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xThomas\Downloads\"/>
    </mc:Choice>
  </mc:AlternateContent>
  <xr:revisionPtr revIDLastSave="0" documentId="8_{1AF8CABF-A769-4F4C-9FEA-3D03830AA707}" xr6:coauthVersionLast="47" xr6:coauthVersionMax="47" xr10:uidLastSave="{00000000-0000-0000-0000-000000000000}"/>
  <bookViews>
    <workbookView xWindow="-108" yWindow="-108" windowWidth="23256" windowHeight="12456" firstSheet="4" activeTab="17" xr2:uid="{00000000-000D-0000-FFFF-FFFF00000000}"/>
  </bookViews>
  <sheets>
    <sheet name="Sheet1" sheetId="1" r:id="rId1"/>
    <sheet name="Forecast vs Actuals" sheetId="2" r:id="rId2"/>
    <sheet name="Buy Up Correction" sheetId="3" r:id="rId3"/>
    <sheet name="OP Units" sheetId="4" r:id="rId4"/>
    <sheet name="YoY Bridge" sheetId="5" r:id="rId5"/>
    <sheet name="Dec Receipts Flow" sheetId="6" state="hidden" r:id="rId6"/>
    <sheet name="Oct Receipts Flow" sheetId="7" state="hidden" r:id="rId7"/>
    <sheet name="Sheet22" sheetId="8" state="hidden" r:id="rId8"/>
    <sheet name="Nov Receipts Flow" sheetId="9" state="hidden" r:id="rId9"/>
    <sheet name="PMT Terms" sheetId="10" state="hidden" r:id="rId10"/>
    <sheet name="Oct Receipts Data" sheetId="11" state="hidden" r:id="rId11"/>
    <sheet name="Nov Receipts Data" sheetId="12" state="hidden" r:id="rId12"/>
    <sheet name="Dec Receipts Data" sheetId="13" state="hidden" r:id="rId13"/>
    <sheet name="Buy Ups" sheetId="14" r:id="rId14"/>
    <sheet name="Fin Data with 6 week hist" sheetId="15" r:id="rId15"/>
    <sheet name="Fin Data" sheetId="16" r:id="rId16"/>
    <sheet name="Forecast Data" sheetId="17" r:id="rId17"/>
    <sheet name="Unit Cancellations" sheetId="18" r:id="rId18"/>
    <sheet name="Aging Inventory" sheetId="19" r:id="rId19"/>
    <sheet name="Missed Reciepts" sheetId="20" r:id="rId20"/>
    <sheet name="Overage Summary" sheetId="21" r:id="rId21"/>
    <sheet name="Overages" sheetId="22" r:id="rId22"/>
    <sheet name="IRS" sheetId="23" r:id="rId23"/>
    <sheet name="IRS Listing Issue" sheetId="24" r:id="rId24"/>
  </sheets>
  <definedNames>
    <definedName name="_xlnm._FilterDatabase" localSheetId="2" hidden="1">'Buy Up Correction'!$A$2:$Z$45</definedName>
    <definedName name="_xlnm._FilterDatabase" localSheetId="5" hidden="1">'Dec Receipts Flow'!$A$29:$AJ$229</definedName>
    <definedName name="_xlnm._FilterDatabase" localSheetId="16" hidden="1">'Forecast Data'!$A$1:$H$7253</definedName>
    <definedName name="_xlnm._FilterDatabase" localSheetId="1" hidden="1">'Forecast vs Actuals'!$B$7:$CI$537</definedName>
    <definedName name="_xlnm._FilterDatabase" localSheetId="22" hidden="1">IRS!$A$1:$D$151</definedName>
    <definedName name="_xlnm._FilterDatabase" localSheetId="11" hidden="1">'Nov Receipts Data'!$B$2:$F$174</definedName>
    <definedName name="_xlnm._FilterDatabase" localSheetId="8" hidden="1">'Nov Receipts Flow'!$A$29:$AJ$227</definedName>
    <definedName name="_xlnm._FilterDatabase" localSheetId="10" hidden="1">'Oct Receipts Data'!$B$2:$H$153</definedName>
    <definedName name="_xlnm._FilterDatabase" localSheetId="3" hidden="1">'OP Units'!$A$1:$AO$392</definedName>
    <definedName name="_xlnm._FilterDatabase" localSheetId="17" hidden="1">'Unit Cancellations'!$B$2:$G$247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1" l="1"/>
  <c r="H425" i="19"/>
  <c r="H424" i="19"/>
  <c r="H423" i="19"/>
  <c r="H422" i="19"/>
  <c r="H421" i="19"/>
  <c r="H420" i="19"/>
  <c r="H419" i="19"/>
  <c r="H418" i="19"/>
  <c r="H417" i="19"/>
  <c r="H416" i="19"/>
  <c r="H415" i="19"/>
  <c r="H414" i="19"/>
  <c r="H413" i="19"/>
  <c r="H412" i="19"/>
  <c r="H411" i="19"/>
  <c r="H410" i="19"/>
  <c r="H409" i="19"/>
  <c r="H408" i="19"/>
  <c r="H407" i="19"/>
  <c r="H406" i="19"/>
  <c r="H405" i="19"/>
  <c r="H404" i="19"/>
  <c r="H403" i="19"/>
  <c r="H402" i="19"/>
  <c r="H401" i="19"/>
  <c r="H400" i="19"/>
  <c r="H399" i="19"/>
  <c r="H398" i="19"/>
  <c r="H397" i="19"/>
  <c r="H396" i="19"/>
  <c r="H395" i="19"/>
  <c r="H394" i="19"/>
  <c r="H393" i="19"/>
  <c r="H392" i="19"/>
  <c r="H391" i="19"/>
  <c r="H390" i="19"/>
  <c r="H389" i="19"/>
  <c r="H388" i="19"/>
  <c r="H387" i="19"/>
  <c r="H386" i="19"/>
  <c r="H385" i="19"/>
  <c r="H384" i="19"/>
  <c r="H383" i="19"/>
  <c r="H382" i="19"/>
  <c r="H381" i="19"/>
  <c r="H380" i="19"/>
  <c r="H379" i="19"/>
  <c r="H378" i="19"/>
  <c r="H377" i="19"/>
  <c r="H376" i="19"/>
  <c r="H375" i="19"/>
  <c r="H374" i="19"/>
  <c r="H373" i="19"/>
  <c r="H372" i="19"/>
  <c r="H371" i="19"/>
  <c r="H370" i="19"/>
  <c r="H369" i="19"/>
  <c r="H368" i="19"/>
  <c r="H367" i="19"/>
  <c r="H366" i="19"/>
  <c r="H365" i="19"/>
  <c r="H364" i="19"/>
  <c r="H363" i="19"/>
  <c r="H362" i="19"/>
  <c r="H361" i="19"/>
  <c r="H360" i="19"/>
  <c r="H359" i="19"/>
  <c r="H358" i="19"/>
  <c r="H357" i="19"/>
  <c r="H356" i="19"/>
  <c r="H355" i="19"/>
  <c r="H354" i="19"/>
  <c r="H353" i="19"/>
  <c r="H352" i="19"/>
  <c r="H351" i="19"/>
  <c r="H350" i="19"/>
  <c r="H349" i="19"/>
  <c r="H348" i="19"/>
  <c r="H347" i="19"/>
  <c r="H346" i="19"/>
  <c r="H345" i="19"/>
  <c r="H344" i="19"/>
  <c r="H343" i="19"/>
  <c r="H342" i="19"/>
  <c r="H341" i="19"/>
  <c r="H340" i="19"/>
  <c r="H339" i="19"/>
  <c r="H338" i="19"/>
  <c r="H337" i="19"/>
  <c r="H336" i="19"/>
  <c r="H335" i="19"/>
  <c r="H334" i="19"/>
  <c r="H333" i="19"/>
  <c r="H332" i="19"/>
  <c r="H331" i="19"/>
  <c r="H330" i="19"/>
  <c r="H329" i="19"/>
  <c r="H328" i="19"/>
  <c r="H327" i="19"/>
  <c r="H326" i="19"/>
  <c r="H325" i="19"/>
  <c r="H324" i="19"/>
  <c r="H323" i="19"/>
  <c r="H322" i="19"/>
  <c r="H321" i="19"/>
  <c r="H320" i="19"/>
  <c r="H319" i="19"/>
  <c r="H318" i="19"/>
  <c r="H317" i="19"/>
  <c r="H316" i="19"/>
  <c r="H315" i="19"/>
  <c r="H314" i="19"/>
  <c r="H313" i="19"/>
  <c r="H312" i="19"/>
  <c r="H311" i="19"/>
  <c r="H310" i="19"/>
  <c r="H309" i="19"/>
  <c r="H308" i="19"/>
  <c r="H307" i="19"/>
  <c r="H306" i="19"/>
  <c r="H305" i="19"/>
  <c r="H304" i="19"/>
  <c r="H303" i="19"/>
  <c r="H302" i="19"/>
  <c r="H301" i="19"/>
  <c r="H300" i="19"/>
  <c r="H299" i="19"/>
  <c r="H298" i="19"/>
  <c r="H297" i="19"/>
  <c r="H296" i="19"/>
  <c r="H295" i="19"/>
  <c r="H294" i="19"/>
  <c r="H293" i="19"/>
  <c r="H292" i="19"/>
  <c r="H291" i="19"/>
  <c r="H290" i="19"/>
  <c r="H289" i="19"/>
  <c r="H288" i="19"/>
  <c r="H287" i="19"/>
  <c r="H286" i="19"/>
  <c r="H285" i="19"/>
  <c r="H284" i="19"/>
  <c r="H283" i="19"/>
  <c r="H282" i="19"/>
  <c r="H281" i="19"/>
  <c r="H280" i="19"/>
  <c r="H279" i="19"/>
  <c r="H278" i="19"/>
  <c r="H277" i="19"/>
  <c r="H276" i="19"/>
  <c r="H275" i="19"/>
  <c r="H274" i="19"/>
  <c r="H273" i="19"/>
  <c r="H272" i="19"/>
  <c r="H271" i="19"/>
  <c r="H270" i="19"/>
  <c r="H269" i="19"/>
  <c r="H268" i="19"/>
  <c r="H267" i="19"/>
  <c r="H266" i="19"/>
  <c r="H265" i="19"/>
  <c r="H264" i="19"/>
  <c r="H263" i="19"/>
  <c r="H262" i="19"/>
  <c r="H261" i="19"/>
  <c r="H260" i="19"/>
  <c r="H259" i="19"/>
  <c r="H258" i="19"/>
  <c r="H257" i="19"/>
  <c r="H256" i="19"/>
  <c r="H255" i="19"/>
  <c r="H254" i="19"/>
  <c r="H253" i="19"/>
  <c r="H252" i="19"/>
  <c r="H251" i="19"/>
  <c r="H250" i="19"/>
  <c r="H249" i="19"/>
  <c r="H248" i="19"/>
  <c r="H247" i="19"/>
  <c r="H246" i="19"/>
  <c r="H245" i="19"/>
  <c r="H244" i="19"/>
  <c r="H243" i="19"/>
  <c r="H242" i="19"/>
  <c r="H241" i="19"/>
  <c r="H240" i="19"/>
  <c r="H239" i="19"/>
  <c r="H238" i="19"/>
  <c r="H237" i="19"/>
  <c r="H236" i="19"/>
  <c r="L235" i="19"/>
  <c r="H235" i="19"/>
  <c r="L234" i="19"/>
  <c r="H234" i="19"/>
  <c r="L233" i="19"/>
  <c r="H233" i="19"/>
  <c r="L232" i="19"/>
  <c r="H232" i="19"/>
  <c r="L231" i="19"/>
  <c r="H231" i="19"/>
  <c r="L230" i="19"/>
  <c r="H230" i="19"/>
  <c r="L229" i="19"/>
  <c r="H229" i="19"/>
  <c r="L228" i="19"/>
  <c r="H228" i="19"/>
  <c r="L227" i="19"/>
  <c r="H227" i="19"/>
  <c r="L226" i="19"/>
  <c r="H226" i="19"/>
  <c r="L225" i="19"/>
  <c r="H225" i="19"/>
  <c r="L224" i="19"/>
  <c r="H224" i="19"/>
  <c r="L223" i="19"/>
  <c r="H223" i="19"/>
  <c r="L222" i="19"/>
  <c r="H222" i="19"/>
  <c r="L221" i="19"/>
  <c r="H221" i="19"/>
  <c r="L220" i="19"/>
  <c r="H220" i="19"/>
  <c r="L219" i="19"/>
  <c r="H219" i="19"/>
  <c r="L218" i="19"/>
  <c r="H218" i="19"/>
  <c r="L217" i="19"/>
  <c r="H217" i="19"/>
  <c r="L216" i="19"/>
  <c r="H216" i="19"/>
  <c r="L215" i="19"/>
  <c r="H215" i="19"/>
  <c r="L214" i="19"/>
  <c r="H214" i="19"/>
  <c r="L213" i="19"/>
  <c r="H213" i="19"/>
  <c r="L212" i="19"/>
  <c r="H212" i="19"/>
  <c r="L211" i="19"/>
  <c r="H211" i="19"/>
  <c r="L210" i="19"/>
  <c r="H210" i="19"/>
  <c r="L209" i="19"/>
  <c r="H209" i="19"/>
  <c r="L208" i="19"/>
  <c r="H208" i="19"/>
  <c r="L207" i="19"/>
  <c r="H207" i="19"/>
  <c r="L206" i="19"/>
  <c r="H206" i="19"/>
  <c r="L205" i="19"/>
  <c r="H205" i="19"/>
  <c r="L204" i="19"/>
  <c r="H204" i="19"/>
  <c r="L203" i="19"/>
  <c r="H203" i="19"/>
  <c r="L202" i="19"/>
  <c r="H202" i="19"/>
  <c r="L201" i="19"/>
  <c r="H201" i="19"/>
  <c r="L200" i="19"/>
  <c r="H200" i="19"/>
  <c r="L199" i="19"/>
  <c r="H199" i="19"/>
  <c r="L198" i="19"/>
  <c r="H198" i="19"/>
  <c r="L197" i="19"/>
  <c r="H197" i="19"/>
  <c r="L196" i="19"/>
  <c r="H196" i="19"/>
  <c r="L195" i="19"/>
  <c r="H195" i="19"/>
  <c r="L194" i="19"/>
  <c r="H194" i="19"/>
  <c r="L193" i="19"/>
  <c r="H193" i="19"/>
  <c r="L192" i="19"/>
  <c r="H192" i="19"/>
  <c r="L191" i="19"/>
  <c r="H191" i="19"/>
  <c r="L190" i="19"/>
  <c r="H190" i="19"/>
  <c r="L189" i="19"/>
  <c r="H189" i="19"/>
  <c r="L188" i="19"/>
  <c r="H188" i="19"/>
  <c r="L187" i="19"/>
  <c r="H187" i="19"/>
  <c r="L186" i="19"/>
  <c r="H186" i="19"/>
  <c r="L185" i="19"/>
  <c r="H185" i="19"/>
  <c r="L184" i="19"/>
  <c r="H184" i="19"/>
  <c r="L183" i="19"/>
  <c r="H183" i="19"/>
  <c r="L182" i="19"/>
  <c r="H182" i="19"/>
  <c r="L181" i="19"/>
  <c r="H181" i="19"/>
  <c r="L180" i="19"/>
  <c r="H180" i="19"/>
  <c r="L179" i="19"/>
  <c r="H179" i="19"/>
  <c r="L178" i="19"/>
  <c r="H178" i="19"/>
  <c r="L177" i="19"/>
  <c r="H177" i="19"/>
  <c r="L176" i="19"/>
  <c r="H176" i="19"/>
  <c r="L175" i="19"/>
  <c r="H175" i="19"/>
  <c r="L174" i="19"/>
  <c r="H174" i="19"/>
  <c r="L173" i="19"/>
  <c r="H173" i="19"/>
  <c r="L172" i="19"/>
  <c r="H172" i="19"/>
  <c r="L171" i="19"/>
  <c r="H171" i="19"/>
  <c r="L170" i="19"/>
  <c r="H170" i="19"/>
  <c r="L169" i="19"/>
  <c r="H169" i="19"/>
  <c r="L168" i="19"/>
  <c r="H168" i="19"/>
  <c r="L167" i="19"/>
  <c r="H167" i="19"/>
  <c r="L166" i="19"/>
  <c r="H166" i="19"/>
  <c r="L165" i="19"/>
  <c r="H165" i="19"/>
  <c r="L164" i="19"/>
  <c r="H164" i="19"/>
  <c r="L163" i="19"/>
  <c r="H163" i="19"/>
  <c r="L162" i="19"/>
  <c r="H162" i="19"/>
  <c r="L161" i="19"/>
  <c r="H161" i="19"/>
  <c r="L160" i="19"/>
  <c r="H160" i="19"/>
  <c r="L159" i="19"/>
  <c r="H159" i="19"/>
  <c r="L158" i="19"/>
  <c r="H158" i="19"/>
  <c r="L157" i="19"/>
  <c r="H157" i="19"/>
  <c r="L156" i="19"/>
  <c r="H156" i="19"/>
  <c r="L155" i="19"/>
  <c r="H155" i="19"/>
  <c r="L154" i="19"/>
  <c r="H154" i="19"/>
  <c r="L153" i="19"/>
  <c r="H153" i="19"/>
  <c r="L152" i="19"/>
  <c r="H152" i="19"/>
  <c r="L151" i="19"/>
  <c r="H151" i="19"/>
  <c r="L150" i="19"/>
  <c r="H150" i="19"/>
  <c r="L149" i="19"/>
  <c r="H149" i="19"/>
  <c r="L148" i="19"/>
  <c r="H148" i="19"/>
  <c r="L147" i="19"/>
  <c r="H147" i="19"/>
  <c r="L146" i="19"/>
  <c r="H146" i="19"/>
  <c r="L145" i="19"/>
  <c r="H145" i="19"/>
  <c r="L144" i="19"/>
  <c r="H144" i="19"/>
  <c r="L143" i="19"/>
  <c r="H143" i="19"/>
  <c r="L142" i="19"/>
  <c r="H142" i="19"/>
  <c r="L141" i="19"/>
  <c r="H141" i="19"/>
  <c r="L140" i="19"/>
  <c r="H140" i="19"/>
  <c r="L139" i="19"/>
  <c r="H139" i="19"/>
  <c r="L138" i="19"/>
  <c r="H138" i="19"/>
  <c r="L137" i="19"/>
  <c r="H137" i="19"/>
  <c r="L136" i="19"/>
  <c r="H136" i="19"/>
  <c r="L135" i="19"/>
  <c r="H135" i="19"/>
  <c r="L134" i="19"/>
  <c r="H134" i="19"/>
  <c r="L133" i="19"/>
  <c r="H133" i="19"/>
  <c r="L132" i="19"/>
  <c r="H132" i="19"/>
  <c r="L131" i="19"/>
  <c r="H131" i="19"/>
  <c r="L130" i="19"/>
  <c r="H130" i="19"/>
  <c r="L129" i="19"/>
  <c r="H129" i="19"/>
  <c r="L128" i="19"/>
  <c r="H128" i="19"/>
  <c r="L127" i="19"/>
  <c r="H127" i="19"/>
  <c r="L126" i="19"/>
  <c r="H126" i="19"/>
  <c r="L125" i="19"/>
  <c r="H125" i="19"/>
  <c r="L124" i="19"/>
  <c r="H124" i="19"/>
  <c r="L123" i="19"/>
  <c r="H123" i="19"/>
  <c r="L122" i="19"/>
  <c r="H122" i="19"/>
  <c r="L121" i="19"/>
  <c r="H121" i="19"/>
  <c r="L120" i="19"/>
  <c r="H120" i="19"/>
  <c r="L119" i="19"/>
  <c r="H119" i="19"/>
  <c r="L118" i="19"/>
  <c r="H118" i="19"/>
  <c r="L117" i="19"/>
  <c r="H117" i="19"/>
  <c r="L116" i="19"/>
  <c r="H116" i="19"/>
  <c r="L115" i="19"/>
  <c r="H115" i="19"/>
  <c r="L114" i="19"/>
  <c r="H114" i="19"/>
  <c r="L113" i="19"/>
  <c r="H113" i="19"/>
  <c r="L112" i="19"/>
  <c r="H112" i="19"/>
  <c r="L111" i="19"/>
  <c r="H111" i="19"/>
  <c r="L110" i="19"/>
  <c r="H110" i="19"/>
  <c r="L109" i="19"/>
  <c r="H109" i="19"/>
  <c r="L108" i="19"/>
  <c r="H108" i="19"/>
  <c r="L107" i="19"/>
  <c r="H107" i="19"/>
  <c r="L106" i="19"/>
  <c r="H106" i="19"/>
  <c r="L105" i="19"/>
  <c r="H105" i="19"/>
  <c r="L104" i="19"/>
  <c r="H104" i="19"/>
  <c r="L103" i="19"/>
  <c r="H103" i="19"/>
  <c r="L102" i="19"/>
  <c r="H102" i="19"/>
  <c r="L101" i="19"/>
  <c r="H101" i="19"/>
  <c r="L100" i="19"/>
  <c r="H100" i="19"/>
  <c r="L99" i="19"/>
  <c r="H99" i="19"/>
  <c r="L98" i="19"/>
  <c r="H98" i="19"/>
  <c r="L97" i="19"/>
  <c r="H97" i="19"/>
  <c r="L96" i="19"/>
  <c r="H96" i="19"/>
  <c r="L95" i="19"/>
  <c r="H95" i="19"/>
  <c r="L94" i="19"/>
  <c r="H94" i="19"/>
  <c r="L93" i="19"/>
  <c r="H93" i="19"/>
  <c r="L92" i="19"/>
  <c r="H92" i="19"/>
  <c r="L91" i="19"/>
  <c r="H91" i="19"/>
  <c r="L90" i="19"/>
  <c r="H90" i="19"/>
  <c r="L89" i="19"/>
  <c r="H89" i="19"/>
  <c r="L88" i="19"/>
  <c r="H88" i="19"/>
  <c r="L87" i="19"/>
  <c r="H87" i="19"/>
  <c r="L86" i="19"/>
  <c r="H86" i="19"/>
  <c r="L85" i="19"/>
  <c r="H85" i="19"/>
  <c r="L84" i="19"/>
  <c r="H84" i="19"/>
  <c r="L83" i="19"/>
  <c r="H83" i="19"/>
  <c r="L82" i="19"/>
  <c r="H82" i="19"/>
  <c r="L81" i="19"/>
  <c r="H81" i="19"/>
  <c r="L80" i="19"/>
  <c r="H80" i="19"/>
  <c r="L79" i="19"/>
  <c r="H79" i="19"/>
  <c r="L78" i="19"/>
  <c r="H78" i="19"/>
  <c r="L77" i="19"/>
  <c r="H77" i="19"/>
  <c r="L76" i="19"/>
  <c r="H76" i="19"/>
  <c r="L75" i="19"/>
  <c r="H75" i="19"/>
  <c r="L74" i="19"/>
  <c r="H74" i="19"/>
  <c r="L73" i="19"/>
  <c r="H73" i="19"/>
  <c r="L72" i="19"/>
  <c r="H72" i="19"/>
  <c r="L71" i="19"/>
  <c r="H71" i="19"/>
  <c r="L70" i="19"/>
  <c r="H70" i="19"/>
  <c r="L69" i="19"/>
  <c r="H69" i="19"/>
  <c r="L68" i="19"/>
  <c r="H68" i="19"/>
  <c r="L67" i="19"/>
  <c r="H67" i="19"/>
  <c r="L66" i="19"/>
  <c r="H66" i="19"/>
  <c r="L65" i="19"/>
  <c r="H65" i="19"/>
  <c r="L64" i="19"/>
  <c r="H64" i="19"/>
  <c r="L63" i="19"/>
  <c r="H63" i="19"/>
  <c r="L62" i="19"/>
  <c r="H62" i="19"/>
  <c r="L61" i="19"/>
  <c r="H61" i="19"/>
  <c r="L60" i="19"/>
  <c r="H60" i="19"/>
  <c r="L59" i="19"/>
  <c r="H59" i="19"/>
  <c r="L58" i="19"/>
  <c r="H58" i="19"/>
  <c r="L57" i="19"/>
  <c r="H57" i="19"/>
  <c r="L56" i="19"/>
  <c r="H56" i="19"/>
  <c r="L55" i="19"/>
  <c r="H55" i="19"/>
  <c r="L54" i="19"/>
  <c r="H54" i="19"/>
  <c r="L53" i="19"/>
  <c r="H53" i="19"/>
  <c r="L52" i="19"/>
  <c r="H52" i="19"/>
  <c r="L51" i="19"/>
  <c r="H51" i="19"/>
  <c r="L50" i="19"/>
  <c r="H50" i="19"/>
  <c r="L49" i="19"/>
  <c r="H49" i="19"/>
  <c r="L48" i="19"/>
  <c r="H48" i="19"/>
  <c r="L47" i="19"/>
  <c r="H47" i="19"/>
  <c r="L46" i="19"/>
  <c r="H46" i="19"/>
  <c r="L45" i="19"/>
  <c r="H45" i="19"/>
  <c r="L44" i="19"/>
  <c r="H44" i="19"/>
  <c r="L43" i="19"/>
  <c r="H43" i="19"/>
  <c r="L42" i="19"/>
  <c r="H42" i="19"/>
  <c r="L41" i="19"/>
  <c r="H41" i="19"/>
  <c r="L40" i="19"/>
  <c r="H40" i="19"/>
  <c r="L39" i="19"/>
  <c r="H39" i="19"/>
  <c r="L38" i="19"/>
  <c r="H38" i="19"/>
  <c r="L37" i="19"/>
  <c r="H37" i="19"/>
  <c r="L36" i="19"/>
  <c r="H36" i="19"/>
  <c r="L35" i="19"/>
  <c r="H35" i="19"/>
  <c r="L34" i="19"/>
  <c r="H34" i="19"/>
  <c r="L33" i="19"/>
  <c r="H33" i="19"/>
  <c r="L32" i="19"/>
  <c r="H32" i="19"/>
  <c r="L31" i="19"/>
  <c r="H31" i="19"/>
  <c r="L30" i="19"/>
  <c r="H30" i="19"/>
  <c r="L29" i="19"/>
  <c r="H29" i="19"/>
  <c r="L28" i="19"/>
  <c r="H28" i="19"/>
  <c r="L27" i="19"/>
  <c r="H27" i="19"/>
  <c r="L26" i="19"/>
  <c r="H26" i="19"/>
  <c r="L25" i="19"/>
  <c r="H25" i="19"/>
  <c r="L24" i="19"/>
  <c r="H24" i="19"/>
  <c r="L23" i="19"/>
  <c r="H23" i="19"/>
  <c r="L22" i="19"/>
  <c r="H22" i="19"/>
  <c r="L21" i="19"/>
  <c r="H21" i="19"/>
  <c r="L20" i="19"/>
  <c r="H20" i="19"/>
  <c r="L19" i="19"/>
  <c r="H19" i="19"/>
  <c r="L18" i="19"/>
  <c r="H18" i="19"/>
  <c r="L17" i="19"/>
  <c r="H17" i="19"/>
  <c r="L16" i="19"/>
  <c r="H16" i="19"/>
  <c r="L15" i="19"/>
  <c r="H15" i="19"/>
  <c r="L14" i="19"/>
  <c r="H14" i="19"/>
  <c r="L13" i="19"/>
  <c r="H13" i="19"/>
  <c r="L12" i="19"/>
  <c r="H12" i="19"/>
  <c r="L11" i="19"/>
  <c r="H11" i="19"/>
  <c r="L10" i="19"/>
  <c r="H10" i="19"/>
  <c r="L9" i="19"/>
  <c r="H9" i="19"/>
  <c r="L8" i="19"/>
  <c r="H8" i="19"/>
  <c r="L7" i="19"/>
  <c r="H7" i="19"/>
  <c r="L6" i="19"/>
  <c r="H6" i="19"/>
  <c r="L5" i="19"/>
  <c r="H5" i="19"/>
  <c r="L4" i="19"/>
  <c r="H4" i="19"/>
  <c r="L3" i="19"/>
  <c r="H3" i="19"/>
  <c r="O143" i="17"/>
  <c r="O139" i="17"/>
  <c r="J139" i="17"/>
  <c r="K136" i="17"/>
  <c r="O135" i="17"/>
  <c r="L134" i="17"/>
  <c r="L135" i="17" s="1"/>
  <c r="L133" i="17"/>
  <c r="J132" i="17"/>
  <c r="AM489" i="16"/>
  <c r="AN489" i="16" s="1"/>
  <c r="AO489" i="16" s="1"/>
  <c r="AM488" i="16"/>
  <c r="AN488" i="16" s="1"/>
  <c r="AO488" i="16" s="1"/>
  <c r="AM487" i="16"/>
  <c r="AN487" i="16" s="1"/>
  <c r="AO487" i="16" s="1"/>
  <c r="AN486" i="16"/>
  <c r="AO486" i="16" s="1"/>
  <c r="AM486" i="16"/>
  <c r="AN485" i="16"/>
  <c r="AO485" i="16" s="1"/>
  <c r="AM485" i="16"/>
  <c r="AM484" i="16"/>
  <c r="AN484" i="16" s="1"/>
  <c r="AO484" i="16" s="1"/>
  <c r="AO483" i="16"/>
  <c r="AN483" i="16"/>
  <c r="AM483" i="16"/>
  <c r="AO482" i="16"/>
  <c r="AN482" i="16"/>
  <c r="AM482" i="16"/>
  <c r="AM481" i="16"/>
  <c r="AN481" i="16" s="1"/>
  <c r="AO481" i="16" s="1"/>
  <c r="AM480" i="16"/>
  <c r="AN480" i="16" s="1"/>
  <c r="AO480" i="16" s="1"/>
  <c r="AM479" i="16"/>
  <c r="AN479" i="16" s="1"/>
  <c r="AO479" i="16" s="1"/>
  <c r="AN478" i="16"/>
  <c r="AO478" i="16" s="1"/>
  <c r="AM478" i="16"/>
  <c r="AN477" i="16"/>
  <c r="AO477" i="16" s="1"/>
  <c r="AM477" i="16"/>
  <c r="AM476" i="16"/>
  <c r="AN476" i="16" s="1"/>
  <c r="AO476" i="16" s="1"/>
  <c r="AM475" i="16"/>
  <c r="AN475" i="16" s="1"/>
  <c r="AO475" i="16" s="1"/>
  <c r="AO474" i="16"/>
  <c r="AN474" i="16"/>
  <c r="AM474" i="16"/>
  <c r="AM473" i="16"/>
  <c r="AN473" i="16" s="1"/>
  <c r="AO473" i="16" s="1"/>
  <c r="AM472" i="16"/>
  <c r="AN472" i="16" s="1"/>
  <c r="AO472" i="16" s="1"/>
  <c r="AM471" i="16"/>
  <c r="AN471" i="16" s="1"/>
  <c r="AO471" i="16" s="1"/>
  <c r="AN470" i="16"/>
  <c r="AO470" i="16" s="1"/>
  <c r="AM470" i="16"/>
  <c r="AN469" i="16"/>
  <c r="AO469" i="16" s="1"/>
  <c r="AM469" i="16"/>
  <c r="AM468" i="16"/>
  <c r="AN468" i="16" s="1"/>
  <c r="AO468" i="16" s="1"/>
  <c r="AM467" i="16"/>
  <c r="AN467" i="16" s="1"/>
  <c r="AO467" i="16" s="1"/>
  <c r="AO466" i="16"/>
  <c r="AN466" i="16"/>
  <c r="AM466" i="16"/>
  <c r="AM465" i="16"/>
  <c r="AN465" i="16" s="1"/>
  <c r="AO465" i="16" s="1"/>
  <c r="AM464" i="16"/>
  <c r="AN464" i="16" s="1"/>
  <c r="AO464" i="16" s="1"/>
  <c r="AM463" i="16"/>
  <c r="AN463" i="16" s="1"/>
  <c r="AO463" i="16" s="1"/>
  <c r="AN462" i="16"/>
  <c r="AO462" i="16" s="1"/>
  <c r="AM462" i="16"/>
  <c r="AN461" i="16"/>
  <c r="AO461" i="16" s="1"/>
  <c r="AM461" i="16"/>
  <c r="AM460" i="16"/>
  <c r="AN460" i="16" s="1"/>
  <c r="AO460" i="16" s="1"/>
  <c r="AM459" i="16"/>
  <c r="AN459" i="16" s="1"/>
  <c r="AO459" i="16" s="1"/>
  <c r="AO458" i="16"/>
  <c r="AN458" i="16"/>
  <c r="AM458" i="16"/>
  <c r="AM457" i="16"/>
  <c r="AN457" i="16" s="1"/>
  <c r="AO457" i="16" s="1"/>
  <c r="AM456" i="16"/>
  <c r="AN456" i="16" s="1"/>
  <c r="AO456" i="16" s="1"/>
  <c r="AM455" i="16"/>
  <c r="AN455" i="16" s="1"/>
  <c r="AO455" i="16" s="1"/>
  <c r="AO454" i="16"/>
  <c r="AN454" i="16"/>
  <c r="AM454" i="16"/>
  <c r="AN453" i="16"/>
  <c r="AO453" i="16" s="1"/>
  <c r="AM453" i="16"/>
  <c r="AM452" i="16"/>
  <c r="AN452" i="16" s="1"/>
  <c r="AO452" i="16" s="1"/>
  <c r="AM451" i="16"/>
  <c r="AN451" i="16" s="1"/>
  <c r="AO451" i="16" s="1"/>
  <c r="AO450" i="16"/>
  <c r="AN450" i="16"/>
  <c r="AM450" i="16"/>
  <c r="AM449" i="16"/>
  <c r="AN449" i="16" s="1"/>
  <c r="AO449" i="16" s="1"/>
  <c r="AM448" i="16"/>
  <c r="AN448" i="16" s="1"/>
  <c r="AO448" i="16" s="1"/>
  <c r="AM447" i="16"/>
  <c r="AN447" i="16" s="1"/>
  <c r="AO447" i="16" s="1"/>
  <c r="AO446" i="16"/>
  <c r="AN446" i="16"/>
  <c r="AM446" i="16"/>
  <c r="AN445" i="16"/>
  <c r="AO445" i="16" s="1"/>
  <c r="AM445" i="16"/>
  <c r="AM444" i="16"/>
  <c r="AN444" i="16" s="1"/>
  <c r="AO444" i="16" s="1"/>
  <c r="AM443" i="16"/>
  <c r="AN443" i="16" s="1"/>
  <c r="AO443" i="16" s="1"/>
  <c r="AO442" i="16"/>
  <c r="AN442" i="16"/>
  <c r="AM442" i="16"/>
  <c r="AN441" i="16"/>
  <c r="AO441" i="16" s="1"/>
  <c r="AM441" i="16"/>
  <c r="AM440" i="16"/>
  <c r="AN440" i="16" s="1"/>
  <c r="AO440" i="16" s="1"/>
  <c r="AM439" i="16"/>
  <c r="AN439" i="16" s="1"/>
  <c r="AO439" i="16" s="1"/>
  <c r="AO438" i="16"/>
  <c r="AN438" i="16"/>
  <c r="AM438" i="16"/>
  <c r="AN437" i="16"/>
  <c r="AO437" i="16" s="1"/>
  <c r="AM437" i="16"/>
  <c r="AM436" i="16"/>
  <c r="AN436" i="16" s="1"/>
  <c r="AO436" i="16" s="1"/>
  <c r="AO435" i="16"/>
  <c r="AN435" i="16"/>
  <c r="AM435" i="16"/>
  <c r="AO434" i="16"/>
  <c r="AN434" i="16"/>
  <c r="AM434" i="16"/>
  <c r="AN433" i="16"/>
  <c r="AO433" i="16" s="1"/>
  <c r="AM433" i="16"/>
  <c r="AM432" i="16"/>
  <c r="AN432" i="16" s="1"/>
  <c r="AO432" i="16" s="1"/>
  <c r="AM431" i="16"/>
  <c r="AN431" i="16" s="1"/>
  <c r="AO431" i="16" s="1"/>
  <c r="AO430" i="16"/>
  <c r="AN430" i="16"/>
  <c r="AM430" i="16"/>
  <c r="AN429" i="16"/>
  <c r="AO429" i="16" s="1"/>
  <c r="AM429" i="16"/>
  <c r="AM428" i="16"/>
  <c r="AN428" i="16" s="1"/>
  <c r="AO428" i="16" s="1"/>
  <c r="AM427" i="16"/>
  <c r="AN427" i="16" s="1"/>
  <c r="AO427" i="16" s="1"/>
  <c r="AO426" i="16"/>
  <c r="AN426" i="16"/>
  <c r="AM426" i="16"/>
  <c r="AM425" i="16"/>
  <c r="AN425" i="16" s="1"/>
  <c r="AO425" i="16" s="1"/>
  <c r="AM424" i="16"/>
  <c r="AN424" i="16" s="1"/>
  <c r="AO424" i="16" s="1"/>
  <c r="AM423" i="16"/>
  <c r="AN423" i="16" s="1"/>
  <c r="AO423" i="16" s="1"/>
  <c r="AM422" i="16"/>
  <c r="AN422" i="16" s="1"/>
  <c r="AO422" i="16" s="1"/>
  <c r="AN421" i="16"/>
  <c r="AO421" i="16" s="1"/>
  <c r="AM421" i="16"/>
  <c r="AM420" i="16"/>
  <c r="AN420" i="16" s="1"/>
  <c r="AO420" i="16" s="1"/>
  <c r="AN419" i="16"/>
  <c r="AO419" i="16" s="1"/>
  <c r="AM419" i="16"/>
  <c r="AO418" i="16"/>
  <c r="AN418" i="16"/>
  <c r="AM418" i="16"/>
  <c r="AM417" i="16"/>
  <c r="AN417" i="16" s="1"/>
  <c r="AO417" i="16" s="1"/>
  <c r="AM416" i="16"/>
  <c r="AN416" i="16" s="1"/>
  <c r="AO416" i="16" s="1"/>
  <c r="AM415" i="16"/>
  <c r="AN415" i="16" s="1"/>
  <c r="AO415" i="16" s="1"/>
  <c r="AN414" i="16"/>
  <c r="AO414" i="16" s="1"/>
  <c r="AM414" i="16"/>
  <c r="AN413" i="16"/>
  <c r="AO413" i="16" s="1"/>
  <c r="AM413" i="16"/>
  <c r="AM412" i="16"/>
  <c r="AN412" i="16" s="1"/>
  <c r="AO412" i="16" s="1"/>
  <c r="AO411" i="16"/>
  <c r="AN411" i="16"/>
  <c r="AM411" i="16"/>
  <c r="AO410" i="16"/>
  <c r="AN410" i="16"/>
  <c r="AM410" i="16"/>
  <c r="AM409" i="16"/>
  <c r="AN409" i="16" s="1"/>
  <c r="AO409" i="16" s="1"/>
  <c r="AM408" i="16"/>
  <c r="AN408" i="16" s="1"/>
  <c r="AO408" i="16" s="1"/>
  <c r="AM407" i="16"/>
  <c r="AN407" i="16" s="1"/>
  <c r="AO407" i="16" s="1"/>
  <c r="AM406" i="16"/>
  <c r="AN406" i="16" s="1"/>
  <c r="AO406" i="16" s="1"/>
  <c r="AN405" i="16"/>
  <c r="AO405" i="16" s="1"/>
  <c r="AM405" i="16"/>
  <c r="AM404" i="16"/>
  <c r="AN404" i="16" s="1"/>
  <c r="AO404" i="16" s="1"/>
  <c r="AN403" i="16"/>
  <c r="AO403" i="16" s="1"/>
  <c r="AM403" i="16"/>
  <c r="AO402" i="16"/>
  <c r="AN402" i="16"/>
  <c r="AM402" i="16"/>
  <c r="AM401" i="16"/>
  <c r="AN401" i="16" s="1"/>
  <c r="AO401" i="16" s="1"/>
  <c r="AM400" i="16"/>
  <c r="AN400" i="16" s="1"/>
  <c r="AO400" i="16" s="1"/>
  <c r="AM399" i="16"/>
  <c r="AN399" i="16" s="1"/>
  <c r="AO399" i="16" s="1"/>
  <c r="AM398" i="16"/>
  <c r="AN398" i="16" s="1"/>
  <c r="AO398" i="16" s="1"/>
  <c r="AN397" i="16"/>
  <c r="AO397" i="16" s="1"/>
  <c r="AM397" i="16"/>
  <c r="AM396" i="16"/>
  <c r="AN396" i="16" s="1"/>
  <c r="AO396" i="16" s="1"/>
  <c r="AM395" i="16"/>
  <c r="AN395" i="16" s="1"/>
  <c r="AO395" i="16" s="1"/>
  <c r="AO394" i="16"/>
  <c r="AN394" i="16"/>
  <c r="AM394" i="16"/>
  <c r="AM393" i="16"/>
  <c r="AN393" i="16" s="1"/>
  <c r="AO393" i="16" s="1"/>
  <c r="AM392" i="16"/>
  <c r="AN392" i="16" s="1"/>
  <c r="AO392" i="16" s="1"/>
  <c r="AM391" i="16"/>
  <c r="AN391" i="16" s="1"/>
  <c r="AO391" i="16" s="1"/>
  <c r="AM390" i="16"/>
  <c r="AN390" i="16" s="1"/>
  <c r="AO390" i="16" s="1"/>
  <c r="AN389" i="16"/>
  <c r="AO389" i="16" s="1"/>
  <c r="AM389" i="16"/>
  <c r="AM388" i="16"/>
  <c r="AN388" i="16" s="1"/>
  <c r="AO388" i="16" s="1"/>
  <c r="AM387" i="16"/>
  <c r="AN387" i="16" s="1"/>
  <c r="AO387" i="16" s="1"/>
  <c r="AO386" i="16"/>
  <c r="AN386" i="16"/>
  <c r="AM386" i="16"/>
  <c r="AM385" i="16"/>
  <c r="AN385" i="16" s="1"/>
  <c r="AO385" i="16" s="1"/>
  <c r="AM384" i="16"/>
  <c r="AN384" i="16" s="1"/>
  <c r="AO384" i="16" s="1"/>
  <c r="AM383" i="16"/>
  <c r="AN383" i="16" s="1"/>
  <c r="AO383" i="16" s="1"/>
  <c r="AM382" i="16"/>
  <c r="AN382" i="16" s="1"/>
  <c r="AO382" i="16" s="1"/>
  <c r="AN381" i="16"/>
  <c r="AO381" i="16" s="1"/>
  <c r="AM381" i="16"/>
  <c r="AM380" i="16"/>
  <c r="AN380" i="16" s="1"/>
  <c r="AO380" i="16" s="1"/>
  <c r="AN379" i="16"/>
  <c r="AO379" i="16" s="1"/>
  <c r="AM379" i="16"/>
  <c r="AO378" i="16"/>
  <c r="AN378" i="16"/>
  <c r="AM378" i="16"/>
  <c r="AM377" i="16"/>
  <c r="AN377" i="16" s="1"/>
  <c r="AO377" i="16" s="1"/>
  <c r="AM376" i="16"/>
  <c r="AN376" i="16" s="1"/>
  <c r="AO376" i="16" s="1"/>
  <c r="AM375" i="16"/>
  <c r="AN375" i="16" s="1"/>
  <c r="AO375" i="16" s="1"/>
  <c r="AM374" i="16"/>
  <c r="AN374" i="16" s="1"/>
  <c r="AO374" i="16" s="1"/>
  <c r="AN373" i="16"/>
  <c r="AO373" i="16" s="1"/>
  <c r="AM373" i="16"/>
  <c r="AM372" i="16"/>
  <c r="AN372" i="16" s="1"/>
  <c r="AO372" i="16" s="1"/>
  <c r="AM371" i="16"/>
  <c r="AN371" i="16" s="1"/>
  <c r="AO371" i="16" s="1"/>
  <c r="AO370" i="16"/>
  <c r="AN370" i="16"/>
  <c r="AM370" i="16"/>
  <c r="AM369" i="16"/>
  <c r="AN369" i="16" s="1"/>
  <c r="AO369" i="16" s="1"/>
  <c r="AM368" i="16"/>
  <c r="AN368" i="16" s="1"/>
  <c r="AO368" i="16" s="1"/>
  <c r="AM367" i="16"/>
  <c r="AN367" i="16" s="1"/>
  <c r="AO367" i="16" s="1"/>
  <c r="AM366" i="16"/>
  <c r="AN366" i="16" s="1"/>
  <c r="AO366" i="16" s="1"/>
  <c r="AN365" i="16"/>
  <c r="AO365" i="16" s="1"/>
  <c r="AM365" i="16"/>
  <c r="AM364" i="16"/>
  <c r="AN364" i="16" s="1"/>
  <c r="AO364" i="16" s="1"/>
  <c r="AM363" i="16"/>
  <c r="AN363" i="16" s="1"/>
  <c r="AO363" i="16" s="1"/>
  <c r="AO362" i="16"/>
  <c r="AN362" i="16"/>
  <c r="AM362" i="16"/>
  <c r="AM361" i="16"/>
  <c r="AN361" i="16" s="1"/>
  <c r="AO361" i="16" s="1"/>
  <c r="AM360" i="16"/>
  <c r="AN360" i="16" s="1"/>
  <c r="AO360" i="16" s="1"/>
  <c r="AM359" i="16"/>
  <c r="AN359" i="16" s="1"/>
  <c r="AO359" i="16" s="1"/>
  <c r="AM358" i="16"/>
  <c r="AN358" i="16" s="1"/>
  <c r="AO358" i="16" s="1"/>
  <c r="AN357" i="16"/>
  <c r="AO357" i="16" s="1"/>
  <c r="AM357" i="16"/>
  <c r="AM356" i="16"/>
  <c r="AN356" i="16" s="1"/>
  <c r="AO356" i="16" s="1"/>
  <c r="AN355" i="16"/>
  <c r="AO355" i="16" s="1"/>
  <c r="AM355" i="16"/>
  <c r="AO354" i="16"/>
  <c r="AN354" i="16"/>
  <c r="AM354" i="16"/>
  <c r="AM353" i="16"/>
  <c r="AN353" i="16" s="1"/>
  <c r="AO353" i="16" s="1"/>
  <c r="AM352" i="16"/>
  <c r="AN352" i="16" s="1"/>
  <c r="AO352" i="16" s="1"/>
  <c r="AM351" i="16"/>
  <c r="AN351" i="16" s="1"/>
  <c r="AO351" i="16" s="1"/>
  <c r="AM350" i="16"/>
  <c r="AN350" i="16" s="1"/>
  <c r="AO350" i="16" s="1"/>
  <c r="AN349" i="16"/>
  <c r="AO349" i="16" s="1"/>
  <c r="AM349" i="16"/>
  <c r="AM348" i="16"/>
  <c r="AN348" i="16" s="1"/>
  <c r="AO348" i="16" s="1"/>
  <c r="AN347" i="16"/>
  <c r="AO347" i="16" s="1"/>
  <c r="AM347" i="16"/>
  <c r="AO346" i="16"/>
  <c r="AN346" i="16"/>
  <c r="AM346" i="16"/>
  <c r="AM345" i="16"/>
  <c r="AN345" i="16" s="1"/>
  <c r="AO345" i="16" s="1"/>
  <c r="AM344" i="16"/>
  <c r="AN344" i="16" s="1"/>
  <c r="AO344" i="16" s="1"/>
  <c r="AM343" i="16"/>
  <c r="AN343" i="16" s="1"/>
  <c r="AO343" i="16" s="1"/>
  <c r="AM342" i="16"/>
  <c r="AN342" i="16" s="1"/>
  <c r="AO342" i="16" s="1"/>
  <c r="AN341" i="16"/>
  <c r="AO341" i="16" s="1"/>
  <c r="AM341" i="16"/>
  <c r="AM340" i="16"/>
  <c r="AN340" i="16" s="1"/>
  <c r="AO340" i="16" s="1"/>
  <c r="AN339" i="16"/>
  <c r="AO339" i="16" s="1"/>
  <c r="AM339" i="16"/>
  <c r="AO338" i="16"/>
  <c r="AN338" i="16"/>
  <c r="AM338" i="16"/>
  <c r="AM337" i="16"/>
  <c r="AN337" i="16" s="1"/>
  <c r="AO337" i="16" s="1"/>
  <c r="AM336" i="16"/>
  <c r="AN336" i="16" s="1"/>
  <c r="AO336" i="16" s="1"/>
  <c r="AM335" i="16"/>
  <c r="AN335" i="16" s="1"/>
  <c r="AO335" i="16" s="1"/>
  <c r="AM334" i="16"/>
  <c r="AN334" i="16" s="1"/>
  <c r="AO334" i="16" s="1"/>
  <c r="AN333" i="16"/>
  <c r="AO333" i="16" s="1"/>
  <c r="AM333" i="16"/>
  <c r="AM332" i="16"/>
  <c r="AN332" i="16" s="1"/>
  <c r="AO332" i="16" s="1"/>
  <c r="AN331" i="16"/>
  <c r="AO331" i="16" s="1"/>
  <c r="AM331" i="16"/>
  <c r="AO330" i="16"/>
  <c r="AN330" i="16"/>
  <c r="AM330" i="16"/>
  <c r="AM329" i="16"/>
  <c r="AN329" i="16" s="1"/>
  <c r="AO329" i="16" s="1"/>
  <c r="AM328" i="16"/>
  <c r="AN328" i="16" s="1"/>
  <c r="AO328" i="16" s="1"/>
  <c r="AM327" i="16"/>
  <c r="AN327" i="16" s="1"/>
  <c r="AO327" i="16" s="1"/>
  <c r="AM326" i="16"/>
  <c r="AN326" i="16" s="1"/>
  <c r="AO326" i="16" s="1"/>
  <c r="AN325" i="16"/>
  <c r="AO325" i="16" s="1"/>
  <c r="AM325" i="16"/>
  <c r="AM324" i="16"/>
  <c r="AN324" i="16" s="1"/>
  <c r="AO324" i="16" s="1"/>
  <c r="AM323" i="16"/>
  <c r="AN323" i="16" s="1"/>
  <c r="AO323" i="16" s="1"/>
  <c r="AO322" i="16"/>
  <c r="AN322" i="16"/>
  <c r="AM322" i="16"/>
  <c r="AM321" i="16"/>
  <c r="AN321" i="16" s="1"/>
  <c r="AO321" i="16" s="1"/>
  <c r="AM320" i="16"/>
  <c r="AN320" i="16" s="1"/>
  <c r="AO320" i="16" s="1"/>
  <c r="AM319" i="16"/>
  <c r="AN319" i="16" s="1"/>
  <c r="AO319" i="16" s="1"/>
  <c r="AM318" i="16"/>
  <c r="AN318" i="16" s="1"/>
  <c r="AO318" i="16" s="1"/>
  <c r="AN317" i="16"/>
  <c r="AO317" i="16" s="1"/>
  <c r="AM317" i="16"/>
  <c r="AM316" i="16"/>
  <c r="AN316" i="16" s="1"/>
  <c r="AO316" i="16" s="1"/>
  <c r="AM315" i="16"/>
  <c r="AN315" i="16" s="1"/>
  <c r="AO315" i="16" s="1"/>
  <c r="AO314" i="16"/>
  <c r="AN314" i="16"/>
  <c r="AM314" i="16"/>
  <c r="AM313" i="16"/>
  <c r="AN313" i="16" s="1"/>
  <c r="AO313" i="16" s="1"/>
  <c r="AM312" i="16"/>
  <c r="AN312" i="16" s="1"/>
  <c r="AO312" i="16" s="1"/>
  <c r="AM311" i="16"/>
  <c r="AN311" i="16" s="1"/>
  <c r="AO311" i="16" s="1"/>
  <c r="AM310" i="16"/>
  <c r="AN310" i="16" s="1"/>
  <c r="AO310" i="16" s="1"/>
  <c r="AN309" i="16"/>
  <c r="AO309" i="16" s="1"/>
  <c r="AM309" i="16"/>
  <c r="AM308" i="16"/>
  <c r="AN308" i="16" s="1"/>
  <c r="AO308" i="16" s="1"/>
  <c r="AN307" i="16"/>
  <c r="AO307" i="16" s="1"/>
  <c r="AM307" i="16"/>
  <c r="AO306" i="16"/>
  <c r="AN306" i="16"/>
  <c r="AM306" i="16"/>
  <c r="AM305" i="16"/>
  <c r="AN305" i="16" s="1"/>
  <c r="AO305" i="16" s="1"/>
  <c r="AM304" i="16"/>
  <c r="AN304" i="16" s="1"/>
  <c r="AO304" i="16" s="1"/>
  <c r="AM303" i="16"/>
  <c r="AN303" i="16" s="1"/>
  <c r="AO303" i="16" s="1"/>
  <c r="AM302" i="16"/>
  <c r="AN302" i="16" s="1"/>
  <c r="AO302" i="16" s="1"/>
  <c r="AN301" i="16"/>
  <c r="AO301" i="16" s="1"/>
  <c r="AM301" i="16"/>
  <c r="AM300" i="16"/>
  <c r="AN300" i="16" s="1"/>
  <c r="AO300" i="16" s="1"/>
  <c r="AN299" i="16"/>
  <c r="AO299" i="16" s="1"/>
  <c r="AM299" i="16"/>
  <c r="AO298" i="16"/>
  <c r="AN298" i="16"/>
  <c r="AM298" i="16"/>
  <c r="AM297" i="16"/>
  <c r="AN297" i="16" s="1"/>
  <c r="AO297" i="16" s="1"/>
  <c r="AM296" i="16"/>
  <c r="AN296" i="16" s="1"/>
  <c r="AO296" i="16" s="1"/>
  <c r="AO295" i="16"/>
  <c r="AN295" i="16"/>
  <c r="AM295" i="16"/>
  <c r="AM294" i="16"/>
  <c r="AN294" i="16" s="1"/>
  <c r="AO294" i="16" s="1"/>
  <c r="AN293" i="16"/>
  <c r="AO293" i="16" s="1"/>
  <c r="AM293" i="16"/>
  <c r="AM292" i="16"/>
  <c r="AN292" i="16" s="1"/>
  <c r="AO292" i="16" s="1"/>
  <c r="AN291" i="16"/>
  <c r="AO291" i="16" s="1"/>
  <c r="AM291" i="16"/>
  <c r="AO290" i="16"/>
  <c r="AN290" i="16"/>
  <c r="AM290" i="16"/>
  <c r="AM289" i="16"/>
  <c r="AN289" i="16" s="1"/>
  <c r="AO289" i="16" s="1"/>
  <c r="AM288" i="16"/>
  <c r="AN288" i="16" s="1"/>
  <c r="AO288" i="16" s="1"/>
  <c r="AM287" i="16"/>
  <c r="AN287" i="16" s="1"/>
  <c r="AO287" i="16" s="1"/>
  <c r="AM286" i="16"/>
  <c r="AN286" i="16" s="1"/>
  <c r="AO286" i="16" s="1"/>
  <c r="AN285" i="16"/>
  <c r="AO285" i="16" s="1"/>
  <c r="AM285" i="16"/>
  <c r="AM284" i="16"/>
  <c r="AN284" i="16" s="1"/>
  <c r="AO284" i="16" s="1"/>
  <c r="AN283" i="16"/>
  <c r="AO283" i="16" s="1"/>
  <c r="AM283" i="16"/>
  <c r="AO282" i="16"/>
  <c r="AN282" i="16"/>
  <c r="AM282" i="16"/>
  <c r="AM281" i="16"/>
  <c r="AN281" i="16" s="1"/>
  <c r="AO281" i="16" s="1"/>
  <c r="AM280" i="16"/>
  <c r="AN280" i="16" s="1"/>
  <c r="AO280" i="16" s="1"/>
  <c r="AM279" i="16"/>
  <c r="AN279" i="16" s="1"/>
  <c r="AO279" i="16" s="1"/>
  <c r="AM278" i="16"/>
  <c r="AN278" i="16" s="1"/>
  <c r="AO278" i="16" s="1"/>
  <c r="AN277" i="16"/>
  <c r="AO277" i="16" s="1"/>
  <c r="AM277" i="16"/>
  <c r="AM276" i="16"/>
  <c r="AN276" i="16" s="1"/>
  <c r="AO276" i="16" s="1"/>
  <c r="AN275" i="16"/>
  <c r="AO275" i="16" s="1"/>
  <c r="AM275" i="16"/>
  <c r="AO274" i="16"/>
  <c r="AN274" i="16"/>
  <c r="AM274" i="16"/>
  <c r="AM273" i="16"/>
  <c r="AN273" i="16" s="1"/>
  <c r="AO273" i="16" s="1"/>
  <c r="AM272" i="16"/>
  <c r="AN272" i="16" s="1"/>
  <c r="AO272" i="16" s="1"/>
  <c r="AO271" i="16"/>
  <c r="AN271" i="16"/>
  <c r="AM271" i="16"/>
  <c r="AM270" i="16"/>
  <c r="AN270" i="16" s="1"/>
  <c r="AO270" i="16" s="1"/>
  <c r="AN269" i="16"/>
  <c r="AO269" i="16" s="1"/>
  <c r="AM269" i="16"/>
  <c r="AM268" i="16"/>
  <c r="AN268" i="16" s="1"/>
  <c r="AO268" i="16" s="1"/>
  <c r="AN267" i="16"/>
  <c r="AO267" i="16" s="1"/>
  <c r="AM267" i="16"/>
  <c r="AO266" i="16"/>
  <c r="AN266" i="16"/>
  <c r="AM266" i="16"/>
  <c r="AM265" i="16"/>
  <c r="AN265" i="16" s="1"/>
  <c r="AO265" i="16" s="1"/>
  <c r="AM264" i="16"/>
  <c r="AN264" i="16" s="1"/>
  <c r="AO264" i="16" s="1"/>
  <c r="AM263" i="16"/>
  <c r="AN263" i="16" s="1"/>
  <c r="AO263" i="16" s="1"/>
  <c r="AM262" i="16"/>
  <c r="AN262" i="16" s="1"/>
  <c r="AO262" i="16" s="1"/>
  <c r="AN261" i="16"/>
  <c r="AO261" i="16" s="1"/>
  <c r="AM261" i="16"/>
  <c r="AM260" i="16"/>
  <c r="AN260" i="16" s="1"/>
  <c r="AO260" i="16" s="1"/>
  <c r="AN259" i="16"/>
  <c r="AO259" i="16" s="1"/>
  <c r="AM259" i="16"/>
  <c r="AO258" i="16"/>
  <c r="AN258" i="16"/>
  <c r="AM258" i="16"/>
  <c r="AM257" i="16"/>
  <c r="AN257" i="16" s="1"/>
  <c r="AO257" i="16" s="1"/>
  <c r="AM256" i="16"/>
  <c r="AN256" i="16" s="1"/>
  <c r="AO256" i="16" s="1"/>
  <c r="AM255" i="16"/>
  <c r="AN255" i="16" s="1"/>
  <c r="AO255" i="16" s="1"/>
  <c r="AM254" i="16"/>
  <c r="AN254" i="16" s="1"/>
  <c r="AO254" i="16" s="1"/>
  <c r="AN253" i="16"/>
  <c r="AO253" i="16" s="1"/>
  <c r="AM253" i="16"/>
  <c r="AM252" i="16"/>
  <c r="AN252" i="16" s="1"/>
  <c r="AO252" i="16" s="1"/>
  <c r="AN251" i="16"/>
  <c r="AO251" i="16" s="1"/>
  <c r="AM251" i="16"/>
  <c r="AO250" i="16"/>
  <c r="AN250" i="16"/>
  <c r="AM250" i="16"/>
  <c r="AN249" i="16"/>
  <c r="AO249" i="16" s="1"/>
  <c r="AM249" i="16"/>
  <c r="AM248" i="16"/>
  <c r="AN248" i="16" s="1"/>
  <c r="AO248" i="16" s="1"/>
  <c r="AM247" i="16"/>
  <c r="AN247" i="16" s="1"/>
  <c r="AO247" i="16" s="1"/>
  <c r="AO246" i="16"/>
  <c r="AM246" i="16"/>
  <c r="AN246" i="16" s="1"/>
  <c r="AN245" i="16"/>
  <c r="AO245" i="16" s="1"/>
  <c r="AM245" i="16"/>
  <c r="AM244" i="16"/>
  <c r="AN244" i="16" s="1"/>
  <c r="AO244" i="16" s="1"/>
  <c r="AN243" i="16"/>
  <c r="AO243" i="16" s="1"/>
  <c r="AM243" i="16"/>
  <c r="AO242" i="16"/>
  <c r="AN242" i="16"/>
  <c r="AM242" i="16"/>
  <c r="AN241" i="16"/>
  <c r="AO241" i="16" s="1"/>
  <c r="AM241" i="16"/>
  <c r="AM240" i="16"/>
  <c r="AN240" i="16" s="1"/>
  <c r="AO240" i="16" s="1"/>
  <c r="AM239" i="16"/>
  <c r="AN239" i="16" s="1"/>
  <c r="AO239" i="16" s="1"/>
  <c r="AM238" i="16"/>
  <c r="AN238" i="16" s="1"/>
  <c r="AO238" i="16" s="1"/>
  <c r="AN237" i="16"/>
  <c r="AO237" i="16" s="1"/>
  <c r="AM237" i="16"/>
  <c r="AM236" i="16"/>
  <c r="AN236" i="16" s="1"/>
  <c r="AO236" i="16" s="1"/>
  <c r="AN235" i="16"/>
  <c r="AO235" i="16" s="1"/>
  <c r="AM235" i="16"/>
  <c r="AO234" i="16"/>
  <c r="AN234" i="16"/>
  <c r="AM234" i="16"/>
  <c r="AN233" i="16"/>
  <c r="AO233" i="16" s="1"/>
  <c r="AM233" i="16"/>
  <c r="AO232" i="16"/>
  <c r="AM232" i="16"/>
  <c r="AN232" i="16" s="1"/>
  <c r="AM231" i="16"/>
  <c r="AN231" i="16" s="1"/>
  <c r="AO231" i="16" s="1"/>
  <c r="AM230" i="16"/>
  <c r="AN230" i="16" s="1"/>
  <c r="AO230" i="16" s="1"/>
  <c r="AN229" i="16"/>
  <c r="AO229" i="16" s="1"/>
  <c r="AM229" i="16"/>
  <c r="AM228" i="16"/>
  <c r="AN228" i="16" s="1"/>
  <c r="AO228" i="16" s="1"/>
  <c r="AN227" i="16"/>
  <c r="AO227" i="16" s="1"/>
  <c r="AM227" i="16"/>
  <c r="AO226" i="16"/>
  <c r="AN226" i="16"/>
  <c r="AM226" i="16"/>
  <c r="AN225" i="16"/>
  <c r="AO225" i="16" s="1"/>
  <c r="AM225" i="16"/>
  <c r="AM224" i="16"/>
  <c r="AN224" i="16" s="1"/>
  <c r="AO224" i="16" s="1"/>
  <c r="AM223" i="16"/>
  <c r="AN223" i="16" s="1"/>
  <c r="AO223" i="16" s="1"/>
  <c r="AO222" i="16"/>
  <c r="AM222" i="16"/>
  <c r="AN222" i="16" s="1"/>
  <c r="AN221" i="16"/>
  <c r="AO221" i="16" s="1"/>
  <c r="AM221" i="16"/>
  <c r="AM220" i="16"/>
  <c r="AN220" i="16" s="1"/>
  <c r="AO220" i="16" s="1"/>
  <c r="AN219" i="16"/>
  <c r="AO219" i="16" s="1"/>
  <c r="AM219" i="16"/>
  <c r="AO218" i="16"/>
  <c r="AN218" i="16"/>
  <c r="AM218" i="16"/>
  <c r="AN217" i="16"/>
  <c r="AO217" i="16" s="1"/>
  <c r="AM217" i="16"/>
  <c r="AO216" i="16"/>
  <c r="AM216" i="16"/>
  <c r="AN216" i="16" s="1"/>
  <c r="AM215" i="16"/>
  <c r="AN215" i="16" s="1"/>
  <c r="AO215" i="16" s="1"/>
  <c r="AM214" i="16"/>
  <c r="AN214" i="16" s="1"/>
  <c r="AO214" i="16" s="1"/>
  <c r="AN213" i="16"/>
  <c r="AO213" i="16" s="1"/>
  <c r="AM213" i="16"/>
  <c r="AM212" i="16"/>
  <c r="AN212" i="16" s="1"/>
  <c r="AO212" i="16" s="1"/>
  <c r="AN211" i="16"/>
  <c r="AO211" i="16" s="1"/>
  <c r="AM211" i="16"/>
  <c r="AO210" i="16"/>
  <c r="AM210" i="16"/>
  <c r="AN210" i="16" s="1"/>
  <c r="AN209" i="16"/>
  <c r="AO209" i="16" s="1"/>
  <c r="AM209" i="16"/>
  <c r="AM208" i="16"/>
  <c r="AN208" i="16" s="1"/>
  <c r="AO208" i="16" s="1"/>
  <c r="AN207" i="16"/>
  <c r="AO207" i="16" s="1"/>
  <c r="AM207" i="16"/>
  <c r="AO206" i="16"/>
  <c r="AM206" i="16"/>
  <c r="AN206" i="16" s="1"/>
  <c r="AN205" i="16"/>
  <c r="AO205" i="16" s="1"/>
  <c r="AM205" i="16"/>
  <c r="AM204" i="16"/>
  <c r="AN204" i="16" s="1"/>
  <c r="AO204" i="16" s="1"/>
  <c r="AN203" i="16"/>
  <c r="AO203" i="16" s="1"/>
  <c r="AM203" i="16"/>
  <c r="AO202" i="16"/>
  <c r="AM202" i="16"/>
  <c r="AN202" i="16" s="1"/>
  <c r="AN201" i="16"/>
  <c r="AO201" i="16" s="1"/>
  <c r="AM201" i="16"/>
  <c r="AM200" i="16"/>
  <c r="AN200" i="16" s="1"/>
  <c r="AO200" i="16" s="1"/>
  <c r="AN199" i="16"/>
  <c r="AO199" i="16" s="1"/>
  <c r="AM199" i="16"/>
  <c r="AO198" i="16"/>
  <c r="AM198" i="16"/>
  <c r="AN198" i="16" s="1"/>
  <c r="AN197" i="16"/>
  <c r="AO197" i="16" s="1"/>
  <c r="AM197" i="16"/>
  <c r="AM196" i="16"/>
  <c r="AN196" i="16" s="1"/>
  <c r="AO196" i="16" s="1"/>
  <c r="AN195" i="16"/>
  <c r="AO195" i="16" s="1"/>
  <c r="AM195" i="16"/>
  <c r="AO194" i="16"/>
  <c r="AM194" i="16"/>
  <c r="AN194" i="16" s="1"/>
  <c r="AN193" i="16"/>
  <c r="AO193" i="16" s="1"/>
  <c r="AM193" i="16"/>
  <c r="AM192" i="16"/>
  <c r="AN192" i="16" s="1"/>
  <c r="AO192" i="16" s="1"/>
  <c r="AN191" i="16"/>
  <c r="AO191" i="16" s="1"/>
  <c r="AM191" i="16"/>
  <c r="AO190" i="16"/>
  <c r="AM190" i="16"/>
  <c r="AN190" i="16" s="1"/>
  <c r="AN189" i="16"/>
  <c r="AO189" i="16" s="1"/>
  <c r="AM189" i="16"/>
  <c r="AM188" i="16"/>
  <c r="AN188" i="16" s="1"/>
  <c r="AO188" i="16" s="1"/>
  <c r="AN187" i="16"/>
  <c r="AO187" i="16" s="1"/>
  <c r="AM187" i="16"/>
  <c r="AO186" i="16"/>
  <c r="AN186" i="16"/>
  <c r="AM186" i="16"/>
  <c r="AN185" i="16"/>
  <c r="AO185" i="16" s="1"/>
  <c r="AM185" i="16"/>
  <c r="AO184" i="16"/>
  <c r="AM184" i="16"/>
  <c r="AN184" i="16" s="1"/>
  <c r="AN183" i="16"/>
  <c r="AO183" i="16" s="1"/>
  <c r="AM183" i="16"/>
  <c r="AM182" i="16"/>
  <c r="AN182" i="16" s="1"/>
  <c r="AO182" i="16" s="1"/>
  <c r="AN181" i="16"/>
  <c r="AO181" i="16" s="1"/>
  <c r="AM181" i="16"/>
  <c r="AM180" i="16"/>
  <c r="AN180" i="16" s="1"/>
  <c r="AO180" i="16" s="1"/>
  <c r="AO179" i="16"/>
  <c r="AN179" i="16"/>
  <c r="AM179" i="16"/>
  <c r="AN178" i="16"/>
  <c r="AO178" i="16" s="1"/>
  <c r="AM178" i="16"/>
  <c r="AM177" i="16"/>
  <c r="AN177" i="16" s="1"/>
  <c r="AO177" i="16" s="1"/>
  <c r="AO176" i="16"/>
  <c r="AN176" i="16"/>
  <c r="AM176" i="16"/>
  <c r="AN175" i="16"/>
  <c r="AO175" i="16" s="1"/>
  <c r="AM175" i="16"/>
  <c r="AN174" i="16"/>
  <c r="AO174" i="16" s="1"/>
  <c r="AM174" i="16"/>
  <c r="AM173" i="16"/>
  <c r="AN173" i="16" s="1"/>
  <c r="AO173" i="16" s="1"/>
  <c r="AO172" i="16"/>
  <c r="AN172" i="16"/>
  <c r="AM172" i="16"/>
  <c r="AO171" i="16"/>
  <c r="AN171" i="16"/>
  <c r="AM171" i="16"/>
  <c r="AM170" i="16"/>
  <c r="AN170" i="16" s="1"/>
  <c r="AO170" i="16" s="1"/>
  <c r="AM169" i="16"/>
  <c r="AN169" i="16" s="1"/>
  <c r="AO169" i="16" s="1"/>
  <c r="AO168" i="16"/>
  <c r="AN168" i="16"/>
  <c r="AM168" i="16"/>
  <c r="AN167" i="16"/>
  <c r="AO167" i="16" s="1"/>
  <c r="AM167" i="16"/>
  <c r="AN166" i="16"/>
  <c r="AO166" i="16" s="1"/>
  <c r="AM166" i="16"/>
  <c r="AM165" i="16"/>
  <c r="AN165" i="16" s="1"/>
  <c r="AO165" i="16" s="1"/>
  <c r="AO164" i="16"/>
  <c r="AN164" i="16"/>
  <c r="AM164" i="16"/>
  <c r="AM163" i="16"/>
  <c r="AN163" i="16" s="1"/>
  <c r="AO163" i="16" s="1"/>
  <c r="AM162" i="16"/>
  <c r="AN162" i="16" s="1"/>
  <c r="AO162" i="16" s="1"/>
  <c r="AM161" i="16"/>
  <c r="AN161" i="16" s="1"/>
  <c r="AO161" i="16" s="1"/>
  <c r="AM160" i="16"/>
  <c r="AN160" i="16" s="1"/>
  <c r="AO160" i="16" s="1"/>
  <c r="AN159" i="16"/>
  <c r="AO159" i="16" s="1"/>
  <c r="AM159" i="16"/>
  <c r="AN158" i="16"/>
  <c r="AO158" i="16" s="1"/>
  <c r="AM158" i="16"/>
  <c r="AM157" i="16"/>
  <c r="AN157" i="16" s="1"/>
  <c r="AO157" i="16" s="1"/>
  <c r="AO156" i="16"/>
  <c r="AN156" i="16"/>
  <c r="AM156" i="16"/>
  <c r="AM155" i="16"/>
  <c r="AN155" i="16" s="1"/>
  <c r="AO155" i="16" s="1"/>
  <c r="AM154" i="16"/>
  <c r="AN154" i="16" s="1"/>
  <c r="AO154" i="16" s="1"/>
  <c r="AM153" i="16"/>
  <c r="AN153" i="16" s="1"/>
  <c r="AO153" i="16" s="1"/>
  <c r="AM152" i="16"/>
  <c r="AN152" i="16" s="1"/>
  <c r="AO152" i="16" s="1"/>
  <c r="AN151" i="16"/>
  <c r="AO151" i="16" s="1"/>
  <c r="AM151" i="16"/>
  <c r="AN150" i="16"/>
  <c r="AO150" i="16" s="1"/>
  <c r="AM150" i="16"/>
  <c r="AM149" i="16"/>
  <c r="AN149" i="16" s="1"/>
  <c r="AO149" i="16" s="1"/>
  <c r="AO148" i="16"/>
  <c r="AN148" i="16"/>
  <c r="AM148" i="16"/>
  <c r="AM147" i="16"/>
  <c r="AN147" i="16" s="1"/>
  <c r="AO147" i="16" s="1"/>
  <c r="AM146" i="16"/>
  <c r="AN146" i="16" s="1"/>
  <c r="AO146" i="16" s="1"/>
  <c r="AM145" i="16"/>
  <c r="AN145" i="16" s="1"/>
  <c r="AO145" i="16" s="1"/>
  <c r="AM144" i="16"/>
  <c r="AN144" i="16" s="1"/>
  <c r="AO144" i="16" s="1"/>
  <c r="AN143" i="16"/>
  <c r="AO143" i="16" s="1"/>
  <c r="AM143" i="16"/>
  <c r="AN142" i="16"/>
  <c r="AO142" i="16" s="1"/>
  <c r="AM142" i="16"/>
  <c r="AM141" i="16"/>
  <c r="AN141" i="16" s="1"/>
  <c r="AO141" i="16" s="1"/>
  <c r="AO140" i="16"/>
  <c r="AN140" i="16"/>
  <c r="AM140" i="16"/>
  <c r="AM139" i="16"/>
  <c r="AN139" i="16" s="1"/>
  <c r="AO139" i="16" s="1"/>
  <c r="AM138" i="16"/>
  <c r="AN138" i="16" s="1"/>
  <c r="AO138" i="16" s="1"/>
  <c r="AM137" i="16"/>
  <c r="AN137" i="16" s="1"/>
  <c r="AO137" i="16" s="1"/>
  <c r="AN136" i="16"/>
  <c r="AO136" i="16" s="1"/>
  <c r="AM136" i="16"/>
  <c r="AN135" i="16"/>
  <c r="AO135" i="16" s="1"/>
  <c r="AM135" i="16"/>
  <c r="AN134" i="16"/>
  <c r="AO134" i="16" s="1"/>
  <c r="AM134" i="16"/>
  <c r="AM133" i="16"/>
  <c r="AN133" i="16" s="1"/>
  <c r="AO133" i="16" s="1"/>
  <c r="AO132" i="16"/>
  <c r="AN132" i="16"/>
  <c r="AM132" i="16"/>
  <c r="AM131" i="16"/>
  <c r="AN131" i="16" s="1"/>
  <c r="AO131" i="16" s="1"/>
  <c r="AM130" i="16"/>
  <c r="AN130" i="16" s="1"/>
  <c r="AO130" i="16" s="1"/>
  <c r="AM129" i="16"/>
  <c r="AN129" i="16" s="1"/>
  <c r="AO129" i="16" s="1"/>
  <c r="AM128" i="16"/>
  <c r="AN128" i="16" s="1"/>
  <c r="AO128" i="16" s="1"/>
  <c r="AN127" i="16"/>
  <c r="AO127" i="16" s="1"/>
  <c r="AM127" i="16"/>
  <c r="AN126" i="16"/>
  <c r="AO126" i="16" s="1"/>
  <c r="AM126" i="16"/>
  <c r="AM125" i="16"/>
  <c r="AN125" i="16" s="1"/>
  <c r="AO125" i="16" s="1"/>
  <c r="AO124" i="16"/>
  <c r="AN124" i="16"/>
  <c r="AM124" i="16"/>
  <c r="AM123" i="16"/>
  <c r="AN123" i="16" s="1"/>
  <c r="AO123" i="16" s="1"/>
  <c r="AM122" i="16"/>
  <c r="AN122" i="16" s="1"/>
  <c r="AO122" i="16" s="1"/>
  <c r="AM121" i="16"/>
  <c r="AN121" i="16" s="1"/>
  <c r="AO121" i="16" s="1"/>
  <c r="AM120" i="16"/>
  <c r="AN120" i="16" s="1"/>
  <c r="AO120" i="16" s="1"/>
  <c r="AN119" i="16"/>
  <c r="AO119" i="16" s="1"/>
  <c r="AM119" i="16"/>
  <c r="AN118" i="16"/>
  <c r="AO118" i="16" s="1"/>
  <c r="AM118" i="16"/>
  <c r="AM117" i="16"/>
  <c r="AN117" i="16" s="1"/>
  <c r="AO117" i="16" s="1"/>
  <c r="AO116" i="16"/>
  <c r="AN116" i="16"/>
  <c r="AM116" i="16"/>
  <c r="AM115" i="16"/>
  <c r="AN115" i="16" s="1"/>
  <c r="AO115" i="16" s="1"/>
  <c r="AM114" i="16"/>
  <c r="AN114" i="16" s="1"/>
  <c r="AO114" i="16" s="1"/>
  <c r="AM113" i="16"/>
  <c r="AN113" i="16" s="1"/>
  <c r="AO113" i="16" s="1"/>
  <c r="AM112" i="16"/>
  <c r="AN112" i="16" s="1"/>
  <c r="AO112" i="16" s="1"/>
  <c r="AN111" i="16"/>
  <c r="AO111" i="16" s="1"/>
  <c r="AM111" i="16"/>
  <c r="AN110" i="16"/>
  <c r="AO110" i="16" s="1"/>
  <c r="AM110" i="16"/>
  <c r="AM109" i="16"/>
  <c r="AN109" i="16" s="1"/>
  <c r="AO109" i="16" s="1"/>
  <c r="AO108" i="16"/>
  <c r="AN108" i="16"/>
  <c r="AM108" i="16"/>
  <c r="AM107" i="16"/>
  <c r="AN107" i="16" s="1"/>
  <c r="AO107" i="16" s="1"/>
  <c r="AM106" i="16"/>
  <c r="AN106" i="16" s="1"/>
  <c r="AO106" i="16" s="1"/>
  <c r="AM105" i="16"/>
  <c r="AN105" i="16" s="1"/>
  <c r="AO105" i="16" s="1"/>
  <c r="AM104" i="16"/>
  <c r="AN104" i="16" s="1"/>
  <c r="AO104" i="16" s="1"/>
  <c r="AN103" i="16"/>
  <c r="AO103" i="16" s="1"/>
  <c r="AM103" i="16"/>
  <c r="AN102" i="16"/>
  <c r="AO102" i="16" s="1"/>
  <c r="AM102" i="16"/>
  <c r="AM101" i="16"/>
  <c r="AN101" i="16" s="1"/>
  <c r="AO101" i="16" s="1"/>
  <c r="AO100" i="16"/>
  <c r="AN100" i="16"/>
  <c r="AM100" i="16"/>
  <c r="AM99" i="16"/>
  <c r="AN99" i="16" s="1"/>
  <c r="AO99" i="16" s="1"/>
  <c r="AM98" i="16"/>
  <c r="AN98" i="16" s="1"/>
  <c r="AO98" i="16" s="1"/>
  <c r="AM97" i="16"/>
  <c r="AN97" i="16" s="1"/>
  <c r="AO97" i="16" s="1"/>
  <c r="AM96" i="16"/>
  <c r="AN96" i="16" s="1"/>
  <c r="AO96" i="16" s="1"/>
  <c r="AN95" i="16"/>
  <c r="AO95" i="16" s="1"/>
  <c r="AM95" i="16"/>
  <c r="AN94" i="16"/>
  <c r="AO94" i="16" s="1"/>
  <c r="AM94" i="16"/>
  <c r="AM93" i="16"/>
  <c r="AN93" i="16" s="1"/>
  <c r="AO93" i="16" s="1"/>
  <c r="AM92" i="16"/>
  <c r="AN92" i="16" s="1"/>
  <c r="AO92" i="16" s="1"/>
  <c r="AM91" i="16"/>
  <c r="AN91" i="16" s="1"/>
  <c r="AO91" i="16" s="1"/>
  <c r="AM90" i="16"/>
  <c r="AN90" i="16" s="1"/>
  <c r="AO90" i="16" s="1"/>
  <c r="AM89" i="16"/>
  <c r="AN89" i="16" s="1"/>
  <c r="AO89" i="16" s="1"/>
  <c r="AM88" i="16"/>
  <c r="AN88" i="16" s="1"/>
  <c r="AO88" i="16" s="1"/>
  <c r="AN87" i="16"/>
  <c r="AO87" i="16" s="1"/>
  <c r="AM87" i="16"/>
  <c r="AN86" i="16"/>
  <c r="AO86" i="16" s="1"/>
  <c r="AM86" i="16"/>
  <c r="AM85" i="16"/>
  <c r="AN85" i="16" s="1"/>
  <c r="AO85" i="16" s="1"/>
  <c r="AO84" i="16"/>
  <c r="AN84" i="16"/>
  <c r="AM84" i="16"/>
  <c r="AM83" i="16"/>
  <c r="AN83" i="16" s="1"/>
  <c r="AO83" i="16" s="1"/>
  <c r="AM82" i="16"/>
  <c r="AN82" i="16" s="1"/>
  <c r="AO82" i="16" s="1"/>
  <c r="AM81" i="16"/>
  <c r="AN81" i="16" s="1"/>
  <c r="AO81" i="16" s="1"/>
  <c r="AM80" i="16"/>
  <c r="AN80" i="16" s="1"/>
  <c r="AO80" i="16" s="1"/>
  <c r="AN79" i="16"/>
  <c r="AO79" i="16" s="1"/>
  <c r="AM79" i="16"/>
  <c r="AN78" i="16"/>
  <c r="AO78" i="16" s="1"/>
  <c r="AM78" i="16"/>
  <c r="AM77" i="16"/>
  <c r="AN77" i="16" s="1"/>
  <c r="AO77" i="16" s="1"/>
  <c r="AM76" i="16"/>
  <c r="AN76" i="16" s="1"/>
  <c r="AO76" i="16" s="1"/>
  <c r="AM75" i="16"/>
  <c r="AN75" i="16" s="1"/>
  <c r="AO75" i="16" s="1"/>
  <c r="AM74" i="16"/>
  <c r="AN74" i="16" s="1"/>
  <c r="AO74" i="16" s="1"/>
  <c r="AM73" i="16"/>
  <c r="AN73" i="16" s="1"/>
  <c r="AO73" i="16" s="1"/>
  <c r="AM72" i="16"/>
  <c r="AN72" i="16" s="1"/>
  <c r="AO72" i="16" s="1"/>
  <c r="AN71" i="16"/>
  <c r="AO71" i="16" s="1"/>
  <c r="AM71" i="16"/>
  <c r="AN70" i="16"/>
  <c r="AO70" i="16" s="1"/>
  <c r="AM70" i="16"/>
  <c r="AM69" i="16"/>
  <c r="AN69" i="16" s="1"/>
  <c r="AO69" i="16" s="1"/>
  <c r="AM68" i="16"/>
  <c r="AN68" i="16" s="1"/>
  <c r="AO68" i="16" s="1"/>
  <c r="AO67" i="16"/>
  <c r="AN67" i="16"/>
  <c r="AM67" i="16"/>
  <c r="AM66" i="16"/>
  <c r="AN66" i="16" s="1"/>
  <c r="AO66" i="16" s="1"/>
  <c r="AM65" i="16"/>
  <c r="AN65" i="16" s="1"/>
  <c r="AO65" i="16" s="1"/>
  <c r="AM64" i="16"/>
  <c r="AN64" i="16" s="1"/>
  <c r="AO64" i="16" s="1"/>
  <c r="AN63" i="16"/>
  <c r="AO63" i="16" s="1"/>
  <c r="AM63" i="16"/>
  <c r="AN62" i="16"/>
  <c r="AO62" i="16" s="1"/>
  <c r="AM62" i="16"/>
  <c r="AM61" i="16"/>
  <c r="AN61" i="16" s="1"/>
  <c r="AO61" i="16" s="1"/>
  <c r="AM60" i="16"/>
  <c r="AN60" i="16" s="1"/>
  <c r="AO60" i="16" s="1"/>
  <c r="AM59" i="16"/>
  <c r="AN59" i="16" s="1"/>
  <c r="AO59" i="16" s="1"/>
  <c r="AM58" i="16"/>
  <c r="AN58" i="16" s="1"/>
  <c r="AO58" i="16" s="1"/>
  <c r="AM57" i="16"/>
  <c r="AN57" i="16" s="1"/>
  <c r="AO57" i="16" s="1"/>
  <c r="AM56" i="16"/>
  <c r="AN56" i="16" s="1"/>
  <c r="AO56" i="16" s="1"/>
  <c r="AN55" i="16"/>
  <c r="AO55" i="16" s="1"/>
  <c r="AM55" i="16"/>
  <c r="AN54" i="16"/>
  <c r="AO54" i="16" s="1"/>
  <c r="AM54" i="16"/>
  <c r="AM53" i="16"/>
  <c r="AN53" i="16" s="1"/>
  <c r="AO53" i="16" s="1"/>
  <c r="AO52" i="16"/>
  <c r="AN52" i="16"/>
  <c r="AM52" i="16"/>
  <c r="AM51" i="16"/>
  <c r="AN51" i="16" s="1"/>
  <c r="AO51" i="16" s="1"/>
  <c r="AM50" i="16"/>
  <c r="AN50" i="16" s="1"/>
  <c r="AO50" i="16" s="1"/>
  <c r="AM49" i="16"/>
  <c r="AN49" i="16" s="1"/>
  <c r="AO49" i="16" s="1"/>
  <c r="AM48" i="16"/>
  <c r="AN48" i="16" s="1"/>
  <c r="AO48" i="16" s="1"/>
  <c r="AN47" i="16"/>
  <c r="AO47" i="16" s="1"/>
  <c r="AM47" i="16"/>
  <c r="AN46" i="16"/>
  <c r="AO46" i="16" s="1"/>
  <c r="AM46" i="16"/>
  <c r="AM45" i="16"/>
  <c r="AN45" i="16" s="1"/>
  <c r="AO45" i="16" s="1"/>
  <c r="AO44" i="16"/>
  <c r="AN44" i="16"/>
  <c r="AM44" i="16"/>
  <c r="AM43" i="16"/>
  <c r="AN43" i="16" s="1"/>
  <c r="AO43" i="16" s="1"/>
  <c r="AM42" i="16"/>
  <c r="AN42" i="16" s="1"/>
  <c r="AO42" i="16" s="1"/>
  <c r="AM41" i="16"/>
  <c r="AN41" i="16" s="1"/>
  <c r="AO41" i="16" s="1"/>
  <c r="AM40" i="16"/>
  <c r="AN40" i="16" s="1"/>
  <c r="AO40" i="16" s="1"/>
  <c r="AN39" i="16"/>
  <c r="AO39" i="16" s="1"/>
  <c r="AM39" i="16"/>
  <c r="AN38" i="16"/>
  <c r="AO38" i="16" s="1"/>
  <c r="AM38" i="16"/>
  <c r="AM37" i="16"/>
  <c r="AN37" i="16" s="1"/>
  <c r="AO37" i="16" s="1"/>
  <c r="AO36" i="16"/>
  <c r="AN36" i="16"/>
  <c r="AM36" i="16"/>
  <c r="AM35" i="16"/>
  <c r="AN35" i="16" s="1"/>
  <c r="AO35" i="16" s="1"/>
  <c r="AM34" i="16"/>
  <c r="AN34" i="16" s="1"/>
  <c r="AO34" i="16" s="1"/>
  <c r="AM33" i="16"/>
  <c r="AN33" i="16" s="1"/>
  <c r="AO33" i="16" s="1"/>
  <c r="AM32" i="16"/>
  <c r="AN32" i="16" s="1"/>
  <c r="AO32" i="16" s="1"/>
  <c r="AN31" i="16"/>
  <c r="AO31" i="16" s="1"/>
  <c r="AM31" i="16"/>
  <c r="AN30" i="16"/>
  <c r="AO30" i="16" s="1"/>
  <c r="AM30" i="16"/>
  <c r="AM29" i="16"/>
  <c r="AN29" i="16" s="1"/>
  <c r="AO29" i="16" s="1"/>
  <c r="AO28" i="16"/>
  <c r="AN28" i="16"/>
  <c r="AM28" i="16"/>
  <c r="AM27" i="16"/>
  <c r="AN27" i="16" s="1"/>
  <c r="AO27" i="16" s="1"/>
  <c r="AM26" i="16"/>
  <c r="AN26" i="16" s="1"/>
  <c r="AO26" i="16" s="1"/>
  <c r="AM25" i="16"/>
  <c r="AN25" i="16" s="1"/>
  <c r="AO25" i="16" s="1"/>
  <c r="AN24" i="16"/>
  <c r="AO24" i="16" s="1"/>
  <c r="AM24" i="16"/>
  <c r="AN23" i="16"/>
  <c r="AO23" i="16" s="1"/>
  <c r="AM23" i="16"/>
  <c r="AN22" i="16"/>
  <c r="AO22" i="16" s="1"/>
  <c r="AM22" i="16"/>
  <c r="AM21" i="16"/>
  <c r="AN21" i="16" s="1"/>
  <c r="AO21" i="16" s="1"/>
  <c r="AO20" i="16"/>
  <c r="AN20" i="16"/>
  <c r="AM20" i="16"/>
  <c r="AM19" i="16"/>
  <c r="AN19" i="16" s="1"/>
  <c r="AO19" i="16" s="1"/>
  <c r="AM18" i="16"/>
  <c r="AN18" i="16" s="1"/>
  <c r="AO18" i="16" s="1"/>
  <c r="AM17" i="16"/>
  <c r="AN17" i="16" s="1"/>
  <c r="AO17" i="16" s="1"/>
  <c r="AM16" i="16"/>
  <c r="AN16" i="16" s="1"/>
  <c r="AO16" i="16" s="1"/>
  <c r="AN15" i="16"/>
  <c r="AO15" i="16" s="1"/>
  <c r="AM15" i="16"/>
  <c r="AN14" i="16"/>
  <c r="AO14" i="16" s="1"/>
  <c r="AM14" i="16"/>
  <c r="AM13" i="16"/>
  <c r="AN13" i="16" s="1"/>
  <c r="AO13" i="16" s="1"/>
  <c r="AO12" i="16"/>
  <c r="AN12" i="16"/>
  <c r="AM12" i="16"/>
  <c r="AM11" i="16"/>
  <c r="AN11" i="16" s="1"/>
  <c r="AO11" i="16" s="1"/>
  <c r="AM10" i="16"/>
  <c r="AN10" i="16" s="1"/>
  <c r="AO10" i="16" s="1"/>
  <c r="AM9" i="16"/>
  <c r="AN9" i="16" s="1"/>
  <c r="AO9" i="16" s="1"/>
  <c r="AN8" i="16"/>
  <c r="AO8" i="16" s="1"/>
  <c r="AM8" i="16"/>
  <c r="AI8" i="16"/>
  <c r="AJ8" i="16" s="1"/>
  <c r="AM7" i="16"/>
  <c r="AN7" i="16" s="1"/>
  <c r="AO7" i="16" s="1"/>
  <c r="AM6" i="16"/>
  <c r="AN6" i="16" s="1"/>
  <c r="AO6" i="16" s="1"/>
  <c r="AN5" i="16"/>
  <c r="AO5" i="16" s="1"/>
  <c r="AM5" i="16"/>
  <c r="AI5" i="16"/>
  <c r="AJ5" i="16" s="1"/>
  <c r="AM4" i="16"/>
  <c r="AN4" i="16" s="1"/>
  <c r="AN3" i="16"/>
  <c r="AO3" i="16" s="1"/>
  <c r="AM3" i="16"/>
  <c r="AM2" i="16" s="1"/>
  <c r="AI2" i="16"/>
  <c r="AJ2" i="16" s="1"/>
  <c r="J18" i="14"/>
  <c r="L8" i="14"/>
  <c r="AJ226" i="9"/>
  <c r="AI226" i="9"/>
  <c r="AH226" i="9"/>
  <c r="AG226" i="9"/>
  <c r="AF226" i="9"/>
  <c r="AE226" i="9"/>
  <c r="AD226" i="9"/>
  <c r="AC226" i="9"/>
  <c r="AB226" i="9"/>
  <c r="AA226" i="9"/>
  <c r="Z226" i="9"/>
  <c r="Y226" i="9"/>
  <c r="X226" i="9"/>
  <c r="W226" i="9"/>
  <c r="V226" i="9"/>
  <c r="U226" i="9"/>
  <c r="T226" i="9"/>
  <c r="S226" i="9"/>
  <c r="R226" i="9"/>
  <c r="Q226" i="9"/>
  <c r="P226" i="9"/>
  <c r="O226" i="9"/>
  <c r="N226" i="9"/>
  <c r="M226" i="9"/>
  <c r="L226" i="9"/>
  <c r="K226" i="9"/>
  <c r="J226" i="9"/>
  <c r="I226" i="9"/>
  <c r="H226" i="9"/>
  <c r="G226" i="9"/>
  <c r="F226" i="9" s="1"/>
  <c r="E226" i="9" s="1"/>
  <c r="D226" i="9"/>
  <c r="AJ225" i="9"/>
  <c r="AI225" i="9"/>
  <c r="AH225" i="9"/>
  <c r="AG225" i="9"/>
  <c r="AF225" i="9"/>
  <c r="AE225" i="9"/>
  <c r="AD225" i="9"/>
  <c r="AC225" i="9"/>
  <c r="AB225" i="9"/>
  <c r="AA225" i="9"/>
  <c r="Z225" i="9"/>
  <c r="Y225" i="9"/>
  <c r="X225" i="9"/>
  <c r="W225" i="9"/>
  <c r="V225" i="9"/>
  <c r="U225" i="9"/>
  <c r="T225" i="9"/>
  <c r="S225" i="9"/>
  <c r="R225" i="9"/>
  <c r="Q225" i="9"/>
  <c r="P225" i="9"/>
  <c r="O225" i="9"/>
  <c r="N225" i="9"/>
  <c r="M225" i="9"/>
  <c r="L225" i="9"/>
  <c r="K225" i="9"/>
  <c r="J225" i="9"/>
  <c r="I225" i="9"/>
  <c r="H225" i="9"/>
  <c r="G225" i="9"/>
  <c r="F225" i="9" s="1"/>
  <c r="E225" i="9" s="1"/>
  <c r="D225" i="9"/>
  <c r="AJ224" i="9"/>
  <c r="AI224" i="9"/>
  <c r="AH224" i="9"/>
  <c r="AG224" i="9"/>
  <c r="AF224" i="9"/>
  <c r="AE224" i="9"/>
  <c r="AD224" i="9"/>
  <c r="AC224" i="9"/>
  <c r="AB224" i="9"/>
  <c r="AA224" i="9"/>
  <c r="Z224" i="9"/>
  <c r="Y224" i="9"/>
  <c r="X224" i="9"/>
  <c r="W224" i="9"/>
  <c r="V224" i="9"/>
  <c r="U224" i="9"/>
  <c r="T224" i="9"/>
  <c r="S224" i="9"/>
  <c r="R224" i="9"/>
  <c r="Q224" i="9"/>
  <c r="P224" i="9"/>
  <c r="O224" i="9"/>
  <c r="N224" i="9"/>
  <c r="M224" i="9"/>
  <c r="L224" i="9"/>
  <c r="K224" i="9"/>
  <c r="J224" i="9"/>
  <c r="I224" i="9"/>
  <c r="H224" i="9"/>
  <c r="F224" i="9" s="1"/>
  <c r="E224" i="9" s="1"/>
  <c r="G224" i="9"/>
  <c r="D224" i="9"/>
  <c r="AJ223" i="9"/>
  <c r="AI223" i="9"/>
  <c r="AH223" i="9"/>
  <c r="AG223" i="9"/>
  <c r="AF223" i="9"/>
  <c r="AE223" i="9"/>
  <c r="AD223" i="9"/>
  <c r="AC223" i="9"/>
  <c r="AB223" i="9"/>
  <c r="AA223" i="9"/>
  <c r="Z223" i="9"/>
  <c r="Y223" i="9"/>
  <c r="X223" i="9"/>
  <c r="W223" i="9"/>
  <c r="V223" i="9"/>
  <c r="U223" i="9"/>
  <c r="T223" i="9"/>
  <c r="S223" i="9"/>
  <c r="R223" i="9"/>
  <c r="Q223" i="9"/>
  <c r="P223" i="9"/>
  <c r="O223" i="9"/>
  <c r="N223" i="9"/>
  <c r="M223" i="9"/>
  <c r="L223" i="9"/>
  <c r="K223" i="9"/>
  <c r="J223" i="9"/>
  <c r="I223" i="9"/>
  <c r="H223" i="9"/>
  <c r="G223" i="9"/>
  <c r="F223" i="9" s="1"/>
  <c r="E223" i="9" s="1"/>
  <c r="D223" i="9"/>
  <c r="AJ222" i="9"/>
  <c r="AI222" i="9"/>
  <c r="AH222" i="9"/>
  <c r="AG222" i="9"/>
  <c r="AF222" i="9"/>
  <c r="AE222" i="9"/>
  <c r="AD222" i="9"/>
  <c r="AC222" i="9"/>
  <c r="AB222" i="9"/>
  <c r="AA222" i="9"/>
  <c r="Z222" i="9"/>
  <c r="Y222" i="9"/>
  <c r="X222" i="9"/>
  <c r="W222" i="9"/>
  <c r="V222" i="9"/>
  <c r="U222" i="9"/>
  <c r="T222" i="9"/>
  <c r="S222" i="9"/>
  <c r="R222" i="9"/>
  <c r="Q222" i="9"/>
  <c r="P222" i="9"/>
  <c r="O222" i="9"/>
  <c r="N222" i="9"/>
  <c r="M222" i="9"/>
  <c r="L222" i="9"/>
  <c r="K222" i="9"/>
  <c r="J222" i="9"/>
  <c r="I222" i="9"/>
  <c r="H222" i="9"/>
  <c r="G222" i="9"/>
  <c r="F222" i="9"/>
  <c r="E222" i="9" s="1"/>
  <c r="D222" i="9"/>
  <c r="AJ221" i="9"/>
  <c r="AI221" i="9"/>
  <c r="AH221" i="9"/>
  <c r="AG221" i="9"/>
  <c r="AF221" i="9"/>
  <c r="AE221" i="9"/>
  <c r="AD221" i="9"/>
  <c r="AC221" i="9"/>
  <c r="AB221" i="9"/>
  <c r="AA221" i="9"/>
  <c r="Z221" i="9"/>
  <c r="Y221" i="9"/>
  <c r="X221" i="9"/>
  <c r="W221" i="9"/>
  <c r="V221" i="9"/>
  <c r="U221" i="9"/>
  <c r="T221" i="9"/>
  <c r="S221" i="9"/>
  <c r="R221" i="9"/>
  <c r="Q221" i="9"/>
  <c r="P221" i="9"/>
  <c r="O221" i="9"/>
  <c r="N221" i="9"/>
  <c r="M221" i="9"/>
  <c r="L221" i="9"/>
  <c r="K221" i="9"/>
  <c r="J221" i="9"/>
  <c r="I221" i="9"/>
  <c r="H221" i="9"/>
  <c r="G221" i="9"/>
  <c r="F221" i="9" s="1"/>
  <c r="E221" i="9" s="1"/>
  <c r="D221" i="9"/>
  <c r="AJ220" i="9"/>
  <c r="AI220" i="9"/>
  <c r="AH220" i="9"/>
  <c r="AG220" i="9"/>
  <c r="AF220" i="9"/>
  <c r="AE220" i="9"/>
  <c r="AD220" i="9"/>
  <c r="AC220" i="9"/>
  <c r="AB220" i="9"/>
  <c r="AA220" i="9"/>
  <c r="Z220" i="9"/>
  <c r="Y220" i="9"/>
  <c r="X220" i="9"/>
  <c r="W220" i="9"/>
  <c r="V220" i="9"/>
  <c r="U220" i="9"/>
  <c r="T220" i="9"/>
  <c r="S220" i="9"/>
  <c r="R220" i="9"/>
  <c r="Q220" i="9"/>
  <c r="P220" i="9"/>
  <c r="O220" i="9"/>
  <c r="N220" i="9"/>
  <c r="M220" i="9"/>
  <c r="L220" i="9"/>
  <c r="K220" i="9"/>
  <c r="J220" i="9"/>
  <c r="I220" i="9"/>
  <c r="H220" i="9"/>
  <c r="F220" i="9" s="1"/>
  <c r="E220" i="9" s="1"/>
  <c r="G220" i="9"/>
  <c r="D220" i="9"/>
  <c r="AJ219" i="9"/>
  <c r="AI219" i="9"/>
  <c r="AH219" i="9"/>
  <c r="AG219" i="9"/>
  <c r="AF219" i="9"/>
  <c r="AE219" i="9"/>
  <c r="AD219" i="9"/>
  <c r="AC219" i="9"/>
  <c r="AB219" i="9"/>
  <c r="AA219" i="9"/>
  <c r="Z219" i="9"/>
  <c r="Y219" i="9"/>
  <c r="X219" i="9"/>
  <c r="W219" i="9"/>
  <c r="V219" i="9"/>
  <c r="U219" i="9"/>
  <c r="T219" i="9"/>
  <c r="S219" i="9"/>
  <c r="R219" i="9"/>
  <c r="Q219" i="9"/>
  <c r="P219" i="9"/>
  <c r="O219" i="9"/>
  <c r="N219" i="9"/>
  <c r="M219" i="9"/>
  <c r="L219" i="9"/>
  <c r="K219" i="9"/>
  <c r="J219" i="9"/>
  <c r="I219" i="9"/>
  <c r="H219" i="9"/>
  <c r="G219" i="9"/>
  <c r="F219" i="9" s="1"/>
  <c r="E219" i="9" s="1"/>
  <c r="D219" i="9"/>
  <c r="AJ218" i="9"/>
  <c r="AI218" i="9"/>
  <c r="AH218" i="9"/>
  <c r="AG218" i="9"/>
  <c r="AF218" i="9"/>
  <c r="AE218" i="9"/>
  <c r="AD218" i="9"/>
  <c r="AC218" i="9"/>
  <c r="AB218" i="9"/>
  <c r="AA218" i="9"/>
  <c r="Z218" i="9"/>
  <c r="Y218" i="9"/>
  <c r="X218" i="9"/>
  <c r="W218" i="9"/>
  <c r="V218" i="9"/>
  <c r="U218" i="9"/>
  <c r="T218" i="9"/>
  <c r="S218" i="9"/>
  <c r="R218" i="9"/>
  <c r="Q218" i="9"/>
  <c r="P218" i="9"/>
  <c r="O218" i="9"/>
  <c r="N218" i="9"/>
  <c r="M218" i="9"/>
  <c r="L218" i="9"/>
  <c r="K218" i="9"/>
  <c r="J218" i="9"/>
  <c r="I218" i="9"/>
  <c r="H218" i="9"/>
  <c r="G218" i="9"/>
  <c r="F218" i="9" s="1"/>
  <c r="E218" i="9" s="1"/>
  <c r="D218" i="9"/>
  <c r="AJ217" i="9"/>
  <c r="AI217" i="9"/>
  <c r="AH217" i="9"/>
  <c r="AG217" i="9"/>
  <c r="AF217" i="9"/>
  <c r="AE217" i="9"/>
  <c r="AD217" i="9"/>
  <c r="AC217" i="9"/>
  <c r="AB217" i="9"/>
  <c r="AA217" i="9"/>
  <c r="Z217" i="9"/>
  <c r="Y217" i="9"/>
  <c r="X217" i="9"/>
  <c r="W217" i="9"/>
  <c r="V217" i="9"/>
  <c r="U217" i="9"/>
  <c r="T217" i="9"/>
  <c r="S217" i="9"/>
  <c r="R217" i="9"/>
  <c r="Q217" i="9"/>
  <c r="P217" i="9"/>
  <c r="O217" i="9"/>
  <c r="N217" i="9"/>
  <c r="M217" i="9"/>
  <c r="L217" i="9"/>
  <c r="K217" i="9"/>
  <c r="J217" i="9"/>
  <c r="I217" i="9"/>
  <c r="H217" i="9"/>
  <c r="G217" i="9"/>
  <c r="F217" i="9" s="1"/>
  <c r="E217" i="9" s="1"/>
  <c r="D217" i="9"/>
  <c r="AJ216" i="9"/>
  <c r="AI216" i="9"/>
  <c r="AH216" i="9"/>
  <c r="AG216" i="9"/>
  <c r="AF216" i="9"/>
  <c r="AE216" i="9"/>
  <c r="AD216" i="9"/>
  <c r="AC216" i="9"/>
  <c r="AB216" i="9"/>
  <c r="AA216" i="9"/>
  <c r="Z216" i="9"/>
  <c r="Y216" i="9"/>
  <c r="X216" i="9"/>
  <c r="W216" i="9"/>
  <c r="V216" i="9"/>
  <c r="U216" i="9"/>
  <c r="T216" i="9"/>
  <c r="S216" i="9"/>
  <c r="R216" i="9"/>
  <c r="Q216" i="9"/>
  <c r="P216" i="9"/>
  <c r="O216" i="9"/>
  <c r="N216" i="9"/>
  <c r="M216" i="9"/>
  <c r="L216" i="9"/>
  <c r="K216" i="9"/>
  <c r="J216" i="9"/>
  <c r="I216" i="9"/>
  <c r="H216" i="9"/>
  <c r="F216" i="9" s="1"/>
  <c r="E216" i="9" s="1"/>
  <c r="G216" i="9"/>
  <c r="D216" i="9"/>
  <c r="AJ215" i="9"/>
  <c r="AI215" i="9"/>
  <c r="AH215" i="9"/>
  <c r="AG215" i="9"/>
  <c r="AF215" i="9"/>
  <c r="AE215" i="9"/>
  <c r="AD215" i="9"/>
  <c r="AC215" i="9"/>
  <c r="AB215" i="9"/>
  <c r="AA215" i="9"/>
  <c r="Z215" i="9"/>
  <c r="Y215" i="9"/>
  <c r="X215" i="9"/>
  <c r="W215" i="9"/>
  <c r="V215" i="9"/>
  <c r="U215" i="9"/>
  <c r="T215" i="9"/>
  <c r="S215" i="9"/>
  <c r="R215" i="9"/>
  <c r="Q215" i="9"/>
  <c r="P215" i="9"/>
  <c r="O215" i="9"/>
  <c r="N215" i="9"/>
  <c r="M215" i="9"/>
  <c r="L215" i="9"/>
  <c r="K215" i="9"/>
  <c r="J215" i="9"/>
  <c r="I215" i="9"/>
  <c r="F215" i="9" s="1"/>
  <c r="E215" i="9" s="1"/>
  <c r="H215" i="9"/>
  <c r="G215" i="9"/>
  <c r="D215" i="9"/>
  <c r="AJ214" i="9"/>
  <c r="AI214" i="9"/>
  <c r="AH214" i="9"/>
  <c r="AG214" i="9"/>
  <c r="AF214" i="9"/>
  <c r="AE214" i="9"/>
  <c r="AD214" i="9"/>
  <c r="AC214" i="9"/>
  <c r="AB214" i="9"/>
  <c r="AA214" i="9"/>
  <c r="Z214" i="9"/>
  <c r="Y214" i="9"/>
  <c r="X214" i="9"/>
  <c r="W214" i="9"/>
  <c r="V214" i="9"/>
  <c r="U214" i="9"/>
  <c r="T214" i="9"/>
  <c r="S214" i="9"/>
  <c r="R214" i="9"/>
  <c r="Q214" i="9"/>
  <c r="P214" i="9"/>
  <c r="O214" i="9"/>
  <c r="N214" i="9"/>
  <c r="M214" i="9"/>
  <c r="L214" i="9"/>
  <c r="K214" i="9"/>
  <c r="J214" i="9"/>
  <c r="I214" i="9"/>
  <c r="H214" i="9"/>
  <c r="G214" i="9"/>
  <c r="F214" i="9"/>
  <c r="E214" i="9" s="1"/>
  <c r="D214" i="9"/>
  <c r="AJ213" i="9"/>
  <c r="AI213" i="9"/>
  <c r="AH213" i="9"/>
  <c r="AG213" i="9"/>
  <c r="AF213" i="9"/>
  <c r="AE213" i="9"/>
  <c r="AD213" i="9"/>
  <c r="AC213" i="9"/>
  <c r="AB213" i="9"/>
  <c r="AA213" i="9"/>
  <c r="Z213" i="9"/>
  <c r="Y213" i="9"/>
  <c r="X213" i="9"/>
  <c r="W213" i="9"/>
  <c r="V213" i="9"/>
  <c r="U213" i="9"/>
  <c r="T213" i="9"/>
  <c r="S213" i="9"/>
  <c r="R213" i="9"/>
  <c r="Q213" i="9"/>
  <c r="P213" i="9"/>
  <c r="O213" i="9"/>
  <c r="N213" i="9"/>
  <c r="M213" i="9"/>
  <c r="L213" i="9"/>
  <c r="K213" i="9"/>
  <c r="J213" i="9"/>
  <c r="I213" i="9"/>
  <c r="H213" i="9"/>
  <c r="G213" i="9"/>
  <c r="F213" i="9" s="1"/>
  <c r="E213" i="9" s="1"/>
  <c r="D213" i="9"/>
  <c r="AJ212" i="9"/>
  <c r="AI212" i="9"/>
  <c r="AH212" i="9"/>
  <c r="AG212" i="9"/>
  <c r="AF212" i="9"/>
  <c r="AE212" i="9"/>
  <c r="AD212" i="9"/>
  <c r="AC212" i="9"/>
  <c r="AB212" i="9"/>
  <c r="AA212" i="9"/>
  <c r="Z212" i="9"/>
  <c r="Y212" i="9"/>
  <c r="X212" i="9"/>
  <c r="W212" i="9"/>
  <c r="V212" i="9"/>
  <c r="U212" i="9"/>
  <c r="T212" i="9"/>
  <c r="S212" i="9"/>
  <c r="R212" i="9"/>
  <c r="Q212" i="9"/>
  <c r="P212" i="9"/>
  <c r="O212" i="9"/>
  <c r="N212" i="9"/>
  <c r="M212" i="9"/>
  <c r="L212" i="9"/>
  <c r="K212" i="9"/>
  <c r="J212" i="9"/>
  <c r="I212" i="9"/>
  <c r="H212" i="9"/>
  <c r="F212" i="9" s="1"/>
  <c r="E212" i="9" s="1"/>
  <c r="G212" i="9"/>
  <c r="D212" i="9"/>
  <c r="AJ211" i="9"/>
  <c r="AI211" i="9"/>
  <c r="AH211" i="9"/>
  <c r="AG211" i="9"/>
  <c r="AF211" i="9"/>
  <c r="AE211" i="9"/>
  <c r="AD211" i="9"/>
  <c r="AC211" i="9"/>
  <c r="AB211" i="9"/>
  <c r="AA211" i="9"/>
  <c r="Z211" i="9"/>
  <c r="Y211" i="9"/>
  <c r="X211" i="9"/>
  <c r="W211" i="9"/>
  <c r="V211" i="9"/>
  <c r="U211" i="9"/>
  <c r="T211" i="9"/>
  <c r="S211" i="9"/>
  <c r="R211" i="9"/>
  <c r="Q211" i="9"/>
  <c r="P211" i="9"/>
  <c r="O211" i="9"/>
  <c r="N211" i="9"/>
  <c r="M211" i="9"/>
  <c r="L211" i="9"/>
  <c r="K211" i="9"/>
  <c r="J211" i="9"/>
  <c r="I211" i="9"/>
  <c r="H211" i="9"/>
  <c r="G211" i="9"/>
  <c r="F211" i="9" s="1"/>
  <c r="E211" i="9" s="1"/>
  <c r="D211" i="9"/>
  <c r="AJ210" i="9"/>
  <c r="AI210" i="9"/>
  <c r="AH210" i="9"/>
  <c r="AG210" i="9"/>
  <c r="AF210" i="9"/>
  <c r="AE210" i="9"/>
  <c r="AD210" i="9"/>
  <c r="AC210" i="9"/>
  <c r="AB210" i="9"/>
  <c r="AA210" i="9"/>
  <c r="Z210" i="9"/>
  <c r="Y210" i="9"/>
  <c r="X210" i="9"/>
  <c r="W210" i="9"/>
  <c r="V210" i="9"/>
  <c r="U210" i="9"/>
  <c r="T210" i="9"/>
  <c r="S210" i="9"/>
  <c r="R210" i="9"/>
  <c r="Q210" i="9"/>
  <c r="P210" i="9"/>
  <c r="O210" i="9"/>
  <c r="N210" i="9"/>
  <c r="M210" i="9"/>
  <c r="L210" i="9"/>
  <c r="K210" i="9"/>
  <c r="J210" i="9"/>
  <c r="I210" i="9"/>
  <c r="H210" i="9"/>
  <c r="G210" i="9"/>
  <c r="F210" i="9" s="1"/>
  <c r="E210" i="9" s="1"/>
  <c r="D210" i="9"/>
  <c r="AJ209" i="9"/>
  <c r="AI209" i="9"/>
  <c r="AH209" i="9"/>
  <c r="AG209" i="9"/>
  <c r="AF209" i="9"/>
  <c r="AE209" i="9"/>
  <c r="AD209" i="9"/>
  <c r="AC209" i="9"/>
  <c r="AB209" i="9"/>
  <c r="AA209" i="9"/>
  <c r="Z209" i="9"/>
  <c r="Y209" i="9"/>
  <c r="X209" i="9"/>
  <c r="W209" i="9"/>
  <c r="V209" i="9"/>
  <c r="U209" i="9"/>
  <c r="T209" i="9"/>
  <c r="S209" i="9"/>
  <c r="R209" i="9"/>
  <c r="Q209" i="9"/>
  <c r="P209" i="9"/>
  <c r="O209" i="9"/>
  <c r="N209" i="9"/>
  <c r="M209" i="9"/>
  <c r="L209" i="9"/>
  <c r="K209" i="9"/>
  <c r="J209" i="9"/>
  <c r="I209" i="9"/>
  <c r="H209" i="9"/>
  <c r="G209" i="9"/>
  <c r="F209" i="9" s="1"/>
  <c r="E209" i="9" s="1"/>
  <c r="D209" i="9"/>
  <c r="AJ208" i="9"/>
  <c r="AI208" i="9"/>
  <c r="AH208" i="9"/>
  <c r="AG208" i="9"/>
  <c r="AF208" i="9"/>
  <c r="AE208" i="9"/>
  <c r="AD208" i="9"/>
  <c r="AC208" i="9"/>
  <c r="AB208" i="9"/>
  <c r="AA208" i="9"/>
  <c r="Z208" i="9"/>
  <c r="Y208" i="9"/>
  <c r="X208" i="9"/>
  <c r="W208" i="9"/>
  <c r="V208" i="9"/>
  <c r="U208" i="9"/>
  <c r="T208" i="9"/>
  <c r="S208" i="9"/>
  <c r="R208" i="9"/>
  <c r="Q208" i="9"/>
  <c r="P208" i="9"/>
  <c r="O208" i="9"/>
  <c r="N208" i="9"/>
  <c r="M208" i="9"/>
  <c r="L208" i="9"/>
  <c r="K208" i="9"/>
  <c r="J208" i="9"/>
  <c r="I208" i="9"/>
  <c r="H208" i="9"/>
  <c r="F208" i="9" s="1"/>
  <c r="E208" i="9" s="1"/>
  <c r="G208" i="9"/>
  <c r="D208" i="9"/>
  <c r="AJ207" i="9"/>
  <c r="AI207" i="9"/>
  <c r="AH207" i="9"/>
  <c r="AG207" i="9"/>
  <c r="AF207" i="9"/>
  <c r="AE207" i="9"/>
  <c r="AD207" i="9"/>
  <c r="AC207" i="9"/>
  <c r="AB207" i="9"/>
  <c r="AA207" i="9"/>
  <c r="Z207" i="9"/>
  <c r="Y207" i="9"/>
  <c r="X207" i="9"/>
  <c r="W207" i="9"/>
  <c r="V207" i="9"/>
  <c r="U207" i="9"/>
  <c r="T207" i="9"/>
  <c r="S207" i="9"/>
  <c r="R207" i="9"/>
  <c r="Q207" i="9"/>
  <c r="P207" i="9"/>
  <c r="O207" i="9"/>
  <c r="N207" i="9"/>
  <c r="M207" i="9"/>
  <c r="L207" i="9"/>
  <c r="K207" i="9"/>
  <c r="J207" i="9"/>
  <c r="I207" i="9"/>
  <c r="F207" i="9" s="1"/>
  <c r="E207" i="9" s="1"/>
  <c r="H207" i="9"/>
  <c r="G207" i="9"/>
  <c r="D207" i="9"/>
  <c r="AJ206" i="9"/>
  <c r="AI206" i="9"/>
  <c r="AH206" i="9"/>
  <c r="AG206" i="9"/>
  <c r="AF206" i="9"/>
  <c r="AE206" i="9"/>
  <c r="AD206" i="9"/>
  <c r="AC206" i="9"/>
  <c r="AB206" i="9"/>
  <c r="AA206" i="9"/>
  <c r="Z206" i="9"/>
  <c r="Y206" i="9"/>
  <c r="X206" i="9"/>
  <c r="W206" i="9"/>
  <c r="V206" i="9"/>
  <c r="U206" i="9"/>
  <c r="T206" i="9"/>
  <c r="S206" i="9"/>
  <c r="R206" i="9"/>
  <c r="Q206" i="9"/>
  <c r="P206" i="9"/>
  <c r="O206" i="9"/>
  <c r="N206" i="9"/>
  <c r="M206" i="9"/>
  <c r="L206" i="9"/>
  <c r="K206" i="9"/>
  <c r="J206" i="9"/>
  <c r="I206" i="9"/>
  <c r="H206" i="9"/>
  <c r="G206" i="9"/>
  <c r="F206" i="9"/>
  <c r="E206" i="9" s="1"/>
  <c r="D206" i="9"/>
  <c r="AJ205" i="9"/>
  <c r="AI205" i="9"/>
  <c r="AH205" i="9"/>
  <c r="AG205" i="9"/>
  <c r="AF205" i="9"/>
  <c r="AE205" i="9"/>
  <c r="AD205" i="9"/>
  <c r="AC205" i="9"/>
  <c r="AB205" i="9"/>
  <c r="AA205" i="9"/>
  <c r="Z205" i="9"/>
  <c r="Y205" i="9"/>
  <c r="X205" i="9"/>
  <c r="W205" i="9"/>
  <c r="V205" i="9"/>
  <c r="U205" i="9"/>
  <c r="T205" i="9"/>
  <c r="S205" i="9"/>
  <c r="R205" i="9"/>
  <c r="Q205" i="9"/>
  <c r="P205" i="9"/>
  <c r="O205" i="9"/>
  <c r="N205" i="9"/>
  <c r="M205" i="9"/>
  <c r="L205" i="9"/>
  <c r="K205" i="9"/>
  <c r="J205" i="9"/>
  <c r="I205" i="9"/>
  <c r="H205" i="9"/>
  <c r="G205" i="9"/>
  <c r="F205" i="9" s="1"/>
  <c r="E205" i="9" s="1"/>
  <c r="D205" i="9"/>
  <c r="AJ204" i="9"/>
  <c r="AI204" i="9"/>
  <c r="AH204" i="9"/>
  <c r="AG204" i="9"/>
  <c r="AF204" i="9"/>
  <c r="AE204" i="9"/>
  <c r="AD204" i="9"/>
  <c r="AC204" i="9"/>
  <c r="AB204" i="9"/>
  <c r="AA204" i="9"/>
  <c r="Z204" i="9"/>
  <c r="Y204" i="9"/>
  <c r="X204" i="9"/>
  <c r="W204" i="9"/>
  <c r="V204" i="9"/>
  <c r="U204" i="9"/>
  <c r="T204" i="9"/>
  <c r="S204" i="9"/>
  <c r="R204" i="9"/>
  <c r="Q204" i="9"/>
  <c r="P204" i="9"/>
  <c r="O204" i="9"/>
  <c r="N204" i="9"/>
  <c r="M204" i="9"/>
  <c r="L204" i="9"/>
  <c r="K204" i="9"/>
  <c r="J204" i="9"/>
  <c r="I204" i="9"/>
  <c r="H204" i="9"/>
  <c r="F204" i="9" s="1"/>
  <c r="E204" i="9" s="1"/>
  <c r="G204" i="9"/>
  <c r="D204" i="9"/>
  <c r="AJ203" i="9"/>
  <c r="AI203" i="9"/>
  <c r="AH203" i="9"/>
  <c r="AG203" i="9"/>
  <c r="AF203" i="9"/>
  <c r="AE203" i="9"/>
  <c r="AD203" i="9"/>
  <c r="AC203" i="9"/>
  <c r="AB203" i="9"/>
  <c r="AA203" i="9"/>
  <c r="Z203" i="9"/>
  <c r="Y203" i="9"/>
  <c r="X203" i="9"/>
  <c r="W203" i="9"/>
  <c r="V203" i="9"/>
  <c r="U203" i="9"/>
  <c r="T203" i="9"/>
  <c r="S203" i="9"/>
  <c r="R203" i="9"/>
  <c r="Q203" i="9"/>
  <c r="P203" i="9"/>
  <c r="O203" i="9"/>
  <c r="N203" i="9"/>
  <c r="M203" i="9"/>
  <c r="L203" i="9"/>
  <c r="K203" i="9"/>
  <c r="J203" i="9"/>
  <c r="I203" i="9"/>
  <c r="F203" i="9" s="1"/>
  <c r="E203" i="9" s="1"/>
  <c r="H203" i="9"/>
  <c r="G203" i="9"/>
  <c r="D203" i="9"/>
  <c r="AJ202" i="9"/>
  <c r="AI202" i="9"/>
  <c r="AH202" i="9"/>
  <c r="AG202" i="9"/>
  <c r="AF202" i="9"/>
  <c r="AE202" i="9"/>
  <c r="AD202" i="9"/>
  <c r="AC202" i="9"/>
  <c r="AB202" i="9"/>
  <c r="AA202" i="9"/>
  <c r="Z202" i="9"/>
  <c r="Y202" i="9"/>
  <c r="X202" i="9"/>
  <c r="W202" i="9"/>
  <c r="V202" i="9"/>
  <c r="U202" i="9"/>
  <c r="T202" i="9"/>
  <c r="S202" i="9"/>
  <c r="R202" i="9"/>
  <c r="Q202" i="9"/>
  <c r="P202" i="9"/>
  <c r="O202" i="9"/>
  <c r="N202" i="9"/>
  <c r="M202" i="9"/>
  <c r="L202" i="9"/>
  <c r="K202" i="9"/>
  <c r="J202" i="9"/>
  <c r="I202" i="9"/>
  <c r="H202" i="9"/>
  <c r="G202" i="9"/>
  <c r="F202" i="9" s="1"/>
  <c r="E202" i="9" s="1"/>
  <c r="D202" i="9"/>
  <c r="AJ201" i="9"/>
  <c r="AI201" i="9"/>
  <c r="AH201" i="9"/>
  <c r="AG201" i="9"/>
  <c r="AF201" i="9"/>
  <c r="AE201" i="9"/>
  <c r="AD201" i="9"/>
  <c r="AC201" i="9"/>
  <c r="AB201" i="9"/>
  <c r="AA201" i="9"/>
  <c r="Z201" i="9"/>
  <c r="Y201" i="9"/>
  <c r="X201" i="9"/>
  <c r="W201" i="9"/>
  <c r="V201" i="9"/>
  <c r="U201" i="9"/>
  <c r="T201" i="9"/>
  <c r="S201" i="9"/>
  <c r="R201" i="9"/>
  <c r="Q201" i="9"/>
  <c r="P201" i="9"/>
  <c r="O201" i="9"/>
  <c r="N201" i="9"/>
  <c r="M201" i="9"/>
  <c r="L201" i="9"/>
  <c r="K201" i="9"/>
  <c r="J201" i="9"/>
  <c r="I201" i="9"/>
  <c r="H201" i="9"/>
  <c r="G201" i="9"/>
  <c r="F201" i="9" s="1"/>
  <c r="E201" i="9" s="1"/>
  <c r="D201" i="9"/>
  <c r="AJ200" i="9"/>
  <c r="AI200" i="9"/>
  <c r="AH200" i="9"/>
  <c r="AG200" i="9"/>
  <c r="AF200" i="9"/>
  <c r="AE200" i="9"/>
  <c r="AD200" i="9"/>
  <c r="AC200" i="9"/>
  <c r="AB200" i="9"/>
  <c r="AA200" i="9"/>
  <c r="Z200" i="9"/>
  <c r="Y200" i="9"/>
  <c r="X200" i="9"/>
  <c r="W200" i="9"/>
  <c r="V200" i="9"/>
  <c r="U200" i="9"/>
  <c r="T200" i="9"/>
  <c r="S200" i="9"/>
  <c r="R200" i="9"/>
  <c r="Q200" i="9"/>
  <c r="P200" i="9"/>
  <c r="O200" i="9"/>
  <c r="N200" i="9"/>
  <c r="M200" i="9"/>
  <c r="L200" i="9"/>
  <c r="K200" i="9"/>
  <c r="J200" i="9"/>
  <c r="I200" i="9"/>
  <c r="H200" i="9"/>
  <c r="F200" i="9" s="1"/>
  <c r="E200" i="9" s="1"/>
  <c r="G200" i="9"/>
  <c r="D200" i="9"/>
  <c r="AJ199" i="9"/>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F199" i="9" s="1"/>
  <c r="E199" i="9" s="1"/>
  <c r="H199" i="9"/>
  <c r="G199" i="9"/>
  <c r="D199" i="9"/>
  <c r="AJ198" i="9"/>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s="1"/>
  <c r="D198" i="9"/>
  <c r="AJ197" i="9"/>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s="1"/>
  <c r="E197" i="9" s="1"/>
  <c r="D197" i="9"/>
  <c r="AJ196" i="9"/>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F196" i="9" s="1"/>
  <c r="E196" i="9" s="1"/>
  <c r="G196" i="9"/>
  <c r="D196" i="9"/>
  <c r="AJ195" i="9"/>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F195" i="9" s="1"/>
  <c r="E195" i="9" s="1"/>
  <c r="H195" i="9"/>
  <c r="G195" i="9"/>
  <c r="D195" i="9"/>
  <c r="AJ194" i="9"/>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s="1"/>
  <c r="E194" i="9" s="1"/>
  <c r="D194" i="9"/>
  <c r="AJ193" i="9"/>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s="1"/>
  <c r="E193" i="9" s="1"/>
  <c r="D193" i="9"/>
  <c r="AJ192" i="9"/>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F192" i="9" s="1"/>
  <c r="E192" i="9" s="1"/>
  <c r="G192" i="9"/>
  <c r="D192" i="9"/>
  <c r="AJ191" i="9"/>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F191" i="9" s="1"/>
  <c r="E191" i="9" s="1"/>
  <c r="H191" i="9"/>
  <c r="G191" i="9"/>
  <c r="D191" i="9"/>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s="1"/>
  <c r="D190" i="9"/>
  <c r="AJ189" i="9"/>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s="1"/>
  <c r="E189" i="9" s="1"/>
  <c r="D189" i="9"/>
  <c r="AJ188" i="9"/>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F188" i="9" s="1"/>
  <c r="E188" i="9" s="1"/>
  <c r="G188" i="9"/>
  <c r="D188"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F187" i="9" s="1"/>
  <c r="E187" i="9" s="1"/>
  <c r="H187" i="9"/>
  <c r="G187" i="9"/>
  <c r="D187" i="9"/>
  <c r="AJ186" i="9"/>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s="1"/>
  <c r="E186" i="9" s="1"/>
  <c r="D186" i="9"/>
  <c r="AJ185" i="9"/>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s="1"/>
  <c r="E185" i="9" s="1"/>
  <c r="D185" i="9"/>
  <c r="AJ184" i="9"/>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s="1"/>
  <c r="E184" i="9" s="1"/>
  <c r="D184" i="9"/>
  <c r="AJ183" i="9"/>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F183" i="9" s="1"/>
  <c r="E183" i="9" s="1"/>
  <c r="H183" i="9"/>
  <c r="G183" i="9"/>
  <c r="D183" i="9"/>
  <c r="AJ182" i="9"/>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s="1"/>
  <c r="D182" i="9"/>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s="1"/>
  <c r="E181" i="9" s="1"/>
  <c r="D181" i="9"/>
  <c r="AJ180" i="9"/>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F180" i="9" s="1"/>
  <c r="E180" i="9" s="1"/>
  <c r="G180" i="9"/>
  <c r="D180" i="9"/>
  <c r="AJ179" i="9"/>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F179" i="9" s="1"/>
  <c r="E179" i="9" s="1"/>
  <c r="H179" i="9"/>
  <c r="G179" i="9"/>
  <c r="D179" i="9"/>
  <c r="AJ178" i="9"/>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s="1"/>
  <c r="E178" i="9" s="1"/>
  <c r="D178" i="9"/>
  <c r="AJ177" i="9"/>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s="1"/>
  <c r="E177" i="9" s="1"/>
  <c r="D177" i="9"/>
  <c r="AJ176" i="9"/>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F176" i="9" s="1"/>
  <c r="E176" i="9" s="1"/>
  <c r="G176" i="9"/>
  <c r="D176" i="9"/>
  <c r="AJ175" i="9"/>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F175" i="9" s="1"/>
  <c r="E175" i="9" s="1"/>
  <c r="H175" i="9"/>
  <c r="G175" i="9"/>
  <c r="D175" i="9"/>
  <c r="AJ174" i="9"/>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s="1"/>
  <c r="D174" i="9"/>
  <c r="AJ173" i="9"/>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s="1"/>
  <c r="E173" i="9" s="1"/>
  <c r="D173" i="9"/>
  <c r="AJ172" i="9"/>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F172" i="9" s="1"/>
  <c r="E172" i="9" s="1"/>
  <c r="G172" i="9"/>
  <c r="D172" i="9"/>
  <c r="AJ171" i="9"/>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F171" i="9" s="1"/>
  <c r="E171" i="9" s="1"/>
  <c r="H171" i="9"/>
  <c r="G171" i="9"/>
  <c r="D171" i="9"/>
  <c r="AJ170" i="9"/>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s="1"/>
  <c r="E170" i="9" s="1"/>
  <c r="D170" i="9"/>
  <c r="AJ169" i="9"/>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s="1"/>
  <c r="E169" i="9" s="1"/>
  <c r="D169" i="9"/>
  <c r="AJ168" i="9"/>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s="1"/>
  <c r="E168" i="9" s="1"/>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F167" i="9" s="1"/>
  <c r="E167" i="9" s="1"/>
  <c r="H167" i="9"/>
  <c r="G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s="1"/>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s="1"/>
  <c r="E165" i="9" s="1"/>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F164" i="9" s="1"/>
  <c r="E164" i="9" s="1"/>
  <c r="G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F163" i="9" s="1"/>
  <c r="E163" i="9" s="1"/>
  <c r="H163" i="9"/>
  <c r="G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s="1"/>
  <c r="E162" i="9" s="1"/>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s="1"/>
  <c r="E161" i="9" s="1"/>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s="1"/>
  <c r="E160" i="9" s="1"/>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F159" i="9" s="1"/>
  <c r="E159" i="9" s="1"/>
  <c r="H159" i="9"/>
  <c r="G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s="1"/>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s="1"/>
  <c r="E157" i="9" s="1"/>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F156" i="9" s="1"/>
  <c r="E156" i="9" s="1"/>
  <c r="G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F155" i="9" s="1"/>
  <c r="E155" i="9" s="1"/>
  <c r="H155" i="9"/>
  <c r="G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s="1"/>
  <c r="E154" i="9" s="1"/>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s="1"/>
  <c r="E153" i="9" s="1"/>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s="1"/>
  <c r="E152" i="9" s="1"/>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F151" i="9" s="1"/>
  <c r="E151" i="9" s="1"/>
  <c r="H151" i="9"/>
  <c r="G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s="1"/>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s="1"/>
  <c r="E149" i="9" s="1"/>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F148" i="9" s="1"/>
  <c r="E148" i="9" s="1"/>
  <c r="G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F147" i="9" s="1"/>
  <c r="E147" i="9" s="1"/>
  <c r="H147" i="9"/>
  <c r="G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F146" i="9" s="1"/>
  <c r="E146" i="9" s="1"/>
  <c r="I146" i="9"/>
  <c r="H146" i="9"/>
  <c r="G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s="1"/>
  <c r="E145" i="9" s="1"/>
  <c r="D145"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s="1"/>
  <c r="E144" i="9" s="1"/>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F143" i="9" s="1"/>
  <c r="E143" i="9" s="1"/>
  <c r="H143" i="9"/>
  <c r="G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s="1"/>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s="1"/>
  <c r="E141" i="9" s="1"/>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F140" i="9" s="1"/>
  <c r="E140" i="9" s="1"/>
  <c r="G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F139" i="9" s="1"/>
  <c r="E139" i="9" s="1"/>
  <c r="H139" i="9"/>
  <c r="G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F138" i="9" s="1"/>
  <c r="E138" i="9" s="1"/>
  <c r="I138" i="9"/>
  <c r="H138" i="9"/>
  <c r="G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s="1"/>
  <c r="E137" i="9" s="1"/>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s="1"/>
  <c r="E136" i="9" s="1"/>
  <c r="D136" i="9"/>
  <c r="AJ135" i="9"/>
  <c r="AI135" i="9"/>
  <c r="AH135" i="9"/>
  <c r="AG135" i="9"/>
  <c r="AF135" i="9"/>
  <c r="AE135" i="9"/>
  <c r="AD135" i="9"/>
  <c r="AC135" i="9"/>
  <c r="AB135" i="9"/>
  <c r="AA135" i="9"/>
  <c r="Z135" i="9"/>
  <c r="Y135" i="9"/>
  <c r="X135" i="9"/>
  <c r="W135" i="9"/>
  <c r="V135" i="9"/>
  <c r="U135" i="9"/>
  <c r="T135" i="9"/>
  <c r="S135" i="9"/>
  <c r="R135" i="9"/>
  <c r="Q135" i="9"/>
  <c r="P135" i="9"/>
  <c r="O135" i="9"/>
  <c r="N135" i="9"/>
  <c r="M135" i="9"/>
  <c r="L135" i="9"/>
  <c r="K135" i="9"/>
  <c r="J135" i="9"/>
  <c r="I135" i="9"/>
  <c r="F135" i="9" s="1"/>
  <c r="E135" i="9" s="1"/>
  <c r="H135" i="9"/>
  <c r="G135" i="9"/>
  <c r="D135" i="9"/>
  <c r="AJ134" i="9"/>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s="1"/>
  <c r="D134" i="9"/>
  <c r="AJ133" i="9"/>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s="1"/>
  <c r="E133" i="9" s="1"/>
  <c r="D133" i="9"/>
  <c r="AJ132" i="9"/>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F132" i="9" s="1"/>
  <c r="E132" i="9" s="1"/>
  <c r="G132" i="9"/>
  <c r="D132" i="9"/>
  <c r="AJ131" i="9"/>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F131" i="9" s="1"/>
  <c r="E131" i="9" s="1"/>
  <c r="H131" i="9"/>
  <c r="G131" i="9"/>
  <c r="D131" i="9"/>
  <c r="AJ130" i="9"/>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F130" i="9" s="1"/>
  <c r="E130" i="9" s="1"/>
  <c r="I130" i="9"/>
  <c r="H130" i="9"/>
  <c r="G130" i="9"/>
  <c r="D130" i="9"/>
  <c r="AJ129" i="9"/>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s="1"/>
  <c r="E129" i="9" s="1"/>
  <c r="D129" i="9"/>
  <c r="AJ128" i="9"/>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s="1"/>
  <c r="E128" i="9" s="1"/>
  <c r="D128" i="9"/>
  <c r="AJ127" i="9"/>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F127" i="9" s="1"/>
  <c r="E127" i="9" s="1"/>
  <c r="H127" i="9"/>
  <c r="G127" i="9"/>
  <c r="D127" i="9"/>
  <c r="AJ126" i="9"/>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s="1"/>
  <c r="D126" i="9"/>
  <c r="AJ125" i="9"/>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s="1"/>
  <c r="E125" i="9" s="1"/>
  <c r="D125" i="9"/>
  <c r="AJ124" i="9"/>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F124" i="9" s="1"/>
  <c r="E124" i="9" s="1"/>
  <c r="G124" i="9"/>
  <c r="D124" i="9"/>
  <c r="AJ123" i="9"/>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F123" i="9" s="1"/>
  <c r="E123" i="9" s="1"/>
  <c r="H123" i="9"/>
  <c r="G123" i="9"/>
  <c r="D123" i="9"/>
  <c r="AJ122" i="9"/>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F122" i="9" s="1"/>
  <c r="E122" i="9" s="1"/>
  <c r="I122" i="9"/>
  <c r="H122" i="9"/>
  <c r="G122" i="9"/>
  <c r="D122" i="9"/>
  <c r="AJ121" i="9"/>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s="1"/>
  <c r="E121" i="9" s="1"/>
  <c r="D121" i="9"/>
  <c r="AJ120" i="9"/>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s="1"/>
  <c r="E120" i="9" s="1"/>
  <c r="D120" i="9"/>
  <c r="AJ119" i="9"/>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F119" i="9" s="1"/>
  <c r="E119" i="9" s="1"/>
  <c r="H119" i="9"/>
  <c r="G119" i="9"/>
  <c r="D119" i="9"/>
  <c r="AJ118" i="9"/>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s="1"/>
  <c r="D118" i="9"/>
  <c r="AJ117" i="9"/>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s="1"/>
  <c r="E117" i="9" s="1"/>
  <c r="D117" i="9"/>
  <c r="AJ116" i="9"/>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F116" i="9" s="1"/>
  <c r="E116" i="9" s="1"/>
  <c r="G116" i="9"/>
  <c r="D116"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s="1"/>
  <c r="E115" i="9" s="1"/>
  <c r="D115"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F114" i="9" s="1"/>
  <c r="E114" i="9" s="1"/>
  <c r="I114" i="9"/>
  <c r="H114" i="9"/>
  <c r="G114" i="9"/>
  <c r="D114"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s="1"/>
  <c r="E113" i="9" s="1"/>
  <c r="D113"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s="1"/>
  <c r="E112" i="9" s="1"/>
  <c r="D112"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F111" i="9" s="1"/>
  <c r="E111" i="9" s="1"/>
  <c r="H111" i="9"/>
  <c r="G111" i="9"/>
  <c r="D111"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F110" i="9" s="1"/>
  <c r="E110" i="9" s="1"/>
  <c r="I110" i="9"/>
  <c r="H110" i="9"/>
  <c r="G110" i="9"/>
  <c r="D110"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s="1"/>
  <c r="E109" i="9" s="1"/>
  <c r="D109"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F108" i="9" s="1"/>
  <c r="E108" i="9" s="1"/>
  <c r="G108" i="9"/>
  <c r="D108"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s="1"/>
  <c r="E107" i="9" s="1"/>
  <c r="D107"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F106" i="9" s="1"/>
  <c r="E106" i="9" s="1"/>
  <c r="I106" i="9"/>
  <c r="H106" i="9"/>
  <c r="G106" i="9"/>
  <c r="D106"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s="1"/>
  <c r="E105" i="9" s="1"/>
  <c r="D105"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s="1"/>
  <c r="E104" i="9" s="1"/>
  <c r="D104"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F103" i="9" s="1"/>
  <c r="E103" i="9" s="1"/>
  <c r="H103" i="9"/>
  <c r="G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F102" i="9" s="1"/>
  <c r="E102" i="9" s="1"/>
  <c r="I102" i="9"/>
  <c r="H102" i="9"/>
  <c r="G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s="1"/>
  <c r="E101" i="9" s="1"/>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F100" i="9" s="1"/>
  <c r="E100" i="9" s="1"/>
  <c r="G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s="1"/>
  <c r="E99" i="9" s="1"/>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s="1"/>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s="1"/>
  <c r="E97" i="9" s="1"/>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s="1"/>
  <c r="E96" i="9" s="1"/>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F95" i="9" s="1"/>
  <c r="E95" i="9" s="1"/>
  <c r="G95" i="9"/>
  <c r="D95"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s="1"/>
  <c r="E94" i="9" s="1"/>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s="1"/>
  <c r="E93" i="9" s="1"/>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s="1"/>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s="1"/>
  <c r="E91" i="9" s="1"/>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s="1"/>
  <c r="E90" i="9" s="1"/>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F89" i="9" s="1"/>
  <c r="E89" i="9" s="1"/>
  <c r="G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s="1"/>
  <c r="E88" i="9" s="1"/>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F87" i="9" s="1"/>
  <c r="E87" i="9" s="1"/>
  <c r="G87" i="9"/>
  <c r="D87" i="9"/>
  <c r="AJ86" i="9"/>
  <c r="AI86" i="9"/>
  <c r="AH86" i="9"/>
  <c r="AG86" i="9"/>
  <c r="AF86" i="9"/>
  <c r="AE86" i="9"/>
  <c r="AD86" i="9"/>
  <c r="AC86" i="9"/>
  <c r="AB86" i="9"/>
  <c r="AA86" i="9"/>
  <c r="Z86" i="9"/>
  <c r="Y86" i="9"/>
  <c r="X86" i="9"/>
  <c r="W86" i="9"/>
  <c r="V86" i="9"/>
  <c r="U86" i="9"/>
  <c r="T86" i="9"/>
  <c r="S86" i="9"/>
  <c r="R86" i="9"/>
  <c r="Q86" i="9"/>
  <c r="P86" i="9"/>
  <c r="O86" i="9"/>
  <c r="N86" i="9"/>
  <c r="M86" i="9"/>
  <c r="L86" i="9"/>
  <c r="F86" i="9" s="1"/>
  <c r="E86" i="9" s="1"/>
  <c r="K86" i="9"/>
  <c r="J86" i="9"/>
  <c r="I86" i="9"/>
  <c r="H86" i="9"/>
  <c r="G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s="1"/>
  <c r="E85" i="9" s="1"/>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s="1"/>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s="1"/>
  <c r="E83" i="9" s="1"/>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s="1"/>
  <c r="E82" i="9" s="1"/>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F81" i="9" s="1"/>
  <c r="E81" i="9" s="1"/>
  <c r="G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s="1"/>
  <c r="E80" i="9" s="1"/>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s="1"/>
  <c r="E79" i="9" s="1"/>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s="1"/>
  <c r="E78" i="9" s="1"/>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s="1"/>
  <c r="E77" i="9" s="1"/>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s="1"/>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s="1"/>
  <c r="E75" i="9" s="1"/>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s="1"/>
  <c r="E74" i="9" s="1"/>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s="1"/>
  <c r="E73" i="9" s="1"/>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s="1"/>
  <c r="E72" i="9" s="1"/>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F71" i="9" s="1"/>
  <c r="E71" i="9" s="1"/>
  <c r="J71" i="9"/>
  <c r="I71" i="9"/>
  <c r="H71" i="9"/>
  <c r="G71" i="9"/>
  <c r="D71" i="9"/>
  <c r="AJ70" i="9"/>
  <c r="AI70" i="9"/>
  <c r="AH70" i="9"/>
  <c r="AG70" i="9"/>
  <c r="AF70" i="9"/>
  <c r="AE70" i="9"/>
  <c r="AD70" i="9"/>
  <c r="AC70" i="9"/>
  <c r="AB70" i="9"/>
  <c r="AA70" i="9"/>
  <c r="Z70" i="9"/>
  <c r="Y70" i="9"/>
  <c r="X70" i="9"/>
  <c r="W70" i="9"/>
  <c r="V70" i="9"/>
  <c r="U70" i="9"/>
  <c r="T70" i="9"/>
  <c r="S70" i="9"/>
  <c r="R70" i="9"/>
  <c r="Q70" i="9"/>
  <c r="P70" i="9"/>
  <c r="O70" i="9"/>
  <c r="N70" i="9"/>
  <c r="M70" i="9"/>
  <c r="L70" i="9"/>
  <c r="K70" i="9"/>
  <c r="J70" i="9"/>
  <c r="I70" i="9"/>
  <c r="H70" i="9"/>
  <c r="G70" i="9"/>
  <c r="F70" i="9" s="1"/>
  <c r="E70" i="9" s="1"/>
  <c r="D70" i="9"/>
  <c r="AJ69" i="9"/>
  <c r="AI69" i="9"/>
  <c r="AH69" i="9"/>
  <c r="AG69" i="9"/>
  <c r="AF69" i="9"/>
  <c r="AE69" i="9"/>
  <c r="AD69" i="9"/>
  <c r="AC69" i="9"/>
  <c r="AB69" i="9"/>
  <c r="AA69" i="9"/>
  <c r="Z69" i="9"/>
  <c r="Y69" i="9"/>
  <c r="X69" i="9"/>
  <c r="W69" i="9"/>
  <c r="V69" i="9"/>
  <c r="U69" i="9"/>
  <c r="T69" i="9"/>
  <c r="S69" i="9"/>
  <c r="R69" i="9"/>
  <c r="Q69" i="9"/>
  <c r="P69" i="9"/>
  <c r="O69" i="9"/>
  <c r="N69" i="9"/>
  <c r="M69" i="9"/>
  <c r="L69" i="9"/>
  <c r="K69" i="9"/>
  <c r="J69" i="9"/>
  <c r="I69" i="9"/>
  <c r="H69" i="9"/>
  <c r="G69" i="9"/>
  <c r="F69" i="9" s="1"/>
  <c r="E69" i="9" s="1"/>
  <c r="D69" i="9"/>
  <c r="AJ68" i="9"/>
  <c r="AI68" i="9"/>
  <c r="AH68" i="9"/>
  <c r="AG68" i="9"/>
  <c r="AF68" i="9"/>
  <c r="AE68" i="9"/>
  <c r="AD68" i="9"/>
  <c r="AC68" i="9"/>
  <c r="AB68" i="9"/>
  <c r="AA68" i="9"/>
  <c r="Z68" i="9"/>
  <c r="Y68" i="9"/>
  <c r="X68" i="9"/>
  <c r="W68" i="9"/>
  <c r="V68" i="9"/>
  <c r="U68" i="9"/>
  <c r="T68" i="9"/>
  <c r="S68" i="9"/>
  <c r="R68" i="9"/>
  <c r="Q68" i="9"/>
  <c r="P68" i="9"/>
  <c r="O68" i="9"/>
  <c r="N68" i="9"/>
  <c r="M68" i="9"/>
  <c r="L68" i="9"/>
  <c r="K68" i="9"/>
  <c r="J68" i="9"/>
  <c r="I68" i="9"/>
  <c r="H68" i="9"/>
  <c r="G68" i="9"/>
  <c r="F68" i="9"/>
  <c r="E68" i="9" s="1"/>
  <c r="D68" i="9"/>
  <c r="AJ67" i="9"/>
  <c r="AI67" i="9"/>
  <c r="AH67" i="9"/>
  <c r="AG67" i="9"/>
  <c r="AF67" i="9"/>
  <c r="AE67" i="9"/>
  <c r="AD67" i="9"/>
  <c r="AC67" i="9"/>
  <c r="AB67" i="9"/>
  <c r="AA67" i="9"/>
  <c r="Z67" i="9"/>
  <c r="Y67" i="9"/>
  <c r="X67" i="9"/>
  <c r="W67" i="9"/>
  <c r="V67" i="9"/>
  <c r="U67" i="9"/>
  <c r="T67" i="9"/>
  <c r="S67" i="9"/>
  <c r="R67" i="9"/>
  <c r="Q67" i="9"/>
  <c r="P67" i="9"/>
  <c r="O67" i="9"/>
  <c r="N67" i="9"/>
  <c r="M67" i="9"/>
  <c r="L67" i="9"/>
  <c r="K67" i="9"/>
  <c r="J67" i="9"/>
  <c r="I67" i="9"/>
  <c r="H67" i="9"/>
  <c r="G67" i="9"/>
  <c r="F67" i="9" s="1"/>
  <c r="E67" i="9" s="1"/>
  <c r="D67" i="9"/>
  <c r="AJ66" i="9"/>
  <c r="AI66" i="9"/>
  <c r="AH66" i="9"/>
  <c r="AG66" i="9"/>
  <c r="AF66" i="9"/>
  <c r="AE66" i="9"/>
  <c r="AD66" i="9"/>
  <c r="AC66" i="9"/>
  <c r="AB66" i="9"/>
  <c r="AA66" i="9"/>
  <c r="Z66" i="9"/>
  <c r="Y66" i="9"/>
  <c r="X66" i="9"/>
  <c r="W66" i="9"/>
  <c r="V66" i="9"/>
  <c r="U66" i="9"/>
  <c r="T66" i="9"/>
  <c r="S66" i="9"/>
  <c r="R66" i="9"/>
  <c r="Q66" i="9"/>
  <c r="P66" i="9"/>
  <c r="O66" i="9"/>
  <c r="N66" i="9"/>
  <c r="M66" i="9"/>
  <c r="L66" i="9"/>
  <c r="K66" i="9"/>
  <c r="J66" i="9"/>
  <c r="I66" i="9"/>
  <c r="H66" i="9"/>
  <c r="G66" i="9"/>
  <c r="F66" i="9" s="1"/>
  <c r="E66" i="9" s="1"/>
  <c r="D66" i="9"/>
  <c r="AJ65" i="9"/>
  <c r="AI65" i="9"/>
  <c r="AH65" i="9"/>
  <c r="AG65" i="9"/>
  <c r="AF65" i="9"/>
  <c r="AE65" i="9"/>
  <c r="AD65" i="9"/>
  <c r="AC65" i="9"/>
  <c r="AB65" i="9"/>
  <c r="AA65" i="9"/>
  <c r="Z65" i="9"/>
  <c r="Y65" i="9"/>
  <c r="X65" i="9"/>
  <c r="W65" i="9"/>
  <c r="V65" i="9"/>
  <c r="U65" i="9"/>
  <c r="T65" i="9"/>
  <c r="S65" i="9"/>
  <c r="R65" i="9"/>
  <c r="Q65" i="9"/>
  <c r="P65" i="9"/>
  <c r="O65" i="9"/>
  <c r="N65" i="9"/>
  <c r="M65" i="9"/>
  <c r="L65" i="9"/>
  <c r="K65" i="9"/>
  <c r="J65" i="9"/>
  <c r="I65" i="9"/>
  <c r="H65" i="9"/>
  <c r="G65" i="9"/>
  <c r="F65" i="9" s="1"/>
  <c r="E65" i="9" s="1"/>
  <c r="D65" i="9"/>
  <c r="AJ64" i="9"/>
  <c r="AI64" i="9"/>
  <c r="AH64" i="9"/>
  <c r="AG64" i="9"/>
  <c r="AF64" i="9"/>
  <c r="AE64" i="9"/>
  <c r="AD64" i="9"/>
  <c r="AC64" i="9"/>
  <c r="AB64" i="9"/>
  <c r="AA64" i="9"/>
  <c r="Z64" i="9"/>
  <c r="Y64" i="9"/>
  <c r="X64" i="9"/>
  <c r="W64" i="9"/>
  <c r="V64" i="9"/>
  <c r="U64" i="9"/>
  <c r="T64" i="9"/>
  <c r="S64" i="9"/>
  <c r="R64" i="9"/>
  <c r="Q64" i="9"/>
  <c r="P64" i="9"/>
  <c r="O64" i="9"/>
  <c r="N64" i="9"/>
  <c r="M64" i="9"/>
  <c r="L64" i="9"/>
  <c r="K64" i="9"/>
  <c r="J64" i="9"/>
  <c r="I64" i="9"/>
  <c r="H64" i="9"/>
  <c r="G64" i="9"/>
  <c r="F64" i="9" s="1"/>
  <c r="E64" i="9" s="1"/>
  <c r="D64" i="9"/>
  <c r="AJ63" i="9"/>
  <c r="AI63" i="9"/>
  <c r="AH63" i="9"/>
  <c r="AG63" i="9"/>
  <c r="AF63" i="9"/>
  <c r="AE63" i="9"/>
  <c r="AD63" i="9"/>
  <c r="AC63" i="9"/>
  <c r="AB63" i="9"/>
  <c r="AA63" i="9"/>
  <c r="Z63" i="9"/>
  <c r="Y63" i="9"/>
  <c r="X63" i="9"/>
  <c r="W63" i="9"/>
  <c r="V63" i="9"/>
  <c r="U63" i="9"/>
  <c r="T63" i="9"/>
  <c r="S63" i="9"/>
  <c r="R63" i="9"/>
  <c r="Q63" i="9"/>
  <c r="P63" i="9"/>
  <c r="O63" i="9"/>
  <c r="N63" i="9"/>
  <c r="M63" i="9"/>
  <c r="L63" i="9"/>
  <c r="K63" i="9"/>
  <c r="F63" i="9" s="1"/>
  <c r="E63" i="9" s="1"/>
  <c r="J63" i="9"/>
  <c r="I63" i="9"/>
  <c r="H63" i="9"/>
  <c r="G63" i="9"/>
  <c r="D63" i="9"/>
  <c r="AJ62" i="9"/>
  <c r="AI62" i="9"/>
  <c r="AH62" i="9"/>
  <c r="AG62" i="9"/>
  <c r="AF62" i="9"/>
  <c r="AE62" i="9"/>
  <c r="AD62" i="9"/>
  <c r="AC62" i="9"/>
  <c r="AB62" i="9"/>
  <c r="AA62" i="9"/>
  <c r="Z62" i="9"/>
  <c r="Y62" i="9"/>
  <c r="X62" i="9"/>
  <c r="W62" i="9"/>
  <c r="V62" i="9"/>
  <c r="U62" i="9"/>
  <c r="T62" i="9"/>
  <c r="S62" i="9"/>
  <c r="R62" i="9"/>
  <c r="Q62" i="9"/>
  <c r="P62" i="9"/>
  <c r="O62" i="9"/>
  <c r="N62" i="9"/>
  <c r="M62" i="9"/>
  <c r="L62" i="9"/>
  <c r="K62" i="9"/>
  <c r="J62" i="9"/>
  <c r="I62" i="9"/>
  <c r="H62" i="9"/>
  <c r="G62" i="9"/>
  <c r="F62" i="9" s="1"/>
  <c r="E62" i="9" s="1"/>
  <c r="D62" i="9"/>
  <c r="AJ61" i="9"/>
  <c r="AI61" i="9"/>
  <c r="AH61" i="9"/>
  <c r="AG61" i="9"/>
  <c r="AF61" i="9"/>
  <c r="AE61" i="9"/>
  <c r="AD61" i="9"/>
  <c r="AC61" i="9"/>
  <c r="AB61" i="9"/>
  <c r="AA61" i="9"/>
  <c r="Z61" i="9"/>
  <c r="Y61" i="9"/>
  <c r="X61" i="9"/>
  <c r="W61" i="9"/>
  <c r="V61" i="9"/>
  <c r="U61" i="9"/>
  <c r="T61" i="9"/>
  <c r="S61" i="9"/>
  <c r="R61" i="9"/>
  <c r="Q61" i="9"/>
  <c r="P61" i="9"/>
  <c r="O61" i="9"/>
  <c r="N61" i="9"/>
  <c r="M61" i="9"/>
  <c r="L61" i="9"/>
  <c r="K61" i="9"/>
  <c r="J61" i="9"/>
  <c r="I61" i="9"/>
  <c r="H61" i="9"/>
  <c r="G61" i="9"/>
  <c r="F61" i="9" s="1"/>
  <c r="E61" i="9" s="1"/>
  <c r="D61" i="9"/>
  <c r="AJ60" i="9"/>
  <c r="AI60" i="9"/>
  <c r="AH60" i="9"/>
  <c r="AG60" i="9"/>
  <c r="AF60" i="9"/>
  <c r="AE60" i="9"/>
  <c r="AD60" i="9"/>
  <c r="AC60" i="9"/>
  <c r="AB60" i="9"/>
  <c r="AA60" i="9"/>
  <c r="Z60" i="9"/>
  <c r="Y60" i="9"/>
  <c r="X60" i="9"/>
  <c r="W60" i="9"/>
  <c r="V60" i="9"/>
  <c r="U60" i="9"/>
  <c r="T60" i="9"/>
  <c r="S60" i="9"/>
  <c r="R60" i="9"/>
  <c r="Q60" i="9"/>
  <c r="P60" i="9"/>
  <c r="O60" i="9"/>
  <c r="N60" i="9"/>
  <c r="M60" i="9"/>
  <c r="L60" i="9"/>
  <c r="K60" i="9"/>
  <c r="J60" i="9"/>
  <c r="I60" i="9"/>
  <c r="H60" i="9"/>
  <c r="G60" i="9"/>
  <c r="F60" i="9"/>
  <c r="E60" i="9" s="1"/>
  <c r="D60" i="9"/>
  <c r="AJ59" i="9"/>
  <c r="AI59" i="9"/>
  <c r="AH59" i="9"/>
  <c r="AG59" i="9"/>
  <c r="AF59" i="9"/>
  <c r="AE59" i="9"/>
  <c r="AD59" i="9"/>
  <c r="AC59" i="9"/>
  <c r="AB59" i="9"/>
  <c r="AA59" i="9"/>
  <c r="Z59" i="9"/>
  <c r="Y59" i="9"/>
  <c r="X59" i="9"/>
  <c r="W59" i="9"/>
  <c r="V59" i="9"/>
  <c r="U59" i="9"/>
  <c r="T59" i="9"/>
  <c r="S59" i="9"/>
  <c r="R59" i="9"/>
  <c r="Q59" i="9"/>
  <c r="P59" i="9"/>
  <c r="O59" i="9"/>
  <c r="N59" i="9"/>
  <c r="M59" i="9"/>
  <c r="L59" i="9"/>
  <c r="K59" i="9"/>
  <c r="J59" i="9"/>
  <c r="I59" i="9"/>
  <c r="H59" i="9"/>
  <c r="G59" i="9"/>
  <c r="F59" i="9" s="1"/>
  <c r="E59" i="9" s="1"/>
  <c r="D59" i="9"/>
  <c r="AJ58" i="9"/>
  <c r="AI58" i="9"/>
  <c r="AH58" i="9"/>
  <c r="AG58" i="9"/>
  <c r="AF58" i="9"/>
  <c r="AE58" i="9"/>
  <c r="AD58" i="9"/>
  <c r="AC58" i="9"/>
  <c r="AB58" i="9"/>
  <c r="AA58" i="9"/>
  <c r="Z58" i="9"/>
  <c r="Y58" i="9"/>
  <c r="X58" i="9"/>
  <c r="W58" i="9"/>
  <c r="V58" i="9"/>
  <c r="U58" i="9"/>
  <c r="T58" i="9"/>
  <c r="S58" i="9"/>
  <c r="R58" i="9"/>
  <c r="Q58" i="9"/>
  <c r="P58" i="9"/>
  <c r="O58" i="9"/>
  <c r="N58" i="9"/>
  <c r="M58" i="9"/>
  <c r="L58" i="9"/>
  <c r="K58" i="9"/>
  <c r="J58" i="9"/>
  <c r="I58" i="9"/>
  <c r="H58" i="9"/>
  <c r="G58" i="9"/>
  <c r="F58" i="9" s="1"/>
  <c r="E58" i="9" s="1"/>
  <c r="D58" i="9"/>
  <c r="AJ57" i="9"/>
  <c r="AI57" i="9"/>
  <c r="AH57" i="9"/>
  <c r="AG57" i="9"/>
  <c r="AF57" i="9"/>
  <c r="AE57" i="9"/>
  <c r="AD57" i="9"/>
  <c r="AC57" i="9"/>
  <c r="AB57" i="9"/>
  <c r="AA57" i="9"/>
  <c r="Z57" i="9"/>
  <c r="Y57" i="9"/>
  <c r="X57" i="9"/>
  <c r="W57" i="9"/>
  <c r="V57" i="9"/>
  <c r="U57" i="9"/>
  <c r="T57" i="9"/>
  <c r="S57" i="9"/>
  <c r="R57" i="9"/>
  <c r="Q57" i="9"/>
  <c r="P57" i="9"/>
  <c r="O57" i="9"/>
  <c r="N57" i="9"/>
  <c r="M57" i="9"/>
  <c r="L57" i="9"/>
  <c r="K57" i="9"/>
  <c r="J57" i="9"/>
  <c r="I57" i="9"/>
  <c r="H57" i="9"/>
  <c r="F57" i="9" s="1"/>
  <c r="E57" i="9" s="1"/>
  <c r="G57" i="9"/>
  <c r="D57" i="9"/>
  <c r="AJ56" i="9"/>
  <c r="AI56" i="9"/>
  <c r="AH56" i="9"/>
  <c r="AG56" i="9"/>
  <c r="AF56" i="9"/>
  <c r="AE56" i="9"/>
  <c r="AD56" i="9"/>
  <c r="AC56" i="9"/>
  <c r="AB56" i="9"/>
  <c r="AA56" i="9"/>
  <c r="Z56" i="9"/>
  <c r="Y56" i="9"/>
  <c r="X56" i="9"/>
  <c r="W56" i="9"/>
  <c r="V56" i="9"/>
  <c r="U56" i="9"/>
  <c r="T56" i="9"/>
  <c r="S56" i="9"/>
  <c r="R56" i="9"/>
  <c r="Q56" i="9"/>
  <c r="P56" i="9"/>
  <c r="O56" i="9"/>
  <c r="N56" i="9"/>
  <c r="M56" i="9"/>
  <c r="L56" i="9"/>
  <c r="K56" i="9"/>
  <c r="J56" i="9"/>
  <c r="I56" i="9"/>
  <c r="H56" i="9"/>
  <c r="G56" i="9"/>
  <c r="F56" i="9" s="1"/>
  <c r="E56" i="9" s="1"/>
  <c r="D56" i="9"/>
  <c r="AJ55" i="9"/>
  <c r="AI55" i="9"/>
  <c r="AH55" i="9"/>
  <c r="AG55" i="9"/>
  <c r="AF55" i="9"/>
  <c r="AE55" i="9"/>
  <c r="AD55" i="9"/>
  <c r="AC55" i="9"/>
  <c r="AB55" i="9"/>
  <c r="AA55" i="9"/>
  <c r="Z55" i="9"/>
  <c r="Y55" i="9"/>
  <c r="X55" i="9"/>
  <c r="W55" i="9"/>
  <c r="V55" i="9"/>
  <c r="U55" i="9"/>
  <c r="T55" i="9"/>
  <c r="S55" i="9"/>
  <c r="R55" i="9"/>
  <c r="Q55" i="9"/>
  <c r="P55" i="9"/>
  <c r="O55" i="9"/>
  <c r="N55" i="9"/>
  <c r="M55" i="9"/>
  <c r="L55" i="9"/>
  <c r="K55" i="9"/>
  <c r="F55" i="9" s="1"/>
  <c r="E55" i="9" s="1"/>
  <c r="J55" i="9"/>
  <c r="I55" i="9"/>
  <c r="H55" i="9"/>
  <c r="G55" i="9"/>
  <c r="D55" i="9"/>
  <c r="AJ54" i="9"/>
  <c r="AI54" i="9"/>
  <c r="AH54" i="9"/>
  <c r="AG54" i="9"/>
  <c r="AF54" i="9"/>
  <c r="AE54" i="9"/>
  <c r="AD54" i="9"/>
  <c r="AC54" i="9"/>
  <c r="AB54" i="9"/>
  <c r="AA54" i="9"/>
  <c r="Z54" i="9"/>
  <c r="Y54" i="9"/>
  <c r="X54" i="9"/>
  <c r="W54" i="9"/>
  <c r="V54" i="9"/>
  <c r="U54" i="9"/>
  <c r="T54" i="9"/>
  <c r="S54" i="9"/>
  <c r="R54" i="9"/>
  <c r="Q54" i="9"/>
  <c r="P54" i="9"/>
  <c r="O54" i="9"/>
  <c r="N54" i="9"/>
  <c r="M54" i="9"/>
  <c r="L54" i="9"/>
  <c r="K54" i="9"/>
  <c r="J54" i="9"/>
  <c r="I54" i="9"/>
  <c r="H54" i="9"/>
  <c r="G54" i="9"/>
  <c r="F54" i="9" s="1"/>
  <c r="E54" i="9" s="1"/>
  <c r="D54" i="9"/>
  <c r="AJ53" i="9"/>
  <c r="AI53" i="9"/>
  <c r="AH53" i="9"/>
  <c r="AG53" i="9"/>
  <c r="AF53" i="9"/>
  <c r="AE53" i="9"/>
  <c r="AD53" i="9"/>
  <c r="AC53" i="9"/>
  <c r="AB53" i="9"/>
  <c r="AA53" i="9"/>
  <c r="Z53" i="9"/>
  <c r="Y53" i="9"/>
  <c r="X53" i="9"/>
  <c r="W53" i="9"/>
  <c r="V53" i="9"/>
  <c r="U53" i="9"/>
  <c r="T53" i="9"/>
  <c r="S53" i="9"/>
  <c r="R53" i="9"/>
  <c r="Q53" i="9"/>
  <c r="P53" i="9"/>
  <c r="O53" i="9"/>
  <c r="N53" i="9"/>
  <c r="M53" i="9"/>
  <c r="L53" i="9"/>
  <c r="K53" i="9"/>
  <c r="J53" i="9"/>
  <c r="I53" i="9"/>
  <c r="H53" i="9"/>
  <c r="G53" i="9"/>
  <c r="F53" i="9" s="1"/>
  <c r="E53" i="9" s="1"/>
  <c r="D53" i="9"/>
  <c r="AJ52" i="9"/>
  <c r="AI52" i="9"/>
  <c r="AH52" i="9"/>
  <c r="AG52" i="9"/>
  <c r="AF52" i="9"/>
  <c r="AE52" i="9"/>
  <c r="AD52" i="9"/>
  <c r="AC52" i="9"/>
  <c r="AB52" i="9"/>
  <c r="AA52" i="9"/>
  <c r="Z52" i="9"/>
  <c r="Y52" i="9"/>
  <c r="X52" i="9"/>
  <c r="W52" i="9"/>
  <c r="V52" i="9"/>
  <c r="U52" i="9"/>
  <c r="T52" i="9"/>
  <c r="S52" i="9"/>
  <c r="R52" i="9"/>
  <c r="Q52" i="9"/>
  <c r="P52" i="9"/>
  <c r="O52" i="9"/>
  <c r="N52" i="9"/>
  <c r="M52" i="9"/>
  <c r="L52" i="9"/>
  <c r="K52" i="9"/>
  <c r="J52" i="9"/>
  <c r="I52" i="9"/>
  <c r="H52" i="9"/>
  <c r="G52" i="9"/>
  <c r="F52" i="9"/>
  <c r="E52" i="9" s="1"/>
  <c r="D52" i="9"/>
  <c r="AJ51" i="9"/>
  <c r="AI51" i="9"/>
  <c r="AH51" i="9"/>
  <c r="AG51" i="9"/>
  <c r="AF51" i="9"/>
  <c r="AE51" i="9"/>
  <c r="AD51" i="9"/>
  <c r="AC51" i="9"/>
  <c r="AB51" i="9"/>
  <c r="AA51" i="9"/>
  <c r="Z51" i="9"/>
  <c r="Y51" i="9"/>
  <c r="X51" i="9"/>
  <c r="W51" i="9"/>
  <c r="V51" i="9"/>
  <c r="U51" i="9"/>
  <c r="T51" i="9"/>
  <c r="S51" i="9"/>
  <c r="R51" i="9"/>
  <c r="Q51" i="9"/>
  <c r="P51" i="9"/>
  <c r="O51" i="9"/>
  <c r="N51" i="9"/>
  <c r="M51" i="9"/>
  <c r="L51" i="9"/>
  <c r="K51" i="9"/>
  <c r="J51" i="9"/>
  <c r="I51" i="9"/>
  <c r="H51" i="9"/>
  <c r="G51" i="9"/>
  <c r="F51" i="9" s="1"/>
  <c r="E51" i="9" s="1"/>
  <c r="D51" i="9"/>
  <c r="AJ50" i="9"/>
  <c r="AI50" i="9"/>
  <c r="AH50" i="9"/>
  <c r="AG50" i="9"/>
  <c r="AF50" i="9"/>
  <c r="AE50" i="9"/>
  <c r="AD50" i="9"/>
  <c r="AC50" i="9"/>
  <c r="AB50" i="9"/>
  <c r="AA50" i="9"/>
  <c r="Z50" i="9"/>
  <c r="Y50" i="9"/>
  <c r="X50" i="9"/>
  <c r="W50" i="9"/>
  <c r="V50" i="9"/>
  <c r="U50" i="9"/>
  <c r="T50" i="9"/>
  <c r="S50" i="9"/>
  <c r="R50" i="9"/>
  <c r="Q50" i="9"/>
  <c r="P50" i="9"/>
  <c r="O50" i="9"/>
  <c r="N50" i="9"/>
  <c r="M50" i="9"/>
  <c r="L50" i="9"/>
  <c r="K50" i="9"/>
  <c r="J50" i="9"/>
  <c r="I50" i="9"/>
  <c r="H50" i="9"/>
  <c r="G50" i="9"/>
  <c r="F50" i="9" s="1"/>
  <c r="E50" i="9" s="1"/>
  <c r="D50" i="9"/>
  <c r="AJ49" i="9"/>
  <c r="AI49" i="9"/>
  <c r="AH49" i="9"/>
  <c r="AG49" i="9"/>
  <c r="AF49" i="9"/>
  <c r="AE49" i="9"/>
  <c r="AD49" i="9"/>
  <c r="AC49" i="9"/>
  <c r="AB49" i="9"/>
  <c r="AA49" i="9"/>
  <c r="Z49" i="9"/>
  <c r="Y49" i="9"/>
  <c r="X49" i="9"/>
  <c r="W49" i="9"/>
  <c r="V49" i="9"/>
  <c r="U49" i="9"/>
  <c r="T49" i="9"/>
  <c r="S49" i="9"/>
  <c r="R49" i="9"/>
  <c r="Q49" i="9"/>
  <c r="P49" i="9"/>
  <c r="O49" i="9"/>
  <c r="N49" i="9"/>
  <c r="M49" i="9"/>
  <c r="L49" i="9"/>
  <c r="K49" i="9"/>
  <c r="J49" i="9"/>
  <c r="I49" i="9"/>
  <c r="H49" i="9"/>
  <c r="F49" i="9" s="1"/>
  <c r="E49" i="9" s="1"/>
  <c r="G49" i="9"/>
  <c r="D49" i="9"/>
  <c r="AJ48" i="9"/>
  <c r="AI48" i="9"/>
  <c r="AH48" i="9"/>
  <c r="AG48" i="9"/>
  <c r="AF48" i="9"/>
  <c r="AE48" i="9"/>
  <c r="AD48" i="9"/>
  <c r="AC48" i="9"/>
  <c r="AB48" i="9"/>
  <c r="AA48" i="9"/>
  <c r="Z48" i="9"/>
  <c r="Y48" i="9"/>
  <c r="X48" i="9"/>
  <c r="W48" i="9"/>
  <c r="V48" i="9"/>
  <c r="U48" i="9"/>
  <c r="T48" i="9"/>
  <c r="S48" i="9"/>
  <c r="R48" i="9"/>
  <c r="Q48" i="9"/>
  <c r="P48" i="9"/>
  <c r="O48" i="9"/>
  <c r="N48" i="9"/>
  <c r="M48" i="9"/>
  <c r="L48" i="9"/>
  <c r="K48" i="9"/>
  <c r="J48" i="9"/>
  <c r="I48" i="9"/>
  <c r="H48" i="9"/>
  <c r="G48" i="9"/>
  <c r="F48" i="9" s="1"/>
  <c r="E48" i="9" s="1"/>
  <c r="D48" i="9"/>
  <c r="AJ47" i="9"/>
  <c r="AI47" i="9"/>
  <c r="AH47" i="9"/>
  <c r="AG47" i="9"/>
  <c r="AF47" i="9"/>
  <c r="AE47" i="9"/>
  <c r="AD47" i="9"/>
  <c r="AC47" i="9"/>
  <c r="AB47" i="9"/>
  <c r="AA47" i="9"/>
  <c r="Z47" i="9"/>
  <c r="Y47" i="9"/>
  <c r="X47" i="9"/>
  <c r="W47" i="9"/>
  <c r="V47" i="9"/>
  <c r="U47" i="9"/>
  <c r="T47" i="9"/>
  <c r="S47" i="9"/>
  <c r="R47" i="9"/>
  <c r="Q47" i="9"/>
  <c r="P47" i="9"/>
  <c r="O47" i="9"/>
  <c r="N47" i="9"/>
  <c r="M47" i="9"/>
  <c r="L47" i="9"/>
  <c r="K47" i="9"/>
  <c r="F47" i="9" s="1"/>
  <c r="E47" i="9" s="1"/>
  <c r="J47" i="9"/>
  <c r="I47" i="9"/>
  <c r="H47" i="9"/>
  <c r="G47" i="9"/>
  <c r="D47" i="9"/>
  <c r="AJ46" i="9"/>
  <c r="AI46" i="9"/>
  <c r="AH46" i="9"/>
  <c r="AG46" i="9"/>
  <c r="AF46" i="9"/>
  <c r="AE46" i="9"/>
  <c r="AD46" i="9"/>
  <c r="AC46" i="9"/>
  <c r="AB46" i="9"/>
  <c r="AA46" i="9"/>
  <c r="Z46" i="9"/>
  <c r="Y46" i="9"/>
  <c r="X46" i="9"/>
  <c r="W46" i="9"/>
  <c r="V46" i="9"/>
  <c r="U46" i="9"/>
  <c r="T46" i="9"/>
  <c r="S46" i="9"/>
  <c r="R46" i="9"/>
  <c r="Q46" i="9"/>
  <c r="P46" i="9"/>
  <c r="O46" i="9"/>
  <c r="N46" i="9"/>
  <c r="M46" i="9"/>
  <c r="L46" i="9"/>
  <c r="K46" i="9"/>
  <c r="J46" i="9"/>
  <c r="I46" i="9"/>
  <c r="H46" i="9"/>
  <c r="G46" i="9"/>
  <c r="F46" i="9" s="1"/>
  <c r="E46" i="9" s="1"/>
  <c r="D46"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s="1"/>
  <c r="E45" i="9" s="1"/>
  <c r="D45" i="9"/>
  <c r="AJ44" i="9"/>
  <c r="AI44" i="9"/>
  <c r="AH44" i="9"/>
  <c r="AG44" i="9"/>
  <c r="AF44" i="9"/>
  <c r="AE44" i="9"/>
  <c r="AD44" i="9"/>
  <c r="AC44" i="9"/>
  <c r="AB44" i="9"/>
  <c r="AA44" i="9"/>
  <c r="Z44" i="9"/>
  <c r="Y44" i="9"/>
  <c r="X44" i="9"/>
  <c r="W44" i="9"/>
  <c r="V44" i="9"/>
  <c r="U44" i="9"/>
  <c r="T44" i="9"/>
  <c r="S44" i="9"/>
  <c r="R44" i="9"/>
  <c r="Q44" i="9"/>
  <c r="P44" i="9"/>
  <c r="O44" i="9"/>
  <c r="N44" i="9"/>
  <c r="M44" i="9"/>
  <c r="L44" i="9"/>
  <c r="K44" i="9"/>
  <c r="J44" i="9"/>
  <c r="I44" i="9"/>
  <c r="H44" i="9"/>
  <c r="G44" i="9"/>
  <c r="F44" i="9"/>
  <c r="E44" i="9" s="1"/>
  <c r="D44" i="9"/>
  <c r="AJ43" i="9"/>
  <c r="AI43" i="9"/>
  <c r="AH43" i="9"/>
  <c r="AG43" i="9"/>
  <c r="AF43" i="9"/>
  <c r="AE43" i="9"/>
  <c r="AD43" i="9"/>
  <c r="AC43" i="9"/>
  <c r="AB43" i="9"/>
  <c r="AA43" i="9"/>
  <c r="Z43" i="9"/>
  <c r="Y43" i="9"/>
  <c r="X43" i="9"/>
  <c r="W43" i="9"/>
  <c r="V43" i="9"/>
  <c r="U43" i="9"/>
  <c r="T43" i="9"/>
  <c r="S43" i="9"/>
  <c r="R43" i="9"/>
  <c r="Q43" i="9"/>
  <c r="P43" i="9"/>
  <c r="O43" i="9"/>
  <c r="N43" i="9"/>
  <c r="M43" i="9"/>
  <c r="L43" i="9"/>
  <c r="K43" i="9"/>
  <c r="J43" i="9"/>
  <c r="I43" i="9"/>
  <c r="H43" i="9"/>
  <c r="G43" i="9"/>
  <c r="F43" i="9" s="1"/>
  <c r="E43" i="9" s="1"/>
  <c r="D43" i="9"/>
  <c r="AJ42" i="9"/>
  <c r="AI42" i="9"/>
  <c r="AH42" i="9"/>
  <c r="AG42" i="9"/>
  <c r="AF42" i="9"/>
  <c r="AE42" i="9"/>
  <c r="AD42" i="9"/>
  <c r="AC42" i="9"/>
  <c r="AB42" i="9"/>
  <c r="AA42" i="9"/>
  <c r="Z42" i="9"/>
  <c r="Y42" i="9"/>
  <c r="X42" i="9"/>
  <c r="W42" i="9"/>
  <c r="V42" i="9"/>
  <c r="U42" i="9"/>
  <c r="T42" i="9"/>
  <c r="S42" i="9"/>
  <c r="R42" i="9"/>
  <c r="Q42" i="9"/>
  <c r="P42" i="9"/>
  <c r="O42" i="9"/>
  <c r="N42" i="9"/>
  <c r="M42" i="9"/>
  <c r="L42" i="9"/>
  <c r="K42" i="9"/>
  <c r="J42" i="9"/>
  <c r="I42" i="9"/>
  <c r="H42" i="9"/>
  <c r="G42" i="9"/>
  <c r="F42" i="9" s="1"/>
  <c r="E42" i="9" s="1"/>
  <c r="D42" i="9"/>
  <c r="AJ41" i="9"/>
  <c r="AI41" i="9"/>
  <c r="AH41" i="9"/>
  <c r="AG41" i="9"/>
  <c r="AF41" i="9"/>
  <c r="AE41" i="9"/>
  <c r="AD41" i="9"/>
  <c r="AC41" i="9"/>
  <c r="AB41" i="9"/>
  <c r="AA41" i="9"/>
  <c r="Z41" i="9"/>
  <c r="Y41" i="9"/>
  <c r="X41" i="9"/>
  <c r="W41" i="9"/>
  <c r="V41" i="9"/>
  <c r="U41" i="9"/>
  <c r="T41" i="9"/>
  <c r="S41" i="9"/>
  <c r="R41" i="9"/>
  <c r="Q41" i="9"/>
  <c r="P41" i="9"/>
  <c r="O41" i="9"/>
  <c r="N41" i="9"/>
  <c r="M41" i="9"/>
  <c r="L41" i="9"/>
  <c r="K41" i="9"/>
  <c r="J41" i="9"/>
  <c r="I41" i="9"/>
  <c r="H41" i="9"/>
  <c r="F41" i="9" s="1"/>
  <c r="E41" i="9" s="1"/>
  <c r="G41" i="9"/>
  <c r="D41" i="9"/>
  <c r="AJ40" i="9"/>
  <c r="AI40" i="9"/>
  <c r="AH40" i="9"/>
  <c r="AG40" i="9"/>
  <c r="AF40" i="9"/>
  <c r="AE40" i="9"/>
  <c r="AD40" i="9"/>
  <c r="AC40" i="9"/>
  <c r="AB40" i="9"/>
  <c r="AA40" i="9"/>
  <c r="Z40" i="9"/>
  <c r="Y40" i="9"/>
  <c r="X40" i="9"/>
  <c r="W40" i="9"/>
  <c r="V40" i="9"/>
  <c r="U40" i="9"/>
  <c r="T40" i="9"/>
  <c r="S40" i="9"/>
  <c r="R40" i="9"/>
  <c r="Q40" i="9"/>
  <c r="P40" i="9"/>
  <c r="O40" i="9"/>
  <c r="N40" i="9"/>
  <c r="M40" i="9"/>
  <c r="L40" i="9"/>
  <c r="K40" i="9"/>
  <c r="J40" i="9"/>
  <c r="I40" i="9"/>
  <c r="H40" i="9"/>
  <c r="G40" i="9"/>
  <c r="F40" i="9" s="1"/>
  <c r="E40" i="9" s="1"/>
  <c r="D40" i="9"/>
  <c r="AJ39" i="9"/>
  <c r="AI39" i="9"/>
  <c r="AH39" i="9"/>
  <c r="AG39" i="9"/>
  <c r="AF39" i="9"/>
  <c r="AE39" i="9"/>
  <c r="AD39" i="9"/>
  <c r="AC39" i="9"/>
  <c r="AB39" i="9"/>
  <c r="AA39" i="9"/>
  <c r="Z39" i="9"/>
  <c r="Y39" i="9"/>
  <c r="X39" i="9"/>
  <c r="W39" i="9"/>
  <c r="V39" i="9"/>
  <c r="U39" i="9"/>
  <c r="T39" i="9"/>
  <c r="S39" i="9"/>
  <c r="R39" i="9"/>
  <c r="Q39" i="9"/>
  <c r="P39" i="9"/>
  <c r="O39" i="9"/>
  <c r="N39" i="9"/>
  <c r="M39" i="9"/>
  <c r="L39" i="9"/>
  <c r="K39" i="9"/>
  <c r="F39" i="9" s="1"/>
  <c r="E39" i="9" s="1"/>
  <c r="J39" i="9"/>
  <c r="I39" i="9"/>
  <c r="H39" i="9"/>
  <c r="G39" i="9"/>
  <c r="D39" i="9"/>
  <c r="AJ38" i="9"/>
  <c r="AI38" i="9"/>
  <c r="AH38" i="9"/>
  <c r="AG38" i="9"/>
  <c r="AF38" i="9"/>
  <c r="AE38" i="9"/>
  <c r="AD38" i="9"/>
  <c r="AC38" i="9"/>
  <c r="AB38" i="9"/>
  <c r="AA38" i="9"/>
  <c r="Z38" i="9"/>
  <c r="Y38" i="9"/>
  <c r="X38" i="9"/>
  <c r="W38" i="9"/>
  <c r="V38" i="9"/>
  <c r="U38" i="9"/>
  <c r="T38" i="9"/>
  <c r="S38" i="9"/>
  <c r="R38" i="9"/>
  <c r="Q38" i="9"/>
  <c r="P38" i="9"/>
  <c r="O38" i="9"/>
  <c r="N38" i="9"/>
  <c r="M38" i="9"/>
  <c r="L38" i="9"/>
  <c r="K38" i="9"/>
  <c r="J38" i="9"/>
  <c r="I38" i="9"/>
  <c r="H38" i="9"/>
  <c r="G38" i="9"/>
  <c r="F38" i="9" s="1"/>
  <c r="E38" i="9" s="1"/>
  <c r="D38" i="9"/>
  <c r="E25" i="9" s="1"/>
  <c r="AJ37" i="9"/>
  <c r="AI37" i="9"/>
  <c r="AH37" i="9"/>
  <c r="AG37" i="9"/>
  <c r="AF37" i="9"/>
  <c r="AE37" i="9"/>
  <c r="AD37" i="9"/>
  <c r="AC37" i="9"/>
  <c r="AB37" i="9"/>
  <c r="AA37" i="9"/>
  <c r="Z37" i="9"/>
  <c r="Y37" i="9"/>
  <c r="X37" i="9"/>
  <c r="W37" i="9"/>
  <c r="V37" i="9"/>
  <c r="U37" i="9"/>
  <c r="T37" i="9"/>
  <c r="S37" i="9"/>
  <c r="R37" i="9"/>
  <c r="Q37" i="9"/>
  <c r="P37" i="9"/>
  <c r="O37" i="9"/>
  <c r="N37" i="9"/>
  <c r="M37" i="9"/>
  <c r="L37" i="9"/>
  <c r="K37" i="9"/>
  <c r="J37" i="9"/>
  <c r="I37" i="9"/>
  <c r="H37" i="9"/>
  <c r="G37" i="9"/>
  <c r="F37" i="9" s="1"/>
  <c r="E37" i="9" s="1"/>
  <c r="D37" i="9"/>
  <c r="AJ36" i="9"/>
  <c r="AI36" i="9"/>
  <c r="AH36" i="9"/>
  <c r="AG36" i="9"/>
  <c r="AF36" i="9"/>
  <c r="AE36" i="9"/>
  <c r="AD36" i="9"/>
  <c r="AC36" i="9"/>
  <c r="AB36" i="9"/>
  <c r="AA36" i="9"/>
  <c r="Z36" i="9"/>
  <c r="Y36" i="9"/>
  <c r="X36" i="9"/>
  <c r="W36" i="9"/>
  <c r="V36" i="9"/>
  <c r="U36" i="9"/>
  <c r="T36" i="9"/>
  <c r="S36" i="9"/>
  <c r="R36" i="9"/>
  <c r="Q36" i="9"/>
  <c r="P36" i="9"/>
  <c r="O36" i="9"/>
  <c r="N36" i="9"/>
  <c r="M36" i="9"/>
  <c r="L36" i="9"/>
  <c r="K36" i="9"/>
  <c r="J36" i="9"/>
  <c r="I36" i="9"/>
  <c r="H36" i="9"/>
  <c r="G36" i="9"/>
  <c r="F36" i="9"/>
  <c r="E36" i="9" s="1"/>
  <c r="D36" i="9"/>
  <c r="AJ35" i="9"/>
  <c r="AI35" i="9"/>
  <c r="AH35" i="9"/>
  <c r="AG35" i="9"/>
  <c r="AF35" i="9"/>
  <c r="AE35" i="9"/>
  <c r="AE30" i="9" s="1"/>
  <c r="AD35" i="9"/>
  <c r="AC35" i="9"/>
  <c r="AB35" i="9"/>
  <c r="AA35" i="9"/>
  <c r="Z35" i="9"/>
  <c r="Y35" i="9"/>
  <c r="X35" i="9"/>
  <c r="W35" i="9"/>
  <c r="W30" i="9" s="1"/>
  <c r="V35" i="9"/>
  <c r="U35" i="9"/>
  <c r="T35" i="9"/>
  <c r="S35" i="9"/>
  <c r="R35" i="9"/>
  <c r="Q35" i="9"/>
  <c r="P35" i="9"/>
  <c r="O35" i="9"/>
  <c r="O30" i="9" s="1"/>
  <c r="N35" i="9"/>
  <c r="M35" i="9"/>
  <c r="L35" i="9"/>
  <c r="K35" i="9"/>
  <c r="J35" i="9"/>
  <c r="I35" i="9"/>
  <c r="H35" i="9"/>
  <c r="G35" i="9"/>
  <c r="F35" i="9" s="1"/>
  <c r="D35" i="9"/>
  <c r="AJ34" i="9"/>
  <c r="AI34" i="9"/>
  <c r="AH34" i="9"/>
  <c r="AG34" i="9"/>
  <c r="AF34" i="9"/>
  <c r="AE34" i="9"/>
  <c r="AD34" i="9"/>
  <c r="AC34" i="9"/>
  <c r="AB34" i="9"/>
  <c r="AA34" i="9"/>
  <c r="Z34" i="9"/>
  <c r="Y34" i="9"/>
  <c r="X34" i="9"/>
  <c r="W34" i="9"/>
  <c r="V34" i="9"/>
  <c r="U34" i="9"/>
  <c r="T34" i="9"/>
  <c r="S34" i="9"/>
  <c r="R34" i="9"/>
  <c r="Q34" i="9"/>
  <c r="P34" i="9"/>
  <c r="O34" i="9"/>
  <c r="N34" i="9"/>
  <c r="M34" i="9"/>
  <c r="L34" i="9"/>
  <c r="K34" i="9"/>
  <c r="J34" i="9"/>
  <c r="I34" i="9"/>
  <c r="H34" i="9"/>
  <c r="G34" i="9"/>
  <c r="F34" i="9" s="1"/>
  <c r="E34" i="9" s="1"/>
  <c r="D34" i="9"/>
  <c r="AJ33" i="9"/>
  <c r="AI33" i="9"/>
  <c r="AH33" i="9"/>
  <c r="AG33" i="9"/>
  <c r="AF33" i="9"/>
  <c r="AF30" i="9" s="1"/>
  <c r="AE33" i="9"/>
  <c r="AD33" i="9"/>
  <c r="AC33" i="9"/>
  <c r="AB33" i="9"/>
  <c r="AA33" i="9"/>
  <c r="Z33" i="9"/>
  <c r="Y33" i="9"/>
  <c r="X33" i="9"/>
  <c r="X30" i="9" s="1"/>
  <c r="W33" i="9"/>
  <c r="V33" i="9"/>
  <c r="U33" i="9"/>
  <c r="T33" i="9"/>
  <c r="S33" i="9"/>
  <c r="R33" i="9"/>
  <c r="Q33" i="9"/>
  <c r="P33" i="9"/>
  <c r="O33" i="9"/>
  <c r="N33" i="9"/>
  <c r="M33" i="9"/>
  <c r="L33" i="9"/>
  <c r="K33" i="9"/>
  <c r="J33" i="9"/>
  <c r="I33" i="9"/>
  <c r="H33" i="9"/>
  <c r="F33" i="9" s="1"/>
  <c r="G33" i="9"/>
  <c r="D33" i="9"/>
  <c r="AJ32" i="9"/>
  <c r="AI32" i="9"/>
  <c r="AH32" i="9"/>
  <c r="AG32" i="9"/>
  <c r="AG30" i="9" s="1"/>
  <c r="AF32" i="9"/>
  <c r="AE32" i="9"/>
  <c r="AD32" i="9"/>
  <c r="AC32" i="9"/>
  <c r="AC30" i="9" s="1"/>
  <c r="AB32" i="9"/>
  <c r="AA32" i="9"/>
  <c r="Z32" i="9"/>
  <c r="Y32" i="9"/>
  <c r="Y30" i="9" s="1"/>
  <c r="X32" i="9"/>
  <c r="W32" i="9"/>
  <c r="V32" i="9"/>
  <c r="U32" i="9"/>
  <c r="T32" i="9"/>
  <c r="S32" i="9"/>
  <c r="R32" i="9"/>
  <c r="Q32" i="9"/>
  <c r="Q30" i="9" s="1"/>
  <c r="P32" i="9"/>
  <c r="O32" i="9"/>
  <c r="N32" i="9"/>
  <c r="M32" i="9"/>
  <c r="L32" i="9"/>
  <c r="K32" i="9"/>
  <c r="J32" i="9"/>
  <c r="I32" i="9"/>
  <c r="I30" i="9" s="1"/>
  <c r="H32" i="9"/>
  <c r="G32" i="9"/>
  <c r="F32" i="9" s="1"/>
  <c r="D32" i="9"/>
  <c r="AJ31" i="9"/>
  <c r="AI31" i="9"/>
  <c r="AI30" i="9" s="1"/>
  <c r="AH31" i="9"/>
  <c r="AH30" i="9" s="1"/>
  <c r="AG31" i="9"/>
  <c r="AF31" i="9"/>
  <c r="AE31" i="9"/>
  <c r="AD31" i="9"/>
  <c r="AD30" i="9" s="1"/>
  <c r="AC31" i="9"/>
  <c r="AB31" i="9"/>
  <c r="AA31" i="9"/>
  <c r="AA30" i="9" s="1"/>
  <c r="Z31" i="9"/>
  <c r="Z30" i="9" s="1"/>
  <c r="Y31" i="9"/>
  <c r="X31" i="9"/>
  <c r="W31" i="9"/>
  <c r="V31" i="9"/>
  <c r="V30" i="9" s="1"/>
  <c r="U31" i="9"/>
  <c r="U30" i="9" s="1"/>
  <c r="T31" i="9"/>
  <c r="S31" i="9"/>
  <c r="S30" i="9" s="1"/>
  <c r="R31" i="9"/>
  <c r="R30" i="9" s="1"/>
  <c r="Q31" i="9"/>
  <c r="P31" i="9"/>
  <c r="P30" i="9" s="1"/>
  <c r="O31" i="9"/>
  <c r="N31" i="9"/>
  <c r="N30" i="9" s="1"/>
  <c r="M31" i="9"/>
  <c r="M30" i="9" s="1"/>
  <c r="L31" i="9"/>
  <c r="K31" i="9"/>
  <c r="K30" i="9" s="1"/>
  <c r="J31" i="9"/>
  <c r="J30" i="9" s="1"/>
  <c r="I31" i="9"/>
  <c r="H31" i="9"/>
  <c r="H30" i="9" s="1"/>
  <c r="G31" i="9"/>
  <c r="D31" i="9"/>
  <c r="AJ30" i="9"/>
  <c r="AB30" i="9"/>
  <c r="T30" i="9"/>
  <c r="L30" i="9"/>
  <c r="C30" i="9"/>
  <c r="C19" i="9"/>
  <c r="G12" i="9"/>
  <c r="E12" i="9"/>
  <c r="L6" i="9"/>
  <c r="K6" i="9"/>
  <c r="J6" i="9"/>
  <c r="Q6" i="9" s="1"/>
  <c r="X6" i="9" s="1"/>
  <c r="AE6" i="9" s="1"/>
  <c r="I6" i="9"/>
  <c r="P6" i="9" s="1"/>
  <c r="W6" i="9" s="1"/>
  <c r="AD6" i="9" s="1"/>
  <c r="H6" i="9"/>
  <c r="G6" i="9"/>
  <c r="E6" i="9"/>
  <c r="D6" i="9"/>
  <c r="C6" i="9"/>
  <c r="B6" i="9"/>
  <c r="B4" i="9"/>
  <c r="D4" i="9" s="1"/>
  <c r="E4" i="9" s="1"/>
  <c r="F4" i="9" s="1"/>
  <c r="G4" i="9" s="1"/>
  <c r="H4" i="9" s="1"/>
  <c r="I4" i="9" s="1"/>
  <c r="L4" i="9" s="1"/>
  <c r="M4" i="9" s="1"/>
  <c r="N4" i="9" s="1"/>
  <c r="O4" i="9" s="1"/>
  <c r="P4" i="9" s="1"/>
  <c r="Q4" i="9" s="1"/>
  <c r="S4" i="9" s="1"/>
  <c r="T4" i="9" s="1"/>
  <c r="U4" i="9" s="1"/>
  <c r="V4" i="9" s="1"/>
  <c r="W4" i="9" s="1"/>
  <c r="Z4" i="9" s="1"/>
  <c r="AA4" i="9" s="1"/>
  <c r="AB4" i="9" s="1"/>
  <c r="AC4" i="9" s="1"/>
  <c r="AD4" i="9" s="1"/>
  <c r="AE4" i="9" s="1"/>
  <c r="AF4" i="9" s="1"/>
  <c r="AG4" i="9" s="1"/>
  <c r="AH4" i="9" s="1"/>
  <c r="AI4" i="9" s="1"/>
  <c r="AJ4" i="9" s="1"/>
  <c r="AK4" i="9" s="1"/>
  <c r="AL4" i="9" s="1"/>
  <c r="AM4" i="9" s="1"/>
  <c r="AN4" i="9" s="1"/>
  <c r="AO4" i="9" s="1"/>
  <c r="AP4" i="9" s="1"/>
  <c r="AQ4" i="9" s="1"/>
  <c r="AR4" i="9" s="1"/>
  <c r="AS4" i="9" s="1"/>
  <c r="AT4" i="9" s="1"/>
  <c r="AU4" i="9" s="1"/>
  <c r="AV4" i="9" s="1"/>
  <c r="AW4" i="9" s="1"/>
  <c r="AX4" i="9" s="1"/>
  <c r="AY4" i="9" s="1"/>
  <c r="AZ4" i="9" s="1"/>
  <c r="BA4" i="9" s="1"/>
  <c r="BB4" i="9" s="1"/>
  <c r="BC4" i="9" s="1"/>
  <c r="BD4" i="9" s="1"/>
  <c r="BE4" i="9" s="1"/>
  <c r="I41" i="8"/>
  <c r="H41" i="8"/>
  <c r="G41" i="8"/>
  <c r="F41" i="8"/>
  <c r="D41" i="8"/>
  <c r="C41" i="8"/>
  <c r="I40" i="8"/>
  <c r="H40" i="8"/>
  <c r="G40" i="8"/>
  <c r="F40" i="8"/>
  <c r="D40" i="8"/>
  <c r="C40" i="8"/>
  <c r="I39" i="8"/>
  <c r="H39" i="8"/>
  <c r="G39" i="8"/>
  <c r="F39" i="8"/>
  <c r="D39" i="8"/>
  <c r="C39" i="8"/>
  <c r="I38" i="8"/>
  <c r="H38" i="8"/>
  <c r="G38" i="8"/>
  <c r="F38" i="8"/>
  <c r="D38" i="8"/>
  <c r="C38" i="8"/>
  <c r="I37" i="8"/>
  <c r="H37" i="8"/>
  <c r="G37" i="8"/>
  <c r="F37" i="8"/>
  <c r="D37" i="8"/>
  <c r="C37" i="8"/>
  <c r="I36" i="8"/>
  <c r="H36" i="8"/>
  <c r="G36" i="8"/>
  <c r="F36" i="8"/>
  <c r="D36" i="8"/>
  <c r="C36" i="8"/>
  <c r="I35" i="8"/>
  <c r="H35" i="8"/>
  <c r="G35" i="8"/>
  <c r="F35" i="8"/>
  <c r="D35" i="8"/>
  <c r="C35" i="8"/>
  <c r="I34" i="8"/>
  <c r="H34" i="8"/>
  <c r="G34" i="8"/>
  <c r="F34" i="8"/>
  <c r="D34" i="8"/>
  <c r="C34" i="8"/>
  <c r="I33" i="8"/>
  <c r="H33" i="8"/>
  <c r="G33" i="8"/>
  <c r="F33" i="8"/>
  <c r="D33" i="8"/>
  <c r="C33" i="8"/>
  <c r="I32" i="8"/>
  <c r="H32" i="8"/>
  <c r="G32" i="8"/>
  <c r="F32" i="8"/>
  <c r="D32" i="8"/>
  <c r="C32" i="8"/>
  <c r="D15" i="8"/>
  <c r="C15" i="8"/>
  <c r="C14" i="8"/>
  <c r="K5" i="8"/>
  <c r="AK236" i="7"/>
  <c r="AJ236" i="7"/>
  <c r="AI236" i="7"/>
  <c r="AH236" i="7"/>
  <c r="AG236" i="7"/>
  <c r="AF236" i="7"/>
  <c r="AE236" i="7"/>
  <c r="AD236" i="7"/>
  <c r="AC236" i="7"/>
  <c r="AB236" i="7"/>
  <c r="AA236" i="7"/>
  <c r="Z236" i="7"/>
  <c r="Y236" i="7"/>
  <c r="X236" i="7"/>
  <c r="W236" i="7"/>
  <c r="V236" i="7"/>
  <c r="U236" i="7"/>
  <c r="T236" i="7"/>
  <c r="S236" i="7"/>
  <c r="R236" i="7"/>
  <c r="Q236" i="7"/>
  <c r="P236" i="7"/>
  <c r="O236" i="7"/>
  <c r="N236" i="7"/>
  <c r="M236" i="7"/>
  <c r="L236" i="7"/>
  <c r="K236" i="7"/>
  <c r="J236" i="7"/>
  <c r="I236" i="7"/>
  <c r="H236" i="7"/>
  <c r="G236" i="7"/>
  <c r="F236" i="7"/>
  <c r="E236" i="7" s="1"/>
  <c r="D236" i="7"/>
  <c r="AK235" i="7"/>
  <c r="AJ235" i="7"/>
  <c r="AI235" i="7"/>
  <c r="AH235" i="7"/>
  <c r="AG235" i="7"/>
  <c r="AF235" i="7"/>
  <c r="AE235" i="7"/>
  <c r="AD235" i="7"/>
  <c r="AC235" i="7"/>
  <c r="AB235" i="7"/>
  <c r="AA235" i="7"/>
  <c r="Z235" i="7"/>
  <c r="Y235" i="7"/>
  <c r="X235" i="7"/>
  <c r="W235" i="7"/>
  <c r="V235" i="7"/>
  <c r="U235" i="7"/>
  <c r="T235" i="7"/>
  <c r="S235" i="7"/>
  <c r="R235" i="7"/>
  <c r="Q235" i="7"/>
  <c r="P235" i="7"/>
  <c r="O235" i="7"/>
  <c r="N235" i="7"/>
  <c r="M235" i="7"/>
  <c r="L235" i="7"/>
  <c r="K235" i="7"/>
  <c r="J235" i="7"/>
  <c r="I235" i="7"/>
  <c r="H235" i="7"/>
  <c r="F235" i="7" s="1"/>
  <c r="E235" i="7" s="1"/>
  <c r="G235" i="7"/>
  <c r="D235" i="7"/>
  <c r="AK234" i="7"/>
  <c r="AJ234" i="7"/>
  <c r="AI234" i="7"/>
  <c r="AH234" i="7"/>
  <c r="AG234" i="7"/>
  <c r="AF234" i="7"/>
  <c r="AE234" i="7"/>
  <c r="AD234" i="7"/>
  <c r="AC234" i="7"/>
  <c r="AB234" i="7"/>
  <c r="AA234" i="7"/>
  <c r="Z234" i="7"/>
  <c r="Y234" i="7"/>
  <c r="X234" i="7"/>
  <c r="W234" i="7"/>
  <c r="V234" i="7"/>
  <c r="U234" i="7"/>
  <c r="T234" i="7"/>
  <c r="S234" i="7"/>
  <c r="R234" i="7"/>
  <c r="Q234" i="7"/>
  <c r="P234" i="7"/>
  <c r="O234" i="7"/>
  <c r="N234" i="7"/>
  <c r="M234" i="7"/>
  <c r="L234" i="7"/>
  <c r="K234" i="7"/>
  <c r="J234" i="7"/>
  <c r="I234" i="7"/>
  <c r="H234" i="7"/>
  <c r="G234" i="7"/>
  <c r="F234" i="7" s="1"/>
  <c r="E234" i="7" s="1"/>
  <c r="D234" i="7"/>
  <c r="AK233" i="7"/>
  <c r="AJ233" i="7"/>
  <c r="AI233" i="7"/>
  <c r="AH233" i="7"/>
  <c r="AG233" i="7"/>
  <c r="AF233" i="7"/>
  <c r="AE233" i="7"/>
  <c r="AD233" i="7"/>
  <c r="AC233" i="7"/>
  <c r="AB233" i="7"/>
  <c r="AA233" i="7"/>
  <c r="Z233" i="7"/>
  <c r="Y233" i="7"/>
  <c r="X233" i="7"/>
  <c r="W233" i="7"/>
  <c r="V233" i="7"/>
  <c r="U233" i="7"/>
  <c r="T233" i="7"/>
  <c r="S233" i="7"/>
  <c r="R233" i="7"/>
  <c r="Q233" i="7"/>
  <c r="P233" i="7"/>
  <c r="O233" i="7"/>
  <c r="N233" i="7"/>
  <c r="M233" i="7"/>
  <c r="L233" i="7"/>
  <c r="F233" i="7" s="1"/>
  <c r="E233" i="7" s="1"/>
  <c r="K233" i="7"/>
  <c r="J233" i="7"/>
  <c r="I233" i="7"/>
  <c r="H233" i="7"/>
  <c r="G233" i="7"/>
  <c r="D233" i="7"/>
  <c r="AK232" i="7"/>
  <c r="AJ232" i="7"/>
  <c r="AI232" i="7"/>
  <c r="AH232" i="7"/>
  <c r="AG232" i="7"/>
  <c r="AF232" i="7"/>
  <c r="AE232" i="7"/>
  <c r="AD232" i="7"/>
  <c r="AC232" i="7"/>
  <c r="AB232" i="7"/>
  <c r="AA232" i="7"/>
  <c r="Z232" i="7"/>
  <c r="Y232" i="7"/>
  <c r="X232" i="7"/>
  <c r="W232" i="7"/>
  <c r="V232" i="7"/>
  <c r="U232" i="7"/>
  <c r="T232" i="7"/>
  <c r="S232" i="7"/>
  <c r="R232" i="7"/>
  <c r="Q232" i="7"/>
  <c r="P232" i="7"/>
  <c r="O232" i="7"/>
  <c r="N232" i="7"/>
  <c r="M232" i="7"/>
  <c r="L232" i="7"/>
  <c r="K232" i="7"/>
  <c r="J232" i="7"/>
  <c r="I232" i="7"/>
  <c r="H232" i="7"/>
  <c r="G232" i="7"/>
  <c r="F232" i="7"/>
  <c r="E232" i="7" s="1"/>
  <c r="D232" i="7"/>
  <c r="AK231" i="7"/>
  <c r="AJ231" i="7"/>
  <c r="AI231" i="7"/>
  <c r="AH231" i="7"/>
  <c r="AG231" i="7"/>
  <c r="AF231" i="7"/>
  <c r="AE231" i="7"/>
  <c r="AD231" i="7"/>
  <c r="AC231" i="7"/>
  <c r="AB231" i="7"/>
  <c r="AA231" i="7"/>
  <c r="Z231" i="7"/>
  <c r="Y231" i="7"/>
  <c r="X231" i="7"/>
  <c r="W231" i="7"/>
  <c r="V231" i="7"/>
  <c r="U231" i="7"/>
  <c r="T231" i="7"/>
  <c r="S231" i="7"/>
  <c r="R231" i="7"/>
  <c r="Q231" i="7"/>
  <c r="P231" i="7"/>
  <c r="O231" i="7"/>
  <c r="N231" i="7"/>
  <c r="M231" i="7"/>
  <c r="L231" i="7"/>
  <c r="K231" i="7"/>
  <c r="J231" i="7"/>
  <c r="I231" i="7"/>
  <c r="H231" i="7"/>
  <c r="G231" i="7"/>
  <c r="F231" i="7" s="1"/>
  <c r="E231" i="7" s="1"/>
  <c r="D231" i="7"/>
  <c r="AK230" i="7"/>
  <c r="AJ230" i="7"/>
  <c r="AI230" i="7"/>
  <c r="AH230" i="7"/>
  <c r="AG230" i="7"/>
  <c r="AF230" i="7"/>
  <c r="AE230" i="7"/>
  <c r="AD230" i="7"/>
  <c r="AC230" i="7"/>
  <c r="AB230" i="7"/>
  <c r="AA230" i="7"/>
  <c r="Z230" i="7"/>
  <c r="Y230" i="7"/>
  <c r="X230" i="7"/>
  <c r="W230" i="7"/>
  <c r="V230" i="7"/>
  <c r="U230" i="7"/>
  <c r="T230" i="7"/>
  <c r="S230" i="7"/>
  <c r="R230" i="7"/>
  <c r="Q230" i="7"/>
  <c r="P230" i="7"/>
  <c r="O230" i="7"/>
  <c r="N230" i="7"/>
  <c r="M230" i="7"/>
  <c r="L230" i="7"/>
  <c r="K230" i="7"/>
  <c r="J230" i="7"/>
  <c r="I230" i="7"/>
  <c r="H230" i="7"/>
  <c r="G230" i="7"/>
  <c r="F230" i="7" s="1"/>
  <c r="E230" i="7" s="1"/>
  <c r="D230" i="7"/>
  <c r="AK229" i="7"/>
  <c r="AJ229" i="7"/>
  <c r="AI229" i="7"/>
  <c r="AH229" i="7"/>
  <c r="AG229" i="7"/>
  <c r="AF229" i="7"/>
  <c r="AE229" i="7"/>
  <c r="AD229" i="7"/>
  <c r="AC229" i="7"/>
  <c r="AB229" i="7"/>
  <c r="AA229" i="7"/>
  <c r="Z229" i="7"/>
  <c r="Y229" i="7"/>
  <c r="X229" i="7"/>
  <c r="W229" i="7"/>
  <c r="V229" i="7"/>
  <c r="U229" i="7"/>
  <c r="T229" i="7"/>
  <c r="S229" i="7"/>
  <c r="R229" i="7"/>
  <c r="Q229" i="7"/>
  <c r="P229" i="7"/>
  <c r="O229" i="7"/>
  <c r="N229" i="7"/>
  <c r="M229" i="7"/>
  <c r="L229" i="7"/>
  <c r="F229" i="7" s="1"/>
  <c r="E229" i="7" s="1"/>
  <c r="K229" i="7"/>
  <c r="J229" i="7"/>
  <c r="I229" i="7"/>
  <c r="H229" i="7"/>
  <c r="G229" i="7"/>
  <c r="D229" i="7"/>
  <c r="AK228" i="7"/>
  <c r="AJ228" i="7"/>
  <c r="AI228" i="7"/>
  <c r="AH228" i="7"/>
  <c r="AG228" i="7"/>
  <c r="AF228" i="7"/>
  <c r="AE228" i="7"/>
  <c r="AD228" i="7"/>
  <c r="AC228" i="7"/>
  <c r="AB228" i="7"/>
  <c r="AA228" i="7"/>
  <c r="Z228" i="7"/>
  <c r="Y228" i="7"/>
  <c r="X228" i="7"/>
  <c r="W228" i="7"/>
  <c r="V228" i="7"/>
  <c r="U228" i="7"/>
  <c r="T228" i="7"/>
  <c r="S228" i="7"/>
  <c r="R228" i="7"/>
  <c r="Q228" i="7"/>
  <c r="P228" i="7"/>
  <c r="O228" i="7"/>
  <c r="N228" i="7"/>
  <c r="M228" i="7"/>
  <c r="L228" i="7"/>
  <c r="K228" i="7"/>
  <c r="J228" i="7"/>
  <c r="I228" i="7"/>
  <c r="H228" i="7"/>
  <c r="F228" i="7" s="1"/>
  <c r="E228" i="7" s="1"/>
  <c r="G228" i="7"/>
  <c r="D228" i="7"/>
  <c r="AK227" i="7"/>
  <c r="AJ227" i="7"/>
  <c r="AI227" i="7"/>
  <c r="AH227" i="7"/>
  <c r="AG227" i="7"/>
  <c r="AF227" i="7"/>
  <c r="AE227" i="7"/>
  <c r="AD227" i="7"/>
  <c r="AC227" i="7"/>
  <c r="AB227" i="7"/>
  <c r="AA227" i="7"/>
  <c r="Z227" i="7"/>
  <c r="Y227" i="7"/>
  <c r="X227" i="7"/>
  <c r="W227" i="7"/>
  <c r="V227" i="7"/>
  <c r="U227" i="7"/>
  <c r="T227" i="7"/>
  <c r="S227" i="7"/>
  <c r="R227" i="7"/>
  <c r="Q227" i="7"/>
  <c r="P227" i="7"/>
  <c r="O227" i="7"/>
  <c r="N227" i="7"/>
  <c r="M227" i="7"/>
  <c r="L227" i="7"/>
  <c r="K227" i="7"/>
  <c r="J227" i="7"/>
  <c r="I227" i="7"/>
  <c r="H227" i="7"/>
  <c r="G227" i="7"/>
  <c r="F227" i="7" s="1"/>
  <c r="E227" i="7" s="1"/>
  <c r="D227" i="7"/>
  <c r="AK226" i="7"/>
  <c r="AJ226" i="7"/>
  <c r="AI226" i="7"/>
  <c r="AH226" i="7"/>
  <c r="AG226" i="7"/>
  <c r="AF226" i="7"/>
  <c r="AE226" i="7"/>
  <c r="AD226" i="7"/>
  <c r="AC226" i="7"/>
  <c r="AB226" i="7"/>
  <c r="AA226" i="7"/>
  <c r="Z226" i="7"/>
  <c r="Y226" i="7"/>
  <c r="X226" i="7"/>
  <c r="W226" i="7"/>
  <c r="V226" i="7"/>
  <c r="U226" i="7"/>
  <c r="T226" i="7"/>
  <c r="S226" i="7"/>
  <c r="R226" i="7"/>
  <c r="Q226" i="7"/>
  <c r="P226" i="7"/>
  <c r="O226" i="7"/>
  <c r="N226" i="7"/>
  <c r="M226" i="7"/>
  <c r="L226" i="7"/>
  <c r="K226" i="7"/>
  <c r="J226" i="7"/>
  <c r="I226" i="7"/>
  <c r="H226" i="7"/>
  <c r="G226" i="7"/>
  <c r="F226" i="7" s="1"/>
  <c r="E226" i="7" s="1"/>
  <c r="D226" i="7"/>
  <c r="AK225" i="7"/>
  <c r="AJ225" i="7"/>
  <c r="AI225" i="7"/>
  <c r="AH225" i="7"/>
  <c r="AG225" i="7"/>
  <c r="AF225" i="7"/>
  <c r="AE225" i="7"/>
  <c r="AD225" i="7"/>
  <c r="AC225" i="7"/>
  <c r="AB225" i="7"/>
  <c r="AA225" i="7"/>
  <c r="Z225" i="7"/>
  <c r="Y225" i="7"/>
  <c r="X225" i="7"/>
  <c r="W225" i="7"/>
  <c r="V225" i="7"/>
  <c r="U225" i="7"/>
  <c r="T225" i="7"/>
  <c r="S225" i="7"/>
  <c r="R225" i="7"/>
  <c r="Q225" i="7"/>
  <c r="P225" i="7"/>
  <c r="O225" i="7"/>
  <c r="N225" i="7"/>
  <c r="M225" i="7"/>
  <c r="L225" i="7"/>
  <c r="F225" i="7" s="1"/>
  <c r="E225" i="7" s="1"/>
  <c r="K225" i="7"/>
  <c r="J225" i="7"/>
  <c r="I225" i="7"/>
  <c r="H225" i="7"/>
  <c r="G225" i="7"/>
  <c r="D225" i="7"/>
  <c r="AK224" i="7"/>
  <c r="AJ224" i="7"/>
  <c r="AI224" i="7"/>
  <c r="AH224" i="7"/>
  <c r="AG224" i="7"/>
  <c r="AF224" i="7"/>
  <c r="AE224" i="7"/>
  <c r="AD224" i="7"/>
  <c r="AC224" i="7"/>
  <c r="AB224" i="7"/>
  <c r="AA224" i="7"/>
  <c r="Z224" i="7"/>
  <c r="Y224" i="7"/>
  <c r="X224" i="7"/>
  <c r="W224" i="7"/>
  <c r="V224" i="7"/>
  <c r="U224" i="7"/>
  <c r="T224" i="7"/>
  <c r="S224" i="7"/>
  <c r="R224" i="7"/>
  <c r="Q224" i="7"/>
  <c r="P224" i="7"/>
  <c r="O224" i="7"/>
  <c r="N224" i="7"/>
  <c r="M224" i="7"/>
  <c r="L224" i="7"/>
  <c r="K224" i="7"/>
  <c r="J224" i="7"/>
  <c r="I224" i="7"/>
  <c r="H224" i="7"/>
  <c r="F224" i="7" s="1"/>
  <c r="E224" i="7" s="1"/>
  <c r="G224" i="7"/>
  <c r="D224" i="7"/>
  <c r="AK223" i="7"/>
  <c r="AJ223" i="7"/>
  <c r="AI223" i="7"/>
  <c r="AH223" i="7"/>
  <c r="AG223" i="7"/>
  <c r="AF223" i="7"/>
  <c r="AE223" i="7"/>
  <c r="AD223" i="7"/>
  <c r="AC223" i="7"/>
  <c r="AB223" i="7"/>
  <c r="AA223" i="7"/>
  <c r="Z223" i="7"/>
  <c r="Y223" i="7"/>
  <c r="X223" i="7"/>
  <c r="W223" i="7"/>
  <c r="V223" i="7"/>
  <c r="U223" i="7"/>
  <c r="T223" i="7"/>
  <c r="S223" i="7"/>
  <c r="R223" i="7"/>
  <c r="Q223" i="7"/>
  <c r="P223" i="7"/>
  <c r="O223" i="7"/>
  <c r="N223" i="7"/>
  <c r="M223" i="7"/>
  <c r="L223" i="7"/>
  <c r="K223" i="7"/>
  <c r="J223" i="7"/>
  <c r="I223" i="7"/>
  <c r="H223" i="7"/>
  <c r="G223" i="7"/>
  <c r="F223" i="7" s="1"/>
  <c r="E223" i="7" s="1"/>
  <c r="D223" i="7"/>
  <c r="AK222" i="7"/>
  <c r="AJ222" i="7"/>
  <c r="AI222" i="7"/>
  <c r="AH222" i="7"/>
  <c r="AG222" i="7"/>
  <c r="AF222" i="7"/>
  <c r="AE222" i="7"/>
  <c r="AD222" i="7"/>
  <c r="AC222" i="7"/>
  <c r="AB222" i="7"/>
  <c r="AA222" i="7"/>
  <c r="Z222" i="7"/>
  <c r="Y222" i="7"/>
  <c r="X222" i="7"/>
  <c r="W222" i="7"/>
  <c r="V222" i="7"/>
  <c r="U222" i="7"/>
  <c r="T222" i="7"/>
  <c r="S222" i="7"/>
  <c r="R222" i="7"/>
  <c r="Q222" i="7"/>
  <c r="P222" i="7"/>
  <c r="O222" i="7"/>
  <c r="N222" i="7"/>
  <c r="M222" i="7"/>
  <c r="L222" i="7"/>
  <c r="K222" i="7"/>
  <c r="J222" i="7"/>
  <c r="I222" i="7"/>
  <c r="H222" i="7"/>
  <c r="G222" i="7"/>
  <c r="F222" i="7" s="1"/>
  <c r="E222" i="7" s="1"/>
  <c r="D222" i="7"/>
  <c r="AK221" i="7"/>
  <c r="AJ221" i="7"/>
  <c r="AI221" i="7"/>
  <c r="AH221" i="7"/>
  <c r="AG221" i="7"/>
  <c r="AF221" i="7"/>
  <c r="AE221" i="7"/>
  <c r="AD221" i="7"/>
  <c r="AC221" i="7"/>
  <c r="AB221" i="7"/>
  <c r="AA221" i="7"/>
  <c r="Z221" i="7"/>
  <c r="Y221" i="7"/>
  <c r="X221" i="7"/>
  <c r="W221" i="7"/>
  <c r="V221" i="7"/>
  <c r="U221" i="7"/>
  <c r="T221" i="7"/>
  <c r="S221" i="7"/>
  <c r="R221" i="7"/>
  <c r="Q221" i="7"/>
  <c r="P221" i="7"/>
  <c r="O221" i="7"/>
  <c r="N221" i="7"/>
  <c r="M221" i="7"/>
  <c r="L221" i="7"/>
  <c r="F221" i="7" s="1"/>
  <c r="E221" i="7" s="1"/>
  <c r="K221" i="7"/>
  <c r="J221" i="7"/>
  <c r="I221" i="7"/>
  <c r="H221" i="7"/>
  <c r="G221" i="7"/>
  <c r="D221" i="7"/>
  <c r="AK220" i="7"/>
  <c r="AJ220" i="7"/>
  <c r="AI220" i="7"/>
  <c r="AH220" i="7"/>
  <c r="AG220" i="7"/>
  <c r="AF220" i="7"/>
  <c r="AE220" i="7"/>
  <c r="AD220" i="7"/>
  <c r="AC220" i="7"/>
  <c r="AB220" i="7"/>
  <c r="AA220" i="7"/>
  <c r="Z220" i="7"/>
  <c r="Y220" i="7"/>
  <c r="X220" i="7"/>
  <c r="W220" i="7"/>
  <c r="V220" i="7"/>
  <c r="U220" i="7"/>
  <c r="T220" i="7"/>
  <c r="S220" i="7"/>
  <c r="R220" i="7"/>
  <c r="Q220" i="7"/>
  <c r="P220" i="7"/>
  <c r="O220" i="7"/>
  <c r="N220" i="7"/>
  <c r="M220" i="7"/>
  <c r="L220" i="7"/>
  <c r="K220" i="7"/>
  <c r="J220" i="7"/>
  <c r="I220" i="7"/>
  <c r="H220" i="7"/>
  <c r="F220" i="7" s="1"/>
  <c r="E220" i="7" s="1"/>
  <c r="G220" i="7"/>
  <c r="D220" i="7"/>
  <c r="AK219" i="7"/>
  <c r="AJ219" i="7"/>
  <c r="AI219" i="7"/>
  <c r="AH219" i="7"/>
  <c r="AG219" i="7"/>
  <c r="AF219" i="7"/>
  <c r="AE219" i="7"/>
  <c r="AD219" i="7"/>
  <c r="AC219" i="7"/>
  <c r="AB219" i="7"/>
  <c r="AA219" i="7"/>
  <c r="Z219" i="7"/>
  <c r="Y219" i="7"/>
  <c r="X219" i="7"/>
  <c r="W219" i="7"/>
  <c r="V219" i="7"/>
  <c r="U219" i="7"/>
  <c r="T219" i="7"/>
  <c r="S219" i="7"/>
  <c r="R219" i="7"/>
  <c r="Q219" i="7"/>
  <c r="P219" i="7"/>
  <c r="O219" i="7"/>
  <c r="N219" i="7"/>
  <c r="M219" i="7"/>
  <c r="L219" i="7"/>
  <c r="K219" i="7"/>
  <c r="J219" i="7"/>
  <c r="I219" i="7"/>
  <c r="H219" i="7"/>
  <c r="G219" i="7"/>
  <c r="F219" i="7" s="1"/>
  <c r="E219" i="7" s="1"/>
  <c r="D219" i="7"/>
  <c r="AK218" i="7"/>
  <c r="AJ218" i="7"/>
  <c r="AI218" i="7"/>
  <c r="AH218" i="7"/>
  <c r="AG218" i="7"/>
  <c r="AF218" i="7"/>
  <c r="AE218" i="7"/>
  <c r="AD218" i="7"/>
  <c r="AC218" i="7"/>
  <c r="AB218" i="7"/>
  <c r="AA218" i="7"/>
  <c r="Z218" i="7"/>
  <c r="Y218" i="7"/>
  <c r="X218" i="7"/>
  <c r="W218" i="7"/>
  <c r="V218" i="7"/>
  <c r="U218" i="7"/>
  <c r="T218" i="7"/>
  <c r="S218" i="7"/>
  <c r="R218" i="7"/>
  <c r="Q218" i="7"/>
  <c r="P218" i="7"/>
  <c r="O218" i="7"/>
  <c r="N218" i="7"/>
  <c r="M218" i="7"/>
  <c r="L218" i="7"/>
  <c r="K218" i="7"/>
  <c r="J218" i="7"/>
  <c r="I218" i="7"/>
  <c r="H218" i="7"/>
  <c r="G218" i="7"/>
  <c r="F218" i="7" s="1"/>
  <c r="E218" i="7" s="1"/>
  <c r="D218" i="7"/>
  <c r="AK217" i="7"/>
  <c r="AJ217" i="7"/>
  <c r="AI217" i="7"/>
  <c r="AH217" i="7"/>
  <c r="AG217" i="7"/>
  <c r="AF217" i="7"/>
  <c r="AE217" i="7"/>
  <c r="AD217" i="7"/>
  <c r="AC217" i="7"/>
  <c r="AB217" i="7"/>
  <c r="AA217" i="7"/>
  <c r="Z217" i="7"/>
  <c r="Y217" i="7"/>
  <c r="X217" i="7"/>
  <c r="W217" i="7"/>
  <c r="V217" i="7"/>
  <c r="U217" i="7"/>
  <c r="T217" i="7"/>
  <c r="S217" i="7"/>
  <c r="R217" i="7"/>
  <c r="Q217" i="7"/>
  <c r="P217" i="7"/>
  <c r="O217" i="7"/>
  <c r="N217" i="7"/>
  <c r="M217" i="7"/>
  <c r="L217" i="7"/>
  <c r="F217" i="7" s="1"/>
  <c r="E217" i="7" s="1"/>
  <c r="K217" i="7"/>
  <c r="J217" i="7"/>
  <c r="I217" i="7"/>
  <c r="H217" i="7"/>
  <c r="G217" i="7"/>
  <c r="D217" i="7"/>
  <c r="AK216" i="7"/>
  <c r="AJ216" i="7"/>
  <c r="AI216" i="7"/>
  <c r="AH216" i="7"/>
  <c r="AG216" i="7"/>
  <c r="AF216" i="7"/>
  <c r="AE216" i="7"/>
  <c r="AD216" i="7"/>
  <c r="AC216" i="7"/>
  <c r="AB216" i="7"/>
  <c r="AA216" i="7"/>
  <c r="Z216" i="7"/>
  <c r="Y216" i="7"/>
  <c r="X216" i="7"/>
  <c r="W216" i="7"/>
  <c r="V216" i="7"/>
  <c r="U216" i="7"/>
  <c r="T216" i="7"/>
  <c r="S216" i="7"/>
  <c r="R216" i="7"/>
  <c r="Q216" i="7"/>
  <c r="P216" i="7"/>
  <c r="O216" i="7"/>
  <c r="N216" i="7"/>
  <c r="M216" i="7"/>
  <c r="L216" i="7"/>
  <c r="K216" i="7"/>
  <c r="J216" i="7"/>
  <c r="I216" i="7"/>
  <c r="H216" i="7"/>
  <c r="F216" i="7" s="1"/>
  <c r="E216" i="7" s="1"/>
  <c r="G216" i="7"/>
  <c r="D216" i="7"/>
  <c r="AK215" i="7"/>
  <c r="AJ215" i="7"/>
  <c r="AI215" i="7"/>
  <c r="AH215" i="7"/>
  <c r="AG215" i="7"/>
  <c r="AF215" i="7"/>
  <c r="AE215" i="7"/>
  <c r="AD215" i="7"/>
  <c r="AC215" i="7"/>
  <c r="AB215" i="7"/>
  <c r="AA215" i="7"/>
  <c r="Z215" i="7"/>
  <c r="Y215" i="7"/>
  <c r="X215" i="7"/>
  <c r="W215" i="7"/>
  <c r="V215" i="7"/>
  <c r="U215" i="7"/>
  <c r="T215" i="7"/>
  <c r="S215" i="7"/>
  <c r="R215" i="7"/>
  <c r="Q215" i="7"/>
  <c r="P215" i="7"/>
  <c r="O215" i="7"/>
  <c r="N215" i="7"/>
  <c r="M215" i="7"/>
  <c r="L215" i="7"/>
  <c r="K215" i="7"/>
  <c r="J215" i="7"/>
  <c r="I215" i="7"/>
  <c r="H215" i="7"/>
  <c r="G215" i="7"/>
  <c r="F215" i="7" s="1"/>
  <c r="E215" i="7" s="1"/>
  <c r="D215" i="7"/>
  <c r="AK214" i="7"/>
  <c r="AJ214" i="7"/>
  <c r="AI214" i="7"/>
  <c r="AH214" i="7"/>
  <c r="AG214" i="7"/>
  <c r="AF214" i="7"/>
  <c r="AE214" i="7"/>
  <c r="AD214" i="7"/>
  <c r="AC214" i="7"/>
  <c r="AB214" i="7"/>
  <c r="AA214" i="7"/>
  <c r="Z214" i="7"/>
  <c r="Y214" i="7"/>
  <c r="X214" i="7"/>
  <c r="W214" i="7"/>
  <c r="V214" i="7"/>
  <c r="U214" i="7"/>
  <c r="T214" i="7"/>
  <c r="S214" i="7"/>
  <c r="R214" i="7"/>
  <c r="Q214" i="7"/>
  <c r="P214" i="7"/>
  <c r="O214" i="7"/>
  <c r="N214" i="7"/>
  <c r="M214" i="7"/>
  <c r="L214" i="7"/>
  <c r="K214" i="7"/>
  <c r="J214" i="7"/>
  <c r="I214" i="7"/>
  <c r="H214" i="7"/>
  <c r="G214" i="7"/>
  <c r="F214" i="7" s="1"/>
  <c r="E214" i="7" s="1"/>
  <c r="D214" i="7"/>
  <c r="AK213" i="7"/>
  <c r="AJ213" i="7"/>
  <c r="AI213" i="7"/>
  <c r="AH213" i="7"/>
  <c r="AG213" i="7"/>
  <c r="AF213" i="7"/>
  <c r="AE213" i="7"/>
  <c r="AD213" i="7"/>
  <c r="AC213" i="7"/>
  <c r="AB213" i="7"/>
  <c r="AA213" i="7"/>
  <c r="Z213" i="7"/>
  <c r="Y213" i="7"/>
  <c r="X213" i="7"/>
  <c r="W213" i="7"/>
  <c r="V213" i="7"/>
  <c r="U213" i="7"/>
  <c r="T213" i="7"/>
  <c r="S213" i="7"/>
  <c r="R213" i="7"/>
  <c r="Q213" i="7"/>
  <c r="P213" i="7"/>
  <c r="O213" i="7"/>
  <c r="N213" i="7"/>
  <c r="M213" i="7"/>
  <c r="L213" i="7"/>
  <c r="K213" i="7"/>
  <c r="J213" i="7"/>
  <c r="I213" i="7"/>
  <c r="H213" i="7"/>
  <c r="G213" i="7"/>
  <c r="F213" i="7"/>
  <c r="E213" i="7" s="1"/>
  <c r="D213" i="7"/>
  <c r="AK212" i="7"/>
  <c r="AJ212" i="7"/>
  <c r="AI212" i="7"/>
  <c r="AH212" i="7"/>
  <c r="AG212" i="7"/>
  <c r="AF212" i="7"/>
  <c r="AE212" i="7"/>
  <c r="AD212" i="7"/>
  <c r="AC212" i="7"/>
  <c r="AB212" i="7"/>
  <c r="AA212" i="7"/>
  <c r="Z212" i="7"/>
  <c r="Y212" i="7"/>
  <c r="X212" i="7"/>
  <c r="W212" i="7"/>
  <c r="V212" i="7"/>
  <c r="U212" i="7"/>
  <c r="T212" i="7"/>
  <c r="S212" i="7"/>
  <c r="R212" i="7"/>
  <c r="Q212" i="7"/>
  <c r="P212" i="7"/>
  <c r="O212" i="7"/>
  <c r="N212" i="7"/>
  <c r="M212" i="7"/>
  <c r="L212" i="7"/>
  <c r="K212" i="7"/>
  <c r="J212" i="7"/>
  <c r="I212" i="7"/>
  <c r="H212" i="7"/>
  <c r="F212" i="7" s="1"/>
  <c r="E212" i="7" s="1"/>
  <c r="G212" i="7"/>
  <c r="D212" i="7"/>
  <c r="AK211" i="7"/>
  <c r="AJ211" i="7"/>
  <c r="AI211" i="7"/>
  <c r="AH211" i="7"/>
  <c r="AG211" i="7"/>
  <c r="AF211" i="7"/>
  <c r="AE211" i="7"/>
  <c r="AD211" i="7"/>
  <c r="AC211" i="7"/>
  <c r="AB211" i="7"/>
  <c r="AA211" i="7"/>
  <c r="Z211" i="7"/>
  <c r="Y211" i="7"/>
  <c r="X211" i="7"/>
  <c r="W211" i="7"/>
  <c r="V211" i="7"/>
  <c r="U211" i="7"/>
  <c r="T211" i="7"/>
  <c r="S211" i="7"/>
  <c r="R211" i="7"/>
  <c r="Q211" i="7"/>
  <c r="P211" i="7"/>
  <c r="O211" i="7"/>
  <c r="N211" i="7"/>
  <c r="M211" i="7"/>
  <c r="L211" i="7"/>
  <c r="K211" i="7"/>
  <c r="J211" i="7"/>
  <c r="I211" i="7"/>
  <c r="H211" i="7"/>
  <c r="G211" i="7"/>
  <c r="F211" i="7" s="1"/>
  <c r="E211" i="7" s="1"/>
  <c r="D211" i="7"/>
  <c r="AK210" i="7"/>
  <c r="AJ210" i="7"/>
  <c r="AI210" i="7"/>
  <c r="AH210" i="7"/>
  <c r="AG210" i="7"/>
  <c r="AF210" i="7"/>
  <c r="AE210" i="7"/>
  <c r="AD210" i="7"/>
  <c r="AC210" i="7"/>
  <c r="AB210" i="7"/>
  <c r="AA210" i="7"/>
  <c r="Z210" i="7"/>
  <c r="Y210" i="7"/>
  <c r="X210" i="7"/>
  <c r="W210" i="7"/>
  <c r="V210" i="7"/>
  <c r="U210" i="7"/>
  <c r="T210" i="7"/>
  <c r="S210" i="7"/>
  <c r="R210" i="7"/>
  <c r="Q210" i="7"/>
  <c r="P210" i="7"/>
  <c r="O210" i="7"/>
  <c r="N210" i="7"/>
  <c r="M210" i="7"/>
  <c r="L210" i="7"/>
  <c r="K210" i="7"/>
  <c r="J210" i="7"/>
  <c r="I210" i="7"/>
  <c r="H210" i="7"/>
  <c r="G210" i="7"/>
  <c r="F210" i="7" s="1"/>
  <c r="E210" i="7" s="1"/>
  <c r="D210" i="7"/>
  <c r="AK209" i="7"/>
  <c r="AJ209" i="7"/>
  <c r="AI209" i="7"/>
  <c r="AH209" i="7"/>
  <c r="AG209" i="7"/>
  <c r="AF209" i="7"/>
  <c r="AE209" i="7"/>
  <c r="AD209" i="7"/>
  <c r="AC209" i="7"/>
  <c r="AB209" i="7"/>
  <c r="AA209" i="7"/>
  <c r="Z209" i="7"/>
  <c r="Y209" i="7"/>
  <c r="X209" i="7"/>
  <c r="W209" i="7"/>
  <c r="V209" i="7"/>
  <c r="U209" i="7"/>
  <c r="T209" i="7"/>
  <c r="S209" i="7"/>
  <c r="R209" i="7"/>
  <c r="Q209" i="7"/>
  <c r="P209" i="7"/>
  <c r="O209" i="7"/>
  <c r="N209" i="7"/>
  <c r="M209" i="7"/>
  <c r="L209" i="7"/>
  <c r="K209" i="7"/>
  <c r="J209" i="7"/>
  <c r="I209" i="7"/>
  <c r="H209" i="7"/>
  <c r="G209" i="7"/>
  <c r="F209" i="7"/>
  <c r="E209" i="7" s="1"/>
  <c r="D209" i="7"/>
  <c r="AK208" i="7"/>
  <c r="AJ208" i="7"/>
  <c r="AI208" i="7"/>
  <c r="AH208" i="7"/>
  <c r="AG208" i="7"/>
  <c r="AF208" i="7"/>
  <c r="AE208" i="7"/>
  <c r="AD208" i="7"/>
  <c r="AC208" i="7"/>
  <c r="AB208" i="7"/>
  <c r="AA208" i="7"/>
  <c r="Z208" i="7"/>
  <c r="Y208" i="7"/>
  <c r="X208" i="7"/>
  <c r="W208" i="7"/>
  <c r="V208" i="7"/>
  <c r="U208" i="7"/>
  <c r="T208" i="7"/>
  <c r="S208" i="7"/>
  <c r="R208" i="7"/>
  <c r="Q208" i="7"/>
  <c r="P208" i="7"/>
  <c r="O208" i="7"/>
  <c r="N208" i="7"/>
  <c r="M208" i="7"/>
  <c r="L208" i="7"/>
  <c r="K208" i="7"/>
  <c r="J208" i="7"/>
  <c r="I208" i="7"/>
  <c r="H208" i="7"/>
  <c r="F208" i="7" s="1"/>
  <c r="E208" i="7" s="1"/>
  <c r="G208" i="7"/>
  <c r="D208" i="7"/>
  <c r="AK207" i="7"/>
  <c r="AJ207" i="7"/>
  <c r="AI207" i="7"/>
  <c r="AH207" i="7"/>
  <c r="AG207" i="7"/>
  <c r="AF207" i="7"/>
  <c r="AE207" i="7"/>
  <c r="AD207" i="7"/>
  <c r="AC207" i="7"/>
  <c r="AB207" i="7"/>
  <c r="AA207" i="7"/>
  <c r="Z207" i="7"/>
  <c r="Y207" i="7"/>
  <c r="X207" i="7"/>
  <c r="W207" i="7"/>
  <c r="V207" i="7"/>
  <c r="U207" i="7"/>
  <c r="T207" i="7"/>
  <c r="S207" i="7"/>
  <c r="R207" i="7"/>
  <c r="Q207" i="7"/>
  <c r="P207" i="7"/>
  <c r="O207" i="7"/>
  <c r="N207" i="7"/>
  <c r="M207" i="7"/>
  <c r="L207" i="7"/>
  <c r="K207" i="7"/>
  <c r="J207" i="7"/>
  <c r="I207" i="7"/>
  <c r="H207" i="7"/>
  <c r="G207" i="7"/>
  <c r="F207" i="7" s="1"/>
  <c r="E207" i="7" s="1"/>
  <c r="D207" i="7"/>
  <c r="AK206" i="7"/>
  <c r="AJ206" i="7"/>
  <c r="AI206" i="7"/>
  <c r="AH206" i="7"/>
  <c r="AG206" i="7"/>
  <c r="AF206" i="7"/>
  <c r="AE206" i="7"/>
  <c r="AD206" i="7"/>
  <c r="AC206" i="7"/>
  <c r="AB206" i="7"/>
  <c r="AA206" i="7"/>
  <c r="Z206" i="7"/>
  <c r="Y206" i="7"/>
  <c r="X206" i="7"/>
  <c r="W206" i="7"/>
  <c r="V206" i="7"/>
  <c r="U206" i="7"/>
  <c r="T206" i="7"/>
  <c r="S206" i="7"/>
  <c r="R206" i="7"/>
  <c r="Q206" i="7"/>
  <c r="P206" i="7"/>
  <c r="O206" i="7"/>
  <c r="N206" i="7"/>
  <c r="M206" i="7"/>
  <c r="L206" i="7"/>
  <c r="K206" i="7"/>
  <c r="J206" i="7"/>
  <c r="I206" i="7"/>
  <c r="H206" i="7"/>
  <c r="G206" i="7"/>
  <c r="F206" i="7" s="1"/>
  <c r="E206" i="7" s="1"/>
  <c r="D206" i="7"/>
  <c r="AK205" i="7"/>
  <c r="AJ205" i="7"/>
  <c r="AI205" i="7"/>
  <c r="AH205" i="7"/>
  <c r="AG205" i="7"/>
  <c r="AF205" i="7"/>
  <c r="AE205" i="7"/>
  <c r="AD205" i="7"/>
  <c r="AC205" i="7"/>
  <c r="AB205" i="7"/>
  <c r="AA205" i="7"/>
  <c r="Z205" i="7"/>
  <c r="Y205" i="7"/>
  <c r="X205" i="7"/>
  <c r="W205" i="7"/>
  <c r="V205" i="7"/>
  <c r="U205" i="7"/>
  <c r="T205" i="7"/>
  <c r="S205" i="7"/>
  <c r="R205" i="7"/>
  <c r="Q205" i="7"/>
  <c r="P205" i="7"/>
  <c r="O205" i="7"/>
  <c r="N205" i="7"/>
  <c r="M205" i="7"/>
  <c r="L205" i="7"/>
  <c r="K205" i="7"/>
  <c r="J205" i="7"/>
  <c r="I205" i="7"/>
  <c r="H205" i="7"/>
  <c r="G205" i="7"/>
  <c r="F205" i="7"/>
  <c r="E205" i="7" s="1"/>
  <c r="D205" i="7"/>
  <c r="AK204" i="7"/>
  <c r="AJ204" i="7"/>
  <c r="AI204" i="7"/>
  <c r="AH204" i="7"/>
  <c r="AG204" i="7"/>
  <c r="AF204" i="7"/>
  <c r="AE204" i="7"/>
  <c r="AD204" i="7"/>
  <c r="AC204" i="7"/>
  <c r="AB204" i="7"/>
  <c r="AA204" i="7"/>
  <c r="Z204" i="7"/>
  <c r="Y204" i="7"/>
  <c r="X204" i="7"/>
  <c r="W204" i="7"/>
  <c r="V204" i="7"/>
  <c r="U204" i="7"/>
  <c r="T204" i="7"/>
  <c r="S204" i="7"/>
  <c r="R204" i="7"/>
  <c r="Q204" i="7"/>
  <c r="P204" i="7"/>
  <c r="O204" i="7"/>
  <c r="N204" i="7"/>
  <c r="M204" i="7"/>
  <c r="L204" i="7"/>
  <c r="K204" i="7"/>
  <c r="J204" i="7"/>
  <c r="I204" i="7"/>
  <c r="H204" i="7"/>
  <c r="F204" i="7" s="1"/>
  <c r="E204" i="7" s="1"/>
  <c r="G204" i="7"/>
  <c r="D204" i="7"/>
  <c r="AK203" i="7"/>
  <c r="AJ203" i="7"/>
  <c r="AI203" i="7"/>
  <c r="AH203" i="7"/>
  <c r="AG203" i="7"/>
  <c r="AF203" i="7"/>
  <c r="AE203" i="7"/>
  <c r="AD203" i="7"/>
  <c r="AC203" i="7"/>
  <c r="AB203" i="7"/>
  <c r="AA203" i="7"/>
  <c r="Z203" i="7"/>
  <c r="Y203" i="7"/>
  <c r="X203" i="7"/>
  <c r="W203" i="7"/>
  <c r="V203" i="7"/>
  <c r="U203" i="7"/>
  <c r="T203" i="7"/>
  <c r="S203" i="7"/>
  <c r="R203" i="7"/>
  <c r="Q203" i="7"/>
  <c r="P203" i="7"/>
  <c r="O203" i="7"/>
  <c r="N203" i="7"/>
  <c r="M203" i="7"/>
  <c r="L203" i="7"/>
  <c r="K203" i="7"/>
  <c r="J203" i="7"/>
  <c r="I203" i="7"/>
  <c r="H203" i="7"/>
  <c r="G203" i="7"/>
  <c r="F203" i="7" s="1"/>
  <c r="E203" i="7" s="1"/>
  <c r="D203" i="7"/>
  <c r="AK202" i="7"/>
  <c r="AJ202" i="7"/>
  <c r="AI202" i="7"/>
  <c r="AH202" i="7"/>
  <c r="AG202" i="7"/>
  <c r="AF202" i="7"/>
  <c r="AE202" i="7"/>
  <c r="AD202" i="7"/>
  <c r="AC202" i="7"/>
  <c r="AB202" i="7"/>
  <c r="AA202" i="7"/>
  <c r="Z202" i="7"/>
  <c r="Y202" i="7"/>
  <c r="X202" i="7"/>
  <c r="W202" i="7"/>
  <c r="V202" i="7"/>
  <c r="U202" i="7"/>
  <c r="T202" i="7"/>
  <c r="S202" i="7"/>
  <c r="R202" i="7"/>
  <c r="Q202" i="7"/>
  <c r="P202" i="7"/>
  <c r="O202" i="7"/>
  <c r="N202" i="7"/>
  <c r="M202" i="7"/>
  <c r="L202" i="7"/>
  <c r="K202" i="7"/>
  <c r="J202" i="7"/>
  <c r="I202" i="7"/>
  <c r="H202" i="7"/>
  <c r="G202" i="7"/>
  <c r="F202" i="7" s="1"/>
  <c r="E202" i="7" s="1"/>
  <c r="D202" i="7"/>
  <c r="AK201" i="7"/>
  <c r="AJ201" i="7"/>
  <c r="AI201" i="7"/>
  <c r="AH201" i="7"/>
  <c r="AG201" i="7"/>
  <c r="AF201" i="7"/>
  <c r="AE201" i="7"/>
  <c r="AD201" i="7"/>
  <c r="AC201" i="7"/>
  <c r="AB201" i="7"/>
  <c r="AA201" i="7"/>
  <c r="Z201" i="7"/>
  <c r="Y201" i="7"/>
  <c r="X201" i="7"/>
  <c r="W201" i="7"/>
  <c r="V201" i="7"/>
  <c r="U201" i="7"/>
  <c r="T201" i="7"/>
  <c r="S201" i="7"/>
  <c r="R201" i="7"/>
  <c r="Q201" i="7"/>
  <c r="P201" i="7"/>
  <c r="O201" i="7"/>
  <c r="N201" i="7"/>
  <c r="M201" i="7"/>
  <c r="L201" i="7"/>
  <c r="K201" i="7"/>
  <c r="J201" i="7"/>
  <c r="I201" i="7"/>
  <c r="H201" i="7"/>
  <c r="G201" i="7"/>
  <c r="F201" i="7"/>
  <c r="E201" i="7" s="1"/>
  <c r="D201" i="7"/>
  <c r="AK200" i="7"/>
  <c r="AJ200" i="7"/>
  <c r="AI200" i="7"/>
  <c r="AH200" i="7"/>
  <c r="AG200" i="7"/>
  <c r="AF200" i="7"/>
  <c r="AE200" i="7"/>
  <c r="AD200" i="7"/>
  <c r="AC200" i="7"/>
  <c r="AB200" i="7"/>
  <c r="AA200" i="7"/>
  <c r="Z200" i="7"/>
  <c r="Y200" i="7"/>
  <c r="X200" i="7"/>
  <c r="W200" i="7"/>
  <c r="V200" i="7"/>
  <c r="U200" i="7"/>
  <c r="T200" i="7"/>
  <c r="S200" i="7"/>
  <c r="R200" i="7"/>
  <c r="Q200" i="7"/>
  <c r="P200" i="7"/>
  <c r="O200" i="7"/>
  <c r="N200" i="7"/>
  <c r="M200" i="7"/>
  <c r="L200" i="7"/>
  <c r="K200" i="7"/>
  <c r="J200" i="7"/>
  <c r="I200" i="7"/>
  <c r="H200" i="7"/>
  <c r="F200" i="7" s="1"/>
  <c r="E200" i="7" s="1"/>
  <c r="G200" i="7"/>
  <c r="D200" i="7"/>
  <c r="AK199" i="7"/>
  <c r="AJ199" i="7"/>
  <c r="AI199" i="7"/>
  <c r="AH199" i="7"/>
  <c r="AG199" i="7"/>
  <c r="AF199" i="7"/>
  <c r="AE199" i="7"/>
  <c r="AD199" i="7"/>
  <c r="AC199" i="7"/>
  <c r="AB199" i="7"/>
  <c r="AA199" i="7"/>
  <c r="Z199" i="7"/>
  <c r="Y199" i="7"/>
  <c r="X199" i="7"/>
  <c r="W199" i="7"/>
  <c r="V199" i="7"/>
  <c r="U199" i="7"/>
  <c r="T199" i="7"/>
  <c r="S199" i="7"/>
  <c r="R199" i="7"/>
  <c r="Q199" i="7"/>
  <c r="P199" i="7"/>
  <c r="O199" i="7"/>
  <c r="N199" i="7"/>
  <c r="M199" i="7"/>
  <c r="L199" i="7"/>
  <c r="K199" i="7"/>
  <c r="J199" i="7"/>
  <c r="I199" i="7"/>
  <c r="H199" i="7"/>
  <c r="G199" i="7"/>
  <c r="F199" i="7" s="1"/>
  <c r="E199" i="7" s="1"/>
  <c r="D199" i="7"/>
  <c r="AK198" i="7"/>
  <c r="AJ198" i="7"/>
  <c r="AI198" i="7"/>
  <c r="AH198" i="7"/>
  <c r="AG198" i="7"/>
  <c r="AF198" i="7"/>
  <c r="AE198" i="7"/>
  <c r="AD198" i="7"/>
  <c r="AC198" i="7"/>
  <c r="AB198" i="7"/>
  <c r="AA198" i="7"/>
  <c r="Z198" i="7"/>
  <c r="Y198" i="7"/>
  <c r="X198" i="7"/>
  <c r="W198" i="7"/>
  <c r="V198" i="7"/>
  <c r="U198" i="7"/>
  <c r="T198" i="7"/>
  <c r="S198" i="7"/>
  <c r="R198" i="7"/>
  <c r="Q198" i="7"/>
  <c r="P198" i="7"/>
  <c r="O198" i="7"/>
  <c r="N198" i="7"/>
  <c r="M198" i="7"/>
  <c r="L198" i="7"/>
  <c r="K198" i="7"/>
  <c r="J198" i="7"/>
  <c r="I198" i="7"/>
  <c r="H198" i="7"/>
  <c r="G198" i="7"/>
  <c r="F198" i="7" s="1"/>
  <c r="E198" i="7" s="1"/>
  <c r="D198" i="7"/>
  <c r="AK197" i="7"/>
  <c r="AJ197" i="7"/>
  <c r="AI197" i="7"/>
  <c r="AH197" i="7"/>
  <c r="AG197" i="7"/>
  <c r="AF197" i="7"/>
  <c r="AE197" i="7"/>
  <c r="AD197" i="7"/>
  <c r="AC197" i="7"/>
  <c r="AB197" i="7"/>
  <c r="AA197" i="7"/>
  <c r="Z197" i="7"/>
  <c r="Y197" i="7"/>
  <c r="X197" i="7"/>
  <c r="W197" i="7"/>
  <c r="V197" i="7"/>
  <c r="U197" i="7"/>
  <c r="T197" i="7"/>
  <c r="S197" i="7"/>
  <c r="R197" i="7"/>
  <c r="Q197" i="7"/>
  <c r="P197" i="7"/>
  <c r="O197" i="7"/>
  <c r="N197" i="7"/>
  <c r="M197" i="7"/>
  <c r="L197" i="7"/>
  <c r="K197" i="7"/>
  <c r="J197" i="7"/>
  <c r="I197" i="7"/>
  <c r="H197" i="7"/>
  <c r="G197" i="7"/>
  <c r="F197" i="7"/>
  <c r="E197" i="7" s="1"/>
  <c r="D197" i="7"/>
  <c r="AK196" i="7"/>
  <c r="AJ196" i="7"/>
  <c r="AI196" i="7"/>
  <c r="AH196" i="7"/>
  <c r="AG196" i="7"/>
  <c r="AF196" i="7"/>
  <c r="AE196" i="7"/>
  <c r="AD196" i="7"/>
  <c r="AC196" i="7"/>
  <c r="AB196" i="7"/>
  <c r="AA196" i="7"/>
  <c r="Z196" i="7"/>
  <c r="Y196" i="7"/>
  <c r="X196" i="7"/>
  <c r="W196" i="7"/>
  <c r="V196" i="7"/>
  <c r="U196" i="7"/>
  <c r="T196" i="7"/>
  <c r="S196" i="7"/>
  <c r="R196" i="7"/>
  <c r="Q196" i="7"/>
  <c r="P196" i="7"/>
  <c r="O196" i="7"/>
  <c r="N196" i="7"/>
  <c r="M196" i="7"/>
  <c r="L196" i="7"/>
  <c r="K196" i="7"/>
  <c r="J196" i="7"/>
  <c r="I196" i="7"/>
  <c r="H196" i="7"/>
  <c r="F196" i="7" s="1"/>
  <c r="E196" i="7" s="1"/>
  <c r="G196" i="7"/>
  <c r="D196" i="7"/>
  <c r="AK195" i="7"/>
  <c r="AJ195" i="7"/>
  <c r="AI195" i="7"/>
  <c r="AH195" i="7"/>
  <c r="AG195" i="7"/>
  <c r="AF195" i="7"/>
  <c r="AE195" i="7"/>
  <c r="AD195" i="7"/>
  <c r="AC195" i="7"/>
  <c r="AB195" i="7"/>
  <c r="AA195" i="7"/>
  <c r="Z195" i="7"/>
  <c r="Y195" i="7"/>
  <c r="X195" i="7"/>
  <c r="W195" i="7"/>
  <c r="V195" i="7"/>
  <c r="U195" i="7"/>
  <c r="T195" i="7"/>
  <c r="S195" i="7"/>
  <c r="R195" i="7"/>
  <c r="Q195" i="7"/>
  <c r="P195" i="7"/>
  <c r="O195" i="7"/>
  <c r="N195" i="7"/>
  <c r="M195" i="7"/>
  <c r="L195" i="7"/>
  <c r="K195" i="7"/>
  <c r="J195" i="7"/>
  <c r="I195" i="7"/>
  <c r="H195" i="7"/>
  <c r="G195" i="7"/>
  <c r="F195" i="7" s="1"/>
  <c r="E195" i="7" s="1"/>
  <c r="D195" i="7"/>
  <c r="AK194" i="7"/>
  <c r="AJ194" i="7"/>
  <c r="AI194" i="7"/>
  <c r="AH194" i="7"/>
  <c r="AG194" i="7"/>
  <c r="AF194" i="7"/>
  <c r="AE194" i="7"/>
  <c r="AD194" i="7"/>
  <c r="AC194" i="7"/>
  <c r="AB194" i="7"/>
  <c r="AA194" i="7"/>
  <c r="Z194" i="7"/>
  <c r="Y194" i="7"/>
  <c r="X194" i="7"/>
  <c r="W194" i="7"/>
  <c r="V194" i="7"/>
  <c r="U194" i="7"/>
  <c r="T194" i="7"/>
  <c r="S194" i="7"/>
  <c r="R194" i="7"/>
  <c r="Q194" i="7"/>
  <c r="P194" i="7"/>
  <c r="O194" i="7"/>
  <c r="N194" i="7"/>
  <c r="M194" i="7"/>
  <c r="L194" i="7"/>
  <c r="K194" i="7"/>
  <c r="J194" i="7"/>
  <c r="I194" i="7"/>
  <c r="H194" i="7"/>
  <c r="G194" i="7"/>
  <c r="F194" i="7" s="1"/>
  <c r="E194" i="7" s="1"/>
  <c r="D194" i="7"/>
  <c r="AK193" i="7"/>
  <c r="AJ193" i="7"/>
  <c r="AI193" i="7"/>
  <c r="AH193" i="7"/>
  <c r="AG193" i="7"/>
  <c r="AF193" i="7"/>
  <c r="AE193" i="7"/>
  <c r="AD193" i="7"/>
  <c r="AC193" i="7"/>
  <c r="AB193" i="7"/>
  <c r="AA193" i="7"/>
  <c r="Z193" i="7"/>
  <c r="Y193" i="7"/>
  <c r="X193" i="7"/>
  <c r="W193" i="7"/>
  <c r="V193" i="7"/>
  <c r="U193" i="7"/>
  <c r="T193" i="7"/>
  <c r="S193" i="7"/>
  <c r="R193" i="7"/>
  <c r="Q193" i="7"/>
  <c r="P193" i="7"/>
  <c r="O193" i="7"/>
  <c r="N193" i="7"/>
  <c r="M193" i="7"/>
  <c r="L193" i="7"/>
  <c r="K193" i="7"/>
  <c r="J193" i="7"/>
  <c r="I193" i="7"/>
  <c r="H193" i="7"/>
  <c r="G193" i="7"/>
  <c r="F193" i="7"/>
  <c r="E193" i="7" s="1"/>
  <c r="D193" i="7"/>
  <c r="AK192" i="7"/>
  <c r="AJ192" i="7"/>
  <c r="AI192" i="7"/>
  <c r="AH192" i="7"/>
  <c r="AG192" i="7"/>
  <c r="AF192" i="7"/>
  <c r="AE192" i="7"/>
  <c r="AD192" i="7"/>
  <c r="AC192" i="7"/>
  <c r="AB192" i="7"/>
  <c r="AA192" i="7"/>
  <c r="Z192" i="7"/>
  <c r="Y192" i="7"/>
  <c r="X192" i="7"/>
  <c r="W192" i="7"/>
  <c r="V192" i="7"/>
  <c r="U192" i="7"/>
  <c r="T192" i="7"/>
  <c r="S192" i="7"/>
  <c r="R192" i="7"/>
  <c r="Q192" i="7"/>
  <c r="P192" i="7"/>
  <c r="O192" i="7"/>
  <c r="N192" i="7"/>
  <c r="M192" i="7"/>
  <c r="L192" i="7"/>
  <c r="K192" i="7"/>
  <c r="J192" i="7"/>
  <c r="I192" i="7"/>
  <c r="H192" i="7"/>
  <c r="F192" i="7" s="1"/>
  <c r="E192" i="7" s="1"/>
  <c r="G192" i="7"/>
  <c r="D192" i="7"/>
  <c r="AK191" i="7"/>
  <c r="AJ191" i="7"/>
  <c r="AI191" i="7"/>
  <c r="AH191" i="7"/>
  <c r="AG191" i="7"/>
  <c r="AF191" i="7"/>
  <c r="AE191" i="7"/>
  <c r="AD191" i="7"/>
  <c r="AC191" i="7"/>
  <c r="AB191" i="7"/>
  <c r="AA191" i="7"/>
  <c r="Z191" i="7"/>
  <c r="Y191" i="7"/>
  <c r="X191" i="7"/>
  <c r="W191" i="7"/>
  <c r="V191" i="7"/>
  <c r="U191" i="7"/>
  <c r="T191" i="7"/>
  <c r="S191" i="7"/>
  <c r="R191" i="7"/>
  <c r="Q191" i="7"/>
  <c r="P191" i="7"/>
  <c r="O191" i="7"/>
  <c r="N191" i="7"/>
  <c r="M191" i="7"/>
  <c r="L191" i="7"/>
  <c r="K191" i="7"/>
  <c r="J191" i="7"/>
  <c r="I191" i="7"/>
  <c r="H191" i="7"/>
  <c r="G191" i="7"/>
  <c r="F191" i="7" s="1"/>
  <c r="E191" i="7" s="1"/>
  <c r="D191" i="7"/>
  <c r="AK190" i="7"/>
  <c r="AJ190" i="7"/>
  <c r="AI190" i="7"/>
  <c r="AH190" i="7"/>
  <c r="AG190" i="7"/>
  <c r="AF190" i="7"/>
  <c r="AE190" i="7"/>
  <c r="AD190" i="7"/>
  <c r="AC190" i="7"/>
  <c r="AB190" i="7"/>
  <c r="AA190" i="7"/>
  <c r="Z190" i="7"/>
  <c r="Y190" i="7"/>
  <c r="X190" i="7"/>
  <c r="W190" i="7"/>
  <c r="V190" i="7"/>
  <c r="U190" i="7"/>
  <c r="T190" i="7"/>
  <c r="S190" i="7"/>
  <c r="R190" i="7"/>
  <c r="Q190" i="7"/>
  <c r="P190" i="7"/>
  <c r="O190" i="7"/>
  <c r="N190" i="7"/>
  <c r="M190" i="7"/>
  <c r="L190" i="7"/>
  <c r="K190" i="7"/>
  <c r="J190" i="7"/>
  <c r="I190" i="7"/>
  <c r="H190" i="7"/>
  <c r="G190" i="7"/>
  <c r="F190" i="7" s="1"/>
  <c r="E190" i="7" s="1"/>
  <c r="D190" i="7"/>
  <c r="AK189" i="7"/>
  <c r="AJ189" i="7"/>
  <c r="AI189" i="7"/>
  <c r="AH189" i="7"/>
  <c r="AG189" i="7"/>
  <c r="AF189" i="7"/>
  <c r="AE189" i="7"/>
  <c r="AD189" i="7"/>
  <c r="AC189" i="7"/>
  <c r="AB189" i="7"/>
  <c r="AA189" i="7"/>
  <c r="Z189" i="7"/>
  <c r="Y189" i="7"/>
  <c r="X189" i="7"/>
  <c r="W189" i="7"/>
  <c r="V189" i="7"/>
  <c r="U189" i="7"/>
  <c r="T189" i="7"/>
  <c r="S189" i="7"/>
  <c r="R189" i="7"/>
  <c r="Q189" i="7"/>
  <c r="P189" i="7"/>
  <c r="O189" i="7"/>
  <c r="N189" i="7"/>
  <c r="M189" i="7"/>
  <c r="L189" i="7"/>
  <c r="F189" i="7" s="1"/>
  <c r="E189" i="7" s="1"/>
  <c r="K189" i="7"/>
  <c r="J189" i="7"/>
  <c r="I189" i="7"/>
  <c r="H189" i="7"/>
  <c r="G189" i="7"/>
  <c r="D189" i="7"/>
  <c r="AK188" i="7"/>
  <c r="AJ188" i="7"/>
  <c r="AI188" i="7"/>
  <c r="AH188" i="7"/>
  <c r="AG188" i="7"/>
  <c r="AF188" i="7"/>
  <c r="AE188" i="7"/>
  <c r="AD188" i="7"/>
  <c r="AC188" i="7"/>
  <c r="AB188" i="7"/>
  <c r="AA188" i="7"/>
  <c r="Z188" i="7"/>
  <c r="Y188" i="7"/>
  <c r="X188" i="7"/>
  <c r="W188" i="7"/>
  <c r="V188" i="7"/>
  <c r="U188" i="7"/>
  <c r="T188" i="7"/>
  <c r="S188" i="7"/>
  <c r="R188" i="7"/>
  <c r="Q188" i="7"/>
  <c r="P188" i="7"/>
  <c r="O188" i="7"/>
  <c r="N188" i="7"/>
  <c r="M188" i="7"/>
  <c r="L188" i="7"/>
  <c r="K188" i="7"/>
  <c r="J188" i="7"/>
  <c r="I188" i="7"/>
  <c r="H188" i="7"/>
  <c r="F188" i="7" s="1"/>
  <c r="E188" i="7" s="1"/>
  <c r="G188" i="7"/>
  <c r="D188" i="7"/>
  <c r="AK187" i="7"/>
  <c r="AJ187" i="7"/>
  <c r="AI187" i="7"/>
  <c r="AH187" i="7"/>
  <c r="AG187" i="7"/>
  <c r="AF187" i="7"/>
  <c r="AE187" i="7"/>
  <c r="AD187" i="7"/>
  <c r="AC187" i="7"/>
  <c r="AB187" i="7"/>
  <c r="AA187" i="7"/>
  <c r="Z187" i="7"/>
  <c r="Y187" i="7"/>
  <c r="X187" i="7"/>
  <c r="W187" i="7"/>
  <c r="V187" i="7"/>
  <c r="U187" i="7"/>
  <c r="T187" i="7"/>
  <c r="S187" i="7"/>
  <c r="R187" i="7"/>
  <c r="Q187" i="7"/>
  <c r="P187" i="7"/>
  <c r="O187" i="7"/>
  <c r="N187" i="7"/>
  <c r="M187" i="7"/>
  <c r="L187" i="7"/>
  <c r="K187" i="7"/>
  <c r="J187" i="7"/>
  <c r="I187" i="7"/>
  <c r="H187" i="7"/>
  <c r="G187" i="7"/>
  <c r="F187" i="7" s="1"/>
  <c r="E187" i="7" s="1"/>
  <c r="D187" i="7"/>
  <c r="AK186" i="7"/>
  <c r="AJ186" i="7"/>
  <c r="AI186" i="7"/>
  <c r="AH186" i="7"/>
  <c r="AG186" i="7"/>
  <c r="AF186" i="7"/>
  <c r="AE186" i="7"/>
  <c r="AD186" i="7"/>
  <c r="AC186" i="7"/>
  <c r="AB186" i="7"/>
  <c r="AA186" i="7"/>
  <c r="Z186" i="7"/>
  <c r="Y186" i="7"/>
  <c r="X186" i="7"/>
  <c r="W186" i="7"/>
  <c r="V186" i="7"/>
  <c r="U186" i="7"/>
  <c r="T186" i="7"/>
  <c r="S186" i="7"/>
  <c r="R186" i="7"/>
  <c r="Q186" i="7"/>
  <c r="P186" i="7"/>
  <c r="O186" i="7"/>
  <c r="N186" i="7"/>
  <c r="M186" i="7"/>
  <c r="L186" i="7"/>
  <c r="K186" i="7"/>
  <c r="J186" i="7"/>
  <c r="I186" i="7"/>
  <c r="H186" i="7"/>
  <c r="G186" i="7"/>
  <c r="F186" i="7" s="1"/>
  <c r="E186" i="7" s="1"/>
  <c r="D186" i="7"/>
  <c r="AK185" i="7"/>
  <c r="AJ185" i="7"/>
  <c r="AI185" i="7"/>
  <c r="AH185" i="7"/>
  <c r="AG185" i="7"/>
  <c r="AF185" i="7"/>
  <c r="AE185" i="7"/>
  <c r="AD185" i="7"/>
  <c r="AC185" i="7"/>
  <c r="AB185" i="7"/>
  <c r="AA185" i="7"/>
  <c r="Z185" i="7"/>
  <c r="Y185" i="7"/>
  <c r="X185" i="7"/>
  <c r="W185" i="7"/>
  <c r="V185" i="7"/>
  <c r="U185" i="7"/>
  <c r="T185" i="7"/>
  <c r="S185" i="7"/>
  <c r="R185" i="7"/>
  <c r="Q185" i="7"/>
  <c r="P185" i="7"/>
  <c r="O185" i="7"/>
  <c r="N185" i="7"/>
  <c r="M185" i="7"/>
  <c r="L185" i="7"/>
  <c r="K185" i="7"/>
  <c r="J185" i="7"/>
  <c r="I185" i="7"/>
  <c r="H185" i="7"/>
  <c r="G185" i="7"/>
  <c r="F185" i="7"/>
  <c r="E185" i="7" s="1"/>
  <c r="D185" i="7"/>
  <c r="AK184" i="7"/>
  <c r="AJ184" i="7"/>
  <c r="AI184" i="7"/>
  <c r="AH184" i="7"/>
  <c r="AG184" i="7"/>
  <c r="AF184" i="7"/>
  <c r="AE184" i="7"/>
  <c r="AD184" i="7"/>
  <c r="AC184" i="7"/>
  <c r="AB184" i="7"/>
  <c r="AA184" i="7"/>
  <c r="Z184" i="7"/>
  <c r="Y184" i="7"/>
  <c r="X184" i="7"/>
  <c r="W184" i="7"/>
  <c r="V184" i="7"/>
  <c r="U184" i="7"/>
  <c r="T184" i="7"/>
  <c r="S184" i="7"/>
  <c r="R184" i="7"/>
  <c r="Q184" i="7"/>
  <c r="P184" i="7"/>
  <c r="O184" i="7"/>
  <c r="N184" i="7"/>
  <c r="M184" i="7"/>
  <c r="L184" i="7"/>
  <c r="K184" i="7"/>
  <c r="J184" i="7"/>
  <c r="I184" i="7"/>
  <c r="H184" i="7"/>
  <c r="F184" i="7" s="1"/>
  <c r="E184" i="7" s="1"/>
  <c r="G184" i="7"/>
  <c r="D184" i="7"/>
  <c r="AK183" i="7"/>
  <c r="AJ183" i="7"/>
  <c r="AI183" i="7"/>
  <c r="AH183" i="7"/>
  <c r="AG183" i="7"/>
  <c r="AF183" i="7"/>
  <c r="AE183" i="7"/>
  <c r="AD183" i="7"/>
  <c r="AC183" i="7"/>
  <c r="AB183" i="7"/>
  <c r="AA183" i="7"/>
  <c r="Z183" i="7"/>
  <c r="Y183" i="7"/>
  <c r="X183" i="7"/>
  <c r="W183" i="7"/>
  <c r="V183" i="7"/>
  <c r="U183" i="7"/>
  <c r="T183" i="7"/>
  <c r="S183" i="7"/>
  <c r="R183" i="7"/>
  <c r="Q183" i="7"/>
  <c r="P183" i="7"/>
  <c r="O183" i="7"/>
  <c r="N183" i="7"/>
  <c r="M183" i="7"/>
  <c r="L183" i="7"/>
  <c r="K183" i="7"/>
  <c r="J183" i="7"/>
  <c r="I183" i="7"/>
  <c r="H183" i="7"/>
  <c r="G183" i="7"/>
  <c r="F183" i="7" s="1"/>
  <c r="E183" i="7" s="1"/>
  <c r="D183" i="7"/>
  <c r="AK182" i="7"/>
  <c r="AJ182" i="7"/>
  <c r="AI182" i="7"/>
  <c r="AH182" i="7"/>
  <c r="AG182" i="7"/>
  <c r="AF182" i="7"/>
  <c r="AE182" i="7"/>
  <c r="AD182" i="7"/>
  <c r="AC182" i="7"/>
  <c r="AB182" i="7"/>
  <c r="AA182" i="7"/>
  <c r="Z182" i="7"/>
  <c r="Y182" i="7"/>
  <c r="X182" i="7"/>
  <c r="W182" i="7"/>
  <c r="V182" i="7"/>
  <c r="U182" i="7"/>
  <c r="T182" i="7"/>
  <c r="S182" i="7"/>
  <c r="R182" i="7"/>
  <c r="Q182" i="7"/>
  <c r="P182" i="7"/>
  <c r="O182" i="7"/>
  <c r="N182" i="7"/>
  <c r="M182" i="7"/>
  <c r="L182" i="7"/>
  <c r="K182" i="7"/>
  <c r="J182" i="7"/>
  <c r="I182" i="7"/>
  <c r="H182" i="7"/>
  <c r="G182" i="7"/>
  <c r="F182" i="7" s="1"/>
  <c r="E182" i="7" s="1"/>
  <c r="D182" i="7"/>
  <c r="AK181" i="7"/>
  <c r="AJ181" i="7"/>
  <c r="AI181" i="7"/>
  <c r="AH181" i="7"/>
  <c r="AG181" i="7"/>
  <c r="AF181" i="7"/>
  <c r="AE181" i="7"/>
  <c r="AD181" i="7"/>
  <c r="AC181" i="7"/>
  <c r="AB181" i="7"/>
  <c r="AA181" i="7"/>
  <c r="Z181" i="7"/>
  <c r="Y181" i="7"/>
  <c r="X181" i="7"/>
  <c r="W181" i="7"/>
  <c r="V181" i="7"/>
  <c r="U181" i="7"/>
  <c r="T181" i="7"/>
  <c r="S181" i="7"/>
  <c r="R181" i="7"/>
  <c r="Q181" i="7"/>
  <c r="P181" i="7"/>
  <c r="O181" i="7"/>
  <c r="N181" i="7"/>
  <c r="M181" i="7"/>
  <c r="L181" i="7"/>
  <c r="F181" i="7" s="1"/>
  <c r="E181" i="7" s="1"/>
  <c r="K181" i="7"/>
  <c r="J181" i="7"/>
  <c r="I181" i="7"/>
  <c r="H181" i="7"/>
  <c r="G181" i="7"/>
  <c r="D181" i="7"/>
  <c r="AK180" i="7"/>
  <c r="AJ180" i="7"/>
  <c r="AI180" i="7"/>
  <c r="AH180" i="7"/>
  <c r="AG180" i="7"/>
  <c r="AF180" i="7"/>
  <c r="AE180" i="7"/>
  <c r="AD180" i="7"/>
  <c r="AC180" i="7"/>
  <c r="AB180" i="7"/>
  <c r="AA180" i="7"/>
  <c r="Z180" i="7"/>
  <c r="Y180" i="7"/>
  <c r="X180" i="7"/>
  <c r="W180" i="7"/>
  <c r="V180" i="7"/>
  <c r="U180" i="7"/>
  <c r="T180" i="7"/>
  <c r="S180" i="7"/>
  <c r="R180" i="7"/>
  <c r="Q180" i="7"/>
  <c r="P180" i="7"/>
  <c r="O180" i="7"/>
  <c r="N180" i="7"/>
  <c r="M180" i="7"/>
  <c r="L180" i="7"/>
  <c r="K180" i="7"/>
  <c r="J180" i="7"/>
  <c r="I180" i="7"/>
  <c r="H180" i="7"/>
  <c r="F180" i="7" s="1"/>
  <c r="E180" i="7" s="1"/>
  <c r="G180" i="7"/>
  <c r="D180" i="7"/>
  <c r="AK179" i="7"/>
  <c r="AJ179" i="7"/>
  <c r="AI179" i="7"/>
  <c r="AH179" i="7"/>
  <c r="AG179" i="7"/>
  <c r="AF179" i="7"/>
  <c r="AE179" i="7"/>
  <c r="AD179" i="7"/>
  <c r="AC179" i="7"/>
  <c r="AB179" i="7"/>
  <c r="AA179" i="7"/>
  <c r="Z179" i="7"/>
  <c r="Y179" i="7"/>
  <c r="X179" i="7"/>
  <c r="W179" i="7"/>
  <c r="V179" i="7"/>
  <c r="U179" i="7"/>
  <c r="T179" i="7"/>
  <c r="S179" i="7"/>
  <c r="R179" i="7"/>
  <c r="Q179" i="7"/>
  <c r="P179" i="7"/>
  <c r="O179" i="7"/>
  <c r="N179" i="7"/>
  <c r="M179" i="7"/>
  <c r="L179" i="7"/>
  <c r="K179" i="7"/>
  <c r="J179" i="7"/>
  <c r="I179" i="7"/>
  <c r="H179" i="7"/>
  <c r="G179" i="7"/>
  <c r="F179" i="7" s="1"/>
  <c r="E179" i="7" s="1"/>
  <c r="D179" i="7"/>
  <c r="AK178" i="7"/>
  <c r="AJ178" i="7"/>
  <c r="AI178" i="7"/>
  <c r="AH178" i="7"/>
  <c r="AG178" i="7"/>
  <c r="AF178" i="7"/>
  <c r="AE178" i="7"/>
  <c r="AD178" i="7"/>
  <c r="AC178" i="7"/>
  <c r="AB178" i="7"/>
  <c r="AA178" i="7"/>
  <c r="Z178" i="7"/>
  <c r="Y178" i="7"/>
  <c r="X178" i="7"/>
  <c r="W178" i="7"/>
  <c r="V178" i="7"/>
  <c r="U178" i="7"/>
  <c r="T178" i="7"/>
  <c r="S178" i="7"/>
  <c r="R178" i="7"/>
  <c r="Q178" i="7"/>
  <c r="P178" i="7"/>
  <c r="O178" i="7"/>
  <c r="N178" i="7"/>
  <c r="M178" i="7"/>
  <c r="L178" i="7"/>
  <c r="K178" i="7"/>
  <c r="J178" i="7"/>
  <c r="I178" i="7"/>
  <c r="H178" i="7"/>
  <c r="G178" i="7"/>
  <c r="F178" i="7" s="1"/>
  <c r="E178" i="7" s="1"/>
  <c r="D178" i="7"/>
  <c r="AK177" i="7"/>
  <c r="AJ177" i="7"/>
  <c r="AI177" i="7"/>
  <c r="AH177" i="7"/>
  <c r="AG177" i="7"/>
  <c r="AF177" i="7"/>
  <c r="AE177" i="7"/>
  <c r="AD177" i="7"/>
  <c r="AC177" i="7"/>
  <c r="AB177" i="7"/>
  <c r="AA177" i="7"/>
  <c r="Z177" i="7"/>
  <c r="Y177" i="7"/>
  <c r="X177" i="7"/>
  <c r="W177" i="7"/>
  <c r="V177" i="7"/>
  <c r="U177" i="7"/>
  <c r="T177" i="7"/>
  <c r="S177" i="7"/>
  <c r="R177" i="7"/>
  <c r="Q177" i="7"/>
  <c r="P177" i="7"/>
  <c r="O177" i="7"/>
  <c r="N177" i="7"/>
  <c r="M177" i="7"/>
  <c r="L177" i="7"/>
  <c r="K177" i="7"/>
  <c r="J177" i="7"/>
  <c r="I177" i="7"/>
  <c r="H177" i="7"/>
  <c r="G177" i="7"/>
  <c r="F177" i="7"/>
  <c r="E177" i="7" s="1"/>
  <c r="D177" i="7"/>
  <c r="AK176" i="7"/>
  <c r="AJ176" i="7"/>
  <c r="AI176" i="7"/>
  <c r="AH176" i="7"/>
  <c r="AG176" i="7"/>
  <c r="AF176" i="7"/>
  <c r="AE176" i="7"/>
  <c r="AD176" i="7"/>
  <c r="AC176" i="7"/>
  <c r="AB176" i="7"/>
  <c r="AA176" i="7"/>
  <c r="Z176" i="7"/>
  <c r="Y176" i="7"/>
  <c r="X176" i="7"/>
  <c r="W176" i="7"/>
  <c r="V176" i="7"/>
  <c r="U176" i="7"/>
  <c r="T176" i="7"/>
  <c r="S176" i="7"/>
  <c r="R176" i="7"/>
  <c r="Q176" i="7"/>
  <c r="P176" i="7"/>
  <c r="O176" i="7"/>
  <c r="N176" i="7"/>
  <c r="M176" i="7"/>
  <c r="L176" i="7"/>
  <c r="K176" i="7"/>
  <c r="J176" i="7"/>
  <c r="I176" i="7"/>
  <c r="H176" i="7"/>
  <c r="F176" i="7" s="1"/>
  <c r="E176" i="7" s="1"/>
  <c r="G176" i="7"/>
  <c r="D176" i="7"/>
  <c r="AK175" i="7"/>
  <c r="AJ175" i="7"/>
  <c r="AI175" i="7"/>
  <c r="AH175" i="7"/>
  <c r="AG175" i="7"/>
  <c r="AF175" i="7"/>
  <c r="AE175" i="7"/>
  <c r="AD175" i="7"/>
  <c r="AC175" i="7"/>
  <c r="AB175" i="7"/>
  <c r="AA175" i="7"/>
  <c r="Z175" i="7"/>
  <c r="Y175" i="7"/>
  <c r="X175" i="7"/>
  <c r="W175" i="7"/>
  <c r="V175" i="7"/>
  <c r="U175" i="7"/>
  <c r="T175" i="7"/>
  <c r="S175" i="7"/>
  <c r="R175" i="7"/>
  <c r="Q175" i="7"/>
  <c r="P175" i="7"/>
  <c r="O175" i="7"/>
  <c r="N175" i="7"/>
  <c r="M175" i="7"/>
  <c r="L175" i="7"/>
  <c r="K175" i="7"/>
  <c r="J175" i="7"/>
  <c r="I175" i="7"/>
  <c r="H175" i="7"/>
  <c r="G175" i="7"/>
  <c r="F175" i="7" s="1"/>
  <c r="E175" i="7" s="1"/>
  <c r="D175" i="7"/>
  <c r="AK174" i="7"/>
  <c r="AJ174" i="7"/>
  <c r="AI174" i="7"/>
  <c r="AH174" i="7"/>
  <c r="AG174" i="7"/>
  <c r="AF174" i="7"/>
  <c r="AE174" i="7"/>
  <c r="AD174" i="7"/>
  <c r="AC174" i="7"/>
  <c r="AB174" i="7"/>
  <c r="AA174" i="7"/>
  <c r="Z174" i="7"/>
  <c r="Y174" i="7"/>
  <c r="X174" i="7"/>
  <c r="W174" i="7"/>
  <c r="V174" i="7"/>
  <c r="U174" i="7"/>
  <c r="T174" i="7"/>
  <c r="S174" i="7"/>
  <c r="R174" i="7"/>
  <c r="Q174" i="7"/>
  <c r="P174" i="7"/>
  <c r="O174" i="7"/>
  <c r="N174" i="7"/>
  <c r="M174" i="7"/>
  <c r="L174" i="7"/>
  <c r="K174" i="7"/>
  <c r="J174" i="7"/>
  <c r="I174" i="7"/>
  <c r="H174" i="7"/>
  <c r="G174" i="7"/>
  <c r="F174" i="7" s="1"/>
  <c r="E174" i="7" s="1"/>
  <c r="D174" i="7"/>
  <c r="AK173" i="7"/>
  <c r="AJ173" i="7"/>
  <c r="AI173" i="7"/>
  <c r="AH173" i="7"/>
  <c r="AG173" i="7"/>
  <c r="AF173" i="7"/>
  <c r="AE173" i="7"/>
  <c r="AD173" i="7"/>
  <c r="AC173" i="7"/>
  <c r="AB173" i="7"/>
  <c r="AA173" i="7"/>
  <c r="Z173" i="7"/>
  <c r="Y173" i="7"/>
  <c r="X173" i="7"/>
  <c r="W173" i="7"/>
  <c r="V173" i="7"/>
  <c r="U173" i="7"/>
  <c r="T173" i="7"/>
  <c r="S173" i="7"/>
  <c r="R173" i="7"/>
  <c r="Q173" i="7"/>
  <c r="P173" i="7"/>
  <c r="O173" i="7"/>
  <c r="N173" i="7"/>
  <c r="M173" i="7"/>
  <c r="L173" i="7"/>
  <c r="F173" i="7" s="1"/>
  <c r="E173" i="7" s="1"/>
  <c r="K173" i="7"/>
  <c r="J173" i="7"/>
  <c r="I173" i="7"/>
  <c r="H173" i="7"/>
  <c r="G173" i="7"/>
  <c r="D173" i="7"/>
  <c r="AK172" i="7"/>
  <c r="AJ172" i="7"/>
  <c r="AI172" i="7"/>
  <c r="AH172" i="7"/>
  <c r="AG172" i="7"/>
  <c r="AF172" i="7"/>
  <c r="AE172" i="7"/>
  <c r="AD172" i="7"/>
  <c r="AC172" i="7"/>
  <c r="AB172" i="7"/>
  <c r="AA172" i="7"/>
  <c r="Z172" i="7"/>
  <c r="Y172" i="7"/>
  <c r="X172" i="7"/>
  <c r="W172" i="7"/>
  <c r="V172" i="7"/>
  <c r="U172" i="7"/>
  <c r="T172" i="7"/>
  <c r="S172" i="7"/>
  <c r="R172" i="7"/>
  <c r="Q172" i="7"/>
  <c r="P172" i="7"/>
  <c r="O172" i="7"/>
  <c r="N172" i="7"/>
  <c r="M172" i="7"/>
  <c r="L172" i="7"/>
  <c r="K172" i="7"/>
  <c r="J172" i="7"/>
  <c r="I172" i="7"/>
  <c r="H172" i="7"/>
  <c r="F172" i="7" s="1"/>
  <c r="E172" i="7" s="1"/>
  <c r="G172" i="7"/>
  <c r="D172" i="7"/>
  <c r="AK171" i="7"/>
  <c r="AJ171" i="7"/>
  <c r="AI171" i="7"/>
  <c r="AH171" i="7"/>
  <c r="AG171" i="7"/>
  <c r="AF171" i="7"/>
  <c r="AE171" i="7"/>
  <c r="AD171" i="7"/>
  <c r="AC171" i="7"/>
  <c r="AB171" i="7"/>
  <c r="AA171" i="7"/>
  <c r="Z171" i="7"/>
  <c r="Y171" i="7"/>
  <c r="X171" i="7"/>
  <c r="W171" i="7"/>
  <c r="V171" i="7"/>
  <c r="U171" i="7"/>
  <c r="T171" i="7"/>
  <c r="S171" i="7"/>
  <c r="R171" i="7"/>
  <c r="Q171" i="7"/>
  <c r="P171" i="7"/>
  <c r="O171" i="7"/>
  <c r="N171" i="7"/>
  <c r="M171" i="7"/>
  <c r="L171" i="7"/>
  <c r="K171" i="7"/>
  <c r="J171" i="7"/>
  <c r="I171" i="7"/>
  <c r="H171" i="7"/>
  <c r="G171" i="7"/>
  <c r="F171" i="7" s="1"/>
  <c r="E171" i="7" s="1"/>
  <c r="D171" i="7"/>
  <c r="AK170" i="7"/>
  <c r="AJ170" i="7"/>
  <c r="AI170" i="7"/>
  <c r="AH170" i="7"/>
  <c r="AG170" i="7"/>
  <c r="AF170" i="7"/>
  <c r="AE170" i="7"/>
  <c r="AD170" i="7"/>
  <c r="AC170" i="7"/>
  <c r="AB170" i="7"/>
  <c r="AA170" i="7"/>
  <c r="Z170" i="7"/>
  <c r="Y170" i="7"/>
  <c r="X170" i="7"/>
  <c r="W170" i="7"/>
  <c r="V170" i="7"/>
  <c r="U170" i="7"/>
  <c r="T170" i="7"/>
  <c r="S170" i="7"/>
  <c r="R170" i="7"/>
  <c r="Q170" i="7"/>
  <c r="P170" i="7"/>
  <c r="O170" i="7"/>
  <c r="N170" i="7"/>
  <c r="M170" i="7"/>
  <c r="L170" i="7"/>
  <c r="K170" i="7"/>
  <c r="J170" i="7"/>
  <c r="I170" i="7"/>
  <c r="H170" i="7"/>
  <c r="G170" i="7"/>
  <c r="F170" i="7" s="1"/>
  <c r="E170" i="7" s="1"/>
  <c r="D170" i="7"/>
  <c r="AK169" i="7"/>
  <c r="AJ169" i="7"/>
  <c r="AI169" i="7"/>
  <c r="AH169" i="7"/>
  <c r="AG169" i="7"/>
  <c r="AF169" i="7"/>
  <c r="AE169" i="7"/>
  <c r="AD169" i="7"/>
  <c r="AC169" i="7"/>
  <c r="AB169" i="7"/>
  <c r="AA169" i="7"/>
  <c r="Z169" i="7"/>
  <c r="Y169" i="7"/>
  <c r="X169" i="7"/>
  <c r="W169" i="7"/>
  <c r="V169" i="7"/>
  <c r="U169" i="7"/>
  <c r="T169" i="7"/>
  <c r="S169" i="7"/>
  <c r="R169" i="7"/>
  <c r="Q169" i="7"/>
  <c r="P169" i="7"/>
  <c r="O169" i="7"/>
  <c r="N169" i="7"/>
  <c r="M169" i="7"/>
  <c r="L169" i="7"/>
  <c r="K169" i="7"/>
  <c r="J169" i="7"/>
  <c r="I169" i="7"/>
  <c r="H169" i="7"/>
  <c r="G169" i="7"/>
  <c r="F169" i="7"/>
  <c r="E169" i="7" s="1"/>
  <c r="D169" i="7"/>
  <c r="AK168" i="7"/>
  <c r="AJ168" i="7"/>
  <c r="AI168" i="7"/>
  <c r="AH168" i="7"/>
  <c r="AG168" i="7"/>
  <c r="AF168" i="7"/>
  <c r="AE168" i="7"/>
  <c r="AD168" i="7"/>
  <c r="AC168" i="7"/>
  <c r="AB168" i="7"/>
  <c r="AA168" i="7"/>
  <c r="Z168" i="7"/>
  <c r="Y168" i="7"/>
  <c r="X168" i="7"/>
  <c r="W168" i="7"/>
  <c r="V168" i="7"/>
  <c r="U168" i="7"/>
  <c r="T168" i="7"/>
  <c r="S168" i="7"/>
  <c r="R168" i="7"/>
  <c r="Q168" i="7"/>
  <c r="P168" i="7"/>
  <c r="O168" i="7"/>
  <c r="N168" i="7"/>
  <c r="M168" i="7"/>
  <c r="L168" i="7"/>
  <c r="K168" i="7"/>
  <c r="J168" i="7"/>
  <c r="I168" i="7"/>
  <c r="H168" i="7"/>
  <c r="F168" i="7" s="1"/>
  <c r="E168" i="7" s="1"/>
  <c r="G168" i="7"/>
  <c r="D168" i="7"/>
  <c r="AK167" i="7"/>
  <c r="AJ167" i="7"/>
  <c r="AI167" i="7"/>
  <c r="AH167" i="7"/>
  <c r="AG167" i="7"/>
  <c r="AF167" i="7"/>
  <c r="AE167" i="7"/>
  <c r="AD167" i="7"/>
  <c r="AC167" i="7"/>
  <c r="AB167" i="7"/>
  <c r="AA167" i="7"/>
  <c r="Z167" i="7"/>
  <c r="Y167" i="7"/>
  <c r="X167" i="7"/>
  <c r="W167" i="7"/>
  <c r="V167" i="7"/>
  <c r="U167" i="7"/>
  <c r="T167" i="7"/>
  <c r="S167" i="7"/>
  <c r="R167" i="7"/>
  <c r="Q167" i="7"/>
  <c r="P167" i="7"/>
  <c r="O167" i="7"/>
  <c r="N167" i="7"/>
  <c r="M167" i="7"/>
  <c r="L167" i="7"/>
  <c r="K167" i="7"/>
  <c r="J167" i="7"/>
  <c r="I167" i="7"/>
  <c r="H167" i="7"/>
  <c r="G167" i="7"/>
  <c r="F167" i="7" s="1"/>
  <c r="E167" i="7" s="1"/>
  <c r="D167" i="7"/>
  <c r="AK166" i="7"/>
  <c r="AJ166" i="7"/>
  <c r="AI166" i="7"/>
  <c r="AH166" i="7"/>
  <c r="AG166" i="7"/>
  <c r="AF166" i="7"/>
  <c r="AE166" i="7"/>
  <c r="AD166" i="7"/>
  <c r="AC166" i="7"/>
  <c r="AB166" i="7"/>
  <c r="AA166" i="7"/>
  <c r="Z166" i="7"/>
  <c r="Y166" i="7"/>
  <c r="X166" i="7"/>
  <c r="W166" i="7"/>
  <c r="V166" i="7"/>
  <c r="U166" i="7"/>
  <c r="T166" i="7"/>
  <c r="S166" i="7"/>
  <c r="R166" i="7"/>
  <c r="Q166" i="7"/>
  <c r="P166" i="7"/>
  <c r="O166" i="7"/>
  <c r="N166" i="7"/>
  <c r="M166" i="7"/>
  <c r="L166" i="7"/>
  <c r="K166" i="7"/>
  <c r="J166" i="7"/>
  <c r="I166" i="7"/>
  <c r="H166" i="7"/>
  <c r="G166" i="7"/>
  <c r="F166" i="7" s="1"/>
  <c r="E166" i="7" s="1"/>
  <c r="D166" i="7"/>
  <c r="AK165" i="7"/>
  <c r="AJ165" i="7"/>
  <c r="AI165" i="7"/>
  <c r="AH165" i="7"/>
  <c r="AG165" i="7"/>
  <c r="AF165" i="7"/>
  <c r="AE165" i="7"/>
  <c r="AD165" i="7"/>
  <c r="AC165" i="7"/>
  <c r="AB165" i="7"/>
  <c r="AA165" i="7"/>
  <c r="Z165" i="7"/>
  <c r="Y165" i="7"/>
  <c r="X165" i="7"/>
  <c r="W165" i="7"/>
  <c r="V165" i="7"/>
  <c r="U165" i="7"/>
  <c r="T165" i="7"/>
  <c r="S165" i="7"/>
  <c r="R165" i="7"/>
  <c r="Q165" i="7"/>
  <c r="P165" i="7"/>
  <c r="O165" i="7"/>
  <c r="N165" i="7"/>
  <c r="M165" i="7"/>
  <c r="L165" i="7"/>
  <c r="K165" i="7"/>
  <c r="J165" i="7"/>
  <c r="I165" i="7"/>
  <c r="H165" i="7"/>
  <c r="G165" i="7"/>
  <c r="F165" i="7"/>
  <c r="E165" i="7" s="1"/>
  <c r="D165" i="7"/>
  <c r="AK164" i="7"/>
  <c r="AJ164" i="7"/>
  <c r="AI164" i="7"/>
  <c r="AH164" i="7"/>
  <c r="AG164" i="7"/>
  <c r="AF164" i="7"/>
  <c r="AE164" i="7"/>
  <c r="AD164" i="7"/>
  <c r="AC164" i="7"/>
  <c r="AB164" i="7"/>
  <c r="AA164" i="7"/>
  <c r="Z164" i="7"/>
  <c r="Y164" i="7"/>
  <c r="X164" i="7"/>
  <c r="W164" i="7"/>
  <c r="V164" i="7"/>
  <c r="U164" i="7"/>
  <c r="T164" i="7"/>
  <c r="S164" i="7"/>
  <c r="R164" i="7"/>
  <c r="Q164" i="7"/>
  <c r="P164" i="7"/>
  <c r="O164" i="7"/>
  <c r="N164" i="7"/>
  <c r="M164" i="7"/>
  <c r="L164" i="7"/>
  <c r="K164" i="7"/>
  <c r="J164" i="7"/>
  <c r="I164" i="7"/>
  <c r="H164" i="7"/>
  <c r="F164" i="7" s="1"/>
  <c r="E164" i="7" s="1"/>
  <c r="G164" i="7"/>
  <c r="D164" i="7"/>
  <c r="AK163" i="7"/>
  <c r="AJ163" i="7"/>
  <c r="AI163" i="7"/>
  <c r="AH163" i="7"/>
  <c r="AG163" i="7"/>
  <c r="AF163" i="7"/>
  <c r="AE163" i="7"/>
  <c r="AD163" i="7"/>
  <c r="AC163" i="7"/>
  <c r="AB163" i="7"/>
  <c r="AA163" i="7"/>
  <c r="Z163" i="7"/>
  <c r="Y163" i="7"/>
  <c r="X163" i="7"/>
  <c r="W163" i="7"/>
  <c r="V163" i="7"/>
  <c r="U163" i="7"/>
  <c r="T163" i="7"/>
  <c r="S163" i="7"/>
  <c r="R163" i="7"/>
  <c r="Q163" i="7"/>
  <c r="P163" i="7"/>
  <c r="O163" i="7"/>
  <c r="N163" i="7"/>
  <c r="M163" i="7"/>
  <c r="L163" i="7"/>
  <c r="K163" i="7"/>
  <c r="J163" i="7"/>
  <c r="I163" i="7"/>
  <c r="H163" i="7"/>
  <c r="G163" i="7"/>
  <c r="F163" i="7" s="1"/>
  <c r="E163" i="7" s="1"/>
  <c r="D163" i="7"/>
  <c r="AK162" i="7"/>
  <c r="AJ162" i="7"/>
  <c r="AI162" i="7"/>
  <c r="AH162" i="7"/>
  <c r="AG162" i="7"/>
  <c r="AF162" i="7"/>
  <c r="AE162" i="7"/>
  <c r="AD162" i="7"/>
  <c r="AC162" i="7"/>
  <c r="AB162" i="7"/>
  <c r="AA162" i="7"/>
  <c r="Z162" i="7"/>
  <c r="Y162" i="7"/>
  <c r="X162" i="7"/>
  <c r="W162" i="7"/>
  <c r="V162" i="7"/>
  <c r="U162" i="7"/>
  <c r="T162" i="7"/>
  <c r="S162" i="7"/>
  <c r="R162" i="7"/>
  <c r="Q162" i="7"/>
  <c r="P162" i="7"/>
  <c r="O162" i="7"/>
  <c r="N162" i="7"/>
  <c r="M162" i="7"/>
  <c r="L162" i="7"/>
  <c r="K162" i="7"/>
  <c r="J162" i="7"/>
  <c r="I162" i="7"/>
  <c r="H162" i="7"/>
  <c r="G162" i="7"/>
  <c r="F162" i="7" s="1"/>
  <c r="E162" i="7" s="1"/>
  <c r="D162" i="7"/>
  <c r="AK161" i="7"/>
  <c r="AJ161" i="7"/>
  <c r="AI161" i="7"/>
  <c r="AH161" i="7"/>
  <c r="AG161" i="7"/>
  <c r="AF161" i="7"/>
  <c r="AE161" i="7"/>
  <c r="AD161" i="7"/>
  <c r="AC161" i="7"/>
  <c r="AB161" i="7"/>
  <c r="AA161" i="7"/>
  <c r="Z161" i="7"/>
  <c r="Y161" i="7"/>
  <c r="X161" i="7"/>
  <c r="W161" i="7"/>
  <c r="V161" i="7"/>
  <c r="U161" i="7"/>
  <c r="T161" i="7"/>
  <c r="S161" i="7"/>
  <c r="R161" i="7"/>
  <c r="Q161" i="7"/>
  <c r="P161" i="7"/>
  <c r="O161" i="7"/>
  <c r="N161" i="7"/>
  <c r="M161" i="7"/>
  <c r="L161" i="7"/>
  <c r="F161" i="7" s="1"/>
  <c r="E161" i="7" s="1"/>
  <c r="K161" i="7"/>
  <c r="J161" i="7"/>
  <c r="I161" i="7"/>
  <c r="H161" i="7"/>
  <c r="G161" i="7"/>
  <c r="D161" i="7"/>
  <c r="AK160" i="7"/>
  <c r="AJ160" i="7"/>
  <c r="AI160" i="7"/>
  <c r="AH160" i="7"/>
  <c r="AG160" i="7"/>
  <c r="AF160" i="7"/>
  <c r="AE160" i="7"/>
  <c r="AD160" i="7"/>
  <c r="AC160" i="7"/>
  <c r="AB160" i="7"/>
  <c r="AA160" i="7"/>
  <c r="Z160" i="7"/>
  <c r="Y160" i="7"/>
  <c r="X160" i="7"/>
  <c r="W160" i="7"/>
  <c r="V160" i="7"/>
  <c r="U160" i="7"/>
  <c r="T160" i="7"/>
  <c r="S160" i="7"/>
  <c r="R160" i="7"/>
  <c r="Q160" i="7"/>
  <c r="P160" i="7"/>
  <c r="O160" i="7"/>
  <c r="N160" i="7"/>
  <c r="M160" i="7"/>
  <c r="L160" i="7"/>
  <c r="K160" i="7"/>
  <c r="J160" i="7"/>
  <c r="I160" i="7"/>
  <c r="H160" i="7"/>
  <c r="F160" i="7" s="1"/>
  <c r="E160" i="7" s="1"/>
  <c r="G160" i="7"/>
  <c r="D160" i="7"/>
  <c r="AK159" i="7"/>
  <c r="AJ159" i="7"/>
  <c r="AI159" i="7"/>
  <c r="AH159" i="7"/>
  <c r="AG159" i="7"/>
  <c r="AF159" i="7"/>
  <c r="AE159" i="7"/>
  <c r="AD159" i="7"/>
  <c r="AC159" i="7"/>
  <c r="AB159" i="7"/>
  <c r="AA159" i="7"/>
  <c r="Z159" i="7"/>
  <c r="Y159" i="7"/>
  <c r="X159" i="7"/>
  <c r="W159" i="7"/>
  <c r="V159" i="7"/>
  <c r="U159" i="7"/>
  <c r="T159" i="7"/>
  <c r="S159" i="7"/>
  <c r="R159" i="7"/>
  <c r="Q159" i="7"/>
  <c r="P159" i="7"/>
  <c r="O159" i="7"/>
  <c r="N159" i="7"/>
  <c r="M159" i="7"/>
  <c r="L159" i="7"/>
  <c r="K159" i="7"/>
  <c r="J159" i="7"/>
  <c r="I159" i="7"/>
  <c r="H159" i="7"/>
  <c r="G159" i="7"/>
  <c r="F159" i="7" s="1"/>
  <c r="E159" i="7" s="1"/>
  <c r="D159" i="7"/>
  <c r="AK158" i="7"/>
  <c r="AJ158" i="7"/>
  <c r="AI158" i="7"/>
  <c r="AH158" i="7"/>
  <c r="AG158" i="7"/>
  <c r="AF158" i="7"/>
  <c r="AE158" i="7"/>
  <c r="AD158" i="7"/>
  <c r="AC158" i="7"/>
  <c r="AB158" i="7"/>
  <c r="AA158" i="7"/>
  <c r="Z158" i="7"/>
  <c r="Y158" i="7"/>
  <c r="X158" i="7"/>
  <c r="W158" i="7"/>
  <c r="V158" i="7"/>
  <c r="U158" i="7"/>
  <c r="T158" i="7"/>
  <c r="S158" i="7"/>
  <c r="R158" i="7"/>
  <c r="Q158" i="7"/>
  <c r="P158" i="7"/>
  <c r="O158" i="7"/>
  <c r="N158" i="7"/>
  <c r="M158" i="7"/>
  <c r="L158" i="7"/>
  <c r="K158" i="7"/>
  <c r="J158" i="7"/>
  <c r="I158" i="7"/>
  <c r="H158" i="7"/>
  <c r="G158" i="7"/>
  <c r="F158" i="7" s="1"/>
  <c r="E158" i="7" s="1"/>
  <c r="D158" i="7"/>
  <c r="AK157" i="7"/>
  <c r="AJ157" i="7"/>
  <c r="AI157" i="7"/>
  <c r="AH157" i="7"/>
  <c r="AG157" i="7"/>
  <c r="AF157" i="7"/>
  <c r="AE157" i="7"/>
  <c r="AD157" i="7"/>
  <c r="AC157" i="7"/>
  <c r="AB157" i="7"/>
  <c r="AA157" i="7"/>
  <c r="Z157" i="7"/>
  <c r="Y157" i="7"/>
  <c r="X157" i="7"/>
  <c r="W157" i="7"/>
  <c r="V157" i="7"/>
  <c r="U157" i="7"/>
  <c r="T157" i="7"/>
  <c r="S157" i="7"/>
  <c r="R157" i="7"/>
  <c r="Q157" i="7"/>
  <c r="P157" i="7"/>
  <c r="O157" i="7"/>
  <c r="N157" i="7"/>
  <c r="M157" i="7"/>
  <c r="L157" i="7"/>
  <c r="F157" i="7" s="1"/>
  <c r="E157" i="7" s="1"/>
  <c r="K157" i="7"/>
  <c r="J157" i="7"/>
  <c r="I157" i="7"/>
  <c r="H157" i="7"/>
  <c r="G157" i="7"/>
  <c r="D157" i="7"/>
  <c r="AK156" i="7"/>
  <c r="AJ156" i="7"/>
  <c r="AI156" i="7"/>
  <c r="AH156" i="7"/>
  <c r="AG156" i="7"/>
  <c r="AF156" i="7"/>
  <c r="AE156" i="7"/>
  <c r="AD156" i="7"/>
  <c r="AC156" i="7"/>
  <c r="AB156" i="7"/>
  <c r="AA156" i="7"/>
  <c r="Z156" i="7"/>
  <c r="Y156" i="7"/>
  <c r="X156" i="7"/>
  <c r="W156" i="7"/>
  <c r="V156" i="7"/>
  <c r="U156" i="7"/>
  <c r="T156" i="7"/>
  <c r="S156" i="7"/>
  <c r="R156" i="7"/>
  <c r="Q156" i="7"/>
  <c r="P156" i="7"/>
  <c r="O156" i="7"/>
  <c r="N156" i="7"/>
  <c r="M156" i="7"/>
  <c r="L156" i="7"/>
  <c r="K156" i="7"/>
  <c r="J156" i="7"/>
  <c r="I156" i="7"/>
  <c r="H156" i="7"/>
  <c r="F156" i="7" s="1"/>
  <c r="E156" i="7" s="1"/>
  <c r="G156" i="7"/>
  <c r="D156" i="7"/>
  <c r="AK155" i="7"/>
  <c r="AJ155" i="7"/>
  <c r="AI155" i="7"/>
  <c r="AH155" i="7"/>
  <c r="AG155" i="7"/>
  <c r="AF155" i="7"/>
  <c r="AE155" i="7"/>
  <c r="AD155" i="7"/>
  <c r="AC155" i="7"/>
  <c r="AB155" i="7"/>
  <c r="AA155" i="7"/>
  <c r="Z155" i="7"/>
  <c r="Y155" i="7"/>
  <c r="X155" i="7"/>
  <c r="W155" i="7"/>
  <c r="V155" i="7"/>
  <c r="U155" i="7"/>
  <c r="T155" i="7"/>
  <c r="S155" i="7"/>
  <c r="R155" i="7"/>
  <c r="Q155" i="7"/>
  <c r="P155" i="7"/>
  <c r="O155" i="7"/>
  <c r="N155" i="7"/>
  <c r="M155" i="7"/>
  <c r="L155" i="7"/>
  <c r="K155" i="7"/>
  <c r="J155" i="7"/>
  <c r="I155" i="7"/>
  <c r="H155" i="7"/>
  <c r="G155" i="7"/>
  <c r="F155" i="7" s="1"/>
  <c r="E155" i="7" s="1"/>
  <c r="D155" i="7"/>
  <c r="AK154" i="7"/>
  <c r="AJ154" i="7"/>
  <c r="AI154" i="7"/>
  <c r="AH154" i="7"/>
  <c r="AG154" i="7"/>
  <c r="AF154" i="7"/>
  <c r="AE154" i="7"/>
  <c r="AD154" i="7"/>
  <c r="AC154" i="7"/>
  <c r="AB154" i="7"/>
  <c r="AA154" i="7"/>
  <c r="Z154" i="7"/>
  <c r="Y154" i="7"/>
  <c r="X154" i="7"/>
  <c r="W154" i="7"/>
  <c r="V154" i="7"/>
  <c r="U154" i="7"/>
  <c r="T154" i="7"/>
  <c r="S154" i="7"/>
  <c r="R154" i="7"/>
  <c r="Q154" i="7"/>
  <c r="P154" i="7"/>
  <c r="O154" i="7"/>
  <c r="N154" i="7"/>
  <c r="M154" i="7"/>
  <c r="L154" i="7"/>
  <c r="K154" i="7"/>
  <c r="J154" i="7"/>
  <c r="I154" i="7"/>
  <c r="H154" i="7"/>
  <c r="G154" i="7"/>
  <c r="F154" i="7" s="1"/>
  <c r="E154" i="7" s="1"/>
  <c r="D154" i="7"/>
  <c r="AK153" i="7"/>
  <c r="AJ153" i="7"/>
  <c r="AI153" i="7"/>
  <c r="AH153" i="7"/>
  <c r="AG153" i="7"/>
  <c r="AF153" i="7"/>
  <c r="AE153" i="7"/>
  <c r="AD153" i="7"/>
  <c r="AC153" i="7"/>
  <c r="AB153" i="7"/>
  <c r="AA153" i="7"/>
  <c r="Z153" i="7"/>
  <c r="Y153" i="7"/>
  <c r="X153" i="7"/>
  <c r="W153" i="7"/>
  <c r="V153" i="7"/>
  <c r="U153" i="7"/>
  <c r="T153" i="7"/>
  <c r="S153" i="7"/>
  <c r="R153" i="7"/>
  <c r="Q153" i="7"/>
  <c r="P153" i="7"/>
  <c r="O153" i="7"/>
  <c r="N153" i="7"/>
  <c r="M153" i="7"/>
  <c r="L153" i="7"/>
  <c r="K153" i="7"/>
  <c r="J153" i="7"/>
  <c r="I153" i="7"/>
  <c r="H153" i="7"/>
  <c r="G153" i="7"/>
  <c r="F153" i="7"/>
  <c r="E153" i="7" s="1"/>
  <c r="D153" i="7"/>
  <c r="AK152" i="7"/>
  <c r="AJ152" i="7"/>
  <c r="AI152" i="7"/>
  <c r="AH152" i="7"/>
  <c r="AG152" i="7"/>
  <c r="AF152" i="7"/>
  <c r="AE152" i="7"/>
  <c r="AD152" i="7"/>
  <c r="AC152" i="7"/>
  <c r="AB152" i="7"/>
  <c r="AA152" i="7"/>
  <c r="Z152" i="7"/>
  <c r="Y152" i="7"/>
  <c r="X152" i="7"/>
  <c r="W152" i="7"/>
  <c r="V152" i="7"/>
  <c r="U152" i="7"/>
  <c r="T152" i="7"/>
  <c r="S152" i="7"/>
  <c r="R152" i="7"/>
  <c r="Q152" i="7"/>
  <c r="P152" i="7"/>
  <c r="O152" i="7"/>
  <c r="N152" i="7"/>
  <c r="M152" i="7"/>
  <c r="L152" i="7"/>
  <c r="K152" i="7"/>
  <c r="J152" i="7"/>
  <c r="I152" i="7"/>
  <c r="H152" i="7"/>
  <c r="F152" i="7" s="1"/>
  <c r="E152" i="7" s="1"/>
  <c r="G152" i="7"/>
  <c r="D152" i="7"/>
  <c r="AK151" i="7"/>
  <c r="AJ151" i="7"/>
  <c r="AI151" i="7"/>
  <c r="AH151" i="7"/>
  <c r="AG151" i="7"/>
  <c r="AF151" i="7"/>
  <c r="AE151" i="7"/>
  <c r="AD151" i="7"/>
  <c r="AC151" i="7"/>
  <c r="AB151" i="7"/>
  <c r="AA151" i="7"/>
  <c r="Z151" i="7"/>
  <c r="Y151" i="7"/>
  <c r="X151" i="7"/>
  <c r="W151" i="7"/>
  <c r="V151" i="7"/>
  <c r="U151" i="7"/>
  <c r="T151" i="7"/>
  <c r="S151" i="7"/>
  <c r="R151" i="7"/>
  <c r="Q151" i="7"/>
  <c r="P151" i="7"/>
  <c r="O151" i="7"/>
  <c r="N151" i="7"/>
  <c r="M151" i="7"/>
  <c r="L151" i="7"/>
  <c r="K151" i="7"/>
  <c r="J151" i="7"/>
  <c r="I151" i="7"/>
  <c r="H151" i="7"/>
  <c r="G151" i="7"/>
  <c r="F151" i="7" s="1"/>
  <c r="E151" i="7" s="1"/>
  <c r="D151" i="7"/>
  <c r="AK150" i="7"/>
  <c r="AJ150" i="7"/>
  <c r="AI150" i="7"/>
  <c r="AH150" i="7"/>
  <c r="AG150" i="7"/>
  <c r="AF150" i="7"/>
  <c r="AE150" i="7"/>
  <c r="AD150" i="7"/>
  <c r="AC150" i="7"/>
  <c r="AB150" i="7"/>
  <c r="AA150" i="7"/>
  <c r="Z150" i="7"/>
  <c r="Y150" i="7"/>
  <c r="X150" i="7"/>
  <c r="W150" i="7"/>
  <c r="V150" i="7"/>
  <c r="U150" i="7"/>
  <c r="T150" i="7"/>
  <c r="S150" i="7"/>
  <c r="R150" i="7"/>
  <c r="Q150" i="7"/>
  <c r="P150" i="7"/>
  <c r="O150" i="7"/>
  <c r="N150" i="7"/>
  <c r="M150" i="7"/>
  <c r="L150" i="7"/>
  <c r="K150" i="7"/>
  <c r="J150" i="7"/>
  <c r="I150" i="7"/>
  <c r="H150" i="7"/>
  <c r="G150" i="7"/>
  <c r="F150" i="7" s="1"/>
  <c r="E150" i="7" s="1"/>
  <c r="D150" i="7"/>
  <c r="AK149" i="7"/>
  <c r="AJ149" i="7"/>
  <c r="AI149" i="7"/>
  <c r="AH149" i="7"/>
  <c r="AG149" i="7"/>
  <c r="AF149" i="7"/>
  <c r="AE149" i="7"/>
  <c r="AD149" i="7"/>
  <c r="AC149" i="7"/>
  <c r="AB149" i="7"/>
  <c r="AA149" i="7"/>
  <c r="Z149" i="7"/>
  <c r="Y149" i="7"/>
  <c r="X149" i="7"/>
  <c r="W149" i="7"/>
  <c r="V149" i="7"/>
  <c r="U149" i="7"/>
  <c r="T149" i="7"/>
  <c r="S149" i="7"/>
  <c r="R149" i="7"/>
  <c r="Q149" i="7"/>
  <c r="P149" i="7"/>
  <c r="O149" i="7"/>
  <c r="N149" i="7"/>
  <c r="M149" i="7"/>
  <c r="L149" i="7"/>
  <c r="K149" i="7"/>
  <c r="J149" i="7"/>
  <c r="I149" i="7"/>
  <c r="H149" i="7"/>
  <c r="G149" i="7"/>
  <c r="F149" i="7"/>
  <c r="E149" i="7" s="1"/>
  <c r="D149" i="7"/>
  <c r="AK148" i="7"/>
  <c r="AJ148" i="7"/>
  <c r="AI148" i="7"/>
  <c r="AH148" i="7"/>
  <c r="AG148" i="7"/>
  <c r="AF148" i="7"/>
  <c r="AE148" i="7"/>
  <c r="AD148" i="7"/>
  <c r="AC148" i="7"/>
  <c r="AB148" i="7"/>
  <c r="AA148" i="7"/>
  <c r="Z148" i="7"/>
  <c r="Y148" i="7"/>
  <c r="X148" i="7"/>
  <c r="W148" i="7"/>
  <c r="V148" i="7"/>
  <c r="U148" i="7"/>
  <c r="T148" i="7"/>
  <c r="S148" i="7"/>
  <c r="R148" i="7"/>
  <c r="Q148" i="7"/>
  <c r="P148" i="7"/>
  <c r="O148" i="7"/>
  <c r="N148" i="7"/>
  <c r="M148" i="7"/>
  <c r="L148" i="7"/>
  <c r="K148" i="7"/>
  <c r="J148" i="7"/>
  <c r="I148" i="7"/>
  <c r="H148" i="7"/>
  <c r="F148" i="7" s="1"/>
  <c r="E148" i="7" s="1"/>
  <c r="G148" i="7"/>
  <c r="D148" i="7"/>
  <c r="AK147" i="7"/>
  <c r="AJ147" i="7"/>
  <c r="AI147" i="7"/>
  <c r="AH147" i="7"/>
  <c r="AG147" i="7"/>
  <c r="AF147" i="7"/>
  <c r="AE147" i="7"/>
  <c r="AD147" i="7"/>
  <c r="AC147" i="7"/>
  <c r="AB147" i="7"/>
  <c r="AA147" i="7"/>
  <c r="Z147" i="7"/>
  <c r="Y147" i="7"/>
  <c r="X147" i="7"/>
  <c r="W147" i="7"/>
  <c r="V147" i="7"/>
  <c r="U147" i="7"/>
  <c r="T147" i="7"/>
  <c r="S147" i="7"/>
  <c r="R147" i="7"/>
  <c r="Q147" i="7"/>
  <c r="P147" i="7"/>
  <c r="O147" i="7"/>
  <c r="N147" i="7"/>
  <c r="M147" i="7"/>
  <c r="L147" i="7"/>
  <c r="K147" i="7"/>
  <c r="J147" i="7"/>
  <c r="I147" i="7"/>
  <c r="H147" i="7"/>
  <c r="G147" i="7"/>
  <c r="F147" i="7" s="1"/>
  <c r="E147" i="7" s="1"/>
  <c r="D147" i="7"/>
  <c r="AK146" i="7"/>
  <c r="AJ146" i="7"/>
  <c r="AI146" i="7"/>
  <c r="AH146" i="7"/>
  <c r="AG146" i="7"/>
  <c r="AF146" i="7"/>
  <c r="AE146" i="7"/>
  <c r="AD146" i="7"/>
  <c r="AC146" i="7"/>
  <c r="AB146" i="7"/>
  <c r="AA146" i="7"/>
  <c r="Z146" i="7"/>
  <c r="Y146" i="7"/>
  <c r="X146" i="7"/>
  <c r="W146" i="7"/>
  <c r="V146" i="7"/>
  <c r="U146" i="7"/>
  <c r="T146" i="7"/>
  <c r="S146" i="7"/>
  <c r="R146" i="7"/>
  <c r="Q146" i="7"/>
  <c r="P146" i="7"/>
  <c r="O146" i="7"/>
  <c r="N146" i="7"/>
  <c r="M146" i="7"/>
  <c r="L146" i="7"/>
  <c r="K146" i="7"/>
  <c r="J146" i="7"/>
  <c r="I146" i="7"/>
  <c r="H146" i="7"/>
  <c r="G146" i="7"/>
  <c r="F146" i="7" s="1"/>
  <c r="E146" i="7" s="1"/>
  <c r="D146" i="7"/>
  <c r="AK145" i="7"/>
  <c r="AJ145" i="7"/>
  <c r="AI145" i="7"/>
  <c r="AH145" i="7"/>
  <c r="AG145" i="7"/>
  <c r="AF145" i="7"/>
  <c r="AE145" i="7"/>
  <c r="AD145" i="7"/>
  <c r="AC145" i="7"/>
  <c r="AB145" i="7"/>
  <c r="AA145" i="7"/>
  <c r="Z145" i="7"/>
  <c r="Y145" i="7"/>
  <c r="X145" i="7"/>
  <c r="W145" i="7"/>
  <c r="V145" i="7"/>
  <c r="U145" i="7"/>
  <c r="T145" i="7"/>
  <c r="S145" i="7"/>
  <c r="R145" i="7"/>
  <c r="Q145" i="7"/>
  <c r="P145" i="7"/>
  <c r="O145" i="7"/>
  <c r="N145" i="7"/>
  <c r="M145" i="7"/>
  <c r="L145" i="7"/>
  <c r="K145" i="7"/>
  <c r="J145" i="7"/>
  <c r="I145" i="7"/>
  <c r="H145" i="7"/>
  <c r="G145" i="7"/>
  <c r="F145" i="7"/>
  <c r="E145" i="7" s="1"/>
  <c r="D145" i="7"/>
  <c r="AK144" i="7"/>
  <c r="AJ144" i="7"/>
  <c r="AI144" i="7"/>
  <c r="AH144" i="7"/>
  <c r="AG144" i="7"/>
  <c r="AF144" i="7"/>
  <c r="AE144" i="7"/>
  <c r="AD144" i="7"/>
  <c r="AC144" i="7"/>
  <c r="AB144" i="7"/>
  <c r="AA144" i="7"/>
  <c r="Z144" i="7"/>
  <c r="Y144" i="7"/>
  <c r="X144" i="7"/>
  <c r="W144" i="7"/>
  <c r="V144" i="7"/>
  <c r="U144" i="7"/>
  <c r="T144" i="7"/>
  <c r="S144" i="7"/>
  <c r="R144" i="7"/>
  <c r="Q144" i="7"/>
  <c r="P144" i="7"/>
  <c r="O144" i="7"/>
  <c r="N144" i="7"/>
  <c r="M144" i="7"/>
  <c r="L144" i="7"/>
  <c r="K144" i="7"/>
  <c r="J144" i="7"/>
  <c r="I144" i="7"/>
  <c r="H144" i="7"/>
  <c r="F144" i="7" s="1"/>
  <c r="E144" i="7" s="1"/>
  <c r="G144" i="7"/>
  <c r="D144" i="7"/>
  <c r="AK143" i="7"/>
  <c r="AJ143" i="7"/>
  <c r="AI143" i="7"/>
  <c r="AH143" i="7"/>
  <c r="AG143" i="7"/>
  <c r="AF143" i="7"/>
  <c r="AE143" i="7"/>
  <c r="AD143" i="7"/>
  <c r="AC143" i="7"/>
  <c r="AB143" i="7"/>
  <c r="AA143" i="7"/>
  <c r="Z143" i="7"/>
  <c r="Y143" i="7"/>
  <c r="X143" i="7"/>
  <c r="W143" i="7"/>
  <c r="V143" i="7"/>
  <c r="U143" i="7"/>
  <c r="T143" i="7"/>
  <c r="S143" i="7"/>
  <c r="R143" i="7"/>
  <c r="Q143" i="7"/>
  <c r="P143" i="7"/>
  <c r="O143" i="7"/>
  <c r="N143" i="7"/>
  <c r="M143" i="7"/>
  <c r="L143" i="7"/>
  <c r="K143" i="7"/>
  <c r="J143" i="7"/>
  <c r="I143" i="7"/>
  <c r="H143" i="7"/>
  <c r="G143" i="7"/>
  <c r="F143" i="7" s="1"/>
  <c r="E143" i="7" s="1"/>
  <c r="D143" i="7"/>
  <c r="AK142" i="7"/>
  <c r="AJ142" i="7"/>
  <c r="AI142" i="7"/>
  <c r="AH142" i="7"/>
  <c r="AG142" i="7"/>
  <c r="AF142" i="7"/>
  <c r="AE142" i="7"/>
  <c r="AD142" i="7"/>
  <c r="AC142" i="7"/>
  <c r="AB142" i="7"/>
  <c r="AA142" i="7"/>
  <c r="Z142" i="7"/>
  <c r="Y142" i="7"/>
  <c r="X142" i="7"/>
  <c r="W142" i="7"/>
  <c r="V142" i="7"/>
  <c r="U142" i="7"/>
  <c r="T142" i="7"/>
  <c r="S142" i="7"/>
  <c r="R142" i="7"/>
  <c r="Q142" i="7"/>
  <c r="P142" i="7"/>
  <c r="O142" i="7"/>
  <c r="N142" i="7"/>
  <c r="M142" i="7"/>
  <c r="L142" i="7"/>
  <c r="K142" i="7"/>
  <c r="J142" i="7"/>
  <c r="I142" i="7"/>
  <c r="H142" i="7"/>
  <c r="G142" i="7"/>
  <c r="F142" i="7" s="1"/>
  <c r="E142" i="7" s="1"/>
  <c r="D142" i="7"/>
  <c r="AK141" i="7"/>
  <c r="AJ141" i="7"/>
  <c r="AI141" i="7"/>
  <c r="AH141" i="7"/>
  <c r="AG141" i="7"/>
  <c r="AF141" i="7"/>
  <c r="AE141" i="7"/>
  <c r="AD141" i="7"/>
  <c r="AC141" i="7"/>
  <c r="AB141" i="7"/>
  <c r="AA141" i="7"/>
  <c r="Z141" i="7"/>
  <c r="Y141" i="7"/>
  <c r="X141" i="7"/>
  <c r="W141" i="7"/>
  <c r="V141" i="7"/>
  <c r="U141" i="7"/>
  <c r="T141" i="7"/>
  <c r="S141" i="7"/>
  <c r="R141" i="7"/>
  <c r="Q141" i="7"/>
  <c r="P141" i="7"/>
  <c r="O141" i="7"/>
  <c r="N141" i="7"/>
  <c r="M141" i="7"/>
  <c r="L141" i="7"/>
  <c r="K141" i="7"/>
  <c r="J141" i="7"/>
  <c r="I141" i="7"/>
  <c r="H141" i="7"/>
  <c r="G141" i="7"/>
  <c r="F141" i="7"/>
  <c r="E141" i="7" s="1"/>
  <c r="D141" i="7"/>
  <c r="AK140" i="7"/>
  <c r="AJ140" i="7"/>
  <c r="AI140" i="7"/>
  <c r="AH140" i="7"/>
  <c r="AG140" i="7"/>
  <c r="AF140" i="7"/>
  <c r="AE140" i="7"/>
  <c r="AD140" i="7"/>
  <c r="AC140" i="7"/>
  <c r="AB140" i="7"/>
  <c r="AA140" i="7"/>
  <c r="Z140" i="7"/>
  <c r="Y140" i="7"/>
  <c r="X140" i="7"/>
  <c r="W140" i="7"/>
  <c r="V140" i="7"/>
  <c r="U140" i="7"/>
  <c r="T140" i="7"/>
  <c r="S140" i="7"/>
  <c r="R140" i="7"/>
  <c r="Q140" i="7"/>
  <c r="P140" i="7"/>
  <c r="O140" i="7"/>
  <c r="N140" i="7"/>
  <c r="M140" i="7"/>
  <c r="L140" i="7"/>
  <c r="K140" i="7"/>
  <c r="J140" i="7"/>
  <c r="I140" i="7"/>
  <c r="H140" i="7"/>
  <c r="F140" i="7" s="1"/>
  <c r="E140" i="7" s="1"/>
  <c r="G140" i="7"/>
  <c r="D140" i="7"/>
  <c r="AK139" i="7"/>
  <c r="AJ139" i="7"/>
  <c r="AI139" i="7"/>
  <c r="AH139" i="7"/>
  <c r="AG139" i="7"/>
  <c r="AF139" i="7"/>
  <c r="AE139" i="7"/>
  <c r="AD139" i="7"/>
  <c r="AC139" i="7"/>
  <c r="AB139" i="7"/>
  <c r="AA139" i="7"/>
  <c r="Z139" i="7"/>
  <c r="Y139" i="7"/>
  <c r="X139" i="7"/>
  <c r="W139" i="7"/>
  <c r="V139" i="7"/>
  <c r="U139" i="7"/>
  <c r="T139" i="7"/>
  <c r="S139" i="7"/>
  <c r="R139" i="7"/>
  <c r="Q139" i="7"/>
  <c r="P139" i="7"/>
  <c r="O139" i="7"/>
  <c r="N139" i="7"/>
  <c r="M139" i="7"/>
  <c r="L139" i="7"/>
  <c r="K139" i="7"/>
  <c r="J139" i="7"/>
  <c r="I139" i="7"/>
  <c r="H139" i="7"/>
  <c r="G139" i="7"/>
  <c r="F139" i="7" s="1"/>
  <c r="E139" i="7" s="1"/>
  <c r="D139" i="7"/>
  <c r="AK138" i="7"/>
  <c r="AJ138" i="7"/>
  <c r="AI138" i="7"/>
  <c r="AH138" i="7"/>
  <c r="AG138" i="7"/>
  <c r="AF138" i="7"/>
  <c r="AE138" i="7"/>
  <c r="AD138" i="7"/>
  <c r="AC138" i="7"/>
  <c r="AB138" i="7"/>
  <c r="AA138" i="7"/>
  <c r="Z138" i="7"/>
  <c r="Y138" i="7"/>
  <c r="X138" i="7"/>
  <c r="W138" i="7"/>
  <c r="V138" i="7"/>
  <c r="U138" i="7"/>
  <c r="T138" i="7"/>
  <c r="S138" i="7"/>
  <c r="R138" i="7"/>
  <c r="Q138" i="7"/>
  <c r="P138" i="7"/>
  <c r="O138" i="7"/>
  <c r="N138" i="7"/>
  <c r="M138" i="7"/>
  <c r="L138" i="7"/>
  <c r="K138" i="7"/>
  <c r="J138" i="7"/>
  <c r="I138" i="7"/>
  <c r="H138" i="7"/>
  <c r="G138" i="7"/>
  <c r="F138" i="7" s="1"/>
  <c r="E138" i="7" s="1"/>
  <c r="D138" i="7"/>
  <c r="AK137" i="7"/>
  <c r="AJ137" i="7"/>
  <c r="AI137" i="7"/>
  <c r="AH137" i="7"/>
  <c r="AG137" i="7"/>
  <c r="AF137" i="7"/>
  <c r="AE137" i="7"/>
  <c r="AD137" i="7"/>
  <c r="AC137" i="7"/>
  <c r="AB137" i="7"/>
  <c r="AA137" i="7"/>
  <c r="Z137" i="7"/>
  <c r="Y137" i="7"/>
  <c r="X137" i="7"/>
  <c r="W137" i="7"/>
  <c r="V137" i="7"/>
  <c r="U137" i="7"/>
  <c r="T137" i="7"/>
  <c r="S137" i="7"/>
  <c r="R137" i="7"/>
  <c r="Q137" i="7"/>
  <c r="P137" i="7"/>
  <c r="O137" i="7"/>
  <c r="N137" i="7"/>
  <c r="M137" i="7"/>
  <c r="L137" i="7"/>
  <c r="F137" i="7" s="1"/>
  <c r="E137" i="7" s="1"/>
  <c r="K137" i="7"/>
  <c r="J137" i="7"/>
  <c r="I137" i="7"/>
  <c r="H137" i="7"/>
  <c r="G137" i="7"/>
  <c r="D137" i="7"/>
  <c r="AK136" i="7"/>
  <c r="AJ136" i="7"/>
  <c r="AI136" i="7"/>
  <c r="AH136" i="7"/>
  <c r="AG136" i="7"/>
  <c r="AF136" i="7"/>
  <c r="AE136" i="7"/>
  <c r="AD136" i="7"/>
  <c r="AC136" i="7"/>
  <c r="AB136" i="7"/>
  <c r="AA136" i="7"/>
  <c r="Z136" i="7"/>
  <c r="Y136" i="7"/>
  <c r="X136" i="7"/>
  <c r="W136" i="7"/>
  <c r="V136" i="7"/>
  <c r="U136" i="7"/>
  <c r="T136" i="7"/>
  <c r="S136" i="7"/>
  <c r="R136" i="7"/>
  <c r="Q136" i="7"/>
  <c r="P136" i="7"/>
  <c r="O136" i="7"/>
  <c r="N136" i="7"/>
  <c r="M136" i="7"/>
  <c r="L136" i="7"/>
  <c r="K136" i="7"/>
  <c r="J136" i="7"/>
  <c r="I136" i="7"/>
  <c r="H136" i="7"/>
  <c r="F136" i="7" s="1"/>
  <c r="E136" i="7" s="1"/>
  <c r="G136" i="7"/>
  <c r="D136" i="7"/>
  <c r="AK135" i="7"/>
  <c r="AJ135" i="7"/>
  <c r="AI135" i="7"/>
  <c r="AH135" i="7"/>
  <c r="AG135" i="7"/>
  <c r="AF135" i="7"/>
  <c r="AE135" i="7"/>
  <c r="AD135" i="7"/>
  <c r="AC135" i="7"/>
  <c r="AB135" i="7"/>
  <c r="AA135" i="7"/>
  <c r="Z135" i="7"/>
  <c r="Y135" i="7"/>
  <c r="X135" i="7"/>
  <c r="W135" i="7"/>
  <c r="V135" i="7"/>
  <c r="U135" i="7"/>
  <c r="T135" i="7"/>
  <c r="S135" i="7"/>
  <c r="R135" i="7"/>
  <c r="Q135" i="7"/>
  <c r="P135" i="7"/>
  <c r="O135" i="7"/>
  <c r="N135" i="7"/>
  <c r="M135" i="7"/>
  <c r="L135" i="7"/>
  <c r="K135" i="7"/>
  <c r="J135" i="7"/>
  <c r="I135" i="7"/>
  <c r="H135" i="7"/>
  <c r="G135" i="7"/>
  <c r="F135" i="7" s="1"/>
  <c r="E135" i="7" s="1"/>
  <c r="D135" i="7"/>
  <c r="AK134" i="7"/>
  <c r="AJ134" i="7"/>
  <c r="AI134" i="7"/>
  <c r="AH134" i="7"/>
  <c r="AG134" i="7"/>
  <c r="AF134" i="7"/>
  <c r="AE134" i="7"/>
  <c r="AD134" i="7"/>
  <c r="AC134" i="7"/>
  <c r="AB134" i="7"/>
  <c r="AA134" i="7"/>
  <c r="Z134" i="7"/>
  <c r="Y134" i="7"/>
  <c r="X134" i="7"/>
  <c r="W134" i="7"/>
  <c r="V134" i="7"/>
  <c r="U134" i="7"/>
  <c r="T134" i="7"/>
  <c r="S134" i="7"/>
  <c r="R134" i="7"/>
  <c r="Q134" i="7"/>
  <c r="P134" i="7"/>
  <c r="O134" i="7"/>
  <c r="N134" i="7"/>
  <c r="M134" i="7"/>
  <c r="L134" i="7"/>
  <c r="K134" i="7"/>
  <c r="J134" i="7"/>
  <c r="I134" i="7"/>
  <c r="H134" i="7"/>
  <c r="G134" i="7"/>
  <c r="F134" i="7" s="1"/>
  <c r="E134" i="7" s="1"/>
  <c r="D134" i="7"/>
  <c r="AK133" i="7"/>
  <c r="AJ133" i="7"/>
  <c r="AI133" i="7"/>
  <c r="AH133" i="7"/>
  <c r="AG133" i="7"/>
  <c r="AF133" i="7"/>
  <c r="AE133" i="7"/>
  <c r="AD133" i="7"/>
  <c r="AC133" i="7"/>
  <c r="AB133" i="7"/>
  <c r="AA133" i="7"/>
  <c r="Z133" i="7"/>
  <c r="Y133" i="7"/>
  <c r="X133" i="7"/>
  <c r="W133" i="7"/>
  <c r="V133" i="7"/>
  <c r="U133" i="7"/>
  <c r="T133" i="7"/>
  <c r="S133" i="7"/>
  <c r="R133" i="7"/>
  <c r="Q133" i="7"/>
  <c r="P133" i="7"/>
  <c r="O133" i="7"/>
  <c r="N133" i="7"/>
  <c r="M133" i="7"/>
  <c r="L133" i="7"/>
  <c r="K133" i="7"/>
  <c r="J133" i="7"/>
  <c r="I133" i="7"/>
  <c r="H133" i="7"/>
  <c r="G133" i="7"/>
  <c r="F133" i="7"/>
  <c r="E133" i="7" s="1"/>
  <c r="D133" i="7"/>
  <c r="AK132" i="7"/>
  <c r="AJ132" i="7"/>
  <c r="AI132" i="7"/>
  <c r="AH132" i="7"/>
  <c r="AG132" i="7"/>
  <c r="AF132" i="7"/>
  <c r="AE132" i="7"/>
  <c r="AD132" i="7"/>
  <c r="AC132" i="7"/>
  <c r="AB132" i="7"/>
  <c r="AA132" i="7"/>
  <c r="Z132" i="7"/>
  <c r="Y132" i="7"/>
  <c r="X132" i="7"/>
  <c r="W132" i="7"/>
  <c r="V132" i="7"/>
  <c r="U132" i="7"/>
  <c r="T132" i="7"/>
  <c r="S132" i="7"/>
  <c r="R132" i="7"/>
  <c r="Q132" i="7"/>
  <c r="P132" i="7"/>
  <c r="O132" i="7"/>
  <c r="N132" i="7"/>
  <c r="M132" i="7"/>
  <c r="L132" i="7"/>
  <c r="K132" i="7"/>
  <c r="J132" i="7"/>
  <c r="I132" i="7"/>
  <c r="H132" i="7"/>
  <c r="F132" i="7" s="1"/>
  <c r="E132" i="7" s="1"/>
  <c r="G132" i="7"/>
  <c r="D132" i="7"/>
  <c r="AK131" i="7"/>
  <c r="AJ131" i="7"/>
  <c r="AI131" i="7"/>
  <c r="AH131" i="7"/>
  <c r="AG131" i="7"/>
  <c r="AF131" i="7"/>
  <c r="AE131" i="7"/>
  <c r="AD131" i="7"/>
  <c r="AC131" i="7"/>
  <c r="AB131" i="7"/>
  <c r="AA131" i="7"/>
  <c r="Z131" i="7"/>
  <c r="Y131" i="7"/>
  <c r="X131" i="7"/>
  <c r="W131" i="7"/>
  <c r="V131" i="7"/>
  <c r="U131" i="7"/>
  <c r="T131" i="7"/>
  <c r="S131" i="7"/>
  <c r="R131" i="7"/>
  <c r="Q131" i="7"/>
  <c r="P131" i="7"/>
  <c r="O131" i="7"/>
  <c r="N131" i="7"/>
  <c r="M131" i="7"/>
  <c r="L131" i="7"/>
  <c r="K131" i="7"/>
  <c r="J131" i="7"/>
  <c r="I131" i="7"/>
  <c r="H131" i="7"/>
  <c r="G131" i="7"/>
  <c r="F131" i="7" s="1"/>
  <c r="E131" i="7" s="1"/>
  <c r="D131" i="7"/>
  <c r="AK130" i="7"/>
  <c r="AJ130" i="7"/>
  <c r="AI130" i="7"/>
  <c r="AH130" i="7"/>
  <c r="AG130" i="7"/>
  <c r="AF130" i="7"/>
  <c r="AE130" i="7"/>
  <c r="AD130" i="7"/>
  <c r="AC130" i="7"/>
  <c r="AB130" i="7"/>
  <c r="AA130" i="7"/>
  <c r="Z130" i="7"/>
  <c r="Y130" i="7"/>
  <c r="X130" i="7"/>
  <c r="W130" i="7"/>
  <c r="V130" i="7"/>
  <c r="U130" i="7"/>
  <c r="T130" i="7"/>
  <c r="S130" i="7"/>
  <c r="R130" i="7"/>
  <c r="Q130" i="7"/>
  <c r="P130" i="7"/>
  <c r="O130" i="7"/>
  <c r="N130" i="7"/>
  <c r="M130" i="7"/>
  <c r="L130" i="7"/>
  <c r="K130" i="7"/>
  <c r="J130" i="7"/>
  <c r="I130" i="7"/>
  <c r="H130" i="7"/>
  <c r="G130" i="7"/>
  <c r="F130" i="7" s="1"/>
  <c r="E130" i="7" s="1"/>
  <c r="D130" i="7"/>
  <c r="AK129" i="7"/>
  <c r="AJ129" i="7"/>
  <c r="AI129" i="7"/>
  <c r="AH129" i="7"/>
  <c r="AG129" i="7"/>
  <c r="AF129" i="7"/>
  <c r="AE129" i="7"/>
  <c r="AD129" i="7"/>
  <c r="AC129" i="7"/>
  <c r="AB129" i="7"/>
  <c r="AA129" i="7"/>
  <c r="Z129" i="7"/>
  <c r="Y129" i="7"/>
  <c r="X129" i="7"/>
  <c r="W129" i="7"/>
  <c r="V129" i="7"/>
  <c r="U129" i="7"/>
  <c r="T129" i="7"/>
  <c r="S129" i="7"/>
  <c r="R129" i="7"/>
  <c r="Q129" i="7"/>
  <c r="P129" i="7"/>
  <c r="O129" i="7"/>
  <c r="N129" i="7"/>
  <c r="M129" i="7"/>
  <c r="L129" i="7"/>
  <c r="F129" i="7" s="1"/>
  <c r="E129" i="7" s="1"/>
  <c r="K129" i="7"/>
  <c r="J129" i="7"/>
  <c r="I129" i="7"/>
  <c r="H129" i="7"/>
  <c r="G129" i="7"/>
  <c r="D129" i="7"/>
  <c r="AK128" i="7"/>
  <c r="AJ128" i="7"/>
  <c r="AI128" i="7"/>
  <c r="AH128" i="7"/>
  <c r="AG128" i="7"/>
  <c r="AF128" i="7"/>
  <c r="AE128" i="7"/>
  <c r="AD128" i="7"/>
  <c r="AC128" i="7"/>
  <c r="AB128" i="7"/>
  <c r="AA128" i="7"/>
  <c r="Z128" i="7"/>
  <c r="Y128" i="7"/>
  <c r="X128" i="7"/>
  <c r="W128" i="7"/>
  <c r="V128" i="7"/>
  <c r="U128" i="7"/>
  <c r="T128" i="7"/>
  <c r="S128" i="7"/>
  <c r="R128" i="7"/>
  <c r="Q128" i="7"/>
  <c r="P128" i="7"/>
  <c r="O128" i="7"/>
  <c r="N128" i="7"/>
  <c r="M128" i="7"/>
  <c r="L128" i="7"/>
  <c r="K128" i="7"/>
  <c r="J128" i="7"/>
  <c r="I128" i="7"/>
  <c r="H128" i="7"/>
  <c r="F128" i="7" s="1"/>
  <c r="E128" i="7" s="1"/>
  <c r="G128" i="7"/>
  <c r="D128" i="7"/>
  <c r="AK127" i="7"/>
  <c r="AJ127" i="7"/>
  <c r="AI127" i="7"/>
  <c r="AH127" i="7"/>
  <c r="AG127" i="7"/>
  <c r="AF127" i="7"/>
  <c r="AE127" i="7"/>
  <c r="AD127" i="7"/>
  <c r="AC127" i="7"/>
  <c r="AB127" i="7"/>
  <c r="AA127" i="7"/>
  <c r="Z127" i="7"/>
  <c r="Y127" i="7"/>
  <c r="X127" i="7"/>
  <c r="W127" i="7"/>
  <c r="V127" i="7"/>
  <c r="U127" i="7"/>
  <c r="T127" i="7"/>
  <c r="S127" i="7"/>
  <c r="R127" i="7"/>
  <c r="Q127" i="7"/>
  <c r="P127" i="7"/>
  <c r="O127" i="7"/>
  <c r="N127" i="7"/>
  <c r="M127" i="7"/>
  <c r="L127" i="7"/>
  <c r="K127" i="7"/>
  <c r="J127" i="7"/>
  <c r="I127" i="7"/>
  <c r="H127" i="7"/>
  <c r="G127" i="7"/>
  <c r="F127" i="7" s="1"/>
  <c r="E127" i="7" s="1"/>
  <c r="D127" i="7"/>
  <c r="AK126" i="7"/>
  <c r="AJ126" i="7"/>
  <c r="AI126" i="7"/>
  <c r="AH126" i="7"/>
  <c r="AG126" i="7"/>
  <c r="AF126" i="7"/>
  <c r="AE126" i="7"/>
  <c r="AD126" i="7"/>
  <c r="AC126" i="7"/>
  <c r="AB126" i="7"/>
  <c r="AA126" i="7"/>
  <c r="Z126" i="7"/>
  <c r="Y126" i="7"/>
  <c r="X126" i="7"/>
  <c r="W126" i="7"/>
  <c r="V126" i="7"/>
  <c r="U126" i="7"/>
  <c r="T126" i="7"/>
  <c r="S126" i="7"/>
  <c r="R126" i="7"/>
  <c r="Q126" i="7"/>
  <c r="P126" i="7"/>
  <c r="O126" i="7"/>
  <c r="N126" i="7"/>
  <c r="M126" i="7"/>
  <c r="L126" i="7"/>
  <c r="K126" i="7"/>
  <c r="J126" i="7"/>
  <c r="I126" i="7"/>
  <c r="H126" i="7"/>
  <c r="G126" i="7"/>
  <c r="F126" i="7" s="1"/>
  <c r="E126" i="7" s="1"/>
  <c r="D126" i="7"/>
  <c r="AK125" i="7"/>
  <c r="AJ125" i="7"/>
  <c r="AI125" i="7"/>
  <c r="AH125" i="7"/>
  <c r="AG125" i="7"/>
  <c r="AF125" i="7"/>
  <c r="AE125" i="7"/>
  <c r="AD125" i="7"/>
  <c r="AC125" i="7"/>
  <c r="AB125" i="7"/>
  <c r="AA125" i="7"/>
  <c r="Z125" i="7"/>
  <c r="Y125" i="7"/>
  <c r="X125" i="7"/>
  <c r="W125" i="7"/>
  <c r="V125" i="7"/>
  <c r="U125" i="7"/>
  <c r="T125" i="7"/>
  <c r="S125" i="7"/>
  <c r="R125" i="7"/>
  <c r="Q125" i="7"/>
  <c r="P125" i="7"/>
  <c r="O125" i="7"/>
  <c r="N125" i="7"/>
  <c r="M125" i="7"/>
  <c r="L125" i="7"/>
  <c r="K125" i="7"/>
  <c r="J125" i="7"/>
  <c r="I125" i="7"/>
  <c r="H125" i="7"/>
  <c r="G125" i="7"/>
  <c r="F125" i="7"/>
  <c r="E125" i="7" s="1"/>
  <c r="D125" i="7"/>
  <c r="AK124" i="7"/>
  <c r="AJ124" i="7"/>
  <c r="AI124" i="7"/>
  <c r="AH124" i="7"/>
  <c r="AG124" i="7"/>
  <c r="AF124" i="7"/>
  <c r="AE124" i="7"/>
  <c r="AD124" i="7"/>
  <c r="AC124" i="7"/>
  <c r="AB124" i="7"/>
  <c r="AA124" i="7"/>
  <c r="Z124" i="7"/>
  <c r="Y124" i="7"/>
  <c r="X124" i="7"/>
  <c r="W124" i="7"/>
  <c r="V124" i="7"/>
  <c r="U124" i="7"/>
  <c r="T124" i="7"/>
  <c r="S124" i="7"/>
  <c r="R124" i="7"/>
  <c r="Q124" i="7"/>
  <c r="P124" i="7"/>
  <c r="O124" i="7"/>
  <c r="N124" i="7"/>
  <c r="M124" i="7"/>
  <c r="L124" i="7"/>
  <c r="K124" i="7"/>
  <c r="J124" i="7"/>
  <c r="I124" i="7"/>
  <c r="H124" i="7"/>
  <c r="F124" i="7" s="1"/>
  <c r="E124" i="7" s="1"/>
  <c r="G124" i="7"/>
  <c r="D124" i="7"/>
  <c r="AK123" i="7"/>
  <c r="AJ123" i="7"/>
  <c r="AI123" i="7"/>
  <c r="AH123" i="7"/>
  <c r="AG123" i="7"/>
  <c r="AF123" i="7"/>
  <c r="AE123" i="7"/>
  <c r="AD123" i="7"/>
  <c r="AC123" i="7"/>
  <c r="AB123" i="7"/>
  <c r="AA123" i="7"/>
  <c r="Z123" i="7"/>
  <c r="Y123" i="7"/>
  <c r="X123" i="7"/>
  <c r="W123" i="7"/>
  <c r="V123" i="7"/>
  <c r="U123" i="7"/>
  <c r="T123" i="7"/>
  <c r="S123" i="7"/>
  <c r="R123" i="7"/>
  <c r="Q123" i="7"/>
  <c r="P123" i="7"/>
  <c r="O123" i="7"/>
  <c r="N123" i="7"/>
  <c r="M123" i="7"/>
  <c r="L123" i="7"/>
  <c r="K123" i="7"/>
  <c r="J123" i="7"/>
  <c r="I123" i="7"/>
  <c r="H123" i="7"/>
  <c r="G123" i="7"/>
  <c r="F123" i="7" s="1"/>
  <c r="E123" i="7" s="1"/>
  <c r="D123" i="7"/>
  <c r="AK122" i="7"/>
  <c r="AJ122" i="7"/>
  <c r="AI122" i="7"/>
  <c r="AH122" i="7"/>
  <c r="AG122" i="7"/>
  <c r="AF122" i="7"/>
  <c r="AE122" i="7"/>
  <c r="AD122" i="7"/>
  <c r="AC122" i="7"/>
  <c r="AB122" i="7"/>
  <c r="AA122" i="7"/>
  <c r="Z122" i="7"/>
  <c r="Y122" i="7"/>
  <c r="X122" i="7"/>
  <c r="W122" i="7"/>
  <c r="V122" i="7"/>
  <c r="U122" i="7"/>
  <c r="T122" i="7"/>
  <c r="S122" i="7"/>
  <c r="R122" i="7"/>
  <c r="Q122" i="7"/>
  <c r="P122" i="7"/>
  <c r="O122" i="7"/>
  <c r="N122" i="7"/>
  <c r="M122" i="7"/>
  <c r="L122" i="7"/>
  <c r="K122" i="7"/>
  <c r="J122" i="7"/>
  <c r="I122" i="7"/>
  <c r="H122" i="7"/>
  <c r="G122" i="7"/>
  <c r="F122" i="7" s="1"/>
  <c r="E122" i="7" s="1"/>
  <c r="D122" i="7"/>
  <c r="AK121" i="7"/>
  <c r="AJ121" i="7"/>
  <c r="AI121" i="7"/>
  <c r="AH121" i="7"/>
  <c r="AG121" i="7"/>
  <c r="AF121" i="7"/>
  <c r="AE121" i="7"/>
  <c r="AD121" i="7"/>
  <c r="AC121" i="7"/>
  <c r="AB121" i="7"/>
  <c r="AA121" i="7"/>
  <c r="Z121" i="7"/>
  <c r="Y121" i="7"/>
  <c r="X121" i="7"/>
  <c r="W121" i="7"/>
  <c r="V121" i="7"/>
  <c r="U121" i="7"/>
  <c r="T121" i="7"/>
  <c r="S121" i="7"/>
  <c r="R121" i="7"/>
  <c r="Q121" i="7"/>
  <c r="P121" i="7"/>
  <c r="O121" i="7"/>
  <c r="N121" i="7"/>
  <c r="M121" i="7"/>
  <c r="L121" i="7"/>
  <c r="K121" i="7"/>
  <c r="J121" i="7"/>
  <c r="I121" i="7"/>
  <c r="H121" i="7"/>
  <c r="G121" i="7"/>
  <c r="F121" i="7"/>
  <c r="E121" i="7" s="1"/>
  <c r="D121" i="7"/>
  <c r="AK120" i="7"/>
  <c r="AJ120" i="7"/>
  <c r="AI120" i="7"/>
  <c r="AH120" i="7"/>
  <c r="AG120" i="7"/>
  <c r="AF120" i="7"/>
  <c r="AE120" i="7"/>
  <c r="AD120" i="7"/>
  <c r="AC120" i="7"/>
  <c r="AB120" i="7"/>
  <c r="AA120" i="7"/>
  <c r="Z120" i="7"/>
  <c r="Y120" i="7"/>
  <c r="X120" i="7"/>
  <c r="W120" i="7"/>
  <c r="V120" i="7"/>
  <c r="U120" i="7"/>
  <c r="T120" i="7"/>
  <c r="S120" i="7"/>
  <c r="R120" i="7"/>
  <c r="Q120" i="7"/>
  <c r="P120" i="7"/>
  <c r="O120" i="7"/>
  <c r="N120" i="7"/>
  <c r="M120" i="7"/>
  <c r="L120" i="7"/>
  <c r="K120" i="7"/>
  <c r="J120" i="7"/>
  <c r="I120" i="7"/>
  <c r="H120" i="7"/>
  <c r="F120" i="7" s="1"/>
  <c r="E120" i="7" s="1"/>
  <c r="G120" i="7"/>
  <c r="D120" i="7"/>
  <c r="AK119" i="7"/>
  <c r="AJ119" i="7"/>
  <c r="AI119" i="7"/>
  <c r="AH119" i="7"/>
  <c r="AG119" i="7"/>
  <c r="AF119" i="7"/>
  <c r="AE119" i="7"/>
  <c r="AD119" i="7"/>
  <c r="AC119" i="7"/>
  <c r="AB119" i="7"/>
  <c r="AA119" i="7"/>
  <c r="Z119" i="7"/>
  <c r="Y119" i="7"/>
  <c r="X119" i="7"/>
  <c r="W119" i="7"/>
  <c r="V119" i="7"/>
  <c r="U119" i="7"/>
  <c r="T119" i="7"/>
  <c r="S119" i="7"/>
  <c r="R119" i="7"/>
  <c r="Q119" i="7"/>
  <c r="P119" i="7"/>
  <c r="O119" i="7"/>
  <c r="N119" i="7"/>
  <c r="M119" i="7"/>
  <c r="L119" i="7"/>
  <c r="K119" i="7"/>
  <c r="J119" i="7"/>
  <c r="I119" i="7"/>
  <c r="H119" i="7"/>
  <c r="G119" i="7"/>
  <c r="F119" i="7" s="1"/>
  <c r="E119" i="7" s="1"/>
  <c r="D119" i="7"/>
  <c r="AK118" i="7"/>
  <c r="AJ118" i="7"/>
  <c r="AI118" i="7"/>
  <c r="AH118" i="7"/>
  <c r="AG118" i="7"/>
  <c r="AF118" i="7"/>
  <c r="AE118" i="7"/>
  <c r="AD118" i="7"/>
  <c r="AC118" i="7"/>
  <c r="AB118" i="7"/>
  <c r="AA118" i="7"/>
  <c r="Z118" i="7"/>
  <c r="Y118" i="7"/>
  <c r="X118" i="7"/>
  <c r="W118" i="7"/>
  <c r="V118" i="7"/>
  <c r="U118" i="7"/>
  <c r="T118" i="7"/>
  <c r="S118" i="7"/>
  <c r="R118" i="7"/>
  <c r="Q118" i="7"/>
  <c r="P118" i="7"/>
  <c r="O118" i="7"/>
  <c r="N118" i="7"/>
  <c r="M118" i="7"/>
  <c r="L118" i="7"/>
  <c r="K118" i="7"/>
  <c r="J118" i="7"/>
  <c r="I118" i="7"/>
  <c r="H118" i="7"/>
  <c r="G118" i="7"/>
  <c r="F118" i="7" s="1"/>
  <c r="E118" i="7" s="1"/>
  <c r="D118" i="7"/>
  <c r="AK117" i="7"/>
  <c r="AJ117" i="7"/>
  <c r="AI117" i="7"/>
  <c r="AH117" i="7"/>
  <c r="AG117" i="7"/>
  <c r="AF117" i="7"/>
  <c r="AE117" i="7"/>
  <c r="AD117" i="7"/>
  <c r="AC117" i="7"/>
  <c r="AB117" i="7"/>
  <c r="AA117" i="7"/>
  <c r="Z117" i="7"/>
  <c r="Y117" i="7"/>
  <c r="X117" i="7"/>
  <c r="W117" i="7"/>
  <c r="V117" i="7"/>
  <c r="U117" i="7"/>
  <c r="T117" i="7"/>
  <c r="S117" i="7"/>
  <c r="R117" i="7"/>
  <c r="Q117" i="7"/>
  <c r="P117" i="7"/>
  <c r="O117" i="7"/>
  <c r="N117" i="7"/>
  <c r="M117" i="7"/>
  <c r="L117" i="7"/>
  <c r="F117" i="7" s="1"/>
  <c r="E117" i="7" s="1"/>
  <c r="K117" i="7"/>
  <c r="J117" i="7"/>
  <c r="I117" i="7"/>
  <c r="H117" i="7"/>
  <c r="G117" i="7"/>
  <c r="D117" i="7"/>
  <c r="AK116" i="7"/>
  <c r="AJ116" i="7"/>
  <c r="AI116" i="7"/>
  <c r="AH116" i="7"/>
  <c r="AG116" i="7"/>
  <c r="AF116" i="7"/>
  <c r="AE116" i="7"/>
  <c r="AD116" i="7"/>
  <c r="AC116" i="7"/>
  <c r="AB116" i="7"/>
  <c r="AA116" i="7"/>
  <c r="Z116" i="7"/>
  <c r="Y116" i="7"/>
  <c r="X116" i="7"/>
  <c r="W116" i="7"/>
  <c r="V116" i="7"/>
  <c r="U116" i="7"/>
  <c r="T116" i="7"/>
  <c r="S116" i="7"/>
  <c r="R116" i="7"/>
  <c r="Q116" i="7"/>
  <c r="P116" i="7"/>
  <c r="O116" i="7"/>
  <c r="N116" i="7"/>
  <c r="M116" i="7"/>
  <c r="L116" i="7"/>
  <c r="K116" i="7"/>
  <c r="J116" i="7"/>
  <c r="I116" i="7"/>
  <c r="H116" i="7"/>
  <c r="F116" i="7" s="1"/>
  <c r="E116" i="7" s="1"/>
  <c r="G116" i="7"/>
  <c r="D116" i="7"/>
  <c r="AK115" i="7"/>
  <c r="AJ115" i="7"/>
  <c r="AI115" i="7"/>
  <c r="AH115" i="7"/>
  <c r="AG115" i="7"/>
  <c r="AF115" i="7"/>
  <c r="AE115" i="7"/>
  <c r="AD115" i="7"/>
  <c r="AC115" i="7"/>
  <c r="AB115" i="7"/>
  <c r="AA115" i="7"/>
  <c r="Z115" i="7"/>
  <c r="Y115" i="7"/>
  <c r="X115" i="7"/>
  <c r="W115" i="7"/>
  <c r="V115" i="7"/>
  <c r="U115" i="7"/>
  <c r="T115" i="7"/>
  <c r="S115" i="7"/>
  <c r="R115" i="7"/>
  <c r="Q115" i="7"/>
  <c r="P115" i="7"/>
  <c r="O115" i="7"/>
  <c r="N115" i="7"/>
  <c r="M115" i="7"/>
  <c r="L115" i="7"/>
  <c r="K115" i="7"/>
  <c r="J115" i="7"/>
  <c r="I115" i="7"/>
  <c r="H115" i="7"/>
  <c r="G115" i="7"/>
  <c r="F115" i="7" s="1"/>
  <c r="E115" i="7" s="1"/>
  <c r="D115" i="7"/>
  <c r="AK114" i="7"/>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s="1"/>
  <c r="E114" i="7" s="1"/>
  <c r="D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F113" i="7" s="1"/>
  <c r="E113" i="7" s="1"/>
  <c r="K113" i="7"/>
  <c r="J113" i="7"/>
  <c r="I113" i="7"/>
  <c r="H113" i="7"/>
  <c r="G113" i="7"/>
  <c r="D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F112" i="7" s="1"/>
  <c r="E112" i="7" s="1"/>
  <c r="G112" i="7"/>
  <c r="D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s="1"/>
  <c r="E111" i="7" s="1"/>
  <c r="D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s="1"/>
  <c r="E110" i="7" s="1"/>
  <c r="D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F109" i="7" s="1"/>
  <c r="E109" i="7" s="1"/>
  <c r="K109" i="7"/>
  <c r="J109" i="7"/>
  <c r="I109" i="7"/>
  <c r="H109" i="7"/>
  <c r="G109" i="7"/>
  <c r="D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F108" i="7" s="1"/>
  <c r="E108" i="7" s="1"/>
  <c r="G108" i="7"/>
  <c r="D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s="1"/>
  <c r="E107" i="7" s="1"/>
  <c r="D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s="1"/>
  <c r="E106" i="7" s="1"/>
  <c r="D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F105" i="7" s="1"/>
  <c r="E105" i="7" s="1"/>
  <c r="H105" i="7"/>
  <c r="G105" i="7"/>
  <c r="D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F104" i="7" s="1"/>
  <c r="E104" i="7" s="1"/>
  <c r="J104" i="7"/>
  <c r="I104" i="7"/>
  <c r="H104" i="7"/>
  <c r="G104" i="7"/>
  <c r="D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s="1"/>
  <c r="E103" i="7" s="1"/>
  <c r="D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s="1"/>
  <c r="E102" i="7" s="1"/>
  <c r="D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F101" i="7" s="1"/>
  <c r="E101" i="7" s="1"/>
  <c r="H101" i="7"/>
  <c r="G101" i="7"/>
  <c r="D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F100" i="7" s="1"/>
  <c r="E100" i="7" s="1"/>
  <c r="G100" i="7"/>
  <c r="D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s="1"/>
  <c r="E99" i="7" s="1"/>
  <c r="D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s="1"/>
  <c r="E98" i="7" s="1"/>
  <c r="D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F97" i="7" s="1"/>
  <c r="E97" i="7" s="1"/>
  <c r="H97" i="7"/>
  <c r="G97" i="7"/>
  <c r="D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F96" i="7" s="1"/>
  <c r="E96" i="7" s="1"/>
  <c r="G96" i="7"/>
  <c r="D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s="1"/>
  <c r="E95" i="7" s="1"/>
  <c r="D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s="1"/>
  <c r="E94" i="7" s="1"/>
  <c r="D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F93" i="7" s="1"/>
  <c r="E93" i="7" s="1"/>
  <c r="H93" i="7"/>
  <c r="G93" i="7"/>
  <c r="D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F92" i="7" s="1"/>
  <c r="E92" i="7" s="1"/>
  <c r="G92" i="7"/>
  <c r="D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s="1"/>
  <c r="E91" i="7" s="1"/>
  <c r="D91" i="7"/>
  <c r="AK90"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s="1"/>
  <c r="E90" i="7" s="1"/>
  <c r="D90" i="7"/>
  <c r="AK89" i="7"/>
  <c r="AJ89"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F89" i="7" s="1"/>
  <c r="E89" i="7" s="1"/>
  <c r="H89" i="7"/>
  <c r="G89" i="7"/>
  <c r="D89" i="7"/>
  <c r="AK88" i="7"/>
  <c r="AJ88" i="7"/>
  <c r="AI88"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F88" i="7" s="1"/>
  <c r="E88" i="7" s="1"/>
  <c r="G88" i="7"/>
  <c r="D88" i="7"/>
  <c r="AK87" i="7"/>
  <c r="AJ87" i="7"/>
  <c r="AI87" i="7"/>
  <c r="AH87"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s="1"/>
  <c r="E87" i="7" s="1"/>
  <c r="D87" i="7"/>
  <c r="AK86" i="7"/>
  <c r="AJ86" i="7"/>
  <c r="AI86" i="7"/>
  <c r="AH86" i="7"/>
  <c r="AG86" i="7"/>
  <c r="AF86" i="7"/>
  <c r="AE86" i="7"/>
  <c r="AD86" i="7"/>
  <c r="AC86" i="7"/>
  <c r="AB86" i="7"/>
  <c r="AA86" i="7"/>
  <c r="Z86" i="7"/>
  <c r="Y86" i="7"/>
  <c r="X86" i="7"/>
  <c r="W86" i="7"/>
  <c r="V86" i="7"/>
  <c r="U86" i="7"/>
  <c r="T86" i="7"/>
  <c r="S86" i="7"/>
  <c r="R86" i="7"/>
  <c r="Q86" i="7"/>
  <c r="P86" i="7"/>
  <c r="O86" i="7"/>
  <c r="N86" i="7"/>
  <c r="M86" i="7"/>
  <c r="L86" i="7"/>
  <c r="K86" i="7"/>
  <c r="J86" i="7"/>
  <c r="I86" i="7"/>
  <c r="H86" i="7"/>
  <c r="G86" i="7"/>
  <c r="D86" i="7"/>
  <c r="AK85" i="7"/>
  <c r="AJ85" i="7"/>
  <c r="AI85" i="7"/>
  <c r="AH85" i="7"/>
  <c r="AG85" i="7"/>
  <c r="AF85" i="7"/>
  <c r="AE85" i="7"/>
  <c r="AD85" i="7"/>
  <c r="AC85" i="7"/>
  <c r="AB85" i="7"/>
  <c r="AA85" i="7"/>
  <c r="Z85" i="7"/>
  <c r="Y85" i="7"/>
  <c r="X85" i="7"/>
  <c r="W85" i="7"/>
  <c r="V85" i="7"/>
  <c r="U85" i="7"/>
  <c r="T85" i="7"/>
  <c r="S85" i="7"/>
  <c r="R85" i="7"/>
  <c r="Q85" i="7"/>
  <c r="P85" i="7"/>
  <c r="O85" i="7"/>
  <c r="N85" i="7"/>
  <c r="M85" i="7"/>
  <c r="L85" i="7"/>
  <c r="K85" i="7"/>
  <c r="J85" i="7"/>
  <c r="I85" i="7"/>
  <c r="F85" i="7" s="1"/>
  <c r="E85" i="7" s="1"/>
  <c r="H85" i="7"/>
  <c r="G85" i="7"/>
  <c r="D85" i="7"/>
  <c r="AK84" i="7"/>
  <c r="AJ84" i="7"/>
  <c r="AI84" i="7"/>
  <c r="AH84" i="7"/>
  <c r="AG84" i="7"/>
  <c r="AF84" i="7"/>
  <c r="AE84" i="7"/>
  <c r="AD84" i="7"/>
  <c r="AC84" i="7"/>
  <c r="AB84" i="7"/>
  <c r="AA84" i="7"/>
  <c r="Z84" i="7"/>
  <c r="Y84" i="7"/>
  <c r="X84" i="7"/>
  <c r="W84" i="7"/>
  <c r="V84" i="7"/>
  <c r="U84" i="7"/>
  <c r="T84" i="7"/>
  <c r="S84" i="7"/>
  <c r="R84" i="7"/>
  <c r="Q84" i="7"/>
  <c r="P84" i="7"/>
  <c r="O84" i="7"/>
  <c r="N84" i="7"/>
  <c r="M84" i="7"/>
  <c r="L84" i="7"/>
  <c r="K84" i="7"/>
  <c r="J84" i="7"/>
  <c r="I84" i="7"/>
  <c r="H84" i="7"/>
  <c r="G84" i="7"/>
  <c r="D84" i="7"/>
  <c r="AK83" i="7"/>
  <c r="AJ83" i="7"/>
  <c r="AI83" i="7"/>
  <c r="AH83" i="7"/>
  <c r="AG83" i="7"/>
  <c r="AF83" i="7"/>
  <c r="AE83" i="7"/>
  <c r="AD83" i="7"/>
  <c r="AC83" i="7"/>
  <c r="AB83" i="7"/>
  <c r="AA83" i="7"/>
  <c r="Z83" i="7"/>
  <c r="Y83" i="7"/>
  <c r="X83" i="7"/>
  <c r="W83" i="7"/>
  <c r="V83" i="7"/>
  <c r="U83" i="7"/>
  <c r="T83" i="7"/>
  <c r="S83" i="7"/>
  <c r="R83" i="7"/>
  <c r="Q83" i="7"/>
  <c r="P83" i="7"/>
  <c r="O83" i="7"/>
  <c r="N83" i="7"/>
  <c r="M83" i="7"/>
  <c r="L83" i="7"/>
  <c r="K83" i="7"/>
  <c r="J83" i="7"/>
  <c r="I83" i="7"/>
  <c r="H83" i="7"/>
  <c r="G83" i="7"/>
  <c r="F83" i="7" s="1"/>
  <c r="E83" i="7" s="1"/>
  <c r="D83" i="7"/>
  <c r="AK82" i="7"/>
  <c r="AJ82" i="7"/>
  <c r="AI82" i="7"/>
  <c r="AH82" i="7"/>
  <c r="AG82" i="7"/>
  <c r="AF82" i="7"/>
  <c r="AE82" i="7"/>
  <c r="AD82" i="7"/>
  <c r="AC82" i="7"/>
  <c r="AB82" i="7"/>
  <c r="AA82" i="7"/>
  <c r="Z82" i="7"/>
  <c r="Y82" i="7"/>
  <c r="X82" i="7"/>
  <c r="W82" i="7"/>
  <c r="V82" i="7"/>
  <c r="U82" i="7"/>
  <c r="T82" i="7"/>
  <c r="S82" i="7"/>
  <c r="R82" i="7"/>
  <c r="Q82" i="7"/>
  <c r="P82" i="7"/>
  <c r="O82" i="7"/>
  <c r="N82" i="7"/>
  <c r="M82" i="7"/>
  <c r="L82" i="7"/>
  <c r="K82" i="7"/>
  <c r="J82" i="7"/>
  <c r="I82" i="7"/>
  <c r="H82" i="7"/>
  <c r="G82" i="7"/>
  <c r="F82" i="7" s="1"/>
  <c r="E82" i="7" s="1"/>
  <c r="D82" i="7"/>
  <c r="AK81" i="7"/>
  <c r="AJ81" i="7"/>
  <c r="AI81" i="7"/>
  <c r="AH81" i="7"/>
  <c r="AG81" i="7"/>
  <c r="AF81" i="7"/>
  <c r="AE81" i="7"/>
  <c r="AD81" i="7"/>
  <c r="AC81" i="7"/>
  <c r="AB81" i="7"/>
  <c r="AA81" i="7"/>
  <c r="Z81" i="7"/>
  <c r="Y81" i="7"/>
  <c r="X81" i="7"/>
  <c r="W81" i="7"/>
  <c r="V81" i="7"/>
  <c r="U81" i="7"/>
  <c r="T81" i="7"/>
  <c r="S81" i="7"/>
  <c r="R81" i="7"/>
  <c r="Q81" i="7"/>
  <c r="P81" i="7"/>
  <c r="O81" i="7"/>
  <c r="N81" i="7"/>
  <c r="M81" i="7"/>
  <c r="L81" i="7"/>
  <c r="K81" i="7"/>
  <c r="J81" i="7"/>
  <c r="I81" i="7"/>
  <c r="F81" i="7" s="1"/>
  <c r="E81" i="7" s="1"/>
  <c r="H81" i="7"/>
  <c r="G81" i="7"/>
  <c r="D81" i="7"/>
  <c r="AK80" i="7"/>
  <c r="AJ80" i="7"/>
  <c r="AI80" i="7"/>
  <c r="AH80" i="7"/>
  <c r="AG80" i="7"/>
  <c r="AF80" i="7"/>
  <c r="AE80" i="7"/>
  <c r="AD80" i="7"/>
  <c r="AC80" i="7"/>
  <c r="AB80" i="7"/>
  <c r="AA80" i="7"/>
  <c r="Z80" i="7"/>
  <c r="Y80" i="7"/>
  <c r="X80" i="7"/>
  <c r="W80" i="7"/>
  <c r="V80" i="7"/>
  <c r="U80" i="7"/>
  <c r="T80" i="7"/>
  <c r="S80" i="7"/>
  <c r="R80" i="7"/>
  <c r="Q80" i="7"/>
  <c r="P80" i="7"/>
  <c r="O80" i="7"/>
  <c r="N80" i="7"/>
  <c r="M80" i="7"/>
  <c r="L80" i="7"/>
  <c r="K80" i="7"/>
  <c r="J80" i="7"/>
  <c r="I80" i="7"/>
  <c r="H80" i="7"/>
  <c r="F80" i="7" s="1"/>
  <c r="G80" i="7"/>
  <c r="E80" i="7"/>
  <c r="D80" i="7"/>
  <c r="AK79" i="7"/>
  <c r="AJ79" i="7"/>
  <c r="AI79" i="7"/>
  <c r="AH79" i="7"/>
  <c r="AG79" i="7"/>
  <c r="AF79" i="7"/>
  <c r="AE79" i="7"/>
  <c r="AD79" i="7"/>
  <c r="AC79" i="7"/>
  <c r="AB79" i="7"/>
  <c r="AA79" i="7"/>
  <c r="Z79" i="7"/>
  <c r="Y79" i="7"/>
  <c r="X79" i="7"/>
  <c r="W79" i="7"/>
  <c r="V79" i="7"/>
  <c r="U79" i="7"/>
  <c r="T79" i="7"/>
  <c r="S79" i="7"/>
  <c r="R79" i="7"/>
  <c r="Q79" i="7"/>
  <c r="P79" i="7"/>
  <c r="O79" i="7"/>
  <c r="N79" i="7"/>
  <c r="M79" i="7"/>
  <c r="L79" i="7"/>
  <c r="K79" i="7"/>
  <c r="J79" i="7"/>
  <c r="I79" i="7"/>
  <c r="H79" i="7"/>
  <c r="G79" i="7"/>
  <c r="F79" i="7" s="1"/>
  <c r="E79" i="7" s="1"/>
  <c r="D79" i="7"/>
  <c r="AK78" i="7"/>
  <c r="AJ78" i="7"/>
  <c r="AI78" i="7"/>
  <c r="AH78" i="7"/>
  <c r="AG78" i="7"/>
  <c r="AF78" i="7"/>
  <c r="AE78" i="7"/>
  <c r="AD78" i="7"/>
  <c r="AC78" i="7"/>
  <c r="AB78" i="7"/>
  <c r="AA78" i="7"/>
  <c r="Z78" i="7"/>
  <c r="Y78" i="7"/>
  <c r="X78" i="7"/>
  <c r="W78" i="7"/>
  <c r="V78" i="7"/>
  <c r="U78" i="7"/>
  <c r="T78" i="7"/>
  <c r="S78" i="7"/>
  <c r="R78" i="7"/>
  <c r="Q78" i="7"/>
  <c r="P78" i="7"/>
  <c r="O78" i="7"/>
  <c r="N78" i="7"/>
  <c r="M78" i="7"/>
  <c r="L78" i="7"/>
  <c r="K78" i="7"/>
  <c r="J78" i="7"/>
  <c r="I78" i="7"/>
  <c r="H78" i="7"/>
  <c r="G78" i="7"/>
  <c r="F78" i="7" s="1"/>
  <c r="E78" i="7" s="1"/>
  <c r="D78" i="7"/>
  <c r="AK77" i="7"/>
  <c r="AJ77" i="7"/>
  <c r="AI77" i="7"/>
  <c r="AH77" i="7"/>
  <c r="AG77" i="7"/>
  <c r="AF77" i="7"/>
  <c r="AE77" i="7"/>
  <c r="AD77" i="7"/>
  <c r="AC77" i="7"/>
  <c r="AB77" i="7"/>
  <c r="AA77" i="7"/>
  <c r="Z77" i="7"/>
  <c r="Y77" i="7"/>
  <c r="X77" i="7"/>
  <c r="W77" i="7"/>
  <c r="V77" i="7"/>
  <c r="U77" i="7"/>
  <c r="T77" i="7"/>
  <c r="S77" i="7"/>
  <c r="R77" i="7"/>
  <c r="Q77" i="7"/>
  <c r="P77" i="7"/>
  <c r="O77" i="7"/>
  <c r="N77" i="7"/>
  <c r="M77" i="7"/>
  <c r="L77" i="7"/>
  <c r="K77" i="7"/>
  <c r="J77" i="7"/>
  <c r="I77" i="7"/>
  <c r="H77" i="7"/>
  <c r="G77" i="7"/>
  <c r="D77" i="7"/>
  <c r="AK76" i="7"/>
  <c r="AJ76" i="7"/>
  <c r="AI76" i="7"/>
  <c r="AH76" i="7"/>
  <c r="AG76" i="7"/>
  <c r="AF76" i="7"/>
  <c r="AE76" i="7"/>
  <c r="AD76" i="7"/>
  <c r="AC76" i="7"/>
  <c r="AB76" i="7"/>
  <c r="AA76" i="7"/>
  <c r="Z76" i="7"/>
  <c r="Y76" i="7"/>
  <c r="X76" i="7"/>
  <c r="W76" i="7"/>
  <c r="V76" i="7"/>
  <c r="U76" i="7"/>
  <c r="T76" i="7"/>
  <c r="S76" i="7"/>
  <c r="R76" i="7"/>
  <c r="Q76" i="7"/>
  <c r="P76" i="7"/>
  <c r="O76" i="7"/>
  <c r="N76" i="7"/>
  <c r="M76" i="7"/>
  <c r="L76" i="7"/>
  <c r="K76" i="7"/>
  <c r="J76" i="7"/>
  <c r="I76" i="7"/>
  <c r="H76" i="7"/>
  <c r="G76" i="7"/>
  <c r="D76" i="7"/>
  <c r="AK75" i="7"/>
  <c r="AJ75" i="7"/>
  <c r="AI75" i="7"/>
  <c r="AH75" i="7"/>
  <c r="AG75" i="7"/>
  <c r="AF75" i="7"/>
  <c r="AE75" i="7"/>
  <c r="AD75" i="7"/>
  <c r="AC75" i="7"/>
  <c r="AB75" i="7"/>
  <c r="AA75" i="7"/>
  <c r="Z75" i="7"/>
  <c r="Y75" i="7"/>
  <c r="X75" i="7"/>
  <c r="W75" i="7"/>
  <c r="V75" i="7"/>
  <c r="U75" i="7"/>
  <c r="T75" i="7"/>
  <c r="S75" i="7"/>
  <c r="R75" i="7"/>
  <c r="Q75" i="7"/>
  <c r="P75" i="7"/>
  <c r="O75" i="7"/>
  <c r="N75" i="7"/>
  <c r="M75" i="7"/>
  <c r="L75" i="7"/>
  <c r="K75" i="7"/>
  <c r="J75" i="7"/>
  <c r="I75" i="7"/>
  <c r="H75" i="7"/>
  <c r="G75" i="7"/>
  <c r="F75" i="7" s="1"/>
  <c r="E75" i="7"/>
  <c r="D75" i="7"/>
  <c r="AK74" i="7"/>
  <c r="AJ74" i="7"/>
  <c r="AI74" i="7"/>
  <c r="AH74" i="7"/>
  <c r="AG74" i="7"/>
  <c r="AF74" i="7"/>
  <c r="AE74" i="7"/>
  <c r="AD74" i="7"/>
  <c r="AC74" i="7"/>
  <c r="AB74" i="7"/>
  <c r="AA74" i="7"/>
  <c r="Z74" i="7"/>
  <c r="Y74" i="7"/>
  <c r="X74" i="7"/>
  <c r="W74" i="7"/>
  <c r="V74" i="7"/>
  <c r="U74" i="7"/>
  <c r="T74" i="7"/>
  <c r="S74" i="7"/>
  <c r="R74" i="7"/>
  <c r="Q74" i="7"/>
  <c r="P74" i="7"/>
  <c r="O74" i="7"/>
  <c r="N74" i="7"/>
  <c r="M74" i="7"/>
  <c r="L74" i="7"/>
  <c r="K74" i="7"/>
  <c r="J74" i="7"/>
  <c r="I74" i="7"/>
  <c r="H74" i="7"/>
  <c r="G74" i="7"/>
  <c r="F74" i="7" s="1"/>
  <c r="E74" i="7" s="1"/>
  <c r="D74" i="7"/>
  <c r="AK73" i="7"/>
  <c r="AJ73" i="7"/>
  <c r="AI73" i="7"/>
  <c r="AH73" i="7"/>
  <c r="AG73" i="7"/>
  <c r="AF73" i="7"/>
  <c r="AE73" i="7"/>
  <c r="AD73" i="7"/>
  <c r="AC73" i="7"/>
  <c r="AB73" i="7"/>
  <c r="AA73" i="7"/>
  <c r="Z73" i="7"/>
  <c r="Y73" i="7"/>
  <c r="X73" i="7"/>
  <c r="W73" i="7"/>
  <c r="V73" i="7"/>
  <c r="U73" i="7"/>
  <c r="T73" i="7"/>
  <c r="S73" i="7"/>
  <c r="R73" i="7"/>
  <c r="Q73" i="7"/>
  <c r="P73" i="7"/>
  <c r="O73" i="7"/>
  <c r="N73" i="7"/>
  <c r="M73" i="7"/>
  <c r="L73" i="7"/>
  <c r="K73" i="7"/>
  <c r="J73" i="7"/>
  <c r="I73" i="7"/>
  <c r="H73" i="7"/>
  <c r="G73" i="7"/>
  <c r="D73" i="7"/>
  <c r="AK72" i="7"/>
  <c r="AJ72" i="7"/>
  <c r="AI72" i="7"/>
  <c r="AH72" i="7"/>
  <c r="AG72" i="7"/>
  <c r="AF72" i="7"/>
  <c r="AE72" i="7"/>
  <c r="AD72" i="7"/>
  <c r="AC72" i="7"/>
  <c r="AB72" i="7"/>
  <c r="AA72" i="7"/>
  <c r="Z72" i="7"/>
  <c r="Y72" i="7"/>
  <c r="X72" i="7"/>
  <c r="W72" i="7"/>
  <c r="V72" i="7"/>
  <c r="U72" i="7"/>
  <c r="T72" i="7"/>
  <c r="S72" i="7"/>
  <c r="R72" i="7"/>
  <c r="Q72" i="7"/>
  <c r="P72" i="7"/>
  <c r="O72" i="7"/>
  <c r="N72" i="7"/>
  <c r="M72" i="7"/>
  <c r="L72" i="7"/>
  <c r="K72" i="7"/>
  <c r="J72" i="7"/>
  <c r="I72" i="7"/>
  <c r="H72" i="7"/>
  <c r="F72" i="7" s="1"/>
  <c r="E72" i="7" s="1"/>
  <c r="G72" i="7"/>
  <c r="D72" i="7"/>
  <c r="AK71" i="7"/>
  <c r="AJ71" i="7"/>
  <c r="AI71" i="7"/>
  <c r="AH71" i="7"/>
  <c r="AG71" i="7"/>
  <c r="AF71" i="7"/>
  <c r="AE71" i="7"/>
  <c r="AD71" i="7"/>
  <c r="AC71" i="7"/>
  <c r="AB71" i="7"/>
  <c r="AA71" i="7"/>
  <c r="Z71" i="7"/>
  <c r="Y71" i="7"/>
  <c r="X71" i="7"/>
  <c r="W71" i="7"/>
  <c r="V71" i="7"/>
  <c r="U71" i="7"/>
  <c r="T71" i="7"/>
  <c r="S71" i="7"/>
  <c r="R71" i="7"/>
  <c r="Q71" i="7"/>
  <c r="P71" i="7"/>
  <c r="O71" i="7"/>
  <c r="N71" i="7"/>
  <c r="M71" i="7"/>
  <c r="L71" i="7"/>
  <c r="K71" i="7"/>
  <c r="J71" i="7"/>
  <c r="I71" i="7"/>
  <c r="H71" i="7"/>
  <c r="G71" i="7"/>
  <c r="F71" i="7" s="1"/>
  <c r="E71" i="7" s="1"/>
  <c r="D71" i="7"/>
  <c r="AK70" i="7"/>
  <c r="AJ70" i="7"/>
  <c r="AI70" i="7"/>
  <c r="AH70" i="7"/>
  <c r="AG70" i="7"/>
  <c r="AF70" i="7"/>
  <c r="AE70" i="7"/>
  <c r="AD70" i="7"/>
  <c r="AC70" i="7"/>
  <c r="AB70" i="7"/>
  <c r="AA70" i="7"/>
  <c r="Z70" i="7"/>
  <c r="Y70" i="7"/>
  <c r="X70" i="7"/>
  <c r="W70" i="7"/>
  <c r="V70" i="7"/>
  <c r="U70" i="7"/>
  <c r="T70" i="7"/>
  <c r="S70" i="7"/>
  <c r="R70" i="7"/>
  <c r="Q70" i="7"/>
  <c r="P70" i="7"/>
  <c r="O70" i="7"/>
  <c r="N70" i="7"/>
  <c r="M70" i="7"/>
  <c r="L70" i="7"/>
  <c r="K70" i="7"/>
  <c r="J70" i="7"/>
  <c r="I70" i="7"/>
  <c r="H70" i="7"/>
  <c r="G70" i="7"/>
  <c r="D70" i="7"/>
  <c r="AK69" i="7"/>
  <c r="AJ69" i="7"/>
  <c r="AI69" i="7"/>
  <c r="AH69" i="7"/>
  <c r="AG69" i="7"/>
  <c r="AF69" i="7"/>
  <c r="AE69" i="7"/>
  <c r="AD69" i="7"/>
  <c r="AC69" i="7"/>
  <c r="AB69" i="7"/>
  <c r="AA69" i="7"/>
  <c r="Z69" i="7"/>
  <c r="Y69" i="7"/>
  <c r="X69" i="7"/>
  <c r="W69" i="7"/>
  <c r="V69" i="7"/>
  <c r="U69" i="7"/>
  <c r="T69" i="7"/>
  <c r="S69" i="7"/>
  <c r="R69" i="7"/>
  <c r="Q69" i="7"/>
  <c r="P69" i="7"/>
  <c r="O69" i="7"/>
  <c r="N69" i="7"/>
  <c r="M69" i="7"/>
  <c r="L69" i="7"/>
  <c r="K69" i="7"/>
  <c r="F69" i="7" s="1"/>
  <c r="E69" i="7" s="1"/>
  <c r="J69" i="7"/>
  <c r="I69" i="7"/>
  <c r="H69" i="7"/>
  <c r="G69" i="7"/>
  <c r="D69" i="7"/>
  <c r="AK68" i="7"/>
  <c r="AJ68" i="7"/>
  <c r="AI68" i="7"/>
  <c r="AH68" i="7"/>
  <c r="AG68" i="7"/>
  <c r="AF68" i="7"/>
  <c r="AE68" i="7"/>
  <c r="AD68" i="7"/>
  <c r="AC68" i="7"/>
  <c r="AB68" i="7"/>
  <c r="AA68" i="7"/>
  <c r="Z68" i="7"/>
  <c r="Y68" i="7"/>
  <c r="X68" i="7"/>
  <c r="W68" i="7"/>
  <c r="V68" i="7"/>
  <c r="U68" i="7"/>
  <c r="T68" i="7"/>
  <c r="S68" i="7"/>
  <c r="R68" i="7"/>
  <c r="Q68" i="7"/>
  <c r="P68" i="7"/>
  <c r="O68" i="7"/>
  <c r="N68" i="7"/>
  <c r="M68" i="7"/>
  <c r="L68" i="7"/>
  <c r="K68" i="7"/>
  <c r="J68" i="7"/>
  <c r="I68" i="7"/>
  <c r="H68" i="7"/>
  <c r="F68" i="7" s="1"/>
  <c r="E68" i="7" s="1"/>
  <c r="G68" i="7"/>
  <c r="D68" i="7"/>
  <c r="AK67" i="7"/>
  <c r="AJ67" i="7"/>
  <c r="AI67" i="7"/>
  <c r="AH67" i="7"/>
  <c r="AG67" i="7"/>
  <c r="AF67" i="7"/>
  <c r="AE67" i="7"/>
  <c r="AD67" i="7"/>
  <c r="AC67" i="7"/>
  <c r="AB67" i="7"/>
  <c r="AA67" i="7"/>
  <c r="Z67" i="7"/>
  <c r="Y67" i="7"/>
  <c r="X67" i="7"/>
  <c r="W67" i="7"/>
  <c r="V67" i="7"/>
  <c r="U67" i="7"/>
  <c r="T67" i="7"/>
  <c r="S67" i="7"/>
  <c r="R67" i="7"/>
  <c r="Q67" i="7"/>
  <c r="P67" i="7"/>
  <c r="O67" i="7"/>
  <c r="N67" i="7"/>
  <c r="M67" i="7"/>
  <c r="L67" i="7"/>
  <c r="K67" i="7"/>
  <c r="J67" i="7"/>
  <c r="I67" i="7"/>
  <c r="H67" i="7"/>
  <c r="G67" i="7"/>
  <c r="D67" i="7"/>
  <c r="AK66" i="7"/>
  <c r="AJ66" i="7"/>
  <c r="AI66" i="7"/>
  <c r="AH66" i="7"/>
  <c r="AG66" i="7"/>
  <c r="AF66" i="7"/>
  <c r="AE66" i="7"/>
  <c r="AD66" i="7"/>
  <c r="AC66" i="7"/>
  <c r="AB66" i="7"/>
  <c r="AA66" i="7"/>
  <c r="Z66" i="7"/>
  <c r="Y66" i="7"/>
  <c r="X66" i="7"/>
  <c r="W66" i="7"/>
  <c r="V66" i="7"/>
  <c r="U66" i="7"/>
  <c r="T66" i="7"/>
  <c r="S66" i="7"/>
  <c r="R66" i="7"/>
  <c r="Q66" i="7"/>
  <c r="P66" i="7"/>
  <c r="O66" i="7"/>
  <c r="N66" i="7"/>
  <c r="M66" i="7"/>
  <c r="L66" i="7"/>
  <c r="K66" i="7"/>
  <c r="J66" i="7"/>
  <c r="I66" i="7"/>
  <c r="H66" i="7"/>
  <c r="G66" i="7"/>
  <c r="F66" i="7" s="1"/>
  <c r="E66" i="7" s="1"/>
  <c r="D66" i="7"/>
  <c r="AK65" i="7"/>
  <c r="AJ65" i="7"/>
  <c r="AI65" i="7"/>
  <c r="AH65" i="7"/>
  <c r="AG65" i="7"/>
  <c r="AF65" i="7"/>
  <c r="AE65" i="7"/>
  <c r="AD65" i="7"/>
  <c r="AC65" i="7"/>
  <c r="AB65" i="7"/>
  <c r="AA65" i="7"/>
  <c r="Z65" i="7"/>
  <c r="Y65" i="7"/>
  <c r="X65" i="7"/>
  <c r="W65" i="7"/>
  <c r="V65" i="7"/>
  <c r="U65" i="7"/>
  <c r="T65" i="7"/>
  <c r="S65" i="7"/>
  <c r="R65" i="7"/>
  <c r="Q65" i="7"/>
  <c r="P65" i="7"/>
  <c r="O65" i="7"/>
  <c r="N65" i="7"/>
  <c r="M65" i="7"/>
  <c r="L65" i="7"/>
  <c r="K65" i="7"/>
  <c r="J65" i="7"/>
  <c r="I65" i="7"/>
  <c r="H65" i="7"/>
  <c r="G65" i="7"/>
  <c r="F65" i="7" s="1"/>
  <c r="E65" i="7" s="1"/>
  <c r="D65" i="7"/>
  <c r="AK64" i="7"/>
  <c r="AJ64" i="7"/>
  <c r="AI64" i="7"/>
  <c r="AH64" i="7"/>
  <c r="AG64" i="7"/>
  <c r="AF64" i="7"/>
  <c r="AE64" i="7"/>
  <c r="AD64" i="7"/>
  <c r="AC64" i="7"/>
  <c r="AB64" i="7"/>
  <c r="AA64" i="7"/>
  <c r="Z64" i="7"/>
  <c r="Y64" i="7"/>
  <c r="X64" i="7"/>
  <c r="W64" i="7"/>
  <c r="V64" i="7"/>
  <c r="U64" i="7"/>
  <c r="T64" i="7"/>
  <c r="S64" i="7"/>
  <c r="R64" i="7"/>
  <c r="Q64" i="7"/>
  <c r="P64" i="7"/>
  <c r="O64" i="7"/>
  <c r="N64" i="7"/>
  <c r="M64" i="7"/>
  <c r="L64" i="7"/>
  <c r="K64" i="7"/>
  <c r="J64" i="7"/>
  <c r="I64" i="7"/>
  <c r="H64" i="7"/>
  <c r="G64" i="7"/>
  <c r="F64" i="7" s="1"/>
  <c r="E64" i="7" s="1"/>
  <c r="D64" i="7"/>
  <c r="AK63" i="7"/>
  <c r="AJ63" i="7"/>
  <c r="AI63" i="7"/>
  <c r="AH63" i="7"/>
  <c r="AG63" i="7"/>
  <c r="AF63" i="7"/>
  <c r="AE63" i="7"/>
  <c r="AD63" i="7"/>
  <c r="AC63" i="7"/>
  <c r="AB63" i="7"/>
  <c r="AA63" i="7"/>
  <c r="Z63" i="7"/>
  <c r="Y63" i="7"/>
  <c r="X63" i="7"/>
  <c r="W63" i="7"/>
  <c r="V63" i="7"/>
  <c r="U63" i="7"/>
  <c r="T63" i="7"/>
  <c r="S63" i="7"/>
  <c r="R63" i="7"/>
  <c r="Q63" i="7"/>
  <c r="P63" i="7"/>
  <c r="O63" i="7"/>
  <c r="N63" i="7"/>
  <c r="M63" i="7"/>
  <c r="L63" i="7"/>
  <c r="K63" i="7"/>
  <c r="J63" i="7"/>
  <c r="I63" i="7"/>
  <c r="H63" i="7"/>
  <c r="G63" i="7"/>
  <c r="D63"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D62" i="7"/>
  <c r="AK61" i="7"/>
  <c r="AJ61" i="7"/>
  <c r="AI61" i="7"/>
  <c r="AH61" i="7"/>
  <c r="AG61" i="7"/>
  <c r="AF61" i="7"/>
  <c r="AE61" i="7"/>
  <c r="AD61" i="7"/>
  <c r="AC61" i="7"/>
  <c r="AB61" i="7"/>
  <c r="AA61" i="7"/>
  <c r="Z61" i="7"/>
  <c r="Y61" i="7"/>
  <c r="X61" i="7"/>
  <c r="W61" i="7"/>
  <c r="V61" i="7"/>
  <c r="U61" i="7"/>
  <c r="T61" i="7"/>
  <c r="S61" i="7"/>
  <c r="R61" i="7"/>
  <c r="Q61" i="7"/>
  <c r="P61" i="7"/>
  <c r="O61" i="7"/>
  <c r="N61" i="7"/>
  <c r="M61" i="7"/>
  <c r="L61" i="7"/>
  <c r="K61" i="7"/>
  <c r="J61" i="7"/>
  <c r="I61" i="7"/>
  <c r="H61" i="7"/>
  <c r="G61" i="7"/>
  <c r="F61" i="7" s="1"/>
  <c r="E61" i="7" s="1"/>
  <c r="D61" i="7"/>
  <c r="AK60" i="7"/>
  <c r="AJ60" i="7"/>
  <c r="AI60" i="7"/>
  <c r="AH60" i="7"/>
  <c r="AG60" i="7"/>
  <c r="AF60" i="7"/>
  <c r="AE60" i="7"/>
  <c r="AD60" i="7"/>
  <c r="AC60" i="7"/>
  <c r="AB60" i="7"/>
  <c r="AA60" i="7"/>
  <c r="Z60" i="7"/>
  <c r="Y60" i="7"/>
  <c r="X60" i="7"/>
  <c r="W60" i="7"/>
  <c r="V60" i="7"/>
  <c r="U60" i="7"/>
  <c r="T60" i="7"/>
  <c r="S60" i="7"/>
  <c r="R60" i="7"/>
  <c r="Q60" i="7"/>
  <c r="P60" i="7"/>
  <c r="O60" i="7"/>
  <c r="N60" i="7"/>
  <c r="M60" i="7"/>
  <c r="L60" i="7"/>
  <c r="K60" i="7"/>
  <c r="J60" i="7"/>
  <c r="I60" i="7"/>
  <c r="H60" i="7"/>
  <c r="G60" i="7"/>
  <c r="F60" i="7" s="1"/>
  <c r="E60" i="7" s="1"/>
  <c r="D60" i="7"/>
  <c r="AK59" i="7"/>
  <c r="AJ59" i="7"/>
  <c r="AI59" i="7"/>
  <c r="AH59" i="7"/>
  <c r="AG59" i="7"/>
  <c r="AF59" i="7"/>
  <c r="AE59" i="7"/>
  <c r="AD59" i="7"/>
  <c r="AC59" i="7"/>
  <c r="AB59" i="7"/>
  <c r="AA59" i="7"/>
  <c r="Z59" i="7"/>
  <c r="Y59" i="7"/>
  <c r="X59" i="7"/>
  <c r="W59" i="7"/>
  <c r="V59" i="7"/>
  <c r="U59" i="7"/>
  <c r="T59" i="7"/>
  <c r="S59" i="7"/>
  <c r="R59" i="7"/>
  <c r="Q59" i="7"/>
  <c r="P59" i="7"/>
  <c r="O59" i="7"/>
  <c r="N59" i="7"/>
  <c r="M59" i="7"/>
  <c r="L59" i="7"/>
  <c r="K59" i="7"/>
  <c r="J59" i="7"/>
  <c r="I59" i="7"/>
  <c r="H59" i="7"/>
  <c r="G59" i="7"/>
  <c r="F59" i="7" s="1"/>
  <c r="E59" i="7" s="1"/>
  <c r="D59" i="7"/>
  <c r="AK58" i="7"/>
  <c r="AJ58" i="7"/>
  <c r="AI58" i="7"/>
  <c r="AH58" i="7"/>
  <c r="AG58" i="7"/>
  <c r="AF58" i="7"/>
  <c r="AE58" i="7"/>
  <c r="AD58" i="7"/>
  <c r="AC58" i="7"/>
  <c r="AB58" i="7"/>
  <c r="AA58" i="7"/>
  <c r="Z58" i="7"/>
  <c r="Y58" i="7"/>
  <c r="X58" i="7"/>
  <c r="W58" i="7"/>
  <c r="V58" i="7"/>
  <c r="U58" i="7"/>
  <c r="T58" i="7"/>
  <c r="S58" i="7"/>
  <c r="R58" i="7"/>
  <c r="Q58" i="7"/>
  <c r="P58" i="7"/>
  <c r="O58" i="7"/>
  <c r="N58" i="7"/>
  <c r="M58" i="7"/>
  <c r="L58" i="7"/>
  <c r="K58" i="7"/>
  <c r="J58" i="7"/>
  <c r="I58" i="7"/>
  <c r="H58" i="7"/>
  <c r="G58" i="7"/>
  <c r="F58" i="7" s="1"/>
  <c r="E58" i="7" s="1"/>
  <c r="D58" i="7"/>
  <c r="AK57" i="7"/>
  <c r="AJ57" i="7"/>
  <c r="AI57" i="7"/>
  <c r="AH57" i="7"/>
  <c r="AG57" i="7"/>
  <c r="AF57" i="7"/>
  <c r="AE57" i="7"/>
  <c r="AD57" i="7"/>
  <c r="AC57" i="7"/>
  <c r="AB57" i="7"/>
  <c r="AA57" i="7"/>
  <c r="Z57" i="7"/>
  <c r="Y57" i="7"/>
  <c r="X57" i="7"/>
  <c r="W57" i="7"/>
  <c r="V57" i="7"/>
  <c r="U57" i="7"/>
  <c r="T57" i="7"/>
  <c r="S57" i="7"/>
  <c r="R57" i="7"/>
  <c r="Q57" i="7"/>
  <c r="P57" i="7"/>
  <c r="O57" i="7"/>
  <c r="N57" i="7"/>
  <c r="M57" i="7"/>
  <c r="L57" i="7"/>
  <c r="K57" i="7"/>
  <c r="J57" i="7"/>
  <c r="I57" i="7"/>
  <c r="F57" i="7" s="1"/>
  <c r="E57" i="7" s="1"/>
  <c r="H57" i="7"/>
  <c r="G57" i="7"/>
  <c r="D57" i="7"/>
  <c r="AK56" i="7"/>
  <c r="AJ56" i="7"/>
  <c r="AI56" i="7"/>
  <c r="AH56" i="7"/>
  <c r="AG56" i="7"/>
  <c r="AF56" i="7"/>
  <c r="AE56" i="7"/>
  <c r="AD56" i="7"/>
  <c r="AC56" i="7"/>
  <c r="AB56" i="7"/>
  <c r="AA56" i="7"/>
  <c r="Z56" i="7"/>
  <c r="Y56" i="7"/>
  <c r="X56" i="7"/>
  <c r="W56" i="7"/>
  <c r="V56" i="7"/>
  <c r="U56" i="7"/>
  <c r="T56" i="7"/>
  <c r="S56" i="7"/>
  <c r="R56" i="7"/>
  <c r="Q56" i="7"/>
  <c r="P56" i="7"/>
  <c r="O56" i="7"/>
  <c r="N56" i="7"/>
  <c r="M56" i="7"/>
  <c r="L56" i="7"/>
  <c r="K56" i="7"/>
  <c r="J56" i="7"/>
  <c r="I56" i="7"/>
  <c r="H56" i="7"/>
  <c r="G56" i="7"/>
  <c r="F56" i="7" s="1"/>
  <c r="E56" i="7" s="1"/>
  <c r="D56" i="7"/>
  <c r="AK55" i="7"/>
  <c r="AJ55" i="7"/>
  <c r="AI55" i="7"/>
  <c r="AH55" i="7"/>
  <c r="AG55" i="7"/>
  <c r="AF55" i="7"/>
  <c r="AE55" i="7"/>
  <c r="AD55" i="7"/>
  <c r="AC55" i="7"/>
  <c r="AB55" i="7"/>
  <c r="AA55" i="7"/>
  <c r="Z55" i="7"/>
  <c r="Y55" i="7"/>
  <c r="X55" i="7"/>
  <c r="W55" i="7"/>
  <c r="V55" i="7"/>
  <c r="U55" i="7"/>
  <c r="T55" i="7"/>
  <c r="S55" i="7"/>
  <c r="R55" i="7"/>
  <c r="Q55" i="7"/>
  <c r="P55" i="7"/>
  <c r="O55" i="7"/>
  <c r="N55" i="7"/>
  <c r="M55" i="7"/>
  <c r="L55" i="7"/>
  <c r="K55" i="7"/>
  <c r="J55" i="7"/>
  <c r="I55" i="7"/>
  <c r="H55" i="7"/>
  <c r="G55" i="7"/>
  <c r="F55" i="7" s="1"/>
  <c r="E55" i="7" s="1"/>
  <c r="D55" i="7"/>
  <c r="AK54" i="7"/>
  <c r="AJ54" i="7"/>
  <c r="AI54" i="7"/>
  <c r="AH54" i="7"/>
  <c r="AG54" i="7"/>
  <c r="AF54" i="7"/>
  <c r="AE54" i="7"/>
  <c r="AD54" i="7"/>
  <c r="AC54" i="7"/>
  <c r="AB54" i="7"/>
  <c r="AA54" i="7"/>
  <c r="Z54" i="7"/>
  <c r="Y54" i="7"/>
  <c r="X54" i="7"/>
  <c r="W54" i="7"/>
  <c r="V54" i="7"/>
  <c r="U54" i="7"/>
  <c r="T54" i="7"/>
  <c r="S54" i="7"/>
  <c r="R54" i="7"/>
  <c r="Q54" i="7"/>
  <c r="P54" i="7"/>
  <c r="O54" i="7"/>
  <c r="N54" i="7"/>
  <c r="M54" i="7"/>
  <c r="L54" i="7"/>
  <c r="K54" i="7"/>
  <c r="J54" i="7"/>
  <c r="I54" i="7"/>
  <c r="H54" i="7"/>
  <c r="G54" i="7"/>
  <c r="F54" i="7" s="1"/>
  <c r="E54" i="7" s="1"/>
  <c r="D54" i="7"/>
  <c r="AK53" i="7"/>
  <c r="AJ53" i="7"/>
  <c r="AI53" i="7"/>
  <c r="AH53" i="7"/>
  <c r="AG53" i="7"/>
  <c r="AF53" i="7"/>
  <c r="AE53" i="7"/>
  <c r="AD53" i="7"/>
  <c r="AC53" i="7"/>
  <c r="AB53" i="7"/>
  <c r="AA53" i="7"/>
  <c r="Z53" i="7"/>
  <c r="Y53" i="7"/>
  <c r="X53" i="7"/>
  <c r="W53" i="7"/>
  <c r="V53" i="7"/>
  <c r="U53" i="7"/>
  <c r="T53" i="7"/>
  <c r="S53" i="7"/>
  <c r="R53" i="7"/>
  <c r="Q53" i="7"/>
  <c r="P53" i="7"/>
  <c r="O53" i="7"/>
  <c r="N53" i="7"/>
  <c r="M53" i="7"/>
  <c r="L53" i="7"/>
  <c r="K53" i="7"/>
  <c r="J53" i="7"/>
  <c r="I53" i="7"/>
  <c r="H53" i="7"/>
  <c r="G53" i="7"/>
  <c r="F53" i="7" s="1"/>
  <c r="E53" i="7" s="1"/>
  <c r="D53" i="7"/>
  <c r="AK52" i="7"/>
  <c r="AJ52" i="7"/>
  <c r="AI52" i="7"/>
  <c r="AH52" i="7"/>
  <c r="AG52" i="7"/>
  <c r="AF52" i="7"/>
  <c r="AE52" i="7"/>
  <c r="AD52" i="7"/>
  <c r="AC52" i="7"/>
  <c r="AB52" i="7"/>
  <c r="AA52" i="7"/>
  <c r="Z52" i="7"/>
  <c r="Y52" i="7"/>
  <c r="X52" i="7"/>
  <c r="W52" i="7"/>
  <c r="V52" i="7"/>
  <c r="U52" i="7"/>
  <c r="T52" i="7"/>
  <c r="S52" i="7"/>
  <c r="R52" i="7"/>
  <c r="Q52" i="7"/>
  <c r="P52" i="7"/>
  <c r="O52" i="7"/>
  <c r="N52" i="7"/>
  <c r="M52" i="7"/>
  <c r="L52" i="7"/>
  <c r="K52" i="7"/>
  <c r="J52" i="7"/>
  <c r="I52" i="7"/>
  <c r="H52" i="7"/>
  <c r="G52" i="7"/>
  <c r="F52" i="7" s="1"/>
  <c r="E52" i="7" s="1"/>
  <c r="D52" i="7"/>
  <c r="AK51" i="7"/>
  <c r="AJ51" i="7"/>
  <c r="AI51" i="7"/>
  <c r="AH51" i="7"/>
  <c r="AG51" i="7"/>
  <c r="AF51" i="7"/>
  <c r="AE51" i="7"/>
  <c r="AD51" i="7"/>
  <c r="AC51" i="7"/>
  <c r="AB51" i="7"/>
  <c r="AA51" i="7"/>
  <c r="Z51" i="7"/>
  <c r="Y51" i="7"/>
  <c r="X51" i="7"/>
  <c r="W51" i="7"/>
  <c r="V51" i="7"/>
  <c r="U51" i="7"/>
  <c r="T51" i="7"/>
  <c r="S51" i="7"/>
  <c r="R51" i="7"/>
  <c r="Q51" i="7"/>
  <c r="P51" i="7"/>
  <c r="O51" i="7"/>
  <c r="N51" i="7"/>
  <c r="M51" i="7"/>
  <c r="L51" i="7"/>
  <c r="K51" i="7"/>
  <c r="J51" i="7"/>
  <c r="I51" i="7"/>
  <c r="H51" i="7"/>
  <c r="G51" i="7"/>
  <c r="F51" i="7" s="1"/>
  <c r="E51" i="7" s="1"/>
  <c r="D51" i="7"/>
  <c r="AK50" i="7"/>
  <c r="AJ50" i="7"/>
  <c r="AI50" i="7"/>
  <c r="AH50" i="7"/>
  <c r="AG50" i="7"/>
  <c r="AF50" i="7"/>
  <c r="AE50" i="7"/>
  <c r="AD50" i="7"/>
  <c r="AC50" i="7"/>
  <c r="AB50" i="7"/>
  <c r="AA50" i="7"/>
  <c r="Z50" i="7"/>
  <c r="Y50" i="7"/>
  <c r="X50" i="7"/>
  <c r="W50" i="7"/>
  <c r="V50" i="7"/>
  <c r="U50" i="7"/>
  <c r="T50" i="7"/>
  <c r="S50" i="7"/>
  <c r="R50" i="7"/>
  <c r="Q50" i="7"/>
  <c r="P50" i="7"/>
  <c r="O50" i="7"/>
  <c r="N50" i="7"/>
  <c r="M50" i="7"/>
  <c r="L50" i="7"/>
  <c r="K50" i="7"/>
  <c r="J50" i="7"/>
  <c r="I50" i="7"/>
  <c r="H50" i="7"/>
  <c r="G50" i="7"/>
  <c r="F50" i="7" s="1"/>
  <c r="E50" i="7" s="1"/>
  <c r="D50" i="7"/>
  <c r="AK49" i="7"/>
  <c r="AJ49" i="7"/>
  <c r="AI49" i="7"/>
  <c r="AH49" i="7"/>
  <c r="AG49" i="7"/>
  <c r="AF49" i="7"/>
  <c r="AE49" i="7"/>
  <c r="AD49" i="7"/>
  <c r="AC49" i="7"/>
  <c r="AB49" i="7"/>
  <c r="AA49" i="7"/>
  <c r="Z49" i="7"/>
  <c r="Y49" i="7"/>
  <c r="X49" i="7"/>
  <c r="W49" i="7"/>
  <c r="V49" i="7"/>
  <c r="U49" i="7"/>
  <c r="T49" i="7"/>
  <c r="S49" i="7"/>
  <c r="R49" i="7"/>
  <c r="Q49" i="7"/>
  <c r="P49" i="7"/>
  <c r="O49" i="7"/>
  <c r="N49" i="7"/>
  <c r="M49" i="7"/>
  <c r="L49" i="7"/>
  <c r="K49" i="7"/>
  <c r="J49" i="7"/>
  <c r="I49" i="7"/>
  <c r="F49" i="7" s="1"/>
  <c r="E49" i="7" s="1"/>
  <c r="H49" i="7"/>
  <c r="G49" i="7"/>
  <c r="D49" i="7"/>
  <c r="AK48" i="7"/>
  <c r="AJ48" i="7"/>
  <c r="AI48" i="7"/>
  <c r="AH48" i="7"/>
  <c r="AG48" i="7"/>
  <c r="AF48" i="7"/>
  <c r="AE48" i="7"/>
  <c r="AD48" i="7"/>
  <c r="AC48" i="7"/>
  <c r="AB48" i="7"/>
  <c r="AA48" i="7"/>
  <c r="Z48" i="7"/>
  <c r="Y48" i="7"/>
  <c r="X48" i="7"/>
  <c r="W48" i="7"/>
  <c r="V48" i="7"/>
  <c r="U48" i="7"/>
  <c r="T48" i="7"/>
  <c r="S48" i="7"/>
  <c r="R48" i="7"/>
  <c r="Q48" i="7"/>
  <c r="P48" i="7"/>
  <c r="O48" i="7"/>
  <c r="N48" i="7"/>
  <c r="M48" i="7"/>
  <c r="L48" i="7"/>
  <c r="K48" i="7"/>
  <c r="J48" i="7"/>
  <c r="I48" i="7"/>
  <c r="H48" i="7"/>
  <c r="G48" i="7"/>
  <c r="F48" i="7" s="1"/>
  <c r="E48" i="7" s="1"/>
  <c r="D48" i="7"/>
  <c r="AK47" i="7"/>
  <c r="AJ47" i="7"/>
  <c r="AI47" i="7"/>
  <c r="AH47" i="7"/>
  <c r="AG47" i="7"/>
  <c r="AF47" i="7"/>
  <c r="AE47" i="7"/>
  <c r="AD47" i="7"/>
  <c r="AC47" i="7"/>
  <c r="AB47" i="7"/>
  <c r="AA47" i="7"/>
  <c r="Z47" i="7"/>
  <c r="Y47" i="7"/>
  <c r="X47" i="7"/>
  <c r="W47" i="7"/>
  <c r="V47" i="7"/>
  <c r="U47" i="7"/>
  <c r="T47" i="7"/>
  <c r="S47" i="7"/>
  <c r="R47" i="7"/>
  <c r="Q47" i="7"/>
  <c r="P47" i="7"/>
  <c r="O47" i="7"/>
  <c r="N47" i="7"/>
  <c r="M47" i="7"/>
  <c r="L47" i="7"/>
  <c r="K47" i="7"/>
  <c r="J47" i="7"/>
  <c r="I47" i="7"/>
  <c r="H47" i="7"/>
  <c r="G47" i="7"/>
  <c r="F47" i="7" s="1"/>
  <c r="E47" i="7" s="1"/>
  <c r="D47" i="7"/>
  <c r="AK46" i="7"/>
  <c r="AJ46" i="7"/>
  <c r="AI46" i="7"/>
  <c r="AH46" i="7"/>
  <c r="AG46" i="7"/>
  <c r="AF46" i="7"/>
  <c r="AE46" i="7"/>
  <c r="AD46" i="7"/>
  <c r="AC46" i="7"/>
  <c r="AB46" i="7"/>
  <c r="AA46" i="7"/>
  <c r="Z46" i="7"/>
  <c r="Y46" i="7"/>
  <c r="X46" i="7"/>
  <c r="W46" i="7"/>
  <c r="V46" i="7"/>
  <c r="U46" i="7"/>
  <c r="T46" i="7"/>
  <c r="S46" i="7"/>
  <c r="R46" i="7"/>
  <c r="Q46" i="7"/>
  <c r="P46" i="7"/>
  <c r="O46" i="7"/>
  <c r="N46" i="7"/>
  <c r="M46" i="7"/>
  <c r="L46" i="7"/>
  <c r="K46" i="7"/>
  <c r="J46" i="7"/>
  <c r="I46" i="7"/>
  <c r="H46" i="7"/>
  <c r="G46" i="7"/>
  <c r="F46" i="7" s="1"/>
  <c r="E46" i="7" s="1"/>
  <c r="D46" i="7"/>
  <c r="AK45" i="7"/>
  <c r="AJ45" i="7"/>
  <c r="AI45" i="7"/>
  <c r="AH45" i="7"/>
  <c r="AG45" i="7"/>
  <c r="AF45" i="7"/>
  <c r="AE45" i="7"/>
  <c r="AD45" i="7"/>
  <c r="AC45" i="7"/>
  <c r="AB45" i="7"/>
  <c r="AA45" i="7"/>
  <c r="Z45" i="7"/>
  <c r="Y45" i="7"/>
  <c r="X45" i="7"/>
  <c r="W45" i="7"/>
  <c r="V45" i="7"/>
  <c r="U45" i="7"/>
  <c r="T45" i="7"/>
  <c r="S45" i="7"/>
  <c r="R45" i="7"/>
  <c r="Q45" i="7"/>
  <c r="P45" i="7"/>
  <c r="O45" i="7"/>
  <c r="N45" i="7"/>
  <c r="M45" i="7"/>
  <c r="L45" i="7"/>
  <c r="K45" i="7"/>
  <c r="J45" i="7"/>
  <c r="I45" i="7"/>
  <c r="F45" i="7" s="1"/>
  <c r="E45" i="7" s="1"/>
  <c r="H45" i="7"/>
  <c r="G45" i="7"/>
  <c r="D45" i="7"/>
  <c r="AK44" i="7"/>
  <c r="AJ44" i="7"/>
  <c r="AI44" i="7"/>
  <c r="AH44" i="7"/>
  <c r="AG44" i="7"/>
  <c r="AF44" i="7"/>
  <c r="AE44" i="7"/>
  <c r="AD44" i="7"/>
  <c r="AC44" i="7"/>
  <c r="AB44" i="7"/>
  <c r="AA44" i="7"/>
  <c r="Z44" i="7"/>
  <c r="Y44" i="7"/>
  <c r="X44" i="7"/>
  <c r="W44" i="7"/>
  <c r="V44" i="7"/>
  <c r="U44" i="7"/>
  <c r="T44" i="7"/>
  <c r="S44" i="7"/>
  <c r="R44" i="7"/>
  <c r="Q44" i="7"/>
  <c r="P44" i="7"/>
  <c r="O44" i="7"/>
  <c r="N44" i="7"/>
  <c r="M44" i="7"/>
  <c r="L44" i="7"/>
  <c r="K44" i="7"/>
  <c r="J44" i="7"/>
  <c r="I44" i="7"/>
  <c r="H44" i="7"/>
  <c r="G44" i="7"/>
  <c r="F44" i="7" s="1"/>
  <c r="E44" i="7" s="1"/>
  <c r="D44" i="7"/>
  <c r="AK43" i="7"/>
  <c r="AJ43" i="7"/>
  <c r="AI43" i="7"/>
  <c r="AH43" i="7"/>
  <c r="AG43"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s="1"/>
  <c r="E43" i="7" s="1"/>
  <c r="D43" i="7"/>
  <c r="AK42" i="7"/>
  <c r="AJ42" i="7"/>
  <c r="AI42" i="7"/>
  <c r="AH42" i="7"/>
  <c r="AG42" i="7"/>
  <c r="AF42" i="7"/>
  <c r="AE42" i="7"/>
  <c r="AD42" i="7"/>
  <c r="AC42" i="7"/>
  <c r="AB42" i="7"/>
  <c r="AA42" i="7"/>
  <c r="Z42" i="7"/>
  <c r="Y42" i="7"/>
  <c r="X42" i="7"/>
  <c r="W42" i="7"/>
  <c r="V42" i="7"/>
  <c r="U42" i="7"/>
  <c r="T42" i="7"/>
  <c r="S42" i="7"/>
  <c r="R42" i="7"/>
  <c r="Q42" i="7"/>
  <c r="P42" i="7"/>
  <c r="O42" i="7"/>
  <c r="N42" i="7"/>
  <c r="M42" i="7"/>
  <c r="L42" i="7"/>
  <c r="K42" i="7"/>
  <c r="J42" i="7"/>
  <c r="I42" i="7"/>
  <c r="H42" i="7"/>
  <c r="G42" i="7"/>
  <c r="F42" i="7" s="1"/>
  <c r="E42" i="7" s="1"/>
  <c r="D42" i="7"/>
  <c r="AK41" i="7"/>
  <c r="AJ41" i="7"/>
  <c r="AI41" i="7"/>
  <c r="AH41" i="7"/>
  <c r="AG41" i="7"/>
  <c r="AF41" i="7"/>
  <c r="AE41" i="7"/>
  <c r="AD41" i="7"/>
  <c r="AC41" i="7"/>
  <c r="AB41" i="7"/>
  <c r="AA41" i="7"/>
  <c r="Z41" i="7"/>
  <c r="Y41" i="7"/>
  <c r="X41" i="7"/>
  <c r="W41" i="7"/>
  <c r="V41" i="7"/>
  <c r="U41" i="7"/>
  <c r="T41" i="7"/>
  <c r="S41" i="7"/>
  <c r="R41" i="7"/>
  <c r="Q41" i="7"/>
  <c r="P41" i="7"/>
  <c r="O41" i="7"/>
  <c r="N41" i="7"/>
  <c r="M41" i="7"/>
  <c r="L41" i="7"/>
  <c r="K41" i="7"/>
  <c r="J41" i="7"/>
  <c r="I41" i="7"/>
  <c r="F41" i="7" s="1"/>
  <c r="E41" i="7" s="1"/>
  <c r="H41" i="7"/>
  <c r="G41" i="7"/>
  <c r="D41" i="7"/>
  <c r="AK40" i="7"/>
  <c r="AJ40" i="7"/>
  <c r="AI40" i="7"/>
  <c r="AH40" i="7"/>
  <c r="AG40" i="7"/>
  <c r="AF40" i="7"/>
  <c r="AE40" i="7"/>
  <c r="AD40" i="7"/>
  <c r="AC40" i="7"/>
  <c r="AB40" i="7"/>
  <c r="AA40" i="7"/>
  <c r="Z40" i="7"/>
  <c r="Y40" i="7"/>
  <c r="X40" i="7"/>
  <c r="W40" i="7"/>
  <c r="V40" i="7"/>
  <c r="U40" i="7"/>
  <c r="T40" i="7"/>
  <c r="S40" i="7"/>
  <c r="R40" i="7"/>
  <c r="Q40" i="7"/>
  <c r="P40" i="7"/>
  <c r="O40" i="7"/>
  <c r="N40" i="7"/>
  <c r="M40" i="7"/>
  <c r="L40" i="7"/>
  <c r="K40" i="7"/>
  <c r="J40" i="7"/>
  <c r="I40" i="7"/>
  <c r="H40" i="7"/>
  <c r="G40" i="7"/>
  <c r="F40" i="7" s="1"/>
  <c r="E40" i="7" s="1"/>
  <c r="D40" i="7"/>
  <c r="AK39" i="7"/>
  <c r="AJ39" i="7"/>
  <c r="AI39" i="7"/>
  <c r="AH39" i="7"/>
  <c r="AG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s="1"/>
  <c r="E39" i="7" s="1"/>
  <c r="D39" i="7"/>
  <c r="AK38" i="7"/>
  <c r="AJ38" i="7"/>
  <c r="AI38" i="7"/>
  <c r="AH38" i="7"/>
  <c r="AG38" i="7"/>
  <c r="AF38" i="7"/>
  <c r="AE38" i="7"/>
  <c r="AD38" i="7"/>
  <c r="AC38" i="7"/>
  <c r="AB38" i="7"/>
  <c r="AA38" i="7"/>
  <c r="Z38" i="7"/>
  <c r="Y38" i="7"/>
  <c r="X38" i="7"/>
  <c r="W38" i="7"/>
  <c r="V38" i="7"/>
  <c r="U38" i="7"/>
  <c r="T38" i="7"/>
  <c r="S38" i="7"/>
  <c r="R38" i="7"/>
  <c r="Q38" i="7"/>
  <c r="P38" i="7"/>
  <c r="O38" i="7"/>
  <c r="N38" i="7"/>
  <c r="M38" i="7"/>
  <c r="L38" i="7"/>
  <c r="K38" i="7"/>
  <c r="J38" i="7"/>
  <c r="I38" i="7"/>
  <c r="H38" i="7"/>
  <c r="G38" i="7"/>
  <c r="F38" i="7" s="1"/>
  <c r="E38" i="7" s="1"/>
  <c r="D38"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F37" i="7" s="1"/>
  <c r="E37" i="7" s="1"/>
  <c r="H37" i="7"/>
  <c r="G37" i="7"/>
  <c r="D37" i="7"/>
  <c r="AK36" i="7"/>
  <c r="AJ36" i="7"/>
  <c r="AI36" i="7"/>
  <c r="AH36" i="7"/>
  <c r="AG36" i="7"/>
  <c r="AF36" i="7"/>
  <c r="AE36" i="7"/>
  <c r="AD36" i="7"/>
  <c r="AC36" i="7"/>
  <c r="AB36" i="7"/>
  <c r="AA36" i="7"/>
  <c r="Z36" i="7"/>
  <c r="Y36" i="7"/>
  <c r="X36" i="7"/>
  <c r="W36" i="7"/>
  <c r="V36" i="7"/>
  <c r="U36" i="7"/>
  <c r="T36" i="7"/>
  <c r="S36" i="7"/>
  <c r="R36" i="7"/>
  <c r="Q36" i="7"/>
  <c r="P36" i="7"/>
  <c r="O36" i="7"/>
  <c r="N36" i="7"/>
  <c r="M36" i="7"/>
  <c r="L36" i="7"/>
  <c r="K36" i="7"/>
  <c r="J36" i="7"/>
  <c r="I36" i="7"/>
  <c r="H36" i="7"/>
  <c r="G36" i="7"/>
  <c r="F36" i="7" s="1"/>
  <c r="E36" i="7" s="1"/>
  <c r="D36" i="7"/>
  <c r="AK35" i="7"/>
  <c r="AJ35" i="7"/>
  <c r="AI35" i="7"/>
  <c r="AH35" i="7"/>
  <c r="AG35" i="7"/>
  <c r="AF35" i="7"/>
  <c r="AE35" i="7"/>
  <c r="AD35" i="7"/>
  <c r="AC35" i="7"/>
  <c r="AB35" i="7"/>
  <c r="AA35" i="7"/>
  <c r="Z35" i="7"/>
  <c r="Y35" i="7"/>
  <c r="X35" i="7"/>
  <c r="W35" i="7"/>
  <c r="V35" i="7"/>
  <c r="U35" i="7"/>
  <c r="T35" i="7"/>
  <c r="S35" i="7"/>
  <c r="R35" i="7"/>
  <c r="Q35" i="7"/>
  <c r="P35" i="7"/>
  <c r="O35" i="7"/>
  <c r="N35" i="7"/>
  <c r="M35" i="7"/>
  <c r="L35" i="7"/>
  <c r="K35" i="7"/>
  <c r="J35" i="7"/>
  <c r="I35" i="7"/>
  <c r="H35" i="7"/>
  <c r="G35" i="7"/>
  <c r="F35" i="7" s="1"/>
  <c r="E35" i="7" s="1"/>
  <c r="D35" i="7"/>
  <c r="AK34" i="7"/>
  <c r="AJ34" i="7"/>
  <c r="AI34" i="7"/>
  <c r="AH34" i="7"/>
  <c r="AG34" i="7"/>
  <c r="AF34" i="7"/>
  <c r="AE34" i="7"/>
  <c r="AD34" i="7"/>
  <c r="AC34" i="7"/>
  <c r="AB34" i="7"/>
  <c r="AA34" i="7"/>
  <c r="Z34" i="7"/>
  <c r="Y34" i="7"/>
  <c r="X34" i="7"/>
  <c r="W34" i="7"/>
  <c r="V34" i="7"/>
  <c r="U34" i="7"/>
  <c r="T34" i="7"/>
  <c r="S34" i="7"/>
  <c r="R34" i="7"/>
  <c r="Q34" i="7"/>
  <c r="P34" i="7"/>
  <c r="O34" i="7"/>
  <c r="N34" i="7"/>
  <c r="M34" i="7"/>
  <c r="L34" i="7"/>
  <c r="K34" i="7"/>
  <c r="J34" i="7"/>
  <c r="I34" i="7"/>
  <c r="H34" i="7"/>
  <c r="G34" i="7"/>
  <c r="F34" i="7" s="1"/>
  <c r="E34" i="7" s="1"/>
  <c r="D34" i="7"/>
  <c r="AK33" i="7"/>
  <c r="AJ33" i="7"/>
  <c r="AI33" i="7"/>
  <c r="AH33" i="7"/>
  <c r="AG33" i="7"/>
  <c r="AF33" i="7"/>
  <c r="AE33" i="7"/>
  <c r="AD33" i="7"/>
  <c r="AC33" i="7"/>
  <c r="AB33" i="7"/>
  <c r="AA33" i="7"/>
  <c r="Z33" i="7"/>
  <c r="Y33" i="7"/>
  <c r="X33" i="7"/>
  <c r="W33" i="7"/>
  <c r="V33" i="7"/>
  <c r="U33" i="7"/>
  <c r="T33" i="7"/>
  <c r="S33" i="7"/>
  <c r="R33" i="7"/>
  <c r="Q33" i="7"/>
  <c r="P33" i="7"/>
  <c r="O33" i="7"/>
  <c r="N33" i="7"/>
  <c r="M33" i="7"/>
  <c r="L33" i="7"/>
  <c r="K33" i="7"/>
  <c r="J33" i="7"/>
  <c r="I33" i="7"/>
  <c r="F33" i="7" s="1"/>
  <c r="E33" i="7" s="1"/>
  <c r="H33" i="7"/>
  <c r="G33" i="7"/>
  <c r="D33" i="7"/>
  <c r="AK32" i="7"/>
  <c r="AJ32" i="7"/>
  <c r="AI32" i="7"/>
  <c r="AH32" i="7"/>
  <c r="AG32" i="7"/>
  <c r="AF32" i="7"/>
  <c r="AE32" i="7"/>
  <c r="AD32" i="7"/>
  <c r="AC32" i="7"/>
  <c r="AB32" i="7"/>
  <c r="AA32" i="7"/>
  <c r="Z32" i="7"/>
  <c r="Y32" i="7"/>
  <c r="X32" i="7"/>
  <c r="W32" i="7"/>
  <c r="V32" i="7"/>
  <c r="U32" i="7"/>
  <c r="T32" i="7"/>
  <c r="S32" i="7"/>
  <c r="R32" i="7"/>
  <c r="Q32" i="7"/>
  <c r="P32" i="7"/>
  <c r="O32" i="7"/>
  <c r="N32" i="7"/>
  <c r="M32" i="7"/>
  <c r="L32" i="7"/>
  <c r="K32" i="7"/>
  <c r="J32" i="7"/>
  <c r="I32" i="7"/>
  <c r="H32" i="7"/>
  <c r="G32" i="7"/>
  <c r="F32" i="7" s="1"/>
  <c r="E32" i="7" s="1"/>
  <c r="D32" i="7"/>
  <c r="AK31" i="7"/>
  <c r="AJ31" i="7"/>
  <c r="AI31" i="7"/>
  <c r="AH31" i="7"/>
  <c r="AG31" i="7"/>
  <c r="AF31" i="7"/>
  <c r="AE31" i="7"/>
  <c r="AD31" i="7"/>
  <c r="AC31" i="7"/>
  <c r="AB31" i="7"/>
  <c r="AA31" i="7"/>
  <c r="Z31" i="7"/>
  <c r="Y31" i="7"/>
  <c r="X31" i="7"/>
  <c r="W31" i="7"/>
  <c r="V31" i="7"/>
  <c r="U31" i="7"/>
  <c r="T31" i="7"/>
  <c r="S31" i="7"/>
  <c r="R31" i="7"/>
  <c r="Q31" i="7"/>
  <c r="P31" i="7"/>
  <c r="O31" i="7"/>
  <c r="N31" i="7"/>
  <c r="M31" i="7"/>
  <c r="L31" i="7"/>
  <c r="K31" i="7"/>
  <c r="J31" i="7"/>
  <c r="I31" i="7"/>
  <c r="H31" i="7"/>
  <c r="G31" i="7"/>
  <c r="F31" i="7" s="1"/>
  <c r="E31" i="7" s="1"/>
  <c r="D31" i="7"/>
  <c r="AK30" i="7"/>
  <c r="AJ30" i="7"/>
  <c r="AJ28" i="7" s="1"/>
  <c r="AI30" i="7"/>
  <c r="AH30" i="7"/>
  <c r="AG30" i="7"/>
  <c r="AF30" i="7"/>
  <c r="AE30" i="7"/>
  <c r="AD30" i="7"/>
  <c r="AC30" i="7"/>
  <c r="AB30" i="7"/>
  <c r="AB28" i="7" s="1"/>
  <c r="AA30" i="7"/>
  <c r="Z30" i="7"/>
  <c r="Y30" i="7"/>
  <c r="X30" i="7"/>
  <c r="W30" i="7"/>
  <c r="V30" i="7"/>
  <c r="U30" i="7"/>
  <c r="T30" i="7"/>
  <c r="T28" i="7" s="1"/>
  <c r="S30" i="7"/>
  <c r="R30" i="7"/>
  <c r="Q30" i="7"/>
  <c r="P30" i="7"/>
  <c r="O30" i="7"/>
  <c r="N30" i="7"/>
  <c r="M30" i="7"/>
  <c r="L30" i="7"/>
  <c r="L28" i="7" s="1"/>
  <c r="K30" i="7"/>
  <c r="J30" i="7"/>
  <c r="I30" i="7"/>
  <c r="H30" i="7"/>
  <c r="G30" i="7"/>
  <c r="F30" i="7" s="1"/>
  <c r="E30" i="7" s="1"/>
  <c r="D30" i="7"/>
  <c r="E15" i="7" s="1"/>
  <c r="AK29" i="7"/>
  <c r="AJ29" i="7"/>
  <c r="AI29" i="7"/>
  <c r="AI28" i="7" s="1"/>
  <c r="AH29" i="7"/>
  <c r="AH28" i="7" s="1"/>
  <c r="AG29" i="7"/>
  <c r="AG28" i="7" s="1"/>
  <c r="AF29" i="7"/>
  <c r="AE29" i="7"/>
  <c r="AD29" i="7"/>
  <c r="AD28" i="7" s="1"/>
  <c r="AC29" i="7"/>
  <c r="AB29" i="7"/>
  <c r="AA29" i="7"/>
  <c r="AA28" i="7" s="1"/>
  <c r="Z29" i="7"/>
  <c r="Z28" i="7" s="1"/>
  <c r="Y29" i="7"/>
  <c r="Y28" i="7" s="1"/>
  <c r="X29" i="7"/>
  <c r="W29" i="7"/>
  <c r="V29" i="7"/>
  <c r="V28" i="7" s="1"/>
  <c r="U29" i="7"/>
  <c r="T29" i="7"/>
  <c r="S29" i="7"/>
  <c r="S28" i="7" s="1"/>
  <c r="R29" i="7"/>
  <c r="R28" i="7" s="1"/>
  <c r="Q29" i="7"/>
  <c r="Q28" i="7" s="1"/>
  <c r="P29" i="7"/>
  <c r="O29" i="7"/>
  <c r="N29" i="7"/>
  <c r="N28" i="7" s="1"/>
  <c r="M29" i="7"/>
  <c r="L29" i="7"/>
  <c r="K29" i="7"/>
  <c r="K28" i="7" s="1"/>
  <c r="J29" i="7"/>
  <c r="J28" i="7" s="1"/>
  <c r="I29" i="7"/>
  <c r="F29" i="7" s="1"/>
  <c r="H29" i="7"/>
  <c r="G29" i="7"/>
  <c r="D29" i="7"/>
  <c r="AK28" i="7"/>
  <c r="AF28" i="7"/>
  <c r="AE28" i="7"/>
  <c r="AC28" i="7"/>
  <c r="X28" i="7"/>
  <c r="W28" i="7"/>
  <c r="U28" i="7"/>
  <c r="P28" i="7"/>
  <c r="O28" i="7"/>
  <c r="M28" i="7"/>
  <c r="H28" i="7"/>
  <c r="G28" i="7"/>
  <c r="C28" i="7"/>
  <c r="E23" i="7"/>
  <c r="R21" i="7"/>
  <c r="P21" i="7"/>
  <c r="N21" i="7"/>
  <c r="M21" i="7"/>
  <c r="Q21" i="7" s="1"/>
  <c r="L21" i="7"/>
  <c r="K21" i="7"/>
  <c r="J21" i="7"/>
  <c r="E21" i="7"/>
  <c r="E20" i="7"/>
  <c r="K19" i="7"/>
  <c r="E19" i="7"/>
  <c r="K18" i="7"/>
  <c r="E17" i="7"/>
  <c r="N16" i="7"/>
  <c r="M16" i="7"/>
  <c r="L16" i="7"/>
  <c r="K16" i="7"/>
  <c r="J16" i="7"/>
  <c r="E16" i="7"/>
  <c r="N13" i="7"/>
  <c r="M13" i="7"/>
  <c r="L13" i="7"/>
  <c r="K13" i="7"/>
  <c r="J13" i="7"/>
  <c r="L11" i="7"/>
  <c r="L18" i="7" s="1"/>
  <c r="L10" i="7"/>
  <c r="G10" i="7"/>
  <c r="E10" i="7"/>
  <c r="B4" i="7"/>
  <c r="C4" i="7" s="1"/>
  <c r="D4" i="7" s="1"/>
  <c r="E4" i="7" s="1"/>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K228" i="6"/>
  <c r="AJ228" i="6"/>
  <c r="AI228" i="6"/>
  <c r="AH228" i="6"/>
  <c r="AG228" i="6"/>
  <c r="AF228" i="6"/>
  <c r="AE228" i="6"/>
  <c r="AD228" i="6"/>
  <c r="AC228" i="6"/>
  <c r="AB228" i="6"/>
  <c r="AA228" i="6"/>
  <c r="Z228" i="6"/>
  <c r="Y228" i="6"/>
  <c r="X228" i="6"/>
  <c r="W228" i="6"/>
  <c r="V228" i="6"/>
  <c r="U228" i="6"/>
  <c r="T228" i="6"/>
  <c r="S228" i="6"/>
  <c r="R228" i="6"/>
  <c r="Q228" i="6"/>
  <c r="P228" i="6"/>
  <c r="O228" i="6"/>
  <c r="N228" i="6"/>
  <c r="M228" i="6"/>
  <c r="L228" i="6"/>
  <c r="K228" i="6"/>
  <c r="J228" i="6"/>
  <c r="I228" i="6"/>
  <c r="H228" i="6"/>
  <c r="F228" i="6" s="1"/>
  <c r="E228" i="6" s="1"/>
  <c r="G228" i="6"/>
  <c r="D228" i="6"/>
  <c r="AK227" i="6"/>
  <c r="AJ227" i="6"/>
  <c r="AI227" i="6"/>
  <c r="AH227" i="6"/>
  <c r="AG227" i="6"/>
  <c r="AF227" i="6"/>
  <c r="AE227" i="6"/>
  <c r="AD227" i="6"/>
  <c r="AC227" i="6"/>
  <c r="AB227" i="6"/>
  <c r="AA227" i="6"/>
  <c r="Z227" i="6"/>
  <c r="Y227" i="6"/>
  <c r="X227" i="6"/>
  <c r="W227" i="6"/>
  <c r="V227" i="6"/>
  <c r="U227" i="6"/>
  <c r="T227" i="6"/>
  <c r="S227" i="6"/>
  <c r="R227" i="6"/>
  <c r="Q227" i="6"/>
  <c r="P227" i="6"/>
  <c r="O227" i="6"/>
  <c r="N227" i="6"/>
  <c r="M227" i="6"/>
  <c r="L227" i="6"/>
  <c r="K227" i="6"/>
  <c r="J227" i="6"/>
  <c r="I227" i="6"/>
  <c r="H227" i="6"/>
  <c r="F227" i="6" s="1"/>
  <c r="E227" i="6" s="1"/>
  <c r="G227" i="6"/>
  <c r="D227" i="6"/>
  <c r="AK226" i="6"/>
  <c r="AJ226" i="6"/>
  <c r="AI226" i="6"/>
  <c r="AH226" i="6"/>
  <c r="AG226" i="6"/>
  <c r="AF226" i="6"/>
  <c r="AE226" i="6"/>
  <c r="AD226" i="6"/>
  <c r="AC226" i="6"/>
  <c r="AB226" i="6"/>
  <c r="AA226" i="6"/>
  <c r="Z226" i="6"/>
  <c r="Y226" i="6"/>
  <c r="X226" i="6"/>
  <c r="W226" i="6"/>
  <c r="V226" i="6"/>
  <c r="U226" i="6"/>
  <c r="T226" i="6"/>
  <c r="S226" i="6"/>
  <c r="R226" i="6"/>
  <c r="Q226" i="6"/>
  <c r="P226" i="6"/>
  <c r="O226" i="6"/>
  <c r="N226" i="6"/>
  <c r="M226" i="6"/>
  <c r="L226" i="6"/>
  <c r="F226" i="6" s="1"/>
  <c r="E226" i="6" s="1"/>
  <c r="K226" i="6"/>
  <c r="J226" i="6"/>
  <c r="I226" i="6"/>
  <c r="H226" i="6"/>
  <c r="G226" i="6"/>
  <c r="D226" i="6"/>
  <c r="AK225" i="6"/>
  <c r="AJ225" i="6"/>
  <c r="AI225" i="6"/>
  <c r="AH225" i="6"/>
  <c r="AG225" i="6"/>
  <c r="AF225" i="6"/>
  <c r="AE225" i="6"/>
  <c r="AD225" i="6"/>
  <c r="AC225" i="6"/>
  <c r="AB225" i="6"/>
  <c r="AA225" i="6"/>
  <c r="Z225" i="6"/>
  <c r="Y225" i="6"/>
  <c r="X225" i="6"/>
  <c r="W225" i="6"/>
  <c r="V225" i="6"/>
  <c r="U225" i="6"/>
  <c r="T225" i="6"/>
  <c r="S225" i="6"/>
  <c r="R225" i="6"/>
  <c r="Q225" i="6"/>
  <c r="P225" i="6"/>
  <c r="O225" i="6"/>
  <c r="N225" i="6"/>
  <c r="M225" i="6"/>
  <c r="L225" i="6"/>
  <c r="K225" i="6"/>
  <c r="J225" i="6"/>
  <c r="I225" i="6"/>
  <c r="H225" i="6"/>
  <c r="G225" i="6"/>
  <c r="F225" i="6"/>
  <c r="E225" i="6" s="1"/>
  <c r="D225" i="6"/>
  <c r="AK224" i="6"/>
  <c r="AJ224" i="6"/>
  <c r="AI224" i="6"/>
  <c r="AH224" i="6"/>
  <c r="AG224" i="6"/>
  <c r="AF224" i="6"/>
  <c r="AE224" i="6"/>
  <c r="AD224" i="6"/>
  <c r="AC224" i="6"/>
  <c r="AB224" i="6"/>
  <c r="AA224" i="6"/>
  <c r="Z224" i="6"/>
  <c r="Y224" i="6"/>
  <c r="X224" i="6"/>
  <c r="W224" i="6"/>
  <c r="V224" i="6"/>
  <c r="U224" i="6"/>
  <c r="T224" i="6"/>
  <c r="S224" i="6"/>
  <c r="R224" i="6"/>
  <c r="Q224" i="6"/>
  <c r="P224" i="6"/>
  <c r="O224" i="6"/>
  <c r="N224" i="6"/>
  <c r="M224" i="6"/>
  <c r="L224" i="6"/>
  <c r="K224" i="6"/>
  <c r="J224" i="6"/>
  <c r="I224" i="6"/>
  <c r="H224" i="6"/>
  <c r="F224" i="6" s="1"/>
  <c r="E224" i="6" s="1"/>
  <c r="G224" i="6"/>
  <c r="D224" i="6"/>
  <c r="AK223" i="6"/>
  <c r="AJ223" i="6"/>
  <c r="AI223" i="6"/>
  <c r="AH223" i="6"/>
  <c r="AG223" i="6"/>
  <c r="AF223" i="6"/>
  <c r="AE223" i="6"/>
  <c r="AD223" i="6"/>
  <c r="AC223" i="6"/>
  <c r="AB223" i="6"/>
  <c r="AA223" i="6"/>
  <c r="Z223" i="6"/>
  <c r="Y223" i="6"/>
  <c r="X223" i="6"/>
  <c r="W223" i="6"/>
  <c r="V223" i="6"/>
  <c r="U223" i="6"/>
  <c r="T223" i="6"/>
  <c r="S223" i="6"/>
  <c r="R223" i="6"/>
  <c r="Q223" i="6"/>
  <c r="P223" i="6"/>
  <c r="O223" i="6"/>
  <c r="N223" i="6"/>
  <c r="M223" i="6"/>
  <c r="L223" i="6"/>
  <c r="K223" i="6"/>
  <c r="J223" i="6"/>
  <c r="I223" i="6"/>
  <c r="H223" i="6"/>
  <c r="F223" i="6" s="1"/>
  <c r="E223" i="6" s="1"/>
  <c r="G223" i="6"/>
  <c r="D223" i="6"/>
  <c r="AK222" i="6"/>
  <c r="AJ222" i="6"/>
  <c r="AI222" i="6"/>
  <c r="AH222" i="6"/>
  <c r="AG222" i="6"/>
  <c r="AF222" i="6"/>
  <c r="AE222" i="6"/>
  <c r="AD222" i="6"/>
  <c r="AC222" i="6"/>
  <c r="AB222" i="6"/>
  <c r="AA222" i="6"/>
  <c r="Z222" i="6"/>
  <c r="Y222" i="6"/>
  <c r="X222" i="6"/>
  <c r="W222" i="6"/>
  <c r="V222" i="6"/>
  <c r="U222" i="6"/>
  <c r="T222" i="6"/>
  <c r="S222" i="6"/>
  <c r="R222" i="6"/>
  <c r="Q222" i="6"/>
  <c r="P222" i="6"/>
  <c r="O222" i="6"/>
  <c r="N222" i="6"/>
  <c r="M222" i="6"/>
  <c r="L222" i="6"/>
  <c r="F222" i="6" s="1"/>
  <c r="E222" i="6" s="1"/>
  <c r="K222" i="6"/>
  <c r="J222" i="6"/>
  <c r="I222" i="6"/>
  <c r="H222" i="6"/>
  <c r="G222" i="6"/>
  <c r="D222" i="6"/>
  <c r="AK221" i="6"/>
  <c r="AJ221" i="6"/>
  <c r="AI221" i="6"/>
  <c r="AH221" i="6"/>
  <c r="AG221" i="6"/>
  <c r="AF221" i="6"/>
  <c r="AE221" i="6"/>
  <c r="AD221" i="6"/>
  <c r="AC221" i="6"/>
  <c r="AB221" i="6"/>
  <c r="AA221" i="6"/>
  <c r="Z221" i="6"/>
  <c r="Y221" i="6"/>
  <c r="X221" i="6"/>
  <c r="W221" i="6"/>
  <c r="V221" i="6"/>
  <c r="U221" i="6"/>
  <c r="T221" i="6"/>
  <c r="S221" i="6"/>
  <c r="R221" i="6"/>
  <c r="Q221" i="6"/>
  <c r="P221" i="6"/>
  <c r="O221" i="6"/>
  <c r="N221" i="6"/>
  <c r="M221" i="6"/>
  <c r="L221" i="6"/>
  <c r="K221" i="6"/>
  <c r="J221" i="6"/>
  <c r="I221" i="6"/>
  <c r="H221" i="6"/>
  <c r="G221" i="6"/>
  <c r="F221" i="6"/>
  <c r="E221" i="6" s="1"/>
  <c r="D221" i="6"/>
  <c r="AK220" i="6"/>
  <c r="AJ220" i="6"/>
  <c r="AI220" i="6"/>
  <c r="AH220" i="6"/>
  <c r="AG220" i="6"/>
  <c r="AF220" i="6"/>
  <c r="AE220" i="6"/>
  <c r="AD220" i="6"/>
  <c r="AC220" i="6"/>
  <c r="AB220" i="6"/>
  <c r="AA220" i="6"/>
  <c r="Z220" i="6"/>
  <c r="Y220" i="6"/>
  <c r="X220" i="6"/>
  <c r="W220" i="6"/>
  <c r="V220" i="6"/>
  <c r="U220" i="6"/>
  <c r="T220" i="6"/>
  <c r="S220" i="6"/>
  <c r="R220" i="6"/>
  <c r="Q220" i="6"/>
  <c r="P220" i="6"/>
  <c r="O220" i="6"/>
  <c r="N220" i="6"/>
  <c r="M220" i="6"/>
  <c r="L220" i="6"/>
  <c r="K220" i="6"/>
  <c r="J220" i="6"/>
  <c r="I220" i="6"/>
  <c r="H220" i="6"/>
  <c r="F220" i="6" s="1"/>
  <c r="E220" i="6" s="1"/>
  <c r="G220" i="6"/>
  <c r="D220" i="6"/>
  <c r="AK219" i="6"/>
  <c r="AJ219" i="6"/>
  <c r="AI219" i="6"/>
  <c r="AH219" i="6"/>
  <c r="AG219" i="6"/>
  <c r="AF219" i="6"/>
  <c r="AE219" i="6"/>
  <c r="AD219" i="6"/>
  <c r="AC219" i="6"/>
  <c r="AB219" i="6"/>
  <c r="AA219" i="6"/>
  <c r="Z219" i="6"/>
  <c r="Y219" i="6"/>
  <c r="X219" i="6"/>
  <c r="W219" i="6"/>
  <c r="V219" i="6"/>
  <c r="U219" i="6"/>
  <c r="T219" i="6"/>
  <c r="S219" i="6"/>
  <c r="R219" i="6"/>
  <c r="Q219" i="6"/>
  <c r="P219" i="6"/>
  <c r="O219" i="6"/>
  <c r="N219" i="6"/>
  <c r="M219" i="6"/>
  <c r="L219" i="6"/>
  <c r="K219" i="6"/>
  <c r="J219" i="6"/>
  <c r="I219" i="6"/>
  <c r="H219" i="6"/>
  <c r="F219" i="6" s="1"/>
  <c r="E219" i="6" s="1"/>
  <c r="G219" i="6"/>
  <c r="D219" i="6"/>
  <c r="AK218" i="6"/>
  <c r="AJ218" i="6"/>
  <c r="AI218" i="6"/>
  <c r="AH218" i="6"/>
  <c r="AG218" i="6"/>
  <c r="AF218" i="6"/>
  <c r="AE218" i="6"/>
  <c r="AD218" i="6"/>
  <c r="AC218" i="6"/>
  <c r="AB218" i="6"/>
  <c r="AA218" i="6"/>
  <c r="Z218" i="6"/>
  <c r="Y218" i="6"/>
  <c r="X218" i="6"/>
  <c r="W218" i="6"/>
  <c r="V218" i="6"/>
  <c r="U218" i="6"/>
  <c r="T218" i="6"/>
  <c r="S218" i="6"/>
  <c r="R218" i="6"/>
  <c r="Q218" i="6"/>
  <c r="P218" i="6"/>
  <c r="O218" i="6"/>
  <c r="N218" i="6"/>
  <c r="M218" i="6"/>
  <c r="L218" i="6"/>
  <c r="F218" i="6" s="1"/>
  <c r="E218" i="6" s="1"/>
  <c r="K218" i="6"/>
  <c r="J218" i="6"/>
  <c r="I218" i="6"/>
  <c r="H218" i="6"/>
  <c r="G218" i="6"/>
  <c r="D218" i="6"/>
  <c r="AK217" i="6"/>
  <c r="AJ217" i="6"/>
  <c r="AI217" i="6"/>
  <c r="AH217" i="6"/>
  <c r="AG217" i="6"/>
  <c r="AF217" i="6"/>
  <c r="AE217" i="6"/>
  <c r="AD217" i="6"/>
  <c r="AC217" i="6"/>
  <c r="AB217" i="6"/>
  <c r="AA217" i="6"/>
  <c r="Z217" i="6"/>
  <c r="Y217" i="6"/>
  <c r="X217" i="6"/>
  <c r="W217" i="6"/>
  <c r="V217" i="6"/>
  <c r="U217" i="6"/>
  <c r="T217" i="6"/>
  <c r="S217" i="6"/>
  <c r="R217" i="6"/>
  <c r="Q217" i="6"/>
  <c r="P217" i="6"/>
  <c r="O217" i="6"/>
  <c r="N217" i="6"/>
  <c r="M217" i="6"/>
  <c r="L217" i="6"/>
  <c r="K217" i="6"/>
  <c r="J217" i="6"/>
  <c r="I217" i="6"/>
  <c r="H217" i="6"/>
  <c r="G217" i="6"/>
  <c r="F217" i="6"/>
  <c r="E217" i="6" s="1"/>
  <c r="D217" i="6"/>
  <c r="AK216" i="6"/>
  <c r="AJ216" i="6"/>
  <c r="AI216" i="6"/>
  <c r="AH216" i="6"/>
  <c r="AG216" i="6"/>
  <c r="AF216" i="6"/>
  <c r="AE216" i="6"/>
  <c r="AD216" i="6"/>
  <c r="AC216" i="6"/>
  <c r="AB216" i="6"/>
  <c r="AA216" i="6"/>
  <c r="Z216" i="6"/>
  <c r="Y216" i="6"/>
  <c r="X216" i="6"/>
  <c r="W216" i="6"/>
  <c r="V216" i="6"/>
  <c r="U216" i="6"/>
  <c r="T216" i="6"/>
  <c r="S216" i="6"/>
  <c r="R216" i="6"/>
  <c r="Q216" i="6"/>
  <c r="P216" i="6"/>
  <c r="O216" i="6"/>
  <c r="N216" i="6"/>
  <c r="M216" i="6"/>
  <c r="L216" i="6"/>
  <c r="K216" i="6"/>
  <c r="J216" i="6"/>
  <c r="I216" i="6"/>
  <c r="H216" i="6"/>
  <c r="F216" i="6" s="1"/>
  <c r="E216" i="6" s="1"/>
  <c r="G216" i="6"/>
  <c r="D216" i="6"/>
  <c r="AK215" i="6"/>
  <c r="AJ215" i="6"/>
  <c r="AI215" i="6"/>
  <c r="AH215" i="6"/>
  <c r="AG215" i="6"/>
  <c r="AF215" i="6"/>
  <c r="AE215" i="6"/>
  <c r="AD215" i="6"/>
  <c r="AC215" i="6"/>
  <c r="AB215" i="6"/>
  <c r="AA215" i="6"/>
  <c r="Z215" i="6"/>
  <c r="Y215" i="6"/>
  <c r="X215" i="6"/>
  <c r="W215" i="6"/>
  <c r="V215" i="6"/>
  <c r="U215" i="6"/>
  <c r="T215" i="6"/>
  <c r="S215" i="6"/>
  <c r="R215" i="6"/>
  <c r="Q215" i="6"/>
  <c r="P215" i="6"/>
  <c r="O215" i="6"/>
  <c r="N215" i="6"/>
  <c r="M215" i="6"/>
  <c r="L215" i="6"/>
  <c r="K215" i="6"/>
  <c r="J215" i="6"/>
  <c r="I215" i="6"/>
  <c r="H215" i="6"/>
  <c r="F215" i="6" s="1"/>
  <c r="E215" i="6" s="1"/>
  <c r="G215" i="6"/>
  <c r="D215" i="6"/>
  <c r="AK214" i="6"/>
  <c r="AJ214" i="6"/>
  <c r="AI214" i="6"/>
  <c r="AH214" i="6"/>
  <c r="AG214" i="6"/>
  <c r="AF214" i="6"/>
  <c r="AE214" i="6"/>
  <c r="AD214" i="6"/>
  <c r="AC214" i="6"/>
  <c r="AB214" i="6"/>
  <c r="AA214" i="6"/>
  <c r="Z214" i="6"/>
  <c r="Y214" i="6"/>
  <c r="X214" i="6"/>
  <c r="W214" i="6"/>
  <c r="V214" i="6"/>
  <c r="U214" i="6"/>
  <c r="T214" i="6"/>
  <c r="S214" i="6"/>
  <c r="R214" i="6"/>
  <c r="Q214" i="6"/>
  <c r="P214" i="6"/>
  <c r="O214" i="6"/>
  <c r="N214" i="6"/>
  <c r="M214" i="6"/>
  <c r="L214" i="6"/>
  <c r="F214" i="6" s="1"/>
  <c r="E214" i="6" s="1"/>
  <c r="K214" i="6"/>
  <c r="J214" i="6"/>
  <c r="I214" i="6"/>
  <c r="H214" i="6"/>
  <c r="G214" i="6"/>
  <c r="D214" i="6"/>
  <c r="AK213" i="6"/>
  <c r="AJ213" i="6"/>
  <c r="AI213" i="6"/>
  <c r="AH213" i="6"/>
  <c r="AG213" i="6"/>
  <c r="AF213" i="6"/>
  <c r="AE213" i="6"/>
  <c r="AD213" i="6"/>
  <c r="AC213" i="6"/>
  <c r="AB213" i="6"/>
  <c r="AA213" i="6"/>
  <c r="Z213" i="6"/>
  <c r="Y213" i="6"/>
  <c r="X213" i="6"/>
  <c r="W213" i="6"/>
  <c r="V213" i="6"/>
  <c r="U213" i="6"/>
  <c r="T213" i="6"/>
  <c r="S213" i="6"/>
  <c r="R213" i="6"/>
  <c r="Q213" i="6"/>
  <c r="P213" i="6"/>
  <c r="O213" i="6"/>
  <c r="N213" i="6"/>
  <c r="M213" i="6"/>
  <c r="L213" i="6"/>
  <c r="K213" i="6"/>
  <c r="J213" i="6"/>
  <c r="I213" i="6"/>
  <c r="H213" i="6"/>
  <c r="G213" i="6"/>
  <c r="F213" i="6"/>
  <c r="E213" i="6" s="1"/>
  <c r="D213" i="6"/>
  <c r="AK212" i="6"/>
  <c r="AJ212" i="6"/>
  <c r="AI212" i="6"/>
  <c r="AH212" i="6"/>
  <c r="AG212" i="6"/>
  <c r="AF212" i="6"/>
  <c r="AE212" i="6"/>
  <c r="AD212" i="6"/>
  <c r="AC212" i="6"/>
  <c r="AB212" i="6"/>
  <c r="AA212" i="6"/>
  <c r="Z212" i="6"/>
  <c r="Y212" i="6"/>
  <c r="X212" i="6"/>
  <c r="W212" i="6"/>
  <c r="V212" i="6"/>
  <c r="U212" i="6"/>
  <c r="T212" i="6"/>
  <c r="S212" i="6"/>
  <c r="R212" i="6"/>
  <c r="Q212" i="6"/>
  <c r="P212" i="6"/>
  <c r="O212" i="6"/>
  <c r="N212" i="6"/>
  <c r="M212" i="6"/>
  <c r="L212" i="6"/>
  <c r="K212" i="6"/>
  <c r="J212" i="6"/>
  <c r="I212" i="6"/>
  <c r="H212" i="6"/>
  <c r="F212" i="6" s="1"/>
  <c r="E212" i="6" s="1"/>
  <c r="G212" i="6"/>
  <c r="D212" i="6"/>
  <c r="AK211" i="6"/>
  <c r="AJ211" i="6"/>
  <c r="AI211" i="6"/>
  <c r="AH211" i="6"/>
  <c r="AG211" i="6"/>
  <c r="AF211" i="6"/>
  <c r="AE211" i="6"/>
  <c r="AD211" i="6"/>
  <c r="AC211" i="6"/>
  <c r="AB211" i="6"/>
  <c r="AA211" i="6"/>
  <c r="Z211" i="6"/>
  <c r="Y211" i="6"/>
  <c r="X211" i="6"/>
  <c r="W211" i="6"/>
  <c r="V211" i="6"/>
  <c r="U211" i="6"/>
  <c r="T211" i="6"/>
  <c r="S211" i="6"/>
  <c r="R211" i="6"/>
  <c r="Q211" i="6"/>
  <c r="P211" i="6"/>
  <c r="O211" i="6"/>
  <c r="N211" i="6"/>
  <c r="M211" i="6"/>
  <c r="L211" i="6"/>
  <c r="K211" i="6"/>
  <c r="J211" i="6"/>
  <c r="I211" i="6"/>
  <c r="H211" i="6"/>
  <c r="F211" i="6" s="1"/>
  <c r="E211" i="6" s="1"/>
  <c r="G211" i="6"/>
  <c r="D211" i="6"/>
  <c r="AK210" i="6"/>
  <c r="AJ210" i="6"/>
  <c r="AI210" i="6"/>
  <c r="AH210" i="6"/>
  <c r="AG210" i="6"/>
  <c r="AF210" i="6"/>
  <c r="AE210" i="6"/>
  <c r="AD210" i="6"/>
  <c r="AC210" i="6"/>
  <c r="AB210" i="6"/>
  <c r="AA210" i="6"/>
  <c r="Z210" i="6"/>
  <c r="Y210" i="6"/>
  <c r="X210" i="6"/>
  <c r="W210" i="6"/>
  <c r="V210" i="6"/>
  <c r="U210" i="6"/>
  <c r="T210" i="6"/>
  <c r="S210" i="6"/>
  <c r="R210" i="6"/>
  <c r="Q210" i="6"/>
  <c r="P210" i="6"/>
  <c r="O210" i="6"/>
  <c r="N210" i="6"/>
  <c r="M210" i="6"/>
  <c r="L210" i="6"/>
  <c r="F210" i="6" s="1"/>
  <c r="E210" i="6" s="1"/>
  <c r="K210" i="6"/>
  <c r="J210" i="6"/>
  <c r="I210" i="6"/>
  <c r="H210" i="6"/>
  <c r="G210" i="6"/>
  <c r="D210" i="6"/>
  <c r="AK209" i="6"/>
  <c r="AJ209" i="6"/>
  <c r="AI209" i="6"/>
  <c r="AH209" i="6"/>
  <c r="AG209" i="6"/>
  <c r="AF209" i="6"/>
  <c r="AE209" i="6"/>
  <c r="AD209" i="6"/>
  <c r="AC209" i="6"/>
  <c r="AB209" i="6"/>
  <c r="AA209" i="6"/>
  <c r="Z209" i="6"/>
  <c r="Y209" i="6"/>
  <c r="X209" i="6"/>
  <c r="W209" i="6"/>
  <c r="V209" i="6"/>
  <c r="U209" i="6"/>
  <c r="T209" i="6"/>
  <c r="S209" i="6"/>
  <c r="R209" i="6"/>
  <c r="Q209" i="6"/>
  <c r="P209" i="6"/>
  <c r="O209" i="6"/>
  <c r="N209" i="6"/>
  <c r="M209" i="6"/>
  <c r="L209" i="6"/>
  <c r="K209" i="6"/>
  <c r="J209" i="6"/>
  <c r="I209" i="6"/>
  <c r="H209" i="6"/>
  <c r="G209" i="6"/>
  <c r="F209" i="6"/>
  <c r="E209" i="6" s="1"/>
  <c r="D209" i="6"/>
  <c r="AK208" i="6"/>
  <c r="AJ208" i="6"/>
  <c r="AI208" i="6"/>
  <c r="AH208" i="6"/>
  <c r="AG208" i="6"/>
  <c r="AF208" i="6"/>
  <c r="AE208" i="6"/>
  <c r="AD208" i="6"/>
  <c r="AC208" i="6"/>
  <c r="AB208" i="6"/>
  <c r="AA208" i="6"/>
  <c r="Z208" i="6"/>
  <c r="Y208" i="6"/>
  <c r="X208" i="6"/>
  <c r="W208" i="6"/>
  <c r="V208" i="6"/>
  <c r="U208" i="6"/>
  <c r="T208" i="6"/>
  <c r="S208" i="6"/>
  <c r="R208" i="6"/>
  <c r="Q208" i="6"/>
  <c r="P208" i="6"/>
  <c r="O208" i="6"/>
  <c r="N208" i="6"/>
  <c r="M208" i="6"/>
  <c r="L208" i="6"/>
  <c r="K208" i="6"/>
  <c r="J208" i="6"/>
  <c r="I208" i="6"/>
  <c r="H208" i="6"/>
  <c r="F208" i="6" s="1"/>
  <c r="E208" i="6" s="1"/>
  <c r="G208" i="6"/>
  <c r="D208" i="6"/>
  <c r="AK207" i="6"/>
  <c r="AJ207" i="6"/>
  <c r="AI207" i="6"/>
  <c r="AH207" i="6"/>
  <c r="AG207" i="6"/>
  <c r="AF207" i="6"/>
  <c r="AE207" i="6"/>
  <c r="AD207" i="6"/>
  <c r="AC207" i="6"/>
  <c r="AB207" i="6"/>
  <c r="AA207" i="6"/>
  <c r="Z207" i="6"/>
  <c r="Y207" i="6"/>
  <c r="X207" i="6"/>
  <c r="W207" i="6"/>
  <c r="V207" i="6"/>
  <c r="U207" i="6"/>
  <c r="T207" i="6"/>
  <c r="S207" i="6"/>
  <c r="R207" i="6"/>
  <c r="Q207" i="6"/>
  <c r="P207" i="6"/>
  <c r="O207" i="6"/>
  <c r="N207" i="6"/>
  <c r="M207" i="6"/>
  <c r="L207" i="6"/>
  <c r="K207" i="6"/>
  <c r="J207" i="6"/>
  <c r="I207" i="6"/>
  <c r="H207" i="6"/>
  <c r="F207" i="6" s="1"/>
  <c r="E207" i="6" s="1"/>
  <c r="G207" i="6"/>
  <c r="D207" i="6"/>
  <c r="AK206" i="6"/>
  <c r="AJ206" i="6"/>
  <c r="AI206" i="6"/>
  <c r="AH206" i="6"/>
  <c r="AG206" i="6"/>
  <c r="AF206" i="6"/>
  <c r="AE206" i="6"/>
  <c r="AD206" i="6"/>
  <c r="AC206" i="6"/>
  <c r="AB206" i="6"/>
  <c r="AA206" i="6"/>
  <c r="Z206" i="6"/>
  <c r="Y206" i="6"/>
  <c r="X206" i="6"/>
  <c r="W206" i="6"/>
  <c r="V206" i="6"/>
  <c r="U206" i="6"/>
  <c r="T206" i="6"/>
  <c r="S206" i="6"/>
  <c r="R206" i="6"/>
  <c r="Q206" i="6"/>
  <c r="P206" i="6"/>
  <c r="O206" i="6"/>
  <c r="N206" i="6"/>
  <c r="M206" i="6"/>
  <c r="L206" i="6"/>
  <c r="F206" i="6" s="1"/>
  <c r="E206" i="6" s="1"/>
  <c r="K206" i="6"/>
  <c r="J206" i="6"/>
  <c r="I206" i="6"/>
  <c r="H206" i="6"/>
  <c r="G206" i="6"/>
  <c r="D206" i="6"/>
  <c r="AK205" i="6"/>
  <c r="AJ205" i="6"/>
  <c r="AI205" i="6"/>
  <c r="AH205" i="6"/>
  <c r="AG205" i="6"/>
  <c r="AF205" i="6"/>
  <c r="AE205" i="6"/>
  <c r="AD205" i="6"/>
  <c r="AC205" i="6"/>
  <c r="AB205" i="6"/>
  <c r="AA205" i="6"/>
  <c r="Z205" i="6"/>
  <c r="Y205" i="6"/>
  <c r="X205" i="6"/>
  <c r="W205" i="6"/>
  <c r="V205" i="6"/>
  <c r="U205" i="6"/>
  <c r="T205" i="6"/>
  <c r="S205" i="6"/>
  <c r="R205" i="6"/>
  <c r="Q205" i="6"/>
  <c r="P205" i="6"/>
  <c r="O205" i="6"/>
  <c r="N205" i="6"/>
  <c r="M205" i="6"/>
  <c r="L205" i="6"/>
  <c r="K205" i="6"/>
  <c r="J205" i="6"/>
  <c r="I205" i="6"/>
  <c r="H205" i="6"/>
  <c r="G205" i="6"/>
  <c r="F205" i="6"/>
  <c r="E205" i="6" s="1"/>
  <c r="D205" i="6"/>
  <c r="AK204" i="6"/>
  <c r="AJ204" i="6"/>
  <c r="AI204" i="6"/>
  <c r="AH204" i="6"/>
  <c r="AG204" i="6"/>
  <c r="AF204" i="6"/>
  <c r="AE204" i="6"/>
  <c r="AD204" i="6"/>
  <c r="AC204" i="6"/>
  <c r="AB204" i="6"/>
  <c r="AA204" i="6"/>
  <c r="Z204" i="6"/>
  <c r="Y204" i="6"/>
  <c r="X204" i="6"/>
  <c r="W204" i="6"/>
  <c r="V204" i="6"/>
  <c r="U204" i="6"/>
  <c r="T204" i="6"/>
  <c r="S204" i="6"/>
  <c r="R204" i="6"/>
  <c r="Q204" i="6"/>
  <c r="P204" i="6"/>
  <c r="O204" i="6"/>
  <c r="N204" i="6"/>
  <c r="M204" i="6"/>
  <c r="L204" i="6"/>
  <c r="K204" i="6"/>
  <c r="J204" i="6"/>
  <c r="I204" i="6"/>
  <c r="H204" i="6"/>
  <c r="F204" i="6" s="1"/>
  <c r="E204" i="6" s="1"/>
  <c r="G204" i="6"/>
  <c r="D204" i="6"/>
  <c r="AK203" i="6"/>
  <c r="AJ203" i="6"/>
  <c r="AI203" i="6"/>
  <c r="AH203" i="6"/>
  <c r="AG203" i="6"/>
  <c r="AF203" i="6"/>
  <c r="AE203" i="6"/>
  <c r="AD203" i="6"/>
  <c r="AC203" i="6"/>
  <c r="AB203" i="6"/>
  <c r="AA203" i="6"/>
  <c r="Z203" i="6"/>
  <c r="Y203" i="6"/>
  <c r="X203" i="6"/>
  <c r="W203" i="6"/>
  <c r="V203" i="6"/>
  <c r="U203" i="6"/>
  <c r="T203" i="6"/>
  <c r="S203" i="6"/>
  <c r="R203" i="6"/>
  <c r="Q203" i="6"/>
  <c r="P203" i="6"/>
  <c r="O203" i="6"/>
  <c r="N203" i="6"/>
  <c r="M203" i="6"/>
  <c r="L203" i="6"/>
  <c r="K203" i="6"/>
  <c r="J203" i="6"/>
  <c r="I203" i="6"/>
  <c r="H203" i="6"/>
  <c r="F203" i="6" s="1"/>
  <c r="E203" i="6" s="1"/>
  <c r="G203" i="6"/>
  <c r="D203" i="6"/>
  <c r="AK202" i="6"/>
  <c r="AJ202" i="6"/>
  <c r="AI202" i="6"/>
  <c r="AH202" i="6"/>
  <c r="AG202" i="6"/>
  <c r="AF202" i="6"/>
  <c r="AE202" i="6"/>
  <c r="AD202" i="6"/>
  <c r="AC202" i="6"/>
  <c r="AB202" i="6"/>
  <c r="AA202" i="6"/>
  <c r="Z202" i="6"/>
  <c r="Y202" i="6"/>
  <c r="X202" i="6"/>
  <c r="W202" i="6"/>
  <c r="V202" i="6"/>
  <c r="U202" i="6"/>
  <c r="T202" i="6"/>
  <c r="S202" i="6"/>
  <c r="R202" i="6"/>
  <c r="Q202" i="6"/>
  <c r="P202" i="6"/>
  <c r="O202" i="6"/>
  <c r="N202" i="6"/>
  <c r="M202" i="6"/>
  <c r="L202" i="6"/>
  <c r="F202" i="6" s="1"/>
  <c r="E202" i="6" s="1"/>
  <c r="K202" i="6"/>
  <c r="J202" i="6"/>
  <c r="I202" i="6"/>
  <c r="H202" i="6"/>
  <c r="G202" i="6"/>
  <c r="D202" i="6"/>
  <c r="AK201" i="6"/>
  <c r="AJ201" i="6"/>
  <c r="AI201" i="6"/>
  <c r="AH201" i="6"/>
  <c r="AG201" i="6"/>
  <c r="AF201" i="6"/>
  <c r="AE201" i="6"/>
  <c r="AD201" i="6"/>
  <c r="AC201" i="6"/>
  <c r="AB201" i="6"/>
  <c r="AA201" i="6"/>
  <c r="Z201" i="6"/>
  <c r="Y201" i="6"/>
  <c r="X201" i="6"/>
  <c r="W201" i="6"/>
  <c r="V201" i="6"/>
  <c r="U201" i="6"/>
  <c r="T201" i="6"/>
  <c r="S201" i="6"/>
  <c r="R201" i="6"/>
  <c r="Q201" i="6"/>
  <c r="P201" i="6"/>
  <c r="O201" i="6"/>
  <c r="N201" i="6"/>
  <c r="M201" i="6"/>
  <c r="L201" i="6"/>
  <c r="K201" i="6"/>
  <c r="J201" i="6"/>
  <c r="I201" i="6"/>
  <c r="H201" i="6"/>
  <c r="G201" i="6"/>
  <c r="F201" i="6"/>
  <c r="E201" i="6" s="1"/>
  <c r="D201" i="6"/>
  <c r="AK200" i="6"/>
  <c r="AJ200" i="6"/>
  <c r="AI200" i="6"/>
  <c r="AH200" i="6"/>
  <c r="AG200" i="6"/>
  <c r="AF200" i="6"/>
  <c r="AE200" i="6"/>
  <c r="AD200" i="6"/>
  <c r="AC200" i="6"/>
  <c r="AB200" i="6"/>
  <c r="AA200" i="6"/>
  <c r="Z200" i="6"/>
  <c r="Y200" i="6"/>
  <c r="X200" i="6"/>
  <c r="W200" i="6"/>
  <c r="V200" i="6"/>
  <c r="U200" i="6"/>
  <c r="T200" i="6"/>
  <c r="S200" i="6"/>
  <c r="R200" i="6"/>
  <c r="Q200" i="6"/>
  <c r="P200" i="6"/>
  <c r="O200" i="6"/>
  <c r="N200" i="6"/>
  <c r="M200" i="6"/>
  <c r="L200" i="6"/>
  <c r="K200" i="6"/>
  <c r="J200" i="6"/>
  <c r="I200" i="6"/>
  <c r="H200" i="6"/>
  <c r="F200" i="6" s="1"/>
  <c r="E200" i="6" s="1"/>
  <c r="G200" i="6"/>
  <c r="D200" i="6"/>
  <c r="AK199" i="6"/>
  <c r="AJ199" i="6"/>
  <c r="AI199" i="6"/>
  <c r="AH199" i="6"/>
  <c r="AG199" i="6"/>
  <c r="AF199" i="6"/>
  <c r="AE199" i="6"/>
  <c r="AD199" i="6"/>
  <c r="AC199" i="6"/>
  <c r="AB199" i="6"/>
  <c r="AA199" i="6"/>
  <c r="Z199" i="6"/>
  <c r="Y199" i="6"/>
  <c r="X199" i="6"/>
  <c r="W199" i="6"/>
  <c r="V199" i="6"/>
  <c r="U199" i="6"/>
  <c r="T199" i="6"/>
  <c r="S199" i="6"/>
  <c r="R199" i="6"/>
  <c r="Q199" i="6"/>
  <c r="P199" i="6"/>
  <c r="O199" i="6"/>
  <c r="N199" i="6"/>
  <c r="M199" i="6"/>
  <c r="L199" i="6"/>
  <c r="K199" i="6"/>
  <c r="J199" i="6"/>
  <c r="I199" i="6"/>
  <c r="H199" i="6"/>
  <c r="F199" i="6" s="1"/>
  <c r="E199" i="6" s="1"/>
  <c r="G199" i="6"/>
  <c r="D199" i="6"/>
  <c r="AK198" i="6"/>
  <c r="AJ198" i="6"/>
  <c r="AI198" i="6"/>
  <c r="AH198" i="6"/>
  <c r="AG198" i="6"/>
  <c r="AF198" i="6"/>
  <c r="AE198" i="6"/>
  <c r="AD198" i="6"/>
  <c r="AC198" i="6"/>
  <c r="AB198" i="6"/>
  <c r="AA198" i="6"/>
  <c r="Z198" i="6"/>
  <c r="Y198" i="6"/>
  <c r="X198" i="6"/>
  <c r="W198" i="6"/>
  <c r="V198" i="6"/>
  <c r="U198" i="6"/>
  <c r="T198" i="6"/>
  <c r="S198" i="6"/>
  <c r="R198" i="6"/>
  <c r="Q198" i="6"/>
  <c r="P198" i="6"/>
  <c r="O198" i="6"/>
  <c r="N198" i="6"/>
  <c r="M198" i="6"/>
  <c r="L198" i="6"/>
  <c r="F198" i="6" s="1"/>
  <c r="E198" i="6" s="1"/>
  <c r="K198" i="6"/>
  <c r="J198" i="6"/>
  <c r="I198" i="6"/>
  <c r="H198" i="6"/>
  <c r="G198" i="6"/>
  <c r="D198" i="6"/>
  <c r="AK197" i="6"/>
  <c r="AJ197" i="6"/>
  <c r="AI197" i="6"/>
  <c r="AH197" i="6"/>
  <c r="AG197" i="6"/>
  <c r="AF197" i="6"/>
  <c r="AE197" i="6"/>
  <c r="AD197" i="6"/>
  <c r="AC197" i="6"/>
  <c r="AB197" i="6"/>
  <c r="AA197" i="6"/>
  <c r="Z197" i="6"/>
  <c r="Y197" i="6"/>
  <c r="X197" i="6"/>
  <c r="W197" i="6"/>
  <c r="V197" i="6"/>
  <c r="U197" i="6"/>
  <c r="T197" i="6"/>
  <c r="S197" i="6"/>
  <c r="R197" i="6"/>
  <c r="Q197" i="6"/>
  <c r="P197" i="6"/>
  <c r="O197" i="6"/>
  <c r="N197" i="6"/>
  <c r="M197" i="6"/>
  <c r="L197" i="6"/>
  <c r="K197" i="6"/>
  <c r="J197" i="6"/>
  <c r="I197" i="6"/>
  <c r="H197" i="6"/>
  <c r="G197" i="6"/>
  <c r="F197" i="6"/>
  <c r="E197" i="6" s="1"/>
  <c r="D197" i="6"/>
  <c r="AK196" i="6"/>
  <c r="AJ196" i="6"/>
  <c r="AI196" i="6"/>
  <c r="AH196" i="6"/>
  <c r="AG196" i="6"/>
  <c r="AF196" i="6"/>
  <c r="AE196" i="6"/>
  <c r="AD196" i="6"/>
  <c r="AC196" i="6"/>
  <c r="AB196" i="6"/>
  <c r="AA196" i="6"/>
  <c r="Z196" i="6"/>
  <c r="Y196" i="6"/>
  <c r="X196" i="6"/>
  <c r="W196" i="6"/>
  <c r="V196" i="6"/>
  <c r="U196" i="6"/>
  <c r="T196" i="6"/>
  <c r="S196" i="6"/>
  <c r="R196" i="6"/>
  <c r="Q196" i="6"/>
  <c r="P196" i="6"/>
  <c r="O196" i="6"/>
  <c r="N196" i="6"/>
  <c r="M196" i="6"/>
  <c r="L196" i="6"/>
  <c r="K196" i="6"/>
  <c r="J196" i="6"/>
  <c r="I196" i="6"/>
  <c r="H196" i="6"/>
  <c r="F196" i="6" s="1"/>
  <c r="E196" i="6" s="1"/>
  <c r="G196" i="6"/>
  <c r="D196" i="6"/>
  <c r="AK195" i="6"/>
  <c r="AJ195" i="6"/>
  <c r="AI195" i="6"/>
  <c r="AH195" i="6"/>
  <c r="AG195" i="6"/>
  <c r="AF195" i="6"/>
  <c r="AE195" i="6"/>
  <c r="AD195" i="6"/>
  <c r="AC195" i="6"/>
  <c r="AB195" i="6"/>
  <c r="AA195" i="6"/>
  <c r="Z195" i="6"/>
  <c r="Y195" i="6"/>
  <c r="X195" i="6"/>
  <c r="W195" i="6"/>
  <c r="V195" i="6"/>
  <c r="U195" i="6"/>
  <c r="T195" i="6"/>
  <c r="S195" i="6"/>
  <c r="R195" i="6"/>
  <c r="Q195" i="6"/>
  <c r="P195" i="6"/>
  <c r="O195" i="6"/>
  <c r="N195" i="6"/>
  <c r="M195" i="6"/>
  <c r="L195" i="6"/>
  <c r="K195" i="6"/>
  <c r="J195" i="6"/>
  <c r="I195" i="6"/>
  <c r="H195" i="6"/>
  <c r="F195" i="6" s="1"/>
  <c r="E195" i="6" s="1"/>
  <c r="G195" i="6"/>
  <c r="D195" i="6"/>
  <c r="AK194" i="6"/>
  <c r="AJ194" i="6"/>
  <c r="AI194" i="6"/>
  <c r="AH194" i="6"/>
  <c r="AG194" i="6"/>
  <c r="AF194" i="6"/>
  <c r="AE194" i="6"/>
  <c r="AD194" i="6"/>
  <c r="AC194" i="6"/>
  <c r="AB194" i="6"/>
  <c r="AA194" i="6"/>
  <c r="Z194" i="6"/>
  <c r="Y194" i="6"/>
  <c r="X194" i="6"/>
  <c r="W194" i="6"/>
  <c r="V194" i="6"/>
  <c r="U194" i="6"/>
  <c r="T194" i="6"/>
  <c r="S194" i="6"/>
  <c r="R194" i="6"/>
  <c r="Q194" i="6"/>
  <c r="P194" i="6"/>
  <c r="O194" i="6"/>
  <c r="N194" i="6"/>
  <c r="M194" i="6"/>
  <c r="L194" i="6"/>
  <c r="F194" i="6" s="1"/>
  <c r="E194" i="6" s="1"/>
  <c r="K194" i="6"/>
  <c r="J194" i="6"/>
  <c r="I194" i="6"/>
  <c r="H194" i="6"/>
  <c r="G194" i="6"/>
  <c r="D194" i="6"/>
  <c r="AK193" i="6"/>
  <c r="AJ193" i="6"/>
  <c r="AI193" i="6"/>
  <c r="AH193" i="6"/>
  <c r="AG193" i="6"/>
  <c r="AF193" i="6"/>
  <c r="AE193" i="6"/>
  <c r="AD193" i="6"/>
  <c r="AC193" i="6"/>
  <c r="AB193" i="6"/>
  <c r="AA193" i="6"/>
  <c r="Z193" i="6"/>
  <c r="Y193" i="6"/>
  <c r="X193" i="6"/>
  <c r="W193" i="6"/>
  <c r="V193" i="6"/>
  <c r="U193" i="6"/>
  <c r="T193" i="6"/>
  <c r="S193" i="6"/>
  <c r="R193" i="6"/>
  <c r="Q193" i="6"/>
  <c r="P193" i="6"/>
  <c r="O193" i="6"/>
  <c r="N193" i="6"/>
  <c r="M193" i="6"/>
  <c r="L193" i="6"/>
  <c r="K193" i="6"/>
  <c r="J193" i="6"/>
  <c r="I193" i="6"/>
  <c r="H193" i="6"/>
  <c r="G193" i="6"/>
  <c r="F193" i="6"/>
  <c r="E193" i="6" s="1"/>
  <c r="D193" i="6"/>
  <c r="AK192" i="6"/>
  <c r="AJ192" i="6"/>
  <c r="AI192" i="6"/>
  <c r="AH192" i="6"/>
  <c r="AG192" i="6"/>
  <c r="AF192" i="6"/>
  <c r="AE192" i="6"/>
  <c r="AD192" i="6"/>
  <c r="AC192" i="6"/>
  <c r="AB192" i="6"/>
  <c r="AA192" i="6"/>
  <c r="Z192" i="6"/>
  <c r="Y192" i="6"/>
  <c r="X192" i="6"/>
  <c r="W192" i="6"/>
  <c r="V192" i="6"/>
  <c r="U192" i="6"/>
  <c r="T192" i="6"/>
  <c r="S192" i="6"/>
  <c r="R192" i="6"/>
  <c r="Q192" i="6"/>
  <c r="P192" i="6"/>
  <c r="O192" i="6"/>
  <c r="N192" i="6"/>
  <c r="M192" i="6"/>
  <c r="L192" i="6"/>
  <c r="K192" i="6"/>
  <c r="J192" i="6"/>
  <c r="I192" i="6"/>
  <c r="H192" i="6"/>
  <c r="F192" i="6" s="1"/>
  <c r="E192" i="6" s="1"/>
  <c r="G192" i="6"/>
  <c r="D192" i="6"/>
  <c r="AK191" i="6"/>
  <c r="AJ191" i="6"/>
  <c r="AI191" i="6"/>
  <c r="AH191" i="6"/>
  <c r="AG191" i="6"/>
  <c r="AF191" i="6"/>
  <c r="AE191" i="6"/>
  <c r="AD191" i="6"/>
  <c r="AC191" i="6"/>
  <c r="AB191" i="6"/>
  <c r="AA191" i="6"/>
  <c r="Z191" i="6"/>
  <c r="Y191" i="6"/>
  <c r="X191" i="6"/>
  <c r="W191" i="6"/>
  <c r="V191" i="6"/>
  <c r="U191" i="6"/>
  <c r="T191" i="6"/>
  <c r="S191" i="6"/>
  <c r="R191" i="6"/>
  <c r="Q191" i="6"/>
  <c r="P191" i="6"/>
  <c r="O191" i="6"/>
  <c r="N191" i="6"/>
  <c r="M191" i="6"/>
  <c r="L191" i="6"/>
  <c r="K191" i="6"/>
  <c r="J191" i="6"/>
  <c r="I191" i="6"/>
  <c r="H191" i="6"/>
  <c r="F191" i="6" s="1"/>
  <c r="E191" i="6" s="1"/>
  <c r="G191" i="6"/>
  <c r="D191" i="6"/>
  <c r="AK190" i="6"/>
  <c r="AJ190" i="6"/>
  <c r="AI190" i="6"/>
  <c r="AH190" i="6"/>
  <c r="AG190" i="6"/>
  <c r="AF190" i="6"/>
  <c r="AE190" i="6"/>
  <c r="AD190" i="6"/>
  <c r="AC190" i="6"/>
  <c r="AB190" i="6"/>
  <c r="AA190" i="6"/>
  <c r="Z190" i="6"/>
  <c r="Y190" i="6"/>
  <c r="X190" i="6"/>
  <c r="W190" i="6"/>
  <c r="V190" i="6"/>
  <c r="U190" i="6"/>
  <c r="T190" i="6"/>
  <c r="S190" i="6"/>
  <c r="R190" i="6"/>
  <c r="Q190" i="6"/>
  <c r="P190" i="6"/>
  <c r="O190" i="6"/>
  <c r="N190" i="6"/>
  <c r="M190" i="6"/>
  <c r="L190" i="6"/>
  <c r="F190" i="6" s="1"/>
  <c r="E190" i="6" s="1"/>
  <c r="K190" i="6"/>
  <c r="J190" i="6"/>
  <c r="I190" i="6"/>
  <c r="H190" i="6"/>
  <c r="G190" i="6"/>
  <c r="D190" i="6"/>
  <c r="AK189" i="6"/>
  <c r="AJ189" i="6"/>
  <c r="AI189" i="6"/>
  <c r="AH189" i="6"/>
  <c r="AG189" i="6"/>
  <c r="AF189" i="6"/>
  <c r="AE189" i="6"/>
  <c r="AD189" i="6"/>
  <c r="AC189" i="6"/>
  <c r="AB189" i="6"/>
  <c r="AA189" i="6"/>
  <c r="Z189" i="6"/>
  <c r="Y189" i="6"/>
  <c r="X189" i="6"/>
  <c r="W189" i="6"/>
  <c r="V189" i="6"/>
  <c r="U189" i="6"/>
  <c r="T189" i="6"/>
  <c r="S189" i="6"/>
  <c r="R189" i="6"/>
  <c r="Q189" i="6"/>
  <c r="P189" i="6"/>
  <c r="O189" i="6"/>
  <c r="N189" i="6"/>
  <c r="M189" i="6"/>
  <c r="L189" i="6"/>
  <c r="K189" i="6"/>
  <c r="J189" i="6"/>
  <c r="I189" i="6"/>
  <c r="H189" i="6"/>
  <c r="G189" i="6"/>
  <c r="F189" i="6"/>
  <c r="E189" i="6" s="1"/>
  <c r="D189" i="6"/>
  <c r="AK188" i="6"/>
  <c r="AJ188" i="6"/>
  <c r="AI188" i="6"/>
  <c r="AH188" i="6"/>
  <c r="AG188" i="6"/>
  <c r="AF188" i="6"/>
  <c r="AE188" i="6"/>
  <c r="AD188" i="6"/>
  <c r="AC188" i="6"/>
  <c r="AB188" i="6"/>
  <c r="AA188" i="6"/>
  <c r="Z188" i="6"/>
  <c r="Y188" i="6"/>
  <c r="X188" i="6"/>
  <c r="W188" i="6"/>
  <c r="V188" i="6"/>
  <c r="U188" i="6"/>
  <c r="T188" i="6"/>
  <c r="S188" i="6"/>
  <c r="R188" i="6"/>
  <c r="Q188" i="6"/>
  <c r="P188" i="6"/>
  <c r="O188" i="6"/>
  <c r="N188" i="6"/>
  <c r="M188" i="6"/>
  <c r="L188" i="6"/>
  <c r="K188" i="6"/>
  <c r="J188" i="6"/>
  <c r="I188" i="6"/>
  <c r="H188" i="6"/>
  <c r="F188" i="6" s="1"/>
  <c r="E188" i="6" s="1"/>
  <c r="G188" i="6"/>
  <c r="D188" i="6"/>
  <c r="AK187" i="6"/>
  <c r="AJ187" i="6"/>
  <c r="AI187" i="6"/>
  <c r="AH187" i="6"/>
  <c r="AG187" i="6"/>
  <c r="AF187" i="6"/>
  <c r="AE187" i="6"/>
  <c r="AD187" i="6"/>
  <c r="AC187" i="6"/>
  <c r="AB187" i="6"/>
  <c r="AA187" i="6"/>
  <c r="Z187" i="6"/>
  <c r="Y187" i="6"/>
  <c r="X187" i="6"/>
  <c r="W187" i="6"/>
  <c r="V187" i="6"/>
  <c r="U187" i="6"/>
  <c r="T187" i="6"/>
  <c r="S187" i="6"/>
  <c r="R187" i="6"/>
  <c r="Q187" i="6"/>
  <c r="P187" i="6"/>
  <c r="O187" i="6"/>
  <c r="N187" i="6"/>
  <c r="M187" i="6"/>
  <c r="L187" i="6"/>
  <c r="K187" i="6"/>
  <c r="J187" i="6"/>
  <c r="I187" i="6"/>
  <c r="H187" i="6"/>
  <c r="F187" i="6" s="1"/>
  <c r="E187" i="6" s="1"/>
  <c r="G187" i="6"/>
  <c r="D187" i="6"/>
  <c r="AK186" i="6"/>
  <c r="AJ186" i="6"/>
  <c r="AI186" i="6"/>
  <c r="AH186" i="6"/>
  <c r="AG186" i="6"/>
  <c r="AF186" i="6"/>
  <c r="AE186" i="6"/>
  <c r="AD186" i="6"/>
  <c r="AC186" i="6"/>
  <c r="AB186" i="6"/>
  <c r="AA186" i="6"/>
  <c r="Z186" i="6"/>
  <c r="Y186" i="6"/>
  <c r="X186" i="6"/>
  <c r="W186" i="6"/>
  <c r="V186" i="6"/>
  <c r="U186" i="6"/>
  <c r="T186" i="6"/>
  <c r="S186" i="6"/>
  <c r="R186" i="6"/>
  <c r="Q186" i="6"/>
  <c r="P186" i="6"/>
  <c r="O186" i="6"/>
  <c r="N186" i="6"/>
  <c r="M186" i="6"/>
  <c r="L186" i="6"/>
  <c r="F186" i="6" s="1"/>
  <c r="E186" i="6" s="1"/>
  <c r="K186" i="6"/>
  <c r="J186" i="6"/>
  <c r="I186" i="6"/>
  <c r="H186" i="6"/>
  <c r="G186" i="6"/>
  <c r="D186" i="6"/>
  <c r="AK185" i="6"/>
  <c r="AJ185" i="6"/>
  <c r="AI185" i="6"/>
  <c r="AH185" i="6"/>
  <c r="AG185" i="6"/>
  <c r="AF185" i="6"/>
  <c r="AE185" i="6"/>
  <c r="AD185" i="6"/>
  <c r="AC185" i="6"/>
  <c r="AB185" i="6"/>
  <c r="AA185" i="6"/>
  <c r="Z185" i="6"/>
  <c r="Y185" i="6"/>
  <c r="X185" i="6"/>
  <c r="W185" i="6"/>
  <c r="V185" i="6"/>
  <c r="U185" i="6"/>
  <c r="T185" i="6"/>
  <c r="S185" i="6"/>
  <c r="R185" i="6"/>
  <c r="Q185" i="6"/>
  <c r="P185" i="6"/>
  <c r="O185" i="6"/>
  <c r="N185" i="6"/>
  <c r="M185" i="6"/>
  <c r="L185" i="6"/>
  <c r="K185" i="6"/>
  <c r="J185" i="6"/>
  <c r="I185" i="6"/>
  <c r="H185" i="6"/>
  <c r="G185" i="6"/>
  <c r="F185" i="6"/>
  <c r="E185" i="6" s="1"/>
  <c r="D185" i="6"/>
  <c r="AK184" i="6"/>
  <c r="AJ184" i="6"/>
  <c r="AI184" i="6"/>
  <c r="AH184" i="6"/>
  <c r="AG184" i="6"/>
  <c r="AF184" i="6"/>
  <c r="AE184" i="6"/>
  <c r="AD184" i="6"/>
  <c r="AC184" i="6"/>
  <c r="AB184" i="6"/>
  <c r="AA184" i="6"/>
  <c r="Z184" i="6"/>
  <c r="Y184" i="6"/>
  <c r="X184" i="6"/>
  <c r="W184" i="6"/>
  <c r="V184" i="6"/>
  <c r="U184" i="6"/>
  <c r="T184" i="6"/>
  <c r="S184" i="6"/>
  <c r="R184" i="6"/>
  <c r="Q184" i="6"/>
  <c r="P184" i="6"/>
  <c r="O184" i="6"/>
  <c r="N184" i="6"/>
  <c r="M184" i="6"/>
  <c r="L184" i="6"/>
  <c r="K184" i="6"/>
  <c r="J184" i="6"/>
  <c r="I184" i="6"/>
  <c r="H184" i="6"/>
  <c r="F184" i="6" s="1"/>
  <c r="E184" i="6" s="1"/>
  <c r="G184" i="6"/>
  <c r="D184" i="6"/>
  <c r="AK183" i="6"/>
  <c r="AJ183" i="6"/>
  <c r="AI183" i="6"/>
  <c r="AH183" i="6"/>
  <c r="AG183" i="6"/>
  <c r="AF183" i="6"/>
  <c r="AE183" i="6"/>
  <c r="AD183" i="6"/>
  <c r="AC183" i="6"/>
  <c r="AB183" i="6"/>
  <c r="AA183" i="6"/>
  <c r="Z183" i="6"/>
  <c r="Y183" i="6"/>
  <c r="X183" i="6"/>
  <c r="W183" i="6"/>
  <c r="V183" i="6"/>
  <c r="U183" i="6"/>
  <c r="T183" i="6"/>
  <c r="S183" i="6"/>
  <c r="R183" i="6"/>
  <c r="Q183" i="6"/>
  <c r="P183" i="6"/>
  <c r="O183" i="6"/>
  <c r="N183" i="6"/>
  <c r="M183" i="6"/>
  <c r="L183" i="6"/>
  <c r="K183" i="6"/>
  <c r="J183" i="6"/>
  <c r="I183" i="6"/>
  <c r="H183" i="6"/>
  <c r="F183" i="6" s="1"/>
  <c r="E183" i="6" s="1"/>
  <c r="G183" i="6"/>
  <c r="D183" i="6"/>
  <c r="AK182" i="6"/>
  <c r="AJ182" i="6"/>
  <c r="AI182" i="6"/>
  <c r="AH182" i="6"/>
  <c r="AG182" i="6"/>
  <c r="AF182" i="6"/>
  <c r="AE182" i="6"/>
  <c r="AD182" i="6"/>
  <c r="AC182" i="6"/>
  <c r="AB182" i="6"/>
  <c r="AA182" i="6"/>
  <c r="Z182" i="6"/>
  <c r="Y182" i="6"/>
  <c r="X182" i="6"/>
  <c r="W182" i="6"/>
  <c r="V182" i="6"/>
  <c r="U182" i="6"/>
  <c r="T182" i="6"/>
  <c r="S182" i="6"/>
  <c r="R182" i="6"/>
  <c r="Q182" i="6"/>
  <c r="P182" i="6"/>
  <c r="O182" i="6"/>
  <c r="N182" i="6"/>
  <c r="M182" i="6"/>
  <c r="L182" i="6"/>
  <c r="F182" i="6" s="1"/>
  <c r="E182" i="6" s="1"/>
  <c r="K182" i="6"/>
  <c r="J182" i="6"/>
  <c r="I182" i="6"/>
  <c r="H182" i="6"/>
  <c r="G182" i="6"/>
  <c r="D182" i="6"/>
  <c r="AK181" i="6"/>
  <c r="AJ181" i="6"/>
  <c r="AI181" i="6"/>
  <c r="AH181" i="6"/>
  <c r="AG181" i="6"/>
  <c r="AF181" i="6"/>
  <c r="AE181" i="6"/>
  <c r="AD181" i="6"/>
  <c r="AC181" i="6"/>
  <c r="AB181" i="6"/>
  <c r="AA181" i="6"/>
  <c r="Z181" i="6"/>
  <c r="Y181" i="6"/>
  <c r="X181" i="6"/>
  <c r="W181" i="6"/>
  <c r="V181" i="6"/>
  <c r="U181" i="6"/>
  <c r="T181" i="6"/>
  <c r="S181" i="6"/>
  <c r="R181" i="6"/>
  <c r="Q181" i="6"/>
  <c r="P181" i="6"/>
  <c r="O181" i="6"/>
  <c r="N181" i="6"/>
  <c r="M181" i="6"/>
  <c r="L181" i="6"/>
  <c r="K181" i="6"/>
  <c r="J181" i="6"/>
  <c r="I181" i="6"/>
  <c r="H181" i="6"/>
  <c r="G181" i="6"/>
  <c r="F181" i="6"/>
  <c r="E181" i="6" s="1"/>
  <c r="D181" i="6"/>
  <c r="AK180" i="6"/>
  <c r="AJ180" i="6"/>
  <c r="AI180" i="6"/>
  <c r="AH180" i="6"/>
  <c r="AG180" i="6"/>
  <c r="AF180" i="6"/>
  <c r="AE180" i="6"/>
  <c r="AD180" i="6"/>
  <c r="AC180" i="6"/>
  <c r="AB180" i="6"/>
  <c r="AA180" i="6"/>
  <c r="Z180" i="6"/>
  <c r="Y180" i="6"/>
  <c r="X180" i="6"/>
  <c r="W180" i="6"/>
  <c r="V180" i="6"/>
  <c r="U180" i="6"/>
  <c r="T180" i="6"/>
  <c r="S180" i="6"/>
  <c r="R180" i="6"/>
  <c r="Q180" i="6"/>
  <c r="P180" i="6"/>
  <c r="O180" i="6"/>
  <c r="N180" i="6"/>
  <c r="M180" i="6"/>
  <c r="L180" i="6"/>
  <c r="K180" i="6"/>
  <c r="J180" i="6"/>
  <c r="I180" i="6"/>
  <c r="H180" i="6"/>
  <c r="F180" i="6" s="1"/>
  <c r="E180" i="6" s="1"/>
  <c r="G180" i="6"/>
  <c r="D180" i="6"/>
  <c r="AK179" i="6"/>
  <c r="AJ179" i="6"/>
  <c r="AI179" i="6"/>
  <c r="AH179" i="6"/>
  <c r="AG179" i="6"/>
  <c r="AF179" i="6"/>
  <c r="AE179" i="6"/>
  <c r="AD179" i="6"/>
  <c r="AC179" i="6"/>
  <c r="AB179" i="6"/>
  <c r="AA179" i="6"/>
  <c r="Z179" i="6"/>
  <c r="Y179" i="6"/>
  <c r="X179" i="6"/>
  <c r="W179" i="6"/>
  <c r="V179" i="6"/>
  <c r="U179" i="6"/>
  <c r="T179" i="6"/>
  <c r="S179" i="6"/>
  <c r="R179" i="6"/>
  <c r="Q179" i="6"/>
  <c r="P179" i="6"/>
  <c r="O179" i="6"/>
  <c r="N179" i="6"/>
  <c r="M179" i="6"/>
  <c r="L179" i="6"/>
  <c r="K179" i="6"/>
  <c r="J179" i="6"/>
  <c r="I179" i="6"/>
  <c r="H179" i="6"/>
  <c r="F179" i="6" s="1"/>
  <c r="E179" i="6" s="1"/>
  <c r="G179" i="6"/>
  <c r="D179" i="6"/>
  <c r="AK178" i="6"/>
  <c r="AJ178" i="6"/>
  <c r="AI178" i="6"/>
  <c r="AH178" i="6"/>
  <c r="AG178" i="6"/>
  <c r="AF178" i="6"/>
  <c r="AE178" i="6"/>
  <c r="AD178" i="6"/>
  <c r="AC178" i="6"/>
  <c r="AB178" i="6"/>
  <c r="AA178" i="6"/>
  <c r="Z178" i="6"/>
  <c r="Y178" i="6"/>
  <c r="X178" i="6"/>
  <c r="W178" i="6"/>
  <c r="V178" i="6"/>
  <c r="U178" i="6"/>
  <c r="T178" i="6"/>
  <c r="S178" i="6"/>
  <c r="R178" i="6"/>
  <c r="Q178" i="6"/>
  <c r="P178" i="6"/>
  <c r="O178" i="6"/>
  <c r="N178" i="6"/>
  <c r="M178" i="6"/>
  <c r="L178" i="6"/>
  <c r="F178" i="6" s="1"/>
  <c r="E178" i="6" s="1"/>
  <c r="K178" i="6"/>
  <c r="J178" i="6"/>
  <c r="I178" i="6"/>
  <c r="H178" i="6"/>
  <c r="G178" i="6"/>
  <c r="D178" i="6"/>
  <c r="AK177" i="6"/>
  <c r="AJ177" i="6"/>
  <c r="AI177" i="6"/>
  <c r="AH177" i="6"/>
  <c r="AG177" i="6"/>
  <c r="AF177" i="6"/>
  <c r="AE177" i="6"/>
  <c r="AD177" i="6"/>
  <c r="AC177" i="6"/>
  <c r="AB177" i="6"/>
  <c r="AA177" i="6"/>
  <c r="Z177" i="6"/>
  <c r="Y177" i="6"/>
  <c r="X177" i="6"/>
  <c r="W177" i="6"/>
  <c r="V177" i="6"/>
  <c r="U177" i="6"/>
  <c r="T177" i="6"/>
  <c r="S177" i="6"/>
  <c r="R177" i="6"/>
  <c r="Q177" i="6"/>
  <c r="P177" i="6"/>
  <c r="O177" i="6"/>
  <c r="N177" i="6"/>
  <c r="M177" i="6"/>
  <c r="L177" i="6"/>
  <c r="K177" i="6"/>
  <c r="J177" i="6"/>
  <c r="I177" i="6"/>
  <c r="H177" i="6"/>
  <c r="G177" i="6"/>
  <c r="F177" i="6"/>
  <c r="E177" i="6" s="1"/>
  <c r="D177" i="6"/>
  <c r="AK176" i="6"/>
  <c r="AJ176" i="6"/>
  <c r="AI176" i="6"/>
  <c r="AH176" i="6"/>
  <c r="AG176" i="6"/>
  <c r="AF176" i="6"/>
  <c r="AE176" i="6"/>
  <c r="AD176" i="6"/>
  <c r="AC176" i="6"/>
  <c r="AB176" i="6"/>
  <c r="AA176" i="6"/>
  <c r="Z176" i="6"/>
  <c r="Y176" i="6"/>
  <c r="X176" i="6"/>
  <c r="W176" i="6"/>
  <c r="V176" i="6"/>
  <c r="U176" i="6"/>
  <c r="T176" i="6"/>
  <c r="S176" i="6"/>
  <c r="R176" i="6"/>
  <c r="Q176" i="6"/>
  <c r="P176" i="6"/>
  <c r="O176" i="6"/>
  <c r="N176" i="6"/>
  <c r="M176" i="6"/>
  <c r="L176" i="6"/>
  <c r="K176" i="6"/>
  <c r="J176" i="6"/>
  <c r="I176" i="6"/>
  <c r="H176" i="6"/>
  <c r="F176" i="6" s="1"/>
  <c r="E176" i="6" s="1"/>
  <c r="G176" i="6"/>
  <c r="D176" i="6"/>
  <c r="AK175" i="6"/>
  <c r="AJ175" i="6"/>
  <c r="AI175" i="6"/>
  <c r="AH175" i="6"/>
  <c r="AG175" i="6"/>
  <c r="AF175" i="6"/>
  <c r="AE175" i="6"/>
  <c r="AD175" i="6"/>
  <c r="AC175" i="6"/>
  <c r="AB175" i="6"/>
  <c r="AA175" i="6"/>
  <c r="Z175" i="6"/>
  <c r="Y175" i="6"/>
  <c r="X175" i="6"/>
  <c r="W175" i="6"/>
  <c r="V175" i="6"/>
  <c r="U175" i="6"/>
  <c r="T175" i="6"/>
  <c r="S175" i="6"/>
  <c r="R175" i="6"/>
  <c r="Q175" i="6"/>
  <c r="P175" i="6"/>
  <c r="O175" i="6"/>
  <c r="N175" i="6"/>
  <c r="M175" i="6"/>
  <c r="L175" i="6"/>
  <c r="K175" i="6"/>
  <c r="J175" i="6"/>
  <c r="I175" i="6"/>
  <c r="H175" i="6"/>
  <c r="F175" i="6" s="1"/>
  <c r="E175" i="6" s="1"/>
  <c r="G175" i="6"/>
  <c r="D175" i="6"/>
  <c r="AK174" i="6"/>
  <c r="AJ174" i="6"/>
  <c r="AI174" i="6"/>
  <c r="AH174" i="6"/>
  <c r="AG174" i="6"/>
  <c r="AF174" i="6"/>
  <c r="AE174" i="6"/>
  <c r="AD174" i="6"/>
  <c r="AC174" i="6"/>
  <c r="AB174" i="6"/>
  <c r="AA174" i="6"/>
  <c r="Z174" i="6"/>
  <c r="Y174" i="6"/>
  <c r="X174" i="6"/>
  <c r="W174" i="6"/>
  <c r="V174" i="6"/>
  <c r="U174" i="6"/>
  <c r="T174" i="6"/>
  <c r="S174" i="6"/>
  <c r="R174" i="6"/>
  <c r="Q174" i="6"/>
  <c r="P174" i="6"/>
  <c r="O174" i="6"/>
  <c r="N174" i="6"/>
  <c r="M174" i="6"/>
  <c r="L174" i="6"/>
  <c r="F174" i="6" s="1"/>
  <c r="E174" i="6" s="1"/>
  <c r="K174" i="6"/>
  <c r="J174" i="6"/>
  <c r="I174" i="6"/>
  <c r="H174" i="6"/>
  <c r="G174" i="6"/>
  <c r="D174" i="6"/>
  <c r="AK173" i="6"/>
  <c r="AJ173" i="6"/>
  <c r="AI173" i="6"/>
  <c r="AH173" i="6"/>
  <c r="AG173" i="6"/>
  <c r="AF173" i="6"/>
  <c r="AE173" i="6"/>
  <c r="AD173" i="6"/>
  <c r="AC173" i="6"/>
  <c r="AB173" i="6"/>
  <c r="AA173" i="6"/>
  <c r="Z173" i="6"/>
  <c r="Y173" i="6"/>
  <c r="X173" i="6"/>
  <c r="W173" i="6"/>
  <c r="V173" i="6"/>
  <c r="U173" i="6"/>
  <c r="T173" i="6"/>
  <c r="S173" i="6"/>
  <c r="R173" i="6"/>
  <c r="Q173" i="6"/>
  <c r="P173" i="6"/>
  <c r="O173" i="6"/>
  <c r="N173" i="6"/>
  <c r="M173" i="6"/>
  <c r="L173" i="6"/>
  <c r="K173" i="6"/>
  <c r="J173" i="6"/>
  <c r="I173" i="6"/>
  <c r="H173" i="6"/>
  <c r="G173" i="6"/>
  <c r="F173" i="6"/>
  <c r="E173" i="6" s="1"/>
  <c r="D173" i="6"/>
  <c r="AK172" i="6"/>
  <c r="AJ172" i="6"/>
  <c r="AI172" i="6"/>
  <c r="AH172" i="6"/>
  <c r="AG172" i="6"/>
  <c r="AF172" i="6"/>
  <c r="AE172" i="6"/>
  <c r="AD172" i="6"/>
  <c r="AC172" i="6"/>
  <c r="AB172" i="6"/>
  <c r="AA172" i="6"/>
  <c r="Z172" i="6"/>
  <c r="Y172" i="6"/>
  <c r="X172" i="6"/>
  <c r="W172" i="6"/>
  <c r="V172" i="6"/>
  <c r="U172" i="6"/>
  <c r="T172" i="6"/>
  <c r="S172" i="6"/>
  <c r="R172" i="6"/>
  <c r="Q172" i="6"/>
  <c r="P172" i="6"/>
  <c r="O172" i="6"/>
  <c r="N172" i="6"/>
  <c r="M172" i="6"/>
  <c r="L172" i="6"/>
  <c r="K172" i="6"/>
  <c r="J172" i="6"/>
  <c r="I172" i="6"/>
  <c r="H172" i="6"/>
  <c r="F172" i="6" s="1"/>
  <c r="E172" i="6" s="1"/>
  <c r="G172" i="6"/>
  <c r="D172" i="6"/>
  <c r="AK171" i="6"/>
  <c r="AJ171" i="6"/>
  <c r="AI171" i="6"/>
  <c r="AH171" i="6"/>
  <c r="AG171" i="6"/>
  <c r="AF171" i="6"/>
  <c r="AE171" i="6"/>
  <c r="AD171" i="6"/>
  <c r="AC171" i="6"/>
  <c r="AB171" i="6"/>
  <c r="AA171" i="6"/>
  <c r="Z171" i="6"/>
  <c r="Y171" i="6"/>
  <c r="X171" i="6"/>
  <c r="W171" i="6"/>
  <c r="V171" i="6"/>
  <c r="U171" i="6"/>
  <c r="T171" i="6"/>
  <c r="S171" i="6"/>
  <c r="R171" i="6"/>
  <c r="Q171" i="6"/>
  <c r="P171" i="6"/>
  <c r="O171" i="6"/>
  <c r="N171" i="6"/>
  <c r="M171" i="6"/>
  <c r="L171" i="6"/>
  <c r="K171" i="6"/>
  <c r="J171" i="6"/>
  <c r="I171" i="6"/>
  <c r="H171" i="6"/>
  <c r="F171" i="6" s="1"/>
  <c r="E171" i="6" s="1"/>
  <c r="G171" i="6"/>
  <c r="D171" i="6"/>
  <c r="AK170" i="6"/>
  <c r="AJ170" i="6"/>
  <c r="AI170" i="6"/>
  <c r="AH170" i="6"/>
  <c r="AG170" i="6"/>
  <c r="AF170" i="6"/>
  <c r="AE170" i="6"/>
  <c r="AD170" i="6"/>
  <c r="AC170" i="6"/>
  <c r="AB170" i="6"/>
  <c r="AA170" i="6"/>
  <c r="Z170" i="6"/>
  <c r="Y170" i="6"/>
  <c r="X170" i="6"/>
  <c r="W170" i="6"/>
  <c r="V170" i="6"/>
  <c r="U170" i="6"/>
  <c r="T170" i="6"/>
  <c r="S170" i="6"/>
  <c r="R170" i="6"/>
  <c r="Q170" i="6"/>
  <c r="P170" i="6"/>
  <c r="O170" i="6"/>
  <c r="N170" i="6"/>
  <c r="M170" i="6"/>
  <c r="L170" i="6"/>
  <c r="F170" i="6" s="1"/>
  <c r="E170" i="6" s="1"/>
  <c r="K170" i="6"/>
  <c r="J170" i="6"/>
  <c r="I170" i="6"/>
  <c r="H170" i="6"/>
  <c r="G170" i="6"/>
  <c r="D170" i="6"/>
  <c r="AK169" i="6"/>
  <c r="AJ169" i="6"/>
  <c r="AI169" i="6"/>
  <c r="AH169" i="6"/>
  <c r="AG169" i="6"/>
  <c r="AF169" i="6"/>
  <c r="AE169" i="6"/>
  <c r="AD169" i="6"/>
  <c r="AC169" i="6"/>
  <c r="AB169" i="6"/>
  <c r="AA169" i="6"/>
  <c r="Z169" i="6"/>
  <c r="Y169" i="6"/>
  <c r="X169" i="6"/>
  <c r="W169" i="6"/>
  <c r="V169" i="6"/>
  <c r="U169" i="6"/>
  <c r="T169" i="6"/>
  <c r="S169" i="6"/>
  <c r="R169" i="6"/>
  <c r="Q169" i="6"/>
  <c r="P169" i="6"/>
  <c r="O169" i="6"/>
  <c r="N169" i="6"/>
  <c r="M169" i="6"/>
  <c r="L169" i="6"/>
  <c r="K169" i="6"/>
  <c r="J169" i="6"/>
  <c r="I169" i="6"/>
  <c r="H169" i="6"/>
  <c r="G169" i="6"/>
  <c r="F169" i="6"/>
  <c r="E169" i="6" s="1"/>
  <c r="D169" i="6"/>
  <c r="AK168" i="6"/>
  <c r="AJ168" i="6"/>
  <c r="AI168" i="6"/>
  <c r="AH168" i="6"/>
  <c r="AG168" i="6"/>
  <c r="AF168" i="6"/>
  <c r="AE168" i="6"/>
  <c r="AD168" i="6"/>
  <c r="AC168" i="6"/>
  <c r="AB168" i="6"/>
  <c r="AA168" i="6"/>
  <c r="Z168" i="6"/>
  <c r="Y168" i="6"/>
  <c r="X168" i="6"/>
  <c r="W168" i="6"/>
  <c r="V168" i="6"/>
  <c r="U168" i="6"/>
  <c r="T168" i="6"/>
  <c r="S168" i="6"/>
  <c r="R168" i="6"/>
  <c r="Q168" i="6"/>
  <c r="P168" i="6"/>
  <c r="O168" i="6"/>
  <c r="N168" i="6"/>
  <c r="M168" i="6"/>
  <c r="L168" i="6"/>
  <c r="K168" i="6"/>
  <c r="J168" i="6"/>
  <c r="I168" i="6"/>
  <c r="H168" i="6"/>
  <c r="F168" i="6" s="1"/>
  <c r="E168" i="6" s="1"/>
  <c r="G168" i="6"/>
  <c r="D168" i="6"/>
  <c r="AK167" i="6"/>
  <c r="AJ167" i="6"/>
  <c r="AI167" i="6"/>
  <c r="AH167" i="6"/>
  <c r="AG167" i="6"/>
  <c r="AF167" i="6"/>
  <c r="AE167" i="6"/>
  <c r="AD167" i="6"/>
  <c r="AC167" i="6"/>
  <c r="AB167" i="6"/>
  <c r="AA167" i="6"/>
  <c r="Z167" i="6"/>
  <c r="Y167" i="6"/>
  <c r="X167" i="6"/>
  <c r="W167" i="6"/>
  <c r="V167" i="6"/>
  <c r="U167" i="6"/>
  <c r="T167" i="6"/>
  <c r="S167" i="6"/>
  <c r="R167" i="6"/>
  <c r="Q167" i="6"/>
  <c r="P167" i="6"/>
  <c r="O167" i="6"/>
  <c r="N167" i="6"/>
  <c r="M167" i="6"/>
  <c r="L167" i="6"/>
  <c r="K167" i="6"/>
  <c r="J167" i="6"/>
  <c r="I167" i="6"/>
  <c r="H167" i="6"/>
  <c r="F167" i="6" s="1"/>
  <c r="E167" i="6" s="1"/>
  <c r="G167" i="6"/>
  <c r="D167" i="6"/>
  <c r="AK166" i="6"/>
  <c r="AJ166" i="6"/>
  <c r="AI166" i="6"/>
  <c r="AH166" i="6"/>
  <c r="AG166" i="6"/>
  <c r="AF166" i="6"/>
  <c r="AE166" i="6"/>
  <c r="AD166" i="6"/>
  <c r="AC166" i="6"/>
  <c r="AB166" i="6"/>
  <c r="AA166" i="6"/>
  <c r="Z166" i="6"/>
  <c r="Y166" i="6"/>
  <c r="X166" i="6"/>
  <c r="W166" i="6"/>
  <c r="V166" i="6"/>
  <c r="U166" i="6"/>
  <c r="T166" i="6"/>
  <c r="S166" i="6"/>
  <c r="R166" i="6"/>
  <c r="Q166" i="6"/>
  <c r="P166" i="6"/>
  <c r="O166" i="6"/>
  <c r="N166" i="6"/>
  <c r="M166" i="6"/>
  <c r="L166" i="6"/>
  <c r="K166" i="6"/>
  <c r="J166" i="6"/>
  <c r="F166" i="6" s="1"/>
  <c r="E166" i="6" s="1"/>
  <c r="I166" i="6"/>
  <c r="H166" i="6"/>
  <c r="G166" i="6"/>
  <c r="D166" i="6"/>
  <c r="AK165" i="6"/>
  <c r="AJ165" i="6"/>
  <c r="AI165" i="6"/>
  <c r="AH165" i="6"/>
  <c r="AG165" i="6"/>
  <c r="AF165" i="6"/>
  <c r="AE165" i="6"/>
  <c r="AD165" i="6"/>
  <c r="AC165" i="6"/>
  <c r="AB165" i="6"/>
  <c r="AA165" i="6"/>
  <c r="Z165" i="6"/>
  <c r="Y165" i="6"/>
  <c r="X165" i="6"/>
  <c r="W165" i="6"/>
  <c r="V165" i="6"/>
  <c r="U165" i="6"/>
  <c r="T165" i="6"/>
  <c r="S165" i="6"/>
  <c r="R165" i="6"/>
  <c r="Q165" i="6"/>
  <c r="P165" i="6"/>
  <c r="O165" i="6"/>
  <c r="N165" i="6"/>
  <c r="M165" i="6"/>
  <c r="L165" i="6"/>
  <c r="K165" i="6"/>
  <c r="J165" i="6"/>
  <c r="I165" i="6"/>
  <c r="H165" i="6"/>
  <c r="G165" i="6"/>
  <c r="F165" i="6"/>
  <c r="E165" i="6" s="1"/>
  <c r="D165" i="6"/>
  <c r="AK164" i="6"/>
  <c r="AJ164" i="6"/>
  <c r="AI164" i="6"/>
  <c r="AH164" i="6"/>
  <c r="AG164" i="6"/>
  <c r="AF164" i="6"/>
  <c r="AE164" i="6"/>
  <c r="AD164" i="6"/>
  <c r="AC164" i="6"/>
  <c r="AB164" i="6"/>
  <c r="AA164" i="6"/>
  <c r="Z164" i="6"/>
  <c r="Y164" i="6"/>
  <c r="X164" i="6"/>
  <c r="W164" i="6"/>
  <c r="V164" i="6"/>
  <c r="U164" i="6"/>
  <c r="T164" i="6"/>
  <c r="S164" i="6"/>
  <c r="R164" i="6"/>
  <c r="Q164" i="6"/>
  <c r="P164" i="6"/>
  <c r="O164" i="6"/>
  <c r="N164" i="6"/>
  <c r="M164" i="6"/>
  <c r="L164" i="6"/>
  <c r="K164" i="6"/>
  <c r="J164" i="6"/>
  <c r="I164" i="6"/>
  <c r="H164" i="6"/>
  <c r="F164" i="6" s="1"/>
  <c r="E164" i="6" s="1"/>
  <c r="G164" i="6"/>
  <c r="D164" i="6"/>
  <c r="AK163" i="6"/>
  <c r="AJ163" i="6"/>
  <c r="AI163" i="6"/>
  <c r="AH163" i="6"/>
  <c r="AG163" i="6"/>
  <c r="AF163" i="6"/>
  <c r="AE163" i="6"/>
  <c r="AD163" i="6"/>
  <c r="AC163" i="6"/>
  <c r="AB163" i="6"/>
  <c r="AA163" i="6"/>
  <c r="Z163" i="6"/>
  <c r="Y163" i="6"/>
  <c r="X163" i="6"/>
  <c r="W163" i="6"/>
  <c r="V163" i="6"/>
  <c r="U163" i="6"/>
  <c r="T163" i="6"/>
  <c r="S163" i="6"/>
  <c r="R163" i="6"/>
  <c r="Q163" i="6"/>
  <c r="P163" i="6"/>
  <c r="O163" i="6"/>
  <c r="N163" i="6"/>
  <c r="M163" i="6"/>
  <c r="L163" i="6"/>
  <c r="K163" i="6"/>
  <c r="J163" i="6"/>
  <c r="I163" i="6"/>
  <c r="H163" i="6"/>
  <c r="F163" i="6" s="1"/>
  <c r="E163" i="6" s="1"/>
  <c r="G163" i="6"/>
  <c r="D163" i="6"/>
  <c r="AK162" i="6"/>
  <c r="AJ162" i="6"/>
  <c r="AI162" i="6"/>
  <c r="AH162" i="6"/>
  <c r="AG162" i="6"/>
  <c r="AF162" i="6"/>
  <c r="AE162" i="6"/>
  <c r="AD162" i="6"/>
  <c r="AC162" i="6"/>
  <c r="AB162" i="6"/>
  <c r="AA162" i="6"/>
  <c r="Z162" i="6"/>
  <c r="Y162" i="6"/>
  <c r="X162" i="6"/>
  <c r="W162" i="6"/>
  <c r="V162" i="6"/>
  <c r="U162" i="6"/>
  <c r="T162" i="6"/>
  <c r="S162" i="6"/>
  <c r="R162" i="6"/>
  <c r="Q162" i="6"/>
  <c r="P162" i="6"/>
  <c r="O162" i="6"/>
  <c r="N162" i="6"/>
  <c r="M162" i="6"/>
  <c r="L162" i="6"/>
  <c r="F162" i="6" s="1"/>
  <c r="E162" i="6" s="1"/>
  <c r="K162" i="6"/>
  <c r="J162" i="6"/>
  <c r="I162" i="6"/>
  <c r="H162" i="6"/>
  <c r="G162" i="6"/>
  <c r="D162" i="6"/>
  <c r="AK161" i="6"/>
  <c r="AJ161" i="6"/>
  <c r="AI161" i="6"/>
  <c r="AH161" i="6"/>
  <c r="AG161" i="6"/>
  <c r="AF161" i="6"/>
  <c r="AE161" i="6"/>
  <c r="AD161" i="6"/>
  <c r="AC161" i="6"/>
  <c r="AB161" i="6"/>
  <c r="AA161" i="6"/>
  <c r="Z161" i="6"/>
  <c r="Y161" i="6"/>
  <c r="X161" i="6"/>
  <c r="W161" i="6"/>
  <c r="V161" i="6"/>
  <c r="U161" i="6"/>
  <c r="T161" i="6"/>
  <c r="S161" i="6"/>
  <c r="R161" i="6"/>
  <c r="Q161" i="6"/>
  <c r="P161" i="6"/>
  <c r="O161" i="6"/>
  <c r="N161" i="6"/>
  <c r="M161" i="6"/>
  <c r="L161" i="6"/>
  <c r="K161" i="6"/>
  <c r="J161" i="6"/>
  <c r="I161" i="6"/>
  <c r="H161" i="6"/>
  <c r="G161" i="6"/>
  <c r="F161" i="6"/>
  <c r="E161" i="6" s="1"/>
  <c r="D161" i="6"/>
  <c r="AK160" i="6"/>
  <c r="AJ160" i="6"/>
  <c r="AI160" i="6"/>
  <c r="AH160" i="6"/>
  <c r="AG160" i="6"/>
  <c r="AF160" i="6"/>
  <c r="AE160" i="6"/>
  <c r="AD160" i="6"/>
  <c r="AC160" i="6"/>
  <c r="AB160" i="6"/>
  <c r="AA160" i="6"/>
  <c r="Z160" i="6"/>
  <c r="Y160" i="6"/>
  <c r="X160" i="6"/>
  <c r="W160" i="6"/>
  <c r="V160" i="6"/>
  <c r="U160" i="6"/>
  <c r="T160" i="6"/>
  <c r="S160" i="6"/>
  <c r="R160" i="6"/>
  <c r="Q160" i="6"/>
  <c r="P160" i="6"/>
  <c r="O160" i="6"/>
  <c r="N160" i="6"/>
  <c r="M160" i="6"/>
  <c r="L160" i="6"/>
  <c r="K160" i="6"/>
  <c r="J160" i="6"/>
  <c r="I160" i="6"/>
  <c r="H160" i="6"/>
  <c r="F160" i="6" s="1"/>
  <c r="E160" i="6" s="1"/>
  <c r="G160" i="6"/>
  <c r="D160" i="6"/>
  <c r="AK159" i="6"/>
  <c r="AJ159" i="6"/>
  <c r="AI159" i="6"/>
  <c r="AH159" i="6"/>
  <c r="AG159" i="6"/>
  <c r="AF159" i="6"/>
  <c r="AE159" i="6"/>
  <c r="AD159" i="6"/>
  <c r="AC159" i="6"/>
  <c r="AB159" i="6"/>
  <c r="AA159" i="6"/>
  <c r="Z159" i="6"/>
  <c r="Y159" i="6"/>
  <c r="X159" i="6"/>
  <c r="W159" i="6"/>
  <c r="V159" i="6"/>
  <c r="U159" i="6"/>
  <c r="T159" i="6"/>
  <c r="S159" i="6"/>
  <c r="R159" i="6"/>
  <c r="Q159" i="6"/>
  <c r="P159" i="6"/>
  <c r="O159" i="6"/>
  <c r="N159" i="6"/>
  <c r="M159" i="6"/>
  <c r="L159" i="6"/>
  <c r="K159" i="6"/>
  <c r="J159" i="6"/>
  <c r="I159" i="6"/>
  <c r="H159" i="6"/>
  <c r="F159" i="6" s="1"/>
  <c r="E159" i="6" s="1"/>
  <c r="G159" i="6"/>
  <c r="D159" i="6"/>
  <c r="AK158" i="6"/>
  <c r="AJ158" i="6"/>
  <c r="AI158" i="6"/>
  <c r="AH158" i="6"/>
  <c r="AG158" i="6"/>
  <c r="AF158" i="6"/>
  <c r="AE158" i="6"/>
  <c r="AD158" i="6"/>
  <c r="AC158" i="6"/>
  <c r="AB158" i="6"/>
  <c r="AA158" i="6"/>
  <c r="Z158" i="6"/>
  <c r="Y158" i="6"/>
  <c r="X158" i="6"/>
  <c r="W158" i="6"/>
  <c r="V158" i="6"/>
  <c r="U158" i="6"/>
  <c r="T158" i="6"/>
  <c r="S158" i="6"/>
  <c r="R158" i="6"/>
  <c r="Q158" i="6"/>
  <c r="P158" i="6"/>
  <c r="O158" i="6"/>
  <c r="N158" i="6"/>
  <c r="M158" i="6"/>
  <c r="L158" i="6"/>
  <c r="F158" i="6" s="1"/>
  <c r="E158" i="6" s="1"/>
  <c r="K158" i="6"/>
  <c r="J158" i="6"/>
  <c r="I158" i="6"/>
  <c r="H158" i="6"/>
  <c r="G158" i="6"/>
  <c r="D158" i="6"/>
  <c r="AK157" i="6"/>
  <c r="AJ157" i="6"/>
  <c r="AI157" i="6"/>
  <c r="AH157" i="6"/>
  <c r="AG157" i="6"/>
  <c r="AF157" i="6"/>
  <c r="AE157" i="6"/>
  <c r="AD157" i="6"/>
  <c r="AC157" i="6"/>
  <c r="AB157" i="6"/>
  <c r="AA157" i="6"/>
  <c r="Z157" i="6"/>
  <c r="Y157" i="6"/>
  <c r="X157" i="6"/>
  <c r="W157" i="6"/>
  <c r="V157" i="6"/>
  <c r="U157" i="6"/>
  <c r="T157" i="6"/>
  <c r="S157" i="6"/>
  <c r="R157" i="6"/>
  <c r="Q157" i="6"/>
  <c r="P157" i="6"/>
  <c r="O157" i="6"/>
  <c r="N157" i="6"/>
  <c r="M157" i="6"/>
  <c r="L157" i="6"/>
  <c r="K157" i="6"/>
  <c r="J157" i="6"/>
  <c r="I157" i="6"/>
  <c r="H157" i="6"/>
  <c r="G157" i="6"/>
  <c r="F157" i="6"/>
  <c r="E157" i="6" s="1"/>
  <c r="D157" i="6"/>
  <c r="AK156" i="6"/>
  <c r="AJ156" i="6"/>
  <c r="AI156" i="6"/>
  <c r="AH156" i="6"/>
  <c r="AG156" i="6"/>
  <c r="AF156" i="6"/>
  <c r="AE156" i="6"/>
  <c r="AD156" i="6"/>
  <c r="AC156" i="6"/>
  <c r="AB156" i="6"/>
  <c r="AA156" i="6"/>
  <c r="Z156" i="6"/>
  <c r="Y156" i="6"/>
  <c r="X156" i="6"/>
  <c r="W156" i="6"/>
  <c r="V156" i="6"/>
  <c r="U156" i="6"/>
  <c r="T156" i="6"/>
  <c r="S156" i="6"/>
  <c r="R156" i="6"/>
  <c r="Q156" i="6"/>
  <c r="P156" i="6"/>
  <c r="O156" i="6"/>
  <c r="N156" i="6"/>
  <c r="M156" i="6"/>
  <c r="L156" i="6"/>
  <c r="K156" i="6"/>
  <c r="J156" i="6"/>
  <c r="I156" i="6"/>
  <c r="H156" i="6"/>
  <c r="F156" i="6" s="1"/>
  <c r="E156" i="6" s="1"/>
  <c r="G156" i="6"/>
  <c r="D156" i="6"/>
  <c r="AK155" i="6"/>
  <c r="AJ155" i="6"/>
  <c r="AI155" i="6"/>
  <c r="AH155" i="6"/>
  <c r="AG155" i="6"/>
  <c r="AF155" i="6"/>
  <c r="AE155" i="6"/>
  <c r="AD155" i="6"/>
  <c r="AC155" i="6"/>
  <c r="AB155" i="6"/>
  <c r="AA155" i="6"/>
  <c r="Z155" i="6"/>
  <c r="Y155" i="6"/>
  <c r="X155" i="6"/>
  <c r="W155" i="6"/>
  <c r="V155" i="6"/>
  <c r="U155" i="6"/>
  <c r="T155" i="6"/>
  <c r="S155" i="6"/>
  <c r="R155" i="6"/>
  <c r="Q155" i="6"/>
  <c r="P155" i="6"/>
  <c r="O155" i="6"/>
  <c r="N155" i="6"/>
  <c r="M155" i="6"/>
  <c r="L155" i="6"/>
  <c r="K155" i="6"/>
  <c r="J155" i="6"/>
  <c r="I155" i="6"/>
  <c r="H155" i="6"/>
  <c r="F155" i="6" s="1"/>
  <c r="E155" i="6" s="1"/>
  <c r="G155" i="6"/>
  <c r="D155" i="6"/>
  <c r="AK154" i="6"/>
  <c r="AJ154" i="6"/>
  <c r="AI154" i="6"/>
  <c r="AH154" i="6"/>
  <c r="AG154" i="6"/>
  <c r="AF154" i="6"/>
  <c r="AE154" i="6"/>
  <c r="AD154" i="6"/>
  <c r="AC154" i="6"/>
  <c r="AB154" i="6"/>
  <c r="AA154" i="6"/>
  <c r="Z154" i="6"/>
  <c r="Y154" i="6"/>
  <c r="X154" i="6"/>
  <c r="W154" i="6"/>
  <c r="V154" i="6"/>
  <c r="U154" i="6"/>
  <c r="T154" i="6"/>
  <c r="S154" i="6"/>
  <c r="R154" i="6"/>
  <c r="Q154" i="6"/>
  <c r="P154" i="6"/>
  <c r="O154" i="6"/>
  <c r="N154" i="6"/>
  <c r="M154" i="6"/>
  <c r="L154" i="6"/>
  <c r="K154" i="6"/>
  <c r="J154" i="6"/>
  <c r="F154" i="6" s="1"/>
  <c r="E154" i="6" s="1"/>
  <c r="I154" i="6"/>
  <c r="H154" i="6"/>
  <c r="G154" i="6"/>
  <c r="D154" i="6"/>
  <c r="AK153" i="6"/>
  <c r="AJ153" i="6"/>
  <c r="AI153" i="6"/>
  <c r="AH153" i="6"/>
  <c r="AG153" i="6"/>
  <c r="AF153" i="6"/>
  <c r="AE153" i="6"/>
  <c r="AD153" i="6"/>
  <c r="AC153" i="6"/>
  <c r="AB153" i="6"/>
  <c r="AA153" i="6"/>
  <c r="Z153" i="6"/>
  <c r="Y153" i="6"/>
  <c r="X153" i="6"/>
  <c r="W153" i="6"/>
  <c r="V153" i="6"/>
  <c r="U153" i="6"/>
  <c r="T153" i="6"/>
  <c r="S153" i="6"/>
  <c r="R153" i="6"/>
  <c r="Q153" i="6"/>
  <c r="P153" i="6"/>
  <c r="O153" i="6"/>
  <c r="N153" i="6"/>
  <c r="M153" i="6"/>
  <c r="L153" i="6"/>
  <c r="K153" i="6"/>
  <c r="J153" i="6"/>
  <c r="I153" i="6"/>
  <c r="H153" i="6"/>
  <c r="G153" i="6"/>
  <c r="F153" i="6"/>
  <c r="E153" i="6" s="1"/>
  <c r="D153" i="6"/>
  <c r="AK152" i="6"/>
  <c r="AJ152" i="6"/>
  <c r="AI152" i="6"/>
  <c r="AH152" i="6"/>
  <c r="AG152" i="6"/>
  <c r="AF152" i="6"/>
  <c r="AE152" i="6"/>
  <c r="AD152" i="6"/>
  <c r="AC152" i="6"/>
  <c r="AB152" i="6"/>
  <c r="AA152" i="6"/>
  <c r="Z152" i="6"/>
  <c r="Y152" i="6"/>
  <c r="X152" i="6"/>
  <c r="W152" i="6"/>
  <c r="V152" i="6"/>
  <c r="U152" i="6"/>
  <c r="T152" i="6"/>
  <c r="S152" i="6"/>
  <c r="R152" i="6"/>
  <c r="Q152" i="6"/>
  <c r="P152" i="6"/>
  <c r="O152" i="6"/>
  <c r="N152" i="6"/>
  <c r="M152" i="6"/>
  <c r="L152" i="6"/>
  <c r="K152" i="6"/>
  <c r="J152" i="6"/>
  <c r="I152" i="6"/>
  <c r="H152" i="6"/>
  <c r="F152" i="6" s="1"/>
  <c r="E152" i="6" s="1"/>
  <c r="G152" i="6"/>
  <c r="D152" i="6"/>
  <c r="AK151" i="6"/>
  <c r="AJ151" i="6"/>
  <c r="AI151" i="6"/>
  <c r="AH151" i="6"/>
  <c r="AG151" i="6"/>
  <c r="AF151" i="6"/>
  <c r="AE151" i="6"/>
  <c r="AD151" i="6"/>
  <c r="AC151" i="6"/>
  <c r="AB151" i="6"/>
  <c r="AA151" i="6"/>
  <c r="Z151" i="6"/>
  <c r="Y151" i="6"/>
  <c r="X151" i="6"/>
  <c r="W151" i="6"/>
  <c r="V151" i="6"/>
  <c r="U151" i="6"/>
  <c r="T151" i="6"/>
  <c r="S151" i="6"/>
  <c r="R151" i="6"/>
  <c r="Q151" i="6"/>
  <c r="P151" i="6"/>
  <c r="O151" i="6"/>
  <c r="N151" i="6"/>
  <c r="M151" i="6"/>
  <c r="L151" i="6"/>
  <c r="K151" i="6"/>
  <c r="J151" i="6"/>
  <c r="I151" i="6"/>
  <c r="H151" i="6"/>
  <c r="F151" i="6" s="1"/>
  <c r="E151" i="6" s="1"/>
  <c r="G151" i="6"/>
  <c r="D151" i="6"/>
  <c r="AK150" i="6"/>
  <c r="AJ150" i="6"/>
  <c r="AI150" i="6"/>
  <c r="AH150" i="6"/>
  <c r="AG150" i="6"/>
  <c r="AF150" i="6"/>
  <c r="AE150" i="6"/>
  <c r="AD150" i="6"/>
  <c r="AC150" i="6"/>
  <c r="AB150" i="6"/>
  <c r="AA150" i="6"/>
  <c r="Z150" i="6"/>
  <c r="Y150" i="6"/>
  <c r="X150" i="6"/>
  <c r="W150" i="6"/>
  <c r="V150" i="6"/>
  <c r="U150" i="6"/>
  <c r="T150" i="6"/>
  <c r="S150" i="6"/>
  <c r="R150" i="6"/>
  <c r="Q150" i="6"/>
  <c r="P150" i="6"/>
  <c r="O150" i="6"/>
  <c r="N150" i="6"/>
  <c r="M150" i="6"/>
  <c r="L150" i="6"/>
  <c r="K150" i="6"/>
  <c r="J150" i="6"/>
  <c r="F150" i="6" s="1"/>
  <c r="E150" i="6" s="1"/>
  <c r="I150" i="6"/>
  <c r="H150" i="6"/>
  <c r="G150" i="6"/>
  <c r="D150" i="6"/>
  <c r="AK149" i="6"/>
  <c r="AJ149" i="6"/>
  <c r="AI149" i="6"/>
  <c r="AH149" i="6"/>
  <c r="AG149" i="6"/>
  <c r="AF149" i="6"/>
  <c r="AE149" i="6"/>
  <c r="AD149" i="6"/>
  <c r="AC149" i="6"/>
  <c r="AB149" i="6"/>
  <c r="AA149" i="6"/>
  <c r="Z149" i="6"/>
  <c r="Y149" i="6"/>
  <c r="X149" i="6"/>
  <c r="W149" i="6"/>
  <c r="V149" i="6"/>
  <c r="U149" i="6"/>
  <c r="T149" i="6"/>
  <c r="S149" i="6"/>
  <c r="R149" i="6"/>
  <c r="Q149" i="6"/>
  <c r="P149" i="6"/>
  <c r="O149" i="6"/>
  <c r="N149" i="6"/>
  <c r="M149" i="6"/>
  <c r="L149" i="6"/>
  <c r="K149" i="6"/>
  <c r="J149" i="6"/>
  <c r="I149" i="6"/>
  <c r="H149" i="6"/>
  <c r="G149" i="6"/>
  <c r="F149" i="6"/>
  <c r="E149" i="6" s="1"/>
  <c r="D149" i="6"/>
  <c r="AK148" i="6"/>
  <c r="AJ148" i="6"/>
  <c r="AI148" i="6"/>
  <c r="AH148" i="6"/>
  <c r="AG148" i="6"/>
  <c r="AF148" i="6"/>
  <c r="AE148" i="6"/>
  <c r="AD148" i="6"/>
  <c r="AC148" i="6"/>
  <c r="AB148" i="6"/>
  <c r="AA148" i="6"/>
  <c r="Z148" i="6"/>
  <c r="Y148" i="6"/>
  <c r="X148" i="6"/>
  <c r="W148" i="6"/>
  <c r="V148" i="6"/>
  <c r="U148" i="6"/>
  <c r="T148" i="6"/>
  <c r="S148" i="6"/>
  <c r="R148" i="6"/>
  <c r="Q148" i="6"/>
  <c r="P148" i="6"/>
  <c r="O148" i="6"/>
  <c r="N148" i="6"/>
  <c r="M148" i="6"/>
  <c r="L148" i="6"/>
  <c r="K148" i="6"/>
  <c r="J148" i="6"/>
  <c r="I148" i="6"/>
  <c r="H148" i="6"/>
  <c r="F148" i="6" s="1"/>
  <c r="E148" i="6" s="1"/>
  <c r="G148" i="6"/>
  <c r="D148" i="6"/>
  <c r="AK147" i="6"/>
  <c r="AJ147" i="6"/>
  <c r="AI147" i="6"/>
  <c r="AH147" i="6"/>
  <c r="AG147" i="6"/>
  <c r="AF147" i="6"/>
  <c r="AE147" i="6"/>
  <c r="AD147" i="6"/>
  <c r="AC147" i="6"/>
  <c r="AB147" i="6"/>
  <c r="AA147" i="6"/>
  <c r="Z147" i="6"/>
  <c r="Y147" i="6"/>
  <c r="X147" i="6"/>
  <c r="W147" i="6"/>
  <c r="V147" i="6"/>
  <c r="U147" i="6"/>
  <c r="T147" i="6"/>
  <c r="S147" i="6"/>
  <c r="R147" i="6"/>
  <c r="Q147" i="6"/>
  <c r="P147" i="6"/>
  <c r="O147" i="6"/>
  <c r="N147" i="6"/>
  <c r="M147" i="6"/>
  <c r="L147" i="6"/>
  <c r="K147" i="6"/>
  <c r="J147" i="6"/>
  <c r="I147" i="6"/>
  <c r="H147" i="6"/>
  <c r="F147" i="6" s="1"/>
  <c r="E147" i="6" s="1"/>
  <c r="G147" i="6"/>
  <c r="D147" i="6"/>
  <c r="AK146" i="6"/>
  <c r="AJ146" i="6"/>
  <c r="AI146" i="6"/>
  <c r="AH146" i="6"/>
  <c r="AG146" i="6"/>
  <c r="AF146" i="6"/>
  <c r="AE146" i="6"/>
  <c r="AD146" i="6"/>
  <c r="AC146" i="6"/>
  <c r="AB146" i="6"/>
  <c r="AA146" i="6"/>
  <c r="Z146" i="6"/>
  <c r="Y146" i="6"/>
  <c r="X146" i="6"/>
  <c r="W146" i="6"/>
  <c r="V146" i="6"/>
  <c r="U146" i="6"/>
  <c r="T146" i="6"/>
  <c r="S146" i="6"/>
  <c r="R146" i="6"/>
  <c r="Q146" i="6"/>
  <c r="P146" i="6"/>
  <c r="O146" i="6"/>
  <c r="N146" i="6"/>
  <c r="M146" i="6"/>
  <c r="L146" i="6"/>
  <c r="K146" i="6"/>
  <c r="J146" i="6"/>
  <c r="F146" i="6" s="1"/>
  <c r="E146" i="6" s="1"/>
  <c r="I146" i="6"/>
  <c r="H146" i="6"/>
  <c r="G146" i="6"/>
  <c r="D146" i="6"/>
  <c r="AK145" i="6"/>
  <c r="AJ145" i="6"/>
  <c r="AI145" i="6"/>
  <c r="AH145" i="6"/>
  <c r="AG145" i="6"/>
  <c r="AF145" i="6"/>
  <c r="AE145" i="6"/>
  <c r="AD145" i="6"/>
  <c r="AC145" i="6"/>
  <c r="AB145" i="6"/>
  <c r="AA145" i="6"/>
  <c r="Z145" i="6"/>
  <c r="Y145" i="6"/>
  <c r="X145" i="6"/>
  <c r="W145" i="6"/>
  <c r="V145" i="6"/>
  <c r="U145" i="6"/>
  <c r="T145" i="6"/>
  <c r="S145" i="6"/>
  <c r="R145" i="6"/>
  <c r="Q145" i="6"/>
  <c r="P145" i="6"/>
  <c r="O145" i="6"/>
  <c r="N145" i="6"/>
  <c r="M145" i="6"/>
  <c r="L145" i="6"/>
  <c r="K145" i="6"/>
  <c r="J145" i="6"/>
  <c r="I145" i="6"/>
  <c r="H145" i="6"/>
  <c r="G145" i="6"/>
  <c r="F145" i="6"/>
  <c r="E145" i="6" s="1"/>
  <c r="D145" i="6"/>
  <c r="AK144" i="6"/>
  <c r="AJ144" i="6"/>
  <c r="AI144" i="6"/>
  <c r="AH144" i="6"/>
  <c r="AG144" i="6"/>
  <c r="AF144" i="6"/>
  <c r="AE144" i="6"/>
  <c r="AD144" i="6"/>
  <c r="AC144" i="6"/>
  <c r="AB144" i="6"/>
  <c r="AA144" i="6"/>
  <c r="Z144" i="6"/>
  <c r="Y144" i="6"/>
  <c r="X144" i="6"/>
  <c r="W144" i="6"/>
  <c r="V144" i="6"/>
  <c r="U144" i="6"/>
  <c r="T144" i="6"/>
  <c r="S144" i="6"/>
  <c r="R144" i="6"/>
  <c r="Q144" i="6"/>
  <c r="P144" i="6"/>
  <c r="O144" i="6"/>
  <c r="N144" i="6"/>
  <c r="M144" i="6"/>
  <c r="L144" i="6"/>
  <c r="K144" i="6"/>
  <c r="J144" i="6"/>
  <c r="I144" i="6"/>
  <c r="H144" i="6"/>
  <c r="F144" i="6" s="1"/>
  <c r="E144" i="6" s="1"/>
  <c r="G144" i="6"/>
  <c r="D144" i="6"/>
  <c r="AK143" i="6"/>
  <c r="AJ143" i="6"/>
  <c r="AI143" i="6"/>
  <c r="AH143" i="6"/>
  <c r="AG143" i="6"/>
  <c r="AF143" i="6"/>
  <c r="AE143" i="6"/>
  <c r="AD143" i="6"/>
  <c r="AC143" i="6"/>
  <c r="AB143" i="6"/>
  <c r="AA143" i="6"/>
  <c r="Z143" i="6"/>
  <c r="Y143" i="6"/>
  <c r="X143" i="6"/>
  <c r="W143" i="6"/>
  <c r="V143" i="6"/>
  <c r="U143" i="6"/>
  <c r="T143" i="6"/>
  <c r="S143" i="6"/>
  <c r="R143" i="6"/>
  <c r="Q143" i="6"/>
  <c r="P143" i="6"/>
  <c r="O143" i="6"/>
  <c r="N143" i="6"/>
  <c r="M143" i="6"/>
  <c r="L143" i="6"/>
  <c r="K143" i="6"/>
  <c r="J143" i="6"/>
  <c r="I143" i="6"/>
  <c r="H143" i="6"/>
  <c r="F143" i="6" s="1"/>
  <c r="E143" i="6" s="1"/>
  <c r="G143" i="6"/>
  <c r="D143" i="6"/>
  <c r="AK142" i="6"/>
  <c r="AJ142" i="6"/>
  <c r="AI142" i="6"/>
  <c r="AH142" i="6"/>
  <c r="AG142" i="6"/>
  <c r="AF142" i="6"/>
  <c r="AE142" i="6"/>
  <c r="AD142" i="6"/>
  <c r="AC142" i="6"/>
  <c r="AB142" i="6"/>
  <c r="AA142" i="6"/>
  <c r="Z142" i="6"/>
  <c r="Y142" i="6"/>
  <c r="X142" i="6"/>
  <c r="W142" i="6"/>
  <c r="V142" i="6"/>
  <c r="U142" i="6"/>
  <c r="T142" i="6"/>
  <c r="S142" i="6"/>
  <c r="R142" i="6"/>
  <c r="Q142" i="6"/>
  <c r="P142" i="6"/>
  <c r="O142" i="6"/>
  <c r="N142" i="6"/>
  <c r="M142" i="6"/>
  <c r="L142" i="6"/>
  <c r="K142" i="6"/>
  <c r="J142" i="6"/>
  <c r="F142" i="6" s="1"/>
  <c r="E142" i="6" s="1"/>
  <c r="I142" i="6"/>
  <c r="H142" i="6"/>
  <c r="G142" i="6"/>
  <c r="D142" i="6"/>
  <c r="AK141" i="6"/>
  <c r="AJ141" i="6"/>
  <c r="AI141" i="6"/>
  <c r="AH141" i="6"/>
  <c r="AG141" i="6"/>
  <c r="AF141" i="6"/>
  <c r="AE141" i="6"/>
  <c r="AD141" i="6"/>
  <c r="AC141" i="6"/>
  <c r="AB141" i="6"/>
  <c r="AA141" i="6"/>
  <c r="Z141" i="6"/>
  <c r="Y141" i="6"/>
  <c r="X141" i="6"/>
  <c r="W141" i="6"/>
  <c r="V141" i="6"/>
  <c r="U141" i="6"/>
  <c r="T141" i="6"/>
  <c r="S141" i="6"/>
  <c r="R141" i="6"/>
  <c r="Q141" i="6"/>
  <c r="P141" i="6"/>
  <c r="O141" i="6"/>
  <c r="N141" i="6"/>
  <c r="M141" i="6"/>
  <c r="L141" i="6"/>
  <c r="F141" i="6" s="1"/>
  <c r="E141" i="6" s="1"/>
  <c r="K141" i="6"/>
  <c r="J141" i="6"/>
  <c r="I141" i="6"/>
  <c r="H141" i="6"/>
  <c r="G141" i="6"/>
  <c r="D141" i="6"/>
  <c r="AK140" i="6"/>
  <c r="AJ140" i="6"/>
  <c r="AI140" i="6"/>
  <c r="AH140" i="6"/>
  <c r="AG140" i="6"/>
  <c r="AF140" i="6"/>
  <c r="AE140" i="6"/>
  <c r="AD140" i="6"/>
  <c r="AC140" i="6"/>
  <c r="AB140" i="6"/>
  <c r="AA140" i="6"/>
  <c r="Z140" i="6"/>
  <c r="Y140" i="6"/>
  <c r="X140" i="6"/>
  <c r="W140" i="6"/>
  <c r="V140" i="6"/>
  <c r="U140" i="6"/>
  <c r="T140" i="6"/>
  <c r="S140" i="6"/>
  <c r="R140" i="6"/>
  <c r="Q140" i="6"/>
  <c r="P140" i="6"/>
  <c r="O140" i="6"/>
  <c r="N140" i="6"/>
  <c r="M140" i="6"/>
  <c r="L140" i="6"/>
  <c r="K140" i="6"/>
  <c r="J140" i="6"/>
  <c r="I140" i="6"/>
  <c r="H140" i="6"/>
  <c r="F140" i="6" s="1"/>
  <c r="E140" i="6" s="1"/>
  <c r="G140" i="6"/>
  <c r="D140" i="6"/>
  <c r="AK139" i="6"/>
  <c r="AJ139" i="6"/>
  <c r="AI139" i="6"/>
  <c r="AH139" i="6"/>
  <c r="AG139" i="6"/>
  <c r="AF139" i="6"/>
  <c r="AE139" i="6"/>
  <c r="AD139" i="6"/>
  <c r="AC139" i="6"/>
  <c r="AB139" i="6"/>
  <c r="AA139" i="6"/>
  <c r="Z139" i="6"/>
  <c r="Y139" i="6"/>
  <c r="X139" i="6"/>
  <c r="W139" i="6"/>
  <c r="V139" i="6"/>
  <c r="U139" i="6"/>
  <c r="T139" i="6"/>
  <c r="S139" i="6"/>
  <c r="R139" i="6"/>
  <c r="Q139" i="6"/>
  <c r="P139" i="6"/>
  <c r="O139" i="6"/>
  <c r="N139" i="6"/>
  <c r="M139" i="6"/>
  <c r="L139" i="6"/>
  <c r="K139" i="6"/>
  <c r="J139" i="6"/>
  <c r="I139" i="6"/>
  <c r="H139" i="6"/>
  <c r="F139" i="6" s="1"/>
  <c r="E139" i="6" s="1"/>
  <c r="G139" i="6"/>
  <c r="D139" i="6"/>
  <c r="AK138" i="6"/>
  <c r="AJ138" i="6"/>
  <c r="AI138" i="6"/>
  <c r="AH138" i="6"/>
  <c r="AG138" i="6"/>
  <c r="AF138" i="6"/>
  <c r="AE138" i="6"/>
  <c r="AD138" i="6"/>
  <c r="AC138" i="6"/>
  <c r="AB138" i="6"/>
  <c r="AA138" i="6"/>
  <c r="Z138" i="6"/>
  <c r="Y138" i="6"/>
  <c r="X138" i="6"/>
  <c r="W138" i="6"/>
  <c r="V138" i="6"/>
  <c r="U138" i="6"/>
  <c r="T138" i="6"/>
  <c r="S138" i="6"/>
  <c r="R138" i="6"/>
  <c r="Q138" i="6"/>
  <c r="P138" i="6"/>
  <c r="O138" i="6"/>
  <c r="N138" i="6"/>
  <c r="M138" i="6"/>
  <c r="L138" i="6"/>
  <c r="K138" i="6"/>
  <c r="J138" i="6"/>
  <c r="F138" i="6" s="1"/>
  <c r="E138" i="6" s="1"/>
  <c r="I138" i="6"/>
  <c r="H138" i="6"/>
  <c r="G138" i="6"/>
  <c r="D138" i="6"/>
  <c r="AK137" i="6"/>
  <c r="AJ137" i="6"/>
  <c r="AI137" i="6"/>
  <c r="AH137" i="6"/>
  <c r="AG137" i="6"/>
  <c r="AF137" i="6"/>
  <c r="AE137" i="6"/>
  <c r="AD137" i="6"/>
  <c r="AC137" i="6"/>
  <c r="AB137" i="6"/>
  <c r="AA137" i="6"/>
  <c r="Z137" i="6"/>
  <c r="Y137" i="6"/>
  <c r="X137" i="6"/>
  <c r="W137" i="6"/>
  <c r="V137" i="6"/>
  <c r="U137" i="6"/>
  <c r="T137" i="6"/>
  <c r="S137" i="6"/>
  <c r="R137" i="6"/>
  <c r="Q137" i="6"/>
  <c r="P137" i="6"/>
  <c r="O137" i="6"/>
  <c r="N137" i="6"/>
  <c r="M137" i="6"/>
  <c r="L137" i="6"/>
  <c r="K137" i="6"/>
  <c r="J137" i="6"/>
  <c r="I137" i="6"/>
  <c r="H137" i="6"/>
  <c r="F137" i="6" s="1"/>
  <c r="E137" i="6" s="1"/>
  <c r="G137" i="6"/>
  <c r="D137" i="6"/>
  <c r="AK136" i="6"/>
  <c r="AJ136" i="6"/>
  <c r="AI136" i="6"/>
  <c r="AH136" i="6"/>
  <c r="AG136" i="6"/>
  <c r="AF136" i="6"/>
  <c r="AE136" i="6"/>
  <c r="AD136" i="6"/>
  <c r="AC136" i="6"/>
  <c r="AB136" i="6"/>
  <c r="AA136" i="6"/>
  <c r="Z136" i="6"/>
  <c r="Y136" i="6"/>
  <c r="X136" i="6"/>
  <c r="W136" i="6"/>
  <c r="V136" i="6"/>
  <c r="U136" i="6"/>
  <c r="T136" i="6"/>
  <c r="S136" i="6"/>
  <c r="R136" i="6"/>
  <c r="Q136" i="6"/>
  <c r="P136" i="6"/>
  <c r="O136" i="6"/>
  <c r="N136" i="6"/>
  <c r="M136" i="6"/>
  <c r="L136" i="6"/>
  <c r="K136" i="6"/>
  <c r="J136" i="6"/>
  <c r="I136" i="6"/>
  <c r="H136" i="6"/>
  <c r="F136" i="6" s="1"/>
  <c r="E136" i="6" s="1"/>
  <c r="G136" i="6"/>
  <c r="D136" i="6"/>
  <c r="AK135" i="6"/>
  <c r="AJ135" i="6"/>
  <c r="AI135" i="6"/>
  <c r="AH135" i="6"/>
  <c r="AG135" i="6"/>
  <c r="AF135" i="6"/>
  <c r="AE135" i="6"/>
  <c r="AD135" i="6"/>
  <c r="AC135" i="6"/>
  <c r="AB135" i="6"/>
  <c r="AA135" i="6"/>
  <c r="Z135" i="6"/>
  <c r="Y135" i="6"/>
  <c r="X135" i="6"/>
  <c r="W135" i="6"/>
  <c r="V135" i="6"/>
  <c r="U135" i="6"/>
  <c r="T135" i="6"/>
  <c r="S135" i="6"/>
  <c r="R135" i="6"/>
  <c r="Q135" i="6"/>
  <c r="P135" i="6"/>
  <c r="O135" i="6"/>
  <c r="N135" i="6"/>
  <c r="M135" i="6"/>
  <c r="L135" i="6"/>
  <c r="K135" i="6"/>
  <c r="J135" i="6"/>
  <c r="I135" i="6"/>
  <c r="H135" i="6"/>
  <c r="F135" i="6" s="1"/>
  <c r="E135" i="6" s="1"/>
  <c r="G135" i="6"/>
  <c r="D135" i="6"/>
  <c r="AK134" i="6"/>
  <c r="AJ134" i="6"/>
  <c r="AI134" i="6"/>
  <c r="AH134" i="6"/>
  <c r="AG134" i="6"/>
  <c r="AF134" i="6"/>
  <c r="AE134" i="6"/>
  <c r="AD134" i="6"/>
  <c r="AC134" i="6"/>
  <c r="AB134" i="6"/>
  <c r="AA134" i="6"/>
  <c r="Z134" i="6"/>
  <c r="Y134" i="6"/>
  <c r="X134" i="6"/>
  <c r="W134" i="6"/>
  <c r="V134" i="6"/>
  <c r="U134" i="6"/>
  <c r="T134" i="6"/>
  <c r="S134" i="6"/>
  <c r="R134" i="6"/>
  <c r="Q134" i="6"/>
  <c r="P134" i="6"/>
  <c r="O134" i="6"/>
  <c r="N134" i="6"/>
  <c r="M134" i="6"/>
  <c r="L134" i="6"/>
  <c r="K134" i="6"/>
  <c r="J134" i="6"/>
  <c r="F134" i="6" s="1"/>
  <c r="E134" i="6" s="1"/>
  <c r="I134" i="6"/>
  <c r="H134" i="6"/>
  <c r="G134" i="6"/>
  <c r="D134" i="6"/>
  <c r="AK133" i="6"/>
  <c r="AJ133" i="6"/>
  <c r="AI133" i="6"/>
  <c r="AH133" i="6"/>
  <c r="AG133" i="6"/>
  <c r="AF133" i="6"/>
  <c r="AE133" i="6"/>
  <c r="AD133" i="6"/>
  <c r="AC133" i="6"/>
  <c r="AB133" i="6"/>
  <c r="AA133" i="6"/>
  <c r="Z133" i="6"/>
  <c r="Y133" i="6"/>
  <c r="X133" i="6"/>
  <c r="W133" i="6"/>
  <c r="V133" i="6"/>
  <c r="U133" i="6"/>
  <c r="T133" i="6"/>
  <c r="S133" i="6"/>
  <c r="R133" i="6"/>
  <c r="Q133" i="6"/>
  <c r="P133" i="6"/>
  <c r="O133" i="6"/>
  <c r="N133" i="6"/>
  <c r="M133" i="6"/>
  <c r="L133" i="6"/>
  <c r="F133" i="6" s="1"/>
  <c r="E133" i="6" s="1"/>
  <c r="K133" i="6"/>
  <c r="J133" i="6"/>
  <c r="I133" i="6"/>
  <c r="H133" i="6"/>
  <c r="G133" i="6"/>
  <c r="D133" i="6"/>
  <c r="AK132" i="6"/>
  <c r="AJ132" i="6"/>
  <c r="AI132" i="6"/>
  <c r="AH132" i="6"/>
  <c r="AG132" i="6"/>
  <c r="AF132" i="6"/>
  <c r="AE132" i="6"/>
  <c r="AD132" i="6"/>
  <c r="AC132" i="6"/>
  <c r="AB132" i="6"/>
  <c r="AA132" i="6"/>
  <c r="Z132" i="6"/>
  <c r="Y132" i="6"/>
  <c r="X132" i="6"/>
  <c r="W132" i="6"/>
  <c r="V132" i="6"/>
  <c r="U132" i="6"/>
  <c r="T132" i="6"/>
  <c r="S132" i="6"/>
  <c r="R132" i="6"/>
  <c r="Q132" i="6"/>
  <c r="P132" i="6"/>
  <c r="O132" i="6"/>
  <c r="N132" i="6"/>
  <c r="M132" i="6"/>
  <c r="L132" i="6"/>
  <c r="K132" i="6"/>
  <c r="J132" i="6"/>
  <c r="I132" i="6"/>
  <c r="H132" i="6"/>
  <c r="F132" i="6" s="1"/>
  <c r="E132" i="6" s="1"/>
  <c r="G132" i="6"/>
  <c r="D132" i="6"/>
  <c r="AK131" i="6"/>
  <c r="AJ131" i="6"/>
  <c r="AI131" i="6"/>
  <c r="AH131" i="6"/>
  <c r="AG131" i="6"/>
  <c r="AF131" i="6"/>
  <c r="AE131" i="6"/>
  <c r="AD131" i="6"/>
  <c r="AC131" i="6"/>
  <c r="AB131" i="6"/>
  <c r="AA131" i="6"/>
  <c r="Z131" i="6"/>
  <c r="Y131" i="6"/>
  <c r="X131" i="6"/>
  <c r="W131" i="6"/>
  <c r="V131" i="6"/>
  <c r="U131" i="6"/>
  <c r="T131" i="6"/>
  <c r="S131" i="6"/>
  <c r="R131" i="6"/>
  <c r="Q131" i="6"/>
  <c r="P131" i="6"/>
  <c r="O131" i="6"/>
  <c r="N131" i="6"/>
  <c r="M131" i="6"/>
  <c r="L131" i="6"/>
  <c r="K131" i="6"/>
  <c r="J131" i="6"/>
  <c r="I131" i="6"/>
  <c r="H131" i="6"/>
  <c r="F131" i="6" s="1"/>
  <c r="E131" i="6" s="1"/>
  <c r="G131" i="6"/>
  <c r="D131" i="6"/>
  <c r="AK130" i="6"/>
  <c r="AJ130" i="6"/>
  <c r="AI130" i="6"/>
  <c r="AH130" i="6"/>
  <c r="AG130" i="6"/>
  <c r="AF130" i="6"/>
  <c r="AE130" i="6"/>
  <c r="AD130" i="6"/>
  <c r="AC130" i="6"/>
  <c r="AB130" i="6"/>
  <c r="AA130" i="6"/>
  <c r="Z130" i="6"/>
  <c r="Y130" i="6"/>
  <c r="X130" i="6"/>
  <c r="W130" i="6"/>
  <c r="V130" i="6"/>
  <c r="U130" i="6"/>
  <c r="T130" i="6"/>
  <c r="S130" i="6"/>
  <c r="R130" i="6"/>
  <c r="Q130" i="6"/>
  <c r="P130" i="6"/>
  <c r="O130" i="6"/>
  <c r="N130" i="6"/>
  <c r="M130" i="6"/>
  <c r="L130" i="6"/>
  <c r="K130" i="6"/>
  <c r="J130" i="6"/>
  <c r="I130" i="6"/>
  <c r="H130" i="6"/>
  <c r="G130" i="6"/>
  <c r="F130" i="6"/>
  <c r="E130" i="6" s="1"/>
  <c r="D130" i="6"/>
  <c r="AK129" i="6"/>
  <c r="AJ129" i="6"/>
  <c r="AI129" i="6"/>
  <c r="AH129" i="6"/>
  <c r="AG129" i="6"/>
  <c r="AF129" i="6"/>
  <c r="AE129" i="6"/>
  <c r="AD129" i="6"/>
  <c r="AC129" i="6"/>
  <c r="AB129" i="6"/>
  <c r="AA129" i="6"/>
  <c r="Z129" i="6"/>
  <c r="Y129" i="6"/>
  <c r="X129" i="6"/>
  <c r="W129" i="6"/>
  <c r="V129" i="6"/>
  <c r="U129" i="6"/>
  <c r="T129" i="6"/>
  <c r="S129" i="6"/>
  <c r="R129" i="6"/>
  <c r="Q129" i="6"/>
  <c r="P129" i="6"/>
  <c r="O129" i="6"/>
  <c r="N129" i="6"/>
  <c r="M129" i="6"/>
  <c r="L129" i="6"/>
  <c r="K129" i="6"/>
  <c r="J129" i="6"/>
  <c r="I129" i="6"/>
  <c r="H129" i="6"/>
  <c r="F129" i="6" s="1"/>
  <c r="E129" i="6" s="1"/>
  <c r="G129" i="6"/>
  <c r="D129" i="6"/>
  <c r="AK128" i="6"/>
  <c r="AJ128" i="6"/>
  <c r="AI128" i="6"/>
  <c r="AH128" i="6"/>
  <c r="AG128" i="6"/>
  <c r="AF128" i="6"/>
  <c r="AE128" i="6"/>
  <c r="AD128" i="6"/>
  <c r="AC128" i="6"/>
  <c r="AB128" i="6"/>
  <c r="AA128" i="6"/>
  <c r="Z128" i="6"/>
  <c r="Y128" i="6"/>
  <c r="X128" i="6"/>
  <c r="W128" i="6"/>
  <c r="V128" i="6"/>
  <c r="U128" i="6"/>
  <c r="T128" i="6"/>
  <c r="S128" i="6"/>
  <c r="R128" i="6"/>
  <c r="Q128" i="6"/>
  <c r="P128" i="6"/>
  <c r="O128" i="6"/>
  <c r="N128" i="6"/>
  <c r="M128" i="6"/>
  <c r="L128" i="6"/>
  <c r="K128" i="6"/>
  <c r="J128" i="6"/>
  <c r="I128" i="6"/>
  <c r="H128" i="6"/>
  <c r="F128" i="6" s="1"/>
  <c r="E128" i="6" s="1"/>
  <c r="G128" i="6"/>
  <c r="D128" i="6"/>
  <c r="AK127" i="6"/>
  <c r="AJ127" i="6"/>
  <c r="AI127" i="6"/>
  <c r="AH127" i="6"/>
  <c r="AG127" i="6"/>
  <c r="AF127" i="6"/>
  <c r="AE127" i="6"/>
  <c r="AD127" i="6"/>
  <c r="AC127" i="6"/>
  <c r="AB127" i="6"/>
  <c r="AA127" i="6"/>
  <c r="Z127" i="6"/>
  <c r="Y127" i="6"/>
  <c r="X127" i="6"/>
  <c r="W127" i="6"/>
  <c r="V127" i="6"/>
  <c r="U127" i="6"/>
  <c r="T127" i="6"/>
  <c r="S127" i="6"/>
  <c r="R127" i="6"/>
  <c r="Q127" i="6"/>
  <c r="P127" i="6"/>
  <c r="O127" i="6"/>
  <c r="N127" i="6"/>
  <c r="M127" i="6"/>
  <c r="L127" i="6"/>
  <c r="K127" i="6"/>
  <c r="J127" i="6"/>
  <c r="I127" i="6"/>
  <c r="H127" i="6"/>
  <c r="F127" i="6" s="1"/>
  <c r="E127" i="6" s="1"/>
  <c r="G127" i="6"/>
  <c r="D127" i="6"/>
  <c r="AK126" i="6"/>
  <c r="AJ126" i="6"/>
  <c r="AI126" i="6"/>
  <c r="AH126" i="6"/>
  <c r="AG126" i="6"/>
  <c r="AF126" i="6"/>
  <c r="AE126" i="6"/>
  <c r="AD126" i="6"/>
  <c r="AC126" i="6"/>
  <c r="AB126" i="6"/>
  <c r="AA126" i="6"/>
  <c r="Z126" i="6"/>
  <c r="Y126" i="6"/>
  <c r="X126" i="6"/>
  <c r="W126" i="6"/>
  <c r="V126" i="6"/>
  <c r="U126" i="6"/>
  <c r="T126" i="6"/>
  <c r="S126" i="6"/>
  <c r="R126" i="6"/>
  <c r="Q126" i="6"/>
  <c r="P126" i="6"/>
  <c r="O126" i="6"/>
  <c r="N126" i="6"/>
  <c r="M126" i="6"/>
  <c r="L126" i="6"/>
  <c r="F126" i="6" s="1"/>
  <c r="E126" i="6" s="1"/>
  <c r="K126" i="6"/>
  <c r="J126" i="6"/>
  <c r="I126" i="6"/>
  <c r="H126" i="6"/>
  <c r="G126" i="6"/>
  <c r="D126" i="6"/>
  <c r="AK125" i="6"/>
  <c r="AJ125" i="6"/>
  <c r="AI125" i="6"/>
  <c r="AH125" i="6"/>
  <c r="AG125" i="6"/>
  <c r="AF125" i="6"/>
  <c r="AE125" i="6"/>
  <c r="AD125" i="6"/>
  <c r="AC125" i="6"/>
  <c r="AB125" i="6"/>
  <c r="AA125" i="6"/>
  <c r="Z125" i="6"/>
  <c r="Y125" i="6"/>
  <c r="X125" i="6"/>
  <c r="W125" i="6"/>
  <c r="V125" i="6"/>
  <c r="U125" i="6"/>
  <c r="T125" i="6"/>
  <c r="S125" i="6"/>
  <c r="R125" i="6"/>
  <c r="Q125" i="6"/>
  <c r="P125" i="6"/>
  <c r="O125" i="6"/>
  <c r="N125" i="6"/>
  <c r="M125" i="6"/>
  <c r="L125" i="6"/>
  <c r="K125" i="6"/>
  <c r="J125" i="6"/>
  <c r="I125" i="6"/>
  <c r="H125" i="6"/>
  <c r="F125" i="6" s="1"/>
  <c r="E125" i="6" s="1"/>
  <c r="G125" i="6"/>
  <c r="D125" i="6"/>
  <c r="AK124" i="6"/>
  <c r="AJ124" i="6"/>
  <c r="AI124" i="6"/>
  <c r="AH124" i="6"/>
  <c r="AG124" i="6"/>
  <c r="AF124" i="6"/>
  <c r="AE124" i="6"/>
  <c r="AD124" i="6"/>
  <c r="AC124" i="6"/>
  <c r="AB124" i="6"/>
  <c r="AA124" i="6"/>
  <c r="Z124" i="6"/>
  <c r="Y124" i="6"/>
  <c r="X124" i="6"/>
  <c r="W124" i="6"/>
  <c r="V124" i="6"/>
  <c r="U124" i="6"/>
  <c r="T124" i="6"/>
  <c r="S124" i="6"/>
  <c r="R124" i="6"/>
  <c r="Q124" i="6"/>
  <c r="P124" i="6"/>
  <c r="O124" i="6"/>
  <c r="N124" i="6"/>
  <c r="M124" i="6"/>
  <c r="L124" i="6"/>
  <c r="K124" i="6"/>
  <c r="J124" i="6"/>
  <c r="I124" i="6"/>
  <c r="H124" i="6"/>
  <c r="F124" i="6" s="1"/>
  <c r="E124" i="6" s="1"/>
  <c r="G124" i="6"/>
  <c r="D124" i="6"/>
  <c r="AK123" i="6"/>
  <c r="AJ123" i="6"/>
  <c r="AI123" i="6"/>
  <c r="AH123" i="6"/>
  <c r="AG123" i="6"/>
  <c r="AF123" i="6"/>
  <c r="AE123" i="6"/>
  <c r="AD123" i="6"/>
  <c r="AC123" i="6"/>
  <c r="AB123" i="6"/>
  <c r="AA123" i="6"/>
  <c r="Z123" i="6"/>
  <c r="Y123" i="6"/>
  <c r="X123" i="6"/>
  <c r="W123" i="6"/>
  <c r="V123" i="6"/>
  <c r="U123" i="6"/>
  <c r="T123" i="6"/>
  <c r="S123" i="6"/>
  <c r="R123" i="6"/>
  <c r="Q123" i="6"/>
  <c r="P123" i="6"/>
  <c r="O123" i="6"/>
  <c r="N123" i="6"/>
  <c r="M123" i="6"/>
  <c r="L123" i="6"/>
  <c r="K123" i="6"/>
  <c r="J123" i="6"/>
  <c r="I123" i="6"/>
  <c r="H123" i="6"/>
  <c r="F123" i="6" s="1"/>
  <c r="E123" i="6" s="1"/>
  <c r="G123" i="6"/>
  <c r="D123" i="6"/>
  <c r="AK122" i="6"/>
  <c r="AJ122" i="6"/>
  <c r="AI122" i="6"/>
  <c r="AH122" i="6"/>
  <c r="AG122" i="6"/>
  <c r="AF122" i="6"/>
  <c r="AE122" i="6"/>
  <c r="AD122" i="6"/>
  <c r="AC122" i="6"/>
  <c r="AB122" i="6"/>
  <c r="AA122" i="6"/>
  <c r="Z122" i="6"/>
  <c r="Y122" i="6"/>
  <c r="X122" i="6"/>
  <c r="W122" i="6"/>
  <c r="V122" i="6"/>
  <c r="U122" i="6"/>
  <c r="T122" i="6"/>
  <c r="S122" i="6"/>
  <c r="R122" i="6"/>
  <c r="Q122" i="6"/>
  <c r="P122" i="6"/>
  <c r="O122" i="6"/>
  <c r="N122" i="6"/>
  <c r="M122" i="6"/>
  <c r="L122" i="6"/>
  <c r="K122" i="6"/>
  <c r="J122" i="6"/>
  <c r="I122" i="6"/>
  <c r="H122" i="6"/>
  <c r="G122" i="6"/>
  <c r="F122" i="6" s="1"/>
  <c r="E122" i="6" s="1"/>
  <c r="D122" i="6"/>
  <c r="AK121" i="6"/>
  <c r="AJ121" i="6"/>
  <c r="AI121" i="6"/>
  <c r="AH121" i="6"/>
  <c r="AG121" i="6"/>
  <c r="AF121" i="6"/>
  <c r="AE121" i="6"/>
  <c r="AD121" i="6"/>
  <c r="AC121" i="6"/>
  <c r="AB121" i="6"/>
  <c r="AA121" i="6"/>
  <c r="Z121" i="6"/>
  <c r="Y121" i="6"/>
  <c r="X121" i="6"/>
  <c r="W121" i="6"/>
  <c r="V121" i="6"/>
  <c r="U121" i="6"/>
  <c r="T121" i="6"/>
  <c r="S121" i="6"/>
  <c r="R121" i="6"/>
  <c r="Q121" i="6"/>
  <c r="P121" i="6"/>
  <c r="O121" i="6"/>
  <c r="N121" i="6"/>
  <c r="M121" i="6"/>
  <c r="L121" i="6"/>
  <c r="K121" i="6"/>
  <c r="J121" i="6"/>
  <c r="I121" i="6"/>
  <c r="H121" i="6"/>
  <c r="F121" i="6" s="1"/>
  <c r="E121" i="6" s="1"/>
  <c r="G121" i="6"/>
  <c r="D121" i="6"/>
  <c r="AK120" i="6"/>
  <c r="AJ120" i="6"/>
  <c r="AI120" i="6"/>
  <c r="AH120" i="6"/>
  <c r="AG120" i="6"/>
  <c r="AF120" i="6"/>
  <c r="AE120" i="6"/>
  <c r="AD120" i="6"/>
  <c r="AC120" i="6"/>
  <c r="AB120" i="6"/>
  <c r="AA120" i="6"/>
  <c r="Z120" i="6"/>
  <c r="Y120" i="6"/>
  <c r="X120" i="6"/>
  <c r="W120" i="6"/>
  <c r="V120" i="6"/>
  <c r="U120" i="6"/>
  <c r="T120" i="6"/>
  <c r="S120" i="6"/>
  <c r="R120" i="6"/>
  <c r="Q120" i="6"/>
  <c r="P120" i="6"/>
  <c r="O120" i="6"/>
  <c r="N120" i="6"/>
  <c r="M120" i="6"/>
  <c r="L120" i="6"/>
  <c r="K120" i="6"/>
  <c r="J120" i="6"/>
  <c r="I120" i="6"/>
  <c r="H120" i="6"/>
  <c r="F120" i="6" s="1"/>
  <c r="E120" i="6" s="1"/>
  <c r="G120" i="6"/>
  <c r="D120" i="6"/>
  <c r="AK119" i="6"/>
  <c r="AJ119" i="6"/>
  <c r="AI119" i="6"/>
  <c r="AH119" i="6"/>
  <c r="AG119" i="6"/>
  <c r="AF119" i="6"/>
  <c r="AE119" i="6"/>
  <c r="AD119" i="6"/>
  <c r="AC119" i="6"/>
  <c r="AB119" i="6"/>
  <c r="AA119" i="6"/>
  <c r="Z119" i="6"/>
  <c r="Y119" i="6"/>
  <c r="X119" i="6"/>
  <c r="W119" i="6"/>
  <c r="V119" i="6"/>
  <c r="U119" i="6"/>
  <c r="T119" i="6"/>
  <c r="S119" i="6"/>
  <c r="R119" i="6"/>
  <c r="Q119" i="6"/>
  <c r="P119" i="6"/>
  <c r="O119" i="6"/>
  <c r="N119" i="6"/>
  <c r="M119" i="6"/>
  <c r="L119" i="6"/>
  <c r="K119" i="6"/>
  <c r="J119" i="6"/>
  <c r="I119" i="6"/>
  <c r="H119" i="6"/>
  <c r="F119" i="6" s="1"/>
  <c r="E119" i="6" s="1"/>
  <c r="G119" i="6"/>
  <c r="D119" i="6"/>
  <c r="AK118" i="6"/>
  <c r="AJ118" i="6"/>
  <c r="AI118" i="6"/>
  <c r="AH118" i="6"/>
  <c r="AG118" i="6"/>
  <c r="AF118" i="6"/>
  <c r="AE118" i="6"/>
  <c r="AD118" i="6"/>
  <c r="AC118" i="6"/>
  <c r="AB118" i="6"/>
  <c r="AA118" i="6"/>
  <c r="Z118" i="6"/>
  <c r="Y118" i="6"/>
  <c r="X118" i="6"/>
  <c r="W118" i="6"/>
  <c r="V118" i="6"/>
  <c r="U118" i="6"/>
  <c r="T118" i="6"/>
  <c r="S118" i="6"/>
  <c r="R118" i="6"/>
  <c r="Q118" i="6"/>
  <c r="P118" i="6"/>
  <c r="O118" i="6"/>
  <c r="N118" i="6"/>
  <c r="M118" i="6"/>
  <c r="L118" i="6"/>
  <c r="K118" i="6"/>
  <c r="J118" i="6"/>
  <c r="I118" i="6"/>
  <c r="H118" i="6"/>
  <c r="G118" i="6"/>
  <c r="F118" i="6" s="1"/>
  <c r="E118" i="6" s="1"/>
  <c r="D118" i="6"/>
  <c r="AK117" i="6"/>
  <c r="AJ117" i="6"/>
  <c r="AI117" i="6"/>
  <c r="AH117" i="6"/>
  <c r="AG117" i="6"/>
  <c r="AF117" i="6"/>
  <c r="AE117" i="6"/>
  <c r="AD117" i="6"/>
  <c r="AC117" i="6"/>
  <c r="AB117" i="6"/>
  <c r="AA117" i="6"/>
  <c r="Z117" i="6"/>
  <c r="Y117" i="6"/>
  <c r="X117" i="6"/>
  <c r="W117" i="6"/>
  <c r="V117" i="6"/>
  <c r="U117" i="6"/>
  <c r="T117" i="6"/>
  <c r="S117" i="6"/>
  <c r="R117" i="6"/>
  <c r="Q117" i="6"/>
  <c r="P117" i="6"/>
  <c r="O117" i="6"/>
  <c r="N117" i="6"/>
  <c r="M117" i="6"/>
  <c r="L117" i="6"/>
  <c r="K117" i="6"/>
  <c r="J117" i="6"/>
  <c r="I117" i="6"/>
  <c r="H117" i="6"/>
  <c r="F117" i="6" s="1"/>
  <c r="E117" i="6" s="1"/>
  <c r="G117" i="6"/>
  <c r="D117" i="6"/>
  <c r="AK116" i="6"/>
  <c r="AJ116" i="6"/>
  <c r="AI116" i="6"/>
  <c r="AH116" i="6"/>
  <c r="AG116" i="6"/>
  <c r="AF116" i="6"/>
  <c r="AE116" i="6"/>
  <c r="AD116" i="6"/>
  <c r="AC116" i="6"/>
  <c r="AB116" i="6"/>
  <c r="AA116" i="6"/>
  <c r="Z116" i="6"/>
  <c r="Y116" i="6"/>
  <c r="X116" i="6"/>
  <c r="W116" i="6"/>
  <c r="V116" i="6"/>
  <c r="U116" i="6"/>
  <c r="T116" i="6"/>
  <c r="S116" i="6"/>
  <c r="R116" i="6"/>
  <c r="Q116" i="6"/>
  <c r="P116" i="6"/>
  <c r="O116" i="6"/>
  <c r="N116" i="6"/>
  <c r="M116" i="6"/>
  <c r="L116" i="6"/>
  <c r="K116" i="6"/>
  <c r="J116" i="6"/>
  <c r="I116" i="6"/>
  <c r="H116" i="6"/>
  <c r="F116" i="6" s="1"/>
  <c r="E116" i="6" s="1"/>
  <c r="G116" i="6"/>
  <c r="D116" i="6"/>
  <c r="AK115" i="6"/>
  <c r="AJ115" i="6"/>
  <c r="AI115" i="6"/>
  <c r="AH115" i="6"/>
  <c r="AG115" i="6"/>
  <c r="AF115" i="6"/>
  <c r="AE115" i="6"/>
  <c r="AD115" i="6"/>
  <c r="AC115" i="6"/>
  <c r="AB115" i="6"/>
  <c r="AA115" i="6"/>
  <c r="Z115" i="6"/>
  <c r="Y115" i="6"/>
  <c r="X115" i="6"/>
  <c r="W115" i="6"/>
  <c r="V115" i="6"/>
  <c r="U115" i="6"/>
  <c r="T115" i="6"/>
  <c r="S115" i="6"/>
  <c r="R115" i="6"/>
  <c r="Q115" i="6"/>
  <c r="P115" i="6"/>
  <c r="O115" i="6"/>
  <c r="N115" i="6"/>
  <c r="M115" i="6"/>
  <c r="L115" i="6"/>
  <c r="K115" i="6"/>
  <c r="J115" i="6"/>
  <c r="I115" i="6"/>
  <c r="H115" i="6"/>
  <c r="F115" i="6" s="1"/>
  <c r="E115" i="6" s="1"/>
  <c r="G115" i="6"/>
  <c r="D115" i="6"/>
  <c r="AK114" i="6"/>
  <c r="AJ114" i="6"/>
  <c r="AI114" i="6"/>
  <c r="AH114" i="6"/>
  <c r="AG114" i="6"/>
  <c r="AF114" i="6"/>
  <c r="AE114" i="6"/>
  <c r="AD114" i="6"/>
  <c r="AC114" i="6"/>
  <c r="AB114" i="6"/>
  <c r="AA114" i="6"/>
  <c r="Z114" i="6"/>
  <c r="Y114" i="6"/>
  <c r="X114" i="6"/>
  <c r="W114" i="6"/>
  <c r="V114" i="6"/>
  <c r="U114" i="6"/>
  <c r="T114" i="6"/>
  <c r="S114" i="6"/>
  <c r="R114" i="6"/>
  <c r="Q114" i="6"/>
  <c r="P114" i="6"/>
  <c r="O114" i="6"/>
  <c r="N114" i="6"/>
  <c r="M114" i="6"/>
  <c r="L114" i="6"/>
  <c r="K114" i="6"/>
  <c r="J114" i="6"/>
  <c r="I114" i="6"/>
  <c r="H114" i="6"/>
  <c r="G114" i="6"/>
  <c r="F114" i="6" s="1"/>
  <c r="E114" i="6" s="1"/>
  <c r="D114" i="6"/>
  <c r="AK113" i="6"/>
  <c r="AJ113" i="6"/>
  <c r="AI113" i="6"/>
  <c r="AH113" i="6"/>
  <c r="AG113" i="6"/>
  <c r="AF113" i="6"/>
  <c r="AE113" i="6"/>
  <c r="AD113" i="6"/>
  <c r="AC113" i="6"/>
  <c r="AB113" i="6"/>
  <c r="AA113" i="6"/>
  <c r="Z113" i="6"/>
  <c r="Y113" i="6"/>
  <c r="X113" i="6"/>
  <c r="W113" i="6"/>
  <c r="V113" i="6"/>
  <c r="U113" i="6"/>
  <c r="T113" i="6"/>
  <c r="S113" i="6"/>
  <c r="R113" i="6"/>
  <c r="Q113" i="6"/>
  <c r="P113" i="6"/>
  <c r="O113" i="6"/>
  <c r="N113" i="6"/>
  <c r="M113" i="6"/>
  <c r="L113" i="6"/>
  <c r="K113" i="6"/>
  <c r="J113" i="6"/>
  <c r="I113" i="6"/>
  <c r="H113" i="6"/>
  <c r="F113" i="6" s="1"/>
  <c r="E113" i="6" s="1"/>
  <c r="G113" i="6"/>
  <c r="D113" i="6"/>
  <c r="AK112" i="6"/>
  <c r="AJ112" i="6"/>
  <c r="AI112" i="6"/>
  <c r="AH112" i="6"/>
  <c r="AG112" i="6"/>
  <c r="AF112" i="6"/>
  <c r="AE112" i="6"/>
  <c r="AD112" i="6"/>
  <c r="AC112" i="6"/>
  <c r="AB112" i="6"/>
  <c r="AA112" i="6"/>
  <c r="Z112" i="6"/>
  <c r="Y112" i="6"/>
  <c r="X112" i="6"/>
  <c r="W112" i="6"/>
  <c r="V112" i="6"/>
  <c r="U112" i="6"/>
  <c r="T112" i="6"/>
  <c r="S112" i="6"/>
  <c r="R112" i="6"/>
  <c r="Q112" i="6"/>
  <c r="P112" i="6"/>
  <c r="O112" i="6"/>
  <c r="N112" i="6"/>
  <c r="M112" i="6"/>
  <c r="L112" i="6"/>
  <c r="K112" i="6"/>
  <c r="J112" i="6"/>
  <c r="I112" i="6"/>
  <c r="H112" i="6"/>
  <c r="F112" i="6" s="1"/>
  <c r="E112" i="6" s="1"/>
  <c r="G112" i="6"/>
  <c r="D112" i="6"/>
  <c r="AK111" i="6"/>
  <c r="AJ111" i="6"/>
  <c r="AI111" i="6"/>
  <c r="AH111" i="6"/>
  <c r="AG111" i="6"/>
  <c r="AF111" i="6"/>
  <c r="AE111" i="6"/>
  <c r="AD111" i="6"/>
  <c r="AC111" i="6"/>
  <c r="AB111" i="6"/>
  <c r="AA111" i="6"/>
  <c r="Z111" i="6"/>
  <c r="Y111" i="6"/>
  <c r="X111" i="6"/>
  <c r="W111" i="6"/>
  <c r="V111" i="6"/>
  <c r="U111" i="6"/>
  <c r="T111" i="6"/>
  <c r="S111" i="6"/>
  <c r="R111" i="6"/>
  <c r="Q111" i="6"/>
  <c r="P111" i="6"/>
  <c r="O111" i="6"/>
  <c r="N111" i="6"/>
  <c r="M111" i="6"/>
  <c r="L111" i="6"/>
  <c r="K111" i="6"/>
  <c r="J111" i="6"/>
  <c r="I111" i="6"/>
  <c r="H111" i="6"/>
  <c r="F111" i="6" s="1"/>
  <c r="E111" i="6" s="1"/>
  <c r="G111" i="6"/>
  <c r="D111" i="6"/>
  <c r="AK110" i="6"/>
  <c r="AJ110" i="6"/>
  <c r="AI110" i="6"/>
  <c r="AH110" i="6"/>
  <c r="AG110" i="6"/>
  <c r="AF110" i="6"/>
  <c r="AE110" i="6"/>
  <c r="AD110" i="6"/>
  <c r="AC110" i="6"/>
  <c r="AB110" i="6"/>
  <c r="AA110" i="6"/>
  <c r="Z110" i="6"/>
  <c r="Y110" i="6"/>
  <c r="X110" i="6"/>
  <c r="W110" i="6"/>
  <c r="V110" i="6"/>
  <c r="U110" i="6"/>
  <c r="T110" i="6"/>
  <c r="S110" i="6"/>
  <c r="R110" i="6"/>
  <c r="Q110" i="6"/>
  <c r="P110" i="6"/>
  <c r="O110" i="6"/>
  <c r="N110" i="6"/>
  <c r="M110" i="6"/>
  <c r="L110" i="6"/>
  <c r="K110" i="6"/>
  <c r="J110" i="6"/>
  <c r="I110" i="6"/>
  <c r="H110" i="6"/>
  <c r="G110" i="6"/>
  <c r="F110" i="6" s="1"/>
  <c r="E110" i="6" s="1"/>
  <c r="D110" i="6"/>
  <c r="AK109" i="6"/>
  <c r="AJ109" i="6"/>
  <c r="AI109" i="6"/>
  <c r="AH109" i="6"/>
  <c r="AG109" i="6"/>
  <c r="AF109" i="6"/>
  <c r="AE109" i="6"/>
  <c r="AD109" i="6"/>
  <c r="AC109" i="6"/>
  <c r="AB109" i="6"/>
  <c r="AA109" i="6"/>
  <c r="Z109" i="6"/>
  <c r="Y109" i="6"/>
  <c r="X109" i="6"/>
  <c r="W109" i="6"/>
  <c r="V109" i="6"/>
  <c r="U109" i="6"/>
  <c r="T109" i="6"/>
  <c r="S109" i="6"/>
  <c r="R109" i="6"/>
  <c r="Q109" i="6"/>
  <c r="P109" i="6"/>
  <c r="O109" i="6"/>
  <c r="N109" i="6"/>
  <c r="M109" i="6"/>
  <c r="L109" i="6"/>
  <c r="K109" i="6"/>
  <c r="J109" i="6"/>
  <c r="I109" i="6"/>
  <c r="H109" i="6"/>
  <c r="F109" i="6" s="1"/>
  <c r="E109" i="6" s="1"/>
  <c r="G109" i="6"/>
  <c r="D109" i="6"/>
  <c r="AK108" i="6"/>
  <c r="AJ108" i="6"/>
  <c r="AI108" i="6"/>
  <c r="AH108" i="6"/>
  <c r="AG108" i="6"/>
  <c r="AF108" i="6"/>
  <c r="AE108" i="6"/>
  <c r="AD108" i="6"/>
  <c r="AC108" i="6"/>
  <c r="AB108" i="6"/>
  <c r="AA108" i="6"/>
  <c r="Z108" i="6"/>
  <c r="Y108" i="6"/>
  <c r="X108" i="6"/>
  <c r="W108" i="6"/>
  <c r="V108" i="6"/>
  <c r="U108" i="6"/>
  <c r="T108" i="6"/>
  <c r="S108" i="6"/>
  <c r="R108" i="6"/>
  <c r="Q108" i="6"/>
  <c r="P108" i="6"/>
  <c r="O108" i="6"/>
  <c r="N108" i="6"/>
  <c r="M108" i="6"/>
  <c r="L108" i="6"/>
  <c r="K108" i="6"/>
  <c r="J108" i="6"/>
  <c r="I108" i="6"/>
  <c r="H108" i="6"/>
  <c r="G108" i="6"/>
  <c r="F108" i="6" s="1"/>
  <c r="E108" i="6" s="1"/>
  <c r="D108" i="6"/>
  <c r="AK107" i="6"/>
  <c r="AJ107" i="6"/>
  <c r="AI107" i="6"/>
  <c r="AH107" i="6"/>
  <c r="AG107" i="6"/>
  <c r="AF107" i="6"/>
  <c r="AE107" i="6"/>
  <c r="AD107" i="6"/>
  <c r="AC107" i="6"/>
  <c r="AB107" i="6"/>
  <c r="AA107" i="6"/>
  <c r="Z107" i="6"/>
  <c r="Y107" i="6"/>
  <c r="X107" i="6"/>
  <c r="W107" i="6"/>
  <c r="V107" i="6"/>
  <c r="U107" i="6"/>
  <c r="T107" i="6"/>
  <c r="S107" i="6"/>
  <c r="R107" i="6"/>
  <c r="Q107" i="6"/>
  <c r="P107" i="6"/>
  <c r="O107" i="6"/>
  <c r="N107" i="6"/>
  <c r="M107" i="6"/>
  <c r="L107" i="6"/>
  <c r="K107" i="6"/>
  <c r="J107" i="6"/>
  <c r="I107" i="6"/>
  <c r="H107" i="6"/>
  <c r="F107" i="6" s="1"/>
  <c r="E107" i="6" s="1"/>
  <c r="G107" i="6"/>
  <c r="D107" i="6"/>
  <c r="AK106" i="6"/>
  <c r="AJ106" i="6"/>
  <c r="AI106" i="6"/>
  <c r="AH106" i="6"/>
  <c r="AG106" i="6"/>
  <c r="AF106" i="6"/>
  <c r="AE106" i="6"/>
  <c r="AD106" i="6"/>
  <c r="AC106" i="6"/>
  <c r="AB106" i="6"/>
  <c r="AA106" i="6"/>
  <c r="Z106" i="6"/>
  <c r="Y106" i="6"/>
  <c r="X106" i="6"/>
  <c r="W106" i="6"/>
  <c r="V106" i="6"/>
  <c r="U106" i="6"/>
  <c r="T106" i="6"/>
  <c r="S106" i="6"/>
  <c r="R106" i="6"/>
  <c r="Q106" i="6"/>
  <c r="P106" i="6"/>
  <c r="O106" i="6"/>
  <c r="N106" i="6"/>
  <c r="M106" i="6"/>
  <c r="L106" i="6"/>
  <c r="K106" i="6"/>
  <c r="J106" i="6"/>
  <c r="I106" i="6"/>
  <c r="H106" i="6"/>
  <c r="G106" i="6"/>
  <c r="F106" i="6" s="1"/>
  <c r="E106" i="6" s="1"/>
  <c r="D106"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F105" i="6" s="1"/>
  <c r="E105" i="6" s="1"/>
  <c r="G105" i="6"/>
  <c r="D105"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s="1"/>
  <c r="E104" i="6" s="1"/>
  <c r="D104" i="6"/>
  <c r="AK103" i="6"/>
  <c r="AJ103" i="6"/>
  <c r="AI103" i="6"/>
  <c r="AH103" i="6"/>
  <c r="AG103" i="6"/>
  <c r="AF103" i="6"/>
  <c r="AE103" i="6"/>
  <c r="AD103" i="6"/>
  <c r="AC103" i="6"/>
  <c r="AB103" i="6"/>
  <c r="AA103" i="6"/>
  <c r="Z103" i="6"/>
  <c r="Y103" i="6"/>
  <c r="X103" i="6"/>
  <c r="W103" i="6"/>
  <c r="V103" i="6"/>
  <c r="U103" i="6"/>
  <c r="T103" i="6"/>
  <c r="S103" i="6"/>
  <c r="R103" i="6"/>
  <c r="Q103" i="6"/>
  <c r="P103" i="6"/>
  <c r="O103" i="6"/>
  <c r="N103" i="6"/>
  <c r="M103" i="6"/>
  <c r="L103" i="6"/>
  <c r="K103" i="6"/>
  <c r="J103" i="6"/>
  <c r="I103" i="6"/>
  <c r="H103" i="6"/>
  <c r="F103" i="6" s="1"/>
  <c r="E103" i="6" s="1"/>
  <c r="G103" i="6"/>
  <c r="D103" i="6"/>
  <c r="AK102" i="6"/>
  <c r="AJ102" i="6"/>
  <c r="AI102" i="6"/>
  <c r="AH102" i="6"/>
  <c r="AG102" i="6"/>
  <c r="AF102" i="6"/>
  <c r="AE102" i="6"/>
  <c r="AD102" i="6"/>
  <c r="AC102" i="6"/>
  <c r="AB102" i="6"/>
  <c r="AA102" i="6"/>
  <c r="Z102" i="6"/>
  <c r="Y102" i="6"/>
  <c r="X102" i="6"/>
  <c r="W102" i="6"/>
  <c r="V102" i="6"/>
  <c r="U102" i="6"/>
  <c r="T102" i="6"/>
  <c r="S102" i="6"/>
  <c r="R102" i="6"/>
  <c r="Q102" i="6"/>
  <c r="P102" i="6"/>
  <c r="O102" i="6"/>
  <c r="N102" i="6"/>
  <c r="M102" i="6"/>
  <c r="L102" i="6"/>
  <c r="K102" i="6"/>
  <c r="J102" i="6"/>
  <c r="I102" i="6"/>
  <c r="H102" i="6"/>
  <c r="G102" i="6"/>
  <c r="F102" i="6" s="1"/>
  <c r="E102" i="6" s="1"/>
  <c r="D102" i="6"/>
  <c r="AK101" i="6"/>
  <c r="AJ101" i="6"/>
  <c r="AI101" i="6"/>
  <c r="AH101" i="6"/>
  <c r="AG101" i="6"/>
  <c r="AF101" i="6"/>
  <c r="AE101" i="6"/>
  <c r="AD101" i="6"/>
  <c r="AC101" i="6"/>
  <c r="AB101" i="6"/>
  <c r="AA101" i="6"/>
  <c r="Z101" i="6"/>
  <c r="Y101" i="6"/>
  <c r="X101" i="6"/>
  <c r="W101" i="6"/>
  <c r="V101" i="6"/>
  <c r="U101" i="6"/>
  <c r="T101" i="6"/>
  <c r="S101" i="6"/>
  <c r="R101" i="6"/>
  <c r="Q101" i="6"/>
  <c r="P101" i="6"/>
  <c r="O101" i="6"/>
  <c r="N101" i="6"/>
  <c r="M101" i="6"/>
  <c r="L101" i="6"/>
  <c r="K101" i="6"/>
  <c r="J101" i="6"/>
  <c r="I101" i="6"/>
  <c r="H101" i="6"/>
  <c r="F101" i="6" s="1"/>
  <c r="E101" i="6" s="1"/>
  <c r="G101" i="6"/>
  <c r="D101" i="6"/>
  <c r="AK100" i="6"/>
  <c r="AJ100" i="6"/>
  <c r="AI100" i="6"/>
  <c r="AH100" i="6"/>
  <c r="AG100" i="6"/>
  <c r="AF100" i="6"/>
  <c r="AE100" i="6"/>
  <c r="AD100" i="6"/>
  <c r="AC100" i="6"/>
  <c r="AB100" i="6"/>
  <c r="AA100" i="6"/>
  <c r="Z100" i="6"/>
  <c r="Y100" i="6"/>
  <c r="X100" i="6"/>
  <c r="W100" i="6"/>
  <c r="V100" i="6"/>
  <c r="U100" i="6"/>
  <c r="T100" i="6"/>
  <c r="S100" i="6"/>
  <c r="R100" i="6"/>
  <c r="Q100" i="6"/>
  <c r="P100" i="6"/>
  <c r="O100" i="6"/>
  <c r="N100" i="6"/>
  <c r="M100" i="6"/>
  <c r="L100" i="6"/>
  <c r="K100" i="6"/>
  <c r="J100" i="6"/>
  <c r="I100" i="6"/>
  <c r="H100" i="6"/>
  <c r="G100" i="6"/>
  <c r="F100" i="6" s="1"/>
  <c r="E100" i="6" s="1"/>
  <c r="D100" i="6"/>
  <c r="AK99" i="6"/>
  <c r="AJ99" i="6"/>
  <c r="AI99" i="6"/>
  <c r="AH99" i="6"/>
  <c r="AG99" i="6"/>
  <c r="AF99" i="6"/>
  <c r="AE99" i="6"/>
  <c r="AD99" i="6"/>
  <c r="AC99" i="6"/>
  <c r="AB99" i="6"/>
  <c r="AA99" i="6"/>
  <c r="Z99" i="6"/>
  <c r="Y99" i="6"/>
  <c r="X99" i="6"/>
  <c r="W99" i="6"/>
  <c r="V99" i="6"/>
  <c r="U99" i="6"/>
  <c r="T99" i="6"/>
  <c r="S99" i="6"/>
  <c r="R99" i="6"/>
  <c r="Q99" i="6"/>
  <c r="P99" i="6"/>
  <c r="O99" i="6"/>
  <c r="N99" i="6"/>
  <c r="M99" i="6"/>
  <c r="L99" i="6"/>
  <c r="K99" i="6"/>
  <c r="J99" i="6"/>
  <c r="I99" i="6"/>
  <c r="H99" i="6"/>
  <c r="F99" i="6" s="1"/>
  <c r="E99" i="6" s="1"/>
  <c r="G99" i="6"/>
  <c r="D99" i="6"/>
  <c r="AK98" i="6"/>
  <c r="AJ98" i="6"/>
  <c r="AI98" i="6"/>
  <c r="AH98" i="6"/>
  <c r="AG98" i="6"/>
  <c r="AF98" i="6"/>
  <c r="AE98" i="6"/>
  <c r="AD98" i="6"/>
  <c r="AC98" i="6"/>
  <c r="AB98" i="6"/>
  <c r="AA98" i="6"/>
  <c r="Z98" i="6"/>
  <c r="Y98" i="6"/>
  <c r="X98" i="6"/>
  <c r="W98" i="6"/>
  <c r="V98" i="6"/>
  <c r="U98" i="6"/>
  <c r="T98" i="6"/>
  <c r="S98" i="6"/>
  <c r="R98" i="6"/>
  <c r="Q98" i="6"/>
  <c r="P98" i="6"/>
  <c r="O98" i="6"/>
  <c r="N98" i="6"/>
  <c r="M98" i="6"/>
  <c r="L98" i="6"/>
  <c r="K98" i="6"/>
  <c r="J98" i="6"/>
  <c r="I98" i="6"/>
  <c r="H98" i="6"/>
  <c r="G98" i="6"/>
  <c r="F98" i="6" s="1"/>
  <c r="E98" i="6" s="1"/>
  <c r="D98" i="6"/>
  <c r="AK97" i="6"/>
  <c r="AJ97" i="6"/>
  <c r="AI97" i="6"/>
  <c r="AH97" i="6"/>
  <c r="AG97" i="6"/>
  <c r="AF97" i="6"/>
  <c r="AE97" i="6"/>
  <c r="AD97" i="6"/>
  <c r="AC97" i="6"/>
  <c r="AB97" i="6"/>
  <c r="AA97" i="6"/>
  <c r="Z97" i="6"/>
  <c r="Y97" i="6"/>
  <c r="X97" i="6"/>
  <c r="W97" i="6"/>
  <c r="V97" i="6"/>
  <c r="U97" i="6"/>
  <c r="T97" i="6"/>
  <c r="S97" i="6"/>
  <c r="R97" i="6"/>
  <c r="Q97" i="6"/>
  <c r="P97" i="6"/>
  <c r="O97" i="6"/>
  <c r="N97" i="6"/>
  <c r="M97" i="6"/>
  <c r="L97" i="6"/>
  <c r="K97" i="6"/>
  <c r="J97" i="6"/>
  <c r="I97" i="6"/>
  <c r="H97" i="6"/>
  <c r="F97" i="6" s="1"/>
  <c r="E97" i="6" s="1"/>
  <c r="G97" i="6"/>
  <c r="D97" i="6"/>
  <c r="AK96" i="6"/>
  <c r="AJ96" i="6"/>
  <c r="AI96" i="6"/>
  <c r="AH96" i="6"/>
  <c r="AG96" i="6"/>
  <c r="AF96" i="6"/>
  <c r="AE96" i="6"/>
  <c r="AD96" i="6"/>
  <c r="AC96" i="6"/>
  <c r="AB96" i="6"/>
  <c r="AA96" i="6"/>
  <c r="Z96" i="6"/>
  <c r="Y96" i="6"/>
  <c r="X96" i="6"/>
  <c r="W96" i="6"/>
  <c r="V96" i="6"/>
  <c r="U96" i="6"/>
  <c r="T96" i="6"/>
  <c r="S96" i="6"/>
  <c r="R96" i="6"/>
  <c r="Q96" i="6"/>
  <c r="P96" i="6"/>
  <c r="O96" i="6"/>
  <c r="N96" i="6"/>
  <c r="M96" i="6"/>
  <c r="L96" i="6"/>
  <c r="K96" i="6"/>
  <c r="J96" i="6"/>
  <c r="I96" i="6"/>
  <c r="H96" i="6"/>
  <c r="G96" i="6"/>
  <c r="F96" i="6" s="1"/>
  <c r="E96" i="6" s="1"/>
  <c r="D96" i="6"/>
  <c r="AK95" i="6"/>
  <c r="AJ95" i="6"/>
  <c r="AI95" i="6"/>
  <c r="AH95" i="6"/>
  <c r="AG95" i="6"/>
  <c r="AF95" i="6"/>
  <c r="AE95" i="6"/>
  <c r="AD95" i="6"/>
  <c r="AC95" i="6"/>
  <c r="AB95" i="6"/>
  <c r="AA95" i="6"/>
  <c r="Z95" i="6"/>
  <c r="Y95" i="6"/>
  <c r="X95" i="6"/>
  <c r="W95" i="6"/>
  <c r="V95" i="6"/>
  <c r="U95" i="6"/>
  <c r="T95" i="6"/>
  <c r="S95" i="6"/>
  <c r="R95" i="6"/>
  <c r="Q95" i="6"/>
  <c r="P95" i="6"/>
  <c r="O95" i="6"/>
  <c r="N95" i="6"/>
  <c r="M95" i="6"/>
  <c r="L95" i="6"/>
  <c r="K95" i="6"/>
  <c r="J95" i="6"/>
  <c r="I95" i="6"/>
  <c r="H95" i="6"/>
  <c r="F95" i="6" s="1"/>
  <c r="E95" i="6" s="1"/>
  <c r="G95" i="6"/>
  <c r="D95" i="6"/>
  <c r="AK94" i="6"/>
  <c r="AJ94" i="6"/>
  <c r="AI94" i="6"/>
  <c r="AH94" i="6"/>
  <c r="AG94" i="6"/>
  <c r="AF94" i="6"/>
  <c r="AE94" i="6"/>
  <c r="AD94" i="6"/>
  <c r="AC94" i="6"/>
  <c r="AB94" i="6"/>
  <c r="AA94" i="6"/>
  <c r="Z94" i="6"/>
  <c r="Y94" i="6"/>
  <c r="X94" i="6"/>
  <c r="W94" i="6"/>
  <c r="V94" i="6"/>
  <c r="U94" i="6"/>
  <c r="T94" i="6"/>
  <c r="S94" i="6"/>
  <c r="R94" i="6"/>
  <c r="Q94" i="6"/>
  <c r="P94" i="6"/>
  <c r="O94" i="6"/>
  <c r="N94" i="6"/>
  <c r="M94" i="6"/>
  <c r="L94" i="6"/>
  <c r="K94" i="6"/>
  <c r="J94" i="6"/>
  <c r="I94" i="6"/>
  <c r="H94" i="6"/>
  <c r="G94" i="6"/>
  <c r="F94" i="6" s="1"/>
  <c r="E94" i="6" s="1"/>
  <c r="D94" i="6"/>
  <c r="AK93" i="6"/>
  <c r="AJ93" i="6"/>
  <c r="AI93" i="6"/>
  <c r="AH93" i="6"/>
  <c r="AG93" i="6"/>
  <c r="AF93" i="6"/>
  <c r="AE93" i="6"/>
  <c r="AD93" i="6"/>
  <c r="AC93" i="6"/>
  <c r="AB93" i="6"/>
  <c r="AA93" i="6"/>
  <c r="Z93" i="6"/>
  <c r="Y93" i="6"/>
  <c r="X93" i="6"/>
  <c r="W93" i="6"/>
  <c r="V93" i="6"/>
  <c r="U93" i="6"/>
  <c r="T93" i="6"/>
  <c r="S93" i="6"/>
  <c r="R93" i="6"/>
  <c r="Q93" i="6"/>
  <c r="P93" i="6"/>
  <c r="O93" i="6"/>
  <c r="N93" i="6"/>
  <c r="M93" i="6"/>
  <c r="L93" i="6"/>
  <c r="K93" i="6"/>
  <c r="J93" i="6"/>
  <c r="I93" i="6"/>
  <c r="H93" i="6"/>
  <c r="F93" i="6" s="1"/>
  <c r="E93" i="6" s="1"/>
  <c r="G93" i="6"/>
  <c r="D93" i="6"/>
  <c r="AK92" i="6"/>
  <c r="AJ92" i="6"/>
  <c r="AI92" i="6"/>
  <c r="AH92" i="6"/>
  <c r="AG92" i="6"/>
  <c r="AF92" i="6"/>
  <c r="AE92" i="6"/>
  <c r="AD92" i="6"/>
  <c r="AC92" i="6"/>
  <c r="AB92" i="6"/>
  <c r="AA92" i="6"/>
  <c r="Z92" i="6"/>
  <c r="Y92" i="6"/>
  <c r="X92" i="6"/>
  <c r="W92" i="6"/>
  <c r="V92" i="6"/>
  <c r="U92" i="6"/>
  <c r="T92" i="6"/>
  <c r="S92" i="6"/>
  <c r="R92" i="6"/>
  <c r="Q92" i="6"/>
  <c r="P92" i="6"/>
  <c r="O92" i="6"/>
  <c r="N92" i="6"/>
  <c r="M92" i="6"/>
  <c r="L92" i="6"/>
  <c r="K92" i="6"/>
  <c r="J92" i="6"/>
  <c r="I92" i="6"/>
  <c r="H92" i="6"/>
  <c r="G92" i="6"/>
  <c r="F92" i="6" s="1"/>
  <c r="E92" i="6" s="1"/>
  <c r="D92" i="6"/>
  <c r="AK91" i="6"/>
  <c r="AJ91" i="6"/>
  <c r="AI91" i="6"/>
  <c r="AH91" i="6"/>
  <c r="AG91" i="6"/>
  <c r="AF91" i="6"/>
  <c r="AE91" i="6"/>
  <c r="AD91" i="6"/>
  <c r="AC91" i="6"/>
  <c r="AB91" i="6"/>
  <c r="AA91" i="6"/>
  <c r="Z91" i="6"/>
  <c r="Y91" i="6"/>
  <c r="X91" i="6"/>
  <c r="W91" i="6"/>
  <c r="V91" i="6"/>
  <c r="U91" i="6"/>
  <c r="T91" i="6"/>
  <c r="S91" i="6"/>
  <c r="R91" i="6"/>
  <c r="Q91" i="6"/>
  <c r="P91" i="6"/>
  <c r="O91" i="6"/>
  <c r="N91" i="6"/>
  <c r="M91" i="6"/>
  <c r="L91" i="6"/>
  <c r="K91" i="6"/>
  <c r="J91" i="6"/>
  <c r="I91" i="6"/>
  <c r="H91" i="6"/>
  <c r="F91" i="6" s="1"/>
  <c r="E91" i="6" s="1"/>
  <c r="G91" i="6"/>
  <c r="D91" i="6"/>
  <c r="AK90" i="6"/>
  <c r="AJ90" i="6"/>
  <c r="AI90" i="6"/>
  <c r="AH90" i="6"/>
  <c r="AG90" i="6"/>
  <c r="AF90" i="6"/>
  <c r="AE90" i="6"/>
  <c r="AD90" i="6"/>
  <c r="AC90" i="6"/>
  <c r="AB90" i="6"/>
  <c r="AA90" i="6"/>
  <c r="Z90" i="6"/>
  <c r="Y90" i="6"/>
  <c r="X90" i="6"/>
  <c r="W90" i="6"/>
  <c r="V90" i="6"/>
  <c r="U90" i="6"/>
  <c r="T90" i="6"/>
  <c r="S90" i="6"/>
  <c r="R90" i="6"/>
  <c r="Q90" i="6"/>
  <c r="P90" i="6"/>
  <c r="O90" i="6"/>
  <c r="N90" i="6"/>
  <c r="M90" i="6"/>
  <c r="L90" i="6"/>
  <c r="K90" i="6"/>
  <c r="J90" i="6"/>
  <c r="I90" i="6"/>
  <c r="H90" i="6"/>
  <c r="G90" i="6"/>
  <c r="F90" i="6" s="1"/>
  <c r="E90" i="6" s="1"/>
  <c r="D90" i="6"/>
  <c r="AK89" i="6"/>
  <c r="AJ89" i="6"/>
  <c r="AI89" i="6"/>
  <c r="AH89" i="6"/>
  <c r="AG89" i="6"/>
  <c r="AF89" i="6"/>
  <c r="AE89" i="6"/>
  <c r="AD89" i="6"/>
  <c r="AC89" i="6"/>
  <c r="AB89" i="6"/>
  <c r="AA89" i="6"/>
  <c r="Z89" i="6"/>
  <c r="Y89" i="6"/>
  <c r="X89" i="6"/>
  <c r="W89" i="6"/>
  <c r="V89" i="6"/>
  <c r="U89" i="6"/>
  <c r="T89" i="6"/>
  <c r="S89" i="6"/>
  <c r="R89" i="6"/>
  <c r="Q89" i="6"/>
  <c r="P89" i="6"/>
  <c r="O89" i="6"/>
  <c r="N89" i="6"/>
  <c r="M89" i="6"/>
  <c r="L89" i="6"/>
  <c r="K89" i="6"/>
  <c r="J89" i="6"/>
  <c r="I89" i="6"/>
  <c r="H89" i="6"/>
  <c r="F89" i="6" s="1"/>
  <c r="E89" i="6" s="1"/>
  <c r="G89" i="6"/>
  <c r="D89" i="6"/>
  <c r="AK88" i="6"/>
  <c r="AJ88" i="6"/>
  <c r="AI88" i="6"/>
  <c r="AH88" i="6"/>
  <c r="AG88" i="6"/>
  <c r="AF88" i="6"/>
  <c r="AE88" i="6"/>
  <c r="AD88" i="6"/>
  <c r="AC88" i="6"/>
  <c r="AB88" i="6"/>
  <c r="AA88" i="6"/>
  <c r="Z88" i="6"/>
  <c r="Y88" i="6"/>
  <c r="X88" i="6"/>
  <c r="W88" i="6"/>
  <c r="V88" i="6"/>
  <c r="U88" i="6"/>
  <c r="T88" i="6"/>
  <c r="S88" i="6"/>
  <c r="R88" i="6"/>
  <c r="Q88" i="6"/>
  <c r="P88" i="6"/>
  <c r="O88" i="6"/>
  <c r="N88" i="6"/>
  <c r="M88" i="6"/>
  <c r="L88" i="6"/>
  <c r="K88" i="6"/>
  <c r="J88" i="6"/>
  <c r="I88" i="6"/>
  <c r="H88" i="6"/>
  <c r="G88" i="6"/>
  <c r="F88" i="6" s="1"/>
  <c r="E88" i="6" s="1"/>
  <c r="D88" i="6"/>
  <c r="AK87" i="6"/>
  <c r="AJ87" i="6"/>
  <c r="AI87" i="6"/>
  <c r="AH87" i="6"/>
  <c r="AG87" i="6"/>
  <c r="AF87" i="6"/>
  <c r="AE87" i="6"/>
  <c r="AD87" i="6"/>
  <c r="AC87" i="6"/>
  <c r="AB87" i="6"/>
  <c r="AA87" i="6"/>
  <c r="Z87" i="6"/>
  <c r="Y87" i="6"/>
  <c r="X87" i="6"/>
  <c r="W87" i="6"/>
  <c r="V87" i="6"/>
  <c r="U87" i="6"/>
  <c r="T87" i="6"/>
  <c r="S87" i="6"/>
  <c r="R87" i="6"/>
  <c r="Q87" i="6"/>
  <c r="P87" i="6"/>
  <c r="O87" i="6"/>
  <c r="N87" i="6"/>
  <c r="M87" i="6"/>
  <c r="L87" i="6"/>
  <c r="K87" i="6"/>
  <c r="J87" i="6"/>
  <c r="I87" i="6"/>
  <c r="H87" i="6"/>
  <c r="F87" i="6" s="1"/>
  <c r="E87" i="6" s="1"/>
  <c r="G87" i="6"/>
  <c r="D87" i="6"/>
  <c r="AK86" i="6"/>
  <c r="AJ86" i="6"/>
  <c r="AI86" i="6"/>
  <c r="AH86" i="6"/>
  <c r="AG86" i="6"/>
  <c r="AF86" i="6"/>
  <c r="AE86" i="6"/>
  <c r="AD86" i="6"/>
  <c r="AC86" i="6"/>
  <c r="AB86" i="6"/>
  <c r="AA86" i="6"/>
  <c r="Z86" i="6"/>
  <c r="Y86" i="6"/>
  <c r="X86" i="6"/>
  <c r="W86" i="6"/>
  <c r="V86" i="6"/>
  <c r="U86" i="6"/>
  <c r="T86" i="6"/>
  <c r="S86" i="6"/>
  <c r="R86" i="6"/>
  <c r="Q86" i="6"/>
  <c r="P86" i="6"/>
  <c r="O86" i="6"/>
  <c r="N86" i="6"/>
  <c r="M86" i="6"/>
  <c r="L86" i="6"/>
  <c r="K86" i="6"/>
  <c r="J86" i="6"/>
  <c r="I86" i="6"/>
  <c r="H86" i="6"/>
  <c r="G86" i="6"/>
  <c r="F86" i="6" s="1"/>
  <c r="E86" i="6" s="1"/>
  <c r="D86" i="6"/>
  <c r="AK85" i="6"/>
  <c r="AJ85" i="6"/>
  <c r="AI85" i="6"/>
  <c r="AH85" i="6"/>
  <c r="AG85" i="6"/>
  <c r="AF85" i="6"/>
  <c r="AE85" i="6"/>
  <c r="AD85" i="6"/>
  <c r="AC85" i="6"/>
  <c r="AB85" i="6"/>
  <c r="AA85" i="6"/>
  <c r="Z85" i="6"/>
  <c r="Y85" i="6"/>
  <c r="X85" i="6"/>
  <c r="W85" i="6"/>
  <c r="V85" i="6"/>
  <c r="U85" i="6"/>
  <c r="T85" i="6"/>
  <c r="S85" i="6"/>
  <c r="R85" i="6"/>
  <c r="Q85" i="6"/>
  <c r="P85" i="6"/>
  <c r="O85" i="6"/>
  <c r="N85" i="6"/>
  <c r="M85" i="6"/>
  <c r="L85" i="6"/>
  <c r="K85" i="6"/>
  <c r="J85" i="6"/>
  <c r="I85" i="6"/>
  <c r="H85" i="6"/>
  <c r="F85" i="6" s="1"/>
  <c r="E85" i="6" s="1"/>
  <c r="G85" i="6"/>
  <c r="D85" i="6"/>
  <c r="AK84" i="6"/>
  <c r="AJ84" i="6"/>
  <c r="AI84" i="6"/>
  <c r="AH84" i="6"/>
  <c r="AG84" i="6"/>
  <c r="AF84" i="6"/>
  <c r="AE84" i="6"/>
  <c r="AD84" i="6"/>
  <c r="AC84" i="6"/>
  <c r="AB84" i="6"/>
  <c r="AA84" i="6"/>
  <c r="Z84" i="6"/>
  <c r="Y84" i="6"/>
  <c r="X84" i="6"/>
  <c r="W84" i="6"/>
  <c r="V84" i="6"/>
  <c r="U84" i="6"/>
  <c r="T84" i="6"/>
  <c r="S84" i="6"/>
  <c r="R84" i="6"/>
  <c r="Q84" i="6"/>
  <c r="P84" i="6"/>
  <c r="O84" i="6"/>
  <c r="N84" i="6"/>
  <c r="M84" i="6"/>
  <c r="L84" i="6"/>
  <c r="K84" i="6"/>
  <c r="J84" i="6"/>
  <c r="I84" i="6"/>
  <c r="H84" i="6"/>
  <c r="G84" i="6"/>
  <c r="F84" i="6" s="1"/>
  <c r="E84" i="6" s="1"/>
  <c r="D84" i="6"/>
  <c r="AK83" i="6"/>
  <c r="AJ83" i="6"/>
  <c r="AI83" i="6"/>
  <c r="AH83" i="6"/>
  <c r="AG83" i="6"/>
  <c r="AF83" i="6"/>
  <c r="AE83" i="6"/>
  <c r="AD83" i="6"/>
  <c r="AC83" i="6"/>
  <c r="AB83" i="6"/>
  <c r="AA83" i="6"/>
  <c r="Z83" i="6"/>
  <c r="Y83" i="6"/>
  <c r="X83" i="6"/>
  <c r="W83" i="6"/>
  <c r="V83" i="6"/>
  <c r="U83" i="6"/>
  <c r="T83" i="6"/>
  <c r="S83" i="6"/>
  <c r="R83" i="6"/>
  <c r="Q83" i="6"/>
  <c r="P83" i="6"/>
  <c r="O83" i="6"/>
  <c r="N83" i="6"/>
  <c r="M83" i="6"/>
  <c r="L83" i="6"/>
  <c r="K83" i="6"/>
  <c r="J83" i="6"/>
  <c r="I83" i="6"/>
  <c r="H83" i="6"/>
  <c r="F83" i="6" s="1"/>
  <c r="E83" i="6" s="1"/>
  <c r="G83" i="6"/>
  <c r="D83" i="6"/>
  <c r="AK82" i="6"/>
  <c r="AJ82" i="6"/>
  <c r="AI82" i="6"/>
  <c r="AH82" i="6"/>
  <c r="AG82" i="6"/>
  <c r="AF82" i="6"/>
  <c r="AE82" i="6"/>
  <c r="AD82" i="6"/>
  <c r="AC82" i="6"/>
  <c r="AB82" i="6"/>
  <c r="AA82" i="6"/>
  <c r="Z82" i="6"/>
  <c r="Y82" i="6"/>
  <c r="X82" i="6"/>
  <c r="W82" i="6"/>
  <c r="V82" i="6"/>
  <c r="U82" i="6"/>
  <c r="T82" i="6"/>
  <c r="S82" i="6"/>
  <c r="R82" i="6"/>
  <c r="Q82" i="6"/>
  <c r="P82" i="6"/>
  <c r="O82" i="6"/>
  <c r="N82" i="6"/>
  <c r="M82" i="6"/>
  <c r="L82" i="6"/>
  <c r="K82" i="6"/>
  <c r="J82" i="6"/>
  <c r="I82" i="6"/>
  <c r="H82" i="6"/>
  <c r="G82" i="6"/>
  <c r="F82" i="6" s="1"/>
  <c r="E82" i="6" s="1"/>
  <c r="D82" i="6"/>
  <c r="AK81" i="6"/>
  <c r="AJ81" i="6"/>
  <c r="AI81" i="6"/>
  <c r="AH81" i="6"/>
  <c r="AG81" i="6"/>
  <c r="AF81" i="6"/>
  <c r="AE81" i="6"/>
  <c r="AD81" i="6"/>
  <c r="AC81" i="6"/>
  <c r="AB81" i="6"/>
  <c r="AA81" i="6"/>
  <c r="Z81" i="6"/>
  <c r="Y81" i="6"/>
  <c r="X81" i="6"/>
  <c r="W81" i="6"/>
  <c r="V81" i="6"/>
  <c r="U81" i="6"/>
  <c r="T81" i="6"/>
  <c r="S81" i="6"/>
  <c r="R81" i="6"/>
  <c r="Q81" i="6"/>
  <c r="P81" i="6"/>
  <c r="O81" i="6"/>
  <c r="N81" i="6"/>
  <c r="M81" i="6"/>
  <c r="L81" i="6"/>
  <c r="K81" i="6"/>
  <c r="J81" i="6"/>
  <c r="I81" i="6"/>
  <c r="H81" i="6"/>
  <c r="F81" i="6" s="1"/>
  <c r="E81" i="6" s="1"/>
  <c r="G81" i="6"/>
  <c r="D81" i="6"/>
  <c r="AK80" i="6"/>
  <c r="AJ80" i="6"/>
  <c r="AI80" i="6"/>
  <c r="AH80" i="6"/>
  <c r="AG80" i="6"/>
  <c r="AF80" i="6"/>
  <c r="AE80" i="6"/>
  <c r="AD80" i="6"/>
  <c r="AC80" i="6"/>
  <c r="AB80" i="6"/>
  <c r="AA80" i="6"/>
  <c r="Z80" i="6"/>
  <c r="Y80" i="6"/>
  <c r="X80" i="6"/>
  <c r="W80" i="6"/>
  <c r="V80" i="6"/>
  <c r="U80" i="6"/>
  <c r="T80" i="6"/>
  <c r="S80" i="6"/>
  <c r="R80" i="6"/>
  <c r="Q80" i="6"/>
  <c r="P80" i="6"/>
  <c r="O80" i="6"/>
  <c r="N80" i="6"/>
  <c r="M80" i="6"/>
  <c r="L80" i="6"/>
  <c r="K80" i="6"/>
  <c r="J80" i="6"/>
  <c r="I80" i="6"/>
  <c r="H80" i="6"/>
  <c r="G80" i="6"/>
  <c r="F80" i="6" s="1"/>
  <c r="E80" i="6" s="1"/>
  <c r="D80" i="6"/>
  <c r="AK79" i="6"/>
  <c r="AJ79" i="6"/>
  <c r="AI79" i="6"/>
  <c r="AH79" i="6"/>
  <c r="AG79" i="6"/>
  <c r="AF79" i="6"/>
  <c r="AE79" i="6"/>
  <c r="AD79" i="6"/>
  <c r="AC79" i="6"/>
  <c r="AB79" i="6"/>
  <c r="AA79" i="6"/>
  <c r="Z79" i="6"/>
  <c r="Y79" i="6"/>
  <c r="X79" i="6"/>
  <c r="W79" i="6"/>
  <c r="V79" i="6"/>
  <c r="U79" i="6"/>
  <c r="T79" i="6"/>
  <c r="S79" i="6"/>
  <c r="R79" i="6"/>
  <c r="Q79" i="6"/>
  <c r="P79" i="6"/>
  <c r="O79" i="6"/>
  <c r="N79" i="6"/>
  <c r="M79" i="6"/>
  <c r="L79" i="6"/>
  <c r="K79" i="6"/>
  <c r="J79" i="6"/>
  <c r="I79" i="6"/>
  <c r="H79" i="6"/>
  <c r="F79" i="6" s="1"/>
  <c r="E79" i="6" s="1"/>
  <c r="G79" i="6"/>
  <c r="D79" i="6"/>
  <c r="AK78" i="6"/>
  <c r="AJ78" i="6"/>
  <c r="AI78" i="6"/>
  <c r="AH78" i="6"/>
  <c r="AG78" i="6"/>
  <c r="AF78" i="6"/>
  <c r="AE78" i="6"/>
  <c r="AD78" i="6"/>
  <c r="AC78" i="6"/>
  <c r="AB78" i="6"/>
  <c r="AA78" i="6"/>
  <c r="Z78" i="6"/>
  <c r="Y78" i="6"/>
  <c r="X78" i="6"/>
  <c r="W78" i="6"/>
  <c r="V78" i="6"/>
  <c r="U78" i="6"/>
  <c r="T78" i="6"/>
  <c r="S78" i="6"/>
  <c r="R78" i="6"/>
  <c r="Q78" i="6"/>
  <c r="P78" i="6"/>
  <c r="O78" i="6"/>
  <c r="N78" i="6"/>
  <c r="M78" i="6"/>
  <c r="L78" i="6"/>
  <c r="K78" i="6"/>
  <c r="J78" i="6"/>
  <c r="I78" i="6"/>
  <c r="H78" i="6"/>
  <c r="G78" i="6"/>
  <c r="F78" i="6" s="1"/>
  <c r="E78" i="6" s="1"/>
  <c r="D78" i="6"/>
  <c r="AK77" i="6"/>
  <c r="AJ77" i="6"/>
  <c r="AI77" i="6"/>
  <c r="AH77" i="6"/>
  <c r="AG77" i="6"/>
  <c r="AF77" i="6"/>
  <c r="AE77" i="6"/>
  <c r="AD77" i="6"/>
  <c r="AC77" i="6"/>
  <c r="AB77" i="6"/>
  <c r="AA77" i="6"/>
  <c r="Z77" i="6"/>
  <c r="Y77" i="6"/>
  <c r="X77" i="6"/>
  <c r="W77" i="6"/>
  <c r="V77" i="6"/>
  <c r="U77" i="6"/>
  <c r="T77" i="6"/>
  <c r="S77" i="6"/>
  <c r="R77" i="6"/>
  <c r="Q77" i="6"/>
  <c r="P77" i="6"/>
  <c r="O77" i="6"/>
  <c r="N77" i="6"/>
  <c r="M77" i="6"/>
  <c r="L77" i="6"/>
  <c r="K77" i="6"/>
  <c r="J77" i="6"/>
  <c r="I77" i="6"/>
  <c r="H77" i="6"/>
  <c r="F77" i="6" s="1"/>
  <c r="E77" i="6" s="1"/>
  <c r="G77" i="6"/>
  <c r="D77" i="6"/>
  <c r="AK76" i="6"/>
  <c r="AJ76" i="6"/>
  <c r="AI76" i="6"/>
  <c r="AH76" i="6"/>
  <c r="AG76" i="6"/>
  <c r="AF76" i="6"/>
  <c r="AE76" i="6"/>
  <c r="AD76" i="6"/>
  <c r="AC76" i="6"/>
  <c r="AB76" i="6"/>
  <c r="AA76" i="6"/>
  <c r="Z76" i="6"/>
  <c r="Y76" i="6"/>
  <c r="X76" i="6"/>
  <c r="W76" i="6"/>
  <c r="V76" i="6"/>
  <c r="U76" i="6"/>
  <c r="T76" i="6"/>
  <c r="S76" i="6"/>
  <c r="R76" i="6"/>
  <c r="Q76" i="6"/>
  <c r="P76" i="6"/>
  <c r="O76" i="6"/>
  <c r="N76" i="6"/>
  <c r="M76" i="6"/>
  <c r="L76" i="6"/>
  <c r="K76" i="6"/>
  <c r="J76" i="6"/>
  <c r="I76" i="6"/>
  <c r="H76" i="6"/>
  <c r="G76" i="6"/>
  <c r="F76" i="6" s="1"/>
  <c r="E76" i="6" s="1"/>
  <c r="D76" i="6"/>
  <c r="AK75" i="6"/>
  <c r="AJ75" i="6"/>
  <c r="AI75" i="6"/>
  <c r="AH75" i="6"/>
  <c r="AG75" i="6"/>
  <c r="AF75" i="6"/>
  <c r="AE75" i="6"/>
  <c r="AD75" i="6"/>
  <c r="AC75" i="6"/>
  <c r="AB75" i="6"/>
  <c r="AA75" i="6"/>
  <c r="Z75" i="6"/>
  <c r="Y75" i="6"/>
  <c r="X75" i="6"/>
  <c r="W75" i="6"/>
  <c r="V75" i="6"/>
  <c r="U75" i="6"/>
  <c r="T75" i="6"/>
  <c r="S75" i="6"/>
  <c r="R75" i="6"/>
  <c r="Q75" i="6"/>
  <c r="P75" i="6"/>
  <c r="O75" i="6"/>
  <c r="N75" i="6"/>
  <c r="M75" i="6"/>
  <c r="L75" i="6"/>
  <c r="K75" i="6"/>
  <c r="J75" i="6"/>
  <c r="I75" i="6"/>
  <c r="H75" i="6"/>
  <c r="F75" i="6" s="1"/>
  <c r="E75" i="6" s="1"/>
  <c r="G75" i="6"/>
  <c r="D75" i="6"/>
  <c r="AK74" i="6"/>
  <c r="AJ74" i="6"/>
  <c r="AI74" i="6"/>
  <c r="AH74" i="6"/>
  <c r="AG74" i="6"/>
  <c r="AF74" i="6"/>
  <c r="AE74" i="6"/>
  <c r="AD74" i="6"/>
  <c r="AC74" i="6"/>
  <c r="AB74" i="6"/>
  <c r="AA74" i="6"/>
  <c r="Z74" i="6"/>
  <c r="Y74" i="6"/>
  <c r="X74" i="6"/>
  <c r="W74" i="6"/>
  <c r="V74" i="6"/>
  <c r="U74" i="6"/>
  <c r="T74" i="6"/>
  <c r="S74" i="6"/>
  <c r="R74" i="6"/>
  <c r="Q74" i="6"/>
  <c r="P74" i="6"/>
  <c r="O74" i="6"/>
  <c r="N74" i="6"/>
  <c r="M74" i="6"/>
  <c r="L74" i="6"/>
  <c r="K74" i="6"/>
  <c r="J74" i="6"/>
  <c r="I74" i="6"/>
  <c r="H74" i="6"/>
  <c r="G74" i="6"/>
  <c r="F74" i="6" s="1"/>
  <c r="E74" i="6" s="1"/>
  <c r="D74" i="6"/>
  <c r="AK73" i="6"/>
  <c r="AJ73" i="6"/>
  <c r="AI73" i="6"/>
  <c r="AH73" i="6"/>
  <c r="AG73" i="6"/>
  <c r="AF73" i="6"/>
  <c r="AE73" i="6"/>
  <c r="AD73" i="6"/>
  <c r="AC73" i="6"/>
  <c r="AB73" i="6"/>
  <c r="AA73" i="6"/>
  <c r="Z73" i="6"/>
  <c r="Y73" i="6"/>
  <c r="X73" i="6"/>
  <c r="W73" i="6"/>
  <c r="V73" i="6"/>
  <c r="U73" i="6"/>
  <c r="T73" i="6"/>
  <c r="S73" i="6"/>
  <c r="R73" i="6"/>
  <c r="Q73" i="6"/>
  <c r="P73" i="6"/>
  <c r="O73" i="6"/>
  <c r="N73" i="6"/>
  <c r="M73" i="6"/>
  <c r="L73" i="6"/>
  <c r="K73" i="6"/>
  <c r="J73" i="6"/>
  <c r="I73" i="6"/>
  <c r="H73" i="6"/>
  <c r="F73" i="6" s="1"/>
  <c r="E73" i="6" s="1"/>
  <c r="G73" i="6"/>
  <c r="D73" i="6"/>
  <c r="AK72" i="6"/>
  <c r="AJ72" i="6"/>
  <c r="AI72" i="6"/>
  <c r="AH72" i="6"/>
  <c r="AG72" i="6"/>
  <c r="AF72" i="6"/>
  <c r="AE72" i="6"/>
  <c r="AD72" i="6"/>
  <c r="AC72" i="6"/>
  <c r="AB72" i="6"/>
  <c r="AA72" i="6"/>
  <c r="Z72" i="6"/>
  <c r="Y72" i="6"/>
  <c r="X72" i="6"/>
  <c r="W72" i="6"/>
  <c r="V72" i="6"/>
  <c r="U72" i="6"/>
  <c r="T72" i="6"/>
  <c r="S72" i="6"/>
  <c r="R72" i="6"/>
  <c r="Q72" i="6"/>
  <c r="P72" i="6"/>
  <c r="O72" i="6"/>
  <c r="N72" i="6"/>
  <c r="M72" i="6"/>
  <c r="L72" i="6"/>
  <c r="K72" i="6"/>
  <c r="J72" i="6"/>
  <c r="I72" i="6"/>
  <c r="H72" i="6"/>
  <c r="G72" i="6"/>
  <c r="F72" i="6" s="1"/>
  <c r="E72" i="6" s="1"/>
  <c r="D72" i="6"/>
  <c r="AK71" i="6"/>
  <c r="AJ71" i="6"/>
  <c r="AI71" i="6"/>
  <c r="AH71" i="6"/>
  <c r="AG71" i="6"/>
  <c r="AF71" i="6"/>
  <c r="AE71" i="6"/>
  <c r="AD71" i="6"/>
  <c r="AC71" i="6"/>
  <c r="AB71" i="6"/>
  <c r="AA71" i="6"/>
  <c r="Z71" i="6"/>
  <c r="Y71" i="6"/>
  <c r="X71" i="6"/>
  <c r="W71" i="6"/>
  <c r="V71" i="6"/>
  <c r="U71" i="6"/>
  <c r="T71" i="6"/>
  <c r="S71" i="6"/>
  <c r="R71" i="6"/>
  <c r="Q71" i="6"/>
  <c r="P71" i="6"/>
  <c r="O71" i="6"/>
  <c r="N71" i="6"/>
  <c r="M71" i="6"/>
  <c r="L71" i="6"/>
  <c r="K71" i="6"/>
  <c r="J71" i="6"/>
  <c r="I71" i="6"/>
  <c r="H71" i="6"/>
  <c r="F71" i="6" s="1"/>
  <c r="E71" i="6" s="1"/>
  <c r="G71" i="6"/>
  <c r="D71" i="6"/>
  <c r="AK70" i="6"/>
  <c r="AJ70" i="6"/>
  <c r="AI70" i="6"/>
  <c r="AH70" i="6"/>
  <c r="AG70" i="6"/>
  <c r="AF70" i="6"/>
  <c r="AE70" i="6"/>
  <c r="AD70" i="6"/>
  <c r="AC70" i="6"/>
  <c r="AB70" i="6"/>
  <c r="AA70" i="6"/>
  <c r="Z70" i="6"/>
  <c r="Y70" i="6"/>
  <c r="X70" i="6"/>
  <c r="W70" i="6"/>
  <c r="V70" i="6"/>
  <c r="U70" i="6"/>
  <c r="T70" i="6"/>
  <c r="S70" i="6"/>
  <c r="R70" i="6"/>
  <c r="Q70" i="6"/>
  <c r="P70" i="6"/>
  <c r="O70" i="6"/>
  <c r="N70" i="6"/>
  <c r="M70" i="6"/>
  <c r="L70" i="6"/>
  <c r="K70" i="6"/>
  <c r="J70" i="6"/>
  <c r="I70" i="6"/>
  <c r="H70" i="6"/>
  <c r="G70" i="6"/>
  <c r="F70" i="6" s="1"/>
  <c r="E70" i="6" s="1"/>
  <c r="D70" i="6"/>
  <c r="AK69" i="6"/>
  <c r="AJ69" i="6"/>
  <c r="AI69" i="6"/>
  <c r="AH69" i="6"/>
  <c r="AG69" i="6"/>
  <c r="AF69" i="6"/>
  <c r="AE69" i="6"/>
  <c r="AD69" i="6"/>
  <c r="AC69" i="6"/>
  <c r="AB69" i="6"/>
  <c r="AA69" i="6"/>
  <c r="Z69" i="6"/>
  <c r="Y69" i="6"/>
  <c r="X69" i="6"/>
  <c r="W69" i="6"/>
  <c r="V69" i="6"/>
  <c r="U69" i="6"/>
  <c r="T69" i="6"/>
  <c r="S69" i="6"/>
  <c r="R69" i="6"/>
  <c r="Q69" i="6"/>
  <c r="P69" i="6"/>
  <c r="O69" i="6"/>
  <c r="N69" i="6"/>
  <c r="M69" i="6"/>
  <c r="L69" i="6"/>
  <c r="K69" i="6"/>
  <c r="J69" i="6"/>
  <c r="I69" i="6"/>
  <c r="H69" i="6"/>
  <c r="F69" i="6" s="1"/>
  <c r="E69" i="6" s="1"/>
  <c r="G69" i="6"/>
  <c r="D69" i="6"/>
  <c r="AK68" i="6"/>
  <c r="AJ68" i="6"/>
  <c r="AI68" i="6"/>
  <c r="AH68" i="6"/>
  <c r="AG68" i="6"/>
  <c r="AF68" i="6"/>
  <c r="AE68" i="6"/>
  <c r="AD68" i="6"/>
  <c r="AC68" i="6"/>
  <c r="AB68" i="6"/>
  <c r="AA68" i="6"/>
  <c r="Z68" i="6"/>
  <c r="Y68" i="6"/>
  <c r="X68" i="6"/>
  <c r="W68" i="6"/>
  <c r="V68" i="6"/>
  <c r="U68" i="6"/>
  <c r="T68" i="6"/>
  <c r="S68" i="6"/>
  <c r="R68" i="6"/>
  <c r="Q68" i="6"/>
  <c r="P68" i="6"/>
  <c r="O68" i="6"/>
  <c r="N68" i="6"/>
  <c r="M68" i="6"/>
  <c r="L68" i="6"/>
  <c r="K68" i="6"/>
  <c r="J68" i="6"/>
  <c r="I68" i="6"/>
  <c r="H68" i="6"/>
  <c r="G68" i="6"/>
  <c r="F68" i="6" s="1"/>
  <c r="E68" i="6" s="1"/>
  <c r="D68" i="6"/>
  <c r="AK67" i="6"/>
  <c r="AJ67" i="6"/>
  <c r="AI67" i="6"/>
  <c r="AH67" i="6"/>
  <c r="AG67" i="6"/>
  <c r="AF67" i="6"/>
  <c r="AE67" i="6"/>
  <c r="AD67" i="6"/>
  <c r="AC67" i="6"/>
  <c r="AB67" i="6"/>
  <c r="AA67" i="6"/>
  <c r="Z67" i="6"/>
  <c r="Y67" i="6"/>
  <c r="X67" i="6"/>
  <c r="W67" i="6"/>
  <c r="V67" i="6"/>
  <c r="U67" i="6"/>
  <c r="T67" i="6"/>
  <c r="S67" i="6"/>
  <c r="R67" i="6"/>
  <c r="Q67" i="6"/>
  <c r="P67" i="6"/>
  <c r="O67" i="6"/>
  <c r="N67" i="6"/>
  <c r="M67" i="6"/>
  <c r="L67" i="6"/>
  <c r="K67" i="6"/>
  <c r="J67" i="6"/>
  <c r="I67" i="6"/>
  <c r="H67" i="6"/>
  <c r="F67" i="6" s="1"/>
  <c r="E67" i="6" s="1"/>
  <c r="G67" i="6"/>
  <c r="D67" i="6"/>
  <c r="AK66" i="6"/>
  <c r="AJ66" i="6"/>
  <c r="AI66" i="6"/>
  <c r="AH66" i="6"/>
  <c r="AG66" i="6"/>
  <c r="AF66" i="6"/>
  <c r="AE66" i="6"/>
  <c r="AD66" i="6"/>
  <c r="AC66" i="6"/>
  <c r="AB66" i="6"/>
  <c r="AA66" i="6"/>
  <c r="Z66" i="6"/>
  <c r="Y66" i="6"/>
  <c r="X66" i="6"/>
  <c r="W66" i="6"/>
  <c r="V66" i="6"/>
  <c r="U66" i="6"/>
  <c r="T66" i="6"/>
  <c r="S66" i="6"/>
  <c r="R66" i="6"/>
  <c r="Q66" i="6"/>
  <c r="P66" i="6"/>
  <c r="O66" i="6"/>
  <c r="N66" i="6"/>
  <c r="M66" i="6"/>
  <c r="L66" i="6"/>
  <c r="K66" i="6"/>
  <c r="J66" i="6"/>
  <c r="I66" i="6"/>
  <c r="H66" i="6"/>
  <c r="G66" i="6"/>
  <c r="F66" i="6" s="1"/>
  <c r="E66" i="6" s="1"/>
  <c r="D66" i="6"/>
  <c r="AK65" i="6"/>
  <c r="AJ65" i="6"/>
  <c r="AI65" i="6"/>
  <c r="AH65" i="6"/>
  <c r="AG65" i="6"/>
  <c r="AF65" i="6"/>
  <c r="AE65" i="6"/>
  <c r="AD65" i="6"/>
  <c r="AC65" i="6"/>
  <c r="AB65" i="6"/>
  <c r="AA65" i="6"/>
  <c r="Z65" i="6"/>
  <c r="Y65" i="6"/>
  <c r="X65" i="6"/>
  <c r="W65" i="6"/>
  <c r="V65" i="6"/>
  <c r="U65" i="6"/>
  <c r="T65" i="6"/>
  <c r="S65" i="6"/>
  <c r="R65" i="6"/>
  <c r="Q65" i="6"/>
  <c r="P65" i="6"/>
  <c r="O65" i="6"/>
  <c r="N65" i="6"/>
  <c r="M65" i="6"/>
  <c r="L65" i="6"/>
  <c r="K65" i="6"/>
  <c r="J65" i="6"/>
  <c r="I65" i="6"/>
  <c r="H65" i="6"/>
  <c r="F65" i="6" s="1"/>
  <c r="E65" i="6" s="1"/>
  <c r="G65" i="6"/>
  <c r="D65" i="6"/>
  <c r="AK64" i="6"/>
  <c r="AJ64" i="6"/>
  <c r="AI64" i="6"/>
  <c r="AH64" i="6"/>
  <c r="AG64" i="6"/>
  <c r="AF64" i="6"/>
  <c r="AE64" i="6"/>
  <c r="AD64" i="6"/>
  <c r="AC64" i="6"/>
  <c r="AB64" i="6"/>
  <c r="AA64" i="6"/>
  <c r="Z64" i="6"/>
  <c r="Y64" i="6"/>
  <c r="X64" i="6"/>
  <c r="W64" i="6"/>
  <c r="V64" i="6"/>
  <c r="U64" i="6"/>
  <c r="T64" i="6"/>
  <c r="S64" i="6"/>
  <c r="R64" i="6"/>
  <c r="Q64" i="6"/>
  <c r="P64" i="6"/>
  <c r="O64" i="6"/>
  <c r="N64" i="6"/>
  <c r="M64" i="6"/>
  <c r="L64" i="6"/>
  <c r="K64" i="6"/>
  <c r="J64" i="6"/>
  <c r="I64" i="6"/>
  <c r="H64" i="6"/>
  <c r="G64" i="6"/>
  <c r="F64" i="6" s="1"/>
  <c r="E64" i="6" s="1"/>
  <c r="D64" i="6"/>
  <c r="AK63" i="6"/>
  <c r="AJ63" i="6"/>
  <c r="AI63" i="6"/>
  <c r="AH63" i="6"/>
  <c r="AG63" i="6"/>
  <c r="AF63" i="6"/>
  <c r="AE63" i="6"/>
  <c r="AD63" i="6"/>
  <c r="AC63" i="6"/>
  <c r="AB63" i="6"/>
  <c r="AA63" i="6"/>
  <c r="Z63" i="6"/>
  <c r="Y63" i="6"/>
  <c r="X63" i="6"/>
  <c r="W63" i="6"/>
  <c r="V63" i="6"/>
  <c r="U63" i="6"/>
  <c r="T63" i="6"/>
  <c r="S63" i="6"/>
  <c r="R63" i="6"/>
  <c r="Q63" i="6"/>
  <c r="P63" i="6"/>
  <c r="O63" i="6"/>
  <c r="N63" i="6"/>
  <c r="M63" i="6"/>
  <c r="L63" i="6"/>
  <c r="K63" i="6"/>
  <c r="J63" i="6"/>
  <c r="I63" i="6"/>
  <c r="H63" i="6"/>
  <c r="F63" i="6" s="1"/>
  <c r="E63" i="6" s="1"/>
  <c r="G63" i="6"/>
  <c r="D63" i="6"/>
  <c r="AK62" i="6"/>
  <c r="AJ62" i="6"/>
  <c r="AI62" i="6"/>
  <c r="AH62" i="6"/>
  <c r="AG62" i="6"/>
  <c r="AF62" i="6"/>
  <c r="AE62" i="6"/>
  <c r="AD62" i="6"/>
  <c r="AC62" i="6"/>
  <c r="AB62" i="6"/>
  <c r="AA62" i="6"/>
  <c r="Z62" i="6"/>
  <c r="Y62" i="6"/>
  <c r="X62" i="6"/>
  <c r="W62" i="6"/>
  <c r="V62" i="6"/>
  <c r="U62" i="6"/>
  <c r="T62" i="6"/>
  <c r="S62" i="6"/>
  <c r="R62" i="6"/>
  <c r="Q62" i="6"/>
  <c r="P62" i="6"/>
  <c r="O62" i="6"/>
  <c r="N62" i="6"/>
  <c r="M62" i="6"/>
  <c r="L62" i="6"/>
  <c r="K62" i="6"/>
  <c r="J62" i="6"/>
  <c r="I62" i="6"/>
  <c r="H62" i="6"/>
  <c r="G62" i="6"/>
  <c r="F62" i="6" s="1"/>
  <c r="E62" i="6" s="1"/>
  <c r="D62" i="6"/>
  <c r="AK61" i="6"/>
  <c r="AJ61" i="6"/>
  <c r="AI61" i="6"/>
  <c r="AH61" i="6"/>
  <c r="AG61" i="6"/>
  <c r="AF61" i="6"/>
  <c r="AE61" i="6"/>
  <c r="AD61" i="6"/>
  <c r="AC61" i="6"/>
  <c r="AB61" i="6"/>
  <c r="AA61" i="6"/>
  <c r="Z61" i="6"/>
  <c r="Y61" i="6"/>
  <c r="X61" i="6"/>
  <c r="W61" i="6"/>
  <c r="V61" i="6"/>
  <c r="U61" i="6"/>
  <c r="T61" i="6"/>
  <c r="S61" i="6"/>
  <c r="R61" i="6"/>
  <c r="Q61" i="6"/>
  <c r="P61" i="6"/>
  <c r="O61" i="6"/>
  <c r="N61" i="6"/>
  <c r="M61" i="6"/>
  <c r="L61" i="6"/>
  <c r="K61" i="6"/>
  <c r="J61" i="6"/>
  <c r="I61" i="6"/>
  <c r="H61" i="6"/>
  <c r="G61" i="6"/>
  <c r="D61" i="6"/>
  <c r="AK60" i="6"/>
  <c r="AJ60" i="6"/>
  <c r="AI60" i="6"/>
  <c r="AH60" i="6"/>
  <c r="AG60" i="6"/>
  <c r="AF60" i="6"/>
  <c r="AE60" i="6"/>
  <c r="AD60" i="6"/>
  <c r="AC60" i="6"/>
  <c r="AB60" i="6"/>
  <c r="AA60" i="6"/>
  <c r="Z60" i="6"/>
  <c r="Y60" i="6"/>
  <c r="X60" i="6"/>
  <c r="W60" i="6"/>
  <c r="V60" i="6"/>
  <c r="U60" i="6"/>
  <c r="T60" i="6"/>
  <c r="S60" i="6"/>
  <c r="R60" i="6"/>
  <c r="Q60" i="6"/>
  <c r="P60" i="6"/>
  <c r="O60" i="6"/>
  <c r="N60" i="6"/>
  <c r="M60" i="6"/>
  <c r="L60" i="6"/>
  <c r="K60" i="6"/>
  <c r="J60" i="6"/>
  <c r="I60" i="6"/>
  <c r="H60" i="6"/>
  <c r="G60" i="6"/>
  <c r="D60" i="6"/>
  <c r="AK59" i="6"/>
  <c r="AJ59" i="6"/>
  <c r="AI59" i="6"/>
  <c r="AH59" i="6"/>
  <c r="AG59" i="6"/>
  <c r="AF59" i="6"/>
  <c r="AE59" i="6"/>
  <c r="AD59" i="6"/>
  <c r="AC59" i="6"/>
  <c r="AB59" i="6"/>
  <c r="AA59" i="6"/>
  <c r="Z59" i="6"/>
  <c r="Y59" i="6"/>
  <c r="X59" i="6"/>
  <c r="W59" i="6"/>
  <c r="V59" i="6"/>
  <c r="U59" i="6"/>
  <c r="T59" i="6"/>
  <c r="S59" i="6"/>
  <c r="R59" i="6"/>
  <c r="Q59" i="6"/>
  <c r="P59" i="6"/>
  <c r="O59" i="6"/>
  <c r="N59" i="6"/>
  <c r="M59" i="6"/>
  <c r="L59" i="6"/>
  <c r="K59" i="6"/>
  <c r="J59" i="6"/>
  <c r="I59" i="6"/>
  <c r="H59" i="6"/>
  <c r="G59" i="6"/>
  <c r="D59" i="6"/>
  <c r="AK58" i="6"/>
  <c r="AJ58" i="6"/>
  <c r="AI58" i="6"/>
  <c r="AH58" i="6"/>
  <c r="AG58" i="6"/>
  <c r="AF58" i="6"/>
  <c r="AE58" i="6"/>
  <c r="AD58" i="6"/>
  <c r="AC58" i="6"/>
  <c r="AB58" i="6"/>
  <c r="AA58" i="6"/>
  <c r="Z58" i="6"/>
  <c r="Y58" i="6"/>
  <c r="X58" i="6"/>
  <c r="W58" i="6"/>
  <c r="V58" i="6"/>
  <c r="U58" i="6"/>
  <c r="T58" i="6"/>
  <c r="S58" i="6"/>
  <c r="R58" i="6"/>
  <c r="Q58" i="6"/>
  <c r="P58" i="6"/>
  <c r="O58" i="6"/>
  <c r="N58" i="6"/>
  <c r="M58" i="6"/>
  <c r="L58" i="6"/>
  <c r="K58" i="6"/>
  <c r="J58" i="6"/>
  <c r="I58" i="6"/>
  <c r="H58" i="6"/>
  <c r="G58" i="6"/>
  <c r="F58" i="6" s="1"/>
  <c r="E58" i="6" s="1"/>
  <c r="D58" i="6"/>
  <c r="AK57" i="6"/>
  <c r="AJ57" i="6"/>
  <c r="AI57" i="6"/>
  <c r="AH57" i="6"/>
  <c r="AG57" i="6"/>
  <c r="AF57" i="6"/>
  <c r="AE57" i="6"/>
  <c r="AD57" i="6"/>
  <c r="AC57" i="6"/>
  <c r="AB57" i="6"/>
  <c r="AA57" i="6"/>
  <c r="Z57" i="6"/>
  <c r="Y57" i="6"/>
  <c r="X57" i="6"/>
  <c r="W57" i="6"/>
  <c r="V57" i="6"/>
  <c r="U57" i="6"/>
  <c r="T57" i="6"/>
  <c r="S57" i="6"/>
  <c r="R57" i="6"/>
  <c r="Q57" i="6"/>
  <c r="P57" i="6"/>
  <c r="O57" i="6"/>
  <c r="N57" i="6"/>
  <c r="M57" i="6"/>
  <c r="L57" i="6"/>
  <c r="K57" i="6"/>
  <c r="J57" i="6"/>
  <c r="I57" i="6"/>
  <c r="H57" i="6"/>
  <c r="G57" i="6"/>
  <c r="D57" i="6"/>
  <c r="AK56" i="6"/>
  <c r="AJ56" i="6"/>
  <c r="AI56" i="6"/>
  <c r="AH56" i="6"/>
  <c r="AG56" i="6"/>
  <c r="AF56" i="6"/>
  <c r="AE56" i="6"/>
  <c r="AD56" i="6"/>
  <c r="AC56" i="6"/>
  <c r="AB56" i="6"/>
  <c r="AA56" i="6"/>
  <c r="Z56" i="6"/>
  <c r="Y56" i="6"/>
  <c r="X56" i="6"/>
  <c r="W56" i="6"/>
  <c r="V56" i="6"/>
  <c r="U56" i="6"/>
  <c r="T56" i="6"/>
  <c r="S56" i="6"/>
  <c r="R56" i="6"/>
  <c r="Q56" i="6"/>
  <c r="P56" i="6"/>
  <c r="O56" i="6"/>
  <c r="N56" i="6"/>
  <c r="M56" i="6"/>
  <c r="L56" i="6"/>
  <c r="K56" i="6"/>
  <c r="J56" i="6"/>
  <c r="I56" i="6"/>
  <c r="H56" i="6"/>
  <c r="G56" i="6"/>
  <c r="D56"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D55"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s="1"/>
  <c r="E54" i="6" s="1"/>
  <c r="D54" i="6"/>
  <c r="AK53" i="6"/>
  <c r="AJ53" i="6"/>
  <c r="AI53" i="6"/>
  <c r="AH53" i="6"/>
  <c r="AG53" i="6"/>
  <c r="AF53" i="6"/>
  <c r="AE53" i="6"/>
  <c r="AD53" i="6"/>
  <c r="AC53" i="6"/>
  <c r="AB53" i="6"/>
  <c r="AA53" i="6"/>
  <c r="Z53" i="6"/>
  <c r="Y53" i="6"/>
  <c r="X53" i="6"/>
  <c r="W53" i="6"/>
  <c r="V53" i="6"/>
  <c r="U53" i="6"/>
  <c r="T53" i="6"/>
  <c r="S53" i="6"/>
  <c r="R53" i="6"/>
  <c r="Q53" i="6"/>
  <c r="P53" i="6"/>
  <c r="O53" i="6"/>
  <c r="N53" i="6"/>
  <c r="M53" i="6"/>
  <c r="L53" i="6"/>
  <c r="K53" i="6"/>
  <c r="J53" i="6"/>
  <c r="I53" i="6"/>
  <c r="H53" i="6"/>
  <c r="G53" i="6"/>
  <c r="D53" i="6"/>
  <c r="AK52" i="6"/>
  <c r="AJ52" i="6"/>
  <c r="AI52" i="6"/>
  <c r="AH52" i="6"/>
  <c r="AG52" i="6"/>
  <c r="AF52" i="6"/>
  <c r="AE52" i="6"/>
  <c r="AD52" i="6"/>
  <c r="AC52" i="6"/>
  <c r="AB52" i="6"/>
  <c r="AA52" i="6"/>
  <c r="Z52" i="6"/>
  <c r="Y52" i="6"/>
  <c r="X52" i="6"/>
  <c r="W52" i="6"/>
  <c r="V52" i="6"/>
  <c r="U52" i="6"/>
  <c r="T52" i="6"/>
  <c r="S52" i="6"/>
  <c r="R52" i="6"/>
  <c r="Q52" i="6"/>
  <c r="P52" i="6"/>
  <c r="O52" i="6"/>
  <c r="N52" i="6"/>
  <c r="M52" i="6"/>
  <c r="L52" i="6"/>
  <c r="K52" i="6"/>
  <c r="J52" i="6"/>
  <c r="I52" i="6"/>
  <c r="H52" i="6"/>
  <c r="G52" i="6"/>
  <c r="F52" i="6" s="1"/>
  <c r="E52" i="6" s="1"/>
  <c r="D52"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D51" i="6"/>
  <c r="AK50" i="6"/>
  <c r="AJ50" i="6"/>
  <c r="AI50" i="6"/>
  <c r="AH50" i="6"/>
  <c r="AG50" i="6"/>
  <c r="AF50" i="6"/>
  <c r="AE50" i="6"/>
  <c r="AD50" i="6"/>
  <c r="AC50" i="6"/>
  <c r="AB50" i="6"/>
  <c r="AA50" i="6"/>
  <c r="Z50" i="6"/>
  <c r="Y50" i="6"/>
  <c r="X50" i="6"/>
  <c r="W50" i="6"/>
  <c r="V50" i="6"/>
  <c r="U50" i="6"/>
  <c r="T50" i="6"/>
  <c r="S50" i="6"/>
  <c r="R50" i="6"/>
  <c r="Q50" i="6"/>
  <c r="P50" i="6"/>
  <c r="O50" i="6"/>
  <c r="N50" i="6"/>
  <c r="M50" i="6"/>
  <c r="L50" i="6"/>
  <c r="K50" i="6"/>
  <c r="J50" i="6"/>
  <c r="I50" i="6"/>
  <c r="H50" i="6"/>
  <c r="G50" i="6"/>
  <c r="F50" i="6" s="1"/>
  <c r="E50" i="6" s="1"/>
  <c r="D50" i="6"/>
  <c r="AK49" i="6"/>
  <c r="AJ49" i="6"/>
  <c r="AI49" i="6"/>
  <c r="AH49" i="6"/>
  <c r="AG49" i="6"/>
  <c r="AF49" i="6"/>
  <c r="AE49" i="6"/>
  <c r="AD49" i="6"/>
  <c r="AC49" i="6"/>
  <c r="AB49" i="6"/>
  <c r="AA49" i="6"/>
  <c r="Z49" i="6"/>
  <c r="Y49" i="6"/>
  <c r="X49" i="6"/>
  <c r="W49" i="6"/>
  <c r="V49" i="6"/>
  <c r="U49" i="6"/>
  <c r="T49" i="6"/>
  <c r="S49" i="6"/>
  <c r="R49" i="6"/>
  <c r="Q49" i="6"/>
  <c r="P49" i="6"/>
  <c r="O49" i="6"/>
  <c r="N49" i="6"/>
  <c r="M49" i="6"/>
  <c r="L49" i="6"/>
  <c r="K49" i="6"/>
  <c r="J49" i="6"/>
  <c r="I49" i="6"/>
  <c r="H49" i="6"/>
  <c r="G49" i="6"/>
  <c r="D49" i="6"/>
  <c r="AK48" i="6"/>
  <c r="AJ48" i="6"/>
  <c r="AI48" i="6"/>
  <c r="AH48" i="6"/>
  <c r="AG48" i="6"/>
  <c r="AF48" i="6"/>
  <c r="AE48" i="6"/>
  <c r="AD48" i="6"/>
  <c r="AC48" i="6"/>
  <c r="AB48" i="6"/>
  <c r="AA48" i="6"/>
  <c r="Z48" i="6"/>
  <c r="Y48" i="6"/>
  <c r="X48" i="6"/>
  <c r="W48" i="6"/>
  <c r="V48" i="6"/>
  <c r="U48" i="6"/>
  <c r="T48" i="6"/>
  <c r="S48" i="6"/>
  <c r="R48" i="6"/>
  <c r="Q48" i="6"/>
  <c r="P48" i="6"/>
  <c r="O48" i="6"/>
  <c r="N48" i="6"/>
  <c r="M48" i="6"/>
  <c r="L48" i="6"/>
  <c r="K48" i="6"/>
  <c r="J48" i="6"/>
  <c r="I48" i="6"/>
  <c r="H48" i="6"/>
  <c r="G48" i="6"/>
  <c r="D48" i="6"/>
  <c r="AK47" i="6"/>
  <c r="AJ47" i="6"/>
  <c r="AI47" i="6"/>
  <c r="AH47" i="6"/>
  <c r="AG47" i="6"/>
  <c r="AF47" i="6"/>
  <c r="AE47" i="6"/>
  <c r="AD47" i="6"/>
  <c r="AC47" i="6"/>
  <c r="AB47" i="6"/>
  <c r="AA47" i="6"/>
  <c r="Z47" i="6"/>
  <c r="Y47" i="6"/>
  <c r="X47" i="6"/>
  <c r="W47" i="6"/>
  <c r="V47" i="6"/>
  <c r="U47" i="6"/>
  <c r="T47" i="6"/>
  <c r="S47" i="6"/>
  <c r="R47" i="6"/>
  <c r="Q47" i="6"/>
  <c r="P47" i="6"/>
  <c r="O47" i="6"/>
  <c r="N47" i="6"/>
  <c r="M47" i="6"/>
  <c r="L47" i="6"/>
  <c r="K47" i="6"/>
  <c r="J47" i="6"/>
  <c r="I47" i="6"/>
  <c r="H47" i="6"/>
  <c r="G47" i="6"/>
  <c r="D47" i="6"/>
  <c r="AK46" i="6"/>
  <c r="AJ46" i="6"/>
  <c r="AI46" i="6"/>
  <c r="AH46" i="6"/>
  <c r="AG46" i="6"/>
  <c r="AF46" i="6"/>
  <c r="AE46" i="6"/>
  <c r="AD46" i="6"/>
  <c r="AC46" i="6"/>
  <c r="AB46" i="6"/>
  <c r="AA46" i="6"/>
  <c r="Z46" i="6"/>
  <c r="Y46" i="6"/>
  <c r="X46" i="6"/>
  <c r="W46" i="6"/>
  <c r="V46" i="6"/>
  <c r="U46" i="6"/>
  <c r="T46" i="6"/>
  <c r="S46" i="6"/>
  <c r="R46" i="6"/>
  <c r="Q46" i="6"/>
  <c r="P46" i="6"/>
  <c r="O46" i="6"/>
  <c r="N46" i="6"/>
  <c r="M46" i="6"/>
  <c r="L46" i="6"/>
  <c r="K46" i="6"/>
  <c r="J46" i="6"/>
  <c r="I46" i="6"/>
  <c r="H46" i="6"/>
  <c r="G46" i="6"/>
  <c r="F46" i="6" s="1"/>
  <c r="E46" i="6" s="1"/>
  <c r="D46" i="6"/>
  <c r="AK45" i="6"/>
  <c r="AJ45" i="6"/>
  <c r="AI45" i="6"/>
  <c r="AH45" i="6"/>
  <c r="AG45" i="6"/>
  <c r="AF45" i="6"/>
  <c r="AE45" i="6"/>
  <c r="AD45" i="6"/>
  <c r="AC45" i="6"/>
  <c r="AB45" i="6"/>
  <c r="AA45" i="6"/>
  <c r="Z45" i="6"/>
  <c r="Y45" i="6"/>
  <c r="X45" i="6"/>
  <c r="W45" i="6"/>
  <c r="V45" i="6"/>
  <c r="U45" i="6"/>
  <c r="T45" i="6"/>
  <c r="S45" i="6"/>
  <c r="R45" i="6"/>
  <c r="Q45" i="6"/>
  <c r="P45" i="6"/>
  <c r="O45" i="6"/>
  <c r="N45" i="6"/>
  <c r="M45" i="6"/>
  <c r="L45" i="6"/>
  <c r="K45" i="6"/>
  <c r="J45" i="6"/>
  <c r="I45" i="6"/>
  <c r="H45" i="6"/>
  <c r="G45" i="6"/>
  <c r="D45" i="6"/>
  <c r="AK44" i="6"/>
  <c r="AJ44" i="6"/>
  <c r="AI44" i="6"/>
  <c r="AH44" i="6"/>
  <c r="AG44" i="6"/>
  <c r="AF44" i="6"/>
  <c r="AE44" i="6"/>
  <c r="AD44" i="6"/>
  <c r="AC44" i="6"/>
  <c r="AB44" i="6"/>
  <c r="AA44" i="6"/>
  <c r="Z44" i="6"/>
  <c r="Y44" i="6"/>
  <c r="X44" i="6"/>
  <c r="W44" i="6"/>
  <c r="V44" i="6"/>
  <c r="U44" i="6"/>
  <c r="T44" i="6"/>
  <c r="S44" i="6"/>
  <c r="R44" i="6"/>
  <c r="Q44" i="6"/>
  <c r="P44" i="6"/>
  <c r="O44" i="6"/>
  <c r="N44" i="6"/>
  <c r="M44" i="6"/>
  <c r="L44" i="6"/>
  <c r="K44" i="6"/>
  <c r="J44" i="6"/>
  <c r="I44" i="6"/>
  <c r="H44" i="6"/>
  <c r="G44" i="6"/>
  <c r="D44" i="6"/>
  <c r="AK43" i="6"/>
  <c r="AJ43" i="6"/>
  <c r="AI43" i="6"/>
  <c r="AH43" i="6"/>
  <c r="AG43" i="6"/>
  <c r="AF43" i="6"/>
  <c r="AE43" i="6"/>
  <c r="AD43" i="6"/>
  <c r="AC43" i="6"/>
  <c r="AB43" i="6"/>
  <c r="AA43" i="6"/>
  <c r="Z43" i="6"/>
  <c r="Y43" i="6"/>
  <c r="X43" i="6"/>
  <c r="W43" i="6"/>
  <c r="V43" i="6"/>
  <c r="U43" i="6"/>
  <c r="T43" i="6"/>
  <c r="S43" i="6"/>
  <c r="R43" i="6"/>
  <c r="Q43" i="6"/>
  <c r="P43" i="6"/>
  <c r="O43" i="6"/>
  <c r="N43" i="6"/>
  <c r="M43" i="6"/>
  <c r="L43" i="6"/>
  <c r="K43" i="6"/>
  <c r="J43" i="6"/>
  <c r="I43" i="6"/>
  <c r="H43" i="6"/>
  <c r="G43" i="6"/>
  <c r="D43" i="6"/>
  <c r="AK42" i="6"/>
  <c r="AJ42" i="6"/>
  <c r="AI42" i="6"/>
  <c r="AH42" i="6"/>
  <c r="AG42" i="6"/>
  <c r="AF42" i="6"/>
  <c r="AE42" i="6"/>
  <c r="AD42" i="6"/>
  <c r="AC42" i="6"/>
  <c r="AB42" i="6"/>
  <c r="AA42" i="6"/>
  <c r="Z42" i="6"/>
  <c r="Y42" i="6"/>
  <c r="X42" i="6"/>
  <c r="W42" i="6"/>
  <c r="V42" i="6"/>
  <c r="U42" i="6"/>
  <c r="T42" i="6"/>
  <c r="S42" i="6"/>
  <c r="R42" i="6"/>
  <c r="Q42" i="6"/>
  <c r="P42" i="6"/>
  <c r="O42" i="6"/>
  <c r="N42" i="6"/>
  <c r="M42" i="6"/>
  <c r="L42" i="6"/>
  <c r="K42" i="6"/>
  <c r="J42" i="6"/>
  <c r="I42" i="6"/>
  <c r="H42" i="6"/>
  <c r="G42" i="6"/>
  <c r="F42" i="6" s="1"/>
  <c r="E42" i="6" s="1"/>
  <c r="D42" i="6"/>
  <c r="AK41" i="6"/>
  <c r="AJ41" i="6"/>
  <c r="AI41" i="6"/>
  <c r="AH41" i="6"/>
  <c r="AG41" i="6"/>
  <c r="AF41" i="6"/>
  <c r="AE41" i="6"/>
  <c r="AD41" i="6"/>
  <c r="AC41" i="6"/>
  <c r="AB41" i="6"/>
  <c r="AA41" i="6"/>
  <c r="Z41" i="6"/>
  <c r="Y41" i="6"/>
  <c r="X41" i="6"/>
  <c r="W41" i="6"/>
  <c r="V41" i="6"/>
  <c r="U41" i="6"/>
  <c r="T41" i="6"/>
  <c r="S41" i="6"/>
  <c r="R41" i="6"/>
  <c r="Q41" i="6"/>
  <c r="P41" i="6"/>
  <c r="O41" i="6"/>
  <c r="N41" i="6"/>
  <c r="M41" i="6"/>
  <c r="L41" i="6"/>
  <c r="K41" i="6"/>
  <c r="J41" i="6"/>
  <c r="I41" i="6"/>
  <c r="H41" i="6"/>
  <c r="F41" i="6" s="1"/>
  <c r="E41" i="6" s="1"/>
  <c r="G41" i="6"/>
  <c r="D41" i="6"/>
  <c r="AK40" i="6"/>
  <c r="AJ40" i="6"/>
  <c r="AI40" i="6"/>
  <c r="AH40" i="6"/>
  <c r="AG40" i="6"/>
  <c r="AF40" i="6"/>
  <c r="AE40" i="6"/>
  <c r="AD40" i="6"/>
  <c r="AC40" i="6"/>
  <c r="AB40" i="6"/>
  <c r="AA40" i="6"/>
  <c r="Z40" i="6"/>
  <c r="Y40" i="6"/>
  <c r="X40" i="6"/>
  <c r="W40" i="6"/>
  <c r="V40" i="6"/>
  <c r="U40" i="6"/>
  <c r="T40" i="6"/>
  <c r="S40" i="6"/>
  <c r="R40" i="6"/>
  <c r="Q40" i="6"/>
  <c r="P40" i="6"/>
  <c r="O40" i="6"/>
  <c r="N40" i="6"/>
  <c r="M40" i="6"/>
  <c r="L40" i="6"/>
  <c r="K40" i="6"/>
  <c r="J40" i="6"/>
  <c r="F40" i="6" s="1"/>
  <c r="E40" i="6" s="1"/>
  <c r="I40" i="6"/>
  <c r="H40" i="6"/>
  <c r="G40" i="6"/>
  <c r="D40" i="6"/>
  <c r="AK39" i="6"/>
  <c r="AJ39" i="6"/>
  <c r="AI39" i="6"/>
  <c r="AH39" i="6"/>
  <c r="AG39" i="6"/>
  <c r="AF39" i="6"/>
  <c r="AE39" i="6"/>
  <c r="AD39" i="6"/>
  <c r="AC39" i="6"/>
  <c r="AB39" i="6"/>
  <c r="AA39" i="6"/>
  <c r="Z39" i="6"/>
  <c r="Y39" i="6"/>
  <c r="X39" i="6"/>
  <c r="W39" i="6"/>
  <c r="V39" i="6"/>
  <c r="U39" i="6"/>
  <c r="T39" i="6"/>
  <c r="S39" i="6"/>
  <c r="R39" i="6"/>
  <c r="Q39" i="6"/>
  <c r="P39" i="6"/>
  <c r="O39" i="6"/>
  <c r="N39" i="6"/>
  <c r="M39" i="6"/>
  <c r="L39" i="6"/>
  <c r="K39" i="6"/>
  <c r="J39" i="6"/>
  <c r="I39" i="6"/>
  <c r="H39" i="6"/>
  <c r="F39" i="6" s="1"/>
  <c r="E39" i="6" s="1"/>
  <c r="G39" i="6"/>
  <c r="D39" i="6"/>
  <c r="AK38" i="6"/>
  <c r="AJ38" i="6"/>
  <c r="AI38" i="6"/>
  <c r="AH38" i="6"/>
  <c r="AG38" i="6"/>
  <c r="AF38" i="6"/>
  <c r="AE38" i="6"/>
  <c r="AD38" i="6"/>
  <c r="AC38" i="6"/>
  <c r="AB38" i="6"/>
  <c r="AA38" i="6"/>
  <c r="Z38" i="6"/>
  <c r="Y38" i="6"/>
  <c r="X38" i="6"/>
  <c r="W38" i="6"/>
  <c r="V38" i="6"/>
  <c r="U38" i="6"/>
  <c r="T38" i="6"/>
  <c r="S38" i="6"/>
  <c r="R38" i="6"/>
  <c r="Q38" i="6"/>
  <c r="P38" i="6"/>
  <c r="O38" i="6"/>
  <c r="N38" i="6"/>
  <c r="M38" i="6"/>
  <c r="L38" i="6"/>
  <c r="K38" i="6"/>
  <c r="J38" i="6"/>
  <c r="F38" i="6" s="1"/>
  <c r="E38" i="6" s="1"/>
  <c r="I38" i="6"/>
  <c r="H38" i="6"/>
  <c r="G38" i="6"/>
  <c r="D38" i="6"/>
  <c r="AK37" i="6"/>
  <c r="AJ37" i="6"/>
  <c r="AI37" i="6"/>
  <c r="AH37" i="6"/>
  <c r="AG37" i="6"/>
  <c r="AF37" i="6"/>
  <c r="AE37" i="6"/>
  <c r="AD37" i="6"/>
  <c r="AC37" i="6"/>
  <c r="AB37" i="6"/>
  <c r="AA37" i="6"/>
  <c r="Z37" i="6"/>
  <c r="Y37" i="6"/>
  <c r="X37" i="6"/>
  <c r="W37" i="6"/>
  <c r="V37" i="6"/>
  <c r="U37" i="6"/>
  <c r="T37" i="6"/>
  <c r="S37" i="6"/>
  <c r="R37" i="6"/>
  <c r="Q37" i="6"/>
  <c r="P37" i="6"/>
  <c r="O37" i="6"/>
  <c r="N37" i="6"/>
  <c r="M37" i="6"/>
  <c r="L37" i="6"/>
  <c r="K37" i="6"/>
  <c r="J37" i="6"/>
  <c r="I37" i="6"/>
  <c r="H37" i="6"/>
  <c r="G37" i="6"/>
  <c r="F37" i="6" s="1"/>
  <c r="E37" i="6" s="1"/>
  <c r="D37" i="6"/>
  <c r="AK36" i="6"/>
  <c r="AJ36" i="6"/>
  <c r="AI36" i="6"/>
  <c r="AH36" i="6"/>
  <c r="AG36" i="6"/>
  <c r="AF36" i="6"/>
  <c r="AE36" i="6"/>
  <c r="AD36" i="6"/>
  <c r="AC36" i="6"/>
  <c r="AB36" i="6"/>
  <c r="AA36" i="6"/>
  <c r="Z36" i="6"/>
  <c r="Y36" i="6"/>
  <c r="X36" i="6"/>
  <c r="W36" i="6"/>
  <c r="V36" i="6"/>
  <c r="U36" i="6"/>
  <c r="T36" i="6"/>
  <c r="S36" i="6"/>
  <c r="R36" i="6"/>
  <c r="Q36" i="6"/>
  <c r="P36" i="6"/>
  <c r="O36" i="6"/>
  <c r="N36" i="6"/>
  <c r="M36" i="6"/>
  <c r="L36" i="6"/>
  <c r="K36" i="6"/>
  <c r="J36" i="6"/>
  <c r="I36" i="6"/>
  <c r="H36" i="6"/>
  <c r="G36" i="6"/>
  <c r="F36" i="6" s="1"/>
  <c r="E36" i="6" s="1"/>
  <c r="D36" i="6"/>
  <c r="AK35" i="6"/>
  <c r="AJ35" i="6"/>
  <c r="AI35" i="6"/>
  <c r="AH35" i="6"/>
  <c r="AG35" i="6"/>
  <c r="AF35" i="6"/>
  <c r="AE35" i="6"/>
  <c r="AD35" i="6"/>
  <c r="AC35" i="6"/>
  <c r="AB35" i="6"/>
  <c r="AA35" i="6"/>
  <c r="Z35" i="6"/>
  <c r="Y35" i="6"/>
  <c r="X35" i="6"/>
  <c r="W35" i="6"/>
  <c r="V35" i="6"/>
  <c r="U35" i="6"/>
  <c r="T35" i="6"/>
  <c r="S35" i="6"/>
  <c r="R35" i="6"/>
  <c r="Q35" i="6"/>
  <c r="P35" i="6"/>
  <c r="O35" i="6"/>
  <c r="N35" i="6"/>
  <c r="M35" i="6"/>
  <c r="L35" i="6"/>
  <c r="K35" i="6"/>
  <c r="J35" i="6"/>
  <c r="I35" i="6"/>
  <c r="H35" i="6"/>
  <c r="G35" i="6"/>
  <c r="D35" i="6"/>
  <c r="AK34" i="6"/>
  <c r="AJ34" i="6"/>
  <c r="AI34" i="6"/>
  <c r="AH34" i="6"/>
  <c r="AG34" i="6"/>
  <c r="AF34" i="6"/>
  <c r="AE34" i="6"/>
  <c r="AD34" i="6"/>
  <c r="AC34" i="6"/>
  <c r="AB34" i="6"/>
  <c r="AA34" i="6"/>
  <c r="Z34" i="6"/>
  <c r="Y34" i="6"/>
  <c r="X34" i="6"/>
  <c r="W34" i="6"/>
  <c r="V34" i="6"/>
  <c r="U34" i="6"/>
  <c r="T34" i="6"/>
  <c r="S34" i="6"/>
  <c r="R34" i="6"/>
  <c r="Q34" i="6"/>
  <c r="P34" i="6"/>
  <c r="O34" i="6"/>
  <c r="N34" i="6"/>
  <c r="M34" i="6"/>
  <c r="L34" i="6"/>
  <c r="K34" i="6"/>
  <c r="J34" i="6"/>
  <c r="F34" i="6" s="1"/>
  <c r="E34" i="6" s="1"/>
  <c r="I34" i="6"/>
  <c r="H34" i="6"/>
  <c r="G34" i="6"/>
  <c r="D34" i="6"/>
  <c r="AK33" i="6"/>
  <c r="AK30" i="6" s="1"/>
  <c r="AJ33" i="6"/>
  <c r="AJ30" i="6" s="1"/>
  <c r="AI33" i="6"/>
  <c r="AH33" i="6"/>
  <c r="AG33" i="6"/>
  <c r="AF33" i="6"/>
  <c r="AE33" i="6"/>
  <c r="AD33" i="6"/>
  <c r="AC33" i="6"/>
  <c r="AC30" i="6" s="1"/>
  <c r="AB33" i="6"/>
  <c r="AA33" i="6"/>
  <c r="Z33" i="6"/>
  <c r="Y33" i="6"/>
  <c r="X33" i="6"/>
  <c r="W33" i="6"/>
  <c r="V33" i="6"/>
  <c r="U33" i="6"/>
  <c r="T33" i="6"/>
  <c r="S33" i="6"/>
  <c r="R33" i="6"/>
  <c r="Q33" i="6"/>
  <c r="P33" i="6"/>
  <c r="O33" i="6"/>
  <c r="N33" i="6"/>
  <c r="M33" i="6"/>
  <c r="M30" i="6" s="1"/>
  <c r="L33" i="6"/>
  <c r="F33" i="6" s="1"/>
  <c r="E33" i="6" s="1"/>
  <c r="K33" i="6"/>
  <c r="J33" i="6"/>
  <c r="I33" i="6"/>
  <c r="H33" i="6"/>
  <c r="G33" i="6"/>
  <c r="D33" i="6"/>
  <c r="E21" i="6" s="1"/>
  <c r="AK32" i="6"/>
  <c r="AJ32" i="6"/>
  <c r="AI32" i="6"/>
  <c r="AH32" i="6"/>
  <c r="AG32" i="6"/>
  <c r="AF32" i="6"/>
  <c r="AE32" i="6"/>
  <c r="AD32" i="6"/>
  <c r="AC32" i="6"/>
  <c r="AB32" i="6"/>
  <c r="AA32" i="6"/>
  <c r="Z32" i="6"/>
  <c r="Y32" i="6"/>
  <c r="X32" i="6"/>
  <c r="W32" i="6"/>
  <c r="W30" i="6" s="1"/>
  <c r="V32" i="6"/>
  <c r="U32" i="6"/>
  <c r="T32" i="6"/>
  <c r="S32" i="6"/>
  <c r="R32" i="6"/>
  <c r="Q32" i="6"/>
  <c r="P32" i="6"/>
  <c r="O32" i="6"/>
  <c r="O30" i="6" s="1"/>
  <c r="N32" i="6"/>
  <c r="N30" i="6" s="1"/>
  <c r="M32" i="6"/>
  <c r="L32" i="6"/>
  <c r="K32" i="6"/>
  <c r="J32" i="6"/>
  <c r="I32" i="6"/>
  <c r="H32" i="6"/>
  <c r="G32" i="6"/>
  <c r="F32" i="6" s="1"/>
  <c r="E32" i="6" s="1"/>
  <c r="D32" i="6"/>
  <c r="AK31" i="6"/>
  <c r="AJ31" i="6"/>
  <c r="AI31" i="6"/>
  <c r="AH31" i="6"/>
  <c r="AG31" i="6"/>
  <c r="AG30" i="6" s="1"/>
  <c r="AF31" i="6"/>
  <c r="AF30" i="6" s="1"/>
  <c r="AE31" i="6"/>
  <c r="AD31" i="6"/>
  <c r="AC31" i="6"/>
  <c r="AB31" i="6"/>
  <c r="AB30" i="6" s="1"/>
  <c r="AA31" i="6"/>
  <c r="Z31" i="6"/>
  <c r="Z30" i="6" s="1"/>
  <c r="Y31" i="6"/>
  <c r="Y30" i="6" s="1"/>
  <c r="X31" i="6"/>
  <c r="X30" i="6" s="1"/>
  <c r="W31" i="6"/>
  <c r="V31" i="6"/>
  <c r="U31" i="6"/>
  <c r="T31" i="6"/>
  <c r="S31" i="6"/>
  <c r="S30" i="6" s="1"/>
  <c r="R31" i="6"/>
  <c r="R30" i="6" s="1"/>
  <c r="Q31" i="6"/>
  <c r="Q30" i="6" s="1"/>
  <c r="P31" i="6"/>
  <c r="P30" i="6" s="1"/>
  <c r="O31" i="6"/>
  <c r="N31" i="6"/>
  <c r="M31" i="6"/>
  <c r="L31" i="6"/>
  <c r="K31" i="6"/>
  <c r="J31" i="6"/>
  <c r="I31" i="6"/>
  <c r="I30" i="6" s="1"/>
  <c r="H31" i="6"/>
  <c r="G31" i="6"/>
  <c r="D31" i="6"/>
  <c r="AI30" i="6"/>
  <c r="AH30" i="6"/>
  <c r="AE30" i="6"/>
  <c r="AD30" i="6"/>
  <c r="AA30" i="6"/>
  <c r="V30" i="6"/>
  <c r="U30" i="6"/>
  <c r="T30" i="6"/>
  <c r="L30" i="6"/>
  <c r="K30" i="6"/>
  <c r="J30" i="6"/>
  <c r="C30" i="6"/>
  <c r="E25" i="6"/>
  <c r="E23" i="6"/>
  <c r="E19" i="6"/>
  <c r="E18" i="6"/>
  <c r="G12" i="6"/>
  <c r="E12" i="6"/>
  <c r="C4" i="6"/>
  <c r="D4" i="6" s="1"/>
  <c r="E4" i="6" s="1"/>
  <c r="F4" i="6" s="1"/>
  <c r="G4" i="6" s="1"/>
  <c r="H4" i="6" s="1"/>
  <c r="I4" i="6" s="1"/>
  <c r="J4" i="6" s="1"/>
  <c r="K4" i="6" s="1"/>
  <c r="L4" i="6" s="1"/>
  <c r="M4" i="6" s="1"/>
  <c r="N4" i="6" s="1"/>
  <c r="O4" i="6" s="1"/>
  <c r="P4" i="6" s="1"/>
  <c r="Q4" i="6" s="1"/>
  <c r="R4" i="6" s="1"/>
  <c r="S4" i="6" s="1"/>
  <c r="T4" i="6" s="1"/>
  <c r="U4" i="6" s="1"/>
  <c r="V4" i="6" s="1"/>
  <c r="W4" i="6" s="1"/>
  <c r="X4" i="6" s="1"/>
  <c r="B4" i="6"/>
  <c r="L29" i="5"/>
  <c r="K29" i="5"/>
  <c r="F29" i="5"/>
  <c r="F28" i="8" s="1"/>
  <c r="L28" i="5"/>
  <c r="K28" i="5"/>
  <c r="F28" i="5"/>
  <c r="F27" i="8" s="1"/>
  <c r="L27" i="5"/>
  <c r="K27" i="5"/>
  <c r="F27" i="5"/>
  <c r="F26" i="8" s="1"/>
  <c r="L26" i="5"/>
  <c r="K26" i="5"/>
  <c r="F26" i="5"/>
  <c r="F25" i="8" s="1"/>
  <c r="L25" i="5"/>
  <c r="K25" i="5"/>
  <c r="F25" i="5"/>
  <c r="F24" i="8" s="1"/>
  <c r="L24" i="5"/>
  <c r="K24" i="5"/>
  <c r="F24" i="5"/>
  <c r="F23" i="8" s="1"/>
  <c r="L23" i="5"/>
  <c r="K23" i="5"/>
  <c r="F23" i="5"/>
  <c r="F22" i="8" s="1"/>
  <c r="L22" i="5"/>
  <c r="K22" i="5"/>
  <c r="F22" i="5"/>
  <c r="F21" i="8" s="1"/>
  <c r="L21" i="5"/>
  <c r="K21" i="5"/>
  <c r="F21" i="5"/>
  <c r="F20" i="8" s="1"/>
  <c r="L20" i="5"/>
  <c r="K20" i="5"/>
  <c r="F20" i="5"/>
  <c r="F19" i="8" s="1"/>
  <c r="F16" i="5"/>
  <c r="E11" i="5"/>
  <c r="D11" i="5"/>
  <c r="D9" i="5"/>
  <c r="D8" i="5"/>
  <c r="D7" i="5"/>
  <c r="D6" i="5"/>
  <c r="D5" i="5"/>
  <c r="AO2" i="4"/>
  <c r="AN2" i="4"/>
  <c r="AM2" i="4"/>
  <c r="AL2" i="4"/>
  <c r="AK2" i="4"/>
  <c r="AJ2" i="4"/>
  <c r="AI2" i="4"/>
  <c r="AH2" i="4"/>
  <c r="AG2" i="4"/>
  <c r="AF2" i="4"/>
  <c r="AE2" i="4"/>
  <c r="AD2" i="4"/>
  <c r="AC2" i="4"/>
  <c r="AB2" i="4"/>
  <c r="AA2" i="4"/>
  <c r="Z2" i="4"/>
  <c r="Y2" i="4"/>
  <c r="X2" i="4"/>
  <c r="W2" i="4"/>
  <c r="V2" i="4"/>
  <c r="U2" i="4"/>
  <c r="T2" i="4"/>
  <c r="S2" i="4"/>
  <c r="R2" i="4"/>
  <c r="Q2" i="4"/>
  <c r="P2" i="4"/>
  <c r="M133" i="17" s="1" a="1"/>
  <c r="M133" i="17" s="1"/>
  <c r="O2" i="4"/>
  <c r="M132" i="17" s="1" a="1"/>
  <c r="M132" i="17" s="1"/>
  <c r="N2" i="4"/>
  <c r="M2" i="4"/>
  <c r="L2" i="4"/>
  <c r="K2" i="4"/>
  <c r="J2" i="4"/>
  <c r="I2" i="4"/>
  <c r="H2" i="4"/>
  <c r="G2" i="4"/>
  <c r="F2" i="4"/>
  <c r="E2" i="4"/>
  <c r="D2" i="4"/>
  <c r="C2" i="4"/>
  <c r="B2" i="4"/>
  <c r="I1" i="3"/>
  <c r="H1" i="3"/>
  <c r="BH537" i="2"/>
  <c r="BG537" i="2"/>
  <c r="BF537" i="2"/>
  <c r="BE537" i="2"/>
  <c r="BD537" i="2"/>
  <c r="BC537" i="2"/>
  <c r="BB537" i="2"/>
  <c r="BA537" i="2"/>
  <c r="AZ537" i="2"/>
  <c r="AY537" i="2"/>
  <c r="T537" i="2" s="1"/>
  <c r="AX537" i="2"/>
  <c r="AW537" i="2"/>
  <c r="W537" i="2"/>
  <c r="U537" i="2"/>
  <c r="M537" i="2"/>
  <c r="L537" i="2"/>
  <c r="K537" i="2"/>
  <c r="J537" i="2"/>
  <c r="I537" i="2"/>
  <c r="H537" i="2"/>
  <c r="G537" i="2"/>
  <c r="F537" i="2"/>
  <c r="E537" i="2"/>
  <c r="B537" i="2"/>
  <c r="BH536" i="2"/>
  <c r="BG536" i="2"/>
  <c r="BF536" i="2"/>
  <c r="BE536" i="2"/>
  <c r="BD536" i="2"/>
  <c r="BC536" i="2"/>
  <c r="BB536" i="2"/>
  <c r="T536" i="2" s="1"/>
  <c r="BA536" i="2"/>
  <c r="AZ536" i="2"/>
  <c r="AY536" i="2"/>
  <c r="AX536" i="2"/>
  <c r="AW536" i="2"/>
  <c r="W536" i="2"/>
  <c r="U536" i="2"/>
  <c r="M536" i="2"/>
  <c r="E29" i="5" s="1"/>
  <c r="D28" i="8" s="1"/>
  <c r="L536" i="2"/>
  <c r="K536" i="2"/>
  <c r="J536" i="2"/>
  <c r="I536" i="2"/>
  <c r="H536" i="2"/>
  <c r="G536" i="2"/>
  <c r="F536" i="2"/>
  <c r="E536" i="2"/>
  <c r="B536" i="2"/>
  <c r="BH535" i="2"/>
  <c r="BG535" i="2"/>
  <c r="BF535" i="2"/>
  <c r="BE535" i="2"/>
  <c r="BD535" i="2"/>
  <c r="BC535" i="2"/>
  <c r="BB535" i="2"/>
  <c r="BA535" i="2"/>
  <c r="AZ535" i="2"/>
  <c r="AY535" i="2"/>
  <c r="AX535" i="2"/>
  <c r="AW535" i="2"/>
  <c r="T535" i="2" s="1"/>
  <c r="W535" i="2"/>
  <c r="U535" i="2"/>
  <c r="M535" i="2"/>
  <c r="L535" i="2"/>
  <c r="K535" i="2"/>
  <c r="J535" i="2"/>
  <c r="I535" i="2"/>
  <c r="H535" i="2"/>
  <c r="G535" i="2"/>
  <c r="F535" i="2"/>
  <c r="E535" i="2"/>
  <c r="B535" i="2"/>
  <c r="BH534" i="2"/>
  <c r="BG534" i="2"/>
  <c r="BF534" i="2"/>
  <c r="BE534" i="2"/>
  <c r="BD534" i="2"/>
  <c r="BC534" i="2"/>
  <c r="BB534" i="2"/>
  <c r="BA534" i="2"/>
  <c r="AZ534" i="2"/>
  <c r="T534" i="2" s="1"/>
  <c r="AY534" i="2"/>
  <c r="AX534" i="2"/>
  <c r="AW534" i="2"/>
  <c r="W534" i="2"/>
  <c r="U534" i="2"/>
  <c r="M534" i="2"/>
  <c r="L534" i="2"/>
  <c r="K534" i="2"/>
  <c r="J534" i="2"/>
  <c r="I534" i="2"/>
  <c r="H534" i="2"/>
  <c r="G534" i="2"/>
  <c r="F534" i="2"/>
  <c r="E534" i="2"/>
  <c r="B534" i="2"/>
  <c r="BH533" i="2"/>
  <c r="BG533" i="2"/>
  <c r="BF533" i="2"/>
  <c r="BE533" i="2"/>
  <c r="BD533" i="2"/>
  <c r="BC533" i="2"/>
  <c r="BB533" i="2"/>
  <c r="BA533" i="2"/>
  <c r="AZ533" i="2"/>
  <c r="AY533" i="2"/>
  <c r="AX533" i="2"/>
  <c r="AW533" i="2"/>
  <c r="W533" i="2"/>
  <c r="U533" i="2"/>
  <c r="T533" i="2"/>
  <c r="M533" i="2"/>
  <c r="L533" i="2"/>
  <c r="K533" i="2"/>
  <c r="J533" i="2"/>
  <c r="I533" i="2"/>
  <c r="H533" i="2"/>
  <c r="G533" i="2"/>
  <c r="F533" i="2"/>
  <c r="E533" i="2"/>
  <c r="B533" i="2"/>
  <c r="BH532" i="2"/>
  <c r="BG532" i="2"/>
  <c r="BF532" i="2"/>
  <c r="BE532" i="2"/>
  <c r="BD532" i="2"/>
  <c r="BC532" i="2"/>
  <c r="BB532" i="2"/>
  <c r="BA532" i="2"/>
  <c r="AZ532" i="2"/>
  <c r="AY532" i="2"/>
  <c r="AX532" i="2"/>
  <c r="T532" i="2" s="1"/>
  <c r="AW532" i="2"/>
  <c r="W532" i="2"/>
  <c r="U532" i="2"/>
  <c r="M532" i="2"/>
  <c r="L532" i="2"/>
  <c r="K532" i="2"/>
  <c r="J532" i="2"/>
  <c r="I532" i="2"/>
  <c r="H532" i="2"/>
  <c r="G532" i="2"/>
  <c r="F532" i="2"/>
  <c r="E532" i="2"/>
  <c r="B532" i="2"/>
  <c r="BH531" i="2"/>
  <c r="BG531" i="2"/>
  <c r="BF531" i="2"/>
  <c r="BE531" i="2"/>
  <c r="BD531" i="2"/>
  <c r="BC531" i="2"/>
  <c r="BB531" i="2"/>
  <c r="BA531" i="2"/>
  <c r="AZ531" i="2"/>
  <c r="AY531" i="2"/>
  <c r="AX531" i="2"/>
  <c r="AW531" i="2"/>
  <c r="W531" i="2"/>
  <c r="U531" i="2"/>
  <c r="T531" i="2"/>
  <c r="M531" i="2"/>
  <c r="L531" i="2"/>
  <c r="K531" i="2"/>
  <c r="J531" i="2"/>
  <c r="I531" i="2"/>
  <c r="H531" i="2"/>
  <c r="G531" i="2"/>
  <c r="F531" i="2"/>
  <c r="E531" i="2"/>
  <c r="B531" i="2"/>
  <c r="BH530" i="2"/>
  <c r="BG530" i="2"/>
  <c r="BF530" i="2"/>
  <c r="BE530" i="2"/>
  <c r="BD530" i="2"/>
  <c r="BC530" i="2"/>
  <c r="BB530" i="2"/>
  <c r="BA530" i="2"/>
  <c r="AZ530" i="2"/>
  <c r="AY530" i="2"/>
  <c r="AX530" i="2"/>
  <c r="AW530" i="2"/>
  <c r="W530" i="2"/>
  <c r="U530" i="2"/>
  <c r="M530" i="2"/>
  <c r="L530" i="2"/>
  <c r="K530" i="2"/>
  <c r="J530" i="2"/>
  <c r="I530" i="2"/>
  <c r="H530" i="2"/>
  <c r="G530" i="2"/>
  <c r="F530" i="2"/>
  <c r="E530" i="2"/>
  <c r="B530" i="2"/>
  <c r="BH529" i="2"/>
  <c r="BG529" i="2"/>
  <c r="BF529" i="2"/>
  <c r="BE529" i="2"/>
  <c r="BD529" i="2"/>
  <c r="BC529" i="2"/>
  <c r="BB529" i="2"/>
  <c r="BA529" i="2"/>
  <c r="AZ529" i="2"/>
  <c r="AY529" i="2"/>
  <c r="T529" i="2" s="1"/>
  <c r="AX529" i="2"/>
  <c r="AW529" i="2"/>
  <c r="W529" i="2"/>
  <c r="U529" i="2"/>
  <c r="M529" i="2"/>
  <c r="L529" i="2"/>
  <c r="K529" i="2"/>
  <c r="J529" i="2"/>
  <c r="I529" i="2"/>
  <c r="H529" i="2"/>
  <c r="G529" i="2"/>
  <c r="F529" i="2"/>
  <c r="E529" i="2"/>
  <c r="B529" i="2"/>
  <c r="BH528" i="2"/>
  <c r="BG528" i="2"/>
  <c r="BF528" i="2"/>
  <c r="BE528" i="2"/>
  <c r="BD528" i="2"/>
  <c r="BC528" i="2"/>
  <c r="BB528" i="2"/>
  <c r="BA528" i="2"/>
  <c r="AZ528" i="2"/>
  <c r="AY528" i="2"/>
  <c r="AX528" i="2"/>
  <c r="T528" i="2" s="1"/>
  <c r="AW528" i="2"/>
  <c r="W528" i="2"/>
  <c r="U528" i="2"/>
  <c r="M528" i="2"/>
  <c r="L528" i="2"/>
  <c r="K528" i="2"/>
  <c r="J528" i="2"/>
  <c r="I528" i="2"/>
  <c r="H528" i="2"/>
  <c r="G528" i="2"/>
  <c r="F528" i="2"/>
  <c r="E528" i="2"/>
  <c r="B528" i="2"/>
  <c r="BH527" i="2"/>
  <c r="BG527" i="2"/>
  <c r="BF527" i="2"/>
  <c r="BE527" i="2"/>
  <c r="BD527" i="2"/>
  <c r="BC527" i="2"/>
  <c r="BB527" i="2"/>
  <c r="BA527" i="2"/>
  <c r="AZ527" i="2"/>
  <c r="AY527" i="2"/>
  <c r="AX527" i="2"/>
  <c r="AW527" i="2"/>
  <c r="T527" i="2" s="1"/>
  <c r="W527" i="2"/>
  <c r="U527" i="2"/>
  <c r="M527" i="2"/>
  <c r="L527" i="2"/>
  <c r="K527" i="2"/>
  <c r="J527" i="2"/>
  <c r="I527" i="2"/>
  <c r="H527" i="2"/>
  <c r="G527" i="2"/>
  <c r="F527" i="2"/>
  <c r="E527" i="2"/>
  <c r="B527" i="2"/>
  <c r="BH526" i="2"/>
  <c r="BG526" i="2"/>
  <c r="BF526" i="2"/>
  <c r="BE526" i="2"/>
  <c r="BD526" i="2"/>
  <c r="BC526" i="2"/>
  <c r="BB526" i="2"/>
  <c r="BA526" i="2"/>
  <c r="AZ526" i="2"/>
  <c r="AY526" i="2"/>
  <c r="AX526" i="2"/>
  <c r="AW526" i="2"/>
  <c r="T526" i="2" s="1"/>
  <c r="W526" i="2"/>
  <c r="U526" i="2"/>
  <c r="M526" i="2"/>
  <c r="L526" i="2"/>
  <c r="K526" i="2"/>
  <c r="J526" i="2"/>
  <c r="I526" i="2"/>
  <c r="H526" i="2"/>
  <c r="G526" i="2"/>
  <c r="F526" i="2"/>
  <c r="E526" i="2"/>
  <c r="B526" i="2"/>
  <c r="BH525" i="2"/>
  <c r="BG525" i="2"/>
  <c r="BF525" i="2"/>
  <c r="BE525" i="2"/>
  <c r="BD525" i="2"/>
  <c r="BC525" i="2"/>
  <c r="BB525" i="2"/>
  <c r="BA525" i="2"/>
  <c r="AZ525" i="2"/>
  <c r="T525" i="2" s="1"/>
  <c r="AY525" i="2"/>
  <c r="AX525" i="2"/>
  <c r="AW525" i="2"/>
  <c r="W525" i="2"/>
  <c r="U525" i="2"/>
  <c r="M525" i="2"/>
  <c r="L525" i="2"/>
  <c r="K525" i="2"/>
  <c r="J525" i="2"/>
  <c r="I525" i="2"/>
  <c r="H525" i="2"/>
  <c r="G525" i="2"/>
  <c r="F525" i="2"/>
  <c r="E525" i="2"/>
  <c r="B525" i="2"/>
  <c r="BH524" i="2"/>
  <c r="BG524" i="2"/>
  <c r="BF524" i="2"/>
  <c r="BE524" i="2"/>
  <c r="BD524" i="2"/>
  <c r="BC524" i="2"/>
  <c r="BB524" i="2"/>
  <c r="BA524" i="2"/>
  <c r="AZ524" i="2"/>
  <c r="T524" i="2" s="1"/>
  <c r="AY524" i="2"/>
  <c r="AX524" i="2"/>
  <c r="AW524" i="2"/>
  <c r="W524" i="2"/>
  <c r="U524" i="2"/>
  <c r="M524" i="2"/>
  <c r="L524" i="2"/>
  <c r="K524" i="2"/>
  <c r="J524" i="2"/>
  <c r="I524" i="2"/>
  <c r="H524" i="2"/>
  <c r="G524" i="2"/>
  <c r="F524" i="2"/>
  <c r="E524" i="2"/>
  <c r="B524" i="2"/>
  <c r="BH523" i="2"/>
  <c r="BG523" i="2"/>
  <c r="BF523" i="2"/>
  <c r="BE523" i="2"/>
  <c r="BD523" i="2"/>
  <c r="BC523" i="2"/>
  <c r="BB523" i="2"/>
  <c r="BA523" i="2"/>
  <c r="AZ523" i="2"/>
  <c r="AY523" i="2"/>
  <c r="AX523" i="2"/>
  <c r="AW523" i="2"/>
  <c r="W523" i="2"/>
  <c r="U523" i="2"/>
  <c r="T523" i="2"/>
  <c r="M523" i="2"/>
  <c r="L523" i="2"/>
  <c r="K523" i="2"/>
  <c r="J523" i="2"/>
  <c r="I523" i="2"/>
  <c r="H523" i="2"/>
  <c r="G523" i="2"/>
  <c r="F523" i="2"/>
  <c r="E523" i="2"/>
  <c r="B523" i="2"/>
  <c r="BH522" i="2"/>
  <c r="BG522" i="2"/>
  <c r="BF522" i="2"/>
  <c r="BE522" i="2"/>
  <c r="BD522" i="2"/>
  <c r="BC522" i="2"/>
  <c r="BB522" i="2"/>
  <c r="BA522" i="2"/>
  <c r="AZ522" i="2"/>
  <c r="AY522" i="2"/>
  <c r="AX522" i="2"/>
  <c r="AW522" i="2"/>
  <c r="W522" i="2"/>
  <c r="U522" i="2"/>
  <c r="M522" i="2"/>
  <c r="L522" i="2"/>
  <c r="K522" i="2"/>
  <c r="J522" i="2"/>
  <c r="I522" i="2"/>
  <c r="H522" i="2"/>
  <c r="G522" i="2"/>
  <c r="F522" i="2"/>
  <c r="E522" i="2"/>
  <c r="B522" i="2"/>
  <c r="BH521" i="2"/>
  <c r="BG521" i="2"/>
  <c r="BF521" i="2"/>
  <c r="BE521" i="2"/>
  <c r="BD521" i="2"/>
  <c r="BC521" i="2"/>
  <c r="T521" i="2" s="1"/>
  <c r="BB521" i="2"/>
  <c r="BA521" i="2"/>
  <c r="AZ521" i="2"/>
  <c r="AY521" i="2"/>
  <c r="AX521" i="2"/>
  <c r="AW521" i="2"/>
  <c r="W521" i="2"/>
  <c r="U521" i="2"/>
  <c r="M521" i="2"/>
  <c r="L521" i="2"/>
  <c r="K521" i="2"/>
  <c r="J521" i="2"/>
  <c r="I521" i="2"/>
  <c r="H521" i="2"/>
  <c r="G521" i="2"/>
  <c r="F521" i="2"/>
  <c r="E521" i="2"/>
  <c r="BH520" i="2"/>
  <c r="BG520" i="2"/>
  <c r="BF520" i="2"/>
  <c r="BE520" i="2"/>
  <c r="BD520" i="2"/>
  <c r="BC520" i="2"/>
  <c r="BB520" i="2"/>
  <c r="BA520" i="2"/>
  <c r="AZ520" i="2"/>
  <c r="AY520" i="2"/>
  <c r="AX520" i="2"/>
  <c r="AW520" i="2"/>
  <c r="W520" i="2"/>
  <c r="U520" i="2"/>
  <c r="T520" i="2"/>
  <c r="M520" i="2"/>
  <c r="L520" i="2"/>
  <c r="K520" i="2"/>
  <c r="J520" i="2"/>
  <c r="I520" i="2"/>
  <c r="H520" i="2"/>
  <c r="G520" i="2"/>
  <c r="F520" i="2"/>
  <c r="E520" i="2"/>
  <c r="B520" i="2"/>
  <c r="BH519" i="2"/>
  <c r="BG519" i="2"/>
  <c r="BF519" i="2"/>
  <c r="BE519" i="2"/>
  <c r="BD519" i="2"/>
  <c r="BC519" i="2"/>
  <c r="BB519" i="2"/>
  <c r="BA519" i="2"/>
  <c r="AZ519" i="2"/>
  <c r="AY519" i="2"/>
  <c r="AX519" i="2"/>
  <c r="AW519" i="2"/>
  <c r="W519" i="2"/>
  <c r="U519" i="2"/>
  <c r="T519" i="2"/>
  <c r="M519" i="2"/>
  <c r="L519" i="2"/>
  <c r="K519" i="2"/>
  <c r="J519" i="2"/>
  <c r="I519" i="2"/>
  <c r="H519" i="2"/>
  <c r="G519" i="2"/>
  <c r="F519" i="2"/>
  <c r="E519" i="2"/>
  <c r="B519" i="2"/>
  <c r="BH518" i="2"/>
  <c r="BG518" i="2"/>
  <c r="BF518" i="2"/>
  <c r="BE518" i="2"/>
  <c r="BD518" i="2"/>
  <c r="BC518" i="2"/>
  <c r="BB518" i="2"/>
  <c r="BA518" i="2"/>
  <c r="AZ518" i="2"/>
  <c r="AY518" i="2"/>
  <c r="T518" i="2" s="1"/>
  <c r="AX518" i="2"/>
  <c r="AW518" i="2"/>
  <c r="W518" i="2"/>
  <c r="U518" i="2"/>
  <c r="M518" i="2"/>
  <c r="L518" i="2"/>
  <c r="K518" i="2"/>
  <c r="J518" i="2"/>
  <c r="I518" i="2"/>
  <c r="H518" i="2"/>
  <c r="G518" i="2"/>
  <c r="F518" i="2"/>
  <c r="E518" i="2"/>
  <c r="B518" i="2"/>
  <c r="BH517" i="2"/>
  <c r="BG517" i="2"/>
  <c r="BF517" i="2"/>
  <c r="BE517" i="2"/>
  <c r="BD517" i="2"/>
  <c r="BC517" i="2"/>
  <c r="BB517" i="2"/>
  <c r="BA517" i="2"/>
  <c r="AZ517" i="2"/>
  <c r="AY517" i="2"/>
  <c r="T517" i="2" s="1"/>
  <c r="AX517" i="2"/>
  <c r="AW517" i="2"/>
  <c r="W517" i="2"/>
  <c r="U517" i="2"/>
  <c r="M517" i="2"/>
  <c r="L517" i="2"/>
  <c r="K517" i="2"/>
  <c r="J517" i="2"/>
  <c r="I517" i="2"/>
  <c r="H517" i="2"/>
  <c r="G517" i="2"/>
  <c r="F517" i="2"/>
  <c r="E517" i="2"/>
  <c r="B517" i="2"/>
  <c r="BH516" i="2"/>
  <c r="BG516" i="2"/>
  <c r="BF516" i="2"/>
  <c r="BE516" i="2"/>
  <c r="BD516" i="2"/>
  <c r="BC516" i="2"/>
  <c r="BB516" i="2"/>
  <c r="BA516" i="2"/>
  <c r="AZ516" i="2"/>
  <c r="AY516" i="2"/>
  <c r="AX516" i="2"/>
  <c r="AW516" i="2"/>
  <c r="T516" i="2" s="1"/>
  <c r="W516" i="2"/>
  <c r="U516" i="2"/>
  <c r="M516" i="2"/>
  <c r="L516" i="2"/>
  <c r="K516" i="2"/>
  <c r="J516" i="2"/>
  <c r="I516" i="2"/>
  <c r="H516" i="2"/>
  <c r="G516" i="2"/>
  <c r="F516" i="2"/>
  <c r="E516" i="2"/>
  <c r="B516" i="2"/>
  <c r="BH515" i="2"/>
  <c r="BG515" i="2"/>
  <c r="BF515" i="2"/>
  <c r="BE515" i="2"/>
  <c r="BD515" i="2"/>
  <c r="BC515" i="2"/>
  <c r="BB515" i="2"/>
  <c r="BA515" i="2"/>
  <c r="AZ515" i="2"/>
  <c r="T515" i="2" s="1"/>
  <c r="AY515" i="2"/>
  <c r="AX515" i="2"/>
  <c r="AW515" i="2"/>
  <c r="W515" i="2"/>
  <c r="U515" i="2"/>
  <c r="M515" i="2"/>
  <c r="E23" i="5" s="1"/>
  <c r="D22" i="8" s="1"/>
  <c r="L515" i="2"/>
  <c r="D23" i="5" s="1"/>
  <c r="C22" i="8" s="1"/>
  <c r="K515" i="2"/>
  <c r="J515" i="2"/>
  <c r="I515" i="2"/>
  <c r="H515" i="2"/>
  <c r="G515" i="2"/>
  <c r="F515" i="2"/>
  <c r="E515" i="2"/>
  <c r="B515" i="2"/>
  <c r="BH514" i="2"/>
  <c r="BG514" i="2"/>
  <c r="BF514" i="2"/>
  <c r="BE514" i="2"/>
  <c r="BD514" i="2"/>
  <c r="BC514" i="2"/>
  <c r="BB514" i="2"/>
  <c r="BA514" i="2"/>
  <c r="AZ514" i="2"/>
  <c r="AY514" i="2"/>
  <c r="AX514" i="2"/>
  <c r="AW514" i="2"/>
  <c r="W514" i="2"/>
  <c r="U514" i="2"/>
  <c r="T514" i="2"/>
  <c r="M514" i="2"/>
  <c r="L514" i="2"/>
  <c r="K514" i="2"/>
  <c r="J514" i="2"/>
  <c r="I514" i="2"/>
  <c r="H514" i="2"/>
  <c r="G514" i="2"/>
  <c r="F514" i="2"/>
  <c r="E514" i="2"/>
  <c r="B514" i="2"/>
  <c r="BH513" i="2"/>
  <c r="BG513" i="2"/>
  <c r="BF513" i="2"/>
  <c r="BE513" i="2"/>
  <c r="BD513" i="2"/>
  <c r="BC513" i="2"/>
  <c r="BB513" i="2"/>
  <c r="BA513" i="2"/>
  <c r="AZ513" i="2"/>
  <c r="AY513" i="2"/>
  <c r="AX513" i="2"/>
  <c r="AW513" i="2"/>
  <c r="T513" i="2" s="1"/>
  <c r="W513" i="2"/>
  <c r="U513" i="2"/>
  <c r="M513" i="2"/>
  <c r="L513" i="2"/>
  <c r="K513" i="2"/>
  <c r="J513" i="2"/>
  <c r="I513" i="2"/>
  <c r="H513" i="2"/>
  <c r="G513" i="2"/>
  <c r="F513" i="2"/>
  <c r="E513" i="2"/>
  <c r="B513" i="2"/>
  <c r="BH512" i="2"/>
  <c r="BG512" i="2"/>
  <c r="BF512" i="2"/>
  <c r="BE512" i="2"/>
  <c r="BD512" i="2"/>
  <c r="BC512" i="2"/>
  <c r="BB512" i="2"/>
  <c r="BA512" i="2"/>
  <c r="AZ512" i="2"/>
  <c r="AY512" i="2"/>
  <c r="AX512" i="2"/>
  <c r="AW512" i="2"/>
  <c r="T512" i="2" s="1"/>
  <c r="W512" i="2"/>
  <c r="U512" i="2"/>
  <c r="M512" i="2"/>
  <c r="L512" i="2"/>
  <c r="K512" i="2"/>
  <c r="J512" i="2"/>
  <c r="I512" i="2"/>
  <c r="H512" i="2"/>
  <c r="G512" i="2"/>
  <c r="F512" i="2"/>
  <c r="E512" i="2"/>
  <c r="B512" i="2"/>
  <c r="BH511" i="2"/>
  <c r="BG511" i="2"/>
  <c r="BF511" i="2"/>
  <c r="BE511" i="2"/>
  <c r="BD511" i="2"/>
  <c r="BC511" i="2"/>
  <c r="BB511" i="2"/>
  <c r="BA511" i="2"/>
  <c r="AZ511" i="2"/>
  <c r="AY511" i="2"/>
  <c r="T511" i="2" s="1"/>
  <c r="AX511" i="2"/>
  <c r="AW511" i="2"/>
  <c r="W511" i="2"/>
  <c r="U511" i="2"/>
  <c r="M511" i="2"/>
  <c r="L511" i="2"/>
  <c r="K511" i="2"/>
  <c r="J511" i="2"/>
  <c r="I511" i="2"/>
  <c r="H511" i="2"/>
  <c r="G511" i="2"/>
  <c r="F511" i="2"/>
  <c r="E511" i="2"/>
  <c r="B511" i="2"/>
  <c r="BH510" i="2"/>
  <c r="BG510" i="2"/>
  <c r="BF510" i="2"/>
  <c r="BE510" i="2"/>
  <c r="BD510" i="2"/>
  <c r="BC510" i="2"/>
  <c r="BB510" i="2"/>
  <c r="BA510" i="2"/>
  <c r="AZ510" i="2"/>
  <c r="AY510" i="2"/>
  <c r="AX510" i="2"/>
  <c r="AW510" i="2"/>
  <c r="W510" i="2"/>
  <c r="U510" i="2"/>
  <c r="M510" i="2"/>
  <c r="L510" i="2"/>
  <c r="K510" i="2"/>
  <c r="J510" i="2"/>
  <c r="I510" i="2"/>
  <c r="H510" i="2"/>
  <c r="G510" i="2"/>
  <c r="F510" i="2"/>
  <c r="E510" i="2"/>
  <c r="B510" i="2"/>
  <c r="BH509" i="2"/>
  <c r="BG509" i="2"/>
  <c r="BF509" i="2"/>
  <c r="BE509" i="2"/>
  <c r="BD509" i="2"/>
  <c r="BC509" i="2"/>
  <c r="BB509" i="2"/>
  <c r="BA509" i="2"/>
  <c r="AZ509" i="2"/>
  <c r="AY509" i="2"/>
  <c r="AX509" i="2"/>
  <c r="AW509" i="2"/>
  <c r="W509" i="2"/>
  <c r="U509" i="2"/>
  <c r="T509" i="2"/>
  <c r="M509" i="2"/>
  <c r="L509" i="2"/>
  <c r="K509" i="2"/>
  <c r="J509" i="2"/>
  <c r="I509" i="2"/>
  <c r="H509" i="2"/>
  <c r="G509" i="2"/>
  <c r="F509" i="2"/>
  <c r="E509" i="2"/>
  <c r="B509" i="2"/>
  <c r="BH508" i="2"/>
  <c r="BG508" i="2"/>
  <c r="BF508" i="2"/>
  <c r="BE508" i="2"/>
  <c r="BD508" i="2"/>
  <c r="BC508" i="2"/>
  <c r="BB508" i="2"/>
  <c r="BA508" i="2"/>
  <c r="AZ508" i="2"/>
  <c r="AY508" i="2"/>
  <c r="AX508" i="2"/>
  <c r="AW508" i="2"/>
  <c r="W508" i="2"/>
  <c r="U508" i="2"/>
  <c r="T508" i="2"/>
  <c r="M508" i="2"/>
  <c r="L508" i="2"/>
  <c r="K508" i="2"/>
  <c r="J508" i="2"/>
  <c r="I508" i="2"/>
  <c r="H508" i="2"/>
  <c r="G508" i="2"/>
  <c r="F508" i="2"/>
  <c r="E508" i="2"/>
  <c r="B508" i="2"/>
  <c r="BH507" i="2"/>
  <c r="BG507" i="2"/>
  <c r="BF507" i="2"/>
  <c r="BE507" i="2"/>
  <c r="BD507" i="2"/>
  <c r="BC507" i="2"/>
  <c r="BB507" i="2"/>
  <c r="BA507" i="2"/>
  <c r="AZ507" i="2"/>
  <c r="AY507" i="2"/>
  <c r="AX507" i="2"/>
  <c r="T507" i="2" s="1"/>
  <c r="AW507" i="2"/>
  <c r="W507" i="2"/>
  <c r="U507" i="2"/>
  <c r="M507" i="2"/>
  <c r="L507" i="2"/>
  <c r="K507" i="2"/>
  <c r="J507" i="2"/>
  <c r="I507" i="2"/>
  <c r="H507" i="2"/>
  <c r="G507" i="2"/>
  <c r="F507" i="2"/>
  <c r="E507" i="2"/>
  <c r="B507" i="2"/>
  <c r="BH506" i="2"/>
  <c r="BG506" i="2"/>
  <c r="BF506" i="2"/>
  <c r="BE506" i="2"/>
  <c r="BD506" i="2"/>
  <c r="T506" i="2" s="1"/>
  <c r="BC506" i="2"/>
  <c r="BB506" i="2"/>
  <c r="BA506" i="2"/>
  <c r="AZ506" i="2"/>
  <c r="AY506" i="2"/>
  <c r="AX506" i="2"/>
  <c r="AW506" i="2"/>
  <c r="W506" i="2"/>
  <c r="U506" i="2"/>
  <c r="M506" i="2"/>
  <c r="L506" i="2"/>
  <c r="K506" i="2"/>
  <c r="J506" i="2"/>
  <c r="I506" i="2"/>
  <c r="H506" i="2"/>
  <c r="G506" i="2"/>
  <c r="F506" i="2"/>
  <c r="E506" i="2"/>
  <c r="B506" i="2"/>
  <c r="BH505" i="2"/>
  <c r="BG505" i="2"/>
  <c r="BF505" i="2"/>
  <c r="BE505" i="2"/>
  <c r="BD505" i="2"/>
  <c r="BC505" i="2"/>
  <c r="BB505" i="2"/>
  <c r="BA505" i="2"/>
  <c r="AZ505" i="2"/>
  <c r="AY505" i="2"/>
  <c r="AX505" i="2"/>
  <c r="AW505" i="2"/>
  <c r="T505" i="2" s="1"/>
  <c r="W505" i="2"/>
  <c r="U505" i="2"/>
  <c r="M505" i="2"/>
  <c r="L505" i="2"/>
  <c r="K505" i="2"/>
  <c r="J505" i="2"/>
  <c r="I505" i="2"/>
  <c r="H505" i="2"/>
  <c r="G505" i="2"/>
  <c r="F505" i="2"/>
  <c r="E505" i="2"/>
  <c r="B505" i="2"/>
  <c r="BH504" i="2"/>
  <c r="BG504" i="2"/>
  <c r="BF504" i="2"/>
  <c r="BE504" i="2"/>
  <c r="BD504" i="2"/>
  <c r="BC504" i="2"/>
  <c r="BB504" i="2"/>
  <c r="BA504" i="2"/>
  <c r="AZ504" i="2"/>
  <c r="AY504" i="2"/>
  <c r="AX504" i="2"/>
  <c r="T504" i="2" s="1"/>
  <c r="AW504" i="2"/>
  <c r="W504" i="2"/>
  <c r="U504" i="2"/>
  <c r="M504" i="2"/>
  <c r="L504" i="2"/>
  <c r="K504" i="2"/>
  <c r="J504" i="2"/>
  <c r="I504" i="2"/>
  <c r="H504" i="2"/>
  <c r="G504" i="2"/>
  <c r="F504" i="2"/>
  <c r="E504" i="2"/>
  <c r="B504" i="2"/>
  <c r="BH503" i="2"/>
  <c r="BG503" i="2"/>
  <c r="BF503" i="2"/>
  <c r="BE503" i="2"/>
  <c r="BD503" i="2"/>
  <c r="BC503" i="2"/>
  <c r="BB503" i="2"/>
  <c r="BA503" i="2"/>
  <c r="AZ503" i="2"/>
  <c r="AY503" i="2"/>
  <c r="AX503" i="2"/>
  <c r="AW503" i="2"/>
  <c r="W503" i="2"/>
  <c r="U503" i="2"/>
  <c r="T503" i="2"/>
  <c r="M503" i="2"/>
  <c r="L503" i="2"/>
  <c r="K503" i="2"/>
  <c r="J503" i="2"/>
  <c r="I503" i="2"/>
  <c r="H503" i="2"/>
  <c r="G503" i="2"/>
  <c r="F503" i="2"/>
  <c r="E503" i="2"/>
  <c r="B503" i="2"/>
  <c r="BH502" i="2"/>
  <c r="BG502" i="2"/>
  <c r="BF502" i="2"/>
  <c r="BE502" i="2"/>
  <c r="BD502" i="2"/>
  <c r="BC502" i="2"/>
  <c r="BB502" i="2"/>
  <c r="BA502" i="2"/>
  <c r="AZ502" i="2"/>
  <c r="AY502" i="2"/>
  <c r="AX502" i="2"/>
  <c r="T502" i="2" s="1"/>
  <c r="AW502" i="2"/>
  <c r="W502" i="2"/>
  <c r="U502" i="2"/>
  <c r="M502" i="2"/>
  <c r="L502" i="2"/>
  <c r="K502" i="2"/>
  <c r="J502" i="2"/>
  <c r="I502" i="2"/>
  <c r="H502" i="2"/>
  <c r="G502" i="2"/>
  <c r="F502" i="2"/>
  <c r="E502" i="2"/>
  <c r="B502" i="2"/>
  <c r="BH501" i="2"/>
  <c r="BG501" i="2"/>
  <c r="BF501" i="2"/>
  <c r="BE501" i="2"/>
  <c r="BD501" i="2"/>
  <c r="BC501" i="2"/>
  <c r="BB501" i="2"/>
  <c r="BA501" i="2"/>
  <c r="T501" i="2" s="1"/>
  <c r="AZ501" i="2"/>
  <c r="AY501" i="2"/>
  <c r="AX501" i="2"/>
  <c r="AW501" i="2"/>
  <c r="W501" i="2"/>
  <c r="U501" i="2"/>
  <c r="M501" i="2"/>
  <c r="L501" i="2"/>
  <c r="K501" i="2"/>
  <c r="J501" i="2"/>
  <c r="I501" i="2"/>
  <c r="H501" i="2"/>
  <c r="G501" i="2"/>
  <c r="F501" i="2"/>
  <c r="E501" i="2"/>
  <c r="B501" i="2"/>
  <c r="BH500" i="2"/>
  <c r="BG500" i="2"/>
  <c r="BF500" i="2"/>
  <c r="BE500" i="2"/>
  <c r="BD500" i="2"/>
  <c r="T500" i="2" s="1"/>
  <c r="BC500" i="2"/>
  <c r="BB500" i="2"/>
  <c r="BA500" i="2"/>
  <c r="AZ500" i="2"/>
  <c r="AY500" i="2"/>
  <c r="AX500" i="2"/>
  <c r="AW500" i="2"/>
  <c r="W500" i="2"/>
  <c r="U500" i="2"/>
  <c r="M500" i="2"/>
  <c r="L500" i="2"/>
  <c r="K500" i="2"/>
  <c r="J500" i="2"/>
  <c r="I500" i="2"/>
  <c r="H500" i="2"/>
  <c r="G500" i="2"/>
  <c r="F500" i="2"/>
  <c r="E500" i="2"/>
  <c r="B500" i="2"/>
  <c r="BH499" i="2"/>
  <c r="BG499" i="2"/>
  <c r="BF499" i="2"/>
  <c r="BE499" i="2"/>
  <c r="BD499" i="2"/>
  <c r="BC499" i="2"/>
  <c r="BB499" i="2"/>
  <c r="BA499" i="2"/>
  <c r="AZ499" i="2"/>
  <c r="AY499" i="2"/>
  <c r="AX499" i="2"/>
  <c r="AW499" i="2"/>
  <c r="T499" i="2" s="1"/>
  <c r="W499" i="2"/>
  <c r="U499" i="2"/>
  <c r="M499" i="2"/>
  <c r="L499" i="2"/>
  <c r="K499" i="2"/>
  <c r="J499" i="2"/>
  <c r="I499" i="2"/>
  <c r="H499" i="2"/>
  <c r="G499" i="2"/>
  <c r="F499" i="2"/>
  <c r="E499" i="2"/>
  <c r="B499" i="2"/>
  <c r="BH498" i="2"/>
  <c r="BG498" i="2"/>
  <c r="BF498" i="2"/>
  <c r="BE498" i="2"/>
  <c r="BD498" i="2"/>
  <c r="BC498" i="2"/>
  <c r="BB498" i="2"/>
  <c r="BA498" i="2"/>
  <c r="AZ498" i="2"/>
  <c r="AY498" i="2"/>
  <c r="AX498" i="2"/>
  <c r="AW498" i="2"/>
  <c r="W498" i="2"/>
  <c r="U498" i="2"/>
  <c r="M498" i="2"/>
  <c r="L498" i="2"/>
  <c r="K498" i="2"/>
  <c r="J498" i="2"/>
  <c r="I498" i="2"/>
  <c r="H498" i="2"/>
  <c r="G498" i="2"/>
  <c r="F498" i="2"/>
  <c r="E498" i="2"/>
  <c r="B498" i="2"/>
  <c r="BH497" i="2"/>
  <c r="BG497" i="2"/>
  <c r="BF497" i="2"/>
  <c r="BE497" i="2"/>
  <c r="BD497" i="2"/>
  <c r="BC497" i="2"/>
  <c r="BB497" i="2"/>
  <c r="BA497" i="2"/>
  <c r="AZ497" i="2"/>
  <c r="AY497" i="2"/>
  <c r="AX497" i="2"/>
  <c r="AW497" i="2"/>
  <c r="T497" i="2" s="1"/>
  <c r="W497" i="2"/>
  <c r="U497" i="2"/>
  <c r="M497" i="2"/>
  <c r="L497" i="2"/>
  <c r="K497" i="2"/>
  <c r="J497" i="2"/>
  <c r="I497" i="2"/>
  <c r="H497" i="2"/>
  <c r="G497" i="2"/>
  <c r="F497" i="2"/>
  <c r="E497" i="2"/>
  <c r="B497" i="2"/>
  <c r="BH496" i="2"/>
  <c r="BG496" i="2"/>
  <c r="BF496" i="2"/>
  <c r="BE496" i="2"/>
  <c r="BD496" i="2"/>
  <c r="BC496" i="2"/>
  <c r="T496" i="2" s="1"/>
  <c r="BB496" i="2"/>
  <c r="BA496" i="2"/>
  <c r="AZ496" i="2"/>
  <c r="AY496" i="2"/>
  <c r="AX496" i="2"/>
  <c r="AW496" i="2"/>
  <c r="W496" i="2"/>
  <c r="U496" i="2"/>
  <c r="M496" i="2"/>
  <c r="L496" i="2"/>
  <c r="K496" i="2"/>
  <c r="J496" i="2"/>
  <c r="I496" i="2"/>
  <c r="H496" i="2"/>
  <c r="G496" i="2"/>
  <c r="F496" i="2"/>
  <c r="E496" i="2"/>
  <c r="B496" i="2"/>
  <c r="BH495" i="2"/>
  <c r="BG495" i="2"/>
  <c r="BF495" i="2"/>
  <c r="BE495" i="2"/>
  <c r="BD495" i="2"/>
  <c r="BC495" i="2"/>
  <c r="BB495" i="2"/>
  <c r="BA495" i="2"/>
  <c r="AZ495" i="2"/>
  <c r="AY495" i="2"/>
  <c r="AX495" i="2"/>
  <c r="T495" i="2" s="1"/>
  <c r="AW495" i="2"/>
  <c r="W495" i="2"/>
  <c r="U495" i="2"/>
  <c r="M495" i="2"/>
  <c r="L495" i="2"/>
  <c r="K495" i="2"/>
  <c r="J495" i="2"/>
  <c r="I495" i="2"/>
  <c r="H495" i="2"/>
  <c r="G495" i="2"/>
  <c r="F495" i="2"/>
  <c r="E495" i="2"/>
  <c r="B495" i="2"/>
  <c r="BH494" i="2"/>
  <c r="BG494" i="2"/>
  <c r="BF494" i="2"/>
  <c r="BE494" i="2"/>
  <c r="BD494" i="2"/>
  <c r="BC494" i="2"/>
  <c r="BB494" i="2"/>
  <c r="BA494" i="2"/>
  <c r="AZ494" i="2"/>
  <c r="AY494" i="2"/>
  <c r="AX494" i="2"/>
  <c r="AW494" i="2"/>
  <c r="W494" i="2"/>
  <c r="U494" i="2"/>
  <c r="M494" i="2"/>
  <c r="L494" i="2"/>
  <c r="K494" i="2"/>
  <c r="J494" i="2"/>
  <c r="I494" i="2"/>
  <c r="H494" i="2"/>
  <c r="G494" i="2"/>
  <c r="F494" i="2"/>
  <c r="E494" i="2"/>
  <c r="B494" i="2"/>
  <c r="BH493" i="2"/>
  <c r="BG493" i="2"/>
  <c r="BF493" i="2"/>
  <c r="BE493" i="2"/>
  <c r="BD493" i="2"/>
  <c r="BC493" i="2"/>
  <c r="BB493" i="2"/>
  <c r="BA493" i="2"/>
  <c r="AZ493" i="2"/>
  <c r="AY493" i="2"/>
  <c r="AX493" i="2"/>
  <c r="AW493" i="2"/>
  <c r="W493" i="2"/>
  <c r="U493" i="2"/>
  <c r="M493" i="2"/>
  <c r="L493" i="2"/>
  <c r="K493" i="2"/>
  <c r="J493" i="2"/>
  <c r="I493" i="2"/>
  <c r="H493" i="2"/>
  <c r="G493" i="2"/>
  <c r="F493" i="2"/>
  <c r="E493" i="2"/>
  <c r="B493" i="2"/>
  <c r="BH492" i="2"/>
  <c r="BG492" i="2"/>
  <c r="BF492" i="2"/>
  <c r="BE492" i="2"/>
  <c r="BD492" i="2"/>
  <c r="BC492" i="2"/>
  <c r="BB492" i="2"/>
  <c r="BA492" i="2"/>
  <c r="AZ492" i="2"/>
  <c r="AY492" i="2"/>
  <c r="T492" i="2" s="1"/>
  <c r="AX492" i="2"/>
  <c r="AW492" i="2"/>
  <c r="W492" i="2"/>
  <c r="U492" i="2"/>
  <c r="M492" i="2"/>
  <c r="L492" i="2"/>
  <c r="K492" i="2"/>
  <c r="J492" i="2"/>
  <c r="I492" i="2"/>
  <c r="H492" i="2"/>
  <c r="G492" i="2"/>
  <c r="F492" i="2"/>
  <c r="E492" i="2"/>
  <c r="B492" i="2"/>
  <c r="BH491" i="2"/>
  <c r="BG491" i="2"/>
  <c r="BF491" i="2"/>
  <c r="BE491" i="2"/>
  <c r="BD491" i="2"/>
  <c r="BC491" i="2"/>
  <c r="BB491" i="2"/>
  <c r="T491" i="2" s="1"/>
  <c r="BA491" i="2"/>
  <c r="AZ491" i="2"/>
  <c r="AY491" i="2"/>
  <c r="AX491" i="2"/>
  <c r="AW491" i="2"/>
  <c r="W491" i="2"/>
  <c r="U491" i="2"/>
  <c r="M491" i="2"/>
  <c r="L491" i="2"/>
  <c r="K491" i="2"/>
  <c r="J491" i="2"/>
  <c r="I491" i="2"/>
  <c r="H491" i="2"/>
  <c r="G491" i="2"/>
  <c r="F491" i="2"/>
  <c r="E491" i="2"/>
  <c r="B491" i="2"/>
  <c r="BH490" i="2"/>
  <c r="BG490" i="2"/>
  <c r="BF490" i="2"/>
  <c r="BE490" i="2"/>
  <c r="BD490" i="2"/>
  <c r="BC490" i="2"/>
  <c r="BB490" i="2"/>
  <c r="BA490" i="2"/>
  <c r="AZ490" i="2"/>
  <c r="AY490" i="2"/>
  <c r="AX490" i="2"/>
  <c r="AW490" i="2"/>
  <c r="T490" i="2" s="1"/>
  <c r="W490" i="2"/>
  <c r="U490" i="2"/>
  <c r="M490" i="2"/>
  <c r="L490" i="2"/>
  <c r="K490" i="2"/>
  <c r="J490" i="2"/>
  <c r="I490" i="2"/>
  <c r="H490" i="2"/>
  <c r="G490" i="2"/>
  <c r="F490" i="2"/>
  <c r="E490" i="2"/>
  <c r="B490" i="2"/>
  <c r="BH489" i="2"/>
  <c r="BG489" i="2"/>
  <c r="BF489" i="2"/>
  <c r="BE489" i="2"/>
  <c r="BD489" i="2"/>
  <c r="BC489" i="2"/>
  <c r="BB489" i="2"/>
  <c r="BA489" i="2"/>
  <c r="AZ489" i="2"/>
  <c r="T489" i="2" s="1"/>
  <c r="AY489" i="2"/>
  <c r="AX489" i="2"/>
  <c r="AW489" i="2"/>
  <c r="W489" i="2"/>
  <c r="U489" i="2"/>
  <c r="M489" i="2"/>
  <c r="L489" i="2"/>
  <c r="K489" i="2"/>
  <c r="J489" i="2"/>
  <c r="I489" i="2"/>
  <c r="H489" i="2"/>
  <c r="G489" i="2"/>
  <c r="F489" i="2"/>
  <c r="E489" i="2"/>
  <c r="B489" i="2"/>
  <c r="BH488" i="2"/>
  <c r="BG488" i="2"/>
  <c r="BF488" i="2"/>
  <c r="BE488" i="2"/>
  <c r="BD488" i="2"/>
  <c r="BC488" i="2"/>
  <c r="BB488" i="2"/>
  <c r="BA488" i="2"/>
  <c r="AZ488" i="2"/>
  <c r="AY488" i="2"/>
  <c r="AX488" i="2"/>
  <c r="AW488" i="2"/>
  <c r="W488" i="2"/>
  <c r="U488" i="2"/>
  <c r="T488" i="2"/>
  <c r="M488" i="2"/>
  <c r="L488" i="2"/>
  <c r="K488" i="2"/>
  <c r="J488" i="2"/>
  <c r="I488" i="2"/>
  <c r="H488" i="2"/>
  <c r="G488" i="2"/>
  <c r="F488" i="2"/>
  <c r="E488" i="2"/>
  <c r="B488" i="2"/>
  <c r="BH487" i="2"/>
  <c r="BG487" i="2"/>
  <c r="BF487" i="2"/>
  <c r="BE487" i="2"/>
  <c r="BD487" i="2"/>
  <c r="BC487" i="2"/>
  <c r="BB487" i="2"/>
  <c r="BA487" i="2"/>
  <c r="AZ487" i="2"/>
  <c r="AY487" i="2"/>
  <c r="AX487" i="2"/>
  <c r="AW487" i="2"/>
  <c r="W487" i="2"/>
  <c r="U487" i="2"/>
  <c r="M487" i="2"/>
  <c r="L487" i="2"/>
  <c r="K487" i="2"/>
  <c r="J487" i="2"/>
  <c r="I487" i="2"/>
  <c r="H487" i="2"/>
  <c r="G487" i="2"/>
  <c r="F487" i="2"/>
  <c r="E487" i="2"/>
  <c r="B487" i="2"/>
  <c r="BH486" i="2"/>
  <c r="BG486" i="2"/>
  <c r="BF486" i="2"/>
  <c r="BE486" i="2"/>
  <c r="BD486" i="2"/>
  <c r="BC486" i="2"/>
  <c r="BB486" i="2"/>
  <c r="BA486" i="2"/>
  <c r="AZ486" i="2"/>
  <c r="AY486" i="2"/>
  <c r="AX486" i="2"/>
  <c r="AW486" i="2"/>
  <c r="T486" i="2" s="1"/>
  <c r="W486" i="2"/>
  <c r="U486" i="2"/>
  <c r="M486" i="2"/>
  <c r="L486" i="2"/>
  <c r="K486" i="2"/>
  <c r="J486" i="2"/>
  <c r="I486" i="2"/>
  <c r="H486" i="2"/>
  <c r="G486" i="2"/>
  <c r="F486" i="2"/>
  <c r="E486" i="2"/>
  <c r="B486" i="2"/>
  <c r="BH485" i="2"/>
  <c r="BG485" i="2"/>
  <c r="BF485" i="2"/>
  <c r="BE485" i="2"/>
  <c r="BD485" i="2"/>
  <c r="BC485" i="2"/>
  <c r="BB485" i="2"/>
  <c r="BA485" i="2"/>
  <c r="AZ485" i="2"/>
  <c r="AY485" i="2"/>
  <c r="AX485" i="2"/>
  <c r="AW485" i="2"/>
  <c r="W485" i="2"/>
  <c r="U485" i="2"/>
  <c r="M485" i="2"/>
  <c r="L485" i="2"/>
  <c r="K485" i="2"/>
  <c r="J485" i="2"/>
  <c r="I485" i="2"/>
  <c r="H485" i="2"/>
  <c r="G485" i="2"/>
  <c r="F485" i="2"/>
  <c r="E485" i="2"/>
  <c r="B485" i="2"/>
  <c r="BH484" i="2"/>
  <c r="BG484" i="2"/>
  <c r="BF484" i="2"/>
  <c r="BE484" i="2"/>
  <c r="BD484" i="2"/>
  <c r="BC484" i="2"/>
  <c r="BB484" i="2"/>
  <c r="BA484" i="2"/>
  <c r="AZ484" i="2"/>
  <c r="AY484" i="2"/>
  <c r="T484" i="2" s="1"/>
  <c r="AX484" i="2"/>
  <c r="AW484" i="2"/>
  <c r="W484" i="2"/>
  <c r="U484" i="2"/>
  <c r="M484" i="2"/>
  <c r="L484" i="2"/>
  <c r="K484" i="2"/>
  <c r="J484" i="2"/>
  <c r="I484" i="2"/>
  <c r="H484" i="2"/>
  <c r="G484" i="2"/>
  <c r="F484" i="2"/>
  <c r="E484" i="2"/>
  <c r="B484" i="2"/>
  <c r="BH483" i="2"/>
  <c r="BG483" i="2"/>
  <c r="BF483" i="2"/>
  <c r="BE483" i="2"/>
  <c r="BD483" i="2"/>
  <c r="BC483" i="2"/>
  <c r="BB483" i="2"/>
  <c r="BA483" i="2"/>
  <c r="AZ483" i="2"/>
  <c r="AY483" i="2"/>
  <c r="AX483" i="2"/>
  <c r="T483" i="2" s="1"/>
  <c r="AW483" i="2"/>
  <c r="W483" i="2"/>
  <c r="U483" i="2"/>
  <c r="M483" i="2"/>
  <c r="L483" i="2"/>
  <c r="K483" i="2"/>
  <c r="J483" i="2"/>
  <c r="I483" i="2"/>
  <c r="H483" i="2"/>
  <c r="G483" i="2"/>
  <c r="F483" i="2"/>
  <c r="E483" i="2"/>
  <c r="B483" i="2"/>
  <c r="BH482" i="2"/>
  <c r="BG482" i="2"/>
  <c r="BF482" i="2"/>
  <c r="BE482" i="2"/>
  <c r="BD482" i="2"/>
  <c r="BC482" i="2"/>
  <c r="BB482" i="2"/>
  <c r="BA482" i="2"/>
  <c r="AZ482" i="2"/>
  <c r="AY482" i="2"/>
  <c r="AX482" i="2"/>
  <c r="AW482" i="2"/>
  <c r="T482" i="2" s="1"/>
  <c r="W482" i="2"/>
  <c r="U482" i="2"/>
  <c r="M482" i="2"/>
  <c r="L482" i="2"/>
  <c r="K482" i="2"/>
  <c r="J482" i="2"/>
  <c r="I482" i="2"/>
  <c r="H482" i="2"/>
  <c r="G482" i="2"/>
  <c r="F482" i="2"/>
  <c r="E482" i="2"/>
  <c r="BH481" i="2"/>
  <c r="BG481" i="2"/>
  <c r="BF481" i="2"/>
  <c r="BE481" i="2"/>
  <c r="BD481" i="2"/>
  <c r="BC481" i="2"/>
  <c r="BB481" i="2"/>
  <c r="BA481" i="2"/>
  <c r="AZ481" i="2"/>
  <c r="AY481" i="2"/>
  <c r="T481" i="2" s="1"/>
  <c r="AX481" i="2"/>
  <c r="AW481" i="2"/>
  <c r="W481" i="2"/>
  <c r="U481" i="2"/>
  <c r="M481" i="2"/>
  <c r="L481" i="2"/>
  <c r="K481" i="2"/>
  <c r="J481" i="2"/>
  <c r="I481" i="2"/>
  <c r="H481" i="2"/>
  <c r="G481" i="2"/>
  <c r="F481" i="2"/>
  <c r="E481" i="2"/>
  <c r="B481" i="2"/>
  <c r="BH480" i="2"/>
  <c r="BG480" i="2"/>
  <c r="BF480" i="2"/>
  <c r="BE480" i="2"/>
  <c r="BD480" i="2"/>
  <c r="BC480" i="2"/>
  <c r="BB480" i="2"/>
  <c r="BA480" i="2"/>
  <c r="AZ480" i="2"/>
  <c r="AY480" i="2"/>
  <c r="AX480" i="2"/>
  <c r="AW480" i="2"/>
  <c r="W480" i="2"/>
  <c r="U480" i="2"/>
  <c r="M480" i="2"/>
  <c r="L480" i="2"/>
  <c r="K480" i="2"/>
  <c r="J480" i="2"/>
  <c r="I480" i="2"/>
  <c r="H480" i="2"/>
  <c r="G480" i="2"/>
  <c r="F480" i="2"/>
  <c r="E480" i="2"/>
  <c r="B480" i="2"/>
  <c r="BH479" i="2"/>
  <c r="BG479" i="2"/>
  <c r="BF479" i="2"/>
  <c r="BE479" i="2"/>
  <c r="BD479" i="2"/>
  <c r="BC479" i="2"/>
  <c r="BB479" i="2"/>
  <c r="BA479" i="2"/>
  <c r="AZ479" i="2"/>
  <c r="AY479" i="2"/>
  <c r="AX479" i="2"/>
  <c r="AW479" i="2"/>
  <c r="T479" i="2" s="1"/>
  <c r="W479" i="2"/>
  <c r="U479" i="2"/>
  <c r="M479" i="2"/>
  <c r="L479" i="2"/>
  <c r="K479" i="2"/>
  <c r="J479" i="2"/>
  <c r="I479" i="2"/>
  <c r="H479" i="2"/>
  <c r="G479" i="2"/>
  <c r="F479" i="2"/>
  <c r="E479" i="2"/>
  <c r="B479" i="2"/>
  <c r="BH478" i="2"/>
  <c r="BG478" i="2"/>
  <c r="BF478" i="2"/>
  <c r="BE478" i="2"/>
  <c r="BD478" i="2"/>
  <c r="BC478" i="2"/>
  <c r="BB478" i="2"/>
  <c r="BA478" i="2"/>
  <c r="AZ478" i="2"/>
  <c r="AY478" i="2"/>
  <c r="AX478" i="2"/>
  <c r="AW478" i="2"/>
  <c r="T478" i="2" s="1"/>
  <c r="W478" i="2"/>
  <c r="U478" i="2"/>
  <c r="M478" i="2"/>
  <c r="L478" i="2"/>
  <c r="K478" i="2"/>
  <c r="J478" i="2"/>
  <c r="I478" i="2"/>
  <c r="H478" i="2"/>
  <c r="G478" i="2"/>
  <c r="F478" i="2"/>
  <c r="E478" i="2"/>
  <c r="B478" i="2"/>
  <c r="BH477" i="2"/>
  <c r="BG477" i="2"/>
  <c r="BF477" i="2"/>
  <c r="BE477" i="2"/>
  <c r="BD477" i="2"/>
  <c r="BC477" i="2"/>
  <c r="BB477" i="2"/>
  <c r="BA477" i="2"/>
  <c r="AZ477" i="2"/>
  <c r="T477" i="2" s="1"/>
  <c r="AY477" i="2"/>
  <c r="AX477" i="2"/>
  <c r="AW477" i="2"/>
  <c r="W477" i="2"/>
  <c r="U477" i="2"/>
  <c r="M477" i="2"/>
  <c r="L477" i="2"/>
  <c r="K477" i="2"/>
  <c r="J477" i="2"/>
  <c r="I477" i="2"/>
  <c r="H477" i="2"/>
  <c r="G477" i="2"/>
  <c r="F477" i="2"/>
  <c r="E477" i="2"/>
  <c r="B477" i="2"/>
  <c r="BH476" i="2"/>
  <c r="BG476" i="2"/>
  <c r="BF476" i="2"/>
  <c r="BE476" i="2"/>
  <c r="BD476" i="2"/>
  <c r="BC476" i="2"/>
  <c r="T476" i="2" s="1"/>
  <c r="BB476" i="2"/>
  <c r="BA476" i="2"/>
  <c r="AZ476" i="2"/>
  <c r="AY476" i="2"/>
  <c r="AX476" i="2"/>
  <c r="AW476" i="2"/>
  <c r="W476" i="2"/>
  <c r="U476" i="2"/>
  <c r="M476" i="2"/>
  <c r="L476" i="2"/>
  <c r="K476" i="2"/>
  <c r="J476" i="2"/>
  <c r="I476" i="2"/>
  <c r="H476" i="2"/>
  <c r="G476" i="2"/>
  <c r="F476" i="2"/>
  <c r="E476" i="2"/>
  <c r="B476" i="2"/>
  <c r="BH475" i="2"/>
  <c r="BG475" i="2"/>
  <c r="BF475" i="2"/>
  <c r="BE475" i="2"/>
  <c r="BD475" i="2"/>
  <c r="BC475" i="2"/>
  <c r="BB475" i="2"/>
  <c r="BA475" i="2"/>
  <c r="AZ475" i="2"/>
  <c r="AY475" i="2"/>
  <c r="AX475" i="2"/>
  <c r="AW475" i="2"/>
  <c r="W475" i="2"/>
  <c r="U475" i="2"/>
  <c r="M475" i="2"/>
  <c r="L475" i="2"/>
  <c r="K475" i="2"/>
  <c r="J475" i="2"/>
  <c r="I475" i="2"/>
  <c r="H475" i="2"/>
  <c r="G475" i="2"/>
  <c r="F475" i="2"/>
  <c r="E475" i="2"/>
  <c r="B475" i="2"/>
  <c r="BH474" i="2"/>
  <c r="BG474" i="2"/>
  <c r="BF474" i="2"/>
  <c r="BE474" i="2"/>
  <c r="BD474" i="2"/>
  <c r="BC474" i="2"/>
  <c r="BB474" i="2"/>
  <c r="BA474" i="2"/>
  <c r="AZ474" i="2"/>
  <c r="AY474" i="2"/>
  <c r="AX474" i="2"/>
  <c r="AW474" i="2"/>
  <c r="W474" i="2"/>
  <c r="U474" i="2"/>
  <c r="M474" i="2"/>
  <c r="L474" i="2"/>
  <c r="K474" i="2"/>
  <c r="J474" i="2"/>
  <c r="I474" i="2"/>
  <c r="H474" i="2"/>
  <c r="G474" i="2"/>
  <c r="F474" i="2"/>
  <c r="E474" i="2"/>
  <c r="B474" i="2"/>
  <c r="BH473" i="2"/>
  <c r="BG473" i="2"/>
  <c r="BF473" i="2"/>
  <c r="BE473" i="2"/>
  <c r="BD473" i="2"/>
  <c r="BC473" i="2"/>
  <c r="T473" i="2" s="1"/>
  <c r="BB473" i="2"/>
  <c r="BA473" i="2"/>
  <c r="AZ473" i="2"/>
  <c r="AY473" i="2"/>
  <c r="AX473" i="2"/>
  <c r="AW473" i="2"/>
  <c r="W473" i="2"/>
  <c r="U473" i="2"/>
  <c r="M473" i="2"/>
  <c r="L473" i="2"/>
  <c r="K473" i="2"/>
  <c r="J473" i="2"/>
  <c r="I473" i="2"/>
  <c r="H473" i="2"/>
  <c r="G473" i="2"/>
  <c r="F473" i="2"/>
  <c r="E473" i="2"/>
  <c r="B473" i="2"/>
  <c r="BH472" i="2"/>
  <c r="BG472" i="2"/>
  <c r="BF472" i="2"/>
  <c r="BE472" i="2"/>
  <c r="BD472" i="2"/>
  <c r="BC472" i="2"/>
  <c r="BB472" i="2"/>
  <c r="BA472" i="2"/>
  <c r="AZ472" i="2"/>
  <c r="AY472" i="2"/>
  <c r="AX472" i="2"/>
  <c r="AW472" i="2"/>
  <c r="T472" i="2" s="1"/>
  <c r="W472" i="2"/>
  <c r="U472" i="2"/>
  <c r="M472" i="2"/>
  <c r="L472" i="2"/>
  <c r="K472" i="2"/>
  <c r="J472" i="2"/>
  <c r="I472" i="2"/>
  <c r="H472" i="2"/>
  <c r="G472" i="2"/>
  <c r="F472" i="2"/>
  <c r="E472" i="2"/>
  <c r="B472" i="2"/>
  <c r="BH471" i="2"/>
  <c r="BG471" i="2"/>
  <c r="BF471" i="2"/>
  <c r="BE471" i="2"/>
  <c r="BD471" i="2"/>
  <c r="BC471" i="2"/>
  <c r="BB471" i="2"/>
  <c r="BA471" i="2"/>
  <c r="AZ471" i="2"/>
  <c r="AY471" i="2"/>
  <c r="AX471" i="2"/>
  <c r="T471" i="2" s="1"/>
  <c r="AW471" i="2"/>
  <c r="W471" i="2"/>
  <c r="U471" i="2"/>
  <c r="M471" i="2"/>
  <c r="L471" i="2"/>
  <c r="K471" i="2"/>
  <c r="J471" i="2"/>
  <c r="I471" i="2"/>
  <c r="H471" i="2"/>
  <c r="G471" i="2"/>
  <c r="F471" i="2"/>
  <c r="E471" i="2"/>
  <c r="B471" i="2"/>
  <c r="BH470" i="2"/>
  <c r="BG470" i="2"/>
  <c r="BF470" i="2"/>
  <c r="BE470" i="2"/>
  <c r="BD470" i="2"/>
  <c r="BC470" i="2"/>
  <c r="BB470" i="2"/>
  <c r="BA470" i="2"/>
  <c r="AZ470" i="2"/>
  <c r="AY470" i="2"/>
  <c r="AX470" i="2"/>
  <c r="AW470" i="2"/>
  <c r="T470" i="2" s="1"/>
  <c r="W470" i="2"/>
  <c r="U470" i="2"/>
  <c r="M470" i="2"/>
  <c r="L470" i="2"/>
  <c r="K470" i="2"/>
  <c r="J470" i="2"/>
  <c r="I470" i="2"/>
  <c r="H470" i="2"/>
  <c r="G470" i="2"/>
  <c r="F470" i="2"/>
  <c r="E470" i="2"/>
  <c r="B470" i="2"/>
  <c r="BH469" i="2"/>
  <c r="BG469" i="2"/>
  <c r="BF469" i="2"/>
  <c r="BE469" i="2"/>
  <c r="BD469" i="2"/>
  <c r="BC469" i="2"/>
  <c r="BB469" i="2"/>
  <c r="BA469" i="2"/>
  <c r="AZ469" i="2"/>
  <c r="T469" i="2" s="1"/>
  <c r="AY469" i="2"/>
  <c r="AX469" i="2"/>
  <c r="AW469" i="2"/>
  <c r="W469" i="2"/>
  <c r="U469" i="2"/>
  <c r="M469" i="2"/>
  <c r="L469" i="2"/>
  <c r="K469" i="2"/>
  <c r="J469" i="2"/>
  <c r="I469" i="2"/>
  <c r="H469" i="2"/>
  <c r="G469" i="2"/>
  <c r="F469" i="2"/>
  <c r="E469" i="2"/>
  <c r="B469" i="2"/>
  <c r="BH468" i="2"/>
  <c r="BG468" i="2"/>
  <c r="BF468" i="2"/>
  <c r="BE468" i="2"/>
  <c r="BD468" i="2"/>
  <c r="BC468" i="2"/>
  <c r="BB468" i="2"/>
  <c r="BA468" i="2"/>
  <c r="AZ468" i="2"/>
  <c r="AY468" i="2"/>
  <c r="AX468" i="2"/>
  <c r="AW468" i="2"/>
  <c r="T468" i="2" s="1"/>
  <c r="W468" i="2"/>
  <c r="U468" i="2"/>
  <c r="M468" i="2"/>
  <c r="L468" i="2"/>
  <c r="K468" i="2"/>
  <c r="J468" i="2"/>
  <c r="I468" i="2"/>
  <c r="H468" i="2"/>
  <c r="G468" i="2"/>
  <c r="F468" i="2"/>
  <c r="E468" i="2"/>
  <c r="B468" i="2"/>
  <c r="BH467" i="2"/>
  <c r="BG467" i="2"/>
  <c r="BF467" i="2"/>
  <c r="BE467" i="2"/>
  <c r="BD467" i="2"/>
  <c r="BC467" i="2"/>
  <c r="BB467" i="2"/>
  <c r="BA467" i="2"/>
  <c r="AZ467" i="2"/>
  <c r="AY467" i="2"/>
  <c r="AX467" i="2"/>
  <c r="T467" i="2" s="1"/>
  <c r="AW467" i="2"/>
  <c r="W467" i="2"/>
  <c r="U467" i="2"/>
  <c r="M467" i="2"/>
  <c r="L467" i="2"/>
  <c r="K467" i="2"/>
  <c r="J467" i="2"/>
  <c r="I467" i="2"/>
  <c r="H467" i="2"/>
  <c r="G467" i="2"/>
  <c r="F467" i="2"/>
  <c r="E467" i="2"/>
  <c r="B467" i="2"/>
  <c r="BH466" i="2"/>
  <c r="BG466" i="2"/>
  <c r="BF466" i="2"/>
  <c r="BE466" i="2"/>
  <c r="BD466" i="2"/>
  <c r="BC466" i="2"/>
  <c r="BB466" i="2"/>
  <c r="BA466" i="2"/>
  <c r="AZ466" i="2"/>
  <c r="AY466" i="2"/>
  <c r="AX466" i="2"/>
  <c r="AW466" i="2"/>
  <c r="W466" i="2"/>
  <c r="U466" i="2"/>
  <c r="T466" i="2"/>
  <c r="M466" i="2"/>
  <c r="L466" i="2"/>
  <c r="K466" i="2"/>
  <c r="J466" i="2"/>
  <c r="I466" i="2"/>
  <c r="H466" i="2"/>
  <c r="G466" i="2"/>
  <c r="F466" i="2"/>
  <c r="E466" i="2"/>
  <c r="B466" i="2"/>
  <c r="BH465" i="2"/>
  <c r="BG465" i="2"/>
  <c r="BF465" i="2"/>
  <c r="BE465" i="2"/>
  <c r="BD465" i="2"/>
  <c r="BC465" i="2"/>
  <c r="BB465" i="2"/>
  <c r="BA465" i="2"/>
  <c r="AZ465" i="2"/>
  <c r="AY465" i="2"/>
  <c r="AX465" i="2"/>
  <c r="T465" i="2" s="1"/>
  <c r="AW465" i="2"/>
  <c r="W465" i="2"/>
  <c r="U465" i="2"/>
  <c r="M465" i="2"/>
  <c r="L465" i="2"/>
  <c r="K465" i="2"/>
  <c r="J465" i="2"/>
  <c r="I465" i="2"/>
  <c r="H465" i="2"/>
  <c r="G465" i="2"/>
  <c r="F465" i="2"/>
  <c r="E465" i="2"/>
  <c r="B465" i="2"/>
  <c r="BH464" i="2"/>
  <c r="BG464" i="2"/>
  <c r="BF464" i="2"/>
  <c r="BE464" i="2"/>
  <c r="BD464" i="2"/>
  <c r="BC464" i="2"/>
  <c r="BB464" i="2"/>
  <c r="BA464" i="2"/>
  <c r="AZ464" i="2"/>
  <c r="AY464" i="2"/>
  <c r="T464" i="2" s="1"/>
  <c r="AX464" i="2"/>
  <c r="AW464" i="2"/>
  <c r="W464" i="2"/>
  <c r="U464" i="2"/>
  <c r="M464" i="2"/>
  <c r="L464" i="2"/>
  <c r="K464" i="2"/>
  <c r="J464" i="2"/>
  <c r="I464" i="2"/>
  <c r="H464" i="2"/>
  <c r="G464" i="2"/>
  <c r="F464" i="2"/>
  <c r="E464" i="2"/>
  <c r="B464" i="2"/>
  <c r="BH463" i="2"/>
  <c r="BG463" i="2"/>
  <c r="BF463" i="2"/>
  <c r="BE463" i="2"/>
  <c r="BD463" i="2"/>
  <c r="BC463" i="2"/>
  <c r="BB463" i="2"/>
  <c r="BA463" i="2"/>
  <c r="AZ463" i="2"/>
  <c r="AY463" i="2"/>
  <c r="AX463" i="2"/>
  <c r="AW463" i="2"/>
  <c r="T463" i="2" s="1"/>
  <c r="W463" i="2"/>
  <c r="U463" i="2"/>
  <c r="M463" i="2"/>
  <c r="L463" i="2"/>
  <c r="K463" i="2"/>
  <c r="J463" i="2"/>
  <c r="I463" i="2"/>
  <c r="H463" i="2"/>
  <c r="G463" i="2"/>
  <c r="F463" i="2"/>
  <c r="E463" i="2"/>
  <c r="B463" i="2"/>
  <c r="BH462" i="2"/>
  <c r="BG462" i="2"/>
  <c r="BF462" i="2"/>
  <c r="BE462" i="2"/>
  <c r="BD462" i="2"/>
  <c r="BC462" i="2"/>
  <c r="BB462" i="2"/>
  <c r="BA462" i="2"/>
  <c r="AZ462" i="2"/>
  <c r="AY462" i="2"/>
  <c r="AX462" i="2"/>
  <c r="AW462" i="2"/>
  <c r="T462" i="2" s="1"/>
  <c r="W462" i="2"/>
  <c r="U462" i="2"/>
  <c r="M462" i="2"/>
  <c r="L462" i="2"/>
  <c r="K462" i="2"/>
  <c r="J462" i="2"/>
  <c r="I462" i="2"/>
  <c r="H462" i="2"/>
  <c r="G462" i="2"/>
  <c r="F462" i="2"/>
  <c r="E462" i="2"/>
  <c r="B462" i="2"/>
  <c r="BH461" i="2"/>
  <c r="BG461" i="2"/>
  <c r="BF461" i="2"/>
  <c r="BE461" i="2"/>
  <c r="BD461" i="2"/>
  <c r="BC461" i="2"/>
  <c r="BB461" i="2"/>
  <c r="BA461" i="2"/>
  <c r="AZ461" i="2"/>
  <c r="AY461" i="2"/>
  <c r="AX461" i="2"/>
  <c r="AW461" i="2"/>
  <c r="T461" i="2" s="1"/>
  <c r="W461" i="2"/>
  <c r="U461" i="2"/>
  <c r="M461" i="2"/>
  <c r="L461" i="2"/>
  <c r="K461" i="2"/>
  <c r="J461" i="2"/>
  <c r="I461" i="2"/>
  <c r="H461" i="2"/>
  <c r="G461" i="2"/>
  <c r="F461" i="2"/>
  <c r="E461" i="2"/>
  <c r="B461" i="2"/>
  <c r="BH460" i="2"/>
  <c r="BG460" i="2"/>
  <c r="BF460" i="2"/>
  <c r="BE460" i="2"/>
  <c r="BD460" i="2"/>
  <c r="BC460" i="2"/>
  <c r="BB460" i="2"/>
  <c r="BA460" i="2"/>
  <c r="AZ460" i="2"/>
  <c r="AY460" i="2"/>
  <c r="AX460" i="2"/>
  <c r="AW460" i="2"/>
  <c r="T460" i="2" s="1"/>
  <c r="W460" i="2"/>
  <c r="U460" i="2"/>
  <c r="M460" i="2"/>
  <c r="L460" i="2"/>
  <c r="K460" i="2"/>
  <c r="J460" i="2"/>
  <c r="I460" i="2"/>
  <c r="H460" i="2"/>
  <c r="G460" i="2"/>
  <c r="F460" i="2"/>
  <c r="E460" i="2"/>
  <c r="B460" i="2"/>
  <c r="BH459" i="2"/>
  <c r="BG459" i="2"/>
  <c r="BF459" i="2"/>
  <c r="BE459" i="2"/>
  <c r="BD459" i="2"/>
  <c r="BC459" i="2"/>
  <c r="BB459" i="2"/>
  <c r="BA459" i="2"/>
  <c r="AZ459" i="2"/>
  <c r="AY459" i="2"/>
  <c r="AX459" i="2"/>
  <c r="AW459" i="2"/>
  <c r="W459" i="2"/>
  <c r="U459" i="2"/>
  <c r="T459" i="2"/>
  <c r="M459" i="2"/>
  <c r="L459" i="2"/>
  <c r="K459" i="2"/>
  <c r="J459" i="2"/>
  <c r="I459" i="2"/>
  <c r="H459" i="2"/>
  <c r="G459" i="2"/>
  <c r="F459" i="2"/>
  <c r="E459" i="2"/>
  <c r="B459" i="2"/>
  <c r="BH458" i="2"/>
  <c r="BG458" i="2"/>
  <c r="BF458" i="2"/>
  <c r="BE458" i="2"/>
  <c r="BD458" i="2"/>
  <c r="BC458" i="2"/>
  <c r="BB458" i="2"/>
  <c r="BA458" i="2"/>
  <c r="AZ458" i="2"/>
  <c r="AY458" i="2"/>
  <c r="AX458" i="2"/>
  <c r="T458" i="2" s="1"/>
  <c r="AW458" i="2"/>
  <c r="W458" i="2"/>
  <c r="U458" i="2"/>
  <c r="M458" i="2"/>
  <c r="L458" i="2"/>
  <c r="K458" i="2"/>
  <c r="J458" i="2"/>
  <c r="I458" i="2"/>
  <c r="H458" i="2"/>
  <c r="G458" i="2"/>
  <c r="F458" i="2"/>
  <c r="E458" i="2"/>
  <c r="B458" i="2"/>
  <c r="BH457" i="2"/>
  <c r="BG457" i="2"/>
  <c r="BF457" i="2"/>
  <c r="BE457" i="2"/>
  <c r="BD457" i="2"/>
  <c r="BC457" i="2"/>
  <c r="BB457" i="2"/>
  <c r="BA457" i="2"/>
  <c r="AZ457" i="2"/>
  <c r="AY457" i="2"/>
  <c r="AX457" i="2"/>
  <c r="T457" i="2" s="1"/>
  <c r="AW457" i="2"/>
  <c r="W457" i="2"/>
  <c r="U457" i="2"/>
  <c r="M457" i="2"/>
  <c r="L457" i="2"/>
  <c r="K457" i="2"/>
  <c r="J457" i="2"/>
  <c r="I457" i="2"/>
  <c r="H457" i="2"/>
  <c r="G457" i="2"/>
  <c r="F457" i="2"/>
  <c r="E457" i="2"/>
  <c r="B457" i="2"/>
  <c r="BH456" i="2"/>
  <c r="BG456" i="2"/>
  <c r="BF456" i="2"/>
  <c r="BE456" i="2"/>
  <c r="BD456" i="2"/>
  <c r="BC456" i="2"/>
  <c r="BB456" i="2"/>
  <c r="BA456" i="2"/>
  <c r="AZ456" i="2"/>
  <c r="AY456" i="2"/>
  <c r="AX456" i="2"/>
  <c r="AW456" i="2"/>
  <c r="W456" i="2"/>
  <c r="U456" i="2"/>
  <c r="M456" i="2"/>
  <c r="L456" i="2"/>
  <c r="K456" i="2"/>
  <c r="J456" i="2"/>
  <c r="I456" i="2"/>
  <c r="H456" i="2"/>
  <c r="G456" i="2"/>
  <c r="F456" i="2"/>
  <c r="E456" i="2"/>
  <c r="B456" i="2"/>
  <c r="BH455" i="2"/>
  <c r="BG455" i="2"/>
  <c r="BF455" i="2"/>
  <c r="BE455" i="2"/>
  <c r="BD455" i="2"/>
  <c r="BC455" i="2"/>
  <c r="BB455" i="2"/>
  <c r="BA455" i="2"/>
  <c r="AZ455" i="2"/>
  <c r="AY455" i="2"/>
  <c r="AX455" i="2"/>
  <c r="AW455" i="2"/>
  <c r="W455" i="2"/>
  <c r="U455" i="2"/>
  <c r="M455" i="2"/>
  <c r="L455" i="2"/>
  <c r="K455" i="2"/>
  <c r="J455" i="2"/>
  <c r="I455" i="2"/>
  <c r="H455" i="2"/>
  <c r="G455" i="2"/>
  <c r="F455" i="2"/>
  <c r="E455" i="2"/>
  <c r="B455" i="2"/>
  <c r="BH454" i="2"/>
  <c r="BG454" i="2"/>
  <c r="BF454" i="2"/>
  <c r="BE454" i="2"/>
  <c r="BD454" i="2"/>
  <c r="BC454" i="2"/>
  <c r="BB454" i="2"/>
  <c r="BA454" i="2"/>
  <c r="AZ454" i="2"/>
  <c r="AY454" i="2"/>
  <c r="AX454" i="2"/>
  <c r="AW454" i="2"/>
  <c r="W454" i="2"/>
  <c r="U454" i="2"/>
  <c r="M454" i="2"/>
  <c r="L454" i="2"/>
  <c r="K454" i="2"/>
  <c r="J454" i="2"/>
  <c r="I454" i="2"/>
  <c r="H454" i="2"/>
  <c r="G454" i="2"/>
  <c r="F454" i="2"/>
  <c r="E454" i="2"/>
  <c r="B454" i="2"/>
  <c r="BH453" i="2"/>
  <c r="BG453" i="2"/>
  <c r="BF453" i="2"/>
  <c r="BE453" i="2"/>
  <c r="BD453" i="2"/>
  <c r="BC453" i="2"/>
  <c r="BB453" i="2"/>
  <c r="BA453" i="2"/>
  <c r="AZ453" i="2"/>
  <c r="AY453" i="2"/>
  <c r="AX453" i="2"/>
  <c r="AW453" i="2"/>
  <c r="T453" i="2" s="1"/>
  <c r="W453" i="2"/>
  <c r="U453" i="2"/>
  <c r="M453" i="2"/>
  <c r="L453" i="2"/>
  <c r="K453" i="2"/>
  <c r="J453" i="2"/>
  <c r="I453" i="2"/>
  <c r="H453" i="2"/>
  <c r="G453" i="2"/>
  <c r="F453" i="2"/>
  <c r="E453" i="2"/>
  <c r="B453" i="2"/>
  <c r="BH452" i="2"/>
  <c r="BG452" i="2"/>
  <c r="BF452" i="2"/>
  <c r="BE452" i="2"/>
  <c r="BD452" i="2"/>
  <c r="BC452" i="2"/>
  <c r="BB452" i="2"/>
  <c r="BA452" i="2"/>
  <c r="AZ452" i="2"/>
  <c r="AY452" i="2"/>
  <c r="T452" i="2" s="1"/>
  <c r="AX452" i="2"/>
  <c r="AW452" i="2"/>
  <c r="W452" i="2"/>
  <c r="U452" i="2"/>
  <c r="M452" i="2"/>
  <c r="L452" i="2"/>
  <c r="K452" i="2"/>
  <c r="J452" i="2"/>
  <c r="I452" i="2"/>
  <c r="H452" i="2"/>
  <c r="G452" i="2"/>
  <c r="F452" i="2"/>
  <c r="E452" i="2"/>
  <c r="BH451" i="2"/>
  <c r="BG451" i="2"/>
  <c r="BF451" i="2"/>
  <c r="BE451" i="2"/>
  <c r="BD451" i="2"/>
  <c r="BC451" i="2"/>
  <c r="BB451" i="2"/>
  <c r="BA451" i="2"/>
  <c r="AZ451" i="2"/>
  <c r="AY451" i="2"/>
  <c r="AX451" i="2"/>
  <c r="AW451" i="2"/>
  <c r="T451" i="2" s="1"/>
  <c r="W451" i="2"/>
  <c r="U451" i="2"/>
  <c r="M451" i="2"/>
  <c r="L451" i="2"/>
  <c r="K451" i="2"/>
  <c r="J451" i="2"/>
  <c r="I451" i="2"/>
  <c r="H451" i="2"/>
  <c r="G451" i="2"/>
  <c r="F451" i="2"/>
  <c r="E451" i="2"/>
  <c r="BH450" i="2"/>
  <c r="BG450" i="2"/>
  <c r="BF450" i="2"/>
  <c r="BE450" i="2"/>
  <c r="BD450" i="2"/>
  <c r="T450" i="2" s="1"/>
  <c r="BC450" i="2"/>
  <c r="BB450" i="2"/>
  <c r="BA450" i="2"/>
  <c r="AZ450" i="2"/>
  <c r="AY450" i="2"/>
  <c r="AX450" i="2"/>
  <c r="AW450" i="2"/>
  <c r="W450" i="2"/>
  <c r="U450" i="2"/>
  <c r="M450" i="2"/>
  <c r="L450" i="2"/>
  <c r="K450" i="2"/>
  <c r="J450" i="2"/>
  <c r="I450" i="2"/>
  <c r="H450" i="2"/>
  <c r="G450" i="2"/>
  <c r="F450" i="2"/>
  <c r="E450" i="2"/>
  <c r="BH449" i="2"/>
  <c r="BG449" i="2"/>
  <c r="BF449" i="2"/>
  <c r="BE449" i="2"/>
  <c r="BD449" i="2"/>
  <c r="BC449" i="2"/>
  <c r="BB449" i="2"/>
  <c r="BA449" i="2"/>
  <c r="AZ449" i="2"/>
  <c r="AY449" i="2"/>
  <c r="AX449" i="2"/>
  <c r="T449" i="2" s="1"/>
  <c r="AW449" i="2"/>
  <c r="W449" i="2"/>
  <c r="U449" i="2"/>
  <c r="M449" i="2"/>
  <c r="L449" i="2"/>
  <c r="K449" i="2"/>
  <c r="J449" i="2"/>
  <c r="I449" i="2"/>
  <c r="H449" i="2"/>
  <c r="G449" i="2"/>
  <c r="F449" i="2"/>
  <c r="E449" i="2"/>
  <c r="BH448" i="2"/>
  <c r="BG448" i="2"/>
  <c r="BF448" i="2"/>
  <c r="BE448" i="2"/>
  <c r="BD448" i="2"/>
  <c r="BC448" i="2"/>
  <c r="BB448" i="2"/>
  <c r="BA448" i="2"/>
  <c r="AZ448" i="2"/>
  <c r="AY448" i="2"/>
  <c r="AX448" i="2"/>
  <c r="AW448" i="2"/>
  <c r="T448" i="2" s="1"/>
  <c r="W448" i="2"/>
  <c r="U448" i="2"/>
  <c r="M448" i="2"/>
  <c r="L448" i="2"/>
  <c r="K448" i="2"/>
  <c r="J448" i="2"/>
  <c r="I448" i="2"/>
  <c r="H448" i="2"/>
  <c r="G448" i="2"/>
  <c r="F448" i="2"/>
  <c r="E448" i="2"/>
  <c r="BH447" i="2"/>
  <c r="BG447" i="2"/>
  <c r="BF447" i="2"/>
  <c r="BE447" i="2"/>
  <c r="BD447" i="2"/>
  <c r="BC447" i="2"/>
  <c r="BB447" i="2"/>
  <c r="BA447" i="2"/>
  <c r="AZ447" i="2"/>
  <c r="AY447" i="2"/>
  <c r="T447" i="2" s="1"/>
  <c r="AX447" i="2"/>
  <c r="AW447" i="2"/>
  <c r="W447" i="2"/>
  <c r="U447" i="2"/>
  <c r="M447" i="2"/>
  <c r="L447" i="2"/>
  <c r="K447" i="2"/>
  <c r="J447" i="2"/>
  <c r="I447" i="2"/>
  <c r="H447" i="2"/>
  <c r="G447" i="2"/>
  <c r="F447" i="2"/>
  <c r="E447" i="2"/>
  <c r="BH446" i="2"/>
  <c r="BG446" i="2"/>
  <c r="BF446" i="2"/>
  <c r="BE446" i="2"/>
  <c r="BD446" i="2"/>
  <c r="T446" i="2" s="1"/>
  <c r="BC446" i="2"/>
  <c r="BB446" i="2"/>
  <c r="BA446" i="2"/>
  <c r="AZ446" i="2"/>
  <c r="AY446" i="2"/>
  <c r="AX446" i="2"/>
  <c r="AW446" i="2"/>
  <c r="W446" i="2"/>
  <c r="U446" i="2"/>
  <c r="M446" i="2"/>
  <c r="L446" i="2"/>
  <c r="K446" i="2"/>
  <c r="J446" i="2"/>
  <c r="I446" i="2"/>
  <c r="H446" i="2"/>
  <c r="G446" i="2"/>
  <c r="F446" i="2"/>
  <c r="E446" i="2"/>
  <c r="BH445" i="2"/>
  <c r="BG445" i="2"/>
  <c r="BF445" i="2"/>
  <c r="BE445" i="2"/>
  <c r="BD445" i="2"/>
  <c r="BC445" i="2"/>
  <c r="BB445" i="2"/>
  <c r="BA445" i="2"/>
  <c r="AZ445" i="2"/>
  <c r="AY445" i="2"/>
  <c r="AX445" i="2"/>
  <c r="T445" i="2" s="1"/>
  <c r="AW445" i="2"/>
  <c r="W445" i="2"/>
  <c r="U445" i="2"/>
  <c r="M445" i="2"/>
  <c r="L445" i="2"/>
  <c r="K445" i="2"/>
  <c r="J445" i="2"/>
  <c r="I445" i="2"/>
  <c r="H445" i="2"/>
  <c r="G445" i="2"/>
  <c r="F445" i="2"/>
  <c r="E445" i="2"/>
  <c r="BH444" i="2"/>
  <c r="BG444" i="2"/>
  <c r="BF444" i="2"/>
  <c r="BE444" i="2"/>
  <c r="BD444" i="2"/>
  <c r="BC444" i="2"/>
  <c r="BB444" i="2"/>
  <c r="BA444" i="2"/>
  <c r="AZ444" i="2"/>
  <c r="AY444" i="2"/>
  <c r="AX444" i="2"/>
  <c r="AW444" i="2"/>
  <c r="T444" i="2" s="1"/>
  <c r="W444" i="2"/>
  <c r="U444" i="2"/>
  <c r="M444" i="2"/>
  <c r="L444" i="2"/>
  <c r="K444" i="2"/>
  <c r="J444" i="2"/>
  <c r="I444" i="2"/>
  <c r="H444" i="2"/>
  <c r="G444" i="2"/>
  <c r="F444" i="2"/>
  <c r="E444" i="2"/>
  <c r="BH443" i="2"/>
  <c r="BG443" i="2"/>
  <c r="BF443" i="2"/>
  <c r="BE443" i="2"/>
  <c r="BD443" i="2"/>
  <c r="BC443" i="2"/>
  <c r="BB443" i="2"/>
  <c r="BA443" i="2"/>
  <c r="AZ443" i="2"/>
  <c r="AY443" i="2"/>
  <c r="T443" i="2" s="1"/>
  <c r="AX443" i="2"/>
  <c r="AW443" i="2"/>
  <c r="W443" i="2"/>
  <c r="U443" i="2"/>
  <c r="M443" i="2"/>
  <c r="L443" i="2"/>
  <c r="K443" i="2"/>
  <c r="J443" i="2"/>
  <c r="I443" i="2"/>
  <c r="H443" i="2"/>
  <c r="G443" i="2"/>
  <c r="F443" i="2"/>
  <c r="E443" i="2"/>
  <c r="BH442" i="2"/>
  <c r="BG442" i="2"/>
  <c r="BF442" i="2"/>
  <c r="BE442" i="2"/>
  <c r="BD442" i="2"/>
  <c r="BC442" i="2"/>
  <c r="BB442" i="2"/>
  <c r="BA442" i="2"/>
  <c r="AZ442" i="2"/>
  <c r="AY442" i="2"/>
  <c r="AX442" i="2"/>
  <c r="AW442" i="2"/>
  <c r="T442" i="2" s="1"/>
  <c r="W442" i="2"/>
  <c r="U442" i="2"/>
  <c r="M442" i="2"/>
  <c r="L442" i="2"/>
  <c r="K442" i="2"/>
  <c r="J442" i="2"/>
  <c r="I442" i="2"/>
  <c r="H442" i="2"/>
  <c r="G442" i="2"/>
  <c r="F442" i="2"/>
  <c r="E442" i="2"/>
  <c r="BH441" i="2"/>
  <c r="BG441" i="2"/>
  <c r="BF441" i="2"/>
  <c r="BE441" i="2"/>
  <c r="BD441" i="2"/>
  <c r="BC441" i="2"/>
  <c r="BB441" i="2"/>
  <c r="BA441" i="2"/>
  <c r="AZ441" i="2"/>
  <c r="AY441" i="2"/>
  <c r="AX441" i="2"/>
  <c r="T441" i="2" s="1"/>
  <c r="AW441" i="2"/>
  <c r="W441" i="2"/>
  <c r="U441" i="2"/>
  <c r="M441" i="2"/>
  <c r="L441" i="2"/>
  <c r="K441" i="2"/>
  <c r="J441" i="2"/>
  <c r="I441" i="2"/>
  <c r="H441" i="2"/>
  <c r="G441" i="2"/>
  <c r="F441" i="2"/>
  <c r="E441" i="2"/>
  <c r="BH440" i="2"/>
  <c r="BG440" i="2"/>
  <c r="BF440" i="2"/>
  <c r="BE440" i="2"/>
  <c r="BD440" i="2"/>
  <c r="BC440" i="2"/>
  <c r="BB440" i="2"/>
  <c r="BA440" i="2"/>
  <c r="AZ440" i="2"/>
  <c r="AY440" i="2"/>
  <c r="AX440" i="2"/>
  <c r="AW440" i="2"/>
  <c r="T440" i="2" s="1"/>
  <c r="W440" i="2"/>
  <c r="U440" i="2"/>
  <c r="M440" i="2"/>
  <c r="L440" i="2"/>
  <c r="K440" i="2"/>
  <c r="J440" i="2"/>
  <c r="I440" i="2"/>
  <c r="H440" i="2"/>
  <c r="G440" i="2"/>
  <c r="F440" i="2"/>
  <c r="E440" i="2"/>
  <c r="BH439" i="2"/>
  <c r="BG439" i="2"/>
  <c r="BF439" i="2"/>
  <c r="BE439" i="2"/>
  <c r="BD439" i="2"/>
  <c r="BC439" i="2"/>
  <c r="BB439" i="2"/>
  <c r="BA439" i="2"/>
  <c r="AZ439" i="2"/>
  <c r="AY439" i="2"/>
  <c r="AX439" i="2"/>
  <c r="AW439" i="2"/>
  <c r="W439" i="2"/>
  <c r="U439" i="2"/>
  <c r="T439" i="2"/>
  <c r="M439" i="2"/>
  <c r="L439" i="2"/>
  <c r="K439" i="2"/>
  <c r="J439" i="2"/>
  <c r="I439" i="2"/>
  <c r="H439" i="2"/>
  <c r="G439" i="2"/>
  <c r="F439" i="2"/>
  <c r="E439" i="2"/>
  <c r="B439" i="2"/>
  <c r="BH438" i="2"/>
  <c r="BG438" i="2"/>
  <c r="BF438" i="2"/>
  <c r="BE438" i="2"/>
  <c r="BD438" i="2"/>
  <c r="BC438" i="2"/>
  <c r="BB438" i="2"/>
  <c r="BA438" i="2"/>
  <c r="AZ438" i="2"/>
  <c r="AY438" i="2"/>
  <c r="AX438" i="2"/>
  <c r="AW438" i="2"/>
  <c r="T438" i="2" s="1"/>
  <c r="W438" i="2"/>
  <c r="U438" i="2"/>
  <c r="M438" i="2"/>
  <c r="L438" i="2"/>
  <c r="K438" i="2"/>
  <c r="J438" i="2"/>
  <c r="I438" i="2"/>
  <c r="H438" i="2"/>
  <c r="G438" i="2"/>
  <c r="F438" i="2"/>
  <c r="E438" i="2"/>
  <c r="B438" i="2"/>
  <c r="BH437" i="2"/>
  <c r="BG437" i="2"/>
  <c r="BF437" i="2"/>
  <c r="BE437" i="2"/>
  <c r="BD437" i="2"/>
  <c r="BC437" i="2"/>
  <c r="BB437" i="2"/>
  <c r="BA437" i="2"/>
  <c r="AZ437" i="2"/>
  <c r="AY437" i="2"/>
  <c r="AX437" i="2"/>
  <c r="AW437" i="2"/>
  <c r="T437" i="2" s="1"/>
  <c r="W437" i="2"/>
  <c r="U437" i="2"/>
  <c r="M437" i="2"/>
  <c r="L437" i="2"/>
  <c r="K437" i="2"/>
  <c r="J437" i="2"/>
  <c r="I437" i="2"/>
  <c r="H437" i="2"/>
  <c r="G437" i="2"/>
  <c r="F437" i="2"/>
  <c r="E437" i="2"/>
  <c r="B437" i="2"/>
  <c r="BH436" i="2"/>
  <c r="BG436" i="2"/>
  <c r="BF436" i="2"/>
  <c r="BE436" i="2"/>
  <c r="BD436" i="2"/>
  <c r="BC436" i="2"/>
  <c r="BB436" i="2"/>
  <c r="BA436" i="2"/>
  <c r="AZ436" i="2"/>
  <c r="AY436" i="2"/>
  <c r="AX436" i="2"/>
  <c r="AW436" i="2"/>
  <c r="W436" i="2"/>
  <c r="U436" i="2"/>
  <c r="T436" i="2"/>
  <c r="M436" i="2"/>
  <c r="L436" i="2"/>
  <c r="K436" i="2"/>
  <c r="J436" i="2"/>
  <c r="I436" i="2"/>
  <c r="H436" i="2"/>
  <c r="G436" i="2"/>
  <c r="F436" i="2"/>
  <c r="E436" i="2"/>
  <c r="B436" i="2"/>
  <c r="BH435" i="2"/>
  <c r="BG435" i="2"/>
  <c r="BF435" i="2"/>
  <c r="BE435" i="2"/>
  <c r="BD435" i="2"/>
  <c r="BC435" i="2"/>
  <c r="BB435" i="2"/>
  <c r="BA435" i="2"/>
  <c r="AZ435" i="2"/>
  <c r="AY435" i="2"/>
  <c r="AX435" i="2"/>
  <c r="AW435" i="2"/>
  <c r="T435" i="2" s="1"/>
  <c r="W435" i="2"/>
  <c r="U435" i="2"/>
  <c r="M435" i="2"/>
  <c r="L435" i="2"/>
  <c r="K435" i="2"/>
  <c r="J435" i="2"/>
  <c r="I435" i="2"/>
  <c r="H435" i="2"/>
  <c r="G435" i="2"/>
  <c r="F435" i="2"/>
  <c r="E435" i="2"/>
  <c r="B435" i="2"/>
  <c r="BH434" i="2"/>
  <c r="BG434" i="2"/>
  <c r="BF434" i="2"/>
  <c r="BE434" i="2"/>
  <c r="BD434" i="2"/>
  <c r="BC434" i="2"/>
  <c r="BB434" i="2"/>
  <c r="BA434" i="2"/>
  <c r="AZ434" i="2"/>
  <c r="AY434" i="2"/>
  <c r="AX434" i="2"/>
  <c r="T434" i="2" s="1"/>
  <c r="AW434" i="2"/>
  <c r="W434" i="2"/>
  <c r="U434" i="2"/>
  <c r="M434" i="2"/>
  <c r="L434" i="2"/>
  <c r="K434" i="2"/>
  <c r="J434" i="2"/>
  <c r="I434" i="2"/>
  <c r="H434" i="2"/>
  <c r="G434" i="2"/>
  <c r="F434" i="2"/>
  <c r="E434" i="2"/>
  <c r="B434" i="2"/>
  <c r="BH433" i="2"/>
  <c r="BG433" i="2"/>
  <c r="BF433" i="2"/>
  <c r="BE433" i="2"/>
  <c r="BD433" i="2"/>
  <c r="BC433" i="2"/>
  <c r="BB433" i="2"/>
  <c r="BA433" i="2"/>
  <c r="AZ433" i="2"/>
  <c r="AY433" i="2"/>
  <c r="AX433" i="2"/>
  <c r="AW433" i="2"/>
  <c r="T433" i="2" s="1"/>
  <c r="W433" i="2"/>
  <c r="U433" i="2"/>
  <c r="M433" i="2"/>
  <c r="L433" i="2"/>
  <c r="K433" i="2"/>
  <c r="J433" i="2"/>
  <c r="I433" i="2"/>
  <c r="H433" i="2"/>
  <c r="G433" i="2"/>
  <c r="F433" i="2"/>
  <c r="E433" i="2"/>
  <c r="B433" i="2"/>
  <c r="BH432" i="2"/>
  <c r="BG432" i="2"/>
  <c r="BF432" i="2"/>
  <c r="BE432" i="2"/>
  <c r="BD432" i="2"/>
  <c r="BC432" i="2"/>
  <c r="BB432" i="2"/>
  <c r="BA432" i="2"/>
  <c r="AZ432" i="2"/>
  <c r="AY432" i="2"/>
  <c r="AX432" i="2"/>
  <c r="AW432" i="2"/>
  <c r="W432" i="2"/>
  <c r="U432" i="2"/>
  <c r="M432" i="2"/>
  <c r="L432" i="2"/>
  <c r="K432" i="2"/>
  <c r="J432" i="2"/>
  <c r="I432" i="2"/>
  <c r="H432" i="2"/>
  <c r="G432" i="2"/>
  <c r="F432" i="2"/>
  <c r="E432" i="2"/>
  <c r="B432" i="2"/>
  <c r="BH431" i="2"/>
  <c r="BG431" i="2"/>
  <c r="BF431" i="2"/>
  <c r="BE431" i="2"/>
  <c r="BD431" i="2"/>
  <c r="BC431" i="2"/>
  <c r="BB431" i="2"/>
  <c r="BA431" i="2"/>
  <c r="AZ431" i="2"/>
  <c r="AY431" i="2"/>
  <c r="AX431" i="2"/>
  <c r="AW431" i="2"/>
  <c r="W431" i="2"/>
  <c r="U431" i="2"/>
  <c r="T431" i="2"/>
  <c r="M431" i="2"/>
  <c r="L431" i="2"/>
  <c r="K431" i="2"/>
  <c r="J431" i="2"/>
  <c r="I431" i="2"/>
  <c r="H431" i="2"/>
  <c r="G431" i="2"/>
  <c r="F431" i="2"/>
  <c r="E431" i="2"/>
  <c r="BH430" i="2"/>
  <c r="BG430" i="2"/>
  <c r="BF430" i="2"/>
  <c r="BE430" i="2"/>
  <c r="BD430" i="2"/>
  <c r="T430" i="2" s="1"/>
  <c r="BC430" i="2"/>
  <c r="BB430" i="2"/>
  <c r="BA430" i="2"/>
  <c r="AZ430" i="2"/>
  <c r="AY430" i="2"/>
  <c r="AX430" i="2"/>
  <c r="AW430" i="2"/>
  <c r="W430" i="2"/>
  <c r="U430" i="2"/>
  <c r="M430" i="2"/>
  <c r="L430" i="2"/>
  <c r="K430" i="2"/>
  <c r="J430" i="2"/>
  <c r="I430" i="2"/>
  <c r="H430" i="2"/>
  <c r="G430" i="2"/>
  <c r="F430" i="2"/>
  <c r="E430" i="2"/>
  <c r="BH429" i="2"/>
  <c r="BG429" i="2"/>
  <c r="BF429" i="2"/>
  <c r="BE429" i="2"/>
  <c r="BD429" i="2"/>
  <c r="BC429" i="2"/>
  <c r="BB429" i="2"/>
  <c r="BA429" i="2"/>
  <c r="AZ429" i="2"/>
  <c r="AY429" i="2"/>
  <c r="T429" i="2" s="1"/>
  <c r="AX429" i="2"/>
  <c r="AW429" i="2"/>
  <c r="W429" i="2"/>
  <c r="U429" i="2"/>
  <c r="M429" i="2"/>
  <c r="L429" i="2"/>
  <c r="K429" i="2"/>
  <c r="J429" i="2"/>
  <c r="I429" i="2"/>
  <c r="H429" i="2"/>
  <c r="G429" i="2"/>
  <c r="F429" i="2"/>
  <c r="E429" i="2"/>
  <c r="BH428" i="2"/>
  <c r="BG428" i="2"/>
  <c r="BF428" i="2"/>
  <c r="BE428" i="2"/>
  <c r="BD428" i="2"/>
  <c r="BC428" i="2"/>
  <c r="BB428" i="2"/>
  <c r="T428" i="2" s="1"/>
  <c r="BA428" i="2"/>
  <c r="AZ428" i="2"/>
  <c r="AY428" i="2"/>
  <c r="AX428" i="2"/>
  <c r="AW428" i="2"/>
  <c r="W428" i="2"/>
  <c r="U428" i="2"/>
  <c r="M428" i="2"/>
  <c r="L428" i="2"/>
  <c r="K428" i="2"/>
  <c r="J428" i="2"/>
  <c r="I428" i="2"/>
  <c r="H428" i="2"/>
  <c r="G428" i="2"/>
  <c r="F428" i="2"/>
  <c r="E428" i="2"/>
  <c r="B428" i="2"/>
  <c r="BH427" i="2"/>
  <c r="BG427" i="2"/>
  <c r="BF427" i="2"/>
  <c r="BE427" i="2"/>
  <c r="BD427" i="2"/>
  <c r="BC427" i="2"/>
  <c r="BB427" i="2"/>
  <c r="BA427" i="2"/>
  <c r="AZ427" i="2"/>
  <c r="AY427" i="2"/>
  <c r="AX427" i="2"/>
  <c r="AW427" i="2"/>
  <c r="T427" i="2" s="1"/>
  <c r="W427" i="2"/>
  <c r="U427" i="2"/>
  <c r="M427" i="2"/>
  <c r="L427" i="2"/>
  <c r="K427" i="2"/>
  <c r="J427" i="2"/>
  <c r="I427" i="2"/>
  <c r="H427" i="2"/>
  <c r="G427" i="2"/>
  <c r="F427" i="2"/>
  <c r="E427" i="2"/>
  <c r="BH426" i="2"/>
  <c r="BG426" i="2"/>
  <c r="BF426" i="2"/>
  <c r="BE426" i="2"/>
  <c r="BD426" i="2"/>
  <c r="BC426" i="2"/>
  <c r="BB426" i="2"/>
  <c r="BA426" i="2"/>
  <c r="AZ426" i="2"/>
  <c r="AY426" i="2"/>
  <c r="AX426" i="2"/>
  <c r="T426" i="2" s="1"/>
  <c r="AW426" i="2"/>
  <c r="W426" i="2"/>
  <c r="U426" i="2"/>
  <c r="M426" i="2"/>
  <c r="L426" i="2"/>
  <c r="K426" i="2"/>
  <c r="J426" i="2"/>
  <c r="I426" i="2"/>
  <c r="H426" i="2"/>
  <c r="G426" i="2"/>
  <c r="F426" i="2"/>
  <c r="E426" i="2"/>
  <c r="BH425" i="2"/>
  <c r="BG425" i="2"/>
  <c r="BF425" i="2"/>
  <c r="BE425" i="2"/>
  <c r="BD425" i="2"/>
  <c r="BC425" i="2"/>
  <c r="BB425" i="2"/>
  <c r="BA425" i="2"/>
  <c r="AZ425" i="2"/>
  <c r="AY425" i="2"/>
  <c r="AX425" i="2"/>
  <c r="AW425" i="2"/>
  <c r="T425" i="2" s="1"/>
  <c r="W425" i="2"/>
  <c r="U425" i="2"/>
  <c r="M425" i="2"/>
  <c r="L425" i="2"/>
  <c r="K425" i="2"/>
  <c r="J425" i="2"/>
  <c r="I425" i="2"/>
  <c r="H425" i="2"/>
  <c r="G425" i="2"/>
  <c r="F425" i="2"/>
  <c r="E425" i="2"/>
  <c r="BH424" i="2"/>
  <c r="BG424" i="2"/>
  <c r="BF424" i="2"/>
  <c r="BE424" i="2"/>
  <c r="BD424" i="2"/>
  <c r="BC424" i="2"/>
  <c r="BB424" i="2"/>
  <c r="BA424" i="2"/>
  <c r="AZ424" i="2"/>
  <c r="AY424" i="2"/>
  <c r="AX424" i="2"/>
  <c r="T424" i="2" s="1"/>
  <c r="AW424" i="2"/>
  <c r="W424" i="2"/>
  <c r="U424" i="2"/>
  <c r="M424" i="2"/>
  <c r="L424" i="2"/>
  <c r="K424" i="2"/>
  <c r="J424" i="2"/>
  <c r="I424" i="2"/>
  <c r="H424" i="2"/>
  <c r="G424" i="2"/>
  <c r="F424" i="2"/>
  <c r="E424" i="2"/>
  <c r="B424" i="2"/>
  <c r="BH423" i="2"/>
  <c r="BG423" i="2"/>
  <c r="BF423" i="2"/>
  <c r="BE423" i="2"/>
  <c r="BD423" i="2"/>
  <c r="BC423" i="2"/>
  <c r="BB423" i="2"/>
  <c r="BA423" i="2"/>
  <c r="AZ423" i="2"/>
  <c r="AY423" i="2"/>
  <c r="AX423" i="2"/>
  <c r="AW423" i="2"/>
  <c r="T423" i="2" s="1"/>
  <c r="W423" i="2"/>
  <c r="U423" i="2"/>
  <c r="M423" i="2"/>
  <c r="L423" i="2"/>
  <c r="K423" i="2"/>
  <c r="J423" i="2"/>
  <c r="I423" i="2"/>
  <c r="H423" i="2"/>
  <c r="G423" i="2"/>
  <c r="F423" i="2"/>
  <c r="E423" i="2"/>
  <c r="B423" i="2"/>
  <c r="BH422" i="2"/>
  <c r="BG422" i="2"/>
  <c r="BF422" i="2"/>
  <c r="BE422" i="2"/>
  <c r="BD422" i="2"/>
  <c r="BC422" i="2"/>
  <c r="BB422" i="2"/>
  <c r="BA422" i="2"/>
  <c r="AZ422" i="2"/>
  <c r="AY422" i="2"/>
  <c r="AX422" i="2"/>
  <c r="AW422" i="2"/>
  <c r="T422" i="2" s="1"/>
  <c r="W422" i="2"/>
  <c r="U422" i="2"/>
  <c r="M422" i="2"/>
  <c r="L422" i="2"/>
  <c r="K422" i="2"/>
  <c r="J422" i="2"/>
  <c r="I422" i="2"/>
  <c r="H422" i="2"/>
  <c r="G422" i="2"/>
  <c r="F422" i="2"/>
  <c r="E422" i="2"/>
  <c r="B422" i="2"/>
  <c r="BH421" i="2"/>
  <c r="BG421" i="2"/>
  <c r="BF421" i="2"/>
  <c r="BE421" i="2"/>
  <c r="BD421" i="2"/>
  <c r="BC421" i="2"/>
  <c r="BB421" i="2"/>
  <c r="BA421" i="2"/>
  <c r="AZ421" i="2"/>
  <c r="AY421" i="2"/>
  <c r="T421" i="2" s="1"/>
  <c r="AX421" i="2"/>
  <c r="AW421" i="2"/>
  <c r="W421" i="2"/>
  <c r="U421" i="2"/>
  <c r="M421" i="2"/>
  <c r="L421" i="2"/>
  <c r="K421" i="2"/>
  <c r="J421" i="2"/>
  <c r="I421" i="2"/>
  <c r="H421" i="2"/>
  <c r="G421" i="2"/>
  <c r="F421" i="2"/>
  <c r="E421" i="2"/>
  <c r="B421" i="2"/>
  <c r="BH420" i="2"/>
  <c r="BG420" i="2"/>
  <c r="BF420" i="2"/>
  <c r="BE420" i="2"/>
  <c r="BD420" i="2"/>
  <c r="BC420" i="2"/>
  <c r="BB420" i="2"/>
  <c r="BA420" i="2"/>
  <c r="AZ420" i="2"/>
  <c r="AY420" i="2"/>
  <c r="AX420" i="2"/>
  <c r="T420" i="2" s="1"/>
  <c r="AW420" i="2"/>
  <c r="W420" i="2"/>
  <c r="U420" i="2"/>
  <c r="M420" i="2"/>
  <c r="L420" i="2"/>
  <c r="K420" i="2"/>
  <c r="J420" i="2"/>
  <c r="I420" i="2"/>
  <c r="H420" i="2"/>
  <c r="G420" i="2"/>
  <c r="F420" i="2"/>
  <c r="E420" i="2"/>
  <c r="B420" i="2"/>
  <c r="BH419" i="2"/>
  <c r="BG419" i="2"/>
  <c r="BF419" i="2"/>
  <c r="BE419" i="2"/>
  <c r="BD419" i="2"/>
  <c r="BC419" i="2"/>
  <c r="BB419" i="2"/>
  <c r="BA419" i="2"/>
  <c r="AZ419" i="2"/>
  <c r="AY419" i="2"/>
  <c r="AX419" i="2"/>
  <c r="AW419" i="2"/>
  <c r="T419" i="2" s="1"/>
  <c r="W419" i="2"/>
  <c r="U419" i="2"/>
  <c r="M419" i="2"/>
  <c r="L419" i="2"/>
  <c r="K419" i="2"/>
  <c r="J419" i="2"/>
  <c r="I419" i="2"/>
  <c r="H419" i="2"/>
  <c r="G419" i="2"/>
  <c r="F419" i="2"/>
  <c r="E419" i="2"/>
  <c r="B419" i="2"/>
  <c r="BH418" i="2"/>
  <c r="BG418" i="2"/>
  <c r="BF418" i="2"/>
  <c r="BE418" i="2"/>
  <c r="BD418" i="2"/>
  <c r="BC418" i="2"/>
  <c r="BB418" i="2"/>
  <c r="BA418" i="2"/>
  <c r="AZ418" i="2"/>
  <c r="AY418" i="2"/>
  <c r="AX418" i="2"/>
  <c r="AW418" i="2"/>
  <c r="T418" i="2" s="1"/>
  <c r="W418" i="2"/>
  <c r="U418" i="2"/>
  <c r="M418" i="2"/>
  <c r="L418" i="2"/>
  <c r="K418" i="2"/>
  <c r="J418" i="2"/>
  <c r="I418" i="2"/>
  <c r="H418" i="2"/>
  <c r="G418" i="2"/>
  <c r="F418" i="2"/>
  <c r="E418" i="2"/>
  <c r="B418" i="2"/>
  <c r="BH417" i="2"/>
  <c r="BG417" i="2"/>
  <c r="BF417" i="2"/>
  <c r="BE417" i="2"/>
  <c r="BD417" i="2"/>
  <c r="BC417" i="2"/>
  <c r="BB417" i="2"/>
  <c r="BA417" i="2"/>
  <c r="AZ417" i="2"/>
  <c r="AY417" i="2"/>
  <c r="AX417" i="2"/>
  <c r="AW417" i="2"/>
  <c r="W417" i="2"/>
  <c r="U417" i="2"/>
  <c r="T417" i="2"/>
  <c r="M417" i="2"/>
  <c r="L417" i="2"/>
  <c r="K417" i="2"/>
  <c r="J417" i="2"/>
  <c r="I417" i="2"/>
  <c r="H417" i="2"/>
  <c r="G417" i="2"/>
  <c r="F417" i="2"/>
  <c r="E417" i="2"/>
  <c r="B417" i="2"/>
  <c r="BH416" i="2"/>
  <c r="BG416" i="2"/>
  <c r="BF416" i="2"/>
  <c r="BE416" i="2"/>
  <c r="BD416" i="2"/>
  <c r="BC416" i="2"/>
  <c r="BB416" i="2"/>
  <c r="BA416" i="2"/>
  <c r="AZ416" i="2"/>
  <c r="AY416" i="2"/>
  <c r="AX416" i="2"/>
  <c r="T416" i="2" s="1"/>
  <c r="AW416" i="2"/>
  <c r="W416" i="2"/>
  <c r="U416" i="2"/>
  <c r="M416" i="2"/>
  <c r="L416" i="2"/>
  <c r="K416" i="2"/>
  <c r="J416" i="2"/>
  <c r="I416" i="2"/>
  <c r="H416" i="2"/>
  <c r="G416" i="2"/>
  <c r="F416" i="2"/>
  <c r="E416" i="2"/>
  <c r="B416" i="2"/>
  <c r="BH415" i="2"/>
  <c r="BG415" i="2"/>
  <c r="BF415" i="2"/>
  <c r="BE415" i="2"/>
  <c r="BD415" i="2"/>
  <c r="BC415" i="2"/>
  <c r="BB415" i="2"/>
  <c r="BA415" i="2"/>
  <c r="AZ415" i="2"/>
  <c r="AY415" i="2"/>
  <c r="AX415" i="2"/>
  <c r="AW415" i="2"/>
  <c r="T415" i="2" s="1"/>
  <c r="W415" i="2"/>
  <c r="U415" i="2"/>
  <c r="M415" i="2"/>
  <c r="L415" i="2"/>
  <c r="K415" i="2"/>
  <c r="J415" i="2"/>
  <c r="I415" i="2"/>
  <c r="H415" i="2"/>
  <c r="G415" i="2"/>
  <c r="F415" i="2"/>
  <c r="E415" i="2"/>
  <c r="B415" i="2"/>
  <c r="BH414" i="2"/>
  <c r="BG414" i="2"/>
  <c r="BF414" i="2"/>
  <c r="BE414" i="2"/>
  <c r="BD414" i="2"/>
  <c r="BC414" i="2"/>
  <c r="BB414" i="2"/>
  <c r="BA414" i="2"/>
  <c r="AZ414" i="2"/>
  <c r="T414" i="2" s="1"/>
  <c r="AY414" i="2"/>
  <c r="AX414" i="2"/>
  <c r="AW414" i="2"/>
  <c r="W414" i="2"/>
  <c r="U414" i="2"/>
  <c r="M414" i="2"/>
  <c r="L414" i="2"/>
  <c r="K414" i="2"/>
  <c r="J414" i="2"/>
  <c r="I414" i="2"/>
  <c r="H414" i="2"/>
  <c r="G414" i="2"/>
  <c r="F414" i="2"/>
  <c r="E414" i="2"/>
  <c r="B414" i="2"/>
  <c r="BH413" i="2"/>
  <c r="BG413" i="2"/>
  <c r="BF413" i="2"/>
  <c r="BE413" i="2"/>
  <c r="BD413" i="2"/>
  <c r="BC413" i="2"/>
  <c r="BB413" i="2"/>
  <c r="BA413" i="2"/>
  <c r="AZ413" i="2"/>
  <c r="AY413" i="2"/>
  <c r="AX413" i="2"/>
  <c r="AW413" i="2"/>
  <c r="W413" i="2"/>
  <c r="U413" i="2"/>
  <c r="T413" i="2"/>
  <c r="M413" i="2"/>
  <c r="L413" i="2"/>
  <c r="K413" i="2"/>
  <c r="J413" i="2"/>
  <c r="I413" i="2"/>
  <c r="H413" i="2"/>
  <c r="G413" i="2"/>
  <c r="F413" i="2"/>
  <c r="E413" i="2"/>
  <c r="B413" i="2"/>
  <c r="BH412" i="2"/>
  <c r="BG412" i="2"/>
  <c r="BF412" i="2"/>
  <c r="BE412" i="2"/>
  <c r="BD412" i="2"/>
  <c r="BC412" i="2"/>
  <c r="BB412" i="2"/>
  <c r="BA412" i="2"/>
  <c r="AZ412" i="2"/>
  <c r="AY412" i="2"/>
  <c r="AX412" i="2"/>
  <c r="AW412" i="2"/>
  <c r="W412" i="2"/>
  <c r="U412" i="2"/>
  <c r="M412" i="2"/>
  <c r="L412" i="2"/>
  <c r="K412" i="2"/>
  <c r="J412" i="2"/>
  <c r="I412" i="2"/>
  <c r="H412" i="2"/>
  <c r="G412" i="2"/>
  <c r="F412" i="2"/>
  <c r="E412" i="2"/>
  <c r="B412" i="2"/>
  <c r="BH411" i="2"/>
  <c r="BG411" i="2"/>
  <c r="BF411" i="2"/>
  <c r="BE411" i="2"/>
  <c r="BD411" i="2"/>
  <c r="BC411" i="2"/>
  <c r="BB411" i="2"/>
  <c r="BA411" i="2"/>
  <c r="AZ411" i="2"/>
  <c r="AY411" i="2"/>
  <c r="AX411" i="2"/>
  <c r="AW411" i="2"/>
  <c r="T411" i="2" s="1"/>
  <c r="W411" i="2"/>
  <c r="U411" i="2"/>
  <c r="M411" i="2"/>
  <c r="L411" i="2"/>
  <c r="K411" i="2"/>
  <c r="J411" i="2"/>
  <c r="I411" i="2"/>
  <c r="H411" i="2"/>
  <c r="G411" i="2"/>
  <c r="F411" i="2"/>
  <c r="E411" i="2"/>
  <c r="B411" i="2"/>
  <c r="BH410" i="2"/>
  <c r="BG410" i="2"/>
  <c r="BF410" i="2"/>
  <c r="BE410" i="2"/>
  <c r="BD410" i="2"/>
  <c r="BC410" i="2"/>
  <c r="BB410" i="2"/>
  <c r="BA410" i="2"/>
  <c r="AZ410" i="2"/>
  <c r="AY410" i="2"/>
  <c r="AX410" i="2"/>
  <c r="AW410" i="2"/>
  <c r="W410" i="2"/>
  <c r="U410" i="2"/>
  <c r="M410" i="2"/>
  <c r="L410" i="2"/>
  <c r="K410" i="2"/>
  <c r="J410" i="2"/>
  <c r="I410" i="2"/>
  <c r="H410" i="2"/>
  <c r="G410" i="2"/>
  <c r="F410" i="2"/>
  <c r="E410" i="2"/>
  <c r="B410" i="2"/>
  <c r="BH409" i="2"/>
  <c r="BG409" i="2"/>
  <c r="BF409" i="2"/>
  <c r="BE409" i="2"/>
  <c r="BD409" i="2"/>
  <c r="BC409" i="2"/>
  <c r="BB409" i="2"/>
  <c r="BA409" i="2"/>
  <c r="AZ409" i="2"/>
  <c r="AY409" i="2"/>
  <c r="AX409" i="2"/>
  <c r="AW409" i="2"/>
  <c r="W409" i="2"/>
  <c r="U409" i="2"/>
  <c r="T409" i="2"/>
  <c r="M409" i="2"/>
  <c r="L409" i="2"/>
  <c r="K409" i="2"/>
  <c r="J409" i="2"/>
  <c r="I409" i="2"/>
  <c r="H409" i="2"/>
  <c r="G409" i="2"/>
  <c r="F409" i="2"/>
  <c r="E409" i="2"/>
  <c r="B409" i="2"/>
  <c r="BH408" i="2"/>
  <c r="BG408" i="2"/>
  <c r="BF408" i="2"/>
  <c r="BE408" i="2"/>
  <c r="BD408" i="2"/>
  <c r="BC408" i="2"/>
  <c r="BB408" i="2"/>
  <c r="BA408" i="2"/>
  <c r="AZ408" i="2"/>
  <c r="AY408" i="2"/>
  <c r="AX408" i="2"/>
  <c r="AW408" i="2"/>
  <c r="T408" i="2" s="1"/>
  <c r="W408" i="2"/>
  <c r="U408" i="2"/>
  <c r="M408" i="2"/>
  <c r="L408" i="2"/>
  <c r="K408" i="2"/>
  <c r="J408" i="2"/>
  <c r="I408" i="2"/>
  <c r="H408" i="2"/>
  <c r="G408" i="2"/>
  <c r="F408" i="2"/>
  <c r="E408" i="2"/>
  <c r="B408" i="2"/>
  <c r="BH407" i="2"/>
  <c r="BG407" i="2"/>
  <c r="BF407" i="2"/>
  <c r="BE407" i="2"/>
  <c r="BD407" i="2"/>
  <c r="BC407" i="2"/>
  <c r="BB407" i="2"/>
  <c r="BA407" i="2"/>
  <c r="AZ407" i="2"/>
  <c r="AY407" i="2"/>
  <c r="AX407" i="2"/>
  <c r="AW407" i="2"/>
  <c r="W407" i="2"/>
  <c r="U407" i="2"/>
  <c r="T407" i="2"/>
  <c r="M407" i="2"/>
  <c r="L407" i="2"/>
  <c r="K407" i="2"/>
  <c r="J407" i="2"/>
  <c r="I407" i="2"/>
  <c r="H407" i="2"/>
  <c r="G407" i="2"/>
  <c r="F407" i="2"/>
  <c r="E407" i="2"/>
  <c r="B407" i="2"/>
  <c r="BH406" i="2"/>
  <c r="BG406" i="2"/>
  <c r="BF406" i="2"/>
  <c r="BE406" i="2"/>
  <c r="BD406" i="2"/>
  <c r="BC406" i="2"/>
  <c r="BB406" i="2"/>
  <c r="BA406" i="2"/>
  <c r="AZ406" i="2"/>
  <c r="AY406" i="2"/>
  <c r="AX406" i="2"/>
  <c r="AW406" i="2"/>
  <c r="T406" i="2" s="1"/>
  <c r="W406" i="2"/>
  <c r="U406" i="2"/>
  <c r="M406" i="2"/>
  <c r="L406" i="2"/>
  <c r="K406" i="2"/>
  <c r="J406" i="2"/>
  <c r="I406" i="2"/>
  <c r="H406" i="2"/>
  <c r="G406" i="2"/>
  <c r="F406" i="2"/>
  <c r="E406" i="2"/>
  <c r="B406" i="2"/>
  <c r="BH405" i="2"/>
  <c r="BG405" i="2"/>
  <c r="BF405" i="2"/>
  <c r="BE405" i="2"/>
  <c r="BD405" i="2"/>
  <c r="BC405" i="2"/>
  <c r="BB405" i="2"/>
  <c r="BA405" i="2"/>
  <c r="AZ405" i="2"/>
  <c r="AY405" i="2"/>
  <c r="AX405" i="2"/>
  <c r="AW405" i="2"/>
  <c r="W405" i="2"/>
  <c r="U405" i="2"/>
  <c r="T405" i="2"/>
  <c r="M405" i="2"/>
  <c r="L405" i="2"/>
  <c r="K405" i="2"/>
  <c r="J405" i="2"/>
  <c r="I405" i="2"/>
  <c r="H405" i="2"/>
  <c r="G405" i="2"/>
  <c r="F405" i="2"/>
  <c r="E405" i="2"/>
  <c r="B405" i="2"/>
  <c r="BH404" i="2"/>
  <c r="BG404" i="2"/>
  <c r="BF404" i="2"/>
  <c r="BE404" i="2"/>
  <c r="BD404" i="2"/>
  <c r="BC404" i="2"/>
  <c r="BB404" i="2"/>
  <c r="BA404" i="2"/>
  <c r="AZ404" i="2"/>
  <c r="AY404" i="2"/>
  <c r="AX404" i="2"/>
  <c r="AW404" i="2"/>
  <c r="T404" i="2" s="1"/>
  <c r="W404" i="2"/>
  <c r="U404" i="2"/>
  <c r="M404" i="2"/>
  <c r="L404" i="2"/>
  <c r="K404" i="2"/>
  <c r="J404" i="2"/>
  <c r="I404" i="2"/>
  <c r="H404" i="2"/>
  <c r="G404" i="2"/>
  <c r="F404" i="2"/>
  <c r="E404" i="2"/>
  <c r="B404" i="2"/>
  <c r="BH403" i="2"/>
  <c r="BG403" i="2"/>
  <c r="BF403" i="2"/>
  <c r="BE403" i="2"/>
  <c r="BD403" i="2"/>
  <c r="BC403" i="2"/>
  <c r="BB403" i="2"/>
  <c r="BA403" i="2"/>
  <c r="AZ403" i="2"/>
  <c r="AY403" i="2"/>
  <c r="AX403" i="2"/>
  <c r="T403" i="2" s="1"/>
  <c r="AW403" i="2"/>
  <c r="W403" i="2"/>
  <c r="U403" i="2"/>
  <c r="M403" i="2"/>
  <c r="L403" i="2"/>
  <c r="K403" i="2"/>
  <c r="J403" i="2"/>
  <c r="I403" i="2"/>
  <c r="H403" i="2"/>
  <c r="G403" i="2"/>
  <c r="F403" i="2"/>
  <c r="E403" i="2"/>
  <c r="B403" i="2"/>
  <c r="BH402" i="2"/>
  <c r="BG402" i="2"/>
  <c r="BF402" i="2"/>
  <c r="BE402" i="2"/>
  <c r="BD402" i="2"/>
  <c r="BC402" i="2"/>
  <c r="BB402" i="2"/>
  <c r="T402" i="2" s="1"/>
  <c r="BA402" i="2"/>
  <c r="AZ402" i="2"/>
  <c r="AY402" i="2"/>
  <c r="AX402" i="2"/>
  <c r="AW402" i="2"/>
  <c r="W402" i="2"/>
  <c r="U402" i="2"/>
  <c r="M402" i="2"/>
  <c r="L402" i="2"/>
  <c r="K402" i="2"/>
  <c r="J402" i="2"/>
  <c r="I402" i="2"/>
  <c r="H402" i="2"/>
  <c r="G402" i="2"/>
  <c r="F402" i="2"/>
  <c r="E402" i="2"/>
  <c r="B402" i="2"/>
  <c r="BH401" i="2"/>
  <c r="BG401" i="2"/>
  <c r="BF401" i="2"/>
  <c r="BE401" i="2"/>
  <c r="BD401" i="2"/>
  <c r="BC401" i="2"/>
  <c r="BB401" i="2"/>
  <c r="BA401" i="2"/>
  <c r="AZ401" i="2"/>
  <c r="AY401" i="2"/>
  <c r="AX401" i="2"/>
  <c r="AW401" i="2"/>
  <c r="W401" i="2"/>
  <c r="U401" i="2"/>
  <c r="M401" i="2"/>
  <c r="L401" i="2"/>
  <c r="K401" i="2"/>
  <c r="J401" i="2"/>
  <c r="I401" i="2"/>
  <c r="H401" i="2"/>
  <c r="G401" i="2"/>
  <c r="F401" i="2"/>
  <c r="E401" i="2"/>
  <c r="B401" i="2"/>
  <c r="BH400" i="2"/>
  <c r="BG400" i="2"/>
  <c r="BF400" i="2"/>
  <c r="BE400" i="2"/>
  <c r="BD400" i="2"/>
  <c r="BC400" i="2"/>
  <c r="BB400" i="2"/>
  <c r="BA400" i="2"/>
  <c r="AZ400" i="2"/>
  <c r="AY400" i="2"/>
  <c r="AX400" i="2"/>
  <c r="T400" i="2" s="1"/>
  <c r="AW400" i="2"/>
  <c r="W400" i="2"/>
  <c r="U400" i="2"/>
  <c r="M400" i="2"/>
  <c r="L400" i="2"/>
  <c r="K400" i="2"/>
  <c r="J400" i="2"/>
  <c r="I400" i="2"/>
  <c r="H400" i="2"/>
  <c r="G400" i="2"/>
  <c r="F400" i="2"/>
  <c r="E400" i="2"/>
  <c r="B400" i="2"/>
  <c r="BH399" i="2"/>
  <c r="BG399" i="2"/>
  <c r="BF399" i="2"/>
  <c r="BE399" i="2"/>
  <c r="BD399" i="2"/>
  <c r="BC399" i="2"/>
  <c r="BB399" i="2"/>
  <c r="BA399" i="2"/>
  <c r="AZ399" i="2"/>
  <c r="AY399" i="2"/>
  <c r="AX399" i="2"/>
  <c r="AW399" i="2"/>
  <c r="T399" i="2" s="1"/>
  <c r="W399" i="2"/>
  <c r="U399" i="2"/>
  <c r="M399" i="2"/>
  <c r="L399" i="2"/>
  <c r="K399" i="2"/>
  <c r="J399" i="2"/>
  <c r="I399" i="2"/>
  <c r="H399" i="2"/>
  <c r="G399" i="2"/>
  <c r="F399" i="2"/>
  <c r="E399" i="2"/>
  <c r="B399" i="2"/>
  <c r="BH398" i="2"/>
  <c r="BG398" i="2"/>
  <c r="BF398" i="2"/>
  <c r="BE398" i="2"/>
  <c r="BD398" i="2"/>
  <c r="BC398" i="2"/>
  <c r="BB398" i="2"/>
  <c r="BA398" i="2"/>
  <c r="AZ398" i="2"/>
  <c r="AY398" i="2"/>
  <c r="AX398" i="2"/>
  <c r="AW398" i="2"/>
  <c r="T398" i="2" s="1"/>
  <c r="W398" i="2"/>
  <c r="U398" i="2"/>
  <c r="M398" i="2"/>
  <c r="L398" i="2"/>
  <c r="K398" i="2"/>
  <c r="J398" i="2"/>
  <c r="I398" i="2"/>
  <c r="H398" i="2"/>
  <c r="G398" i="2"/>
  <c r="F398" i="2"/>
  <c r="E398" i="2"/>
  <c r="B398" i="2"/>
  <c r="BH397" i="2"/>
  <c r="BG397" i="2"/>
  <c r="BF397" i="2"/>
  <c r="BE397" i="2"/>
  <c r="BD397" i="2"/>
  <c r="BC397" i="2"/>
  <c r="T397" i="2" s="1"/>
  <c r="BB397" i="2"/>
  <c r="BA397" i="2"/>
  <c r="AZ397" i="2"/>
  <c r="AY397" i="2"/>
  <c r="AX397" i="2"/>
  <c r="AW397" i="2"/>
  <c r="W397" i="2"/>
  <c r="U397" i="2"/>
  <c r="M397" i="2"/>
  <c r="L397" i="2"/>
  <c r="K397" i="2"/>
  <c r="J397" i="2"/>
  <c r="I397" i="2"/>
  <c r="H397" i="2"/>
  <c r="G397" i="2"/>
  <c r="F397" i="2"/>
  <c r="E397" i="2"/>
  <c r="B397" i="2"/>
  <c r="BH396" i="2"/>
  <c r="BG396" i="2"/>
  <c r="BF396" i="2"/>
  <c r="BE396" i="2"/>
  <c r="BD396" i="2"/>
  <c r="BC396" i="2"/>
  <c r="BB396" i="2"/>
  <c r="BA396" i="2"/>
  <c r="AZ396" i="2"/>
  <c r="AY396" i="2"/>
  <c r="AX396" i="2"/>
  <c r="AW396" i="2"/>
  <c r="W396" i="2"/>
  <c r="U396" i="2"/>
  <c r="M396" i="2"/>
  <c r="L396" i="2"/>
  <c r="K396" i="2"/>
  <c r="J396" i="2"/>
  <c r="I396" i="2"/>
  <c r="H396" i="2"/>
  <c r="G396" i="2"/>
  <c r="F396" i="2"/>
  <c r="E396" i="2"/>
  <c r="B396" i="2"/>
  <c r="BH395" i="2"/>
  <c r="BG395" i="2"/>
  <c r="BF395" i="2"/>
  <c r="BE395" i="2"/>
  <c r="BD395" i="2"/>
  <c r="BC395" i="2"/>
  <c r="BB395" i="2"/>
  <c r="BA395" i="2"/>
  <c r="AZ395" i="2"/>
  <c r="AY395" i="2"/>
  <c r="T395" i="2" s="1"/>
  <c r="AX395" i="2"/>
  <c r="AW395" i="2"/>
  <c r="W395" i="2"/>
  <c r="U395" i="2"/>
  <c r="M395" i="2"/>
  <c r="L395" i="2"/>
  <c r="K395" i="2"/>
  <c r="J395" i="2"/>
  <c r="I395" i="2"/>
  <c r="H395" i="2"/>
  <c r="G395" i="2"/>
  <c r="F395" i="2"/>
  <c r="E395" i="2"/>
  <c r="B395" i="2"/>
  <c r="BH394" i="2"/>
  <c r="BG394" i="2"/>
  <c r="BF394" i="2"/>
  <c r="BE394" i="2"/>
  <c r="BD394" i="2"/>
  <c r="BC394" i="2"/>
  <c r="BB394" i="2"/>
  <c r="BA394" i="2"/>
  <c r="AZ394" i="2"/>
  <c r="AY394" i="2"/>
  <c r="AX394" i="2"/>
  <c r="AW394" i="2"/>
  <c r="W394" i="2"/>
  <c r="U394" i="2"/>
  <c r="M394" i="2"/>
  <c r="L394" i="2"/>
  <c r="K394" i="2"/>
  <c r="J394" i="2"/>
  <c r="I394" i="2"/>
  <c r="H394" i="2"/>
  <c r="G394" i="2"/>
  <c r="F394" i="2"/>
  <c r="E394" i="2"/>
  <c r="B394" i="2"/>
  <c r="BH393" i="2"/>
  <c r="BG393" i="2"/>
  <c r="BF393" i="2"/>
  <c r="BE393" i="2"/>
  <c r="BD393" i="2"/>
  <c r="BC393" i="2"/>
  <c r="BB393" i="2"/>
  <c r="BA393" i="2"/>
  <c r="AZ393" i="2"/>
  <c r="AY393" i="2"/>
  <c r="AX393" i="2"/>
  <c r="AW393" i="2"/>
  <c r="W393" i="2"/>
  <c r="U393" i="2"/>
  <c r="M393" i="2"/>
  <c r="L393" i="2"/>
  <c r="K393" i="2"/>
  <c r="J393" i="2"/>
  <c r="I393" i="2"/>
  <c r="H393" i="2"/>
  <c r="G393" i="2"/>
  <c r="F393" i="2"/>
  <c r="E393" i="2"/>
  <c r="B393" i="2"/>
  <c r="BH392" i="2"/>
  <c r="BG392" i="2"/>
  <c r="BF392" i="2"/>
  <c r="BE392" i="2"/>
  <c r="BD392" i="2"/>
  <c r="BC392" i="2"/>
  <c r="BB392" i="2"/>
  <c r="BA392" i="2"/>
  <c r="AZ392" i="2"/>
  <c r="AY392" i="2"/>
  <c r="AX392" i="2"/>
  <c r="AW392" i="2"/>
  <c r="W392" i="2"/>
  <c r="U392" i="2"/>
  <c r="M392" i="2"/>
  <c r="L392" i="2"/>
  <c r="K392" i="2"/>
  <c r="J392" i="2"/>
  <c r="I392" i="2"/>
  <c r="H392" i="2"/>
  <c r="G392" i="2"/>
  <c r="F392" i="2"/>
  <c r="E392" i="2"/>
  <c r="B392" i="2"/>
  <c r="BH391" i="2"/>
  <c r="BG391" i="2"/>
  <c r="BF391" i="2"/>
  <c r="BE391" i="2"/>
  <c r="BD391" i="2"/>
  <c r="BC391" i="2"/>
  <c r="BB391" i="2"/>
  <c r="BA391" i="2"/>
  <c r="AZ391" i="2"/>
  <c r="AY391" i="2"/>
  <c r="AX391" i="2"/>
  <c r="AW391" i="2"/>
  <c r="T391" i="2" s="1"/>
  <c r="W391" i="2"/>
  <c r="U391" i="2"/>
  <c r="M391" i="2"/>
  <c r="L391" i="2"/>
  <c r="K391" i="2"/>
  <c r="J391" i="2"/>
  <c r="I391" i="2"/>
  <c r="H391" i="2"/>
  <c r="G391" i="2"/>
  <c r="F391" i="2"/>
  <c r="E391" i="2"/>
  <c r="B391" i="2"/>
  <c r="BH390" i="2"/>
  <c r="BG390" i="2"/>
  <c r="BF390" i="2"/>
  <c r="BE390" i="2"/>
  <c r="BD390" i="2"/>
  <c r="BC390" i="2"/>
  <c r="BB390" i="2"/>
  <c r="BA390" i="2"/>
  <c r="AZ390" i="2"/>
  <c r="AY390" i="2"/>
  <c r="AX390" i="2"/>
  <c r="AW390" i="2"/>
  <c r="W390" i="2"/>
  <c r="U390" i="2"/>
  <c r="M390" i="2"/>
  <c r="L390" i="2"/>
  <c r="K390" i="2"/>
  <c r="J390" i="2"/>
  <c r="I390" i="2"/>
  <c r="H390" i="2"/>
  <c r="G390" i="2"/>
  <c r="F390" i="2"/>
  <c r="E390" i="2"/>
  <c r="B390" i="2"/>
  <c r="BH389" i="2"/>
  <c r="BG389" i="2"/>
  <c r="BF389" i="2"/>
  <c r="BE389" i="2"/>
  <c r="BD389" i="2"/>
  <c r="BC389" i="2"/>
  <c r="BB389" i="2"/>
  <c r="BA389" i="2"/>
  <c r="T389" i="2" s="1"/>
  <c r="AZ389" i="2"/>
  <c r="AY389" i="2"/>
  <c r="AX389" i="2"/>
  <c r="AW389" i="2"/>
  <c r="W389" i="2"/>
  <c r="U389" i="2"/>
  <c r="M389" i="2"/>
  <c r="L389" i="2"/>
  <c r="K389" i="2"/>
  <c r="J389" i="2"/>
  <c r="I389" i="2"/>
  <c r="H389" i="2"/>
  <c r="G389" i="2"/>
  <c r="F389" i="2"/>
  <c r="E389" i="2"/>
  <c r="B389" i="2"/>
  <c r="BH388" i="2"/>
  <c r="BG388" i="2"/>
  <c r="BF388" i="2"/>
  <c r="BE388" i="2"/>
  <c r="BD388" i="2"/>
  <c r="BC388" i="2"/>
  <c r="BB388" i="2"/>
  <c r="BA388" i="2"/>
  <c r="AZ388" i="2"/>
  <c r="AY388" i="2"/>
  <c r="AX388" i="2"/>
  <c r="AW388" i="2"/>
  <c r="W388" i="2"/>
  <c r="U388" i="2"/>
  <c r="M388" i="2"/>
  <c r="L388" i="2"/>
  <c r="K388" i="2"/>
  <c r="J388" i="2"/>
  <c r="I388" i="2"/>
  <c r="H388" i="2"/>
  <c r="G388" i="2"/>
  <c r="F388" i="2"/>
  <c r="E388" i="2"/>
  <c r="B388" i="2"/>
  <c r="BH387" i="2"/>
  <c r="BG387" i="2"/>
  <c r="BF387" i="2"/>
  <c r="BE387" i="2"/>
  <c r="BD387" i="2"/>
  <c r="BC387" i="2"/>
  <c r="BB387" i="2"/>
  <c r="BA387" i="2"/>
  <c r="AZ387" i="2"/>
  <c r="AY387" i="2"/>
  <c r="AX387" i="2"/>
  <c r="AW387" i="2"/>
  <c r="W387" i="2"/>
  <c r="U387" i="2"/>
  <c r="M387" i="2"/>
  <c r="L387" i="2"/>
  <c r="K387" i="2"/>
  <c r="J387" i="2"/>
  <c r="I387" i="2"/>
  <c r="H387" i="2"/>
  <c r="G387" i="2"/>
  <c r="F387" i="2"/>
  <c r="E387" i="2"/>
  <c r="B387" i="2"/>
  <c r="BH386" i="2"/>
  <c r="BG386" i="2"/>
  <c r="BF386" i="2"/>
  <c r="BE386" i="2"/>
  <c r="BD386" i="2"/>
  <c r="BC386" i="2"/>
  <c r="BB386" i="2"/>
  <c r="BA386" i="2"/>
  <c r="AZ386" i="2"/>
  <c r="AY386" i="2"/>
  <c r="AX386" i="2"/>
  <c r="AW386" i="2"/>
  <c r="W386" i="2"/>
  <c r="U386" i="2"/>
  <c r="T386" i="2"/>
  <c r="M386" i="2"/>
  <c r="L386" i="2"/>
  <c r="K386" i="2"/>
  <c r="J386" i="2"/>
  <c r="I386" i="2"/>
  <c r="H386" i="2"/>
  <c r="G386" i="2"/>
  <c r="F386" i="2"/>
  <c r="E386" i="2"/>
  <c r="B386" i="2"/>
  <c r="BH385" i="2"/>
  <c r="BG385" i="2"/>
  <c r="BF385" i="2"/>
  <c r="BE385" i="2"/>
  <c r="BD385" i="2"/>
  <c r="BC385" i="2"/>
  <c r="BB385" i="2"/>
  <c r="BA385" i="2"/>
  <c r="AZ385" i="2"/>
  <c r="AY385" i="2"/>
  <c r="AX385" i="2"/>
  <c r="AW385" i="2"/>
  <c r="T385" i="2" s="1"/>
  <c r="W385" i="2"/>
  <c r="U385" i="2"/>
  <c r="M385" i="2"/>
  <c r="L385" i="2"/>
  <c r="K385" i="2"/>
  <c r="J385" i="2"/>
  <c r="I385" i="2"/>
  <c r="H385" i="2"/>
  <c r="G385" i="2"/>
  <c r="F385" i="2"/>
  <c r="E385" i="2"/>
  <c r="B385" i="2"/>
  <c r="BH384" i="2"/>
  <c r="BG384" i="2"/>
  <c r="BF384" i="2"/>
  <c r="BE384" i="2"/>
  <c r="BD384" i="2"/>
  <c r="BC384" i="2"/>
  <c r="BB384" i="2"/>
  <c r="BA384" i="2"/>
  <c r="AZ384" i="2"/>
  <c r="AY384" i="2"/>
  <c r="AX384" i="2"/>
  <c r="AW384" i="2"/>
  <c r="T384" i="2" s="1"/>
  <c r="W384" i="2"/>
  <c r="U384" i="2"/>
  <c r="M384" i="2"/>
  <c r="L384" i="2"/>
  <c r="K384" i="2"/>
  <c r="J384" i="2"/>
  <c r="I384" i="2"/>
  <c r="H384" i="2"/>
  <c r="G384" i="2"/>
  <c r="F384" i="2"/>
  <c r="E384" i="2"/>
  <c r="B384" i="2"/>
  <c r="BH383" i="2"/>
  <c r="BG383" i="2"/>
  <c r="BF383" i="2"/>
  <c r="BE383" i="2"/>
  <c r="BD383" i="2"/>
  <c r="BC383" i="2"/>
  <c r="BB383" i="2"/>
  <c r="BA383" i="2"/>
  <c r="AZ383" i="2"/>
  <c r="AY383" i="2"/>
  <c r="AX383" i="2"/>
  <c r="T383" i="2" s="1"/>
  <c r="AW383" i="2"/>
  <c r="W383" i="2"/>
  <c r="U383" i="2"/>
  <c r="M383" i="2"/>
  <c r="L383" i="2"/>
  <c r="K383" i="2"/>
  <c r="J383" i="2"/>
  <c r="I383" i="2"/>
  <c r="H383" i="2"/>
  <c r="G383" i="2"/>
  <c r="F383" i="2"/>
  <c r="E383" i="2"/>
  <c r="B383" i="2"/>
  <c r="BH382" i="2"/>
  <c r="BG382" i="2"/>
  <c r="BF382" i="2"/>
  <c r="BE382" i="2"/>
  <c r="BD382" i="2"/>
  <c r="BC382" i="2"/>
  <c r="BB382" i="2"/>
  <c r="BA382" i="2"/>
  <c r="AZ382" i="2"/>
  <c r="AY382" i="2"/>
  <c r="AX382" i="2"/>
  <c r="AW382" i="2"/>
  <c r="W382" i="2"/>
  <c r="U382" i="2"/>
  <c r="T382" i="2"/>
  <c r="M382" i="2"/>
  <c r="L382" i="2"/>
  <c r="K382" i="2"/>
  <c r="J382" i="2"/>
  <c r="I382" i="2"/>
  <c r="H382" i="2"/>
  <c r="G382" i="2"/>
  <c r="F382" i="2"/>
  <c r="E382" i="2"/>
  <c r="B382" i="2"/>
  <c r="BH381" i="2"/>
  <c r="BG381" i="2"/>
  <c r="BF381" i="2"/>
  <c r="BE381" i="2"/>
  <c r="BD381" i="2"/>
  <c r="BC381" i="2"/>
  <c r="BB381" i="2"/>
  <c r="BA381" i="2"/>
  <c r="AZ381" i="2"/>
  <c r="AY381" i="2"/>
  <c r="AX381" i="2"/>
  <c r="AW381" i="2"/>
  <c r="T381" i="2" s="1"/>
  <c r="W381" i="2"/>
  <c r="U381" i="2"/>
  <c r="M381" i="2"/>
  <c r="L381" i="2"/>
  <c r="K381" i="2"/>
  <c r="J381" i="2"/>
  <c r="I381" i="2"/>
  <c r="H381" i="2"/>
  <c r="G381" i="2"/>
  <c r="F381" i="2"/>
  <c r="E381" i="2"/>
  <c r="B381" i="2"/>
  <c r="BH380" i="2"/>
  <c r="BG380" i="2"/>
  <c r="BF380" i="2"/>
  <c r="BE380" i="2"/>
  <c r="BD380" i="2"/>
  <c r="BC380" i="2"/>
  <c r="BB380" i="2"/>
  <c r="BA380" i="2"/>
  <c r="AZ380" i="2"/>
  <c r="AY380" i="2"/>
  <c r="AX380" i="2"/>
  <c r="T380" i="2" s="1"/>
  <c r="AW380" i="2"/>
  <c r="W380" i="2"/>
  <c r="U380" i="2"/>
  <c r="M380" i="2"/>
  <c r="L380" i="2"/>
  <c r="K380" i="2"/>
  <c r="J380" i="2"/>
  <c r="I380" i="2"/>
  <c r="H380" i="2"/>
  <c r="G380" i="2"/>
  <c r="F380" i="2"/>
  <c r="E380" i="2"/>
  <c r="B380" i="2"/>
  <c r="BH379" i="2"/>
  <c r="BG379" i="2"/>
  <c r="BF379" i="2"/>
  <c r="BE379" i="2"/>
  <c r="BD379" i="2"/>
  <c r="BC379" i="2"/>
  <c r="BB379" i="2"/>
  <c r="BA379" i="2"/>
  <c r="AZ379" i="2"/>
  <c r="AY379" i="2"/>
  <c r="AX379" i="2"/>
  <c r="AW379" i="2"/>
  <c r="W379" i="2"/>
  <c r="U379" i="2"/>
  <c r="T379" i="2"/>
  <c r="M379" i="2"/>
  <c r="L379" i="2"/>
  <c r="K379" i="2"/>
  <c r="J379" i="2"/>
  <c r="I379" i="2"/>
  <c r="H379" i="2"/>
  <c r="G379" i="2"/>
  <c r="F379" i="2"/>
  <c r="E379" i="2"/>
  <c r="B379" i="2"/>
  <c r="BH378" i="2"/>
  <c r="BG378" i="2"/>
  <c r="BF378" i="2"/>
  <c r="BE378" i="2"/>
  <c r="BD378" i="2"/>
  <c r="BC378" i="2"/>
  <c r="BB378" i="2"/>
  <c r="BA378" i="2"/>
  <c r="AZ378" i="2"/>
  <c r="AY378" i="2"/>
  <c r="AX378" i="2"/>
  <c r="AW378" i="2"/>
  <c r="T378" i="2" s="1"/>
  <c r="W378" i="2"/>
  <c r="U378" i="2"/>
  <c r="M378" i="2"/>
  <c r="L378" i="2"/>
  <c r="K378" i="2"/>
  <c r="J378" i="2"/>
  <c r="I378" i="2"/>
  <c r="H378" i="2"/>
  <c r="G378" i="2"/>
  <c r="F378" i="2"/>
  <c r="E378" i="2"/>
  <c r="B378" i="2"/>
  <c r="BH377" i="2"/>
  <c r="BG377" i="2"/>
  <c r="BF377" i="2"/>
  <c r="BE377" i="2"/>
  <c r="BD377" i="2"/>
  <c r="BC377" i="2"/>
  <c r="BB377" i="2"/>
  <c r="BA377" i="2"/>
  <c r="AZ377" i="2"/>
  <c r="T377" i="2" s="1"/>
  <c r="AY377" i="2"/>
  <c r="AX377" i="2"/>
  <c r="AW377" i="2"/>
  <c r="W377" i="2"/>
  <c r="U377" i="2"/>
  <c r="M377" i="2"/>
  <c r="L377" i="2"/>
  <c r="K377" i="2"/>
  <c r="J377" i="2"/>
  <c r="I377" i="2"/>
  <c r="H377" i="2"/>
  <c r="G377" i="2"/>
  <c r="F377" i="2"/>
  <c r="E377" i="2"/>
  <c r="B377" i="2"/>
  <c r="BH376" i="2"/>
  <c r="BG376" i="2"/>
  <c r="BF376" i="2"/>
  <c r="BE376" i="2"/>
  <c r="BD376" i="2"/>
  <c r="BC376" i="2"/>
  <c r="BB376" i="2"/>
  <c r="BA376" i="2"/>
  <c r="AZ376" i="2"/>
  <c r="AY376" i="2"/>
  <c r="AX376" i="2"/>
  <c r="AW376" i="2"/>
  <c r="W376" i="2"/>
  <c r="U376" i="2"/>
  <c r="T376" i="2"/>
  <c r="M376" i="2"/>
  <c r="L376" i="2"/>
  <c r="K376" i="2"/>
  <c r="J376" i="2"/>
  <c r="I376" i="2"/>
  <c r="H376" i="2"/>
  <c r="G376" i="2"/>
  <c r="F376" i="2"/>
  <c r="E376" i="2"/>
  <c r="B376" i="2"/>
  <c r="BH375" i="2"/>
  <c r="BG375" i="2"/>
  <c r="BF375" i="2"/>
  <c r="BE375" i="2"/>
  <c r="BD375" i="2"/>
  <c r="BC375" i="2"/>
  <c r="BB375" i="2"/>
  <c r="BA375" i="2"/>
  <c r="AZ375" i="2"/>
  <c r="AY375" i="2"/>
  <c r="AX375" i="2"/>
  <c r="T375" i="2" s="1"/>
  <c r="AW375" i="2"/>
  <c r="W375" i="2"/>
  <c r="U375" i="2"/>
  <c r="M375" i="2"/>
  <c r="L375" i="2"/>
  <c r="K375" i="2"/>
  <c r="J375" i="2"/>
  <c r="I375" i="2"/>
  <c r="H375" i="2"/>
  <c r="G375" i="2"/>
  <c r="F375" i="2"/>
  <c r="E375" i="2"/>
  <c r="B375" i="2"/>
  <c r="BH374" i="2"/>
  <c r="BG374" i="2"/>
  <c r="BF374" i="2"/>
  <c r="BE374" i="2"/>
  <c r="BD374" i="2"/>
  <c r="BC374" i="2"/>
  <c r="BB374" i="2"/>
  <c r="T374" i="2" s="1"/>
  <c r="BA374" i="2"/>
  <c r="AZ374" i="2"/>
  <c r="AY374" i="2"/>
  <c r="AX374" i="2"/>
  <c r="AW374" i="2"/>
  <c r="W374" i="2"/>
  <c r="U374" i="2"/>
  <c r="M374" i="2"/>
  <c r="L374" i="2"/>
  <c r="K374" i="2"/>
  <c r="J374" i="2"/>
  <c r="I374" i="2"/>
  <c r="H374" i="2"/>
  <c r="G374" i="2"/>
  <c r="F374" i="2"/>
  <c r="E374" i="2"/>
  <c r="B374" i="2"/>
  <c r="BH373" i="2"/>
  <c r="BG373" i="2"/>
  <c r="BF373" i="2"/>
  <c r="BE373" i="2"/>
  <c r="BD373" i="2"/>
  <c r="BC373" i="2"/>
  <c r="BB373" i="2"/>
  <c r="BA373" i="2"/>
  <c r="AZ373" i="2"/>
  <c r="AY373" i="2"/>
  <c r="AX373" i="2"/>
  <c r="AW373" i="2"/>
  <c r="T373" i="2" s="1"/>
  <c r="W373" i="2"/>
  <c r="U373" i="2"/>
  <c r="M373" i="2"/>
  <c r="L373" i="2"/>
  <c r="K373" i="2"/>
  <c r="J373" i="2"/>
  <c r="I373" i="2"/>
  <c r="H373" i="2"/>
  <c r="G373" i="2"/>
  <c r="F373" i="2"/>
  <c r="E373" i="2"/>
  <c r="B373" i="2"/>
  <c r="BH372" i="2"/>
  <c r="BG372" i="2"/>
  <c r="BF372" i="2"/>
  <c r="BE372" i="2"/>
  <c r="BD372" i="2"/>
  <c r="BC372" i="2"/>
  <c r="BB372" i="2"/>
  <c r="BA372" i="2"/>
  <c r="AZ372" i="2"/>
  <c r="AY372" i="2"/>
  <c r="T372" i="2" s="1"/>
  <c r="AX372" i="2"/>
  <c r="AW372" i="2"/>
  <c r="W372" i="2"/>
  <c r="U372" i="2"/>
  <c r="M372" i="2"/>
  <c r="L372" i="2"/>
  <c r="K372" i="2"/>
  <c r="J372" i="2"/>
  <c r="I372" i="2"/>
  <c r="H372" i="2"/>
  <c r="G372" i="2"/>
  <c r="F372" i="2"/>
  <c r="E372" i="2"/>
  <c r="B372" i="2"/>
  <c r="BH371" i="2"/>
  <c r="BG371" i="2"/>
  <c r="BF371" i="2"/>
  <c r="BE371" i="2"/>
  <c r="BD371" i="2"/>
  <c r="BC371" i="2"/>
  <c r="BB371" i="2"/>
  <c r="BA371" i="2"/>
  <c r="AZ371" i="2"/>
  <c r="AY371" i="2"/>
  <c r="AX371" i="2"/>
  <c r="AW371" i="2"/>
  <c r="W371" i="2"/>
  <c r="U371" i="2"/>
  <c r="T371" i="2"/>
  <c r="M371" i="2"/>
  <c r="L371" i="2"/>
  <c r="K371" i="2"/>
  <c r="J371" i="2"/>
  <c r="I371" i="2"/>
  <c r="H371" i="2"/>
  <c r="G371" i="2"/>
  <c r="F371" i="2"/>
  <c r="E371" i="2"/>
  <c r="B371" i="2"/>
  <c r="BH370" i="2"/>
  <c r="BG370" i="2"/>
  <c r="BF370" i="2"/>
  <c r="BE370" i="2"/>
  <c r="BD370" i="2"/>
  <c r="BC370" i="2"/>
  <c r="BB370" i="2"/>
  <c r="BA370" i="2"/>
  <c r="AZ370" i="2"/>
  <c r="AY370" i="2"/>
  <c r="AX370" i="2"/>
  <c r="AW370" i="2"/>
  <c r="T370" i="2" s="1"/>
  <c r="W370" i="2"/>
  <c r="U370" i="2"/>
  <c r="M370" i="2"/>
  <c r="L370" i="2"/>
  <c r="K370" i="2"/>
  <c r="J370" i="2"/>
  <c r="I370" i="2"/>
  <c r="H370" i="2"/>
  <c r="G370" i="2"/>
  <c r="F370" i="2"/>
  <c r="E370" i="2"/>
  <c r="B370" i="2"/>
  <c r="BH369" i="2"/>
  <c r="BG369" i="2"/>
  <c r="BF369" i="2"/>
  <c r="BE369" i="2"/>
  <c r="BD369" i="2"/>
  <c r="BC369" i="2"/>
  <c r="BB369" i="2"/>
  <c r="BA369" i="2"/>
  <c r="AZ369" i="2"/>
  <c r="AY369" i="2"/>
  <c r="AX369" i="2"/>
  <c r="AW369" i="2"/>
  <c r="T369" i="2" s="1"/>
  <c r="W369" i="2"/>
  <c r="U369" i="2"/>
  <c r="M369" i="2"/>
  <c r="L369" i="2"/>
  <c r="K369" i="2"/>
  <c r="J369" i="2"/>
  <c r="I369" i="2"/>
  <c r="H369" i="2"/>
  <c r="G369" i="2"/>
  <c r="F369" i="2"/>
  <c r="E369" i="2"/>
  <c r="B369" i="2"/>
  <c r="BH368" i="2"/>
  <c r="BG368" i="2"/>
  <c r="BF368" i="2"/>
  <c r="BE368" i="2"/>
  <c r="BD368" i="2"/>
  <c r="BC368" i="2"/>
  <c r="BB368" i="2"/>
  <c r="BA368" i="2"/>
  <c r="AZ368" i="2"/>
  <c r="AY368" i="2"/>
  <c r="AX368" i="2"/>
  <c r="AW368" i="2"/>
  <c r="W368" i="2"/>
  <c r="U368" i="2"/>
  <c r="T368" i="2"/>
  <c r="M368" i="2"/>
  <c r="L368" i="2"/>
  <c r="K368" i="2"/>
  <c r="J368" i="2"/>
  <c r="I368" i="2"/>
  <c r="H368" i="2"/>
  <c r="G368" i="2"/>
  <c r="F368" i="2"/>
  <c r="E368" i="2"/>
  <c r="B368" i="2"/>
  <c r="BH367" i="2"/>
  <c r="BG367" i="2"/>
  <c r="BF367" i="2"/>
  <c r="BE367" i="2"/>
  <c r="BD367" i="2"/>
  <c r="BC367" i="2"/>
  <c r="BB367" i="2"/>
  <c r="BA367" i="2"/>
  <c r="AZ367" i="2"/>
  <c r="AY367" i="2"/>
  <c r="AX367" i="2"/>
  <c r="T367" i="2" s="1"/>
  <c r="AW367" i="2"/>
  <c r="W367" i="2"/>
  <c r="U367" i="2"/>
  <c r="M367" i="2"/>
  <c r="L367" i="2"/>
  <c r="K367" i="2"/>
  <c r="J367" i="2"/>
  <c r="I367" i="2"/>
  <c r="H367" i="2"/>
  <c r="G367" i="2"/>
  <c r="F367" i="2"/>
  <c r="E367" i="2"/>
  <c r="B367" i="2"/>
  <c r="BH366" i="2"/>
  <c r="BG366" i="2"/>
  <c r="BF366" i="2"/>
  <c r="BE366" i="2"/>
  <c r="BD366" i="2"/>
  <c r="BC366" i="2"/>
  <c r="BB366" i="2"/>
  <c r="BA366" i="2"/>
  <c r="T366" i="2" s="1"/>
  <c r="AZ366" i="2"/>
  <c r="AY366" i="2"/>
  <c r="AX366" i="2"/>
  <c r="AW366" i="2"/>
  <c r="W366" i="2"/>
  <c r="U366" i="2"/>
  <c r="M366" i="2"/>
  <c r="L366" i="2"/>
  <c r="K366" i="2"/>
  <c r="J366" i="2"/>
  <c r="I366" i="2"/>
  <c r="H366" i="2"/>
  <c r="G366" i="2"/>
  <c r="F366" i="2"/>
  <c r="E366" i="2"/>
  <c r="B366" i="2"/>
  <c r="BH365" i="2"/>
  <c r="BG365" i="2"/>
  <c r="BF365" i="2"/>
  <c r="BE365" i="2"/>
  <c r="BD365" i="2"/>
  <c r="BC365" i="2"/>
  <c r="BB365" i="2"/>
  <c r="BA365" i="2"/>
  <c r="AZ365" i="2"/>
  <c r="AY365" i="2"/>
  <c r="AX365" i="2"/>
  <c r="AW365" i="2"/>
  <c r="T365" i="2" s="1"/>
  <c r="W365" i="2"/>
  <c r="U365" i="2"/>
  <c r="M365" i="2"/>
  <c r="L365" i="2"/>
  <c r="K365" i="2"/>
  <c r="J365" i="2"/>
  <c r="I365" i="2"/>
  <c r="H365" i="2"/>
  <c r="G365" i="2"/>
  <c r="F365" i="2"/>
  <c r="E365" i="2"/>
  <c r="B365" i="2"/>
  <c r="BH364" i="2"/>
  <c r="BG364" i="2"/>
  <c r="BF364" i="2"/>
  <c r="BE364" i="2"/>
  <c r="BD364" i="2"/>
  <c r="BC364" i="2"/>
  <c r="BB364" i="2"/>
  <c r="BA364" i="2"/>
  <c r="AZ364" i="2"/>
  <c r="AY364" i="2"/>
  <c r="AX364" i="2"/>
  <c r="AW364" i="2"/>
  <c r="W364" i="2"/>
  <c r="U364" i="2"/>
  <c r="M364" i="2"/>
  <c r="L364" i="2"/>
  <c r="K364" i="2"/>
  <c r="J364" i="2"/>
  <c r="I364" i="2"/>
  <c r="H364" i="2"/>
  <c r="G364" i="2"/>
  <c r="F364" i="2"/>
  <c r="E364" i="2"/>
  <c r="B364" i="2"/>
  <c r="BH363" i="2"/>
  <c r="BG363" i="2"/>
  <c r="BF363" i="2"/>
  <c r="BE363" i="2"/>
  <c r="BD363" i="2"/>
  <c r="BC363" i="2"/>
  <c r="BB363" i="2"/>
  <c r="BA363" i="2"/>
  <c r="AZ363" i="2"/>
  <c r="AY363" i="2"/>
  <c r="AX363" i="2"/>
  <c r="AW363" i="2"/>
  <c r="T363" i="2" s="1"/>
  <c r="W363" i="2"/>
  <c r="U363" i="2"/>
  <c r="M363" i="2"/>
  <c r="L363" i="2"/>
  <c r="K363" i="2"/>
  <c r="J363" i="2"/>
  <c r="I363" i="2"/>
  <c r="H363" i="2"/>
  <c r="G363" i="2"/>
  <c r="F363" i="2"/>
  <c r="E363" i="2"/>
  <c r="B363" i="2"/>
  <c r="BH362" i="2"/>
  <c r="BG362" i="2"/>
  <c r="BF362" i="2"/>
  <c r="BE362" i="2"/>
  <c r="BD362" i="2"/>
  <c r="BC362" i="2"/>
  <c r="BB362" i="2"/>
  <c r="BA362" i="2"/>
  <c r="AZ362" i="2"/>
  <c r="AY362" i="2"/>
  <c r="AX362" i="2"/>
  <c r="T362" i="2" s="1"/>
  <c r="AW362" i="2"/>
  <c r="W362" i="2"/>
  <c r="U362" i="2"/>
  <c r="M362" i="2"/>
  <c r="L362" i="2"/>
  <c r="K362" i="2"/>
  <c r="J362" i="2"/>
  <c r="I362" i="2"/>
  <c r="H362" i="2"/>
  <c r="G362" i="2"/>
  <c r="F362" i="2"/>
  <c r="E362" i="2"/>
  <c r="B362" i="2"/>
  <c r="BH361" i="2"/>
  <c r="BG361" i="2"/>
  <c r="BF361" i="2"/>
  <c r="BE361" i="2"/>
  <c r="BD361" i="2"/>
  <c r="BC361" i="2"/>
  <c r="BB361" i="2"/>
  <c r="BA361" i="2"/>
  <c r="AZ361" i="2"/>
  <c r="AY361" i="2"/>
  <c r="AX361" i="2"/>
  <c r="AW361" i="2"/>
  <c r="T361" i="2" s="1"/>
  <c r="W361" i="2"/>
  <c r="U361" i="2"/>
  <c r="M361" i="2"/>
  <c r="L361" i="2"/>
  <c r="K361" i="2"/>
  <c r="J361" i="2"/>
  <c r="I361" i="2"/>
  <c r="H361" i="2"/>
  <c r="G361" i="2"/>
  <c r="F361" i="2"/>
  <c r="E361" i="2"/>
  <c r="B361" i="2"/>
  <c r="BH360" i="2"/>
  <c r="BG360" i="2"/>
  <c r="BF360" i="2"/>
  <c r="BE360" i="2"/>
  <c r="BD360" i="2"/>
  <c r="T360" i="2" s="1"/>
  <c r="BC360" i="2"/>
  <c r="BB360" i="2"/>
  <c r="BA360" i="2"/>
  <c r="AZ360" i="2"/>
  <c r="AY360" i="2"/>
  <c r="AX360" i="2"/>
  <c r="AW360" i="2"/>
  <c r="W360" i="2"/>
  <c r="U360" i="2"/>
  <c r="M360" i="2"/>
  <c r="L360" i="2"/>
  <c r="K360" i="2"/>
  <c r="J360" i="2"/>
  <c r="I360" i="2"/>
  <c r="H360" i="2"/>
  <c r="G360" i="2"/>
  <c r="F360" i="2"/>
  <c r="E360" i="2"/>
  <c r="B360" i="2"/>
  <c r="BH359" i="2"/>
  <c r="BG359" i="2"/>
  <c r="BF359" i="2"/>
  <c r="BE359" i="2"/>
  <c r="BD359" i="2"/>
  <c r="BC359" i="2"/>
  <c r="BB359" i="2"/>
  <c r="BA359" i="2"/>
  <c r="AZ359" i="2"/>
  <c r="AY359" i="2"/>
  <c r="AX359" i="2"/>
  <c r="T359" i="2" s="1"/>
  <c r="AW359" i="2"/>
  <c r="W359" i="2"/>
  <c r="U359" i="2"/>
  <c r="M359" i="2"/>
  <c r="L359" i="2"/>
  <c r="K359" i="2"/>
  <c r="J359" i="2"/>
  <c r="I359" i="2"/>
  <c r="H359" i="2"/>
  <c r="G359" i="2"/>
  <c r="F359" i="2"/>
  <c r="E359" i="2"/>
  <c r="B359" i="2"/>
  <c r="BH358" i="2"/>
  <c r="BG358" i="2"/>
  <c r="BF358" i="2"/>
  <c r="BE358" i="2"/>
  <c r="BD358" i="2"/>
  <c r="BC358" i="2"/>
  <c r="BB358" i="2"/>
  <c r="BA358" i="2"/>
  <c r="T358" i="2" s="1"/>
  <c r="AZ358" i="2"/>
  <c r="AY358" i="2"/>
  <c r="AX358" i="2"/>
  <c r="AW358" i="2"/>
  <c r="W358" i="2"/>
  <c r="U358" i="2"/>
  <c r="M358" i="2"/>
  <c r="L358" i="2"/>
  <c r="K358" i="2"/>
  <c r="J358" i="2"/>
  <c r="I358" i="2"/>
  <c r="H358" i="2"/>
  <c r="G358" i="2"/>
  <c r="F358" i="2"/>
  <c r="E358" i="2"/>
  <c r="B358" i="2"/>
  <c r="BH357" i="2"/>
  <c r="BG357" i="2"/>
  <c r="BF357" i="2"/>
  <c r="BE357" i="2"/>
  <c r="BD357" i="2"/>
  <c r="BC357" i="2"/>
  <c r="BB357" i="2"/>
  <c r="BA357" i="2"/>
  <c r="AZ357" i="2"/>
  <c r="AY357" i="2"/>
  <c r="AX357" i="2"/>
  <c r="AW357" i="2"/>
  <c r="T357" i="2" s="1"/>
  <c r="W357" i="2"/>
  <c r="U357" i="2"/>
  <c r="M357" i="2"/>
  <c r="L357" i="2"/>
  <c r="K357" i="2"/>
  <c r="J357" i="2"/>
  <c r="I357" i="2"/>
  <c r="H357" i="2"/>
  <c r="G357" i="2"/>
  <c r="F357" i="2"/>
  <c r="E357" i="2"/>
  <c r="B357" i="2"/>
  <c r="BH356" i="2"/>
  <c r="BG356" i="2"/>
  <c r="BF356" i="2"/>
  <c r="BE356" i="2"/>
  <c r="BD356" i="2"/>
  <c r="BC356" i="2"/>
  <c r="BB356" i="2"/>
  <c r="BA356" i="2"/>
  <c r="AZ356" i="2"/>
  <c r="AY356" i="2"/>
  <c r="AX356" i="2"/>
  <c r="AW356" i="2"/>
  <c r="W356" i="2"/>
  <c r="U356" i="2"/>
  <c r="M356" i="2"/>
  <c r="L356" i="2"/>
  <c r="K356" i="2"/>
  <c r="J356" i="2"/>
  <c r="I356" i="2"/>
  <c r="H356" i="2"/>
  <c r="G356" i="2"/>
  <c r="F356" i="2"/>
  <c r="E356" i="2"/>
  <c r="B356" i="2"/>
  <c r="BH355" i="2"/>
  <c r="BG355" i="2"/>
  <c r="BF355" i="2"/>
  <c r="BE355" i="2"/>
  <c r="BD355" i="2"/>
  <c r="BC355" i="2"/>
  <c r="BB355" i="2"/>
  <c r="BA355" i="2"/>
  <c r="AZ355" i="2"/>
  <c r="AY355" i="2"/>
  <c r="AX355" i="2"/>
  <c r="AW355" i="2"/>
  <c r="W355" i="2"/>
  <c r="U355" i="2"/>
  <c r="T355" i="2"/>
  <c r="M355" i="2"/>
  <c r="L355" i="2"/>
  <c r="K355" i="2"/>
  <c r="J355" i="2"/>
  <c r="I355" i="2"/>
  <c r="H355" i="2"/>
  <c r="G355" i="2"/>
  <c r="F355" i="2"/>
  <c r="E355" i="2"/>
  <c r="B355" i="2"/>
  <c r="BH354" i="2"/>
  <c r="BG354" i="2"/>
  <c r="BF354" i="2"/>
  <c r="BE354" i="2"/>
  <c r="BD354" i="2"/>
  <c r="BC354" i="2"/>
  <c r="BB354" i="2"/>
  <c r="BA354" i="2"/>
  <c r="AZ354" i="2"/>
  <c r="AY354" i="2"/>
  <c r="AX354" i="2"/>
  <c r="AW354" i="2"/>
  <c r="W354" i="2"/>
  <c r="U354" i="2"/>
  <c r="M354" i="2"/>
  <c r="L354" i="2"/>
  <c r="K354" i="2"/>
  <c r="J354" i="2"/>
  <c r="I354" i="2"/>
  <c r="H354" i="2"/>
  <c r="G354" i="2"/>
  <c r="F354" i="2"/>
  <c r="E354" i="2"/>
  <c r="B354" i="2"/>
  <c r="BH353" i="2"/>
  <c r="BG353" i="2"/>
  <c r="BF353" i="2"/>
  <c r="BE353" i="2"/>
  <c r="BD353" i="2"/>
  <c r="BC353" i="2"/>
  <c r="BB353" i="2"/>
  <c r="BA353" i="2"/>
  <c r="AZ353" i="2"/>
  <c r="AY353" i="2"/>
  <c r="AX353" i="2"/>
  <c r="AW353" i="2"/>
  <c r="W353" i="2"/>
  <c r="U353" i="2"/>
  <c r="M353" i="2"/>
  <c r="L353" i="2"/>
  <c r="K353" i="2"/>
  <c r="J353" i="2"/>
  <c r="I353" i="2"/>
  <c r="H353" i="2"/>
  <c r="G353" i="2"/>
  <c r="F353" i="2"/>
  <c r="E353" i="2"/>
  <c r="B353" i="2"/>
  <c r="BH352" i="2"/>
  <c r="BG352" i="2"/>
  <c r="BF352" i="2"/>
  <c r="BE352" i="2"/>
  <c r="BD352" i="2"/>
  <c r="BC352" i="2"/>
  <c r="BB352" i="2"/>
  <c r="T352" i="2" s="1"/>
  <c r="BA352" i="2"/>
  <c r="AZ352" i="2"/>
  <c r="AY352" i="2"/>
  <c r="AX352" i="2"/>
  <c r="AW352" i="2"/>
  <c r="W352" i="2"/>
  <c r="U352" i="2"/>
  <c r="M352" i="2"/>
  <c r="L352" i="2"/>
  <c r="K352" i="2"/>
  <c r="J352" i="2"/>
  <c r="I352" i="2"/>
  <c r="H352" i="2"/>
  <c r="G352" i="2"/>
  <c r="F352" i="2"/>
  <c r="E352" i="2"/>
  <c r="B352" i="2"/>
  <c r="BH351" i="2"/>
  <c r="BG351" i="2"/>
  <c r="BF351" i="2"/>
  <c r="BE351" i="2"/>
  <c r="BD351" i="2"/>
  <c r="BC351" i="2"/>
  <c r="BB351" i="2"/>
  <c r="BA351" i="2"/>
  <c r="AZ351" i="2"/>
  <c r="AY351" i="2"/>
  <c r="AX351" i="2"/>
  <c r="AW351" i="2"/>
  <c r="W351" i="2"/>
  <c r="U351" i="2"/>
  <c r="M351" i="2"/>
  <c r="L351" i="2"/>
  <c r="K351" i="2"/>
  <c r="J351" i="2"/>
  <c r="I351" i="2"/>
  <c r="H351" i="2"/>
  <c r="G351" i="2"/>
  <c r="F351" i="2"/>
  <c r="E351" i="2"/>
  <c r="B351" i="2"/>
  <c r="BH350" i="2"/>
  <c r="BG350" i="2"/>
  <c r="BF350" i="2"/>
  <c r="BE350" i="2"/>
  <c r="BD350" i="2"/>
  <c r="BC350" i="2"/>
  <c r="BB350" i="2"/>
  <c r="BA350" i="2"/>
  <c r="AZ350" i="2"/>
  <c r="T350" i="2" s="1"/>
  <c r="AY350" i="2"/>
  <c r="AX350" i="2"/>
  <c r="AW350" i="2"/>
  <c r="W350" i="2"/>
  <c r="U350" i="2"/>
  <c r="M350" i="2"/>
  <c r="L350" i="2"/>
  <c r="K350" i="2"/>
  <c r="J350" i="2"/>
  <c r="I350" i="2"/>
  <c r="H350" i="2"/>
  <c r="G350" i="2"/>
  <c r="F350" i="2"/>
  <c r="E350" i="2"/>
  <c r="B350" i="2"/>
  <c r="BH349" i="2"/>
  <c r="BG349" i="2"/>
  <c r="BF349" i="2"/>
  <c r="BE349" i="2"/>
  <c r="BD349" i="2"/>
  <c r="BC349" i="2"/>
  <c r="BB349" i="2"/>
  <c r="BA349" i="2"/>
  <c r="AZ349" i="2"/>
  <c r="AY349" i="2"/>
  <c r="AX349" i="2"/>
  <c r="AW349" i="2"/>
  <c r="T349" i="2" s="1"/>
  <c r="W349" i="2"/>
  <c r="U349" i="2"/>
  <c r="M349" i="2"/>
  <c r="L349" i="2"/>
  <c r="K349" i="2"/>
  <c r="J349" i="2"/>
  <c r="I349" i="2"/>
  <c r="H349" i="2"/>
  <c r="G349" i="2"/>
  <c r="F349" i="2"/>
  <c r="E349" i="2"/>
  <c r="B349" i="2"/>
  <c r="BH348" i="2"/>
  <c r="BG348" i="2"/>
  <c r="BF348" i="2"/>
  <c r="BE348" i="2"/>
  <c r="BD348" i="2"/>
  <c r="BC348" i="2"/>
  <c r="BB348" i="2"/>
  <c r="BA348" i="2"/>
  <c r="AZ348" i="2"/>
  <c r="AY348" i="2"/>
  <c r="AX348" i="2"/>
  <c r="T348" i="2" s="1"/>
  <c r="AW348" i="2"/>
  <c r="W348" i="2"/>
  <c r="U348" i="2"/>
  <c r="M348" i="2"/>
  <c r="L348" i="2"/>
  <c r="K348" i="2"/>
  <c r="J348" i="2"/>
  <c r="I348" i="2"/>
  <c r="H348" i="2"/>
  <c r="G348" i="2"/>
  <c r="F348" i="2"/>
  <c r="E348" i="2"/>
  <c r="B348" i="2"/>
  <c r="BH347" i="2"/>
  <c r="BG347" i="2"/>
  <c r="BF347" i="2"/>
  <c r="BE347" i="2"/>
  <c r="BD347" i="2"/>
  <c r="BC347" i="2"/>
  <c r="T347" i="2" s="1"/>
  <c r="BB347" i="2"/>
  <c r="BA347" i="2"/>
  <c r="AZ347" i="2"/>
  <c r="AY347" i="2"/>
  <c r="AX347" i="2"/>
  <c r="AW347" i="2"/>
  <c r="W347" i="2"/>
  <c r="U347" i="2"/>
  <c r="M347" i="2"/>
  <c r="L347" i="2"/>
  <c r="K347" i="2"/>
  <c r="J347" i="2"/>
  <c r="I347" i="2"/>
  <c r="H347" i="2"/>
  <c r="G347" i="2"/>
  <c r="F347" i="2"/>
  <c r="E347" i="2"/>
  <c r="B347" i="2"/>
  <c r="BH346" i="2"/>
  <c r="BG346" i="2"/>
  <c r="BF346" i="2"/>
  <c r="BE346" i="2"/>
  <c r="BD346" i="2"/>
  <c r="BC346" i="2"/>
  <c r="BB346" i="2"/>
  <c r="BA346" i="2"/>
  <c r="AZ346" i="2"/>
  <c r="AY346" i="2"/>
  <c r="AX346" i="2"/>
  <c r="AW346" i="2"/>
  <c r="W346" i="2"/>
  <c r="U346" i="2"/>
  <c r="M346" i="2"/>
  <c r="L346" i="2"/>
  <c r="K346" i="2"/>
  <c r="J346" i="2"/>
  <c r="I346" i="2"/>
  <c r="H346" i="2"/>
  <c r="G346" i="2"/>
  <c r="F346" i="2"/>
  <c r="E346" i="2"/>
  <c r="B346" i="2"/>
  <c r="BH345" i="2"/>
  <c r="BG345" i="2"/>
  <c r="BF345" i="2"/>
  <c r="BE345" i="2"/>
  <c r="BD345" i="2"/>
  <c r="BC345" i="2"/>
  <c r="BB345" i="2"/>
  <c r="BA345" i="2"/>
  <c r="AZ345" i="2"/>
  <c r="AY345" i="2"/>
  <c r="AX345" i="2"/>
  <c r="AW345" i="2"/>
  <c r="W345" i="2"/>
  <c r="U345" i="2"/>
  <c r="M345" i="2"/>
  <c r="L345" i="2"/>
  <c r="K345" i="2"/>
  <c r="J345" i="2"/>
  <c r="I345" i="2"/>
  <c r="H345" i="2"/>
  <c r="G345" i="2"/>
  <c r="F345" i="2"/>
  <c r="E345" i="2"/>
  <c r="B345" i="2"/>
  <c r="BH344" i="2"/>
  <c r="BG344" i="2"/>
  <c r="BF344" i="2"/>
  <c r="BE344" i="2"/>
  <c r="BD344" i="2"/>
  <c r="BC344" i="2"/>
  <c r="BB344" i="2"/>
  <c r="BA344" i="2"/>
  <c r="AZ344" i="2"/>
  <c r="AY344" i="2"/>
  <c r="AX344" i="2"/>
  <c r="AW344" i="2"/>
  <c r="W344" i="2"/>
  <c r="U344" i="2"/>
  <c r="M344" i="2"/>
  <c r="L344" i="2"/>
  <c r="K344" i="2"/>
  <c r="J344" i="2"/>
  <c r="I344" i="2"/>
  <c r="H344" i="2"/>
  <c r="G344" i="2"/>
  <c r="F344" i="2"/>
  <c r="E344" i="2"/>
  <c r="B344" i="2"/>
  <c r="BH343" i="2"/>
  <c r="BG343" i="2"/>
  <c r="BF343" i="2"/>
  <c r="BE343" i="2"/>
  <c r="BD343" i="2"/>
  <c r="BC343" i="2"/>
  <c r="BB343" i="2"/>
  <c r="BA343" i="2"/>
  <c r="AZ343" i="2"/>
  <c r="AY343" i="2"/>
  <c r="T343" i="2" s="1"/>
  <c r="AX343" i="2"/>
  <c r="AW343" i="2"/>
  <c r="W343" i="2"/>
  <c r="U343" i="2"/>
  <c r="M343" i="2"/>
  <c r="L343" i="2"/>
  <c r="K343" i="2"/>
  <c r="J343" i="2"/>
  <c r="I343" i="2"/>
  <c r="H343" i="2"/>
  <c r="G343" i="2"/>
  <c r="F343" i="2"/>
  <c r="E343" i="2"/>
  <c r="B343" i="2"/>
  <c r="BH342" i="2"/>
  <c r="BG342" i="2"/>
  <c r="BF342" i="2"/>
  <c r="BE342" i="2"/>
  <c r="BD342" i="2"/>
  <c r="BC342" i="2"/>
  <c r="BB342" i="2"/>
  <c r="BA342" i="2"/>
  <c r="AZ342" i="2"/>
  <c r="AY342" i="2"/>
  <c r="AX342" i="2"/>
  <c r="T342" i="2" s="1"/>
  <c r="AW342" i="2"/>
  <c r="W342" i="2"/>
  <c r="U342" i="2"/>
  <c r="M342" i="2"/>
  <c r="L342" i="2"/>
  <c r="K342" i="2"/>
  <c r="J342" i="2"/>
  <c r="I342" i="2"/>
  <c r="H342" i="2"/>
  <c r="G342" i="2"/>
  <c r="F342" i="2"/>
  <c r="E342" i="2"/>
  <c r="B342" i="2"/>
  <c r="BH341" i="2"/>
  <c r="BG341" i="2"/>
  <c r="BF341" i="2"/>
  <c r="BE341" i="2"/>
  <c r="BD341" i="2"/>
  <c r="BC341" i="2"/>
  <c r="BB341" i="2"/>
  <c r="BA341" i="2"/>
  <c r="AZ341" i="2"/>
  <c r="AY341" i="2"/>
  <c r="AX341" i="2"/>
  <c r="AW341" i="2"/>
  <c r="T341" i="2" s="1"/>
  <c r="W341" i="2"/>
  <c r="U341" i="2"/>
  <c r="M341" i="2"/>
  <c r="L341" i="2"/>
  <c r="K341" i="2"/>
  <c r="J341" i="2"/>
  <c r="I341" i="2"/>
  <c r="H341" i="2"/>
  <c r="G341" i="2"/>
  <c r="F341" i="2"/>
  <c r="E341" i="2"/>
  <c r="B341" i="2"/>
  <c r="BH340" i="2"/>
  <c r="BG340" i="2"/>
  <c r="BF340" i="2"/>
  <c r="BE340" i="2"/>
  <c r="BD340" i="2"/>
  <c r="BC340" i="2"/>
  <c r="BB340" i="2"/>
  <c r="BA340" i="2"/>
  <c r="AZ340" i="2"/>
  <c r="AY340" i="2"/>
  <c r="T340" i="2" s="1"/>
  <c r="AX340" i="2"/>
  <c r="AW340" i="2"/>
  <c r="W340" i="2"/>
  <c r="U340" i="2"/>
  <c r="M340" i="2"/>
  <c r="L340" i="2"/>
  <c r="K340" i="2"/>
  <c r="J340" i="2"/>
  <c r="I340" i="2"/>
  <c r="H340" i="2"/>
  <c r="G340" i="2"/>
  <c r="F340" i="2"/>
  <c r="E340" i="2"/>
  <c r="B340" i="2"/>
  <c r="BH339" i="2"/>
  <c r="BG339" i="2"/>
  <c r="BF339" i="2"/>
  <c r="BE339" i="2"/>
  <c r="BD339" i="2"/>
  <c r="BC339" i="2"/>
  <c r="BB339" i="2"/>
  <c r="BA339" i="2"/>
  <c r="AZ339" i="2"/>
  <c r="AY339" i="2"/>
  <c r="T339" i="2" s="1"/>
  <c r="AX339" i="2"/>
  <c r="AW339" i="2"/>
  <c r="W339" i="2"/>
  <c r="U339" i="2"/>
  <c r="M339" i="2"/>
  <c r="L339" i="2"/>
  <c r="K339" i="2"/>
  <c r="J339" i="2"/>
  <c r="I339" i="2"/>
  <c r="H339" i="2"/>
  <c r="G339" i="2"/>
  <c r="F339" i="2"/>
  <c r="E339" i="2"/>
  <c r="B339" i="2"/>
  <c r="BH338" i="2"/>
  <c r="BG338" i="2"/>
  <c r="BF338" i="2"/>
  <c r="BE338" i="2"/>
  <c r="BD338" i="2"/>
  <c r="BC338" i="2"/>
  <c r="BB338" i="2"/>
  <c r="BA338" i="2"/>
  <c r="AZ338" i="2"/>
  <c r="T338" i="2" s="1"/>
  <c r="AY338" i="2"/>
  <c r="AX338" i="2"/>
  <c r="AW338" i="2"/>
  <c r="W338" i="2"/>
  <c r="U338" i="2"/>
  <c r="M338" i="2"/>
  <c r="L338" i="2"/>
  <c r="K338" i="2"/>
  <c r="J338" i="2"/>
  <c r="I338" i="2"/>
  <c r="H338" i="2"/>
  <c r="G338" i="2"/>
  <c r="F338" i="2"/>
  <c r="E338" i="2"/>
  <c r="B338" i="2"/>
  <c r="BH337" i="2"/>
  <c r="BG337" i="2"/>
  <c r="BF337" i="2"/>
  <c r="BE337" i="2"/>
  <c r="BD337" i="2"/>
  <c r="BC337" i="2"/>
  <c r="BB337" i="2"/>
  <c r="BA337" i="2"/>
  <c r="AZ337" i="2"/>
  <c r="AY337" i="2"/>
  <c r="AX337" i="2"/>
  <c r="AW337" i="2"/>
  <c r="W337" i="2"/>
  <c r="U337" i="2"/>
  <c r="T337" i="2"/>
  <c r="M337" i="2"/>
  <c r="L337" i="2"/>
  <c r="K337" i="2"/>
  <c r="J337" i="2"/>
  <c r="I337" i="2"/>
  <c r="H337" i="2"/>
  <c r="G337" i="2"/>
  <c r="F337" i="2"/>
  <c r="E337" i="2"/>
  <c r="B337" i="2"/>
  <c r="BH336" i="2"/>
  <c r="BG336" i="2"/>
  <c r="BF336" i="2"/>
  <c r="BE336" i="2"/>
  <c r="BD336" i="2"/>
  <c r="BC336" i="2"/>
  <c r="BB336" i="2"/>
  <c r="BA336" i="2"/>
  <c r="AZ336" i="2"/>
  <c r="AY336" i="2"/>
  <c r="AX336" i="2"/>
  <c r="T336" i="2" s="1"/>
  <c r="AW336" i="2"/>
  <c r="W336" i="2"/>
  <c r="U336" i="2"/>
  <c r="M336" i="2"/>
  <c r="L336" i="2"/>
  <c r="K336" i="2"/>
  <c r="J336" i="2"/>
  <c r="I336" i="2"/>
  <c r="H336" i="2"/>
  <c r="G336" i="2"/>
  <c r="F336" i="2"/>
  <c r="E336" i="2"/>
  <c r="B336" i="2"/>
  <c r="BH335" i="2"/>
  <c r="BG335" i="2"/>
  <c r="BF335" i="2"/>
  <c r="BE335" i="2"/>
  <c r="BD335" i="2"/>
  <c r="BC335" i="2"/>
  <c r="BB335" i="2"/>
  <c r="BA335" i="2"/>
  <c r="AZ335" i="2"/>
  <c r="AY335" i="2"/>
  <c r="AX335" i="2"/>
  <c r="AW335" i="2"/>
  <c r="T335" i="2" s="1"/>
  <c r="W335" i="2"/>
  <c r="U335" i="2"/>
  <c r="M335" i="2"/>
  <c r="L335" i="2"/>
  <c r="K335" i="2"/>
  <c r="J335" i="2"/>
  <c r="I335" i="2"/>
  <c r="H335" i="2"/>
  <c r="G335" i="2"/>
  <c r="F335" i="2"/>
  <c r="E335" i="2"/>
  <c r="B335" i="2"/>
  <c r="BH334" i="2"/>
  <c r="BG334" i="2"/>
  <c r="BF334" i="2"/>
  <c r="BE334" i="2"/>
  <c r="BD334" i="2"/>
  <c r="BC334" i="2"/>
  <c r="BB334" i="2"/>
  <c r="BA334" i="2"/>
  <c r="AZ334" i="2"/>
  <c r="AY334" i="2"/>
  <c r="AX334" i="2"/>
  <c r="AW334" i="2"/>
  <c r="T334" i="2" s="1"/>
  <c r="W334" i="2"/>
  <c r="U334" i="2"/>
  <c r="M334" i="2"/>
  <c r="L334" i="2"/>
  <c r="K334" i="2"/>
  <c r="J334" i="2"/>
  <c r="I334" i="2"/>
  <c r="H334" i="2"/>
  <c r="G334" i="2"/>
  <c r="F334" i="2"/>
  <c r="E334" i="2"/>
  <c r="B334" i="2"/>
  <c r="BH333" i="2"/>
  <c r="BG333" i="2"/>
  <c r="BF333" i="2"/>
  <c r="BE333" i="2"/>
  <c r="BD333" i="2"/>
  <c r="BC333" i="2"/>
  <c r="BB333" i="2"/>
  <c r="BA333" i="2"/>
  <c r="AZ333" i="2"/>
  <c r="AY333" i="2"/>
  <c r="T333" i="2" s="1"/>
  <c r="AX333" i="2"/>
  <c r="AW333" i="2"/>
  <c r="W333" i="2"/>
  <c r="U333" i="2"/>
  <c r="M333" i="2"/>
  <c r="L333" i="2"/>
  <c r="K333" i="2"/>
  <c r="J333" i="2"/>
  <c r="I333" i="2"/>
  <c r="H333" i="2"/>
  <c r="G333" i="2"/>
  <c r="F333" i="2"/>
  <c r="E333" i="2"/>
  <c r="B333" i="2"/>
  <c r="BH332" i="2"/>
  <c r="BG332" i="2"/>
  <c r="BF332" i="2"/>
  <c r="BE332" i="2"/>
  <c r="BD332" i="2"/>
  <c r="BC332" i="2"/>
  <c r="BB332" i="2"/>
  <c r="BA332" i="2"/>
  <c r="AZ332" i="2"/>
  <c r="AY332" i="2"/>
  <c r="AX332" i="2"/>
  <c r="AW332" i="2"/>
  <c r="T332" i="2" s="1"/>
  <c r="W332" i="2"/>
  <c r="U332" i="2"/>
  <c r="M332" i="2"/>
  <c r="L332" i="2"/>
  <c r="K332" i="2"/>
  <c r="J332" i="2"/>
  <c r="I332" i="2"/>
  <c r="H332" i="2"/>
  <c r="G332" i="2"/>
  <c r="F332" i="2"/>
  <c r="E332" i="2"/>
  <c r="B332" i="2"/>
  <c r="BH331" i="2"/>
  <c r="BG331" i="2"/>
  <c r="BF331" i="2"/>
  <c r="BE331" i="2"/>
  <c r="BD331" i="2"/>
  <c r="BC331" i="2"/>
  <c r="BB331" i="2"/>
  <c r="BA331" i="2"/>
  <c r="AZ331" i="2"/>
  <c r="AY331" i="2"/>
  <c r="AX331" i="2"/>
  <c r="AW331" i="2"/>
  <c r="T331" i="2" s="1"/>
  <c r="W331" i="2"/>
  <c r="U331" i="2"/>
  <c r="M331" i="2"/>
  <c r="L331" i="2"/>
  <c r="K331" i="2"/>
  <c r="J331" i="2"/>
  <c r="I331" i="2"/>
  <c r="H331" i="2"/>
  <c r="G331" i="2"/>
  <c r="F331" i="2"/>
  <c r="E331" i="2"/>
  <c r="B331" i="2"/>
  <c r="BH330" i="2"/>
  <c r="BG330" i="2"/>
  <c r="BF330" i="2"/>
  <c r="BE330" i="2"/>
  <c r="BD330" i="2"/>
  <c r="BC330" i="2"/>
  <c r="BB330" i="2"/>
  <c r="BA330" i="2"/>
  <c r="AZ330" i="2"/>
  <c r="T330" i="2" s="1"/>
  <c r="AY330" i="2"/>
  <c r="AX330" i="2"/>
  <c r="AW330" i="2"/>
  <c r="W330" i="2"/>
  <c r="U330" i="2"/>
  <c r="M330" i="2"/>
  <c r="L330" i="2"/>
  <c r="K330" i="2"/>
  <c r="J330" i="2"/>
  <c r="I330" i="2"/>
  <c r="H330" i="2"/>
  <c r="G330" i="2"/>
  <c r="F330" i="2"/>
  <c r="E330" i="2"/>
  <c r="B330" i="2"/>
  <c r="BH329" i="2"/>
  <c r="BG329" i="2"/>
  <c r="BF329" i="2"/>
  <c r="BE329" i="2"/>
  <c r="BD329" i="2"/>
  <c r="BC329" i="2"/>
  <c r="BB329" i="2"/>
  <c r="BA329" i="2"/>
  <c r="AZ329" i="2"/>
  <c r="AY329" i="2"/>
  <c r="AX329" i="2"/>
  <c r="AW329" i="2"/>
  <c r="W329" i="2"/>
  <c r="U329" i="2"/>
  <c r="T329" i="2"/>
  <c r="M329" i="2"/>
  <c r="L329" i="2"/>
  <c r="K329" i="2"/>
  <c r="J329" i="2"/>
  <c r="I329" i="2"/>
  <c r="H329" i="2"/>
  <c r="G329" i="2"/>
  <c r="F329" i="2"/>
  <c r="E329" i="2"/>
  <c r="B329" i="2"/>
  <c r="BH328" i="2"/>
  <c r="BG328" i="2"/>
  <c r="BF328" i="2"/>
  <c r="BE328" i="2"/>
  <c r="BD328" i="2"/>
  <c r="BC328" i="2"/>
  <c r="BB328" i="2"/>
  <c r="BA328" i="2"/>
  <c r="AZ328" i="2"/>
  <c r="AY328" i="2"/>
  <c r="AX328" i="2"/>
  <c r="T328" i="2" s="1"/>
  <c r="AW328" i="2"/>
  <c r="W328" i="2"/>
  <c r="U328" i="2"/>
  <c r="M328" i="2"/>
  <c r="L328" i="2"/>
  <c r="K328" i="2"/>
  <c r="J328" i="2"/>
  <c r="I328" i="2"/>
  <c r="H328" i="2"/>
  <c r="G328" i="2"/>
  <c r="F328" i="2"/>
  <c r="E328" i="2"/>
  <c r="B328" i="2"/>
  <c r="BH327" i="2"/>
  <c r="BG327" i="2"/>
  <c r="BF327" i="2"/>
  <c r="BE327" i="2"/>
  <c r="BD327" i="2"/>
  <c r="BC327" i="2"/>
  <c r="BB327" i="2"/>
  <c r="BA327" i="2"/>
  <c r="AZ327" i="2"/>
  <c r="AY327" i="2"/>
  <c r="AX327" i="2"/>
  <c r="AW327" i="2"/>
  <c r="T327" i="2" s="1"/>
  <c r="W327" i="2"/>
  <c r="U327" i="2"/>
  <c r="M327" i="2"/>
  <c r="L327" i="2"/>
  <c r="K327" i="2"/>
  <c r="J327" i="2"/>
  <c r="I327" i="2"/>
  <c r="H327" i="2"/>
  <c r="G327" i="2"/>
  <c r="F327" i="2"/>
  <c r="E327" i="2"/>
  <c r="B327" i="2"/>
  <c r="BH326" i="2"/>
  <c r="BG326" i="2"/>
  <c r="BF326" i="2"/>
  <c r="BE326" i="2"/>
  <c r="BD326" i="2"/>
  <c r="BC326" i="2"/>
  <c r="BB326" i="2"/>
  <c r="BA326" i="2"/>
  <c r="AZ326" i="2"/>
  <c r="AY326" i="2"/>
  <c r="AX326" i="2"/>
  <c r="AW326" i="2"/>
  <c r="T326" i="2" s="1"/>
  <c r="W326" i="2"/>
  <c r="U326" i="2"/>
  <c r="M326" i="2"/>
  <c r="L326" i="2"/>
  <c r="K326" i="2"/>
  <c r="J326" i="2"/>
  <c r="I326" i="2"/>
  <c r="H326" i="2"/>
  <c r="G326" i="2"/>
  <c r="F326" i="2"/>
  <c r="E326" i="2"/>
  <c r="B326" i="2"/>
  <c r="BH325" i="2"/>
  <c r="BG325" i="2"/>
  <c r="BF325" i="2"/>
  <c r="BE325" i="2"/>
  <c r="BD325" i="2"/>
  <c r="BC325" i="2"/>
  <c r="BB325" i="2"/>
  <c r="BA325" i="2"/>
  <c r="AZ325" i="2"/>
  <c r="AY325" i="2"/>
  <c r="T325" i="2" s="1"/>
  <c r="AX325" i="2"/>
  <c r="AW325" i="2"/>
  <c r="W325" i="2"/>
  <c r="U325" i="2"/>
  <c r="M325" i="2"/>
  <c r="L325" i="2"/>
  <c r="K325" i="2"/>
  <c r="J325" i="2"/>
  <c r="I325" i="2"/>
  <c r="H325" i="2"/>
  <c r="G325" i="2"/>
  <c r="F325" i="2"/>
  <c r="E325" i="2"/>
  <c r="B325" i="2"/>
  <c r="BH324" i="2"/>
  <c r="BG324" i="2"/>
  <c r="BF324" i="2"/>
  <c r="BE324" i="2"/>
  <c r="BD324" i="2"/>
  <c r="BC324" i="2"/>
  <c r="BB324" i="2"/>
  <c r="BA324" i="2"/>
  <c r="AZ324" i="2"/>
  <c r="AY324" i="2"/>
  <c r="AX324" i="2"/>
  <c r="AW324" i="2"/>
  <c r="W324" i="2"/>
  <c r="U324" i="2"/>
  <c r="M324" i="2"/>
  <c r="L324" i="2"/>
  <c r="K324" i="2"/>
  <c r="J324" i="2"/>
  <c r="I324" i="2"/>
  <c r="H324" i="2"/>
  <c r="G324" i="2"/>
  <c r="F324" i="2"/>
  <c r="E324" i="2"/>
  <c r="B324" i="2"/>
  <c r="BH323" i="2"/>
  <c r="BG323" i="2"/>
  <c r="BF323" i="2"/>
  <c r="BE323" i="2"/>
  <c r="BD323" i="2"/>
  <c r="BC323" i="2"/>
  <c r="BB323" i="2"/>
  <c r="BA323" i="2"/>
  <c r="AZ323" i="2"/>
  <c r="AY323" i="2"/>
  <c r="AX323" i="2"/>
  <c r="AW323" i="2"/>
  <c r="T323" i="2" s="1"/>
  <c r="W323" i="2"/>
  <c r="U323" i="2"/>
  <c r="M323" i="2"/>
  <c r="L323" i="2"/>
  <c r="K323" i="2"/>
  <c r="J323" i="2"/>
  <c r="I323" i="2"/>
  <c r="H323" i="2"/>
  <c r="G323" i="2"/>
  <c r="F323" i="2"/>
  <c r="E323" i="2"/>
  <c r="B323" i="2"/>
  <c r="BH322" i="2"/>
  <c r="BG322" i="2"/>
  <c r="BF322" i="2"/>
  <c r="BE322" i="2"/>
  <c r="BD322" i="2"/>
  <c r="BC322" i="2"/>
  <c r="BB322" i="2"/>
  <c r="BA322" i="2"/>
  <c r="AZ322" i="2"/>
  <c r="T322" i="2" s="1"/>
  <c r="AY322" i="2"/>
  <c r="AX322" i="2"/>
  <c r="AW322" i="2"/>
  <c r="W322" i="2"/>
  <c r="U322" i="2"/>
  <c r="M322" i="2"/>
  <c r="L322" i="2"/>
  <c r="K322" i="2"/>
  <c r="J322" i="2"/>
  <c r="I322" i="2"/>
  <c r="H322" i="2"/>
  <c r="G322" i="2"/>
  <c r="F322" i="2"/>
  <c r="E322" i="2"/>
  <c r="B322" i="2"/>
  <c r="BH321" i="2"/>
  <c r="BG321" i="2"/>
  <c r="BF321" i="2"/>
  <c r="BE321" i="2"/>
  <c r="BD321" i="2"/>
  <c r="BC321" i="2"/>
  <c r="BB321" i="2"/>
  <c r="BA321" i="2"/>
  <c r="AZ321" i="2"/>
  <c r="AY321" i="2"/>
  <c r="AX321" i="2"/>
  <c r="AW321" i="2"/>
  <c r="W321" i="2"/>
  <c r="U321" i="2"/>
  <c r="T321" i="2"/>
  <c r="M321" i="2"/>
  <c r="L321" i="2"/>
  <c r="K321" i="2"/>
  <c r="J321" i="2"/>
  <c r="I321" i="2"/>
  <c r="H321" i="2"/>
  <c r="G321" i="2"/>
  <c r="F321" i="2"/>
  <c r="E321" i="2"/>
  <c r="B321" i="2"/>
  <c r="BH320" i="2"/>
  <c r="BG320" i="2"/>
  <c r="BF320" i="2"/>
  <c r="BE320" i="2"/>
  <c r="BD320" i="2"/>
  <c r="BC320" i="2"/>
  <c r="BB320" i="2"/>
  <c r="BA320" i="2"/>
  <c r="AZ320" i="2"/>
  <c r="AY320" i="2"/>
  <c r="AX320" i="2"/>
  <c r="AW320" i="2"/>
  <c r="W320" i="2"/>
  <c r="U320" i="2"/>
  <c r="M320" i="2"/>
  <c r="L320" i="2"/>
  <c r="K320" i="2"/>
  <c r="J320" i="2"/>
  <c r="I320" i="2"/>
  <c r="H320" i="2"/>
  <c r="G320" i="2"/>
  <c r="F320" i="2"/>
  <c r="E320" i="2"/>
  <c r="B320" i="2"/>
  <c r="BH319" i="2"/>
  <c r="BG319" i="2"/>
  <c r="BF319" i="2"/>
  <c r="BE319" i="2"/>
  <c r="BD319" i="2"/>
  <c r="BC319" i="2"/>
  <c r="BB319" i="2"/>
  <c r="BA319" i="2"/>
  <c r="AZ319" i="2"/>
  <c r="AY319" i="2"/>
  <c r="AX319" i="2"/>
  <c r="AW319" i="2"/>
  <c r="T319" i="2" s="1"/>
  <c r="W319" i="2"/>
  <c r="U319" i="2"/>
  <c r="M319" i="2"/>
  <c r="L319" i="2"/>
  <c r="K319" i="2"/>
  <c r="J319" i="2"/>
  <c r="I319" i="2"/>
  <c r="H319" i="2"/>
  <c r="G319" i="2"/>
  <c r="F319" i="2"/>
  <c r="E319" i="2"/>
  <c r="B319" i="2"/>
  <c r="BH318" i="2"/>
  <c r="BG318" i="2"/>
  <c r="BF318" i="2"/>
  <c r="BE318" i="2"/>
  <c r="BD318" i="2"/>
  <c r="BC318" i="2"/>
  <c r="BB318" i="2"/>
  <c r="BA318" i="2"/>
  <c r="AZ318" i="2"/>
  <c r="AY318" i="2"/>
  <c r="AX318" i="2"/>
  <c r="AW318" i="2"/>
  <c r="T318" i="2" s="1"/>
  <c r="W318" i="2"/>
  <c r="U318" i="2"/>
  <c r="M318" i="2"/>
  <c r="L318" i="2"/>
  <c r="K318" i="2"/>
  <c r="J318" i="2"/>
  <c r="I318" i="2"/>
  <c r="H318" i="2"/>
  <c r="G318" i="2"/>
  <c r="F318" i="2"/>
  <c r="E318" i="2"/>
  <c r="B318" i="2"/>
  <c r="BH317" i="2"/>
  <c r="BG317" i="2"/>
  <c r="BF317" i="2"/>
  <c r="BE317" i="2"/>
  <c r="BD317" i="2"/>
  <c r="BC317" i="2"/>
  <c r="BB317" i="2"/>
  <c r="BA317" i="2"/>
  <c r="AZ317" i="2"/>
  <c r="AY317" i="2"/>
  <c r="T317" i="2" s="1"/>
  <c r="AX317" i="2"/>
  <c r="AW317" i="2"/>
  <c r="W317" i="2"/>
  <c r="U317" i="2"/>
  <c r="M317" i="2"/>
  <c r="L317" i="2"/>
  <c r="K317" i="2"/>
  <c r="J317" i="2"/>
  <c r="I317" i="2"/>
  <c r="H317" i="2"/>
  <c r="G317" i="2"/>
  <c r="F317" i="2"/>
  <c r="E317" i="2"/>
  <c r="B317" i="2"/>
  <c r="BH316" i="2"/>
  <c r="BG316" i="2"/>
  <c r="BF316" i="2"/>
  <c r="BE316" i="2"/>
  <c r="BD316" i="2"/>
  <c r="BC316" i="2"/>
  <c r="BB316" i="2"/>
  <c r="BA316" i="2"/>
  <c r="AZ316" i="2"/>
  <c r="AY316" i="2"/>
  <c r="AX316" i="2"/>
  <c r="AW316" i="2"/>
  <c r="W316" i="2"/>
  <c r="U316" i="2"/>
  <c r="T316" i="2"/>
  <c r="M316" i="2"/>
  <c r="L316" i="2"/>
  <c r="K316" i="2"/>
  <c r="J316" i="2"/>
  <c r="I316" i="2"/>
  <c r="H316" i="2"/>
  <c r="G316" i="2"/>
  <c r="F316" i="2"/>
  <c r="E316" i="2"/>
  <c r="B316" i="2"/>
  <c r="BH315" i="2"/>
  <c r="BG315" i="2"/>
  <c r="BF315" i="2"/>
  <c r="BE315" i="2"/>
  <c r="BD315" i="2"/>
  <c r="BC315" i="2"/>
  <c r="BB315" i="2"/>
  <c r="BA315" i="2"/>
  <c r="AZ315" i="2"/>
  <c r="AY315" i="2"/>
  <c r="AX315" i="2"/>
  <c r="T315" i="2" s="1"/>
  <c r="AW315" i="2"/>
  <c r="W315" i="2"/>
  <c r="U315" i="2"/>
  <c r="M315" i="2"/>
  <c r="L315" i="2"/>
  <c r="K315" i="2"/>
  <c r="J315" i="2"/>
  <c r="I315" i="2"/>
  <c r="H315" i="2"/>
  <c r="G315" i="2"/>
  <c r="F315" i="2"/>
  <c r="E315" i="2"/>
  <c r="B315" i="2"/>
  <c r="BH314" i="2"/>
  <c r="BG314" i="2"/>
  <c r="BF314" i="2"/>
  <c r="BE314" i="2"/>
  <c r="BD314" i="2"/>
  <c r="BC314" i="2"/>
  <c r="BB314" i="2"/>
  <c r="BA314" i="2"/>
  <c r="T314" i="2" s="1"/>
  <c r="AZ314" i="2"/>
  <c r="AY314" i="2"/>
  <c r="AX314" i="2"/>
  <c r="AW314" i="2"/>
  <c r="W314" i="2"/>
  <c r="U314" i="2"/>
  <c r="M314" i="2"/>
  <c r="L314" i="2"/>
  <c r="K314" i="2"/>
  <c r="J314" i="2"/>
  <c r="I314" i="2"/>
  <c r="H314" i="2"/>
  <c r="G314" i="2"/>
  <c r="F314" i="2"/>
  <c r="E314" i="2"/>
  <c r="B314" i="2"/>
  <c r="BH313" i="2"/>
  <c r="BG313" i="2"/>
  <c r="BF313" i="2"/>
  <c r="BE313" i="2"/>
  <c r="BD313" i="2"/>
  <c r="BC313" i="2"/>
  <c r="BB313" i="2"/>
  <c r="BA313" i="2"/>
  <c r="AZ313" i="2"/>
  <c r="AY313" i="2"/>
  <c r="AX313" i="2"/>
  <c r="AW313" i="2"/>
  <c r="T313" i="2" s="1"/>
  <c r="W313" i="2"/>
  <c r="U313" i="2"/>
  <c r="M313" i="2"/>
  <c r="L313" i="2"/>
  <c r="K313" i="2"/>
  <c r="J313" i="2"/>
  <c r="I313" i="2"/>
  <c r="H313" i="2"/>
  <c r="G313" i="2"/>
  <c r="F313" i="2"/>
  <c r="E313" i="2"/>
  <c r="B313" i="2"/>
  <c r="BH312" i="2"/>
  <c r="BG312" i="2"/>
  <c r="BF312" i="2"/>
  <c r="BE312" i="2"/>
  <c r="BD312" i="2"/>
  <c r="BC312" i="2"/>
  <c r="BB312" i="2"/>
  <c r="BA312" i="2"/>
  <c r="AZ312" i="2"/>
  <c r="AY312" i="2"/>
  <c r="AX312" i="2"/>
  <c r="AW312" i="2"/>
  <c r="T312" i="2" s="1"/>
  <c r="W312" i="2"/>
  <c r="U312" i="2"/>
  <c r="M312" i="2"/>
  <c r="L312" i="2"/>
  <c r="K312" i="2"/>
  <c r="J312" i="2"/>
  <c r="I312" i="2"/>
  <c r="H312" i="2"/>
  <c r="G312" i="2"/>
  <c r="F312" i="2"/>
  <c r="E312" i="2"/>
  <c r="B312" i="2"/>
  <c r="BH311" i="2"/>
  <c r="BG311" i="2"/>
  <c r="BF311" i="2"/>
  <c r="BE311" i="2"/>
  <c r="BD311" i="2"/>
  <c r="BC311" i="2"/>
  <c r="BB311" i="2"/>
  <c r="BA311" i="2"/>
  <c r="AZ311" i="2"/>
  <c r="T311" i="2" s="1"/>
  <c r="AY311" i="2"/>
  <c r="AX311" i="2"/>
  <c r="AW311" i="2"/>
  <c r="W311" i="2"/>
  <c r="U311" i="2"/>
  <c r="M311" i="2"/>
  <c r="L311" i="2"/>
  <c r="K311" i="2"/>
  <c r="J311" i="2"/>
  <c r="I311" i="2"/>
  <c r="H311" i="2"/>
  <c r="G311" i="2"/>
  <c r="F311" i="2"/>
  <c r="E311" i="2"/>
  <c r="B311" i="2"/>
  <c r="BH310" i="2"/>
  <c r="BG310" i="2"/>
  <c r="BF310" i="2"/>
  <c r="BE310" i="2"/>
  <c r="BD310" i="2"/>
  <c r="BC310" i="2"/>
  <c r="BB310" i="2"/>
  <c r="BA310" i="2"/>
  <c r="AZ310" i="2"/>
  <c r="AY310" i="2"/>
  <c r="AX310" i="2"/>
  <c r="AW310" i="2"/>
  <c r="W310" i="2"/>
  <c r="U310" i="2"/>
  <c r="T310" i="2"/>
  <c r="M310" i="2"/>
  <c r="L310" i="2"/>
  <c r="K310" i="2"/>
  <c r="J310" i="2"/>
  <c r="I310" i="2"/>
  <c r="H310" i="2"/>
  <c r="G310" i="2"/>
  <c r="F310" i="2"/>
  <c r="E310" i="2"/>
  <c r="B310" i="2"/>
  <c r="BH309" i="2"/>
  <c r="BG309" i="2"/>
  <c r="BF309" i="2"/>
  <c r="BE309" i="2"/>
  <c r="BD309" i="2"/>
  <c r="BC309" i="2"/>
  <c r="BB309" i="2"/>
  <c r="BA309" i="2"/>
  <c r="AZ309" i="2"/>
  <c r="AY309" i="2"/>
  <c r="AX309" i="2"/>
  <c r="AW309" i="2"/>
  <c r="T309" i="2" s="1"/>
  <c r="W309" i="2"/>
  <c r="U309" i="2"/>
  <c r="M309" i="2"/>
  <c r="L309" i="2"/>
  <c r="K309" i="2"/>
  <c r="J309" i="2"/>
  <c r="I309" i="2"/>
  <c r="H309" i="2"/>
  <c r="G309" i="2"/>
  <c r="F309" i="2"/>
  <c r="E309" i="2"/>
  <c r="B309" i="2"/>
  <c r="BH308" i="2"/>
  <c r="BG308" i="2"/>
  <c r="BF308" i="2"/>
  <c r="BE308" i="2"/>
  <c r="BD308" i="2"/>
  <c r="BC308" i="2"/>
  <c r="BB308" i="2"/>
  <c r="BA308" i="2"/>
  <c r="AZ308" i="2"/>
  <c r="AY308" i="2"/>
  <c r="AX308" i="2"/>
  <c r="AW308" i="2"/>
  <c r="W308" i="2"/>
  <c r="U308" i="2"/>
  <c r="T308" i="2"/>
  <c r="M308" i="2"/>
  <c r="L308" i="2"/>
  <c r="K308" i="2"/>
  <c r="J308" i="2"/>
  <c r="I308" i="2"/>
  <c r="H308" i="2"/>
  <c r="G308" i="2"/>
  <c r="F308" i="2"/>
  <c r="E308" i="2"/>
  <c r="B308" i="2"/>
  <c r="BH307" i="2"/>
  <c r="BG307" i="2"/>
  <c r="BF307" i="2"/>
  <c r="BE307" i="2"/>
  <c r="BD307" i="2"/>
  <c r="BC307" i="2"/>
  <c r="BB307" i="2"/>
  <c r="BA307" i="2"/>
  <c r="AZ307" i="2"/>
  <c r="AY307" i="2"/>
  <c r="AX307" i="2"/>
  <c r="T307" i="2" s="1"/>
  <c r="AW307" i="2"/>
  <c r="W307" i="2"/>
  <c r="U307" i="2"/>
  <c r="M307" i="2"/>
  <c r="L307" i="2"/>
  <c r="K307" i="2"/>
  <c r="J307" i="2"/>
  <c r="I307" i="2"/>
  <c r="H307" i="2"/>
  <c r="G307" i="2"/>
  <c r="F307" i="2"/>
  <c r="E307" i="2"/>
  <c r="B307" i="2"/>
  <c r="BH306" i="2"/>
  <c r="BG306" i="2"/>
  <c r="BF306" i="2"/>
  <c r="BE306" i="2"/>
  <c r="BD306" i="2"/>
  <c r="BC306" i="2"/>
  <c r="BB306" i="2"/>
  <c r="BA306" i="2"/>
  <c r="T306" i="2" s="1"/>
  <c r="AZ306" i="2"/>
  <c r="AY306" i="2"/>
  <c r="AX306" i="2"/>
  <c r="AW306" i="2"/>
  <c r="W306" i="2"/>
  <c r="U306" i="2"/>
  <c r="M306" i="2"/>
  <c r="L306" i="2"/>
  <c r="K306" i="2"/>
  <c r="J306" i="2"/>
  <c r="I306" i="2"/>
  <c r="H306" i="2"/>
  <c r="G306" i="2"/>
  <c r="F306" i="2"/>
  <c r="E306" i="2"/>
  <c r="B306" i="2"/>
  <c r="BH305" i="2"/>
  <c r="BG305" i="2"/>
  <c r="BF305" i="2"/>
  <c r="BE305" i="2"/>
  <c r="BD305" i="2"/>
  <c r="BC305" i="2"/>
  <c r="BB305" i="2"/>
  <c r="BA305" i="2"/>
  <c r="AZ305" i="2"/>
  <c r="AY305" i="2"/>
  <c r="AX305" i="2"/>
  <c r="AW305" i="2"/>
  <c r="T305" i="2" s="1"/>
  <c r="W305" i="2"/>
  <c r="U305" i="2"/>
  <c r="M305" i="2"/>
  <c r="L305" i="2"/>
  <c r="K305" i="2"/>
  <c r="J305" i="2"/>
  <c r="I305" i="2"/>
  <c r="H305" i="2"/>
  <c r="G305" i="2"/>
  <c r="F305" i="2"/>
  <c r="E305" i="2"/>
  <c r="B305" i="2"/>
  <c r="BH304" i="2"/>
  <c r="BG304" i="2"/>
  <c r="BF304" i="2"/>
  <c r="BE304" i="2"/>
  <c r="BD304" i="2"/>
  <c r="BC304" i="2"/>
  <c r="BB304" i="2"/>
  <c r="BA304" i="2"/>
  <c r="AZ304" i="2"/>
  <c r="AY304" i="2"/>
  <c r="AX304" i="2"/>
  <c r="AW304" i="2"/>
  <c r="T304" i="2" s="1"/>
  <c r="W304" i="2"/>
  <c r="U304" i="2"/>
  <c r="M304" i="2"/>
  <c r="L304" i="2"/>
  <c r="K304" i="2"/>
  <c r="J304" i="2"/>
  <c r="I304" i="2"/>
  <c r="H304" i="2"/>
  <c r="G304" i="2"/>
  <c r="F304" i="2"/>
  <c r="E304" i="2"/>
  <c r="B304" i="2"/>
  <c r="BH303" i="2"/>
  <c r="BG303" i="2"/>
  <c r="BF303" i="2"/>
  <c r="BE303" i="2"/>
  <c r="BD303" i="2"/>
  <c r="BC303" i="2"/>
  <c r="BB303" i="2"/>
  <c r="T303" i="2" s="1"/>
  <c r="BA303" i="2"/>
  <c r="AZ303" i="2"/>
  <c r="AY303" i="2"/>
  <c r="AX303" i="2"/>
  <c r="AW303" i="2"/>
  <c r="W303" i="2"/>
  <c r="U303" i="2"/>
  <c r="M303" i="2"/>
  <c r="L303" i="2"/>
  <c r="K303" i="2"/>
  <c r="J303" i="2"/>
  <c r="I303" i="2"/>
  <c r="H303" i="2"/>
  <c r="G303" i="2"/>
  <c r="F303" i="2"/>
  <c r="E303" i="2"/>
  <c r="B303" i="2"/>
  <c r="BH302" i="2"/>
  <c r="BG302" i="2"/>
  <c r="BF302" i="2"/>
  <c r="BE302" i="2"/>
  <c r="BD302" i="2"/>
  <c r="BC302" i="2"/>
  <c r="BB302" i="2"/>
  <c r="BA302" i="2"/>
  <c r="AZ302" i="2"/>
  <c r="AY302" i="2"/>
  <c r="AX302" i="2"/>
  <c r="AW302" i="2"/>
  <c r="T302" i="2" s="1"/>
  <c r="W302" i="2"/>
  <c r="U302" i="2"/>
  <c r="M302" i="2"/>
  <c r="L302" i="2"/>
  <c r="K302" i="2"/>
  <c r="J302" i="2"/>
  <c r="I302" i="2"/>
  <c r="H302" i="2"/>
  <c r="G302" i="2"/>
  <c r="F302" i="2"/>
  <c r="E302" i="2"/>
  <c r="B302" i="2"/>
  <c r="BH301" i="2"/>
  <c r="BG301" i="2"/>
  <c r="BF301" i="2"/>
  <c r="BE301" i="2"/>
  <c r="BD301" i="2"/>
  <c r="BC301" i="2"/>
  <c r="BB301" i="2"/>
  <c r="BA301" i="2"/>
  <c r="AZ301" i="2"/>
  <c r="AY301" i="2"/>
  <c r="AX301" i="2"/>
  <c r="AW301" i="2"/>
  <c r="T301" i="2" s="1"/>
  <c r="W301" i="2"/>
  <c r="U301" i="2"/>
  <c r="M301" i="2"/>
  <c r="L301" i="2"/>
  <c r="K301" i="2"/>
  <c r="J301" i="2"/>
  <c r="I301" i="2"/>
  <c r="H301" i="2"/>
  <c r="G301" i="2"/>
  <c r="F301" i="2"/>
  <c r="E301" i="2"/>
  <c r="B301" i="2"/>
  <c r="BH300" i="2"/>
  <c r="BG300" i="2"/>
  <c r="BF300" i="2"/>
  <c r="BE300" i="2"/>
  <c r="BD300" i="2"/>
  <c r="BC300" i="2"/>
  <c r="BB300" i="2"/>
  <c r="BA300" i="2"/>
  <c r="AZ300" i="2"/>
  <c r="AY300" i="2"/>
  <c r="AX300" i="2"/>
  <c r="AW300" i="2"/>
  <c r="W300" i="2"/>
  <c r="U300" i="2"/>
  <c r="T300" i="2"/>
  <c r="M300" i="2"/>
  <c r="L300" i="2"/>
  <c r="K300" i="2"/>
  <c r="J300" i="2"/>
  <c r="I300" i="2"/>
  <c r="H300" i="2"/>
  <c r="G300" i="2"/>
  <c r="F300" i="2"/>
  <c r="E300" i="2"/>
  <c r="B300" i="2"/>
  <c r="BH299" i="2"/>
  <c r="BG299" i="2"/>
  <c r="BF299" i="2"/>
  <c r="BE299" i="2"/>
  <c r="BD299" i="2"/>
  <c r="BC299" i="2"/>
  <c r="BB299" i="2"/>
  <c r="BA299" i="2"/>
  <c r="AZ299" i="2"/>
  <c r="AY299" i="2"/>
  <c r="AX299" i="2"/>
  <c r="T299" i="2" s="1"/>
  <c r="AW299" i="2"/>
  <c r="W299" i="2"/>
  <c r="U299" i="2"/>
  <c r="M299" i="2"/>
  <c r="L299" i="2"/>
  <c r="K299" i="2"/>
  <c r="J299" i="2"/>
  <c r="I299" i="2"/>
  <c r="H299" i="2"/>
  <c r="G299" i="2"/>
  <c r="F299" i="2"/>
  <c r="E299" i="2"/>
  <c r="B299" i="2"/>
  <c r="BH298" i="2"/>
  <c r="BG298" i="2"/>
  <c r="BF298" i="2"/>
  <c r="BE298" i="2"/>
  <c r="BD298" i="2"/>
  <c r="BC298" i="2"/>
  <c r="BB298" i="2"/>
  <c r="BA298" i="2"/>
  <c r="T298" i="2" s="1"/>
  <c r="AZ298" i="2"/>
  <c r="AY298" i="2"/>
  <c r="AX298" i="2"/>
  <c r="AW298" i="2"/>
  <c r="W298" i="2"/>
  <c r="U298" i="2"/>
  <c r="M298" i="2"/>
  <c r="L298" i="2"/>
  <c r="K298" i="2"/>
  <c r="J298" i="2"/>
  <c r="I298" i="2"/>
  <c r="H298" i="2"/>
  <c r="G298" i="2"/>
  <c r="F298" i="2"/>
  <c r="E298" i="2"/>
  <c r="B298" i="2"/>
  <c r="BH297" i="2"/>
  <c r="BG297" i="2"/>
  <c r="BF297" i="2"/>
  <c r="BE297" i="2"/>
  <c r="BD297" i="2"/>
  <c r="BC297" i="2"/>
  <c r="BB297" i="2"/>
  <c r="BA297" i="2"/>
  <c r="AZ297" i="2"/>
  <c r="AY297" i="2"/>
  <c r="AX297" i="2"/>
  <c r="AW297" i="2"/>
  <c r="W297" i="2"/>
  <c r="U297" i="2"/>
  <c r="M297" i="2"/>
  <c r="L297" i="2"/>
  <c r="K297" i="2"/>
  <c r="J297" i="2"/>
  <c r="I297" i="2"/>
  <c r="H297" i="2"/>
  <c r="G297" i="2"/>
  <c r="F297" i="2"/>
  <c r="E297" i="2"/>
  <c r="B297" i="2"/>
  <c r="BH296" i="2"/>
  <c r="BG296" i="2"/>
  <c r="BF296" i="2"/>
  <c r="BE296" i="2"/>
  <c r="BD296" i="2"/>
  <c r="BC296" i="2"/>
  <c r="BB296" i="2"/>
  <c r="BA296" i="2"/>
  <c r="AZ296" i="2"/>
  <c r="AY296" i="2"/>
  <c r="AX296" i="2"/>
  <c r="AW296" i="2"/>
  <c r="W296" i="2"/>
  <c r="U296" i="2"/>
  <c r="M296" i="2"/>
  <c r="L296" i="2"/>
  <c r="K296" i="2"/>
  <c r="J296" i="2"/>
  <c r="I296" i="2"/>
  <c r="H296" i="2"/>
  <c r="G296" i="2"/>
  <c r="F296" i="2"/>
  <c r="E296" i="2"/>
  <c r="B296" i="2"/>
  <c r="BH295" i="2"/>
  <c r="BG295" i="2"/>
  <c r="BF295" i="2"/>
  <c r="BE295" i="2"/>
  <c r="BD295" i="2"/>
  <c r="BC295" i="2"/>
  <c r="BB295" i="2"/>
  <c r="BA295" i="2"/>
  <c r="AZ295" i="2"/>
  <c r="AY295" i="2"/>
  <c r="AX295" i="2"/>
  <c r="AW295" i="2"/>
  <c r="T295" i="2" s="1"/>
  <c r="W295" i="2"/>
  <c r="U295" i="2"/>
  <c r="M295" i="2"/>
  <c r="L295" i="2"/>
  <c r="K295" i="2"/>
  <c r="J295" i="2"/>
  <c r="I295" i="2"/>
  <c r="H295" i="2"/>
  <c r="G295" i="2"/>
  <c r="F295" i="2"/>
  <c r="E295" i="2"/>
  <c r="B295" i="2"/>
  <c r="BH294" i="2"/>
  <c r="BG294" i="2"/>
  <c r="BF294" i="2"/>
  <c r="BE294" i="2"/>
  <c r="BD294" i="2"/>
  <c r="BC294" i="2"/>
  <c r="BB294" i="2"/>
  <c r="BA294" i="2"/>
  <c r="AZ294" i="2"/>
  <c r="AY294" i="2"/>
  <c r="AX294" i="2"/>
  <c r="AW294" i="2"/>
  <c r="T294" i="2" s="1"/>
  <c r="W294" i="2"/>
  <c r="U294" i="2"/>
  <c r="M294" i="2"/>
  <c r="L294" i="2"/>
  <c r="K294" i="2"/>
  <c r="J294" i="2"/>
  <c r="I294" i="2"/>
  <c r="H294" i="2"/>
  <c r="G294" i="2"/>
  <c r="F294" i="2"/>
  <c r="E294" i="2"/>
  <c r="B294" i="2"/>
  <c r="BH293" i="2"/>
  <c r="BG293" i="2"/>
  <c r="BF293" i="2"/>
  <c r="BE293" i="2"/>
  <c r="BD293" i="2"/>
  <c r="BC293" i="2"/>
  <c r="BB293" i="2"/>
  <c r="BA293" i="2"/>
  <c r="AZ293" i="2"/>
  <c r="AY293" i="2"/>
  <c r="AX293" i="2"/>
  <c r="AW293" i="2"/>
  <c r="W293" i="2"/>
  <c r="U293" i="2"/>
  <c r="T293" i="2"/>
  <c r="M293" i="2"/>
  <c r="L293" i="2"/>
  <c r="K293" i="2"/>
  <c r="J293" i="2"/>
  <c r="I293" i="2"/>
  <c r="H293" i="2"/>
  <c r="G293" i="2"/>
  <c r="F293" i="2"/>
  <c r="E293" i="2"/>
  <c r="B293" i="2"/>
  <c r="BH292" i="2"/>
  <c r="BG292" i="2"/>
  <c r="BF292" i="2"/>
  <c r="BE292" i="2"/>
  <c r="BD292" i="2"/>
  <c r="BC292" i="2"/>
  <c r="BB292" i="2"/>
  <c r="BA292" i="2"/>
  <c r="AZ292" i="2"/>
  <c r="AY292" i="2"/>
  <c r="AX292" i="2"/>
  <c r="T292" i="2" s="1"/>
  <c r="AW292" i="2"/>
  <c r="W292" i="2"/>
  <c r="U292" i="2"/>
  <c r="M292" i="2"/>
  <c r="L292" i="2"/>
  <c r="K292" i="2"/>
  <c r="J292" i="2"/>
  <c r="I292" i="2"/>
  <c r="H292" i="2"/>
  <c r="G292" i="2"/>
  <c r="F292" i="2"/>
  <c r="E292" i="2"/>
  <c r="B292" i="2"/>
  <c r="BH291" i="2"/>
  <c r="BG291" i="2"/>
  <c r="BF291" i="2"/>
  <c r="BE291" i="2"/>
  <c r="BD291" i="2"/>
  <c r="BC291" i="2"/>
  <c r="BB291" i="2"/>
  <c r="BA291" i="2"/>
  <c r="AZ291" i="2"/>
  <c r="AY291" i="2"/>
  <c r="AX291" i="2"/>
  <c r="AW291" i="2"/>
  <c r="W291" i="2"/>
  <c r="U291" i="2"/>
  <c r="M291" i="2"/>
  <c r="L291" i="2"/>
  <c r="K291" i="2"/>
  <c r="J291" i="2"/>
  <c r="I291" i="2"/>
  <c r="H291" i="2"/>
  <c r="G291" i="2"/>
  <c r="F291" i="2"/>
  <c r="E291" i="2"/>
  <c r="B291" i="2"/>
  <c r="BH290" i="2"/>
  <c r="BG290" i="2"/>
  <c r="BF290" i="2"/>
  <c r="BE290" i="2"/>
  <c r="BD290" i="2"/>
  <c r="BC290" i="2"/>
  <c r="T290" i="2" s="1"/>
  <c r="BB290" i="2"/>
  <c r="BA290" i="2"/>
  <c r="AZ290" i="2"/>
  <c r="AY290" i="2"/>
  <c r="AX290" i="2"/>
  <c r="AW290" i="2"/>
  <c r="W290" i="2"/>
  <c r="U290" i="2"/>
  <c r="M290" i="2"/>
  <c r="L290" i="2"/>
  <c r="K290" i="2"/>
  <c r="J290" i="2"/>
  <c r="I290" i="2"/>
  <c r="H290" i="2"/>
  <c r="G290" i="2"/>
  <c r="F290" i="2"/>
  <c r="E290" i="2"/>
  <c r="B290" i="2"/>
  <c r="BH289" i="2"/>
  <c r="BG289" i="2"/>
  <c r="BF289" i="2"/>
  <c r="BE289" i="2"/>
  <c r="BD289" i="2"/>
  <c r="BC289" i="2"/>
  <c r="BB289" i="2"/>
  <c r="BA289" i="2"/>
  <c r="AZ289" i="2"/>
  <c r="AY289" i="2"/>
  <c r="AX289" i="2"/>
  <c r="AW289" i="2"/>
  <c r="W289" i="2"/>
  <c r="U289" i="2"/>
  <c r="M289" i="2"/>
  <c r="L289" i="2"/>
  <c r="K289" i="2"/>
  <c r="J289" i="2"/>
  <c r="I289" i="2"/>
  <c r="H289" i="2"/>
  <c r="G289" i="2"/>
  <c r="F289" i="2"/>
  <c r="E289" i="2"/>
  <c r="B289" i="2"/>
  <c r="BH288" i="2"/>
  <c r="BG288" i="2"/>
  <c r="BF288" i="2"/>
  <c r="BE288" i="2"/>
  <c r="BD288" i="2"/>
  <c r="BC288" i="2"/>
  <c r="BB288" i="2"/>
  <c r="BA288" i="2"/>
  <c r="AZ288" i="2"/>
  <c r="AY288" i="2"/>
  <c r="AX288" i="2"/>
  <c r="AW288" i="2"/>
  <c r="W288" i="2"/>
  <c r="U288" i="2"/>
  <c r="M288" i="2"/>
  <c r="L288" i="2"/>
  <c r="K288" i="2"/>
  <c r="J288" i="2"/>
  <c r="I288" i="2"/>
  <c r="H288" i="2"/>
  <c r="G288" i="2"/>
  <c r="F288" i="2"/>
  <c r="E288" i="2"/>
  <c r="B288" i="2"/>
  <c r="BH287" i="2"/>
  <c r="BG287" i="2"/>
  <c r="BF287" i="2"/>
  <c r="BE287" i="2"/>
  <c r="BD287" i="2"/>
  <c r="BC287" i="2"/>
  <c r="BB287" i="2"/>
  <c r="BA287" i="2"/>
  <c r="AZ287" i="2"/>
  <c r="AY287" i="2"/>
  <c r="AX287" i="2"/>
  <c r="AW287" i="2"/>
  <c r="W287" i="2"/>
  <c r="U287" i="2"/>
  <c r="M287" i="2"/>
  <c r="L287" i="2"/>
  <c r="K287" i="2"/>
  <c r="J287" i="2"/>
  <c r="I287" i="2"/>
  <c r="H287" i="2"/>
  <c r="G287" i="2"/>
  <c r="F287" i="2"/>
  <c r="E287" i="2"/>
  <c r="B287" i="2"/>
  <c r="BH286" i="2"/>
  <c r="BG286" i="2"/>
  <c r="BF286" i="2"/>
  <c r="BE286" i="2"/>
  <c r="BD286" i="2"/>
  <c r="BC286" i="2"/>
  <c r="BB286" i="2"/>
  <c r="BA286" i="2"/>
  <c r="AZ286" i="2"/>
  <c r="AY286" i="2"/>
  <c r="AX286" i="2"/>
  <c r="AW286" i="2"/>
  <c r="T286" i="2" s="1"/>
  <c r="W286" i="2"/>
  <c r="U286" i="2"/>
  <c r="M286" i="2"/>
  <c r="L286" i="2"/>
  <c r="K286" i="2"/>
  <c r="J286" i="2"/>
  <c r="I286" i="2"/>
  <c r="H286" i="2"/>
  <c r="G286" i="2"/>
  <c r="F286" i="2"/>
  <c r="E286" i="2"/>
  <c r="B286" i="2"/>
  <c r="BH285" i="2"/>
  <c r="BG285" i="2"/>
  <c r="BF285" i="2"/>
  <c r="BE285" i="2"/>
  <c r="BD285" i="2"/>
  <c r="BC285" i="2"/>
  <c r="BB285" i="2"/>
  <c r="BA285" i="2"/>
  <c r="AZ285" i="2"/>
  <c r="T285" i="2" s="1"/>
  <c r="AY285" i="2"/>
  <c r="AX285" i="2"/>
  <c r="AW285" i="2"/>
  <c r="W285" i="2"/>
  <c r="U285" i="2"/>
  <c r="M285" i="2"/>
  <c r="L285" i="2"/>
  <c r="K285" i="2"/>
  <c r="J285" i="2"/>
  <c r="I285" i="2"/>
  <c r="H285" i="2"/>
  <c r="G285" i="2"/>
  <c r="F285" i="2"/>
  <c r="E285" i="2"/>
  <c r="B285" i="2"/>
  <c r="BH284" i="2"/>
  <c r="BG284" i="2"/>
  <c r="BF284" i="2"/>
  <c r="BE284" i="2"/>
  <c r="BD284" i="2"/>
  <c r="BC284" i="2"/>
  <c r="BB284" i="2"/>
  <c r="BA284" i="2"/>
  <c r="AZ284" i="2"/>
  <c r="AY284" i="2"/>
  <c r="AX284" i="2"/>
  <c r="AW284" i="2"/>
  <c r="T284" i="2" s="1"/>
  <c r="W284" i="2"/>
  <c r="U284" i="2"/>
  <c r="M284" i="2"/>
  <c r="L284" i="2"/>
  <c r="K284" i="2"/>
  <c r="J284" i="2"/>
  <c r="I284" i="2"/>
  <c r="H284" i="2"/>
  <c r="G284" i="2"/>
  <c r="F284" i="2"/>
  <c r="E284" i="2"/>
  <c r="B284" i="2"/>
  <c r="BH283" i="2"/>
  <c r="BG283" i="2"/>
  <c r="BF283" i="2"/>
  <c r="BE283" i="2"/>
  <c r="BD283" i="2"/>
  <c r="BC283" i="2"/>
  <c r="BB283" i="2"/>
  <c r="BA283" i="2"/>
  <c r="AZ283" i="2"/>
  <c r="AY283" i="2"/>
  <c r="AX283" i="2"/>
  <c r="AW283" i="2"/>
  <c r="T283" i="2" s="1"/>
  <c r="W283" i="2"/>
  <c r="U283" i="2"/>
  <c r="M283" i="2"/>
  <c r="L283" i="2"/>
  <c r="K283" i="2"/>
  <c r="J283" i="2"/>
  <c r="I283" i="2"/>
  <c r="H283" i="2"/>
  <c r="G283" i="2"/>
  <c r="F283" i="2"/>
  <c r="E283" i="2"/>
  <c r="B283" i="2"/>
  <c r="BH282" i="2"/>
  <c r="BG282" i="2"/>
  <c r="BF282" i="2"/>
  <c r="BE282" i="2"/>
  <c r="BD282" i="2"/>
  <c r="BC282" i="2"/>
  <c r="BB282" i="2"/>
  <c r="BA282" i="2"/>
  <c r="AZ282" i="2"/>
  <c r="AY282" i="2"/>
  <c r="AX282" i="2"/>
  <c r="AW282" i="2"/>
  <c r="W282" i="2"/>
  <c r="U282" i="2"/>
  <c r="T282" i="2"/>
  <c r="M282" i="2"/>
  <c r="L282" i="2"/>
  <c r="K282" i="2"/>
  <c r="J282" i="2"/>
  <c r="I282" i="2"/>
  <c r="H282" i="2"/>
  <c r="G282" i="2"/>
  <c r="F282" i="2"/>
  <c r="E282" i="2"/>
  <c r="B282" i="2"/>
  <c r="BH281" i="2"/>
  <c r="BG281" i="2"/>
  <c r="BF281" i="2"/>
  <c r="BE281" i="2"/>
  <c r="BD281" i="2"/>
  <c r="BC281" i="2"/>
  <c r="BB281" i="2"/>
  <c r="BA281" i="2"/>
  <c r="AZ281" i="2"/>
  <c r="AY281" i="2"/>
  <c r="AX281" i="2"/>
  <c r="T281" i="2" s="1"/>
  <c r="AW281" i="2"/>
  <c r="W281" i="2"/>
  <c r="U281" i="2"/>
  <c r="M281" i="2"/>
  <c r="L281" i="2"/>
  <c r="K281" i="2"/>
  <c r="J281" i="2"/>
  <c r="I281" i="2"/>
  <c r="H281" i="2"/>
  <c r="G281" i="2"/>
  <c r="F281" i="2"/>
  <c r="E281" i="2"/>
  <c r="B281" i="2"/>
  <c r="BH280" i="2"/>
  <c r="BG280" i="2"/>
  <c r="BF280" i="2"/>
  <c r="BE280" i="2"/>
  <c r="BD280" i="2"/>
  <c r="BC280" i="2"/>
  <c r="BB280" i="2"/>
  <c r="BA280" i="2"/>
  <c r="AZ280" i="2"/>
  <c r="AY280" i="2"/>
  <c r="AX280" i="2"/>
  <c r="AW280" i="2"/>
  <c r="W280" i="2"/>
  <c r="U280" i="2"/>
  <c r="M280" i="2"/>
  <c r="L280" i="2"/>
  <c r="K280" i="2"/>
  <c r="J280" i="2"/>
  <c r="I280" i="2"/>
  <c r="H280" i="2"/>
  <c r="G280" i="2"/>
  <c r="F280" i="2"/>
  <c r="E280" i="2"/>
  <c r="B280" i="2"/>
  <c r="BH279" i="2"/>
  <c r="BG279" i="2"/>
  <c r="BF279" i="2"/>
  <c r="BE279" i="2"/>
  <c r="BD279" i="2"/>
  <c r="BC279" i="2"/>
  <c r="BB279" i="2"/>
  <c r="BA279" i="2"/>
  <c r="AZ279" i="2"/>
  <c r="AY279" i="2"/>
  <c r="AX279" i="2"/>
  <c r="AW279" i="2"/>
  <c r="T279" i="2" s="1"/>
  <c r="W279" i="2"/>
  <c r="U279" i="2"/>
  <c r="M279" i="2"/>
  <c r="L279" i="2"/>
  <c r="K279" i="2"/>
  <c r="J279" i="2"/>
  <c r="I279" i="2"/>
  <c r="H279" i="2"/>
  <c r="G279" i="2"/>
  <c r="F279" i="2"/>
  <c r="E279" i="2"/>
  <c r="B279" i="2"/>
  <c r="BH278" i="2"/>
  <c r="BG278" i="2"/>
  <c r="BF278" i="2"/>
  <c r="BE278" i="2"/>
  <c r="BD278" i="2"/>
  <c r="BC278" i="2"/>
  <c r="BB278" i="2"/>
  <c r="BA278" i="2"/>
  <c r="AZ278" i="2"/>
  <c r="AY278" i="2"/>
  <c r="AX278" i="2"/>
  <c r="AW278" i="2"/>
  <c r="W278" i="2"/>
  <c r="U278" i="2"/>
  <c r="M278" i="2"/>
  <c r="L278" i="2"/>
  <c r="K278" i="2"/>
  <c r="J278" i="2"/>
  <c r="I278" i="2"/>
  <c r="H278" i="2"/>
  <c r="G278" i="2"/>
  <c r="F278" i="2"/>
  <c r="E278" i="2"/>
  <c r="B278" i="2"/>
  <c r="BH277" i="2"/>
  <c r="BG277" i="2"/>
  <c r="BF277" i="2"/>
  <c r="BE277" i="2"/>
  <c r="BD277" i="2"/>
  <c r="BC277" i="2"/>
  <c r="BB277" i="2"/>
  <c r="BA277" i="2"/>
  <c r="AZ277" i="2"/>
  <c r="AY277" i="2"/>
  <c r="T277" i="2" s="1"/>
  <c r="AX277" i="2"/>
  <c r="AW277" i="2"/>
  <c r="W277" i="2"/>
  <c r="U277" i="2"/>
  <c r="M277" i="2"/>
  <c r="L277" i="2"/>
  <c r="K277" i="2"/>
  <c r="J277" i="2"/>
  <c r="I277" i="2"/>
  <c r="H277" i="2"/>
  <c r="G277" i="2"/>
  <c r="F277" i="2"/>
  <c r="E277" i="2"/>
  <c r="B277" i="2"/>
  <c r="BH276" i="2"/>
  <c r="BG276" i="2"/>
  <c r="BF276" i="2"/>
  <c r="BE276" i="2"/>
  <c r="BD276" i="2"/>
  <c r="BC276" i="2"/>
  <c r="BB276" i="2"/>
  <c r="BA276" i="2"/>
  <c r="AZ276" i="2"/>
  <c r="AY276" i="2"/>
  <c r="AX276" i="2"/>
  <c r="AW276" i="2"/>
  <c r="T276" i="2" s="1"/>
  <c r="W276" i="2"/>
  <c r="U276" i="2"/>
  <c r="M276" i="2"/>
  <c r="L276" i="2"/>
  <c r="K276" i="2"/>
  <c r="J276" i="2"/>
  <c r="I276" i="2"/>
  <c r="H276" i="2"/>
  <c r="G276" i="2"/>
  <c r="F276" i="2"/>
  <c r="E276" i="2"/>
  <c r="B276" i="2"/>
  <c r="BH275" i="2"/>
  <c r="BG275" i="2"/>
  <c r="BF275" i="2"/>
  <c r="BE275" i="2"/>
  <c r="BD275" i="2"/>
  <c r="BC275" i="2"/>
  <c r="BB275" i="2"/>
  <c r="BA275" i="2"/>
  <c r="AZ275" i="2"/>
  <c r="AY275" i="2"/>
  <c r="AX275" i="2"/>
  <c r="AW275" i="2"/>
  <c r="W275" i="2"/>
  <c r="U275" i="2"/>
  <c r="M275" i="2"/>
  <c r="L275" i="2"/>
  <c r="K275" i="2"/>
  <c r="J275" i="2"/>
  <c r="I275" i="2"/>
  <c r="H275" i="2"/>
  <c r="G275" i="2"/>
  <c r="F275" i="2"/>
  <c r="E275" i="2"/>
  <c r="B275" i="2"/>
  <c r="BH274" i="2"/>
  <c r="BG274" i="2"/>
  <c r="BF274" i="2"/>
  <c r="BE274" i="2"/>
  <c r="BD274" i="2"/>
  <c r="BC274" i="2"/>
  <c r="BB274" i="2"/>
  <c r="BA274" i="2"/>
  <c r="AZ274" i="2"/>
  <c r="AY274" i="2"/>
  <c r="AX274" i="2"/>
  <c r="AW274" i="2"/>
  <c r="W274" i="2"/>
  <c r="U274" i="2"/>
  <c r="T274" i="2"/>
  <c r="M274" i="2"/>
  <c r="L274" i="2"/>
  <c r="K274" i="2"/>
  <c r="J274" i="2"/>
  <c r="I274" i="2"/>
  <c r="H274" i="2"/>
  <c r="G274" i="2"/>
  <c r="F274" i="2"/>
  <c r="E274" i="2"/>
  <c r="B274" i="2"/>
  <c r="BH273" i="2"/>
  <c r="BG273" i="2"/>
  <c r="BF273" i="2"/>
  <c r="BE273" i="2"/>
  <c r="BD273" i="2"/>
  <c r="BC273" i="2"/>
  <c r="BB273" i="2"/>
  <c r="BA273" i="2"/>
  <c r="AZ273" i="2"/>
  <c r="AY273" i="2"/>
  <c r="AX273" i="2"/>
  <c r="AW273" i="2"/>
  <c r="T273" i="2" s="1"/>
  <c r="W273" i="2"/>
  <c r="U273" i="2"/>
  <c r="M273" i="2"/>
  <c r="L273" i="2"/>
  <c r="K273" i="2"/>
  <c r="J273" i="2"/>
  <c r="I273" i="2"/>
  <c r="H273" i="2"/>
  <c r="G273" i="2"/>
  <c r="F273" i="2"/>
  <c r="E273" i="2"/>
  <c r="B273" i="2"/>
  <c r="BH272" i="2"/>
  <c r="BG272" i="2"/>
  <c r="BF272" i="2"/>
  <c r="BE272" i="2"/>
  <c r="BD272" i="2"/>
  <c r="BC272" i="2"/>
  <c r="BB272" i="2"/>
  <c r="BA272" i="2"/>
  <c r="AZ272" i="2"/>
  <c r="AY272" i="2"/>
  <c r="AX272" i="2"/>
  <c r="T272" i="2" s="1"/>
  <c r="AW272" i="2"/>
  <c r="W272" i="2"/>
  <c r="U272" i="2"/>
  <c r="M272" i="2"/>
  <c r="L272" i="2"/>
  <c r="K272" i="2"/>
  <c r="J272" i="2"/>
  <c r="I272" i="2"/>
  <c r="H272" i="2"/>
  <c r="G272" i="2"/>
  <c r="F272" i="2"/>
  <c r="E272" i="2"/>
  <c r="B272" i="2"/>
  <c r="BH271" i="2"/>
  <c r="BG271" i="2"/>
  <c r="BF271" i="2"/>
  <c r="BE271" i="2"/>
  <c r="BD271" i="2"/>
  <c r="BC271" i="2"/>
  <c r="BB271" i="2"/>
  <c r="BA271" i="2"/>
  <c r="AZ271" i="2"/>
  <c r="AY271" i="2"/>
  <c r="AX271" i="2"/>
  <c r="AW271" i="2"/>
  <c r="T271" i="2" s="1"/>
  <c r="W271" i="2"/>
  <c r="U271" i="2"/>
  <c r="M271" i="2"/>
  <c r="L271" i="2"/>
  <c r="K271" i="2"/>
  <c r="J271" i="2"/>
  <c r="I271" i="2"/>
  <c r="H271" i="2"/>
  <c r="G271" i="2"/>
  <c r="F271" i="2"/>
  <c r="E271" i="2"/>
  <c r="B271" i="2"/>
  <c r="BH270" i="2"/>
  <c r="BG270" i="2"/>
  <c r="BF270" i="2"/>
  <c r="BE270" i="2"/>
  <c r="BD270" i="2"/>
  <c r="BC270" i="2"/>
  <c r="BB270" i="2"/>
  <c r="BA270" i="2"/>
  <c r="AZ270" i="2"/>
  <c r="AY270" i="2"/>
  <c r="AX270" i="2"/>
  <c r="AW270" i="2"/>
  <c r="W270" i="2"/>
  <c r="U270" i="2"/>
  <c r="M270" i="2"/>
  <c r="L270" i="2"/>
  <c r="K270" i="2"/>
  <c r="J270" i="2"/>
  <c r="I270" i="2"/>
  <c r="H270" i="2"/>
  <c r="G270" i="2"/>
  <c r="F270" i="2"/>
  <c r="E270" i="2"/>
  <c r="B270" i="2"/>
  <c r="BH269" i="2"/>
  <c r="BG269" i="2"/>
  <c r="BF269" i="2"/>
  <c r="BE269" i="2"/>
  <c r="BD269" i="2"/>
  <c r="BC269" i="2"/>
  <c r="BB269" i="2"/>
  <c r="BA269" i="2"/>
  <c r="AZ269" i="2"/>
  <c r="AY269" i="2"/>
  <c r="T269" i="2" s="1"/>
  <c r="AX269" i="2"/>
  <c r="AW269" i="2"/>
  <c r="W269" i="2"/>
  <c r="U269" i="2"/>
  <c r="M269" i="2"/>
  <c r="L269" i="2"/>
  <c r="K269" i="2"/>
  <c r="J269" i="2"/>
  <c r="I269" i="2"/>
  <c r="H269" i="2"/>
  <c r="G269" i="2"/>
  <c r="F269" i="2"/>
  <c r="E269" i="2"/>
  <c r="B269" i="2"/>
  <c r="BH268" i="2"/>
  <c r="BG268" i="2"/>
  <c r="BF268" i="2"/>
  <c r="BE268" i="2"/>
  <c r="BD268" i="2"/>
  <c r="BC268" i="2"/>
  <c r="BB268" i="2"/>
  <c r="BA268" i="2"/>
  <c r="AZ268" i="2"/>
  <c r="AY268" i="2"/>
  <c r="AX268" i="2"/>
  <c r="T268" i="2" s="1"/>
  <c r="AW268" i="2"/>
  <c r="W268" i="2"/>
  <c r="U268" i="2"/>
  <c r="M268" i="2"/>
  <c r="L268" i="2"/>
  <c r="K268" i="2"/>
  <c r="J268" i="2"/>
  <c r="I268" i="2"/>
  <c r="H268" i="2"/>
  <c r="G268" i="2"/>
  <c r="F268" i="2"/>
  <c r="E268" i="2"/>
  <c r="BH267" i="2"/>
  <c r="BG267" i="2"/>
  <c r="BF267" i="2"/>
  <c r="BE267" i="2"/>
  <c r="BD267" i="2"/>
  <c r="BC267" i="2"/>
  <c r="BB267" i="2"/>
  <c r="BA267" i="2"/>
  <c r="AZ267" i="2"/>
  <c r="AY267" i="2"/>
  <c r="AX267" i="2"/>
  <c r="T267" i="2" s="1"/>
  <c r="AW267" i="2"/>
  <c r="W267" i="2"/>
  <c r="U267" i="2"/>
  <c r="M267" i="2"/>
  <c r="L267" i="2"/>
  <c r="K267" i="2"/>
  <c r="J267" i="2"/>
  <c r="I267" i="2"/>
  <c r="H267" i="2"/>
  <c r="G267" i="2"/>
  <c r="F267" i="2"/>
  <c r="E267" i="2"/>
  <c r="B267" i="2"/>
  <c r="BH266" i="2"/>
  <c r="BG266" i="2"/>
  <c r="BF266" i="2"/>
  <c r="BE266" i="2"/>
  <c r="BD266" i="2"/>
  <c r="BC266" i="2"/>
  <c r="BB266" i="2"/>
  <c r="BA266" i="2"/>
  <c r="AZ266" i="2"/>
  <c r="AY266" i="2"/>
  <c r="AX266" i="2"/>
  <c r="AW266" i="2"/>
  <c r="T266" i="2" s="1"/>
  <c r="W266" i="2"/>
  <c r="U266" i="2"/>
  <c r="M266" i="2"/>
  <c r="L266" i="2"/>
  <c r="K266" i="2"/>
  <c r="J266" i="2"/>
  <c r="I266" i="2"/>
  <c r="H266" i="2"/>
  <c r="G266" i="2"/>
  <c r="F266" i="2"/>
  <c r="E266" i="2"/>
  <c r="BH265" i="2"/>
  <c r="BG265" i="2"/>
  <c r="BF265" i="2"/>
  <c r="BE265" i="2"/>
  <c r="BD265" i="2"/>
  <c r="BC265" i="2"/>
  <c r="BB265" i="2"/>
  <c r="BA265" i="2"/>
  <c r="AZ265" i="2"/>
  <c r="AY265" i="2"/>
  <c r="AX265" i="2"/>
  <c r="T265" i="2" s="1"/>
  <c r="AW265" i="2"/>
  <c r="W265" i="2"/>
  <c r="U265" i="2"/>
  <c r="M265" i="2"/>
  <c r="L265" i="2"/>
  <c r="K265" i="2"/>
  <c r="J265" i="2"/>
  <c r="I265" i="2"/>
  <c r="H265" i="2"/>
  <c r="G265" i="2"/>
  <c r="F265" i="2"/>
  <c r="E265" i="2"/>
  <c r="B265" i="2"/>
  <c r="BH264" i="2"/>
  <c r="BG264" i="2"/>
  <c r="BF264" i="2"/>
  <c r="BE264" i="2"/>
  <c r="BD264" i="2"/>
  <c r="BC264" i="2"/>
  <c r="BB264" i="2"/>
  <c r="BA264" i="2"/>
  <c r="AZ264" i="2"/>
  <c r="AY264" i="2"/>
  <c r="AX264" i="2"/>
  <c r="T264" i="2" s="1"/>
  <c r="AW264" i="2"/>
  <c r="W264" i="2"/>
  <c r="U264" i="2"/>
  <c r="M264" i="2"/>
  <c r="L264" i="2"/>
  <c r="K264" i="2"/>
  <c r="J264" i="2"/>
  <c r="I264" i="2"/>
  <c r="H264" i="2"/>
  <c r="G264" i="2"/>
  <c r="F264" i="2"/>
  <c r="E264" i="2"/>
  <c r="B264" i="2"/>
  <c r="BH263" i="2"/>
  <c r="BG263" i="2"/>
  <c r="BF263" i="2"/>
  <c r="BE263" i="2"/>
  <c r="BD263" i="2"/>
  <c r="BC263" i="2"/>
  <c r="BB263" i="2"/>
  <c r="BA263" i="2"/>
  <c r="AZ263" i="2"/>
  <c r="AY263" i="2"/>
  <c r="AX263" i="2"/>
  <c r="AW263" i="2"/>
  <c r="T263" i="2" s="1"/>
  <c r="W263" i="2"/>
  <c r="U263" i="2"/>
  <c r="M263" i="2"/>
  <c r="L263" i="2"/>
  <c r="K263" i="2"/>
  <c r="J263" i="2"/>
  <c r="I263" i="2"/>
  <c r="H263" i="2"/>
  <c r="G263" i="2"/>
  <c r="F263" i="2"/>
  <c r="E263" i="2"/>
  <c r="B263" i="2"/>
  <c r="BH262" i="2"/>
  <c r="BG262" i="2"/>
  <c r="BF262" i="2"/>
  <c r="BE262" i="2"/>
  <c r="BD262" i="2"/>
  <c r="BC262" i="2"/>
  <c r="BB262" i="2"/>
  <c r="BA262" i="2"/>
  <c r="AZ262" i="2"/>
  <c r="AY262" i="2"/>
  <c r="T262" i="2" s="1"/>
  <c r="AX262" i="2"/>
  <c r="AW262" i="2"/>
  <c r="W262" i="2"/>
  <c r="U262" i="2"/>
  <c r="M262" i="2"/>
  <c r="L262" i="2"/>
  <c r="K262" i="2"/>
  <c r="J262" i="2"/>
  <c r="I262" i="2"/>
  <c r="H262" i="2"/>
  <c r="G262" i="2"/>
  <c r="F262" i="2"/>
  <c r="E262" i="2"/>
  <c r="B262" i="2"/>
  <c r="BH261" i="2"/>
  <c r="BG261" i="2"/>
  <c r="BF261" i="2"/>
  <c r="BE261" i="2"/>
  <c r="BD261" i="2"/>
  <c r="BC261" i="2"/>
  <c r="BB261" i="2"/>
  <c r="BA261" i="2"/>
  <c r="AZ261" i="2"/>
  <c r="AY261" i="2"/>
  <c r="AX261" i="2"/>
  <c r="AW261" i="2"/>
  <c r="T261" i="2" s="1"/>
  <c r="W261" i="2"/>
  <c r="U261" i="2"/>
  <c r="M261" i="2"/>
  <c r="L261" i="2"/>
  <c r="K261" i="2"/>
  <c r="J261" i="2"/>
  <c r="I261" i="2"/>
  <c r="H261" i="2"/>
  <c r="G261" i="2"/>
  <c r="F261" i="2"/>
  <c r="E261" i="2"/>
  <c r="B261" i="2"/>
  <c r="BH260" i="2"/>
  <c r="BG260" i="2"/>
  <c r="BF260" i="2"/>
  <c r="BE260" i="2"/>
  <c r="BD260" i="2"/>
  <c r="BC260" i="2"/>
  <c r="BB260" i="2"/>
  <c r="BA260" i="2"/>
  <c r="AZ260" i="2"/>
  <c r="AY260" i="2"/>
  <c r="AX260" i="2"/>
  <c r="AW260" i="2"/>
  <c r="T260" i="2" s="1"/>
  <c r="W260" i="2"/>
  <c r="U260" i="2"/>
  <c r="M260" i="2"/>
  <c r="L260" i="2"/>
  <c r="K260" i="2"/>
  <c r="J260" i="2"/>
  <c r="I260" i="2"/>
  <c r="H260" i="2"/>
  <c r="G260" i="2"/>
  <c r="F260" i="2"/>
  <c r="E260" i="2"/>
  <c r="B260" i="2"/>
  <c r="BH259" i="2"/>
  <c r="BG259" i="2"/>
  <c r="BF259" i="2"/>
  <c r="BE259" i="2"/>
  <c r="BD259" i="2"/>
  <c r="BC259" i="2"/>
  <c r="BB259" i="2"/>
  <c r="BA259" i="2"/>
  <c r="AZ259" i="2"/>
  <c r="T259" i="2" s="1"/>
  <c r="AY259" i="2"/>
  <c r="AX259" i="2"/>
  <c r="AW259" i="2"/>
  <c r="W259" i="2"/>
  <c r="U259" i="2"/>
  <c r="M259" i="2"/>
  <c r="L259" i="2"/>
  <c r="K259" i="2"/>
  <c r="J259" i="2"/>
  <c r="I259" i="2"/>
  <c r="H259" i="2"/>
  <c r="G259" i="2"/>
  <c r="F259" i="2"/>
  <c r="E259" i="2"/>
  <c r="B259" i="2"/>
  <c r="BH258" i="2"/>
  <c r="BG258" i="2"/>
  <c r="BF258" i="2"/>
  <c r="BE258" i="2"/>
  <c r="BD258" i="2"/>
  <c r="BC258" i="2"/>
  <c r="BB258" i="2"/>
  <c r="BA258" i="2"/>
  <c r="AZ258" i="2"/>
  <c r="AY258" i="2"/>
  <c r="AX258" i="2"/>
  <c r="AW258" i="2"/>
  <c r="W258" i="2"/>
  <c r="U258" i="2"/>
  <c r="T258" i="2"/>
  <c r="M258" i="2"/>
  <c r="L258" i="2"/>
  <c r="K258" i="2"/>
  <c r="J258" i="2"/>
  <c r="I258" i="2"/>
  <c r="H258" i="2"/>
  <c r="G258" i="2"/>
  <c r="F258" i="2"/>
  <c r="E258" i="2"/>
  <c r="B258" i="2"/>
  <c r="BH257" i="2"/>
  <c r="BG257" i="2"/>
  <c r="BF257" i="2"/>
  <c r="BE257" i="2"/>
  <c r="BD257" i="2"/>
  <c r="BC257" i="2"/>
  <c r="BB257" i="2"/>
  <c r="BA257" i="2"/>
  <c r="AZ257" i="2"/>
  <c r="AY257" i="2"/>
  <c r="AX257" i="2"/>
  <c r="T257" i="2" s="1"/>
  <c r="AW257" i="2"/>
  <c r="W257" i="2"/>
  <c r="U257" i="2"/>
  <c r="M257" i="2"/>
  <c r="L257" i="2"/>
  <c r="K257" i="2"/>
  <c r="J257" i="2"/>
  <c r="I257" i="2"/>
  <c r="H257" i="2"/>
  <c r="G257" i="2"/>
  <c r="F257" i="2"/>
  <c r="E257" i="2"/>
  <c r="B257" i="2"/>
  <c r="BH256" i="2"/>
  <c r="BG256" i="2"/>
  <c r="BF256" i="2"/>
  <c r="BE256" i="2"/>
  <c r="BD256" i="2"/>
  <c r="BC256" i="2"/>
  <c r="BB256" i="2"/>
  <c r="BA256" i="2"/>
  <c r="AZ256" i="2"/>
  <c r="AY256" i="2"/>
  <c r="AX256" i="2"/>
  <c r="T256" i="2" s="1"/>
  <c r="AW256" i="2"/>
  <c r="W256" i="2"/>
  <c r="U256" i="2"/>
  <c r="M256" i="2"/>
  <c r="L256" i="2"/>
  <c r="K256" i="2"/>
  <c r="J256" i="2"/>
  <c r="I256" i="2"/>
  <c r="H256" i="2"/>
  <c r="G256" i="2"/>
  <c r="F256" i="2"/>
  <c r="E256" i="2"/>
  <c r="B256" i="2"/>
  <c r="BH255" i="2"/>
  <c r="BG255" i="2"/>
  <c r="BF255" i="2"/>
  <c r="BE255" i="2"/>
  <c r="BD255" i="2"/>
  <c r="BC255" i="2"/>
  <c r="BB255" i="2"/>
  <c r="BA255" i="2"/>
  <c r="AZ255" i="2"/>
  <c r="AY255" i="2"/>
  <c r="AX255" i="2"/>
  <c r="AW255" i="2"/>
  <c r="W255" i="2"/>
  <c r="U255" i="2"/>
  <c r="M255" i="2"/>
  <c r="L255" i="2"/>
  <c r="K255" i="2"/>
  <c r="J255" i="2"/>
  <c r="I255" i="2"/>
  <c r="H255" i="2"/>
  <c r="G255" i="2"/>
  <c r="F255" i="2"/>
  <c r="E255" i="2"/>
  <c r="B255" i="2"/>
  <c r="BH254" i="2"/>
  <c r="BG254" i="2"/>
  <c r="BF254" i="2"/>
  <c r="BE254" i="2"/>
  <c r="BD254" i="2"/>
  <c r="BC254" i="2"/>
  <c r="BB254" i="2"/>
  <c r="BA254" i="2"/>
  <c r="AZ254" i="2"/>
  <c r="AY254" i="2"/>
  <c r="T254" i="2" s="1"/>
  <c r="AX254" i="2"/>
  <c r="AW254" i="2"/>
  <c r="W254" i="2"/>
  <c r="U254" i="2"/>
  <c r="M254" i="2"/>
  <c r="L254" i="2"/>
  <c r="K254" i="2"/>
  <c r="J254" i="2"/>
  <c r="I254" i="2"/>
  <c r="H254" i="2"/>
  <c r="G254" i="2"/>
  <c r="F254" i="2"/>
  <c r="E254" i="2"/>
  <c r="BH253" i="2"/>
  <c r="BG253" i="2"/>
  <c r="BF253" i="2"/>
  <c r="BE253" i="2"/>
  <c r="BD253" i="2"/>
  <c r="BC253" i="2"/>
  <c r="BB253" i="2"/>
  <c r="BA253" i="2"/>
  <c r="AZ253" i="2"/>
  <c r="AY253" i="2"/>
  <c r="AX253" i="2"/>
  <c r="T253" i="2" s="1"/>
  <c r="AW253" i="2"/>
  <c r="W253" i="2"/>
  <c r="U253" i="2"/>
  <c r="M253" i="2"/>
  <c r="L253" i="2"/>
  <c r="K253" i="2"/>
  <c r="J253" i="2"/>
  <c r="I253" i="2"/>
  <c r="H253" i="2"/>
  <c r="G253" i="2"/>
  <c r="F253" i="2"/>
  <c r="E253" i="2"/>
  <c r="B253" i="2"/>
  <c r="BH252" i="2"/>
  <c r="BG252" i="2"/>
  <c r="BF252" i="2"/>
  <c r="BE252" i="2"/>
  <c r="BD252" i="2"/>
  <c r="BC252" i="2"/>
  <c r="BB252" i="2"/>
  <c r="BA252" i="2"/>
  <c r="AZ252" i="2"/>
  <c r="AY252" i="2"/>
  <c r="AX252" i="2"/>
  <c r="AW252" i="2"/>
  <c r="W252" i="2"/>
  <c r="U252" i="2"/>
  <c r="M252" i="2"/>
  <c r="L252" i="2"/>
  <c r="K252" i="2"/>
  <c r="J252" i="2"/>
  <c r="I252" i="2"/>
  <c r="H252" i="2"/>
  <c r="G252" i="2"/>
  <c r="F252" i="2"/>
  <c r="E252" i="2"/>
  <c r="BH251" i="2"/>
  <c r="BG251" i="2"/>
  <c r="BF251" i="2"/>
  <c r="BE251" i="2"/>
  <c r="BD251" i="2"/>
  <c r="BC251" i="2"/>
  <c r="BB251" i="2"/>
  <c r="BA251" i="2"/>
  <c r="AZ251" i="2"/>
  <c r="AY251" i="2"/>
  <c r="AX251" i="2"/>
  <c r="T251" i="2" s="1"/>
  <c r="AW251" i="2"/>
  <c r="W251" i="2"/>
  <c r="U251" i="2"/>
  <c r="M251" i="2"/>
  <c r="L251" i="2"/>
  <c r="K251" i="2"/>
  <c r="J251" i="2"/>
  <c r="I251" i="2"/>
  <c r="H251" i="2"/>
  <c r="G251" i="2"/>
  <c r="F251" i="2"/>
  <c r="E251" i="2"/>
  <c r="BH250" i="2"/>
  <c r="BG250" i="2"/>
  <c r="BF250" i="2"/>
  <c r="BE250" i="2"/>
  <c r="BD250" i="2"/>
  <c r="BC250" i="2"/>
  <c r="BB250" i="2"/>
  <c r="BA250" i="2"/>
  <c r="AZ250" i="2"/>
  <c r="T250" i="2" s="1"/>
  <c r="AY250" i="2"/>
  <c r="AX250" i="2"/>
  <c r="AW250" i="2"/>
  <c r="W250" i="2"/>
  <c r="U250" i="2"/>
  <c r="M250" i="2"/>
  <c r="L250" i="2"/>
  <c r="K250" i="2"/>
  <c r="J250" i="2"/>
  <c r="I250" i="2"/>
  <c r="H250" i="2"/>
  <c r="G250" i="2"/>
  <c r="F250" i="2"/>
  <c r="E250" i="2"/>
  <c r="BH249" i="2"/>
  <c r="BG249" i="2"/>
  <c r="BF249" i="2"/>
  <c r="BE249" i="2"/>
  <c r="BD249" i="2"/>
  <c r="BC249" i="2"/>
  <c r="BB249" i="2"/>
  <c r="BA249" i="2"/>
  <c r="AZ249" i="2"/>
  <c r="AY249" i="2"/>
  <c r="AX249" i="2"/>
  <c r="AW249" i="2"/>
  <c r="T249" i="2" s="1"/>
  <c r="W249" i="2"/>
  <c r="U249" i="2"/>
  <c r="M249" i="2"/>
  <c r="L249" i="2"/>
  <c r="K249" i="2"/>
  <c r="J249" i="2"/>
  <c r="I249" i="2"/>
  <c r="H249" i="2"/>
  <c r="G249" i="2"/>
  <c r="F249" i="2"/>
  <c r="E249" i="2"/>
  <c r="BH248" i="2"/>
  <c r="BG248" i="2"/>
  <c r="BF248" i="2"/>
  <c r="BE248" i="2"/>
  <c r="BD248" i="2"/>
  <c r="BC248" i="2"/>
  <c r="BB248" i="2"/>
  <c r="BA248" i="2"/>
  <c r="AZ248" i="2"/>
  <c r="AY248" i="2"/>
  <c r="AX248" i="2"/>
  <c r="AW248" i="2"/>
  <c r="W248" i="2"/>
  <c r="U248" i="2"/>
  <c r="M248" i="2"/>
  <c r="L248" i="2"/>
  <c r="K248" i="2"/>
  <c r="J248" i="2"/>
  <c r="I248" i="2"/>
  <c r="H248" i="2"/>
  <c r="G248" i="2"/>
  <c r="F248" i="2"/>
  <c r="E248" i="2"/>
  <c r="BH247" i="2"/>
  <c r="BG247" i="2"/>
  <c r="BF247" i="2"/>
  <c r="BE247" i="2"/>
  <c r="BD247" i="2"/>
  <c r="BC247" i="2"/>
  <c r="BB247" i="2"/>
  <c r="BA247" i="2"/>
  <c r="AZ247" i="2"/>
  <c r="AY247" i="2"/>
  <c r="AX247" i="2"/>
  <c r="T247" i="2" s="1"/>
  <c r="AW247" i="2"/>
  <c r="W247" i="2"/>
  <c r="U247" i="2"/>
  <c r="M247" i="2"/>
  <c r="L247" i="2"/>
  <c r="K247" i="2"/>
  <c r="J247" i="2"/>
  <c r="I247" i="2"/>
  <c r="H247" i="2"/>
  <c r="G247" i="2"/>
  <c r="F247" i="2"/>
  <c r="E247" i="2"/>
  <c r="BH246" i="2"/>
  <c r="BG246" i="2"/>
  <c r="BF246" i="2"/>
  <c r="BE246" i="2"/>
  <c r="BD246" i="2"/>
  <c r="BC246" i="2"/>
  <c r="BB246" i="2"/>
  <c r="BA246" i="2"/>
  <c r="AZ246" i="2"/>
  <c r="T246" i="2" s="1"/>
  <c r="AY246" i="2"/>
  <c r="AX246" i="2"/>
  <c r="AW246" i="2"/>
  <c r="W246" i="2"/>
  <c r="U246" i="2"/>
  <c r="M246" i="2"/>
  <c r="L246" i="2"/>
  <c r="K246" i="2"/>
  <c r="J246" i="2"/>
  <c r="I246" i="2"/>
  <c r="H246" i="2"/>
  <c r="G246" i="2"/>
  <c r="F246" i="2"/>
  <c r="E246" i="2"/>
  <c r="BH245" i="2"/>
  <c r="BG245" i="2"/>
  <c r="BF245" i="2"/>
  <c r="BE245" i="2"/>
  <c r="BD245" i="2"/>
  <c r="BC245" i="2"/>
  <c r="BB245" i="2"/>
  <c r="BA245" i="2"/>
  <c r="AZ245" i="2"/>
  <c r="AY245" i="2"/>
  <c r="AX245" i="2"/>
  <c r="AW245" i="2"/>
  <c r="W245" i="2"/>
  <c r="U245" i="2"/>
  <c r="M245" i="2"/>
  <c r="L245" i="2"/>
  <c r="K245" i="2"/>
  <c r="J245" i="2"/>
  <c r="I245" i="2"/>
  <c r="H245" i="2"/>
  <c r="G245" i="2"/>
  <c r="F245" i="2"/>
  <c r="E245" i="2"/>
  <c r="B245" i="2"/>
  <c r="BH244" i="2"/>
  <c r="BG244" i="2"/>
  <c r="BF244" i="2"/>
  <c r="BE244" i="2"/>
  <c r="BD244" i="2"/>
  <c r="BC244" i="2"/>
  <c r="BB244" i="2"/>
  <c r="BA244" i="2"/>
  <c r="AZ244" i="2"/>
  <c r="AY244" i="2"/>
  <c r="AX244" i="2"/>
  <c r="AW244" i="2"/>
  <c r="T244" i="2" s="1"/>
  <c r="W244" i="2"/>
  <c r="U244" i="2"/>
  <c r="M244" i="2"/>
  <c r="L244" i="2"/>
  <c r="K244" i="2"/>
  <c r="J244" i="2"/>
  <c r="I244" i="2"/>
  <c r="H244" i="2"/>
  <c r="G244" i="2"/>
  <c r="F244" i="2"/>
  <c r="E244" i="2"/>
  <c r="B244" i="2"/>
  <c r="BH243" i="2"/>
  <c r="BG243" i="2"/>
  <c r="BF243" i="2"/>
  <c r="BE243" i="2"/>
  <c r="BD243" i="2"/>
  <c r="BC243" i="2"/>
  <c r="BB243" i="2"/>
  <c r="BA243" i="2"/>
  <c r="AZ243" i="2"/>
  <c r="T243" i="2" s="1"/>
  <c r="AY243" i="2"/>
  <c r="AX243" i="2"/>
  <c r="AW243" i="2"/>
  <c r="W243" i="2"/>
  <c r="U243" i="2"/>
  <c r="M243" i="2"/>
  <c r="L243" i="2"/>
  <c r="K243" i="2"/>
  <c r="J243" i="2"/>
  <c r="I243" i="2"/>
  <c r="H243" i="2"/>
  <c r="G243" i="2"/>
  <c r="F243" i="2"/>
  <c r="E243" i="2"/>
  <c r="B243" i="2"/>
  <c r="BH242" i="2"/>
  <c r="BG242" i="2"/>
  <c r="BF242" i="2"/>
  <c r="BE242" i="2"/>
  <c r="BD242" i="2"/>
  <c r="BC242" i="2"/>
  <c r="T242" i="2" s="1"/>
  <c r="BB242" i="2"/>
  <c r="BA242" i="2"/>
  <c r="AZ242" i="2"/>
  <c r="AY242" i="2"/>
  <c r="AX242" i="2"/>
  <c r="AW242" i="2"/>
  <c r="W242" i="2"/>
  <c r="U242" i="2"/>
  <c r="M242" i="2"/>
  <c r="L242" i="2"/>
  <c r="K242" i="2"/>
  <c r="J242" i="2"/>
  <c r="I242" i="2"/>
  <c r="H242" i="2"/>
  <c r="G242" i="2"/>
  <c r="F242" i="2"/>
  <c r="E242" i="2"/>
  <c r="B242" i="2"/>
  <c r="BH241" i="2"/>
  <c r="BG241" i="2"/>
  <c r="BF241" i="2"/>
  <c r="BE241" i="2"/>
  <c r="BD241" i="2"/>
  <c r="BC241" i="2"/>
  <c r="BB241" i="2"/>
  <c r="BA241" i="2"/>
  <c r="AZ241" i="2"/>
  <c r="AY241" i="2"/>
  <c r="AX241" i="2"/>
  <c r="T241" i="2" s="1"/>
  <c r="AW241" i="2"/>
  <c r="W241" i="2"/>
  <c r="U241" i="2"/>
  <c r="M241" i="2"/>
  <c r="L241" i="2"/>
  <c r="K241" i="2"/>
  <c r="J241" i="2"/>
  <c r="I241" i="2"/>
  <c r="H241" i="2"/>
  <c r="G241" i="2"/>
  <c r="F241" i="2"/>
  <c r="E241" i="2"/>
  <c r="B241" i="2"/>
  <c r="BH240" i="2"/>
  <c r="BG240" i="2"/>
  <c r="BF240" i="2"/>
  <c r="BE240" i="2"/>
  <c r="BD240" i="2"/>
  <c r="BC240" i="2"/>
  <c r="BB240" i="2"/>
  <c r="BA240" i="2"/>
  <c r="AZ240" i="2"/>
  <c r="AY240" i="2"/>
  <c r="AX240" i="2"/>
  <c r="AW240" i="2"/>
  <c r="W240" i="2"/>
  <c r="U240" i="2"/>
  <c r="M240" i="2"/>
  <c r="L240" i="2"/>
  <c r="K240" i="2"/>
  <c r="J240" i="2"/>
  <c r="I240" i="2"/>
  <c r="H240" i="2"/>
  <c r="G240" i="2"/>
  <c r="F240" i="2"/>
  <c r="E240" i="2"/>
  <c r="B240" i="2"/>
  <c r="BH239" i="2"/>
  <c r="BG239" i="2"/>
  <c r="BF239" i="2"/>
  <c r="BE239" i="2"/>
  <c r="BD239" i="2"/>
  <c r="BC239" i="2"/>
  <c r="BB239" i="2"/>
  <c r="BA239" i="2"/>
  <c r="AZ239" i="2"/>
  <c r="AY239" i="2"/>
  <c r="AX239" i="2"/>
  <c r="AW239" i="2"/>
  <c r="W239" i="2"/>
  <c r="U239" i="2"/>
  <c r="M239" i="2"/>
  <c r="L239" i="2"/>
  <c r="K239" i="2"/>
  <c r="J239" i="2"/>
  <c r="I239" i="2"/>
  <c r="H239" i="2"/>
  <c r="G239" i="2"/>
  <c r="F239" i="2"/>
  <c r="E239" i="2"/>
  <c r="B239" i="2"/>
  <c r="BH238" i="2"/>
  <c r="BG238" i="2"/>
  <c r="BF238" i="2"/>
  <c r="BE238" i="2"/>
  <c r="BD238" i="2"/>
  <c r="BC238" i="2"/>
  <c r="BB238" i="2"/>
  <c r="BA238" i="2"/>
  <c r="AZ238" i="2"/>
  <c r="AY238" i="2"/>
  <c r="AX238" i="2"/>
  <c r="AW238" i="2"/>
  <c r="W238" i="2"/>
  <c r="U238" i="2"/>
  <c r="M238" i="2"/>
  <c r="L238" i="2"/>
  <c r="K238" i="2"/>
  <c r="J238" i="2"/>
  <c r="I238" i="2"/>
  <c r="H238" i="2"/>
  <c r="G238" i="2"/>
  <c r="F238" i="2"/>
  <c r="E238" i="2"/>
  <c r="B238" i="2"/>
  <c r="BH237" i="2"/>
  <c r="BG237" i="2"/>
  <c r="BF237" i="2"/>
  <c r="BE237" i="2"/>
  <c r="BD237" i="2"/>
  <c r="BC237" i="2"/>
  <c r="BB237" i="2"/>
  <c r="BA237" i="2"/>
  <c r="AZ237" i="2"/>
  <c r="AY237" i="2"/>
  <c r="AX237" i="2"/>
  <c r="AW237" i="2"/>
  <c r="W237" i="2"/>
  <c r="U237" i="2"/>
  <c r="M237" i="2"/>
  <c r="L237" i="2"/>
  <c r="K237" i="2"/>
  <c r="J237" i="2"/>
  <c r="I237" i="2"/>
  <c r="H237" i="2"/>
  <c r="G237" i="2"/>
  <c r="F237" i="2"/>
  <c r="E237" i="2"/>
  <c r="B237" i="2"/>
  <c r="BH236" i="2"/>
  <c r="BG236" i="2"/>
  <c r="BF236" i="2"/>
  <c r="BE236" i="2"/>
  <c r="BD236" i="2"/>
  <c r="BC236" i="2"/>
  <c r="BB236" i="2"/>
  <c r="BA236" i="2"/>
  <c r="AZ236" i="2"/>
  <c r="AY236" i="2"/>
  <c r="AX236" i="2"/>
  <c r="AW236" i="2"/>
  <c r="T236" i="2" s="1"/>
  <c r="W236" i="2"/>
  <c r="U236" i="2"/>
  <c r="M236" i="2"/>
  <c r="L236" i="2"/>
  <c r="K236" i="2"/>
  <c r="J236" i="2"/>
  <c r="I236" i="2"/>
  <c r="H236" i="2"/>
  <c r="G236" i="2"/>
  <c r="F236" i="2"/>
  <c r="E236" i="2"/>
  <c r="B236" i="2"/>
  <c r="BH235" i="2"/>
  <c r="BG235" i="2"/>
  <c r="BF235" i="2"/>
  <c r="BE235" i="2"/>
  <c r="BD235" i="2"/>
  <c r="BC235" i="2"/>
  <c r="BB235" i="2"/>
  <c r="BA235" i="2"/>
  <c r="AZ235" i="2"/>
  <c r="T235" i="2" s="1"/>
  <c r="AY235" i="2"/>
  <c r="AX235" i="2"/>
  <c r="AW235" i="2"/>
  <c r="W235" i="2"/>
  <c r="U235" i="2"/>
  <c r="M235" i="2"/>
  <c r="L235" i="2"/>
  <c r="K235" i="2"/>
  <c r="J235" i="2"/>
  <c r="I235" i="2"/>
  <c r="H235" i="2"/>
  <c r="G235" i="2"/>
  <c r="F235" i="2"/>
  <c r="E235" i="2"/>
  <c r="B235" i="2"/>
  <c r="BH234" i="2"/>
  <c r="BG234" i="2"/>
  <c r="BF234" i="2"/>
  <c r="BE234" i="2"/>
  <c r="BD234" i="2"/>
  <c r="BC234" i="2"/>
  <c r="BB234" i="2"/>
  <c r="BA234" i="2"/>
  <c r="AZ234" i="2"/>
  <c r="AY234" i="2"/>
  <c r="AX234" i="2"/>
  <c r="AW234" i="2"/>
  <c r="W234" i="2"/>
  <c r="U234" i="2"/>
  <c r="T234" i="2"/>
  <c r="M234" i="2"/>
  <c r="L234" i="2"/>
  <c r="K234" i="2"/>
  <c r="J234" i="2"/>
  <c r="I234" i="2"/>
  <c r="H234" i="2"/>
  <c r="G234" i="2"/>
  <c r="F234" i="2"/>
  <c r="E234" i="2"/>
  <c r="B234" i="2"/>
  <c r="BH233" i="2"/>
  <c r="BG233" i="2"/>
  <c r="BF233" i="2"/>
  <c r="BE233" i="2"/>
  <c r="BD233" i="2"/>
  <c r="BC233" i="2"/>
  <c r="BB233" i="2"/>
  <c r="BA233" i="2"/>
  <c r="AZ233" i="2"/>
  <c r="AY233" i="2"/>
  <c r="AX233" i="2"/>
  <c r="T233" i="2" s="1"/>
  <c r="AW233" i="2"/>
  <c r="W233" i="2"/>
  <c r="U233" i="2"/>
  <c r="M233" i="2"/>
  <c r="L233" i="2"/>
  <c r="K233" i="2"/>
  <c r="J233" i="2"/>
  <c r="I233" i="2"/>
  <c r="H233" i="2"/>
  <c r="G233" i="2"/>
  <c r="F233" i="2"/>
  <c r="E233" i="2"/>
  <c r="B233" i="2"/>
  <c r="BH232" i="2"/>
  <c r="BG232" i="2"/>
  <c r="BF232" i="2"/>
  <c r="BE232" i="2"/>
  <c r="BD232" i="2"/>
  <c r="BC232" i="2"/>
  <c r="BB232" i="2"/>
  <c r="BA232" i="2"/>
  <c r="AZ232" i="2"/>
  <c r="AY232" i="2"/>
  <c r="AX232" i="2"/>
  <c r="AW232" i="2"/>
  <c r="W232" i="2"/>
  <c r="U232" i="2"/>
  <c r="M232" i="2"/>
  <c r="L232" i="2"/>
  <c r="K232" i="2"/>
  <c r="J232" i="2"/>
  <c r="I232" i="2"/>
  <c r="H232" i="2"/>
  <c r="G232" i="2"/>
  <c r="F232" i="2"/>
  <c r="E232" i="2"/>
  <c r="B232" i="2"/>
  <c r="BH231" i="2"/>
  <c r="BG231" i="2"/>
  <c r="BF231" i="2"/>
  <c r="BE231" i="2"/>
  <c r="BD231" i="2"/>
  <c r="BC231" i="2"/>
  <c r="BB231" i="2"/>
  <c r="BA231" i="2"/>
  <c r="AZ231" i="2"/>
  <c r="AY231" i="2"/>
  <c r="T231" i="2" s="1"/>
  <c r="AX231" i="2"/>
  <c r="AW231" i="2"/>
  <c r="W231" i="2"/>
  <c r="U231" i="2"/>
  <c r="M231" i="2"/>
  <c r="L231" i="2"/>
  <c r="K231" i="2"/>
  <c r="J231" i="2"/>
  <c r="I231" i="2"/>
  <c r="H231" i="2"/>
  <c r="G231" i="2"/>
  <c r="F231" i="2"/>
  <c r="E231" i="2"/>
  <c r="BH230" i="2"/>
  <c r="BG230" i="2"/>
  <c r="BF230" i="2"/>
  <c r="BE230" i="2"/>
  <c r="BD230" i="2"/>
  <c r="BC230" i="2"/>
  <c r="BB230" i="2"/>
  <c r="BA230" i="2"/>
  <c r="AZ230" i="2"/>
  <c r="AY230" i="2"/>
  <c r="AX230" i="2"/>
  <c r="AW230" i="2"/>
  <c r="T230" i="2" s="1"/>
  <c r="W230" i="2"/>
  <c r="U230" i="2"/>
  <c r="M230" i="2"/>
  <c r="L230" i="2"/>
  <c r="K230" i="2"/>
  <c r="J230" i="2"/>
  <c r="I230" i="2"/>
  <c r="H230" i="2"/>
  <c r="G230" i="2"/>
  <c r="F230" i="2"/>
  <c r="E230" i="2"/>
  <c r="B230" i="2"/>
  <c r="BH229" i="2"/>
  <c r="BG229" i="2"/>
  <c r="BF229" i="2"/>
  <c r="BE229" i="2"/>
  <c r="BD229" i="2"/>
  <c r="T229" i="2" s="1"/>
  <c r="BC229" i="2"/>
  <c r="BB229" i="2"/>
  <c r="BA229" i="2"/>
  <c r="AZ229" i="2"/>
  <c r="AY229" i="2"/>
  <c r="AX229" i="2"/>
  <c r="AW229" i="2"/>
  <c r="W229" i="2"/>
  <c r="U229" i="2"/>
  <c r="M229" i="2"/>
  <c r="L229" i="2"/>
  <c r="K229" i="2"/>
  <c r="J229" i="2"/>
  <c r="I229" i="2"/>
  <c r="H229" i="2"/>
  <c r="G229" i="2"/>
  <c r="F229" i="2"/>
  <c r="E229" i="2"/>
  <c r="B229" i="2"/>
  <c r="BH228" i="2"/>
  <c r="BG228" i="2"/>
  <c r="BF228" i="2"/>
  <c r="BE228" i="2"/>
  <c r="BD228" i="2"/>
  <c r="BC228" i="2"/>
  <c r="BB228" i="2"/>
  <c r="BA228" i="2"/>
  <c r="AZ228" i="2"/>
  <c r="AY228" i="2"/>
  <c r="AX228" i="2"/>
  <c r="T228" i="2" s="1"/>
  <c r="AW228" i="2"/>
  <c r="W228" i="2"/>
  <c r="U228" i="2"/>
  <c r="M228" i="2"/>
  <c r="L228" i="2"/>
  <c r="K228" i="2"/>
  <c r="J228" i="2"/>
  <c r="I228" i="2"/>
  <c r="H228" i="2"/>
  <c r="G228" i="2"/>
  <c r="F228" i="2"/>
  <c r="E228" i="2"/>
  <c r="B228" i="2"/>
  <c r="BH227" i="2"/>
  <c r="BG227" i="2"/>
  <c r="BF227" i="2"/>
  <c r="BE227" i="2"/>
  <c r="BD227" i="2"/>
  <c r="BC227" i="2"/>
  <c r="BB227" i="2"/>
  <c r="BA227" i="2"/>
  <c r="AZ227" i="2"/>
  <c r="AY227" i="2"/>
  <c r="AX227" i="2"/>
  <c r="AW227" i="2"/>
  <c r="T227" i="2" s="1"/>
  <c r="W227" i="2"/>
  <c r="U227" i="2"/>
  <c r="M227" i="2"/>
  <c r="L227" i="2"/>
  <c r="K227" i="2"/>
  <c r="J227" i="2"/>
  <c r="I227" i="2"/>
  <c r="H227" i="2"/>
  <c r="G227" i="2"/>
  <c r="F227" i="2"/>
  <c r="E227" i="2"/>
  <c r="B227" i="2"/>
  <c r="BH226" i="2"/>
  <c r="BG226" i="2"/>
  <c r="BF226" i="2"/>
  <c r="BE226" i="2"/>
  <c r="BD226" i="2"/>
  <c r="BC226" i="2"/>
  <c r="BB226" i="2"/>
  <c r="BA226" i="2"/>
  <c r="AZ226" i="2"/>
  <c r="AY226" i="2"/>
  <c r="AX226" i="2"/>
  <c r="AW226" i="2"/>
  <c r="T226" i="2" s="1"/>
  <c r="W226" i="2"/>
  <c r="U226" i="2"/>
  <c r="M226" i="2"/>
  <c r="L226" i="2"/>
  <c r="K226" i="2"/>
  <c r="J226" i="2"/>
  <c r="I226" i="2"/>
  <c r="H226" i="2"/>
  <c r="G226" i="2"/>
  <c r="F226" i="2"/>
  <c r="E226" i="2"/>
  <c r="B226" i="2"/>
  <c r="BH225" i="2"/>
  <c r="BG225" i="2"/>
  <c r="BF225" i="2"/>
  <c r="BE225" i="2"/>
  <c r="BD225" i="2"/>
  <c r="BC225" i="2"/>
  <c r="BB225" i="2"/>
  <c r="BA225" i="2"/>
  <c r="AZ225" i="2"/>
  <c r="AY225" i="2"/>
  <c r="T225" i="2" s="1"/>
  <c r="AX225" i="2"/>
  <c r="AW225" i="2"/>
  <c r="W225" i="2"/>
  <c r="U225" i="2"/>
  <c r="M225" i="2"/>
  <c r="L225" i="2"/>
  <c r="K225" i="2"/>
  <c r="J225" i="2"/>
  <c r="I225" i="2"/>
  <c r="H225" i="2"/>
  <c r="G225" i="2"/>
  <c r="F225" i="2"/>
  <c r="E225" i="2"/>
  <c r="B225" i="2"/>
  <c r="BH224" i="2"/>
  <c r="BG224" i="2"/>
  <c r="BF224" i="2"/>
  <c r="BE224" i="2"/>
  <c r="BD224" i="2"/>
  <c r="BC224" i="2"/>
  <c r="BB224" i="2"/>
  <c r="BA224" i="2"/>
  <c r="AZ224" i="2"/>
  <c r="AY224" i="2"/>
  <c r="AX224" i="2"/>
  <c r="AW224" i="2"/>
  <c r="W224" i="2"/>
  <c r="U224" i="2"/>
  <c r="T224" i="2"/>
  <c r="M224" i="2"/>
  <c r="L224" i="2"/>
  <c r="K224" i="2"/>
  <c r="J224" i="2"/>
  <c r="I224" i="2"/>
  <c r="H224" i="2"/>
  <c r="G224" i="2"/>
  <c r="F224" i="2"/>
  <c r="E224" i="2"/>
  <c r="B224" i="2"/>
  <c r="BH223" i="2"/>
  <c r="BG223" i="2"/>
  <c r="BF223" i="2"/>
  <c r="BE223" i="2"/>
  <c r="BD223" i="2"/>
  <c r="BC223" i="2"/>
  <c r="BB223" i="2"/>
  <c r="BA223" i="2"/>
  <c r="AZ223" i="2"/>
  <c r="AY223" i="2"/>
  <c r="AX223" i="2"/>
  <c r="AW223" i="2"/>
  <c r="T223" i="2" s="1"/>
  <c r="W223" i="2"/>
  <c r="U223" i="2"/>
  <c r="M223" i="2"/>
  <c r="L223" i="2"/>
  <c r="K223" i="2"/>
  <c r="J223" i="2"/>
  <c r="I223" i="2"/>
  <c r="H223" i="2"/>
  <c r="G223" i="2"/>
  <c r="F223" i="2"/>
  <c r="E223" i="2"/>
  <c r="B223" i="2"/>
  <c r="BH222" i="2"/>
  <c r="BG222" i="2"/>
  <c r="BF222" i="2"/>
  <c r="BE222" i="2"/>
  <c r="BD222" i="2"/>
  <c r="BC222" i="2"/>
  <c r="BB222" i="2"/>
  <c r="BA222" i="2"/>
  <c r="AZ222" i="2"/>
  <c r="AY222" i="2"/>
  <c r="AX222" i="2"/>
  <c r="AW222" i="2"/>
  <c r="T222" i="2" s="1"/>
  <c r="W222" i="2"/>
  <c r="U222" i="2"/>
  <c r="M222" i="2"/>
  <c r="L222" i="2"/>
  <c r="K222" i="2"/>
  <c r="J222" i="2"/>
  <c r="I222" i="2"/>
  <c r="H222" i="2"/>
  <c r="G222" i="2"/>
  <c r="F222" i="2"/>
  <c r="E222" i="2"/>
  <c r="B222" i="2"/>
  <c r="BH221" i="2"/>
  <c r="BG221" i="2"/>
  <c r="BF221" i="2"/>
  <c r="BE221" i="2"/>
  <c r="BD221" i="2"/>
  <c r="T221" i="2" s="1"/>
  <c r="BC221" i="2"/>
  <c r="BB221" i="2"/>
  <c r="BA221" i="2"/>
  <c r="AZ221" i="2"/>
  <c r="AY221" i="2"/>
  <c r="AX221" i="2"/>
  <c r="AW221" i="2"/>
  <c r="W221" i="2"/>
  <c r="U221" i="2"/>
  <c r="M221" i="2"/>
  <c r="L221" i="2"/>
  <c r="K221" i="2"/>
  <c r="J221" i="2"/>
  <c r="I221" i="2"/>
  <c r="H221" i="2"/>
  <c r="G221" i="2"/>
  <c r="F221" i="2"/>
  <c r="E221" i="2"/>
  <c r="BH220" i="2"/>
  <c r="BG220" i="2"/>
  <c r="BF220" i="2"/>
  <c r="BE220" i="2"/>
  <c r="BD220" i="2"/>
  <c r="BC220" i="2"/>
  <c r="BB220" i="2"/>
  <c r="BA220" i="2"/>
  <c r="AZ220" i="2"/>
  <c r="AY220" i="2"/>
  <c r="AX220" i="2"/>
  <c r="AW220" i="2"/>
  <c r="T220" i="2" s="1"/>
  <c r="W220" i="2"/>
  <c r="U220" i="2"/>
  <c r="M220" i="2"/>
  <c r="L220" i="2"/>
  <c r="K220" i="2"/>
  <c r="J220" i="2"/>
  <c r="I220" i="2"/>
  <c r="H220" i="2"/>
  <c r="G220" i="2"/>
  <c r="F220" i="2"/>
  <c r="E220" i="2"/>
  <c r="B220" i="2"/>
  <c r="BH219" i="2"/>
  <c r="BG219" i="2"/>
  <c r="BF219" i="2"/>
  <c r="BE219" i="2"/>
  <c r="BD219" i="2"/>
  <c r="BC219" i="2"/>
  <c r="BB219" i="2"/>
  <c r="BA219" i="2"/>
  <c r="AZ219" i="2"/>
  <c r="AY219" i="2"/>
  <c r="AX219" i="2"/>
  <c r="AW219" i="2"/>
  <c r="T219" i="2" s="1"/>
  <c r="W219" i="2"/>
  <c r="U219" i="2"/>
  <c r="M219" i="2"/>
  <c r="L219" i="2"/>
  <c r="K219" i="2"/>
  <c r="J219" i="2"/>
  <c r="I219" i="2"/>
  <c r="H219" i="2"/>
  <c r="G219" i="2"/>
  <c r="F219" i="2"/>
  <c r="E219" i="2"/>
  <c r="B219" i="2"/>
  <c r="BH218" i="2"/>
  <c r="BG218" i="2"/>
  <c r="BF218" i="2"/>
  <c r="BE218" i="2"/>
  <c r="BD218" i="2"/>
  <c r="BC218" i="2"/>
  <c r="BB218" i="2"/>
  <c r="BA218" i="2"/>
  <c r="AZ218" i="2"/>
  <c r="AY218" i="2"/>
  <c r="AX218" i="2"/>
  <c r="AW218" i="2"/>
  <c r="W218" i="2"/>
  <c r="U218" i="2"/>
  <c r="T218" i="2"/>
  <c r="M218" i="2"/>
  <c r="L218" i="2"/>
  <c r="K218" i="2"/>
  <c r="J218" i="2"/>
  <c r="I218" i="2"/>
  <c r="H218" i="2"/>
  <c r="G218" i="2"/>
  <c r="F218" i="2"/>
  <c r="E218" i="2"/>
  <c r="B218" i="2"/>
  <c r="BH217" i="2"/>
  <c r="BG217" i="2"/>
  <c r="BF217" i="2"/>
  <c r="BE217" i="2"/>
  <c r="BD217" i="2"/>
  <c r="BC217" i="2"/>
  <c r="BB217" i="2"/>
  <c r="BA217" i="2"/>
  <c r="AZ217" i="2"/>
  <c r="AY217" i="2"/>
  <c r="AX217" i="2"/>
  <c r="T217" i="2" s="1"/>
  <c r="AW217" i="2"/>
  <c r="W217" i="2"/>
  <c r="U217" i="2"/>
  <c r="M217" i="2"/>
  <c r="L217" i="2"/>
  <c r="K217" i="2"/>
  <c r="J217" i="2"/>
  <c r="I217" i="2"/>
  <c r="H217" i="2"/>
  <c r="G217" i="2"/>
  <c r="F217" i="2"/>
  <c r="E217" i="2"/>
  <c r="B217" i="2"/>
  <c r="BH216" i="2"/>
  <c r="BG216" i="2"/>
  <c r="BF216" i="2"/>
  <c r="BE216" i="2"/>
  <c r="BD216" i="2"/>
  <c r="BC216" i="2"/>
  <c r="BB216" i="2"/>
  <c r="BA216" i="2"/>
  <c r="AZ216" i="2"/>
  <c r="AY216" i="2"/>
  <c r="AX216" i="2"/>
  <c r="AW216" i="2"/>
  <c r="T216" i="2" s="1"/>
  <c r="W216" i="2"/>
  <c r="U216" i="2"/>
  <c r="M216" i="2"/>
  <c r="L216" i="2"/>
  <c r="K216" i="2"/>
  <c r="J216" i="2"/>
  <c r="I216" i="2"/>
  <c r="H216" i="2"/>
  <c r="G216" i="2"/>
  <c r="F216" i="2"/>
  <c r="E216" i="2"/>
  <c r="B216" i="2"/>
  <c r="BH215" i="2"/>
  <c r="BG215" i="2"/>
  <c r="BF215" i="2"/>
  <c r="BE215" i="2"/>
  <c r="BD215" i="2"/>
  <c r="BC215" i="2"/>
  <c r="BB215" i="2"/>
  <c r="BA215" i="2"/>
  <c r="AZ215" i="2"/>
  <c r="AY215" i="2"/>
  <c r="AX215" i="2"/>
  <c r="AW215" i="2"/>
  <c r="T215" i="2" s="1"/>
  <c r="W215" i="2"/>
  <c r="U215" i="2"/>
  <c r="M215" i="2"/>
  <c r="L215" i="2"/>
  <c r="K215" i="2"/>
  <c r="J215" i="2"/>
  <c r="I215" i="2"/>
  <c r="H215" i="2"/>
  <c r="G215" i="2"/>
  <c r="F215" i="2"/>
  <c r="E215" i="2"/>
  <c r="B215" i="2"/>
  <c r="BH214" i="2"/>
  <c r="BG214" i="2"/>
  <c r="BF214" i="2"/>
  <c r="BE214" i="2"/>
  <c r="BD214" i="2"/>
  <c r="BC214" i="2"/>
  <c r="BB214" i="2"/>
  <c r="BA214" i="2"/>
  <c r="AZ214" i="2"/>
  <c r="AY214" i="2"/>
  <c r="T214" i="2" s="1"/>
  <c r="AX214" i="2"/>
  <c r="AW214" i="2"/>
  <c r="W214" i="2"/>
  <c r="U214" i="2"/>
  <c r="M214" i="2"/>
  <c r="L214" i="2"/>
  <c r="K214" i="2"/>
  <c r="J214" i="2"/>
  <c r="I214" i="2"/>
  <c r="H214" i="2"/>
  <c r="G214" i="2"/>
  <c r="F214" i="2"/>
  <c r="E214" i="2"/>
  <c r="B214" i="2"/>
  <c r="BH213" i="2"/>
  <c r="BG213" i="2"/>
  <c r="BF213" i="2"/>
  <c r="BE213" i="2"/>
  <c r="BD213" i="2"/>
  <c r="BC213" i="2"/>
  <c r="BB213" i="2"/>
  <c r="BA213" i="2"/>
  <c r="AZ213" i="2"/>
  <c r="AY213" i="2"/>
  <c r="AX213" i="2"/>
  <c r="AW213" i="2"/>
  <c r="W213" i="2"/>
  <c r="U213" i="2"/>
  <c r="T213" i="2"/>
  <c r="M213" i="2"/>
  <c r="L213" i="2"/>
  <c r="K213" i="2"/>
  <c r="J213" i="2"/>
  <c r="I213" i="2"/>
  <c r="H213" i="2"/>
  <c r="G213" i="2"/>
  <c r="F213" i="2"/>
  <c r="E213" i="2"/>
  <c r="BH212" i="2"/>
  <c r="BG212" i="2"/>
  <c r="BF212" i="2"/>
  <c r="BE212" i="2"/>
  <c r="BD212" i="2"/>
  <c r="BC212" i="2"/>
  <c r="BB212" i="2"/>
  <c r="BA212" i="2"/>
  <c r="AZ212" i="2"/>
  <c r="AY212" i="2"/>
  <c r="AX212" i="2"/>
  <c r="AW212" i="2"/>
  <c r="T212" i="2" s="1"/>
  <c r="W212" i="2"/>
  <c r="U212" i="2"/>
  <c r="M212" i="2"/>
  <c r="L212" i="2"/>
  <c r="K212" i="2"/>
  <c r="J212" i="2"/>
  <c r="I212" i="2"/>
  <c r="H212" i="2"/>
  <c r="G212" i="2"/>
  <c r="F212" i="2"/>
  <c r="E212" i="2"/>
  <c r="B212" i="2"/>
  <c r="BH211" i="2"/>
  <c r="BG211" i="2"/>
  <c r="BF211" i="2"/>
  <c r="BE211" i="2"/>
  <c r="BD211" i="2"/>
  <c r="BC211" i="2"/>
  <c r="BB211" i="2"/>
  <c r="BA211" i="2"/>
  <c r="AZ211" i="2"/>
  <c r="AY211" i="2"/>
  <c r="T211" i="2" s="1"/>
  <c r="AX211" i="2"/>
  <c r="AW211" i="2"/>
  <c r="W211" i="2"/>
  <c r="U211" i="2"/>
  <c r="M211" i="2"/>
  <c r="L211" i="2"/>
  <c r="K211" i="2"/>
  <c r="J211" i="2"/>
  <c r="I211" i="2"/>
  <c r="H211" i="2"/>
  <c r="G211" i="2"/>
  <c r="F211" i="2"/>
  <c r="E211" i="2"/>
  <c r="BH210" i="2"/>
  <c r="BG210" i="2"/>
  <c r="BF210" i="2"/>
  <c r="BE210" i="2"/>
  <c r="BD210" i="2"/>
  <c r="BC210" i="2"/>
  <c r="BB210" i="2"/>
  <c r="BA210" i="2"/>
  <c r="AZ210" i="2"/>
  <c r="AY210" i="2"/>
  <c r="AX210" i="2"/>
  <c r="AW210" i="2"/>
  <c r="T210" i="2" s="1"/>
  <c r="W210" i="2"/>
  <c r="U210" i="2"/>
  <c r="M210" i="2"/>
  <c r="L210" i="2"/>
  <c r="K210" i="2"/>
  <c r="J210" i="2"/>
  <c r="I210" i="2"/>
  <c r="H210" i="2"/>
  <c r="G210" i="2"/>
  <c r="F210" i="2"/>
  <c r="E210" i="2"/>
  <c r="B210" i="2"/>
  <c r="BH209" i="2"/>
  <c r="BG209" i="2"/>
  <c r="BF209" i="2"/>
  <c r="BE209" i="2"/>
  <c r="BD209" i="2"/>
  <c r="BC209" i="2"/>
  <c r="BB209" i="2"/>
  <c r="BA209" i="2"/>
  <c r="AZ209" i="2"/>
  <c r="AY209" i="2"/>
  <c r="AX209" i="2"/>
  <c r="AW209" i="2"/>
  <c r="T209" i="2" s="1"/>
  <c r="W209" i="2"/>
  <c r="U209" i="2"/>
  <c r="M209" i="2"/>
  <c r="L209" i="2"/>
  <c r="K209" i="2"/>
  <c r="J209" i="2"/>
  <c r="I209" i="2"/>
  <c r="H209" i="2"/>
  <c r="G209" i="2"/>
  <c r="F209" i="2"/>
  <c r="E209" i="2"/>
  <c r="B209" i="2"/>
  <c r="BH208" i="2"/>
  <c r="BG208" i="2"/>
  <c r="BF208" i="2"/>
  <c r="BE208" i="2"/>
  <c r="BD208" i="2"/>
  <c r="BC208" i="2"/>
  <c r="BB208" i="2"/>
  <c r="BA208" i="2"/>
  <c r="AZ208" i="2"/>
  <c r="AY208" i="2"/>
  <c r="T208" i="2" s="1"/>
  <c r="AX208" i="2"/>
  <c r="AW208" i="2"/>
  <c r="W208" i="2"/>
  <c r="U208" i="2"/>
  <c r="M208" i="2"/>
  <c r="L208" i="2"/>
  <c r="K208" i="2"/>
  <c r="J208" i="2"/>
  <c r="I208" i="2"/>
  <c r="H208" i="2"/>
  <c r="G208" i="2"/>
  <c r="F208" i="2"/>
  <c r="E208" i="2"/>
  <c r="B208" i="2"/>
  <c r="BH207" i="2"/>
  <c r="BG207" i="2"/>
  <c r="BF207" i="2"/>
  <c r="BE207" i="2"/>
  <c r="BD207" i="2"/>
  <c r="BC207" i="2"/>
  <c r="BB207" i="2"/>
  <c r="BA207" i="2"/>
  <c r="AZ207" i="2"/>
  <c r="AY207" i="2"/>
  <c r="AX207" i="2"/>
  <c r="AW207" i="2"/>
  <c r="W207" i="2"/>
  <c r="U207" i="2"/>
  <c r="T207" i="2"/>
  <c r="M207" i="2"/>
  <c r="L207" i="2"/>
  <c r="K207" i="2"/>
  <c r="J207" i="2"/>
  <c r="I207" i="2"/>
  <c r="H207" i="2"/>
  <c r="G207" i="2"/>
  <c r="F207" i="2"/>
  <c r="E207" i="2"/>
  <c r="B207" i="2"/>
  <c r="BH206" i="2"/>
  <c r="BG206" i="2"/>
  <c r="BF206" i="2"/>
  <c r="BE206" i="2"/>
  <c r="BD206" i="2"/>
  <c r="BC206" i="2"/>
  <c r="BB206" i="2"/>
  <c r="BA206" i="2"/>
  <c r="AZ206" i="2"/>
  <c r="AY206" i="2"/>
  <c r="AX206" i="2"/>
  <c r="AW206" i="2"/>
  <c r="T206" i="2" s="1"/>
  <c r="W206" i="2"/>
  <c r="U206" i="2"/>
  <c r="M206" i="2"/>
  <c r="L206" i="2"/>
  <c r="K206" i="2"/>
  <c r="J206" i="2"/>
  <c r="I206" i="2"/>
  <c r="H206" i="2"/>
  <c r="G206" i="2"/>
  <c r="F206" i="2"/>
  <c r="E206" i="2"/>
  <c r="B206" i="2"/>
  <c r="BH205" i="2"/>
  <c r="BG205" i="2"/>
  <c r="BF205" i="2"/>
  <c r="BE205" i="2"/>
  <c r="BD205" i="2"/>
  <c r="BC205" i="2"/>
  <c r="BB205" i="2"/>
  <c r="BA205" i="2"/>
  <c r="AZ205" i="2"/>
  <c r="AY205" i="2"/>
  <c r="AX205" i="2"/>
  <c r="AW205" i="2"/>
  <c r="T205" i="2" s="1"/>
  <c r="W205" i="2"/>
  <c r="U205" i="2"/>
  <c r="M205" i="2"/>
  <c r="L205" i="2"/>
  <c r="K205" i="2"/>
  <c r="J205" i="2"/>
  <c r="I205" i="2"/>
  <c r="H205" i="2"/>
  <c r="G205" i="2"/>
  <c r="F205" i="2"/>
  <c r="E205" i="2"/>
  <c r="B205" i="2"/>
  <c r="BH204" i="2"/>
  <c r="BG204" i="2"/>
  <c r="BF204" i="2"/>
  <c r="BE204" i="2"/>
  <c r="BD204" i="2"/>
  <c r="T204" i="2" s="1"/>
  <c r="BC204" i="2"/>
  <c r="BB204" i="2"/>
  <c r="BA204" i="2"/>
  <c r="AZ204" i="2"/>
  <c r="AY204" i="2"/>
  <c r="AX204" i="2"/>
  <c r="AW204" i="2"/>
  <c r="W204" i="2"/>
  <c r="U204" i="2"/>
  <c r="M204" i="2"/>
  <c r="L204" i="2"/>
  <c r="K204" i="2"/>
  <c r="J204" i="2"/>
  <c r="I204" i="2"/>
  <c r="H204" i="2"/>
  <c r="G204" i="2"/>
  <c r="F204" i="2"/>
  <c r="E204" i="2"/>
  <c r="B204" i="2"/>
  <c r="BH203" i="2"/>
  <c r="BG203" i="2"/>
  <c r="BF203" i="2"/>
  <c r="BE203" i="2"/>
  <c r="BD203" i="2"/>
  <c r="BC203" i="2"/>
  <c r="BB203" i="2"/>
  <c r="BA203" i="2"/>
  <c r="AZ203" i="2"/>
  <c r="AY203" i="2"/>
  <c r="AX203" i="2"/>
  <c r="T203" i="2" s="1"/>
  <c r="AW203" i="2"/>
  <c r="W203" i="2"/>
  <c r="U203" i="2"/>
  <c r="M203" i="2"/>
  <c r="L203" i="2"/>
  <c r="K203" i="2"/>
  <c r="J203" i="2"/>
  <c r="I203" i="2"/>
  <c r="H203" i="2"/>
  <c r="G203" i="2"/>
  <c r="F203" i="2"/>
  <c r="E203" i="2"/>
  <c r="BH202" i="2"/>
  <c r="BG202" i="2"/>
  <c r="BF202" i="2"/>
  <c r="BE202" i="2"/>
  <c r="BD202" i="2"/>
  <c r="BC202" i="2"/>
  <c r="BB202" i="2"/>
  <c r="BA202" i="2"/>
  <c r="T202" i="2" s="1"/>
  <c r="AZ202" i="2"/>
  <c r="AY202" i="2"/>
  <c r="AX202" i="2"/>
  <c r="AW202" i="2"/>
  <c r="W202" i="2"/>
  <c r="U202" i="2"/>
  <c r="M202" i="2"/>
  <c r="L202" i="2"/>
  <c r="K202" i="2"/>
  <c r="J202" i="2"/>
  <c r="I202" i="2"/>
  <c r="H202" i="2"/>
  <c r="G202" i="2"/>
  <c r="F202" i="2"/>
  <c r="E202" i="2"/>
  <c r="B202" i="2"/>
  <c r="BH201" i="2"/>
  <c r="BG201" i="2"/>
  <c r="BF201" i="2"/>
  <c r="BE201" i="2"/>
  <c r="BD201" i="2"/>
  <c r="BC201" i="2"/>
  <c r="BB201" i="2"/>
  <c r="BA201" i="2"/>
  <c r="AZ201" i="2"/>
  <c r="AY201" i="2"/>
  <c r="AX201" i="2"/>
  <c r="T201" i="2" s="1"/>
  <c r="AW201" i="2"/>
  <c r="W201" i="2"/>
  <c r="U201" i="2"/>
  <c r="M201" i="2"/>
  <c r="L201" i="2"/>
  <c r="K201" i="2"/>
  <c r="J201" i="2"/>
  <c r="I201" i="2"/>
  <c r="H201" i="2"/>
  <c r="G201" i="2"/>
  <c r="F201" i="2"/>
  <c r="E201" i="2"/>
  <c r="B201" i="2"/>
  <c r="BH200" i="2"/>
  <c r="BG200" i="2"/>
  <c r="BF200" i="2"/>
  <c r="BE200" i="2"/>
  <c r="BD200" i="2"/>
  <c r="BC200" i="2"/>
  <c r="BB200" i="2"/>
  <c r="BA200" i="2"/>
  <c r="AZ200" i="2"/>
  <c r="AY200" i="2"/>
  <c r="AX200" i="2"/>
  <c r="T200" i="2" s="1"/>
  <c r="AW200" i="2"/>
  <c r="W200" i="2"/>
  <c r="U200" i="2"/>
  <c r="M200" i="2"/>
  <c r="L200" i="2"/>
  <c r="K200" i="2"/>
  <c r="J200" i="2"/>
  <c r="I200" i="2"/>
  <c r="H200" i="2"/>
  <c r="G200" i="2"/>
  <c r="F200" i="2"/>
  <c r="E200" i="2"/>
  <c r="B200" i="2"/>
  <c r="BH199" i="2"/>
  <c r="BG199" i="2"/>
  <c r="BF199" i="2"/>
  <c r="BE199" i="2"/>
  <c r="BD199" i="2"/>
  <c r="BC199" i="2"/>
  <c r="BB199" i="2"/>
  <c r="BA199" i="2"/>
  <c r="AZ199" i="2"/>
  <c r="AY199" i="2"/>
  <c r="AX199" i="2"/>
  <c r="AW199" i="2"/>
  <c r="T199" i="2" s="1"/>
  <c r="W199" i="2"/>
  <c r="U199" i="2"/>
  <c r="M199" i="2"/>
  <c r="L199" i="2"/>
  <c r="K199" i="2"/>
  <c r="J199" i="2"/>
  <c r="I199" i="2"/>
  <c r="H199" i="2"/>
  <c r="G199" i="2"/>
  <c r="F199" i="2"/>
  <c r="E199" i="2"/>
  <c r="B199" i="2"/>
  <c r="BH198" i="2"/>
  <c r="BG198" i="2"/>
  <c r="BF198" i="2"/>
  <c r="BE198" i="2"/>
  <c r="BD198" i="2"/>
  <c r="BC198" i="2"/>
  <c r="BB198" i="2"/>
  <c r="BA198" i="2"/>
  <c r="AZ198" i="2"/>
  <c r="AY198" i="2"/>
  <c r="AX198" i="2"/>
  <c r="AW198" i="2"/>
  <c r="T198" i="2" s="1"/>
  <c r="W198" i="2"/>
  <c r="U198" i="2"/>
  <c r="M198" i="2"/>
  <c r="L198" i="2"/>
  <c r="K198" i="2"/>
  <c r="J198" i="2"/>
  <c r="I198" i="2"/>
  <c r="H198" i="2"/>
  <c r="G198" i="2"/>
  <c r="F198" i="2"/>
  <c r="E198" i="2"/>
  <c r="B198" i="2"/>
  <c r="BH197" i="2"/>
  <c r="BG197" i="2"/>
  <c r="BF197" i="2"/>
  <c r="BE197" i="2"/>
  <c r="BD197" i="2"/>
  <c r="BC197" i="2"/>
  <c r="BB197" i="2"/>
  <c r="BA197" i="2"/>
  <c r="AZ197" i="2"/>
  <c r="T197" i="2" s="1"/>
  <c r="AY197" i="2"/>
  <c r="AX197" i="2"/>
  <c r="AW197" i="2"/>
  <c r="W197" i="2"/>
  <c r="U197" i="2"/>
  <c r="M197" i="2"/>
  <c r="L197" i="2"/>
  <c r="K197" i="2"/>
  <c r="J197" i="2"/>
  <c r="I197" i="2"/>
  <c r="H197" i="2"/>
  <c r="G197" i="2"/>
  <c r="F197" i="2"/>
  <c r="E197" i="2"/>
  <c r="BH196" i="2"/>
  <c r="BG196" i="2"/>
  <c r="BF196" i="2"/>
  <c r="BE196" i="2"/>
  <c r="BD196" i="2"/>
  <c r="BC196" i="2"/>
  <c r="BB196" i="2"/>
  <c r="BA196" i="2"/>
  <c r="AZ196" i="2"/>
  <c r="AY196" i="2"/>
  <c r="AX196" i="2"/>
  <c r="AW196" i="2"/>
  <c r="T196" i="2" s="1"/>
  <c r="W196" i="2"/>
  <c r="U196" i="2"/>
  <c r="M196" i="2"/>
  <c r="L196" i="2"/>
  <c r="K196" i="2"/>
  <c r="J196" i="2"/>
  <c r="I196" i="2"/>
  <c r="H196" i="2"/>
  <c r="G196" i="2"/>
  <c r="F196" i="2"/>
  <c r="E196" i="2"/>
  <c r="B196" i="2"/>
  <c r="BH195" i="2"/>
  <c r="BG195" i="2"/>
  <c r="BF195" i="2"/>
  <c r="BE195" i="2"/>
  <c r="BD195" i="2"/>
  <c r="BC195" i="2"/>
  <c r="BB195" i="2"/>
  <c r="BA195" i="2"/>
  <c r="AZ195" i="2"/>
  <c r="AY195" i="2"/>
  <c r="AX195" i="2"/>
  <c r="AW195" i="2"/>
  <c r="T195" i="2" s="1"/>
  <c r="W195" i="2"/>
  <c r="U195" i="2"/>
  <c r="M195" i="2"/>
  <c r="L195" i="2"/>
  <c r="K195" i="2"/>
  <c r="J195" i="2"/>
  <c r="I195" i="2"/>
  <c r="H195" i="2"/>
  <c r="G195" i="2"/>
  <c r="F195" i="2"/>
  <c r="E195" i="2"/>
  <c r="B195" i="2"/>
  <c r="BH194" i="2"/>
  <c r="BG194" i="2"/>
  <c r="BF194" i="2"/>
  <c r="BE194" i="2"/>
  <c r="BD194" i="2"/>
  <c r="BC194" i="2"/>
  <c r="BB194" i="2"/>
  <c r="BA194" i="2"/>
  <c r="AZ194" i="2"/>
  <c r="T194" i="2" s="1"/>
  <c r="AY194" i="2"/>
  <c r="AX194" i="2"/>
  <c r="AW194" i="2"/>
  <c r="W194" i="2"/>
  <c r="U194" i="2"/>
  <c r="M194" i="2"/>
  <c r="L194" i="2"/>
  <c r="K194" i="2"/>
  <c r="J194" i="2"/>
  <c r="I194" i="2"/>
  <c r="H194" i="2"/>
  <c r="G194" i="2"/>
  <c r="F194" i="2"/>
  <c r="E194" i="2"/>
  <c r="B194" i="2"/>
  <c r="BH193" i="2"/>
  <c r="BG193" i="2"/>
  <c r="BF193" i="2"/>
  <c r="BE193" i="2"/>
  <c r="BD193" i="2"/>
  <c r="BC193" i="2"/>
  <c r="BB193" i="2"/>
  <c r="BA193" i="2"/>
  <c r="AZ193" i="2"/>
  <c r="AY193" i="2"/>
  <c r="AX193" i="2"/>
  <c r="AW193" i="2"/>
  <c r="W193" i="2"/>
  <c r="U193" i="2"/>
  <c r="T193" i="2"/>
  <c r="M193" i="2"/>
  <c r="L193" i="2"/>
  <c r="K193" i="2"/>
  <c r="J193" i="2"/>
  <c r="I193" i="2"/>
  <c r="H193" i="2"/>
  <c r="G193" i="2"/>
  <c r="F193" i="2"/>
  <c r="E193" i="2"/>
  <c r="B193" i="2"/>
  <c r="BH192" i="2"/>
  <c r="BG192" i="2"/>
  <c r="BF192" i="2"/>
  <c r="BE192" i="2"/>
  <c r="BD192" i="2"/>
  <c r="BC192" i="2"/>
  <c r="BB192" i="2"/>
  <c r="BA192" i="2"/>
  <c r="AZ192" i="2"/>
  <c r="AY192" i="2"/>
  <c r="AX192" i="2"/>
  <c r="AW192" i="2"/>
  <c r="T192" i="2" s="1"/>
  <c r="W192" i="2"/>
  <c r="U192" i="2"/>
  <c r="M192" i="2"/>
  <c r="L192" i="2"/>
  <c r="K192" i="2"/>
  <c r="J192" i="2"/>
  <c r="I192" i="2"/>
  <c r="H192" i="2"/>
  <c r="G192" i="2"/>
  <c r="F192" i="2"/>
  <c r="E192" i="2"/>
  <c r="B192" i="2"/>
  <c r="BH191" i="2"/>
  <c r="BG191" i="2"/>
  <c r="BF191" i="2"/>
  <c r="BE191" i="2"/>
  <c r="BD191" i="2"/>
  <c r="BC191" i="2"/>
  <c r="BB191" i="2"/>
  <c r="BA191" i="2"/>
  <c r="T191" i="2" s="1"/>
  <c r="AZ191" i="2"/>
  <c r="AY191" i="2"/>
  <c r="AX191" i="2"/>
  <c r="AW191" i="2"/>
  <c r="W191" i="2"/>
  <c r="U191" i="2"/>
  <c r="M191" i="2"/>
  <c r="L191" i="2"/>
  <c r="K191" i="2"/>
  <c r="J191" i="2"/>
  <c r="I191" i="2"/>
  <c r="H191" i="2"/>
  <c r="G191" i="2"/>
  <c r="F191" i="2"/>
  <c r="E191" i="2"/>
  <c r="B191" i="2"/>
  <c r="BH190" i="2"/>
  <c r="BG190" i="2"/>
  <c r="BF190" i="2"/>
  <c r="BE190" i="2"/>
  <c r="BD190" i="2"/>
  <c r="BC190" i="2"/>
  <c r="BB190" i="2"/>
  <c r="BA190" i="2"/>
  <c r="AZ190" i="2"/>
  <c r="AY190" i="2"/>
  <c r="AX190" i="2"/>
  <c r="T190" i="2" s="1"/>
  <c r="AW190" i="2"/>
  <c r="W190" i="2"/>
  <c r="U190" i="2"/>
  <c r="M190" i="2"/>
  <c r="L190" i="2"/>
  <c r="K190" i="2"/>
  <c r="J190" i="2"/>
  <c r="I190" i="2"/>
  <c r="H190" i="2"/>
  <c r="G190" i="2"/>
  <c r="F190" i="2"/>
  <c r="E190" i="2"/>
  <c r="B190" i="2"/>
  <c r="BH189" i="2"/>
  <c r="BG189" i="2"/>
  <c r="BF189" i="2"/>
  <c r="BE189" i="2"/>
  <c r="BD189" i="2"/>
  <c r="BC189" i="2"/>
  <c r="BB189" i="2"/>
  <c r="BA189" i="2"/>
  <c r="AZ189" i="2"/>
  <c r="AY189" i="2"/>
  <c r="AX189" i="2"/>
  <c r="AW189" i="2"/>
  <c r="W189" i="2"/>
  <c r="U189" i="2"/>
  <c r="M189" i="2"/>
  <c r="L189" i="2"/>
  <c r="K189" i="2"/>
  <c r="J189" i="2"/>
  <c r="I189" i="2"/>
  <c r="H189" i="2"/>
  <c r="G189" i="2"/>
  <c r="F189" i="2"/>
  <c r="E189" i="2"/>
  <c r="B189" i="2"/>
  <c r="BH188" i="2"/>
  <c r="BG188" i="2"/>
  <c r="BF188" i="2"/>
  <c r="BE188" i="2"/>
  <c r="BD188" i="2"/>
  <c r="BC188" i="2"/>
  <c r="BB188" i="2"/>
  <c r="BA188" i="2"/>
  <c r="AZ188" i="2"/>
  <c r="AY188" i="2"/>
  <c r="AX188" i="2"/>
  <c r="AW188" i="2"/>
  <c r="W188" i="2"/>
  <c r="U188" i="2"/>
  <c r="M188" i="2"/>
  <c r="L188" i="2"/>
  <c r="K188" i="2"/>
  <c r="J188" i="2"/>
  <c r="I188" i="2"/>
  <c r="H188" i="2"/>
  <c r="G188" i="2"/>
  <c r="F188" i="2"/>
  <c r="E188" i="2"/>
  <c r="B188" i="2"/>
  <c r="BH187" i="2"/>
  <c r="BG187" i="2"/>
  <c r="BF187" i="2"/>
  <c r="BE187" i="2"/>
  <c r="BD187" i="2"/>
  <c r="BC187" i="2"/>
  <c r="BB187" i="2"/>
  <c r="BA187" i="2"/>
  <c r="AZ187" i="2"/>
  <c r="AY187" i="2"/>
  <c r="AX187" i="2"/>
  <c r="AW187" i="2"/>
  <c r="W187" i="2"/>
  <c r="U187" i="2"/>
  <c r="M187" i="2"/>
  <c r="L187" i="2"/>
  <c r="K187" i="2"/>
  <c r="J187" i="2"/>
  <c r="I187" i="2"/>
  <c r="H187" i="2"/>
  <c r="G187" i="2"/>
  <c r="F187" i="2"/>
  <c r="E187" i="2"/>
  <c r="B187" i="2"/>
  <c r="BH186" i="2"/>
  <c r="BG186" i="2"/>
  <c r="BF186" i="2"/>
  <c r="BE186" i="2"/>
  <c r="BD186" i="2"/>
  <c r="BC186" i="2"/>
  <c r="BB186" i="2"/>
  <c r="T186" i="2" s="1"/>
  <c r="BA186" i="2"/>
  <c r="AZ186" i="2"/>
  <c r="AY186" i="2"/>
  <c r="AX186" i="2"/>
  <c r="AW186" i="2"/>
  <c r="W186" i="2"/>
  <c r="U186" i="2"/>
  <c r="M186" i="2"/>
  <c r="L186" i="2"/>
  <c r="K186" i="2"/>
  <c r="J186" i="2"/>
  <c r="I186" i="2"/>
  <c r="H186" i="2"/>
  <c r="G186" i="2"/>
  <c r="F186" i="2"/>
  <c r="E186" i="2"/>
  <c r="B186" i="2"/>
  <c r="BH185" i="2"/>
  <c r="BG185" i="2"/>
  <c r="BF185" i="2"/>
  <c r="BE185" i="2"/>
  <c r="BD185" i="2"/>
  <c r="BC185" i="2"/>
  <c r="BB185" i="2"/>
  <c r="BA185" i="2"/>
  <c r="T185" i="2" s="1"/>
  <c r="AZ185" i="2"/>
  <c r="AY185" i="2"/>
  <c r="AX185" i="2"/>
  <c r="AW185" i="2"/>
  <c r="W185" i="2"/>
  <c r="U185" i="2"/>
  <c r="M185" i="2"/>
  <c r="L185" i="2"/>
  <c r="K185" i="2"/>
  <c r="J185" i="2"/>
  <c r="I185" i="2"/>
  <c r="H185" i="2"/>
  <c r="G185" i="2"/>
  <c r="F185" i="2"/>
  <c r="E185" i="2"/>
  <c r="B185" i="2"/>
  <c r="BH184" i="2"/>
  <c r="BG184" i="2"/>
  <c r="BF184" i="2"/>
  <c r="BE184" i="2"/>
  <c r="BD184" i="2"/>
  <c r="BC184" i="2"/>
  <c r="BB184" i="2"/>
  <c r="BA184" i="2"/>
  <c r="AZ184" i="2"/>
  <c r="AY184" i="2"/>
  <c r="AX184" i="2"/>
  <c r="AW184" i="2"/>
  <c r="T184" i="2" s="1"/>
  <c r="W184" i="2"/>
  <c r="U184" i="2"/>
  <c r="M184" i="2"/>
  <c r="L184" i="2"/>
  <c r="K184" i="2"/>
  <c r="J184" i="2"/>
  <c r="I184" i="2"/>
  <c r="H184" i="2"/>
  <c r="G184" i="2"/>
  <c r="F184" i="2"/>
  <c r="E184" i="2"/>
  <c r="B184" i="2"/>
  <c r="BH183" i="2"/>
  <c r="BG183" i="2"/>
  <c r="BF183" i="2"/>
  <c r="BE183" i="2"/>
  <c r="BD183" i="2"/>
  <c r="BC183" i="2"/>
  <c r="BB183" i="2"/>
  <c r="BA183" i="2"/>
  <c r="AZ183" i="2"/>
  <c r="AY183" i="2"/>
  <c r="AX183" i="2"/>
  <c r="AW183" i="2"/>
  <c r="W183" i="2"/>
  <c r="U183" i="2"/>
  <c r="T183" i="2"/>
  <c r="M183" i="2"/>
  <c r="L183" i="2"/>
  <c r="K183" i="2"/>
  <c r="J183" i="2"/>
  <c r="I183" i="2"/>
  <c r="H183" i="2"/>
  <c r="G183" i="2"/>
  <c r="F183" i="2"/>
  <c r="E183" i="2"/>
  <c r="B183" i="2"/>
  <c r="BH182" i="2"/>
  <c r="BG182" i="2"/>
  <c r="BF182" i="2"/>
  <c r="BE182" i="2"/>
  <c r="BD182" i="2"/>
  <c r="BC182" i="2"/>
  <c r="BB182" i="2"/>
  <c r="BA182" i="2"/>
  <c r="AZ182" i="2"/>
  <c r="AY182" i="2"/>
  <c r="AX182" i="2"/>
  <c r="AW182" i="2"/>
  <c r="T182" i="2" s="1"/>
  <c r="W182" i="2"/>
  <c r="U182" i="2"/>
  <c r="M182" i="2"/>
  <c r="L182" i="2"/>
  <c r="K182" i="2"/>
  <c r="J182" i="2"/>
  <c r="I182" i="2"/>
  <c r="H182" i="2"/>
  <c r="G182" i="2"/>
  <c r="F182" i="2"/>
  <c r="E182" i="2"/>
  <c r="B182" i="2"/>
  <c r="BH181" i="2"/>
  <c r="BG181" i="2"/>
  <c r="BF181" i="2"/>
  <c r="BE181" i="2"/>
  <c r="BD181" i="2"/>
  <c r="BC181" i="2"/>
  <c r="BB181" i="2"/>
  <c r="BA181" i="2"/>
  <c r="T181" i="2" s="1"/>
  <c r="AZ181" i="2"/>
  <c r="AY181" i="2"/>
  <c r="AX181" i="2"/>
  <c r="AW181" i="2"/>
  <c r="W181" i="2"/>
  <c r="U181" i="2"/>
  <c r="M181" i="2"/>
  <c r="L181" i="2"/>
  <c r="K181" i="2"/>
  <c r="J181" i="2"/>
  <c r="I181" i="2"/>
  <c r="H181" i="2"/>
  <c r="G181" i="2"/>
  <c r="F181" i="2"/>
  <c r="E181" i="2"/>
  <c r="B181" i="2"/>
  <c r="BH180" i="2"/>
  <c r="BG180" i="2"/>
  <c r="BF180" i="2"/>
  <c r="BE180" i="2"/>
  <c r="BD180" i="2"/>
  <c r="BC180" i="2"/>
  <c r="BB180" i="2"/>
  <c r="BA180" i="2"/>
  <c r="AZ180" i="2"/>
  <c r="AY180" i="2"/>
  <c r="AX180" i="2"/>
  <c r="AW180" i="2"/>
  <c r="T180" i="2" s="1"/>
  <c r="W180" i="2"/>
  <c r="U180" i="2"/>
  <c r="M180" i="2"/>
  <c r="L180" i="2"/>
  <c r="K180" i="2"/>
  <c r="J180" i="2"/>
  <c r="I180" i="2"/>
  <c r="H180" i="2"/>
  <c r="G180" i="2"/>
  <c r="F180" i="2"/>
  <c r="E180" i="2"/>
  <c r="B180" i="2"/>
  <c r="BH179" i="2"/>
  <c r="BG179" i="2"/>
  <c r="BF179" i="2"/>
  <c r="BE179" i="2"/>
  <c r="BD179" i="2"/>
  <c r="BC179" i="2"/>
  <c r="BB179" i="2"/>
  <c r="BA179" i="2"/>
  <c r="AZ179" i="2"/>
  <c r="AY179" i="2"/>
  <c r="T179" i="2" s="1"/>
  <c r="AX179" i="2"/>
  <c r="AW179" i="2"/>
  <c r="W179" i="2"/>
  <c r="U179" i="2"/>
  <c r="M179" i="2"/>
  <c r="L179" i="2"/>
  <c r="K179" i="2"/>
  <c r="J179" i="2"/>
  <c r="I179" i="2"/>
  <c r="H179" i="2"/>
  <c r="G179" i="2"/>
  <c r="F179" i="2"/>
  <c r="E179" i="2"/>
  <c r="B179" i="2"/>
  <c r="BH178" i="2"/>
  <c r="BG178" i="2"/>
  <c r="BF178" i="2"/>
  <c r="BE178" i="2"/>
  <c r="BD178" i="2"/>
  <c r="BC178" i="2"/>
  <c r="BB178" i="2"/>
  <c r="T178" i="2" s="1"/>
  <c r="BA178" i="2"/>
  <c r="AZ178" i="2"/>
  <c r="AY178" i="2"/>
  <c r="AX178" i="2"/>
  <c r="AW178" i="2"/>
  <c r="W178" i="2"/>
  <c r="U178" i="2"/>
  <c r="M178" i="2"/>
  <c r="L178" i="2"/>
  <c r="K178" i="2"/>
  <c r="J178" i="2"/>
  <c r="I178" i="2"/>
  <c r="H178" i="2"/>
  <c r="G178" i="2"/>
  <c r="F178" i="2"/>
  <c r="E178" i="2"/>
  <c r="B178" i="2"/>
  <c r="BH177" i="2"/>
  <c r="BG177" i="2"/>
  <c r="BF177" i="2"/>
  <c r="BE177" i="2"/>
  <c r="BD177" i="2"/>
  <c r="BC177" i="2"/>
  <c r="BB177" i="2"/>
  <c r="BA177" i="2"/>
  <c r="AZ177" i="2"/>
  <c r="AY177" i="2"/>
  <c r="AX177" i="2"/>
  <c r="AW177" i="2"/>
  <c r="T177" i="2" s="1"/>
  <c r="W177" i="2"/>
  <c r="U177" i="2"/>
  <c r="M177" i="2"/>
  <c r="L177" i="2"/>
  <c r="K177" i="2"/>
  <c r="J177" i="2"/>
  <c r="I177" i="2"/>
  <c r="H177" i="2"/>
  <c r="G177" i="2"/>
  <c r="F177" i="2"/>
  <c r="E177" i="2"/>
  <c r="B177" i="2"/>
  <c r="BH176" i="2"/>
  <c r="BG176" i="2"/>
  <c r="BF176" i="2"/>
  <c r="BE176" i="2"/>
  <c r="BD176" i="2"/>
  <c r="BC176" i="2"/>
  <c r="BB176" i="2"/>
  <c r="BA176" i="2"/>
  <c r="AZ176" i="2"/>
  <c r="T176" i="2" s="1"/>
  <c r="AY176" i="2"/>
  <c r="AX176" i="2"/>
  <c r="AW176" i="2"/>
  <c r="W176" i="2"/>
  <c r="U176" i="2"/>
  <c r="M176" i="2"/>
  <c r="L176" i="2"/>
  <c r="K176" i="2"/>
  <c r="J176" i="2"/>
  <c r="I176" i="2"/>
  <c r="H176" i="2"/>
  <c r="G176" i="2"/>
  <c r="F176" i="2"/>
  <c r="E176" i="2"/>
  <c r="B176" i="2"/>
  <c r="BH175" i="2"/>
  <c r="BG175" i="2"/>
  <c r="BF175" i="2"/>
  <c r="BE175" i="2"/>
  <c r="BD175" i="2"/>
  <c r="BC175" i="2"/>
  <c r="BB175" i="2"/>
  <c r="BA175" i="2"/>
  <c r="AZ175" i="2"/>
  <c r="AY175" i="2"/>
  <c r="AX175" i="2"/>
  <c r="AW175" i="2"/>
  <c r="W175" i="2"/>
  <c r="U175" i="2"/>
  <c r="T175" i="2"/>
  <c r="M175" i="2"/>
  <c r="L175" i="2"/>
  <c r="K175" i="2"/>
  <c r="J175" i="2"/>
  <c r="I175" i="2"/>
  <c r="H175" i="2"/>
  <c r="G175" i="2"/>
  <c r="F175" i="2"/>
  <c r="E175" i="2"/>
  <c r="B175" i="2"/>
  <c r="BH174" i="2"/>
  <c r="BG174" i="2"/>
  <c r="BF174" i="2"/>
  <c r="BE174" i="2"/>
  <c r="BD174" i="2"/>
  <c r="BC174" i="2"/>
  <c r="BB174" i="2"/>
  <c r="BA174" i="2"/>
  <c r="AZ174" i="2"/>
  <c r="AY174" i="2"/>
  <c r="AX174" i="2"/>
  <c r="AW174" i="2"/>
  <c r="T174" i="2" s="1"/>
  <c r="W174" i="2"/>
  <c r="U174" i="2"/>
  <c r="M174" i="2"/>
  <c r="L174" i="2"/>
  <c r="K174" i="2"/>
  <c r="J174" i="2"/>
  <c r="I174" i="2"/>
  <c r="H174" i="2"/>
  <c r="G174" i="2"/>
  <c r="F174" i="2"/>
  <c r="E174" i="2"/>
  <c r="B174" i="2"/>
  <c r="BH173" i="2"/>
  <c r="BG173" i="2"/>
  <c r="BF173" i="2"/>
  <c r="BE173" i="2"/>
  <c r="BD173" i="2"/>
  <c r="BC173" i="2"/>
  <c r="BB173" i="2"/>
  <c r="BA173" i="2"/>
  <c r="AZ173" i="2"/>
  <c r="AY173" i="2"/>
  <c r="AX173" i="2"/>
  <c r="AW173" i="2"/>
  <c r="T173" i="2" s="1"/>
  <c r="W173" i="2"/>
  <c r="U173" i="2"/>
  <c r="M173" i="2"/>
  <c r="L173" i="2"/>
  <c r="K173" i="2"/>
  <c r="J173" i="2"/>
  <c r="I173" i="2"/>
  <c r="H173" i="2"/>
  <c r="G173" i="2"/>
  <c r="F173" i="2"/>
  <c r="E173" i="2"/>
  <c r="B173" i="2"/>
  <c r="BH172" i="2"/>
  <c r="BG172" i="2"/>
  <c r="BF172" i="2"/>
  <c r="BE172" i="2"/>
  <c r="BD172" i="2"/>
  <c r="BC172" i="2"/>
  <c r="BB172" i="2"/>
  <c r="BA172" i="2"/>
  <c r="AZ172" i="2"/>
  <c r="AY172" i="2"/>
  <c r="AX172" i="2"/>
  <c r="AW172" i="2"/>
  <c r="T172" i="2" s="1"/>
  <c r="W172" i="2"/>
  <c r="U172" i="2"/>
  <c r="M172" i="2"/>
  <c r="L172" i="2"/>
  <c r="K172" i="2"/>
  <c r="J172" i="2"/>
  <c r="I172" i="2"/>
  <c r="H172" i="2"/>
  <c r="G172" i="2"/>
  <c r="F172" i="2"/>
  <c r="E172" i="2"/>
  <c r="B172" i="2"/>
  <c r="BH171" i="2"/>
  <c r="BG171" i="2"/>
  <c r="BF171" i="2"/>
  <c r="BE171" i="2"/>
  <c r="BD171" i="2"/>
  <c r="BC171" i="2"/>
  <c r="BB171" i="2"/>
  <c r="BA171" i="2"/>
  <c r="AZ171" i="2"/>
  <c r="AY171" i="2"/>
  <c r="T171" i="2" s="1"/>
  <c r="AX171" i="2"/>
  <c r="AW171" i="2"/>
  <c r="W171" i="2"/>
  <c r="U171" i="2"/>
  <c r="M171" i="2"/>
  <c r="L171" i="2"/>
  <c r="K171" i="2"/>
  <c r="J171" i="2"/>
  <c r="I171" i="2"/>
  <c r="H171" i="2"/>
  <c r="G171" i="2"/>
  <c r="F171" i="2"/>
  <c r="E171" i="2"/>
  <c r="B171" i="2"/>
  <c r="BH170" i="2"/>
  <c r="BG170" i="2"/>
  <c r="BF170" i="2"/>
  <c r="BE170" i="2"/>
  <c r="BD170" i="2"/>
  <c r="BC170" i="2"/>
  <c r="BB170" i="2"/>
  <c r="T170" i="2" s="1"/>
  <c r="BA170" i="2"/>
  <c r="AZ170" i="2"/>
  <c r="AY170" i="2"/>
  <c r="AX170" i="2"/>
  <c r="AW170" i="2"/>
  <c r="W170" i="2"/>
  <c r="U170" i="2"/>
  <c r="M170" i="2"/>
  <c r="L170" i="2"/>
  <c r="K170" i="2"/>
  <c r="J170" i="2"/>
  <c r="I170" i="2"/>
  <c r="H170" i="2"/>
  <c r="G170" i="2"/>
  <c r="F170" i="2"/>
  <c r="E170" i="2"/>
  <c r="B170" i="2"/>
  <c r="BH169" i="2"/>
  <c r="BG169" i="2"/>
  <c r="BF169" i="2"/>
  <c r="BE169" i="2"/>
  <c r="BD169" i="2"/>
  <c r="BC169" i="2"/>
  <c r="BB169" i="2"/>
  <c r="BA169" i="2"/>
  <c r="AZ169" i="2"/>
  <c r="AY169" i="2"/>
  <c r="AX169" i="2"/>
  <c r="AW169" i="2"/>
  <c r="T169" i="2" s="1"/>
  <c r="W169" i="2"/>
  <c r="U169" i="2"/>
  <c r="M169" i="2"/>
  <c r="L169" i="2"/>
  <c r="K169" i="2"/>
  <c r="J169" i="2"/>
  <c r="I169" i="2"/>
  <c r="H169" i="2"/>
  <c r="G169" i="2"/>
  <c r="F169" i="2"/>
  <c r="E169" i="2"/>
  <c r="B169" i="2"/>
  <c r="BH168" i="2"/>
  <c r="BG168" i="2"/>
  <c r="BF168" i="2"/>
  <c r="BE168" i="2"/>
  <c r="BD168" i="2"/>
  <c r="BC168" i="2"/>
  <c r="BB168" i="2"/>
  <c r="BA168" i="2"/>
  <c r="AZ168" i="2"/>
  <c r="T168" i="2" s="1"/>
  <c r="AY168" i="2"/>
  <c r="AX168" i="2"/>
  <c r="AW168" i="2"/>
  <c r="W168" i="2"/>
  <c r="U168" i="2"/>
  <c r="M168" i="2"/>
  <c r="L168" i="2"/>
  <c r="K168" i="2"/>
  <c r="J168" i="2"/>
  <c r="I168" i="2"/>
  <c r="H168" i="2"/>
  <c r="G168" i="2"/>
  <c r="F168" i="2"/>
  <c r="E168" i="2"/>
  <c r="B168" i="2"/>
  <c r="BH167" i="2"/>
  <c r="BG167" i="2"/>
  <c r="BF167" i="2"/>
  <c r="BE167" i="2"/>
  <c r="BD167" i="2"/>
  <c r="BC167" i="2"/>
  <c r="BB167" i="2"/>
  <c r="BA167" i="2"/>
  <c r="AZ167" i="2"/>
  <c r="AY167" i="2"/>
  <c r="AX167" i="2"/>
  <c r="AW167" i="2"/>
  <c r="W167" i="2"/>
  <c r="U167" i="2"/>
  <c r="T167" i="2"/>
  <c r="M167" i="2"/>
  <c r="L167" i="2"/>
  <c r="K167" i="2"/>
  <c r="J167" i="2"/>
  <c r="I167" i="2"/>
  <c r="H167" i="2"/>
  <c r="G167" i="2"/>
  <c r="F167" i="2"/>
  <c r="E167" i="2"/>
  <c r="B167" i="2"/>
  <c r="BH166" i="2"/>
  <c r="BG166" i="2"/>
  <c r="BF166" i="2"/>
  <c r="BE166" i="2"/>
  <c r="BD166" i="2"/>
  <c r="BC166" i="2"/>
  <c r="BB166" i="2"/>
  <c r="BA166" i="2"/>
  <c r="AZ166" i="2"/>
  <c r="AY166" i="2"/>
  <c r="AX166" i="2"/>
  <c r="AW166" i="2"/>
  <c r="T166" i="2" s="1"/>
  <c r="W166" i="2"/>
  <c r="U166" i="2"/>
  <c r="M166" i="2"/>
  <c r="L166" i="2"/>
  <c r="K166" i="2"/>
  <c r="J166" i="2"/>
  <c r="I166" i="2"/>
  <c r="H166" i="2"/>
  <c r="G166" i="2"/>
  <c r="F166" i="2"/>
  <c r="E166" i="2"/>
  <c r="B166" i="2"/>
  <c r="BH165" i="2"/>
  <c r="BG165" i="2"/>
  <c r="BF165" i="2"/>
  <c r="BE165" i="2"/>
  <c r="BD165" i="2"/>
  <c r="BC165" i="2"/>
  <c r="BB165" i="2"/>
  <c r="BA165" i="2"/>
  <c r="T165" i="2" s="1"/>
  <c r="AZ165" i="2"/>
  <c r="AY165" i="2"/>
  <c r="AX165" i="2"/>
  <c r="AW165" i="2"/>
  <c r="W165" i="2"/>
  <c r="U165" i="2"/>
  <c r="M165" i="2"/>
  <c r="L165" i="2"/>
  <c r="K165" i="2"/>
  <c r="J165" i="2"/>
  <c r="I165" i="2"/>
  <c r="H165" i="2"/>
  <c r="G165" i="2"/>
  <c r="F165" i="2"/>
  <c r="E165" i="2"/>
  <c r="B165" i="2"/>
  <c r="BH164" i="2"/>
  <c r="BG164" i="2"/>
  <c r="BF164" i="2"/>
  <c r="BE164" i="2"/>
  <c r="BD164" i="2"/>
  <c r="BC164" i="2"/>
  <c r="BB164" i="2"/>
  <c r="BA164" i="2"/>
  <c r="AZ164" i="2"/>
  <c r="AY164" i="2"/>
  <c r="AX164" i="2"/>
  <c r="AW164" i="2"/>
  <c r="T164" i="2" s="1"/>
  <c r="W164" i="2"/>
  <c r="U164" i="2"/>
  <c r="M164" i="2"/>
  <c r="L164" i="2"/>
  <c r="K164" i="2"/>
  <c r="J164" i="2"/>
  <c r="I164" i="2"/>
  <c r="H164" i="2"/>
  <c r="G164" i="2"/>
  <c r="F164" i="2"/>
  <c r="E164" i="2"/>
  <c r="B164" i="2"/>
  <c r="BH163" i="2"/>
  <c r="BG163" i="2"/>
  <c r="BF163" i="2"/>
  <c r="BE163" i="2"/>
  <c r="BD163" i="2"/>
  <c r="BC163" i="2"/>
  <c r="BB163" i="2"/>
  <c r="BA163" i="2"/>
  <c r="AZ163" i="2"/>
  <c r="AY163" i="2"/>
  <c r="T163" i="2" s="1"/>
  <c r="AX163" i="2"/>
  <c r="AW163" i="2"/>
  <c r="W163" i="2"/>
  <c r="U163" i="2"/>
  <c r="M163" i="2"/>
  <c r="L163" i="2"/>
  <c r="K163" i="2"/>
  <c r="J163" i="2"/>
  <c r="I163" i="2"/>
  <c r="H163" i="2"/>
  <c r="G163" i="2"/>
  <c r="F163" i="2"/>
  <c r="E163" i="2"/>
  <c r="B163" i="2"/>
  <c r="BH162" i="2"/>
  <c r="BG162" i="2"/>
  <c r="BF162" i="2"/>
  <c r="BE162" i="2"/>
  <c r="BD162" i="2"/>
  <c r="BC162" i="2"/>
  <c r="BB162" i="2"/>
  <c r="BA162" i="2"/>
  <c r="AZ162" i="2"/>
  <c r="AY162" i="2"/>
  <c r="AX162" i="2"/>
  <c r="T162" i="2" s="1"/>
  <c r="AW162" i="2"/>
  <c r="W162" i="2"/>
  <c r="U162" i="2"/>
  <c r="M162" i="2"/>
  <c r="L162" i="2"/>
  <c r="K162" i="2"/>
  <c r="J162" i="2"/>
  <c r="I162" i="2"/>
  <c r="H162" i="2"/>
  <c r="G162" i="2"/>
  <c r="F162" i="2"/>
  <c r="E162" i="2"/>
  <c r="B162" i="2"/>
  <c r="BH161" i="2"/>
  <c r="BG161" i="2"/>
  <c r="BF161" i="2"/>
  <c r="BE161" i="2"/>
  <c r="BD161" i="2"/>
  <c r="BC161" i="2"/>
  <c r="BB161" i="2"/>
  <c r="BA161" i="2"/>
  <c r="AZ161" i="2"/>
  <c r="AY161" i="2"/>
  <c r="AX161" i="2"/>
  <c r="AW161" i="2"/>
  <c r="T161" i="2" s="1"/>
  <c r="W161" i="2"/>
  <c r="U161" i="2"/>
  <c r="M161" i="2"/>
  <c r="L161" i="2"/>
  <c r="K161" i="2"/>
  <c r="J161" i="2"/>
  <c r="I161" i="2"/>
  <c r="H161" i="2"/>
  <c r="G161" i="2"/>
  <c r="F161" i="2"/>
  <c r="E161" i="2"/>
  <c r="B161" i="2"/>
  <c r="BH160" i="2"/>
  <c r="BG160" i="2"/>
  <c r="BF160" i="2"/>
  <c r="BE160" i="2"/>
  <c r="BD160" i="2"/>
  <c r="BC160" i="2"/>
  <c r="BB160" i="2"/>
  <c r="BA160" i="2"/>
  <c r="AZ160" i="2"/>
  <c r="T160" i="2" s="1"/>
  <c r="AY160" i="2"/>
  <c r="AX160" i="2"/>
  <c r="AW160" i="2"/>
  <c r="W160" i="2"/>
  <c r="U160" i="2"/>
  <c r="M160" i="2"/>
  <c r="L160" i="2"/>
  <c r="K160" i="2"/>
  <c r="J160" i="2"/>
  <c r="I160" i="2"/>
  <c r="H160" i="2"/>
  <c r="G160" i="2"/>
  <c r="F160" i="2"/>
  <c r="E160" i="2"/>
  <c r="B160" i="2"/>
  <c r="BH159" i="2"/>
  <c r="BG159" i="2"/>
  <c r="BF159" i="2"/>
  <c r="BE159" i="2"/>
  <c r="BD159" i="2"/>
  <c r="BC159" i="2"/>
  <c r="BB159" i="2"/>
  <c r="BA159" i="2"/>
  <c r="AZ159" i="2"/>
  <c r="AY159" i="2"/>
  <c r="AX159" i="2"/>
  <c r="AW159" i="2"/>
  <c r="W159" i="2"/>
  <c r="U159" i="2"/>
  <c r="T159" i="2"/>
  <c r="M159" i="2"/>
  <c r="L159" i="2"/>
  <c r="K159" i="2"/>
  <c r="J159" i="2"/>
  <c r="I159" i="2"/>
  <c r="H159" i="2"/>
  <c r="G159" i="2"/>
  <c r="F159" i="2"/>
  <c r="E159" i="2"/>
  <c r="B159" i="2"/>
  <c r="BH158" i="2"/>
  <c r="BG158" i="2"/>
  <c r="BF158" i="2"/>
  <c r="BE158" i="2"/>
  <c r="BD158" i="2"/>
  <c r="BC158" i="2"/>
  <c r="BB158" i="2"/>
  <c r="BA158" i="2"/>
  <c r="AZ158" i="2"/>
  <c r="AY158" i="2"/>
  <c r="AX158" i="2"/>
  <c r="AW158" i="2"/>
  <c r="T158" i="2" s="1"/>
  <c r="W158" i="2"/>
  <c r="U158" i="2"/>
  <c r="M158" i="2"/>
  <c r="L158" i="2"/>
  <c r="K158" i="2"/>
  <c r="J158" i="2"/>
  <c r="I158" i="2"/>
  <c r="H158" i="2"/>
  <c r="G158" i="2"/>
  <c r="F158" i="2"/>
  <c r="E158" i="2"/>
  <c r="B158" i="2"/>
  <c r="BH157" i="2"/>
  <c r="BG157" i="2"/>
  <c r="BF157" i="2"/>
  <c r="BE157" i="2"/>
  <c r="BD157" i="2"/>
  <c r="BC157" i="2"/>
  <c r="BB157" i="2"/>
  <c r="BA157" i="2"/>
  <c r="T157" i="2" s="1"/>
  <c r="AZ157" i="2"/>
  <c r="AY157" i="2"/>
  <c r="AX157" i="2"/>
  <c r="AW157" i="2"/>
  <c r="W157" i="2"/>
  <c r="U157" i="2"/>
  <c r="M157" i="2"/>
  <c r="L157" i="2"/>
  <c r="K157" i="2"/>
  <c r="J157" i="2"/>
  <c r="I157" i="2"/>
  <c r="H157" i="2"/>
  <c r="G157" i="2"/>
  <c r="F157" i="2"/>
  <c r="E157" i="2"/>
  <c r="B157" i="2"/>
  <c r="BH156" i="2"/>
  <c r="BG156" i="2"/>
  <c r="BF156" i="2"/>
  <c r="BE156" i="2"/>
  <c r="BD156" i="2"/>
  <c r="BC156" i="2"/>
  <c r="BB156" i="2"/>
  <c r="BA156" i="2"/>
  <c r="AZ156" i="2"/>
  <c r="AY156" i="2"/>
  <c r="AX156" i="2"/>
  <c r="AW156" i="2"/>
  <c r="T156" i="2" s="1"/>
  <c r="W156" i="2"/>
  <c r="U156" i="2"/>
  <c r="M156" i="2"/>
  <c r="L156" i="2"/>
  <c r="K156" i="2"/>
  <c r="J156" i="2"/>
  <c r="I156" i="2"/>
  <c r="H156" i="2"/>
  <c r="G156" i="2"/>
  <c r="F156" i="2"/>
  <c r="E156" i="2"/>
  <c r="B156" i="2"/>
  <c r="BH155" i="2"/>
  <c r="BG155" i="2"/>
  <c r="BF155" i="2"/>
  <c r="BE155" i="2"/>
  <c r="BD155" i="2"/>
  <c r="BC155" i="2"/>
  <c r="BB155" i="2"/>
  <c r="BA155" i="2"/>
  <c r="AZ155" i="2"/>
  <c r="AY155" i="2"/>
  <c r="T155" i="2" s="1"/>
  <c r="AX155" i="2"/>
  <c r="AW155" i="2"/>
  <c r="W155" i="2"/>
  <c r="U155" i="2"/>
  <c r="M155" i="2"/>
  <c r="L155" i="2"/>
  <c r="K155" i="2"/>
  <c r="J155" i="2"/>
  <c r="I155" i="2"/>
  <c r="H155" i="2"/>
  <c r="G155" i="2"/>
  <c r="F155" i="2"/>
  <c r="E155" i="2"/>
  <c r="B155" i="2"/>
  <c r="BH154" i="2"/>
  <c r="BG154" i="2"/>
  <c r="BF154" i="2"/>
  <c r="BE154" i="2"/>
  <c r="BD154" i="2"/>
  <c r="BC154" i="2"/>
  <c r="BB154" i="2"/>
  <c r="BA154" i="2"/>
  <c r="AZ154" i="2"/>
  <c r="AY154" i="2"/>
  <c r="AX154" i="2"/>
  <c r="T154" i="2" s="1"/>
  <c r="AW154" i="2"/>
  <c r="W154" i="2"/>
  <c r="U154" i="2"/>
  <c r="M154" i="2"/>
  <c r="L154" i="2"/>
  <c r="K154" i="2"/>
  <c r="J154" i="2"/>
  <c r="I154" i="2"/>
  <c r="H154" i="2"/>
  <c r="G154" i="2"/>
  <c r="F154" i="2"/>
  <c r="E154" i="2"/>
  <c r="BH153" i="2"/>
  <c r="BG153" i="2"/>
  <c r="BF153" i="2"/>
  <c r="BE153" i="2"/>
  <c r="BD153" i="2"/>
  <c r="BC153" i="2"/>
  <c r="BB153" i="2"/>
  <c r="BA153" i="2"/>
  <c r="AZ153" i="2"/>
  <c r="AY153" i="2"/>
  <c r="AX153" i="2"/>
  <c r="AW153" i="2"/>
  <c r="T153" i="2" s="1"/>
  <c r="W153" i="2"/>
  <c r="U153" i="2"/>
  <c r="M153" i="2"/>
  <c r="L153" i="2"/>
  <c r="K153" i="2"/>
  <c r="J153" i="2"/>
  <c r="I153" i="2"/>
  <c r="H153" i="2"/>
  <c r="G153" i="2"/>
  <c r="F153" i="2"/>
  <c r="E153" i="2"/>
  <c r="B153" i="2"/>
  <c r="BH152" i="2"/>
  <c r="BG152" i="2"/>
  <c r="BF152" i="2"/>
  <c r="BE152" i="2"/>
  <c r="BD152" i="2"/>
  <c r="BC152" i="2"/>
  <c r="BB152" i="2"/>
  <c r="BA152" i="2"/>
  <c r="AZ152" i="2"/>
  <c r="AY152" i="2"/>
  <c r="T152" i="2" s="1"/>
  <c r="AX152" i="2"/>
  <c r="AW152" i="2"/>
  <c r="W152" i="2"/>
  <c r="U152" i="2"/>
  <c r="M152" i="2"/>
  <c r="L152" i="2"/>
  <c r="K152" i="2"/>
  <c r="J152" i="2"/>
  <c r="I152" i="2"/>
  <c r="H152" i="2"/>
  <c r="G152" i="2"/>
  <c r="F152" i="2"/>
  <c r="E152" i="2"/>
  <c r="B152" i="2"/>
  <c r="BH151" i="2"/>
  <c r="BG151" i="2"/>
  <c r="BF151" i="2"/>
  <c r="BE151" i="2"/>
  <c r="BD151" i="2"/>
  <c r="BC151" i="2"/>
  <c r="BB151" i="2"/>
  <c r="T151" i="2" s="1"/>
  <c r="BA151" i="2"/>
  <c r="AZ151" i="2"/>
  <c r="AY151" i="2"/>
  <c r="AX151" i="2"/>
  <c r="AW151" i="2"/>
  <c r="W151" i="2"/>
  <c r="U151" i="2"/>
  <c r="M151" i="2"/>
  <c r="L151" i="2"/>
  <c r="K151" i="2"/>
  <c r="J151" i="2"/>
  <c r="I151" i="2"/>
  <c r="H151" i="2"/>
  <c r="G151" i="2"/>
  <c r="F151" i="2"/>
  <c r="E151" i="2"/>
  <c r="BH150" i="2"/>
  <c r="BG150" i="2"/>
  <c r="BF150" i="2"/>
  <c r="BE150" i="2"/>
  <c r="BD150" i="2"/>
  <c r="BC150" i="2"/>
  <c r="BB150" i="2"/>
  <c r="BA150" i="2"/>
  <c r="AZ150" i="2"/>
  <c r="AY150" i="2"/>
  <c r="AX150" i="2"/>
  <c r="AW150" i="2"/>
  <c r="T150" i="2" s="1"/>
  <c r="W150" i="2"/>
  <c r="U150" i="2"/>
  <c r="M150" i="2"/>
  <c r="L150" i="2"/>
  <c r="K150" i="2"/>
  <c r="J150" i="2"/>
  <c r="I150" i="2"/>
  <c r="H150" i="2"/>
  <c r="G150" i="2"/>
  <c r="F150" i="2"/>
  <c r="E150" i="2"/>
  <c r="B150" i="2"/>
  <c r="BH149" i="2"/>
  <c r="BG149" i="2"/>
  <c r="BF149" i="2"/>
  <c r="BE149" i="2"/>
  <c r="BD149" i="2"/>
  <c r="BC149" i="2"/>
  <c r="BB149" i="2"/>
  <c r="BA149" i="2"/>
  <c r="AZ149" i="2"/>
  <c r="AY149" i="2"/>
  <c r="AX149" i="2"/>
  <c r="AW149" i="2"/>
  <c r="W149" i="2"/>
  <c r="U149" i="2"/>
  <c r="T149" i="2"/>
  <c r="M149" i="2"/>
  <c r="L149" i="2"/>
  <c r="K149" i="2"/>
  <c r="J149" i="2"/>
  <c r="I149" i="2"/>
  <c r="H149" i="2"/>
  <c r="G149" i="2"/>
  <c r="F149" i="2"/>
  <c r="E149" i="2"/>
  <c r="B149" i="2"/>
  <c r="BH148" i="2"/>
  <c r="BG148" i="2"/>
  <c r="BF148" i="2"/>
  <c r="BE148" i="2"/>
  <c r="BD148" i="2"/>
  <c r="BC148" i="2"/>
  <c r="BB148" i="2"/>
  <c r="BA148" i="2"/>
  <c r="AZ148" i="2"/>
  <c r="AY148" i="2"/>
  <c r="AX148" i="2"/>
  <c r="T148" i="2" s="1"/>
  <c r="AW148" i="2"/>
  <c r="W148" i="2"/>
  <c r="U148" i="2"/>
  <c r="M148" i="2"/>
  <c r="L148" i="2"/>
  <c r="K148" i="2"/>
  <c r="J148" i="2"/>
  <c r="I148" i="2"/>
  <c r="H148" i="2"/>
  <c r="G148" i="2"/>
  <c r="F148" i="2"/>
  <c r="E148" i="2"/>
  <c r="B148" i="2"/>
  <c r="BH147" i="2"/>
  <c r="BG147" i="2"/>
  <c r="BF147" i="2"/>
  <c r="BE147" i="2"/>
  <c r="BD147" i="2"/>
  <c r="BC147" i="2"/>
  <c r="BB147" i="2"/>
  <c r="BA147" i="2"/>
  <c r="AZ147" i="2"/>
  <c r="AY147" i="2"/>
  <c r="AX147" i="2"/>
  <c r="AW147" i="2"/>
  <c r="T147" i="2" s="1"/>
  <c r="W147" i="2"/>
  <c r="U147" i="2"/>
  <c r="M147" i="2"/>
  <c r="L147" i="2"/>
  <c r="K147" i="2"/>
  <c r="J147" i="2"/>
  <c r="I147" i="2"/>
  <c r="H147" i="2"/>
  <c r="G147" i="2"/>
  <c r="F147" i="2"/>
  <c r="E147" i="2"/>
  <c r="BH146" i="2"/>
  <c r="BG146" i="2"/>
  <c r="BF146" i="2"/>
  <c r="BE146" i="2"/>
  <c r="BD146" i="2"/>
  <c r="BC146" i="2"/>
  <c r="BB146" i="2"/>
  <c r="BA146" i="2"/>
  <c r="AZ146" i="2"/>
  <c r="AY146" i="2"/>
  <c r="T146" i="2" s="1"/>
  <c r="AX146" i="2"/>
  <c r="AW146" i="2"/>
  <c r="W146" i="2"/>
  <c r="U146" i="2"/>
  <c r="M146" i="2"/>
  <c r="L146" i="2"/>
  <c r="K146" i="2"/>
  <c r="J146" i="2"/>
  <c r="I146" i="2"/>
  <c r="H146" i="2"/>
  <c r="G146" i="2"/>
  <c r="F146" i="2"/>
  <c r="E146" i="2"/>
  <c r="B146" i="2"/>
  <c r="BH145" i="2"/>
  <c r="BG145" i="2"/>
  <c r="BF145" i="2"/>
  <c r="BE145" i="2"/>
  <c r="BD145" i="2"/>
  <c r="BC145" i="2"/>
  <c r="BB145" i="2"/>
  <c r="BA145" i="2"/>
  <c r="AZ145" i="2"/>
  <c r="AY145" i="2"/>
  <c r="AX145" i="2"/>
  <c r="T145" i="2" s="1"/>
  <c r="AW145" i="2"/>
  <c r="W145" i="2"/>
  <c r="U145" i="2"/>
  <c r="M145" i="2"/>
  <c r="L145" i="2"/>
  <c r="K145" i="2"/>
  <c r="J145" i="2"/>
  <c r="I145" i="2"/>
  <c r="H145" i="2"/>
  <c r="G145" i="2"/>
  <c r="F145" i="2"/>
  <c r="E145" i="2"/>
  <c r="B145" i="2"/>
  <c r="BH144" i="2"/>
  <c r="BG144" i="2"/>
  <c r="BF144" i="2"/>
  <c r="BE144" i="2"/>
  <c r="BD144" i="2"/>
  <c r="BC144" i="2"/>
  <c r="BB144" i="2"/>
  <c r="BA144" i="2"/>
  <c r="AZ144" i="2"/>
  <c r="AY144" i="2"/>
  <c r="AX144" i="2"/>
  <c r="AW144" i="2"/>
  <c r="T144" i="2" s="1"/>
  <c r="W144" i="2"/>
  <c r="U144" i="2"/>
  <c r="M144" i="2"/>
  <c r="L144" i="2"/>
  <c r="K144" i="2"/>
  <c r="J144" i="2"/>
  <c r="I144" i="2"/>
  <c r="H144" i="2"/>
  <c r="G144" i="2"/>
  <c r="F144" i="2"/>
  <c r="E144" i="2"/>
  <c r="B144" i="2"/>
  <c r="BH143" i="2"/>
  <c r="BG143" i="2"/>
  <c r="BF143" i="2"/>
  <c r="BE143" i="2"/>
  <c r="BD143" i="2"/>
  <c r="BC143" i="2"/>
  <c r="BB143" i="2"/>
  <c r="BA143" i="2"/>
  <c r="AZ143" i="2"/>
  <c r="AY143" i="2"/>
  <c r="AX143" i="2"/>
  <c r="AW143" i="2"/>
  <c r="W143" i="2"/>
  <c r="U143" i="2"/>
  <c r="T143" i="2"/>
  <c r="M143" i="2"/>
  <c r="L143" i="2"/>
  <c r="K143" i="2"/>
  <c r="J143" i="2"/>
  <c r="I143" i="2"/>
  <c r="H143" i="2"/>
  <c r="G143" i="2"/>
  <c r="F143" i="2"/>
  <c r="E143" i="2"/>
  <c r="B143" i="2"/>
  <c r="BH142" i="2"/>
  <c r="BG142" i="2"/>
  <c r="BF142" i="2"/>
  <c r="BE142" i="2"/>
  <c r="BD142" i="2"/>
  <c r="BC142" i="2"/>
  <c r="BB142" i="2"/>
  <c r="BA142" i="2"/>
  <c r="AZ142" i="2"/>
  <c r="AY142" i="2"/>
  <c r="AX142" i="2"/>
  <c r="AW142" i="2"/>
  <c r="W142" i="2"/>
  <c r="U142" i="2"/>
  <c r="T142" i="2"/>
  <c r="M142" i="2"/>
  <c r="L142" i="2"/>
  <c r="K142" i="2"/>
  <c r="J142" i="2"/>
  <c r="I142" i="2"/>
  <c r="H142" i="2"/>
  <c r="G142" i="2"/>
  <c r="F142" i="2"/>
  <c r="E142" i="2"/>
  <c r="B142" i="2"/>
  <c r="BH141" i="2"/>
  <c r="BG141" i="2"/>
  <c r="BF141" i="2"/>
  <c r="BE141" i="2"/>
  <c r="BD141" i="2"/>
  <c r="BC141" i="2"/>
  <c r="BB141" i="2"/>
  <c r="BA141" i="2"/>
  <c r="AZ141" i="2"/>
  <c r="AY141" i="2"/>
  <c r="AX141" i="2"/>
  <c r="AW141" i="2"/>
  <c r="W141" i="2"/>
  <c r="U141" i="2"/>
  <c r="M141" i="2"/>
  <c r="L141" i="2"/>
  <c r="K141" i="2"/>
  <c r="J141" i="2"/>
  <c r="I141" i="2"/>
  <c r="H141" i="2"/>
  <c r="G141" i="2"/>
  <c r="F141" i="2"/>
  <c r="E141" i="2"/>
  <c r="B141" i="2"/>
  <c r="BH140" i="2"/>
  <c r="BG140" i="2"/>
  <c r="BF140" i="2"/>
  <c r="BE140" i="2"/>
  <c r="BD140" i="2"/>
  <c r="BC140" i="2"/>
  <c r="BB140" i="2"/>
  <c r="BA140" i="2"/>
  <c r="T140" i="2" s="1"/>
  <c r="AZ140" i="2"/>
  <c r="AY140" i="2"/>
  <c r="AX140" i="2"/>
  <c r="AW140" i="2"/>
  <c r="W140" i="2"/>
  <c r="U140" i="2"/>
  <c r="M140" i="2"/>
  <c r="L140" i="2"/>
  <c r="K140" i="2"/>
  <c r="J140" i="2"/>
  <c r="I140" i="2"/>
  <c r="H140" i="2"/>
  <c r="G140" i="2"/>
  <c r="F140" i="2"/>
  <c r="E140" i="2"/>
  <c r="B140" i="2"/>
  <c r="BH139" i="2"/>
  <c r="BG139" i="2"/>
  <c r="BF139" i="2"/>
  <c r="BE139" i="2"/>
  <c r="BD139" i="2"/>
  <c r="BC139" i="2"/>
  <c r="BB139" i="2"/>
  <c r="BA139" i="2"/>
  <c r="AZ139" i="2"/>
  <c r="AY139" i="2"/>
  <c r="AX139" i="2"/>
  <c r="AW139" i="2"/>
  <c r="W139" i="2"/>
  <c r="U139" i="2"/>
  <c r="M139" i="2"/>
  <c r="L139" i="2"/>
  <c r="K139" i="2"/>
  <c r="J139" i="2"/>
  <c r="I139" i="2"/>
  <c r="H139" i="2"/>
  <c r="G139" i="2"/>
  <c r="F139" i="2"/>
  <c r="E139" i="2"/>
  <c r="B139" i="2"/>
  <c r="BH138" i="2"/>
  <c r="BG138" i="2"/>
  <c r="BF138" i="2"/>
  <c r="BE138" i="2"/>
  <c r="BD138" i="2"/>
  <c r="BC138" i="2"/>
  <c r="BB138" i="2"/>
  <c r="T138" i="2" s="1"/>
  <c r="BA138" i="2"/>
  <c r="AZ138" i="2"/>
  <c r="AY138" i="2"/>
  <c r="AX138" i="2"/>
  <c r="AW138" i="2"/>
  <c r="W138" i="2"/>
  <c r="U138" i="2"/>
  <c r="M138" i="2"/>
  <c r="L138" i="2"/>
  <c r="K138" i="2"/>
  <c r="J138" i="2"/>
  <c r="I138" i="2"/>
  <c r="H138" i="2"/>
  <c r="G138" i="2"/>
  <c r="F138" i="2"/>
  <c r="E138" i="2"/>
  <c r="B138" i="2"/>
  <c r="BH137" i="2"/>
  <c r="BG137" i="2"/>
  <c r="BF137" i="2"/>
  <c r="BE137" i="2"/>
  <c r="BD137" i="2"/>
  <c r="BC137" i="2"/>
  <c r="BB137" i="2"/>
  <c r="BA137" i="2"/>
  <c r="T137" i="2" s="1"/>
  <c r="AZ137" i="2"/>
  <c r="AY137" i="2"/>
  <c r="AX137" i="2"/>
  <c r="AW137" i="2"/>
  <c r="W137" i="2"/>
  <c r="U137" i="2"/>
  <c r="M137" i="2"/>
  <c r="L137" i="2"/>
  <c r="K137" i="2"/>
  <c r="J137" i="2"/>
  <c r="I137" i="2"/>
  <c r="H137" i="2"/>
  <c r="G137" i="2"/>
  <c r="F137" i="2"/>
  <c r="E137" i="2"/>
  <c r="B137" i="2"/>
  <c r="BH136" i="2"/>
  <c r="BG136" i="2"/>
  <c r="BF136" i="2"/>
  <c r="BE136" i="2"/>
  <c r="BD136" i="2"/>
  <c r="BC136" i="2"/>
  <c r="BB136" i="2"/>
  <c r="BA136" i="2"/>
  <c r="AZ136" i="2"/>
  <c r="AY136" i="2"/>
  <c r="AX136" i="2"/>
  <c r="AW136" i="2"/>
  <c r="W136" i="2"/>
  <c r="U136" i="2"/>
  <c r="T136" i="2"/>
  <c r="M136" i="2"/>
  <c r="L136" i="2"/>
  <c r="K136" i="2"/>
  <c r="J136" i="2"/>
  <c r="I136" i="2"/>
  <c r="H136" i="2"/>
  <c r="G136" i="2"/>
  <c r="F136" i="2"/>
  <c r="E136" i="2"/>
  <c r="B136" i="2"/>
  <c r="BH135" i="2"/>
  <c r="BG135" i="2"/>
  <c r="BF135" i="2"/>
  <c r="BE135" i="2"/>
  <c r="BD135" i="2"/>
  <c r="BC135" i="2"/>
  <c r="BB135" i="2"/>
  <c r="BA135" i="2"/>
  <c r="AZ135" i="2"/>
  <c r="AY135" i="2"/>
  <c r="AX135" i="2"/>
  <c r="T135" i="2" s="1"/>
  <c r="AW135" i="2"/>
  <c r="W135" i="2"/>
  <c r="U135" i="2"/>
  <c r="M135" i="2"/>
  <c r="L135" i="2"/>
  <c r="K135" i="2"/>
  <c r="J135" i="2"/>
  <c r="I135" i="2"/>
  <c r="H135" i="2"/>
  <c r="G135" i="2"/>
  <c r="F135" i="2"/>
  <c r="E135" i="2"/>
  <c r="B135" i="2"/>
  <c r="BH134" i="2"/>
  <c r="BG134" i="2"/>
  <c r="BF134" i="2"/>
  <c r="BE134" i="2"/>
  <c r="BD134" i="2"/>
  <c r="BC134" i="2"/>
  <c r="BB134" i="2"/>
  <c r="T134" i="2" s="1"/>
  <c r="BA134" i="2"/>
  <c r="AZ134" i="2"/>
  <c r="AY134" i="2"/>
  <c r="AX134" i="2"/>
  <c r="AW134" i="2"/>
  <c r="W134" i="2"/>
  <c r="U134" i="2"/>
  <c r="M134" i="2"/>
  <c r="L134" i="2"/>
  <c r="K134" i="2"/>
  <c r="J134" i="2"/>
  <c r="I134" i="2"/>
  <c r="H134" i="2"/>
  <c r="G134" i="2"/>
  <c r="F134" i="2"/>
  <c r="E134" i="2"/>
  <c r="B134" i="2"/>
  <c r="BH133" i="2"/>
  <c r="BG133" i="2"/>
  <c r="BF133" i="2"/>
  <c r="BE133" i="2"/>
  <c r="BD133" i="2"/>
  <c r="BC133" i="2"/>
  <c r="BB133" i="2"/>
  <c r="BA133" i="2"/>
  <c r="AZ133" i="2"/>
  <c r="AY133" i="2"/>
  <c r="AX133" i="2"/>
  <c r="AW133" i="2"/>
  <c r="T133" i="2" s="1"/>
  <c r="W133" i="2"/>
  <c r="U133" i="2"/>
  <c r="M133" i="2"/>
  <c r="L133" i="2"/>
  <c r="K133" i="2"/>
  <c r="J133" i="2"/>
  <c r="I133" i="2"/>
  <c r="H133" i="2"/>
  <c r="G133" i="2"/>
  <c r="F133" i="2"/>
  <c r="E133" i="2"/>
  <c r="B133" i="2"/>
  <c r="BH132" i="2"/>
  <c r="BG132" i="2"/>
  <c r="BF132" i="2"/>
  <c r="BE132" i="2"/>
  <c r="BD132" i="2"/>
  <c r="BC132" i="2"/>
  <c r="BB132" i="2"/>
  <c r="BA132" i="2"/>
  <c r="AZ132" i="2"/>
  <c r="AY132" i="2"/>
  <c r="AX132" i="2"/>
  <c r="AW132" i="2"/>
  <c r="T132" i="2" s="1"/>
  <c r="W132" i="2"/>
  <c r="U132" i="2"/>
  <c r="M132" i="2"/>
  <c r="L132" i="2"/>
  <c r="K132" i="2"/>
  <c r="J132" i="2"/>
  <c r="I132" i="2"/>
  <c r="H132" i="2"/>
  <c r="G132" i="2"/>
  <c r="F132" i="2"/>
  <c r="E132" i="2"/>
  <c r="B132" i="2"/>
  <c r="BH131" i="2"/>
  <c r="BG131" i="2"/>
  <c r="BF131" i="2"/>
  <c r="BE131" i="2"/>
  <c r="BD131" i="2"/>
  <c r="BC131" i="2"/>
  <c r="BB131" i="2"/>
  <c r="BA131" i="2"/>
  <c r="AZ131" i="2"/>
  <c r="AY131" i="2"/>
  <c r="AX131" i="2"/>
  <c r="AW131" i="2"/>
  <c r="T131" i="2" s="1"/>
  <c r="W131" i="2"/>
  <c r="U131" i="2"/>
  <c r="M131" i="2"/>
  <c r="L131" i="2"/>
  <c r="K131" i="2"/>
  <c r="J131" i="2"/>
  <c r="I131" i="2"/>
  <c r="H131" i="2"/>
  <c r="G131" i="2"/>
  <c r="F131" i="2"/>
  <c r="E131" i="2"/>
  <c r="B131" i="2"/>
  <c r="BH130" i="2"/>
  <c r="BG130" i="2"/>
  <c r="BF130" i="2"/>
  <c r="BE130" i="2"/>
  <c r="BD130" i="2"/>
  <c r="BC130" i="2"/>
  <c r="BB130" i="2"/>
  <c r="BA130" i="2"/>
  <c r="AZ130" i="2"/>
  <c r="AY130" i="2"/>
  <c r="AX130" i="2"/>
  <c r="AW130" i="2"/>
  <c r="T130" i="2" s="1"/>
  <c r="W130" i="2"/>
  <c r="U130" i="2"/>
  <c r="M130" i="2"/>
  <c r="L130" i="2"/>
  <c r="K130" i="2"/>
  <c r="J130" i="2"/>
  <c r="I130" i="2"/>
  <c r="H130" i="2"/>
  <c r="G130" i="2"/>
  <c r="F130" i="2"/>
  <c r="E130" i="2"/>
  <c r="B130" i="2"/>
  <c r="BH129" i="2"/>
  <c r="BG129" i="2"/>
  <c r="BF129" i="2"/>
  <c r="BE129" i="2"/>
  <c r="BD129" i="2"/>
  <c r="BC129" i="2"/>
  <c r="BB129" i="2"/>
  <c r="BA129" i="2"/>
  <c r="AZ129" i="2"/>
  <c r="AY129" i="2"/>
  <c r="AX129" i="2"/>
  <c r="AW129" i="2"/>
  <c r="W129" i="2"/>
  <c r="U129" i="2"/>
  <c r="T129" i="2"/>
  <c r="M129" i="2"/>
  <c r="L129" i="2"/>
  <c r="K129" i="2"/>
  <c r="J129" i="2"/>
  <c r="I129" i="2"/>
  <c r="H129" i="2"/>
  <c r="G129" i="2"/>
  <c r="F129" i="2"/>
  <c r="E129" i="2"/>
  <c r="B129" i="2"/>
  <c r="BH128" i="2"/>
  <c r="BG128" i="2"/>
  <c r="BF128" i="2"/>
  <c r="BE128" i="2"/>
  <c r="BD128" i="2"/>
  <c r="BC128" i="2"/>
  <c r="BB128" i="2"/>
  <c r="BA128" i="2"/>
  <c r="AZ128" i="2"/>
  <c r="AY128" i="2"/>
  <c r="AX128" i="2"/>
  <c r="T128" i="2" s="1"/>
  <c r="AW128" i="2"/>
  <c r="W128" i="2"/>
  <c r="U128" i="2"/>
  <c r="M128" i="2"/>
  <c r="L128" i="2"/>
  <c r="K128" i="2"/>
  <c r="J128" i="2"/>
  <c r="I128" i="2"/>
  <c r="H128" i="2"/>
  <c r="G128" i="2"/>
  <c r="F128" i="2"/>
  <c r="E128" i="2"/>
  <c r="B128" i="2"/>
  <c r="BH127" i="2"/>
  <c r="BG127" i="2"/>
  <c r="BF127" i="2"/>
  <c r="BE127" i="2"/>
  <c r="BD127" i="2"/>
  <c r="BC127" i="2"/>
  <c r="BB127" i="2"/>
  <c r="BA127" i="2"/>
  <c r="AZ127" i="2"/>
  <c r="AY127" i="2"/>
  <c r="AX127" i="2"/>
  <c r="AW127" i="2"/>
  <c r="T127" i="2" s="1"/>
  <c r="W127" i="2"/>
  <c r="U127" i="2"/>
  <c r="M127" i="2"/>
  <c r="L127" i="2"/>
  <c r="K127" i="2"/>
  <c r="J127" i="2"/>
  <c r="I127" i="2"/>
  <c r="H127" i="2"/>
  <c r="G127" i="2"/>
  <c r="F127" i="2"/>
  <c r="E127" i="2"/>
  <c r="B127" i="2"/>
  <c r="BH126" i="2"/>
  <c r="BG126" i="2"/>
  <c r="BF126" i="2"/>
  <c r="BE126" i="2"/>
  <c r="BD126" i="2"/>
  <c r="BC126" i="2"/>
  <c r="BB126" i="2"/>
  <c r="T126" i="2" s="1"/>
  <c r="BA126" i="2"/>
  <c r="AZ126" i="2"/>
  <c r="AY126" i="2"/>
  <c r="AX126" i="2"/>
  <c r="AW126" i="2"/>
  <c r="W126" i="2"/>
  <c r="U126" i="2"/>
  <c r="M126" i="2"/>
  <c r="L126" i="2"/>
  <c r="K126" i="2"/>
  <c r="J126" i="2"/>
  <c r="I126" i="2"/>
  <c r="H126" i="2"/>
  <c r="G126" i="2"/>
  <c r="F126" i="2"/>
  <c r="E126" i="2"/>
  <c r="B126" i="2"/>
  <c r="BH125" i="2"/>
  <c r="BG125" i="2"/>
  <c r="BF125" i="2"/>
  <c r="BE125" i="2"/>
  <c r="BD125" i="2"/>
  <c r="BC125" i="2"/>
  <c r="BB125" i="2"/>
  <c r="BA125" i="2"/>
  <c r="AZ125" i="2"/>
  <c r="AY125" i="2"/>
  <c r="AX125" i="2"/>
  <c r="AW125" i="2"/>
  <c r="T125" i="2" s="1"/>
  <c r="W125" i="2"/>
  <c r="U125" i="2"/>
  <c r="M125" i="2"/>
  <c r="L125" i="2"/>
  <c r="K125" i="2"/>
  <c r="J125" i="2"/>
  <c r="I125" i="2"/>
  <c r="H125" i="2"/>
  <c r="G125" i="2"/>
  <c r="F125" i="2"/>
  <c r="E125" i="2"/>
  <c r="B125" i="2"/>
  <c r="BH124" i="2"/>
  <c r="BG124" i="2"/>
  <c r="BF124" i="2"/>
  <c r="BE124" i="2"/>
  <c r="BD124" i="2"/>
  <c r="BC124" i="2"/>
  <c r="BB124" i="2"/>
  <c r="BA124" i="2"/>
  <c r="AZ124" i="2"/>
  <c r="AY124" i="2"/>
  <c r="AX124" i="2"/>
  <c r="AW124" i="2"/>
  <c r="T124" i="2" s="1"/>
  <c r="W124" i="2"/>
  <c r="U124" i="2"/>
  <c r="M124" i="2"/>
  <c r="L124" i="2"/>
  <c r="K124" i="2"/>
  <c r="J124" i="2"/>
  <c r="I124" i="2"/>
  <c r="H124" i="2"/>
  <c r="G124" i="2"/>
  <c r="F124" i="2"/>
  <c r="E124" i="2"/>
  <c r="B124" i="2"/>
  <c r="BH123" i="2"/>
  <c r="BG123" i="2"/>
  <c r="BF123" i="2"/>
  <c r="BE123" i="2"/>
  <c r="BD123" i="2"/>
  <c r="BC123" i="2"/>
  <c r="BB123" i="2"/>
  <c r="BA123" i="2"/>
  <c r="AZ123" i="2"/>
  <c r="AY123" i="2"/>
  <c r="AX123" i="2"/>
  <c r="AW123" i="2"/>
  <c r="T123" i="2" s="1"/>
  <c r="W123" i="2"/>
  <c r="U123" i="2"/>
  <c r="M123" i="2"/>
  <c r="L123" i="2"/>
  <c r="K123" i="2"/>
  <c r="J123" i="2"/>
  <c r="I123" i="2"/>
  <c r="H123" i="2"/>
  <c r="G123" i="2"/>
  <c r="F123" i="2"/>
  <c r="E123" i="2"/>
  <c r="B123" i="2"/>
  <c r="BH122" i="2"/>
  <c r="BG122" i="2"/>
  <c r="BF122" i="2"/>
  <c r="BE122" i="2"/>
  <c r="BD122" i="2"/>
  <c r="BC122" i="2"/>
  <c r="BB122" i="2"/>
  <c r="BA122" i="2"/>
  <c r="AZ122" i="2"/>
  <c r="AY122" i="2"/>
  <c r="AX122" i="2"/>
  <c r="AW122" i="2"/>
  <c r="T122" i="2" s="1"/>
  <c r="W122" i="2"/>
  <c r="U122" i="2"/>
  <c r="M122" i="2"/>
  <c r="L122" i="2"/>
  <c r="K122" i="2"/>
  <c r="J122" i="2"/>
  <c r="I122" i="2"/>
  <c r="H122" i="2"/>
  <c r="G122" i="2"/>
  <c r="F122" i="2"/>
  <c r="E122" i="2"/>
  <c r="B122" i="2"/>
  <c r="BH121" i="2"/>
  <c r="BG121" i="2"/>
  <c r="BF121" i="2"/>
  <c r="BE121" i="2"/>
  <c r="BD121" i="2"/>
  <c r="BC121" i="2"/>
  <c r="BB121" i="2"/>
  <c r="BA121" i="2"/>
  <c r="AZ121" i="2"/>
  <c r="AY121" i="2"/>
  <c r="AX121" i="2"/>
  <c r="AW121" i="2"/>
  <c r="W121" i="2"/>
  <c r="U121" i="2"/>
  <c r="T121" i="2"/>
  <c r="M121" i="2"/>
  <c r="L121" i="2"/>
  <c r="K121" i="2"/>
  <c r="J121" i="2"/>
  <c r="I121" i="2"/>
  <c r="H121" i="2"/>
  <c r="G121" i="2"/>
  <c r="F121" i="2"/>
  <c r="E121" i="2"/>
  <c r="B121" i="2"/>
  <c r="BH120" i="2"/>
  <c r="BG120" i="2"/>
  <c r="BF120" i="2"/>
  <c r="BE120" i="2"/>
  <c r="BD120" i="2"/>
  <c r="BC120" i="2"/>
  <c r="BB120" i="2"/>
  <c r="BA120" i="2"/>
  <c r="AZ120" i="2"/>
  <c r="AY120" i="2"/>
  <c r="AX120" i="2"/>
  <c r="AW120" i="2"/>
  <c r="T120" i="2" s="1"/>
  <c r="W120" i="2"/>
  <c r="U120" i="2"/>
  <c r="M120" i="2"/>
  <c r="L120" i="2"/>
  <c r="K120" i="2"/>
  <c r="J120" i="2"/>
  <c r="I120" i="2"/>
  <c r="H120" i="2"/>
  <c r="G120" i="2"/>
  <c r="F120" i="2"/>
  <c r="E120" i="2"/>
  <c r="B120" i="2"/>
  <c r="BH119" i="2"/>
  <c r="BG119" i="2"/>
  <c r="BF119" i="2"/>
  <c r="BE119" i="2"/>
  <c r="BD119" i="2"/>
  <c r="BC119" i="2"/>
  <c r="BB119" i="2"/>
  <c r="BA119" i="2"/>
  <c r="AZ119" i="2"/>
  <c r="AY119" i="2"/>
  <c r="AX119" i="2"/>
  <c r="AW119" i="2"/>
  <c r="T119" i="2" s="1"/>
  <c r="W119" i="2"/>
  <c r="U119" i="2"/>
  <c r="M119" i="2"/>
  <c r="L119" i="2"/>
  <c r="K119" i="2"/>
  <c r="J119" i="2"/>
  <c r="I119" i="2"/>
  <c r="H119" i="2"/>
  <c r="G119" i="2"/>
  <c r="F119" i="2"/>
  <c r="E119" i="2"/>
  <c r="B119" i="2"/>
  <c r="BH118" i="2"/>
  <c r="BG118" i="2"/>
  <c r="BF118" i="2"/>
  <c r="BE118" i="2"/>
  <c r="BD118" i="2"/>
  <c r="T118" i="2" s="1"/>
  <c r="BC118" i="2"/>
  <c r="BB118" i="2"/>
  <c r="BA118" i="2"/>
  <c r="AZ118" i="2"/>
  <c r="AY118" i="2"/>
  <c r="AX118" i="2"/>
  <c r="AW118" i="2"/>
  <c r="W118" i="2"/>
  <c r="U118" i="2"/>
  <c r="M118" i="2"/>
  <c r="L118" i="2"/>
  <c r="K118" i="2"/>
  <c r="J118" i="2"/>
  <c r="I118" i="2"/>
  <c r="H118" i="2"/>
  <c r="G118" i="2"/>
  <c r="F118" i="2"/>
  <c r="E118" i="2"/>
  <c r="B118" i="2"/>
  <c r="BH117" i="2"/>
  <c r="BG117" i="2"/>
  <c r="BF117" i="2"/>
  <c r="BE117" i="2"/>
  <c r="BD117" i="2"/>
  <c r="BC117" i="2"/>
  <c r="BB117" i="2"/>
  <c r="BA117" i="2"/>
  <c r="AZ117" i="2"/>
  <c r="AY117" i="2"/>
  <c r="AX117" i="2"/>
  <c r="AW117" i="2"/>
  <c r="T117" i="2" s="1"/>
  <c r="W117" i="2"/>
  <c r="U117" i="2"/>
  <c r="M117" i="2"/>
  <c r="L117" i="2"/>
  <c r="K117" i="2"/>
  <c r="J117" i="2"/>
  <c r="I117" i="2"/>
  <c r="H117" i="2"/>
  <c r="G117" i="2"/>
  <c r="F117" i="2"/>
  <c r="E117" i="2"/>
  <c r="B117" i="2"/>
  <c r="BH116" i="2"/>
  <c r="BG116" i="2"/>
  <c r="BF116" i="2"/>
  <c r="BE116" i="2"/>
  <c r="BD116" i="2"/>
  <c r="BC116" i="2"/>
  <c r="BB116" i="2"/>
  <c r="BA116" i="2"/>
  <c r="AZ116" i="2"/>
  <c r="AY116" i="2"/>
  <c r="AX116" i="2"/>
  <c r="T116" i="2" s="1"/>
  <c r="AW116" i="2"/>
  <c r="W116" i="2"/>
  <c r="U116" i="2"/>
  <c r="M116" i="2"/>
  <c r="L116" i="2"/>
  <c r="K116" i="2"/>
  <c r="J116" i="2"/>
  <c r="I116" i="2"/>
  <c r="H116" i="2"/>
  <c r="G116" i="2"/>
  <c r="F116" i="2"/>
  <c r="E116" i="2"/>
  <c r="B116" i="2"/>
  <c r="BH115" i="2"/>
  <c r="BG115" i="2"/>
  <c r="BF115" i="2"/>
  <c r="BE115" i="2"/>
  <c r="BD115" i="2"/>
  <c r="BC115" i="2"/>
  <c r="BB115" i="2"/>
  <c r="BA115" i="2"/>
  <c r="AZ115" i="2"/>
  <c r="AY115" i="2"/>
  <c r="AX115" i="2"/>
  <c r="AW115" i="2"/>
  <c r="T115" i="2" s="1"/>
  <c r="W115" i="2"/>
  <c r="U115" i="2"/>
  <c r="M115" i="2"/>
  <c r="L115" i="2"/>
  <c r="K115" i="2"/>
  <c r="J115" i="2"/>
  <c r="I115" i="2"/>
  <c r="H115" i="2"/>
  <c r="G115" i="2"/>
  <c r="F115" i="2"/>
  <c r="E115" i="2"/>
  <c r="B115" i="2"/>
  <c r="BH114" i="2"/>
  <c r="BG114" i="2"/>
  <c r="BF114" i="2"/>
  <c r="BE114" i="2"/>
  <c r="BD114" i="2"/>
  <c r="BC114" i="2"/>
  <c r="BB114" i="2"/>
  <c r="BA114" i="2"/>
  <c r="AZ114" i="2"/>
  <c r="AY114" i="2"/>
  <c r="AX114" i="2"/>
  <c r="T114" i="2" s="1"/>
  <c r="AW114" i="2"/>
  <c r="W114" i="2"/>
  <c r="U114" i="2"/>
  <c r="M114" i="2"/>
  <c r="L114" i="2"/>
  <c r="K114" i="2"/>
  <c r="J114" i="2"/>
  <c r="I114" i="2"/>
  <c r="H114" i="2"/>
  <c r="G114" i="2"/>
  <c r="F114" i="2"/>
  <c r="E114" i="2"/>
  <c r="B114" i="2"/>
  <c r="BH113" i="2"/>
  <c r="BG113" i="2"/>
  <c r="BF113" i="2"/>
  <c r="BE113" i="2"/>
  <c r="BD113" i="2"/>
  <c r="BC113" i="2"/>
  <c r="BB113" i="2"/>
  <c r="BA113" i="2"/>
  <c r="AZ113" i="2"/>
  <c r="AY113" i="2"/>
  <c r="AX113" i="2"/>
  <c r="AW113" i="2"/>
  <c r="W113" i="2"/>
  <c r="U113" i="2"/>
  <c r="T113" i="2"/>
  <c r="M113" i="2"/>
  <c r="L113" i="2"/>
  <c r="K113" i="2"/>
  <c r="J113" i="2"/>
  <c r="I113" i="2"/>
  <c r="H113" i="2"/>
  <c r="G113" i="2"/>
  <c r="F113" i="2"/>
  <c r="E113" i="2"/>
  <c r="B113" i="2"/>
  <c r="BH112" i="2"/>
  <c r="BG112" i="2"/>
  <c r="BF112" i="2"/>
  <c r="BE112" i="2"/>
  <c r="BD112" i="2"/>
  <c r="BC112" i="2"/>
  <c r="BB112" i="2"/>
  <c r="BA112" i="2"/>
  <c r="AZ112" i="2"/>
  <c r="AY112" i="2"/>
  <c r="AX112" i="2"/>
  <c r="AW112" i="2"/>
  <c r="T112" i="2" s="1"/>
  <c r="W112" i="2"/>
  <c r="U112" i="2"/>
  <c r="M112" i="2"/>
  <c r="L112" i="2"/>
  <c r="K112" i="2"/>
  <c r="J112" i="2"/>
  <c r="I112" i="2"/>
  <c r="H112" i="2"/>
  <c r="G112" i="2"/>
  <c r="F112" i="2"/>
  <c r="E112" i="2"/>
  <c r="BH111" i="2"/>
  <c r="BG111" i="2"/>
  <c r="BF111" i="2"/>
  <c r="BE111" i="2"/>
  <c r="BD111" i="2"/>
  <c r="BC111" i="2"/>
  <c r="BB111" i="2"/>
  <c r="BA111" i="2"/>
  <c r="AZ111" i="2"/>
  <c r="AY111" i="2"/>
  <c r="AX111" i="2"/>
  <c r="T111" i="2" s="1"/>
  <c r="AW111" i="2"/>
  <c r="W111" i="2"/>
  <c r="U111" i="2"/>
  <c r="M111" i="2"/>
  <c r="L111" i="2"/>
  <c r="K111" i="2"/>
  <c r="J111" i="2"/>
  <c r="I111" i="2"/>
  <c r="H111" i="2"/>
  <c r="G111" i="2"/>
  <c r="F111" i="2"/>
  <c r="E111" i="2"/>
  <c r="BH110" i="2"/>
  <c r="BG110" i="2"/>
  <c r="BF110" i="2"/>
  <c r="BE110" i="2"/>
  <c r="BD110" i="2"/>
  <c r="BC110" i="2"/>
  <c r="BB110" i="2"/>
  <c r="BA110" i="2"/>
  <c r="AZ110" i="2"/>
  <c r="AY110" i="2"/>
  <c r="AX110" i="2"/>
  <c r="T110" i="2" s="1"/>
  <c r="AW110" i="2"/>
  <c r="W110" i="2"/>
  <c r="U110" i="2"/>
  <c r="M110" i="2"/>
  <c r="L110" i="2"/>
  <c r="K110" i="2"/>
  <c r="J110" i="2"/>
  <c r="I110" i="2"/>
  <c r="H110" i="2"/>
  <c r="G110" i="2"/>
  <c r="F110" i="2"/>
  <c r="E110" i="2"/>
  <c r="BH109" i="2"/>
  <c r="BG109" i="2"/>
  <c r="BF109" i="2"/>
  <c r="BE109" i="2"/>
  <c r="BD109" i="2"/>
  <c r="BC109" i="2"/>
  <c r="BB109" i="2"/>
  <c r="BA109" i="2"/>
  <c r="AZ109" i="2"/>
  <c r="AY109" i="2"/>
  <c r="AX109" i="2"/>
  <c r="AW109" i="2"/>
  <c r="W109" i="2"/>
  <c r="U109" i="2"/>
  <c r="T109" i="2"/>
  <c r="M109" i="2"/>
  <c r="L109" i="2"/>
  <c r="K109" i="2"/>
  <c r="J109" i="2"/>
  <c r="I109" i="2"/>
  <c r="H109" i="2"/>
  <c r="G109" i="2"/>
  <c r="F109" i="2"/>
  <c r="E109" i="2"/>
  <c r="B109" i="2"/>
  <c r="BH108" i="2"/>
  <c r="BG108" i="2"/>
  <c r="BF108" i="2"/>
  <c r="BE108" i="2"/>
  <c r="BD108" i="2"/>
  <c r="BC108" i="2"/>
  <c r="BB108" i="2"/>
  <c r="BA108" i="2"/>
  <c r="AZ108" i="2"/>
  <c r="AY108" i="2"/>
  <c r="AX108" i="2"/>
  <c r="AW108" i="2"/>
  <c r="T108" i="2" s="1"/>
  <c r="W108" i="2"/>
  <c r="U108" i="2"/>
  <c r="M108" i="2"/>
  <c r="L108" i="2"/>
  <c r="K108" i="2"/>
  <c r="J108" i="2"/>
  <c r="I108" i="2"/>
  <c r="H108" i="2"/>
  <c r="G108" i="2"/>
  <c r="F108" i="2"/>
  <c r="E108" i="2"/>
  <c r="B108" i="2"/>
  <c r="BH107" i="2"/>
  <c r="BG107" i="2"/>
  <c r="BF107" i="2"/>
  <c r="BE107" i="2"/>
  <c r="BD107" i="2"/>
  <c r="BC107" i="2"/>
  <c r="BB107" i="2"/>
  <c r="BA107" i="2"/>
  <c r="AZ107" i="2"/>
  <c r="AY107" i="2"/>
  <c r="AX107" i="2"/>
  <c r="T107" i="2" s="1"/>
  <c r="AW107" i="2"/>
  <c r="W107" i="2"/>
  <c r="U107" i="2"/>
  <c r="M107" i="2"/>
  <c r="L107" i="2"/>
  <c r="K107" i="2"/>
  <c r="J107" i="2"/>
  <c r="I107" i="2"/>
  <c r="H107" i="2"/>
  <c r="G107" i="2"/>
  <c r="F107" i="2"/>
  <c r="E107" i="2"/>
  <c r="B107" i="2"/>
  <c r="BH106" i="2"/>
  <c r="BG106" i="2"/>
  <c r="BF106" i="2"/>
  <c r="BE106" i="2"/>
  <c r="BD106" i="2"/>
  <c r="BC106" i="2"/>
  <c r="BB106" i="2"/>
  <c r="BA106" i="2"/>
  <c r="AZ106" i="2"/>
  <c r="AY106" i="2"/>
  <c r="AX106" i="2"/>
  <c r="AW106" i="2"/>
  <c r="T106" i="2" s="1"/>
  <c r="W106" i="2"/>
  <c r="U106" i="2"/>
  <c r="M106" i="2"/>
  <c r="L106" i="2"/>
  <c r="K106" i="2"/>
  <c r="J106" i="2"/>
  <c r="I106" i="2"/>
  <c r="H106" i="2"/>
  <c r="G106" i="2"/>
  <c r="F106" i="2"/>
  <c r="E106" i="2"/>
  <c r="B106" i="2"/>
  <c r="BH105" i="2"/>
  <c r="BG105" i="2"/>
  <c r="BF105" i="2"/>
  <c r="BE105" i="2"/>
  <c r="BD105" i="2"/>
  <c r="BC105" i="2"/>
  <c r="BB105" i="2"/>
  <c r="BA105" i="2"/>
  <c r="AZ105" i="2"/>
  <c r="AY105" i="2"/>
  <c r="AX105" i="2"/>
  <c r="T105" i="2" s="1"/>
  <c r="AW105" i="2"/>
  <c r="W105" i="2"/>
  <c r="U105" i="2"/>
  <c r="M105" i="2"/>
  <c r="L105" i="2"/>
  <c r="K105" i="2"/>
  <c r="J105" i="2"/>
  <c r="I105" i="2"/>
  <c r="H105" i="2"/>
  <c r="G105" i="2"/>
  <c r="F105" i="2"/>
  <c r="E105" i="2"/>
  <c r="B105" i="2"/>
  <c r="BH104" i="2"/>
  <c r="BG104" i="2"/>
  <c r="BF104" i="2"/>
  <c r="BE104" i="2"/>
  <c r="BD104" i="2"/>
  <c r="BC104" i="2"/>
  <c r="BB104" i="2"/>
  <c r="BA104" i="2"/>
  <c r="AZ104" i="2"/>
  <c r="AY104" i="2"/>
  <c r="AX104" i="2"/>
  <c r="AW104" i="2"/>
  <c r="W104" i="2"/>
  <c r="U104" i="2"/>
  <c r="T104" i="2"/>
  <c r="M104" i="2"/>
  <c r="L104" i="2"/>
  <c r="K104" i="2"/>
  <c r="J104" i="2"/>
  <c r="I104" i="2"/>
  <c r="H104" i="2"/>
  <c r="G104" i="2"/>
  <c r="F104" i="2"/>
  <c r="E104" i="2"/>
  <c r="B104" i="2"/>
  <c r="BH103" i="2"/>
  <c r="BG103" i="2"/>
  <c r="BF103" i="2"/>
  <c r="BE103" i="2"/>
  <c r="BD103" i="2"/>
  <c r="BC103" i="2"/>
  <c r="BB103" i="2"/>
  <c r="BA103" i="2"/>
  <c r="AZ103" i="2"/>
  <c r="AY103" i="2"/>
  <c r="AX103" i="2"/>
  <c r="AW103" i="2"/>
  <c r="W103" i="2"/>
  <c r="U103" i="2"/>
  <c r="M103" i="2"/>
  <c r="E26" i="5" s="1"/>
  <c r="D25" i="8" s="1"/>
  <c r="L103" i="2"/>
  <c r="K103" i="2"/>
  <c r="J103" i="2"/>
  <c r="I103" i="2"/>
  <c r="H103" i="2"/>
  <c r="G103" i="2"/>
  <c r="F103" i="2"/>
  <c r="E103" i="2"/>
  <c r="B103" i="2"/>
  <c r="BH102" i="2"/>
  <c r="BG102" i="2"/>
  <c r="BF102" i="2"/>
  <c r="BE102" i="2"/>
  <c r="BD102" i="2"/>
  <c r="BC102" i="2"/>
  <c r="BB102" i="2"/>
  <c r="BA102" i="2"/>
  <c r="AZ102" i="2"/>
  <c r="AY102" i="2"/>
  <c r="AX102" i="2"/>
  <c r="AW102" i="2"/>
  <c r="W102" i="2"/>
  <c r="U102" i="2"/>
  <c r="M102" i="2"/>
  <c r="L102" i="2"/>
  <c r="K102" i="2"/>
  <c r="J102" i="2"/>
  <c r="I102" i="2"/>
  <c r="H102" i="2"/>
  <c r="G102" i="2"/>
  <c r="F102" i="2"/>
  <c r="E102" i="2"/>
  <c r="B102" i="2"/>
  <c r="BH101" i="2"/>
  <c r="BG101" i="2"/>
  <c r="BF101" i="2"/>
  <c r="BE101" i="2"/>
  <c r="BD101" i="2"/>
  <c r="BC101" i="2"/>
  <c r="BB101" i="2"/>
  <c r="BA101" i="2"/>
  <c r="AZ101" i="2"/>
  <c r="AY101" i="2"/>
  <c r="AX101" i="2"/>
  <c r="AW101" i="2"/>
  <c r="W101" i="2"/>
  <c r="U101" i="2"/>
  <c r="T101" i="2"/>
  <c r="M101" i="2"/>
  <c r="L101" i="2"/>
  <c r="K101" i="2"/>
  <c r="J101" i="2"/>
  <c r="I101" i="2"/>
  <c r="H101" i="2"/>
  <c r="G101" i="2"/>
  <c r="F101" i="2"/>
  <c r="E101" i="2"/>
  <c r="B101" i="2"/>
  <c r="BH100" i="2"/>
  <c r="BG100" i="2"/>
  <c r="BF100" i="2"/>
  <c r="BE100" i="2"/>
  <c r="BD100" i="2"/>
  <c r="BC100" i="2"/>
  <c r="BB100" i="2"/>
  <c r="BA100" i="2"/>
  <c r="AZ100" i="2"/>
  <c r="AY100" i="2"/>
  <c r="AX100" i="2"/>
  <c r="AW100" i="2"/>
  <c r="W100" i="2"/>
  <c r="U100" i="2"/>
  <c r="M100" i="2"/>
  <c r="L100" i="2"/>
  <c r="K100" i="2"/>
  <c r="J100" i="2"/>
  <c r="I100" i="2"/>
  <c r="H100" i="2"/>
  <c r="G100" i="2"/>
  <c r="F100" i="2"/>
  <c r="E100" i="2"/>
  <c r="B100" i="2"/>
  <c r="BH99" i="2"/>
  <c r="BG99" i="2"/>
  <c r="BF99" i="2"/>
  <c r="BE99" i="2"/>
  <c r="BD99" i="2"/>
  <c r="BC99" i="2"/>
  <c r="BB99" i="2"/>
  <c r="BA99" i="2"/>
  <c r="AZ99" i="2"/>
  <c r="AY99" i="2"/>
  <c r="AX99" i="2"/>
  <c r="T99" i="2" s="1"/>
  <c r="AW99" i="2"/>
  <c r="W99" i="2"/>
  <c r="U99" i="2"/>
  <c r="M99" i="2"/>
  <c r="L99" i="2"/>
  <c r="K99" i="2"/>
  <c r="J99" i="2"/>
  <c r="I99" i="2"/>
  <c r="H99" i="2"/>
  <c r="G99" i="2"/>
  <c r="F99" i="2"/>
  <c r="E99" i="2"/>
  <c r="B99" i="2"/>
  <c r="BH98" i="2"/>
  <c r="BG98" i="2"/>
  <c r="BF98" i="2"/>
  <c r="BE98" i="2"/>
  <c r="BD98" i="2"/>
  <c r="BC98" i="2"/>
  <c r="BB98" i="2"/>
  <c r="BA98" i="2"/>
  <c r="AZ98" i="2"/>
  <c r="AY98" i="2"/>
  <c r="AX98" i="2"/>
  <c r="AW98" i="2"/>
  <c r="W98" i="2"/>
  <c r="U98" i="2"/>
  <c r="M98" i="2"/>
  <c r="L98" i="2"/>
  <c r="K98" i="2"/>
  <c r="J98" i="2"/>
  <c r="I98" i="2"/>
  <c r="H98" i="2"/>
  <c r="G98" i="2"/>
  <c r="F98" i="2"/>
  <c r="E98" i="2"/>
  <c r="B98" i="2"/>
  <c r="BH97" i="2"/>
  <c r="BG97" i="2"/>
  <c r="BF97" i="2"/>
  <c r="BE97" i="2"/>
  <c r="BD97" i="2"/>
  <c r="BC97" i="2"/>
  <c r="BB97" i="2"/>
  <c r="BA97" i="2"/>
  <c r="AZ97" i="2"/>
  <c r="AY97" i="2"/>
  <c r="AX97" i="2"/>
  <c r="AW97" i="2"/>
  <c r="T97" i="2" s="1"/>
  <c r="W97" i="2"/>
  <c r="U97" i="2"/>
  <c r="M97" i="2"/>
  <c r="L97" i="2"/>
  <c r="K97" i="2"/>
  <c r="J97" i="2"/>
  <c r="I97" i="2"/>
  <c r="H97" i="2"/>
  <c r="G97" i="2"/>
  <c r="F97" i="2"/>
  <c r="E97" i="2"/>
  <c r="B97" i="2"/>
  <c r="BH96" i="2"/>
  <c r="BG96" i="2"/>
  <c r="BF96" i="2"/>
  <c r="BE96" i="2"/>
  <c r="BD96" i="2"/>
  <c r="BC96" i="2"/>
  <c r="BB96" i="2"/>
  <c r="BA96" i="2"/>
  <c r="AZ96" i="2"/>
  <c r="AY96" i="2"/>
  <c r="AX96" i="2"/>
  <c r="AW96" i="2"/>
  <c r="W96" i="2"/>
  <c r="U96" i="2"/>
  <c r="T96" i="2"/>
  <c r="M96" i="2"/>
  <c r="L96" i="2"/>
  <c r="K96" i="2"/>
  <c r="J96" i="2"/>
  <c r="I96" i="2"/>
  <c r="H96" i="2"/>
  <c r="G96" i="2"/>
  <c r="F96" i="2"/>
  <c r="E96" i="2"/>
  <c r="B96" i="2"/>
  <c r="BH95" i="2"/>
  <c r="BG95" i="2"/>
  <c r="BF95" i="2"/>
  <c r="BE95" i="2"/>
  <c r="BD95" i="2"/>
  <c r="BC95" i="2"/>
  <c r="BB95" i="2"/>
  <c r="BA95" i="2"/>
  <c r="AZ95" i="2"/>
  <c r="AY95" i="2"/>
  <c r="AX95" i="2"/>
  <c r="AW95" i="2"/>
  <c r="W95" i="2"/>
  <c r="U95" i="2"/>
  <c r="M95" i="2"/>
  <c r="L95" i="2"/>
  <c r="K95" i="2"/>
  <c r="J95" i="2"/>
  <c r="I95" i="2"/>
  <c r="H95" i="2"/>
  <c r="G95" i="2"/>
  <c r="F95" i="2"/>
  <c r="E95" i="2"/>
  <c r="B95" i="2"/>
  <c r="BH94" i="2"/>
  <c r="BG94" i="2"/>
  <c r="BF94" i="2"/>
  <c r="BE94" i="2"/>
  <c r="BD94" i="2"/>
  <c r="BC94" i="2"/>
  <c r="BB94" i="2"/>
  <c r="BA94" i="2"/>
  <c r="AZ94" i="2"/>
  <c r="AY94" i="2"/>
  <c r="AX94" i="2"/>
  <c r="AW94" i="2"/>
  <c r="W94" i="2"/>
  <c r="U94" i="2"/>
  <c r="M94" i="2"/>
  <c r="L94" i="2"/>
  <c r="K94" i="2"/>
  <c r="J94" i="2"/>
  <c r="I94" i="2"/>
  <c r="H94" i="2"/>
  <c r="G94" i="2"/>
  <c r="F94" i="2"/>
  <c r="E94" i="2"/>
  <c r="B94" i="2"/>
  <c r="BH93" i="2"/>
  <c r="BG93" i="2"/>
  <c r="BF93" i="2"/>
  <c r="BE93" i="2"/>
  <c r="BD93" i="2"/>
  <c r="BC93" i="2"/>
  <c r="BB93" i="2"/>
  <c r="BA93" i="2"/>
  <c r="AZ93" i="2"/>
  <c r="AY93" i="2"/>
  <c r="AX93" i="2"/>
  <c r="AW93" i="2"/>
  <c r="W93" i="2"/>
  <c r="U93" i="2"/>
  <c r="T93" i="2"/>
  <c r="M93" i="2"/>
  <c r="L93" i="2"/>
  <c r="K93" i="2"/>
  <c r="J93" i="2"/>
  <c r="I93" i="2"/>
  <c r="H93" i="2"/>
  <c r="G93" i="2"/>
  <c r="F93" i="2"/>
  <c r="E93" i="2"/>
  <c r="B93" i="2"/>
  <c r="BH92" i="2"/>
  <c r="BG92" i="2"/>
  <c r="BF92" i="2"/>
  <c r="BE92" i="2"/>
  <c r="BD92" i="2"/>
  <c r="BC92" i="2"/>
  <c r="BB92" i="2"/>
  <c r="BA92" i="2"/>
  <c r="AZ92" i="2"/>
  <c r="AY92" i="2"/>
  <c r="AX92" i="2"/>
  <c r="AW92" i="2"/>
  <c r="W92" i="2"/>
  <c r="U92" i="2"/>
  <c r="T92" i="2"/>
  <c r="M92" i="2"/>
  <c r="L92" i="2"/>
  <c r="K92" i="2"/>
  <c r="J92" i="2"/>
  <c r="I92" i="2"/>
  <c r="H92" i="2"/>
  <c r="G92" i="2"/>
  <c r="F92" i="2"/>
  <c r="E92" i="2"/>
  <c r="B92" i="2"/>
  <c r="BH91" i="2"/>
  <c r="BG91" i="2"/>
  <c r="BF91" i="2"/>
  <c r="BE91" i="2"/>
  <c r="BD91" i="2"/>
  <c r="BC91" i="2"/>
  <c r="T91" i="2" s="1"/>
  <c r="BB91" i="2"/>
  <c r="BA91" i="2"/>
  <c r="AZ91" i="2"/>
  <c r="AY91" i="2"/>
  <c r="AX91" i="2"/>
  <c r="AW91" i="2"/>
  <c r="W91" i="2"/>
  <c r="U91" i="2"/>
  <c r="M91" i="2"/>
  <c r="L91" i="2"/>
  <c r="K91" i="2"/>
  <c r="J91" i="2"/>
  <c r="I91" i="2"/>
  <c r="H91" i="2"/>
  <c r="G91" i="2"/>
  <c r="F91" i="2"/>
  <c r="E91" i="2"/>
  <c r="B91" i="2"/>
  <c r="BH90" i="2"/>
  <c r="BG90" i="2"/>
  <c r="BF90" i="2"/>
  <c r="BE90" i="2"/>
  <c r="BD90" i="2"/>
  <c r="BC90" i="2"/>
  <c r="BB90" i="2"/>
  <c r="T90" i="2" s="1"/>
  <c r="BA90" i="2"/>
  <c r="AZ90" i="2"/>
  <c r="AY90" i="2"/>
  <c r="AX90" i="2"/>
  <c r="AW90" i="2"/>
  <c r="W90" i="2"/>
  <c r="U90" i="2"/>
  <c r="M90" i="2"/>
  <c r="L90" i="2"/>
  <c r="K90" i="2"/>
  <c r="J90" i="2"/>
  <c r="I90" i="2"/>
  <c r="H90" i="2"/>
  <c r="G90" i="2"/>
  <c r="F90" i="2"/>
  <c r="E90" i="2"/>
  <c r="B90" i="2"/>
  <c r="BH89" i="2"/>
  <c r="BG89" i="2"/>
  <c r="BF89" i="2"/>
  <c r="BE89" i="2"/>
  <c r="BD89" i="2"/>
  <c r="BC89" i="2"/>
  <c r="BB89" i="2"/>
  <c r="BA89" i="2"/>
  <c r="AZ89" i="2"/>
  <c r="AY89" i="2"/>
  <c r="AX89" i="2"/>
  <c r="AW89" i="2"/>
  <c r="W89" i="2"/>
  <c r="U89" i="2"/>
  <c r="T89" i="2"/>
  <c r="M89" i="2"/>
  <c r="L89" i="2"/>
  <c r="K89" i="2"/>
  <c r="J89" i="2"/>
  <c r="I89" i="2"/>
  <c r="H89" i="2"/>
  <c r="G89" i="2"/>
  <c r="F89" i="2"/>
  <c r="E89" i="2"/>
  <c r="B89" i="2"/>
  <c r="BH88" i="2"/>
  <c r="BG88" i="2"/>
  <c r="BF88" i="2"/>
  <c r="BE88" i="2"/>
  <c r="BD88" i="2"/>
  <c r="BC88" i="2"/>
  <c r="BB88" i="2"/>
  <c r="BA88" i="2"/>
  <c r="AZ88" i="2"/>
  <c r="AY88" i="2"/>
  <c r="AX88" i="2"/>
  <c r="T88" i="2" s="1"/>
  <c r="AW88" i="2"/>
  <c r="W88" i="2"/>
  <c r="U88" i="2"/>
  <c r="M88" i="2"/>
  <c r="L88" i="2"/>
  <c r="K88" i="2"/>
  <c r="J88" i="2"/>
  <c r="I88" i="2"/>
  <c r="H88" i="2"/>
  <c r="G88" i="2"/>
  <c r="F88" i="2"/>
  <c r="E88" i="2"/>
  <c r="B88" i="2"/>
  <c r="BH87" i="2"/>
  <c r="BG87" i="2"/>
  <c r="BF87" i="2"/>
  <c r="BE87" i="2"/>
  <c r="BD87" i="2"/>
  <c r="BC87" i="2"/>
  <c r="BB87" i="2"/>
  <c r="BA87" i="2"/>
  <c r="AZ87" i="2"/>
  <c r="AY87" i="2"/>
  <c r="AX87" i="2"/>
  <c r="AW87" i="2"/>
  <c r="W87" i="2"/>
  <c r="U87" i="2"/>
  <c r="T87" i="2"/>
  <c r="M87" i="2"/>
  <c r="L87" i="2"/>
  <c r="K87" i="2"/>
  <c r="J87" i="2"/>
  <c r="I87" i="2"/>
  <c r="H87" i="2"/>
  <c r="G87" i="2"/>
  <c r="F87" i="2"/>
  <c r="E87" i="2"/>
  <c r="B87" i="2"/>
  <c r="BH86" i="2"/>
  <c r="BG86" i="2"/>
  <c r="BF86" i="2"/>
  <c r="BE86" i="2"/>
  <c r="BD86" i="2"/>
  <c r="BC86" i="2"/>
  <c r="BB86" i="2"/>
  <c r="BA86" i="2"/>
  <c r="AZ86" i="2"/>
  <c r="AY86" i="2"/>
  <c r="AX86" i="2"/>
  <c r="AW86" i="2"/>
  <c r="T86" i="2" s="1"/>
  <c r="W86" i="2"/>
  <c r="U86" i="2"/>
  <c r="M86" i="2"/>
  <c r="L86" i="2"/>
  <c r="K86" i="2"/>
  <c r="J86" i="2"/>
  <c r="I86" i="2"/>
  <c r="H86" i="2"/>
  <c r="G86" i="2"/>
  <c r="F86" i="2"/>
  <c r="E86" i="2"/>
  <c r="BH85" i="2"/>
  <c r="BG85" i="2"/>
  <c r="BF85" i="2"/>
  <c r="BE85" i="2"/>
  <c r="BD85" i="2"/>
  <c r="BC85" i="2"/>
  <c r="BB85" i="2"/>
  <c r="BA85" i="2"/>
  <c r="AZ85" i="2"/>
  <c r="AY85" i="2"/>
  <c r="T85" i="2" s="1"/>
  <c r="AX85" i="2"/>
  <c r="AW85" i="2"/>
  <c r="W85" i="2"/>
  <c r="U85" i="2"/>
  <c r="M85" i="2"/>
  <c r="L85" i="2"/>
  <c r="K85" i="2"/>
  <c r="J85" i="2"/>
  <c r="I85" i="2"/>
  <c r="H85" i="2"/>
  <c r="G85" i="2"/>
  <c r="F85" i="2"/>
  <c r="E85" i="2"/>
  <c r="B85" i="2"/>
  <c r="BH84" i="2"/>
  <c r="BG84" i="2"/>
  <c r="BF84" i="2"/>
  <c r="BE84" i="2"/>
  <c r="BD84" i="2"/>
  <c r="BC84" i="2"/>
  <c r="BB84" i="2"/>
  <c r="BA84" i="2"/>
  <c r="AZ84" i="2"/>
  <c r="AY84" i="2"/>
  <c r="AX84" i="2"/>
  <c r="AW84" i="2"/>
  <c r="W84" i="2"/>
  <c r="U84" i="2"/>
  <c r="T84" i="2"/>
  <c r="M84" i="2"/>
  <c r="L84" i="2"/>
  <c r="K84" i="2"/>
  <c r="J84" i="2"/>
  <c r="I84" i="2"/>
  <c r="H84" i="2"/>
  <c r="G84" i="2"/>
  <c r="F84" i="2"/>
  <c r="E84" i="2"/>
  <c r="B84" i="2"/>
  <c r="BH83" i="2"/>
  <c r="BG83" i="2"/>
  <c r="BF83" i="2"/>
  <c r="BE83" i="2"/>
  <c r="BD83" i="2"/>
  <c r="BC83" i="2"/>
  <c r="BB83" i="2"/>
  <c r="BA83" i="2"/>
  <c r="AZ83" i="2"/>
  <c r="AY83" i="2"/>
  <c r="AX83" i="2"/>
  <c r="AW83" i="2"/>
  <c r="T83" i="2" s="1"/>
  <c r="W83" i="2"/>
  <c r="U83" i="2"/>
  <c r="M83" i="2"/>
  <c r="L83" i="2"/>
  <c r="K83" i="2"/>
  <c r="J83" i="2"/>
  <c r="I83" i="2"/>
  <c r="H83" i="2"/>
  <c r="G83" i="2"/>
  <c r="F83" i="2"/>
  <c r="E83" i="2"/>
  <c r="B83" i="2"/>
  <c r="BH82" i="2"/>
  <c r="BG82" i="2"/>
  <c r="BF82" i="2"/>
  <c r="BE82" i="2"/>
  <c r="BD82" i="2"/>
  <c r="BC82" i="2"/>
  <c r="BB82" i="2"/>
  <c r="BA82" i="2"/>
  <c r="AZ82" i="2"/>
  <c r="AY82" i="2"/>
  <c r="AX82" i="2"/>
  <c r="AW82" i="2"/>
  <c r="T82" i="2" s="1"/>
  <c r="W82" i="2"/>
  <c r="U82" i="2"/>
  <c r="M82" i="2"/>
  <c r="L82" i="2"/>
  <c r="K82" i="2"/>
  <c r="J82" i="2"/>
  <c r="I82" i="2"/>
  <c r="H82" i="2"/>
  <c r="G82" i="2"/>
  <c r="F82" i="2"/>
  <c r="E82" i="2"/>
  <c r="BH81" i="2"/>
  <c r="BG81" i="2"/>
  <c r="BF81" i="2"/>
  <c r="BE81" i="2"/>
  <c r="BD81" i="2"/>
  <c r="BC81" i="2"/>
  <c r="BB81" i="2"/>
  <c r="BA81" i="2"/>
  <c r="AZ81" i="2"/>
  <c r="AY81" i="2"/>
  <c r="AX81" i="2"/>
  <c r="AW81" i="2"/>
  <c r="W81" i="2"/>
  <c r="U81" i="2"/>
  <c r="T81" i="2"/>
  <c r="M81" i="2"/>
  <c r="L81" i="2"/>
  <c r="K81" i="2"/>
  <c r="J81" i="2"/>
  <c r="I81" i="2"/>
  <c r="H81" i="2"/>
  <c r="G81" i="2"/>
  <c r="F81" i="2"/>
  <c r="E81" i="2"/>
  <c r="BH80" i="2"/>
  <c r="BG80" i="2"/>
  <c r="BF80" i="2"/>
  <c r="BE80" i="2"/>
  <c r="BD80" i="2"/>
  <c r="BC80" i="2"/>
  <c r="BB80" i="2"/>
  <c r="BA80" i="2"/>
  <c r="AZ80" i="2"/>
  <c r="AY80" i="2"/>
  <c r="AX80" i="2"/>
  <c r="AW80" i="2"/>
  <c r="T80" i="2" s="1"/>
  <c r="W80" i="2"/>
  <c r="U80" i="2"/>
  <c r="M80" i="2"/>
  <c r="L80" i="2"/>
  <c r="K80" i="2"/>
  <c r="J80" i="2"/>
  <c r="I80" i="2"/>
  <c r="H80" i="2"/>
  <c r="G80" i="2"/>
  <c r="F80" i="2"/>
  <c r="E80" i="2"/>
  <c r="B80" i="2"/>
  <c r="BH79" i="2"/>
  <c r="BG79" i="2"/>
  <c r="BF79" i="2"/>
  <c r="BE79" i="2"/>
  <c r="BD79" i="2"/>
  <c r="BC79" i="2"/>
  <c r="BB79" i="2"/>
  <c r="BA79" i="2"/>
  <c r="AZ79" i="2"/>
  <c r="AY79" i="2"/>
  <c r="AX79" i="2"/>
  <c r="AW79" i="2"/>
  <c r="T79" i="2" s="1"/>
  <c r="W79" i="2"/>
  <c r="U79" i="2"/>
  <c r="M79" i="2"/>
  <c r="L79" i="2"/>
  <c r="K79" i="2"/>
  <c r="J79" i="2"/>
  <c r="I79" i="2"/>
  <c r="H79" i="2"/>
  <c r="G79" i="2"/>
  <c r="F79" i="2"/>
  <c r="E79" i="2"/>
  <c r="BH78" i="2"/>
  <c r="BG78" i="2"/>
  <c r="BF78" i="2"/>
  <c r="BE78" i="2"/>
  <c r="BD78" i="2"/>
  <c r="BC78" i="2"/>
  <c r="BB78" i="2"/>
  <c r="T78" i="2" s="1"/>
  <c r="BA78" i="2"/>
  <c r="AZ78" i="2"/>
  <c r="AY78" i="2"/>
  <c r="AX78" i="2"/>
  <c r="AW78" i="2"/>
  <c r="W78" i="2"/>
  <c r="U78" i="2"/>
  <c r="M78" i="2"/>
  <c r="L78" i="2"/>
  <c r="K78" i="2"/>
  <c r="J78" i="2"/>
  <c r="I78" i="2"/>
  <c r="H78" i="2"/>
  <c r="G78" i="2"/>
  <c r="F78" i="2"/>
  <c r="E78" i="2"/>
  <c r="B78" i="2"/>
  <c r="BH77" i="2"/>
  <c r="BG77" i="2"/>
  <c r="BF77" i="2"/>
  <c r="BE77" i="2"/>
  <c r="BD77" i="2"/>
  <c r="BC77" i="2"/>
  <c r="BB77" i="2"/>
  <c r="BA77" i="2"/>
  <c r="AZ77" i="2"/>
  <c r="AY77" i="2"/>
  <c r="AX77" i="2"/>
  <c r="AW77" i="2"/>
  <c r="T77" i="2" s="1"/>
  <c r="W77" i="2"/>
  <c r="U77" i="2"/>
  <c r="M77" i="2"/>
  <c r="L77" i="2"/>
  <c r="K77" i="2"/>
  <c r="J77" i="2"/>
  <c r="I77" i="2"/>
  <c r="H77" i="2"/>
  <c r="G77" i="2"/>
  <c r="F77" i="2"/>
  <c r="E77" i="2"/>
  <c r="BH76" i="2"/>
  <c r="BG76" i="2"/>
  <c r="BF76" i="2"/>
  <c r="BE76" i="2"/>
  <c r="BD76" i="2"/>
  <c r="BC76" i="2"/>
  <c r="BB76" i="2"/>
  <c r="BA76" i="2"/>
  <c r="AZ76" i="2"/>
  <c r="AY76" i="2"/>
  <c r="T76" i="2" s="1"/>
  <c r="AX76" i="2"/>
  <c r="AW76" i="2"/>
  <c r="W76" i="2"/>
  <c r="U76" i="2"/>
  <c r="M76" i="2"/>
  <c r="L76" i="2"/>
  <c r="K76" i="2"/>
  <c r="J76" i="2"/>
  <c r="I76" i="2"/>
  <c r="H76" i="2"/>
  <c r="G76" i="2"/>
  <c r="F76" i="2"/>
  <c r="E76" i="2"/>
  <c r="B76" i="2"/>
  <c r="BH75" i="2"/>
  <c r="BG75" i="2"/>
  <c r="BF75" i="2"/>
  <c r="BE75" i="2"/>
  <c r="BD75" i="2"/>
  <c r="BC75" i="2"/>
  <c r="BB75" i="2"/>
  <c r="T75" i="2" s="1"/>
  <c r="BA75" i="2"/>
  <c r="AZ75" i="2"/>
  <c r="AY75" i="2"/>
  <c r="AX75" i="2"/>
  <c r="AW75" i="2"/>
  <c r="W75" i="2"/>
  <c r="U75" i="2"/>
  <c r="M75" i="2"/>
  <c r="L75" i="2"/>
  <c r="K75" i="2"/>
  <c r="J75" i="2"/>
  <c r="I75" i="2"/>
  <c r="H75" i="2"/>
  <c r="G75" i="2"/>
  <c r="F75" i="2"/>
  <c r="E75" i="2"/>
  <c r="B75" i="2"/>
  <c r="BH74" i="2"/>
  <c r="BG74" i="2"/>
  <c r="BF74" i="2"/>
  <c r="BE74" i="2"/>
  <c r="BD74" i="2"/>
  <c r="BC74" i="2"/>
  <c r="BB74" i="2"/>
  <c r="BA74" i="2"/>
  <c r="AZ74" i="2"/>
  <c r="AY74" i="2"/>
  <c r="AX74" i="2"/>
  <c r="AW74" i="2"/>
  <c r="T74" i="2" s="1"/>
  <c r="W74" i="2"/>
  <c r="U74" i="2"/>
  <c r="M74" i="2"/>
  <c r="L74" i="2"/>
  <c r="K74" i="2"/>
  <c r="J74" i="2"/>
  <c r="I74" i="2"/>
  <c r="H74" i="2"/>
  <c r="G74" i="2"/>
  <c r="F74" i="2"/>
  <c r="E74" i="2"/>
  <c r="B74" i="2"/>
  <c r="BH73" i="2"/>
  <c r="BG73" i="2"/>
  <c r="BF73" i="2"/>
  <c r="BE73" i="2"/>
  <c r="BD73" i="2"/>
  <c r="BC73" i="2"/>
  <c r="BB73" i="2"/>
  <c r="BA73" i="2"/>
  <c r="AZ73" i="2"/>
  <c r="AY73" i="2"/>
  <c r="T73" i="2" s="1"/>
  <c r="AX73" i="2"/>
  <c r="AW73" i="2"/>
  <c r="W73" i="2"/>
  <c r="U73" i="2"/>
  <c r="M73" i="2"/>
  <c r="L73" i="2"/>
  <c r="K73" i="2"/>
  <c r="J73" i="2"/>
  <c r="I73" i="2"/>
  <c r="H73" i="2"/>
  <c r="G73" i="2"/>
  <c r="F73" i="2"/>
  <c r="E73" i="2"/>
  <c r="B73" i="2"/>
  <c r="BH72" i="2"/>
  <c r="BG72" i="2"/>
  <c r="BF72" i="2"/>
  <c r="BE72" i="2"/>
  <c r="BD72" i="2"/>
  <c r="BC72" i="2"/>
  <c r="BB72" i="2"/>
  <c r="BA72" i="2"/>
  <c r="AZ72" i="2"/>
  <c r="AY72" i="2"/>
  <c r="AX72" i="2"/>
  <c r="AW72" i="2"/>
  <c r="T72" i="2" s="1"/>
  <c r="W72" i="2"/>
  <c r="U72" i="2"/>
  <c r="M72" i="2"/>
  <c r="L72" i="2"/>
  <c r="K72" i="2"/>
  <c r="J72" i="2"/>
  <c r="I72" i="2"/>
  <c r="H72" i="2"/>
  <c r="G72" i="2"/>
  <c r="F72" i="2"/>
  <c r="E72" i="2"/>
  <c r="B72" i="2"/>
  <c r="BH71" i="2"/>
  <c r="BG71" i="2"/>
  <c r="BF71" i="2"/>
  <c r="BE71" i="2"/>
  <c r="BD71" i="2"/>
  <c r="BC71" i="2"/>
  <c r="BB71" i="2"/>
  <c r="BA71" i="2"/>
  <c r="AZ71" i="2"/>
  <c r="AY71" i="2"/>
  <c r="AX71" i="2"/>
  <c r="AW71" i="2"/>
  <c r="T71" i="2" s="1"/>
  <c r="W71" i="2"/>
  <c r="U71" i="2"/>
  <c r="M71" i="2"/>
  <c r="L71" i="2"/>
  <c r="K71" i="2"/>
  <c r="J71" i="2"/>
  <c r="I71" i="2"/>
  <c r="H71" i="2"/>
  <c r="G71" i="2"/>
  <c r="F71" i="2"/>
  <c r="E71" i="2"/>
  <c r="B71" i="2"/>
  <c r="BH70" i="2"/>
  <c r="BG70" i="2"/>
  <c r="BF70" i="2"/>
  <c r="BE70" i="2"/>
  <c r="BD70" i="2"/>
  <c r="BC70" i="2"/>
  <c r="BB70" i="2"/>
  <c r="BA70" i="2"/>
  <c r="AZ70" i="2"/>
  <c r="AY70" i="2"/>
  <c r="AX70" i="2"/>
  <c r="AW70" i="2"/>
  <c r="W70" i="2"/>
  <c r="U70" i="2"/>
  <c r="T70" i="2"/>
  <c r="M70" i="2"/>
  <c r="L70" i="2"/>
  <c r="K70" i="2"/>
  <c r="J70" i="2"/>
  <c r="I70" i="2"/>
  <c r="H70" i="2"/>
  <c r="G70" i="2"/>
  <c r="F70" i="2"/>
  <c r="E70" i="2"/>
  <c r="B70" i="2"/>
  <c r="BH69" i="2"/>
  <c r="BG69" i="2"/>
  <c r="BF69" i="2"/>
  <c r="BE69" i="2"/>
  <c r="BD69" i="2"/>
  <c r="BC69" i="2"/>
  <c r="BB69" i="2"/>
  <c r="BA69" i="2"/>
  <c r="AZ69" i="2"/>
  <c r="AY69" i="2"/>
  <c r="AX69" i="2"/>
  <c r="AW69" i="2"/>
  <c r="T69" i="2" s="1"/>
  <c r="W69" i="2"/>
  <c r="U69" i="2"/>
  <c r="M69" i="2"/>
  <c r="L69" i="2"/>
  <c r="K69" i="2"/>
  <c r="J69" i="2"/>
  <c r="I69" i="2"/>
  <c r="H69" i="2"/>
  <c r="G69" i="2"/>
  <c r="F69" i="2"/>
  <c r="E69" i="2"/>
  <c r="B69" i="2"/>
  <c r="BH68" i="2"/>
  <c r="BG68" i="2"/>
  <c r="BF68" i="2"/>
  <c r="BE68" i="2"/>
  <c r="BD68" i="2"/>
  <c r="BC68" i="2"/>
  <c r="BB68" i="2"/>
  <c r="BA68" i="2"/>
  <c r="AZ68" i="2"/>
  <c r="AY68" i="2"/>
  <c r="T68" i="2" s="1"/>
  <c r="AX68" i="2"/>
  <c r="AW68" i="2"/>
  <c r="W68" i="2"/>
  <c r="U68" i="2"/>
  <c r="M68" i="2"/>
  <c r="L68" i="2"/>
  <c r="K68" i="2"/>
  <c r="J68" i="2"/>
  <c r="I68" i="2"/>
  <c r="H68" i="2"/>
  <c r="G68" i="2"/>
  <c r="F68" i="2"/>
  <c r="E68" i="2"/>
  <c r="BH67" i="2"/>
  <c r="BG67" i="2"/>
  <c r="BF67" i="2"/>
  <c r="BE67" i="2"/>
  <c r="BD67" i="2"/>
  <c r="BC67" i="2"/>
  <c r="T67" i="2" s="1"/>
  <c r="BB67" i="2"/>
  <c r="BA67" i="2"/>
  <c r="AZ67" i="2"/>
  <c r="AY67" i="2"/>
  <c r="AX67" i="2"/>
  <c r="AW67" i="2"/>
  <c r="W67" i="2"/>
  <c r="U67" i="2"/>
  <c r="M67" i="2"/>
  <c r="L67" i="2"/>
  <c r="K67" i="2"/>
  <c r="J67" i="2"/>
  <c r="I67" i="2"/>
  <c r="H67" i="2"/>
  <c r="G67" i="2"/>
  <c r="F67" i="2"/>
  <c r="E67" i="2"/>
  <c r="B67" i="2"/>
  <c r="BH66" i="2"/>
  <c r="BG66" i="2"/>
  <c r="BF66" i="2"/>
  <c r="BE66" i="2"/>
  <c r="BD66" i="2"/>
  <c r="BC66" i="2"/>
  <c r="BB66" i="2"/>
  <c r="BA66" i="2"/>
  <c r="AZ66" i="2"/>
  <c r="AY66" i="2"/>
  <c r="AX66" i="2"/>
  <c r="AW66" i="2"/>
  <c r="W66" i="2"/>
  <c r="U66" i="2"/>
  <c r="M66" i="2"/>
  <c r="L66" i="2"/>
  <c r="K66" i="2"/>
  <c r="J66" i="2"/>
  <c r="I66" i="2"/>
  <c r="H66" i="2"/>
  <c r="G66" i="2"/>
  <c r="F66" i="2"/>
  <c r="E66" i="2"/>
  <c r="B66" i="2"/>
  <c r="BH65" i="2"/>
  <c r="BG65" i="2"/>
  <c r="BF65" i="2"/>
  <c r="BE65" i="2"/>
  <c r="BD65" i="2"/>
  <c r="BC65" i="2"/>
  <c r="BB65" i="2"/>
  <c r="BA65" i="2"/>
  <c r="AZ65" i="2"/>
  <c r="AY65" i="2"/>
  <c r="T65" i="2" s="1"/>
  <c r="AX65" i="2"/>
  <c r="AW65" i="2"/>
  <c r="W65" i="2"/>
  <c r="U65" i="2"/>
  <c r="M65" i="2"/>
  <c r="L65" i="2"/>
  <c r="K65" i="2"/>
  <c r="J65" i="2"/>
  <c r="I65" i="2"/>
  <c r="H65" i="2"/>
  <c r="G65" i="2"/>
  <c r="F65" i="2"/>
  <c r="E65" i="2"/>
  <c r="B65" i="2"/>
  <c r="BH64" i="2"/>
  <c r="BG64" i="2"/>
  <c r="BF64" i="2"/>
  <c r="BE64" i="2"/>
  <c r="BD64" i="2"/>
  <c r="BC64" i="2"/>
  <c r="BB64" i="2"/>
  <c r="BA64" i="2"/>
  <c r="AZ64" i="2"/>
  <c r="AY64" i="2"/>
  <c r="AX64" i="2"/>
  <c r="AW64" i="2"/>
  <c r="W64" i="2"/>
  <c r="U64" i="2"/>
  <c r="M64" i="2"/>
  <c r="L64" i="2"/>
  <c r="K64" i="2"/>
  <c r="J64" i="2"/>
  <c r="I64" i="2"/>
  <c r="H64" i="2"/>
  <c r="G64" i="2"/>
  <c r="F64" i="2"/>
  <c r="E64" i="2"/>
  <c r="B64" i="2"/>
  <c r="BH63" i="2"/>
  <c r="BG63" i="2"/>
  <c r="BF63" i="2"/>
  <c r="BE63" i="2"/>
  <c r="BD63" i="2"/>
  <c r="BC63" i="2"/>
  <c r="BB63" i="2"/>
  <c r="BA63" i="2"/>
  <c r="AZ63" i="2"/>
  <c r="AY63" i="2"/>
  <c r="AX63" i="2"/>
  <c r="AW63" i="2"/>
  <c r="T63" i="2" s="1"/>
  <c r="W63" i="2"/>
  <c r="U63" i="2"/>
  <c r="M63" i="2"/>
  <c r="L63" i="2"/>
  <c r="K63" i="2"/>
  <c r="J63" i="2"/>
  <c r="I63" i="2"/>
  <c r="H63" i="2"/>
  <c r="G63" i="2"/>
  <c r="F63" i="2"/>
  <c r="E63" i="2"/>
  <c r="B63" i="2"/>
  <c r="BH62" i="2"/>
  <c r="BG62" i="2"/>
  <c r="BF62" i="2"/>
  <c r="BE62" i="2"/>
  <c r="BD62" i="2"/>
  <c r="BC62" i="2"/>
  <c r="BB62" i="2"/>
  <c r="BA62" i="2"/>
  <c r="AZ62" i="2"/>
  <c r="AY62" i="2"/>
  <c r="AX62" i="2"/>
  <c r="AW62" i="2"/>
  <c r="W62" i="2"/>
  <c r="U62" i="2"/>
  <c r="M62" i="2"/>
  <c r="L62" i="2"/>
  <c r="K62" i="2"/>
  <c r="J62" i="2"/>
  <c r="I62" i="2"/>
  <c r="H62" i="2"/>
  <c r="G62" i="2"/>
  <c r="F62" i="2"/>
  <c r="E62" i="2"/>
  <c r="B62" i="2"/>
  <c r="BH61" i="2"/>
  <c r="BG61" i="2"/>
  <c r="BF61" i="2"/>
  <c r="BE61" i="2"/>
  <c r="BD61" i="2"/>
  <c r="BC61" i="2"/>
  <c r="BB61" i="2"/>
  <c r="BA61" i="2"/>
  <c r="AZ61" i="2"/>
  <c r="AY61" i="2"/>
  <c r="AX61" i="2"/>
  <c r="AW61" i="2"/>
  <c r="T61" i="2" s="1"/>
  <c r="W61" i="2"/>
  <c r="U61" i="2"/>
  <c r="M61" i="2"/>
  <c r="L61" i="2"/>
  <c r="K61" i="2"/>
  <c r="J61" i="2"/>
  <c r="I61" i="2"/>
  <c r="H61" i="2"/>
  <c r="G61" i="2"/>
  <c r="F61" i="2"/>
  <c r="E61" i="2"/>
  <c r="B61" i="2"/>
  <c r="BH60" i="2"/>
  <c r="BG60" i="2"/>
  <c r="BF60" i="2"/>
  <c r="BE60" i="2"/>
  <c r="BD60" i="2"/>
  <c r="BC60" i="2"/>
  <c r="BB60" i="2"/>
  <c r="BA60" i="2"/>
  <c r="AZ60" i="2"/>
  <c r="AY60" i="2"/>
  <c r="AX60" i="2"/>
  <c r="AW60" i="2"/>
  <c r="T60" i="2" s="1"/>
  <c r="W60" i="2"/>
  <c r="U60" i="2"/>
  <c r="M60" i="2"/>
  <c r="L60" i="2"/>
  <c r="K60" i="2"/>
  <c r="J60" i="2"/>
  <c r="I60" i="2"/>
  <c r="H60" i="2"/>
  <c r="G60" i="2"/>
  <c r="F60" i="2"/>
  <c r="E60" i="2"/>
  <c r="B60" i="2"/>
  <c r="BH59" i="2"/>
  <c r="BG59" i="2"/>
  <c r="BF59" i="2"/>
  <c r="BE59" i="2"/>
  <c r="BD59" i="2"/>
  <c r="BC59" i="2"/>
  <c r="T59" i="2" s="1"/>
  <c r="BB59" i="2"/>
  <c r="BA59" i="2"/>
  <c r="AZ59" i="2"/>
  <c r="AY59" i="2"/>
  <c r="AX59" i="2"/>
  <c r="AW59" i="2"/>
  <c r="W59" i="2"/>
  <c r="U59" i="2"/>
  <c r="M59" i="2"/>
  <c r="L59" i="2"/>
  <c r="K59" i="2"/>
  <c r="J59" i="2"/>
  <c r="I59" i="2"/>
  <c r="H59" i="2"/>
  <c r="G59" i="2"/>
  <c r="F59" i="2"/>
  <c r="E59" i="2"/>
  <c r="B59" i="2"/>
  <c r="BH58" i="2"/>
  <c r="BG58" i="2"/>
  <c r="BF58" i="2"/>
  <c r="BE58" i="2"/>
  <c r="BD58" i="2"/>
  <c r="BC58" i="2"/>
  <c r="BB58" i="2"/>
  <c r="BA58" i="2"/>
  <c r="AZ58" i="2"/>
  <c r="AY58" i="2"/>
  <c r="AX58" i="2"/>
  <c r="T58" i="2" s="1"/>
  <c r="AW58" i="2"/>
  <c r="W58" i="2"/>
  <c r="U58" i="2"/>
  <c r="M58" i="2"/>
  <c r="L58" i="2"/>
  <c r="K58" i="2"/>
  <c r="J58" i="2"/>
  <c r="I58" i="2"/>
  <c r="H58" i="2"/>
  <c r="G58" i="2"/>
  <c r="F58" i="2"/>
  <c r="E58" i="2"/>
  <c r="BH57" i="2"/>
  <c r="BG57" i="2"/>
  <c r="BF57" i="2"/>
  <c r="BE57" i="2"/>
  <c r="BD57" i="2"/>
  <c r="BC57" i="2"/>
  <c r="BB57" i="2"/>
  <c r="BA57" i="2"/>
  <c r="AZ57" i="2"/>
  <c r="AY57" i="2"/>
  <c r="AX57" i="2"/>
  <c r="AW57" i="2"/>
  <c r="W57" i="2"/>
  <c r="U57" i="2"/>
  <c r="M57" i="2"/>
  <c r="L57" i="2"/>
  <c r="K57" i="2"/>
  <c r="J57" i="2"/>
  <c r="I57" i="2"/>
  <c r="H57" i="2"/>
  <c r="G57" i="2"/>
  <c r="F57" i="2"/>
  <c r="E57" i="2"/>
  <c r="BH56" i="2"/>
  <c r="BG56" i="2"/>
  <c r="BF56" i="2"/>
  <c r="BE56" i="2"/>
  <c r="BD56" i="2"/>
  <c r="BC56" i="2"/>
  <c r="BB56" i="2"/>
  <c r="BA56" i="2"/>
  <c r="AZ56" i="2"/>
  <c r="AY56" i="2"/>
  <c r="AX56" i="2"/>
  <c r="AW56" i="2"/>
  <c r="T56" i="2" s="1"/>
  <c r="W56" i="2"/>
  <c r="U56" i="2"/>
  <c r="M56" i="2"/>
  <c r="L56" i="2"/>
  <c r="K56" i="2"/>
  <c r="J56" i="2"/>
  <c r="I56" i="2"/>
  <c r="H56" i="2"/>
  <c r="G56" i="2"/>
  <c r="F56" i="2"/>
  <c r="E56" i="2"/>
  <c r="B56" i="2"/>
  <c r="BH55" i="2"/>
  <c r="BG55" i="2"/>
  <c r="BF55" i="2"/>
  <c r="BE55" i="2"/>
  <c r="BD55" i="2"/>
  <c r="BC55" i="2"/>
  <c r="BB55" i="2"/>
  <c r="BA55" i="2"/>
  <c r="AZ55" i="2"/>
  <c r="AY55" i="2"/>
  <c r="AX55" i="2"/>
  <c r="AW55" i="2"/>
  <c r="T55" i="2" s="1"/>
  <c r="W55" i="2"/>
  <c r="U55" i="2"/>
  <c r="M55" i="2"/>
  <c r="L55" i="2"/>
  <c r="K55" i="2"/>
  <c r="J55" i="2"/>
  <c r="I55" i="2"/>
  <c r="H55" i="2"/>
  <c r="G55" i="2"/>
  <c r="F55" i="2"/>
  <c r="E55" i="2"/>
  <c r="B55" i="2"/>
  <c r="BH54" i="2"/>
  <c r="BG54" i="2"/>
  <c r="BF54" i="2"/>
  <c r="BE54" i="2"/>
  <c r="BD54" i="2"/>
  <c r="BC54" i="2"/>
  <c r="BB54" i="2"/>
  <c r="BA54" i="2"/>
  <c r="AZ54" i="2"/>
  <c r="AY54" i="2"/>
  <c r="AX54" i="2"/>
  <c r="AW54" i="2"/>
  <c r="T54" i="2" s="1"/>
  <c r="W54" i="2"/>
  <c r="U54" i="2"/>
  <c r="M54" i="2"/>
  <c r="L54" i="2"/>
  <c r="K54" i="2"/>
  <c r="J54" i="2"/>
  <c r="I54" i="2"/>
  <c r="H54" i="2"/>
  <c r="G54" i="2"/>
  <c r="F54" i="2"/>
  <c r="E54" i="2"/>
  <c r="B54" i="2"/>
  <c r="BH53" i="2"/>
  <c r="BG53" i="2"/>
  <c r="BF53" i="2"/>
  <c r="BE53" i="2"/>
  <c r="BD53" i="2"/>
  <c r="BC53" i="2"/>
  <c r="BB53" i="2"/>
  <c r="BA53" i="2"/>
  <c r="AZ53" i="2"/>
  <c r="T53" i="2" s="1"/>
  <c r="AY53" i="2"/>
  <c r="AX53" i="2"/>
  <c r="AW53" i="2"/>
  <c r="W53" i="2"/>
  <c r="U53" i="2"/>
  <c r="M53" i="2"/>
  <c r="L53" i="2"/>
  <c r="K53" i="2"/>
  <c r="J53" i="2"/>
  <c r="I53" i="2"/>
  <c r="H53" i="2"/>
  <c r="G53" i="2"/>
  <c r="F53" i="2"/>
  <c r="E53" i="2"/>
  <c r="B53" i="2"/>
  <c r="BH52" i="2"/>
  <c r="BG52" i="2"/>
  <c r="BF52" i="2"/>
  <c r="BE52" i="2"/>
  <c r="BD52" i="2"/>
  <c r="BC52" i="2"/>
  <c r="T52" i="2" s="1"/>
  <c r="BB52" i="2"/>
  <c r="BA52" i="2"/>
  <c r="AZ52" i="2"/>
  <c r="AY52" i="2"/>
  <c r="AX52" i="2"/>
  <c r="AW52" i="2"/>
  <c r="W52" i="2"/>
  <c r="U52" i="2"/>
  <c r="M52" i="2"/>
  <c r="L52" i="2"/>
  <c r="K52" i="2"/>
  <c r="J52" i="2"/>
  <c r="I52" i="2"/>
  <c r="H52" i="2"/>
  <c r="G52" i="2"/>
  <c r="F52" i="2"/>
  <c r="E52" i="2"/>
  <c r="B52" i="2"/>
  <c r="BH51" i="2"/>
  <c r="BG51" i="2"/>
  <c r="BF51" i="2"/>
  <c r="BE51" i="2"/>
  <c r="BD51" i="2"/>
  <c r="BC51" i="2"/>
  <c r="BB51" i="2"/>
  <c r="BA51" i="2"/>
  <c r="AZ51" i="2"/>
  <c r="AY51" i="2"/>
  <c r="AX51" i="2"/>
  <c r="T51" i="2" s="1"/>
  <c r="AW51" i="2"/>
  <c r="W51" i="2"/>
  <c r="U51" i="2"/>
  <c r="M51" i="2"/>
  <c r="L51" i="2"/>
  <c r="K51" i="2"/>
  <c r="J51" i="2"/>
  <c r="I51" i="2"/>
  <c r="H51" i="2"/>
  <c r="G51" i="2"/>
  <c r="F51" i="2"/>
  <c r="E51" i="2"/>
  <c r="B51" i="2"/>
  <c r="BH50" i="2"/>
  <c r="BG50" i="2"/>
  <c r="BF50" i="2"/>
  <c r="BE50" i="2"/>
  <c r="BD50" i="2"/>
  <c r="BC50" i="2"/>
  <c r="BB50" i="2"/>
  <c r="BA50" i="2"/>
  <c r="AZ50" i="2"/>
  <c r="AY50" i="2"/>
  <c r="AX50" i="2"/>
  <c r="T50" i="2" s="1"/>
  <c r="AW50" i="2"/>
  <c r="W50" i="2"/>
  <c r="U50" i="2"/>
  <c r="M50" i="2"/>
  <c r="L50" i="2"/>
  <c r="K50" i="2"/>
  <c r="J50" i="2"/>
  <c r="I50" i="2"/>
  <c r="H50" i="2"/>
  <c r="G50" i="2"/>
  <c r="F50" i="2"/>
  <c r="E50" i="2"/>
  <c r="B50" i="2"/>
  <c r="BH49" i="2"/>
  <c r="BG49" i="2"/>
  <c r="BF49" i="2"/>
  <c r="BE49" i="2"/>
  <c r="BD49" i="2"/>
  <c r="BC49" i="2"/>
  <c r="BB49" i="2"/>
  <c r="BA49" i="2"/>
  <c r="AZ49" i="2"/>
  <c r="AY49" i="2"/>
  <c r="AX49" i="2"/>
  <c r="AW49" i="2"/>
  <c r="W49" i="2"/>
  <c r="U49" i="2"/>
  <c r="M49" i="2"/>
  <c r="L49" i="2"/>
  <c r="K49" i="2"/>
  <c r="J49" i="2"/>
  <c r="I49" i="2"/>
  <c r="H49" i="2"/>
  <c r="G49" i="2"/>
  <c r="F49" i="2"/>
  <c r="E49" i="2"/>
  <c r="B49" i="2"/>
  <c r="BH48" i="2"/>
  <c r="BG48" i="2"/>
  <c r="BF48" i="2"/>
  <c r="BE48" i="2"/>
  <c r="BD48" i="2"/>
  <c r="BC48" i="2"/>
  <c r="BB48" i="2"/>
  <c r="BA48" i="2"/>
  <c r="AZ48" i="2"/>
  <c r="AY48" i="2"/>
  <c r="AX48" i="2"/>
  <c r="AW48" i="2"/>
  <c r="T48" i="2" s="1"/>
  <c r="W48" i="2"/>
  <c r="U48" i="2"/>
  <c r="M48" i="2"/>
  <c r="L48" i="2"/>
  <c r="K48" i="2"/>
  <c r="J48" i="2"/>
  <c r="I48" i="2"/>
  <c r="H48" i="2"/>
  <c r="G48" i="2"/>
  <c r="F48" i="2"/>
  <c r="E48" i="2"/>
  <c r="B48" i="2"/>
  <c r="BH47" i="2"/>
  <c r="BG47" i="2"/>
  <c r="BF47" i="2"/>
  <c r="BE47" i="2"/>
  <c r="BD47" i="2"/>
  <c r="BC47" i="2"/>
  <c r="BB47" i="2"/>
  <c r="BA47" i="2"/>
  <c r="AZ47" i="2"/>
  <c r="AY47" i="2"/>
  <c r="AX47" i="2"/>
  <c r="AW47" i="2"/>
  <c r="T47" i="2" s="1"/>
  <c r="W47" i="2"/>
  <c r="U47" i="2"/>
  <c r="M47" i="2"/>
  <c r="L47" i="2"/>
  <c r="K47" i="2"/>
  <c r="J47" i="2"/>
  <c r="I47" i="2"/>
  <c r="H47" i="2"/>
  <c r="G47" i="2"/>
  <c r="F47" i="2"/>
  <c r="E47" i="2"/>
  <c r="BH46" i="2"/>
  <c r="BG46" i="2"/>
  <c r="BF46" i="2"/>
  <c r="BE46" i="2"/>
  <c r="BD46" i="2"/>
  <c r="BC46" i="2"/>
  <c r="BB46" i="2"/>
  <c r="BA46" i="2"/>
  <c r="AZ46" i="2"/>
  <c r="AY46" i="2"/>
  <c r="AX46" i="2"/>
  <c r="AW46" i="2"/>
  <c r="W46" i="2"/>
  <c r="U46" i="2"/>
  <c r="M46" i="2"/>
  <c r="L46" i="2"/>
  <c r="K46" i="2"/>
  <c r="J46" i="2"/>
  <c r="I46" i="2"/>
  <c r="H46" i="2"/>
  <c r="G46" i="2"/>
  <c r="F46" i="2"/>
  <c r="E46" i="2"/>
  <c r="B46" i="2"/>
  <c r="BH45" i="2"/>
  <c r="BG45" i="2"/>
  <c r="BF45" i="2"/>
  <c r="BE45" i="2"/>
  <c r="BD45" i="2"/>
  <c r="BC45" i="2"/>
  <c r="BB45" i="2"/>
  <c r="BA45" i="2"/>
  <c r="AZ45" i="2"/>
  <c r="AY45" i="2"/>
  <c r="AX45" i="2"/>
  <c r="AW45" i="2"/>
  <c r="W45" i="2"/>
  <c r="U45" i="2"/>
  <c r="M45" i="2"/>
  <c r="E28" i="5" s="1"/>
  <c r="D27" i="8" s="1"/>
  <c r="L45" i="2"/>
  <c r="D28" i="5" s="1"/>
  <c r="C27" i="8" s="1"/>
  <c r="K45" i="2"/>
  <c r="J45" i="2"/>
  <c r="I45" i="2"/>
  <c r="H45" i="2"/>
  <c r="G45" i="2"/>
  <c r="F45" i="2"/>
  <c r="E45" i="2"/>
  <c r="B45" i="2"/>
  <c r="BH44" i="2"/>
  <c r="BG44" i="2"/>
  <c r="BF44" i="2"/>
  <c r="BE44" i="2"/>
  <c r="BD44" i="2"/>
  <c r="BC44" i="2"/>
  <c r="BB44" i="2"/>
  <c r="BA44" i="2"/>
  <c r="AZ44" i="2"/>
  <c r="AY44" i="2"/>
  <c r="AX44" i="2"/>
  <c r="AW44" i="2"/>
  <c r="T44" i="2" s="1"/>
  <c r="W44" i="2"/>
  <c r="U44" i="2"/>
  <c r="M44" i="2"/>
  <c r="L44" i="2"/>
  <c r="K44" i="2"/>
  <c r="J44" i="2"/>
  <c r="I44" i="2"/>
  <c r="H44" i="2"/>
  <c r="G44" i="2"/>
  <c r="F44" i="2"/>
  <c r="E44" i="2"/>
  <c r="B44" i="2"/>
  <c r="BH43" i="2"/>
  <c r="BG43" i="2"/>
  <c r="BF43" i="2"/>
  <c r="BE43" i="2"/>
  <c r="BD43" i="2"/>
  <c r="BC43" i="2"/>
  <c r="BB43" i="2"/>
  <c r="BA43" i="2"/>
  <c r="AZ43" i="2"/>
  <c r="AY43" i="2"/>
  <c r="AX43" i="2"/>
  <c r="AW43" i="2"/>
  <c r="T43" i="2" s="1"/>
  <c r="W43" i="2"/>
  <c r="U43" i="2"/>
  <c r="M43" i="2"/>
  <c r="L43" i="2"/>
  <c r="K43" i="2"/>
  <c r="J43" i="2"/>
  <c r="I43" i="2"/>
  <c r="H43" i="2"/>
  <c r="G43" i="2"/>
  <c r="F43" i="2"/>
  <c r="E43" i="2"/>
  <c r="B43" i="2"/>
  <c r="BH42" i="2"/>
  <c r="BG42" i="2"/>
  <c r="BF42" i="2"/>
  <c r="BE42" i="2"/>
  <c r="BD42" i="2"/>
  <c r="BC42" i="2"/>
  <c r="BB42" i="2"/>
  <c r="BA42" i="2"/>
  <c r="AZ42" i="2"/>
  <c r="T42" i="2" s="1"/>
  <c r="AY42" i="2"/>
  <c r="AX42" i="2"/>
  <c r="AW42" i="2"/>
  <c r="W42" i="2"/>
  <c r="U42" i="2"/>
  <c r="M42" i="2"/>
  <c r="L42" i="2"/>
  <c r="K42" i="2"/>
  <c r="J42" i="2"/>
  <c r="I42" i="2"/>
  <c r="H42" i="2"/>
  <c r="G42" i="2"/>
  <c r="F42" i="2"/>
  <c r="E42" i="2"/>
  <c r="B42" i="2"/>
  <c r="BH41" i="2"/>
  <c r="BG41" i="2"/>
  <c r="BF41" i="2"/>
  <c r="BE41" i="2"/>
  <c r="BD41" i="2"/>
  <c r="BC41" i="2"/>
  <c r="BB41" i="2"/>
  <c r="BA41" i="2"/>
  <c r="AZ41" i="2"/>
  <c r="AY41" i="2"/>
  <c r="AX41" i="2"/>
  <c r="AW41" i="2"/>
  <c r="T41" i="2" s="1"/>
  <c r="W41" i="2"/>
  <c r="U41" i="2"/>
  <c r="M41" i="2"/>
  <c r="L41" i="2"/>
  <c r="K41" i="2"/>
  <c r="J41" i="2"/>
  <c r="I41" i="2"/>
  <c r="H41" i="2"/>
  <c r="G41" i="2"/>
  <c r="F41" i="2"/>
  <c r="E41" i="2"/>
  <c r="BH40" i="2"/>
  <c r="BG40" i="2"/>
  <c r="BF40" i="2"/>
  <c r="BE40" i="2"/>
  <c r="BD40" i="2"/>
  <c r="BC40" i="2"/>
  <c r="BB40" i="2"/>
  <c r="BA40" i="2"/>
  <c r="AZ40" i="2"/>
  <c r="AY40" i="2"/>
  <c r="AX40" i="2"/>
  <c r="AW40" i="2"/>
  <c r="W40" i="2"/>
  <c r="U40" i="2"/>
  <c r="T40" i="2"/>
  <c r="M40" i="2"/>
  <c r="L40" i="2"/>
  <c r="K40" i="2"/>
  <c r="J40" i="2"/>
  <c r="I40" i="2"/>
  <c r="H40" i="2"/>
  <c r="G40" i="2"/>
  <c r="F40" i="2"/>
  <c r="E40" i="2"/>
  <c r="BH39" i="2"/>
  <c r="BG39" i="2"/>
  <c r="BF39" i="2"/>
  <c r="BE39" i="2"/>
  <c r="BD39" i="2"/>
  <c r="BC39" i="2"/>
  <c r="BB39" i="2"/>
  <c r="BA39" i="2"/>
  <c r="AZ39" i="2"/>
  <c r="AY39" i="2"/>
  <c r="AX39" i="2"/>
  <c r="AW39" i="2"/>
  <c r="T39" i="2" s="1"/>
  <c r="W39" i="2"/>
  <c r="U39" i="2"/>
  <c r="M39" i="2"/>
  <c r="L39" i="2"/>
  <c r="K39" i="2"/>
  <c r="J39" i="2"/>
  <c r="I39" i="2"/>
  <c r="H39" i="2"/>
  <c r="G39" i="2"/>
  <c r="F39" i="2"/>
  <c r="E39" i="2"/>
  <c r="B39" i="2"/>
  <c r="BH38" i="2"/>
  <c r="BG38" i="2"/>
  <c r="BF38" i="2"/>
  <c r="BE38" i="2"/>
  <c r="BD38" i="2"/>
  <c r="BC38" i="2"/>
  <c r="BB38" i="2"/>
  <c r="BA38" i="2"/>
  <c r="AZ38" i="2"/>
  <c r="AY38" i="2"/>
  <c r="AX38" i="2"/>
  <c r="AW38" i="2"/>
  <c r="T38" i="2" s="1"/>
  <c r="W38" i="2"/>
  <c r="U38" i="2"/>
  <c r="M38" i="2"/>
  <c r="L38" i="2"/>
  <c r="K38" i="2"/>
  <c r="J38" i="2"/>
  <c r="I38" i="2"/>
  <c r="H38" i="2"/>
  <c r="G38" i="2"/>
  <c r="F38" i="2"/>
  <c r="E38" i="2"/>
  <c r="B38" i="2"/>
  <c r="BH37" i="2"/>
  <c r="BG37" i="2"/>
  <c r="BF37" i="2"/>
  <c r="BE37" i="2"/>
  <c r="BD37" i="2"/>
  <c r="BC37" i="2"/>
  <c r="BB37" i="2"/>
  <c r="BA37" i="2"/>
  <c r="AZ37" i="2"/>
  <c r="AY37" i="2"/>
  <c r="AX37" i="2"/>
  <c r="AW37" i="2"/>
  <c r="W37" i="2"/>
  <c r="U37" i="2"/>
  <c r="T37" i="2"/>
  <c r="M37" i="2"/>
  <c r="L37" i="2"/>
  <c r="K37" i="2"/>
  <c r="J37" i="2"/>
  <c r="I37" i="2"/>
  <c r="H37" i="2"/>
  <c r="G37" i="2"/>
  <c r="F37" i="2"/>
  <c r="E37" i="2"/>
  <c r="B37" i="2"/>
  <c r="BH36" i="2"/>
  <c r="BG36" i="2"/>
  <c r="BF36" i="2"/>
  <c r="BE36" i="2"/>
  <c r="BD36" i="2"/>
  <c r="BC36" i="2"/>
  <c r="BB36" i="2"/>
  <c r="BA36" i="2"/>
  <c r="AZ36" i="2"/>
  <c r="AY36" i="2"/>
  <c r="AX36" i="2"/>
  <c r="T36" i="2" s="1"/>
  <c r="AW36" i="2"/>
  <c r="W36" i="2"/>
  <c r="U36" i="2"/>
  <c r="M36" i="2"/>
  <c r="L36" i="2"/>
  <c r="K36" i="2"/>
  <c r="J36" i="2"/>
  <c r="I36" i="2"/>
  <c r="H36" i="2"/>
  <c r="G36" i="2"/>
  <c r="F36" i="2"/>
  <c r="E36" i="2"/>
  <c r="B36" i="2"/>
  <c r="BH35" i="2"/>
  <c r="BG35" i="2"/>
  <c r="BF35" i="2"/>
  <c r="BE35" i="2"/>
  <c r="BD35" i="2"/>
  <c r="BC35" i="2"/>
  <c r="BB35" i="2"/>
  <c r="BA35" i="2"/>
  <c r="AZ35" i="2"/>
  <c r="AY35" i="2"/>
  <c r="AX35" i="2"/>
  <c r="AW35" i="2"/>
  <c r="W35" i="2"/>
  <c r="U35" i="2"/>
  <c r="T35" i="2"/>
  <c r="M35" i="2"/>
  <c r="L35" i="2"/>
  <c r="K35" i="2"/>
  <c r="J35" i="2"/>
  <c r="I35" i="2"/>
  <c r="H35" i="2"/>
  <c r="G35" i="2"/>
  <c r="F35" i="2"/>
  <c r="E35" i="2"/>
  <c r="B35" i="2"/>
  <c r="BH34" i="2"/>
  <c r="BG34" i="2"/>
  <c r="BF34" i="2"/>
  <c r="BE34" i="2"/>
  <c r="BD34" i="2"/>
  <c r="BC34" i="2"/>
  <c r="BB34" i="2"/>
  <c r="BA34" i="2"/>
  <c r="AZ34" i="2"/>
  <c r="AY34" i="2"/>
  <c r="AX34" i="2"/>
  <c r="T34" i="2" s="1"/>
  <c r="AW34" i="2"/>
  <c r="W34" i="2"/>
  <c r="U34" i="2"/>
  <c r="M34" i="2"/>
  <c r="E27" i="5" s="1"/>
  <c r="D26" i="8" s="1"/>
  <c r="L34" i="2"/>
  <c r="D27" i="5" s="1"/>
  <c r="C26" i="8" s="1"/>
  <c r="K34" i="2"/>
  <c r="J34" i="2"/>
  <c r="I34" i="2"/>
  <c r="H34" i="2"/>
  <c r="G34" i="2"/>
  <c r="F34" i="2"/>
  <c r="E34" i="2"/>
  <c r="B34" i="2"/>
  <c r="BH33" i="2"/>
  <c r="BG33" i="2"/>
  <c r="BF33" i="2"/>
  <c r="BE33" i="2"/>
  <c r="BD33" i="2"/>
  <c r="BC33" i="2"/>
  <c r="BB33" i="2"/>
  <c r="BA33" i="2"/>
  <c r="AZ33" i="2"/>
  <c r="AY33" i="2"/>
  <c r="T33" i="2" s="1"/>
  <c r="AX33" i="2"/>
  <c r="AW33" i="2"/>
  <c r="W33" i="2"/>
  <c r="U33" i="2"/>
  <c r="M33" i="2"/>
  <c r="L33" i="2"/>
  <c r="K33" i="2"/>
  <c r="J33" i="2"/>
  <c r="I33" i="2"/>
  <c r="H33" i="2"/>
  <c r="G33" i="2"/>
  <c r="F33" i="2"/>
  <c r="E33" i="2"/>
  <c r="B33" i="2"/>
  <c r="BH32" i="2"/>
  <c r="BG32" i="2"/>
  <c r="BF32" i="2"/>
  <c r="BE32" i="2"/>
  <c r="BD32" i="2"/>
  <c r="BC32" i="2"/>
  <c r="BB32" i="2"/>
  <c r="BA32" i="2"/>
  <c r="AZ32" i="2"/>
  <c r="AY32" i="2"/>
  <c r="AX32" i="2"/>
  <c r="T32" i="2" s="1"/>
  <c r="AW32" i="2"/>
  <c r="W32" i="2"/>
  <c r="U32" i="2"/>
  <c r="M32" i="2"/>
  <c r="L32" i="2"/>
  <c r="K32" i="2"/>
  <c r="J32" i="2"/>
  <c r="I32" i="2"/>
  <c r="H32" i="2"/>
  <c r="G32" i="2"/>
  <c r="F32" i="2"/>
  <c r="E32" i="2"/>
  <c r="BH31" i="2"/>
  <c r="BG31" i="2"/>
  <c r="BF31" i="2"/>
  <c r="BE31" i="2"/>
  <c r="BD31" i="2"/>
  <c r="BC31" i="2"/>
  <c r="BB31" i="2"/>
  <c r="BA31" i="2"/>
  <c r="AZ31" i="2"/>
  <c r="AY31" i="2"/>
  <c r="AX31" i="2"/>
  <c r="T31" i="2" s="1"/>
  <c r="AW31" i="2"/>
  <c r="W31" i="2"/>
  <c r="U31" i="2"/>
  <c r="M31" i="2"/>
  <c r="L31" i="2"/>
  <c r="K31" i="2"/>
  <c r="J31" i="2"/>
  <c r="I31" i="2"/>
  <c r="H31" i="2"/>
  <c r="G31" i="2"/>
  <c r="F31" i="2"/>
  <c r="E31" i="2"/>
  <c r="BH30" i="2"/>
  <c r="BG30" i="2"/>
  <c r="BF30" i="2"/>
  <c r="BE30" i="2"/>
  <c r="BD30" i="2"/>
  <c r="BC30" i="2"/>
  <c r="BB30" i="2"/>
  <c r="BA30" i="2"/>
  <c r="AZ30" i="2"/>
  <c r="AY30" i="2"/>
  <c r="AX30" i="2"/>
  <c r="AW30" i="2"/>
  <c r="T30" i="2" s="1"/>
  <c r="W30" i="2"/>
  <c r="U30" i="2"/>
  <c r="M30" i="2"/>
  <c r="L30" i="2"/>
  <c r="K30" i="2"/>
  <c r="J30" i="2"/>
  <c r="I30" i="2"/>
  <c r="H30" i="2"/>
  <c r="G30" i="2"/>
  <c r="F30" i="2"/>
  <c r="E30" i="2"/>
  <c r="B30" i="2"/>
  <c r="BH29" i="2"/>
  <c r="BG29" i="2"/>
  <c r="BF29" i="2"/>
  <c r="BE29" i="2"/>
  <c r="BD29" i="2"/>
  <c r="BC29" i="2"/>
  <c r="BB29" i="2"/>
  <c r="BA29" i="2"/>
  <c r="T29" i="2" s="1"/>
  <c r="AZ29" i="2"/>
  <c r="AY29" i="2"/>
  <c r="AX29" i="2"/>
  <c r="AW29" i="2"/>
  <c r="W29" i="2"/>
  <c r="U29" i="2"/>
  <c r="M29" i="2"/>
  <c r="L29" i="2"/>
  <c r="K29" i="2"/>
  <c r="J29" i="2"/>
  <c r="I29" i="2"/>
  <c r="H29" i="2"/>
  <c r="G29" i="2"/>
  <c r="F29" i="2"/>
  <c r="E29" i="2"/>
  <c r="B29" i="2"/>
  <c r="BH28" i="2"/>
  <c r="BG28" i="2"/>
  <c r="BF28" i="2"/>
  <c r="BE28" i="2"/>
  <c r="BD28" i="2"/>
  <c r="BC28" i="2"/>
  <c r="BB28" i="2"/>
  <c r="BA28" i="2"/>
  <c r="AZ28" i="2"/>
  <c r="AY28" i="2"/>
  <c r="AX28" i="2"/>
  <c r="T28" i="2" s="1"/>
  <c r="AW28" i="2"/>
  <c r="W28" i="2"/>
  <c r="U28" i="2"/>
  <c r="M28" i="2"/>
  <c r="L28" i="2"/>
  <c r="K28" i="2"/>
  <c r="J28" i="2"/>
  <c r="I28" i="2"/>
  <c r="H28" i="2"/>
  <c r="G28" i="2"/>
  <c r="F28" i="2"/>
  <c r="E28" i="2"/>
  <c r="B28" i="2"/>
  <c r="BH27" i="2"/>
  <c r="BG27" i="2"/>
  <c r="BF27" i="2"/>
  <c r="BE27" i="2"/>
  <c r="BD27" i="2"/>
  <c r="BC27" i="2"/>
  <c r="BB27" i="2"/>
  <c r="BA27" i="2"/>
  <c r="AZ27" i="2"/>
  <c r="AY27" i="2"/>
  <c r="T27" i="2" s="1"/>
  <c r="AX27" i="2"/>
  <c r="AW27" i="2"/>
  <c r="W27" i="2"/>
  <c r="U27" i="2"/>
  <c r="M27" i="2"/>
  <c r="L27" i="2"/>
  <c r="K27" i="2"/>
  <c r="J27" i="2"/>
  <c r="I27" i="2"/>
  <c r="H27" i="2"/>
  <c r="G27" i="2"/>
  <c r="F27" i="2"/>
  <c r="E27" i="2"/>
  <c r="B27" i="2"/>
  <c r="BH26" i="2"/>
  <c r="BG26" i="2"/>
  <c r="BF26" i="2"/>
  <c r="BE26" i="2"/>
  <c r="BD26" i="2"/>
  <c r="BC26" i="2"/>
  <c r="BB26" i="2"/>
  <c r="T26" i="2" s="1"/>
  <c r="BA26" i="2"/>
  <c r="AZ26" i="2"/>
  <c r="AY26" i="2"/>
  <c r="AX26" i="2"/>
  <c r="AW26" i="2"/>
  <c r="W26" i="2"/>
  <c r="U26" i="2"/>
  <c r="M26" i="2"/>
  <c r="E22" i="5" s="1"/>
  <c r="D21" i="8" s="1"/>
  <c r="L26" i="2"/>
  <c r="D22" i="5" s="1"/>
  <c r="C21" i="8" s="1"/>
  <c r="K26" i="2"/>
  <c r="J26" i="2"/>
  <c r="I26" i="2"/>
  <c r="H26" i="2"/>
  <c r="G26" i="2"/>
  <c r="F26" i="2"/>
  <c r="E26" i="2"/>
  <c r="B26" i="2"/>
  <c r="BH25" i="2"/>
  <c r="BG25" i="2"/>
  <c r="BF25" i="2"/>
  <c r="BE25" i="2"/>
  <c r="BD25" i="2"/>
  <c r="BC25" i="2"/>
  <c r="BB25" i="2"/>
  <c r="BA25" i="2"/>
  <c r="AZ25" i="2"/>
  <c r="AY25" i="2"/>
  <c r="AX25" i="2"/>
  <c r="AW25" i="2"/>
  <c r="T25" i="2" s="1"/>
  <c r="W25" i="2"/>
  <c r="U25" i="2"/>
  <c r="M25" i="2"/>
  <c r="L25" i="2"/>
  <c r="K25" i="2"/>
  <c r="J25" i="2"/>
  <c r="I25" i="2"/>
  <c r="H25" i="2"/>
  <c r="G25" i="2"/>
  <c r="F25" i="2"/>
  <c r="E25" i="2"/>
  <c r="B25" i="2"/>
  <c r="BH24" i="2"/>
  <c r="BG24" i="2"/>
  <c r="BF24" i="2"/>
  <c r="BE24" i="2"/>
  <c r="BD24" i="2"/>
  <c r="BC24" i="2"/>
  <c r="BB24" i="2"/>
  <c r="BA24" i="2"/>
  <c r="AZ24" i="2"/>
  <c r="AY24" i="2"/>
  <c r="AX24" i="2"/>
  <c r="AW24" i="2"/>
  <c r="T24" i="2" s="1"/>
  <c r="W24" i="2"/>
  <c r="U24" i="2"/>
  <c r="M24" i="2"/>
  <c r="L24" i="2"/>
  <c r="K24" i="2"/>
  <c r="J24" i="2"/>
  <c r="I24" i="2"/>
  <c r="H24" i="2"/>
  <c r="G24" i="2"/>
  <c r="F24" i="2"/>
  <c r="E24" i="2"/>
  <c r="BH23" i="2"/>
  <c r="BG23" i="2"/>
  <c r="BF23" i="2"/>
  <c r="BE23" i="2"/>
  <c r="BD23" i="2"/>
  <c r="BC23" i="2"/>
  <c r="BB23" i="2"/>
  <c r="BA23" i="2"/>
  <c r="AZ23" i="2"/>
  <c r="AY23" i="2"/>
  <c r="AX23" i="2"/>
  <c r="AW23" i="2"/>
  <c r="W23" i="2"/>
  <c r="U23" i="2"/>
  <c r="T23" i="2"/>
  <c r="M23" i="2"/>
  <c r="L23" i="2"/>
  <c r="K23" i="2"/>
  <c r="J23" i="2"/>
  <c r="I23" i="2"/>
  <c r="H23" i="2"/>
  <c r="G23" i="2"/>
  <c r="F23" i="2"/>
  <c r="E23" i="2"/>
  <c r="B23" i="2"/>
  <c r="BH22" i="2"/>
  <c r="BG22" i="2"/>
  <c r="BF22" i="2"/>
  <c r="BE22" i="2"/>
  <c r="BD22" i="2"/>
  <c r="BC22" i="2"/>
  <c r="BB22" i="2"/>
  <c r="BA22" i="2"/>
  <c r="AZ22" i="2"/>
  <c r="AY22" i="2"/>
  <c r="AX22" i="2"/>
  <c r="AW22" i="2"/>
  <c r="T22" i="2" s="1"/>
  <c r="W22" i="2"/>
  <c r="U22" i="2"/>
  <c r="M22" i="2"/>
  <c r="L22" i="2"/>
  <c r="K22" i="2"/>
  <c r="J22" i="2"/>
  <c r="I22" i="2"/>
  <c r="H22" i="2"/>
  <c r="G22" i="2"/>
  <c r="F22" i="2"/>
  <c r="E22" i="2"/>
  <c r="B22" i="2"/>
  <c r="BH21" i="2"/>
  <c r="BG21" i="2"/>
  <c r="BF21" i="2"/>
  <c r="BE21" i="2"/>
  <c r="BD21" i="2"/>
  <c r="BC21" i="2"/>
  <c r="BB21" i="2"/>
  <c r="BA21" i="2"/>
  <c r="AZ21" i="2"/>
  <c r="AY21" i="2"/>
  <c r="AX21" i="2"/>
  <c r="AW21" i="2"/>
  <c r="T21" i="2" s="1"/>
  <c r="W21" i="2"/>
  <c r="U21" i="2"/>
  <c r="M21" i="2"/>
  <c r="L21" i="2"/>
  <c r="K21" i="2"/>
  <c r="J21" i="2"/>
  <c r="I21" i="2"/>
  <c r="H21" i="2"/>
  <c r="G21" i="2"/>
  <c r="F21" i="2"/>
  <c r="E21" i="2"/>
  <c r="BH20" i="2"/>
  <c r="BG20" i="2"/>
  <c r="BF20" i="2"/>
  <c r="BE20" i="2"/>
  <c r="BD20" i="2"/>
  <c r="BC20" i="2"/>
  <c r="BB20" i="2"/>
  <c r="T20" i="2" s="1"/>
  <c r="BA20" i="2"/>
  <c r="AZ20" i="2"/>
  <c r="AY20" i="2"/>
  <c r="AX20" i="2"/>
  <c r="AW20" i="2"/>
  <c r="W20" i="2"/>
  <c r="U20" i="2"/>
  <c r="M20" i="2"/>
  <c r="L20" i="2"/>
  <c r="K20" i="2"/>
  <c r="J20" i="2"/>
  <c r="I20" i="2"/>
  <c r="H20" i="2"/>
  <c r="G20" i="2"/>
  <c r="F20" i="2"/>
  <c r="E20" i="2"/>
  <c r="B20" i="2"/>
  <c r="BH19" i="2"/>
  <c r="BG19" i="2"/>
  <c r="BF19" i="2"/>
  <c r="BE19" i="2"/>
  <c r="BD19" i="2"/>
  <c r="BC19" i="2"/>
  <c r="BB19" i="2"/>
  <c r="BA19" i="2"/>
  <c r="AZ19" i="2"/>
  <c r="AY19" i="2"/>
  <c r="AX19" i="2"/>
  <c r="AW19" i="2"/>
  <c r="T19" i="2" s="1"/>
  <c r="W19" i="2"/>
  <c r="U19" i="2"/>
  <c r="M19" i="2"/>
  <c r="L19" i="2"/>
  <c r="K19" i="2"/>
  <c r="J19" i="2"/>
  <c r="I19" i="2"/>
  <c r="H19" i="2"/>
  <c r="G19" i="2"/>
  <c r="F19" i="2"/>
  <c r="E19" i="2"/>
  <c r="B19" i="2"/>
  <c r="BH18" i="2"/>
  <c r="BG18" i="2"/>
  <c r="BF18" i="2"/>
  <c r="BE18" i="2"/>
  <c r="BD18" i="2"/>
  <c r="BC18" i="2"/>
  <c r="BB18" i="2"/>
  <c r="BA18" i="2"/>
  <c r="AZ18" i="2"/>
  <c r="AY18" i="2"/>
  <c r="AX18" i="2"/>
  <c r="AW18" i="2"/>
  <c r="T18" i="2" s="1"/>
  <c r="W18" i="2"/>
  <c r="U18" i="2"/>
  <c r="M18" i="2"/>
  <c r="L18" i="2"/>
  <c r="K18" i="2"/>
  <c r="J18" i="2"/>
  <c r="I18" i="2"/>
  <c r="H18" i="2"/>
  <c r="G18" i="2"/>
  <c r="F18" i="2"/>
  <c r="E18" i="2"/>
  <c r="BH17" i="2"/>
  <c r="BG17" i="2"/>
  <c r="BF17" i="2"/>
  <c r="BE17" i="2"/>
  <c r="BD17" i="2"/>
  <c r="BC17" i="2"/>
  <c r="BB17" i="2"/>
  <c r="BA17" i="2"/>
  <c r="AZ17" i="2"/>
  <c r="AY17" i="2"/>
  <c r="AX17" i="2"/>
  <c r="AW17" i="2"/>
  <c r="W17" i="2"/>
  <c r="U17" i="2"/>
  <c r="T17" i="2"/>
  <c r="M17" i="2"/>
  <c r="L17" i="2"/>
  <c r="K17" i="2"/>
  <c r="J17" i="2"/>
  <c r="I17" i="2"/>
  <c r="H17" i="2"/>
  <c r="G17" i="2"/>
  <c r="F17" i="2"/>
  <c r="E17" i="2"/>
  <c r="B17" i="2"/>
  <c r="BH16" i="2"/>
  <c r="BG16" i="2"/>
  <c r="BF16" i="2"/>
  <c r="BE16" i="2"/>
  <c r="BD16" i="2"/>
  <c r="BC16" i="2"/>
  <c r="BB16" i="2"/>
  <c r="BA16" i="2"/>
  <c r="AZ16" i="2"/>
  <c r="AY16" i="2"/>
  <c r="AX16" i="2"/>
  <c r="AW16" i="2"/>
  <c r="T16" i="2" s="1"/>
  <c r="W16" i="2"/>
  <c r="U16" i="2"/>
  <c r="M16" i="2"/>
  <c r="L16" i="2"/>
  <c r="K16" i="2"/>
  <c r="J16" i="2"/>
  <c r="I16" i="2"/>
  <c r="H16" i="2"/>
  <c r="G16" i="2"/>
  <c r="F16" i="2"/>
  <c r="E16" i="2"/>
  <c r="BH15" i="2"/>
  <c r="BG15" i="2"/>
  <c r="BF15" i="2"/>
  <c r="BE15" i="2"/>
  <c r="BD15" i="2"/>
  <c r="BC15" i="2"/>
  <c r="BB15" i="2"/>
  <c r="BA15" i="2"/>
  <c r="AZ15" i="2"/>
  <c r="AY15" i="2"/>
  <c r="AX15" i="2"/>
  <c r="AW15" i="2"/>
  <c r="W15" i="2"/>
  <c r="U15" i="2"/>
  <c r="T15" i="2"/>
  <c r="M15" i="2"/>
  <c r="E24" i="5" s="1"/>
  <c r="D23" i="8" s="1"/>
  <c r="L15" i="2"/>
  <c r="D24" i="5" s="1"/>
  <c r="C23" i="8" s="1"/>
  <c r="K15" i="2"/>
  <c r="J15" i="2"/>
  <c r="I15" i="2"/>
  <c r="H15" i="2"/>
  <c r="G15" i="2"/>
  <c r="F15" i="2"/>
  <c r="E15" i="2"/>
  <c r="B15" i="2"/>
  <c r="BH14" i="2"/>
  <c r="BG14" i="2"/>
  <c r="BF14" i="2"/>
  <c r="BE14" i="2"/>
  <c r="BD14" i="2"/>
  <c r="BC14" i="2"/>
  <c r="BB14" i="2"/>
  <c r="BA14" i="2"/>
  <c r="AZ14" i="2"/>
  <c r="AY14" i="2"/>
  <c r="AX14" i="2"/>
  <c r="T14" i="2" s="1"/>
  <c r="AW14" i="2"/>
  <c r="X14" i="2"/>
  <c r="W14" i="2"/>
  <c r="U14" i="2"/>
  <c r="M14" i="2"/>
  <c r="E20" i="5" s="1"/>
  <c r="D19" i="8" s="1"/>
  <c r="L14" i="2"/>
  <c r="D20" i="5" s="1"/>
  <c r="C19" i="8" s="1"/>
  <c r="K14" i="2"/>
  <c r="J14" i="2"/>
  <c r="I14" i="2"/>
  <c r="H14" i="2"/>
  <c r="G14" i="2"/>
  <c r="F14" i="2"/>
  <c r="E14" i="2"/>
  <c r="B14" i="2"/>
  <c r="BH13" i="2"/>
  <c r="BG13" i="2"/>
  <c r="BF13" i="2"/>
  <c r="BE13" i="2"/>
  <c r="BD13" i="2"/>
  <c r="BC13" i="2"/>
  <c r="BB13" i="2"/>
  <c r="BA13" i="2"/>
  <c r="AZ13" i="2"/>
  <c r="AY13" i="2"/>
  <c r="AX13" i="2"/>
  <c r="AW13" i="2"/>
  <c r="T13" i="2" s="1"/>
  <c r="AJ13" i="2"/>
  <c r="W13" i="2"/>
  <c r="W539" i="2" s="1"/>
  <c r="U13" i="2"/>
  <c r="M13" i="2"/>
  <c r="L13" i="2"/>
  <c r="L539" i="2" s="1"/>
  <c r="K13" i="2"/>
  <c r="J13" i="2"/>
  <c r="I13" i="2"/>
  <c r="H13" i="2"/>
  <c r="G13" i="2"/>
  <c r="F13" i="2"/>
  <c r="E13" i="2"/>
  <c r="B13" i="2"/>
  <c r="BH12" i="2"/>
  <c r="BG12" i="2"/>
  <c r="BF12" i="2"/>
  <c r="BE12" i="2"/>
  <c r="BD12" i="2"/>
  <c r="BC12" i="2"/>
  <c r="BB12" i="2"/>
  <c r="BA12" i="2"/>
  <c r="AZ12" i="2"/>
  <c r="AY12" i="2"/>
  <c r="AX12" i="2"/>
  <c r="AW12" i="2"/>
  <c r="T12" i="2" s="1"/>
  <c r="W12" i="2"/>
  <c r="U12" i="2"/>
  <c r="M12" i="2"/>
  <c r="L12" i="2"/>
  <c r="K12" i="2"/>
  <c r="J12" i="2"/>
  <c r="I12" i="2"/>
  <c r="H12" i="2"/>
  <c r="G12" i="2"/>
  <c r="F12" i="2"/>
  <c r="E12" i="2"/>
  <c r="B12" i="2"/>
  <c r="BH11" i="2"/>
  <c r="BG11" i="2"/>
  <c r="BF11" i="2"/>
  <c r="BE11" i="2"/>
  <c r="BD11" i="2"/>
  <c r="BC11" i="2"/>
  <c r="BB11" i="2"/>
  <c r="BA11" i="2"/>
  <c r="AZ11" i="2"/>
  <c r="AY11" i="2"/>
  <c r="T11" i="2" s="1"/>
  <c r="AX11" i="2"/>
  <c r="AW11" i="2"/>
  <c r="W11" i="2"/>
  <c r="W540" i="2" s="1"/>
  <c r="U11" i="2"/>
  <c r="M11" i="2"/>
  <c r="L11" i="2"/>
  <c r="L540" i="2" s="1"/>
  <c r="K11" i="2"/>
  <c r="J11" i="2"/>
  <c r="I11" i="2"/>
  <c r="H11" i="2"/>
  <c r="G11" i="2"/>
  <c r="F11" i="2"/>
  <c r="E11" i="2"/>
  <c r="B11" i="2"/>
  <c r="BH10" i="2"/>
  <c r="BG10" i="2"/>
  <c r="BF10" i="2"/>
  <c r="BE10" i="2"/>
  <c r="BD10" i="2"/>
  <c r="BC10" i="2"/>
  <c r="BB10" i="2"/>
  <c r="BA10" i="2"/>
  <c r="AZ10" i="2"/>
  <c r="AY10" i="2"/>
  <c r="AX10" i="2"/>
  <c r="T10" i="2" s="1"/>
  <c r="AW10" i="2"/>
  <c r="AK10" i="2"/>
  <c r="X10" i="2"/>
  <c r="W10" i="2"/>
  <c r="U10" i="2"/>
  <c r="M10" i="2"/>
  <c r="L10" i="2"/>
  <c r="K10" i="2"/>
  <c r="J10" i="2"/>
  <c r="I10" i="2"/>
  <c r="H10" i="2"/>
  <c r="G10" i="2"/>
  <c r="F10" i="2"/>
  <c r="E10" i="2"/>
  <c r="BH9" i="2"/>
  <c r="BG9" i="2"/>
  <c r="BF9" i="2"/>
  <c r="BE9" i="2"/>
  <c r="BD9" i="2"/>
  <c r="BC9" i="2"/>
  <c r="BB9" i="2"/>
  <c r="BB4" i="2" s="1"/>
  <c r="BA9" i="2"/>
  <c r="BA4" i="2" s="1"/>
  <c r="AZ9" i="2"/>
  <c r="AY9" i="2"/>
  <c r="AX9" i="2"/>
  <c r="AW9" i="2"/>
  <c r="T9" i="2" s="1"/>
  <c r="AK9" i="2"/>
  <c r="AJ9" i="2"/>
  <c r="W9" i="2"/>
  <c r="U9" i="2"/>
  <c r="M9" i="2"/>
  <c r="E25" i="5" s="1"/>
  <c r="D24" i="8" s="1"/>
  <c r="L9" i="2"/>
  <c r="D25" i="5" s="1"/>
  <c r="C24" i="8" s="1"/>
  <c r="K9" i="2"/>
  <c r="J9" i="2"/>
  <c r="I9" i="2"/>
  <c r="H9" i="2"/>
  <c r="H4" i="2" s="1"/>
  <c r="G9" i="2"/>
  <c r="F9" i="2"/>
  <c r="E9" i="2"/>
  <c r="B9" i="2"/>
  <c r="BH8" i="2"/>
  <c r="BG8" i="2"/>
  <c r="BG4" i="2" s="1"/>
  <c r="BF8" i="2"/>
  <c r="BE8" i="2"/>
  <c r="BD8" i="2"/>
  <c r="BC8" i="2"/>
  <c r="BC4" i="2" s="1"/>
  <c r="BB8" i="2"/>
  <c r="BA8" i="2"/>
  <c r="AZ8" i="2"/>
  <c r="AY8" i="2"/>
  <c r="AY4" i="2" s="1"/>
  <c r="AX8" i="2"/>
  <c r="AW8" i="2"/>
  <c r="W8" i="2"/>
  <c r="U8" i="2"/>
  <c r="L8" i="2"/>
  <c r="D21" i="5" s="1"/>
  <c r="C20" i="8" s="1"/>
  <c r="K8" i="2"/>
  <c r="J8" i="2"/>
  <c r="J4" i="2" s="1"/>
  <c r="I8" i="2"/>
  <c r="I4" i="2" s="1"/>
  <c r="H8" i="2"/>
  <c r="G8" i="2"/>
  <c r="F8" i="2"/>
  <c r="F4" i="2" s="1"/>
  <c r="E8" i="2"/>
  <c r="B8" i="2"/>
  <c r="AW6" i="2"/>
  <c r="BJ6" i="2" s="1"/>
  <c r="AK6" i="2"/>
  <c r="AK47" i="2" s="1"/>
  <c r="AJ6" i="2"/>
  <c r="AJ34" i="2" s="1"/>
  <c r="Y6" i="2"/>
  <c r="Y39" i="2" s="1"/>
  <c r="X6" i="2"/>
  <c r="X44" i="2" s="1"/>
  <c r="BH4" i="2"/>
  <c r="BF4" i="2"/>
  <c r="BE4" i="2"/>
  <c r="BD4" i="2"/>
  <c r="AZ4" i="2"/>
  <c r="AX4" i="2"/>
  <c r="AW4" i="2"/>
  <c r="W4" i="2"/>
  <c r="U4" i="2"/>
  <c r="L4" i="2"/>
  <c r="K4" i="2"/>
  <c r="C13" i="8" s="1"/>
  <c r="G4" i="2"/>
  <c r="E4" i="2"/>
  <c r="Y2" i="2"/>
  <c r="X2" i="2"/>
  <c r="W2" i="2"/>
  <c r="BJ534" i="2" l="1"/>
  <c r="BJ536" i="2"/>
  <c r="BJ533" i="2"/>
  <c r="BJ535" i="2"/>
  <c r="BJ532" i="2"/>
  <c r="BJ537" i="2"/>
  <c r="BJ530" i="2"/>
  <c r="BJ528" i="2"/>
  <c r="BJ529" i="2"/>
  <c r="BJ527" i="2"/>
  <c r="BJ524" i="2"/>
  <c r="BJ531" i="2"/>
  <c r="BJ526" i="2"/>
  <c r="BJ523" i="2"/>
  <c r="BJ520" i="2"/>
  <c r="BJ525" i="2"/>
  <c r="BJ521" i="2"/>
  <c r="BJ517" i="2"/>
  <c r="BJ511" i="2"/>
  <c r="BJ516" i="2"/>
  <c r="BJ513" i="2"/>
  <c r="BJ510" i="2"/>
  <c r="BJ522" i="2"/>
  <c r="BJ519" i="2"/>
  <c r="BJ518" i="2"/>
  <c r="BJ515" i="2"/>
  <c r="BJ512" i="2"/>
  <c r="BJ514" i="2"/>
  <c r="BJ509" i="2"/>
  <c r="BJ500" i="2"/>
  <c r="BJ505" i="2"/>
  <c r="BJ497" i="2"/>
  <c r="BJ502" i="2"/>
  <c r="BJ508" i="2"/>
  <c r="BJ507" i="2"/>
  <c r="BJ499" i="2"/>
  <c r="BJ504" i="2"/>
  <c r="BJ496" i="2"/>
  <c r="BJ501" i="2"/>
  <c r="BJ506" i="2"/>
  <c r="BJ503" i="2"/>
  <c r="BJ493" i="2"/>
  <c r="BJ485" i="2"/>
  <c r="BJ490" i="2"/>
  <c r="BJ482" i="2"/>
  <c r="BJ479" i="2"/>
  <c r="BJ495" i="2"/>
  <c r="BJ487" i="2"/>
  <c r="BJ476" i="2"/>
  <c r="BJ492" i="2"/>
  <c r="BJ484" i="2"/>
  <c r="BJ481" i="2"/>
  <c r="BJ473" i="2"/>
  <c r="BJ498" i="2"/>
  <c r="BJ489" i="2"/>
  <c r="BJ478" i="2"/>
  <c r="BJ491" i="2"/>
  <c r="BJ483" i="2"/>
  <c r="BJ480" i="2"/>
  <c r="BJ488" i="2"/>
  <c r="BJ477" i="2"/>
  <c r="BJ469" i="2"/>
  <c r="BJ461" i="2"/>
  <c r="BJ453" i="2"/>
  <c r="BJ466" i="2"/>
  <c r="BJ458" i="2"/>
  <c r="BJ486" i="2"/>
  <c r="BJ463" i="2"/>
  <c r="BJ455" i="2"/>
  <c r="BJ472" i="2"/>
  <c r="BJ468" i="2"/>
  <c r="BJ460" i="2"/>
  <c r="BJ471" i="2"/>
  <c r="BJ465" i="2"/>
  <c r="BJ475" i="2"/>
  <c r="BJ470" i="2"/>
  <c r="BJ462" i="2"/>
  <c r="BJ454" i="2"/>
  <c r="BJ474" i="2"/>
  <c r="BJ467" i="2"/>
  <c r="BJ459" i="2"/>
  <c r="BJ494" i="2"/>
  <c r="BJ464" i="2"/>
  <c r="BJ450" i="2"/>
  <c r="BJ446" i="2"/>
  <c r="BJ442" i="2"/>
  <c r="BJ438" i="2"/>
  <c r="BJ449" i="2"/>
  <c r="BJ445" i="2"/>
  <c r="BJ441" i="2"/>
  <c r="BJ435" i="2"/>
  <c r="BJ456" i="2"/>
  <c r="BJ452" i="2"/>
  <c r="BJ432" i="2"/>
  <c r="BJ457" i="2"/>
  <c r="BJ448" i="2"/>
  <c r="BJ444" i="2"/>
  <c r="BJ440" i="2"/>
  <c r="BJ437" i="2"/>
  <c r="BJ447" i="2"/>
  <c r="BJ443" i="2"/>
  <c r="BJ439" i="2"/>
  <c r="BJ451" i="2"/>
  <c r="BJ436" i="2"/>
  <c r="BJ434" i="2"/>
  <c r="BJ433" i="2"/>
  <c r="BJ428" i="2"/>
  <c r="BJ424" i="2"/>
  <c r="BJ416" i="2"/>
  <c r="BJ408" i="2"/>
  <c r="BJ421" i="2"/>
  <c r="BJ413" i="2"/>
  <c r="BJ430" i="2"/>
  <c r="BJ427" i="2"/>
  <c r="BJ418" i="2"/>
  <c r="BJ410" i="2"/>
  <c r="BJ431" i="2"/>
  <c r="BJ423" i="2"/>
  <c r="BJ415" i="2"/>
  <c r="BJ426" i="2"/>
  <c r="BJ420" i="2"/>
  <c r="BJ412" i="2"/>
  <c r="BJ429" i="2"/>
  <c r="BJ417" i="2"/>
  <c r="BJ425" i="2"/>
  <c r="BJ422" i="2"/>
  <c r="BJ414" i="2"/>
  <c r="BJ419" i="2"/>
  <c r="BJ399" i="2"/>
  <c r="BJ391" i="2"/>
  <c r="BJ404" i="2"/>
  <c r="BJ396" i="2"/>
  <c r="BJ388" i="2"/>
  <c r="BJ401" i="2"/>
  <c r="BJ393" i="2"/>
  <c r="BJ411" i="2"/>
  <c r="BJ406" i="2"/>
  <c r="BJ398" i="2"/>
  <c r="BJ390" i="2"/>
  <c r="BJ407" i="2"/>
  <c r="BJ400" i="2"/>
  <c r="BJ392" i="2"/>
  <c r="BJ405" i="2"/>
  <c r="BJ397" i="2"/>
  <c r="BJ409" i="2"/>
  <c r="BJ402" i="2"/>
  <c r="BJ394" i="2"/>
  <c r="BJ386" i="2"/>
  <c r="BJ403" i="2"/>
  <c r="BJ379" i="2"/>
  <c r="BJ371" i="2"/>
  <c r="BJ363" i="2"/>
  <c r="BJ384" i="2"/>
  <c r="BJ376" i="2"/>
  <c r="BJ368" i="2"/>
  <c r="BJ389" i="2"/>
  <c r="BJ385" i="2"/>
  <c r="BJ381" i="2"/>
  <c r="BJ373" i="2"/>
  <c r="BJ365" i="2"/>
  <c r="BJ395" i="2"/>
  <c r="BJ378" i="2"/>
  <c r="BJ370" i="2"/>
  <c r="BJ387" i="2"/>
  <c r="BJ383" i="2"/>
  <c r="BJ375" i="2"/>
  <c r="BJ367" i="2"/>
  <c r="BJ380" i="2"/>
  <c r="BJ372" i="2"/>
  <c r="BJ377" i="2"/>
  <c r="BJ369" i="2"/>
  <c r="BJ382" i="2"/>
  <c r="BJ374" i="2"/>
  <c r="BJ359" i="2"/>
  <c r="BJ351" i="2"/>
  <c r="BJ343" i="2"/>
  <c r="BJ364" i="2"/>
  <c r="BJ356" i="2"/>
  <c r="BJ348" i="2"/>
  <c r="BJ361" i="2"/>
  <c r="BJ358" i="2"/>
  <c r="BJ350" i="2"/>
  <c r="BJ342" i="2"/>
  <c r="BJ366" i="2"/>
  <c r="BJ355" i="2"/>
  <c r="BJ347" i="2"/>
  <c r="BJ360" i="2"/>
  <c r="BJ352" i="2"/>
  <c r="BJ344" i="2"/>
  <c r="BJ357" i="2"/>
  <c r="BJ349" i="2"/>
  <c r="BJ362" i="2"/>
  <c r="BJ354" i="2"/>
  <c r="BJ346" i="2"/>
  <c r="BJ353" i="2"/>
  <c r="BJ336" i="2"/>
  <c r="BJ328" i="2"/>
  <c r="BJ320" i="2"/>
  <c r="BJ340" i="2"/>
  <c r="BJ339" i="2"/>
  <c r="BJ333" i="2"/>
  <c r="BJ325" i="2"/>
  <c r="BJ338" i="2"/>
  <c r="BJ330" i="2"/>
  <c r="BJ322" i="2"/>
  <c r="BJ345" i="2"/>
  <c r="BJ335" i="2"/>
  <c r="BJ327" i="2"/>
  <c r="BJ332" i="2"/>
  <c r="BJ324" i="2"/>
  <c r="BJ316" i="2"/>
  <c r="BJ337" i="2"/>
  <c r="BJ329" i="2"/>
  <c r="BJ321" i="2"/>
  <c r="BJ334" i="2"/>
  <c r="BJ326" i="2"/>
  <c r="BJ318" i="2"/>
  <c r="BJ341" i="2"/>
  <c r="BJ331" i="2"/>
  <c r="BJ323" i="2"/>
  <c r="BJ319" i="2"/>
  <c r="BJ312" i="2"/>
  <c r="BJ304" i="2"/>
  <c r="BJ296" i="2"/>
  <c r="BJ309" i="2"/>
  <c r="BJ301" i="2"/>
  <c r="BJ293" i="2"/>
  <c r="BJ285" i="2"/>
  <c r="BJ314" i="2"/>
  <c r="BJ306" i="2"/>
  <c r="BJ298" i="2"/>
  <c r="BJ290" i="2"/>
  <c r="BJ311" i="2"/>
  <c r="BJ303" i="2"/>
  <c r="BJ295" i="2"/>
  <c r="BJ287" i="2"/>
  <c r="BJ279" i="2"/>
  <c r="BJ308" i="2"/>
  <c r="BJ300" i="2"/>
  <c r="BJ292" i="2"/>
  <c r="BJ284" i="2"/>
  <c r="BJ276" i="2"/>
  <c r="BJ268" i="2"/>
  <c r="BJ313" i="2"/>
  <c r="BJ305" i="2"/>
  <c r="BJ297" i="2"/>
  <c r="BJ289" i="2"/>
  <c r="BJ281" i="2"/>
  <c r="BJ273" i="2"/>
  <c r="BJ317" i="2"/>
  <c r="BJ310" i="2"/>
  <c r="BJ302" i="2"/>
  <c r="BJ294" i="2"/>
  <c r="BJ286" i="2"/>
  <c r="BJ278" i="2"/>
  <c r="BJ270" i="2"/>
  <c r="BJ315" i="2"/>
  <c r="BJ307" i="2"/>
  <c r="BJ299" i="2"/>
  <c r="BJ261" i="2"/>
  <c r="BJ249" i="2"/>
  <c r="BJ245" i="2"/>
  <c r="BJ237" i="2"/>
  <c r="BJ258" i="2"/>
  <c r="BJ242" i="2"/>
  <c r="BJ234" i="2"/>
  <c r="BJ266" i="2"/>
  <c r="BJ263" i="2"/>
  <c r="BJ255" i="2"/>
  <c r="BJ252" i="2"/>
  <c r="BJ248" i="2"/>
  <c r="BJ239" i="2"/>
  <c r="BJ283" i="2"/>
  <c r="BJ260" i="2"/>
  <c r="BJ244" i="2"/>
  <c r="BJ236" i="2"/>
  <c r="BJ277" i="2"/>
  <c r="BJ274" i="2"/>
  <c r="BJ272" i="2"/>
  <c r="BJ265" i="2"/>
  <c r="BJ257" i="2"/>
  <c r="BJ251" i="2"/>
  <c r="BJ247" i="2"/>
  <c r="BJ241" i="2"/>
  <c r="BJ291" i="2"/>
  <c r="BJ288" i="2"/>
  <c r="BJ275" i="2"/>
  <c r="BJ269" i="2"/>
  <c r="BJ262" i="2"/>
  <c r="BJ254" i="2"/>
  <c r="BJ238" i="2"/>
  <c r="BJ280" i="2"/>
  <c r="BJ271" i="2"/>
  <c r="BJ259" i="2"/>
  <c r="BJ250" i="2"/>
  <c r="BJ246" i="2"/>
  <c r="BJ243" i="2"/>
  <c r="BJ235" i="2"/>
  <c r="BJ282" i="2"/>
  <c r="BJ267" i="2"/>
  <c r="BJ264" i="2"/>
  <c r="BJ225" i="2"/>
  <c r="BJ214" i="2"/>
  <c r="BJ211" i="2"/>
  <c r="BJ208" i="2"/>
  <c r="BJ197" i="2"/>
  <c r="BJ194" i="2"/>
  <c r="BJ186" i="2"/>
  <c r="BJ230" i="2"/>
  <c r="BJ222" i="2"/>
  <c r="BJ219" i="2"/>
  <c r="BJ205" i="2"/>
  <c r="BJ202" i="2"/>
  <c r="BJ191" i="2"/>
  <c r="BJ253" i="2"/>
  <c r="BJ227" i="2"/>
  <c r="BJ216" i="2"/>
  <c r="BJ210" i="2"/>
  <c r="BJ199" i="2"/>
  <c r="BJ196" i="2"/>
  <c r="BJ188" i="2"/>
  <c r="BJ233" i="2"/>
  <c r="BJ224" i="2"/>
  <c r="BJ213" i="2"/>
  <c r="BJ207" i="2"/>
  <c r="BJ193" i="2"/>
  <c r="BJ240" i="2"/>
  <c r="BJ231" i="2"/>
  <c r="BJ229" i="2"/>
  <c r="BJ221" i="2"/>
  <c r="BJ218" i="2"/>
  <c r="BJ204" i="2"/>
  <c r="BJ201" i="2"/>
  <c r="BJ190" i="2"/>
  <c r="BJ226" i="2"/>
  <c r="BJ215" i="2"/>
  <c r="BJ212" i="2"/>
  <c r="BJ209" i="2"/>
  <c r="BJ198" i="2"/>
  <c r="BJ195" i="2"/>
  <c r="BJ187" i="2"/>
  <c r="BJ232" i="2"/>
  <c r="BJ223" i="2"/>
  <c r="BJ220" i="2"/>
  <c r="BJ206" i="2"/>
  <c r="BJ192" i="2"/>
  <c r="BJ256" i="2"/>
  <c r="BJ228" i="2"/>
  <c r="BJ217" i="2"/>
  <c r="BJ203" i="2"/>
  <c r="BJ200" i="2"/>
  <c r="BJ184" i="2"/>
  <c r="BJ180" i="2"/>
  <c r="BJ172" i="2"/>
  <c r="BJ164" i="2"/>
  <c r="BJ156" i="2"/>
  <c r="BJ153" i="2"/>
  <c r="BJ150" i="2"/>
  <c r="BJ139" i="2"/>
  <c r="BJ177" i="2"/>
  <c r="BJ169" i="2"/>
  <c r="BJ161" i="2"/>
  <c r="BJ147" i="2"/>
  <c r="BJ144" i="2"/>
  <c r="BJ182" i="2"/>
  <c r="BJ174" i="2"/>
  <c r="BJ166" i="2"/>
  <c r="BJ158" i="2"/>
  <c r="BJ179" i="2"/>
  <c r="BJ171" i="2"/>
  <c r="BJ163" i="2"/>
  <c r="BJ155" i="2"/>
  <c r="BJ152" i="2"/>
  <c r="BJ149" i="2"/>
  <c r="BJ146" i="2"/>
  <c r="BJ185" i="2"/>
  <c r="BJ176" i="2"/>
  <c r="BJ168" i="2"/>
  <c r="BJ160" i="2"/>
  <c r="BJ143" i="2"/>
  <c r="BJ189" i="2"/>
  <c r="BJ181" i="2"/>
  <c r="BJ173" i="2"/>
  <c r="BJ165" i="2"/>
  <c r="BJ157" i="2"/>
  <c r="BJ178" i="2"/>
  <c r="BJ170" i="2"/>
  <c r="BJ162" i="2"/>
  <c r="BJ154" i="2"/>
  <c r="BJ151" i="2"/>
  <c r="BJ148" i="2"/>
  <c r="BJ145" i="2"/>
  <c r="BJ183" i="2"/>
  <c r="BJ175" i="2"/>
  <c r="BJ167" i="2"/>
  <c r="BJ159" i="2"/>
  <c r="BJ142" i="2"/>
  <c r="BJ128" i="2"/>
  <c r="BJ120" i="2"/>
  <c r="BJ112" i="2"/>
  <c r="BJ103" i="2"/>
  <c r="BJ95" i="2"/>
  <c r="BJ133" i="2"/>
  <c r="BJ125" i="2"/>
  <c r="BJ117" i="2"/>
  <c r="BJ108" i="2"/>
  <c r="BJ100" i="2"/>
  <c r="BJ92" i="2"/>
  <c r="BJ136" i="2"/>
  <c r="BJ130" i="2"/>
  <c r="BJ122" i="2"/>
  <c r="BJ114" i="2"/>
  <c r="BJ111" i="2"/>
  <c r="BJ105" i="2"/>
  <c r="BJ97" i="2"/>
  <c r="BJ127" i="2"/>
  <c r="BJ119" i="2"/>
  <c r="BJ141" i="2"/>
  <c r="BJ132" i="2"/>
  <c r="BJ124" i="2"/>
  <c r="BJ116" i="2"/>
  <c r="BJ110" i="2"/>
  <c r="BJ107" i="2"/>
  <c r="BJ129" i="2"/>
  <c r="BJ121" i="2"/>
  <c r="BJ113" i="2"/>
  <c r="BJ104" i="2"/>
  <c r="BJ96" i="2"/>
  <c r="BJ140" i="2"/>
  <c r="BJ138" i="2"/>
  <c r="BJ137" i="2"/>
  <c r="BJ135" i="2"/>
  <c r="BJ134" i="2"/>
  <c r="BJ126" i="2"/>
  <c r="BJ118" i="2"/>
  <c r="BJ109" i="2"/>
  <c r="BJ101" i="2"/>
  <c r="BJ93" i="2"/>
  <c r="BJ131" i="2"/>
  <c r="BJ123" i="2"/>
  <c r="BJ115" i="2"/>
  <c r="BJ106" i="2"/>
  <c r="BJ98" i="2"/>
  <c r="BJ89" i="2"/>
  <c r="BJ86" i="2"/>
  <c r="BJ83" i="2"/>
  <c r="BJ71" i="2"/>
  <c r="BJ60" i="2"/>
  <c r="BJ57" i="2"/>
  <c r="BJ54" i="2"/>
  <c r="BJ94" i="2"/>
  <c r="BJ76" i="2"/>
  <c r="BJ68" i="2"/>
  <c r="BJ85" i="2"/>
  <c r="BJ79" i="2"/>
  <c r="BJ73" i="2"/>
  <c r="BJ62" i="2"/>
  <c r="BJ56" i="2"/>
  <c r="BJ90" i="2"/>
  <c r="BJ82" i="2"/>
  <c r="BJ70" i="2"/>
  <c r="BJ67" i="2"/>
  <c r="BJ59" i="2"/>
  <c r="BJ102" i="2"/>
  <c r="BJ99" i="2"/>
  <c r="BJ91" i="2"/>
  <c r="BJ88" i="2"/>
  <c r="BJ78" i="2"/>
  <c r="BJ75" i="2"/>
  <c r="BJ64" i="2"/>
  <c r="BJ87" i="2"/>
  <c r="BJ84" i="2"/>
  <c r="BJ81" i="2"/>
  <c r="BJ72" i="2"/>
  <c r="BJ61" i="2"/>
  <c r="BJ55" i="2"/>
  <c r="BJ47" i="2"/>
  <c r="BJ44" i="2"/>
  <c r="BJ69" i="2"/>
  <c r="BJ66" i="2"/>
  <c r="BJ58" i="2"/>
  <c r="BJ52" i="2"/>
  <c r="BJ80" i="2"/>
  <c r="BJ77" i="2"/>
  <c r="BJ74" i="2"/>
  <c r="BJ63" i="2"/>
  <c r="BJ53" i="2"/>
  <c r="BJ51" i="2"/>
  <c r="BJ50" i="2"/>
  <c r="BJ46" i="2"/>
  <c r="BJ36" i="2"/>
  <c r="BJ30" i="2"/>
  <c r="BJ10" i="2"/>
  <c r="BJ49" i="2"/>
  <c r="BJ33" i="2"/>
  <c r="BJ27" i="2"/>
  <c r="BJ15" i="2"/>
  <c r="BJ65" i="2"/>
  <c r="BJ42" i="2"/>
  <c r="BJ38" i="2"/>
  <c r="BJ24" i="2"/>
  <c r="BJ21" i="2"/>
  <c r="BJ18" i="2"/>
  <c r="BJ12" i="2"/>
  <c r="BJ9" i="2"/>
  <c r="BJ41" i="2"/>
  <c r="BJ35" i="2"/>
  <c r="BJ29" i="2"/>
  <c r="BJ32" i="2"/>
  <c r="BJ26" i="2"/>
  <c r="BJ23" i="2"/>
  <c r="BJ20" i="2"/>
  <c r="BJ17" i="2"/>
  <c r="BJ14" i="2"/>
  <c r="BJ13" i="2"/>
  <c r="BJ45" i="2"/>
  <c r="BJ43" i="2"/>
  <c r="BJ40" i="2"/>
  <c r="BJ37" i="2"/>
  <c r="BJ11" i="2"/>
  <c r="BJ8" i="2"/>
  <c r="BJ34" i="2"/>
  <c r="BJ31" i="2"/>
  <c r="BJ28" i="2"/>
  <c r="BJ4" i="2"/>
  <c r="BJ48" i="2"/>
  <c r="BJ39" i="2"/>
  <c r="BJ25" i="2"/>
  <c r="BJ22" i="2"/>
  <c r="BJ19" i="2"/>
  <c r="BJ16" i="2"/>
  <c r="T4" i="2"/>
  <c r="AJ16" i="2"/>
  <c r="X17" i="2"/>
  <c r="AJ19" i="2"/>
  <c r="X20" i="2"/>
  <c r="AJ22" i="2"/>
  <c r="X23" i="2"/>
  <c r="AJ25" i="2"/>
  <c r="X26" i="2"/>
  <c r="AK30" i="2"/>
  <c r="X32" i="2"/>
  <c r="AK36" i="2"/>
  <c r="Y37" i="2"/>
  <c r="AJ39" i="2"/>
  <c r="Y40" i="2"/>
  <c r="AK56" i="2"/>
  <c r="T57" i="2"/>
  <c r="AJ4" i="2"/>
  <c r="Z6" i="2"/>
  <c r="AK13" i="2"/>
  <c r="Y14" i="2"/>
  <c r="AK16" i="2"/>
  <c r="Y17" i="2"/>
  <c r="AK19" i="2"/>
  <c r="Y20" i="2"/>
  <c r="AK22" i="2"/>
  <c r="Y23" i="2"/>
  <c r="AK25" i="2"/>
  <c r="Y26" i="2"/>
  <c r="AJ28" i="2"/>
  <c r="X29" i="2"/>
  <c r="AJ31" i="2"/>
  <c r="Y32" i="2"/>
  <c r="X35" i="2"/>
  <c r="AK39" i="2"/>
  <c r="X41" i="2"/>
  <c r="X58" i="2"/>
  <c r="Y63" i="2"/>
  <c r="AW2" i="2"/>
  <c r="AJ534" i="2"/>
  <c r="AJ536" i="2"/>
  <c r="AJ533" i="2"/>
  <c r="AJ535" i="2"/>
  <c r="AJ532" i="2"/>
  <c r="AJ537" i="2"/>
  <c r="AJ530" i="2"/>
  <c r="AJ527" i="2"/>
  <c r="AJ524" i="2"/>
  <c r="AJ526" i="2"/>
  <c r="AJ531" i="2"/>
  <c r="AJ529" i="2"/>
  <c r="AJ523" i="2"/>
  <c r="AJ520" i="2"/>
  <c r="AJ528" i="2"/>
  <c r="AJ525" i="2"/>
  <c r="AJ511" i="2"/>
  <c r="AJ519" i="2"/>
  <c r="AJ516" i="2"/>
  <c r="AJ521" i="2"/>
  <c r="AJ518" i="2"/>
  <c r="AJ513" i="2"/>
  <c r="AJ510" i="2"/>
  <c r="AJ522" i="2"/>
  <c r="AJ515" i="2"/>
  <c r="AJ512" i="2"/>
  <c r="AJ517" i="2"/>
  <c r="AJ514" i="2"/>
  <c r="AJ500" i="2"/>
  <c r="AJ505" i="2"/>
  <c r="AJ497" i="2"/>
  <c r="AJ508" i="2"/>
  <c r="AJ502" i="2"/>
  <c r="AJ507" i="2"/>
  <c r="AJ499" i="2"/>
  <c r="AJ509" i="2"/>
  <c r="AJ504" i="2"/>
  <c r="AJ501" i="2"/>
  <c r="AJ506" i="2"/>
  <c r="AJ503" i="2"/>
  <c r="AJ493" i="2"/>
  <c r="AJ485" i="2"/>
  <c r="AJ490" i="2"/>
  <c r="AJ482" i="2"/>
  <c r="AJ479" i="2"/>
  <c r="AJ495" i="2"/>
  <c r="AJ487" i="2"/>
  <c r="AJ476" i="2"/>
  <c r="AJ492" i="2"/>
  <c r="AJ484" i="2"/>
  <c r="AJ481" i="2"/>
  <c r="AJ473" i="2"/>
  <c r="AJ489" i="2"/>
  <c r="AJ478" i="2"/>
  <c r="AJ491" i="2"/>
  <c r="AJ483" i="2"/>
  <c r="AJ480" i="2"/>
  <c r="AJ496" i="2"/>
  <c r="AJ488" i="2"/>
  <c r="AJ477" i="2"/>
  <c r="AJ486" i="2"/>
  <c r="AJ474" i="2"/>
  <c r="AJ472" i="2"/>
  <c r="AJ469" i="2"/>
  <c r="AJ461" i="2"/>
  <c r="AJ453" i="2"/>
  <c r="AJ466" i="2"/>
  <c r="AJ458" i="2"/>
  <c r="AJ498" i="2"/>
  <c r="AJ471" i="2"/>
  <c r="AJ463" i="2"/>
  <c r="AJ455" i="2"/>
  <c r="AJ468" i="2"/>
  <c r="AJ460" i="2"/>
  <c r="AJ465" i="2"/>
  <c r="AJ494" i="2"/>
  <c r="AJ475" i="2"/>
  <c r="AJ470" i="2"/>
  <c r="AJ462" i="2"/>
  <c r="AJ454" i="2"/>
  <c r="AJ467" i="2"/>
  <c r="AJ459" i="2"/>
  <c r="AJ464" i="2"/>
  <c r="AJ450" i="2"/>
  <c r="AJ446" i="2"/>
  <c r="AJ442" i="2"/>
  <c r="AJ452" i="2"/>
  <c r="AJ438" i="2"/>
  <c r="AJ449" i="2"/>
  <c r="AJ445" i="2"/>
  <c r="AJ441" i="2"/>
  <c r="AJ435" i="2"/>
  <c r="AJ457" i="2"/>
  <c r="AJ432" i="2"/>
  <c r="AJ456" i="2"/>
  <c r="AJ448" i="2"/>
  <c r="AJ444" i="2"/>
  <c r="AJ440" i="2"/>
  <c r="AJ437" i="2"/>
  <c r="AJ451" i="2"/>
  <c r="AJ447" i="2"/>
  <c r="AJ443" i="2"/>
  <c r="AJ439" i="2"/>
  <c r="AJ436" i="2"/>
  <c r="AJ431" i="2"/>
  <c r="AJ424" i="2"/>
  <c r="AJ416" i="2"/>
  <c r="AJ408" i="2"/>
  <c r="AJ434" i="2"/>
  <c r="AJ430" i="2"/>
  <c r="AJ421" i="2"/>
  <c r="AJ413" i="2"/>
  <c r="AJ427" i="2"/>
  <c r="AJ418" i="2"/>
  <c r="AJ410" i="2"/>
  <c r="AJ433" i="2"/>
  <c r="AJ429" i="2"/>
  <c r="AJ423" i="2"/>
  <c r="AJ415" i="2"/>
  <c r="AJ426" i="2"/>
  <c r="AJ420" i="2"/>
  <c r="AJ412" i="2"/>
  <c r="AJ417" i="2"/>
  <c r="AJ425" i="2"/>
  <c r="AJ422" i="2"/>
  <c r="AJ414" i="2"/>
  <c r="AJ428" i="2"/>
  <c r="AJ419" i="2"/>
  <c r="AJ407" i="2"/>
  <c r="AJ399" i="2"/>
  <c r="AJ391" i="2"/>
  <c r="AJ404" i="2"/>
  <c r="AJ396" i="2"/>
  <c r="AJ388" i="2"/>
  <c r="AJ411" i="2"/>
  <c r="AJ401" i="2"/>
  <c r="AJ393" i="2"/>
  <c r="AJ409" i="2"/>
  <c r="AJ406" i="2"/>
  <c r="AJ398" i="2"/>
  <c r="AJ390" i="2"/>
  <c r="AJ400" i="2"/>
  <c r="AJ392" i="2"/>
  <c r="AJ405" i="2"/>
  <c r="AJ397" i="2"/>
  <c r="AJ402" i="2"/>
  <c r="AJ394" i="2"/>
  <c r="AJ386" i="2"/>
  <c r="AJ379" i="2"/>
  <c r="AJ371" i="2"/>
  <c r="AJ363" i="2"/>
  <c r="AJ395" i="2"/>
  <c r="AJ384" i="2"/>
  <c r="AJ376" i="2"/>
  <c r="AJ368" i="2"/>
  <c r="AJ389" i="2"/>
  <c r="AJ381" i="2"/>
  <c r="AJ373" i="2"/>
  <c r="AJ365" i="2"/>
  <c r="AJ387" i="2"/>
  <c r="AJ378" i="2"/>
  <c r="AJ370" i="2"/>
  <c r="AJ383" i="2"/>
  <c r="AJ375" i="2"/>
  <c r="AJ367" i="2"/>
  <c r="AJ380" i="2"/>
  <c r="AJ372" i="2"/>
  <c r="AJ403" i="2"/>
  <c r="AJ377" i="2"/>
  <c r="AJ369" i="2"/>
  <c r="AJ385" i="2"/>
  <c r="AJ382" i="2"/>
  <c r="AJ374" i="2"/>
  <c r="AJ359" i="2"/>
  <c r="AJ351" i="2"/>
  <c r="AJ343" i="2"/>
  <c r="AJ356" i="2"/>
  <c r="AJ348" i="2"/>
  <c r="AJ366" i="2"/>
  <c r="AJ361" i="2"/>
  <c r="AJ364" i="2"/>
  <c r="AJ358" i="2"/>
  <c r="AJ350" i="2"/>
  <c r="AJ342" i="2"/>
  <c r="AJ355" i="2"/>
  <c r="AJ347" i="2"/>
  <c r="AJ360" i="2"/>
  <c r="AJ352" i="2"/>
  <c r="AJ344" i="2"/>
  <c r="AJ357" i="2"/>
  <c r="AJ349" i="2"/>
  <c r="AJ362" i="2"/>
  <c r="AJ354" i="2"/>
  <c r="AJ346" i="2"/>
  <c r="AJ339" i="2"/>
  <c r="AJ336" i="2"/>
  <c r="AJ328" i="2"/>
  <c r="AJ345" i="2"/>
  <c r="AJ333" i="2"/>
  <c r="AJ325" i="2"/>
  <c r="AJ341" i="2"/>
  <c r="AJ338" i="2"/>
  <c r="AJ330" i="2"/>
  <c r="AJ322" i="2"/>
  <c r="AJ335" i="2"/>
  <c r="AJ327" i="2"/>
  <c r="AJ332" i="2"/>
  <c r="AJ324" i="2"/>
  <c r="AJ316" i="2"/>
  <c r="AJ337" i="2"/>
  <c r="AJ329" i="2"/>
  <c r="AJ321" i="2"/>
  <c r="AJ353" i="2"/>
  <c r="AJ340" i="2"/>
  <c r="AJ334" i="2"/>
  <c r="AJ326" i="2"/>
  <c r="AJ318" i="2"/>
  <c r="AJ331" i="2"/>
  <c r="AJ323" i="2"/>
  <c r="AJ312" i="2"/>
  <c r="AJ304" i="2"/>
  <c r="AJ296" i="2"/>
  <c r="AJ309" i="2"/>
  <c r="AJ301" i="2"/>
  <c r="AJ293" i="2"/>
  <c r="AJ285" i="2"/>
  <c r="AJ314" i="2"/>
  <c r="AJ306" i="2"/>
  <c r="AJ298" i="2"/>
  <c r="AJ290" i="2"/>
  <c r="AJ319" i="2"/>
  <c r="AJ311" i="2"/>
  <c r="AJ303" i="2"/>
  <c r="AJ295" i="2"/>
  <c r="AJ287" i="2"/>
  <c r="AJ279" i="2"/>
  <c r="AJ320" i="2"/>
  <c r="AJ317" i="2"/>
  <c r="AJ308" i="2"/>
  <c r="AJ300" i="2"/>
  <c r="AJ292" i="2"/>
  <c r="AJ284" i="2"/>
  <c r="AJ276" i="2"/>
  <c r="AJ268" i="2"/>
  <c r="AJ313" i="2"/>
  <c r="AJ305" i="2"/>
  <c r="AJ297" i="2"/>
  <c r="AJ289" i="2"/>
  <c r="AJ281" i="2"/>
  <c r="AJ273" i="2"/>
  <c r="AJ310" i="2"/>
  <c r="AJ302" i="2"/>
  <c r="AJ294" i="2"/>
  <c r="AJ286" i="2"/>
  <c r="AJ278" i="2"/>
  <c r="AJ270" i="2"/>
  <c r="AJ315" i="2"/>
  <c r="AJ307" i="2"/>
  <c r="AJ299" i="2"/>
  <c r="AJ277" i="2"/>
  <c r="AJ261" i="2"/>
  <c r="AJ249" i="2"/>
  <c r="AJ245" i="2"/>
  <c r="AJ237" i="2"/>
  <c r="AJ282" i="2"/>
  <c r="AJ274" i="2"/>
  <c r="AJ258" i="2"/>
  <c r="AJ242" i="2"/>
  <c r="AJ234" i="2"/>
  <c r="AJ269" i="2"/>
  <c r="AJ266" i="2"/>
  <c r="AJ263" i="2"/>
  <c r="AJ255" i="2"/>
  <c r="AJ252" i="2"/>
  <c r="AJ248" i="2"/>
  <c r="AJ239" i="2"/>
  <c r="AJ283" i="2"/>
  <c r="AJ271" i="2"/>
  <c r="AJ260" i="2"/>
  <c r="AJ244" i="2"/>
  <c r="AJ236" i="2"/>
  <c r="AJ291" i="2"/>
  <c r="AJ265" i="2"/>
  <c r="AJ257" i="2"/>
  <c r="AJ251" i="2"/>
  <c r="AJ247" i="2"/>
  <c r="AJ241" i="2"/>
  <c r="AJ262" i="2"/>
  <c r="AJ254" i="2"/>
  <c r="AJ238" i="2"/>
  <c r="AJ288" i="2"/>
  <c r="AJ259" i="2"/>
  <c r="AJ250" i="2"/>
  <c r="AJ246" i="2"/>
  <c r="AJ243" i="2"/>
  <c r="AJ280" i="2"/>
  <c r="AJ275" i="2"/>
  <c r="AJ272" i="2"/>
  <c r="AJ267" i="2"/>
  <c r="AJ264" i="2"/>
  <c r="AJ253" i="2"/>
  <c r="AJ225" i="2"/>
  <c r="AJ214" i="2"/>
  <c r="AJ211" i="2"/>
  <c r="AJ208" i="2"/>
  <c r="AJ197" i="2"/>
  <c r="AJ194" i="2"/>
  <c r="AJ186" i="2"/>
  <c r="AJ230" i="2"/>
  <c r="AJ222" i="2"/>
  <c r="AJ219" i="2"/>
  <c r="AJ205" i="2"/>
  <c r="AJ202" i="2"/>
  <c r="AJ191" i="2"/>
  <c r="AJ240" i="2"/>
  <c r="AJ231" i="2"/>
  <c r="AJ227" i="2"/>
  <c r="AJ216" i="2"/>
  <c r="AJ210" i="2"/>
  <c r="AJ199" i="2"/>
  <c r="AJ196" i="2"/>
  <c r="AJ188" i="2"/>
  <c r="AJ235" i="2"/>
  <c r="AJ232" i="2"/>
  <c r="AJ224" i="2"/>
  <c r="AJ213" i="2"/>
  <c r="AJ207" i="2"/>
  <c r="AJ193" i="2"/>
  <c r="AJ229" i="2"/>
  <c r="AJ221" i="2"/>
  <c r="AJ218" i="2"/>
  <c r="AJ204" i="2"/>
  <c r="AJ201" i="2"/>
  <c r="AJ190" i="2"/>
  <c r="AJ256" i="2"/>
  <c r="AJ226" i="2"/>
  <c r="AJ215" i="2"/>
  <c r="AJ212" i="2"/>
  <c r="AJ209" i="2"/>
  <c r="AJ198" i="2"/>
  <c r="AJ195" i="2"/>
  <c r="AJ187" i="2"/>
  <c r="AJ233" i="2"/>
  <c r="AJ223" i="2"/>
  <c r="AJ220" i="2"/>
  <c r="AJ206" i="2"/>
  <c r="AJ192" i="2"/>
  <c r="AJ228" i="2"/>
  <c r="AJ217" i="2"/>
  <c r="AJ203" i="2"/>
  <c r="AJ200" i="2"/>
  <c r="AJ180" i="2"/>
  <c r="AJ172" i="2"/>
  <c r="AJ164" i="2"/>
  <c r="AJ156" i="2"/>
  <c r="AJ153" i="2"/>
  <c r="AJ150" i="2"/>
  <c r="AJ139" i="2"/>
  <c r="AJ177" i="2"/>
  <c r="AJ169" i="2"/>
  <c r="AJ161" i="2"/>
  <c r="AJ147" i="2"/>
  <c r="AJ144" i="2"/>
  <c r="AJ182" i="2"/>
  <c r="AJ174" i="2"/>
  <c r="AJ166" i="2"/>
  <c r="AJ158" i="2"/>
  <c r="AJ185" i="2"/>
  <c r="AJ179" i="2"/>
  <c r="AJ171" i="2"/>
  <c r="AJ163" i="2"/>
  <c r="AJ155" i="2"/>
  <c r="AJ152" i="2"/>
  <c r="AJ149" i="2"/>
  <c r="AJ146" i="2"/>
  <c r="AJ189" i="2"/>
  <c r="AJ176" i="2"/>
  <c r="AJ168" i="2"/>
  <c r="AJ160" i="2"/>
  <c r="AJ181" i="2"/>
  <c r="AJ173" i="2"/>
  <c r="AJ165" i="2"/>
  <c r="AJ157" i="2"/>
  <c r="AJ184" i="2"/>
  <c r="AJ178" i="2"/>
  <c r="AJ170" i="2"/>
  <c r="AJ162" i="2"/>
  <c r="AJ154" i="2"/>
  <c r="AJ151" i="2"/>
  <c r="AJ148" i="2"/>
  <c r="AJ145" i="2"/>
  <c r="AJ183" i="2"/>
  <c r="AJ175" i="2"/>
  <c r="AJ167" i="2"/>
  <c r="AJ159" i="2"/>
  <c r="AJ142" i="2"/>
  <c r="AJ136" i="2"/>
  <c r="AJ128" i="2"/>
  <c r="AJ120" i="2"/>
  <c r="AJ112" i="2"/>
  <c r="AJ103" i="2"/>
  <c r="AJ95" i="2"/>
  <c r="AJ133" i="2"/>
  <c r="AJ125" i="2"/>
  <c r="AJ117" i="2"/>
  <c r="AJ108" i="2"/>
  <c r="AJ100" i="2"/>
  <c r="AJ92" i="2"/>
  <c r="AJ130" i="2"/>
  <c r="AJ122" i="2"/>
  <c r="AJ114" i="2"/>
  <c r="AJ111" i="2"/>
  <c r="AJ105" i="2"/>
  <c r="AJ97" i="2"/>
  <c r="AJ140" i="2"/>
  <c r="AJ138" i="2"/>
  <c r="AJ127" i="2"/>
  <c r="AJ119" i="2"/>
  <c r="AJ132" i="2"/>
  <c r="AJ124" i="2"/>
  <c r="AJ116" i="2"/>
  <c r="AJ110" i="2"/>
  <c r="AJ107" i="2"/>
  <c r="AJ143" i="2"/>
  <c r="AJ137" i="2"/>
  <c r="AJ135" i="2"/>
  <c r="AJ129" i="2"/>
  <c r="AJ121" i="2"/>
  <c r="AJ113" i="2"/>
  <c r="AJ104" i="2"/>
  <c r="AJ96" i="2"/>
  <c r="AJ134" i="2"/>
  <c r="AJ126" i="2"/>
  <c r="AJ118" i="2"/>
  <c r="AJ109" i="2"/>
  <c r="AJ101" i="2"/>
  <c r="AJ93" i="2"/>
  <c r="AJ141" i="2"/>
  <c r="AJ131" i="2"/>
  <c r="AJ123" i="2"/>
  <c r="AJ115" i="2"/>
  <c r="AJ106" i="2"/>
  <c r="AJ98" i="2"/>
  <c r="AJ91" i="2"/>
  <c r="AJ86" i="2"/>
  <c r="AJ83" i="2"/>
  <c r="AJ71" i="2"/>
  <c r="AJ60" i="2"/>
  <c r="AJ57" i="2"/>
  <c r="AJ54" i="2"/>
  <c r="AJ94" i="2"/>
  <c r="AJ90" i="2"/>
  <c r="AJ76" i="2"/>
  <c r="AJ85" i="2"/>
  <c r="AJ79" i="2"/>
  <c r="AJ73" i="2"/>
  <c r="AJ62" i="2"/>
  <c r="AJ56" i="2"/>
  <c r="AJ102" i="2"/>
  <c r="AJ88" i="2"/>
  <c r="AJ82" i="2"/>
  <c r="AJ70" i="2"/>
  <c r="AJ67" i="2"/>
  <c r="AJ59" i="2"/>
  <c r="AJ99" i="2"/>
  <c r="AJ78" i="2"/>
  <c r="AJ75" i="2"/>
  <c r="AJ64" i="2"/>
  <c r="AJ87" i="2"/>
  <c r="AJ84" i="2"/>
  <c r="AJ81" i="2"/>
  <c r="AJ72" i="2"/>
  <c r="AJ61" i="2"/>
  <c r="AJ55" i="2"/>
  <c r="AJ47" i="2"/>
  <c r="AJ44" i="2"/>
  <c r="AJ89" i="2"/>
  <c r="AJ69" i="2"/>
  <c r="AJ66" i="2"/>
  <c r="AJ58" i="2"/>
  <c r="AJ52" i="2"/>
  <c r="AJ80" i="2"/>
  <c r="AJ77" i="2"/>
  <c r="AJ74" i="2"/>
  <c r="AJ63" i="2"/>
  <c r="AJ8" i="2"/>
  <c r="X9" i="2"/>
  <c r="AJ11" i="2"/>
  <c r="X12" i="2"/>
  <c r="X18" i="2"/>
  <c r="X21" i="2"/>
  <c r="X24" i="2"/>
  <c r="AK28" i="2"/>
  <c r="Y29" i="2"/>
  <c r="AK31" i="2"/>
  <c r="AK34" i="2"/>
  <c r="Y35" i="2"/>
  <c r="AJ37" i="2"/>
  <c r="X38" i="2"/>
  <c r="AJ40" i="2"/>
  <c r="Y41" i="2"/>
  <c r="X43" i="2"/>
  <c r="X46" i="2"/>
  <c r="AJ46" i="2"/>
  <c r="T49" i="2"/>
  <c r="AJ50" i="2"/>
  <c r="X51" i="2"/>
  <c r="AJ68" i="2"/>
  <c r="Y8" i="2"/>
  <c r="Y11" i="2"/>
  <c r="AK531" i="2"/>
  <c r="AK536" i="2"/>
  <c r="AK533" i="2"/>
  <c r="AK530" i="2"/>
  <c r="AK535" i="2"/>
  <c r="AK532" i="2"/>
  <c r="AK537" i="2"/>
  <c r="AK529" i="2"/>
  <c r="AK534" i="2"/>
  <c r="AK527" i="2"/>
  <c r="AK524" i="2"/>
  <c r="AK521" i="2"/>
  <c r="AK518" i="2"/>
  <c r="AK526" i="2"/>
  <c r="AK523" i="2"/>
  <c r="AK528" i="2"/>
  <c r="AK525" i="2"/>
  <c r="AK522" i="2"/>
  <c r="AK519" i="2"/>
  <c r="AK516" i="2"/>
  <c r="AK513" i="2"/>
  <c r="AK515" i="2"/>
  <c r="AK520" i="2"/>
  <c r="AK512" i="2"/>
  <c r="AK517" i="2"/>
  <c r="AK514" i="2"/>
  <c r="AK511" i="2"/>
  <c r="AK505" i="2"/>
  <c r="AK497" i="2"/>
  <c r="AK508" i="2"/>
  <c r="AK502" i="2"/>
  <c r="AK507" i="2"/>
  <c r="AK499" i="2"/>
  <c r="AK509" i="2"/>
  <c r="AK504" i="2"/>
  <c r="AK510" i="2"/>
  <c r="AK501" i="2"/>
  <c r="AK506" i="2"/>
  <c r="AK503" i="2"/>
  <c r="AK500" i="2"/>
  <c r="AK490" i="2"/>
  <c r="AK482" i="2"/>
  <c r="AK479" i="2"/>
  <c r="AK495" i="2"/>
  <c r="AK487" i="2"/>
  <c r="AK492" i="2"/>
  <c r="AK484" i="2"/>
  <c r="AK481" i="2"/>
  <c r="AK489" i="2"/>
  <c r="AK478" i="2"/>
  <c r="AK498" i="2"/>
  <c r="AK494" i="2"/>
  <c r="AK486" i="2"/>
  <c r="AK475" i="2"/>
  <c r="AK496" i="2"/>
  <c r="AK488" i="2"/>
  <c r="AK477" i="2"/>
  <c r="AK493" i="2"/>
  <c r="AK485" i="2"/>
  <c r="AK474" i="2"/>
  <c r="AK466" i="2"/>
  <c r="AK458" i="2"/>
  <c r="AK491" i="2"/>
  <c r="AK471" i="2"/>
  <c r="AK463" i="2"/>
  <c r="AK476" i="2"/>
  <c r="AK468" i="2"/>
  <c r="AK460" i="2"/>
  <c r="AK465" i="2"/>
  <c r="AK457" i="2"/>
  <c r="AK483" i="2"/>
  <c r="AK473" i="2"/>
  <c r="AK470" i="2"/>
  <c r="AK462" i="2"/>
  <c r="AK467" i="2"/>
  <c r="AK459" i="2"/>
  <c r="AK480" i="2"/>
  <c r="AK464" i="2"/>
  <c r="AK456" i="2"/>
  <c r="AK472" i="2"/>
  <c r="AK469" i="2"/>
  <c r="AK461" i="2"/>
  <c r="AK455" i="2"/>
  <c r="AK452" i="2"/>
  <c r="AK438" i="2"/>
  <c r="AK449" i="2"/>
  <c r="AK445" i="2"/>
  <c r="AK441" i="2"/>
  <c r="AK435" i="2"/>
  <c r="AK429" i="2"/>
  <c r="AK432" i="2"/>
  <c r="AK454" i="2"/>
  <c r="AK448" i="2"/>
  <c r="AK444" i="2"/>
  <c r="AK440" i="2"/>
  <c r="AK437" i="2"/>
  <c r="AK451" i="2"/>
  <c r="AK447" i="2"/>
  <c r="AK443" i="2"/>
  <c r="AK439" i="2"/>
  <c r="AK453" i="2"/>
  <c r="AK436" i="2"/>
  <c r="AK450" i="2"/>
  <c r="AK446" i="2"/>
  <c r="AK442" i="2"/>
  <c r="AK433" i="2"/>
  <c r="AK434" i="2"/>
  <c r="AK430" i="2"/>
  <c r="AK421" i="2"/>
  <c r="AK413" i="2"/>
  <c r="AK427" i="2"/>
  <c r="AK418" i="2"/>
  <c r="AK410" i="2"/>
  <c r="AK423" i="2"/>
  <c r="AK415" i="2"/>
  <c r="AK407" i="2"/>
  <c r="AK426" i="2"/>
  <c r="AK420" i="2"/>
  <c r="AK417" i="2"/>
  <c r="AK425" i="2"/>
  <c r="AK422" i="2"/>
  <c r="AK414" i="2"/>
  <c r="AK428" i="2"/>
  <c r="AK419" i="2"/>
  <c r="AK411" i="2"/>
  <c r="AK431" i="2"/>
  <c r="AK424" i="2"/>
  <c r="AK416" i="2"/>
  <c r="AK404" i="2"/>
  <c r="AK396" i="2"/>
  <c r="AK388" i="2"/>
  <c r="AK401" i="2"/>
  <c r="AK393" i="2"/>
  <c r="AK409" i="2"/>
  <c r="AK406" i="2"/>
  <c r="AK398" i="2"/>
  <c r="AK390" i="2"/>
  <c r="AK403" i="2"/>
  <c r="AK395" i="2"/>
  <c r="AK387" i="2"/>
  <c r="AK412" i="2"/>
  <c r="AK405" i="2"/>
  <c r="AK397" i="2"/>
  <c r="AK389" i="2"/>
  <c r="AK408" i="2"/>
  <c r="AK402" i="2"/>
  <c r="AK394" i="2"/>
  <c r="AK399" i="2"/>
  <c r="AK391" i="2"/>
  <c r="AK384" i="2"/>
  <c r="AK376" i="2"/>
  <c r="AK368" i="2"/>
  <c r="AK381" i="2"/>
  <c r="AK373" i="2"/>
  <c r="AK365" i="2"/>
  <c r="AK400" i="2"/>
  <c r="AK378" i="2"/>
  <c r="AK370" i="2"/>
  <c r="AK383" i="2"/>
  <c r="AK375" i="2"/>
  <c r="AK367" i="2"/>
  <c r="AK386" i="2"/>
  <c r="AK380" i="2"/>
  <c r="AK372" i="2"/>
  <c r="AK364" i="2"/>
  <c r="AK392" i="2"/>
  <c r="AK377" i="2"/>
  <c r="AK369" i="2"/>
  <c r="AK385" i="2"/>
  <c r="AK382" i="2"/>
  <c r="AK374" i="2"/>
  <c r="AK366" i="2"/>
  <c r="AK379" i="2"/>
  <c r="AK371" i="2"/>
  <c r="AK356" i="2"/>
  <c r="AK348" i="2"/>
  <c r="AK340" i="2"/>
  <c r="AK361" i="2"/>
  <c r="AK353" i="2"/>
  <c r="AK345" i="2"/>
  <c r="AK358" i="2"/>
  <c r="AK355" i="2"/>
  <c r="AK347" i="2"/>
  <c r="AK360" i="2"/>
  <c r="AK352" i="2"/>
  <c r="AK344" i="2"/>
  <c r="AK357" i="2"/>
  <c r="AK349" i="2"/>
  <c r="AK341" i="2"/>
  <c r="AK363" i="2"/>
  <c r="AK362" i="2"/>
  <c r="AK354" i="2"/>
  <c r="AK346" i="2"/>
  <c r="AK359" i="2"/>
  <c r="AK351" i="2"/>
  <c r="AK343" i="2"/>
  <c r="AK342" i="2"/>
  <c r="AK333" i="2"/>
  <c r="AK325" i="2"/>
  <c r="AK338" i="2"/>
  <c r="AK330" i="2"/>
  <c r="AK322" i="2"/>
  <c r="AK350" i="2"/>
  <c r="AK335" i="2"/>
  <c r="AK327" i="2"/>
  <c r="AK319" i="2"/>
  <c r="AK332" i="2"/>
  <c r="AK337" i="2"/>
  <c r="AK329" i="2"/>
  <c r="AK321" i="2"/>
  <c r="AK334" i="2"/>
  <c r="AK326" i="2"/>
  <c r="AK318" i="2"/>
  <c r="AK331" i="2"/>
  <c r="AK323" i="2"/>
  <c r="AK339" i="2"/>
  <c r="AK336" i="2"/>
  <c r="AK328" i="2"/>
  <c r="AK309" i="2"/>
  <c r="AK301" i="2"/>
  <c r="AK293" i="2"/>
  <c r="AK314" i="2"/>
  <c r="AK306" i="2"/>
  <c r="AK298" i="2"/>
  <c r="AK290" i="2"/>
  <c r="AK282" i="2"/>
  <c r="AK311" i="2"/>
  <c r="AK303" i="2"/>
  <c r="AK295" i="2"/>
  <c r="AK320" i="2"/>
  <c r="AK317" i="2"/>
  <c r="AK308" i="2"/>
  <c r="AK300" i="2"/>
  <c r="AK292" i="2"/>
  <c r="AK284" i="2"/>
  <c r="AK313" i="2"/>
  <c r="AK305" i="2"/>
  <c r="AK297" i="2"/>
  <c r="AK289" i="2"/>
  <c r="AK281" i="2"/>
  <c r="AK273" i="2"/>
  <c r="AK324" i="2"/>
  <c r="AK310" i="2"/>
  <c r="AK302" i="2"/>
  <c r="AK294" i="2"/>
  <c r="AK286" i="2"/>
  <c r="AK278" i="2"/>
  <c r="AK315" i="2"/>
  <c r="AK307" i="2"/>
  <c r="AK299" i="2"/>
  <c r="AK291" i="2"/>
  <c r="AK283" i="2"/>
  <c r="AK275" i="2"/>
  <c r="AK316" i="2"/>
  <c r="AK312" i="2"/>
  <c r="AK304" i="2"/>
  <c r="AK274" i="2"/>
  <c r="AK258" i="2"/>
  <c r="AK242" i="2"/>
  <c r="AK234" i="2"/>
  <c r="AK269" i="2"/>
  <c r="AK266" i="2"/>
  <c r="AK263" i="2"/>
  <c r="AK255" i="2"/>
  <c r="AK252" i="2"/>
  <c r="AK248" i="2"/>
  <c r="AK239" i="2"/>
  <c r="AK231" i="2"/>
  <c r="AK296" i="2"/>
  <c r="AK271" i="2"/>
  <c r="AK260" i="2"/>
  <c r="AK244" i="2"/>
  <c r="AK236" i="2"/>
  <c r="AK287" i="2"/>
  <c r="AK276" i="2"/>
  <c r="AK265" i="2"/>
  <c r="AK257" i="2"/>
  <c r="AK251" i="2"/>
  <c r="AK247" i="2"/>
  <c r="AK241" i="2"/>
  <c r="AK233" i="2"/>
  <c r="AK270" i="2"/>
  <c r="AK262" i="2"/>
  <c r="AK254" i="2"/>
  <c r="AK288" i="2"/>
  <c r="AK279" i="2"/>
  <c r="AK268" i="2"/>
  <c r="AK259" i="2"/>
  <c r="AK250" i="2"/>
  <c r="AK246" i="2"/>
  <c r="AK243" i="2"/>
  <c r="AK235" i="2"/>
  <c r="AK285" i="2"/>
  <c r="AK280" i="2"/>
  <c r="AK272" i="2"/>
  <c r="AK267" i="2"/>
  <c r="AK264" i="2"/>
  <c r="AK256" i="2"/>
  <c r="AK253" i="2"/>
  <c r="AK240" i="2"/>
  <c r="AK277" i="2"/>
  <c r="AK261" i="2"/>
  <c r="AK230" i="2"/>
  <c r="AK222" i="2"/>
  <c r="AK219" i="2"/>
  <c r="AK205" i="2"/>
  <c r="AK202" i="2"/>
  <c r="AK191" i="2"/>
  <c r="AK227" i="2"/>
  <c r="AK216" i="2"/>
  <c r="AK210" i="2"/>
  <c r="AK199" i="2"/>
  <c r="AK196" i="2"/>
  <c r="AK232" i="2"/>
  <c r="AK224" i="2"/>
  <c r="AK213" i="2"/>
  <c r="AK207" i="2"/>
  <c r="AK193" i="2"/>
  <c r="AK245" i="2"/>
  <c r="AK229" i="2"/>
  <c r="AK221" i="2"/>
  <c r="AK218" i="2"/>
  <c r="AK204" i="2"/>
  <c r="AK201" i="2"/>
  <c r="AK190" i="2"/>
  <c r="AK237" i="2"/>
  <c r="AK226" i="2"/>
  <c r="AK215" i="2"/>
  <c r="AK212" i="2"/>
  <c r="AK209" i="2"/>
  <c r="AK198" i="2"/>
  <c r="AK195" i="2"/>
  <c r="AK187" i="2"/>
  <c r="AK223" i="2"/>
  <c r="AK220" i="2"/>
  <c r="AK206" i="2"/>
  <c r="AK192" i="2"/>
  <c r="AK249" i="2"/>
  <c r="AK238" i="2"/>
  <c r="AK228" i="2"/>
  <c r="AK217" i="2"/>
  <c r="AK203" i="2"/>
  <c r="AK200" i="2"/>
  <c r="AK189" i="2"/>
  <c r="AK225" i="2"/>
  <c r="AK214" i="2"/>
  <c r="AK211" i="2"/>
  <c r="AK208" i="2"/>
  <c r="AK197" i="2"/>
  <c r="AK194" i="2"/>
  <c r="AK186" i="2"/>
  <c r="AK177" i="2"/>
  <c r="AK169" i="2"/>
  <c r="AK161" i="2"/>
  <c r="AK147" i="2"/>
  <c r="AK144" i="2"/>
  <c r="AK136" i="2"/>
  <c r="AK182" i="2"/>
  <c r="AK174" i="2"/>
  <c r="AK166" i="2"/>
  <c r="AK158" i="2"/>
  <c r="AK185" i="2"/>
  <c r="AK179" i="2"/>
  <c r="AK171" i="2"/>
  <c r="AK163" i="2"/>
  <c r="AK155" i="2"/>
  <c r="AK152" i="2"/>
  <c r="AK149" i="2"/>
  <c r="AK146" i="2"/>
  <c r="AK188" i="2"/>
  <c r="AK176" i="2"/>
  <c r="AK168" i="2"/>
  <c r="AK160" i="2"/>
  <c r="AK143" i="2"/>
  <c r="AK181" i="2"/>
  <c r="AK173" i="2"/>
  <c r="AK165" i="2"/>
  <c r="AK157" i="2"/>
  <c r="AK184" i="2"/>
  <c r="AK178" i="2"/>
  <c r="AK170" i="2"/>
  <c r="AK162" i="2"/>
  <c r="AK154" i="2"/>
  <c r="AK151" i="2"/>
  <c r="AK148" i="2"/>
  <c r="AK145" i="2"/>
  <c r="AK183" i="2"/>
  <c r="AK175" i="2"/>
  <c r="AK167" i="2"/>
  <c r="AK159" i="2"/>
  <c r="AK142" i="2"/>
  <c r="AK180" i="2"/>
  <c r="AK172" i="2"/>
  <c r="AK164" i="2"/>
  <c r="AK156" i="2"/>
  <c r="AK153" i="2"/>
  <c r="AK150" i="2"/>
  <c r="AK139" i="2"/>
  <c r="AK133" i="2"/>
  <c r="AK125" i="2"/>
  <c r="AK117" i="2"/>
  <c r="AK108" i="2"/>
  <c r="AK100" i="2"/>
  <c r="AK92" i="2"/>
  <c r="AK130" i="2"/>
  <c r="AK122" i="2"/>
  <c r="AK114" i="2"/>
  <c r="AK111" i="2"/>
  <c r="AK105" i="2"/>
  <c r="AK97" i="2"/>
  <c r="AK89" i="2"/>
  <c r="AK140" i="2"/>
  <c r="AK138" i="2"/>
  <c r="AK127" i="2"/>
  <c r="AK119" i="2"/>
  <c r="AK102" i="2"/>
  <c r="AK94" i="2"/>
  <c r="AK132" i="2"/>
  <c r="AK124" i="2"/>
  <c r="AK116" i="2"/>
  <c r="AK110" i="2"/>
  <c r="AK107" i="2"/>
  <c r="AK137" i="2"/>
  <c r="AK135" i="2"/>
  <c r="AK129" i="2"/>
  <c r="AK121" i="2"/>
  <c r="AK113" i="2"/>
  <c r="AK104" i="2"/>
  <c r="AK134" i="2"/>
  <c r="AK126" i="2"/>
  <c r="AK118" i="2"/>
  <c r="AK109" i="2"/>
  <c r="AK101" i="2"/>
  <c r="AK141" i="2"/>
  <c r="AK131" i="2"/>
  <c r="AK123" i="2"/>
  <c r="AK115" i="2"/>
  <c r="AK106" i="2"/>
  <c r="AK98" i="2"/>
  <c r="AK128" i="2"/>
  <c r="AK120" i="2"/>
  <c r="AK112" i="2"/>
  <c r="AK103" i="2"/>
  <c r="AK95" i="2"/>
  <c r="AK90" i="2"/>
  <c r="AK76" i="2"/>
  <c r="AK68" i="2"/>
  <c r="AK65" i="2"/>
  <c r="AK51" i="2"/>
  <c r="AK85" i="2"/>
  <c r="AK79" i="2"/>
  <c r="AK73" i="2"/>
  <c r="AK96" i="2"/>
  <c r="AK88" i="2"/>
  <c r="AK82" i="2"/>
  <c r="AK70" i="2"/>
  <c r="AK67" i="2"/>
  <c r="AK59" i="2"/>
  <c r="AK53" i="2"/>
  <c r="AK99" i="2"/>
  <c r="AK93" i="2"/>
  <c r="AK78" i="2"/>
  <c r="AK75" i="2"/>
  <c r="AK64" i="2"/>
  <c r="AK87" i="2"/>
  <c r="AK84" i="2"/>
  <c r="AK81" i="2"/>
  <c r="AK72" i="2"/>
  <c r="AK61" i="2"/>
  <c r="AK55" i="2"/>
  <c r="AK69" i="2"/>
  <c r="AK66" i="2"/>
  <c r="AK58" i="2"/>
  <c r="AK52" i="2"/>
  <c r="AK80" i="2"/>
  <c r="AK77" i="2"/>
  <c r="AK74" i="2"/>
  <c r="AK63" i="2"/>
  <c r="AK49" i="2"/>
  <c r="AK91" i="2"/>
  <c r="AK86" i="2"/>
  <c r="AK83" i="2"/>
  <c r="AK71" i="2"/>
  <c r="AK60" i="2"/>
  <c r="AK57" i="2"/>
  <c r="AK54" i="2"/>
  <c r="AK8" i="2"/>
  <c r="Y9" i="2"/>
  <c r="BY9" i="2"/>
  <c r="AK11" i="2"/>
  <c r="Y12" i="2"/>
  <c r="AJ14" i="2"/>
  <c r="X15" i="2"/>
  <c r="AJ17" i="2"/>
  <c r="Y18" i="2"/>
  <c r="AJ20" i="2"/>
  <c r="Y21" i="2"/>
  <c r="AJ23" i="2"/>
  <c r="Y24" i="2"/>
  <c r="AJ26" i="2"/>
  <c r="X27" i="2"/>
  <c r="CF30" i="2"/>
  <c r="AJ32" i="2"/>
  <c r="X33" i="2"/>
  <c r="AK37" i="2"/>
  <c r="Y38" i="2"/>
  <c r="AK40" i="2"/>
  <c r="BY42" i="2"/>
  <c r="Y43" i="2"/>
  <c r="CF44" i="2"/>
  <c r="Y46" i="2"/>
  <c r="AK46" i="2"/>
  <c r="T46" i="2"/>
  <c r="CF47" i="2"/>
  <c r="AJ49" i="2"/>
  <c r="AK50" i="2"/>
  <c r="CF51" i="2"/>
  <c r="Y51" i="2"/>
  <c r="BY53" i="2"/>
  <c r="AK62" i="2"/>
  <c r="CF64" i="2"/>
  <c r="AL6" i="2"/>
  <c r="T8" i="2"/>
  <c r="CF13" i="2"/>
  <c r="AK14" i="2"/>
  <c r="Y15" i="2"/>
  <c r="BY15" i="2"/>
  <c r="AK17" i="2"/>
  <c r="CF19" i="2"/>
  <c r="AK20" i="2"/>
  <c r="CF22" i="2"/>
  <c r="AK23" i="2"/>
  <c r="CF25" i="2"/>
  <c r="AK26" i="2"/>
  <c r="Y27" i="2"/>
  <c r="BY27" i="2"/>
  <c r="AJ29" i="2"/>
  <c r="X30" i="2"/>
  <c r="AK32" i="2"/>
  <c r="Y33" i="2"/>
  <c r="BY33" i="2"/>
  <c r="AJ35" i="2"/>
  <c r="X36" i="2"/>
  <c r="CF39" i="2"/>
  <c r="AJ41" i="2"/>
  <c r="X42" i="2"/>
  <c r="AJ43" i="2"/>
  <c r="BY45" i="2"/>
  <c r="Y47" i="2"/>
  <c r="AJ48" i="2"/>
  <c r="X49" i="2"/>
  <c r="X50" i="2"/>
  <c r="X54" i="2"/>
  <c r="CF63" i="2"/>
  <c r="BY64" i="2"/>
  <c r="X66" i="2"/>
  <c r="CF68" i="2"/>
  <c r="BY537" i="2"/>
  <c r="D10" i="5"/>
  <c r="C7" i="8" s="1"/>
  <c r="C5" i="8" s="1"/>
  <c r="CF519" i="2"/>
  <c r="BY511" i="2"/>
  <c r="BY477" i="2"/>
  <c r="BY497" i="2"/>
  <c r="BY474" i="2"/>
  <c r="BY489" i="2"/>
  <c r="CF490" i="2"/>
  <c r="BY464" i="2"/>
  <c r="BY492" i="2"/>
  <c r="BY463" i="2"/>
  <c r="BY484" i="2"/>
  <c r="BY470" i="2"/>
  <c r="BY462" i="2"/>
  <c r="BY447" i="2"/>
  <c r="BY439" i="2"/>
  <c r="BY455" i="2"/>
  <c r="CF451" i="2"/>
  <c r="BY456" i="2"/>
  <c r="BY431" i="2"/>
  <c r="BY421" i="2"/>
  <c r="BY417" i="2"/>
  <c r="CF408" i="2"/>
  <c r="CF411" i="2"/>
  <c r="CF407" i="2"/>
  <c r="BY403" i="2"/>
  <c r="BY395" i="2"/>
  <c r="BY409" i="2"/>
  <c r="BY387" i="2"/>
  <c r="CF391" i="2"/>
  <c r="BY383" i="2"/>
  <c r="BY393" i="2"/>
  <c r="BY380" i="2"/>
  <c r="BY372" i="2"/>
  <c r="BY359" i="2"/>
  <c r="BY364" i="2"/>
  <c r="BY345" i="2"/>
  <c r="BY334" i="2"/>
  <c r="BY326" i="2"/>
  <c r="BY333" i="2"/>
  <c r="BY351" i="2"/>
  <c r="BY340" i="2"/>
  <c r="BY304" i="2"/>
  <c r="BY288" i="2"/>
  <c r="BY285" i="2"/>
  <c r="CF323" i="2"/>
  <c r="BY311" i="2"/>
  <c r="BY303" i="2"/>
  <c r="BY317" i="2"/>
  <c r="BY325" i="2"/>
  <c r="CF287" i="2"/>
  <c r="BY297" i="2"/>
  <c r="BY277" i="2"/>
  <c r="BY266" i="2"/>
  <c r="BY263" i="2"/>
  <c r="BY255" i="2"/>
  <c r="BY252" i="2"/>
  <c r="BY239" i="2"/>
  <c r="BY281" i="2"/>
  <c r="BY270" i="2"/>
  <c r="CF269" i="2"/>
  <c r="CF268" i="2"/>
  <c r="BY286" i="2"/>
  <c r="BY262" i="2"/>
  <c r="BY203" i="2"/>
  <c r="BY200" i="2"/>
  <c r="BY225" i="2"/>
  <c r="BY214" i="2"/>
  <c r="BY211" i="2"/>
  <c r="BY208" i="2"/>
  <c r="BY197" i="2"/>
  <c r="BY254" i="2"/>
  <c r="BY238" i="2"/>
  <c r="CF236" i="2"/>
  <c r="BY224" i="2"/>
  <c r="BY204" i="2"/>
  <c r="BY189" i="2"/>
  <c r="BY184" i="2"/>
  <c r="BY171" i="2"/>
  <c r="BY163" i="2"/>
  <c r="BY155" i="2"/>
  <c r="BY152" i="2"/>
  <c r="BY149" i="2"/>
  <c r="BY146" i="2"/>
  <c r="CF134" i="2"/>
  <c r="BY125" i="2"/>
  <c r="BY117" i="2"/>
  <c r="BY114" i="2"/>
  <c r="BY111" i="2"/>
  <c r="BY105" i="2"/>
  <c r="BY127" i="2"/>
  <c r="BY119" i="2"/>
  <c r="BY136" i="2"/>
  <c r="BY132" i="2"/>
  <c r="BY124" i="2"/>
  <c r="BY129" i="2"/>
  <c r="BY121" i="2"/>
  <c r="BY113" i="2"/>
  <c r="BY104" i="2"/>
  <c r="BY88" i="2"/>
  <c r="BY74" i="2"/>
  <c r="BY97" i="2"/>
  <c r="CF92" i="2"/>
  <c r="CF89" i="2"/>
  <c r="CF90" i="2"/>
  <c r="BY76" i="2"/>
  <c r="BY65" i="2"/>
  <c r="BY100" i="2"/>
  <c r="CF95" i="2"/>
  <c r="BY85" i="2"/>
  <c r="BY79" i="2"/>
  <c r="BY73" i="2"/>
  <c r="BY62" i="2"/>
  <c r="BY87" i="2"/>
  <c r="BY84" i="2"/>
  <c r="BY81" i="2"/>
  <c r="Y10" i="2"/>
  <c r="AJ12" i="2"/>
  <c r="X13" i="2"/>
  <c r="X16" i="2"/>
  <c r="AJ18" i="2"/>
  <c r="X19" i="2"/>
  <c r="AJ21" i="2"/>
  <c r="X22" i="2"/>
  <c r="AJ24" i="2"/>
  <c r="X25" i="2"/>
  <c r="CF28" i="2"/>
  <c r="AK29" i="2"/>
  <c r="Y30" i="2"/>
  <c r="CF31" i="2"/>
  <c r="CF34" i="2"/>
  <c r="AK35" i="2"/>
  <c r="Y36" i="2"/>
  <c r="AJ38" i="2"/>
  <c r="X39" i="2"/>
  <c r="AK41" i="2"/>
  <c r="Y42" i="2"/>
  <c r="AK43" i="2"/>
  <c r="Y45" i="2"/>
  <c r="AJ45" i="2"/>
  <c r="CF48" i="2"/>
  <c r="Y48" i="2"/>
  <c r="AK48" i="2"/>
  <c r="Y49" i="2"/>
  <c r="CF50" i="2"/>
  <c r="X52" i="2"/>
  <c r="BY55" i="2"/>
  <c r="BY58" i="2"/>
  <c r="CF62" i="2"/>
  <c r="T62" i="2"/>
  <c r="M4" i="2"/>
  <c r="CF10" i="2" s="1"/>
  <c r="CF8" i="2"/>
  <c r="CF11" i="2"/>
  <c r="AK12" i="2"/>
  <c r="Y13" i="2"/>
  <c r="BY13" i="2"/>
  <c r="AJ15" i="2"/>
  <c r="Y16" i="2"/>
  <c r="AK18" i="2"/>
  <c r="Y19" i="2"/>
  <c r="AK21" i="2"/>
  <c r="Y22" i="2"/>
  <c r="AK24" i="2"/>
  <c r="Y25" i="2"/>
  <c r="AJ27" i="2"/>
  <c r="X28" i="2"/>
  <c r="X31" i="2"/>
  <c r="AJ33" i="2"/>
  <c r="X34" i="2"/>
  <c r="AK38" i="2"/>
  <c r="AJ42" i="2"/>
  <c r="AK45" i="2"/>
  <c r="T45" i="2"/>
  <c r="BY50" i="2"/>
  <c r="AJ53" i="2"/>
  <c r="BY67" i="2"/>
  <c r="CF81" i="2"/>
  <c r="BY82" i="2"/>
  <c r="CF83" i="2"/>
  <c r="CF84" i="2"/>
  <c r="CF86" i="2"/>
  <c r="CF87" i="2"/>
  <c r="Y532" i="2"/>
  <c r="Y537" i="2"/>
  <c r="Y534" i="2"/>
  <c r="Y531" i="2"/>
  <c r="Y536" i="2"/>
  <c r="Y533" i="2"/>
  <c r="Y530" i="2"/>
  <c r="Y535" i="2"/>
  <c r="Y528" i="2"/>
  <c r="Y525" i="2"/>
  <c r="Y522" i="2"/>
  <c r="Y519" i="2"/>
  <c r="Y527" i="2"/>
  <c r="Y529" i="2"/>
  <c r="Y524" i="2"/>
  <c r="Y521" i="2"/>
  <c r="Y526" i="2"/>
  <c r="Y523" i="2"/>
  <c r="Y517" i="2"/>
  <c r="Y509" i="2"/>
  <c r="Y514" i="2"/>
  <c r="Y520" i="2"/>
  <c r="Y518" i="2"/>
  <c r="Y516" i="2"/>
  <c r="Y508" i="2"/>
  <c r="Y513" i="2"/>
  <c r="Y515" i="2"/>
  <c r="Y512" i="2"/>
  <c r="Y511" i="2"/>
  <c r="Y506" i="2"/>
  <c r="Y498" i="2"/>
  <c r="Y503" i="2"/>
  <c r="Y510" i="2"/>
  <c r="Y500" i="2"/>
  <c r="Y505" i="2"/>
  <c r="Y502" i="2"/>
  <c r="Y507" i="2"/>
  <c r="Y499" i="2"/>
  <c r="Y504" i="2"/>
  <c r="Y501" i="2"/>
  <c r="Y491" i="2"/>
  <c r="Y483" i="2"/>
  <c r="Y480" i="2"/>
  <c r="Y496" i="2"/>
  <c r="Y488" i="2"/>
  <c r="Y493" i="2"/>
  <c r="Y485" i="2"/>
  <c r="Y497" i="2"/>
  <c r="Y490" i="2"/>
  <c r="Y482" i="2"/>
  <c r="Y479" i="2"/>
  <c r="Y495" i="2"/>
  <c r="Y487" i="2"/>
  <c r="Y476" i="2"/>
  <c r="Y489" i="2"/>
  <c r="Y478" i="2"/>
  <c r="Y494" i="2"/>
  <c r="Y486" i="2"/>
  <c r="Y475" i="2"/>
  <c r="Y481" i="2"/>
  <c r="Y467" i="2"/>
  <c r="Y459" i="2"/>
  <c r="Y477" i="2"/>
  <c r="Y473" i="2"/>
  <c r="Y464" i="2"/>
  <c r="Y469" i="2"/>
  <c r="Y461" i="2"/>
  <c r="Y492" i="2"/>
  <c r="Y466" i="2"/>
  <c r="Y458" i="2"/>
  <c r="Y471" i="2"/>
  <c r="Y463" i="2"/>
  <c r="Y468" i="2"/>
  <c r="Y460" i="2"/>
  <c r="Y484" i="2"/>
  <c r="Y474" i="2"/>
  <c r="Y465" i="2"/>
  <c r="Y457" i="2"/>
  <c r="Y472" i="2"/>
  <c r="Y470" i="2"/>
  <c r="Y462" i="2"/>
  <c r="Y456" i="2"/>
  <c r="Y451" i="2"/>
  <c r="Y447" i="2"/>
  <c r="Y443" i="2"/>
  <c r="Y439" i="2"/>
  <c r="Y436" i="2"/>
  <c r="Y452" i="2"/>
  <c r="Y450" i="2"/>
  <c r="Y446" i="2"/>
  <c r="Y442" i="2"/>
  <c r="Y433" i="2"/>
  <c r="Y438" i="2"/>
  <c r="Y455" i="2"/>
  <c r="Y449" i="2"/>
  <c r="Y445" i="2"/>
  <c r="Y441" i="2"/>
  <c r="Y435" i="2"/>
  <c r="Y453" i="2"/>
  <c r="Y448" i="2"/>
  <c r="Y444" i="2"/>
  <c r="Y440" i="2"/>
  <c r="Y437" i="2"/>
  <c r="Y454" i="2"/>
  <c r="Y434" i="2"/>
  <c r="Y431" i="2"/>
  <c r="Y425" i="2"/>
  <c r="Y422" i="2"/>
  <c r="Y414" i="2"/>
  <c r="Y430" i="2"/>
  <c r="Y428" i="2"/>
  <c r="Y419" i="2"/>
  <c r="Y411" i="2"/>
  <c r="Y424" i="2"/>
  <c r="Y416" i="2"/>
  <c r="Y408" i="2"/>
  <c r="Y421" i="2"/>
  <c r="Y429" i="2"/>
  <c r="Y427" i="2"/>
  <c r="Y418" i="2"/>
  <c r="Y423" i="2"/>
  <c r="Y415" i="2"/>
  <c r="Y426" i="2"/>
  <c r="Y420" i="2"/>
  <c r="Y412" i="2"/>
  <c r="Y432" i="2"/>
  <c r="Y417" i="2"/>
  <c r="Y407" i="2"/>
  <c r="Y405" i="2"/>
  <c r="Y397" i="2"/>
  <c r="Y389" i="2"/>
  <c r="Y402" i="2"/>
  <c r="Y394" i="2"/>
  <c r="Y386" i="2"/>
  <c r="Y413" i="2"/>
  <c r="Y410" i="2"/>
  <c r="Y409" i="2"/>
  <c r="Y399" i="2"/>
  <c r="Y391" i="2"/>
  <c r="Y404" i="2"/>
  <c r="Y396" i="2"/>
  <c r="Y388" i="2"/>
  <c r="Y406" i="2"/>
  <c r="Y398" i="2"/>
  <c r="Y390" i="2"/>
  <c r="Y403" i="2"/>
  <c r="Y395" i="2"/>
  <c r="Y400" i="2"/>
  <c r="Y392" i="2"/>
  <c r="Y377" i="2"/>
  <c r="Y369" i="2"/>
  <c r="Y382" i="2"/>
  <c r="Y374" i="2"/>
  <c r="Y366" i="2"/>
  <c r="Y379" i="2"/>
  <c r="Y371" i="2"/>
  <c r="Y384" i="2"/>
  <c r="Y376" i="2"/>
  <c r="Y368" i="2"/>
  <c r="Y401" i="2"/>
  <c r="Y381" i="2"/>
  <c r="Y373" i="2"/>
  <c r="Y365" i="2"/>
  <c r="Y378" i="2"/>
  <c r="Y370" i="2"/>
  <c r="Y387" i="2"/>
  <c r="Y385" i="2"/>
  <c r="Y383" i="2"/>
  <c r="Y375" i="2"/>
  <c r="Y367" i="2"/>
  <c r="Y393" i="2"/>
  <c r="Y380" i="2"/>
  <c r="Y372" i="2"/>
  <c r="Y357" i="2"/>
  <c r="Y349" i="2"/>
  <c r="Y341" i="2"/>
  <c r="Y364" i="2"/>
  <c r="Y362" i="2"/>
  <c r="Y354" i="2"/>
  <c r="Y346" i="2"/>
  <c r="Y359" i="2"/>
  <c r="Y356" i="2"/>
  <c r="Y348" i="2"/>
  <c r="Y361" i="2"/>
  <c r="Y353" i="2"/>
  <c r="Y345" i="2"/>
  <c r="Y358" i="2"/>
  <c r="Y350" i="2"/>
  <c r="Y342" i="2"/>
  <c r="Y355" i="2"/>
  <c r="Y347" i="2"/>
  <c r="Y363" i="2"/>
  <c r="Y360" i="2"/>
  <c r="Y352" i="2"/>
  <c r="Y344" i="2"/>
  <c r="Y334" i="2"/>
  <c r="Y326" i="2"/>
  <c r="Y339" i="2"/>
  <c r="Y331" i="2"/>
  <c r="Y323" i="2"/>
  <c r="Y343" i="2"/>
  <c r="Y336" i="2"/>
  <c r="Y328" i="2"/>
  <c r="Y320" i="2"/>
  <c r="Y333" i="2"/>
  <c r="Y351" i="2"/>
  <c r="Y338" i="2"/>
  <c r="Y330" i="2"/>
  <c r="Y322" i="2"/>
  <c r="Y335" i="2"/>
  <c r="Y327" i="2"/>
  <c r="Y319" i="2"/>
  <c r="Y340" i="2"/>
  <c r="Y332" i="2"/>
  <c r="Y324" i="2"/>
  <c r="Y337" i="2"/>
  <c r="Y329" i="2"/>
  <c r="Y321" i="2"/>
  <c r="Y316" i="2"/>
  <c r="Y310" i="2"/>
  <c r="Y302" i="2"/>
  <c r="Y294" i="2"/>
  <c r="Y318" i="2"/>
  <c r="Y315" i="2"/>
  <c r="Y307" i="2"/>
  <c r="Y299" i="2"/>
  <c r="Y291" i="2"/>
  <c r="Y283" i="2"/>
  <c r="Y312" i="2"/>
  <c r="Y304" i="2"/>
  <c r="Y296" i="2"/>
  <c r="Y309" i="2"/>
  <c r="Y301" i="2"/>
  <c r="Y293" i="2"/>
  <c r="Y285" i="2"/>
  <c r="Y317" i="2"/>
  <c r="Y314" i="2"/>
  <c r="Y306" i="2"/>
  <c r="Y298" i="2"/>
  <c r="Y290" i="2"/>
  <c r="Y282" i="2"/>
  <c r="Y274" i="2"/>
  <c r="Y311" i="2"/>
  <c r="Y303" i="2"/>
  <c r="Y295" i="2"/>
  <c r="Y287" i="2"/>
  <c r="Y279" i="2"/>
  <c r="Y271" i="2"/>
  <c r="Y308" i="2"/>
  <c r="Y300" i="2"/>
  <c r="Y292" i="2"/>
  <c r="Y284" i="2"/>
  <c r="Y276" i="2"/>
  <c r="Y325" i="2"/>
  <c r="Y313" i="2"/>
  <c r="Y305" i="2"/>
  <c r="Y259" i="2"/>
  <c r="Y250" i="2"/>
  <c r="Y246" i="2"/>
  <c r="Y243" i="2"/>
  <c r="Y235" i="2"/>
  <c r="Y289" i="2"/>
  <c r="Y267" i="2"/>
  <c r="Y264" i="2"/>
  <c r="Y256" i="2"/>
  <c r="Y253" i="2"/>
  <c r="Y240" i="2"/>
  <c r="Y232" i="2"/>
  <c r="Y288" i="2"/>
  <c r="Y269" i="2"/>
  <c r="Y261" i="2"/>
  <c r="Y249" i="2"/>
  <c r="Y245" i="2"/>
  <c r="Y237" i="2"/>
  <c r="Y280" i="2"/>
  <c r="Y258" i="2"/>
  <c r="Y242" i="2"/>
  <c r="Y234" i="2"/>
  <c r="Y297" i="2"/>
  <c r="Y270" i="2"/>
  <c r="Y266" i="2"/>
  <c r="Y263" i="2"/>
  <c r="Y255" i="2"/>
  <c r="Y252" i="2"/>
  <c r="Y248" i="2"/>
  <c r="Y260" i="2"/>
  <c r="Y244" i="2"/>
  <c r="Y236" i="2"/>
  <c r="Y275" i="2"/>
  <c r="Y272" i="2"/>
  <c r="Y265" i="2"/>
  <c r="Y257" i="2"/>
  <c r="Y251" i="2"/>
  <c r="Y247" i="2"/>
  <c r="Y241" i="2"/>
  <c r="Y286" i="2"/>
  <c r="Y281" i="2"/>
  <c r="Y278" i="2"/>
  <c r="Y277" i="2"/>
  <c r="Y273" i="2"/>
  <c r="Y268" i="2"/>
  <c r="Y262" i="2"/>
  <c r="Y223" i="2"/>
  <c r="Y220" i="2"/>
  <c r="Y206" i="2"/>
  <c r="Y192" i="2"/>
  <c r="Y238" i="2"/>
  <c r="Y228" i="2"/>
  <c r="Y217" i="2"/>
  <c r="Y203" i="2"/>
  <c r="Y200" i="2"/>
  <c r="Y225" i="2"/>
  <c r="Y214" i="2"/>
  <c r="Y211" i="2"/>
  <c r="Y208" i="2"/>
  <c r="Y197" i="2"/>
  <c r="Y194" i="2"/>
  <c r="Y254" i="2"/>
  <c r="Y231" i="2"/>
  <c r="Y230" i="2"/>
  <c r="Y222" i="2"/>
  <c r="Y219" i="2"/>
  <c r="Y205" i="2"/>
  <c r="Y202" i="2"/>
  <c r="Y191" i="2"/>
  <c r="Y239" i="2"/>
  <c r="Y233" i="2"/>
  <c r="Y227" i="2"/>
  <c r="Y216" i="2"/>
  <c r="Y210" i="2"/>
  <c r="Y199" i="2"/>
  <c r="Y196" i="2"/>
  <c r="Y188" i="2"/>
  <c r="Y224" i="2"/>
  <c r="Y213" i="2"/>
  <c r="Y207" i="2"/>
  <c r="Y193" i="2"/>
  <c r="Y229" i="2"/>
  <c r="Y221" i="2"/>
  <c r="Y218" i="2"/>
  <c r="Y204" i="2"/>
  <c r="Y201" i="2"/>
  <c r="Y190" i="2"/>
  <c r="Y226" i="2"/>
  <c r="Y215" i="2"/>
  <c r="Y212" i="2"/>
  <c r="Y209" i="2"/>
  <c r="Y198" i="2"/>
  <c r="Y195" i="2"/>
  <c r="Y178" i="2"/>
  <c r="Y170" i="2"/>
  <c r="Y162" i="2"/>
  <c r="Y154" i="2"/>
  <c r="Y151" i="2"/>
  <c r="Y148" i="2"/>
  <c r="Y145" i="2"/>
  <c r="Y137" i="2"/>
  <c r="Y183" i="2"/>
  <c r="Y175" i="2"/>
  <c r="Y167" i="2"/>
  <c r="Y159" i="2"/>
  <c r="Y180" i="2"/>
  <c r="Y172" i="2"/>
  <c r="Y164" i="2"/>
  <c r="Y156" i="2"/>
  <c r="Y153" i="2"/>
  <c r="Y150" i="2"/>
  <c r="Y185" i="2"/>
  <c r="Y177" i="2"/>
  <c r="Y169" i="2"/>
  <c r="Y161" i="2"/>
  <c r="Y147" i="2"/>
  <c r="Y144" i="2"/>
  <c r="Y182" i="2"/>
  <c r="Y174" i="2"/>
  <c r="Y166" i="2"/>
  <c r="Y158" i="2"/>
  <c r="Y179" i="2"/>
  <c r="Y171" i="2"/>
  <c r="Y163" i="2"/>
  <c r="Y155" i="2"/>
  <c r="Y152" i="2"/>
  <c r="Y149" i="2"/>
  <c r="Y146" i="2"/>
  <c r="Y187" i="2"/>
  <c r="Y176" i="2"/>
  <c r="Y168" i="2"/>
  <c r="Y160" i="2"/>
  <c r="Y143" i="2"/>
  <c r="Y189" i="2"/>
  <c r="Y186" i="2"/>
  <c r="Y184" i="2"/>
  <c r="Y181" i="2"/>
  <c r="Y173" i="2"/>
  <c r="Y165" i="2"/>
  <c r="Y157" i="2"/>
  <c r="Y140" i="2"/>
  <c r="Y134" i="2"/>
  <c r="Y126" i="2"/>
  <c r="Y118" i="2"/>
  <c r="Y109" i="2"/>
  <c r="Y101" i="2"/>
  <c r="Y93" i="2"/>
  <c r="Y136" i="2"/>
  <c r="Y131" i="2"/>
  <c r="Y123" i="2"/>
  <c r="Y115" i="2"/>
  <c r="Y106" i="2"/>
  <c r="Y98" i="2"/>
  <c r="Y90" i="2"/>
  <c r="Y128" i="2"/>
  <c r="Y120" i="2"/>
  <c r="Y112" i="2"/>
  <c r="Y103" i="2"/>
  <c r="Y95" i="2"/>
  <c r="Y138" i="2"/>
  <c r="Y133" i="2"/>
  <c r="Y125" i="2"/>
  <c r="Y117" i="2"/>
  <c r="Y108" i="2"/>
  <c r="Y130" i="2"/>
  <c r="Y122" i="2"/>
  <c r="Y114" i="2"/>
  <c r="Y111" i="2"/>
  <c r="Y105" i="2"/>
  <c r="Y127" i="2"/>
  <c r="Y119" i="2"/>
  <c r="Y102" i="2"/>
  <c r="Y141" i="2"/>
  <c r="Y139" i="2"/>
  <c r="Y135" i="2"/>
  <c r="Y132" i="2"/>
  <c r="Y124" i="2"/>
  <c r="Y116" i="2"/>
  <c r="Y110" i="2"/>
  <c r="Y107" i="2"/>
  <c r="Y99" i="2"/>
  <c r="Y142" i="2"/>
  <c r="Y129" i="2"/>
  <c r="Y121" i="2"/>
  <c r="Y113" i="2"/>
  <c r="Y104" i="2"/>
  <c r="Y96" i="2"/>
  <c r="Y100" i="2"/>
  <c r="Y69" i="2"/>
  <c r="Y66" i="2"/>
  <c r="Y58" i="2"/>
  <c r="Y52" i="2"/>
  <c r="Y80" i="2"/>
  <c r="Y77" i="2"/>
  <c r="Y74" i="2"/>
  <c r="Y86" i="2"/>
  <c r="Y83" i="2"/>
  <c r="Y71" i="2"/>
  <c r="Y60" i="2"/>
  <c r="Y57" i="2"/>
  <c r="Y54" i="2"/>
  <c r="Y76" i="2"/>
  <c r="Y68" i="2"/>
  <c r="Y65" i="2"/>
  <c r="Y88" i="2"/>
  <c r="Y85" i="2"/>
  <c r="Y79" i="2"/>
  <c r="Y73" i="2"/>
  <c r="Y62" i="2"/>
  <c r="Y56" i="2"/>
  <c r="Y82" i="2"/>
  <c r="Y70" i="2"/>
  <c r="Y67" i="2"/>
  <c r="Y59" i="2"/>
  <c r="Y53" i="2"/>
  <c r="Y97" i="2"/>
  <c r="Y94" i="2"/>
  <c r="Y92" i="2"/>
  <c r="Y78" i="2"/>
  <c r="Y75" i="2"/>
  <c r="Y64" i="2"/>
  <c r="Y50" i="2"/>
  <c r="Y91" i="2"/>
  <c r="Y89" i="2"/>
  <c r="Y87" i="2"/>
  <c r="Y84" i="2"/>
  <c r="Y81" i="2"/>
  <c r="Y72" i="2"/>
  <c r="Y61" i="2"/>
  <c r="Y55" i="2"/>
  <c r="X535" i="2"/>
  <c r="X537" i="2"/>
  <c r="X529" i="2"/>
  <c r="X534" i="2"/>
  <c r="X536" i="2"/>
  <c r="X533" i="2"/>
  <c r="X523" i="2"/>
  <c r="X531" i="2"/>
  <c r="X528" i="2"/>
  <c r="X525" i="2"/>
  <c r="X527" i="2"/>
  <c r="X532" i="2"/>
  <c r="X530" i="2"/>
  <c r="X524" i="2"/>
  <c r="X521" i="2"/>
  <c r="X526" i="2"/>
  <c r="X512" i="2"/>
  <c r="X522" i="2"/>
  <c r="X519" i="2"/>
  <c r="X517" i="2"/>
  <c r="X509" i="2"/>
  <c r="X514" i="2"/>
  <c r="X520" i="2"/>
  <c r="X511" i="2"/>
  <c r="X518" i="2"/>
  <c r="X516" i="2"/>
  <c r="X513" i="2"/>
  <c r="X515" i="2"/>
  <c r="X501" i="2"/>
  <c r="X506" i="2"/>
  <c r="X498" i="2"/>
  <c r="X503" i="2"/>
  <c r="X510" i="2"/>
  <c r="X508" i="2"/>
  <c r="X500" i="2"/>
  <c r="X505" i="2"/>
  <c r="X497" i="2"/>
  <c r="X502" i="2"/>
  <c r="X507" i="2"/>
  <c r="X499" i="2"/>
  <c r="X504" i="2"/>
  <c r="X494" i="2"/>
  <c r="X486" i="2"/>
  <c r="X491" i="2"/>
  <c r="X483" i="2"/>
  <c r="X480" i="2"/>
  <c r="X496" i="2"/>
  <c r="X488" i="2"/>
  <c r="X477" i="2"/>
  <c r="X493" i="2"/>
  <c r="X485" i="2"/>
  <c r="X474" i="2"/>
  <c r="X490" i="2"/>
  <c r="X482" i="2"/>
  <c r="X479" i="2"/>
  <c r="X492" i="2"/>
  <c r="X484" i="2"/>
  <c r="X481" i="2"/>
  <c r="X489" i="2"/>
  <c r="X478" i="2"/>
  <c r="X495" i="2"/>
  <c r="X472" i="2"/>
  <c r="X470" i="2"/>
  <c r="X462" i="2"/>
  <c r="X454" i="2"/>
  <c r="X475" i="2"/>
  <c r="X467" i="2"/>
  <c r="X459" i="2"/>
  <c r="X473" i="2"/>
  <c r="X464" i="2"/>
  <c r="X456" i="2"/>
  <c r="X487" i="2"/>
  <c r="X469" i="2"/>
  <c r="X461" i="2"/>
  <c r="X466" i="2"/>
  <c r="X471" i="2"/>
  <c r="X463" i="2"/>
  <c r="X455" i="2"/>
  <c r="X476" i="2"/>
  <c r="X468" i="2"/>
  <c r="X460" i="2"/>
  <c r="X465" i="2"/>
  <c r="X434" i="2"/>
  <c r="X458" i="2"/>
  <c r="X451" i="2"/>
  <c r="X447" i="2"/>
  <c r="X443" i="2"/>
  <c r="X439" i="2"/>
  <c r="X431" i="2"/>
  <c r="X436" i="2"/>
  <c r="X452" i="2"/>
  <c r="X450" i="2"/>
  <c r="X446" i="2"/>
  <c r="X442" i="2"/>
  <c r="X433" i="2"/>
  <c r="X438" i="2"/>
  <c r="X449" i="2"/>
  <c r="X445" i="2"/>
  <c r="X441" i="2"/>
  <c r="X435" i="2"/>
  <c r="X457" i="2"/>
  <c r="X453" i="2"/>
  <c r="X448" i="2"/>
  <c r="X444" i="2"/>
  <c r="X440" i="2"/>
  <c r="X437" i="2"/>
  <c r="X432" i="2"/>
  <c r="X417" i="2"/>
  <c r="X409" i="2"/>
  <c r="X425" i="2"/>
  <c r="X422" i="2"/>
  <c r="X414" i="2"/>
  <c r="X430" i="2"/>
  <c r="X428" i="2"/>
  <c r="X419" i="2"/>
  <c r="X411" i="2"/>
  <c r="X424" i="2"/>
  <c r="X416" i="2"/>
  <c r="X421" i="2"/>
  <c r="X413" i="2"/>
  <c r="X429" i="2"/>
  <c r="X427" i="2"/>
  <c r="X418" i="2"/>
  <c r="X423" i="2"/>
  <c r="X415" i="2"/>
  <c r="X426" i="2"/>
  <c r="X420" i="2"/>
  <c r="X412" i="2"/>
  <c r="X400" i="2"/>
  <c r="X392" i="2"/>
  <c r="X407" i="2"/>
  <c r="X405" i="2"/>
  <c r="X397" i="2"/>
  <c r="X389" i="2"/>
  <c r="X402" i="2"/>
  <c r="X394" i="2"/>
  <c r="X386" i="2"/>
  <c r="X410" i="2"/>
  <c r="X399" i="2"/>
  <c r="X391" i="2"/>
  <c r="X408" i="2"/>
  <c r="X401" i="2"/>
  <c r="X393" i="2"/>
  <c r="X406" i="2"/>
  <c r="X398" i="2"/>
  <c r="X403" i="2"/>
  <c r="X395" i="2"/>
  <c r="X387" i="2"/>
  <c r="X380" i="2"/>
  <c r="X372" i="2"/>
  <c r="X364" i="2"/>
  <c r="X404" i="2"/>
  <c r="X377" i="2"/>
  <c r="X369" i="2"/>
  <c r="X388" i="2"/>
  <c r="X382" i="2"/>
  <c r="X374" i="2"/>
  <c r="X366" i="2"/>
  <c r="X379" i="2"/>
  <c r="X371" i="2"/>
  <c r="X396" i="2"/>
  <c r="X384" i="2"/>
  <c r="X376" i="2"/>
  <c r="X368" i="2"/>
  <c r="X381" i="2"/>
  <c r="X373" i="2"/>
  <c r="X378" i="2"/>
  <c r="X370" i="2"/>
  <c r="X390" i="2"/>
  <c r="X385" i="2"/>
  <c r="X383" i="2"/>
  <c r="X375" i="2"/>
  <c r="X367" i="2"/>
  <c r="X363" i="2"/>
  <c r="X360" i="2"/>
  <c r="X352" i="2"/>
  <c r="X344" i="2"/>
  <c r="X365" i="2"/>
  <c r="X357" i="2"/>
  <c r="X349" i="2"/>
  <c r="X362" i="2"/>
  <c r="X359" i="2"/>
  <c r="X351" i="2"/>
  <c r="X343" i="2"/>
  <c r="X356" i="2"/>
  <c r="X348" i="2"/>
  <c r="X361" i="2"/>
  <c r="X353" i="2"/>
  <c r="X345" i="2"/>
  <c r="X358" i="2"/>
  <c r="X350" i="2"/>
  <c r="X355" i="2"/>
  <c r="X347" i="2"/>
  <c r="X337" i="2"/>
  <c r="X329" i="2"/>
  <c r="X321" i="2"/>
  <c r="X354" i="2"/>
  <c r="X341" i="2"/>
  <c r="X334" i="2"/>
  <c r="X326" i="2"/>
  <c r="X339" i="2"/>
  <c r="X331" i="2"/>
  <c r="X323" i="2"/>
  <c r="X336" i="2"/>
  <c r="X328" i="2"/>
  <c r="X346" i="2"/>
  <c r="X333" i="2"/>
  <c r="X325" i="2"/>
  <c r="X317" i="2"/>
  <c r="X342" i="2"/>
  <c r="X338" i="2"/>
  <c r="X330" i="2"/>
  <c r="X322" i="2"/>
  <c r="X335" i="2"/>
  <c r="X327" i="2"/>
  <c r="X319" i="2"/>
  <c r="X340" i="2"/>
  <c r="X332" i="2"/>
  <c r="X324" i="2"/>
  <c r="X320" i="2"/>
  <c r="X313" i="2"/>
  <c r="X305" i="2"/>
  <c r="X297" i="2"/>
  <c r="X316" i="2"/>
  <c r="X310" i="2"/>
  <c r="X302" i="2"/>
  <c r="X294" i="2"/>
  <c r="X286" i="2"/>
  <c r="X318" i="2"/>
  <c r="X315" i="2"/>
  <c r="X307" i="2"/>
  <c r="X299" i="2"/>
  <c r="X291" i="2"/>
  <c r="X312" i="2"/>
  <c r="X304" i="2"/>
  <c r="X296" i="2"/>
  <c r="X288" i="2"/>
  <c r="X280" i="2"/>
  <c r="X309" i="2"/>
  <c r="X301" i="2"/>
  <c r="X293" i="2"/>
  <c r="X285" i="2"/>
  <c r="X277" i="2"/>
  <c r="X269" i="2"/>
  <c r="X314" i="2"/>
  <c r="X306" i="2"/>
  <c r="X298" i="2"/>
  <c r="X290" i="2"/>
  <c r="X282" i="2"/>
  <c r="X274" i="2"/>
  <c r="X311" i="2"/>
  <c r="X303" i="2"/>
  <c r="X295" i="2"/>
  <c r="X287" i="2"/>
  <c r="X279" i="2"/>
  <c r="X271" i="2"/>
  <c r="X308" i="2"/>
  <c r="X300" i="2"/>
  <c r="X283" i="2"/>
  <c r="X281" i="2"/>
  <c r="X278" i="2"/>
  <c r="X273" i="2"/>
  <c r="X268" i="2"/>
  <c r="X262" i="2"/>
  <c r="X254" i="2"/>
  <c r="X238" i="2"/>
  <c r="X276" i="2"/>
  <c r="X259" i="2"/>
  <c r="X250" i="2"/>
  <c r="X246" i="2"/>
  <c r="X243" i="2"/>
  <c r="X235" i="2"/>
  <c r="X289" i="2"/>
  <c r="X267" i="2"/>
  <c r="X264" i="2"/>
  <c r="X256" i="2"/>
  <c r="X253" i="2"/>
  <c r="X240" i="2"/>
  <c r="X261" i="2"/>
  <c r="X249" i="2"/>
  <c r="X245" i="2"/>
  <c r="X237" i="2"/>
  <c r="X292" i="2"/>
  <c r="X258" i="2"/>
  <c r="X242" i="2"/>
  <c r="X270" i="2"/>
  <c r="X266" i="2"/>
  <c r="X263" i="2"/>
  <c r="X255" i="2"/>
  <c r="X252" i="2"/>
  <c r="X248" i="2"/>
  <c r="X239" i="2"/>
  <c r="X284" i="2"/>
  <c r="X260" i="2"/>
  <c r="X244" i="2"/>
  <c r="X236" i="2"/>
  <c r="X275" i="2"/>
  <c r="X272" i="2"/>
  <c r="X265" i="2"/>
  <c r="X257" i="2"/>
  <c r="X226" i="2"/>
  <c r="X215" i="2"/>
  <c r="X212" i="2"/>
  <c r="X209" i="2"/>
  <c r="X198" i="2"/>
  <c r="X195" i="2"/>
  <c r="X187" i="2"/>
  <c r="X234" i="2"/>
  <c r="X223" i="2"/>
  <c r="X220" i="2"/>
  <c r="X206" i="2"/>
  <c r="X192" i="2"/>
  <c r="X247" i="2"/>
  <c r="X228" i="2"/>
  <c r="X217" i="2"/>
  <c r="X203" i="2"/>
  <c r="X200" i="2"/>
  <c r="X189" i="2"/>
  <c r="X232" i="2"/>
  <c r="X225" i="2"/>
  <c r="X214" i="2"/>
  <c r="X211" i="2"/>
  <c r="X208" i="2"/>
  <c r="X197" i="2"/>
  <c r="X194" i="2"/>
  <c r="X231" i="2"/>
  <c r="X230" i="2"/>
  <c r="X222" i="2"/>
  <c r="X219" i="2"/>
  <c r="X205" i="2"/>
  <c r="X202" i="2"/>
  <c r="X191" i="2"/>
  <c r="X251" i="2"/>
  <c r="X241" i="2"/>
  <c r="X233" i="2"/>
  <c r="X227" i="2"/>
  <c r="X216" i="2"/>
  <c r="X210" i="2"/>
  <c r="X199" i="2"/>
  <c r="X196" i="2"/>
  <c r="X188" i="2"/>
  <c r="X224" i="2"/>
  <c r="X213" i="2"/>
  <c r="X207" i="2"/>
  <c r="X193" i="2"/>
  <c r="X229" i="2"/>
  <c r="X221" i="2"/>
  <c r="X218" i="2"/>
  <c r="X204" i="2"/>
  <c r="X201" i="2"/>
  <c r="X190" i="2"/>
  <c r="X186" i="2"/>
  <c r="X184" i="2"/>
  <c r="X181" i="2"/>
  <c r="X173" i="2"/>
  <c r="X165" i="2"/>
  <c r="X157" i="2"/>
  <c r="X140" i="2"/>
  <c r="X178" i="2"/>
  <c r="X170" i="2"/>
  <c r="X162" i="2"/>
  <c r="X154" i="2"/>
  <c r="X151" i="2"/>
  <c r="X148" i="2"/>
  <c r="X145" i="2"/>
  <c r="X183" i="2"/>
  <c r="X175" i="2"/>
  <c r="X167" i="2"/>
  <c r="X159" i="2"/>
  <c r="X180" i="2"/>
  <c r="X172" i="2"/>
  <c r="X164" i="2"/>
  <c r="X156" i="2"/>
  <c r="X153" i="2"/>
  <c r="X150" i="2"/>
  <c r="X185" i="2"/>
  <c r="X177" i="2"/>
  <c r="X169" i="2"/>
  <c r="X161" i="2"/>
  <c r="X147" i="2"/>
  <c r="X144" i="2"/>
  <c r="X182" i="2"/>
  <c r="X174" i="2"/>
  <c r="X166" i="2"/>
  <c r="X158" i="2"/>
  <c r="X179" i="2"/>
  <c r="X171" i="2"/>
  <c r="X163" i="2"/>
  <c r="X155" i="2"/>
  <c r="X152" i="2"/>
  <c r="X149" i="2"/>
  <c r="X146" i="2"/>
  <c r="X138" i="2"/>
  <c r="X176" i="2"/>
  <c r="X168" i="2"/>
  <c r="X160" i="2"/>
  <c r="X143" i="2"/>
  <c r="X142" i="2"/>
  <c r="X129" i="2"/>
  <c r="X121" i="2"/>
  <c r="X113" i="2"/>
  <c r="X104" i="2"/>
  <c r="X96" i="2"/>
  <c r="X134" i="2"/>
  <c r="X126" i="2"/>
  <c r="X118" i="2"/>
  <c r="X109" i="2"/>
  <c r="X101" i="2"/>
  <c r="X93" i="2"/>
  <c r="X136" i="2"/>
  <c r="X131" i="2"/>
  <c r="X123" i="2"/>
  <c r="X115" i="2"/>
  <c r="X106" i="2"/>
  <c r="X98" i="2"/>
  <c r="X128" i="2"/>
  <c r="X120" i="2"/>
  <c r="X112" i="2"/>
  <c r="X133" i="2"/>
  <c r="X125" i="2"/>
  <c r="X117" i="2"/>
  <c r="X108" i="2"/>
  <c r="X130" i="2"/>
  <c r="X122" i="2"/>
  <c r="X114" i="2"/>
  <c r="X111" i="2"/>
  <c r="X105" i="2"/>
  <c r="X97" i="2"/>
  <c r="X137" i="2"/>
  <c r="X127" i="2"/>
  <c r="X119" i="2"/>
  <c r="X102" i="2"/>
  <c r="X94" i="2"/>
  <c r="X141" i="2"/>
  <c r="X139" i="2"/>
  <c r="X135" i="2"/>
  <c r="X132" i="2"/>
  <c r="X124" i="2"/>
  <c r="X116" i="2"/>
  <c r="X110" i="2"/>
  <c r="X107" i="2"/>
  <c r="X99" i="2"/>
  <c r="X91" i="2"/>
  <c r="X90" i="2"/>
  <c r="X89" i="2"/>
  <c r="X87" i="2"/>
  <c r="X84" i="2"/>
  <c r="X81" i="2"/>
  <c r="X72" i="2"/>
  <c r="X61" i="2"/>
  <c r="X55" i="2"/>
  <c r="X47" i="2"/>
  <c r="X100" i="2"/>
  <c r="X69" i="2"/>
  <c r="X80" i="2"/>
  <c r="X77" i="2"/>
  <c r="X74" i="2"/>
  <c r="X63" i="2"/>
  <c r="X103" i="2"/>
  <c r="X86" i="2"/>
  <c r="X83" i="2"/>
  <c r="X71" i="2"/>
  <c r="X60" i="2"/>
  <c r="X57" i="2"/>
  <c r="X76" i="2"/>
  <c r="X68" i="2"/>
  <c r="X65" i="2"/>
  <c r="X95" i="2"/>
  <c r="X88" i="2"/>
  <c r="X85" i="2"/>
  <c r="X79" i="2"/>
  <c r="X73" i="2"/>
  <c r="X62" i="2"/>
  <c r="X56" i="2"/>
  <c r="X48" i="2"/>
  <c r="X45" i="2"/>
  <c r="X82" i="2"/>
  <c r="X70" i="2"/>
  <c r="X67" i="2"/>
  <c r="X59" i="2"/>
  <c r="X53" i="2"/>
  <c r="X92" i="2"/>
  <c r="X78" i="2"/>
  <c r="X75" i="2"/>
  <c r="X64" i="2"/>
  <c r="AX6" i="2"/>
  <c r="X8" i="2"/>
  <c r="AJ10" i="2"/>
  <c r="X11" i="2"/>
  <c r="CF14" i="2"/>
  <c r="AK15" i="2"/>
  <c r="CF26" i="2"/>
  <c r="AK27" i="2"/>
  <c r="Y28" i="2"/>
  <c r="AJ30" i="2"/>
  <c r="Y31" i="2"/>
  <c r="AK33" i="2"/>
  <c r="Y34" i="2"/>
  <c r="BY34" i="2"/>
  <c r="AJ36" i="2"/>
  <c r="X37" i="2"/>
  <c r="X40" i="2"/>
  <c r="AK42" i="2"/>
  <c r="CF42" i="2"/>
  <c r="Y44" i="2"/>
  <c r="AK44" i="2"/>
  <c r="AJ51" i="2"/>
  <c r="BY54" i="2"/>
  <c r="CF54" i="2"/>
  <c r="T64" i="2"/>
  <c r="AJ65" i="2"/>
  <c r="T66" i="2"/>
  <c r="CF79" i="2"/>
  <c r="BY80" i="2"/>
  <c r="BY83" i="2"/>
  <c r="CF85" i="2"/>
  <c r="BY86" i="2"/>
  <c r="BY89" i="2"/>
  <c r="CF53" i="2"/>
  <c r="CF59" i="2"/>
  <c r="CF67" i="2"/>
  <c r="CF70" i="2"/>
  <c r="BY72" i="2"/>
  <c r="CF82" i="2"/>
  <c r="BY90" i="2"/>
  <c r="BY93" i="2"/>
  <c r="BY98" i="2"/>
  <c r="D26" i="5"/>
  <c r="C25" i="8" s="1"/>
  <c r="BY103" i="2"/>
  <c r="CF103" i="2"/>
  <c r="BY141" i="2"/>
  <c r="BY75" i="2"/>
  <c r="BY78" i="2"/>
  <c r="CF88" i="2"/>
  <c r="T98" i="2"/>
  <c r="CF100" i="2"/>
  <c r="CF94" i="2"/>
  <c r="T94" i="2"/>
  <c r="BY94" i="2"/>
  <c r="T95" i="2"/>
  <c r="CF98" i="2"/>
  <c r="CF57" i="2"/>
  <c r="CF60" i="2"/>
  <c r="CF97" i="2"/>
  <c r="CF99" i="2"/>
  <c r="CF102" i="2"/>
  <c r="BY112" i="2"/>
  <c r="CF113" i="2"/>
  <c r="CF77" i="2"/>
  <c r="CF80" i="2"/>
  <c r="BY99" i="2"/>
  <c r="T100" i="2"/>
  <c r="CF104" i="2"/>
  <c r="CF111" i="2"/>
  <c r="CF114" i="2"/>
  <c r="BY115" i="2"/>
  <c r="CF116" i="2"/>
  <c r="CF117" i="2"/>
  <c r="BY118" i="2"/>
  <c r="CF119" i="2"/>
  <c r="BY120" i="2"/>
  <c r="CF121" i="2"/>
  <c r="CF52" i="2"/>
  <c r="CF58" i="2"/>
  <c r="CF66" i="2"/>
  <c r="CF69" i="2"/>
  <c r="CF96" i="2"/>
  <c r="CF105" i="2"/>
  <c r="BY106" i="2"/>
  <c r="CF107" i="2"/>
  <c r="CF108" i="2"/>
  <c r="BY109" i="2"/>
  <c r="CF110" i="2"/>
  <c r="BY122" i="2"/>
  <c r="BY123" i="2"/>
  <c r="CF124" i="2"/>
  <c r="CF125" i="2"/>
  <c r="BY126" i="2"/>
  <c r="CF127" i="2"/>
  <c r="BY128" i="2"/>
  <c r="CF129" i="2"/>
  <c r="CF91" i="2"/>
  <c r="BY95" i="2"/>
  <c r="BY101" i="2"/>
  <c r="BY108" i="2"/>
  <c r="BY130" i="2"/>
  <c r="BY131" i="2"/>
  <c r="CF132" i="2"/>
  <c r="CF133" i="2"/>
  <c r="BY134" i="2"/>
  <c r="BY91" i="2"/>
  <c r="T102" i="2"/>
  <c r="T103" i="2"/>
  <c r="BY135" i="2"/>
  <c r="CF136" i="2"/>
  <c r="BY138" i="2"/>
  <c r="CF139" i="2"/>
  <c r="CF138" i="2"/>
  <c r="BY140" i="2"/>
  <c r="CF141" i="2"/>
  <c r="BY147" i="2"/>
  <c r="BY148" i="2"/>
  <c r="CF149" i="2"/>
  <c r="BY151" i="2"/>
  <c r="CF152" i="2"/>
  <c r="BY153" i="2"/>
  <c r="BY158" i="2"/>
  <c r="CF160" i="2"/>
  <c r="BY161" i="2"/>
  <c r="BY162" i="2"/>
  <c r="CF163" i="2"/>
  <c r="BY164" i="2"/>
  <c r="CF165" i="2"/>
  <c r="CF166" i="2"/>
  <c r="CF167" i="2"/>
  <c r="BY107" i="2"/>
  <c r="BY110" i="2"/>
  <c r="BY116" i="2"/>
  <c r="CF122" i="2"/>
  <c r="CF130" i="2"/>
  <c r="BY137" i="2"/>
  <c r="CF137" i="2"/>
  <c r="CF142" i="2"/>
  <c r="BY142" i="2"/>
  <c r="BY145" i="2"/>
  <c r="CF146" i="2"/>
  <c r="BY150" i="2"/>
  <c r="BY166" i="2"/>
  <c r="BY167" i="2"/>
  <c r="CF168" i="2"/>
  <c r="BY169" i="2"/>
  <c r="BY170" i="2"/>
  <c r="CF171" i="2"/>
  <c r="BY172" i="2"/>
  <c r="CF173" i="2"/>
  <c r="CF174" i="2"/>
  <c r="BY175" i="2"/>
  <c r="BY139" i="2"/>
  <c r="BY168" i="2"/>
  <c r="BY174" i="2"/>
  <c r="CF176" i="2"/>
  <c r="BY177" i="2"/>
  <c r="BY178" i="2"/>
  <c r="CF179" i="2"/>
  <c r="BY180" i="2"/>
  <c r="CF181" i="2"/>
  <c r="CF182" i="2"/>
  <c r="BY183" i="2"/>
  <c r="CF112" i="2"/>
  <c r="CF120" i="2"/>
  <c r="CF128" i="2"/>
  <c r="BY176" i="2"/>
  <c r="BY182" i="2"/>
  <c r="CF185" i="2"/>
  <c r="CF187" i="2"/>
  <c r="CF106" i="2"/>
  <c r="CF115" i="2"/>
  <c r="CF123" i="2"/>
  <c r="CF131" i="2"/>
  <c r="CF184" i="2"/>
  <c r="CF93" i="2"/>
  <c r="CF101" i="2"/>
  <c r="CF109" i="2"/>
  <c r="CF118" i="2"/>
  <c r="CF126" i="2"/>
  <c r="T139" i="2"/>
  <c r="CF143" i="2"/>
  <c r="CF135" i="2"/>
  <c r="CF140" i="2"/>
  <c r="T141" i="2"/>
  <c r="BY143" i="2"/>
  <c r="BY144" i="2"/>
  <c r="CF144" i="2"/>
  <c r="BY154" i="2"/>
  <c r="CF155" i="2"/>
  <c r="BY156" i="2"/>
  <c r="CF157" i="2"/>
  <c r="CF158" i="2"/>
  <c r="BY159" i="2"/>
  <c r="BY157" i="2"/>
  <c r="BY165" i="2"/>
  <c r="BY173" i="2"/>
  <c r="BY181" i="2"/>
  <c r="BY185" i="2"/>
  <c r="BY186" i="2"/>
  <c r="T188" i="2"/>
  <c r="CF190" i="2"/>
  <c r="BY160" i="2"/>
  <c r="T187" i="2"/>
  <c r="BY187" i="2"/>
  <c r="BY190" i="2"/>
  <c r="CF213" i="2"/>
  <c r="CF147" i="2"/>
  <c r="CF161" i="2"/>
  <c r="CF169" i="2"/>
  <c r="CF177" i="2"/>
  <c r="CF189" i="2"/>
  <c r="CF203" i="2"/>
  <c r="CF204" i="2"/>
  <c r="BY205" i="2"/>
  <c r="BY206" i="2"/>
  <c r="BY207" i="2"/>
  <c r="CF211" i="2"/>
  <c r="CF212" i="2"/>
  <c r="BY213" i="2"/>
  <c r="CF214" i="2"/>
  <c r="CF215" i="2"/>
  <c r="BY216" i="2"/>
  <c r="CF217" i="2"/>
  <c r="CF218" i="2"/>
  <c r="CF221" i="2"/>
  <c r="BY222" i="2"/>
  <c r="BY223" i="2"/>
  <c r="CF224" i="2"/>
  <c r="CF231" i="2"/>
  <c r="CF232" i="2"/>
  <c r="CF150" i="2"/>
  <c r="CF153" i="2"/>
  <c r="CF156" i="2"/>
  <c r="CF164" i="2"/>
  <c r="CF172" i="2"/>
  <c r="CF180" i="2"/>
  <c r="BY191" i="2"/>
  <c r="BY192" i="2"/>
  <c r="BY193" i="2"/>
  <c r="CF197" i="2"/>
  <c r="CF198" i="2"/>
  <c r="BY199" i="2"/>
  <c r="CF200" i="2"/>
  <c r="CF201" i="2"/>
  <c r="BY202" i="2"/>
  <c r="CF208" i="2"/>
  <c r="CF209" i="2"/>
  <c r="BY210" i="2"/>
  <c r="BY217" i="2"/>
  <c r="BY219" i="2"/>
  <c r="BY220" i="2"/>
  <c r="CF225" i="2"/>
  <c r="CF226" i="2"/>
  <c r="BY227" i="2"/>
  <c r="CF228" i="2"/>
  <c r="CF229" i="2"/>
  <c r="BY230" i="2"/>
  <c r="BY233" i="2"/>
  <c r="CF159" i="2"/>
  <c r="CF175" i="2"/>
  <c r="CF183" i="2"/>
  <c r="CF194" i="2"/>
  <c r="CF195" i="2"/>
  <c r="BY196" i="2"/>
  <c r="BY201" i="2"/>
  <c r="BY228" i="2"/>
  <c r="CF145" i="2"/>
  <c r="CF148" i="2"/>
  <c r="CF151" i="2"/>
  <c r="CF154" i="2"/>
  <c r="CF162" i="2"/>
  <c r="CF170" i="2"/>
  <c r="CF178" i="2"/>
  <c r="BY188" i="2"/>
  <c r="CF188" i="2"/>
  <c r="CF186" i="2"/>
  <c r="T189" i="2"/>
  <c r="CF193" i="2"/>
  <c r="BY195" i="2"/>
  <c r="BY198" i="2"/>
  <c r="CF207" i="2"/>
  <c r="BY209" i="2"/>
  <c r="BY212" i="2"/>
  <c r="BY215" i="2"/>
  <c r="BY226" i="2"/>
  <c r="CF234" i="2"/>
  <c r="CF238" i="2"/>
  <c r="T239" i="2"/>
  <c r="BY259" i="2"/>
  <c r="CF196" i="2"/>
  <c r="CF199" i="2"/>
  <c r="CF210" i="2"/>
  <c r="CF216" i="2"/>
  <c r="BY218" i="2"/>
  <c r="BY221" i="2"/>
  <c r="CF227" i="2"/>
  <c r="BY229" i="2"/>
  <c r="CF230" i="2"/>
  <c r="BY234" i="2"/>
  <c r="BY235" i="2"/>
  <c r="CF235" i="2"/>
  <c r="BY236" i="2"/>
  <c r="BY244" i="2"/>
  <c r="CF247" i="2"/>
  <c r="BY250" i="2"/>
  <c r="BY253" i="2"/>
  <c r="BY258" i="2"/>
  <c r="CF191" i="2"/>
  <c r="CF202" i="2"/>
  <c r="CF205" i="2"/>
  <c r="CF219" i="2"/>
  <c r="CF222" i="2"/>
  <c r="CF233" i="2"/>
  <c r="BY247" i="2"/>
  <c r="T252" i="2"/>
  <c r="BY268" i="2"/>
  <c r="BY269" i="2"/>
  <c r="CF270" i="2"/>
  <c r="CF273" i="2"/>
  <c r="BY243" i="2"/>
  <c r="BY249" i="2"/>
  <c r="CF252" i="2"/>
  <c r="CF257" i="2"/>
  <c r="CF266" i="2"/>
  <c r="BY267" i="2"/>
  <c r="BY272" i="2"/>
  <c r="CF275" i="2"/>
  <c r="CF278" i="2"/>
  <c r="CF279" i="2"/>
  <c r="BY237" i="2"/>
  <c r="CF242" i="2"/>
  <c r="BY246" i="2"/>
  <c r="BY256" i="2"/>
  <c r="BY257" i="2"/>
  <c r="BY260" i="2"/>
  <c r="BY261" i="2"/>
  <c r="CF262" i="2"/>
  <c r="CF263" i="2"/>
  <c r="BY264" i="2"/>
  <c r="CF265" i="2"/>
  <c r="CF286" i="2"/>
  <c r="CF192" i="2"/>
  <c r="CF206" i="2"/>
  <c r="CF220" i="2"/>
  <c r="CF223" i="2"/>
  <c r="BY232" i="2"/>
  <c r="T232" i="2"/>
  <c r="BY242" i="2"/>
  <c r="CF244" i="2"/>
  <c r="T248" i="2"/>
  <c r="T255" i="2"/>
  <c r="BY265" i="2"/>
  <c r="BY289" i="2"/>
  <c r="T237" i="2"/>
  <c r="T238" i="2"/>
  <c r="CF239" i="2"/>
  <c r="CF241" i="2"/>
  <c r="BY245" i="2"/>
  <c r="T245" i="2"/>
  <c r="CF248" i="2"/>
  <c r="CF251" i="2"/>
  <c r="CF255" i="2"/>
  <c r="CF237" i="2"/>
  <c r="BY240" i="2"/>
  <c r="T240" i="2"/>
  <c r="BY241" i="2"/>
  <c r="BY251" i="2"/>
  <c r="CF254" i="2"/>
  <c r="CF260" i="2"/>
  <c r="BY271" i="2"/>
  <c r="CF272" i="2"/>
  <c r="BY274" i="2"/>
  <c r="BY276" i="2"/>
  <c r="CF289" i="2"/>
  <c r="CF311" i="2"/>
  <c r="BY312" i="2"/>
  <c r="CF313" i="2"/>
  <c r="BY314" i="2"/>
  <c r="BY315" i="2"/>
  <c r="BY278" i="2"/>
  <c r="BY283" i="2"/>
  <c r="T287" i="2"/>
  <c r="CF316" i="2"/>
  <c r="BY318" i="2"/>
  <c r="CF319" i="2"/>
  <c r="CF258" i="2"/>
  <c r="BY273" i="2"/>
  <c r="BY275" i="2"/>
  <c r="CF281" i="2"/>
  <c r="BY291" i="2"/>
  <c r="BY295" i="2"/>
  <c r="CF245" i="2"/>
  <c r="CF249" i="2"/>
  <c r="CF261" i="2"/>
  <c r="T270" i="2"/>
  <c r="T289" i="2"/>
  <c r="CF240" i="2"/>
  <c r="CF253" i="2"/>
  <c r="CF256" i="2"/>
  <c r="CF264" i="2"/>
  <c r="CF267" i="2"/>
  <c r="BY284" i="2"/>
  <c r="CF284" i="2"/>
  <c r="BY287" i="2"/>
  <c r="BY294" i="2"/>
  <c r="CF243" i="2"/>
  <c r="CF246" i="2"/>
  <c r="CF250" i="2"/>
  <c r="CF259" i="2"/>
  <c r="CF276" i="2"/>
  <c r="T278" i="2"/>
  <c r="CF280" i="2"/>
  <c r="T280" i="2"/>
  <c r="BY282" i="2"/>
  <c r="BY290" i="2"/>
  <c r="BY293" i="2"/>
  <c r="BY298" i="2"/>
  <c r="CF299" i="2"/>
  <c r="CF300" i="2"/>
  <c r="T275" i="2"/>
  <c r="CF285" i="2"/>
  <c r="CF288" i="2"/>
  <c r="T288" i="2"/>
  <c r="T291" i="2"/>
  <c r="CF295" i="2"/>
  <c r="CF297" i="2"/>
  <c r="T297" i="2"/>
  <c r="BY299" i="2"/>
  <c r="BY301" i="2"/>
  <c r="BY302" i="2"/>
  <c r="CF303" i="2"/>
  <c r="CF304" i="2"/>
  <c r="CF305" i="2"/>
  <c r="BY306" i="2"/>
  <c r="CF307" i="2"/>
  <c r="CF308" i="2"/>
  <c r="CF271" i="2"/>
  <c r="CF277" i="2"/>
  <c r="BY279" i="2"/>
  <c r="CF292" i="2"/>
  <c r="BY292" i="2"/>
  <c r="CF296" i="2"/>
  <c r="T296" i="2"/>
  <c r="BY307" i="2"/>
  <c r="BY309" i="2"/>
  <c r="BY310" i="2"/>
  <c r="BY305" i="2"/>
  <c r="BY313" i="2"/>
  <c r="CF274" i="2"/>
  <c r="CF282" i="2"/>
  <c r="CF290" i="2"/>
  <c r="CF298" i="2"/>
  <c r="BY300" i="2"/>
  <c r="CF306" i="2"/>
  <c r="BY308" i="2"/>
  <c r="CF314" i="2"/>
  <c r="CF320" i="2"/>
  <c r="T320" i="2"/>
  <c r="BY322" i="2"/>
  <c r="CF293" i="2"/>
  <c r="CF301" i="2"/>
  <c r="CF309" i="2"/>
  <c r="BY316" i="2"/>
  <c r="CF317" i="2"/>
  <c r="BY319" i="2"/>
  <c r="BY320" i="2"/>
  <c r="CF321" i="2"/>
  <c r="CF326" i="2"/>
  <c r="BY327" i="2"/>
  <c r="CF328" i="2"/>
  <c r="CF329" i="2"/>
  <c r="CF312" i="2"/>
  <c r="CF315" i="2"/>
  <c r="BY321" i="2"/>
  <c r="CF325" i="2"/>
  <c r="BY328" i="2"/>
  <c r="BY329" i="2"/>
  <c r="BY330" i="2"/>
  <c r="BY331" i="2"/>
  <c r="CF332" i="2"/>
  <c r="CF333" i="2"/>
  <c r="CF334" i="2"/>
  <c r="BY335" i="2"/>
  <c r="CF336" i="2"/>
  <c r="CF337" i="2"/>
  <c r="CF283" i="2"/>
  <c r="CF291" i="2"/>
  <c r="CF324" i="2"/>
  <c r="T324" i="2"/>
  <c r="BY336" i="2"/>
  <c r="BY338" i="2"/>
  <c r="BY339" i="2"/>
  <c r="CF341" i="2"/>
  <c r="BY343" i="2"/>
  <c r="CF294" i="2"/>
  <c r="CF302" i="2"/>
  <c r="CF310" i="2"/>
  <c r="CF318" i="2"/>
  <c r="BY323" i="2"/>
  <c r="CF327" i="2"/>
  <c r="CF335" i="2"/>
  <c r="BY337" i="2"/>
  <c r="CF340" i="2"/>
  <c r="CF345" i="2"/>
  <c r="T345" i="2"/>
  <c r="CF355" i="2"/>
  <c r="CF322" i="2"/>
  <c r="BY324" i="2"/>
  <c r="CF330" i="2"/>
  <c r="BY332" i="2"/>
  <c r="CF338" i="2"/>
  <c r="T354" i="2"/>
  <c r="T356" i="2"/>
  <c r="CF344" i="2"/>
  <c r="BY349" i="2"/>
  <c r="BY354" i="2"/>
  <c r="BY353" i="2"/>
  <c r="T353" i="2"/>
  <c r="CF331" i="2"/>
  <c r="CF339" i="2"/>
  <c r="BY342" i="2"/>
  <c r="CF348" i="2"/>
  <c r="CF347" i="2"/>
  <c r="BY348" i="2"/>
  <c r="CF352" i="2"/>
  <c r="BY357" i="2"/>
  <c r="CF357" i="2"/>
  <c r="BY358" i="2"/>
  <c r="CF359" i="2"/>
  <c r="CF360" i="2"/>
  <c r="BY361" i="2"/>
  <c r="BY362" i="2"/>
  <c r="BY363" i="2"/>
  <c r="T344" i="2"/>
  <c r="T346" i="2"/>
  <c r="CF349" i="2"/>
  <c r="CF351" i="2"/>
  <c r="T351" i="2"/>
  <c r="BY341" i="2"/>
  <c r="CF343" i="2"/>
  <c r="BY346" i="2"/>
  <c r="BY350" i="2"/>
  <c r="CF356" i="2"/>
  <c r="CF342" i="2"/>
  <c r="BY344" i="2"/>
  <c r="CF350" i="2"/>
  <c r="BY352" i="2"/>
  <c r="CF358" i="2"/>
  <c r="BY360" i="2"/>
  <c r="BY375" i="2"/>
  <c r="BY377" i="2"/>
  <c r="BY378" i="2"/>
  <c r="BY379" i="2"/>
  <c r="BY347" i="2"/>
  <c r="CF353" i="2"/>
  <c r="BY355" i="2"/>
  <c r="CF361" i="2"/>
  <c r="BY365" i="2"/>
  <c r="CF365" i="2"/>
  <c r="CF380" i="2"/>
  <c r="BY381" i="2"/>
  <c r="BY382" i="2"/>
  <c r="CF383" i="2"/>
  <c r="CF384" i="2"/>
  <c r="CF385" i="2"/>
  <c r="CF346" i="2"/>
  <c r="CF354" i="2"/>
  <c r="CF362" i="2"/>
  <c r="T364" i="2"/>
  <c r="CF367" i="2"/>
  <c r="BY368" i="2"/>
  <c r="BY369" i="2"/>
  <c r="BY370" i="2"/>
  <c r="BY371" i="2"/>
  <c r="CF363" i="2"/>
  <c r="CF364" i="2"/>
  <c r="BY366" i="2"/>
  <c r="CF372" i="2"/>
  <c r="BY373" i="2"/>
  <c r="BY374" i="2"/>
  <c r="CF375" i="2"/>
  <c r="BY376" i="2"/>
  <c r="CF370" i="2"/>
  <c r="CF378" i="2"/>
  <c r="CF395" i="2"/>
  <c r="BY400" i="2"/>
  <c r="BY367" i="2"/>
  <c r="CF373" i="2"/>
  <c r="CF381" i="2"/>
  <c r="T387" i="2"/>
  <c r="BY388" i="2"/>
  <c r="CF368" i="2"/>
  <c r="CF376" i="2"/>
  <c r="BY384" i="2"/>
  <c r="CF386" i="2"/>
  <c r="CF394" i="2"/>
  <c r="BY399" i="2"/>
  <c r="BY404" i="2"/>
  <c r="CF371" i="2"/>
  <c r="CF379" i="2"/>
  <c r="BY386" i="2"/>
  <c r="CF387" i="2"/>
  <c r="BY390" i="2"/>
  <c r="CF393" i="2"/>
  <c r="T393" i="2"/>
  <c r="BY394" i="2"/>
  <c r="CF403" i="2"/>
  <c r="BY405" i="2"/>
  <c r="CF366" i="2"/>
  <c r="CF374" i="2"/>
  <c r="CF382" i="2"/>
  <c r="T388" i="2"/>
  <c r="CF392" i="2"/>
  <c r="T392" i="2"/>
  <c r="CF398" i="2"/>
  <c r="BY407" i="2"/>
  <c r="CF369" i="2"/>
  <c r="CF377" i="2"/>
  <c r="BY385" i="2"/>
  <c r="BY389" i="2"/>
  <c r="BY397" i="2"/>
  <c r="BY398" i="2"/>
  <c r="BY402" i="2"/>
  <c r="T394" i="2"/>
  <c r="T396" i="2"/>
  <c r="CF399" i="2"/>
  <c r="CF401" i="2"/>
  <c r="T401" i="2"/>
  <c r="T390" i="2"/>
  <c r="BY391" i="2"/>
  <c r="BY396" i="2"/>
  <c r="CF400" i="2"/>
  <c r="CF390" i="2"/>
  <c r="BY392" i="2"/>
  <c r="BY406" i="2"/>
  <c r="CF406" i="2"/>
  <c r="T410" i="2"/>
  <c r="BY416" i="2"/>
  <c r="BY418" i="2"/>
  <c r="BY419" i="2"/>
  <c r="CF420" i="2"/>
  <c r="CF421" i="2"/>
  <c r="BY422" i="2"/>
  <c r="BY423" i="2"/>
  <c r="BY424" i="2"/>
  <c r="BY420" i="2"/>
  <c r="CF388" i="2"/>
  <c r="CF396" i="2"/>
  <c r="CF404" i="2"/>
  <c r="CF412" i="2"/>
  <c r="BY412" i="2"/>
  <c r="CF402" i="2"/>
  <c r="BY408" i="2"/>
  <c r="CF409" i="2"/>
  <c r="BY411" i="2"/>
  <c r="BY429" i="2"/>
  <c r="BY432" i="2"/>
  <c r="CF389" i="2"/>
  <c r="CF397" i="2"/>
  <c r="CF405" i="2"/>
  <c r="BY414" i="2"/>
  <c r="BY427" i="2"/>
  <c r="BY428" i="2"/>
  <c r="BY410" i="2"/>
  <c r="CF410" i="2"/>
  <c r="T412" i="2"/>
  <c r="CF426" i="2"/>
  <c r="CF413" i="2"/>
  <c r="BY415" i="2"/>
  <c r="CF416" i="2"/>
  <c r="CF417" i="2"/>
  <c r="BY425" i="2"/>
  <c r="BY426" i="2"/>
  <c r="CF415" i="2"/>
  <c r="CF423" i="2"/>
  <c r="CF428" i="2"/>
  <c r="CF444" i="2"/>
  <c r="CF452" i="2"/>
  <c r="CF454" i="2"/>
  <c r="CF418" i="2"/>
  <c r="CF427" i="2"/>
  <c r="CF432" i="2"/>
  <c r="CF443" i="2"/>
  <c r="BY451" i="2"/>
  <c r="BY433" i="2"/>
  <c r="CF433" i="2"/>
  <c r="BY442" i="2"/>
  <c r="BY450" i="2"/>
  <c r="CF424" i="2"/>
  <c r="CF429" i="2"/>
  <c r="T432" i="2"/>
  <c r="CF434" i="2"/>
  <c r="BY435" i="2"/>
  <c r="BY436" i="2"/>
  <c r="CF441" i="2"/>
  <c r="BY449" i="2"/>
  <c r="CF419" i="2"/>
  <c r="BY434" i="2"/>
  <c r="CF437" i="2"/>
  <c r="BY438" i="2"/>
  <c r="CF439" i="2"/>
  <c r="CF440" i="2"/>
  <c r="BY441" i="2"/>
  <c r="CF448" i="2"/>
  <c r="CF414" i="2"/>
  <c r="CF422" i="2"/>
  <c r="CF425" i="2"/>
  <c r="BY430" i="2"/>
  <c r="CF430" i="2"/>
  <c r="CF447" i="2"/>
  <c r="CF431" i="2"/>
  <c r="BY446" i="2"/>
  <c r="BY445" i="2"/>
  <c r="BY452" i="2"/>
  <c r="BY453" i="2"/>
  <c r="CF453" i="2"/>
  <c r="T454" i="2"/>
  <c r="T456" i="2"/>
  <c r="BY459" i="2"/>
  <c r="CF435" i="2"/>
  <c r="BY437" i="2"/>
  <c r="BY440" i="2"/>
  <c r="BY444" i="2"/>
  <c r="CF445" i="2"/>
  <c r="BY448" i="2"/>
  <c r="CF449" i="2"/>
  <c r="BY454" i="2"/>
  <c r="CF456" i="2"/>
  <c r="CF458" i="2"/>
  <c r="BY460" i="2"/>
  <c r="BY461" i="2"/>
  <c r="CF462" i="2"/>
  <c r="CF463" i="2"/>
  <c r="CF464" i="2"/>
  <c r="CF465" i="2"/>
  <c r="BY466" i="2"/>
  <c r="CF438" i="2"/>
  <c r="BY458" i="2"/>
  <c r="BY465" i="2"/>
  <c r="BY467" i="2"/>
  <c r="BY468" i="2"/>
  <c r="BY469" i="2"/>
  <c r="CF470" i="2"/>
  <c r="BY471" i="2"/>
  <c r="BY472" i="2"/>
  <c r="CF479" i="2"/>
  <c r="CF442" i="2"/>
  <c r="CF446" i="2"/>
  <c r="CF450" i="2"/>
  <c r="BY473" i="2"/>
  <c r="CF436" i="2"/>
  <c r="T455" i="2"/>
  <c r="CF457" i="2"/>
  <c r="CF455" i="2"/>
  <c r="BY457" i="2"/>
  <c r="CF460" i="2"/>
  <c r="CF468" i="2"/>
  <c r="CF478" i="2"/>
  <c r="BY478" i="2"/>
  <c r="BY482" i="2"/>
  <c r="BY487" i="2"/>
  <c r="BY491" i="2"/>
  <c r="BY475" i="2"/>
  <c r="CF475" i="2"/>
  <c r="CF486" i="2"/>
  <c r="BY496" i="2"/>
  <c r="CF466" i="2"/>
  <c r="CF474" i="2"/>
  <c r="CF481" i="2"/>
  <c r="BY500" i="2"/>
  <c r="CF501" i="2"/>
  <c r="BY502" i="2"/>
  <c r="BY503" i="2"/>
  <c r="CF461" i="2"/>
  <c r="CF469" i="2"/>
  <c r="CF472" i="2"/>
  <c r="BY476" i="2"/>
  <c r="CF480" i="2"/>
  <c r="BY485" i="2"/>
  <c r="BY490" i="2"/>
  <c r="CF495" i="2"/>
  <c r="BY499" i="2"/>
  <c r="CF471" i="2"/>
  <c r="BY480" i="2"/>
  <c r="T480" i="2"/>
  <c r="CF482" i="2"/>
  <c r="CF484" i="2"/>
  <c r="CF494" i="2"/>
  <c r="BY495" i="2"/>
  <c r="CF459" i="2"/>
  <c r="CF467" i="2"/>
  <c r="BY483" i="2"/>
  <c r="T485" i="2"/>
  <c r="CF489" i="2"/>
  <c r="T493" i="2"/>
  <c r="CF473" i="2"/>
  <c r="T475" i="2"/>
  <c r="BY479" i="2"/>
  <c r="BY488" i="2"/>
  <c r="BY493" i="2"/>
  <c r="T474" i="2"/>
  <c r="CF477" i="2"/>
  <c r="T487" i="2"/>
  <c r="CF492" i="2"/>
  <c r="T494" i="2"/>
  <c r="CF497" i="2"/>
  <c r="BY486" i="2"/>
  <c r="BY494" i="2"/>
  <c r="T498" i="2"/>
  <c r="CF476" i="2"/>
  <c r="CF487" i="2"/>
  <c r="BY498" i="2"/>
  <c r="CF499" i="2"/>
  <c r="CF485" i="2"/>
  <c r="CF493" i="2"/>
  <c r="CF504" i="2"/>
  <c r="BY505" i="2"/>
  <c r="BY506" i="2"/>
  <c r="BY507" i="2"/>
  <c r="CF488" i="2"/>
  <c r="CF496" i="2"/>
  <c r="CF509" i="2"/>
  <c r="CF483" i="2"/>
  <c r="CF491" i="2"/>
  <c r="BY501" i="2"/>
  <c r="CF507" i="2"/>
  <c r="T510" i="2"/>
  <c r="CF520" i="2"/>
  <c r="CF502" i="2"/>
  <c r="BY504" i="2"/>
  <c r="CF505" i="2"/>
  <c r="CF511" i="2"/>
  <c r="CF500" i="2"/>
  <c r="BY508" i="2"/>
  <c r="CF508" i="2"/>
  <c r="CF503" i="2"/>
  <c r="CF512" i="2"/>
  <c r="CF498" i="2"/>
  <c r="CF506" i="2"/>
  <c r="BY509" i="2"/>
  <c r="CF510" i="2"/>
  <c r="BY513" i="2"/>
  <c r="BY514" i="2"/>
  <c r="BY516" i="2"/>
  <c r="BY517" i="2"/>
  <c r="BY518" i="2"/>
  <c r="BY510" i="2"/>
  <c r="BY520" i="2"/>
  <c r="BY512" i="2"/>
  <c r="BY522" i="2"/>
  <c r="T522" i="2"/>
  <c r="BY525" i="2"/>
  <c r="CF525" i="2"/>
  <c r="CF526" i="2"/>
  <c r="BY527" i="2"/>
  <c r="BY528" i="2"/>
  <c r="CF513" i="2"/>
  <c r="BY515" i="2"/>
  <c r="CF516" i="2"/>
  <c r="BY524" i="2"/>
  <c r="CF523" i="2"/>
  <c r="BY523" i="2"/>
  <c r="CF514" i="2"/>
  <c r="CF518" i="2"/>
  <c r="BY521" i="2"/>
  <c r="CF517" i="2"/>
  <c r="BY519" i="2"/>
  <c r="CF515" i="2"/>
  <c r="CF521" i="2"/>
  <c r="BY531" i="2"/>
  <c r="CF524" i="2"/>
  <c r="BY526" i="2"/>
  <c r="CF527" i="2"/>
  <c r="CF535" i="2"/>
  <c r="BY535" i="2"/>
  <c r="BY536" i="2"/>
  <c r="CF537" i="2"/>
  <c r="CF522" i="2"/>
  <c r="CF529" i="2"/>
  <c r="D11" i="6"/>
  <c r="Y4" i="6"/>
  <c r="Z4" i="6" s="1"/>
  <c r="CF530" i="2"/>
  <c r="BY530" i="2"/>
  <c r="T530" i="2"/>
  <c r="BY532" i="2"/>
  <c r="BY534" i="2"/>
  <c r="CF528" i="2"/>
  <c r="BY529" i="2"/>
  <c r="BY533" i="2"/>
  <c r="CF533" i="2"/>
  <c r="E17" i="6"/>
  <c r="E22" i="6"/>
  <c r="G30" i="6"/>
  <c r="F35" i="6"/>
  <c r="E35" i="6" s="1"/>
  <c r="F59" i="6"/>
  <c r="E59" i="6" s="1"/>
  <c r="F61" i="6"/>
  <c r="E61" i="6" s="1"/>
  <c r="L19" i="7"/>
  <c r="M10" i="7"/>
  <c r="M18" i="7" s="1"/>
  <c r="CF536" i="2"/>
  <c r="D29" i="5"/>
  <c r="C28" i="8" s="1"/>
  <c r="CF531" i="2"/>
  <c r="N135" i="17"/>
  <c r="P135" i="17" s="1"/>
  <c r="E14" i="5" s="1"/>
  <c r="F31" i="6"/>
  <c r="H30" i="6"/>
  <c r="F44" i="6"/>
  <c r="E44" i="6" s="1"/>
  <c r="E29" i="7"/>
  <c r="CF534" i="2"/>
  <c r="F43" i="6"/>
  <c r="E43" i="6" s="1"/>
  <c r="F45" i="6"/>
  <c r="E45" i="6" s="1"/>
  <c r="F48" i="6"/>
  <c r="E48" i="6" s="1"/>
  <c r="AE4" i="7"/>
  <c r="AF4" i="7" s="1"/>
  <c r="AG4" i="7" s="1"/>
  <c r="AH4" i="7" s="1"/>
  <c r="AI4" i="7" s="1"/>
  <c r="AJ4" i="7" s="1"/>
  <c r="AK4" i="7" s="1"/>
  <c r="AL4" i="7" s="1"/>
  <c r="AM4" i="7" s="1"/>
  <c r="AN4" i="7" s="1"/>
  <c r="AO4" i="7" s="1"/>
  <c r="AP4" i="7" s="1"/>
  <c r="AQ4" i="7" s="1"/>
  <c r="AR4" i="7" s="1"/>
  <c r="AS4" i="7" s="1"/>
  <c r="AT4" i="7" s="1"/>
  <c r="AU4" i="7" s="1"/>
  <c r="AV4" i="7" s="1"/>
  <c r="AW4" i="7" s="1"/>
  <c r="AX4" i="7" s="1"/>
  <c r="AY4" i="7" s="1"/>
  <c r="AZ4" i="7" s="1"/>
  <c r="BA4" i="7" s="1"/>
  <c r="BB4" i="7" s="1"/>
  <c r="BC4" i="7" s="1"/>
  <c r="BD4" i="7" s="1"/>
  <c r="BE4" i="7" s="1"/>
  <c r="BF4" i="7" s="1"/>
  <c r="BG4" i="7" s="1"/>
  <c r="BH4" i="7" s="1"/>
  <c r="BI4" i="7" s="1"/>
  <c r="BJ4" i="7" s="1"/>
  <c r="BK4" i="7" s="1"/>
  <c r="BL4" i="7" s="1"/>
  <c r="BM4" i="7" s="1"/>
  <c r="BN4" i="7" s="1"/>
  <c r="BO4" i="7" s="1"/>
  <c r="BP4" i="7" s="1"/>
  <c r="BQ4" i="7" s="1"/>
  <c r="BR4" i="7" s="1"/>
  <c r="BS4" i="7" s="1"/>
  <c r="BT4" i="7" s="1"/>
  <c r="BU4" i="7" s="1"/>
  <c r="BV4" i="7" s="1"/>
  <c r="BW4" i="7" s="1"/>
  <c r="BX4" i="7" s="1"/>
  <c r="BY4" i="7" s="1"/>
  <c r="BZ4" i="7" s="1"/>
  <c r="CA4" i="7" s="1"/>
  <c r="CB4" i="7" s="1"/>
  <c r="D9" i="7"/>
  <c r="CF532" i="2"/>
  <c r="F47" i="6"/>
  <c r="E47" i="6" s="1"/>
  <c r="F49" i="6"/>
  <c r="E49" i="6" s="1"/>
  <c r="F51" i="6"/>
  <c r="E51" i="6" s="1"/>
  <c r="F53" i="6"/>
  <c r="E53" i="6" s="1"/>
  <c r="F56" i="6"/>
  <c r="E56" i="6" s="1"/>
  <c r="E24" i="6"/>
  <c r="E20" i="6"/>
  <c r="E16" i="6"/>
  <c r="F55" i="6"/>
  <c r="E55" i="6" s="1"/>
  <c r="F57" i="6"/>
  <c r="E57" i="6" s="1"/>
  <c r="F60" i="6"/>
  <c r="E60" i="6" s="1"/>
  <c r="E18" i="7"/>
  <c r="E22" i="7"/>
  <c r="I28" i="7"/>
  <c r="F73" i="7"/>
  <c r="E73" i="7" s="1"/>
  <c r="F62" i="7"/>
  <c r="E62" i="7" s="1"/>
  <c r="F76" i="7"/>
  <c r="E76" i="7" s="1"/>
  <c r="F63" i="7"/>
  <c r="E63" i="7" s="1"/>
  <c r="F77" i="7"/>
  <c r="E77" i="7" s="1"/>
  <c r="F86" i="7"/>
  <c r="E86" i="7" s="1"/>
  <c r="E14" i="7"/>
  <c r="E11" i="7" s="1"/>
  <c r="F70" i="7"/>
  <c r="E70" i="7" s="1"/>
  <c r="F84" i="7"/>
  <c r="E84" i="7" s="1"/>
  <c r="E35" i="9"/>
  <c r="C16" i="9"/>
  <c r="C23" i="9"/>
  <c r="F67" i="7"/>
  <c r="E67" i="7" s="1"/>
  <c r="C25" i="9"/>
  <c r="C20" i="9"/>
  <c r="E32" i="9"/>
  <c r="E33" i="9"/>
  <c r="C22" i="9"/>
  <c r="E18" i="9"/>
  <c r="E22" i="9"/>
  <c r="E19" i="9"/>
  <c r="E23" i="9"/>
  <c r="G30" i="9"/>
  <c r="F31" i="9"/>
  <c r="F6" i="9"/>
  <c r="C24" i="9"/>
  <c r="E16" i="9"/>
  <c r="E20" i="9"/>
  <c r="E24" i="9"/>
  <c r="C17" i="9"/>
  <c r="C21" i="9"/>
  <c r="E17" i="9"/>
  <c r="E21" i="9"/>
  <c r="AN2" i="16"/>
  <c r="AO2" i="16" s="1"/>
  <c r="AO4" i="16"/>
  <c r="M8" i="2" s="1"/>
  <c r="E21" i="5" s="1"/>
  <c r="D20" i="8" s="1"/>
  <c r="M135" i="17" a="1"/>
  <c r="M135" i="17" s="1"/>
  <c r="L136" i="17"/>
  <c r="M134" i="17" a="1"/>
  <c r="M134" i="17" s="1"/>
  <c r="BK6" i="2" l="1"/>
  <c r="AX2" i="2"/>
  <c r="E31" i="9"/>
  <c r="F30" i="9"/>
  <c r="C18" i="9"/>
  <c r="C22" i="7"/>
  <c r="C18" i="7"/>
  <c r="C16" i="7"/>
  <c r="C21" i="7"/>
  <c r="C19" i="7"/>
  <c r="C17" i="7"/>
  <c r="C15" i="7"/>
  <c r="C20" i="7"/>
  <c r="C14" i="7"/>
  <c r="C23" i="7"/>
  <c r="D14" i="5"/>
  <c r="M19" i="7"/>
  <c r="N10" i="7"/>
  <c r="N18" i="7" s="1"/>
  <c r="N19" i="7" s="1"/>
  <c r="F28" i="7"/>
  <c r="C24" i="6"/>
  <c r="C20" i="6"/>
  <c r="C22" i="6"/>
  <c r="C17" i="6"/>
  <c r="C16" i="6"/>
  <c r="C21" i="6"/>
  <c r="C25" i="6"/>
  <c r="C19" i="6"/>
  <c r="C23" i="6"/>
  <c r="C18" i="6"/>
  <c r="M136" i="17" a="1"/>
  <c r="M136" i="17" s="1"/>
  <c r="L137" i="17"/>
  <c r="E13" i="9"/>
  <c r="C13" i="9"/>
  <c r="F30" i="6"/>
  <c r="E31" i="6"/>
  <c r="X540" i="2"/>
  <c r="E13" i="6"/>
  <c r="X4" i="2"/>
  <c r="Y539" i="2"/>
  <c r="Y540" i="2"/>
  <c r="CF49" i="2"/>
  <c r="CF76" i="2"/>
  <c r="CF71" i="2"/>
  <c r="CF78" i="2"/>
  <c r="BY37" i="2"/>
  <c r="CF17" i="2"/>
  <c r="BY38" i="2"/>
  <c r="BY25" i="2"/>
  <c r="CF33" i="2"/>
  <c r="Y4" i="2"/>
  <c r="AL4" i="2" s="1"/>
  <c r="CF15" i="2"/>
  <c r="CF75" i="2"/>
  <c r="CF65" i="2"/>
  <c r="CF12" i="2"/>
  <c r="BY77" i="2"/>
  <c r="BY48" i="2"/>
  <c r="BY16" i="2"/>
  <c r="BY41" i="2"/>
  <c r="BY51" i="2"/>
  <c r="CF32" i="2"/>
  <c r="BY60" i="2"/>
  <c r="CF74" i="2"/>
  <c r="BY63" i="2"/>
  <c r="CF9" i="2"/>
  <c r="BY70" i="2"/>
  <c r="BY46" i="2"/>
  <c r="BY24" i="2"/>
  <c r="CF37" i="2"/>
  <c r="BY30" i="2"/>
  <c r="CF24" i="2"/>
  <c r="BY44" i="2"/>
  <c r="BY10" i="2"/>
  <c r="AL536" i="2"/>
  <c r="AL530" i="2"/>
  <c r="AL535" i="2"/>
  <c r="AL537" i="2"/>
  <c r="AL534" i="2"/>
  <c r="AL532" i="2"/>
  <c r="AL524" i="2"/>
  <c r="AL526" i="2"/>
  <c r="AL531" i="2"/>
  <c r="AL529" i="2"/>
  <c r="AL528" i="2"/>
  <c r="AL525" i="2"/>
  <c r="AL522" i="2"/>
  <c r="AL533" i="2"/>
  <c r="AL527" i="2"/>
  <c r="AL513" i="2"/>
  <c r="AL521" i="2"/>
  <c r="AL518" i="2"/>
  <c r="AL510" i="2"/>
  <c r="AL515" i="2"/>
  <c r="AL520" i="2"/>
  <c r="AL512" i="2"/>
  <c r="AL517" i="2"/>
  <c r="AL514" i="2"/>
  <c r="AL523" i="2"/>
  <c r="AL511" i="2"/>
  <c r="AL519" i="2"/>
  <c r="AL516" i="2"/>
  <c r="AL508" i="2"/>
  <c r="AL502" i="2"/>
  <c r="AL507" i="2"/>
  <c r="AL499" i="2"/>
  <c r="AL509" i="2"/>
  <c r="AL504" i="2"/>
  <c r="AL501" i="2"/>
  <c r="AL506" i="2"/>
  <c r="AL498" i="2"/>
  <c r="AL503" i="2"/>
  <c r="AL500" i="2"/>
  <c r="AL505" i="2"/>
  <c r="AL497" i="2"/>
  <c r="AL495" i="2"/>
  <c r="AL487" i="2"/>
  <c r="AL492" i="2"/>
  <c r="AL484" i="2"/>
  <c r="AL481" i="2"/>
  <c r="AL489" i="2"/>
  <c r="AL478" i="2"/>
  <c r="AL494" i="2"/>
  <c r="AL486" i="2"/>
  <c r="AL475" i="2"/>
  <c r="AL491" i="2"/>
  <c r="AL483" i="2"/>
  <c r="AL480" i="2"/>
  <c r="AL493" i="2"/>
  <c r="AL485" i="2"/>
  <c r="AL474" i="2"/>
  <c r="AL490" i="2"/>
  <c r="AL482" i="2"/>
  <c r="AL479" i="2"/>
  <c r="AL471" i="2"/>
  <c r="AL496" i="2"/>
  <c r="AL463" i="2"/>
  <c r="AL455" i="2"/>
  <c r="AL476" i="2"/>
  <c r="AL468" i="2"/>
  <c r="AL460" i="2"/>
  <c r="AL465" i="2"/>
  <c r="AL457" i="2"/>
  <c r="AL488" i="2"/>
  <c r="AL473" i="2"/>
  <c r="AL470" i="2"/>
  <c r="AL462" i="2"/>
  <c r="AL454" i="2"/>
  <c r="AL477" i="2"/>
  <c r="AL467" i="2"/>
  <c r="AL459" i="2"/>
  <c r="AL464" i="2"/>
  <c r="AL456" i="2"/>
  <c r="AL472" i="2"/>
  <c r="AL469" i="2"/>
  <c r="AL461" i="2"/>
  <c r="AL466" i="2"/>
  <c r="AL458" i="2"/>
  <c r="AL449" i="2"/>
  <c r="AL445" i="2"/>
  <c r="AL441" i="2"/>
  <c r="AL435" i="2"/>
  <c r="AL432" i="2"/>
  <c r="AL448" i="2"/>
  <c r="AL444" i="2"/>
  <c r="AL440" i="2"/>
  <c r="AL437" i="2"/>
  <c r="AL434" i="2"/>
  <c r="AL451" i="2"/>
  <c r="AL447" i="2"/>
  <c r="AL443" i="2"/>
  <c r="AL439" i="2"/>
  <c r="AL453" i="2"/>
  <c r="AL436" i="2"/>
  <c r="AL450" i="2"/>
  <c r="AL446" i="2"/>
  <c r="AL442" i="2"/>
  <c r="AL452" i="2"/>
  <c r="AL438" i="2"/>
  <c r="AL427" i="2"/>
  <c r="AL418" i="2"/>
  <c r="AL410" i="2"/>
  <c r="AL423" i="2"/>
  <c r="AL415" i="2"/>
  <c r="AL433" i="2"/>
  <c r="AL429" i="2"/>
  <c r="AL426" i="2"/>
  <c r="AL420" i="2"/>
  <c r="AL412" i="2"/>
  <c r="AL417" i="2"/>
  <c r="AL425" i="2"/>
  <c r="AL422" i="2"/>
  <c r="AL414" i="2"/>
  <c r="AL428" i="2"/>
  <c r="AL419" i="2"/>
  <c r="AL411" i="2"/>
  <c r="AL431" i="2"/>
  <c r="AL424" i="2"/>
  <c r="AL416" i="2"/>
  <c r="AL430" i="2"/>
  <c r="AL421" i="2"/>
  <c r="AL401" i="2"/>
  <c r="AL393" i="2"/>
  <c r="AL385" i="2"/>
  <c r="AL409" i="2"/>
  <c r="AL406" i="2"/>
  <c r="AL398" i="2"/>
  <c r="AL390" i="2"/>
  <c r="AL403" i="2"/>
  <c r="AL395" i="2"/>
  <c r="AL387" i="2"/>
  <c r="AL400" i="2"/>
  <c r="AL392" i="2"/>
  <c r="AL405" i="2"/>
  <c r="AL408" i="2"/>
  <c r="AL402" i="2"/>
  <c r="AL394" i="2"/>
  <c r="AL399" i="2"/>
  <c r="AL391" i="2"/>
  <c r="AL413" i="2"/>
  <c r="AL407" i="2"/>
  <c r="AL404" i="2"/>
  <c r="AL396" i="2"/>
  <c r="AL388" i="2"/>
  <c r="AL381" i="2"/>
  <c r="AL373" i="2"/>
  <c r="AL365" i="2"/>
  <c r="AL389" i="2"/>
  <c r="AL378" i="2"/>
  <c r="AL370" i="2"/>
  <c r="AL383" i="2"/>
  <c r="AL375" i="2"/>
  <c r="AL367" i="2"/>
  <c r="AL386" i="2"/>
  <c r="AL380" i="2"/>
  <c r="AL372" i="2"/>
  <c r="AL364" i="2"/>
  <c r="AL397" i="2"/>
  <c r="AL377" i="2"/>
  <c r="AL369" i="2"/>
  <c r="AL382" i="2"/>
  <c r="AL374" i="2"/>
  <c r="AL366" i="2"/>
  <c r="AL379" i="2"/>
  <c r="AL371" i="2"/>
  <c r="AL384" i="2"/>
  <c r="AL376" i="2"/>
  <c r="AL368" i="2"/>
  <c r="AL361" i="2"/>
  <c r="AL353" i="2"/>
  <c r="AL345" i="2"/>
  <c r="AL358" i="2"/>
  <c r="AL350" i="2"/>
  <c r="AL342" i="2"/>
  <c r="AL360" i="2"/>
  <c r="AL352" i="2"/>
  <c r="AL344" i="2"/>
  <c r="AL357" i="2"/>
  <c r="AL349" i="2"/>
  <c r="AL363" i="2"/>
  <c r="AL362" i="2"/>
  <c r="AL354" i="2"/>
  <c r="AL346" i="2"/>
  <c r="AL359" i="2"/>
  <c r="AL351" i="2"/>
  <c r="AL356" i="2"/>
  <c r="AL348" i="2"/>
  <c r="AL338" i="2"/>
  <c r="AL330" i="2"/>
  <c r="AL322" i="2"/>
  <c r="AL355" i="2"/>
  <c r="AL341" i="2"/>
  <c r="AL335" i="2"/>
  <c r="AL327" i="2"/>
  <c r="AL332" i="2"/>
  <c r="AL324" i="2"/>
  <c r="AL337" i="2"/>
  <c r="AL329" i="2"/>
  <c r="AL347" i="2"/>
  <c r="AL334" i="2"/>
  <c r="AL326" i="2"/>
  <c r="AL318" i="2"/>
  <c r="AL340" i="2"/>
  <c r="AL331" i="2"/>
  <c r="AL323" i="2"/>
  <c r="AL339" i="2"/>
  <c r="AL336" i="2"/>
  <c r="AL328" i="2"/>
  <c r="AL320" i="2"/>
  <c r="AL343" i="2"/>
  <c r="AL333" i="2"/>
  <c r="AL325" i="2"/>
  <c r="AL314" i="2"/>
  <c r="AL306" i="2"/>
  <c r="AL298" i="2"/>
  <c r="AL311" i="2"/>
  <c r="AL303" i="2"/>
  <c r="AL295" i="2"/>
  <c r="AL287" i="2"/>
  <c r="AL319" i="2"/>
  <c r="AL317" i="2"/>
  <c r="AL308" i="2"/>
  <c r="AL300" i="2"/>
  <c r="AL292" i="2"/>
  <c r="AL313" i="2"/>
  <c r="AL305" i="2"/>
  <c r="AL297" i="2"/>
  <c r="AL289" i="2"/>
  <c r="AL281" i="2"/>
  <c r="AL310" i="2"/>
  <c r="AL302" i="2"/>
  <c r="AL294" i="2"/>
  <c r="AL286" i="2"/>
  <c r="AL278" i="2"/>
  <c r="AL270" i="2"/>
  <c r="AL315" i="2"/>
  <c r="AL307" i="2"/>
  <c r="AL299" i="2"/>
  <c r="AL291" i="2"/>
  <c r="AL283" i="2"/>
  <c r="AL275" i="2"/>
  <c r="AL316" i="2"/>
  <c r="AL312" i="2"/>
  <c r="AL304" i="2"/>
  <c r="AL296" i="2"/>
  <c r="AL288" i="2"/>
  <c r="AL280" i="2"/>
  <c r="AL272" i="2"/>
  <c r="AL321" i="2"/>
  <c r="AL309" i="2"/>
  <c r="AL301" i="2"/>
  <c r="AL282" i="2"/>
  <c r="AL269" i="2"/>
  <c r="AL266" i="2"/>
  <c r="AL263" i="2"/>
  <c r="AL255" i="2"/>
  <c r="AL252" i="2"/>
  <c r="AL248" i="2"/>
  <c r="AL239" i="2"/>
  <c r="AL273" i="2"/>
  <c r="AL271" i="2"/>
  <c r="AL260" i="2"/>
  <c r="AL244" i="2"/>
  <c r="AL236" i="2"/>
  <c r="AL284" i="2"/>
  <c r="AL276" i="2"/>
  <c r="AL265" i="2"/>
  <c r="AL257" i="2"/>
  <c r="AL251" i="2"/>
  <c r="AL247" i="2"/>
  <c r="AL241" i="2"/>
  <c r="AL290" i="2"/>
  <c r="AL262" i="2"/>
  <c r="AL254" i="2"/>
  <c r="AL238" i="2"/>
  <c r="AL293" i="2"/>
  <c r="AL279" i="2"/>
  <c r="AL268" i="2"/>
  <c r="AL259" i="2"/>
  <c r="AL250" i="2"/>
  <c r="AL246" i="2"/>
  <c r="AL243" i="2"/>
  <c r="AL285" i="2"/>
  <c r="AL267" i="2"/>
  <c r="AL264" i="2"/>
  <c r="AL256" i="2"/>
  <c r="AL253" i="2"/>
  <c r="AL240" i="2"/>
  <c r="AL232" i="2"/>
  <c r="AL277" i="2"/>
  <c r="AL261" i="2"/>
  <c r="AL249" i="2"/>
  <c r="AL245" i="2"/>
  <c r="AL237" i="2"/>
  <c r="AL274" i="2"/>
  <c r="AL258" i="2"/>
  <c r="AL227" i="2"/>
  <c r="AL216" i="2"/>
  <c r="AL210" i="2"/>
  <c r="AL199" i="2"/>
  <c r="AL196" i="2"/>
  <c r="AL188" i="2"/>
  <c r="AL231" i="2"/>
  <c r="AL224" i="2"/>
  <c r="AL213" i="2"/>
  <c r="AL207" i="2"/>
  <c r="AL193" i="2"/>
  <c r="AL235" i="2"/>
  <c r="AL229" i="2"/>
  <c r="AL221" i="2"/>
  <c r="AL218" i="2"/>
  <c r="AL204" i="2"/>
  <c r="AL201" i="2"/>
  <c r="AL190" i="2"/>
  <c r="AL234" i="2"/>
  <c r="AL226" i="2"/>
  <c r="AL215" i="2"/>
  <c r="AL212" i="2"/>
  <c r="AL209" i="2"/>
  <c r="AL198" i="2"/>
  <c r="AL195" i="2"/>
  <c r="AL187" i="2"/>
  <c r="AL223" i="2"/>
  <c r="AL220" i="2"/>
  <c r="AL206" i="2"/>
  <c r="AL192" i="2"/>
  <c r="AL184" i="2"/>
  <c r="AL242" i="2"/>
  <c r="AL233" i="2"/>
  <c r="AL228" i="2"/>
  <c r="AL217" i="2"/>
  <c r="AL203" i="2"/>
  <c r="AL200" i="2"/>
  <c r="AL189" i="2"/>
  <c r="AL225" i="2"/>
  <c r="AL214" i="2"/>
  <c r="AL211" i="2"/>
  <c r="AL208" i="2"/>
  <c r="AL197" i="2"/>
  <c r="AL194" i="2"/>
  <c r="AL230" i="2"/>
  <c r="AL222" i="2"/>
  <c r="AL219" i="2"/>
  <c r="AL205" i="2"/>
  <c r="AL202" i="2"/>
  <c r="AL191" i="2"/>
  <c r="AL182" i="2"/>
  <c r="AL174" i="2"/>
  <c r="AL166" i="2"/>
  <c r="AL158" i="2"/>
  <c r="AL141" i="2"/>
  <c r="AL185" i="2"/>
  <c r="AL179" i="2"/>
  <c r="AL171" i="2"/>
  <c r="AL163" i="2"/>
  <c r="AL155" i="2"/>
  <c r="AL152" i="2"/>
  <c r="AL149" i="2"/>
  <c r="AL146" i="2"/>
  <c r="AL176" i="2"/>
  <c r="AL168" i="2"/>
  <c r="AL160" i="2"/>
  <c r="AL143" i="2"/>
  <c r="AL181" i="2"/>
  <c r="AL173" i="2"/>
  <c r="AL165" i="2"/>
  <c r="AL157" i="2"/>
  <c r="AL178" i="2"/>
  <c r="AL170" i="2"/>
  <c r="AL162" i="2"/>
  <c r="AL154" i="2"/>
  <c r="AL151" i="2"/>
  <c r="AL148" i="2"/>
  <c r="AL145" i="2"/>
  <c r="AL183" i="2"/>
  <c r="AL175" i="2"/>
  <c r="AL167" i="2"/>
  <c r="AL159" i="2"/>
  <c r="AL180" i="2"/>
  <c r="AL172" i="2"/>
  <c r="AL164" i="2"/>
  <c r="AL156" i="2"/>
  <c r="AL153" i="2"/>
  <c r="AL150" i="2"/>
  <c r="AL139" i="2"/>
  <c r="AL186" i="2"/>
  <c r="AL177" i="2"/>
  <c r="AL169" i="2"/>
  <c r="AL161" i="2"/>
  <c r="AL147" i="2"/>
  <c r="AL144" i="2"/>
  <c r="AL130" i="2"/>
  <c r="AL122" i="2"/>
  <c r="AL114" i="2"/>
  <c r="AL111" i="2"/>
  <c r="AL105" i="2"/>
  <c r="AL97" i="2"/>
  <c r="AL142" i="2"/>
  <c r="AL140" i="2"/>
  <c r="AL138" i="2"/>
  <c r="AL127" i="2"/>
  <c r="AL119" i="2"/>
  <c r="AL102" i="2"/>
  <c r="AL94" i="2"/>
  <c r="AL132" i="2"/>
  <c r="AL124" i="2"/>
  <c r="AL116" i="2"/>
  <c r="AL110" i="2"/>
  <c r="AL107" i="2"/>
  <c r="AL99" i="2"/>
  <c r="AL137" i="2"/>
  <c r="AL135" i="2"/>
  <c r="AL129" i="2"/>
  <c r="AL121" i="2"/>
  <c r="AL113" i="2"/>
  <c r="AL104" i="2"/>
  <c r="AL134" i="2"/>
  <c r="AL126" i="2"/>
  <c r="AL118" i="2"/>
  <c r="AL109" i="2"/>
  <c r="AL131" i="2"/>
  <c r="AL123" i="2"/>
  <c r="AL115" i="2"/>
  <c r="AL106" i="2"/>
  <c r="AL98" i="2"/>
  <c r="AL128" i="2"/>
  <c r="AL120" i="2"/>
  <c r="AL112" i="2"/>
  <c r="AL103" i="2"/>
  <c r="AL95" i="2"/>
  <c r="AL136" i="2"/>
  <c r="AL133" i="2"/>
  <c r="AL125" i="2"/>
  <c r="AL117" i="2"/>
  <c r="AL108" i="2"/>
  <c r="AL100" i="2"/>
  <c r="AL85" i="2"/>
  <c r="AL79" i="2"/>
  <c r="AL73" i="2"/>
  <c r="AL62" i="2"/>
  <c r="AL56" i="2"/>
  <c r="AL48" i="2"/>
  <c r="AL45" i="2"/>
  <c r="AL96" i="2"/>
  <c r="AL88" i="2"/>
  <c r="AL82" i="2"/>
  <c r="AL70" i="2"/>
  <c r="AL101" i="2"/>
  <c r="AL93" i="2"/>
  <c r="AL78" i="2"/>
  <c r="AL75" i="2"/>
  <c r="AL64" i="2"/>
  <c r="AL87" i="2"/>
  <c r="AL84" i="2"/>
  <c r="AL81" i="2"/>
  <c r="AL72" i="2"/>
  <c r="AL61" i="2"/>
  <c r="AL55" i="2"/>
  <c r="AL69" i="2"/>
  <c r="AL66" i="2"/>
  <c r="AL58" i="2"/>
  <c r="AL89" i="2"/>
  <c r="AL80" i="2"/>
  <c r="AL77" i="2"/>
  <c r="AL74" i="2"/>
  <c r="AL63" i="2"/>
  <c r="AL49" i="2"/>
  <c r="AL46" i="2"/>
  <c r="AL91" i="2"/>
  <c r="AL86" i="2"/>
  <c r="AL83" i="2"/>
  <c r="AL71" i="2"/>
  <c r="AL60" i="2"/>
  <c r="AL57" i="2"/>
  <c r="AL54" i="2"/>
  <c r="AL92" i="2"/>
  <c r="AL90" i="2"/>
  <c r="AL76" i="2"/>
  <c r="AL68" i="2"/>
  <c r="AL65" i="2"/>
  <c r="AL51" i="2"/>
  <c r="AL53" i="2"/>
  <c r="AL38" i="2"/>
  <c r="AL24" i="2"/>
  <c r="AL21" i="2"/>
  <c r="AL18" i="2"/>
  <c r="AL12" i="2"/>
  <c r="AL9" i="2"/>
  <c r="AL8" i="2"/>
  <c r="AL43" i="2"/>
  <c r="AL41" i="2"/>
  <c r="AL35" i="2"/>
  <c r="AL29" i="2"/>
  <c r="AL32" i="2"/>
  <c r="AL26" i="2"/>
  <c r="AL23" i="2"/>
  <c r="AL20" i="2"/>
  <c r="AL17" i="2"/>
  <c r="AL14" i="2"/>
  <c r="AL67" i="2"/>
  <c r="AL50" i="2"/>
  <c r="AL40" i="2"/>
  <c r="AL37" i="2"/>
  <c r="AL11" i="2"/>
  <c r="AL47" i="2"/>
  <c r="AL34" i="2"/>
  <c r="AL31" i="2"/>
  <c r="AL28" i="2"/>
  <c r="AL39" i="2"/>
  <c r="AL25" i="2"/>
  <c r="AL22" i="2"/>
  <c r="AL19" i="2"/>
  <c r="AL16" i="2"/>
  <c r="AL13" i="2"/>
  <c r="AL59" i="2"/>
  <c r="AL52" i="2"/>
  <c r="AL36" i="2"/>
  <c r="AL30" i="2"/>
  <c r="AL10" i="2"/>
  <c r="AL44" i="2"/>
  <c r="AL42" i="2"/>
  <c r="AL33" i="2"/>
  <c r="AL27" i="2"/>
  <c r="AL15" i="2"/>
  <c r="AY6" i="2"/>
  <c r="CF38" i="2"/>
  <c r="CF18" i="2"/>
  <c r="Z537" i="2"/>
  <c r="Z531" i="2"/>
  <c r="O531" i="2" s="1"/>
  <c r="Z536" i="2"/>
  <c r="Z530" i="2"/>
  <c r="O530" i="2" s="1"/>
  <c r="Z535" i="2"/>
  <c r="Z525" i="2"/>
  <c r="Z533" i="2"/>
  <c r="Z527" i="2"/>
  <c r="Z529" i="2"/>
  <c r="Z532" i="2"/>
  <c r="Z521" i="2"/>
  <c r="O521" i="2" s="1"/>
  <c r="Z526" i="2"/>
  <c r="Z534" i="2"/>
  <c r="Z523" i="2"/>
  <c r="Z520" i="2"/>
  <c r="Z528" i="2"/>
  <c r="Z524" i="2"/>
  <c r="Z522" i="2"/>
  <c r="O522" i="2" s="1"/>
  <c r="Z519" i="2"/>
  <c r="Z514" i="2"/>
  <c r="Z511" i="2"/>
  <c r="Z518" i="2"/>
  <c r="Z516" i="2"/>
  <c r="Z513" i="2"/>
  <c r="O513" i="2" s="1"/>
  <c r="Z515" i="2"/>
  <c r="Z512" i="2"/>
  <c r="Z517" i="2"/>
  <c r="O517" i="2" s="1"/>
  <c r="Z503" i="2"/>
  <c r="Z510" i="2"/>
  <c r="Z500" i="2"/>
  <c r="Z509" i="2"/>
  <c r="Z508" i="2"/>
  <c r="Z505" i="2"/>
  <c r="Z497" i="2"/>
  <c r="Z502" i="2"/>
  <c r="O502" i="2" s="1"/>
  <c r="Z507" i="2"/>
  <c r="Z499" i="2"/>
  <c r="Z504" i="2"/>
  <c r="Z501" i="2"/>
  <c r="Z506" i="2"/>
  <c r="Z498" i="2"/>
  <c r="O498" i="2" s="1"/>
  <c r="Z496" i="2"/>
  <c r="Z488" i="2"/>
  <c r="Z493" i="2"/>
  <c r="Z485" i="2"/>
  <c r="Z490" i="2"/>
  <c r="Z482" i="2"/>
  <c r="Z479" i="2"/>
  <c r="Z495" i="2"/>
  <c r="O495" i="2" s="1"/>
  <c r="Z487" i="2"/>
  <c r="Z476" i="2"/>
  <c r="O476" i="2" s="1"/>
  <c r="Z492" i="2"/>
  <c r="Z484" i="2"/>
  <c r="Z481" i="2"/>
  <c r="O481" i="2" s="1"/>
  <c r="Z473" i="2"/>
  <c r="Z494" i="2"/>
  <c r="O494" i="2" s="1"/>
  <c r="Z486" i="2"/>
  <c r="O486" i="2" s="1"/>
  <c r="Z475" i="2"/>
  <c r="Z491" i="2"/>
  <c r="O491" i="2" s="1"/>
  <c r="Z483" i="2"/>
  <c r="O483" i="2" s="1"/>
  <c r="Z480" i="2"/>
  <c r="Z472" i="2"/>
  <c r="Z477" i="2"/>
  <c r="Z464" i="2"/>
  <c r="Z456" i="2"/>
  <c r="Z469" i="2"/>
  <c r="O469" i="2" s="1"/>
  <c r="Z461" i="2"/>
  <c r="Z478" i="2"/>
  <c r="Z466" i="2"/>
  <c r="O466" i="2" s="1"/>
  <c r="Z458" i="2"/>
  <c r="Z471" i="2"/>
  <c r="Z463" i="2"/>
  <c r="Z455" i="2"/>
  <c r="Z468" i="2"/>
  <c r="Z460" i="2"/>
  <c r="Z489" i="2"/>
  <c r="Z474" i="2"/>
  <c r="Z465" i="2"/>
  <c r="Z457" i="2"/>
  <c r="Z470" i="2"/>
  <c r="Z462" i="2"/>
  <c r="Z454" i="2"/>
  <c r="Z467" i="2"/>
  <c r="O467" i="2" s="1"/>
  <c r="Z459" i="2"/>
  <c r="O459" i="2" s="1"/>
  <c r="Z436" i="2"/>
  <c r="O436" i="2" s="1"/>
  <c r="Z452" i="2"/>
  <c r="O452" i="2" s="1"/>
  <c r="Z450" i="2"/>
  <c r="O450" i="2" s="1"/>
  <c r="Z446" i="2"/>
  <c r="O446" i="2" s="1"/>
  <c r="Z442" i="2"/>
  <c r="Z433" i="2"/>
  <c r="O433" i="2" s="1"/>
  <c r="Z430" i="2"/>
  <c r="O430" i="2" s="1"/>
  <c r="Z438" i="2"/>
  <c r="Z449" i="2"/>
  <c r="Z445" i="2"/>
  <c r="Z441" i="2"/>
  <c r="Z435" i="2"/>
  <c r="Z453" i="2"/>
  <c r="Z448" i="2"/>
  <c r="Z444" i="2"/>
  <c r="Z440" i="2"/>
  <c r="O440" i="2" s="1"/>
  <c r="Z437" i="2"/>
  <c r="Z451" i="2"/>
  <c r="O451" i="2" s="1"/>
  <c r="Z447" i="2"/>
  <c r="O447" i="2" s="1"/>
  <c r="Z443" i="2"/>
  <c r="Z439" i="2"/>
  <c r="Z428" i="2"/>
  <c r="Z419" i="2"/>
  <c r="Z411" i="2"/>
  <c r="Z424" i="2"/>
  <c r="O424" i="2" s="1"/>
  <c r="Z416" i="2"/>
  <c r="Z408" i="2"/>
  <c r="Z421" i="2"/>
  <c r="Z413" i="2"/>
  <c r="Z429" i="2"/>
  <c r="Z427" i="2"/>
  <c r="Z418" i="2"/>
  <c r="Z423" i="2"/>
  <c r="O423" i="2" s="1"/>
  <c r="Z415" i="2"/>
  <c r="Z434" i="2"/>
  <c r="O434" i="2" s="1"/>
  <c r="Z426" i="2"/>
  <c r="Z420" i="2"/>
  <c r="Z412" i="2"/>
  <c r="Z432" i="2"/>
  <c r="O432" i="2" s="1"/>
  <c r="Z417" i="2"/>
  <c r="O417" i="2" s="1"/>
  <c r="Z431" i="2"/>
  <c r="Z425" i="2"/>
  <c r="O425" i="2" s="1"/>
  <c r="Z422" i="2"/>
  <c r="O422" i="2" s="1"/>
  <c r="Z402" i="2"/>
  <c r="O402" i="2" s="1"/>
  <c r="Z394" i="2"/>
  <c r="Z386" i="2"/>
  <c r="Z410" i="2"/>
  <c r="O410" i="2" s="1"/>
  <c r="Z409" i="2"/>
  <c r="O409" i="2" s="1"/>
  <c r="Z399" i="2"/>
  <c r="Z391" i="2"/>
  <c r="Z404" i="2"/>
  <c r="Z396" i="2"/>
  <c r="Z388" i="2"/>
  <c r="Z401" i="2"/>
  <c r="Z393" i="2"/>
  <c r="O393" i="2" s="1"/>
  <c r="Z385" i="2"/>
  <c r="O385" i="2" s="1"/>
  <c r="Z406" i="2"/>
  <c r="Z414" i="2"/>
  <c r="O414" i="2" s="1"/>
  <c r="Z403" i="2"/>
  <c r="Z395" i="2"/>
  <c r="O395" i="2" s="1"/>
  <c r="Z387" i="2"/>
  <c r="Z400" i="2"/>
  <c r="Z392" i="2"/>
  <c r="Z407" i="2"/>
  <c r="Z405" i="2"/>
  <c r="O405" i="2" s="1"/>
  <c r="Z397" i="2"/>
  <c r="O397" i="2" s="1"/>
  <c r="Z389" i="2"/>
  <c r="O389" i="2" s="1"/>
  <c r="Z382" i="2"/>
  <c r="O382" i="2" s="1"/>
  <c r="Z374" i="2"/>
  <c r="O374" i="2" s="1"/>
  <c r="Z366" i="2"/>
  <c r="O366" i="2" s="1"/>
  <c r="Z379" i="2"/>
  <c r="O379" i="2" s="1"/>
  <c r="Z371" i="2"/>
  <c r="Z384" i="2"/>
  <c r="Z376" i="2"/>
  <c r="Z368" i="2"/>
  <c r="Z381" i="2"/>
  <c r="Z373" i="2"/>
  <c r="Z365" i="2"/>
  <c r="O365" i="2" s="1"/>
  <c r="Z378" i="2"/>
  <c r="Z370" i="2"/>
  <c r="Z383" i="2"/>
  <c r="O383" i="2" s="1"/>
  <c r="Z375" i="2"/>
  <c r="Z367" i="2"/>
  <c r="O367" i="2" s="1"/>
  <c r="Z398" i="2"/>
  <c r="Z390" i="2"/>
  <c r="Z380" i="2"/>
  <c r="Z372" i="2"/>
  <c r="Z377" i="2"/>
  <c r="O377" i="2" s="1"/>
  <c r="Z369" i="2"/>
  <c r="O369" i="2" s="1"/>
  <c r="Z364" i="2"/>
  <c r="Z362" i="2"/>
  <c r="Z354" i="2"/>
  <c r="Z346" i="2"/>
  <c r="Z359" i="2"/>
  <c r="Z351" i="2"/>
  <c r="O351" i="2" s="1"/>
  <c r="Z343" i="2"/>
  <c r="Z361" i="2"/>
  <c r="O361" i="2" s="1"/>
  <c r="Z353" i="2"/>
  <c r="O353" i="2" s="1"/>
  <c r="Z345" i="2"/>
  <c r="O345" i="2" s="1"/>
  <c r="Z358" i="2"/>
  <c r="O358" i="2" s="1"/>
  <c r="Z350" i="2"/>
  <c r="O350" i="2" s="1"/>
  <c r="Z355" i="2"/>
  <c r="Z347" i="2"/>
  <c r="O347" i="2" s="1"/>
  <c r="Z363" i="2"/>
  <c r="Z360" i="2"/>
  <c r="Z352" i="2"/>
  <c r="Z344" i="2"/>
  <c r="Z357" i="2"/>
  <c r="Z349" i="2"/>
  <c r="Z341" i="2"/>
  <c r="Z339" i="2"/>
  <c r="Z331" i="2"/>
  <c r="Z323" i="2"/>
  <c r="Z336" i="2"/>
  <c r="Z328" i="2"/>
  <c r="Z320" i="2"/>
  <c r="O320" i="2" s="1"/>
  <c r="Z333" i="2"/>
  <c r="O333" i="2" s="1"/>
  <c r="Z325" i="2"/>
  <c r="Z356" i="2"/>
  <c r="Z338" i="2"/>
  <c r="O338" i="2" s="1"/>
  <c r="Z330" i="2"/>
  <c r="O330" i="2" s="1"/>
  <c r="Z342" i="2"/>
  <c r="Z335" i="2"/>
  <c r="O335" i="2" s="1"/>
  <c r="Z327" i="2"/>
  <c r="Z319" i="2"/>
  <c r="Z340" i="2"/>
  <c r="Z332" i="2"/>
  <c r="Z324" i="2"/>
  <c r="Z348" i="2"/>
  <c r="Z337" i="2"/>
  <c r="Z329" i="2"/>
  <c r="O329" i="2" s="1"/>
  <c r="Z321" i="2"/>
  <c r="O321" i="2" s="1"/>
  <c r="Z334" i="2"/>
  <c r="Z326" i="2"/>
  <c r="Z318" i="2"/>
  <c r="O318" i="2" s="1"/>
  <c r="Z315" i="2"/>
  <c r="Z307" i="2"/>
  <c r="O307" i="2" s="1"/>
  <c r="Z299" i="2"/>
  <c r="Z322" i="2"/>
  <c r="O322" i="2" s="1"/>
  <c r="Z312" i="2"/>
  <c r="Z304" i="2"/>
  <c r="Z296" i="2"/>
  <c r="O296" i="2" s="1"/>
  <c r="Z288" i="2"/>
  <c r="Z280" i="2"/>
  <c r="Z309" i="2"/>
  <c r="O309" i="2" s="1"/>
  <c r="Z301" i="2"/>
  <c r="O301" i="2" s="1"/>
  <c r="Z293" i="2"/>
  <c r="O293" i="2" s="1"/>
  <c r="Z317" i="2"/>
  <c r="Z314" i="2"/>
  <c r="Z306" i="2"/>
  <c r="Z298" i="2"/>
  <c r="O298" i="2" s="1"/>
  <c r="Z290" i="2"/>
  <c r="Z282" i="2"/>
  <c r="O282" i="2" s="1"/>
  <c r="Z311" i="2"/>
  <c r="Z303" i="2"/>
  <c r="O303" i="2" s="1"/>
  <c r="Z295" i="2"/>
  <c r="Z287" i="2"/>
  <c r="Z279" i="2"/>
  <c r="O279" i="2" s="1"/>
  <c r="Z271" i="2"/>
  <c r="O271" i="2" s="1"/>
  <c r="Z308" i="2"/>
  <c r="Z300" i="2"/>
  <c r="O300" i="2" s="1"/>
  <c r="Z292" i="2"/>
  <c r="Z284" i="2"/>
  <c r="Z276" i="2"/>
  <c r="Z313" i="2"/>
  <c r="O313" i="2" s="1"/>
  <c r="Z305" i="2"/>
  <c r="Z297" i="2"/>
  <c r="O297" i="2" s="1"/>
  <c r="Z289" i="2"/>
  <c r="Z281" i="2"/>
  <c r="O281" i="2" s="1"/>
  <c r="Z273" i="2"/>
  <c r="Z316" i="2"/>
  <c r="Z310" i="2"/>
  <c r="Z302" i="2"/>
  <c r="Z267" i="2"/>
  <c r="O267" i="2" s="1"/>
  <c r="Z264" i="2"/>
  <c r="O264" i="2" s="1"/>
  <c r="Z256" i="2"/>
  <c r="O256" i="2" s="1"/>
  <c r="Z253" i="2"/>
  <c r="Z240" i="2"/>
  <c r="O240" i="2" s="1"/>
  <c r="Z269" i="2"/>
  <c r="O269" i="2" s="1"/>
  <c r="Z261" i="2"/>
  <c r="O261" i="2" s="1"/>
  <c r="Z249" i="2"/>
  <c r="Z245" i="2"/>
  <c r="Z237" i="2"/>
  <c r="Z285" i="2"/>
  <c r="O285" i="2" s="1"/>
  <c r="Z258" i="2"/>
  <c r="Z242" i="2"/>
  <c r="O242" i="2" s="1"/>
  <c r="Z270" i="2"/>
  <c r="Z266" i="2"/>
  <c r="Z263" i="2"/>
  <c r="Z255" i="2"/>
  <c r="Z252" i="2"/>
  <c r="O252" i="2" s="1"/>
  <c r="Z248" i="2"/>
  <c r="Z239" i="2"/>
  <c r="Z260" i="2"/>
  <c r="O260" i="2" s="1"/>
  <c r="Z244" i="2"/>
  <c r="O244" i="2" s="1"/>
  <c r="Z275" i="2"/>
  <c r="O275" i="2" s="1"/>
  <c r="Z272" i="2"/>
  <c r="O272" i="2" s="1"/>
  <c r="Z265" i="2"/>
  <c r="O265" i="2" s="1"/>
  <c r="Z257" i="2"/>
  <c r="O257" i="2" s="1"/>
  <c r="Z251" i="2"/>
  <c r="Z247" i="2"/>
  <c r="Z241" i="2"/>
  <c r="Z233" i="2"/>
  <c r="Z294" i="2"/>
  <c r="Z286" i="2"/>
  <c r="Z278" i="2"/>
  <c r="Z277" i="2"/>
  <c r="Z268" i="2"/>
  <c r="O268" i="2" s="1"/>
  <c r="Z262" i="2"/>
  <c r="Z254" i="2"/>
  <c r="Z238" i="2"/>
  <c r="Z291" i="2"/>
  <c r="Z283" i="2"/>
  <c r="O283" i="2" s="1"/>
  <c r="Z274" i="2"/>
  <c r="O274" i="2" s="1"/>
  <c r="Z234" i="2"/>
  <c r="O234" i="2" s="1"/>
  <c r="Z228" i="2"/>
  <c r="O228" i="2" s="1"/>
  <c r="Z217" i="2"/>
  <c r="O217" i="2" s="1"/>
  <c r="Z203" i="2"/>
  <c r="O203" i="2" s="1"/>
  <c r="Z200" i="2"/>
  <c r="O200" i="2" s="1"/>
  <c r="Z189" i="2"/>
  <c r="Z250" i="2"/>
  <c r="O250" i="2" s="1"/>
  <c r="Z236" i="2"/>
  <c r="Z225" i="2"/>
  <c r="Z214" i="2"/>
  <c r="Z211" i="2"/>
  <c r="O211" i="2" s="1"/>
  <c r="Z208" i="2"/>
  <c r="O208" i="2" s="1"/>
  <c r="Z197" i="2"/>
  <c r="Z194" i="2"/>
  <c r="Z259" i="2"/>
  <c r="O259" i="2" s="1"/>
  <c r="Z232" i="2"/>
  <c r="O232" i="2" s="1"/>
  <c r="Z231" i="2"/>
  <c r="O231" i="2" s="1"/>
  <c r="Z230" i="2"/>
  <c r="Z222" i="2"/>
  <c r="O222" i="2" s="1"/>
  <c r="Z219" i="2"/>
  <c r="O219" i="2" s="1"/>
  <c r="Z205" i="2"/>
  <c r="O205" i="2" s="1"/>
  <c r="Z202" i="2"/>
  <c r="O202" i="2" s="1"/>
  <c r="Z191" i="2"/>
  <c r="O191" i="2" s="1"/>
  <c r="Z227" i="2"/>
  <c r="O227" i="2" s="1"/>
  <c r="Z216" i="2"/>
  <c r="O216" i="2" s="1"/>
  <c r="Z210" i="2"/>
  <c r="O210" i="2" s="1"/>
  <c r="Z199" i="2"/>
  <c r="Z196" i="2"/>
  <c r="Z188" i="2"/>
  <c r="O188" i="2" s="1"/>
  <c r="Z224" i="2"/>
  <c r="O224" i="2" s="1"/>
  <c r="Z213" i="2"/>
  <c r="O213" i="2" s="1"/>
  <c r="Z207" i="2"/>
  <c r="Z193" i="2"/>
  <c r="Z185" i="2"/>
  <c r="Z229" i="2"/>
  <c r="Z221" i="2"/>
  <c r="Z218" i="2"/>
  <c r="O218" i="2" s="1"/>
  <c r="Z204" i="2"/>
  <c r="Z201" i="2"/>
  <c r="Z190" i="2"/>
  <c r="Z246" i="2"/>
  <c r="O246" i="2" s="1"/>
  <c r="Z226" i="2"/>
  <c r="Z215" i="2"/>
  <c r="Z212" i="2"/>
  <c r="Z209" i="2"/>
  <c r="Z198" i="2"/>
  <c r="Z195" i="2"/>
  <c r="O195" i="2" s="1"/>
  <c r="Z243" i="2"/>
  <c r="Z235" i="2"/>
  <c r="O235" i="2" s="1"/>
  <c r="Z223" i="2"/>
  <c r="Z220" i="2"/>
  <c r="O220" i="2" s="1"/>
  <c r="Z206" i="2"/>
  <c r="O206" i="2" s="1"/>
  <c r="Z192" i="2"/>
  <c r="O192" i="2" s="1"/>
  <c r="Z183" i="2"/>
  <c r="Z175" i="2"/>
  <c r="Z167" i="2"/>
  <c r="Z159" i="2"/>
  <c r="Z142" i="2"/>
  <c r="O142" i="2" s="1"/>
  <c r="Z180" i="2"/>
  <c r="Z172" i="2"/>
  <c r="Z164" i="2"/>
  <c r="Z156" i="2"/>
  <c r="O156" i="2" s="1"/>
  <c r="Z153" i="2"/>
  <c r="O153" i="2" s="1"/>
  <c r="Z150" i="2"/>
  <c r="O150" i="2" s="1"/>
  <c r="Z177" i="2"/>
  <c r="Z169" i="2"/>
  <c r="O169" i="2" s="1"/>
  <c r="Z161" i="2"/>
  <c r="Z147" i="2"/>
  <c r="Z144" i="2"/>
  <c r="Z182" i="2"/>
  <c r="Z174" i="2"/>
  <c r="Z166" i="2"/>
  <c r="Z158" i="2"/>
  <c r="Z179" i="2"/>
  <c r="Z171" i="2"/>
  <c r="O171" i="2" s="1"/>
  <c r="Z163" i="2"/>
  <c r="Z155" i="2"/>
  <c r="Z152" i="2"/>
  <c r="Z149" i="2"/>
  <c r="Z146" i="2"/>
  <c r="Z187" i="2"/>
  <c r="O187" i="2" s="1"/>
  <c r="Z176" i="2"/>
  <c r="Z168" i="2"/>
  <c r="Z160" i="2"/>
  <c r="Z186" i="2"/>
  <c r="Z184" i="2"/>
  <c r="O184" i="2" s="1"/>
  <c r="Z181" i="2"/>
  <c r="Z173" i="2"/>
  <c r="O173" i="2" s="1"/>
  <c r="Z165" i="2"/>
  <c r="O165" i="2" s="1"/>
  <c r="Z157" i="2"/>
  <c r="O157" i="2" s="1"/>
  <c r="Z140" i="2"/>
  <c r="O140" i="2" s="1"/>
  <c r="Z178" i="2"/>
  <c r="Z170" i="2"/>
  <c r="Z162" i="2"/>
  <c r="Z154" i="2"/>
  <c r="Z151" i="2"/>
  <c r="O151" i="2" s="1"/>
  <c r="Z148" i="2"/>
  <c r="Z145" i="2"/>
  <c r="O145" i="2" s="1"/>
  <c r="Z136" i="2"/>
  <c r="O136" i="2" s="1"/>
  <c r="Z131" i="2"/>
  <c r="Z123" i="2"/>
  <c r="Z115" i="2"/>
  <c r="O115" i="2" s="1"/>
  <c r="Z106" i="2"/>
  <c r="Z98" i="2"/>
  <c r="Z90" i="2"/>
  <c r="O90" i="2" s="1"/>
  <c r="Z128" i="2"/>
  <c r="Z120" i="2"/>
  <c r="O120" i="2" s="1"/>
  <c r="Z112" i="2"/>
  <c r="O112" i="2" s="1"/>
  <c r="Z103" i="2"/>
  <c r="Z95" i="2"/>
  <c r="O95" i="2" s="1"/>
  <c r="Z143" i="2"/>
  <c r="O143" i="2" s="1"/>
  <c r="Z138" i="2"/>
  <c r="Z133" i="2"/>
  <c r="O133" i="2" s="1"/>
  <c r="Z125" i="2"/>
  <c r="O125" i="2" s="1"/>
  <c r="Z117" i="2"/>
  <c r="Z108" i="2"/>
  <c r="O108" i="2" s="1"/>
  <c r="Z100" i="2"/>
  <c r="Z130" i="2"/>
  <c r="O130" i="2" s="1"/>
  <c r="Z122" i="2"/>
  <c r="Z114" i="2"/>
  <c r="Z111" i="2"/>
  <c r="Z105" i="2"/>
  <c r="Z127" i="2"/>
  <c r="Z119" i="2"/>
  <c r="Z141" i="2"/>
  <c r="Z139" i="2"/>
  <c r="O139" i="2" s="1"/>
  <c r="Z137" i="2"/>
  <c r="O137" i="2" s="1"/>
  <c r="Z135" i="2"/>
  <c r="Z132" i="2"/>
  <c r="Z124" i="2"/>
  <c r="Z116" i="2"/>
  <c r="Z110" i="2"/>
  <c r="O110" i="2" s="1"/>
  <c r="Z107" i="2"/>
  <c r="Z99" i="2"/>
  <c r="O99" i="2" s="1"/>
  <c r="Z129" i="2"/>
  <c r="Z121" i="2"/>
  <c r="Z113" i="2"/>
  <c r="O113" i="2" s="1"/>
  <c r="Z104" i="2"/>
  <c r="Z96" i="2"/>
  <c r="Z134" i="2"/>
  <c r="O134" i="2" s="1"/>
  <c r="Z126" i="2"/>
  <c r="O126" i="2" s="1"/>
  <c r="Z118" i="2"/>
  <c r="Z109" i="2"/>
  <c r="O109" i="2" s="1"/>
  <c r="Z101" i="2"/>
  <c r="O101" i="2" s="1"/>
  <c r="Z93" i="2"/>
  <c r="Z80" i="2"/>
  <c r="Z77" i="2"/>
  <c r="O77" i="2" s="1"/>
  <c r="Z74" i="2"/>
  <c r="O74" i="2" s="1"/>
  <c r="Z63" i="2"/>
  <c r="Z49" i="2"/>
  <c r="Z46" i="2"/>
  <c r="Z86" i="2"/>
  <c r="O86" i="2" s="1"/>
  <c r="Z83" i="2"/>
  <c r="O83" i="2" s="1"/>
  <c r="Z71" i="2"/>
  <c r="O71" i="2" s="1"/>
  <c r="Z76" i="2"/>
  <c r="Z68" i="2"/>
  <c r="O68" i="2" s="1"/>
  <c r="Z65" i="2"/>
  <c r="O65" i="2" s="1"/>
  <c r="Z51" i="2"/>
  <c r="Z88" i="2"/>
  <c r="O88" i="2" s="1"/>
  <c r="Z85" i="2"/>
  <c r="Z79" i="2"/>
  <c r="Z73" i="2"/>
  <c r="Z62" i="2"/>
  <c r="Z56" i="2"/>
  <c r="Z82" i="2"/>
  <c r="Z70" i="2"/>
  <c r="Z67" i="2"/>
  <c r="Z59" i="2"/>
  <c r="O59" i="2" s="1"/>
  <c r="Z97" i="2"/>
  <c r="O97" i="2" s="1"/>
  <c r="Z94" i="2"/>
  <c r="O94" i="2" s="1"/>
  <c r="Z92" i="2"/>
  <c r="O92" i="2" s="1"/>
  <c r="Z78" i="2"/>
  <c r="Z75" i="2"/>
  <c r="Z64" i="2"/>
  <c r="Z50" i="2"/>
  <c r="Z102" i="2"/>
  <c r="Z91" i="2"/>
  <c r="Z89" i="2"/>
  <c r="Z87" i="2"/>
  <c r="Z84" i="2"/>
  <c r="O84" i="2" s="1"/>
  <c r="Z81" i="2"/>
  <c r="Z72" i="2"/>
  <c r="O72" i="2" s="1"/>
  <c r="Z61" i="2"/>
  <c r="Z55" i="2"/>
  <c r="Z47" i="2"/>
  <c r="O47" i="2" s="1"/>
  <c r="Z69" i="2"/>
  <c r="Z66" i="2"/>
  <c r="O66" i="2" s="1"/>
  <c r="Z58" i="2"/>
  <c r="O58" i="2" s="1"/>
  <c r="Z52" i="2"/>
  <c r="Z60" i="2"/>
  <c r="O60" i="2" s="1"/>
  <c r="Z39" i="2"/>
  <c r="O39" i="2" s="1"/>
  <c r="Z25" i="2"/>
  <c r="O25" i="2" s="1"/>
  <c r="Z22" i="2"/>
  <c r="Z19" i="2"/>
  <c r="O19" i="2" s="1"/>
  <c r="Z16" i="2"/>
  <c r="O16" i="2" s="1"/>
  <c r="Z13" i="2"/>
  <c r="O13" i="2" s="1"/>
  <c r="Z10" i="2"/>
  <c r="AM6" i="2"/>
  <c r="Z48" i="2"/>
  <c r="O48" i="2" s="1"/>
  <c r="Z45" i="2"/>
  <c r="O45" i="2" s="1"/>
  <c r="Z42" i="2"/>
  <c r="O42" i="2" s="1"/>
  <c r="Z36" i="2"/>
  <c r="O36" i="2" s="1"/>
  <c r="Z30" i="2"/>
  <c r="Z57" i="2"/>
  <c r="O57" i="2" s="1"/>
  <c r="Z54" i="2"/>
  <c r="O54" i="2" s="1"/>
  <c r="Z33" i="2"/>
  <c r="Z27" i="2"/>
  <c r="Z15" i="2"/>
  <c r="Z43" i="2"/>
  <c r="Z38" i="2"/>
  <c r="O38" i="2" s="1"/>
  <c r="Z24" i="2"/>
  <c r="Z21" i="2"/>
  <c r="Z18" i="2"/>
  <c r="Z12" i="2"/>
  <c r="Z9" i="2"/>
  <c r="O9" i="2" s="1"/>
  <c r="Z41" i="2"/>
  <c r="O41" i="2" s="1"/>
  <c r="Z35" i="2"/>
  <c r="O35" i="2" s="1"/>
  <c r="Z29" i="2"/>
  <c r="O29" i="2" s="1"/>
  <c r="Z53" i="2"/>
  <c r="Z32" i="2"/>
  <c r="Z26" i="2"/>
  <c r="Z23" i="2"/>
  <c r="Z20" i="2"/>
  <c r="O20" i="2" s="1"/>
  <c r="Z17" i="2"/>
  <c r="Z14" i="2"/>
  <c r="O14" i="2" s="1"/>
  <c r="AA6" i="2"/>
  <c r="Z2" i="2"/>
  <c r="Z40" i="2"/>
  <c r="O40" i="2" s="1"/>
  <c r="Z37" i="2"/>
  <c r="Z11" i="2"/>
  <c r="O11" i="2" s="1"/>
  <c r="Z8" i="2"/>
  <c r="O8" i="2" s="1"/>
  <c r="Z44" i="2"/>
  <c r="O44" i="2" s="1"/>
  <c r="Z34" i="2"/>
  <c r="O34" i="2" s="1"/>
  <c r="Z31" i="2"/>
  <c r="Z28" i="2"/>
  <c r="BY57" i="2"/>
  <c r="CF41" i="2"/>
  <c r="O23" i="2"/>
  <c r="BY23" i="2"/>
  <c r="BY14" i="2"/>
  <c r="BY36" i="2"/>
  <c r="BY29" i="2"/>
  <c r="CF23" i="2"/>
  <c r="BY43" i="2"/>
  <c r="BY49" i="2"/>
  <c r="CF61" i="2"/>
  <c r="O158" i="2"/>
  <c r="O159" i="2"/>
  <c r="O214" i="2"/>
  <c r="O247" i="2"/>
  <c r="O255" i="2"/>
  <c r="O289" i="2"/>
  <c r="O254" i="2"/>
  <c r="O291" i="2"/>
  <c r="O340" i="2"/>
  <c r="O317" i="2"/>
  <c r="O356" i="2"/>
  <c r="O398" i="2"/>
  <c r="O386" i="2"/>
  <c r="O400" i="2"/>
  <c r="O429" i="2"/>
  <c r="O431" i="2"/>
  <c r="O454" i="2"/>
  <c r="O484" i="2"/>
  <c r="O477" i="2"/>
  <c r="O510" i="2"/>
  <c r="O512" i="2"/>
  <c r="O528" i="2"/>
  <c r="O50" i="2"/>
  <c r="CF56" i="2"/>
  <c r="CF73" i="2"/>
  <c r="BY26" i="2"/>
  <c r="BY69" i="2"/>
  <c r="BY40" i="2"/>
  <c r="CF35" i="2"/>
  <c r="BY11" i="2"/>
  <c r="CF20" i="2"/>
  <c r="O10" i="2"/>
  <c r="BY31" i="2"/>
  <c r="BY22" i="2"/>
  <c r="O81" i="2"/>
  <c r="O102" i="2"/>
  <c r="O122" i="2"/>
  <c r="O121" i="2"/>
  <c r="O146" i="2"/>
  <c r="O166" i="2"/>
  <c r="O167" i="2"/>
  <c r="O207" i="2"/>
  <c r="O225" i="2"/>
  <c r="O263" i="2"/>
  <c r="O262" i="2"/>
  <c r="O290" i="2"/>
  <c r="O299" i="2"/>
  <c r="O325" i="2"/>
  <c r="O326" i="2"/>
  <c r="O355" i="2"/>
  <c r="O343" i="2"/>
  <c r="O406" i="2"/>
  <c r="O394" i="2"/>
  <c r="O412" i="2"/>
  <c r="O413" i="2"/>
  <c r="O444" i="2"/>
  <c r="O439" i="2"/>
  <c r="O487" i="2"/>
  <c r="O462" i="2"/>
  <c r="O492" i="2"/>
  <c r="O488" i="2"/>
  <c r="O499" i="2"/>
  <c r="O511" i="2"/>
  <c r="E10" i="5"/>
  <c r="D7" i="8" s="1"/>
  <c r="BY8" i="2"/>
  <c r="O30" i="2"/>
  <c r="BY56" i="2"/>
  <c r="BY68" i="2"/>
  <c r="BY96" i="2"/>
  <c r="BY102" i="2"/>
  <c r="BY133" i="2"/>
  <c r="BY179" i="2"/>
  <c r="BY194" i="2"/>
  <c r="BY231" i="2"/>
  <c r="BY248" i="2"/>
  <c r="BY280" i="2"/>
  <c r="BY296" i="2"/>
  <c r="BY356" i="2"/>
  <c r="BY401" i="2"/>
  <c r="BY413" i="2"/>
  <c r="BY443" i="2"/>
  <c r="BY481" i="2"/>
  <c r="CF16" i="2"/>
  <c r="BY59" i="2"/>
  <c r="CF43" i="2"/>
  <c r="CF36" i="2"/>
  <c r="BY21" i="2"/>
  <c r="CF55" i="2"/>
  <c r="BY92" i="2"/>
  <c r="BY66" i="2"/>
  <c r="O32" i="2"/>
  <c r="BY20" i="2"/>
  <c r="BY19" i="2"/>
  <c r="BY12" i="2"/>
  <c r="BY28" i="2"/>
  <c r="CF40" i="2"/>
  <c r="BY47" i="2"/>
  <c r="O420" i="2"/>
  <c r="O421" i="2"/>
  <c r="O443" i="2"/>
  <c r="O456" i="2"/>
  <c r="O470" i="2"/>
  <c r="O507" i="2"/>
  <c r="O33" i="2"/>
  <c r="O51" i="2"/>
  <c r="O24" i="2"/>
  <c r="CF72" i="2"/>
  <c r="BY17" i="2"/>
  <c r="BY39" i="2"/>
  <c r="CF27" i="2"/>
  <c r="CF21" i="2"/>
  <c r="CF4" i="2" s="1"/>
  <c r="BY35" i="2"/>
  <c r="O18" i="2"/>
  <c r="O280" i="2"/>
  <c r="O315" i="2"/>
  <c r="O359" i="2"/>
  <c r="O363" i="2"/>
  <c r="O372" i="2"/>
  <c r="O401" i="2"/>
  <c r="O426" i="2"/>
  <c r="O416" i="2"/>
  <c r="O453" i="2"/>
  <c r="O455" i="2"/>
  <c r="O464" i="2"/>
  <c r="O480" i="2"/>
  <c r="O514" i="2"/>
  <c r="X539" i="2"/>
  <c r="BY71" i="2"/>
  <c r="O21" i="2"/>
  <c r="CF45" i="2"/>
  <c r="BY61" i="2"/>
  <c r="BY52" i="2"/>
  <c r="CF29" i="2"/>
  <c r="O12" i="2"/>
  <c r="BY18" i="2"/>
  <c r="CF46" i="2"/>
  <c r="BY32" i="2"/>
  <c r="O103" i="2" l="1"/>
  <c r="AA534" i="2"/>
  <c r="AA536" i="2"/>
  <c r="AA533" i="2"/>
  <c r="AA535" i="2"/>
  <c r="AA532" i="2"/>
  <c r="AA537" i="2"/>
  <c r="AA531" i="2"/>
  <c r="AA527" i="2"/>
  <c r="AA529" i="2"/>
  <c r="AA524" i="2"/>
  <c r="AA530" i="2"/>
  <c r="AA526" i="2"/>
  <c r="AA523" i="2"/>
  <c r="AA520" i="2"/>
  <c r="AA528" i="2"/>
  <c r="AA525" i="2"/>
  <c r="AA511" i="2"/>
  <c r="AA518" i="2"/>
  <c r="AA516" i="2"/>
  <c r="AA513" i="2"/>
  <c r="AA510" i="2"/>
  <c r="AA515" i="2"/>
  <c r="AA521" i="2"/>
  <c r="AA512" i="2"/>
  <c r="AA517" i="2"/>
  <c r="AA522" i="2"/>
  <c r="AA519" i="2"/>
  <c r="AA514" i="2"/>
  <c r="AA500" i="2"/>
  <c r="AA509" i="2"/>
  <c r="AA508" i="2"/>
  <c r="AA505" i="2"/>
  <c r="AA497" i="2"/>
  <c r="AA502" i="2"/>
  <c r="AA507" i="2"/>
  <c r="AA499" i="2"/>
  <c r="AA504" i="2"/>
  <c r="AA501" i="2"/>
  <c r="AA506" i="2"/>
  <c r="AA503" i="2"/>
  <c r="AA498" i="2"/>
  <c r="AA493" i="2"/>
  <c r="AA485" i="2"/>
  <c r="AA490" i="2"/>
  <c r="AA482" i="2"/>
  <c r="AA479" i="2"/>
  <c r="AA495" i="2"/>
  <c r="AA487" i="2"/>
  <c r="AA476" i="2"/>
  <c r="AA492" i="2"/>
  <c r="AA484" i="2"/>
  <c r="AA481" i="2"/>
  <c r="AA473" i="2"/>
  <c r="AA489" i="2"/>
  <c r="AA478" i="2"/>
  <c r="AA491" i="2"/>
  <c r="AA483" i="2"/>
  <c r="AA480" i="2"/>
  <c r="AA496" i="2"/>
  <c r="AA488" i="2"/>
  <c r="AA477" i="2"/>
  <c r="AA475" i="2"/>
  <c r="AA469" i="2"/>
  <c r="AA461" i="2"/>
  <c r="AA453" i="2"/>
  <c r="AA486" i="2"/>
  <c r="AA466" i="2"/>
  <c r="AA458" i="2"/>
  <c r="AA471" i="2"/>
  <c r="AA463" i="2"/>
  <c r="AA455" i="2"/>
  <c r="AA468" i="2"/>
  <c r="AA460" i="2"/>
  <c r="AA474" i="2"/>
  <c r="AA465" i="2"/>
  <c r="AA470" i="2"/>
  <c r="AA462" i="2"/>
  <c r="AA454" i="2"/>
  <c r="AA494" i="2"/>
  <c r="AA472" i="2"/>
  <c r="AA467" i="2"/>
  <c r="AA459" i="2"/>
  <c r="AA464" i="2"/>
  <c r="AA452" i="2"/>
  <c r="AA450" i="2"/>
  <c r="AA446" i="2"/>
  <c r="AA442" i="2"/>
  <c r="AA438" i="2"/>
  <c r="AA449" i="2"/>
  <c r="AA445" i="2"/>
  <c r="AA441" i="2"/>
  <c r="AA435" i="2"/>
  <c r="AA432" i="2"/>
  <c r="AA448" i="2"/>
  <c r="AA444" i="2"/>
  <c r="AA440" i="2"/>
  <c r="AA437" i="2"/>
  <c r="AA457" i="2"/>
  <c r="AA451" i="2"/>
  <c r="AA447" i="2"/>
  <c r="AA443" i="2"/>
  <c r="AA439" i="2"/>
  <c r="AA456" i="2"/>
  <c r="AA436" i="2"/>
  <c r="AA430" i="2"/>
  <c r="AA424" i="2"/>
  <c r="AA416" i="2"/>
  <c r="AA408" i="2"/>
  <c r="AA421" i="2"/>
  <c r="AA413" i="2"/>
  <c r="AA429" i="2"/>
  <c r="AA427" i="2"/>
  <c r="AA418" i="2"/>
  <c r="AA410" i="2"/>
  <c r="AA423" i="2"/>
  <c r="AA415" i="2"/>
  <c r="AA434" i="2"/>
  <c r="AA426" i="2"/>
  <c r="AA420" i="2"/>
  <c r="AA412" i="2"/>
  <c r="AA417" i="2"/>
  <c r="AA431" i="2"/>
  <c r="AA425" i="2"/>
  <c r="AA422" i="2"/>
  <c r="AA414" i="2"/>
  <c r="AA433" i="2"/>
  <c r="AA428" i="2"/>
  <c r="AA419" i="2"/>
  <c r="AA409" i="2"/>
  <c r="AA399" i="2"/>
  <c r="AA391" i="2"/>
  <c r="AA404" i="2"/>
  <c r="AA396" i="2"/>
  <c r="AA388" i="2"/>
  <c r="AA401" i="2"/>
  <c r="AA393" i="2"/>
  <c r="AA406" i="2"/>
  <c r="AA398" i="2"/>
  <c r="AA390" i="2"/>
  <c r="AA411" i="2"/>
  <c r="AA400" i="2"/>
  <c r="AA392" i="2"/>
  <c r="AA407" i="2"/>
  <c r="AA405" i="2"/>
  <c r="AA397" i="2"/>
  <c r="AA402" i="2"/>
  <c r="AA394" i="2"/>
  <c r="AA386" i="2"/>
  <c r="AA379" i="2"/>
  <c r="AA371" i="2"/>
  <c r="AA363" i="2"/>
  <c r="AA384" i="2"/>
  <c r="AA376" i="2"/>
  <c r="AA368" i="2"/>
  <c r="AA395" i="2"/>
  <c r="AA381" i="2"/>
  <c r="AA373" i="2"/>
  <c r="AA378" i="2"/>
  <c r="AA370" i="2"/>
  <c r="AA389" i="2"/>
  <c r="AA383" i="2"/>
  <c r="AA375" i="2"/>
  <c r="AA367" i="2"/>
  <c r="AA387" i="2"/>
  <c r="AA385" i="2"/>
  <c r="AA380" i="2"/>
  <c r="AA372" i="2"/>
  <c r="AA377" i="2"/>
  <c r="AA369" i="2"/>
  <c r="AA403" i="2"/>
  <c r="AA382" i="2"/>
  <c r="AA374" i="2"/>
  <c r="AA365" i="2"/>
  <c r="AA359" i="2"/>
  <c r="AA351" i="2"/>
  <c r="AA343" i="2"/>
  <c r="AA356" i="2"/>
  <c r="AA348" i="2"/>
  <c r="AA361" i="2"/>
  <c r="AA366" i="2"/>
  <c r="AA358" i="2"/>
  <c r="AA350" i="2"/>
  <c r="AA342" i="2"/>
  <c r="AA355" i="2"/>
  <c r="AA347" i="2"/>
  <c r="AA360" i="2"/>
  <c r="AA352" i="2"/>
  <c r="AA344" i="2"/>
  <c r="AA357" i="2"/>
  <c r="AA349" i="2"/>
  <c r="AA364" i="2"/>
  <c r="AA362" i="2"/>
  <c r="AA354" i="2"/>
  <c r="AA346" i="2"/>
  <c r="AA336" i="2"/>
  <c r="AA328" i="2"/>
  <c r="AA333" i="2"/>
  <c r="AA325" i="2"/>
  <c r="AA345" i="2"/>
  <c r="AA338" i="2"/>
  <c r="AA330" i="2"/>
  <c r="AA322" i="2"/>
  <c r="AA335" i="2"/>
  <c r="AA327" i="2"/>
  <c r="AA340" i="2"/>
  <c r="AA332" i="2"/>
  <c r="AA324" i="2"/>
  <c r="AA316" i="2"/>
  <c r="AA337" i="2"/>
  <c r="AA329" i="2"/>
  <c r="AA321" i="2"/>
  <c r="AA334" i="2"/>
  <c r="AA326" i="2"/>
  <c r="AA318" i="2"/>
  <c r="AA353" i="2"/>
  <c r="AA341" i="2"/>
  <c r="AA339" i="2"/>
  <c r="AA331" i="2"/>
  <c r="AA323" i="2"/>
  <c r="AA312" i="2"/>
  <c r="AA304" i="2"/>
  <c r="AA296" i="2"/>
  <c r="AA309" i="2"/>
  <c r="AA301" i="2"/>
  <c r="AA293" i="2"/>
  <c r="AA285" i="2"/>
  <c r="AA317" i="2"/>
  <c r="AA314" i="2"/>
  <c r="AA306" i="2"/>
  <c r="AA298" i="2"/>
  <c r="AA290" i="2"/>
  <c r="AA311" i="2"/>
  <c r="AA303" i="2"/>
  <c r="AA295" i="2"/>
  <c r="AA287" i="2"/>
  <c r="AA279" i="2"/>
  <c r="AA308" i="2"/>
  <c r="AA300" i="2"/>
  <c r="AA292" i="2"/>
  <c r="AA284" i="2"/>
  <c r="AA276" i="2"/>
  <c r="AA313" i="2"/>
  <c r="AA305" i="2"/>
  <c r="AA297" i="2"/>
  <c r="AA289" i="2"/>
  <c r="AA281" i="2"/>
  <c r="AA273" i="2"/>
  <c r="AA310" i="2"/>
  <c r="AA302" i="2"/>
  <c r="AA294" i="2"/>
  <c r="AA286" i="2"/>
  <c r="AA278" i="2"/>
  <c r="AA270" i="2"/>
  <c r="AA320" i="2"/>
  <c r="AA319" i="2"/>
  <c r="AA315" i="2"/>
  <c r="AA307" i="2"/>
  <c r="AA299" i="2"/>
  <c r="AA271" i="2"/>
  <c r="AA269" i="2"/>
  <c r="AA261" i="2"/>
  <c r="AA249" i="2"/>
  <c r="AA245" i="2"/>
  <c r="AA237" i="2"/>
  <c r="AA288" i="2"/>
  <c r="AA258" i="2"/>
  <c r="AA242" i="2"/>
  <c r="AA234" i="2"/>
  <c r="AA280" i="2"/>
  <c r="AA266" i="2"/>
  <c r="AA263" i="2"/>
  <c r="AA255" i="2"/>
  <c r="AA252" i="2"/>
  <c r="AA248" i="2"/>
  <c r="AA239" i="2"/>
  <c r="AA260" i="2"/>
  <c r="AA244" i="2"/>
  <c r="AA236" i="2"/>
  <c r="AA282" i="2"/>
  <c r="AA275" i="2"/>
  <c r="AA272" i="2"/>
  <c r="AA265" i="2"/>
  <c r="AA257" i="2"/>
  <c r="AA251" i="2"/>
  <c r="AA247" i="2"/>
  <c r="AA241" i="2"/>
  <c r="AA277" i="2"/>
  <c r="AA268" i="2"/>
  <c r="AA262" i="2"/>
  <c r="AA254" i="2"/>
  <c r="AA238" i="2"/>
  <c r="AA291" i="2"/>
  <c r="AA283" i="2"/>
  <c r="AA274" i="2"/>
  <c r="AA259" i="2"/>
  <c r="AA250" i="2"/>
  <c r="AA246" i="2"/>
  <c r="AA243" i="2"/>
  <c r="AA267" i="2"/>
  <c r="AA264" i="2"/>
  <c r="AA225" i="2"/>
  <c r="AA214" i="2"/>
  <c r="AA211" i="2"/>
  <c r="AA208" i="2"/>
  <c r="AA197" i="2"/>
  <c r="AA194" i="2"/>
  <c r="AA186" i="2"/>
  <c r="AA253" i="2"/>
  <c r="AA232" i="2"/>
  <c r="AA231" i="2"/>
  <c r="AA230" i="2"/>
  <c r="AA222" i="2"/>
  <c r="AA219" i="2"/>
  <c r="AA205" i="2"/>
  <c r="AA202" i="2"/>
  <c r="AA191" i="2"/>
  <c r="AA227" i="2"/>
  <c r="AA216" i="2"/>
  <c r="AA210" i="2"/>
  <c r="AA199" i="2"/>
  <c r="AA196" i="2"/>
  <c r="AA188" i="2"/>
  <c r="AA240" i="2"/>
  <c r="AA233" i="2"/>
  <c r="AA224" i="2"/>
  <c r="AA213" i="2"/>
  <c r="AA207" i="2"/>
  <c r="AA193" i="2"/>
  <c r="AA229" i="2"/>
  <c r="AA221" i="2"/>
  <c r="AA218" i="2"/>
  <c r="AA204" i="2"/>
  <c r="AA201" i="2"/>
  <c r="AA190" i="2"/>
  <c r="AA226" i="2"/>
  <c r="AA215" i="2"/>
  <c r="AA212" i="2"/>
  <c r="AA209" i="2"/>
  <c r="AA198" i="2"/>
  <c r="AA195" i="2"/>
  <c r="AA187" i="2"/>
  <c r="AA256" i="2"/>
  <c r="AA235" i="2"/>
  <c r="AA223" i="2"/>
  <c r="AA220" i="2"/>
  <c r="AA206" i="2"/>
  <c r="AA192" i="2"/>
  <c r="AA228" i="2"/>
  <c r="AA217" i="2"/>
  <c r="AA203" i="2"/>
  <c r="AA200" i="2"/>
  <c r="AA180" i="2"/>
  <c r="AA172" i="2"/>
  <c r="AA164" i="2"/>
  <c r="AA156" i="2"/>
  <c r="AA153" i="2"/>
  <c r="AA150" i="2"/>
  <c r="AA139" i="2"/>
  <c r="AA177" i="2"/>
  <c r="AA169" i="2"/>
  <c r="AA161" i="2"/>
  <c r="AA147" i="2"/>
  <c r="AA144" i="2"/>
  <c r="AA185" i="2"/>
  <c r="AA182" i="2"/>
  <c r="AA174" i="2"/>
  <c r="AA166" i="2"/>
  <c r="AA158" i="2"/>
  <c r="AA179" i="2"/>
  <c r="AA171" i="2"/>
  <c r="AA163" i="2"/>
  <c r="AA155" i="2"/>
  <c r="AA152" i="2"/>
  <c r="AA149" i="2"/>
  <c r="AA146" i="2"/>
  <c r="AA176" i="2"/>
  <c r="AA168" i="2"/>
  <c r="AA160" i="2"/>
  <c r="AA184" i="2"/>
  <c r="AA181" i="2"/>
  <c r="AA173" i="2"/>
  <c r="AA165" i="2"/>
  <c r="AA157" i="2"/>
  <c r="AA189" i="2"/>
  <c r="AA178" i="2"/>
  <c r="AA170" i="2"/>
  <c r="AA162" i="2"/>
  <c r="AA154" i="2"/>
  <c r="AA151" i="2"/>
  <c r="AA148" i="2"/>
  <c r="AA145" i="2"/>
  <c r="AA183" i="2"/>
  <c r="AA175" i="2"/>
  <c r="AA167" i="2"/>
  <c r="AA159" i="2"/>
  <c r="AA142" i="2"/>
  <c r="AA140" i="2"/>
  <c r="AA128" i="2"/>
  <c r="AA120" i="2"/>
  <c r="AA112" i="2"/>
  <c r="AA103" i="2"/>
  <c r="AA95" i="2"/>
  <c r="AA143" i="2"/>
  <c r="AA138" i="2"/>
  <c r="AA133" i="2"/>
  <c r="AA125" i="2"/>
  <c r="AA117" i="2"/>
  <c r="AA108" i="2"/>
  <c r="AA100" i="2"/>
  <c r="AA92" i="2"/>
  <c r="AA130" i="2"/>
  <c r="AA122" i="2"/>
  <c r="AA114" i="2"/>
  <c r="AA111" i="2"/>
  <c r="AA105" i="2"/>
  <c r="AA97" i="2"/>
  <c r="AA127" i="2"/>
  <c r="AA119" i="2"/>
  <c r="AA141" i="2"/>
  <c r="AA137" i="2"/>
  <c r="AA135" i="2"/>
  <c r="AA132" i="2"/>
  <c r="AA124" i="2"/>
  <c r="AA116" i="2"/>
  <c r="AA110" i="2"/>
  <c r="AA107" i="2"/>
  <c r="AA129" i="2"/>
  <c r="AA121" i="2"/>
  <c r="AA113" i="2"/>
  <c r="AA104" i="2"/>
  <c r="AA96" i="2"/>
  <c r="AA134" i="2"/>
  <c r="AA126" i="2"/>
  <c r="AA118" i="2"/>
  <c r="AA109" i="2"/>
  <c r="AA101" i="2"/>
  <c r="AA93" i="2"/>
  <c r="AA136" i="2"/>
  <c r="AA131" i="2"/>
  <c r="AA123" i="2"/>
  <c r="AA115" i="2"/>
  <c r="AA106" i="2"/>
  <c r="AA98" i="2"/>
  <c r="AA86" i="2"/>
  <c r="AA83" i="2"/>
  <c r="AA71" i="2"/>
  <c r="AA60" i="2"/>
  <c r="AA57" i="2"/>
  <c r="AA54" i="2"/>
  <c r="AA76" i="2"/>
  <c r="AA88" i="2"/>
  <c r="AA85" i="2"/>
  <c r="AA79" i="2"/>
  <c r="AA73" i="2"/>
  <c r="AA62" i="2"/>
  <c r="AA56" i="2"/>
  <c r="AA82" i="2"/>
  <c r="AA70" i="2"/>
  <c r="AA67" i="2"/>
  <c r="AA59" i="2"/>
  <c r="AA94" i="2"/>
  <c r="AA78" i="2"/>
  <c r="AA75" i="2"/>
  <c r="AA64" i="2"/>
  <c r="AA102" i="2"/>
  <c r="AA91" i="2"/>
  <c r="AA89" i="2"/>
  <c r="AA87" i="2"/>
  <c r="AA84" i="2"/>
  <c r="AA81" i="2"/>
  <c r="AA72" i="2"/>
  <c r="AA61" i="2"/>
  <c r="AA55" i="2"/>
  <c r="AA47" i="2"/>
  <c r="AA44" i="2"/>
  <c r="AA99" i="2"/>
  <c r="AA69" i="2"/>
  <c r="AA66" i="2"/>
  <c r="AA58" i="2"/>
  <c r="AA52" i="2"/>
  <c r="AA90" i="2"/>
  <c r="AA80" i="2"/>
  <c r="AA77" i="2"/>
  <c r="AA74" i="2"/>
  <c r="AA63" i="2"/>
  <c r="AA48" i="2"/>
  <c r="AA45" i="2"/>
  <c r="AA42" i="2"/>
  <c r="AA36" i="2"/>
  <c r="AA30" i="2"/>
  <c r="AA10" i="2"/>
  <c r="AN6" i="2"/>
  <c r="AA65" i="2"/>
  <c r="AA49" i="2"/>
  <c r="AA33" i="2"/>
  <c r="AA27" i="2"/>
  <c r="AA15" i="2"/>
  <c r="AA50" i="2"/>
  <c r="AA43" i="2"/>
  <c r="AA38" i="2"/>
  <c r="AA24" i="2"/>
  <c r="AA21" i="2"/>
  <c r="AA18" i="2"/>
  <c r="AA12" i="2"/>
  <c r="AA9" i="2"/>
  <c r="AA51" i="2"/>
  <c r="AA46" i="2"/>
  <c r="AA41" i="2"/>
  <c r="AA35" i="2"/>
  <c r="AA29" i="2"/>
  <c r="AA53" i="2"/>
  <c r="AA32" i="2"/>
  <c r="AA26" i="2"/>
  <c r="AA23" i="2"/>
  <c r="AA20" i="2"/>
  <c r="AA17" i="2"/>
  <c r="AA14" i="2"/>
  <c r="AB6" i="2"/>
  <c r="AA13" i="2"/>
  <c r="AA40" i="2"/>
  <c r="AA37" i="2"/>
  <c r="AA11" i="2"/>
  <c r="AA8" i="2"/>
  <c r="AA2" i="2"/>
  <c r="AA68" i="2"/>
  <c r="AA34" i="2"/>
  <c r="AA31" i="2"/>
  <c r="AA28" i="2"/>
  <c r="AA39" i="2"/>
  <c r="AA25" i="2"/>
  <c r="AA22" i="2"/>
  <c r="AA19" i="2"/>
  <c r="AA16" i="2"/>
  <c r="O98" i="2"/>
  <c r="O243" i="2"/>
  <c r="O236" i="2"/>
  <c r="O278" i="2"/>
  <c r="O245" i="2"/>
  <c r="O305" i="2"/>
  <c r="O341" i="2"/>
  <c r="O428" i="2"/>
  <c r="O448" i="2"/>
  <c r="O468" i="2"/>
  <c r="O475" i="2"/>
  <c r="O496" i="2"/>
  <c r="O497" i="2"/>
  <c r="O532" i="2"/>
  <c r="O403" i="2"/>
  <c r="O15" i="2"/>
  <c r="O529" i="2"/>
  <c r="O277" i="2"/>
  <c r="O457" i="2"/>
  <c r="O129" i="2"/>
  <c r="O80" i="2"/>
  <c r="O111" i="2"/>
  <c r="O63" i="2"/>
  <c r="O91" i="2"/>
  <c r="O78" i="2"/>
  <c r="O87" i="2"/>
  <c r="O327" i="2"/>
  <c r="O164" i="2"/>
  <c r="Z4" i="2"/>
  <c r="AM4" i="2" s="1"/>
  <c r="O106" i="2"/>
  <c r="O286" i="2"/>
  <c r="O249" i="2"/>
  <c r="O302" i="2"/>
  <c r="O287" i="2"/>
  <c r="O319" i="2"/>
  <c r="O349" i="2"/>
  <c r="O346" i="2"/>
  <c r="O390" i="2"/>
  <c r="O373" i="2"/>
  <c r="O388" i="2"/>
  <c r="O442" i="2"/>
  <c r="O505" i="2"/>
  <c r="O524" i="2"/>
  <c r="O465" i="2"/>
  <c r="O22" i="2"/>
  <c r="O540" i="2" s="1"/>
  <c r="O474" i="2"/>
  <c r="O473" i="2"/>
  <c r="O364" i="2"/>
  <c r="O190" i="2"/>
  <c r="AK4" i="2"/>
  <c r="F14" i="5"/>
  <c r="O4" i="2"/>
  <c r="J136" i="17"/>
  <c r="K137" i="17" s="1"/>
  <c r="O114" i="2"/>
  <c r="O238" i="2"/>
  <c r="O179" i="2"/>
  <c r="O141" i="2"/>
  <c r="O43" i="2"/>
  <c r="O168" i="2"/>
  <c r="O288" i="2"/>
  <c r="O155" i="2"/>
  <c r="O132" i="2"/>
  <c r="O82" i="2"/>
  <c r="C11" i="9"/>
  <c r="E30" i="9"/>
  <c r="O201" i="2"/>
  <c r="O69" i="2"/>
  <c r="BK531" i="2"/>
  <c r="BK536" i="2"/>
  <c r="BK533" i="2"/>
  <c r="BK530" i="2"/>
  <c r="BK535" i="2"/>
  <c r="BK532" i="2"/>
  <c r="BK537" i="2"/>
  <c r="BK529" i="2"/>
  <c r="BK534" i="2"/>
  <c r="BK527" i="2"/>
  <c r="BK524" i="2"/>
  <c r="BK521" i="2"/>
  <c r="BK518" i="2"/>
  <c r="BK526" i="2"/>
  <c r="BK523" i="2"/>
  <c r="BK525" i="2"/>
  <c r="BK528" i="2"/>
  <c r="BK522" i="2"/>
  <c r="BK516" i="2"/>
  <c r="BK508" i="2"/>
  <c r="BK520" i="2"/>
  <c r="BK513" i="2"/>
  <c r="BK519" i="2"/>
  <c r="BK515" i="2"/>
  <c r="BK512" i="2"/>
  <c r="BK514" i="2"/>
  <c r="BK517" i="2"/>
  <c r="BK511" i="2"/>
  <c r="BK505" i="2"/>
  <c r="BK497" i="2"/>
  <c r="BK502" i="2"/>
  <c r="BK507" i="2"/>
  <c r="BK499" i="2"/>
  <c r="BK510" i="2"/>
  <c r="BK504" i="2"/>
  <c r="BK501" i="2"/>
  <c r="BK506" i="2"/>
  <c r="BK503" i="2"/>
  <c r="BK509" i="2"/>
  <c r="BK500" i="2"/>
  <c r="BK490" i="2"/>
  <c r="BK482" i="2"/>
  <c r="BK479" i="2"/>
  <c r="BK495" i="2"/>
  <c r="BK487" i="2"/>
  <c r="BK492" i="2"/>
  <c r="BK484" i="2"/>
  <c r="BK481" i="2"/>
  <c r="BK498" i="2"/>
  <c r="BK489" i="2"/>
  <c r="BK478" i="2"/>
  <c r="BK494" i="2"/>
  <c r="BK486" i="2"/>
  <c r="BK475" i="2"/>
  <c r="BK488" i="2"/>
  <c r="BK477" i="2"/>
  <c r="BK496" i="2"/>
  <c r="BK493" i="2"/>
  <c r="BK485" i="2"/>
  <c r="BK474" i="2"/>
  <c r="BK480" i="2"/>
  <c r="BK466" i="2"/>
  <c r="BK458" i="2"/>
  <c r="BK476" i="2"/>
  <c r="BK473" i="2"/>
  <c r="BK463" i="2"/>
  <c r="BK472" i="2"/>
  <c r="BK468" i="2"/>
  <c r="BK460" i="2"/>
  <c r="BK491" i="2"/>
  <c r="BK471" i="2"/>
  <c r="BK465" i="2"/>
  <c r="BK457" i="2"/>
  <c r="BK470" i="2"/>
  <c r="BK462" i="2"/>
  <c r="BK467" i="2"/>
  <c r="BK459" i="2"/>
  <c r="BK483" i="2"/>
  <c r="BK464" i="2"/>
  <c r="BK456" i="2"/>
  <c r="BK469" i="2"/>
  <c r="BK461" i="2"/>
  <c r="BK438" i="2"/>
  <c r="BK449" i="2"/>
  <c r="BK445" i="2"/>
  <c r="BK441" i="2"/>
  <c r="BK435" i="2"/>
  <c r="BK429" i="2"/>
  <c r="BK453" i="2"/>
  <c r="BK452" i="2"/>
  <c r="BK432" i="2"/>
  <c r="BK454" i="2"/>
  <c r="BK448" i="2"/>
  <c r="BK444" i="2"/>
  <c r="BK440" i="2"/>
  <c r="BK437" i="2"/>
  <c r="BK434" i="2"/>
  <c r="BK447" i="2"/>
  <c r="BK443" i="2"/>
  <c r="BK439" i="2"/>
  <c r="BK451" i="2"/>
  <c r="BK436" i="2"/>
  <c r="BK455" i="2"/>
  <c r="BK450" i="2"/>
  <c r="BK446" i="2"/>
  <c r="BK442" i="2"/>
  <c r="BK433" i="2"/>
  <c r="BK421" i="2"/>
  <c r="BK413" i="2"/>
  <c r="BK430" i="2"/>
  <c r="BK427" i="2"/>
  <c r="BK418" i="2"/>
  <c r="BK410" i="2"/>
  <c r="BK431" i="2"/>
  <c r="BK423" i="2"/>
  <c r="BK415" i="2"/>
  <c r="BK407" i="2"/>
  <c r="BK426" i="2"/>
  <c r="BK420" i="2"/>
  <c r="BK417" i="2"/>
  <c r="BK425" i="2"/>
  <c r="BK422" i="2"/>
  <c r="BK414" i="2"/>
  <c r="BK419" i="2"/>
  <c r="BK411" i="2"/>
  <c r="BK428" i="2"/>
  <c r="BK424" i="2"/>
  <c r="BK416" i="2"/>
  <c r="BK404" i="2"/>
  <c r="BK396" i="2"/>
  <c r="BK388" i="2"/>
  <c r="BK401" i="2"/>
  <c r="BK393" i="2"/>
  <c r="BK408" i="2"/>
  <c r="BK406" i="2"/>
  <c r="BK398" i="2"/>
  <c r="BK390" i="2"/>
  <c r="BK403" i="2"/>
  <c r="BK395" i="2"/>
  <c r="BK387" i="2"/>
  <c r="BK405" i="2"/>
  <c r="BK397" i="2"/>
  <c r="BK389" i="2"/>
  <c r="BK412" i="2"/>
  <c r="BK409" i="2"/>
  <c r="BK402" i="2"/>
  <c r="BK394" i="2"/>
  <c r="BK399" i="2"/>
  <c r="BK391" i="2"/>
  <c r="BK384" i="2"/>
  <c r="BK376" i="2"/>
  <c r="BK368" i="2"/>
  <c r="BK385" i="2"/>
  <c r="BK381" i="2"/>
  <c r="BK373" i="2"/>
  <c r="BK365" i="2"/>
  <c r="BK386" i="2"/>
  <c r="BK378" i="2"/>
  <c r="BK370" i="2"/>
  <c r="BK383" i="2"/>
  <c r="BK375" i="2"/>
  <c r="BK367" i="2"/>
  <c r="BK400" i="2"/>
  <c r="BK380" i="2"/>
  <c r="BK372" i="2"/>
  <c r="BK364" i="2"/>
  <c r="BK377" i="2"/>
  <c r="BK369" i="2"/>
  <c r="BK382" i="2"/>
  <c r="BK374" i="2"/>
  <c r="BK366" i="2"/>
  <c r="BK392" i="2"/>
  <c r="BK379" i="2"/>
  <c r="BK371" i="2"/>
  <c r="BK363" i="2"/>
  <c r="BK356" i="2"/>
  <c r="BK348" i="2"/>
  <c r="BK340" i="2"/>
  <c r="BK361" i="2"/>
  <c r="BK353" i="2"/>
  <c r="BK345" i="2"/>
  <c r="BK358" i="2"/>
  <c r="BK355" i="2"/>
  <c r="BK347" i="2"/>
  <c r="BK360" i="2"/>
  <c r="BK352" i="2"/>
  <c r="BK344" i="2"/>
  <c r="BK357" i="2"/>
  <c r="BK349" i="2"/>
  <c r="BK341" i="2"/>
  <c r="BK362" i="2"/>
  <c r="BK354" i="2"/>
  <c r="BK346" i="2"/>
  <c r="BK359" i="2"/>
  <c r="BK351" i="2"/>
  <c r="BK343" i="2"/>
  <c r="BK342" i="2"/>
  <c r="BK339" i="2"/>
  <c r="BK333" i="2"/>
  <c r="BK325" i="2"/>
  <c r="BK338" i="2"/>
  <c r="BK330" i="2"/>
  <c r="BK322" i="2"/>
  <c r="BK335" i="2"/>
  <c r="BK327" i="2"/>
  <c r="BK319" i="2"/>
  <c r="BK332" i="2"/>
  <c r="BK350" i="2"/>
  <c r="BK337" i="2"/>
  <c r="BK329" i="2"/>
  <c r="BK321" i="2"/>
  <c r="BK334" i="2"/>
  <c r="BK326" i="2"/>
  <c r="BK318" i="2"/>
  <c r="BK331" i="2"/>
  <c r="BK323" i="2"/>
  <c r="BK336" i="2"/>
  <c r="BK328" i="2"/>
  <c r="BK309" i="2"/>
  <c r="BK301" i="2"/>
  <c r="BK293" i="2"/>
  <c r="BK316" i="2"/>
  <c r="BK314" i="2"/>
  <c r="BK306" i="2"/>
  <c r="BK298" i="2"/>
  <c r="BK290" i="2"/>
  <c r="BK282" i="2"/>
  <c r="BK311" i="2"/>
  <c r="BK303" i="2"/>
  <c r="BK295" i="2"/>
  <c r="BK320" i="2"/>
  <c r="BK308" i="2"/>
  <c r="BK300" i="2"/>
  <c r="BK292" i="2"/>
  <c r="BK284" i="2"/>
  <c r="BK313" i="2"/>
  <c r="BK305" i="2"/>
  <c r="BK297" i="2"/>
  <c r="BK289" i="2"/>
  <c r="BK281" i="2"/>
  <c r="BK273" i="2"/>
  <c r="BK317" i="2"/>
  <c r="BK310" i="2"/>
  <c r="BK302" i="2"/>
  <c r="BK294" i="2"/>
  <c r="BK286" i="2"/>
  <c r="BK278" i="2"/>
  <c r="BK315" i="2"/>
  <c r="BK307" i="2"/>
  <c r="BK299" i="2"/>
  <c r="BK291" i="2"/>
  <c r="BK283" i="2"/>
  <c r="BK275" i="2"/>
  <c r="BK324" i="2"/>
  <c r="BK312" i="2"/>
  <c r="BK304" i="2"/>
  <c r="BK270" i="2"/>
  <c r="BK258" i="2"/>
  <c r="BK242" i="2"/>
  <c r="BK234" i="2"/>
  <c r="BK266" i="2"/>
  <c r="BK263" i="2"/>
  <c r="BK255" i="2"/>
  <c r="BK252" i="2"/>
  <c r="BK248" i="2"/>
  <c r="BK239" i="2"/>
  <c r="BK231" i="2"/>
  <c r="BK287" i="2"/>
  <c r="BK260" i="2"/>
  <c r="BK244" i="2"/>
  <c r="BK236" i="2"/>
  <c r="BK279" i="2"/>
  <c r="BK277" i="2"/>
  <c r="BK274" i="2"/>
  <c r="BK272" i="2"/>
  <c r="BK265" i="2"/>
  <c r="BK257" i="2"/>
  <c r="BK251" i="2"/>
  <c r="BK247" i="2"/>
  <c r="BK241" i="2"/>
  <c r="BK233" i="2"/>
  <c r="BK296" i="2"/>
  <c r="BK288" i="2"/>
  <c r="BK269" i="2"/>
  <c r="BK262" i="2"/>
  <c r="BK254" i="2"/>
  <c r="BK285" i="2"/>
  <c r="BK280" i="2"/>
  <c r="BK271" i="2"/>
  <c r="BK259" i="2"/>
  <c r="BK250" i="2"/>
  <c r="BK246" i="2"/>
  <c r="BK243" i="2"/>
  <c r="BK235" i="2"/>
  <c r="BK267" i="2"/>
  <c r="BK264" i="2"/>
  <c r="BK256" i="2"/>
  <c r="BK253" i="2"/>
  <c r="BK240" i="2"/>
  <c r="BK276" i="2"/>
  <c r="BK268" i="2"/>
  <c r="BK261" i="2"/>
  <c r="BK249" i="2"/>
  <c r="BK230" i="2"/>
  <c r="BK222" i="2"/>
  <c r="BK219" i="2"/>
  <c r="BK205" i="2"/>
  <c r="BK202" i="2"/>
  <c r="BK191" i="2"/>
  <c r="BK227" i="2"/>
  <c r="BK216" i="2"/>
  <c r="BK210" i="2"/>
  <c r="BK199" i="2"/>
  <c r="BK196" i="2"/>
  <c r="BK224" i="2"/>
  <c r="BK213" i="2"/>
  <c r="BK207" i="2"/>
  <c r="BK193" i="2"/>
  <c r="BK229" i="2"/>
  <c r="BK221" i="2"/>
  <c r="BK218" i="2"/>
  <c r="BK204" i="2"/>
  <c r="BK201" i="2"/>
  <c r="BK190" i="2"/>
  <c r="BK226" i="2"/>
  <c r="BK215" i="2"/>
  <c r="BK212" i="2"/>
  <c r="BK209" i="2"/>
  <c r="BK198" i="2"/>
  <c r="BK195" i="2"/>
  <c r="BK187" i="2"/>
  <c r="BK245" i="2"/>
  <c r="BK237" i="2"/>
  <c r="BK232" i="2"/>
  <c r="BK223" i="2"/>
  <c r="BK220" i="2"/>
  <c r="BK206" i="2"/>
  <c r="BK192" i="2"/>
  <c r="BK228" i="2"/>
  <c r="BK217" i="2"/>
  <c r="BK203" i="2"/>
  <c r="BK200" i="2"/>
  <c r="BK189" i="2"/>
  <c r="BK238" i="2"/>
  <c r="BK225" i="2"/>
  <c r="BK214" i="2"/>
  <c r="BK211" i="2"/>
  <c r="BK208" i="2"/>
  <c r="BK197" i="2"/>
  <c r="BK194" i="2"/>
  <c r="BK177" i="2"/>
  <c r="BK169" i="2"/>
  <c r="BK161" i="2"/>
  <c r="BK147" i="2"/>
  <c r="BK144" i="2"/>
  <c r="BK136" i="2"/>
  <c r="BK182" i="2"/>
  <c r="BK174" i="2"/>
  <c r="BK166" i="2"/>
  <c r="BK158" i="2"/>
  <c r="BK179" i="2"/>
  <c r="BK171" i="2"/>
  <c r="BK163" i="2"/>
  <c r="BK155" i="2"/>
  <c r="BK152" i="2"/>
  <c r="BK149" i="2"/>
  <c r="BK146" i="2"/>
  <c r="BK188" i="2"/>
  <c r="BK185" i="2"/>
  <c r="BK176" i="2"/>
  <c r="BK168" i="2"/>
  <c r="BK160" i="2"/>
  <c r="BK143" i="2"/>
  <c r="BK181" i="2"/>
  <c r="BK173" i="2"/>
  <c r="BK165" i="2"/>
  <c r="BK157" i="2"/>
  <c r="BK186" i="2"/>
  <c r="BK178" i="2"/>
  <c r="BK170" i="2"/>
  <c r="BK162" i="2"/>
  <c r="BK154" i="2"/>
  <c r="BK151" i="2"/>
  <c r="BK148" i="2"/>
  <c r="BK145" i="2"/>
  <c r="BK183" i="2"/>
  <c r="BK175" i="2"/>
  <c r="BK167" i="2"/>
  <c r="BK159" i="2"/>
  <c r="BK142" i="2"/>
  <c r="BK184" i="2"/>
  <c r="BK180" i="2"/>
  <c r="BK172" i="2"/>
  <c r="BK164" i="2"/>
  <c r="BK156" i="2"/>
  <c r="BK153" i="2"/>
  <c r="BK150" i="2"/>
  <c r="BK139" i="2"/>
  <c r="BK133" i="2"/>
  <c r="BK125" i="2"/>
  <c r="BK117" i="2"/>
  <c r="BK108" i="2"/>
  <c r="BK100" i="2"/>
  <c r="BK92" i="2"/>
  <c r="BK130" i="2"/>
  <c r="BK122" i="2"/>
  <c r="BK114" i="2"/>
  <c r="BK111" i="2"/>
  <c r="BK105" i="2"/>
  <c r="BK97" i="2"/>
  <c r="BK89" i="2"/>
  <c r="BK127" i="2"/>
  <c r="BK119" i="2"/>
  <c r="BK102" i="2"/>
  <c r="BK94" i="2"/>
  <c r="BK141" i="2"/>
  <c r="BK132" i="2"/>
  <c r="BK124" i="2"/>
  <c r="BK116" i="2"/>
  <c r="BK110" i="2"/>
  <c r="BK107" i="2"/>
  <c r="BK129" i="2"/>
  <c r="BK121" i="2"/>
  <c r="BK113" i="2"/>
  <c r="BK104" i="2"/>
  <c r="BK140" i="2"/>
  <c r="BK138" i="2"/>
  <c r="BK137" i="2"/>
  <c r="BK135" i="2"/>
  <c r="BK134" i="2"/>
  <c r="BK126" i="2"/>
  <c r="BK118" i="2"/>
  <c r="BK109" i="2"/>
  <c r="BK101" i="2"/>
  <c r="BK131" i="2"/>
  <c r="BK123" i="2"/>
  <c r="BK115" i="2"/>
  <c r="BK106" i="2"/>
  <c r="BK98" i="2"/>
  <c r="BK128" i="2"/>
  <c r="BK120" i="2"/>
  <c r="BK112" i="2"/>
  <c r="BK103" i="2"/>
  <c r="BK95" i="2"/>
  <c r="BK93" i="2"/>
  <c r="BK76" i="2"/>
  <c r="BK68" i="2"/>
  <c r="BK65" i="2"/>
  <c r="BK51" i="2"/>
  <c r="BK85" i="2"/>
  <c r="BK79" i="2"/>
  <c r="BK73" i="2"/>
  <c r="BK96" i="2"/>
  <c r="BK90" i="2"/>
  <c r="BK82" i="2"/>
  <c r="BK70" i="2"/>
  <c r="BK67" i="2"/>
  <c r="BK59" i="2"/>
  <c r="BK53" i="2"/>
  <c r="BK99" i="2"/>
  <c r="BK91" i="2"/>
  <c r="BK88" i="2"/>
  <c r="BK78" i="2"/>
  <c r="BK75" i="2"/>
  <c r="BK64" i="2"/>
  <c r="BK87" i="2"/>
  <c r="BK84" i="2"/>
  <c r="BK81" i="2"/>
  <c r="BK72" i="2"/>
  <c r="BK61" i="2"/>
  <c r="BK55" i="2"/>
  <c r="BK69" i="2"/>
  <c r="BK66" i="2"/>
  <c r="BK58" i="2"/>
  <c r="BK52" i="2"/>
  <c r="BK80" i="2"/>
  <c r="BK77" i="2"/>
  <c r="BK74" i="2"/>
  <c r="BK63" i="2"/>
  <c r="BK49" i="2"/>
  <c r="BK46" i="2"/>
  <c r="BK86" i="2"/>
  <c r="BK83" i="2"/>
  <c r="BK71" i="2"/>
  <c r="BK60" i="2"/>
  <c r="BK57" i="2"/>
  <c r="BK54" i="2"/>
  <c r="BK33" i="2"/>
  <c r="BK27" i="2"/>
  <c r="BK15" i="2"/>
  <c r="BK56" i="2"/>
  <c r="BK47" i="2"/>
  <c r="BK42" i="2"/>
  <c r="BK38" i="2"/>
  <c r="BK24" i="2"/>
  <c r="BK21" i="2"/>
  <c r="BK18" i="2"/>
  <c r="BK12" i="2"/>
  <c r="BK9" i="2"/>
  <c r="BK41" i="2"/>
  <c r="BK35" i="2"/>
  <c r="BK29" i="2"/>
  <c r="BK44" i="2"/>
  <c r="BK32" i="2"/>
  <c r="BK26" i="2"/>
  <c r="BK23" i="2"/>
  <c r="BK20" i="2"/>
  <c r="BK17" i="2"/>
  <c r="BK14" i="2"/>
  <c r="BK45" i="2"/>
  <c r="BK43" i="2"/>
  <c r="BK40" i="2"/>
  <c r="BK37" i="2"/>
  <c r="BK11" i="2"/>
  <c r="BK8" i="2"/>
  <c r="BK10" i="2"/>
  <c r="BK34" i="2"/>
  <c r="BK31" i="2"/>
  <c r="BK28" i="2"/>
  <c r="BK4" i="2"/>
  <c r="BK62" i="2"/>
  <c r="BK48" i="2"/>
  <c r="BK39" i="2"/>
  <c r="BK25" i="2"/>
  <c r="BK22" i="2"/>
  <c r="BK19" i="2"/>
  <c r="BK16" i="2"/>
  <c r="BK13" i="2"/>
  <c r="BK50" i="2"/>
  <c r="BK36" i="2"/>
  <c r="BK30" i="2"/>
  <c r="Z540" i="2"/>
  <c r="AM533" i="2"/>
  <c r="AM535" i="2"/>
  <c r="AM532" i="2"/>
  <c r="AM537" i="2"/>
  <c r="AM534" i="2"/>
  <c r="AM531" i="2"/>
  <c r="AM536" i="2"/>
  <c r="AM530" i="2"/>
  <c r="AM526" i="2"/>
  <c r="AM523" i="2"/>
  <c r="AM520" i="2"/>
  <c r="AM529" i="2"/>
  <c r="AM528" i="2"/>
  <c r="AM525" i="2"/>
  <c r="AM522" i="2"/>
  <c r="AM519" i="2"/>
  <c r="AM527" i="2"/>
  <c r="AM524" i="2"/>
  <c r="AM521" i="2"/>
  <c r="AM518" i="2"/>
  <c r="AM510" i="2"/>
  <c r="AM515" i="2"/>
  <c r="AM512" i="2"/>
  <c r="AM509" i="2"/>
  <c r="AM517" i="2"/>
  <c r="AM514" i="2"/>
  <c r="AM516" i="2"/>
  <c r="AM513" i="2"/>
  <c r="AM507" i="2"/>
  <c r="AM499" i="2"/>
  <c r="AM504" i="2"/>
  <c r="AM501" i="2"/>
  <c r="AM506" i="2"/>
  <c r="AM503" i="2"/>
  <c r="AM511" i="2"/>
  <c r="AM500" i="2"/>
  <c r="AM505" i="2"/>
  <c r="AM508" i="2"/>
  <c r="AM502" i="2"/>
  <c r="AM492" i="2"/>
  <c r="AM484" i="2"/>
  <c r="AM481" i="2"/>
  <c r="AM489" i="2"/>
  <c r="AM478" i="2"/>
  <c r="AM494" i="2"/>
  <c r="AM486" i="2"/>
  <c r="AM475" i="2"/>
  <c r="AM498" i="2"/>
  <c r="AM491" i="2"/>
  <c r="AM483" i="2"/>
  <c r="AM480" i="2"/>
  <c r="AM472" i="2"/>
  <c r="AM496" i="2"/>
  <c r="AM488" i="2"/>
  <c r="AM477" i="2"/>
  <c r="AM490" i="2"/>
  <c r="AM482" i="2"/>
  <c r="AM479" i="2"/>
  <c r="AM497" i="2"/>
  <c r="AM495" i="2"/>
  <c r="AM487" i="2"/>
  <c r="AM476" i="2"/>
  <c r="AM471" i="2"/>
  <c r="AM468" i="2"/>
  <c r="AM460" i="2"/>
  <c r="AM452" i="2"/>
  <c r="AM465" i="2"/>
  <c r="AM457" i="2"/>
  <c r="AM473" i="2"/>
  <c r="AM470" i="2"/>
  <c r="AM462" i="2"/>
  <c r="AM454" i="2"/>
  <c r="AM467" i="2"/>
  <c r="AM459" i="2"/>
  <c r="AM493" i="2"/>
  <c r="AM464" i="2"/>
  <c r="AM469" i="2"/>
  <c r="AM461" i="2"/>
  <c r="AM466" i="2"/>
  <c r="AM458" i="2"/>
  <c r="AM485" i="2"/>
  <c r="AM474" i="2"/>
  <c r="AM463" i="2"/>
  <c r="AM448" i="2"/>
  <c r="AM444" i="2"/>
  <c r="AM440" i="2"/>
  <c r="AM437" i="2"/>
  <c r="AM434" i="2"/>
  <c r="AM456" i="2"/>
  <c r="AM451" i="2"/>
  <c r="AM447" i="2"/>
  <c r="AM443" i="2"/>
  <c r="AM439" i="2"/>
  <c r="AM453" i="2"/>
  <c r="AM436" i="2"/>
  <c r="AM450" i="2"/>
  <c r="AM446" i="2"/>
  <c r="AM442" i="2"/>
  <c r="AM438" i="2"/>
  <c r="AM455" i="2"/>
  <c r="AM449" i="2"/>
  <c r="AM445" i="2"/>
  <c r="AM441" i="2"/>
  <c r="AM435" i="2"/>
  <c r="AM423" i="2"/>
  <c r="AM415" i="2"/>
  <c r="AM407" i="2"/>
  <c r="AM433" i="2"/>
  <c r="AM432" i="2"/>
  <c r="AM429" i="2"/>
  <c r="AM426" i="2"/>
  <c r="AM420" i="2"/>
  <c r="AM412" i="2"/>
  <c r="AM417" i="2"/>
  <c r="AM409" i="2"/>
  <c r="AM425" i="2"/>
  <c r="AM422" i="2"/>
  <c r="AM428" i="2"/>
  <c r="AM419" i="2"/>
  <c r="AM411" i="2"/>
  <c r="AM431" i="2"/>
  <c r="AM424" i="2"/>
  <c r="AM416" i="2"/>
  <c r="AM430" i="2"/>
  <c r="AM421" i="2"/>
  <c r="AM413" i="2"/>
  <c r="AM427" i="2"/>
  <c r="AM418" i="2"/>
  <c r="AM406" i="2"/>
  <c r="AM398" i="2"/>
  <c r="AM390" i="2"/>
  <c r="AM403" i="2"/>
  <c r="AM395" i="2"/>
  <c r="AM387" i="2"/>
  <c r="AM414" i="2"/>
  <c r="AM400" i="2"/>
  <c r="AM392" i="2"/>
  <c r="AM405" i="2"/>
  <c r="AM397" i="2"/>
  <c r="AM389" i="2"/>
  <c r="AM410" i="2"/>
  <c r="AM408" i="2"/>
  <c r="AM399" i="2"/>
  <c r="AM391" i="2"/>
  <c r="AM404" i="2"/>
  <c r="AM396" i="2"/>
  <c r="AM401" i="2"/>
  <c r="AM393" i="2"/>
  <c r="AM394" i="2"/>
  <c r="AM378" i="2"/>
  <c r="AM370" i="2"/>
  <c r="AM383" i="2"/>
  <c r="AM375" i="2"/>
  <c r="AM367" i="2"/>
  <c r="AM386" i="2"/>
  <c r="AM380" i="2"/>
  <c r="AM372" i="2"/>
  <c r="AM377" i="2"/>
  <c r="AM369" i="2"/>
  <c r="AM382" i="2"/>
  <c r="AM374" i="2"/>
  <c r="AM366" i="2"/>
  <c r="AM402" i="2"/>
  <c r="AM385" i="2"/>
  <c r="AM379" i="2"/>
  <c r="AM371" i="2"/>
  <c r="AM384" i="2"/>
  <c r="AM376" i="2"/>
  <c r="AM368" i="2"/>
  <c r="AM388" i="2"/>
  <c r="AM381" i="2"/>
  <c r="AM373" i="2"/>
  <c r="AM358" i="2"/>
  <c r="AM350" i="2"/>
  <c r="AM342" i="2"/>
  <c r="AM355" i="2"/>
  <c r="AM347" i="2"/>
  <c r="AM364" i="2"/>
  <c r="AM360" i="2"/>
  <c r="AM357" i="2"/>
  <c r="AM349" i="2"/>
  <c r="AM341" i="2"/>
  <c r="AM363" i="2"/>
  <c r="AM362" i="2"/>
  <c r="AM354" i="2"/>
  <c r="AM346" i="2"/>
  <c r="AM365" i="2"/>
  <c r="AM359" i="2"/>
  <c r="AM351" i="2"/>
  <c r="AM343" i="2"/>
  <c r="AM356" i="2"/>
  <c r="AM348" i="2"/>
  <c r="AM361" i="2"/>
  <c r="AM353" i="2"/>
  <c r="AM345" i="2"/>
  <c r="AM344" i="2"/>
  <c r="AM335" i="2"/>
  <c r="AM327" i="2"/>
  <c r="AM332" i="2"/>
  <c r="AM324" i="2"/>
  <c r="AM337" i="2"/>
  <c r="AM329" i="2"/>
  <c r="AM321" i="2"/>
  <c r="AM334" i="2"/>
  <c r="AM326" i="2"/>
  <c r="AM340" i="2"/>
  <c r="AM331" i="2"/>
  <c r="AM323" i="2"/>
  <c r="AM352" i="2"/>
  <c r="AM339" i="2"/>
  <c r="AM336" i="2"/>
  <c r="AM328" i="2"/>
  <c r="AM320" i="2"/>
  <c r="AM333" i="2"/>
  <c r="AM325" i="2"/>
  <c r="AM338" i="2"/>
  <c r="AM330" i="2"/>
  <c r="AM322" i="2"/>
  <c r="AM311" i="2"/>
  <c r="AM303" i="2"/>
  <c r="AM295" i="2"/>
  <c r="AM319" i="2"/>
  <c r="AM317" i="2"/>
  <c r="AM308" i="2"/>
  <c r="AM300" i="2"/>
  <c r="AM292" i="2"/>
  <c r="AM284" i="2"/>
  <c r="AM318" i="2"/>
  <c r="AM313" i="2"/>
  <c r="AM305" i="2"/>
  <c r="AM297" i="2"/>
  <c r="AM289" i="2"/>
  <c r="AM310" i="2"/>
  <c r="AM302" i="2"/>
  <c r="AM294" i="2"/>
  <c r="AM286" i="2"/>
  <c r="AM315" i="2"/>
  <c r="AM307" i="2"/>
  <c r="AM299" i="2"/>
  <c r="AM291" i="2"/>
  <c r="AM283" i="2"/>
  <c r="AM275" i="2"/>
  <c r="AM316" i="2"/>
  <c r="AM312" i="2"/>
  <c r="AM304" i="2"/>
  <c r="AM296" i="2"/>
  <c r="AM288" i="2"/>
  <c r="AM280" i="2"/>
  <c r="AM272" i="2"/>
  <c r="AM309" i="2"/>
  <c r="AM301" i="2"/>
  <c r="AM293" i="2"/>
  <c r="AM285" i="2"/>
  <c r="AM277" i="2"/>
  <c r="AM269" i="2"/>
  <c r="AM314" i="2"/>
  <c r="AM306" i="2"/>
  <c r="AM298" i="2"/>
  <c r="AM278" i="2"/>
  <c r="AM273" i="2"/>
  <c r="AM271" i="2"/>
  <c r="AM260" i="2"/>
  <c r="AM244" i="2"/>
  <c r="AM236" i="2"/>
  <c r="AM276" i="2"/>
  <c r="AM265" i="2"/>
  <c r="AM257" i="2"/>
  <c r="AM251" i="2"/>
  <c r="AM247" i="2"/>
  <c r="AM241" i="2"/>
  <c r="AM233" i="2"/>
  <c r="AM290" i="2"/>
  <c r="AM287" i="2"/>
  <c r="AM262" i="2"/>
  <c r="AM254" i="2"/>
  <c r="AM238" i="2"/>
  <c r="AM281" i="2"/>
  <c r="AM279" i="2"/>
  <c r="AM270" i="2"/>
  <c r="AM268" i="2"/>
  <c r="AM259" i="2"/>
  <c r="AM250" i="2"/>
  <c r="AM246" i="2"/>
  <c r="AM243" i="2"/>
  <c r="AM235" i="2"/>
  <c r="AM267" i="2"/>
  <c r="AM264" i="2"/>
  <c r="AM256" i="2"/>
  <c r="AM253" i="2"/>
  <c r="AM240" i="2"/>
  <c r="AM261" i="2"/>
  <c r="AM249" i="2"/>
  <c r="AM245" i="2"/>
  <c r="AM237" i="2"/>
  <c r="AM274" i="2"/>
  <c r="AM258" i="2"/>
  <c r="AM242" i="2"/>
  <c r="AM282" i="2"/>
  <c r="AM266" i="2"/>
  <c r="AM263" i="2"/>
  <c r="AM231" i="2"/>
  <c r="AM224" i="2"/>
  <c r="AM213" i="2"/>
  <c r="AM207" i="2"/>
  <c r="AM193" i="2"/>
  <c r="AM239" i="2"/>
  <c r="AM232" i="2"/>
  <c r="AM229" i="2"/>
  <c r="AM221" i="2"/>
  <c r="AM218" i="2"/>
  <c r="AM204" i="2"/>
  <c r="AM201" i="2"/>
  <c r="AM234" i="2"/>
  <c r="AM226" i="2"/>
  <c r="AM215" i="2"/>
  <c r="AM212" i="2"/>
  <c r="AM209" i="2"/>
  <c r="AM198" i="2"/>
  <c r="AM195" i="2"/>
  <c r="AM187" i="2"/>
  <c r="AM223" i="2"/>
  <c r="AM220" i="2"/>
  <c r="AM206" i="2"/>
  <c r="AM192" i="2"/>
  <c r="AM255" i="2"/>
  <c r="AM248" i="2"/>
  <c r="AM228" i="2"/>
  <c r="AM217" i="2"/>
  <c r="AM203" i="2"/>
  <c r="AM200" i="2"/>
  <c r="AM189" i="2"/>
  <c r="AM225" i="2"/>
  <c r="AM214" i="2"/>
  <c r="AM211" i="2"/>
  <c r="AM208" i="2"/>
  <c r="AM197" i="2"/>
  <c r="AM194" i="2"/>
  <c r="AM186" i="2"/>
  <c r="AM230" i="2"/>
  <c r="AM222" i="2"/>
  <c r="AM219" i="2"/>
  <c r="AM205" i="2"/>
  <c r="AM202" i="2"/>
  <c r="AM191" i="2"/>
  <c r="AM252" i="2"/>
  <c r="AM227" i="2"/>
  <c r="AM216" i="2"/>
  <c r="AM210" i="2"/>
  <c r="AM199" i="2"/>
  <c r="AM196" i="2"/>
  <c r="AM185" i="2"/>
  <c r="AM179" i="2"/>
  <c r="AM171" i="2"/>
  <c r="AM163" i="2"/>
  <c r="AM155" i="2"/>
  <c r="AM152" i="2"/>
  <c r="AM149" i="2"/>
  <c r="AM146" i="2"/>
  <c r="AM138" i="2"/>
  <c r="AM176" i="2"/>
  <c r="AM168" i="2"/>
  <c r="AM160" i="2"/>
  <c r="AM190" i="2"/>
  <c r="AM188" i="2"/>
  <c r="AM181" i="2"/>
  <c r="AM173" i="2"/>
  <c r="AM165" i="2"/>
  <c r="AM157" i="2"/>
  <c r="AM178" i="2"/>
  <c r="AM170" i="2"/>
  <c r="AM162" i="2"/>
  <c r="AM154" i="2"/>
  <c r="AM151" i="2"/>
  <c r="AM148" i="2"/>
  <c r="AM145" i="2"/>
  <c r="AM184" i="2"/>
  <c r="AM183" i="2"/>
  <c r="AM175" i="2"/>
  <c r="AM167" i="2"/>
  <c r="AM159" i="2"/>
  <c r="AM180" i="2"/>
  <c r="AM172" i="2"/>
  <c r="AM164" i="2"/>
  <c r="AM156" i="2"/>
  <c r="AM153" i="2"/>
  <c r="AM150" i="2"/>
  <c r="AM177" i="2"/>
  <c r="AM169" i="2"/>
  <c r="AM161" i="2"/>
  <c r="AM147" i="2"/>
  <c r="AM144" i="2"/>
  <c r="AM182" i="2"/>
  <c r="AM174" i="2"/>
  <c r="AM166" i="2"/>
  <c r="AM158" i="2"/>
  <c r="AM141" i="2"/>
  <c r="AM142" i="2"/>
  <c r="AM140" i="2"/>
  <c r="AM127" i="2"/>
  <c r="AM119" i="2"/>
  <c r="AM102" i="2"/>
  <c r="AM94" i="2"/>
  <c r="AM132" i="2"/>
  <c r="AM124" i="2"/>
  <c r="AM116" i="2"/>
  <c r="AM110" i="2"/>
  <c r="AM107" i="2"/>
  <c r="AM99" i="2"/>
  <c r="AM91" i="2"/>
  <c r="AM137" i="2"/>
  <c r="AM135" i="2"/>
  <c r="AM129" i="2"/>
  <c r="AM121" i="2"/>
  <c r="AM113" i="2"/>
  <c r="AM104" i="2"/>
  <c r="AM96" i="2"/>
  <c r="AM134" i="2"/>
  <c r="AM126" i="2"/>
  <c r="AM118" i="2"/>
  <c r="AM109" i="2"/>
  <c r="AM143" i="2"/>
  <c r="AM131" i="2"/>
  <c r="AM123" i="2"/>
  <c r="AM115" i="2"/>
  <c r="AM106" i="2"/>
  <c r="AM128" i="2"/>
  <c r="AM120" i="2"/>
  <c r="AM112" i="2"/>
  <c r="AM103" i="2"/>
  <c r="AM136" i="2"/>
  <c r="AM133" i="2"/>
  <c r="AM125" i="2"/>
  <c r="AM117" i="2"/>
  <c r="AM108" i="2"/>
  <c r="AM100" i="2"/>
  <c r="AM92" i="2"/>
  <c r="AM139" i="2"/>
  <c r="AM130" i="2"/>
  <c r="AM122" i="2"/>
  <c r="AM114" i="2"/>
  <c r="AM111" i="2"/>
  <c r="AM105" i="2"/>
  <c r="AM97" i="2"/>
  <c r="AM88" i="2"/>
  <c r="AM82" i="2"/>
  <c r="AM70" i="2"/>
  <c r="AM67" i="2"/>
  <c r="AM59" i="2"/>
  <c r="AM53" i="2"/>
  <c r="AM101" i="2"/>
  <c r="AM98" i="2"/>
  <c r="AM95" i="2"/>
  <c r="AM93" i="2"/>
  <c r="AM78" i="2"/>
  <c r="AM75" i="2"/>
  <c r="AM87" i="2"/>
  <c r="AM84" i="2"/>
  <c r="AM81" i="2"/>
  <c r="AM72" i="2"/>
  <c r="AM61" i="2"/>
  <c r="AM55" i="2"/>
  <c r="AM69" i="2"/>
  <c r="AM66" i="2"/>
  <c r="AM58" i="2"/>
  <c r="AM89" i="2"/>
  <c r="AM80" i="2"/>
  <c r="AM77" i="2"/>
  <c r="AM74" i="2"/>
  <c r="AM63" i="2"/>
  <c r="AM86" i="2"/>
  <c r="AM83" i="2"/>
  <c r="AM71" i="2"/>
  <c r="AM60" i="2"/>
  <c r="AM57" i="2"/>
  <c r="AM54" i="2"/>
  <c r="AM43" i="2"/>
  <c r="AM90" i="2"/>
  <c r="AM76" i="2"/>
  <c r="AM68" i="2"/>
  <c r="AM65" i="2"/>
  <c r="AM51" i="2"/>
  <c r="AM85" i="2"/>
  <c r="AM79" i="2"/>
  <c r="AM73" i="2"/>
  <c r="AM62" i="2"/>
  <c r="AM56" i="2"/>
  <c r="AM45" i="2"/>
  <c r="AM41" i="2"/>
  <c r="AM35" i="2"/>
  <c r="AM29" i="2"/>
  <c r="AM48" i="2"/>
  <c r="AM32" i="2"/>
  <c r="AM26" i="2"/>
  <c r="AM23" i="2"/>
  <c r="AM20" i="2"/>
  <c r="AM17" i="2"/>
  <c r="AM14" i="2"/>
  <c r="AM8" i="2"/>
  <c r="AM50" i="2"/>
  <c r="AM40" i="2"/>
  <c r="AM37" i="2"/>
  <c r="AM11" i="2"/>
  <c r="AM49" i="2"/>
  <c r="AM47" i="2"/>
  <c r="AM46" i="2"/>
  <c r="AM34" i="2"/>
  <c r="AM31" i="2"/>
  <c r="AM28" i="2"/>
  <c r="AM39" i="2"/>
  <c r="AM25" i="2"/>
  <c r="AM22" i="2"/>
  <c r="AM19" i="2"/>
  <c r="AM16" i="2"/>
  <c r="AM13" i="2"/>
  <c r="AM52" i="2"/>
  <c r="AM36" i="2"/>
  <c r="AM30" i="2"/>
  <c r="AM10" i="2"/>
  <c r="AM44" i="2"/>
  <c r="AM42" i="2"/>
  <c r="AM33" i="2"/>
  <c r="AM27" i="2"/>
  <c r="AM15" i="2"/>
  <c r="AZ6" i="2"/>
  <c r="AM9" i="2"/>
  <c r="AM64" i="2"/>
  <c r="AM38" i="2"/>
  <c r="AM24" i="2"/>
  <c r="AM21" i="2"/>
  <c r="AM18" i="2"/>
  <c r="AM12" i="2"/>
  <c r="O118" i="2"/>
  <c r="O162" i="2"/>
  <c r="O198" i="2"/>
  <c r="O294" i="2"/>
  <c r="O310" i="2"/>
  <c r="O276" i="2"/>
  <c r="O295" i="2"/>
  <c r="O312" i="2"/>
  <c r="O357" i="2"/>
  <c r="O354" i="2"/>
  <c r="O381" i="2"/>
  <c r="O396" i="2"/>
  <c r="O435" i="2"/>
  <c r="O479" i="2"/>
  <c r="O506" i="2"/>
  <c r="O508" i="2"/>
  <c r="O527" i="2"/>
  <c r="O311" i="2"/>
  <c r="O336" i="2"/>
  <c r="O163" i="2"/>
  <c r="O135" i="2"/>
  <c r="O26" i="2"/>
  <c r="O266" i="2"/>
  <c r="O175" i="2"/>
  <c r="O119" i="2"/>
  <c r="O76" i="2"/>
  <c r="L138" i="17"/>
  <c r="M137" i="17" a="1"/>
  <c r="M137" i="17" s="1"/>
  <c r="O55" i="2"/>
  <c r="O89" i="2"/>
  <c r="O189" i="2"/>
  <c r="O181" i="2"/>
  <c r="O123" i="2"/>
  <c r="O209" i="2"/>
  <c r="O270" i="2"/>
  <c r="O368" i="2"/>
  <c r="O404" i="2"/>
  <c r="O408" i="2"/>
  <c r="O509" i="2"/>
  <c r="O516" i="2"/>
  <c r="O520" i="2"/>
  <c r="O533" i="2"/>
  <c r="O17" i="2"/>
  <c r="O387" i="2"/>
  <c r="O463" i="2"/>
  <c r="O328" i="2"/>
  <c r="O212" i="2"/>
  <c r="O79" i="2"/>
  <c r="C11" i="6"/>
  <c r="E30" i="6"/>
  <c r="O176" i="2"/>
  <c r="O56" i="2"/>
  <c r="O96" i="2"/>
  <c r="O37" i="2"/>
  <c r="O46" i="2"/>
  <c r="O314" i="2"/>
  <c r="O194" i="2"/>
  <c r="O64" i="2"/>
  <c r="O127" i="2"/>
  <c r="O230" i="2"/>
  <c r="O154" i="2"/>
  <c r="O144" i="2"/>
  <c r="O284" i="2"/>
  <c r="O471" i="2"/>
  <c r="O482" i="2"/>
  <c r="O186" i="2"/>
  <c r="O73" i="2"/>
  <c r="Z539" i="2"/>
  <c r="O131" i="2"/>
  <c r="O178" i="2"/>
  <c r="O147" i="2"/>
  <c r="O172" i="2"/>
  <c r="O221" i="2"/>
  <c r="O196" i="2"/>
  <c r="O292" i="2"/>
  <c r="O342" i="2"/>
  <c r="O352" i="2"/>
  <c r="O376" i="2"/>
  <c r="O391" i="2"/>
  <c r="O415" i="2"/>
  <c r="O445" i="2"/>
  <c r="O472" i="2"/>
  <c r="O490" i="2"/>
  <c r="O504" i="2"/>
  <c r="O500" i="2"/>
  <c r="O518" i="2"/>
  <c r="O523" i="2"/>
  <c r="O525" i="2"/>
  <c r="BL6" i="2"/>
  <c r="AY2" i="2"/>
  <c r="O437" i="2"/>
  <c r="O348" i="2"/>
  <c r="O489" i="2"/>
  <c r="O441" i="2"/>
  <c r="O458" i="2"/>
  <c r="O197" i="2"/>
  <c r="O160" i="2"/>
  <c r="O174" i="2"/>
  <c r="O116" i="2"/>
  <c r="O62" i="2"/>
  <c r="O237" i="2"/>
  <c r="E28" i="7"/>
  <c r="C9" i="7"/>
  <c r="O75" i="2"/>
  <c r="C11" i="7"/>
  <c r="O100" i="2"/>
  <c r="O306" i="2"/>
  <c r="O182" i="2"/>
  <c r="O85" i="2"/>
  <c r="O183" i="2"/>
  <c r="O170" i="2"/>
  <c r="O233" i="2"/>
  <c r="O316" i="2"/>
  <c r="O344" i="2"/>
  <c r="O362" i="2"/>
  <c r="BY4" i="2"/>
  <c r="O31" i="2"/>
  <c r="O161" i="2"/>
  <c r="O180" i="2"/>
  <c r="O215" i="2"/>
  <c r="O199" i="2"/>
  <c r="O258" i="2"/>
  <c r="O323" i="2"/>
  <c r="O360" i="2"/>
  <c r="O384" i="2"/>
  <c r="O399" i="2"/>
  <c r="O449" i="2"/>
  <c r="O485" i="2"/>
  <c r="O534" i="2"/>
  <c r="O535" i="2"/>
  <c r="O537" i="2"/>
  <c r="O28" i="2"/>
  <c r="O49" i="2"/>
  <c r="O501" i="2"/>
  <c r="O380" i="2"/>
  <c r="O67" i="2"/>
  <c r="O138" i="2"/>
  <c r="O107" i="2"/>
  <c r="O229" i="2"/>
  <c r="O104" i="2"/>
  <c r="O61" i="2"/>
  <c r="O251" i="2"/>
  <c r="O241" i="2"/>
  <c r="O124" i="2"/>
  <c r="O128" i="2"/>
  <c r="O223" i="2"/>
  <c r="O226" i="2"/>
  <c r="O185" i="2"/>
  <c r="O308" i="2"/>
  <c r="O324" i="2"/>
  <c r="O331" i="2"/>
  <c r="O370" i="2"/>
  <c r="O371" i="2"/>
  <c r="O418" i="2"/>
  <c r="O411" i="2"/>
  <c r="O438" i="2"/>
  <c r="O478" i="2"/>
  <c r="O493" i="2"/>
  <c r="O503" i="2"/>
  <c r="O526" i="2"/>
  <c r="O337" i="2"/>
  <c r="O407" i="2"/>
  <c r="O304" i="2"/>
  <c r="O248" i="2"/>
  <c r="O27" i="2"/>
  <c r="O515" i="2"/>
  <c r="O375" i="2"/>
  <c r="O239" i="2"/>
  <c r="O334" i="2"/>
  <c r="O149" i="2"/>
  <c r="O53" i="2"/>
  <c r="O52" i="2"/>
  <c r="O539" i="2" s="1"/>
  <c r="O105" i="2"/>
  <c r="O253" i="2"/>
  <c r="O273" i="2"/>
  <c r="O152" i="2"/>
  <c r="O70" i="2"/>
  <c r="O93" i="2"/>
  <c r="O148" i="2"/>
  <c r="O177" i="2"/>
  <c r="O193" i="2"/>
  <c r="O332" i="2"/>
  <c r="O339" i="2"/>
  <c r="O378" i="2"/>
  <c r="O392" i="2"/>
  <c r="O427" i="2"/>
  <c r="O419" i="2"/>
  <c r="O460" i="2"/>
  <c r="O461" i="2"/>
  <c r="O519" i="2"/>
  <c r="O536" i="2"/>
  <c r="C13" i="6"/>
  <c r="O204" i="2"/>
  <c r="O117" i="2"/>
  <c r="C10" i="7" l="1"/>
  <c r="E9" i="7"/>
  <c r="AA539" i="2"/>
  <c r="C12" i="6"/>
  <c r="E11" i="6"/>
  <c r="C12" i="9"/>
  <c r="Y6" i="9"/>
  <c r="E11" i="9"/>
  <c r="O6" i="9"/>
  <c r="V6" i="9"/>
  <c r="N6" i="9"/>
  <c r="U6" i="9"/>
  <c r="M6" i="9"/>
  <c r="AC6" i="9"/>
  <c r="T6" i="9"/>
  <c r="AA6" i="9"/>
  <c r="S6" i="9"/>
  <c r="Z6" i="9"/>
  <c r="R6" i="9"/>
  <c r="AB531" i="2"/>
  <c r="AB536" i="2"/>
  <c r="AB533" i="2"/>
  <c r="AB530" i="2"/>
  <c r="AB535" i="2"/>
  <c r="AB532" i="2"/>
  <c r="AB537" i="2"/>
  <c r="AB529" i="2"/>
  <c r="AB534" i="2"/>
  <c r="AB527" i="2"/>
  <c r="AB524" i="2"/>
  <c r="AB521" i="2"/>
  <c r="AB518" i="2"/>
  <c r="AB526" i="2"/>
  <c r="AB523" i="2"/>
  <c r="AB528" i="2"/>
  <c r="AB525" i="2"/>
  <c r="AB522" i="2"/>
  <c r="AB516" i="2"/>
  <c r="AB520" i="2"/>
  <c r="AB513" i="2"/>
  <c r="AB515" i="2"/>
  <c r="AB512" i="2"/>
  <c r="AB517" i="2"/>
  <c r="AB519" i="2"/>
  <c r="AB514" i="2"/>
  <c r="AB511" i="2"/>
  <c r="AB510" i="2"/>
  <c r="AB509" i="2"/>
  <c r="AB508" i="2"/>
  <c r="AB505" i="2"/>
  <c r="AB497" i="2"/>
  <c r="AB502" i="2"/>
  <c r="AB507" i="2"/>
  <c r="AB499" i="2"/>
  <c r="AB504" i="2"/>
  <c r="AB501" i="2"/>
  <c r="AB506" i="2"/>
  <c r="AB503" i="2"/>
  <c r="AB500" i="2"/>
  <c r="AB490" i="2"/>
  <c r="AB482" i="2"/>
  <c r="AB479" i="2"/>
  <c r="AB495" i="2"/>
  <c r="AB487" i="2"/>
  <c r="AB492" i="2"/>
  <c r="AB484" i="2"/>
  <c r="AB481" i="2"/>
  <c r="AB489" i="2"/>
  <c r="AB478" i="2"/>
  <c r="AB494" i="2"/>
  <c r="AB486" i="2"/>
  <c r="AB475" i="2"/>
  <c r="AB496" i="2"/>
  <c r="AB488" i="2"/>
  <c r="AB477" i="2"/>
  <c r="AB498" i="2"/>
  <c r="AB493" i="2"/>
  <c r="AB485" i="2"/>
  <c r="AB474" i="2"/>
  <c r="AB473" i="2"/>
  <c r="AB466" i="2"/>
  <c r="AB458" i="2"/>
  <c r="AB471" i="2"/>
  <c r="AB463" i="2"/>
  <c r="AB491" i="2"/>
  <c r="AB468" i="2"/>
  <c r="AB460" i="2"/>
  <c r="AB465" i="2"/>
  <c r="AB457" i="2"/>
  <c r="AB470" i="2"/>
  <c r="AB462" i="2"/>
  <c r="AB483" i="2"/>
  <c r="AB476" i="2"/>
  <c r="AB472" i="2"/>
  <c r="AB467" i="2"/>
  <c r="AB459" i="2"/>
  <c r="AB464" i="2"/>
  <c r="AB456" i="2"/>
  <c r="AB480" i="2"/>
  <c r="AB469" i="2"/>
  <c r="AB461" i="2"/>
  <c r="AB438" i="2"/>
  <c r="AB449" i="2"/>
  <c r="AB445" i="2"/>
  <c r="AB441" i="2"/>
  <c r="AB435" i="2"/>
  <c r="AB429" i="2"/>
  <c r="AB432" i="2"/>
  <c r="AB455" i="2"/>
  <c r="AB448" i="2"/>
  <c r="AB444" i="2"/>
  <c r="AB440" i="2"/>
  <c r="AB437" i="2"/>
  <c r="AB453" i="2"/>
  <c r="AB451" i="2"/>
  <c r="AB447" i="2"/>
  <c r="AB443" i="2"/>
  <c r="AB439" i="2"/>
  <c r="AB454" i="2"/>
  <c r="AB436" i="2"/>
  <c r="AB452" i="2"/>
  <c r="AB450" i="2"/>
  <c r="AB446" i="2"/>
  <c r="AB442" i="2"/>
  <c r="AB433" i="2"/>
  <c r="AB421" i="2"/>
  <c r="AB413" i="2"/>
  <c r="AB427" i="2"/>
  <c r="AB418" i="2"/>
  <c r="AB410" i="2"/>
  <c r="AB423" i="2"/>
  <c r="AB415" i="2"/>
  <c r="AB407" i="2"/>
  <c r="AB434" i="2"/>
  <c r="AB426" i="2"/>
  <c r="AB420" i="2"/>
  <c r="AB417" i="2"/>
  <c r="AB431" i="2"/>
  <c r="AB425" i="2"/>
  <c r="AB422" i="2"/>
  <c r="AB414" i="2"/>
  <c r="AB428" i="2"/>
  <c r="AB419" i="2"/>
  <c r="AB411" i="2"/>
  <c r="AB430" i="2"/>
  <c r="AB424" i="2"/>
  <c r="AB416" i="2"/>
  <c r="AB404" i="2"/>
  <c r="AB396" i="2"/>
  <c r="AB388" i="2"/>
  <c r="AB401" i="2"/>
  <c r="AB393" i="2"/>
  <c r="AB406" i="2"/>
  <c r="AB398" i="2"/>
  <c r="AB390" i="2"/>
  <c r="AB408" i="2"/>
  <c r="AB403" i="2"/>
  <c r="AB395" i="2"/>
  <c r="AB387" i="2"/>
  <c r="AB405" i="2"/>
  <c r="AB397" i="2"/>
  <c r="AB389" i="2"/>
  <c r="AB402" i="2"/>
  <c r="AB394" i="2"/>
  <c r="AB412" i="2"/>
  <c r="AB409" i="2"/>
  <c r="AB399" i="2"/>
  <c r="AB391" i="2"/>
  <c r="AB384" i="2"/>
  <c r="AB376" i="2"/>
  <c r="AB368" i="2"/>
  <c r="AB381" i="2"/>
  <c r="AB373" i="2"/>
  <c r="AB365" i="2"/>
  <c r="AB378" i="2"/>
  <c r="AB370" i="2"/>
  <c r="AB400" i="2"/>
  <c r="AB383" i="2"/>
  <c r="AB375" i="2"/>
  <c r="AB367" i="2"/>
  <c r="AB385" i="2"/>
  <c r="AB380" i="2"/>
  <c r="AB372" i="2"/>
  <c r="AB364" i="2"/>
  <c r="AB377" i="2"/>
  <c r="AB369" i="2"/>
  <c r="AB392" i="2"/>
  <c r="AB382" i="2"/>
  <c r="AB374" i="2"/>
  <c r="AB366" i="2"/>
  <c r="AB386" i="2"/>
  <c r="AB379" i="2"/>
  <c r="AB371" i="2"/>
  <c r="AB356" i="2"/>
  <c r="AB348" i="2"/>
  <c r="AB340" i="2"/>
  <c r="AB361" i="2"/>
  <c r="AB353" i="2"/>
  <c r="AB345" i="2"/>
  <c r="AB358" i="2"/>
  <c r="AB355" i="2"/>
  <c r="AB347" i="2"/>
  <c r="AB360" i="2"/>
  <c r="AB352" i="2"/>
  <c r="AB344" i="2"/>
  <c r="AB363" i="2"/>
  <c r="AB357" i="2"/>
  <c r="AB349" i="2"/>
  <c r="AB341" i="2"/>
  <c r="AB362" i="2"/>
  <c r="AB354" i="2"/>
  <c r="AB346" i="2"/>
  <c r="AB359" i="2"/>
  <c r="AB351" i="2"/>
  <c r="AB343" i="2"/>
  <c r="AB333" i="2"/>
  <c r="AB325" i="2"/>
  <c r="AB338" i="2"/>
  <c r="AB330" i="2"/>
  <c r="AB322" i="2"/>
  <c r="AB335" i="2"/>
  <c r="AB327" i="2"/>
  <c r="AB319" i="2"/>
  <c r="AB350" i="2"/>
  <c r="AB342" i="2"/>
  <c r="AB332" i="2"/>
  <c r="AB337" i="2"/>
  <c r="AB329" i="2"/>
  <c r="AB321" i="2"/>
  <c r="AB334" i="2"/>
  <c r="AB326" i="2"/>
  <c r="AB318" i="2"/>
  <c r="AB339" i="2"/>
  <c r="AB331" i="2"/>
  <c r="AB323" i="2"/>
  <c r="AB336" i="2"/>
  <c r="AB328" i="2"/>
  <c r="AB309" i="2"/>
  <c r="AB301" i="2"/>
  <c r="AB293" i="2"/>
  <c r="AB317" i="2"/>
  <c r="AB314" i="2"/>
  <c r="AB306" i="2"/>
  <c r="AB298" i="2"/>
  <c r="AB290" i="2"/>
  <c r="AB282" i="2"/>
  <c r="AB311" i="2"/>
  <c r="AB303" i="2"/>
  <c r="AB295" i="2"/>
  <c r="AB308" i="2"/>
  <c r="AB300" i="2"/>
  <c r="AB292" i="2"/>
  <c r="AB284" i="2"/>
  <c r="AB313" i="2"/>
  <c r="AB305" i="2"/>
  <c r="AB297" i="2"/>
  <c r="AB289" i="2"/>
  <c r="AB281" i="2"/>
  <c r="AB273" i="2"/>
  <c r="AB310" i="2"/>
  <c r="AB302" i="2"/>
  <c r="AB294" i="2"/>
  <c r="AB286" i="2"/>
  <c r="AB278" i="2"/>
  <c r="AB324" i="2"/>
  <c r="AB320" i="2"/>
  <c r="AB316" i="2"/>
  <c r="AB315" i="2"/>
  <c r="AB307" i="2"/>
  <c r="AB299" i="2"/>
  <c r="AB291" i="2"/>
  <c r="AB283" i="2"/>
  <c r="AB275" i="2"/>
  <c r="AB312" i="2"/>
  <c r="AB304" i="2"/>
  <c r="AB288" i="2"/>
  <c r="AB276" i="2"/>
  <c r="AB258" i="2"/>
  <c r="AB242" i="2"/>
  <c r="AB234" i="2"/>
  <c r="AB285" i="2"/>
  <c r="AB280" i="2"/>
  <c r="AB279" i="2"/>
  <c r="AB266" i="2"/>
  <c r="AB263" i="2"/>
  <c r="AB255" i="2"/>
  <c r="AB252" i="2"/>
  <c r="AB248" i="2"/>
  <c r="AB239" i="2"/>
  <c r="AB231" i="2"/>
  <c r="AB270" i="2"/>
  <c r="AB260" i="2"/>
  <c r="AB244" i="2"/>
  <c r="AB236" i="2"/>
  <c r="AB296" i="2"/>
  <c r="AB272" i="2"/>
  <c r="AB265" i="2"/>
  <c r="AB257" i="2"/>
  <c r="AB251" i="2"/>
  <c r="AB247" i="2"/>
  <c r="AB241" i="2"/>
  <c r="AB233" i="2"/>
  <c r="AB277" i="2"/>
  <c r="AB268" i="2"/>
  <c r="AB262" i="2"/>
  <c r="AB254" i="2"/>
  <c r="AB274" i="2"/>
  <c r="AB259" i="2"/>
  <c r="AB250" i="2"/>
  <c r="AB246" i="2"/>
  <c r="AB243" i="2"/>
  <c r="AB235" i="2"/>
  <c r="AB287" i="2"/>
  <c r="AB267" i="2"/>
  <c r="AB264" i="2"/>
  <c r="AB256" i="2"/>
  <c r="AB253" i="2"/>
  <c r="AB240" i="2"/>
  <c r="AB271" i="2"/>
  <c r="AB269" i="2"/>
  <c r="AB261" i="2"/>
  <c r="AB238" i="2"/>
  <c r="AB232" i="2"/>
  <c r="AB230" i="2"/>
  <c r="AB222" i="2"/>
  <c r="AB219" i="2"/>
  <c r="AB205" i="2"/>
  <c r="AB202" i="2"/>
  <c r="AB191" i="2"/>
  <c r="AB227" i="2"/>
  <c r="AB216" i="2"/>
  <c r="AB210" i="2"/>
  <c r="AB199" i="2"/>
  <c r="AB196" i="2"/>
  <c r="AB224" i="2"/>
  <c r="AB213" i="2"/>
  <c r="AB207" i="2"/>
  <c r="AB193" i="2"/>
  <c r="AB229" i="2"/>
  <c r="AB221" i="2"/>
  <c r="AB218" i="2"/>
  <c r="AB204" i="2"/>
  <c r="AB201" i="2"/>
  <c r="AB190" i="2"/>
  <c r="AB245" i="2"/>
  <c r="AB226" i="2"/>
  <c r="AB215" i="2"/>
  <c r="AB212" i="2"/>
  <c r="AB209" i="2"/>
  <c r="AB198" i="2"/>
  <c r="AB195" i="2"/>
  <c r="AB187" i="2"/>
  <c r="AB223" i="2"/>
  <c r="AB220" i="2"/>
  <c r="AB206" i="2"/>
  <c r="AB192" i="2"/>
  <c r="AB237" i="2"/>
  <c r="AB228" i="2"/>
  <c r="AB217" i="2"/>
  <c r="AB203" i="2"/>
  <c r="AB200" i="2"/>
  <c r="AB189" i="2"/>
  <c r="AB249" i="2"/>
  <c r="AB225" i="2"/>
  <c r="AB214" i="2"/>
  <c r="AB211" i="2"/>
  <c r="AB208" i="2"/>
  <c r="AB197" i="2"/>
  <c r="AB194" i="2"/>
  <c r="AB177" i="2"/>
  <c r="AB169" i="2"/>
  <c r="AB161" i="2"/>
  <c r="AB147" i="2"/>
  <c r="AB144" i="2"/>
  <c r="AB136" i="2"/>
  <c r="AB185" i="2"/>
  <c r="AB182" i="2"/>
  <c r="AB174" i="2"/>
  <c r="AB166" i="2"/>
  <c r="AB158" i="2"/>
  <c r="AB179" i="2"/>
  <c r="AB171" i="2"/>
  <c r="AB163" i="2"/>
  <c r="AB155" i="2"/>
  <c r="AB152" i="2"/>
  <c r="AB149" i="2"/>
  <c r="AB146" i="2"/>
  <c r="AB176" i="2"/>
  <c r="AB168" i="2"/>
  <c r="AB160" i="2"/>
  <c r="AB143" i="2"/>
  <c r="AB184" i="2"/>
  <c r="AB181" i="2"/>
  <c r="AB173" i="2"/>
  <c r="AB165" i="2"/>
  <c r="AB157" i="2"/>
  <c r="AB188" i="2"/>
  <c r="AB186" i="2"/>
  <c r="AB178" i="2"/>
  <c r="AB170" i="2"/>
  <c r="AB162" i="2"/>
  <c r="AB154" i="2"/>
  <c r="AB151" i="2"/>
  <c r="AB148" i="2"/>
  <c r="AB145" i="2"/>
  <c r="AB183" i="2"/>
  <c r="AB175" i="2"/>
  <c r="AB167" i="2"/>
  <c r="AB159" i="2"/>
  <c r="AB142" i="2"/>
  <c r="AB180" i="2"/>
  <c r="AB172" i="2"/>
  <c r="AB164" i="2"/>
  <c r="AB156" i="2"/>
  <c r="AB153" i="2"/>
  <c r="AB150" i="2"/>
  <c r="AB139" i="2"/>
  <c r="AB138" i="2"/>
  <c r="AB133" i="2"/>
  <c r="AB125" i="2"/>
  <c r="AB117" i="2"/>
  <c r="AB108" i="2"/>
  <c r="AB100" i="2"/>
  <c r="AB92" i="2"/>
  <c r="AB130" i="2"/>
  <c r="AB122" i="2"/>
  <c r="AB114" i="2"/>
  <c r="AB111" i="2"/>
  <c r="AB105" i="2"/>
  <c r="AB97" i="2"/>
  <c r="AB89" i="2"/>
  <c r="AB127" i="2"/>
  <c r="AB119" i="2"/>
  <c r="AB102" i="2"/>
  <c r="AB94" i="2"/>
  <c r="AB141" i="2"/>
  <c r="AB137" i="2"/>
  <c r="AB135" i="2"/>
  <c r="AB132" i="2"/>
  <c r="AB124" i="2"/>
  <c r="AB116" i="2"/>
  <c r="AB110" i="2"/>
  <c r="AB107" i="2"/>
  <c r="AB129" i="2"/>
  <c r="AB121" i="2"/>
  <c r="AB113" i="2"/>
  <c r="AB104" i="2"/>
  <c r="AB134" i="2"/>
  <c r="AB126" i="2"/>
  <c r="AB118" i="2"/>
  <c r="AB109" i="2"/>
  <c r="AB101" i="2"/>
  <c r="AB131" i="2"/>
  <c r="AB123" i="2"/>
  <c r="AB115" i="2"/>
  <c r="AB106" i="2"/>
  <c r="AB98" i="2"/>
  <c r="AB140" i="2"/>
  <c r="AB128" i="2"/>
  <c r="AB120" i="2"/>
  <c r="AB112" i="2"/>
  <c r="AB103" i="2"/>
  <c r="AB95" i="2"/>
  <c r="AB76" i="2"/>
  <c r="AB68" i="2"/>
  <c r="AB65" i="2"/>
  <c r="AB51" i="2"/>
  <c r="AB88" i="2"/>
  <c r="AB85" i="2"/>
  <c r="AB79" i="2"/>
  <c r="AB73" i="2"/>
  <c r="AB82" i="2"/>
  <c r="AB70" i="2"/>
  <c r="AB67" i="2"/>
  <c r="AB59" i="2"/>
  <c r="AB53" i="2"/>
  <c r="AB78" i="2"/>
  <c r="AB75" i="2"/>
  <c r="AB64" i="2"/>
  <c r="AB96" i="2"/>
  <c r="AB91" i="2"/>
  <c r="AB87" i="2"/>
  <c r="AB84" i="2"/>
  <c r="AB81" i="2"/>
  <c r="AB72" i="2"/>
  <c r="AB61" i="2"/>
  <c r="AB55" i="2"/>
  <c r="AB99" i="2"/>
  <c r="AB69" i="2"/>
  <c r="AB66" i="2"/>
  <c r="AB58" i="2"/>
  <c r="AB52" i="2"/>
  <c r="AB90" i="2"/>
  <c r="AB80" i="2"/>
  <c r="AB77" i="2"/>
  <c r="AB74" i="2"/>
  <c r="AB63" i="2"/>
  <c r="AB49" i="2"/>
  <c r="AB93" i="2"/>
  <c r="AB86" i="2"/>
  <c r="AB83" i="2"/>
  <c r="AB71" i="2"/>
  <c r="AB60" i="2"/>
  <c r="AB57" i="2"/>
  <c r="AB54" i="2"/>
  <c r="AB56" i="2"/>
  <c r="AB33" i="2"/>
  <c r="AB27" i="2"/>
  <c r="AB15" i="2"/>
  <c r="AO6" i="2"/>
  <c r="AB50" i="2"/>
  <c r="AB43" i="2"/>
  <c r="AB38" i="2"/>
  <c r="AB24" i="2"/>
  <c r="AB21" i="2"/>
  <c r="AB18" i="2"/>
  <c r="AB12" i="2"/>
  <c r="AB9" i="2"/>
  <c r="AB47" i="2"/>
  <c r="AB46" i="2"/>
  <c r="AB41" i="2"/>
  <c r="AB35" i="2"/>
  <c r="AB29" i="2"/>
  <c r="AC6" i="2"/>
  <c r="AB32" i="2"/>
  <c r="AB26" i="2"/>
  <c r="AB23" i="2"/>
  <c r="AB20" i="2"/>
  <c r="AB17" i="2"/>
  <c r="AB14" i="2"/>
  <c r="AB40" i="2"/>
  <c r="AB37" i="2"/>
  <c r="AB11" i="2"/>
  <c r="AB8" i="2"/>
  <c r="AB2" i="2"/>
  <c r="AB62" i="2"/>
  <c r="AB34" i="2"/>
  <c r="AB31" i="2"/>
  <c r="AB28" i="2"/>
  <c r="AB10" i="2"/>
  <c r="AB44" i="2"/>
  <c r="AB39" i="2"/>
  <c r="AB25" i="2"/>
  <c r="AB22" i="2"/>
  <c r="AB19" i="2"/>
  <c r="AB16" i="2"/>
  <c r="AB13" i="2"/>
  <c r="AB48" i="2"/>
  <c r="AB45" i="2"/>
  <c r="AB42" i="2"/>
  <c r="AB36" i="2"/>
  <c r="AB30" i="2"/>
  <c r="AN530" i="2"/>
  <c r="AN535" i="2"/>
  <c r="AN532" i="2"/>
  <c r="AN537" i="2"/>
  <c r="AN529" i="2"/>
  <c r="AN534" i="2"/>
  <c r="AN531" i="2"/>
  <c r="AN536" i="2"/>
  <c r="AN528" i="2"/>
  <c r="AN533" i="2"/>
  <c r="AN526" i="2"/>
  <c r="AN523" i="2"/>
  <c r="AN517" i="2"/>
  <c r="AN525" i="2"/>
  <c r="AN522" i="2"/>
  <c r="AN527" i="2"/>
  <c r="AN524" i="2"/>
  <c r="AN521" i="2"/>
  <c r="AN515" i="2"/>
  <c r="AN512" i="2"/>
  <c r="AN520" i="2"/>
  <c r="AN514" i="2"/>
  <c r="AN511" i="2"/>
  <c r="AN516" i="2"/>
  <c r="AN519" i="2"/>
  <c r="AN513" i="2"/>
  <c r="AN518" i="2"/>
  <c r="AN510" i="2"/>
  <c r="AN504" i="2"/>
  <c r="AN509" i="2"/>
  <c r="AN501" i="2"/>
  <c r="AN506" i="2"/>
  <c r="AN498" i="2"/>
  <c r="AN503" i="2"/>
  <c r="AN500" i="2"/>
  <c r="AN505" i="2"/>
  <c r="AN508" i="2"/>
  <c r="AN502" i="2"/>
  <c r="AN507" i="2"/>
  <c r="AN499" i="2"/>
  <c r="AN489" i="2"/>
  <c r="AN478" i="2"/>
  <c r="AN494" i="2"/>
  <c r="AN486" i="2"/>
  <c r="AN491" i="2"/>
  <c r="AN483" i="2"/>
  <c r="AN480" i="2"/>
  <c r="AN496" i="2"/>
  <c r="AN488" i="2"/>
  <c r="AN477" i="2"/>
  <c r="AN493" i="2"/>
  <c r="AN485" i="2"/>
  <c r="AN474" i="2"/>
  <c r="AN497" i="2"/>
  <c r="AN495" i="2"/>
  <c r="AN487" i="2"/>
  <c r="AN476" i="2"/>
  <c r="AN492" i="2"/>
  <c r="AN484" i="2"/>
  <c r="AN481" i="2"/>
  <c r="AN473" i="2"/>
  <c r="AN465" i="2"/>
  <c r="AN457" i="2"/>
  <c r="AN470" i="2"/>
  <c r="AN462" i="2"/>
  <c r="AN482" i="2"/>
  <c r="AN467" i="2"/>
  <c r="AN459" i="2"/>
  <c r="AN464" i="2"/>
  <c r="AN456" i="2"/>
  <c r="AN479" i="2"/>
  <c r="AN475" i="2"/>
  <c r="AN469" i="2"/>
  <c r="AN461" i="2"/>
  <c r="AN472" i="2"/>
  <c r="AN466" i="2"/>
  <c r="AN458" i="2"/>
  <c r="AN463" i="2"/>
  <c r="AN455" i="2"/>
  <c r="AN490" i="2"/>
  <c r="AN471" i="2"/>
  <c r="AN468" i="2"/>
  <c r="AN460" i="2"/>
  <c r="AN448" i="2"/>
  <c r="AN444" i="2"/>
  <c r="AN440" i="2"/>
  <c r="AN437" i="2"/>
  <c r="AN434" i="2"/>
  <c r="AN454" i="2"/>
  <c r="AN451" i="2"/>
  <c r="AN447" i="2"/>
  <c r="AN443" i="2"/>
  <c r="AN439" i="2"/>
  <c r="AN431" i="2"/>
  <c r="AN453" i="2"/>
  <c r="AN436" i="2"/>
  <c r="AN450" i="2"/>
  <c r="AN446" i="2"/>
  <c r="AN442" i="2"/>
  <c r="AN438" i="2"/>
  <c r="AN452" i="2"/>
  <c r="AN449" i="2"/>
  <c r="AN445" i="2"/>
  <c r="AN441" i="2"/>
  <c r="AN435" i="2"/>
  <c r="AN432" i="2"/>
  <c r="AN433" i="2"/>
  <c r="AN429" i="2"/>
  <c r="AN426" i="2"/>
  <c r="AN420" i="2"/>
  <c r="AN412" i="2"/>
  <c r="AN417" i="2"/>
  <c r="AN409" i="2"/>
  <c r="AN425" i="2"/>
  <c r="AN422" i="2"/>
  <c r="AN414" i="2"/>
  <c r="AN428" i="2"/>
  <c r="AN419" i="2"/>
  <c r="AN424" i="2"/>
  <c r="AN416" i="2"/>
  <c r="AN430" i="2"/>
  <c r="AN421" i="2"/>
  <c r="AN413" i="2"/>
  <c r="AN427" i="2"/>
  <c r="AN418" i="2"/>
  <c r="AN410" i="2"/>
  <c r="AN423" i="2"/>
  <c r="AN415" i="2"/>
  <c r="AN403" i="2"/>
  <c r="AN395" i="2"/>
  <c r="AN387" i="2"/>
  <c r="AN411" i="2"/>
  <c r="AN400" i="2"/>
  <c r="AN392" i="2"/>
  <c r="AN405" i="2"/>
  <c r="AN397" i="2"/>
  <c r="AN389" i="2"/>
  <c r="AN408" i="2"/>
  <c r="AN402" i="2"/>
  <c r="AN394" i="2"/>
  <c r="AN386" i="2"/>
  <c r="AN404" i="2"/>
  <c r="AN396" i="2"/>
  <c r="AN388" i="2"/>
  <c r="AN407" i="2"/>
  <c r="AN401" i="2"/>
  <c r="AN393" i="2"/>
  <c r="AN406" i="2"/>
  <c r="AN398" i="2"/>
  <c r="AN390" i="2"/>
  <c r="AN399" i="2"/>
  <c r="AN383" i="2"/>
  <c r="AN375" i="2"/>
  <c r="AN367" i="2"/>
  <c r="AN380" i="2"/>
  <c r="AN372" i="2"/>
  <c r="AN364" i="2"/>
  <c r="AN377" i="2"/>
  <c r="AN369" i="2"/>
  <c r="AN391" i="2"/>
  <c r="AN382" i="2"/>
  <c r="AN374" i="2"/>
  <c r="AN366" i="2"/>
  <c r="AN385" i="2"/>
  <c r="AN379" i="2"/>
  <c r="AN371" i="2"/>
  <c r="AN384" i="2"/>
  <c r="AN376" i="2"/>
  <c r="AN368" i="2"/>
  <c r="AN381" i="2"/>
  <c r="AN373" i="2"/>
  <c r="AN365" i="2"/>
  <c r="AN378" i="2"/>
  <c r="AN370" i="2"/>
  <c r="AN355" i="2"/>
  <c r="AN347" i="2"/>
  <c r="AN360" i="2"/>
  <c r="AN352" i="2"/>
  <c r="AN344" i="2"/>
  <c r="AN357" i="2"/>
  <c r="AN363" i="2"/>
  <c r="AN362" i="2"/>
  <c r="AN354" i="2"/>
  <c r="AN346" i="2"/>
  <c r="AN359" i="2"/>
  <c r="AN351" i="2"/>
  <c r="AN343" i="2"/>
  <c r="AN356" i="2"/>
  <c r="AN348" i="2"/>
  <c r="AN340" i="2"/>
  <c r="AN361" i="2"/>
  <c r="AN353" i="2"/>
  <c r="AN345" i="2"/>
  <c r="AN358" i="2"/>
  <c r="AN350" i="2"/>
  <c r="AN342" i="2"/>
  <c r="AN349" i="2"/>
  <c r="AN341" i="2"/>
  <c r="AN332" i="2"/>
  <c r="AN324" i="2"/>
  <c r="AN337" i="2"/>
  <c r="AN329" i="2"/>
  <c r="AN321" i="2"/>
  <c r="AN334" i="2"/>
  <c r="AN326" i="2"/>
  <c r="AN331" i="2"/>
  <c r="AN339" i="2"/>
  <c r="AN336" i="2"/>
  <c r="AN328" i="2"/>
  <c r="AN320" i="2"/>
  <c r="AN333" i="2"/>
  <c r="AN325" i="2"/>
  <c r="AN317" i="2"/>
  <c r="AN338" i="2"/>
  <c r="AN330" i="2"/>
  <c r="AN322" i="2"/>
  <c r="AN335" i="2"/>
  <c r="AN327" i="2"/>
  <c r="AN319" i="2"/>
  <c r="AN308" i="2"/>
  <c r="AN300" i="2"/>
  <c r="AN292" i="2"/>
  <c r="AN318" i="2"/>
  <c r="AN313" i="2"/>
  <c r="AN305" i="2"/>
  <c r="AN297" i="2"/>
  <c r="AN289" i="2"/>
  <c r="AN281" i="2"/>
  <c r="AN310" i="2"/>
  <c r="AN302" i="2"/>
  <c r="AN294" i="2"/>
  <c r="AN323" i="2"/>
  <c r="AN315" i="2"/>
  <c r="AN307" i="2"/>
  <c r="AN299" i="2"/>
  <c r="AN291" i="2"/>
  <c r="AN283" i="2"/>
  <c r="AN316" i="2"/>
  <c r="AN312" i="2"/>
  <c r="AN304" i="2"/>
  <c r="AN296" i="2"/>
  <c r="AN288" i="2"/>
  <c r="AN280" i="2"/>
  <c r="AN272" i="2"/>
  <c r="AN309" i="2"/>
  <c r="AN301" i="2"/>
  <c r="AN293" i="2"/>
  <c r="AN285" i="2"/>
  <c r="AN277" i="2"/>
  <c r="AN314" i="2"/>
  <c r="AN306" i="2"/>
  <c r="AN298" i="2"/>
  <c r="AN290" i="2"/>
  <c r="AN282" i="2"/>
  <c r="AN274" i="2"/>
  <c r="AN311" i="2"/>
  <c r="AN303" i="2"/>
  <c r="AN295" i="2"/>
  <c r="AN276" i="2"/>
  <c r="AN265" i="2"/>
  <c r="AN257" i="2"/>
  <c r="AN251" i="2"/>
  <c r="AN247" i="2"/>
  <c r="AN241" i="2"/>
  <c r="AN287" i="2"/>
  <c r="AN284" i="2"/>
  <c r="AN262" i="2"/>
  <c r="AN254" i="2"/>
  <c r="AN238" i="2"/>
  <c r="AN286" i="2"/>
  <c r="AN279" i="2"/>
  <c r="AN270" i="2"/>
  <c r="AN268" i="2"/>
  <c r="AN259" i="2"/>
  <c r="AN250" i="2"/>
  <c r="AN246" i="2"/>
  <c r="AN243" i="2"/>
  <c r="AN235" i="2"/>
  <c r="AN267" i="2"/>
  <c r="AN264" i="2"/>
  <c r="AN256" i="2"/>
  <c r="AN253" i="2"/>
  <c r="AN240" i="2"/>
  <c r="AN261" i="2"/>
  <c r="AN249" i="2"/>
  <c r="AN245" i="2"/>
  <c r="AN258" i="2"/>
  <c r="AN242" i="2"/>
  <c r="AN234" i="2"/>
  <c r="AN275" i="2"/>
  <c r="AN266" i="2"/>
  <c r="AN263" i="2"/>
  <c r="AN255" i="2"/>
  <c r="AN252" i="2"/>
  <c r="AN248" i="2"/>
  <c r="AN239" i="2"/>
  <c r="AN278" i="2"/>
  <c r="AN273" i="2"/>
  <c r="AN271" i="2"/>
  <c r="AN269" i="2"/>
  <c r="AN260" i="2"/>
  <c r="AN232" i="2"/>
  <c r="AN229" i="2"/>
  <c r="AN221" i="2"/>
  <c r="AN218" i="2"/>
  <c r="AN204" i="2"/>
  <c r="AN201" i="2"/>
  <c r="AN190" i="2"/>
  <c r="AN244" i="2"/>
  <c r="AN226" i="2"/>
  <c r="AN215" i="2"/>
  <c r="AN212" i="2"/>
  <c r="AN209" i="2"/>
  <c r="AN198" i="2"/>
  <c r="AN195" i="2"/>
  <c r="AN223" i="2"/>
  <c r="AN220" i="2"/>
  <c r="AN206" i="2"/>
  <c r="AN192" i="2"/>
  <c r="AN237" i="2"/>
  <c r="AN228" i="2"/>
  <c r="AN217" i="2"/>
  <c r="AN203" i="2"/>
  <c r="AN200" i="2"/>
  <c r="AN189" i="2"/>
  <c r="AN233" i="2"/>
  <c r="AN225" i="2"/>
  <c r="AN214" i="2"/>
  <c r="AN211" i="2"/>
  <c r="AN208" i="2"/>
  <c r="AN197" i="2"/>
  <c r="AN194" i="2"/>
  <c r="AN186" i="2"/>
  <c r="AN230" i="2"/>
  <c r="AN222" i="2"/>
  <c r="AN219" i="2"/>
  <c r="AN205" i="2"/>
  <c r="AN202" i="2"/>
  <c r="AN191" i="2"/>
  <c r="AN236" i="2"/>
  <c r="AN227" i="2"/>
  <c r="AN216" i="2"/>
  <c r="AN210" i="2"/>
  <c r="AN199" i="2"/>
  <c r="AN196" i="2"/>
  <c r="AN188" i="2"/>
  <c r="AN231" i="2"/>
  <c r="AN224" i="2"/>
  <c r="AN213" i="2"/>
  <c r="AN207" i="2"/>
  <c r="AN193" i="2"/>
  <c r="AN176" i="2"/>
  <c r="AN168" i="2"/>
  <c r="AN160" i="2"/>
  <c r="AN143" i="2"/>
  <c r="AN135" i="2"/>
  <c r="AN187" i="2"/>
  <c r="AN181" i="2"/>
  <c r="AN173" i="2"/>
  <c r="AN165" i="2"/>
  <c r="AN157" i="2"/>
  <c r="AN178" i="2"/>
  <c r="AN170" i="2"/>
  <c r="AN162" i="2"/>
  <c r="AN154" i="2"/>
  <c r="AN151" i="2"/>
  <c r="AN148" i="2"/>
  <c r="AN145" i="2"/>
  <c r="AN184" i="2"/>
  <c r="AN183" i="2"/>
  <c r="AN175" i="2"/>
  <c r="AN167" i="2"/>
  <c r="AN159" i="2"/>
  <c r="AN180" i="2"/>
  <c r="AN172" i="2"/>
  <c r="AN164" i="2"/>
  <c r="AN156" i="2"/>
  <c r="AN153" i="2"/>
  <c r="AN150" i="2"/>
  <c r="AN177" i="2"/>
  <c r="AN169" i="2"/>
  <c r="AN161" i="2"/>
  <c r="AN147" i="2"/>
  <c r="AN182" i="2"/>
  <c r="AN174" i="2"/>
  <c r="AN166" i="2"/>
  <c r="AN158" i="2"/>
  <c r="AN141" i="2"/>
  <c r="AN185" i="2"/>
  <c r="AN179" i="2"/>
  <c r="AN171" i="2"/>
  <c r="AN163" i="2"/>
  <c r="AN155" i="2"/>
  <c r="AN152" i="2"/>
  <c r="AN149" i="2"/>
  <c r="AN146" i="2"/>
  <c r="AN138" i="2"/>
  <c r="AN132" i="2"/>
  <c r="AN124" i="2"/>
  <c r="AN116" i="2"/>
  <c r="AN110" i="2"/>
  <c r="AN107" i="2"/>
  <c r="AN99" i="2"/>
  <c r="AN91" i="2"/>
  <c r="AN137" i="2"/>
  <c r="AN129" i="2"/>
  <c r="AN121" i="2"/>
  <c r="AN113" i="2"/>
  <c r="AN104" i="2"/>
  <c r="AN96" i="2"/>
  <c r="AN88" i="2"/>
  <c r="AN134" i="2"/>
  <c r="AN126" i="2"/>
  <c r="AN118" i="2"/>
  <c r="AN109" i="2"/>
  <c r="AN101" i="2"/>
  <c r="AN93" i="2"/>
  <c r="AN144" i="2"/>
  <c r="AN131" i="2"/>
  <c r="AN123" i="2"/>
  <c r="AN115" i="2"/>
  <c r="AN106" i="2"/>
  <c r="AN128" i="2"/>
  <c r="AN120" i="2"/>
  <c r="AN112" i="2"/>
  <c r="AN103" i="2"/>
  <c r="AN136" i="2"/>
  <c r="AN133" i="2"/>
  <c r="AN125" i="2"/>
  <c r="AN117" i="2"/>
  <c r="AN108" i="2"/>
  <c r="AN100" i="2"/>
  <c r="AN139" i="2"/>
  <c r="AN130" i="2"/>
  <c r="AN122" i="2"/>
  <c r="AN114" i="2"/>
  <c r="AN111" i="2"/>
  <c r="AN105" i="2"/>
  <c r="AN97" i="2"/>
  <c r="AN142" i="2"/>
  <c r="AN140" i="2"/>
  <c r="AN127" i="2"/>
  <c r="AN119" i="2"/>
  <c r="AN102" i="2"/>
  <c r="AN94" i="2"/>
  <c r="AN98" i="2"/>
  <c r="AN95" i="2"/>
  <c r="AN78" i="2"/>
  <c r="AN75" i="2"/>
  <c r="AN64" i="2"/>
  <c r="AN50" i="2"/>
  <c r="AN87" i="2"/>
  <c r="AN84" i="2"/>
  <c r="AN81" i="2"/>
  <c r="AN72" i="2"/>
  <c r="AN69" i="2"/>
  <c r="AN66" i="2"/>
  <c r="AN58" i="2"/>
  <c r="AN52" i="2"/>
  <c r="AN89" i="2"/>
  <c r="AN80" i="2"/>
  <c r="AN77" i="2"/>
  <c r="AN74" i="2"/>
  <c r="AN63" i="2"/>
  <c r="AN86" i="2"/>
  <c r="AN83" i="2"/>
  <c r="AN71" i="2"/>
  <c r="AN60" i="2"/>
  <c r="AN57" i="2"/>
  <c r="AN90" i="2"/>
  <c r="AN76" i="2"/>
  <c r="AN68" i="2"/>
  <c r="AN65" i="2"/>
  <c r="AN51" i="2"/>
  <c r="AN92" i="2"/>
  <c r="AN85" i="2"/>
  <c r="AN79" i="2"/>
  <c r="AN73" i="2"/>
  <c r="AN62" i="2"/>
  <c r="AN56" i="2"/>
  <c r="AN48" i="2"/>
  <c r="AN82" i="2"/>
  <c r="AN70" i="2"/>
  <c r="AN67" i="2"/>
  <c r="AN59" i="2"/>
  <c r="AN53" i="2"/>
  <c r="AN43" i="2"/>
  <c r="AN32" i="2"/>
  <c r="AN26" i="2"/>
  <c r="AN23" i="2"/>
  <c r="AN20" i="2"/>
  <c r="AN17" i="2"/>
  <c r="AN14" i="2"/>
  <c r="AN40" i="2"/>
  <c r="AN37" i="2"/>
  <c r="AN11" i="2"/>
  <c r="AN8" i="2"/>
  <c r="AN61" i="2"/>
  <c r="AN49" i="2"/>
  <c r="AN47" i="2"/>
  <c r="AN46" i="2"/>
  <c r="AN34" i="2"/>
  <c r="AN31" i="2"/>
  <c r="AN28" i="2"/>
  <c r="AN39" i="2"/>
  <c r="AN25" i="2"/>
  <c r="AN22" i="2"/>
  <c r="AN19" i="2"/>
  <c r="AN16" i="2"/>
  <c r="AN13" i="2"/>
  <c r="AN36" i="2"/>
  <c r="AN30" i="2"/>
  <c r="AN10" i="2"/>
  <c r="AN55" i="2"/>
  <c r="AN44" i="2"/>
  <c r="AN42" i="2"/>
  <c r="AN33" i="2"/>
  <c r="AN27" i="2"/>
  <c r="AN15" i="2"/>
  <c r="BA6" i="2"/>
  <c r="AN54" i="2"/>
  <c r="AN38" i="2"/>
  <c r="AN24" i="2"/>
  <c r="AN21" i="2"/>
  <c r="AN18" i="2"/>
  <c r="AN12" i="2"/>
  <c r="AN9" i="2"/>
  <c r="AN45" i="2"/>
  <c r="AN41" i="2"/>
  <c r="AN35" i="2"/>
  <c r="AN29" i="2"/>
  <c r="AA4" i="2"/>
  <c r="L139" i="17"/>
  <c r="M138" i="17" a="1"/>
  <c r="M138" i="17" s="1"/>
  <c r="AA540" i="2"/>
  <c r="BL536" i="2"/>
  <c r="BL530" i="2"/>
  <c r="BL535" i="2"/>
  <c r="BL537" i="2"/>
  <c r="BL534" i="2"/>
  <c r="BL533" i="2"/>
  <c r="BL532" i="2"/>
  <c r="BL529" i="2"/>
  <c r="BL524" i="2"/>
  <c r="BL526" i="2"/>
  <c r="BL531" i="2"/>
  <c r="BL525" i="2"/>
  <c r="BL528" i="2"/>
  <c r="BL522" i="2"/>
  <c r="BL527" i="2"/>
  <c r="BL523" i="2"/>
  <c r="BL520" i="2"/>
  <c r="BL513" i="2"/>
  <c r="BL510" i="2"/>
  <c r="BL519" i="2"/>
  <c r="BL515" i="2"/>
  <c r="BL518" i="2"/>
  <c r="BL512" i="2"/>
  <c r="BL514" i="2"/>
  <c r="BL517" i="2"/>
  <c r="BL511" i="2"/>
  <c r="BL521" i="2"/>
  <c r="BL516" i="2"/>
  <c r="BL502" i="2"/>
  <c r="BL507" i="2"/>
  <c r="BL499" i="2"/>
  <c r="BL508" i="2"/>
  <c r="BL504" i="2"/>
  <c r="BL501" i="2"/>
  <c r="BL506" i="2"/>
  <c r="BL498" i="2"/>
  <c r="BL503" i="2"/>
  <c r="BL509" i="2"/>
  <c r="BL500" i="2"/>
  <c r="BL505" i="2"/>
  <c r="BL497" i="2"/>
  <c r="BL495" i="2"/>
  <c r="BL487" i="2"/>
  <c r="BL492" i="2"/>
  <c r="BL484" i="2"/>
  <c r="BL481" i="2"/>
  <c r="BL489" i="2"/>
  <c r="BL478" i="2"/>
  <c r="BL494" i="2"/>
  <c r="BL486" i="2"/>
  <c r="BL475" i="2"/>
  <c r="BL491" i="2"/>
  <c r="BL483" i="2"/>
  <c r="BL480" i="2"/>
  <c r="BL496" i="2"/>
  <c r="BL493" i="2"/>
  <c r="BL485" i="2"/>
  <c r="BL474" i="2"/>
  <c r="BL490" i="2"/>
  <c r="BL482" i="2"/>
  <c r="BL479" i="2"/>
  <c r="BL471" i="2"/>
  <c r="BL476" i="2"/>
  <c r="BL473" i="2"/>
  <c r="BL463" i="2"/>
  <c r="BL455" i="2"/>
  <c r="BL472" i="2"/>
  <c r="BL468" i="2"/>
  <c r="BL460" i="2"/>
  <c r="BL465" i="2"/>
  <c r="BL457" i="2"/>
  <c r="BL470" i="2"/>
  <c r="BL462" i="2"/>
  <c r="BL454" i="2"/>
  <c r="BL477" i="2"/>
  <c r="BL467" i="2"/>
  <c r="BL459" i="2"/>
  <c r="BL488" i="2"/>
  <c r="BL464" i="2"/>
  <c r="BL456" i="2"/>
  <c r="BL469" i="2"/>
  <c r="BL461" i="2"/>
  <c r="BL466" i="2"/>
  <c r="BL458" i="2"/>
  <c r="BL449" i="2"/>
  <c r="BL445" i="2"/>
  <c r="BL441" i="2"/>
  <c r="BL435" i="2"/>
  <c r="BL453" i="2"/>
  <c r="BL452" i="2"/>
  <c r="BL432" i="2"/>
  <c r="BL448" i="2"/>
  <c r="BL444" i="2"/>
  <c r="BL440" i="2"/>
  <c r="BL437" i="2"/>
  <c r="BL434" i="2"/>
  <c r="BL447" i="2"/>
  <c r="BL443" i="2"/>
  <c r="BL439" i="2"/>
  <c r="BL451" i="2"/>
  <c r="BL436" i="2"/>
  <c r="BL450" i="2"/>
  <c r="BL446" i="2"/>
  <c r="BL442" i="2"/>
  <c r="BL438" i="2"/>
  <c r="BL430" i="2"/>
  <c r="BL427" i="2"/>
  <c r="BL418" i="2"/>
  <c r="BL410" i="2"/>
  <c r="BL431" i="2"/>
  <c r="BL423" i="2"/>
  <c r="BL415" i="2"/>
  <c r="BL426" i="2"/>
  <c r="BL420" i="2"/>
  <c r="BL412" i="2"/>
  <c r="BL417" i="2"/>
  <c r="BL429" i="2"/>
  <c r="BL425" i="2"/>
  <c r="BL422" i="2"/>
  <c r="BL414" i="2"/>
  <c r="BL419" i="2"/>
  <c r="BL411" i="2"/>
  <c r="BL428" i="2"/>
  <c r="BL424" i="2"/>
  <c r="BL416" i="2"/>
  <c r="BL433" i="2"/>
  <c r="BL421" i="2"/>
  <c r="BL413" i="2"/>
  <c r="BL401" i="2"/>
  <c r="BL393" i="2"/>
  <c r="BL385" i="2"/>
  <c r="BL408" i="2"/>
  <c r="BL406" i="2"/>
  <c r="BL398" i="2"/>
  <c r="BL390" i="2"/>
  <c r="BL403" i="2"/>
  <c r="BL395" i="2"/>
  <c r="BL387" i="2"/>
  <c r="BL407" i="2"/>
  <c r="BL400" i="2"/>
  <c r="BL392" i="2"/>
  <c r="BL405" i="2"/>
  <c r="BL409" i="2"/>
  <c r="BL402" i="2"/>
  <c r="BL394" i="2"/>
  <c r="BL386" i="2"/>
  <c r="BL399" i="2"/>
  <c r="BL391" i="2"/>
  <c r="BL404" i="2"/>
  <c r="BL396" i="2"/>
  <c r="BL388" i="2"/>
  <c r="BL381" i="2"/>
  <c r="BL373" i="2"/>
  <c r="BL365" i="2"/>
  <c r="BL389" i="2"/>
  <c r="BL378" i="2"/>
  <c r="BL370" i="2"/>
  <c r="BL383" i="2"/>
  <c r="BL375" i="2"/>
  <c r="BL367" i="2"/>
  <c r="BL380" i="2"/>
  <c r="BL372" i="2"/>
  <c r="BL364" i="2"/>
  <c r="BL377" i="2"/>
  <c r="BL369" i="2"/>
  <c r="BL382" i="2"/>
  <c r="BL374" i="2"/>
  <c r="BL366" i="2"/>
  <c r="BL397" i="2"/>
  <c r="BL379" i="2"/>
  <c r="BL371" i="2"/>
  <c r="BL384" i="2"/>
  <c r="BL376" i="2"/>
  <c r="BL368" i="2"/>
  <c r="BL361" i="2"/>
  <c r="BL353" i="2"/>
  <c r="BL345" i="2"/>
  <c r="BL358" i="2"/>
  <c r="BL350" i="2"/>
  <c r="BL342" i="2"/>
  <c r="BL360" i="2"/>
  <c r="BL352" i="2"/>
  <c r="BL344" i="2"/>
  <c r="BL357" i="2"/>
  <c r="BL349" i="2"/>
  <c r="BL362" i="2"/>
  <c r="BL354" i="2"/>
  <c r="BL346" i="2"/>
  <c r="BL359" i="2"/>
  <c r="BL351" i="2"/>
  <c r="BL343" i="2"/>
  <c r="BL363" i="2"/>
  <c r="BL356" i="2"/>
  <c r="BL348" i="2"/>
  <c r="BL340" i="2"/>
  <c r="BL338" i="2"/>
  <c r="BL330" i="2"/>
  <c r="BL322" i="2"/>
  <c r="BL335" i="2"/>
  <c r="BL327" i="2"/>
  <c r="BL332" i="2"/>
  <c r="BL324" i="2"/>
  <c r="BL355" i="2"/>
  <c r="BL337" i="2"/>
  <c r="BL329" i="2"/>
  <c r="BL334" i="2"/>
  <c r="BL326" i="2"/>
  <c r="BL318" i="2"/>
  <c r="BL331" i="2"/>
  <c r="BL323" i="2"/>
  <c r="BL347" i="2"/>
  <c r="BL341" i="2"/>
  <c r="BL336" i="2"/>
  <c r="BL328" i="2"/>
  <c r="BL320" i="2"/>
  <c r="BL339" i="2"/>
  <c r="BL333" i="2"/>
  <c r="BL325" i="2"/>
  <c r="BL316" i="2"/>
  <c r="BL314" i="2"/>
  <c r="BL306" i="2"/>
  <c r="BL298" i="2"/>
  <c r="BL321" i="2"/>
  <c r="BL311" i="2"/>
  <c r="BL303" i="2"/>
  <c r="BL295" i="2"/>
  <c r="BL287" i="2"/>
  <c r="BL279" i="2"/>
  <c r="BL308" i="2"/>
  <c r="BL300" i="2"/>
  <c r="BL292" i="2"/>
  <c r="BL313" i="2"/>
  <c r="BL305" i="2"/>
  <c r="BL297" i="2"/>
  <c r="BL289" i="2"/>
  <c r="BL281" i="2"/>
  <c r="BL317" i="2"/>
  <c r="BL310" i="2"/>
  <c r="BL302" i="2"/>
  <c r="BL294" i="2"/>
  <c r="BL286" i="2"/>
  <c r="BL278" i="2"/>
  <c r="BL270" i="2"/>
  <c r="BL315" i="2"/>
  <c r="BL307" i="2"/>
  <c r="BL299" i="2"/>
  <c r="BL291" i="2"/>
  <c r="BL283" i="2"/>
  <c r="BL275" i="2"/>
  <c r="BL312" i="2"/>
  <c r="BL304" i="2"/>
  <c r="BL296" i="2"/>
  <c r="BL288" i="2"/>
  <c r="BL280" i="2"/>
  <c r="BL272" i="2"/>
  <c r="BL319" i="2"/>
  <c r="BL309" i="2"/>
  <c r="BL301" i="2"/>
  <c r="BL266" i="2"/>
  <c r="BL263" i="2"/>
  <c r="BL255" i="2"/>
  <c r="BL252" i="2"/>
  <c r="BL248" i="2"/>
  <c r="BL239" i="2"/>
  <c r="BL260" i="2"/>
  <c r="BL244" i="2"/>
  <c r="BL236" i="2"/>
  <c r="BL284" i="2"/>
  <c r="BL277" i="2"/>
  <c r="BL274" i="2"/>
  <c r="BL265" i="2"/>
  <c r="BL257" i="2"/>
  <c r="BL251" i="2"/>
  <c r="BL247" i="2"/>
  <c r="BL241" i="2"/>
  <c r="BL290" i="2"/>
  <c r="BL269" i="2"/>
  <c r="BL262" i="2"/>
  <c r="BL254" i="2"/>
  <c r="BL238" i="2"/>
  <c r="BL285" i="2"/>
  <c r="BL271" i="2"/>
  <c r="BL259" i="2"/>
  <c r="BL250" i="2"/>
  <c r="BL246" i="2"/>
  <c r="BL243" i="2"/>
  <c r="BL267" i="2"/>
  <c r="BL264" i="2"/>
  <c r="BL256" i="2"/>
  <c r="BL253" i="2"/>
  <c r="BL240" i="2"/>
  <c r="BL232" i="2"/>
  <c r="BL293" i="2"/>
  <c r="BL282" i="2"/>
  <c r="BL276" i="2"/>
  <c r="BL273" i="2"/>
  <c r="BL268" i="2"/>
  <c r="BL261" i="2"/>
  <c r="BL249" i="2"/>
  <c r="BL245" i="2"/>
  <c r="BL237" i="2"/>
  <c r="BL227" i="2"/>
  <c r="BL216" i="2"/>
  <c r="BL210" i="2"/>
  <c r="BL199" i="2"/>
  <c r="BL196" i="2"/>
  <c r="BL188" i="2"/>
  <c r="BL234" i="2"/>
  <c r="BL224" i="2"/>
  <c r="BL213" i="2"/>
  <c r="BL207" i="2"/>
  <c r="BL193" i="2"/>
  <c r="BL258" i="2"/>
  <c r="BL233" i="2"/>
  <c r="BL229" i="2"/>
  <c r="BL221" i="2"/>
  <c r="BL218" i="2"/>
  <c r="BL204" i="2"/>
  <c r="BL201" i="2"/>
  <c r="BL190" i="2"/>
  <c r="BL235" i="2"/>
  <c r="BL231" i="2"/>
  <c r="BL226" i="2"/>
  <c r="BL215" i="2"/>
  <c r="BL212" i="2"/>
  <c r="BL209" i="2"/>
  <c r="BL198" i="2"/>
  <c r="BL195" i="2"/>
  <c r="BL187" i="2"/>
  <c r="BL223" i="2"/>
  <c r="BL220" i="2"/>
  <c r="BL206" i="2"/>
  <c r="BL192" i="2"/>
  <c r="BL184" i="2"/>
  <c r="BL228" i="2"/>
  <c r="BL217" i="2"/>
  <c r="BL203" i="2"/>
  <c r="BL200" i="2"/>
  <c r="BL189" i="2"/>
  <c r="BL225" i="2"/>
  <c r="BL214" i="2"/>
  <c r="BL211" i="2"/>
  <c r="BL208" i="2"/>
  <c r="BL197" i="2"/>
  <c r="BL194" i="2"/>
  <c r="BL242" i="2"/>
  <c r="BL230" i="2"/>
  <c r="BL222" i="2"/>
  <c r="BL219" i="2"/>
  <c r="BL205" i="2"/>
  <c r="BL202" i="2"/>
  <c r="BL191" i="2"/>
  <c r="BL182" i="2"/>
  <c r="BL174" i="2"/>
  <c r="BL166" i="2"/>
  <c r="BL158" i="2"/>
  <c r="BL141" i="2"/>
  <c r="BL179" i="2"/>
  <c r="BL171" i="2"/>
  <c r="BL163" i="2"/>
  <c r="BL155" i="2"/>
  <c r="BL152" i="2"/>
  <c r="BL149" i="2"/>
  <c r="BL146" i="2"/>
  <c r="BL185" i="2"/>
  <c r="BL176" i="2"/>
  <c r="BL168" i="2"/>
  <c r="BL160" i="2"/>
  <c r="BL143" i="2"/>
  <c r="BL181" i="2"/>
  <c r="BL173" i="2"/>
  <c r="BL165" i="2"/>
  <c r="BL157" i="2"/>
  <c r="BL186" i="2"/>
  <c r="BL178" i="2"/>
  <c r="BL170" i="2"/>
  <c r="BL162" i="2"/>
  <c r="BL154" i="2"/>
  <c r="BL151" i="2"/>
  <c r="BL148" i="2"/>
  <c r="BL145" i="2"/>
  <c r="BL183" i="2"/>
  <c r="BL175" i="2"/>
  <c r="BL167" i="2"/>
  <c r="BL159" i="2"/>
  <c r="BL180" i="2"/>
  <c r="BL172" i="2"/>
  <c r="BL164" i="2"/>
  <c r="BL156" i="2"/>
  <c r="BL153" i="2"/>
  <c r="BL150" i="2"/>
  <c r="BL139" i="2"/>
  <c r="BL177" i="2"/>
  <c r="BL169" i="2"/>
  <c r="BL161" i="2"/>
  <c r="BL147" i="2"/>
  <c r="BL144" i="2"/>
  <c r="BL130" i="2"/>
  <c r="BL122" i="2"/>
  <c r="BL114" i="2"/>
  <c r="BL111" i="2"/>
  <c r="BL105" i="2"/>
  <c r="BL97" i="2"/>
  <c r="BL89" i="2"/>
  <c r="BL136" i="2"/>
  <c r="BL127" i="2"/>
  <c r="BL119" i="2"/>
  <c r="BL102" i="2"/>
  <c r="BL94" i="2"/>
  <c r="BL132" i="2"/>
  <c r="BL124" i="2"/>
  <c r="BL116" i="2"/>
  <c r="BL110" i="2"/>
  <c r="BL107" i="2"/>
  <c r="BL99" i="2"/>
  <c r="BL129" i="2"/>
  <c r="BL121" i="2"/>
  <c r="BL113" i="2"/>
  <c r="BL104" i="2"/>
  <c r="BL140" i="2"/>
  <c r="BL138" i="2"/>
  <c r="BL137" i="2"/>
  <c r="BL135" i="2"/>
  <c r="BL134" i="2"/>
  <c r="BL126" i="2"/>
  <c r="BL118" i="2"/>
  <c r="BL109" i="2"/>
  <c r="BL131" i="2"/>
  <c r="BL123" i="2"/>
  <c r="BL115" i="2"/>
  <c r="BL106" i="2"/>
  <c r="BL98" i="2"/>
  <c r="BL142" i="2"/>
  <c r="BL128" i="2"/>
  <c r="BL120" i="2"/>
  <c r="BL112" i="2"/>
  <c r="BL103" i="2"/>
  <c r="BL95" i="2"/>
  <c r="BL133" i="2"/>
  <c r="BL125" i="2"/>
  <c r="BL117" i="2"/>
  <c r="BL108" i="2"/>
  <c r="BL100" i="2"/>
  <c r="BL85" i="2"/>
  <c r="BL79" i="2"/>
  <c r="BL73" i="2"/>
  <c r="BL62" i="2"/>
  <c r="BL56" i="2"/>
  <c r="BL48" i="2"/>
  <c r="BL45" i="2"/>
  <c r="BL96" i="2"/>
  <c r="BL90" i="2"/>
  <c r="BL82" i="2"/>
  <c r="BL70" i="2"/>
  <c r="BL101" i="2"/>
  <c r="BL91" i="2"/>
  <c r="BL88" i="2"/>
  <c r="BL78" i="2"/>
  <c r="BL75" i="2"/>
  <c r="BL64" i="2"/>
  <c r="BL87" i="2"/>
  <c r="BL84" i="2"/>
  <c r="BL81" i="2"/>
  <c r="BL72" i="2"/>
  <c r="BL61" i="2"/>
  <c r="BL55" i="2"/>
  <c r="BL69" i="2"/>
  <c r="BL66" i="2"/>
  <c r="BL58" i="2"/>
  <c r="BL92" i="2"/>
  <c r="BL80" i="2"/>
  <c r="BL77" i="2"/>
  <c r="BL74" i="2"/>
  <c r="BL63" i="2"/>
  <c r="BL49" i="2"/>
  <c r="BL46" i="2"/>
  <c r="BL86" i="2"/>
  <c r="BL83" i="2"/>
  <c r="BL71" i="2"/>
  <c r="BL60" i="2"/>
  <c r="BL57" i="2"/>
  <c r="BL54" i="2"/>
  <c r="BL93" i="2"/>
  <c r="BL76" i="2"/>
  <c r="BL68" i="2"/>
  <c r="BL65" i="2"/>
  <c r="BL51" i="2"/>
  <c r="BL59" i="2"/>
  <c r="BL47" i="2"/>
  <c r="BL42" i="2"/>
  <c r="BL38" i="2"/>
  <c r="BL24" i="2"/>
  <c r="BL21" i="2"/>
  <c r="BL18" i="2"/>
  <c r="BL12" i="2"/>
  <c r="BL9" i="2"/>
  <c r="BL41" i="2"/>
  <c r="BL35" i="2"/>
  <c r="BL29" i="2"/>
  <c r="BL8" i="2"/>
  <c r="BL44" i="2"/>
  <c r="BL32" i="2"/>
  <c r="BL26" i="2"/>
  <c r="BL23" i="2"/>
  <c r="BL20" i="2"/>
  <c r="BL17" i="2"/>
  <c r="BL14" i="2"/>
  <c r="BL43" i="2"/>
  <c r="BL40" i="2"/>
  <c r="BL37" i="2"/>
  <c r="BL11" i="2"/>
  <c r="BL34" i="2"/>
  <c r="BL31" i="2"/>
  <c r="BL28" i="2"/>
  <c r="BL4" i="2"/>
  <c r="BL67" i="2"/>
  <c r="BL52" i="2"/>
  <c r="BL39" i="2"/>
  <c r="BL25" i="2"/>
  <c r="BL22" i="2"/>
  <c r="BL19" i="2"/>
  <c r="BL16" i="2"/>
  <c r="BL13" i="2"/>
  <c r="BL50" i="2"/>
  <c r="BL36" i="2"/>
  <c r="BL30" i="2"/>
  <c r="BL10" i="2"/>
  <c r="BL53" i="2"/>
  <c r="BL33" i="2"/>
  <c r="BL27" i="2"/>
  <c r="BL15" i="2"/>
  <c r="BM6" i="2"/>
  <c r="AZ2" i="2"/>
  <c r="CE72" i="2"/>
  <c r="P72" i="2" s="1"/>
  <c r="CE99" i="2"/>
  <c r="P99" i="2" s="1"/>
  <c r="CE167" i="2"/>
  <c r="P167" i="2" s="1"/>
  <c r="CE306" i="2"/>
  <c r="P306" i="2" s="1"/>
  <c r="CE322" i="2"/>
  <c r="P322" i="2" s="1"/>
  <c r="CE347" i="2"/>
  <c r="P347" i="2" s="1"/>
  <c r="CE511" i="2"/>
  <c r="P511" i="2" s="1"/>
  <c r="CE355" i="2"/>
  <c r="P355" i="2" s="1"/>
  <c r="CE27" i="2"/>
  <c r="P27" i="2" s="1"/>
  <c r="CE265" i="2"/>
  <c r="P265" i="2" s="1"/>
  <c r="CE326" i="2"/>
  <c r="P326" i="2" s="1"/>
  <c r="CE459" i="2"/>
  <c r="P459" i="2" s="1"/>
  <c r="CE39" i="2"/>
  <c r="P39" i="2" s="1"/>
  <c r="CE70" i="2"/>
  <c r="P70" i="2" s="1"/>
  <c r="CE158" i="2"/>
  <c r="P158" i="2" s="1"/>
  <c r="CE413" i="2"/>
  <c r="P413" i="2" s="1"/>
  <c r="CE468" i="2"/>
  <c r="P468" i="2" s="1"/>
  <c r="CE54" i="2"/>
  <c r="P54" i="2" s="1"/>
  <c r="CE92" i="2"/>
  <c r="P92" i="2" s="1"/>
  <c r="CE412" i="2"/>
  <c r="P412" i="2" s="1"/>
  <c r="CE464" i="2"/>
  <c r="P464" i="2" s="1"/>
  <c r="CD36" i="2"/>
  <c r="CD32" i="2"/>
  <c r="CD65" i="2"/>
  <c r="CD46" i="2"/>
  <c r="CD133" i="2"/>
  <c r="CD129" i="2"/>
  <c r="CD124" i="2"/>
  <c r="CD94" i="2"/>
  <c r="CD130" i="2"/>
  <c r="CD161" i="2"/>
  <c r="CD148" i="2"/>
  <c r="CD163" i="2"/>
  <c r="CD158" i="2"/>
  <c r="CD197" i="2"/>
  <c r="CD212" i="2"/>
  <c r="CD273" i="2"/>
  <c r="CD262" i="2"/>
  <c r="CD251" i="2"/>
  <c r="CD280" i="2"/>
  <c r="CD299" i="2"/>
  <c r="CD310" i="2"/>
  <c r="CD298" i="2"/>
  <c r="CD323" i="2"/>
  <c r="CD347" i="2"/>
  <c r="CD349" i="2"/>
  <c r="CD364" i="2"/>
  <c r="CD399" i="2"/>
  <c r="CD394" i="2"/>
  <c r="CD393" i="2"/>
  <c r="CD434" i="2"/>
  <c r="CD441" i="2"/>
  <c r="CD466" i="2"/>
  <c r="CD471" i="2"/>
  <c r="CD505" i="2"/>
  <c r="CD513" i="2"/>
  <c r="CD522" i="2"/>
  <c r="CD532" i="2"/>
  <c r="CE210" i="2" l="1"/>
  <c r="P210" i="2" s="1"/>
  <c r="CE4" i="2"/>
  <c r="P4" i="2" s="1"/>
  <c r="G14" i="5" s="1"/>
  <c r="CE418" i="2"/>
  <c r="P418" i="2" s="1"/>
  <c r="CE333" i="2"/>
  <c r="P333" i="2" s="1"/>
  <c r="CE536" i="2"/>
  <c r="P536" i="2" s="1"/>
  <c r="CE329" i="2"/>
  <c r="P329" i="2" s="1"/>
  <c r="CE260" i="2"/>
  <c r="P260" i="2" s="1"/>
  <c r="CE266" i="2"/>
  <c r="P266" i="2" s="1"/>
  <c r="CE295" i="2"/>
  <c r="P295" i="2" s="1"/>
  <c r="CE201" i="2"/>
  <c r="P201" i="2" s="1"/>
  <c r="CE128" i="2"/>
  <c r="P128" i="2" s="1"/>
  <c r="CE374" i="2"/>
  <c r="P374" i="2" s="1"/>
  <c r="BM533" i="2"/>
  <c r="BM535" i="2"/>
  <c r="BM532" i="2"/>
  <c r="BM537" i="2"/>
  <c r="BM534" i="2"/>
  <c r="BM531" i="2"/>
  <c r="BM536" i="2"/>
  <c r="BM526" i="2"/>
  <c r="BM523" i="2"/>
  <c r="BM520" i="2"/>
  <c r="BM525" i="2"/>
  <c r="BM528" i="2"/>
  <c r="BM522" i="2"/>
  <c r="BM519" i="2"/>
  <c r="BM527" i="2"/>
  <c r="BM530" i="2"/>
  <c r="BM529" i="2"/>
  <c r="BM524" i="2"/>
  <c r="BM510" i="2"/>
  <c r="BM515" i="2"/>
  <c r="BM518" i="2"/>
  <c r="BM512" i="2"/>
  <c r="BM509" i="2"/>
  <c r="BM514" i="2"/>
  <c r="BM517" i="2"/>
  <c r="BM511" i="2"/>
  <c r="BM521" i="2"/>
  <c r="BM516" i="2"/>
  <c r="BM513" i="2"/>
  <c r="BM507" i="2"/>
  <c r="BM499" i="2"/>
  <c r="BM508" i="2"/>
  <c r="BM504" i="2"/>
  <c r="BM496" i="2"/>
  <c r="BM501" i="2"/>
  <c r="BM506" i="2"/>
  <c r="BM498" i="2"/>
  <c r="BM503" i="2"/>
  <c r="BM500" i="2"/>
  <c r="BM505" i="2"/>
  <c r="BM502" i="2"/>
  <c r="BM492" i="2"/>
  <c r="BM484" i="2"/>
  <c r="BM481" i="2"/>
  <c r="BM489" i="2"/>
  <c r="BM478" i="2"/>
  <c r="BM494" i="2"/>
  <c r="BM486" i="2"/>
  <c r="BM475" i="2"/>
  <c r="BM491" i="2"/>
  <c r="BM483" i="2"/>
  <c r="BM480" i="2"/>
  <c r="BM472" i="2"/>
  <c r="BM488" i="2"/>
  <c r="BM477" i="2"/>
  <c r="BM490" i="2"/>
  <c r="BM482" i="2"/>
  <c r="BM479" i="2"/>
  <c r="BM497" i="2"/>
  <c r="BM495" i="2"/>
  <c r="BM487" i="2"/>
  <c r="BM476" i="2"/>
  <c r="BM468" i="2"/>
  <c r="BM460" i="2"/>
  <c r="BM452" i="2"/>
  <c r="BM485" i="2"/>
  <c r="BM465" i="2"/>
  <c r="BM457" i="2"/>
  <c r="BM471" i="2"/>
  <c r="BM470" i="2"/>
  <c r="BM462" i="2"/>
  <c r="BM454" i="2"/>
  <c r="BM467" i="2"/>
  <c r="BM459" i="2"/>
  <c r="BM464" i="2"/>
  <c r="BM474" i="2"/>
  <c r="BM469" i="2"/>
  <c r="BM461" i="2"/>
  <c r="BM453" i="2"/>
  <c r="BM493" i="2"/>
  <c r="BM466" i="2"/>
  <c r="BM458" i="2"/>
  <c r="BM473" i="2"/>
  <c r="BM463" i="2"/>
  <c r="BM448" i="2"/>
  <c r="BM444" i="2"/>
  <c r="BM440" i="2"/>
  <c r="BM437" i="2"/>
  <c r="BM428" i="2"/>
  <c r="BM456" i="2"/>
  <c r="BM434" i="2"/>
  <c r="BM447" i="2"/>
  <c r="BM443" i="2"/>
  <c r="BM439" i="2"/>
  <c r="BM431" i="2"/>
  <c r="BM451" i="2"/>
  <c r="BM436" i="2"/>
  <c r="BM450" i="2"/>
  <c r="BM446" i="2"/>
  <c r="BM442" i="2"/>
  <c r="BM455" i="2"/>
  <c r="BM438" i="2"/>
  <c r="BM449" i="2"/>
  <c r="BM445" i="2"/>
  <c r="BM441" i="2"/>
  <c r="BM435" i="2"/>
  <c r="BM432" i="2"/>
  <c r="BM423" i="2"/>
  <c r="BM415" i="2"/>
  <c r="BM407" i="2"/>
  <c r="BM426" i="2"/>
  <c r="BM420" i="2"/>
  <c r="BM412" i="2"/>
  <c r="BM417" i="2"/>
  <c r="BM409" i="2"/>
  <c r="BM429" i="2"/>
  <c r="BM425" i="2"/>
  <c r="BM422" i="2"/>
  <c r="BM419" i="2"/>
  <c r="BM411" i="2"/>
  <c r="BM424" i="2"/>
  <c r="BM416" i="2"/>
  <c r="BM433" i="2"/>
  <c r="BM421" i="2"/>
  <c r="BM413" i="2"/>
  <c r="BM430" i="2"/>
  <c r="BM427" i="2"/>
  <c r="BM418" i="2"/>
  <c r="BM408" i="2"/>
  <c r="BM406" i="2"/>
  <c r="BM398" i="2"/>
  <c r="BM390" i="2"/>
  <c r="BM403" i="2"/>
  <c r="BM395" i="2"/>
  <c r="BM387" i="2"/>
  <c r="BM400" i="2"/>
  <c r="BM392" i="2"/>
  <c r="BM414" i="2"/>
  <c r="BM410" i="2"/>
  <c r="BM405" i="2"/>
  <c r="BM397" i="2"/>
  <c r="BM389" i="2"/>
  <c r="BM399" i="2"/>
  <c r="BM391" i="2"/>
  <c r="BM404" i="2"/>
  <c r="BM396" i="2"/>
  <c r="BM401" i="2"/>
  <c r="BM393" i="2"/>
  <c r="BM385" i="2"/>
  <c r="BM388" i="2"/>
  <c r="BM378" i="2"/>
  <c r="BM370" i="2"/>
  <c r="BM386" i="2"/>
  <c r="BM383" i="2"/>
  <c r="BM375" i="2"/>
  <c r="BM367" i="2"/>
  <c r="BM394" i="2"/>
  <c r="BM380" i="2"/>
  <c r="BM372" i="2"/>
  <c r="BM377" i="2"/>
  <c r="BM369" i="2"/>
  <c r="BM382" i="2"/>
  <c r="BM374" i="2"/>
  <c r="BM366" i="2"/>
  <c r="BM379" i="2"/>
  <c r="BM371" i="2"/>
  <c r="BM384" i="2"/>
  <c r="BM376" i="2"/>
  <c r="BM368" i="2"/>
  <c r="BM402" i="2"/>
  <c r="BM381" i="2"/>
  <c r="BM373" i="2"/>
  <c r="BM364" i="2"/>
  <c r="BM358" i="2"/>
  <c r="BM350" i="2"/>
  <c r="BM342" i="2"/>
  <c r="BM355" i="2"/>
  <c r="BM347" i="2"/>
  <c r="BM360" i="2"/>
  <c r="BM357" i="2"/>
  <c r="BM349" i="2"/>
  <c r="BM341" i="2"/>
  <c r="BM362" i="2"/>
  <c r="BM354" i="2"/>
  <c r="BM346" i="2"/>
  <c r="BM359" i="2"/>
  <c r="BM351" i="2"/>
  <c r="BM343" i="2"/>
  <c r="BM365" i="2"/>
  <c r="BM363" i="2"/>
  <c r="BM356" i="2"/>
  <c r="BM348" i="2"/>
  <c r="BM361" i="2"/>
  <c r="BM353" i="2"/>
  <c r="BM345" i="2"/>
  <c r="BM335" i="2"/>
  <c r="BM327" i="2"/>
  <c r="BM332" i="2"/>
  <c r="BM324" i="2"/>
  <c r="BM344" i="2"/>
  <c r="BM337" i="2"/>
  <c r="BM329" i="2"/>
  <c r="BM321" i="2"/>
  <c r="BM334" i="2"/>
  <c r="BM326" i="2"/>
  <c r="BM331" i="2"/>
  <c r="BM323" i="2"/>
  <c r="BM336" i="2"/>
  <c r="BM328" i="2"/>
  <c r="BM320" i="2"/>
  <c r="BM339" i="2"/>
  <c r="BM333" i="2"/>
  <c r="BM325" i="2"/>
  <c r="BM317" i="2"/>
  <c r="BM352" i="2"/>
  <c r="BM340" i="2"/>
  <c r="BM338" i="2"/>
  <c r="BM330" i="2"/>
  <c r="BM322" i="2"/>
  <c r="BM318" i="2"/>
  <c r="BM311" i="2"/>
  <c r="BM303" i="2"/>
  <c r="BM295" i="2"/>
  <c r="BM308" i="2"/>
  <c r="BM300" i="2"/>
  <c r="BM292" i="2"/>
  <c r="BM284" i="2"/>
  <c r="BM313" i="2"/>
  <c r="BM305" i="2"/>
  <c r="BM297" i="2"/>
  <c r="BM289" i="2"/>
  <c r="BM310" i="2"/>
  <c r="BM302" i="2"/>
  <c r="BM294" i="2"/>
  <c r="BM286" i="2"/>
  <c r="BM315" i="2"/>
  <c r="BM307" i="2"/>
  <c r="BM299" i="2"/>
  <c r="BM291" i="2"/>
  <c r="BM283" i="2"/>
  <c r="BM275" i="2"/>
  <c r="BM312" i="2"/>
  <c r="BM304" i="2"/>
  <c r="BM296" i="2"/>
  <c r="BM288" i="2"/>
  <c r="BM280" i="2"/>
  <c r="BM272" i="2"/>
  <c r="BM319" i="2"/>
  <c r="BM309" i="2"/>
  <c r="BM301" i="2"/>
  <c r="BM293" i="2"/>
  <c r="BM285" i="2"/>
  <c r="BM277" i="2"/>
  <c r="BM269" i="2"/>
  <c r="BM316" i="2"/>
  <c r="BM314" i="2"/>
  <c r="BM306" i="2"/>
  <c r="BM298" i="2"/>
  <c r="BM260" i="2"/>
  <c r="BM244" i="2"/>
  <c r="BM236" i="2"/>
  <c r="BM287" i="2"/>
  <c r="BM274" i="2"/>
  <c r="BM265" i="2"/>
  <c r="BM257" i="2"/>
  <c r="BM251" i="2"/>
  <c r="BM247" i="2"/>
  <c r="BM241" i="2"/>
  <c r="BM233" i="2"/>
  <c r="BM290" i="2"/>
  <c r="BM279" i="2"/>
  <c r="BM262" i="2"/>
  <c r="BM254" i="2"/>
  <c r="BM238" i="2"/>
  <c r="BM281" i="2"/>
  <c r="BM271" i="2"/>
  <c r="BM259" i="2"/>
  <c r="BM250" i="2"/>
  <c r="BM246" i="2"/>
  <c r="BM243" i="2"/>
  <c r="BM235" i="2"/>
  <c r="BM267" i="2"/>
  <c r="BM264" i="2"/>
  <c r="BM256" i="2"/>
  <c r="BM253" i="2"/>
  <c r="BM240" i="2"/>
  <c r="BM282" i="2"/>
  <c r="BM276" i="2"/>
  <c r="BM273" i="2"/>
  <c r="BM268" i="2"/>
  <c r="BM261" i="2"/>
  <c r="BM249" i="2"/>
  <c r="BM245" i="2"/>
  <c r="BM237" i="2"/>
  <c r="BM278" i="2"/>
  <c r="BM258" i="2"/>
  <c r="BM242" i="2"/>
  <c r="BM270" i="2"/>
  <c r="BM266" i="2"/>
  <c r="BM263" i="2"/>
  <c r="BM234" i="2"/>
  <c r="BM224" i="2"/>
  <c r="BM213" i="2"/>
  <c r="BM207" i="2"/>
  <c r="BM193" i="2"/>
  <c r="BM252" i="2"/>
  <c r="BM229" i="2"/>
  <c r="BM221" i="2"/>
  <c r="BM218" i="2"/>
  <c r="BM204" i="2"/>
  <c r="BM201" i="2"/>
  <c r="BM190" i="2"/>
  <c r="BM231" i="2"/>
  <c r="BM226" i="2"/>
  <c r="BM215" i="2"/>
  <c r="BM212" i="2"/>
  <c r="BM209" i="2"/>
  <c r="BM198" i="2"/>
  <c r="BM195" i="2"/>
  <c r="BM187" i="2"/>
  <c r="BM239" i="2"/>
  <c r="BM223" i="2"/>
  <c r="BM220" i="2"/>
  <c r="BM206" i="2"/>
  <c r="BM192" i="2"/>
  <c r="BM232" i="2"/>
  <c r="BM228" i="2"/>
  <c r="BM217" i="2"/>
  <c r="BM203" i="2"/>
  <c r="BM200" i="2"/>
  <c r="BM189" i="2"/>
  <c r="BM225" i="2"/>
  <c r="BM214" i="2"/>
  <c r="BM211" i="2"/>
  <c r="BM208" i="2"/>
  <c r="BM197" i="2"/>
  <c r="BM194" i="2"/>
  <c r="BM186" i="2"/>
  <c r="BM255" i="2"/>
  <c r="BM248" i="2"/>
  <c r="BM230" i="2"/>
  <c r="BM222" i="2"/>
  <c r="BM219" i="2"/>
  <c r="BM205" i="2"/>
  <c r="BM202" i="2"/>
  <c r="BM191" i="2"/>
  <c r="BM227" i="2"/>
  <c r="BM216" i="2"/>
  <c r="BM210" i="2"/>
  <c r="BM199" i="2"/>
  <c r="BM196" i="2"/>
  <c r="BM179" i="2"/>
  <c r="BM171" i="2"/>
  <c r="BM163" i="2"/>
  <c r="BM155" i="2"/>
  <c r="BM152" i="2"/>
  <c r="BM149" i="2"/>
  <c r="BM146" i="2"/>
  <c r="BM138" i="2"/>
  <c r="BM185" i="2"/>
  <c r="BM176" i="2"/>
  <c r="BM168" i="2"/>
  <c r="BM160" i="2"/>
  <c r="BM188" i="2"/>
  <c r="BM181" i="2"/>
  <c r="BM173" i="2"/>
  <c r="BM165" i="2"/>
  <c r="BM157" i="2"/>
  <c r="BM178" i="2"/>
  <c r="BM170" i="2"/>
  <c r="BM162" i="2"/>
  <c r="BM154" i="2"/>
  <c r="BM151" i="2"/>
  <c r="BM148" i="2"/>
  <c r="BM145" i="2"/>
  <c r="BM183" i="2"/>
  <c r="BM175" i="2"/>
  <c r="BM167" i="2"/>
  <c r="BM159" i="2"/>
  <c r="BM180" i="2"/>
  <c r="BM172" i="2"/>
  <c r="BM164" i="2"/>
  <c r="BM156" i="2"/>
  <c r="BM153" i="2"/>
  <c r="BM150" i="2"/>
  <c r="BM184" i="2"/>
  <c r="BM177" i="2"/>
  <c r="BM169" i="2"/>
  <c r="BM161" i="2"/>
  <c r="BM147" i="2"/>
  <c r="BM144" i="2"/>
  <c r="BM182" i="2"/>
  <c r="BM174" i="2"/>
  <c r="BM166" i="2"/>
  <c r="BM158" i="2"/>
  <c r="BM141" i="2"/>
  <c r="BM136" i="2"/>
  <c r="BM127" i="2"/>
  <c r="BM119" i="2"/>
  <c r="BM102" i="2"/>
  <c r="BM94" i="2"/>
  <c r="BM132" i="2"/>
  <c r="BM124" i="2"/>
  <c r="BM116" i="2"/>
  <c r="BM110" i="2"/>
  <c r="BM107" i="2"/>
  <c r="BM99" i="2"/>
  <c r="BM91" i="2"/>
  <c r="BM129" i="2"/>
  <c r="BM121" i="2"/>
  <c r="BM113" i="2"/>
  <c r="BM104" i="2"/>
  <c r="BM96" i="2"/>
  <c r="BM140" i="2"/>
  <c r="BM137" i="2"/>
  <c r="BM135" i="2"/>
  <c r="BM134" i="2"/>
  <c r="BM126" i="2"/>
  <c r="BM118" i="2"/>
  <c r="BM109" i="2"/>
  <c r="BM131" i="2"/>
  <c r="BM123" i="2"/>
  <c r="BM115" i="2"/>
  <c r="BM106" i="2"/>
  <c r="BM143" i="2"/>
  <c r="BM142" i="2"/>
  <c r="BM139" i="2"/>
  <c r="BM128" i="2"/>
  <c r="BM120" i="2"/>
  <c r="BM112" i="2"/>
  <c r="BM103" i="2"/>
  <c r="BM133" i="2"/>
  <c r="BM125" i="2"/>
  <c r="BM117" i="2"/>
  <c r="BM108" i="2"/>
  <c r="BM100" i="2"/>
  <c r="BM92" i="2"/>
  <c r="BM130" i="2"/>
  <c r="BM122" i="2"/>
  <c r="BM114" i="2"/>
  <c r="BM111" i="2"/>
  <c r="BM105" i="2"/>
  <c r="BM97" i="2"/>
  <c r="BM90" i="2"/>
  <c r="BM82" i="2"/>
  <c r="BM70" i="2"/>
  <c r="BM67" i="2"/>
  <c r="BM59" i="2"/>
  <c r="BM53" i="2"/>
  <c r="BM101" i="2"/>
  <c r="BM95" i="2"/>
  <c r="BM88" i="2"/>
  <c r="BM78" i="2"/>
  <c r="BM75" i="2"/>
  <c r="BM98" i="2"/>
  <c r="BM87" i="2"/>
  <c r="BM84" i="2"/>
  <c r="BM81" i="2"/>
  <c r="BM72" i="2"/>
  <c r="BM61" i="2"/>
  <c r="BM55" i="2"/>
  <c r="BM69" i="2"/>
  <c r="BM66" i="2"/>
  <c r="BM58" i="2"/>
  <c r="BM80" i="2"/>
  <c r="BM77" i="2"/>
  <c r="BM74" i="2"/>
  <c r="BM63" i="2"/>
  <c r="BM86" i="2"/>
  <c r="BM83" i="2"/>
  <c r="BM71" i="2"/>
  <c r="BM60" i="2"/>
  <c r="BM57" i="2"/>
  <c r="BM54" i="2"/>
  <c r="BM43" i="2"/>
  <c r="BM93" i="2"/>
  <c r="BM76" i="2"/>
  <c r="BM68" i="2"/>
  <c r="BM65" i="2"/>
  <c r="BM51" i="2"/>
  <c r="BM89" i="2"/>
  <c r="BM85" i="2"/>
  <c r="BM79" i="2"/>
  <c r="BM73" i="2"/>
  <c r="BM62" i="2"/>
  <c r="BM56" i="2"/>
  <c r="BM49" i="2"/>
  <c r="BM41" i="2"/>
  <c r="BM35" i="2"/>
  <c r="BM29" i="2"/>
  <c r="BM8" i="2"/>
  <c r="BM64" i="2"/>
  <c r="BM44" i="2"/>
  <c r="BM32" i="2"/>
  <c r="BM26" i="2"/>
  <c r="BM23" i="2"/>
  <c r="BM20" i="2"/>
  <c r="BM17" i="2"/>
  <c r="BM14" i="2"/>
  <c r="BM4" i="2"/>
  <c r="BM40" i="2"/>
  <c r="BM37" i="2"/>
  <c r="BM11" i="2"/>
  <c r="BM45" i="2"/>
  <c r="BM34" i="2"/>
  <c r="BM31" i="2"/>
  <c r="BM28" i="2"/>
  <c r="BM52" i="2"/>
  <c r="BM39" i="2"/>
  <c r="BM25" i="2"/>
  <c r="BM22" i="2"/>
  <c r="BM19" i="2"/>
  <c r="BM16" i="2"/>
  <c r="BM13" i="2"/>
  <c r="BM50" i="2"/>
  <c r="BM48" i="2"/>
  <c r="BM36" i="2"/>
  <c r="BM30" i="2"/>
  <c r="BM10" i="2"/>
  <c r="BM12" i="2"/>
  <c r="BM9" i="2"/>
  <c r="BM33" i="2"/>
  <c r="BM27" i="2"/>
  <c r="BM15" i="2"/>
  <c r="BM47" i="2"/>
  <c r="BM46" i="2"/>
  <c r="BM42" i="2"/>
  <c r="BM38" i="2"/>
  <c r="BM24" i="2"/>
  <c r="BM21" i="2"/>
  <c r="BM18" i="2"/>
  <c r="CE371" i="2"/>
  <c r="P371" i="2" s="1"/>
  <c r="CE252" i="2"/>
  <c r="P252" i="2" s="1"/>
  <c r="CE533" i="2"/>
  <c r="P533" i="2" s="1"/>
  <c r="CE325" i="2"/>
  <c r="P325" i="2" s="1"/>
  <c r="CE147" i="2"/>
  <c r="P147" i="2" s="1"/>
  <c r="CE528" i="2"/>
  <c r="P528" i="2" s="1"/>
  <c r="CE352" i="2"/>
  <c r="P352" i="2" s="1"/>
  <c r="CE137" i="2"/>
  <c r="P137" i="2" s="1"/>
  <c r="CE236" i="2"/>
  <c r="P236" i="2" s="1"/>
  <c r="CD45" i="2"/>
  <c r="CD175" i="2"/>
  <c r="CD190" i="2"/>
  <c r="CD232" i="2"/>
  <c r="CD260" i="2"/>
  <c r="CD297" i="2"/>
  <c r="CD367" i="2"/>
  <c r="CD421" i="2"/>
  <c r="CE155" i="2"/>
  <c r="P155" i="2" s="1"/>
  <c r="CE274" i="2"/>
  <c r="P274" i="2" s="1"/>
  <c r="CE28" i="2"/>
  <c r="P28" i="2" s="1"/>
  <c r="CE379" i="2"/>
  <c r="P379" i="2" s="1"/>
  <c r="CE197" i="2"/>
  <c r="P197" i="2" s="1"/>
  <c r="CE18" i="2"/>
  <c r="P18" i="2" s="1"/>
  <c r="CE386" i="2"/>
  <c r="P386" i="2" s="1"/>
  <c r="CE327" i="2"/>
  <c r="P327" i="2" s="1"/>
  <c r="CE150" i="2"/>
  <c r="P150" i="2" s="1"/>
  <c r="CE356" i="2"/>
  <c r="P356" i="2" s="1"/>
  <c r="CD37" i="2"/>
  <c r="CD60" i="2"/>
  <c r="CD73" i="2"/>
  <c r="CD126" i="2"/>
  <c r="CD191" i="2"/>
  <c r="CD355" i="2"/>
  <c r="CD382" i="2"/>
  <c r="CD398" i="2"/>
  <c r="CE105" i="2"/>
  <c r="P105" i="2" s="1"/>
  <c r="CE409" i="2"/>
  <c r="P409" i="2" s="1"/>
  <c r="CE290" i="2"/>
  <c r="P290" i="2" s="1"/>
  <c r="CE48" i="2"/>
  <c r="P48" i="2" s="1"/>
  <c r="CE377" i="2"/>
  <c r="P377" i="2" s="1"/>
  <c r="CE225" i="2"/>
  <c r="P225" i="2" s="1"/>
  <c r="CE46" i="2"/>
  <c r="P46" i="2" s="1"/>
  <c r="CE348" i="2"/>
  <c r="P348" i="2" s="1"/>
  <c r="CE172" i="2"/>
  <c r="P172" i="2" s="1"/>
  <c r="CE346" i="2"/>
  <c r="P346" i="2" s="1"/>
  <c r="CD102" i="2"/>
  <c r="CD307" i="2"/>
  <c r="CD336" i="2"/>
  <c r="CD402" i="2"/>
  <c r="CD425" i="2"/>
  <c r="CD453" i="2"/>
  <c r="CD500" i="2"/>
  <c r="CD529" i="2"/>
  <c r="CE281" i="2"/>
  <c r="P281" i="2" s="1"/>
  <c r="CE66" i="2"/>
  <c r="P66" i="2" s="1"/>
  <c r="CE446" i="2"/>
  <c r="P446" i="2" s="1"/>
  <c r="CE390" i="2"/>
  <c r="P390" i="2" s="1"/>
  <c r="CE216" i="2"/>
  <c r="P216" i="2" s="1"/>
  <c r="CE163" i="2"/>
  <c r="P163" i="2" s="1"/>
  <c r="CE345" i="2"/>
  <c r="P345" i="2" s="1"/>
  <c r="CE519" i="2"/>
  <c r="P519" i="2" s="1"/>
  <c r="CD26" i="2"/>
  <c r="CD87" i="2"/>
  <c r="CD141" i="2"/>
  <c r="CD301" i="2"/>
  <c r="CD295" i="2"/>
  <c r="CE88" i="2"/>
  <c r="P88" i="2" s="1"/>
  <c r="CE456" i="2"/>
  <c r="P456" i="2" s="1"/>
  <c r="CE239" i="2"/>
  <c r="P239" i="2" s="1"/>
  <c r="CE49" i="2"/>
  <c r="P49" i="2" s="1"/>
  <c r="CE222" i="2"/>
  <c r="P222" i="2" s="1"/>
  <c r="CE341" i="2"/>
  <c r="P341" i="2" s="1"/>
  <c r="CE146" i="2"/>
  <c r="P146" i="2" s="1"/>
  <c r="CD122" i="2"/>
  <c r="CD155" i="2"/>
  <c r="CD226" i="2"/>
  <c r="CD427" i="2"/>
  <c r="CD462" i="2"/>
  <c r="CD535" i="2"/>
  <c r="CE156" i="2"/>
  <c r="P156" i="2" s="1"/>
  <c r="CE500" i="2"/>
  <c r="P500" i="2" s="1"/>
  <c r="CE292" i="2"/>
  <c r="P292" i="2" s="1"/>
  <c r="CE65" i="2"/>
  <c r="P65" i="2" s="1"/>
  <c r="CE426" i="2"/>
  <c r="P426" i="2" s="1"/>
  <c r="CE77" i="2"/>
  <c r="P77" i="2" s="1"/>
  <c r="CD34" i="2"/>
  <c r="CD165" i="2"/>
  <c r="CD199" i="2"/>
  <c r="CD255" i="2"/>
  <c r="CD335" i="2"/>
  <c r="CD380" i="2"/>
  <c r="CD460" i="2"/>
  <c r="CD508" i="2"/>
  <c r="CD528" i="2"/>
  <c r="CE130" i="2"/>
  <c r="P130" i="2" s="1"/>
  <c r="CE287" i="2"/>
  <c r="P287" i="2" s="1"/>
  <c r="CE43" i="2"/>
  <c r="P43" i="2" s="1"/>
  <c r="CE407" i="2"/>
  <c r="P407" i="2" s="1"/>
  <c r="CE226" i="2"/>
  <c r="P226" i="2" s="1"/>
  <c r="CE85" i="2"/>
  <c r="P85" i="2" s="1"/>
  <c r="CD92" i="2"/>
  <c r="CD118" i="2"/>
  <c r="CD275" i="2"/>
  <c r="CD340" i="2"/>
  <c r="CD344" i="2"/>
  <c r="CD383" i="2"/>
  <c r="CD411" i="2"/>
  <c r="CD501" i="2"/>
  <c r="CE53" i="2"/>
  <c r="P53" i="2" s="1"/>
  <c r="CE421" i="2"/>
  <c r="P421" i="2" s="1"/>
  <c r="CE25" i="2"/>
  <c r="P25" i="2" s="1"/>
  <c r="CE381" i="2"/>
  <c r="P381" i="2" s="1"/>
  <c r="CE191" i="2"/>
  <c r="P191" i="2" s="1"/>
  <c r="CE368" i="2"/>
  <c r="P368" i="2" s="1"/>
  <c r="CE321" i="2"/>
  <c r="P321" i="2" s="1"/>
  <c r="CD91" i="2"/>
  <c r="CD119" i="2"/>
  <c r="CD182" i="2"/>
  <c r="CD218" i="2"/>
  <c r="CD253" i="2"/>
  <c r="CD263" i="2"/>
  <c r="CE124" i="2"/>
  <c r="P124" i="2" s="1"/>
  <c r="CE74" i="2"/>
  <c r="P74" i="2" s="1"/>
  <c r="CE411" i="2"/>
  <c r="P411" i="2" s="1"/>
  <c r="CE185" i="2"/>
  <c r="P185" i="2" s="1"/>
  <c r="CE427" i="2"/>
  <c r="P427" i="2" s="1"/>
  <c r="CE41" i="2"/>
  <c r="P41" i="2" s="1"/>
  <c r="CE205" i="2"/>
  <c r="P205" i="2" s="1"/>
  <c r="CE50" i="2"/>
  <c r="P50" i="2" s="1"/>
  <c r="CE370" i="2"/>
  <c r="P370" i="2" s="1"/>
  <c r="CD20" i="2"/>
  <c r="CD117" i="2"/>
  <c r="CD113" i="2"/>
  <c r="CD235" i="2"/>
  <c r="CD292" i="2"/>
  <c r="CD377" i="2"/>
  <c r="CD463" i="2"/>
  <c r="CE89" i="2"/>
  <c r="P89" i="2" s="1"/>
  <c r="CE417" i="2"/>
  <c r="P417" i="2" s="1"/>
  <c r="CE213" i="2"/>
  <c r="P213" i="2" s="1"/>
  <c r="CE416" i="2"/>
  <c r="P416" i="2" s="1"/>
  <c r="CE62" i="2"/>
  <c r="P62" i="2" s="1"/>
  <c r="CE398" i="2"/>
  <c r="P398" i="2" s="1"/>
  <c r="CE231" i="2"/>
  <c r="P231" i="2" s="1"/>
  <c r="CE396" i="2"/>
  <c r="P396" i="2" s="1"/>
  <c r="CD84" i="2"/>
  <c r="CD213" i="2"/>
  <c r="CD331" i="2"/>
  <c r="CD426" i="2"/>
  <c r="CD459" i="2"/>
  <c r="CD524" i="2"/>
  <c r="CE280" i="2"/>
  <c r="P280" i="2" s="1"/>
  <c r="CE123" i="2"/>
  <c r="P123" i="2" s="1"/>
  <c r="CE254" i="2"/>
  <c r="P254" i="2" s="1"/>
  <c r="CE98" i="2"/>
  <c r="P98" i="2" s="1"/>
  <c r="CE428" i="2"/>
  <c r="P428" i="2" s="1"/>
  <c r="CE9" i="2"/>
  <c r="P9" i="2" s="1"/>
  <c r="CE217" i="2"/>
  <c r="P217" i="2" s="1"/>
  <c r="CD33" i="2"/>
  <c r="CD42" i="2"/>
  <c r="CD82" i="2"/>
  <c r="CD127" i="2"/>
  <c r="CD183" i="2"/>
  <c r="CD201" i="2"/>
  <c r="CD343" i="2"/>
  <c r="CD375" i="2"/>
  <c r="CD435" i="2"/>
  <c r="CD507" i="2"/>
  <c r="CE304" i="2"/>
  <c r="P304" i="2" s="1"/>
  <c r="CE230" i="2"/>
  <c r="P230" i="2" s="1"/>
  <c r="CE448" i="2"/>
  <c r="P448" i="2" s="1"/>
  <c r="CE278" i="2"/>
  <c r="P278" i="2" s="1"/>
  <c r="CE221" i="2"/>
  <c r="P221" i="2" s="1"/>
  <c r="CE30" i="2"/>
  <c r="P30" i="2" s="1"/>
  <c r="CE397" i="2"/>
  <c r="P397" i="2" s="1"/>
  <c r="CE255" i="2"/>
  <c r="P255" i="2" s="1"/>
  <c r="CD71" i="2"/>
  <c r="CD56" i="2"/>
  <c r="CD138" i="2"/>
  <c r="CD204" i="2"/>
  <c r="CD264" i="2"/>
  <c r="CD272" i="2"/>
  <c r="CD362" i="2"/>
  <c r="CD385" i="2"/>
  <c r="CD442" i="2"/>
  <c r="CD497" i="2"/>
  <c r="CE350" i="2"/>
  <c r="P350" i="2" s="1"/>
  <c r="CE132" i="2"/>
  <c r="P132" i="2" s="1"/>
  <c r="CE482" i="2"/>
  <c r="P482" i="2" s="1"/>
  <c r="CE111" i="2"/>
  <c r="P111" i="2" s="1"/>
  <c r="CE465" i="2"/>
  <c r="P465" i="2" s="1"/>
  <c r="CE117" i="2"/>
  <c r="P117" i="2" s="1"/>
  <c r="CE440" i="2"/>
  <c r="P440" i="2" s="1"/>
  <c r="CD11" i="2"/>
  <c r="CD90" i="2"/>
  <c r="CD106" i="2"/>
  <c r="CD192" i="2"/>
  <c r="CD279" i="2"/>
  <c r="CD330" i="2"/>
  <c r="CD373" i="2"/>
  <c r="CD452" i="2"/>
  <c r="CD509" i="2"/>
  <c r="CE488" i="2"/>
  <c r="P488" i="2" s="1"/>
  <c r="CE300" i="2"/>
  <c r="P300" i="2" s="1"/>
  <c r="CE460" i="2"/>
  <c r="P460" i="2" s="1"/>
  <c r="CE466" i="2"/>
  <c r="P466" i="2" s="1"/>
  <c r="CE271" i="2"/>
  <c r="P271" i="2" s="1"/>
  <c r="CE473" i="2"/>
  <c r="P473" i="2" s="1"/>
  <c r="CD70" i="2"/>
  <c r="CD237" i="2"/>
  <c r="CD286" i="2"/>
  <c r="CD378" i="2"/>
  <c r="CD455" i="2"/>
  <c r="CD502" i="2"/>
  <c r="CE453" i="2"/>
  <c r="P453" i="2" s="1"/>
  <c r="CE86" i="2"/>
  <c r="P86" i="2" s="1"/>
  <c r="CE218" i="2"/>
  <c r="P218" i="2" s="1"/>
  <c r="CE20" i="2"/>
  <c r="P20" i="2" s="1"/>
  <c r="CE387" i="2"/>
  <c r="P387" i="2" s="1"/>
  <c r="CE42" i="2"/>
  <c r="P42" i="2" s="1"/>
  <c r="CE391" i="2"/>
  <c r="P391" i="2" s="1"/>
  <c r="CE36" i="2"/>
  <c r="P36" i="2" s="1"/>
  <c r="CE367" i="2"/>
  <c r="P367" i="2" s="1"/>
  <c r="CD57" i="2"/>
  <c r="CD111" i="2"/>
  <c r="CD230" i="2"/>
  <c r="CD287" i="2"/>
  <c r="CD338" i="2"/>
  <c r="CD381" i="2"/>
  <c r="CD422" i="2"/>
  <c r="CD448" i="2"/>
  <c r="CD486" i="2"/>
  <c r="CD533" i="2"/>
  <c r="CE162" i="2"/>
  <c r="P162" i="2" s="1"/>
  <c r="CE353" i="2"/>
  <c r="P353" i="2" s="1"/>
  <c r="CE120" i="2"/>
  <c r="P120" i="2" s="1"/>
  <c r="CE461" i="2"/>
  <c r="P461" i="2" s="1"/>
  <c r="CE67" i="2"/>
  <c r="P67" i="2" s="1"/>
  <c r="CE451" i="2"/>
  <c r="P451" i="2" s="1"/>
  <c r="CE58" i="2"/>
  <c r="P58" i="2" s="1"/>
  <c r="CE449" i="2"/>
  <c r="P449" i="2" s="1"/>
  <c r="CD74" i="2"/>
  <c r="CD95" i="2"/>
  <c r="CD107" i="2"/>
  <c r="CD151" i="2"/>
  <c r="CD225" i="2"/>
  <c r="CD193" i="2"/>
  <c r="CD256" i="2"/>
  <c r="CD282" i="2"/>
  <c r="CD359" i="2"/>
  <c r="CD419" i="2"/>
  <c r="CD445" i="2"/>
  <c r="CD493" i="2"/>
  <c r="CD519" i="2"/>
  <c r="CE165" i="2"/>
  <c r="P165" i="2" s="1"/>
  <c r="CE343" i="2"/>
  <c r="P343" i="2" s="1"/>
  <c r="CE106" i="2"/>
  <c r="P106" i="2" s="1"/>
  <c r="CE471" i="2"/>
  <c r="P471" i="2" s="1"/>
  <c r="CE288" i="2"/>
  <c r="P288" i="2" s="1"/>
  <c r="CE55" i="2"/>
  <c r="P55" i="2" s="1"/>
  <c r="CE463" i="2"/>
  <c r="P463" i="2" s="1"/>
  <c r="CE97" i="2"/>
  <c r="P97" i="2" s="1"/>
  <c r="CE439" i="2"/>
  <c r="P439" i="2" s="1"/>
  <c r="CE442" i="2"/>
  <c r="P442" i="2" s="1"/>
  <c r="CD28" i="2"/>
  <c r="CD98" i="2"/>
  <c r="CD157" i="2"/>
  <c r="CD248" i="2"/>
  <c r="CD281" i="2"/>
  <c r="CD409" i="2"/>
  <c r="CD438" i="2"/>
  <c r="CD534" i="2"/>
  <c r="CE532" i="2"/>
  <c r="P532" i="2" s="1"/>
  <c r="CE12" i="2"/>
  <c r="P12" i="2" s="1"/>
  <c r="CE334" i="2"/>
  <c r="P334" i="2" s="1"/>
  <c r="CE144" i="2"/>
  <c r="P144" i="2" s="1"/>
  <c r="CE129" i="2"/>
  <c r="P129" i="2" s="1"/>
  <c r="CE491" i="2"/>
  <c r="P491" i="2" s="1"/>
  <c r="CE279" i="2"/>
  <c r="P279" i="2" s="1"/>
  <c r="CE249" i="2"/>
  <c r="P249" i="2" s="1"/>
  <c r="CD12" i="2"/>
  <c r="CD120" i="2"/>
  <c r="CD137" i="2"/>
  <c r="CD154" i="2"/>
  <c r="CD293" i="2"/>
  <c r="CD312" i="2"/>
  <c r="CD370" i="2"/>
  <c r="CD430" i="2"/>
  <c r="CD449" i="2"/>
  <c r="CD474" i="2"/>
  <c r="CD523" i="2"/>
  <c r="CE22" i="2"/>
  <c r="P22" i="2" s="1"/>
  <c r="CE335" i="2"/>
  <c r="P335" i="2" s="1"/>
  <c r="CE169" i="2"/>
  <c r="P169" i="2" s="1"/>
  <c r="CE291" i="2"/>
  <c r="P291" i="2" s="1"/>
  <c r="CE107" i="2"/>
  <c r="P107" i="2" s="1"/>
  <c r="CE494" i="2"/>
  <c r="P494" i="2" s="1"/>
  <c r="CE313" i="2"/>
  <c r="P313" i="2" s="1"/>
  <c r="CE259" i="2"/>
  <c r="P259" i="2" s="1"/>
  <c r="CE63" i="2"/>
  <c r="P63" i="2" s="1"/>
  <c r="CE267" i="2"/>
  <c r="P267" i="2" s="1"/>
  <c r="CD10" i="2"/>
  <c r="CD86" i="2"/>
  <c r="CD121" i="2"/>
  <c r="CD219" i="2"/>
  <c r="CD243" i="2"/>
  <c r="CD320" i="2"/>
  <c r="CD360" i="2"/>
  <c r="CD433" i="2"/>
  <c r="CD447" i="2"/>
  <c r="CD476" i="2"/>
  <c r="CD506" i="2"/>
  <c r="CE207" i="2"/>
  <c r="P207" i="2" s="1"/>
  <c r="CE400" i="2"/>
  <c r="P400" i="2" s="1"/>
  <c r="CE152" i="2"/>
  <c r="P152" i="2" s="1"/>
  <c r="CE515" i="2"/>
  <c r="P515" i="2" s="1"/>
  <c r="CE358" i="2"/>
  <c r="P358" i="2" s="1"/>
  <c r="CE525" i="2"/>
  <c r="P525" i="2" s="1"/>
  <c r="CE478" i="2"/>
  <c r="P478" i="2" s="1"/>
  <c r="CE297" i="2"/>
  <c r="P297" i="2" s="1"/>
  <c r="CE113" i="2"/>
  <c r="P113" i="2" s="1"/>
  <c r="CE480" i="2"/>
  <c r="P480" i="2" s="1"/>
  <c r="CD66" i="2"/>
  <c r="CD177" i="2"/>
  <c r="CD179" i="2"/>
  <c r="CD290" i="2"/>
  <c r="CD348" i="2"/>
  <c r="CD429" i="2"/>
  <c r="CD477" i="2"/>
  <c r="CE234" i="2"/>
  <c r="P234" i="2" s="1"/>
  <c r="CE51" i="2"/>
  <c r="P51" i="2" s="1"/>
  <c r="CE429" i="2"/>
  <c r="P429" i="2" s="1"/>
  <c r="CE219" i="2"/>
  <c r="P219" i="2" s="1"/>
  <c r="CE382" i="2"/>
  <c r="P382" i="2" s="1"/>
  <c r="CE175" i="2"/>
  <c r="P175" i="2" s="1"/>
  <c r="CE534" i="2"/>
  <c r="P534" i="2" s="1"/>
  <c r="CE188" i="2"/>
  <c r="P188" i="2" s="1"/>
  <c r="CE481" i="2"/>
  <c r="P481" i="2" s="1"/>
  <c r="CE91" i="2"/>
  <c r="P91" i="2" s="1"/>
  <c r="CD54" i="2"/>
  <c r="CD99" i="2"/>
  <c r="CD205" i="2"/>
  <c r="CD358" i="2"/>
  <c r="CD420" i="2"/>
  <c r="CD444" i="2"/>
  <c r="CD485" i="2"/>
  <c r="CD511" i="2"/>
  <c r="CE422" i="2"/>
  <c r="P422" i="2" s="1"/>
  <c r="CE228" i="2"/>
  <c r="P228" i="2" s="1"/>
  <c r="CE383" i="2"/>
  <c r="P383" i="2" s="1"/>
  <c r="CE151" i="2"/>
  <c r="P151" i="2" s="1"/>
  <c r="CE318" i="2"/>
  <c r="P318" i="2" s="1"/>
  <c r="CE182" i="2"/>
  <c r="P182" i="2" s="1"/>
  <c r="CD53" i="2"/>
  <c r="CD55" i="2"/>
  <c r="CD185" i="2"/>
  <c r="CD285" i="2"/>
  <c r="CD277" i="2"/>
  <c r="CD319" i="2"/>
  <c r="CD379" i="2"/>
  <c r="CE531" i="2"/>
  <c r="P531" i="2" s="1"/>
  <c r="CE247" i="2"/>
  <c r="P247" i="2" s="1"/>
  <c r="CE100" i="2"/>
  <c r="P100" i="2" s="1"/>
  <c r="CE485" i="2"/>
  <c r="P485" i="2" s="1"/>
  <c r="CE376" i="2"/>
  <c r="P376" i="2" s="1"/>
  <c r="CE227" i="2"/>
  <c r="P227" i="2" s="1"/>
  <c r="CD15" i="2"/>
  <c r="CD18" i="2"/>
  <c r="CD143" i="2"/>
  <c r="CD308" i="2"/>
  <c r="CD400" i="2"/>
  <c r="CD431" i="2"/>
  <c r="CD470" i="2"/>
  <c r="CD484" i="2"/>
  <c r="CE145" i="2"/>
  <c r="P145" i="2" s="1"/>
  <c r="CE520" i="2"/>
  <c r="P520" i="2" s="1"/>
  <c r="CE337" i="2"/>
  <c r="P337" i="2" s="1"/>
  <c r="CE257" i="2"/>
  <c r="P257" i="2" s="1"/>
  <c r="CE445" i="2"/>
  <c r="P445" i="2" s="1"/>
  <c r="CE80" i="2"/>
  <c r="P80" i="2" s="1"/>
  <c r="CE415" i="2"/>
  <c r="P415" i="2" s="1"/>
  <c r="CD17" i="2"/>
  <c r="CD112" i="2"/>
  <c r="CD173" i="2"/>
  <c r="CD234" i="2"/>
  <c r="CD250" i="2"/>
  <c r="CD356" i="2"/>
  <c r="CE209" i="2"/>
  <c r="P209" i="2" s="1"/>
  <c r="CE10" i="2"/>
  <c r="P10" i="2" s="1"/>
  <c r="CE378" i="2"/>
  <c r="P378" i="2" s="1"/>
  <c r="CE170" i="2"/>
  <c r="P170" i="2" s="1"/>
  <c r="CE502" i="2"/>
  <c r="P502" i="2" s="1"/>
  <c r="CE339" i="2"/>
  <c r="P339" i="2" s="1"/>
  <c r="CE126" i="2"/>
  <c r="P126" i="2" s="1"/>
  <c r="CE495" i="2"/>
  <c r="P495" i="2" s="1"/>
  <c r="CE301" i="2"/>
  <c r="P301" i="2" s="1"/>
  <c r="CE112" i="2"/>
  <c r="P112" i="2" s="1"/>
  <c r="CE470" i="2"/>
  <c r="P470" i="2" s="1"/>
  <c r="CD8" i="2"/>
  <c r="CD170" i="2"/>
  <c r="CD200" i="2"/>
  <c r="CD284" i="2"/>
  <c r="CD311" i="2"/>
  <c r="CD354" i="2"/>
  <c r="CD491" i="2"/>
  <c r="CD512" i="2"/>
  <c r="CE393" i="2"/>
  <c r="P393" i="2" s="1"/>
  <c r="CE104" i="2"/>
  <c r="P104" i="2" s="1"/>
  <c r="CE509" i="2"/>
  <c r="P509" i="2" s="1"/>
  <c r="CE110" i="2"/>
  <c r="P110" i="2" s="1"/>
  <c r="CE490" i="2"/>
  <c r="P490" i="2" s="1"/>
  <c r="CE296" i="2"/>
  <c r="P296" i="2" s="1"/>
  <c r="CD78" i="2"/>
  <c r="CD184" i="2"/>
  <c r="CD210" i="2"/>
  <c r="CD266" i="2"/>
  <c r="CD327" i="2"/>
  <c r="CD389" i="2"/>
  <c r="CD436" i="2"/>
  <c r="CE76" i="2"/>
  <c r="P76" i="2" s="1"/>
  <c r="CE214" i="2"/>
  <c r="P214" i="2" s="1"/>
  <c r="CE294" i="2"/>
  <c r="P294" i="2" s="1"/>
  <c r="CE136" i="2"/>
  <c r="P136" i="2" s="1"/>
  <c r="CE514" i="2"/>
  <c r="P514" i="2" s="1"/>
  <c r="CE284" i="2"/>
  <c r="P284" i="2" s="1"/>
  <c r="CD47" i="2"/>
  <c r="CD24" i="2"/>
  <c r="CD208" i="2"/>
  <c r="CD350" i="2"/>
  <c r="CD412" i="2"/>
  <c r="CE83" i="2"/>
  <c r="P83" i="2" s="1"/>
  <c r="CE405" i="2"/>
  <c r="P405" i="2" s="1"/>
  <c r="CE189" i="2"/>
  <c r="P189" i="2" s="1"/>
  <c r="CE24" i="2"/>
  <c r="P24" i="2" s="1"/>
  <c r="CE173" i="2"/>
  <c r="P173" i="2" s="1"/>
  <c r="CE344" i="2"/>
  <c r="P344" i="2" s="1"/>
  <c r="CE116" i="2"/>
  <c r="P116" i="2" s="1"/>
  <c r="CE512" i="2"/>
  <c r="P512" i="2" s="1"/>
  <c r="CE316" i="2"/>
  <c r="P316" i="2" s="1"/>
  <c r="CD63" i="2"/>
  <c r="CD100" i="2"/>
  <c r="CD196" i="2"/>
  <c r="CD254" i="2"/>
  <c r="CD291" i="2"/>
  <c r="CD341" i="2"/>
  <c r="CD440" i="2"/>
  <c r="CD473" i="2"/>
  <c r="CD504" i="2"/>
  <c r="CE243" i="2"/>
  <c r="P243" i="2" s="1"/>
  <c r="CE447" i="2"/>
  <c r="P447" i="2" s="1"/>
  <c r="CE263" i="2"/>
  <c r="P263" i="2" s="1"/>
  <c r="CE433" i="2"/>
  <c r="P433" i="2" s="1"/>
  <c r="CE202" i="2"/>
  <c r="P202" i="2" s="1"/>
  <c r="CE360" i="2"/>
  <c r="P360" i="2" s="1"/>
  <c r="CE171" i="2"/>
  <c r="P171" i="2" s="1"/>
  <c r="CE535" i="2"/>
  <c r="P535" i="2" s="1"/>
  <c r="CD29" i="2"/>
  <c r="CD104" i="2"/>
  <c r="CD150" i="2"/>
  <c r="CD174" i="2"/>
  <c r="CD187" i="2"/>
  <c r="CD296" i="2"/>
  <c r="CD314" i="2"/>
  <c r="CD414" i="2"/>
  <c r="CD536" i="2"/>
  <c r="CE273" i="2"/>
  <c r="P273" i="2" s="1"/>
  <c r="CE82" i="2"/>
  <c r="P82" i="2" s="1"/>
  <c r="CE444" i="2"/>
  <c r="P444" i="2" s="1"/>
  <c r="CE44" i="2"/>
  <c r="P44" i="2" s="1"/>
  <c r="CE198" i="2"/>
  <c r="P198" i="2" s="1"/>
  <c r="CE208" i="2"/>
  <c r="P208" i="2" s="1"/>
  <c r="CE199" i="2"/>
  <c r="P199" i="2" s="1"/>
  <c r="CD67" i="2"/>
  <c r="CD101" i="2"/>
  <c r="CD145" i="2"/>
  <c r="CD209" i="2"/>
  <c r="CD239" i="2"/>
  <c r="CD313" i="2"/>
  <c r="CD353" i="2"/>
  <c r="CD396" i="2"/>
  <c r="CD415" i="2"/>
  <c r="CD483" i="2"/>
  <c r="CD518" i="2"/>
  <c r="CD530" i="2"/>
  <c r="CE375" i="2"/>
  <c r="P375" i="2" s="1"/>
  <c r="CE148" i="2"/>
  <c r="P148" i="2" s="1"/>
  <c r="CE489" i="2"/>
  <c r="P489" i="2" s="1"/>
  <c r="CE340" i="2"/>
  <c r="P340" i="2" s="1"/>
  <c r="CE497" i="2"/>
  <c r="P497" i="2" s="1"/>
  <c r="CE134" i="2"/>
  <c r="P134" i="2" s="1"/>
  <c r="CE462" i="2"/>
  <c r="P462" i="2" s="1"/>
  <c r="CE269" i="2"/>
  <c r="P269" i="2" s="1"/>
  <c r="CE125" i="2"/>
  <c r="P125" i="2" s="1"/>
  <c r="CE467" i="2"/>
  <c r="P467" i="2" s="1"/>
  <c r="CD49" i="2"/>
  <c r="CD115" i="2"/>
  <c r="CD147" i="2"/>
  <c r="CD242" i="2"/>
  <c r="CD276" i="2"/>
  <c r="CD304" i="2"/>
  <c r="CD418" i="2"/>
  <c r="CD487" i="2"/>
  <c r="CE195" i="2"/>
  <c r="P195" i="2" s="1"/>
  <c r="CE401" i="2"/>
  <c r="P401" i="2" s="1"/>
  <c r="CE160" i="2"/>
  <c r="P160" i="2" s="1"/>
  <c r="CE501" i="2"/>
  <c r="P501" i="2" s="1"/>
  <c r="CE320" i="2"/>
  <c r="P320" i="2" s="1"/>
  <c r="CE153" i="2"/>
  <c r="P153" i="2" s="1"/>
  <c r="CE496" i="2"/>
  <c r="P496" i="2" s="1"/>
  <c r="CD21" i="2"/>
  <c r="CD135" i="2"/>
  <c r="CD97" i="2"/>
  <c r="CD188" i="2"/>
  <c r="CD241" i="2"/>
  <c r="CD333" i="2"/>
  <c r="CD352" i="2"/>
  <c r="CD472" i="2"/>
  <c r="CD510" i="2"/>
  <c r="CE90" i="2"/>
  <c r="P90" i="2" s="1"/>
  <c r="CE438" i="2"/>
  <c r="P438" i="2" s="1"/>
  <c r="CE212" i="2"/>
  <c r="P212" i="2" s="1"/>
  <c r="CE184" i="2"/>
  <c r="P184" i="2" s="1"/>
  <c r="CE138" i="2"/>
  <c r="P138" i="2" s="1"/>
  <c r="CE507" i="2"/>
  <c r="P507" i="2" s="1"/>
  <c r="CE332" i="2"/>
  <c r="P332" i="2" s="1"/>
  <c r="CE513" i="2"/>
  <c r="P513" i="2" s="1"/>
  <c r="CD169" i="2"/>
  <c r="CD149" i="2"/>
  <c r="CD206" i="2"/>
  <c r="CD316" i="2"/>
  <c r="CD322" i="2"/>
  <c r="CD443" i="2"/>
  <c r="CD479" i="2"/>
  <c r="CD520" i="2"/>
  <c r="CE122" i="2"/>
  <c r="P122" i="2" s="1"/>
  <c r="CE435" i="2"/>
  <c r="P435" i="2" s="1"/>
  <c r="CE32" i="2"/>
  <c r="P32" i="2" s="1"/>
  <c r="CE380" i="2"/>
  <c r="P380" i="2" s="1"/>
  <c r="CE200" i="2"/>
  <c r="P200" i="2" s="1"/>
  <c r="CE15" i="2"/>
  <c r="P15" i="2" s="1"/>
  <c r="CE359" i="2"/>
  <c r="P359" i="2" s="1"/>
  <c r="CE183" i="2"/>
  <c r="P183" i="2" s="1"/>
  <c r="CE342" i="2"/>
  <c r="P342" i="2" s="1"/>
  <c r="CD16" i="2"/>
  <c r="CD123" i="2"/>
  <c r="CD181" i="2"/>
  <c r="CD203" i="2"/>
  <c r="CD216" i="2"/>
  <c r="CD265" i="2"/>
  <c r="CD278" i="2"/>
  <c r="CD334" i="2"/>
  <c r="CD345" i="2"/>
  <c r="CD388" i="2"/>
  <c r="CD456" i="2"/>
  <c r="CD494" i="2"/>
  <c r="CD525" i="2"/>
  <c r="CE95" i="2"/>
  <c r="P95" i="2" s="1"/>
  <c r="CE253" i="2"/>
  <c r="P253" i="2" s="1"/>
  <c r="CE35" i="2"/>
  <c r="P35" i="2" s="1"/>
  <c r="CE404" i="2"/>
  <c r="P404" i="2" s="1"/>
  <c r="CE52" i="2"/>
  <c r="P52" i="2" s="1"/>
  <c r="CE394" i="2"/>
  <c r="P394" i="2" s="1"/>
  <c r="CE31" i="2"/>
  <c r="P31" i="2" s="1"/>
  <c r="CE363" i="2"/>
  <c r="P363" i="2" s="1"/>
  <c r="CE154" i="2"/>
  <c r="P154" i="2" s="1"/>
  <c r="CE373" i="2"/>
  <c r="P373" i="2" s="1"/>
  <c r="CD19" i="2"/>
  <c r="CD80" i="2"/>
  <c r="CD125" i="2"/>
  <c r="CD116" i="2"/>
  <c r="CD178" i="2"/>
  <c r="CD231" i="2"/>
  <c r="CD417" i="2"/>
  <c r="CD432" i="2"/>
  <c r="CD482" i="2"/>
  <c r="CE524" i="2"/>
  <c r="P524" i="2" s="1"/>
  <c r="CE283" i="2"/>
  <c r="P283" i="2" s="1"/>
  <c r="CE139" i="2"/>
  <c r="P139" i="2" s="1"/>
  <c r="CE483" i="2"/>
  <c r="P483" i="2" s="1"/>
  <c r="CE251" i="2"/>
  <c r="P251" i="2" s="1"/>
  <c r="CE69" i="2"/>
  <c r="P69" i="2" s="1"/>
  <c r="CE455" i="2"/>
  <c r="P455" i="2" s="1"/>
  <c r="CE250" i="2"/>
  <c r="P250" i="2" s="1"/>
  <c r="CE193" i="2"/>
  <c r="P193" i="2" s="1"/>
  <c r="CE47" i="2"/>
  <c r="P47" i="2" s="1"/>
  <c r="CE392" i="2"/>
  <c r="P392" i="2" s="1"/>
  <c r="CD62" i="2"/>
  <c r="CD172" i="2"/>
  <c r="CD202" i="2"/>
  <c r="CD267" i="2"/>
  <c r="CD363" i="2"/>
  <c r="CD405" i="2"/>
  <c r="CD480" i="2"/>
  <c r="CE121" i="2"/>
  <c r="P121" i="2" s="1"/>
  <c r="CE244" i="2"/>
  <c r="P244" i="2" s="1"/>
  <c r="CE59" i="2"/>
  <c r="P59" i="2" s="1"/>
  <c r="CE458" i="2"/>
  <c r="P458" i="2" s="1"/>
  <c r="CE238" i="2"/>
  <c r="P238" i="2" s="1"/>
  <c r="CE224" i="2"/>
  <c r="P224" i="2" s="1"/>
  <c r="CE19" i="2"/>
  <c r="P19" i="2" s="1"/>
  <c r="CE395" i="2"/>
  <c r="P395" i="2" s="1"/>
  <c r="CE187" i="2"/>
  <c r="P187" i="2" s="1"/>
  <c r="CD96" i="2"/>
  <c r="CD85" i="2"/>
  <c r="CD89" i="2"/>
  <c r="CD162" i="2"/>
  <c r="CD376" i="2"/>
  <c r="CD406" i="2"/>
  <c r="CD515" i="2"/>
  <c r="CE242" i="2"/>
  <c r="P242" i="2" s="1"/>
  <c r="CE57" i="2"/>
  <c r="P57" i="2" s="1"/>
  <c r="CE420" i="2"/>
  <c r="P420" i="2" s="1"/>
  <c r="CE220" i="2"/>
  <c r="P220" i="2" s="1"/>
  <c r="CE178" i="2"/>
  <c r="P178" i="2" s="1"/>
  <c r="CE503" i="2"/>
  <c r="P503" i="2" s="1"/>
  <c r="CE338" i="2"/>
  <c r="P338" i="2" s="1"/>
  <c r="CE161" i="2"/>
  <c r="P161" i="2" s="1"/>
  <c r="CE498" i="2"/>
  <c r="P498" i="2" s="1"/>
  <c r="CD61" i="2"/>
  <c r="CD142" i="2"/>
  <c r="CD160" i="2"/>
  <c r="CD227" i="2"/>
  <c r="CD342" i="2"/>
  <c r="CD413" i="2"/>
  <c r="CD469" i="2"/>
  <c r="CE277" i="2"/>
  <c r="P277" i="2" s="1"/>
  <c r="CE256" i="2"/>
  <c r="P256" i="2" s="1"/>
  <c r="CE17" i="2"/>
  <c r="P17" i="2" s="1"/>
  <c r="CE450" i="2"/>
  <c r="P450" i="2" s="1"/>
  <c r="CE206" i="2"/>
  <c r="P206" i="2" s="1"/>
  <c r="CE388" i="2"/>
  <c r="P388" i="2" s="1"/>
  <c r="CE211" i="2"/>
  <c r="P211" i="2" s="1"/>
  <c r="CD51" i="2"/>
  <c r="CD81" i="2"/>
  <c r="CD114" i="2"/>
  <c r="CD220" i="2"/>
  <c r="CD283" i="2"/>
  <c r="CD404" i="2"/>
  <c r="CD454" i="2"/>
  <c r="CE309" i="2"/>
  <c r="P309" i="2" s="1"/>
  <c r="CE476" i="2"/>
  <c r="P476" i="2" s="1"/>
  <c r="CE246" i="2"/>
  <c r="P246" i="2" s="1"/>
  <c r="CE431" i="2"/>
  <c r="P431" i="2" s="1"/>
  <c r="CE240" i="2"/>
  <c r="P240" i="2" s="1"/>
  <c r="CE38" i="2"/>
  <c r="P38" i="2" s="1"/>
  <c r="CE385" i="2"/>
  <c r="P385" i="2" s="1"/>
  <c r="CD23" i="2"/>
  <c r="CD83" i="2"/>
  <c r="CD136" i="2"/>
  <c r="CD139" i="2"/>
  <c r="CD171" i="2"/>
  <c r="CD223" i="2"/>
  <c r="CD321" i="2"/>
  <c r="CD372" i="2"/>
  <c r="CD401" i="2"/>
  <c r="CD437" i="2"/>
  <c r="CE486" i="2"/>
  <c r="P486" i="2" s="1"/>
  <c r="CE310" i="2"/>
  <c r="P310" i="2" s="1"/>
  <c r="CE423" i="2"/>
  <c r="P423" i="2" s="1"/>
  <c r="CE56" i="2"/>
  <c r="P56" i="2" s="1"/>
  <c r="CE419" i="2"/>
  <c r="P419" i="2" s="1"/>
  <c r="CE79" i="2"/>
  <c r="P79" i="2" s="1"/>
  <c r="CE248" i="2"/>
  <c r="P248" i="2" s="1"/>
  <c r="CE399" i="2"/>
  <c r="P399" i="2" s="1"/>
  <c r="CD77" i="2"/>
  <c r="CD109" i="2"/>
  <c r="CD168" i="2"/>
  <c r="CD228" i="2"/>
  <c r="CD249" i="2"/>
  <c r="CD244" i="2"/>
  <c r="CD332" i="2"/>
  <c r="CD368" i="2"/>
  <c r="CD408" i="2"/>
  <c r="CD489" i="2"/>
  <c r="CE492" i="2"/>
  <c r="P492" i="2" s="1"/>
  <c r="CE305" i="2"/>
  <c r="P305" i="2" s="1"/>
  <c r="CE75" i="2"/>
  <c r="P75" i="2" s="1"/>
  <c r="CE237" i="2"/>
  <c r="P237" i="2" s="1"/>
  <c r="CE425" i="2"/>
  <c r="P425" i="2" s="1"/>
  <c r="CE101" i="2"/>
  <c r="P101" i="2" s="1"/>
  <c r="CE430" i="2"/>
  <c r="P430" i="2" s="1"/>
  <c r="CE8" i="2"/>
  <c r="P8" i="2" s="1"/>
  <c r="CD39" i="2"/>
  <c r="CD103" i="2"/>
  <c r="CD140" i="2"/>
  <c r="CD258" i="2"/>
  <c r="CD271" i="2"/>
  <c r="CD302" i="2"/>
  <c r="CD337" i="2"/>
  <c r="CD391" i="2"/>
  <c r="CD516" i="2"/>
  <c r="CE180" i="2"/>
  <c r="P180" i="2" s="1"/>
  <c r="CE522" i="2"/>
  <c r="P522" i="2" s="1"/>
  <c r="CE286" i="2"/>
  <c r="P286" i="2" s="1"/>
  <c r="CE508" i="2"/>
  <c r="P508" i="2" s="1"/>
  <c r="CE311" i="2"/>
  <c r="P311" i="2" s="1"/>
  <c r="CE262" i="2"/>
  <c r="P262" i="2" s="1"/>
  <c r="CE270" i="2"/>
  <c r="P270" i="2" s="1"/>
  <c r="CD50" i="2"/>
  <c r="CD79" i="2"/>
  <c r="CD167" i="2"/>
  <c r="CD222" i="2"/>
  <c r="CD315" i="2"/>
  <c r="CD410" i="2"/>
  <c r="CD461" i="2"/>
  <c r="CD475" i="2"/>
  <c r="CD521" i="2"/>
  <c r="CE349" i="2"/>
  <c r="P349" i="2" s="1"/>
  <c r="CE179" i="2"/>
  <c r="P179" i="2" s="1"/>
  <c r="CE523" i="2"/>
  <c r="P523" i="2" s="1"/>
  <c r="CE303" i="2"/>
  <c r="P303" i="2" s="1"/>
  <c r="CE141" i="2"/>
  <c r="P141" i="2" s="1"/>
  <c r="CE499" i="2"/>
  <c r="P499" i="2" s="1"/>
  <c r="CE330" i="2"/>
  <c r="P330" i="2" s="1"/>
  <c r="CE241" i="2"/>
  <c r="P241" i="2" s="1"/>
  <c r="CE61" i="2"/>
  <c r="P61" i="2" s="1"/>
  <c r="CD30" i="2"/>
  <c r="CD69" i="2"/>
  <c r="CD128" i="2"/>
  <c r="CD144" i="2"/>
  <c r="CD214" i="2"/>
  <c r="CD207" i="2"/>
  <c r="CD246" i="2"/>
  <c r="CD274" i="2"/>
  <c r="CD303" i="2"/>
  <c r="CD374" i="2"/>
  <c r="CD395" i="2"/>
  <c r="CD464" i="2"/>
  <c r="CD478" i="2"/>
  <c r="CE298" i="2"/>
  <c r="P298" i="2" s="1"/>
  <c r="CE457" i="2"/>
  <c r="P457" i="2" s="1"/>
  <c r="CE261" i="2"/>
  <c r="P261" i="2" s="1"/>
  <c r="CE37" i="2"/>
  <c r="P37" i="2" s="1"/>
  <c r="CE441" i="2"/>
  <c r="P441" i="2" s="1"/>
  <c r="CE258" i="2"/>
  <c r="P258" i="2" s="1"/>
  <c r="CE203" i="2"/>
  <c r="P203" i="2" s="1"/>
  <c r="CE402" i="2"/>
  <c r="P402" i="2" s="1"/>
  <c r="CE186" i="2"/>
  <c r="P186" i="2" s="1"/>
  <c r="CD27" i="2"/>
  <c r="CD195" i="2"/>
  <c r="CD269" i="2"/>
  <c r="CD257" i="2"/>
  <c r="CD270" i="2"/>
  <c r="CD326" i="2"/>
  <c r="CD450" i="2"/>
  <c r="CD499" i="2"/>
  <c r="CE45" i="2"/>
  <c r="P45" i="2" s="1"/>
  <c r="CE317" i="2"/>
  <c r="P317" i="2" s="1"/>
  <c r="CE127" i="2"/>
  <c r="P127" i="2" s="1"/>
  <c r="CE517" i="2"/>
  <c r="P517" i="2" s="1"/>
  <c r="CE103" i="2"/>
  <c r="P103" i="2" s="1"/>
  <c r="CE293" i="2"/>
  <c r="P293" i="2" s="1"/>
  <c r="CE245" i="2"/>
  <c r="P245" i="2" s="1"/>
  <c r="CE26" i="2"/>
  <c r="P26" i="2" s="1"/>
  <c r="CE232" i="2"/>
  <c r="P232" i="2" s="1"/>
  <c r="CD52" i="2"/>
  <c r="CD68" i="2"/>
  <c r="CD75" i="2"/>
  <c r="CD134" i="2"/>
  <c r="CD146" i="2"/>
  <c r="CD198" i="2"/>
  <c r="CD329" i="2"/>
  <c r="CD384" i="2"/>
  <c r="CD423" i="2"/>
  <c r="CD488" i="2"/>
  <c r="CE33" i="2"/>
  <c r="P33" i="2" s="1"/>
  <c r="CE328" i="2"/>
  <c r="P328" i="2" s="1"/>
  <c r="CE166" i="2"/>
  <c r="P166" i="2" s="1"/>
  <c r="CE518" i="2"/>
  <c r="P518" i="2" s="1"/>
  <c r="CE131" i="2"/>
  <c r="P131" i="2" s="1"/>
  <c r="CE487" i="2"/>
  <c r="P487" i="2" s="1"/>
  <c r="CE299" i="2"/>
  <c r="P299" i="2" s="1"/>
  <c r="CE264" i="2"/>
  <c r="P264" i="2" s="1"/>
  <c r="CE68" i="2"/>
  <c r="P68" i="2" s="1"/>
  <c r="CE268" i="2"/>
  <c r="P268" i="2" s="1"/>
  <c r="CD41" i="2"/>
  <c r="CD164" i="2"/>
  <c r="CD166" i="2"/>
  <c r="CD288" i="2"/>
  <c r="CD306" i="2"/>
  <c r="CD365" i="2"/>
  <c r="CD424" i="2"/>
  <c r="CE168" i="2"/>
  <c r="P168" i="2" s="1"/>
  <c r="CE118" i="2"/>
  <c r="P118" i="2" s="1"/>
  <c r="CE312" i="2"/>
  <c r="P312" i="2" s="1"/>
  <c r="CE81" i="2"/>
  <c r="P81" i="2" s="1"/>
  <c r="CE469" i="2"/>
  <c r="P469" i="2" s="1"/>
  <c r="CE114" i="2"/>
  <c r="P114" i="2" s="1"/>
  <c r="CE434" i="2"/>
  <c r="P434" i="2" s="1"/>
  <c r="CE87" i="2"/>
  <c r="P87" i="2" s="1"/>
  <c r="CE443" i="2"/>
  <c r="P443" i="2" s="1"/>
  <c r="CD110" i="2"/>
  <c r="CD152" i="2"/>
  <c r="CD305" i="2"/>
  <c r="CD366" i="2"/>
  <c r="CD457" i="2"/>
  <c r="CE149" i="2"/>
  <c r="P149" i="2" s="1"/>
  <c r="CE365" i="2"/>
  <c r="P365" i="2" s="1"/>
  <c r="CE96" i="2"/>
  <c r="P96" i="2" s="1"/>
  <c r="CE452" i="2"/>
  <c r="P452" i="2" s="1"/>
  <c r="CE289" i="2"/>
  <c r="P289" i="2" s="1"/>
  <c r="CE78" i="2"/>
  <c r="P78" i="2" s="1"/>
  <c r="CE493" i="2"/>
  <c r="P493" i="2" s="1"/>
  <c r="CE437" i="2"/>
  <c r="P437" i="2" s="1"/>
  <c r="CE235" i="2"/>
  <c r="P235" i="2" s="1"/>
  <c r="CD31" i="2"/>
  <c r="CD371" i="2"/>
  <c r="CD386" i="2"/>
  <c r="CD458" i="2"/>
  <c r="CD496" i="2"/>
  <c r="CD514" i="2"/>
  <c r="CE537" i="2"/>
  <c r="P537" i="2" s="1"/>
  <c r="CE192" i="2"/>
  <c r="P192" i="2" s="1"/>
  <c r="CE64" i="2"/>
  <c r="P64" i="2" s="1"/>
  <c r="CE354" i="2"/>
  <c r="P354" i="2" s="1"/>
  <c r="CE13" i="2"/>
  <c r="P13" i="2" s="1"/>
  <c r="CE362" i="2"/>
  <c r="P362" i="2" s="1"/>
  <c r="CE308" i="2"/>
  <c r="P308" i="2" s="1"/>
  <c r="CE94" i="2"/>
  <c r="P94" i="2" s="1"/>
  <c r="CE527" i="2"/>
  <c r="P527" i="2" s="1"/>
  <c r="CE323" i="2"/>
  <c r="P323" i="2" s="1"/>
  <c r="CD22" i="2"/>
  <c r="CD186" i="2"/>
  <c r="CD194" i="2"/>
  <c r="CD229" i="2"/>
  <c r="CD318" i="2"/>
  <c r="CD428" i="2"/>
  <c r="CD467" i="2"/>
  <c r="CD527" i="2"/>
  <c r="CE403" i="2"/>
  <c r="P403" i="2" s="1"/>
  <c r="CE357" i="2"/>
  <c r="P357" i="2" s="1"/>
  <c r="CE176" i="2"/>
  <c r="P176" i="2" s="1"/>
  <c r="CE29" i="2"/>
  <c r="P29" i="2" s="1"/>
  <c r="CE315" i="2"/>
  <c r="P315" i="2" s="1"/>
  <c r="CE119" i="2"/>
  <c r="P119" i="2" s="1"/>
  <c r="CE530" i="2"/>
  <c r="P530" i="2" s="1"/>
  <c r="CD59" i="2"/>
  <c r="CD35" i="2"/>
  <c r="CD88" i="2"/>
  <c r="CD189" i="2"/>
  <c r="CD309" i="2"/>
  <c r="CD325" i="2"/>
  <c r="CD351" i="2"/>
  <c r="CD369" i="2"/>
  <c r="CD390" i="2"/>
  <c r="CD451" i="2"/>
  <c r="CD481" i="2"/>
  <c r="CD526" i="2"/>
  <c r="CE319" i="2"/>
  <c r="P319" i="2" s="1"/>
  <c r="CE102" i="2"/>
  <c r="P102" i="2" s="1"/>
  <c r="CE504" i="2"/>
  <c r="P504" i="2" s="1"/>
  <c r="CE285" i="2"/>
  <c r="P285" i="2" s="1"/>
  <c r="CE108" i="2"/>
  <c r="P108" i="2" s="1"/>
  <c r="CE454" i="2"/>
  <c r="P454" i="2" s="1"/>
  <c r="CE314" i="2"/>
  <c r="P314" i="2" s="1"/>
  <c r="CE282" i="2"/>
  <c r="P282" i="2" s="1"/>
  <c r="CE34" i="2"/>
  <c r="P34" i="2" s="1"/>
  <c r="CE424" i="2"/>
  <c r="P424" i="2" s="1"/>
  <c r="CD38" i="2"/>
  <c r="CD180" i="2"/>
  <c r="CD215" i="2"/>
  <c r="CD261" i="2"/>
  <c r="CD236" i="2"/>
  <c r="CD324" i="2"/>
  <c r="CD439" i="2"/>
  <c r="CD468" i="2"/>
  <c r="CE73" i="2"/>
  <c r="P73" i="2" s="1"/>
  <c r="CE369" i="2"/>
  <c r="P369" i="2" s="1"/>
  <c r="CE336" i="2"/>
  <c r="P336" i="2" s="1"/>
  <c r="CE177" i="2"/>
  <c r="P177" i="2" s="1"/>
  <c r="CE529" i="2"/>
  <c r="P529" i="2" s="1"/>
  <c r="CE272" i="2"/>
  <c r="P272" i="2" s="1"/>
  <c r="CE484" i="2"/>
  <c r="P484" i="2" s="1"/>
  <c r="CD13" i="2"/>
  <c r="CD93" i="2"/>
  <c r="CD48" i="2"/>
  <c r="CD245" i="2"/>
  <c r="CD294" i="2"/>
  <c r="CD361" i="2"/>
  <c r="CD403" i="2"/>
  <c r="CD498" i="2"/>
  <c r="CE372" i="2"/>
  <c r="P372" i="2" s="1"/>
  <c r="CE194" i="2"/>
  <c r="P194" i="2" s="1"/>
  <c r="CE164" i="2"/>
  <c r="P164" i="2" s="1"/>
  <c r="CE526" i="2"/>
  <c r="P526" i="2" s="1"/>
  <c r="CE324" i="2"/>
  <c r="P324" i="2" s="1"/>
  <c r="CE115" i="2"/>
  <c r="P115" i="2" s="1"/>
  <c r="CE505" i="2"/>
  <c r="P505" i="2" s="1"/>
  <c r="CE302" i="2"/>
  <c r="P302" i="2" s="1"/>
  <c r="CD44" i="2"/>
  <c r="CD9" i="2"/>
  <c r="CD58" i="2"/>
  <c r="CD132" i="2"/>
  <c r="CD159" i="2"/>
  <c r="CD221" i="2"/>
  <c r="CD259" i="2"/>
  <c r="CD357" i="2"/>
  <c r="CD407" i="2"/>
  <c r="CD492" i="2"/>
  <c r="CD517" i="2"/>
  <c r="CE204" i="2"/>
  <c r="P204" i="2" s="1"/>
  <c r="CE14" i="2"/>
  <c r="P14" i="2" s="1"/>
  <c r="CE506" i="2"/>
  <c r="P506" i="2" s="1"/>
  <c r="CE361" i="2"/>
  <c r="P361" i="2" s="1"/>
  <c r="CE140" i="2"/>
  <c r="P140" i="2" s="1"/>
  <c r="CE510" i="2"/>
  <c r="P510" i="2" s="1"/>
  <c r="CE143" i="2"/>
  <c r="P143" i="2" s="1"/>
  <c r="CE472" i="2"/>
  <c r="P472" i="2" s="1"/>
  <c r="CE275" i="2"/>
  <c r="P275" i="2" s="1"/>
  <c r="CE142" i="2"/>
  <c r="P142" i="2" s="1"/>
  <c r="CE479" i="2"/>
  <c r="P479" i="2" s="1"/>
  <c r="CD40" i="2"/>
  <c r="CD72" i="2"/>
  <c r="CD240" i="2"/>
  <c r="CD268" i="2"/>
  <c r="CD317" i="2"/>
  <c r="CD387" i="2"/>
  <c r="CD495" i="2"/>
  <c r="CE229" i="2"/>
  <c r="P229" i="2" s="1"/>
  <c r="CE410" i="2"/>
  <c r="P410" i="2" s="1"/>
  <c r="CE516" i="2"/>
  <c r="P516" i="2" s="1"/>
  <c r="CE351" i="2"/>
  <c r="P351" i="2" s="1"/>
  <c r="CE174" i="2"/>
  <c r="P174" i="2" s="1"/>
  <c r="CE475" i="2"/>
  <c r="P475" i="2" s="1"/>
  <c r="CE307" i="2"/>
  <c r="P307" i="2" s="1"/>
  <c r="CE477" i="2"/>
  <c r="P477" i="2" s="1"/>
  <c r="CD76" i="2"/>
  <c r="CD64" i="2"/>
  <c r="CD105" i="2"/>
  <c r="CD252" i="2"/>
  <c r="CD300" i="2"/>
  <c r="CD392" i="2"/>
  <c r="CE135" i="2"/>
  <c r="P135" i="2" s="1"/>
  <c r="CE276" i="2"/>
  <c r="P276" i="2" s="1"/>
  <c r="CE223" i="2"/>
  <c r="P223" i="2" s="1"/>
  <c r="CE408" i="2"/>
  <c r="P408" i="2" s="1"/>
  <c r="CE11" i="2"/>
  <c r="P11" i="2" s="1"/>
  <c r="CE364" i="2"/>
  <c r="P364" i="2" s="1"/>
  <c r="CE157" i="2"/>
  <c r="P157" i="2" s="1"/>
  <c r="CE366" i="2"/>
  <c r="P366" i="2" s="1"/>
  <c r="CD43" i="2"/>
  <c r="CD211" i="2"/>
  <c r="CD224" i="2"/>
  <c r="CD247" i="2"/>
  <c r="CD289" i="2"/>
  <c r="CD339" i="2"/>
  <c r="CD397" i="2"/>
  <c r="CD531" i="2"/>
  <c r="CE93" i="2"/>
  <c r="P93" i="2" s="1"/>
  <c r="CE406" i="2"/>
  <c r="P406" i="2" s="1"/>
  <c r="CE215" i="2"/>
  <c r="P215" i="2" s="1"/>
  <c r="CE16" i="2"/>
  <c r="P16" i="2" s="1"/>
  <c r="CE389" i="2"/>
  <c r="P389" i="2" s="1"/>
  <c r="CE40" i="2"/>
  <c r="P40" i="2" s="1"/>
  <c r="CE181" i="2"/>
  <c r="P181" i="2" s="1"/>
  <c r="CE21" i="2"/>
  <c r="P21" i="2" s="1"/>
  <c r="CD25" i="2"/>
  <c r="CD131" i="2"/>
  <c r="CD153" i="2"/>
  <c r="CD176" i="2"/>
  <c r="CD217" i="2"/>
  <c r="CD238" i="2"/>
  <c r="CD346" i="2"/>
  <c r="CD446" i="2"/>
  <c r="CD465" i="2"/>
  <c r="CD503" i="2"/>
  <c r="CE109" i="2"/>
  <c r="P109" i="2" s="1"/>
  <c r="CE474" i="2"/>
  <c r="P474" i="2" s="1"/>
  <c r="CE60" i="2"/>
  <c r="P60" i="2" s="1"/>
  <c r="CE414" i="2"/>
  <c r="P414" i="2" s="1"/>
  <c r="CE190" i="2"/>
  <c r="P190" i="2" s="1"/>
  <c r="CE23" i="2"/>
  <c r="P23" i="2" s="1"/>
  <c r="CE384" i="2"/>
  <c r="P384" i="2" s="1"/>
  <c r="CE196" i="2"/>
  <c r="P196" i="2" s="1"/>
  <c r="CD14" i="2"/>
  <c r="CD108" i="2"/>
  <c r="CD156" i="2"/>
  <c r="CD233" i="2"/>
  <c r="CD328" i="2"/>
  <c r="CD416" i="2"/>
  <c r="CD490" i="2"/>
  <c r="CD537" i="2"/>
  <c r="CE159" i="2"/>
  <c r="P159" i="2" s="1"/>
  <c r="CE521" i="2"/>
  <c r="P521" i="2" s="1"/>
  <c r="CE331" i="2"/>
  <c r="P331" i="2" s="1"/>
  <c r="CE133" i="2"/>
  <c r="P133" i="2" s="1"/>
  <c r="CE233" i="2"/>
  <c r="P233" i="2" s="1"/>
  <c r="CE71" i="2"/>
  <c r="P71" i="2" s="1"/>
  <c r="CE436" i="2"/>
  <c r="P436" i="2" s="1"/>
  <c r="CE84" i="2"/>
  <c r="P84" i="2" s="1"/>
  <c r="CE432" i="2"/>
  <c r="P432" i="2" s="1"/>
  <c r="L140" i="17"/>
  <c r="M139" i="17" a="1"/>
  <c r="M139" i="17" s="1"/>
  <c r="AN4" i="2"/>
  <c r="AB4" i="2"/>
  <c r="AO4" i="2" s="1"/>
  <c r="AO535" i="2"/>
  <c r="AO537" i="2"/>
  <c r="AO529" i="2"/>
  <c r="AO534" i="2"/>
  <c r="AO536" i="2"/>
  <c r="AO533" i="2"/>
  <c r="AO523" i="2"/>
  <c r="AO525" i="2"/>
  <c r="AO531" i="2"/>
  <c r="AO528" i="2"/>
  <c r="AO527" i="2"/>
  <c r="AO524" i="2"/>
  <c r="AO521" i="2"/>
  <c r="AO532" i="2"/>
  <c r="AO530" i="2"/>
  <c r="AO526" i="2"/>
  <c r="AO512" i="2"/>
  <c r="AO520" i="2"/>
  <c r="AO509" i="2"/>
  <c r="AO514" i="2"/>
  <c r="AO522" i="2"/>
  <c r="AO517" i="2"/>
  <c r="AO511" i="2"/>
  <c r="AO516" i="2"/>
  <c r="AO519" i="2"/>
  <c r="AO513" i="2"/>
  <c r="AO518" i="2"/>
  <c r="AO515" i="2"/>
  <c r="AO501" i="2"/>
  <c r="AO506" i="2"/>
  <c r="AO498" i="2"/>
  <c r="AO503" i="2"/>
  <c r="AO510" i="2"/>
  <c r="AO500" i="2"/>
  <c r="AO505" i="2"/>
  <c r="AO497" i="2"/>
  <c r="AO508" i="2"/>
  <c r="AO502" i="2"/>
  <c r="AO507" i="2"/>
  <c r="AO499" i="2"/>
  <c r="AO504" i="2"/>
  <c r="AO494" i="2"/>
  <c r="AO486" i="2"/>
  <c r="AO491" i="2"/>
  <c r="AO483" i="2"/>
  <c r="AO480" i="2"/>
  <c r="AO496" i="2"/>
  <c r="AO488" i="2"/>
  <c r="AO477" i="2"/>
  <c r="AO493" i="2"/>
  <c r="AO485" i="2"/>
  <c r="AO474" i="2"/>
  <c r="AO490" i="2"/>
  <c r="AO482" i="2"/>
  <c r="AO479" i="2"/>
  <c r="AO492" i="2"/>
  <c r="AO484" i="2"/>
  <c r="AO481" i="2"/>
  <c r="AO473" i="2"/>
  <c r="AO489" i="2"/>
  <c r="AO478" i="2"/>
  <c r="AO476" i="2"/>
  <c r="AO470" i="2"/>
  <c r="AO462" i="2"/>
  <c r="AO454" i="2"/>
  <c r="AO451" i="2"/>
  <c r="AO487" i="2"/>
  <c r="AO467" i="2"/>
  <c r="AO459" i="2"/>
  <c r="AO464" i="2"/>
  <c r="AO456" i="2"/>
  <c r="AO475" i="2"/>
  <c r="AO469" i="2"/>
  <c r="AO461" i="2"/>
  <c r="AO472" i="2"/>
  <c r="AO466" i="2"/>
  <c r="AO463" i="2"/>
  <c r="AO455" i="2"/>
  <c r="AO495" i="2"/>
  <c r="AO471" i="2"/>
  <c r="AO468" i="2"/>
  <c r="AO460" i="2"/>
  <c r="AO465" i="2"/>
  <c r="AO434" i="2"/>
  <c r="AO447" i="2"/>
  <c r="AO443" i="2"/>
  <c r="AO439" i="2"/>
  <c r="AO431" i="2"/>
  <c r="AO457" i="2"/>
  <c r="AO453" i="2"/>
  <c r="AO436" i="2"/>
  <c r="AO450" i="2"/>
  <c r="AO446" i="2"/>
  <c r="AO442" i="2"/>
  <c r="AO433" i="2"/>
  <c r="AO438" i="2"/>
  <c r="AO452" i="2"/>
  <c r="AO449" i="2"/>
  <c r="AO445" i="2"/>
  <c r="AO441" i="2"/>
  <c r="AO435" i="2"/>
  <c r="AO458" i="2"/>
  <c r="AO448" i="2"/>
  <c r="AO444" i="2"/>
  <c r="AO440" i="2"/>
  <c r="AO437" i="2"/>
  <c r="AO432" i="2"/>
  <c r="AO417" i="2"/>
  <c r="AO409" i="2"/>
  <c r="AO425" i="2"/>
  <c r="AO422" i="2"/>
  <c r="AO414" i="2"/>
  <c r="AO428" i="2"/>
  <c r="AO419" i="2"/>
  <c r="AO411" i="2"/>
  <c r="AO424" i="2"/>
  <c r="AO416" i="2"/>
  <c r="AO430" i="2"/>
  <c r="AO421" i="2"/>
  <c r="AO413" i="2"/>
  <c r="AO427" i="2"/>
  <c r="AO418" i="2"/>
  <c r="AO423" i="2"/>
  <c r="AO415" i="2"/>
  <c r="AO429" i="2"/>
  <c r="AO426" i="2"/>
  <c r="AO420" i="2"/>
  <c r="AO400" i="2"/>
  <c r="AO392" i="2"/>
  <c r="AO405" i="2"/>
  <c r="AO397" i="2"/>
  <c r="AO389" i="2"/>
  <c r="AO408" i="2"/>
  <c r="AO402" i="2"/>
  <c r="AO394" i="2"/>
  <c r="AO386" i="2"/>
  <c r="AO410" i="2"/>
  <c r="AO399" i="2"/>
  <c r="AO391" i="2"/>
  <c r="AO412" i="2"/>
  <c r="AO404" i="2"/>
  <c r="AO407" i="2"/>
  <c r="AO401" i="2"/>
  <c r="AO393" i="2"/>
  <c r="AO406" i="2"/>
  <c r="AO398" i="2"/>
  <c r="AO403" i="2"/>
  <c r="AO395" i="2"/>
  <c r="AO387" i="2"/>
  <c r="AO380" i="2"/>
  <c r="AO372" i="2"/>
  <c r="AO364" i="2"/>
  <c r="AO377" i="2"/>
  <c r="AO369" i="2"/>
  <c r="AO396" i="2"/>
  <c r="AO382" i="2"/>
  <c r="AO374" i="2"/>
  <c r="AO366" i="2"/>
  <c r="AO390" i="2"/>
  <c r="AO385" i="2"/>
  <c r="AO379" i="2"/>
  <c r="AO371" i="2"/>
  <c r="AO384" i="2"/>
  <c r="AO376" i="2"/>
  <c r="AO368" i="2"/>
  <c r="AO381" i="2"/>
  <c r="AO373" i="2"/>
  <c r="AO388" i="2"/>
  <c r="AO378" i="2"/>
  <c r="AO370" i="2"/>
  <c r="AO383" i="2"/>
  <c r="AO375" i="2"/>
  <c r="AO367" i="2"/>
  <c r="AO360" i="2"/>
  <c r="AO352" i="2"/>
  <c r="AO344" i="2"/>
  <c r="AO357" i="2"/>
  <c r="AO349" i="2"/>
  <c r="AO363" i="2"/>
  <c r="AO362" i="2"/>
  <c r="AO359" i="2"/>
  <c r="AO351" i="2"/>
  <c r="AO343" i="2"/>
  <c r="AO365" i="2"/>
  <c r="AO356" i="2"/>
  <c r="AO348" i="2"/>
  <c r="AO361" i="2"/>
  <c r="AO353" i="2"/>
  <c r="AO345" i="2"/>
  <c r="AO358" i="2"/>
  <c r="AO350" i="2"/>
  <c r="AO355" i="2"/>
  <c r="AO347" i="2"/>
  <c r="AO337" i="2"/>
  <c r="AO329" i="2"/>
  <c r="AO321" i="2"/>
  <c r="AO334" i="2"/>
  <c r="AO326" i="2"/>
  <c r="AO346" i="2"/>
  <c r="AO331" i="2"/>
  <c r="AO323" i="2"/>
  <c r="AO340" i="2"/>
  <c r="AO339" i="2"/>
  <c r="AO336" i="2"/>
  <c r="AO328" i="2"/>
  <c r="AO333" i="2"/>
  <c r="AO325" i="2"/>
  <c r="AO317" i="2"/>
  <c r="AO338" i="2"/>
  <c r="AO330" i="2"/>
  <c r="AO322" i="2"/>
  <c r="AO335" i="2"/>
  <c r="AO327" i="2"/>
  <c r="AO319" i="2"/>
  <c r="AO354" i="2"/>
  <c r="AO342" i="2"/>
  <c r="AO341" i="2"/>
  <c r="AO332" i="2"/>
  <c r="AO324" i="2"/>
  <c r="AO318" i="2"/>
  <c r="AO313" i="2"/>
  <c r="AO305" i="2"/>
  <c r="AO297" i="2"/>
  <c r="AO310" i="2"/>
  <c r="AO302" i="2"/>
  <c r="AO294" i="2"/>
  <c r="AO286" i="2"/>
  <c r="AO320" i="2"/>
  <c r="AO315" i="2"/>
  <c r="AO307" i="2"/>
  <c r="AO299" i="2"/>
  <c r="AO291" i="2"/>
  <c r="AO316" i="2"/>
  <c r="AO312" i="2"/>
  <c r="AO304" i="2"/>
  <c r="AO296" i="2"/>
  <c r="AO288" i="2"/>
  <c r="AO280" i="2"/>
  <c r="AO309" i="2"/>
  <c r="AO301" i="2"/>
  <c r="AO293" i="2"/>
  <c r="AO285" i="2"/>
  <c r="AO277" i="2"/>
  <c r="AO269" i="2"/>
  <c r="AO314" i="2"/>
  <c r="AO306" i="2"/>
  <c r="AO298" i="2"/>
  <c r="AO290" i="2"/>
  <c r="AO282" i="2"/>
  <c r="AO274" i="2"/>
  <c r="AO311" i="2"/>
  <c r="AO303" i="2"/>
  <c r="AO295" i="2"/>
  <c r="AO287" i="2"/>
  <c r="AO279" i="2"/>
  <c r="AO271" i="2"/>
  <c r="AO308" i="2"/>
  <c r="AO300" i="2"/>
  <c r="AO284" i="2"/>
  <c r="AO262" i="2"/>
  <c r="AO254" i="2"/>
  <c r="AO238" i="2"/>
  <c r="AO270" i="2"/>
  <c r="AO268" i="2"/>
  <c r="AO259" i="2"/>
  <c r="AO250" i="2"/>
  <c r="AO246" i="2"/>
  <c r="AO243" i="2"/>
  <c r="AO235" i="2"/>
  <c r="AO292" i="2"/>
  <c r="AO283" i="2"/>
  <c r="AO281" i="2"/>
  <c r="AO267" i="2"/>
  <c r="AO264" i="2"/>
  <c r="AO256" i="2"/>
  <c r="AO253" i="2"/>
  <c r="AO240" i="2"/>
  <c r="AO261" i="2"/>
  <c r="AO249" i="2"/>
  <c r="AO245" i="2"/>
  <c r="AO237" i="2"/>
  <c r="AO258" i="2"/>
  <c r="AO242" i="2"/>
  <c r="AO275" i="2"/>
  <c r="AO272" i="2"/>
  <c r="AO266" i="2"/>
  <c r="AO263" i="2"/>
  <c r="AO255" i="2"/>
  <c r="AO252" i="2"/>
  <c r="AO248" i="2"/>
  <c r="AO239" i="2"/>
  <c r="AO289" i="2"/>
  <c r="AO278" i="2"/>
  <c r="AO273" i="2"/>
  <c r="AO260" i="2"/>
  <c r="AO244" i="2"/>
  <c r="AO236" i="2"/>
  <c r="AO276" i="2"/>
  <c r="AO265" i="2"/>
  <c r="AO247" i="2"/>
  <c r="AO226" i="2"/>
  <c r="AO215" i="2"/>
  <c r="AO212" i="2"/>
  <c r="AO209" i="2"/>
  <c r="AO198" i="2"/>
  <c r="AO195" i="2"/>
  <c r="AO187" i="2"/>
  <c r="AO234" i="2"/>
  <c r="AO223" i="2"/>
  <c r="AO220" i="2"/>
  <c r="AO206" i="2"/>
  <c r="AO192" i="2"/>
  <c r="AO228" i="2"/>
  <c r="AO217" i="2"/>
  <c r="AO203" i="2"/>
  <c r="AO200" i="2"/>
  <c r="AO189" i="2"/>
  <c r="AO251" i="2"/>
  <c r="AO241" i="2"/>
  <c r="AO233" i="2"/>
  <c r="AO225" i="2"/>
  <c r="AO214" i="2"/>
  <c r="AO211" i="2"/>
  <c r="AO208" i="2"/>
  <c r="AO197" i="2"/>
  <c r="AO194" i="2"/>
  <c r="AO230" i="2"/>
  <c r="AO222" i="2"/>
  <c r="AO219" i="2"/>
  <c r="AO205" i="2"/>
  <c r="AO202" i="2"/>
  <c r="AO191" i="2"/>
  <c r="AO227" i="2"/>
  <c r="AO216" i="2"/>
  <c r="AO210" i="2"/>
  <c r="AO199" i="2"/>
  <c r="AO196" i="2"/>
  <c r="AO188" i="2"/>
  <c r="AO257" i="2"/>
  <c r="AO231" i="2"/>
  <c r="AO224" i="2"/>
  <c r="AO213" i="2"/>
  <c r="AO207" i="2"/>
  <c r="AO193" i="2"/>
  <c r="AO232" i="2"/>
  <c r="AO229" i="2"/>
  <c r="AO221" i="2"/>
  <c r="AO218" i="2"/>
  <c r="AO204" i="2"/>
  <c r="AO201" i="2"/>
  <c r="AO190" i="2"/>
  <c r="AO181" i="2"/>
  <c r="AO173" i="2"/>
  <c r="AO165" i="2"/>
  <c r="AO157" i="2"/>
  <c r="AO140" i="2"/>
  <c r="AO178" i="2"/>
  <c r="AO170" i="2"/>
  <c r="AO162" i="2"/>
  <c r="AO154" i="2"/>
  <c r="AO151" i="2"/>
  <c r="AO148" i="2"/>
  <c r="AO145" i="2"/>
  <c r="AO184" i="2"/>
  <c r="AO183" i="2"/>
  <c r="AO175" i="2"/>
  <c r="AO167" i="2"/>
  <c r="AO159" i="2"/>
  <c r="AO180" i="2"/>
  <c r="AO172" i="2"/>
  <c r="AO164" i="2"/>
  <c r="AO156" i="2"/>
  <c r="AO153" i="2"/>
  <c r="AO150" i="2"/>
  <c r="AO177" i="2"/>
  <c r="AO169" i="2"/>
  <c r="AO161" i="2"/>
  <c r="AO147" i="2"/>
  <c r="AO144" i="2"/>
  <c r="AO182" i="2"/>
  <c r="AO174" i="2"/>
  <c r="AO166" i="2"/>
  <c r="AO158" i="2"/>
  <c r="AO186" i="2"/>
  <c r="AO185" i="2"/>
  <c r="AO179" i="2"/>
  <c r="AO171" i="2"/>
  <c r="AO163" i="2"/>
  <c r="AO155" i="2"/>
  <c r="AO152" i="2"/>
  <c r="AO149" i="2"/>
  <c r="AO146" i="2"/>
  <c r="AO138" i="2"/>
  <c r="AO176" i="2"/>
  <c r="AO168" i="2"/>
  <c r="AO160" i="2"/>
  <c r="AO143" i="2"/>
  <c r="AO137" i="2"/>
  <c r="AO129" i="2"/>
  <c r="AO121" i="2"/>
  <c r="AO113" i="2"/>
  <c r="AO104" i="2"/>
  <c r="AO96" i="2"/>
  <c r="AO135" i="2"/>
  <c r="AO134" i="2"/>
  <c r="AO126" i="2"/>
  <c r="AO118" i="2"/>
  <c r="AO109" i="2"/>
  <c r="AO101" i="2"/>
  <c r="AO93" i="2"/>
  <c r="AO131" i="2"/>
  <c r="AO123" i="2"/>
  <c r="AO115" i="2"/>
  <c r="AO106" i="2"/>
  <c r="AO98" i="2"/>
  <c r="AO128" i="2"/>
  <c r="AO120" i="2"/>
  <c r="AO112" i="2"/>
  <c r="AO136" i="2"/>
  <c r="AO133" i="2"/>
  <c r="AO125" i="2"/>
  <c r="AO117" i="2"/>
  <c r="AO108" i="2"/>
  <c r="AO141" i="2"/>
  <c r="AO139" i="2"/>
  <c r="AO130" i="2"/>
  <c r="AO122" i="2"/>
  <c r="AO114" i="2"/>
  <c r="AO111" i="2"/>
  <c r="AO105" i="2"/>
  <c r="AO97" i="2"/>
  <c r="AO142" i="2"/>
  <c r="AO127" i="2"/>
  <c r="AO119" i="2"/>
  <c r="AO102" i="2"/>
  <c r="AO94" i="2"/>
  <c r="AO132" i="2"/>
  <c r="AO124" i="2"/>
  <c r="AO116" i="2"/>
  <c r="AO110" i="2"/>
  <c r="AO107" i="2"/>
  <c r="AO99" i="2"/>
  <c r="AO87" i="2"/>
  <c r="AO84" i="2"/>
  <c r="AO81" i="2"/>
  <c r="AO72" i="2"/>
  <c r="AO61" i="2"/>
  <c r="AO55" i="2"/>
  <c r="AO47" i="2"/>
  <c r="AO44" i="2"/>
  <c r="AO103" i="2"/>
  <c r="AO69" i="2"/>
  <c r="AO89" i="2"/>
  <c r="AO80" i="2"/>
  <c r="AO77" i="2"/>
  <c r="AO74" i="2"/>
  <c r="AO63" i="2"/>
  <c r="AO86" i="2"/>
  <c r="AO83" i="2"/>
  <c r="AO71" i="2"/>
  <c r="AO60" i="2"/>
  <c r="AO57" i="2"/>
  <c r="AO90" i="2"/>
  <c r="AO76" i="2"/>
  <c r="AO68" i="2"/>
  <c r="AO65" i="2"/>
  <c r="AO100" i="2"/>
  <c r="AO92" i="2"/>
  <c r="AO91" i="2"/>
  <c r="AO85" i="2"/>
  <c r="AO79" i="2"/>
  <c r="AO73" i="2"/>
  <c r="AO62" i="2"/>
  <c r="AO56" i="2"/>
  <c r="AO48" i="2"/>
  <c r="AO45" i="2"/>
  <c r="AO82" i="2"/>
  <c r="AO70" i="2"/>
  <c r="AO67" i="2"/>
  <c r="AO59" i="2"/>
  <c r="AO53" i="2"/>
  <c r="AO95" i="2"/>
  <c r="AO88" i="2"/>
  <c r="AO78" i="2"/>
  <c r="AO75" i="2"/>
  <c r="AO64" i="2"/>
  <c r="AO40" i="2"/>
  <c r="AO37" i="2"/>
  <c r="AO11" i="2"/>
  <c r="AO8" i="2"/>
  <c r="AO66" i="2"/>
  <c r="AO50" i="2"/>
  <c r="AO49" i="2"/>
  <c r="AO46" i="2"/>
  <c r="AO34" i="2"/>
  <c r="AO31" i="2"/>
  <c r="AO28" i="2"/>
  <c r="AO39" i="2"/>
  <c r="AO25" i="2"/>
  <c r="AO22" i="2"/>
  <c r="AO19" i="2"/>
  <c r="AO16" i="2"/>
  <c r="AO13" i="2"/>
  <c r="AO36" i="2"/>
  <c r="AO30" i="2"/>
  <c r="AO10" i="2"/>
  <c r="AO58" i="2"/>
  <c r="AO52" i="2"/>
  <c r="AO42" i="2"/>
  <c r="AO33" i="2"/>
  <c r="AO27" i="2"/>
  <c r="AO15" i="2"/>
  <c r="BB6" i="2"/>
  <c r="AO14" i="2"/>
  <c r="AO54" i="2"/>
  <c r="AO38" i="2"/>
  <c r="AO24" i="2"/>
  <c r="AO21" i="2"/>
  <c r="AO18" i="2"/>
  <c r="AO12" i="2"/>
  <c r="AO9" i="2"/>
  <c r="AO41" i="2"/>
  <c r="AO35" i="2"/>
  <c r="AO29" i="2"/>
  <c r="AO51" i="2"/>
  <c r="AO43" i="2"/>
  <c r="AO32" i="2"/>
  <c r="AO26" i="2"/>
  <c r="AO23" i="2"/>
  <c r="AO20" i="2"/>
  <c r="AO17" i="2"/>
  <c r="AB540" i="2"/>
  <c r="AC536" i="2"/>
  <c r="AC530" i="2"/>
  <c r="AC535" i="2"/>
  <c r="AC537" i="2"/>
  <c r="AC534" i="2"/>
  <c r="AC524" i="2"/>
  <c r="AC533" i="2"/>
  <c r="AC529" i="2"/>
  <c r="AC526" i="2"/>
  <c r="AC532" i="2"/>
  <c r="AC528" i="2"/>
  <c r="AC525" i="2"/>
  <c r="AC522" i="2"/>
  <c r="AC531" i="2"/>
  <c r="AC527" i="2"/>
  <c r="AC520" i="2"/>
  <c r="AC518" i="2"/>
  <c r="AC513" i="2"/>
  <c r="AC510" i="2"/>
  <c r="AC515" i="2"/>
  <c r="AC512" i="2"/>
  <c r="AC521" i="2"/>
  <c r="AC517" i="2"/>
  <c r="AC519" i="2"/>
  <c r="AC514" i="2"/>
  <c r="AC511" i="2"/>
  <c r="AC523" i="2"/>
  <c r="AC516" i="2"/>
  <c r="AC502" i="2"/>
  <c r="AC507" i="2"/>
  <c r="AC499" i="2"/>
  <c r="AC504" i="2"/>
  <c r="AC501" i="2"/>
  <c r="AC506" i="2"/>
  <c r="AC498" i="2"/>
  <c r="AC503" i="2"/>
  <c r="AC500" i="2"/>
  <c r="AC509" i="2"/>
  <c r="AC508" i="2"/>
  <c r="AC505" i="2"/>
  <c r="AC497" i="2"/>
  <c r="AC495" i="2"/>
  <c r="AC487" i="2"/>
  <c r="AC492" i="2"/>
  <c r="AC484" i="2"/>
  <c r="AC481" i="2"/>
  <c r="AC489" i="2"/>
  <c r="AC478" i="2"/>
  <c r="AC494" i="2"/>
  <c r="AC486" i="2"/>
  <c r="AC475" i="2"/>
  <c r="AC491" i="2"/>
  <c r="AC483" i="2"/>
  <c r="AC480" i="2"/>
  <c r="AC493" i="2"/>
  <c r="AC485" i="2"/>
  <c r="AC474" i="2"/>
  <c r="AC490" i="2"/>
  <c r="AC482" i="2"/>
  <c r="AC479" i="2"/>
  <c r="AC471" i="2"/>
  <c r="AC463" i="2"/>
  <c r="AC455" i="2"/>
  <c r="AC496" i="2"/>
  <c r="AC468" i="2"/>
  <c r="AC460" i="2"/>
  <c r="AC465" i="2"/>
  <c r="AC457" i="2"/>
  <c r="AC470" i="2"/>
  <c r="AC462" i="2"/>
  <c r="AC454" i="2"/>
  <c r="AC488" i="2"/>
  <c r="AC476" i="2"/>
  <c r="AC472" i="2"/>
  <c r="AC467" i="2"/>
  <c r="AC459" i="2"/>
  <c r="AC464" i="2"/>
  <c r="AC456" i="2"/>
  <c r="AC469" i="2"/>
  <c r="AC461" i="2"/>
  <c r="AC477" i="2"/>
  <c r="AC473" i="2"/>
  <c r="AC466" i="2"/>
  <c r="AC458" i="2"/>
  <c r="AC449" i="2"/>
  <c r="AC445" i="2"/>
  <c r="AC441" i="2"/>
  <c r="AC435" i="2"/>
  <c r="AC432" i="2"/>
  <c r="AC448" i="2"/>
  <c r="AC444" i="2"/>
  <c r="AC440" i="2"/>
  <c r="AC437" i="2"/>
  <c r="AC453" i="2"/>
  <c r="AC434" i="2"/>
  <c r="AC451" i="2"/>
  <c r="AC447" i="2"/>
  <c r="AC443" i="2"/>
  <c r="AC439" i="2"/>
  <c r="AC436" i="2"/>
  <c r="AC452" i="2"/>
  <c r="AC450" i="2"/>
  <c r="AC446" i="2"/>
  <c r="AC442" i="2"/>
  <c r="AC438" i="2"/>
  <c r="AC427" i="2"/>
  <c r="AC418" i="2"/>
  <c r="AC410" i="2"/>
  <c r="AC429" i="2"/>
  <c r="AC423" i="2"/>
  <c r="AC415" i="2"/>
  <c r="AC426" i="2"/>
  <c r="AC420" i="2"/>
  <c r="AC412" i="2"/>
  <c r="AC417" i="2"/>
  <c r="AC431" i="2"/>
  <c r="AC425" i="2"/>
  <c r="AC422" i="2"/>
  <c r="AC414" i="2"/>
  <c r="AC428" i="2"/>
  <c r="AC419" i="2"/>
  <c r="AC433" i="2"/>
  <c r="AC430" i="2"/>
  <c r="AC424" i="2"/>
  <c r="AC416" i="2"/>
  <c r="AC421" i="2"/>
  <c r="AC401" i="2"/>
  <c r="AC393" i="2"/>
  <c r="AC385" i="2"/>
  <c r="AC413" i="2"/>
  <c r="AC406" i="2"/>
  <c r="AC398" i="2"/>
  <c r="AC390" i="2"/>
  <c r="AC408" i="2"/>
  <c r="AC403" i="2"/>
  <c r="AC395" i="2"/>
  <c r="AC387" i="2"/>
  <c r="AC400" i="2"/>
  <c r="AC392" i="2"/>
  <c r="AC411" i="2"/>
  <c r="AC405" i="2"/>
  <c r="AC407" i="2"/>
  <c r="AC402" i="2"/>
  <c r="AC394" i="2"/>
  <c r="AC409" i="2"/>
  <c r="AC399" i="2"/>
  <c r="AC391" i="2"/>
  <c r="AC404" i="2"/>
  <c r="AC396" i="2"/>
  <c r="AC388" i="2"/>
  <c r="AC381" i="2"/>
  <c r="AC373" i="2"/>
  <c r="AC365" i="2"/>
  <c r="AC378" i="2"/>
  <c r="AC370" i="2"/>
  <c r="AC383" i="2"/>
  <c r="AC375" i="2"/>
  <c r="AC367" i="2"/>
  <c r="AC389" i="2"/>
  <c r="AC380" i="2"/>
  <c r="AC372" i="2"/>
  <c r="AC364" i="2"/>
  <c r="AC377" i="2"/>
  <c r="AC369" i="2"/>
  <c r="AC397" i="2"/>
  <c r="AC382" i="2"/>
  <c r="AC374" i="2"/>
  <c r="AC366" i="2"/>
  <c r="AC386" i="2"/>
  <c r="AC379" i="2"/>
  <c r="AC371" i="2"/>
  <c r="AC384" i="2"/>
  <c r="AC376" i="2"/>
  <c r="AC368" i="2"/>
  <c r="AC361" i="2"/>
  <c r="AC353" i="2"/>
  <c r="AC345" i="2"/>
  <c r="AC358" i="2"/>
  <c r="AC350" i="2"/>
  <c r="AC342" i="2"/>
  <c r="AC360" i="2"/>
  <c r="AC352" i="2"/>
  <c r="AC344" i="2"/>
  <c r="AC363" i="2"/>
  <c r="AC357" i="2"/>
  <c r="AC349" i="2"/>
  <c r="AC362" i="2"/>
  <c r="AC354" i="2"/>
  <c r="AC346" i="2"/>
  <c r="AC359" i="2"/>
  <c r="AC351" i="2"/>
  <c r="AC356" i="2"/>
  <c r="AC348" i="2"/>
  <c r="AC338" i="2"/>
  <c r="AC330" i="2"/>
  <c r="AC322" i="2"/>
  <c r="AC343" i="2"/>
  <c r="AC335" i="2"/>
  <c r="AC327" i="2"/>
  <c r="AC355" i="2"/>
  <c r="AC332" i="2"/>
  <c r="AC324" i="2"/>
  <c r="AC340" i="2"/>
  <c r="AC337" i="2"/>
  <c r="AC329" i="2"/>
  <c r="AC334" i="2"/>
  <c r="AC326" i="2"/>
  <c r="AC318" i="2"/>
  <c r="AC347" i="2"/>
  <c r="AC339" i="2"/>
  <c r="AC331" i="2"/>
  <c r="AC323" i="2"/>
  <c r="AC341" i="2"/>
  <c r="AC336" i="2"/>
  <c r="AC328" i="2"/>
  <c r="AC320" i="2"/>
  <c r="AC333" i="2"/>
  <c r="AC325" i="2"/>
  <c r="AC321" i="2"/>
  <c r="AC317" i="2"/>
  <c r="AC314" i="2"/>
  <c r="AC306" i="2"/>
  <c r="AC298" i="2"/>
  <c r="AC311" i="2"/>
  <c r="AC303" i="2"/>
  <c r="AC295" i="2"/>
  <c r="AC287" i="2"/>
  <c r="AC308" i="2"/>
  <c r="AC300" i="2"/>
  <c r="AC292" i="2"/>
  <c r="AC313" i="2"/>
  <c r="AC305" i="2"/>
  <c r="AC297" i="2"/>
  <c r="AC289" i="2"/>
  <c r="AC281" i="2"/>
  <c r="AC310" i="2"/>
  <c r="AC302" i="2"/>
  <c r="AC294" i="2"/>
  <c r="AC286" i="2"/>
  <c r="AC278" i="2"/>
  <c r="AC270" i="2"/>
  <c r="AC316" i="2"/>
  <c r="AC315" i="2"/>
  <c r="AC307" i="2"/>
  <c r="AC299" i="2"/>
  <c r="AC291" i="2"/>
  <c r="AC283" i="2"/>
  <c r="AC275" i="2"/>
  <c r="AC319" i="2"/>
  <c r="AC312" i="2"/>
  <c r="AC304" i="2"/>
  <c r="AC296" i="2"/>
  <c r="AC288" i="2"/>
  <c r="AC280" i="2"/>
  <c r="AC272" i="2"/>
  <c r="AC309" i="2"/>
  <c r="AC301" i="2"/>
  <c r="AC285" i="2"/>
  <c r="AC279" i="2"/>
  <c r="AC266" i="2"/>
  <c r="AC263" i="2"/>
  <c r="AC255" i="2"/>
  <c r="AC252" i="2"/>
  <c r="AC248" i="2"/>
  <c r="AC239" i="2"/>
  <c r="AC260" i="2"/>
  <c r="AC244" i="2"/>
  <c r="AC236" i="2"/>
  <c r="AC265" i="2"/>
  <c r="AC257" i="2"/>
  <c r="AC251" i="2"/>
  <c r="AC247" i="2"/>
  <c r="AC241" i="2"/>
  <c r="AC282" i="2"/>
  <c r="AC277" i="2"/>
  <c r="AC268" i="2"/>
  <c r="AC262" i="2"/>
  <c r="AC254" i="2"/>
  <c r="AC238" i="2"/>
  <c r="AC274" i="2"/>
  <c r="AC259" i="2"/>
  <c r="AC250" i="2"/>
  <c r="AC246" i="2"/>
  <c r="AC243" i="2"/>
  <c r="AC293" i="2"/>
  <c r="AC290" i="2"/>
  <c r="AC284" i="2"/>
  <c r="AC267" i="2"/>
  <c r="AC264" i="2"/>
  <c r="AC256" i="2"/>
  <c r="AC253" i="2"/>
  <c r="AC240" i="2"/>
  <c r="AC232" i="2"/>
  <c r="AC273" i="2"/>
  <c r="AC271" i="2"/>
  <c r="AC269" i="2"/>
  <c r="AC261" i="2"/>
  <c r="AC249" i="2"/>
  <c r="AC245" i="2"/>
  <c r="AC237" i="2"/>
  <c r="AC276" i="2"/>
  <c r="AC231" i="2"/>
  <c r="AC227" i="2"/>
  <c r="AC216" i="2"/>
  <c r="AC210" i="2"/>
  <c r="AC199" i="2"/>
  <c r="AC196" i="2"/>
  <c r="AC188" i="2"/>
  <c r="AC258" i="2"/>
  <c r="AC224" i="2"/>
  <c r="AC213" i="2"/>
  <c r="AC207" i="2"/>
  <c r="AC193" i="2"/>
  <c r="AC233" i="2"/>
  <c r="AC229" i="2"/>
  <c r="AC221" i="2"/>
  <c r="AC218" i="2"/>
  <c r="AC204" i="2"/>
  <c r="AC201" i="2"/>
  <c r="AC190" i="2"/>
  <c r="AC226" i="2"/>
  <c r="AC215" i="2"/>
  <c r="AC212" i="2"/>
  <c r="AC209" i="2"/>
  <c r="AC198" i="2"/>
  <c r="AC195" i="2"/>
  <c r="AC187" i="2"/>
  <c r="AC223" i="2"/>
  <c r="AC220" i="2"/>
  <c r="AC206" i="2"/>
  <c r="AC192" i="2"/>
  <c r="AC184" i="2"/>
  <c r="AC235" i="2"/>
  <c r="AC228" i="2"/>
  <c r="AC217" i="2"/>
  <c r="AC203" i="2"/>
  <c r="AC200" i="2"/>
  <c r="AC189" i="2"/>
  <c r="AC242" i="2"/>
  <c r="AC225" i="2"/>
  <c r="AC214" i="2"/>
  <c r="AC211" i="2"/>
  <c r="AC208" i="2"/>
  <c r="AC197" i="2"/>
  <c r="AC194" i="2"/>
  <c r="AC234" i="2"/>
  <c r="AC230" i="2"/>
  <c r="AC222" i="2"/>
  <c r="AC219" i="2"/>
  <c r="AC205" i="2"/>
  <c r="AC202" i="2"/>
  <c r="AC191" i="2"/>
  <c r="AC185" i="2"/>
  <c r="AC182" i="2"/>
  <c r="AC174" i="2"/>
  <c r="AC166" i="2"/>
  <c r="AC158" i="2"/>
  <c r="AC141" i="2"/>
  <c r="AC179" i="2"/>
  <c r="AC171" i="2"/>
  <c r="AC163" i="2"/>
  <c r="AC155" i="2"/>
  <c r="AC152" i="2"/>
  <c r="AC149" i="2"/>
  <c r="AC146" i="2"/>
  <c r="AC176" i="2"/>
  <c r="AC168" i="2"/>
  <c r="AC160" i="2"/>
  <c r="AC181" i="2"/>
  <c r="AC173" i="2"/>
  <c r="AC165" i="2"/>
  <c r="AC157" i="2"/>
  <c r="AC186" i="2"/>
  <c r="AC178" i="2"/>
  <c r="AC170" i="2"/>
  <c r="AC162" i="2"/>
  <c r="AC154" i="2"/>
  <c r="AC151" i="2"/>
  <c r="AC148" i="2"/>
  <c r="AC145" i="2"/>
  <c r="AC183" i="2"/>
  <c r="AC175" i="2"/>
  <c r="AC167" i="2"/>
  <c r="AC159" i="2"/>
  <c r="AC180" i="2"/>
  <c r="AC172" i="2"/>
  <c r="AC164" i="2"/>
  <c r="AC156" i="2"/>
  <c r="AC153" i="2"/>
  <c r="AC150" i="2"/>
  <c r="AC139" i="2"/>
  <c r="AC177" i="2"/>
  <c r="AC169" i="2"/>
  <c r="AC161" i="2"/>
  <c r="AC147" i="2"/>
  <c r="AC144" i="2"/>
  <c r="AC143" i="2"/>
  <c r="AC130" i="2"/>
  <c r="AC122" i="2"/>
  <c r="AC114" i="2"/>
  <c r="AC111" i="2"/>
  <c r="AC105" i="2"/>
  <c r="AC97" i="2"/>
  <c r="AC127" i="2"/>
  <c r="AC119" i="2"/>
  <c r="AC102" i="2"/>
  <c r="AC94" i="2"/>
  <c r="AC137" i="2"/>
  <c r="AC135" i="2"/>
  <c r="AC132" i="2"/>
  <c r="AC124" i="2"/>
  <c r="AC116" i="2"/>
  <c r="AC110" i="2"/>
  <c r="AC107" i="2"/>
  <c r="AC99" i="2"/>
  <c r="AC129" i="2"/>
  <c r="AC121" i="2"/>
  <c r="AC113" i="2"/>
  <c r="AC104" i="2"/>
  <c r="AC134" i="2"/>
  <c r="AC126" i="2"/>
  <c r="AC118" i="2"/>
  <c r="AC109" i="2"/>
  <c r="AC131" i="2"/>
  <c r="AC123" i="2"/>
  <c r="AC115" i="2"/>
  <c r="AC106" i="2"/>
  <c r="AC98" i="2"/>
  <c r="AC142" i="2"/>
  <c r="AC140" i="2"/>
  <c r="AC136" i="2"/>
  <c r="AC128" i="2"/>
  <c r="AC120" i="2"/>
  <c r="AC112" i="2"/>
  <c r="AC103" i="2"/>
  <c r="AC95" i="2"/>
  <c r="AC138" i="2"/>
  <c r="AC133" i="2"/>
  <c r="AC125" i="2"/>
  <c r="AC117" i="2"/>
  <c r="AC108" i="2"/>
  <c r="AC100" i="2"/>
  <c r="AC88" i="2"/>
  <c r="AC85" i="2"/>
  <c r="AC79" i="2"/>
  <c r="AC73" i="2"/>
  <c r="AC62" i="2"/>
  <c r="AC56" i="2"/>
  <c r="AC48" i="2"/>
  <c r="AC45" i="2"/>
  <c r="AC82" i="2"/>
  <c r="AC70" i="2"/>
  <c r="AC78" i="2"/>
  <c r="AC75" i="2"/>
  <c r="AC64" i="2"/>
  <c r="AC96" i="2"/>
  <c r="AC91" i="2"/>
  <c r="AC87" i="2"/>
  <c r="AC84" i="2"/>
  <c r="AC81" i="2"/>
  <c r="AC72" i="2"/>
  <c r="AC61" i="2"/>
  <c r="AC55" i="2"/>
  <c r="AC101" i="2"/>
  <c r="AC92" i="2"/>
  <c r="AC89" i="2"/>
  <c r="AC69" i="2"/>
  <c r="AC66" i="2"/>
  <c r="AC58" i="2"/>
  <c r="AC90" i="2"/>
  <c r="AC80" i="2"/>
  <c r="AC77" i="2"/>
  <c r="AC74" i="2"/>
  <c r="AC63" i="2"/>
  <c r="AC49" i="2"/>
  <c r="AC46" i="2"/>
  <c r="AC93" i="2"/>
  <c r="AC86" i="2"/>
  <c r="AC83" i="2"/>
  <c r="AC71" i="2"/>
  <c r="AC60" i="2"/>
  <c r="AC57" i="2"/>
  <c r="AC54" i="2"/>
  <c r="AC76" i="2"/>
  <c r="AC68" i="2"/>
  <c r="AC65" i="2"/>
  <c r="AC51" i="2"/>
  <c r="AC50" i="2"/>
  <c r="AC43" i="2"/>
  <c r="AC38" i="2"/>
  <c r="AC24" i="2"/>
  <c r="AC21" i="2"/>
  <c r="AC18" i="2"/>
  <c r="AC12" i="2"/>
  <c r="AC9" i="2"/>
  <c r="AC52" i="2"/>
  <c r="AC47" i="2"/>
  <c r="AC41" i="2"/>
  <c r="AC35" i="2"/>
  <c r="AC29" i="2"/>
  <c r="AC32" i="2"/>
  <c r="AC26" i="2"/>
  <c r="AC23" i="2"/>
  <c r="AC20" i="2"/>
  <c r="AC17" i="2"/>
  <c r="AC14" i="2"/>
  <c r="AD6" i="2"/>
  <c r="AC8" i="2"/>
  <c r="AC53" i="2"/>
  <c r="AC40" i="2"/>
  <c r="AC37" i="2"/>
  <c r="AC11" i="2"/>
  <c r="AC2" i="2"/>
  <c r="AC67" i="2"/>
  <c r="AC34" i="2"/>
  <c r="AC31" i="2"/>
  <c r="AC28" i="2"/>
  <c r="AC44" i="2"/>
  <c r="AC39" i="2"/>
  <c r="AC25" i="2"/>
  <c r="AC22" i="2"/>
  <c r="AC19" i="2"/>
  <c r="AC16" i="2"/>
  <c r="AC13" i="2"/>
  <c r="AC15" i="2"/>
  <c r="AC42" i="2"/>
  <c r="AC36" i="2"/>
  <c r="AC30" i="2"/>
  <c r="AC10" i="2"/>
  <c r="AP6" i="2"/>
  <c r="AC59" i="2"/>
  <c r="AC33" i="2"/>
  <c r="AC27" i="2"/>
  <c r="AB539" i="2"/>
  <c r="BN6" i="2"/>
  <c r="BA2" i="2"/>
  <c r="R506" i="2" l="1"/>
  <c r="R272" i="2"/>
  <c r="R265" i="2"/>
  <c r="D15" i="5"/>
  <c r="F7" i="8" s="1"/>
  <c r="F5" i="8" s="1"/>
  <c r="AC539" i="2"/>
  <c r="AD533" i="2"/>
  <c r="R533" i="2" s="1"/>
  <c r="AD535" i="2"/>
  <c r="R535" i="2" s="1"/>
  <c r="AD532" i="2"/>
  <c r="R532" i="2" s="1"/>
  <c r="AD537" i="2"/>
  <c r="R537" i="2" s="1"/>
  <c r="AD534" i="2"/>
  <c r="R534" i="2" s="1"/>
  <c r="AD531" i="2"/>
  <c r="AD536" i="2"/>
  <c r="R536" i="2" s="1"/>
  <c r="H29" i="5" s="1"/>
  <c r="AD529" i="2"/>
  <c r="R529" i="2" s="1"/>
  <c r="AD526" i="2"/>
  <c r="R526" i="2" s="1"/>
  <c r="AD523" i="2"/>
  <c r="R523" i="2" s="1"/>
  <c r="AD520" i="2"/>
  <c r="R520" i="2" s="1"/>
  <c r="AD530" i="2"/>
  <c r="R530" i="2" s="1"/>
  <c r="AD528" i="2"/>
  <c r="R528" i="2" s="1"/>
  <c r="AD525" i="2"/>
  <c r="R525" i="2" s="1"/>
  <c r="AD522" i="2"/>
  <c r="R522" i="2" s="1"/>
  <c r="AD519" i="2"/>
  <c r="R519" i="2" s="1"/>
  <c r="AD527" i="2"/>
  <c r="R527" i="2" s="1"/>
  <c r="AD524" i="2"/>
  <c r="R524" i="2" s="1"/>
  <c r="AD510" i="2"/>
  <c r="R510" i="2" s="1"/>
  <c r="AD515" i="2"/>
  <c r="R515" i="2" s="1"/>
  <c r="H23" i="5" s="1"/>
  <c r="AD521" i="2"/>
  <c r="R521" i="2" s="1"/>
  <c r="AD517" i="2"/>
  <c r="R517" i="2" s="1"/>
  <c r="AD509" i="2"/>
  <c r="R509" i="2" s="1"/>
  <c r="AD514" i="2"/>
  <c r="AD516" i="2"/>
  <c r="R516" i="2" s="1"/>
  <c r="AD518" i="2"/>
  <c r="R518" i="2" s="1"/>
  <c r="AD513" i="2"/>
  <c r="R513" i="2" s="1"/>
  <c r="AD507" i="2"/>
  <c r="AD499" i="2"/>
  <c r="AD504" i="2"/>
  <c r="R504" i="2" s="1"/>
  <c r="AD501" i="2"/>
  <c r="R501" i="2" s="1"/>
  <c r="AD506" i="2"/>
  <c r="AD503" i="2"/>
  <c r="R503" i="2" s="1"/>
  <c r="AD500" i="2"/>
  <c r="R500" i="2" s="1"/>
  <c r="AD508" i="2"/>
  <c r="R508" i="2" s="1"/>
  <c r="AD505" i="2"/>
  <c r="R505" i="2" s="1"/>
  <c r="AD512" i="2"/>
  <c r="R512" i="2" s="1"/>
  <c r="AD511" i="2"/>
  <c r="R511" i="2" s="1"/>
  <c r="AD502" i="2"/>
  <c r="AD492" i="2"/>
  <c r="AD484" i="2"/>
  <c r="R484" i="2" s="1"/>
  <c r="AD481" i="2"/>
  <c r="R481" i="2" s="1"/>
  <c r="AD489" i="2"/>
  <c r="R489" i="2" s="1"/>
  <c r="AD478" i="2"/>
  <c r="R478" i="2" s="1"/>
  <c r="AD497" i="2"/>
  <c r="R497" i="2" s="1"/>
  <c r="AD494" i="2"/>
  <c r="R494" i="2" s="1"/>
  <c r="AD486" i="2"/>
  <c r="R486" i="2" s="1"/>
  <c r="AD475" i="2"/>
  <c r="R475" i="2" s="1"/>
  <c r="AD491" i="2"/>
  <c r="R491" i="2" s="1"/>
  <c r="AD483" i="2"/>
  <c r="R483" i="2" s="1"/>
  <c r="AD480" i="2"/>
  <c r="AD472" i="2"/>
  <c r="R472" i="2" s="1"/>
  <c r="AD496" i="2"/>
  <c r="R496" i="2" s="1"/>
  <c r="AD488" i="2"/>
  <c r="R488" i="2" s="1"/>
  <c r="AD477" i="2"/>
  <c r="R477" i="2" s="1"/>
  <c r="AD498" i="2"/>
  <c r="R498" i="2" s="1"/>
  <c r="AD490" i="2"/>
  <c r="R490" i="2" s="1"/>
  <c r="AD482" i="2"/>
  <c r="R482" i="2" s="1"/>
  <c r="AD479" i="2"/>
  <c r="R479" i="2" s="1"/>
  <c r="AD495" i="2"/>
  <c r="R495" i="2" s="1"/>
  <c r="AD487" i="2"/>
  <c r="R487" i="2" s="1"/>
  <c r="AD476" i="2"/>
  <c r="AD485" i="2"/>
  <c r="R485" i="2" s="1"/>
  <c r="AD468" i="2"/>
  <c r="R468" i="2" s="1"/>
  <c r="AD460" i="2"/>
  <c r="R460" i="2" s="1"/>
  <c r="AD452" i="2"/>
  <c r="R452" i="2" s="1"/>
  <c r="AD465" i="2"/>
  <c r="R465" i="2" s="1"/>
  <c r="AD457" i="2"/>
  <c r="R457" i="2" s="1"/>
  <c r="AD470" i="2"/>
  <c r="R470" i="2" s="1"/>
  <c r="AD462" i="2"/>
  <c r="R462" i="2" s="1"/>
  <c r="AD454" i="2"/>
  <c r="R454" i="2" s="1"/>
  <c r="AD474" i="2"/>
  <c r="R474" i="2" s="1"/>
  <c r="AD467" i="2"/>
  <c r="R467" i="2" s="1"/>
  <c r="AD459" i="2"/>
  <c r="R459" i="2" s="1"/>
  <c r="AD464" i="2"/>
  <c r="AD493" i="2"/>
  <c r="R493" i="2" s="1"/>
  <c r="AD469" i="2"/>
  <c r="R469" i="2" s="1"/>
  <c r="AD461" i="2"/>
  <c r="R461" i="2" s="1"/>
  <c r="AD473" i="2"/>
  <c r="R473" i="2" s="1"/>
  <c r="AD466" i="2"/>
  <c r="R466" i="2" s="1"/>
  <c r="AD458" i="2"/>
  <c r="R458" i="2" s="1"/>
  <c r="AD471" i="2"/>
  <c r="R471" i="2" s="1"/>
  <c r="AD463" i="2"/>
  <c r="R463" i="2" s="1"/>
  <c r="AD448" i="2"/>
  <c r="R448" i="2" s="1"/>
  <c r="AD444" i="2"/>
  <c r="R444" i="2" s="1"/>
  <c r="AD440" i="2"/>
  <c r="R440" i="2" s="1"/>
  <c r="AD437" i="2"/>
  <c r="R437" i="2" s="1"/>
  <c r="AD455" i="2"/>
  <c r="R455" i="2" s="1"/>
  <c r="AD453" i="2"/>
  <c r="R453" i="2" s="1"/>
  <c r="AD434" i="2"/>
  <c r="R434" i="2" s="1"/>
  <c r="AD451" i="2"/>
  <c r="R451" i="2" s="1"/>
  <c r="AD447" i="2"/>
  <c r="AD443" i="2"/>
  <c r="AD439" i="2"/>
  <c r="R439" i="2" s="1"/>
  <c r="AD436" i="2"/>
  <c r="R436" i="2" s="1"/>
  <c r="AD450" i="2"/>
  <c r="R450" i="2" s="1"/>
  <c r="AD446" i="2"/>
  <c r="R446" i="2" s="1"/>
  <c r="AD442" i="2"/>
  <c r="R442" i="2" s="1"/>
  <c r="AD456" i="2"/>
  <c r="R456" i="2" s="1"/>
  <c r="AD438" i="2"/>
  <c r="R438" i="2" s="1"/>
  <c r="AD449" i="2"/>
  <c r="R449" i="2" s="1"/>
  <c r="AD445" i="2"/>
  <c r="R445" i="2" s="1"/>
  <c r="AD441" i="2"/>
  <c r="R441" i="2" s="1"/>
  <c r="AD435" i="2"/>
  <c r="R435" i="2" s="1"/>
  <c r="AD429" i="2"/>
  <c r="R429" i="2" s="1"/>
  <c r="AD423" i="2"/>
  <c r="R423" i="2" s="1"/>
  <c r="AD415" i="2"/>
  <c r="R415" i="2" s="1"/>
  <c r="AD407" i="2"/>
  <c r="R407" i="2" s="1"/>
  <c r="AD426" i="2"/>
  <c r="R426" i="2" s="1"/>
  <c r="AD420" i="2"/>
  <c r="R420" i="2" s="1"/>
  <c r="AD412" i="2"/>
  <c r="R412" i="2" s="1"/>
  <c r="AD417" i="2"/>
  <c r="R417" i="2" s="1"/>
  <c r="AD409" i="2"/>
  <c r="R409" i="2" s="1"/>
  <c r="AD431" i="2"/>
  <c r="AD425" i="2"/>
  <c r="AD422" i="2"/>
  <c r="AD428" i="2"/>
  <c r="R428" i="2" s="1"/>
  <c r="AD419" i="2"/>
  <c r="R419" i="2" s="1"/>
  <c r="AD411" i="2"/>
  <c r="R411" i="2" s="1"/>
  <c r="AD433" i="2"/>
  <c r="AD432" i="2"/>
  <c r="R432" i="2" s="1"/>
  <c r="AD430" i="2"/>
  <c r="AD424" i="2"/>
  <c r="R424" i="2" s="1"/>
  <c r="AD416" i="2"/>
  <c r="R416" i="2" s="1"/>
  <c r="AD421" i="2"/>
  <c r="R421" i="2" s="1"/>
  <c r="AD413" i="2"/>
  <c r="R413" i="2" s="1"/>
  <c r="AD427" i="2"/>
  <c r="R427" i="2" s="1"/>
  <c r="AD418" i="2"/>
  <c r="R418" i="2" s="1"/>
  <c r="AD410" i="2"/>
  <c r="R410" i="2" s="1"/>
  <c r="AD406" i="2"/>
  <c r="R406" i="2" s="1"/>
  <c r="AD398" i="2"/>
  <c r="R398" i="2" s="1"/>
  <c r="AD390" i="2"/>
  <c r="R390" i="2" s="1"/>
  <c r="AD408" i="2"/>
  <c r="R408" i="2" s="1"/>
  <c r="AD403" i="2"/>
  <c r="R403" i="2" s="1"/>
  <c r="AD395" i="2"/>
  <c r="R395" i="2" s="1"/>
  <c r="AD387" i="2"/>
  <c r="R387" i="2" s="1"/>
  <c r="AD400" i="2"/>
  <c r="AD392" i="2"/>
  <c r="R392" i="2" s="1"/>
  <c r="AD405" i="2"/>
  <c r="R405" i="2" s="1"/>
  <c r="AD397" i="2"/>
  <c r="R397" i="2" s="1"/>
  <c r="AD389" i="2"/>
  <c r="R389" i="2" s="1"/>
  <c r="AD414" i="2"/>
  <c r="AD399" i="2"/>
  <c r="R399" i="2" s="1"/>
  <c r="AD391" i="2"/>
  <c r="R391" i="2" s="1"/>
  <c r="AD404" i="2"/>
  <c r="R404" i="2" s="1"/>
  <c r="AD396" i="2"/>
  <c r="R396" i="2" s="1"/>
  <c r="AD401" i="2"/>
  <c r="R401" i="2" s="1"/>
  <c r="AD393" i="2"/>
  <c r="R393" i="2" s="1"/>
  <c r="AD378" i="2"/>
  <c r="R378" i="2" s="1"/>
  <c r="AD370" i="2"/>
  <c r="R370" i="2" s="1"/>
  <c r="AD394" i="2"/>
  <c r="AD388" i="2"/>
  <c r="R388" i="2" s="1"/>
  <c r="AD383" i="2"/>
  <c r="R383" i="2" s="1"/>
  <c r="AD375" i="2"/>
  <c r="R375" i="2" s="1"/>
  <c r="AD367" i="2"/>
  <c r="R367" i="2" s="1"/>
  <c r="AD380" i="2"/>
  <c r="R380" i="2" s="1"/>
  <c r="AD372" i="2"/>
  <c r="R372" i="2" s="1"/>
  <c r="AD385" i="2"/>
  <c r="R385" i="2" s="1"/>
  <c r="AD377" i="2"/>
  <c r="R377" i="2" s="1"/>
  <c r="AD369" i="2"/>
  <c r="R369" i="2" s="1"/>
  <c r="AD382" i="2"/>
  <c r="R382" i="2" s="1"/>
  <c r="AD374" i="2"/>
  <c r="R374" i="2" s="1"/>
  <c r="AD366" i="2"/>
  <c r="AD386" i="2"/>
  <c r="AD379" i="2"/>
  <c r="R379" i="2" s="1"/>
  <c r="AD371" i="2"/>
  <c r="R371" i="2" s="1"/>
  <c r="AD402" i="2"/>
  <c r="R402" i="2" s="1"/>
  <c r="AD384" i="2"/>
  <c r="R384" i="2" s="1"/>
  <c r="AD376" i="2"/>
  <c r="R376" i="2" s="1"/>
  <c r="AD368" i="2"/>
  <c r="R368" i="2" s="1"/>
  <c r="AD381" i="2"/>
  <c r="R381" i="2" s="1"/>
  <c r="AD373" i="2"/>
  <c r="R373" i="2" s="1"/>
  <c r="AD358" i="2"/>
  <c r="AD350" i="2"/>
  <c r="R350" i="2" s="1"/>
  <c r="AD342" i="2"/>
  <c r="R342" i="2" s="1"/>
  <c r="AD355" i="2"/>
  <c r="R355" i="2" s="1"/>
  <c r="AD347" i="2"/>
  <c r="AD360" i="2"/>
  <c r="R360" i="2" s="1"/>
  <c r="AD363" i="2"/>
  <c r="R363" i="2" s="1"/>
  <c r="AD357" i="2"/>
  <c r="R357" i="2" s="1"/>
  <c r="AD349" i="2"/>
  <c r="R349" i="2" s="1"/>
  <c r="AD341" i="2"/>
  <c r="R341" i="2" s="1"/>
  <c r="AD362" i="2"/>
  <c r="R362" i="2" s="1"/>
  <c r="AD354" i="2"/>
  <c r="R354" i="2" s="1"/>
  <c r="AD346" i="2"/>
  <c r="R346" i="2" s="1"/>
  <c r="AD359" i="2"/>
  <c r="R359" i="2" s="1"/>
  <c r="AD351" i="2"/>
  <c r="R351" i="2" s="1"/>
  <c r="AD343" i="2"/>
  <c r="R343" i="2" s="1"/>
  <c r="AD364" i="2"/>
  <c r="R364" i="2" s="1"/>
  <c r="AD356" i="2"/>
  <c r="AD348" i="2"/>
  <c r="R348" i="2" s="1"/>
  <c r="AD365" i="2"/>
  <c r="R365" i="2" s="1"/>
  <c r="AD361" i="2"/>
  <c r="R361" i="2" s="1"/>
  <c r="AD353" i="2"/>
  <c r="R353" i="2" s="1"/>
  <c r="AD345" i="2"/>
  <c r="R345" i="2" s="1"/>
  <c r="AD335" i="2"/>
  <c r="R335" i="2" s="1"/>
  <c r="AD327" i="2"/>
  <c r="R327" i="2" s="1"/>
  <c r="AD344" i="2"/>
  <c r="R344" i="2" s="1"/>
  <c r="AD332" i="2"/>
  <c r="R332" i="2" s="1"/>
  <c r="AD324" i="2"/>
  <c r="R324" i="2" s="1"/>
  <c r="AD340" i="2"/>
  <c r="AD337" i="2"/>
  <c r="R337" i="2" s="1"/>
  <c r="AD329" i="2"/>
  <c r="R329" i="2" s="1"/>
  <c r="AD321" i="2"/>
  <c r="R321" i="2" s="1"/>
  <c r="AD334" i="2"/>
  <c r="R334" i="2" s="1"/>
  <c r="AD326" i="2"/>
  <c r="R326" i="2" s="1"/>
  <c r="AD339" i="2"/>
  <c r="R339" i="2" s="1"/>
  <c r="AD331" i="2"/>
  <c r="R331" i="2" s="1"/>
  <c r="AD323" i="2"/>
  <c r="R323" i="2" s="1"/>
  <c r="AD336" i="2"/>
  <c r="R336" i="2" s="1"/>
  <c r="AD328" i="2"/>
  <c r="R328" i="2" s="1"/>
  <c r="AD320" i="2"/>
  <c r="R320" i="2" s="1"/>
  <c r="AD352" i="2"/>
  <c r="R352" i="2" s="1"/>
  <c r="AD333" i="2"/>
  <c r="R333" i="2" s="1"/>
  <c r="AD325" i="2"/>
  <c r="R325" i="2" s="1"/>
  <c r="AD338" i="2"/>
  <c r="R338" i="2" s="1"/>
  <c r="AD330" i="2"/>
  <c r="R330" i="2" s="1"/>
  <c r="AD322" i="2"/>
  <c r="R322" i="2" s="1"/>
  <c r="AD311" i="2"/>
  <c r="R311" i="2" s="1"/>
  <c r="AD303" i="2"/>
  <c r="R303" i="2" s="1"/>
  <c r="AD295" i="2"/>
  <c r="R295" i="2" s="1"/>
  <c r="AD308" i="2"/>
  <c r="R308" i="2" s="1"/>
  <c r="AD300" i="2"/>
  <c r="R300" i="2" s="1"/>
  <c r="AD292" i="2"/>
  <c r="R292" i="2" s="1"/>
  <c r="AD284" i="2"/>
  <c r="R284" i="2" s="1"/>
  <c r="AD313" i="2"/>
  <c r="R313" i="2" s="1"/>
  <c r="AD305" i="2"/>
  <c r="R305" i="2" s="1"/>
  <c r="AD297" i="2"/>
  <c r="R297" i="2" s="1"/>
  <c r="AD289" i="2"/>
  <c r="R289" i="2" s="1"/>
  <c r="AD310" i="2"/>
  <c r="R310" i="2" s="1"/>
  <c r="AD302" i="2"/>
  <c r="R302" i="2" s="1"/>
  <c r="AD294" i="2"/>
  <c r="R294" i="2" s="1"/>
  <c r="AD286" i="2"/>
  <c r="R286" i="2" s="1"/>
  <c r="AD316" i="2"/>
  <c r="R316" i="2" s="1"/>
  <c r="AD315" i="2"/>
  <c r="R315" i="2" s="1"/>
  <c r="AD307" i="2"/>
  <c r="R307" i="2" s="1"/>
  <c r="AD299" i="2"/>
  <c r="R299" i="2" s="1"/>
  <c r="AD291" i="2"/>
  <c r="AD283" i="2"/>
  <c r="R283" i="2" s="1"/>
  <c r="AD275" i="2"/>
  <c r="R275" i="2" s="1"/>
  <c r="AD319" i="2"/>
  <c r="R319" i="2" s="1"/>
  <c r="AD312" i="2"/>
  <c r="R312" i="2" s="1"/>
  <c r="AD304" i="2"/>
  <c r="R304" i="2" s="1"/>
  <c r="AD296" i="2"/>
  <c r="R296" i="2" s="1"/>
  <c r="AD288" i="2"/>
  <c r="R288" i="2" s="1"/>
  <c r="AD280" i="2"/>
  <c r="AD272" i="2"/>
  <c r="AD309" i="2"/>
  <c r="R309" i="2" s="1"/>
  <c r="AD301" i="2"/>
  <c r="R301" i="2" s="1"/>
  <c r="AD293" i="2"/>
  <c r="R293" i="2" s="1"/>
  <c r="AD285" i="2"/>
  <c r="R285" i="2" s="1"/>
  <c r="AD277" i="2"/>
  <c r="R277" i="2" s="1"/>
  <c r="AD269" i="2"/>
  <c r="R269" i="2" s="1"/>
  <c r="AD318" i="2"/>
  <c r="R318" i="2" s="1"/>
  <c r="AD317" i="2"/>
  <c r="AD314" i="2"/>
  <c r="R314" i="2" s="1"/>
  <c r="AD306" i="2"/>
  <c r="R306" i="2" s="1"/>
  <c r="AD298" i="2"/>
  <c r="R298" i="2" s="1"/>
  <c r="AD260" i="2"/>
  <c r="R260" i="2" s="1"/>
  <c r="AD244" i="2"/>
  <c r="R244" i="2" s="1"/>
  <c r="AD236" i="2"/>
  <c r="R236" i="2" s="1"/>
  <c r="AD270" i="2"/>
  <c r="R270" i="2" s="1"/>
  <c r="AD265" i="2"/>
  <c r="AD257" i="2"/>
  <c r="R257" i="2" s="1"/>
  <c r="AD251" i="2"/>
  <c r="R251" i="2" s="1"/>
  <c r="AD247" i="2"/>
  <c r="AD241" i="2"/>
  <c r="R241" i="2" s="1"/>
  <c r="AD233" i="2"/>
  <c r="R233" i="2" s="1"/>
  <c r="AD282" i="2"/>
  <c r="R282" i="2" s="1"/>
  <c r="AD268" i="2"/>
  <c r="R268" i="2" s="1"/>
  <c r="AD262" i="2"/>
  <c r="AD254" i="2"/>
  <c r="AD238" i="2"/>
  <c r="R238" i="2" s="1"/>
  <c r="AD274" i="2"/>
  <c r="R274" i="2" s="1"/>
  <c r="AD259" i="2"/>
  <c r="R259" i="2" s="1"/>
  <c r="AD250" i="2"/>
  <c r="R250" i="2" s="1"/>
  <c r="AD246" i="2"/>
  <c r="R246" i="2" s="1"/>
  <c r="AD243" i="2"/>
  <c r="R243" i="2" s="1"/>
  <c r="AD235" i="2"/>
  <c r="R235" i="2" s="1"/>
  <c r="AD290" i="2"/>
  <c r="R290" i="2" s="1"/>
  <c r="AD267" i="2"/>
  <c r="R267" i="2" s="1"/>
  <c r="AD264" i="2"/>
  <c r="R264" i="2" s="1"/>
  <c r="AD256" i="2"/>
  <c r="R256" i="2" s="1"/>
  <c r="AD253" i="2"/>
  <c r="R253" i="2" s="1"/>
  <c r="AD240" i="2"/>
  <c r="R240" i="2" s="1"/>
  <c r="AD287" i="2"/>
  <c r="R287" i="2" s="1"/>
  <c r="AD278" i="2"/>
  <c r="R278" i="2" s="1"/>
  <c r="AD273" i="2"/>
  <c r="R273" i="2" s="1"/>
  <c r="AD271" i="2"/>
  <c r="R271" i="2" s="1"/>
  <c r="AD261" i="2"/>
  <c r="R261" i="2" s="1"/>
  <c r="AD249" i="2"/>
  <c r="R249" i="2" s="1"/>
  <c r="AD245" i="2"/>
  <c r="R245" i="2" s="1"/>
  <c r="AD237" i="2"/>
  <c r="R237" i="2" s="1"/>
  <c r="AD281" i="2"/>
  <c r="R281" i="2" s="1"/>
  <c r="AD276" i="2"/>
  <c r="R276" i="2" s="1"/>
  <c r="AD258" i="2"/>
  <c r="R258" i="2" s="1"/>
  <c r="AD242" i="2"/>
  <c r="R242" i="2" s="1"/>
  <c r="AD279" i="2"/>
  <c r="R279" i="2" s="1"/>
  <c r="AD266" i="2"/>
  <c r="R266" i="2" s="1"/>
  <c r="AD263" i="2"/>
  <c r="R263" i="2" s="1"/>
  <c r="AD252" i="2"/>
  <c r="R252" i="2" s="1"/>
  <c r="AD224" i="2"/>
  <c r="R224" i="2" s="1"/>
  <c r="AD213" i="2"/>
  <c r="R213" i="2" s="1"/>
  <c r="AD207" i="2"/>
  <c r="R207" i="2" s="1"/>
  <c r="AD193" i="2"/>
  <c r="R193" i="2" s="1"/>
  <c r="AD229" i="2"/>
  <c r="R229" i="2" s="1"/>
  <c r="AD221" i="2"/>
  <c r="R221" i="2" s="1"/>
  <c r="AD218" i="2"/>
  <c r="R218" i="2" s="1"/>
  <c r="AD204" i="2"/>
  <c r="R204" i="2" s="1"/>
  <c r="AD201" i="2"/>
  <c r="R201" i="2" s="1"/>
  <c r="AD226" i="2"/>
  <c r="R226" i="2" s="1"/>
  <c r="AD215" i="2"/>
  <c r="R215" i="2" s="1"/>
  <c r="AD212" i="2"/>
  <c r="R212" i="2" s="1"/>
  <c r="AD209" i="2"/>
  <c r="R209" i="2" s="1"/>
  <c r="AD198" i="2"/>
  <c r="R198" i="2" s="1"/>
  <c r="AD195" i="2"/>
  <c r="R195" i="2" s="1"/>
  <c r="AD187" i="2"/>
  <c r="R187" i="2" s="1"/>
  <c r="AD239" i="2"/>
  <c r="R239" i="2" s="1"/>
  <c r="AD223" i="2"/>
  <c r="R223" i="2" s="1"/>
  <c r="AD220" i="2"/>
  <c r="R220" i="2" s="1"/>
  <c r="AD206" i="2"/>
  <c r="R206" i="2" s="1"/>
  <c r="AD192" i="2"/>
  <c r="R192" i="2" s="1"/>
  <c r="AD228" i="2"/>
  <c r="R228" i="2" s="1"/>
  <c r="AD217" i="2"/>
  <c r="R217" i="2" s="1"/>
  <c r="AD203" i="2"/>
  <c r="R203" i="2" s="1"/>
  <c r="AD200" i="2"/>
  <c r="R200" i="2" s="1"/>
  <c r="AD189" i="2"/>
  <c r="R189" i="2" s="1"/>
  <c r="AD255" i="2"/>
  <c r="R255" i="2" s="1"/>
  <c r="AD248" i="2"/>
  <c r="R248" i="2" s="1"/>
  <c r="AD225" i="2"/>
  <c r="R225" i="2" s="1"/>
  <c r="AD214" i="2"/>
  <c r="AD211" i="2"/>
  <c r="R211" i="2" s="1"/>
  <c r="AD208" i="2"/>
  <c r="R208" i="2" s="1"/>
  <c r="AD197" i="2"/>
  <c r="R197" i="2" s="1"/>
  <c r="AD194" i="2"/>
  <c r="R194" i="2" s="1"/>
  <c r="AD186" i="2"/>
  <c r="R186" i="2" s="1"/>
  <c r="AD234" i="2"/>
  <c r="R234" i="2" s="1"/>
  <c r="AD230" i="2"/>
  <c r="R230" i="2" s="1"/>
  <c r="AD222" i="2"/>
  <c r="R222" i="2" s="1"/>
  <c r="AD219" i="2"/>
  <c r="AD205" i="2"/>
  <c r="R205" i="2" s="1"/>
  <c r="AD202" i="2"/>
  <c r="R202" i="2" s="1"/>
  <c r="AD191" i="2"/>
  <c r="R191" i="2" s="1"/>
  <c r="AD232" i="2"/>
  <c r="R232" i="2" s="1"/>
  <c r="AD231" i="2"/>
  <c r="R231" i="2" s="1"/>
  <c r="AD227" i="2"/>
  <c r="AD216" i="2"/>
  <c r="AD210" i="2"/>
  <c r="R210" i="2" s="1"/>
  <c r="AD199" i="2"/>
  <c r="R199" i="2" s="1"/>
  <c r="AD196" i="2"/>
  <c r="R196" i="2" s="1"/>
  <c r="AD179" i="2"/>
  <c r="R179" i="2" s="1"/>
  <c r="AD171" i="2"/>
  <c r="R171" i="2" s="1"/>
  <c r="AD163" i="2"/>
  <c r="R163" i="2" s="1"/>
  <c r="AD155" i="2"/>
  <c r="R155" i="2" s="1"/>
  <c r="AD152" i="2"/>
  <c r="R152" i="2" s="1"/>
  <c r="AD149" i="2"/>
  <c r="R149" i="2" s="1"/>
  <c r="AD146" i="2"/>
  <c r="R146" i="2" s="1"/>
  <c r="AD138" i="2"/>
  <c r="R138" i="2" s="1"/>
  <c r="AD176" i="2"/>
  <c r="R176" i="2" s="1"/>
  <c r="AD168" i="2"/>
  <c r="R168" i="2" s="1"/>
  <c r="AD160" i="2"/>
  <c r="R160" i="2" s="1"/>
  <c r="AD181" i="2"/>
  <c r="R181" i="2" s="1"/>
  <c r="AD173" i="2"/>
  <c r="R173" i="2" s="1"/>
  <c r="AD165" i="2"/>
  <c r="R165" i="2" s="1"/>
  <c r="AD157" i="2"/>
  <c r="R157" i="2" s="1"/>
  <c r="AD190" i="2"/>
  <c r="R190" i="2" s="1"/>
  <c r="AD184" i="2"/>
  <c r="AD178" i="2"/>
  <c r="R178" i="2" s="1"/>
  <c r="AD170" i="2"/>
  <c r="R170" i="2" s="1"/>
  <c r="AD162" i="2"/>
  <c r="R162" i="2" s="1"/>
  <c r="AD154" i="2"/>
  <c r="R154" i="2" s="1"/>
  <c r="AD151" i="2"/>
  <c r="R151" i="2" s="1"/>
  <c r="AD148" i="2"/>
  <c r="R148" i="2" s="1"/>
  <c r="AD145" i="2"/>
  <c r="R145" i="2" s="1"/>
  <c r="AD188" i="2"/>
  <c r="R188" i="2" s="1"/>
  <c r="AD183" i="2"/>
  <c r="R183" i="2" s="1"/>
  <c r="AD175" i="2"/>
  <c r="R175" i="2" s="1"/>
  <c r="AD167" i="2"/>
  <c r="AD159" i="2"/>
  <c r="R159" i="2" s="1"/>
  <c r="AD180" i="2"/>
  <c r="R180" i="2" s="1"/>
  <c r="AD172" i="2"/>
  <c r="R172" i="2" s="1"/>
  <c r="AD164" i="2"/>
  <c r="R164" i="2" s="1"/>
  <c r="AD156" i="2"/>
  <c r="R156" i="2" s="1"/>
  <c r="AD153" i="2"/>
  <c r="R153" i="2" s="1"/>
  <c r="AD150" i="2"/>
  <c r="R150" i="2" s="1"/>
  <c r="AD177" i="2"/>
  <c r="R177" i="2" s="1"/>
  <c r="AD169" i="2"/>
  <c r="R169" i="2" s="1"/>
  <c r="AD161" i="2"/>
  <c r="R161" i="2" s="1"/>
  <c r="AD147" i="2"/>
  <c r="R147" i="2" s="1"/>
  <c r="AD144" i="2"/>
  <c r="R144" i="2" s="1"/>
  <c r="AD185" i="2"/>
  <c r="R185" i="2" s="1"/>
  <c r="AD182" i="2"/>
  <c r="R182" i="2" s="1"/>
  <c r="AD174" i="2"/>
  <c r="R174" i="2" s="1"/>
  <c r="AD166" i="2"/>
  <c r="R166" i="2" s="1"/>
  <c r="AD158" i="2"/>
  <c r="R158" i="2" s="1"/>
  <c r="AD141" i="2"/>
  <c r="R141" i="2" s="1"/>
  <c r="AD127" i="2"/>
  <c r="R127" i="2" s="1"/>
  <c r="AD119" i="2"/>
  <c r="R119" i="2" s="1"/>
  <c r="AD102" i="2"/>
  <c r="AD94" i="2"/>
  <c r="R94" i="2" s="1"/>
  <c r="AD137" i="2"/>
  <c r="R137" i="2" s="1"/>
  <c r="AD135" i="2"/>
  <c r="R135" i="2" s="1"/>
  <c r="AD132" i="2"/>
  <c r="R132" i="2" s="1"/>
  <c r="AD124" i="2"/>
  <c r="R124" i="2" s="1"/>
  <c r="AD116" i="2"/>
  <c r="R116" i="2" s="1"/>
  <c r="AD110" i="2"/>
  <c r="AD107" i="2"/>
  <c r="R107" i="2" s="1"/>
  <c r="AD99" i="2"/>
  <c r="R99" i="2" s="1"/>
  <c r="AD91" i="2"/>
  <c r="R91" i="2" s="1"/>
  <c r="AD129" i="2"/>
  <c r="R129" i="2" s="1"/>
  <c r="AD121" i="2"/>
  <c r="AD113" i="2"/>
  <c r="R113" i="2" s="1"/>
  <c r="AD104" i="2"/>
  <c r="R104" i="2" s="1"/>
  <c r="AD96" i="2"/>
  <c r="R96" i="2" s="1"/>
  <c r="AD134" i="2"/>
  <c r="R134" i="2" s="1"/>
  <c r="AD126" i="2"/>
  <c r="R126" i="2" s="1"/>
  <c r="AD118" i="2"/>
  <c r="R118" i="2" s="1"/>
  <c r="AD109" i="2"/>
  <c r="R109" i="2" s="1"/>
  <c r="AD139" i="2"/>
  <c r="R139" i="2" s="1"/>
  <c r="AD131" i="2"/>
  <c r="R131" i="2" s="1"/>
  <c r="AD123" i="2"/>
  <c r="R123" i="2" s="1"/>
  <c r="AD115" i="2"/>
  <c r="R115" i="2" s="1"/>
  <c r="AD106" i="2"/>
  <c r="R106" i="2" s="1"/>
  <c r="AD142" i="2"/>
  <c r="R142" i="2" s="1"/>
  <c r="AD140" i="2"/>
  <c r="R140" i="2" s="1"/>
  <c r="AD136" i="2"/>
  <c r="R136" i="2" s="1"/>
  <c r="AD128" i="2"/>
  <c r="R128" i="2" s="1"/>
  <c r="AD120" i="2"/>
  <c r="R120" i="2" s="1"/>
  <c r="AD112" i="2"/>
  <c r="R112" i="2" s="1"/>
  <c r="AD103" i="2"/>
  <c r="R103" i="2" s="1"/>
  <c r="H26" i="5" s="1"/>
  <c r="AD133" i="2"/>
  <c r="R133" i="2" s="1"/>
  <c r="AD125" i="2"/>
  <c r="R125" i="2" s="1"/>
  <c r="AD117" i="2"/>
  <c r="R117" i="2" s="1"/>
  <c r="AD108" i="2"/>
  <c r="R108" i="2" s="1"/>
  <c r="AD100" i="2"/>
  <c r="R100" i="2" s="1"/>
  <c r="AD92" i="2"/>
  <c r="R92" i="2" s="1"/>
  <c r="AD143" i="2"/>
  <c r="R143" i="2" s="1"/>
  <c r="AD130" i="2"/>
  <c r="R130" i="2" s="1"/>
  <c r="AD122" i="2"/>
  <c r="R122" i="2" s="1"/>
  <c r="AD114" i="2"/>
  <c r="R114" i="2" s="1"/>
  <c r="AD111" i="2"/>
  <c r="R111" i="2" s="1"/>
  <c r="AD105" i="2"/>
  <c r="R105" i="2" s="1"/>
  <c r="AD97" i="2"/>
  <c r="R97" i="2" s="1"/>
  <c r="AD82" i="2"/>
  <c r="R82" i="2" s="1"/>
  <c r="AD70" i="2"/>
  <c r="R70" i="2" s="1"/>
  <c r="AD67" i="2"/>
  <c r="R67" i="2" s="1"/>
  <c r="AD59" i="2"/>
  <c r="R59" i="2" s="1"/>
  <c r="AD53" i="2"/>
  <c r="R53" i="2" s="1"/>
  <c r="AD78" i="2"/>
  <c r="R78" i="2" s="1"/>
  <c r="AD75" i="2"/>
  <c r="R75" i="2" s="1"/>
  <c r="AD87" i="2"/>
  <c r="R87" i="2" s="1"/>
  <c r="AD84" i="2"/>
  <c r="R84" i="2" s="1"/>
  <c r="AD81" i="2"/>
  <c r="R81" i="2" s="1"/>
  <c r="AD72" i="2"/>
  <c r="R72" i="2" s="1"/>
  <c r="AD61" i="2"/>
  <c r="R61" i="2" s="1"/>
  <c r="AD55" i="2"/>
  <c r="R55" i="2" s="1"/>
  <c r="AD101" i="2"/>
  <c r="AD98" i="2"/>
  <c r="R98" i="2" s="1"/>
  <c r="AD89" i="2"/>
  <c r="R89" i="2" s="1"/>
  <c r="AD69" i="2"/>
  <c r="R69" i="2" s="1"/>
  <c r="AD66" i="2"/>
  <c r="R66" i="2" s="1"/>
  <c r="AD58" i="2"/>
  <c r="R58" i="2" s="1"/>
  <c r="AD95" i="2"/>
  <c r="R95" i="2" s="1"/>
  <c r="AD90" i="2"/>
  <c r="R90" i="2" s="1"/>
  <c r="AD80" i="2"/>
  <c r="R80" i="2" s="1"/>
  <c r="AD77" i="2"/>
  <c r="R77" i="2" s="1"/>
  <c r="AD74" i="2"/>
  <c r="R74" i="2" s="1"/>
  <c r="AD63" i="2"/>
  <c r="R63" i="2" s="1"/>
  <c r="AD93" i="2"/>
  <c r="R93" i="2" s="1"/>
  <c r="AD86" i="2"/>
  <c r="R86" i="2" s="1"/>
  <c r="AD83" i="2"/>
  <c r="R83" i="2" s="1"/>
  <c r="AD71" i="2"/>
  <c r="R71" i="2" s="1"/>
  <c r="AD60" i="2"/>
  <c r="R60" i="2" s="1"/>
  <c r="AD57" i="2"/>
  <c r="R57" i="2" s="1"/>
  <c r="AD54" i="2"/>
  <c r="R54" i="2" s="1"/>
  <c r="AD43" i="2"/>
  <c r="R43" i="2" s="1"/>
  <c r="AD76" i="2"/>
  <c r="R76" i="2" s="1"/>
  <c r="AD68" i="2"/>
  <c r="R68" i="2" s="1"/>
  <c r="AD65" i="2"/>
  <c r="R65" i="2" s="1"/>
  <c r="AD51" i="2"/>
  <c r="R51" i="2" s="1"/>
  <c r="AD88" i="2"/>
  <c r="R88" i="2" s="1"/>
  <c r="AD85" i="2"/>
  <c r="R85" i="2" s="1"/>
  <c r="AD79" i="2"/>
  <c r="R79" i="2" s="1"/>
  <c r="AD73" i="2"/>
  <c r="R73" i="2" s="1"/>
  <c r="AD62" i="2"/>
  <c r="R62" i="2" s="1"/>
  <c r="AD56" i="2"/>
  <c r="R56" i="2" s="1"/>
  <c r="AD64" i="2"/>
  <c r="R64" i="2" s="1"/>
  <c r="AD52" i="2"/>
  <c r="R52" i="2" s="1"/>
  <c r="AD49" i="2"/>
  <c r="R49" i="2" s="1"/>
  <c r="AD47" i="2"/>
  <c r="R47" i="2" s="1"/>
  <c r="AD41" i="2"/>
  <c r="R41" i="2" s="1"/>
  <c r="AD35" i="2"/>
  <c r="R35" i="2" s="1"/>
  <c r="AD29" i="2"/>
  <c r="R29" i="2" s="1"/>
  <c r="AE6" i="2"/>
  <c r="AD8" i="2"/>
  <c r="AD46" i="2"/>
  <c r="R46" i="2" s="1"/>
  <c r="AD32" i="2"/>
  <c r="R32" i="2" s="1"/>
  <c r="AD26" i="2"/>
  <c r="R26" i="2" s="1"/>
  <c r="H22" i="5" s="1"/>
  <c r="AD23" i="2"/>
  <c r="AD20" i="2"/>
  <c r="AD17" i="2"/>
  <c r="R17" i="2" s="1"/>
  <c r="AD14" i="2"/>
  <c r="R14" i="2" s="1"/>
  <c r="H20" i="5" s="1"/>
  <c r="AD40" i="2"/>
  <c r="R40" i="2" s="1"/>
  <c r="AD37" i="2"/>
  <c r="R37" i="2" s="1"/>
  <c r="AD11" i="2"/>
  <c r="R11" i="2" s="1"/>
  <c r="R540" i="2" s="1"/>
  <c r="AD2" i="2"/>
  <c r="AD34" i="2"/>
  <c r="R34" i="2" s="1"/>
  <c r="H27" i="5" s="1"/>
  <c r="AD31" i="2"/>
  <c r="R31" i="2" s="1"/>
  <c r="AD28" i="2"/>
  <c r="R28" i="2" s="1"/>
  <c r="AD44" i="2"/>
  <c r="R44" i="2" s="1"/>
  <c r="AD39" i="2"/>
  <c r="R39" i="2" s="1"/>
  <c r="AD25" i="2"/>
  <c r="R25" i="2" s="1"/>
  <c r="AD22" i="2"/>
  <c r="R22" i="2" s="1"/>
  <c r="AD19" i="2"/>
  <c r="R19" i="2" s="1"/>
  <c r="AD16" i="2"/>
  <c r="R16" i="2" s="1"/>
  <c r="AD13" i="2"/>
  <c r="AD42" i="2"/>
  <c r="R42" i="2" s="1"/>
  <c r="AD36" i="2"/>
  <c r="R36" i="2" s="1"/>
  <c r="AD30" i="2"/>
  <c r="R30" i="2" s="1"/>
  <c r="AD10" i="2"/>
  <c r="R10" i="2" s="1"/>
  <c r="AD12" i="2"/>
  <c r="R12" i="2" s="1"/>
  <c r="AD9" i="2"/>
  <c r="R9" i="2" s="1"/>
  <c r="H25" i="5" s="1"/>
  <c r="AD48" i="2"/>
  <c r="R48" i="2" s="1"/>
  <c r="AD45" i="2"/>
  <c r="R45" i="2" s="1"/>
  <c r="H28" i="5" s="1"/>
  <c r="AD33" i="2"/>
  <c r="R33" i="2" s="1"/>
  <c r="AD27" i="2"/>
  <c r="R27" i="2" s="1"/>
  <c r="AD15" i="2"/>
  <c r="R15" i="2" s="1"/>
  <c r="H24" i="5" s="1"/>
  <c r="AQ6" i="2"/>
  <c r="AD50" i="2"/>
  <c r="R50" i="2" s="1"/>
  <c r="AD38" i="2"/>
  <c r="R38" i="2" s="1"/>
  <c r="AD24" i="2"/>
  <c r="R24" i="2" s="1"/>
  <c r="AD21" i="2"/>
  <c r="R21" i="2" s="1"/>
  <c r="AD18" i="2"/>
  <c r="R18" i="2" s="1"/>
  <c r="R340" i="2"/>
  <c r="R430" i="2"/>
  <c r="AP532" i="2"/>
  <c r="AP537" i="2"/>
  <c r="AP534" i="2"/>
  <c r="AP531" i="2"/>
  <c r="AP536" i="2"/>
  <c r="AP533" i="2"/>
  <c r="AP530" i="2"/>
  <c r="AP535" i="2"/>
  <c r="AP525" i="2"/>
  <c r="AP529" i="2"/>
  <c r="AP528" i="2"/>
  <c r="AP522" i="2"/>
  <c r="AP519" i="2"/>
  <c r="AP527" i="2"/>
  <c r="AP524" i="2"/>
  <c r="AP521" i="2"/>
  <c r="AP526" i="2"/>
  <c r="AP523" i="2"/>
  <c r="AP520" i="2"/>
  <c r="AP509" i="2"/>
  <c r="AP514" i="2"/>
  <c r="AP517" i="2"/>
  <c r="AP516" i="2"/>
  <c r="AP508" i="2"/>
  <c r="AP513" i="2"/>
  <c r="AP518" i="2"/>
  <c r="AP515" i="2"/>
  <c r="AP512" i="2"/>
  <c r="AP506" i="2"/>
  <c r="AP498" i="2"/>
  <c r="AP503" i="2"/>
  <c r="AP510" i="2"/>
  <c r="AP500" i="2"/>
  <c r="AP505" i="2"/>
  <c r="AP511" i="2"/>
  <c r="AP502" i="2"/>
  <c r="AP507" i="2"/>
  <c r="AP499" i="2"/>
  <c r="AP504" i="2"/>
  <c r="AP501" i="2"/>
  <c r="AP491" i="2"/>
  <c r="AP483" i="2"/>
  <c r="AP480" i="2"/>
  <c r="AP496" i="2"/>
  <c r="AP488" i="2"/>
  <c r="AP493" i="2"/>
  <c r="AP485" i="2"/>
  <c r="AP490" i="2"/>
  <c r="AP482" i="2"/>
  <c r="AP479" i="2"/>
  <c r="AP495" i="2"/>
  <c r="AP487" i="2"/>
  <c r="AP476" i="2"/>
  <c r="AP489" i="2"/>
  <c r="AP478" i="2"/>
  <c r="AP494" i="2"/>
  <c r="AP486" i="2"/>
  <c r="AP475" i="2"/>
  <c r="AP467" i="2"/>
  <c r="AP459" i="2"/>
  <c r="AP492" i="2"/>
  <c r="AP473" i="2"/>
  <c r="AP464" i="2"/>
  <c r="AP469" i="2"/>
  <c r="AP461" i="2"/>
  <c r="AP453" i="2"/>
  <c r="AP477" i="2"/>
  <c r="AP472" i="2"/>
  <c r="AP466" i="2"/>
  <c r="AP458" i="2"/>
  <c r="AP497" i="2"/>
  <c r="AP484" i="2"/>
  <c r="AP463" i="2"/>
  <c r="AP471" i="2"/>
  <c r="AP468" i="2"/>
  <c r="AP460" i="2"/>
  <c r="AP481" i="2"/>
  <c r="AP474" i="2"/>
  <c r="AP465" i="2"/>
  <c r="AP457" i="2"/>
  <c r="AP470" i="2"/>
  <c r="AP462" i="2"/>
  <c r="AP447" i="2"/>
  <c r="AP443" i="2"/>
  <c r="AP439" i="2"/>
  <c r="AP454" i="2"/>
  <c r="AP451" i="2"/>
  <c r="AP436" i="2"/>
  <c r="AP456" i="2"/>
  <c r="AP450" i="2"/>
  <c r="AP446" i="2"/>
  <c r="AP442" i="2"/>
  <c r="AP433" i="2"/>
  <c r="AP438" i="2"/>
  <c r="AP452" i="2"/>
  <c r="AP449" i="2"/>
  <c r="AP445" i="2"/>
  <c r="AP441" i="2"/>
  <c r="AP435" i="2"/>
  <c r="AP455" i="2"/>
  <c r="AP448" i="2"/>
  <c r="AP444" i="2"/>
  <c r="AP440" i="2"/>
  <c r="AP437" i="2"/>
  <c r="AP434" i="2"/>
  <c r="AP425" i="2"/>
  <c r="AP422" i="2"/>
  <c r="AP414" i="2"/>
  <c r="AP428" i="2"/>
  <c r="AP419" i="2"/>
  <c r="AP411" i="2"/>
  <c r="AP424" i="2"/>
  <c r="AP416" i="2"/>
  <c r="AP408" i="2"/>
  <c r="AP430" i="2"/>
  <c r="AP421" i="2"/>
  <c r="AP431" i="2"/>
  <c r="AP427" i="2"/>
  <c r="AP418" i="2"/>
  <c r="AP423" i="2"/>
  <c r="AP415" i="2"/>
  <c r="AP429" i="2"/>
  <c r="AP426" i="2"/>
  <c r="AP420" i="2"/>
  <c r="AP412" i="2"/>
  <c r="AP432" i="2"/>
  <c r="AP417" i="2"/>
  <c r="AP409" i="2"/>
  <c r="AP405" i="2"/>
  <c r="AP397" i="2"/>
  <c r="AP389" i="2"/>
  <c r="AP402" i="2"/>
  <c r="AP394" i="2"/>
  <c r="AP386" i="2"/>
  <c r="AP410" i="2"/>
  <c r="AP399" i="2"/>
  <c r="AP391" i="2"/>
  <c r="AP404" i="2"/>
  <c r="AP396" i="2"/>
  <c r="AP388" i="2"/>
  <c r="AP407" i="2"/>
  <c r="AP406" i="2"/>
  <c r="AP398" i="2"/>
  <c r="AP390" i="2"/>
  <c r="AP413" i="2"/>
  <c r="AP403" i="2"/>
  <c r="AP395" i="2"/>
  <c r="AP400" i="2"/>
  <c r="AP392" i="2"/>
  <c r="AP377" i="2"/>
  <c r="AP369" i="2"/>
  <c r="AP382" i="2"/>
  <c r="AP374" i="2"/>
  <c r="AP366" i="2"/>
  <c r="AP401" i="2"/>
  <c r="AP387" i="2"/>
  <c r="AP385" i="2"/>
  <c r="AP379" i="2"/>
  <c r="AP371" i="2"/>
  <c r="AP384" i="2"/>
  <c r="AP376" i="2"/>
  <c r="AP368" i="2"/>
  <c r="AP381" i="2"/>
  <c r="AP373" i="2"/>
  <c r="AP365" i="2"/>
  <c r="AP393" i="2"/>
  <c r="AP378" i="2"/>
  <c r="AP370" i="2"/>
  <c r="AP383" i="2"/>
  <c r="AP375" i="2"/>
  <c r="AP367" i="2"/>
  <c r="AP380" i="2"/>
  <c r="AP372" i="2"/>
  <c r="AP357" i="2"/>
  <c r="AP349" i="2"/>
  <c r="AP341" i="2"/>
  <c r="AP364" i="2"/>
  <c r="AP363" i="2"/>
  <c r="AP362" i="2"/>
  <c r="AP354" i="2"/>
  <c r="AP346" i="2"/>
  <c r="AP359" i="2"/>
  <c r="AP356" i="2"/>
  <c r="AP348" i="2"/>
  <c r="AP361" i="2"/>
  <c r="AP353" i="2"/>
  <c r="AP345" i="2"/>
  <c r="AP358" i="2"/>
  <c r="AP350" i="2"/>
  <c r="AP342" i="2"/>
  <c r="AP355" i="2"/>
  <c r="AP347" i="2"/>
  <c r="AP360" i="2"/>
  <c r="AP352" i="2"/>
  <c r="AP344" i="2"/>
  <c r="AP334" i="2"/>
  <c r="AP326" i="2"/>
  <c r="AP331" i="2"/>
  <c r="AP323" i="2"/>
  <c r="AP351" i="2"/>
  <c r="AP340" i="2"/>
  <c r="AP339" i="2"/>
  <c r="AP336" i="2"/>
  <c r="AP328" i="2"/>
  <c r="AP320" i="2"/>
  <c r="AP333" i="2"/>
  <c r="AP338" i="2"/>
  <c r="AP330" i="2"/>
  <c r="AP322" i="2"/>
  <c r="AP335" i="2"/>
  <c r="AP327" i="2"/>
  <c r="AP319" i="2"/>
  <c r="AP343" i="2"/>
  <c r="AP332" i="2"/>
  <c r="AP324" i="2"/>
  <c r="AP337" i="2"/>
  <c r="AP329" i="2"/>
  <c r="AP321" i="2"/>
  <c r="AP317" i="2"/>
  <c r="AP310" i="2"/>
  <c r="AP302" i="2"/>
  <c r="AP294" i="2"/>
  <c r="AP315" i="2"/>
  <c r="AP307" i="2"/>
  <c r="AP299" i="2"/>
  <c r="AP291" i="2"/>
  <c r="AP283" i="2"/>
  <c r="AP316" i="2"/>
  <c r="AP312" i="2"/>
  <c r="AP304" i="2"/>
  <c r="AP296" i="2"/>
  <c r="AP309" i="2"/>
  <c r="AP301" i="2"/>
  <c r="AP293" i="2"/>
  <c r="AP285" i="2"/>
  <c r="AP314" i="2"/>
  <c r="AP306" i="2"/>
  <c r="AP298" i="2"/>
  <c r="AP290" i="2"/>
  <c r="AP282" i="2"/>
  <c r="AP274" i="2"/>
  <c r="AP325" i="2"/>
  <c r="AP311" i="2"/>
  <c r="AP303" i="2"/>
  <c r="AP295" i="2"/>
  <c r="AP287" i="2"/>
  <c r="AP279" i="2"/>
  <c r="AP271" i="2"/>
  <c r="AP308" i="2"/>
  <c r="AP300" i="2"/>
  <c r="AP292" i="2"/>
  <c r="AP284" i="2"/>
  <c r="AP276" i="2"/>
  <c r="AP318" i="2"/>
  <c r="AP313" i="2"/>
  <c r="AP305" i="2"/>
  <c r="AP270" i="2"/>
  <c r="AP268" i="2"/>
  <c r="AP259" i="2"/>
  <c r="AP250" i="2"/>
  <c r="AP246" i="2"/>
  <c r="AP243" i="2"/>
  <c r="AP235" i="2"/>
  <c r="AP286" i="2"/>
  <c r="AP281" i="2"/>
  <c r="AP267" i="2"/>
  <c r="AP264" i="2"/>
  <c r="AP256" i="2"/>
  <c r="AP253" i="2"/>
  <c r="AP240" i="2"/>
  <c r="AP232" i="2"/>
  <c r="AP297" i="2"/>
  <c r="AP261" i="2"/>
  <c r="AP249" i="2"/>
  <c r="AP245" i="2"/>
  <c r="AP237" i="2"/>
  <c r="AP258" i="2"/>
  <c r="AP242" i="2"/>
  <c r="AP234" i="2"/>
  <c r="AP288" i="2"/>
  <c r="AP275" i="2"/>
  <c r="AP272" i="2"/>
  <c r="AP266" i="2"/>
  <c r="AP263" i="2"/>
  <c r="AP255" i="2"/>
  <c r="AP252" i="2"/>
  <c r="AP248" i="2"/>
  <c r="AP239" i="2"/>
  <c r="AP289" i="2"/>
  <c r="AP280" i="2"/>
  <c r="AP278" i="2"/>
  <c r="AP277" i="2"/>
  <c r="AP273" i="2"/>
  <c r="AP260" i="2"/>
  <c r="AP244" i="2"/>
  <c r="AP236" i="2"/>
  <c r="AP269" i="2"/>
  <c r="AP265" i="2"/>
  <c r="AP257" i="2"/>
  <c r="AP251" i="2"/>
  <c r="AP247" i="2"/>
  <c r="AP241" i="2"/>
  <c r="AP262" i="2"/>
  <c r="AP223" i="2"/>
  <c r="AP220" i="2"/>
  <c r="AP206" i="2"/>
  <c r="AP192" i="2"/>
  <c r="AP254" i="2"/>
  <c r="AP228" i="2"/>
  <c r="AP217" i="2"/>
  <c r="AP203" i="2"/>
  <c r="AP200" i="2"/>
  <c r="AP233" i="2"/>
  <c r="AP225" i="2"/>
  <c r="AP214" i="2"/>
  <c r="AP211" i="2"/>
  <c r="AP208" i="2"/>
  <c r="AP197" i="2"/>
  <c r="AP194" i="2"/>
  <c r="AP230" i="2"/>
  <c r="AP222" i="2"/>
  <c r="AP219" i="2"/>
  <c r="AP205" i="2"/>
  <c r="AP202" i="2"/>
  <c r="AP191" i="2"/>
  <c r="AP227" i="2"/>
  <c r="AP216" i="2"/>
  <c r="AP210" i="2"/>
  <c r="AP199" i="2"/>
  <c r="AP196" i="2"/>
  <c r="AP188" i="2"/>
  <c r="AP238" i="2"/>
  <c r="AP231" i="2"/>
  <c r="AP224" i="2"/>
  <c r="AP213" i="2"/>
  <c r="AP207" i="2"/>
  <c r="AP193" i="2"/>
  <c r="AP229" i="2"/>
  <c r="AP221" i="2"/>
  <c r="AP218" i="2"/>
  <c r="AP204" i="2"/>
  <c r="AP201" i="2"/>
  <c r="AP190" i="2"/>
  <c r="AP226" i="2"/>
  <c r="AP215" i="2"/>
  <c r="AP212" i="2"/>
  <c r="AP209" i="2"/>
  <c r="AP198" i="2"/>
  <c r="AP195" i="2"/>
  <c r="AP187" i="2"/>
  <c r="AP178" i="2"/>
  <c r="AP170" i="2"/>
  <c r="AP162" i="2"/>
  <c r="AP154" i="2"/>
  <c r="AP151" i="2"/>
  <c r="AP148" i="2"/>
  <c r="AP145" i="2"/>
  <c r="AP137" i="2"/>
  <c r="AP184" i="2"/>
  <c r="AP183" i="2"/>
  <c r="AP175" i="2"/>
  <c r="AP167" i="2"/>
  <c r="AP159" i="2"/>
  <c r="AP180" i="2"/>
  <c r="AP172" i="2"/>
  <c r="AP164" i="2"/>
  <c r="AP156" i="2"/>
  <c r="AP153" i="2"/>
  <c r="AP150" i="2"/>
  <c r="AP189" i="2"/>
  <c r="AP177" i="2"/>
  <c r="AP169" i="2"/>
  <c r="AP161" i="2"/>
  <c r="AP147" i="2"/>
  <c r="AP144" i="2"/>
  <c r="AP182" i="2"/>
  <c r="AP174" i="2"/>
  <c r="AP166" i="2"/>
  <c r="AP158" i="2"/>
  <c r="AP186" i="2"/>
  <c r="AP185" i="2"/>
  <c r="AP179" i="2"/>
  <c r="AP171" i="2"/>
  <c r="AP163" i="2"/>
  <c r="AP155" i="2"/>
  <c r="AP152" i="2"/>
  <c r="AP149" i="2"/>
  <c r="AP146" i="2"/>
  <c r="AP176" i="2"/>
  <c r="AP168" i="2"/>
  <c r="AP160" i="2"/>
  <c r="AP143" i="2"/>
  <c r="AP181" i="2"/>
  <c r="AP173" i="2"/>
  <c r="AP165" i="2"/>
  <c r="AP157" i="2"/>
  <c r="AP140" i="2"/>
  <c r="AP135" i="2"/>
  <c r="AP134" i="2"/>
  <c r="AP126" i="2"/>
  <c r="AP118" i="2"/>
  <c r="AP109" i="2"/>
  <c r="AP101" i="2"/>
  <c r="AP93" i="2"/>
  <c r="AP131" i="2"/>
  <c r="AP123" i="2"/>
  <c r="AP115" i="2"/>
  <c r="AP106" i="2"/>
  <c r="AP98" i="2"/>
  <c r="AP90" i="2"/>
  <c r="AP128" i="2"/>
  <c r="AP120" i="2"/>
  <c r="AP112" i="2"/>
  <c r="AP103" i="2"/>
  <c r="AP95" i="2"/>
  <c r="AP136" i="2"/>
  <c r="AP133" i="2"/>
  <c r="AP125" i="2"/>
  <c r="AP117" i="2"/>
  <c r="AP108" i="2"/>
  <c r="AP141" i="2"/>
  <c r="AP139" i="2"/>
  <c r="AP130" i="2"/>
  <c r="AP122" i="2"/>
  <c r="AP114" i="2"/>
  <c r="AP111" i="2"/>
  <c r="AP105" i="2"/>
  <c r="AP142" i="2"/>
  <c r="AP127" i="2"/>
  <c r="AP119" i="2"/>
  <c r="AP102" i="2"/>
  <c r="AP132" i="2"/>
  <c r="AP124" i="2"/>
  <c r="AP116" i="2"/>
  <c r="AP110" i="2"/>
  <c r="AP107" i="2"/>
  <c r="AP99" i="2"/>
  <c r="AP91" i="2"/>
  <c r="AP138" i="2"/>
  <c r="AP129" i="2"/>
  <c r="AP121" i="2"/>
  <c r="AP113" i="2"/>
  <c r="AP104" i="2"/>
  <c r="AP96" i="2"/>
  <c r="AP94" i="2"/>
  <c r="AP69" i="2"/>
  <c r="AP66" i="2"/>
  <c r="AP58" i="2"/>
  <c r="AP52" i="2"/>
  <c r="AP89" i="2"/>
  <c r="AP80" i="2"/>
  <c r="AP77" i="2"/>
  <c r="AP74" i="2"/>
  <c r="AP97" i="2"/>
  <c r="AP86" i="2"/>
  <c r="AP83" i="2"/>
  <c r="AP71" i="2"/>
  <c r="AP60" i="2"/>
  <c r="AP57" i="2"/>
  <c r="AP54" i="2"/>
  <c r="AP76" i="2"/>
  <c r="AP68" i="2"/>
  <c r="AP65" i="2"/>
  <c r="AP100" i="2"/>
  <c r="AP92" i="2"/>
  <c r="AP85" i="2"/>
  <c r="AP79" i="2"/>
  <c r="AP73" i="2"/>
  <c r="AP62" i="2"/>
  <c r="AP56" i="2"/>
  <c r="AP82" i="2"/>
  <c r="AP70" i="2"/>
  <c r="AP67" i="2"/>
  <c r="AP59" i="2"/>
  <c r="AP53" i="2"/>
  <c r="AP42" i="2"/>
  <c r="AP88" i="2"/>
  <c r="AP78" i="2"/>
  <c r="AP75" i="2"/>
  <c r="AP64" i="2"/>
  <c r="AP50" i="2"/>
  <c r="AP87" i="2"/>
  <c r="AP84" i="2"/>
  <c r="AP81" i="2"/>
  <c r="AP72" i="2"/>
  <c r="AP61" i="2"/>
  <c r="AP55" i="2"/>
  <c r="AP49" i="2"/>
  <c r="AP48" i="2"/>
  <c r="AP46" i="2"/>
  <c r="AP34" i="2"/>
  <c r="AP31" i="2"/>
  <c r="AP28" i="2"/>
  <c r="BC6" i="2"/>
  <c r="AP47" i="2"/>
  <c r="AP39" i="2"/>
  <c r="AP25" i="2"/>
  <c r="AP22" i="2"/>
  <c r="AP19" i="2"/>
  <c r="AP16" i="2"/>
  <c r="AP13" i="2"/>
  <c r="AP36" i="2"/>
  <c r="AP30" i="2"/>
  <c r="AP10" i="2"/>
  <c r="AP33" i="2"/>
  <c r="AP27" i="2"/>
  <c r="AP15" i="2"/>
  <c r="AP63" i="2"/>
  <c r="AP44" i="2"/>
  <c r="AP38" i="2"/>
  <c r="AP24" i="2"/>
  <c r="AP21" i="2"/>
  <c r="AP18" i="2"/>
  <c r="AP12" i="2"/>
  <c r="AP9" i="2"/>
  <c r="AP11" i="2"/>
  <c r="AP8" i="2"/>
  <c r="AP41" i="2"/>
  <c r="AP35" i="2"/>
  <c r="AP29" i="2"/>
  <c r="AP51" i="2"/>
  <c r="AP45" i="2"/>
  <c r="AP43" i="2"/>
  <c r="AP32" i="2"/>
  <c r="AP26" i="2"/>
  <c r="AP23" i="2"/>
  <c r="AP20" i="2"/>
  <c r="AP17" i="2"/>
  <c r="AP14" i="2"/>
  <c r="AP40" i="2"/>
  <c r="AP37" i="2"/>
  <c r="R358" i="2"/>
  <c r="R400" i="2"/>
  <c r="R433" i="2"/>
  <c r="R443" i="2"/>
  <c r="BO6" i="2"/>
  <c r="BB2" i="2"/>
  <c r="CG153" i="2"/>
  <c r="CH153" i="2" s="1"/>
  <c r="CG317" i="2"/>
  <c r="CH317" i="2" s="1"/>
  <c r="CG40" i="2"/>
  <c r="CH40" i="2" s="1"/>
  <c r="CG186" i="2"/>
  <c r="CH186" i="2" s="1"/>
  <c r="CG391" i="2"/>
  <c r="CH391" i="2" s="1"/>
  <c r="CG85" i="2"/>
  <c r="CH85" i="2" s="1"/>
  <c r="CG116" i="2"/>
  <c r="CH116" i="2" s="1"/>
  <c r="CG510" i="2"/>
  <c r="CH510" i="2" s="1"/>
  <c r="CG396" i="2"/>
  <c r="CH396" i="2" s="1"/>
  <c r="CG145" i="2"/>
  <c r="CH145" i="2" s="1"/>
  <c r="CG311" i="2"/>
  <c r="CH311" i="2" s="1"/>
  <c r="CG400" i="2"/>
  <c r="CH400" i="2" s="1"/>
  <c r="CG420" i="2"/>
  <c r="CH420" i="2" s="1"/>
  <c r="CG205" i="2"/>
  <c r="CH205" i="2" s="1"/>
  <c r="CG312" i="2"/>
  <c r="CH312" i="2" s="1"/>
  <c r="CG95" i="2"/>
  <c r="CH95" i="2" s="1"/>
  <c r="CG509" i="2"/>
  <c r="CH509" i="2" s="1"/>
  <c r="CG117" i="2"/>
  <c r="CH117" i="2" s="1"/>
  <c r="CG460" i="2"/>
  <c r="CH460" i="2" s="1"/>
  <c r="CG295" i="2"/>
  <c r="CH295" i="2" s="1"/>
  <c r="CG26" i="2"/>
  <c r="CH26" i="2" s="1"/>
  <c r="CG126" i="2"/>
  <c r="CH126" i="2" s="1"/>
  <c r="R386" i="2"/>
  <c r="R447" i="2"/>
  <c r="R476" i="2"/>
  <c r="R514" i="2"/>
  <c r="CG346" i="2"/>
  <c r="CH346" i="2" s="1"/>
  <c r="CG294" i="2"/>
  <c r="CH294" i="2" s="1"/>
  <c r="CG303" i="2"/>
  <c r="CH303" i="2" s="1"/>
  <c r="CG69" i="2"/>
  <c r="CH69" i="2" s="1"/>
  <c r="CG62" i="2"/>
  <c r="CH62" i="2" s="1"/>
  <c r="CG188" i="2"/>
  <c r="CH188" i="2" s="1"/>
  <c r="CG174" i="2"/>
  <c r="CH174" i="2" s="1"/>
  <c r="CG210" i="2"/>
  <c r="CH210" i="2" s="1"/>
  <c r="CD4" i="2"/>
  <c r="CG224" i="2" s="1"/>
  <c r="CH224" i="2" s="1"/>
  <c r="CG379" i="2"/>
  <c r="CH379" i="2" s="1"/>
  <c r="CG477" i="2"/>
  <c r="CH477" i="2" s="1"/>
  <c r="CG476" i="2"/>
  <c r="CH476" i="2" s="1"/>
  <c r="CG248" i="2"/>
  <c r="CH248" i="2" s="1"/>
  <c r="CG28" i="2"/>
  <c r="CH28" i="2" s="1"/>
  <c r="CG378" i="2"/>
  <c r="CH378" i="2" s="1"/>
  <c r="CG204" i="2"/>
  <c r="CH204" i="2" s="1"/>
  <c r="CG507" i="2"/>
  <c r="CH507" i="2" s="1"/>
  <c r="CG292" i="2"/>
  <c r="CH292" i="2" s="1"/>
  <c r="CG118" i="2"/>
  <c r="CH118" i="2" s="1"/>
  <c r="CG462" i="2"/>
  <c r="CH462" i="2" s="1"/>
  <c r="CG301" i="2"/>
  <c r="CH301" i="2" s="1"/>
  <c r="CG355" i="2"/>
  <c r="CH355" i="2" s="1"/>
  <c r="CG73" i="2"/>
  <c r="CH73" i="2" s="1"/>
  <c r="R121" i="2"/>
  <c r="R347" i="2"/>
  <c r="R13" i="2"/>
  <c r="AC540" i="2"/>
  <c r="R20" i="2"/>
  <c r="R101" i="2"/>
  <c r="R216" i="2"/>
  <c r="R247" i="2"/>
  <c r="R356" i="2"/>
  <c r="R366" i="2"/>
  <c r="R394" i="2"/>
  <c r="CG240" i="2"/>
  <c r="CH240" i="2" s="1"/>
  <c r="CG517" i="2"/>
  <c r="CH517" i="2" s="1"/>
  <c r="CG236" i="2"/>
  <c r="CH236" i="2" s="1"/>
  <c r="CG371" i="2"/>
  <c r="CH371" i="2" s="1"/>
  <c r="CG152" i="2"/>
  <c r="CH152" i="2" s="1"/>
  <c r="CG166" i="2"/>
  <c r="CH166" i="2" s="1"/>
  <c r="CG499" i="2"/>
  <c r="CH499" i="2" s="1"/>
  <c r="CG274" i="2"/>
  <c r="CH274" i="2" s="1"/>
  <c r="CG408" i="2"/>
  <c r="CH408" i="2" s="1"/>
  <c r="CG139" i="2"/>
  <c r="CH139" i="2" s="1"/>
  <c r="CG454" i="2"/>
  <c r="CH454" i="2" s="1"/>
  <c r="CG220" i="2"/>
  <c r="CH220" i="2" s="1"/>
  <c r="CG388" i="2"/>
  <c r="CH388" i="2" s="1"/>
  <c r="CG169" i="2"/>
  <c r="CH169" i="2" s="1"/>
  <c r="CG487" i="2"/>
  <c r="CH487" i="2" s="1"/>
  <c r="CG530" i="2"/>
  <c r="CH530" i="2" s="1"/>
  <c r="CG150" i="2"/>
  <c r="CH150" i="2" s="1"/>
  <c r="CG208" i="2"/>
  <c r="CH208" i="2" s="1"/>
  <c r="CG284" i="2"/>
  <c r="CH284" i="2" s="1"/>
  <c r="CG18" i="2"/>
  <c r="CH18" i="2" s="1"/>
  <c r="CG319" i="2"/>
  <c r="CH319" i="2" s="1"/>
  <c r="CG55" i="2"/>
  <c r="CH55" i="2" s="1"/>
  <c r="CG179" i="2"/>
  <c r="CH179" i="2" s="1"/>
  <c r="CG447" i="2"/>
  <c r="CH447" i="2" s="1"/>
  <c r="CG219" i="2"/>
  <c r="CH219" i="2" s="1"/>
  <c r="CG57" i="2"/>
  <c r="CH57" i="2" s="1"/>
  <c r="CG452" i="2"/>
  <c r="CH452" i="2" s="1"/>
  <c r="CG442" i="2"/>
  <c r="CH442" i="2" s="1"/>
  <c r="CG201" i="2"/>
  <c r="CH201" i="2" s="1"/>
  <c r="CG213" i="2"/>
  <c r="CH213" i="2" s="1"/>
  <c r="CG427" i="2"/>
  <c r="CH427" i="2" s="1"/>
  <c r="CG155" i="2"/>
  <c r="CH155" i="2" s="1"/>
  <c r="R23" i="2"/>
  <c r="R227" i="2"/>
  <c r="R414" i="2"/>
  <c r="R499" i="2"/>
  <c r="CG233" i="2"/>
  <c r="CH233" i="2" s="1"/>
  <c r="CG397" i="2"/>
  <c r="CH397" i="2" s="1"/>
  <c r="CG392" i="2"/>
  <c r="CH392" i="2" s="1"/>
  <c r="CG105" i="2"/>
  <c r="CH105" i="2" s="1"/>
  <c r="CG221" i="2"/>
  <c r="CH221" i="2" s="1"/>
  <c r="CG498" i="2"/>
  <c r="CH498" i="2" s="1"/>
  <c r="CG261" i="2"/>
  <c r="CH261" i="2" s="1"/>
  <c r="CG526" i="2"/>
  <c r="CH526" i="2" s="1"/>
  <c r="CG309" i="2"/>
  <c r="CH309" i="2" s="1"/>
  <c r="CG35" i="2"/>
  <c r="CH35" i="2" s="1"/>
  <c r="CG488" i="2"/>
  <c r="CH488" i="2" s="1"/>
  <c r="CG195" i="2"/>
  <c r="CH195" i="2" s="1"/>
  <c r="CG50" i="2"/>
  <c r="CH50" i="2" s="1"/>
  <c r="CG109" i="2"/>
  <c r="CH109" i="2" s="1"/>
  <c r="CG372" i="2"/>
  <c r="CH372" i="2" s="1"/>
  <c r="CG469" i="2"/>
  <c r="CH469" i="2" s="1"/>
  <c r="CG123" i="2"/>
  <c r="CH123" i="2" s="1"/>
  <c r="CG242" i="2"/>
  <c r="CH242" i="2" s="1"/>
  <c r="CG313" i="2"/>
  <c r="CH313" i="2" s="1"/>
  <c r="CG104" i="2"/>
  <c r="CH104" i="2" s="1"/>
  <c r="CG491" i="2"/>
  <c r="CH491" i="2" s="1"/>
  <c r="CG15" i="2"/>
  <c r="CH15" i="2" s="1"/>
  <c r="CG429" i="2"/>
  <c r="CH429" i="2" s="1"/>
  <c r="CG177" i="2"/>
  <c r="CH177" i="2" s="1"/>
  <c r="CG449" i="2"/>
  <c r="CH449" i="2" s="1"/>
  <c r="CG519" i="2"/>
  <c r="CH519" i="2" s="1"/>
  <c r="CG70" i="2"/>
  <c r="CH70" i="2" s="1"/>
  <c r="CG385" i="2"/>
  <c r="CH385" i="2" s="1"/>
  <c r="CG138" i="2"/>
  <c r="CH138" i="2" s="1"/>
  <c r="CG435" i="2"/>
  <c r="CH435" i="2" s="1"/>
  <c r="CG263" i="2"/>
  <c r="CH263" i="2" s="1"/>
  <c r="CG275" i="2"/>
  <c r="CH275" i="2" s="1"/>
  <c r="CG380" i="2"/>
  <c r="CH380" i="2" s="1"/>
  <c r="CG500" i="2"/>
  <c r="CH500" i="2" s="1"/>
  <c r="CG297" i="2"/>
  <c r="CH297" i="2" s="1"/>
  <c r="R167" i="2"/>
  <c r="R102" i="2"/>
  <c r="R254" i="2"/>
  <c r="R291" i="2"/>
  <c r="R422" i="2"/>
  <c r="R480" i="2"/>
  <c r="M140" i="17" a="1"/>
  <c r="M140" i="17" s="1"/>
  <c r="L141" i="17"/>
  <c r="CG238" i="2"/>
  <c r="CH238" i="2" s="1"/>
  <c r="CG25" i="2"/>
  <c r="CH25" i="2" s="1"/>
  <c r="CG339" i="2"/>
  <c r="CH339" i="2" s="1"/>
  <c r="CG468" i="2"/>
  <c r="CH468" i="2" s="1"/>
  <c r="CG215" i="2"/>
  <c r="CH215" i="2" s="1"/>
  <c r="CG481" i="2"/>
  <c r="CH481" i="2" s="1"/>
  <c r="CG59" i="2"/>
  <c r="CH59" i="2" s="1"/>
  <c r="CG22" i="2"/>
  <c r="CH22" i="2" s="1"/>
  <c r="CG110" i="2"/>
  <c r="CH110" i="2" s="1"/>
  <c r="CG365" i="2"/>
  <c r="CH365" i="2" s="1"/>
  <c r="CG423" i="2"/>
  <c r="CH423" i="2" s="1"/>
  <c r="CG146" i="2"/>
  <c r="CH146" i="2" s="1"/>
  <c r="CG450" i="2"/>
  <c r="CH450" i="2" s="1"/>
  <c r="CG464" i="2"/>
  <c r="CH464" i="2" s="1"/>
  <c r="CG207" i="2"/>
  <c r="CH207" i="2" s="1"/>
  <c r="CG521" i="2"/>
  <c r="CH521" i="2" s="1"/>
  <c r="CG271" i="2"/>
  <c r="CH271" i="2" s="1"/>
  <c r="CG39" i="2"/>
  <c r="CH39" i="2" s="1"/>
  <c r="CG332" i="2"/>
  <c r="CH332" i="2" s="1"/>
  <c r="CG77" i="2"/>
  <c r="CH77" i="2" s="1"/>
  <c r="CG404" i="2"/>
  <c r="CH404" i="2" s="1"/>
  <c r="CG114" i="2"/>
  <c r="CH114" i="2" s="1"/>
  <c r="CG160" i="2"/>
  <c r="CH160" i="2" s="1"/>
  <c r="CG267" i="2"/>
  <c r="CH267" i="2" s="1"/>
  <c r="CG19" i="2"/>
  <c r="CH19" i="2" s="1"/>
  <c r="CG334" i="2"/>
  <c r="CH334" i="2" s="1"/>
  <c r="CG322" i="2"/>
  <c r="CH322" i="2" s="1"/>
  <c r="CG97" i="2"/>
  <c r="CH97" i="2" s="1"/>
  <c r="CG418" i="2"/>
  <c r="CH418" i="2" s="1"/>
  <c r="CG518" i="2"/>
  <c r="CH518" i="2" s="1"/>
  <c r="CG239" i="2"/>
  <c r="CH239" i="2" s="1"/>
  <c r="CG67" i="2"/>
  <c r="CH67" i="2" s="1"/>
  <c r="CG100" i="2"/>
  <c r="CH100" i="2" s="1"/>
  <c r="CG200" i="2"/>
  <c r="CH200" i="2" s="1"/>
  <c r="CG234" i="2"/>
  <c r="CH234" i="2" s="1"/>
  <c r="CG277" i="2"/>
  <c r="CH277" i="2" s="1"/>
  <c r="CG54" i="2"/>
  <c r="CH54" i="2" s="1"/>
  <c r="CG121" i="2"/>
  <c r="CH121" i="2" s="1"/>
  <c r="CG430" i="2"/>
  <c r="CH430" i="2" s="1"/>
  <c r="CG154" i="2"/>
  <c r="CH154" i="2" s="1"/>
  <c r="CG438" i="2"/>
  <c r="CH438" i="2" s="1"/>
  <c r="CG157" i="2"/>
  <c r="CH157" i="2" s="1"/>
  <c r="CG493" i="2"/>
  <c r="CH493" i="2" s="1"/>
  <c r="CG193" i="2"/>
  <c r="CH193" i="2" s="1"/>
  <c r="CG533" i="2"/>
  <c r="CH533" i="2" s="1"/>
  <c r="CG286" i="2"/>
  <c r="CH286" i="2" s="1"/>
  <c r="CG373" i="2"/>
  <c r="CH373" i="2" s="1"/>
  <c r="CG106" i="2"/>
  <c r="CH106" i="2" s="1"/>
  <c r="CG183" i="2"/>
  <c r="CH183" i="2" s="1"/>
  <c r="CG426" i="2"/>
  <c r="CH426" i="2" s="1"/>
  <c r="CG463" i="2"/>
  <c r="CH463" i="2" s="1"/>
  <c r="CG253" i="2"/>
  <c r="CH253" i="2" s="1"/>
  <c r="CG501" i="2"/>
  <c r="CH501" i="2" s="1"/>
  <c r="CG335" i="2"/>
  <c r="CH335" i="2" s="1"/>
  <c r="CG141" i="2"/>
  <c r="CH141" i="2" s="1"/>
  <c r="CG453" i="2"/>
  <c r="CH453" i="2" s="1"/>
  <c r="CG260" i="2"/>
  <c r="CH260" i="2" s="1"/>
  <c r="R280" i="2"/>
  <c r="R507" i="2"/>
  <c r="R531" i="2"/>
  <c r="BN530" i="2"/>
  <c r="BN535" i="2"/>
  <c r="BN532" i="2"/>
  <c r="BN537" i="2"/>
  <c r="BN529" i="2"/>
  <c r="BN534" i="2"/>
  <c r="BN531" i="2"/>
  <c r="BN536" i="2"/>
  <c r="BN528" i="2"/>
  <c r="BN533" i="2"/>
  <c r="BN526" i="2"/>
  <c r="BN523" i="2"/>
  <c r="BN517" i="2"/>
  <c r="BN525" i="2"/>
  <c r="BN522" i="2"/>
  <c r="BN527" i="2"/>
  <c r="BN524" i="2"/>
  <c r="BN521" i="2"/>
  <c r="BN515" i="2"/>
  <c r="BN519" i="2"/>
  <c r="BN518" i="2"/>
  <c r="BN512" i="2"/>
  <c r="BN514" i="2"/>
  <c r="BN511" i="2"/>
  <c r="BN516" i="2"/>
  <c r="BN513" i="2"/>
  <c r="BN520" i="2"/>
  <c r="BN510" i="2"/>
  <c r="BN508" i="2"/>
  <c r="BN504" i="2"/>
  <c r="BN496" i="2"/>
  <c r="BN501" i="2"/>
  <c r="BN506" i="2"/>
  <c r="BN498" i="2"/>
  <c r="BN503" i="2"/>
  <c r="BN500" i="2"/>
  <c r="BN509" i="2"/>
  <c r="BN505" i="2"/>
  <c r="BN502" i="2"/>
  <c r="BN507" i="2"/>
  <c r="BN499" i="2"/>
  <c r="BN489" i="2"/>
  <c r="BN478" i="2"/>
  <c r="BN494" i="2"/>
  <c r="BN486" i="2"/>
  <c r="BN491" i="2"/>
  <c r="BN483" i="2"/>
  <c r="BN480" i="2"/>
  <c r="BN488" i="2"/>
  <c r="BN477" i="2"/>
  <c r="BN493" i="2"/>
  <c r="BN485" i="2"/>
  <c r="BN474" i="2"/>
  <c r="BN497" i="2"/>
  <c r="BN495" i="2"/>
  <c r="BN487" i="2"/>
  <c r="BN476" i="2"/>
  <c r="BN492" i="2"/>
  <c r="BN484" i="2"/>
  <c r="BN481" i="2"/>
  <c r="BN473" i="2"/>
  <c r="BN472" i="2"/>
  <c r="BN465" i="2"/>
  <c r="BN457" i="2"/>
  <c r="BN471" i="2"/>
  <c r="BN470" i="2"/>
  <c r="BN462" i="2"/>
  <c r="BN490" i="2"/>
  <c r="BN467" i="2"/>
  <c r="BN459" i="2"/>
  <c r="BN464" i="2"/>
  <c r="BN456" i="2"/>
  <c r="BN475" i="2"/>
  <c r="BN469" i="2"/>
  <c r="BN461" i="2"/>
  <c r="BN482" i="2"/>
  <c r="BN466" i="2"/>
  <c r="BN458" i="2"/>
  <c r="BN463" i="2"/>
  <c r="BN455" i="2"/>
  <c r="BN479" i="2"/>
  <c r="BN468" i="2"/>
  <c r="BN460" i="2"/>
  <c r="BN453" i="2"/>
  <c r="BN452" i="2"/>
  <c r="BN448" i="2"/>
  <c r="BN444" i="2"/>
  <c r="BN440" i="2"/>
  <c r="BN437" i="2"/>
  <c r="BN434" i="2"/>
  <c r="BN454" i="2"/>
  <c r="BN447" i="2"/>
  <c r="BN443" i="2"/>
  <c r="BN439" i="2"/>
  <c r="BN431" i="2"/>
  <c r="BN451" i="2"/>
  <c r="BN436" i="2"/>
  <c r="BN450" i="2"/>
  <c r="BN446" i="2"/>
  <c r="BN442" i="2"/>
  <c r="BN438" i="2"/>
  <c r="BN449" i="2"/>
  <c r="BN445" i="2"/>
  <c r="BN441" i="2"/>
  <c r="BN435" i="2"/>
  <c r="BN432" i="2"/>
  <c r="BN426" i="2"/>
  <c r="BN420" i="2"/>
  <c r="BN412" i="2"/>
  <c r="BN417" i="2"/>
  <c r="BN409" i="2"/>
  <c r="BN429" i="2"/>
  <c r="BN425" i="2"/>
  <c r="BN422" i="2"/>
  <c r="BN414" i="2"/>
  <c r="BN419" i="2"/>
  <c r="BN424" i="2"/>
  <c r="BN416" i="2"/>
  <c r="BN433" i="2"/>
  <c r="BN428" i="2"/>
  <c r="BN421" i="2"/>
  <c r="BN413" i="2"/>
  <c r="BN430" i="2"/>
  <c r="BN427" i="2"/>
  <c r="BN418" i="2"/>
  <c r="BN410" i="2"/>
  <c r="BN423" i="2"/>
  <c r="BN415" i="2"/>
  <c r="BN403" i="2"/>
  <c r="BN395" i="2"/>
  <c r="BN387" i="2"/>
  <c r="BN400" i="2"/>
  <c r="BN392" i="2"/>
  <c r="BN411" i="2"/>
  <c r="BN407" i="2"/>
  <c r="BN405" i="2"/>
  <c r="BN397" i="2"/>
  <c r="BN389" i="2"/>
  <c r="BN402" i="2"/>
  <c r="BN394" i="2"/>
  <c r="BN386" i="2"/>
  <c r="BN404" i="2"/>
  <c r="BN396" i="2"/>
  <c r="BN388" i="2"/>
  <c r="BN401" i="2"/>
  <c r="BN393" i="2"/>
  <c r="BN408" i="2"/>
  <c r="BN406" i="2"/>
  <c r="BN398" i="2"/>
  <c r="BN390" i="2"/>
  <c r="BN385" i="2"/>
  <c r="BN383" i="2"/>
  <c r="BN375" i="2"/>
  <c r="BN367" i="2"/>
  <c r="BN380" i="2"/>
  <c r="BN372" i="2"/>
  <c r="BN364" i="2"/>
  <c r="BN377" i="2"/>
  <c r="BN369" i="2"/>
  <c r="BN399" i="2"/>
  <c r="BN382" i="2"/>
  <c r="BN374" i="2"/>
  <c r="BN366" i="2"/>
  <c r="BN379" i="2"/>
  <c r="BN371" i="2"/>
  <c r="BN384" i="2"/>
  <c r="BN376" i="2"/>
  <c r="BN368" i="2"/>
  <c r="BN391" i="2"/>
  <c r="BN381" i="2"/>
  <c r="BN373" i="2"/>
  <c r="BN365" i="2"/>
  <c r="BN378" i="2"/>
  <c r="BN370" i="2"/>
  <c r="BN355" i="2"/>
  <c r="BN347" i="2"/>
  <c r="BN339" i="2"/>
  <c r="BN360" i="2"/>
  <c r="BN352" i="2"/>
  <c r="BN344" i="2"/>
  <c r="BN357" i="2"/>
  <c r="BN362" i="2"/>
  <c r="BN354" i="2"/>
  <c r="BN346" i="2"/>
  <c r="BN359" i="2"/>
  <c r="BN351" i="2"/>
  <c r="BN343" i="2"/>
  <c r="BN363" i="2"/>
  <c r="BN356" i="2"/>
  <c r="BN348" i="2"/>
  <c r="BN340" i="2"/>
  <c r="BN361" i="2"/>
  <c r="BN353" i="2"/>
  <c r="BN345" i="2"/>
  <c r="BN358" i="2"/>
  <c r="BN350" i="2"/>
  <c r="BN342" i="2"/>
  <c r="BN332" i="2"/>
  <c r="BN324" i="2"/>
  <c r="BN337" i="2"/>
  <c r="BN329" i="2"/>
  <c r="BN321" i="2"/>
  <c r="BN334" i="2"/>
  <c r="BN326" i="2"/>
  <c r="BN318" i="2"/>
  <c r="BN349" i="2"/>
  <c r="BN331" i="2"/>
  <c r="BN336" i="2"/>
  <c r="BN328" i="2"/>
  <c r="BN320" i="2"/>
  <c r="BN341" i="2"/>
  <c r="BN333" i="2"/>
  <c r="BN325" i="2"/>
  <c r="BN317" i="2"/>
  <c r="BN338" i="2"/>
  <c r="BN330" i="2"/>
  <c r="BN322" i="2"/>
  <c r="BN335" i="2"/>
  <c r="BN327" i="2"/>
  <c r="BN308" i="2"/>
  <c r="BN300" i="2"/>
  <c r="BN292" i="2"/>
  <c r="BN313" i="2"/>
  <c r="BN305" i="2"/>
  <c r="BN297" i="2"/>
  <c r="BN289" i="2"/>
  <c r="BN281" i="2"/>
  <c r="BN310" i="2"/>
  <c r="BN302" i="2"/>
  <c r="BN294" i="2"/>
  <c r="BN315" i="2"/>
  <c r="BN307" i="2"/>
  <c r="BN299" i="2"/>
  <c r="BN291" i="2"/>
  <c r="BN283" i="2"/>
  <c r="BN312" i="2"/>
  <c r="BN304" i="2"/>
  <c r="BN296" i="2"/>
  <c r="BN288" i="2"/>
  <c r="BN280" i="2"/>
  <c r="BN272" i="2"/>
  <c r="BN319" i="2"/>
  <c r="BN309" i="2"/>
  <c r="BN301" i="2"/>
  <c r="BN293" i="2"/>
  <c r="BN285" i="2"/>
  <c r="BN277" i="2"/>
  <c r="BN323" i="2"/>
  <c r="BN316" i="2"/>
  <c r="BN314" i="2"/>
  <c r="BN306" i="2"/>
  <c r="BN298" i="2"/>
  <c r="BN290" i="2"/>
  <c r="BN282" i="2"/>
  <c r="BN274" i="2"/>
  <c r="BN311" i="2"/>
  <c r="BN303" i="2"/>
  <c r="BN287" i="2"/>
  <c r="BN265" i="2"/>
  <c r="BN257" i="2"/>
  <c r="BN251" i="2"/>
  <c r="BN247" i="2"/>
  <c r="BN241" i="2"/>
  <c r="BN233" i="2"/>
  <c r="BN284" i="2"/>
  <c r="BN279" i="2"/>
  <c r="BN262" i="2"/>
  <c r="BN254" i="2"/>
  <c r="BN238" i="2"/>
  <c r="BN271" i="2"/>
  <c r="BN269" i="2"/>
  <c r="BN259" i="2"/>
  <c r="BN250" i="2"/>
  <c r="BN246" i="2"/>
  <c r="BN243" i="2"/>
  <c r="BN235" i="2"/>
  <c r="BN295" i="2"/>
  <c r="BN286" i="2"/>
  <c r="BN267" i="2"/>
  <c r="BN264" i="2"/>
  <c r="BN256" i="2"/>
  <c r="BN253" i="2"/>
  <c r="BN240" i="2"/>
  <c r="BN276" i="2"/>
  <c r="BN275" i="2"/>
  <c r="BN273" i="2"/>
  <c r="BN268" i="2"/>
  <c r="BN261" i="2"/>
  <c r="BN249" i="2"/>
  <c r="BN245" i="2"/>
  <c r="BN278" i="2"/>
  <c r="BN258" i="2"/>
  <c r="BN242" i="2"/>
  <c r="BN234" i="2"/>
  <c r="BN270" i="2"/>
  <c r="BN266" i="2"/>
  <c r="BN263" i="2"/>
  <c r="BN255" i="2"/>
  <c r="BN252" i="2"/>
  <c r="BN248" i="2"/>
  <c r="BN239" i="2"/>
  <c r="BN260" i="2"/>
  <c r="BN236" i="2"/>
  <c r="BN229" i="2"/>
  <c r="BN221" i="2"/>
  <c r="BN218" i="2"/>
  <c r="BN204" i="2"/>
  <c r="BN201" i="2"/>
  <c r="BN190" i="2"/>
  <c r="BN231" i="2"/>
  <c r="BN226" i="2"/>
  <c r="BN215" i="2"/>
  <c r="BN212" i="2"/>
  <c r="BN209" i="2"/>
  <c r="BN198" i="2"/>
  <c r="BN195" i="2"/>
  <c r="BN223" i="2"/>
  <c r="BN220" i="2"/>
  <c r="BN206" i="2"/>
  <c r="BN192" i="2"/>
  <c r="BN232" i="2"/>
  <c r="BN228" i="2"/>
  <c r="BN217" i="2"/>
  <c r="BN203" i="2"/>
  <c r="BN200" i="2"/>
  <c r="BN189" i="2"/>
  <c r="BN244" i="2"/>
  <c r="BN237" i="2"/>
  <c r="BN225" i="2"/>
  <c r="BN214" i="2"/>
  <c r="BN211" i="2"/>
  <c r="BN208" i="2"/>
  <c r="BN197" i="2"/>
  <c r="BN194" i="2"/>
  <c r="BN186" i="2"/>
  <c r="BN230" i="2"/>
  <c r="BN222" i="2"/>
  <c r="BN219" i="2"/>
  <c r="BN205" i="2"/>
  <c r="BN202" i="2"/>
  <c r="BN191" i="2"/>
  <c r="BN227" i="2"/>
  <c r="BN216" i="2"/>
  <c r="BN210" i="2"/>
  <c r="BN199" i="2"/>
  <c r="BN196" i="2"/>
  <c r="BN188" i="2"/>
  <c r="BN224" i="2"/>
  <c r="BN213" i="2"/>
  <c r="BN207" i="2"/>
  <c r="BN193" i="2"/>
  <c r="BN185" i="2"/>
  <c r="BN176" i="2"/>
  <c r="BN168" i="2"/>
  <c r="BN160" i="2"/>
  <c r="BN143" i="2"/>
  <c r="BN135" i="2"/>
  <c r="BN181" i="2"/>
  <c r="BN173" i="2"/>
  <c r="BN165" i="2"/>
  <c r="BN157" i="2"/>
  <c r="BN187" i="2"/>
  <c r="BN178" i="2"/>
  <c r="BN170" i="2"/>
  <c r="BN162" i="2"/>
  <c r="BN154" i="2"/>
  <c r="BN151" i="2"/>
  <c r="BN148" i="2"/>
  <c r="BN145" i="2"/>
  <c r="BN183" i="2"/>
  <c r="BN175" i="2"/>
  <c r="BN167" i="2"/>
  <c r="BN159" i="2"/>
  <c r="BN180" i="2"/>
  <c r="BN172" i="2"/>
  <c r="BN164" i="2"/>
  <c r="BN156" i="2"/>
  <c r="BN153" i="2"/>
  <c r="BN150" i="2"/>
  <c r="BN184" i="2"/>
  <c r="BN177" i="2"/>
  <c r="BN169" i="2"/>
  <c r="BN161" i="2"/>
  <c r="BN147" i="2"/>
  <c r="BN144" i="2"/>
  <c r="BN182" i="2"/>
  <c r="BN174" i="2"/>
  <c r="BN166" i="2"/>
  <c r="BN158" i="2"/>
  <c r="BN141" i="2"/>
  <c r="BN179" i="2"/>
  <c r="BN171" i="2"/>
  <c r="BN163" i="2"/>
  <c r="BN155" i="2"/>
  <c r="BN152" i="2"/>
  <c r="BN149" i="2"/>
  <c r="BN146" i="2"/>
  <c r="BN132" i="2"/>
  <c r="BN124" i="2"/>
  <c r="BN116" i="2"/>
  <c r="BN110" i="2"/>
  <c r="BN107" i="2"/>
  <c r="BN99" i="2"/>
  <c r="BN91" i="2"/>
  <c r="BN129" i="2"/>
  <c r="BN121" i="2"/>
  <c r="BN113" i="2"/>
  <c r="BN104" i="2"/>
  <c r="BN96" i="2"/>
  <c r="BN88" i="2"/>
  <c r="BN140" i="2"/>
  <c r="BN137" i="2"/>
  <c r="BN134" i="2"/>
  <c r="BN126" i="2"/>
  <c r="BN118" i="2"/>
  <c r="BN109" i="2"/>
  <c r="BN101" i="2"/>
  <c r="BN93" i="2"/>
  <c r="BN138" i="2"/>
  <c r="BN131" i="2"/>
  <c r="BN123" i="2"/>
  <c r="BN115" i="2"/>
  <c r="BN106" i="2"/>
  <c r="BN142" i="2"/>
  <c r="BN139" i="2"/>
  <c r="BN128" i="2"/>
  <c r="BN120" i="2"/>
  <c r="BN112" i="2"/>
  <c r="BN103" i="2"/>
  <c r="BN133" i="2"/>
  <c r="BN125" i="2"/>
  <c r="BN117" i="2"/>
  <c r="BN108" i="2"/>
  <c r="BN100" i="2"/>
  <c r="BN130" i="2"/>
  <c r="BN122" i="2"/>
  <c r="BN114" i="2"/>
  <c r="BN111" i="2"/>
  <c r="BN105" i="2"/>
  <c r="BN97" i="2"/>
  <c r="BN136" i="2"/>
  <c r="BN127" i="2"/>
  <c r="BN119" i="2"/>
  <c r="BN102" i="2"/>
  <c r="BN94" i="2"/>
  <c r="BN95" i="2"/>
  <c r="BN78" i="2"/>
  <c r="BN75" i="2"/>
  <c r="BN64" i="2"/>
  <c r="BN50" i="2"/>
  <c r="BN98" i="2"/>
  <c r="BN87" i="2"/>
  <c r="BN84" i="2"/>
  <c r="BN81" i="2"/>
  <c r="BN72" i="2"/>
  <c r="BN69" i="2"/>
  <c r="BN66" i="2"/>
  <c r="BN58" i="2"/>
  <c r="BN52" i="2"/>
  <c r="BN80" i="2"/>
  <c r="BN77" i="2"/>
  <c r="BN74" i="2"/>
  <c r="BN63" i="2"/>
  <c r="BN92" i="2"/>
  <c r="BN86" i="2"/>
  <c r="BN83" i="2"/>
  <c r="BN71" i="2"/>
  <c r="BN60" i="2"/>
  <c r="BN57" i="2"/>
  <c r="BN76" i="2"/>
  <c r="BN68" i="2"/>
  <c r="BN65" i="2"/>
  <c r="BN51" i="2"/>
  <c r="BN89" i="2"/>
  <c r="BN85" i="2"/>
  <c r="BN79" i="2"/>
  <c r="BN73" i="2"/>
  <c r="BN62" i="2"/>
  <c r="BN56" i="2"/>
  <c r="BN48" i="2"/>
  <c r="BN90" i="2"/>
  <c r="BN82" i="2"/>
  <c r="BN70" i="2"/>
  <c r="BN67" i="2"/>
  <c r="BN59" i="2"/>
  <c r="BN53" i="2"/>
  <c r="BN55" i="2"/>
  <c r="BN44" i="2"/>
  <c r="BN32" i="2"/>
  <c r="BN26" i="2"/>
  <c r="BN23" i="2"/>
  <c r="BN20" i="2"/>
  <c r="BN17" i="2"/>
  <c r="BN14" i="2"/>
  <c r="BN40" i="2"/>
  <c r="BN37" i="2"/>
  <c r="BN11" i="2"/>
  <c r="BN8" i="2"/>
  <c r="BN4" i="2"/>
  <c r="BN45" i="2"/>
  <c r="BN43" i="2"/>
  <c r="BN34" i="2"/>
  <c r="BN31" i="2"/>
  <c r="BN28" i="2"/>
  <c r="BN39" i="2"/>
  <c r="BN25" i="2"/>
  <c r="BN22" i="2"/>
  <c r="BN19" i="2"/>
  <c r="BN16" i="2"/>
  <c r="BN13" i="2"/>
  <c r="BN36" i="2"/>
  <c r="BN30" i="2"/>
  <c r="BN10" i="2"/>
  <c r="BN61" i="2"/>
  <c r="BN33" i="2"/>
  <c r="BN27" i="2"/>
  <c r="BN15" i="2"/>
  <c r="BN47" i="2"/>
  <c r="BN46" i="2"/>
  <c r="BN42" i="2"/>
  <c r="BN38" i="2"/>
  <c r="BN24" i="2"/>
  <c r="BN21" i="2"/>
  <c r="BN18" i="2"/>
  <c r="BN12" i="2"/>
  <c r="BN9" i="2"/>
  <c r="BN54" i="2"/>
  <c r="BN49" i="2"/>
  <c r="BN41" i="2"/>
  <c r="BN35" i="2"/>
  <c r="BN29" i="2"/>
  <c r="R110" i="2"/>
  <c r="R219" i="2"/>
  <c r="R214" i="2"/>
  <c r="R262" i="2"/>
  <c r="R425" i="2"/>
  <c r="R464" i="2"/>
  <c r="R502" i="2"/>
  <c r="N139" i="17"/>
  <c r="P139" i="17" s="1"/>
  <c r="E15" i="5" s="1"/>
  <c r="G7" i="8" s="1"/>
  <c r="CG416" i="2"/>
  <c r="CH416" i="2" s="1"/>
  <c r="CG156" i="2"/>
  <c r="CH156" i="2" s="1"/>
  <c r="CG465" i="2"/>
  <c r="CH465" i="2" s="1"/>
  <c r="CG289" i="2"/>
  <c r="CH289" i="2" s="1"/>
  <c r="CG43" i="2"/>
  <c r="CH43" i="2" s="1"/>
  <c r="CG64" i="2"/>
  <c r="CH64" i="2" s="1"/>
  <c r="CG387" i="2"/>
  <c r="CH387" i="2" s="1"/>
  <c r="CG159" i="2"/>
  <c r="CH159" i="2" s="1"/>
  <c r="CG439" i="2"/>
  <c r="CH439" i="2" s="1"/>
  <c r="CG527" i="2"/>
  <c r="CH527" i="2" s="1"/>
  <c r="CG514" i="2"/>
  <c r="CH514" i="2" s="1"/>
  <c r="CG31" i="2"/>
  <c r="CH31" i="2" s="1"/>
  <c r="CG384" i="2"/>
  <c r="CH384" i="2" s="1"/>
  <c r="CG214" i="2"/>
  <c r="CH214" i="2" s="1"/>
  <c r="CG475" i="2"/>
  <c r="CH475" i="2" s="1"/>
  <c r="CG258" i="2"/>
  <c r="CH258" i="2" s="1"/>
  <c r="CG83" i="2"/>
  <c r="CH83" i="2" s="1"/>
  <c r="CG413" i="2"/>
  <c r="CH413" i="2" s="1"/>
  <c r="CG480" i="2"/>
  <c r="CH480" i="2" s="1"/>
  <c r="CG482" i="2"/>
  <c r="CH482" i="2" s="1"/>
  <c r="CG278" i="2"/>
  <c r="CH278" i="2" s="1"/>
  <c r="CG16" i="2"/>
  <c r="CH16" i="2" s="1"/>
  <c r="CG316" i="2"/>
  <c r="CH316" i="2" s="1"/>
  <c r="CG352" i="2"/>
  <c r="CH352" i="2" s="1"/>
  <c r="CG135" i="2"/>
  <c r="CH135" i="2" s="1"/>
  <c r="CG147" i="2"/>
  <c r="CH147" i="2" s="1"/>
  <c r="CG483" i="2"/>
  <c r="CH483" i="2" s="1"/>
  <c r="CG314" i="2"/>
  <c r="CH314" i="2" s="1"/>
  <c r="CG29" i="2"/>
  <c r="CH29" i="2" s="1"/>
  <c r="CG341" i="2"/>
  <c r="CH341" i="2" s="1"/>
  <c r="CG63" i="2"/>
  <c r="CH63" i="2" s="1"/>
  <c r="CG350" i="2"/>
  <c r="CH350" i="2" s="1"/>
  <c r="CG389" i="2"/>
  <c r="CH389" i="2" s="1"/>
  <c r="CG170" i="2"/>
  <c r="CH170" i="2" s="1"/>
  <c r="CG484" i="2"/>
  <c r="CH484" i="2" s="1"/>
  <c r="CG285" i="2"/>
  <c r="CH285" i="2" s="1"/>
  <c r="CG511" i="2"/>
  <c r="CH511" i="2" s="1"/>
  <c r="CG348" i="2"/>
  <c r="CH348" i="2" s="1"/>
  <c r="CG66" i="2"/>
  <c r="CH66" i="2" s="1"/>
  <c r="CG360" i="2"/>
  <c r="CH360" i="2" s="1"/>
  <c r="CG370" i="2"/>
  <c r="CH370" i="2" s="1"/>
  <c r="CG137" i="2"/>
  <c r="CH137" i="2" s="1"/>
  <c r="CG409" i="2"/>
  <c r="CH409" i="2" s="1"/>
  <c r="CG445" i="2"/>
  <c r="CH445" i="2" s="1"/>
  <c r="CG225" i="2"/>
  <c r="CH225" i="2" s="1"/>
  <c r="CG486" i="2"/>
  <c r="CH486" i="2" s="1"/>
  <c r="CG502" i="2"/>
  <c r="CH502" i="2" s="1"/>
  <c r="CG330" i="2"/>
  <c r="CH330" i="2" s="1"/>
  <c r="CG90" i="2"/>
  <c r="CH90" i="2" s="1"/>
  <c r="CG362" i="2"/>
  <c r="CH362" i="2" s="1"/>
  <c r="CG56" i="2"/>
  <c r="CH56" i="2" s="1"/>
  <c r="CG375" i="2"/>
  <c r="CH375" i="2" s="1"/>
  <c r="CG127" i="2"/>
  <c r="CH127" i="2" s="1"/>
  <c r="CG235" i="2"/>
  <c r="CH235" i="2" s="1"/>
  <c r="CG218" i="2"/>
  <c r="CH218" i="2" s="1"/>
  <c r="CG34" i="2"/>
  <c r="CH34" i="2" s="1"/>
  <c r="CG425" i="2"/>
  <c r="CH425" i="2" s="1"/>
  <c r="CG232" i="2"/>
  <c r="CH232" i="2" s="1"/>
  <c r="AC4" i="2"/>
  <c r="AP4" i="2" s="1"/>
  <c r="R184" i="2"/>
  <c r="R317" i="2"/>
  <c r="R431" i="2"/>
  <c r="R492" i="2"/>
  <c r="CG446" i="2"/>
  <c r="CH446" i="2" s="1"/>
  <c r="CG217" i="2"/>
  <c r="CH217" i="2" s="1"/>
  <c r="CG531" i="2"/>
  <c r="CH531" i="2" s="1"/>
  <c r="CG247" i="2"/>
  <c r="CH247" i="2" s="1"/>
  <c r="CG300" i="2"/>
  <c r="CH300" i="2" s="1"/>
  <c r="CG76" i="2"/>
  <c r="CH76" i="2" s="1"/>
  <c r="CG407" i="2"/>
  <c r="CH407" i="2" s="1"/>
  <c r="CG132" i="2"/>
  <c r="CH132" i="2" s="1"/>
  <c r="CG403" i="2"/>
  <c r="CH403" i="2" s="1"/>
  <c r="CG180" i="2"/>
  <c r="CH180" i="2" s="1"/>
  <c r="CG451" i="2"/>
  <c r="CH451" i="2" s="1"/>
  <c r="CG189" i="2"/>
  <c r="CH189" i="2" s="1"/>
  <c r="CG229" i="2"/>
  <c r="CH229" i="2" s="1"/>
  <c r="CG496" i="2"/>
  <c r="CH496" i="2" s="1"/>
  <c r="CG305" i="2"/>
  <c r="CH305" i="2" s="1"/>
  <c r="CG306" i="2"/>
  <c r="CH306" i="2" s="1"/>
  <c r="CG134" i="2"/>
  <c r="CH134" i="2" s="1"/>
  <c r="CG395" i="2"/>
  <c r="CH395" i="2" s="1"/>
  <c r="CG461" i="2"/>
  <c r="CH461" i="2" s="1"/>
  <c r="CG222" i="2"/>
  <c r="CH222" i="2" s="1"/>
  <c r="CG244" i="2"/>
  <c r="CH244" i="2" s="1"/>
  <c r="CG321" i="2"/>
  <c r="CH321" i="2" s="1"/>
  <c r="CG23" i="2"/>
  <c r="CH23" i="2" s="1"/>
  <c r="CG81" i="2"/>
  <c r="CH81" i="2" s="1"/>
  <c r="CG342" i="2"/>
  <c r="CH342" i="2" s="1"/>
  <c r="CG142" i="2"/>
  <c r="CH142" i="2" s="1"/>
  <c r="CG406" i="2"/>
  <c r="CH406" i="2" s="1"/>
  <c r="CG162" i="2"/>
  <c r="CH162" i="2" s="1"/>
  <c r="CG202" i="2"/>
  <c r="CH202" i="2" s="1"/>
  <c r="CG432" i="2"/>
  <c r="CH432" i="2" s="1"/>
  <c r="CG231" i="2"/>
  <c r="CH231" i="2" s="1"/>
  <c r="CG525" i="2"/>
  <c r="CH525" i="2" s="1"/>
  <c r="CG265" i="2"/>
  <c r="CH265" i="2" s="1"/>
  <c r="CG333" i="2"/>
  <c r="CH333" i="2" s="1"/>
  <c r="CG115" i="2"/>
  <c r="CH115" i="2" s="1"/>
  <c r="CG209" i="2"/>
  <c r="CH209" i="2" s="1"/>
  <c r="CG536" i="2"/>
  <c r="CH536" i="2" s="1"/>
  <c r="CG296" i="2"/>
  <c r="CH296" i="2" s="1"/>
  <c r="CG291" i="2"/>
  <c r="CH291" i="2" s="1"/>
  <c r="CG24" i="2"/>
  <c r="CH24" i="2" s="1"/>
  <c r="CG327" i="2"/>
  <c r="CH327" i="2" s="1"/>
  <c r="CG78" i="2"/>
  <c r="CH78" i="2" s="1"/>
  <c r="CG173" i="2"/>
  <c r="CH173" i="2" s="1"/>
  <c r="CG470" i="2"/>
  <c r="CH470" i="2" s="1"/>
  <c r="CG143" i="2"/>
  <c r="CH143" i="2" s="1"/>
  <c r="CG485" i="2"/>
  <c r="CH485" i="2" s="1"/>
  <c r="CG320" i="2"/>
  <c r="CH320" i="2" s="1"/>
  <c r="CG86" i="2"/>
  <c r="CH86" i="2" s="1"/>
  <c r="CG120" i="2"/>
  <c r="CH120" i="2" s="1"/>
  <c r="CG98" i="2"/>
  <c r="CH98" i="2" s="1"/>
  <c r="CG419" i="2"/>
  <c r="CH419" i="2" s="1"/>
  <c r="CG151" i="2"/>
  <c r="CH151" i="2" s="1"/>
  <c r="CG448" i="2"/>
  <c r="CH448" i="2" s="1"/>
  <c r="CG230" i="2"/>
  <c r="CH230" i="2" s="1"/>
  <c r="CG455" i="2"/>
  <c r="CH455" i="2" s="1"/>
  <c r="CG237" i="2"/>
  <c r="CH237" i="2" s="1"/>
  <c r="CG279" i="2"/>
  <c r="CH279" i="2" s="1"/>
  <c r="CG11" i="2"/>
  <c r="CH11" i="2" s="1"/>
  <c r="CG71" i="2"/>
  <c r="CH71" i="2" s="1"/>
  <c r="CG343" i="2"/>
  <c r="CH343" i="2" s="1"/>
  <c r="CG82" i="2"/>
  <c r="CH82" i="2" s="1"/>
  <c r="CG182" i="2"/>
  <c r="CH182" i="2" s="1"/>
  <c r="CG528" i="2"/>
  <c r="CH528" i="2" s="1"/>
  <c r="CG255" i="2"/>
  <c r="CH255" i="2" s="1"/>
  <c r="CG402" i="2"/>
  <c r="CH402" i="2" s="1"/>
  <c r="CG102" i="2"/>
  <c r="CH102" i="2" s="1"/>
  <c r="CG191" i="2"/>
  <c r="CH191" i="2" s="1"/>
  <c r="CG190" i="2"/>
  <c r="CH190" i="2" s="1"/>
  <c r="H26" i="8" l="1"/>
  <c r="CG535" i="2"/>
  <c r="CH535" i="2" s="1"/>
  <c r="CG42" i="2"/>
  <c r="CH42" i="2" s="1"/>
  <c r="CG185" i="2"/>
  <c r="CH185" i="2" s="1"/>
  <c r="CG216" i="2"/>
  <c r="CH216" i="2" s="1"/>
  <c r="CG376" i="2"/>
  <c r="CH376" i="2" s="1"/>
  <c r="CG288" i="2"/>
  <c r="CH288" i="2" s="1"/>
  <c r="CG194" i="2"/>
  <c r="CH194" i="2" s="1"/>
  <c r="CG108" i="2"/>
  <c r="CH108" i="2" s="1"/>
  <c r="L142" i="17"/>
  <c r="M141" i="17" a="1"/>
  <c r="M141" i="17" s="1"/>
  <c r="H24" i="8"/>
  <c r="H21" i="8"/>
  <c r="CG47" i="2"/>
  <c r="CH47" i="2" s="1"/>
  <c r="CG21" i="2"/>
  <c r="CH21" i="2" s="1"/>
  <c r="CG494" i="2"/>
  <c r="CH494" i="2" s="1"/>
  <c r="CG467" i="2"/>
  <c r="CH467" i="2" s="1"/>
  <c r="CG72" i="2"/>
  <c r="CH72" i="2" s="1"/>
  <c r="CG434" i="2"/>
  <c r="CH434" i="2" s="1"/>
  <c r="CG133" i="2"/>
  <c r="CH133" i="2" s="1"/>
  <c r="CG393" i="2"/>
  <c r="CH393" i="2" s="1"/>
  <c r="CG364" i="2"/>
  <c r="CH364" i="2" s="1"/>
  <c r="CG94" i="2"/>
  <c r="CH94" i="2" s="1"/>
  <c r="CG532" i="2"/>
  <c r="CH532" i="2" s="1"/>
  <c r="CG65" i="2"/>
  <c r="CH65" i="2" s="1"/>
  <c r="CG251" i="2"/>
  <c r="CH251" i="2" s="1"/>
  <c r="CG505" i="2"/>
  <c r="CH505" i="2" s="1"/>
  <c r="CG323" i="2"/>
  <c r="CH323" i="2" s="1"/>
  <c r="CG347" i="2"/>
  <c r="CH347" i="2" s="1"/>
  <c r="CG36" i="2"/>
  <c r="CH36" i="2" s="1"/>
  <c r="CG441" i="2"/>
  <c r="CH441" i="2" s="1"/>
  <c r="CG32" i="2"/>
  <c r="CH32" i="2" s="1"/>
  <c r="CG280" i="2"/>
  <c r="CH280" i="2" s="1"/>
  <c r="CG273" i="2"/>
  <c r="CH273" i="2" s="1"/>
  <c r="CG148" i="2"/>
  <c r="CH148" i="2" s="1"/>
  <c r="CG310" i="2"/>
  <c r="CH310" i="2" s="1"/>
  <c r="CG163" i="2"/>
  <c r="CH163" i="2" s="1"/>
  <c r="CG298" i="2"/>
  <c r="CH298" i="2" s="1"/>
  <c r="CG349" i="2"/>
  <c r="CH349" i="2" s="1"/>
  <c r="CG197" i="2"/>
  <c r="CH197" i="2" s="1"/>
  <c r="CG394" i="2"/>
  <c r="CH394" i="2" s="1"/>
  <c r="CG513" i="2"/>
  <c r="CH513" i="2" s="1"/>
  <c r="CG161" i="2"/>
  <c r="CH161" i="2" s="1"/>
  <c r="CG299" i="2"/>
  <c r="CH299" i="2" s="1"/>
  <c r="CG130" i="2"/>
  <c r="CH130" i="2" s="1"/>
  <c r="CG399" i="2"/>
  <c r="CH399" i="2" s="1"/>
  <c r="CG158" i="2"/>
  <c r="CH158" i="2" s="1"/>
  <c r="CG46" i="2"/>
  <c r="CH46" i="2" s="1"/>
  <c r="CG466" i="2"/>
  <c r="CH466" i="2" s="1"/>
  <c r="CG129" i="2"/>
  <c r="CH129" i="2" s="1"/>
  <c r="CG124" i="2"/>
  <c r="CH124" i="2" s="1"/>
  <c r="CG522" i="2"/>
  <c r="CH522" i="2" s="1"/>
  <c r="CG262" i="2"/>
  <c r="CH262" i="2" s="1"/>
  <c r="CG212" i="2"/>
  <c r="CH212" i="2" s="1"/>
  <c r="CG471" i="2"/>
  <c r="CH471" i="2" s="1"/>
  <c r="CG149" i="2"/>
  <c r="CH149" i="2" s="1"/>
  <c r="CG363" i="2"/>
  <c r="CH363" i="2" s="1"/>
  <c r="CG103" i="2"/>
  <c r="CH103" i="2" s="1"/>
  <c r="CG386" i="2"/>
  <c r="CH386" i="2" s="1"/>
  <c r="CG351" i="2"/>
  <c r="CH351" i="2" s="1"/>
  <c r="CG9" i="2"/>
  <c r="CH9" i="2" s="1"/>
  <c r="CG14" i="2"/>
  <c r="CH14" i="2" s="1"/>
  <c r="CG382" i="2"/>
  <c r="CH382" i="2" s="1"/>
  <c r="CG359" i="2"/>
  <c r="CH359" i="2" s="1"/>
  <c r="CG10" i="2"/>
  <c r="CH10" i="2" s="1"/>
  <c r="CG206" i="2"/>
  <c r="CH206" i="2" s="1"/>
  <c r="CG428" i="2"/>
  <c r="CH428" i="2" s="1"/>
  <c r="CG48" i="2"/>
  <c r="CH48" i="2" s="1"/>
  <c r="AD540" i="2"/>
  <c r="CG87" i="2"/>
  <c r="CH87" i="2" s="1"/>
  <c r="CG113" i="2"/>
  <c r="CH113" i="2" s="1"/>
  <c r="CG178" i="2"/>
  <c r="CH178" i="2" s="1"/>
  <c r="CG61" i="2"/>
  <c r="CH61" i="2" s="1"/>
  <c r="CG326" i="2"/>
  <c r="CH326" i="2" s="1"/>
  <c r="CG436" i="2"/>
  <c r="CH436" i="2" s="1"/>
  <c r="CG368" i="2"/>
  <c r="CH368" i="2" s="1"/>
  <c r="CG315" i="2"/>
  <c r="CH315" i="2" s="1"/>
  <c r="CG198" i="2"/>
  <c r="CH198" i="2" s="1"/>
  <c r="CG492" i="2"/>
  <c r="CH492" i="2" s="1"/>
  <c r="CG490" i="2"/>
  <c r="CH490" i="2" s="1"/>
  <c r="CG45" i="2"/>
  <c r="CH45" i="2" s="1"/>
  <c r="CG529" i="2"/>
  <c r="CH529" i="2" s="1"/>
  <c r="CG287" i="2"/>
  <c r="CH287" i="2" s="1"/>
  <c r="CG512" i="2"/>
  <c r="CH512" i="2" s="1"/>
  <c r="CG337" i="2"/>
  <c r="CH337" i="2" s="1"/>
  <c r="CG269" i="2"/>
  <c r="CH269" i="2" s="1"/>
  <c r="CG13" i="2"/>
  <c r="CH13" i="2" s="1"/>
  <c r="CG495" i="2"/>
  <c r="CH495" i="2" s="1"/>
  <c r="CG226" i="2"/>
  <c r="CH226" i="2" s="1"/>
  <c r="CG344" i="2"/>
  <c r="CH344" i="2" s="1"/>
  <c r="CG338" i="2"/>
  <c r="CH338" i="2" s="1"/>
  <c r="CG534" i="2"/>
  <c r="CH534" i="2" s="1"/>
  <c r="CG8" i="2"/>
  <c r="CG443" i="2"/>
  <c r="CH443" i="2" s="1"/>
  <c r="CG27" i="2"/>
  <c r="CH27" i="2" s="1"/>
  <c r="CG383" i="2"/>
  <c r="CH383" i="2" s="1"/>
  <c r="CG243" i="2"/>
  <c r="CH243" i="2" s="1"/>
  <c r="CG196" i="2"/>
  <c r="CH196" i="2" s="1"/>
  <c r="CG479" i="2"/>
  <c r="CH479" i="2" s="1"/>
  <c r="CG223" i="2"/>
  <c r="CH223" i="2" s="1"/>
  <c r="CG270" i="2"/>
  <c r="CH270" i="2" s="1"/>
  <c r="BO535" i="2"/>
  <c r="BO537" i="2"/>
  <c r="BO529" i="2"/>
  <c r="BO534" i="2"/>
  <c r="BO536" i="2"/>
  <c r="BO533" i="2"/>
  <c r="BO523" i="2"/>
  <c r="BO531" i="2"/>
  <c r="BO525" i="2"/>
  <c r="BO528" i="2"/>
  <c r="BO527" i="2"/>
  <c r="BO524" i="2"/>
  <c r="BO530" i="2"/>
  <c r="BO521" i="2"/>
  <c r="BO532" i="2"/>
  <c r="BO526" i="2"/>
  <c r="BO519" i="2"/>
  <c r="BO518" i="2"/>
  <c r="BO512" i="2"/>
  <c r="BO509" i="2"/>
  <c r="BO514" i="2"/>
  <c r="BO522" i="2"/>
  <c r="BO511" i="2"/>
  <c r="BO517" i="2"/>
  <c r="BO516" i="2"/>
  <c r="BO513" i="2"/>
  <c r="BO520" i="2"/>
  <c r="BO510" i="2"/>
  <c r="BO515" i="2"/>
  <c r="BO501" i="2"/>
  <c r="BO506" i="2"/>
  <c r="BO498" i="2"/>
  <c r="BO503" i="2"/>
  <c r="BO500" i="2"/>
  <c r="BO505" i="2"/>
  <c r="BO497" i="2"/>
  <c r="BO502" i="2"/>
  <c r="BO507" i="2"/>
  <c r="BO499" i="2"/>
  <c r="BO508" i="2"/>
  <c r="BO504" i="2"/>
  <c r="BO494" i="2"/>
  <c r="BO486" i="2"/>
  <c r="BO491" i="2"/>
  <c r="BO483" i="2"/>
  <c r="BO480" i="2"/>
  <c r="BO488" i="2"/>
  <c r="BO477" i="2"/>
  <c r="BO493" i="2"/>
  <c r="BO485" i="2"/>
  <c r="BO474" i="2"/>
  <c r="BO490" i="2"/>
  <c r="BO482" i="2"/>
  <c r="BO479" i="2"/>
  <c r="BO492" i="2"/>
  <c r="BO484" i="2"/>
  <c r="BO481" i="2"/>
  <c r="BO473" i="2"/>
  <c r="BO489" i="2"/>
  <c r="BO478" i="2"/>
  <c r="BO471" i="2"/>
  <c r="BO470" i="2"/>
  <c r="BO462" i="2"/>
  <c r="BO454" i="2"/>
  <c r="BO451" i="2"/>
  <c r="BO495" i="2"/>
  <c r="BO467" i="2"/>
  <c r="BO459" i="2"/>
  <c r="BO496" i="2"/>
  <c r="BO464" i="2"/>
  <c r="BO456" i="2"/>
  <c r="BO475" i="2"/>
  <c r="BO469" i="2"/>
  <c r="BO461" i="2"/>
  <c r="BO487" i="2"/>
  <c r="BO466" i="2"/>
  <c r="BO463" i="2"/>
  <c r="BO455" i="2"/>
  <c r="BO468" i="2"/>
  <c r="BO460" i="2"/>
  <c r="BO476" i="2"/>
  <c r="BO472" i="2"/>
  <c r="BO465" i="2"/>
  <c r="BO434" i="2"/>
  <c r="BO447" i="2"/>
  <c r="BO443" i="2"/>
  <c r="BO439" i="2"/>
  <c r="BO431" i="2"/>
  <c r="BO458" i="2"/>
  <c r="BO436" i="2"/>
  <c r="BO457" i="2"/>
  <c r="BO450" i="2"/>
  <c r="BO446" i="2"/>
  <c r="BO442" i="2"/>
  <c r="BO433" i="2"/>
  <c r="BO438" i="2"/>
  <c r="BO449" i="2"/>
  <c r="BO445" i="2"/>
  <c r="BO441" i="2"/>
  <c r="BO435" i="2"/>
  <c r="BO453" i="2"/>
  <c r="BO452" i="2"/>
  <c r="BO448" i="2"/>
  <c r="BO444" i="2"/>
  <c r="BO440" i="2"/>
  <c r="BO437" i="2"/>
  <c r="BO417" i="2"/>
  <c r="BO409" i="2"/>
  <c r="BO429" i="2"/>
  <c r="BO425" i="2"/>
  <c r="BO422" i="2"/>
  <c r="BO414" i="2"/>
  <c r="BO419" i="2"/>
  <c r="BO411" i="2"/>
  <c r="BO424" i="2"/>
  <c r="BO416" i="2"/>
  <c r="BO428" i="2"/>
  <c r="BO421" i="2"/>
  <c r="BO413" i="2"/>
  <c r="BO430" i="2"/>
  <c r="BO427" i="2"/>
  <c r="BO418" i="2"/>
  <c r="BO423" i="2"/>
  <c r="BO415" i="2"/>
  <c r="BO432" i="2"/>
  <c r="BO426" i="2"/>
  <c r="BO420" i="2"/>
  <c r="BO400" i="2"/>
  <c r="BO392" i="2"/>
  <c r="BO384" i="2"/>
  <c r="BO407" i="2"/>
  <c r="BO405" i="2"/>
  <c r="BO397" i="2"/>
  <c r="BO389" i="2"/>
  <c r="BO410" i="2"/>
  <c r="BO402" i="2"/>
  <c r="BO394" i="2"/>
  <c r="BO386" i="2"/>
  <c r="BO399" i="2"/>
  <c r="BO391" i="2"/>
  <c r="BO404" i="2"/>
  <c r="BO412" i="2"/>
  <c r="BO401" i="2"/>
  <c r="BO393" i="2"/>
  <c r="BO408" i="2"/>
  <c r="BO406" i="2"/>
  <c r="BO398" i="2"/>
  <c r="BO403" i="2"/>
  <c r="BO395" i="2"/>
  <c r="BO387" i="2"/>
  <c r="BO380" i="2"/>
  <c r="BO372" i="2"/>
  <c r="BO364" i="2"/>
  <c r="BO377" i="2"/>
  <c r="BO369" i="2"/>
  <c r="BO382" i="2"/>
  <c r="BO374" i="2"/>
  <c r="BO366" i="2"/>
  <c r="BO379" i="2"/>
  <c r="BO371" i="2"/>
  <c r="BO376" i="2"/>
  <c r="BO368" i="2"/>
  <c r="BO396" i="2"/>
  <c r="BO390" i="2"/>
  <c r="BO381" i="2"/>
  <c r="BO373" i="2"/>
  <c r="BO378" i="2"/>
  <c r="BO370" i="2"/>
  <c r="BO388" i="2"/>
  <c r="BO385" i="2"/>
  <c r="BO383" i="2"/>
  <c r="BO375" i="2"/>
  <c r="BO367" i="2"/>
  <c r="BO360" i="2"/>
  <c r="BO352" i="2"/>
  <c r="BO344" i="2"/>
  <c r="BO357" i="2"/>
  <c r="BO349" i="2"/>
  <c r="BO362" i="2"/>
  <c r="BO359" i="2"/>
  <c r="BO351" i="2"/>
  <c r="BO343" i="2"/>
  <c r="BO363" i="2"/>
  <c r="BO356" i="2"/>
  <c r="BO348" i="2"/>
  <c r="BO365" i="2"/>
  <c r="BO361" i="2"/>
  <c r="BO353" i="2"/>
  <c r="BO345" i="2"/>
  <c r="BO358" i="2"/>
  <c r="BO350" i="2"/>
  <c r="BO355" i="2"/>
  <c r="BO347" i="2"/>
  <c r="BO337" i="2"/>
  <c r="BO329" i="2"/>
  <c r="BO321" i="2"/>
  <c r="BO334" i="2"/>
  <c r="BO326" i="2"/>
  <c r="BO354" i="2"/>
  <c r="BO331" i="2"/>
  <c r="BO323" i="2"/>
  <c r="BO336" i="2"/>
  <c r="BO328" i="2"/>
  <c r="BO341" i="2"/>
  <c r="BO333" i="2"/>
  <c r="BO325" i="2"/>
  <c r="BO317" i="2"/>
  <c r="BO346" i="2"/>
  <c r="BO339" i="2"/>
  <c r="BO338" i="2"/>
  <c r="BO330" i="2"/>
  <c r="BO322" i="2"/>
  <c r="BO340" i="2"/>
  <c r="BO335" i="2"/>
  <c r="BO327" i="2"/>
  <c r="BO319" i="2"/>
  <c r="BO342" i="2"/>
  <c r="BO332" i="2"/>
  <c r="BO324" i="2"/>
  <c r="BO313" i="2"/>
  <c r="BO305" i="2"/>
  <c r="BO297" i="2"/>
  <c r="BO310" i="2"/>
  <c r="BO302" i="2"/>
  <c r="BO294" i="2"/>
  <c r="BO286" i="2"/>
  <c r="BO320" i="2"/>
  <c r="BO315" i="2"/>
  <c r="BO307" i="2"/>
  <c r="BO299" i="2"/>
  <c r="BO291" i="2"/>
  <c r="BO312" i="2"/>
  <c r="BO304" i="2"/>
  <c r="BO296" i="2"/>
  <c r="BO288" i="2"/>
  <c r="BO280" i="2"/>
  <c r="BO309" i="2"/>
  <c r="BO301" i="2"/>
  <c r="BO293" i="2"/>
  <c r="BO285" i="2"/>
  <c r="BO277" i="2"/>
  <c r="BO269" i="2"/>
  <c r="BO316" i="2"/>
  <c r="BO314" i="2"/>
  <c r="BO306" i="2"/>
  <c r="BO298" i="2"/>
  <c r="BO290" i="2"/>
  <c r="BO282" i="2"/>
  <c r="BO274" i="2"/>
  <c r="BO311" i="2"/>
  <c r="BO303" i="2"/>
  <c r="BO295" i="2"/>
  <c r="BO287" i="2"/>
  <c r="BO279" i="2"/>
  <c r="BO271" i="2"/>
  <c r="BO318" i="2"/>
  <c r="BO308" i="2"/>
  <c r="BO300" i="2"/>
  <c r="BO289" i="2"/>
  <c r="BO284" i="2"/>
  <c r="BO262" i="2"/>
  <c r="BO254" i="2"/>
  <c r="BO238" i="2"/>
  <c r="BO259" i="2"/>
  <c r="BO250" i="2"/>
  <c r="BO246" i="2"/>
  <c r="BO243" i="2"/>
  <c r="BO235" i="2"/>
  <c r="BO283" i="2"/>
  <c r="BO281" i="2"/>
  <c r="BO272" i="2"/>
  <c r="BO267" i="2"/>
  <c r="BO264" i="2"/>
  <c r="BO256" i="2"/>
  <c r="BO253" i="2"/>
  <c r="BO240" i="2"/>
  <c r="BO276" i="2"/>
  <c r="BO275" i="2"/>
  <c r="BO273" i="2"/>
  <c r="BO268" i="2"/>
  <c r="BO261" i="2"/>
  <c r="BO249" i="2"/>
  <c r="BO245" i="2"/>
  <c r="BO237" i="2"/>
  <c r="BO278" i="2"/>
  <c r="BO258" i="2"/>
  <c r="BO242" i="2"/>
  <c r="BO292" i="2"/>
  <c r="BO270" i="2"/>
  <c r="BO266" i="2"/>
  <c r="BO263" i="2"/>
  <c r="BO255" i="2"/>
  <c r="BO252" i="2"/>
  <c r="BO248" i="2"/>
  <c r="BO239" i="2"/>
  <c r="BO260" i="2"/>
  <c r="BO244" i="2"/>
  <c r="BO236" i="2"/>
  <c r="BO265" i="2"/>
  <c r="BO231" i="2"/>
  <c r="BO226" i="2"/>
  <c r="BO215" i="2"/>
  <c r="BO212" i="2"/>
  <c r="BO209" i="2"/>
  <c r="BO198" i="2"/>
  <c r="BO195" i="2"/>
  <c r="BO187" i="2"/>
  <c r="BO257" i="2"/>
  <c r="BO233" i="2"/>
  <c r="BO223" i="2"/>
  <c r="BO220" i="2"/>
  <c r="BO206" i="2"/>
  <c r="BO192" i="2"/>
  <c r="BO232" i="2"/>
  <c r="BO228" i="2"/>
  <c r="BO217" i="2"/>
  <c r="BO203" i="2"/>
  <c r="BO200" i="2"/>
  <c r="BO189" i="2"/>
  <c r="BO247" i="2"/>
  <c r="BO225" i="2"/>
  <c r="BO214" i="2"/>
  <c r="BO211" i="2"/>
  <c r="BO208" i="2"/>
  <c r="BO197" i="2"/>
  <c r="BO194" i="2"/>
  <c r="BO186" i="2"/>
  <c r="BO230" i="2"/>
  <c r="BO222" i="2"/>
  <c r="BO219" i="2"/>
  <c r="BO205" i="2"/>
  <c r="BO202" i="2"/>
  <c r="BO191" i="2"/>
  <c r="BO227" i="2"/>
  <c r="BO216" i="2"/>
  <c r="BO210" i="2"/>
  <c r="BO199" i="2"/>
  <c r="BO196" i="2"/>
  <c r="BO188" i="2"/>
  <c r="BO251" i="2"/>
  <c r="BO241" i="2"/>
  <c r="BO224" i="2"/>
  <c r="BO213" i="2"/>
  <c r="BO207" i="2"/>
  <c r="BO193" i="2"/>
  <c r="BO234" i="2"/>
  <c r="BO229" i="2"/>
  <c r="BO221" i="2"/>
  <c r="BO218" i="2"/>
  <c r="BO204" i="2"/>
  <c r="BO201" i="2"/>
  <c r="BO190" i="2"/>
  <c r="BO181" i="2"/>
  <c r="BO173" i="2"/>
  <c r="BO165" i="2"/>
  <c r="BO157" i="2"/>
  <c r="BO140" i="2"/>
  <c r="BO178" i="2"/>
  <c r="BO170" i="2"/>
  <c r="BO162" i="2"/>
  <c r="BO154" i="2"/>
  <c r="BO151" i="2"/>
  <c r="BO148" i="2"/>
  <c r="BO145" i="2"/>
  <c r="BO183" i="2"/>
  <c r="BO175" i="2"/>
  <c r="BO167" i="2"/>
  <c r="BO159" i="2"/>
  <c r="BO180" i="2"/>
  <c r="BO172" i="2"/>
  <c r="BO164" i="2"/>
  <c r="BO156" i="2"/>
  <c r="BO153" i="2"/>
  <c r="BO150" i="2"/>
  <c r="BO184" i="2"/>
  <c r="BO177" i="2"/>
  <c r="BO169" i="2"/>
  <c r="BO161" i="2"/>
  <c r="BO147" i="2"/>
  <c r="BO144" i="2"/>
  <c r="BO182" i="2"/>
  <c r="BO174" i="2"/>
  <c r="BO166" i="2"/>
  <c r="BO158" i="2"/>
  <c r="BO179" i="2"/>
  <c r="BO171" i="2"/>
  <c r="BO163" i="2"/>
  <c r="BO155" i="2"/>
  <c r="BO152" i="2"/>
  <c r="BO149" i="2"/>
  <c r="BO146" i="2"/>
  <c r="BO138" i="2"/>
  <c r="BO185" i="2"/>
  <c r="BO176" i="2"/>
  <c r="BO168" i="2"/>
  <c r="BO160" i="2"/>
  <c r="BO143" i="2"/>
  <c r="BO129" i="2"/>
  <c r="BO121" i="2"/>
  <c r="BO113" i="2"/>
  <c r="BO104" i="2"/>
  <c r="BO96" i="2"/>
  <c r="BO137" i="2"/>
  <c r="BO134" i="2"/>
  <c r="BO126" i="2"/>
  <c r="BO118" i="2"/>
  <c r="BO109" i="2"/>
  <c r="BO101" i="2"/>
  <c r="BO93" i="2"/>
  <c r="BO141" i="2"/>
  <c r="BO135" i="2"/>
  <c r="BO131" i="2"/>
  <c r="BO123" i="2"/>
  <c r="BO115" i="2"/>
  <c r="BO106" i="2"/>
  <c r="BO98" i="2"/>
  <c r="BO142" i="2"/>
  <c r="BO139" i="2"/>
  <c r="BO128" i="2"/>
  <c r="BO120" i="2"/>
  <c r="BO112" i="2"/>
  <c r="BO133" i="2"/>
  <c r="BO125" i="2"/>
  <c r="BO117" i="2"/>
  <c r="BO108" i="2"/>
  <c r="BO130" i="2"/>
  <c r="BO122" i="2"/>
  <c r="BO114" i="2"/>
  <c r="BO111" i="2"/>
  <c r="BO105" i="2"/>
  <c r="BO97" i="2"/>
  <c r="BO136" i="2"/>
  <c r="BO127" i="2"/>
  <c r="BO119" i="2"/>
  <c r="BO102" i="2"/>
  <c r="BO94" i="2"/>
  <c r="BO132" i="2"/>
  <c r="BO124" i="2"/>
  <c r="BO116" i="2"/>
  <c r="BO110" i="2"/>
  <c r="BO107" i="2"/>
  <c r="BO99" i="2"/>
  <c r="BO88" i="2"/>
  <c r="BO87" i="2"/>
  <c r="BO84" i="2"/>
  <c r="BO81" i="2"/>
  <c r="BO72" i="2"/>
  <c r="BO61" i="2"/>
  <c r="BO55" i="2"/>
  <c r="BO47" i="2"/>
  <c r="BO44" i="2"/>
  <c r="BO91" i="2"/>
  <c r="BO69" i="2"/>
  <c r="BO80" i="2"/>
  <c r="BO77" i="2"/>
  <c r="BO74" i="2"/>
  <c r="BO63" i="2"/>
  <c r="BO92" i="2"/>
  <c r="BO86" i="2"/>
  <c r="BO83" i="2"/>
  <c r="BO71" i="2"/>
  <c r="BO60" i="2"/>
  <c r="BO57" i="2"/>
  <c r="BO103" i="2"/>
  <c r="BO76" i="2"/>
  <c r="BO68" i="2"/>
  <c r="BO65" i="2"/>
  <c r="BO89" i="2"/>
  <c r="BO85" i="2"/>
  <c r="BO79" i="2"/>
  <c r="BO73" i="2"/>
  <c r="BO62" i="2"/>
  <c r="BO56" i="2"/>
  <c r="BO48" i="2"/>
  <c r="BO45" i="2"/>
  <c r="BO90" i="2"/>
  <c r="BO82" i="2"/>
  <c r="BO70" i="2"/>
  <c r="BO67" i="2"/>
  <c r="BO59" i="2"/>
  <c r="BO53" i="2"/>
  <c r="BO100" i="2"/>
  <c r="BO95" i="2"/>
  <c r="BO78" i="2"/>
  <c r="BO75" i="2"/>
  <c r="BO64" i="2"/>
  <c r="BO50" i="2"/>
  <c r="BO40" i="2"/>
  <c r="BO37" i="2"/>
  <c r="BO11" i="2"/>
  <c r="BO8" i="2"/>
  <c r="BO4" i="2"/>
  <c r="BO43" i="2"/>
  <c r="BO34" i="2"/>
  <c r="BO31" i="2"/>
  <c r="BO28" i="2"/>
  <c r="BO39" i="2"/>
  <c r="BO25" i="2"/>
  <c r="BO22" i="2"/>
  <c r="BO19" i="2"/>
  <c r="BO16" i="2"/>
  <c r="BO13" i="2"/>
  <c r="BO52" i="2"/>
  <c r="BO36" i="2"/>
  <c r="BO30" i="2"/>
  <c r="BO10" i="2"/>
  <c r="BO66" i="2"/>
  <c r="BO33" i="2"/>
  <c r="BO27" i="2"/>
  <c r="BO15" i="2"/>
  <c r="BO46" i="2"/>
  <c r="BO42" i="2"/>
  <c r="BO38" i="2"/>
  <c r="BO24" i="2"/>
  <c r="BO21" i="2"/>
  <c r="BO18" i="2"/>
  <c r="BO12" i="2"/>
  <c r="BO9" i="2"/>
  <c r="BO14" i="2"/>
  <c r="BO54" i="2"/>
  <c r="BO49" i="2"/>
  <c r="BO41" i="2"/>
  <c r="BO35" i="2"/>
  <c r="BO29" i="2"/>
  <c r="BO58" i="2"/>
  <c r="BO51" i="2"/>
  <c r="BO32" i="2"/>
  <c r="BO26" i="2"/>
  <c r="BO23" i="2"/>
  <c r="BO20" i="2"/>
  <c r="BO17" i="2"/>
  <c r="AQ537" i="2"/>
  <c r="AQ531" i="2"/>
  <c r="AQ536" i="2"/>
  <c r="AQ530" i="2"/>
  <c r="AQ535" i="2"/>
  <c r="AQ525" i="2"/>
  <c r="AQ529" i="2"/>
  <c r="AQ528" i="2"/>
  <c r="AQ527" i="2"/>
  <c r="AQ534" i="2"/>
  <c r="AQ521" i="2"/>
  <c r="AQ526" i="2"/>
  <c r="AQ533" i="2"/>
  <c r="AQ532" i="2"/>
  <c r="AQ523" i="2"/>
  <c r="AQ520" i="2"/>
  <c r="AQ514" i="2"/>
  <c r="AQ517" i="2"/>
  <c r="AQ511" i="2"/>
  <c r="AQ522" i="2"/>
  <c r="AQ516" i="2"/>
  <c r="AQ513" i="2"/>
  <c r="AQ519" i="2"/>
  <c r="AQ518" i="2"/>
  <c r="AQ515" i="2"/>
  <c r="AQ524" i="2"/>
  <c r="AQ512" i="2"/>
  <c r="AQ509" i="2"/>
  <c r="AQ503" i="2"/>
  <c r="AQ510" i="2"/>
  <c r="AQ500" i="2"/>
  <c r="AQ505" i="2"/>
  <c r="AQ497" i="2"/>
  <c r="AQ502" i="2"/>
  <c r="AQ508" i="2"/>
  <c r="AQ507" i="2"/>
  <c r="AQ499" i="2"/>
  <c r="AQ504" i="2"/>
  <c r="AQ501" i="2"/>
  <c r="AQ506" i="2"/>
  <c r="AQ498" i="2"/>
  <c r="AQ496" i="2"/>
  <c r="AQ488" i="2"/>
  <c r="AQ493" i="2"/>
  <c r="AQ485" i="2"/>
  <c r="AQ490" i="2"/>
  <c r="AQ482" i="2"/>
  <c r="AQ479" i="2"/>
  <c r="AQ495" i="2"/>
  <c r="AQ487" i="2"/>
  <c r="AQ476" i="2"/>
  <c r="AQ492" i="2"/>
  <c r="AQ484" i="2"/>
  <c r="AQ481" i="2"/>
  <c r="AQ473" i="2"/>
  <c r="AQ494" i="2"/>
  <c r="AQ486" i="2"/>
  <c r="AQ475" i="2"/>
  <c r="AQ491" i="2"/>
  <c r="AQ483" i="2"/>
  <c r="AQ480" i="2"/>
  <c r="AQ472" i="2"/>
  <c r="AQ478" i="2"/>
  <c r="AQ464" i="2"/>
  <c r="AQ456" i="2"/>
  <c r="AQ469" i="2"/>
  <c r="AQ461" i="2"/>
  <c r="AQ477" i="2"/>
  <c r="AQ466" i="2"/>
  <c r="AQ458" i="2"/>
  <c r="AQ489" i="2"/>
  <c r="AQ463" i="2"/>
  <c r="AQ455" i="2"/>
  <c r="AQ471" i="2"/>
  <c r="AQ468" i="2"/>
  <c r="AQ460" i="2"/>
  <c r="AQ474" i="2"/>
  <c r="AQ465" i="2"/>
  <c r="AQ457" i="2"/>
  <c r="AQ470" i="2"/>
  <c r="AQ462" i="2"/>
  <c r="AQ454" i="2"/>
  <c r="AQ467" i="2"/>
  <c r="AQ459" i="2"/>
  <c r="AQ451" i="2"/>
  <c r="AQ436" i="2"/>
  <c r="AQ453" i="2"/>
  <c r="AQ450" i="2"/>
  <c r="AQ446" i="2"/>
  <c r="AQ442" i="2"/>
  <c r="AQ433" i="2"/>
  <c r="AQ430" i="2"/>
  <c r="AQ438" i="2"/>
  <c r="AQ452" i="2"/>
  <c r="AQ449" i="2"/>
  <c r="AQ445" i="2"/>
  <c r="AQ441" i="2"/>
  <c r="AQ435" i="2"/>
  <c r="AQ448" i="2"/>
  <c r="AQ444" i="2"/>
  <c r="AQ440" i="2"/>
  <c r="AQ437" i="2"/>
  <c r="AQ447" i="2"/>
  <c r="AQ443" i="2"/>
  <c r="AQ439" i="2"/>
  <c r="AQ428" i="2"/>
  <c r="AQ419" i="2"/>
  <c r="AQ411" i="2"/>
  <c r="AQ424" i="2"/>
  <c r="AQ416" i="2"/>
  <c r="AQ408" i="2"/>
  <c r="AQ421" i="2"/>
  <c r="AQ413" i="2"/>
  <c r="AQ431" i="2"/>
  <c r="AQ427" i="2"/>
  <c r="AQ418" i="2"/>
  <c r="AQ423" i="2"/>
  <c r="AQ415" i="2"/>
  <c r="AQ429" i="2"/>
  <c r="AQ426" i="2"/>
  <c r="AQ420" i="2"/>
  <c r="AQ412" i="2"/>
  <c r="AQ432" i="2"/>
  <c r="AQ417" i="2"/>
  <c r="AQ434" i="2"/>
  <c r="AQ425" i="2"/>
  <c r="AQ422" i="2"/>
  <c r="AQ402" i="2"/>
  <c r="AQ394" i="2"/>
  <c r="AQ386" i="2"/>
  <c r="AQ414" i="2"/>
  <c r="AQ410" i="2"/>
  <c r="AQ399" i="2"/>
  <c r="AQ391" i="2"/>
  <c r="AQ404" i="2"/>
  <c r="AQ396" i="2"/>
  <c r="AQ388" i="2"/>
  <c r="AQ407" i="2"/>
  <c r="AQ401" i="2"/>
  <c r="AQ393" i="2"/>
  <c r="AQ385" i="2"/>
  <c r="AQ406" i="2"/>
  <c r="AQ403" i="2"/>
  <c r="AQ395" i="2"/>
  <c r="AQ387" i="2"/>
  <c r="AQ400" i="2"/>
  <c r="AQ392" i="2"/>
  <c r="AQ409" i="2"/>
  <c r="AQ405" i="2"/>
  <c r="AQ397" i="2"/>
  <c r="AQ389" i="2"/>
  <c r="AQ382" i="2"/>
  <c r="AQ374" i="2"/>
  <c r="AQ366" i="2"/>
  <c r="AQ379" i="2"/>
  <c r="AQ371" i="2"/>
  <c r="AQ390" i="2"/>
  <c r="AQ384" i="2"/>
  <c r="AQ376" i="2"/>
  <c r="AQ368" i="2"/>
  <c r="AQ381" i="2"/>
  <c r="AQ373" i="2"/>
  <c r="AQ365" i="2"/>
  <c r="AQ398" i="2"/>
  <c r="AQ378" i="2"/>
  <c r="AQ370" i="2"/>
  <c r="AQ383" i="2"/>
  <c r="AQ375" i="2"/>
  <c r="AQ367" i="2"/>
  <c r="AQ380" i="2"/>
  <c r="AQ372" i="2"/>
  <c r="AQ377" i="2"/>
  <c r="AQ369" i="2"/>
  <c r="AQ364" i="2"/>
  <c r="AQ363" i="2"/>
  <c r="AQ362" i="2"/>
  <c r="AQ354" i="2"/>
  <c r="AQ346" i="2"/>
  <c r="AQ359" i="2"/>
  <c r="AQ351" i="2"/>
  <c r="AQ343" i="2"/>
  <c r="AQ361" i="2"/>
  <c r="AQ353" i="2"/>
  <c r="AQ345" i="2"/>
  <c r="AQ358" i="2"/>
  <c r="AQ350" i="2"/>
  <c r="AQ355" i="2"/>
  <c r="AQ347" i="2"/>
  <c r="AQ339" i="2"/>
  <c r="AQ360" i="2"/>
  <c r="AQ352" i="2"/>
  <c r="AQ344" i="2"/>
  <c r="AQ357" i="2"/>
  <c r="AQ349" i="2"/>
  <c r="AQ331" i="2"/>
  <c r="AQ323" i="2"/>
  <c r="AQ356" i="2"/>
  <c r="AQ340" i="2"/>
  <c r="AQ336" i="2"/>
  <c r="AQ328" i="2"/>
  <c r="AQ320" i="2"/>
  <c r="AQ333" i="2"/>
  <c r="AQ325" i="2"/>
  <c r="AQ338" i="2"/>
  <c r="AQ330" i="2"/>
  <c r="AQ348" i="2"/>
  <c r="AQ335" i="2"/>
  <c r="AQ327" i="2"/>
  <c r="AQ319" i="2"/>
  <c r="AQ332" i="2"/>
  <c r="AQ324" i="2"/>
  <c r="AQ342" i="2"/>
  <c r="AQ341" i="2"/>
  <c r="AQ337" i="2"/>
  <c r="AQ329" i="2"/>
  <c r="AQ321" i="2"/>
  <c r="AQ334" i="2"/>
  <c r="AQ326" i="2"/>
  <c r="AQ315" i="2"/>
  <c r="AQ307" i="2"/>
  <c r="AQ299" i="2"/>
  <c r="AQ316" i="2"/>
  <c r="AQ312" i="2"/>
  <c r="AQ304" i="2"/>
  <c r="AQ296" i="2"/>
  <c r="AQ288" i="2"/>
  <c r="AQ280" i="2"/>
  <c r="AQ309" i="2"/>
  <c r="AQ301" i="2"/>
  <c r="AQ293" i="2"/>
  <c r="AQ314" i="2"/>
  <c r="AQ306" i="2"/>
  <c r="AQ298" i="2"/>
  <c r="AQ290" i="2"/>
  <c r="AQ282" i="2"/>
  <c r="AQ311" i="2"/>
  <c r="AQ303" i="2"/>
  <c r="AQ295" i="2"/>
  <c r="AQ287" i="2"/>
  <c r="AQ279" i="2"/>
  <c r="AQ271" i="2"/>
  <c r="AQ308" i="2"/>
  <c r="AQ300" i="2"/>
  <c r="AQ292" i="2"/>
  <c r="AQ284" i="2"/>
  <c r="AQ276" i="2"/>
  <c r="AQ318" i="2"/>
  <c r="AQ313" i="2"/>
  <c r="AQ305" i="2"/>
  <c r="AQ297" i="2"/>
  <c r="AQ289" i="2"/>
  <c r="AQ281" i="2"/>
  <c r="AQ273" i="2"/>
  <c r="AQ322" i="2"/>
  <c r="AQ317" i="2"/>
  <c r="AQ310" i="2"/>
  <c r="AQ302" i="2"/>
  <c r="AQ286" i="2"/>
  <c r="AQ267" i="2"/>
  <c r="AQ264" i="2"/>
  <c r="AQ256" i="2"/>
  <c r="AQ253" i="2"/>
  <c r="AQ240" i="2"/>
  <c r="AQ283" i="2"/>
  <c r="AQ261" i="2"/>
  <c r="AQ249" i="2"/>
  <c r="AQ245" i="2"/>
  <c r="AQ237" i="2"/>
  <c r="AQ258" i="2"/>
  <c r="AQ242" i="2"/>
  <c r="AQ291" i="2"/>
  <c r="AQ275" i="2"/>
  <c r="AQ272" i="2"/>
  <c r="AQ266" i="2"/>
  <c r="AQ263" i="2"/>
  <c r="AQ255" i="2"/>
  <c r="AQ252" i="2"/>
  <c r="AQ248" i="2"/>
  <c r="AQ239" i="2"/>
  <c r="AQ294" i="2"/>
  <c r="AQ285" i="2"/>
  <c r="AQ278" i="2"/>
  <c r="AQ277" i="2"/>
  <c r="AQ260" i="2"/>
  <c r="AQ244" i="2"/>
  <c r="AQ274" i="2"/>
  <c r="AQ269" i="2"/>
  <c r="AQ265" i="2"/>
  <c r="AQ257" i="2"/>
  <c r="AQ251" i="2"/>
  <c r="AQ247" i="2"/>
  <c r="AQ241" i="2"/>
  <c r="AQ233" i="2"/>
  <c r="AQ262" i="2"/>
  <c r="AQ254" i="2"/>
  <c r="AQ238" i="2"/>
  <c r="AQ270" i="2"/>
  <c r="AQ268" i="2"/>
  <c r="AQ259" i="2"/>
  <c r="AQ234" i="2"/>
  <c r="AQ228" i="2"/>
  <c r="AQ217" i="2"/>
  <c r="AQ203" i="2"/>
  <c r="AQ200" i="2"/>
  <c r="AQ189" i="2"/>
  <c r="AQ235" i="2"/>
  <c r="AQ225" i="2"/>
  <c r="AQ214" i="2"/>
  <c r="AQ211" i="2"/>
  <c r="AQ208" i="2"/>
  <c r="AQ197" i="2"/>
  <c r="AQ194" i="2"/>
  <c r="AQ230" i="2"/>
  <c r="AQ222" i="2"/>
  <c r="AQ219" i="2"/>
  <c r="AQ205" i="2"/>
  <c r="AQ202" i="2"/>
  <c r="AQ191" i="2"/>
  <c r="AQ227" i="2"/>
  <c r="AQ216" i="2"/>
  <c r="AQ210" i="2"/>
  <c r="AQ199" i="2"/>
  <c r="AQ196" i="2"/>
  <c r="AQ188" i="2"/>
  <c r="AQ246" i="2"/>
  <c r="AQ231" i="2"/>
  <c r="AQ224" i="2"/>
  <c r="AQ213" i="2"/>
  <c r="AQ207" i="2"/>
  <c r="AQ193" i="2"/>
  <c r="AQ185" i="2"/>
  <c r="AQ243" i="2"/>
  <c r="AQ236" i="2"/>
  <c r="AQ229" i="2"/>
  <c r="AQ221" i="2"/>
  <c r="AQ218" i="2"/>
  <c r="AQ204" i="2"/>
  <c r="AQ201" i="2"/>
  <c r="AQ190" i="2"/>
  <c r="AQ232" i="2"/>
  <c r="AQ226" i="2"/>
  <c r="AQ215" i="2"/>
  <c r="AQ212" i="2"/>
  <c r="AQ209" i="2"/>
  <c r="AQ198" i="2"/>
  <c r="AQ195" i="2"/>
  <c r="AQ250" i="2"/>
  <c r="AQ223" i="2"/>
  <c r="AQ220" i="2"/>
  <c r="AQ206" i="2"/>
  <c r="AQ192" i="2"/>
  <c r="AQ184" i="2"/>
  <c r="AQ183" i="2"/>
  <c r="AQ175" i="2"/>
  <c r="AQ167" i="2"/>
  <c r="AQ159" i="2"/>
  <c r="AQ142" i="2"/>
  <c r="AQ180" i="2"/>
  <c r="AQ172" i="2"/>
  <c r="AQ164" i="2"/>
  <c r="AQ156" i="2"/>
  <c r="AQ153" i="2"/>
  <c r="AQ150" i="2"/>
  <c r="AQ177" i="2"/>
  <c r="AQ169" i="2"/>
  <c r="AQ161" i="2"/>
  <c r="AQ147" i="2"/>
  <c r="AQ144" i="2"/>
  <c r="AQ182" i="2"/>
  <c r="AQ174" i="2"/>
  <c r="AQ166" i="2"/>
  <c r="AQ158" i="2"/>
  <c r="AQ186" i="2"/>
  <c r="AQ179" i="2"/>
  <c r="AQ171" i="2"/>
  <c r="AQ163" i="2"/>
  <c r="AQ155" i="2"/>
  <c r="AQ152" i="2"/>
  <c r="AQ149" i="2"/>
  <c r="AQ146" i="2"/>
  <c r="AQ176" i="2"/>
  <c r="AQ168" i="2"/>
  <c r="AQ160" i="2"/>
  <c r="AQ181" i="2"/>
  <c r="AQ173" i="2"/>
  <c r="AQ165" i="2"/>
  <c r="AQ157" i="2"/>
  <c r="AQ140" i="2"/>
  <c r="AQ187" i="2"/>
  <c r="AQ178" i="2"/>
  <c r="AQ170" i="2"/>
  <c r="AQ162" i="2"/>
  <c r="AQ154" i="2"/>
  <c r="AQ151" i="2"/>
  <c r="AQ148" i="2"/>
  <c r="AQ145" i="2"/>
  <c r="AQ131" i="2"/>
  <c r="AQ123" i="2"/>
  <c r="AQ115" i="2"/>
  <c r="AQ106" i="2"/>
  <c r="AQ98" i="2"/>
  <c r="AQ90" i="2"/>
  <c r="AQ128" i="2"/>
  <c r="AQ120" i="2"/>
  <c r="AQ112" i="2"/>
  <c r="AQ103" i="2"/>
  <c r="AQ95" i="2"/>
  <c r="AQ136" i="2"/>
  <c r="AQ133" i="2"/>
  <c r="AQ125" i="2"/>
  <c r="AQ117" i="2"/>
  <c r="AQ108" i="2"/>
  <c r="AQ100" i="2"/>
  <c r="AQ143" i="2"/>
  <c r="AQ141" i="2"/>
  <c r="AQ139" i="2"/>
  <c r="AQ130" i="2"/>
  <c r="AQ122" i="2"/>
  <c r="AQ114" i="2"/>
  <c r="AQ111" i="2"/>
  <c r="AQ105" i="2"/>
  <c r="AQ127" i="2"/>
  <c r="AQ119" i="2"/>
  <c r="AQ132" i="2"/>
  <c r="AQ124" i="2"/>
  <c r="AQ116" i="2"/>
  <c r="AQ110" i="2"/>
  <c r="AQ107" i="2"/>
  <c r="AQ99" i="2"/>
  <c r="AQ138" i="2"/>
  <c r="AQ129" i="2"/>
  <c r="AQ121" i="2"/>
  <c r="AQ113" i="2"/>
  <c r="AQ104" i="2"/>
  <c r="AQ96" i="2"/>
  <c r="AQ137" i="2"/>
  <c r="AQ135" i="2"/>
  <c r="AQ134" i="2"/>
  <c r="AQ126" i="2"/>
  <c r="AQ118" i="2"/>
  <c r="AQ109" i="2"/>
  <c r="AQ101" i="2"/>
  <c r="AQ93" i="2"/>
  <c r="AQ89" i="2"/>
  <c r="AQ80" i="2"/>
  <c r="AQ77" i="2"/>
  <c r="AQ74" i="2"/>
  <c r="AQ63" i="2"/>
  <c r="AQ49" i="2"/>
  <c r="AQ46" i="2"/>
  <c r="AQ97" i="2"/>
  <c r="AQ86" i="2"/>
  <c r="AQ83" i="2"/>
  <c r="AQ71" i="2"/>
  <c r="AQ102" i="2"/>
  <c r="AQ76" i="2"/>
  <c r="AQ68" i="2"/>
  <c r="AQ65" i="2"/>
  <c r="AQ51" i="2"/>
  <c r="AQ92" i="2"/>
  <c r="AQ85" i="2"/>
  <c r="AQ79" i="2"/>
  <c r="AQ73" i="2"/>
  <c r="AQ62" i="2"/>
  <c r="AQ56" i="2"/>
  <c r="AQ91" i="2"/>
  <c r="AQ82" i="2"/>
  <c r="AQ70" i="2"/>
  <c r="AQ67" i="2"/>
  <c r="AQ59" i="2"/>
  <c r="AQ88" i="2"/>
  <c r="AQ78" i="2"/>
  <c r="AQ75" i="2"/>
  <c r="AQ64" i="2"/>
  <c r="AQ50" i="2"/>
  <c r="AQ87" i="2"/>
  <c r="AQ84" i="2"/>
  <c r="AQ81" i="2"/>
  <c r="AQ72" i="2"/>
  <c r="AQ61" i="2"/>
  <c r="AQ55" i="2"/>
  <c r="AQ47" i="2"/>
  <c r="AQ94" i="2"/>
  <c r="AQ69" i="2"/>
  <c r="AQ66" i="2"/>
  <c r="AQ58" i="2"/>
  <c r="AQ52" i="2"/>
  <c r="AQ57" i="2"/>
  <c r="AQ39" i="2"/>
  <c r="AQ25" i="2"/>
  <c r="AQ22" i="2"/>
  <c r="AQ19" i="2"/>
  <c r="AQ16" i="2"/>
  <c r="AQ13" i="2"/>
  <c r="AQ36" i="2"/>
  <c r="AQ30" i="2"/>
  <c r="AQ10" i="2"/>
  <c r="BD6" i="2"/>
  <c r="AQ33" i="2"/>
  <c r="AQ27" i="2"/>
  <c r="AQ15" i="2"/>
  <c r="AQ44" i="2"/>
  <c r="AQ42" i="2"/>
  <c r="AQ38" i="2"/>
  <c r="AQ24" i="2"/>
  <c r="AQ21" i="2"/>
  <c r="AQ18" i="2"/>
  <c r="AQ12" i="2"/>
  <c r="AQ9" i="2"/>
  <c r="AQ54" i="2"/>
  <c r="AQ41" i="2"/>
  <c r="AQ35" i="2"/>
  <c r="AQ29" i="2"/>
  <c r="AQ45" i="2"/>
  <c r="AQ43" i="2"/>
  <c r="AQ32" i="2"/>
  <c r="AQ26" i="2"/>
  <c r="AQ23" i="2"/>
  <c r="AQ20" i="2"/>
  <c r="AQ17" i="2"/>
  <c r="AQ14" i="2"/>
  <c r="AQ8" i="2"/>
  <c r="AQ60" i="2"/>
  <c r="AQ40" i="2"/>
  <c r="AQ37" i="2"/>
  <c r="AQ11" i="2"/>
  <c r="AQ53" i="2"/>
  <c r="AQ48" i="2"/>
  <c r="AQ34" i="2"/>
  <c r="AQ31" i="2"/>
  <c r="AQ28" i="2"/>
  <c r="CG199" i="2"/>
  <c r="CH199" i="2" s="1"/>
  <c r="CG377" i="2"/>
  <c r="CH377" i="2" s="1"/>
  <c r="CG354" i="2"/>
  <c r="CH354" i="2" s="1"/>
  <c r="CG415" i="2"/>
  <c r="CH415" i="2" s="1"/>
  <c r="CG417" i="2"/>
  <c r="CH417" i="2" s="1"/>
  <c r="CG361" i="2"/>
  <c r="CH361" i="2" s="1"/>
  <c r="CG192" i="2"/>
  <c r="CH192" i="2" s="1"/>
  <c r="CG353" i="2"/>
  <c r="CH353" i="2" s="1"/>
  <c r="CG181" i="2"/>
  <c r="CH181" i="2" s="1"/>
  <c r="CG96" i="2"/>
  <c r="CH96" i="2" s="1"/>
  <c r="CG171" i="2"/>
  <c r="CH171" i="2" s="1"/>
  <c r="CG257" i="2"/>
  <c r="CH257" i="2" s="1"/>
  <c r="CG38" i="2"/>
  <c r="CH38" i="2" s="1"/>
  <c r="CG537" i="2"/>
  <c r="CH537" i="2" s="1"/>
  <c r="CG264" i="2"/>
  <c r="CH264" i="2" s="1"/>
  <c r="CG506" i="2"/>
  <c r="CH506" i="2" s="1"/>
  <c r="CG112" i="2"/>
  <c r="CH112" i="2" s="1"/>
  <c r="CG473" i="2"/>
  <c r="CH473" i="2" s="1"/>
  <c r="CG304" i="2"/>
  <c r="CH304" i="2" s="1"/>
  <c r="CG369" i="2"/>
  <c r="CH369" i="2" s="1"/>
  <c r="H23" i="8"/>
  <c r="AD4" i="2"/>
  <c r="R8" i="2"/>
  <c r="H21" i="5" s="1"/>
  <c r="H28" i="8"/>
  <c r="CG508" i="2"/>
  <c r="CH508" i="2" s="1"/>
  <c r="CG272" i="2"/>
  <c r="CH272" i="2" s="1"/>
  <c r="CG12" i="2"/>
  <c r="CH12" i="2" s="1"/>
  <c r="CG431" i="2"/>
  <c r="CH431" i="2" s="1"/>
  <c r="CG172" i="2"/>
  <c r="CH172" i="2" s="1"/>
  <c r="CG167" i="2"/>
  <c r="CH167" i="2" s="1"/>
  <c r="CG75" i="2"/>
  <c r="CH75" i="2" s="1"/>
  <c r="CG390" i="2"/>
  <c r="CH390" i="2" s="1"/>
  <c r="CG176" i="2"/>
  <c r="CH176" i="2" s="1"/>
  <c r="F15" i="5"/>
  <c r="H7" i="8" s="1"/>
  <c r="H5" i="8" s="1"/>
  <c r="CG516" i="2"/>
  <c r="CH516" i="2" s="1"/>
  <c r="CG366" i="2"/>
  <c r="CH366" i="2" s="1"/>
  <c r="CG503" i="2"/>
  <c r="CH503" i="2" s="1"/>
  <c r="CG37" i="2"/>
  <c r="CH37" i="2" s="1"/>
  <c r="CG122" i="2"/>
  <c r="CH122" i="2" s="1"/>
  <c r="CG459" i="2"/>
  <c r="CH459" i="2" s="1"/>
  <c r="CG256" i="2"/>
  <c r="CH256" i="2" s="1"/>
  <c r="CG345" i="2"/>
  <c r="CH345" i="2" s="1"/>
  <c r="CG30" i="2"/>
  <c r="CH30" i="2" s="1"/>
  <c r="CG164" i="2"/>
  <c r="CH164" i="2" s="1"/>
  <c r="CG20" i="2"/>
  <c r="CH20" i="2" s="1"/>
  <c r="CG308" i="2"/>
  <c r="CH308" i="2" s="1"/>
  <c r="CG414" i="2"/>
  <c r="CH414" i="2" s="1"/>
  <c r="CG515" i="2"/>
  <c r="CH515" i="2" s="1"/>
  <c r="CG401" i="2"/>
  <c r="CH401" i="2" s="1"/>
  <c r="CG88" i="2"/>
  <c r="CH88" i="2" s="1"/>
  <c r="CG91" i="2"/>
  <c r="CH91" i="2" s="1"/>
  <c r="CG293" i="2"/>
  <c r="CH293" i="2" s="1"/>
  <c r="CG437" i="2"/>
  <c r="CH437" i="2" s="1"/>
  <c r="CG79" i="2"/>
  <c r="CH79" i="2" s="1"/>
  <c r="CG268" i="2"/>
  <c r="CH268" i="2" s="1"/>
  <c r="CG175" i="2"/>
  <c r="CH175" i="2" s="1"/>
  <c r="CG119" i="2"/>
  <c r="CH119" i="2" s="1"/>
  <c r="CG497" i="2"/>
  <c r="CH497" i="2" s="1"/>
  <c r="CG111" i="2"/>
  <c r="CH111" i="2" s="1"/>
  <c r="CG281" i="2"/>
  <c r="CH281" i="2" s="1"/>
  <c r="CG290" i="2"/>
  <c r="CH290" i="2" s="1"/>
  <c r="CG356" i="2"/>
  <c r="CH356" i="2" s="1"/>
  <c r="CG266" i="2"/>
  <c r="CH266" i="2" s="1"/>
  <c r="CG187" i="2"/>
  <c r="CH187" i="2" s="1"/>
  <c r="CG203" i="2"/>
  <c r="CH203" i="2" s="1"/>
  <c r="CG405" i="2"/>
  <c r="CH405" i="2" s="1"/>
  <c r="CG228" i="2"/>
  <c r="CH228" i="2" s="1"/>
  <c r="CG58" i="2"/>
  <c r="CH58" i="2" s="1"/>
  <c r="CG211" i="2"/>
  <c r="CH211" i="2" s="1"/>
  <c r="BC2" i="2"/>
  <c r="BP6" i="2"/>
  <c r="H19" i="8"/>
  <c r="AE530" i="2"/>
  <c r="AE535" i="2"/>
  <c r="AE532" i="2"/>
  <c r="AE537" i="2"/>
  <c r="AE529" i="2"/>
  <c r="AE534" i="2"/>
  <c r="AE531" i="2"/>
  <c r="AE536" i="2"/>
  <c r="AE528" i="2"/>
  <c r="AE533" i="2"/>
  <c r="AE526" i="2"/>
  <c r="AE523" i="2"/>
  <c r="AE517" i="2"/>
  <c r="AE525" i="2"/>
  <c r="AE522" i="2"/>
  <c r="AE527" i="2"/>
  <c r="AE524" i="2"/>
  <c r="AE521" i="2"/>
  <c r="AE515" i="2"/>
  <c r="AE512" i="2"/>
  <c r="AE514" i="2"/>
  <c r="AE519" i="2"/>
  <c r="AE511" i="2"/>
  <c r="AE516" i="2"/>
  <c r="AE518" i="2"/>
  <c r="AE513" i="2"/>
  <c r="AE520" i="2"/>
  <c r="AE510" i="2"/>
  <c r="AE504" i="2"/>
  <c r="AE501" i="2"/>
  <c r="AE506" i="2"/>
  <c r="AE498" i="2"/>
  <c r="AE503" i="2"/>
  <c r="AE500" i="2"/>
  <c r="AE508" i="2"/>
  <c r="AE505" i="2"/>
  <c r="AE509" i="2"/>
  <c r="AE502" i="2"/>
  <c r="AE507" i="2"/>
  <c r="AE499" i="2"/>
  <c r="AE489" i="2"/>
  <c r="AE478" i="2"/>
  <c r="AE497" i="2"/>
  <c r="AE494" i="2"/>
  <c r="AE486" i="2"/>
  <c r="AE491" i="2"/>
  <c r="AE483" i="2"/>
  <c r="AE480" i="2"/>
  <c r="AE496" i="2"/>
  <c r="AE488" i="2"/>
  <c r="AE477" i="2"/>
  <c r="AE493" i="2"/>
  <c r="AE485" i="2"/>
  <c r="AE474" i="2"/>
  <c r="AE495" i="2"/>
  <c r="AE487" i="2"/>
  <c r="AE476" i="2"/>
  <c r="AE492" i="2"/>
  <c r="AE484" i="2"/>
  <c r="AE481" i="2"/>
  <c r="AE473" i="2"/>
  <c r="AE490" i="2"/>
  <c r="AE465" i="2"/>
  <c r="AE457" i="2"/>
  <c r="AE470" i="2"/>
  <c r="AE462" i="2"/>
  <c r="AE467" i="2"/>
  <c r="AE459" i="2"/>
  <c r="AE482" i="2"/>
  <c r="AE472" i="2"/>
  <c r="AE464" i="2"/>
  <c r="AE456" i="2"/>
  <c r="AE469" i="2"/>
  <c r="AE461" i="2"/>
  <c r="AE479" i="2"/>
  <c r="AE466" i="2"/>
  <c r="AE458" i="2"/>
  <c r="AE471" i="2"/>
  <c r="AE463" i="2"/>
  <c r="AE455" i="2"/>
  <c r="AE475" i="2"/>
  <c r="AE468" i="2"/>
  <c r="AE460" i="2"/>
  <c r="AE448" i="2"/>
  <c r="AE444" i="2"/>
  <c r="AE440" i="2"/>
  <c r="AE437" i="2"/>
  <c r="AE453" i="2"/>
  <c r="AE434" i="2"/>
  <c r="AE451" i="2"/>
  <c r="AE447" i="2"/>
  <c r="AE443" i="2"/>
  <c r="AE439" i="2"/>
  <c r="AE431" i="2"/>
  <c r="AE436" i="2"/>
  <c r="AE450" i="2"/>
  <c r="AE446" i="2"/>
  <c r="AE442" i="2"/>
  <c r="AE454" i="2"/>
  <c r="AE452" i="2"/>
  <c r="AE438" i="2"/>
  <c r="AE449" i="2"/>
  <c r="AE445" i="2"/>
  <c r="AE441" i="2"/>
  <c r="AE435" i="2"/>
  <c r="AE432" i="2"/>
  <c r="AE426" i="2"/>
  <c r="AE420" i="2"/>
  <c r="AE412" i="2"/>
  <c r="AE417" i="2"/>
  <c r="AE409" i="2"/>
  <c r="AE425" i="2"/>
  <c r="AE422" i="2"/>
  <c r="AE414" i="2"/>
  <c r="AE428" i="2"/>
  <c r="AE419" i="2"/>
  <c r="AE433" i="2"/>
  <c r="AE430" i="2"/>
  <c r="AE424" i="2"/>
  <c r="AE416" i="2"/>
  <c r="AE421" i="2"/>
  <c r="AE413" i="2"/>
  <c r="AE427" i="2"/>
  <c r="AE418" i="2"/>
  <c r="AE410" i="2"/>
  <c r="AE429" i="2"/>
  <c r="AE423" i="2"/>
  <c r="AE415" i="2"/>
  <c r="AE408" i="2"/>
  <c r="AE403" i="2"/>
  <c r="AE395" i="2"/>
  <c r="AE387" i="2"/>
  <c r="AE400" i="2"/>
  <c r="AE392" i="2"/>
  <c r="AE405" i="2"/>
  <c r="AE397" i="2"/>
  <c r="AE389" i="2"/>
  <c r="AE411" i="2"/>
  <c r="AE402" i="2"/>
  <c r="AE394" i="2"/>
  <c r="AE386" i="2"/>
  <c r="AE407" i="2"/>
  <c r="AE404" i="2"/>
  <c r="AE396" i="2"/>
  <c r="AE388" i="2"/>
  <c r="AE401" i="2"/>
  <c r="AE393" i="2"/>
  <c r="AE406" i="2"/>
  <c r="AE398" i="2"/>
  <c r="AE390" i="2"/>
  <c r="AE383" i="2"/>
  <c r="AE375" i="2"/>
  <c r="AE367" i="2"/>
  <c r="AE399" i="2"/>
  <c r="AE380" i="2"/>
  <c r="AE372" i="2"/>
  <c r="AE364" i="2"/>
  <c r="AE385" i="2"/>
  <c r="AE377" i="2"/>
  <c r="AE369" i="2"/>
  <c r="AE382" i="2"/>
  <c r="AE374" i="2"/>
  <c r="AE366" i="2"/>
  <c r="AE391" i="2"/>
  <c r="AE379" i="2"/>
  <c r="AE371" i="2"/>
  <c r="AE384" i="2"/>
  <c r="AE376" i="2"/>
  <c r="AE368" i="2"/>
  <c r="AE381" i="2"/>
  <c r="AE373" i="2"/>
  <c r="AE365" i="2"/>
  <c r="AE378" i="2"/>
  <c r="AE370" i="2"/>
  <c r="AE355" i="2"/>
  <c r="AE347" i="2"/>
  <c r="AE360" i="2"/>
  <c r="AE352" i="2"/>
  <c r="AE344" i="2"/>
  <c r="AE363" i="2"/>
  <c r="AE357" i="2"/>
  <c r="AE362" i="2"/>
  <c r="AE354" i="2"/>
  <c r="AE346" i="2"/>
  <c r="AE359" i="2"/>
  <c r="AE351" i="2"/>
  <c r="AE343" i="2"/>
  <c r="AE356" i="2"/>
  <c r="AE348" i="2"/>
  <c r="AE340" i="2"/>
  <c r="AE361" i="2"/>
  <c r="AE353" i="2"/>
  <c r="AE345" i="2"/>
  <c r="AE358" i="2"/>
  <c r="AE350" i="2"/>
  <c r="AE342" i="2"/>
  <c r="AE332" i="2"/>
  <c r="AE324" i="2"/>
  <c r="AE349" i="2"/>
  <c r="AE337" i="2"/>
  <c r="AE329" i="2"/>
  <c r="AE321" i="2"/>
  <c r="AE334" i="2"/>
  <c r="AE326" i="2"/>
  <c r="AE339" i="2"/>
  <c r="AE331" i="2"/>
  <c r="AE336" i="2"/>
  <c r="AE328" i="2"/>
  <c r="AE320" i="2"/>
  <c r="AE341" i="2"/>
  <c r="AE333" i="2"/>
  <c r="AE325" i="2"/>
  <c r="AE317" i="2"/>
  <c r="AE338" i="2"/>
  <c r="AE330" i="2"/>
  <c r="AE322" i="2"/>
  <c r="AE335" i="2"/>
  <c r="AE327" i="2"/>
  <c r="AE308" i="2"/>
  <c r="AE300" i="2"/>
  <c r="AE292" i="2"/>
  <c r="AE313" i="2"/>
  <c r="AE305" i="2"/>
  <c r="AE297" i="2"/>
  <c r="AE289" i="2"/>
  <c r="AE281" i="2"/>
  <c r="AE310" i="2"/>
  <c r="AE302" i="2"/>
  <c r="AE294" i="2"/>
  <c r="AE316" i="2"/>
  <c r="AE315" i="2"/>
  <c r="AE307" i="2"/>
  <c r="AE299" i="2"/>
  <c r="AE291" i="2"/>
  <c r="AE283" i="2"/>
  <c r="AE323" i="2"/>
  <c r="AE319" i="2"/>
  <c r="AE312" i="2"/>
  <c r="AE304" i="2"/>
  <c r="AE296" i="2"/>
  <c r="AE288" i="2"/>
  <c r="AE280" i="2"/>
  <c r="AE272" i="2"/>
  <c r="AE309" i="2"/>
  <c r="AE301" i="2"/>
  <c r="AE293" i="2"/>
  <c r="AE285" i="2"/>
  <c r="AE277" i="2"/>
  <c r="AE318" i="2"/>
  <c r="AE314" i="2"/>
  <c r="AE306" i="2"/>
  <c r="AE298" i="2"/>
  <c r="AE290" i="2"/>
  <c r="AE282" i="2"/>
  <c r="AE274" i="2"/>
  <c r="AE311" i="2"/>
  <c r="AE303" i="2"/>
  <c r="AE270" i="2"/>
  <c r="AE265" i="2"/>
  <c r="AE257" i="2"/>
  <c r="AE251" i="2"/>
  <c r="AE247" i="2"/>
  <c r="AE241" i="2"/>
  <c r="AE295" i="2"/>
  <c r="AE268" i="2"/>
  <c r="AE262" i="2"/>
  <c r="AE254" i="2"/>
  <c r="AE238" i="2"/>
  <c r="AE259" i="2"/>
  <c r="AE250" i="2"/>
  <c r="AE246" i="2"/>
  <c r="AE243" i="2"/>
  <c r="AE235" i="2"/>
  <c r="AE275" i="2"/>
  <c r="AE267" i="2"/>
  <c r="AE264" i="2"/>
  <c r="AE256" i="2"/>
  <c r="AE253" i="2"/>
  <c r="AE240" i="2"/>
  <c r="AE287" i="2"/>
  <c r="AE284" i="2"/>
  <c r="AE278" i="2"/>
  <c r="AE273" i="2"/>
  <c r="AE271" i="2"/>
  <c r="AE261" i="2"/>
  <c r="AE249" i="2"/>
  <c r="AE245" i="2"/>
  <c r="AE286" i="2"/>
  <c r="AE276" i="2"/>
  <c r="AE269" i="2"/>
  <c r="AE258" i="2"/>
  <c r="AE242" i="2"/>
  <c r="AE234" i="2"/>
  <c r="AE279" i="2"/>
  <c r="AE266" i="2"/>
  <c r="AE263" i="2"/>
  <c r="AE255" i="2"/>
  <c r="AE252" i="2"/>
  <c r="AE248" i="2"/>
  <c r="AE239" i="2"/>
  <c r="AE260" i="2"/>
  <c r="AE236" i="2"/>
  <c r="AE229" i="2"/>
  <c r="AE221" i="2"/>
  <c r="AE218" i="2"/>
  <c r="AE204" i="2"/>
  <c r="AE201" i="2"/>
  <c r="AE190" i="2"/>
  <c r="AE233" i="2"/>
  <c r="AE226" i="2"/>
  <c r="AE215" i="2"/>
  <c r="AE212" i="2"/>
  <c r="AE209" i="2"/>
  <c r="AE198" i="2"/>
  <c r="AE195" i="2"/>
  <c r="AE244" i="2"/>
  <c r="AE223" i="2"/>
  <c r="AE220" i="2"/>
  <c r="AE206" i="2"/>
  <c r="AE192" i="2"/>
  <c r="AE228" i="2"/>
  <c r="AE217" i="2"/>
  <c r="AE203" i="2"/>
  <c r="AE200" i="2"/>
  <c r="AE189" i="2"/>
  <c r="AE225" i="2"/>
  <c r="AE214" i="2"/>
  <c r="AE211" i="2"/>
  <c r="AE208" i="2"/>
  <c r="AE197" i="2"/>
  <c r="AE194" i="2"/>
  <c r="AE186" i="2"/>
  <c r="AE237" i="2"/>
  <c r="AE230" i="2"/>
  <c r="AE222" i="2"/>
  <c r="AE219" i="2"/>
  <c r="AE205" i="2"/>
  <c r="AE202" i="2"/>
  <c r="AE191" i="2"/>
  <c r="AE232" i="2"/>
  <c r="AE231" i="2"/>
  <c r="AE227" i="2"/>
  <c r="AE216" i="2"/>
  <c r="AE210" i="2"/>
  <c r="AE199" i="2"/>
  <c r="AE196" i="2"/>
  <c r="AE188" i="2"/>
  <c r="AE224" i="2"/>
  <c r="AE213" i="2"/>
  <c r="AE207" i="2"/>
  <c r="AE193" i="2"/>
  <c r="AE176" i="2"/>
  <c r="AE168" i="2"/>
  <c r="AE160" i="2"/>
  <c r="AE143" i="2"/>
  <c r="AE135" i="2"/>
  <c r="AE181" i="2"/>
  <c r="AE173" i="2"/>
  <c r="AE165" i="2"/>
  <c r="AE157" i="2"/>
  <c r="AE184" i="2"/>
  <c r="AE178" i="2"/>
  <c r="AE170" i="2"/>
  <c r="AE162" i="2"/>
  <c r="AE154" i="2"/>
  <c r="AE151" i="2"/>
  <c r="AE148" i="2"/>
  <c r="AE145" i="2"/>
  <c r="AE183" i="2"/>
  <c r="AE175" i="2"/>
  <c r="AE167" i="2"/>
  <c r="AE159" i="2"/>
  <c r="AE187" i="2"/>
  <c r="AE180" i="2"/>
  <c r="AE172" i="2"/>
  <c r="AE164" i="2"/>
  <c r="AE156" i="2"/>
  <c r="AE153" i="2"/>
  <c r="AE150" i="2"/>
  <c r="AE177" i="2"/>
  <c r="AE169" i="2"/>
  <c r="AE161" i="2"/>
  <c r="AE147" i="2"/>
  <c r="AE185" i="2"/>
  <c r="AE182" i="2"/>
  <c r="AE174" i="2"/>
  <c r="AE166" i="2"/>
  <c r="AE158" i="2"/>
  <c r="AE141" i="2"/>
  <c r="AE179" i="2"/>
  <c r="AE171" i="2"/>
  <c r="AE163" i="2"/>
  <c r="AE155" i="2"/>
  <c r="AE152" i="2"/>
  <c r="AE149" i="2"/>
  <c r="AE146" i="2"/>
  <c r="AE137" i="2"/>
  <c r="AE132" i="2"/>
  <c r="AE124" i="2"/>
  <c r="AE116" i="2"/>
  <c r="AE110" i="2"/>
  <c r="AE107" i="2"/>
  <c r="AE99" i="2"/>
  <c r="AE91" i="2"/>
  <c r="AE129" i="2"/>
  <c r="AE121" i="2"/>
  <c r="AE113" i="2"/>
  <c r="AE104" i="2"/>
  <c r="AE96" i="2"/>
  <c r="AE88" i="2"/>
  <c r="AE134" i="2"/>
  <c r="AE126" i="2"/>
  <c r="AE118" i="2"/>
  <c r="AE109" i="2"/>
  <c r="AE101" i="2"/>
  <c r="AE93" i="2"/>
  <c r="AE139" i="2"/>
  <c r="AE131" i="2"/>
  <c r="AE123" i="2"/>
  <c r="AE115" i="2"/>
  <c r="AE106" i="2"/>
  <c r="AE144" i="2"/>
  <c r="AE142" i="2"/>
  <c r="AE140" i="2"/>
  <c r="AE136" i="2"/>
  <c r="AE128" i="2"/>
  <c r="AE120" i="2"/>
  <c r="AE112" i="2"/>
  <c r="AE103" i="2"/>
  <c r="AE133" i="2"/>
  <c r="AE125" i="2"/>
  <c r="AE117" i="2"/>
  <c r="AE108" i="2"/>
  <c r="AE100" i="2"/>
  <c r="AE138" i="2"/>
  <c r="AE130" i="2"/>
  <c r="AE122" i="2"/>
  <c r="AE114" i="2"/>
  <c r="AE111" i="2"/>
  <c r="AE105" i="2"/>
  <c r="AE97" i="2"/>
  <c r="AE127" i="2"/>
  <c r="AE119" i="2"/>
  <c r="AE102" i="2"/>
  <c r="AE94" i="2"/>
  <c r="AE78" i="2"/>
  <c r="AE75" i="2"/>
  <c r="AE64" i="2"/>
  <c r="AE50" i="2"/>
  <c r="AE87" i="2"/>
  <c r="AE84" i="2"/>
  <c r="AE81" i="2"/>
  <c r="AE72" i="2"/>
  <c r="AE98" i="2"/>
  <c r="AE89" i="2"/>
  <c r="AE69" i="2"/>
  <c r="AE66" i="2"/>
  <c r="AE58" i="2"/>
  <c r="AE52" i="2"/>
  <c r="AE95" i="2"/>
  <c r="AE92" i="2"/>
  <c r="AE90" i="2"/>
  <c r="AE80" i="2"/>
  <c r="AE77" i="2"/>
  <c r="AE74" i="2"/>
  <c r="AE63" i="2"/>
  <c r="AE86" i="2"/>
  <c r="AE83" i="2"/>
  <c r="AE71" i="2"/>
  <c r="AE60" i="2"/>
  <c r="AE57" i="2"/>
  <c r="AE76" i="2"/>
  <c r="AE68" i="2"/>
  <c r="AE65" i="2"/>
  <c r="AE51" i="2"/>
  <c r="AE85" i="2"/>
  <c r="AE79" i="2"/>
  <c r="AE73" i="2"/>
  <c r="AE62" i="2"/>
  <c r="AE56" i="2"/>
  <c r="AE48" i="2"/>
  <c r="AE82" i="2"/>
  <c r="AE70" i="2"/>
  <c r="AE67" i="2"/>
  <c r="AE59" i="2"/>
  <c r="AE53" i="2"/>
  <c r="AE46" i="2"/>
  <c r="AE32" i="2"/>
  <c r="AE26" i="2"/>
  <c r="AE23" i="2"/>
  <c r="AE20" i="2"/>
  <c r="AE17" i="2"/>
  <c r="AE14" i="2"/>
  <c r="AF6" i="2"/>
  <c r="AE11" i="2"/>
  <c r="AE54" i="2"/>
  <c r="AE40" i="2"/>
  <c r="AE37" i="2"/>
  <c r="AE8" i="2"/>
  <c r="AE2" i="2"/>
  <c r="AE34" i="2"/>
  <c r="AE31" i="2"/>
  <c r="AE28" i="2"/>
  <c r="AE61" i="2"/>
  <c r="AE44" i="2"/>
  <c r="AE39" i="2"/>
  <c r="AE25" i="2"/>
  <c r="AE22" i="2"/>
  <c r="AE19" i="2"/>
  <c r="AE16" i="2"/>
  <c r="AE13" i="2"/>
  <c r="AE42" i="2"/>
  <c r="AE36" i="2"/>
  <c r="AE30" i="2"/>
  <c r="AE10" i="2"/>
  <c r="AE45" i="2"/>
  <c r="AE33" i="2"/>
  <c r="AE27" i="2"/>
  <c r="AE15" i="2"/>
  <c r="AR6" i="2"/>
  <c r="AE55" i="2"/>
  <c r="AE38" i="2"/>
  <c r="AE24" i="2"/>
  <c r="AE21" i="2"/>
  <c r="AE18" i="2"/>
  <c r="AE12" i="2"/>
  <c r="AE9" i="2"/>
  <c r="AE49" i="2"/>
  <c r="AE47" i="2"/>
  <c r="AE43" i="2"/>
  <c r="AE41" i="2"/>
  <c r="AE35" i="2"/>
  <c r="AE29" i="2"/>
  <c r="H25" i="8"/>
  <c r="CG84" i="2"/>
  <c r="CH84" i="2" s="1"/>
  <c r="CG422" i="2"/>
  <c r="CH422" i="2" s="1"/>
  <c r="CG444" i="2"/>
  <c r="CH444" i="2" s="1"/>
  <c r="CG254" i="2"/>
  <c r="CH254" i="2" s="1"/>
  <c r="CG51" i="2"/>
  <c r="CH51" i="2" s="1"/>
  <c r="CG410" i="2"/>
  <c r="CH410" i="2" s="1"/>
  <c r="CG329" i="2"/>
  <c r="CH329" i="2" s="1"/>
  <c r="CG252" i="2"/>
  <c r="CH252" i="2" s="1"/>
  <c r="CG433" i="2"/>
  <c r="CH433" i="2" s="1"/>
  <c r="CG53" i="2"/>
  <c r="CH53" i="2" s="1"/>
  <c r="CG250" i="2"/>
  <c r="CH250" i="2" s="1"/>
  <c r="CG412" i="2"/>
  <c r="CH412" i="2" s="1"/>
  <c r="CG246" i="2"/>
  <c r="CH246" i="2" s="1"/>
  <c r="CG424" i="2"/>
  <c r="CH424" i="2" s="1"/>
  <c r="CG318" i="2"/>
  <c r="CH318" i="2" s="1"/>
  <c r="CG60" i="2"/>
  <c r="CH60" i="2" s="1"/>
  <c r="CG92" i="2"/>
  <c r="CH92" i="2" s="1"/>
  <c r="CG474" i="2"/>
  <c r="CH474" i="2" s="1"/>
  <c r="CG99" i="2"/>
  <c r="CH99" i="2" s="1"/>
  <c r="CG184" i="2"/>
  <c r="CH184" i="2" s="1"/>
  <c r="CG80" i="2"/>
  <c r="CH80" i="2" s="1"/>
  <c r="CG227" i="2"/>
  <c r="CH227" i="2" s="1"/>
  <c r="CG325" i="2"/>
  <c r="CH325" i="2" s="1"/>
  <c r="CG44" i="2"/>
  <c r="CH44" i="2" s="1"/>
  <c r="CH540" i="2" s="1"/>
  <c r="CG307" i="2"/>
  <c r="CH307" i="2" s="1"/>
  <c r="CG165" i="2"/>
  <c r="CH165" i="2" s="1"/>
  <c r="CG524" i="2"/>
  <c r="CH524" i="2" s="1"/>
  <c r="CG74" i="2"/>
  <c r="CH74" i="2" s="1"/>
  <c r="CG523" i="2"/>
  <c r="CH523" i="2" s="1"/>
  <c r="CG440" i="2"/>
  <c r="CH440" i="2" s="1"/>
  <c r="CG276" i="2"/>
  <c r="CH276" i="2" s="1"/>
  <c r="CG125" i="2"/>
  <c r="CH125" i="2" s="1"/>
  <c r="CG52" i="2"/>
  <c r="CH52" i="2" s="1"/>
  <c r="CG421" i="2"/>
  <c r="CH421" i="2" s="1"/>
  <c r="CG336" i="2"/>
  <c r="CH336" i="2" s="1"/>
  <c r="CG381" i="2"/>
  <c r="CH381" i="2" s="1"/>
  <c r="CG456" i="2"/>
  <c r="CH456" i="2" s="1"/>
  <c r="CG68" i="2"/>
  <c r="CH68" i="2" s="1"/>
  <c r="CG328" i="2"/>
  <c r="CH328" i="2" s="1"/>
  <c r="CG398" i="2"/>
  <c r="CH398" i="2" s="1"/>
  <c r="CG331" i="2"/>
  <c r="CH331" i="2" s="1"/>
  <c r="CG107" i="2"/>
  <c r="CH107" i="2" s="1"/>
  <c r="CG504" i="2"/>
  <c r="CH504" i="2" s="1"/>
  <c r="CG49" i="2"/>
  <c r="CH49" i="2" s="1"/>
  <c r="CG520" i="2"/>
  <c r="CH520" i="2" s="1"/>
  <c r="CG283" i="2"/>
  <c r="CH283" i="2" s="1"/>
  <c r="CG249" i="2"/>
  <c r="CH249" i="2" s="1"/>
  <c r="CG144" i="2"/>
  <c r="CH144" i="2" s="1"/>
  <c r="CG101" i="2"/>
  <c r="CH101" i="2" s="1"/>
  <c r="CG136" i="2"/>
  <c r="CH136" i="2" s="1"/>
  <c r="CG302" i="2"/>
  <c r="CH302" i="2" s="1"/>
  <c r="CG478" i="2"/>
  <c r="CH478" i="2" s="1"/>
  <c r="CG245" i="2"/>
  <c r="CH245" i="2" s="1"/>
  <c r="CG340" i="2"/>
  <c r="CH340" i="2" s="1"/>
  <c r="CG282" i="2"/>
  <c r="CH282" i="2" s="1"/>
  <c r="CG358" i="2"/>
  <c r="CH358" i="2" s="1"/>
  <c r="CG17" i="2"/>
  <c r="CH17" i="2" s="1"/>
  <c r="CG472" i="2"/>
  <c r="CH472" i="2" s="1"/>
  <c r="CG259" i="2"/>
  <c r="CH259" i="2" s="1"/>
  <c r="R539" i="2"/>
  <c r="CG367" i="2"/>
  <c r="CH367" i="2" s="1"/>
  <c r="CG168" i="2"/>
  <c r="CH168" i="2" s="1"/>
  <c r="CG457" i="2"/>
  <c r="CH457" i="2" s="1"/>
  <c r="CG93" i="2"/>
  <c r="CH93" i="2" s="1"/>
  <c r="CG131" i="2"/>
  <c r="CH131" i="2" s="1"/>
  <c r="CG33" i="2"/>
  <c r="CH33" i="2" s="1"/>
  <c r="CG241" i="2"/>
  <c r="CH241" i="2" s="1"/>
  <c r="CG140" i="2"/>
  <c r="CH140" i="2" s="1"/>
  <c r="CG128" i="2"/>
  <c r="CH128" i="2" s="1"/>
  <c r="CG324" i="2"/>
  <c r="CH324" i="2" s="1"/>
  <c r="H27" i="8"/>
  <c r="AD539" i="2"/>
  <c r="H22" i="8"/>
  <c r="CG411" i="2"/>
  <c r="CH411" i="2" s="1"/>
  <c r="CG89" i="2"/>
  <c r="CH89" i="2" s="1"/>
  <c r="CG489" i="2"/>
  <c r="CH489" i="2" s="1"/>
  <c r="CG374" i="2"/>
  <c r="CH374" i="2" s="1"/>
  <c r="CG41" i="2"/>
  <c r="CH41" i="2" s="1"/>
  <c r="CG458" i="2"/>
  <c r="CH458" i="2" s="1"/>
  <c r="CG357" i="2"/>
  <c r="CH357" i="2" s="1"/>
  <c r="AE4" i="2" l="1"/>
  <c r="AR4" i="2" s="1"/>
  <c r="CH539" i="2"/>
  <c r="CH541" i="2" s="1"/>
  <c r="CG4" i="2"/>
  <c r="CH8" i="2"/>
  <c r="CH4" i="2" s="1"/>
  <c r="CH538" i="2" s="1"/>
  <c r="H20" i="8"/>
  <c r="L143" i="17"/>
  <c r="M142" i="17" a="1"/>
  <c r="M142" i="17" s="1"/>
  <c r="AR534" i="2"/>
  <c r="AR536" i="2"/>
  <c r="AR533" i="2"/>
  <c r="AR535" i="2"/>
  <c r="AR532" i="2"/>
  <c r="AR537" i="2"/>
  <c r="AR529" i="2"/>
  <c r="AR528" i="2"/>
  <c r="AR527" i="2"/>
  <c r="AR531" i="2"/>
  <c r="AR524" i="2"/>
  <c r="AR526" i="2"/>
  <c r="AR523" i="2"/>
  <c r="AR520" i="2"/>
  <c r="AR530" i="2"/>
  <c r="AR525" i="2"/>
  <c r="AR517" i="2"/>
  <c r="AR511" i="2"/>
  <c r="AR522" i="2"/>
  <c r="AR516" i="2"/>
  <c r="AR513" i="2"/>
  <c r="AR519" i="2"/>
  <c r="AR518" i="2"/>
  <c r="AR510" i="2"/>
  <c r="AR515" i="2"/>
  <c r="AR512" i="2"/>
  <c r="AR521" i="2"/>
  <c r="AR514" i="2"/>
  <c r="AR500" i="2"/>
  <c r="AR505" i="2"/>
  <c r="AR497" i="2"/>
  <c r="AR502" i="2"/>
  <c r="AR508" i="2"/>
  <c r="AR507" i="2"/>
  <c r="AR499" i="2"/>
  <c r="AR504" i="2"/>
  <c r="AR501" i="2"/>
  <c r="AR506" i="2"/>
  <c r="AR509" i="2"/>
  <c r="AR503" i="2"/>
  <c r="AR493" i="2"/>
  <c r="AR485" i="2"/>
  <c r="AR490" i="2"/>
  <c r="AR482" i="2"/>
  <c r="AR479" i="2"/>
  <c r="AR498" i="2"/>
  <c r="AR495" i="2"/>
  <c r="AR487" i="2"/>
  <c r="AR476" i="2"/>
  <c r="AR492" i="2"/>
  <c r="AR484" i="2"/>
  <c r="AR481" i="2"/>
  <c r="AR473" i="2"/>
  <c r="AR489" i="2"/>
  <c r="AR478" i="2"/>
  <c r="AR491" i="2"/>
  <c r="AR483" i="2"/>
  <c r="AR480" i="2"/>
  <c r="AR496" i="2"/>
  <c r="AR488" i="2"/>
  <c r="AR477" i="2"/>
  <c r="AR469" i="2"/>
  <c r="AR461" i="2"/>
  <c r="AR453" i="2"/>
  <c r="AR466" i="2"/>
  <c r="AR458" i="2"/>
  <c r="AR475" i="2"/>
  <c r="AR472" i="2"/>
  <c r="AR463" i="2"/>
  <c r="AR455" i="2"/>
  <c r="AR471" i="2"/>
  <c r="AR468" i="2"/>
  <c r="AR460" i="2"/>
  <c r="AR494" i="2"/>
  <c r="AR474" i="2"/>
  <c r="AR465" i="2"/>
  <c r="AR470" i="2"/>
  <c r="AR462" i="2"/>
  <c r="AR454" i="2"/>
  <c r="AR467" i="2"/>
  <c r="AR459" i="2"/>
  <c r="AR486" i="2"/>
  <c r="AR464" i="2"/>
  <c r="AR450" i="2"/>
  <c r="AR446" i="2"/>
  <c r="AR442" i="2"/>
  <c r="AR457" i="2"/>
  <c r="AR456" i="2"/>
  <c r="AR438" i="2"/>
  <c r="AR452" i="2"/>
  <c r="AR449" i="2"/>
  <c r="AR445" i="2"/>
  <c r="AR441" i="2"/>
  <c r="AR435" i="2"/>
  <c r="AR432" i="2"/>
  <c r="AR448" i="2"/>
  <c r="AR444" i="2"/>
  <c r="AR440" i="2"/>
  <c r="AR437" i="2"/>
  <c r="AR447" i="2"/>
  <c r="AR443" i="2"/>
  <c r="AR439" i="2"/>
  <c r="AR451" i="2"/>
  <c r="AR436" i="2"/>
  <c r="AR424" i="2"/>
  <c r="AR416" i="2"/>
  <c r="AR408" i="2"/>
  <c r="AR421" i="2"/>
  <c r="AR413" i="2"/>
  <c r="AR431" i="2"/>
  <c r="AR430" i="2"/>
  <c r="AR427" i="2"/>
  <c r="AR418" i="2"/>
  <c r="AR410" i="2"/>
  <c r="AR423" i="2"/>
  <c r="AR415" i="2"/>
  <c r="AR429" i="2"/>
  <c r="AR426" i="2"/>
  <c r="AR420" i="2"/>
  <c r="AR412" i="2"/>
  <c r="AR417" i="2"/>
  <c r="AR434" i="2"/>
  <c r="AR425" i="2"/>
  <c r="AR422" i="2"/>
  <c r="AR414" i="2"/>
  <c r="AR433" i="2"/>
  <c r="AR428" i="2"/>
  <c r="AR419" i="2"/>
  <c r="AR411" i="2"/>
  <c r="AR399" i="2"/>
  <c r="AR391" i="2"/>
  <c r="AR404" i="2"/>
  <c r="AR396" i="2"/>
  <c r="AR388" i="2"/>
  <c r="AR407" i="2"/>
  <c r="AR401" i="2"/>
  <c r="AR393" i="2"/>
  <c r="AR406" i="2"/>
  <c r="AR398" i="2"/>
  <c r="AR390" i="2"/>
  <c r="AR400" i="2"/>
  <c r="AR392" i="2"/>
  <c r="AR409" i="2"/>
  <c r="AR405" i="2"/>
  <c r="AR397" i="2"/>
  <c r="AR402" i="2"/>
  <c r="AR394" i="2"/>
  <c r="AR386" i="2"/>
  <c r="AR395" i="2"/>
  <c r="AR389" i="2"/>
  <c r="AR379" i="2"/>
  <c r="AR371" i="2"/>
  <c r="AR363" i="2"/>
  <c r="AR387" i="2"/>
  <c r="AR385" i="2"/>
  <c r="AR384" i="2"/>
  <c r="AR376" i="2"/>
  <c r="AR368" i="2"/>
  <c r="AR381" i="2"/>
  <c r="AR373" i="2"/>
  <c r="AR365" i="2"/>
  <c r="AR378" i="2"/>
  <c r="AR370" i="2"/>
  <c r="AR383" i="2"/>
  <c r="AR375" i="2"/>
  <c r="AR367" i="2"/>
  <c r="AR403" i="2"/>
  <c r="AR380" i="2"/>
  <c r="AR372" i="2"/>
  <c r="AR377" i="2"/>
  <c r="AR369" i="2"/>
  <c r="AR382" i="2"/>
  <c r="AR374" i="2"/>
  <c r="AR359" i="2"/>
  <c r="AR351" i="2"/>
  <c r="AR343" i="2"/>
  <c r="AR366" i="2"/>
  <c r="AR356" i="2"/>
  <c r="AR348" i="2"/>
  <c r="AR361" i="2"/>
  <c r="AR358" i="2"/>
  <c r="AR350" i="2"/>
  <c r="AR342" i="2"/>
  <c r="AR355" i="2"/>
  <c r="AR347" i="2"/>
  <c r="AR360" i="2"/>
  <c r="AR352" i="2"/>
  <c r="AR344" i="2"/>
  <c r="AR357" i="2"/>
  <c r="AR349" i="2"/>
  <c r="AR364" i="2"/>
  <c r="AR362" i="2"/>
  <c r="AR354" i="2"/>
  <c r="AR346" i="2"/>
  <c r="AR345" i="2"/>
  <c r="AR340" i="2"/>
  <c r="AR336" i="2"/>
  <c r="AR328" i="2"/>
  <c r="AR339" i="2"/>
  <c r="AR333" i="2"/>
  <c r="AR325" i="2"/>
  <c r="AR338" i="2"/>
  <c r="AR330" i="2"/>
  <c r="AR322" i="2"/>
  <c r="AR335" i="2"/>
  <c r="AR327" i="2"/>
  <c r="AR332" i="2"/>
  <c r="AR324" i="2"/>
  <c r="AR316" i="2"/>
  <c r="AR353" i="2"/>
  <c r="AR341" i="2"/>
  <c r="AR337" i="2"/>
  <c r="AR329" i="2"/>
  <c r="AR321" i="2"/>
  <c r="AR334" i="2"/>
  <c r="AR326" i="2"/>
  <c r="AR318" i="2"/>
  <c r="AR331" i="2"/>
  <c r="AR323" i="2"/>
  <c r="AR312" i="2"/>
  <c r="AR304" i="2"/>
  <c r="AR296" i="2"/>
  <c r="AR320" i="2"/>
  <c r="AR309" i="2"/>
  <c r="AR301" i="2"/>
  <c r="AR293" i="2"/>
  <c r="AR285" i="2"/>
  <c r="AR314" i="2"/>
  <c r="AR306" i="2"/>
  <c r="AR298" i="2"/>
  <c r="AR290" i="2"/>
  <c r="AR311" i="2"/>
  <c r="AR303" i="2"/>
  <c r="AR295" i="2"/>
  <c r="AR287" i="2"/>
  <c r="AR279" i="2"/>
  <c r="AR308" i="2"/>
  <c r="AR300" i="2"/>
  <c r="AR292" i="2"/>
  <c r="AR284" i="2"/>
  <c r="AR276" i="2"/>
  <c r="AR268" i="2"/>
  <c r="AR313" i="2"/>
  <c r="AR305" i="2"/>
  <c r="AR297" i="2"/>
  <c r="AR289" i="2"/>
  <c r="AR281" i="2"/>
  <c r="AR273" i="2"/>
  <c r="AR317" i="2"/>
  <c r="AR310" i="2"/>
  <c r="AR302" i="2"/>
  <c r="AR294" i="2"/>
  <c r="AR286" i="2"/>
  <c r="AR278" i="2"/>
  <c r="AR270" i="2"/>
  <c r="AR319" i="2"/>
  <c r="AR315" i="2"/>
  <c r="AR307" i="2"/>
  <c r="AR299" i="2"/>
  <c r="AR283" i="2"/>
  <c r="AR261" i="2"/>
  <c r="AR249" i="2"/>
  <c r="AR245" i="2"/>
  <c r="AR237" i="2"/>
  <c r="AR258" i="2"/>
  <c r="AR242" i="2"/>
  <c r="AR234" i="2"/>
  <c r="AR291" i="2"/>
  <c r="AR275" i="2"/>
  <c r="AR272" i="2"/>
  <c r="AR266" i="2"/>
  <c r="AR263" i="2"/>
  <c r="AR255" i="2"/>
  <c r="AR252" i="2"/>
  <c r="AR248" i="2"/>
  <c r="AR239" i="2"/>
  <c r="AR288" i="2"/>
  <c r="AR277" i="2"/>
  <c r="AR260" i="2"/>
  <c r="AR244" i="2"/>
  <c r="AR236" i="2"/>
  <c r="AR280" i="2"/>
  <c r="AR274" i="2"/>
  <c r="AR269" i="2"/>
  <c r="AR265" i="2"/>
  <c r="AR257" i="2"/>
  <c r="AR251" i="2"/>
  <c r="AR247" i="2"/>
  <c r="AR241" i="2"/>
  <c r="AR262" i="2"/>
  <c r="AR254" i="2"/>
  <c r="AR238" i="2"/>
  <c r="AR282" i="2"/>
  <c r="AR271" i="2"/>
  <c r="AR259" i="2"/>
  <c r="AR250" i="2"/>
  <c r="AR246" i="2"/>
  <c r="AR243" i="2"/>
  <c r="AR235" i="2"/>
  <c r="AR267" i="2"/>
  <c r="AR264" i="2"/>
  <c r="AR225" i="2"/>
  <c r="AR214" i="2"/>
  <c r="AR211" i="2"/>
  <c r="AR208" i="2"/>
  <c r="AR197" i="2"/>
  <c r="AR194" i="2"/>
  <c r="AR186" i="2"/>
  <c r="AR240" i="2"/>
  <c r="AR233" i="2"/>
  <c r="AR230" i="2"/>
  <c r="AR222" i="2"/>
  <c r="AR219" i="2"/>
  <c r="AR205" i="2"/>
  <c r="AR202" i="2"/>
  <c r="AR191" i="2"/>
  <c r="AR227" i="2"/>
  <c r="AR216" i="2"/>
  <c r="AR210" i="2"/>
  <c r="AR199" i="2"/>
  <c r="AR196" i="2"/>
  <c r="AR188" i="2"/>
  <c r="AR231" i="2"/>
  <c r="AR224" i="2"/>
  <c r="AR213" i="2"/>
  <c r="AR207" i="2"/>
  <c r="AR193" i="2"/>
  <c r="AR256" i="2"/>
  <c r="AR229" i="2"/>
  <c r="AR221" i="2"/>
  <c r="AR218" i="2"/>
  <c r="AR204" i="2"/>
  <c r="AR201" i="2"/>
  <c r="AR190" i="2"/>
  <c r="AR232" i="2"/>
  <c r="AR226" i="2"/>
  <c r="AR215" i="2"/>
  <c r="AR212" i="2"/>
  <c r="AR209" i="2"/>
  <c r="AR198" i="2"/>
  <c r="AR195" i="2"/>
  <c r="AR187" i="2"/>
  <c r="AR223" i="2"/>
  <c r="AR220" i="2"/>
  <c r="AR206" i="2"/>
  <c r="AR192" i="2"/>
  <c r="AR253" i="2"/>
  <c r="AR228" i="2"/>
  <c r="AR217" i="2"/>
  <c r="AR203" i="2"/>
  <c r="AR200" i="2"/>
  <c r="AR180" i="2"/>
  <c r="AR172" i="2"/>
  <c r="AR164" i="2"/>
  <c r="AR156" i="2"/>
  <c r="AR153" i="2"/>
  <c r="AR150" i="2"/>
  <c r="AR139" i="2"/>
  <c r="AR177" i="2"/>
  <c r="AR169" i="2"/>
  <c r="AR161" i="2"/>
  <c r="AR147" i="2"/>
  <c r="AR144" i="2"/>
  <c r="AR189" i="2"/>
  <c r="AR182" i="2"/>
  <c r="AR174" i="2"/>
  <c r="AR166" i="2"/>
  <c r="AR158" i="2"/>
  <c r="AR179" i="2"/>
  <c r="AR171" i="2"/>
  <c r="AR163" i="2"/>
  <c r="AR155" i="2"/>
  <c r="AR152" i="2"/>
  <c r="AR149" i="2"/>
  <c r="AR146" i="2"/>
  <c r="AR185" i="2"/>
  <c r="AR176" i="2"/>
  <c r="AR168" i="2"/>
  <c r="AR160" i="2"/>
  <c r="AR143" i="2"/>
  <c r="AR181" i="2"/>
  <c r="AR173" i="2"/>
  <c r="AR165" i="2"/>
  <c r="AR157" i="2"/>
  <c r="AR178" i="2"/>
  <c r="AR170" i="2"/>
  <c r="AR162" i="2"/>
  <c r="AR154" i="2"/>
  <c r="AR151" i="2"/>
  <c r="AR148" i="2"/>
  <c r="AR145" i="2"/>
  <c r="AR184" i="2"/>
  <c r="AR183" i="2"/>
  <c r="AR175" i="2"/>
  <c r="AR167" i="2"/>
  <c r="AR159" i="2"/>
  <c r="AR142" i="2"/>
  <c r="AR128" i="2"/>
  <c r="AR120" i="2"/>
  <c r="AR112" i="2"/>
  <c r="AR103" i="2"/>
  <c r="AR95" i="2"/>
  <c r="AR136" i="2"/>
  <c r="AR133" i="2"/>
  <c r="AR125" i="2"/>
  <c r="AR117" i="2"/>
  <c r="AR108" i="2"/>
  <c r="AR100" i="2"/>
  <c r="AR92" i="2"/>
  <c r="AR141" i="2"/>
  <c r="AR130" i="2"/>
  <c r="AR122" i="2"/>
  <c r="AR114" i="2"/>
  <c r="AR111" i="2"/>
  <c r="AR105" i="2"/>
  <c r="AR97" i="2"/>
  <c r="AR127" i="2"/>
  <c r="AR119" i="2"/>
  <c r="AR132" i="2"/>
  <c r="AR124" i="2"/>
  <c r="AR116" i="2"/>
  <c r="AR110" i="2"/>
  <c r="AR107" i="2"/>
  <c r="AR138" i="2"/>
  <c r="AR129" i="2"/>
  <c r="AR121" i="2"/>
  <c r="AR113" i="2"/>
  <c r="AR104" i="2"/>
  <c r="AR96" i="2"/>
  <c r="AR140" i="2"/>
  <c r="AR137" i="2"/>
  <c r="AR135" i="2"/>
  <c r="AR134" i="2"/>
  <c r="AR126" i="2"/>
  <c r="AR118" i="2"/>
  <c r="AR109" i="2"/>
  <c r="AR101" i="2"/>
  <c r="AR93" i="2"/>
  <c r="AR131" i="2"/>
  <c r="AR123" i="2"/>
  <c r="AR115" i="2"/>
  <c r="AR106" i="2"/>
  <c r="AR98" i="2"/>
  <c r="AR86" i="2"/>
  <c r="AR83" i="2"/>
  <c r="AR71" i="2"/>
  <c r="AR60" i="2"/>
  <c r="AR57" i="2"/>
  <c r="AR54" i="2"/>
  <c r="AR102" i="2"/>
  <c r="AR76" i="2"/>
  <c r="AR99" i="2"/>
  <c r="AR85" i="2"/>
  <c r="AR79" i="2"/>
  <c r="AR73" i="2"/>
  <c r="AR62" i="2"/>
  <c r="AR56" i="2"/>
  <c r="AR91" i="2"/>
  <c r="AR90" i="2"/>
  <c r="AR82" i="2"/>
  <c r="AR70" i="2"/>
  <c r="AR67" i="2"/>
  <c r="AR59" i="2"/>
  <c r="AR88" i="2"/>
  <c r="AR78" i="2"/>
  <c r="AR75" i="2"/>
  <c r="AR64" i="2"/>
  <c r="AR87" i="2"/>
  <c r="AR84" i="2"/>
  <c r="AR81" i="2"/>
  <c r="AR72" i="2"/>
  <c r="AR61" i="2"/>
  <c r="AR55" i="2"/>
  <c r="AR47" i="2"/>
  <c r="AR44" i="2"/>
  <c r="AR94" i="2"/>
  <c r="AR69" i="2"/>
  <c r="AR66" i="2"/>
  <c r="AR58" i="2"/>
  <c r="AR52" i="2"/>
  <c r="AR89" i="2"/>
  <c r="AR80" i="2"/>
  <c r="AR77" i="2"/>
  <c r="AR74" i="2"/>
  <c r="AR63" i="2"/>
  <c r="AR50" i="2"/>
  <c r="AR36" i="2"/>
  <c r="AR30" i="2"/>
  <c r="AR10" i="2"/>
  <c r="AR33" i="2"/>
  <c r="AR27" i="2"/>
  <c r="AR15" i="2"/>
  <c r="BE6" i="2"/>
  <c r="AR42" i="2"/>
  <c r="AR38" i="2"/>
  <c r="AR24" i="2"/>
  <c r="AR21" i="2"/>
  <c r="AR18" i="2"/>
  <c r="AR12" i="2"/>
  <c r="AR9" i="2"/>
  <c r="AR41" i="2"/>
  <c r="AR35" i="2"/>
  <c r="AR29" i="2"/>
  <c r="AR68" i="2"/>
  <c r="AR45" i="2"/>
  <c r="AR43" i="2"/>
  <c r="AR32" i="2"/>
  <c r="AR26" i="2"/>
  <c r="AR23" i="2"/>
  <c r="AR20" i="2"/>
  <c r="AR17" i="2"/>
  <c r="AR14" i="2"/>
  <c r="AR13" i="2"/>
  <c r="AR51" i="2"/>
  <c r="AR40" i="2"/>
  <c r="AR37" i="2"/>
  <c r="AR11" i="2"/>
  <c r="AR8" i="2"/>
  <c r="AR53" i="2"/>
  <c r="AR48" i="2"/>
  <c r="AR34" i="2"/>
  <c r="AR31" i="2"/>
  <c r="AR28" i="2"/>
  <c r="AR65" i="2"/>
  <c r="AR49" i="2"/>
  <c r="AR46" i="2"/>
  <c r="AR39" i="2"/>
  <c r="AR25" i="2"/>
  <c r="AR22" i="2"/>
  <c r="AR19" i="2"/>
  <c r="AR16" i="2"/>
  <c r="AE539" i="2"/>
  <c r="AE540" i="2"/>
  <c r="AF535" i="2"/>
  <c r="AF537" i="2"/>
  <c r="AF529" i="2"/>
  <c r="AF534" i="2"/>
  <c r="AF536" i="2"/>
  <c r="AF533" i="2"/>
  <c r="AF523" i="2"/>
  <c r="AF532" i="2"/>
  <c r="AF530" i="2"/>
  <c r="AF528" i="2"/>
  <c r="AF525" i="2"/>
  <c r="AF527" i="2"/>
  <c r="AF524" i="2"/>
  <c r="AF531" i="2"/>
  <c r="AF521" i="2"/>
  <c r="AF526" i="2"/>
  <c r="AF512" i="2"/>
  <c r="AF509" i="2"/>
  <c r="AF517" i="2"/>
  <c r="AF514" i="2"/>
  <c r="AF519" i="2"/>
  <c r="AF511" i="2"/>
  <c r="AF516" i="2"/>
  <c r="AF518" i="2"/>
  <c r="AF513" i="2"/>
  <c r="AF522" i="2"/>
  <c r="AF520" i="2"/>
  <c r="AF515" i="2"/>
  <c r="AF501" i="2"/>
  <c r="AF506" i="2"/>
  <c r="AF498" i="2"/>
  <c r="AF503" i="2"/>
  <c r="AF500" i="2"/>
  <c r="AF508" i="2"/>
  <c r="AF505" i="2"/>
  <c r="AF497" i="2"/>
  <c r="AF502" i="2"/>
  <c r="AF507" i="2"/>
  <c r="AF499" i="2"/>
  <c r="AF510" i="2"/>
  <c r="AF504" i="2"/>
  <c r="AF494" i="2"/>
  <c r="AF486" i="2"/>
  <c r="AF491" i="2"/>
  <c r="AF483" i="2"/>
  <c r="AF480" i="2"/>
  <c r="AF496" i="2"/>
  <c r="AF488" i="2"/>
  <c r="AF477" i="2"/>
  <c r="AF493" i="2"/>
  <c r="AF485" i="2"/>
  <c r="AF474" i="2"/>
  <c r="AF490" i="2"/>
  <c r="AF482" i="2"/>
  <c r="AF479" i="2"/>
  <c r="AF492" i="2"/>
  <c r="AF484" i="2"/>
  <c r="AF481" i="2"/>
  <c r="AF473" i="2"/>
  <c r="AF489" i="2"/>
  <c r="AF478" i="2"/>
  <c r="AF470" i="2"/>
  <c r="AF462" i="2"/>
  <c r="AF454" i="2"/>
  <c r="AF467" i="2"/>
  <c r="AF459" i="2"/>
  <c r="AF487" i="2"/>
  <c r="AF472" i="2"/>
  <c r="AF464" i="2"/>
  <c r="AF456" i="2"/>
  <c r="AF476" i="2"/>
  <c r="AF469" i="2"/>
  <c r="AF461" i="2"/>
  <c r="AF466" i="2"/>
  <c r="AF471" i="2"/>
  <c r="AF463" i="2"/>
  <c r="AF455" i="2"/>
  <c r="AF475" i="2"/>
  <c r="AF468" i="2"/>
  <c r="AF460" i="2"/>
  <c r="AF495" i="2"/>
  <c r="AF465" i="2"/>
  <c r="AF458" i="2"/>
  <c r="AF453" i="2"/>
  <c r="AF434" i="2"/>
  <c r="AF451" i="2"/>
  <c r="AF447" i="2"/>
  <c r="AF443" i="2"/>
  <c r="AF439" i="2"/>
  <c r="AF431" i="2"/>
  <c r="AF436" i="2"/>
  <c r="AF450" i="2"/>
  <c r="AF446" i="2"/>
  <c r="AF442" i="2"/>
  <c r="AF433" i="2"/>
  <c r="AF457" i="2"/>
  <c r="AF452" i="2"/>
  <c r="AF438" i="2"/>
  <c r="AF449" i="2"/>
  <c r="AF445" i="2"/>
  <c r="AF441" i="2"/>
  <c r="AF435" i="2"/>
  <c r="AF448" i="2"/>
  <c r="AF444" i="2"/>
  <c r="AF440" i="2"/>
  <c r="AF437" i="2"/>
  <c r="AF417" i="2"/>
  <c r="AF409" i="2"/>
  <c r="AF425" i="2"/>
  <c r="AF422" i="2"/>
  <c r="AF414" i="2"/>
  <c r="AF428" i="2"/>
  <c r="AF419" i="2"/>
  <c r="AF411" i="2"/>
  <c r="AF430" i="2"/>
  <c r="AF424" i="2"/>
  <c r="AF416" i="2"/>
  <c r="AF432" i="2"/>
  <c r="AF421" i="2"/>
  <c r="AF413" i="2"/>
  <c r="AF427" i="2"/>
  <c r="AF418" i="2"/>
  <c r="AF429" i="2"/>
  <c r="AF423" i="2"/>
  <c r="AF415" i="2"/>
  <c r="AF426" i="2"/>
  <c r="AF420" i="2"/>
  <c r="AF400" i="2"/>
  <c r="AF392" i="2"/>
  <c r="AF405" i="2"/>
  <c r="AF397" i="2"/>
  <c r="AF389" i="2"/>
  <c r="AF402" i="2"/>
  <c r="AF394" i="2"/>
  <c r="AF386" i="2"/>
  <c r="AF407" i="2"/>
  <c r="AF399" i="2"/>
  <c r="AF391" i="2"/>
  <c r="AF404" i="2"/>
  <c r="AF401" i="2"/>
  <c r="AF393" i="2"/>
  <c r="AF412" i="2"/>
  <c r="AF406" i="2"/>
  <c r="AF398" i="2"/>
  <c r="AF410" i="2"/>
  <c r="AF408" i="2"/>
  <c r="AF403" i="2"/>
  <c r="AF395" i="2"/>
  <c r="AF387" i="2"/>
  <c r="AF388" i="2"/>
  <c r="AF380" i="2"/>
  <c r="AF372" i="2"/>
  <c r="AF364" i="2"/>
  <c r="AF385" i="2"/>
  <c r="AF377" i="2"/>
  <c r="AF369" i="2"/>
  <c r="AF382" i="2"/>
  <c r="AF374" i="2"/>
  <c r="AF366" i="2"/>
  <c r="AF396" i="2"/>
  <c r="AF379" i="2"/>
  <c r="AF371" i="2"/>
  <c r="AF384" i="2"/>
  <c r="AF376" i="2"/>
  <c r="AF368" i="2"/>
  <c r="AF390" i="2"/>
  <c r="AF381" i="2"/>
  <c r="AF373" i="2"/>
  <c r="AF378" i="2"/>
  <c r="AF370" i="2"/>
  <c r="AF383" i="2"/>
  <c r="AF375" i="2"/>
  <c r="AF367" i="2"/>
  <c r="AF360" i="2"/>
  <c r="AF352" i="2"/>
  <c r="AF344" i="2"/>
  <c r="AF363" i="2"/>
  <c r="AF357" i="2"/>
  <c r="AF349" i="2"/>
  <c r="AF362" i="2"/>
  <c r="AF359" i="2"/>
  <c r="AF351" i="2"/>
  <c r="AF343" i="2"/>
  <c r="AF356" i="2"/>
  <c r="AF348" i="2"/>
  <c r="AF361" i="2"/>
  <c r="AF353" i="2"/>
  <c r="AF345" i="2"/>
  <c r="AF365" i="2"/>
  <c r="AF358" i="2"/>
  <c r="AF350" i="2"/>
  <c r="AF355" i="2"/>
  <c r="AF347" i="2"/>
  <c r="AF354" i="2"/>
  <c r="AF337" i="2"/>
  <c r="AF329" i="2"/>
  <c r="AF321" i="2"/>
  <c r="AF340" i="2"/>
  <c r="AF334" i="2"/>
  <c r="AF326" i="2"/>
  <c r="AF342" i="2"/>
  <c r="AF339" i="2"/>
  <c r="AF331" i="2"/>
  <c r="AF323" i="2"/>
  <c r="AF346" i="2"/>
  <c r="AF336" i="2"/>
  <c r="AF328" i="2"/>
  <c r="AF341" i="2"/>
  <c r="AF333" i="2"/>
  <c r="AF325" i="2"/>
  <c r="AF317" i="2"/>
  <c r="AF338" i="2"/>
  <c r="AF330" i="2"/>
  <c r="AF322" i="2"/>
  <c r="AF335" i="2"/>
  <c r="AF327" i="2"/>
  <c r="AF319" i="2"/>
  <c r="AF332" i="2"/>
  <c r="AF324" i="2"/>
  <c r="AF313" i="2"/>
  <c r="AF305" i="2"/>
  <c r="AF297" i="2"/>
  <c r="AF310" i="2"/>
  <c r="AF302" i="2"/>
  <c r="AF294" i="2"/>
  <c r="AF286" i="2"/>
  <c r="AF316" i="2"/>
  <c r="AF315" i="2"/>
  <c r="AF307" i="2"/>
  <c r="AF299" i="2"/>
  <c r="AF291" i="2"/>
  <c r="AF312" i="2"/>
  <c r="AF304" i="2"/>
  <c r="AF296" i="2"/>
  <c r="AF288" i="2"/>
  <c r="AF280" i="2"/>
  <c r="AF309" i="2"/>
  <c r="AF301" i="2"/>
  <c r="AF293" i="2"/>
  <c r="AF285" i="2"/>
  <c r="AF277" i="2"/>
  <c r="AF269" i="2"/>
  <c r="AF320" i="2"/>
  <c r="AF318" i="2"/>
  <c r="AF314" i="2"/>
  <c r="AF306" i="2"/>
  <c r="AF298" i="2"/>
  <c r="AF290" i="2"/>
  <c r="AF282" i="2"/>
  <c r="AF274" i="2"/>
  <c r="AF311" i="2"/>
  <c r="AF303" i="2"/>
  <c r="AF295" i="2"/>
  <c r="AF287" i="2"/>
  <c r="AF279" i="2"/>
  <c r="AF271" i="2"/>
  <c r="AF308" i="2"/>
  <c r="AF300" i="2"/>
  <c r="AF289" i="2"/>
  <c r="AF268" i="2"/>
  <c r="AF262" i="2"/>
  <c r="AF254" i="2"/>
  <c r="AF238" i="2"/>
  <c r="AF259" i="2"/>
  <c r="AF250" i="2"/>
  <c r="AF246" i="2"/>
  <c r="AF243" i="2"/>
  <c r="AF235" i="2"/>
  <c r="AF275" i="2"/>
  <c r="AF272" i="2"/>
  <c r="AF267" i="2"/>
  <c r="AF264" i="2"/>
  <c r="AF256" i="2"/>
  <c r="AF253" i="2"/>
  <c r="AF240" i="2"/>
  <c r="AF292" i="2"/>
  <c r="AF284" i="2"/>
  <c r="AF278" i="2"/>
  <c r="AF273" i="2"/>
  <c r="AF261" i="2"/>
  <c r="AF249" i="2"/>
  <c r="AF245" i="2"/>
  <c r="AF237" i="2"/>
  <c r="AF276" i="2"/>
  <c r="AF258" i="2"/>
  <c r="AF242" i="2"/>
  <c r="AF283" i="2"/>
  <c r="AF281" i="2"/>
  <c r="AF266" i="2"/>
  <c r="AF263" i="2"/>
  <c r="AF255" i="2"/>
  <c r="AF252" i="2"/>
  <c r="AF248" i="2"/>
  <c r="AF239" i="2"/>
  <c r="AF260" i="2"/>
  <c r="AF244" i="2"/>
  <c r="AF236" i="2"/>
  <c r="AF270" i="2"/>
  <c r="AF265" i="2"/>
  <c r="AF233" i="2"/>
  <c r="AF226" i="2"/>
  <c r="AF215" i="2"/>
  <c r="AF212" i="2"/>
  <c r="AF209" i="2"/>
  <c r="AF198" i="2"/>
  <c r="AF195" i="2"/>
  <c r="AF187" i="2"/>
  <c r="AF247" i="2"/>
  <c r="AF223" i="2"/>
  <c r="AF220" i="2"/>
  <c r="AF206" i="2"/>
  <c r="AF192" i="2"/>
  <c r="AF228" i="2"/>
  <c r="AF217" i="2"/>
  <c r="AF203" i="2"/>
  <c r="AF200" i="2"/>
  <c r="AF189" i="2"/>
  <c r="AF225" i="2"/>
  <c r="AF214" i="2"/>
  <c r="AF211" i="2"/>
  <c r="AF208" i="2"/>
  <c r="AF197" i="2"/>
  <c r="AF194" i="2"/>
  <c r="AF251" i="2"/>
  <c r="AF241" i="2"/>
  <c r="AF230" i="2"/>
  <c r="AF222" i="2"/>
  <c r="AF219" i="2"/>
  <c r="AF205" i="2"/>
  <c r="AF202" i="2"/>
  <c r="AF191" i="2"/>
  <c r="AF234" i="2"/>
  <c r="AF232" i="2"/>
  <c r="AF231" i="2"/>
  <c r="AF227" i="2"/>
  <c r="AF216" i="2"/>
  <c r="AF210" i="2"/>
  <c r="AF199" i="2"/>
  <c r="AF196" i="2"/>
  <c r="AF188" i="2"/>
  <c r="AF224" i="2"/>
  <c r="AF213" i="2"/>
  <c r="AF207" i="2"/>
  <c r="AF193" i="2"/>
  <c r="AF257" i="2"/>
  <c r="AF229" i="2"/>
  <c r="AF221" i="2"/>
  <c r="AF218" i="2"/>
  <c r="AF204" i="2"/>
  <c r="AF201" i="2"/>
  <c r="AF190" i="2"/>
  <c r="AF181" i="2"/>
  <c r="AF173" i="2"/>
  <c r="AF165" i="2"/>
  <c r="AF157" i="2"/>
  <c r="AF140" i="2"/>
  <c r="AF184" i="2"/>
  <c r="AF178" i="2"/>
  <c r="AF170" i="2"/>
  <c r="AF162" i="2"/>
  <c r="AF154" i="2"/>
  <c r="AF151" i="2"/>
  <c r="AF148" i="2"/>
  <c r="AF145" i="2"/>
  <c r="AF183" i="2"/>
  <c r="AF175" i="2"/>
  <c r="AF167" i="2"/>
  <c r="AF159" i="2"/>
  <c r="AF186" i="2"/>
  <c r="AF180" i="2"/>
  <c r="AF172" i="2"/>
  <c r="AF164" i="2"/>
  <c r="AF156" i="2"/>
  <c r="AF153" i="2"/>
  <c r="AF150" i="2"/>
  <c r="AF177" i="2"/>
  <c r="AF169" i="2"/>
  <c r="AF161" i="2"/>
  <c r="AF147" i="2"/>
  <c r="AF144" i="2"/>
  <c r="AF185" i="2"/>
  <c r="AF182" i="2"/>
  <c r="AF174" i="2"/>
  <c r="AF166" i="2"/>
  <c r="AF158" i="2"/>
  <c r="AF179" i="2"/>
  <c r="AF171" i="2"/>
  <c r="AF163" i="2"/>
  <c r="AF155" i="2"/>
  <c r="AF152" i="2"/>
  <c r="AF149" i="2"/>
  <c r="AF146" i="2"/>
  <c r="AF138" i="2"/>
  <c r="AF176" i="2"/>
  <c r="AF168" i="2"/>
  <c r="AF160" i="2"/>
  <c r="AF143" i="2"/>
  <c r="AF135" i="2"/>
  <c r="AF129" i="2"/>
  <c r="AF121" i="2"/>
  <c r="AF113" i="2"/>
  <c r="AF104" i="2"/>
  <c r="AF96" i="2"/>
  <c r="AF134" i="2"/>
  <c r="AF126" i="2"/>
  <c r="AF118" i="2"/>
  <c r="AF109" i="2"/>
  <c r="AF101" i="2"/>
  <c r="AF93" i="2"/>
  <c r="AF141" i="2"/>
  <c r="AF139" i="2"/>
  <c r="AF131" i="2"/>
  <c r="AF123" i="2"/>
  <c r="AF115" i="2"/>
  <c r="AF106" i="2"/>
  <c r="AF98" i="2"/>
  <c r="AF142" i="2"/>
  <c r="AF136" i="2"/>
  <c r="AF128" i="2"/>
  <c r="AF120" i="2"/>
  <c r="AF112" i="2"/>
  <c r="AF133" i="2"/>
  <c r="AF125" i="2"/>
  <c r="AF117" i="2"/>
  <c r="AF108" i="2"/>
  <c r="AF130" i="2"/>
  <c r="AF122" i="2"/>
  <c r="AF114" i="2"/>
  <c r="AF111" i="2"/>
  <c r="AF105" i="2"/>
  <c r="AF97" i="2"/>
  <c r="AF127" i="2"/>
  <c r="AF119" i="2"/>
  <c r="AF102" i="2"/>
  <c r="AF94" i="2"/>
  <c r="AF137" i="2"/>
  <c r="AF132" i="2"/>
  <c r="AF124" i="2"/>
  <c r="AF116" i="2"/>
  <c r="AF110" i="2"/>
  <c r="AF107" i="2"/>
  <c r="AF99" i="2"/>
  <c r="AF87" i="2"/>
  <c r="AF84" i="2"/>
  <c r="AF81" i="2"/>
  <c r="AF72" i="2"/>
  <c r="AF61" i="2"/>
  <c r="AF55" i="2"/>
  <c r="AF47" i="2"/>
  <c r="AF44" i="2"/>
  <c r="AF89" i="2"/>
  <c r="AF69" i="2"/>
  <c r="AF103" i="2"/>
  <c r="AF95" i="2"/>
  <c r="AF92" i="2"/>
  <c r="AF91" i="2"/>
  <c r="AF90" i="2"/>
  <c r="AF80" i="2"/>
  <c r="AF77" i="2"/>
  <c r="AF74" i="2"/>
  <c r="AF63" i="2"/>
  <c r="AF86" i="2"/>
  <c r="AF83" i="2"/>
  <c r="AF71" i="2"/>
  <c r="AF60" i="2"/>
  <c r="AF57" i="2"/>
  <c r="AF76" i="2"/>
  <c r="AF68" i="2"/>
  <c r="AF65" i="2"/>
  <c r="AF85" i="2"/>
  <c r="AF79" i="2"/>
  <c r="AF73" i="2"/>
  <c r="AF62" i="2"/>
  <c r="AF56" i="2"/>
  <c r="AF48" i="2"/>
  <c r="AF45" i="2"/>
  <c r="AF88" i="2"/>
  <c r="AF82" i="2"/>
  <c r="AF70" i="2"/>
  <c r="AF67" i="2"/>
  <c r="AF59" i="2"/>
  <c r="AF53" i="2"/>
  <c r="AF100" i="2"/>
  <c r="AF78" i="2"/>
  <c r="AF75" i="2"/>
  <c r="AF64" i="2"/>
  <c r="AF54" i="2"/>
  <c r="AF40" i="2"/>
  <c r="AF37" i="2"/>
  <c r="AF11" i="2"/>
  <c r="AF8" i="2"/>
  <c r="AF2" i="2"/>
  <c r="AF34" i="2"/>
  <c r="AF31" i="2"/>
  <c r="AF28" i="2"/>
  <c r="AF66" i="2"/>
  <c r="AF51" i="2"/>
  <c r="AF39" i="2"/>
  <c r="AF25" i="2"/>
  <c r="AF22" i="2"/>
  <c r="AF19" i="2"/>
  <c r="AF16" i="2"/>
  <c r="AF13" i="2"/>
  <c r="AF42" i="2"/>
  <c r="AF36" i="2"/>
  <c r="AF30" i="2"/>
  <c r="AF10" i="2"/>
  <c r="AF33" i="2"/>
  <c r="AF27" i="2"/>
  <c r="AF15" i="2"/>
  <c r="AS6" i="2"/>
  <c r="AF14" i="2"/>
  <c r="AF58" i="2"/>
  <c r="AF38" i="2"/>
  <c r="AF24" i="2"/>
  <c r="AF21" i="2"/>
  <c r="AF18" i="2"/>
  <c r="AF12" i="2"/>
  <c r="AF9" i="2"/>
  <c r="AF50" i="2"/>
  <c r="AF49" i="2"/>
  <c r="AF43" i="2"/>
  <c r="AF41" i="2"/>
  <c r="AF35" i="2"/>
  <c r="AF29" i="2"/>
  <c r="AG6" i="2"/>
  <c r="AF52" i="2"/>
  <c r="AF46" i="2"/>
  <c r="AF32" i="2"/>
  <c r="AF26" i="2"/>
  <c r="AF23" i="2"/>
  <c r="AF20" i="2"/>
  <c r="AF17" i="2"/>
  <c r="BP532" i="2"/>
  <c r="BP537" i="2"/>
  <c r="BP534" i="2"/>
  <c r="BP531" i="2"/>
  <c r="BP536" i="2"/>
  <c r="BP533" i="2"/>
  <c r="BP530" i="2"/>
  <c r="BP535" i="2"/>
  <c r="BP525" i="2"/>
  <c r="BP522" i="2"/>
  <c r="BP519" i="2"/>
  <c r="BP528" i="2"/>
  <c r="BP527" i="2"/>
  <c r="BP524" i="2"/>
  <c r="BP521" i="2"/>
  <c r="BP529" i="2"/>
  <c r="BP526" i="2"/>
  <c r="BP523" i="2"/>
  <c r="BP509" i="2"/>
  <c r="BP514" i="2"/>
  <c r="BP517" i="2"/>
  <c r="BP516" i="2"/>
  <c r="BP508" i="2"/>
  <c r="BP513" i="2"/>
  <c r="BP520" i="2"/>
  <c r="BP515" i="2"/>
  <c r="BP518" i="2"/>
  <c r="BP512" i="2"/>
  <c r="BP506" i="2"/>
  <c r="BP498" i="2"/>
  <c r="BP503" i="2"/>
  <c r="BP510" i="2"/>
  <c r="BP500" i="2"/>
  <c r="BP505" i="2"/>
  <c r="BP502" i="2"/>
  <c r="BP507" i="2"/>
  <c r="BP499" i="2"/>
  <c r="BP511" i="2"/>
  <c r="BP504" i="2"/>
  <c r="BP501" i="2"/>
  <c r="BP491" i="2"/>
  <c r="BP483" i="2"/>
  <c r="BP480" i="2"/>
  <c r="BP488" i="2"/>
  <c r="BP477" i="2"/>
  <c r="BP493" i="2"/>
  <c r="BP485" i="2"/>
  <c r="BP474" i="2"/>
  <c r="BP490" i="2"/>
  <c r="BP482" i="2"/>
  <c r="BP479" i="2"/>
  <c r="BP496" i="2"/>
  <c r="BP495" i="2"/>
  <c r="BP487" i="2"/>
  <c r="BP476" i="2"/>
  <c r="BP489" i="2"/>
  <c r="BP478" i="2"/>
  <c r="BP494" i="2"/>
  <c r="BP486" i="2"/>
  <c r="BP475" i="2"/>
  <c r="BP467" i="2"/>
  <c r="BP459" i="2"/>
  <c r="BP481" i="2"/>
  <c r="BP464" i="2"/>
  <c r="BP469" i="2"/>
  <c r="BP461" i="2"/>
  <c r="BP453" i="2"/>
  <c r="BP466" i="2"/>
  <c r="BP458" i="2"/>
  <c r="BP492" i="2"/>
  <c r="BP463" i="2"/>
  <c r="BP468" i="2"/>
  <c r="BP460" i="2"/>
  <c r="BP473" i="2"/>
  <c r="BP472" i="2"/>
  <c r="BP465" i="2"/>
  <c r="BP457" i="2"/>
  <c r="BP497" i="2"/>
  <c r="BP484" i="2"/>
  <c r="BP471" i="2"/>
  <c r="BP470" i="2"/>
  <c r="BP462" i="2"/>
  <c r="BP447" i="2"/>
  <c r="BP443" i="2"/>
  <c r="BP439" i="2"/>
  <c r="BP456" i="2"/>
  <c r="BP454" i="2"/>
  <c r="BP436" i="2"/>
  <c r="BP451" i="2"/>
  <c r="BP450" i="2"/>
  <c r="BP446" i="2"/>
  <c r="BP442" i="2"/>
  <c r="BP433" i="2"/>
  <c r="BP430" i="2"/>
  <c r="BP438" i="2"/>
  <c r="BP449" i="2"/>
  <c r="BP445" i="2"/>
  <c r="BP441" i="2"/>
  <c r="BP435" i="2"/>
  <c r="BP455" i="2"/>
  <c r="BP452" i="2"/>
  <c r="BP448" i="2"/>
  <c r="BP444" i="2"/>
  <c r="BP440" i="2"/>
  <c r="BP437" i="2"/>
  <c r="BP434" i="2"/>
  <c r="BP431" i="2"/>
  <c r="BP429" i="2"/>
  <c r="BP425" i="2"/>
  <c r="BP422" i="2"/>
  <c r="BP414" i="2"/>
  <c r="BP406" i="2"/>
  <c r="BP419" i="2"/>
  <c r="BP411" i="2"/>
  <c r="BP424" i="2"/>
  <c r="BP416" i="2"/>
  <c r="BP408" i="2"/>
  <c r="BP428" i="2"/>
  <c r="BP421" i="2"/>
  <c r="BP427" i="2"/>
  <c r="BP418" i="2"/>
  <c r="BP410" i="2"/>
  <c r="BP423" i="2"/>
  <c r="BP415" i="2"/>
  <c r="BP432" i="2"/>
  <c r="BP426" i="2"/>
  <c r="BP420" i="2"/>
  <c r="BP412" i="2"/>
  <c r="BP417" i="2"/>
  <c r="BP407" i="2"/>
  <c r="BP405" i="2"/>
  <c r="BP397" i="2"/>
  <c r="BP389" i="2"/>
  <c r="BP402" i="2"/>
  <c r="BP394" i="2"/>
  <c r="BP386" i="2"/>
  <c r="BP399" i="2"/>
  <c r="BP391" i="2"/>
  <c r="BP404" i="2"/>
  <c r="BP396" i="2"/>
  <c r="BP388" i="2"/>
  <c r="BP409" i="2"/>
  <c r="BP398" i="2"/>
  <c r="BP390" i="2"/>
  <c r="BP403" i="2"/>
  <c r="BP395" i="2"/>
  <c r="BP413" i="2"/>
  <c r="BP400" i="2"/>
  <c r="BP392" i="2"/>
  <c r="BP393" i="2"/>
  <c r="BP377" i="2"/>
  <c r="BP369" i="2"/>
  <c r="BP382" i="2"/>
  <c r="BP374" i="2"/>
  <c r="BP366" i="2"/>
  <c r="BP379" i="2"/>
  <c r="BP371" i="2"/>
  <c r="BP387" i="2"/>
  <c r="BP376" i="2"/>
  <c r="BP368" i="2"/>
  <c r="BP384" i="2"/>
  <c r="BP381" i="2"/>
  <c r="BP373" i="2"/>
  <c r="BP365" i="2"/>
  <c r="BP401" i="2"/>
  <c r="BP378" i="2"/>
  <c r="BP370" i="2"/>
  <c r="BP385" i="2"/>
  <c r="BP383" i="2"/>
  <c r="BP375" i="2"/>
  <c r="BP367" i="2"/>
  <c r="BP380" i="2"/>
  <c r="BP372" i="2"/>
  <c r="BP357" i="2"/>
  <c r="BP349" i="2"/>
  <c r="BP341" i="2"/>
  <c r="BP362" i="2"/>
  <c r="BP354" i="2"/>
  <c r="BP346" i="2"/>
  <c r="BP359" i="2"/>
  <c r="BP363" i="2"/>
  <c r="BP356" i="2"/>
  <c r="BP348" i="2"/>
  <c r="BP361" i="2"/>
  <c r="BP353" i="2"/>
  <c r="BP345" i="2"/>
  <c r="BP358" i="2"/>
  <c r="BP350" i="2"/>
  <c r="BP342" i="2"/>
  <c r="BP355" i="2"/>
  <c r="BP347" i="2"/>
  <c r="BP364" i="2"/>
  <c r="BP360" i="2"/>
  <c r="BP352" i="2"/>
  <c r="BP344" i="2"/>
  <c r="BP343" i="2"/>
  <c r="BP334" i="2"/>
  <c r="BP326" i="2"/>
  <c r="BP331" i="2"/>
  <c r="BP323" i="2"/>
  <c r="BP336" i="2"/>
  <c r="BP328" i="2"/>
  <c r="BP320" i="2"/>
  <c r="BP333" i="2"/>
  <c r="BP339" i="2"/>
  <c r="BP338" i="2"/>
  <c r="BP330" i="2"/>
  <c r="BP322" i="2"/>
  <c r="BP351" i="2"/>
  <c r="BP340" i="2"/>
  <c r="BP335" i="2"/>
  <c r="BP327" i="2"/>
  <c r="BP319" i="2"/>
  <c r="BP332" i="2"/>
  <c r="BP324" i="2"/>
  <c r="BP337" i="2"/>
  <c r="BP329" i="2"/>
  <c r="BP321" i="2"/>
  <c r="BP325" i="2"/>
  <c r="BP310" i="2"/>
  <c r="BP302" i="2"/>
  <c r="BP294" i="2"/>
  <c r="BP315" i="2"/>
  <c r="BP307" i="2"/>
  <c r="BP299" i="2"/>
  <c r="BP291" i="2"/>
  <c r="BP283" i="2"/>
  <c r="BP312" i="2"/>
  <c r="BP304" i="2"/>
  <c r="BP296" i="2"/>
  <c r="BP288" i="2"/>
  <c r="BP317" i="2"/>
  <c r="BP309" i="2"/>
  <c r="BP301" i="2"/>
  <c r="BP293" i="2"/>
  <c r="BP285" i="2"/>
  <c r="BP316" i="2"/>
  <c r="BP314" i="2"/>
  <c r="BP306" i="2"/>
  <c r="BP298" i="2"/>
  <c r="BP290" i="2"/>
  <c r="BP282" i="2"/>
  <c r="BP274" i="2"/>
  <c r="BP311" i="2"/>
  <c r="BP303" i="2"/>
  <c r="BP295" i="2"/>
  <c r="BP287" i="2"/>
  <c r="BP279" i="2"/>
  <c r="BP271" i="2"/>
  <c r="BP318" i="2"/>
  <c r="BP308" i="2"/>
  <c r="BP300" i="2"/>
  <c r="BP292" i="2"/>
  <c r="BP284" i="2"/>
  <c r="BP276" i="2"/>
  <c r="BP313" i="2"/>
  <c r="BP305" i="2"/>
  <c r="BP259" i="2"/>
  <c r="BP250" i="2"/>
  <c r="BP246" i="2"/>
  <c r="BP243" i="2"/>
  <c r="BP235" i="2"/>
  <c r="BP281" i="2"/>
  <c r="BP277" i="2"/>
  <c r="BP272" i="2"/>
  <c r="BP269" i="2"/>
  <c r="BP267" i="2"/>
  <c r="BP264" i="2"/>
  <c r="BP256" i="2"/>
  <c r="BP253" i="2"/>
  <c r="BP240" i="2"/>
  <c r="BP232" i="2"/>
  <c r="BP286" i="2"/>
  <c r="BP275" i="2"/>
  <c r="BP273" i="2"/>
  <c r="BP268" i="2"/>
  <c r="BP261" i="2"/>
  <c r="BP249" i="2"/>
  <c r="BP245" i="2"/>
  <c r="BP237" i="2"/>
  <c r="BP278" i="2"/>
  <c r="BP258" i="2"/>
  <c r="BP242" i="2"/>
  <c r="BP234" i="2"/>
  <c r="BP280" i="2"/>
  <c r="BP270" i="2"/>
  <c r="BP266" i="2"/>
  <c r="BP263" i="2"/>
  <c r="BP255" i="2"/>
  <c r="BP252" i="2"/>
  <c r="BP248" i="2"/>
  <c r="BP239" i="2"/>
  <c r="BP297" i="2"/>
  <c r="BP260" i="2"/>
  <c r="BP244" i="2"/>
  <c r="BP236" i="2"/>
  <c r="BP265" i="2"/>
  <c r="BP257" i="2"/>
  <c r="BP251" i="2"/>
  <c r="BP247" i="2"/>
  <c r="BP241" i="2"/>
  <c r="BP289" i="2"/>
  <c r="BP262" i="2"/>
  <c r="BP233" i="2"/>
  <c r="BP223" i="2"/>
  <c r="BP220" i="2"/>
  <c r="BP206" i="2"/>
  <c r="BP192" i="2"/>
  <c r="BP228" i="2"/>
  <c r="BP217" i="2"/>
  <c r="BP203" i="2"/>
  <c r="BP200" i="2"/>
  <c r="BP225" i="2"/>
  <c r="BP214" i="2"/>
  <c r="BP211" i="2"/>
  <c r="BP208" i="2"/>
  <c r="BP197" i="2"/>
  <c r="BP194" i="2"/>
  <c r="BP230" i="2"/>
  <c r="BP222" i="2"/>
  <c r="BP219" i="2"/>
  <c r="BP205" i="2"/>
  <c r="BP202" i="2"/>
  <c r="BP191" i="2"/>
  <c r="BP254" i="2"/>
  <c r="BP227" i="2"/>
  <c r="BP216" i="2"/>
  <c r="BP210" i="2"/>
  <c r="BP199" i="2"/>
  <c r="BP196" i="2"/>
  <c r="BP188" i="2"/>
  <c r="BP224" i="2"/>
  <c r="BP213" i="2"/>
  <c r="BP207" i="2"/>
  <c r="BP193" i="2"/>
  <c r="BP238" i="2"/>
  <c r="BP229" i="2"/>
  <c r="BP221" i="2"/>
  <c r="BP218" i="2"/>
  <c r="BP204" i="2"/>
  <c r="BP201" i="2"/>
  <c r="BP190" i="2"/>
  <c r="BP231" i="2"/>
  <c r="BP226" i="2"/>
  <c r="BP215" i="2"/>
  <c r="BP212" i="2"/>
  <c r="BP209" i="2"/>
  <c r="BP198" i="2"/>
  <c r="BP195" i="2"/>
  <c r="BP178" i="2"/>
  <c r="BP170" i="2"/>
  <c r="BP162" i="2"/>
  <c r="BP154" i="2"/>
  <c r="BP151" i="2"/>
  <c r="BP148" i="2"/>
  <c r="BP145" i="2"/>
  <c r="BP137" i="2"/>
  <c r="BP187" i="2"/>
  <c r="BP183" i="2"/>
  <c r="BP175" i="2"/>
  <c r="BP167" i="2"/>
  <c r="BP159" i="2"/>
  <c r="BP180" i="2"/>
  <c r="BP172" i="2"/>
  <c r="BP164" i="2"/>
  <c r="BP156" i="2"/>
  <c r="BP153" i="2"/>
  <c r="BP150" i="2"/>
  <c r="BP186" i="2"/>
  <c r="BP184" i="2"/>
  <c r="BP177" i="2"/>
  <c r="BP169" i="2"/>
  <c r="BP161" i="2"/>
  <c r="BP147" i="2"/>
  <c r="BP144" i="2"/>
  <c r="BP189" i="2"/>
  <c r="BP182" i="2"/>
  <c r="BP174" i="2"/>
  <c r="BP166" i="2"/>
  <c r="BP158" i="2"/>
  <c r="BP179" i="2"/>
  <c r="BP171" i="2"/>
  <c r="BP163" i="2"/>
  <c r="BP155" i="2"/>
  <c r="BP152" i="2"/>
  <c r="BP149" i="2"/>
  <c r="BP146" i="2"/>
  <c r="BP185" i="2"/>
  <c r="BP176" i="2"/>
  <c r="BP168" i="2"/>
  <c r="BP160" i="2"/>
  <c r="BP143" i="2"/>
  <c r="BP181" i="2"/>
  <c r="BP173" i="2"/>
  <c r="BP165" i="2"/>
  <c r="BP157" i="2"/>
  <c r="BP140" i="2"/>
  <c r="BP134" i="2"/>
  <c r="BP126" i="2"/>
  <c r="BP118" i="2"/>
  <c r="BP109" i="2"/>
  <c r="BP101" i="2"/>
  <c r="BP93" i="2"/>
  <c r="BP141" i="2"/>
  <c r="BP135" i="2"/>
  <c r="BP131" i="2"/>
  <c r="BP123" i="2"/>
  <c r="BP115" i="2"/>
  <c r="BP106" i="2"/>
  <c r="BP98" i="2"/>
  <c r="BP90" i="2"/>
  <c r="BP142" i="2"/>
  <c r="BP139" i="2"/>
  <c r="BP138" i="2"/>
  <c r="BP128" i="2"/>
  <c r="BP120" i="2"/>
  <c r="BP112" i="2"/>
  <c r="BP103" i="2"/>
  <c r="BP95" i="2"/>
  <c r="BP133" i="2"/>
  <c r="BP125" i="2"/>
  <c r="BP117" i="2"/>
  <c r="BP108" i="2"/>
  <c r="BP130" i="2"/>
  <c r="BP122" i="2"/>
  <c r="BP114" i="2"/>
  <c r="BP111" i="2"/>
  <c r="BP105" i="2"/>
  <c r="BP136" i="2"/>
  <c r="BP127" i="2"/>
  <c r="BP119" i="2"/>
  <c r="BP102" i="2"/>
  <c r="BP132" i="2"/>
  <c r="BP124" i="2"/>
  <c r="BP116" i="2"/>
  <c r="BP110" i="2"/>
  <c r="BP107" i="2"/>
  <c r="BP99" i="2"/>
  <c r="BP91" i="2"/>
  <c r="BP129" i="2"/>
  <c r="BP121" i="2"/>
  <c r="BP113" i="2"/>
  <c r="BP104" i="2"/>
  <c r="BP96" i="2"/>
  <c r="BP94" i="2"/>
  <c r="BP69" i="2"/>
  <c r="BP66" i="2"/>
  <c r="BP58" i="2"/>
  <c r="BP52" i="2"/>
  <c r="BP80" i="2"/>
  <c r="BP77" i="2"/>
  <c r="BP74" i="2"/>
  <c r="BP92" i="2"/>
  <c r="BP86" i="2"/>
  <c r="BP83" i="2"/>
  <c r="BP71" i="2"/>
  <c r="BP60" i="2"/>
  <c r="BP57" i="2"/>
  <c r="BP54" i="2"/>
  <c r="BP76" i="2"/>
  <c r="BP68" i="2"/>
  <c r="BP65" i="2"/>
  <c r="BP97" i="2"/>
  <c r="BP89" i="2"/>
  <c r="BP85" i="2"/>
  <c r="BP79" i="2"/>
  <c r="BP73" i="2"/>
  <c r="BP62" i="2"/>
  <c r="BP56" i="2"/>
  <c r="BP82" i="2"/>
  <c r="BP70" i="2"/>
  <c r="BP67" i="2"/>
  <c r="BP59" i="2"/>
  <c r="BP53" i="2"/>
  <c r="BP42" i="2"/>
  <c r="BP100" i="2"/>
  <c r="BP78" i="2"/>
  <c r="BP75" i="2"/>
  <c r="BP64" i="2"/>
  <c r="BP50" i="2"/>
  <c r="BP88" i="2"/>
  <c r="BP87" i="2"/>
  <c r="BP84" i="2"/>
  <c r="BP81" i="2"/>
  <c r="BP72" i="2"/>
  <c r="BP61" i="2"/>
  <c r="BP55" i="2"/>
  <c r="BP43" i="2"/>
  <c r="BP34" i="2"/>
  <c r="BP31" i="2"/>
  <c r="BP28" i="2"/>
  <c r="BP4" i="2"/>
  <c r="BP45" i="2"/>
  <c r="BP39" i="2"/>
  <c r="BP25" i="2"/>
  <c r="BP22" i="2"/>
  <c r="BP19" i="2"/>
  <c r="BP16" i="2"/>
  <c r="BP13" i="2"/>
  <c r="BP36" i="2"/>
  <c r="BP30" i="2"/>
  <c r="BP10" i="2"/>
  <c r="BP33" i="2"/>
  <c r="BP27" i="2"/>
  <c r="BP15" i="2"/>
  <c r="BP48" i="2"/>
  <c r="BP46" i="2"/>
  <c r="BP38" i="2"/>
  <c r="BP24" i="2"/>
  <c r="BP21" i="2"/>
  <c r="BP18" i="2"/>
  <c r="BP12" i="2"/>
  <c r="BP9" i="2"/>
  <c r="BP8" i="2"/>
  <c r="BP49" i="2"/>
  <c r="BP47" i="2"/>
  <c r="BP41" i="2"/>
  <c r="BP35" i="2"/>
  <c r="BP29" i="2"/>
  <c r="BP51" i="2"/>
  <c r="BP32" i="2"/>
  <c r="BP26" i="2"/>
  <c r="BP23" i="2"/>
  <c r="BP20" i="2"/>
  <c r="BP17" i="2"/>
  <c r="BP14" i="2"/>
  <c r="BP63" i="2"/>
  <c r="BP44" i="2"/>
  <c r="BP40" i="2"/>
  <c r="BP37" i="2"/>
  <c r="BP11" i="2"/>
  <c r="BX220" i="2"/>
  <c r="S220" i="2" s="1"/>
  <c r="BX445" i="2"/>
  <c r="S445" i="2" s="1"/>
  <c r="BX271" i="2"/>
  <c r="S271" i="2" s="1"/>
  <c r="BW260" i="2"/>
  <c r="BW238" i="2"/>
  <c r="BX433" i="2"/>
  <c r="S433" i="2" s="1"/>
  <c r="BX471" i="2"/>
  <c r="S471" i="2" s="1"/>
  <c r="BW130" i="2"/>
  <c r="BW198" i="2"/>
  <c r="BW450" i="2"/>
  <c r="BW387" i="2"/>
  <c r="BX491" i="2"/>
  <c r="S491" i="2" s="1"/>
  <c r="BW507" i="2"/>
  <c r="BX297" i="2"/>
  <c r="S297" i="2" s="1"/>
  <c r="BW465" i="2"/>
  <c r="BW502" i="2"/>
  <c r="BW298" i="2"/>
  <c r="BX31" i="2"/>
  <c r="S31" i="2" s="1"/>
  <c r="BX252" i="2"/>
  <c r="S252" i="2" s="1"/>
  <c r="BW523" i="2"/>
  <c r="BW315" i="2"/>
  <c r="BW207" i="2"/>
  <c r="BW193" i="2"/>
  <c r="BW269" i="2"/>
  <c r="BW136" i="2"/>
  <c r="BX420" i="2"/>
  <c r="S420" i="2" s="1"/>
  <c r="BX202" i="2"/>
  <c r="S202" i="2" s="1"/>
  <c r="BX342" i="2"/>
  <c r="S342" i="2" s="1"/>
  <c r="BX476" i="2"/>
  <c r="S476" i="2" s="1"/>
  <c r="BW72" i="2"/>
  <c r="BX518" i="2"/>
  <c r="S518" i="2" s="1"/>
  <c r="BW329" i="2"/>
  <c r="BW402" i="2"/>
  <c r="BW480" i="2"/>
  <c r="BW99" i="2"/>
  <c r="BW462" i="2"/>
  <c r="BW205" i="2"/>
  <c r="BX103" i="2"/>
  <c r="S103" i="2" s="1"/>
  <c r="I26" i="5" s="1"/>
  <c r="BW429" i="2"/>
  <c r="BX376" i="2"/>
  <c r="S376" i="2" s="1"/>
  <c r="BW76" i="2"/>
  <c r="BW517" i="2"/>
  <c r="BX87" i="2"/>
  <c r="S87" i="2" s="1"/>
  <c r="BW473" i="2"/>
  <c r="BW359" i="2"/>
  <c r="BX111" i="2"/>
  <c r="S111" i="2" s="1"/>
  <c r="BX440" i="2"/>
  <c r="S440" i="2" s="1"/>
  <c r="BW412" i="2"/>
  <c r="BX72" i="2"/>
  <c r="S72" i="2" s="1"/>
  <c r="BW167" i="2"/>
  <c r="BX402" i="2"/>
  <c r="S402" i="2" s="1"/>
  <c r="BX178" i="2"/>
  <c r="S178" i="2" s="1"/>
  <c r="BW206" i="2"/>
  <c r="BX122" i="2"/>
  <c r="S122" i="2" s="1"/>
  <c r="BX43" i="2"/>
  <c r="S43" i="2" s="1"/>
  <c r="BX371" i="2"/>
  <c r="S371" i="2" s="1"/>
  <c r="BW328" i="2"/>
  <c r="BW52" i="2"/>
  <c r="BX129" i="2"/>
  <c r="S129" i="2" s="1"/>
  <c r="BW461" i="2"/>
  <c r="BW529" i="2"/>
  <c r="BX172" i="2"/>
  <c r="S172" i="2" s="1"/>
  <c r="BW506" i="2"/>
  <c r="BX200" i="2"/>
  <c r="S200" i="2" s="1"/>
  <c r="BW536" i="2"/>
  <c r="BX159" i="2"/>
  <c r="S159" i="2" s="1"/>
  <c r="BX537" i="2"/>
  <c r="S537" i="2" s="1"/>
  <c r="BX100" i="2"/>
  <c r="S100" i="2" s="1"/>
  <c r="BX437" i="2"/>
  <c r="S437" i="2" s="1"/>
  <c r="BW107" i="2"/>
  <c r="BW273" i="2"/>
  <c r="BW317" i="2"/>
  <c r="BW40" i="2"/>
  <c r="BX482" i="2"/>
  <c r="S482" i="2" s="1"/>
  <c r="BW265" i="2"/>
  <c r="BW14" i="2"/>
  <c r="BW268" i="2"/>
  <c r="BX369" i="2"/>
  <c r="S369" i="2" s="1"/>
  <c r="BW10" i="2"/>
  <c r="BW247" i="2"/>
  <c r="BX267" i="2"/>
  <c r="S267" i="2" s="1"/>
  <c r="BW361" i="2"/>
  <c r="BX194" i="2"/>
  <c r="S194" i="2" s="1"/>
  <c r="BX245" i="2"/>
  <c r="S245" i="2" s="1"/>
  <c r="BX196" i="2"/>
  <c r="S196" i="2" s="1"/>
  <c r="BX421" i="2"/>
  <c r="S421" i="2" s="1"/>
  <c r="BW439" i="2"/>
  <c r="BX525" i="2"/>
  <c r="S525" i="2" s="1"/>
  <c r="BW216" i="2"/>
  <c r="BW449" i="2"/>
  <c r="BW60" i="2"/>
  <c r="BW313" i="2"/>
  <c r="BW163" i="2"/>
  <c r="BX183" i="2"/>
  <c r="S183" i="2" s="1"/>
  <c r="BW295" i="2"/>
  <c r="BX243" i="2"/>
  <c r="S243" i="2" s="1"/>
  <c r="BX273" i="2"/>
  <c r="S273" i="2" s="1"/>
  <c r="BW460" i="2"/>
  <c r="BW351" i="2"/>
  <c r="BX472" i="2"/>
  <c r="S472" i="2" s="1"/>
  <c r="BW327" i="2"/>
  <c r="BX109" i="2"/>
  <c r="S109" i="2" s="1"/>
  <c r="BW469" i="2"/>
  <c r="BX211" i="2"/>
  <c r="S211" i="2" s="1"/>
  <c r="BX146" i="2"/>
  <c r="S146" i="2" s="1"/>
  <c r="BW491" i="2"/>
  <c r="BW445" i="2"/>
  <c r="BW312" i="2"/>
  <c r="BW426" i="2"/>
  <c r="BW210" i="2"/>
  <c r="BX115" i="2"/>
  <c r="S115" i="2" s="1"/>
  <c r="BW243" i="2"/>
  <c r="BW23" i="2"/>
  <c r="BX94" i="2"/>
  <c r="S94" i="2" s="1"/>
  <c r="BX311" i="2"/>
  <c r="S311" i="2" s="1"/>
  <c r="BX470" i="2"/>
  <c r="S470" i="2" s="1"/>
  <c r="BX417" i="2"/>
  <c r="S417" i="2" s="1"/>
  <c r="BX251" i="2"/>
  <c r="S251" i="2" s="1"/>
  <c r="BX444" i="2"/>
  <c r="S444" i="2" s="1"/>
  <c r="BX162" i="2"/>
  <c r="S162" i="2" s="1"/>
  <c r="BW73" i="2"/>
  <c r="BW425" i="2"/>
  <c r="BW41" i="2"/>
  <c r="BX209" i="2"/>
  <c r="S209" i="2" s="1"/>
  <c r="BW410" i="2"/>
  <c r="BX199" i="2"/>
  <c r="S199" i="2" s="1"/>
  <c r="BW50" i="2"/>
  <c r="BX80" i="2"/>
  <c r="S80" i="2" s="1"/>
  <c r="BW383" i="2"/>
  <c r="BW220" i="2"/>
  <c r="BW277" i="2"/>
  <c r="BX203" i="2"/>
  <c r="S203" i="2" s="1"/>
  <c r="BW513" i="2"/>
  <c r="BX413" i="2"/>
  <c r="S413" i="2" s="1"/>
  <c r="BW430" i="2"/>
  <c r="BX67" i="2"/>
  <c r="S67" i="2" s="1"/>
  <c r="BX63" i="2"/>
  <c r="S63" i="2" s="1"/>
  <c r="BW442" i="2"/>
  <c r="BW395" i="2"/>
  <c r="BX165" i="2"/>
  <c r="S165" i="2" s="1"/>
  <c r="BX486" i="2"/>
  <c r="S486" i="2" s="1"/>
  <c r="BW42" i="2"/>
  <c r="BX42" i="2"/>
  <c r="S42" i="2" s="1"/>
  <c r="BW355" i="2"/>
  <c r="BX323" i="2"/>
  <c r="S323" i="2" s="1"/>
  <c r="BW254" i="2"/>
  <c r="BX319" i="2"/>
  <c r="S319" i="2" s="1"/>
  <c r="BX212" i="2"/>
  <c r="S212" i="2" s="1"/>
  <c r="BX427" i="2"/>
  <c r="S427" i="2" s="1"/>
  <c r="BX473" i="2"/>
  <c r="S473" i="2" s="1"/>
  <c r="BW71" i="2"/>
  <c r="BX85" i="2"/>
  <c r="S85" i="2" s="1"/>
  <c r="BX318" i="2"/>
  <c r="S318" i="2" s="1"/>
  <c r="BW62" i="2"/>
  <c r="BX45" i="2"/>
  <c r="S45" i="2" s="1"/>
  <c r="I28" i="5" s="1"/>
  <c r="BX290" i="2"/>
  <c r="S290" i="2" s="1"/>
  <c r="BX516" i="2"/>
  <c r="S516" i="2" s="1"/>
  <c r="BW495" i="2"/>
  <c r="BW11" i="2"/>
  <c r="BW70" i="2"/>
  <c r="BW53" i="2"/>
  <c r="BX58" i="2"/>
  <c r="S58" i="2" s="1"/>
  <c r="BX478" i="2"/>
  <c r="S478" i="2" s="1"/>
  <c r="BX348" i="2"/>
  <c r="S348" i="2" s="1"/>
  <c r="BX460" i="2"/>
  <c r="S460" i="2" s="1"/>
  <c r="BX306" i="2"/>
  <c r="S306" i="2" s="1"/>
  <c r="BW33" i="2"/>
  <c r="BX530" i="2"/>
  <c r="S530" i="2" s="1"/>
  <c r="BW262" i="2"/>
  <c r="BX350" i="2"/>
  <c r="S350" i="2" s="1"/>
  <c r="BW257" i="2"/>
  <c r="BX331" i="2"/>
  <c r="S331" i="2" s="1"/>
  <c r="BW321" i="2"/>
  <c r="BX398" i="2"/>
  <c r="S398" i="2" s="1"/>
  <c r="BX527" i="2"/>
  <c r="S527" i="2" s="1"/>
  <c r="BX387" i="2"/>
  <c r="S387" i="2" s="1"/>
  <c r="BX378" i="2"/>
  <c r="S378" i="2" s="1"/>
  <c r="BX521" i="2"/>
  <c r="S521" i="2" s="1"/>
  <c r="BW217" i="2"/>
  <c r="BW304" i="2"/>
  <c r="BX22" i="2"/>
  <c r="S22" i="2" s="1"/>
  <c r="BX272" i="2"/>
  <c r="S272" i="2" s="1"/>
  <c r="BW32" i="2"/>
  <c r="BW38" i="2"/>
  <c r="BW492" i="2"/>
  <c r="BX27" i="2"/>
  <c r="S27" i="2" s="1"/>
  <c r="BW244" i="2"/>
  <c r="BX526" i="2"/>
  <c r="S526" i="2" s="1"/>
  <c r="BW252" i="2"/>
  <c r="BX380" i="2"/>
  <c r="S380" i="2" s="1"/>
  <c r="BW34" i="2"/>
  <c r="BX340" i="2"/>
  <c r="S340" i="2" s="1"/>
  <c r="BW35" i="2"/>
  <c r="BX532" i="2"/>
  <c r="S532" i="2" s="1"/>
  <c r="BX485" i="2"/>
  <c r="S485" i="2" s="1"/>
  <c r="BX536" i="2"/>
  <c r="S536" i="2" s="1"/>
  <c r="I29" i="5" s="1"/>
  <c r="BW493" i="2"/>
  <c r="BW370" i="2"/>
  <c r="BW69" i="2"/>
  <c r="BX240" i="2"/>
  <c r="S240" i="2" s="1"/>
  <c r="BX422" i="2"/>
  <c r="S422" i="2" s="1"/>
  <c r="BX62" i="2"/>
  <c r="S62" i="2" s="1"/>
  <c r="BW31" i="2"/>
  <c r="BW171" i="2"/>
  <c r="BX519" i="2"/>
  <c r="S519" i="2" s="1"/>
  <c r="BX410" i="2"/>
  <c r="S410" i="2" s="1"/>
  <c r="BW310" i="2"/>
  <c r="BX20" i="2"/>
  <c r="S20" i="2" s="1"/>
  <c r="BX382" i="2"/>
  <c r="S382" i="2" s="1"/>
  <c r="BW468" i="2"/>
  <c r="BW278" i="2"/>
  <c r="BX51" i="2"/>
  <c r="S51" i="2" s="1"/>
  <c r="BW17" i="2"/>
  <c r="BX276" i="2"/>
  <c r="S276" i="2" s="1"/>
  <c r="BX106" i="2"/>
  <c r="S106" i="2" s="1"/>
  <c r="BW85" i="2"/>
  <c r="BX480" i="2"/>
  <c r="S480" i="2" s="1"/>
  <c r="BX132" i="2"/>
  <c r="S132" i="2" s="1"/>
  <c r="BX218" i="2"/>
  <c r="S218" i="2" s="1"/>
  <c r="BW37" i="2"/>
  <c r="BW392" i="2"/>
  <c r="BW504" i="2"/>
  <c r="BW75" i="2"/>
  <c r="BX142" i="2"/>
  <c r="S142" i="2" s="1"/>
  <c r="BW344" i="2"/>
  <c r="BW25" i="2"/>
  <c r="BX238" i="2"/>
  <c r="S238" i="2" s="1"/>
  <c r="BX352" i="2"/>
  <c r="S352" i="2" s="1"/>
  <c r="BX205" i="2"/>
  <c r="S205" i="2" s="1"/>
  <c r="BW44" i="2"/>
  <c r="BX19" i="2"/>
  <c r="S19" i="2" s="1"/>
  <c r="BW365" i="2"/>
  <c r="BX188" i="2"/>
  <c r="S188" i="2" s="1"/>
  <c r="BX168" i="2"/>
  <c r="S168" i="2" s="1"/>
  <c r="BW89" i="2"/>
  <c r="BW503" i="2"/>
  <c r="BW241" i="2"/>
  <c r="BW283" i="2"/>
  <c r="BX126" i="2"/>
  <c r="S126" i="2" s="1"/>
  <c r="BX236" i="2"/>
  <c r="S236" i="2" s="1"/>
  <c r="BX55" i="2"/>
  <c r="S55" i="2" s="1"/>
  <c r="BX176" i="2"/>
  <c r="S176" i="2" s="1"/>
  <c r="BW140" i="2"/>
  <c r="BW364" i="2"/>
  <c r="BW382" i="2"/>
  <c r="BX411" i="2"/>
  <c r="S411" i="2" s="1"/>
  <c r="BX232" i="2"/>
  <c r="S232" i="2" s="1"/>
  <c r="BX309" i="2"/>
  <c r="S309" i="2" s="1"/>
  <c r="BX337" i="2"/>
  <c r="S337" i="2" s="1"/>
  <c r="BX91" i="2"/>
  <c r="S91" i="2" s="1"/>
  <c r="BW174" i="2"/>
  <c r="BX226" i="2"/>
  <c r="S226" i="2" s="1"/>
  <c r="BW229" i="2"/>
  <c r="BX15" i="2"/>
  <c r="S15" i="2" s="1"/>
  <c r="I24" i="5" s="1"/>
  <c r="BX265" i="2"/>
  <c r="S265" i="2" s="1"/>
  <c r="BW320" i="2"/>
  <c r="BW373" i="2"/>
  <c r="BW452" i="2"/>
  <c r="BW156" i="2"/>
  <c r="BX458" i="2"/>
  <c r="S458" i="2" s="1"/>
  <c r="BX481" i="2"/>
  <c r="S481" i="2" s="1"/>
  <c r="BX419" i="2"/>
  <c r="S419" i="2" s="1"/>
  <c r="BX448" i="2"/>
  <c r="S448" i="2" s="1"/>
  <c r="BX114" i="2"/>
  <c r="S114" i="2" s="1"/>
  <c r="BX423" i="2"/>
  <c r="S423" i="2" s="1"/>
  <c r="BW16" i="2"/>
  <c r="BW509" i="2"/>
  <c r="BW446" i="2"/>
  <c r="BX501" i="2"/>
  <c r="S501" i="2" s="1"/>
  <c r="BX208" i="2"/>
  <c r="S208" i="2" s="1"/>
  <c r="BW377" i="2"/>
  <c r="BX192" i="2"/>
  <c r="S192" i="2" s="1"/>
  <c r="BX329" i="2"/>
  <c r="S329" i="2" s="1"/>
  <c r="BW396" i="2"/>
  <c r="BX275" i="2"/>
  <c r="S275" i="2" s="1"/>
  <c r="BW466" i="2"/>
  <c r="BW288" i="2"/>
  <c r="BW228" i="2"/>
  <c r="BW237" i="2"/>
  <c r="BX389" i="2"/>
  <c r="S389" i="2" s="1"/>
  <c r="BW525" i="2"/>
  <c r="BW332" i="2"/>
  <c r="BX375" i="2"/>
  <c r="S375" i="2" s="1"/>
  <c r="BW358" i="2"/>
  <c r="BX514" i="2"/>
  <c r="S514" i="2" s="1"/>
  <c r="BW108" i="2"/>
  <c r="BX282" i="2"/>
  <c r="S282" i="2" s="1"/>
  <c r="BX160" i="2"/>
  <c r="S160" i="2" s="1"/>
  <c r="BX508" i="2"/>
  <c r="S508" i="2" s="1"/>
  <c r="BX403" i="2"/>
  <c r="S403" i="2" s="1"/>
  <c r="BW51" i="2"/>
  <c r="BX353" i="2"/>
  <c r="S353" i="2" s="1"/>
  <c r="BW400" i="2"/>
  <c r="BW337" i="2"/>
  <c r="BX25" i="2"/>
  <c r="S25" i="2" s="1"/>
  <c r="BX49" i="2"/>
  <c r="S49" i="2" s="1"/>
  <c r="BW15" i="2"/>
  <c r="BW482" i="2"/>
  <c r="BX360" i="2"/>
  <c r="S360" i="2" s="1"/>
  <c r="BX534" i="2"/>
  <c r="S534" i="2" s="1"/>
  <c r="BW456" i="2"/>
  <c r="BW234" i="2"/>
  <c r="BX453" i="2"/>
  <c r="S453" i="2" s="1"/>
  <c r="BW145" i="2"/>
  <c r="BX73" i="2"/>
  <c r="S73" i="2" s="1"/>
  <c r="BX97" i="2"/>
  <c r="S97" i="2" s="1"/>
  <c r="BX224" i="2"/>
  <c r="S224" i="2" s="1"/>
  <c r="BX435" i="2"/>
  <c r="S435" i="2" s="1"/>
  <c r="BX124" i="2"/>
  <c r="S124" i="2" s="1"/>
  <c r="BW346" i="2"/>
  <c r="BW371" i="2"/>
  <c r="BW149" i="2"/>
  <c r="BW386" i="2"/>
  <c r="BX447" i="2"/>
  <c r="S447" i="2" s="1"/>
  <c r="BX388" i="2"/>
  <c r="S388" i="2" s="1"/>
  <c r="BX373" i="2"/>
  <c r="S373" i="2" s="1"/>
  <c r="BX394" i="2"/>
  <c r="S394" i="2" s="1"/>
  <c r="BW57" i="2"/>
  <c r="BW133" i="2"/>
  <c r="BX457" i="2"/>
  <c r="S457" i="2" s="1"/>
  <c r="BW290" i="2"/>
  <c r="BW535" i="2"/>
  <c r="BW441" i="2"/>
  <c r="BW264" i="2"/>
  <c r="BX405" i="2"/>
  <c r="S405" i="2" s="1"/>
  <c r="BX174" i="2"/>
  <c r="S174" i="2" s="1"/>
  <c r="BX17" i="2"/>
  <c r="S17" i="2" s="1"/>
  <c r="BX498" i="2"/>
  <c r="S498" i="2" s="1"/>
  <c r="BX408" i="2"/>
  <c r="S408" i="2" s="1"/>
  <c r="BW59" i="2"/>
  <c r="BW64" i="2"/>
  <c r="BW282" i="2"/>
  <c r="BX118" i="2"/>
  <c r="S118" i="2" s="1"/>
  <c r="BX180" i="2"/>
  <c r="S180" i="2" s="1"/>
  <c r="BX393" i="2"/>
  <c r="S393" i="2" s="1"/>
  <c r="BW533" i="2"/>
  <c r="BW404" i="2"/>
  <c r="BW93" i="2"/>
  <c r="BW212" i="2"/>
  <c r="BX215" i="2"/>
  <c r="S215" i="2" s="1"/>
  <c r="BW202" i="2"/>
  <c r="BW195" i="2"/>
  <c r="BW447" i="2"/>
  <c r="BW95" i="2"/>
  <c r="BW448" i="2"/>
  <c r="BW81" i="2"/>
  <c r="BX23" i="2"/>
  <c r="S23" i="2" s="1"/>
  <c r="BX197" i="2"/>
  <c r="S197" i="2" s="1"/>
  <c r="BW405" i="2"/>
  <c r="BW250" i="2"/>
  <c r="BX190" i="2"/>
  <c r="S190" i="2" s="1"/>
  <c r="BW501" i="2"/>
  <c r="BX123" i="2"/>
  <c r="S123" i="2" s="1"/>
  <c r="BX89" i="2"/>
  <c r="S89" i="2" s="1"/>
  <c r="BX11" i="2"/>
  <c r="S11" i="2" s="1"/>
  <c r="AQ4" i="2"/>
  <c r="R4" i="2"/>
  <c r="BW274" i="2"/>
  <c r="BW80" i="2"/>
  <c r="BX504" i="2"/>
  <c r="S504" i="2" s="1"/>
  <c r="BX414" i="2"/>
  <c r="S414" i="2" s="1"/>
  <c r="BQ6" i="2"/>
  <c r="BX214" i="2" s="1"/>
  <c r="S214" i="2" s="1"/>
  <c r="BD2" i="2"/>
  <c r="BW499" i="2"/>
  <c r="BW331" i="2"/>
  <c r="BW183" i="2"/>
  <c r="BW417" i="2"/>
  <c r="BX292" i="2"/>
  <c r="S292" i="2" s="1"/>
  <c r="BW301" i="2"/>
  <c r="BW526" i="2"/>
  <c r="BW24" i="2"/>
  <c r="BX263" i="2"/>
  <c r="S263" i="2" s="1"/>
  <c r="BW194" i="2"/>
  <c r="BX418" i="2"/>
  <c r="S418" i="2" s="1"/>
  <c r="BX294" i="2"/>
  <c r="S294" i="2" s="1"/>
  <c r="BX158" i="2"/>
  <c r="S158" i="2" s="1"/>
  <c r="BX395" i="2"/>
  <c r="S395" i="2" s="1"/>
  <c r="BW537" i="2" l="1"/>
  <c r="BW271" i="2"/>
  <c r="BX181" i="2"/>
  <c r="S181" i="2" s="1"/>
  <c r="BW357" i="2"/>
  <c r="BW8" i="2"/>
  <c r="BW333" i="2"/>
  <c r="BX90" i="2"/>
  <c r="S90" i="2" s="1"/>
  <c r="BW190" i="2"/>
  <c r="BX148" i="2"/>
  <c r="S148" i="2" s="1"/>
  <c r="BW521" i="2"/>
  <c r="BW161" i="2"/>
  <c r="BX488" i="2"/>
  <c r="S488" i="2" s="1"/>
  <c r="BX155" i="2"/>
  <c r="S155" i="2" s="1"/>
  <c r="BW267" i="2"/>
  <c r="BW530" i="2"/>
  <c r="BX270" i="2"/>
  <c r="S270" i="2" s="1"/>
  <c r="BW403" i="2"/>
  <c r="BW487" i="2"/>
  <c r="BX454" i="2"/>
  <c r="S454" i="2" s="1"/>
  <c r="BX113" i="2"/>
  <c r="S113" i="2" s="1"/>
  <c r="BX223" i="2"/>
  <c r="S223" i="2" s="1"/>
  <c r="BX259" i="2"/>
  <c r="S259" i="2" s="1"/>
  <c r="BW113" i="2"/>
  <c r="BX439" i="2"/>
  <c r="S439" i="2" s="1"/>
  <c r="BX35" i="2"/>
  <c r="S35" i="2" s="1"/>
  <c r="BW314" i="2"/>
  <c r="BW514" i="2"/>
  <c r="BX249" i="2"/>
  <c r="S249" i="2" s="1"/>
  <c r="BX264" i="2"/>
  <c r="S264" i="2" s="1"/>
  <c r="BX112" i="2"/>
  <c r="S112" i="2" s="1"/>
  <c r="BW197" i="2"/>
  <c r="BX441" i="2"/>
  <c r="S441" i="2" s="1"/>
  <c r="BW300" i="2"/>
  <c r="BW350" i="2"/>
  <c r="BX41" i="2"/>
  <c r="S41" i="2" s="1"/>
  <c r="BX255" i="2"/>
  <c r="S255" i="2" s="1"/>
  <c r="BX101" i="2"/>
  <c r="S101" i="2" s="1"/>
  <c r="BW488" i="2"/>
  <c r="BX147" i="2"/>
  <c r="S147" i="2" s="1"/>
  <c r="BW185" i="2"/>
  <c r="BW343" i="2"/>
  <c r="BX496" i="2"/>
  <c r="S496" i="2" s="1"/>
  <c r="BW124" i="2"/>
  <c r="BW86" i="2"/>
  <c r="BW459" i="2"/>
  <c r="BW458" i="2"/>
  <c r="BX298" i="2"/>
  <c r="S298" i="2" s="1"/>
  <c r="BW20" i="2"/>
  <c r="BX248" i="2"/>
  <c r="S248" i="2" s="1"/>
  <c r="BW120" i="2"/>
  <c r="BW515" i="2"/>
  <c r="BX396" i="2"/>
  <c r="S396" i="2" s="1"/>
  <c r="BW67" i="2"/>
  <c r="BW311" i="2"/>
  <c r="BX383" i="2"/>
  <c r="S383" i="2" s="1"/>
  <c r="BW323" i="2"/>
  <c r="BW179" i="2"/>
  <c r="BX239" i="2"/>
  <c r="S239" i="2" s="1"/>
  <c r="BX442" i="2"/>
  <c r="S442" i="2" s="1"/>
  <c r="BW316" i="2"/>
  <c r="BX284" i="2"/>
  <c r="S284" i="2" s="1"/>
  <c r="BW27" i="2"/>
  <c r="BX364" i="2"/>
  <c r="S364" i="2" s="1"/>
  <c r="BW134" i="2"/>
  <c r="BX531" i="2"/>
  <c r="S531" i="2" s="1"/>
  <c r="BX210" i="2"/>
  <c r="S210" i="2" s="1"/>
  <c r="BX175" i="2"/>
  <c r="S175" i="2" s="1"/>
  <c r="BW511" i="2"/>
  <c r="BW471" i="2"/>
  <c r="BX461" i="2"/>
  <c r="S461" i="2" s="1"/>
  <c r="BX355" i="2"/>
  <c r="S355" i="2" s="1"/>
  <c r="BW453" i="2"/>
  <c r="BX500" i="2"/>
  <c r="S500" i="2" s="1"/>
  <c r="BX50" i="2"/>
  <c r="S50" i="2" s="1"/>
  <c r="BW219" i="2"/>
  <c r="BW518" i="2"/>
  <c r="BW307" i="2"/>
  <c r="BW318" i="2"/>
  <c r="BX401" i="2"/>
  <c r="S401" i="2" s="1"/>
  <c r="BX434" i="2"/>
  <c r="S434" i="2" s="1"/>
  <c r="BW18" i="2"/>
  <c r="BX59" i="2"/>
  <c r="S59" i="2" s="1"/>
  <c r="BX24" i="2"/>
  <c r="S24" i="2" s="1"/>
  <c r="BX468" i="2"/>
  <c r="S468" i="2" s="1"/>
  <c r="BW398" i="2"/>
  <c r="BW240" i="2"/>
  <c r="BX287" i="2"/>
  <c r="S287" i="2" s="1"/>
  <c r="BW173" i="2"/>
  <c r="BW379" i="2"/>
  <c r="BX186" i="2"/>
  <c r="S186" i="2" s="1"/>
  <c r="BW455" i="2"/>
  <c r="BX71" i="2"/>
  <c r="S71" i="2" s="1"/>
  <c r="BW534" i="2"/>
  <c r="BX523" i="2"/>
  <c r="S523" i="2" s="1"/>
  <c r="BW390" i="2"/>
  <c r="BX351" i="2"/>
  <c r="S351" i="2" s="1"/>
  <c r="BX150" i="2"/>
  <c r="S150" i="2" s="1"/>
  <c r="BW363" i="2"/>
  <c r="BX324" i="2"/>
  <c r="S324" i="2" s="1"/>
  <c r="BX131" i="2"/>
  <c r="S131" i="2" s="1"/>
  <c r="BW12" i="2"/>
  <c r="BW92" i="2"/>
  <c r="BW522" i="2"/>
  <c r="BW139" i="2"/>
  <c r="BX110" i="2"/>
  <c r="S110" i="2" s="1"/>
  <c r="BX301" i="2"/>
  <c r="S301" i="2" s="1"/>
  <c r="BW258" i="2"/>
  <c r="BX314" i="2"/>
  <c r="S314" i="2" s="1"/>
  <c r="BX225" i="2"/>
  <c r="S225" i="2" s="1"/>
  <c r="BW90" i="2"/>
  <c r="BX322" i="2"/>
  <c r="S322" i="2" s="1"/>
  <c r="BW292" i="2"/>
  <c r="BX216" i="2"/>
  <c r="S216" i="2" s="1"/>
  <c r="BW196" i="2"/>
  <c r="BW209" i="2"/>
  <c r="BX385" i="2"/>
  <c r="S385" i="2" s="1"/>
  <c r="BX289" i="2"/>
  <c r="S289" i="2" s="1"/>
  <c r="BW475" i="2"/>
  <c r="BX303" i="2"/>
  <c r="S303" i="2" s="1"/>
  <c r="BW411" i="2"/>
  <c r="BW204" i="2"/>
  <c r="BX365" i="2"/>
  <c r="S365" i="2" s="1"/>
  <c r="BW483" i="2"/>
  <c r="BX246" i="2"/>
  <c r="S246" i="2" s="1"/>
  <c r="BX431" i="2"/>
  <c r="S431" i="2" s="1"/>
  <c r="BW326" i="2"/>
  <c r="BX250" i="2"/>
  <c r="S250" i="2" s="1"/>
  <c r="BW427" i="2"/>
  <c r="BX37" i="2"/>
  <c r="S37" i="2" s="1"/>
  <c r="BW349" i="2"/>
  <c r="BX149" i="2"/>
  <c r="S149" i="2" s="1"/>
  <c r="BX167" i="2"/>
  <c r="S167" i="2" s="1"/>
  <c r="BX26" i="2"/>
  <c r="S26" i="2" s="1"/>
  <c r="I22" i="5" s="1"/>
  <c r="BW474" i="2"/>
  <c r="BW242" i="2"/>
  <c r="BW123" i="2"/>
  <c r="BX30" i="2"/>
  <c r="S30" i="2" s="1"/>
  <c r="BX278" i="2"/>
  <c r="S278" i="2" s="1"/>
  <c r="BW302" i="2"/>
  <c r="BX308" i="2"/>
  <c r="S308" i="2" s="1"/>
  <c r="BW532" i="2"/>
  <c r="BW39" i="2"/>
  <c r="BX432" i="2"/>
  <c r="S432" i="2" s="1"/>
  <c r="BX400" i="2"/>
  <c r="S400" i="2" s="1"/>
  <c r="BX247" i="2"/>
  <c r="S247" i="2" s="1"/>
  <c r="BW479" i="2"/>
  <c r="BW368" i="2"/>
  <c r="BW175" i="2"/>
  <c r="BX505" i="2"/>
  <c r="S505" i="2" s="1"/>
  <c r="BX130" i="2"/>
  <c r="S130" i="2" s="1"/>
  <c r="BW235" i="2"/>
  <c r="BX506" i="2"/>
  <c r="S506" i="2" s="1"/>
  <c r="BW88" i="2"/>
  <c r="BW478" i="2"/>
  <c r="BX57" i="2"/>
  <c r="S57" i="2" s="1"/>
  <c r="BX84" i="2"/>
  <c r="S84" i="2" s="1"/>
  <c r="BX495" i="2"/>
  <c r="S495" i="2" s="1"/>
  <c r="BW218" i="2"/>
  <c r="BW457" i="2"/>
  <c r="BX296" i="2"/>
  <c r="S296" i="2" s="1"/>
  <c r="BW352" i="2"/>
  <c r="BX512" i="2"/>
  <c r="S512" i="2" s="1"/>
  <c r="BW406" i="2"/>
  <c r="BW287" i="2"/>
  <c r="BX121" i="2"/>
  <c r="S121" i="2" s="1"/>
  <c r="BX12" i="2"/>
  <c r="S12" i="2" s="1"/>
  <c r="BW408" i="2"/>
  <c r="BX466" i="2"/>
  <c r="S466" i="2" s="1"/>
  <c r="BX152" i="2"/>
  <c r="S152" i="2" s="1"/>
  <c r="BW121" i="2"/>
  <c r="BW45" i="2"/>
  <c r="BX330" i="2"/>
  <c r="S330" i="2" s="1"/>
  <c r="BX222" i="2"/>
  <c r="S222" i="2" s="1"/>
  <c r="BX285" i="2"/>
  <c r="S285" i="2" s="1"/>
  <c r="BX266" i="2"/>
  <c r="S266" i="2" s="1"/>
  <c r="BW255" i="2"/>
  <c r="BX415" i="2"/>
  <c r="S415" i="2" s="1"/>
  <c r="BW476" i="2"/>
  <c r="BW397" i="2"/>
  <c r="BX280" i="2"/>
  <c r="S280" i="2" s="1"/>
  <c r="BW26" i="2"/>
  <c r="BX143" i="2"/>
  <c r="S143" i="2" s="1"/>
  <c r="BX125" i="2"/>
  <c r="S125" i="2" s="1"/>
  <c r="BX522" i="2"/>
  <c r="S522" i="2" s="1"/>
  <c r="BW122" i="2"/>
  <c r="BW289" i="2"/>
  <c r="BX74" i="2"/>
  <c r="S74" i="2" s="1"/>
  <c r="BX370" i="2"/>
  <c r="S370" i="2" s="1"/>
  <c r="BX92" i="2"/>
  <c r="S92" i="2" s="1"/>
  <c r="BX469" i="2"/>
  <c r="S469" i="2" s="1"/>
  <c r="L144" i="17"/>
  <c r="M144" i="17" s="1" a="1"/>
  <c r="M144" i="17" s="1"/>
  <c r="M143" i="17" a="1"/>
  <c r="M143" i="17" s="1"/>
  <c r="BW354" i="2"/>
  <c r="BX182" i="2"/>
  <c r="S182" i="2" s="1"/>
  <c r="BX116" i="2"/>
  <c r="S116" i="2" s="1"/>
  <c r="BW58" i="2"/>
  <c r="BR6" i="2"/>
  <c r="BE2" i="2"/>
  <c r="BX107" i="2"/>
  <c r="S107" i="2" s="1"/>
  <c r="BX144" i="2"/>
  <c r="S144" i="2" s="1"/>
  <c r="BW308" i="2"/>
  <c r="BW224" i="2"/>
  <c r="BX102" i="2"/>
  <c r="S102" i="2" s="1"/>
  <c r="I23" i="8"/>
  <c r="G24" i="5"/>
  <c r="G23" i="8" s="1"/>
  <c r="AS531" i="2"/>
  <c r="AS536" i="2"/>
  <c r="AS533" i="2"/>
  <c r="AS530" i="2"/>
  <c r="AS535" i="2"/>
  <c r="AS532" i="2"/>
  <c r="AS537" i="2"/>
  <c r="AS529" i="2"/>
  <c r="AS534" i="2"/>
  <c r="AS527" i="2"/>
  <c r="AS524" i="2"/>
  <c r="AS521" i="2"/>
  <c r="AS518" i="2"/>
  <c r="AS526" i="2"/>
  <c r="AS523" i="2"/>
  <c r="AS525" i="2"/>
  <c r="AS528" i="2"/>
  <c r="AS522" i="2"/>
  <c r="AS516" i="2"/>
  <c r="AS513" i="2"/>
  <c r="AS519" i="2"/>
  <c r="AS515" i="2"/>
  <c r="AS512" i="2"/>
  <c r="AS514" i="2"/>
  <c r="AS520" i="2"/>
  <c r="AS517" i="2"/>
  <c r="AS511" i="2"/>
  <c r="AS510" i="2"/>
  <c r="AS505" i="2"/>
  <c r="AS497" i="2"/>
  <c r="AS502" i="2"/>
  <c r="AS508" i="2"/>
  <c r="AS507" i="2"/>
  <c r="AS499" i="2"/>
  <c r="AS504" i="2"/>
  <c r="AS501" i="2"/>
  <c r="AS506" i="2"/>
  <c r="AS509" i="2"/>
  <c r="AS503" i="2"/>
  <c r="AS500" i="2"/>
  <c r="AS490" i="2"/>
  <c r="AS482" i="2"/>
  <c r="AS479" i="2"/>
  <c r="AS498" i="2"/>
  <c r="AS495" i="2"/>
  <c r="AS487" i="2"/>
  <c r="AS492" i="2"/>
  <c r="AS484" i="2"/>
  <c r="AS481" i="2"/>
  <c r="AS489" i="2"/>
  <c r="AS478" i="2"/>
  <c r="AS494" i="2"/>
  <c r="AS486" i="2"/>
  <c r="AS475" i="2"/>
  <c r="AS496" i="2"/>
  <c r="AS488" i="2"/>
  <c r="AS477" i="2"/>
  <c r="AS493" i="2"/>
  <c r="AS485" i="2"/>
  <c r="AS474" i="2"/>
  <c r="AS491" i="2"/>
  <c r="AS473" i="2"/>
  <c r="AS466" i="2"/>
  <c r="AS458" i="2"/>
  <c r="AS472" i="2"/>
  <c r="AS463" i="2"/>
  <c r="AS471" i="2"/>
  <c r="AS468" i="2"/>
  <c r="AS460" i="2"/>
  <c r="AS483" i="2"/>
  <c r="AS465" i="2"/>
  <c r="AS457" i="2"/>
  <c r="AS470" i="2"/>
  <c r="AS462" i="2"/>
  <c r="AS480" i="2"/>
  <c r="AS467" i="2"/>
  <c r="AS459" i="2"/>
  <c r="AS464" i="2"/>
  <c r="AS456" i="2"/>
  <c r="AS476" i="2"/>
  <c r="AS469" i="2"/>
  <c r="AS461" i="2"/>
  <c r="AS454" i="2"/>
  <c r="AS453" i="2"/>
  <c r="AS438" i="2"/>
  <c r="AS452" i="2"/>
  <c r="AS449" i="2"/>
  <c r="AS445" i="2"/>
  <c r="AS441" i="2"/>
  <c r="AS435" i="2"/>
  <c r="AS429" i="2"/>
  <c r="AS432" i="2"/>
  <c r="AS448" i="2"/>
  <c r="AS444" i="2"/>
  <c r="AS440" i="2"/>
  <c r="AS437" i="2"/>
  <c r="AS455" i="2"/>
  <c r="AS447" i="2"/>
  <c r="AS443" i="2"/>
  <c r="AS439" i="2"/>
  <c r="AS451" i="2"/>
  <c r="AS436" i="2"/>
  <c r="AS450" i="2"/>
  <c r="AS446" i="2"/>
  <c r="AS442" i="2"/>
  <c r="AS433" i="2"/>
  <c r="AS421" i="2"/>
  <c r="AS413" i="2"/>
  <c r="AS431" i="2"/>
  <c r="AS430" i="2"/>
  <c r="AS427" i="2"/>
  <c r="AS418" i="2"/>
  <c r="AS410" i="2"/>
  <c r="AS423" i="2"/>
  <c r="AS415" i="2"/>
  <c r="AS407" i="2"/>
  <c r="AS426" i="2"/>
  <c r="AS420" i="2"/>
  <c r="AS417" i="2"/>
  <c r="AS434" i="2"/>
  <c r="AS425" i="2"/>
  <c r="AS422" i="2"/>
  <c r="AS414" i="2"/>
  <c r="AS428" i="2"/>
  <c r="AS419" i="2"/>
  <c r="AS411" i="2"/>
  <c r="AS424" i="2"/>
  <c r="AS416" i="2"/>
  <c r="AS404" i="2"/>
  <c r="AS396" i="2"/>
  <c r="AS388" i="2"/>
  <c r="AS408" i="2"/>
  <c r="AS401" i="2"/>
  <c r="AS393" i="2"/>
  <c r="AS406" i="2"/>
  <c r="AS398" i="2"/>
  <c r="AS390" i="2"/>
  <c r="AS412" i="2"/>
  <c r="AS403" i="2"/>
  <c r="AS395" i="2"/>
  <c r="AS387" i="2"/>
  <c r="AS409" i="2"/>
  <c r="AS405" i="2"/>
  <c r="AS397" i="2"/>
  <c r="AS389" i="2"/>
  <c r="AS402" i="2"/>
  <c r="AS394" i="2"/>
  <c r="AS399" i="2"/>
  <c r="AS391" i="2"/>
  <c r="AS385" i="2"/>
  <c r="AS384" i="2"/>
  <c r="AS376" i="2"/>
  <c r="AS368" i="2"/>
  <c r="AS400" i="2"/>
  <c r="AS386" i="2"/>
  <c r="AS381" i="2"/>
  <c r="AS373" i="2"/>
  <c r="AS365" i="2"/>
  <c r="AS378" i="2"/>
  <c r="AS370" i="2"/>
  <c r="AS383" i="2"/>
  <c r="AS375" i="2"/>
  <c r="AS367" i="2"/>
  <c r="AS392" i="2"/>
  <c r="AS380" i="2"/>
  <c r="AS372" i="2"/>
  <c r="AS364" i="2"/>
  <c r="AS377" i="2"/>
  <c r="AS369" i="2"/>
  <c r="AS382" i="2"/>
  <c r="AS374" i="2"/>
  <c r="AS366" i="2"/>
  <c r="AS379" i="2"/>
  <c r="AS371" i="2"/>
  <c r="AS356" i="2"/>
  <c r="AS348" i="2"/>
  <c r="AS340" i="2"/>
  <c r="AS361" i="2"/>
  <c r="AS353" i="2"/>
  <c r="AS345" i="2"/>
  <c r="AS358" i="2"/>
  <c r="AS355" i="2"/>
  <c r="AS347" i="2"/>
  <c r="AS360" i="2"/>
  <c r="AS352" i="2"/>
  <c r="AS344" i="2"/>
  <c r="AS357" i="2"/>
  <c r="AS349" i="2"/>
  <c r="AS341" i="2"/>
  <c r="AS362" i="2"/>
  <c r="AS354" i="2"/>
  <c r="AS346" i="2"/>
  <c r="AS363" i="2"/>
  <c r="AS359" i="2"/>
  <c r="AS351" i="2"/>
  <c r="AS343" i="2"/>
  <c r="AS339" i="2"/>
  <c r="AS333" i="2"/>
  <c r="AS325" i="2"/>
  <c r="AS350" i="2"/>
  <c r="AS338" i="2"/>
  <c r="AS330" i="2"/>
  <c r="AS322" i="2"/>
  <c r="AS335" i="2"/>
  <c r="AS327" i="2"/>
  <c r="AS319" i="2"/>
  <c r="AS332" i="2"/>
  <c r="AS337" i="2"/>
  <c r="AS329" i="2"/>
  <c r="AS321" i="2"/>
  <c r="AS342" i="2"/>
  <c r="AS334" i="2"/>
  <c r="AS326" i="2"/>
  <c r="AS318" i="2"/>
  <c r="AS331" i="2"/>
  <c r="AS323" i="2"/>
  <c r="AS336" i="2"/>
  <c r="AS328" i="2"/>
  <c r="AS320" i="2"/>
  <c r="AS316" i="2"/>
  <c r="AS309" i="2"/>
  <c r="AS301" i="2"/>
  <c r="AS293" i="2"/>
  <c r="AS314" i="2"/>
  <c r="AS306" i="2"/>
  <c r="AS298" i="2"/>
  <c r="AS290" i="2"/>
  <c r="AS282" i="2"/>
  <c r="AS311" i="2"/>
  <c r="AS303" i="2"/>
  <c r="AS295" i="2"/>
  <c r="AS308" i="2"/>
  <c r="AS300" i="2"/>
  <c r="AS292" i="2"/>
  <c r="AS284" i="2"/>
  <c r="AS324" i="2"/>
  <c r="AS313" i="2"/>
  <c r="AS305" i="2"/>
  <c r="AS297" i="2"/>
  <c r="AS289" i="2"/>
  <c r="AS281" i="2"/>
  <c r="AS273" i="2"/>
  <c r="AS317" i="2"/>
  <c r="AS310" i="2"/>
  <c r="AS302" i="2"/>
  <c r="AS294" i="2"/>
  <c r="AS286" i="2"/>
  <c r="AS278" i="2"/>
  <c r="AS315" i="2"/>
  <c r="AS307" i="2"/>
  <c r="AS299" i="2"/>
  <c r="AS291" i="2"/>
  <c r="AS283" i="2"/>
  <c r="AS275" i="2"/>
  <c r="AS312" i="2"/>
  <c r="AS304" i="2"/>
  <c r="AS287" i="2"/>
  <c r="AS258" i="2"/>
  <c r="AS242" i="2"/>
  <c r="AS234" i="2"/>
  <c r="AS296" i="2"/>
  <c r="AS279" i="2"/>
  <c r="AS272" i="2"/>
  <c r="AS266" i="2"/>
  <c r="AS263" i="2"/>
  <c r="AS255" i="2"/>
  <c r="AS252" i="2"/>
  <c r="AS248" i="2"/>
  <c r="AS239" i="2"/>
  <c r="AS231" i="2"/>
  <c r="AS288" i="2"/>
  <c r="AS277" i="2"/>
  <c r="AS260" i="2"/>
  <c r="AS244" i="2"/>
  <c r="AS236" i="2"/>
  <c r="AS285" i="2"/>
  <c r="AS280" i="2"/>
  <c r="AS274" i="2"/>
  <c r="AS269" i="2"/>
  <c r="AS265" i="2"/>
  <c r="AS257" i="2"/>
  <c r="AS251" i="2"/>
  <c r="AS247" i="2"/>
  <c r="AS241" i="2"/>
  <c r="AS233" i="2"/>
  <c r="AS262" i="2"/>
  <c r="AS254" i="2"/>
  <c r="AS271" i="2"/>
  <c r="AS259" i="2"/>
  <c r="AS250" i="2"/>
  <c r="AS246" i="2"/>
  <c r="AS243" i="2"/>
  <c r="AS235" i="2"/>
  <c r="AS276" i="2"/>
  <c r="AS270" i="2"/>
  <c r="AS268" i="2"/>
  <c r="AS267" i="2"/>
  <c r="AS264" i="2"/>
  <c r="AS256" i="2"/>
  <c r="AS253" i="2"/>
  <c r="AS240" i="2"/>
  <c r="AS261" i="2"/>
  <c r="AS230" i="2"/>
  <c r="AS222" i="2"/>
  <c r="AS219" i="2"/>
  <c r="AS205" i="2"/>
  <c r="AS202" i="2"/>
  <c r="AS191" i="2"/>
  <c r="AS227" i="2"/>
  <c r="AS216" i="2"/>
  <c r="AS210" i="2"/>
  <c r="AS199" i="2"/>
  <c r="AS196" i="2"/>
  <c r="AS245" i="2"/>
  <c r="AS237" i="2"/>
  <c r="AS224" i="2"/>
  <c r="AS213" i="2"/>
  <c r="AS207" i="2"/>
  <c r="AS193" i="2"/>
  <c r="AS229" i="2"/>
  <c r="AS221" i="2"/>
  <c r="AS218" i="2"/>
  <c r="AS204" i="2"/>
  <c r="AS201" i="2"/>
  <c r="AS190" i="2"/>
  <c r="AS238" i="2"/>
  <c r="AS232" i="2"/>
  <c r="AS226" i="2"/>
  <c r="AS215" i="2"/>
  <c r="AS212" i="2"/>
  <c r="AS209" i="2"/>
  <c r="AS198" i="2"/>
  <c r="AS195" i="2"/>
  <c r="AS187" i="2"/>
  <c r="AS249" i="2"/>
  <c r="AS223" i="2"/>
  <c r="AS220" i="2"/>
  <c r="AS206" i="2"/>
  <c r="AS192" i="2"/>
  <c r="AS228" i="2"/>
  <c r="AS217" i="2"/>
  <c r="AS203" i="2"/>
  <c r="AS200" i="2"/>
  <c r="AS189" i="2"/>
  <c r="AS225" i="2"/>
  <c r="AS214" i="2"/>
  <c r="AS211" i="2"/>
  <c r="AS208" i="2"/>
  <c r="AS197" i="2"/>
  <c r="AS194" i="2"/>
  <c r="AS177" i="2"/>
  <c r="AS169" i="2"/>
  <c r="AS161" i="2"/>
  <c r="AS147" i="2"/>
  <c r="AS144" i="2"/>
  <c r="AS136" i="2"/>
  <c r="AS188" i="2"/>
  <c r="AS182" i="2"/>
  <c r="AS174" i="2"/>
  <c r="AS166" i="2"/>
  <c r="AS158" i="2"/>
  <c r="AS179" i="2"/>
  <c r="AS171" i="2"/>
  <c r="AS163" i="2"/>
  <c r="AS155" i="2"/>
  <c r="AS152" i="2"/>
  <c r="AS149" i="2"/>
  <c r="AS146" i="2"/>
  <c r="AS186" i="2"/>
  <c r="AS185" i="2"/>
  <c r="AS176" i="2"/>
  <c r="AS168" i="2"/>
  <c r="AS160" i="2"/>
  <c r="AS143" i="2"/>
  <c r="AS181" i="2"/>
  <c r="AS173" i="2"/>
  <c r="AS165" i="2"/>
  <c r="AS157" i="2"/>
  <c r="AS178" i="2"/>
  <c r="AS170" i="2"/>
  <c r="AS162" i="2"/>
  <c r="AS154" i="2"/>
  <c r="AS151" i="2"/>
  <c r="AS148" i="2"/>
  <c r="AS145" i="2"/>
  <c r="AS184" i="2"/>
  <c r="AS183" i="2"/>
  <c r="AS175" i="2"/>
  <c r="AS167" i="2"/>
  <c r="AS159" i="2"/>
  <c r="AS142" i="2"/>
  <c r="AS180" i="2"/>
  <c r="AS172" i="2"/>
  <c r="AS164" i="2"/>
  <c r="AS156" i="2"/>
  <c r="AS153" i="2"/>
  <c r="AS150" i="2"/>
  <c r="AS139" i="2"/>
  <c r="AS133" i="2"/>
  <c r="AS125" i="2"/>
  <c r="AS117" i="2"/>
  <c r="AS108" i="2"/>
  <c r="AS100" i="2"/>
  <c r="AS92" i="2"/>
  <c r="AS141" i="2"/>
  <c r="AS130" i="2"/>
  <c r="AS122" i="2"/>
  <c r="AS114" i="2"/>
  <c r="AS111" i="2"/>
  <c r="AS105" i="2"/>
  <c r="AS97" i="2"/>
  <c r="AS89" i="2"/>
  <c r="AS127" i="2"/>
  <c r="AS119" i="2"/>
  <c r="AS102" i="2"/>
  <c r="AS94" i="2"/>
  <c r="AS132" i="2"/>
  <c r="AS124" i="2"/>
  <c r="AS116" i="2"/>
  <c r="AS110" i="2"/>
  <c r="AS107" i="2"/>
  <c r="AS138" i="2"/>
  <c r="AS129" i="2"/>
  <c r="AS121" i="2"/>
  <c r="AS113" i="2"/>
  <c r="AS104" i="2"/>
  <c r="AS140" i="2"/>
  <c r="AS137" i="2"/>
  <c r="AS135" i="2"/>
  <c r="AS134" i="2"/>
  <c r="AS126" i="2"/>
  <c r="AS118" i="2"/>
  <c r="AS109" i="2"/>
  <c r="AS101" i="2"/>
  <c r="AS131" i="2"/>
  <c r="AS123" i="2"/>
  <c r="AS115" i="2"/>
  <c r="AS106" i="2"/>
  <c r="AS98" i="2"/>
  <c r="AS128" i="2"/>
  <c r="AS120" i="2"/>
  <c r="AS112" i="2"/>
  <c r="AS103" i="2"/>
  <c r="AS95" i="2"/>
  <c r="AS96" i="2"/>
  <c r="AS76" i="2"/>
  <c r="AS68" i="2"/>
  <c r="AS65" i="2"/>
  <c r="AS51" i="2"/>
  <c r="AS99" i="2"/>
  <c r="AS85" i="2"/>
  <c r="AS79" i="2"/>
  <c r="AS73" i="2"/>
  <c r="AS91" i="2"/>
  <c r="AS90" i="2"/>
  <c r="AS82" i="2"/>
  <c r="AS70" i="2"/>
  <c r="AS67" i="2"/>
  <c r="AS59" i="2"/>
  <c r="AS53" i="2"/>
  <c r="AS88" i="2"/>
  <c r="AS78" i="2"/>
  <c r="AS75" i="2"/>
  <c r="AS64" i="2"/>
  <c r="AS87" i="2"/>
  <c r="AS84" i="2"/>
  <c r="AS81" i="2"/>
  <c r="AS72" i="2"/>
  <c r="AS61" i="2"/>
  <c r="AS55" i="2"/>
  <c r="AS69" i="2"/>
  <c r="AS66" i="2"/>
  <c r="AS58" i="2"/>
  <c r="AS52" i="2"/>
  <c r="AS80" i="2"/>
  <c r="AS77" i="2"/>
  <c r="AS74" i="2"/>
  <c r="AS63" i="2"/>
  <c r="AS49" i="2"/>
  <c r="AS93" i="2"/>
  <c r="AS86" i="2"/>
  <c r="AS83" i="2"/>
  <c r="AS71" i="2"/>
  <c r="AS60" i="2"/>
  <c r="AS57" i="2"/>
  <c r="AS54" i="2"/>
  <c r="AS47" i="2"/>
  <c r="AS33" i="2"/>
  <c r="AS27" i="2"/>
  <c r="AS15" i="2"/>
  <c r="BF6" i="2"/>
  <c r="AS42" i="2"/>
  <c r="AS38" i="2"/>
  <c r="AS24" i="2"/>
  <c r="AS21" i="2"/>
  <c r="AS18" i="2"/>
  <c r="AS12" i="2"/>
  <c r="AS9" i="2"/>
  <c r="AS44" i="2"/>
  <c r="AS41" i="2"/>
  <c r="AS35" i="2"/>
  <c r="AS29" i="2"/>
  <c r="AS62" i="2"/>
  <c r="AS45" i="2"/>
  <c r="AS43" i="2"/>
  <c r="AS32" i="2"/>
  <c r="AS26" i="2"/>
  <c r="AS23" i="2"/>
  <c r="AS20" i="2"/>
  <c r="AS17" i="2"/>
  <c r="AS14" i="2"/>
  <c r="AS40" i="2"/>
  <c r="AS37" i="2"/>
  <c r="AS11" i="2"/>
  <c r="AS8" i="2"/>
  <c r="AS48" i="2"/>
  <c r="AS34" i="2"/>
  <c r="AS31" i="2"/>
  <c r="AS28" i="2"/>
  <c r="AS56" i="2"/>
  <c r="AS46" i="2"/>
  <c r="AS39" i="2"/>
  <c r="AS25" i="2"/>
  <c r="AS22" i="2"/>
  <c r="AS19" i="2"/>
  <c r="AS16" i="2"/>
  <c r="AS13" i="2"/>
  <c r="AS50" i="2"/>
  <c r="AS36" i="2"/>
  <c r="AS30" i="2"/>
  <c r="AS10" i="2"/>
  <c r="AF539" i="2"/>
  <c r="BX310" i="2"/>
  <c r="S310" i="2" s="1"/>
  <c r="BX474" i="2"/>
  <c r="S474" i="2" s="1"/>
  <c r="BX98" i="2"/>
  <c r="S98" i="2" s="1"/>
  <c r="BX189" i="2"/>
  <c r="S189" i="2" s="1"/>
  <c r="BW360" i="2"/>
  <c r="I25" i="8"/>
  <c r="G26" i="5"/>
  <c r="G25" i="8" s="1"/>
  <c r="BW164" i="2"/>
  <c r="BW66" i="2"/>
  <c r="BX463" i="2"/>
  <c r="S463" i="2" s="1"/>
  <c r="BX104" i="2"/>
  <c r="S104" i="2" s="1"/>
  <c r="BW500" i="2"/>
  <c r="BW322" i="2"/>
  <c r="BW211" i="2"/>
  <c r="BW129" i="2"/>
  <c r="BX533" i="2"/>
  <c r="S533" i="2" s="1"/>
  <c r="BX54" i="2"/>
  <c r="S54" i="2" s="1"/>
  <c r="BX349" i="2"/>
  <c r="S349" i="2" s="1"/>
  <c r="BX283" i="2"/>
  <c r="S283" i="2" s="1"/>
  <c r="BX407" i="2"/>
  <c r="S407" i="2" s="1"/>
  <c r="BX151" i="2"/>
  <c r="S151" i="2" s="1"/>
  <c r="BX79" i="2"/>
  <c r="S79" i="2" s="1"/>
  <c r="BW74" i="2"/>
  <c r="BW498" i="2"/>
  <c r="BX356" i="2"/>
  <c r="S356" i="2" s="1"/>
  <c r="BW434" i="2"/>
  <c r="BX332" i="2"/>
  <c r="S332" i="2" s="1"/>
  <c r="BX29" i="2"/>
  <c r="S29" i="2" s="1"/>
  <c r="BX244" i="2"/>
  <c r="S244" i="2" s="1"/>
  <c r="BW384" i="2"/>
  <c r="BX483" i="2"/>
  <c r="S483" i="2" s="1"/>
  <c r="BW378" i="2"/>
  <c r="BX449" i="2"/>
  <c r="S449" i="2" s="1"/>
  <c r="BW440" i="2"/>
  <c r="BX139" i="2"/>
  <c r="S139" i="2" s="1"/>
  <c r="BX467" i="2"/>
  <c r="S467" i="2" s="1"/>
  <c r="BW214" i="2"/>
  <c r="BX438" i="2"/>
  <c r="S438" i="2" s="1"/>
  <c r="BX127" i="2"/>
  <c r="S127" i="2" s="1"/>
  <c r="BX207" i="2"/>
  <c r="S207" i="2" s="1"/>
  <c r="BW293" i="2"/>
  <c r="BW157" i="2"/>
  <c r="BX141" i="2"/>
  <c r="S141" i="2" s="1"/>
  <c r="BW169" i="2"/>
  <c r="BX65" i="2"/>
  <c r="S65" i="2" s="1"/>
  <c r="BX40" i="2"/>
  <c r="S40" i="2" s="1"/>
  <c r="BX229" i="2"/>
  <c r="S229" i="2" s="1"/>
  <c r="BW435" i="2"/>
  <c r="BW431" i="2"/>
  <c r="BW138" i="2"/>
  <c r="BW125" i="2"/>
  <c r="BX68" i="2"/>
  <c r="S68" i="2" s="1"/>
  <c r="BX206" i="2"/>
  <c r="S206" i="2" s="1"/>
  <c r="BX359" i="2"/>
  <c r="S359" i="2" s="1"/>
  <c r="BX464" i="2"/>
  <c r="S464" i="2" s="1"/>
  <c r="BX8" i="2"/>
  <c r="S8" i="2" s="1"/>
  <c r="I21" i="5" s="1"/>
  <c r="BX135" i="2"/>
  <c r="S135" i="2" s="1"/>
  <c r="BW394" i="2"/>
  <c r="BW128" i="2"/>
  <c r="BW184" i="2"/>
  <c r="BX307" i="2"/>
  <c r="S307" i="2" s="1"/>
  <c r="BW100" i="2"/>
  <c r="BW380" i="2"/>
  <c r="BW276" i="2"/>
  <c r="BW13" i="2"/>
  <c r="BW135" i="2"/>
  <c r="BX44" i="2"/>
  <c r="S44" i="2" s="1"/>
  <c r="BW231" i="2"/>
  <c r="BW144" i="2"/>
  <c r="BX78" i="2"/>
  <c r="S78" i="2" s="1"/>
  <c r="BW481" i="2"/>
  <c r="BW82" i="2"/>
  <c r="BX429" i="2"/>
  <c r="S429" i="2" s="1"/>
  <c r="BX140" i="2"/>
  <c r="S140" i="2" s="1"/>
  <c r="BW83" i="2"/>
  <c r="BX281" i="2"/>
  <c r="S281" i="2" s="1"/>
  <c r="BW104" i="2"/>
  <c r="BX153" i="2"/>
  <c r="S153" i="2" s="1"/>
  <c r="BW116" i="2"/>
  <c r="BW158" i="2"/>
  <c r="BW505" i="2"/>
  <c r="BW385" i="2"/>
  <c r="BW463" i="2"/>
  <c r="BW389" i="2"/>
  <c r="BX217" i="2"/>
  <c r="S217" i="2" s="1"/>
  <c r="BX105" i="2"/>
  <c r="S105" i="2" s="1"/>
  <c r="BX136" i="2"/>
  <c r="S136" i="2" s="1"/>
  <c r="BX502" i="2"/>
  <c r="S502" i="2" s="1"/>
  <c r="BX117" i="2"/>
  <c r="S117" i="2" s="1"/>
  <c r="BX317" i="2"/>
  <c r="S317" i="2" s="1"/>
  <c r="BW151" i="2"/>
  <c r="BW421" i="2"/>
  <c r="BW297" i="2"/>
  <c r="BX436" i="2"/>
  <c r="S436" i="2" s="1"/>
  <c r="BW356" i="2"/>
  <c r="BX386" i="2"/>
  <c r="S386" i="2" s="1"/>
  <c r="BW187" i="2"/>
  <c r="BX503" i="2"/>
  <c r="S503" i="2" s="1"/>
  <c r="BX184" i="2"/>
  <c r="S184" i="2" s="1"/>
  <c r="BW226" i="2"/>
  <c r="BW422" i="2"/>
  <c r="BW249" i="2"/>
  <c r="BX21" i="2"/>
  <c r="S21" i="2" s="1"/>
  <c r="BX291" i="2"/>
  <c r="S291" i="2" s="1"/>
  <c r="BW299" i="2"/>
  <c r="BW336" i="2"/>
  <c r="BX260" i="2"/>
  <c r="S260" i="2" s="1"/>
  <c r="BW79" i="2"/>
  <c r="BX86" i="2"/>
  <c r="S86" i="2" s="1"/>
  <c r="BW9" i="2"/>
  <c r="BW29" i="2"/>
  <c r="AG532" i="2"/>
  <c r="AG537" i="2"/>
  <c r="AG534" i="2"/>
  <c r="AG531" i="2"/>
  <c r="AG536" i="2"/>
  <c r="AG533" i="2"/>
  <c r="AG530" i="2"/>
  <c r="AG535" i="2"/>
  <c r="AG528" i="2"/>
  <c r="AG525" i="2"/>
  <c r="AG522" i="2"/>
  <c r="AG519" i="2"/>
  <c r="AG527" i="2"/>
  <c r="AG524" i="2"/>
  <c r="AG521" i="2"/>
  <c r="AG526" i="2"/>
  <c r="AG529" i="2"/>
  <c r="AG523" i="2"/>
  <c r="AG509" i="2"/>
  <c r="AG517" i="2"/>
  <c r="AG514" i="2"/>
  <c r="AG516" i="2"/>
  <c r="AG508" i="2"/>
  <c r="AG518" i="2"/>
  <c r="AG513" i="2"/>
  <c r="AG520" i="2"/>
  <c r="AG515" i="2"/>
  <c r="AG512" i="2"/>
  <c r="AG506" i="2"/>
  <c r="AG498" i="2"/>
  <c r="AG503" i="2"/>
  <c r="AG500" i="2"/>
  <c r="AG505" i="2"/>
  <c r="AG502" i="2"/>
  <c r="AG507" i="2"/>
  <c r="AG499" i="2"/>
  <c r="AG511" i="2"/>
  <c r="AG510" i="2"/>
  <c r="AG504" i="2"/>
  <c r="AG501" i="2"/>
  <c r="AG497" i="2"/>
  <c r="AG491" i="2"/>
  <c r="AG483" i="2"/>
  <c r="AG480" i="2"/>
  <c r="AG496" i="2"/>
  <c r="AG488" i="2"/>
  <c r="AG493" i="2"/>
  <c r="AG485" i="2"/>
  <c r="AG490" i="2"/>
  <c r="AG482" i="2"/>
  <c r="AG479" i="2"/>
  <c r="AG495" i="2"/>
  <c r="AG487" i="2"/>
  <c r="AG476" i="2"/>
  <c r="AG489" i="2"/>
  <c r="AG478" i="2"/>
  <c r="AG494" i="2"/>
  <c r="AG486" i="2"/>
  <c r="AG475" i="2"/>
  <c r="AG467" i="2"/>
  <c r="AG459" i="2"/>
  <c r="AG472" i="2"/>
  <c r="AG464" i="2"/>
  <c r="AG492" i="2"/>
  <c r="AG474" i="2"/>
  <c r="AG469" i="2"/>
  <c r="AG461" i="2"/>
  <c r="AG453" i="2"/>
  <c r="AG466" i="2"/>
  <c r="AG458" i="2"/>
  <c r="AG471" i="2"/>
  <c r="AG463" i="2"/>
  <c r="AG484" i="2"/>
  <c r="AG473" i="2"/>
  <c r="AG468" i="2"/>
  <c r="AG460" i="2"/>
  <c r="AG477" i="2"/>
  <c r="AG465" i="2"/>
  <c r="AG457" i="2"/>
  <c r="AG481" i="2"/>
  <c r="AG470" i="2"/>
  <c r="AG462" i="2"/>
  <c r="AG451" i="2"/>
  <c r="AG447" i="2"/>
  <c r="AG443" i="2"/>
  <c r="AG439" i="2"/>
  <c r="AG455" i="2"/>
  <c r="AG436" i="2"/>
  <c r="AG450" i="2"/>
  <c r="AG446" i="2"/>
  <c r="AG442" i="2"/>
  <c r="AG433" i="2"/>
  <c r="AG452" i="2"/>
  <c r="AG438" i="2"/>
  <c r="AG454" i="2"/>
  <c r="AG449" i="2"/>
  <c r="AG445" i="2"/>
  <c r="AG441" i="2"/>
  <c r="AG435" i="2"/>
  <c r="AG456" i="2"/>
  <c r="AG448" i="2"/>
  <c r="AG444" i="2"/>
  <c r="AG440" i="2"/>
  <c r="AG437" i="2"/>
  <c r="AG434" i="2"/>
  <c r="AG425" i="2"/>
  <c r="AG422" i="2"/>
  <c r="AG414" i="2"/>
  <c r="AG428" i="2"/>
  <c r="AG419" i="2"/>
  <c r="AG411" i="2"/>
  <c r="AG431" i="2"/>
  <c r="AG430" i="2"/>
  <c r="AG424" i="2"/>
  <c r="AG416" i="2"/>
  <c r="AG408" i="2"/>
  <c r="AG432" i="2"/>
  <c r="AG421" i="2"/>
  <c r="AG427" i="2"/>
  <c r="AG418" i="2"/>
  <c r="AG429" i="2"/>
  <c r="AG423" i="2"/>
  <c r="AG415" i="2"/>
  <c r="AG426" i="2"/>
  <c r="AG420" i="2"/>
  <c r="AG412" i="2"/>
  <c r="AG417" i="2"/>
  <c r="AG413" i="2"/>
  <c r="AG405" i="2"/>
  <c r="AG397" i="2"/>
  <c r="AG389" i="2"/>
  <c r="AG402" i="2"/>
  <c r="AG394" i="2"/>
  <c r="AG386" i="2"/>
  <c r="AG407" i="2"/>
  <c r="AG399" i="2"/>
  <c r="AG391" i="2"/>
  <c r="AG404" i="2"/>
  <c r="AG396" i="2"/>
  <c r="AG388" i="2"/>
  <c r="AG409" i="2"/>
  <c r="AG406" i="2"/>
  <c r="AG398" i="2"/>
  <c r="AG390" i="2"/>
  <c r="AG410" i="2"/>
  <c r="AG403" i="2"/>
  <c r="AG395" i="2"/>
  <c r="AG400" i="2"/>
  <c r="AG392" i="2"/>
  <c r="AG385" i="2"/>
  <c r="AG377" i="2"/>
  <c r="AG369" i="2"/>
  <c r="AG382" i="2"/>
  <c r="AG374" i="2"/>
  <c r="AG366" i="2"/>
  <c r="AG379" i="2"/>
  <c r="AG371" i="2"/>
  <c r="AG401" i="2"/>
  <c r="AG384" i="2"/>
  <c r="AG376" i="2"/>
  <c r="AG368" i="2"/>
  <c r="AG387" i="2"/>
  <c r="AG381" i="2"/>
  <c r="AG373" i="2"/>
  <c r="AG365" i="2"/>
  <c r="AG378" i="2"/>
  <c r="AG370" i="2"/>
  <c r="AG393" i="2"/>
  <c r="AG383" i="2"/>
  <c r="AG375" i="2"/>
  <c r="AG367" i="2"/>
  <c r="AG380" i="2"/>
  <c r="AG372" i="2"/>
  <c r="AG363" i="2"/>
  <c r="AG357" i="2"/>
  <c r="AG349" i="2"/>
  <c r="AG341" i="2"/>
  <c r="AG362" i="2"/>
  <c r="AG354" i="2"/>
  <c r="AG346" i="2"/>
  <c r="AG359" i="2"/>
  <c r="AG356" i="2"/>
  <c r="AG348" i="2"/>
  <c r="AG361" i="2"/>
  <c r="AG353" i="2"/>
  <c r="AG345" i="2"/>
  <c r="AG364" i="2"/>
  <c r="AG358" i="2"/>
  <c r="AG350" i="2"/>
  <c r="AG342" i="2"/>
  <c r="AG355" i="2"/>
  <c r="AG347" i="2"/>
  <c r="AG360" i="2"/>
  <c r="AG352" i="2"/>
  <c r="AG344" i="2"/>
  <c r="AG343" i="2"/>
  <c r="AG340" i="2"/>
  <c r="AG334" i="2"/>
  <c r="AG326" i="2"/>
  <c r="AG339" i="2"/>
  <c r="AG331" i="2"/>
  <c r="AG323" i="2"/>
  <c r="AG336" i="2"/>
  <c r="AG328" i="2"/>
  <c r="AG320" i="2"/>
  <c r="AG351" i="2"/>
  <c r="AG333" i="2"/>
  <c r="AG338" i="2"/>
  <c r="AG330" i="2"/>
  <c r="AG322" i="2"/>
  <c r="AG335" i="2"/>
  <c r="AG327" i="2"/>
  <c r="AG319" i="2"/>
  <c r="AG332" i="2"/>
  <c r="AG324" i="2"/>
  <c r="AG337" i="2"/>
  <c r="AG329" i="2"/>
  <c r="AG321" i="2"/>
  <c r="AG310" i="2"/>
  <c r="AG302" i="2"/>
  <c r="AG294" i="2"/>
  <c r="AG316" i="2"/>
  <c r="AG315" i="2"/>
  <c r="AG307" i="2"/>
  <c r="AG299" i="2"/>
  <c r="AG291" i="2"/>
  <c r="AG283" i="2"/>
  <c r="AG312" i="2"/>
  <c r="AG304" i="2"/>
  <c r="AG296" i="2"/>
  <c r="AG309" i="2"/>
  <c r="AG301" i="2"/>
  <c r="AG293" i="2"/>
  <c r="AG285" i="2"/>
  <c r="AG318" i="2"/>
  <c r="AG314" i="2"/>
  <c r="AG306" i="2"/>
  <c r="AG298" i="2"/>
  <c r="AG290" i="2"/>
  <c r="AG282" i="2"/>
  <c r="AG274" i="2"/>
  <c r="AG311" i="2"/>
  <c r="AG303" i="2"/>
  <c r="AG295" i="2"/>
  <c r="AG287" i="2"/>
  <c r="AG279" i="2"/>
  <c r="AG271" i="2"/>
  <c r="AG325" i="2"/>
  <c r="AG317" i="2"/>
  <c r="AG308" i="2"/>
  <c r="AG300" i="2"/>
  <c r="AG292" i="2"/>
  <c r="AG284" i="2"/>
  <c r="AG276" i="2"/>
  <c r="AG313" i="2"/>
  <c r="AG305" i="2"/>
  <c r="AG280" i="2"/>
  <c r="AG259" i="2"/>
  <c r="AG250" i="2"/>
  <c r="AG246" i="2"/>
  <c r="AG243" i="2"/>
  <c r="AG235" i="2"/>
  <c r="AG275" i="2"/>
  <c r="AG272" i="2"/>
  <c r="AG267" i="2"/>
  <c r="AG264" i="2"/>
  <c r="AG256" i="2"/>
  <c r="AG253" i="2"/>
  <c r="AG240" i="2"/>
  <c r="AG232" i="2"/>
  <c r="AG278" i="2"/>
  <c r="AG277" i="2"/>
  <c r="AG273" i="2"/>
  <c r="AG261" i="2"/>
  <c r="AG249" i="2"/>
  <c r="AG245" i="2"/>
  <c r="AG237" i="2"/>
  <c r="AG297" i="2"/>
  <c r="AG258" i="2"/>
  <c r="AG242" i="2"/>
  <c r="AG234" i="2"/>
  <c r="AG286" i="2"/>
  <c r="AG281" i="2"/>
  <c r="AG269" i="2"/>
  <c r="AG266" i="2"/>
  <c r="AG263" i="2"/>
  <c r="AG255" i="2"/>
  <c r="AG252" i="2"/>
  <c r="AG248" i="2"/>
  <c r="AG260" i="2"/>
  <c r="AG244" i="2"/>
  <c r="AG236" i="2"/>
  <c r="AG270" i="2"/>
  <c r="AG265" i="2"/>
  <c r="AG257" i="2"/>
  <c r="AG251" i="2"/>
  <c r="AG247" i="2"/>
  <c r="AG241" i="2"/>
  <c r="AG289" i="2"/>
  <c r="AG288" i="2"/>
  <c r="AG268" i="2"/>
  <c r="AG262" i="2"/>
  <c r="AG223" i="2"/>
  <c r="AG220" i="2"/>
  <c r="AG206" i="2"/>
  <c r="AG192" i="2"/>
  <c r="AG228" i="2"/>
  <c r="AG217" i="2"/>
  <c r="AG203" i="2"/>
  <c r="AG200" i="2"/>
  <c r="AG254" i="2"/>
  <c r="AG239" i="2"/>
  <c r="AG225" i="2"/>
  <c r="AG214" i="2"/>
  <c r="AG211" i="2"/>
  <c r="AG208" i="2"/>
  <c r="AG197" i="2"/>
  <c r="AG194" i="2"/>
  <c r="AG230" i="2"/>
  <c r="AG222" i="2"/>
  <c r="AG219" i="2"/>
  <c r="AG205" i="2"/>
  <c r="AG202" i="2"/>
  <c r="AG191" i="2"/>
  <c r="AG231" i="2"/>
  <c r="AG227" i="2"/>
  <c r="AG216" i="2"/>
  <c r="AG210" i="2"/>
  <c r="AG199" i="2"/>
  <c r="AG196" i="2"/>
  <c r="AG188" i="2"/>
  <c r="AG224" i="2"/>
  <c r="AG213" i="2"/>
  <c r="AG207" i="2"/>
  <c r="AG193" i="2"/>
  <c r="AG229" i="2"/>
  <c r="AG221" i="2"/>
  <c r="AG218" i="2"/>
  <c r="AG204" i="2"/>
  <c r="AG201" i="2"/>
  <c r="AG190" i="2"/>
  <c r="AG238" i="2"/>
  <c r="AG233" i="2"/>
  <c r="AG226" i="2"/>
  <c r="AG215" i="2"/>
  <c r="AG212" i="2"/>
  <c r="AG209" i="2"/>
  <c r="AG198" i="2"/>
  <c r="AG195" i="2"/>
  <c r="AG184" i="2"/>
  <c r="AG178" i="2"/>
  <c r="AG170" i="2"/>
  <c r="AG162" i="2"/>
  <c r="AG154" i="2"/>
  <c r="AG151" i="2"/>
  <c r="AG148" i="2"/>
  <c r="AG145" i="2"/>
  <c r="AG137" i="2"/>
  <c r="AG183" i="2"/>
  <c r="AG175" i="2"/>
  <c r="AG167" i="2"/>
  <c r="AG159" i="2"/>
  <c r="AG186" i="2"/>
  <c r="AG180" i="2"/>
  <c r="AG172" i="2"/>
  <c r="AG164" i="2"/>
  <c r="AG156" i="2"/>
  <c r="AG153" i="2"/>
  <c r="AG150" i="2"/>
  <c r="AG187" i="2"/>
  <c r="AG177" i="2"/>
  <c r="AG169" i="2"/>
  <c r="AG161" i="2"/>
  <c r="AG147" i="2"/>
  <c r="AG144" i="2"/>
  <c r="AG185" i="2"/>
  <c r="AG182" i="2"/>
  <c r="AG174" i="2"/>
  <c r="AG166" i="2"/>
  <c r="AG158" i="2"/>
  <c r="AG189" i="2"/>
  <c r="AG179" i="2"/>
  <c r="AG171" i="2"/>
  <c r="AG163" i="2"/>
  <c r="AG155" i="2"/>
  <c r="AG152" i="2"/>
  <c r="AG149" i="2"/>
  <c r="AG146" i="2"/>
  <c r="AG176" i="2"/>
  <c r="AG168" i="2"/>
  <c r="AG160" i="2"/>
  <c r="AG143" i="2"/>
  <c r="AG181" i="2"/>
  <c r="AG173" i="2"/>
  <c r="AG165" i="2"/>
  <c r="AG157" i="2"/>
  <c r="AG140" i="2"/>
  <c r="AG134" i="2"/>
  <c r="AG126" i="2"/>
  <c r="AG118" i="2"/>
  <c r="AG109" i="2"/>
  <c r="AG101" i="2"/>
  <c r="AG93" i="2"/>
  <c r="AG141" i="2"/>
  <c r="AG139" i="2"/>
  <c r="AG131" i="2"/>
  <c r="AG123" i="2"/>
  <c r="AG115" i="2"/>
  <c r="AG106" i="2"/>
  <c r="AG98" i="2"/>
  <c r="AG90" i="2"/>
  <c r="AG142" i="2"/>
  <c r="AG136" i="2"/>
  <c r="AG128" i="2"/>
  <c r="AG120" i="2"/>
  <c r="AG112" i="2"/>
  <c r="AG103" i="2"/>
  <c r="AG95" i="2"/>
  <c r="AG133" i="2"/>
  <c r="AG125" i="2"/>
  <c r="AG117" i="2"/>
  <c r="AG108" i="2"/>
  <c r="AG130" i="2"/>
  <c r="AG122" i="2"/>
  <c r="AG114" i="2"/>
  <c r="AG111" i="2"/>
  <c r="AG105" i="2"/>
  <c r="AG138" i="2"/>
  <c r="AG127" i="2"/>
  <c r="AG119" i="2"/>
  <c r="AG102" i="2"/>
  <c r="AG132" i="2"/>
  <c r="AG124" i="2"/>
  <c r="AG116" i="2"/>
  <c r="AG110" i="2"/>
  <c r="AG107" i="2"/>
  <c r="AG99" i="2"/>
  <c r="AG91" i="2"/>
  <c r="AG135" i="2"/>
  <c r="AG129" i="2"/>
  <c r="AG121" i="2"/>
  <c r="AG113" i="2"/>
  <c r="AG104" i="2"/>
  <c r="AG96" i="2"/>
  <c r="AG89" i="2"/>
  <c r="AG69" i="2"/>
  <c r="AG66" i="2"/>
  <c r="AG58" i="2"/>
  <c r="AG52" i="2"/>
  <c r="AG92" i="2"/>
  <c r="AG80" i="2"/>
  <c r="AG77" i="2"/>
  <c r="AG74" i="2"/>
  <c r="AG86" i="2"/>
  <c r="AG83" i="2"/>
  <c r="AG71" i="2"/>
  <c r="AG60" i="2"/>
  <c r="AG57" i="2"/>
  <c r="AG54" i="2"/>
  <c r="AG94" i="2"/>
  <c r="AG76" i="2"/>
  <c r="AG68" i="2"/>
  <c r="AG65" i="2"/>
  <c r="AG97" i="2"/>
  <c r="AG85" i="2"/>
  <c r="AG79" i="2"/>
  <c r="AG73" i="2"/>
  <c r="AG62" i="2"/>
  <c r="AG56" i="2"/>
  <c r="AG88" i="2"/>
  <c r="AG82" i="2"/>
  <c r="AG70" i="2"/>
  <c r="AG67" i="2"/>
  <c r="AG59" i="2"/>
  <c r="AG53" i="2"/>
  <c r="AG42" i="2"/>
  <c r="AG100" i="2"/>
  <c r="AG78" i="2"/>
  <c r="AG75" i="2"/>
  <c r="AG64" i="2"/>
  <c r="AG50" i="2"/>
  <c r="AG87" i="2"/>
  <c r="AG84" i="2"/>
  <c r="AG81" i="2"/>
  <c r="AG72" i="2"/>
  <c r="AG61" i="2"/>
  <c r="AG55" i="2"/>
  <c r="AG34" i="2"/>
  <c r="AG31" i="2"/>
  <c r="AG28" i="2"/>
  <c r="AG2" i="2"/>
  <c r="AG51" i="2"/>
  <c r="AG39" i="2"/>
  <c r="AG25" i="2"/>
  <c r="AG22" i="2"/>
  <c r="AG19" i="2"/>
  <c r="AG16" i="2"/>
  <c r="AG13" i="2"/>
  <c r="AT6" i="2"/>
  <c r="AG44" i="2"/>
  <c r="AG36" i="2"/>
  <c r="AG30" i="2"/>
  <c r="AG10" i="2"/>
  <c r="AG33" i="2"/>
  <c r="AG27" i="2"/>
  <c r="AG15" i="2"/>
  <c r="AG45" i="2"/>
  <c r="AG38" i="2"/>
  <c r="AG24" i="2"/>
  <c r="AG21" i="2"/>
  <c r="AG18" i="2"/>
  <c r="AG12" i="2"/>
  <c r="AG9" i="2"/>
  <c r="AG63" i="2"/>
  <c r="AG49" i="2"/>
  <c r="AG48" i="2"/>
  <c r="AG43" i="2"/>
  <c r="AG41" i="2"/>
  <c r="AG35" i="2"/>
  <c r="AG29" i="2"/>
  <c r="AH6" i="2"/>
  <c r="AG47" i="2"/>
  <c r="AG46" i="2"/>
  <c r="AG32" i="2"/>
  <c r="AG26" i="2"/>
  <c r="AG23" i="2"/>
  <c r="AG20" i="2"/>
  <c r="AG17" i="2"/>
  <c r="AG14" i="2"/>
  <c r="AG8" i="2"/>
  <c r="AG40" i="2"/>
  <c r="AG37" i="2"/>
  <c r="AG11" i="2"/>
  <c r="BW160" i="2"/>
  <c r="BW418" i="2"/>
  <c r="BX64" i="2"/>
  <c r="S64" i="2" s="1"/>
  <c r="BX341" i="2"/>
  <c r="S341" i="2" s="1"/>
  <c r="BX170" i="2"/>
  <c r="S170" i="2" s="1"/>
  <c r="BX315" i="2"/>
  <c r="S315" i="2" s="1"/>
  <c r="BW272" i="2"/>
  <c r="BX227" i="2"/>
  <c r="S227" i="2" s="1"/>
  <c r="BX367" i="2"/>
  <c r="S367" i="2" s="1"/>
  <c r="BW309" i="2"/>
  <c r="BW154" i="2"/>
  <c r="BW306" i="2"/>
  <c r="BW55" i="2"/>
  <c r="BW68" i="2"/>
  <c r="BW248" i="2"/>
  <c r="BX36" i="2"/>
  <c r="S36" i="2" s="1"/>
  <c r="BW172" i="2"/>
  <c r="BW246" i="2"/>
  <c r="BW105" i="2"/>
  <c r="BW115" i="2"/>
  <c r="BX497" i="2"/>
  <c r="S497" i="2" s="1"/>
  <c r="BX451" i="2"/>
  <c r="S451" i="2" s="1"/>
  <c r="BX34" i="2"/>
  <c r="S34" i="2" s="1"/>
  <c r="I27" i="5" s="1"/>
  <c r="BX38" i="2"/>
  <c r="S38" i="2" s="1"/>
  <c r="BW253" i="2"/>
  <c r="BW48" i="2"/>
  <c r="BX96" i="2"/>
  <c r="S96" i="2" s="1"/>
  <c r="BX492" i="2"/>
  <c r="S492" i="2" s="1"/>
  <c r="BW496" i="2"/>
  <c r="BX66" i="2"/>
  <c r="S66" i="2" s="1"/>
  <c r="BX219" i="2"/>
  <c r="S219" i="2" s="1"/>
  <c r="BX515" i="2"/>
  <c r="S515" i="2" s="1"/>
  <c r="I23" i="5" s="1"/>
  <c r="BW102" i="2"/>
  <c r="BX279" i="2"/>
  <c r="S279" i="2" s="1"/>
  <c r="BX179" i="2"/>
  <c r="S179" i="2" s="1"/>
  <c r="BX409" i="2"/>
  <c r="S409" i="2" s="1"/>
  <c r="BW21" i="2"/>
  <c r="BX257" i="2"/>
  <c r="S257" i="2" s="1"/>
  <c r="BW117" i="2"/>
  <c r="BX60" i="2"/>
  <c r="S60" i="2" s="1"/>
  <c r="BX479" i="2"/>
  <c r="S479" i="2" s="1"/>
  <c r="BW148" i="2"/>
  <c r="BX428" i="2"/>
  <c r="S428" i="2" s="1"/>
  <c r="BX33" i="2"/>
  <c r="S33" i="2" s="1"/>
  <c r="BX256" i="2"/>
  <c r="S256" i="2" s="1"/>
  <c r="BX171" i="2"/>
  <c r="S171" i="2" s="1"/>
  <c r="BW176" i="2"/>
  <c r="BX241" i="2"/>
  <c r="S241" i="2" s="1"/>
  <c r="BX335" i="2"/>
  <c r="S335" i="2" s="1"/>
  <c r="BX156" i="2"/>
  <c r="S156" i="2" s="1"/>
  <c r="BX185" i="2"/>
  <c r="S185" i="2" s="1"/>
  <c r="BX201" i="2"/>
  <c r="S201" i="2" s="1"/>
  <c r="BX327" i="2"/>
  <c r="S327" i="2" s="1"/>
  <c r="BX302" i="2"/>
  <c r="S302" i="2" s="1"/>
  <c r="BW199" i="2"/>
  <c r="BX213" i="2"/>
  <c r="S213" i="2" s="1"/>
  <c r="BX4" i="2"/>
  <c r="S4" i="2" s="1"/>
  <c r="G15" i="5" s="1"/>
  <c r="I7" i="8" s="1"/>
  <c r="BW486" i="2"/>
  <c r="BX53" i="2"/>
  <c r="S53" i="2" s="1"/>
  <c r="BW188" i="2"/>
  <c r="BW334" i="2"/>
  <c r="BX52" i="2"/>
  <c r="S52" i="2" s="1"/>
  <c r="BX535" i="2"/>
  <c r="S535" i="2" s="1"/>
  <c r="BW215" i="2"/>
  <c r="BW285" i="2"/>
  <c r="BW416" i="2"/>
  <c r="BW118" i="2"/>
  <c r="BX397" i="2"/>
  <c r="S397" i="2" s="1"/>
  <c r="BX513" i="2"/>
  <c r="S513" i="2" s="1"/>
  <c r="BX424" i="2"/>
  <c r="S424" i="2" s="1"/>
  <c r="BW227" i="2"/>
  <c r="BW162" i="2"/>
  <c r="BX379" i="2"/>
  <c r="S379" i="2" s="1"/>
  <c r="BW170" i="2"/>
  <c r="BW375" i="2"/>
  <c r="BW180" i="2"/>
  <c r="BW91" i="2"/>
  <c r="BW266" i="2"/>
  <c r="BX465" i="2"/>
  <c r="S465" i="2" s="1"/>
  <c r="BW97" i="2"/>
  <c r="BX163" i="2"/>
  <c r="S163" i="2" s="1"/>
  <c r="BX462" i="2"/>
  <c r="S462" i="2" s="1"/>
  <c r="BX48" i="2"/>
  <c r="S48" i="2" s="1"/>
  <c r="BW391" i="2"/>
  <c r="BX46" i="2"/>
  <c r="S46" i="2" s="1"/>
  <c r="BW485" i="2"/>
  <c r="BW137" i="2"/>
  <c r="BW165" i="2"/>
  <c r="BX452" i="2"/>
  <c r="S452" i="2" s="1"/>
  <c r="BW520" i="2"/>
  <c r="BX316" i="2"/>
  <c r="S316" i="2" s="1"/>
  <c r="BW438" i="2"/>
  <c r="BW490" i="2"/>
  <c r="BW281" i="2"/>
  <c r="BW296" i="2"/>
  <c r="BW239" i="2"/>
  <c r="BX258" i="2"/>
  <c r="S258" i="2" s="1"/>
  <c r="BW470" i="2"/>
  <c r="BW424" i="2"/>
  <c r="BX328" i="2"/>
  <c r="S328" i="2" s="1"/>
  <c r="BX198" i="2"/>
  <c r="S198" i="2" s="1"/>
  <c r="BX173" i="2"/>
  <c r="S173" i="2" s="1"/>
  <c r="BW245" i="2"/>
  <c r="BW168" i="2"/>
  <c r="BX274" i="2"/>
  <c r="S274" i="2" s="1"/>
  <c r="BX374" i="2"/>
  <c r="S374" i="2" s="1"/>
  <c r="BW508" i="2"/>
  <c r="BX430" i="2"/>
  <c r="S430" i="2" s="1"/>
  <c r="BW399" i="2"/>
  <c r="BW484" i="2"/>
  <c r="BW335" i="2"/>
  <c r="BW319" i="2"/>
  <c r="BX404" i="2"/>
  <c r="S404" i="2" s="1"/>
  <c r="BX450" i="2"/>
  <c r="S450" i="2" s="1"/>
  <c r="BW201" i="2"/>
  <c r="BX477" i="2"/>
  <c r="S477" i="2" s="1"/>
  <c r="BW232" i="2"/>
  <c r="BX286" i="2"/>
  <c r="S286" i="2" s="1"/>
  <c r="BX228" i="2"/>
  <c r="S228" i="2" s="1"/>
  <c r="BW413" i="2"/>
  <c r="BW263" i="2"/>
  <c r="BX524" i="2"/>
  <c r="S524" i="2" s="1"/>
  <c r="BX261" i="2"/>
  <c r="S261" i="2" s="1"/>
  <c r="BW46" i="2"/>
  <c r="BX177" i="2"/>
  <c r="S177" i="2" s="1"/>
  <c r="BW141" i="2"/>
  <c r="BX357" i="2"/>
  <c r="S357" i="2" s="1"/>
  <c r="BX69" i="2"/>
  <c r="S69" i="2" s="1"/>
  <c r="BX81" i="2"/>
  <c r="S81" i="2" s="1"/>
  <c r="BX269" i="2"/>
  <c r="S269" i="2" s="1"/>
  <c r="BW409" i="2"/>
  <c r="BW414" i="2"/>
  <c r="BW114" i="2"/>
  <c r="BX487" i="2"/>
  <c r="S487" i="2" s="1"/>
  <c r="BX416" i="2"/>
  <c r="S416" i="2" s="1"/>
  <c r="BW103" i="2"/>
  <c r="I27" i="8"/>
  <c r="G28" i="5"/>
  <c r="G27" i="8" s="1"/>
  <c r="BW432" i="2"/>
  <c r="BX377" i="2"/>
  <c r="S377" i="2" s="1"/>
  <c r="BW259" i="2"/>
  <c r="BX145" i="2"/>
  <c r="S145" i="2" s="1"/>
  <c r="BW109" i="2"/>
  <c r="BX336" i="2"/>
  <c r="S336" i="2" s="1"/>
  <c r="BW510" i="2"/>
  <c r="BX346" i="2"/>
  <c r="S346" i="2" s="1"/>
  <c r="BW152" i="2"/>
  <c r="BX510" i="2"/>
  <c r="S510" i="2" s="1"/>
  <c r="BX134" i="2"/>
  <c r="S134" i="2" s="1"/>
  <c r="BW233" i="2"/>
  <c r="BX221" i="2"/>
  <c r="S221" i="2" s="1"/>
  <c r="BX321" i="2"/>
  <c r="S321" i="2" s="1"/>
  <c r="BW367" i="2"/>
  <c r="BW87" i="2"/>
  <c r="BX446" i="2"/>
  <c r="S446" i="2" s="1"/>
  <c r="BW512" i="2"/>
  <c r="BW30" i="2"/>
  <c r="BW65" i="2"/>
  <c r="BW519" i="2"/>
  <c r="BW155" i="2"/>
  <c r="BX230" i="2"/>
  <c r="S230" i="2" s="1"/>
  <c r="BX381" i="2"/>
  <c r="S381" i="2" s="1"/>
  <c r="BX366" i="2"/>
  <c r="S366" i="2" s="1"/>
  <c r="BW353" i="2"/>
  <c r="BX254" i="2"/>
  <c r="S254" i="2" s="1"/>
  <c r="BW19" i="2"/>
  <c r="BX262" i="2"/>
  <c r="S262" i="2" s="1"/>
  <c r="BX304" i="2"/>
  <c r="S304" i="2" s="1"/>
  <c r="BW49" i="2"/>
  <c r="BW339" i="2"/>
  <c r="BW256" i="2"/>
  <c r="BX169" i="2"/>
  <c r="S169" i="2" s="1"/>
  <c r="BW192" i="2"/>
  <c r="BX456" i="2"/>
  <c r="S456" i="2" s="1"/>
  <c r="BW305" i="2"/>
  <c r="BW393" i="2"/>
  <c r="BX237" i="2"/>
  <c r="S237" i="2" s="1"/>
  <c r="BW159" i="2"/>
  <c r="BW208" i="2"/>
  <c r="BW223" i="2"/>
  <c r="BX345" i="2"/>
  <c r="S345" i="2" s="1"/>
  <c r="BX76" i="2"/>
  <c r="S76" i="2" s="1"/>
  <c r="BX475" i="2"/>
  <c r="S475" i="2" s="1"/>
  <c r="BX490" i="2"/>
  <c r="S490" i="2" s="1"/>
  <c r="BX9" i="2"/>
  <c r="S9" i="2" s="1"/>
  <c r="I25" i="5" s="1"/>
  <c r="BW374" i="2"/>
  <c r="BW340" i="2"/>
  <c r="BX204" i="2"/>
  <c r="S204" i="2" s="1"/>
  <c r="BW420" i="2"/>
  <c r="BW178" i="2"/>
  <c r="BX231" i="2"/>
  <c r="S231" i="2" s="1"/>
  <c r="BX391" i="2"/>
  <c r="S391" i="2" s="1"/>
  <c r="BX193" i="2"/>
  <c r="S193" i="2" s="1"/>
  <c r="BW472" i="2"/>
  <c r="BX138" i="2"/>
  <c r="S138" i="2" s="1"/>
  <c r="BW96" i="2"/>
  <c r="BW362" i="2"/>
  <c r="BX93" i="2"/>
  <c r="S93" i="2" s="1"/>
  <c r="BX70" i="2"/>
  <c r="S70" i="2" s="1"/>
  <c r="BW464" i="2"/>
  <c r="BW191" i="2"/>
  <c r="BX333" i="2"/>
  <c r="S333" i="2" s="1"/>
  <c r="BW78" i="2"/>
  <c r="BW467" i="2"/>
  <c r="BX18" i="2"/>
  <c r="S18" i="2" s="1"/>
  <c r="BW177" i="2"/>
  <c r="BW101" i="2"/>
  <c r="BX494" i="2"/>
  <c r="S494" i="2" s="1"/>
  <c r="BW348" i="2"/>
  <c r="BX268" i="2"/>
  <c r="S268" i="2" s="1"/>
  <c r="BX338" i="2"/>
  <c r="S338" i="2" s="1"/>
  <c r="BX344" i="2"/>
  <c r="S344" i="2" s="1"/>
  <c r="BW477" i="2"/>
  <c r="BW143" i="2"/>
  <c r="BX305" i="2"/>
  <c r="S305" i="2" s="1"/>
  <c r="BW261" i="2"/>
  <c r="BW528" i="2"/>
  <c r="BX161" i="2"/>
  <c r="S161" i="2" s="1"/>
  <c r="BX120" i="2"/>
  <c r="S120" i="2" s="1"/>
  <c r="BX300" i="2"/>
  <c r="S300" i="2" s="1"/>
  <c r="AF4" i="2"/>
  <c r="AS4" i="2" s="1"/>
  <c r="BX234" i="2"/>
  <c r="S234" i="2" s="1"/>
  <c r="BW150" i="2"/>
  <c r="I28" i="8"/>
  <c r="G29" i="5"/>
  <c r="G28" i="8" s="1"/>
  <c r="BQ537" i="2"/>
  <c r="BQ531" i="2"/>
  <c r="BQ536" i="2"/>
  <c r="BQ530" i="2"/>
  <c r="BQ535" i="2"/>
  <c r="BQ525" i="2"/>
  <c r="BQ528" i="2"/>
  <c r="BQ527" i="2"/>
  <c r="BQ521" i="2"/>
  <c r="BQ529" i="2"/>
  <c r="BQ526" i="2"/>
  <c r="BQ532" i="2"/>
  <c r="BQ523" i="2"/>
  <c r="BQ520" i="2"/>
  <c r="BQ534" i="2"/>
  <c r="BQ533" i="2"/>
  <c r="BQ514" i="2"/>
  <c r="BQ524" i="2"/>
  <c r="BQ511" i="2"/>
  <c r="BQ522" i="2"/>
  <c r="BQ517" i="2"/>
  <c r="BQ516" i="2"/>
  <c r="BQ513" i="2"/>
  <c r="BQ510" i="2"/>
  <c r="BQ515" i="2"/>
  <c r="BQ518" i="2"/>
  <c r="BQ512" i="2"/>
  <c r="BQ519" i="2"/>
  <c r="BQ503" i="2"/>
  <c r="BQ500" i="2"/>
  <c r="BQ505" i="2"/>
  <c r="BQ497" i="2"/>
  <c r="BQ502" i="2"/>
  <c r="BQ509" i="2"/>
  <c r="BQ507" i="2"/>
  <c r="BQ499" i="2"/>
  <c r="BQ504" i="2"/>
  <c r="BQ508" i="2"/>
  <c r="BQ501" i="2"/>
  <c r="BQ506" i="2"/>
  <c r="BQ498" i="2"/>
  <c r="BQ488" i="2"/>
  <c r="BQ493" i="2"/>
  <c r="BQ485" i="2"/>
  <c r="BQ490" i="2"/>
  <c r="BQ482" i="2"/>
  <c r="BQ479" i="2"/>
  <c r="BQ496" i="2"/>
  <c r="BQ495" i="2"/>
  <c r="BQ487" i="2"/>
  <c r="BQ476" i="2"/>
  <c r="BQ492" i="2"/>
  <c r="BQ484" i="2"/>
  <c r="BQ481" i="2"/>
  <c r="BQ473" i="2"/>
  <c r="BQ494" i="2"/>
  <c r="BQ486" i="2"/>
  <c r="BQ475" i="2"/>
  <c r="BQ491" i="2"/>
  <c r="BQ483" i="2"/>
  <c r="BQ480" i="2"/>
  <c r="BQ472" i="2"/>
  <c r="BQ464" i="2"/>
  <c r="BQ456" i="2"/>
  <c r="BQ469" i="2"/>
  <c r="BQ461" i="2"/>
  <c r="BQ466" i="2"/>
  <c r="BQ458" i="2"/>
  <c r="BQ478" i="2"/>
  <c r="BQ477" i="2"/>
  <c r="BQ463" i="2"/>
  <c r="BQ455" i="2"/>
  <c r="BQ474" i="2"/>
  <c r="BQ468" i="2"/>
  <c r="BQ460" i="2"/>
  <c r="BQ465" i="2"/>
  <c r="BQ457" i="2"/>
  <c r="BQ489" i="2"/>
  <c r="BQ471" i="2"/>
  <c r="BQ470" i="2"/>
  <c r="BQ462" i="2"/>
  <c r="BQ454" i="2"/>
  <c r="BQ467" i="2"/>
  <c r="BQ459" i="2"/>
  <c r="BQ436" i="2"/>
  <c r="BQ451" i="2"/>
  <c r="BQ450" i="2"/>
  <c r="BQ446" i="2"/>
  <c r="BQ442" i="2"/>
  <c r="BQ433" i="2"/>
  <c r="BQ430" i="2"/>
  <c r="BQ438" i="2"/>
  <c r="BQ449" i="2"/>
  <c r="BQ445" i="2"/>
  <c r="BQ441" i="2"/>
  <c r="BQ435" i="2"/>
  <c r="BQ452" i="2"/>
  <c r="BQ448" i="2"/>
  <c r="BQ444" i="2"/>
  <c r="BQ440" i="2"/>
  <c r="BQ437" i="2"/>
  <c r="BQ453" i="2"/>
  <c r="BQ447" i="2"/>
  <c r="BQ443" i="2"/>
  <c r="BQ439" i="2"/>
  <c r="BQ419" i="2"/>
  <c r="BQ411" i="2"/>
  <c r="BQ424" i="2"/>
  <c r="BQ416" i="2"/>
  <c r="BQ408" i="2"/>
  <c r="BQ428" i="2"/>
  <c r="BQ421" i="2"/>
  <c r="BQ413" i="2"/>
  <c r="BQ427" i="2"/>
  <c r="BQ418" i="2"/>
  <c r="BQ423" i="2"/>
  <c r="BQ415" i="2"/>
  <c r="BQ432" i="2"/>
  <c r="BQ426" i="2"/>
  <c r="BQ420" i="2"/>
  <c r="BQ412" i="2"/>
  <c r="BQ417" i="2"/>
  <c r="BQ434" i="2"/>
  <c r="BQ431" i="2"/>
  <c r="BQ429" i="2"/>
  <c r="BQ425" i="2"/>
  <c r="BQ422" i="2"/>
  <c r="BQ414" i="2"/>
  <c r="BQ402" i="2"/>
  <c r="BQ394" i="2"/>
  <c r="BQ386" i="2"/>
  <c r="BQ410" i="2"/>
  <c r="BQ399" i="2"/>
  <c r="BQ391" i="2"/>
  <c r="BQ404" i="2"/>
  <c r="BQ396" i="2"/>
  <c r="BQ388" i="2"/>
  <c r="BQ409" i="2"/>
  <c r="BQ401" i="2"/>
  <c r="BQ393" i="2"/>
  <c r="BQ385" i="2"/>
  <c r="BQ406" i="2"/>
  <c r="BQ403" i="2"/>
  <c r="BQ395" i="2"/>
  <c r="BQ387" i="2"/>
  <c r="BQ400" i="2"/>
  <c r="BQ392" i="2"/>
  <c r="BQ407" i="2"/>
  <c r="BQ405" i="2"/>
  <c r="BQ397" i="2"/>
  <c r="BQ389" i="2"/>
  <c r="BQ382" i="2"/>
  <c r="BQ374" i="2"/>
  <c r="BQ366" i="2"/>
  <c r="BQ379" i="2"/>
  <c r="BQ371" i="2"/>
  <c r="BQ363" i="2"/>
  <c r="BQ376" i="2"/>
  <c r="BQ368" i="2"/>
  <c r="BQ384" i="2"/>
  <c r="BQ381" i="2"/>
  <c r="BQ373" i="2"/>
  <c r="BQ365" i="2"/>
  <c r="BQ390" i="2"/>
  <c r="BQ378" i="2"/>
  <c r="BQ370" i="2"/>
  <c r="BQ383" i="2"/>
  <c r="BQ375" i="2"/>
  <c r="BQ367" i="2"/>
  <c r="BQ380" i="2"/>
  <c r="BQ372" i="2"/>
  <c r="BQ398" i="2"/>
  <c r="BQ377" i="2"/>
  <c r="BQ369" i="2"/>
  <c r="BQ362" i="2"/>
  <c r="BQ354" i="2"/>
  <c r="BQ346" i="2"/>
  <c r="BQ359" i="2"/>
  <c r="BQ351" i="2"/>
  <c r="BQ343" i="2"/>
  <c r="BQ361" i="2"/>
  <c r="BQ353" i="2"/>
  <c r="BQ345" i="2"/>
  <c r="BQ358" i="2"/>
  <c r="BQ350" i="2"/>
  <c r="BQ355" i="2"/>
  <c r="BQ347" i="2"/>
  <c r="BQ339" i="2"/>
  <c r="BQ364" i="2"/>
  <c r="BQ360" i="2"/>
  <c r="BQ352" i="2"/>
  <c r="BQ344" i="2"/>
  <c r="BQ357" i="2"/>
  <c r="BQ349" i="2"/>
  <c r="BQ341" i="2"/>
  <c r="BQ331" i="2"/>
  <c r="BQ323" i="2"/>
  <c r="BQ336" i="2"/>
  <c r="BQ328" i="2"/>
  <c r="BQ320" i="2"/>
  <c r="BQ333" i="2"/>
  <c r="BQ325" i="2"/>
  <c r="BQ338" i="2"/>
  <c r="BQ330" i="2"/>
  <c r="BQ356" i="2"/>
  <c r="BQ340" i="2"/>
  <c r="BQ335" i="2"/>
  <c r="BQ327" i="2"/>
  <c r="BQ319" i="2"/>
  <c r="BQ332" i="2"/>
  <c r="BQ324" i="2"/>
  <c r="BQ342" i="2"/>
  <c r="BQ337" i="2"/>
  <c r="BQ329" i="2"/>
  <c r="BQ321" i="2"/>
  <c r="BQ348" i="2"/>
  <c r="BQ334" i="2"/>
  <c r="BQ326" i="2"/>
  <c r="BQ315" i="2"/>
  <c r="BQ307" i="2"/>
  <c r="BQ299" i="2"/>
  <c r="BQ312" i="2"/>
  <c r="BQ304" i="2"/>
  <c r="BQ296" i="2"/>
  <c r="BQ288" i="2"/>
  <c r="BQ280" i="2"/>
  <c r="BQ322" i="2"/>
  <c r="BQ317" i="2"/>
  <c r="BQ309" i="2"/>
  <c r="BQ301" i="2"/>
  <c r="BQ293" i="2"/>
  <c r="BQ316" i="2"/>
  <c r="BQ314" i="2"/>
  <c r="BQ306" i="2"/>
  <c r="BQ298" i="2"/>
  <c r="BQ290" i="2"/>
  <c r="BQ282" i="2"/>
  <c r="BQ311" i="2"/>
  <c r="BQ303" i="2"/>
  <c r="BQ295" i="2"/>
  <c r="BQ287" i="2"/>
  <c r="BQ279" i="2"/>
  <c r="BQ271" i="2"/>
  <c r="BQ318" i="2"/>
  <c r="BQ308" i="2"/>
  <c r="BQ300" i="2"/>
  <c r="BQ292" i="2"/>
  <c r="BQ284" i="2"/>
  <c r="BQ276" i="2"/>
  <c r="BQ313" i="2"/>
  <c r="BQ305" i="2"/>
  <c r="BQ297" i="2"/>
  <c r="BQ289" i="2"/>
  <c r="BQ281" i="2"/>
  <c r="BQ273" i="2"/>
  <c r="BQ310" i="2"/>
  <c r="BQ302" i="2"/>
  <c r="BQ277" i="2"/>
  <c r="BQ274" i="2"/>
  <c r="BQ272" i="2"/>
  <c r="BQ269" i="2"/>
  <c r="BQ267" i="2"/>
  <c r="BQ264" i="2"/>
  <c r="BQ256" i="2"/>
  <c r="BQ253" i="2"/>
  <c r="BQ240" i="2"/>
  <c r="BQ286" i="2"/>
  <c r="BQ283" i="2"/>
  <c r="BQ275" i="2"/>
  <c r="BQ268" i="2"/>
  <c r="BQ261" i="2"/>
  <c r="BQ249" i="2"/>
  <c r="BQ245" i="2"/>
  <c r="BQ237" i="2"/>
  <c r="BQ278" i="2"/>
  <c r="BQ258" i="2"/>
  <c r="BQ242" i="2"/>
  <c r="BQ285" i="2"/>
  <c r="BQ270" i="2"/>
  <c r="BQ266" i="2"/>
  <c r="BQ263" i="2"/>
  <c r="BQ255" i="2"/>
  <c r="BQ252" i="2"/>
  <c r="BQ248" i="2"/>
  <c r="BQ239" i="2"/>
  <c r="BQ291" i="2"/>
  <c r="BQ260" i="2"/>
  <c r="BQ244" i="2"/>
  <c r="BQ265" i="2"/>
  <c r="BQ257" i="2"/>
  <c r="BQ251" i="2"/>
  <c r="BQ247" i="2"/>
  <c r="BQ241" i="2"/>
  <c r="BQ233" i="2"/>
  <c r="BQ262" i="2"/>
  <c r="BQ254" i="2"/>
  <c r="BQ238" i="2"/>
  <c r="BQ294" i="2"/>
  <c r="BQ259" i="2"/>
  <c r="BQ243" i="2"/>
  <c r="BQ228" i="2"/>
  <c r="BQ217" i="2"/>
  <c r="BQ203" i="2"/>
  <c r="BQ200" i="2"/>
  <c r="BQ189" i="2"/>
  <c r="BQ232" i="2"/>
  <c r="BQ225" i="2"/>
  <c r="BQ214" i="2"/>
  <c r="BQ211" i="2"/>
  <c r="BQ208" i="2"/>
  <c r="BQ197" i="2"/>
  <c r="BQ194" i="2"/>
  <c r="BQ250" i="2"/>
  <c r="BQ235" i="2"/>
  <c r="BQ230" i="2"/>
  <c r="BQ222" i="2"/>
  <c r="BQ219" i="2"/>
  <c r="BQ205" i="2"/>
  <c r="BQ202" i="2"/>
  <c r="BQ191" i="2"/>
  <c r="BQ227" i="2"/>
  <c r="BQ216" i="2"/>
  <c r="BQ210" i="2"/>
  <c r="BQ199" i="2"/>
  <c r="BQ196" i="2"/>
  <c r="BQ188" i="2"/>
  <c r="BQ224" i="2"/>
  <c r="BQ213" i="2"/>
  <c r="BQ207" i="2"/>
  <c r="BQ193" i="2"/>
  <c r="BQ185" i="2"/>
  <c r="BQ229" i="2"/>
  <c r="BQ221" i="2"/>
  <c r="BQ218" i="2"/>
  <c r="BQ204" i="2"/>
  <c r="BQ201" i="2"/>
  <c r="BQ190" i="2"/>
  <c r="BQ234" i="2"/>
  <c r="BQ231" i="2"/>
  <c r="BQ226" i="2"/>
  <c r="BQ215" i="2"/>
  <c r="BQ212" i="2"/>
  <c r="BQ209" i="2"/>
  <c r="BQ198" i="2"/>
  <c r="BQ195" i="2"/>
  <c r="BQ246" i="2"/>
  <c r="BQ236" i="2"/>
  <c r="BQ223" i="2"/>
  <c r="BQ220" i="2"/>
  <c r="BQ206" i="2"/>
  <c r="BQ192" i="2"/>
  <c r="BQ187" i="2"/>
  <c r="BQ183" i="2"/>
  <c r="BQ175" i="2"/>
  <c r="BQ167" i="2"/>
  <c r="BQ159" i="2"/>
  <c r="BQ142" i="2"/>
  <c r="BQ180" i="2"/>
  <c r="BQ172" i="2"/>
  <c r="BQ164" i="2"/>
  <c r="BQ156" i="2"/>
  <c r="BQ153" i="2"/>
  <c r="BQ150" i="2"/>
  <c r="BQ186" i="2"/>
  <c r="BQ184" i="2"/>
  <c r="BQ177" i="2"/>
  <c r="BQ169" i="2"/>
  <c r="BQ161" i="2"/>
  <c r="BQ147" i="2"/>
  <c r="BQ144" i="2"/>
  <c r="BQ182" i="2"/>
  <c r="BQ174" i="2"/>
  <c r="BQ166" i="2"/>
  <c r="BQ158" i="2"/>
  <c r="BQ179" i="2"/>
  <c r="BQ171" i="2"/>
  <c r="BQ163" i="2"/>
  <c r="BQ155" i="2"/>
  <c r="BQ152" i="2"/>
  <c r="BQ149" i="2"/>
  <c r="BQ146" i="2"/>
  <c r="BQ176" i="2"/>
  <c r="BQ168" i="2"/>
  <c r="BQ160" i="2"/>
  <c r="BQ181" i="2"/>
  <c r="BQ173" i="2"/>
  <c r="BQ165" i="2"/>
  <c r="BQ157" i="2"/>
  <c r="BQ140" i="2"/>
  <c r="BQ178" i="2"/>
  <c r="BQ170" i="2"/>
  <c r="BQ162" i="2"/>
  <c r="BQ154" i="2"/>
  <c r="BQ151" i="2"/>
  <c r="BQ148" i="2"/>
  <c r="BQ145" i="2"/>
  <c r="BQ141" i="2"/>
  <c r="BQ137" i="2"/>
  <c r="BQ135" i="2"/>
  <c r="BQ131" i="2"/>
  <c r="BQ123" i="2"/>
  <c r="BQ115" i="2"/>
  <c r="BQ106" i="2"/>
  <c r="BQ98" i="2"/>
  <c r="BQ90" i="2"/>
  <c r="BQ139" i="2"/>
  <c r="BQ138" i="2"/>
  <c r="BQ128" i="2"/>
  <c r="BQ120" i="2"/>
  <c r="BQ112" i="2"/>
  <c r="BQ103" i="2"/>
  <c r="BQ95" i="2"/>
  <c r="BQ133" i="2"/>
  <c r="BQ125" i="2"/>
  <c r="BQ117" i="2"/>
  <c r="BQ108" i="2"/>
  <c r="BQ100" i="2"/>
  <c r="BQ130" i="2"/>
  <c r="BQ122" i="2"/>
  <c r="BQ114" i="2"/>
  <c r="BQ111" i="2"/>
  <c r="BQ105" i="2"/>
  <c r="BQ143" i="2"/>
  <c r="BQ136" i="2"/>
  <c r="BQ127" i="2"/>
  <c r="BQ119" i="2"/>
  <c r="BQ132" i="2"/>
  <c r="BQ124" i="2"/>
  <c r="BQ116" i="2"/>
  <c r="BQ110" i="2"/>
  <c r="BQ107" i="2"/>
  <c r="BQ99" i="2"/>
  <c r="BQ129" i="2"/>
  <c r="BQ121" i="2"/>
  <c r="BQ113" i="2"/>
  <c r="BQ104" i="2"/>
  <c r="BQ96" i="2"/>
  <c r="BQ134" i="2"/>
  <c r="BQ126" i="2"/>
  <c r="BQ118" i="2"/>
  <c r="BQ109" i="2"/>
  <c r="BQ101" i="2"/>
  <c r="BQ91" i="2"/>
  <c r="BQ80" i="2"/>
  <c r="BQ77" i="2"/>
  <c r="BQ74" i="2"/>
  <c r="BQ63" i="2"/>
  <c r="BQ49" i="2"/>
  <c r="BQ46" i="2"/>
  <c r="BQ92" i="2"/>
  <c r="BQ86" i="2"/>
  <c r="BQ83" i="2"/>
  <c r="BQ71" i="2"/>
  <c r="BQ76" i="2"/>
  <c r="BQ68" i="2"/>
  <c r="BQ65" i="2"/>
  <c r="BQ51" i="2"/>
  <c r="BQ102" i="2"/>
  <c r="BQ97" i="2"/>
  <c r="BQ89" i="2"/>
  <c r="BQ85" i="2"/>
  <c r="BQ79" i="2"/>
  <c r="BQ73" i="2"/>
  <c r="BQ62" i="2"/>
  <c r="BQ56" i="2"/>
  <c r="BQ82" i="2"/>
  <c r="BQ70" i="2"/>
  <c r="BQ67" i="2"/>
  <c r="BQ59" i="2"/>
  <c r="BQ93" i="2"/>
  <c r="BQ78" i="2"/>
  <c r="BQ75" i="2"/>
  <c r="BQ64" i="2"/>
  <c r="BQ50" i="2"/>
  <c r="BQ88" i="2"/>
  <c r="BQ87" i="2"/>
  <c r="BQ84" i="2"/>
  <c r="BQ81" i="2"/>
  <c r="BQ72" i="2"/>
  <c r="BQ61" i="2"/>
  <c r="BQ55" i="2"/>
  <c r="BQ47" i="2"/>
  <c r="BQ94" i="2"/>
  <c r="BQ69" i="2"/>
  <c r="BQ66" i="2"/>
  <c r="BQ58" i="2"/>
  <c r="BQ52" i="2"/>
  <c r="BQ45" i="2"/>
  <c r="BQ39" i="2"/>
  <c r="BQ25" i="2"/>
  <c r="BQ22" i="2"/>
  <c r="BQ19" i="2"/>
  <c r="BQ16" i="2"/>
  <c r="BQ13" i="2"/>
  <c r="BQ60" i="2"/>
  <c r="BQ36" i="2"/>
  <c r="BQ30" i="2"/>
  <c r="BQ10" i="2"/>
  <c r="BQ4" i="2"/>
  <c r="BQ33" i="2"/>
  <c r="BQ27" i="2"/>
  <c r="BQ15" i="2"/>
  <c r="BQ57" i="2"/>
  <c r="BQ48" i="2"/>
  <c r="BQ38" i="2"/>
  <c r="BQ24" i="2"/>
  <c r="BQ21" i="2"/>
  <c r="BQ18" i="2"/>
  <c r="BQ12" i="2"/>
  <c r="BQ9" i="2"/>
  <c r="BQ42" i="2"/>
  <c r="BQ41" i="2"/>
  <c r="BQ35" i="2"/>
  <c r="BQ29" i="2"/>
  <c r="BQ54" i="2"/>
  <c r="BQ32" i="2"/>
  <c r="BQ26" i="2"/>
  <c r="BQ23" i="2"/>
  <c r="BQ20" i="2"/>
  <c r="BQ17" i="2"/>
  <c r="BQ14" i="2"/>
  <c r="BQ53" i="2"/>
  <c r="BQ44" i="2"/>
  <c r="BQ40" i="2"/>
  <c r="BQ37" i="2"/>
  <c r="BQ11" i="2"/>
  <c r="BQ8" i="2"/>
  <c r="BQ43" i="2"/>
  <c r="BQ34" i="2"/>
  <c r="BQ31" i="2"/>
  <c r="BQ28" i="2"/>
  <c r="BX191" i="2"/>
  <c r="S191" i="2" s="1"/>
  <c r="BW275" i="2"/>
  <c r="BX56" i="2"/>
  <c r="S56" i="2" s="1"/>
  <c r="BX299" i="2"/>
  <c r="S299" i="2" s="1"/>
  <c r="BW527" i="2"/>
  <c r="BW279" i="2"/>
  <c r="BX16" i="2"/>
  <c r="S16" i="2" s="1"/>
  <c r="BX362" i="2"/>
  <c r="S362" i="2" s="1"/>
  <c r="BW132" i="2"/>
  <c r="BX75" i="2"/>
  <c r="S75" i="2" s="1"/>
  <c r="BW182" i="2"/>
  <c r="BW22" i="2"/>
  <c r="BX511" i="2"/>
  <c r="S511" i="2" s="1"/>
  <c r="BW28" i="2"/>
  <c r="BX520" i="2"/>
  <c r="S520" i="2" s="1"/>
  <c r="BW325" i="2"/>
  <c r="BX253" i="2"/>
  <c r="S253" i="2" s="1"/>
  <c r="BX368" i="2"/>
  <c r="S368" i="2" s="1"/>
  <c r="BX326" i="2"/>
  <c r="S326" i="2" s="1"/>
  <c r="BW407" i="2"/>
  <c r="BW419" i="2"/>
  <c r="BX384" i="2"/>
  <c r="S384" i="2" s="1"/>
  <c r="BX406" i="2"/>
  <c r="S406" i="2" s="1"/>
  <c r="BX493" i="2"/>
  <c r="S493" i="2" s="1"/>
  <c r="BW330" i="2"/>
  <c r="BW126" i="2"/>
  <c r="BX88" i="2"/>
  <c r="S88" i="2" s="1"/>
  <c r="BW294" i="2"/>
  <c r="BX133" i="2"/>
  <c r="S133" i="2" s="1"/>
  <c r="BW338" i="2"/>
  <c r="BW415" i="2"/>
  <c r="BX82" i="2"/>
  <c r="S82" i="2" s="1"/>
  <c r="BW531" i="2"/>
  <c r="BX39" i="2"/>
  <c r="S39" i="2" s="1"/>
  <c r="BW436" i="2"/>
  <c r="BW110" i="2"/>
  <c r="BX347" i="2"/>
  <c r="S347" i="2" s="1"/>
  <c r="BW142" i="2"/>
  <c r="BW61" i="2"/>
  <c r="BX459" i="2"/>
  <c r="S459" i="2" s="1"/>
  <c r="BW369" i="2"/>
  <c r="BW342" i="2"/>
  <c r="BX295" i="2"/>
  <c r="S295" i="2" s="1"/>
  <c r="BX372" i="2"/>
  <c r="S372" i="2" s="1"/>
  <c r="BW494" i="2"/>
  <c r="BX412" i="2"/>
  <c r="S412" i="2" s="1"/>
  <c r="BX293" i="2"/>
  <c r="S293" i="2" s="1"/>
  <c r="BW251" i="2"/>
  <c r="BW189" i="2"/>
  <c r="BX77" i="2"/>
  <c r="S77" i="2" s="1"/>
  <c r="BX334" i="2"/>
  <c r="S334" i="2" s="1"/>
  <c r="BX361" i="2"/>
  <c r="S361" i="2" s="1"/>
  <c r="BX426" i="2"/>
  <c r="S426" i="2" s="1"/>
  <c r="BW181" i="2"/>
  <c r="BX320" i="2"/>
  <c r="S320" i="2" s="1"/>
  <c r="BX47" i="2"/>
  <c r="S47" i="2" s="1"/>
  <c r="BX187" i="2"/>
  <c r="S187" i="2" s="1"/>
  <c r="BW119" i="2"/>
  <c r="BW401" i="2"/>
  <c r="BW230" i="2"/>
  <c r="BW43" i="2"/>
  <c r="BX312" i="2"/>
  <c r="S312" i="2" s="1"/>
  <c r="BX137" i="2"/>
  <c r="S137" i="2" s="1"/>
  <c r="BX277" i="2"/>
  <c r="S277" i="2" s="1"/>
  <c r="BX108" i="2"/>
  <c r="S108" i="2" s="1"/>
  <c r="BX13" i="2"/>
  <c r="S13" i="2" s="1"/>
  <c r="BW270" i="2"/>
  <c r="BW94" i="2"/>
  <c r="BW303" i="2"/>
  <c r="BX339" i="2"/>
  <c r="S339" i="2" s="1"/>
  <c r="BW98" i="2"/>
  <c r="BX499" i="2"/>
  <c r="S499" i="2" s="1"/>
  <c r="BW437" i="2"/>
  <c r="BW280" i="2"/>
  <c r="BX32" i="2"/>
  <c r="S32" i="2" s="1"/>
  <c r="BW372" i="2"/>
  <c r="BW203" i="2"/>
  <c r="BX157" i="2"/>
  <c r="S157" i="2" s="1"/>
  <c r="BW200" i="2"/>
  <c r="BW381" i="2"/>
  <c r="BX164" i="2"/>
  <c r="S164" i="2" s="1"/>
  <c r="BW454" i="2"/>
  <c r="BX425" i="2"/>
  <c r="S425" i="2" s="1"/>
  <c r="BW324" i="2"/>
  <c r="BW291" i="2"/>
  <c r="BX358" i="2"/>
  <c r="S358" i="2" s="1"/>
  <c r="BX128" i="2"/>
  <c r="S128" i="2" s="1"/>
  <c r="BW131" i="2"/>
  <c r="BW112" i="2"/>
  <c r="BW376" i="2"/>
  <c r="BX14" i="2"/>
  <c r="S14" i="2" s="1"/>
  <c r="I20" i="5" s="1"/>
  <c r="BW77" i="2"/>
  <c r="BX455" i="2"/>
  <c r="S455" i="2" s="1"/>
  <c r="BW423" i="2"/>
  <c r="BW213" i="2"/>
  <c r="BW225" i="2"/>
  <c r="BX529" i="2"/>
  <c r="S529" i="2" s="1"/>
  <c r="BX235" i="2"/>
  <c r="S235" i="2" s="1"/>
  <c r="BX288" i="2"/>
  <c r="S288" i="2" s="1"/>
  <c r="BX313" i="2"/>
  <c r="S313" i="2" s="1"/>
  <c r="BW54" i="2"/>
  <c r="BX119" i="2"/>
  <c r="S119" i="2" s="1"/>
  <c r="BW127" i="2"/>
  <c r="BW428" i="2"/>
  <c r="BX399" i="2"/>
  <c r="S399" i="2" s="1"/>
  <c r="BX166" i="2"/>
  <c r="S166" i="2" s="1"/>
  <c r="BX343" i="2"/>
  <c r="S343" i="2" s="1"/>
  <c r="BW524" i="2"/>
  <c r="BX363" i="2"/>
  <c r="S363" i="2" s="1"/>
  <c r="BX392" i="2"/>
  <c r="S392" i="2" s="1"/>
  <c r="BX28" i="2"/>
  <c r="S28" i="2" s="1"/>
  <c r="BX390" i="2"/>
  <c r="S390" i="2" s="1"/>
  <c r="BW497" i="2"/>
  <c r="BW84" i="2"/>
  <c r="BW56" i="2"/>
  <c r="BW388" i="2"/>
  <c r="BW443" i="2"/>
  <c r="BW433" i="2"/>
  <c r="BX242" i="2"/>
  <c r="S242" i="2" s="1"/>
  <c r="BX154" i="2"/>
  <c r="S154" i="2" s="1"/>
  <c r="BW63" i="2"/>
  <c r="BX489" i="2"/>
  <c r="S489" i="2" s="1"/>
  <c r="BW221" i="2"/>
  <c r="BW284" i="2"/>
  <c r="BW345" i="2"/>
  <c r="BX484" i="2"/>
  <c r="S484" i="2" s="1"/>
  <c r="BX10" i="2"/>
  <c r="S10" i="2" s="1"/>
  <c r="BX95" i="2"/>
  <c r="S95" i="2" s="1"/>
  <c r="BX517" i="2"/>
  <c r="S517" i="2" s="1"/>
  <c r="BW47" i="2"/>
  <c r="BW222" i="2"/>
  <c r="BW341" i="2"/>
  <c r="BW186" i="2"/>
  <c r="BX99" i="2"/>
  <c r="S99" i="2" s="1"/>
  <c r="BX61" i="2"/>
  <c r="S61" i="2" s="1"/>
  <c r="BW451" i="2"/>
  <c r="BX528" i="2"/>
  <c r="S528" i="2" s="1"/>
  <c r="BX507" i="2"/>
  <c r="S507" i="2" s="1"/>
  <c r="BW444" i="2"/>
  <c r="BW111" i="2"/>
  <c r="BW286" i="2"/>
  <c r="BX233" i="2"/>
  <c r="S233" i="2" s="1"/>
  <c r="BW153" i="2"/>
  <c r="BX509" i="2"/>
  <c r="S509" i="2" s="1"/>
  <c r="BW146" i="2"/>
  <c r="BW36" i="2"/>
  <c r="BX325" i="2"/>
  <c r="S325" i="2" s="1"/>
  <c r="BX83" i="2"/>
  <c r="S83" i="2" s="1"/>
  <c r="BW166" i="2"/>
  <c r="BW106" i="2"/>
  <c r="BW489" i="2"/>
  <c r="BW147" i="2"/>
  <c r="BW347" i="2"/>
  <c r="BW236" i="2"/>
  <c r="BX354" i="2"/>
  <c r="S354" i="2" s="1"/>
  <c r="BX443" i="2"/>
  <c r="S443" i="2" s="1"/>
  <c r="AF540" i="2"/>
  <c r="BW516" i="2"/>
  <c r="BW366" i="2"/>
  <c r="BX195" i="2"/>
  <c r="S195" i="2" s="1"/>
  <c r="AG540" i="2" l="1"/>
  <c r="I19" i="8"/>
  <c r="G20" i="5"/>
  <c r="G19" i="8" s="1"/>
  <c r="AT536" i="2"/>
  <c r="AT530" i="2"/>
  <c r="AT535" i="2"/>
  <c r="AT537" i="2"/>
  <c r="AT534" i="2"/>
  <c r="AT524" i="2"/>
  <c r="AT531" i="2"/>
  <c r="AT526" i="2"/>
  <c r="AT533" i="2"/>
  <c r="AT532" i="2"/>
  <c r="AT525" i="2"/>
  <c r="AT528" i="2"/>
  <c r="AT522" i="2"/>
  <c r="AT529" i="2"/>
  <c r="AT527" i="2"/>
  <c r="AT513" i="2"/>
  <c r="AT519" i="2"/>
  <c r="AT510" i="2"/>
  <c r="AT518" i="2"/>
  <c r="AT515" i="2"/>
  <c r="AT512" i="2"/>
  <c r="AT523" i="2"/>
  <c r="AT514" i="2"/>
  <c r="AT521" i="2"/>
  <c r="AT520" i="2"/>
  <c r="AT517" i="2"/>
  <c r="AT511" i="2"/>
  <c r="AT516" i="2"/>
  <c r="AT502" i="2"/>
  <c r="AT508" i="2"/>
  <c r="AT507" i="2"/>
  <c r="AT499" i="2"/>
  <c r="AT504" i="2"/>
  <c r="AT501" i="2"/>
  <c r="AT506" i="2"/>
  <c r="AT498" i="2"/>
  <c r="AT509" i="2"/>
  <c r="AT503" i="2"/>
  <c r="AT500" i="2"/>
  <c r="AT505" i="2"/>
  <c r="AT497" i="2"/>
  <c r="AT495" i="2"/>
  <c r="AT487" i="2"/>
  <c r="AT492" i="2"/>
  <c r="AT484" i="2"/>
  <c r="AT481" i="2"/>
  <c r="AT489" i="2"/>
  <c r="AT478" i="2"/>
  <c r="AT494" i="2"/>
  <c r="AT486" i="2"/>
  <c r="AT475" i="2"/>
  <c r="AT491" i="2"/>
  <c r="AT483" i="2"/>
  <c r="AT480" i="2"/>
  <c r="AT493" i="2"/>
  <c r="AT485" i="2"/>
  <c r="AT474" i="2"/>
  <c r="AT490" i="2"/>
  <c r="AT482" i="2"/>
  <c r="AT479" i="2"/>
  <c r="AT471" i="2"/>
  <c r="AT472" i="2"/>
  <c r="AT463" i="2"/>
  <c r="AT455" i="2"/>
  <c r="AT477" i="2"/>
  <c r="AT468" i="2"/>
  <c r="AT460" i="2"/>
  <c r="AT488" i="2"/>
  <c r="AT465" i="2"/>
  <c r="AT457" i="2"/>
  <c r="AT470" i="2"/>
  <c r="AT462" i="2"/>
  <c r="AT454" i="2"/>
  <c r="AT467" i="2"/>
  <c r="AT459" i="2"/>
  <c r="AT464" i="2"/>
  <c r="AT456" i="2"/>
  <c r="AT476" i="2"/>
  <c r="AT469" i="2"/>
  <c r="AT461" i="2"/>
  <c r="AT496" i="2"/>
  <c r="AT473" i="2"/>
  <c r="AT466" i="2"/>
  <c r="AT458" i="2"/>
  <c r="AT452" i="2"/>
  <c r="AT449" i="2"/>
  <c r="AT445" i="2"/>
  <c r="AT441" i="2"/>
  <c r="AT435" i="2"/>
  <c r="AT432" i="2"/>
  <c r="AT448" i="2"/>
  <c r="AT444" i="2"/>
  <c r="AT440" i="2"/>
  <c r="AT437" i="2"/>
  <c r="AT434" i="2"/>
  <c r="AT447" i="2"/>
  <c r="AT443" i="2"/>
  <c r="AT439" i="2"/>
  <c r="AT451" i="2"/>
  <c r="AT436" i="2"/>
  <c r="AT450" i="2"/>
  <c r="AT446" i="2"/>
  <c r="AT442" i="2"/>
  <c r="AT453" i="2"/>
  <c r="AT438" i="2"/>
  <c r="AT431" i="2"/>
  <c r="AT430" i="2"/>
  <c r="AT427" i="2"/>
  <c r="AT418" i="2"/>
  <c r="AT410" i="2"/>
  <c r="AT423" i="2"/>
  <c r="AT415" i="2"/>
  <c r="AT426" i="2"/>
  <c r="AT420" i="2"/>
  <c r="AT412" i="2"/>
  <c r="AT429" i="2"/>
  <c r="AT417" i="2"/>
  <c r="AT425" i="2"/>
  <c r="AT422" i="2"/>
  <c r="AT414" i="2"/>
  <c r="AT428" i="2"/>
  <c r="AT419" i="2"/>
  <c r="AT411" i="2"/>
  <c r="AT433" i="2"/>
  <c r="AT424" i="2"/>
  <c r="AT416" i="2"/>
  <c r="AT421" i="2"/>
  <c r="AT408" i="2"/>
  <c r="AT401" i="2"/>
  <c r="AT393" i="2"/>
  <c r="AT385" i="2"/>
  <c r="AT407" i="2"/>
  <c r="AT406" i="2"/>
  <c r="AT398" i="2"/>
  <c r="AT390" i="2"/>
  <c r="AT403" i="2"/>
  <c r="AT395" i="2"/>
  <c r="AT387" i="2"/>
  <c r="AT400" i="2"/>
  <c r="AT392" i="2"/>
  <c r="AT409" i="2"/>
  <c r="AT405" i="2"/>
  <c r="AT413" i="2"/>
  <c r="AT402" i="2"/>
  <c r="AT394" i="2"/>
  <c r="AT399" i="2"/>
  <c r="AT391" i="2"/>
  <c r="AT404" i="2"/>
  <c r="AT396" i="2"/>
  <c r="AT388" i="2"/>
  <c r="AT386" i="2"/>
  <c r="AT381" i="2"/>
  <c r="AT373" i="2"/>
  <c r="AT365" i="2"/>
  <c r="AT378" i="2"/>
  <c r="AT370" i="2"/>
  <c r="AT383" i="2"/>
  <c r="AT375" i="2"/>
  <c r="AT367" i="2"/>
  <c r="AT397" i="2"/>
  <c r="AT380" i="2"/>
  <c r="AT372" i="2"/>
  <c r="AT364" i="2"/>
  <c r="AT377" i="2"/>
  <c r="AT369" i="2"/>
  <c r="AT382" i="2"/>
  <c r="AT374" i="2"/>
  <c r="AT366" i="2"/>
  <c r="AT379" i="2"/>
  <c r="AT371" i="2"/>
  <c r="AT389" i="2"/>
  <c r="AT384" i="2"/>
  <c r="AT376" i="2"/>
  <c r="AT368" i="2"/>
  <c r="AT361" i="2"/>
  <c r="AT353" i="2"/>
  <c r="AT345" i="2"/>
  <c r="AT358" i="2"/>
  <c r="AT350" i="2"/>
  <c r="AT342" i="2"/>
  <c r="AT360" i="2"/>
  <c r="AT352" i="2"/>
  <c r="AT344" i="2"/>
  <c r="AT357" i="2"/>
  <c r="AT349" i="2"/>
  <c r="AT362" i="2"/>
  <c r="AT354" i="2"/>
  <c r="AT346" i="2"/>
  <c r="AT363" i="2"/>
  <c r="AT359" i="2"/>
  <c r="AT351" i="2"/>
  <c r="AT356" i="2"/>
  <c r="AT348" i="2"/>
  <c r="AT355" i="2"/>
  <c r="AT338" i="2"/>
  <c r="AT330" i="2"/>
  <c r="AT322" i="2"/>
  <c r="AT335" i="2"/>
  <c r="AT327" i="2"/>
  <c r="AT332" i="2"/>
  <c r="AT324" i="2"/>
  <c r="AT347" i="2"/>
  <c r="AT337" i="2"/>
  <c r="AT329" i="2"/>
  <c r="AT341" i="2"/>
  <c r="AT334" i="2"/>
  <c r="AT326" i="2"/>
  <c r="AT318" i="2"/>
  <c r="AT343" i="2"/>
  <c r="AT331" i="2"/>
  <c r="AT323" i="2"/>
  <c r="AT336" i="2"/>
  <c r="AT328" i="2"/>
  <c r="AT320" i="2"/>
  <c r="AT340" i="2"/>
  <c r="AT339" i="2"/>
  <c r="AT333" i="2"/>
  <c r="AT325" i="2"/>
  <c r="AT314" i="2"/>
  <c r="AT306" i="2"/>
  <c r="AT298" i="2"/>
  <c r="AT311" i="2"/>
  <c r="AT303" i="2"/>
  <c r="AT295" i="2"/>
  <c r="AT287" i="2"/>
  <c r="AT279" i="2"/>
  <c r="AT308" i="2"/>
  <c r="AT300" i="2"/>
  <c r="AT292" i="2"/>
  <c r="AT313" i="2"/>
  <c r="AT305" i="2"/>
  <c r="AT297" i="2"/>
  <c r="AT289" i="2"/>
  <c r="AT281" i="2"/>
  <c r="AT317" i="2"/>
  <c r="AT310" i="2"/>
  <c r="AT302" i="2"/>
  <c r="AT294" i="2"/>
  <c r="AT286" i="2"/>
  <c r="AT278" i="2"/>
  <c r="AT270" i="2"/>
  <c r="AT315" i="2"/>
  <c r="AT307" i="2"/>
  <c r="AT299" i="2"/>
  <c r="AT291" i="2"/>
  <c r="AT283" i="2"/>
  <c r="AT275" i="2"/>
  <c r="AT321" i="2"/>
  <c r="AT319" i="2"/>
  <c r="AT312" i="2"/>
  <c r="AT304" i="2"/>
  <c r="AT296" i="2"/>
  <c r="AT288" i="2"/>
  <c r="AT280" i="2"/>
  <c r="AT272" i="2"/>
  <c r="AT316" i="2"/>
  <c r="AT309" i="2"/>
  <c r="AT301" i="2"/>
  <c r="AT266" i="2"/>
  <c r="AT263" i="2"/>
  <c r="AT255" i="2"/>
  <c r="AT252" i="2"/>
  <c r="AT248" i="2"/>
  <c r="AT239" i="2"/>
  <c r="AT290" i="2"/>
  <c r="AT277" i="2"/>
  <c r="AT260" i="2"/>
  <c r="AT244" i="2"/>
  <c r="AT236" i="2"/>
  <c r="AT285" i="2"/>
  <c r="AT274" i="2"/>
  <c r="AT269" i="2"/>
  <c r="AT265" i="2"/>
  <c r="AT257" i="2"/>
  <c r="AT251" i="2"/>
  <c r="AT247" i="2"/>
  <c r="AT241" i="2"/>
  <c r="AT293" i="2"/>
  <c r="AT262" i="2"/>
  <c r="AT254" i="2"/>
  <c r="AT238" i="2"/>
  <c r="AT273" i="2"/>
  <c r="AT271" i="2"/>
  <c r="AT259" i="2"/>
  <c r="AT250" i="2"/>
  <c r="AT246" i="2"/>
  <c r="AT243" i="2"/>
  <c r="AT282" i="2"/>
  <c r="AT276" i="2"/>
  <c r="AT268" i="2"/>
  <c r="AT267" i="2"/>
  <c r="AT264" i="2"/>
  <c r="AT256" i="2"/>
  <c r="AT253" i="2"/>
  <c r="AT240" i="2"/>
  <c r="AT232" i="2"/>
  <c r="AT261" i="2"/>
  <c r="AT249" i="2"/>
  <c r="AT245" i="2"/>
  <c r="AT237" i="2"/>
  <c r="AT284" i="2"/>
  <c r="AT235" i="2"/>
  <c r="AT233" i="2"/>
  <c r="AT227" i="2"/>
  <c r="AT216" i="2"/>
  <c r="AT210" i="2"/>
  <c r="AT199" i="2"/>
  <c r="AT196" i="2"/>
  <c r="AT188" i="2"/>
  <c r="AT224" i="2"/>
  <c r="AT213" i="2"/>
  <c r="AT207" i="2"/>
  <c r="AT193" i="2"/>
  <c r="AT231" i="2"/>
  <c r="AT229" i="2"/>
  <c r="AT221" i="2"/>
  <c r="AT218" i="2"/>
  <c r="AT204" i="2"/>
  <c r="AT201" i="2"/>
  <c r="AT190" i="2"/>
  <c r="AT226" i="2"/>
  <c r="AT215" i="2"/>
  <c r="AT212" i="2"/>
  <c r="AT209" i="2"/>
  <c r="AT198" i="2"/>
  <c r="AT195" i="2"/>
  <c r="AT187" i="2"/>
  <c r="AT242" i="2"/>
  <c r="AT223" i="2"/>
  <c r="AT220" i="2"/>
  <c r="AT206" i="2"/>
  <c r="AT192" i="2"/>
  <c r="AT184" i="2"/>
  <c r="AT228" i="2"/>
  <c r="AT217" i="2"/>
  <c r="AT203" i="2"/>
  <c r="AT200" i="2"/>
  <c r="AT189" i="2"/>
  <c r="AT225" i="2"/>
  <c r="AT214" i="2"/>
  <c r="AT211" i="2"/>
  <c r="AT208" i="2"/>
  <c r="AT197" i="2"/>
  <c r="AT194" i="2"/>
  <c r="AT258" i="2"/>
  <c r="AT234" i="2"/>
  <c r="AT230" i="2"/>
  <c r="AT222" i="2"/>
  <c r="AT219" i="2"/>
  <c r="AT205" i="2"/>
  <c r="AT202" i="2"/>
  <c r="AT191" i="2"/>
  <c r="AT182" i="2"/>
  <c r="AT174" i="2"/>
  <c r="AT166" i="2"/>
  <c r="AT158" i="2"/>
  <c r="AT141" i="2"/>
  <c r="AT179" i="2"/>
  <c r="AT171" i="2"/>
  <c r="AT163" i="2"/>
  <c r="AT155" i="2"/>
  <c r="AT152" i="2"/>
  <c r="AT149" i="2"/>
  <c r="AT146" i="2"/>
  <c r="AT186" i="2"/>
  <c r="AT185" i="2"/>
  <c r="AT176" i="2"/>
  <c r="AT168" i="2"/>
  <c r="AT160" i="2"/>
  <c r="AT143" i="2"/>
  <c r="AT181" i="2"/>
  <c r="AT173" i="2"/>
  <c r="AT165" i="2"/>
  <c r="AT157" i="2"/>
  <c r="AT178" i="2"/>
  <c r="AT170" i="2"/>
  <c r="AT162" i="2"/>
  <c r="AT154" i="2"/>
  <c r="AT151" i="2"/>
  <c r="AT148" i="2"/>
  <c r="AT145" i="2"/>
  <c r="AT183" i="2"/>
  <c r="AT175" i="2"/>
  <c r="AT167" i="2"/>
  <c r="AT159" i="2"/>
  <c r="AT180" i="2"/>
  <c r="AT172" i="2"/>
  <c r="AT164" i="2"/>
  <c r="AT156" i="2"/>
  <c r="AT153" i="2"/>
  <c r="AT150" i="2"/>
  <c r="AT139" i="2"/>
  <c r="AT177" i="2"/>
  <c r="AT169" i="2"/>
  <c r="AT161" i="2"/>
  <c r="AT147" i="2"/>
  <c r="AT144" i="2"/>
  <c r="AT136" i="2"/>
  <c r="AT130" i="2"/>
  <c r="AT122" i="2"/>
  <c r="AT114" i="2"/>
  <c r="AT111" i="2"/>
  <c r="AT105" i="2"/>
  <c r="AT97" i="2"/>
  <c r="AT127" i="2"/>
  <c r="AT119" i="2"/>
  <c r="AT102" i="2"/>
  <c r="AT94" i="2"/>
  <c r="AT132" i="2"/>
  <c r="AT124" i="2"/>
  <c r="AT116" i="2"/>
  <c r="AT110" i="2"/>
  <c r="AT107" i="2"/>
  <c r="AT99" i="2"/>
  <c r="AT138" i="2"/>
  <c r="AT129" i="2"/>
  <c r="AT121" i="2"/>
  <c r="AT113" i="2"/>
  <c r="AT104" i="2"/>
  <c r="AT142" i="2"/>
  <c r="AT140" i="2"/>
  <c r="AT137" i="2"/>
  <c r="AT135" i="2"/>
  <c r="AT134" i="2"/>
  <c r="AT126" i="2"/>
  <c r="AT118" i="2"/>
  <c r="AT109" i="2"/>
  <c r="AT131" i="2"/>
  <c r="AT123" i="2"/>
  <c r="AT115" i="2"/>
  <c r="AT106" i="2"/>
  <c r="AT98" i="2"/>
  <c r="AT128" i="2"/>
  <c r="AT120" i="2"/>
  <c r="AT112" i="2"/>
  <c r="AT103" i="2"/>
  <c r="AT95" i="2"/>
  <c r="AT133" i="2"/>
  <c r="AT125" i="2"/>
  <c r="AT117" i="2"/>
  <c r="AT108" i="2"/>
  <c r="AT100" i="2"/>
  <c r="AT101" i="2"/>
  <c r="AT85" i="2"/>
  <c r="AT79" i="2"/>
  <c r="AT73" i="2"/>
  <c r="AT62" i="2"/>
  <c r="AT56" i="2"/>
  <c r="AT48" i="2"/>
  <c r="AT45" i="2"/>
  <c r="AT91" i="2"/>
  <c r="AT90" i="2"/>
  <c r="AT82" i="2"/>
  <c r="AT70" i="2"/>
  <c r="AT92" i="2"/>
  <c r="AT88" i="2"/>
  <c r="AT78" i="2"/>
  <c r="AT75" i="2"/>
  <c r="AT64" i="2"/>
  <c r="AT87" i="2"/>
  <c r="AT84" i="2"/>
  <c r="AT81" i="2"/>
  <c r="AT72" i="2"/>
  <c r="AT61" i="2"/>
  <c r="AT55" i="2"/>
  <c r="AT69" i="2"/>
  <c r="AT66" i="2"/>
  <c r="AT58" i="2"/>
  <c r="AT80" i="2"/>
  <c r="AT77" i="2"/>
  <c r="AT74" i="2"/>
  <c r="AT63" i="2"/>
  <c r="AT49" i="2"/>
  <c r="AT46" i="2"/>
  <c r="AT93" i="2"/>
  <c r="AT89" i="2"/>
  <c r="AT86" i="2"/>
  <c r="AT83" i="2"/>
  <c r="AT71" i="2"/>
  <c r="AT60" i="2"/>
  <c r="AT57" i="2"/>
  <c r="AT54" i="2"/>
  <c r="AT96" i="2"/>
  <c r="AT76" i="2"/>
  <c r="AT68" i="2"/>
  <c r="AT65" i="2"/>
  <c r="AT51" i="2"/>
  <c r="AT42" i="2"/>
  <c r="AT38" i="2"/>
  <c r="AT24" i="2"/>
  <c r="AT21" i="2"/>
  <c r="AT18" i="2"/>
  <c r="AT12" i="2"/>
  <c r="AT9" i="2"/>
  <c r="AT44" i="2"/>
  <c r="AT41" i="2"/>
  <c r="AT35" i="2"/>
  <c r="AT29" i="2"/>
  <c r="AT8" i="2"/>
  <c r="AT67" i="2"/>
  <c r="AT43" i="2"/>
  <c r="AT32" i="2"/>
  <c r="AT26" i="2"/>
  <c r="AT23" i="2"/>
  <c r="AT20" i="2"/>
  <c r="AT17" i="2"/>
  <c r="AT14" i="2"/>
  <c r="AT52" i="2"/>
  <c r="AT40" i="2"/>
  <c r="AT37" i="2"/>
  <c r="AT11" i="2"/>
  <c r="AT34" i="2"/>
  <c r="AT31" i="2"/>
  <c r="AT28" i="2"/>
  <c r="AT59" i="2"/>
  <c r="AT53" i="2"/>
  <c r="AT39" i="2"/>
  <c r="AT25" i="2"/>
  <c r="AT22" i="2"/>
  <c r="AT19" i="2"/>
  <c r="AT16" i="2"/>
  <c r="AT13" i="2"/>
  <c r="AT50" i="2"/>
  <c r="AT36" i="2"/>
  <c r="AT30" i="2"/>
  <c r="AT10" i="2"/>
  <c r="BG6" i="2"/>
  <c r="AT47" i="2"/>
  <c r="AT33" i="2"/>
  <c r="AT27" i="2"/>
  <c r="AT15" i="2"/>
  <c r="BS6" i="2"/>
  <c r="BF2" i="2"/>
  <c r="AG4" i="2"/>
  <c r="AT4" i="2" s="1"/>
  <c r="AG539" i="2"/>
  <c r="N143" i="17"/>
  <c r="P143" i="17" s="1"/>
  <c r="E16" i="5" s="1"/>
  <c r="D16" i="5"/>
  <c r="AH537" i="2"/>
  <c r="AH531" i="2"/>
  <c r="AH536" i="2"/>
  <c r="AH530" i="2"/>
  <c r="AH535" i="2"/>
  <c r="AH533" i="2"/>
  <c r="AH528" i="2"/>
  <c r="AH525" i="2"/>
  <c r="AH532" i="2"/>
  <c r="AH527" i="2"/>
  <c r="AH521" i="2"/>
  <c r="AH534" i="2"/>
  <c r="AH526" i="2"/>
  <c r="AH529" i="2"/>
  <c r="AH523" i="2"/>
  <c r="AH520" i="2"/>
  <c r="AH517" i="2"/>
  <c r="AH514" i="2"/>
  <c r="AH511" i="2"/>
  <c r="AH519" i="2"/>
  <c r="AH516" i="2"/>
  <c r="AH518" i="2"/>
  <c r="AH513" i="2"/>
  <c r="AH522" i="2"/>
  <c r="AH515" i="2"/>
  <c r="AH512" i="2"/>
  <c r="AH524" i="2"/>
  <c r="AH503" i="2"/>
  <c r="AH500" i="2"/>
  <c r="AH505" i="2"/>
  <c r="AH497" i="2"/>
  <c r="AH508" i="2"/>
  <c r="AH502" i="2"/>
  <c r="AH507" i="2"/>
  <c r="AH499" i="2"/>
  <c r="AH510" i="2"/>
  <c r="AH509" i="2"/>
  <c r="AH504" i="2"/>
  <c r="AH501" i="2"/>
  <c r="AH506" i="2"/>
  <c r="AH498" i="2"/>
  <c r="AH496" i="2"/>
  <c r="AH488" i="2"/>
  <c r="AH493" i="2"/>
  <c r="AH485" i="2"/>
  <c r="AH490" i="2"/>
  <c r="AH482" i="2"/>
  <c r="AH479" i="2"/>
  <c r="AH495" i="2"/>
  <c r="AH487" i="2"/>
  <c r="AH476" i="2"/>
  <c r="AH492" i="2"/>
  <c r="AH484" i="2"/>
  <c r="AH481" i="2"/>
  <c r="AH473" i="2"/>
  <c r="AH494" i="2"/>
  <c r="AH486" i="2"/>
  <c r="AH475" i="2"/>
  <c r="AH491" i="2"/>
  <c r="AH483" i="2"/>
  <c r="AH480" i="2"/>
  <c r="AH472" i="2"/>
  <c r="AH464" i="2"/>
  <c r="AH456" i="2"/>
  <c r="AH478" i="2"/>
  <c r="AH474" i="2"/>
  <c r="AH469" i="2"/>
  <c r="AH461" i="2"/>
  <c r="AH466" i="2"/>
  <c r="AH458" i="2"/>
  <c r="AH471" i="2"/>
  <c r="AH463" i="2"/>
  <c r="AH455" i="2"/>
  <c r="AH489" i="2"/>
  <c r="AH468" i="2"/>
  <c r="AH460" i="2"/>
  <c r="AH477" i="2"/>
  <c r="AH465" i="2"/>
  <c r="AH457" i="2"/>
  <c r="AH470" i="2"/>
  <c r="AH462" i="2"/>
  <c r="AH454" i="2"/>
  <c r="AH467" i="2"/>
  <c r="AH459" i="2"/>
  <c r="AH436" i="2"/>
  <c r="AH450" i="2"/>
  <c r="AH446" i="2"/>
  <c r="AH442" i="2"/>
  <c r="AH433" i="2"/>
  <c r="AH430" i="2"/>
  <c r="AH452" i="2"/>
  <c r="AH438" i="2"/>
  <c r="AH449" i="2"/>
  <c r="AH445" i="2"/>
  <c r="AH441" i="2"/>
  <c r="AH435" i="2"/>
  <c r="AH448" i="2"/>
  <c r="AH444" i="2"/>
  <c r="AH440" i="2"/>
  <c r="AH437" i="2"/>
  <c r="AH453" i="2"/>
  <c r="AH451" i="2"/>
  <c r="AH447" i="2"/>
  <c r="AH443" i="2"/>
  <c r="AH439" i="2"/>
  <c r="AH428" i="2"/>
  <c r="AH419" i="2"/>
  <c r="AH411" i="2"/>
  <c r="AH431" i="2"/>
  <c r="AH424" i="2"/>
  <c r="AH416" i="2"/>
  <c r="AH408" i="2"/>
  <c r="AH434" i="2"/>
  <c r="AH432" i="2"/>
  <c r="AH421" i="2"/>
  <c r="AH413" i="2"/>
  <c r="AH427" i="2"/>
  <c r="AH418" i="2"/>
  <c r="AH429" i="2"/>
  <c r="AH423" i="2"/>
  <c r="AH415" i="2"/>
  <c r="AH426" i="2"/>
  <c r="AH420" i="2"/>
  <c r="AH412" i="2"/>
  <c r="AH417" i="2"/>
  <c r="AH425" i="2"/>
  <c r="AH422" i="2"/>
  <c r="AH402" i="2"/>
  <c r="AH394" i="2"/>
  <c r="AH386" i="2"/>
  <c r="AH407" i="2"/>
  <c r="AH399" i="2"/>
  <c r="AH391" i="2"/>
  <c r="AH404" i="2"/>
  <c r="AH396" i="2"/>
  <c r="AH388" i="2"/>
  <c r="AH414" i="2"/>
  <c r="AH401" i="2"/>
  <c r="AH393" i="2"/>
  <c r="AH385" i="2"/>
  <c r="AH409" i="2"/>
  <c r="AH406" i="2"/>
  <c r="AH410" i="2"/>
  <c r="AH403" i="2"/>
  <c r="AH395" i="2"/>
  <c r="AH387" i="2"/>
  <c r="AH400" i="2"/>
  <c r="AH392" i="2"/>
  <c r="AH405" i="2"/>
  <c r="AH397" i="2"/>
  <c r="AH389" i="2"/>
  <c r="AH382" i="2"/>
  <c r="AH374" i="2"/>
  <c r="AH366" i="2"/>
  <c r="AH379" i="2"/>
  <c r="AH371" i="2"/>
  <c r="AH384" i="2"/>
  <c r="AH376" i="2"/>
  <c r="AH368" i="2"/>
  <c r="AH381" i="2"/>
  <c r="AH373" i="2"/>
  <c r="AH365" i="2"/>
  <c r="AH390" i="2"/>
  <c r="AH378" i="2"/>
  <c r="AH370" i="2"/>
  <c r="AH398" i="2"/>
  <c r="AH383" i="2"/>
  <c r="AH375" i="2"/>
  <c r="AH367" i="2"/>
  <c r="AH380" i="2"/>
  <c r="AH372" i="2"/>
  <c r="AH377" i="2"/>
  <c r="AH369" i="2"/>
  <c r="AH362" i="2"/>
  <c r="AH354" i="2"/>
  <c r="AH346" i="2"/>
  <c r="AH359" i="2"/>
  <c r="AH351" i="2"/>
  <c r="AH343" i="2"/>
  <c r="AH361" i="2"/>
  <c r="AH353" i="2"/>
  <c r="AH345" i="2"/>
  <c r="AH364" i="2"/>
  <c r="AH358" i="2"/>
  <c r="AH350" i="2"/>
  <c r="AH355" i="2"/>
  <c r="AH347" i="2"/>
  <c r="AH339" i="2"/>
  <c r="AH360" i="2"/>
  <c r="AH352" i="2"/>
  <c r="AH344" i="2"/>
  <c r="AH363" i="2"/>
  <c r="AH357" i="2"/>
  <c r="AH349" i="2"/>
  <c r="AH331" i="2"/>
  <c r="AH323" i="2"/>
  <c r="AH342" i="2"/>
  <c r="AH336" i="2"/>
  <c r="AH328" i="2"/>
  <c r="AH320" i="2"/>
  <c r="AH356" i="2"/>
  <c r="AH333" i="2"/>
  <c r="AH325" i="2"/>
  <c r="AH341" i="2"/>
  <c r="AH338" i="2"/>
  <c r="AH330" i="2"/>
  <c r="AH335" i="2"/>
  <c r="AH327" i="2"/>
  <c r="AH319" i="2"/>
  <c r="AH348" i="2"/>
  <c r="AH332" i="2"/>
  <c r="AH324" i="2"/>
  <c r="AH337" i="2"/>
  <c r="AH329" i="2"/>
  <c r="AH321" i="2"/>
  <c r="AH340" i="2"/>
  <c r="AH334" i="2"/>
  <c r="AH326" i="2"/>
  <c r="AH322" i="2"/>
  <c r="AH316" i="2"/>
  <c r="AH315" i="2"/>
  <c r="AH307" i="2"/>
  <c r="AH299" i="2"/>
  <c r="AH312" i="2"/>
  <c r="AH304" i="2"/>
  <c r="AH296" i="2"/>
  <c r="AH288" i="2"/>
  <c r="AH280" i="2"/>
  <c r="AH309" i="2"/>
  <c r="AH301" i="2"/>
  <c r="AH293" i="2"/>
  <c r="AH318" i="2"/>
  <c r="AH314" i="2"/>
  <c r="AH306" i="2"/>
  <c r="AH298" i="2"/>
  <c r="AH290" i="2"/>
  <c r="AH282" i="2"/>
  <c r="AH311" i="2"/>
  <c r="AH303" i="2"/>
  <c r="AH295" i="2"/>
  <c r="AH287" i="2"/>
  <c r="AH279" i="2"/>
  <c r="AH271" i="2"/>
  <c r="AH317" i="2"/>
  <c r="AH308" i="2"/>
  <c r="AH300" i="2"/>
  <c r="AH292" i="2"/>
  <c r="AH284" i="2"/>
  <c r="AH276" i="2"/>
  <c r="AH313" i="2"/>
  <c r="AH305" i="2"/>
  <c r="AH297" i="2"/>
  <c r="AH289" i="2"/>
  <c r="AH281" i="2"/>
  <c r="AH273" i="2"/>
  <c r="AH310" i="2"/>
  <c r="AH302" i="2"/>
  <c r="AH275" i="2"/>
  <c r="AH272" i="2"/>
  <c r="AH267" i="2"/>
  <c r="AH264" i="2"/>
  <c r="AH256" i="2"/>
  <c r="AH253" i="2"/>
  <c r="AH240" i="2"/>
  <c r="AH278" i="2"/>
  <c r="AH277" i="2"/>
  <c r="AH261" i="2"/>
  <c r="AH249" i="2"/>
  <c r="AH245" i="2"/>
  <c r="AH237" i="2"/>
  <c r="AH274" i="2"/>
  <c r="AH258" i="2"/>
  <c r="AH242" i="2"/>
  <c r="AH286" i="2"/>
  <c r="AH269" i="2"/>
  <c r="AH266" i="2"/>
  <c r="AH263" i="2"/>
  <c r="AH255" i="2"/>
  <c r="AH252" i="2"/>
  <c r="AH248" i="2"/>
  <c r="AH239" i="2"/>
  <c r="AH283" i="2"/>
  <c r="AH260" i="2"/>
  <c r="AH244" i="2"/>
  <c r="AH294" i="2"/>
  <c r="AH291" i="2"/>
  <c r="AH270" i="2"/>
  <c r="AH265" i="2"/>
  <c r="AH257" i="2"/>
  <c r="AH251" i="2"/>
  <c r="AH247" i="2"/>
  <c r="AH241" i="2"/>
  <c r="AH233" i="2"/>
  <c r="AH268" i="2"/>
  <c r="AH262" i="2"/>
  <c r="AH254" i="2"/>
  <c r="AH238" i="2"/>
  <c r="AH285" i="2"/>
  <c r="AH250" i="2"/>
  <c r="AH228" i="2"/>
  <c r="AH217" i="2"/>
  <c r="AH203" i="2"/>
  <c r="AH200" i="2"/>
  <c r="AH189" i="2"/>
  <c r="AH259" i="2"/>
  <c r="AH225" i="2"/>
  <c r="AH214" i="2"/>
  <c r="AH211" i="2"/>
  <c r="AH208" i="2"/>
  <c r="AH197" i="2"/>
  <c r="AH194" i="2"/>
  <c r="AH230" i="2"/>
  <c r="AH222" i="2"/>
  <c r="AH219" i="2"/>
  <c r="AH205" i="2"/>
  <c r="AH202" i="2"/>
  <c r="AH191" i="2"/>
  <c r="AH231" i="2"/>
  <c r="AH227" i="2"/>
  <c r="AH216" i="2"/>
  <c r="AH210" i="2"/>
  <c r="AH199" i="2"/>
  <c r="AH196" i="2"/>
  <c r="AH188" i="2"/>
  <c r="AH235" i="2"/>
  <c r="AH234" i="2"/>
  <c r="AH232" i="2"/>
  <c r="AH224" i="2"/>
  <c r="AH213" i="2"/>
  <c r="AH207" i="2"/>
  <c r="AH193" i="2"/>
  <c r="AH185" i="2"/>
  <c r="AH246" i="2"/>
  <c r="AH229" i="2"/>
  <c r="AH221" i="2"/>
  <c r="AH218" i="2"/>
  <c r="AH204" i="2"/>
  <c r="AH201" i="2"/>
  <c r="AH190" i="2"/>
  <c r="AH243" i="2"/>
  <c r="AH226" i="2"/>
  <c r="AH215" i="2"/>
  <c r="AH212" i="2"/>
  <c r="AH209" i="2"/>
  <c r="AH198" i="2"/>
  <c r="AH195" i="2"/>
  <c r="AH236" i="2"/>
  <c r="AH223" i="2"/>
  <c r="AH220" i="2"/>
  <c r="AH206" i="2"/>
  <c r="AH192" i="2"/>
  <c r="AH183" i="2"/>
  <c r="AH175" i="2"/>
  <c r="AH167" i="2"/>
  <c r="AH159" i="2"/>
  <c r="AH142" i="2"/>
  <c r="AH186" i="2"/>
  <c r="AH180" i="2"/>
  <c r="AH172" i="2"/>
  <c r="AH164" i="2"/>
  <c r="AH156" i="2"/>
  <c r="AH153" i="2"/>
  <c r="AH150" i="2"/>
  <c r="AH187" i="2"/>
  <c r="AH177" i="2"/>
  <c r="AH169" i="2"/>
  <c r="AH161" i="2"/>
  <c r="AH147" i="2"/>
  <c r="AH144" i="2"/>
  <c r="AH182" i="2"/>
  <c r="AH174" i="2"/>
  <c r="AH166" i="2"/>
  <c r="AH158" i="2"/>
  <c r="AH179" i="2"/>
  <c r="AH171" i="2"/>
  <c r="AH163" i="2"/>
  <c r="AH155" i="2"/>
  <c r="AH152" i="2"/>
  <c r="AH149" i="2"/>
  <c r="AH146" i="2"/>
  <c r="AH176" i="2"/>
  <c r="AH168" i="2"/>
  <c r="AH160" i="2"/>
  <c r="AH181" i="2"/>
  <c r="AH173" i="2"/>
  <c r="AH165" i="2"/>
  <c r="AH157" i="2"/>
  <c r="AH140" i="2"/>
  <c r="AH184" i="2"/>
  <c r="AH178" i="2"/>
  <c r="AH170" i="2"/>
  <c r="AH162" i="2"/>
  <c r="AH154" i="2"/>
  <c r="AH151" i="2"/>
  <c r="AH148" i="2"/>
  <c r="AH145" i="2"/>
  <c r="AH141" i="2"/>
  <c r="AH139" i="2"/>
  <c r="AH131" i="2"/>
  <c r="AH123" i="2"/>
  <c r="AH115" i="2"/>
  <c r="AH106" i="2"/>
  <c r="AH98" i="2"/>
  <c r="AH90" i="2"/>
  <c r="AH136" i="2"/>
  <c r="AH128" i="2"/>
  <c r="AH120" i="2"/>
  <c r="AH112" i="2"/>
  <c r="AH103" i="2"/>
  <c r="AH95" i="2"/>
  <c r="AH133" i="2"/>
  <c r="AH125" i="2"/>
  <c r="AH117" i="2"/>
  <c r="AH108" i="2"/>
  <c r="AH100" i="2"/>
  <c r="AH130" i="2"/>
  <c r="AH122" i="2"/>
  <c r="AH114" i="2"/>
  <c r="AH111" i="2"/>
  <c r="AH105" i="2"/>
  <c r="AH138" i="2"/>
  <c r="AH127" i="2"/>
  <c r="AH119" i="2"/>
  <c r="AH132" i="2"/>
  <c r="AH124" i="2"/>
  <c r="AH116" i="2"/>
  <c r="AH110" i="2"/>
  <c r="AH107" i="2"/>
  <c r="AH99" i="2"/>
  <c r="AH143" i="2"/>
  <c r="AH137" i="2"/>
  <c r="AH135" i="2"/>
  <c r="AH129" i="2"/>
  <c r="AH121" i="2"/>
  <c r="AH113" i="2"/>
  <c r="AH104" i="2"/>
  <c r="AH96" i="2"/>
  <c r="AH134" i="2"/>
  <c r="AH126" i="2"/>
  <c r="AH118" i="2"/>
  <c r="AH109" i="2"/>
  <c r="AH101" i="2"/>
  <c r="AH92" i="2"/>
  <c r="AH80" i="2"/>
  <c r="AH77" i="2"/>
  <c r="AH74" i="2"/>
  <c r="AH63" i="2"/>
  <c r="AH49" i="2"/>
  <c r="AH46" i="2"/>
  <c r="AH91" i="2"/>
  <c r="AH86" i="2"/>
  <c r="AH83" i="2"/>
  <c r="AH71" i="2"/>
  <c r="AH94" i="2"/>
  <c r="AH76" i="2"/>
  <c r="AH68" i="2"/>
  <c r="AH65" i="2"/>
  <c r="AH51" i="2"/>
  <c r="AH97" i="2"/>
  <c r="AH85" i="2"/>
  <c r="AH79" i="2"/>
  <c r="AH73" i="2"/>
  <c r="AH62" i="2"/>
  <c r="AH56" i="2"/>
  <c r="AH102" i="2"/>
  <c r="AH93" i="2"/>
  <c r="AH88" i="2"/>
  <c r="AH82" i="2"/>
  <c r="AH70" i="2"/>
  <c r="AH67" i="2"/>
  <c r="AH59" i="2"/>
  <c r="AH78" i="2"/>
  <c r="AH75" i="2"/>
  <c r="AH64" i="2"/>
  <c r="AH50" i="2"/>
  <c r="AH87" i="2"/>
  <c r="AH84" i="2"/>
  <c r="AH81" i="2"/>
  <c r="AH72" i="2"/>
  <c r="AH61" i="2"/>
  <c r="AH55" i="2"/>
  <c r="AH47" i="2"/>
  <c r="AH89" i="2"/>
  <c r="AH69" i="2"/>
  <c r="AH66" i="2"/>
  <c r="AH58" i="2"/>
  <c r="AH52" i="2"/>
  <c r="AH39" i="2"/>
  <c r="AH25" i="2"/>
  <c r="AH22" i="2"/>
  <c r="AH19" i="2"/>
  <c r="AH16" i="2"/>
  <c r="AH13" i="2"/>
  <c r="AH57" i="2"/>
  <c r="AH44" i="2"/>
  <c r="AH36" i="2"/>
  <c r="AH30" i="2"/>
  <c r="AH10" i="2"/>
  <c r="AH53" i="2"/>
  <c r="AH42" i="2"/>
  <c r="AH33" i="2"/>
  <c r="AH27" i="2"/>
  <c r="AH15" i="2"/>
  <c r="AU6" i="2"/>
  <c r="AH45" i="2"/>
  <c r="AH38" i="2"/>
  <c r="AH24" i="2"/>
  <c r="AH21" i="2"/>
  <c r="AH18" i="2"/>
  <c r="AH12" i="2"/>
  <c r="AH9" i="2"/>
  <c r="AH48" i="2"/>
  <c r="AH43" i="2"/>
  <c r="AH41" i="2"/>
  <c r="AH35" i="2"/>
  <c r="AH29" i="2"/>
  <c r="AH32" i="2"/>
  <c r="AH26" i="2"/>
  <c r="AH23" i="2"/>
  <c r="AH20" i="2"/>
  <c r="AH17" i="2"/>
  <c r="AH14" i="2"/>
  <c r="AH8" i="2"/>
  <c r="AH40" i="2"/>
  <c r="AH37" i="2"/>
  <c r="AH11" i="2"/>
  <c r="AH2" i="2"/>
  <c r="AH60" i="2"/>
  <c r="AH54" i="2"/>
  <c r="AH34" i="2"/>
  <c r="AH31" i="2"/>
  <c r="AH28" i="2"/>
  <c r="I20" i="8"/>
  <c r="G21" i="5"/>
  <c r="G20" i="8" s="1"/>
  <c r="BR534" i="2"/>
  <c r="BR536" i="2"/>
  <c r="BR533" i="2"/>
  <c r="BR535" i="2"/>
  <c r="BR532" i="2"/>
  <c r="BR537" i="2"/>
  <c r="BR531" i="2"/>
  <c r="BR528" i="2"/>
  <c r="BR527" i="2"/>
  <c r="BR524" i="2"/>
  <c r="BR529" i="2"/>
  <c r="BR526" i="2"/>
  <c r="BR530" i="2"/>
  <c r="BR523" i="2"/>
  <c r="BR520" i="2"/>
  <c r="BR525" i="2"/>
  <c r="BR511" i="2"/>
  <c r="BR522" i="2"/>
  <c r="BR517" i="2"/>
  <c r="BR516" i="2"/>
  <c r="BR513" i="2"/>
  <c r="BR510" i="2"/>
  <c r="BR515" i="2"/>
  <c r="BR521" i="2"/>
  <c r="BR518" i="2"/>
  <c r="BR512" i="2"/>
  <c r="BR519" i="2"/>
  <c r="BR514" i="2"/>
  <c r="BR500" i="2"/>
  <c r="BR505" i="2"/>
  <c r="BR497" i="2"/>
  <c r="BR502" i="2"/>
  <c r="BR509" i="2"/>
  <c r="BR507" i="2"/>
  <c r="BR499" i="2"/>
  <c r="BR504" i="2"/>
  <c r="BR496" i="2"/>
  <c r="BR508" i="2"/>
  <c r="BR501" i="2"/>
  <c r="BR506" i="2"/>
  <c r="BR503" i="2"/>
  <c r="BR493" i="2"/>
  <c r="BR485" i="2"/>
  <c r="BR490" i="2"/>
  <c r="BR482" i="2"/>
  <c r="BR479" i="2"/>
  <c r="BR498" i="2"/>
  <c r="BR495" i="2"/>
  <c r="BR487" i="2"/>
  <c r="BR476" i="2"/>
  <c r="BR492" i="2"/>
  <c r="BR484" i="2"/>
  <c r="BR481" i="2"/>
  <c r="BR473" i="2"/>
  <c r="BR489" i="2"/>
  <c r="BR478" i="2"/>
  <c r="BR491" i="2"/>
  <c r="BR483" i="2"/>
  <c r="BR480" i="2"/>
  <c r="BR488" i="2"/>
  <c r="BR477" i="2"/>
  <c r="BR469" i="2"/>
  <c r="BR461" i="2"/>
  <c r="BR453" i="2"/>
  <c r="BR486" i="2"/>
  <c r="BR466" i="2"/>
  <c r="BR458" i="2"/>
  <c r="BR475" i="2"/>
  <c r="BR463" i="2"/>
  <c r="BR455" i="2"/>
  <c r="BR474" i="2"/>
  <c r="BR468" i="2"/>
  <c r="BR460" i="2"/>
  <c r="BR465" i="2"/>
  <c r="BR472" i="2"/>
  <c r="BR471" i="2"/>
  <c r="BR470" i="2"/>
  <c r="BR462" i="2"/>
  <c r="BR454" i="2"/>
  <c r="BR494" i="2"/>
  <c r="BR467" i="2"/>
  <c r="BR459" i="2"/>
  <c r="BR464" i="2"/>
  <c r="BR456" i="2"/>
  <c r="BR451" i="2"/>
  <c r="BR450" i="2"/>
  <c r="BR446" i="2"/>
  <c r="BR442" i="2"/>
  <c r="BR438" i="2"/>
  <c r="BR457" i="2"/>
  <c r="BR449" i="2"/>
  <c r="BR445" i="2"/>
  <c r="BR441" i="2"/>
  <c r="BR435" i="2"/>
  <c r="BR432" i="2"/>
  <c r="BR452" i="2"/>
  <c r="BR448" i="2"/>
  <c r="BR444" i="2"/>
  <c r="BR440" i="2"/>
  <c r="BR437" i="2"/>
  <c r="BR447" i="2"/>
  <c r="BR443" i="2"/>
  <c r="BR439" i="2"/>
  <c r="BR436" i="2"/>
  <c r="BR424" i="2"/>
  <c r="BR416" i="2"/>
  <c r="BR408" i="2"/>
  <c r="BR428" i="2"/>
  <c r="BR421" i="2"/>
  <c r="BR413" i="2"/>
  <c r="BR427" i="2"/>
  <c r="BR418" i="2"/>
  <c r="BR410" i="2"/>
  <c r="BR423" i="2"/>
  <c r="BR415" i="2"/>
  <c r="BR433" i="2"/>
  <c r="BR430" i="2"/>
  <c r="BR426" i="2"/>
  <c r="BR420" i="2"/>
  <c r="BR412" i="2"/>
  <c r="BR417" i="2"/>
  <c r="BR434" i="2"/>
  <c r="BR431" i="2"/>
  <c r="BR429" i="2"/>
  <c r="BR425" i="2"/>
  <c r="BR422" i="2"/>
  <c r="BR414" i="2"/>
  <c r="BR419" i="2"/>
  <c r="BR399" i="2"/>
  <c r="BR391" i="2"/>
  <c r="BR411" i="2"/>
  <c r="BR404" i="2"/>
  <c r="BR396" i="2"/>
  <c r="BR388" i="2"/>
  <c r="BR409" i="2"/>
  <c r="BR401" i="2"/>
  <c r="BR393" i="2"/>
  <c r="BR385" i="2"/>
  <c r="BR398" i="2"/>
  <c r="BR390" i="2"/>
  <c r="BR406" i="2"/>
  <c r="BR400" i="2"/>
  <c r="BR392" i="2"/>
  <c r="BR407" i="2"/>
  <c r="BR405" i="2"/>
  <c r="BR397" i="2"/>
  <c r="BR402" i="2"/>
  <c r="BR394" i="2"/>
  <c r="BR386" i="2"/>
  <c r="BR389" i="2"/>
  <c r="BR379" i="2"/>
  <c r="BR371" i="2"/>
  <c r="BR363" i="2"/>
  <c r="BR376" i="2"/>
  <c r="BR368" i="2"/>
  <c r="BR395" i="2"/>
  <c r="BR387" i="2"/>
  <c r="BR384" i="2"/>
  <c r="BR381" i="2"/>
  <c r="BR373" i="2"/>
  <c r="BR365" i="2"/>
  <c r="BR378" i="2"/>
  <c r="BR370" i="2"/>
  <c r="BR383" i="2"/>
  <c r="BR375" i="2"/>
  <c r="BR367" i="2"/>
  <c r="BR380" i="2"/>
  <c r="BR372" i="2"/>
  <c r="BR377" i="2"/>
  <c r="BR369" i="2"/>
  <c r="BR403" i="2"/>
  <c r="BR382" i="2"/>
  <c r="BR374" i="2"/>
  <c r="BR359" i="2"/>
  <c r="BR351" i="2"/>
  <c r="BR343" i="2"/>
  <c r="BR356" i="2"/>
  <c r="BR348" i="2"/>
  <c r="BR361" i="2"/>
  <c r="BR366" i="2"/>
  <c r="BR358" i="2"/>
  <c r="BR350" i="2"/>
  <c r="BR342" i="2"/>
  <c r="BR355" i="2"/>
  <c r="BR347" i="2"/>
  <c r="BR364" i="2"/>
  <c r="BR360" i="2"/>
  <c r="BR352" i="2"/>
  <c r="BR344" i="2"/>
  <c r="BR357" i="2"/>
  <c r="BR349" i="2"/>
  <c r="BR362" i="2"/>
  <c r="BR354" i="2"/>
  <c r="BR346" i="2"/>
  <c r="BR336" i="2"/>
  <c r="BR328" i="2"/>
  <c r="BR320" i="2"/>
  <c r="BR333" i="2"/>
  <c r="BR325" i="2"/>
  <c r="BR345" i="2"/>
  <c r="BR338" i="2"/>
  <c r="BR330" i="2"/>
  <c r="BR322" i="2"/>
  <c r="BR341" i="2"/>
  <c r="BR340" i="2"/>
  <c r="BR339" i="2"/>
  <c r="BR335" i="2"/>
  <c r="BR327" i="2"/>
  <c r="BR332" i="2"/>
  <c r="BR324" i="2"/>
  <c r="BR316" i="2"/>
  <c r="BR337" i="2"/>
  <c r="BR329" i="2"/>
  <c r="BR321" i="2"/>
  <c r="BR334" i="2"/>
  <c r="BR326" i="2"/>
  <c r="BR318" i="2"/>
  <c r="BR353" i="2"/>
  <c r="BR331" i="2"/>
  <c r="BR323" i="2"/>
  <c r="BR312" i="2"/>
  <c r="BR304" i="2"/>
  <c r="BR296" i="2"/>
  <c r="BR317" i="2"/>
  <c r="BR309" i="2"/>
  <c r="BR301" i="2"/>
  <c r="BR293" i="2"/>
  <c r="BR285" i="2"/>
  <c r="BR314" i="2"/>
  <c r="BR306" i="2"/>
  <c r="BR298" i="2"/>
  <c r="BR290" i="2"/>
  <c r="BR311" i="2"/>
  <c r="BR303" i="2"/>
  <c r="BR295" i="2"/>
  <c r="BR287" i="2"/>
  <c r="BR279" i="2"/>
  <c r="BR319" i="2"/>
  <c r="BR308" i="2"/>
  <c r="BR300" i="2"/>
  <c r="BR292" i="2"/>
  <c r="BR284" i="2"/>
  <c r="BR276" i="2"/>
  <c r="BR268" i="2"/>
  <c r="BR313" i="2"/>
  <c r="BR305" i="2"/>
  <c r="BR297" i="2"/>
  <c r="BR289" i="2"/>
  <c r="BR281" i="2"/>
  <c r="BR273" i="2"/>
  <c r="BR310" i="2"/>
  <c r="BR302" i="2"/>
  <c r="BR294" i="2"/>
  <c r="BR286" i="2"/>
  <c r="BR278" i="2"/>
  <c r="BR270" i="2"/>
  <c r="BR315" i="2"/>
  <c r="BR307" i="2"/>
  <c r="BR299" i="2"/>
  <c r="BR283" i="2"/>
  <c r="BR275" i="2"/>
  <c r="BR261" i="2"/>
  <c r="BR249" i="2"/>
  <c r="BR245" i="2"/>
  <c r="BR237" i="2"/>
  <c r="BR271" i="2"/>
  <c r="BR258" i="2"/>
  <c r="BR242" i="2"/>
  <c r="BR234" i="2"/>
  <c r="BR266" i="2"/>
  <c r="BR263" i="2"/>
  <c r="BR255" i="2"/>
  <c r="BR252" i="2"/>
  <c r="BR248" i="2"/>
  <c r="BR239" i="2"/>
  <c r="BR291" i="2"/>
  <c r="BR288" i="2"/>
  <c r="BR280" i="2"/>
  <c r="BR260" i="2"/>
  <c r="BR244" i="2"/>
  <c r="BR236" i="2"/>
  <c r="BR282" i="2"/>
  <c r="BR265" i="2"/>
  <c r="BR257" i="2"/>
  <c r="BR251" i="2"/>
  <c r="BR247" i="2"/>
  <c r="BR241" i="2"/>
  <c r="BR262" i="2"/>
  <c r="BR254" i="2"/>
  <c r="BR238" i="2"/>
  <c r="BR259" i="2"/>
  <c r="BR250" i="2"/>
  <c r="BR246" i="2"/>
  <c r="BR243" i="2"/>
  <c r="BR235" i="2"/>
  <c r="BR277" i="2"/>
  <c r="BR274" i="2"/>
  <c r="BR272" i="2"/>
  <c r="BR269" i="2"/>
  <c r="BR267" i="2"/>
  <c r="BR264" i="2"/>
  <c r="BR232" i="2"/>
  <c r="BR225" i="2"/>
  <c r="BR214" i="2"/>
  <c r="BR211" i="2"/>
  <c r="BR208" i="2"/>
  <c r="BR197" i="2"/>
  <c r="BR194" i="2"/>
  <c r="BR186" i="2"/>
  <c r="BR253" i="2"/>
  <c r="BR230" i="2"/>
  <c r="BR222" i="2"/>
  <c r="BR219" i="2"/>
  <c r="BR205" i="2"/>
  <c r="BR202" i="2"/>
  <c r="BR191" i="2"/>
  <c r="BR227" i="2"/>
  <c r="BR216" i="2"/>
  <c r="BR210" i="2"/>
  <c r="BR199" i="2"/>
  <c r="BR196" i="2"/>
  <c r="BR188" i="2"/>
  <c r="BR240" i="2"/>
  <c r="BR224" i="2"/>
  <c r="BR213" i="2"/>
  <c r="BR207" i="2"/>
  <c r="BR193" i="2"/>
  <c r="BR229" i="2"/>
  <c r="BR221" i="2"/>
  <c r="BR218" i="2"/>
  <c r="BR204" i="2"/>
  <c r="BR201" i="2"/>
  <c r="BR190" i="2"/>
  <c r="BR231" i="2"/>
  <c r="BR226" i="2"/>
  <c r="BR215" i="2"/>
  <c r="BR212" i="2"/>
  <c r="BR209" i="2"/>
  <c r="BR198" i="2"/>
  <c r="BR195" i="2"/>
  <c r="BR187" i="2"/>
  <c r="BR256" i="2"/>
  <c r="BR223" i="2"/>
  <c r="BR220" i="2"/>
  <c r="BR206" i="2"/>
  <c r="BR192" i="2"/>
  <c r="BR233" i="2"/>
  <c r="BR228" i="2"/>
  <c r="BR217" i="2"/>
  <c r="BR203" i="2"/>
  <c r="BR200" i="2"/>
  <c r="BR180" i="2"/>
  <c r="BR172" i="2"/>
  <c r="BR164" i="2"/>
  <c r="BR156" i="2"/>
  <c r="BR153" i="2"/>
  <c r="BR150" i="2"/>
  <c r="BR139" i="2"/>
  <c r="BR184" i="2"/>
  <c r="BR177" i="2"/>
  <c r="BR169" i="2"/>
  <c r="BR161" i="2"/>
  <c r="BR147" i="2"/>
  <c r="BR144" i="2"/>
  <c r="BR182" i="2"/>
  <c r="BR174" i="2"/>
  <c r="BR166" i="2"/>
  <c r="BR158" i="2"/>
  <c r="BR189" i="2"/>
  <c r="BR179" i="2"/>
  <c r="BR171" i="2"/>
  <c r="BR163" i="2"/>
  <c r="BR155" i="2"/>
  <c r="BR152" i="2"/>
  <c r="BR149" i="2"/>
  <c r="BR146" i="2"/>
  <c r="BR176" i="2"/>
  <c r="BR168" i="2"/>
  <c r="BR160" i="2"/>
  <c r="BR143" i="2"/>
  <c r="BR185" i="2"/>
  <c r="BR181" i="2"/>
  <c r="BR173" i="2"/>
  <c r="BR165" i="2"/>
  <c r="BR157" i="2"/>
  <c r="BR178" i="2"/>
  <c r="BR170" i="2"/>
  <c r="BR162" i="2"/>
  <c r="BR154" i="2"/>
  <c r="BR151" i="2"/>
  <c r="BR148" i="2"/>
  <c r="BR145" i="2"/>
  <c r="BR137" i="2"/>
  <c r="BR183" i="2"/>
  <c r="BR175" i="2"/>
  <c r="BR167" i="2"/>
  <c r="BR159" i="2"/>
  <c r="BR142" i="2"/>
  <c r="BR138" i="2"/>
  <c r="BR128" i="2"/>
  <c r="BR120" i="2"/>
  <c r="BR112" i="2"/>
  <c r="BR103" i="2"/>
  <c r="BR95" i="2"/>
  <c r="BR140" i="2"/>
  <c r="BR133" i="2"/>
  <c r="BR125" i="2"/>
  <c r="BR117" i="2"/>
  <c r="BR108" i="2"/>
  <c r="BR100" i="2"/>
  <c r="BR92" i="2"/>
  <c r="BR130" i="2"/>
  <c r="BR122" i="2"/>
  <c r="BR114" i="2"/>
  <c r="BR111" i="2"/>
  <c r="BR105" i="2"/>
  <c r="BR97" i="2"/>
  <c r="BR136" i="2"/>
  <c r="BR127" i="2"/>
  <c r="BR119" i="2"/>
  <c r="BR132" i="2"/>
  <c r="BR124" i="2"/>
  <c r="BR116" i="2"/>
  <c r="BR110" i="2"/>
  <c r="BR107" i="2"/>
  <c r="BR129" i="2"/>
  <c r="BR121" i="2"/>
  <c r="BR113" i="2"/>
  <c r="BR104" i="2"/>
  <c r="BR96" i="2"/>
  <c r="BR134" i="2"/>
  <c r="BR126" i="2"/>
  <c r="BR118" i="2"/>
  <c r="BR109" i="2"/>
  <c r="BR101" i="2"/>
  <c r="BR93" i="2"/>
  <c r="BR141" i="2"/>
  <c r="BR135" i="2"/>
  <c r="BR131" i="2"/>
  <c r="BR123" i="2"/>
  <c r="BR115" i="2"/>
  <c r="BR106" i="2"/>
  <c r="BR98" i="2"/>
  <c r="BR86" i="2"/>
  <c r="BR83" i="2"/>
  <c r="BR71" i="2"/>
  <c r="BR60" i="2"/>
  <c r="BR57" i="2"/>
  <c r="BR54" i="2"/>
  <c r="BR76" i="2"/>
  <c r="BR68" i="2"/>
  <c r="BR102" i="2"/>
  <c r="BR99" i="2"/>
  <c r="BR89" i="2"/>
  <c r="BR85" i="2"/>
  <c r="BR79" i="2"/>
  <c r="BR73" i="2"/>
  <c r="BR62" i="2"/>
  <c r="BR56" i="2"/>
  <c r="BR82" i="2"/>
  <c r="BR70" i="2"/>
  <c r="BR67" i="2"/>
  <c r="BR59" i="2"/>
  <c r="BR78" i="2"/>
  <c r="BR75" i="2"/>
  <c r="BR64" i="2"/>
  <c r="BR90" i="2"/>
  <c r="BR88" i="2"/>
  <c r="BR87" i="2"/>
  <c r="BR84" i="2"/>
  <c r="BR81" i="2"/>
  <c r="BR72" i="2"/>
  <c r="BR61" i="2"/>
  <c r="BR55" i="2"/>
  <c r="BR47" i="2"/>
  <c r="BR44" i="2"/>
  <c r="BR94" i="2"/>
  <c r="BR69" i="2"/>
  <c r="BR66" i="2"/>
  <c r="BR58" i="2"/>
  <c r="BR52" i="2"/>
  <c r="BR91" i="2"/>
  <c r="BR80" i="2"/>
  <c r="BR77" i="2"/>
  <c r="BR74" i="2"/>
  <c r="BR63" i="2"/>
  <c r="BR36" i="2"/>
  <c r="BR30" i="2"/>
  <c r="BR10" i="2"/>
  <c r="BR65" i="2"/>
  <c r="BR33" i="2"/>
  <c r="BR27" i="2"/>
  <c r="BR15" i="2"/>
  <c r="BR48" i="2"/>
  <c r="BR38" i="2"/>
  <c r="BR24" i="2"/>
  <c r="BR21" i="2"/>
  <c r="BR18" i="2"/>
  <c r="BR12" i="2"/>
  <c r="BR9" i="2"/>
  <c r="BR46" i="2"/>
  <c r="BR42" i="2"/>
  <c r="BR41" i="2"/>
  <c r="BR35" i="2"/>
  <c r="BR29" i="2"/>
  <c r="BR50" i="2"/>
  <c r="BR49" i="2"/>
  <c r="BR32" i="2"/>
  <c r="BR26" i="2"/>
  <c r="BR23" i="2"/>
  <c r="BR20" i="2"/>
  <c r="BR17" i="2"/>
  <c r="BR14" i="2"/>
  <c r="BR53" i="2"/>
  <c r="BR51" i="2"/>
  <c r="BR40" i="2"/>
  <c r="BR37" i="2"/>
  <c r="BR11" i="2"/>
  <c r="BR8" i="2"/>
  <c r="BR43" i="2"/>
  <c r="BR34" i="2"/>
  <c r="BR31" i="2"/>
  <c r="BR28" i="2"/>
  <c r="BR4" i="2"/>
  <c r="BR13" i="2"/>
  <c r="BR45" i="2"/>
  <c r="BR39" i="2"/>
  <c r="BR25" i="2"/>
  <c r="BR22" i="2"/>
  <c r="BR19" i="2"/>
  <c r="BR16" i="2"/>
  <c r="BZ235" i="2"/>
  <c r="CA235" i="2" s="1"/>
  <c r="CB235" i="2" s="1"/>
  <c r="BZ366" i="2"/>
  <c r="CA366" i="2" s="1"/>
  <c r="CB366" i="2" s="1"/>
  <c r="BZ528" i="2"/>
  <c r="CA528" i="2" s="1"/>
  <c r="CB528" i="2" s="1"/>
  <c r="I24" i="8"/>
  <c r="G25" i="5"/>
  <c r="G24" i="8" s="1"/>
  <c r="BZ103" i="2"/>
  <c r="CA103" i="2" s="1"/>
  <c r="CB103" i="2" s="1"/>
  <c r="BZ215" i="2"/>
  <c r="CA215" i="2" s="1"/>
  <c r="CB215" i="2" s="1"/>
  <c r="I22" i="8"/>
  <c r="G23" i="5"/>
  <c r="G22" i="8" s="1"/>
  <c r="BZ380" i="2"/>
  <c r="CA380" i="2" s="1"/>
  <c r="CB380" i="2" s="1"/>
  <c r="BZ90" i="2"/>
  <c r="CA90" i="2" s="1"/>
  <c r="CB90" i="2" s="1"/>
  <c r="BZ267" i="2"/>
  <c r="CA267" i="2" s="1"/>
  <c r="CB267" i="2" s="1"/>
  <c r="BZ423" i="2"/>
  <c r="CA423" i="2" s="1"/>
  <c r="CB423" i="2" s="1"/>
  <c r="BZ393" i="2"/>
  <c r="CA393" i="2" s="1"/>
  <c r="CB393" i="2" s="1"/>
  <c r="BZ176" i="2"/>
  <c r="CA176" i="2" s="1"/>
  <c r="CB176" i="2" s="1"/>
  <c r="I26" i="8"/>
  <c r="G27" i="5"/>
  <c r="G26" i="8" s="1"/>
  <c r="BZ249" i="2"/>
  <c r="CA249" i="2" s="1"/>
  <c r="CB249" i="2" s="1"/>
  <c r="I21" i="8"/>
  <c r="G22" i="5"/>
  <c r="G21" i="8" s="1"/>
  <c r="BZ12" i="2"/>
  <c r="CA12" i="2" s="1"/>
  <c r="CB12" i="2" s="1"/>
  <c r="BW4" i="2"/>
  <c r="BZ284" i="2" s="1"/>
  <c r="CA284" i="2" s="1"/>
  <c r="CB284" i="2" s="1"/>
  <c r="BZ8" i="2"/>
  <c r="BZ141" i="2"/>
  <c r="CA141" i="2" s="1"/>
  <c r="CB141" i="2" s="1"/>
  <c r="BZ297" i="2"/>
  <c r="CA297" i="2" s="1"/>
  <c r="CB297" i="2" s="1"/>
  <c r="BZ175" i="2"/>
  <c r="CA175" i="2" s="1"/>
  <c r="CB175" i="2" s="1"/>
  <c r="BZ498" i="2" l="1"/>
  <c r="CA498" i="2" s="1"/>
  <c r="CB498" i="2" s="1"/>
  <c r="BZ285" i="2"/>
  <c r="CA285" i="2" s="1"/>
  <c r="CB285" i="2" s="1"/>
  <c r="BZ381" i="2"/>
  <c r="CA381" i="2" s="1"/>
  <c r="CB381" i="2" s="1"/>
  <c r="BZ173" i="2"/>
  <c r="CA173" i="2" s="1"/>
  <c r="CB173" i="2" s="1"/>
  <c r="BZ520" i="2"/>
  <c r="CA520" i="2" s="1"/>
  <c r="CB520" i="2" s="1"/>
  <c r="BZ132" i="2"/>
  <c r="CA132" i="2" s="1"/>
  <c r="CB132" i="2" s="1"/>
  <c r="BZ63" i="2"/>
  <c r="CA63" i="2" s="1"/>
  <c r="CB63" i="2" s="1"/>
  <c r="BZ147" i="2"/>
  <c r="CA147" i="2" s="1"/>
  <c r="CB147" i="2" s="1"/>
  <c r="BZ204" i="2"/>
  <c r="CA204" i="2" s="1"/>
  <c r="CB204" i="2" s="1"/>
  <c r="BZ440" i="2"/>
  <c r="CA440" i="2" s="1"/>
  <c r="CB440" i="2" s="1"/>
  <c r="BZ409" i="2"/>
  <c r="CA409" i="2" s="1"/>
  <c r="CB409" i="2" s="1"/>
  <c r="BZ342" i="2"/>
  <c r="CA342" i="2" s="1"/>
  <c r="CB342" i="2" s="1"/>
  <c r="BZ203" i="2"/>
  <c r="CA203" i="2" s="1"/>
  <c r="CB203" i="2" s="1"/>
  <c r="BZ196" i="2"/>
  <c r="CA196" i="2" s="1"/>
  <c r="CB196" i="2" s="1"/>
  <c r="BZ128" i="2"/>
  <c r="CA128" i="2" s="1"/>
  <c r="CB128" i="2" s="1"/>
  <c r="BZ391" i="2"/>
  <c r="CA391" i="2" s="1"/>
  <c r="CB391" i="2" s="1"/>
  <c r="BZ362" i="2"/>
  <c r="CA362" i="2" s="1"/>
  <c r="CB362" i="2" s="1"/>
  <c r="BZ56" i="2"/>
  <c r="CA56" i="2" s="1"/>
  <c r="CB56" i="2" s="1"/>
  <c r="BZ124" i="2"/>
  <c r="CA124" i="2" s="1"/>
  <c r="CB124" i="2" s="1"/>
  <c r="BZ368" i="2"/>
  <c r="CA368" i="2" s="1"/>
  <c r="CB368" i="2" s="1"/>
  <c r="BZ231" i="2"/>
  <c r="CA231" i="2" s="1"/>
  <c r="CB231" i="2" s="1"/>
  <c r="BZ21" i="2"/>
  <c r="CA21" i="2" s="1"/>
  <c r="CB21" i="2" s="1"/>
  <c r="BZ65" i="2"/>
  <c r="CA65" i="2" s="1"/>
  <c r="CB65" i="2" s="1"/>
  <c r="BZ110" i="2"/>
  <c r="CA110" i="2" s="1"/>
  <c r="CB110" i="2" s="1"/>
  <c r="BZ337" i="2"/>
  <c r="CA337" i="2" s="1"/>
  <c r="CB337" i="2" s="1"/>
  <c r="BZ456" i="2"/>
  <c r="CA456" i="2" s="1"/>
  <c r="CB456" i="2" s="1"/>
  <c r="BZ42" i="2"/>
  <c r="CA42" i="2" s="1"/>
  <c r="CB42" i="2" s="1"/>
  <c r="BZ449" i="2"/>
  <c r="CA449" i="2" s="1"/>
  <c r="CB449" i="2" s="1"/>
  <c r="BZ359" i="2"/>
  <c r="CA359" i="2" s="1"/>
  <c r="CB359" i="2" s="1"/>
  <c r="BZ465" i="2"/>
  <c r="CA465" i="2" s="1"/>
  <c r="CB465" i="2" s="1"/>
  <c r="BZ206" i="2"/>
  <c r="CA206" i="2" s="1"/>
  <c r="CB206" i="2" s="1"/>
  <c r="BZ387" i="2"/>
  <c r="CA387" i="2" s="1"/>
  <c r="CB387" i="2" s="1"/>
  <c r="BZ400" i="2"/>
  <c r="CA400" i="2" s="1"/>
  <c r="CB400" i="2" s="1"/>
  <c r="BZ441" i="2"/>
  <c r="CA441" i="2" s="1"/>
  <c r="CB441" i="2" s="1"/>
  <c r="BZ252" i="2"/>
  <c r="CA252" i="2" s="1"/>
  <c r="CB252" i="2" s="1"/>
  <c r="BZ327" i="2"/>
  <c r="CA327" i="2" s="1"/>
  <c r="CB327" i="2" s="1"/>
  <c r="BZ156" i="2"/>
  <c r="CA156" i="2" s="1"/>
  <c r="CB156" i="2" s="1"/>
  <c r="BZ14" i="2"/>
  <c r="CA14" i="2" s="1"/>
  <c r="CB14" i="2" s="1"/>
  <c r="BZ85" i="2"/>
  <c r="CA85" i="2" s="1"/>
  <c r="CB85" i="2" s="1"/>
  <c r="BZ108" i="2"/>
  <c r="CA108" i="2" s="1"/>
  <c r="CB108" i="2" s="1"/>
  <c r="BZ257" i="2"/>
  <c r="CA257" i="2" s="1"/>
  <c r="CB257" i="2" s="1"/>
  <c r="BZ10" i="2"/>
  <c r="CA10" i="2" s="1"/>
  <c r="CB10" i="2" s="1"/>
  <c r="BZ277" i="2"/>
  <c r="CA277" i="2" s="1"/>
  <c r="CB277" i="2" s="1"/>
  <c r="BZ278" i="2"/>
  <c r="CA278" i="2" s="1"/>
  <c r="CB278" i="2" s="1"/>
  <c r="BZ136" i="2"/>
  <c r="CA136" i="2" s="1"/>
  <c r="CB136" i="2" s="1"/>
  <c r="BZ237" i="2"/>
  <c r="CA237" i="2" s="1"/>
  <c r="CB237" i="2" s="1"/>
  <c r="BZ377" i="2"/>
  <c r="CA377" i="2" s="1"/>
  <c r="CB377" i="2" s="1"/>
  <c r="BZ426" i="2"/>
  <c r="CA426" i="2" s="1"/>
  <c r="CB426" i="2" s="1"/>
  <c r="BZ332" i="2"/>
  <c r="CA332" i="2" s="1"/>
  <c r="CB332" i="2" s="1"/>
  <c r="BZ439" i="2"/>
  <c r="CA439" i="2" s="1"/>
  <c r="CB439" i="2" s="1"/>
  <c r="BZ517" i="2"/>
  <c r="CA517" i="2" s="1"/>
  <c r="CB517" i="2" s="1"/>
  <c r="BZ198" i="2"/>
  <c r="CA198" i="2" s="1"/>
  <c r="CB198" i="2" s="1"/>
  <c r="BZ167" i="2"/>
  <c r="CA167" i="2" s="1"/>
  <c r="CB167" i="2" s="1"/>
  <c r="BZ130" i="2"/>
  <c r="CA130" i="2" s="1"/>
  <c r="CB130" i="2" s="1"/>
  <c r="BZ254" i="2"/>
  <c r="CA254" i="2" s="1"/>
  <c r="CB254" i="2" s="1"/>
  <c r="BZ329" i="2"/>
  <c r="CA329" i="2" s="1"/>
  <c r="CB329" i="2" s="1"/>
  <c r="BZ133" i="2"/>
  <c r="CA133" i="2" s="1"/>
  <c r="CB133" i="2" s="1"/>
  <c r="BZ11" i="2"/>
  <c r="CA11" i="2" s="1"/>
  <c r="BZ216" i="2"/>
  <c r="CA216" i="2" s="1"/>
  <c r="CB216" i="2" s="1"/>
  <c r="BZ365" i="2"/>
  <c r="CA365" i="2" s="1"/>
  <c r="CB365" i="2" s="1"/>
  <c r="BZ107" i="2"/>
  <c r="CA107" i="2" s="1"/>
  <c r="CB107" i="2" s="1"/>
  <c r="BZ183" i="2"/>
  <c r="CA183" i="2" s="1"/>
  <c r="CB183" i="2" s="1"/>
  <c r="BZ229" i="2"/>
  <c r="CA229" i="2" s="1"/>
  <c r="CB229" i="2" s="1"/>
  <c r="BZ430" i="2"/>
  <c r="CA430" i="2" s="1"/>
  <c r="CB430" i="2" s="1"/>
  <c r="BZ480" i="2"/>
  <c r="CA480" i="2" s="1"/>
  <c r="CB480" i="2" s="1"/>
  <c r="BZ417" i="2"/>
  <c r="CA417" i="2" s="1"/>
  <c r="CB417" i="2" s="1"/>
  <c r="BZ425" i="2"/>
  <c r="CA425" i="2" s="1"/>
  <c r="CB425" i="2" s="1"/>
  <c r="BZ41" i="2"/>
  <c r="CA41" i="2" s="1"/>
  <c r="CB41" i="2" s="1"/>
  <c r="BZ283" i="2"/>
  <c r="CA283" i="2" s="1"/>
  <c r="CB283" i="2" s="1"/>
  <c r="BZ361" i="2"/>
  <c r="CA361" i="2" s="1"/>
  <c r="CB361" i="2" s="1"/>
  <c r="BZ509" i="2"/>
  <c r="CA509" i="2" s="1"/>
  <c r="CB509" i="2" s="1"/>
  <c r="BZ265" i="2"/>
  <c r="CA265" i="2" s="1"/>
  <c r="CB265" i="2" s="1"/>
  <c r="BZ429" i="2"/>
  <c r="CA429" i="2" s="1"/>
  <c r="CB429" i="2" s="1"/>
  <c r="BZ260" i="2"/>
  <c r="CA260" i="2" s="1"/>
  <c r="CB260" i="2" s="1"/>
  <c r="BZ405" i="2"/>
  <c r="CA405" i="2" s="1"/>
  <c r="CB405" i="2" s="1"/>
  <c r="BZ34" i="2"/>
  <c r="CA34" i="2" s="1"/>
  <c r="CB34" i="2" s="1"/>
  <c r="BZ473" i="2"/>
  <c r="CA473" i="2" s="1"/>
  <c r="CB473" i="2" s="1"/>
  <c r="BZ238" i="2"/>
  <c r="CA238" i="2" s="1"/>
  <c r="CB238" i="2" s="1"/>
  <c r="BZ23" i="2"/>
  <c r="CA23" i="2" s="1"/>
  <c r="CB23" i="2" s="1"/>
  <c r="BZ526" i="2"/>
  <c r="CA526" i="2" s="1"/>
  <c r="CB526" i="2" s="1"/>
  <c r="BZ371" i="2"/>
  <c r="CA371" i="2" s="1"/>
  <c r="CB371" i="2" s="1"/>
  <c r="BZ355" i="2"/>
  <c r="CA355" i="2" s="1"/>
  <c r="CB355" i="2" s="1"/>
  <c r="BZ195" i="2"/>
  <c r="CA195" i="2" s="1"/>
  <c r="CB195" i="2" s="1"/>
  <c r="BZ75" i="2"/>
  <c r="CA75" i="2" s="1"/>
  <c r="CB75" i="2" s="1"/>
  <c r="BZ529" i="2"/>
  <c r="CA529" i="2" s="1"/>
  <c r="CB529" i="2" s="1"/>
  <c r="BZ31" i="2"/>
  <c r="CA31" i="2" s="1"/>
  <c r="CB31" i="2" s="1"/>
  <c r="BZ364" i="2"/>
  <c r="CA364" i="2" s="1"/>
  <c r="CB364" i="2" s="1"/>
  <c r="BZ24" i="2"/>
  <c r="CA24" i="2" s="1"/>
  <c r="CB24" i="2" s="1"/>
  <c r="BZ460" i="2"/>
  <c r="CA460" i="2" s="1"/>
  <c r="CB460" i="2" s="1"/>
  <c r="BZ502" i="2"/>
  <c r="CA502" i="2" s="1"/>
  <c r="CB502" i="2" s="1"/>
  <c r="BZ202" i="2"/>
  <c r="CA202" i="2" s="1"/>
  <c r="CB202" i="2" s="1"/>
  <c r="BZ445" i="2"/>
  <c r="CA445" i="2" s="1"/>
  <c r="CB445" i="2" s="1"/>
  <c r="BZ228" i="2"/>
  <c r="CA228" i="2" s="1"/>
  <c r="CB228" i="2" s="1"/>
  <c r="BZ25" i="2"/>
  <c r="CA25" i="2" s="1"/>
  <c r="CB25" i="2" s="1"/>
  <c r="BZ40" i="2"/>
  <c r="CA40" i="2" s="1"/>
  <c r="CB40" i="2" s="1"/>
  <c r="BZ344" i="2"/>
  <c r="CA344" i="2" s="1"/>
  <c r="CB344" i="2" s="1"/>
  <c r="BZ317" i="2"/>
  <c r="CA317" i="2" s="1"/>
  <c r="CB317" i="2" s="1"/>
  <c r="BZ462" i="2"/>
  <c r="CA462" i="2" s="1"/>
  <c r="CB462" i="2" s="1"/>
  <c r="BZ95" i="2"/>
  <c r="CA95" i="2" s="1"/>
  <c r="CB95" i="2" s="1"/>
  <c r="BZ217" i="2"/>
  <c r="CA217" i="2" s="1"/>
  <c r="CB217" i="2" s="1"/>
  <c r="BZ76" i="2"/>
  <c r="CA76" i="2" s="1"/>
  <c r="CB76" i="2" s="1"/>
  <c r="BZ295" i="2"/>
  <c r="CA295" i="2" s="1"/>
  <c r="CB295" i="2" s="1"/>
  <c r="BZ331" i="2"/>
  <c r="CA331" i="2" s="1"/>
  <c r="CB331" i="2" s="1"/>
  <c r="BZ383" i="2"/>
  <c r="CA383" i="2" s="1"/>
  <c r="CB383" i="2" s="1"/>
  <c r="BZ59" i="2"/>
  <c r="CA59" i="2" s="1"/>
  <c r="CB59" i="2" s="1"/>
  <c r="BZ38" i="2"/>
  <c r="CA38" i="2" s="1"/>
  <c r="CB38" i="2" s="1"/>
  <c r="BZ52" i="2"/>
  <c r="CA52" i="2" s="1"/>
  <c r="CB52" i="2" s="1"/>
  <c r="BZ499" i="2"/>
  <c r="CA499" i="2" s="1"/>
  <c r="CB499" i="2" s="1"/>
  <c r="BZ62" i="2"/>
  <c r="CA62" i="2" s="1"/>
  <c r="CB62" i="2" s="1"/>
  <c r="BZ404" i="2"/>
  <c r="CA404" i="2" s="1"/>
  <c r="CB404" i="2" s="1"/>
  <c r="BZ373" i="2"/>
  <c r="CA373" i="2" s="1"/>
  <c r="CB373" i="2" s="1"/>
  <c r="BZ274" i="2"/>
  <c r="CA274" i="2" s="1"/>
  <c r="CB274" i="2" s="1"/>
  <c r="BZ450" i="2"/>
  <c r="CA450" i="2" s="1"/>
  <c r="CB450" i="2" s="1"/>
  <c r="BZ452" i="2"/>
  <c r="CA452" i="2" s="1"/>
  <c r="CB452" i="2" s="1"/>
  <c r="BZ301" i="2"/>
  <c r="CA301" i="2" s="1"/>
  <c r="CB301" i="2" s="1"/>
  <c r="BZ244" i="2"/>
  <c r="CA244" i="2" s="1"/>
  <c r="CB244" i="2" s="1"/>
  <c r="BZ16" i="2"/>
  <c r="CA16" i="2" s="1"/>
  <c r="CB16" i="2" s="1"/>
  <c r="BZ35" i="2"/>
  <c r="CA35" i="2" s="1"/>
  <c r="CB35" i="2" s="1"/>
  <c r="BZ194" i="2"/>
  <c r="CA194" i="2" s="1"/>
  <c r="CB194" i="2" s="1"/>
  <c r="BZ442" i="2"/>
  <c r="CA442" i="2" s="1"/>
  <c r="CB442" i="2" s="1"/>
  <c r="BZ506" i="2"/>
  <c r="CA506" i="2" s="1"/>
  <c r="CB506" i="2" s="1"/>
  <c r="BZ402" i="2"/>
  <c r="CA402" i="2" s="1"/>
  <c r="CB402" i="2" s="1"/>
  <c r="BZ282" i="2"/>
  <c r="CA282" i="2" s="1"/>
  <c r="CB282" i="2" s="1"/>
  <c r="BZ33" i="2"/>
  <c r="CA33" i="2" s="1"/>
  <c r="CB33" i="2" s="1"/>
  <c r="BZ99" i="2"/>
  <c r="CA99" i="2" s="1"/>
  <c r="CB99" i="2" s="1"/>
  <c r="BZ468" i="2"/>
  <c r="CA468" i="2" s="1"/>
  <c r="CB468" i="2" s="1"/>
  <c r="BZ313" i="2"/>
  <c r="CA313" i="2" s="1"/>
  <c r="CB313" i="2" s="1"/>
  <c r="BZ80" i="2"/>
  <c r="CA80" i="2" s="1"/>
  <c r="CB80" i="2" s="1"/>
  <c r="BZ448" i="2"/>
  <c r="CA448" i="2" s="1"/>
  <c r="CB448" i="2" s="1"/>
  <c r="BZ264" i="2"/>
  <c r="CA264" i="2" s="1"/>
  <c r="CB264" i="2" s="1"/>
  <c r="BZ57" i="2"/>
  <c r="CA57" i="2" s="1"/>
  <c r="CB57" i="2" s="1"/>
  <c r="BZ395" i="2"/>
  <c r="CA395" i="2" s="1"/>
  <c r="CB395" i="2" s="1"/>
  <c r="BZ386" i="2"/>
  <c r="CA386" i="2" s="1"/>
  <c r="CB386" i="2" s="1"/>
  <c r="BZ81" i="2"/>
  <c r="CA81" i="2" s="1"/>
  <c r="CB81" i="2" s="1"/>
  <c r="BZ469" i="2"/>
  <c r="CA469" i="2" s="1"/>
  <c r="CB469" i="2" s="1"/>
  <c r="BZ290" i="2"/>
  <c r="CA290" i="2" s="1"/>
  <c r="CB290" i="2" s="1"/>
  <c r="BZ382" i="2"/>
  <c r="CA382" i="2" s="1"/>
  <c r="CB382" i="2" s="1"/>
  <c r="BZ320" i="2"/>
  <c r="CA320" i="2" s="1"/>
  <c r="CB320" i="2" s="1"/>
  <c r="BZ140" i="2"/>
  <c r="CA140" i="2" s="1"/>
  <c r="CB140" i="2" s="1"/>
  <c r="BZ250" i="2"/>
  <c r="CA250" i="2" s="1"/>
  <c r="CB250" i="2" s="1"/>
  <c r="BZ513" i="2"/>
  <c r="CA513" i="2" s="1"/>
  <c r="CB513" i="2" s="1"/>
  <c r="BZ174" i="2"/>
  <c r="CA174" i="2" s="1"/>
  <c r="CB174" i="2" s="1"/>
  <c r="BZ262" i="2"/>
  <c r="CA262" i="2" s="1"/>
  <c r="CB262" i="2" s="1"/>
  <c r="BZ312" i="2"/>
  <c r="CA312" i="2" s="1"/>
  <c r="CB312" i="2" s="1"/>
  <c r="BZ461" i="2"/>
  <c r="CA461" i="2" s="1"/>
  <c r="CB461" i="2" s="1"/>
  <c r="BZ72" i="2"/>
  <c r="CA72" i="2" s="1"/>
  <c r="CB72" i="2" s="1"/>
  <c r="BZ149" i="2"/>
  <c r="CA149" i="2" s="1"/>
  <c r="CB149" i="2" s="1"/>
  <c r="BZ53" i="2"/>
  <c r="CA53" i="2" s="1"/>
  <c r="CB53" i="2" s="1"/>
  <c r="BZ193" i="2"/>
  <c r="CA193" i="2" s="1"/>
  <c r="CB193" i="2" s="1"/>
  <c r="BZ304" i="2"/>
  <c r="CA304" i="2" s="1"/>
  <c r="CB304" i="2" s="1"/>
  <c r="BZ247" i="2"/>
  <c r="CA247" i="2" s="1"/>
  <c r="CB247" i="2" s="1"/>
  <c r="BZ447" i="2"/>
  <c r="CA447" i="2" s="1"/>
  <c r="CB447" i="2" s="1"/>
  <c r="BZ51" i="2"/>
  <c r="CA51" i="2" s="1"/>
  <c r="CB51" i="2" s="1"/>
  <c r="BZ525" i="2"/>
  <c r="CA525" i="2" s="1"/>
  <c r="CB525" i="2" s="1"/>
  <c r="BZ145" i="2"/>
  <c r="CA145" i="2" s="1"/>
  <c r="CB145" i="2" s="1"/>
  <c r="BZ220" i="2"/>
  <c r="CA220" i="2" s="1"/>
  <c r="CB220" i="2" s="1"/>
  <c r="BZ15" i="2"/>
  <c r="CA15" i="2" s="1"/>
  <c r="CB15" i="2" s="1"/>
  <c r="BZ93" i="2"/>
  <c r="CA93" i="2" s="1"/>
  <c r="CB93" i="2" s="1"/>
  <c r="BZ207" i="2"/>
  <c r="CA207" i="2" s="1"/>
  <c r="CB207" i="2" s="1"/>
  <c r="BZ310" i="2"/>
  <c r="CA310" i="2" s="1"/>
  <c r="CB310" i="2" s="1"/>
  <c r="BZ44" i="2"/>
  <c r="CA44" i="2" s="1"/>
  <c r="CB44" i="2" s="1"/>
  <c r="BZ37" i="2"/>
  <c r="CA37" i="2" s="1"/>
  <c r="CB37" i="2" s="1"/>
  <c r="BZ504" i="2"/>
  <c r="CA504" i="2" s="1"/>
  <c r="CB504" i="2" s="1"/>
  <c r="BZ288" i="2"/>
  <c r="CA288" i="2" s="1"/>
  <c r="CB288" i="2" s="1"/>
  <c r="BZ50" i="2"/>
  <c r="CA50" i="2" s="1"/>
  <c r="CB50" i="2" s="1"/>
  <c r="BZ410" i="2"/>
  <c r="CA410" i="2" s="1"/>
  <c r="CB410" i="2" s="1"/>
  <c r="BZ70" i="2"/>
  <c r="CA70" i="2" s="1"/>
  <c r="CB70" i="2" s="1"/>
  <c r="BZ351" i="2"/>
  <c r="CA351" i="2" s="1"/>
  <c r="CB351" i="2" s="1"/>
  <c r="BZ328" i="2"/>
  <c r="CA328" i="2" s="1"/>
  <c r="CB328" i="2" s="1"/>
  <c r="BZ269" i="2"/>
  <c r="CA269" i="2" s="1"/>
  <c r="CB269" i="2" s="1"/>
  <c r="BZ234" i="2"/>
  <c r="CA234" i="2" s="1"/>
  <c r="CB234" i="2" s="1"/>
  <c r="BZ273" i="2"/>
  <c r="CA273" i="2" s="1"/>
  <c r="CB273" i="2" s="1"/>
  <c r="BZ523" i="2"/>
  <c r="CA523" i="2" s="1"/>
  <c r="CB523" i="2" s="1"/>
  <c r="BZ501" i="2"/>
  <c r="CA501" i="2" s="1"/>
  <c r="CB501" i="2" s="1"/>
  <c r="BZ268" i="2"/>
  <c r="CA268" i="2" s="1"/>
  <c r="CB268" i="2" s="1"/>
  <c r="BZ212" i="2"/>
  <c r="CA212" i="2" s="1"/>
  <c r="CB212" i="2" s="1"/>
  <c r="BZ17" i="2"/>
  <c r="CA17" i="2" s="1"/>
  <c r="CB17" i="2" s="1"/>
  <c r="BZ493" i="2"/>
  <c r="CA493" i="2" s="1"/>
  <c r="CB493" i="2" s="1"/>
  <c r="BZ482" i="2"/>
  <c r="CA482" i="2" s="1"/>
  <c r="CB482" i="2" s="1"/>
  <c r="BZ73" i="2"/>
  <c r="CA73" i="2" s="1"/>
  <c r="CB73" i="2" s="1"/>
  <c r="BZ466" i="2"/>
  <c r="CA466" i="2" s="1"/>
  <c r="CB466" i="2" s="1"/>
  <c r="BZ535" i="2"/>
  <c r="CA535" i="2" s="1"/>
  <c r="CB535" i="2" s="1"/>
  <c r="BZ507" i="2"/>
  <c r="CA507" i="2" s="1"/>
  <c r="CB507" i="2" s="1"/>
  <c r="BZ370" i="2"/>
  <c r="CA370" i="2" s="1"/>
  <c r="CB370" i="2" s="1"/>
  <c r="BZ392" i="2"/>
  <c r="CA392" i="2" s="1"/>
  <c r="CB392" i="2" s="1"/>
  <c r="BZ69" i="2"/>
  <c r="CA69" i="2" s="1"/>
  <c r="CB69" i="2" s="1"/>
  <c r="BZ503" i="2"/>
  <c r="CA503" i="2" s="1"/>
  <c r="CB503" i="2" s="1"/>
  <c r="BZ446" i="2"/>
  <c r="CA446" i="2" s="1"/>
  <c r="CB446" i="2" s="1"/>
  <c r="BZ243" i="2"/>
  <c r="CA243" i="2" s="1"/>
  <c r="CB243" i="2" s="1"/>
  <c r="BZ210" i="2"/>
  <c r="CA210" i="2" s="1"/>
  <c r="CB210" i="2" s="1"/>
  <c r="BZ71" i="2"/>
  <c r="CA71" i="2" s="1"/>
  <c r="CB71" i="2" s="1"/>
  <c r="BZ163" i="2"/>
  <c r="CA163" i="2" s="1"/>
  <c r="CB163" i="2" s="1"/>
  <c r="BZ412" i="2"/>
  <c r="CA412" i="2" s="1"/>
  <c r="CB412" i="2" s="1"/>
  <c r="BZ315" i="2"/>
  <c r="CA315" i="2" s="1"/>
  <c r="CB315" i="2" s="1"/>
  <c r="BZ358" i="2"/>
  <c r="CA358" i="2" s="1"/>
  <c r="CB358" i="2" s="1"/>
  <c r="BZ536" i="2"/>
  <c r="CA536" i="2" s="1"/>
  <c r="CB536" i="2" s="1"/>
  <c r="BZ298" i="2"/>
  <c r="CA298" i="2" s="1"/>
  <c r="CB298" i="2" s="1"/>
  <c r="BZ533" i="2"/>
  <c r="CA533" i="2" s="1"/>
  <c r="CB533" i="2" s="1"/>
  <c r="BZ64" i="2"/>
  <c r="CA64" i="2" s="1"/>
  <c r="CB64" i="2" s="1"/>
  <c r="BZ171" i="2"/>
  <c r="CA171" i="2" s="1"/>
  <c r="CB171" i="2" s="1"/>
  <c r="BZ492" i="2"/>
  <c r="CA492" i="2" s="1"/>
  <c r="CB492" i="2" s="1"/>
  <c r="BZ396" i="2"/>
  <c r="CA396" i="2" s="1"/>
  <c r="CB396" i="2" s="1"/>
  <c r="BZ491" i="2"/>
  <c r="CA491" i="2" s="1"/>
  <c r="CB491" i="2" s="1"/>
  <c r="BZ241" i="2"/>
  <c r="CA241" i="2" s="1"/>
  <c r="CB241" i="2" s="1"/>
  <c r="BZ346" i="2"/>
  <c r="CA346" i="2" s="1"/>
  <c r="CB346" i="2" s="1"/>
  <c r="BZ32" i="2"/>
  <c r="CA32" i="2" s="1"/>
  <c r="CB32" i="2" s="1"/>
  <c r="BZ321" i="2"/>
  <c r="CA321" i="2" s="1"/>
  <c r="CB321" i="2" s="1"/>
  <c r="BZ60" i="2"/>
  <c r="CA60" i="2" s="1"/>
  <c r="CB60" i="2" s="1"/>
  <c r="BZ495" i="2"/>
  <c r="CA495" i="2" s="1"/>
  <c r="CB495" i="2" s="1"/>
  <c r="BZ89" i="2"/>
  <c r="CA89" i="2" s="1"/>
  <c r="CB89" i="2" s="1"/>
  <c r="BZ205" i="2"/>
  <c r="CA205" i="2" s="1"/>
  <c r="CB205" i="2" s="1"/>
  <c r="BZ9" i="2"/>
  <c r="CA9" i="2" s="1"/>
  <c r="CB9" i="2" s="1"/>
  <c r="BZ433" i="2"/>
  <c r="CA433" i="2" s="1"/>
  <c r="CB433" i="2" s="1"/>
  <c r="BZ378" i="2"/>
  <c r="CA378" i="2" s="1"/>
  <c r="CB378" i="2" s="1"/>
  <c r="AH4" i="2"/>
  <c r="BZ263" i="2"/>
  <c r="CA263" i="2" s="1"/>
  <c r="CB263" i="2" s="1"/>
  <c r="BZ225" i="2"/>
  <c r="CA225" i="2" s="1"/>
  <c r="CB225" i="2" s="1"/>
  <c r="BZ139" i="2"/>
  <c r="CA139" i="2" s="1"/>
  <c r="CB139" i="2" s="1"/>
  <c r="BZ66" i="2"/>
  <c r="CA66" i="2" s="1"/>
  <c r="CB66" i="2" s="1"/>
  <c r="BZ470" i="2"/>
  <c r="CA470" i="2" s="1"/>
  <c r="CB470" i="2" s="1"/>
  <c r="BZ330" i="2"/>
  <c r="CA330" i="2" s="1"/>
  <c r="CB330" i="2" s="1"/>
  <c r="BZ146" i="2"/>
  <c r="CA146" i="2" s="1"/>
  <c r="CB146" i="2" s="1"/>
  <c r="BZ537" i="2"/>
  <c r="CA537" i="2" s="1"/>
  <c r="CB537" i="2" s="1"/>
  <c r="BZ88" i="2"/>
  <c r="CA88" i="2" s="1"/>
  <c r="CB88" i="2" s="1"/>
  <c r="BZ157" i="2"/>
  <c r="CA157" i="2" s="1"/>
  <c r="CB157" i="2" s="1"/>
  <c r="BZ512" i="2"/>
  <c r="CA512" i="2" s="1"/>
  <c r="CB512" i="2" s="1"/>
  <c r="BZ119" i="2"/>
  <c r="CA119" i="2" s="1"/>
  <c r="CB119" i="2" s="1"/>
  <c r="BZ271" i="2"/>
  <c r="CA271" i="2" s="1"/>
  <c r="CB271" i="2" s="1"/>
  <c r="BZ349" i="2"/>
  <c r="CA349" i="2" s="1"/>
  <c r="CB349" i="2" s="1"/>
  <c r="BZ83" i="2"/>
  <c r="CA83" i="2" s="1"/>
  <c r="CB83" i="2" s="1"/>
  <c r="BZ438" i="2"/>
  <c r="CA438" i="2" s="1"/>
  <c r="CB438" i="2" s="1"/>
  <c r="BZ477" i="2"/>
  <c r="CA477" i="2" s="1"/>
  <c r="CB477" i="2" s="1"/>
  <c r="BZ221" i="2"/>
  <c r="CA221" i="2" s="1"/>
  <c r="CB221" i="2" s="1"/>
  <c r="BZ515" i="2"/>
  <c r="CA515" i="2" s="1"/>
  <c r="CB515" i="2" s="1"/>
  <c r="BZ406" i="2"/>
  <c r="CA406" i="2" s="1"/>
  <c r="CB406" i="2" s="1"/>
  <c r="BZ389" i="2"/>
  <c r="CA389" i="2" s="1"/>
  <c r="CB389" i="2" s="1"/>
  <c r="BZ334" i="2"/>
  <c r="CA334" i="2" s="1"/>
  <c r="CB334" i="2" s="1"/>
  <c r="BZ19" i="2"/>
  <c r="CA19" i="2" s="1"/>
  <c r="CB19" i="2" s="1"/>
  <c r="BZ230" i="2"/>
  <c r="CA230" i="2" s="1"/>
  <c r="CB230" i="2" s="1"/>
  <c r="BZ341" i="2"/>
  <c r="CA341" i="2" s="1"/>
  <c r="CB341" i="2" s="1"/>
  <c r="CA8" i="2"/>
  <c r="BZ58" i="2"/>
  <c r="CA58" i="2" s="1"/>
  <c r="CB58" i="2" s="1"/>
  <c r="BZ519" i="2"/>
  <c r="CA519" i="2" s="1"/>
  <c r="CB519" i="2" s="1"/>
  <c r="BZ227" i="2"/>
  <c r="CA227" i="2" s="1"/>
  <c r="CB227" i="2" s="1"/>
  <c r="BZ458" i="2"/>
  <c r="CA458" i="2" s="1"/>
  <c r="CB458" i="2" s="1"/>
  <c r="BZ97" i="2"/>
  <c r="CA97" i="2" s="1"/>
  <c r="CB97" i="2" s="1"/>
  <c r="BZ435" i="2"/>
  <c r="CA435" i="2" s="1"/>
  <c r="CB435" i="2" s="1"/>
  <c r="BZ87" i="2"/>
  <c r="CA87" i="2" s="1"/>
  <c r="CB87" i="2" s="1"/>
  <c r="BZ190" i="2"/>
  <c r="CA190" i="2" s="1"/>
  <c r="CB190" i="2" s="1"/>
  <c r="BZ292" i="2"/>
  <c r="CA292" i="2" s="1"/>
  <c r="CB292" i="2" s="1"/>
  <c r="BZ293" i="2"/>
  <c r="CA293" i="2" s="1"/>
  <c r="CB293" i="2" s="1"/>
  <c r="BZ246" i="2"/>
  <c r="CA246" i="2" s="1"/>
  <c r="CB246" i="2" s="1"/>
  <c r="BZ432" i="2"/>
  <c r="CA432" i="2" s="1"/>
  <c r="CB432" i="2" s="1"/>
  <c r="BZ531" i="2"/>
  <c r="CA531" i="2" s="1"/>
  <c r="CB531" i="2" s="1"/>
  <c r="BZ347" i="2"/>
  <c r="CA347" i="2" s="1"/>
  <c r="CB347" i="2" s="1"/>
  <c r="BZ403" i="2"/>
  <c r="CA403" i="2" s="1"/>
  <c r="CB403" i="2" s="1"/>
  <c r="BZ352" i="2"/>
  <c r="CA352" i="2" s="1"/>
  <c r="CB352" i="2" s="1"/>
  <c r="BZ138" i="2"/>
  <c r="CA138" i="2" s="1"/>
  <c r="CB138" i="2" s="1"/>
  <c r="BZ105" i="2"/>
  <c r="CA105" i="2" s="1"/>
  <c r="CB105" i="2" s="1"/>
  <c r="BZ353" i="2"/>
  <c r="CA353" i="2" s="1"/>
  <c r="CB353" i="2" s="1"/>
  <c r="BZ280" i="2"/>
  <c r="CA280" i="2" s="1"/>
  <c r="CB280" i="2" s="1"/>
  <c r="BZ521" i="2"/>
  <c r="CA521" i="2" s="1"/>
  <c r="CB521" i="2" s="1"/>
  <c r="BZ479" i="2"/>
  <c r="CA479" i="2" s="1"/>
  <c r="CB479" i="2" s="1"/>
  <c r="BZ463" i="2"/>
  <c r="CA463" i="2" s="1"/>
  <c r="CB463" i="2" s="1"/>
  <c r="BZ46" i="2"/>
  <c r="CA46" i="2" s="1"/>
  <c r="CB46" i="2" s="1"/>
  <c r="BZ182" i="2"/>
  <c r="CA182" i="2" s="1"/>
  <c r="CB182" i="2" s="1"/>
  <c r="BZ222" i="2"/>
  <c r="CA222" i="2" s="1"/>
  <c r="CB222" i="2" s="1"/>
  <c r="BZ219" i="2"/>
  <c r="CA219" i="2" s="1"/>
  <c r="CB219" i="2" s="1"/>
  <c r="BZ45" i="2"/>
  <c r="CA45" i="2" s="1"/>
  <c r="CB45" i="2" s="1"/>
  <c r="BZ421" i="2"/>
  <c r="CA421" i="2" s="1"/>
  <c r="CB421" i="2" s="1"/>
  <c r="BZ91" i="2"/>
  <c r="CA91" i="2" s="1"/>
  <c r="CB91" i="2" s="1"/>
  <c r="BZ178" i="2"/>
  <c r="CA178" i="2" s="1"/>
  <c r="CB178" i="2" s="1"/>
  <c r="BZ94" i="2"/>
  <c r="CA94" i="2" s="1"/>
  <c r="CB94" i="2" s="1"/>
  <c r="BZ111" i="2"/>
  <c r="CA111" i="2" s="1"/>
  <c r="CB111" i="2" s="1"/>
  <c r="BZ339" i="2"/>
  <c r="CA339" i="2" s="1"/>
  <c r="CB339" i="2" s="1"/>
  <c r="BZ185" i="2"/>
  <c r="CA185" i="2" s="1"/>
  <c r="CB185" i="2" s="1"/>
  <c r="BZ411" i="2"/>
  <c r="CA411" i="2" s="1"/>
  <c r="CB411" i="2" s="1"/>
  <c r="BZ431" i="2"/>
  <c r="CA431" i="2" s="1"/>
  <c r="CB431" i="2" s="1"/>
  <c r="BZ48" i="2"/>
  <c r="CA48" i="2" s="1"/>
  <c r="CB48" i="2" s="1"/>
  <c r="BZ152" i="2"/>
  <c r="CA152" i="2" s="1"/>
  <c r="CB152" i="2" s="1"/>
  <c r="BZ369" i="2"/>
  <c r="CA369" i="2" s="1"/>
  <c r="CB369" i="2" s="1"/>
  <c r="BZ84" i="2"/>
  <c r="CA84" i="2" s="1"/>
  <c r="CB84" i="2" s="1"/>
  <c r="BZ300" i="2"/>
  <c r="CA300" i="2" s="1"/>
  <c r="CB300" i="2" s="1"/>
  <c r="BZ122" i="2"/>
  <c r="CA122" i="2" s="1"/>
  <c r="CB122" i="2" s="1"/>
  <c r="BZ394" i="2"/>
  <c r="CA394" i="2" s="1"/>
  <c r="CB394" i="2" s="1"/>
  <c r="BG2" i="2"/>
  <c r="BT6" i="2"/>
  <c r="BZ118" i="2"/>
  <c r="CA118" i="2" s="1"/>
  <c r="CB118" i="2" s="1"/>
  <c r="BZ223" i="2"/>
  <c r="CA223" i="2" s="1"/>
  <c r="CB223" i="2" s="1"/>
  <c r="BZ454" i="2"/>
  <c r="CA454" i="2" s="1"/>
  <c r="CB454" i="2" s="1"/>
  <c r="BZ487" i="2"/>
  <c r="CA487" i="2" s="1"/>
  <c r="CB487" i="2" s="1"/>
  <c r="BZ478" i="2"/>
  <c r="CA478" i="2" s="1"/>
  <c r="CB478" i="2" s="1"/>
  <c r="BZ151" i="2"/>
  <c r="CA151" i="2" s="1"/>
  <c r="CB151" i="2" s="1"/>
  <c r="BZ414" i="2"/>
  <c r="CA414" i="2" s="1"/>
  <c r="CB414" i="2" s="1"/>
  <c r="BZ436" i="2"/>
  <c r="CA436" i="2" s="1"/>
  <c r="CB436" i="2" s="1"/>
  <c r="BZ444" i="2"/>
  <c r="CA444" i="2" s="1"/>
  <c r="CB444" i="2" s="1"/>
  <c r="BZ455" i="2"/>
  <c r="CA455" i="2" s="1"/>
  <c r="CB455" i="2" s="1"/>
  <c r="BZ397" i="2"/>
  <c r="CA397" i="2" s="1"/>
  <c r="CB397" i="2" s="1"/>
  <c r="BZ226" i="2"/>
  <c r="CA226" i="2" s="1"/>
  <c r="CB226" i="2" s="1"/>
  <c r="BZ490" i="2"/>
  <c r="CA490" i="2" s="1"/>
  <c r="CB490" i="2" s="1"/>
  <c r="BZ177" i="2"/>
  <c r="CA177" i="2" s="1"/>
  <c r="CB177" i="2" s="1"/>
  <c r="BZ372" i="2"/>
  <c r="CA372" i="2" s="1"/>
  <c r="CB372" i="2" s="1"/>
  <c r="BZ43" i="2"/>
  <c r="CA43" i="2" s="1"/>
  <c r="CB43" i="2" s="1"/>
  <c r="BZ160" i="2"/>
  <c r="CA160" i="2" s="1"/>
  <c r="CB160" i="2" s="1"/>
  <c r="BZ459" i="2"/>
  <c r="CA459" i="2" s="1"/>
  <c r="CB459" i="2" s="1"/>
  <c r="BZ418" i="2"/>
  <c r="CA418" i="2" s="1"/>
  <c r="CB418" i="2" s="1"/>
  <c r="BZ261" i="2"/>
  <c r="CA261" i="2" s="1"/>
  <c r="CB261" i="2" s="1"/>
  <c r="BZ106" i="2"/>
  <c r="CA106" i="2" s="1"/>
  <c r="CB106" i="2" s="1"/>
  <c r="BZ326" i="2"/>
  <c r="CA326" i="2" s="1"/>
  <c r="CB326" i="2" s="1"/>
  <c r="BZ116" i="2"/>
  <c r="CA116" i="2" s="1"/>
  <c r="CB116" i="2" s="1"/>
  <c r="BZ367" i="2"/>
  <c r="CA367" i="2" s="1"/>
  <c r="CB367" i="2" s="1"/>
  <c r="BZ61" i="2"/>
  <c r="CA61" i="2" s="1"/>
  <c r="CB61" i="2" s="1"/>
  <c r="BZ530" i="2"/>
  <c r="CA530" i="2" s="1"/>
  <c r="CB530" i="2" s="1"/>
  <c r="BZ408" i="2"/>
  <c r="CA408" i="2" s="1"/>
  <c r="CB408" i="2" s="1"/>
  <c r="BZ357" i="2"/>
  <c r="CA357" i="2" s="1"/>
  <c r="CB357" i="2" s="1"/>
  <c r="BZ224" i="2"/>
  <c r="CA224" i="2" s="1"/>
  <c r="CB224" i="2" s="1"/>
  <c r="BZ68" i="2"/>
  <c r="CA68" i="2" s="1"/>
  <c r="CB68" i="2" s="1"/>
  <c r="BZ305" i="2"/>
  <c r="CA305" i="2" s="1"/>
  <c r="CB305" i="2" s="1"/>
  <c r="BZ67" i="2"/>
  <c r="CA67" i="2" s="1"/>
  <c r="CB67" i="2" s="1"/>
  <c r="BZ532" i="2"/>
  <c r="CA532" i="2" s="1"/>
  <c r="CB532" i="2" s="1"/>
  <c r="BZ309" i="2"/>
  <c r="CA309" i="2" s="1"/>
  <c r="CB309" i="2" s="1"/>
  <c r="BZ137" i="2"/>
  <c r="CA137" i="2" s="1"/>
  <c r="CB137" i="2" s="1"/>
  <c r="BZ279" i="2"/>
  <c r="CA279" i="2" s="1"/>
  <c r="CB279" i="2" s="1"/>
  <c r="BZ516" i="2"/>
  <c r="CA516" i="2" s="1"/>
  <c r="CB516" i="2" s="1"/>
  <c r="BZ311" i="2"/>
  <c r="CA311" i="2" s="1"/>
  <c r="CB311" i="2" s="1"/>
  <c r="BZ474" i="2"/>
  <c r="CA474" i="2" s="1"/>
  <c r="CB474" i="2" s="1"/>
  <c r="BZ356" i="2"/>
  <c r="CA356" i="2" s="1"/>
  <c r="CB356" i="2" s="1"/>
  <c r="BZ165" i="2"/>
  <c r="CA165" i="2" s="1"/>
  <c r="CB165" i="2" s="1"/>
  <c r="BZ49" i="2"/>
  <c r="CA49" i="2" s="1"/>
  <c r="CB49" i="2" s="1"/>
  <c r="BZ98" i="2"/>
  <c r="CA98" i="2" s="1"/>
  <c r="CB98" i="2" s="1"/>
  <c r="BZ113" i="2"/>
  <c r="CA113" i="2" s="1"/>
  <c r="CB113" i="2" s="1"/>
  <c r="BZ86" i="2"/>
  <c r="CA86" i="2" s="1"/>
  <c r="CB86" i="2" s="1"/>
  <c r="BZ322" i="2"/>
  <c r="CA322" i="2" s="1"/>
  <c r="CB322" i="2" s="1"/>
  <c r="BZ266" i="2"/>
  <c r="CA266" i="2" s="1"/>
  <c r="CB266" i="2" s="1"/>
  <c r="BZ101" i="2"/>
  <c r="CA101" i="2" s="1"/>
  <c r="CB101" i="2" s="1"/>
  <c r="BZ471" i="2"/>
  <c r="CA471" i="2" s="1"/>
  <c r="CB471" i="2" s="1"/>
  <c r="BZ26" i="2"/>
  <c r="CA26" i="2" s="1"/>
  <c r="CB26" i="2" s="1"/>
  <c r="BZ248" i="2"/>
  <c r="CA248" i="2" s="1"/>
  <c r="CB248" i="2" s="1"/>
  <c r="BZ296" i="2"/>
  <c r="CA296" i="2" s="1"/>
  <c r="CB296" i="2" s="1"/>
  <c r="BZ28" i="2"/>
  <c r="CA28" i="2" s="1"/>
  <c r="CB28" i="2" s="1"/>
  <c r="BZ489" i="2"/>
  <c r="CA489" i="2" s="1"/>
  <c r="CB489" i="2" s="1"/>
  <c r="BZ27" i="2"/>
  <c r="CA27" i="2" s="1"/>
  <c r="CB27" i="2" s="1"/>
  <c r="BZ39" i="2"/>
  <c r="CA39" i="2" s="1"/>
  <c r="CB39" i="2" s="1"/>
  <c r="BZ29" i="2"/>
  <c r="CA29" i="2" s="1"/>
  <c r="CB29" i="2" s="1"/>
  <c r="BZ239" i="2"/>
  <c r="CA239" i="2" s="1"/>
  <c r="CB239" i="2" s="1"/>
  <c r="BZ200" i="2"/>
  <c r="CA200" i="2" s="1"/>
  <c r="CB200" i="2" s="1"/>
  <c r="BZ197" i="2"/>
  <c r="CA197" i="2" s="1"/>
  <c r="CB197" i="2" s="1"/>
  <c r="AU533" i="2"/>
  <c r="AU535" i="2"/>
  <c r="AU532" i="2"/>
  <c r="AU537" i="2"/>
  <c r="AU534" i="2"/>
  <c r="AU531" i="2"/>
  <c r="AU536" i="2"/>
  <c r="AU526" i="2"/>
  <c r="AU523" i="2"/>
  <c r="AU520" i="2"/>
  <c r="AU525" i="2"/>
  <c r="AU530" i="2"/>
  <c r="AU528" i="2"/>
  <c r="AU522" i="2"/>
  <c r="AU519" i="2"/>
  <c r="AU529" i="2"/>
  <c r="AU527" i="2"/>
  <c r="AU524" i="2"/>
  <c r="AU510" i="2"/>
  <c r="AU518" i="2"/>
  <c r="AU515" i="2"/>
  <c r="AU512" i="2"/>
  <c r="AU509" i="2"/>
  <c r="AU514" i="2"/>
  <c r="AU521" i="2"/>
  <c r="AU517" i="2"/>
  <c r="AU516" i="2"/>
  <c r="AU513" i="2"/>
  <c r="AU508" i="2"/>
  <c r="AU507" i="2"/>
  <c r="AU499" i="2"/>
  <c r="AU504" i="2"/>
  <c r="AU501" i="2"/>
  <c r="AU511" i="2"/>
  <c r="AU506" i="2"/>
  <c r="AU498" i="2"/>
  <c r="AU503" i="2"/>
  <c r="AU500" i="2"/>
  <c r="AU505" i="2"/>
  <c r="AU502" i="2"/>
  <c r="AU492" i="2"/>
  <c r="AU484" i="2"/>
  <c r="AU481" i="2"/>
  <c r="AU489" i="2"/>
  <c r="AU478" i="2"/>
  <c r="AU494" i="2"/>
  <c r="AU486" i="2"/>
  <c r="AU475" i="2"/>
  <c r="AU491" i="2"/>
  <c r="AU483" i="2"/>
  <c r="AU480" i="2"/>
  <c r="AU472" i="2"/>
  <c r="AU497" i="2"/>
  <c r="AU496" i="2"/>
  <c r="AU488" i="2"/>
  <c r="AU477" i="2"/>
  <c r="AU490" i="2"/>
  <c r="AU482" i="2"/>
  <c r="AU479" i="2"/>
  <c r="AU495" i="2"/>
  <c r="AU487" i="2"/>
  <c r="AU476" i="2"/>
  <c r="AU468" i="2"/>
  <c r="AU460" i="2"/>
  <c r="AU452" i="2"/>
  <c r="AU471" i="2"/>
  <c r="AU465" i="2"/>
  <c r="AU457" i="2"/>
  <c r="AU470" i="2"/>
  <c r="AU462" i="2"/>
  <c r="AU454" i="2"/>
  <c r="AU493" i="2"/>
  <c r="AU474" i="2"/>
  <c r="AU467" i="2"/>
  <c r="AU459" i="2"/>
  <c r="AU464" i="2"/>
  <c r="AU469" i="2"/>
  <c r="AU461" i="2"/>
  <c r="AU453" i="2"/>
  <c r="AU485" i="2"/>
  <c r="AU473" i="2"/>
  <c r="AU466" i="2"/>
  <c r="AU458" i="2"/>
  <c r="AU463" i="2"/>
  <c r="AU456" i="2"/>
  <c r="AU448" i="2"/>
  <c r="AU444" i="2"/>
  <c r="AU440" i="2"/>
  <c r="AU437" i="2"/>
  <c r="AU428" i="2"/>
  <c r="AU434" i="2"/>
  <c r="AU447" i="2"/>
  <c r="AU443" i="2"/>
  <c r="AU439" i="2"/>
  <c r="AU431" i="2"/>
  <c r="AU455" i="2"/>
  <c r="AU451" i="2"/>
  <c r="AU436" i="2"/>
  <c r="AU450" i="2"/>
  <c r="AU446" i="2"/>
  <c r="AU442" i="2"/>
  <c r="AU438" i="2"/>
  <c r="AU449" i="2"/>
  <c r="AU445" i="2"/>
  <c r="AU441" i="2"/>
  <c r="AU435" i="2"/>
  <c r="AU423" i="2"/>
  <c r="AU415" i="2"/>
  <c r="AU407" i="2"/>
  <c r="AU426" i="2"/>
  <c r="AU420" i="2"/>
  <c r="AU412" i="2"/>
  <c r="AU429" i="2"/>
  <c r="AU417" i="2"/>
  <c r="AU409" i="2"/>
  <c r="AU425" i="2"/>
  <c r="AU422" i="2"/>
  <c r="AU419" i="2"/>
  <c r="AU411" i="2"/>
  <c r="AU433" i="2"/>
  <c r="AU432" i="2"/>
  <c r="AU424" i="2"/>
  <c r="AU416" i="2"/>
  <c r="AU421" i="2"/>
  <c r="AU413" i="2"/>
  <c r="AU430" i="2"/>
  <c r="AU427" i="2"/>
  <c r="AU418" i="2"/>
  <c r="AU414" i="2"/>
  <c r="AU410" i="2"/>
  <c r="AU406" i="2"/>
  <c r="AU398" i="2"/>
  <c r="AU390" i="2"/>
  <c r="AU403" i="2"/>
  <c r="AU395" i="2"/>
  <c r="AU387" i="2"/>
  <c r="AU400" i="2"/>
  <c r="AU392" i="2"/>
  <c r="AU405" i="2"/>
  <c r="AU397" i="2"/>
  <c r="AU389" i="2"/>
  <c r="AU399" i="2"/>
  <c r="AU391" i="2"/>
  <c r="AU404" i="2"/>
  <c r="AU396" i="2"/>
  <c r="AU408" i="2"/>
  <c r="AU401" i="2"/>
  <c r="AU393" i="2"/>
  <c r="AU378" i="2"/>
  <c r="AU370" i="2"/>
  <c r="AU383" i="2"/>
  <c r="AU375" i="2"/>
  <c r="AU367" i="2"/>
  <c r="AU380" i="2"/>
  <c r="AU372" i="2"/>
  <c r="AU377" i="2"/>
  <c r="AU369" i="2"/>
  <c r="AU402" i="2"/>
  <c r="AU382" i="2"/>
  <c r="AU374" i="2"/>
  <c r="AU366" i="2"/>
  <c r="AU388" i="2"/>
  <c r="AU379" i="2"/>
  <c r="AU371" i="2"/>
  <c r="AU384" i="2"/>
  <c r="AU376" i="2"/>
  <c r="AU368" i="2"/>
  <c r="AU394" i="2"/>
  <c r="AU386" i="2"/>
  <c r="AU385" i="2"/>
  <c r="AU381" i="2"/>
  <c r="AU373" i="2"/>
  <c r="AU358" i="2"/>
  <c r="AU350" i="2"/>
  <c r="AU342" i="2"/>
  <c r="AU355" i="2"/>
  <c r="AU347" i="2"/>
  <c r="AU360" i="2"/>
  <c r="AU365" i="2"/>
  <c r="AU357" i="2"/>
  <c r="AU349" i="2"/>
  <c r="AU341" i="2"/>
  <c r="AU362" i="2"/>
  <c r="AU354" i="2"/>
  <c r="AU346" i="2"/>
  <c r="AU363" i="2"/>
  <c r="AU359" i="2"/>
  <c r="AU351" i="2"/>
  <c r="AU343" i="2"/>
  <c r="AU364" i="2"/>
  <c r="AU356" i="2"/>
  <c r="AU348" i="2"/>
  <c r="AU361" i="2"/>
  <c r="AU353" i="2"/>
  <c r="AU345" i="2"/>
  <c r="AU335" i="2"/>
  <c r="AU327" i="2"/>
  <c r="AU332" i="2"/>
  <c r="AU324" i="2"/>
  <c r="AU337" i="2"/>
  <c r="AU329" i="2"/>
  <c r="AU321" i="2"/>
  <c r="AU334" i="2"/>
  <c r="AU326" i="2"/>
  <c r="AU352" i="2"/>
  <c r="AU331" i="2"/>
  <c r="AU323" i="2"/>
  <c r="AU336" i="2"/>
  <c r="AU328" i="2"/>
  <c r="AU320" i="2"/>
  <c r="AU340" i="2"/>
  <c r="AU339" i="2"/>
  <c r="AU333" i="2"/>
  <c r="AU325" i="2"/>
  <c r="AU344" i="2"/>
  <c r="AU338" i="2"/>
  <c r="AU330" i="2"/>
  <c r="AU322" i="2"/>
  <c r="AU311" i="2"/>
  <c r="AU303" i="2"/>
  <c r="AU295" i="2"/>
  <c r="AU308" i="2"/>
  <c r="AU300" i="2"/>
  <c r="AU292" i="2"/>
  <c r="AU284" i="2"/>
  <c r="AU313" i="2"/>
  <c r="AU305" i="2"/>
  <c r="AU297" i="2"/>
  <c r="AU289" i="2"/>
  <c r="AU317" i="2"/>
  <c r="AU310" i="2"/>
  <c r="AU302" i="2"/>
  <c r="AU294" i="2"/>
  <c r="AU286" i="2"/>
  <c r="AU315" i="2"/>
  <c r="AU307" i="2"/>
  <c r="AU299" i="2"/>
  <c r="AU291" i="2"/>
  <c r="AU283" i="2"/>
  <c r="AU275" i="2"/>
  <c r="AU319" i="2"/>
  <c r="AU318" i="2"/>
  <c r="AU312" i="2"/>
  <c r="AU304" i="2"/>
  <c r="AU296" i="2"/>
  <c r="AU288" i="2"/>
  <c r="AU280" i="2"/>
  <c r="AU272" i="2"/>
  <c r="AU316" i="2"/>
  <c r="AU309" i="2"/>
  <c r="AU301" i="2"/>
  <c r="AU293" i="2"/>
  <c r="AU285" i="2"/>
  <c r="AU277" i="2"/>
  <c r="AU269" i="2"/>
  <c r="AU314" i="2"/>
  <c r="AU306" i="2"/>
  <c r="AU298" i="2"/>
  <c r="AU290" i="2"/>
  <c r="AU281" i="2"/>
  <c r="AU279" i="2"/>
  <c r="AU260" i="2"/>
  <c r="AU244" i="2"/>
  <c r="AU236" i="2"/>
  <c r="AU274" i="2"/>
  <c r="AU265" i="2"/>
  <c r="AU257" i="2"/>
  <c r="AU251" i="2"/>
  <c r="AU247" i="2"/>
  <c r="AU241" i="2"/>
  <c r="AU233" i="2"/>
  <c r="AU262" i="2"/>
  <c r="AU254" i="2"/>
  <c r="AU238" i="2"/>
  <c r="AU278" i="2"/>
  <c r="AU273" i="2"/>
  <c r="AU271" i="2"/>
  <c r="AU259" i="2"/>
  <c r="AU250" i="2"/>
  <c r="AU246" i="2"/>
  <c r="AU243" i="2"/>
  <c r="AU235" i="2"/>
  <c r="AU282" i="2"/>
  <c r="AU276" i="2"/>
  <c r="AU268" i="2"/>
  <c r="AU267" i="2"/>
  <c r="AU264" i="2"/>
  <c r="AU256" i="2"/>
  <c r="AU253" i="2"/>
  <c r="AU240" i="2"/>
  <c r="AU270" i="2"/>
  <c r="AU261" i="2"/>
  <c r="AU249" i="2"/>
  <c r="AU245" i="2"/>
  <c r="AU237" i="2"/>
  <c r="AU258" i="2"/>
  <c r="AU242" i="2"/>
  <c r="AU287" i="2"/>
  <c r="AU266" i="2"/>
  <c r="AU263" i="2"/>
  <c r="AU239" i="2"/>
  <c r="AU224" i="2"/>
  <c r="AU213" i="2"/>
  <c r="AU207" i="2"/>
  <c r="AU193" i="2"/>
  <c r="AU231" i="2"/>
  <c r="AU229" i="2"/>
  <c r="AU221" i="2"/>
  <c r="AU218" i="2"/>
  <c r="AU204" i="2"/>
  <c r="AU201" i="2"/>
  <c r="AU226" i="2"/>
  <c r="AU215" i="2"/>
  <c r="AU212" i="2"/>
  <c r="AU209" i="2"/>
  <c r="AU198" i="2"/>
  <c r="AU195" i="2"/>
  <c r="AU187" i="2"/>
  <c r="AU255" i="2"/>
  <c r="AU248" i="2"/>
  <c r="AU232" i="2"/>
  <c r="AU223" i="2"/>
  <c r="AU220" i="2"/>
  <c r="AU206" i="2"/>
  <c r="AU192" i="2"/>
  <c r="AU228" i="2"/>
  <c r="AU217" i="2"/>
  <c r="AU203" i="2"/>
  <c r="AU200" i="2"/>
  <c r="AU189" i="2"/>
  <c r="AU225" i="2"/>
  <c r="AU214" i="2"/>
  <c r="AU211" i="2"/>
  <c r="AU208" i="2"/>
  <c r="AU197" i="2"/>
  <c r="AU194" i="2"/>
  <c r="AU186" i="2"/>
  <c r="AU252" i="2"/>
  <c r="AU234" i="2"/>
  <c r="AU230" i="2"/>
  <c r="AU222" i="2"/>
  <c r="AU219" i="2"/>
  <c r="AU205" i="2"/>
  <c r="AU202" i="2"/>
  <c r="AU191" i="2"/>
  <c r="AU227" i="2"/>
  <c r="AU216" i="2"/>
  <c r="AU210" i="2"/>
  <c r="AU199" i="2"/>
  <c r="AU196" i="2"/>
  <c r="AU188" i="2"/>
  <c r="AU179" i="2"/>
  <c r="AU171" i="2"/>
  <c r="AU163" i="2"/>
  <c r="AU155" i="2"/>
  <c r="AU152" i="2"/>
  <c r="AU149" i="2"/>
  <c r="AU146" i="2"/>
  <c r="AU138" i="2"/>
  <c r="AU190" i="2"/>
  <c r="AU185" i="2"/>
  <c r="AU176" i="2"/>
  <c r="AU168" i="2"/>
  <c r="AU160" i="2"/>
  <c r="AU181" i="2"/>
  <c r="AU173" i="2"/>
  <c r="AU165" i="2"/>
  <c r="AU157" i="2"/>
  <c r="AU178" i="2"/>
  <c r="AU170" i="2"/>
  <c r="AU162" i="2"/>
  <c r="AU154" i="2"/>
  <c r="AU151" i="2"/>
  <c r="AU148" i="2"/>
  <c r="AU145" i="2"/>
  <c r="AU183" i="2"/>
  <c r="AU175" i="2"/>
  <c r="AU167" i="2"/>
  <c r="AU159" i="2"/>
  <c r="AU184" i="2"/>
  <c r="AU180" i="2"/>
  <c r="AU172" i="2"/>
  <c r="AU164" i="2"/>
  <c r="AU156" i="2"/>
  <c r="AU153" i="2"/>
  <c r="AU150" i="2"/>
  <c r="AU177" i="2"/>
  <c r="AU169" i="2"/>
  <c r="AU161" i="2"/>
  <c r="AU147" i="2"/>
  <c r="AU144" i="2"/>
  <c r="AU182" i="2"/>
  <c r="AU174" i="2"/>
  <c r="AU166" i="2"/>
  <c r="AU158" i="2"/>
  <c r="AU141" i="2"/>
  <c r="AU127" i="2"/>
  <c r="AU119" i="2"/>
  <c r="AU102" i="2"/>
  <c r="AU94" i="2"/>
  <c r="AU132" i="2"/>
  <c r="AU124" i="2"/>
  <c r="AU116" i="2"/>
  <c r="AU110" i="2"/>
  <c r="AU107" i="2"/>
  <c r="AU99" i="2"/>
  <c r="AU91" i="2"/>
  <c r="AU143" i="2"/>
  <c r="AU139" i="2"/>
  <c r="AU129" i="2"/>
  <c r="AU121" i="2"/>
  <c r="AU113" i="2"/>
  <c r="AU104" i="2"/>
  <c r="AU96" i="2"/>
  <c r="AU142" i="2"/>
  <c r="AU140" i="2"/>
  <c r="AU137" i="2"/>
  <c r="AU135" i="2"/>
  <c r="AU134" i="2"/>
  <c r="AU126" i="2"/>
  <c r="AU118" i="2"/>
  <c r="AU109" i="2"/>
  <c r="AU131" i="2"/>
  <c r="AU123" i="2"/>
  <c r="AU115" i="2"/>
  <c r="AU106" i="2"/>
  <c r="AU128" i="2"/>
  <c r="AU120" i="2"/>
  <c r="AU112" i="2"/>
  <c r="AU103" i="2"/>
  <c r="AU133" i="2"/>
  <c r="AU125" i="2"/>
  <c r="AU117" i="2"/>
  <c r="AU108" i="2"/>
  <c r="AU100" i="2"/>
  <c r="AU92" i="2"/>
  <c r="AU136" i="2"/>
  <c r="AU130" i="2"/>
  <c r="AU122" i="2"/>
  <c r="AU114" i="2"/>
  <c r="AU111" i="2"/>
  <c r="AU105" i="2"/>
  <c r="AU97" i="2"/>
  <c r="AU90" i="2"/>
  <c r="AU82" i="2"/>
  <c r="AU70" i="2"/>
  <c r="AU67" i="2"/>
  <c r="AU59" i="2"/>
  <c r="AU53" i="2"/>
  <c r="AU88" i="2"/>
  <c r="AU78" i="2"/>
  <c r="AU75" i="2"/>
  <c r="AU87" i="2"/>
  <c r="AU84" i="2"/>
  <c r="AU81" i="2"/>
  <c r="AU72" i="2"/>
  <c r="AU61" i="2"/>
  <c r="AU55" i="2"/>
  <c r="AU69" i="2"/>
  <c r="AU66" i="2"/>
  <c r="AU58" i="2"/>
  <c r="AU80" i="2"/>
  <c r="AU77" i="2"/>
  <c r="AU74" i="2"/>
  <c r="AU63" i="2"/>
  <c r="AU93" i="2"/>
  <c r="AU89" i="2"/>
  <c r="AU86" i="2"/>
  <c r="AU83" i="2"/>
  <c r="AU71" i="2"/>
  <c r="AU60" i="2"/>
  <c r="AU57" i="2"/>
  <c r="AU54" i="2"/>
  <c r="AU43" i="2"/>
  <c r="AU95" i="2"/>
  <c r="AU76" i="2"/>
  <c r="AU68" i="2"/>
  <c r="AU65" i="2"/>
  <c r="AU51" i="2"/>
  <c r="AU101" i="2"/>
  <c r="AU98" i="2"/>
  <c r="AU85" i="2"/>
  <c r="AU79" i="2"/>
  <c r="AU73" i="2"/>
  <c r="AU62" i="2"/>
  <c r="AU56" i="2"/>
  <c r="AU44" i="2"/>
  <c r="AU41" i="2"/>
  <c r="AU35" i="2"/>
  <c r="AU29" i="2"/>
  <c r="AU8" i="2"/>
  <c r="AU32" i="2"/>
  <c r="AU26" i="2"/>
  <c r="AU23" i="2"/>
  <c r="AU20" i="2"/>
  <c r="AU17" i="2"/>
  <c r="AU14" i="2"/>
  <c r="AU52" i="2"/>
  <c r="AU45" i="2"/>
  <c r="AU40" i="2"/>
  <c r="AU37" i="2"/>
  <c r="AU11" i="2"/>
  <c r="AU34" i="2"/>
  <c r="AU31" i="2"/>
  <c r="AU28" i="2"/>
  <c r="AU48" i="2"/>
  <c r="AU39" i="2"/>
  <c r="AU25" i="2"/>
  <c r="AU22" i="2"/>
  <c r="AU19" i="2"/>
  <c r="AU16" i="2"/>
  <c r="AU13" i="2"/>
  <c r="AU50" i="2"/>
  <c r="AU46" i="2"/>
  <c r="AU36" i="2"/>
  <c r="AU30" i="2"/>
  <c r="AU10" i="2"/>
  <c r="BH6" i="2"/>
  <c r="AU12" i="2"/>
  <c r="AU64" i="2"/>
  <c r="AU49" i="2"/>
  <c r="AU47" i="2"/>
  <c r="AU33" i="2"/>
  <c r="AU27" i="2"/>
  <c r="AU15" i="2"/>
  <c r="AU9" i="2"/>
  <c r="AU42" i="2"/>
  <c r="AU38" i="2"/>
  <c r="AU24" i="2"/>
  <c r="AU21" i="2"/>
  <c r="AU18" i="2"/>
  <c r="BZ306" i="2"/>
  <c r="CA306" i="2" s="1"/>
  <c r="CB306" i="2" s="1"/>
  <c r="BZ159" i="2"/>
  <c r="CA159" i="2" s="1"/>
  <c r="CB159" i="2" s="1"/>
  <c r="BZ20" i="2"/>
  <c r="CA20" i="2" s="1"/>
  <c r="CB20" i="2" s="1"/>
  <c r="BZ427" i="2"/>
  <c r="CA427" i="2" s="1"/>
  <c r="CB427" i="2" s="1"/>
  <c r="BZ13" i="2"/>
  <c r="CA13" i="2" s="1"/>
  <c r="BZ148" i="2"/>
  <c r="CA148" i="2" s="1"/>
  <c r="CB148" i="2" s="1"/>
  <c r="BZ256" i="2"/>
  <c r="CA256" i="2" s="1"/>
  <c r="CB256" i="2" s="1"/>
  <c r="BZ189" i="2"/>
  <c r="CA189" i="2" s="1"/>
  <c r="CB189" i="2" s="1"/>
  <c r="BZ47" i="2"/>
  <c r="CA47" i="2" s="1"/>
  <c r="CB47" i="2" s="1"/>
  <c r="BZ343" i="2"/>
  <c r="CA343" i="2" s="1"/>
  <c r="CB343" i="2" s="1"/>
  <c r="BZ354" i="2"/>
  <c r="CA354" i="2" s="1"/>
  <c r="CB354" i="2" s="1"/>
  <c r="BZ135" i="2"/>
  <c r="CA135" i="2" s="1"/>
  <c r="CB135" i="2" s="1"/>
  <c r="BZ375" i="2"/>
  <c r="CA375" i="2" s="1"/>
  <c r="CB375" i="2" s="1"/>
  <c r="BZ96" i="2"/>
  <c r="CA96" i="2" s="1"/>
  <c r="CB96" i="2" s="1"/>
  <c r="BZ376" i="2"/>
  <c r="CA376" i="2" s="1"/>
  <c r="CB376" i="2" s="1"/>
  <c r="BZ314" i="2"/>
  <c r="CA314" i="2" s="1"/>
  <c r="CB314" i="2" s="1"/>
  <c r="BZ121" i="2"/>
  <c r="CA121" i="2" s="1"/>
  <c r="CB121" i="2" s="1"/>
  <c r="BZ272" i="2"/>
  <c r="CA272" i="2" s="1"/>
  <c r="CB272" i="2" s="1"/>
  <c r="BZ259" i="2"/>
  <c r="CA259" i="2" s="1"/>
  <c r="CB259" i="2" s="1"/>
  <c r="BZ401" i="2"/>
  <c r="CA401" i="2" s="1"/>
  <c r="CB401" i="2" s="1"/>
  <c r="BZ303" i="2"/>
  <c r="CA303" i="2" s="1"/>
  <c r="CB303" i="2" s="1"/>
  <c r="BZ258" i="2"/>
  <c r="CA258" i="2" s="1"/>
  <c r="CB258" i="2" s="1"/>
  <c r="BZ308" i="2"/>
  <c r="CA308" i="2" s="1"/>
  <c r="CB308" i="2" s="1"/>
  <c r="BZ79" i="2"/>
  <c r="CA79" i="2" s="1"/>
  <c r="CB79" i="2" s="1"/>
  <c r="BZ399" i="2"/>
  <c r="CA399" i="2" s="1"/>
  <c r="CB399" i="2" s="1"/>
  <c r="BZ143" i="2"/>
  <c r="CA143" i="2" s="1"/>
  <c r="CB143" i="2" s="1"/>
  <c r="BZ324" i="2"/>
  <c r="CA324" i="2" s="1"/>
  <c r="CB324" i="2" s="1"/>
  <c r="BZ291" i="2"/>
  <c r="CA291" i="2" s="1"/>
  <c r="CB291" i="2" s="1"/>
  <c r="BZ485" i="2"/>
  <c r="CA485" i="2" s="1"/>
  <c r="CB485" i="2" s="1"/>
  <c r="BZ307" i="2"/>
  <c r="CA307" i="2" s="1"/>
  <c r="CB307" i="2" s="1"/>
  <c r="BZ338" i="2"/>
  <c r="CA338" i="2" s="1"/>
  <c r="CB338" i="2" s="1"/>
  <c r="BZ131" i="2"/>
  <c r="CA131" i="2" s="1"/>
  <c r="CB131" i="2" s="1"/>
  <c r="BZ154" i="2"/>
  <c r="CA154" i="2" s="1"/>
  <c r="CB154" i="2" s="1"/>
  <c r="BZ213" i="2"/>
  <c r="CA213" i="2" s="1"/>
  <c r="CB213" i="2" s="1"/>
  <c r="BZ276" i="2"/>
  <c r="CA276" i="2" s="1"/>
  <c r="CB276" i="2" s="1"/>
  <c r="BZ172" i="2"/>
  <c r="CA172" i="2" s="1"/>
  <c r="CB172" i="2" s="1"/>
  <c r="BZ374" i="2"/>
  <c r="CA374" i="2" s="1"/>
  <c r="CB374" i="2" s="1"/>
  <c r="BZ323" i="2"/>
  <c r="CA323" i="2" s="1"/>
  <c r="CB323" i="2" s="1"/>
  <c r="BZ123" i="2"/>
  <c r="CA123" i="2" s="1"/>
  <c r="CB123" i="2" s="1"/>
  <c r="BZ505" i="2"/>
  <c r="CA505" i="2" s="1"/>
  <c r="CB505" i="2" s="1"/>
  <c r="BZ486" i="2"/>
  <c r="CA486" i="2" s="1"/>
  <c r="CB486" i="2" s="1"/>
  <c r="BZ208" i="2"/>
  <c r="CA208" i="2" s="1"/>
  <c r="CB208" i="2" s="1"/>
  <c r="BZ437" i="2"/>
  <c r="CA437" i="2" s="1"/>
  <c r="CB437" i="2" s="1"/>
  <c r="BZ54" i="2"/>
  <c r="CA54" i="2" s="1"/>
  <c r="CB54" i="2" s="1"/>
  <c r="BZ179" i="2"/>
  <c r="CA179" i="2" s="1"/>
  <c r="CB179" i="2" s="1"/>
  <c r="BZ385" i="2"/>
  <c r="CA385" i="2" s="1"/>
  <c r="CB385" i="2" s="1"/>
  <c r="BZ424" i="2"/>
  <c r="CA424" i="2" s="1"/>
  <c r="CB424" i="2" s="1"/>
  <c r="BZ467" i="2"/>
  <c r="CA467" i="2" s="1"/>
  <c r="CB467" i="2" s="1"/>
  <c r="BZ36" i="2"/>
  <c r="CA36" i="2" s="1"/>
  <c r="CB36" i="2" s="1"/>
  <c r="BZ350" i="2"/>
  <c r="CA350" i="2" s="1"/>
  <c r="CB350" i="2" s="1"/>
  <c r="BZ476" i="2"/>
  <c r="CA476" i="2" s="1"/>
  <c r="CB476" i="2" s="1"/>
  <c r="BZ115" i="2"/>
  <c r="CA115" i="2" s="1"/>
  <c r="CB115" i="2" s="1"/>
  <c r="BZ30" i="2"/>
  <c r="CA30" i="2" s="1"/>
  <c r="CB30" i="2" s="1"/>
  <c r="BZ270" i="2"/>
  <c r="CA270" i="2" s="1"/>
  <c r="CB270" i="2" s="1"/>
  <c r="BZ286" i="2"/>
  <c r="CA286" i="2" s="1"/>
  <c r="CB286" i="2" s="1"/>
  <c r="BZ209" i="2"/>
  <c r="CA209" i="2" s="1"/>
  <c r="CB209" i="2" s="1"/>
  <c r="BZ500" i="2"/>
  <c r="CA500" i="2" s="1"/>
  <c r="CB500" i="2" s="1"/>
  <c r="BZ232" i="2"/>
  <c r="CA232" i="2" s="1"/>
  <c r="CB232" i="2" s="1"/>
  <c r="BZ22" i="2"/>
  <c r="CA22" i="2" s="1"/>
  <c r="CB22" i="2" s="1"/>
  <c r="BZ77" i="2"/>
  <c r="CA77" i="2" s="1"/>
  <c r="CB77" i="2" s="1"/>
  <c r="BZ443" i="2"/>
  <c r="CA443" i="2" s="1"/>
  <c r="CB443" i="2" s="1"/>
  <c r="BZ287" i="2"/>
  <c r="CA287" i="2" s="1"/>
  <c r="CB287" i="2" s="1"/>
  <c r="BZ422" i="2"/>
  <c r="CA422" i="2" s="1"/>
  <c r="CB422" i="2" s="1"/>
  <c r="BZ109" i="2"/>
  <c r="CA109" i="2" s="1"/>
  <c r="CB109" i="2" s="1"/>
  <c r="BZ199" i="2"/>
  <c r="CA199" i="2" s="1"/>
  <c r="CB199" i="2" s="1"/>
  <c r="BZ464" i="2"/>
  <c r="CA464" i="2" s="1"/>
  <c r="CB464" i="2" s="1"/>
  <c r="BZ488" i="2"/>
  <c r="CA488" i="2" s="1"/>
  <c r="CB488" i="2" s="1"/>
  <c r="BZ475" i="2"/>
  <c r="CA475" i="2" s="1"/>
  <c r="CB475" i="2" s="1"/>
  <c r="BZ481" i="2"/>
  <c r="CA481" i="2" s="1"/>
  <c r="CB481" i="2" s="1"/>
  <c r="BZ162" i="2"/>
  <c r="CA162" i="2" s="1"/>
  <c r="CB162" i="2" s="1"/>
  <c r="BZ510" i="2"/>
  <c r="CA510" i="2" s="1"/>
  <c r="CB510" i="2" s="1"/>
  <c r="BZ415" i="2"/>
  <c r="CA415" i="2" s="1"/>
  <c r="CB415" i="2" s="1"/>
  <c r="BZ251" i="2"/>
  <c r="CA251" i="2" s="1"/>
  <c r="CB251" i="2" s="1"/>
  <c r="BZ457" i="2"/>
  <c r="CA457" i="2" s="1"/>
  <c r="CB457" i="2" s="1"/>
  <c r="BZ511" i="2"/>
  <c r="CA511" i="2" s="1"/>
  <c r="CB511" i="2" s="1"/>
  <c r="BZ144" i="2"/>
  <c r="CA144" i="2" s="1"/>
  <c r="CB144" i="2" s="1"/>
  <c r="BZ281" i="2"/>
  <c r="CA281" i="2" s="1"/>
  <c r="CB281" i="2" s="1"/>
  <c r="BZ527" i="2"/>
  <c r="CA527" i="2" s="1"/>
  <c r="CB527" i="2" s="1"/>
  <c r="BZ398" i="2"/>
  <c r="CA398" i="2" s="1"/>
  <c r="CB398" i="2" s="1"/>
  <c r="BZ384" i="2"/>
  <c r="CA384" i="2" s="1"/>
  <c r="CB384" i="2" s="1"/>
  <c r="BZ335" i="2"/>
  <c r="CA335" i="2" s="1"/>
  <c r="CB335" i="2" s="1"/>
  <c r="BZ142" i="2"/>
  <c r="CA142" i="2" s="1"/>
  <c r="CB142" i="2" s="1"/>
  <c r="BZ428" i="2"/>
  <c r="CA428" i="2" s="1"/>
  <c r="CB428" i="2" s="1"/>
  <c r="BZ240" i="2"/>
  <c r="CA240" i="2" s="1"/>
  <c r="CB240" i="2" s="1"/>
  <c r="BZ129" i="2"/>
  <c r="CA129" i="2" s="1"/>
  <c r="CB129" i="2" s="1"/>
  <c r="BZ319" i="2"/>
  <c r="CA319" i="2" s="1"/>
  <c r="CB319" i="2" s="1"/>
  <c r="BZ191" i="2"/>
  <c r="CA191" i="2" s="1"/>
  <c r="CB191" i="2" s="1"/>
  <c r="BZ127" i="2"/>
  <c r="CA127" i="2" s="1"/>
  <c r="CB127" i="2" s="1"/>
  <c r="BZ522" i="2"/>
  <c r="CA522" i="2" s="1"/>
  <c r="CB522" i="2" s="1"/>
  <c r="BZ360" i="2"/>
  <c r="CA360" i="2" s="1"/>
  <c r="CB360" i="2" s="1"/>
  <c r="BZ82" i="2"/>
  <c r="CA82" i="2" s="1"/>
  <c r="CB82" i="2" s="1"/>
  <c r="AH540" i="2"/>
  <c r="BZ253" i="2"/>
  <c r="CA253" i="2" s="1"/>
  <c r="CB253" i="2" s="1"/>
  <c r="BZ472" i="2"/>
  <c r="CA472" i="2" s="1"/>
  <c r="CB472" i="2" s="1"/>
  <c r="BZ134" i="2"/>
  <c r="CA134" i="2" s="1"/>
  <c r="CB134" i="2" s="1"/>
  <c r="BZ255" i="2"/>
  <c r="CA255" i="2" s="1"/>
  <c r="CB255" i="2" s="1"/>
  <c r="BZ187" i="2"/>
  <c r="CA187" i="2" s="1"/>
  <c r="CB187" i="2" s="1"/>
  <c r="BZ416" i="2"/>
  <c r="CA416" i="2" s="1"/>
  <c r="CB416" i="2" s="1"/>
  <c r="BZ340" i="2"/>
  <c r="CA340" i="2" s="1"/>
  <c r="CB340" i="2" s="1"/>
  <c r="BZ112" i="2"/>
  <c r="CA112" i="2" s="1"/>
  <c r="CB112" i="2" s="1"/>
  <c r="BZ345" i="2"/>
  <c r="CA345" i="2" s="1"/>
  <c r="CB345" i="2" s="1"/>
  <c r="BZ18" i="2"/>
  <c r="CA18" i="2" s="1"/>
  <c r="CB18" i="2" s="1"/>
  <c r="BS531" i="2"/>
  <c r="BS536" i="2"/>
  <c r="BS533" i="2"/>
  <c r="BS530" i="2"/>
  <c r="BS535" i="2"/>
  <c r="BS532" i="2"/>
  <c r="BS537" i="2"/>
  <c r="BS529" i="2"/>
  <c r="BS534" i="2"/>
  <c r="BS528" i="2"/>
  <c r="BS527" i="2"/>
  <c r="BS524" i="2"/>
  <c r="BS521" i="2"/>
  <c r="BS518" i="2"/>
  <c r="BS526" i="2"/>
  <c r="BS523" i="2"/>
  <c r="BS525" i="2"/>
  <c r="BS522" i="2"/>
  <c r="BS517" i="2"/>
  <c r="BS516" i="2"/>
  <c r="BS508" i="2"/>
  <c r="BS513" i="2"/>
  <c r="BS515" i="2"/>
  <c r="BS520" i="2"/>
  <c r="BS512" i="2"/>
  <c r="BS519" i="2"/>
  <c r="BS514" i="2"/>
  <c r="BS511" i="2"/>
  <c r="BS505" i="2"/>
  <c r="BS497" i="2"/>
  <c r="BS510" i="2"/>
  <c r="BS502" i="2"/>
  <c r="BS509" i="2"/>
  <c r="BS507" i="2"/>
  <c r="BS499" i="2"/>
  <c r="BS504" i="2"/>
  <c r="BS501" i="2"/>
  <c r="BS506" i="2"/>
  <c r="BS503" i="2"/>
  <c r="BS500" i="2"/>
  <c r="BS490" i="2"/>
  <c r="BS482" i="2"/>
  <c r="BS479" i="2"/>
  <c r="BS498" i="2"/>
  <c r="BS495" i="2"/>
  <c r="BS487" i="2"/>
  <c r="BS496" i="2"/>
  <c r="BS492" i="2"/>
  <c r="BS484" i="2"/>
  <c r="BS481" i="2"/>
  <c r="BS489" i="2"/>
  <c r="BS478" i="2"/>
  <c r="BS494" i="2"/>
  <c r="BS486" i="2"/>
  <c r="BS475" i="2"/>
  <c r="BS488" i="2"/>
  <c r="BS477" i="2"/>
  <c r="BS493" i="2"/>
  <c r="BS485" i="2"/>
  <c r="BS474" i="2"/>
  <c r="BS466" i="2"/>
  <c r="BS458" i="2"/>
  <c r="BS463" i="2"/>
  <c r="BS491" i="2"/>
  <c r="BS468" i="2"/>
  <c r="BS460" i="2"/>
  <c r="BS465" i="2"/>
  <c r="BS457" i="2"/>
  <c r="BS472" i="2"/>
  <c r="BS471" i="2"/>
  <c r="BS470" i="2"/>
  <c r="BS462" i="2"/>
  <c r="BS483" i="2"/>
  <c r="BS473" i="2"/>
  <c r="BS467" i="2"/>
  <c r="BS459" i="2"/>
  <c r="BS476" i="2"/>
  <c r="BS464" i="2"/>
  <c r="BS456" i="2"/>
  <c r="BS480" i="2"/>
  <c r="BS469" i="2"/>
  <c r="BS461" i="2"/>
  <c r="BS454" i="2"/>
  <c r="BS438" i="2"/>
  <c r="BS449" i="2"/>
  <c r="BS445" i="2"/>
  <c r="BS441" i="2"/>
  <c r="BS435" i="2"/>
  <c r="BS429" i="2"/>
  <c r="BS432" i="2"/>
  <c r="BS452" i="2"/>
  <c r="BS448" i="2"/>
  <c r="BS444" i="2"/>
  <c r="BS440" i="2"/>
  <c r="BS437" i="2"/>
  <c r="BS455" i="2"/>
  <c r="BS434" i="2"/>
  <c r="BS453" i="2"/>
  <c r="BS447" i="2"/>
  <c r="BS443" i="2"/>
  <c r="BS439" i="2"/>
  <c r="BS436" i="2"/>
  <c r="BS451" i="2"/>
  <c r="BS450" i="2"/>
  <c r="BS446" i="2"/>
  <c r="BS442" i="2"/>
  <c r="BS433" i="2"/>
  <c r="BS428" i="2"/>
  <c r="BS421" i="2"/>
  <c r="BS413" i="2"/>
  <c r="BS427" i="2"/>
  <c r="BS418" i="2"/>
  <c r="BS410" i="2"/>
  <c r="BS423" i="2"/>
  <c r="BS415" i="2"/>
  <c r="BS407" i="2"/>
  <c r="BS430" i="2"/>
  <c r="BS426" i="2"/>
  <c r="BS420" i="2"/>
  <c r="BS417" i="2"/>
  <c r="BS431" i="2"/>
  <c r="BS425" i="2"/>
  <c r="BS422" i="2"/>
  <c r="BS414" i="2"/>
  <c r="BS419" i="2"/>
  <c r="BS411" i="2"/>
  <c r="BS424" i="2"/>
  <c r="BS416" i="2"/>
  <c r="BS404" i="2"/>
  <c r="BS396" i="2"/>
  <c r="BS388" i="2"/>
  <c r="BS409" i="2"/>
  <c r="BS401" i="2"/>
  <c r="BS393" i="2"/>
  <c r="BS398" i="2"/>
  <c r="BS390" i="2"/>
  <c r="BS406" i="2"/>
  <c r="BS403" i="2"/>
  <c r="BS395" i="2"/>
  <c r="BS387" i="2"/>
  <c r="BS412" i="2"/>
  <c r="BS408" i="2"/>
  <c r="BS405" i="2"/>
  <c r="BS397" i="2"/>
  <c r="BS389" i="2"/>
  <c r="BS402" i="2"/>
  <c r="BS394" i="2"/>
  <c r="BS399" i="2"/>
  <c r="BS391" i="2"/>
  <c r="BS386" i="2"/>
  <c r="BS376" i="2"/>
  <c r="BS368" i="2"/>
  <c r="BS384" i="2"/>
  <c r="BS381" i="2"/>
  <c r="BS373" i="2"/>
  <c r="BS365" i="2"/>
  <c r="BS378" i="2"/>
  <c r="BS370" i="2"/>
  <c r="BS400" i="2"/>
  <c r="BS383" i="2"/>
  <c r="BS375" i="2"/>
  <c r="BS367" i="2"/>
  <c r="BS380" i="2"/>
  <c r="BS372" i="2"/>
  <c r="BS364" i="2"/>
  <c r="BS385" i="2"/>
  <c r="BS377" i="2"/>
  <c r="BS369" i="2"/>
  <c r="BS392" i="2"/>
  <c r="BS382" i="2"/>
  <c r="BS374" i="2"/>
  <c r="BS366" i="2"/>
  <c r="BS379" i="2"/>
  <c r="BS371" i="2"/>
  <c r="BS356" i="2"/>
  <c r="BS348" i="2"/>
  <c r="BS340" i="2"/>
  <c r="BS361" i="2"/>
  <c r="BS353" i="2"/>
  <c r="BS345" i="2"/>
  <c r="BS363" i="2"/>
  <c r="BS358" i="2"/>
  <c r="BS355" i="2"/>
  <c r="BS347" i="2"/>
  <c r="BS360" i="2"/>
  <c r="BS352" i="2"/>
  <c r="BS344" i="2"/>
  <c r="BS357" i="2"/>
  <c r="BS349" i="2"/>
  <c r="BS341" i="2"/>
  <c r="BS362" i="2"/>
  <c r="BS354" i="2"/>
  <c r="BS346" i="2"/>
  <c r="BS359" i="2"/>
  <c r="BS351" i="2"/>
  <c r="BS343" i="2"/>
  <c r="BS333" i="2"/>
  <c r="BS325" i="2"/>
  <c r="BS338" i="2"/>
  <c r="BS330" i="2"/>
  <c r="BS322" i="2"/>
  <c r="BS339" i="2"/>
  <c r="BS335" i="2"/>
  <c r="BS327" i="2"/>
  <c r="BS319" i="2"/>
  <c r="BS350" i="2"/>
  <c r="BS332" i="2"/>
  <c r="BS337" i="2"/>
  <c r="BS329" i="2"/>
  <c r="BS321" i="2"/>
  <c r="BS342" i="2"/>
  <c r="BS334" i="2"/>
  <c r="BS326" i="2"/>
  <c r="BS318" i="2"/>
  <c r="BS331" i="2"/>
  <c r="BS323" i="2"/>
  <c r="BS336" i="2"/>
  <c r="BS328" i="2"/>
  <c r="BS317" i="2"/>
  <c r="BS309" i="2"/>
  <c r="BS301" i="2"/>
  <c r="BS293" i="2"/>
  <c r="BS320" i="2"/>
  <c r="BS314" i="2"/>
  <c r="BS306" i="2"/>
  <c r="BS298" i="2"/>
  <c r="BS290" i="2"/>
  <c r="BS282" i="2"/>
  <c r="BS316" i="2"/>
  <c r="BS311" i="2"/>
  <c r="BS303" i="2"/>
  <c r="BS295" i="2"/>
  <c r="BS308" i="2"/>
  <c r="BS300" i="2"/>
  <c r="BS292" i="2"/>
  <c r="BS284" i="2"/>
  <c r="BS313" i="2"/>
  <c r="BS305" i="2"/>
  <c r="BS297" i="2"/>
  <c r="BS289" i="2"/>
  <c r="BS281" i="2"/>
  <c r="BS273" i="2"/>
  <c r="BS310" i="2"/>
  <c r="BS302" i="2"/>
  <c r="BS294" i="2"/>
  <c r="BS286" i="2"/>
  <c r="BS278" i="2"/>
  <c r="BS324" i="2"/>
  <c r="BS315" i="2"/>
  <c r="BS307" i="2"/>
  <c r="BS299" i="2"/>
  <c r="BS291" i="2"/>
  <c r="BS283" i="2"/>
  <c r="BS275" i="2"/>
  <c r="BS312" i="2"/>
  <c r="BS304" i="2"/>
  <c r="BS279" i="2"/>
  <c r="BS271" i="2"/>
  <c r="BS268" i="2"/>
  <c r="BS258" i="2"/>
  <c r="BS242" i="2"/>
  <c r="BS234" i="2"/>
  <c r="BS266" i="2"/>
  <c r="BS263" i="2"/>
  <c r="BS255" i="2"/>
  <c r="BS252" i="2"/>
  <c r="BS248" i="2"/>
  <c r="BS239" i="2"/>
  <c r="BS231" i="2"/>
  <c r="BS288" i="2"/>
  <c r="BS285" i="2"/>
  <c r="BS280" i="2"/>
  <c r="BS276" i="2"/>
  <c r="BS270" i="2"/>
  <c r="BS260" i="2"/>
  <c r="BS244" i="2"/>
  <c r="BS236" i="2"/>
  <c r="BS296" i="2"/>
  <c r="BS265" i="2"/>
  <c r="BS257" i="2"/>
  <c r="BS251" i="2"/>
  <c r="BS247" i="2"/>
  <c r="BS241" i="2"/>
  <c r="BS233" i="2"/>
  <c r="BS262" i="2"/>
  <c r="BS254" i="2"/>
  <c r="BS259" i="2"/>
  <c r="BS250" i="2"/>
  <c r="BS246" i="2"/>
  <c r="BS243" i="2"/>
  <c r="BS235" i="2"/>
  <c r="BS277" i="2"/>
  <c r="BS274" i="2"/>
  <c r="BS272" i="2"/>
  <c r="BS269" i="2"/>
  <c r="BS267" i="2"/>
  <c r="BS264" i="2"/>
  <c r="BS256" i="2"/>
  <c r="BS253" i="2"/>
  <c r="BS240" i="2"/>
  <c r="BS287" i="2"/>
  <c r="BS261" i="2"/>
  <c r="BS230" i="2"/>
  <c r="BS222" i="2"/>
  <c r="BS219" i="2"/>
  <c r="BS205" i="2"/>
  <c r="BS202" i="2"/>
  <c r="BS191" i="2"/>
  <c r="BS227" i="2"/>
  <c r="BS216" i="2"/>
  <c r="BS210" i="2"/>
  <c r="BS199" i="2"/>
  <c r="BS196" i="2"/>
  <c r="BS224" i="2"/>
  <c r="BS213" i="2"/>
  <c r="BS207" i="2"/>
  <c r="BS193" i="2"/>
  <c r="BS237" i="2"/>
  <c r="BS229" i="2"/>
  <c r="BS221" i="2"/>
  <c r="BS218" i="2"/>
  <c r="BS204" i="2"/>
  <c r="BS201" i="2"/>
  <c r="BS190" i="2"/>
  <c r="BS245" i="2"/>
  <c r="BS226" i="2"/>
  <c r="BS215" i="2"/>
  <c r="BS212" i="2"/>
  <c r="BS209" i="2"/>
  <c r="BS198" i="2"/>
  <c r="BS195" i="2"/>
  <c r="BS187" i="2"/>
  <c r="BS238" i="2"/>
  <c r="BS223" i="2"/>
  <c r="BS220" i="2"/>
  <c r="BS206" i="2"/>
  <c r="BS192" i="2"/>
  <c r="BS228" i="2"/>
  <c r="BS217" i="2"/>
  <c r="BS203" i="2"/>
  <c r="BS200" i="2"/>
  <c r="BS189" i="2"/>
  <c r="BS249" i="2"/>
  <c r="BS232" i="2"/>
  <c r="BS225" i="2"/>
  <c r="BS214" i="2"/>
  <c r="BS211" i="2"/>
  <c r="BS208" i="2"/>
  <c r="BS197" i="2"/>
  <c r="BS194" i="2"/>
  <c r="BS184" i="2"/>
  <c r="BS177" i="2"/>
  <c r="BS169" i="2"/>
  <c r="BS161" i="2"/>
  <c r="BS147" i="2"/>
  <c r="BS144" i="2"/>
  <c r="BS136" i="2"/>
  <c r="BS188" i="2"/>
  <c r="BS186" i="2"/>
  <c r="BS182" i="2"/>
  <c r="BS174" i="2"/>
  <c r="BS166" i="2"/>
  <c r="BS158" i="2"/>
  <c r="BS179" i="2"/>
  <c r="BS171" i="2"/>
  <c r="BS163" i="2"/>
  <c r="BS155" i="2"/>
  <c r="BS152" i="2"/>
  <c r="BS149" i="2"/>
  <c r="BS146" i="2"/>
  <c r="BS176" i="2"/>
  <c r="BS168" i="2"/>
  <c r="BS160" i="2"/>
  <c r="BS143" i="2"/>
  <c r="BS185" i="2"/>
  <c r="BS181" i="2"/>
  <c r="BS173" i="2"/>
  <c r="BS165" i="2"/>
  <c r="BS157" i="2"/>
  <c r="BS178" i="2"/>
  <c r="BS170" i="2"/>
  <c r="BS162" i="2"/>
  <c r="BS154" i="2"/>
  <c r="BS151" i="2"/>
  <c r="BS148" i="2"/>
  <c r="BS145" i="2"/>
  <c r="BS183" i="2"/>
  <c r="BS175" i="2"/>
  <c r="BS167" i="2"/>
  <c r="BS159" i="2"/>
  <c r="BS142" i="2"/>
  <c r="BS180" i="2"/>
  <c r="BS172" i="2"/>
  <c r="BS164" i="2"/>
  <c r="BS156" i="2"/>
  <c r="BS153" i="2"/>
  <c r="BS150" i="2"/>
  <c r="BS139" i="2"/>
  <c r="BS140" i="2"/>
  <c r="BS133" i="2"/>
  <c r="BS125" i="2"/>
  <c r="BS117" i="2"/>
  <c r="BS108" i="2"/>
  <c r="BS100" i="2"/>
  <c r="BS92" i="2"/>
  <c r="BS130" i="2"/>
  <c r="BS122" i="2"/>
  <c r="BS114" i="2"/>
  <c r="BS111" i="2"/>
  <c r="BS105" i="2"/>
  <c r="BS97" i="2"/>
  <c r="BS89" i="2"/>
  <c r="BS127" i="2"/>
  <c r="BS119" i="2"/>
  <c r="BS102" i="2"/>
  <c r="BS94" i="2"/>
  <c r="BS132" i="2"/>
  <c r="BS124" i="2"/>
  <c r="BS116" i="2"/>
  <c r="BS110" i="2"/>
  <c r="BS107" i="2"/>
  <c r="BS129" i="2"/>
  <c r="BS121" i="2"/>
  <c r="BS113" i="2"/>
  <c r="BS104" i="2"/>
  <c r="BS134" i="2"/>
  <c r="BS126" i="2"/>
  <c r="BS118" i="2"/>
  <c r="BS109" i="2"/>
  <c r="BS101" i="2"/>
  <c r="BS141" i="2"/>
  <c r="BS135" i="2"/>
  <c r="BS131" i="2"/>
  <c r="BS123" i="2"/>
  <c r="BS115" i="2"/>
  <c r="BS106" i="2"/>
  <c r="BS98" i="2"/>
  <c r="BS138" i="2"/>
  <c r="BS137" i="2"/>
  <c r="BS128" i="2"/>
  <c r="BS120" i="2"/>
  <c r="BS112" i="2"/>
  <c r="BS103" i="2"/>
  <c r="BS95" i="2"/>
  <c r="BS96" i="2"/>
  <c r="BS76" i="2"/>
  <c r="BS68" i="2"/>
  <c r="BS65" i="2"/>
  <c r="BS51" i="2"/>
  <c r="BS99" i="2"/>
  <c r="BS85" i="2"/>
  <c r="BS79" i="2"/>
  <c r="BS73" i="2"/>
  <c r="BS82" i="2"/>
  <c r="BS70" i="2"/>
  <c r="BS67" i="2"/>
  <c r="BS59" i="2"/>
  <c r="BS53" i="2"/>
  <c r="BS78" i="2"/>
  <c r="BS75" i="2"/>
  <c r="BS64" i="2"/>
  <c r="BS93" i="2"/>
  <c r="BS90" i="2"/>
  <c r="BS88" i="2"/>
  <c r="BS87" i="2"/>
  <c r="BS84" i="2"/>
  <c r="BS81" i="2"/>
  <c r="BS72" i="2"/>
  <c r="BS61" i="2"/>
  <c r="BS55" i="2"/>
  <c r="BS69" i="2"/>
  <c r="BS66" i="2"/>
  <c r="BS58" i="2"/>
  <c r="BS52" i="2"/>
  <c r="BS91" i="2"/>
  <c r="BS80" i="2"/>
  <c r="BS77" i="2"/>
  <c r="BS74" i="2"/>
  <c r="BS63" i="2"/>
  <c r="BS49" i="2"/>
  <c r="BS46" i="2"/>
  <c r="BS86" i="2"/>
  <c r="BS83" i="2"/>
  <c r="BS71" i="2"/>
  <c r="BS60" i="2"/>
  <c r="BS57" i="2"/>
  <c r="BS54" i="2"/>
  <c r="BS56" i="2"/>
  <c r="BS33" i="2"/>
  <c r="BS27" i="2"/>
  <c r="BS15" i="2"/>
  <c r="BS48" i="2"/>
  <c r="BS38" i="2"/>
  <c r="BS24" i="2"/>
  <c r="BS21" i="2"/>
  <c r="BS18" i="2"/>
  <c r="BS12" i="2"/>
  <c r="BS9" i="2"/>
  <c r="BS42" i="2"/>
  <c r="BS41" i="2"/>
  <c r="BS35" i="2"/>
  <c r="BS29" i="2"/>
  <c r="BS50" i="2"/>
  <c r="BS32" i="2"/>
  <c r="BS26" i="2"/>
  <c r="BS23" i="2"/>
  <c r="BS20" i="2"/>
  <c r="BS17" i="2"/>
  <c r="BS14" i="2"/>
  <c r="BS47" i="2"/>
  <c r="BS40" i="2"/>
  <c r="BS37" i="2"/>
  <c r="BS11" i="2"/>
  <c r="BS8" i="2"/>
  <c r="BS10" i="2"/>
  <c r="BS62" i="2"/>
  <c r="BS44" i="2"/>
  <c r="BS43" i="2"/>
  <c r="BS34" i="2"/>
  <c r="BS31" i="2"/>
  <c r="BS28" i="2"/>
  <c r="BS4" i="2"/>
  <c r="BS45" i="2"/>
  <c r="BS39" i="2"/>
  <c r="BS25" i="2"/>
  <c r="BS22" i="2"/>
  <c r="BS19" i="2"/>
  <c r="BS16" i="2"/>
  <c r="BS13" i="2"/>
  <c r="BS36" i="2"/>
  <c r="BS30" i="2"/>
  <c r="BZ336" i="2"/>
  <c r="CA336" i="2" s="1"/>
  <c r="CB336" i="2" s="1"/>
  <c r="BZ508" i="2"/>
  <c r="CA508" i="2" s="1"/>
  <c r="CB508" i="2" s="1"/>
  <c r="BZ275" i="2"/>
  <c r="CA275" i="2" s="1"/>
  <c r="CB275" i="2" s="1"/>
  <c r="BZ236" i="2"/>
  <c r="CA236" i="2" s="1"/>
  <c r="CB236" i="2" s="1"/>
  <c r="BZ120" i="2"/>
  <c r="CA120" i="2" s="1"/>
  <c r="CB120" i="2" s="1"/>
  <c r="BZ289" i="2"/>
  <c r="CA289" i="2" s="1"/>
  <c r="CB289" i="2" s="1"/>
  <c r="BZ188" i="2"/>
  <c r="CA188" i="2" s="1"/>
  <c r="CB188" i="2" s="1"/>
  <c r="BZ192" i="2"/>
  <c r="CA192" i="2" s="1"/>
  <c r="CB192" i="2" s="1"/>
  <c r="BZ161" i="2"/>
  <c r="CA161" i="2" s="1"/>
  <c r="CB161" i="2" s="1"/>
  <c r="BZ483" i="2"/>
  <c r="CA483" i="2" s="1"/>
  <c r="CB483" i="2" s="1"/>
  <c r="BZ169" i="2"/>
  <c r="CA169" i="2" s="1"/>
  <c r="CB169" i="2" s="1"/>
  <c r="BZ55" i="2"/>
  <c r="CA55" i="2" s="1"/>
  <c r="CB55" i="2" s="1"/>
  <c r="BZ114" i="2"/>
  <c r="CA114" i="2" s="1"/>
  <c r="CB114" i="2" s="1"/>
  <c r="BZ407" i="2"/>
  <c r="CA407" i="2" s="1"/>
  <c r="CB407" i="2" s="1"/>
  <c r="BZ524" i="2"/>
  <c r="CA524" i="2" s="1"/>
  <c r="CB524" i="2" s="1"/>
  <c r="BZ186" i="2"/>
  <c r="CA186" i="2" s="1"/>
  <c r="CB186" i="2" s="1"/>
  <c r="BZ316" i="2"/>
  <c r="CA316" i="2" s="1"/>
  <c r="CB316" i="2" s="1"/>
  <c r="BZ214" i="2"/>
  <c r="CA214" i="2" s="1"/>
  <c r="CB214" i="2" s="1"/>
  <c r="BZ150" i="2"/>
  <c r="CA150" i="2" s="1"/>
  <c r="CB150" i="2" s="1"/>
  <c r="BZ211" i="2"/>
  <c r="CA211" i="2" s="1"/>
  <c r="CB211" i="2" s="1"/>
  <c r="BZ245" i="2"/>
  <c r="CA245" i="2" s="1"/>
  <c r="CB245" i="2" s="1"/>
  <c r="BZ318" i="2"/>
  <c r="CA318" i="2" s="1"/>
  <c r="CB318" i="2" s="1"/>
  <c r="BZ218" i="2"/>
  <c r="CA218" i="2" s="1"/>
  <c r="CB218" i="2" s="1"/>
  <c r="BZ168" i="2"/>
  <c r="CA168" i="2" s="1"/>
  <c r="CB168" i="2" s="1"/>
  <c r="BZ390" i="2"/>
  <c r="CA390" i="2" s="1"/>
  <c r="CB390" i="2" s="1"/>
  <c r="BZ518" i="2"/>
  <c r="CA518" i="2" s="1"/>
  <c r="CB518" i="2" s="1"/>
  <c r="BZ104" i="2"/>
  <c r="CA104" i="2" s="1"/>
  <c r="CB104" i="2" s="1"/>
  <c r="BZ484" i="2"/>
  <c r="CA484" i="2" s="1"/>
  <c r="CB484" i="2" s="1"/>
  <c r="BZ419" i="2"/>
  <c r="CA419" i="2" s="1"/>
  <c r="CB419" i="2" s="1"/>
  <c r="BZ534" i="2"/>
  <c r="CA534" i="2" s="1"/>
  <c r="CB534" i="2" s="1"/>
  <c r="BZ100" i="2"/>
  <c r="CA100" i="2" s="1"/>
  <c r="CB100" i="2" s="1"/>
  <c r="BZ117" i="2"/>
  <c r="CA117" i="2" s="1"/>
  <c r="CB117" i="2" s="1"/>
  <c r="BZ155" i="2"/>
  <c r="CA155" i="2" s="1"/>
  <c r="CB155" i="2" s="1"/>
  <c r="BZ181" i="2"/>
  <c r="CA181" i="2" s="1"/>
  <c r="CB181" i="2" s="1"/>
  <c r="BZ333" i="2"/>
  <c r="CA333" i="2" s="1"/>
  <c r="CB333" i="2" s="1"/>
  <c r="BZ92" i="2"/>
  <c r="CA92" i="2" s="1"/>
  <c r="CB92" i="2" s="1"/>
  <c r="BZ74" i="2"/>
  <c r="CA74" i="2" s="1"/>
  <c r="CB74" i="2" s="1"/>
  <c r="BZ413" i="2"/>
  <c r="CA413" i="2" s="1"/>
  <c r="CB413" i="2" s="1"/>
  <c r="BZ348" i="2"/>
  <c r="CA348" i="2" s="1"/>
  <c r="CB348" i="2" s="1"/>
  <c r="BZ153" i="2"/>
  <c r="CA153" i="2" s="1"/>
  <c r="CB153" i="2" s="1"/>
  <c r="BZ242" i="2"/>
  <c r="CA242" i="2" s="1"/>
  <c r="CB242" i="2" s="1"/>
  <c r="BZ164" i="2"/>
  <c r="CA164" i="2" s="1"/>
  <c r="CB164" i="2" s="1"/>
  <c r="BZ158" i="2"/>
  <c r="CA158" i="2" s="1"/>
  <c r="CB158" i="2" s="1"/>
  <c r="AH539" i="2"/>
  <c r="BZ102" i="2"/>
  <c r="CA102" i="2" s="1"/>
  <c r="CB102" i="2" s="1"/>
  <c r="BZ325" i="2"/>
  <c r="CA325" i="2" s="1"/>
  <c r="CB325" i="2" s="1"/>
  <c r="BZ453" i="2"/>
  <c r="CA453" i="2" s="1"/>
  <c r="CB453" i="2" s="1"/>
  <c r="BZ299" i="2"/>
  <c r="CA299" i="2" s="1"/>
  <c r="CB299" i="2" s="1"/>
  <c r="BZ170" i="2"/>
  <c r="CA170" i="2" s="1"/>
  <c r="CB170" i="2" s="1"/>
  <c r="BZ78" i="2"/>
  <c r="CA78" i="2" s="1"/>
  <c r="CB78" i="2" s="1"/>
  <c r="BZ497" i="2"/>
  <c r="CA497" i="2" s="1"/>
  <c r="CB497" i="2" s="1"/>
  <c r="BZ166" i="2"/>
  <c r="CA166" i="2" s="1"/>
  <c r="CB166" i="2" s="1"/>
  <c r="BZ379" i="2"/>
  <c r="CA379" i="2" s="1"/>
  <c r="CB379" i="2" s="1"/>
  <c r="BZ434" i="2"/>
  <c r="CA434" i="2" s="1"/>
  <c r="CB434" i="2" s="1"/>
  <c r="BZ201" i="2"/>
  <c r="CA201" i="2" s="1"/>
  <c r="CB201" i="2" s="1"/>
  <c r="BZ126" i="2"/>
  <c r="CA126" i="2" s="1"/>
  <c r="CB126" i="2" s="1"/>
  <c r="BZ494" i="2"/>
  <c r="CA494" i="2" s="1"/>
  <c r="CB494" i="2" s="1"/>
  <c r="BZ363" i="2"/>
  <c r="CA363" i="2" s="1"/>
  <c r="CB363" i="2" s="1"/>
  <c r="BZ125" i="2"/>
  <c r="CA125" i="2" s="1"/>
  <c r="CB125" i="2" s="1"/>
  <c r="BZ180" i="2"/>
  <c r="CA180" i="2" s="1"/>
  <c r="CB180" i="2" s="1"/>
  <c r="BZ420" i="2"/>
  <c r="CA420" i="2" s="1"/>
  <c r="CB420" i="2" s="1"/>
  <c r="BZ514" i="2"/>
  <c r="CA514" i="2" s="1"/>
  <c r="CB514" i="2" s="1"/>
  <c r="BZ302" i="2"/>
  <c r="CA302" i="2" s="1"/>
  <c r="CB302" i="2" s="1"/>
  <c r="BZ184" i="2"/>
  <c r="CA184" i="2" s="1"/>
  <c r="CB184" i="2" s="1"/>
  <c r="BZ496" i="2"/>
  <c r="CA496" i="2" s="1"/>
  <c r="CB496" i="2" s="1"/>
  <c r="BZ233" i="2"/>
  <c r="CA233" i="2" s="1"/>
  <c r="CB233" i="2" s="1"/>
  <c r="BZ294" i="2"/>
  <c r="CA294" i="2" s="1"/>
  <c r="CB294" i="2" s="1"/>
  <c r="BZ388" i="2"/>
  <c r="CA388" i="2" s="1"/>
  <c r="CB388" i="2" s="1"/>
  <c r="BZ451" i="2"/>
  <c r="CA451" i="2" s="1"/>
  <c r="CB451" i="2" s="1"/>
  <c r="BT536" i="2" l="1"/>
  <c r="BT530" i="2"/>
  <c r="BT535" i="2"/>
  <c r="BT537" i="2"/>
  <c r="BT534" i="2"/>
  <c r="BT531" i="2"/>
  <c r="BT524" i="2"/>
  <c r="BT526" i="2"/>
  <c r="BT529" i="2"/>
  <c r="BT532" i="2"/>
  <c r="BT525" i="2"/>
  <c r="BT533" i="2"/>
  <c r="BT522" i="2"/>
  <c r="BT528" i="2"/>
  <c r="BT527" i="2"/>
  <c r="BT513" i="2"/>
  <c r="BT510" i="2"/>
  <c r="BT515" i="2"/>
  <c r="BT520" i="2"/>
  <c r="BT512" i="2"/>
  <c r="BT521" i="2"/>
  <c r="BT519" i="2"/>
  <c r="BT518" i="2"/>
  <c r="BT514" i="2"/>
  <c r="BT511" i="2"/>
  <c r="BT523" i="2"/>
  <c r="BT517" i="2"/>
  <c r="BT516" i="2"/>
  <c r="BT502" i="2"/>
  <c r="BT509" i="2"/>
  <c r="BT507" i="2"/>
  <c r="BT499" i="2"/>
  <c r="BT504" i="2"/>
  <c r="BT501" i="2"/>
  <c r="BT508" i="2"/>
  <c r="BT506" i="2"/>
  <c r="BT498" i="2"/>
  <c r="BT503" i="2"/>
  <c r="BT500" i="2"/>
  <c r="BT505" i="2"/>
  <c r="BT497" i="2"/>
  <c r="BT495" i="2"/>
  <c r="BT487" i="2"/>
  <c r="BT496" i="2"/>
  <c r="BT492" i="2"/>
  <c r="BT484" i="2"/>
  <c r="BT481" i="2"/>
  <c r="BT489" i="2"/>
  <c r="BT478" i="2"/>
  <c r="BT494" i="2"/>
  <c r="BT486" i="2"/>
  <c r="BT475" i="2"/>
  <c r="BT491" i="2"/>
  <c r="BT483" i="2"/>
  <c r="BT480" i="2"/>
  <c r="BT493" i="2"/>
  <c r="BT485" i="2"/>
  <c r="BT474" i="2"/>
  <c r="BT490" i="2"/>
  <c r="BT482" i="2"/>
  <c r="BT479" i="2"/>
  <c r="BT471" i="2"/>
  <c r="BT463" i="2"/>
  <c r="BT455" i="2"/>
  <c r="BT468" i="2"/>
  <c r="BT460" i="2"/>
  <c r="BT477" i="2"/>
  <c r="BT465" i="2"/>
  <c r="BT457" i="2"/>
  <c r="BT472" i="2"/>
  <c r="BT470" i="2"/>
  <c r="BT462" i="2"/>
  <c r="BT454" i="2"/>
  <c r="BT488" i="2"/>
  <c r="BT473" i="2"/>
  <c r="BT467" i="2"/>
  <c r="BT459" i="2"/>
  <c r="BT476" i="2"/>
  <c r="BT464" i="2"/>
  <c r="BT456" i="2"/>
  <c r="BT469" i="2"/>
  <c r="BT461" i="2"/>
  <c r="BT466" i="2"/>
  <c r="BT458" i="2"/>
  <c r="BT449" i="2"/>
  <c r="BT445" i="2"/>
  <c r="BT441" i="2"/>
  <c r="BT435" i="2"/>
  <c r="BT432" i="2"/>
  <c r="BT452" i="2"/>
  <c r="BT448" i="2"/>
  <c r="BT444" i="2"/>
  <c r="BT440" i="2"/>
  <c r="BT437" i="2"/>
  <c r="BT434" i="2"/>
  <c r="BT453" i="2"/>
  <c r="BT447" i="2"/>
  <c r="BT443" i="2"/>
  <c r="BT439" i="2"/>
  <c r="BT436" i="2"/>
  <c r="BT451" i="2"/>
  <c r="BT450" i="2"/>
  <c r="BT446" i="2"/>
  <c r="BT442" i="2"/>
  <c r="BT438" i="2"/>
  <c r="BT427" i="2"/>
  <c r="BT418" i="2"/>
  <c r="BT410" i="2"/>
  <c r="BT423" i="2"/>
  <c r="BT415" i="2"/>
  <c r="BT430" i="2"/>
  <c r="BT426" i="2"/>
  <c r="BT420" i="2"/>
  <c r="BT412" i="2"/>
  <c r="BT433" i="2"/>
  <c r="BT417" i="2"/>
  <c r="BT431" i="2"/>
  <c r="BT425" i="2"/>
  <c r="BT422" i="2"/>
  <c r="BT414" i="2"/>
  <c r="BT429" i="2"/>
  <c r="BT419" i="2"/>
  <c r="BT411" i="2"/>
  <c r="BT424" i="2"/>
  <c r="BT416" i="2"/>
  <c r="BT428" i="2"/>
  <c r="BT421" i="2"/>
  <c r="BT409" i="2"/>
  <c r="BT401" i="2"/>
  <c r="BT393" i="2"/>
  <c r="BT385" i="2"/>
  <c r="BT398" i="2"/>
  <c r="BT390" i="2"/>
  <c r="BT406" i="2"/>
  <c r="BT403" i="2"/>
  <c r="BT395" i="2"/>
  <c r="BT387" i="2"/>
  <c r="BT400" i="2"/>
  <c r="BT392" i="2"/>
  <c r="BT408" i="2"/>
  <c r="BT405" i="2"/>
  <c r="BT407" i="2"/>
  <c r="BT402" i="2"/>
  <c r="BT394" i="2"/>
  <c r="BT386" i="2"/>
  <c r="BT413" i="2"/>
  <c r="BT399" i="2"/>
  <c r="BT391" i="2"/>
  <c r="BT404" i="2"/>
  <c r="BT396" i="2"/>
  <c r="BT388" i="2"/>
  <c r="BT384" i="2"/>
  <c r="BT381" i="2"/>
  <c r="BT373" i="2"/>
  <c r="BT365" i="2"/>
  <c r="BT378" i="2"/>
  <c r="BT370" i="2"/>
  <c r="BT383" i="2"/>
  <c r="BT375" i="2"/>
  <c r="BT367" i="2"/>
  <c r="BT380" i="2"/>
  <c r="BT372" i="2"/>
  <c r="BT364" i="2"/>
  <c r="BT377" i="2"/>
  <c r="BT369" i="2"/>
  <c r="BT397" i="2"/>
  <c r="BT382" i="2"/>
  <c r="BT374" i="2"/>
  <c r="BT366" i="2"/>
  <c r="BT379" i="2"/>
  <c r="BT371" i="2"/>
  <c r="BT389" i="2"/>
  <c r="BT376" i="2"/>
  <c r="BT368" i="2"/>
  <c r="BT361" i="2"/>
  <c r="BT353" i="2"/>
  <c r="BT345" i="2"/>
  <c r="BT363" i="2"/>
  <c r="BT358" i="2"/>
  <c r="BT350" i="2"/>
  <c r="BT342" i="2"/>
  <c r="BT360" i="2"/>
  <c r="BT352" i="2"/>
  <c r="BT344" i="2"/>
  <c r="BT357" i="2"/>
  <c r="BT349" i="2"/>
  <c r="BT362" i="2"/>
  <c r="BT354" i="2"/>
  <c r="BT346" i="2"/>
  <c r="BT359" i="2"/>
  <c r="BT351" i="2"/>
  <c r="BT343" i="2"/>
  <c r="BT356" i="2"/>
  <c r="BT348" i="2"/>
  <c r="BT338" i="2"/>
  <c r="BT330" i="2"/>
  <c r="BT322" i="2"/>
  <c r="BT339" i="2"/>
  <c r="BT335" i="2"/>
  <c r="BT327" i="2"/>
  <c r="BT319" i="2"/>
  <c r="BT355" i="2"/>
  <c r="BT341" i="2"/>
  <c r="BT340" i="2"/>
  <c r="BT332" i="2"/>
  <c r="BT324" i="2"/>
  <c r="BT337" i="2"/>
  <c r="BT329" i="2"/>
  <c r="BT334" i="2"/>
  <c r="BT326" i="2"/>
  <c r="BT318" i="2"/>
  <c r="BT347" i="2"/>
  <c r="BT331" i="2"/>
  <c r="BT323" i="2"/>
  <c r="BT336" i="2"/>
  <c r="BT328" i="2"/>
  <c r="BT320" i="2"/>
  <c r="BT333" i="2"/>
  <c r="BT325" i="2"/>
  <c r="BT321" i="2"/>
  <c r="BT314" i="2"/>
  <c r="BT306" i="2"/>
  <c r="BT298" i="2"/>
  <c r="BT316" i="2"/>
  <c r="BT311" i="2"/>
  <c r="BT303" i="2"/>
  <c r="BT295" i="2"/>
  <c r="BT287" i="2"/>
  <c r="BT279" i="2"/>
  <c r="BT308" i="2"/>
  <c r="BT300" i="2"/>
  <c r="BT292" i="2"/>
  <c r="BT313" i="2"/>
  <c r="BT305" i="2"/>
  <c r="BT297" i="2"/>
  <c r="BT289" i="2"/>
  <c r="BT281" i="2"/>
  <c r="BT310" i="2"/>
  <c r="BT302" i="2"/>
  <c r="BT294" i="2"/>
  <c r="BT286" i="2"/>
  <c r="BT278" i="2"/>
  <c r="BT270" i="2"/>
  <c r="BT315" i="2"/>
  <c r="BT307" i="2"/>
  <c r="BT299" i="2"/>
  <c r="BT291" i="2"/>
  <c r="BT283" i="2"/>
  <c r="BT275" i="2"/>
  <c r="BT312" i="2"/>
  <c r="BT304" i="2"/>
  <c r="BT296" i="2"/>
  <c r="BT288" i="2"/>
  <c r="BT280" i="2"/>
  <c r="BT272" i="2"/>
  <c r="BT317" i="2"/>
  <c r="BT309" i="2"/>
  <c r="BT301" i="2"/>
  <c r="BT266" i="2"/>
  <c r="BT263" i="2"/>
  <c r="BT255" i="2"/>
  <c r="BT252" i="2"/>
  <c r="BT248" i="2"/>
  <c r="BT239" i="2"/>
  <c r="BT290" i="2"/>
  <c r="BT285" i="2"/>
  <c r="BT276" i="2"/>
  <c r="BT273" i="2"/>
  <c r="BT260" i="2"/>
  <c r="BT244" i="2"/>
  <c r="BT236" i="2"/>
  <c r="BT265" i="2"/>
  <c r="BT257" i="2"/>
  <c r="BT251" i="2"/>
  <c r="BT247" i="2"/>
  <c r="BT241" i="2"/>
  <c r="BT282" i="2"/>
  <c r="BT262" i="2"/>
  <c r="BT254" i="2"/>
  <c r="BT238" i="2"/>
  <c r="BT259" i="2"/>
  <c r="BT250" i="2"/>
  <c r="BT246" i="2"/>
  <c r="BT243" i="2"/>
  <c r="BT293" i="2"/>
  <c r="BT277" i="2"/>
  <c r="BT274" i="2"/>
  <c r="BT269" i="2"/>
  <c r="BT267" i="2"/>
  <c r="BT264" i="2"/>
  <c r="BT256" i="2"/>
  <c r="BT253" i="2"/>
  <c r="BT240" i="2"/>
  <c r="BT232" i="2"/>
  <c r="BT261" i="2"/>
  <c r="BT249" i="2"/>
  <c r="BT245" i="2"/>
  <c r="BT237" i="2"/>
  <c r="BT284" i="2"/>
  <c r="BT271" i="2"/>
  <c r="BT268" i="2"/>
  <c r="BT227" i="2"/>
  <c r="BT216" i="2"/>
  <c r="BT210" i="2"/>
  <c r="BT199" i="2"/>
  <c r="BT196" i="2"/>
  <c r="BT188" i="2"/>
  <c r="BT258" i="2"/>
  <c r="BT235" i="2"/>
  <c r="BT224" i="2"/>
  <c r="BT213" i="2"/>
  <c r="BT207" i="2"/>
  <c r="BT193" i="2"/>
  <c r="BT229" i="2"/>
  <c r="BT221" i="2"/>
  <c r="BT218" i="2"/>
  <c r="BT204" i="2"/>
  <c r="BT201" i="2"/>
  <c r="BT190" i="2"/>
  <c r="BT226" i="2"/>
  <c r="BT215" i="2"/>
  <c r="BT212" i="2"/>
  <c r="BT209" i="2"/>
  <c r="BT198" i="2"/>
  <c r="BT195" i="2"/>
  <c r="BT187" i="2"/>
  <c r="BT231" i="2"/>
  <c r="BT223" i="2"/>
  <c r="BT220" i="2"/>
  <c r="BT206" i="2"/>
  <c r="BT192" i="2"/>
  <c r="BT184" i="2"/>
  <c r="BT234" i="2"/>
  <c r="BT228" i="2"/>
  <c r="BT217" i="2"/>
  <c r="BT203" i="2"/>
  <c r="BT200" i="2"/>
  <c r="BT189" i="2"/>
  <c r="BT242" i="2"/>
  <c r="BT233" i="2"/>
  <c r="BT225" i="2"/>
  <c r="BT214" i="2"/>
  <c r="BT211" i="2"/>
  <c r="BT208" i="2"/>
  <c r="BT197" i="2"/>
  <c r="BT194" i="2"/>
  <c r="BT230" i="2"/>
  <c r="BT222" i="2"/>
  <c r="BT219" i="2"/>
  <c r="BT205" i="2"/>
  <c r="BT202" i="2"/>
  <c r="BT191" i="2"/>
  <c r="BT186" i="2"/>
  <c r="BT182" i="2"/>
  <c r="BT174" i="2"/>
  <c r="BT166" i="2"/>
  <c r="BT158" i="2"/>
  <c r="BT141" i="2"/>
  <c r="BT179" i="2"/>
  <c r="BT171" i="2"/>
  <c r="BT163" i="2"/>
  <c r="BT155" i="2"/>
  <c r="BT152" i="2"/>
  <c r="BT149" i="2"/>
  <c r="BT146" i="2"/>
  <c r="BT176" i="2"/>
  <c r="BT168" i="2"/>
  <c r="BT160" i="2"/>
  <c r="BT143" i="2"/>
  <c r="BT185" i="2"/>
  <c r="BT181" i="2"/>
  <c r="BT173" i="2"/>
  <c r="BT165" i="2"/>
  <c r="BT157" i="2"/>
  <c r="BT178" i="2"/>
  <c r="BT170" i="2"/>
  <c r="BT162" i="2"/>
  <c r="BT154" i="2"/>
  <c r="BT151" i="2"/>
  <c r="BT148" i="2"/>
  <c r="BT145" i="2"/>
  <c r="BT183" i="2"/>
  <c r="BT175" i="2"/>
  <c r="BT167" i="2"/>
  <c r="BT159" i="2"/>
  <c r="BT180" i="2"/>
  <c r="BT172" i="2"/>
  <c r="BT164" i="2"/>
  <c r="BT156" i="2"/>
  <c r="BT153" i="2"/>
  <c r="BT150" i="2"/>
  <c r="BT139" i="2"/>
  <c r="BT177" i="2"/>
  <c r="BT169" i="2"/>
  <c r="BT161" i="2"/>
  <c r="BT147" i="2"/>
  <c r="BT144" i="2"/>
  <c r="BT130" i="2"/>
  <c r="BT122" i="2"/>
  <c r="BT114" i="2"/>
  <c r="BT111" i="2"/>
  <c r="BT105" i="2"/>
  <c r="BT97" i="2"/>
  <c r="BT89" i="2"/>
  <c r="BT142" i="2"/>
  <c r="BT127" i="2"/>
  <c r="BT119" i="2"/>
  <c r="BT102" i="2"/>
  <c r="BT94" i="2"/>
  <c r="BT136" i="2"/>
  <c r="BT132" i="2"/>
  <c r="BT124" i="2"/>
  <c r="BT116" i="2"/>
  <c r="BT110" i="2"/>
  <c r="BT107" i="2"/>
  <c r="BT99" i="2"/>
  <c r="BT129" i="2"/>
  <c r="BT121" i="2"/>
  <c r="BT113" i="2"/>
  <c r="BT104" i="2"/>
  <c r="BT134" i="2"/>
  <c r="BT126" i="2"/>
  <c r="BT118" i="2"/>
  <c r="BT109" i="2"/>
  <c r="BT135" i="2"/>
  <c r="BT131" i="2"/>
  <c r="BT123" i="2"/>
  <c r="BT115" i="2"/>
  <c r="BT106" i="2"/>
  <c r="BT98" i="2"/>
  <c r="BT138" i="2"/>
  <c r="BT137" i="2"/>
  <c r="BT128" i="2"/>
  <c r="BT120" i="2"/>
  <c r="BT112" i="2"/>
  <c r="BT103" i="2"/>
  <c r="BT95" i="2"/>
  <c r="BT140" i="2"/>
  <c r="BT133" i="2"/>
  <c r="BT125" i="2"/>
  <c r="BT117" i="2"/>
  <c r="BT108" i="2"/>
  <c r="BT100" i="2"/>
  <c r="BT101" i="2"/>
  <c r="BT92" i="2"/>
  <c r="BT85" i="2"/>
  <c r="BT79" i="2"/>
  <c r="BT73" i="2"/>
  <c r="BT62" i="2"/>
  <c r="BT56" i="2"/>
  <c r="BT48" i="2"/>
  <c r="BT45" i="2"/>
  <c r="BT82" i="2"/>
  <c r="BT70" i="2"/>
  <c r="BT78" i="2"/>
  <c r="BT75" i="2"/>
  <c r="BT64" i="2"/>
  <c r="BT93" i="2"/>
  <c r="BT90" i="2"/>
  <c r="BT88" i="2"/>
  <c r="BT87" i="2"/>
  <c r="BT84" i="2"/>
  <c r="BT81" i="2"/>
  <c r="BT72" i="2"/>
  <c r="BT61" i="2"/>
  <c r="BT55" i="2"/>
  <c r="BT69" i="2"/>
  <c r="BT66" i="2"/>
  <c r="BT58" i="2"/>
  <c r="BT91" i="2"/>
  <c r="BT80" i="2"/>
  <c r="BT77" i="2"/>
  <c r="BT74" i="2"/>
  <c r="BT63" i="2"/>
  <c r="BT49" i="2"/>
  <c r="BT46" i="2"/>
  <c r="BT86" i="2"/>
  <c r="BT83" i="2"/>
  <c r="BT71" i="2"/>
  <c r="BT60" i="2"/>
  <c r="BT57" i="2"/>
  <c r="BT54" i="2"/>
  <c r="BT96" i="2"/>
  <c r="BT76" i="2"/>
  <c r="BT68" i="2"/>
  <c r="BT65" i="2"/>
  <c r="BT51" i="2"/>
  <c r="BT38" i="2"/>
  <c r="BT24" i="2"/>
  <c r="BT21" i="2"/>
  <c r="BT18" i="2"/>
  <c r="BT12" i="2"/>
  <c r="BT9" i="2"/>
  <c r="BT42" i="2"/>
  <c r="BT41" i="2"/>
  <c r="BT35" i="2"/>
  <c r="BT29" i="2"/>
  <c r="BT52" i="2"/>
  <c r="BT50" i="2"/>
  <c r="BT32" i="2"/>
  <c r="BT26" i="2"/>
  <c r="BT23" i="2"/>
  <c r="BT20" i="2"/>
  <c r="BT17" i="2"/>
  <c r="BT14" i="2"/>
  <c r="BT8" i="2"/>
  <c r="BT47" i="2"/>
  <c r="BT40" i="2"/>
  <c r="BT37" i="2"/>
  <c r="BT11" i="2"/>
  <c r="BT67" i="2"/>
  <c r="BT53" i="2"/>
  <c r="BT44" i="2"/>
  <c r="BT43" i="2"/>
  <c r="BT34" i="2"/>
  <c r="BT31" i="2"/>
  <c r="BT28" i="2"/>
  <c r="BT4" i="2"/>
  <c r="BT39" i="2"/>
  <c r="BT25" i="2"/>
  <c r="BT22" i="2"/>
  <c r="BT19" i="2"/>
  <c r="BT16" i="2"/>
  <c r="BT13" i="2"/>
  <c r="BT36" i="2"/>
  <c r="BT30" i="2"/>
  <c r="BT10" i="2"/>
  <c r="BT59" i="2"/>
  <c r="BT33" i="2"/>
  <c r="BT27" i="2"/>
  <c r="BT15" i="2"/>
  <c r="AU4" i="2"/>
  <c r="I132" i="17"/>
  <c r="K132" i="17" s="1"/>
  <c r="G16" i="5" s="1"/>
  <c r="CA539" i="2"/>
  <c r="CB13" i="2"/>
  <c r="BU6" i="2"/>
  <c r="BH2" i="2"/>
  <c r="CB8" i="2"/>
  <c r="CA4" i="2"/>
  <c r="CA540" i="2"/>
  <c r="CB11" i="2"/>
  <c r="BZ4" i="2"/>
  <c r="BU533" i="2" l="1"/>
  <c r="BU535" i="2"/>
  <c r="BU532" i="2"/>
  <c r="BU537" i="2"/>
  <c r="BU534" i="2"/>
  <c r="BU531" i="2"/>
  <c r="BU536" i="2"/>
  <c r="BU526" i="2"/>
  <c r="BU529" i="2"/>
  <c r="BU523" i="2"/>
  <c r="BU520" i="2"/>
  <c r="BU530" i="2"/>
  <c r="BU525" i="2"/>
  <c r="BU522" i="2"/>
  <c r="BU519" i="2"/>
  <c r="BU528" i="2"/>
  <c r="BU527" i="2"/>
  <c r="BU524" i="2"/>
  <c r="BU510" i="2"/>
  <c r="BU515" i="2"/>
  <c r="BU512" i="2"/>
  <c r="BU521" i="2"/>
  <c r="BU518" i="2"/>
  <c r="BU509" i="2"/>
  <c r="BU514" i="2"/>
  <c r="BU511" i="2"/>
  <c r="BU517" i="2"/>
  <c r="BU516" i="2"/>
  <c r="BU513" i="2"/>
  <c r="BU507" i="2"/>
  <c r="BU499" i="2"/>
  <c r="BU504" i="2"/>
  <c r="BU496" i="2"/>
  <c r="BU501" i="2"/>
  <c r="BU508" i="2"/>
  <c r="BU506" i="2"/>
  <c r="BU498" i="2"/>
  <c r="BU503" i="2"/>
  <c r="BU500" i="2"/>
  <c r="BU505" i="2"/>
  <c r="BU502" i="2"/>
  <c r="BU492" i="2"/>
  <c r="BU484" i="2"/>
  <c r="BU481" i="2"/>
  <c r="BU489" i="2"/>
  <c r="BU478" i="2"/>
  <c r="BU494" i="2"/>
  <c r="BU486" i="2"/>
  <c r="BU475" i="2"/>
  <c r="BU491" i="2"/>
  <c r="BU483" i="2"/>
  <c r="BU480" i="2"/>
  <c r="BU472" i="2"/>
  <c r="BU497" i="2"/>
  <c r="BU488" i="2"/>
  <c r="BU477" i="2"/>
  <c r="BU490" i="2"/>
  <c r="BU482" i="2"/>
  <c r="BU479" i="2"/>
  <c r="BU495" i="2"/>
  <c r="BU487" i="2"/>
  <c r="BU476" i="2"/>
  <c r="BU485" i="2"/>
  <c r="BU468" i="2"/>
  <c r="BU460" i="2"/>
  <c r="BU452" i="2"/>
  <c r="BU465" i="2"/>
  <c r="BU457" i="2"/>
  <c r="BU474" i="2"/>
  <c r="BU470" i="2"/>
  <c r="BU462" i="2"/>
  <c r="BU454" i="2"/>
  <c r="BU473" i="2"/>
  <c r="BU471" i="2"/>
  <c r="BU467" i="2"/>
  <c r="BU459" i="2"/>
  <c r="BU464" i="2"/>
  <c r="BU493" i="2"/>
  <c r="BU469" i="2"/>
  <c r="BU461" i="2"/>
  <c r="BU453" i="2"/>
  <c r="BU466" i="2"/>
  <c r="BU458" i="2"/>
  <c r="BU463" i="2"/>
  <c r="BU448" i="2"/>
  <c r="BU444" i="2"/>
  <c r="BU440" i="2"/>
  <c r="BU437" i="2"/>
  <c r="BU428" i="2"/>
  <c r="BU434" i="2"/>
  <c r="BU455" i="2"/>
  <c r="BU447" i="2"/>
  <c r="BU443" i="2"/>
  <c r="BU439" i="2"/>
  <c r="BU431" i="2"/>
  <c r="BU436" i="2"/>
  <c r="BU451" i="2"/>
  <c r="BU450" i="2"/>
  <c r="BU446" i="2"/>
  <c r="BU442" i="2"/>
  <c r="BU438" i="2"/>
  <c r="BU456" i="2"/>
  <c r="BU449" i="2"/>
  <c r="BU445" i="2"/>
  <c r="BU441" i="2"/>
  <c r="BU435" i="2"/>
  <c r="BU423" i="2"/>
  <c r="BU415" i="2"/>
  <c r="BU407" i="2"/>
  <c r="BU430" i="2"/>
  <c r="BU426" i="2"/>
  <c r="BU420" i="2"/>
  <c r="BU412" i="2"/>
  <c r="BU433" i="2"/>
  <c r="BU417" i="2"/>
  <c r="BU409" i="2"/>
  <c r="BU425" i="2"/>
  <c r="BU422" i="2"/>
  <c r="BU432" i="2"/>
  <c r="BU429" i="2"/>
  <c r="BU419" i="2"/>
  <c r="BU411" i="2"/>
  <c r="BU424" i="2"/>
  <c r="BU416" i="2"/>
  <c r="BU421" i="2"/>
  <c r="BU413" i="2"/>
  <c r="BU427" i="2"/>
  <c r="BU418" i="2"/>
  <c r="BU410" i="2"/>
  <c r="BU398" i="2"/>
  <c r="BU390" i="2"/>
  <c r="BU406" i="2"/>
  <c r="BU403" i="2"/>
  <c r="BU395" i="2"/>
  <c r="BU387" i="2"/>
  <c r="BU414" i="2"/>
  <c r="BU400" i="2"/>
  <c r="BU392" i="2"/>
  <c r="BU408" i="2"/>
  <c r="BU405" i="2"/>
  <c r="BU397" i="2"/>
  <c r="BU389" i="2"/>
  <c r="BU399" i="2"/>
  <c r="BU391" i="2"/>
  <c r="BU404" i="2"/>
  <c r="BU396" i="2"/>
  <c r="BU401" i="2"/>
  <c r="BU393" i="2"/>
  <c r="BU385" i="2"/>
  <c r="BU378" i="2"/>
  <c r="BU370" i="2"/>
  <c r="BU394" i="2"/>
  <c r="BU383" i="2"/>
  <c r="BU375" i="2"/>
  <c r="BU367" i="2"/>
  <c r="BU380" i="2"/>
  <c r="BU372" i="2"/>
  <c r="BU377" i="2"/>
  <c r="BU369" i="2"/>
  <c r="BU382" i="2"/>
  <c r="BU374" i="2"/>
  <c r="BU366" i="2"/>
  <c r="BU379" i="2"/>
  <c r="BU371" i="2"/>
  <c r="BU402" i="2"/>
  <c r="BU388" i="2"/>
  <c r="BU376" i="2"/>
  <c r="BU368" i="2"/>
  <c r="BU386" i="2"/>
  <c r="BU384" i="2"/>
  <c r="BU381" i="2"/>
  <c r="BU373" i="2"/>
  <c r="BU363" i="2"/>
  <c r="BU358" i="2"/>
  <c r="BU350" i="2"/>
  <c r="BU342" i="2"/>
  <c r="BU355" i="2"/>
  <c r="BU347" i="2"/>
  <c r="BU360" i="2"/>
  <c r="BU357" i="2"/>
  <c r="BU349" i="2"/>
  <c r="BU341" i="2"/>
  <c r="BU365" i="2"/>
  <c r="BU364" i="2"/>
  <c r="BU362" i="2"/>
  <c r="BU354" i="2"/>
  <c r="BU346" i="2"/>
  <c r="BU359" i="2"/>
  <c r="BU351" i="2"/>
  <c r="BU343" i="2"/>
  <c r="BU356" i="2"/>
  <c r="BU348" i="2"/>
  <c r="BU361" i="2"/>
  <c r="BU353" i="2"/>
  <c r="BU345" i="2"/>
  <c r="BU339" i="2"/>
  <c r="BU335" i="2"/>
  <c r="BU327" i="2"/>
  <c r="BU344" i="2"/>
  <c r="BU340" i="2"/>
  <c r="BU332" i="2"/>
  <c r="BU324" i="2"/>
  <c r="BU337" i="2"/>
  <c r="BU329" i="2"/>
  <c r="BU321" i="2"/>
  <c r="BU334" i="2"/>
  <c r="BU326" i="2"/>
  <c r="BU331" i="2"/>
  <c r="BU323" i="2"/>
  <c r="BU336" i="2"/>
  <c r="BU328" i="2"/>
  <c r="BU320" i="2"/>
  <c r="BU352" i="2"/>
  <c r="BU333" i="2"/>
  <c r="BU325" i="2"/>
  <c r="BU317" i="2"/>
  <c r="BU338" i="2"/>
  <c r="BU330" i="2"/>
  <c r="BU322" i="2"/>
  <c r="BU316" i="2"/>
  <c r="BU311" i="2"/>
  <c r="BU303" i="2"/>
  <c r="BU295" i="2"/>
  <c r="BU308" i="2"/>
  <c r="BU300" i="2"/>
  <c r="BU292" i="2"/>
  <c r="BU284" i="2"/>
  <c r="BU313" i="2"/>
  <c r="BU305" i="2"/>
  <c r="BU297" i="2"/>
  <c r="BU289" i="2"/>
  <c r="BU319" i="2"/>
  <c r="BU310" i="2"/>
  <c r="BU302" i="2"/>
  <c r="BU294" i="2"/>
  <c r="BU286" i="2"/>
  <c r="BU318" i="2"/>
  <c r="BU315" i="2"/>
  <c r="BU307" i="2"/>
  <c r="BU299" i="2"/>
  <c r="BU291" i="2"/>
  <c r="BU283" i="2"/>
  <c r="BU275" i="2"/>
  <c r="BU312" i="2"/>
  <c r="BU304" i="2"/>
  <c r="BU296" i="2"/>
  <c r="BU288" i="2"/>
  <c r="BU280" i="2"/>
  <c r="BU272" i="2"/>
  <c r="BU309" i="2"/>
  <c r="BU301" i="2"/>
  <c r="BU293" i="2"/>
  <c r="BU285" i="2"/>
  <c r="BU277" i="2"/>
  <c r="BU269" i="2"/>
  <c r="BU314" i="2"/>
  <c r="BU306" i="2"/>
  <c r="BU298" i="2"/>
  <c r="BU290" i="2"/>
  <c r="BU281" i="2"/>
  <c r="BU276" i="2"/>
  <c r="BU273" i="2"/>
  <c r="BU260" i="2"/>
  <c r="BU244" i="2"/>
  <c r="BU236" i="2"/>
  <c r="BU278" i="2"/>
  <c r="BU270" i="2"/>
  <c r="BU265" i="2"/>
  <c r="BU257" i="2"/>
  <c r="BU251" i="2"/>
  <c r="BU247" i="2"/>
  <c r="BU241" i="2"/>
  <c r="BU233" i="2"/>
  <c r="BU282" i="2"/>
  <c r="BU262" i="2"/>
  <c r="BU254" i="2"/>
  <c r="BU238" i="2"/>
  <c r="BU259" i="2"/>
  <c r="BU250" i="2"/>
  <c r="BU246" i="2"/>
  <c r="BU243" i="2"/>
  <c r="BU235" i="2"/>
  <c r="BU274" i="2"/>
  <c r="BU267" i="2"/>
  <c r="BU264" i="2"/>
  <c r="BU256" i="2"/>
  <c r="BU253" i="2"/>
  <c r="BU240" i="2"/>
  <c r="BU261" i="2"/>
  <c r="BU249" i="2"/>
  <c r="BU245" i="2"/>
  <c r="BU237" i="2"/>
  <c r="BU287" i="2"/>
  <c r="BU271" i="2"/>
  <c r="BU268" i="2"/>
  <c r="BU258" i="2"/>
  <c r="BU242" i="2"/>
  <c r="BU279" i="2"/>
  <c r="BU266" i="2"/>
  <c r="BU263" i="2"/>
  <c r="BU252" i="2"/>
  <c r="BU224" i="2"/>
  <c r="BU213" i="2"/>
  <c r="BU207" i="2"/>
  <c r="BU193" i="2"/>
  <c r="BU229" i="2"/>
  <c r="BU221" i="2"/>
  <c r="BU218" i="2"/>
  <c r="BU204" i="2"/>
  <c r="BU201" i="2"/>
  <c r="BU190" i="2"/>
  <c r="BU239" i="2"/>
  <c r="BU226" i="2"/>
  <c r="BU215" i="2"/>
  <c r="BU212" i="2"/>
  <c r="BU209" i="2"/>
  <c r="BU198" i="2"/>
  <c r="BU195" i="2"/>
  <c r="BU187" i="2"/>
  <c r="BU231" i="2"/>
  <c r="BU223" i="2"/>
  <c r="BU220" i="2"/>
  <c r="BU206" i="2"/>
  <c r="BU192" i="2"/>
  <c r="BU234" i="2"/>
  <c r="BU228" i="2"/>
  <c r="BU217" i="2"/>
  <c r="BU203" i="2"/>
  <c r="BU200" i="2"/>
  <c r="BU189" i="2"/>
  <c r="BU255" i="2"/>
  <c r="BU248" i="2"/>
  <c r="BU225" i="2"/>
  <c r="BU214" i="2"/>
  <c r="BU211" i="2"/>
  <c r="BU208" i="2"/>
  <c r="BU197" i="2"/>
  <c r="BU194" i="2"/>
  <c r="BU186" i="2"/>
  <c r="BU232" i="2"/>
  <c r="BU230" i="2"/>
  <c r="BU222" i="2"/>
  <c r="BU219" i="2"/>
  <c r="BU205" i="2"/>
  <c r="BU202" i="2"/>
  <c r="BU191" i="2"/>
  <c r="BU227" i="2"/>
  <c r="BU216" i="2"/>
  <c r="BU210" i="2"/>
  <c r="BU199" i="2"/>
  <c r="BU196" i="2"/>
  <c r="BU188" i="2"/>
  <c r="BU179" i="2"/>
  <c r="BU171" i="2"/>
  <c r="BU163" i="2"/>
  <c r="BU155" i="2"/>
  <c r="BU152" i="2"/>
  <c r="BU149" i="2"/>
  <c r="BU146" i="2"/>
  <c r="BU138" i="2"/>
  <c r="BU176" i="2"/>
  <c r="BU168" i="2"/>
  <c r="BU160" i="2"/>
  <c r="BU185" i="2"/>
  <c r="BU181" i="2"/>
  <c r="BU173" i="2"/>
  <c r="BU165" i="2"/>
  <c r="BU157" i="2"/>
  <c r="BU178" i="2"/>
  <c r="BU170" i="2"/>
  <c r="BU162" i="2"/>
  <c r="BU154" i="2"/>
  <c r="BU151" i="2"/>
  <c r="BU148" i="2"/>
  <c r="BU145" i="2"/>
  <c r="BU183" i="2"/>
  <c r="BU175" i="2"/>
  <c r="BU167" i="2"/>
  <c r="BU159" i="2"/>
  <c r="BU180" i="2"/>
  <c r="BU172" i="2"/>
  <c r="BU164" i="2"/>
  <c r="BU156" i="2"/>
  <c r="BU153" i="2"/>
  <c r="BU150" i="2"/>
  <c r="BU177" i="2"/>
  <c r="BU169" i="2"/>
  <c r="BU161" i="2"/>
  <c r="BU147" i="2"/>
  <c r="BU144" i="2"/>
  <c r="BU184" i="2"/>
  <c r="BU182" i="2"/>
  <c r="BU174" i="2"/>
  <c r="BU166" i="2"/>
  <c r="BU158" i="2"/>
  <c r="BU141" i="2"/>
  <c r="BU142" i="2"/>
  <c r="BU139" i="2"/>
  <c r="BU127" i="2"/>
  <c r="BU119" i="2"/>
  <c r="BU102" i="2"/>
  <c r="BU94" i="2"/>
  <c r="BU136" i="2"/>
  <c r="BU132" i="2"/>
  <c r="BU124" i="2"/>
  <c r="BU116" i="2"/>
  <c r="BU110" i="2"/>
  <c r="BU107" i="2"/>
  <c r="BU99" i="2"/>
  <c r="BU91" i="2"/>
  <c r="BU129" i="2"/>
  <c r="BU121" i="2"/>
  <c r="BU113" i="2"/>
  <c r="BU104" i="2"/>
  <c r="BU96" i="2"/>
  <c r="BU143" i="2"/>
  <c r="BU134" i="2"/>
  <c r="BU126" i="2"/>
  <c r="BU118" i="2"/>
  <c r="BU109" i="2"/>
  <c r="BU135" i="2"/>
  <c r="BU131" i="2"/>
  <c r="BU123" i="2"/>
  <c r="BU115" i="2"/>
  <c r="BU106" i="2"/>
  <c r="BU137" i="2"/>
  <c r="BU128" i="2"/>
  <c r="BU120" i="2"/>
  <c r="BU112" i="2"/>
  <c r="BU103" i="2"/>
  <c r="BU95" i="2"/>
  <c r="BU140" i="2"/>
  <c r="BU133" i="2"/>
  <c r="BU125" i="2"/>
  <c r="BU117" i="2"/>
  <c r="BU108" i="2"/>
  <c r="BU100" i="2"/>
  <c r="BU92" i="2"/>
  <c r="BU130" i="2"/>
  <c r="BU122" i="2"/>
  <c r="BU114" i="2"/>
  <c r="BU111" i="2"/>
  <c r="BU105" i="2"/>
  <c r="BU97" i="2"/>
  <c r="BU98" i="2"/>
  <c r="BU82" i="2"/>
  <c r="BU70" i="2"/>
  <c r="BU67" i="2"/>
  <c r="BU59" i="2"/>
  <c r="BU53" i="2"/>
  <c r="BU89" i="2"/>
  <c r="BU78" i="2"/>
  <c r="BU75" i="2"/>
  <c r="BU93" i="2"/>
  <c r="BU90" i="2"/>
  <c r="BU88" i="2"/>
  <c r="BU87" i="2"/>
  <c r="BU84" i="2"/>
  <c r="BU81" i="2"/>
  <c r="BU72" i="2"/>
  <c r="BU61" i="2"/>
  <c r="BU55" i="2"/>
  <c r="BU69" i="2"/>
  <c r="BU66" i="2"/>
  <c r="BU58" i="2"/>
  <c r="BU80" i="2"/>
  <c r="BU77" i="2"/>
  <c r="BU74" i="2"/>
  <c r="BU63" i="2"/>
  <c r="BU86" i="2"/>
  <c r="BU83" i="2"/>
  <c r="BU71" i="2"/>
  <c r="BU60" i="2"/>
  <c r="BU57" i="2"/>
  <c r="BU54" i="2"/>
  <c r="BU43" i="2"/>
  <c r="BU76" i="2"/>
  <c r="BU68" i="2"/>
  <c r="BU65" i="2"/>
  <c r="BU51" i="2"/>
  <c r="BU101" i="2"/>
  <c r="BU85" i="2"/>
  <c r="BU79" i="2"/>
  <c r="BU73" i="2"/>
  <c r="BU62" i="2"/>
  <c r="BU56" i="2"/>
  <c r="BU64" i="2"/>
  <c r="BU48" i="2"/>
  <c r="BU42" i="2"/>
  <c r="BU41" i="2"/>
  <c r="BU35" i="2"/>
  <c r="BU29" i="2"/>
  <c r="BU4" i="2"/>
  <c r="BU52" i="2"/>
  <c r="BU50" i="2"/>
  <c r="BU32" i="2"/>
  <c r="BU26" i="2"/>
  <c r="BU23" i="2"/>
  <c r="BU20" i="2"/>
  <c r="BU17" i="2"/>
  <c r="BU14" i="2"/>
  <c r="BU8" i="2"/>
  <c r="BU47" i="2"/>
  <c r="BU46" i="2"/>
  <c r="BU40" i="2"/>
  <c r="BU37" i="2"/>
  <c r="BU11" i="2"/>
  <c r="BU49" i="2"/>
  <c r="BU44" i="2"/>
  <c r="BU34" i="2"/>
  <c r="BU31" i="2"/>
  <c r="BU28" i="2"/>
  <c r="BU39" i="2"/>
  <c r="BU25" i="2"/>
  <c r="BU22" i="2"/>
  <c r="BU19" i="2"/>
  <c r="BU16" i="2"/>
  <c r="BU13" i="2"/>
  <c r="BU12" i="2"/>
  <c r="BU9" i="2"/>
  <c r="BU45" i="2"/>
  <c r="BU36" i="2"/>
  <c r="BU30" i="2"/>
  <c r="BU10" i="2"/>
  <c r="BU33" i="2"/>
  <c r="BU27" i="2"/>
  <c r="BU15" i="2"/>
  <c r="BU38" i="2"/>
  <c r="BU24" i="2"/>
  <c r="BU21" i="2"/>
  <c r="BU18" i="2"/>
</calcChain>
</file>

<file path=xl/sharedStrings.xml><?xml version="1.0" encoding="utf-8"?>
<sst xmlns="http://schemas.openxmlformats.org/spreadsheetml/2006/main" count="37790" uniqueCount="4825">
  <si>
    <t>F4W</t>
  </si>
  <si>
    <t>F8W</t>
  </si>
  <si>
    <t>IM FCST RR</t>
  </si>
  <si>
    <t>IM FCST YoY</t>
  </si>
  <si>
    <t>OP FCST RR</t>
  </si>
  <si>
    <t>OP FCST YoY</t>
  </si>
  <si>
    <t>IM F8W GAP</t>
  </si>
  <si>
    <t>IM F4W GAP</t>
  </si>
  <si>
    <t>LY</t>
  </si>
  <si>
    <t>L6W RR</t>
  </si>
  <si>
    <t>L6W YoY</t>
  </si>
  <si>
    <t>IM</t>
  </si>
  <si>
    <t>AE</t>
  </si>
  <si>
    <t>CW+1</t>
  </si>
  <si>
    <t>CW+2</t>
  </si>
  <si>
    <t>CW+3</t>
  </si>
  <si>
    <t>CW+4</t>
  </si>
  <si>
    <t>CW+5</t>
  </si>
  <si>
    <t>CW+6</t>
  </si>
  <si>
    <t>CW+7</t>
  </si>
  <si>
    <t>CW+8</t>
  </si>
  <si>
    <t>CW+9</t>
  </si>
  <si>
    <t>CW+10</t>
  </si>
  <si>
    <t>CW+11</t>
  </si>
  <si>
    <t>CW+12</t>
  </si>
  <si>
    <t>F8W YoY</t>
  </si>
  <si>
    <t>L6W</t>
  </si>
  <si>
    <t>YoY Contribution</t>
  </si>
  <si>
    <t>F4W YoY</t>
  </si>
  <si>
    <t>ALL BRANDS</t>
  </si>
  <si>
    <t>Cohort</t>
  </si>
  <si>
    <t>PATTERN AMERICAS</t>
  </si>
  <si>
    <t>LW-5</t>
  </si>
  <si>
    <t>LW-4</t>
  </si>
  <si>
    <t>LW-3</t>
  </si>
  <si>
    <t>LW-2</t>
  </si>
  <si>
    <t>LW-1</t>
  </si>
  <si>
    <t>LW</t>
  </si>
  <si>
    <t>Thorne Research</t>
  </si>
  <si>
    <t>Gaia Herbs</t>
  </si>
  <si>
    <t>Bath &amp; Body Works</t>
  </si>
  <si>
    <t>Holiday</t>
  </si>
  <si>
    <t>Youtheory</t>
  </si>
  <si>
    <t>Healthy Origins</t>
  </si>
  <si>
    <t>New</t>
  </si>
  <si>
    <t>NatureBell</t>
  </si>
  <si>
    <t>Atrium - Pure Encapsulations</t>
  </si>
  <si>
    <t>Integrative Therapeutics</t>
  </si>
  <si>
    <t>Garanimals</t>
  </si>
  <si>
    <t>Yogi</t>
  </si>
  <si>
    <t>Xymogen</t>
  </si>
  <si>
    <t>Philips Norelco</t>
  </si>
  <si>
    <t>Sorel</t>
  </si>
  <si>
    <t>GNC</t>
  </si>
  <si>
    <t>Wisdom Panel</t>
  </si>
  <si>
    <t>KONG</t>
  </si>
  <si>
    <t>Keeps</t>
  </si>
  <si>
    <t>Host Defense</t>
  </si>
  <si>
    <t>MegaFood</t>
  </si>
  <si>
    <t>Genuine Health</t>
  </si>
  <si>
    <t>Apex Tool Group</t>
  </si>
  <si>
    <t>Sylvania</t>
  </si>
  <si>
    <t>FROG</t>
  </si>
  <si>
    <t>Barimelts</t>
  </si>
  <si>
    <t>Willow Tree</t>
  </si>
  <si>
    <t>Best Nest Wellness</t>
  </si>
  <si>
    <t>Superfeet</t>
  </si>
  <si>
    <t>Balance of Nature</t>
  </si>
  <si>
    <t>Kreg</t>
  </si>
  <si>
    <t>LifeScan</t>
  </si>
  <si>
    <t>Skull Shaver</t>
  </si>
  <si>
    <t>Adventure Ready Brands</t>
  </si>
  <si>
    <t>Huber</t>
  </si>
  <si>
    <t>Uqora Inc.</t>
  </si>
  <si>
    <t>Uqora</t>
  </si>
  <si>
    <t>Dr. G</t>
  </si>
  <si>
    <t>Iovate</t>
  </si>
  <si>
    <t>Sakura</t>
  </si>
  <si>
    <t>Dr Mercola</t>
  </si>
  <si>
    <t>EarthKind</t>
  </si>
  <si>
    <t>Kyolic</t>
  </si>
  <si>
    <t>Twinlab Consolidation Corporation</t>
  </si>
  <si>
    <t>LiftMaster</t>
  </si>
  <si>
    <t>Elida Beauty</t>
  </si>
  <si>
    <t>Pandora</t>
  </si>
  <si>
    <t>Kano Labs</t>
  </si>
  <si>
    <t>Winona</t>
  </si>
  <si>
    <t>Knix</t>
  </si>
  <si>
    <t>Philips Sonicare</t>
  </si>
  <si>
    <t>EZ Melts</t>
  </si>
  <si>
    <t>Bradshaw Home</t>
  </si>
  <si>
    <t>Parkside Optical Inc.</t>
  </si>
  <si>
    <t>DKB Household</t>
  </si>
  <si>
    <t>FINIS</t>
  </si>
  <si>
    <t>Wonderfold</t>
  </si>
  <si>
    <t>Cross</t>
  </si>
  <si>
    <t>Emerald Laboratories</t>
  </si>
  <si>
    <t>Nature's Way</t>
  </si>
  <si>
    <t>Boie USA</t>
  </si>
  <si>
    <t>Seeking Health</t>
  </si>
  <si>
    <t>Strider</t>
  </si>
  <si>
    <t>Zahler</t>
  </si>
  <si>
    <t>Atrium - Douglas Laboratories</t>
  </si>
  <si>
    <t>Claritag</t>
  </si>
  <si>
    <t>Vitanica</t>
  </si>
  <si>
    <t>Vital Proteins</t>
  </si>
  <si>
    <t>Superior Source</t>
  </si>
  <si>
    <t>ResMed</t>
  </si>
  <si>
    <t>SmartMouth</t>
  </si>
  <si>
    <t>FeelGood Superfoods</t>
  </si>
  <si>
    <t>Forever 21 - Mark Edwards</t>
  </si>
  <si>
    <t>Coastal Pet</t>
  </si>
  <si>
    <t>SiS</t>
  </si>
  <si>
    <t>Flora Health</t>
  </si>
  <si>
    <t>Panos</t>
  </si>
  <si>
    <t>Podium Nutrition</t>
  </si>
  <si>
    <t>Allergy Research Group</t>
  </si>
  <si>
    <t>Klean Kanteen</t>
  </si>
  <si>
    <t>Chameleon Colors</t>
  </si>
  <si>
    <t>Demdaco</t>
  </si>
  <si>
    <t>Bayer</t>
  </si>
  <si>
    <t>AdvoCare</t>
  </si>
  <si>
    <t>The Genius Brand</t>
  </si>
  <si>
    <t>Brownmed</t>
  </si>
  <si>
    <t>Stance</t>
  </si>
  <si>
    <t>Glanbia Performance Nutrition</t>
  </si>
  <si>
    <t>Franklin Brass</t>
  </si>
  <si>
    <t>Spikeball</t>
  </si>
  <si>
    <t>Vital Nutrients</t>
  </si>
  <si>
    <t>LUXPRO</t>
  </si>
  <si>
    <t>LTH</t>
  </si>
  <si>
    <t>Queen of the Thrones</t>
  </si>
  <si>
    <t>Indigo Wild</t>
  </si>
  <si>
    <t>Designs for Health</t>
  </si>
  <si>
    <t>Clenzoil</t>
  </si>
  <si>
    <t>Wiley's Finest</t>
  </si>
  <si>
    <t>Standard Process</t>
  </si>
  <si>
    <t>Garden of Life</t>
  </si>
  <si>
    <t>Camp Chef</t>
  </si>
  <si>
    <t>Panasonic CE</t>
  </si>
  <si>
    <t>Eagle's Nest Outfitters</t>
  </si>
  <si>
    <t>G-Form</t>
  </si>
  <si>
    <t>Hotel Collection</t>
  </si>
  <si>
    <t>Orgain</t>
  </si>
  <si>
    <t>Kori Krill</t>
  </si>
  <si>
    <t>FullWell</t>
  </si>
  <si>
    <t>Lodge Manufacturing Company</t>
  </si>
  <si>
    <t>Herbs Etc.</t>
  </si>
  <si>
    <t>ADATA</t>
  </si>
  <si>
    <t>Emily C</t>
  </si>
  <si>
    <t>Royal Talens</t>
  </si>
  <si>
    <t>PopSockets</t>
  </si>
  <si>
    <t>Davinci Laboratories</t>
  </si>
  <si>
    <t>DIVA</t>
  </si>
  <si>
    <t>CE Smith</t>
  </si>
  <si>
    <t>Harry's</t>
  </si>
  <si>
    <t>Philips Avent</t>
  </si>
  <si>
    <t>Leatherman</t>
  </si>
  <si>
    <t>Magical Butter</t>
  </si>
  <si>
    <t>AmScope</t>
  </si>
  <si>
    <t>Kleenex</t>
  </si>
  <si>
    <t>Adaptive Sound Technologies</t>
  </si>
  <si>
    <t>Panasonic</t>
  </si>
  <si>
    <t>Tru Niagen</t>
  </si>
  <si>
    <t>Havaianas</t>
  </si>
  <si>
    <t>EastPak</t>
  </si>
  <si>
    <t>Rocketfish</t>
  </si>
  <si>
    <t>Atrium - Klean Athlete</t>
  </si>
  <si>
    <t>Jan Marini Skin Research</t>
  </si>
  <si>
    <t>100% Speedlab</t>
  </si>
  <si>
    <t>Mixhers</t>
  </si>
  <si>
    <t>Encompass Pets</t>
  </si>
  <si>
    <t>Gerber Gear</t>
  </si>
  <si>
    <t>PureHealth Research</t>
  </si>
  <si>
    <t>Australian Dream</t>
  </si>
  <si>
    <t>Swissmar</t>
  </si>
  <si>
    <t>AnySharp</t>
  </si>
  <si>
    <t>Minky Couture</t>
  </si>
  <si>
    <t>Justified Laboratories</t>
  </si>
  <si>
    <t>Vetriscience</t>
  </si>
  <si>
    <t>Forever 21 - Brands Unlimited</t>
  </si>
  <si>
    <t>Parts Master</t>
  </si>
  <si>
    <t>Healthforce Superfoods</t>
  </si>
  <si>
    <t>Concept Labs</t>
  </si>
  <si>
    <t>Azdome</t>
  </si>
  <si>
    <t>Dermacare</t>
  </si>
  <si>
    <t>DermaCare</t>
  </si>
  <si>
    <t>BD</t>
  </si>
  <si>
    <t>Better Being</t>
  </si>
  <si>
    <t>Choice Organics</t>
  </si>
  <si>
    <t>The Fragrance Group</t>
  </si>
  <si>
    <t>PurposeBuilt Brands</t>
  </si>
  <si>
    <t>Quicksilver Scientific</t>
  </si>
  <si>
    <t>Quip</t>
  </si>
  <si>
    <t>EltaMD</t>
  </si>
  <si>
    <t>HPG (HandStands)</t>
  </si>
  <si>
    <t>Fissler</t>
  </si>
  <si>
    <t>JWC</t>
  </si>
  <si>
    <t>AirCat</t>
  </si>
  <si>
    <t>Wahl Pro Animal</t>
  </si>
  <si>
    <t>Select Brands</t>
  </si>
  <si>
    <t>Obvi</t>
  </si>
  <si>
    <t>Amy Myers MD</t>
  </si>
  <si>
    <t>Steelcase</t>
  </si>
  <si>
    <t>Weigh Safe</t>
  </si>
  <si>
    <t>CordaRoy's Wholesale</t>
  </si>
  <si>
    <t>Beddy's</t>
  </si>
  <si>
    <t>LifeSeasons</t>
  </si>
  <si>
    <t>LICKS</t>
  </si>
  <si>
    <t>Licks</t>
  </si>
  <si>
    <t>Bariatric Advantage</t>
  </si>
  <si>
    <t>Scott</t>
  </si>
  <si>
    <t>Little Giant</t>
  </si>
  <si>
    <t>Auto Magic</t>
  </si>
  <si>
    <t>See Kai Run</t>
  </si>
  <si>
    <t>Lewis Lifetime Tools (Yard Butler)</t>
  </si>
  <si>
    <t>ToiletTree Products</t>
  </si>
  <si>
    <t>Spark Innovation</t>
  </si>
  <si>
    <t>Kraus</t>
  </si>
  <si>
    <t>HairMax</t>
  </si>
  <si>
    <t>Spicy Shelf</t>
  </si>
  <si>
    <t>Evercoat</t>
  </si>
  <si>
    <t>Chanasya</t>
  </si>
  <si>
    <t>Nutricost</t>
  </si>
  <si>
    <t>Performance Brands</t>
  </si>
  <si>
    <t>Premier Research Labs</t>
  </si>
  <si>
    <t>Herbal Brands</t>
  </si>
  <si>
    <t>New Chapter</t>
  </si>
  <si>
    <t>Trophy Skin</t>
  </si>
  <si>
    <t>X Rocker</t>
  </si>
  <si>
    <t>Volcom - The Levy Group</t>
  </si>
  <si>
    <t>Zebra Technologies International, LLC</t>
  </si>
  <si>
    <t>GE Appliances</t>
  </si>
  <si>
    <t>Hohm</t>
  </si>
  <si>
    <t>Nutraceutical</t>
  </si>
  <si>
    <t>Breathe Sanitizer</t>
  </si>
  <si>
    <t>NOW</t>
  </si>
  <si>
    <t>Slim-sation</t>
  </si>
  <si>
    <t>Momentous</t>
  </si>
  <si>
    <t>Lister</t>
  </si>
  <si>
    <t>Reckitt Benckiser - Health</t>
  </si>
  <si>
    <t>AmerOmega</t>
  </si>
  <si>
    <t>Theralogix</t>
  </si>
  <si>
    <t>Diversey</t>
  </si>
  <si>
    <t>Spicy Products</t>
  </si>
  <si>
    <t>Defyned Brands</t>
  </si>
  <si>
    <t>Roxy - The Levy Group</t>
  </si>
  <si>
    <t>H2Ocean</t>
  </si>
  <si>
    <t>ITW Canada</t>
  </si>
  <si>
    <t>God Is My Guide</t>
  </si>
  <si>
    <t>Thymes Home</t>
  </si>
  <si>
    <t>Drift</t>
  </si>
  <si>
    <t>Boscia</t>
  </si>
  <si>
    <t>Snow Peak</t>
  </si>
  <si>
    <t>Hydro Flask</t>
  </si>
  <si>
    <t>Coravin</t>
  </si>
  <si>
    <t>Medify Air</t>
  </si>
  <si>
    <t>Capri Blue</t>
  </si>
  <si>
    <t>Black Diamond Equipment</t>
  </si>
  <si>
    <t>Kailo Labs</t>
  </si>
  <si>
    <t>PetSafe</t>
  </si>
  <si>
    <t>Petsafe</t>
  </si>
  <si>
    <t>Alliance Consumer Group</t>
  </si>
  <si>
    <t>Lume</t>
  </si>
  <si>
    <t>Zoomget</t>
  </si>
  <si>
    <t>Fiskars</t>
  </si>
  <si>
    <t>Maxi-Cosi</t>
  </si>
  <si>
    <t>New Nordic</t>
  </si>
  <si>
    <t>National Tree Company</t>
  </si>
  <si>
    <t>Pupford</t>
  </si>
  <si>
    <t>DOK</t>
  </si>
  <si>
    <t>Peter Thomas Roth</t>
  </si>
  <si>
    <t>Thankyou</t>
  </si>
  <si>
    <t>Vetnique Labs</t>
  </si>
  <si>
    <t>Gorilla Mind</t>
  </si>
  <si>
    <t>Jacked Factory</t>
  </si>
  <si>
    <t>NAK Hair</t>
  </si>
  <si>
    <t>Super Coffee</t>
  </si>
  <si>
    <t>Truvani</t>
  </si>
  <si>
    <t>Havasu Nutrition</t>
  </si>
  <si>
    <t>Solely</t>
  </si>
  <si>
    <t>Bioschwartz</t>
  </si>
  <si>
    <t>Dickies</t>
  </si>
  <si>
    <t>Health Harmony</t>
  </si>
  <si>
    <t>M3 Naturals</t>
  </si>
  <si>
    <t>TaylorMade</t>
  </si>
  <si>
    <t>Nello</t>
  </si>
  <si>
    <t>Left Coast Performance</t>
  </si>
  <si>
    <t>Snow</t>
  </si>
  <si>
    <t>Hagen Group</t>
  </si>
  <si>
    <t>CG Mobile</t>
  </si>
  <si>
    <t>Linen Market</t>
  </si>
  <si>
    <t>Tria</t>
  </si>
  <si>
    <t>Cariloha</t>
  </si>
  <si>
    <t>F2C.Global</t>
  </si>
  <si>
    <t>PetAg</t>
  </si>
  <si>
    <t>Hunt a Killer</t>
  </si>
  <si>
    <t>Goodyear Belts</t>
  </si>
  <si>
    <t>Jarrow Formulas</t>
  </si>
  <si>
    <t>Mark Edwards - Forever 21</t>
  </si>
  <si>
    <t>Solara</t>
  </si>
  <si>
    <t>Kano Laboratories</t>
  </si>
  <si>
    <t>zz_Unidentified_25.10</t>
  </si>
  <si>
    <t>Dr Emil Nutrition</t>
  </si>
  <si>
    <t>zz_Unidentified_25.11</t>
  </si>
  <si>
    <t>Trace Herbals</t>
  </si>
  <si>
    <t>Atrium - Garden of Life</t>
  </si>
  <si>
    <t>CarbonKlean</t>
  </si>
  <si>
    <t>Nutrex Hawaii</t>
  </si>
  <si>
    <t>Philips</t>
  </si>
  <si>
    <t>Spicy Life</t>
  </si>
  <si>
    <t>Life Time Health</t>
  </si>
  <si>
    <t>zz_Unidentified_25.12</t>
  </si>
  <si>
    <t>Liberty Hardware</t>
  </si>
  <si>
    <t>Cordaroy's</t>
  </si>
  <si>
    <t>Auria</t>
  </si>
  <si>
    <t>Amerock</t>
  </si>
  <si>
    <t>The Jewelry Group - Nine West</t>
  </si>
  <si>
    <t>Quantum Nutrition Labs</t>
  </si>
  <si>
    <t>4Life</t>
  </si>
  <si>
    <t>Arlo 1P</t>
  </si>
  <si>
    <t>Nature's Sunshine</t>
  </si>
  <si>
    <t>Natural Dog</t>
  </si>
  <si>
    <t>EVO</t>
  </si>
  <si>
    <t>NutriCology</t>
  </si>
  <si>
    <t>Herman Kay</t>
  </si>
  <si>
    <t>Solgar</t>
  </si>
  <si>
    <t>KaraMD</t>
  </si>
  <si>
    <t>Crafter's Companion</t>
  </si>
  <si>
    <t>Natrol</t>
  </si>
  <si>
    <t>2XU</t>
  </si>
  <si>
    <t>AHQ</t>
  </si>
  <si>
    <t>Alora</t>
  </si>
  <si>
    <t>Alora (OEM)</t>
  </si>
  <si>
    <t>Alpha Industries</t>
  </si>
  <si>
    <t>Amerex</t>
  </si>
  <si>
    <t>American BioSciences</t>
  </si>
  <si>
    <t>American Biotech Labs</t>
  </si>
  <si>
    <t>Antego Tire &amp; Wheel</t>
  </si>
  <si>
    <t>Ashley Black Guru</t>
  </si>
  <si>
    <t>Baby Foot</t>
  </si>
  <si>
    <t>Bauerfeind</t>
  </si>
  <si>
    <t>BioBidet</t>
  </si>
  <si>
    <t>Bird Buddy</t>
  </si>
  <si>
    <t>Bucked Up</t>
  </si>
  <si>
    <t>Cellucor</t>
  </si>
  <si>
    <t>Champion Performance</t>
  </si>
  <si>
    <t>Chill.</t>
  </si>
  <si>
    <t>Churn 2020 &amp; Prior Cohort</t>
  </si>
  <si>
    <t>Churn 2021 Cohort</t>
  </si>
  <si>
    <t>Clean Age</t>
  </si>
  <si>
    <t>Clicks</t>
  </si>
  <si>
    <t>Complete Natural Products</t>
  </si>
  <si>
    <t>Contingency - Seller Investigators</t>
  </si>
  <si>
    <t>Contingency Obsolescence</t>
  </si>
  <si>
    <t>Converse</t>
  </si>
  <si>
    <t>Cycle Crew</t>
  </si>
  <si>
    <t>Dash</t>
  </si>
  <si>
    <t>de Buyer</t>
  </si>
  <si>
    <t>Derive</t>
  </si>
  <si>
    <t>doTERRA</t>
  </si>
  <si>
    <t>Dough Guy</t>
  </si>
  <si>
    <t>Drylock-Presto</t>
  </si>
  <si>
    <t>Easy To Use Products</t>
  </si>
  <si>
    <t>ES Originals</t>
  </si>
  <si>
    <t>F.M. Brown's</t>
  </si>
  <si>
    <t>Fizz &amp; Bubble</t>
  </si>
  <si>
    <t>GEFU</t>
  </si>
  <si>
    <t>Goddess Garden</t>
  </si>
  <si>
    <t>Health Concerns</t>
  </si>
  <si>
    <t>Healthcare Logix Systems</t>
  </si>
  <si>
    <t>Hiyo</t>
  </si>
  <si>
    <t>Honu</t>
  </si>
  <si>
    <t>HydroJug</t>
  </si>
  <si>
    <t>IM-21</t>
  </si>
  <si>
    <t>Inflatabull</t>
  </si>
  <si>
    <t>ITW Global Tire Repair</t>
  </si>
  <si>
    <t>Jacob Bar</t>
  </si>
  <si>
    <t>JAKTRX</t>
  </si>
  <si>
    <t>JDE</t>
  </si>
  <si>
    <t>John Masters Organics</t>
  </si>
  <si>
    <t>K&amp;N</t>
  </si>
  <si>
    <t>Keenz Stroller Wagons</t>
  </si>
  <si>
    <t>KONG H2O</t>
  </si>
  <si>
    <t>KONG HandiPod</t>
  </si>
  <si>
    <t>Lansinoh</t>
  </si>
  <si>
    <t>Lipault</t>
  </si>
  <si>
    <t>LMNT</t>
  </si>
  <si>
    <t>London Fog</t>
  </si>
  <si>
    <t>Long Life Food Safety Products</t>
  </si>
  <si>
    <t>Master Cutlery</t>
  </si>
  <si>
    <t>Miko</t>
  </si>
  <si>
    <t>Mommy Knows Best</t>
  </si>
  <si>
    <t>Mommy's Bliss</t>
  </si>
  <si>
    <t>Natreve</t>
  </si>
  <si>
    <t>NeoCell</t>
  </si>
  <si>
    <t>NLA for Her</t>
  </si>
  <si>
    <t>No Partner</t>
  </si>
  <si>
    <t>Norberg &amp; Linden</t>
  </si>
  <si>
    <t>NutraSea</t>
  </si>
  <si>
    <t>Objective</t>
  </si>
  <si>
    <t>Olipop</t>
  </si>
  <si>
    <t>Omron</t>
  </si>
  <si>
    <t>Onegevity</t>
  </si>
  <si>
    <t>Onnit</t>
  </si>
  <si>
    <t>Optimox</t>
  </si>
  <si>
    <t>Ori Lab</t>
  </si>
  <si>
    <t>Otherland</t>
  </si>
  <si>
    <t>Owlet</t>
  </si>
  <si>
    <t>Panasonic - Aisle Shop</t>
  </si>
  <si>
    <t>PEM</t>
  </si>
  <si>
    <t>Perricone MD</t>
  </si>
  <si>
    <t>PhoneSoap</t>
  </si>
  <si>
    <t>Plus Ultra</t>
  </si>
  <si>
    <t>Post Consumer Brands</t>
  </si>
  <si>
    <t>PROBAR</t>
  </si>
  <si>
    <t>Qemp</t>
  </si>
  <si>
    <t>Racor</t>
  </si>
  <si>
    <t>Rainbow Light</t>
  </si>
  <si>
    <t>Raw Green Organics</t>
  </si>
  <si>
    <t>Rejuvenate</t>
  </si>
  <si>
    <t>Rhone</t>
  </si>
  <si>
    <t>ROH</t>
  </si>
  <si>
    <t>Saint James Iced Tea</t>
  </si>
  <si>
    <t>Senic</t>
  </si>
  <si>
    <t>Shaklee</t>
  </si>
  <si>
    <t>Signal Relief</t>
  </si>
  <si>
    <t>Skullcandy</t>
  </si>
  <si>
    <t>Snuggle Glove</t>
  </si>
  <si>
    <t>Stipulations</t>
  </si>
  <si>
    <t>Stop Aging Now</t>
  </si>
  <si>
    <t>Synergy Science</t>
  </si>
  <si>
    <t>Synergy Worldwide</t>
  </si>
  <si>
    <t>The Happy Co.</t>
  </si>
  <si>
    <t>The Jewelry Group - Anne Klein</t>
  </si>
  <si>
    <t>The Jewelry Group - Chaps</t>
  </si>
  <si>
    <t>The Jewelry Group - DKNY</t>
  </si>
  <si>
    <t>The Jewelry Group - Lonna &amp; Lilly</t>
  </si>
  <si>
    <t>The Jewelry Group - Napier</t>
  </si>
  <si>
    <t>The Jewelry Group - Pet Friends</t>
  </si>
  <si>
    <t>THE NORTH FACE</t>
  </si>
  <si>
    <t>Thymes Wellness</t>
  </si>
  <si>
    <t>Tommie Copper</t>
  </si>
  <si>
    <t>Transparent Labs</t>
  </si>
  <si>
    <t>Ultimate Ears</t>
  </si>
  <si>
    <t>Val Cucine</t>
  </si>
  <si>
    <t>Vision HealthCare</t>
  </si>
  <si>
    <t>VitaScience</t>
  </si>
  <si>
    <t>Young Living</t>
  </si>
  <si>
    <t>Zebra Technologies, LLC</t>
  </si>
  <si>
    <t>Zenwise</t>
  </si>
  <si>
    <t>Zimba</t>
  </si>
  <si>
    <t>Zinus</t>
  </si>
  <si>
    <t>Zurvita</t>
  </si>
  <si>
    <t>zz_Unidentified_25.07</t>
  </si>
  <si>
    <t>zz_Unidentified_25.08</t>
  </si>
  <si>
    <t>zz_Unidentified_25.09</t>
  </si>
  <si>
    <t>Cure Hydration</t>
  </si>
  <si>
    <t>MaryRuth Organics</t>
  </si>
  <si>
    <t>Sunwarrior</t>
  </si>
  <si>
    <t>Litter Genie</t>
  </si>
  <si>
    <t>Kiyomi Skin</t>
  </si>
  <si>
    <t>Mechanix</t>
  </si>
  <si>
    <t>RealTruck</t>
  </si>
  <si>
    <t>Churn 2022 Cohort</t>
  </si>
  <si>
    <t>Churn 2023 Cohort</t>
  </si>
  <si>
    <t>Churn 2024 Cohort</t>
  </si>
  <si>
    <t>Churn 2025 Cohort</t>
  </si>
  <si>
    <t>Ion8</t>
  </si>
  <si>
    <t>American Weigh Scales</t>
  </si>
  <si>
    <t>Rae Wellness</t>
  </si>
  <si>
    <t>Emergency Zone</t>
  </si>
  <si>
    <t>Centrum</t>
  </si>
  <si>
    <t>Cuisinart</t>
  </si>
  <si>
    <t>Dr. Bronner's</t>
  </si>
  <si>
    <t>Equip</t>
  </si>
  <si>
    <t>Global Healing</t>
  </si>
  <si>
    <t>Hero Cosmetics</t>
  </si>
  <si>
    <t>Lockin</t>
  </si>
  <si>
    <t>Miss Kay</t>
  </si>
  <si>
    <t>Nesugar</t>
  </si>
  <si>
    <t>Reebok - Original Fit Factory</t>
  </si>
  <si>
    <t>Sashco</t>
  </si>
  <si>
    <t>ThriveOn</t>
  </si>
  <si>
    <t>Tru Fru</t>
  </si>
  <si>
    <t>Lumie</t>
  </si>
  <si>
    <t>Alex and Ani</t>
  </si>
  <si>
    <t>BPI Sports</t>
  </si>
  <si>
    <t>United Sports</t>
  </si>
  <si>
    <t>Thymes Bath &amp; Body</t>
  </si>
  <si>
    <t>Rituals</t>
  </si>
  <si>
    <t>weBoost</t>
  </si>
  <si>
    <t>Bala</t>
  </si>
  <si>
    <t>Other</t>
  </si>
  <si>
    <t>Nelsons</t>
  </si>
  <si>
    <t>Google</t>
  </si>
  <si>
    <t>Ultradent</t>
  </si>
  <si>
    <t>FPX-AIR</t>
  </si>
  <si>
    <t>Blendtec</t>
  </si>
  <si>
    <t>Linksys USA</t>
  </si>
  <si>
    <t>iApparel</t>
  </si>
  <si>
    <t>UMZU</t>
  </si>
  <si>
    <t>De Rigo Rem</t>
  </si>
  <si>
    <t>Turbie Twist</t>
  </si>
  <si>
    <t>Takeya USA</t>
  </si>
  <si>
    <t>TETON Sports</t>
  </si>
  <si>
    <t>Nutricia</t>
  </si>
  <si>
    <t>Equelle</t>
  </si>
  <si>
    <t>Spicy Spinner</t>
  </si>
  <si>
    <t>TUMI</t>
  </si>
  <si>
    <t>KONG Box</t>
  </si>
  <si>
    <t>Paslode</t>
  </si>
  <si>
    <t>Reckitt Benckiser - Hygiene - Canada</t>
  </si>
  <si>
    <t>Gaia Pro</t>
  </si>
  <si>
    <t>Sizzix</t>
  </si>
  <si>
    <t>Prominent Nutrition</t>
  </si>
  <si>
    <t>Lively</t>
  </si>
  <si>
    <t>Johnny Slicks</t>
  </si>
  <si>
    <t>Wahl Pro Barber/Stylist</t>
  </si>
  <si>
    <t>Isagenix</t>
  </si>
  <si>
    <t>Kevin Murphy</t>
  </si>
  <si>
    <t>True Classic Tees</t>
  </si>
  <si>
    <t>Delta Faucet</t>
  </si>
  <si>
    <t>Molekule</t>
  </si>
  <si>
    <t>Atrium - Seroyal</t>
  </si>
  <si>
    <t>Faith in Nature</t>
  </si>
  <si>
    <t>Athlon Optics</t>
  </si>
  <si>
    <t>Protocol For Life Balance</t>
  </si>
  <si>
    <t>Aroma360</t>
  </si>
  <si>
    <t>Antica Farmacista</t>
  </si>
  <si>
    <t>Gimme Beauty</t>
  </si>
  <si>
    <t>Fill Rite</t>
  </si>
  <si>
    <t>Hims &amp; Hers</t>
  </si>
  <si>
    <t>Watkins Wellness</t>
  </si>
  <si>
    <t>SiO Beauty</t>
  </si>
  <si>
    <t>Scent Beauty</t>
  </si>
  <si>
    <t>Dr. Schulze's</t>
  </si>
  <si>
    <t>Echo Water</t>
  </si>
  <si>
    <t>EuroMedica</t>
  </si>
  <si>
    <t>Eagle Creek</t>
  </si>
  <si>
    <t>Reckitt Benckiser - Hygiene</t>
  </si>
  <si>
    <t>Polar</t>
  </si>
  <si>
    <t>Zoyava</t>
  </si>
  <si>
    <t>PRN Pharmacal</t>
  </si>
  <si>
    <t>Weider</t>
  </si>
  <si>
    <t>Victorinox</t>
  </si>
  <si>
    <t>Ben Kaufman</t>
  </si>
  <si>
    <t>Metagenics</t>
  </si>
  <si>
    <t>Salus</t>
  </si>
  <si>
    <t>Arlo</t>
  </si>
  <si>
    <t>Spectra Baby</t>
  </si>
  <si>
    <t>MediNatura</t>
  </si>
  <si>
    <t>Nutrex Hawaii, Inc.</t>
  </si>
  <si>
    <t>Goodyear</t>
  </si>
  <si>
    <t>Colonbroom</t>
  </si>
  <si>
    <t>Bioma</t>
  </si>
  <si>
    <t>Vetoquinol</t>
  </si>
  <si>
    <t>Nite Ize</t>
  </si>
  <si>
    <t>Swanson</t>
  </si>
  <si>
    <t>Natural Factors</t>
  </si>
  <si>
    <t>Timeless Skin Care</t>
  </si>
  <si>
    <t>Pura</t>
  </si>
  <si>
    <t>Dr. Emil</t>
  </si>
  <si>
    <t>Corkcicle</t>
  </si>
  <si>
    <t>Feetures</t>
  </si>
  <si>
    <t>Crocs</t>
  </si>
  <si>
    <t>Terry Naturally</t>
  </si>
  <si>
    <t>Golf Pride</t>
  </si>
  <si>
    <t>Spanx</t>
  </si>
  <si>
    <t>Trace Minerals</t>
  </si>
  <si>
    <t>TOTAL</t>
  </si>
  <si>
    <t>NEW</t>
  </si>
  <si>
    <t>OUTSIZED HOLIDAY LIFTS</t>
  </si>
  <si>
    <t>explained</t>
  </si>
  <si>
    <t>VENDOR_NAME</t>
  </si>
  <si>
    <t>DIO</t>
  </si>
  <si>
    <t>DIO Contribution</t>
  </si>
  <si>
    <t>Fulfillment Chanel Value USD</t>
  </si>
  <si>
    <t>LLW</t>
  </si>
  <si>
    <t>WoW</t>
  </si>
  <si>
    <t>2 WoW</t>
  </si>
  <si>
    <t>Sales COGS L30 Days</t>
  </si>
  <si>
    <t>Amazon Excess Value USD</t>
  </si>
  <si>
    <t>Correction Date?</t>
  </si>
  <si>
    <t>IM Comments</t>
  </si>
  <si>
    <t>BM Expected Action</t>
  </si>
  <si>
    <t>Buy Up?</t>
  </si>
  <si>
    <t>Buy Box</t>
  </si>
  <si>
    <t>Matt Goodwin</t>
  </si>
  <si>
    <t>End of Q2 2026</t>
  </si>
  <si>
    <t>Only possible to right size inventory if we hit sales objectives which are inflated due to plan being built out to hit shipment plan of $18.8M for the year. Otherwise, orders will be lighter than plan to get us aligned by Q2. Would love to show the plan to you in person.</t>
  </si>
  <si>
    <t>Shipment Goal for 2026. Buyup meeting said right size by Q2</t>
  </si>
  <si>
    <t>Yes</t>
  </si>
  <si>
    <t>Meagan Berry</t>
  </si>
  <si>
    <t>End of 2026</t>
  </si>
  <si>
    <t>Ordering according to conctractual obligations</t>
  </si>
  <si>
    <t>Stop ordering in Q4. 120% in Q1. 80% in Q2 and Q3. Set Target and</t>
  </si>
  <si>
    <t>Scott Walton</t>
  </si>
  <si>
    <t>End of February</t>
  </si>
  <si>
    <t>Buy up was concentrated on top 25 products so will still be ordering some Jan/Feb, but at a reduce volume.</t>
  </si>
  <si>
    <t>Increasing Ad spend in Q1. Reduce ASAP - Order 75% of COGS</t>
  </si>
  <si>
    <t>Buying 80% of Cogs - working with bm to see what we can do to right size more quickly</t>
  </si>
  <si>
    <t>Correcting ASAP</t>
  </si>
  <si>
    <t>Tiana Christensen</t>
  </si>
  <si>
    <t>Chris Isaac</t>
  </si>
  <si>
    <t>No</t>
  </si>
  <si>
    <t>Matt Humphries</t>
  </si>
  <si>
    <t>NOT ACTIVE</t>
  </si>
  <si>
    <t>NOT ORDERING</t>
  </si>
  <si>
    <t>Steven Hay</t>
  </si>
  <si>
    <t>RTV in process. Meeting the Director &amp; SEM on 1/7/26 to strategize</t>
  </si>
  <si>
    <t>McKay Pierce</t>
  </si>
  <si>
    <t>Reduce to 10 WOS by June. 6 months to rightsize</t>
  </si>
  <si>
    <t>Jack Maley</t>
  </si>
  <si>
    <t>Max 50% COGS</t>
  </si>
  <si>
    <t>Has coordinated w/ the brand for higher ad spend, more promos, 1st time SnS etc.</t>
  </si>
  <si>
    <t>Ben Draper</t>
  </si>
  <si>
    <t>Dependent on if we can RTV excess or get buy box back.</t>
  </si>
  <si>
    <t>Buy Box decline. Only ordering on assortment we are consistently selling as conservatively as possible.</t>
  </si>
  <si>
    <t>20% under COGS until corrected</t>
  </si>
  <si>
    <t>End of Q3 2026</t>
  </si>
  <si>
    <t>Meeting with the brand next week to propose ordering less than COGS to reduce $1.3M from owned inventory.</t>
  </si>
  <si>
    <t>Currently committed to order to COGS. Working on changing that</t>
  </si>
  <si>
    <t>-</t>
  </si>
  <si>
    <t>questionable</t>
  </si>
  <si>
    <t>Only ordering selling products up to WOS Targets, while cutting anything that will not sell through, up to the MAP break dates. We get little to no funding support from brand for move through excess. Still have products from 2022 selling on the site, relying solely on organic buys.</t>
  </si>
  <si>
    <t>Jack Sullivan</t>
  </si>
  <si>
    <t>John Alexander</t>
  </si>
  <si>
    <t>early Feb</t>
  </si>
  <si>
    <t>Ordering as needed.</t>
  </si>
  <si>
    <t>Increasing ad spend. Growth will correct.</t>
  </si>
  <si>
    <t>Katelyn Dyer</t>
  </si>
  <si>
    <t>Dependent on BM</t>
  </si>
  <si>
    <t>Due to a single item that has been in egregious excess for quite a while. BM discussing a removal and RTV due to aged inventory clause.</t>
  </si>
  <si>
    <t>See IM comment</t>
  </si>
  <si>
    <t>End of Q1 2026</t>
  </si>
  <si>
    <t>RTV initiated in December. Ordering excess items starting in Mar/April. Currently not ordering any excess items, only new items with conservative forecast.</t>
  </si>
  <si>
    <t>Brand</t>
  </si>
  <si>
    <t>All Brands</t>
  </si>
  <si>
    <t>YouTheory</t>
  </si>
  <si>
    <t>Lifescan</t>
  </si>
  <si>
    <t>zz_Unidentified_24.11</t>
  </si>
  <si>
    <t>Designs For Health</t>
  </si>
  <si>
    <t>zz_Unidentified_24.12</t>
  </si>
  <si>
    <t>Earthkind</t>
  </si>
  <si>
    <t>Amscope</t>
  </si>
  <si>
    <t>zz_Unidentified_25.01</t>
  </si>
  <si>
    <t>ASTI</t>
  </si>
  <si>
    <t>EATON Sports</t>
  </si>
  <si>
    <t>Masco</t>
  </si>
  <si>
    <t>zz_Unidentified_25.02</t>
  </si>
  <si>
    <t>CVC</t>
  </si>
  <si>
    <t>F2C Global</t>
  </si>
  <si>
    <t>BUILDSOMETHING</t>
  </si>
  <si>
    <t>Churn 2019 &amp; Prior Cohort</t>
  </si>
  <si>
    <t>Contingency - FBA</t>
  </si>
  <si>
    <t>Contingency - Inbound Fee</t>
  </si>
  <si>
    <t>Contingency - Low Inventory Fee</t>
  </si>
  <si>
    <t>Contingency - Product Costs</t>
  </si>
  <si>
    <t>Contingency - Topside</t>
  </si>
  <si>
    <t>zz_Unidentified_25.03</t>
  </si>
  <si>
    <t>zz_Unidentified_25.04</t>
  </si>
  <si>
    <t>zz_Unidentified_25.05</t>
  </si>
  <si>
    <t>zz_Unidentified_25.06</t>
  </si>
  <si>
    <t>zz_Unidentified_22.01</t>
  </si>
  <si>
    <t>47 Brand</t>
  </si>
  <si>
    <t>Adam &amp; Eve</t>
  </si>
  <si>
    <t>zz_unidentified_25.1P.SAAS</t>
  </si>
  <si>
    <t>Justified Labs</t>
  </si>
  <si>
    <t>Partner</t>
  </si>
  <si>
    <t>Churn 2021 &amp; Prior Cohort</t>
  </si>
  <si>
    <t>Churn 2026 Cohort</t>
  </si>
  <si>
    <t>DEMDACO</t>
  </si>
  <si>
    <t>MaryRuth</t>
  </si>
  <si>
    <t>zz_Unidentified_26.01</t>
  </si>
  <si>
    <t>zz_Unidentified_26.02</t>
  </si>
  <si>
    <t>zz_Unidentified_26.03</t>
  </si>
  <si>
    <t>zz_Unidentified_26.04</t>
  </si>
  <si>
    <t>zz_Unidentified_26.05</t>
  </si>
  <si>
    <t>zz_Unidentified_26.06</t>
  </si>
  <si>
    <t>zz_Unidentified_26.07</t>
  </si>
  <si>
    <t>zz_Unidentified_26.08</t>
  </si>
  <si>
    <t>zz_Unidentified_26.09</t>
  </si>
  <si>
    <t>zz_Unidentified_26.10</t>
  </si>
  <si>
    <t>zz_Unidentified_26.11</t>
  </si>
  <si>
    <t>AMERICAS SUMMARY - Units Sold</t>
  </si>
  <si>
    <t>ACT</t>
  </si>
  <si>
    <t>Wkly RR</t>
  </si>
  <si>
    <t>YoY</t>
  </si>
  <si>
    <t xml:space="preserve">  September</t>
  </si>
  <si>
    <t xml:space="preserve">  October</t>
  </si>
  <si>
    <t xml:space="preserve">  November</t>
  </si>
  <si>
    <t xml:space="preserve">  December</t>
  </si>
  <si>
    <t xml:space="preserve">  January</t>
  </si>
  <si>
    <t xml:space="preserve">  L6W</t>
  </si>
  <si>
    <t xml:space="preserve">  LW</t>
  </si>
  <si>
    <t>PLAN</t>
  </si>
  <si>
    <t>OP</t>
  </si>
  <si>
    <t xml:space="preserve">  F4W</t>
  </si>
  <si>
    <t xml:space="preserve">  F8W</t>
  </si>
  <si>
    <t xml:space="preserve">  F13W</t>
  </si>
  <si>
    <t>OCT</t>
  </si>
  <si>
    <t>BRANDS (F8W)</t>
  </si>
  <si>
    <t>OE</t>
  </si>
  <si>
    <t>INVENTORY</t>
  </si>
  <si>
    <t>Partner (Uncategorized)</t>
  </si>
  <si>
    <t>Antego Tire and Wheel</t>
  </si>
  <si>
    <t>Churn 2020 Cohort</t>
  </si>
  <si>
    <t>De Buyer</t>
  </si>
  <si>
    <t>DoTERRA</t>
  </si>
  <si>
    <t>Element Nutritional Sciences</t>
  </si>
  <si>
    <t>Kimberley-Clark</t>
  </si>
  <si>
    <t>Kong Box</t>
  </si>
  <si>
    <t>Lifeseasons</t>
  </si>
  <si>
    <t>MuscleTech</t>
  </si>
  <si>
    <t>Nutrasea</t>
  </si>
  <si>
    <t>O2Ritual</t>
  </si>
  <si>
    <t>Optifast</t>
  </si>
  <si>
    <t>Parkside Optical Inc</t>
  </si>
  <si>
    <t>Pura Scents</t>
  </si>
  <si>
    <t>Takeya</t>
  </si>
  <si>
    <t>Teton Sports</t>
  </si>
  <si>
    <t>The Jewelry Group</t>
  </si>
  <si>
    <t>Thymes</t>
  </si>
  <si>
    <t>WeBoost</t>
  </si>
  <si>
    <t>Weiman</t>
  </si>
  <si>
    <t>XYMOGEN</t>
  </si>
  <si>
    <t>zz_Unidentified_24.08</t>
  </si>
  <si>
    <t>zz_Unidentified_24.09</t>
  </si>
  <si>
    <t>zz_Unidentified_24.10</t>
  </si>
  <si>
    <t>Total Partner (Rollup)</t>
  </si>
  <si>
    <t>Sunday</t>
  </si>
  <si>
    <t>Monday</t>
  </si>
  <si>
    <t>Tuesday</t>
  </si>
  <si>
    <t>Wednesday</t>
  </si>
  <si>
    <t>Thursday</t>
  </si>
  <si>
    <t>Friday</t>
  </si>
  <si>
    <t>Saturday</t>
  </si>
  <si>
    <t>cumulative</t>
  </si>
  <si>
    <r>
      <rPr>
        <b/>
        <sz val="12"/>
        <color theme="1"/>
        <rFont val="Arial"/>
        <family val="2"/>
      </rPr>
      <t xml:space="preserve">RECEIPTS TREND - </t>
    </r>
    <r>
      <rPr>
        <i/>
        <sz val="12"/>
        <color theme="1"/>
        <rFont val="Arial"/>
        <family val="2"/>
      </rPr>
      <t>Americas ONLY</t>
    </r>
  </si>
  <si>
    <t>thru 12/28</t>
  </si>
  <si>
    <t>LY MTD</t>
  </si>
  <si>
    <t>UNITS EXTRAP</t>
  </si>
  <si>
    <t>MTD</t>
  </si>
  <si>
    <t>DEC TOTAL</t>
  </si>
  <si>
    <t>avg pmt terms</t>
  </si>
  <si>
    <t>marketplace</t>
  </si>
  <si>
    <t>by PMT Terms</t>
  </si>
  <si>
    <t>DEC PLAN</t>
  </si>
  <si>
    <t>PMT Terms</t>
  </si>
  <si>
    <t>% Attainment</t>
  </si>
  <si>
    <t>Buy Ups</t>
  </si>
  <si>
    <t>Dr. Mercola</t>
  </si>
  <si>
    <t>O2 Ritual</t>
  </si>
  <si>
    <t>SIO Beauty</t>
  </si>
  <si>
    <r>
      <rPr>
        <b/>
        <sz val="12"/>
        <color theme="1"/>
        <rFont val="Arial"/>
        <family val="2"/>
      </rPr>
      <t xml:space="preserve">RECEIPTS TREND - </t>
    </r>
    <r>
      <rPr>
        <i/>
        <sz val="12"/>
        <color theme="1"/>
        <rFont val="Arial"/>
        <family val="2"/>
      </rPr>
      <t>Americas ONLY</t>
    </r>
  </si>
  <si>
    <t>thru 10/30</t>
  </si>
  <si>
    <t>gross inv/prod costs</t>
  </si>
  <si>
    <t>+40% YoY Plan</t>
  </si>
  <si>
    <t>thru 10/31</t>
  </si>
  <si>
    <t>Aug ACT</t>
  </si>
  <si>
    <t>Sep ACT</t>
  </si>
  <si>
    <t>Oct</t>
  </si>
  <si>
    <t>Nov</t>
  </si>
  <si>
    <t>Dec</t>
  </si>
  <si>
    <t>OCT TOTAL</t>
  </si>
  <si>
    <t>BOH, gross</t>
  </si>
  <si>
    <t>LM ABNR</t>
  </si>
  <si>
    <t>RECEIPTS</t>
  </si>
  <si>
    <t>daily</t>
  </si>
  <si>
    <t>COGS</t>
  </si>
  <si>
    <t>yoy</t>
  </si>
  <si>
    <t>daily COGS</t>
  </si>
  <si>
    <t>ABNR</t>
  </si>
  <si>
    <t>GROSS INV</t>
  </si>
  <si>
    <t>GROSS DIO</t>
  </si>
  <si>
    <t>UNITS SHIPPED</t>
  </si>
  <si>
    <t>MARKETPLACE</t>
  </si>
  <si>
    <t>DTC</t>
  </si>
  <si>
    <t>daily units shipped</t>
  </si>
  <si>
    <t>OCT PLAN</t>
  </si>
  <si>
    <t>ColonBroom</t>
  </si>
  <si>
    <t>LEATHERMAN</t>
  </si>
  <si>
    <t>BUY UPS</t>
  </si>
  <si>
    <t>GLOBAL SUMMARY</t>
  </si>
  <si>
    <t>F8W FCST ---&gt;</t>
  </si>
  <si>
    <t>normalized</t>
  </si>
  <si>
    <t>by geo</t>
  </si>
  <si>
    <t>OE/OP</t>
  </si>
  <si>
    <t>WOS</t>
  </si>
  <si>
    <t>GLOBAL</t>
  </si>
  <si>
    <t xml:space="preserve">  AMERICAS</t>
  </si>
  <si>
    <t>@ AMZ</t>
  </si>
  <si>
    <t>@ WLMT</t>
  </si>
  <si>
    <t>@ OTHER</t>
  </si>
  <si>
    <t>@ PATTERN</t>
  </si>
  <si>
    <t xml:space="preserve">  UK/EU</t>
  </si>
  <si>
    <t xml:space="preserve">  MENA</t>
  </si>
  <si>
    <t xml:space="preserve">  APAC</t>
  </si>
  <si>
    <t xml:space="preserve">  AU</t>
  </si>
  <si>
    <t xml:space="preserve">TOP 10 AMERICAS BRANDS </t>
  </si>
  <si>
    <t>TOP INTERNATIONAL BRANDS</t>
  </si>
  <si>
    <t>UK/EU BRAND 1</t>
  </si>
  <si>
    <t>UK/EU BRAND 2</t>
  </si>
  <si>
    <t>UK/EU BRAND 3</t>
  </si>
  <si>
    <t>UK/EU BRAND 4</t>
  </si>
  <si>
    <t>UK/EU BRAND 5</t>
  </si>
  <si>
    <r>
      <rPr>
        <b/>
        <sz val="12"/>
        <color theme="1"/>
        <rFont val="Arial"/>
        <family val="2"/>
      </rPr>
      <t xml:space="preserve">RECEIPTS TREND - </t>
    </r>
    <r>
      <rPr>
        <i/>
        <sz val="12"/>
        <color theme="1"/>
        <rFont val="Arial"/>
        <family val="2"/>
      </rPr>
      <t>Americas ONLY</t>
    </r>
  </si>
  <si>
    <t>thru 11/25</t>
  </si>
  <si>
    <t>NOV TOTAL</t>
  </si>
  <si>
    <t>NOV PLAN</t>
  </si>
  <si>
    <t>2 net 10, net 30</t>
  </si>
  <si>
    <t>Nutricia - Duocal</t>
  </si>
  <si>
    <t>Nutricia - Fortini</t>
  </si>
  <si>
    <t>Nutricia - Liquigen</t>
  </si>
  <si>
    <t>Nutricia - Neocate</t>
  </si>
  <si>
    <t>Nutricia - Pro-Stat</t>
  </si>
  <si>
    <t>Nutricia - Real Food Blends</t>
  </si>
  <si>
    <t>Standard Process - Core</t>
  </si>
  <si>
    <t>Standard Process - Possible</t>
  </si>
  <si>
    <t>Standard Process - Spirited Paw</t>
  </si>
  <si>
    <t>Standard Process - Veterinary Formulas</t>
  </si>
  <si>
    <t>Ambrosial</t>
  </si>
  <si>
    <t>Aydya</t>
  </si>
  <si>
    <t>Colgate</t>
  </si>
  <si>
    <t>Dentons</t>
  </si>
  <si>
    <t>Ginsu</t>
  </si>
  <si>
    <t>Herm Sprenger</t>
  </si>
  <si>
    <t>Iconic London</t>
  </si>
  <si>
    <t>Igloo</t>
  </si>
  <si>
    <t>Incredi-bowl</t>
  </si>
  <si>
    <t>ITW Global Body Repair</t>
  </si>
  <si>
    <t>Kilo Health</t>
  </si>
  <si>
    <t>Kong HandiPod</t>
  </si>
  <si>
    <t>Marshall</t>
  </si>
  <si>
    <t>Minami</t>
  </si>
  <si>
    <t>Neocell</t>
  </si>
  <si>
    <t>Oakley</t>
  </si>
  <si>
    <t>PMD</t>
  </si>
  <si>
    <t>ProBAR</t>
  </si>
  <si>
    <t>Ray-Ban</t>
  </si>
  <si>
    <t>Reitmans</t>
  </si>
  <si>
    <t>Rover</t>
  </si>
  <si>
    <t>Santaverde</t>
  </si>
  <si>
    <t>Shop Pure</t>
  </si>
  <si>
    <t>Skin Physics</t>
  </si>
  <si>
    <t>Snuggle Puppy</t>
  </si>
  <si>
    <t>Starco</t>
  </si>
  <si>
    <t>Sunthin</t>
  </si>
  <si>
    <t>SurfEars</t>
  </si>
  <si>
    <t>The Salt Box</t>
  </si>
  <si>
    <t>Whittard</t>
  </si>
  <si>
    <t>Adidas</t>
  </si>
  <si>
    <t>Bio Taches</t>
  </si>
  <si>
    <t>BioCare</t>
  </si>
  <si>
    <t>Bosch TT</t>
  </si>
  <si>
    <t>Force Factor</t>
  </si>
  <si>
    <t>Gear4</t>
  </si>
  <si>
    <t>H2Ocean - VetAid</t>
  </si>
  <si>
    <t>Herbal Essentials</t>
  </si>
  <si>
    <t>Holland &amp; Barrett</t>
  </si>
  <si>
    <t>HUM Nutrition</t>
  </si>
  <si>
    <t>Icebreaker</t>
  </si>
  <si>
    <t>Infantino</t>
  </si>
  <si>
    <t>Invisible Shield</t>
  </si>
  <si>
    <t>Moet Hennessy</t>
  </si>
  <si>
    <t>Mophie</t>
  </si>
  <si>
    <t>Natura Health Products</t>
  </si>
  <si>
    <t>Nuface</t>
  </si>
  <si>
    <t>Nutri Advanced</t>
  </si>
  <si>
    <t>Pet Naturals</t>
  </si>
  <si>
    <t>Pets Multi Brand</t>
  </si>
  <si>
    <t>The Aussie Smile Co</t>
  </si>
  <si>
    <t>VITTO</t>
  </si>
  <si>
    <t>Wayne</t>
  </si>
  <si>
    <t>Purpose Built Brands</t>
  </si>
  <si>
    <t>Kimberly-Clark</t>
  </si>
  <si>
    <t>Row Labels</t>
  </si>
  <si>
    <t>Grand Total</t>
  </si>
  <si>
    <t>Overall Total</t>
  </si>
  <si>
    <t>Bard Medical Division</t>
  </si>
  <si>
    <t>GNC Holdings</t>
  </si>
  <si>
    <t>Amazon Aged Inventory</t>
  </si>
  <si>
    <t>Current DIO</t>
  </si>
  <si>
    <t>Explicit EOY BUY Up?</t>
  </si>
  <si>
    <t>Current Buy Up</t>
  </si>
  <si>
    <t>Buy Up Dollars End of 2025</t>
  </si>
  <si>
    <t>Confirmed Buy Up</t>
  </si>
  <si>
    <t>High Case</t>
  </si>
  <si>
    <t>Inventory Corrected Date</t>
  </si>
  <si>
    <t>BM Director</t>
  </si>
  <si>
    <t>BM</t>
  </si>
  <si>
    <t>Notes</t>
  </si>
  <si>
    <t>Josh Hellewell</t>
  </si>
  <si>
    <t>Cecillia Abrao</t>
  </si>
  <si>
    <t xml:space="preserve">$15M contractual buy. 980K buys promised in Aug and Sept. Goal is to correct inventory to healthy by EOY and buy roughly $6M in Feb to hit contractual goal. </t>
  </si>
  <si>
    <t>Order above COGS; maintain 20 WOS (+$400k DTC/TTS), starting in Q2 of next year we order 80% of COGS to finish 2026 at 8 WOS</t>
  </si>
  <si>
    <t>Megafood</t>
  </si>
  <si>
    <t>Stephen Beck</t>
  </si>
  <si>
    <t>Melissa Wilson</t>
  </si>
  <si>
    <t>Mckay Pierce</t>
  </si>
  <si>
    <t>Janet feedback</t>
  </si>
  <si>
    <t>RTV/Inventory Swap</t>
  </si>
  <si>
    <t>Lindsey Okerlund</t>
  </si>
  <si>
    <t>lean in on pricing to help brand; listing fixes (swap inventory with bad listings for inventory we can sell)\</t>
  </si>
  <si>
    <t>Katie feedback; Tommy IM analysis</t>
  </si>
  <si>
    <t>Tristan Spencer</t>
  </si>
  <si>
    <t>Brittany Bennion</t>
  </si>
  <si>
    <t>Maybe no buyup due to January comps wanted</t>
  </si>
  <si>
    <t xml:space="preserve">+13% YoY expectation; $1.2M midyear, $2.5M current </t>
  </si>
  <si>
    <t>Ben Parra</t>
  </si>
  <si>
    <t>$700k buy up with organic demand; right-size beginning of 2026</t>
  </si>
  <si>
    <t>Emma Hunter</t>
  </si>
  <si>
    <t>Lauren Luke</t>
  </si>
  <si>
    <t>Pattern inefficiencies negatively affecting purchases. Brand request and Partnership play.</t>
  </si>
  <si>
    <t>Somer Rattazzi</t>
  </si>
  <si>
    <t>Goal is 19M, we will likely only hit 13</t>
  </si>
  <si>
    <t>Zappos inventory; consolidates partnership (gets us buy box)</t>
  </si>
  <si>
    <t>NOT</t>
  </si>
  <si>
    <t>$400k with the first week pull in</t>
  </si>
  <si>
    <t>Hims and Hers</t>
  </si>
  <si>
    <t>SUPERFEET</t>
  </si>
  <si>
    <t>Pull forward from January</t>
  </si>
  <si>
    <t>SWANSON</t>
  </si>
  <si>
    <t>Sales softening; DIO risk</t>
  </si>
  <si>
    <t>Hugh meeting with brand 11/26</t>
  </si>
  <si>
    <t>Buy Up $</t>
  </si>
  <si>
    <t>$-</t>
  </si>
  <si>
    <t>1 week of supply to correct immediately. Approved due to healthy DIO</t>
  </si>
  <si>
    <t>Medinatura</t>
  </si>
  <si>
    <t>CATALOG_BRAND</t>
  </si>
  <si>
    <t>LAST_COMPLETED_WEEK_START</t>
  </si>
  <si>
    <t>REV_WK_5</t>
  </si>
  <si>
    <t>REV_WK_4</t>
  </si>
  <si>
    <t>REV_WK_3</t>
  </si>
  <si>
    <t>REV_WK_2</t>
  </si>
  <si>
    <t>REV_WK_1</t>
  </si>
  <si>
    <t>REV_WK_0</t>
  </si>
  <si>
    <t>UNITS_WK_5</t>
  </si>
  <si>
    <t>UNITS_WK_4</t>
  </si>
  <si>
    <t>UNITS_WK_3</t>
  </si>
  <si>
    <t>UNITS_WK_2</t>
  </si>
  <si>
    <t>UNITS_WK_1</t>
  </si>
  <si>
    <t>UNITS_WK_0</t>
  </si>
  <si>
    <t>LAST_WEEK_REV</t>
  </si>
  <si>
    <t>LAST_WEEK_UNITS</t>
  </si>
  <si>
    <t>LAST_WEEK_REV_YOY</t>
  </si>
  <si>
    <t>LAST_WEEK_UNITS_YOY</t>
  </si>
  <si>
    <t>LAST_WEEK_REV_YOY_PCT</t>
  </si>
  <si>
    <t>LAST_WEEK_UNITS_YOY_PCT</t>
  </si>
  <si>
    <t>YTD_REV</t>
  </si>
  <si>
    <t>YTD_UNITS</t>
  </si>
  <si>
    <t>YTD_REV_YOY</t>
  </si>
  <si>
    <t>YTD_UNITS_YOY</t>
  </si>
  <si>
    <t>YTD_REV_YOY_PCT</t>
  </si>
  <si>
    <t>YTD_UNITS_YOY_PCT</t>
  </si>
  <si>
    <t>FCST_13W_UNITS_TOTAL_IM</t>
  </si>
  <si>
    <t>FCST_13W_UNITS_RUN_RATE_IM</t>
  </si>
  <si>
    <t>FCST_13W_UNITS_RUN_RATE_YOY_IM</t>
  </si>
  <si>
    <t>FCST_13W_UNITS_RUN_RATE_YOY_PCT_IM</t>
  </si>
  <si>
    <t>FCST_13W_UNITS_TOTAL_AE</t>
  </si>
  <si>
    <t>FCST_13W_UNITS_RUN_RATE_AE</t>
  </si>
  <si>
    <t>FCST_13W_UNITS_RUN_RATE_YOY_AE</t>
  </si>
  <si>
    <t>FCST_13W_UNITS_RUN_RATE_YOY_PCT_AE</t>
  </si>
  <si>
    <t>INVENTORY_UNITS</t>
  </si>
  <si>
    <t>INVENTORY_VALUE_USD</t>
  </si>
  <si>
    <t>WOS_WEEKS_IM</t>
  </si>
  <si>
    <t>WOS_WEEKS_AE</t>
  </si>
  <si>
    <t>GAT Sport</t>
  </si>
  <si>
    <t>Maven Lane</t>
  </si>
  <si>
    <t>Orbit</t>
  </si>
  <si>
    <t>Reebok</t>
  </si>
  <si>
    <t>butterblu</t>
  </si>
  <si>
    <t>LAST_6W_REV_RUN_RATE</t>
  </si>
  <si>
    <t>LAST_6W_UNITS_RUN_RATE</t>
  </si>
  <si>
    <t>LAST_6W_REV_RUN_RATE_YOY</t>
  </si>
  <si>
    <t>LAST_6W_UNITS_RUN_RATE_YOY</t>
  </si>
  <si>
    <t>LAST_6W_REV_RUN_RATE_YOY_PCT</t>
  </si>
  <si>
    <t>LAST_6W_UNITS_RUN_RATE_YOY_PCT</t>
  </si>
  <si>
    <t>LW UNITS</t>
  </si>
  <si>
    <t>L4W Cancellations</t>
  </si>
  <si>
    <t>Cancel Adj</t>
  </si>
  <si>
    <t>Adj YoY</t>
  </si>
  <si>
    <t>LW REVENUE</t>
  </si>
  <si>
    <t>L6W REVENUE</t>
  </si>
  <si>
    <t>ROW_TYPE</t>
  </si>
  <si>
    <t>WEEK_START</t>
  </si>
  <si>
    <t>IM_UNITS</t>
  </si>
  <si>
    <t>IM_YOY_PCT</t>
  </si>
  <si>
    <t>AE_UNITS</t>
  </si>
  <si>
    <t>AE_YOY_PCT</t>
  </si>
  <si>
    <t>YOY_UNITS</t>
  </si>
  <si>
    <t>WEEK</t>
  </si>
  <si>
    <t>Future Weeks</t>
  </si>
  <si>
    <t>Better Body Foods</t>
  </si>
  <si>
    <t>DRiV - Beck Arnley</t>
  </si>
  <si>
    <t>DRiV - Champion</t>
  </si>
  <si>
    <t>DRiV - Dynomax</t>
  </si>
  <si>
    <t>DRiV - FP Diesel</t>
  </si>
  <si>
    <t>DRiV - Fel-Pro</t>
  </si>
  <si>
    <t>DRiV - Felpro</t>
  </si>
  <si>
    <t>DRiV - MOOG</t>
  </si>
  <si>
    <t>DRiV - Monroe</t>
  </si>
  <si>
    <t>DRiV - National</t>
  </si>
  <si>
    <t>DRiV - Rancho</t>
  </si>
  <si>
    <t>DRiV - Sealed Power</t>
  </si>
  <si>
    <t>DRiV - Wagner</t>
  </si>
  <si>
    <t>DRiV - Walker</t>
  </si>
  <si>
    <t>DRiV Automotive</t>
  </si>
  <si>
    <t>Drive Medical</t>
  </si>
  <si>
    <t>Garmin</t>
  </si>
  <si>
    <t>Lumineux</t>
  </si>
  <si>
    <t>Percy &amp; Reed</t>
  </si>
  <si>
    <t>Southwire</t>
  </si>
  <si>
    <t>Unger</t>
  </si>
  <si>
    <t>Wilton</t>
  </si>
  <si>
    <t>TOTAL_13W</t>
  </si>
  <si>
    <t>Status</t>
  </si>
  <si>
    <t>Avg Cancellation</t>
  </si>
  <si>
    <t>EXCESS</t>
  </si>
  <si>
    <t>AGED</t>
  </si>
  <si>
    <t>Vendor Status</t>
  </si>
  <si>
    <t>Vendor Name</t>
  </si>
  <si>
    <t>Total Units</t>
  </si>
  <si>
    <t>Excess Units</t>
  </si>
  <si>
    <t>Excess $</t>
  </si>
  <si>
    <t>LW Excess</t>
  </si>
  <si>
    <t>Excess Var WoW</t>
  </si>
  <si>
    <t>Aged Units</t>
  </si>
  <si>
    <t>Aged $</t>
  </si>
  <si>
    <t>LW Aged</t>
  </si>
  <si>
    <t>Aged Var WoW</t>
  </si>
  <si>
    <t>Cost of Excess Next 1 Year</t>
  </si>
  <si>
    <t>Excess Storage Fees Next Month</t>
  </si>
  <si>
    <t>Units Sold L90 Days</t>
  </si>
  <si>
    <t>Forecast Next 90 Days</t>
  </si>
  <si>
    <t>% Pass Basic Data Quality Checks</t>
  </si>
  <si>
    <t>Has Aged Inventory Clause</t>
  </si>
  <si>
    <t>Partnership Terminated</t>
  </si>
  <si>
    <t>Exited Brand</t>
  </si>
  <si>
    <t>Exiting Brand</t>
  </si>
  <si>
    <t>Active Brand</t>
  </si>
  <si>
    <t>Luis Carias</t>
  </si>
  <si>
    <t>Drew Faxel</t>
  </si>
  <si>
    <t>Kyler Western</t>
  </si>
  <si>
    <t>Jessica Cowley</t>
  </si>
  <si>
    <t>Tommy Sutter</t>
  </si>
  <si>
    <t>Georgia Christodoulou</t>
  </si>
  <si>
    <t>georgia Christodoulou</t>
  </si>
  <si>
    <t>Exiting (Scott)</t>
  </si>
  <si>
    <t>DRiV - Thrush</t>
  </si>
  <si>
    <t>Active</t>
  </si>
  <si>
    <t>Date</t>
  </si>
  <si>
    <t>Total Overage Amount</t>
  </si>
  <si>
    <t>Sum of Overage</t>
  </si>
  <si>
    <t>Overage LW</t>
  </si>
  <si>
    <t>Atrium - Pure Encapsulations, Atrium - Pure Encapsulations</t>
  </si>
  <si>
    <t>SmartMouth, SmartMouth, SmartMouth</t>
  </si>
  <si>
    <t>LifeScan, LifeScan</t>
  </si>
  <si>
    <t>SmartMouth, SmartMouth, SmartMouth, SmartMouth</t>
  </si>
  <si>
    <t>Atrium - Pure Encapsulations, Atrium - Pure Encapsulations, Atrium - Pure Encapsulations</t>
  </si>
  <si>
    <t>FROG, FROG</t>
  </si>
  <si>
    <t>SmartMouth, SmartMouth</t>
  </si>
  <si>
    <t>Bosch TT, Bosch TT</t>
  </si>
  <si>
    <t>Dr Mercola, Dr Mercola</t>
  </si>
  <si>
    <t>Vetoquinol, Vetoquinol</t>
  </si>
  <si>
    <t>LifeScan, LifeScan, LifeScan</t>
  </si>
  <si>
    <t>Taylors of Harrogate - Yorkshire Tea</t>
  </si>
  <si>
    <t>Fill Rite, Fill Rite</t>
  </si>
  <si>
    <t>PRN Pharmacal, PRN Pharmacal</t>
  </si>
  <si>
    <t>THE NORTH FACE, THE NORTH FACE</t>
  </si>
  <si>
    <t>Thorne Research, Thorne Research</t>
  </si>
  <si>
    <t>Indigo Wild, Indigo Wild</t>
  </si>
  <si>
    <t>FROG, FROG, FROG</t>
  </si>
  <si>
    <t>MediNatura, MediNatura</t>
  </si>
  <si>
    <t>DKB Household, DKB Household, DKB Household</t>
  </si>
  <si>
    <t>Gaia Herbs, Gaia Herbs</t>
  </si>
  <si>
    <t>EarthKind, EarthKind, EarthKind</t>
  </si>
  <si>
    <t>PurposeBuilt AGG</t>
  </si>
  <si>
    <t>Corkcicle, Corkcicle</t>
  </si>
  <si>
    <t>Nite Ize, Nite Ize</t>
  </si>
  <si>
    <t>Kreg, Kreg, Kreg</t>
  </si>
  <si>
    <t>Swanson, Swanson</t>
  </si>
  <si>
    <t>Healthforce Superfoods, Healthforce Superfoods, Healthforce Superfoods, Healthforce Superfoods, Healthforce Superfoods</t>
  </si>
  <si>
    <t>Skull Shaver, Skull Shaver</t>
  </si>
  <si>
    <t>DKB Household, DKB Household</t>
  </si>
  <si>
    <t>Kreg, Kreg</t>
  </si>
  <si>
    <t>Isagenix, Isagenix</t>
  </si>
  <si>
    <t>Parts Master, Parts Master</t>
  </si>
  <si>
    <t>GE Appliances, GE Appliances</t>
  </si>
  <si>
    <t>Integrative Therapeutics, Integrative Therapeutics</t>
  </si>
  <si>
    <t>KONG, KONG</t>
  </si>
  <si>
    <t>Vital Nutrients, Vital Nutrients</t>
  </si>
  <si>
    <t>Uqora, Uqora</t>
  </si>
  <si>
    <t>Yogi, Yogi</t>
  </si>
  <si>
    <t>Natural Factors, Natural Factors</t>
  </si>
  <si>
    <t>Spicy Shelf, Spicy Shelf</t>
  </si>
  <si>
    <t>GE Appliances, GE Appliances, GE Appliances, GE Appliances</t>
  </si>
  <si>
    <t>Victorinox, Victorinox</t>
  </si>
  <si>
    <t>Metagenics, Metagenics</t>
  </si>
  <si>
    <t>Quicksilver Scientific, Quicksilver Scientific</t>
  </si>
  <si>
    <t>Salus, Salus</t>
  </si>
  <si>
    <t>Twinlab Consolidation Corporation, Twinlab Consolidation Corporation, Twinlab Consolidation Corporation</t>
  </si>
  <si>
    <t>Thorne Research, Thorne Research, Thorne Research</t>
  </si>
  <si>
    <t>Indigo Wild, Indigo Wild, Indigo Wild</t>
  </si>
  <si>
    <t>Sakura, Sakura</t>
  </si>
  <si>
    <t>Uqora, Uqora, Uqora</t>
  </si>
  <si>
    <t>Choice Organics, Choice Organics</t>
  </si>
  <si>
    <t>LEATHERMAN, LEATHERMAN</t>
  </si>
  <si>
    <t>Green People</t>
  </si>
  <si>
    <t>MegaFood, MegaFood</t>
  </si>
  <si>
    <t>Coastal Pet, Coastal Pet</t>
  </si>
  <si>
    <t>Vetoquinol, Vetoquinol, Vetoquinol</t>
  </si>
  <si>
    <t>Fill Rite, Fill Rite, Fill Rite</t>
  </si>
  <si>
    <t>Choice Organics, Choice Organics, Choice Organics, Choice Organics</t>
  </si>
  <si>
    <t>Host Defense, Host Defense</t>
  </si>
  <si>
    <t>Youtheory, Youtheory</t>
  </si>
  <si>
    <t>Healthforce Superfoods, Healthforce Superfoods, Healthforce Superfoods</t>
  </si>
  <si>
    <t>AmScope, AmScope</t>
  </si>
  <si>
    <t>Hims &amp; Hers, Hims &amp; Hers</t>
  </si>
  <si>
    <t>Atrium - Seroyal, Atrium - Seroyal</t>
  </si>
  <si>
    <t>Fill Rite, Fill Rite, Fill Rite, Fill Rite</t>
  </si>
  <si>
    <t>Healthforce Superfoods, Healthforce Superfoods</t>
  </si>
  <si>
    <t>Panasonic, Panasonic</t>
  </si>
  <si>
    <t>Antica Farmacista, Antica Farmacista</t>
  </si>
  <si>
    <t>Spanx, Spanx</t>
  </si>
  <si>
    <t>Sage</t>
  </si>
  <si>
    <t>Little Giant, Little Giant</t>
  </si>
  <si>
    <t>Manduca</t>
  </si>
  <si>
    <t>Blendtec, Blendtec</t>
  </si>
  <si>
    <t>Nutricia - Pro-Stat, Nutricia - Pro-Stat</t>
  </si>
  <si>
    <t>AirCat, AirCat</t>
  </si>
  <si>
    <t>HEYDUDE</t>
  </si>
  <si>
    <t>TUMI, TUMI</t>
  </si>
  <si>
    <t>Product Name</t>
  </si>
  <si>
    <t>Master Id</t>
  </si>
  <si>
    <t>Overage ID</t>
  </si>
  <si>
    <t>PO</t>
  </si>
  <si>
    <t>Original Qty</t>
  </si>
  <si>
    <t>Current Qty</t>
  </si>
  <si>
    <t>Received Qty</t>
  </si>
  <si>
    <t>Overage</t>
  </si>
  <si>
    <t>Actioned Qty</t>
  </si>
  <si>
    <t>Pending Overage Qty</t>
  </si>
  <si>
    <t>Steph Curry x Golf Pride Single Grip - Midsize</t>
  </si>
  <si>
    <t>P0M7ZEPS</t>
  </si>
  <si>
    <t>open</t>
  </si>
  <si>
    <t>SYLVANIA - Universal License Plate Bracket - Lifetime Limited Warranty, Easy to Install Off Road LED Work Light, Best Quality Off Road Light, Truck, , Boat, ATV, UTV, SUV, 4x4 (1 PC)</t>
  </si>
  <si>
    <t>P0SIYW69</t>
  </si>
  <si>
    <t>Sizzix Big Shot Machine Only</t>
  </si>
  <si>
    <t>P0LJVPXB</t>
  </si>
  <si>
    <t>SPANX, Higher Power Short, Soft Nude, XL</t>
  </si>
  <si>
    <t>P0NJQXUM</t>
  </si>
  <si>
    <t>Thorne Research - FloraSport 20B Probiotic Supplement, 20 Billion Active Cultures per Capsule - 30 Capsules</t>
  </si>
  <si>
    <t>P0TIMABT</t>
  </si>
  <si>
    <t>PetSafe Tunnel Extension, Compatible with Microchip and Manual Cat Flaps - WHITE</t>
  </si>
  <si>
    <t>P0KJRZKS</t>
  </si>
  <si>
    <t>SPANX, Power Short, Soft Nude, M</t>
  </si>
  <si>
    <t>P0IRISER</t>
  </si>
  <si>
    <t>Panasonic FV-40VQ4 WhisperCeiling 380 CFM Ceiling Mounted Fan</t>
  </si>
  <si>
    <t>P0YZD6FW</t>
  </si>
  <si>
    <t>Kurgo Dog Carrier Backpack for Small Pets - Dogs &amp; Cats | TSA Airline Approved | Cat | Hiking or Travel | Waterproof Bottom | G-Train | Ruck Sack | Heather Grey</t>
  </si>
  <si>
    <t>P0ZUSV44</t>
  </si>
  <si>
    <t>MCC PLUS4 MIDSIZE 60 BLUE</t>
  </si>
  <si>
    <t>P0YSWV6S</t>
  </si>
  <si>
    <t>Petsafe Extreme Weather Pet Door Small, Easy Install, Insulating, Weather Proof, Energy Efficient, S</t>
  </si>
  <si>
    <t>P0VSO7I9</t>
  </si>
  <si>
    <t>PetSafe Drinkwell Ersatz-Pumpe fÃ¼r Butterfly Haustierbrunnen und 1,8 &amp; 3,7 &amp; 7,5 Liter Trinkbrunnen, Sorgt fÃ¼r Wasserfluss Schwarz</t>
  </si>
  <si>
    <t>P0HR55E0</t>
  </si>
  <si>
    <t>MegaFood, Daily Turmeric Nutrient Booster Powder, Post-Exercise Recovery Vegan, Unsweetened, 2.08 oz (30 servings)</t>
  </si>
  <si>
    <t>P0JWSTX7</t>
  </si>
  <si>
    <t>MegaFood Baby &amp; Me 2 Morning Sickness Nausea Relief Soft Chews - Doctor Formulated with Organic Ginger Root and Vitamin B6 - Gluten-Free, Non-GMO, Vegetarian - Honey Lemon Ginger Flavor - 30 Chews</t>
  </si>
  <si>
    <t>P0AM3TK5</t>
  </si>
  <si>
    <t>GOL SHAKE PROTEIN PWD 28G CHOC 20 SERVINGS</t>
  </si>
  <si>
    <t>P0Y6NFR5</t>
  </si>
  <si>
    <t>True Classic - Navy Crew Neck T-Shirt, XL</t>
  </si>
  <si>
    <t>P07FV4ZN</t>
  </si>
  <si>
    <t>True Classic - Navy Crew Neck T-Shirt, L</t>
  </si>
  <si>
    <t>P0JZCKY1</t>
  </si>
  <si>
    <t>MetaDigest Total ITA 60 capsule blister</t>
  </si>
  <si>
    <t>P0PEYE2J</t>
  </si>
  <si>
    <t>Yorkshire Tea - 160 Tea Bags</t>
  </si>
  <si>
    <t>P0SADWLC</t>
  </si>
  <si>
    <t>Yorkshire Tea - 240 Tea Bags</t>
  </si>
  <si>
    <t>P07NGGKJ</t>
  </si>
  <si>
    <t>Yorkshire Tea Decaf - 160 Tea Bags</t>
  </si>
  <si>
    <t>P0SYBVSR</t>
  </si>
  <si>
    <t>Yorkshire Tea - 480 Tea Bags</t>
  </si>
  <si>
    <t>P0RID2AU</t>
  </si>
  <si>
    <t>Yorkshire Gold - 160 Tea Bags</t>
  </si>
  <si>
    <t>P0ZT7QQ3</t>
  </si>
  <si>
    <t>Skull Shaver - Pitbull Silver PRO Premium rasoir Ã©lectrique Ã tÃªte pour hommes</t>
  </si>
  <si>
    <t>P0E6LTLQ</t>
  </si>
  <si>
    <t>The North Face - GROUNDWORK - TNF Black</t>
  </si>
  <si>
    <t>P0ZDP2IJ</t>
  </si>
  <si>
    <t>Marsupi Babytrage und Neugeborenen-Trage, Classic (aus reiner Bio-Baumwolle), Version 2.0 (S/M, Classic/ocean)</t>
  </si>
  <si>
    <t>P0PQCHQI</t>
  </si>
  <si>
    <t>MCC PLUS4 MIDSIZE 60 NAVY/RED</t>
  </si>
  <si>
    <t>P0MJV1CK</t>
  </si>
  <si>
    <t>Sage - the Knock Box 10, Black Truffle</t>
  </si>
  <si>
    <t>P0SNEIUG</t>
  </si>
  <si>
    <t>Sage - the Knock Box 10, Black Stainless Steel</t>
  </si>
  <si>
    <t>P0OVOSAQ</t>
  </si>
  <si>
    <t>Golf Pride Tour Wrap 2G Grip Jumbo Black - 1 Pack</t>
  </si>
  <si>
    <t>P0BGOIBR</t>
  </si>
  <si>
    <t>Corkcicle Triple Insulated Coffee Mug with Lid and Handle, Powder Blue, 16 oz â€“ Stainless Steel Travel Mug Keeps Beverages Hot for 3+ Hours â€“ Non-Slip, Easy-Grip, Spill-Resistant Tumbler</t>
  </si>
  <si>
    <t>P0HNXMLO</t>
  </si>
  <si>
    <t>Golf Pride Tour Velvet 360 Grip Standard Black - 1 Pack</t>
  </si>
  <si>
    <t>P0UUJVQP</t>
  </si>
  <si>
    <t>MCC PLUS4 ALIGN MAX STANDARD 60</t>
  </si>
  <si>
    <t>P0S1GDYC</t>
  </si>
  <si>
    <t>Cruiser - 22oz Hydrangea</t>
  </si>
  <si>
    <t>P0TJBK3B</t>
  </si>
  <si>
    <t>Ashwagandha</t>
  </si>
  <si>
    <t>P0GW6XOJ</t>
  </si>
  <si>
    <t>Thorne Ultimate-E - Contains All of the Natural Forms of Vitamin E - 60 Gelcaps</t>
  </si>
  <si>
    <t>P0S6YEIX</t>
  </si>
  <si>
    <t>Thorne Research - L-Theanine Stress Response &amp; Focus Support - 90 Capsules</t>
  </si>
  <si>
    <t>P0GPMKKR</t>
  </si>
  <si>
    <t>Hers Triple Threat Shampoo - Napa Rose (6.4 Ounces)</t>
  </si>
  <si>
    <t>P07SNAU9</t>
  </si>
  <si>
    <t>Pure Encapsulations NAC 600 mg | N-Acetyl Cysteine Amino Acid Supplement for Lung and Immune Support, Liver, and Antioxidants* | 90 counts</t>
  </si>
  <si>
    <t>P0N9BR05</t>
  </si>
  <si>
    <t>Corkcicle Premium Cigar Glass, 9 oz â€“ Glassware to Hold Your Drink and Cigar in One Hand with the Cigar Holder Glass â€“ Double Old Fashioned Glass with Built-In Cigar Notch for Effortless Enjoyment</t>
  </si>
  <si>
    <t>P0LJDEEE</t>
  </si>
  <si>
    <t>T-Relief Pet Digestive Complete GI Relief Drops for Dog &amp; Cat Soothing Aloe + 13 Natural Homeopathic Actives Help Calm Nausea &amp; Diarrhea from Mild Illness Food Stress or Motion Sickness - 1.69 oz</t>
  </si>
  <si>
    <t>P0X2TYX9</t>
  </si>
  <si>
    <t>Skull Shaver - Pitbull Gold PRO GX5 head and face shaver</t>
  </si>
  <si>
    <t>P0FZSKXO</t>
  </si>
  <si>
    <t>Spicy Shelf Spice Rack Organizer for Cabinet - Expandable Spice Rack and Stackable Cabinet &amp; Pantry Organizer (1 Set of 2 Shelves) - Pantry Organization - Seasoning and Spice Organizer</t>
  </si>
  <si>
    <t>P0MPZPYF</t>
  </si>
  <si>
    <t>Optimum Nutrition Gold Standard 100% Whey Protein Powder, Strawberry Banana, 2 Pound (Packaging May Vary)</t>
  </si>
  <si>
    <t>P00T1OLW</t>
  </si>
  <si>
    <t>Superfeet EVERYDAY Comfort Insoles, Memory Foam Anti-Fatigue Inserts for Orthotic Support and Cushion</t>
  </si>
  <si>
    <t>P0WWDBZO</t>
  </si>
  <si>
    <t>Sakura Solidified Paint Solid Marker, White,XSC-50-COMPONENT</t>
  </si>
  <si>
    <t>P0W9ZSON</t>
  </si>
  <si>
    <t>GOL PROTEIN PWD UNFLVR 22G 1.2 LB</t>
  </si>
  <si>
    <t>P0OSFSBN</t>
  </si>
  <si>
    <t>Pure Encapsulations Potassium (Citrate) | Essential Electrolyte Supplement to Support Nerve and Muscle Function, Adrenals, Hormones, Heart Health, and Energy* | 90 counts</t>
  </si>
  <si>
    <t>P0YLYMLB</t>
  </si>
  <si>
    <t>GOL PRENATAL GMY 30 CT</t>
  </si>
  <si>
    <t>P0X6XOT5</t>
  </si>
  <si>
    <t>Golf Pride CP2 Pro Grip Midsize - 1 Pack</t>
  </si>
  <si>
    <t>P0AGY3GV</t>
  </si>
  <si>
    <t>GOL KIDS MULTI GMY CHERRY 120 CT</t>
  </si>
  <si>
    <t>P0RXKZIC</t>
  </si>
  <si>
    <t>GOL PROTEIN PWD VANILLA 22G 1.5 LB</t>
  </si>
  <si>
    <t>P060RXGQ</t>
  </si>
  <si>
    <t>SYLVANIA H4651 SilverStar High Performance Halogen Sealed Beam Headlight 100x165, (Contains 1 Bulb)</t>
  </si>
  <si>
    <t>P0TMTEWN</t>
  </si>
  <si>
    <t>SmartMouth Clinical DDS Activated Oral Rinse 32oz</t>
  </si>
  <si>
    <t>P0JV3C0R</t>
  </si>
  <si>
    <t>SAKURA - XSC-36 Sakura Solidified Paint Solid Marker, Blue-COMPONENT</t>
  </si>
  <si>
    <t>P0C9W8N5</t>
  </si>
  <si>
    <t>SAKURA - XSC-24 Sakura Solidified Paint Solid Marker, Purple-COMPONENT</t>
  </si>
  <si>
    <t>P0GK2WBV</t>
  </si>
  <si>
    <t>Weigh Safe WS6-2, 6" Drop Hitch w/ 2" Shank/Shaft, Adjustable Aluminum Trailer Hitch &amp; Ball Mount w/Built-in Scale, 2 Stainless Steel Balls (2" &amp; 2-5/16") and a Double-pin Key Lock</t>
  </si>
  <si>
    <t>P0DVA5KN</t>
  </si>
  <si>
    <t>NatureBell Quercetin1000mg Per Serving | 240 Capsules, Ultra Strength Quercetin Supplement | Bioflavonoids for Healthy Immune Support, Third Party Tested, Non-GMO &amp; No Gluten</t>
  </si>
  <si>
    <t>P01TBSEF</t>
  </si>
  <si>
    <t>Yogi Tea - Throat Comfort (4 Pack) - Soothes the Throat with Wild Cherry Bark, Licorice Root, Mullein, and Ginger - Caffeine Free - 64 Organic Herbal Tea Bags</t>
  </si>
  <si>
    <t>P0550VE4</t>
  </si>
  <si>
    <t>Kevin Murphy Young Again Wash Shampoo, 33.6 Ounce</t>
  </si>
  <si>
    <t>P0YGDUIZ</t>
  </si>
  <si>
    <t>Metagenics Adreset Supplement with Cordyceps, Adaptogens and Ginseng to Help Relieve Stress Related Fatigue - 30 Servings</t>
  </si>
  <si>
    <t>P0M7BAAE</t>
  </si>
  <si>
    <t>Coastal - Rope Dog Leash, Black, 1/2" x 06'</t>
  </si>
  <si>
    <t>P0QWC2AI</t>
  </si>
  <si>
    <t>Easy Pull Food Processor</t>
  </si>
  <si>
    <t>P0D7NBC4</t>
  </si>
  <si>
    <t>open, open</t>
  </si>
  <si>
    <t>129553, 129542</t>
  </si>
  <si>
    <t>115966, 116343</t>
  </si>
  <si>
    <t>Trace Minerals | Mega-Mag 400 mg Liquid Magnesium Chloride | Supports Normal Muscle Function | 30 Servings, 4 fl oz (1 Pack)</t>
  </si>
  <si>
    <t>P0ARLZNL</t>
  </si>
  <si>
    <t>COLE &amp; MASON Fresh Herb Keeper, Container, Clear</t>
  </si>
  <si>
    <t>P0SEN2Q9</t>
  </si>
  <si>
    <t>Weigh Safe WSB-XXL14.5 2-5/16" Tow Ball (12,500 GTW capacity 1500 lb Tongue Weight)</t>
  </si>
  <si>
    <t>P04XEFIC</t>
  </si>
  <si>
    <t>Weigh Safe WS07 Stainless Steel Clam Shell Tow Ball Adapter - Converts 2 Inch tow balls to 2-5/16 Inch - Universal Fit. Designed to both simplify and Safeguard your Towing Experience</t>
  </si>
  <si>
    <t>P0CAEHL9</t>
  </si>
  <si>
    <t>Metagenics MetaFiber - Fiber Blend to Support GI Regularity* | 38 Servings</t>
  </si>
  <si>
    <t>P0LDCDTR</t>
  </si>
  <si>
    <t>Pure Encapsulations Copper (Glycinate) | Iron Absorption Supplement for Red Blood Cell Formation* | 60 counts</t>
  </si>
  <si>
    <t>P0XSZEMR</t>
  </si>
  <si>
    <t>Genestra Brands Liquid B Complex | Broad Spectrum B-Vitamin Complex to Support Energy Metabolism, Red Blood Cell Formation, and Neurological Health | 15.2 fl. oz. | Natural Tangerine-Cherry Flavor</t>
  </si>
  <si>
    <t>P0KNMPNH</t>
  </si>
  <si>
    <t>Real Food Blends Beef, Potatoes &amp; Spinach Pureed Blended Meal for Feeding Tubes, 9.4 oz Pouch (Pack of 12 Pouches)</t>
  </si>
  <si>
    <t>P0XTCHAC</t>
  </si>
  <si>
    <t>WhisperGreen Selectâ„¢ Multi-Speed Airflow Selector 30 to 110 CFM fan with ECM Motor, New Standard Grille, Fan Only</t>
  </si>
  <si>
    <t>P047J3UV</t>
  </si>
  <si>
    <t>Pure Encapsulations - Folate 5,000 - Activated Vitamin B9 as 5-Methyltetrahydrofolate (5-MTHF) - 60 Capsules</t>
  </si>
  <si>
    <t>P0KZWPUH</t>
  </si>
  <si>
    <t>MediNatura T-Relief Extra Strength Gel Arnica +12 Natural Relieving Actives for Back Pain Joint Soreness Muscle Aches &amp; Stiffness Whole Body Fast Acting Relief for Women &amp; Men - 3 oz</t>
  </si>
  <si>
    <t>P05ZPUTA</t>
  </si>
  <si>
    <t>Panasonic FV-20VQ3 Whisper Ceiling Ventilation Fan, Quiet Air Flow, Long Lasting, Easy to Install</t>
  </si>
  <si>
    <t>P03DXG7K</t>
  </si>
  <si>
    <t>Kreg KPHA300 Easy-Set Pocket-Hole Drill Bit</t>
  </si>
  <si>
    <t>P0XX9NG4</t>
  </si>
  <si>
    <t>Feetures High Performance Cushion No Show Tab Solid- Running Socks for Men &amp; Women, Athletic Ankle Socks, Moisture Wicking- Large, Black</t>
  </si>
  <si>
    <t>P0ACLPS5</t>
  </si>
  <si>
    <t>MCC PLUS4 ALIGN MAX MIDSIZE 60</t>
  </si>
  <si>
    <t>P0UHT5JN</t>
  </si>
  <si>
    <t>See Kai Run - Kristin Sneaker for Toddlers, Silver Metallic, 9</t>
  </si>
  <si>
    <t>P00FHJKY</t>
  </si>
  <si>
    <t>Deep Sleep - Herbal Sleep Aid - 60 Softgels</t>
  </si>
  <si>
    <t>P0JXSV6G</t>
  </si>
  <si>
    <t>See Kai Run - Stevie Mini First Walker Shoe for Infants, Pink Metallic, 6</t>
  </si>
  <si>
    <t>P0YTAZ85</t>
  </si>
  <si>
    <t>See Kai Run - Stevie Mini First Walker Shoe for Infants, Pink Metallic, 4</t>
  </si>
  <si>
    <t>P0WWIV8L</t>
  </si>
  <si>
    <t>Rocky Mountain Throat Syrup 4 oz.</t>
  </si>
  <si>
    <t>P04QZ7ET</t>
  </si>
  <si>
    <t>MCC PLUS4 ALIGN STANDARD 60</t>
  </si>
  <si>
    <t>P0OTC2ZR</t>
  </si>
  <si>
    <t>MCC PLUS4 MIDSIZE 60 GREY/RED</t>
  </si>
  <si>
    <t>P0II1TVG</t>
  </si>
  <si>
    <t>See Kai Run Kristin Navy Denim/Stars Toddler 5</t>
  </si>
  <si>
    <t>P0PNOFXT</t>
  </si>
  <si>
    <t>Echo Hydrogen Water Flask</t>
  </si>
  <si>
    <t>P0QFN8XP</t>
  </si>
  <si>
    <t>See Kai Run Stevie Mini Gray Denim Infant 4</t>
  </si>
  <si>
    <t>P0KU44UK</t>
  </si>
  <si>
    <t>Weigh Safe True Tow Middleweight Anti Sway Weight Distribution Hitch 10" Drop 2.5" Shank 12,500 lb Tow Rating</t>
  </si>
  <si>
    <t>P0K3V7LV</t>
  </si>
  <si>
    <t>Natural Factors Stress-Relax Chewable Suntheanine L-Theanine 100 mg, Non-Drowsy Stress Support for Mental Calmness and Relaxation, Tropical Fruit Flavor, 60 Tablets</t>
  </si>
  <si>
    <t>P0Q7UY2F</t>
  </si>
  <si>
    <t>MCC PLUS4 MIDSIZE 60 GREEN/GOLD</t>
  </si>
  <si>
    <t>P0GRAAEN</t>
  </si>
  <si>
    <t>MCC PLUS4 MIDSIZE 60 ROYAL/WHITE</t>
  </si>
  <si>
    <t>P0JXH7YM</t>
  </si>
  <si>
    <t>KREG KMS7102 Table Saw Precision Miter Gauge System, Blue</t>
  </si>
  <si>
    <t>P0CTRFXR</t>
  </si>
  <si>
    <t>Thorne 5-MTHF 1mg - Methylfolate (Active B9 Folate) Supplement - Supports Cardiovascular Health, Fetal Development, Nerve Health, Methylation, and Homocysteine Levels - 60 Capsules</t>
  </si>
  <si>
    <t>P0JSRRK4</t>
  </si>
  <si>
    <t>129402, 129619</t>
  </si>
  <si>
    <t>117266, 117935</t>
  </si>
  <si>
    <t>Kreg KMA3700 ACCU-Cut XL</t>
  </si>
  <si>
    <t>P0TW3EPS</t>
  </si>
  <si>
    <t>Franklin Brass Architectural (1-Pack) Decorative Light Switch Cover Matte Black 2-Gang Wall Plate Double Toggle Electrical Outlet Guard 64217</t>
  </si>
  <si>
    <t>P0AAT5SH</t>
  </si>
  <si>
    <t>Integrative Therapeutics - UBQH 100 mg - Patented Stabilized Reduced Ubiquinol - CoQ10 Supplement with Sunflower Lecithin - Supports Cellular Energy and General Health* - Dairy Free - 60 Softgels</t>
  </si>
  <si>
    <t>P0CPNS6E</t>
  </si>
  <si>
    <t>Integrative Therapeutics L-Theanine 200 mg - Suntheanine Brand L-Theanine - Promotes a Relaxed State &amp; Healthy Stress Response* - Vegan and Gluten Free - 60 Capsules</t>
  </si>
  <si>
    <t>P0YECOBC</t>
  </si>
  <si>
    <t>129569, 129393</t>
  </si>
  <si>
    <t>117668, 118209</t>
  </si>
  <si>
    <t>Integrative Therapeutics Cortisol Manager - with Ashwagandha, L-Theanine - Reduces Stress to Support Restful Sleep* - Supports Adrenal Health* - 90 Count</t>
  </si>
  <si>
    <t>P0ONLH93</t>
  </si>
  <si>
    <t>Integrative Therapeutics - V Clear EPs 7630 - Homeopathic Cold Medicine - Upper Respiratory and Lung Health Support - 99.95% Alcohol-Free Syrup - Cherry Flavored for Children and Adults</t>
  </si>
  <si>
    <t>P0ANREKF</t>
  </si>
  <si>
    <t>hims hair regrowth treatment minoxidil 5% topical solution foam - 2.11 oz</t>
  </si>
  <si>
    <t>P0YNH42H</t>
  </si>
  <si>
    <t>NAC Supplement (N-Acetyl L-Cysteine) Integrative Therapeutics - Vital In Cellular Antioxidant Pathways - 60 Capsules</t>
  </si>
  <si>
    <t>P0TK1U68</t>
  </si>
  <si>
    <t>Integrative Therapeutics Blue Heron - Detox Complex with Dietary Fiber, Herbs and Probiotics - Supports Colon Function - Includes Fenugreek - Dairy Free - 120 Capsules</t>
  </si>
  <si>
    <t>P0JOEARZ</t>
  </si>
  <si>
    <t>Weiman Ceramic and Glass Cooktop Cleaner - Heavy Duty Cleaner and Polish (10 Ounce Bottle and 3 Scrubbing Pads)</t>
  </si>
  <si>
    <t>P0LG3D0V</t>
  </si>
  <si>
    <t>KONG Classic Sm UK/EU</t>
  </si>
  <si>
    <t>P04ZHL3Y</t>
  </si>
  <si>
    <t>ONETOUCH Verio Reflect Blood Glucose Meter - Blood Sugar Monitor</t>
  </si>
  <si>
    <t>P0UUMNGU</t>
  </si>
  <si>
    <t>SYLVANIA 9005 LED ULTRA</t>
  </si>
  <si>
    <t>P0ECGOHS</t>
  </si>
  <si>
    <t>Weiman Hardwood Floor Cleaner and Polish Restorer Combo - 2 Pack - High-Traffic Hardwood Floor, Natural Shine, Removes Scratches, Leaves Protective Layer</t>
  </si>
  <si>
    <t>P0KJLWAZ</t>
  </si>
  <si>
    <t>Weiman Cooktop Daily Cleaner &amp; Polish For Ceramic, Glass, Induction Stovetops - 2 Pack</t>
  </si>
  <si>
    <t>P0GZLLKR</t>
  </si>
  <si>
    <t>Weiman Cabinet &amp; Wood Clean &amp; Shine Clean and Protect Spray - For Wood Cabinets, Furniture, Tables, Baseboards, Trim and more! 16 oz, 2 PACK</t>
  </si>
  <si>
    <t>P0NRJWRS</t>
  </si>
  <si>
    <t>SlimFast High Protein Tetra RTD Chocolate 12 Pack</t>
  </si>
  <si>
    <t>P0OV9GMM</t>
  </si>
  <si>
    <t>ResMed AirFit P10 Nasal Pillows Mask Cushions &amp; Seals</t>
  </si>
  <si>
    <t>P0IVJW8C</t>
  </si>
  <si>
    <t>Emerald Labs Leaky Gut Health</t>
  </si>
  <si>
    <t>P00VEHKJ</t>
  </si>
  <si>
    <t>Resmed AirFit N30 Replacement Nasal Cushin, Small-Wide</t>
  </si>
  <si>
    <t>P0BHQ0VU</t>
  </si>
  <si>
    <t>ResMed AirFitâ„¢ P10 Cushion - X-Small</t>
  </si>
  <si>
    <t>P0PIVOXJ</t>
  </si>
  <si>
    <t>ResMed AirTouchâ„¢ N30i Frame System - Standard Frame/Medium Cushion</t>
  </si>
  <si>
    <t>P0JIUTMI</t>
  </si>
  <si>
    <t>Natural Factors Stress-Relax Tranquil Sleep Chewable, Supports the Full Sleep Cycle, 120 Tablets</t>
  </si>
  <si>
    <t>P0LS1OQO</t>
  </si>
  <si>
    <t>Victorinox Boston Bruins Classic SD</t>
  </si>
  <si>
    <t>P02AC8Z8</t>
  </si>
  <si>
    <t>ResMed AirFit N30 Without Headgear - Small</t>
  </si>
  <si>
    <t>P0WKSH1Q</t>
  </si>
  <si>
    <t>Natural Factors ResveratrolRich, Super Strength Resveratrol Concentrate, Promotes Healthy Aging, 60 Capsules</t>
  </si>
  <si>
    <t>P07WHZJQ</t>
  </si>
  <si>
    <t>Zum Mist Room and Body Spray - Lavender-Lemon - 4 fl oz</t>
  </si>
  <si>
    <t>P0QSHE92</t>
  </si>
  <si>
    <t>Natural Factors CranRich, Super Strength Cranberry Concentrate, Antioxidant Supplement for Urinary Tract Support, Non-GMO, 90 Softgels</t>
  </si>
  <si>
    <t>P0TYYYLJ</t>
  </si>
  <si>
    <t>Shelf Pin Jig 5mm</t>
  </si>
  <si>
    <t>P0SQQHPG</t>
  </si>
  <si>
    <t>Yard Butler RB-13 1/2-Inch Lawn Sprinkler Stand</t>
  </si>
  <si>
    <t>P03328SQ</t>
  </si>
  <si>
    <t>Kreg Ionic Driveâ„¢ 6-1/2" Plunge Saw</t>
  </si>
  <si>
    <t>P0SYEZM2</t>
  </si>
  <si>
    <t>Natural Factors Wild Alaskan Salmon Oil Provides Omega-3, EPA, DHA &amp; Vitamin D, Supports Brain &amp; Heart Health, 180 Softgels</t>
  </si>
  <si>
    <t>P0PAUUK7</t>
  </si>
  <si>
    <t>Victorinox Crosslight Frequent Flyer Plus Carry-On Luggage in Black</t>
  </si>
  <si>
    <t>P0T8YPAK</t>
  </si>
  <si>
    <t>Molekule Air Pro -PECO Filter</t>
  </si>
  <si>
    <t>P0OIQWOA</t>
  </si>
  <si>
    <t>Zum Clean Laundry Soap - Sea Salt - 64 fl oz</t>
  </si>
  <si>
    <t>P0KLEFMN</t>
  </si>
  <si>
    <t>Natural Factors RxOmega-3 Fish Oil, Pharmaceutical Grade, 1260 mg Omega-3 Per Serving, No Fishy Aftertaste, 240 Capsules</t>
  </si>
  <si>
    <t>P0YWJEYE</t>
  </si>
  <si>
    <t>Zum Mist Room and Body Spray - Lavender-Mint - 4 fl oz</t>
  </si>
  <si>
    <t>P03D6QBG</t>
  </si>
  <si>
    <t>Quicksilver Scientific Methyl B Complex - Liquid Vitamin with Superior Liposomal Absorption of Vitamin B12, Folate, Vitamin B6, Riboflavin, Biotin, Pantothenic Acid, Vitamin B1, Niacin (50 ml)</t>
  </si>
  <si>
    <t>P0HFCLPE</t>
  </si>
  <si>
    <t>Quicksilver Scientific Nanoemulsified DIM - Liposomal DIM Supplement to Support Healthy Hormone Balance for Women &amp; Men - Soy-Free Detox &amp; Immune Support (1.7oz / 50ml)</t>
  </si>
  <si>
    <t>P0YACEIM</t>
  </si>
  <si>
    <t>Quicksilver Scientific Liposomal Vitamin C - 1000mg Buffered Liquid Vitamin C Supplement - Immune + Antioxidant Support - Liposomes for Superior Absorption - Vegan + Non-GMO (4oz / 120ml)</t>
  </si>
  <si>
    <t>P0BB6YHK</t>
  </si>
  <si>
    <t>Quicksilver Scientific Liposomal GABA with L Theanine - Calm, Stress Response &amp; Brain Support - Bioavailable GABA Supplement with L Theanine 100mg (1.7oz/50ml)</t>
  </si>
  <si>
    <t>P0PQBEEK</t>
  </si>
  <si>
    <t>Cozy Cardamom Immune + Sleep(4 Pack)</t>
  </si>
  <si>
    <t>P0DENUVH</t>
  </si>
  <si>
    <t>Zum Hand Soap - Frankincense &amp; Myrrh - 12 fl oz</t>
  </si>
  <si>
    <t>P0ED7LYU</t>
  </si>
  <si>
    <t>129317, 129577</t>
  </si>
  <si>
    <t>115221, 115768</t>
  </si>
  <si>
    <t>Yard Butler - Snow Plow Push Shovel</t>
  </si>
  <si>
    <t>P0Z4ITO4</t>
  </si>
  <si>
    <t>Zum Hand Soap - Lemongrass - 12 fl oz</t>
  </si>
  <si>
    <t>P0QKSWIB</t>
  </si>
  <si>
    <t>Natural Factors Kids Chewable Vitamin C 500 mg, Supports Immune Health, Bones, Teeth and Gums, Peach, Passionfruit and Mango, 180 Wafers</t>
  </si>
  <si>
    <t>P0NJUKQQ</t>
  </si>
  <si>
    <t>129309, 129308</t>
  </si>
  <si>
    <t>116148, 116151</t>
  </si>
  <si>
    <t>ResMed AirFit N30 Replacement Frame System (without Headgear) - Medium</t>
  </si>
  <si>
    <t>P0VKP7J5</t>
  </si>
  <si>
    <t>Zum Rub Moisturizer - Frankincense and Myrrh - 2.5 oz</t>
  </si>
  <si>
    <t>P0GQHA61</t>
  </si>
  <si>
    <t>Zum Hand Soap - Amber - 12 fl oz</t>
  </si>
  <si>
    <t>P0CF5ZTN</t>
  </si>
  <si>
    <t>129302, 129549</t>
  </si>
  <si>
    <t>ResMed AirFit F40 Replacement Frame System (without Headgear) - Small Wide</t>
  </si>
  <si>
    <t>P0Z3V4DV</t>
  </si>
  <si>
    <t>ResMed Mirage Activa LT Frame System (Without Headgear) - Large Wide</t>
  </si>
  <si>
    <t>P0LVK8OC</t>
  </si>
  <si>
    <t>Natural Factors Kids Chewable Vitamin C 500 mg, Supports Immune Health, Bones, Teeth and Gums, Peach, Passionfruit and Mango, 90 Wafers</t>
  </si>
  <si>
    <t>P0IPXZII</t>
  </si>
  <si>
    <t>Resmed 62935 Air Fit P10 Headgear Assembly,Blue</t>
  </si>
  <si>
    <t>P0FBQLX1</t>
  </si>
  <si>
    <t>ResMed AirFit F30i Large Frame System (no Headgear) - Medium</t>
  </si>
  <si>
    <t>P0NUCJLZ</t>
  </si>
  <si>
    <t>Yogi Tea - Honey Lavender Stress Relief (4 Pack) - Soothing Serenity Blend - 64 Tea Bags</t>
  </si>
  <si>
    <t>P0C0QAE9</t>
  </si>
  <si>
    <t>Kevin Murphy Blonde Angel Treatment, 8.4 Ounce</t>
  </si>
  <si>
    <t>P0APLFUQ</t>
  </si>
  <si>
    <t>Swanson Maximum-Strength Octacosanol 20 Milligrams 30 Capsules</t>
  </si>
  <si>
    <t>P0UVYERY</t>
  </si>
  <si>
    <t>Swanson Extra Virgin Olive Oil - Natural Supplement Supporting Cardiovascular Health w/Essential Fatty Acids - Made w/Organic Cold-pressed Olive Fruit - (120 Softgels, 1g Each)</t>
  </si>
  <si>
    <t>P0BNPIAC</t>
  </si>
  <si>
    <t>Swanson Green Tea Extract Supplement - Antioxidant Rich - 500 MG Green Tea Leaf Powder - 100 Capsules</t>
  </si>
  <si>
    <t>P0O6SVKA</t>
  </si>
  <si>
    <t>Swanson Copper Mineral Supplement - 2 mg (Copper Chelate) - Antioxidant, Immune System, and Cell Support - 300 Tablets</t>
  </si>
  <si>
    <t>P0IE30JI</t>
  </si>
  <si>
    <t>Swanson High Potency Banaba Extract - Herbal Supplement to Hep Maintain Healthy Blood Glucose Levels - Supporting Daily Health Maintenance - (90 Capsules, 60mg Each)</t>
  </si>
  <si>
    <t>P0ASXSOE</t>
  </si>
  <si>
    <t>ZYLISS 2 Piece Santoku Knife Set with Sheath Covers, Stainless Steel</t>
  </si>
  <si>
    <t>P0SYGLHH</t>
  </si>
  <si>
    <t>ResMed Mirage Activa LT Frame System (Without Headgear) - Large</t>
  </si>
  <si>
    <t>P0QQKLIB</t>
  </si>
  <si>
    <t>ZYLISS 3-in-1 Mango Slicer, Peeler and Pit Remover Tool</t>
  </si>
  <si>
    <t>P0FUJTJ2</t>
  </si>
  <si>
    <t>129282, 129281</t>
  </si>
  <si>
    <t>115968, 116873</t>
  </si>
  <si>
    <t>Swanson Ovarian Glandular Supplement - Women's Glandular Health and Balance Support - Premium Bovine Tissue - 60 Capsules, 250mg Each</t>
  </si>
  <si>
    <t>P0LJ2H3L</t>
  </si>
  <si>
    <t>129284, 129280</t>
  </si>
  <si>
    <t>116817, 116819</t>
  </si>
  <si>
    <t>Swanson Pygeum - 400mg Herbal Supplement for Male Prostate Health - Supports Bladder and Urinary Tract Health - 120 Capsules</t>
  </si>
  <si>
    <t>P0LRKSUO</t>
  </si>
  <si>
    <t>129518, 129276</t>
  </si>
  <si>
    <t>116191, 116819</t>
  </si>
  <si>
    <t>ZYLISS 3 Piece Value Knife Set with Sheath Covers, Stainless Steel</t>
  </si>
  <si>
    <t>P02YPJL6</t>
  </si>
  <si>
    <t>Metagenics Vitamin D3 10,000 IU with Vitamin K2 - Vitamin D Supplement for Healthy Bone Formation, Cardiovascular Health, and Immune Support - 60 Count</t>
  </si>
  <si>
    <t>P0KWQ8XN</t>
  </si>
  <si>
    <t>Swanson Senna Leaf 500 Milligrams 100 Capsules</t>
  </si>
  <si>
    <t>P0CW0CVM</t>
  </si>
  <si>
    <t>Pure Encapsulations Aller-Essentials | Hypoallergenic Dietary Supplement for Healthy Immune Response and Nasal Function | 60 counts</t>
  </si>
  <si>
    <t>P0BZHQBV</t>
  </si>
  <si>
    <t>Swanson Hydrolyzed Fish Collagen Type I 400 Milligrams 60 Capsules</t>
  </si>
  <si>
    <t>P0B3DI4G</t>
  </si>
  <si>
    <t>Pure Encapsulations Taurine 1,000 mg | Amino Acid Supplement for Liver, Eye Health, Antioxidants, Heart, Brain, and Muscles* | 120 counts</t>
  </si>
  <si>
    <t>P0ZUL5BQ</t>
  </si>
  <si>
    <t>Pure Encapsulations Boron (Glycinate) | Supplement for Hormone Balance, Bone Strength and Health, Connective Tissue, and Nutrient Metabolism* | 60 counts</t>
  </si>
  <si>
    <t>P02EW07O</t>
  </si>
  <si>
    <t>Swanson Artichoke Leaves (Cynara Scolymus) 500 Milligrams 60 Capsules</t>
  </si>
  <si>
    <t>P0HTTUYP</t>
  </si>
  <si>
    <t>Pure Encapsulations Ashwagandha | Supplement for Thyroid Support, Joints, Adaptogens, Focus, and Memory* | 120 counts</t>
  </si>
  <si>
    <t>P0UDVOIK</t>
  </si>
  <si>
    <t>Swanson Lavender Flower - Herbal Supplement Promoting Traditional Mood Support - May Promote Relaxation &amp; Steady Nerves - (60 Capsules, 400mg Each)</t>
  </si>
  <si>
    <t>P0OBZT0E</t>
  </si>
  <si>
    <t>Pure Encapsulations - GlucoFunction - Comprehensive Support for Healthy Glucose Metabolism - 180 Capsules</t>
  </si>
  <si>
    <t>P0TAAH0Y</t>
  </si>
  <si>
    <t>Swanson Triple Iodine Complex-Natural Supplement for Vital Thyroid Support-Promotes Metabolic Function, Increased Red Blood Cell Production, &amp; Heart Health-(60 Veggie Capsules, 12.5mg Each) 1 Pack</t>
  </si>
  <si>
    <t>P0Y0S6Z5</t>
  </si>
  <si>
    <t>Metagenics Ultra Potent-C Vitamin C 1000mg - Gentle, Buffered Vitamin C Supplement for Immune Support, Designed to Help Prevent Stomach Upset - 90 Count</t>
  </si>
  <si>
    <t>P0SQQSR2</t>
  </si>
  <si>
    <t>COLE &amp; MASON Hampstead Electric Salt Grinder with LED Light - Electronic Battery Operated Mill, Stainless Steel</t>
  </si>
  <si>
    <t>P0UA08M3</t>
  </si>
  <si>
    <t>129274, 129255</t>
  </si>
  <si>
    <t>Swanson Super Strength Biotin Vitamin 10000 mcg 60 Sgels</t>
  </si>
  <si>
    <t>P0YJTKVU</t>
  </si>
  <si>
    <t>Metagenics D3 5000 - For Immune Support, Bone Health &amp; Heart Health* - High Potency Vitamin D - Non-GMO - Gluten-Free - 60 Softgels</t>
  </si>
  <si>
    <t>P0M8JIFH</t>
  </si>
  <si>
    <t>129253, 129576</t>
  </si>
  <si>
    <t>116995, 117498</t>
  </si>
  <si>
    <t>Swanson Calcium (Carbonate Aspartate &amp; Citrate) 500 Milligrams 100 Tabs</t>
  </si>
  <si>
    <t>P0OEHIQQ</t>
  </si>
  <si>
    <t>Swanson Full Spectrum Mustard Seed 400 Milligrams 60 Capsules</t>
  </si>
  <si>
    <t>P0KIGJ8C</t>
  </si>
  <si>
    <t>Swanson Vitamin E Mixed Tocopherols 200 Iu (134 Milligrams) 250 Sgels</t>
  </si>
  <si>
    <t>P0IHG4FE</t>
  </si>
  <si>
    <t>Zum All-Purpose Cleaner - Sweet Orange</t>
  </si>
  <si>
    <t>P0XVTITZ</t>
  </si>
  <si>
    <t>Zum All-Purpose Cleaner - Lavender</t>
  </si>
  <si>
    <t>P0G25BVM</t>
  </si>
  <si>
    <t>SlimFast High Protein Tetra RTD Vanilla 12 Pack</t>
  </si>
  <si>
    <t>P05S1TNH</t>
  </si>
  <si>
    <t>Zum Wool Dryer Ball Kit Amber (3 Pack)</t>
  </si>
  <si>
    <t>P06NM9TE</t>
  </si>
  <si>
    <t>Zum Wool Dryer Ball Kit Lavender (3 Pack)</t>
  </si>
  <si>
    <t>P0PLOYWO</t>
  </si>
  <si>
    <t>Vitanica Immune Symmetry, Immune Support, Vegan, 60 Capsules</t>
  </si>
  <si>
    <t>P0RRYWS1</t>
  </si>
  <si>
    <t>SAKURA XSCLH-3 Solidified Paint Low Halogen Marker, Yellow-COMPONENT</t>
  </si>
  <si>
    <t>P0LYAVOR</t>
  </si>
  <si>
    <t>Pure Encapsulations Hyaluronic Acid - For Skin Hydration, Joint Lubrication &amp; Joint Health* - Effective Absorption - Gluten Free - Vegan &amp; Non-GMO - 180 Capsules</t>
  </si>
  <si>
    <t>P0MTCOYJ</t>
  </si>
  <si>
    <t>SPANX, Low Profile Minimizer Bra, Cafe Au Lait, 34DD</t>
  </si>
  <si>
    <t>P0NK7YYE</t>
  </si>
  <si>
    <t>Pure Encapsulations Calcium Magnesium (Citrate/Malate) | Supplement to Support Bone and Cardiovascular Health* | 180 counts</t>
  </si>
  <si>
    <t>P0BCKPCY</t>
  </si>
  <si>
    <t>Pure Encapsulations O.N.E. Multivitamin | Once Daily Multivitamin with Antioxidant Complex Metafolin, CoQ10, and Lutein to Support Vision, Cognitive Function, and Cellular Health* | 60 counts</t>
  </si>
  <si>
    <t>P03NYX5W</t>
  </si>
  <si>
    <t>Pure Encapsulations GlucoFunction | Comprehensive Support for Healthy Carbohydrate Metabolism | 90 counts</t>
  </si>
  <si>
    <t>P0QAMQSQ</t>
  </si>
  <si>
    <t>Zum Hand and Body Lotion - Lavender - 6 fl oz</t>
  </si>
  <si>
    <t>P0OHOQUI</t>
  </si>
  <si>
    <t>Integrative Therapeutics Motility Activator - Supports Gastrointestinal Motility and Transport* - with Ginger Root and Artichoke Extract - Gut Health Support for Men and Women* - 60 Vegan Capsules</t>
  </si>
  <si>
    <t>P0N1WXSP</t>
  </si>
  <si>
    <t>Vitanica Adrenal Tonic, Adrenal Support, Vegetarian, 4 Ounce (Packaging May Vary)</t>
  </si>
  <si>
    <t>P0WUSWKO</t>
  </si>
  <si>
    <t>Pure Encapsulations Buffered Ascorbic Acid counts | Vitamin C for Sensitive Individuals* | 250 counts</t>
  </si>
  <si>
    <t>P07Y2X7X</t>
  </si>
  <si>
    <t>G-Form Lil' G Toddler Knee &amp; Elbow Guard Set - Kids Athletic Safety Gear for Knee &amp; Elbow Protection - Protective Bike &amp; Skate Sports Accessories - Black, L/XL</t>
  </si>
  <si>
    <t>P0JEQ9LZ</t>
  </si>
  <si>
    <t>US - Golden Castor Oil - 500ml (16.9oz)</t>
  </si>
  <si>
    <t>P0IYOHSP</t>
  </si>
  <si>
    <t>ASSETS BY SPANX, Seamless Shapewear, High-Waist Brief, Very Black, S</t>
  </si>
  <si>
    <t>P0TT4FAY</t>
  </si>
  <si>
    <t>Kreg KMS7520 Track Clamps</t>
  </si>
  <si>
    <t>P0HRUEMA</t>
  </si>
  <si>
    <t>Thorne SynaQuell - Brain Support with BHB, BCAAs, CoQ10, DHA, and Nicotinamide Riboside - Supports Healthy Brain Structure and Cognitive Function - 8.25 Oz - 30 Serving</t>
  </si>
  <si>
    <t>P0GU23L8</t>
  </si>
  <si>
    <t>FROG Maintain Treatment for Hot Tubs, Quick and Easy Single Dose Shock Treatment Packets, for use in</t>
  </si>
  <si>
    <t>P0EOMUD9</t>
  </si>
  <si>
    <t>Strider 12â€ Sport Bike (Pink) + Rocking Base - Helps Teach Baby How to Ride a Balance Bicycle - for Kids 6 Months to 4 Years - Easy Assembly &amp; Adjustments</t>
  </si>
  <si>
    <t>P01AJOYQ</t>
  </si>
  <si>
    <t>Standard Process Spanish Black Radish - Whole Food Detox, Liver Support, Digestion and Digestive Health, Gallbladder Support with Honey and Vitamin C - Vegetarian, Gluten Free - 30 Tablets</t>
  </si>
  <si>
    <t>P0VYIFAQ</t>
  </si>
  <si>
    <t>SPANX, OnCore Open-Bust Panty Bodysuit, Very Black, L</t>
  </si>
  <si>
    <t>P0GRR3HB</t>
  </si>
  <si>
    <t>Coastal Pet Double-Ply Dog Leash - Bolt Snap Attachment to Collars and Harnesses - Nylon Dog Walking Leash for Small - Medium and Large Dogs - Black - 1" x 6'</t>
  </si>
  <si>
    <t>P0K0EIFA</t>
  </si>
  <si>
    <t>SPANX, Look at Me Now Seamless Leggings, Very Black, L</t>
  </si>
  <si>
    <t>P0D3ETXN</t>
  </si>
  <si>
    <t>FROG Jump Start Start-up Shock for hot tubs</t>
  </si>
  <si>
    <t>P067DVXZ</t>
  </si>
  <si>
    <t>SPANX, Higher Power Panties, Soft Nude, S</t>
  </si>
  <si>
    <t>P0TXLZBV</t>
  </si>
  <si>
    <t>FROG StoMPSâ„¢: Oxidizes Contaminants</t>
  </si>
  <si>
    <t>P0ZXWSNP</t>
  </si>
  <si>
    <t>Kevin Murphy Bedroom Hair Flexible Texturising Hairspray 7.9 oz</t>
  </si>
  <si>
    <t>P0SV9WP5</t>
  </si>
  <si>
    <t>FROG @ease Floating Sanitizing System for Hot Tubs, Quick and Easy Self-Regulating Hot Tub Sanitizer with Sanitizing Minerals and SmartChlor Technology</t>
  </si>
  <si>
    <t>P0HUL5TY</t>
  </si>
  <si>
    <t>Feetures Everyday Women's Ultra Light No Show Socks - Heel Gripper Women's Socks with iWick Fibers -Small, Boardwalk Violet</t>
  </si>
  <si>
    <t>P0NRWE62</t>
  </si>
  <si>
    <t>Coastal Pet Li'l Pals Comfort Mesh Dog Harness - No-Pull Step-in Dog Harness for Small Dogs &amp; Puppies - Dog Cooling Vest - Orchid - 3/8" x 8"-10"</t>
  </si>
  <si>
    <t>P0AZF9KG</t>
  </si>
  <si>
    <t>Super Lube 56204 O-Ring Silicone Lubricant, Clear</t>
  </si>
  <si>
    <t>P01UYZ3M</t>
  </si>
  <si>
    <t>Johnny Slicks Water Based Pomade | Strong Hold, High Shine, Organic Styling for Men | Promotes Healthy Hair Growth &amp; Helps Hydrate Dry Skin (Rugged, 4 Ounce) US Made, Veteran Owned</t>
  </si>
  <si>
    <t>P0QM69FQ</t>
  </si>
  <si>
    <t>Pure Encapsulations L-Glutamine 500 mg | Supplement for Immune and Digestive Support, Gut Health and Lining Repair, Metabolism Boost, and Muscle Support | 90 counts</t>
  </si>
  <si>
    <t>P0LESF2T</t>
  </si>
  <si>
    <t>Spicy Shelf 3.0 - Expandable 2 Tiered Spice Rack Organizer for Cabinet &amp; Pantry - Kitchen Seasoning Organizer - Cabinet Spice Racks for Inside Cabinets (Spicy Shelf Premium) - Home Organization</t>
  </si>
  <si>
    <t>P0FQEWN9</t>
  </si>
  <si>
    <t>129193, 129192</t>
  </si>
  <si>
    <t>116531, 117135</t>
  </si>
  <si>
    <t>Dr. Mercola Organic Fermented Elderberry, 30 Servings (60 Capsules), Dietary Supplement, Supports Respiratory Health, Non-GMO, Certified USDA Organic</t>
  </si>
  <si>
    <t>P0PSPHHG</t>
  </si>
  <si>
    <t>Molekule PECO-HEPA Tri-Power Filter Air Mini and Air Mini+ | Air Purifier Replacement Filters for Allergens, Smoke, Mold, Bacteria, Viruses &amp; Other Pollutants for Clean Air - Gray</t>
  </si>
  <si>
    <t>P01ZKCPR</t>
  </si>
  <si>
    <t>SPANX, Higher Power Panties, Very Black, S</t>
  </si>
  <si>
    <t>P0IYKODN</t>
  </si>
  <si>
    <t>Thorne ResveraCel - Nicotinamide Riboside with Quercetin Phytosome and Resveratrol - Support Healthy Aging, Methylation, Cellular Energy Production and Metabolism - 60 Capsules - 30 Servings</t>
  </si>
  <si>
    <t>P07UBB09</t>
  </si>
  <si>
    <t>SPANX, Ankle Jean-Ish Leggings, Plus Size, Inseam-27.75", Twilight Rinse, 3X</t>
  </si>
  <si>
    <t>P05KRNQ7</t>
  </si>
  <si>
    <t>Thorne Research - Magnesium CitraMate - Magnesium Supplement with Citrate-Malate - Heart, Cardiac, Lung Function, and Bone Density - Gluten-Free, Dairy-Free, Soy-Free - 90 Capsules</t>
  </si>
  <si>
    <t>P0HBNGWB</t>
  </si>
  <si>
    <t>129184, 129566</t>
  </si>
  <si>
    <t>116437, 116918</t>
  </si>
  <si>
    <t>Kevin Murphy Rough Rider Moldable Styling Clay, 1.1 Ounce</t>
  </si>
  <si>
    <t>P0PFCLJX</t>
  </si>
  <si>
    <t>SPANX, Higher Power Capri, Nude, C</t>
  </si>
  <si>
    <t>P0SZI09V</t>
  </si>
  <si>
    <t>Thorne Creatine - Creatine Monohydrate, Amino Acid Powder - Cellular Energy and Cognitive Function - Gluten-Free, Keto - 16 Oz - 90 Servings</t>
  </si>
  <si>
    <t>P0A3SVSQ</t>
  </si>
  <si>
    <t>Zebra Standard Black Wax Ribbon for Industrial Thermal Transfer Printers 4.33 in Wide 1476 ft Long 1 in Core 6 Rolls 10031729SP</t>
  </si>
  <si>
    <t>P0YADLN1</t>
  </si>
  <si>
    <t>SPANX, Higher Power Capri, Black, C</t>
  </si>
  <si>
    <t>P0HBMZCO</t>
  </si>
  <si>
    <t>KEVIN.MURPHY KILLER.CURLS RINSE 250ml</t>
  </si>
  <si>
    <t>P03KHNIL</t>
  </si>
  <si>
    <t>DR. EMIL NUTRITION Total Gut Health Complex - Prebiotic + Probiotic + Postbiotic Gut Health Supplements for Women and Men - Probiotics for Digestive Health &amp; Gut Health, 60 Capsules</t>
  </si>
  <si>
    <t>P0TLQPY0</t>
  </si>
  <si>
    <t>Johnny Slicks Formula 49 Clay All Organic Pomade | Firm Hold &amp; Matte Finish (Promotes Healthy Hair Growth, Helps Hydrate Dry Skin), (2 ounce, Original)</t>
  </si>
  <si>
    <t>P0PFETFL</t>
  </si>
  <si>
    <t>Pool FROG Pac 540C 6.16 lbs., Replacement Chlorine Cartridge, for use with Pool Frog XL PRO Pool Sanitizer System for Pools up to 40,000 gallons</t>
  </si>
  <si>
    <t>P0BI6AER</t>
  </si>
  <si>
    <t>Gaia Herbs Echinacea Supreme Liquid Phyto-Capsules, 60 Count</t>
  </si>
  <si>
    <t>P0PCZ98I</t>
  </si>
  <si>
    <t>Thorne Research - Vitamin D Liquid (Metered Dispenser) - Supplement for Healthy Bones and Muscles - 1 Fl Oz</t>
  </si>
  <si>
    <t>P09XC7Z0</t>
  </si>
  <si>
    <t>Coastal - New Earth Soy - Adjustable Dog Collar, Indigo, 3/4" x 12"-18"</t>
  </si>
  <si>
    <t>P0JIZSQT</t>
  </si>
  <si>
    <t>KEVIN.MURPHY BLOW.DRY RINSE 250ml</t>
  </si>
  <si>
    <t>P0DPUL7J</t>
  </si>
  <si>
    <t>Swanson Psyllium Husk Dietary Fiber Supplement 610 mg 300 Capsules</t>
  </si>
  <si>
    <t>P0H8VBN1</t>
  </si>
  <si>
    <t>Vetoquinol Enisyl-F Lysine Bites: L-Lysine Chews for Cats &amp; Kittens - Chicken Liver-Flavor, 6.4oz (180g) Recloseable Bag</t>
  </si>
  <si>
    <t>P0Z6KOMP</t>
  </si>
  <si>
    <t>ASSETS BY SPANX, Seamless Shapewear, High-Waist Brief, Naked, L</t>
  </si>
  <si>
    <t>P0IXTSBF</t>
  </si>
  <si>
    <t>Swanson Activated Charcoal - Natural Supplement Supporting Healthy Absorption - Helps w/Bloating &amp; Maintaining Bowel Regularity - (120 Capsules, 520mg per Serving)</t>
  </si>
  <si>
    <t>P0QJBLXD</t>
  </si>
  <si>
    <t>Tomlyn Immune Support Daily L-Lysine Supplement, Fish-Flavored Lysine Powder for Cats and Kittens, 3.5oz</t>
  </si>
  <si>
    <t>P02TQLDK</t>
  </si>
  <si>
    <t>Super Lube Multi-Purpose Lightweight Synthetic Oil ISO 68 Hydraulic Grade (Clear, 4oz Bottle) | NSF Certified Food Grade &amp; Clean | Superior at Low Temps</t>
  </si>
  <si>
    <t>P0FIB5FS</t>
  </si>
  <si>
    <t>Zum All-Purpose Cleaner - Frankincense &amp; Myrrh</t>
  </si>
  <si>
    <t>P0YA6CAG</t>
  </si>
  <si>
    <t>Corkcicle Estelle Tote Cooler Bag, Periwinkle, 14â€ x 21â€ â€“ Keep Cool with Portable Tote Bag â€“ Tote Essentials, Carry Picnic Blanket, Yoga Mat, &amp;amp; More')</t>
  </si>
  <si>
    <t>P0JWNI5N</t>
  </si>
  <si>
    <t>Thorne Research - High Potency Zinc Picolinate 30mg -180 Capsules</t>
  </si>
  <si>
    <t>P0Q6UEUR</t>
  </si>
  <si>
    <t>AIRCAT 1056-BB PROTECTIVE Cover, Small, Black</t>
  </si>
  <si>
    <t>P0X2SFQT</t>
  </si>
  <si>
    <t>Thorne Selenium - 200 mcg Selenium Supplement for Antioxidant Support - 60 Capsules</t>
  </si>
  <si>
    <t>P0SBKTUO</t>
  </si>
  <si>
    <t>G-Form Pro-S Vento Soccer Shin Guard - Sapphire Blue, Adult Large</t>
  </si>
  <si>
    <t>P0NKQBAI</t>
  </si>
  <si>
    <t>ASSETS BY SPANX, Seamless Shapewear, High-Waist Brief, Very Black, XL</t>
  </si>
  <si>
    <t>P0XTXXOA</t>
  </si>
  <si>
    <t>G-Form Youth Elite Speed Batter's Baseball Elbow Guard - Elbow Pad with Adjustable Straps - Red, Youth</t>
  </si>
  <si>
    <t>P0SIQKGF</t>
  </si>
  <si>
    <t>G-Form Elite Speed Batter's Baseball Elbow Guard - Elbow Pad with Adjustable Straps - White, Adult S/M</t>
  </si>
  <si>
    <t>P06IBFOH</t>
  </si>
  <si>
    <t>Phillip's Milk of Magnesia-Original-26 oz.</t>
  </si>
  <si>
    <t>P0OJ9IIM</t>
  </si>
  <si>
    <t>Thorne Vitamin D-5000 - Vitamin D3 Supplement - 5,000 IU - Support Healthy Bones, Teeth, Muscles, Cardiovascular, and Immune Function - NSF Certified for Sport - Dairy-Free, Soy-Free - 60 Capsules</t>
  </si>
  <si>
    <t>P0M7BNXY</t>
  </si>
  <si>
    <t>129134, 129550</t>
  </si>
  <si>
    <t>Pure Encapsulations - Biotin 2,5mg - 60 Kapseln</t>
  </si>
  <si>
    <t>P0WRVZIU</t>
  </si>
  <si>
    <t>SPANX, Bra-llelujah! Lightly Lined Full Coverage Bra, Naked 2.0, 36B</t>
  </si>
  <si>
    <t>P0P4GOG6</t>
  </si>
  <si>
    <t>Metagenics Vit. D3 + K2 - Sostegno Essenziale per le Ossa - Gusto Limone - 56 Compresse Masticabili</t>
  </si>
  <si>
    <t>P0ZGTWJG</t>
  </si>
  <si>
    <t>VetriScience Pro Renal Essentials Pro Kidney Supplement - Dogs + Cats, 60 Chews</t>
  </si>
  <si>
    <t>P0JL5ZCX</t>
  </si>
  <si>
    <t>Dr. Mercola H2 Molecular Hydrogen, 90 Servings (90 Tablets), Dietary Supplement, Supports Brain Health and Cognitive Function, Non GMOÂ</t>
  </si>
  <si>
    <t>P0US2PIK</t>
  </si>
  <si>
    <t>129129, 129445</t>
  </si>
  <si>
    <t>SPANX, Ankle Jean-Ish Leggings, Regular, Inseam-27.75", Twilight Rinse, S</t>
  </si>
  <si>
    <t>P0JYQBHG</t>
  </si>
  <si>
    <t>Pura Plus - Smart Fragrance Diffuser for Large Spaces - Adjustable Smart Home Diffuser with Automatic Vial Detection - Wi-Fi Smart Device for Personalized Scenting Experience - Tabletop Device - Black</t>
  </si>
  <si>
    <t>P0GAKW9N</t>
  </si>
  <si>
    <t>Tomlyn High Calorie Nutritional Gel for Puppies, (Nutri-Cal) 4.25 oz</t>
  </si>
  <si>
    <t>P0TQ0KVB</t>
  </si>
  <si>
    <t>129123, 129122</t>
  </si>
  <si>
    <t>117449, 117452</t>
  </si>
  <si>
    <t>Vetoquinol Laxatone: Oral Hairball Lubricant Gel for Cats â€“ Maple-Flavored, 4.25oz â€“ Lubricant for Helping with Hairball Prevention &amp; Elimination â€“ Natural Furball Digestive Relief Support</t>
  </si>
  <si>
    <t>P051ECAX</t>
  </si>
  <si>
    <t>Pure Encapsulations SAMe | S-Adenosylmethionine Supplement to Support Joint Comfort, Liver, and Cognitive Function* | 60 counts</t>
  </si>
  <si>
    <t>P0JRETHB</t>
  </si>
  <si>
    <t>ASSETS BY SPANX, Seamless Shapewear, High-Waist Mid-Thigh, Very Black, 1X</t>
  </si>
  <si>
    <t>P0U9FNI8</t>
  </si>
  <si>
    <t>Vetoquinol Viralys Daily L-Lysine Gel for Cats and Kittens, Maple Flavored Lysine Supplement for Cats and Kittens to Support Immune Health, Normal Eye Function and Respiratory Health, 5oz</t>
  </si>
  <si>
    <t>P098TPT2</t>
  </si>
  <si>
    <t>Pure Encapsulations Nutrient 950 without Iron | Supplement to Support Cardiovascular, Immune, and Cellular Health, Bones, Hormone Metabolism, and Carbohydrate Utilization* | 360 counts</t>
  </si>
  <si>
    <t>P0PL94LG</t>
  </si>
  <si>
    <t>Vetoquinol Enzadent Enzymatic Toothpaste for Cats &amp; Dogs â€“ 3.2 oz, Poultry Flavor â€“ Triple Enzyme Formula for Healthy Teeth &amp; Gums â€“ Oral Dental Care: Removes Plaque, Polishes Teeth &amp; Freshens Breath</t>
  </si>
  <si>
    <t>P0VEN1VI</t>
  </si>
  <si>
    <t>100% Gold Standard Whey Caramel Macchiato 2lb</t>
  </si>
  <si>
    <t>P0LVYWWC</t>
  </si>
  <si>
    <t>Pure Encapsulations UltraZin Zinc | Enhanced Absorption Mineral Support for Metabolism and Immune Health* | 90 counts</t>
  </si>
  <si>
    <t>P0TSAADU</t>
  </si>
  <si>
    <t>129105, 129269</t>
  </si>
  <si>
    <t>116632, 117692</t>
  </si>
  <si>
    <t>Claritag Advanced Skin Tag Remover, FDA-Cleared Skin Tag Removal in Just 1 Treatment Cycle, Cryogenic Freeze-Off Kit for Mild, Clean and Easy at Home Use, Good for Up to 10 Treatment Cycles</t>
  </si>
  <si>
    <t>P0CQAGJK</t>
  </si>
  <si>
    <t>G-Form Pro-Rugged 2 MTB Elbow Guards - Dirt Bike Gear - Elbow Pads - Black, Adult Small</t>
  </si>
  <si>
    <t>P0UTKYBJ</t>
  </si>
  <si>
    <t>Pure Encapsulations UltraNutrient | Multivitamin Supplement to Support Liver, Cardiovascular Health, and Antioxidants* | 90 counts</t>
  </si>
  <si>
    <t>P0ZWRZIV</t>
  </si>
  <si>
    <t>SPANX, Power Short, Soft Nude, L</t>
  </si>
  <si>
    <t>P0OBQ1IR</t>
  </si>
  <si>
    <t>The North Face Men's Denali Neck Gaiter (pack of 1) - TNF Black-NPF - OS</t>
  </si>
  <si>
    <t>P0RY6PCX</t>
  </si>
  <si>
    <t>Pure Encapsulations UltraNutrient | Multivitamin Supplement to Support Liver, Cardiovascular Health, and Antioxidants* | 360 counts</t>
  </si>
  <si>
    <t>P0FWXOHR</t>
  </si>
  <si>
    <t>Pure Encapsulations Magnesium (Glycinate) | Supplement to Support Stress Relief, Sleep, Heart Health, Nerves, Muscles, and Metabolism* | 360 Capsules</t>
  </si>
  <si>
    <t>P039H0MW</t>
  </si>
  <si>
    <t>129077, 129561</t>
  </si>
  <si>
    <t>116632, 117416</t>
  </si>
  <si>
    <t>Aleve Tablets with Naproxen Sodium 220mg NSAID Pain RelieverFever Reducer, 10 Count</t>
  </si>
  <si>
    <t>P04BIOTM</t>
  </si>
  <si>
    <t>Pure Encapsulations Best-Rest Formula | Supplement to Support the Onset of Sleep and Sleep Quality* | 120 counts</t>
  </si>
  <si>
    <t>P0ESPTPS</t>
  </si>
  <si>
    <t>Polycal, 14.1 oz / 400 g (Case of 12)</t>
  </si>
  <si>
    <t>P0RKG8TU</t>
  </si>
  <si>
    <t>SPANX, Higher Power Short, Very Black, L</t>
  </si>
  <si>
    <t>P0ZVCHBB</t>
  </si>
  <si>
    <t>Seeking Health Histamine Digest - Formerly Histamine Block, DAO Enzyme Supplement for Histamine Food Intolerance, Supports Digestive Health, Upset Stomach, Vegetarian (30 Capsules)</t>
  </si>
  <si>
    <t>P0L9IHAG</t>
  </si>
  <si>
    <t>The North Face Unisex Y2K Duffel, Tnf Black/Asphalt Grey/, 40L - TNF BLACK - OS</t>
  </si>
  <si>
    <t>P0ZOIUJI</t>
  </si>
  <si>
    <t>Pure Encapsulations DHA Ultimate | Eco-Friendly Supercritical CO2 Extracted DHA Fish Oil Concentrate | 60 Softgel counts</t>
  </si>
  <si>
    <t>P08NP8CI</t>
  </si>
  <si>
    <t>Strider 14x, Funky Fuschia- Balance Bike for Kids 3 to 6 Years - Includes Custom Grips, Padded Seat, Performance Footrest &amp; All-Purpose Tires</t>
  </si>
  <si>
    <t>P0EZH4QB</t>
  </si>
  <si>
    <t>SPANX, Higher Power Short, Very Black, 3X</t>
  </si>
  <si>
    <t>P0PKGUXJ</t>
  </si>
  <si>
    <t>Pure Encapsulations Nutrient 950 | Multivitamin Mineral Supplement to Support Physiological Functions and a Healthy Lifestyle* | 360 counts</t>
  </si>
  <si>
    <t>P04QUNO5</t>
  </si>
  <si>
    <t>Duocal Super Soluble High Calorie Powder - Unflavored - 14.1 Oz Can (Case of 6)</t>
  </si>
  <si>
    <t>P0EAKBIS</t>
  </si>
  <si>
    <t>SPANX, Everyday Shaping Panties Brief, Black, M</t>
  </si>
  <si>
    <t>P0MLZIAB</t>
  </si>
  <si>
    <t>Pure Encapsulations - Ligament Restore - Dietary Supplement Helps Maintain Healthy Tendons, Ligaments and Joints - 120 Capsules</t>
  </si>
  <si>
    <t>P0FGDW1T</t>
  </si>
  <si>
    <t>Pro-Stat Sugar-Free Protein Supplement Citrus Splash Flavor 30 oz. Bottle Ready to Use, 30064 - Case of 6</t>
  </si>
  <si>
    <t>P0BIZGWP</t>
  </si>
  <si>
    <t>Real Food Blends Eggs, Apples &amp; Oats Pureed Blended Meal for Feeding Tubes, 9.4 oz Pouch (Pack of 12 Pouches)</t>
  </si>
  <si>
    <t>P0CG5IRL</t>
  </si>
  <si>
    <t>Skull Shaver Butterfly Kiss Pro (Purple): Best Electric Shaver for Bikini, Leg, Body Shaving</t>
  </si>
  <si>
    <t>P0FCEKYK</t>
  </si>
  <si>
    <t>Pure Encapsulations PureDefense with NAC | Enhances First-Line Immune Defense and Upper Respiratory Health | 120 counts</t>
  </si>
  <si>
    <t>P0PHV16K</t>
  </si>
  <si>
    <t>Pure Encapsulations L-Carnitine Fumarate | Hypoallergenic Supplement Support for Enhanced Muscle | 120 counts</t>
  </si>
  <si>
    <t>P0G1GEGO</t>
  </si>
  <si>
    <t>Fresh Cab Rodent Repellent - Botanical Pest Control for Indoor Use - Safe for Kids &amp; Pets When Used As Directed - Made with Plant Fibers, Balsam Fir Essential Oil &amp; Fragrance - 4-Pack</t>
  </si>
  <si>
    <t>P0VOVDBV</t>
  </si>
  <si>
    <t>open, open, open</t>
  </si>
  <si>
    <t>129112, 129582, 129048</t>
  </si>
  <si>
    <t>116900, 117493, 117497</t>
  </si>
  <si>
    <t>Pure Encapsulations Glucosamine Sulfate 1,000 mg | Supplement for Joint Support and Mobility, Cartilage Health, and Connective Tissue* | 60 counts</t>
  </si>
  <si>
    <t>P0XUVVRE</t>
  </si>
  <si>
    <t>Pure Encapsulations Methylcobalamin 1,000 mcg - Vitamin B12 Supplement to Support Memory &amp; Nerve Health - Premium Vitamin B12 Capsules - 180 Capsules</t>
  </si>
  <si>
    <t>P0WI7KIP</t>
  </si>
  <si>
    <t>Pure Encapsulations Acetyl-L-Carnitine 500 mg - Memory &amp; Brain Supplement - Brain Support &amp; Focus* - Gluten Free &amp; Non-GMO - 60 Capsules</t>
  </si>
  <si>
    <t>P0MLCDOM</t>
  </si>
  <si>
    <t>Paslode, Framing Nails and Fuel Pack, 650524, 3 inch x .120 Gauge, Smooth Brite, 1 Fuel Cell and 1,000 Nails</t>
  </si>
  <si>
    <t>P0DTHATI</t>
  </si>
  <si>
    <t>Fresh Cab Rodent 6ct pouches with Pouch Pod</t>
  </si>
  <si>
    <t>P0YYYTYR</t>
  </si>
  <si>
    <t>Pure Encapsulations Cortisol Calm - Supports Cortisol Health &amp; Relaxation - Contains Ashwagandha &amp; L-Theanine - Restful Sleep - 60 Capsules</t>
  </si>
  <si>
    <t>P0QQJOTU</t>
  </si>
  <si>
    <t>Pure Encapsulations Ascorbic Acid Powder | Hypoallergenic Vitamin C Supplement for Antioxidant Support* | 8 Ounces</t>
  </si>
  <si>
    <t>P0BMHHJ4</t>
  </si>
  <si>
    <t>Pure Encapsulations - Uric Acid Formula - Hypoallergenic Supplement with Vitamins and Herbal Extracts to Support Healthy Uric Acid Metabolism - 120 Capsules</t>
  </si>
  <si>
    <t>P0BJNLP4</t>
  </si>
  <si>
    <t>Pure Encapsulations Pregnenolone 10 mg - Support Memory &amp; Hormone Balance* - Hormone Precursor - Gluten Free &amp; Non-GMO - 60 Capsules</t>
  </si>
  <si>
    <t>P0BNB9YT</t>
  </si>
  <si>
    <t>Pure Encapsulations LVR Formula | Hypoallergenic Supplement with Antioxidant Support for Liver Cell Health | 120 counts</t>
  </si>
  <si>
    <t>P0WPRYIH</t>
  </si>
  <si>
    <t>Pure Encapsulations L-Carnitine | Hypoallergenic Supplement for Cardiovascular and Endurance Support | 120 counts</t>
  </si>
  <si>
    <t>P0NKJUEH</t>
  </si>
  <si>
    <t>SPANX, Everyday Shaping Panties Thong, Naked 3.0, S</t>
  </si>
  <si>
    <t>P0DSAUS8</t>
  </si>
  <si>
    <t>Pure Encapsulations Selenium (Selenomethionine) | Antioxidant Supplement for Immune System, Collagen and Thyroid Support* | 180 counts</t>
  </si>
  <si>
    <t>P0ZCIK5R</t>
  </si>
  <si>
    <t>Pure Encapsulations Lycopene 20 mg | Dietary Supplement for Cellular and Macular Support | 120 Softgel counts</t>
  </si>
  <si>
    <t>P02PMP82</t>
  </si>
  <si>
    <t>Pure Encapsulations Lutein/Zeaxanthin | Supplement to Support Overall Vision Function and the Macula* | 60 counts</t>
  </si>
  <si>
    <t>P0EKDFVH</t>
  </si>
  <si>
    <t>US - Castor Oil Roll On w/ Rose Quartz</t>
  </si>
  <si>
    <t>P0A44Z51</t>
  </si>
  <si>
    <t>Pure Encapsulations Pregnenolone - 30 mg - Hormone Support - Memory Support &amp; Brain Supplement - Gluten Free &amp; Vegan - 60 Capsules</t>
  </si>
  <si>
    <t>P0OA7XHQ</t>
  </si>
  <si>
    <t>Pure Encapsulations Zinc (Citrate) - For Immune System, Tissue Development &amp; Metabolism* - Mineral Supplement with Enzymes - Highly Absorbable Zinc - Vegan &amp; Non-GMO - 180 Capsules</t>
  </si>
  <si>
    <t>P0DJFZKH</t>
  </si>
  <si>
    <t>Pure Encapsulations Calcium MCHA | Hypoallergenic Supplement to Support Bones* | 180 counts</t>
  </si>
  <si>
    <t>P0KY8RUK</t>
  </si>
  <si>
    <t>Pure Encapsulations Systemic Enzyme Complex - Supports Muscle Recovery &amp; Joint Health - For Immune Health* - Gluten Free &amp; Non-GMO - 180 Capsules</t>
  </si>
  <si>
    <t>P0WBNWKQ</t>
  </si>
  <si>
    <t>Pure Encapsulations DHEA 5 mg | Supplement for Immune Support, and Hormone Balance* | 180 counts</t>
  </si>
  <si>
    <t>P0HQVAN8</t>
  </si>
  <si>
    <t>Pure Encapsulations 7-KETO DHEA 50 mg | Unique DHEA Metabolite Supplement to Support Thermogenesis and Healthy Body Composition* | 120 counts</t>
  </si>
  <si>
    <t>P0MUUAQ8</t>
  </si>
  <si>
    <t>129018, 129292</t>
  </si>
  <si>
    <t>117417, 117692</t>
  </si>
  <si>
    <t>Pure Encapsulations Zinc (Citrate) - For Immune System, Tissue Development &amp; Metabolism* - Mineral Supplement with Enzymes - Highly Absorbable Zinc - Vegan &amp; Non-GMO - 60 Capsules</t>
  </si>
  <si>
    <t>P0F97PHT</t>
  </si>
  <si>
    <t>129017, 129025</t>
  </si>
  <si>
    <t>116630, 117417</t>
  </si>
  <si>
    <t>Pure Encapsulations Brain Reset | Supports Concentration, Clarity, and Memory Associated with Brain Fog | 60 counts*</t>
  </si>
  <si>
    <t>P054LFGY</t>
  </si>
  <si>
    <t>129016, 129021</t>
  </si>
  <si>
    <t>Pure Encapsulations Mineral 650 | Hypoallergenic Combination of Balanced Chelated|Minerals | 180 counts</t>
  </si>
  <si>
    <t>P01XSLDI</t>
  </si>
  <si>
    <t>SPANX, Bra-llelujah! Unlined Bralette, Vintage Rose, S</t>
  </si>
  <si>
    <t>P0JTXHNX</t>
  </si>
  <si>
    <t>Thorne Biotin 8 - Vitamin B7 (Biotin) for Healthy Hair, Nails, and Skin - 60 Capsules</t>
  </si>
  <si>
    <t>P0VWLGG6</t>
  </si>
  <si>
    <t>SPANX, Everyday Shaping Panties Thong, Vintage Rose, S</t>
  </si>
  <si>
    <t>P0LLMIAI</t>
  </si>
  <si>
    <t>OneTouch Ultra Plus Flex Bonus Pack</t>
  </si>
  <si>
    <t>P0E8MGGN</t>
  </si>
  <si>
    <t>Thorne Research - Iron Bisglycinate - 25 mg - Optimal Absorption - Support Red Blood Cell Formation - Fight Fatigue and Other Symptoms of Iron Deficiency - Gluten-Free - 60 Capsules</t>
  </si>
  <si>
    <t>P0JMIPHK</t>
  </si>
  <si>
    <t>Super Lube 12004 Air Tool Lubricant, 4 oz Bottle, Translucent Clear</t>
  </si>
  <si>
    <t>P0BCUO9M</t>
  </si>
  <si>
    <t>Magnesium Glycinate</t>
  </si>
  <si>
    <t>P0TFLPA9</t>
  </si>
  <si>
    <t>129155, 129008</t>
  </si>
  <si>
    <t>117266, 117268</t>
  </si>
  <si>
    <t>Thorne Women's Multi 50+ - Daily Multivitamin without Iron and Copper for Women - Comprehensive, Foundational Support - Bone and Immune System Health - Gluten-Free - 180 Capsules - 30 Servings</t>
  </si>
  <si>
    <t>P0KORYKD</t>
  </si>
  <si>
    <t>SPANX, Higher Power Short, Soft Nude, S</t>
  </si>
  <si>
    <t>P0HHGVC9</t>
  </si>
  <si>
    <t>SPANX, Power Open-Bust Mid-Thigh Bodysuit, Soft Nude, XL</t>
  </si>
  <si>
    <t>P0KWD7A5</t>
  </si>
  <si>
    <t>SPANX, Power Short, Very Black, 1X</t>
  </si>
  <si>
    <t>P0M7M7YQ</t>
  </si>
  <si>
    <t>Zum Clean Laundry Soap - Frankincense and Myrrh - 64 fl oz</t>
  </si>
  <si>
    <t>P0GLUP7H</t>
  </si>
  <si>
    <t>128999, 129571, 129501</t>
  </si>
  <si>
    <t>114480, 115221, 115767</t>
  </si>
  <si>
    <t>Pure Encapsulations Collagen JS | Supplement for Skin Care, Joint Health, Anti Aging, Connective Tissue, Tendons, and Ligaments* | 60 counts</t>
  </si>
  <si>
    <t>P0PGVT1T</t>
  </si>
  <si>
    <t>ColonBroom Psyllium Husk Powder with Stevia (Tropical Fruits) - Colon Cleanse for Bloating Relief &amp; Gut Health - Colon Broom Fiber Powder Drink - Vegan Fiber Powder Stevia Supplement, 50 Servings</t>
  </si>
  <si>
    <t>P0DDTRBP</t>
  </si>
  <si>
    <t>SPANX, Everyday Shaping Panties Thong, Vintage Rose, XL</t>
  </si>
  <si>
    <t>P0LXR3CA</t>
  </si>
  <si>
    <t>Pro-Stat Sugar-Free Protein Supplement - Wild Cherry Punch - 30 Fl Oz Bottle (Case of 6)</t>
  </si>
  <si>
    <t>P0ZXLKWX</t>
  </si>
  <si>
    <t>129237, 128992</t>
  </si>
  <si>
    <t>117729, 117731</t>
  </si>
  <si>
    <t>Bariatric Advantage Calcium Citrate Chewable 500mg with Vitamin D3 for Bariatric Surgery Patients Including Gastric Bypass and Sleeve Gastrectomy, Low Sugar - Chocolate Flavor, 270 Count</t>
  </si>
  <si>
    <t>P0ONN6WS</t>
  </si>
  <si>
    <t>Thorne Quercetin Complex (Formerly Quercenase) - Nutritional Support for Seasonal Allergies - 60 Capsules - 60 Servings</t>
  </si>
  <si>
    <t>P0IZ1V0S</t>
  </si>
  <si>
    <t>Metagenics - Echinacea Synergy - 120 Tablets</t>
  </si>
  <si>
    <t>P0JWPCNQ</t>
  </si>
  <si>
    <t>Feetures Elite Light Cushion No Show Tab Ankle Socks - Sport Sock with Targeted Compression - Gray Sky, M (1 Pair)</t>
  </si>
  <si>
    <t>P0YLO5TD</t>
  </si>
  <si>
    <t>Kreg R3 Jr. Pocket Hole Jig System (Jig System)</t>
  </si>
  <si>
    <t>P0F2ACAQ</t>
  </si>
  <si>
    <t>Super Lube 31110 Aerosols, Multi-Purpose, 11 oz</t>
  </si>
  <si>
    <t>P0ILQBPF</t>
  </si>
  <si>
    <t>PRN Pharmacal Duralactin Feline L-lysine Paste for Cats - Supports Feline Joint, Respiratory, &amp; Ocular Health - Natural Chicken-Flavored Paste to Help Manage Inflammation - 32.5mL Syringe</t>
  </si>
  <si>
    <t>P0FVYSDM</t>
  </si>
  <si>
    <t>Metagenics OmegaGenics EPA-DHA 1000mg - Daily Omega 3 Fish Oil Supplement to Support Cardiovascular, Musculoskeletal and Immune System Health - 60 Count</t>
  </si>
  <si>
    <t>P06VKXDW</t>
  </si>
  <si>
    <t>SPANX, Power Open-Bust Mid-Thigh Bodysuit, Very Black, L</t>
  </si>
  <si>
    <t>P0BOAITH</t>
  </si>
  <si>
    <t>SPANX, Undie-tectable Lace Hi-Hipster Panty, Very Black, S</t>
  </si>
  <si>
    <t>P05YAFXW</t>
  </si>
  <si>
    <t>Terry Naturally Clinical OPC 300 mg - 60 Vegan Capsules - French Grape Seed Extract Supplement - Antioxidant - Non-GMO, Vegan, Gluten Free - 60 Servings</t>
  </si>
  <si>
    <t>P06XFSZK</t>
  </si>
  <si>
    <t>Bariatric Advantage Calcium Citrate Chewy Bites 500mg with Vitamin D3 for Bariatric Surgery Patients Including Gastric Bypass and Sleeve Gastrectomy, Sugar Free - Raspberry Flavor, 90 Count</t>
  </si>
  <si>
    <t>P0UATFQR</t>
  </si>
  <si>
    <t>SPANX, Bra-llelujah! Unlined Bralette, Naked 1.0/Naked 2.0, L</t>
  </si>
  <si>
    <t>P02P5RUZ</t>
  </si>
  <si>
    <t>Pure Encapsulations Cranberry NS | Hypoallergenic Supplement to Support Urinary Tract Health |180 counts</t>
  </si>
  <si>
    <t>P0QNSLEF</t>
  </si>
  <si>
    <t>Panasonic EZSV14 EZSoffit Vent, Versatile Soffit Termination System, Optimize Airflow</t>
  </si>
  <si>
    <t>P0YUWJ8Y</t>
  </si>
  <si>
    <t>Superfeet Adapt Run Flexible Shoe Inserts &amp; Athletic Running Insoles, Tandori Spice, 9.5-11 Men / 10.5-12 Women</t>
  </si>
  <si>
    <t>P03ZTAIZ</t>
  </si>
  <si>
    <t>Metagenics PhytoMulti Without Iron - Daily Multivitamin Supplement with Phytonutrients, Vitamins and Minerals for Multidimensional Health Support - 60 Tablets, 30 Day Supply</t>
  </si>
  <si>
    <t>P0MEPJ8E</t>
  </si>
  <si>
    <t>CP2 WRAP STANDARD 60 - Black</t>
  </si>
  <si>
    <t>P0L6BG1B</t>
  </si>
  <si>
    <t>Pure Encapsulations Athletic Nutrients | Multivitamin/Mineral Complex for Exercise and Training* | 180 counts</t>
  </si>
  <si>
    <t>P0LE5SEK</t>
  </si>
  <si>
    <t>G-Form Pro-S Vento Soccer Shin Guard - Neon Pink, Adult Large</t>
  </si>
  <si>
    <t>P0PLNOAB</t>
  </si>
  <si>
    <t>MCC MIDSIZE 60 WHITE</t>
  </si>
  <si>
    <t>P0ES7O1W</t>
  </si>
  <si>
    <t>Bariatric Advantage Multi Chewy Bite, Soft Chew Multivitamin for Bariatric Surgery Patients Including Gastric Bypass and Bariatric Sleeve - Black Grape Flavor, 60 Count</t>
  </si>
  <si>
    <t>P0ZIAMI1</t>
  </si>
  <si>
    <t>DivaCup DivaWash</t>
  </si>
  <si>
    <t>P0DTBBZ1</t>
  </si>
  <si>
    <t>SPANX, Everyday Shaping Panties Brief, Vintage Rose, L</t>
  </si>
  <si>
    <t>P0WZUFAV</t>
  </si>
  <si>
    <t>Quicksilver Scientific The ONE Mitochondrial Elixir - Mitochondria Supplement to Support Cellular Health with Phosphatidylcholine, Resveratrol, Reishi Mushroom &amp; CoQ10 Liquid (3.38oz / 100ml)</t>
  </si>
  <si>
    <t>P0HOWDMO</t>
  </si>
  <si>
    <t>Blendtec FourSide Jar (75 oz), Four Sided, Professional-Grade Blender Jar, Vented Latching Lid, BPA-free, Clear</t>
  </si>
  <si>
    <t>P0P2NFLO</t>
  </si>
  <si>
    <t>MCC ALIGN MAX MIDSIZE 60</t>
  </si>
  <si>
    <t>P0OBD4WO</t>
  </si>
  <si>
    <t>Bariatric Advantage Calcium Citrate Chewy Bites 500mg with Vitamin D3 for Bariatric Surgery Patients Including Gastric Bypass and Sleeve Gastrectomy, Sugar Free - Pineapple Mango Flavor, 90 Count</t>
  </si>
  <si>
    <t>P0IHJAIC</t>
  </si>
  <si>
    <t>FROG Maintain for Swim Spas, Non-Chlorine Shock for FROG @ease Sanitizing System - COMPONENT</t>
  </si>
  <si>
    <t>P04DPFDJ</t>
  </si>
  <si>
    <t>FROG DropHâ„¢: Decreases pH and Alkalinity</t>
  </si>
  <si>
    <t>P0EK61AP</t>
  </si>
  <si>
    <t>128995, 128929</t>
  </si>
  <si>
    <t>117176, 117177</t>
  </si>
  <si>
    <t>Kreg KHC3 Kreg Wood Project Clamp with Automaxx, 3 Inch</t>
  </si>
  <si>
    <t>P0DFJI4A</t>
  </si>
  <si>
    <t>FROG JumpHâ„¢: Increases pH</t>
  </si>
  <si>
    <t>P0EWLUJM</t>
  </si>
  <si>
    <t>FROG @ease System for Swim Spa w/FROG Kick-It</t>
  </si>
  <si>
    <t>P0OMKR5X</t>
  </si>
  <si>
    <t>Franklin Brass Wood Square (6-Pack) Outlet Covers Unfinished Wood 1-Gang Wall Plate Single Duplex Electrical Guard W10397V-UN-R</t>
  </si>
  <si>
    <t>P05MZ664</t>
  </si>
  <si>
    <t>Pure Encapsulations O.N.E. Multivitamin | Once Daily Multivitamin with Antioxidant Complex Metafolin, CoQ10, and Lutein to Support Vision, Cognitive Function, and Cellular Health* | 120 counts</t>
  </si>
  <si>
    <t>P0H7UM9R</t>
  </si>
  <si>
    <t>GOL RAW PROBIOTIC MENS 90 CAPS</t>
  </si>
  <si>
    <t>P0ZTCJWD</t>
  </si>
  <si>
    <t>Pure Encapsulations Boswellia AKBA - Supports Joint Health, Colon, Immune System, Gastrointestinal Tract &amp; Cell Health* - With 5-LOXIN Boswellia Extract - Vegan &amp; Non-GMO - 120 Capsules</t>
  </si>
  <si>
    <t>P0BQE6VY</t>
  </si>
  <si>
    <t>Pure Encapsulations Sereniten Plus | Support for Occasional Stress and Restful Sleep* | 45 counts</t>
  </si>
  <si>
    <t>P0EWFISD</t>
  </si>
  <si>
    <t>Molekule PECO-HEPA Tri-Power Filter Air Pro | Air Purifier Replacement Filters for Smoke, Mold, Bacteria, Viruses, Allergens &amp; Other Pollutants for Clean Air - Gray</t>
  </si>
  <si>
    <t>P09UETG6</t>
  </si>
  <si>
    <t>Goodyear Belts 1040310 Serpentine Belt, 4-Rib, 31" Length For 1981-2019 for 1992-2001 Acura &amp; 2012-2016 BMW &amp; 1990-2002 Chevrolet</t>
  </si>
  <si>
    <t>P0FZNTVZ</t>
  </si>
  <si>
    <t>OneTouch Delica Plus 30 Gauge Lancets for Blood Glucose Testing - 30 Count</t>
  </si>
  <si>
    <t>P0IMLPTI</t>
  </si>
  <si>
    <t>128950, 128909</t>
  </si>
  <si>
    <t>117299, 118016</t>
  </si>
  <si>
    <t>Pure Encapsulations Digestive Enzymes Ultra | Supplement to Aid Proteins, and Carbohydrates for Digestion* | 90 counts</t>
  </si>
  <si>
    <t>P0IDOIWU</t>
  </si>
  <si>
    <t>Standard Process - Canine Whole Body Support - 25 Grams</t>
  </si>
  <si>
    <t>P0WENII0</t>
  </si>
  <si>
    <t>Franklin Brass Classic Lace (1-Pack) Decorative Light Switch Cover Brushed Nickel 1-Gang Decorator/Rocker Wall Plate Electrical Outlet Guard W35072-SN-C</t>
  </si>
  <si>
    <t>P01UIN06</t>
  </si>
  <si>
    <t>Pure Encapsulations Essential Aminos | Amino Acid Supplement for the Brain and Muscle Recovery* | 180 counts</t>
  </si>
  <si>
    <t>P0NAXKCU</t>
  </si>
  <si>
    <t>129055, 128902</t>
  </si>
  <si>
    <t>Pure Encapsulations Men's Pure Pack | Multivitamin/Mineral Complex with Added Magnesium, Vitamin D3, CoQ10, and Omega-3 Fatty Acids* | 30 Packets</t>
  </si>
  <si>
    <t>P01LNZS5</t>
  </si>
  <si>
    <t>Metagenics Meta I 3 C â€“ Stabilized Indole-3-Carbinol â€“ 180 Servings</t>
  </si>
  <si>
    <t>P0SQC8MM</t>
  </si>
  <si>
    <t>Standard Process - Children's Immune - 60 Wafers</t>
  </si>
  <si>
    <t>P057CQCY</t>
  </si>
  <si>
    <t>Pure Encapsulations Ascorbyl Palmitate | Vitamin C Supplement to Support Iron Absorption and a Healthy Immune System* | 180 counts</t>
  </si>
  <si>
    <t>P0E51KOG</t>
  </si>
  <si>
    <t>Pure Encapsulations Folic Acid | Hypoallergenic Dietary Supplement | 60 counts</t>
  </si>
  <si>
    <t>P0APFT4X</t>
  </si>
  <si>
    <t>Pure Encapsulations - Memory Pro - Comprehensive Memory Support Formula - 180 Capsules</t>
  </si>
  <si>
    <t>P0SUFZVY</t>
  </si>
  <si>
    <t>SPANX, Bra-llelujah! Unlined Bralette, Naked 1.0/Naked 2.0, XL</t>
  </si>
  <si>
    <t>P02BJM7F</t>
  </si>
  <si>
    <t>Kreg Ionic Driveâ„¢ Oscillating Multi-Tool</t>
  </si>
  <si>
    <t>P0VWQHAD</t>
  </si>
  <si>
    <t>Pure Encapsulations DIMPRO 100 | Antioxidant Supplement to Support Hormone Metabolism, and Breast Health* | 60 counts</t>
  </si>
  <si>
    <t>P0LEKYWC</t>
  </si>
  <si>
    <t>Panasonic FV-0511VFL1 WhisperFit DC Retrofit Ventilation Fan with Light, Dimmable LED Light and Nightlight, 50, 80 or 110 CFM, Quiet Energy Star Certified Energy-Saving Ceiling Mount Fan, Residential Remodel, UL Listed for Tub or Shower Enclosure whe</t>
  </si>
  <si>
    <t>P0O8XHWW</t>
  </si>
  <si>
    <t>Dr. Mercola Pure Power Resistance Bands - Standard Set, 5 Bands, 10-170 lb</t>
  </si>
  <si>
    <t>P0PHUOL6</t>
  </si>
  <si>
    <t>Metagenics CandiBactin-BR - Concentrated Berberine Formula for Healthy Intestinal Support, Detoxification and Elimination Functions - 90 Count</t>
  </si>
  <si>
    <t>P0XWNSOX</t>
  </si>
  <si>
    <t>SPANX, Boyshort, Sedona, L</t>
  </si>
  <si>
    <t>P0VYRWL3</t>
  </si>
  <si>
    <t>Metagenics Bone Builder Extra Strength Tablets with Calcium and Phosphorus to Help Maintain Healthy Bone Density - 60 Servings</t>
  </si>
  <si>
    <t>P0X3ITI1</t>
  </si>
  <si>
    <t>Natural Factors WomenSense MenoSense, Natural Supplement to Help Improve Menopause Symptoms, Vegan, Non-GMO, 90 Capsules</t>
  </si>
  <si>
    <t>P0BF6AWZ</t>
  </si>
  <si>
    <t>superfeet adult Blue Full Length Shoe Care Kit, Blue, 13.5-15 G Men's</t>
  </si>
  <si>
    <t>P0OXQDVF</t>
  </si>
  <si>
    <t>Panasonic FV-01VCN1 WhisperAir Repair, Air Purification Device with NanoeX Technology</t>
  </si>
  <si>
    <t>P0PMOZRS</t>
  </si>
  <si>
    <t>Kreg KCS-100 8 Foot Cabinet Installation System</t>
  </si>
  <si>
    <t>P0AT6ICX</t>
  </si>
  <si>
    <t>Dr. Mercola, Blood Pressure Support Dietary Supplement, 30 Servings (30 Capsules), Non GMO, Soy Free, Gluten Free</t>
  </si>
  <si>
    <t>P0N7VEAP</t>
  </si>
  <si>
    <t>Polar De Icer Spray - 1 x 500ml | Fast-Acting &amp; Stops Re-Freezing | De icer Spray for Car Windscreens, Mirrors, Headlights, Locks &amp; Gates | Instantly Melts Ice and Frost at -20Â°C | Easy to Use</t>
  </si>
  <si>
    <t>P08UMMKX</t>
  </si>
  <si>
    <t>Dr. Mercola Fermented Black Garlic, 30 Servings (60 Capsules), Dietary Supplement, Supports Immune and Blood Pressure Health, Non GMOÂ</t>
  </si>
  <si>
    <t>P0OPBZ1A</t>
  </si>
  <si>
    <t>hers hair regrowth treatment minoxidil 2% topical solution serum - 2 fl oz</t>
  </si>
  <si>
    <t>P0AMRX3E</t>
  </si>
  <si>
    <t>Goodyear Belts 1060900 Serpentine Belt, 6-Rib, 90" Length For 1981-2017 for 1998-1999 Acura &amp; 1981-1982 American Motors</t>
  </si>
  <si>
    <t>P0TSCM7Q</t>
  </si>
  <si>
    <t>Franklin Brass W35274-PW-C Classic Beadboard Triple Decorator Wall Plate, Single</t>
  </si>
  <si>
    <t>P0MVS8QH</t>
  </si>
  <si>
    <t>MegaFood Blood Builder Minis - Iron Supplement Shown to Increase Iron Levels Without Nausea or Constipation - Energy Support with Iron, Vitamin B12, and Folic Acid - 72 Tabs (36 Servings)</t>
  </si>
  <si>
    <t>P0JCPBQF</t>
  </si>
  <si>
    <t>Feetures High Performance Cushion Quarter- Running Socks for Women &amp; Men, Moisture Wicking- Large, Black</t>
  </si>
  <si>
    <t>P0R9RFS9</t>
  </si>
  <si>
    <t>Douglas Laboratories Magnesium Oxide | Supports Normal Heart Function and Bone Formation* | 250 counts</t>
  </si>
  <si>
    <t>P0FIV4HN</t>
  </si>
  <si>
    <t>ADK Evail 60 Softgels</t>
  </si>
  <si>
    <t>P0VMZTYJ</t>
  </si>
  <si>
    <t>Dr. Mercola Biothin Probiotic 10 Billion CFU, 30 Servings (30 Capsules), Dietary Supplement, Supports Digestive Health, Non GMOÂ</t>
  </si>
  <si>
    <t>P07AH78X</t>
  </si>
  <si>
    <t>Pure Encapsulations Vitamin D3 &amp; K2 | Bone and Vascular Health Support | 60 Capsules*</t>
  </si>
  <si>
    <t>P0XA8RKY</t>
  </si>
  <si>
    <t>Weiman Leather Cleaner &amp; Conditioner Care Kit | Restores Leather Surfaces | Ultra Violet Protectants Help Prevent Cracking or Fading of Leather Furniture, Car Seats, Shoes</t>
  </si>
  <si>
    <t>P0WNTFF0</t>
  </si>
  <si>
    <t>Dr. Mercola Lumbrokinase Enzymes Delayed Release, 30 Servings (30 Capsules), Dietary Supplement, Supports Cardiovascular and Cognitive Health, Non-GMOÂ</t>
  </si>
  <si>
    <t>P0PORQLC</t>
  </si>
  <si>
    <t>128918, 128857</t>
  </si>
  <si>
    <t>116623, 117217</t>
  </si>
  <si>
    <t>Feetures Elite Ultra Light Cushion Ankle Socks - Sport Sock with Targeted Compression - Navy Mist, M (1 Pair)</t>
  </si>
  <si>
    <t>P0NVZGOC</t>
  </si>
  <si>
    <t>Feetures Plantar Fasciitis Relief Cushion Quarter Sock- Targeted Compression Sock for Men &amp; Women- Medium, White</t>
  </si>
  <si>
    <t>P0RTJ1MQ</t>
  </si>
  <si>
    <t>Feetures Elite Ultra Light Cushion Ankle Socks - Sport Sock with Targeted Compression - Black Sea, M (1 Pair)</t>
  </si>
  <si>
    <t>P0ONZZHJ</t>
  </si>
  <si>
    <t>Feetures Plantar Fasciitis Relief Sock Light Cushion No Show Tab - Targeted Compression Sock for Women &amp; Men - Medium, Gray</t>
  </si>
  <si>
    <t>P07FA0YF</t>
  </si>
  <si>
    <t>Pure Encapsulations O.N.E. Multivitamin | Once Daily Multivitamin with Antioxidant Complex Metafolin, CoQ10, and Lutein to Support Vision, Cognitive Function, and Cellular Health* | 30 counts</t>
  </si>
  <si>
    <t>P0JR7DD7</t>
  </si>
  <si>
    <t>Pure Encapsulations Maca-3 | Hypoallergenic Supplement Promotes Healthy Libido and Reproductive System Function | 120 counts</t>
  </si>
  <si>
    <t>P0X99URP</t>
  </si>
  <si>
    <t>128847, 128849</t>
  </si>
  <si>
    <t>Pro-Stat SF AWC Wild Cherry Punch 30 Ounce (Case of 4 Bottles)</t>
  </si>
  <si>
    <t>P0DMBZD9</t>
  </si>
  <si>
    <t>Dr. Mercola, Liposomal Vitamin D3 Dietary Supplement, 5,000 IU, 30 Servings (30 Capsules), Supports Heart and Immune Health, non GMO, Soy Free, Gluten Free</t>
  </si>
  <si>
    <t>P0KFZSXW</t>
  </si>
  <si>
    <t>UTI-Stat, Cranberry Concentrate - 30 Oz Bottle (Pack of 4)</t>
  </si>
  <si>
    <t>P0TNB3BT</t>
  </si>
  <si>
    <t>Feetures Elite Invisible - Running Socks for Women and Men - Athletic Compression Socks - Moisture Wicking - Medium, New White</t>
  </si>
  <si>
    <t>P0K2OOXY</t>
  </si>
  <si>
    <t>Real Food Blends Mini - Prunes, Pears &amp; Pumpkin - Pureed Blended Snack for Feeding Tubes, 4 Oz Pouch (Pack of 12 Pouches)</t>
  </si>
  <si>
    <t>P0UZ18ZN</t>
  </si>
  <si>
    <t>Feetures Plantar Fasciitis Relief Sock Light Cushion No Show Tab - Targeted Compression Sock for Women &amp; Men - Medium, Brilliant Blue</t>
  </si>
  <si>
    <t>P0MLCV5B</t>
  </si>
  <si>
    <t>Feetures Elite Light Cushion No Show Tab Ankle Socks - Sport Sock with Targeted Compression - Gray Sky, S (1 Pair)</t>
  </si>
  <si>
    <t>P08V6LOW</t>
  </si>
  <si>
    <t>Feetures Elite Light Cushion No Show Tab Ankle Socks - Sport Sock with Targeted Compression - Midnight Woods , Medium (1 Pair)</t>
  </si>
  <si>
    <t>P0IVVPPC</t>
  </si>
  <si>
    <t>Feetures Elite Light Cushion Quarter - Running Socks for Men &amp; Women - Targeted Compression - Moisture Wicking - Medium, New White</t>
  </si>
  <si>
    <t>P0285ZXP</t>
  </si>
  <si>
    <t>Dr. Mercola Liposomal Vitamin C 1,000 mg per Serving, 30 Servings (60 Capsules), Dietary Supplement, Supports Immune Health, Non GMO, NSF CertifiedÂ</t>
  </si>
  <si>
    <t>P0GZNIBO</t>
  </si>
  <si>
    <t>Bosch Air 500 - Air Purifier - For Rooms up to 20 mÂ² - Efficiently Removes Pollutants - With 2-in-1 Filter, USB-C Charging Port, Manual and Quiet Mode (&lt; 25 dB(A)) - CADR: 100 mÂ³/h</t>
  </si>
  <si>
    <t>P0ZR5XYQ</t>
  </si>
  <si>
    <t>Dr. Mercola H2 Molecular Hydrogen, 30 Servings (30 Tablets), Dietary Supplement, Supports Brain Health and Cognitive Function, Non GMOÂ</t>
  </si>
  <si>
    <t>P0VZOVNU</t>
  </si>
  <si>
    <t>Pure Encapsulations Cal/Mag/D Liquid | Calcium, Magnesium and Vitamin D in a Convenient Liquid Form | 16.2 fl. oz.</t>
  </si>
  <si>
    <t>P0NSLRRS</t>
  </si>
  <si>
    <t>Feetures Elite Light Cushion No Show Tab Ankle Socks - Sport Sock with Targeted Compression - Black Sea, L (1 Pair)</t>
  </si>
  <si>
    <t>P0JL34PN</t>
  </si>
  <si>
    <t>Pure Encapsulations +CAL+ with Ipriflavon | Mineral, Vitamin, and Herbal Supplement to Promote Skeletal Strength | 210 counts</t>
  </si>
  <si>
    <t>P0Q6HFRY</t>
  </si>
  <si>
    <t>128812, 128973</t>
  </si>
  <si>
    <t>Feetures Elite Max Cushion No Show Tab Ankle Socks - Sport Sock with Targeted Compression - Future Dusk , Small (1 Pair)</t>
  </si>
  <si>
    <t>P0ANCFKO</t>
  </si>
  <si>
    <t>Feetures Elite Light Cushion No Show Tab Ankle Socks - Sport Sock with Targeted Compression - White Lilatech, L (1 Pair)</t>
  </si>
  <si>
    <t>P0YQ8UAV</t>
  </si>
  <si>
    <t>Feetures Elite Max Cushion No Show Tab Ankle Socks - Sport Sock with Targeted Compression - Sandy Melon, M (1 Pair)</t>
  </si>
  <si>
    <t>P0QRGZ31</t>
  </si>
  <si>
    <t>PRN Pharmacal CoproBan Anti-Coprophagia Chew Tabs, Roast Beef Flavor - Coprophagia Stool Eating Deterrent Chewable Tablets for Dogs &amp; Cats - Prevent Dog from Eating Poop - 20-Count Box</t>
  </si>
  <si>
    <t>P049CTZU</t>
  </si>
  <si>
    <t>PRN Pharmacal ProZyme Original Formula Enzyme Replacement Supplement - Reinforces Animal's Digestive System, Supports Dog &amp; Cat Food Breakdown - Promotes Pet's Digestive Health - 200 g, 7 Oz Bottle</t>
  </si>
  <si>
    <t>P0O5EC0O</t>
  </si>
  <si>
    <t>PRN Pharmacal ProZyme Original Formula Enzyme Replacement Supplement - Reinforces Animal's Digestive System, Supports Dog &amp; Cat Food Breakdown - Promotes Pet's Digestive Health - 85 g, 3 Oz Bottle</t>
  </si>
  <si>
    <t>P0HJHNHO</t>
  </si>
  <si>
    <t>Gaia Herbs, Turmeric Supreme Extra Strength, Turmeric Curcumin Supplement with Black Pepper, Daily Joint Support &amp; Healthy Inflammatory Response, Vegan Liquid Capsules, 60 Count</t>
  </si>
  <si>
    <t>P0FSFDTG</t>
  </si>
  <si>
    <t>Feetures Elite Light Cushion No Show Tab Ankle Socks - Sport Sock with Targeted Compression - White Lilatech, S (1 Pair)</t>
  </si>
  <si>
    <t>P0UQN28K</t>
  </si>
  <si>
    <t>FROG Serene Bromine Replacement Cartridge for Hot Tubs for use only with FROG Serene in-Line and Floating Sanitizing Systems for Spas up to 600 gallons, Quick and Easy Hot Tub Sanitizer â€“ 150 Grams</t>
  </si>
  <si>
    <t>P0PXYUZN</t>
  </si>
  <si>
    <t>129208, 128798</t>
  </si>
  <si>
    <t>116605, 117176</t>
  </si>
  <si>
    <t>FROG TArgetâ„¢: Raises Total Alkalinity</t>
  </si>
  <si>
    <t>P0IDQ79Q</t>
  </si>
  <si>
    <t>128797, 128930</t>
  </si>
  <si>
    <t>EZ Melts Dissolvable Zinc Supplement 30 mg, Sugar-Free, 2-Month Supply - 1 Pack</t>
  </si>
  <si>
    <t>P0RYDBEO</t>
  </si>
  <si>
    <t>Feetures Elite Light Cushion Mini Crew Sock - Sport Sock with Targeted Compression - Medium, Blue Swell (1 Pair)</t>
  </si>
  <si>
    <t>P0R2ZZOR</t>
  </si>
  <si>
    <t>Feetures High Performance Cushion Quarter Sock (Medium, Black)</t>
  </si>
  <si>
    <t>P08YBQIL</t>
  </si>
  <si>
    <t>Integrative Therapeutics - Active B-Complex - Energy Production*- with 8 B-Vitamins, Vitamin B12, Folate, Choline - 60 Capsules</t>
  </si>
  <si>
    <t>P0UOMBJV</t>
  </si>
  <si>
    <t>Feetures Elite Max Cushion No Show Tab Ankle Socks - Sport Sock with Targeted Compression - Pink Orchard , Medium (1 Pair)</t>
  </si>
  <si>
    <t>P08XTETG</t>
  </si>
  <si>
    <t>FROG Serene Mineral Replacement Cartridge for Hot Tubs for use only with FROG Serene in-Line and Floating Sanitizing Systems for Spas up to 600 gallons, Quick and Easy Hot Tub Sanitizer</t>
  </si>
  <si>
    <t>P0EVZZYX</t>
  </si>
  <si>
    <t>Feetures Elite Light Cushion Quarter Solid - Sport Sock with Targeted Compression - Aquatic White, M (1 Pair)</t>
  </si>
  <si>
    <t>P0TUYFYY</t>
  </si>
  <si>
    <t>Feetures Elite Max Cushion No Show Tab Ankle Socks - Sport Sock with Targeted Compression - White Lilatech, M (1 Pair)</t>
  </si>
  <si>
    <t>P0XC6GVG</t>
  </si>
  <si>
    <t>Feetures Elite Light Cushion No Show Tab Ankle Socks - Sport Sock with Targeted Compression - Navy Mist, S (1 Pair)</t>
  </si>
  <si>
    <t>P0TSFDC1</t>
  </si>
  <si>
    <t>Pure Encapsulations Adenosyl/Hydroxy B12 Liquid | Vitamin B12 to Support Nerve and Mitochondrial Health* | 1 fl. oz.</t>
  </si>
  <si>
    <t>P0WAQTRM</t>
  </si>
  <si>
    <t>Uqora Defend Urinary Tract Health Biofilm Cleansing Supplement, 60 Capsules</t>
  </si>
  <si>
    <t>P0FLN43Q</t>
  </si>
  <si>
    <t>Feetures Plantar Fasciitis Relief Sock Light Cushion No Show Tab - Targeted Compression Sock for Women &amp; Men - Small, Chambray Sky</t>
  </si>
  <si>
    <t>P0GGHPVH</t>
  </si>
  <si>
    <t>Dr. Mercola Liposomal Vitamin C, 1,000 mg per Serving, 90 Servings (180 Capsules), Dietary Supplement, Supports Immune Health, Non GMO, NSF CertifiedÂ</t>
  </si>
  <si>
    <t>P08IXBQT</t>
  </si>
  <si>
    <t>Feetures Elite Invisible Socks - Anti-Slip Sport Sock Liner with Targeted Compression - Peony, S (1 Pair)</t>
  </si>
  <si>
    <t>P0WPGHJJ</t>
  </si>
  <si>
    <t>Feetures Elite Max Cushion Quarter Sock- Athletic Running Socks for Men &amp; Women, Targeted Compression, Moisture Wicking - White , Large (1 Pair)</t>
  </si>
  <si>
    <t>P0QJPUFH</t>
  </si>
  <si>
    <t>Pure Encapsulations Vitamin D3 Liquid | Supplement to Support Bone, Breast, Cardiovascular, Colon, and Immune Health* | 0.75 fl. oz.</t>
  </si>
  <si>
    <t>P0RR9N5J</t>
  </si>
  <si>
    <t>Pure Encapsulations Athletic Pure Pack | Comprehensive Daily Packet Providing Core Nutrients, Fish Oil, Antioxidants, Glutamine, and Energy Cofactors including CoQ10 and Kre-Alkalyn | 30 Packets</t>
  </si>
  <si>
    <t>P05MYGSS</t>
  </si>
  <si>
    <t>Integrative Therapeutics Buffered Vitamin C 1,000 mg - Antioxidant Support Supplement - Immune Support Supplement with Magnesium and Calcium - Gluten Free - 60 Vegan Capsules</t>
  </si>
  <si>
    <t>P0D2D8NE</t>
  </si>
  <si>
    <t>Ola Botanicals Toothpaste (3 Oz.), tulsi-Mint, Plant-derived Ingredients to whiten and Protect, Fluoride Free, Soy Free, Non GMO, Dr. Mercola</t>
  </si>
  <si>
    <t>P0C5QRHQ</t>
  </si>
  <si>
    <t>Metagenics OmegaGenics EPA DHA 2400 Liquid Omega 3 Fish Oil Daily Supplement to Help Support Cardiovascular Health and Immune Function - Lemon Flavor, 5 fl oz, 30 Servings</t>
  </si>
  <si>
    <t>P0DKOTKM</t>
  </si>
  <si>
    <t>Standard Process Calcium Lactate - Immune Support and Bone Strength - Bone Health and Muscle Supplement with Magnesium and Calcium - 360 Tablets</t>
  </si>
  <si>
    <t>P0UEJIMM</t>
  </si>
  <si>
    <t>Standard Process Cod Liver Oil - EPA and DHA - Whole Food Eye Support, Skin Health, Antioxidant Supplement for Bone Health, Heart Health, Eye Health, Bone Strength, and Mood Support - 180 Softgels</t>
  </si>
  <si>
    <t>P0ZR1EK6</t>
  </si>
  <si>
    <t>Kreg DB210 Foreman Pocket-Hole Machine, Blue</t>
  </si>
  <si>
    <t>P0DC5TZU</t>
  </si>
  <si>
    <t>128769, 129557</t>
  </si>
  <si>
    <t>117517, 118073</t>
  </si>
  <si>
    <t>Kreg PRS5000 Precision Router Lift</t>
  </si>
  <si>
    <t>P0GR62ZI</t>
  </si>
  <si>
    <t>Metagenics OmegaGenics EPA-DHA 300mg - Daily Omega 3 Fish Oil Supplement to Support Cardiovascular, Musculoskeletal and Immune System Health - 270 Softgels</t>
  </si>
  <si>
    <t>P0QQN0TM</t>
  </si>
  <si>
    <t>Metagenics Mag Glycinate - Highly Absorbable Magnesium Glycinate 100mg Supplement for Muscle Relaxation Support and Nervous System Health - 240 Count</t>
  </si>
  <si>
    <t>P0CNQQNS</t>
  </si>
  <si>
    <t>MediNatura BHI Diarrhea Relief Fast-Acting Natural Remedy for Mild Diarrhea 8 Soothing Homeopathic Actives Help Calm Stomach Pain Gas Indigestion &amp; Cramps for Women &amp; Men - 100 Tablets</t>
  </si>
  <si>
    <t>P0ALFYGP</t>
  </si>
  <si>
    <t>128755, 129532</t>
  </si>
  <si>
    <t>117211, 117212</t>
  </si>
  <si>
    <t>Cargo Hauler XT Wheeled Duffel 29 Inch Glacier Blue</t>
  </si>
  <si>
    <t>P06GNRKY</t>
  </si>
  <si>
    <t>TUMI - Aerotour Continental Expandable 4 Wheeled Carry On - Black</t>
  </si>
  <si>
    <t>P0PV2ONF</t>
  </si>
  <si>
    <t>Strider 14x, Totally Tangerine - Balance Bike for Kids 3 to 6 Years - Includes Custom Grips, Padded Seat, Performance Footrest &amp; All-Purpose Tires - Easy Assembly &amp; Adjustments</t>
  </si>
  <si>
    <t>P0CQRFEJ</t>
  </si>
  <si>
    <t>Swanson Vitamin D Complex with Vitamins D2 &amp; D3 - Complete Sunshine Vitamin Complex for Bone, Dental &amp; Immune Health - Vitamin Supplement (50 mcg, 60 Veggie Capsules)</t>
  </si>
  <si>
    <t>P0EN2QYR</t>
  </si>
  <si>
    <t>Dr. Mercola Chewable Multivitamin for Kids, 30 Servings (60 Tablets), 0g Sugar Per Serving, Natural Orange Flavor, Dietary Supplement, Supports Overall Health, Non-GMOÂ</t>
  </si>
  <si>
    <t>P0P0XXDQ</t>
  </si>
  <si>
    <t>GE Appliances WR71X10959 Refrigerator Door Bin</t>
  </si>
  <si>
    <t>P0CCPLEN</t>
  </si>
  <si>
    <t>Floradix Iron &amp; Herbs 23oz</t>
  </si>
  <si>
    <t>P0KEIFTW</t>
  </si>
  <si>
    <t>SPANX, Higher Power Short, Cafe Au Lait, M</t>
  </si>
  <si>
    <t>P0BQPO9M</t>
  </si>
  <si>
    <t>Metagenics Bone Builder with Magnesium Tablets with Calcium, Phosphorus and Vitamin D to Help Maintain Healthy Bone Density - 60 Servings</t>
  </si>
  <si>
    <t>P0R4ECNK</t>
  </si>
  <si>
    <t>Gaia Herbs Menopause Support Daytime, Vegan Liquid Capsules, 60 Count - Hormone Balance for Women, Mood and Liver Support, Black Cohosh, St John's Wort, Organic Red Clover &amp; Dandelion Root</t>
  </si>
  <si>
    <t>P0KXUYOY</t>
  </si>
  <si>
    <t>Standard Process A-F Betafood - Gluten-Free Liver Support, Cholesterol Metabolism, and Gallbladder Support Supplement with Vitamin A, Iodine, Vitamin B6 - 180 Tablets</t>
  </si>
  <si>
    <t>P0YQDEJS</t>
  </si>
  <si>
    <t>LectroFan High Fidelity White Noise Machine with 20 Unique Non-Looping Fan and White Noise Sounds and Sleep Timer - Classic Black</t>
  </si>
  <si>
    <t>P0RZCENI</t>
  </si>
  <si>
    <t>Thorne MediClear Plus - Foundational Support, Elminate Environmental and Dietary Toxins - Rice and Pea Protein-Based Drink Powder with a Complete Multivitamin-Mineral Profile - 27.2 Oz</t>
  </si>
  <si>
    <t>P0O3WDHH</t>
  </si>
  <si>
    <t>LectroFan EVO Guaranteed Non-Looping Sleep Sound Machine with 22 Unique Fan Sounds, White Noise Variations, and Synthesized Ocean Sounds, with Sleep Timer - White</t>
  </si>
  <si>
    <t>P0MR0E3Y</t>
  </si>
  <si>
    <t>Expanse 2 Wheeled International Carry-On Pilot Blue</t>
  </si>
  <si>
    <t>P0SUJAKE</t>
  </si>
  <si>
    <t>Expanse Convertible International Carry-On Midnight Black</t>
  </si>
  <si>
    <t>P0EAUJ1N</t>
  </si>
  <si>
    <t>TUMI Voyageur Halsey Backpack - Black/Gold</t>
  </si>
  <si>
    <t>P0WUIOGN</t>
  </si>
  <si>
    <t>TUMI - Alpha 3 Double Expansion Travel Satchel - Duffle Bag for Men and Women - Black</t>
  </si>
  <si>
    <t>P0C3RHME</t>
  </si>
  <si>
    <t>Natural Factors BlueRich Super Strength Blueberry Concentrate, Antioxidant Support for Overall Good Health, 90 Softgels</t>
  </si>
  <si>
    <t>P0VQO7FQ</t>
  </si>
  <si>
    <t>Gaia Herbs Adrenal Health Daily Support, Stress Relief and Adrenal Fatigue Supplement, Holy Basil, Ashwagandha, Rhodiola Adrenal Complex, Vegan Liquid Capsules, 120 Count</t>
  </si>
  <si>
    <t>P0D9CJQT</t>
  </si>
  <si>
    <t>128738, 128697</t>
  </si>
  <si>
    <t>117615, 117679</t>
  </si>
  <si>
    <t>KONG Wobbler Dog Toy - Interactive Dog Treat Dispensing Toy - For Large Dogs</t>
  </si>
  <si>
    <t>P0QNO9LH</t>
  </si>
  <si>
    <t>GE Appliances WD21X24901 Dishwasher Electronic Control Board</t>
  </si>
  <si>
    <t>P0XRQNRP</t>
  </si>
  <si>
    <t>Trace Minerals | Power Pak Electrolyte Powder Packets | 1200 mg Vitamin C, Zinc, Magnesium | Boost Immunity, Hydration and Natural Energy | Lemon Lime | 30 Packets</t>
  </si>
  <si>
    <t>P0Y2S6XN</t>
  </si>
  <si>
    <t>SYLVANIA LED Sealed Beam Headlight H4656</t>
  </si>
  <si>
    <t>P0VMZUCB</t>
  </si>
  <si>
    <t>Metagenics PhytoMulti Without Iron - Daily Multivitamin Supplement with Phytonutrients, Vitamins and Minerals for Multidimensional Health Support - 120 Tablets, 60 Day Supply</t>
  </si>
  <si>
    <t>P0GJU4AG</t>
  </si>
  <si>
    <t>Natural Factors Total Body Collagen, Bioactive Peptides Powder for Healthy Skin, Hair &amp; Joints, Pomegranate, 500 g</t>
  </si>
  <si>
    <t>P01JAYX0</t>
  </si>
  <si>
    <t>Timeless Skin Care - 10% Vitmain C + E and Ferulic Acid Serum- Pouches</t>
  </si>
  <si>
    <t>P0R42GVA</t>
  </si>
  <si>
    <t>Molekule Air Mini+ | Air Purifier for Small Home Rooms up to 250 sq. ft. with PECO-HEPA Tri-Power Filter for Mold, Smoke, Dust, Bacteria, Viruses &amp; Pollutants for Clean Air - White, Alexa-Compatible</t>
  </si>
  <si>
    <t>P00VVZ9E</t>
  </si>
  <si>
    <t>GE Appliances WB49X10240 Microwave Turntable Tray</t>
  </si>
  <si>
    <t>P0FXLLLI</t>
  </si>
  <si>
    <t>Gaia Herbs, Turmeric Supreme Joint, Turmeric Curcumin Supplement, Supports Joint Health &amp; Mobility, Relieves Occasional Pain, Vegan Liquid Capsules, 120 Count</t>
  </si>
  <si>
    <t>P0DTHEYC</t>
  </si>
  <si>
    <t>Panasonic FV-0511VHL1 WhisperWarm DC Bathroom Fan with Light and Heater, 50-80-110 CFM</t>
  </si>
  <si>
    <t>P0901H0T</t>
  </si>
  <si>
    <t>128976, 128659</t>
  </si>
  <si>
    <t>116583, 116584</t>
  </si>
  <si>
    <t>Hers Full Volume Shampoo - Volumizing Shampoo for Women - Soft Cedar &amp; Citron - Adds Volume, Shine &amp; Bounce - 6.4 fl oz</t>
  </si>
  <si>
    <t>P0VR8KQY</t>
  </si>
  <si>
    <t>Gaia Herbs Vitex Berry, Chasteberry, Hormone Balance for Women, Vegan Liquid Capsules, 60 Count</t>
  </si>
  <si>
    <t>P0NJKOZK</t>
  </si>
  <si>
    <t>Gaia Herbs Saw Palmetto Liquid Phyto-Capsules, 60 Count (Pack of 1) - Packaging May Vary</t>
  </si>
  <si>
    <t>P0CYCFFG</t>
  </si>
  <si>
    <t>ZeroLyte Salty Berry Lemonade 30 ct</t>
  </si>
  <si>
    <t>P0CLUDCD</t>
  </si>
  <si>
    <t>Swanson Prebiotic Capsules - Promotes Friendly Flora Support &amp; Overall Digestive Health - Prebiotic Fiber Promoting Gut Health &amp; Immune Health Support - (120 Veggie Capsules, 750mg Each) 1 Pack</t>
  </si>
  <si>
    <t>P0BG0WCP</t>
  </si>
  <si>
    <t>GE Appliances WS10X10045 Reverse Osmosis System Faucet Base (Chrome)</t>
  </si>
  <si>
    <t>P0S2A4SQ</t>
  </si>
  <si>
    <t>128644, 128639</t>
  </si>
  <si>
    <t>116083, 116846</t>
  </si>
  <si>
    <t>Swanson Sunflower Phosphatidylserine Soy-Free 100 Milligrams 90 Sgels</t>
  </si>
  <si>
    <t>P0SEDGQI</t>
  </si>
  <si>
    <t>Floradix Iron &amp; Herbs 17oz</t>
  </si>
  <si>
    <t>P0BKC23Z</t>
  </si>
  <si>
    <t>128638, 128636</t>
  </si>
  <si>
    <t>117592, 117691</t>
  </si>
  <si>
    <t>Stay Away Rodent Repellent Pest Control Scent Pouches - All Natural, Environmentally Friendly, No Mess (12-Pack)</t>
  </si>
  <si>
    <t>P0PWLHY4</t>
  </si>
  <si>
    <t>Metagenics AdvaClear Daily Support for Detoxification 42 Count (Pack of 1)</t>
  </si>
  <si>
    <t>P00YV0L5</t>
  </si>
  <si>
    <t>Panasonic Cordless Iron</t>
  </si>
  <si>
    <t>P0BOLRUQ</t>
  </si>
  <si>
    <t>Nite Ize S-Biner SlideLock Stainless Steel Dual Locking Carabiner - S-Biner Key Holder with Locking Gate - Carabiner Organizer for Keys &amp; Camping Accessories - Assorted Sizes, Black (3 Pack)</t>
  </si>
  <si>
    <t>P0D6XFL6</t>
  </si>
  <si>
    <t>Metagenics CandiBactin-AR Nutritional Supplement Concentrated Thyme and Oregano Essential Oils Blended Bottle - 120 Count</t>
  </si>
  <si>
    <t>P06LZM90</t>
  </si>
  <si>
    <t>Gaia Herbs Stress Response 30 ct, Phyto-Caps</t>
  </si>
  <si>
    <t>P0UZUKFM</t>
  </si>
  <si>
    <t>KONG - Puppy Ball - Soft Rubber, Dog Fetch Toy for Teething Pups (Assorted Colors) - For Small Puppies</t>
  </si>
  <si>
    <t>P0USSN8C</t>
  </si>
  <si>
    <t>Thorne Stress B-Complex - Vitamins B2, B6, B12, and Folate in Highly-Absorbable and Active Forms - Extra Vitamin B5 for Adrenal Support, Stress Management and Immune Function - 60 Capsules</t>
  </si>
  <si>
    <t>P0ZHGTHC</t>
  </si>
  <si>
    <t>Thorne EnteroMend - Botanical and Amino Acid Formula to Support Intestinal Health (Orange Vanilla Flavor)- 5.9 Oz</t>
  </si>
  <si>
    <t>P0B7NHO6</t>
  </si>
  <si>
    <t>Gaia Herbs Milk Thistle Seed Liquid Phyto-Capsules, 120 Count</t>
  </si>
  <si>
    <t>P0JSGTDZ</t>
  </si>
  <si>
    <t>Thorne Ascorbic Acid - 1000 mg Vitamin C Supplement - Supports Healthy Immune Response, Collagen Formation, and Antioxidant Support - Gluten-Free - 60 Capsules</t>
  </si>
  <si>
    <t>P0PCZ9ZX</t>
  </si>
  <si>
    <t>Polar White Damp Seal Paint - 500ml - Matt Finish - Stain Blocker and Anti Damp Proof Paint for Internal Walls &amp; Ceilings</t>
  </si>
  <si>
    <t>P0L1GVGG</t>
  </si>
  <si>
    <t>Prominent Nutrition Berberine Phytosome Supplement, Healthy Gut Support, 550 mg, 60 Count - 1 Pack</t>
  </si>
  <si>
    <t>P0B58LRV</t>
  </si>
  <si>
    <t>PRN Pharmacal Duralactin Equine Joint Plus Pellets - Joint Health Support Supplement for Horses Help Support Healthy Cartilage, Joint Function, and Normal &amp; Healthy Inflammatory Response - 3.75 lbs</t>
  </si>
  <si>
    <t>P0SLQUZ5</t>
  </si>
  <si>
    <t>Thorne Vitamin D-10,000 - Vitamin D3 Supplement - 10,000 IU - Gluten-Free, Dairy-Free, Soy-Free - 60 Capsules</t>
  </si>
  <si>
    <t>P0KWD5FU</t>
  </si>
  <si>
    <t>TUMI Alpha Bravo Nomadic Backpack - Black</t>
  </si>
  <si>
    <t>P0EYBZAF</t>
  </si>
  <si>
    <t>Isagenix IsaLean Performance Protein Shake - High-Quality Meal Replacement Shake with 36g of Protein - Supports Lean Muscle Building, Weight Management, and Nutritional Goals - Strawberry Cream (14 Servings)Â - Canister 32.6 OZ</t>
  </si>
  <si>
    <t>P0HKJ8QR</t>
  </si>
  <si>
    <t>Gaia Herbs, Valerian Root, Sleep Support, Non Habit Forming Herbal Sleep Aid, Melatonin Free, Vegan Liquid Capsules, 60 Count</t>
  </si>
  <si>
    <t>P0A6IEAO</t>
  </si>
  <si>
    <t>Gaia Herbs, Thyroid Support, Ashwaganda, Bladderwrack, Coleus, Kelp, Schisandra, Vegan Liquid Phyto Capsules, 120 Count</t>
  </si>
  <si>
    <t>P0VJ33YC</t>
  </si>
  <si>
    <t>Kreg Tool Company KHI-Slide Drawer Slide Jig</t>
  </si>
  <si>
    <t>P0QOSH6U</t>
  </si>
  <si>
    <t>MegaFood, Melatonin Gummy, Supplement to Support Relaxation &amp; Sleep, Vegan, Gluten-Free, Berry - 54 Count (27 Servings)</t>
  </si>
  <si>
    <t>P0SUGZQY</t>
  </si>
  <si>
    <t>128596, 129618</t>
  </si>
  <si>
    <t>117394, 118007</t>
  </si>
  <si>
    <t>OneTouch Delica Plus 30 Gauge Lancets 100 Count</t>
  </si>
  <si>
    <t>P0SXDOYQ</t>
  </si>
  <si>
    <t>128594, 128866</t>
  </si>
  <si>
    <t>117295, 118016</t>
  </si>
  <si>
    <t>Gaia Herbs, Bacopa, Brain and Cognitive Support, Vegan Liquid Capsules, 60 Count</t>
  </si>
  <si>
    <t>P0YVGJ2X</t>
  </si>
  <si>
    <t>Premium attchm. combs set 1,5-25mm 10pcs</t>
  </si>
  <si>
    <t>P0IPBW2Q</t>
  </si>
  <si>
    <t>TUMI - 19 Degree Extended Trip Expandable 4 Wheeled Packing Case - Durable Hard Shell Suitcase - Zipper Expansion Checked Bag - Lagoon</t>
  </si>
  <si>
    <t>P0MNAZBL</t>
  </si>
  <si>
    <t>TUMI - Alpha 3 Extended Trip 4 Wheeled Garment Bag - Dress or Suit Bag for Men and Women - Black</t>
  </si>
  <si>
    <t>P0SM9IBZ</t>
  </si>
  <si>
    <t>Thorne Prenatal DHA - 650 mg DHA and 200 mg of EPA - Supports Babyâ€™s Brain and Nervous System Development from Pregnancy to Nursing - 60 capsules</t>
  </si>
  <si>
    <t>P0N4QSXQ</t>
  </si>
  <si>
    <t>TUMI - Harrison Warren Leather Laptop Backpack - 15 Inch Computer Bag for Men and Women - Cognac Leather</t>
  </si>
  <si>
    <t>P0QRNZRX</t>
  </si>
  <si>
    <t>TUMI Voyageur Contine Weekender - Black/Gunmetal</t>
  </si>
  <si>
    <t>P0WYAT90</t>
  </si>
  <si>
    <t>Gaia Herbs Liver Health Liquid Phyto-Capsules, 60 Count</t>
  </si>
  <si>
    <t>P0RMQO6Z</t>
  </si>
  <si>
    <t>Gaia Herbs Black Cohosh, Vegan Liquid Capsules, 60 Count - Supports Healthy Menopause Transitions and Female Reproductive Function, 400mg Black Cohosh Root Extract</t>
  </si>
  <si>
    <t>P0KHSMLX</t>
  </si>
  <si>
    <t>Weiman Complete Cook Top Cleaning Kit - Cook Top Cleaner and Polish 2 oz, Scrubbing Pad, Cleaning Tool, Cook Top Razor Scraper</t>
  </si>
  <si>
    <t>P0UNF9BQ</t>
  </si>
  <si>
    <t>Gaia Herbs, Quick Defense, Fast-Acting Immune Support, Echinacea, Ginger Root, Sambucus Black Elderberry, Vegan Liquid Phyto Capsules, 20 Count</t>
  </si>
  <si>
    <t>P0RYV8B0</t>
  </si>
  <si>
    <t>Weiman 12oz SS Cleaner</t>
  </si>
  <si>
    <t>P0GLYIP8</t>
  </si>
  <si>
    <t>Thorne Research - L-Glutamine Powder - Glutamine Powder for GI Health and Immune Function - 18.1 Oz</t>
  </si>
  <si>
    <t>P06CXF1K</t>
  </si>
  <si>
    <t>128554, 129591</t>
  </si>
  <si>
    <t>Polar BBQ &amp; Stove Black Spray Paint - 2 x 400ml | Matt Finish | Up to 650Â°C | Ideal Heat Resistant Paint for BBQs, Stoves, Ovens, Automotive Engines, Boilers, Firepits &amp; More | Indoor &amp; Outdoor Use</t>
  </si>
  <si>
    <t>P06SZQJO</t>
  </si>
  <si>
    <t>Polar Direct to Rust Satin White Metal Spray Paint - 2 x 400ml - Perfect for Metal, Wood, Furniture, Rust - Outdoor &amp; Indoor Surfaces - Easy to Apply - 3 in 1 Primer, Undercoat &amp; Topcoat</t>
  </si>
  <si>
    <t>P01TL01I</t>
  </si>
  <si>
    <t>Gaia Herbs Resveratrol 150 Liquid Phyto-Capsules, 50 Count</t>
  </si>
  <si>
    <t>P0XTO2T0</t>
  </si>
  <si>
    <t>Weiman Wood Cleaner and Furniture Polish Spray - 16fl. oz</t>
  </si>
  <si>
    <t>P0SYNPIX</t>
  </si>
  <si>
    <t>Gaia Herbs Eleuthero Root (Siberian Ginseng 554 mg), Vegan Liquid Capsules, 60 Count - Healthy Energy and Stamina, Mental Endurance, Metabolic Efficiency &amp; Stress Resistance</t>
  </si>
  <si>
    <t>P0PV71PW</t>
  </si>
  <si>
    <t>Gaia Herbs, GaiaKids Bronchial Wellness Syrup, Immune Health, Soothing Throat and Respiratory Support, Organic Honey Lemon Flavor, Physician Formulated, 3 Fluid Ounces</t>
  </si>
  <si>
    <t>P0YTWM3F</t>
  </si>
  <si>
    <t>Weiman Wood Floor Polish and Restorer - 32 Ounce - High-Traffic Hardwood Floor, Natural Shine, Removes Scratches, Leaves Protective Layer, Packaging May Vary</t>
  </si>
  <si>
    <t>P01HZE5C</t>
  </si>
  <si>
    <t>Gaia PRO - Daytime HPA (formerly HPA AXIS: Daytime Maintenance)-60 ct</t>
  </si>
  <si>
    <t>P02JRZEK</t>
  </si>
  <si>
    <t>B-Dyn ITA 90 compresse blister</t>
  </si>
  <si>
    <t>P0KQ72I4</t>
  </si>
  <si>
    <t>THE NORTH FACE Men's M Vectiv Fastpack Lite Wp Hiking Shoe - TNF BLACK/ANTHRACITE GR - 10.5 UK</t>
  </si>
  <si>
    <t>P0FHEJKO</t>
  </si>
  <si>
    <t>128541, 129093</t>
  </si>
  <si>
    <t>112521, 112527</t>
  </si>
  <si>
    <t>THE NORTH FACE Men's M Vectiv Fastpack Lite Wp Hiking Shoe - TNF BLACK/ANTHRACITE GR - 11 UK</t>
  </si>
  <si>
    <t>P01M7HIU</t>
  </si>
  <si>
    <t>128540, 129097</t>
  </si>
  <si>
    <t>Klean ATHLETE Klean B-Complex | Supports Energy Production, Cardiovascular Function, and Normal Cellular Functions | NSF Certified for Sport | 60 Vegetarian Capsules</t>
  </si>
  <si>
    <t>P06FAD5K</t>
  </si>
  <si>
    <t>THE NORTH FACE Men's M Vectiv Fastpack Lite Wp Hiking Shoe - TNF BLACK/ANTHRACITE GR - 11.5 UK</t>
  </si>
  <si>
    <t>P0TOQBMX</t>
  </si>
  <si>
    <t>128542, 128537, 129088</t>
  </si>
  <si>
    <t>Pure Encapsulations B12 5,000 Liquid | Vitamin B12 Methylcobalamin Supplement to Support Energy, Nerve Health, Cognitive Function, and Blood Cells* | 1 fl. oz.</t>
  </si>
  <si>
    <t>P0HI3C7S</t>
  </si>
  <si>
    <t>128589, 128535, 128815</t>
  </si>
  <si>
    <t>114805, 116160, 116632</t>
  </si>
  <si>
    <t>THE NORTH FACE Men's M Vectiv Fastpack Lite Wp Hiking Shoe - TNF Black-NPF - 9 UK</t>
  </si>
  <si>
    <t>P07T7XDT</t>
  </si>
  <si>
    <t>128534, 129099</t>
  </si>
  <si>
    <t>Pure Encapsulations Zinc Chewables | Supplement for Immune System Support, Growth and Development, and Wound Healing | 100 Chewable Tablets | Natural Orange Flavor</t>
  </si>
  <si>
    <t>P00O9YWI</t>
  </si>
  <si>
    <t>128532, 129053</t>
  </si>
  <si>
    <t>116160, 117417</t>
  </si>
  <si>
    <t>THE NORTH FACE Men's Vest - TNF Black-NPF - XL</t>
  </si>
  <si>
    <t>P0W43NCD</t>
  </si>
  <si>
    <t>128536, 128530, 129082</t>
  </si>
  <si>
    <t>THE NORTH FACE Men's M Vectiv Fastpack Lite Wp Hiking Shoe - TNF BLACK/ANTHRACITE GR - 12.5 UK</t>
  </si>
  <si>
    <t>P0RY4RRS</t>
  </si>
  <si>
    <t>128533, 128527, 129094</t>
  </si>
  <si>
    <t>Klean ATHLETE Klean Omega | Pure Fish Oil in Triglyceride Form to Support Cardiovascular, Neurological and Joint Health | NSF Certified for Sport | 60 Softgels</t>
  </si>
  <si>
    <t>P0GHHIE0</t>
  </si>
  <si>
    <t>Kurgo Dog Water Life Jacket, Inflatable Safety Jacket for Dogs, Lifejacket Doggy Floats for Kayak, Pool or Lake, Reflective, Adjustable, Surf nâ€™ Turf Life Jacket for Small Medium Large Pets</t>
  </si>
  <si>
    <t>P0B5LXPI</t>
  </si>
  <si>
    <t>THE NORTH FACE Men's M Vectiv Fastpack Lite Wp Hiking Shoe - TNF BLACK/ANTHRACITE GR - 14 UK</t>
  </si>
  <si>
    <t>P0TUQXNJ</t>
  </si>
  <si>
    <t>128531, 128523, 129078</t>
  </si>
  <si>
    <t>Klean ATHLETE Klean Calcium Citrate - For Bone Health &amp; Density - Bone Support for Sports* - Gluten Free, Vegan &amp; Non-GMO - 120 Capsules</t>
  </si>
  <si>
    <t>P0PEZRYA</t>
  </si>
  <si>
    <t>MegaFood, Women's One Daily Multivitamin Soft Chews, Daily Supplement, Supports Optimal Health and Well-Being, Gluten-Free, Vegetarian, Mixed Berry, 30 Chews (30 Servings)</t>
  </si>
  <si>
    <t>P0L7QWPU</t>
  </si>
  <si>
    <t>High Potency Multi GLP-1 Support Capsule 150ct</t>
  </si>
  <si>
    <t>P0F1MXA2</t>
  </si>
  <si>
    <t>Weiman Fine Jewelry Cleaner Liquid with Cleaning Brush â€“ Restores Shine &amp; Brilliance to Gold, Platinum, Precious Gemstones &amp; Diamond Jewelry, 6 Oz</t>
  </si>
  <si>
    <t>P0HKGQC4</t>
  </si>
  <si>
    <t>Weiman Stainless Steel Sink and Pots &amp; Pans Cleaner and Polish</t>
  </si>
  <si>
    <t>P0XHBJCP</t>
  </si>
  <si>
    <t>Pure Encapsulations PreNatal Nutrients | Multivitamin/Mineral Complex for Pregnancy and Lactation* | 60 counts</t>
  </si>
  <si>
    <t>P0K2U2BH</t>
  </si>
  <si>
    <t>Pure Encapsulations - PureLean Pure Pack - Dietary Support for Healthy Glucose Metabolism and Weight Management** - 30 Packets*</t>
  </si>
  <si>
    <t>P0CRIKL2</t>
  </si>
  <si>
    <t>MegaFood - Complex C, Supports Immunity and Well-being with Rosehips and Orange, Vegan, Gluten-Free, Non-GMO, 90 Tablets</t>
  </si>
  <si>
    <t>P0HUPZTZ</t>
  </si>
  <si>
    <t>MegaFood, Vitamin D3 2000 IU, Immune and Bone Health Support, Vitamin and Dietary Supplement, Gluten Free, Vegetarian, 90 Tablets</t>
  </si>
  <si>
    <t>P0LCCEY8</t>
  </si>
  <si>
    <t>TUMI - Nassau Gusseted Card Case Wallet for Men - Embossed Black</t>
  </si>
  <si>
    <t>P04YQALM</t>
  </si>
  <si>
    <t>MegaFood Blood Builder - Iron Supplement for Energy Support with Vitamin B12 and Folic Acid - No Nausea or Constipation - 180 Tablets</t>
  </si>
  <si>
    <t>P0IEP8NM</t>
  </si>
  <si>
    <t>Megafood - Turmeric Strength For Whole Body 60 Tablets 133648</t>
  </si>
  <si>
    <t>P0XQBMVV</t>
  </si>
  <si>
    <t>MegaFood Multi for Men - Men's Multivitamin for Optimal Health and Well-Being - With B Complex Vitamins - Gluten Free, Non-GMO, Dairy Free, Soy Free - 120 Tablets</t>
  </si>
  <si>
    <t>P0MYYZU0</t>
  </si>
  <si>
    <t>TUMI - Delta Money Clip Card Case Wallet with RFID ID Lock for Men - Black</t>
  </si>
  <si>
    <t>P0SBYSWN</t>
  </si>
  <si>
    <t>Tumi Alpha Slim Card Case Black One Size</t>
  </si>
  <si>
    <t>P0QZNRTP</t>
  </si>
  <si>
    <t>Megafood Women's One Daily Multivitamin Support for Energy</t>
  </si>
  <si>
    <t>P0QX4XNR</t>
  </si>
  <si>
    <t>Parts Master Replacement for GE Washing Machine Door Latch Lid Lock - WH44X10288, PS3496878, AP5270191, 1974376, ES10288 - GE Washer Latch Lock - Washer Parts</t>
  </si>
  <si>
    <t>P0BX0I3M</t>
  </si>
  <si>
    <t>MegaFood, MegaFood's Multi for Men 55+, Supports Optimal Health and Wellbeing, Multivitamin and Mineral Supplement, Gluten Free, Vegetarian, 60 Tablets</t>
  </si>
  <si>
    <t>P0DPMPTJ</t>
  </si>
  <si>
    <t>Zum Clean Laundry Soap - Lavender - 64 fl oz</t>
  </si>
  <si>
    <t>P0KK8UPI</t>
  </si>
  <si>
    <t>128501, 129304</t>
  </si>
  <si>
    <t>114480, 115221</t>
  </si>
  <si>
    <t>Megafood Gluten-Free, Vegan, Complex C, Antioxidant Vitamin C Supplement - Supports Healthy Immune System, 60 Tablets</t>
  </si>
  <si>
    <t>P08XE0GF</t>
  </si>
  <si>
    <t>MegaFood Men's 40+ One Daily - Multivitamin &amp; Mineral Supplement - with Selenium &amp; Zinc to Support Men's Health - Non-GMO, Gluten-Free, Vegetarian &amp; Made Without Dairy and Soy - 90 Tabs</t>
  </si>
  <si>
    <t>P0M5FCUY</t>
  </si>
  <si>
    <t>MediNatura T-Relief Pet Arthritis Pain Relief Arnica +12 Powerful Natural Medicines Help Reduce Hip &amp; Joint Pain, Soreness &amp; Stiffness - Fast-Acting Soother for Dog &amp; Cat - 1.69 oz</t>
  </si>
  <si>
    <t>P0XUBWLP</t>
  </si>
  <si>
    <t>Zum Mist Room and Body Spray - Sea Salt - 4 fl oz</t>
  </si>
  <si>
    <t>P0TJFOZX</t>
  </si>
  <si>
    <t>Kreg KMM1000LZ - Kreg Magentic Stud Finder with Laser Mark</t>
  </si>
  <si>
    <t>P0KD5XLS</t>
  </si>
  <si>
    <t>Kreg KMM1000 - Kreg Magnetic Stud Finder</t>
  </si>
  <si>
    <t>P01WVIUU</t>
  </si>
  <si>
    <t>KREG Micro Solid-Wood Pocket-Hole Plug - Paint Grade (P-MICRO-PNT)</t>
  </si>
  <si>
    <t>P0JKKP1F</t>
  </si>
  <si>
    <t>Kreg SK04 Pocket-Hole Screw Starter Kit</t>
  </si>
  <si>
    <t>P0PV7CQ8</t>
  </si>
  <si>
    <t>Gimme Beauty Fine Hair Bands 12pk - Light Brown</t>
  </si>
  <si>
    <t>P0AUT7EW</t>
  </si>
  <si>
    <t>Pure Encapsulations Lithium Orotate 5 mg - Brain Support Supplement - With N-Acetyl-L-Cysteine (NAC) for Memory &amp; Brain Behavior* - Gluten Free &amp; Non-GMO - 90 Capsules</t>
  </si>
  <si>
    <t>P0ED9PHC</t>
  </si>
  <si>
    <t>TUMI - Alpha Bravo Search Backpack - Laptop Travel and Commute Bag - Fits up to 15" Screen - 17.0" X 14.0" X 8.3" - Navy Coated Canvas</t>
  </si>
  <si>
    <t>P0G3SBAR</t>
  </si>
  <si>
    <t>Yogi Tea - Elderberry Lemon Balm Immune and Stress Support (4 Pack) - With Ashwagandha For Adaptogenic Support - Caffeine Free - 64 Organic Herbal Tea Bags</t>
  </si>
  <si>
    <t>P0IRQNWL</t>
  </si>
  <si>
    <t>FROG SooTHeâ„¢: Raises Total Hardness</t>
  </si>
  <si>
    <t>P0HK5EQ3</t>
  </si>
  <si>
    <t>128482, 128816, 128928</t>
  </si>
  <si>
    <t>115956, 117176, 117177</t>
  </si>
  <si>
    <t>Pure Encapsulations Potassium Magnesium (Aspartate) | Supplement to Support Heart, Muscular, Bone, and Nerve Health* | 90 counts</t>
  </si>
  <si>
    <t>P0SJICXO</t>
  </si>
  <si>
    <t>Gaia Herbs, Mighty Lungs, Lung and Respiratory Support, Mullein, Plantain, Vegan, Liquid Phyto Capsules, 60 Count (Pack of 1)</t>
  </si>
  <si>
    <t>P0A9XSM3</t>
  </si>
  <si>
    <t>Thorne Basic Nutrients 2/Day - Comprehensive Daily Multivitamin with Optimal Bioavailability - Vitamin and Mineral Formula - Gluten-Free, Dairy-Free, Soy-Free - 60 Capsules - 30 Servings</t>
  </si>
  <si>
    <t>P0DGUDHM</t>
  </si>
  <si>
    <t>SPANX, Everyday Shaping Panties Boyshort, Naked 3.0, XL</t>
  </si>
  <si>
    <t>P0NIUIN5</t>
  </si>
  <si>
    <t>Youtheory Collagen with Vitamin C, Advanced Hydrolyzed Formula for Optimal Absorption, Skin, Hair, Nails and Joint Support, 290 Supplements</t>
  </si>
  <si>
    <t>P0DLYHEJ</t>
  </si>
  <si>
    <t>128502, 128476</t>
  </si>
  <si>
    <t>115448, 116417</t>
  </si>
  <si>
    <t>MegaFood Blood Builder Minis - Iron Supplement Shown to Increase Iron Levels Without Nausea or Constipation - Energy Support with Iron, Vitamin B12, and Folic Acid - 60 Tabs (30 Servings)</t>
  </si>
  <si>
    <t>P0QVATRX</t>
  </si>
  <si>
    <t>EZ Melts Dissolvable Vitamin D3 K2 5,000 IU, Bone &amp; Joint Support, Sugar-Free, 3-Month Supply - 1 Pack</t>
  </si>
  <si>
    <t>P0GCTQYT</t>
  </si>
  <si>
    <t>MIND GAMES - Blockade 3.4 oz/ 100 mL Extrait de Parfum</t>
  </si>
  <si>
    <t>P0BJEEXB</t>
  </si>
  <si>
    <t>Thorne Collagen Fit - Unflavored Collagen Peptides Powder with Nicotinamide Riboside -15g of Collagen Peptides and 14g Protein per Serving - 17.8 Oz - 30 Servings</t>
  </si>
  <si>
    <t>P0UZBKTP</t>
  </si>
  <si>
    <t>Pure Encapsulations Curcumin | Curcumin C3 Complex to Support Joints, Tissue, Liver, Colon, Brain, and Cellular Health* | 60 counts</t>
  </si>
  <si>
    <t>P03PDVCE</t>
  </si>
  <si>
    <t>GERBER GEAR Dredge - Foldable Shovel For Versatile Applicatoins Like Camping &amp; Combat Operations Made With A Heavy Gauge Corrosion Resistant Steel Blade and Polymer Handle with Comfortable Rubber Grip</t>
  </si>
  <si>
    <t>P0KSC82Y</t>
  </si>
  <si>
    <t>Easy TreatÂ® Peanut Butter 14 oz</t>
  </si>
  <si>
    <t>P0RRZSFG</t>
  </si>
  <si>
    <t>Yogi Tea - Green Tea Pure Green (4 Pack) - Supports Vitality - With Antioxidants - Contains Caffeine - 64 Organic Green Tea Bags</t>
  </si>
  <si>
    <t>P00OWQ3C</t>
  </si>
  <si>
    <t>ASSETS BY SPANX, Seamless Shapewear, Mid-Thigh Short, Chestnut Brown, L</t>
  </si>
  <si>
    <t>P06MHA0L</t>
  </si>
  <si>
    <t>SmartMouth Clinical DDS Oral Rinse for the Treatment of Bad Breath and Protection From Gingivitis and Gum Disease, 16 ounce</t>
  </si>
  <si>
    <t>P0WAL4YR</t>
  </si>
  <si>
    <t>Kreg KHC-Micro Face Clamp, 2"</t>
  </si>
  <si>
    <t>P03Y2BP5</t>
  </si>
  <si>
    <t>SPANX OnCore High-Waisted Mid-Thigh Short - Powerful Sculpting Shapwear for Women - Level 3 Compression - Core Control- Petite - SoftNude - XS</t>
  </si>
  <si>
    <t>P01CZONT</t>
  </si>
  <si>
    <t>AmScope PA4X 4X Plan Achromatic Microscope Objective</t>
  </si>
  <si>
    <t>P0XBFMTR</t>
  </si>
  <si>
    <t>Sakura Cray-Pas Junior Artist Oil Pastel Colorpack, 432 Pc, Colors May Vary, Count</t>
  </si>
  <si>
    <t>P02VLPES</t>
  </si>
  <si>
    <t>AmScope SM20 2X Barlow Lens For SM and SW Stereo Microscopes (48mm)</t>
  </si>
  <si>
    <t>P0AHQMFF</t>
  </si>
  <si>
    <t>KONG - Squeakair Balls - Dog Toy Premium Squeak Tennis Balls, Gentle on Teeth - for Small Dogs (3 Pack)</t>
  </si>
  <si>
    <t>P0SSHMFW</t>
  </si>
  <si>
    <t>Herbs ETC. Chloroxygen Softgels, 120 CT</t>
  </si>
  <si>
    <t>P05EIBYY</t>
  </si>
  <si>
    <t>Isagenix IsaFlush - Detox Cleanse Capsules with Natural Herbs and Minerals to Improve Digestion and Overall Wellness -60 Capsules</t>
  </si>
  <si>
    <t>P0ZMGYXC</t>
  </si>
  <si>
    <t>AmScope SK-6 Microscope Stains Vital Stain Kit - 7 Bottle Set, 6 Different Stains for Microscope Slides, Used on Living Cells Without Killing Them</t>
  </si>
  <si>
    <t>P0HAZ52T</t>
  </si>
  <si>
    <t>T-Relief Arnica +12 Natural Relieving Actives for Back Pain Joint Soreness Muscle Aches &amp; Stiffness Whole Body Fast-Acting Relief for Women &amp; Men - 100 Tablets</t>
  </si>
  <si>
    <t>P07TURJZ</t>
  </si>
  <si>
    <t>128439, 128493</t>
  </si>
  <si>
    <t>116618, 117211</t>
  </si>
  <si>
    <t>WAHL Professional Animal Clini-Clip Blade Disinfectant and Cleaner Spray (3701-100)</t>
  </si>
  <si>
    <t>P052FB4H</t>
  </si>
  <si>
    <t>Pure Encapsulations Magnesium (Glycinate) | Supplement to Support Stress Relief, Sleep, Heart Health, Nerves, Muscles, and Metabolism* | 90 counts</t>
  </si>
  <si>
    <t>P0QLPLAV</t>
  </si>
  <si>
    <t>AmScope EP10X23 Pair of WF10X Microscope Eyepieces (23mm)</t>
  </si>
  <si>
    <t>P0YFMLZE</t>
  </si>
  <si>
    <t>MegaFood Vitamin D3 5000 IU (125 mcg) - Bone Health and Immune Support with Vitamins D3, K, and K2 - Vegetarian, Gluten-Free - Made Without Dairy or Soy - 120 Caps</t>
  </si>
  <si>
    <t>P0OTE1W5</t>
  </si>
  <si>
    <t>Thorne - Collagen Plus, Collagen Peptides Powder with Nicotinamide Riboside for healthy Skin, Hair and Nails â€“ 30 Servings â€“ 17.5 Oz</t>
  </si>
  <si>
    <t>P07DCAX0</t>
  </si>
  <si>
    <t>Metagenics - Lipo-Gen, 90 Count</t>
  </si>
  <si>
    <t>P0ODLUCN</t>
  </si>
  <si>
    <t>AmScope - 72 Pieces of Pre-Cleaned Blank Microscope Slides + 100 Coverslips - BS-72P-S100-22X5 - Multi-Pack (5 Count)</t>
  </si>
  <si>
    <t>P0ILW7BS</t>
  </si>
  <si>
    <t>Gimme Beauty Extra Fine Hair Bands 20pk - Blonde</t>
  </si>
  <si>
    <t>P0QYK8XT</t>
  </si>
  <si>
    <t>ASSETS BY SPANX, Seamless Shapewear, High-Waist Mid-Thigh, Naked, M</t>
  </si>
  <si>
    <t>P06JYYXE</t>
  </si>
  <si>
    <t>Pure Encapsulations Th2 Modulator | Helps to Modulate the Th2 Immune Response and Maintain Th1/Th2 Balance* | 120 counts</t>
  </si>
  <si>
    <t>P09KBTKZ</t>
  </si>
  <si>
    <t>128411, 129264</t>
  </si>
  <si>
    <t>116160, 117692</t>
  </si>
  <si>
    <t>Feetures Elite Light Cushion Mini Crew Sock - Sport Sock with Targeted Compression - Bravey , Large (1 Pair)</t>
  </si>
  <si>
    <t>P0WSNJ58</t>
  </si>
  <si>
    <t>Prominent Nutrition Ashwagandha Supplement - Clinically Researched ShagandhaÂ® Root Extract for Healthy Mood &amp; Stress Support, Standardized to 2.5% Withanolides, 500 mg, 60 Vegan Capsules - 1 Pack</t>
  </si>
  <si>
    <t>P0E4J4RS</t>
  </si>
  <si>
    <t>Tomlyn Immune Support Daily L-Lysine Supplement, Fish-Flavored Lysine Chews for Cats and Kittens, 30ct</t>
  </si>
  <si>
    <t>P0OF26K5</t>
  </si>
  <si>
    <t>128408, 129115, 129116</t>
  </si>
  <si>
    <t>117052, 117449, 117452</t>
  </si>
  <si>
    <t>ASSETS BY SPANX, Seamless Shapewear, High-Waist Mid-Thigh, Naked, L</t>
  </si>
  <si>
    <t>P0D8DZCX</t>
  </si>
  <si>
    <t>Pure Encapsulations Junior Nutrients - Kids &amp; Teens Multivitamin - Without Iron - With Calcium, Vitamin D3 &amp; Vitamin C - Non-GMO &amp; Vegetarian - 120 Capsules</t>
  </si>
  <si>
    <t>P0OUZVOY</t>
  </si>
  <si>
    <t>Pure Encapsulations Cortisol Calm - Supports Cortisol Health &amp; Relaxation - Contains Ashwagandha &amp; L-Theanine - Restful Sleep - 120 Capsules</t>
  </si>
  <si>
    <t>P0A2CRUR</t>
  </si>
  <si>
    <t>Tomlyn High Calorie Nutritional Gel for Cats, (Nutri-Cal) 4.25 oz</t>
  </si>
  <si>
    <t>P0TCWSQS</t>
  </si>
  <si>
    <t>AmScope BS-72P-100S-22 72 Pieces of Pre-Cleaned Blank Microscope Slides and 100 Pieces of 22x22mm Square Coverslips Cover Glass</t>
  </si>
  <si>
    <t>P03YCPPR</t>
  </si>
  <si>
    <t>128403, 128475</t>
  </si>
  <si>
    <t>116171, 116898</t>
  </si>
  <si>
    <t>Tomlyn Nutri-Cal Malt-Flavored High-Calorie Nutritional Gel for Dogs, 4.25oz</t>
  </si>
  <si>
    <t>P0AJ0BHP</t>
  </si>
  <si>
    <t>128400, 129110</t>
  </si>
  <si>
    <t>117052, 117452</t>
  </si>
  <si>
    <t>Pure Encapsulations Selenium (Citrate) - For Immune System Support &amp; Cellular Health - Antioxidant Supplement - Supports Blood Flow* - Gluten Free &amp; Vegan - 180 Capsules</t>
  </si>
  <si>
    <t>P0ZKU3PC</t>
  </si>
  <si>
    <t>Superior Source Vitamin K2 MK-7 (Menaquinone-7), 100 mcg, Quick Dissolve MicroLignual Tablets, 60 Count, Healthy Bones and Arteries, Immune &amp; Cardiovascular Support, Non-GMO</t>
  </si>
  <si>
    <t>P0ESC4KP</t>
  </si>
  <si>
    <t>Swanson Women's Anti-Stress Formula (Lactium) - Helps Counter Stress, Promotes Relaxation and Sleep Support - (60 Capsules, 167mg) 1 Pack</t>
  </si>
  <si>
    <t>P0NJOWPI</t>
  </si>
  <si>
    <t>Host Defense, Stamets 7 Capsules, Daily Immune Support, Mushroom Supplement with Lionâ€™s Mane and Reishi, Unflavored, 60</t>
  </si>
  <si>
    <t>P0WYLGLW</t>
  </si>
  <si>
    <t>Superior Source No Shot Vitamin B12 Cyanocobalamin 1000 mcg, Quick Dissolve MicroLingual Tablets 100 Count, B12 Supplement to Increase Metabolism and Energy Production, Nervous System Support, Non-GMO</t>
  </si>
  <si>
    <t>P0VKBZXU</t>
  </si>
  <si>
    <t>Host Defense, Cordyceps Extract, Supports Energy and Stamina, Mushroom Supplement, Plain, 2 fl oz</t>
  </si>
  <si>
    <t>P0SZAFMW</t>
  </si>
  <si>
    <t>Trace Minerals | Liquid Ionic Magnesium 400 mg | 2 fl oz - Pack of 1 (32 Servings)</t>
  </si>
  <si>
    <t>P0CJVLGW</t>
  </si>
  <si>
    <t>Pure Encapsulations Betaine HCl Pepsin | Digestive Enzyme Supplement for Digestive Aid and Support, Stomach Acid, and Nutrient Absorption* | 250 Capsules</t>
  </si>
  <si>
    <t>P0YOM6YO</t>
  </si>
  <si>
    <t>128389, 129320</t>
  </si>
  <si>
    <t>116649, 117692</t>
  </si>
  <si>
    <t>See Kai Run Ame WP Rose Pink Toddler 5</t>
  </si>
  <si>
    <t>P0UGDOAE</t>
  </si>
  <si>
    <t>Spectra - Wide Neck Baby Bottles - Compatible with Spectra Breast Milk Pump Flanges (Pack of 2)</t>
  </si>
  <si>
    <t>P07PTKFM</t>
  </si>
  <si>
    <t>Zum Laundry Soap - Amber - 64 fl oz</t>
  </si>
  <si>
    <t>P0V8AFQA</t>
  </si>
  <si>
    <t>Thorne Amino Complex - Clinically-Validated EAA and BCAA Powder for Pre or Post-Workout - Berry Flavor - 8 Oz - 30 Servings</t>
  </si>
  <si>
    <t>P0H8BD8W</t>
  </si>
  <si>
    <t>Host Defense, Lion's Mane Capsules, Promotes Mental Clarity, Focus and Memory, Mushroom Supplement, 60 Count</t>
  </si>
  <si>
    <t>P0A3WTWP</t>
  </si>
  <si>
    <t>Youtheory K2D3 Sugar-Free Gummy 120ct</t>
  </si>
  <si>
    <t>P0LDOPIT</t>
  </si>
  <si>
    <t>SET OF 3 MICROFIBER TURBIE TWIST HAIR TOWELS - BPG</t>
  </si>
  <si>
    <t>P0KBIJZW</t>
  </si>
  <si>
    <t>Goodyear Belts 1060845 Serpentine Belt, 6-Rib, 84.5" Length For 1985-2023 for 2007-2012 Alfa Romeo &amp; 2014-2017 BMW</t>
  </si>
  <si>
    <t>P056VYO9</t>
  </si>
  <si>
    <t>AmScope FRL8B 8W Fluorescent Ring Light Bulb</t>
  </si>
  <si>
    <t>P0LWPASN</t>
  </si>
  <si>
    <t>Corkcicle Stemless Insulated Wine Glass Tumbler, Walnut Wood, 12 oz â€“ Stainless Steel Stemless Wine Glass Keeps Beverages Cold for 6 Hours, Hot for 3 Hours â€“ Non-Slip, Easy-Grip Insulated Cup</t>
  </si>
  <si>
    <t>P0UNGA9M</t>
  </si>
  <si>
    <t>Goodyear Belts 1050689 Serpentine Belt, 5-Rib, 68.9" Length For 1992-2024 for 2016-2020 Buick &amp; 2013-2018 Cadillac &amp; 1992-2022 Chevrolet</t>
  </si>
  <si>
    <t>P0TEK6NY</t>
  </si>
  <si>
    <t>Corkcicle x Rifle Paper Co. Stemless Insulated Wine Glass Tumbler, Curio Cream, 12 oz â€“ Stainless Steel Keeps Beverages Cold 6hrs, Hot 3hrs â€“ Non-Slip, Easy-Grip</t>
  </si>
  <si>
    <t>P09OJVRU</t>
  </si>
  <si>
    <t>AmScope CA-CAN-SLR-III NEW Canon SLR / D-SLR Camera Adapter for Microscopes - Microscope Adapter</t>
  </si>
  <si>
    <t>P0LIXAGV</t>
  </si>
  <si>
    <t>Dr. Mercola L-Glycine Dietary Supplement, 1,000 mg Per Serving, 90 Servings (180 Capsules), Mitochondrial Function, Non GMO, Soy Free, Gluten Free</t>
  </si>
  <si>
    <t>P09RLIF5</t>
  </si>
  <si>
    <t>Thorne Calcium - (formerly DiCalcium Malate) - Chelated Calcium for Enhanced Absorption with DimaCal for Bone Density Support - 120 Capsules</t>
  </si>
  <si>
    <t>P0RGMMQC</t>
  </si>
  <si>
    <t>Genestra Brands Super EFA Liquid | Supports Cardiovascular Health, and the Development of Brain, Eyes, and Nerves in Children* | 16.9 Fl Oz | Natural Orange Flavor</t>
  </si>
  <si>
    <t>P0RYVUGE</t>
  </si>
  <si>
    <t>Vital Nutrients - Vitamin C 1000 mg (100% Pure Ascorbic Acid) - Potent Antioxidant to Support Iron Absorption - 220 Vegetarian Capsules</t>
  </si>
  <si>
    <t>P0WP3X30</t>
  </si>
  <si>
    <t>OneTouch Verio Diabetes Test Strips Value Pack - 30 Count (1 Pack)</t>
  </si>
  <si>
    <t>P0BTOMHX</t>
  </si>
  <si>
    <t>128363, 128362, 128913</t>
  </si>
  <si>
    <t>116821, 117295, 118016</t>
  </si>
  <si>
    <t>Genestra Brands Super EFA Liquid | EFA Supplement to Support Cardiovascular, Brain, Eyes, and Nerves | 6.8 fl. oz. | Natural Strawberry Flavor</t>
  </si>
  <si>
    <t>P01CSLWF</t>
  </si>
  <si>
    <t>THE NORTH FACE Men's M Vectiv Fastpack Lite Wp Hiking Shoe - TNF BLACK - 8.5 UK</t>
  </si>
  <si>
    <t>P0J8IGE6</t>
  </si>
  <si>
    <t>128358, 128356, 129079</t>
  </si>
  <si>
    <t>Polar Dark Grey Floor &amp; Garage Paint - 5 Litres | Ideal Garage Floor Paint for Garages, Warehouses &amp; Concrete Floors | Hard Wearing &amp; Slip Resistant Concrete Paint | Mid-Sheen Finish | Interior Use</t>
  </si>
  <si>
    <t>P0OG7JWS</t>
  </si>
  <si>
    <t>Pure Encapsulations Digestion GB - Digestive Enzyme Supplement - For Gallbladder Support &amp; Gut Health* - With Bile Salts &amp; Digestive Enzymes Blend - Gluten Free &amp; Non-GMO - 90 Capsules</t>
  </si>
  <si>
    <t>P0XK1RZQ</t>
  </si>
  <si>
    <t>128353, 129489</t>
  </si>
  <si>
    <t>116156, 116157</t>
  </si>
  <si>
    <t>THE NORTH FACE Men's M Vectiv Fastpack Lite Wp Hiking Shoe - TNF BLACK - 13 UK</t>
  </si>
  <si>
    <t>P0QZEDJC</t>
  </si>
  <si>
    <t>128538, 128338, 129084</t>
  </si>
  <si>
    <t>THE NORTH FACE Men's Vest - TNF Black-NPF - M</t>
  </si>
  <si>
    <t>P0BRVNPF</t>
  </si>
  <si>
    <t>128325, 129086</t>
  </si>
  <si>
    <t>THE NORTH FACE Men's M Vectiv Fastpack Lite Wp Hiking Shoe - TNF BLACK/ANTHRACITE GR - 7.5 UK</t>
  </si>
  <si>
    <t>P0TVFVYR</t>
  </si>
  <si>
    <t>128528, 128323, 129081</t>
  </si>
  <si>
    <t>Bosch Badventilator 1500 DH - 100 mm Durchmesser</t>
  </si>
  <si>
    <t>P0XTO13G</t>
  </si>
  <si>
    <t>THE NORTH FACE Men's M Vectiv Fastpack Lite Wp Hiking Shoe - TNF BLACK/ANTHRACITE GR - 12 UK</t>
  </si>
  <si>
    <t>P0X02VOM</t>
  </si>
  <si>
    <t>128529, 128316, 129091</t>
  </si>
  <si>
    <t>THE NORTH FACE Men's Vest - TNF Black-NPF - S</t>
  </si>
  <si>
    <t>P0TI729X</t>
  </si>
  <si>
    <t>128320, 128315</t>
  </si>
  <si>
    <t>Kreg KMA3000-E Panel Carrier</t>
  </si>
  <si>
    <t>P07SJMI4</t>
  </si>
  <si>
    <t>Dr. Mercola Zinc Plus Selenium, 30 Servings (30 Capsules), Dietary Supplement, Supports Immune Health, Non GMO, NSF CertifiedÂ</t>
  </si>
  <si>
    <t>P0DQXUAE</t>
  </si>
  <si>
    <t>Integrative Therapeutics - Enterogenic Intensive 100-100 Billion CFU High-Potency Probiotic - Multiple Strains for Digestive Support - 30 Capsules</t>
  </si>
  <si>
    <t>P0HO5VEA</t>
  </si>
  <si>
    <t>Integrative Therapeutics Tri-Magnesium (As Magnesium Citrate, Oxide, Malate) - Supports Healthy Muscle, Cardiovascular, Neurological Function* - Promotes Calm* - Dairy Free - Gluten Free - 90 Capsules</t>
  </si>
  <si>
    <t>P0ACB39P</t>
  </si>
  <si>
    <t>128310, 128807</t>
  </si>
  <si>
    <t>116798, 117469</t>
  </si>
  <si>
    <t>The North Face Men's Y2k Sports backpack (pack of 1) - TNF BLACK - OS</t>
  </si>
  <si>
    <t>P0X8EFM9</t>
  </si>
  <si>
    <t>128309, 128308, 129065</t>
  </si>
  <si>
    <t>Dr. Mercola Krill Oil for Kids, 30 Servings (60 Capsules), Dietary Supplement, Omega-3s Bound to Phospholipids, Non-GMO, MSC Certified</t>
  </si>
  <si>
    <t>P0PCAE4D</t>
  </si>
  <si>
    <t>Bed Head by TIGI Superstar Queen For a Day Thickening Spray 10.2 oz-COMPONENT</t>
  </si>
  <si>
    <t>P0Z5EGFS</t>
  </si>
  <si>
    <t>THE NORTH FACE Men's Vest - TNF BLACK HEATHER - XXL</t>
  </si>
  <si>
    <t>P0Y51H0P</t>
  </si>
  <si>
    <t>128551, 128304, 129090</t>
  </si>
  <si>
    <t>Bark &amp; Whiskers Organic Fermented Mushroom Blend for Cats and Dogs, 2.11 Oz. (60g), 60 Scoops, Supports Digestive and Immune Function, Veterinarian Formulated, Non-GMO, USDA Organic, Dr. Mercola</t>
  </si>
  <si>
    <t>P00IP60X</t>
  </si>
  <si>
    <t>Paslode, Framing Nails, 650381, HDG 30 Degree Round Head, 2 inch x .113 Gauge, 2,000 per Box</t>
  </si>
  <si>
    <t>P0NS3QVX</t>
  </si>
  <si>
    <t>Dr. Mercola Wild Caught Alaskan Cod Liver Oil, 6.8 Fl. Oz. (200 mL), 40 Servings, 1,000 mg Omega-3s Per Serving, Dietary Supplement, Supports Brain and Cognitive Function, Non-GMO, MSC Certified</t>
  </si>
  <si>
    <t>P0CMQN68</t>
  </si>
  <si>
    <t>Panasonic PC-NLF04D WhisperLine Installation Kit, Double Inlet Kit for 4 Ducts</t>
  </si>
  <si>
    <t>P0VCTHHC</t>
  </si>
  <si>
    <t>Bed Head by TIGI Small Talk 3-in-1 Thicking Cream 8 oz-COMPONENT</t>
  </si>
  <si>
    <t>P0RFN4XH</t>
  </si>
  <si>
    <t>SmartMouth Clinical DDS Oral Rinse - Slim Bottle - COMPONENT</t>
  </si>
  <si>
    <t>P0KWLAVB</t>
  </si>
  <si>
    <t>128376, 128296, 129581</t>
  </si>
  <si>
    <t>117148, 117151, 117735</t>
  </si>
  <si>
    <t>Bed Head for Men by TIGI Pure Texture Molding Paste 2.93 oz-COMPONENT</t>
  </si>
  <si>
    <t>P0P1PGK6</t>
  </si>
  <si>
    <t>Polar Damp &amp; Stain Block Spray | Matt White Spray Paint - 500ml | One Coat Anti Mould Spray | Damp Proof Paint for Internal Walls, Wood, Stone &amp; Brick | Stain Blocker Paint for Ceiling</t>
  </si>
  <si>
    <t>P0OZGXY6</t>
  </si>
  <si>
    <t>Douglas Laboratories Magnesium Glycinate | Supports Normal Heart Function and Bone Formation | 240 counts</t>
  </si>
  <si>
    <t>P0T4CYXX</t>
  </si>
  <si>
    <t>Pure Encapsulations Probiotic G.I. - Shelf Stable Probiotic for Intestinal Health &amp; Gastrointestinal Support - With Lactobacillus &amp; Bifidobacterium Probiotic - 60 Capsules</t>
  </si>
  <si>
    <t>P0IYDE6O</t>
  </si>
  <si>
    <t>128289, 129488, 128290</t>
  </si>
  <si>
    <t>116156, 116157, 116651</t>
  </si>
  <si>
    <t>OneTouch Ultra Plus Flex Test Strips 30 count</t>
  </si>
  <si>
    <t>P0LKZNW6</t>
  </si>
  <si>
    <t>Douglas Laboratories L-Serine | Amino Acid Supplement for Heart and Brain Health and Muscle Building* | 60 counts</t>
  </si>
  <si>
    <t>P0FIKQIE</t>
  </si>
  <si>
    <t>THE NORTH FACE Men's Vest - TNF Black-NPF - L</t>
  </si>
  <si>
    <t>P04WLYJW</t>
  </si>
  <si>
    <t>128287, 128285, 129080</t>
  </si>
  <si>
    <t>Microfiber Turbie Twist 2 Pack (Antique White, Moonbeam)</t>
  </si>
  <si>
    <t>P0UBHJIK</t>
  </si>
  <si>
    <t>UNDA Natrium Phosphoricum 6X (Salt) - Homeopathic Remedy Supports Temporary Relief of Mild Indigestion Symptoms - 100 Tablets</t>
  </si>
  <si>
    <t>P0WDWBBN</t>
  </si>
  <si>
    <t>THE NORTH FACE Men's M Vectiv Fastpack Lite Wp Hiking Shoe - TNF BLACK/ANTHRACITE GR - 8 UK</t>
  </si>
  <si>
    <t>P0DJUOFK</t>
  </si>
  <si>
    <t>128280, 129089</t>
  </si>
  <si>
    <t>Douglas Laboratories Boswellia-Turmeric Complex | Botanical Extracts to Support Normal Recovery of Joints and Muscles after Exercise or Activity* | 60 Tablets</t>
  </si>
  <si>
    <t>P0YLC6BM</t>
  </si>
  <si>
    <t>Catwalk by TIGI Root Boost Styling Spray 8.5 oz-COMPONENT</t>
  </si>
  <si>
    <t>P0IZNKSM</t>
  </si>
  <si>
    <t>Klean ATHLETE Klean Probiotic | Shelf Stable Probiotic to Support Immune System and Overall Health of the Digestive System | NSF Certified for Sport | 60 Vegetarian Acid-Resistant Capsules</t>
  </si>
  <si>
    <t>P0KK2N2P</t>
  </si>
  <si>
    <t>Genestra Brands A-Mulsion | Vitamin A Liquid to Support Immune System, Skin, Vision, Bones, and Teeth* | 1 Fl Oz | Citrus Flavor</t>
  </si>
  <si>
    <t>P0YV03EM</t>
  </si>
  <si>
    <t>Pure Encapsulations Probiotic G.I. - Shelf Stable Probiotic for Intestinal Health &amp; Gastrointestinal Support - With Lactobacillus &amp; Bifidobacterium Probiotic - 30 Capsules</t>
  </si>
  <si>
    <t>P06MO2SV</t>
  </si>
  <si>
    <t>Genestra Brands Liquid Iron | Colloidal Mineral Supplement | Natural Raspberry Flavor | 8.1 fl. oz.</t>
  </si>
  <si>
    <t>P0Y01VDM</t>
  </si>
  <si>
    <t>Bed Head by TIGI Hard Head Hairspray for Extra Strong Hold 11.7 oz-COMPONENT</t>
  </si>
  <si>
    <t>P0R3SNJI</t>
  </si>
  <si>
    <t>Klean ATHLETE Klean Ashwagandha - For Occasional Stress - Supports Adaptations to Training* - Adaptogen Blend - Vegan &amp; Non GMO - 60 Capsules</t>
  </si>
  <si>
    <t>P0TSKVVJ</t>
  </si>
  <si>
    <t>Klean ATHLETE Klean Magnesium | Supports Ability to Produce and Utilize Energy (ATP), Contract and Relax Muscles and Improves Recovery Time* | NSF Certified for Sport | 90 Vegetarian Capsules</t>
  </si>
  <si>
    <t>P0ZWXPDH</t>
  </si>
  <si>
    <t>Pure Encapsulations Digestive Enzymes Ultra | Supplement to Aid Proteins, and Carbohydrates for Digestion* | 180 counts</t>
  </si>
  <si>
    <t>P0WB98OP</t>
  </si>
  <si>
    <t>Douglas Laboratories N-Acetyl-L Cysteine (900 mg.) | Glutathione Precursor for Antioxidant Protection | 90 counts</t>
  </si>
  <si>
    <t>P0DDWC24</t>
  </si>
  <si>
    <t>Douglas Laboratories Methyl Folate L-5-MTHF - 1,000 mcg Metafolin - Vitamin B Folate - Supports Homocysteine Metabolism &amp; Fetal Development* - Non-GMO - 60 Tablets</t>
  </si>
  <si>
    <t>P0MWLABA</t>
  </si>
  <si>
    <t>SET OF 2 MICROFIBER TURBIE TWIST HAIR TOWELS - HOLIDAY</t>
  </si>
  <si>
    <t>P026XTFD</t>
  </si>
  <si>
    <t>Douglas Laboratories DHEA 25 mg Dissolvable Tablets | Supports Immune Health, Brain, Bones, Metabolism and Lean Body Mass* | 60 Tablets</t>
  </si>
  <si>
    <t>P0KJNGIK</t>
  </si>
  <si>
    <t>Douglas Laboratories Multi-Probiotic 40 Billion | Provides Probiotics and Prebiotics to Support Gut Microflora and Immunity* | 60 Vegetarian Acid-Resistant counts</t>
  </si>
  <si>
    <t>P0EVFHJB</t>
  </si>
  <si>
    <t>Wiss 3" Offset Handle Hand Seamer - WS4N</t>
  </si>
  <si>
    <t>P0ZXBXIJ</t>
  </si>
  <si>
    <t>Douglas Laboratories DHEA 5 mg Dissolvable Tablets - Supports Hormone Balance, Immunity, Brain, Bone Health &amp; Metabolism* - Non-GMO - 100 Tablets</t>
  </si>
  <si>
    <t>P0PWSMKD</t>
  </si>
  <si>
    <t>Dr. Mercola Gallbladder Enzymes, 30 Servings (30 Capsules), Dietary Supplement, Supports Digestive Health, Non GMOÂ</t>
  </si>
  <si>
    <t>P0MEDZLK</t>
  </si>
  <si>
    <t>128259, 129002</t>
  </si>
  <si>
    <t>116626, 117214</t>
  </si>
  <si>
    <t>Antica Farmacista Home Ambiance Diffuser Warm White, 3.4 Fl Oz</t>
  </si>
  <si>
    <t>P0M1UIB9</t>
  </si>
  <si>
    <t>Dr. Mercola Silica Collagen Builder Dietary Supplement, 60 Servings (60 Capsules), Non GMO, Gluten Free, Soy FreeÂ</t>
  </si>
  <si>
    <t>P0P8DR62</t>
  </si>
  <si>
    <t>Uqora Flush Urinary Tract Health Drink Mix, Pink Lemonade Flavor, 10 Packets</t>
  </si>
  <si>
    <t>P0UBFNUM</t>
  </si>
  <si>
    <t>128258, 128250, 128543</t>
  </si>
  <si>
    <t>116933, 116935, 117446</t>
  </si>
  <si>
    <t>SmartMouth Original 2-Bottle Activated Mouthwash System with Pumps -32oz</t>
  </si>
  <si>
    <t>P04HKCZ6</t>
  </si>
  <si>
    <t>Bed Head by TIGI Masterpiece Shiny Hairspray with Strong Hold 10.3 oz-COMPONENT</t>
  </si>
  <si>
    <t>P0DZUGXG</t>
  </si>
  <si>
    <t>Afrin Original Nasal Spray, 1 Fl Oz per Pack-COMPONENT</t>
  </si>
  <si>
    <t>P0VJD7LW</t>
  </si>
  <si>
    <t>SAKURA Pigma Micron Black Ink Multi-tip Set, 72 Pen Count</t>
  </si>
  <si>
    <t>P03WSFPV</t>
  </si>
  <si>
    <t>Uqora In Control Bladder Support</t>
  </si>
  <si>
    <t>P0F7WY32</t>
  </si>
  <si>
    <t>128246, 128243</t>
  </si>
  <si>
    <t>116933, 116935</t>
  </si>
  <si>
    <t>Uqora Flush - Unflavored</t>
  </si>
  <si>
    <t>P0TVM3DE</t>
  </si>
  <si>
    <t>Skull Shaver Baby Beast Trimmer: Ultimate Cordless Hair &amp; Beard Trimmer with Precision Blades | Complete Grooming Kit</t>
  </si>
  <si>
    <t>P0FHFSM7</t>
  </si>
  <si>
    <t>Sumo-Grip Sakura 50282 0.5-mm Pencil with Eraser, Clear Blue</t>
  </si>
  <si>
    <t>P0C4QCOL</t>
  </si>
  <si>
    <t>BHI Constipation Relief Natural Safe Targeted Homeopathic Active Ingredients Relieve Bloat Discomfort, Bowel Back-Up &amp; Irregularity for Women &amp; Men - 100 Tablets</t>
  </si>
  <si>
    <t>P01N3ZKZ</t>
  </si>
  <si>
    <t>BHI Calming Stress Relief Blend 10 Natural Active Ingredients Help Restore Balance, Support Calm Mood &amp; Sleep - Relax Mind &amp; Body with Passionflower Chamomile &amp; Valerian Root - 100 Tablets</t>
  </si>
  <si>
    <t>P0Y84EIW</t>
  </si>
  <si>
    <t>Douglas Laboratories DHEA 50 mg Capsules - Micronized - Supports Hormone Balance, Immunity, Brain, Bone Health &amp; Metabolism* - Non-GMO - 100 Vegetarian Capsules</t>
  </si>
  <si>
    <t>P0W3H0WM</t>
  </si>
  <si>
    <t>Corkcicle x Rifle Paper Co. Cruiser Insulated Tumbler with Handle and Straw, Garden Party Cream, 40 oz â€“ Reusable Water Bottle Keeps Beverages Cold 20hrs, Hot 9hrs â€“ Cupholder Friendly, Spill Proof</t>
  </si>
  <si>
    <t>P0XFRWOZ</t>
  </si>
  <si>
    <t>Thorne Multi-Vitamin Elite - Daily Nutritional Supplement - AM Formula Supports Cellular Energy Production and PM Formula Supports Restful Sleep - Gluten-Free, Dairy-Free - 180 Capsules - 30 Servings</t>
  </si>
  <si>
    <t>P0PYCKQO</t>
  </si>
  <si>
    <t>Sakura Gelly Roll Classic, Fine Pt, Black, 6 Count</t>
  </si>
  <si>
    <t>P0PPC6BT</t>
  </si>
  <si>
    <t>12oz Classic Insulated Water Bottle - Reflect with Bamboo Cap</t>
  </si>
  <si>
    <t>P0XTINBS</t>
  </si>
  <si>
    <t>Zum Mist Room and Body Spray - Frankincense and Myrrh, 4 Fl Oz, Multi</t>
  </si>
  <si>
    <t>P0JY0P9W</t>
  </si>
  <si>
    <t>128209, 129262</t>
  </si>
  <si>
    <t>Kreg KJDECKSYS20 Deck Jig</t>
  </si>
  <si>
    <t>P02YKZPR</t>
  </si>
  <si>
    <t>SmartMouth Premium Toothpaste with Zinc for Elite Oral Health Protection, 3.4 oz</t>
  </si>
  <si>
    <t>P0DPKKXQ</t>
  </si>
  <si>
    <t>Yogi Tea - Comforting Chamomile Tea (4 Pack) - Soothes Mild Tension and Promotes Sleep - Caffeine Free - 64 Organic Herbal Tea Bags</t>
  </si>
  <si>
    <t>P024BBFK</t>
  </si>
  <si>
    <t>Sakura Pigma 50035 Micron Blister Card Ink Pen Set, Black, 01 6CT</t>
  </si>
  <si>
    <t>P0HTNECA</t>
  </si>
  <si>
    <t>Zum Mist Room and Body Spray - Lemongrass - 4 fl oz</t>
  </si>
  <si>
    <t>P0BF6YSA</t>
  </si>
  <si>
    <t>128201, 129530</t>
  </si>
  <si>
    <t>114480, 115222</t>
  </si>
  <si>
    <t>Quicksilver Scientific Dr. Shade's BitterX - Highly Concentrated Bitters for Digestion - Fast Acting Digestive Support &amp; Liver Supplement with Dandelion Root, Gentian Root, Solidago &amp; Myrrh (50ml)</t>
  </si>
  <si>
    <t>P0WTDTEC</t>
  </si>
  <si>
    <t>128196, 129333</t>
  </si>
  <si>
    <t>116287, 116876</t>
  </si>
  <si>
    <t>Quicksilver Scientific Immune Charge+ - Elderberry Immune Support with 10,000 IU Vitamin D3, 25,000 Vitamin A, Vitamin C, E, K1 &amp; K2 for Immune Health &amp; Lung Support (100ml)</t>
  </si>
  <si>
    <t>P0Q5EDGV</t>
  </si>
  <si>
    <t>Metagenics PhytoMulti with Iron - Daily Multivitamin Supplement with Phytonutrients, Vitamins and Minerals for Multidimensional Health Support - 60 Tablets, 30 Day Supply</t>
  </si>
  <si>
    <t>P08CNVIG</t>
  </si>
  <si>
    <t>128191, 128677</t>
  </si>
  <si>
    <t>116274, 116995</t>
  </si>
  <si>
    <t>NatureBell DHEA 100mg, 240 Capsules | Max Strength, Micronized Grade for Better Absorption â€“ Supports Energy Level, Metabolism, and Healthy Aging for Men and Women â€“ Non-GMO, Made in U.S.A</t>
  </si>
  <si>
    <t>P0HRRI8Z</t>
  </si>
  <si>
    <t>Superior Source Extra Strength Melatonin 25 mg, Under The Tongue Quick Dissolve MicroLingual Tablets, 60 Ct. Natural Sleep Support, Fast Acting Melatonin, for Adults, Non-GMO</t>
  </si>
  <si>
    <t>P0MWSD9U</t>
  </si>
  <si>
    <t>Host Defense, Lion's Mane Powder, Supports Mental Clarity, Focus and Memory, Mushroom Supplement, 7 Ounce</t>
  </si>
  <si>
    <t>P0BG6VFC</t>
  </si>
  <si>
    <t>Feetures Everyday Max Cushion Crew Sock for Men - Moisture-Wicking Socks - Primary Stripe Denim , Large (1 Pair)</t>
  </si>
  <si>
    <t>P0KIGNJD</t>
  </si>
  <si>
    <t>SPANX, Bra-llelujah! Lightly Lined Full Coverage Bra, Naked 2.0, 38B</t>
  </si>
  <si>
    <t>P0ITAUMP</t>
  </si>
  <si>
    <t>Feetures Everyday Max Cushion Crew Sock for Women - Moisture-Wicking Socks - Charcoal Waves - Plush Gray , Medium (1 Pair)</t>
  </si>
  <si>
    <t>P01RC82S</t>
  </si>
  <si>
    <t>Pure Encapsulations EPA/DHA Essentials | Fish Oil Concentrate Supplement to Support Cardiovascular Health* | 180 Softgel counts</t>
  </si>
  <si>
    <t>P0DWNNDP</t>
  </si>
  <si>
    <t>128150, 128910</t>
  </si>
  <si>
    <t>115859, 117692</t>
  </si>
  <si>
    <t>Feetures Everyday Max Cushion Crew Sock for Men - Moisture-Wicking Socks - Uptown Sage , Medium (1 Pair)</t>
  </si>
  <si>
    <t>P0KESOMZ</t>
  </si>
  <si>
    <t>THORNE - Creatine (Strawberry Flavored)</t>
  </si>
  <si>
    <t>P0FKL58H</t>
  </si>
  <si>
    <t>128148, 129143</t>
  </si>
  <si>
    <t>115067, 117144</t>
  </si>
  <si>
    <t>Feetures Everyday Max Cushion Crew Sock for Men - Moisture-Wicking Socks - Anytime Black , XLarge (1 Pair)</t>
  </si>
  <si>
    <t>P0ND3JIY</t>
  </si>
  <si>
    <t>SmartMouth Premium Zinc Ion Toothpaste, Helps with Cavity, Enamel &amp; Plaque, Mild Mint, 6 oz, 1 Pack</t>
  </si>
  <si>
    <t>P0FMN4OJ</t>
  </si>
  <si>
    <t>128641, 128146</t>
  </si>
  <si>
    <t>117148, 117151</t>
  </si>
  <si>
    <t>Polycal, 14.1 oz / 400 g (1 can)</t>
  </si>
  <si>
    <t>P0WQHT5X</t>
  </si>
  <si>
    <t>MegaFood Magnesium 300 mg - Highly absorbable blend of Magnesium Glycinate, Magnesium Citrate &amp; Magnesium Malate to Help Support Heart, Nerve Health and Relaxation - 120 Capsules (60 Servings)</t>
  </si>
  <si>
    <t>P0IXNPW2</t>
  </si>
  <si>
    <t>Trace Minerals | Liquid Ionic Potassium Dietary Supplement | 99 mg Potassium Powered by Concentrace Electrolytes | Supports Hydration, Energy, &amp; Normal Brain Function | 2 fl oz (1 Pack), 33 Servings</t>
  </si>
  <si>
    <t>P056VNYL</t>
  </si>
  <si>
    <t>DaVinci Labs Sleep Tight - Kids Melatonin Supplement to Support Restful Sleep, Focus, Cognitive Health and Social and Verbal Skills* - With 3mg Melatonin - Citrus Flavor - 30ml, 75 Servings</t>
  </si>
  <si>
    <t>P01LJNIB</t>
  </si>
  <si>
    <t>DaVinci Labs Disc Discovery - Dietary Supplement to Support Spinal Health - With Vitamin C, Vitamin D3, Bovine Tracheal Cartilage, Apple Pectin, Horsetail Powder, and More - Gluten-Free - 180 Capsules</t>
  </si>
  <si>
    <t>P0DW2VF7</t>
  </si>
  <si>
    <t>Yogi Tea - Breathe Deep (4 Pack) - Supports Respiratory Health with Eucalyptus, Thyme, and Mullein Leaves - Caffeine Free - 64 Organic Herbal Tea Bags</t>
  </si>
  <si>
    <t>P0KCY74A</t>
  </si>
  <si>
    <t>Fill-Rite 900DKT Repair Kit for 900D Series Digital Meters</t>
  </si>
  <si>
    <t>P0KWX5GB</t>
  </si>
  <si>
    <t>Superior Source Melatonin 10 mg, Under The Tongue Quick Dissolve Micro Tablets, 100 Ct, with Chamomile, Natural Sleep Support, for Adults, Non-GMO</t>
  </si>
  <si>
    <t>P08KGNBD</t>
  </si>
  <si>
    <t>INNATE Response Formulas, Flora 20-14 Ultra Strength, 20 bilhÃµes de probiÃ³tico CFU, vegano, 120 cÃ¡psulas (120 porÃ§Ãµes)</t>
  </si>
  <si>
    <t>P0VCOKDO</t>
  </si>
  <si>
    <t>Pure Encapsulations Vitamin D3 25 mcg (1,000 IU) | Supplement to Support Bone, Joint, Breast, Heart, Colon and Immune Health* | 120 counts</t>
  </si>
  <si>
    <t>P0BPP7LM</t>
  </si>
  <si>
    <t>Swanson Beta Sitosterol - Plant Sterol Formula - (60 capsules, 160mg Each)</t>
  </si>
  <si>
    <t>P0QRVCLV</t>
  </si>
  <si>
    <t>Superior Source No Shot Vitamin B12 Methylcobalamin 1000 mcg, Quick Dissolve MicroLingual Tablets, 60 Count, Active Form of B12, Supports Energy Production, Nervous System Support, Non-GMO</t>
  </si>
  <si>
    <t>P0FHRGHS</t>
  </si>
  <si>
    <t>SlimFast High Protein Tetra RTD Strawberry 12 Pack</t>
  </si>
  <si>
    <t>P0OL3TYP</t>
  </si>
  <si>
    <t>See Kai Run Connor Gray/Black Toddler 9.5</t>
  </si>
  <si>
    <t>P0XLAMZJ</t>
  </si>
  <si>
    <t>UltraFlora Complete Women's</t>
  </si>
  <si>
    <t>P0L0BDMA</t>
  </si>
  <si>
    <t>See Kai Run Stevie II Golden Brown Little Kid 10.5</t>
  </si>
  <si>
    <t>P0ACI4BL</t>
  </si>
  <si>
    <t>Host Defense, Turkey Tail Capsules, Natural Immune System and Digestive Support, Mushroom Supplement, Unflavored, 60</t>
  </si>
  <si>
    <t>P0CZLA4L</t>
  </si>
  <si>
    <t>See Kai Run Connor Silver Leather Little Kid 11.5</t>
  </si>
  <si>
    <t>P0PCJ7VX</t>
  </si>
  <si>
    <t>Antica Farmacista Acrylic Home Ambiance Gift Set - Luxury Scented Candle (9 oz), Reed Diffuser (8.4 fl oz) &amp; Acrylic Tray - Home Decor Gift Box - Orange Blossom, Lilac &amp; Jasmine</t>
  </si>
  <si>
    <t>P0FZF0PL</t>
  </si>
  <si>
    <t>Standard Process Patient Purification Program Guide</t>
  </si>
  <si>
    <t>P0OGQ1QQ</t>
  </si>
  <si>
    <t>SPANX, Everyday Shaping Panties Boyshort, Vintage Rose, S</t>
  </si>
  <si>
    <t>P0SZWBEI</t>
  </si>
  <si>
    <t>Host Defense, Chaga Powder, Antioxidant Support, Mushroom Supplement, 3.5 oz, Plain</t>
  </si>
  <si>
    <t>P0MMQS6V</t>
  </si>
  <si>
    <t>SPANX, OnCore Mid-Thigh Short, Soft Nude, S</t>
  </si>
  <si>
    <t>P0SIU8HU</t>
  </si>
  <si>
    <t>See Kai Run - Kristin Sneaker for Little Kids, Purple Metallic, 12.5</t>
  </si>
  <si>
    <t>P0OYOXEO</t>
  </si>
  <si>
    <t>See Kai Run Lucia Toffee Brown Little Kid 13.5</t>
  </si>
  <si>
    <t>P0RQFN75</t>
  </si>
  <si>
    <t>See Kai Run - Kristin Sneaker for Little Kids, Blue Denim/Floral, 11.5</t>
  </si>
  <si>
    <t>P0AKCSWR</t>
  </si>
  <si>
    <t>See Kai Run Teddy Forest Green Toddler 5</t>
  </si>
  <si>
    <t>P0G7CKYK</t>
  </si>
  <si>
    <t>WAHL Professional Animal Super Pocket Pro Pet, Dog, &amp; Cat Trimmer &amp; Grooming Kit, Black Chrome (9961-2801)</t>
  </si>
  <si>
    <t>P0QENY4E</t>
  </si>
  <si>
    <t>SPANX, Ankle Jean-Ish Leggings, Petite, Inseam-24.5", White, M</t>
  </si>
  <si>
    <t>P0CPTDU6</t>
  </si>
  <si>
    <t>Metagenics MagActive Magnesium Muscle Powder - Strawberry Lemonade Flavor</t>
  </si>
  <si>
    <t>P09DVHBL</t>
  </si>
  <si>
    <t>Booty-Lifting Mid-thigh Short-Cafe Au Lait,M</t>
  </si>
  <si>
    <t>P0R3BTF0</t>
  </si>
  <si>
    <t>See Kai Run - Kristin Sneaker for Little Kids, Pink Metallic, 12.5</t>
  </si>
  <si>
    <t>P0VFZPRN</t>
  </si>
  <si>
    <t>SPANX, Ankle Jean-Ish Leggings, Regular, Inseam-27.75", White, L</t>
  </si>
  <si>
    <t>P0FOVHVQ</t>
  </si>
  <si>
    <t>SPANX, Faux Leather Leggings, Regular, Inseam-30", Medium</t>
  </si>
  <si>
    <t>P0KDWYMZ</t>
  </si>
  <si>
    <t>Host Defense, MycoBotanicals Brain Capsules, Promotes Concentration, Memory and Cognitive Function, Mushroom and Herb Supplement, Unflavored, 60 Count (Pack of 1)</t>
  </si>
  <si>
    <t>P0MOLMVZ</t>
  </si>
  <si>
    <t>hims hair regrowth treatment minoxidil 5% topical solution serum - 2 fl oz</t>
  </si>
  <si>
    <t>P08U5ELD</t>
  </si>
  <si>
    <t>128085, 129456</t>
  </si>
  <si>
    <t>117033, 117653</t>
  </si>
  <si>
    <t>SPANX, EcoCare Seamless Shaping Boyshort, Chestnut Brown, 1X</t>
  </si>
  <si>
    <t>P0ZBZZUR</t>
  </si>
  <si>
    <t>See Kai Run - Stevie Mini First Walker Shoe for Infants, Khaki, 5</t>
  </si>
  <si>
    <t>P09URNYY</t>
  </si>
  <si>
    <t>Thorne Research - Whey Protein Isolate (Vanilla Flavor) - Easy-to-Digest Whey Protein Isolate Powder - 28.5 oz</t>
  </si>
  <si>
    <t>P0PJ1DYY</t>
  </si>
  <si>
    <t>SPANX, Undie-tectable Brief, Cafe Au Lait, L</t>
  </si>
  <si>
    <t>P06JXN62</t>
  </si>
  <si>
    <t>See Kai Run Basics - Sophia Mary Jane Sneaker for Kids, Black/Dots, 10</t>
  </si>
  <si>
    <t>P0ZAXR5T</t>
  </si>
  <si>
    <t>See Kai Run Basics - Drew High Top Sneaker for Kids, Rose Gold, 11</t>
  </si>
  <si>
    <t>P0902QIH</t>
  </si>
  <si>
    <t>See Kai Run Teddy Heirloom Purple Toddler 9</t>
  </si>
  <si>
    <t>P0FE2DE2</t>
  </si>
  <si>
    <t>Swanson Spearmint Leaf (Mentha Spicata) - Full Spectrum Herbal Supplement Supporting Digestive Health &amp; Mild Stomach Issues - Natural Formula Supporting Health &amp; Wellness - (60 Capsules, 400mg Each)</t>
  </si>
  <si>
    <t>P0HBRUXR</t>
  </si>
  <si>
    <t>See Kai Run Basics - Alex Sneaker for Kids, Black Metallic, 12</t>
  </si>
  <si>
    <t>P0DWTXZZ</t>
  </si>
  <si>
    <t>Zyliss Classic Cheese Grater, 6.5", White</t>
  </si>
  <si>
    <t>P0NFUKGT</t>
  </si>
  <si>
    <t>SPANX, Oncore High-Waisted Mid-Thigh Short, Soft Nude, 1X</t>
  </si>
  <si>
    <t>P0BRATMA</t>
  </si>
  <si>
    <t>Gaia PRO - Intestinal Fungal Balance-60 ct</t>
  </si>
  <si>
    <t>P0CCYRME</t>
  </si>
  <si>
    <t>SPANX, Bra-llelujah! Lightly Lined Wireless Bra, Naked 2.0, 32D</t>
  </si>
  <si>
    <t>P0Z9CZPU</t>
  </si>
  <si>
    <t>SmartMouth Clinical DDS 2-Bottle Activated Mouthwash with Pumps, Gum Health Support, Mint, 32 fl oz</t>
  </si>
  <si>
    <t>P07IXUWS</t>
  </si>
  <si>
    <t>128039, 129560</t>
  </si>
  <si>
    <t>117149, 117738</t>
  </si>
  <si>
    <t>Swanson Sage Extract - Herbal Supplement Promoting Total-Body Health &amp; Protection - Natural Formula for Overall Wellness Support - (100 Capsules, 160mg Each)</t>
  </si>
  <si>
    <t>P0XTB7XS</t>
  </si>
  <si>
    <t>Dr. Mercola Cod Liver Oil, 1,300 mg Per Serving, 30 Servings (60 Capsules), Dietary Supplement, Supports Brain, Bone and Joint Health, Non-GMO, MSC Certified</t>
  </si>
  <si>
    <t>P0OYXJ4P</t>
  </si>
  <si>
    <t>Thorne Research - Vitamin D/K2 Liquid (Metered Dispenser) - Dietary Supplement with Vitamins D3 and K2-1 Fluid Ounce (30 ml)</t>
  </si>
  <si>
    <t>P0ZAIMJN</t>
  </si>
  <si>
    <t>G-Form Youth Elite Speed Batter's Baseball Elbow Guard - Elbow Pad with Adjustable Straps - Gray, Youth</t>
  </si>
  <si>
    <t>P0D6VXPG</t>
  </si>
  <si>
    <t>SmartMouth Original Activated Mouthwash Single Packs, Travel Mouthwash, Fresh Mint, 1 Box, 10 Packs</t>
  </si>
  <si>
    <t>P06GDYIK</t>
  </si>
  <si>
    <t>128982, 128034, 129524</t>
  </si>
  <si>
    <t>116546, 117148, 117735</t>
  </si>
  <si>
    <t>SYLVANIA 3157NA/4157NA Natural Amber Long Life Miniature Bulb, (Contains 2 Bulbs)</t>
  </si>
  <si>
    <t>P0PFFDPA</t>
  </si>
  <si>
    <t>Genestra Brands Al-gen | Black Currant, Rosemary, and Juniper Herbal Supplement | 0.5 fl. oz.</t>
  </si>
  <si>
    <t>P07FCQZI</t>
  </si>
  <si>
    <t>ResMed AirFit P10 Pillow 62933 Large</t>
  </si>
  <si>
    <t>P05LQRMY</t>
  </si>
  <si>
    <t>Dr. Mercola Niacin Vitamin B3, 90 Servings (270 Tablets), Dietary Supplement, Mini Tabs, Essential B Vitamin, Non-GMO</t>
  </si>
  <si>
    <t>P0YDGO2C</t>
  </si>
  <si>
    <t>THE NORTH FACE Men's M Vectiv Fastpack Lite Wp Hiking Shoe - TNF BLACK/ANTHRACITE GR - 10 UK</t>
  </si>
  <si>
    <t>P0W15Y6P</t>
  </si>
  <si>
    <t>128024, 129096</t>
  </si>
  <si>
    <t>THE NORTH FACE Men's M Vectiv Fastpack Lite Wp Hiking Shoe - TNF BLACK/ANTHRACITE GR - 9.5 UK</t>
  </si>
  <si>
    <t>P0BR49Y7</t>
  </si>
  <si>
    <t>128276, 128023, 129087</t>
  </si>
  <si>
    <t>SmartMouth Activated Dry Mouth Mouthwash - Slim Bottle - COMPONENT</t>
  </si>
  <si>
    <t>P01W7FEH</t>
  </si>
  <si>
    <t>128019, 128022</t>
  </si>
  <si>
    <t>Feetures Everyday Max Cushion Crew Sock for Women - Moisture-Wicking Socks - Charcoal Waves - Plush Taupe , Large (1 Pair)</t>
  </si>
  <si>
    <t>P04FWODO</t>
  </si>
  <si>
    <t>Reserveage, Collagen Candy to Support Healthy Skin and Nails and Promote Collagen and Elastin Production, Paleo and Keto, Sour Apple, 2.3 Ounces (20 Servings)</t>
  </si>
  <si>
    <t>P0NXGBUC</t>
  </si>
  <si>
    <t>Reserveage Beauty, Firming Neck Cream with Pro-Collagen Booster, Tights, Smooths and Moisturizes with Measurable Results, 1.7 oz</t>
  </si>
  <si>
    <t>P0KY3UTE</t>
  </si>
  <si>
    <t>GOL DF WOMENS 50B PRE PRO 30 CAPS</t>
  </si>
  <si>
    <t>P0F6OJJ3</t>
  </si>
  <si>
    <t>Dr. Mercola Vitamins D3 &amp; K2, 30 Servings (30 Capsules), Dietary Supplement, Supports Immune Health, Non GMO, NSF CertifiedÂ</t>
  </si>
  <si>
    <t>P0YHA9OQ</t>
  </si>
  <si>
    <t>Corkcicle Classic Triple Insulated Coffee Mug with Lid, Gloss Powder Blue, 16 oz â€“ Stainless Steel Travel Tumbler Keeps Beverages Cold 9+hrs, Hot 3hrs â€“ Cupholder Friendly Travel Coffee Tumbler</t>
  </si>
  <si>
    <t>P0ZJDVZC</t>
  </si>
  <si>
    <t>Corkcicle Mug - 16oz Harry Potter Hogwarts Crest</t>
  </si>
  <si>
    <t>P06VIYCP</t>
  </si>
  <si>
    <t>Corkcicle Commuter Cup Insulated Stainless Steel Leak Proof Travel Coffee Mug Keeps Beverages Cold for 9 Hours and Hot for 3 Hours, Matte Black, 17 oz</t>
  </si>
  <si>
    <t>P0CGIWLX</t>
  </si>
  <si>
    <t>HIMS thick fix shampoo for helping hair appear thicker - 6.4 fl oz</t>
  </si>
  <si>
    <t>P0EYPG9E</t>
  </si>
  <si>
    <t>G-Form Elite 2 Batter's Baseball Elbow Guard - Elbow Pads - Forearm Guards - Navy, Adult S/M</t>
  </si>
  <si>
    <t>P0G3QTKQ</t>
  </si>
  <si>
    <t>Dr. Mercola Organic Zinc Liquid Drops, 15 mg per Serving, 3.88 fl oz (115 ml), About 28 Servings, Dietary Supplement, Supports Immune and Organ Health, Non GMO, USDA Organic, NSF CertifiedÂ</t>
  </si>
  <si>
    <t>P0GEENRV</t>
  </si>
  <si>
    <t>127989, 128442</t>
  </si>
  <si>
    <t>115993, 116623</t>
  </si>
  <si>
    <t>Corkcicle Air Wine Bottle Chiller, 0.94â€ x 0.94â€ x 12â€ â€“ Keep Chilled Whites Cold &amp; Bring Room Temp Reds to Cellar Temp in 15 Minutes with the Wine Chiller â€“ Convenient Pour-Through with Aerator</t>
  </si>
  <si>
    <t>P0YYMBHJ</t>
  </si>
  <si>
    <t>127988, 129578</t>
  </si>
  <si>
    <t>116902, 117532</t>
  </si>
  <si>
    <t>Wahl A-LIGN Netz-/Kabelloser Haartrimmer - fÃ¼r die engsten Bereiche von Gesicht, Bart und Haaransatz</t>
  </si>
  <si>
    <t>P0QGQARW</t>
  </si>
  <si>
    <t>Corkcicle Cold Cup Insulated Tumbler with Lid and Straw, Champagne Dreams, 24 oz â€“ Reusable Water Bottle Keeps Beverages Cold for 12hrs, Hot 5hrs â€“ Cupholder Friendly, Flexible Sipping</t>
  </si>
  <si>
    <t>P0MO6ILB</t>
  </si>
  <si>
    <t>SYLVANIA H6024 SilverStar High Performance Halogen Sealed Beam Headlight (7" Round) PAR56, (Contains 1 Bulb), White (H6024ST.BX)</t>
  </si>
  <si>
    <t>P0TVH3I9</t>
  </si>
  <si>
    <t>Cruiser - 40oz Tropical Hideaway</t>
  </si>
  <si>
    <t>P0ZFVMWV</t>
  </si>
  <si>
    <t>SYLVANIA H6054 SilverStar High Performance Halogen Sealed Beam Headlight 142x200, (Contains 1 Bulb), White, H6054ST.BX</t>
  </si>
  <si>
    <t>P00M4KJZ</t>
  </si>
  <si>
    <t>Corkcicle Stainless Steel Protein Shaker with Leakproof Lid, 30oz - Ceramic Slate</t>
  </si>
  <si>
    <t>P04TPHQH</t>
  </si>
  <si>
    <t>Adaptive Cutting System 62" Guide Track</t>
  </si>
  <si>
    <t>P00HXWFU</t>
  </si>
  <si>
    <t>Kreg PRS1025 Router Table Top</t>
  </si>
  <si>
    <t>P067VBPL</t>
  </si>
  <si>
    <t>Goodyear Belts 1060910 Serpentine Belt, 6-Rib, 91" Length For 1981-2015 for 1981-1982 American Motors &amp; 2003-2007 Chevrolet</t>
  </si>
  <si>
    <t>P0GI2KFL</t>
  </si>
  <si>
    <t>Goodyear Belts 1060795 Serpentine Belt, 6-Rib, 79.5" Length For 1997-2024 for 1997-2001 Cadillac &amp; 2008-2017 Chrysler</t>
  </si>
  <si>
    <t>P0RWIGJJ</t>
  </si>
  <si>
    <t>Dr. Mercola, Biothin Ketone Energy Caprylic Acid MCT Oil, 16 FL oz (1 PT.) 473 mL, 31 Servings, non GMO, Soy-Free, Gluten Free</t>
  </si>
  <si>
    <t>P03FN5WQ</t>
  </si>
  <si>
    <t>SPANX, Low Profile Minimizer Bra, Cafe Au Lait, 36DD</t>
  </si>
  <si>
    <t>P0BH6LDV</t>
  </si>
  <si>
    <t>SPANX, Low Profile Minimizer Bra, Cafe Au Lait, 38D</t>
  </si>
  <si>
    <t>P0UIFZZV</t>
  </si>
  <si>
    <t>SPANX, EcoCare Seamless Shaping Brief, Cafe Au Lait, S</t>
  </si>
  <si>
    <t>P0DODRTQ</t>
  </si>
  <si>
    <t>SPANX, Faux Leather Moto Leggings, Plus Size, Inseam-25.75 inches, Very Black, 3X</t>
  </si>
  <si>
    <t>P03TENYA</t>
  </si>
  <si>
    <t>Goodyear Belts 1060425 Serpentine Belt, 6-Rib, 42.5" Length For 1987-2024 for 2002-2007 Alfa Romeo &amp; 2011-2015 Audi &amp; 1988-2010 BMW</t>
  </si>
  <si>
    <t>P0A4WRY3</t>
  </si>
  <si>
    <t>Pure Encapsulations Joint Complex (Single Dose) | Once-Daily Supplement to Support Joint Mobility, Comfort, Tissue, and Cartilage Health* | 60 counts</t>
  </si>
  <si>
    <t>P0QCGNUH</t>
  </si>
  <si>
    <t>Dr. Mercola Pure Power Whey Gusset, Chocolate, 22 Servings (1 lb 15 oz), Non GMO, Gluten Free, Soy Free</t>
  </si>
  <si>
    <t>P0UPT12X</t>
  </si>
  <si>
    <t>127944, 129003</t>
  </si>
  <si>
    <t>115993, 117214</t>
  </si>
  <si>
    <t>Goodyear Belts 1060540 Serpentine Belt, 6-Rib, 54" Length For 1995-2012 for 2006-2009 Autocar LLC. &amp; 1995-2000 Chrysler</t>
  </si>
  <si>
    <t>P0IP9VUT</t>
  </si>
  <si>
    <t>Dr. Mercola Full Spectrum Enzymes for Women, 30 Servings (90 Capsules), Dietary Supplement, Supports Immune and Digestive Health, Non-GMO</t>
  </si>
  <si>
    <t>P0JNHJ7X</t>
  </si>
  <si>
    <t>Dr. Mercola Organic Fermented Food for Cats &amp; Dogs, 2.75 oz. per Container (78g), Non GMO, Gluten Free, Soy Free, USDA Organic</t>
  </si>
  <si>
    <t>P0SXR467</t>
  </si>
  <si>
    <t>SYLVANIA - 912 SilverStar Mini Bulb (Contains 2 Bulbs)</t>
  </si>
  <si>
    <t>P0M5EKTF</t>
  </si>
  <si>
    <t>SYLVANIA H11.BP2 H11 Basic Halogen Headlight Bulb, 2 Pack</t>
  </si>
  <si>
    <t>P0F7EO3I</t>
  </si>
  <si>
    <t>SYLVANIA - H4703 XtraVision Sealed Beam Headlight - Halogen Headlight Replacement Delivers More Downroad Visibility (Contains 1 Bulb)</t>
  </si>
  <si>
    <t>P0NAIIFX</t>
  </si>
  <si>
    <t>Goodyear Belts 1060445 Serpentine Belt, 6-Rib, 44.5" Length" For 1984-2024 for 2014-2024 Audi &amp; 1987-1995 Ford</t>
  </si>
  <si>
    <t>P0VLLO6E</t>
  </si>
  <si>
    <t>Crocs Unisex-Adult Classic Realtree Clog, Multi Max 7, 5 Men/7 Women</t>
  </si>
  <si>
    <t>P0YBUJ1Z</t>
  </si>
  <si>
    <t>Goodyear Belts 1060515 Serpentine Belt, 6-Rib, 51.5" Length</t>
  </si>
  <si>
    <t>P0AQGH8K</t>
  </si>
  <si>
    <t>Goodyear Belts 1040438 Serpentine Belt, 4-Rib, 43.8" Length For 1997-2021 for 1997-2003 Acura &amp; 2011-2017 Chevrolet</t>
  </si>
  <si>
    <t>P0SWHPYE</t>
  </si>
  <si>
    <t>Goodyear Belts 1040506 Serpentine Belt, 4-Rib, 50.6" Length For 1990-1996 for 1990-1996 INFINITI 4.5L V8 4494cc</t>
  </si>
  <si>
    <t>P0ONKV2P</t>
  </si>
  <si>
    <t>Paslode, Spare Orange Framing Fuel, 816008, For Paslode Cordless Framing Nailers</t>
  </si>
  <si>
    <t>P0ULDDJJ</t>
  </si>
  <si>
    <t>See Kai Run - Dean Adapt II Sneaker for Little Kids, Black, Little Kid 11</t>
  </si>
  <si>
    <t>P0OVNCY2</t>
  </si>
  <si>
    <t>Crocs Unisex-Adult Duet Max Ii Clog, Aloe, 5 Men/7 Women</t>
  </si>
  <si>
    <t>P0KDBRW1</t>
  </si>
  <si>
    <t>Crocs Women's Classic Platform Clog, Dreamscape, 10 Women</t>
  </si>
  <si>
    <t>P0H3WOLA</t>
  </si>
  <si>
    <t>Crocs Unisex-Adult Duet Max Ii Clog, Black, 4 Men/6 Women</t>
  </si>
  <si>
    <t>P0JUE2R6</t>
  </si>
  <si>
    <t>Crocs Unisex-Adult Furever Crush, Lined Faux Fur Boots for Women and Men, Black, 7 Men/9 Women</t>
  </si>
  <si>
    <t>P0VL8CCG</t>
  </si>
  <si>
    <t>Goodyear Belts 1060920 Serpentine Belt, 6-Rib, 92" Length For 1986-2019 for 2012-2019 Audi &amp; 1999-2004 Buick &amp; 1996-2005 Chevrolet</t>
  </si>
  <si>
    <t>P0JFQQSJ</t>
  </si>
  <si>
    <t>Crocs Unisex-Adult Furever Crush, Lined Faux Fur Boots for Women and Men, Black, 8 Men/10 Women</t>
  </si>
  <si>
    <t>P02CWBKV</t>
  </si>
  <si>
    <t>Crocs Unisex-Adult Furever Crush, Lined Faux Fur Boots for Women and Men, Black, 6 Men/8 Women</t>
  </si>
  <si>
    <t>P0XCHIOL</t>
  </si>
  <si>
    <t>Crocs Unisex-Adult Furever Crush, Lined Faux Fur Boots for Women and Men, Black, 9 Men/11 Women</t>
  </si>
  <si>
    <t>P0VQLOJX</t>
  </si>
  <si>
    <t>Crocs Unisex-Adult Mean Girls Classic Clog, Clogs for Women and Men, Multi, 9 Men/11 Women</t>
  </si>
  <si>
    <t>P0UUFKNE</t>
  </si>
  <si>
    <t>Crocs Unisex-Adult Furever Crush, Lined Faux Fur Boots for Women and Men, Black, 5 Men/7 Women</t>
  </si>
  <si>
    <t>P0H0RVAP</t>
  </si>
  <si>
    <t>Antica Farmacista Home Ambiance Diffuser - Long-Lasting Reed Scent Diffuser - Luxury Room Freshener Gift - Acqua, 8.45 fl oz</t>
  </si>
  <si>
    <t>P0VNCQ0A</t>
  </si>
  <si>
    <t>Superfeet GREEN Insoles, Professional-Grade High Arch Support, Orthotic Shoe Inserts for Maximum Support, Unisex, 11.5-13 Men / 12 Plus Women</t>
  </si>
  <si>
    <t>P0ITNZW1</t>
  </si>
  <si>
    <t>Dr. Mercola Vitamin K2, 90 Servings (90 Capsules), 180 mcg MK-7 Per Capsule, Dietary Supplement, Promotes Healthy Arterial Function, Non-GMO</t>
  </si>
  <si>
    <t>P0G2DTZM</t>
  </si>
  <si>
    <t>See Kai Run - Kristin Sneaker for Little Kids, Silver Metallic, 1.5Y</t>
  </si>
  <si>
    <t>P0GKXS4S</t>
  </si>
  <si>
    <t>See Kai Run Ame WP Blue Toddler 8</t>
  </si>
  <si>
    <t>P0PSNUE4</t>
  </si>
  <si>
    <t>GE Appliances WR60X23363 Refrigerator Condenser Fan Motor Assembly</t>
  </si>
  <si>
    <t>P0NWWQVD</t>
  </si>
  <si>
    <t>128301, 127867</t>
  </si>
  <si>
    <t>116083, 116726</t>
  </si>
  <si>
    <t>The Myers Way Paleo Protein Double Chocolate - 22.01 OZ - 20 Servings</t>
  </si>
  <si>
    <t>P0FLQKCZ</t>
  </si>
  <si>
    <t>Swanson Niacinamide Carbohydrate Metabolism Joint Health Support 500 Milligrams 250 Capsules</t>
  </si>
  <si>
    <t>P01D8H6P</t>
  </si>
  <si>
    <t>See Kai Run Canyon WP Navy Toddler 9</t>
  </si>
  <si>
    <t>P0GNIK9F</t>
  </si>
  <si>
    <t>See Kai Run Dean Adapt II Blue Little Kid 12</t>
  </si>
  <si>
    <t>P0OCZ5TJ</t>
  </si>
  <si>
    <t>Goodyear Belts 1060465 Serpentine Belt, 6-Rib, 46.5" Length For 1988-2024 for 2018-2021 Audi &amp; 1994-2024 BMW</t>
  </si>
  <si>
    <t>P0MM1LN0</t>
  </si>
  <si>
    <t>Bariatric Advantage Clearly Protein Fruit Punch 12-Pack</t>
  </si>
  <si>
    <t>P0CJTPQQ</t>
  </si>
  <si>
    <t>Goodyear Belts 1070670 Serpentine Belt, 7-Rib, 67" Length For 2005-2024 for 2005-2006 Acura &amp; 2007-2024 Nissan Type-S 2.5L L4 2488cc 152ci</t>
  </si>
  <si>
    <t>P01V4A7D</t>
  </si>
  <si>
    <t>See Kai Run Gilman WP/IN Rose Pink Toddler 5</t>
  </si>
  <si>
    <t>P0ZIVU82</t>
  </si>
  <si>
    <t>COLE &amp; MASON 505 Salt and Pepper Grinder Set - Clear Acrylic Mills Includes Precision Mechanisms and Premium Sea Salt and Peppercorns</t>
  </si>
  <si>
    <t>P0GNB70A</t>
  </si>
  <si>
    <t>See Kai Run Viento Pink/Berry Little Kid 11</t>
  </si>
  <si>
    <t>P0ZESFXU</t>
  </si>
  <si>
    <t>See Kai Run Viento Navy/Gray Toddler 9</t>
  </si>
  <si>
    <t>P0TMDUKS</t>
  </si>
  <si>
    <t>Host Defense Turkey Tail Capsules 30 ct</t>
  </si>
  <si>
    <t>P0XEIGST</t>
  </si>
  <si>
    <t>Host Defense, Lion's Mane Capsules, Promotes Mental Clarity, Focus and Memory, Daily Mushroom Supplement, Vegan, Organic, Gluten Free, 120 Count Capsules (60 Servings)</t>
  </si>
  <si>
    <t>P0K7VPP4</t>
  </si>
  <si>
    <t>See Kai Run Basics - Toni Sneaker for Kids, Silver, 9</t>
  </si>
  <si>
    <t>P0O2SZPU</t>
  </si>
  <si>
    <t>See Kai Run Basics - Drew High Top Sneaker for Kids, Rose Gold, 8</t>
  </si>
  <si>
    <t>P0IJOPRX</t>
  </si>
  <si>
    <t>Zyliss Classic Rotary Cheese Grater-NSF Restaurant Certified, White</t>
  </si>
  <si>
    <t>P0FO3DRN</t>
  </si>
  <si>
    <t>129328, 127818, 129327</t>
  </si>
  <si>
    <t>115968, 116343, 116873</t>
  </si>
  <si>
    <t>Host Defense, MyCommunity Capsules, Advanced Immune Support, Mushroom Supplement with Lionâ€™s Mane and Reishi, Unflavored, 120</t>
  </si>
  <si>
    <t>P0M2BC7Q</t>
  </si>
  <si>
    <t>KONG - Wubba - Dog Tug of War and Fetch Toy (Assorted Colors) - for X-Large Dogs</t>
  </si>
  <si>
    <t>P0CUAYX5</t>
  </si>
  <si>
    <t>127816, 128717</t>
  </si>
  <si>
    <t>115686, 116353</t>
  </si>
  <si>
    <t>Trace Minerals | Liquid Ionic Magnesium 400 mg | Helps Maintain Essential Body Functions | 4 fl oz (32 Servings)</t>
  </si>
  <si>
    <t>P0CJN1MJ</t>
  </si>
  <si>
    <t>127815, 128759</t>
  </si>
  <si>
    <t>Vitamin Packs - NSF Certified for Sport Power Pack with Daily Multivitamin, Fish Oil Omega-3, Magnesium Glycinate &amp; Vitamin D3 + K - Professional Workout Supplements (30 Packets)</t>
  </si>
  <si>
    <t>P0YQAYEM</t>
  </si>
  <si>
    <t>Metagenics Vitamin D3 5,000 IU with Vitamin K2 - Vitamin D Supplement for Healthy Bone Formation, Cardiovascular Health, and Immune Support - 60 Count</t>
  </si>
  <si>
    <t>P04DB0DP</t>
  </si>
  <si>
    <t>Host Defense, Stamets 7 Capsules, Daily Immune Support, Mushroom Supplement with Lionâ€™s Mane and Reishi, Unflavored, 120</t>
  </si>
  <si>
    <t>P0EORHKW</t>
  </si>
  <si>
    <t>Host Defense, MycoBotanicals Brain &amp; Body Powder - Support for a Sound Mind &amp; Body - Lion's Mane, Turmeric, Reishi &amp; Ginger (3.5 Ounces)</t>
  </si>
  <si>
    <t>P02BUSOQ</t>
  </si>
  <si>
    <t>Cole &amp; Mason Lincoln Duo Salt and Pepper Grinder Combo, Acrylic Combination Mill Includes Premium Salt and Peppercorns</t>
  </si>
  <si>
    <t>P0B875EG</t>
  </si>
  <si>
    <t>SW PRB ULTIMATE 16 STRAIN PROB 30VEGCAP</t>
  </si>
  <si>
    <t>P07YYOYN</t>
  </si>
  <si>
    <t>Trace Minerals | Power Pak Electrolyte Powder Packets | 1200 mg Vitamin C, Zinc, Magnesium | Boost Immunity, Hydration and Natural Energy | Pomegranate Blueberry | 30 Packets</t>
  </si>
  <si>
    <t>P00SIDC7</t>
  </si>
  <si>
    <t>P0O4ET7J</t>
  </si>
  <si>
    <t>Swanson Inositol 650 Milligrams 100 Capsules</t>
  </si>
  <si>
    <t>P0YBIZNE</t>
  </si>
  <si>
    <t>Panasonic Cordless Iron, Portable 360-Degree Freestyle Dry/Steam Iron with Precision Tips and Stainless Steel Soleplate, Anti-Calc and Anti-Drip, Power Base and Carrying/Storage - NI-QL1000G (Teal)</t>
  </si>
  <si>
    <t>P0QEYLKF</t>
  </si>
  <si>
    <t>Balance of Nature Fiber &amp; Spice Supplement - Digestive Health, Supports Regularity, Vegan, Sugar-Free, No Additives or Synthetics, 100% Natural - 14oz Powder</t>
  </si>
  <si>
    <t>P0YJZBJC</t>
  </si>
  <si>
    <t>Metagenics Methyl Care Supplement, 120 Count (120)</t>
  </si>
  <si>
    <t>P0Z9HVHE</t>
  </si>
  <si>
    <t>Weigh Safe True Tow Middleweight Anti Sway Weight Distribution Hitch 4" Drop 2.5" Shank 12,500 lb Tow Rating</t>
  </si>
  <si>
    <t>P01PGSIH</t>
  </si>
  <si>
    <t>Weigh Safe True Tow Middleweight Anti Sway Weight Distribution Hitch 8" Drop 2" Shank 12,500 lb Tow Rating</t>
  </si>
  <si>
    <t>P0FSJSP1</t>
  </si>
  <si>
    <t>Weigh Safe True Tow Middleweight Anti Sway Weight Distribution Hitch 8" Drop 2.5" Shank 12,500 lb Tow Rating</t>
  </si>
  <si>
    <t>P0Q5LHEX</t>
  </si>
  <si>
    <t>Weigh Safe True Tow Middleweight Anti Sway Weight Distribution Hitch 6" Drop 2" Shank 8,500 lb Tow Rating</t>
  </si>
  <si>
    <t>P0OQUAOJ</t>
  </si>
  <si>
    <t>COLE &amp; MASON Derwent Salt Grinder - Gunmetal Mill Includes Gourmet Precision Mechanism and Premium Sea Salt</t>
  </si>
  <si>
    <t>P0YYLERX</t>
  </si>
  <si>
    <t>ZYLISS 3 Piece Paring Knife Set with Sheath Covers</t>
  </si>
  <si>
    <t>P030W96S</t>
  </si>
  <si>
    <t>127790, 129285</t>
  </si>
  <si>
    <t>116343, 116873</t>
  </si>
  <si>
    <t>Cole &amp; Mason Strethall Ceramic Salt Pig</t>
  </si>
  <si>
    <t>P0RRIBJW</t>
  </si>
  <si>
    <t>KONG - Extreme Dog Toy - Toughest Natural Rubber, Black - Fun to Chew, Chase and Fetch - for X-Large Dogs</t>
  </si>
  <si>
    <t>P0XZM4Y2</t>
  </si>
  <si>
    <t>Pure Encapsulations Magnesium (Glycinate) | Supplement to Support Stress Relief, Sleep, Heart Health, Nerves, Muscles, and Metabolism* | 180 counts</t>
  </si>
  <si>
    <t>P0WODEG2</t>
  </si>
  <si>
    <t>Youtheory Turmeric Curcumin Supplement with Black Pepper BioPerine, Powerful Antioxidant Properties for Joint &amp; Healthy Inflammation Support, 120 Tablets</t>
  </si>
  <si>
    <t>P0XDOKIE</t>
  </si>
  <si>
    <t>Amy Myers MD Leaky Gut Revive Powder for Gut Repair - L Glutamine, Slippery Elm - Supports Constipation, IBS, Diarrhea, Bloating, Heartburn, SIBO - Licorice &amp; Marshmallow Root - Strawberry Lemonade</t>
  </si>
  <si>
    <t>P0VSMS1S</t>
  </si>
  <si>
    <t>Trace Minerals ConcenTrace Drops | Full Spectrum Minerals | Ionic Liquid Magnesium, Chloride, Potassium | Low Sodium | Energy, Electrolytes, Hydration | 3 Month Supply, 8 fl oz (Pack of 1)</t>
  </si>
  <si>
    <t>P0JKTCVJ</t>
  </si>
  <si>
    <t>superfeet womens Orange Premium Shoe Care Kit, Orange, F 11.5 - 13 US Mens</t>
  </si>
  <si>
    <t>P0WZRNWH</t>
  </si>
  <si>
    <t>Superfeet BLUE Professional-Grade Orthotic Shoe Inserts Pain Relief Insoles For Medium Thickness and Arch Insole, Unisex, 9.5-11 Men / 10.5-12 Women</t>
  </si>
  <si>
    <t>P0HVPYUS</t>
  </si>
  <si>
    <t>Superfeet BLUE Professional-Grade Orthotic Shoe Inserts Pain Relief Insoles For Medium Thickness and Arch Insole, Unisex, 11.5-13 Men / 12+ Women</t>
  </si>
  <si>
    <t>P0OHPYVB</t>
  </si>
  <si>
    <t>Pure Encapsulations NAC 900 mg | N-Acetyl Cysteine Amino Acid Supplement for Lung and Immune Support, Liver, and Antioxidants* | 120 counts</t>
  </si>
  <si>
    <t>P0ERAYME</t>
  </si>
  <si>
    <t>127774, 129261</t>
  </si>
  <si>
    <t>116159, 117692</t>
  </si>
  <si>
    <t>Pure Encapsulations Pro-Resolve Omega | Omega-3 Fatty Acids for Cardiovascular Health | 60 Softgel counts</t>
  </si>
  <si>
    <t>P0PKUMLF</t>
  </si>
  <si>
    <t>Dr. Mercola Organic Ashwagandha, 90 Servings (180 Capsules), Dietary Supplement, Supports Energy Production, Non-GMO, Certified USDA OrganicÂ</t>
  </si>
  <si>
    <t>P0IGZGAU</t>
  </si>
  <si>
    <t>RSV Resveratrol 500mg Sustained Release 30ct</t>
  </si>
  <si>
    <t>P0ZUHC7Y</t>
  </si>
  <si>
    <t>Dr. Mercola Liquid Liposomal Vitamin C, 15.20 Fl. Oz. (450 mL), 30 Servings, Dietary Supplement, Potent Antioxidant and Essential Nutrient, Non-GMOÂ</t>
  </si>
  <si>
    <t>P0PMSMEL</t>
  </si>
  <si>
    <t>G-Form Elite Speed Batter's Baseball Elbow Guard - Elbow Pad with Adjustable Straps - Black, Adult S/M</t>
  </si>
  <si>
    <t>P0TPUTBP</t>
  </si>
  <si>
    <t>Amazing Grass Kidz Superfood: Organic Greens, Fruits, Veggies, Beet Root Powder &amp; Probiotics for Healthy Kids, Berry Blast, 30 Servings</t>
  </si>
  <si>
    <t>P0KSACQ4</t>
  </si>
  <si>
    <t>See Kai Run Kristin Gray Herringbone Toddler 5</t>
  </si>
  <si>
    <t>P0FZ57VD</t>
  </si>
  <si>
    <t>Feetures Merino 10 Ultra Light Cushion No Show Tab Ankle Socks - Wool Socks for Women &amp; Men - Pampas Grass , Medium (1 Pair)</t>
  </si>
  <si>
    <t>P0SZFFN7</t>
  </si>
  <si>
    <t>Feetures Merino 10 Ultra Light Cushion No Show Tab Ankle Socks - Wool Socks for Women &amp; Men - Pampas Grass , Small (1 Pair)</t>
  </si>
  <si>
    <t>P0YLZYKG</t>
  </si>
  <si>
    <t>Antica Farmacista Home Ambiance, Vanilla, Bourbon and Mandarin, 16.9 Fl Oz</t>
  </si>
  <si>
    <t>P0L1HIOQ</t>
  </si>
  <si>
    <t>Goodyear Belts 1061093 Serpentine Belt, 6-Rib, 109.3" Length For 2006-2021 for 2006-2021 Chevrolet &amp; 2006-2009 Pontiac &amp; 2007-2010 Saturn 3.5L V6</t>
  </si>
  <si>
    <t>P0IOU8VE</t>
  </si>
  <si>
    <t>GE Appliances WR71X10582 Refrigerator Shelf Slide out Assembly</t>
  </si>
  <si>
    <t>P0RTPUXK</t>
  </si>
  <si>
    <t>Feetures Elite Ultra Light Cushion Ankle Socks - Sport Sock with Targeted Compression - Midnight Woods , Small (1 Pair)</t>
  </si>
  <si>
    <t>P0CTOPGS</t>
  </si>
  <si>
    <t>Victorinox Travel Essentials, Travel Organizer, Zippered Document Holder with RFID - Black</t>
  </si>
  <si>
    <t>P0TUMEEY</t>
  </si>
  <si>
    <t>Victorinox Travel Essentials, Security Belt Bag, Slim Bag with RFID - Black</t>
  </si>
  <si>
    <t>P0YIFNFI</t>
  </si>
  <si>
    <t>Swanson Tri-Fiber Complex - Digestive Health Supplement Made with Psyllium, Oat Bran, &amp;' Apple Pectin - (100 Capsules)</t>
  </si>
  <si>
    <t>P0JDYQAC</t>
  </si>
  <si>
    <t>Gaia Herbs Women's Libido 60 Count Liquid Phyto Capsules, 60 count</t>
  </si>
  <si>
    <t>P0EWCIPT</t>
  </si>
  <si>
    <t>127630, 127615</t>
  </si>
  <si>
    <t>116958, 116959</t>
  </si>
  <si>
    <t>Genestra Brands Magnesium Complex Liquid | Combination of Three Organic Magnesium Sources | 15.2 fl oz</t>
  </si>
  <si>
    <t>P0MYIMVI</t>
  </si>
  <si>
    <t>EltaMD UV Pure Face and Body Sunscreen, SPF 47 Mineral Sunscreen for Kids and Adults, Water Resistant Up to 80 Minutes, 4.0 oz Sun Screen Tube</t>
  </si>
  <si>
    <t>P0Y47TBF</t>
  </si>
  <si>
    <t>Amazing Grass Greens Blend Superfood: Super Greens Powder with Spirulina, Beet Root Powder, Chlorella, Digestive Enzymes, Prebiotics &amp; Probiotics, Chocolate, 100 Servings (Packaging May Vary)</t>
  </si>
  <si>
    <t>P00T1ZA6</t>
  </si>
  <si>
    <t>Genestra Brands Malic Acid | Muscle Function Support | 90 counts</t>
  </si>
  <si>
    <t>P0MZTUWP</t>
  </si>
  <si>
    <t>Gaia Herbs, Quick Defense, Fast-Acting Immune Support, echinacea, Ginger Root, Sambucus Black Elderberry, Vegan Liquid Phyto Capsules, 80Count</t>
  </si>
  <si>
    <t>P0N3P6SJ</t>
  </si>
  <si>
    <t>Feetures Everyday Max Cushion Crew Sock for Women - Moisture-Wicking Socks - Charcoal Waves - Snow Cream , Small (1 Pair)</t>
  </si>
  <si>
    <t>P0V4DNYY</t>
  </si>
  <si>
    <t>Feetures Everyday Max Cushion Crew Sock for Men - Moisture-Wicking Socks - Anytime Black , Large (1 Pair)</t>
  </si>
  <si>
    <t>P0444R2I</t>
  </si>
  <si>
    <t>Feetures Everyday Max Cushion Crew Sock for Women - Moisture-Wicking Socks - Charcoal Waves - Plush Heather , Small (1 Pair)</t>
  </si>
  <si>
    <t>P0ZMZDEB</t>
  </si>
  <si>
    <t>Feetures Everyday Max Cushion Crew Sock for Women - Moisture-Wicking Socks - Charcoal Waves - Plush Gray , Small (1 Pair)</t>
  </si>
  <si>
    <t>P0VDXOYT</t>
  </si>
  <si>
    <t>Feetures Everyday Max Cushion Crew Sock for Men - Moisture-Wicking Socks - Uptown Heather , XLarge (1 Pair)</t>
  </si>
  <si>
    <t>P0LUCVXW</t>
  </si>
  <si>
    <t>See Kai Run - Stevie Mini First Walker Shoe for Infants, Navy Denim, 6</t>
  </si>
  <si>
    <t>P0EOHHV8</t>
  </si>
  <si>
    <t>Victorinox VX Sport Evo 2-in-1 Backpack/Duffel - Black/Black</t>
  </si>
  <si>
    <t>P0EFNDJI</t>
  </si>
  <si>
    <t>Feetures High Performance Cushion No Show Tab Solid- Running Socks for Men &amp; Women, Athletic Ankle Socks, Moisture Wicking- Large, White</t>
  </si>
  <si>
    <t>P05K3APE</t>
  </si>
  <si>
    <t>Pure Encapsulations P5P 50 | Vitamin B6 Supplement to Support Metabolism* | 180 counts</t>
  </si>
  <si>
    <t>P0JCISCR</t>
  </si>
  <si>
    <t>G-Form Youth Pro-S Compact Soccer Shin Guards - Football Shin Guards - Black, Youth S/M</t>
  </si>
  <si>
    <t>P0UDIKES</t>
  </si>
  <si>
    <t>Feetures Merino 10 Ultra Light No Show Tab Sock (1 Pair) Large, White</t>
  </si>
  <si>
    <t>P0QLYIXV</t>
  </si>
  <si>
    <t>GE Appliances WR72X10334 Refrigerator Crisper Drawer Cover Frame</t>
  </si>
  <si>
    <t>P0O9RPQC</t>
  </si>
  <si>
    <t>127524, 128732</t>
  </si>
  <si>
    <t>Cross Selectip Gel Rollerball Pen Refill - Blue - Dual Pack</t>
  </si>
  <si>
    <t>P0NIM1RE</t>
  </si>
  <si>
    <t>AmScope SM05 0.5X Barlow Lens For SM Series Stereo Microscopes (48mm)</t>
  </si>
  <si>
    <t>P0TYEJA8</t>
  </si>
  <si>
    <t>CE Smith - Trailer PVC Boxed Post Guide-On - Sturdy Boat Trailer Accessories &amp; Replacement Parts - 40" - Black</t>
  </si>
  <si>
    <t>P0SMUZ1D</t>
  </si>
  <si>
    <t>Pure Encapsulations Biotin 8 mg | B Vitamin Supplement for Stress Relief, Hair, Skin, and Nail Strengthening, Metabolism, Carbohydrate Support, and Nervous System* | 60 counts</t>
  </si>
  <si>
    <t>P04AV1PH</t>
  </si>
  <si>
    <t>127500, 129030</t>
  </si>
  <si>
    <t>Feetures Everyday Max Cushion Crew Sock for Men - Moisture-Wicking Socks - Primary Stripe Denim , Medium (1 Pair)</t>
  </si>
  <si>
    <t>P0T94YNT</t>
  </si>
  <si>
    <t>Pure Encapsulations IP6 (Inositol Hexaphosphate) | Hypoallergenic Antioxidant Support for Breast, Colon and Liver Cell Health | 180 counts</t>
  </si>
  <si>
    <t>P0Z4IVMC</t>
  </si>
  <si>
    <t>Feetures Merino 10 Max Cushion No Show Tab Ankle Socks - Wool Socks for Women &amp; Men - Pampas Grass , Small (1 Pair)</t>
  </si>
  <si>
    <t>P0UZYMNE</t>
  </si>
  <si>
    <t>Feetures Merino 10 Max Cushion No Show Tab Ankle Socks - Wool Socks for Women &amp; Men - Pampas Grass , Large (1 Pair)</t>
  </si>
  <si>
    <t>P0IBDUEP</t>
  </si>
  <si>
    <t>Feetures Merino 10 Max Cushion No Show Tab Ankle Socks - Wool Socks for Women &amp; Men - Aster Bloom , Medium (1 Pair)</t>
  </si>
  <si>
    <t>P0H6OOY0</t>
  </si>
  <si>
    <t>Feetures Merino 10 Max Cushion No Show Tab Ankle Socks - Wool Socks for Women &amp; Men - Tahoe Blue , Small (1 Pair)</t>
  </si>
  <si>
    <t>P0WDDEYQ</t>
  </si>
  <si>
    <t>Feetures Merino 10 Max Cushion No Show Tab Ankle Socks - Wool Socks for Women &amp; Men - Tahoe Blue , Medium (1 Pair)</t>
  </si>
  <si>
    <t>P0APBZKI</t>
  </si>
  <si>
    <t>Feetures Merino 10 Max Cushion Mini Crew Sock - Wool Socks for Women &amp; Men - Luminous Gray , Large (1 Pair)</t>
  </si>
  <si>
    <t>P0G8RAHW</t>
  </si>
  <si>
    <t>Pure Encapsulations NR Longevity - with NIAGEN nicotinamide riboside - Decreases the Effects of Cellular Aging* - 60 Capsules</t>
  </si>
  <si>
    <t>P007OEV9</t>
  </si>
  <si>
    <t>127480, 128985</t>
  </si>
  <si>
    <t>116630, 117667</t>
  </si>
  <si>
    <t>Feetures Merino 10 Max Cushion Mini Crew Sock - Wool Socks for Women &amp; Men - Luminous Gray , Small (1 Pair)</t>
  </si>
  <si>
    <t>P07LAN82</t>
  </si>
  <si>
    <t>Feetures Merino 10 Max Cushion Mini Crew Sock - Wool Socks for Women &amp; Men - Luminous Black , XLarge (1 Pair)</t>
  </si>
  <si>
    <t>P0HOWU7C</t>
  </si>
  <si>
    <t>Feetures Merino 10 Max Cushion No Show Tab Ankle Socks - Wool Socks for Women &amp; Men - Aster Bloom , Large (1 Pair)</t>
  </si>
  <si>
    <t>P0YLNNN8</t>
  </si>
  <si>
    <t>Panasonic FV-0511VFC1 WhisperFit DC Retrofit Ventilation Fan with Condensation Sensor, 50, 80 or 110 CFM, Quiet Energy Star Certified Energy-Saving Ceiling Mount Fan, Residential Remodel, UL Listed for Tub or Shower Enclosure when GFCI Protected</t>
  </si>
  <si>
    <t>P0XDFIEG</t>
  </si>
  <si>
    <t>Kroil Penetrant with Graphite (Aerosol Spray-13oz Can-Single) | High Temperature Penetrating Lubricant for Small Gaps, Corroded Metal, Seized Parts (PH132)</t>
  </si>
  <si>
    <t>P0HFMJM5</t>
  </si>
  <si>
    <t>Kroil Penetrating Oil with Silicone (Aerosol Spray-10oz Can-Single) | Penetrant for Rusted Bolts, Metal | Lubricant for Hinges, Chains, Moving Parts (SK102)</t>
  </si>
  <si>
    <t>P0BVPLLV</t>
  </si>
  <si>
    <t>KROIL Original Penetrating Oil, King Size, 13 oz. aerosol (KanoLab Aerokroil)</t>
  </si>
  <si>
    <t>P04ULSZV</t>
  </si>
  <si>
    <t>Kroil Original Penetrating Oil (Aerosol Spray-10oz Can-Single) | Penetrant for Rusted Bolts, Metal, Hinges, Chains, Moving Parts | Rust, Corrosion Inhibitor (KS102)</t>
  </si>
  <si>
    <t>P05R52A8</t>
  </si>
  <si>
    <t>Fill-Rite BDH0707 3/4" 2.5-14.5 GPM (9.5-55 LPM) Bio-Diesel Automatic Nozzle with Hook (Black)</t>
  </si>
  <si>
    <t>P0E5NNHP</t>
  </si>
  <si>
    <t>Pure Encapsulations E.P.O. (Evening Primrose Oil) | Hypoallergenic Dietary Supplement Containing 9% GLA | 250 Softgel counts</t>
  </si>
  <si>
    <t>P0AWQVP8</t>
  </si>
  <si>
    <t>G-Form Pro-X3 Mountain Bike Knee Guards - Knee Pads for Men &amp; Women - Black/White, Youth S/M</t>
  </si>
  <si>
    <t>P0L8PWIL</t>
  </si>
  <si>
    <t>Douglas Laboratories Ultra I-3-C | Indole-3-Carbinol is a Proprietary Blend of Cruciferous Vegetables | 60 counts</t>
  </si>
  <si>
    <t>P0FK4N5X</t>
  </si>
  <si>
    <t>Fill-Rite KIT812FL Flange Kit for RD8/RD12 Series Pumps</t>
  </si>
  <si>
    <t>P0ZLTVLB</t>
  </si>
  <si>
    <t>Douglas Laboratories Taurine | Supports Brain, Skeletal Muscle, Heart, and Retina | 100 counts</t>
  </si>
  <si>
    <t>P0KRAQQV</t>
  </si>
  <si>
    <t>Pure Encapsulations Heartburn Essentials - Dietary Supplement Helps Decrease Occurrences of Occasional Heartburn &amp; Indigestion - With Slippery Elm Bark - 180 Capsules</t>
  </si>
  <si>
    <t>P03V6HV3</t>
  </si>
  <si>
    <t>Feetures Elite Ultra Light No Show Tab Solid - Running Socks for Men &amp; Women, Athletic Compression Socks, Moisture Wicking - New Black - Medium</t>
  </si>
  <si>
    <t>P0XZURVL</t>
  </si>
  <si>
    <t>Minky Couture Hugs Blanket - Soft, Warm, Cozy Comfortable, (Adult, Milk Chocolate)</t>
  </si>
  <si>
    <t>P05IVGDS</t>
  </si>
  <si>
    <t>WhisperControl FV-WCSW31-W Three-Function On/Off Switch, White Compatible with Panasonic Fans</t>
  </si>
  <si>
    <t>P0YOGBE3</t>
  </si>
  <si>
    <t>Feetures Merino 10 Max Cushion Mini Crew Sock - Wool Socks for Women &amp; Men - Luminous Gray , Medium (1 Pair)</t>
  </si>
  <si>
    <t>P08Y62LR</t>
  </si>
  <si>
    <t>Feetures Everyday Max Cushion Crew Sock for Men - Moisture-Wicking Socks - Uptown Sage , Large (1 Pair)</t>
  </si>
  <si>
    <t>P0KZE9RI</t>
  </si>
  <si>
    <t>Feetures Everyday Max Cushion Crew Sock for Men - Moisture-Wicking Socks - Evergreen , XLarge (1 Pair)</t>
  </si>
  <si>
    <t>P0MESLTL</t>
  </si>
  <si>
    <t>Feetures Everyday Max Cushion Crew Sock for Men - Moisture-Wicking Socks - Evergreen , Medium (1 Pair)</t>
  </si>
  <si>
    <t>P0YF2QN9</t>
  </si>
  <si>
    <t>Feetures Everyday Max Cushion Crew Sock for Men - Moisture-Wicking Socks - Primary Stripe Denim , XLarge (1 Pair)</t>
  </si>
  <si>
    <t>P06M4G3F</t>
  </si>
  <si>
    <t>Feetures Everyday Max Cushion Crew Sock for Women - Moisture-Wicking Socks - Charcoal Waves - Plush Heather , Large (1 Pair)</t>
  </si>
  <si>
    <t>P064O1RK</t>
  </si>
  <si>
    <t>Feetures Everyday Max Cushion Crew Sock for Men - Moisture-Wicking Socks - Anytime Blue , XLarge (1 Pair)</t>
  </si>
  <si>
    <t>P0WIJPZL</t>
  </si>
  <si>
    <t>Feetures Everyday Max Cushion Crew Sock for Men - Moisture-Wicking Socks - Anytime Blue , Medium (1 Pair)</t>
  </si>
  <si>
    <t>P0JXGUPM</t>
  </si>
  <si>
    <t>Pure Encapsulations L-Lysine | Amino Acid Supplement for Immune Support and Gum Health* | 270 counts</t>
  </si>
  <si>
    <t>P0CE6HIS</t>
  </si>
  <si>
    <t>Goodyear Belts 1060350 Serpentine Belt, 6-Rib, 35" Length, Black For 2020-2021 for 2020-2021 Audi 4.0L V8 3996cc 244ci</t>
  </si>
  <si>
    <t>P04OLHX0</t>
  </si>
  <si>
    <t>GE Appliances WR12X21070 Refrigerator Arc Handle</t>
  </si>
  <si>
    <t>P0I0HT7R</t>
  </si>
  <si>
    <t>SAKURA Solid Marker, Solidified Paint, Low Halogen Formula, White-COMPONENT</t>
  </si>
  <si>
    <t>P0JF6TRF</t>
  </si>
  <si>
    <t>Fill-Rite N100DAU13G 1â€ 3 to 40 GPM Automatic Ultra High Flow Fuel Transfer Nozzle, Green | For Gasoline, Diesel, Biodiesel up to B20, E15 &amp; KeroseneÂ</t>
  </si>
  <si>
    <t>P080JAFF</t>
  </si>
  <si>
    <t>Fill-Rite DF120CAT520B 120V 8 GPM Diesel Exhaust Fluid (DEF) Transfer Pump w/Tote Mount Package, Automatic Nozzle, RPV Dispense Coupler, &amp; Digital Meter</t>
  </si>
  <si>
    <t>P0IIZ4FI</t>
  </si>
  <si>
    <t>AmScope PS25P Prepared Microscope Slide Set for Basic Biological Science Education, 25 Slides, Includes Fitted Plastic Case, White</t>
  </si>
  <si>
    <t>P040DRRC</t>
  </si>
  <si>
    <t>OMAX - Microscope and Camera Optical Lens Cleaning Paper - 500 Sheets</t>
  </si>
  <si>
    <t>P0Q34ZYZ</t>
  </si>
  <si>
    <t>Pure Encapsulations Nutrient 950 | Multivitamin Mineral Supplement to Support Physiological Functions and a Healthy Lifestyle* | 180 counts</t>
  </si>
  <si>
    <t>P0SSYKXB</t>
  </si>
  <si>
    <t>Feetures Merino 10 Ultra Light Cushion No Show Tab Ankle Socks - Wool Socks for Women &amp; Men - Tahoe Blue , Large (1 Pair)</t>
  </si>
  <si>
    <t>P0BFISAK</t>
  </si>
  <si>
    <t>Feetures Everyday Max Cushion Crew Sock for Women - Moisture-Wicking Socks - Charcoal Waves - Snow Cream , Medium (1 Pair)</t>
  </si>
  <si>
    <t>P0DVPOPZ</t>
  </si>
  <si>
    <t>Feetures Everyday Max Cushion Crew Sock for Men - Moisture-Wicking Socks - Uptown Heather , Large (1 Pair)</t>
  </si>
  <si>
    <t>P08XEOWS</t>
  </si>
  <si>
    <t>DaVinci Labs Tri-Mag 300 - Chelated Magnesium Supplement with Glycinate, Taurinate &amp; Malate - Helps Support Adrenal Hormone Balance, Nutrient Absorption, Nerve Function &amp; Bone Health* - 120 Capsules</t>
  </si>
  <si>
    <t>P0ZW5FLH</t>
  </si>
  <si>
    <t>Feetures Everyday Max Cushion Crew Sock for Women - Moisture-Wicking Socks - Charcoal Waves - Plush Taupe , Medium (1 Pair)</t>
  </si>
  <si>
    <t>P0QU43Y0</t>
  </si>
  <si>
    <t>Feetures Everyday Max Cushion Crew Sock for Men - Moisture-Wicking Socks - Uptown Heather , Medium (1 Pair)</t>
  </si>
  <si>
    <t>P0YXMQQV</t>
  </si>
  <si>
    <t>Feetures Everyday Max Cushion Crew Sock for Men - Moisture-Wicking Socks - Anytime Black , Medium (1 Pair)</t>
  </si>
  <si>
    <t>P0GDLZ0N</t>
  </si>
  <si>
    <t>Feetures Merino 10 Ultra Light Cushion No Show Tab Ankle Socks - Wool Socks for Women &amp; Men - Tahoe Blue , Small (1 Pair)</t>
  </si>
  <si>
    <t>P0BIHTBC</t>
  </si>
  <si>
    <t>Feetures Merino 10 Ultra Light Cushion No Show Tab Ankle Socks - Wool Socks for Women &amp; Men - Tahoe Blue , Medium (1 Pair)</t>
  </si>
  <si>
    <t>P0KGGPPH</t>
  </si>
  <si>
    <t>Feetures Everyday Max Cushion Crew Sock for Women - Moisture-Wicking Socks - Charcoal Waves - Plush Gray , Large (1 Pair)</t>
  </si>
  <si>
    <t>P0USY4CQ</t>
  </si>
  <si>
    <t>Feetures Merino 10 Ultra Light Cushion No Show Tab Ankle Socks - Wool Socks for Women &amp; Men - Pampas Grass , Large (1 Pair)</t>
  </si>
  <si>
    <t>P0VCJYBB</t>
  </si>
  <si>
    <t>Feetures Everyday Max Cushion Crew Sock for Men - Moisture-Wicking Socks - Anytime Blue , Large (1 Pair)</t>
  </si>
  <si>
    <t>P0JMZLVA</t>
  </si>
  <si>
    <t>Feetures Everyday Max Cushion Crew Sock for Women - Moisture-Wicking Socks - Charcoal Waves - Snow Cream , Large (1 Pair)</t>
  </si>
  <si>
    <t>P0NBBDMZ</t>
  </si>
  <si>
    <t>Victorinox Travel Essentials, TSA Combination Lock, Three Dial Lock - Black</t>
  </si>
  <si>
    <t>P0DVFCPO</t>
  </si>
  <si>
    <t>Feetures Elite Ultra Light No Show Tab Solid - Running Socks for Men &amp; Women, Athletic Compression Socks, Moisture Wicking - New Gray - Small</t>
  </si>
  <si>
    <t>P0UHXMS5</t>
  </si>
  <si>
    <t>Swanson Vitamins A C E &amp; Selenium (ACES) - Promotes Cellular Health &amp; Immune Support - Supports Natural Defensive Nourishment - (60 Softgels)</t>
  </si>
  <si>
    <t>P00HVBND</t>
  </si>
  <si>
    <t>Victorinox Architecture Urban2 Crossbody - Melange Grey/Black</t>
  </si>
  <si>
    <t>P09TODSC</t>
  </si>
  <si>
    <t>Feetures Merino 10 Max Cushion Mini Crew Sock - Wool Socks for Women &amp; Men - Luminous Black , Medium (1 Pair)</t>
  </si>
  <si>
    <t>P00BY3UP</t>
  </si>
  <si>
    <t>Antica Farmacista Home Ambiance Diffuser, Aperol Spritz, 16.9 Fl Oz</t>
  </si>
  <si>
    <t>P0APYDXN</t>
  </si>
  <si>
    <t>Weigh Safe True Tow Middleweight Anti Sway Weight Distribution Hitch 4" Drop 2" Shank 8,500 lb Tow Rating</t>
  </si>
  <si>
    <t>P01RO2DW</t>
  </si>
  <si>
    <t>review</t>
  </si>
  <si>
    <t>Yogi Tea - DeTox Tea (4 Pack) - Healthy Cleansing Formula with Traditional Ayurvedic Herbs - Supports Digestion and Circulation - Caffeine Free - 64 Organic Herbal Tea Bags</t>
  </si>
  <si>
    <t>P0P1HPPK</t>
  </si>
  <si>
    <t>Feetures High Performance Ultra Light Quarter- Running Socks for Men &amp; Women, Moisture Wicking- Medium, White</t>
  </si>
  <si>
    <t>P05XZ1MY</t>
  </si>
  <si>
    <t>SAKURA Koi Watercolor Brush, 9 ml Tank w/ Small Brush-COMPONENT</t>
  </si>
  <si>
    <t>P0EVZDHW</t>
  </si>
  <si>
    <t>Standard Process - Canine Adrenal Support - 25 Grams</t>
  </si>
  <si>
    <t>P0VVQPSG</t>
  </si>
  <si>
    <t>Standard Process - Canine Musculoskeletal Support - 4.2 oz</t>
  </si>
  <si>
    <t>P0YXQWVC</t>
  </si>
  <si>
    <t>Standard Process - VF Omega-3 - 90 Softgels</t>
  </si>
  <si>
    <t>P0ZKL3P0</t>
  </si>
  <si>
    <t>Standard Process - Canine Enteric Support - 30 Grams</t>
  </si>
  <si>
    <t>P0CCHN98</t>
  </si>
  <si>
    <t>Antica Farmacista Home Ambiance Diffuser - Long-Lasting Reed Scent Diffuser - Luxury Room Freshener Gift - Lemon, Verbena &amp; Cedar, 16.9 fl oz</t>
  </si>
  <si>
    <t>P0VF9XBK</t>
  </si>
  <si>
    <t>Antica Farmacista 10oz Lotion Desert Sage, 10 Fl Oz</t>
  </si>
  <si>
    <t>P0YZE676</t>
  </si>
  <si>
    <t>Feetures Merino 10 Cushion Crew Sock Stripe (1 pair) X-Large, Charcoal</t>
  </si>
  <si>
    <t>P0ZLE60Y</t>
  </si>
  <si>
    <t>Victorinox Tinker Black</t>
  </si>
  <si>
    <t>P0QKXMGM</t>
  </si>
  <si>
    <t>Antica Farmacista Diffuser Desert Sage, 8.45 Fl Oz</t>
  </si>
  <si>
    <t>P0MPDUPS</t>
  </si>
  <si>
    <t>SPANX, OnCore Mid-Thigh Short, Soft Nude, M</t>
  </si>
  <si>
    <t>P0FGIVCM</t>
  </si>
  <si>
    <t>SPANX, EcoCare Seamless Shaping Brief, Very Black, XL</t>
  </si>
  <si>
    <t>P0S8DKU9</t>
  </si>
  <si>
    <t>Antica Farmacista Diffuser Desert Sage, 16.9 Fl Oz</t>
  </si>
  <si>
    <t>P0IXCUDM</t>
  </si>
  <si>
    <t>Antica Farmacista Home Ambiance Diffuser, 8.45 Fl Oz</t>
  </si>
  <si>
    <t>P0XPKIPW</t>
  </si>
  <si>
    <t>Australian Dream Arthritis Pain Relief Cream - for Muscle Aches or Back Pain - 4 Oz Jar</t>
  </si>
  <si>
    <t>P0USG2CT</t>
  </si>
  <si>
    <t>Designs for Health TriMag Supreme Powder Night - 300mg Magnesium Drink Supplement with Tart Cherry for Calm and Sleep - Lavender Lemon Flavor (30 Servings / 180g)</t>
  </si>
  <si>
    <t>P0QWQJ7I</t>
  </si>
  <si>
    <t>G-Form Pro-X3 Mountain Bike Knee Guards - Knee Pads for Men &amp; Women - Black/White, Adult Large</t>
  </si>
  <si>
    <t>P0KX48TJ</t>
  </si>
  <si>
    <t>Australian Dream Back Pain Cream - for Neck, Body, Muscle Aches, or Back Pain - 4 Oz Jar</t>
  </si>
  <si>
    <t>P0FXNKJC</t>
  </si>
  <si>
    <t>G-Form Pro-S Compact Soccer Shin Guards - Football Shin Guards - Black, Adult Medium</t>
  </si>
  <si>
    <t>P0TTXBW1</t>
  </si>
  <si>
    <t>Feetures Plantar Fasciitis Relief Sock - Light Cushion - Quarter - Black - Size Large</t>
  </si>
  <si>
    <t>P00COMXR</t>
  </si>
  <si>
    <t>Feetures Elite Invisible - Running Socks for Women and Men - Athletic Compression Socks - Moisture Wicking - X-Large, New Black</t>
  </si>
  <si>
    <t>P0KIEH6T</t>
  </si>
  <si>
    <t>PostDay One-Step Levonorgestrel Tablet - Emergency Contraceptive to Reduce Risk of Pregnancy - Backup Birth Control - Female Contraceptive - Does Not Affect Existing Pregnancy - 1.5 mg - 1 Tablet</t>
  </si>
  <si>
    <t>P0IL3FNY</t>
  </si>
  <si>
    <t>Feetures High Performance Max Cushion Ankle Sock - No Show Socks for Women &amp; Men with Heel Tab - Denim Daze, L (1 Pair)</t>
  </si>
  <si>
    <t>P0BWKBGM</t>
  </si>
  <si>
    <t>Pure Encapsulations Homocysteine Factors | Supplement to Support Normal Homocysteine Levels and Cardiovascular Health* | 60 counts</t>
  </si>
  <si>
    <t>P0RRMHDH</t>
  </si>
  <si>
    <t>Feetures Mens Everyday Cushion Crew Sock (Large, Navy)</t>
  </si>
  <si>
    <t>P0HLJIXO</t>
  </si>
  <si>
    <t>Feetures Elite Invisible - Running Socks for Women and Men - Athletic Compression Socks - Moisture Wicking - Small, New White</t>
  </si>
  <si>
    <t>P06GPRBK</t>
  </si>
  <si>
    <t>SPANX OnCore Mid-Thigh Short - Powerful Sculpting Body Shaper - Level 3 Compression - Comfortable Shapewear for Women - Cafe Au Lait - S</t>
  </si>
  <si>
    <t>P0RRUWXR</t>
  </si>
  <si>
    <t>Gaia Herbs, Holy Basil Leaf, Stress Support, Adaptogenic Ayurvedic Herb, Tulsi Extract, Vegan Liquid Capsules, 120 Count</t>
  </si>
  <si>
    <t>P05JMGSA</t>
  </si>
  <si>
    <t>Polar Premium Leak Seal Clear Paint - 500ml - Instant Waterproof Roof Sealant - Ideal for Leaks, Cracks &amp; Roof Repair - Concrete, Brick, Metal, Drainpipes &amp; Gutters - Easy to Apply</t>
  </si>
  <si>
    <t>P0K3FVNE</t>
  </si>
  <si>
    <t>Thorne Lysine - Essential Amino Acid for Skin Health, Energy Production, and Immune Function - 500 mg - 60 Capsules</t>
  </si>
  <si>
    <t>P07QFVEN</t>
  </si>
  <si>
    <t>BioCare - Magnesium Phospholipid Complex | For Nervous System Support, Mental Health &amp; Wellbeing - 90 Capsules</t>
  </si>
  <si>
    <t>P0VL2ZO5</t>
  </si>
  <si>
    <t>Trace Minerals | Liquid Vitamin D3 | 126 mcg (5000 IU) D3 with Full Spectrum of Ionic Trace Minerals | Fast Absorbing, High Potency | Natural Tropical Cherry Flavor | 32 Servings, 16 fl oz</t>
  </si>
  <si>
    <t>P0EXUSHN</t>
  </si>
  <si>
    <t>G-Form Youth Pro-X3 Elbow Guards - Dirt Bike &amp; Mountain Bike Elbow Pad - Bike Accessories - Black, Youth L/XL</t>
  </si>
  <si>
    <t>P0CFZZAY</t>
  </si>
  <si>
    <t>SPANX, Thong, Sedona, L</t>
  </si>
  <si>
    <t>P0ULZBDC</t>
  </si>
  <si>
    <t>HEYDUDE - Wally Canvas, Light Grey, Men Shoes, Slip-On, M11</t>
  </si>
  <si>
    <t>P0HMBI6C</t>
  </si>
  <si>
    <t>HEYDUDE - Austin Lift Classic, Women Sneaker shoes, Brown Leopard, 39</t>
  </si>
  <si>
    <t>P0BSXJAC</t>
  </si>
  <si>
    <t>Thorne Women's Daily Probiotic - 30 Capsules - 30 Servings</t>
  </si>
  <si>
    <t>P07X3RYZ</t>
  </si>
  <si>
    <t>SPANX, EcoCare Seamless Shaping Brief, Toasted Oatmeal, XS</t>
  </si>
  <si>
    <t>P0ORT8TA</t>
  </si>
  <si>
    <t>AIRCAT 6402 .6 HP Low Speed Composite Tire Buffer 2,600 RPM</t>
  </si>
  <si>
    <t>P0TGQL0G</t>
  </si>
  <si>
    <t>Vital Nutrients Pyridoxal-5 Phosphate | Activated Vitamin B6 | Methylated B6 for Metabolism, PMS, and Menstrual Support* | High-Potency P5P Supplement | Gluten, Dairy, Soy Free | 90 Capsules</t>
  </si>
  <si>
    <t>P0HSKICO</t>
  </si>
  <si>
    <t>Vital Nutrients - L-Theanine 200 mg - Supports Normal Stress Levels and Cognitive Function - 60 Capsules per Bottle</t>
  </si>
  <si>
    <t>P0I9OY0K</t>
  </si>
  <si>
    <t>126998, 128927</t>
  </si>
  <si>
    <t>116715, 116717</t>
  </si>
  <si>
    <t>Vital Nutrients BCQ | Vegan Boswellia, Bromelain, Curcumin &amp; Quercetin Supplement | Joint Support Supplement | Supports Sinus &amp; Digestive Health | Gluten, Dairy, Soy Free | 240 Capsules</t>
  </si>
  <si>
    <t>P05OOWEI</t>
  </si>
  <si>
    <t>Pure Encapsulations Macular Support Formula | Hypoallergenic Supplement with Enhanced Antioxidant Formula for Healthy Eyes* | 60 counts</t>
  </si>
  <si>
    <t>P0CK4IZW</t>
  </si>
  <si>
    <t>Polar Damp &amp; Stain Block Spray | Magnolia Spray Paint - 6 x 500ml | One Coat Anti Mould Spray | Damp Proof Paint for Internal Walls, Wood, Stone &amp; Brick | Stain Blocker Paint for Ceiling</t>
  </si>
  <si>
    <t>P0JFO8PK</t>
  </si>
  <si>
    <t>GE Appliances WR55X24347 Refrigerator Electronic Control Board</t>
  </si>
  <si>
    <t>P0VTCL8G</t>
  </si>
  <si>
    <t>Pure Encapsulations Relora | Hypoallergenic Supplement Promotes Healthy Cortisol and DHEA Production and Moderates Occasional Stress | 60 counts</t>
  </si>
  <si>
    <t>P0TL9EKD</t>
  </si>
  <si>
    <t>TUMI Harrison Gregory Sling - Lightweight Crossbody Bag for Traveling &amp; Business - Quality Sling Backpack - Dark Charcoal</t>
  </si>
  <si>
    <t>P0US0LYC</t>
  </si>
  <si>
    <t>126849, 129209</t>
  </si>
  <si>
    <t>116135, 117332</t>
  </si>
  <si>
    <t>FINEX Cast Iron Double Burner Griddle</t>
  </si>
  <si>
    <t>P09TUHLO</t>
  </si>
  <si>
    <t>FINEX 12" Cast Iron Skillet, Modern Heirloom, Handcrafted in The USA, Pre-Seasoned with Organic Flaxseed Oil</t>
  </si>
  <si>
    <t>P0OWGF11</t>
  </si>
  <si>
    <t>FINEX 8" Cast Iron Skillet with Lid, Modern Heirloom, Handcrafted in the USA, Pre-Seasoned with ORganic Flaxseed Oil</t>
  </si>
  <si>
    <t>P0S2VLOW</t>
  </si>
  <si>
    <t>FINEX 10" Cast Iron Skillet with Lid, Modern Heirloom, Handcrafted in the USA, Pre-seasoned with Organic Flaxseed Oil</t>
  </si>
  <si>
    <t>P0YKIWK1</t>
  </si>
  <si>
    <t>FINEX 5-Quart Cast Iron Dutch Oven, Modern Heirloom, Handcrafted in the USA, Pre-seasoned with Organic Flaxseed Oil</t>
  </si>
  <si>
    <t>P0SHPUIT</t>
  </si>
  <si>
    <t>FINEX 8" Flat Press</t>
  </si>
  <si>
    <t>P0DIKAIE</t>
  </si>
  <si>
    <t>Pack-It Isolate Shoe Sack Blue Dawn</t>
  </si>
  <si>
    <t>P05PJTG0</t>
  </si>
  <si>
    <t>TUMI - Alpha 3 Worldwide Trip Expandable 4 Wheeled Packing Case Suitcase - Rolling Luggage for Men and Women - Black</t>
  </si>
  <si>
    <t>P0XEPKFD</t>
  </si>
  <si>
    <t>Integrative Therapeutics Zinc-Carnosine - PepZin GI Brand Supplement with Zinc and L-carnosine - Gut Health and GI Tract Support - Gluten Free and Vegan - 60 Capsules</t>
  </si>
  <si>
    <t>P0XILRQZ</t>
  </si>
  <si>
    <t>126787, 129233</t>
  </si>
  <si>
    <t>116796, 118209</t>
  </si>
  <si>
    <t>ASSETS by SPANX, Bralette, Very Black, XL</t>
  </si>
  <si>
    <t>P0NYP7BU</t>
  </si>
  <si>
    <t>SpotLitÂ® Splashâ„¢ Waterproof Rechargeable Collar Light - Disc-O Tech</t>
  </si>
  <si>
    <t>P0UP09I1</t>
  </si>
  <si>
    <t>Yogi Tea - Egyptian Licorice Tea (4 Pack) - Warming and Naturally Spicy Sweet - Soothing and Caffeine Free - 64 Organic Herbal Tea Bags</t>
  </si>
  <si>
    <t>P0KBDSHQ</t>
  </si>
  <si>
    <t>SPANX, EcoCare Seamless Shaping Thong, Toasted Oatmeal, 2X</t>
  </si>
  <si>
    <t>P0YOI1YO</t>
  </si>
  <si>
    <t>Pura Smart Home Air Diffuser Fragrance - Smart Home Scent Refill - Banana Birch - COMPONENT</t>
  </si>
  <si>
    <t>P0YWWEFA</t>
  </si>
  <si>
    <t>Gear Tie Bendable S-Hook</t>
  </si>
  <si>
    <t>P0IT7S9K</t>
  </si>
  <si>
    <t>Gaia Herbs, Cordyceps Mushroom, Organic &amp; Sustainably Sourced, Energy Support, No Grain &amp; Rice Fillers, Gluten Free, Vegan Herbal Supplement, 40-Count</t>
  </si>
  <si>
    <t>P0WPNLDT</t>
  </si>
  <si>
    <t>SPANX, Thong Bodysuit, Cafe Au Lait, XL</t>
  </si>
  <si>
    <t>P0XO71GV</t>
  </si>
  <si>
    <t>Feetures Elite Max Cushion Quarter Sock- Athletic Running Socks for Men &amp; Women, Targeted Compression, Moisture Wicking - Black , Medium (1 Pair)</t>
  </si>
  <si>
    <t>P0ZCLWX7</t>
  </si>
  <si>
    <t>Victorinox Architecture Urban2 Weekender - Carry-All Tote - Melange Blue/Black</t>
  </si>
  <si>
    <t>P0RFPUTZ</t>
  </si>
  <si>
    <t>CE Smith - 11062A Trailer Wheel Bolts - Durable Hardware for Boating - 1/2"-20 x 1-5/8" - 5 Bolts</t>
  </si>
  <si>
    <t>P0WKRAPW</t>
  </si>
  <si>
    <t>Victorinox Altmont Professional Fliptop Laptop Backpack - Laptop Bag for Holding Everyday Essentials - Black</t>
  </si>
  <si>
    <t>P0T1T0PW</t>
  </si>
  <si>
    <t>Victorinox Travel Essentials, Packing Cube Set, Three Compressible and Expandable Bags - Black</t>
  </si>
  <si>
    <t>P0HBVOVL</t>
  </si>
  <si>
    <t>Victorinox Altmont Original Deluxe Laptop Backpack w/ Waist Strap - Blue</t>
  </si>
  <si>
    <t>P0FACNAU</t>
  </si>
  <si>
    <t>Corkcicle Rifle Paper 30oz Tumbler With Handle, Garden Cream Floral, Reusable Water Bottle, Triple Insulated Stainless Steel Travel Mug, BPA Free, Cold 12 Hours, Tumbler with Lid and Straw</t>
  </si>
  <si>
    <t>P0X3NDDR</t>
  </si>
  <si>
    <t>Victorinox Victoria Signature Compact Laptop Backpack - Midnight Blue</t>
  </si>
  <si>
    <t>P0TBK684</t>
  </si>
  <si>
    <t>Delta Other Cartridge - 6-Setting Diverter</t>
  </si>
  <si>
    <t>P0XJ3DZ7</t>
  </si>
  <si>
    <t>Victorinox Altius Alox Leather Tri-Fold Wallet w/ RFID Protection - Black</t>
  </si>
  <si>
    <t>P04CIL5J</t>
  </si>
  <si>
    <t>Delta Faucet Windemere 2-Handle Widespread Roman Tub Faucet Trim Kit, Deck-Mount, Oil Rubbed Bronze BT2796-OB (Valve Not Included)</t>
  </si>
  <si>
    <t>P051W3FI</t>
  </si>
  <si>
    <t>KONG - Ball with Hole - Durable Rubber, Fetch Toy - For Medium/Large Dogs</t>
  </si>
  <si>
    <t>P0WUAQPE</t>
  </si>
  <si>
    <t>Delta Faucet T2751-SS, 4.00 x 9.00 x 20.00 inches, Stainless</t>
  </si>
  <si>
    <t>P0I4CNWE</t>
  </si>
  <si>
    <t>Delta Faucet T2732-RB Woodhurst Roman Tub Trim, Venetian Bronze (Valve sold separately)</t>
  </si>
  <si>
    <t>P0DVGTTL</t>
  </si>
  <si>
    <t>Trace Minerals | Ancestral Beef Organ Capsules (Liver, Heart, Kidney, Pancreas, Spleen) | Pasture Raised, Grass Fed &amp; Finished | Paleo &amp; Keto Friendly | 30 Servings | 180 Count</t>
  </si>
  <si>
    <t>P0MYHWP0</t>
  </si>
  <si>
    <t>Pure Encapsulations Ubiquinol VESIsorb | Hypoallergenic Supplement | Enhanced Absorption of Active Antioxidant Form of CoQ10 | 60 Caplique counts</t>
  </si>
  <si>
    <t>P0925IE4</t>
  </si>
  <si>
    <t>Pure Encapsulations VisionPro EPA/DHA/GLA | Supports Natural Tear Production and Retention of Eye Moisture* | 90 Softgel counts</t>
  </si>
  <si>
    <t>P0VW9TC3</t>
  </si>
  <si>
    <t>Pure Encapsulations Macular Support Formula | Hypoallergenic Supplement with Enhanced Antioxidant Formula for Healthy Eyes* | 120 counts</t>
  </si>
  <si>
    <t>P0NOUEXP</t>
  </si>
  <si>
    <t>Pure Encapsulations Ubiquinol-QH - 200 mg Ubiquinol - Active Form of Coenzyme Q10 - Heart Health &amp; Energy Metabolism Support* - Antioxidant Supplement - 60 Softgel Capsules</t>
  </si>
  <si>
    <t>P01GVMAR</t>
  </si>
  <si>
    <t>Trace Minerals ZEROLyte (Salty Watermleon) | Sugar Free Electrolyte Powder Drink Mix | Hydration, Immunity &amp; Energy Support Powered by Concentrace | Gluten Free, Vegan | 30 Packets</t>
  </si>
  <si>
    <t>P0BVURFE</t>
  </si>
  <si>
    <t>Pure Encapsulations Melatonin 3 mg | Antioxidant Supplement to Support Natural Sleeping* | 30 counts</t>
  </si>
  <si>
    <t>P0B8ZFJZ</t>
  </si>
  <si>
    <t>126442, 128357</t>
  </si>
  <si>
    <t>114809, 117364</t>
  </si>
  <si>
    <t>Pure Encapsulations Silymarin | Milk Thistle Extract Supplement for Liver Support and Antioxidant Activity* | 60 counts</t>
  </si>
  <si>
    <t>P0MGF2W0</t>
  </si>
  <si>
    <t>Pure Encapsulations Chaste Tree (Vitex) - Supports Menstrual Cycle Regularity - For Breast Comfort* - Women's Supplement - Hormonal Balance Support - Non-GMO &amp; Vegan - 60 Capsules</t>
  </si>
  <si>
    <t>P0EX44DV</t>
  </si>
  <si>
    <t>Pure Encapsulations CoQ10 500 mg | Coenzyme Q10 Supplement for Energy, Antioxidants, Brain and Cellular Health, Cognition, and Cardiovascular Support* | 60 counts</t>
  </si>
  <si>
    <t>P0KDSKN4</t>
  </si>
  <si>
    <t>GE Appliances WB30X24400 Range Coil Surface Element, 8in</t>
  </si>
  <si>
    <t>P0ZWDK15</t>
  </si>
  <si>
    <t>Pure Encapsulations B12 Folate | Energy Supplement to Support Nerves and Brain Health* | 30 counts</t>
  </si>
  <si>
    <t>P06EEHKQ</t>
  </si>
  <si>
    <t>126343, 129104</t>
  </si>
  <si>
    <t>114809, 116632</t>
  </si>
  <si>
    <t>Pure Encapsulations Colostrum | 40% IgG Highly Concentrated Immune Support | 90 counts</t>
  </si>
  <si>
    <t>P0K6KVLL</t>
  </si>
  <si>
    <t>126340, 129041, 128897</t>
  </si>
  <si>
    <t>114809, 117417, 117692</t>
  </si>
  <si>
    <t>Pure Encapsulations Liposomal Glutathione | Supplement for Immune Support, Liver, Antioxidants, Detoxification, and Free Radicals* | 30 Softgel counts</t>
  </si>
  <si>
    <t>P0A5AWRZ</t>
  </si>
  <si>
    <t>126329, 127004</t>
  </si>
  <si>
    <t>114809, 115560</t>
  </si>
  <si>
    <t>Pure Encapsulations DIMPRO 100 | Antioxidant Supplement to Support Hormone Metabolism, and Breast Health* | 120 counts</t>
  </si>
  <si>
    <t>P01ZPQM7</t>
  </si>
  <si>
    <t>Pure Encapsulations Garlic Complex | Supplement to Support Antioxidant Defenses, Immune Health, and the Cardiovascular System* | 120 counts</t>
  </si>
  <si>
    <t>P0DYGNQO</t>
  </si>
  <si>
    <t>126324, 129031</t>
  </si>
  <si>
    <t>114809, 117417</t>
  </si>
  <si>
    <t>Pure Encapsulations L-Glutamine 850 mg | Supplement for Immune and Digestive Support, Gut Health and Lining Repair, Metabolism Boost, and Muscle Support* | 90 counts</t>
  </si>
  <si>
    <t>P0DMHRKJ</t>
  </si>
  <si>
    <t>Trace Minerals | Liquid Ionic Copper 3 mg Dietary Supplement | Antioxidant Enzyme | Supports Blood Health, Bones, Nerves, and Metabolism | 2 fl oz, 48 Servings</t>
  </si>
  <si>
    <t>P0H0O6LY</t>
  </si>
  <si>
    <t>Gaia Herbs Adaptogen Performance, Energy Support, Organic Ashwagandha, Ginger Root, Cordyceps, Vegan Powder Capsules, 60 Count</t>
  </si>
  <si>
    <t>P0GEES8E</t>
  </si>
  <si>
    <t>Trace Minerals | Liquid Ionic Fulvic Acid | 250 mg | Normal Gut and Digestion Function | Powered by Concentrace Ionic Trace Minerals | 60 Servings, 2 fl oz</t>
  </si>
  <si>
    <t>P0NYAXDU</t>
  </si>
  <si>
    <t>Isagenix IsaLean Performance Protein Shake - High-Quality Meal Replacement Shake with 36g of Protein - Supports Lean Muscle Building, Weight Management, and Nutritional Goals -Natural Chocolate (14 Servings)Â - Canister 33.6 OZ</t>
  </si>
  <si>
    <t>P0DLJYRP</t>
  </si>
  <si>
    <t>Bellagio-Italia CD/DVD Storage Binder Set - Brown - Leather - 12 Pack - 576-Disc Capacity - Storage Organizer for DVDs, CDs, Blu Rays, &amp; Video Games - Acid-Free Binder Organizer Sheets</t>
  </si>
  <si>
    <t>P0BCUZYP</t>
  </si>
  <si>
    <t>Pure Encapsulations Calcium (Citrate) | Supplement for Bones and Teeth, Colon Health, and Cardiovascular Support* | 60 counts</t>
  </si>
  <si>
    <t>P0GSW1QE</t>
  </si>
  <si>
    <t>Bosch - 2-in-1 Filter Dry Dehumidifier</t>
  </si>
  <si>
    <t>P0GN02HW</t>
  </si>
  <si>
    <t>126244, 128825</t>
  </si>
  <si>
    <t>112504, 116679</t>
  </si>
  <si>
    <t>Pure Encapsulations Probiotic-5 | Dairy and Soy Free Probiotic Blend to Support Immune and Gastrointestinal Health | 60 counts</t>
  </si>
  <si>
    <t>P0EMHGPL</t>
  </si>
  <si>
    <t>126241, 127440</t>
  </si>
  <si>
    <t>114844, 116653</t>
  </si>
  <si>
    <t>Corkcicle Cruiser Insulated Tumbler with Handle and Straw, Flint, 40 oz â€“ Reusable Water Bottle Keeps Beverages Cold for 20 Hrs, Hot for 9Hrs</t>
  </si>
  <si>
    <t>P0ZF7PNL</t>
  </si>
  <si>
    <t>Trail Max Cushion Quarter,Charcoal,Medium</t>
  </si>
  <si>
    <t>P0FGXKGB</t>
  </si>
  <si>
    <t>Fill-Rite KITDFPK Overhaul Kit for DF Series Pumps</t>
  </si>
  <si>
    <t>P0ZYZKRC</t>
  </si>
  <si>
    <t>Feetures High Performance Cushion No Show Tab Solid- Running Socks for Men &amp; Women, Athletic Ankle Socks, Moisture Wicking- Medium, Black</t>
  </si>
  <si>
    <t>P0QVICEI</t>
  </si>
  <si>
    <t>Kreg Ionic Driveâ„¢ 1/4" Trim Router</t>
  </si>
  <si>
    <t>P065TYVT</t>
  </si>
  <si>
    <t>Feetures High Performance Max Cushion Ankle Sock - No Show Socks for Women &amp; Men with Heel Tab -Sea Glass, S (1 Pair)</t>
  </si>
  <si>
    <t>P0L5WHHV</t>
  </si>
  <si>
    <t>Polar Flawless Clear Lacquer Spray - 4 x 400ml - Satin Finish - Non-Yellowing &amp; Scratch Resistant - Interior &amp; Exterior Surfaces for Wood, Metal, Plastics, Glass &amp; Ceramics</t>
  </si>
  <si>
    <t>P03VTSOH</t>
  </si>
  <si>
    <t>Skull Shaver Forte PRO 4 Head Replacement Blade for Pitbull, Butterfly kiss pro &amp; Palm Shavers - Best Electric Shaver &amp; Head Shaver Blade, Smooth Shave with Less Irritation</t>
  </si>
  <si>
    <t>P03PRYWF</t>
  </si>
  <si>
    <t>126179, 129019</t>
  </si>
  <si>
    <t>115676, 117573</t>
  </si>
  <si>
    <t>SPANX, Everyday Shaping Panties Boyshort, Vintage Rose, M</t>
  </si>
  <si>
    <t>P049FHD2</t>
  </si>
  <si>
    <t>OneTouch Ultra Test Strip 60ct US</t>
  </si>
  <si>
    <t>P0Q38PMG</t>
  </si>
  <si>
    <t>126170, 128281</t>
  </si>
  <si>
    <t>115533, 116821</t>
  </si>
  <si>
    <t>Yorkshire Tea - Caramelised Biscuit Brew - 40 Teebeutel</t>
  </si>
  <si>
    <t>P0NA5VWH</t>
  </si>
  <si>
    <t>Pure Encapsulations - Zinco - Integratore Alimentare Ipoallergenico di Zinco Picolinato per il Sistema Immunitario - 30 Capsule Vegetariane</t>
  </si>
  <si>
    <t>P0KN2DII</t>
  </si>
  <si>
    <t>SPANX, Bra-llelujah! Lightly Lined Wireless Bra, Naked 2.0, 34D</t>
  </si>
  <si>
    <t>P0C70SNH</t>
  </si>
  <si>
    <t>Kreg Ionic Driveâ„¢ Power Drill</t>
  </si>
  <si>
    <t>P0A4I8VS</t>
  </si>
  <si>
    <t>SPANX, Breast of Both Worlds Reversible Comfort Bra, Black/Barely, XL</t>
  </si>
  <si>
    <t>P0IGTWSA</t>
  </si>
  <si>
    <t>Minty Cool Toothpaste Bundle 3x50ml NFCC Organic</t>
  </si>
  <si>
    <t>P0HCYVEK</t>
  </si>
  <si>
    <t>G-Form Pro-Rugged MTB Elbow Pads - Pads Dirt Bike Gear - Elbow Pads - Black, Adult Small</t>
  </si>
  <si>
    <t>P0UDMXSM</t>
  </si>
  <si>
    <t>SPANX, Bra-llelujah! Lightly Lined Full Coverage Bra, Very Black, 34B</t>
  </si>
  <si>
    <t>P0MR5H5R</t>
  </si>
  <si>
    <t>126139, 126134</t>
  </si>
  <si>
    <t>115519, 115559</t>
  </si>
  <si>
    <t>G-Form Pro-Rugged 2 MTB Knee Guards - Mountain Bike Knee Pads for Men &amp; Women - Black, Adult Large</t>
  </si>
  <si>
    <t>P0F0TF7I</t>
  </si>
  <si>
    <t>Pura and Soap &amp; Paper Factory - Refills for Smart Home Fragrance Diffusers - Clean and Safe Scents for Home - Long Lasting, up to 120 Hours of Premium Scent - Flowering Currant</t>
  </si>
  <si>
    <t>P05I6EIZ</t>
  </si>
  <si>
    <t>Organic Children Mandarin &amp; Aloe Vera Toothpaste Bundle 3x50ml NFCC Organic</t>
  </si>
  <si>
    <t>P0NBSU4J</t>
  </si>
  <si>
    <t>Childrenâ€™s Mandarin &amp; Fluoride Toothpaste Bundle 3x50ml NFCC Organic</t>
  </si>
  <si>
    <t>P0Y8FZWW</t>
  </si>
  <si>
    <t>SPANX, Low Profile Minimizer Bra, Very Black, 34D</t>
  </si>
  <si>
    <t>P0MQB9VK</t>
  </si>
  <si>
    <t>Pura and Moodcast - Smart Home Fragrance Diffuser Refill - Home Scent - up to 120-Hours of Fragrance per Vial - Clean &amp; Safe Diffuser Fragrance - Skinny Dip</t>
  </si>
  <si>
    <t>P0HL2C0R</t>
  </si>
  <si>
    <t>SPANX OnCore Mid-Thigh Short - Powerful Sculpting Body Shaper - Level 3 Compression - Comfortable Shapewear for Women - Cafe Au Lait - L</t>
  </si>
  <si>
    <t>P0LRIS6M</t>
  </si>
  <si>
    <t>Kreg Bare Tool - Blue Ion 2 Amp Charger</t>
  </si>
  <si>
    <t>P0QUFSP7</t>
  </si>
  <si>
    <t>Kreg Bare Tool - BlueIon 2.0Ah Battery Pack</t>
  </si>
  <si>
    <t>P0QZAZDI</t>
  </si>
  <si>
    <t>126101, 128430</t>
  </si>
  <si>
    <t>115134, 115135</t>
  </si>
  <si>
    <t>Fill-Rite 1200KTF7025 10 Micron 25 GPM Particulate Pony Fuel Filter w/Filter Head</t>
  </si>
  <si>
    <t>P00BKOHA</t>
  </si>
  <si>
    <t>Fill-Rite KIT900PF Kit, 900 &amp; 900D Series Meter/Pump Flange Kit</t>
  </si>
  <si>
    <t>P06CCSVR</t>
  </si>
  <si>
    <t>Fill-Rite 1200KTF7019 25 GPM 10 Micron Hydrosorb Fuel Filter w/Filter Head</t>
  </si>
  <si>
    <t>P0FZLII3</t>
  </si>
  <si>
    <t>Feetures High Performance Ultra Light No Show Tab Sock Solid (Large, Heather Gray)</t>
  </si>
  <si>
    <t>P0KVVN9Y</t>
  </si>
  <si>
    <t>Feetures Elite Max Cushion No Show Tab Ankle Socks - Sport Sock with Targeted Compression - Sandy Melon, S (1 Pair)</t>
  </si>
  <si>
    <t>P0DHMCRT</t>
  </si>
  <si>
    <t>Pandora Jewelry Square Cubic Zirconia Ring in Pandora Rose, Size 9, With Gift Box</t>
  </si>
  <si>
    <t>P075L9V3</t>
  </si>
  <si>
    <t>Ginseng Plus</t>
  </si>
  <si>
    <t>P0O6WQGB</t>
  </si>
  <si>
    <t>Nite Ize KeyRack and S-Biner - Stainless Steel Key Holder for Car, House &amp; Other Keys - Key Chain with 6 Colorful S-Biners - Hiking Gear &amp; Essentials - Black</t>
  </si>
  <si>
    <t>P02IWBCO</t>
  </si>
  <si>
    <t>125949, 125950</t>
  </si>
  <si>
    <t>115055, 115059</t>
  </si>
  <si>
    <t>GIMME Bands Thick Fit Hair Ties | No Break Microfiber Thick Hair Elastics | Firm Yet Gentle Hold with No Snagging, Dents, or Breakage | Black</t>
  </si>
  <si>
    <t>P0214QJV</t>
  </si>
  <si>
    <t>DR. EMIL NUTRITION Elite Turkey Tail Mushroom Plus</t>
  </si>
  <si>
    <t>P0SOTNAP</t>
  </si>
  <si>
    <t>Fill-Rite NX25-DDCNB-AA 12V / 24V 25 GPM Bung Mounted Fuel Transfer Pump w/Discharge Hose &amp; Auto Nozzle (Red)</t>
  </si>
  <si>
    <t>P0EGJ5TR</t>
  </si>
  <si>
    <t>Fill-Rite FR610HA 115V 15 GPM Fuel Transfer Pump w/Discharge Hose &amp; Automatic Nozzle (Red) | Gasoline, Diesel, Kerosene, Ethanol &amp; Methanol Blends &amp; Biodiesel</t>
  </si>
  <si>
    <t>P0VH6UL9</t>
  </si>
  <si>
    <t>Yorkshire Tea - Biscuit Brew - 40 Teebeutel</t>
  </si>
  <si>
    <t>P0HDC6NM</t>
  </si>
  <si>
    <t>Victorinox VX Sport EVO Compact Backpack - Professional Travel Backpack for Men &amp; Women - Blue</t>
  </si>
  <si>
    <t>P0YDIP1T</t>
  </si>
  <si>
    <t>GE Appliances WH49X20495 Washing Machine Tub Motor With Shield</t>
  </si>
  <si>
    <t>P0QKXQDI</t>
  </si>
  <si>
    <t>Designs for Sport Pro-Formance Peptidesâ„¢</t>
  </si>
  <si>
    <t>P07SGF6M</t>
  </si>
  <si>
    <t>Kevin Murphy Touchable Spray Wax 8.5 oz</t>
  </si>
  <si>
    <t>P0IVYB4C</t>
  </si>
  <si>
    <t>Gaia Herbs Fertility Support 60 ct, Phyto-Caps</t>
  </si>
  <si>
    <t>P0A8WENR</t>
  </si>
  <si>
    <t>Pure Encapsulations Ascorbic Acid counts | Vitamin C Supplement for Antioxidant Defense, Immune Support, and Vascular Integrity* | 90 counts</t>
  </si>
  <si>
    <t>P0UBW8IH</t>
  </si>
  <si>
    <t>Klean ATHLETE Klean Melatonin | Sleep Supplement to Support Healthy Sleep-Wake Cycles, and Exercise Recovery | 1.7 Ounces Liquid Spray | Raspberry Lemonade Flavor</t>
  </si>
  <si>
    <t>P0NPTNDC</t>
  </si>
  <si>
    <t>Pure Encapsulations O.N.E. Omega | Fish Oil Supplement for Heart Health, Joints, Skin, Eyes, and Cognition* | 60 Softgel counts</t>
  </si>
  <si>
    <t>P0NJ7FR6</t>
  </si>
  <si>
    <t>Pure Encapsulations NeuroPure | Hypoallergenic Supplement with Enhanced Support for Calmness and Stress Relief | 120 Capsules</t>
  </si>
  <si>
    <t>P00TIWRE</t>
  </si>
  <si>
    <t>Dr. Schulze's Intestinal Formula #1 Colon Bowel Cleanse Laxative Capsules, 90 Count (90 Capsules) - Packaging May Vary</t>
  </si>
  <si>
    <t>P05X1VKU</t>
  </si>
  <si>
    <t>Kevin Murphy Re Store Repairing Cleansing Treatment 33.8 oz</t>
  </si>
  <si>
    <t>P0IMNPEV</t>
  </si>
  <si>
    <t>Superfeet FLEX Athletic Shoe Inserts for Cushion and Support Insole, Unisex, Flame, 7.5-9 Men / 8.5-10 Women</t>
  </si>
  <si>
    <t>P0RPFDU9</t>
  </si>
  <si>
    <t>Blendtec FourSide Jar (75 oz), Blender Jar, Commercial Grade, Hard Lid, BPA-Free, Red</t>
  </si>
  <si>
    <t>P0V5SVF8</t>
  </si>
  <si>
    <t>Blendtec WildSide+, Blender Jar, Commercial Grade, Hard Lid, Blue</t>
  </si>
  <si>
    <t>P0C8FZCE</t>
  </si>
  <si>
    <t>125749, 126459</t>
  </si>
  <si>
    <t>112251, 115253</t>
  </si>
  <si>
    <t>Blendtec Total Classic Original Blender - WildSide+ Jar (90 oz) - Professional-Grade Power - 6 Pre-programmed Cycles - 10-speeds - Red</t>
  </si>
  <si>
    <t>P0BVKWYT</t>
  </si>
  <si>
    <t>Blendtec Designer Series Blender-Wildside+Jar (90oz) &amp; Go Travel Bottle (34oz) Bundle- Professional-Grade Power - Self-Cleaning - 6 Pre-programmed Cycles - 8-Speeds - Sleek &amp; Slim - Black</t>
  </si>
  <si>
    <t>P0FHVQGU</t>
  </si>
  <si>
    <t>Twinlab Magnesium Caps - High Absorption Magnesium Supplement to Support Leg Cramps Relief - Magnesium Capsules for Stress Relief, 420 mg, 200 Count, 1 Pack</t>
  </si>
  <si>
    <t>P0GWSI9K</t>
  </si>
  <si>
    <t>Terry Naturally CuraMed 750 mg Curcumin Complex - 60 Softgels - Superior Absorption BCM-95 - Non-GMO, Gluten Free, Halal - 60 Servings</t>
  </si>
  <si>
    <t>P0XMRBB4</t>
  </si>
  <si>
    <t>UNDA Gemmo Therapy Rosmarinus Officinalis | Rosemary Young Shoot Extract | 4.2 fl. oz.</t>
  </si>
  <si>
    <t>P0IHCTA1</t>
  </si>
  <si>
    <t>TUMI 19 Degree Continental Expandable 4 Wheeled Carry-On - Black</t>
  </si>
  <si>
    <t>P0GPSBN7</t>
  </si>
  <si>
    <t>TUMI - Aerotour Short Trip Expandable 4 wheeled Packing Case - Navy</t>
  </si>
  <si>
    <t>P0GRS2KB</t>
  </si>
  <si>
    <t>TUMI - Aerotour International Expandable 4 Wheeled Carry On - Navy</t>
  </si>
  <si>
    <t>P0WL8O2K</t>
  </si>
  <si>
    <t>TUMI - Alpha International Dual Access 4-Wheeled Carry-On - Expandable, Durable and Compact Luggage with Removable Garment Bag - Navy</t>
  </si>
  <si>
    <t>P05SE8DU</t>
  </si>
  <si>
    <t>TUMI Men's EsportsPro Large Backpack, Black, One Size</t>
  </si>
  <si>
    <t>P0R5JMBP</t>
  </si>
  <si>
    <t>TUMI - 19 Degree International Expandable 4 Wheeled Carry-On - Navy</t>
  </si>
  <si>
    <t>P0TEXSXP</t>
  </si>
  <si>
    <t>TUMI Alpha Bravo Expedition Flap Backpack - Black</t>
  </si>
  <si>
    <t>P07OKEVO</t>
  </si>
  <si>
    <t>AmScope SE306R-PZ Forward Binocular Stereo Microscope, WF10x and WF20x Eyepieces, 10X-80X Magnification, 2X and 4X Objectives, Upper and Lower Halogen Light Source, Pillar Stand, 120V , White</t>
  </si>
  <si>
    <t>P0AG68BU</t>
  </si>
  <si>
    <t>Genestra Brands D.I.M. | Diindolylmethane (D.I.M.) Formulation | 60 counts</t>
  </si>
  <si>
    <t>P0O8IXGS</t>
  </si>
  <si>
    <t>Pure Encapsulations M/R/S Mushroom Formula | Hypoallergenic Supplement Promotes Immune Health and Provides Broad-Spectrum Physiological Support | 120 counts</t>
  </si>
  <si>
    <t>P0ZMFHNG</t>
  </si>
  <si>
    <t>UNDA Gemmo Therapy Abies Alba | Silver Fir Buds | 4.2 fl. oz.</t>
  </si>
  <si>
    <t>P0TQ5APS</t>
  </si>
  <si>
    <t>Genestra Brands HPNP | Organotherapy and Homeopathic Remedy | 1 fl oz</t>
  </si>
  <si>
    <t>P0EAJRS4</t>
  </si>
  <si>
    <t>Douglas Laboratories Free Form Amino counts | Balanced Amino Acid Mixture to Support Energy, Muscles, Tissues, Bones, and Overall Health* | 100 counts</t>
  </si>
  <si>
    <t>P0KZJZSI</t>
  </si>
  <si>
    <t>Genestra Brands - Pancreatin - Pancreatic Enzyme Formula to Support Digestion and Nutrient Absorption - 60 Vegetarian Capsules</t>
  </si>
  <si>
    <t>P09SCK4Y</t>
  </si>
  <si>
    <t>TUMI - 19 Degree Lite Continental Carry On - Titanium Grey</t>
  </si>
  <si>
    <t>P0WPLTUH</t>
  </si>
  <si>
    <t>AmScope-ETXWJ04 IQCREW 100X-1200X LED Kids Beginner Microscope Toy Set + Slides Preparation Kit</t>
  </si>
  <si>
    <t>P0OJET3C</t>
  </si>
  <si>
    <t>Reserveage, Keratin Hair Booster, Hair and Nails Supplement, Supports Healthy Thickness and Shine with Biotin, 60 capsules (30 servings)</t>
  </si>
  <si>
    <t>P05XJRXN</t>
  </si>
  <si>
    <t>Twinlab Potassium Caps - Chelated Potassium Supplement for Heart Health, Leg Cramps Relief and Muscle Recovery - Potassium Citrate and Aspartate for PH Balance, 99 mg, 180 Caps-COMPONENT</t>
  </si>
  <si>
    <t>P0FF4DVV</t>
  </si>
  <si>
    <t>Yogi Tea - Spiced Blackberry Focus (4 Pack) - Supports Alertness, Clarity, and Concentration - 64 Organic Tea Bags</t>
  </si>
  <si>
    <t>P0BK9WDL</t>
  </si>
  <si>
    <t>Spectra Baby S1 Plus Premier Rechargeable Breast Pump with Grey Tote Premium Accessory Kit (24 mm (Pack of 1))</t>
  </si>
  <si>
    <t>P0JL2AHS</t>
  </si>
  <si>
    <t>Fill-Rite 400KTF6862 Rebuild Kit, Series 400 Red Pump, with Filcon Diaphragms</t>
  </si>
  <si>
    <t>P0X0CCTH</t>
  </si>
  <si>
    <t>Kreg KHCCC 90Â° Corner Clamp</t>
  </si>
  <si>
    <t>P0MA7NOI</t>
  </si>
  <si>
    <t>Integrative Therapeutics HPA Adapt (Hypothalamic Pituitary Adrenal) - Supports a Healthy Stress Response* - With Ashwagandha, Maca, Holy Basil &amp; Rhodiola - Gluten Free - Soy Free - 120 Vegan Capsules</t>
  </si>
  <si>
    <t>P0DESH5Y</t>
  </si>
  <si>
    <t>125450, 128806</t>
  </si>
  <si>
    <t>115711, 117469</t>
  </si>
  <si>
    <t>AIRCAT Tune Up Kit for 1000TH/1100K</t>
  </si>
  <si>
    <t>P06TCS0X</t>
  </si>
  <si>
    <t>Thorne Basic B-Complex - Tissue-Ready Vitamin B Complex Supplement with Choline - Supports Cellular Energy Production, Brain Health &amp; Red Blood Cell Formation - Gluten-Free, Dairy-Free - 60 Capsules</t>
  </si>
  <si>
    <t>P0BBZNED</t>
  </si>
  <si>
    <t>Bosch - Dry 2000</t>
  </si>
  <si>
    <t>P0KAFRHO</t>
  </si>
  <si>
    <t>125319, 129377</t>
  </si>
  <si>
    <t>112046, 112504</t>
  </si>
  <si>
    <t>Coastal Pet Coastal Adjustable Dog Collar with Metal Buckle - Safe for Dog Tie Out - Snap-Lock Buckle - For Small - Medium or Large Dogs - Black - 3/4" x 14" - 20"</t>
  </si>
  <si>
    <t>P0NHRTNI</t>
  </si>
  <si>
    <t>Coastal Pet Coastal Adjustable Dog Collar with Metal Buckle - Safe for Dog Tie Out - Snap-Lock Buckle - For Small - Medium or Large Dogs - Pink Bright - 5/8" x 10"-14"</t>
  </si>
  <si>
    <t>P0NI9CKE</t>
  </si>
  <si>
    <t>AmScope - 3.5X-90X Simul-Focal Stereo Zoom Microscope on Dual Arm Boom Stand with 144-LED Ring Light - SM-4TPZ-144</t>
  </si>
  <si>
    <t>P07YEDUR</t>
  </si>
  <si>
    <t>Creatine</t>
  </si>
  <si>
    <t>P07H8UGU</t>
  </si>
  <si>
    <t>125286, 127151</t>
  </si>
  <si>
    <t>116036, 116730</t>
  </si>
  <si>
    <t>Choice Organic Teas - Decaffeinated Earl Grey Tea - Organic Decaffeinated Black Tea - 6 Pack, 96 Tea Bags Total</t>
  </si>
  <si>
    <t>P06JXKG7</t>
  </si>
  <si>
    <t>Hotel Collection - Cabana Essential Oil Scent - Luxury Hotel Inspired Aromatherapy Scent Diffuser Oil - Hints of Marine, Bergamont, &amp; Jasmine - for Essential Oil Diffusers - 50mL</t>
  </si>
  <si>
    <t>P09NCKXS</t>
  </si>
  <si>
    <t>Hotel Collection - Dream On Essential Oil Scent - Luxury Hotel Inspired Aromatherapy Scent Diffuser Oil - Hints of Bright White Tea, Sweet Vanilla, &amp; Earthy Cedar - for Essential Oil Diffusers - 50mL</t>
  </si>
  <si>
    <t>P0P7MYVC</t>
  </si>
  <si>
    <t>Coastal Pet Safari Dog Soft Slicker Brush - Dog Grooming Brush for Shedding - for Dogs with Short, Medium and Long Hair - Medium - 6.25" x 3.5"</t>
  </si>
  <si>
    <t>P0JC0FGQ</t>
  </si>
  <si>
    <t>Coastal - Single-Ply Dog Leash, Neon Pink, 3/8" x 6'</t>
  </si>
  <si>
    <t>P06L3FQP</t>
  </si>
  <si>
    <t>Coastal Pet Safari Dog Soft Slicker Brush - Dog Grooming Brush for Shedding - for Dogs with Short, Medium and Long Hair - Small - 6.5" x 2.5"</t>
  </si>
  <si>
    <t>P0VSB5YU</t>
  </si>
  <si>
    <t>Metagenics Vitamin D3 5,000 IU - Vitamin D Supplement for Healthy Bone Formation, Cardiovascular Health, and Immune Support - 120 Count</t>
  </si>
  <si>
    <t>P0B7ACRH</t>
  </si>
  <si>
    <t>Fill-Rite - 1210C Switch (KIT120ES)</t>
  </si>
  <si>
    <t>P0UW7NOK</t>
  </si>
  <si>
    <t>Coastal Pet Safari Curved Firm Slicker Dog Brush - Dog Deshedding Brush - Prevents Mats and Tangled Hair - For Dogs with Short or Long Hair - One Size - 6.5" x 3.06"</t>
  </si>
  <si>
    <t>P05H96E7</t>
  </si>
  <si>
    <t>Pure Encapsulations L-Tryptophan | Amino Acid Supplement for Relaxation, Serotonin Support, PMS, and Sleep* | 180 Capsules</t>
  </si>
  <si>
    <t>P0FMC4DG</t>
  </si>
  <si>
    <t>Tumi Alpha 3 Hanging Travel Kit Black 1 One Size</t>
  </si>
  <si>
    <t>P0QZIDDH</t>
  </si>
  <si>
    <t>TUMI Alpha Bravo International 2 Wheel Duffel Backpack Carry On - Black</t>
  </si>
  <si>
    <t>P0Q3FXOH</t>
  </si>
  <si>
    <t>TUMI - Alpha Bravo Navigation Backpack - Everyday Travel and Commute Bag - Fits Up to 15" Laptop - 16.0" X 14.0" X 7.3" - Navy Coated Canvas</t>
  </si>
  <si>
    <t>P0L8H4MH</t>
  </si>
  <si>
    <t>Polar Clear Lacquer Paint - 1 Litre | Satin Finish | Quick Drying &amp; Durable Lacquer for Wood, Plastic, Metal, Concrete, Glass &amp; Ceramics | Water Resistant Coating for Interior &amp; Exterior Surfaces</t>
  </si>
  <si>
    <t>P0ZQKMKB</t>
  </si>
  <si>
    <t>Swanson Lutein Eye Vision Retina Macula Health Supplement 40 mg 60 Softgels Sgels</t>
  </si>
  <si>
    <t>P0TQCLRQ</t>
  </si>
  <si>
    <t>CoreStrength Bone Sm/Md UK/EU</t>
  </si>
  <si>
    <t>P0N9ZQHQ</t>
  </si>
  <si>
    <t>KONG Goodie Bone Sm UK/EU</t>
  </si>
  <si>
    <t>P0BC62AV</t>
  </si>
  <si>
    <t>KONG Puppy Activity Ball Sm UK/EU</t>
  </si>
  <si>
    <t>P0QFQMEW</t>
  </si>
  <si>
    <t>KONG Stuff-A-Ball Sm UK/EU</t>
  </si>
  <si>
    <t>P0KCDWZW</t>
  </si>
  <si>
    <t>Gyro Small UK/EU</t>
  </si>
  <si>
    <t>P0OZLPGR</t>
  </si>
  <si>
    <t>KONG Ring Md/Lg UK/EU</t>
  </si>
  <si>
    <t>P0C4ZLK7</t>
  </si>
  <si>
    <t>KONG Extreme Goodie Bone Md UK/EU</t>
  </si>
  <si>
    <t>P0PICI1V</t>
  </si>
  <si>
    <t>Floppy Knots Elephant Md/Lg UK/EU</t>
  </si>
  <si>
    <t>P03XWCDX</t>
  </si>
  <si>
    <t>KONG Goodie Bone Lg UK/EU</t>
  </si>
  <si>
    <t>P0IOQVFH</t>
  </si>
  <si>
    <t>KONG Extreme XXL UK/EU</t>
  </si>
  <si>
    <t>P0TOZAOV</t>
  </si>
  <si>
    <t>KONG Puppy Blue/Pink Lg UK/EU</t>
  </si>
  <si>
    <t>P0CENKPR</t>
  </si>
  <si>
    <t>Squeezz Dental Stick Md UK/EU</t>
  </si>
  <si>
    <t>P0RCDCFX</t>
  </si>
  <si>
    <t>Wubba Assorted XL UK/EU</t>
  </si>
  <si>
    <t>P0IGV9LH</t>
  </si>
  <si>
    <t>Wubbaâ„¢ Assorted Lg UK/EU</t>
  </si>
  <si>
    <t>P0IDUO8S</t>
  </si>
  <si>
    <t>TUMI - Delta Slim Single Billfold Wallet with RFID ID Lock for Men - Black</t>
  </si>
  <si>
    <t>P0GVQC4T</t>
  </si>
  <si>
    <t>KONG Senior Lg UK/EU</t>
  </si>
  <si>
    <t>P0XXBLUU</t>
  </si>
  <si>
    <t>KONG Extreme Ball Sm UK/EU</t>
  </si>
  <si>
    <t>P0B64VYX</t>
  </si>
  <si>
    <t>Stuff'Nâ„¢ All-Natural Peanut Butter 6 oz UK/EU</t>
  </si>
  <si>
    <t>P01BEUXC</t>
  </si>
  <si>
    <t>TUMI Voyageur Persia Crossbody - Black/Gunmetal</t>
  </si>
  <si>
    <t>P0MXZZWK</t>
  </si>
  <si>
    <t>Cross Edge Matte Blue Lacquer Gel Rollerball Pen</t>
  </si>
  <si>
    <t>P0TJD08E</t>
  </si>
  <si>
    <t>GE Appliances WR12X11020 Refrigerator Door Handle Assembly</t>
  </si>
  <si>
    <t>P05RGHBN</t>
  </si>
  <si>
    <t>US - Castor Oil Pack</t>
  </si>
  <si>
    <t>P0QCZFKS</t>
  </si>
  <si>
    <t>Nite Ize Radiant StarLit Rechargeable Lantern and String Light - Disc-O Select</t>
  </si>
  <si>
    <t>P0FAFKOH</t>
  </si>
  <si>
    <t>Nite Ize Clip Case Cargo Universal Rugged Phone Holster - Phone Holster for Men's &amp; Women's Belts - Phone Utility Belt Pouch - Phone Accessories - Cell Phone Holster - XX-Large, Black</t>
  </si>
  <si>
    <t>P0W0PETA</t>
  </si>
  <si>
    <t>Nite Ize Clip Case Hardshell Universal QuickSlide Holster - Protective Open Top Phone Holster with Belt Clip - Phone Holster for Men's &amp; Women's Belts - Utility Belt Phone Pouch - XX-Large</t>
  </si>
  <si>
    <t>P05NLAU5</t>
  </si>
  <si>
    <t>Nite Ize S-Biner MicroLock Stainless Steel - S-Biner with Locking Dual Sided Gates - Keep Keys Secure with Carabiner Key Holder (5 Pack)</t>
  </si>
  <si>
    <t>P06GEAVW</t>
  </si>
  <si>
    <t>124842, 126481</t>
  </si>
  <si>
    <t>113239, 115055</t>
  </si>
  <si>
    <t>Pure Encapsulations Q-Gel 100 (Hydrosoluble CoQ10) | CoQ10 with Vitamin E to Enhance Solubility | 60 Softgel counts</t>
  </si>
  <si>
    <t>P0YVROEZ</t>
  </si>
  <si>
    <t>124827, 128917</t>
  </si>
  <si>
    <t>114844, 116160</t>
  </si>
  <si>
    <t>NC Alpha GPC 300mg, 120 Caps</t>
  </si>
  <si>
    <t>P0WKJEEC</t>
  </si>
  <si>
    <t>Standard Process Cataplex GTF Whole Food Digestion and Digestive Health, Blood Sugar Support and Cholesterol with L-Cysteine Hydrochloride, Chromium, Ascorbic Acid, Buckwheat, Oat Flour - 180 Tablets</t>
  </si>
  <si>
    <t>P0AV6AJT</t>
  </si>
  <si>
    <t>Yard Butler IM-7C Multi Spike Lawn Aerator - Spike Grass Aerator Lawn Tool, Manual Hand Tiller for Garden and Soil - Yard Tools, Gardening Hand Tools, Dethatcher Rake, Edger Lawn Tool - 37 Inches</t>
  </si>
  <si>
    <t>P0AYX1G8</t>
  </si>
  <si>
    <t>Lymphatonicâ„¢ 2 oz</t>
  </si>
  <si>
    <t>P0SSECXI</t>
  </si>
  <si>
    <t>Immune Alertâ„¢ 1 oz</t>
  </si>
  <si>
    <t>P0R8PRJP</t>
  </si>
  <si>
    <t>Vibrant Energyâ„¢ Softgels 30 ct</t>
  </si>
  <si>
    <t>P0QRYLMF</t>
  </si>
  <si>
    <t>Ultimate Echinacea 1 oz</t>
  </si>
  <si>
    <t>P0KCXTKS</t>
  </si>
  <si>
    <t>Bug Itch ReLeafÂ® 1 oz</t>
  </si>
  <si>
    <t>P0URNHRG</t>
  </si>
  <si>
    <t>Herbal PM 1 oz</t>
  </si>
  <si>
    <t>P0NCLSMD</t>
  </si>
  <si>
    <t>Deep HealthÂ® 2 oz</t>
  </si>
  <si>
    <t>P08XKJND</t>
  </si>
  <si>
    <t>Polar Premium Leak Seal Clear Paint - 2.5 Litre - Instant Waterproof Roof Sealant - Ideal for Leaks, Cracks &amp; Roof Repair - Concrete, Brick, Metal, Drainpipes &amp; Gutters - Easy to ApplyC</t>
  </si>
  <si>
    <t>P0C57O4T</t>
  </si>
  <si>
    <t>UNDA 47 Numbered Compounds | Homeopathic Preparation | 0.7 fl. oz.</t>
  </si>
  <si>
    <t>P0GZARYY</t>
  </si>
  <si>
    <t>UNDA Gemmo Therapy Cedrus Libani | Cedar of Lebanon Young Shoot Extract | 4.2 fl. oz.</t>
  </si>
  <si>
    <t>P0QG5GP9</t>
  </si>
  <si>
    <t>Thorne Melaton-5 - 5mg Melatonin - Supports Circadian Rhythms, Restful Sleep, and Relaxation - Gluten-Free, Soy-Free,Dairy-Free - 60 Capsules</t>
  </si>
  <si>
    <t>P0FAIFND</t>
  </si>
  <si>
    <t>Liftmaster/Chamberlain/Sentex 893Max Remote Control Transmitter</t>
  </si>
  <si>
    <t>P056JZ3Y</t>
  </si>
  <si>
    <t>Pure Encapsulations DHA Ultimate | Eco-Friendly Supercritical CO2 Extracted DHA Fish Oil Concentrate | 120 Softgel counts</t>
  </si>
  <si>
    <t>P0JJ0HNT</t>
  </si>
  <si>
    <t>Nite Ize S-Biner Stainless Steel Dual Carabiner - Stainless Steel S-Biners for Key Organizer, Key Rings, or Belt Clip - Size 1, Stainless Steel (6 Pack)</t>
  </si>
  <si>
    <t>P0CYNLHC</t>
  </si>
  <si>
    <t>Nite Ize DoohicKey Key Chain Knife - Keychain with Folding Pocket Knife for Keychains - Pocket &amp; Folding Knife on Carabiner for Keys - Hiking &amp; Camping Accessories - Blue</t>
  </si>
  <si>
    <t>P0ICS1G9</t>
  </si>
  <si>
    <t>Nite Ize Steelie Orbiter Dash Kit - Magnetic Dashboard Phone Mount - Easy-to-Use &amp; Durable Cell Phone Car Holder</t>
  </si>
  <si>
    <t>P0MUYV16</t>
  </si>
  <si>
    <t>Nite Ize Clip Case Hardshell Universal QuickSlide Holster - Protective Open Top Phone Holster with Belt Clip - Phone Holster for Men's &amp; Women's Belts - Utility Belt Phone Pouch - X-Large</t>
  </si>
  <si>
    <t>P0MQWVBT</t>
  </si>
  <si>
    <t>Thorne FiberMend - Prebiotic Fiber Powder to Help Maintain Regularity and Balanced GI Flora - 11.6 Oz</t>
  </si>
  <si>
    <t>P0WQOVIJ</t>
  </si>
  <si>
    <t>124477, 129007</t>
  </si>
  <si>
    <t>115234, 117266</t>
  </si>
  <si>
    <t>S-Biner Aluminum Dual Carabiner - Size 4 - Blue</t>
  </si>
  <si>
    <t>P0RGTUUG</t>
  </si>
  <si>
    <t>Yogi Tea - Stomach Ease (4 Pack) - Supports Healthy Digestion with Peppermint, Licorice Root, and Ayurvedic Herbs - Caffeine Free - 64 Organic Herbal Tea Bags</t>
  </si>
  <si>
    <t>P0W75AJ5</t>
  </si>
  <si>
    <t>Thorne Research - Advanced Nutrients (Formerly Known as Extra Nutrients) - Multi-Vitamin-Mineral Supplement - 240 Capsules</t>
  </si>
  <si>
    <t>P0DPLFBL</t>
  </si>
  <si>
    <t>Metagenics - MetaGlycemX, 60 Count</t>
  </si>
  <si>
    <t>P0E6PFKO</t>
  </si>
  <si>
    <t>124372, 124379</t>
  </si>
  <si>
    <t>113779, 115036</t>
  </si>
  <si>
    <t>Pure Power Creatine Monohydrate, 60 Servings (120 Capsules) 2.5g Per Serving, Dietary Supplement, Strength and Energy, Non-GMO, NSF Certified for Sport, Dr. Mercola</t>
  </si>
  <si>
    <t>P0FXOE8W</t>
  </si>
  <si>
    <t>124337, 128851</t>
  </si>
  <si>
    <t>115369, 116623</t>
  </si>
  <si>
    <t>Fill-Rite FR1220HDSQ 12V 15 GPM Fuel Transfer Pump with Discharge Hose, Automatic Nozzle â€“ Green, &amp; Swivel | Gasoline, Diesel, Kerosene, Ethanol Blends, Methanol Blends, &amp; BiodieselÂ</t>
  </si>
  <si>
    <t>P0MO5IVL</t>
  </si>
  <si>
    <t>Gaia Herbs Male Libido Vegan Liquid Capsules, 60 Count - Supports Stamina and Optimizes Healthy Performance with Epimedium (Horny Goat Weed), Tribulus Terrestris, Maca Root and Saw Palmetto</t>
  </si>
  <si>
    <t>P0MTJ8TT</t>
  </si>
  <si>
    <t>Gear Warrior XE 30 In Jungle Green</t>
  </si>
  <si>
    <t>P0WEFZAX</t>
  </si>
  <si>
    <t>AmScope M150C-MS Compound Monocular Microscope, WF10x and WF25x Eyepieces, 40x-1000x Magnification, LED Illumination, Brightfield, Single-Lens Condenser, Fine Focus, Mechanical Stage, 110V</t>
  </si>
  <si>
    <t>P0496XLC</t>
  </si>
  <si>
    <t>Superior Source No Shot Vitamin B12 Cyanocobalamin (1000 mcg), B6, Folic Acid, Quick Dissolve MicroLingual Tablets, 60 Count, Increase Energy, Healthy Heart, Boost Metabolism, Stress Support, Non-GMO</t>
  </si>
  <si>
    <t>P0PQKCVS</t>
  </si>
  <si>
    <t>Choice Organics â€“ Organic Japanese Green Tea (6 Pack) â€“ Organic Green Tea â€“ 96 Tea Bags</t>
  </si>
  <si>
    <t>P0ENWL8H</t>
  </si>
  <si>
    <t>124242, 129222</t>
  </si>
  <si>
    <t>113704, 116841</t>
  </si>
  <si>
    <t>Kreg Pocket-Hole Jig 520PRO, Blue (KPHJ520PRO)</t>
  </si>
  <si>
    <t>P0ZWGOXY</t>
  </si>
  <si>
    <t>124239, 128485</t>
  </si>
  <si>
    <t>114118, 117034</t>
  </si>
  <si>
    <t>Pure Encapsulations EPA/DHA Liquid | Ultra-Pure, Molecularly Distilled Fish Oil Liquid | 7 fl. oz. | Lemon Flavor</t>
  </si>
  <si>
    <t>P0HP0FZD</t>
  </si>
  <si>
    <t>Fill-Rite KIT700BG Kit, Inlet Bung 700 &amp; 300 Series</t>
  </si>
  <si>
    <t>P0PXWTYO</t>
  </si>
  <si>
    <t>Fill-Rite KIT321RK Overhaul Kit for NX3200 Series</t>
  </si>
  <si>
    <t>P0WLJ9YA</t>
  </si>
  <si>
    <t>GE Appliances WE04X24550 Dryer Timer - Master Case 24PK</t>
  </si>
  <si>
    <t>P0LLOZT8</t>
  </si>
  <si>
    <t>124133, 128687</t>
  </si>
  <si>
    <t>115101, 116085</t>
  </si>
  <si>
    <t>Fill-Rite - KIT122MPAM KIT122ARM - Motor Kit for 4200 Series Pumps</t>
  </si>
  <si>
    <t>P0LH7VA0</t>
  </si>
  <si>
    <t>Prozyme - 454 g</t>
  </si>
  <si>
    <t>P0QNXMYI</t>
  </si>
  <si>
    <t>124118, 128796</t>
  </si>
  <si>
    <t>113325, 116979</t>
  </si>
  <si>
    <t>PRN Pharmacal Endosorb Suspension - Anti-Diarrheal Oral Supplement to Help Soothe the Gastrointestinal Tract in Animals - With Citrus Pectin and Magnesium - 4 Oz Bottle</t>
  </si>
  <si>
    <t>P0BTUHXM</t>
  </si>
  <si>
    <t>Sotera 400G9734 12V DC Motor for 400 Series Pumps</t>
  </si>
  <si>
    <t>P0GNOWAU</t>
  </si>
  <si>
    <t>Vitanica Black Cohosh, Cimicifuga Extract Plus, Vegan, 60 Capsules</t>
  </si>
  <si>
    <t>P0QMZUWZ</t>
  </si>
  <si>
    <t>Fill-Rite DF120CAN520-RP 120V 8 GPM Diesel Exhaust Fluid (DEF) Transfer Pump w/Tote Mount Package, Automatic Nozzle, &amp; RPV Dispense Coupler</t>
  </si>
  <si>
    <t>P0B1YTAG</t>
  </si>
  <si>
    <t>GE Appliances WR57X33326 Refrigerator Water Inlet Valve Assembly</t>
  </si>
  <si>
    <t>P0ZCUVHT</t>
  </si>
  <si>
    <t>124074, 124178</t>
  </si>
  <si>
    <t>Sotera 400KTH1457 Kit, 400B Repair Santoprene Diaphragm</t>
  </si>
  <si>
    <t>P0OLTJS7</t>
  </si>
  <si>
    <t>GE Appliances WH13X26535 Washer Water Inlet Valve Assembly</t>
  </si>
  <si>
    <t>P0KTD1TL</t>
  </si>
  <si>
    <t>Fill-Rite 807CL1 19-76 LPM 3 Wheel 1" Mechanical Meter (Liters)</t>
  </si>
  <si>
    <t>P0SRYZ3N</t>
  </si>
  <si>
    <t>Kreg KPHJ230 - Kreg Micro Pocket-Hole Jig</t>
  </si>
  <si>
    <t>P0KYT0V7</t>
  </si>
  <si>
    <t>Isagenix Tri-Release Protein - Advanced Muscle Recovery Formula with 25g of Protein - Supports Muscle Growth, Repair, Gluten-Free, Kosher, Non-GMO - Delicious Flavor - Chocolate Milk - Canister 19.3OZ</t>
  </si>
  <si>
    <t>P0EGEROE</t>
  </si>
  <si>
    <t>124047, 127780</t>
  </si>
  <si>
    <t>114649, 116659</t>
  </si>
  <si>
    <t>Vitanica, Colon Motility Blend, Colon Support, Vegan, 90 Capsules</t>
  </si>
  <si>
    <t>P0IMDRTK</t>
  </si>
  <si>
    <t>Fill-Rite 1200KTF7018 25 GPM 10 Micron Particulate Fuel Filter w/Filter Head</t>
  </si>
  <si>
    <t>P0FIQ4F7</t>
  </si>
  <si>
    <t>126066, 124034</t>
  </si>
  <si>
    <t>112157, 114543</t>
  </si>
  <si>
    <t>Kreg KMS7200 Bandsaw Fence, Blue</t>
  </si>
  <si>
    <t>P0JKZFTQ</t>
  </si>
  <si>
    <t>GE Appliances WD21X33641 Dishwasher Timer - Master Case 8PK</t>
  </si>
  <si>
    <t>P04SXKNG</t>
  </si>
  <si>
    <t>Fill-Rite KIT700MA 800 Meter Flange Kit for FR700V Series Pumps</t>
  </si>
  <si>
    <t>P0HKEBRU</t>
  </si>
  <si>
    <t>TUMI - Alpha Bravo Ordinance Crossbody - Men's Everyday Travel and Commute Bag - Pearl Grey Mesh</t>
  </si>
  <si>
    <t>P0RWX6LR</t>
  </si>
  <si>
    <t>GE Appliances WR12X21085 Refrigerator Door Handle Assembly</t>
  </si>
  <si>
    <t>P0Y6Z69P</t>
  </si>
  <si>
    <t>Pure Encapsulations Melatonin Liquid | Hypoallergenic Supplement Supports the Body's Natural Sleep Cycle | 1 fl. oz.</t>
  </si>
  <si>
    <t>P0SXUDCB</t>
  </si>
  <si>
    <t>Fill-Rite B075F350 3/4" Non-Reconnectable Breakaway</t>
  </si>
  <si>
    <t>P0YKFKY8</t>
  </si>
  <si>
    <t>GE Appliances WE14X25080 Dryer Lint Chute Assembly</t>
  </si>
  <si>
    <t>P0RPU2HE</t>
  </si>
  <si>
    <t>GE Appliances WR60X10185 Refrigerator Evaporator Fan Motor - Master Case 24PK</t>
  </si>
  <si>
    <t>P0C26NSP</t>
  </si>
  <si>
    <t>See Kai Run - Dean Adapt II Sneaker for Little Kids, Silver, Little Kid 1Y</t>
  </si>
  <si>
    <t>P0XAVD4W</t>
  </si>
  <si>
    <t>Fill-Rite DF120N 120V 8 GPM Diesel Exhaust Fluid (DEF) Transfer Pump (Pump Only)</t>
  </si>
  <si>
    <t>P0B8JNF5</t>
  </si>
  <si>
    <t>Twinlab MetaboLife Ultra - Dietary Supplement - Hunger Supplement for Women &amp; Men - 800 mg, 45 Caplets</t>
  </si>
  <si>
    <t>P0KCP7O6</t>
  </si>
  <si>
    <t>123532, 126993, 127771</t>
  </si>
  <si>
    <t>114574, 116525, 116947</t>
  </si>
  <si>
    <t>AMPEDâ„¢ Nitro - Pre-Workout Performance Booster with Scientifically Proven Ingredients - Supports Focus, Stamina, Clarity, and Endurance - Clinically Tested for Exercise Performance - Watermelon Flavor - Informed Sport Certified - Third-Party Quality</t>
  </si>
  <si>
    <t>P0LBVP3R</t>
  </si>
  <si>
    <t>Crocs Unisex-Child Classic Realtree Clog, Multi APX, 6 Big Kid</t>
  </si>
  <si>
    <t>P0JI4I7G</t>
  </si>
  <si>
    <t>Spirited Paw-Health Vitality for Dogs A 9in1 multifunctional supplement that supports joint &amp; cartilage, bones, immune system, the antioxidant system, eyes, skin &amp; coat,energy metabolism. 90 servings</t>
  </si>
  <si>
    <t>P0AAQK63</t>
  </si>
  <si>
    <t>Marshall Middleton II Bluetooth Speakers - Black &amp; Brass</t>
  </si>
  <si>
    <t>P0ZSDB0Z</t>
  </si>
  <si>
    <t>Gaia PRO - Systolic Complex-60 ct</t>
  </si>
  <si>
    <t>P0OGHMR2</t>
  </si>
  <si>
    <t>GE Appliances WR30X10093 Refrigerator Ice Maker Kit</t>
  </si>
  <si>
    <t>P0A3UDFX</t>
  </si>
  <si>
    <t>MIND GAMES - Fruity Discovery Set</t>
  </si>
  <si>
    <t>P0ATJQUM</t>
  </si>
  <si>
    <t>Washer Pump-WH11X34740</t>
  </si>
  <si>
    <t>P0PLQDPE</t>
  </si>
  <si>
    <t>MIND GAMES - As-Suli's Diamond 3.4 oz/ 100 mL Extrait de Parfum</t>
  </si>
  <si>
    <t>P08FH3F4</t>
  </si>
  <si>
    <t>Seal-Tight Original - Pediatric Cast &amp; Wound Protector for Small Arm, 11"</t>
  </si>
  <si>
    <t>P002U9U3</t>
  </si>
  <si>
    <t>Gaia PRO - Black Cohosh-60 ct</t>
  </si>
  <si>
    <t>P0UAQ9IN</t>
  </si>
  <si>
    <t>Fill-Rite FR604H 115V 15 GPM Fuel Transfer Pump (Pump Only) | Gasoline, Diesel, Kerosene, Ethanol &amp; Methanol Blends &amp; Biodiesel</t>
  </si>
  <si>
    <t>P0QWJOBI</t>
  </si>
  <si>
    <t>123345, 125924</t>
  </si>
  <si>
    <t>110913, 114992</t>
  </si>
  <si>
    <t>GE Appliances WB30M1 Range Coil Surface Element, 6-in</t>
  </si>
  <si>
    <t>P0LBHTPM</t>
  </si>
  <si>
    <t>Swanson Full-Spectrum Korean Red Ginseng Root 400 Milligrams 90 Capsules</t>
  </si>
  <si>
    <t>P05B2YFB</t>
  </si>
  <si>
    <t>Swanson Stinging Nettle Leaf (Urtica Dioica) - Herbal Supplement Promoting Urinary Tract &amp; Respiratory Health Support - May Support Healthy Fluid Balance - (120 Capsules)</t>
  </si>
  <si>
    <t>P04IFSH0</t>
  </si>
  <si>
    <t>Sotera SS415BEXPX670 15 GPM 12V Diaphragm Pump Explosion Proof (Pump Only)</t>
  </si>
  <si>
    <t>P0MJXDAH</t>
  </si>
  <si>
    <t>Adventure Medical Kits AMK Mountain Series Mountain Hiker Kit Sunset</t>
  </si>
  <si>
    <t>P0SDJB4O</t>
  </si>
  <si>
    <t>Yogi Tea - Soothing Caramel Bedtime (4 Pack) - Supports a Good Night's Sleep with Chamomile, Skullcap, and L-Theanine - Caffeine Free - 64 Herbal Tea Bags</t>
  </si>
  <si>
    <t>P0GNRKUT</t>
  </si>
  <si>
    <t>123170, 125575</t>
  </si>
  <si>
    <t>114365, 115646</t>
  </si>
  <si>
    <t>GE Appliances WE04X25281 Dryer Timer</t>
  </si>
  <si>
    <t>P0I1WZML</t>
  </si>
  <si>
    <t>123167, 124302</t>
  </si>
  <si>
    <t>Airfit N30i Replacement Cushion - Wide</t>
  </si>
  <si>
    <t>P0LPJWRU</t>
  </si>
  <si>
    <t>Panasonic Dry and Steam Iron with Alumite Soleplate, Fabric Temperature Dial and Safety Auto Shut Off â€“ 1700 Watt Multi Directional Iron â€“ NI-W950A, Purple</t>
  </si>
  <si>
    <t>P0XSWULD</t>
  </si>
  <si>
    <t>LEATHERMAN-Etui Ã outils</t>
  </si>
  <si>
    <t>P0PEKARG</t>
  </si>
  <si>
    <t>123093, 127986</t>
  </si>
  <si>
    <t>112042, 116205</t>
  </si>
  <si>
    <t>Gaia Herbs Prostate Health 60 ct, Phyto-Caps</t>
  </si>
  <si>
    <t>P0KO3KJ1</t>
  </si>
  <si>
    <t>123084, 126698</t>
  </si>
  <si>
    <t>114959, 116396</t>
  </si>
  <si>
    <t>Douglas Laboratories L-Theanine | Promotes a Feeling of Calmness | 60 counts</t>
  </si>
  <si>
    <t>P0VTSF9Z</t>
  </si>
  <si>
    <t>Thorne Berberine - 200 mg (formerly Berbercap) - Supports Heart Function, Immune System and Gut Health - 60 Capsules</t>
  </si>
  <si>
    <t>P09DXI4W</t>
  </si>
  <si>
    <t>Coastal - Comfort Soft - Wrap Adjustable Dog Harness, Orchid, 5/8" x 16"-19"</t>
  </si>
  <si>
    <t>P0RPXTUO</t>
  </si>
  <si>
    <t>Amy Myers MD Biofilm Disruptor 60 capsules</t>
  </si>
  <si>
    <t>P0F8B8ET</t>
  </si>
  <si>
    <t>Fill-Rite FR1204H 12V 15 GPM Fuel Transfer Pump (Pump Only)</t>
  </si>
  <si>
    <t>P0B2JT6P</t>
  </si>
  <si>
    <t>123022, 129162</t>
  </si>
  <si>
    <t>113935, 116497</t>
  </si>
  <si>
    <t>Fill-Rite DF120CAN520 120V 8 GPM Diesel Exhaust Fluid (DEF) Transfer Pump w/Tote Mount Package &amp; Automatic Nozzle</t>
  </si>
  <si>
    <t>P07VYEIV</t>
  </si>
  <si>
    <t>SW EFA ORYZAN RICE BRAN OIL 1000MG 90SG</t>
  </si>
  <si>
    <t>P0XMIEEI</t>
  </si>
  <si>
    <t>Thorne 5-Hydroxytryptophan (5-HTP) - Serotonin Support for Sleep and Stress Management - 90 Capsules</t>
  </si>
  <si>
    <t>P02CVMAM</t>
  </si>
  <si>
    <t>Victorinox Pittsburgh Penguins Tinker</t>
  </si>
  <si>
    <t>P0PIWYRT</t>
  </si>
  <si>
    <t>Victorinox Huntsman Silver Tech</t>
  </si>
  <si>
    <t>P0D9KWGV</t>
  </si>
  <si>
    <t>Victorinox Classic SD Alox, Night Dive (Blue) Alox</t>
  </si>
  <si>
    <t>P0Q7BWVO</t>
  </si>
  <si>
    <t>Little Giant 16G-M151-20 1 HP, 52 GPM, 1 Phase, 115 Volt, Manual Cast Iron Submersible Grinder Pump with 20-Ft. Cord, Blue, 509809</t>
  </si>
  <si>
    <t>P0FSO95Q</t>
  </si>
  <si>
    <t>AirCAT 6700-6-332 6"" Palm Sander 3/32"" Orbit</t>
  </si>
  <si>
    <t>P0IJATNM</t>
  </si>
  <si>
    <t>AmScope SM07 0.7X Barlow Lens For SM Stereo Microscopes (48mm)</t>
  </si>
  <si>
    <t>P0P9MXVO</t>
  </si>
  <si>
    <t>IQCrew STEM Science Discovery 40X-500X Inverted Microscope with 25 Prepared Slides, and Microscope Book for Students and Kids</t>
  </si>
  <si>
    <t>P03ABR3Q</t>
  </si>
  <si>
    <t>AmScope SM-4TZ-144A Professional Trinocular Stereo Zoom Microscope, WH10x Eyepieces, 3.5X-90X Magnification, 0.7X-4.5X Zoom Objective, Four-Zone LED Ring Light, Double-Arm Boom Stand, 110V-240V</t>
  </si>
  <si>
    <t>P0YHFUJV</t>
  </si>
  <si>
    <t>Amscope HL150-AY 150W Fiber Optic Dual Gooseneck Microscope Light Illuminator, Black</t>
  </si>
  <si>
    <t>P0OF5EYE</t>
  </si>
  <si>
    <t>AmScope SE306R-P20 Forward-Mounted Binocular Stereo Microscope, WF20x Eyepieces, 40X and 80X Magnification, 2X and 4X Objectives, Upper and Lower Halogen Lighting, Black/White Stage Plate, and More</t>
  </si>
  <si>
    <t>P0UGHR8C</t>
  </si>
  <si>
    <t>GE Appliances WH13X22720 Washer Valve Triple Water</t>
  </si>
  <si>
    <t>P0CVITYX</t>
  </si>
  <si>
    <t>Quicksilver Scientific Performance Cardio+ - Herbal Supplement to Support Blood Circulation &amp; Brain Health - Cardiovascular Supplement with Hawthorn Berry + He Shou Wu + Ginseng Extract (3.38 oz)</t>
  </si>
  <si>
    <t>P0XE7J93</t>
  </si>
  <si>
    <t>Fill-Rite FR4204H 12V 20 GPM Fuel Transfer Pump (Pump Only)</t>
  </si>
  <si>
    <t>P05RD856</t>
  </si>
  <si>
    <t>122527, 126292</t>
  </si>
  <si>
    <t>113935, 114992</t>
  </si>
  <si>
    <t>Kreg SML-C150-500 Zinc Pocket Screws 1-1/2-Inch #8 Coarse Maxi-Loc Head (500 Count)</t>
  </si>
  <si>
    <t>P0FCFV85</t>
  </si>
  <si>
    <t>GE Appliances WH08X37938 Washing Machine Lid Switch Assembly</t>
  </si>
  <si>
    <t>P0UDCJC6</t>
  </si>
  <si>
    <t>Herm Sprenger - Stainless Steel Ultra-Plus Prong Dog Training Collar - 3.20 mm x 18" Neck Size; 22" Chain Length</t>
  </si>
  <si>
    <t>P0VCBMGU</t>
  </si>
  <si>
    <t>Fill-Rite FR1220HDSFQ 12V 15 GPM Fuel Transfer Pump with Premium Filter Package | Gasoline, Diesel, Kerosene, Ethanol Blends, Methanol Blends &amp; BiodieselÂ</t>
  </si>
  <si>
    <t>P0KCTGN8</t>
  </si>
  <si>
    <t>Fill-Rite F2510HM0 10 Micron 25 GPM Hydrosorb Pony Fuel Filter</t>
  </si>
  <si>
    <t>P0CXWLSI</t>
  </si>
  <si>
    <t>Fill-Rite KIT300SG Kit, Screen Gasket check Valve 300 Series</t>
  </si>
  <si>
    <t>P0CJMJ0Y</t>
  </si>
  <si>
    <t>Fill-Rite FRBN075HASF 3/4" x 20' Fuel Transfer Hose Kit w/Filter &amp; Auto Nozzle</t>
  </si>
  <si>
    <t>P05YQIRE</t>
  </si>
  <si>
    <t>122331, 122492</t>
  </si>
  <si>
    <t>112157, 113931</t>
  </si>
  <si>
    <t>Fill-Rite KIT120RKG Rebuild Kit with Rotor Cover for FR1200, FR2400, FR4200, FR4400, FR600, SD1200, and SD600 G Series Pumps</t>
  </si>
  <si>
    <t>P0FX8M1O</t>
  </si>
  <si>
    <t>Fill-Rite KIT700RG Kit, Rotary Group 700 Series</t>
  </si>
  <si>
    <t>P010XZSM</t>
  </si>
  <si>
    <t>122312, 123356</t>
  </si>
  <si>
    <t>112157, 112617</t>
  </si>
  <si>
    <t>GE Appliances WR32X10809 Refrigerator Crisper Drawer Cover Frame</t>
  </si>
  <si>
    <t>P0F5PFHW</t>
  </si>
  <si>
    <t>Coastal Pet Safari Cat Nail Trimmer - Double Guillotine, Single-Snip Kitten, Cat, Bunny &amp; Pet Nail Clippers - Left- or Right-Handed Scissors - One Size</t>
  </si>
  <si>
    <t>P0QUVWZC</t>
  </si>
  <si>
    <t>Estroprotect Estrogen Supplement for Women, Amy Myers - Support Optimal Estrogen Balance, Hot Flashes, Mood Swings, Night Sweats and PMS Symptoms - 60 Capsules, Dietary Supplement</t>
  </si>
  <si>
    <t>P0PE6JYY</t>
  </si>
  <si>
    <t>Pure Encapsulations Pancreatic Enzyme Formula | Supplement to Support the Optimal Digestion of Food and Absorption of Nutrients* | 180 counts</t>
  </si>
  <si>
    <t>P0IEC87C</t>
  </si>
  <si>
    <t>122196, 123067</t>
  </si>
  <si>
    <t>114275, 114805</t>
  </si>
  <si>
    <t>Yogi Tea - Bedtime (4 Pack) - Supports a Good Nightâ€™s Sleep - Tea with Passionflower, Chamomile, Valerian Root, and Lavender - 64 Organic Herbal Tea Bags</t>
  </si>
  <si>
    <t>P0OTUHEN</t>
  </si>
  <si>
    <t>SAKURA - XSC-3 Sakura Solidified Paint Solid Marker, Yellow-COMPONENT</t>
  </si>
  <si>
    <t>P0HWSGDD</t>
  </si>
  <si>
    <t>122116, 129556</t>
  </si>
  <si>
    <t>114152, 116509</t>
  </si>
  <si>
    <t>Thorne Research - Sacro-B Probiotic - Enhances Immune Function in the Gut - 60 Capsules</t>
  </si>
  <si>
    <t>P0AJP3ID</t>
  </si>
  <si>
    <t>PUREHEALTH RESEARCH Lymph System Support Supplement - Lymphatic Drainage Supplement with Dandelion Extract, Cleavers, Burdock Powder - Reduce Swelling and Cleanse Lymph - 1 Bottle, Brown</t>
  </si>
  <si>
    <t>P0SXUDQR</t>
  </si>
  <si>
    <t>Swanson Vegan Collagen Builder - Featuring Dermaval - Hair, Skin, Nail Health - 60 Veg Caps</t>
  </si>
  <si>
    <t>P0D9E8LT</t>
  </si>
  <si>
    <t>Victorinox Spartan Black</t>
  </si>
  <si>
    <t>P03XWYTL</t>
  </si>
  <si>
    <t>Little Giant LG12G07-3W2V 12 GPM, 3/4 HP, 3-Wire, 230 Volt, 4-inch Deep Well Submersible Pump with Thermoplastic Discharge, Control Box Included, 333-ft. Shut-off, Steel, 558925</t>
  </si>
  <si>
    <t>P0AVQBBE</t>
  </si>
  <si>
    <t>Pure Encapsulations Lutein 20 mg | Hypoallergenic Antioxidant Support for Healthy Visual Function | 120 Softgel counts</t>
  </si>
  <si>
    <t>P0T2LRKM</t>
  </si>
  <si>
    <t>Pure Encapsulations Glucosamine MSM | Supplement for Joint Support, Mobility, Comfort, Cartilage Health, and Connective Tissue* | 180 counts</t>
  </si>
  <si>
    <t>P0OJGAEL</t>
  </si>
  <si>
    <t>HealthForce SuperFoods Chlorella Manna - VeganTabs 1200</t>
  </si>
  <si>
    <t>P0JVTG4X</t>
  </si>
  <si>
    <t>Nite Ize S-Biner MicroLock Stainless Steel - S-Biner with Locking Dual Sided Gates - Keep Keys Secure with Carabiner Key Holder - Black (2 Pack)</t>
  </si>
  <si>
    <t>P0JC2ISF</t>
  </si>
  <si>
    <t>121880, 127804</t>
  </si>
  <si>
    <t>Swanson Vitamin E - Natural Vitamin Supplement Promoting Cardiovascular Health - Natural Formula Delivering Essential D-Alpha Tocopherols - (100 Softgels, 1000 IU Each)</t>
  </si>
  <si>
    <t>P0UO6XLA</t>
  </si>
  <si>
    <t>TUMI - Voyageur Celina Backpack - Women's Travel and Commuter Laptop Bag - Holds Up to 16" Screen - Copper</t>
  </si>
  <si>
    <t>P0P15ITY</t>
  </si>
  <si>
    <t>Kreg PRS1200 Precision Beaded Face-Frame System</t>
  </si>
  <si>
    <t>P0IV8TOX</t>
  </si>
  <si>
    <t>121792, 127959</t>
  </si>
  <si>
    <t>111739, 117036</t>
  </si>
  <si>
    <t>Nite Ize Original Gear Tie - 12-Inch Reusable Rubber Twist Tie - Reusable Gear Ties - Electric Cord Organizers - Twist Ties for Cords - Reusable Zip Ties - Black, 12-Inch, 12 Pack</t>
  </si>
  <si>
    <t>P0WVPVLM</t>
  </si>
  <si>
    <t>HealthForce SuperFoods Warrior Food Vanilla - 1000 g Powder</t>
  </si>
  <si>
    <t>P0LHNW8V</t>
  </si>
  <si>
    <t>HealthForce SuperFoods Vitamineral Green - 500 g Powder</t>
  </si>
  <si>
    <t>P0FSGCYB</t>
  </si>
  <si>
    <t>HealthForce SuperFoods Truly Natural Vitamin C - 180 g Powder</t>
  </si>
  <si>
    <t>P0ZKBGLR</t>
  </si>
  <si>
    <t>Parts Master Replacement for GE/Hotpoint/Kenmore Dishwasher Solenoid Kit - WD21X10060, AP2039738, PS260117 - Dishwasher Replacement Part - Drain Your Dishwasher Properly</t>
  </si>
  <si>
    <t>P0YP3PHZ</t>
  </si>
  <si>
    <t>HealthForce SuperFoods Shilajit - 120 VeganCaps</t>
  </si>
  <si>
    <t>P0UPP97K</t>
  </si>
  <si>
    <t>NatureBell Berberine Supplement 500mg | 300 Veggie Capsules, 97% Pure Berberine HCL â€“ 5:1 Root Extract â€“ Plant Based, Vegan, Non-GMO</t>
  </si>
  <si>
    <t>P0MHYR4Y</t>
  </si>
  <si>
    <t>Sabrina Carpenter Eau De Parfum - Perfume for Women - Me Espresso - 2.5 Fl Oz</t>
  </si>
  <si>
    <t>P0DHONFA</t>
  </si>
  <si>
    <t>GE Appliances WD49X23778 Dishwasher Circulation Pump Assembly</t>
  </si>
  <si>
    <t>P0LPOHUW</t>
  </si>
  <si>
    <t>GE Appliances WE18X10015 Dryer Lint Screen</t>
  </si>
  <si>
    <t>P01NL87H</t>
  </si>
  <si>
    <t>121662, 122438</t>
  </si>
  <si>
    <t>106603, 108389</t>
  </si>
  <si>
    <t>Thorne Trace Minerals - Dietary Supplement with Zinc, Boron &amp; Selenium - Chelated Forms - Comprehensive Formula - 90 Capsules</t>
  </si>
  <si>
    <t>P00YIXH2</t>
  </si>
  <si>
    <t>121656, 129136</t>
  </si>
  <si>
    <t>113556, 116437</t>
  </si>
  <si>
    <t>GE Appliances WB02X10822 Cooktop Burner Igniter</t>
  </si>
  <si>
    <t>P0GZKOKP</t>
  </si>
  <si>
    <t>GE Appliances WR62X26946 Refrigerator LED Transformer</t>
  </si>
  <si>
    <t>P0W21EE9</t>
  </si>
  <si>
    <t>Thorne Choleast-900-900mg Red Yeast Rice Extract - Gluten-Free Supplement Supports Healthy Cholesterol Levels Already in a Normal Range, Heart &amp; Blood Pressure - 120 Capsules</t>
  </si>
  <si>
    <t>P04T7IXY</t>
  </si>
  <si>
    <t>121647, 122879</t>
  </si>
  <si>
    <t>113556, 114796</t>
  </si>
  <si>
    <t>Thorne Zinc Picolinate 15mg - Highly Absorbable Zinc Supplement - Supports Wellness, Immune System, Eye, Skin, and Reproductive Health - Gluten-Free, Soy-Free, Dairy-Free - 60 Capsules</t>
  </si>
  <si>
    <t>P0DZEFGT</t>
  </si>
  <si>
    <t>121644, 129606, 129595</t>
  </si>
  <si>
    <t>113556, 117935, 117974</t>
  </si>
  <si>
    <t>Thorne Research - Methyl-Guard - Methylation Support Supplement with Folate and Vitamin B12-180 Capsules</t>
  </si>
  <si>
    <t>P0IJVUX1</t>
  </si>
  <si>
    <t>Fill-Rite FR152 Piston Hand Pump w/Discharge Hose, Spout, and Suction Pipe</t>
  </si>
  <si>
    <t>P00Q0CO0</t>
  </si>
  <si>
    <t>Fill-Rite FR112 Fuel Transfer Rotary Hand Pump w/Discharge Hose, Straight Spout, Vacuum Breaker, &amp; Suction Pipe</t>
  </si>
  <si>
    <t>P0KSAC6H</t>
  </si>
  <si>
    <t>121619, 126033</t>
  </si>
  <si>
    <t>111512, 114992</t>
  </si>
  <si>
    <t>Kreg KRS1035 Multi-Purpose Steel Shop Stand</t>
  </si>
  <si>
    <t>P0RSHRSS</t>
  </si>
  <si>
    <t>121617, 123783, 124179</t>
  </si>
  <si>
    <t>112393, 114913, 115630</t>
  </si>
  <si>
    <t>Pure Encapsulations Zinc 15 mg - Zinc Picolinate Supplement for Immune System Support, Growth &amp; Development - For Wound Healing - With Premium Zinc Picolinate - 180 Capsules</t>
  </si>
  <si>
    <t>P0UK3ZWQ</t>
  </si>
  <si>
    <t>121594, 129294</t>
  </si>
  <si>
    <t>113663, 117692</t>
  </si>
  <si>
    <t>Pure Encapsulations - Ligament Restore - Dietary Supplement Helps Maintain Healthy Tendons, Ligaments and Joints - 240 Capsules</t>
  </si>
  <si>
    <t>P0VRR8KR</t>
  </si>
  <si>
    <t>Douglas Laboratories Choline Bitartrate | Supplement to Support Liver, Neurological and Heart Health, Mental Focus, and Nervous System* | 100 counts</t>
  </si>
  <si>
    <t>P07MV3XQ</t>
  </si>
  <si>
    <t>Fill-Rite F4010PM0 40 GPM 10 Micro Particulate Fuel Filter</t>
  </si>
  <si>
    <t>P0JRPLLG</t>
  </si>
  <si>
    <t>AIRCAT Penumatic Tools 805-HT-22-5 1/2" High Torque Long Reach Ratchet 130 ft-lbs 180 RPM</t>
  </si>
  <si>
    <t>P0ZGR8YX</t>
  </si>
  <si>
    <t>Fill-Rite WH10012 1" x 12" (30.5 cm) Aluminum Whip Hose</t>
  </si>
  <si>
    <t>P04CLMA2</t>
  </si>
  <si>
    <t>Fill-Rite KIT812SL Shaft Seal Kit for RD8/RD12 Series Pumps</t>
  </si>
  <si>
    <t>P0FK9UEM</t>
  </si>
  <si>
    <t>Fill-Rite FRTC Venting Pressure Tank Cap</t>
  </si>
  <si>
    <t>P0I3LMJI</t>
  </si>
  <si>
    <t>Fill-Rite FRTCB Vented Fill Cap with 2" Base</t>
  </si>
  <si>
    <t>P01Y6TFW</t>
  </si>
  <si>
    <t>Fill-Rite 400KTF0237 Kit, Norwesco Anti-Drip Spout</t>
  </si>
  <si>
    <t>P0WFDMZT</t>
  </si>
  <si>
    <t>Victorinox Airox Advanced Medium Hardside Case - Storm</t>
  </si>
  <si>
    <t>P0F4OBAL</t>
  </si>
  <si>
    <t>Fill-Rite - 5/8 X 8 Hose For 100 And 5200 (H058G9054)</t>
  </si>
  <si>
    <t>P0AE3DEL</t>
  </si>
  <si>
    <t>121422, 127350</t>
  </si>
  <si>
    <t>106187, 114980</t>
  </si>
  <si>
    <t>Fill-Rite KITHA32V Discharge Hose and Ball Valve for Hand Pump</t>
  </si>
  <si>
    <t>P02BIXBZ</t>
  </si>
  <si>
    <t>Fill-Rite 807C 5-20 GPM 3 Wheel 3/4" Mechanical Meter (Gallons)</t>
  </si>
  <si>
    <t>P0O75ZLM</t>
  </si>
  <si>
    <t>Swanson Methylcobalamin High Absorption Vitamin B-12 2.5 Milligrams 60 Tabs</t>
  </si>
  <si>
    <t>P0YQE61W</t>
  </si>
  <si>
    <t>GE Appliances WB15X20988 Microwave Door Handle</t>
  </si>
  <si>
    <t>P0IZ1MFF</t>
  </si>
  <si>
    <t>GE Appliances WR32X26238 Refrigerator Chilled Drawer</t>
  </si>
  <si>
    <t>P0YTG4DF</t>
  </si>
  <si>
    <t>Turmeric Alchemyâ„¢ - 180 g Powder</t>
  </si>
  <si>
    <t>P0HTCGAO</t>
  </si>
  <si>
    <t>HealthForce SuperFoods Truly Natural Vitamin C - 240 Vegan Caps</t>
  </si>
  <si>
    <t>P0MIGSDO</t>
  </si>
  <si>
    <t>121776, 121193, 121185</t>
  </si>
  <si>
    <t>108916, 113805, 113807</t>
  </si>
  <si>
    <t>HealthForce SuperFoods Liver Rescue - 120 VeganCaps</t>
  </si>
  <si>
    <t>P0PUA2MZ</t>
  </si>
  <si>
    <t>Swanson Full Spectrum 7 Mushroom Complex 60 Veg Capsules</t>
  </si>
  <si>
    <t>P095UCVD</t>
  </si>
  <si>
    <t>Pack-It Reveal Compression Cube Set S/M Blue Dawn</t>
  </si>
  <si>
    <t>P0B8ZZOS</t>
  </si>
  <si>
    <t>Victorinox Altius Alox Leather Slim Card Case w/ RFID Protection - Black</t>
  </si>
  <si>
    <t>P02VBDSD</t>
  </si>
  <si>
    <t>Antica Farmacista Room Spray - Elegant House Spray - Long-Lasting, High-Quality Room Fragrance - Luxury Gift for Housewarming - Bergamot &amp; Ocean Aria, 3.4 fl oz</t>
  </si>
  <si>
    <t>P03OKK7G</t>
  </si>
  <si>
    <t>HealthForce SuperFoods Intestinal Movement Formula - 50 VeganCaps</t>
  </si>
  <si>
    <t>P023NYLK</t>
  </si>
  <si>
    <t>HealthForce SuperFoods MycoForce - VeganCaps 120</t>
  </si>
  <si>
    <t>P0NZ9H9A</t>
  </si>
  <si>
    <t>Nite Ize Raddog All-in-One Collar and Leash Combo - Heavy-Duty Dog Collar with Built-in Retractable Leash - 14" to 16" Collar - Blue, Small</t>
  </si>
  <si>
    <t>P0MHHVQF</t>
  </si>
  <si>
    <t>Fill-Rite FRH07520 3/4" x 20' Fuel Transfer Hose | Gasoline, Diesel, Kerosene, Ethanol Blends, Methanol Blends, &amp; Biodiesel</t>
  </si>
  <si>
    <t>P0LIQCFM</t>
  </si>
  <si>
    <t>Fill-Rite SD100ULÂ 1" Multi-Plane Swivel</t>
  </si>
  <si>
    <t>P0BS85HU</t>
  </si>
  <si>
    <t>120820, 129043</t>
  </si>
  <si>
    <t>111512, 116497</t>
  </si>
  <si>
    <t>Fill-Rite FR700V 115V 20 GPM Fuel Transfer Pump w/Discharge Hose &amp; Manual Nozzle</t>
  </si>
  <si>
    <t>P0LBOUJY</t>
  </si>
  <si>
    <t>Coastal - Safari - Cat Shedding Blade, No Color, One Size (7.5" L x 3" W)</t>
  </si>
  <si>
    <t>P0VHII0O</t>
  </si>
  <si>
    <t>GE Appliances WP94X10309 Air Conditioner Fan Motor</t>
  </si>
  <si>
    <t>P03MVKXN</t>
  </si>
  <si>
    <t>GE Appliances WR55X11072 Refrigerator Electronic Control Board</t>
  </si>
  <si>
    <t>P0FPBHJC</t>
  </si>
  <si>
    <t>120758, 121248, 122440</t>
  </si>
  <si>
    <t>113683, 114234</t>
  </si>
  <si>
    <t>Yogi Tea - Ginger Tea (4 Pack) - Supports Healthy Digestion - Soothing and Spicy Blend - Caffeine Free - 64 Organic Herbal Tea Bags</t>
  </si>
  <si>
    <t>P04NRMEX</t>
  </si>
  <si>
    <t>120749, 129305</t>
  </si>
  <si>
    <t>113202, 117569</t>
  </si>
  <si>
    <t>GE Appliances WB03X10261 Range Hood Control Knob (Chrome)</t>
  </si>
  <si>
    <t>P0WZ6J9S</t>
  </si>
  <si>
    <t>open, open, open, open</t>
  </si>
  <si>
    <t>121245, 120753, 120671, 121391</t>
  </si>
  <si>
    <t>111765, 112400, 112900, 113683</t>
  </si>
  <si>
    <t>AmScope 23mm to 30mm and 30.5mm Adapter Set</t>
  </si>
  <si>
    <t>P09XL93F</t>
  </si>
  <si>
    <t>Swanson Folic Acid &amp; Vitamin B-12 30 Veg Capsules</t>
  </si>
  <si>
    <t>P0C5HWZ5</t>
  </si>
  <si>
    <t>AmScope SM-4TPX Professional Trinocular Stereo Zoom Microscope with Simultaneous Focus Control, WH10 Eyepieces, 3.5X-45X Magnification, 0.7X-4.5X Zoom Objective, Lighting, Boom Stand, 0.5X Barlow Lens</t>
  </si>
  <si>
    <t>P0FNFMKN</t>
  </si>
  <si>
    <t>Douglas Laboratories Acetyl L-Carnitine 500 mg | Supports Brain and Nerve Function During the Normal Aging Process* | 120 counts</t>
  </si>
  <si>
    <t>P0VZIBNQ</t>
  </si>
  <si>
    <t>Pure Encapsulations AdipoLean II | Healthy Weight Management** Supplement | 90 counts*</t>
  </si>
  <si>
    <t>P0DLLFAD</t>
  </si>
  <si>
    <t>Victorinox Crosslight Wheeled Duffel in Black</t>
  </si>
  <si>
    <t>P0YS9WMV</t>
  </si>
  <si>
    <t>Coastal - Advance Dog Training Pads with Turbo Dry Technology</t>
  </si>
  <si>
    <t>P0ILLJL7</t>
  </si>
  <si>
    <t>Coastal Pet Comfort Soft Reflective Wrap Adjustable Dog Harness - No-Pull Dog Harness for Small &amp; Large Dogs - Blue Lagoon - 5/8" x 19"â€“23"</t>
  </si>
  <si>
    <t>P0LFHK4L</t>
  </si>
  <si>
    <t>See Kai Run Stevie II Maroon Red Toddler 7</t>
  </si>
  <si>
    <t>P0BDUMAA</t>
  </si>
  <si>
    <t>SmartMouth Dry Mouth Rinse Single Pack â€“ 50 pack</t>
  </si>
  <si>
    <t>P0T2L2RV</t>
  </si>
  <si>
    <t>120376, 121423, 126102, 128136</t>
  </si>
  <si>
    <t>113077, 114012, 115891, 117149</t>
  </si>
  <si>
    <t>Parts Master Replacement for GE Dryer Igniter WE4X739, AP6796735, PS12342916 - GE, Hotpoint &amp; Kenmore Dryer Igniter Replacement - Dryer Repair Parts</t>
  </si>
  <si>
    <t>P0OAMAHA</t>
  </si>
  <si>
    <t>120332, 120342</t>
  </si>
  <si>
    <t>Fill-Rite FR311VN 115V/230V 35 GPM Fuel Transfer Pump w/Mechanical Meter (Gallons)</t>
  </si>
  <si>
    <t>P083RV1F</t>
  </si>
  <si>
    <t>124107, 120331</t>
  </si>
  <si>
    <t>109054, 111513</t>
  </si>
  <si>
    <t>Antica Farmacista 9oz Warm White Hexagonal Candle</t>
  </si>
  <si>
    <t>P0AQ4QGW</t>
  </si>
  <si>
    <t>AIRCAT 3/8 Ratchet Head Kit for 808-15-A</t>
  </si>
  <si>
    <t>P0ZOJWZK</t>
  </si>
  <si>
    <t>ResMed AirTouchâ„¢ N30i Cushion - Medium</t>
  </si>
  <si>
    <t>P0HEYSXM</t>
  </si>
  <si>
    <t>FAITH IN NATURE - Natural Grapefruit &amp; Orange Conditioner, Purifying for Oily Hair &amp; Scalp, Vegan &amp; Cruelty Free, No SLS, Silicones or Parabens, 400 ml</t>
  </si>
  <si>
    <t>P0VDS20Q</t>
  </si>
  <si>
    <t>Fill-Rite KIT900LR Kit, 900 Series Liter Register &amp; Faceplate</t>
  </si>
  <si>
    <t>P0WHDWTO</t>
  </si>
  <si>
    <t>Gear Tie Loopable Twist Tie 12 Inch - Bright Orange - 2 Pack</t>
  </si>
  <si>
    <t>P0GEGLVK</t>
  </si>
  <si>
    <t>Parts Master Replacement for GE Washer Water Inlet Valve WH13X10037, AP4412517, PS2354072 - Water Shut Off Valve for Stacking or Compact Washing Machines - Compatible with GE Washing Machines</t>
  </si>
  <si>
    <t>P0Y9NLV2</t>
  </si>
  <si>
    <t>120182, 121797</t>
  </si>
  <si>
    <t>112382, 113685</t>
  </si>
  <si>
    <t>GE Appliances WR32X10457 Refrigerator Crisper Drawer Cover</t>
  </si>
  <si>
    <t>P0JBYLNZ</t>
  </si>
  <si>
    <t>Replacement for GE / Hotpoint Refrigerator Condensor Fan Motor WR60X10168 PS967022 AP3855309</t>
  </si>
  <si>
    <t>P04TRA4H</t>
  </si>
  <si>
    <t>121708, 120173</t>
  </si>
  <si>
    <t>109966, 112382</t>
  </si>
  <si>
    <t>DELTA FAUCET T4774-CZFL Tub Filler with Handshower Floor-Mount, Champagne Bronze</t>
  </si>
  <si>
    <t>P0NCAI1O</t>
  </si>
  <si>
    <t>See Kai Run Dean Adapt II Blue Toddler 8</t>
  </si>
  <si>
    <t>P0DG8ZQB</t>
  </si>
  <si>
    <t>Nite Ize Aluminum KeyRing Locker S-Biner - Carabiner Accessories for Keychain Organization - KeyRing with 5 Assorted Color S-Biner MicroLock Carabiners</t>
  </si>
  <si>
    <t>P0XNFV6P</t>
  </si>
  <si>
    <t>120083, 123178</t>
  </si>
  <si>
    <t>112473, 114505</t>
  </si>
  <si>
    <t>Kreg PRS1015 Router Table Fence</t>
  </si>
  <si>
    <t>P0CS4KCW</t>
  </si>
  <si>
    <t>120015, 129151</t>
  </si>
  <si>
    <t>113561, 117034</t>
  </si>
  <si>
    <t>Kreg KVGC36 Versagrip 36" - 1 Pack (Component)</t>
  </si>
  <si>
    <t>P0QILP9D</t>
  </si>
  <si>
    <t>Fill-Rite FR113 Fuel Transfer Rotary Hand Pump w/Pail Spout, Vacuum Breaker, &amp; Suction Pipe</t>
  </si>
  <si>
    <t>P0MZNQW7</t>
  </si>
  <si>
    <t>Coastal - Secureaway Flea Collar Protectors, Multi Bones, 5/8" x 8"-12"</t>
  </si>
  <si>
    <t>P0ARTPRT</t>
  </si>
  <si>
    <t>HealthForce SuperFoods Vitamineral Green - VeganCaps 400</t>
  </si>
  <si>
    <t>P0Z2PJDP</t>
  </si>
  <si>
    <t>121176, 119833</t>
  </si>
  <si>
    <t>108918, 112632</t>
  </si>
  <si>
    <t>UNDA Gemmo Therapy Sequoia Gigantea | Giant Sequoia Young Shoot Extract | 4.2 fl. oz.</t>
  </si>
  <si>
    <t>P0QEZSZM</t>
  </si>
  <si>
    <t>119699, 121615</t>
  </si>
  <si>
    <t>112988, 113612</t>
  </si>
  <si>
    <t>Nite Ize DoohicKey Key Chain Knife - Keychain with Folding Pocket Knife for Keychains - Pocket &amp; Folding Knife on Carabiner for Keys - Hiking &amp; Camping Accessories - Green</t>
  </si>
  <si>
    <t>P0NHUVM2</t>
  </si>
  <si>
    <t>Nite Ize Steelie Orbiter Plus Magnetic Socket and Metal Ring - Car Dashboard with Magnetic Mount - Sturdy Dashboard Mount for Cell Phone - Black</t>
  </si>
  <si>
    <t>P04GH9WW</t>
  </si>
  <si>
    <t>Coastal Pet Safari - Cat Self-Cleaning Slicker Brush - Cat Grooming Supplies</t>
  </si>
  <si>
    <t>P0RJSQEH</t>
  </si>
  <si>
    <t>GE Appliances WB14T10093 Range Oven Door Lock Assembly</t>
  </si>
  <si>
    <t>P0V8SK75</t>
  </si>
  <si>
    <t>Coastal - Safari - Dog Undercoat Rakes, Rotating Pin Undercoat Rake, One Size (6.25" L x 4.5" W)</t>
  </si>
  <si>
    <t>P0A49CEX</t>
  </si>
  <si>
    <t>Cross Bailey Light Polished White Resin and Gold Tone Fine Nib Fountain Pen</t>
  </si>
  <si>
    <t>P0DBWS6H</t>
  </si>
  <si>
    <t>Fill-Rite SDN100GAN 1" 25 GPM Fuel Transfer Nozzle (Green)</t>
  </si>
  <si>
    <t>P0BEQRB2</t>
  </si>
  <si>
    <t>Fill-Rite FR4210HARC 12V 20 GPM Fuel Transfer Pump w/Cold Weather Package</t>
  </si>
  <si>
    <t>P0X9MJKF</t>
  </si>
  <si>
    <t>Goodyear Belts 1060878 Serpentine Belt, 6-Rib, 87.8" Length For 1986-2018 for 1996-2010 Chevrolet &amp; 1988-1989 Eagle &amp; 1986-2008 Ford</t>
  </si>
  <si>
    <t>P0LYQE4N</t>
  </si>
  <si>
    <t>Fill-Rite TT10AN 1' 2-35 GPM Digital Fuel Transfer Meter</t>
  </si>
  <si>
    <t>P0YC1YGU</t>
  </si>
  <si>
    <t>Choice Organics - Organic Decaffeinated English Breakfast Tea (6 Pack) - Fair Trade - Compostable - 96 Organic Black Tea Bags</t>
  </si>
  <si>
    <t>P02QMW8X</t>
  </si>
  <si>
    <t>119204, 122403, 124692, 129190</t>
  </si>
  <si>
    <t>112549, 113704, 114960, 116830</t>
  </si>
  <si>
    <t>Coastal Pet Bergan - Comfort Carrier - Heather Bermuda (19 x 10 x 13 Inches)</t>
  </si>
  <si>
    <t>P0RDCGAV</t>
  </si>
  <si>
    <t>Earth Brothâ„¢ - 16 oz Powder</t>
  </si>
  <si>
    <t>P0NZZRXZ</t>
  </si>
  <si>
    <t>Intestinal Drawing Formulaâ„¢ - 375 g Powder</t>
  </si>
  <si>
    <t>P0VFEQ7P</t>
  </si>
  <si>
    <t>HealthForce SuperFoods Truly Natural Vitamin C - 120 VeganCaps</t>
  </si>
  <si>
    <t>P0SLFC00</t>
  </si>
  <si>
    <t>Scent Free Hyaluronic Booster Serum</t>
  </si>
  <si>
    <t>P0CBKDU9</t>
  </si>
  <si>
    <t>Green People - Age Defy+ Vitamin C Booster</t>
  </si>
  <si>
    <t>P0JXTJMF</t>
  </si>
  <si>
    <t>Coastal - Titan - Easy-On Dog Prong Training Collar with Buckle, Black, 2.0 mm x 14"</t>
  </si>
  <si>
    <t>P0LXUDFE</t>
  </si>
  <si>
    <t>Soothing Hand Essentials Gift Set</t>
  </si>
  <si>
    <t>P0CQV6GV</t>
  </si>
  <si>
    <t>Water &amp; Woods Dog Whistle with Pea, Assorted, One Size</t>
  </si>
  <si>
    <t>P0ZQJ2KI</t>
  </si>
  <si>
    <t>Pack-It Reveal Expansion Cube M Willow Green</t>
  </si>
  <si>
    <t>P0ZBGIBH</t>
  </si>
  <si>
    <t>Fill-Rite FR313V 115V/230V 35 GPM Fuel Transfer Pump w/AST Remote</t>
  </si>
  <si>
    <t>P00TCODZ</t>
  </si>
  <si>
    <t>Victorinox Swiss Classic 5-Piece Knife Set with In-Drawer Knife Holder</t>
  </si>
  <si>
    <t>P0Z9G1O9</t>
  </si>
  <si>
    <t>118918, 122439</t>
  </si>
  <si>
    <t>111168, 112871</t>
  </si>
  <si>
    <t>Antica Farmacista Home Ambiance Diffuser, Lush Palm, 16.9 Fl Oz</t>
  </si>
  <si>
    <t>P0ACCTHH</t>
  </si>
  <si>
    <t>Fill-Rite FRH10012 1" x 12' Fuel Transfer Hose | Gasoline, Diesel, Kerosene, Ethanol Blends, Methanol Blends, &amp; Biodiesel</t>
  </si>
  <si>
    <t>P0RVDP6I</t>
  </si>
  <si>
    <t>118850, 121253, 126158, 121204</t>
  </si>
  <si>
    <t>110244, 112157, 112611</t>
  </si>
  <si>
    <t>Intestinal Drawing Formulaâ„¢ - 105 VeganCapsâ„¢</t>
  </si>
  <si>
    <t>P0EQVWII</t>
  </si>
  <si>
    <t>Philips Norelco Multigroom Series 3000, MG3740/40 - 13 pieces</t>
  </si>
  <si>
    <t>P0XKXTPF</t>
  </si>
  <si>
    <t>Oxygen Extremeâ„¢ - 4 oz Liquid Dropper</t>
  </si>
  <si>
    <t>P02R9FW3</t>
  </si>
  <si>
    <t>HealthForce SuperFoods Warrior Food Carob - 1000 g Powder</t>
  </si>
  <si>
    <t>P0JUQSPN</t>
  </si>
  <si>
    <t>Antica Farmacista - 100ml elderflower home ambiance room spray</t>
  </si>
  <si>
    <t>P0ULY8Q9</t>
  </si>
  <si>
    <t>118783, 123202</t>
  </si>
  <si>
    <t>112370, 112853</t>
  </si>
  <si>
    <t>Time to Relax Oil Blend Organic</t>
  </si>
  <si>
    <t>P02NCDBX</t>
  </si>
  <si>
    <t>AD+ Pure Luxe Hand &amp; Body Duo</t>
  </si>
  <si>
    <t>P0WSLRAK</t>
  </si>
  <si>
    <t>KONG Extreme Tires Sm UK/EU</t>
  </si>
  <si>
    <t>P096MFDW</t>
  </si>
  <si>
    <t>118728, 122536</t>
  </si>
  <si>
    <t>111856, 113706</t>
  </si>
  <si>
    <t>Fill-Rite F1810PM0 25 GPM 10 Micro Particulate Fuel Filter</t>
  </si>
  <si>
    <t>P00JLEO0</t>
  </si>
  <si>
    <t>Fill-Rite KIT120SL Shaft Seal Kit for Small Pumps (600-4400 Series)</t>
  </si>
  <si>
    <t>P0K9DB1P</t>
  </si>
  <si>
    <t>Quicksilver Scientific - Liposomal GABA (1.7oz/50ml)</t>
  </si>
  <si>
    <t>P0WCPIMS</t>
  </si>
  <si>
    <t>UNDA 226 Numbered Compounds | Homeopathic Preparation | 0.7 fl. oz.</t>
  </si>
  <si>
    <t>P0XSTOL9</t>
  </si>
  <si>
    <t>Genestra Brands Digest-gen | Black Alder, Fig, and English Walnut Herbal Supplement | 0.5 fl. oz.</t>
  </si>
  <si>
    <t>P0DF5DFS</t>
  </si>
  <si>
    <t>See Kai Run - Kristin Sneaker for Little Kids, Blue Denim/Floral, 12</t>
  </si>
  <si>
    <t>P0YLUCL9</t>
  </si>
  <si>
    <t>Dolly Parton - Eau de Toilette - Early Morning Breeze</t>
  </si>
  <si>
    <t>P0ATNDUW</t>
  </si>
  <si>
    <t>Gaia Herbs Black Elderberry (Sambucus Nigra) Adult Daily Gummies - Delicious Immune Support Supplement - Made with Certified Organic Black Elderberries for Immune System Support, 120 Count</t>
  </si>
  <si>
    <t>P0MN3DYW</t>
  </si>
  <si>
    <t>Genestra Brands Skn-gen | English Walnut, Elm, and Cedar of Lebanon Herbal Supplement | 0.5 fl. oz.</t>
  </si>
  <si>
    <t>P0PR4ARU</t>
  </si>
  <si>
    <t>Gear Tie Reusable Rubber Twist Tie 18 Inch - Neon Yellow - 2 Pack</t>
  </si>
  <si>
    <t>P0DYVZRT</t>
  </si>
  <si>
    <t>Fill-Rite FR700VN 115V 20 GPM Fuel Transfer Pump (Pump Only)</t>
  </si>
  <si>
    <t>P0QSTUAT</t>
  </si>
  <si>
    <t>118185, 126070</t>
  </si>
  <si>
    <t>109448, 113344</t>
  </si>
  <si>
    <t>Parts Master Replacement for GE/Hotpoint Dryer Timer - WE04X20415, PS9491767, AP5805477 - Part for Clothes Dryer Machine - Clothes Dryer Replacement Parts</t>
  </si>
  <si>
    <t>P0A1SJLT</t>
  </si>
  <si>
    <t>Fill-Rite FR701V 115V 20 GPM Fuel Transfer Pump w/Mechanical Gallon Meter Package</t>
  </si>
  <si>
    <t>P07DKJWP</t>
  </si>
  <si>
    <t>Fill-Rite FR4210H 12V 20 GPM Fuel Transfer Pump w/Discharge Hose &amp; Manual Nozzle</t>
  </si>
  <si>
    <t>P08QNYG5</t>
  </si>
  <si>
    <t>Fill-Rite FR1612 12V 10 GPM Portable Diesel Transfer Pump (Pump Only w/Power Cable &amp; Clips)</t>
  </si>
  <si>
    <t>P0ZGGLJR</t>
  </si>
  <si>
    <t>Fill-Rite FRH07512 3/4" x 12' Fuel Transfer Hose | Gasoline, Diesel, Kerosene, Ethanol Blends, Methanol Blends &amp; Biodiesel</t>
  </si>
  <si>
    <t>P0T6BBTU</t>
  </si>
  <si>
    <t>Reserveage Beauty, Firming Face Cream with Pro-Collagen Booster, Tightens, Hydrates and Lifts with Measurable Results, 1.7 oz</t>
  </si>
  <si>
    <t>P09IFZFU</t>
  </si>
  <si>
    <t>Fill-Rite FR1210HA 12V 15 GPM Fuel Transfer Pump w/Discharge Hose &amp; Automatic Nozzle (Red)</t>
  </si>
  <si>
    <t>P0NKG1OP</t>
  </si>
  <si>
    <t>117892, 118083</t>
  </si>
  <si>
    <t>HealthForce SuperFoods Digestion Enhancement Enzymes - 120 VeganCaps</t>
  </si>
  <si>
    <t>P0EMWY2I</t>
  </si>
  <si>
    <t>Fill-Rite FRH10014 1" x 14' Fuel Transfer Hose</t>
  </si>
  <si>
    <t>P0ONHBKS</t>
  </si>
  <si>
    <t>Delta Faucet T2738-RB Lahara Roman Tub Trim, Venetian Bronze, 4.00 x 9.00 x 20.00 inches</t>
  </si>
  <si>
    <t>P0D3LYZP</t>
  </si>
  <si>
    <t>Antica Farmacista 10oz Warm White Body Moisturizer</t>
  </si>
  <si>
    <t>P0YDMS57</t>
  </si>
  <si>
    <t>Nite Ize RunOff Waterproof Hip Pack - Beach &amp; Hiking Essential - Bag for Phone &amp; Travel Essentials - Crossbody Beach Tote &amp; Travel Pouch with IP67 Rating - Charcoal</t>
  </si>
  <si>
    <t>P0AU2KWF</t>
  </si>
  <si>
    <t>AIRCAT 1993-VXL: 1-Inch Vibrotherm Drive Composite Straight Impact Wrench with 7-Inch Anvil</t>
  </si>
  <si>
    <t>P01U3SLT</t>
  </si>
  <si>
    <t>116546, 117760, 122846</t>
  </si>
  <si>
    <t>AIRCAT 6370: .6 HP Composite Low Weight Vertical Polisher 3,500 RPM</t>
  </si>
  <si>
    <t>P0IHAUOU</t>
  </si>
  <si>
    <t>116542, 124557</t>
  </si>
  <si>
    <t>111980, 115111</t>
  </si>
  <si>
    <t>AIRCAT Penumatic Tools 1992-A 1" Straight Impact Wrench With 7" Extended Anvil</t>
  </si>
  <si>
    <t>P0BGJL89</t>
  </si>
  <si>
    <t>116521, 122843</t>
  </si>
  <si>
    <t>Shampoo-Coconut</t>
  </si>
  <si>
    <t>P0EH39WE</t>
  </si>
  <si>
    <t>Yogi Tea - Green Tea Pure Green Decaf (6 Pack) - Supports Vitality - 96 Tea Bags</t>
  </si>
  <si>
    <t>P04XHKPM</t>
  </si>
  <si>
    <t>Little Giant 506160 6-CIA-ML 1/3 HP 2760 GPH 115-Volt Low Level Sump Pump, Blue</t>
  </si>
  <si>
    <t>P0PELMVP</t>
  </si>
  <si>
    <t>115763, 121420</t>
  </si>
  <si>
    <t>111257, 112461</t>
  </si>
  <si>
    <t>Fill-Rite KITF25 Filter Installation Kit</t>
  </si>
  <si>
    <t>P0AI2PLT</t>
  </si>
  <si>
    <t>Amy Myers Immunoglobulin Supplement, Gut immuneIG - Colostrum Powder Alternative for Gut Health - IgG Immunolin Bovine Serum for Immune Support &amp; Digestive Health - Dairy Free, Non GMO - 30 Servings</t>
  </si>
  <si>
    <t>P0XAU3KK</t>
  </si>
  <si>
    <t>Fill-Rite DF012N 12V 8 GPM Diesel Exhaust Fluid (DEF) Transfer Pump (Pump Only)</t>
  </si>
  <si>
    <t>P0WIVQOU</t>
  </si>
  <si>
    <t>Swanson Cinnamon Extract 250 Milligrams 90 Capsules</t>
  </si>
  <si>
    <t>P03ALRMY</t>
  </si>
  <si>
    <t>Fill-Rite 901C1.5 1 1/2" 6-40 GPM 4 Digit Fuel Transfer Meter (Gallons)</t>
  </si>
  <si>
    <t>P0YDXO74</t>
  </si>
  <si>
    <t>GE Appliances WB24T10153 Range Surface Element Control Switch</t>
  </si>
  <si>
    <t>P0NELSZD</t>
  </si>
  <si>
    <t>GE Appliances WP28X10013 Room Air Conditioner Heater Protector</t>
  </si>
  <si>
    <t>P0V6ALAV</t>
  </si>
  <si>
    <t>113080, 122804</t>
  </si>
  <si>
    <t>107819, 109963</t>
  </si>
  <si>
    <t>Fill-Rite FR1810HC1 10 Micron Hydrosorb 25 GPM Clear Bowl Fuel Filter (Fits 3/4" Filter Head)</t>
  </si>
  <si>
    <t>P0AFGUEZ</t>
  </si>
  <si>
    <t>Momentous Sleep 30 Serving</t>
  </si>
  <si>
    <t>P0IBEDM5</t>
  </si>
  <si>
    <t>Red Lion RJC-100 115/230 Volt, 1 HP 20 GPM Premium Convertible (Shallow or Deep Well) Jet Pump, Red, 602038</t>
  </si>
  <si>
    <t>P0HHOENN</t>
  </si>
  <si>
    <t>Quicksilver Scientific H2 Elite - Molecular Hydrogen for Energy + Metabolism Support, Water Tablets Perfect for Open Containers - Magnesium Malate Drink Additive (30 Molecular Hydrogen Tablets)</t>
  </si>
  <si>
    <t>P0AMCAMW</t>
  </si>
  <si>
    <t>Sakura 39122 9-ml Tank Koi Water Color Brush, Medium</t>
  </si>
  <si>
    <t>P0W87RLE</t>
  </si>
  <si>
    <t>review, open</t>
  </si>
  <si>
    <t>111654, 127269</t>
  </si>
  <si>
    <t>109452, 115457</t>
  </si>
  <si>
    <t>Coastal - Safari - Dog Massage Brush, No Color, One Size (7" L x 4.25" W)</t>
  </si>
  <si>
    <t>P0FYR0WT</t>
  </si>
  <si>
    <t>Fill-Rite FR112C Fuel Transfer Rotary Hand Pump w/Gallon Counter, Discharge Hose, Straight Spout, Vacuum Breaker, &amp; Suction Pipe</t>
  </si>
  <si>
    <t>P0PDKO4B</t>
  </si>
  <si>
    <t>open, review, open, open</t>
  </si>
  <si>
    <t>119876, 114485, 109954, 124033</t>
  </si>
  <si>
    <t>106187, 106754, 107992, 114979</t>
  </si>
  <si>
    <t>Coastal - Safari - Cat Flexible Slicker Brush, No Color, One Size (7.5" L x 2.25" W)</t>
  </si>
  <si>
    <t>P0MB47FX</t>
  </si>
  <si>
    <t>Coastal Pet Safari Pin and Bristle Combo Dog Brush with Plastic Handle - 2-in-1 Wire Pin Brush and Dog Bristle Brush - Ideal for Multi-Dog Household - For Dogs with Short and Long Hair - Large</t>
  </si>
  <si>
    <t>P0PYXEMQ</t>
  </si>
  <si>
    <t>Fill-Rite Tuthill TT10PN 1" 2 - 35 GPM(8-132 LPM) Digital In-Line Turbine Chemical Transfer Meter, Polymer</t>
  </si>
  <si>
    <t>P0QX519A</t>
  </si>
  <si>
    <t>111725, 105979</t>
  </si>
  <si>
    <t>106754, 108008</t>
  </si>
  <si>
    <t>Fill-Rite KIT120FLG 1" Meter Flange Assembly Kit for FR4200 and FR4400 Series Pumps</t>
  </si>
  <si>
    <t>P026JELV</t>
  </si>
  <si>
    <t>GE Appliances WB44T10009 Range Broil Element</t>
  </si>
  <si>
    <t>P0QPVCN4</t>
  </si>
  <si>
    <t>Sotera SS470B 115V 15 GPM Chemical Transfer Pump w/Tote Mount Package</t>
  </si>
  <si>
    <t>P0VEDCDN</t>
  </si>
  <si>
    <t>GE Appliances Dishwasher Main Control Board Reman WD21X24900E</t>
  </si>
  <si>
    <t>P0SWB1PY</t>
  </si>
  <si>
    <t>Coastal - Safari - Bristle Dog Brush, Brush, Large (9" L x 2.625" W)</t>
  </si>
  <si>
    <t>P0BDGVPY</t>
  </si>
  <si>
    <t>TUMI Utopia Experience Collector 2.0 fl oz/ 60 ml ExDP</t>
  </si>
  <si>
    <t>P0GXRBZL</t>
  </si>
  <si>
    <t>MIND GAMES - B1 Cherry Sandalwood 10 oz Luxury Candle</t>
  </si>
  <si>
    <t>P0OR71CO</t>
  </si>
  <si>
    <t>TUMI Signature Experience Collector 2.0 fl oz/ 60 ml ExDP</t>
  </si>
  <si>
    <t>P0EEJD1K</t>
  </si>
  <si>
    <t>TUMI Whisper Experience Collector 3.4 fl oz/ 100 ml ExDP</t>
  </si>
  <si>
    <t>P04NDRVK</t>
  </si>
  <si>
    <t>SW ULT ALBION MULTI-MIN W/IRON 120 CAPS</t>
  </si>
  <si>
    <t>P0Q88RON</t>
  </si>
  <si>
    <t>Genestra Brands Bn-gen | White Birch, Giant Sequoia, and Silver Fir Herbal Supplement | 0.5 fl oz (15 ml)</t>
  </si>
  <si>
    <t>P0PSMHZR</t>
  </si>
  <si>
    <t>UNDA Gemmo Therapy Sorbus Domestica | Service Tree Buds | 4.2 fl. oz.</t>
  </si>
  <si>
    <t>P0ATCUMX</t>
  </si>
  <si>
    <t>HealthForce SuperFoods SCRAM 150 VeganCaps</t>
  </si>
  <si>
    <t>P0MNRAI1</t>
  </si>
  <si>
    <t>open, open, open, open, open</t>
  </si>
  <si>
    <t>118916, 121175, 104865, 118915, 121689</t>
  </si>
  <si>
    <t>108916, 108918, 109002, 112143, 113803</t>
  </si>
  <si>
    <t>Sakura 47391 4-Piece Fine Pentouch Calligrapher Paint Marker, 1.8mm, Gold, Silver, Copper and Black</t>
  </si>
  <si>
    <t>P0TLTN4F</t>
  </si>
  <si>
    <t>Coastal Pet Safari Dog Flea Combs with Wooden Handle - Helps Dry Skin - Dog Flea Comb for Flea Prevention and Detection in Pets with Short and Long Hair - One Size</t>
  </si>
  <si>
    <t>P0ND9W6J</t>
  </si>
  <si>
    <t>103832, 120604</t>
  </si>
  <si>
    <t>107443, 112816</t>
  </si>
  <si>
    <t>Coastal - Safari - Shed Magic De-Shedding Tool for Cats with Short to Medium Hair, No Color, One Size</t>
  </si>
  <si>
    <t>P0RCR28X</t>
  </si>
  <si>
    <t>Coastal Pet Safari Pin and Bristle Combo Dog Brush with Plastic Handle - 2-in-1 Wire Pin Brush and Dog Bristle Brush - Ideal for Multi-Dog Household - For Dogs with Short and Long Hair - Medium</t>
  </si>
  <si>
    <t>P0LKIK3I</t>
  </si>
  <si>
    <t>Coastal Pet Safari Dog Mat Remover - Dematting Comb for Dogs with Coarse or Long, Matted Coats - Dog Brush for Dogs with Medium or Long Hair - One Size</t>
  </si>
  <si>
    <t>P0AGQTIF</t>
  </si>
  <si>
    <t>Coastal - Safari - Dog Flexible Slicker Brush, No Color, Medium (8" L x 3" W)</t>
  </si>
  <si>
    <t>P0XV9UT3</t>
  </si>
  <si>
    <t>Coastal - Safari - Shed Magic De-Shedding Tool for Dogs with Short to Medium Hair, No Color, Medium (6.25" L x 3.5" W)</t>
  </si>
  <si>
    <t>P0AQGKVE</t>
  </si>
  <si>
    <t>Coastal - Safari - Cat Massage Brush, No Color, One Size (6.5" L x 3" W)</t>
  </si>
  <si>
    <t>P0TPW1S1</t>
  </si>
  <si>
    <t>Coastal Pet - Safari - Shed Magic Deshedding Tool for Cats - Medium, Long Hair</t>
  </si>
  <si>
    <t>P0LZXNRL</t>
  </si>
  <si>
    <t>Coastal Pet Safari Complete Dog Brush - 2-in-1 Design Dog Slicker Brush with Grooming Bristles - Detangling &amp; Dematting Dog Brush - One Size</t>
  </si>
  <si>
    <t>P0WWTMC9</t>
  </si>
  <si>
    <t>Coastal - Safari - Dog Nail Trimmer, No Color, One Size (3.5" L x 2.125" W)</t>
  </si>
  <si>
    <t>P05ATWZU</t>
  </si>
  <si>
    <t>Fill-Rite FR1210HARC 12V 15 GPM Fuel Transfer Pump w/Cold Weather Accessories Package</t>
  </si>
  <si>
    <t>P0MTNFZB</t>
  </si>
  <si>
    <t>103716, 118882</t>
  </si>
  <si>
    <t>106754, 110309</t>
  </si>
  <si>
    <t>Parts Master Water Valve &amp; Washer Hose</t>
  </si>
  <si>
    <t>P0XZMKOM</t>
  </si>
  <si>
    <t>Coastal - Safari - Shed Magic De-Shedding Tool for Dogs with Short to Medium Hair, No Color, Large (6.375" L x 3" W)</t>
  </si>
  <si>
    <t>P0FVLGQ8</t>
  </si>
  <si>
    <t>103685, 121703</t>
  </si>
  <si>
    <t>107443, 110968</t>
  </si>
  <si>
    <t>Coconut Charcoal Capsules from The Myers Way Protocol - Natural Activated Charcoal, Gas Reliever &amp; Support for Affects of Mold/Toxins - Dietary Supplement 60 Capsules, 30 Servings - Dr. Amy Myers</t>
  </si>
  <si>
    <t>P0V9XRUE</t>
  </si>
  <si>
    <t>102210, 117401</t>
  </si>
  <si>
    <t>MIND GAMES Counterplay 3.4 oz/ 100 mL Extrait de Parfum</t>
  </si>
  <si>
    <t>P0KVIEQN</t>
  </si>
  <si>
    <t>MIND GAMES Opera Mate 3.4 oz/ 100 mL Extrait de Parfum</t>
  </si>
  <si>
    <t>P0LQHH1J</t>
  </si>
  <si>
    <t>B-Series Dual Carabiner #4</t>
  </si>
  <si>
    <t>P0NQK6JW</t>
  </si>
  <si>
    <t>Coastal Pet Safari Dog Shedding Combs - Dog Shedding Brush for Dogs with Short and Long Hair - Different Sized Teeth for Undercoat Rake - 7" x 1"</t>
  </si>
  <si>
    <t>P05N1FXN</t>
  </si>
  <si>
    <t>LiftMaster Garage Door Openers 373LM Three Button Remote Control Transmitter</t>
  </si>
  <si>
    <t>P0YQ8N7Y</t>
  </si>
  <si>
    <t>TONALINÂ®-CLA</t>
  </si>
  <si>
    <t>P0EGURYW</t>
  </si>
  <si>
    <t>Swanson Natural Organic Witch Hazel Facial Toner 8.5 fl Ounce (250 ml) Liquid</t>
  </si>
  <si>
    <t>P0GKMUAS</t>
  </si>
  <si>
    <t>Swanson 100% Certified Organic Chamomile Tea 20 Bag(S)</t>
  </si>
  <si>
    <t>P0DZZHDT</t>
  </si>
  <si>
    <t>Swanson Biotin Conditioner with Silica 8 fl Ounce (237 ml) Liquid</t>
  </si>
  <si>
    <t>P0JMKM7L</t>
  </si>
  <si>
    <t>Swanson Raw Lyophilized Bone Marrow Substance 500 Milligrams 60 Capsules</t>
  </si>
  <si>
    <t>P0L79D68</t>
  </si>
  <si>
    <t>Swanson Certified 100% Organic Extra Virgin Olive Oil Cold Pressed 16 fl Ounce (1 pt) (473 ml) Liquid</t>
  </si>
  <si>
    <t>P09XQEX6</t>
  </si>
  <si>
    <t>Swanson Full Spectrum Sea Buckthorn 400 Milligrams 60 Capsules</t>
  </si>
  <si>
    <t>P0RJBT3K</t>
  </si>
  <si>
    <t>Swanson Vitamin A &amp; D Skin Eye Immune System Health 250 Sgels</t>
  </si>
  <si>
    <t>P0L4CGHL</t>
  </si>
  <si>
    <t>Swanson Hibiscus Flower Tea 20 Bag(S)</t>
  </si>
  <si>
    <t>P07KGATW</t>
  </si>
  <si>
    <t>Swanson 100% Certified Organic Rooibos Red Tea 20 Bag(S)</t>
  </si>
  <si>
    <t>P0HNV8D3</t>
  </si>
  <si>
    <t>Swanson Tea Tree Mouthwash Peppermint 16 fl Ounce (473 ml) Liquid</t>
  </si>
  <si>
    <t>P0IUO401</t>
  </si>
  <si>
    <t>Host Defense, MycoBrew Mocha Drink Mix, Supports Energy and Focus, With Lionâ€™s Mane Mushroom, 10.5oz</t>
  </si>
  <si>
    <t>P0YRG2VT</t>
  </si>
  <si>
    <t>91465, 128235</t>
  </si>
  <si>
    <t>103753, 116250</t>
  </si>
  <si>
    <t>G-Series Dual Chamber Carabiner - Size 4 - Stainless</t>
  </si>
  <si>
    <t>P0BIOSIT</t>
  </si>
  <si>
    <t>Quattro Air Full Face Headgear - Standard - 62756 by, No Color, Size Standard</t>
  </si>
  <si>
    <t>P08TNSZC</t>
  </si>
  <si>
    <t>91333, 93006</t>
  </si>
  <si>
    <t>S-Biner Aluminum Dual Carabiner - Size 4 - Orange</t>
  </si>
  <si>
    <t>P06A3BWG</t>
  </si>
  <si>
    <t>Cinch-A-Lot Mini Stretch Strap - Black</t>
  </si>
  <si>
    <t>P0ZNJEE3</t>
  </si>
  <si>
    <t>Count of Master ID</t>
  </si>
  <si>
    <t>Average of Listing Issue Dwell (Days)</t>
  </si>
  <si>
    <t>Sum of Total Units in IRS</t>
  </si>
  <si>
    <t>Babe</t>
  </si>
  <si>
    <t>NATURELO</t>
  </si>
  <si>
    <t>Count of Current Listing/PCL Issue</t>
  </si>
  <si>
    <t>Expiration Date Required</t>
  </si>
  <si>
    <t>New Listing Required</t>
  </si>
  <si>
    <t>Prep Types Missing/Issue</t>
  </si>
  <si>
    <t>Item Stranded</t>
  </si>
  <si>
    <t>Amazon Internal Failure</t>
  </si>
  <si>
    <t>No Error - Warning</t>
  </si>
  <si>
    <t>Approval Required</t>
  </si>
  <si>
    <t>No FBA Listing</t>
  </si>
  <si>
    <t>No Error - Ready to Receive</t>
  </si>
  <si>
    <t>Invalid MSKU Remap</t>
  </si>
  <si>
    <t>Hazmat Restriction</t>
  </si>
  <si>
    <t>MSKU Unavailable for Inbound</t>
  </si>
  <si>
    <t>Long Term Storage Fee Restriction</t>
  </si>
  <si>
    <t>Order Not Created (Formerly Weird T-Box)</t>
  </si>
  <si>
    <t>Invalid FC</t>
  </si>
  <si>
    <t>Label Not Ready for Transient Boxes</t>
  </si>
  <si>
    <t>Missing Dimensions</t>
  </si>
  <si>
    <t>New Listing with Labels Required</t>
  </si>
  <si>
    <t>No Valid FC for Item</t>
  </si>
  <si>
    <t>Product Missing Info: Dims | Product Missing Info: Weight | Item Stranded | New Listing Required | Product Missing Info: Dims &amp; Weight</t>
  </si>
  <si>
    <t>Empty Inbound Plan</t>
  </si>
  <si>
    <t>Not in Amazon Product Catalog</t>
  </si>
  <si>
    <t>Expiration Date Exceeded - 105 Days</t>
  </si>
  <si>
    <t>Invalid Label Scanned</t>
  </si>
  <si>
    <t>Error Creating FBA Order: Unknown</t>
  </si>
  <si>
    <t>External ID Mapping Incorrect</t>
  </si>
  <si>
    <t>Product Missing Info: Weight | Product Missing Info: Dims &amp; Weight | Product Missing Info: Dims | New Listing Required</t>
  </si>
  <si>
    <t>Internal Error - Try Again</t>
  </si>
  <si>
    <t>Missing Expiration Date</t>
  </si>
  <si>
    <t>Product Missing Info: Dims | New Listing Required | Product Missing Info: Weight | Product Missing Info: Dims &amp; Weight</t>
  </si>
  <si>
    <t>ASIN Already Has High Days of Supply</t>
  </si>
  <si>
    <t>Incorrect FNSKU Labels</t>
  </si>
  <si>
    <t>Approval Required | Item Stranded</t>
  </si>
  <si>
    <t>Item Stranded | Approval Required</t>
  </si>
  <si>
    <t>Product Missing Info: Dims &amp; Weight | Product Missing Info: Weight | New Listing Required | Product Missing Info: Dims</t>
  </si>
  <si>
    <t>Product Missing Info: Dims &amp; Weight | Product Missing Info: Dims | Product Missing Info: Weight | New Listing Required</t>
  </si>
  <si>
    <t>Inbound Eligibility Check Time-Out</t>
  </si>
  <si>
    <t>Product Missing Info: Weight | Product Missing Info: Dims &amp; Weight | New Listing Required | Product Missing Info: Dims</t>
  </si>
  <si>
    <t>Invalid Unit Count</t>
  </si>
  <si>
    <t>Unknown SKU</t>
  </si>
  <si>
    <t>504 Gateway Timeout</t>
  </si>
  <si>
    <t>Hazmat Shipment Volume Restriction | Expiration Date Required | Hazmat Restriction</t>
  </si>
  <si>
    <t>Product Exceeds Volume for Flammable Storage</t>
  </si>
  <si>
    <t>Storage Type Volume Capacity Limit</t>
  </si>
  <si>
    <t>Item Stranded | Product Missing Info: Dims &amp; Weight | New Listing Required | Product Missing Info: Weight | Product Missing Info: Dims</t>
  </si>
  <si>
    <t>Shipmentczar Label Failure</t>
  </si>
  <si>
    <t>504 Gateway Time-Out</t>
  </si>
  <si>
    <t>Missing Transparency Label</t>
  </si>
  <si>
    <t>Ineligible Offer - Barcode Removed from ASIN</t>
  </si>
  <si>
    <t>Product Missing Info: Weight | Product Missing Info: Dims | New Listing Required | Product Missing Info: Dims &amp; Weight</t>
  </si>
  <si>
    <t>Listing Requires ASIN</t>
  </si>
  <si>
    <t>Product Missing Info: Dims &amp; Weight | Product Missing Info: Dims | Product Missing Info: Weight</t>
  </si>
  <si>
    <t>Product Missing Info: Dims &amp; Weight | Product Missing Info: Weight | Product Missing Info: Dims</t>
  </si>
  <si>
    <t>Product Missing Info: Dims | Product Missing Info: Dims &amp; Weight | Product Missing Info: Weight</t>
  </si>
  <si>
    <t>Product Missing Info: Dims | Product Missing Info: Weight | Product Missing Info: Dims &amp; Weight</t>
  </si>
  <si>
    <t>Product Missing Info: Weight | Product Missing Info: Dims &amp; Weight | Product Missing Info: Dims</t>
  </si>
  <si>
    <t>Product Missing Info: Weight | Product Missing Info: Dims | Product Missing Info: Dims &amp; Weight</t>
  </si>
  <si>
    <t>Product Missing Info: Dims | New Listing Required | Item Stranded | Product Missing Info: Dims &amp; Weight | Product Missing Info: Weight</t>
  </si>
  <si>
    <t>New Listing Required | Item Stranded | Approval Required</t>
  </si>
  <si>
    <t>Product Missing Info: Dims | Product Missing Info: Dims &amp; Weight | New Listing Required | Product Missing Info: Weight</t>
  </si>
  <si>
    <t>Meltable</t>
  </si>
  <si>
    <t>Item Stranded | Product Missing Info: Dims &amp; Weight | New Listing Required | Product Missing Info: Dims | Product Missing Info: Weight</t>
  </si>
  <si>
    <t>New Listing Required | Product Missing Info: Dims | Product Missing Info: Weight | Product Missing Info: Dims &amp; Weight</t>
  </si>
  <si>
    <t>New Listing Required | Product Missing Info: Dims &amp; Weight | Product Missing Info: Dims | Product Missing Info: Weight</t>
  </si>
  <si>
    <t>New Listing Required | Product Missing Info: Dims | Product Missing Info: Dims &amp; Weight | Product Missing Info: Weight</t>
  </si>
  <si>
    <t>Product Missing Info: Weight | Product Missing Info: Dims | Product Missing Info: Dims &amp; Weight | New Listing Required</t>
  </si>
  <si>
    <t>Andon Cord Manager (Seller Blocked)</t>
  </si>
  <si>
    <t>Product Missing Info: Weight | Product Missing Info: Dims | Product Missing Info: Dims &amp; Weight | Item Stranded | New Listing Required</t>
  </si>
  <si>
    <t>Dimmension of Zero</t>
  </si>
  <si>
    <t>Product Missing Info: Weight | New Listing Required | Product Missing Info: Dims | Product Missing Info: Dims &amp; Weight</t>
  </si>
  <si>
    <t>Labeling Required</t>
  </si>
  <si>
    <t>502 Bad Gateway</t>
  </si>
  <si>
    <t>New Listing Required | Product Missing Info: Dims &amp; Weight | Product Missing Info: Weight | Product Missing Info: Dims</t>
  </si>
  <si>
    <t>Product Missing Info: Dims | Product Missing Info: Dims &amp; Weight | Product Missing Info: Weight | New Listing Required</t>
  </si>
  <si>
    <t>Product Missing Info: Dims | Product Missing Info: Weight | Product Missing Info: Dims &amp; Weight | New Listing Required</t>
  </si>
  <si>
    <t>Product Missing Info: Weight | Item Stranded | Product Missing Info: Dims &amp; Weight | New Listing Required | Product Missing Info: Dims</t>
  </si>
  <si>
    <t>Product Missing Info: Dims &amp; Weight | Product Missing Info: Dims | New Listing Required | Product Missing Info: Weight</t>
  </si>
  <si>
    <t>Product Missing Info: Dims &amp; Weight | New Listing Required | Product Missing Info: Weight | Product Missing Info: Dims</t>
  </si>
  <si>
    <t>Item Blocked by Gating</t>
  </si>
  <si>
    <t>Product Missing Info: Dims &amp; Weight | New Listing Required | Product Missing Info: Dims | Product Missing Info: Weight</t>
  </si>
  <si>
    <t>Unsupported Marketplace for IB Plan Creation</t>
  </si>
  <si>
    <t>Invalid ASIN - No ASIN | Invalid ASIN</t>
  </si>
  <si>
    <t>Invalid ASIN | Invalid ASIN - No ASIN</t>
  </si>
  <si>
    <t>New Listing Required | Product Missing Info: Weight | Product Missing Info: Dims | Product Missing Info: Dims &amp; Weight</t>
  </si>
  <si>
    <t>New Listing Required | Expiration Date Required | Product Missing Info: Dims &amp; Weight | Product Missing Info: Weight | Product Missing Info: Dims</t>
  </si>
  <si>
    <t>Unsupported Packing Options for Inbound Plan</t>
  </si>
  <si>
    <t>New Listing Required | Product Missing Info: Weight | Product Missing Info: Dims &amp; Weight | Product Missing Info: Dims</t>
  </si>
  <si>
    <t>Product Missing Info: Dims | Product Missing Info: Weight | New Listing Required | Product Missing Info: Dims &amp; Weight</t>
  </si>
  <si>
    <t>Product Missing Info: Weight</t>
  </si>
  <si>
    <t>Item Excluded from Commingling</t>
  </si>
  <si>
    <t>New Listing Required | Approval Required | Item Stranded</t>
  </si>
  <si>
    <t>Package Group Incorrect Items/Quantities</t>
  </si>
  <si>
    <t>Invalid ASIN</t>
  </si>
  <si>
    <t>Product Missing Info: Dims &amp; Weight | Product Missing Info: Weight | New Listing Required | Product Missing Info: Dims | Item Stranded</t>
  </si>
  <si>
    <t>Product Missing Info: Weight | New Listing Required | Product Missing Info: Dims &amp; Weight | Product Missing Info: Dims</t>
  </si>
  <si>
    <t>Product Missing Info: Weight | Product Missing Info: Dims | Item Stranded | Product Missing Info: Dims &amp; Weight | New Listing Required</t>
  </si>
  <si>
    <t>Product Missing Info: Dims | Product Missing Info: Dims &amp; Weight | Product Missing Info: Weight | Item Stranded | New Listing Required</t>
  </si>
  <si>
    <t>Product Missing Info: Weight | New Listing Required | Item Stranded | Product Missing Info: Dims &amp; Weight | Product Missing Info: Dims</t>
  </si>
  <si>
    <t>Maximum Inventory Reached</t>
  </si>
  <si>
    <t>Product Missing Info: Weight | Item Stranded | Product Missing Info: Dims | Product Missing Info: Dims &amp; Weight | New Listing Required</t>
  </si>
  <si>
    <t>Expiration Date Required | Hazmat Restriction</t>
  </si>
  <si>
    <t>MSKU Validation Error</t>
  </si>
  <si>
    <t>(blank)</t>
  </si>
  <si>
    <t>Product Max Inv Level Exceeded Allowed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</si>
</sst>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quot;pts&quot;"/>
    <numFmt numFmtId="165" formatCode="&quot;$&quot;#,##0"/>
    <numFmt numFmtId="166" formatCode="m/d/yy"/>
    <numFmt numFmtId="167" formatCode="0.0%"/>
    <numFmt numFmtId="168" formatCode="&quot;$&quot;#,##0.00"/>
    <numFmt numFmtId="169" formatCode="yyyy\-mm\-dd"/>
  </numFmts>
  <fonts count="69">
    <font>
      <sz val="10"/>
      <color rgb="FF000000"/>
      <name val="Arial"/>
      <scheme val="minor"/>
    </font>
    <font>
      <sz val="10"/>
      <color theme="1"/>
      <name val="Arial"/>
      <family val="2"/>
      <scheme val="minor"/>
    </font>
    <font>
      <b/>
      <sz val="10"/>
      <color theme="1"/>
      <name val="Arial"/>
      <family val="2"/>
      <scheme val="minor"/>
    </font>
    <font>
      <sz val="10"/>
      <name val="Arial"/>
      <family val="2"/>
    </font>
    <font>
      <b/>
      <sz val="11"/>
      <color theme="1"/>
      <name val="Arial"/>
      <family val="2"/>
      <scheme val="minor"/>
    </font>
    <font>
      <sz val="10"/>
      <color theme="1"/>
      <name val="Arial"/>
      <family val="2"/>
    </font>
    <font>
      <sz val="11"/>
      <color rgb="FF000000"/>
      <name val="&quot;Aptos Narrow&quot;"/>
    </font>
    <font>
      <b/>
      <sz val="10"/>
      <color theme="1"/>
      <name val="Arial"/>
      <family val="2"/>
      <scheme val="minor"/>
    </font>
    <font>
      <i/>
      <sz val="10"/>
      <color theme="1"/>
      <name val="Arial"/>
      <family val="2"/>
      <scheme val="minor"/>
    </font>
    <font>
      <sz val="11"/>
      <color rgb="FFFF0000"/>
      <name val="&quot;Aptos Narrow&quot;"/>
    </font>
    <font>
      <b/>
      <sz val="11"/>
      <color rgb="FF000000"/>
      <name val="&quot;Aptos Narrow&quot;"/>
    </font>
    <font>
      <sz val="11"/>
      <color rgb="FF006100"/>
      <name val="&quot;Aptos Narrow&quot;"/>
    </font>
    <font>
      <sz val="12"/>
      <color rgb="FF000000"/>
      <name val="&quot;Aptos Narrow&quot;"/>
    </font>
    <font>
      <sz val="10"/>
      <color rgb="FF000000"/>
      <name val="Arial"/>
      <family val="2"/>
    </font>
    <font>
      <sz val="10"/>
      <color rgb="FF000000"/>
      <name val="&quot;Aptos Narrow&quot;"/>
    </font>
    <font>
      <sz val="10"/>
      <color theme="1"/>
      <name val="Wix Madefor Display"/>
      <family val="2"/>
    </font>
    <font>
      <b/>
      <sz val="12"/>
      <color theme="1"/>
      <name val="Wix Madefor Display"/>
      <family val="2"/>
    </font>
    <font>
      <b/>
      <sz val="11"/>
      <color theme="1"/>
      <name val="Wix Madefor Display"/>
      <family val="2"/>
    </font>
    <font>
      <i/>
      <sz val="10"/>
      <color theme="1"/>
      <name val="Wix Madefor Display"/>
      <family val="2"/>
    </font>
    <font>
      <b/>
      <sz val="10"/>
      <color rgb="FF666666"/>
      <name val="Wix Madefor Display"/>
      <family val="2"/>
    </font>
    <font>
      <i/>
      <sz val="10"/>
      <color rgb="FF666666"/>
      <name val="Arial"/>
      <family val="2"/>
      <scheme val="minor"/>
    </font>
    <font>
      <i/>
      <sz val="10"/>
      <color rgb="FF666666"/>
      <name val="Wix Madefor Display"/>
      <family val="2"/>
    </font>
    <font>
      <i/>
      <sz val="10"/>
      <color rgb="FF000000"/>
      <name val="Wix Madefor Display"/>
      <family val="2"/>
    </font>
    <font>
      <b/>
      <sz val="10"/>
      <color theme="1"/>
      <name val="Wix Madefor Display"/>
      <family val="2"/>
    </font>
    <font>
      <sz val="10"/>
      <color rgb="FF000000"/>
      <name val="Wix Madefor Display"/>
      <family val="2"/>
    </font>
    <font>
      <sz val="10"/>
      <color rgb="FF000000"/>
      <name val="Arial"/>
      <family val="2"/>
      <scheme val="minor"/>
    </font>
    <font>
      <sz val="10"/>
      <color theme="7"/>
      <name val="Wix Madefor Display"/>
      <family val="2"/>
    </font>
    <font>
      <sz val="10"/>
      <color theme="6"/>
      <name val="Wix Madefor Display"/>
      <family val="2"/>
    </font>
    <font>
      <b/>
      <sz val="9"/>
      <color theme="1"/>
      <name val="Wix Madefor Display"/>
      <family val="2"/>
    </font>
    <font>
      <sz val="11"/>
      <color theme="1"/>
      <name val="Calibri"/>
      <family val="2"/>
    </font>
    <font>
      <sz val="10"/>
      <color theme="1"/>
      <name val="Arial"/>
      <family val="2"/>
      <scheme val="minor"/>
    </font>
    <font>
      <b/>
      <sz val="8"/>
      <color theme="1"/>
      <name val="Arial"/>
      <family val="2"/>
    </font>
    <font>
      <sz val="10"/>
      <color rgb="FFFFFFFF"/>
      <name val="Arial"/>
      <family val="2"/>
      <scheme val="minor"/>
    </font>
    <font>
      <b/>
      <sz val="12"/>
      <color theme="1"/>
      <name val="Arial"/>
      <family val="2"/>
      <scheme val="minor"/>
    </font>
    <font>
      <i/>
      <sz val="7"/>
      <color theme="1"/>
      <name val="Arial"/>
      <family val="2"/>
      <scheme val="minor"/>
    </font>
    <font>
      <i/>
      <sz val="10"/>
      <color rgb="FF0432FF"/>
      <name val="Arial"/>
      <family val="2"/>
    </font>
    <font>
      <sz val="10"/>
      <color theme="1"/>
      <name val="Arial"/>
      <family val="2"/>
    </font>
    <font>
      <i/>
      <sz val="10"/>
      <color theme="1"/>
      <name val="Arial"/>
      <family val="2"/>
      <scheme val="minor"/>
    </font>
    <font>
      <sz val="10"/>
      <color rgb="FF808080"/>
      <name val="Arial"/>
      <family val="2"/>
    </font>
    <font>
      <b/>
      <sz val="10"/>
      <color theme="1"/>
      <name val="Arial"/>
      <family val="2"/>
    </font>
    <font>
      <sz val="10"/>
      <color rgb="FF000000"/>
      <name val="Arial"/>
      <family val="2"/>
    </font>
    <font>
      <i/>
      <sz val="8"/>
      <color theme="1"/>
      <name val="Arial"/>
      <family val="2"/>
      <scheme val="minor"/>
    </font>
    <font>
      <i/>
      <sz val="9"/>
      <color theme="1"/>
      <name val="Arial"/>
      <family val="2"/>
    </font>
    <font>
      <i/>
      <sz val="9"/>
      <color rgb="FF808080"/>
      <name val="Arial"/>
      <family val="2"/>
    </font>
    <font>
      <sz val="11"/>
      <color rgb="FF000000"/>
      <name val="Arial"/>
      <family val="2"/>
    </font>
    <font>
      <i/>
      <sz val="10"/>
      <color theme="1"/>
      <name val="Arial"/>
      <family val="2"/>
    </font>
    <font>
      <i/>
      <sz val="10"/>
      <color rgb="FF808080"/>
      <name val="Arial"/>
      <family val="2"/>
    </font>
    <font>
      <sz val="12"/>
      <color theme="1"/>
      <name val="Arial"/>
      <family val="2"/>
    </font>
    <font>
      <sz val="10"/>
      <color rgb="FFFFFFFF"/>
      <name val="Arial"/>
      <family val="2"/>
    </font>
    <font>
      <sz val="8"/>
      <color rgb="FFFFFFFF"/>
      <name val="Arial"/>
      <family val="2"/>
    </font>
    <font>
      <sz val="10"/>
      <color theme="1"/>
      <name val="Aptos Narrow"/>
      <family val="2"/>
    </font>
    <font>
      <i/>
      <sz val="10"/>
      <color theme="1"/>
      <name val="Aptos Narrow"/>
      <family val="2"/>
    </font>
    <font>
      <b/>
      <sz val="10"/>
      <color rgb="FF000000"/>
      <name val="Wix Madefor Display"/>
      <family val="2"/>
    </font>
    <font>
      <i/>
      <sz val="9"/>
      <color rgb="FF000000"/>
      <name val="Wix Madefor Display"/>
      <family val="2"/>
    </font>
    <font>
      <sz val="9"/>
      <color theme="1"/>
      <name val="Arial"/>
      <family val="2"/>
      <scheme val="minor"/>
    </font>
    <font>
      <sz val="8"/>
      <color theme="1"/>
      <name val="Arial"/>
      <family val="2"/>
    </font>
    <font>
      <sz val="12"/>
      <color rgb="FF000000"/>
      <name val="&quot;\0022Aptos Narrow\0022&quot;"/>
    </font>
    <font>
      <b/>
      <sz val="8"/>
      <color rgb="FF000000"/>
      <name val="Arial"/>
      <family val="2"/>
    </font>
    <font>
      <b/>
      <sz val="10"/>
      <color theme="1"/>
      <name val="Arial"/>
      <family val="2"/>
    </font>
    <font>
      <strike/>
      <sz val="10"/>
      <color theme="1"/>
      <name val="Arial"/>
      <family val="2"/>
    </font>
    <font>
      <sz val="11"/>
      <color theme="1"/>
      <name val="Arial"/>
      <family val="2"/>
      <scheme val="minor"/>
    </font>
    <font>
      <sz val="12"/>
      <color rgb="FF000000"/>
      <name val="Arial"/>
      <family val="2"/>
    </font>
    <font>
      <b/>
      <sz val="11"/>
      <color theme="1"/>
      <name val="Arial"/>
      <family val="2"/>
    </font>
    <font>
      <b/>
      <sz val="11"/>
      <color theme="1"/>
      <name val="Aptos Narrow"/>
      <family val="2"/>
    </font>
    <font>
      <i/>
      <sz val="11"/>
      <color theme="1"/>
      <name val="Aptos Narrow"/>
      <family val="2"/>
    </font>
    <font>
      <b/>
      <sz val="11"/>
      <color rgb="FF000000"/>
      <name val="Arial"/>
      <family val="2"/>
    </font>
    <font>
      <b/>
      <sz val="11"/>
      <color rgb="FF000000"/>
      <name val="Calibri"/>
      <family val="2"/>
    </font>
    <font>
      <b/>
      <sz val="12"/>
      <color theme="1"/>
      <name val="Arial"/>
      <family val="2"/>
    </font>
    <font>
      <i/>
      <sz val="12"/>
      <color theme="1"/>
      <name val="Arial"/>
      <family val="2"/>
    </font>
  </fonts>
  <fills count="16">
    <fill>
      <patternFill patternType="none"/>
    </fill>
    <fill>
      <patternFill patternType="gray125"/>
    </fill>
    <fill>
      <patternFill patternType="solid">
        <fgColor rgb="FFFCE5CD"/>
        <bgColor rgb="FFFCE5CD"/>
      </patternFill>
    </fill>
    <fill>
      <patternFill patternType="solid">
        <fgColor rgb="FFCFE2F3"/>
        <bgColor rgb="FFCFE2F3"/>
      </patternFill>
    </fill>
    <fill>
      <patternFill patternType="solid">
        <fgColor rgb="FFE6B8AF"/>
        <bgColor rgb="FFE6B8AF"/>
      </patternFill>
    </fill>
    <fill>
      <patternFill patternType="solid">
        <fgColor rgb="FFD9D2E9"/>
        <bgColor rgb="FFD9D2E9"/>
      </patternFill>
    </fill>
    <fill>
      <patternFill patternType="solid">
        <fgColor rgb="FFB7E1CD"/>
        <bgColor rgb="FFB7E1CD"/>
      </patternFill>
    </fill>
    <fill>
      <patternFill patternType="solid">
        <fgColor rgb="FFFFFF00"/>
        <bgColor rgb="FFFFFF00"/>
      </patternFill>
    </fill>
    <fill>
      <patternFill patternType="solid">
        <fgColor rgb="FFF4CCCC"/>
        <bgColor rgb="FFF4CCCC"/>
      </patternFill>
    </fill>
    <fill>
      <patternFill patternType="solid">
        <fgColor rgb="FFC6EFCE"/>
        <bgColor rgb="FFC6EFCE"/>
      </patternFill>
    </fill>
    <fill>
      <patternFill patternType="solid">
        <fgColor rgb="FFC0C0C0"/>
        <bgColor rgb="FFC0C0C0"/>
      </patternFill>
    </fill>
    <fill>
      <patternFill patternType="solid">
        <fgColor rgb="FFC0E6F5"/>
        <bgColor rgb="FFC0E6F5"/>
      </patternFill>
    </fill>
    <fill>
      <patternFill patternType="solid">
        <fgColor rgb="FFFF0000"/>
        <bgColor rgb="FFFF0000"/>
      </patternFill>
    </fill>
    <fill>
      <patternFill patternType="solid">
        <fgColor theme="0"/>
        <bgColor theme="0"/>
      </patternFill>
    </fill>
    <fill>
      <patternFill patternType="solid">
        <fgColor rgb="FFFFF2CC"/>
        <bgColor rgb="FFFFF2CC"/>
      </patternFill>
    </fill>
    <fill>
      <patternFill patternType="solid">
        <fgColor rgb="FFD0E0E3"/>
        <bgColor rgb="FFD0E0E3"/>
      </patternFill>
    </fill>
  </fills>
  <borders count="1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44B3E1"/>
      </bottom>
      <diagonal/>
    </border>
    <border>
      <left/>
      <right/>
      <top style="thin">
        <color rgb="FF44B3E1"/>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247">
    <xf numFmtId="0" fontId="0" fillId="0" borderId="0" xfId="0"/>
    <xf numFmtId="0" fontId="1" fillId="0" borderId="0" xfId="0" applyFont="1"/>
    <xf numFmtId="0" fontId="1" fillId="0" borderId="0" xfId="0" applyFont="1" applyAlignment="1">
      <alignment horizontal="center"/>
    </xf>
    <xf numFmtId="0" fontId="1" fillId="0" borderId="4" xfId="0" applyFont="1" applyBorder="1" applyAlignment="1">
      <alignment horizontal="center"/>
    </xf>
    <xf numFmtId="0" fontId="2" fillId="0" borderId="0" xfId="0" applyFont="1"/>
    <xf numFmtId="0" fontId="2" fillId="0" borderId="0" xfId="0" applyFont="1" applyAlignment="1">
      <alignment horizontal="center"/>
    </xf>
    <xf numFmtId="14" fontId="2" fillId="0" borderId="0" xfId="0" applyNumberFormat="1" applyFont="1"/>
    <xf numFmtId="0" fontId="2" fillId="0" borderId="0" xfId="0" applyFont="1" applyAlignment="1">
      <alignment horizontal="left"/>
    </xf>
    <xf numFmtId="0" fontId="4" fillId="0" borderId="0" xfId="0" applyFont="1"/>
    <xf numFmtId="3" fontId="4" fillId="0" borderId="0" xfId="0" applyNumberFormat="1" applyFont="1"/>
    <xf numFmtId="9" fontId="4" fillId="0" borderId="0" xfId="0" applyNumberFormat="1" applyFont="1"/>
    <xf numFmtId="3" fontId="1" fillId="0" borderId="0" xfId="0" applyNumberFormat="1" applyFont="1"/>
    <xf numFmtId="9" fontId="1" fillId="0" borderId="0" xfId="0" applyNumberFormat="1" applyFont="1"/>
    <xf numFmtId="164" fontId="1" fillId="0" borderId="0" xfId="0" applyNumberFormat="1" applyFont="1"/>
    <xf numFmtId="14" fontId="1" fillId="0" borderId="0" xfId="0" applyNumberFormat="1" applyFont="1"/>
    <xf numFmtId="0" fontId="1" fillId="0" borderId="0" xfId="0" applyFont="1" applyAlignment="1">
      <alignment horizontal="left"/>
    </xf>
    <xf numFmtId="10" fontId="1" fillId="0" borderId="0" xfId="0" applyNumberFormat="1" applyFont="1"/>
    <xf numFmtId="3" fontId="5" fillId="0" borderId="0" xfId="0" applyNumberFormat="1" applyFont="1" applyAlignment="1">
      <alignment horizontal="right"/>
    </xf>
    <xf numFmtId="9" fontId="5" fillId="0" borderId="0" xfId="0" applyNumberFormat="1" applyFont="1" applyAlignment="1">
      <alignment horizontal="right"/>
    </xf>
    <xf numFmtId="0" fontId="5" fillId="0" borderId="0" xfId="0" applyFont="1"/>
    <xf numFmtId="0" fontId="5" fillId="0" borderId="0" xfId="0" applyFont="1" applyAlignment="1">
      <alignment horizontal="center"/>
    </xf>
    <xf numFmtId="9" fontId="5" fillId="0" borderId="0" xfId="0" applyNumberFormat="1" applyFont="1"/>
    <xf numFmtId="10" fontId="5" fillId="0" borderId="0" xfId="0" applyNumberFormat="1" applyFont="1" applyAlignment="1">
      <alignment horizontal="right"/>
    </xf>
    <xf numFmtId="164" fontId="5" fillId="6" borderId="0" xfId="0" applyNumberFormat="1" applyFont="1" applyFill="1" applyAlignment="1">
      <alignment horizontal="right"/>
    </xf>
    <xf numFmtId="164" fontId="5" fillId="0" borderId="0" xfId="0" applyNumberFormat="1" applyFont="1"/>
    <xf numFmtId="0" fontId="6" fillId="0" borderId="0" xfId="0" applyFont="1"/>
    <xf numFmtId="0" fontId="0" fillId="7" borderId="0" xfId="0" applyFill="1"/>
    <xf numFmtId="0" fontId="7" fillId="0" borderId="0" xfId="0" applyFont="1"/>
    <xf numFmtId="164" fontId="7" fillId="0" borderId="0" xfId="0" applyNumberFormat="1" applyFont="1"/>
    <xf numFmtId="0" fontId="8" fillId="0" borderId="0" xfId="0" applyFont="1" applyAlignment="1">
      <alignment horizontal="right"/>
    </xf>
    <xf numFmtId="165" fontId="9" fillId="0" borderId="0" xfId="0" applyNumberFormat="1" applyFont="1" applyAlignment="1">
      <alignment horizontal="right"/>
    </xf>
    <xf numFmtId="165" fontId="6" fillId="0" borderId="0" xfId="0" applyNumberFormat="1" applyFont="1" applyAlignment="1">
      <alignment horizontal="center"/>
    </xf>
    <xf numFmtId="0" fontId="10" fillId="0" borderId="0" xfId="0" applyFont="1"/>
    <xf numFmtId="0" fontId="6" fillId="0" borderId="0" xfId="0" applyFont="1" applyAlignment="1">
      <alignment horizontal="right"/>
    </xf>
    <xf numFmtId="165" fontId="6" fillId="0" borderId="0" xfId="0" applyNumberFormat="1" applyFont="1" applyAlignment="1">
      <alignment horizontal="right"/>
    </xf>
    <xf numFmtId="9" fontId="6" fillId="0" borderId="0" xfId="0" applyNumberFormat="1" applyFont="1" applyAlignment="1">
      <alignment horizontal="right"/>
    </xf>
    <xf numFmtId="165" fontId="6" fillId="8" borderId="0" xfId="0" applyNumberFormat="1" applyFont="1" applyFill="1" applyAlignment="1">
      <alignment horizontal="right"/>
    </xf>
    <xf numFmtId="0" fontId="6" fillId="8" borderId="0" xfId="0" applyFont="1" applyFill="1"/>
    <xf numFmtId="0" fontId="6" fillId="0" borderId="0" xfId="0" applyFont="1" applyAlignment="1">
      <alignment horizontal="center"/>
    </xf>
    <xf numFmtId="9" fontId="6" fillId="0" borderId="0" xfId="0" applyNumberFormat="1" applyFont="1"/>
    <xf numFmtId="165" fontId="6" fillId="0" borderId="0" xfId="0" applyNumberFormat="1" applyFont="1"/>
    <xf numFmtId="3" fontId="6" fillId="0" borderId="0" xfId="0" applyNumberFormat="1" applyFont="1" applyAlignment="1">
      <alignment horizontal="right"/>
    </xf>
    <xf numFmtId="0" fontId="11" fillId="9" borderId="0" xfId="0" applyFont="1" applyFill="1"/>
    <xf numFmtId="0" fontId="11" fillId="9" borderId="0" xfId="0" applyFont="1" applyFill="1" applyAlignment="1">
      <alignment horizontal="right"/>
    </xf>
    <xf numFmtId="0" fontId="12" fillId="0" borderId="0" xfId="0" applyFont="1"/>
    <xf numFmtId="166" fontId="12" fillId="0" borderId="0" xfId="0" applyNumberFormat="1" applyFont="1" applyAlignment="1">
      <alignment horizontal="right"/>
    </xf>
    <xf numFmtId="0" fontId="13" fillId="0" borderId="0" xfId="0" applyFont="1" applyAlignment="1">
      <alignment horizontal="left"/>
    </xf>
    <xf numFmtId="3" fontId="12" fillId="0" borderId="0" xfId="0" applyNumberFormat="1" applyFont="1" applyAlignment="1">
      <alignment horizontal="right"/>
    </xf>
    <xf numFmtId="0" fontId="14" fillId="0" borderId="0" xfId="0" applyFont="1" applyAlignment="1">
      <alignment horizontal="left"/>
    </xf>
    <xf numFmtId="0" fontId="12" fillId="0" borderId="0" xfId="0" applyFont="1" applyAlignment="1">
      <alignment horizontal="right"/>
    </xf>
    <xf numFmtId="0" fontId="15" fillId="0" borderId="0" xfId="0" applyFont="1"/>
    <xf numFmtId="0" fontId="16" fillId="0" borderId="0" xfId="0" applyFont="1"/>
    <xf numFmtId="0" fontId="17" fillId="0" borderId="0" xfId="0" applyFont="1"/>
    <xf numFmtId="0" fontId="18" fillId="0" borderId="0" xfId="0" applyFont="1" applyAlignment="1">
      <alignment horizontal="center"/>
    </xf>
    <xf numFmtId="0" fontId="19" fillId="0" borderId="0" xfId="0" applyFont="1" applyAlignment="1">
      <alignment horizontal="left"/>
    </xf>
    <xf numFmtId="3" fontId="20" fillId="0" borderId="0" xfId="0" applyNumberFormat="1" applyFont="1" applyAlignment="1">
      <alignment horizontal="center"/>
    </xf>
    <xf numFmtId="0" fontId="21" fillId="0" borderId="0" xfId="0" applyFont="1" applyAlignment="1">
      <alignment horizontal="center"/>
    </xf>
    <xf numFmtId="0" fontId="21" fillId="0" borderId="0" xfId="0" applyFont="1"/>
    <xf numFmtId="0" fontId="21" fillId="0" borderId="0" xfId="0" applyFont="1" applyAlignment="1">
      <alignment horizontal="left" vertical="center"/>
    </xf>
    <xf numFmtId="3" fontId="20" fillId="0" borderId="5" xfId="0" applyNumberFormat="1" applyFont="1" applyBorder="1" applyAlignment="1">
      <alignment vertical="center"/>
    </xf>
    <xf numFmtId="9" fontId="21" fillId="0" borderId="0" xfId="0" applyNumberFormat="1" applyFont="1" applyAlignment="1">
      <alignment horizontal="center" vertical="center"/>
    </xf>
    <xf numFmtId="0" fontId="21" fillId="0" borderId="0" xfId="0" applyFont="1" applyAlignment="1">
      <alignment vertical="center"/>
    </xf>
    <xf numFmtId="0" fontId="15" fillId="0" borderId="0" xfId="0" applyFont="1" applyAlignment="1">
      <alignment vertical="center"/>
    </xf>
    <xf numFmtId="0" fontId="22" fillId="0" borderId="0" xfId="0" applyFont="1" applyAlignment="1">
      <alignment vertical="center"/>
    </xf>
    <xf numFmtId="0" fontId="15" fillId="0" borderId="0" xfId="0" applyFont="1" applyAlignment="1">
      <alignment horizontal="left" vertical="center"/>
    </xf>
    <xf numFmtId="0" fontId="23" fillId="0" borderId="0" xfId="0" applyFont="1" applyAlignment="1">
      <alignment horizontal="center" vertical="center"/>
    </xf>
    <xf numFmtId="0" fontId="23" fillId="0" borderId="0" xfId="0" applyFont="1" applyAlignment="1">
      <alignment horizontal="left" vertical="center"/>
    </xf>
    <xf numFmtId="0" fontId="24" fillId="0" borderId="0" xfId="0" applyFont="1" applyAlignment="1">
      <alignment horizontal="center" vertical="center"/>
    </xf>
    <xf numFmtId="0" fontId="22" fillId="0" borderId="0" xfId="0" applyFont="1"/>
    <xf numFmtId="3" fontId="25" fillId="0" borderId="5" xfId="0" applyNumberFormat="1" applyFont="1" applyBorder="1" applyAlignment="1">
      <alignment vertical="center"/>
    </xf>
    <xf numFmtId="9" fontId="26" fillId="0" borderId="0" xfId="0" applyNumberFormat="1" applyFont="1" applyAlignment="1">
      <alignment horizontal="center" vertical="center"/>
    </xf>
    <xf numFmtId="9" fontId="27" fillId="0" borderId="0" xfId="0" applyNumberFormat="1" applyFont="1" applyAlignment="1">
      <alignment horizontal="center" vertical="center"/>
    </xf>
    <xf numFmtId="0" fontId="21" fillId="0" borderId="0" xfId="0" applyFont="1" applyAlignment="1">
      <alignment horizontal="center" vertical="center"/>
    </xf>
    <xf numFmtId="0" fontId="28" fillId="0" borderId="0" xfId="0" applyFont="1" applyAlignment="1">
      <alignment horizontal="center" vertical="center"/>
    </xf>
    <xf numFmtId="9" fontId="24" fillId="0" borderId="0" xfId="0" applyNumberFormat="1" applyFont="1" applyAlignment="1">
      <alignment horizontal="center" vertical="center"/>
    </xf>
    <xf numFmtId="3" fontId="24" fillId="0" borderId="0" xfId="0" applyNumberFormat="1" applyFont="1" applyAlignment="1">
      <alignment horizontal="center" vertical="center"/>
    </xf>
    <xf numFmtId="3" fontId="12" fillId="0" borderId="0" xfId="0" applyNumberFormat="1" applyFont="1"/>
    <xf numFmtId="3" fontId="29" fillId="10" borderId="0" xfId="0" applyNumberFormat="1" applyFont="1" applyFill="1" applyAlignment="1">
      <alignment horizontal="right"/>
    </xf>
    <xf numFmtId="0" fontId="29" fillId="10" borderId="0" xfId="0" applyFont="1" applyFill="1" applyAlignment="1">
      <alignment horizontal="right"/>
    </xf>
    <xf numFmtId="0" fontId="12" fillId="0" borderId="0" xfId="0" applyFont="1" applyAlignment="1">
      <alignment horizontal="center"/>
    </xf>
    <xf numFmtId="0" fontId="30" fillId="0" borderId="0" xfId="0" applyFont="1"/>
    <xf numFmtId="0" fontId="31" fillId="11" borderId="0" xfId="0" applyFont="1" applyFill="1" applyAlignment="1">
      <alignment horizontal="right"/>
    </xf>
    <xf numFmtId="166" fontId="31" fillId="11" borderId="6" xfId="0" applyNumberFormat="1" applyFont="1" applyFill="1" applyBorder="1" applyAlignment="1">
      <alignment horizontal="right"/>
    </xf>
    <xf numFmtId="165" fontId="31" fillId="11" borderId="7" xfId="0" applyNumberFormat="1" applyFont="1" applyFill="1" applyBorder="1" applyAlignment="1">
      <alignment horizontal="right"/>
    </xf>
    <xf numFmtId="165" fontId="30" fillId="0" borderId="0" xfId="0" applyNumberFormat="1" applyFont="1"/>
    <xf numFmtId="0" fontId="30" fillId="0" borderId="0" xfId="0" applyFont="1" applyAlignment="1">
      <alignment horizontal="center"/>
    </xf>
    <xf numFmtId="0" fontId="32" fillId="0" borderId="0" xfId="0" applyFont="1"/>
    <xf numFmtId="0" fontId="33" fillId="0" borderId="0" xfId="0" applyFont="1" applyAlignment="1">
      <alignment vertical="center"/>
    </xf>
    <xf numFmtId="165" fontId="30" fillId="0" borderId="0" xfId="0" applyNumberFormat="1" applyFont="1" applyAlignment="1">
      <alignment vertical="center"/>
    </xf>
    <xf numFmtId="10" fontId="30" fillId="0" borderId="0" xfId="0" applyNumberFormat="1" applyFont="1"/>
    <xf numFmtId="14" fontId="30" fillId="0" borderId="0" xfId="0" applyNumberFormat="1" applyFont="1" applyAlignment="1">
      <alignment vertical="center"/>
    </xf>
    <xf numFmtId="0" fontId="34" fillId="0" borderId="0" xfId="0" applyFont="1" applyAlignment="1">
      <alignment horizontal="right"/>
    </xf>
    <xf numFmtId="165" fontId="30" fillId="0" borderId="0" xfId="0" applyNumberFormat="1" applyFont="1" applyAlignment="1">
      <alignment horizontal="center" vertical="center"/>
    </xf>
    <xf numFmtId="0" fontId="35" fillId="0" borderId="0" xfId="0" applyFont="1"/>
    <xf numFmtId="0" fontId="36" fillId="0" borderId="0" xfId="0" applyFont="1"/>
    <xf numFmtId="0" fontId="30" fillId="0" borderId="0" xfId="0" applyFont="1" applyAlignment="1">
      <alignment horizontal="right" vertical="center"/>
    </xf>
    <xf numFmtId="10" fontId="37" fillId="0" borderId="0" xfId="0" applyNumberFormat="1" applyFont="1" applyAlignment="1">
      <alignment horizontal="center"/>
    </xf>
    <xf numFmtId="3" fontId="5" fillId="0" borderId="0" xfId="0" applyNumberFormat="1" applyFont="1" applyAlignment="1">
      <alignment horizontal="center"/>
    </xf>
    <xf numFmtId="0" fontId="34" fillId="0" borderId="0" xfId="0" applyFont="1" applyAlignment="1">
      <alignment vertical="center"/>
    </xf>
    <xf numFmtId="10" fontId="5" fillId="0" borderId="0" xfId="0" applyNumberFormat="1" applyFont="1"/>
    <xf numFmtId="0" fontId="38" fillId="0" borderId="0" xfId="0" applyFont="1" applyAlignment="1">
      <alignment horizontal="center"/>
    </xf>
    <xf numFmtId="0" fontId="39" fillId="0" borderId="0" xfId="0" applyFont="1" applyAlignment="1">
      <alignment horizontal="center"/>
    </xf>
    <xf numFmtId="165" fontId="30" fillId="0" borderId="8" xfId="0" applyNumberFormat="1" applyFont="1" applyBorder="1" applyAlignment="1">
      <alignment vertical="center"/>
    </xf>
    <xf numFmtId="3" fontId="36" fillId="0" borderId="8" xfId="0" applyNumberFormat="1" applyFont="1" applyBorder="1" applyAlignment="1">
      <alignment horizontal="center"/>
    </xf>
    <xf numFmtId="165" fontId="38" fillId="0" borderId="0" xfId="0" applyNumberFormat="1" applyFont="1" applyAlignment="1">
      <alignment horizontal="center"/>
    </xf>
    <xf numFmtId="165" fontId="40" fillId="0" borderId="0" xfId="0" applyNumberFormat="1" applyFont="1" applyAlignment="1">
      <alignment horizontal="center"/>
    </xf>
    <xf numFmtId="165" fontId="36" fillId="0" borderId="0" xfId="0" applyNumberFormat="1" applyFont="1" applyAlignment="1">
      <alignment horizontal="center"/>
    </xf>
    <xf numFmtId="1" fontId="30" fillId="0" borderId="0" xfId="0" applyNumberFormat="1" applyFont="1" applyAlignment="1">
      <alignment horizontal="center"/>
    </xf>
    <xf numFmtId="3" fontId="41" fillId="0" borderId="0" xfId="0" applyNumberFormat="1" applyFont="1" applyAlignment="1">
      <alignment horizontal="center" vertical="top"/>
    </xf>
    <xf numFmtId="0" fontId="42" fillId="0" borderId="0" xfId="0" applyFont="1" applyAlignment="1">
      <alignment horizontal="right" vertical="top"/>
    </xf>
    <xf numFmtId="165" fontId="43" fillId="0" borderId="0" xfId="0" applyNumberFormat="1" applyFont="1" applyAlignment="1">
      <alignment horizontal="center" vertical="top"/>
    </xf>
    <xf numFmtId="165" fontId="42" fillId="0" borderId="0" xfId="0" applyNumberFormat="1" applyFont="1" applyAlignment="1">
      <alignment horizontal="center" vertical="top"/>
    </xf>
    <xf numFmtId="4" fontId="43" fillId="0" borderId="0" xfId="0" applyNumberFormat="1" applyFont="1" applyAlignment="1">
      <alignment horizontal="center" vertical="top"/>
    </xf>
    <xf numFmtId="167" fontId="43" fillId="0" borderId="0" xfId="0" applyNumberFormat="1" applyFont="1" applyAlignment="1">
      <alignment horizontal="center" vertical="top"/>
    </xf>
    <xf numFmtId="167" fontId="42" fillId="0" borderId="0" xfId="0" applyNumberFormat="1" applyFont="1" applyAlignment="1">
      <alignment horizontal="center" vertical="top"/>
    </xf>
    <xf numFmtId="0" fontId="44" fillId="0" borderId="0" xfId="0" applyFont="1" applyAlignment="1">
      <alignment horizontal="center"/>
    </xf>
    <xf numFmtId="0" fontId="39" fillId="0" borderId="0" xfId="0" applyFont="1"/>
    <xf numFmtId="1" fontId="38" fillId="0" borderId="0" xfId="0" applyNumberFormat="1" applyFont="1" applyAlignment="1">
      <alignment horizontal="center"/>
    </xf>
    <xf numFmtId="1" fontId="39" fillId="0" borderId="0" xfId="0" applyNumberFormat="1" applyFont="1" applyAlignment="1">
      <alignment horizontal="center"/>
    </xf>
    <xf numFmtId="3" fontId="38" fillId="0" borderId="0" xfId="0" applyNumberFormat="1" applyFont="1" applyAlignment="1">
      <alignment horizontal="center"/>
    </xf>
    <xf numFmtId="0" fontId="45" fillId="0" borderId="0" xfId="0" applyFont="1"/>
    <xf numFmtId="3" fontId="46" fillId="0" borderId="0" xfId="0" applyNumberFormat="1" applyFont="1" applyAlignment="1">
      <alignment horizontal="center"/>
    </xf>
    <xf numFmtId="0" fontId="47" fillId="0" borderId="0" xfId="0" applyFont="1" applyAlignment="1">
      <alignment horizontal="center"/>
    </xf>
    <xf numFmtId="3" fontId="30" fillId="0" borderId="0" xfId="0" applyNumberFormat="1" applyFont="1"/>
    <xf numFmtId="14" fontId="30" fillId="0" borderId="0" xfId="0" applyNumberFormat="1" applyFont="1" applyAlignment="1">
      <alignment horizontal="center"/>
    </xf>
    <xf numFmtId="165" fontId="7" fillId="0" borderId="0" xfId="0" applyNumberFormat="1" applyFont="1" applyAlignment="1">
      <alignment vertical="center"/>
    </xf>
    <xf numFmtId="10" fontId="7" fillId="0" borderId="0" xfId="0" applyNumberFormat="1" applyFont="1"/>
    <xf numFmtId="165" fontId="5" fillId="0" borderId="0" xfId="0" applyNumberFormat="1" applyFont="1" applyAlignment="1">
      <alignment horizontal="right"/>
    </xf>
    <xf numFmtId="0" fontId="48" fillId="0" borderId="0" xfId="0" applyFont="1"/>
    <xf numFmtId="0" fontId="49" fillId="0" borderId="0" xfId="0" applyFont="1" applyAlignment="1">
      <alignment horizontal="left"/>
    </xf>
    <xf numFmtId="0" fontId="50" fillId="0" borderId="0" xfId="0" applyFont="1"/>
    <xf numFmtId="0" fontId="37" fillId="0" borderId="0" xfId="0" applyFont="1" applyAlignment="1">
      <alignment horizontal="center"/>
    </xf>
    <xf numFmtId="9" fontId="30" fillId="0" borderId="0" xfId="0" applyNumberFormat="1" applyFont="1"/>
    <xf numFmtId="165" fontId="36" fillId="0" borderId="1" xfId="0" applyNumberFormat="1" applyFont="1" applyBorder="1" applyAlignment="1">
      <alignment horizontal="center"/>
    </xf>
    <xf numFmtId="165" fontId="36" fillId="0" borderId="3" xfId="0" applyNumberFormat="1" applyFont="1" applyBorder="1" applyAlignment="1">
      <alignment horizontal="center"/>
    </xf>
    <xf numFmtId="165" fontId="36" fillId="0" borderId="2" xfId="0" applyNumberFormat="1" applyFont="1" applyBorder="1" applyAlignment="1">
      <alignment horizontal="center"/>
    </xf>
    <xf numFmtId="167" fontId="42" fillId="0" borderId="1" xfId="0" applyNumberFormat="1" applyFont="1" applyBorder="1" applyAlignment="1">
      <alignment horizontal="center" vertical="top"/>
    </xf>
    <xf numFmtId="167" fontId="42" fillId="0" borderId="3" xfId="0" applyNumberFormat="1" applyFont="1" applyBorder="1" applyAlignment="1">
      <alignment horizontal="center" vertical="top"/>
    </xf>
    <xf numFmtId="167" fontId="42" fillId="0" borderId="2" xfId="0" applyNumberFormat="1" applyFont="1" applyBorder="1" applyAlignment="1">
      <alignment horizontal="center" vertical="top"/>
    </xf>
    <xf numFmtId="0" fontId="51" fillId="0" borderId="0" xfId="0" applyFont="1"/>
    <xf numFmtId="0" fontId="52" fillId="0" borderId="0" xfId="0" applyFont="1" applyAlignment="1">
      <alignment horizontal="left"/>
    </xf>
    <xf numFmtId="0" fontId="22" fillId="0" borderId="0" xfId="0" applyFont="1" applyAlignment="1">
      <alignment horizontal="left" vertical="center"/>
    </xf>
    <xf numFmtId="0" fontId="15" fillId="0" borderId="0" xfId="0" applyFont="1" applyAlignment="1">
      <alignment horizontal="center" vertical="center"/>
    </xf>
    <xf numFmtId="9" fontId="15" fillId="0" borderId="0" xfId="0" applyNumberFormat="1" applyFont="1" applyAlignment="1">
      <alignment horizontal="center" vertical="center"/>
    </xf>
    <xf numFmtId="3" fontId="20" fillId="0" borderId="0" xfId="0" applyNumberFormat="1" applyFont="1" applyAlignment="1">
      <alignment vertical="center"/>
    </xf>
    <xf numFmtId="3" fontId="25" fillId="0" borderId="0" xfId="0" applyNumberFormat="1" applyFont="1" applyAlignment="1">
      <alignment vertical="center"/>
    </xf>
    <xf numFmtId="0" fontId="53" fillId="0" borderId="0" xfId="0" quotePrefix="1" applyFont="1" applyAlignment="1">
      <alignment horizontal="right" vertical="center"/>
    </xf>
    <xf numFmtId="0" fontId="53" fillId="0" borderId="0" xfId="0" applyFont="1" applyAlignment="1">
      <alignment horizontal="left" vertical="center"/>
    </xf>
    <xf numFmtId="0" fontId="54" fillId="0" borderId="0" xfId="0" applyFont="1"/>
    <xf numFmtId="0" fontId="53" fillId="0" borderId="0" xfId="0" quotePrefix="1" applyFont="1" applyAlignment="1">
      <alignment horizontal="center" vertical="center"/>
    </xf>
    <xf numFmtId="165" fontId="55" fillId="0" borderId="0" xfId="0" applyNumberFormat="1" applyFont="1" applyAlignment="1">
      <alignment horizontal="right"/>
    </xf>
    <xf numFmtId="0" fontId="6" fillId="0" borderId="0" xfId="0" applyFont="1" applyAlignment="1">
      <alignment horizontal="left"/>
    </xf>
    <xf numFmtId="0" fontId="6" fillId="7" borderId="0" xfId="0" applyFont="1" applyFill="1"/>
    <xf numFmtId="0" fontId="6" fillId="7" borderId="0" xfId="0" applyFont="1" applyFill="1" applyAlignment="1">
      <alignment horizontal="left"/>
    </xf>
    <xf numFmtId="0" fontId="44" fillId="7" borderId="0" xfId="0" applyFont="1" applyFill="1" applyAlignment="1">
      <alignment horizontal="left"/>
    </xf>
    <xf numFmtId="0" fontId="56" fillId="0" borderId="0" xfId="0" applyFont="1" applyAlignment="1">
      <alignment horizontal="left"/>
    </xf>
    <xf numFmtId="0" fontId="56" fillId="0" borderId="0" xfId="0" applyFont="1"/>
    <xf numFmtId="0" fontId="30" fillId="7" borderId="0" xfId="0" applyFont="1" applyFill="1"/>
    <xf numFmtId="0" fontId="57" fillId="11" borderId="6" xfId="0" applyFont="1" applyFill="1" applyBorder="1"/>
    <xf numFmtId="166" fontId="57" fillId="11" borderId="6" xfId="0" applyNumberFormat="1" applyFont="1" applyFill="1" applyBorder="1" applyAlignment="1">
      <alignment horizontal="right"/>
    </xf>
    <xf numFmtId="0" fontId="55" fillId="0" borderId="0" xfId="0" applyFont="1" applyAlignment="1">
      <alignment horizontal="left"/>
    </xf>
    <xf numFmtId="4" fontId="55" fillId="0" borderId="0" xfId="0" applyNumberFormat="1" applyFont="1"/>
    <xf numFmtId="4" fontId="55" fillId="0" borderId="0" xfId="0" applyNumberFormat="1" applyFont="1" applyAlignment="1">
      <alignment horizontal="right"/>
    </xf>
    <xf numFmtId="0" fontId="55" fillId="0" borderId="0" xfId="0" applyFont="1"/>
    <xf numFmtId="0" fontId="55" fillId="0" borderId="0" xfId="0" applyFont="1" applyAlignment="1">
      <alignment horizontal="right"/>
    </xf>
    <xf numFmtId="0" fontId="57" fillId="11" borderId="7" xfId="0" applyFont="1" applyFill="1" applyBorder="1" applyAlignment="1">
      <alignment horizontal="left"/>
    </xf>
    <xf numFmtId="4" fontId="31" fillId="11" borderId="7" xfId="0" applyNumberFormat="1" applyFont="1" applyFill="1" applyBorder="1" applyAlignment="1">
      <alignment horizontal="right"/>
    </xf>
    <xf numFmtId="0" fontId="58" fillId="0" borderId="0" xfId="0" applyFont="1"/>
    <xf numFmtId="165" fontId="5" fillId="0" borderId="0" xfId="0" applyNumberFormat="1" applyFont="1"/>
    <xf numFmtId="0" fontId="5" fillId="0" borderId="0" xfId="0" applyFont="1" applyAlignment="1">
      <alignment horizontal="right"/>
    </xf>
    <xf numFmtId="166" fontId="5" fillId="0" borderId="0" xfId="0" applyNumberFormat="1" applyFont="1" applyAlignment="1">
      <alignment horizontal="right"/>
    </xf>
    <xf numFmtId="0" fontId="5" fillId="0" borderId="0" xfId="0" applyFont="1" applyAlignment="1">
      <alignment horizontal="left"/>
    </xf>
    <xf numFmtId="0" fontId="5" fillId="0" borderId="0" xfId="0" quotePrefix="1" applyFont="1"/>
    <xf numFmtId="0" fontId="59" fillId="0" borderId="0" xfId="0" applyFont="1"/>
    <xf numFmtId="165" fontId="59" fillId="0" borderId="0" xfId="0" applyNumberFormat="1" applyFont="1"/>
    <xf numFmtId="3" fontId="5" fillId="0" borderId="0" xfId="0" applyNumberFormat="1" applyFont="1"/>
    <xf numFmtId="165" fontId="5" fillId="12" borderId="0" xfId="0" applyNumberFormat="1" applyFont="1" applyFill="1"/>
    <xf numFmtId="0" fontId="5" fillId="12" borderId="0" xfId="0" applyFont="1" applyFill="1"/>
    <xf numFmtId="165" fontId="5" fillId="7" borderId="0" xfId="0" applyNumberFormat="1" applyFont="1" applyFill="1"/>
    <xf numFmtId="168" fontId="5" fillId="0" borderId="0" xfId="0" applyNumberFormat="1" applyFont="1"/>
    <xf numFmtId="9" fontId="12" fillId="0" borderId="0" xfId="0" applyNumberFormat="1" applyFont="1" applyAlignment="1">
      <alignment horizontal="right"/>
    </xf>
    <xf numFmtId="9" fontId="12" fillId="0" borderId="0" xfId="0" applyNumberFormat="1" applyFont="1"/>
    <xf numFmtId="14" fontId="12" fillId="0" borderId="0" xfId="0" applyNumberFormat="1" applyFont="1" applyAlignment="1">
      <alignment horizontal="right"/>
    </xf>
    <xf numFmtId="169" fontId="12" fillId="0" borderId="0" xfId="0" applyNumberFormat="1" applyFont="1"/>
    <xf numFmtId="166" fontId="12" fillId="0" borderId="0" xfId="0" applyNumberFormat="1" applyFont="1"/>
    <xf numFmtId="14" fontId="12" fillId="0" borderId="0" xfId="0" applyNumberFormat="1" applyFont="1"/>
    <xf numFmtId="0" fontId="44" fillId="0" borderId="0" xfId="0" applyFont="1"/>
    <xf numFmtId="10" fontId="6" fillId="0" borderId="0" xfId="0" applyNumberFormat="1" applyFont="1" applyAlignment="1">
      <alignment horizontal="right"/>
    </xf>
    <xf numFmtId="0" fontId="44" fillId="0" borderId="0" xfId="0" applyFont="1" applyAlignment="1">
      <alignment horizontal="right"/>
    </xf>
    <xf numFmtId="4" fontId="12" fillId="0" borderId="0" xfId="0" applyNumberFormat="1" applyFont="1"/>
    <xf numFmtId="0" fontId="60" fillId="0" borderId="0" xfId="0" applyFont="1"/>
    <xf numFmtId="3" fontId="60" fillId="0" borderId="0" xfId="0" applyNumberFormat="1" applyFont="1"/>
    <xf numFmtId="166" fontId="30" fillId="0" borderId="0" xfId="0" applyNumberFormat="1" applyFont="1"/>
    <xf numFmtId="3" fontId="47" fillId="7" borderId="0" xfId="0" applyNumberFormat="1" applyFont="1" applyFill="1"/>
    <xf numFmtId="0" fontId="61" fillId="0" borderId="0" xfId="0" applyFont="1"/>
    <xf numFmtId="0" fontId="61" fillId="0" borderId="0" xfId="0" applyFont="1" applyAlignment="1">
      <alignment horizontal="center"/>
    </xf>
    <xf numFmtId="3" fontId="61" fillId="0" borderId="0" xfId="0" applyNumberFormat="1" applyFont="1" applyAlignment="1">
      <alignment horizontal="center"/>
    </xf>
    <xf numFmtId="0" fontId="62" fillId="13" borderId="0" xfId="0" applyFont="1" applyFill="1" applyAlignment="1">
      <alignment horizontal="center" wrapText="1"/>
    </xf>
    <xf numFmtId="3" fontId="62" fillId="13" borderId="0" xfId="0" applyNumberFormat="1" applyFont="1" applyFill="1" applyAlignment="1">
      <alignment horizontal="center" wrapText="1"/>
    </xf>
    <xf numFmtId="0" fontId="63" fillId="13" borderId="0" xfId="0" applyFont="1" applyFill="1" applyAlignment="1">
      <alignment horizontal="center" wrapText="1"/>
    </xf>
    <xf numFmtId="3" fontId="62" fillId="13" borderId="4" xfId="0" applyNumberFormat="1" applyFont="1" applyFill="1" applyBorder="1" applyAlignment="1">
      <alignment horizontal="center" wrapText="1"/>
    </xf>
    <xf numFmtId="0" fontId="63" fillId="13" borderId="9" xfId="0" applyFont="1" applyFill="1" applyBorder="1" applyAlignment="1">
      <alignment horizontal="center" wrapText="1"/>
    </xf>
    <xf numFmtId="0" fontId="63" fillId="13" borderId="4" xfId="0" applyFont="1" applyFill="1" applyBorder="1" applyAlignment="1">
      <alignment horizontal="center" wrapText="1"/>
    </xf>
    <xf numFmtId="0" fontId="63" fillId="13" borderId="0" xfId="0" applyFont="1" applyFill="1"/>
    <xf numFmtId="3" fontId="64" fillId="13" borderId="0" xfId="0" applyNumberFormat="1" applyFont="1" applyFill="1" applyAlignment="1">
      <alignment horizontal="center"/>
    </xf>
    <xf numFmtId="0" fontId="64" fillId="13" borderId="10" xfId="0" applyFont="1" applyFill="1" applyBorder="1"/>
    <xf numFmtId="3" fontId="45" fillId="13" borderId="0" xfId="0" applyNumberFormat="1" applyFont="1" applyFill="1" applyAlignment="1">
      <alignment horizontal="center"/>
    </xf>
    <xf numFmtId="165" fontId="45" fillId="13" borderId="0" xfId="0" applyNumberFormat="1" applyFont="1" applyFill="1" applyAlignment="1">
      <alignment horizontal="center"/>
    </xf>
    <xf numFmtId="10" fontId="45" fillId="13" borderId="0" xfId="0" applyNumberFormat="1" applyFont="1" applyFill="1" applyAlignment="1">
      <alignment horizontal="center"/>
    </xf>
    <xf numFmtId="9" fontId="45" fillId="13" borderId="0" xfId="0" applyNumberFormat="1" applyFont="1" applyFill="1" applyAlignment="1">
      <alignment horizontal="center"/>
    </xf>
    <xf numFmtId="0" fontId="5" fillId="13" borderId="0" xfId="0" applyFont="1" applyFill="1"/>
    <xf numFmtId="0" fontId="45" fillId="13" borderId="0" xfId="0" applyFont="1" applyFill="1" applyAlignment="1">
      <alignment horizontal="center"/>
    </xf>
    <xf numFmtId="0" fontId="63" fillId="13" borderId="0" xfId="0" applyFont="1" applyFill="1" applyAlignment="1">
      <alignment horizontal="center"/>
    </xf>
    <xf numFmtId="3" fontId="5" fillId="13" borderId="0" xfId="0" applyNumberFormat="1" applyFont="1" applyFill="1"/>
    <xf numFmtId="9" fontId="5" fillId="13" borderId="0" xfId="0" applyNumberFormat="1" applyFont="1" applyFill="1"/>
    <xf numFmtId="0" fontId="5" fillId="13" borderId="10" xfId="0" applyFont="1" applyFill="1" applyBorder="1"/>
    <xf numFmtId="0" fontId="30" fillId="13" borderId="0" xfId="0" applyFont="1" applyFill="1"/>
    <xf numFmtId="166" fontId="65" fillId="13" borderId="0" xfId="0" applyNumberFormat="1" applyFont="1" applyFill="1"/>
    <xf numFmtId="0" fontId="10" fillId="13" borderId="0" xfId="0" applyFont="1" applyFill="1"/>
    <xf numFmtId="0" fontId="66" fillId="11" borderId="6" xfId="0" applyFont="1" applyFill="1" applyBorder="1"/>
    <xf numFmtId="0" fontId="29" fillId="0" borderId="0" xfId="0" applyFont="1" applyAlignment="1">
      <alignment horizontal="left"/>
    </xf>
    <xf numFmtId="0" fontId="29" fillId="0" borderId="0" xfId="0" applyFont="1" applyAlignment="1">
      <alignment horizontal="right"/>
    </xf>
    <xf numFmtId="1" fontId="29" fillId="0" borderId="0" xfId="0" applyNumberFormat="1" applyFont="1" applyAlignment="1">
      <alignment horizontal="right"/>
    </xf>
    <xf numFmtId="1" fontId="29" fillId="0" borderId="0" xfId="0" applyNumberFormat="1" applyFont="1" applyAlignment="1">
      <alignment horizontal="center"/>
    </xf>
    <xf numFmtId="0" fontId="29" fillId="0" borderId="0" xfId="0" applyFont="1"/>
    <xf numFmtId="0" fontId="29" fillId="0" borderId="7" xfId="0" applyFont="1" applyBorder="1" applyAlignment="1">
      <alignment horizontal="left"/>
    </xf>
    <xf numFmtId="0" fontId="29" fillId="0" borderId="7" xfId="0" applyFont="1" applyBorder="1" applyAlignment="1">
      <alignment horizontal="right"/>
    </xf>
    <xf numFmtId="1" fontId="29" fillId="0" borderId="7" xfId="0" applyNumberFormat="1" applyFont="1" applyBorder="1" applyAlignment="1">
      <alignment horizontal="right"/>
    </xf>
    <xf numFmtId="0" fontId="29" fillId="0" borderId="7" xfId="0" applyFont="1" applyBorder="1"/>
    <xf numFmtId="0" fontId="66" fillId="0" borderId="6" xfId="0" applyFont="1" applyBorder="1" applyAlignment="1">
      <alignment horizontal="left"/>
    </xf>
    <xf numFmtId="0" fontId="66" fillId="0" borderId="6" xfId="0" applyFont="1" applyBorder="1" applyAlignment="1">
      <alignment horizontal="right"/>
    </xf>
    <xf numFmtId="0" fontId="66" fillId="11" borderId="7" xfId="0" applyFont="1" applyFill="1" applyBorder="1" applyAlignment="1">
      <alignment horizontal="left"/>
    </xf>
    <xf numFmtId="0" fontId="66" fillId="11" borderId="7" xfId="0" applyFont="1" applyFill="1" applyBorder="1" applyAlignment="1">
      <alignment horizontal="right"/>
    </xf>
    <xf numFmtId="0" fontId="1" fillId="0" borderId="1" xfId="0" applyFont="1" applyBorder="1" applyAlignment="1">
      <alignment horizontal="center"/>
    </xf>
    <xf numFmtId="0" fontId="3" fillId="0" borderId="3" xfId="0" applyFont="1" applyBorder="1"/>
    <xf numFmtId="0" fontId="3" fillId="0" borderId="2" xfId="0" applyFont="1" applyBorder="1"/>
    <xf numFmtId="0" fontId="2" fillId="0" borderId="0" xfId="0" applyFont="1" applyAlignment="1">
      <alignment horizontal="center"/>
    </xf>
    <xf numFmtId="0" fontId="0" fillId="0" borderId="0" xfId="0"/>
    <xf numFmtId="0" fontId="2" fillId="0" borderId="1"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39" fillId="3" borderId="0" xfId="0" quotePrefix="1" applyFont="1" applyFill="1" applyAlignment="1">
      <alignment horizontal="center"/>
    </xf>
    <xf numFmtId="0" fontId="12" fillId="0" borderId="0" xfId="0" applyFont="1"/>
    <xf numFmtId="3" fontId="62" fillId="14" borderId="0" xfId="0" applyNumberFormat="1" applyFont="1" applyFill="1" applyAlignment="1">
      <alignment horizontal="center" wrapText="1"/>
    </xf>
    <xf numFmtId="0" fontId="62" fillId="15"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876800" cy="33432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962025</xdr:colOff>
      <xdr:row>0</xdr:row>
      <xdr:rowOff>95250</xdr:rowOff>
    </xdr:from>
    <xdr:ext cx="13315950" cy="7038975"/>
    <xdr:pic>
      <xdr:nvPicPr>
        <xdr:cNvPr id="2" name="image2.png" title="Image">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I1044"/>
  <sheetViews>
    <sheetView workbookViewId="0">
      <pane xSplit="4" ySplit="7" topLeftCell="E8" activePane="bottomRight" state="frozen"/>
      <selection pane="topRight" activeCell="E1" sqref="E1"/>
      <selection pane="bottomLeft" activeCell="A8" sqref="A8"/>
      <selection pane="bottomRight" activeCell="E8" sqref="E8"/>
    </sheetView>
  </sheetViews>
  <sheetFormatPr defaultColWidth="12.6640625" defaultRowHeight="15.75" customHeight="1" outlineLevelRow="1" outlineLevelCol="1"/>
  <cols>
    <col min="1" max="1" width="4.33203125" customWidth="1" collapsed="1"/>
    <col min="2" max="2" width="27.44140625" hidden="1" customWidth="1" outlineLevel="1"/>
    <col min="3" max="3" width="13.44140625" hidden="1" customWidth="1" outlineLevel="1"/>
    <col min="4" max="4" width="25.44140625" customWidth="1"/>
    <col min="5" max="11" width="10.33203125" customWidth="1" outlineLevel="1"/>
    <col min="12" max="12" width="10.33203125" customWidth="1"/>
    <col min="13" max="13" width="7.44140625" customWidth="1"/>
    <col min="14" max="14" width="2.88671875" customWidth="1"/>
    <col min="15" max="15" width="9.109375" customWidth="1"/>
    <col min="16" max="16" width="8.44140625" customWidth="1"/>
    <col min="17" max="17" width="2.88671875" customWidth="1"/>
    <col min="18" max="18" width="8.88671875" customWidth="1"/>
    <col min="19" max="19" width="8.88671875" customWidth="1" collapsed="1"/>
    <col min="20" max="21" width="8.88671875" hidden="1" customWidth="1" outlineLevel="1"/>
    <col min="22" max="22" width="2.88671875" customWidth="1"/>
    <col min="23" max="34" width="10.109375" customWidth="1"/>
    <col min="35" max="35" width="2.88671875" customWidth="1"/>
    <col min="36" max="47" width="7.77734375" customWidth="1"/>
    <col min="48" max="48" width="2.88671875" customWidth="1"/>
    <col min="49" max="60" width="10.109375" customWidth="1" outlineLevel="1"/>
    <col min="61" max="61" width="2.88671875" customWidth="1" outlineLevel="1"/>
    <col min="62" max="74" width="7.44140625" customWidth="1" outlineLevel="1"/>
    <col min="75" max="75" width="8.33203125" customWidth="1"/>
    <col min="76" max="76" width="7.44140625" customWidth="1" collapsed="1"/>
    <col min="77" max="78" width="7.44140625" hidden="1" customWidth="1" outlineLevel="1"/>
    <col min="79" max="81" width="7.44140625" customWidth="1"/>
    <col min="82" max="82" width="9.88671875" customWidth="1"/>
    <col min="83" max="83" width="9.88671875" customWidth="1" collapsed="1"/>
    <col min="84" max="85" width="7.44140625" hidden="1" customWidth="1" outlineLevel="1"/>
    <col min="86" max="87" width="9.88671875" customWidth="1"/>
  </cols>
  <sheetData>
    <row r="1" spans="1:87" ht="13.2">
      <c r="A1" s="1"/>
      <c r="B1" s="1"/>
      <c r="C1" s="1"/>
      <c r="D1" s="1"/>
      <c r="E1" s="1"/>
      <c r="F1" s="1"/>
      <c r="G1" s="1"/>
      <c r="H1" s="1"/>
      <c r="I1" s="1"/>
      <c r="J1" s="1"/>
      <c r="K1" s="1"/>
      <c r="L1" s="1"/>
      <c r="M1" s="1"/>
      <c r="N1" s="1"/>
      <c r="O1" s="238" t="s">
        <v>0</v>
      </c>
      <c r="P1" s="235"/>
      <c r="Q1" s="1"/>
      <c r="R1" s="238" t="s">
        <v>1</v>
      </c>
      <c r="S1" s="234"/>
      <c r="T1" s="234"/>
      <c r="U1" s="235"/>
      <c r="V1" s="1"/>
      <c r="W1" s="239" t="s">
        <v>2</v>
      </c>
      <c r="X1" s="234"/>
      <c r="Y1" s="234"/>
      <c r="Z1" s="234"/>
      <c r="AA1" s="234"/>
      <c r="AB1" s="234"/>
      <c r="AC1" s="234"/>
      <c r="AD1" s="234"/>
      <c r="AE1" s="234"/>
      <c r="AF1" s="234"/>
      <c r="AG1" s="234"/>
      <c r="AH1" s="235"/>
      <c r="AI1" s="1"/>
      <c r="AJ1" s="240" t="s">
        <v>3</v>
      </c>
      <c r="AK1" s="234"/>
      <c r="AL1" s="234"/>
      <c r="AM1" s="234"/>
      <c r="AN1" s="234"/>
      <c r="AO1" s="234"/>
      <c r="AP1" s="234"/>
      <c r="AQ1" s="234"/>
      <c r="AR1" s="234"/>
      <c r="AS1" s="234"/>
      <c r="AT1" s="234"/>
      <c r="AU1" s="235"/>
      <c r="AV1" s="1"/>
      <c r="AW1" s="241" t="s">
        <v>4</v>
      </c>
      <c r="AX1" s="234"/>
      <c r="AY1" s="234"/>
      <c r="AZ1" s="234"/>
      <c r="BA1" s="234"/>
      <c r="BB1" s="234"/>
      <c r="BC1" s="234"/>
      <c r="BD1" s="234"/>
      <c r="BE1" s="234"/>
      <c r="BF1" s="234"/>
      <c r="BG1" s="234"/>
      <c r="BH1" s="235"/>
      <c r="BI1" s="1"/>
      <c r="BJ1" s="242" t="s">
        <v>5</v>
      </c>
      <c r="BK1" s="234"/>
      <c r="BL1" s="234"/>
      <c r="BM1" s="234"/>
      <c r="BN1" s="234"/>
      <c r="BO1" s="234"/>
      <c r="BP1" s="234"/>
      <c r="BQ1" s="234"/>
      <c r="BR1" s="234"/>
      <c r="BS1" s="234"/>
      <c r="BT1" s="234"/>
      <c r="BU1" s="235"/>
      <c r="BV1" s="2"/>
      <c r="BW1" s="233" t="s">
        <v>6</v>
      </c>
      <c r="BX1" s="234"/>
      <c r="BY1" s="234"/>
      <c r="BZ1" s="234"/>
      <c r="CA1" s="234"/>
      <c r="CB1" s="235"/>
      <c r="CC1" s="2"/>
      <c r="CD1" s="233" t="s">
        <v>7</v>
      </c>
      <c r="CE1" s="234"/>
      <c r="CF1" s="234"/>
      <c r="CG1" s="234"/>
      <c r="CH1" s="235"/>
      <c r="CI1" s="3"/>
    </row>
    <row r="2" spans="1:87" ht="13.2" outlineLevel="1">
      <c r="A2" s="1"/>
      <c r="B2" s="1"/>
      <c r="C2" s="1"/>
      <c r="D2" s="1"/>
      <c r="E2" s="4"/>
      <c r="F2" s="4"/>
      <c r="G2" s="4"/>
      <c r="H2" s="4"/>
      <c r="I2" s="4"/>
      <c r="J2" s="4"/>
      <c r="K2" s="4"/>
      <c r="L2" s="4"/>
      <c r="M2" s="4"/>
      <c r="N2" s="4"/>
      <c r="O2" s="4"/>
      <c r="P2" s="4"/>
      <c r="Q2" s="4"/>
      <c r="R2" s="5"/>
      <c r="S2" s="5"/>
      <c r="T2" s="5"/>
      <c r="U2" s="5"/>
      <c r="V2" s="4"/>
      <c r="W2" s="6">
        <f t="shared" ref="W2:AH2" si="0">W6</f>
        <v>46103</v>
      </c>
      <c r="X2" s="6">
        <f t="shared" si="0"/>
        <v>46110</v>
      </c>
      <c r="Y2" s="6">
        <f t="shared" si="0"/>
        <v>46117</v>
      </c>
      <c r="Z2" s="6">
        <f t="shared" si="0"/>
        <v>46124</v>
      </c>
      <c r="AA2" s="6">
        <f t="shared" si="0"/>
        <v>46131</v>
      </c>
      <c r="AB2" s="6">
        <f t="shared" si="0"/>
        <v>46138</v>
      </c>
      <c r="AC2" s="6">
        <f t="shared" si="0"/>
        <v>46145</v>
      </c>
      <c r="AD2" s="6">
        <f t="shared" si="0"/>
        <v>46152</v>
      </c>
      <c r="AE2" s="6">
        <f t="shared" si="0"/>
        <v>46159</v>
      </c>
      <c r="AF2" s="6">
        <f t="shared" si="0"/>
        <v>46166</v>
      </c>
      <c r="AG2" s="6">
        <f t="shared" si="0"/>
        <v>46173</v>
      </c>
      <c r="AH2" s="6">
        <f t="shared" si="0"/>
        <v>46180</v>
      </c>
      <c r="AI2" s="4"/>
      <c r="AJ2" s="4"/>
      <c r="AK2" s="4"/>
      <c r="AL2" s="4"/>
      <c r="AM2" s="4"/>
      <c r="AN2" s="4"/>
      <c r="AO2" s="4"/>
      <c r="AP2" s="4"/>
      <c r="AQ2" s="4"/>
      <c r="AR2" s="4"/>
      <c r="AS2" s="4"/>
      <c r="AT2" s="4"/>
      <c r="AU2" s="4"/>
      <c r="AV2" s="4"/>
      <c r="AW2" s="6">
        <f t="shared" ref="AW2:BH2" si="1">AW6</f>
        <v>46103</v>
      </c>
      <c r="AX2" s="6">
        <f t="shared" si="1"/>
        <v>46110</v>
      </c>
      <c r="AY2" s="6">
        <f t="shared" si="1"/>
        <v>46117</v>
      </c>
      <c r="AZ2" s="6">
        <f t="shared" si="1"/>
        <v>46124</v>
      </c>
      <c r="BA2" s="6">
        <f t="shared" si="1"/>
        <v>46131</v>
      </c>
      <c r="BB2" s="6">
        <f t="shared" si="1"/>
        <v>46138</v>
      </c>
      <c r="BC2" s="6">
        <f t="shared" si="1"/>
        <v>46145</v>
      </c>
      <c r="BD2" s="6">
        <f t="shared" si="1"/>
        <v>46152</v>
      </c>
      <c r="BE2" s="6">
        <f t="shared" si="1"/>
        <v>46159</v>
      </c>
      <c r="BF2" s="6">
        <f t="shared" si="1"/>
        <v>46166</v>
      </c>
      <c r="BG2" s="6">
        <f t="shared" si="1"/>
        <v>46173</v>
      </c>
      <c r="BH2" s="6">
        <f t="shared" si="1"/>
        <v>46180</v>
      </c>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spans="1:87" ht="13.2">
      <c r="A3" s="2"/>
      <c r="B3" s="2"/>
      <c r="C3" s="2"/>
      <c r="D3" s="2"/>
      <c r="E3" s="5" t="s">
        <v>8</v>
      </c>
      <c r="F3" s="5"/>
      <c r="G3" s="5"/>
      <c r="H3" s="5"/>
      <c r="I3" s="5"/>
      <c r="J3" s="5"/>
      <c r="K3" s="5"/>
      <c r="L3" s="5" t="s">
        <v>9</v>
      </c>
      <c r="M3" s="5" t="s">
        <v>10</v>
      </c>
      <c r="N3" s="5"/>
      <c r="O3" s="5" t="s">
        <v>11</v>
      </c>
      <c r="P3" s="5" t="s">
        <v>11</v>
      </c>
      <c r="Q3" s="5"/>
      <c r="R3" s="5" t="s">
        <v>11</v>
      </c>
      <c r="S3" s="5" t="s">
        <v>11</v>
      </c>
      <c r="T3" s="5" t="s">
        <v>12</v>
      </c>
      <c r="U3" s="5" t="s">
        <v>12</v>
      </c>
      <c r="V3" s="5"/>
      <c r="W3" s="5" t="s">
        <v>13</v>
      </c>
      <c r="X3" s="5" t="s">
        <v>14</v>
      </c>
      <c r="Y3" s="5" t="s">
        <v>15</v>
      </c>
      <c r="Z3" s="5" t="s">
        <v>16</v>
      </c>
      <c r="AA3" s="5" t="s">
        <v>17</v>
      </c>
      <c r="AB3" s="5" t="s">
        <v>18</v>
      </c>
      <c r="AC3" s="5" t="s">
        <v>19</v>
      </c>
      <c r="AD3" s="5" t="s">
        <v>20</v>
      </c>
      <c r="AE3" s="5" t="s">
        <v>21</v>
      </c>
      <c r="AF3" s="5" t="s">
        <v>22</v>
      </c>
      <c r="AG3" s="5" t="s">
        <v>23</v>
      </c>
      <c r="AH3" s="5" t="s">
        <v>24</v>
      </c>
      <c r="AI3" s="5"/>
      <c r="AJ3" s="5" t="s">
        <v>13</v>
      </c>
      <c r="AK3" s="5" t="s">
        <v>14</v>
      </c>
      <c r="AL3" s="5" t="s">
        <v>15</v>
      </c>
      <c r="AM3" s="5" t="s">
        <v>16</v>
      </c>
      <c r="AN3" s="5" t="s">
        <v>17</v>
      </c>
      <c r="AO3" s="5" t="s">
        <v>18</v>
      </c>
      <c r="AP3" s="5" t="s">
        <v>19</v>
      </c>
      <c r="AQ3" s="5" t="s">
        <v>20</v>
      </c>
      <c r="AR3" s="5" t="s">
        <v>21</v>
      </c>
      <c r="AS3" s="5" t="s">
        <v>22</v>
      </c>
      <c r="AT3" s="5" t="s">
        <v>23</v>
      </c>
      <c r="AU3" s="5" t="s">
        <v>24</v>
      </c>
      <c r="AV3" s="5"/>
      <c r="AW3" s="5" t="s">
        <v>13</v>
      </c>
      <c r="AX3" s="5" t="s">
        <v>14</v>
      </c>
      <c r="AY3" s="5" t="s">
        <v>15</v>
      </c>
      <c r="AZ3" s="5" t="s">
        <v>16</v>
      </c>
      <c r="BA3" s="5" t="s">
        <v>17</v>
      </c>
      <c r="BB3" s="5" t="s">
        <v>18</v>
      </c>
      <c r="BC3" s="5" t="s">
        <v>19</v>
      </c>
      <c r="BD3" s="5" t="s">
        <v>20</v>
      </c>
      <c r="BE3" s="5" t="s">
        <v>21</v>
      </c>
      <c r="BF3" s="5" t="s">
        <v>22</v>
      </c>
      <c r="BG3" s="5" t="s">
        <v>23</v>
      </c>
      <c r="BH3" s="5" t="s">
        <v>24</v>
      </c>
      <c r="BI3" s="5"/>
      <c r="BJ3" s="5" t="s">
        <v>13</v>
      </c>
      <c r="BK3" s="5" t="s">
        <v>14</v>
      </c>
      <c r="BL3" s="5" t="s">
        <v>15</v>
      </c>
      <c r="BM3" s="5" t="s">
        <v>16</v>
      </c>
      <c r="BN3" s="5" t="s">
        <v>17</v>
      </c>
      <c r="BO3" s="5" t="s">
        <v>18</v>
      </c>
      <c r="BP3" s="5" t="s">
        <v>19</v>
      </c>
      <c r="BQ3" s="5" t="s">
        <v>20</v>
      </c>
      <c r="BR3" s="5" t="s">
        <v>21</v>
      </c>
      <c r="BS3" s="5" t="s">
        <v>22</v>
      </c>
      <c r="BT3" s="5" t="s">
        <v>23</v>
      </c>
      <c r="BU3" s="5" t="s">
        <v>24</v>
      </c>
      <c r="BV3" s="5"/>
      <c r="BW3" s="5" t="s">
        <v>8</v>
      </c>
      <c r="BX3" s="5" t="s">
        <v>25</v>
      </c>
      <c r="BY3" s="5" t="s">
        <v>26</v>
      </c>
      <c r="BZ3" s="5" t="s">
        <v>1</v>
      </c>
      <c r="CA3" s="236" t="s">
        <v>27</v>
      </c>
      <c r="CB3" s="237"/>
      <c r="CC3" s="5"/>
      <c r="CD3" s="5" t="s">
        <v>8</v>
      </c>
      <c r="CE3" s="5" t="s">
        <v>28</v>
      </c>
      <c r="CF3" s="5" t="s">
        <v>26</v>
      </c>
      <c r="CG3" s="5" t="s">
        <v>0</v>
      </c>
      <c r="CH3" s="7" t="s">
        <v>27</v>
      </c>
      <c r="CI3" s="7"/>
    </row>
    <row r="4" spans="1:87" ht="13.8">
      <c r="A4" s="1"/>
      <c r="B4" s="1" t="s">
        <v>29</v>
      </c>
      <c r="C4" s="8" t="s">
        <v>30</v>
      </c>
      <c r="D4" s="8" t="s">
        <v>31</v>
      </c>
      <c r="E4" s="9">
        <f t="shared" ref="E4:L4" si="2">SUM(E8:E537)</f>
        <v>1169397</v>
      </c>
      <c r="F4" s="9">
        <f t="shared" si="2"/>
        <v>1639556</v>
      </c>
      <c r="G4" s="9">
        <f t="shared" si="2"/>
        <v>1625930</v>
      </c>
      <c r="H4" s="9">
        <f t="shared" si="2"/>
        <v>1625180</v>
      </c>
      <c r="I4" s="9">
        <f t="shared" si="2"/>
        <v>1625697</v>
      </c>
      <c r="J4" s="9">
        <f t="shared" si="2"/>
        <v>1640755</v>
      </c>
      <c r="K4" s="9">
        <f t="shared" si="2"/>
        <v>1667790</v>
      </c>
      <c r="L4" s="9">
        <f t="shared" si="2"/>
        <v>1637239.0000000002</v>
      </c>
      <c r="M4" s="10">
        <f>(L4-E4)/E4</f>
        <v>0.4000711477795823</v>
      </c>
      <c r="N4" s="8"/>
      <c r="O4" s="9">
        <f>AVERAGE(W4:Z4)</f>
        <v>1720832.75</v>
      </c>
      <c r="P4" s="10">
        <f>CE4</f>
        <v>0.44180583414186203</v>
      </c>
      <c r="Q4" s="8"/>
      <c r="R4" s="9">
        <f>AVERAGE(W4:AD4)</f>
        <v>1730051</v>
      </c>
      <c r="S4" s="10">
        <f>BX4</f>
        <v>0.42168532128524783</v>
      </c>
      <c r="T4" s="9">
        <f>AVERAGE(AW4:BD4)</f>
        <v>1478394.375</v>
      </c>
      <c r="U4" s="8" t="e">
        <f>#REF!</f>
        <v>#REF!</v>
      </c>
      <c r="V4" s="8"/>
      <c r="W4" s="9">
        <f t="shared" ref="W4:AH4" si="3">SUM(W8:W537)</f>
        <v>1749250</v>
      </c>
      <c r="X4" s="9">
        <f t="shared" si="3"/>
        <v>1715561</v>
      </c>
      <c r="Y4" s="9">
        <f t="shared" si="3"/>
        <v>1706954</v>
      </c>
      <c r="Z4" s="9">
        <f t="shared" si="3"/>
        <v>1711566</v>
      </c>
      <c r="AA4" s="9">
        <f t="shared" si="3"/>
        <v>1717107</v>
      </c>
      <c r="AB4" s="9">
        <f t="shared" si="3"/>
        <v>1747078</v>
      </c>
      <c r="AC4" s="9">
        <f t="shared" si="3"/>
        <v>1762487</v>
      </c>
      <c r="AD4" s="9">
        <f t="shared" si="3"/>
        <v>1730405</v>
      </c>
      <c r="AE4" s="9">
        <f t="shared" si="3"/>
        <v>1727617</v>
      </c>
      <c r="AF4" s="9">
        <f t="shared" si="3"/>
        <v>1727630</v>
      </c>
      <c r="AG4" s="9">
        <f t="shared" si="3"/>
        <v>1735851</v>
      </c>
      <c r="AH4" s="9">
        <f t="shared" si="3"/>
        <v>1750245</v>
      </c>
      <c r="AI4" s="8"/>
      <c r="AJ4" s="10">
        <f>(W4-SUMIFS('Forecast Data'!$H:$H,'Forecast Data'!$B:$B,$B4,'Forecast Data'!$C:$C,AJ$6))/SUMIFS('Forecast Data'!$H:$H,'Forecast Data'!$B:$B,$B4,'Forecast Data'!$C:$C,AJ$6)</f>
        <v>0.46237330417364725</v>
      </c>
      <c r="AK4" s="10">
        <f>(X4-SUMIFS('Forecast Data'!$H:$H,'Forecast Data'!$B:$B,$B4,'Forecast Data'!$C:$C,AK$6))/SUMIFS('Forecast Data'!$H:$H,'Forecast Data'!$B:$B,$B4,'Forecast Data'!$C:$C,AK$6)</f>
        <v>0.42914587515932057</v>
      </c>
      <c r="AL4" s="10">
        <f>(Y4-SUMIFS('Forecast Data'!$H:$H,'Forecast Data'!$B:$B,$B4,'Forecast Data'!$C:$C,AL$6))/SUMIFS('Forecast Data'!$H:$H,'Forecast Data'!$B:$B,$B4,'Forecast Data'!$C:$C,AL$6)</f>
        <v>0.45917823910822742</v>
      </c>
      <c r="AM4" s="10">
        <f>(Z4-SUMIFS('Forecast Data'!$H:$H,'Forecast Data'!$B:$B,$B4,'Forecast Data'!$C:$C,AM$6))/SUMIFS('Forecast Data'!$H:$H,'Forecast Data'!$B:$B,$B4,'Forecast Data'!$C:$C,AM$6)</f>
        <v>0.41719127908276527</v>
      </c>
      <c r="AN4" s="10">
        <f>(AA4-SUMIFS('Forecast Data'!$H:$H,'Forecast Data'!$B:$B,$B4,'Forecast Data'!$C:$C,AN$6))/SUMIFS('Forecast Data'!$H:$H,'Forecast Data'!$B:$B,$B4,'Forecast Data'!$C:$C,AN$6)</f>
        <v>0.40656662671949634</v>
      </c>
      <c r="AO4" s="10">
        <f>(AB4-SUMIFS('Forecast Data'!$H:$H,'Forecast Data'!$B:$B,$B4,'Forecast Data'!$C:$C,AO$6))/SUMIFS('Forecast Data'!$H:$H,'Forecast Data'!$B:$B,$B4,'Forecast Data'!$C:$C,AO$6)</f>
        <v>0.38556915243752526</v>
      </c>
      <c r="AP4" s="10">
        <f>(AC4-SUMIFS('Forecast Data'!$H:$H,'Forecast Data'!$B:$B,$B4,'Forecast Data'!$C:$C,AP$6))/SUMIFS('Forecast Data'!$H:$H,'Forecast Data'!$B:$B,$B4,'Forecast Data'!$C:$C,AP$6)</f>
        <v>0.43020932738686452</v>
      </c>
      <c r="AQ4" s="10">
        <f>(AD4-SUMIFS('Forecast Data'!$H:$H,'Forecast Data'!$B:$B,$B4,'Forecast Data'!$C:$C,AQ$6))/SUMIFS('Forecast Data'!$H:$H,'Forecast Data'!$B:$B,$B4,'Forecast Data'!$C:$C,AQ$6)</f>
        <v>0.38755311360598382</v>
      </c>
      <c r="AR4" s="10">
        <f>(AE4-SUMIFS('Forecast Data'!$H:$H,'Forecast Data'!$B:$B,$B4,'Forecast Data'!$C:$C,AR$6))/SUMIFS('Forecast Data'!$H:$H,'Forecast Data'!$B:$B,$B4,'Forecast Data'!$C:$C,AR$6)</f>
        <v>0.36700947069654605</v>
      </c>
      <c r="AS4" s="10">
        <f>(AF4-SUMIFS('Forecast Data'!$H:$H,'Forecast Data'!$B:$B,$B4,'Forecast Data'!$C:$C,AS$6))/SUMIFS('Forecast Data'!$H:$H,'Forecast Data'!$B:$B,$B4,'Forecast Data'!$C:$C,AS$6)</f>
        <v>0.36750885152939705</v>
      </c>
      <c r="AT4" s="10">
        <f>(AG4-SUMIFS('Forecast Data'!$H:$H,'Forecast Data'!$B:$B,$B4,'Forecast Data'!$C:$C,AT$6))/SUMIFS('Forecast Data'!$H:$H,'Forecast Data'!$B:$B,$B4,'Forecast Data'!$C:$C,AT$6)</f>
        <v>0.37614249054019022</v>
      </c>
      <c r="AU4" s="10">
        <f>(AH4-SUMIFS('Forecast Data'!$H:$H,'Forecast Data'!$B:$B,$B4,'Forecast Data'!$C:$C,AU$6))/SUMIFS('Forecast Data'!$H:$H,'Forecast Data'!$B:$B,$B4,'Forecast Data'!$C:$C,AU$6)</f>
        <v>0.3897638764379065</v>
      </c>
      <c r="AV4" s="8"/>
      <c r="AW4" s="9">
        <f t="shared" ref="AW4:BH4" si="4">SUM(AW8:AW537)</f>
        <v>1431629</v>
      </c>
      <c r="AX4" s="9">
        <f t="shared" si="4"/>
        <v>1497491</v>
      </c>
      <c r="AY4" s="9">
        <f t="shared" si="4"/>
        <v>1488441</v>
      </c>
      <c r="AZ4" s="9">
        <f t="shared" si="4"/>
        <v>1522161</v>
      </c>
      <c r="BA4" s="9">
        <f t="shared" si="4"/>
        <v>1498053</v>
      </c>
      <c r="BB4" s="9">
        <f t="shared" si="4"/>
        <v>1519932</v>
      </c>
      <c r="BC4" s="9">
        <f t="shared" si="4"/>
        <v>1444287</v>
      </c>
      <c r="BD4" s="9">
        <f t="shared" si="4"/>
        <v>1425161</v>
      </c>
      <c r="BE4" s="9">
        <f t="shared" si="4"/>
        <v>1445375</v>
      </c>
      <c r="BF4" s="9">
        <f t="shared" si="4"/>
        <v>1485060</v>
      </c>
      <c r="BG4" s="9">
        <f t="shared" si="4"/>
        <v>1487087</v>
      </c>
      <c r="BH4" s="9">
        <f t="shared" si="4"/>
        <v>1434476</v>
      </c>
      <c r="BI4" s="8"/>
      <c r="BJ4" s="10">
        <f>IFERROR((SUMIFS('OP Units'!E:E,'OP Units'!$A:$A,$B4)-SUMIFS('Forecast Data'!$H:$H,'Forecast Data'!$C:$C,BJ$6,'Forecast Data'!$B:$B,$B4))/SUMIFS('Forecast Data'!$H:$H,'Forecast Data'!$C:$C,BJ$6,'Forecast Data'!$B:$B,$B4),"")</f>
        <v>0.19207689195199354</v>
      </c>
      <c r="BK4" s="10">
        <f>IFERROR((SUMIFS('OP Units'!F:F,'OP Units'!$A:$A,$B4)-SUMIFS('Forecast Data'!$H:$H,'Forecast Data'!$C:$C,BK$6,'Forecast Data'!$B:$B,$B4))/SUMIFS('Forecast Data'!$H:$H,'Forecast Data'!$C:$C,BK$6,'Forecast Data'!$B:$B,$B4),"")</f>
        <v>0.2425163069284661</v>
      </c>
      <c r="BL4" s="10">
        <f>IFERROR((SUMIFS('OP Units'!G:G,'OP Units'!$A:$A,$B4)-SUMIFS('Forecast Data'!$H:$H,'Forecast Data'!$C:$C,BL$6,'Forecast Data'!$B:$B,$B4))/SUMIFS('Forecast Data'!$H:$H,'Forecast Data'!$C:$C,BL$6,'Forecast Data'!$B:$B,$B4),"")</f>
        <v>0.26559041891597318</v>
      </c>
      <c r="BM4" s="10">
        <f>IFERROR((SUMIFS('OP Units'!H:H,'OP Units'!$A:$A,$B4)-SUMIFS('Forecast Data'!$H:$H,'Forecast Data'!$C:$C,BM$6,'Forecast Data'!$B:$B,$B4))/SUMIFS('Forecast Data'!$H:$H,'Forecast Data'!$C:$C,BM$6,'Forecast Data'!$B:$B,$B4),"")</f>
        <v>0.25349564508903988</v>
      </c>
      <c r="BN4" s="10">
        <f>IFERROR((SUMIFS('OP Units'!I:I,'OP Units'!$A:$A,$B4)-SUMIFS('Forecast Data'!$H:$H,'Forecast Data'!$C:$C,BN$6,'Forecast Data'!$B:$B,$B4))/SUMIFS('Forecast Data'!$H:$H,'Forecast Data'!$C:$C,BN$6,'Forecast Data'!$B:$B,$B4),"")</f>
        <v>0.22025034834314811</v>
      </c>
      <c r="BO4" s="10">
        <f>IFERROR((SUMIFS('OP Units'!J:J,'OP Units'!$A:$A,$B4)-SUMIFS('Forecast Data'!$H:$H,'Forecast Data'!$C:$C,BO$6,'Forecast Data'!$B:$B,$B4))/SUMIFS('Forecast Data'!$H:$H,'Forecast Data'!$C:$C,BO$6,'Forecast Data'!$B:$B,$B4),"")</f>
        <v>0.19838925855136369</v>
      </c>
      <c r="BP4" s="10">
        <f>IFERROR((SUMIFS('OP Units'!K:K,'OP Units'!$A:$A,$B4)-SUMIFS('Forecast Data'!$H:$H,'Forecast Data'!$C:$C,BP$6,'Forecast Data'!$B:$B,$B4))/SUMIFS('Forecast Data'!$H:$H,'Forecast Data'!$C:$C,BP$6,'Forecast Data'!$B:$B,$B4),"")</f>
        <v>0.16759255652715835</v>
      </c>
      <c r="BQ4" s="10">
        <f>IFERROR((SUMIFS('OP Units'!L:L,'OP Units'!$A:$A,$B4)-SUMIFS('Forecast Data'!$H:$H,'Forecast Data'!$C:$C,BQ$6,'Forecast Data'!$B:$B,$B4))/SUMIFS('Forecast Data'!$H:$H,'Forecast Data'!$C:$C,BQ$6,'Forecast Data'!$B:$B,$B4),"")</f>
        <v>0.13849991700685835</v>
      </c>
      <c r="BR4" s="10">
        <f>IFERROR((SUMIFS('OP Units'!M:M,'OP Units'!$A:$A,$B4)-SUMIFS('Forecast Data'!$H:$H,'Forecast Data'!$C:$C,BR$6,'Forecast Data'!$B:$B,$B4))/SUMIFS('Forecast Data'!$H:$H,'Forecast Data'!$C:$C,BR$6,'Forecast Data'!$B:$B,$B4),"")</f>
        <v>0.13941444524538432</v>
      </c>
      <c r="BS4" s="10">
        <f>IFERROR((SUMIFS('OP Units'!N:N,'OP Units'!$A:$A,$B4)-SUMIFS('Forecast Data'!$H:$H,'Forecast Data'!$C:$C,BS$6,'Forecast Data'!$B:$B,$B4))/SUMIFS('Forecast Data'!$H:$H,'Forecast Data'!$C:$C,BS$6,'Forecast Data'!$B:$B,$B4),"")</f>
        <v>0.17100687779467302</v>
      </c>
      <c r="BT4" s="10">
        <f>IFERROR((SUMIFS('OP Units'!O:O,'OP Units'!$A:$A,$B4)-SUMIFS('Forecast Data'!$H:$H,'Forecast Data'!$C:$C,BT$6,'Forecast Data'!$B:$B,$B4))/SUMIFS('Forecast Data'!$H:$H,'Forecast Data'!$C:$C,BT$6,'Forecast Data'!$B:$B,$B4),"")</f>
        <v>0.17591797613583121</v>
      </c>
      <c r="BU4" s="10">
        <f>IFERROR((SUMIFS('OP Units'!P:P,'OP Units'!$A:$A,$B4)-SUMIFS('Forecast Data'!$H:$H,'Forecast Data'!$C:$C,BU$6,'Forecast Data'!$B:$B,$B4))/SUMIFS('Forecast Data'!$H:$H,'Forecast Data'!$C:$C,BU$6,'Forecast Data'!$B:$B,$B4),"")</f>
        <v>0.13731485973687116</v>
      </c>
      <c r="BV4" s="10"/>
      <c r="BW4" s="11">
        <f>SUM(BW8:BW537)</f>
        <v>1217238.375</v>
      </c>
      <c r="BX4" s="12">
        <f>IFERROR((SUM(W4:AD4)-(SUMIFS('Forecast Data'!H:H,'Forecast Data'!B:B,B4,'Forecast Data'!C:C,BJ$6)+SUMIFS('Forecast Data'!H:H,'Forecast Data'!B:B,B4,'Forecast Data'!C:C,BK$6)+SUMIFS('Forecast Data'!H:H,'Forecast Data'!B:B,B4,'Forecast Data'!C:C,BL$6)+SUMIFS('Forecast Data'!H:H,'Forecast Data'!B:B,B4,'Forecast Data'!C:C,BM$6)+SUMIFS('Forecast Data'!H:H,'Forecast Data'!B:B,B4,'Forecast Data'!C:C,BN$6)+SUMIFS('Forecast Data'!H:H,'Forecast Data'!B:B,B4,'Forecast Data'!C:C,BO$6)+SUMIFS('Forecast Data'!H:H,'Forecast Data'!B:B,B4,'Forecast Data'!C:C,BP$6)+SUMIFS('Forecast Data'!H:H,'Forecast Data'!B:B,B4,'Forecast Data'!C:C,BQ$6)))/(SUMIFS('Forecast Data'!H:H,'Forecast Data'!B:B,B4,'Forecast Data'!C:C,BJ$6)+SUMIFS('Forecast Data'!H:H,'Forecast Data'!B:B,B4,'Forecast Data'!C:C,BK$6)+SUMIFS('Forecast Data'!H:H,'Forecast Data'!B:B,B4,'Forecast Data'!C:C,BL$6)+SUMIFS('Forecast Data'!H:H,'Forecast Data'!B:B,B4,'Forecast Data'!C:C,BM$6)+SUMIFS('Forecast Data'!H:H,'Forecast Data'!B:B,B4,'Forecast Data'!C:C,BN$6)+SUMIFS('Forecast Data'!H:H,'Forecast Data'!B:B,B4,'Forecast Data'!C:C,BO$6)+SUMIFS('Forecast Data'!H:H,'Forecast Data'!B:B,B4,'Forecast Data'!C:C,BP$6)+SUMIFS('Forecast Data'!H:H,'Forecast Data'!B:B,B4,'Forecast Data'!C:C,BQ$6)),"")</f>
        <v>0.42168532128524783</v>
      </c>
      <c r="BY4" s="12">
        <f t="shared" ref="BY4:BZ4" si="5">SUM(BY8:BY508)</f>
        <v>0.32845346789841273</v>
      </c>
      <c r="BZ4" s="12">
        <f t="shared" si="5"/>
        <v>0.4113978465519485</v>
      </c>
      <c r="CA4" s="13">
        <f>SUM(CA8:CA537)</f>
        <v>-2.161417350566583</v>
      </c>
      <c r="CB4" s="12"/>
      <c r="CC4" s="12"/>
      <c r="CD4" s="11">
        <f>SUM(CD8:CD537)</f>
        <v>1193860.75</v>
      </c>
      <c r="CE4" s="12">
        <f>IFERROR((SUM(W4:Z4)-(SUMIFS('Forecast Data'!H:H,'Forecast Data'!B:B,B4,'Forecast Data'!C:C,BJ$6)+SUMIFS('Forecast Data'!H:H,'Forecast Data'!B:B,B4,'Forecast Data'!C:C,BK$6)+SUMIFS('Forecast Data'!H:H,'Forecast Data'!B:B,B4,'Forecast Data'!C:C,BL$6)+SUMIFS('Forecast Data'!H:H,'Forecast Data'!B:B,B4,'Forecast Data'!C:C,BM$6)))/(SUMIFS('Forecast Data'!H:H,'Forecast Data'!B:B,B4,'Forecast Data'!C:C,BJ$6)+SUMIFS('Forecast Data'!H:H,'Forecast Data'!B:B,B4,'Forecast Data'!C:C,BK$6)+SUMIFS('Forecast Data'!H:H,'Forecast Data'!B:B,B4,'Forecast Data'!C:C,BL$6)+SUMIFS('Forecast Data'!H:H,'Forecast Data'!B:B,B4,'Forecast Data'!C:C,BM$6)),"")</f>
        <v>0.44180583414186203</v>
      </c>
      <c r="CF4" s="12">
        <f t="shared" ref="CF4:CG4" si="6">SUM(CF8:CF508)</f>
        <v>0.32845346789841273</v>
      </c>
      <c r="CG4" s="12">
        <f t="shared" si="6"/>
        <v>0.4192761025253135</v>
      </c>
      <c r="CH4" s="13">
        <f>SUM(CH8:CH537)</f>
        <v>-4.173468636227982</v>
      </c>
      <c r="CI4" s="13"/>
    </row>
    <row r="5" spans="1:87" ht="13.2" collapsed="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2" hidden="1" outlineLevel="1">
      <c r="A6" s="1"/>
      <c r="B6" s="1"/>
      <c r="C6" s="1"/>
      <c r="D6" s="1"/>
      <c r="E6" s="1"/>
      <c r="F6" s="1"/>
      <c r="G6" s="1"/>
      <c r="H6" s="1"/>
      <c r="I6" s="1"/>
      <c r="J6" s="1"/>
      <c r="K6" s="1"/>
      <c r="L6" s="1"/>
      <c r="M6" s="1"/>
      <c r="N6" s="1"/>
      <c r="O6" s="1"/>
      <c r="P6" s="1"/>
      <c r="Q6" s="1"/>
      <c r="R6" s="1"/>
      <c r="S6" s="1"/>
      <c r="T6" s="1"/>
      <c r="U6" s="1"/>
      <c r="V6" s="1"/>
      <c r="W6" s="14">
        <v>46103</v>
      </c>
      <c r="X6" s="14">
        <f t="shared" ref="X6:AH6" si="7">W6+7</f>
        <v>46110</v>
      </c>
      <c r="Y6" s="14">
        <f t="shared" si="7"/>
        <v>46117</v>
      </c>
      <c r="Z6" s="14">
        <f t="shared" si="7"/>
        <v>46124</v>
      </c>
      <c r="AA6" s="14">
        <f t="shared" si="7"/>
        <v>46131</v>
      </c>
      <c r="AB6" s="14">
        <f t="shared" si="7"/>
        <v>46138</v>
      </c>
      <c r="AC6" s="14">
        <f t="shared" si="7"/>
        <v>46145</v>
      </c>
      <c r="AD6" s="14">
        <f t="shared" si="7"/>
        <v>46152</v>
      </c>
      <c r="AE6" s="14">
        <f t="shared" si="7"/>
        <v>46159</v>
      </c>
      <c r="AF6" s="14">
        <f t="shared" si="7"/>
        <v>46166</v>
      </c>
      <c r="AG6" s="14">
        <f t="shared" si="7"/>
        <v>46173</v>
      </c>
      <c r="AH6" s="14">
        <f t="shared" si="7"/>
        <v>46180</v>
      </c>
      <c r="AI6" s="1"/>
      <c r="AJ6" s="14">
        <f t="shared" ref="AJ6:AU6" si="8">W6</f>
        <v>46103</v>
      </c>
      <c r="AK6" s="14">
        <f t="shared" si="8"/>
        <v>46110</v>
      </c>
      <c r="AL6" s="14">
        <f t="shared" si="8"/>
        <v>46117</v>
      </c>
      <c r="AM6" s="14">
        <f t="shared" si="8"/>
        <v>46124</v>
      </c>
      <c r="AN6" s="14">
        <f t="shared" si="8"/>
        <v>46131</v>
      </c>
      <c r="AO6" s="14">
        <f t="shared" si="8"/>
        <v>46138</v>
      </c>
      <c r="AP6" s="14">
        <f t="shared" si="8"/>
        <v>46145</v>
      </c>
      <c r="AQ6" s="14">
        <f t="shared" si="8"/>
        <v>46152</v>
      </c>
      <c r="AR6" s="14">
        <f t="shared" si="8"/>
        <v>46159</v>
      </c>
      <c r="AS6" s="14">
        <f t="shared" si="8"/>
        <v>46166</v>
      </c>
      <c r="AT6" s="14">
        <f t="shared" si="8"/>
        <v>46173</v>
      </c>
      <c r="AU6" s="14">
        <f t="shared" si="8"/>
        <v>46180</v>
      </c>
      <c r="AV6" s="1"/>
      <c r="AW6" s="14">
        <f t="shared" ref="AW6:BH6" si="9">AJ6</f>
        <v>46103</v>
      </c>
      <c r="AX6" s="14">
        <f t="shared" si="9"/>
        <v>46110</v>
      </c>
      <c r="AY6" s="14">
        <f t="shared" si="9"/>
        <v>46117</v>
      </c>
      <c r="AZ6" s="14">
        <f t="shared" si="9"/>
        <v>46124</v>
      </c>
      <c r="BA6" s="14">
        <f t="shared" si="9"/>
        <v>46131</v>
      </c>
      <c r="BB6" s="14">
        <f t="shared" si="9"/>
        <v>46138</v>
      </c>
      <c r="BC6" s="14">
        <f t="shared" si="9"/>
        <v>46145</v>
      </c>
      <c r="BD6" s="14">
        <f t="shared" si="9"/>
        <v>46152</v>
      </c>
      <c r="BE6" s="14">
        <f t="shared" si="9"/>
        <v>46159</v>
      </c>
      <c r="BF6" s="14">
        <f t="shared" si="9"/>
        <v>46166</v>
      </c>
      <c r="BG6" s="14">
        <f t="shared" si="9"/>
        <v>46173</v>
      </c>
      <c r="BH6" s="14">
        <f t="shared" si="9"/>
        <v>46180</v>
      </c>
      <c r="BI6" s="1"/>
      <c r="BJ6" s="14">
        <f t="shared" ref="BJ6:BU6" si="10">AW6</f>
        <v>46103</v>
      </c>
      <c r="BK6" s="14">
        <f t="shared" si="10"/>
        <v>46110</v>
      </c>
      <c r="BL6" s="14">
        <f t="shared" si="10"/>
        <v>46117</v>
      </c>
      <c r="BM6" s="14">
        <f t="shared" si="10"/>
        <v>46124</v>
      </c>
      <c r="BN6" s="14">
        <f t="shared" si="10"/>
        <v>46131</v>
      </c>
      <c r="BO6" s="14">
        <f t="shared" si="10"/>
        <v>46138</v>
      </c>
      <c r="BP6" s="14">
        <f t="shared" si="10"/>
        <v>46145</v>
      </c>
      <c r="BQ6" s="14">
        <f t="shared" si="10"/>
        <v>46152</v>
      </c>
      <c r="BR6" s="14">
        <f t="shared" si="10"/>
        <v>46159</v>
      </c>
      <c r="BS6" s="14">
        <f t="shared" si="10"/>
        <v>46166</v>
      </c>
      <c r="BT6" s="14">
        <f t="shared" si="10"/>
        <v>46173</v>
      </c>
      <c r="BU6" s="14">
        <f t="shared" si="10"/>
        <v>46180</v>
      </c>
      <c r="BV6" s="1"/>
      <c r="BW6" s="1"/>
      <c r="BX6" s="1"/>
      <c r="BY6" s="1"/>
      <c r="BZ6" s="1"/>
      <c r="CA6" s="1"/>
      <c r="CB6" s="1"/>
      <c r="CC6" s="1"/>
      <c r="CD6" s="1"/>
      <c r="CE6" s="1"/>
      <c r="CF6" s="1"/>
      <c r="CG6" s="1"/>
      <c r="CH6" s="1"/>
      <c r="CI6" s="1"/>
    </row>
    <row r="7" spans="1:87" ht="13.2">
      <c r="A7" s="2"/>
      <c r="B7" s="2"/>
      <c r="C7" s="2"/>
      <c r="D7" s="2"/>
      <c r="E7" s="2" t="s">
        <v>8</v>
      </c>
      <c r="F7" s="2" t="s">
        <v>32</v>
      </c>
      <c r="G7" s="2" t="s">
        <v>33</v>
      </c>
      <c r="H7" s="2" t="s">
        <v>34</v>
      </c>
      <c r="I7" s="2" t="s">
        <v>35</v>
      </c>
      <c r="J7" s="2" t="s">
        <v>36</v>
      </c>
      <c r="K7" s="2" t="s">
        <v>37</v>
      </c>
      <c r="L7" s="2" t="s">
        <v>9</v>
      </c>
      <c r="M7" s="15" t="s">
        <v>10</v>
      </c>
      <c r="N7" s="2"/>
      <c r="O7" s="2" t="s">
        <v>11</v>
      </c>
      <c r="P7" s="2" t="s">
        <v>11</v>
      </c>
      <c r="Q7" s="2"/>
      <c r="R7" s="2" t="s">
        <v>11</v>
      </c>
      <c r="S7" s="2" t="s">
        <v>11</v>
      </c>
      <c r="T7" s="2" t="s">
        <v>12</v>
      </c>
      <c r="U7" s="2" t="s">
        <v>12</v>
      </c>
      <c r="V7" s="2"/>
      <c r="W7" s="2" t="s">
        <v>13</v>
      </c>
      <c r="X7" s="2" t="s">
        <v>14</v>
      </c>
      <c r="Y7" s="2" t="s">
        <v>15</v>
      </c>
      <c r="Z7" s="2" t="s">
        <v>16</v>
      </c>
      <c r="AA7" s="2" t="s">
        <v>17</v>
      </c>
      <c r="AB7" s="2" t="s">
        <v>18</v>
      </c>
      <c r="AC7" s="2" t="s">
        <v>19</v>
      </c>
      <c r="AD7" s="2" t="s">
        <v>20</v>
      </c>
      <c r="AE7" s="2" t="s">
        <v>21</v>
      </c>
      <c r="AF7" s="2" t="s">
        <v>22</v>
      </c>
      <c r="AG7" s="2" t="s">
        <v>23</v>
      </c>
      <c r="AH7" s="2" t="s">
        <v>24</v>
      </c>
      <c r="AI7" s="2"/>
      <c r="AJ7" s="2" t="s">
        <v>13</v>
      </c>
      <c r="AK7" s="2" t="s">
        <v>14</v>
      </c>
      <c r="AL7" s="2" t="s">
        <v>15</v>
      </c>
      <c r="AM7" s="2" t="s">
        <v>16</v>
      </c>
      <c r="AN7" s="2" t="s">
        <v>17</v>
      </c>
      <c r="AO7" s="2" t="s">
        <v>18</v>
      </c>
      <c r="AP7" s="2" t="s">
        <v>19</v>
      </c>
      <c r="AQ7" s="2" t="s">
        <v>20</v>
      </c>
      <c r="AR7" s="2" t="s">
        <v>21</v>
      </c>
      <c r="AS7" s="2" t="s">
        <v>22</v>
      </c>
      <c r="AT7" s="2" t="s">
        <v>23</v>
      </c>
      <c r="AU7" s="2" t="s">
        <v>24</v>
      </c>
      <c r="AV7" s="2"/>
      <c r="AW7" s="2" t="s">
        <v>13</v>
      </c>
      <c r="AX7" s="2" t="s">
        <v>14</v>
      </c>
      <c r="AY7" s="2" t="s">
        <v>15</v>
      </c>
      <c r="AZ7" s="2" t="s">
        <v>16</v>
      </c>
      <c r="BA7" s="2" t="s">
        <v>17</v>
      </c>
      <c r="BB7" s="2" t="s">
        <v>18</v>
      </c>
      <c r="BC7" s="2" t="s">
        <v>19</v>
      </c>
      <c r="BD7" s="2" t="s">
        <v>20</v>
      </c>
      <c r="BE7" s="2" t="s">
        <v>21</v>
      </c>
      <c r="BF7" s="2" t="s">
        <v>22</v>
      </c>
      <c r="BG7" s="2" t="s">
        <v>23</v>
      </c>
      <c r="BH7" s="2" t="s">
        <v>24</v>
      </c>
      <c r="BI7" s="2"/>
      <c r="BJ7" s="2" t="s">
        <v>13</v>
      </c>
      <c r="BK7" s="2" t="s">
        <v>14</v>
      </c>
      <c r="BL7" s="2" t="s">
        <v>15</v>
      </c>
      <c r="BM7" s="2" t="s">
        <v>16</v>
      </c>
      <c r="BN7" s="2" t="s">
        <v>17</v>
      </c>
      <c r="BO7" s="2" t="s">
        <v>18</v>
      </c>
      <c r="BP7" s="2" t="s">
        <v>19</v>
      </c>
      <c r="BQ7" s="2" t="s">
        <v>20</v>
      </c>
      <c r="BR7" s="2" t="s">
        <v>21</v>
      </c>
      <c r="BS7" s="2" t="s">
        <v>22</v>
      </c>
      <c r="BT7" s="2" t="s">
        <v>23</v>
      </c>
      <c r="BU7" s="2" t="s">
        <v>24</v>
      </c>
      <c r="BV7" s="2"/>
      <c r="BW7" s="2"/>
      <c r="BX7" s="2"/>
      <c r="BY7" s="2"/>
      <c r="BZ7" s="2"/>
      <c r="CA7" s="2"/>
      <c r="CB7" s="2"/>
      <c r="CC7" s="2"/>
      <c r="CD7" s="2"/>
      <c r="CE7" s="2"/>
      <c r="CF7" s="2"/>
      <c r="CG7" s="2"/>
      <c r="CH7" s="2"/>
      <c r="CI7" s="2"/>
    </row>
    <row r="8" spans="1:87" ht="13.2">
      <c r="A8" s="1"/>
      <c r="B8" t="str">
        <f t="shared" ref="B8:B9" si="11">D8</f>
        <v>Thorne Research</v>
      </c>
      <c r="D8" t="s">
        <v>38</v>
      </c>
      <c r="E8" s="11">
        <f>SUMIFS('Fin Data'!F:F,'Fin Data'!A:A,D8)</f>
        <v>180195</v>
      </c>
      <c r="F8" s="11">
        <f>SUMIFS('Fin Data with 6 week hist'!I:I,'Fin Data with 6 week hist'!$A:$A,$D8)</f>
        <v>285756</v>
      </c>
      <c r="G8" s="11">
        <f>SUMIFS('Fin Data with 6 week hist'!J:J,'Fin Data with 6 week hist'!$A:$A,$D8)</f>
        <v>281931</v>
      </c>
      <c r="H8" s="11">
        <f>SUMIFS('Fin Data with 6 week hist'!K:K,'Fin Data with 6 week hist'!$A:$A,$D8)+SUMIFS('Unit Cancellations'!D:D,'Unit Cancellations'!$B:$B,$D8)</f>
        <v>280344</v>
      </c>
      <c r="I8" s="11">
        <f>SUMIFS('Fin Data with 6 week hist'!L:L,'Fin Data with 6 week hist'!$A:$A,$D8)+SUMIFS('Unit Cancellations'!E:E,'Unit Cancellations'!$B:$B,$D8)</f>
        <v>283674</v>
      </c>
      <c r="J8" s="11">
        <f>SUMIFS('Fin Data with 6 week hist'!M:M,'Fin Data with 6 week hist'!$A:$A,$D8)+SUMIFS('Unit Cancellations'!F:F,'Unit Cancellations'!$B:$B,$D8)</f>
        <v>287398</v>
      </c>
      <c r="K8" s="11">
        <f>SUMIFS('Fin Data with 6 week hist'!N:N,'Fin Data with 6 week hist'!$A:$A,$D8)+SUMIFS('Unit Cancellations'!G:G,'Unit Cancellations'!$B:$B,$D8)</f>
        <v>295501</v>
      </c>
      <c r="L8" s="11">
        <f>SUMIFS('Fin Data'!AN:AN,'Fin Data'!A:A,D8)</f>
        <v>285767.33333333331</v>
      </c>
      <c r="M8" s="12">
        <f>IFERROR(SUMIFS('Fin Data'!AO:AO,'Fin Data'!A:A,D8),"")</f>
        <v>0.58587826151299049</v>
      </c>
      <c r="N8" s="1"/>
      <c r="O8" s="11">
        <f t="shared" ref="O8:O262" si="12">AVERAGE(W8:Z8)</f>
        <v>290945.75</v>
      </c>
      <c r="P8" s="12">
        <f t="shared" ref="P8:P262" si="13">CE8</f>
        <v>0.61210216316850996</v>
      </c>
      <c r="Q8" s="1"/>
      <c r="R8" s="11">
        <f t="shared" ref="R8:R262" si="14">AVERAGE(W8:AD8)</f>
        <v>292095.25</v>
      </c>
      <c r="S8" s="12">
        <f t="shared" ref="S8:S262" si="15">BX8</f>
        <v>0.57114157044097302</v>
      </c>
      <c r="T8" s="11">
        <f t="shared" ref="T8:T262" si="16">AVERAGE(AW8:BD8)</f>
        <v>235822.75</v>
      </c>
      <c r="U8" s="1" t="e">
        <f t="shared" ref="U8:U15" si="17">#REF!</f>
        <v>#REF!</v>
      </c>
      <c r="V8" s="1"/>
      <c r="W8" s="11">
        <f>SUMIFS('Forecast Data'!$D:$D,'Forecast Data'!$C:$C,W$6,'Forecast Data'!$B:$B,$D8)</f>
        <v>289133</v>
      </c>
      <c r="X8" s="11">
        <f>SUMIFS('Forecast Data'!$D:$D,'Forecast Data'!$C:$C,X$6,'Forecast Data'!$B:$B,$D8)</f>
        <v>289774</v>
      </c>
      <c r="Y8" s="11">
        <f>SUMIFS('Forecast Data'!$D:$D,'Forecast Data'!$C:$C,Y$6,'Forecast Data'!$B:$B,$D8)</f>
        <v>292319</v>
      </c>
      <c r="Z8" s="11">
        <f>SUMIFS('Forecast Data'!$D:$D,'Forecast Data'!$C:$C,Z$6,'Forecast Data'!$B:$B,$D8)</f>
        <v>292557</v>
      </c>
      <c r="AA8" s="11">
        <f>SUMIFS('Forecast Data'!$D:$D,'Forecast Data'!$C:$C,AA$6,'Forecast Data'!$B:$B,$D8)</f>
        <v>292472</v>
      </c>
      <c r="AB8" s="11">
        <f>SUMIFS('Forecast Data'!$D:$D,'Forecast Data'!$C:$C,AB$6,'Forecast Data'!$B:$B,$D8)</f>
        <v>291768</v>
      </c>
      <c r="AC8" s="11">
        <f>SUMIFS('Forecast Data'!$D:$D,'Forecast Data'!$C:$C,AC$6,'Forecast Data'!$B:$B,$D8)</f>
        <v>294096</v>
      </c>
      <c r="AD8" s="11">
        <f>SUMIFS('Forecast Data'!$D:$D,'Forecast Data'!$C:$C,AD$6,'Forecast Data'!$B:$B,$D8)</f>
        <v>294643</v>
      </c>
      <c r="AE8" s="11">
        <f>SUMIFS('Forecast Data'!$D:$D,'Forecast Data'!$C:$C,AE$6,'Forecast Data'!$B:$B,$D8)</f>
        <v>294754</v>
      </c>
      <c r="AF8" s="11">
        <f>SUMIFS('Forecast Data'!$D:$D,'Forecast Data'!$C:$C,AF$6,'Forecast Data'!$B:$B,$D8)</f>
        <v>295410</v>
      </c>
      <c r="AG8" s="11">
        <f>SUMIFS('Forecast Data'!$D:$D,'Forecast Data'!$C:$C,AG$6,'Forecast Data'!$B:$B,$D8)</f>
        <v>295458</v>
      </c>
      <c r="AH8" s="11">
        <f>SUMIFS('Forecast Data'!$D:$D,'Forecast Data'!$C:$C,AH$6,'Forecast Data'!$B:$B,$D8)</f>
        <v>295151</v>
      </c>
      <c r="AI8" s="1"/>
      <c r="AJ8" s="12">
        <f>IF(SUMIFS('Forecast Data'!$E:$E,'Forecast Data'!$C:$C,AJ$6,'Forecast Data'!$B:$B,$D8)=0,"",SUMIFS('Forecast Data'!$E:$E,'Forecast Data'!$C:$C,AJ$6,'Forecast Data'!$B:$B,$D8))</f>
        <v>0.62</v>
      </c>
      <c r="AK8" s="12">
        <f>IF(SUMIFS('Forecast Data'!$E:$E,'Forecast Data'!$C:$C,AK$6,'Forecast Data'!$B:$B,$D8)=0,"",SUMIFS('Forecast Data'!$E:$E,'Forecast Data'!$C:$C,AK$6,'Forecast Data'!$B:$B,$D8))</f>
        <v>0.61</v>
      </c>
      <c r="AL8" s="12">
        <f>IF(SUMIFS('Forecast Data'!$E:$E,'Forecast Data'!$C:$C,AL$6,'Forecast Data'!$B:$B,$D8)=0,"",SUMIFS('Forecast Data'!$E:$E,'Forecast Data'!$C:$C,AL$6,'Forecast Data'!$B:$B,$D8))</f>
        <v>0.66</v>
      </c>
      <c r="AM8" s="12">
        <f>IF(SUMIFS('Forecast Data'!$E:$E,'Forecast Data'!$C:$C,AM$6,'Forecast Data'!$B:$B,$D8)=0,"",SUMIFS('Forecast Data'!$E:$E,'Forecast Data'!$C:$C,AM$6,'Forecast Data'!$B:$B,$D8))</f>
        <v>0.56999999999999995</v>
      </c>
      <c r="AN8" s="12">
        <f>IF(SUMIFS('Forecast Data'!$E:$E,'Forecast Data'!$C:$C,AN$6,'Forecast Data'!$B:$B,$D8)=0,"",SUMIFS('Forecast Data'!$E:$E,'Forecast Data'!$C:$C,AN$6,'Forecast Data'!$B:$B,$D8))</f>
        <v>0.52</v>
      </c>
      <c r="AO8" s="12">
        <f>IF(SUMIFS('Forecast Data'!$E:$E,'Forecast Data'!$C:$C,AO$6,'Forecast Data'!$B:$B,$D8)=0,"",SUMIFS('Forecast Data'!$E:$E,'Forecast Data'!$C:$C,AO$6,'Forecast Data'!$B:$B,$D8))</f>
        <v>0.49</v>
      </c>
      <c r="AP8" s="12">
        <f>IF(SUMIFS('Forecast Data'!$E:$E,'Forecast Data'!$C:$C,AP$6,'Forecast Data'!$B:$B,$D8)=0,"",SUMIFS('Forecast Data'!$E:$E,'Forecast Data'!$C:$C,AP$6,'Forecast Data'!$B:$B,$D8))</f>
        <v>0.59</v>
      </c>
      <c r="AQ8" s="12">
        <f>IF(SUMIFS('Forecast Data'!$E:$E,'Forecast Data'!$C:$C,AQ$6,'Forecast Data'!$B:$B,$D8)=0,"",SUMIFS('Forecast Data'!$E:$E,'Forecast Data'!$C:$C,AQ$6,'Forecast Data'!$B:$B,$D8))</f>
        <v>0.53</v>
      </c>
      <c r="AR8" s="12">
        <f>IF(SUMIFS('Forecast Data'!$E:$E,'Forecast Data'!$C:$C,AR$6,'Forecast Data'!$B:$B,$D8)=0,"",SUMIFS('Forecast Data'!$E:$E,'Forecast Data'!$C:$C,AR$6,'Forecast Data'!$B:$B,$D8))</f>
        <v>0.5</v>
      </c>
      <c r="AS8" s="12">
        <f>IF(SUMIFS('Forecast Data'!$E:$E,'Forecast Data'!$C:$C,AS$6,'Forecast Data'!$B:$B,$D8)=0,"",SUMIFS('Forecast Data'!$E:$E,'Forecast Data'!$C:$C,AS$6,'Forecast Data'!$B:$B,$D8))</f>
        <v>0.48</v>
      </c>
      <c r="AT8" s="12">
        <f>IF(SUMIFS('Forecast Data'!$E:$E,'Forecast Data'!$C:$C,AT$6,'Forecast Data'!$B:$B,$D8)=0,"",SUMIFS('Forecast Data'!$E:$E,'Forecast Data'!$C:$C,AT$6,'Forecast Data'!$B:$B,$D8))</f>
        <v>0.51</v>
      </c>
      <c r="AU8" s="12">
        <f>IF(SUMIFS('Forecast Data'!$E:$E,'Forecast Data'!$C:$C,AU$6,'Forecast Data'!$B:$B,$D8)=0,"",SUMIFS('Forecast Data'!$E:$E,'Forecast Data'!$C:$C,AU$6,'Forecast Data'!$B:$B,$D8))</f>
        <v>0.5</v>
      </c>
      <c r="AV8" s="1"/>
      <c r="AW8" s="11">
        <f>SUMIFS('OP Units'!E:E,'OP Units'!$A:$A,$D8)</f>
        <v>234450</v>
      </c>
      <c r="AX8" s="11">
        <f>SUMIFS('OP Units'!F:F,'OP Units'!$A:$A,$D8)</f>
        <v>246136</v>
      </c>
      <c r="AY8" s="11">
        <f>SUMIFS('OP Units'!G:G,'OP Units'!$A:$A,$D8)</f>
        <v>234443</v>
      </c>
      <c r="AZ8" s="11">
        <f>SUMIFS('OP Units'!H:H,'OP Units'!$A:$A,$D8)</f>
        <v>245277</v>
      </c>
      <c r="BA8" s="11">
        <f>SUMIFS('OP Units'!I:I,'OP Units'!$A:$A,$D8)</f>
        <v>233353</v>
      </c>
      <c r="BB8" s="11">
        <f>SUMIFS('OP Units'!J:J,'OP Units'!$A:$A,$D8)</f>
        <v>225162</v>
      </c>
      <c r="BC8" s="11">
        <f>SUMIFS('OP Units'!K:K,'OP Units'!$A:$A,$D8)</f>
        <v>234102</v>
      </c>
      <c r="BD8" s="11">
        <f>SUMIFS('OP Units'!L:L,'OP Units'!$A:$A,$D8)</f>
        <v>233659</v>
      </c>
      <c r="BE8" s="11">
        <f>SUMIFS('OP Units'!M:M,'OP Units'!$A:$A,$D8)</f>
        <v>233749</v>
      </c>
      <c r="BF8" s="11">
        <f>SUMIFS('OP Units'!N:N,'OP Units'!$A:$A,$D8)</f>
        <v>235561</v>
      </c>
      <c r="BG8" s="11">
        <f>SUMIFS('OP Units'!O:O,'OP Units'!$A:$A,$D8)</f>
        <v>238972</v>
      </c>
      <c r="BH8" s="11">
        <f>SUMIFS('OP Units'!P:P,'OP Units'!$A:$A,$D8)</f>
        <v>235680</v>
      </c>
      <c r="BI8" s="1"/>
      <c r="BJ8" s="12">
        <f>IFERROR((SUMIFS('OP Units'!E:E,'OP Units'!$A:$A,$D8)-SUMIFS('Forecast Data'!$H:$H,'Forecast Data'!$C:$C,BJ$6,'Forecast Data'!$B:$B,$D8))/SUMIFS('Forecast Data'!$H:$H,'Forecast Data'!$C:$C,BJ$6,'Forecast Data'!$B:$B,$D8),"")</f>
        <v>0.31006196880884662</v>
      </c>
      <c r="BK8" s="12">
        <f>IFERROR((SUMIFS('OP Units'!F:F,'OP Units'!$A:$A,$D8)-SUMIFS('Forecast Data'!$H:$H,'Forecast Data'!$C:$C,BK$6,'Forecast Data'!$B:$B,$D8))/SUMIFS('Forecast Data'!$H:$H,'Forecast Data'!$C:$C,BK$6,'Forecast Data'!$B:$B,$D8),"")</f>
        <v>0.3676425646354135</v>
      </c>
      <c r="BL8" s="12">
        <f>IFERROR((SUMIFS('OP Units'!G:G,'OP Units'!$A:$A,$D8)-SUMIFS('Forecast Data'!$H:$H,'Forecast Data'!$C:$C,BL$6,'Forecast Data'!$B:$B,$D8))/SUMIFS('Forecast Data'!$H:$H,'Forecast Data'!$C:$C,BL$6,'Forecast Data'!$B:$B,$D8),"")</f>
        <v>0.33120024529566078</v>
      </c>
      <c r="BM8" s="12">
        <f>IFERROR((SUMIFS('OP Units'!H:H,'OP Units'!$A:$A,$D8)-SUMIFS('Forecast Data'!$H:$H,'Forecast Data'!$C:$C,BM$6,'Forecast Data'!$B:$B,$D8))/SUMIFS('Forecast Data'!$H:$H,'Forecast Data'!$C:$C,BM$6,'Forecast Data'!$B:$B,$D8),"")</f>
        <v>0.31263847413543977</v>
      </c>
      <c r="BN8" s="12">
        <f>IFERROR((SUMIFS('OP Units'!I:I,'OP Units'!$A:$A,$D8)-SUMIFS('Forecast Data'!$H:$H,'Forecast Data'!$C:$C,BN$6,'Forecast Data'!$B:$B,$D8))/SUMIFS('Forecast Data'!$H:$H,'Forecast Data'!$C:$C,BN$6,'Forecast Data'!$B:$B,$D8),"")</f>
        <v>0.21163172269125727</v>
      </c>
      <c r="BO8" s="12">
        <f>IFERROR((SUMIFS('OP Units'!J:J,'OP Units'!$A:$A,$D8)-SUMIFS('Forecast Data'!$H:$H,'Forecast Data'!$C:$C,BO$6,'Forecast Data'!$B:$B,$D8))/SUMIFS('Forecast Data'!$H:$H,'Forecast Data'!$C:$C,BO$6,'Forecast Data'!$B:$B,$D8),"")</f>
        <v>0.1480652447698638</v>
      </c>
      <c r="BP8" s="12">
        <f>IFERROR((SUMIFS('OP Units'!K:K,'OP Units'!$A:$A,$D8)-SUMIFS('Forecast Data'!$H:$H,'Forecast Data'!$C:$C,BP$6,'Forecast Data'!$B:$B,$D8))/SUMIFS('Forecast Data'!$H:$H,'Forecast Data'!$C:$C,BP$6,'Forecast Data'!$B:$B,$D8),"")</f>
        <v>0.26847426769400828</v>
      </c>
      <c r="BQ8" s="12">
        <f>IFERROR((SUMIFS('OP Units'!L:L,'OP Units'!$A:$A,$D8)-SUMIFS('Forecast Data'!$H:$H,'Forecast Data'!$C:$C,BQ$6,'Forecast Data'!$B:$B,$D8))/SUMIFS('Forecast Data'!$H:$H,'Forecast Data'!$C:$C,BQ$6,'Forecast Data'!$B:$B,$D8),"")</f>
        <v>0.2161695128742967</v>
      </c>
      <c r="BR8" s="12">
        <f>IFERROR((SUMIFS('OP Units'!M:M,'OP Units'!$A:$A,$D8)-SUMIFS('Forecast Data'!$H:$H,'Forecast Data'!$C:$C,BR$6,'Forecast Data'!$B:$B,$D8))/SUMIFS('Forecast Data'!$H:$H,'Forecast Data'!$C:$C,BR$6,'Forecast Data'!$B:$B,$D8),"")</f>
        <v>0.18951996620985512</v>
      </c>
      <c r="BS8" s="12">
        <f>IFERROR((SUMIFS('OP Units'!N:N,'OP Units'!$A:$A,$D8)-SUMIFS('Forecast Data'!$H:$H,'Forecast Data'!$C:$C,BS$6,'Forecast Data'!$B:$B,$D8))/SUMIFS('Forecast Data'!$H:$H,'Forecast Data'!$C:$C,BS$6,'Forecast Data'!$B:$B,$D8),"")</f>
        <v>0.18096999959892512</v>
      </c>
      <c r="BT8" s="12">
        <f>IFERROR((SUMIFS('OP Units'!O:O,'OP Units'!$A:$A,$D8)-SUMIFS('Forecast Data'!$H:$H,'Forecast Data'!$C:$C,BT$6,'Forecast Data'!$B:$B,$D8))/SUMIFS('Forecast Data'!$H:$H,'Forecast Data'!$C:$C,BT$6,'Forecast Data'!$B:$B,$D8),"")</f>
        <v>0.21982991843026758</v>
      </c>
      <c r="BU8" s="12">
        <f>IFERROR((SUMIFS('OP Units'!P:P,'OP Units'!$A:$A,$D8)-SUMIFS('Forecast Data'!$H:$H,'Forecast Data'!$C:$C,BU$6,'Forecast Data'!$B:$B,$D8))/SUMIFS('Forecast Data'!$H:$H,'Forecast Data'!$C:$C,BU$6,'Forecast Data'!$B:$B,$D8),"")</f>
        <v>0.19398145802725569</v>
      </c>
      <c r="BV8" s="12"/>
      <c r="BW8" s="11">
        <f>(SUMIFS('Forecast Data'!H:H,'Forecast Data'!B:B,D8,'Forecast Data'!C:C,BK$6)+SUMIFS('Forecast Data'!H:H,'Forecast Data'!B:B,D8,'Forecast Data'!C:C,BL$6)+SUMIFS('Forecast Data'!H:H,'Forecast Data'!B:B,D8,'Forecast Data'!C:C,BM$6)+SUMIFS('Forecast Data'!H:H,'Forecast Data'!B:B,D8,'Forecast Data'!C:C,BN$6)+SUMIFS('Forecast Data'!H:H,'Forecast Data'!B:B,D8,'Forecast Data'!C:C,BO$6)+SUMIFS('Forecast Data'!H:H,'Forecast Data'!B:B,D8,'Forecast Data'!C:C,BP$6)+SUMIFS('Forecast Data'!H:H,'Forecast Data'!B:B,D8,'Forecast Data'!C:C,BQ$6)+SUMIFS('Forecast Data'!H:H,'Forecast Data'!B:B,D8,'Forecast Data'!C:C,BJ$6))/8</f>
        <v>185912.75</v>
      </c>
      <c r="BX8" s="12">
        <f>IFERROR((SUM(W8:AD8)-(SUMIFS('Forecast Data'!H:H,'Forecast Data'!B:B,B8,'Forecast Data'!C:C,BJ$6)+SUMIFS('Forecast Data'!H:H,'Forecast Data'!B:B,B8,'Forecast Data'!C:C,BK$6)+SUMIFS('Forecast Data'!H:H,'Forecast Data'!B:B,B8,'Forecast Data'!C:C,BL$6)+SUMIFS('Forecast Data'!H:H,'Forecast Data'!B:B,B8,'Forecast Data'!C:C,BM$6)+SUMIFS('Forecast Data'!H:H,'Forecast Data'!B:B,B8,'Forecast Data'!C:C,BN$6)+SUMIFS('Forecast Data'!H:H,'Forecast Data'!B:B,B8,'Forecast Data'!C:C,BO$6)+SUMIFS('Forecast Data'!H:H,'Forecast Data'!B:B,B8,'Forecast Data'!C:C,BP$6)+SUMIFS('Forecast Data'!H:H,'Forecast Data'!B:B,B8,'Forecast Data'!C:C,BQ$6)))/(SUMIFS('Forecast Data'!H:H,'Forecast Data'!B:B,B8,'Forecast Data'!C:C,BJ$6)+SUMIFS('Forecast Data'!H:H,'Forecast Data'!B:B,B8,'Forecast Data'!C:C,BK$6)+SUMIFS('Forecast Data'!H:H,'Forecast Data'!B:B,B8,'Forecast Data'!C:C,BL$6)+SUMIFS('Forecast Data'!H:H,'Forecast Data'!B:B,B8,'Forecast Data'!C:C,BM$6)+SUMIFS('Forecast Data'!H:H,'Forecast Data'!B:B,B8,'Forecast Data'!C:C,BN$6)+SUMIFS('Forecast Data'!H:H,'Forecast Data'!B:B,B8,'Forecast Data'!C:C,BO$6)+SUMIFS('Forecast Data'!H:H,'Forecast Data'!B:B,B8,'Forecast Data'!C:C,BP$6)+SUMIFS('Forecast Data'!H:H,'Forecast Data'!B:B,B8,'Forecast Data'!C:C,BQ$6)),"")</f>
        <v>0.57114157044097302</v>
      </c>
      <c r="BY8" s="12">
        <f t="shared" ref="BY8:BY262" si="18">((L8-E8)/($L$4-$E$4))*$M$4</f>
        <v>9.0279292090995014E-2</v>
      </c>
      <c r="BZ8" s="16">
        <f t="shared" ref="BZ8:BZ262" si="19">((AVERAGE(W8:AD8)-BW8)/(AVERAGE($W$4:$AD$4)-$BW$4))*$BX$4</f>
        <v>8.7313766168238993E-2</v>
      </c>
      <c r="CA8" s="13">
        <f t="shared" ref="CA8:CA262" si="20">(BY8-BZ8)*100</f>
        <v>0.2965525922756021</v>
      </c>
      <c r="CB8" s="12">
        <f t="shared" ref="CB8:CB262" si="21">ABS(CA8)/100</f>
        <v>2.965525922756021E-3</v>
      </c>
      <c r="CC8" s="12"/>
      <c r="CD8" s="11">
        <f>(SUMIFS('Forecast Data'!H:H,'Forecast Data'!B:B,D8,'Forecast Data'!C:C,BK$6)+SUMIFS('Forecast Data'!H:H,'Forecast Data'!B:B,D8,'Forecast Data'!C:C,BL$6)+SUMIFS('Forecast Data'!H:H,'Forecast Data'!B:B,D8,'Forecast Data'!C:C,BM$6)+SUMIFS('Forecast Data'!H:H,'Forecast Data'!B:B,D8,'Forecast Data'!C:C,BJ$6))/4</f>
        <v>180476</v>
      </c>
      <c r="CE8" s="12">
        <f>IFERROR((SUM(W8:Z8)-(SUMIFS('Forecast Data'!H:H,'Forecast Data'!B:B,D8,'Forecast Data'!C:C,BJ$6)+SUMIFS('Forecast Data'!H:H,'Forecast Data'!B:B,D8,'Forecast Data'!C:C,BK$6)+SUMIFS('Forecast Data'!H:H,'Forecast Data'!B:B,D8,'Forecast Data'!C:C,BL$6)+SUMIFS('Forecast Data'!H:H,'Forecast Data'!B:B,D8,'Forecast Data'!C:C,BM$6)))/(SUMIFS('Forecast Data'!H:H,'Forecast Data'!B:B,D8,'Forecast Data'!C:C,BJ$6)+SUMIFS('Forecast Data'!H:H,'Forecast Data'!B:B,D8,'Forecast Data'!C:C,BK$6)+SUMIFS('Forecast Data'!H:H,'Forecast Data'!B:B,D8,'Forecast Data'!C:C,BL$6)+SUMIFS('Forecast Data'!H:H,'Forecast Data'!B:B,D8,'Forecast Data'!C:C,BM$6)),"")</f>
        <v>0.61210216316850996</v>
      </c>
      <c r="CF8" s="12">
        <f t="shared" ref="CF8:CF262" si="22">(($L8-$E8)/($L$4-$E$4))*$M$4</f>
        <v>9.0279292090995014E-2</v>
      </c>
      <c r="CG8" s="12">
        <f t="shared" ref="CG8:CG262" si="23">((AVERAGE(W8:Z8)-CD8)/(AVERAGE($W$4:$Z$4)-$CD$4))*$CE$4</f>
        <v>9.2616268124668791E-2</v>
      </c>
      <c r="CH8" s="13">
        <f t="shared" ref="CH8:CH262" si="24">(CF8-CG8)*100</f>
        <v>-0.23369760336737766</v>
      </c>
      <c r="CI8" s="13"/>
    </row>
    <row r="9" spans="1:87" ht="13.2">
      <c r="A9" s="1"/>
      <c r="B9" t="str">
        <f t="shared" si="11"/>
        <v>Gaia Herbs</v>
      </c>
      <c r="D9" t="s">
        <v>39</v>
      </c>
      <c r="E9" s="11">
        <f>SUMIFS('Fin Data'!F:F,'Fin Data'!A:A,D9)</f>
        <v>24696</v>
      </c>
      <c r="F9" s="11">
        <f>SUMIFS('Fin Data with 6 week hist'!I:I,'Fin Data with 6 week hist'!$A:$A,$D9)</f>
        <v>26075</v>
      </c>
      <c r="G9" s="11">
        <f>SUMIFS('Fin Data with 6 week hist'!J:J,'Fin Data with 6 week hist'!$A:$A,$D9)</f>
        <v>24784</v>
      </c>
      <c r="H9" s="11">
        <f>SUMIFS('Fin Data with 6 week hist'!K:K,'Fin Data with 6 week hist'!$A:$A,$D9)+SUMIFS('Unit Cancellations'!D:D,'Unit Cancellations'!$B:$B,$D9)</f>
        <v>23480</v>
      </c>
      <c r="I9" s="11">
        <f>SUMIFS('Fin Data with 6 week hist'!L:L,'Fin Data with 6 week hist'!$A:$A,$D9)+SUMIFS('Unit Cancellations'!E:E,'Unit Cancellations'!$B:$B,$D9)</f>
        <v>23101</v>
      </c>
      <c r="J9" s="11">
        <f>SUMIFS('Fin Data with 6 week hist'!M:M,'Fin Data with 6 week hist'!$A:$A,$D9)+SUMIFS('Unit Cancellations'!F:F,'Unit Cancellations'!$B:$B,$D9)</f>
        <v>23477</v>
      </c>
      <c r="K9" s="11">
        <f>SUMIFS('Fin Data with 6 week hist'!N:N,'Fin Data with 6 week hist'!$A:$A,$D9)+SUMIFS('Unit Cancellations'!G:G,'Unit Cancellations'!$B:$B,$D9)</f>
        <v>24175</v>
      </c>
      <c r="L9" s="11">
        <f>SUMIFS('Fin Data'!AN:AN,'Fin Data'!A:A,D9)</f>
        <v>24181.833333333332</v>
      </c>
      <c r="M9" s="12">
        <f>IFERROR(SUMIFS('Fin Data'!AO:AO,'Fin Data'!A:A,D9),"")</f>
        <v>-2.081983587085633E-2</v>
      </c>
      <c r="N9" s="1"/>
      <c r="O9" s="11">
        <f t="shared" si="12"/>
        <v>27354.25</v>
      </c>
      <c r="P9" s="12">
        <f t="shared" si="13"/>
        <v>0.27171399016724973</v>
      </c>
      <c r="Q9" s="1"/>
      <c r="R9" s="11">
        <f t="shared" si="14"/>
        <v>27313.625</v>
      </c>
      <c r="S9" s="12">
        <f t="shared" si="15"/>
        <v>0.2846593882098406</v>
      </c>
      <c r="T9" s="11">
        <f t="shared" si="16"/>
        <v>26771.875</v>
      </c>
      <c r="U9" s="1" t="e">
        <f t="shared" si="17"/>
        <v>#REF!</v>
      </c>
      <c r="V9" s="1"/>
      <c r="W9" s="11">
        <f>SUMIFS('Forecast Data'!$D:$D,'Forecast Data'!$C:$C,W$6,'Forecast Data'!$B:$B,$D9)</f>
        <v>27328</v>
      </c>
      <c r="X9" s="11">
        <f>SUMIFS('Forecast Data'!$D:$D,'Forecast Data'!$C:$C,X$6,'Forecast Data'!$B:$B,$D9)</f>
        <v>27289</v>
      </c>
      <c r="Y9" s="11">
        <f>SUMIFS('Forecast Data'!$D:$D,'Forecast Data'!$C:$C,Y$6,'Forecast Data'!$B:$B,$D9)</f>
        <v>27381</v>
      </c>
      <c r="Z9" s="11">
        <f>SUMIFS('Forecast Data'!$D:$D,'Forecast Data'!$C:$C,Z$6,'Forecast Data'!$B:$B,$D9)</f>
        <v>27419</v>
      </c>
      <c r="AA9" s="11">
        <f>SUMIFS('Forecast Data'!$D:$D,'Forecast Data'!$C:$C,AA$6,'Forecast Data'!$B:$B,$D9)</f>
        <v>27435</v>
      </c>
      <c r="AB9" s="11">
        <f>SUMIFS('Forecast Data'!$D:$D,'Forecast Data'!$C:$C,AB$6,'Forecast Data'!$B:$B,$D9)</f>
        <v>27472</v>
      </c>
      <c r="AC9" s="11">
        <f>SUMIFS('Forecast Data'!$D:$D,'Forecast Data'!$C:$C,AC$6,'Forecast Data'!$B:$B,$D9)</f>
        <v>27126</v>
      </c>
      <c r="AD9" s="11">
        <f>SUMIFS('Forecast Data'!$D:$D,'Forecast Data'!$C:$C,AD$6,'Forecast Data'!$B:$B,$D9)</f>
        <v>27059</v>
      </c>
      <c r="AE9" s="11">
        <f>SUMIFS('Forecast Data'!$D:$D,'Forecast Data'!$C:$C,AE$6,'Forecast Data'!$B:$B,$D9)</f>
        <v>27004</v>
      </c>
      <c r="AF9" s="11">
        <f>SUMIFS('Forecast Data'!$D:$D,'Forecast Data'!$C:$C,AF$6,'Forecast Data'!$B:$B,$D9)</f>
        <v>26995</v>
      </c>
      <c r="AG9" s="11">
        <f>SUMIFS('Forecast Data'!$D:$D,'Forecast Data'!$C:$C,AG$6,'Forecast Data'!$B:$B,$D9)</f>
        <v>27287</v>
      </c>
      <c r="AH9" s="11">
        <f>SUMIFS('Forecast Data'!$D:$D,'Forecast Data'!$C:$C,AH$6,'Forecast Data'!$B:$B,$D9)</f>
        <v>27335</v>
      </c>
      <c r="AI9" s="1"/>
      <c r="AJ9" s="12">
        <f>IF(SUMIFS('Forecast Data'!$E:$E,'Forecast Data'!$C:$C,AJ$6,'Forecast Data'!$B:$B,$D9)=0,"",SUMIFS('Forecast Data'!$E:$E,'Forecast Data'!$C:$C,AJ$6,'Forecast Data'!$B:$B,$D9))</f>
        <v>0.25</v>
      </c>
      <c r="AK9" s="12">
        <f>IF(SUMIFS('Forecast Data'!$E:$E,'Forecast Data'!$C:$C,AK$6,'Forecast Data'!$B:$B,$D9)=0,"",SUMIFS('Forecast Data'!$E:$E,'Forecast Data'!$C:$C,AK$6,'Forecast Data'!$B:$B,$D9))</f>
        <v>0.26</v>
      </c>
      <c r="AL9" s="12">
        <f>IF(SUMIFS('Forecast Data'!$E:$E,'Forecast Data'!$C:$C,AL$6,'Forecast Data'!$B:$B,$D9)=0,"",SUMIFS('Forecast Data'!$E:$E,'Forecast Data'!$C:$C,AL$6,'Forecast Data'!$B:$B,$D9))</f>
        <v>0.3</v>
      </c>
      <c r="AM9" s="12">
        <f>IF(SUMIFS('Forecast Data'!$E:$E,'Forecast Data'!$C:$C,AM$6,'Forecast Data'!$B:$B,$D9)=0,"",SUMIFS('Forecast Data'!$E:$E,'Forecast Data'!$C:$C,AM$6,'Forecast Data'!$B:$B,$D9))</f>
        <v>0.28000000000000003</v>
      </c>
      <c r="AN9" s="12">
        <f>IF(SUMIFS('Forecast Data'!$E:$E,'Forecast Data'!$C:$C,AN$6,'Forecast Data'!$B:$B,$D9)=0,"",SUMIFS('Forecast Data'!$E:$E,'Forecast Data'!$C:$C,AN$6,'Forecast Data'!$B:$B,$D9))</f>
        <v>0.28999999999999998</v>
      </c>
      <c r="AO9" s="12">
        <f>IF(SUMIFS('Forecast Data'!$E:$E,'Forecast Data'!$C:$C,AO$6,'Forecast Data'!$B:$B,$D9)=0,"",SUMIFS('Forecast Data'!$E:$E,'Forecast Data'!$C:$C,AO$6,'Forecast Data'!$B:$B,$D9))</f>
        <v>0.23</v>
      </c>
      <c r="AP9" s="12">
        <f>IF(SUMIFS('Forecast Data'!$E:$E,'Forecast Data'!$C:$C,AP$6,'Forecast Data'!$B:$B,$D9)=0,"",SUMIFS('Forecast Data'!$E:$E,'Forecast Data'!$C:$C,AP$6,'Forecast Data'!$B:$B,$D9))</f>
        <v>0.33</v>
      </c>
      <c r="AQ9" s="12">
        <f>IF(SUMIFS('Forecast Data'!$E:$E,'Forecast Data'!$C:$C,AQ$6,'Forecast Data'!$B:$B,$D9)=0,"",SUMIFS('Forecast Data'!$E:$E,'Forecast Data'!$C:$C,AQ$6,'Forecast Data'!$B:$B,$D9))</f>
        <v>0.35</v>
      </c>
      <c r="AR9" s="12">
        <f>IF(SUMIFS('Forecast Data'!$E:$E,'Forecast Data'!$C:$C,AR$6,'Forecast Data'!$B:$B,$D9)=0,"",SUMIFS('Forecast Data'!$E:$E,'Forecast Data'!$C:$C,AR$6,'Forecast Data'!$B:$B,$D9))</f>
        <v>0.33</v>
      </c>
      <c r="AS9" s="12">
        <f>IF(SUMIFS('Forecast Data'!$E:$E,'Forecast Data'!$C:$C,AS$6,'Forecast Data'!$B:$B,$D9)=0,"",SUMIFS('Forecast Data'!$E:$E,'Forecast Data'!$C:$C,AS$6,'Forecast Data'!$B:$B,$D9))</f>
        <v>0.43</v>
      </c>
      <c r="AT9" s="12">
        <f>IF(SUMIFS('Forecast Data'!$E:$E,'Forecast Data'!$C:$C,AT$6,'Forecast Data'!$B:$B,$D9)=0,"",SUMIFS('Forecast Data'!$E:$E,'Forecast Data'!$C:$C,AT$6,'Forecast Data'!$B:$B,$D9))</f>
        <v>0.45</v>
      </c>
      <c r="AU9" s="12">
        <f>IF(SUMIFS('Forecast Data'!$E:$E,'Forecast Data'!$C:$C,AU$6,'Forecast Data'!$B:$B,$D9)=0,"",SUMIFS('Forecast Data'!$E:$E,'Forecast Data'!$C:$C,AU$6,'Forecast Data'!$B:$B,$D9))</f>
        <v>0.49</v>
      </c>
      <c r="AV9" s="1"/>
      <c r="AW9" s="11">
        <f>SUMIFS('OP Units'!E:E,'OP Units'!$A:$A,$D9)</f>
        <v>27125</v>
      </c>
      <c r="AX9" s="11">
        <f>SUMIFS('OP Units'!F:F,'OP Units'!$A:$A,$D9)</f>
        <v>28282</v>
      </c>
      <c r="AY9" s="11">
        <f>SUMIFS('OP Units'!G:G,'OP Units'!$A:$A,$D9)</f>
        <v>27414</v>
      </c>
      <c r="AZ9" s="11">
        <f>SUMIFS('OP Units'!H:H,'OP Units'!$A:$A,$D9)</f>
        <v>28491</v>
      </c>
      <c r="BA9" s="11">
        <f>SUMIFS('OP Units'!I:I,'OP Units'!$A:$A,$D9)</f>
        <v>26911</v>
      </c>
      <c r="BB9" s="11">
        <f>SUMIFS('OP Units'!J:J,'OP Units'!$A:$A,$D9)</f>
        <v>24801</v>
      </c>
      <c r="BC9" s="11">
        <f>SUMIFS('OP Units'!K:K,'OP Units'!$A:$A,$D9)</f>
        <v>25920</v>
      </c>
      <c r="BD9" s="11">
        <f>SUMIFS('OP Units'!L:L,'OP Units'!$A:$A,$D9)</f>
        <v>25231</v>
      </c>
      <c r="BE9" s="11">
        <f>SUMIFS('OP Units'!M:M,'OP Units'!$A:$A,$D9)</f>
        <v>25403</v>
      </c>
      <c r="BF9" s="11">
        <f>SUMIFS('OP Units'!N:N,'OP Units'!$A:$A,$D9)</f>
        <v>23942</v>
      </c>
      <c r="BG9" s="11">
        <f>SUMIFS('OP Units'!O:O,'OP Units'!$A:$A,$D9)</f>
        <v>24211</v>
      </c>
      <c r="BH9" s="11">
        <f>SUMIFS('OP Units'!P:P,'OP Units'!$A:$A,$D9)</f>
        <v>24065</v>
      </c>
      <c r="BI9" s="1"/>
      <c r="BJ9" s="12">
        <f>IFERROR((SUMIFS('OP Units'!E:E,'OP Units'!$A:$A,$D9)-SUMIFS('Forecast Data'!$H:$H,'Forecast Data'!$C:$C,BJ$6,'Forecast Data'!$B:$B,$D9))/SUMIFS('Forecast Data'!$H:$H,'Forecast Data'!$C:$C,BJ$6,'Forecast Data'!$B:$B,$D9),"")</f>
        <v>0.24147558240651745</v>
      </c>
      <c r="BK9" s="12">
        <f>IFERROR((SUMIFS('OP Units'!F:F,'OP Units'!$A:$A,$D9)-SUMIFS('Forecast Data'!$H:$H,'Forecast Data'!$C:$C,BK$6,'Forecast Data'!$B:$B,$D9))/SUMIFS('Forecast Data'!$H:$H,'Forecast Data'!$C:$C,BK$6,'Forecast Data'!$B:$B,$D9),"")</f>
        <v>0.30729407414255339</v>
      </c>
      <c r="BL9" s="12">
        <f>IFERROR((SUMIFS('OP Units'!G:G,'OP Units'!$A:$A,$D9)-SUMIFS('Forecast Data'!$H:$H,'Forecast Data'!$C:$C,BL$6,'Forecast Data'!$B:$B,$D9))/SUMIFS('Forecast Data'!$H:$H,'Forecast Data'!$C:$C,BL$6,'Forecast Data'!$B:$B,$D9),"")</f>
        <v>0.29733566797595951</v>
      </c>
      <c r="BM9" s="12">
        <f>IFERROR((SUMIFS('OP Units'!H:H,'OP Units'!$A:$A,$D9)-SUMIFS('Forecast Data'!$H:$H,'Forecast Data'!$C:$C,BM$6,'Forecast Data'!$B:$B,$D9))/SUMIFS('Forecast Data'!$H:$H,'Forecast Data'!$C:$C,BM$6,'Forecast Data'!$B:$B,$D9),"")</f>
        <v>0.32980163360560094</v>
      </c>
      <c r="BN9" s="12">
        <f>IFERROR((SUMIFS('OP Units'!I:I,'OP Units'!$A:$A,$D9)-SUMIFS('Forecast Data'!$H:$H,'Forecast Data'!$C:$C,BN$6,'Forecast Data'!$B:$B,$D9))/SUMIFS('Forecast Data'!$H:$H,'Forecast Data'!$C:$C,BN$6,'Forecast Data'!$B:$B,$D9),"")</f>
        <v>0.26212362817746926</v>
      </c>
      <c r="BO9" s="12">
        <f>IFERROR((SUMIFS('OP Units'!J:J,'OP Units'!$A:$A,$D9)-SUMIFS('Forecast Data'!$H:$H,'Forecast Data'!$C:$C,BO$6,'Forecast Data'!$B:$B,$D9))/SUMIFS('Forecast Data'!$H:$H,'Forecast Data'!$C:$C,BO$6,'Forecast Data'!$B:$B,$D9),"")</f>
        <v>0.11125548884308629</v>
      </c>
      <c r="BP9" s="12">
        <f>IFERROR((SUMIFS('OP Units'!K:K,'OP Units'!$A:$A,$D9)-SUMIFS('Forecast Data'!$H:$H,'Forecast Data'!$C:$C,BP$6,'Forecast Data'!$B:$B,$D9))/SUMIFS('Forecast Data'!$H:$H,'Forecast Data'!$C:$C,BP$6,'Forecast Data'!$B:$B,$D9),"")</f>
        <v>0.26903304773561809</v>
      </c>
      <c r="BQ9" s="12">
        <f>IFERROR((SUMIFS('OP Units'!L:L,'OP Units'!$A:$A,$D9)-SUMIFS('Forecast Data'!$H:$H,'Forecast Data'!$C:$C,BQ$6,'Forecast Data'!$B:$B,$D9))/SUMIFS('Forecast Data'!$H:$H,'Forecast Data'!$C:$C,BQ$6,'Forecast Data'!$B:$B,$D9),"")</f>
        <v>0.26237054085155354</v>
      </c>
      <c r="BR9" s="12">
        <f>IFERROR((SUMIFS('OP Units'!M:M,'OP Units'!$A:$A,$D9)-SUMIFS('Forecast Data'!$H:$H,'Forecast Data'!$C:$C,BR$6,'Forecast Data'!$B:$B,$D9))/SUMIFS('Forecast Data'!$H:$H,'Forecast Data'!$C:$C,BR$6,'Forecast Data'!$B:$B,$D9),"")</f>
        <v>0.2484887206959257</v>
      </c>
      <c r="BS9" s="12">
        <f>IFERROR((SUMIFS('OP Units'!N:N,'OP Units'!$A:$A,$D9)-SUMIFS('Forecast Data'!$H:$H,'Forecast Data'!$C:$C,BS$6,'Forecast Data'!$B:$B,$D9))/SUMIFS('Forecast Data'!$H:$H,'Forecast Data'!$C:$C,BS$6,'Forecast Data'!$B:$B,$D9),"")</f>
        <v>0.26865197117422634</v>
      </c>
      <c r="BT9" s="12">
        <f>IFERROR((SUMIFS('OP Units'!O:O,'OP Units'!$A:$A,$D9)-SUMIFS('Forecast Data'!$H:$H,'Forecast Data'!$C:$C,BT$6,'Forecast Data'!$B:$B,$D9))/SUMIFS('Forecast Data'!$H:$H,'Forecast Data'!$C:$C,BT$6,'Forecast Data'!$B:$B,$D9),"")</f>
        <v>0.28413068844807465</v>
      </c>
      <c r="BU9" s="12">
        <f>IFERROR((SUMIFS('OP Units'!P:P,'OP Units'!$A:$A,$D9)-SUMIFS('Forecast Data'!$H:$H,'Forecast Data'!$C:$C,BU$6,'Forecast Data'!$B:$B,$D9))/SUMIFS('Forecast Data'!$H:$H,'Forecast Data'!$C:$C,BU$6,'Forecast Data'!$B:$B,$D9),"")</f>
        <v>0.3107298474945534</v>
      </c>
      <c r="BV9" s="12"/>
      <c r="BW9" s="11">
        <f>(SUMIFS('Forecast Data'!H:H,'Forecast Data'!B:B,D9,'Forecast Data'!C:C,BK$6)+SUMIFS('Forecast Data'!H:H,'Forecast Data'!B:B,D9,'Forecast Data'!C:C,BL$6)+SUMIFS('Forecast Data'!H:H,'Forecast Data'!B:B,D9,'Forecast Data'!C:C,BM$6)+SUMIFS('Forecast Data'!H:H,'Forecast Data'!B:B,D9,'Forecast Data'!C:C,BN$6)+SUMIFS('Forecast Data'!H:H,'Forecast Data'!B:B,D9,'Forecast Data'!C:C,BO$6)+SUMIFS('Forecast Data'!H:H,'Forecast Data'!B:B,D9,'Forecast Data'!C:C,BP$6)+SUMIFS('Forecast Data'!H:H,'Forecast Data'!B:B,D9,'Forecast Data'!C:C,BQ$6)+SUMIFS('Forecast Data'!H:H,'Forecast Data'!B:B,D9,'Forecast Data'!C:C,BJ$6))/8</f>
        <v>21261.375</v>
      </c>
      <c r="BX9" s="12">
        <f>IFERROR((SUM(W9:AD9)-(SUMIFS('Forecast Data'!H:H,'Forecast Data'!B:B,B9,'Forecast Data'!C:C,BJ$6)+SUMIFS('Forecast Data'!H:H,'Forecast Data'!B:B,B9,'Forecast Data'!C:C,BK$6)+SUMIFS('Forecast Data'!H:H,'Forecast Data'!B:B,B9,'Forecast Data'!C:C,BL$6)+SUMIFS('Forecast Data'!H:H,'Forecast Data'!B:B,B9,'Forecast Data'!C:C,BM$6)+SUMIFS('Forecast Data'!H:H,'Forecast Data'!B:B,B9,'Forecast Data'!C:C,BN$6)+SUMIFS('Forecast Data'!H:H,'Forecast Data'!B:B,B9,'Forecast Data'!C:C,BO$6)+SUMIFS('Forecast Data'!H:H,'Forecast Data'!B:B,B9,'Forecast Data'!C:C,BP$6)+SUMIFS('Forecast Data'!H:H,'Forecast Data'!B:B,B9,'Forecast Data'!C:C,BQ$6)))/(SUMIFS('Forecast Data'!H:H,'Forecast Data'!B:B,B9,'Forecast Data'!C:C,BJ$6)+SUMIFS('Forecast Data'!H:H,'Forecast Data'!B:B,B9,'Forecast Data'!C:C,BK$6)+SUMIFS('Forecast Data'!H:H,'Forecast Data'!B:B,B9,'Forecast Data'!C:C,BL$6)+SUMIFS('Forecast Data'!H:H,'Forecast Data'!B:B,B9,'Forecast Data'!C:C,BM$6)+SUMIFS('Forecast Data'!H:H,'Forecast Data'!B:B,B9,'Forecast Data'!C:C,BN$6)+SUMIFS('Forecast Data'!H:H,'Forecast Data'!B:B,B9,'Forecast Data'!C:C,BO$6)+SUMIFS('Forecast Data'!H:H,'Forecast Data'!B:B,B9,'Forecast Data'!C:C,BP$6)+SUMIFS('Forecast Data'!H:H,'Forecast Data'!B:B,B9,'Forecast Data'!C:C,BQ$6)),"")</f>
        <v>0.2846593882098406</v>
      </c>
      <c r="BY9" s="12">
        <f t="shared" si="18"/>
        <v>-4.3968529649611541E-4</v>
      </c>
      <c r="BZ9" s="16">
        <f t="shared" si="19"/>
        <v>4.976759270988387E-3</v>
      </c>
      <c r="CA9" s="13">
        <f t="shared" si="20"/>
        <v>-0.54164445674845019</v>
      </c>
      <c r="CB9" s="12">
        <f t="shared" si="21"/>
        <v>5.4164445674845015E-3</v>
      </c>
      <c r="CC9" s="12"/>
      <c r="CD9" s="11">
        <f>(SUMIFS('Forecast Data'!H:H,'Forecast Data'!B:B,D9,'Forecast Data'!C:C,BK$6)+SUMIFS('Forecast Data'!H:H,'Forecast Data'!B:B,D9,'Forecast Data'!C:C,BL$6)+SUMIFS('Forecast Data'!H:H,'Forecast Data'!B:B,D9,'Forecast Data'!C:C,BM$6)+SUMIFS('Forecast Data'!H:H,'Forecast Data'!B:B,D9,'Forecast Data'!C:C,BJ$6))/4</f>
        <v>21509.75</v>
      </c>
      <c r="CE9" s="12">
        <f>IFERROR((SUM(W9:Z9)-(SUMIFS('Forecast Data'!H:H,'Forecast Data'!B:B,D9,'Forecast Data'!C:C,BJ$6)+SUMIFS('Forecast Data'!H:H,'Forecast Data'!B:B,D9,'Forecast Data'!C:C,BK$6)+SUMIFS('Forecast Data'!H:H,'Forecast Data'!B:B,D9,'Forecast Data'!C:C,BL$6)+SUMIFS('Forecast Data'!H:H,'Forecast Data'!B:B,D9,'Forecast Data'!C:C,BM$6)))/(SUMIFS('Forecast Data'!H:H,'Forecast Data'!B:B,D9,'Forecast Data'!C:C,BJ$6)+SUMIFS('Forecast Data'!H:H,'Forecast Data'!B:B,D9,'Forecast Data'!C:C,BK$6)+SUMIFS('Forecast Data'!H:H,'Forecast Data'!B:B,D9,'Forecast Data'!C:C,BL$6)+SUMIFS('Forecast Data'!H:H,'Forecast Data'!B:B,D9,'Forecast Data'!C:C,BM$6)),"")</f>
        <v>0.27171399016724973</v>
      </c>
      <c r="CF9" s="12">
        <f t="shared" si="22"/>
        <v>-4.3968529649611541E-4</v>
      </c>
      <c r="CG9" s="12">
        <f t="shared" si="23"/>
        <v>4.8999457231923378E-3</v>
      </c>
      <c r="CH9" s="13">
        <f t="shared" si="24"/>
        <v>-0.53396310196884533</v>
      </c>
      <c r="CI9" s="13"/>
    </row>
    <row r="10" spans="1:87" ht="13.2">
      <c r="A10" s="1"/>
      <c r="B10" s="1"/>
      <c r="C10" s="1"/>
      <c r="D10" t="s">
        <v>40</v>
      </c>
      <c r="E10" s="11">
        <f>SUMIFS('Fin Data'!F:F,'Fin Data'!A:A,D10)</f>
        <v>0</v>
      </c>
      <c r="F10" s="11">
        <f>SUMIFS('Fin Data with 6 week hist'!I:I,'Fin Data with 6 week hist'!$A:$A,$D10)</f>
        <v>174</v>
      </c>
      <c r="G10" s="11">
        <f>SUMIFS('Fin Data with 6 week hist'!J:J,'Fin Data with 6 week hist'!$A:$A,$D10)</f>
        <v>1556</v>
      </c>
      <c r="H10" s="11">
        <f>SUMIFS('Fin Data with 6 week hist'!K:K,'Fin Data with 6 week hist'!$A:$A,$D10)+SUMIFS('Unit Cancellations'!D:D,'Unit Cancellations'!$B:$B,$D10)</f>
        <v>4210</v>
      </c>
      <c r="I10" s="11">
        <f>SUMIFS('Fin Data with 6 week hist'!L:L,'Fin Data with 6 week hist'!$A:$A,$D10)+SUMIFS('Unit Cancellations'!E:E,'Unit Cancellations'!$B:$B,$D10)</f>
        <v>5288</v>
      </c>
      <c r="J10" s="11">
        <f>SUMIFS('Fin Data with 6 week hist'!M:M,'Fin Data with 6 week hist'!$A:$A,$D10)+SUMIFS('Unit Cancellations'!F:F,'Unit Cancellations'!$B:$B,$D10)</f>
        <v>7186</v>
      </c>
      <c r="K10" s="11">
        <f>SUMIFS('Fin Data with 6 week hist'!N:N,'Fin Data with 6 week hist'!$A:$A,$D10)+SUMIFS('Unit Cancellations'!G:G,'Unit Cancellations'!$B:$B,$D10)</f>
        <v>9391</v>
      </c>
      <c r="L10" s="11">
        <f>SUMIFS('Fin Data'!AN:AN,'Fin Data'!A:A,D10)</f>
        <v>4634</v>
      </c>
      <c r="M10" s="12">
        <f>IFERROR(SUMIFS('Fin Data'!AO:AO,'Fin Data'!A:A,D10),"")</f>
        <v>0</v>
      </c>
      <c r="N10" s="1"/>
      <c r="O10" s="11">
        <f t="shared" si="12"/>
        <v>8125.25</v>
      </c>
      <c r="P10" s="12" t="str">
        <f t="shared" si="13"/>
        <v/>
      </c>
      <c r="Q10" s="1"/>
      <c r="R10" s="11">
        <f t="shared" si="14"/>
        <v>9512.875</v>
      </c>
      <c r="S10" s="12" t="str">
        <f t="shared" si="15"/>
        <v/>
      </c>
      <c r="T10" s="11">
        <f t="shared" si="16"/>
        <v>0</v>
      </c>
      <c r="U10" s="1" t="e">
        <f t="shared" si="17"/>
        <v>#REF!</v>
      </c>
      <c r="V10" s="1"/>
      <c r="W10" s="11">
        <f>SUMIFS('Forecast Data'!$D:$D,'Forecast Data'!$C:$C,W$6,'Forecast Data'!$B:$B,$D10)</f>
        <v>8120</v>
      </c>
      <c r="X10" s="11">
        <f>SUMIFS('Forecast Data'!$D:$D,'Forecast Data'!$C:$C,X$6,'Forecast Data'!$B:$B,$D10)</f>
        <v>8121</v>
      </c>
      <c r="Y10" s="11">
        <f>SUMIFS('Forecast Data'!$D:$D,'Forecast Data'!$C:$C,Y$6,'Forecast Data'!$B:$B,$D10)</f>
        <v>8121</v>
      </c>
      <c r="Z10" s="11">
        <f>SUMIFS('Forecast Data'!$D:$D,'Forecast Data'!$C:$C,Z$6,'Forecast Data'!$B:$B,$D10)</f>
        <v>8139</v>
      </c>
      <c r="AA10" s="11">
        <f>SUMIFS('Forecast Data'!$D:$D,'Forecast Data'!$C:$C,AA$6,'Forecast Data'!$B:$B,$D10)</f>
        <v>8156</v>
      </c>
      <c r="AB10" s="11">
        <f>SUMIFS('Forecast Data'!$D:$D,'Forecast Data'!$C:$C,AB$6,'Forecast Data'!$B:$B,$D10)</f>
        <v>8543</v>
      </c>
      <c r="AC10" s="11">
        <f>SUMIFS('Forecast Data'!$D:$D,'Forecast Data'!$C:$C,AC$6,'Forecast Data'!$B:$B,$D10)</f>
        <v>14442</v>
      </c>
      <c r="AD10" s="11">
        <f>SUMIFS('Forecast Data'!$D:$D,'Forecast Data'!$C:$C,AD$6,'Forecast Data'!$B:$B,$D10)</f>
        <v>12461</v>
      </c>
      <c r="AE10" s="11">
        <f>SUMIFS('Forecast Data'!$D:$D,'Forecast Data'!$C:$C,AE$6,'Forecast Data'!$B:$B,$D10)</f>
        <v>9073</v>
      </c>
      <c r="AF10" s="11">
        <f>SUMIFS('Forecast Data'!$D:$D,'Forecast Data'!$C:$C,AF$6,'Forecast Data'!$B:$B,$D10)</f>
        <v>8985</v>
      </c>
      <c r="AG10" s="11">
        <f>SUMIFS('Forecast Data'!$D:$D,'Forecast Data'!$C:$C,AG$6,'Forecast Data'!$B:$B,$D10)</f>
        <v>9583</v>
      </c>
      <c r="AH10" s="11">
        <f>SUMIFS('Forecast Data'!$D:$D,'Forecast Data'!$C:$C,AH$6,'Forecast Data'!$B:$B,$D10)</f>
        <v>9672</v>
      </c>
      <c r="AI10" s="1"/>
      <c r="AJ10" s="12" t="str">
        <f>IF(SUMIFS('Forecast Data'!$E:$E,'Forecast Data'!$C:$C,AJ$6,'Forecast Data'!$B:$B,$D10)=0,"",SUMIFS('Forecast Data'!$E:$E,'Forecast Data'!$C:$C,AJ$6,'Forecast Data'!$B:$B,$D10))</f>
        <v/>
      </c>
      <c r="AK10" s="12" t="str">
        <f>IF(SUMIFS('Forecast Data'!$E:$E,'Forecast Data'!$C:$C,AK$6,'Forecast Data'!$B:$B,$D10)=0,"",SUMIFS('Forecast Data'!$E:$E,'Forecast Data'!$C:$C,AK$6,'Forecast Data'!$B:$B,$D10))</f>
        <v/>
      </c>
      <c r="AL10" s="12" t="str">
        <f>IF(SUMIFS('Forecast Data'!$E:$E,'Forecast Data'!$C:$C,AL$6,'Forecast Data'!$B:$B,$D10)=0,"",SUMIFS('Forecast Data'!$E:$E,'Forecast Data'!$C:$C,AL$6,'Forecast Data'!$B:$B,$D10))</f>
        <v/>
      </c>
      <c r="AM10" s="12" t="str">
        <f>IF(SUMIFS('Forecast Data'!$E:$E,'Forecast Data'!$C:$C,AM$6,'Forecast Data'!$B:$B,$D10)=0,"",SUMIFS('Forecast Data'!$E:$E,'Forecast Data'!$C:$C,AM$6,'Forecast Data'!$B:$B,$D10))</f>
        <v/>
      </c>
      <c r="AN10" s="12" t="str">
        <f>IF(SUMIFS('Forecast Data'!$E:$E,'Forecast Data'!$C:$C,AN$6,'Forecast Data'!$B:$B,$D10)=0,"",SUMIFS('Forecast Data'!$E:$E,'Forecast Data'!$C:$C,AN$6,'Forecast Data'!$B:$B,$D10))</f>
        <v/>
      </c>
      <c r="AO10" s="12" t="str">
        <f>IF(SUMIFS('Forecast Data'!$E:$E,'Forecast Data'!$C:$C,AO$6,'Forecast Data'!$B:$B,$D10)=0,"",SUMIFS('Forecast Data'!$E:$E,'Forecast Data'!$C:$C,AO$6,'Forecast Data'!$B:$B,$D10))</f>
        <v/>
      </c>
      <c r="AP10" s="12" t="str">
        <f>IF(SUMIFS('Forecast Data'!$E:$E,'Forecast Data'!$C:$C,AP$6,'Forecast Data'!$B:$B,$D10)=0,"",SUMIFS('Forecast Data'!$E:$E,'Forecast Data'!$C:$C,AP$6,'Forecast Data'!$B:$B,$D10))</f>
        <v/>
      </c>
      <c r="AQ10" s="12" t="str">
        <f>IF(SUMIFS('Forecast Data'!$E:$E,'Forecast Data'!$C:$C,AQ$6,'Forecast Data'!$B:$B,$D10)=0,"",SUMIFS('Forecast Data'!$E:$E,'Forecast Data'!$C:$C,AQ$6,'Forecast Data'!$B:$B,$D10))</f>
        <v/>
      </c>
      <c r="AR10" s="12" t="str">
        <f>IF(SUMIFS('Forecast Data'!$E:$E,'Forecast Data'!$C:$C,AR$6,'Forecast Data'!$B:$B,$D10)=0,"",SUMIFS('Forecast Data'!$E:$E,'Forecast Data'!$C:$C,AR$6,'Forecast Data'!$B:$B,$D10))</f>
        <v/>
      </c>
      <c r="AS10" s="12" t="str">
        <f>IF(SUMIFS('Forecast Data'!$E:$E,'Forecast Data'!$C:$C,AS$6,'Forecast Data'!$B:$B,$D10)=0,"",SUMIFS('Forecast Data'!$E:$E,'Forecast Data'!$C:$C,AS$6,'Forecast Data'!$B:$B,$D10))</f>
        <v/>
      </c>
      <c r="AT10" s="12" t="str">
        <f>IF(SUMIFS('Forecast Data'!$E:$E,'Forecast Data'!$C:$C,AT$6,'Forecast Data'!$B:$B,$D10)=0,"",SUMIFS('Forecast Data'!$E:$E,'Forecast Data'!$C:$C,AT$6,'Forecast Data'!$B:$B,$D10))</f>
        <v/>
      </c>
      <c r="AU10" s="12" t="str">
        <f>IF(SUMIFS('Forecast Data'!$E:$E,'Forecast Data'!$C:$C,AU$6,'Forecast Data'!$B:$B,$D10)=0,"",SUMIFS('Forecast Data'!$E:$E,'Forecast Data'!$C:$C,AU$6,'Forecast Data'!$B:$B,$D10))</f>
        <v/>
      </c>
      <c r="AV10" s="1"/>
      <c r="AW10" s="11">
        <f>SUMIFS('OP Units'!E:E,'OP Units'!$A:$A,$D10)</f>
        <v>0</v>
      </c>
      <c r="AX10" s="11">
        <f>SUMIFS('OP Units'!F:F,'OP Units'!$A:$A,$D10)</f>
        <v>0</v>
      </c>
      <c r="AY10" s="11">
        <f>SUMIFS('OP Units'!G:G,'OP Units'!$A:$A,$D10)</f>
        <v>0</v>
      </c>
      <c r="AZ10" s="11">
        <f>SUMIFS('OP Units'!H:H,'OP Units'!$A:$A,$D10)</f>
        <v>0</v>
      </c>
      <c r="BA10" s="11">
        <f>SUMIFS('OP Units'!I:I,'OP Units'!$A:$A,$D10)</f>
        <v>0</v>
      </c>
      <c r="BB10" s="11">
        <f>SUMIFS('OP Units'!J:J,'OP Units'!$A:$A,$D10)</f>
        <v>0</v>
      </c>
      <c r="BC10" s="11">
        <f>SUMIFS('OP Units'!K:K,'OP Units'!$A:$A,$D10)</f>
        <v>0</v>
      </c>
      <c r="BD10" s="11">
        <f>SUMIFS('OP Units'!L:L,'OP Units'!$A:$A,$D10)</f>
        <v>0</v>
      </c>
      <c r="BE10" s="11">
        <f>SUMIFS('OP Units'!M:M,'OP Units'!$A:$A,$D10)</f>
        <v>0</v>
      </c>
      <c r="BF10" s="11">
        <f>SUMIFS('OP Units'!N:N,'OP Units'!$A:$A,$D10)</f>
        <v>0</v>
      </c>
      <c r="BG10" s="11">
        <f>SUMIFS('OP Units'!O:O,'OP Units'!$A:$A,$D10)</f>
        <v>0</v>
      </c>
      <c r="BH10" s="11">
        <f>SUMIFS('OP Units'!P:P,'OP Units'!$A:$A,$D10)</f>
        <v>0</v>
      </c>
      <c r="BI10" s="1"/>
      <c r="BJ10" s="12" t="str">
        <f>IFERROR((SUMIFS('OP Units'!E:E,'OP Units'!$A:$A,$D10)-SUMIFS('Forecast Data'!$H:$H,'Forecast Data'!$C:$C,BJ$6,'Forecast Data'!$B:$B,$D10))/SUMIFS('Forecast Data'!$H:$H,'Forecast Data'!$C:$C,BJ$6,'Forecast Data'!$B:$B,$D10),"")</f>
        <v/>
      </c>
      <c r="BK10" s="12" t="str">
        <f>IFERROR((SUMIFS('OP Units'!F:F,'OP Units'!$A:$A,$D10)-SUMIFS('Forecast Data'!$H:$H,'Forecast Data'!$C:$C,BK$6,'Forecast Data'!$B:$B,$D10))/SUMIFS('Forecast Data'!$H:$H,'Forecast Data'!$C:$C,BK$6,'Forecast Data'!$B:$B,$D10),"")</f>
        <v/>
      </c>
      <c r="BL10" s="12" t="str">
        <f>IFERROR((SUMIFS('OP Units'!G:G,'OP Units'!$A:$A,$D10)-SUMIFS('Forecast Data'!$H:$H,'Forecast Data'!$C:$C,BL$6,'Forecast Data'!$B:$B,$D10))/SUMIFS('Forecast Data'!$H:$H,'Forecast Data'!$C:$C,BL$6,'Forecast Data'!$B:$B,$D10),"")</f>
        <v/>
      </c>
      <c r="BM10" s="12" t="str">
        <f>IFERROR((SUMIFS('OP Units'!H:H,'OP Units'!$A:$A,$D10)-SUMIFS('Forecast Data'!$H:$H,'Forecast Data'!$C:$C,BM$6,'Forecast Data'!$B:$B,$D10))/SUMIFS('Forecast Data'!$H:$H,'Forecast Data'!$C:$C,BM$6,'Forecast Data'!$B:$B,$D10),"")</f>
        <v/>
      </c>
      <c r="BN10" s="12" t="str">
        <f>IFERROR((SUMIFS('OP Units'!I:I,'OP Units'!$A:$A,$D10)-SUMIFS('Forecast Data'!$H:$H,'Forecast Data'!$C:$C,BN$6,'Forecast Data'!$B:$B,$D10))/SUMIFS('Forecast Data'!$H:$H,'Forecast Data'!$C:$C,BN$6,'Forecast Data'!$B:$B,$D10),"")</f>
        <v/>
      </c>
      <c r="BO10" s="12" t="str">
        <f>IFERROR((SUMIFS('OP Units'!J:J,'OP Units'!$A:$A,$D10)-SUMIFS('Forecast Data'!$H:$H,'Forecast Data'!$C:$C,BO$6,'Forecast Data'!$B:$B,$D10))/SUMIFS('Forecast Data'!$H:$H,'Forecast Data'!$C:$C,BO$6,'Forecast Data'!$B:$B,$D10),"")</f>
        <v/>
      </c>
      <c r="BP10" s="12" t="str">
        <f>IFERROR((SUMIFS('OP Units'!K:K,'OP Units'!$A:$A,$D10)-SUMIFS('Forecast Data'!$H:$H,'Forecast Data'!$C:$C,BP$6,'Forecast Data'!$B:$B,$D10))/SUMIFS('Forecast Data'!$H:$H,'Forecast Data'!$C:$C,BP$6,'Forecast Data'!$B:$B,$D10),"")</f>
        <v/>
      </c>
      <c r="BQ10" s="12" t="str">
        <f>IFERROR((SUMIFS('OP Units'!L:L,'OP Units'!$A:$A,$D10)-SUMIFS('Forecast Data'!$H:$H,'Forecast Data'!$C:$C,BQ$6,'Forecast Data'!$B:$B,$D10))/SUMIFS('Forecast Data'!$H:$H,'Forecast Data'!$C:$C,BQ$6,'Forecast Data'!$B:$B,$D10),"")</f>
        <v/>
      </c>
      <c r="BR10" s="12" t="str">
        <f>IFERROR((SUMIFS('OP Units'!M:M,'OP Units'!$A:$A,$D10)-SUMIFS('Forecast Data'!$H:$H,'Forecast Data'!$C:$C,BR$6,'Forecast Data'!$B:$B,$D10))/SUMIFS('Forecast Data'!$H:$H,'Forecast Data'!$C:$C,BR$6,'Forecast Data'!$B:$B,$D10),"")</f>
        <v/>
      </c>
      <c r="BS10" s="12" t="str">
        <f>IFERROR((SUMIFS('OP Units'!N:N,'OP Units'!$A:$A,$D10)-SUMIFS('Forecast Data'!$H:$H,'Forecast Data'!$C:$C,BS$6,'Forecast Data'!$B:$B,$D10))/SUMIFS('Forecast Data'!$H:$H,'Forecast Data'!$C:$C,BS$6,'Forecast Data'!$B:$B,$D10),"")</f>
        <v/>
      </c>
      <c r="BT10" s="12" t="str">
        <f>IFERROR((SUMIFS('OP Units'!O:O,'OP Units'!$A:$A,$D10)-SUMIFS('Forecast Data'!$H:$H,'Forecast Data'!$C:$C,BT$6,'Forecast Data'!$B:$B,$D10))/SUMIFS('Forecast Data'!$H:$H,'Forecast Data'!$C:$C,BT$6,'Forecast Data'!$B:$B,$D10),"")</f>
        <v/>
      </c>
      <c r="BU10" s="12" t="str">
        <f>IFERROR((SUMIFS('OP Units'!P:P,'OP Units'!$A:$A,$D10)-SUMIFS('Forecast Data'!$H:$H,'Forecast Data'!$C:$C,BU$6,'Forecast Data'!$B:$B,$D10))/SUMIFS('Forecast Data'!$H:$H,'Forecast Data'!$C:$C,BU$6,'Forecast Data'!$B:$B,$D10),"")</f>
        <v/>
      </c>
      <c r="BV10" s="12"/>
      <c r="BW10" s="11">
        <f>(SUMIFS('Forecast Data'!H:H,'Forecast Data'!B:B,D10,'Forecast Data'!C:C,BK$6)+SUMIFS('Forecast Data'!H:H,'Forecast Data'!B:B,D10,'Forecast Data'!C:C,BL$6)+SUMIFS('Forecast Data'!H:H,'Forecast Data'!B:B,D10,'Forecast Data'!C:C,BM$6)+SUMIFS('Forecast Data'!H:H,'Forecast Data'!B:B,D10,'Forecast Data'!C:C,BN$6)+SUMIFS('Forecast Data'!H:H,'Forecast Data'!B:B,D10,'Forecast Data'!C:C,BO$6)+SUMIFS('Forecast Data'!H:H,'Forecast Data'!B:B,D10,'Forecast Data'!C:C,BP$6)+SUMIFS('Forecast Data'!H:H,'Forecast Data'!B:B,D10,'Forecast Data'!C:C,BQ$6)+SUMIFS('Forecast Data'!H:H,'Forecast Data'!B:B,D10,'Forecast Data'!C:C,BJ$6))/8</f>
        <v>0</v>
      </c>
      <c r="BX10" s="12" t="str">
        <f>IFERROR((SUM(W10:AD10)-(SUMIFS('Forecast Data'!H:H,'Forecast Data'!B:B,B10,'Forecast Data'!C:C,BJ$6)+SUMIFS('Forecast Data'!H:H,'Forecast Data'!B:B,B10,'Forecast Data'!C:C,BK$6)+SUMIFS('Forecast Data'!H:H,'Forecast Data'!B:B,B10,'Forecast Data'!C:C,BL$6)+SUMIFS('Forecast Data'!H:H,'Forecast Data'!B:B,B10,'Forecast Data'!C:C,BM$6)+SUMIFS('Forecast Data'!H:H,'Forecast Data'!B:B,B10,'Forecast Data'!C:C,BN$6)+SUMIFS('Forecast Data'!H:H,'Forecast Data'!B:B,B10,'Forecast Data'!C:C,BO$6)+SUMIFS('Forecast Data'!H:H,'Forecast Data'!B:B,B10,'Forecast Data'!C:C,BP$6)+SUMIFS('Forecast Data'!H:H,'Forecast Data'!B:B,B10,'Forecast Data'!C:C,BQ$6)))/(SUMIFS('Forecast Data'!H:H,'Forecast Data'!B:B,B10,'Forecast Data'!C:C,BJ$6)+SUMIFS('Forecast Data'!H:H,'Forecast Data'!B:B,B10,'Forecast Data'!C:C,BK$6)+SUMIFS('Forecast Data'!H:H,'Forecast Data'!B:B,B10,'Forecast Data'!C:C,BL$6)+SUMIFS('Forecast Data'!H:H,'Forecast Data'!B:B,B10,'Forecast Data'!C:C,BM$6)+SUMIFS('Forecast Data'!H:H,'Forecast Data'!B:B,B10,'Forecast Data'!C:C,BN$6)+SUMIFS('Forecast Data'!H:H,'Forecast Data'!B:B,B10,'Forecast Data'!C:C,BO$6)+SUMIFS('Forecast Data'!H:H,'Forecast Data'!B:B,B10,'Forecast Data'!C:C,BP$6)+SUMIFS('Forecast Data'!H:H,'Forecast Data'!B:B,B10,'Forecast Data'!C:C,BQ$6)),"")</f>
        <v/>
      </c>
      <c r="BY10" s="12">
        <f t="shared" si="18"/>
        <v>3.9627260887448827E-3</v>
      </c>
      <c r="BZ10" s="16">
        <f t="shared" si="19"/>
        <v>7.8224278326248335E-3</v>
      </c>
      <c r="CA10" s="13">
        <f t="shared" si="20"/>
        <v>-0.38597017438799508</v>
      </c>
      <c r="CB10" s="12">
        <f t="shared" si="21"/>
        <v>3.8597017438799508E-3</v>
      </c>
      <c r="CC10" s="12"/>
      <c r="CD10" s="11">
        <f>(SUMIFS('Forecast Data'!H:H,'Forecast Data'!B:B,D10,'Forecast Data'!C:C,BK$6)+SUMIFS('Forecast Data'!H:H,'Forecast Data'!B:B,D10,'Forecast Data'!C:C,BL$6)+SUMIFS('Forecast Data'!H:H,'Forecast Data'!B:B,D10,'Forecast Data'!C:C,BM$6)+SUMIFS('Forecast Data'!H:H,'Forecast Data'!B:B,D10,'Forecast Data'!C:C,BJ$6))/4</f>
        <v>0</v>
      </c>
      <c r="CE10" s="12" t="str">
        <f>IFERROR((SUM(W10:Z10)-(SUMIFS('Forecast Data'!H:H,'Forecast Data'!B:B,B10,'Forecast Data'!C:C,BJ$6)+SUMIFS('Forecast Data'!H:H,'Forecast Data'!B:B,B10,'Forecast Data'!C:C,BK$6)+SUMIFS('Forecast Data'!H:H,'Forecast Data'!B:B,B10,'Forecast Data'!C:C,BL$6)+SUMIFS('Forecast Data'!H:H,'Forecast Data'!B:B,B10,'Forecast Data'!C:C,BM$6)))/(SUMIFS('Forecast Data'!H:H,'Forecast Data'!B:B,B10,'Forecast Data'!C:C,BJ$6)+SUMIFS('Forecast Data'!H:H,'Forecast Data'!B:B,B10,'Forecast Data'!C:C,BK$6)+SUMIFS('Forecast Data'!H:H,'Forecast Data'!B:B,B10,'Forecast Data'!C:C,BL$6)+SUMIFS('Forecast Data'!H:H,'Forecast Data'!B:B,B10,'Forecast Data'!C:C,BM$6)),"")</f>
        <v/>
      </c>
      <c r="CF10" s="12">
        <f t="shared" si="22"/>
        <v>3.9627260887448827E-3</v>
      </c>
      <c r="CG10" s="12">
        <f t="shared" si="23"/>
        <v>6.8120941034080836E-3</v>
      </c>
      <c r="CH10" s="13">
        <f t="shared" si="24"/>
        <v>-0.28493680146632011</v>
      </c>
      <c r="CI10" s="13"/>
    </row>
    <row r="11" spans="1:87" ht="13.2">
      <c r="A11" s="1"/>
      <c r="B11" t="str">
        <f t="shared" ref="B11:B15" si="25">D11</f>
        <v>Youtheory</v>
      </c>
      <c r="C11" t="s">
        <v>41</v>
      </c>
      <c r="D11" t="s">
        <v>42</v>
      </c>
      <c r="E11" s="11">
        <f>SUMIFS('Fin Data'!F:F,'Fin Data'!A:A,D11)</f>
        <v>17051</v>
      </c>
      <c r="F11" s="11">
        <f>SUMIFS('Fin Data with 6 week hist'!I:I,'Fin Data with 6 week hist'!$A:$A,$D11)</f>
        <v>19042</v>
      </c>
      <c r="G11" s="11">
        <f>SUMIFS('Fin Data with 6 week hist'!J:J,'Fin Data with 6 week hist'!$A:$A,$D11)</f>
        <v>18655</v>
      </c>
      <c r="H11" s="11">
        <f>SUMIFS('Fin Data with 6 week hist'!K:K,'Fin Data with 6 week hist'!$A:$A,$D11)+SUMIFS('Unit Cancellations'!D:D,'Unit Cancellations'!$B:$B,$D11)</f>
        <v>19158</v>
      </c>
      <c r="I11" s="11">
        <f>SUMIFS('Fin Data with 6 week hist'!L:L,'Fin Data with 6 week hist'!$A:$A,$D11)+SUMIFS('Unit Cancellations'!E:E,'Unit Cancellations'!$B:$B,$D11)</f>
        <v>19064</v>
      </c>
      <c r="J11" s="11">
        <f>SUMIFS('Fin Data with 6 week hist'!M:M,'Fin Data with 6 week hist'!$A:$A,$D11)+SUMIFS('Unit Cancellations'!F:F,'Unit Cancellations'!$B:$B,$D11)</f>
        <v>19694</v>
      </c>
      <c r="K11" s="11">
        <f>SUMIFS('Fin Data with 6 week hist'!N:N,'Fin Data with 6 week hist'!$A:$A,$D11)+SUMIFS('Unit Cancellations'!G:G,'Unit Cancellations'!$B:$B,$D11)</f>
        <v>19899</v>
      </c>
      <c r="L11" s="11">
        <f>SUMIFS('Fin Data'!AN:AN,'Fin Data'!A:A,D11)</f>
        <v>19252.5</v>
      </c>
      <c r="M11" s="12">
        <f>IFERROR(SUMIFS('Fin Data'!AO:AO,'Fin Data'!A:A,D11),"")</f>
        <v>0.12911266201395813</v>
      </c>
      <c r="N11" s="1"/>
      <c r="O11" s="11">
        <f t="shared" si="12"/>
        <v>23449.25</v>
      </c>
      <c r="P11" s="12">
        <f t="shared" si="13"/>
        <v>0.43631324268038713</v>
      </c>
      <c r="Q11" s="1"/>
      <c r="R11" s="11">
        <f t="shared" si="14"/>
        <v>22215.5</v>
      </c>
      <c r="S11" s="12">
        <f t="shared" si="15"/>
        <v>0.37412630667408919</v>
      </c>
      <c r="T11" s="11">
        <f t="shared" si="16"/>
        <v>14043.625</v>
      </c>
      <c r="U11" s="1" t="e">
        <f t="shared" si="17"/>
        <v>#REF!</v>
      </c>
      <c r="V11" s="1"/>
      <c r="W11" s="11">
        <f>SUMIFS('Forecast Data'!$D:$D,'Forecast Data'!$C:$C,W$6,'Forecast Data'!$B:$B,$D11)</f>
        <v>29395</v>
      </c>
      <c r="X11" s="11">
        <f>SUMIFS('Forecast Data'!$D:$D,'Forecast Data'!$C:$C,X$6,'Forecast Data'!$B:$B,$D11)</f>
        <v>22765</v>
      </c>
      <c r="Y11" s="11">
        <f>SUMIFS('Forecast Data'!$D:$D,'Forecast Data'!$C:$C,Y$6,'Forecast Data'!$B:$B,$D11)</f>
        <v>20998</v>
      </c>
      <c r="Z11" s="11">
        <f>SUMIFS('Forecast Data'!$D:$D,'Forecast Data'!$C:$C,Z$6,'Forecast Data'!$B:$B,$D11)</f>
        <v>20639</v>
      </c>
      <c r="AA11" s="11">
        <f>SUMIFS('Forecast Data'!$D:$D,'Forecast Data'!$C:$C,AA$6,'Forecast Data'!$B:$B,$D11)</f>
        <v>20651</v>
      </c>
      <c r="AB11" s="11">
        <f>SUMIFS('Forecast Data'!$D:$D,'Forecast Data'!$C:$C,AB$6,'Forecast Data'!$B:$B,$D11)</f>
        <v>21121</v>
      </c>
      <c r="AC11" s="11">
        <f>SUMIFS('Forecast Data'!$D:$D,'Forecast Data'!$C:$C,AC$6,'Forecast Data'!$B:$B,$D11)</f>
        <v>21009</v>
      </c>
      <c r="AD11" s="11">
        <f>SUMIFS('Forecast Data'!$D:$D,'Forecast Data'!$C:$C,AD$6,'Forecast Data'!$B:$B,$D11)</f>
        <v>21146</v>
      </c>
      <c r="AE11" s="11">
        <f>SUMIFS('Forecast Data'!$D:$D,'Forecast Data'!$C:$C,AE$6,'Forecast Data'!$B:$B,$D11)</f>
        <v>21178</v>
      </c>
      <c r="AF11" s="11">
        <f>SUMIFS('Forecast Data'!$D:$D,'Forecast Data'!$C:$C,AF$6,'Forecast Data'!$B:$B,$D11)</f>
        <v>21721</v>
      </c>
      <c r="AG11" s="11">
        <f>SUMIFS('Forecast Data'!$D:$D,'Forecast Data'!$C:$C,AG$6,'Forecast Data'!$B:$B,$D11)</f>
        <v>21881</v>
      </c>
      <c r="AH11" s="11">
        <f>SUMIFS('Forecast Data'!$D:$D,'Forecast Data'!$C:$C,AH$6,'Forecast Data'!$B:$B,$D11)</f>
        <v>22162</v>
      </c>
      <c r="AI11" s="1"/>
      <c r="AJ11" s="12">
        <f>IF(SUMIFS('Forecast Data'!$E:$E,'Forecast Data'!$C:$C,AJ$6,'Forecast Data'!$B:$B,$D11)=0,"",SUMIFS('Forecast Data'!$E:$E,'Forecast Data'!$C:$C,AJ$6,'Forecast Data'!$B:$B,$D11))</f>
        <v>0.84</v>
      </c>
      <c r="AK11" s="12">
        <f>IF(SUMIFS('Forecast Data'!$E:$E,'Forecast Data'!$C:$C,AK$6,'Forecast Data'!$B:$B,$D11)=0,"",SUMIFS('Forecast Data'!$E:$E,'Forecast Data'!$C:$C,AK$6,'Forecast Data'!$B:$B,$D11))</f>
        <v>0.41</v>
      </c>
      <c r="AL11" s="12">
        <f>IF(SUMIFS('Forecast Data'!$E:$E,'Forecast Data'!$C:$C,AL$6,'Forecast Data'!$B:$B,$D11)=0,"",SUMIFS('Forecast Data'!$E:$E,'Forecast Data'!$C:$C,AL$6,'Forecast Data'!$B:$B,$D11))</f>
        <v>0.28000000000000003</v>
      </c>
      <c r="AM11" s="12">
        <f>IF(SUMIFS('Forecast Data'!$E:$E,'Forecast Data'!$C:$C,AM$6,'Forecast Data'!$B:$B,$D11)=0,"",SUMIFS('Forecast Data'!$E:$E,'Forecast Data'!$C:$C,AM$6,'Forecast Data'!$B:$B,$D11))</f>
        <v>0.23</v>
      </c>
      <c r="AN11" s="12">
        <f>IF(SUMIFS('Forecast Data'!$E:$E,'Forecast Data'!$C:$C,AN$6,'Forecast Data'!$B:$B,$D11)=0,"",SUMIFS('Forecast Data'!$E:$E,'Forecast Data'!$C:$C,AN$6,'Forecast Data'!$B:$B,$D11))</f>
        <v>0.23</v>
      </c>
      <c r="AO11" s="12">
        <f>IF(SUMIFS('Forecast Data'!$E:$E,'Forecast Data'!$C:$C,AO$6,'Forecast Data'!$B:$B,$D11)=0,"",SUMIFS('Forecast Data'!$E:$E,'Forecast Data'!$C:$C,AO$6,'Forecast Data'!$B:$B,$D11))</f>
        <v>0.34</v>
      </c>
      <c r="AP11" s="12">
        <f>IF(SUMIFS('Forecast Data'!$E:$E,'Forecast Data'!$C:$C,AP$6,'Forecast Data'!$B:$B,$D11)=0,"",SUMIFS('Forecast Data'!$E:$E,'Forecast Data'!$C:$C,AP$6,'Forecast Data'!$B:$B,$D11))</f>
        <v>0.35</v>
      </c>
      <c r="AQ11" s="12">
        <f>IF(SUMIFS('Forecast Data'!$E:$E,'Forecast Data'!$C:$C,AQ$6,'Forecast Data'!$B:$B,$D11)=0,"",SUMIFS('Forecast Data'!$E:$E,'Forecast Data'!$C:$C,AQ$6,'Forecast Data'!$B:$B,$D11))</f>
        <v>0.33</v>
      </c>
      <c r="AR11" s="12">
        <f>IF(SUMIFS('Forecast Data'!$E:$E,'Forecast Data'!$C:$C,AR$6,'Forecast Data'!$B:$B,$D11)=0,"",SUMIFS('Forecast Data'!$E:$E,'Forecast Data'!$C:$C,AR$6,'Forecast Data'!$B:$B,$D11))</f>
        <v>0.28999999999999998</v>
      </c>
      <c r="AS11" s="12">
        <f>IF(SUMIFS('Forecast Data'!$E:$E,'Forecast Data'!$C:$C,AS$6,'Forecast Data'!$B:$B,$D11)=0,"",SUMIFS('Forecast Data'!$E:$E,'Forecast Data'!$C:$C,AS$6,'Forecast Data'!$B:$B,$D11))</f>
        <v>0.34</v>
      </c>
      <c r="AT11" s="12">
        <f>IF(SUMIFS('Forecast Data'!$E:$E,'Forecast Data'!$C:$C,AT$6,'Forecast Data'!$B:$B,$D11)=0,"",SUMIFS('Forecast Data'!$E:$E,'Forecast Data'!$C:$C,AT$6,'Forecast Data'!$B:$B,$D11))</f>
        <v>0.36</v>
      </c>
      <c r="AU11" s="12">
        <f>IF(SUMIFS('Forecast Data'!$E:$E,'Forecast Data'!$C:$C,AU$6,'Forecast Data'!$B:$B,$D11)=0,"",SUMIFS('Forecast Data'!$E:$E,'Forecast Data'!$C:$C,AU$6,'Forecast Data'!$B:$B,$D11))</f>
        <v>0.39</v>
      </c>
      <c r="AV11" s="1"/>
      <c r="AW11" s="11">
        <f>SUMIFS('OP Units'!E:E,'OP Units'!$A:$A,$D11)</f>
        <v>13755</v>
      </c>
      <c r="AX11" s="11">
        <f>SUMIFS('OP Units'!F:F,'OP Units'!$A:$A,$D11)</f>
        <v>15567</v>
      </c>
      <c r="AY11" s="11">
        <f>SUMIFS('OP Units'!G:G,'OP Units'!$A:$A,$D11)</f>
        <v>12965</v>
      </c>
      <c r="AZ11" s="11">
        <f>SUMIFS('OP Units'!H:H,'OP Units'!$A:$A,$D11)</f>
        <v>12630</v>
      </c>
      <c r="BA11" s="11">
        <f>SUMIFS('OP Units'!I:I,'OP Units'!$A:$A,$D11)</f>
        <v>13983</v>
      </c>
      <c r="BB11" s="11">
        <f>SUMIFS('OP Units'!J:J,'OP Units'!$A:$A,$D11)</f>
        <v>14931</v>
      </c>
      <c r="BC11" s="11">
        <f>SUMIFS('OP Units'!K:K,'OP Units'!$A:$A,$D11)</f>
        <v>14768</v>
      </c>
      <c r="BD11" s="11">
        <f>SUMIFS('OP Units'!L:L,'OP Units'!$A:$A,$D11)</f>
        <v>13750</v>
      </c>
      <c r="BE11" s="11">
        <f>SUMIFS('OP Units'!M:M,'OP Units'!$A:$A,$D11)</f>
        <v>13171</v>
      </c>
      <c r="BF11" s="11">
        <f>SUMIFS('OP Units'!N:N,'OP Units'!$A:$A,$D11)</f>
        <v>12930</v>
      </c>
      <c r="BG11" s="11">
        <f>SUMIFS('OP Units'!O:O,'OP Units'!$A:$A,$D11)</f>
        <v>15294</v>
      </c>
      <c r="BH11" s="11">
        <f>SUMIFS('OP Units'!P:P,'OP Units'!$A:$A,$D11)</f>
        <v>17408</v>
      </c>
      <c r="BI11" s="1"/>
      <c r="BJ11" s="12">
        <f>IFERROR((SUMIFS('OP Units'!E:E,'OP Units'!$A:$A,$D11)-SUMIFS('Forecast Data'!$H:$H,'Forecast Data'!$C:$C,BJ$6,'Forecast Data'!$B:$B,$D11))/SUMIFS('Forecast Data'!$H:$H,'Forecast Data'!$C:$C,BJ$6,'Forecast Data'!$B:$B,$D11),"")</f>
        <v>-0.13982865361765992</v>
      </c>
      <c r="BK11" s="12">
        <f>IFERROR((SUMIFS('OP Units'!F:F,'OP Units'!$A:$A,$D11)-SUMIFS('Forecast Data'!$H:$H,'Forecast Data'!$C:$C,BK$6,'Forecast Data'!$B:$B,$D11))/SUMIFS('Forecast Data'!$H:$H,'Forecast Data'!$C:$C,BK$6,'Forecast Data'!$B:$B,$D11),"")</f>
        <v>-3.609907120743034E-2</v>
      </c>
      <c r="BL11" s="12">
        <f>IFERROR((SUMIFS('OP Units'!G:G,'OP Units'!$A:$A,$D11)-SUMIFS('Forecast Data'!$H:$H,'Forecast Data'!$C:$C,BL$6,'Forecast Data'!$B:$B,$D11))/SUMIFS('Forecast Data'!$H:$H,'Forecast Data'!$C:$C,BL$6,'Forecast Data'!$B:$B,$D11),"")</f>
        <v>-0.20974033890040228</v>
      </c>
      <c r="BM11" s="12">
        <f>IFERROR((SUMIFS('OP Units'!H:H,'OP Units'!$A:$A,$D11)-SUMIFS('Forecast Data'!$H:$H,'Forecast Data'!$C:$C,BM$6,'Forecast Data'!$B:$B,$D11))/SUMIFS('Forecast Data'!$H:$H,'Forecast Data'!$C:$C,BM$6,'Forecast Data'!$B:$B,$D11),"")</f>
        <v>-0.2462851345706272</v>
      </c>
      <c r="BN11" s="12">
        <f>IFERROR((SUMIFS('OP Units'!I:I,'OP Units'!$A:$A,$D11)-SUMIFS('Forecast Data'!$H:$H,'Forecast Data'!$C:$C,BN$6,'Forecast Data'!$B:$B,$D11))/SUMIFS('Forecast Data'!$H:$H,'Forecast Data'!$C:$C,BN$6,'Forecast Data'!$B:$B,$D11),"")</f>
        <v>-0.1650943396226415</v>
      </c>
      <c r="BO11" s="12">
        <f>IFERROR((SUMIFS('OP Units'!J:J,'OP Units'!$A:$A,$D11)-SUMIFS('Forecast Data'!$H:$H,'Forecast Data'!$C:$C,BO$6,'Forecast Data'!$B:$B,$D11))/SUMIFS('Forecast Data'!$H:$H,'Forecast Data'!$C:$C,BO$6,'Forecast Data'!$B:$B,$D11),"")</f>
        <v>-5.3982132674396506E-2</v>
      </c>
      <c r="BP11" s="12">
        <f>IFERROR((SUMIFS('OP Units'!K:K,'OP Units'!$A:$A,$D11)-SUMIFS('Forecast Data'!$H:$H,'Forecast Data'!$C:$C,BP$6,'Forecast Data'!$B:$B,$D11))/SUMIFS('Forecast Data'!$H:$H,'Forecast Data'!$C:$C,BP$6,'Forecast Data'!$B:$B,$D11),"")</f>
        <v>-5.0838742849797544E-2</v>
      </c>
      <c r="BQ11" s="12">
        <f>IFERROR((SUMIFS('OP Units'!L:L,'OP Units'!$A:$A,$D11)-SUMIFS('Forecast Data'!$H:$H,'Forecast Data'!$C:$C,BQ$6,'Forecast Data'!$B:$B,$D11))/SUMIFS('Forecast Data'!$H:$H,'Forecast Data'!$C:$C,BQ$6,'Forecast Data'!$B:$B,$D11),"")</f>
        <v>-0.13749843181533059</v>
      </c>
      <c r="BR11" s="12">
        <f>IFERROR((SUMIFS('OP Units'!M:M,'OP Units'!$A:$A,$D11)-SUMIFS('Forecast Data'!$H:$H,'Forecast Data'!$C:$C,BR$6,'Forecast Data'!$B:$B,$D11))/SUMIFS('Forecast Data'!$H:$H,'Forecast Data'!$C:$C,BR$6,'Forecast Data'!$B:$B,$D11),"")</f>
        <v>-0.19908786865308603</v>
      </c>
      <c r="BS11" s="12">
        <f>IFERROR((SUMIFS('OP Units'!N:N,'OP Units'!$A:$A,$D11)-SUMIFS('Forecast Data'!$H:$H,'Forecast Data'!$C:$C,BS$6,'Forecast Data'!$B:$B,$D11))/SUMIFS('Forecast Data'!$H:$H,'Forecast Data'!$C:$C,BS$6,'Forecast Data'!$B:$B,$D11),"")</f>
        <v>-0.20066765578635015</v>
      </c>
      <c r="BT11" s="12">
        <f>IFERROR((SUMIFS('OP Units'!O:O,'OP Units'!$A:$A,$D11)-SUMIFS('Forecast Data'!$H:$H,'Forecast Data'!$C:$C,BT$6,'Forecast Data'!$B:$B,$D11))/SUMIFS('Forecast Data'!$H:$H,'Forecast Data'!$C:$C,BT$6,'Forecast Data'!$B:$B,$D11),"")</f>
        <v>-5.1358392259024936E-2</v>
      </c>
      <c r="BU11" s="12">
        <f>IFERROR((SUMIFS('OP Units'!P:P,'OP Units'!$A:$A,$D11)-SUMIFS('Forecast Data'!$H:$H,'Forecast Data'!$C:$C,BU$6,'Forecast Data'!$B:$B,$D11))/SUMIFS('Forecast Data'!$H:$H,'Forecast Data'!$C:$C,BU$6,'Forecast Data'!$B:$B,$D11),"")</f>
        <v>9.3261320102995662E-2</v>
      </c>
      <c r="BV11" s="12"/>
      <c r="BW11" s="11">
        <f>(SUMIFS('Forecast Data'!H:H,'Forecast Data'!B:B,D11,'Forecast Data'!C:C,BK$6)+SUMIFS('Forecast Data'!H:H,'Forecast Data'!B:B,D11,'Forecast Data'!C:C,BL$6)+SUMIFS('Forecast Data'!H:H,'Forecast Data'!B:B,D11,'Forecast Data'!C:C,BM$6)+SUMIFS('Forecast Data'!H:H,'Forecast Data'!B:B,D11,'Forecast Data'!C:C,BN$6)+SUMIFS('Forecast Data'!H:H,'Forecast Data'!B:B,D11,'Forecast Data'!C:C,BO$6)+SUMIFS('Forecast Data'!H:H,'Forecast Data'!B:B,D11,'Forecast Data'!C:C,BP$6)+SUMIFS('Forecast Data'!H:H,'Forecast Data'!B:B,D11,'Forecast Data'!C:C,BQ$6)+SUMIFS('Forecast Data'!H:H,'Forecast Data'!B:B,D11,'Forecast Data'!C:C,BJ$6))/8</f>
        <v>16167</v>
      </c>
      <c r="BX11" s="12">
        <f>IFERROR((SUM(W11:AD11)-(SUMIFS('Forecast Data'!H:H,'Forecast Data'!B:B,B11,'Forecast Data'!C:C,BJ$6)+SUMIFS('Forecast Data'!H:H,'Forecast Data'!B:B,B11,'Forecast Data'!C:C,BK$6)+SUMIFS('Forecast Data'!H:H,'Forecast Data'!B:B,B11,'Forecast Data'!C:C,BL$6)+SUMIFS('Forecast Data'!H:H,'Forecast Data'!B:B,B11,'Forecast Data'!C:C,BM$6)+SUMIFS('Forecast Data'!H:H,'Forecast Data'!B:B,B11,'Forecast Data'!C:C,BN$6)+SUMIFS('Forecast Data'!H:H,'Forecast Data'!B:B,B11,'Forecast Data'!C:C,BO$6)+SUMIFS('Forecast Data'!H:H,'Forecast Data'!B:B,B11,'Forecast Data'!C:C,BP$6)+SUMIFS('Forecast Data'!H:H,'Forecast Data'!B:B,B11,'Forecast Data'!C:C,BQ$6)))/(SUMIFS('Forecast Data'!H:H,'Forecast Data'!B:B,B11,'Forecast Data'!C:C,BJ$6)+SUMIFS('Forecast Data'!H:H,'Forecast Data'!B:B,B11,'Forecast Data'!C:C,BK$6)+SUMIFS('Forecast Data'!H:H,'Forecast Data'!B:B,B11,'Forecast Data'!C:C,BL$6)+SUMIFS('Forecast Data'!H:H,'Forecast Data'!B:B,B11,'Forecast Data'!C:C,BM$6)+SUMIFS('Forecast Data'!H:H,'Forecast Data'!B:B,B11,'Forecast Data'!C:C,BN$6)+SUMIFS('Forecast Data'!H:H,'Forecast Data'!B:B,B11,'Forecast Data'!C:C,BO$6)+SUMIFS('Forecast Data'!H:H,'Forecast Data'!B:B,B11,'Forecast Data'!C:C,BP$6)+SUMIFS('Forecast Data'!H:H,'Forecast Data'!B:B,B11,'Forecast Data'!C:C,BQ$6)),"")</f>
        <v>0.37412630667408919</v>
      </c>
      <c r="BY11" s="12">
        <f t="shared" si="18"/>
        <v>1.8825941917073499E-3</v>
      </c>
      <c r="BZ11" s="16">
        <f t="shared" si="19"/>
        <v>4.9736756496465383E-3</v>
      </c>
      <c r="CA11" s="13">
        <f t="shared" si="20"/>
        <v>-0.30910814579391882</v>
      </c>
      <c r="CB11" s="12">
        <f t="shared" si="21"/>
        <v>3.0910814579391882E-3</v>
      </c>
      <c r="CC11" s="12"/>
      <c r="CD11" s="11">
        <f>(SUMIFS('Forecast Data'!H:H,'Forecast Data'!B:B,D11,'Forecast Data'!C:C,BK$6)+SUMIFS('Forecast Data'!H:H,'Forecast Data'!B:B,D11,'Forecast Data'!C:C,BL$6)+SUMIFS('Forecast Data'!H:H,'Forecast Data'!B:B,D11,'Forecast Data'!C:C,BM$6)+SUMIFS('Forecast Data'!H:H,'Forecast Data'!B:B,D11,'Forecast Data'!C:C,BJ$6))/4</f>
        <v>16326</v>
      </c>
      <c r="CE11" s="12">
        <f>IFERROR((SUM(W11:Z11)-(SUMIFS('Forecast Data'!H:H,'Forecast Data'!B:B,D11,'Forecast Data'!C:C,BJ$6)+SUMIFS('Forecast Data'!H:H,'Forecast Data'!B:B,D11,'Forecast Data'!C:C,BK$6)+SUMIFS('Forecast Data'!H:H,'Forecast Data'!B:B,D11,'Forecast Data'!C:C,BL$6)+SUMIFS('Forecast Data'!H:H,'Forecast Data'!B:B,D11,'Forecast Data'!C:C,BM$6)))/(SUMIFS('Forecast Data'!H:H,'Forecast Data'!B:B,D11,'Forecast Data'!C:C,BJ$6)+SUMIFS('Forecast Data'!H:H,'Forecast Data'!B:B,D11,'Forecast Data'!C:C,BK$6)+SUMIFS('Forecast Data'!H:H,'Forecast Data'!B:B,D11,'Forecast Data'!C:C,BL$6)+SUMIFS('Forecast Data'!H:H,'Forecast Data'!B:B,D11,'Forecast Data'!C:C,BM$6)),"")</f>
        <v>0.43631324268038713</v>
      </c>
      <c r="CF11" s="12">
        <f t="shared" si="22"/>
        <v>1.8825941917073499E-3</v>
      </c>
      <c r="CG11" s="12">
        <f t="shared" si="23"/>
        <v>5.9720315463649282E-3</v>
      </c>
      <c r="CH11" s="13">
        <f t="shared" si="24"/>
        <v>-0.4089437354657578</v>
      </c>
      <c r="CI11" s="13"/>
    </row>
    <row r="12" spans="1:87" ht="13.2">
      <c r="A12" s="1"/>
      <c r="B12" t="str">
        <f t="shared" si="25"/>
        <v>Healthy Origins</v>
      </c>
      <c r="D12" t="s">
        <v>43</v>
      </c>
      <c r="E12" s="11">
        <f>SUMIFS('Fin Data'!F:F,'Fin Data'!A:A,D12)</f>
        <v>3703</v>
      </c>
      <c r="F12" s="11">
        <f>SUMIFS('Fin Data with 6 week hist'!I:I,'Fin Data with 6 week hist'!$A:$A,$D12)</f>
        <v>7</v>
      </c>
      <c r="G12" s="11">
        <f>SUMIFS('Fin Data with 6 week hist'!J:J,'Fin Data with 6 week hist'!$A:$A,$D12)</f>
        <v>4</v>
      </c>
      <c r="H12" s="11">
        <f>SUMIFS('Fin Data with 6 week hist'!K:K,'Fin Data with 6 week hist'!$A:$A,$D12)+SUMIFS('Unit Cancellations'!D:D,'Unit Cancellations'!$B:$B,$D12)</f>
        <v>7</v>
      </c>
      <c r="I12" s="11">
        <f>SUMIFS('Fin Data with 6 week hist'!L:L,'Fin Data with 6 week hist'!$A:$A,$D12)+SUMIFS('Unit Cancellations'!E:E,'Unit Cancellations'!$B:$B,$D12)</f>
        <v>3</v>
      </c>
      <c r="J12" s="11">
        <f>SUMIFS('Fin Data with 6 week hist'!M:M,'Fin Data with 6 week hist'!$A:$A,$D12)+SUMIFS('Unit Cancellations'!F:F,'Unit Cancellations'!$B:$B,$D12)</f>
        <v>1</v>
      </c>
      <c r="K12" s="11">
        <f>SUMIFS('Fin Data with 6 week hist'!N:N,'Fin Data with 6 week hist'!$A:$A,$D12)+SUMIFS('Unit Cancellations'!G:G,'Unit Cancellations'!$B:$B,$D12)</f>
        <v>1</v>
      </c>
      <c r="L12" s="11">
        <f>SUMIFS('Fin Data'!AN:AN,'Fin Data'!A:A,D12)</f>
        <v>4</v>
      </c>
      <c r="M12" s="12">
        <f>IFERROR(SUMIFS('Fin Data'!AO:AO,'Fin Data'!A:A,D12),"")</f>
        <v>-0.99891979476100456</v>
      </c>
      <c r="N12" s="1"/>
      <c r="O12" s="11">
        <f t="shared" si="12"/>
        <v>38</v>
      </c>
      <c r="P12" s="12">
        <f t="shared" si="13"/>
        <v>-0.8708581138487681</v>
      </c>
      <c r="Q12" s="1"/>
      <c r="R12" s="11">
        <f t="shared" si="14"/>
        <v>38</v>
      </c>
      <c r="S12" s="12">
        <f t="shared" si="15"/>
        <v>-0.76917236142748668</v>
      </c>
      <c r="T12" s="11">
        <f t="shared" si="16"/>
        <v>0</v>
      </c>
      <c r="U12" s="1" t="e">
        <f t="shared" si="17"/>
        <v>#REF!</v>
      </c>
      <c r="V12" s="1"/>
      <c r="W12" s="11">
        <f>SUMIFS('Forecast Data'!$D:$D,'Forecast Data'!$C:$C,W$6,'Forecast Data'!$B:$B,$D12)</f>
        <v>38</v>
      </c>
      <c r="X12" s="11">
        <f>SUMIFS('Forecast Data'!$D:$D,'Forecast Data'!$C:$C,X$6,'Forecast Data'!$B:$B,$D12)</f>
        <v>38</v>
      </c>
      <c r="Y12" s="11">
        <f>SUMIFS('Forecast Data'!$D:$D,'Forecast Data'!$C:$C,Y$6,'Forecast Data'!$B:$B,$D12)</f>
        <v>38</v>
      </c>
      <c r="Z12" s="11">
        <f>SUMIFS('Forecast Data'!$D:$D,'Forecast Data'!$C:$C,Z$6,'Forecast Data'!$B:$B,$D12)</f>
        <v>38</v>
      </c>
      <c r="AA12" s="11">
        <f>SUMIFS('Forecast Data'!$D:$D,'Forecast Data'!$C:$C,AA$6,'Forecast Data'!$B:$B,$D12)</f>
        <v>38</v>
      </c>
      <c r="AB12" s="11">
        <f>SUMIFS('Forecast Data'!$D:$D,'Forecast Data'!$C:$C,AB$6,'Forecast Data'!$B:$B,$D12)</f>
        <v>38</v>
      </c>
      <c r="AC12" s="11">
        <f>SUMIFS('Forecast Data'!$D:$D,'Forecast Data'!$C:$C,AC$6,'Forecast Data'!$B:$B,$D12)</f>
        <v>38</v>
      </c>
      <c r="AD12" s="11">
        <f>SUMIFS('Forecast Data'!$D:$D,'Forecast Data'!$C:$C,AD$6,'Forecast Data'!$B:$B,$D12)</f>
        <v>38</v>
      </c>
      <c r="AE12" s="11">
        <f>SUMIFS('Forecast Data'!$D:$D,'Forecast Data'!$C:$C,AE$6,'Forecast Data'!$B:$B,$D12)</f>
        <v>38</v>
      </c>
      <c r="AF12" s="11">
        <f>SUMIFS('Forecast Data'!$D:$D,'Forecast Data'!$C:$C,AF$6,'Forecast Data'!$B:$B,$D12)</f>
        <v>38</v>
      </c>
      <c r="AG12" s="11">
        <f>SUMIFS('Forecast Data'!$D:$D,'Forecast Data'!$C:$C,AG$6,'Forecast Data'!$B:$B,$D12)</f>
        <v>38</v>
      </c>
      <c r="AH12" s="11">
        <f>SUMIFS('Forecast Data'!$D:$D,'Forecast Data'!$C:$C,AH$6,'Forecast Data'!$B:$B,$D12)</f>
        <v>38</v>
      </c>
      <c r="AI12" s="1"/>
      <c r="AJ12" s="12">
        <f>IF(SUMIFS('Forecast Data'!$E:$E,'Forecast Data'!$C:$C,AJ$6,'Forecast Data'!$B:$B,$D12)=0,"",SUMIFS('Forecast Data'!$E:$E,'Forecast Data'!$C:$C,AJ$6,'Forecast Data'!$B:$B,$D12))</f>
        <v>-0.95</v>
      </c>
      <c r="AK12" s="12">
        <f>IF(SUMIFS('Forecast Data'!$E:$E,'Forecast Data'!$C:$C,AK$6,'Forecast Data'!$B:$B,$D12)=0,"",SUMIFS('Forecast Data'!$E:$E,'Forecast Data'!$C:$C,AK$6,'Forecast Data'!$B:$B,$D12))</f>
        <v>-0.89</v>
      </c>
      <c r="AL12" s="12">
        <f>IF(SUMIFS('Forecast Data'!$E:$E,'Forecast Data'!$C:$C,AL$6,'Forecast Data'!$B:$B,$D12)=0,"",SUMIFS('Forecast Data'!$E:$E,'Forecast Data'!$C:$C,AL$6,'Forecast Data'!$B:$B,$D12))</f>
        <v>-0.37</v>
      </c>
      <c r="AM12" s="12">
        <f>IF(SUMIFS('Forecast Data'!$E:$E,'Forecast Data'!$C:$C,AM$6,'Forecast Data'!$B:$B,$D12)=0,"",SUMIFS('Forecast Data'!$E:$E,'Forecast Data'!$C:$C,AM$6,'Forecast Data'!$B:$B,$D12))</f>
        <v>-0.02</v>
      </c>
      <c r="AN12" s="12">
        <f>IF(SUMIFS('Forecast Data'!$E:$E,'Forecast Data'!$C:$C,AN$6,'Forecast Data'!$B:$B,$D12)=0,"",SUMIFS('Forecast Data'!$E:$E,'Forecast Data'!$C:$C,AN$6,'Forecast Data'!$B:$B,$D12))</f>
        <v>0.09</v>
      </c>
      <c r="AO12" s="12">
        <f>IF(SUMIFS('Forecast Data'!$E:$E,'Forecast Data'!$C:$C,AO$6,'Forecast Data'!$B:$B,$D12)=0,"",SUMIFS('Forecast Data'!$E:$E,'Forecast Data'!$C:$C,AO$6,'Forecast Data'!$B:$B,$D12))</f>
        <v>0.03</v>
      </c>
      <c r="AP12" s="12" t="str">
        <f>IF(SUMIFS('Forecast Data'!$E:$E,'Forecast Data'!$C:$C,AP$6,'Forecast Data'!$B:$B,$D12)=0,"",SUMIFS('Forecast Data'!$E:$E,'Forecast Data'!$C:$C,AP$6,'Forecast Data'!$B:$B,$D12))</f>
        <v/>
      </c>
      <c r="AQ12" s="12">
        <f>IF(SUMIFS('Forecast Data'!$E:$E,'Forecast Data'!$C:$C,AQ$6,'Forecast Data'!$B:$B,$D12)=0,"",SUMIFS('Forecast Data'!$E:$E,'Forecast Data'!$C:$C,AQ$6,'Forecast Data'!$B:$B,$D12))</f>
        <v>0.27</v>
      </c>
      <c r="AR12" s="12">
        <f>IF(SUMIFS('Forecast Data'!$E:$E,'Forecast Data'!$C:$C,AR$6,'Forecast Data'!$B:$B,$D12)=0,"",SUMIFS('Forecast Data'!$E:$E,'Forecast Data'!$C:$C,AR$6,'Forecast Data'!$B:$B,$D12))</f>
        <v>0.81</v>
      </c>
      <c r="AS12" s="12">
        <f>IF(SUMIFS('Forecast Data'!$E:$E,'Forecast Data'!$C:$C,AS$6,'Forecast Data'!$B:$B,$D12)=0,"",SUMIFS('Forecast Data'!$E:$E,'Forecast Data'!$C:$C,AS$6,'Forecast Data'!$B:$B,$D12))</f>
        <v>-0.19</v>
      </c>
      <c r="AT12" s="12">
        <f>IF(SUMIFS('Forecast Data'!$E:$E,'Forecast Data'!$C:$C,AT$6,'Forecast Data'!$B:$B,$D12)=0,"",SUMIFS('Forecast Data'!$E:$E,'Forecast Data'!$C:$C,AT$6,'Forecast Data'!$B:$B,$D12))</f>
        <v>0.46</v>
      </c>
      <c r="AU12" s="12">
        <f>IF(SUMIFS('Forecast Data'!$E:$E,'Forecast Data'!$C:$C,AU$6,'Forecast Data'!$B:$B,$D12)=0,"",SUMIFS('Forecast Data'!$E:$E,'Forecast Data'!$C:$C,AU$6,'Forecast Data'!$B:$B,$D12))</f>
        <v>0.03</v>
      </c>
      <c r="AV12" s="1"/>
      <c r="AW12" s="11">
        <f>SUMIFS('OP Units'!E:E,'OP Units'!$A:$A,$D12)</f>
        <v>0</v>
      </c>
      <c r="AX12" s="11">
        <f>SUMIFS('OP Units'!F:F,'OP Units'!$A:$A,$D12)</f>
        <v>0</v>
      </c>
      <c r="AY12" s="11">
        <f>SUMIFS('OP Units'!G:G,'OP Units'!$A:$A,$D12)</f>
        <v>0</v>
      </c>
      <c r="AZ12" s="11">
        <f>SUMIFS('OP Units'!H:H,'OP Units'!$A:$A,$D12)</f>
        <v>0</v>
      </c>
      <c r="BA12" s="11">
        <f>SUMIFS('OP Units'!I:I,'OP Units'!$A:$A,$D12)</f>
        <v>0</v>
      </c>
      <c r="BB12" s="11">
        <f>SUMIFS('OP Units'!J:J,'OP Units'!$A:$A,$D12)</f>
        <v>0</v>
      </c>
      <c r="BC12" s="11">
        <f>SUMIFS('OP Units'!K:K,'OP Units'!$A:$A,$D12)</f>
        <v>0</v>
      </c>
      <c r="BD12" s="11">
        <f>SUMIFS('OP Units'!L:L,'OP Units'!$A:$A,$D12)</f>
        <v>0</v>
      </c>
      <c r="BE12" s="11">
        <f>SUMIFS('OP Units'!M:M,'OP Units'!$A:$A,$D12)</f>
        <v>0</v>
      </c>
      <c r="BF12" s="11">
        <f>SUMIFS('OP Units'!N:N,'OP Units'!$A:$A,$D12)</f>
        <v>0</v>
      </c>
      <c r="BG12" s="11">
        <f>SUMIFS('OP Units'!O:O,'OP Units'!$A:$A,$D12)</f>
        <v>0</v>
      </c>
      <c r="BH12" s="11">
        <f>SUMIFS('OP Units'!P:P,'OP Units'!$A:$A,$D12)</f>
        <v>0</v>
      </c>
      <c r="BI12" s="1"/>
      <c r="BJ12" s="12">
        <f>IFERROR((SUMIFS('OP Units'!E:E,'OP Units'!$A:$A,$D12)-SUMIFS('Forecast Data'!$H:$H,'Forecast Data'!$C:$C,BJ$6,'Forecast Data'!$B:$B,$D12))/SUMIFS('Forecast Data'!$H:$H,'Forecast Data'!$C:$C,BJ$6,'Forecast Data'!$B:$B,$D12),"")</f>
        <v>-1</v>
      </c>
      <c r="BK12" s="12">
        <f>IFERROR((SUMIFS('OP Units'!F:F,'OP Units'!$A:$A,$D12)-SUMIFS('Forecast Data'!$H:$H,'Forecast Data'!$C:$C,BK$6,'Forecast Data'!$B:$B,$D12))/SUMIFS('Forecast Data'!$H:$H,'Forecast Data'!$C:$C,BK$6,'Forecast Data'!$B:$B,$D12),"")</f>
        <v>-1</v>
      </c>
      <c r="BL12" s="12">
        <f>IFERROR((SUMIFS('OP Units'!G:G,'OP Units'!$A:$A,$D12)-SUMIFS('Forecast Data'!$H:$H,'Forecast Data'!$C:$C,BL$6,'Forecast Data'!$B:$B,$D12))/SUMIFS('Forecast Data'!$H:$H,'Forecast Data'!$C:$C,BL$6,'Forecast Data'!$B:$B,$D12),"")</f>
        <v>-1</v>
      </c>
      <c r="BM12" s="12">
        <f>IFERROR((SUMIFS('OP Units'!H:H,'OP Units'!$A:$A,$D12)-SUMIFS('Forecast Data'!$H:$H,'Forecast Data'!$C:$C,BM$6,'Forecast Data'!$B:$B,$D12))/SUMIFS('Forecast Data'!$H:$H,'Forecast Data'!$C:$C,BM$6,'Forecast Data'!$B:$B,$D12),"")</f>
        <v>-1</v>
      </c>
      <c r="BN12" s="12">
        <f>IFERROR((SUMIFS('OP Units'!I:I,'OP Units'!$A:$A,$D12)-SUMIFS('Forecast Data'!$H:$H,'Forecast Data'!$C:$C,BN$6,'Forecast Data'!$B:$B,$D12))/SUMIFS('Forecast Data'!$H:$H,'Forecast Data'!$C:$C,BN$6,'Forecast Data'!$B:$B,$D12),"")</f>
        <v>-1</v>
      </c>
      <c r="BO12" s="12">
        <f>IFERROR((SUMIFS('OP Units'!J:J,'OP Units'!$A:$A,$D12)-SUMIFS('Forecast Data'!$H:$H,'Forecast Data'!$C:$C,BO$6,'Forecast Data'!$B:$B,$D12))/SUMIFS('Forecast Data'!$H:$H,'Forecast Data'!$C:$C,BO$6,'Forecast Data'!$B:$B,$D12),"")</f>
        <v>-1</v>
      </c>
      <c r="BP12" s="12">
        <f>IFERROR((SUMIFS('OP Units'!K:K,'OP Units'!$A:$A,$D12)-SUMIFS('Forecast Data'!$H:$H,'Forecast Data'!$C:$C,BP$6,'Forecast Data'!$B:$B,$D12))/SUMIFS('Forecast Data'!$H:$H,'Forecast Data'!$C:$C,BP$6,'Forecast Data'!$B:$B,$D12),"")</f>
        <v>-1</v>
      </c>
      <c r="BQ12" s="12">
        <f>IFERROR((SUMIFS('OP Units'!L:L,'OP Units'!$A:$A,$D12)-SUMIFS('Forecast Data'!$H:$H,'Forecast Data'!$C:$C,BQ$6,'Forecast Data'!$B:$B,$D12))/SUMIFS('Forecast Data'!$H:$H,'Forecast Data'!$C:$C,BQ$6,'Forecast Data'!$B:$B,$D12),"")</f>
        <v>-1</v>
      </c>
      <c r="BR12" s="12">
        <f>IFERROR((SUMIFS('OP Units'!M:M,'OP Units'!$A:$A,$D12)-SUMIFS('Forecast Data'!$H:$H,'Forecast Data'!$C:$C,BR$6,'Forecast Data'!$B:$B,$D12))/SUMIFS('Forecast Data'!$H:$H,'Forecast Data'!$C:$C,BR$6,'Forecast Data'!$B:$B,$D12),"")</f>
        <v>-1</v>
      </c>
      <c r="BS12" s="12">
        <f>IFERROR((SUMIFS('OP Units'!N:N,'OP Units'!$A:$A,$D12)-SUMIFS('Forecast Data'!$H:$H,'Forecast Data'!$C:$C,BS$6,'Forecast Data'!$B:$B,$D12))/SUMIFS('Forecast Data'!$H:$H,'Forecast Data'!$C:$C,BS$6,'Forecast Data'!$B:$B,$D12),"")</f>
        <v>-1</v>
      </c>
      <c r="BT12" s="12">
        <f>IFERROR((SUMIFS('OP Units'!O:O,'OP Units'!$A:$A,$D12)-SUMIFS('Forecast Data'!$H:$H,'Forecast Data'!$C:$C,BT$6,'Forecast Data'!$B:$B,$D12))/SUMIFS('Forecast Data'!$H:$H,'Forecast Data'!$C:$C,BT$6,'Forecast Data'!$B:$B,$D12),"")</f>
        <v>-1</v>
      </c>
      <c r="BU12" s="12">
        <f>IFERROR((SUMIFS('OP Units'!P:P,'OP Units'!$A:$A,$D12)-SUMIFS('Forecast Data'!$H:$H,'Forecast Data'!$C:$C,BU$6,'Forecast Data'!$B:$B,$D12))/SUMIFS('Forecast Data'!$H:$H,'Forecast Data'!$C:$C,BU$6,'Forecast Data'!$B:$B,$D12),"")</f>
        <v>-1</v>
      </c>
      <c r="BV12" s="12"/>
      <c r="BW12" s="11">
        <f>(SUMIFS('Forecast Data'!H:H,'Forecast Data'!B:B,D12,'Forecast Data'!C:C,BK$6)+SUMIFS('Forecast Data'!H:H,'Forecast Data'!B:B,D12,'Forecast Data'!C:C,BL$6)+SUMIFS('Forecast Data'!H:H,'Forecast Data'!B:B,D12,'Forecast Data'!C:C,BM$6)+SUMIFS('Forecast Data'!H:H,'Forecast Data'!B:B,D12,'Forecast Data'!C:C,BN$6)+SUMIFS('Forecast Data'!H:H,'Forecast Data'!B:B,D12,'Forecast Data'!C:C,BO$6)+SUMIFS('Forecast Data'!H:H,'Forecast Data'!B:B,D12,'Forecast Data'!C:C,BP$6)+SUMIFS('Forecast Data'!H:H,'Forecast Data'!B:B,D12,'Forecast Data'!C:C,BQ$6)+SUMIFS('Forecast Data'!H:H,'Forecast Data'!B:B,D12,'Forecast Data'!C:C,BJ$6))/8</f>
        <v>164.625</v>
      </c>
      <c r="BX12" s="12">
        <f>IFERROR((SUM(W12:AD12)-(SUMIFS('Forecast Data'!H:H,'Forecast Data'!B:B,B12,'Forecast Data'!C:C,BJ$6)+SUMIFS('Forecast Data'!H:H,'Forecast Data'!B:B,B12,'Forecast Data'!C:C,BK$6)+SUMIFS('Forecast Data'!H:H,'Forecast Data'!B:B,B12,'Forecast Data'!C:C,BL$6)+SUMIFS('Forecast Data'!H:H,'Forecast Data'!B:B,B12,'Forecast Data'!C:C,BM$6)+SUMIFS('Forecast Data'!H:H,'Forecast Data'!B:B,B12,'Forecast Data'!C:C,BN$6)+SUMIFS('Forecast Data'!H:H,'Forecast Data'!B:B,B12,'Forecast Data'!C:C,BO$6)+SUMIFS('Forecast Data'!H:H,'Forecast Data'!B:B,B12,'Forecast Data'!C:C,BP$6)+SUMIFS('Forecast Data'!H:H,'Forecast Data'!B:B,B12,'Forecast Data'!C:C,BQ$6)))/(SUMIFS('Forecast Data'!H:H,'Forecast Data'!B:B,B12,'Forecast Data'!C:C,BJ$6)+SUMIFS('Forecast Data'!H:H,'Forecast Data'!B:B,B12,'Forecast Data'!C:C,BK$6)+SUMIFS('Forecast Data'!H:H,'Forecast Data'!B:B,B12,'Forecast Data'!C:C,BL$6)+SUMIFS('Forecast Data'!H:H,'Forecast Data'!B:B,B12,'Forecast Data'!C:C,BM$6)+SUMIFS('Forecast Data'!H:H,'Forecast Data'!B:B,B12,'Forecast Data'!C:C,BN$6)+SUMIFS('Forecast Data'!H:H,'Forecast Data'!B:B,B12,'Forecast Data'!C:C,BO$6)+SUMIFS('Forecast Data'!H:H,'Forecast Data'!B:B,B12,'Forecast Data'!C:C,BP$6)+SUMIFS('Forecast Data'!H:H,'Forecast Data'!B:B,B12,'Forecast Data'!C:C,BQ$6)),"")</f>
        <v>-0.76917236142748668</v>
      </c>
      <c r="BY12" s="12">
        <f t="shared" si="18"/>
        <v>-3.1631687100274752E-3</v>
      </c>
      <c r="BZ12" s="16">
        <f t="shared" si="19"/>
        <v>-1.0412361397643928E-4</v>
      </c>
      <c r="CA12" s="13">
        <f t="shared" si="20"/>
        <v>-0.30590450960510357</v>
      </c>
      <c r="CB12" s="12">
        <f t="shared" si="21"/>
        <v>3.0590450960510359E-3</v>
      </c>
      <c r="CC12" s="12"/>
      <c r="CD12" s="11">
        <f>(SUMIFS('Forecast Data'!H:H,'Forecast Data'!B:B,D12,'Forecast Data'!C:C,BK$6)+SUMIFS('Forecast Data'!H:H,'Forecast Data'!B:B,D12,'Forecast Data'!C:C,BL$6)+SUMIFS('Forecast Data'!H:H,'Forecast Data'!B:B,D12,'Forecast Data'!C:C,BM$6)+SUMIFS('Forecast Data'!H:H,'Forecast Data'!B:B,D12,'Forecast Data'!C:C,BJ$6))/4</f>
        <v>294.25</v>
      </c>
      <c r="CE12" s="12">
        <f>IFERROR((SUM(W12:Z12)-(SUMIFS('Forecast Data'!H:H,'Forecast Data'!B:B,D12,'Forecast Data'!C:C,BJ$6)+SUMIFS('Forecast Data'!H:H,'Forecast Data'!B:B,D12,'Forecast Data'!C:C,BK$6)+SUMIFS('Forecast Data'!H:H,'Forecast Data'!B:B,D12,'Forecast Data'!C:C,BL$6)+SUMIFS('Forecast Data'!H:H,'Forecast Data'!B:B,D12,'Forecast Data'!C:C,BM$6)))/(SUMIFS('Forecast Data'!H:H,'Forecast Data'!B:B,D12,'Forecast Data'!C:C,BJ$6)+SUMIFS('Forecast Data'!H:H,'Forecast Data'!B:B,D12,'Forecast Data'!C:C,BK$6)+SUMIFS('Forecast Data'!H:H,'Forecast Data'!B:B,D12,'Forecast Data'!C:C,BL$6)+SUMIFS('Forecast Data'!H:H,'Forecast Data'!B:B,D12,'Forecast Data'!C:C,BM$6)),"")</f>
        <v>-0.8708581138487681</v>
      </c>
      <c r="CF12" s="12">
        <f t="shared" si="22"/>
        <v>-3.1631687100274752E-3</v>
      </c>
      <c r="CG12" s="12">
        <f t="shared" si="23"/>
        <v>-2.1483635752725407E-4</v>
      </c>
      <c r="CH12" s="13">
        <f t="shared" si="24"/>
        <v>-0.29483323525002209</v>
      </c>
      <c r="CI12" s="13"/>
    </row>
    <row r="13" spans="1:87" ht="13.2">
      <c r="A13" s="1"/>
      <c r="B13" t="str">
        <f t="shared" si="25"/>
        <v>NatureBell</v>
      </c>
      <c r="C13" t="s">
        <v>44</v>
      </c>
      <c r="D13" t="s">
        <v>45</v>
      </c>
      <c r="E13" s="11">
        <f>SUMIFS('Fin Data'!F:F,'Fin Data'!A:A,D13)</f>
        <v>0</v>
      </c>
      <c r="F13" s="11">
        <f>SUMIFS('Fin Data with 6 week hist'!I:I,'Fin Data with 6 week hist'!$A:$A,$D13)</f>
        <v>11130</v>
      </c>
      <c r="G13" s="11">
        <f>SUMIFS('Fin Data with 6 week hist'!J:J,'Fin Data with 6 week hist'!$A:$A,$D13)</f>
        <v>11034</v>
      </c>
      <c r="H13" s="11">
        <f>SUMIFS('Fin Data with 6 week hist'!K:K,'Fin Data with 6 week hist'!$A:$A,$D13)+SUMIFS('Unit Cancellations'!D:D,'Unit Cancellations'!$B:$B,$D13)</f>
        <v>11737</v>
      </c>
      <c r="I13" s="11">
        <f>SUMIFS('Fin Data with 6 week hist'!L:L,'Fin Data with 6 week hist'!$A:$A,$D13)+SUMIFS('Unit Cancellations'!E:E,'Unit Cancellations'!$B:$B,$D13)</f>
        <v>11257</v>
      </c>
      <c r="J13" s="11">
        <f>SUMIFS('Fin Data with 6 week hist'!M:M,'Fin Data with 6 week hist'!$A:$A,$D13)+SUMIFS('Unit Cancellations'!F:F,'Unit Cancellations'!$B:$B,$D13)</f>
        <v>12597</v>
      </c>
      <c r="K13" s="11">
        <f>SUMIFS('Fin Data with 6 week hist'!N:N,'Fin Data with 6 week hist'!$A:$A,$D13)+SUMIFS('Unit Cancellations'!G:G,'Unit Cancellations'!$B:$B,$D13)</f>
        <v>18838</v>
      </c>
      <c r="L13" s="11">
        <f>SUMIFS('Fin Data'!AN:AN,'Fin Data'!A:A,D13)</f>
        <v>12766</v>
      </c>
      <c r="M13" s="12">
        <f>IFERROR(SUMIFS('Fin Data'!AO:AO,'Fin Data'!A:A,D13),"")</f>
        <v>0</v>
      </c>
      <c r="N13" s="1"/>
      <c r="O13" s="11">
        <f t="shared" si="12"/>
        <v>15408.75</v>
      </c>
      <c r="P13" s="12" t="str">
        <f t="shared" si="13"/>
        <v/>
      </c>
      <c r="Q13" s="1"/>
      <c r="R13" s="11">
        <f t="shared" si="14"/>
        <v>16928.875</v>
      </c>
      <c r="S13" s="12" t="str">
        <f t="shared" si="15"/>
        <v/>
      </c>
      <c r="T13" s="11">
        <f t="shared" si="16"/>
        <v>3514.75</v>
      </c>
      <c r="U13" s="1" t="e">
        <f t="shared" si="17"/>
        <v>#REF!</v>
      </c>
      <c r="V13" s="1"/>
      <c r="W13" s="11">
        <f>SUMIFS('Forecast Data'!$D:$D,'Forecast Data'!$C:$C,W$6,'Forecast Data'!$B:$B,$D13)</f>
        <v>15430</v>
      </c>
      <c r="X13" s="11">
        <f>SUMIFS('Forecast Data'!$D:$D,'Forecast Data'!$C:$C,X$6,'Forecast Data'!$B:$B,$D13)</f>
        <v>15426</v>
      </c>
      <c r="Y13" s="11">
        <f>SUMIFS('Forecast Data'!$D:$D,'Forecast Data'!$C:$C,Y$6,'Forecast Data'!$B:$B,$D13)</f>
        <v>15351</v>
      </c>
      <c r="Z13" s="11">
        <f>SUMIFS('Forecast Data'!$D:$D,'Forecast Data'!$C:$C,Z$6,'Forecast Data'!$B:$B,$D13)</f>
        <v>15428</v>
      </c>
      <c r="AA13" s="11">
        <f>SUMIFS('Forecast Data'!$D:$D,'Forecast Data'!$C:$C,AA$6,'Forecast Data'!$B:$B,$D13)</f>
        <v>15462</v>
      </c>
      <c r="AB13" s="11">
        <f>SUMIFS('Forecast Data'!$D:$D,'Forecast Data'!$C:$C,AB$6,'Forecast Data'!$B:$B,$D13)</f>
        <v>20675</v>
      </c>
      <c r="AC13" s="11">
        <f>SUMIFS('Forecast Data'!$D:$D,'Forecast Data'!$C:$C,AC$6,'Forecast Data'!$B:$B,$D13)</f>
        <v>21468</v>
      </c>
      <c r="AD13" s="11">
        <f>SUMIFS('Forecast Data'!$D:$D,'Forecast Data'!$C:$C,AD$6,'Forecast Data'!$B:$B,$D13)</f>
        <v>16191</v>
      </c>
      <c r="AE13" s="11">
        <f>SUMIFS('Forecast Data'!$D:$D,'Forecast Data'!$C:$C,AE$6,'Forecast Data'!$B:$B,$D13)</f>
        <v>15319</v>
      </c>
      <c r="AF13" s="11">
        <f>SUMIFS('Forecast Data'!$D:$D,'Forecast Data'!$C:$C,AF$6,'Forecast Data'!$B:$B,$D13)</f>
        <v>17476</v>
      </c>
      <c r="AG13" s="11">
        <f>SUMIFS('Forecast Data'!$D:$D,'Forecast Data'!$C:$C,AG$6,'Forecast Data'!$B:$B,$D13)</f>
        <v>15687</v>
      </c>
      <c r="AH13" s="11">
        <f>SUMIFS('Forecast Data'!$D:$D,'Forecast Data'!$C:$C,AH$6,'Forecast Data'!$B:$B,$D13)</f>
        <v>15320</v>
      </c>
      <c r="AI13" s="1"/>
      <c r="AJ13" s="12" t="str">
        <f>IF(SUMIFS('Forecast Data'!$E:$E,'Forecast Data'!$C:$C,AJ$6,'Forecast Data'!$B:$B,$D13)=0,"",SUMIFS('Forecast Data'!$E:$E,'Forecast Data'!$C:$C,AJ$6,'Forecast Data'!$B:$B,$D13))</f>
        <v/>
      </c>
      <c r="AK13" s="12" t="str">
        <f>IF(SUMIFS('Forecast Data'!$E:$E,'Forecast Data'!$C:$C,AK$6,'Forecast Data'!$B:$B,$D13)=0,"",SUMIFS('Forecast Data'!$E:$E,'Forecast Data'!$C:$C,AK$6,'Forecast Data'!$B:$B,$D13))</f>
        <v/>
      </c>
      <c r="AL13" s="12" t="str">
        <f>IF(SUMIFS('Forecast Data'!$E:$E,'Forecast Data'!$C:$C,AL$6,'Forecast Data'!$B:$B,$D13)=0,"",SUMIFS('Forecast Data'!$E:$E,'Forecast Data'!$C:$C,AL$6,'Forecast Data'!$B:$B,$D13))</f>
        <v/>
      </c>
      <c r="AM13" s="12" t="str">
        <f>IF(SUMIFS('Forecast Data'!$E:$E,'Forecast Data'!$C:$C,AM$6,'Forecast Data'!$B:$B,$D13)=0,"",SUMIFS('Forecast Data'!$E:$E,'Forecast Data'!$C:$C,AM$6,'Forecast Data'!$B:$B,$D13))</f>
        <v/>
      </c>
      <c r="AN13" s="12" t="str">
        <f>IF(SUMIFS('Forecast Data'!$E:$E,'Forecast Data'!$C:$C,AN$6,'Forecast Data'!$B:$B,$D13)=0,"",SUMIFS('Forecast Data'!$E:$E,'Forecast Data'!$C:$C,AN$6,'Forecast Data'!$B:$B,$D13))</f>
        <v/>
      </c>
      <c r="AO13" s="12" t="str">
        <f>IF(SUMIFS('Forecast Data'!$E:$E,'Forecast Data'!$C:$C,AO$6,'Forecast Data'!$B:$B,$D13)=0,"",SUMIFS('Forecast Data'!$E:$E,'Forecast Data'!$C:$C,AO$6,'Forecast Data'!$B:$B,$D13))</f>
        <v/>
      </c>
      <c r="AP13" s="12" t="str">
        <f>IF(SUMIFS('Forecast Data'!$E:$E,'Forecast Data'!$C:$C,AP$6,'Forecast Data'!$B:$B,$D13)=0,"",SUMIFS('Forecast Data'!$E:$E,'Forecast Data'!$C:$C,AP$6,'Forecast Data'!$B:$B,$D13))</f>
        <v/>
      </c>
      <c r="AQ13" s="12" t="str">
        <f>IF(SUMIFS('Forecast Data'!$E:$E,'Forecast Data'!$C:$C,AQ$6,'Forecast Data'!$B:$B,$D13)=0,"",SUMIFS('Forecast Data'!$E:$E,'Forecast Data'!$C:$C,AQ$6,'Forecast Data'!$B:$B,$D13))</f>
        <v/>
      </c>
      <c r="AR13" s="12" t="str">
        <f>IF(SUMIFS('Forecast Data'!$E:$E,'Forecast Data'!$C:$C,AR$6,'Forecast Data'!$B:$B,$D13)=0,"",SUMIFS('Forecast Data'!$E:$E,'Forecast Data'!$C:$C,AR$6,'Forecast Data'!$B:$B,$D13))</f>
        <v/>
      </c>
      <c r="AS13" s="12" t="str">
        <f>IF(SUMIFS('Forecast Data'!$E:$E,'Forecast Data'!$C:$C,AS$6,'Forecast Data'!$B:$B,$D13)=0,"",SUMIFS('Forecast Data'!$E:$E,'Forecast Data'!$C:$C,AS$6,'Forecast Data'!$B:$B,$D13))</f>
        <v/>
      </c>
      <c r="AT13" s="12" t="str">
        <f>IF(SUMIFS('Forecast Data'!$E:$E,'Forecast Data'!$C:$C,AT$6,'Forecast Data'!$B:$B,$D13)=0,"",SUMIFS('Forecast Data'!$E:$E,'Forecast Data'!$C:$C,AT$6,'Forecast Data'!$B:$B,$D13))</f>
        <v/>
      </c>
      <c r="AU13" s="12" t="str">
        <f>IF(SUMIFS('Forecast Data'!$E:$E,'Forecast Data'!$C:$C,AU$6,'Forecast Data'!$B:$B,$D13)=0,"",SUMIFS('Forecast Data'!$E:$E,'Forecast Data'!$C:$C,AU$6,'Forecast Data'!$B:$B,$D13))</f>
        <v/>
      </c>
      <c r="AV13" s="1"/>
      <c r="AW13" s="11">
        <f>SUMIFS('OP Units'!E:E,'OP Units'!$A:$A,$D13)</f>
        <v>2495</v>
      </c>
      <c r="AX13" s="11">
        <f>SUMIFS('OP Units'!F:F,'OP Units'!$A:$A,$D13)</f>
        <v>2627</v>
      </c>
      <c r="AY13" s="11">
        <f>SUMIFS('OP Units'!G:G,'OP Units'!$A:$A,$D13)</f>
        <v>3521</v>
      </c>
      <c r="AZ13" s="11">
        <f>SUMIFS('OP Units'!H:H,'OP Units'!$A:$A,$D13)</f>
        <v>3682</v>
      </c>
      <c r="BA13" s="11">
        <f>SUMIFS('OP Units'!I:I,'OP Units'!$A:$A,$D13)</f>
        <v>3739</v>
      </c>
      <c r="BB13" s="11">
        <f>SUMIFS('OP Units'!J:J,'OP Units'!$A:$A,$D13)</f>
        <v>3975</v>
      </c>
      <c r="BC13" s="11">
        <f>SUMIFS('OP Units'!K:K,'OP Units'!$A:$A,$D13)</f>
        <v>4083</v>
      </c>
      <c r="BD13" s="11">
        <f>SUMIFS('OP Units'!L:L,'OP Units'!$A:$A,$D13)</f>
        <v>3996</v>
      </c>
      <c r="BE13" s="11">
        <f>SUMIFS('OP Units'!M:M,'OP Units'!$A:$A,$D13)</f>
        <v>4044</v>
      </c>
      <c r="BF13" s="11">
        <f>SUMIFS('OP Units'!N:N,'OP Units'!$A:$A,$D13)</f>
        <v>4304</v>
      </c>
      <c r="BG13" s="11">
        <f>SUMIFS('OP Units'!O:O,'OP Units'!$A:$A,$D13)</f>
        <v>4506</v>
      </c>
      <c r="BH13" s="11">
        <f>SUMIFS('OP Units'!P:P,'OP Units'!$A:$A,$D13)</f>
        <v>4595</v>
      </c>
      <c r="BI13" s="1"/>
      <c r="BJ13" s="12" t="str">
        <f>IFERROR((SUMIFS('OP Units'!E:E,'OP Units'!$A:$A,$D13)-SUMIFS('Forecast Data'!$H:$H,'Forecast Data'!$C:$C,BJ$6,'Forecast Data'!$B:$B,$D13))/SUMIFS('Forecast Data'!$H:$H,'Forecast Data'!$C:$C,BJ$6,'Forecast Data'!$B:$B,$D13),"")</f>
        <v/>
      </c>
      <c r="BK13" s="12" t="str">
        <f>IFERROR((SUMIFS('OP Units'!F:F,'OP Units'!$A:$A,$D13)-SUMIFS('Forecast Data'!$H:$H,'Forecast Data'!$C:$C,BK$6,'Forecast Data'!$B:$B,$D13))/SUMIFS('Forecast Data'!$H:$H,'Forecast Data'!$C:$C,BK$6,'Forecast Data'!$B:$B,$D13),"")</f>
        <v/>
      </c>
      <c r="BL13" s="12" t="str">
        <f>IFERROR((SUMIFS('OP Units'!G:G,'OP Units'!$A:$A,$D13)-SUMIFS('Forecast Data'!$H:$H,'Forecast Data'!$C:$C,BL$6,'Forecast Data'!$B:$B,$D13))/SUMIFS('Forecast Data'!$H:$H,'Forecast Data'!$C:$C,BL$6,'Forecast Data'!$B:$B,$D13),"")</f>
        <v/>
      </c>
      <c r="BM13" s="12" t="str">
        <f>IFERROR((SUMIFS('OP Units'!H:H,'OP Units'!$A:$A,$D13)-SUMIFS('Forecast Data'!$H:$H,'Forecast Data'!$C:$C,BM$6,'Forecast Data'!$B:$B,$D13))/SUMIFS('Forecast Data'!$H:$H,'Forecast Data'!$C:$C,BM$6,'Forecast Data'!$B:$B,$D13),"")</f>
        <v/>
      </c>
      <c r="BN13" s="12" t="str">
        <f>IFERROR((SUMIFS('OP Units'!I:I,'OP Units'!$A:$A,$D13)-SUMIFS('Forecast Data'!$H:$H,'Forecast Data'!$C:$C,BN$6,'Forecast Data'!$B:$B,$D13))/SUMIFS('Forecast Data'!$H:$H,'Forecast Data'!$C:$C,BN$6,'Forecast Data'!$B:$B,$D13),"")</f>
        <v/>
      </c>
      <c r="BO13" s="12" t="str">
        <f>IFERROR((SUMIFS('OP Units'!J:J,'OP Units'!$A:$A,$D13)-SUMIFS('Forecast Data'!$H:$H,'Forecast Data'!$C:$C,BO$6,'Forecast Data'!$B:$B,$D13))/SUMIFS('Forecast Data'!$H:$H,'Forecast Data'!$C:$C,BO$6,'Forecast Data'!$B:$B,$D13),"")</f>
        <v/>
      </c>
      <c r="BP13" s="12" t="str">
        <f>IFERROR((SUMIFS('OP Units'!K:K,'OP Units'!$A:$A,$D13)-SUMIFS('Forecast Data'!$H:$H,'Forecast Data'!$C:$C,BP$6,'Forecast Data'!$B:$B,$D13))/SUMIFS('Forecast Data'!$H:$H,'Forecast Data'!$C:$C,BP$6,'Forecast Data'!$B:$B,$D13),"")</f>
        <v/>
      </c>
      <c r="BQ13" s="12" t="str">
        <f>IFERROR((SUMIFS('OP Units'!L:L,'OP Units'!$A:$A,$D13)-SUMIFS('Forecast Data'!$H:$H,'Forecast Data'!$C:$C,BQ$6,'Forecast Data'!$B:$B,$D13))/SUMIFS('Forecast Data'!$H:$H,'Forecast Data'!$C:$C,BQ$6,'Forecast Data'!$B:$B,$D13),"")</f>
        <v/>
      </c>
      <c r="BR13" s="12" t="str">
        <f>IFERROR((SUMIFS('OP Units'!M:M,'OP Units'!$A:$A,$D13)-SUMIFS('Forecast Data'!$H:$H,'Forecast Data'!$C:$C,BR$6,'Forecast Data'!$B:$B,$D13))/SUMIFS('Forecast Data'!$H:$H,'Forecast Data'!$C:$C,BR$6,'Forecast Data'!$B:$B,$D13),"")</f>
        <v/>
      </c>
      <c r="BS13" s="12" t="str">
        <f>IFERROR((SUMIFS('OP Units'!N:N,'OP Units'!$A:$A,$D13)-SUMIFS('Forecast Data'!$H:$H,'Forecast Data'!$C:$C,BS$6,'Forecast Data'!$B:$B,$D13))/SUMIFS('Forecast Data'!$H:$H,'Forecast Data'!$C:$C,BS$6,'Forecast Data'!$B:$B,$D13),"")</f>
        <v/>
      </c>
      <c r="BT13" s="12" t="str">
        <f>IFERROR((SUMIFS('OP Units'!O:O,'OP Units'!$A:$A,$D13)-SUMIFS('Forecast Data'!$H:$H,'Forecast Data'!$C:$C,BT$6,'Forecast Data'!$B:$B,$D13))/SUMIFS('Forecast Data'!$H:$H,'Forecast Data'!$C:$C,BT$6,'Forecast Data'!$B:$B,$D13),"")</f>
        <v/>
      </c>
      <c r="BU13" s="12" t="str">
        <f>IFERROR((SUMIFS('OP Units'!P:P,'OP Units'!$A:$A,$D13)-SUMIFS('Forecast Data'!$H:$H,'Forecast Data'!$C:$C,BU$6,'Forecast Data'!$B:$B,$D13))/SUMIFS('Forecast Data'!$H:$H,'Forecast Data'!$C:$C,BU$6,'Forecast Data'!$B:$B,$D13),"")</f>
        <v/>
      </c>
      <c r="BV13" s="12"/>
      <c r="BW13" s="11">
        <f>(SUMIFS('Forecast Data'!H:H,'Forecast Data'!B:B,D13,'Forecast Data'!C:C,BK$6)+SUMIFS('Forecast Data'!H:H,'Forecast Data'!B:B,D13,'Forecast Data'!C:C,BL$6)+SUMIFS('Forecast Data'!H:H,'Forecast Data'!B:B,D13,'Forecast Data'!C:C,BM$6)+SUMIFS('Forecast Data'!H:H,'Forecast Data'!B:B,D13,'Forecast Data'!C:C,BN$6)+SUMIFS('Forecast Data'!H:H,'Forecast Data'!B:B,D13,'Forecast Data'!C:C,BO$6)+SUMIFS('Forecast Data'!H:H,'Forecast Data'!B:B,D13,'Forecast Data'!C:C,BP$6)+SUMIFS('Forecast Data'!H:H,'Forecast Data'!B:B,D13,'Forecast Data'!C:C,BQ$6)+SUMIFS('Forecast Data'!H:H,'Forecast Data'!B:B,D13,'Forecast Data'!C:C,BJ$6))/8</f>
        <v>0</v>
      </c>
      <c r="BX13" s="12" t="str">
        <f>IFERROR((SUM(W13:AD13)-(SUMIFS('Forecast Data'!H:H,'Forecast Data'!B:B,B13,'Forecast Data'!C:C,BJ$6)+SUMIFS('Forecast Data'!H:H,'Forecast Data'!B:B,B13,'Forecast Data'!C:C,BK$6)+SUMIFS('Forecast Data'!H:H,'Forecast Data'!B:B,B13,'Forecast Data'!C:C,BL$6)+SUMIFS('Forecast Data'!H:H,'Forecast Data'!B:B,B13,'Forecast Data'!C:C,BM$6)+SUMIFS('Forecast Data'!H:H,'Forecast Data'!B:B,B13,'Forecast Data'!C:C,BN$6)+SUMIFS('Forecast Data'!H:H,'Forecast Data'!B:B,B13,'Forecast Data'!C:C,BO$6)+SUMIFS('Forecast Data'!H:H,'Forecast Data'!B:B,B13,'Forecast Data'!C:C,BP$6)+SUMIFS('Forecast Data'!H:H,'Forecast Data'!B:B,B13,'Forecast Data'!C:C,BQ$6)))/(SUMIFS('Forecast Data'!H:H,'Forecast Data'!B:B,B13,'Forecast Data'!C:C,BJ$6)+SUMIFS('Forecast Data'!H:H,'Forecast Data'!B:B,B13,'Forecast Data'!C:C,BK$6)+SUMIFS('Forecast Data'!H:H,'Forecast Data'!B:B,B13,'Forecast Data'!C:C,BL$6)+SUMIFS('Forecast Data'!H:H,'Forecast Data'!B:B,B13,'Forecast Data'!C:C,BM$6)+SUMIFS('Forecast Data'!H:H,'Forecast Data'!B:B,B13,'Forecast Data'!C:C,BN$6)+SUMIFS('Forecast Data'!H:H,'Forecast Data'!B:B,B13,'Forecast Data'!C:C,BO$6)+SUMIFS('Forecast Data'!H:H,'Forecast Data'!B:B,B13,'Forecast Data'!C:C,BP$6)+SUMIFS('Forecast Data'!H:H,'Forecast Data'!B:B,B13,'Forecast Data'!C:C,BQ$6)),"")</f>
        <v/>
      </c>
      <c r="BY13" s="12">
        <f t="shared" si="18"/>
        <v>1.0916737429632535E-2</v>
      </c>
      <c r="BZ13" s="16">
        <f t="shared" si="19"/>
        <v>1.3920597398265693E-2</v>
      </c>
      <c r="CA13" s="13">
        <f t="shared" si="20"/>
        <v>-0.30038599686331574</v>
      </c>
      <c r="CB13" s="12">
        <f t="shared" si="21"/>
        <v>3.0038599686331574E-3</v>
      </c>
      <c r="CC13" s="12"/>
      <c r="CD13" s="11">
        <f>(SUMIFS('Forecast Data'!H:H,'Forecast Data'!B:B,D13,'Forecast Data'!C:C,BK$6)+SUMIFS('Forecast Data'!H:H,'Forecast Data'!B:B,D13,'Forecast Data'!C:C,BL$6)+SUMIFS('Forecast Data'!H:H,'Forecast Data'!B:B,D13,'Forecast Data'!C:C,BM$6)+SUMIFS('Forecast Data'!H:H,'Forecast Data'!B:B,D13,'Forecast Data'!C:C,BJ$6))/4</f>
        <v>0</v>
      </c>
      <c r="CE13" s="12" t="str">
        <f>IFERROR((SUM(W13:Z13)-(SUMIFS('Forecast Data'!H:H,'Forecast Data'!B:B,B13,'Forecast Data'!C:C,BJ$6)+SUMIFS('Forecast Data'!H:H,'Forecast Data'!B:B,B13,'Forecast Data'!C:C,BK$6)+SUMIFS('Forecast Data'!H:H,'Forecast Data'!B:B,B13,'Forecast Data'!C:C,BL$6)+SUMIFS('Forecast Data'!H:H,'Forecast Data'!B:B,B13,'Forecast Data'!C:C,BM$6)))/(SUMIFS('Forecast Data'!H:H,'Forecast Data'!B:B,B13,'Forecast Data'!C:C,BJ$6)+SUMIFS('Forecast Data'!H:H,'Forecast Data'!B:B,B13,'Forecast Data'!C:C,BK$6)+SUMIFS('Forecast Data'!H:H,'Forecast Data'!B:B,B13,'Forecast Data'!C:C,BL$6)+SUMIFS('Forecast Data'!H:H,'Forecast Data'!B:B,B13,'Forecast Data'!C:C,BM$6)),"")</f>
        <v/>
      </c>
      <c r="CF13" s="12">
        <f t="shared" si="22"/>
        <v>1.0916737429632535E-2</v>
      </c>
      <c r="CG13" s="12">
        <f t="shared" si="23"/>
        <v>1.2918476971894934E-2</v>
      </c>
      <c r="CH13" s="13">
        <f t="shared" si="24"/>
        <v>-0.20017395422623988</v>
      </c>
      <c r="CI13" s="13"/>
    </row>
    <row r="14" spans="1:87" ht="13.2">
      <c r="A14" s="1"/>
      <c r="B14" t="str">
        <f t="shared" si="25"/>
        <v>Atrium - Pure Encapsulations</v>
      </c>
      <c r="D14" t="s">
        <v>46</v>
      </c>
      <c r="E14" s="11">
        <f>SUMIFS('Fin Data'!F:F,'Fin Data'!A:A,D14)</f>
        <v>232818</v>
      </c>
      <c r="F14" s="11">
        <f>SUMIFS('Fin Data with 6 week hist'!I:I,'Fin Data with 6 week hist'!$A:$A,$D14)</f>
        <v>312228</v>
      </c>
      <c r="G14" s="11">
        <f>SUMIFS('Fin Data with 6 week hist'!J:J,'Fin Data with 6 week hist'!$A:$A,$D14)</f>
        <v>315311</v>
      </c>
      <c r="H14" s="11">
        <f>SUMIFS('Fin Data with 6 week hist'!K:K,'Fin Data with 6 week hist'!$A:$A,$D14)+SUMIFS('Unit Cancellations'!D:D,'Unit Cancellations'!$B:$B,$D14)</f>
        <v>316006</v>
      </c>
      <c r="I14" s="11">
        <f>SUMIFS('Fin Data with 6 week hist'!L:L,'Fin Data with 6 week hist'!$A:$A,$D14)+SUMIFS('Unit Cancellations'!E:E,'Unit Cancellations'!$B:$B,$D14)</f>
        <v>315744</v>
      </c>
      <c r="J14" s="11">
        <f>SUMIFS('Fin Data with 6 week hist'!M:M,'Fin Data with 6 week hist'!$A:$A,$D14)+SUMIFS('Unit Cancellations'!F:F,'Unit Cancellations'!$B:$B,$D14)</f>
        <v>318979</v>
      </c>
      <c r="K14" s="11">
        <f>SUMIFS('Fin Data with 6 week hist'!N:N,'Fin Data with 6 week hist'!$A:$A,$D14)+SUMIFS('Unit Cancellations'!G:G,'Unit Cancellations'!$B:$B,$D14)</f>
        <v>322143</v>
      </c>
      <c r="L14" s="11">
        <f>SUMIFS('Fin Data'!AN:AN,'Fin Data'!A:A,D14)</f>
        <v>316735.16666666669</v>
      </c>
      <c r="M14" s="12">
        <f>IFERROR(SUMIFS('Fin Data'!AO:AO,'Fin Data'!A:A,D14),"")</f>
        <v>0.36044105982641672</v>
      </c>
      <c r="N14" s="1"/>
      <c r="O14" s="11">
        <f t="shared" si="12"/>
        <v>327414.25</v>
      </c>
      <c r="P14" s="12">
        <f t="shared" si="13"/>
        <v>0.37585199099053668</v>
      </c>
      <c r="Q14" s="1"/>
      <c r="R14" s="11">
        <f t="shared" si="14"/>
        <v>328940.625</v>
      </c>
      <c r="S14" s="12">
        <f t="shared" si="15"/>
        <v>0.35559391603485208</v>
      </c>
      <c r="T14" s="11">
        <f t="shared" si="16"/>
        <v>304988.125</v>
      </c>
      <c r="U14" s="1" t="e">
        <f t="shared" si="17"/>
        <v>#REF!</v>
      </c>
      <c r="V14" s="1"/>
      <c r="W14" s="11">
        <f>SUMIFS('Forecast Data'!$D:$D,'Forecast Data'!$C:$C,W$6,'Forecast Data'!$B:$B,$D14)</f>
        <v>322116</v>
      </c>
      <c r="X14" s="11">
        <f>SUMIFS('Forecast Data'!$D:$D,'Forecast Data'!$C:$C,X$6,'Forecast Data'!$B:$B,$D14)</f>
        <v>322109</v>
      </c>
      <c r="Y14" s="11">
        <f>SUMIFS('Forecast Data'!$D:$D,'Forecast Data'!$C:$C,Y$6,'Forecast Data'!$B:$B,$D14)</f>
        <v>331903</v>
      </c>
      <c r="Z14" s="11">
        <f>SUMIFS('Forecast Data'!$D:$D,'Forecast Data'!$C:$C,Z$6,'Forecast Data'!$B:$B,$D14)</f>
        <v>333529</v>
      </c>
      <c r="AA14" s="11">
        <f>SUMIFS('Forecast Data'!$D:$D,'Forecast Data'!$C:$C,AA$6,'Forecast Data'!$B:$B,$D14)</f>
        <v>333507</v>
      </c>
      <c r="AB14" s="11">
        <f>SUMIFS('Forecast Data'!$D:$D,'Forecast Data'!$C:$C,AB$6,'Forecast Data'!$B:$B,$D14)</f>
        <v>333503</v>
      </c>
      <c r="AC14" s="11">
        <f>SUMIFS('Forecast Data'!$D:$D,'Forecast Data'!$C:$C,AC$6,'Forecast Data'!$B:$B,$D14)</f>
        <v>327896</v>
      </c>
      <c r="AD14" s="11">
        <f>SUMIFS('Forecast Data'!$D:$D,'Forecast Data'!$C:$C,AD$6,'Forecast Data'!$B:$B,$D14)</f>
        <v>326962</v>
      </c>
      <c r="AE14" s="11">
        <f>SUMIFS('Forecast Data'!$D:$D,'Forecast Data'!$C:$C,AE$6,'Forecast Data'!$B:$B,$D14)</f>
        <v>327042</v>
      </c>
      <c r="AF14" s="11">
        <f>SUMIFS('Forecast Data'!$D:$D,'Forecast Data'!$C:$C,AF$6,'Forecast Data'!$B:$B,$D14)</f>
        <v>327068</v>
      </c>
      <c r="AG14" s="11">
        <f>SUMIFS('Forecast Data'!$D:$D,'Forecast Data'!$C:$C,AG$6,'Forecast Data'!$B:$B,$D14)</f>
        <v>322849</v>
      </c>
      <c r="AH14" s="11">
        <f>SUMIFS('Forecast Data'!$D:$D,'Forecast Data'!$C:$C,AH$6,'Forecast Data'!$B:$B,$D14)</f>
        <v>322145</v>
      </c>
      <c r="AI14" s="1"/>
      <c r="AJ14" s="12">
        <f>IF(SUMIFS('Forecast Data'!$E:$E,'Forecast Data'!$C:$C,AJ$6,'Forecast Data'!$B:$B,$D14)=0,"",SUMIFS('Forecast Data'!$E:$E,'Forecast Data'!$C:$C,AJ$6,'Forecast Data'!$B:$B,$D14))</f>
        <v>0.37</v>
      </c>
      <c r="AK14" s="12">
        <f>IF(SUMIFS('Forecast Data'!$E:$E,'Forecast Data'!$C:$C,AK$6,'Forecast Data'!$B:$B,$D14)=0,"",SUMIFS('Forecast Data'!$E:$E,'Forecast Data'!$C:$C,AK$6,'Forecast Data'!$B:$B,$D14))</f>
        <v>0.35</v>
      </c>
      <c r="AL14" s="12">
        <f>IF(SUMIFS('Forecast Data'!$E:$E,'Forecast Data'!$C:$C,AL$6,'Forecast Data'!$B:$B,$D14)=0,"",SUMIFS('Forecast Data'!$E:$E,'Forecast Data'!$C:$C,AL$6,'Forecast Data'!$B:$B,$D14))</f>
        <v>0.42</v>
      </c>
      <c r="AM14" s="12">
        <f>IF(SUMIFS('Forecast Data'!$E:$E,'Forecast Data'!$C:$C,AM$6,'Forecast Data'!$B:$B,$D14)=0,"",SUMIFS('Forecast Data'!$E:$E,'Forecast Data'!$C:$C,AM$6,'Forecast Data'!$B:$B,$D14))</f>
        <v>0.37</v>
      </c>
      <c r="AN14" s="12">
        <f>IF(SUMIFS('Forecast Data'!$E:$E,'Forecast Data'!$C:$C,AN$6,'Forecast Data'!$B:$B,$D14)=0,"",SUMIFS('Forecast Data'!$E:$E,'Forecast Data'!$C:$C,AN$6,'Forecast Data'!$B:$B,$D14))</f>
        <v>0.34</v>
      </c>
      <c r="AO14" s="12">
        <f>IF(SUMIFS('Forecast Data'!$E:$E,'Forecast Data'!$C:$C,AO$6,'Forecast Data'!$B:$B,$D14)=0,"",SUMIFS('Forecast Data'!$E:$E,'Forecast Data'!$C:$C,AO$6,'Forecast Data'!$B:$B,$D14))</f>
        <v>0.31</v>
      </c>
      <c r="AP14" s="12">
        <f>IF(SUMIFS('Forecast Data'!$E:$E,'Forecast Data'!$C:$C,AP$6,'Forecast Data'!$B:$B,$D14)=0,"",SUMIFS('Forecast Data'!$E:$E,'Forecast Data'!$C:$C,AP$6,'Forecast Data'!$B:$B,$D14))</f>
        <v>0.35</v>
      </c>
      <c r="AQ14" s="12">
        <f>IF(SUMIFS('Forecast Data'!$E:$E,'Forecast Data'!$C:$C,AQ$6,'Forecast Data'!$B:$B,$D14)=0,"",SUMIFS('Forecast Data'!$E:$E,'Forecast Data'!$C:$C,AQ$6,'Forecast Data'!$B:$B,$D14))</f>
        <v>0.34</v>
      </c>
      <c r="AR14" s="12">
        <f>IF(SUMIFS('Forecast Data'!$E:$E,'Forecast Data'!$C:$C,AR$6,'Forecast Data'!$B:$B,$D14)=0,"",SUMIFS('Forecast Data'!$E:$E,'Forecast Data'!$C:$C,AR$6,'Forecast Data'!$B:$B,$D14))</f>
        <v>0.3</v>
      </c>
      <c r="AS14" s="12">
        <f>IF(SUMIFS('Forecast Data'!$E:$E,'Forecast Data'!$C:$C,AS$6,'Forecast Data'!$B:$B,$D14)=0,"",SUMIFS('Forecast Data'!$E:$E,'Forecast Data'!$C:$C,AS$6,'Forecast Data'!$B:$B,$D14))</f>
        <v>0.3</v>
      </c>
      <c r="AT14" s="12">
        <f>IF(SUMIFS('Forecast Data'!$E:$E,'Forecast Data'!$C:$C,AT$6,'Forecast Data'!$B:$B,$D14)=0,"",SUMIFS('Forecast Data'!$E:$E,'Forecast Data'!$C:$C,AT$6,'Forecast Data'!$B:$B,$D14))</f>
        <v>0.3</v>
      </c>
      <c r="AU14" s="12">
        <f>IF(SUMIFS('Forecast Data'!$E:$E,'Forecast Data'!$C:$C,AU$6,'Forecast Data'!$B:$B,$D14)=0,"",SUMIFS('Forecast Data'!$E:$E,'Forecast Data'!$C:$C,AU$6,'Forecast Data'!$B:$B,$D14))</f>
        <v>0.32</v>
      </c>
      <c r="AV14" s="1"/>
      <c r="AW14" s="11">
        <f>SUMIFS('OP Units'!E:E,'OP Units'!$A:$A,$D14)</f>
        <v>294827</v>
      </c>
      <c r="AX14" s="11">
        <f>SUMIFS('OP Units'!F:F,'OP Units'!$A:$A,$D14)</f>
        <v>299304</v>
      </c>
      <c r="AY14" s="11">
        <f>SUMIFS('OP Units'!G:G,'OP Units'!$A:$A,$D14)</f>
        <v>299586</v>
      </c>
      <c r="AZ14" s="11">
        <f>SUMIFS('OP Units'!H:H,'OP Units'!$A:$A,$D14)</f>
        <v>311079</v>
      </c>
      <c r="BA14" s="11">
        <f>SUMIFS('OP Units'!I:I,'OP Units'!$A:$A,$D14)</f>
        <v>314145</v>
      </c>
      <c r="BB14" s="11">
        <f>SUMIFS('OP Units'!J:J,'OP Units'!$A:$A,$D14)</f>
        <v>317527</v>
      </c>
      <c r="BC14" s="11">
        <f>SUMIFS('OP Units'!K:K,'OP Units'!$A:$A,$D14)</f>
        <v>306434</v>
      </c>
      <c r="BD14" s="11">
        <f>SUMIFS('OP Units'!L:L,'OP Units'!$A:$A,$D14)</f>
        <v>297003</v>
      </c>
      <c r="BE14" s="11">
        <f>SUMIFS('OP Units'!M:M,'OP Units'!$A:$A,$D14)</f>
        <v>295268</v>
      </c>
      <c r="BF14" s="11">
        <f>SUMIFS('OP Units'!N:N,'OP Units'!$A:$A,$D14)</f>
        <v>300844</v>
      </c>
      <c r="BG14" s="11">
        <f>SUMIFS('OP Units'!O:O,'OP Units'!$A:$A,$D14)</f>
        <v>307929</v>
      </c>
      <c r="BH14" s="11">
        <f>SUMIFS('OP Units'!P:P,'OP Units'!$A:$A,$D14)</f>
        <v>302283</v>
      </c>
      <c r="BI14" s="1"/>
      <c r="BJ14" s="12">
        <f>IFERROR((SUMIFS('OP Units'!E:E,'OP Units'!$A:$A,$D14)-SUMIFS('Forecast Data'!$H:$H,'Forecast Data'!$C:$C,BJ$6,'Forecast Data'!$B:$B,$D14))/SUMIFS('Forecast Data'!$H:$H,'Forecast Data'!$C:$C,BJ$6,'Forecast Data'!$B:$B,$D14),"")</f>
        <v>0.25462568938517055</v>
      </c>
      <c r="BK14" s="12">
        <f>IFERROR((SUMIFS('OP Units'!F:F,'OP Units'!$A:$A,$D14)-SUMIFS('Forecast Data'!$H:$H,'Forecast Data'!$C:$C,BK$6,'Forecast Data'!$B:$B,$D14))/SUMIFS('Forecast Data'!$H:$H,'Forecast Data'!$C:$C,BK$6,'Forecast Data'!$B:$B,$D14),"")</f>
        <v>0.2506278126214363</v>
      </c>
      <c r="BL14" s="12">
        <f>IFERROR((SUMIFS('OP Units'!G:G,'OP Units'!$A:$A,$D14)-SUMIFS('Forecast Data'!$H:$H,'Forecast Data'!$C:$C,BL$6,'Forecast Data'!$B:$B,$D14))/SUMIFS('Forecast Data'!$H:$H,'Forecast Data'!$C:$C,BL$6,'Forecast Data'!$B:$B,$D14),"")</f>
        <v>0.28070895426680686</v>
      </c>
      <c r="BM14" s="12">
        <f>IFERROR((SUMIFS('OP Units'!H:H,'OP Units'!$A:$A,$D14)-SUMIFS('Forecast Data'!$H:$H,'Forecast Data'!$C:$C,BM$6,'Forecast Data'!$B:$B,$D14))/SUMIFS('Forecast Data'!$H:$H,'Forecast Data'!$C:$C,BM$6,'Forecast Data'!$B:$B,$D14),"")</f>
        <v>0.27674009136018324</v>
      </c>
      <c r="BN14" s="12">
        <f>IFERROR((SUMIFS('OP Units'!I:I,'OP Units'!$A:$A,$D14)-SUMIFS('Forecast Data'!$H:$H,'Forecast Data'!$C:$C,BN$6,'Forecast Data'!$B:$B,$D14))/SUMIFS('Forecast Data'!$H:$H,'Forecast Data'!$C:$C,BN$6,'Forecast Data'!$B:$B,$D14),"")</f>
        <v>0.26318392556284254</v>
      </c>
      <c r="BO14" s="12">
        <f>IFERROR((SUMIFS('OP Units'!J:J,'OP Units'!$A:$A,$D14)-SUMIFS('Forecast Data'!$H:$H,'Forecast Data'!$C:$C,BO$6,'Forecast Data'!$B:$B,$D14))/SUMIFS('Forecast Data'!$H:$H,'Forecast Data'!$C:$C,BO$6,'Forecast Data'!$B:$B,$D14),"")</f>
        <v>0.24982090703697582</v>
      </c>
      <c r="BP14" s="12">
        <f>IFERROR((SUMIFS('OP Units'!K:K,'OP Units'!$A:$A,$D14)-SUMIFS('Forecast Data'!$H:$H,'Forecast Data'!$C:$C,BP$6,'Forecast Data'!$B:$B,$D14))/SUMIFS('Forecast Data'!$H:$H,'Forecast Data'!$C:$C,BP$6,'Forecast Data'!$B:$B,$D14),"")</f>
        <v>0.26427097945375033</v>
      </c>
      <c r="BQ14" s="12">
        <f>IFERROR((SUMIFS('OP Units'!L:L,'OP Units'!$A:$A,$D14)-SUMIFS('Forecast Data'!$H:$H,'Forecast Data'!$C:$C,BQ$6,'Forecast Data'!$B:$B,$D14))/SUMIFS('Forecast Data'!$H:$H,'Forecast Data'!$C:$C,BQ$6,'Forecast Data'!$B:$B,$D14),"")</f>
        <v>0.21615379890670106</v>
      </c>
      <c r="BR14" s="12">
        <f>IFERROR((SUMIFS('OP Units'!M:M,'OP Units'!$A:$A,$D14)-SUMIFS('Forecast Data'!$H:$H,'Forecast Data'!$C:$C,BR$6,'Forecast Data'!$B:$B,$D14))/SUMIFS('Forecast Data'!$H:$H,'Forecast Data'!$C:$C,BR$6,'Forecast Data'!$B:$B,$D14),"")</f>
        <v>0.17751590197603237</v>
      </c>
      <c r="BS14" s="12">
        <f>IFERROR((SUMIFS('OP Units'!N:N,'OP Units'!$A:$A,$D14)-SUMIFS('Forecast Data'!$H:$H,'Forecast Data'!$C:$C,BS$6,'Forecast Data'!$B:$B,$D14))/SUMIFS('Forecast Data'!$H:$H,'Forecast Data'!$C:$C,BS$6,'Forecast Data'!$B:$B,$D14),"")</f>
        <v>0.19258075896980531</v>
      </c>
      <c r="BT14" s="12">
        <f>IFERROR((SUMIFS('OP Units'!O:O,'OP Units'!$A:$A,$D14)-SUMIFS('Forecast Data'!$H:$H,'Forecast Data'!$C:$C,BT$6,'Forecast Data'!$B:$B,$D14))/SUMIFS('Forecast Data'!$H:$H,'Forecast Data'!$C:$C,BT$6,'Forecast Data'!$B:$B,$D14),"")</f>
        <v>0.24356468431212594</v>
      </c>
      <c r="BU14" s="12">
        <f>IFERROR((SUMIFS('OP Units'!P:P,'OP Units'!$A:$A,$D14)-SUMIFS('Forecast Data'!$H:$H,'Forecast Data'!$C:$C,BU$6,'Forecast Data'!$B:$B,$D14))/SUMIFS('Forecast Data'!$H:$H,'Forecast Data'!$C:$C,BU$6,'Forecast Data'!$B:$B,$D14),"")</f>
        <v>0.24150039838673906</v>
      </c>
      <c r="BV14" s="12"/>
      <c r="BW14" s="11">
        <f>(SUMIFS('Forecast Data'!H:H,'Forecast Data'!B:B,D14,'Forecast Data'!C:C,BK$6)+SUMIFS('Forecast Data'!H:H,'Forecast Data'!B:B,D14,'Forecast Data'!C:C,BL$6)+SUMIFS('Forecast Data'!H:H,'Forecast Data'!B:B,D14,'Forecast Data'!C:C,BM$6)+SUMIFS('Forecast Data'!H:H,'Forecast Data'!B:B,D14,'Forecast Data'!C:C,BN$6)+SUMIFS('Forecast Data'!H:H,'Forecast Data'!B:B,D14,'Forecast Data'!C:C,BO$6)+SUMIFS('Forecast Data'!H:H,'Forecast Data'!B:B,D14,'Forecast Data'!C:C,BP$6)+SUMIFS('Forecast Data'!H:H,'Forecast Data'!B:B,D14,'Forecast Data'!C:C,BQ$6)+SUMIFS('Forecast Data'!H:H,'Forecast Data'!B:B,D14,'Forecast Data'!C:C,BJ$6))/8</f>
        <v>242654.25</v>
      </c>
      <c r="BX14" s="12">
        <f>IFERROR((SUM(W14:AD14)-(SUMIFS('Forecast Data'!H:H,'Forecast Data'!B:B,B14,'Forecast Data'!C:C,BJ$6)+SUMIFS('Forecast Data'!H:H,'Forecast Data'!B:B,B14,'Forecast Data'!C:C,BK$6)+SUMIFS('Forecast Data'!H:H,'Forecast Data'!B:B,B14,'Forecast Data'!C:C,BL$6)+SUMIFS('Forecast Data'!H:H,'Forecast Data'!B:B,B14,'Forecast Data'!C:C,BM$6)+SUMIFS('Forecast Data'!H:H,'Forecast Data'!B:B,B14,'Forecast Data'!C:C,BN$6)+SUMIFS('Forecast Data'!H:H,'Forecast Data'!B:B,B14,'Forecast Data'!C:C,BO$6)+SUMIFS('Forecast Data'!H:H,'Forecast Data'!B:B,B14,'Forecast Data'!C:C,BP$6)+SUMIFS('Forecast Data'!H:H,'Forecast Data'!B:B,B14,'Forecast Data'!C:C,BQ$6)))/(SUMIFS('Forecast Data'!H:H,'Forecast Data'!B:B,B14,'Forecast Data'!C:C,BJ$6)+SUMIFS('Forecast Data'!H:H,'Forecast Data'!B:B,B14,'Forecast Data'!C:C,BK$6)+SUMIFS('Forecast Data'!H:H,'Forecast Data'!B:B,B14,'Forecast Data'!C:C,BL$6)+SUMIFS('Forecast Data'!H:H,'Forecast Data'!B:B,B14,'Forecast Data'!C:C,BM$6)+SUMIFS('Forecast Data'!H:H,'Forecast Data'!B:B,B14,'Forecast Data'!C:C,BN$6)+SUMIFS('Forecast Data'!H:H,'Forecast Data'!B:B,B14,'Forecast Data'!C:C,BO$6)+SUMIFS('Forecast Data'!H:H,'Forecast Data'!B:B,B14,'Forecast Data'!C:C,BP$6)+SUMIFS('Forecast Data'!H:H,'Forecast Data'!B:B,B14,'Forecast Data'!C:C,BQ$6)),"")</f>
        <v>0.35559391603485208</v>
      </c>
      <c r="BY14" s="12">
        <f t="shared" si="18"/>
        <v>7.1761058619670373E-2</v>
      </c>
      <c r="BZ14" s="16">
        <f t="shared" si="19"/>
        <v>7.0953201989546133E-2</v>
      </c>
      <c r="CA14" s="13">
        <f t="shared" si="20"/>
        <v>8.0785663012424014E-2</v>
      </c>
      <c r="CB14" s="12">
        <f t="shared" si="21"/>
        <v>8.0785663012424014E-4</v>
      </c>
      <c r="CC14" s="12"/>
      <c r="CD14" s="11">
        <f>(SUMIFS('Forecast Data'!H:H,'Forecast Data'!B:B,D14,'Forecast Data'!C:C,BK$6)+SUMIFS('Forecast Data'!H:H,'Forecast Data'!B:B,D14,'Forecast Data'!C:C,BL$6)+SUMIFS('Forecast Data'!H:H,'Forecast Data'!B:B,D14,'Forecast Data'!C:C,BM$6)+SUMIFS('Forecast Data'!H:H,'Forecast Data'!B:B,D14,'Forecast Data'!C:C,BJ$6))/4</f>
        <v>237972</v>
      </c>
      <c r="CE14" s="12">
        <f>IFERROR((SUM(W14:Z14)-(SUMIFS('Forecast Data'!H:H,'Forecast Data'!B:B,D14,'Forecast Data'!C:C,BJ$6)+SUMIFS('Forecast Data'!H:H,'Forecast Data'!B:B,D14,'Forecast Data'!C:C,BK$6)+SUMIFS('Forecast Data'!H:H,'Forecast Data'!B:B,D14,'Forecast Data'!C:C,BL$6)+SUMIFS('Forecast Data'!H:H,'Forecast Data'!B:B,D14,'Forecast Data'!C:C,BM$6)))/(SUMIFS('Forecast Data'!H:H,'Forecast Data'!B:B,D14,'Forecast Data'!C:C,BJ$6)+SUMIFS('Forecast Data'!H:H,'Forecast Data'!B:B,D14,'Forecast Data'!C:C,BK$6)+SUMIFS('Forecast Data'!H:H,'Forecast Data'!B:B,D14,'Forecast Data'!C:C,BL$6)+SUMIFS('Forecast Data'!H:H,'Forecast Data'!B:B,D14,'Forecast Data'!C:C,BM$6)),"")</f>
        <v>0.37585199099053668</v>
      </c>
      <c r="CF14" s="12">
        <f t="shared" si="22"/>
        <v>7.1761058619670373E-2</v>
      </c>
      <c r="CG14" s="12">
        <f t="shared" si="23"/>
        <v>7.4987111020651878E-2</v>
      </c>
      <c r="CH14" s="13">
        <f t="shared" si="24"/>
        <v>-0.3226052400981505</v>
      </c>
      <c r="CI14" s="13"/>
    </row>
    <row r="15" spans="1:87" ht="13.2">
      <c r="A15" s="1"/>
      <c r="B15" t="str">
        <f t="shared" si="25"/>
        <v>Integrative Therapeutics</v>
      </c>
      <c r="D15" t="s">
        <v>47</v>
      </c>
      <c r="E15" s="11">
        <f>SUMIFS('Fin Data'!F:F,'Fin Data'!A:A,D15)</f>
        <v>37912</v>
      </c>
      <c r="F15" s="11">
        <f>SUMIFS('Fin Data with 6 week hist'!I:I,'Fin Data with 6 week hist'!$A:$A,$D15)</f>
        <v>44017</v>
      </c>
      <c r="G15" s="11">
        <f>SUMIFS('Fin Data with 6 week hist'!J:J,'Fin Data with 6 week hist'!$A:$A,$D15)</f>
        <v>42224</v>
      </c>
      <c r="H15" s="11">
        <f>SUMIFS('Fin Data with 6 week hist'!K:K,'Fin Data with 6 week hist'!$A:$A,$D15)+SUMIFS('Unit Cancellations'!D:D,'Unit Cancellations'!$B:$B,$D15)</f>
        <v>42904</v>
      </c>
      <c r="I15" s="11">
        <f>SUMIFS('Fin Data with 6 week hist'!L:L,'Fin Data with 6 week hist'!$A:$A,$D15)+SUMIFS('Unit Cancellations'!E:E,'Unit Cancellations'!$B:$B,$D15)</f>
        <v>42337</v>
      </c>
      <c r="J15" s="11">
        <f>SUMIFS('Fin Data with 6 week hist'!M:M,'Fin Data with 6 week hist'!$A:$A,$D15)+SUMIFS('Unit Cancellations'!F:F,'Unit Cancellations'!$B:$B,$D15)</f>
        <v>40207</v>
      </c>
      <c r="K15" s="11">
        <f>SUMIFS('Fin Data with 6 week hist'!N:N,'Fin Data with 6 week hist'!$A:$A,$D15)+SUMIFS('Unit Cancellations'!G:G,'Unit Cancellations'!$B:$B,$D15)</f>
        <v>43778</v>
      </c>
      <c r="L15" s="11">
        <f>SUMIFS('Fin Data'!AN:AN,'Fin Data'!A:A,D15)</f>
        <v>42577.5</v>
      </c>
      <c r="M15" s="12">
        <f>IFERROR(SUMIFS('Fin Data'!AO:AO,'Fin Data'!A:A,D15),"")</f>
        <v>0.12306129985228952</v>
      </c>
      <c r="N15" s="1"/>
      <c r="O15" s="11">
        <f t="shared" si="12"/>
        <v>45148.75</v>
      </c>
      <c r="P15" s="12">
        <f t="shared" si="13"/>
        <v>0.20005448903242098</v>
      </c>
      <c r="Q15" s="1"/>
      <c r="R15" s="11">
        <f t="shared" si="14"/>
        <v>45198.625</v>
      </c>
      <c r="S15" s="12">
        <f t="shared" si="15"/>
        <v>0.18740251082848144</v>
      </c>
      <c r="T15" s="11">
        <f t="shared" si="16"/>
        <v>41823.125</v>
      </c>
      <c r="U15" s="1" t="e">
        <f t="shared" si="17"/>
        <v>#REF!</v>
      </c>
      <c r="V15" s="1"/>
      <c r="W15" s="11">
        <f>SUMIFS('Forecast Data'!$D:$D,'Forecast Data'!$C:$C,W$6,'Forecast Data'!$B:$B,$D15)</f>
        <v>45100</v>
      </c>
      <c r="X15" s="11">
        <f>SUMIFS('Forecast Data'!$D:$D,'Forecast Data'!$C:$C,X$6,'Forecast Data'!$B:$B,$D15)</f>
        <v>45098</v>
      </c>
      <c r="Y15" s="11">
        <f>SUMIFS('Forecast Data'!$D:$D,'Forecast Data'!$C:$C,Y$6,'Forecast Data'!$B:$B,$D15)</f>
        <v>45158</v>
      </c>
      <c r="Z15" s="11">
        <f>SUMIFS('Forecast Data'!$D:$D,'Forecast Data'!$C:$C,Z$6,'Forecast Data'!$B:$B,$D15)</f>
        <v>45239</v>
      </c>
      <c r="AA15" s="11">
        <f>SUMIFS('Forecast Data'!$D:$D,'Forecast Data'!$C:$C,AA$6,'Forecast Data'!$B:$B,$D15)</f>
        <v>45210</v>
      </c>
      <c r="AB15" s="11">
        <f>SUMIFS('Forecast Data'!$D:$D,'Forecast Data'!$C:$C,AB$6,'Forecast Data'!$B:$B,$D15)</f>
        <v>45219</v>
      </c>
      <c r="AC15" s="11">
        <f>SUMIFS('Forecast Data'!$D:$D,'Forecast Data'!$C:$C,AC$6,'Forecast Data'!$B:$B,$D15)</f>
        <v>45283</v>
      </c>
      <c r="AD15" s="11">
        <f>SUMIFS('Forecast Data'!$D:$D,'Forecast Data'!$C:$C,AD$6,'Forecast Data'!$B:$B,$D15)</f>
        <v>45282</v>
      </c>
      <c r="AE15" s="11">
        <f>SUMIFS('Forecast Data'!$D:$D,'Forecast Data'!$C:$C,AE$6,'Forecast Data'!$B:$B,$D15)</f>
        <v>45319</v>
      </c>
      <c r="AF15" s="11">
        <f>SUMIFS('Forecast Data'!$D:$D,'Forecast Data'!$C:$C,AF$6,'Forecast Data'!$B:$B,$D15)</f>
        <v>45321</v>
      </c>
      <c r="AG15" s="11">
        <f>SUMIFS('Forecast Data'!$D:$D,'Forecast Data'!$C:$C,AG$6,'Forecast Data'!$B:$B,$D15)</f>
        <v>45517</v>
      </c>
      <c r="AH15" s="11">
        <f>SUMIFS('Forecast Data'!$D:$D,'Forecast Data'!$C:$C,AH$6,'Forecast Data'!$B:$B,$D15)</f>
        <v>45541</v>
      </c>
      <c r="AI15" s="1"/>
      <c r="AJ15" s="12">
        <f>IF(SUMIFS('Forecast Data'!$E:$E,'Forecast Data'!$C:$C,AJ$6,'Forecast Data'!$B:$B,$D15)=0,"",SUMIFS('Forecast Data'!$E:$E,'Forecast Data'!$C:$C,AJ$6,'Forecast Data'!$B:$B,$D15))</f>
        <v>0.2</v>
      </c>
      <c r="AK15" s="12">
        <f>IF(SUMIFS('Forecast Data'!$E:$E,'Forecast Data'!$C:$C,AK$6,'Forecast Data'!$B:$B,$D15)=0,"",SUMIFS('Forecast Data'!$E:$E,'Forecast Data'!$C:$C,AK$6,'Forecast Data'!$B:$B,$D15))</f>
        <v>0.2</v>
      </c>
      <c r="AL15" s="12">
        <f>IF(SUMIFS('Forecast Data'!$E:$E,'Forecast Data'!$C:$C,AL$6,'Forecast Data'!$B:$B,$D15)=0,"",SUMIFS('Forecast Data'!$E:$E,'Forecast Data'!$C:$C,AL$6,'Forecast Data'!$B:$B,$D15))</f>
        <v>0.24</v>
      </c>
      <c r="AM15" s="12">
        <f>IF(SUMIFS('Forecast Data'!$E:$E,'Forecast Data'!$C:$C,AM$6,'Forecast Data'!$B:$B,$D15)=0,"",SUMIFS('Forecast Data'!$E:$E,'Forecast Data'!$C:$C,AM$6,'Forecast Data'!$B:$B,$D15))</f>
        <v>0.17</v>
      </c>
      <c r="AN15" s="12">
        <f>IF(SUMIFS('Forecast Data'!$E:$E,'Forecast Data'!$C:$C,AN$6,'Forecast Data'!$B:$B,$D15)=0,"",SUMIFS('Forecast Data'!$E:$E,'Forecast Data'!$C:$C,AN$6,'Forecast Data'!$B:$B,$D15))</f>
        <v>0.16</v>
      </c>
      <c r="AO15" s="12">
        <f>IF(SUMIFS('Forecast Data'!$E:$E,'Forecast Data'!$C:$C,AO$6,'Forecast Data'!$B:$B,$D15)=0,"",SUMIFS('Forecast Data'!$E:$E,'Forecast Data'!$C:$C,AO$6,'Forecast Data'!$B:$B,$D15))</f>
        <v>0.17</v>
      </c>
      <c r="AP15" s="12">
        <f>IF(SUMIFS('Forecast Data'!$E:$E,'Forecast Data'!$C:$C,AP$6,'Forecast Data'!$B:$B,$D15)=0,"",SUMIFS('Forecast Data'!$E:$E,'Forecast Data'!$C:$C,AP$6,'Forecast Data'!$B:$B,$D15))</f>
        <v>0.21</v>
      </c>
      <c r="AQ15" s="12">
        <f>IF(SUMIFS('Forecast Data'!$E:$E,'Forecast Data'!$C:$C,AQ$6,'Forecast Data'!$B:$B,$D15)=0,"",SUMIFS('Forecast Data'!$E:$E,'Forecast Data'!$C:$C,AQ$6,'Forecast Data'!$B:$B,$D15))</f>
        <v>0.16</v>
      </c>
      <c r="AR15" s="12">
        <f>IF(SUMIFS('Forecast Data'!$E:$E,'Forecast Data'!$C:$C,AR$6,'Forecast Data'!$B:$B,$D15)=0,"",SUMIFS('Forecast Data'!$E:$E,'Forecast Data'!$C:$C,AR$6,'Forecast Data'!$B:$B,$D15))</f>
        <v>0.16</v>
      </c>
      <c r="AS15" s="12">
        <f>IF(SUMIFS('Forecast Data'!$E:$E,'Forecast Data'!$C:$C,AS$6,'Forecast Data'!$B:$B,$D15)=0,"",SUMIFS('Forecast Data'!$E:$E,'Forecast Data'!$C:$C,AS$6,'Forecast Data'!$B:$B,$D15))</f>
        <v>0.18</v>
      </c>
      <c r="AT15" s="12">
        <f>IF(SUMIFS('Forecast Data'!$E:$E,'Forecast Data'!$C:$C,AT$6,'Forecast Data'!$B:$B,$D15)=0,"",SUMIFS('Forecast Data'!$E:$E,'Forecast Data'!$C:$C,AT$6,'Forecast Data'!$B:$B,$D15))</f>
        <v>0.22</v>
      </c>
      <c r="AU15" s="12">
        <f>IF(SUMIFS('Forecast Data'!$E:$E,'Forecast Data'!$C:$C,AU$6,'Forecast Data'!$B:$B,$D15)=0,"",SUMIFS('Forecast Data'!$E:$E,'Forecast Data'!$C:$C,AU$6,'Forecast Data'!$B:$B,$D15))</f>
        <v>0.2</v>
      </c>
      <c r="AV15" s="1"/>
      <c r="AW15" s="11">
        <f>SUMIFS('OP Units'!E:E,'OP Units'!$A:$A,$D15)</f>
        <v>38288</v>
      </c>
      <c r="AX15" s="11">
        <f>SUMIFS('OP Units'!F:F,'OP Units'!$A:$A,$D15)</f>
        <v>40656</v>
      </c>
      <c r="AY15" s="11">
        <f>SUMIFS('OP Units'!G:G,'OP Units'!$A:$A,$D15)</f>
        <v>43395</v>
      </c>
      <c r="AZ15" s="11">
        <f>SUMIFS('OP Units'!H:H,'OP Units'!$A:$A,$D15)</f>
        <v>45676</v>
      </c>
      <c r="BA15" s="11">
        <f>SUMIFS('OP Units'!I:I,'OP Units'!$A:$A,$D15)</f>
        <v>43857</v>
      </c>
      <c r="BB15" s="11">
        <f>SUMIFS('OP Units'!J:J,'OP Units'!$A:$A,$D15)</f>
        <v>42998</v>
      </c>
      <c r="BC15" s="11">
        <f>SUMIFS('OP Units'!K:K,'OP Units'!$A:$A,$D15)</f>
        <v>40366</v>
      </c>
      <c r="BD15" s="11">
        <f>SUMIFS('OP Units'!L:L,'OP Units'!$A:$A,$D15)</f>
        <v>39349</v>
      </c>
      <c r="BE15" s="11">
        <f>SUMIFS('OP Units'!M:M,'OP Units'!$A:$A,$D15)</f>
        <v>39024</v>
      </c>
      <c r="BF15" s="11">
        <f>SUMIFS('OP Units'!N:N,'OP Units'!$A:$A,$D15)</f>
        <v>40065</v>
      </c>
      <c r="BG15" s="11">
        <f>SUMIFS('OP Units'!O:O,'OP Units'!$A:$A,$D15)</f>
        <v>40691</v>
      </c>
      <c r="BH15" s="11">
        <f>SUMIFS('OP Units'!P:P,'OP Units'!$A:$A,$D15)</f>
        <v>39699</v>
      </c>
      <c r="BI15" s="1"/>
      <c r="BJ15" s="12">
        <f>IFERROR((SUMIFS('OP Units'!E:E,'OP Units'!$A:$A,$D15)-SUMIFS('Forecast Data'!$H:$H,'Forecast Data'!$C:$C,BJ$6,'Forecast Data'!$B:$B,$D15))/SUMIFS('Forecast Data'!$H:$H,'Forecast Data'!$C:$C,BJ$6,'Forecast Data'!$B:$B,$D15),"")</f>
        <v>1.5569878783056152E-2</v>
      </c>
      <c r="BK15" s="12">
        <f>IFERROR((SUMIFS('OP Units'!F:F,'OP Units'!$A:$A,$D15)-SUMIFS('Forecast Data'!$H:$H,'Forecast Data'!$C:$C,BK$6,'Forecast Data'!$B:$B,$D15))/SUMIFS('Forecast Data'!$H:$H,'Forecast Data'!$C:$C,BK$6,'Forecast Data'!$B:$B,$D15),"")</f>
        <v>7.7579580693895936E-2</v>
      </c>
      <c r="BL15" s="12">
        <f>IFERROR((SUMIFS('OP Units'!G:G,'OP Units'!$A:$A,$D15)-SUMIFS('Forecast Data'!$H:$H,'Forecast Data'!$C:$C,BL$6,'Forecast Data'!$B:$B,$D15))/SUMIFS('Forecast Data'!$H:$H,'Forecast Data'!$C:$C,BL$6,'Forecast Data'!$B:$B,$D15),"")</f>
        <v>0.19427014531043593</v>
      </c>
      <c r="BM15" s="12">
        <f>IFERROR((SUMIFS('OP Units'!H:H,'OP Units'!$A:$A,$D15)-SUMIFS('Forecast Data'!$H:$H,'Forecast Data'!$C:$C,BM$6,'Forecast Data'!$B:$B,$D15))/SUMIFS('Forecast Data'!$H:$H,'Forecast Data'!$C:$C,BM$6,'Forecast Data'!$B:$B,$D15),"")</f>
        <v>0.17955736900550059</v>
      </c>
      <c r="BN15" s="12">
        <f>IFERROR((SUMIFS('OP Units'!I:I,'OP Units'!$A:$A,$D15)-SUMIFS('Forecast Data'!$H:$H,'Forecast Data'!$C:$C,BN$6,'Forecast Data'!$B:$B,$D15))/SUMIFS('Forecast Data'!$H:$H,'Forecast Data'!$C:$C,BN$6,'Forecast Data'!$B:$B,$D15),"")</f>
        <v>0.12789322086205124</v>
      </c>
      <c r="BO15" s="12">
        <f>IFERROR((SUMIFS('OP Units'!J:J,'OP Units'!$A:$A,$D15)-SUMIFS('Forecast Data'!$H:$H,'Forecast Data'!$C:$C,BO$6,'Forecast Data'!$B:$B,$D15))/SUMIFS('Forecast Data'!$H:$H,'Forecast Data'!$C:$C,BO$6,'Forecast Data'!$B:$B,$D15),"")</f>
        <v>0.1087102263936878</v>
      </c>
      <c r="BP15" s="12">
        <f>IFERROR((SUMIFS('OP Units'!K:K,'OP Units'!$A:$A,$D15)-SUMIFS('Forecast Data'!$H:$H,'Forecast Data'!$C:$C,BP$6,'Forecast Data'!$B:$B,$D15))/SUMIFS('Forecast Data'!$H:$H,'Forecast Data'!$C:$C,BP$6,'Forecast Data'!$B:$B,$D15),"")</f>
        <v>8.1328690061612641E-2</v>
      </c>
      <c r="BQ15" s="12">
        <f>IFERROR((SUMIFS('OP Units'!L:L,'OP Units'!$A:$A,$D15)-SUMIFS('Forecast Data'!$H:$H,'Forecast Data'!$C:$C,BQ$6,'Forecast Data'!$B:$B,$D15))/SUMIFS('Forecast Data'!$H:$H,'Forecast Data'!$C:$C,BQ$6,'Forecast Data'!$B:$B,$D15),"")</f>
        <v>8.018239573726816E-3</v>
      </c>
      <c r="BR15" s="12">
        <f>IFERROR((SUMIFS('OP Units'!M:M,'OP Units'!$A:$A,$D15)-SUMIFS('Forecast Data'!$H:$H,'Forecast Data'!$C:$C,BR$6,'Forecast Data'!$B:$B,$D15))/SUMIFS('Forecast Data'!$H:$H,'Forecast Data'!$C:$C,BR$6,'Forecast Data'!$B:$B,$D15),"")</f>
        <v>1.745559092309272E-3</v>
      </c>
      <c r="BS15" s="12">
        <f>IFERROR((SUMIFS('OP Units'!N:N,'OP Units'!$A:$A,$D15)-SUMIFS('Forecast Data'!$H:$H,'Forecast Data'!$C:$C,BS$6,'Forecast Data'!$B:$B,$D15))/SUMIFS('Forecast Data'!$H:$H,'Forecast Data'!$C:$C,BS$6,'Forecast Data'!$B:$B,$D15),"")</f>
        <v>4.5865093453064637E-2</v>
      </c>
      <c r="BT15" s="12">
        <f>IFERROR((SUMIFS('OP Units'!O:O,'OP Units'!$A:$A,$D15)-SUMIFS('Forecast Data'!$H:$H,'Forecast Data'!$C:$C,BT$6,'Forecast Data'!$B:$B,$D15))/SUMIFS('Forecast Data'!$H:$H,'Forecast Data'!$C:$C,BT$6,'Forecast Data'!$B:$B,$D15),"")</f>
        <v>9.0297687628948853E-2</v>
      </c>
      <c r="BU15" s="12">
        <f>IFERROR((SUMIFS('OP Units'!P:P,'OP Units'!$A:$A,$D15)-SUMIFS('Forecast Data'!$H:$H,'Forecast Data'!$C:$C,BU$6,'Forecast Data'!$B:$B,$D15))/SUMIFS('Forecast Data'!$H:$H,'Forecast Data'!$C:$C,BU$6,'Forecast Data'!$B:$B,$D15),"")</f>
        <v>4.9266552134267214E-2</v>
      </c>
      <c r="BV15" s="12"/>
      <c r="BW15" s="11">
        <f>(SUMIFS('Forecast Data'!H:H,'Forecast Data'!B:B,D15,'Forecast Data'!C:C,BK$6)+SUMIFS('Forecast Data'!H:H,'Forecast Data'!B:B,D15,'Forecast Data'!C:C,BL$6)+SUMIFS('Forecast Data'!H:H,'Forecast Data'!B:B,D15,'Forecast Data'!C:C,BM$6)+SUMIFS('Forecast Data'!H:H,'Forecast Data'!B:B,D15,'Forecast Data'!C:C,BN$6)+SUMIFS('Forecast Data'!H:H,'Forecast Data'!B:B,D15,'Forecast Data'!C:C,BO$6)+SUMIFS('Forecast Data'!H:H,'Forecast Data'!B:B,D15,'Forecast Data'!C:C,BP$6)+SUMIFS('Forecast Data'!H:H,'Forecast Data'!B:B,D15,'Forecast Data'!C:C,BQ$6)+SUMIFS('Forecast Data'!H:H,'Forecast Data'!B:B,D15,'Forecast Data'!C:C,BJ$6))/8</f>
        <v>38065.125</v>
      </c>
      <c r="BX15" s="12">
        <f>IFERROR((SUM(W15:AD15)-(SUMIFS('Forecast Data'!H:H,'Forecast Data'!B:B,B15,'Forecast Data'!C:C,BJ$6)+SUMIFS('Forecast Data'!H:H,'Forecast Data'!B:B,B15,'Forecast Data'!C:C,BK$6)+SUMIFS('Forecast Data'!H:H,'Forecast Data'!B:B,B15,'Forecast Data'!C:C,BL$6)+SUMIFS('Forecast Data'!H:H,'Forecast Data'!B:B,B15,'Forecast Data'!C:C,BM$6)+SUMIFS('Forecast Data'!H:H,'Forecast Data'!B:B,B15,'Forecast Data'!C:C,BN$6)+SUMIFS('Forecast Data'!H:H,'Forecast Data'!B:B,B15,'Forecast Data'!C:C,BO$6)+SUMIFS('Forecast Data'!H:H,'Forecast Data'!B:B,B15,'Forecast Data'!C:C,BP$6)+SUMIFS('Forecast Data'!H:H,'Forecast Data'!B:B,B15,'Forecast Data'!C:C,BQ$6)))/(SUMIFS('Forecast Data'!H:H,'Forecast Data'!B:B,B15,'Forecast Data'!C:C,BJ$6)+SUMIFS('Forecast Data'!H:H,'Forecast Data'!B:B,B15,'Forecast Data'!C:C,BK$6)+SUMIFS('Forecast Data'!H:H,'Forecast Data'!B:B,B15,'Forecast Data'!C:C,BL$6)+SUMIFS('Forecast Data'!H:H,'Forecast Data'!B:B,B15,'Forecast Data'!C:C,BM$6)+SUMIFS('Forecast Data'!H:H,'Forecast Data'!B:B,B15,'Forecast Data'!C:C,BN$6)+SUMIFS('Forecast Data'!H:H,'Forecast Data'!B:B,B15,'Forecast Data'!C:C,BO$6)+SUMIFS('Forecast Data'!H:H,'Forecast Data'!B:B,B15,'Forecast Data'!C:C,BP$6)+SUMIFS('Forecast Data'!H:H,'Forecast Data'!B:B,B15,'Forecast Data'!C:C,BQ$6)),"")</f>
        <v>0.18740251082848144</v>
      </c>
      <c r="BY15" s="12">
        <f t="shared" si="18"/>
        <v>3.9896630485626349E-3</v>
      </c>
      <c r="BZ15" s="16">
        <f t="shared" si="19"/>
        <v>5.8658700912215559E-3</v>
      </c>
      <c r="CA15" s="13">
        <f t="shared" si="20"/>
        <v>-0.18762070426589211</v>
      </c>
      <c r="CB15" s="12">
        <f t="shared" si="21"/>
        <v>1.8762070426589211E-3</v>
      </c>
      <c r="CC15" s="12"/>
      <c r="CD15" s="11">
        <f>(SUMIFS('Forecast Data'!H:H,'Forecast Data'!B:B,D15,'Forecast Data'!C:C,BK$6)+SUMIFS('Forecast Data'!H:H,'Forecast Data'!B:B,D15,'Forecast Data'!C:C,BL$6)+SUMIFS('Forecast Data'!H:H,'Forecast Data'!B:B,D15,'Forecast Data'!C:C,BM$6)+SUMIFS('Forecast Data'!H:H,'Forecast Data'!B:B,D15,'Forecast Data'!C:C,BJ$6))/4</f>
        <v>37622.25</v>
      </c>
      <c r="CE15" s="12">
        <f>IFERROR((SUM(W15:Z15)-(SUMIFS('Forecast Data'!H:H,'Forecast Data'!B:B,D15,'Forecast Data'!C:C,BJ$6)+SUMIFS('Forecast Data'!H:H,'Forecast Data'!B:B,D15,'Forecast Data'!C:C,BK$6)+SUMIFS('Forecast Data'!H:H,'Forecast Data'!B:B,D15,'Forecast Data'!C:C,BL$6)+SUMIFS('Forecast Data'!H:H,'Forecast Data'!B:B,D15,'Forecast Data'!C:C,BM$6)))/(SUMIFS('Forecast Data'!H:H,'Forecast Data'!B:B,D15,'Forecast Data'!C:C,BJ$6)+SUMIFS('Forecast Data'!H:H,'Forecast Data'!B:B,D15,'Forecast Data'!C:C,BK$6)+SUMIFS('Forecast Data'!H:H,'Forecast Data'!B:B,D15,'Forecast Data'!C:C,BL$6)+SUMIFS('Forecast Data'!H:H,'Forecast Data'!B:B,D15,'Forecast Data'!C:C,BM$6)),"")</f>
        <v>0.20005448903242098</v>
      </c>
      <c r="CF15" s="12">
        <f t="shared" si="22"/>
        <v>3.9896630485626349E-3</v>
      </c>
      <c r="CG15" s="12">
        <f t="shared" si="23"/>
        <v>6.3101106143565967E-3</v>
      </c>
      <c r="CH15" s="13">
        <f t="shared" si="24"/>
        <v>-0.23204475657939619</v>
      </c>
      <c r="CI15" s="13"/>
    </row>
    <row r="16" spans="1:87" ht="13.2">
      <c r="A16" s="1"/>
      <c r="D16" t="s">
        <v>48</v>
      </c>
      <c r="E16" s="17">
        <f>SUMIFS('Fin Data'!F:F,'Fin Data'!A:A,D16)</f>
        <v>0</v>
      </c>
      <c r="F16" s="17">
        <f>SUMIFS('Fin Data with 6 week hist'!I:I,'Fin Data with 6 week hist'!$A:$A,$D16)</f>
        <v>356</v>
      </c>
      <c r="G16" s="17">
        <f>SUMIFS('Fin Data with 6 week hist'!J:J,'Fin Data with 6 week hist'!$A:$A,$D16)</f>
        <v>1096</v>
      </c>
      <c r="H16" s="17">
        <f>SUMIFS('Fin Data with 6 week hist'!K:K,'Fin Data with 6 week hist'!$A:$A,$D16)+SUMIFS('Unit Cancellations'!D:D,'Unit Cancellations'!$B:$B,$D16)</f>
        <v>1114</v>
      </c>
      <c r="I16" s="17">
        <f>SUMIFS('Fin Data with 6 week hist'!L:L,'Fin Data with 6 week hist'!$A:$A,$D16)+SUMIFS('Unit Cancellations'!E:E,'Unit Cancellations'!$B:$B,$D16)</f>
        <v>1883</v>
      </c>
      <c r="J16" s="17">
        <f>SUMIFS('Fin Data with 6 week hist'!M:M,'Fin Data with 6 week hist'!$A:$A,$D16)+SUMIFS('Unit Cancellations'!F:F,'Unit Cancellations'!$B:$B,$D16)</f>
        <v>2534</v>
      </c>
      <c r="K16" s="17">
        <f>SUMIFS('Fin Data with 6 week hist'!N:N,'Fin Data with 6 week hist'!$A:$A,$D16)+SUMIFS('Unit Cancellations'!G:G,'Unit Cancellations'!$B:$B,$D16)</f>
        <v>3266</v>
      </c>
      <c r="L16" s="17">
        <f>SUMIFS('Fin Data'!AN:AN,'Fin Data'!A:A,D16)</f>
        <v>1708</v>
      </c>
      <c r="M16" s="18">
        <f>IFERROR(SUMIFS('Fin Data'!AO:AO,'Fin Data'!A:A,D16),"")</f>
        <v>0</v>
      </c>
      <c r="N16" s="19"/>
      <c r="O16" s="17">
        <f t="shared" si="12"/>
        <v>4758.75</v>
      </c>
      <c r="P16" s="18" t="str">
        <f t="shared" si="13"/>
        <v/>
      </c>
      <c r="Q16" s="19"/>
      <c r="R16" s="17">
        <f t="shared" si="14"/>
        <v>7313.25</v>
      </c>
      <c r="S16" s="18" t="str">
        <f t="shared" si="15"/>
        <v/>
      </c>
      <c r="T16" s="17">
        <f t="shared" si="16"/>
        <v>3687.375</v>
      </c>
      <c r="U16" s="20" t="e">
        <f>#REF!</f>
        <v>#REF!</v>
      </c>
      <c r="V16" s="19"/>
      <c r="W16" s="17">
        <f>SUMIFS('Forecast Data'!$D:$D,'Forecast Data'!$C:$C,W$6,'Forecast Data'!$B:$B,$D16)</f>
        <v>3546</v>
      </c>
      <c r="X16" s="17">
        <f>SUMIFS('Forecast Data'!$D:$D,'Forecast Data'!$C:$C,X$6,'Forecast Data'!$B:$B,$D16)</f>
        <v>4255</v>
      </c>
      <c r="Y16" s="17">
        <f>SUMIFS('Forecast Data'!$D:$D,'Forecast Data'!$C:$C,Y$6,'Forecast Data'!$B:$B,$D16)</f>
        <v>5106</v>
      </c>
      <c r="Z16" s="17">
        <f>SUMIFS('Forecast Data'!$D:$D,'Forecast Data'!$C:$C,Z$6,'Forecast Data'!$B:$B,$D16)</f>
        <v>6128</v>
      </c>
      <c r="AA16" s="17">
        <f>SUMIFS('Forecast Data'!$D:$D,'Forecast Data'!$C:$C,AA$6,'Forecast Data'!$B:$B,$D16)</f>
        <v>7353</v>
      </c>
      <c r="AB16" s="17">
        <f>SUMIFS('Forecast Data'!$D:$D,'Forecast Data'!$C:$C,AB$6,'Forecast Data'!$B:$B,$D16)</f>
        <v>8824</v>
      </c>
      <c r="AC16" s="17">
        <f>SUMIFS('Forecast Data'!$D:$D,'Forecast Data'!$C:$C,AC$6,'Forecast Data'!$B:$B,$D16)</f>
        <v>10588</v>
      </c>
      <c r="AD16" s="17">
        <f>SUMIFS('Forecast Data'!$D:$D,'Forecast Data'!$C:$C,AD$6,'Forecast Data'!$B:$B,$D16)</f>
        <v>12706</v>
      </c>
      <c r="AE16" s="17">
        <f>SUMIFS('Forecast Data'!$D:$D,'Forecast Data'!$C:$C,AE$6,'Forecast Data'!$B:$B,$D16)</f>
        <v>15247</v>
      </c>
      <c r="AF16" s="17">
        <f>SUMIFS('Forecast Data'!$D:$D,'Forecast Data'!$C:$C,AF$6,'Forecast Data'!$B:$B,$D16)</f>
        <v>18297</v>
      </c>
      <c r="AG16" s="17">
        <f>SUMIFS('Forecast Data'!$D:$D,'Forecast Data'!$C:$C,AG$6,'Forecast Data'!$B:$B,$D16)</f>
        <v>21956</v>
      </c>
      <c r="AH16" s="17">
        <f>SUMIFS('Forecast Data'!$D:$D,'Forecast Data'!$C:$C,AH$6,'Forecast Data'!$B:$B,$D16)</f>
        <v>26347</v>
      </c>
      <c r="AI16" s="19"/>
      <c r="AJ16" s="18" t="str">
        <f>IF(SUMIFS('Forecast Data'!$E:$E,'Forecast Data'!$C:$C,AJ$6,'Forecast Data'!$B:$B,$D16)=0,"",SUMIFS('Forecast Data'!$E:$E,'Forecast Data'!$C:$C,AJ$6,'Forecast Data'!$B:$B,$D16))</f>
        <v/>
      </c>
      <c r="AK16" s="18" t="str">
        <f>IF(SUMIFS('Forecast Data'!$E:$E,'Forecast Data'!$C:$C,AK$6,'Forecast Data'!$B:$B,$D16)=0,"",SUMIFS('Forecast Data'!$E:$E,'Forecast Data'!$C:$C,AK$6,'Forecast Data'!$B:$B,$D16))</f>
        <v/>
      </c>
      <c r="AL16" s="18" t="str">
        <f>IF(SUMIFS('Forecast Data'!$E:$E,'Forecast Data'!$C:$C,AL$6,'Forecast Data'!$B:$B,$D16)=0,"",SUMIFS('Forecast Data'!$E:$E,'Forecast Data'!$C:$C,AL$6,'Forecast Data'!$B:$B,$D16))</f>
        <v/>
      </c>
      <c r="AM16" s="18" t="str">
        <f>IF(SUMIFS('Forecast Data'!$E:$E,'Forecast Data'!$C:$C,AM$6,'Forecast Data'!$B:$B,$D16)=0,"",SUMIFS('Forecast Data'!$E:$E,'Forecast Data'!$C:$C,AM$6,'Forecast Data'!$B:$B,$D16))</f>
        <v/>
      </c>
      <c r="AN16" s="18" t="str">
        <f>IF(SUMIFS('Forecast Data'!$E:$E,'Forecast Data'!$C:$C,AN$6,'Forecast Data'!$B:$B,$D16)=0,"",SUMIFS('Forecast Data'!$E:$E,'Forecast Data'!$C:$C,AN$6,'Forecast Data'!$B:$B,$D16))</f>
        <v/>
      </c>
      <c r="AO16" s="18" t="str">
        <f>IF(SUMIFS('Forecast Data'!$E:$E,'Forecast Data'!$C:$C,AO$6,'Forecast Data'!$B:$B,$D16)=0,"",SUMIFS('Forecast Data'!$E:$E,'Forecast Data'!$C:$C,AO$6,'Forecast Data'!$B:$B,$D16))</f>
        <v/>
      </c>
      <c r="AP16" s="18" t="str">
        <f>IF(SUMIFS('Forecast Data'!$E:$E,'Forecast Data'!$C:$C,AP$6,'Forecast Data'!$B:$B,$D16)=0,"",SUMIFS('Forecast Data'!$E:$E,'Forecast Data'!$C:$C,AP$6,'Forecast Data'!$B:$B,$D16))</f>
        <v/>
      </c>
      <c r="AQ16" s="18" t="str">
        <f>IF(SUMIFS('Forecast Data'!$E:$E,'Forecast Data'!$C:$C,AQ$6,'Forecast Data'!$B:$B,$D16)=0,"",SUMIFS('Forecast Data'!$E:$E,'Forecast Data'!$C:$C,AQ$6,'Forecast Data'!$B:$B,$D16))</f>
        <v/>
      </c>
      <c r="AR16" s="18" t="str">
        <f>IF(SUMIFS('Forecast Data'!$E:$E,'Forecast Data'!$C:$C,AR$6,'Forecast Data'!$B:$B,$D16)=0,"",SUMIFS('Forecast Data'!$E:$E,'Forecast Data'!$C:$C,AR$6,'Forecast Data'!$B:$B,$D16))</f>
        <v/>
      </c>
      <c r="AS16" s="18" t="str">
        <f>IF(SUMIFS('Forecast Data'!$E:$E,'Forecast Data'!$C:$C,AS$6,'Forecast Data'!$B:$B,$D16)=0,"",SUMIFS('Forecast Data'!$E:$E,'Forecast Data'!$C:$C,AS$6,'Forecast Data'!$B:$B,$D16))</f>
        <v/>
      </c>
      <c r="AT16" s="18" t="str">
        <f>IF(SUMIFS('Forecast Data'!$E:$E,'Forecast Data'!$C:$C,AT$6,'Forecast Data'!$B:$B,$D16)=0,"",SUMIFS('Forecast Data'!$E:$E,'Forecast Data'!$C:$C,AT$6,'Forecast Data'!$B:$B,$D16))</f>
        <v/>
      </c>
      <c r="AU16" s="18" t="str">
        <f>IF(SUMIFS('Forecast Data'!$E:$E,'Forecast Data'!$C:$C,AU$6,'Forecast Data'!$B:$B,$D16)=0,"",SUMIFS('Forecast Data'!$E:$E,'Forecast Data'!$C:$C,AU$6,'Forecast Data'!$B:$B,$D16))</f>
        <v/>
      </c>
      <c r="AV16" s="19"/>
      <c r="AW16" s="11">
        <f>SUMIFS('OP Units'!E:E,'OP Units'!$A:$A,$D16)</f>
        <v>2751</v>
      </c>
      <c r="AX16" s="11">
        <f>SUMIFS('OP Units'!F:F,'OP Units'!$A:$A,$D16)</f>
        <v>2896</v>
      </c>
      <c r="AY16" s="11">
        <f>SUMIFS('OP Units'!G:G,'OP Units'!$A:$A,$D16)</f>
        <v>3729</v>
      </c>
      <c r="AZ16" s="11">
        <f>SUMIFS('OP Units'!H:H,'OP Units'!$A:$A,$D16)</f>
        <v>3899</v>
      </c>
      <c r="BA16" s="11">
        <f>SUMIFS('OP Units'!I:I,'OP Units'!$A:$A,$D16)</f>
        <v>3960</v>
      </c>
      <c r="BB16" s="11">
        <f>SUMIFS('OP Units'!J:J,'OP Units'!$A:$A,$D16)</f>
        <v>4209</v>
      </c>
      <c r="BC16" s="11">
        <f>SUMIFS('OP Units'!K:K,'OP Units'!$A:$A,$D16)</f>
        <v>4071</v>
      </c>
      <c r="BD16" s="11">
        <f>SUMIFS('OP Units'!L:L,'OP Units'!$A:$A,$D16)</f>
        <v>3984</v>
      </c>
      <c r="BE16" s="11">
        <f>SUMIFS('OP Units'!M:M,'OP Units'!$A:$A,$D16)</f>
        <v>4032</v>
      </c>
      <c r="BF16" s="11">
        <f>SUMIFS('OP Units'!N:N,'OP Units'!$A:$A,$D16)</f>
        <v>4291</v>
      </c>
      <c r="BG16" s="11">
        <f>SUMIFS('OP Units'!O:O,'OP Units'!$A:$A,$D16)</f>
        <v>4547</v>
      </c>
      <c r="BH16" s="11">
        <f>SUMIFS('OP Units'!P:P,'OP Units'!$A:$A,$D16)</f>
        <v>4679</v>
      </c>
      <c r="BI16" s="19"/>
      <c r="BJ16" s="12" t="str">
        <f>IFERROR((SUMIFS('OP Units'!E:E,'OP Units'!$A:$A,$D16)-SUMIFS('Forecast Data'!$H:$H,'Forecast Data'!$C:$C,BJ$6,'Forecast Data'!$B:$B,$D16))/SUMIFS('Forecast Data'!$H:$H,'Forecast Data'!$C:$C,BJ$6,'Forecast Data'!$B:$B,$D16),"")</f>
        <v/>
      </c>
      <c r="BK16" s="12" t="str">
        <f>IFERROR((SUMIFS('OP Units'!F:F,'OP Units'!$A:$A,$D16)-SUMIFS('Forecast Data'!$H:$H,'Forecast Data'!$C:$C,BK$6,'Forecast Data'!$B:$B,$D16))/SUMIFS('Forecast Data'!$H:$H,'Forecast Data'!$C:$C,BK$6,'Forecast Data'!$B:$B,$D16),"")</f>
        <v/>
      </c>
      <c r="BL16" s="12" t="str">
        <f>IFERROR((SUMIFS('OP Units'!G:G,'OP Units'!$A:$A,$D16)-SUMIFS('Forecast Data'!$H:$H,'Forecast Data'!$C:$C,BL$6,'Forecast Data'!$B:$B,$D16))/SUMIFS('Forecast Data'!$H:$H,'Forecast Data'!$C:$C,BL$6,'Forecast Data'!$B:$B,$D16),"")</f>
        <v/>
      </c>
      <c r="BM16" s="12" t="str">
        <f>IFERROR((SUMIFS('OP Units'!H:H,'OP Units'!$A:$A,$D16)-SUMIFS('Forecast Data'!$H:$H,'Forecast Data'!$C:$C,BM$6,'Forecast Data'!$B:$B,$D16))/SUMIFS('Forecast Data'!$H:$H,'Forecast Data'!$C:$C,BM$6,'Forecast Data'!$B:$B,$D16),"")</f>
        <v/>
      </c>
      <c r="BN16" s="12" t="str">
        <f>IFERROR((SUMIFS('OP Units'!I:I,'OP Units'!$A:$A,$D16)-SUMIFS('Forecast Data'!$H:$H,'Forecast Data'!$C:$C,BN$6,'Forecast Data'!$B:$B,$D16))/SUMIFS('Forecast Data'!$H:$H,'Forecast Data'!$C:$C,BN$6,'Forecast Data'!$B:$B,$D16),"")</f>
        <v/>
      </c>
      <c r="BO16" s="12" t="str">
        <f>IFERROR((SUMIFS('OP Units'!J:J,'OP Units'!$A:$A,$D16)-SUMIFS('Forecast Data'!$H:$H,'Forecast Data'!$C:$C,BO$6,'Forecast Data'!$B:$B,$D16))/SUMIFS('Forecast Data'!$H:$H,'Forecast Data'!$C:$C,BO$6,'Forecast Data'!$B:$B,$D16),"")</f>
        <v/>
      </c>
      <c r="BP16" s="12" t="str">
        <f>IFERROR((SUMIFS('OP Units'!K:K,'OP Units'!$A:$A,$D16)-SUMIFS('Forecast Data'!$H:$H,'Forecast Data'!$C:$C,BP$6,'Forecast Data'!$B:$B,$D16))/SUMIFS('Forecast Data'!$H:$H,'Forecast Data'!$C:$C,BP$6,'Forecast Data'!$B:$B,$D16),"")</f>
        <v/>
      </c>
      <c r="BQ16" s="12" t="str">
        <f>IFERROR((SUMIFS('OP Units'!L:L,'OP Units'!$A:$A,$D16)-SUMIFS('Forecast Data'!$H:$H,'Forecast Data'!$C:$C,BQ$6,'Forecast Data'!$B:$B,$D16))/SUMIFS('Forecast Data'!$H:$H,'Forecast Data'!$C:$C,BQ$6,'Forecast Data'!$B:$B,$D16),"")</f>
        <v/>
      </c>
      <c r="BR16" s="12" t="str">
        <f>IFERROR((SUMIFS('OP Units'!M:M,'OP Units'!$A:$A,$D16)-SUMIFS('Forecast Data'!$H:$H,'Forecast Data'!$C:$C,BR$6,'Forecast Data'!$B:$B,$D16))/SUMIFS('Forecast Data'!$H:$H,'Forecast Data'!$C:$C,BR$6,'Forecast Data'!$B:$B,$D16),"")</f>
        <v/>
      </c>
      <c r="BS16" s="12" t="str">
        <f>IFERROR((SUMIFS('OP Units'!N:N,'OP Units'!$A:$A,$D16)-SUMIFS('Forecast Data'!$H:$H,'Forecast Data'!$C:$C,BS$6,'Forecast Data'!$B:$B,$D16))/SUMIFS('Forecast Data'!$H:$H,'Forecast Data'!$C:$C,BS$6,'Forecast Data'!$B:$B,$D16),"")</f>
        <v/>
      </c>
      <c r="BT16" s="12" t="str">
        <f>IFERROR((SUMIFS('OP Units'!O:O,'OP Units'!$A:$A,$D16)-SUMIFS('Forecast Data'!$H:$H,'Forecast Data'!$C:$C,BT$6,'Forecast Data'!$B:$B,$D16))/SUMIFS('Forecast Data'!$H:$H,'Forecast Data'!$C:$C,BT$6,'Forecast Data'!$B:$B,$D16),"")</f>
        <v/>
      </c>
      <c r="BU16" s="12" t="str">
        <f>IFERROR((SUMIFS('OP Units'!P:P,'OP Units'!$A:$A,$D16)-SUMIFS('Forecast Data'!$H:$H,'Forecast Data'!$C:$C,BU$6,'Forecast Data'!$B:$B,$D16))/SUMIFS('Forecast Data'!$H:$H,'Forecast Data'!$C:$C,BU$6,'Forecast Data'!$B:$B,$D16),"")</f>
        <v/>
      </c>
      <c r="BV16" s="21"/>
      <c r="BW16" s="17">
        <f>(SUMIFS('Forecast Data'!H:H,'Forecast Data'!B:B,D16,'Forecast Data'!C:C,BK$6)+SUMIFS('Forecast Data'!H:H,'Forecast Data'!B:B,D16,'Forecast Data'!C:C,BL$6)+SUMIFS('Forecast Data'!H:H,'Forecast Data'!B:B,D16,'Forecast Data'!C:C,BM$6)+SUMIFS('Forecast Data'!H:H,'Forecast Data'!B:B,D16,'Forecast Data'!C:C,BN$6)+SUMIFS('Forecast Data'!H:H,'Forecast Data'!B:B,D16,'Forecast Data'!C:C,BO$6)+SUMIFS('Forecast Data'!H:H,'Forecast Data'!B:B,D16,'Forecast Data'!C:C,BP$6)+SUMIFS('Forecast Data'!H:H,'Forecast Data'!B:B,D16,'Forecast Data'!C:C,BQ$6)+SUMIFS('Forecast Data'!H:H,'Forecast Data'!B:B,D16,'Forecast Data'!C:C,BJ$6))/8</f>
        <v>0</v>
      </c>
      <c r="BX16" s="18" t="str">
        <f>IFERROR((SUM(W16:AD16)-(SUMIFS('Forecast Data'!H:H,'Forecast Data'!B:B,B16,'Forecast Data'!C:C,BJ$6)+SUMIFS('Forecast Data'!H:H,'Forecast Data'!B:B,B16,'Forecast Data'!C:C,BK$6)+SUMIFS('Forecast Data'!H:H,'Forecast Data'!B:B,B16,'Forecast Data'!C:C,BL$6)+SUMIFS('Forecast Data'!H:H,'Forecast Data'!B:B,B16,'Forecast Data'!C:C,BM$6)+SUMIFS('Forecast Data'!H:H,'Forecast Data'!B:B,B16,'Forecast Data'!C:C,BN$6)+SUMIFS('Forecast Data'!H:H,'Forecast Data'!B:B,B16,'Forecast Data'!C:C,BO$6)+SUMIFS('Forecast Data'!H:H,'Forecast Data'!B:B,B16,'Forecast Data'!C:C,BP$6)+SUMIFS('Forecast Data'!H:H,'Forecast Data'!B:B,B16,'Forecast Data'!C:C,BQ$6)))/(SUMIFS('Forecast Data'!H:H,'Forecast Data'!B:B,B16,'Forecast Data'!C:C,BJ$6)+SUMIFS('Forecast Data'!H:H,'Forecast Data'!B:B,B16,'Forecast Data'!C:C,BK$6)+SUMIFS('Forecast Data'!H:H,'Forecast Data'!B:B,B16,'Forecast Data'!C:C,BL$6)+SUMIFS('Forecast Data'!H:H,'Forecast Data'!B:B,B16,'Forecast Data'!C:C,BM$6)+SUMIFS('Forecast Data'!H:H,'Forecast Data'!B:B,B16,'Forecast Data'!C:C,BN$6)+SUMIFS('Forecast Data'!H:H,'Forecast Data'!B:B,B16,'Forecast Data'!C:C,BO$6)+SUMIFS('Forecast Data'!H:H,'Forecast Data'!B:B,B16,'Forecast Data'!C:C,BP$6)+SUMIFS('Forecast Data'!H:H,'Forecast Data'!B:B,B16,'Forecast Data'!C:C,BQ$6)),"")</f>
        <v/>
      </c>
      <c r="BY16" s="18">
        <f t="shared" si="18"/>
        <v>1.4605818212292318E-3</v>
      </c>
      <c r="BZ16" s="22">
        <f t="shared" si="19"/>
        <v>6.0136783408741915E-3</v>
      </c>
      <c r="CA16" s="23">
        <f t="shared" si="20"/>
        <v>-0.45530965196449596</v>
      </c>
      <c r="CB16" s="18">
        <f t="shared" si="21"/>
        <v>4.5530965196449594E-3</v>
      </c>
      <c r="CC16" s="21"/>
      <c r="CD16" s="17">
        <f>(SUMIFS('Forecast Data'!H:H,'Forecast Data'!B:B,D16,'Forecast Data'!C:C,BK$6)+SUMIFS('Forecast Data'!H:H,'Forecast Data'!B:B,D16,'Forecast Data'!C:C,BL$6)+SUMIFS('Forecast Data'!H:H,'Forecast Data'!B:B,D16,'Forecast Data'!C:C,BM$6)+SUMIFS('Forecast Data'!H:H,'Forecast Data'!B:B,D16,'Forecast Data'!C:C,BJ$6))/4</f>
        <v>0</v>
      </c>
      <c r="CE16" s="18" t="str">
        <f>IFERROR((SUM(W16:Z16)-(SUMIFS('Forecast Data'!H:H,'Forecast Data'!B:B,D16,'Forecast Data'!C:C,BJ$6)+SUMIFS('Forecast Data'!H:H,'Forecast Data'!B:B,D16,'Forecast Data'!C:C,BK$6)+SUMIFS('Forecast Data'!H:H,'Forecast Data'!B:B,D16,'Forecast Data'!C:C,BL$6)+SUMIFS('Forecast Data'!H:H,'Forecast Data'!B:B,D16,'Forecast Data'!C:C,BM$6)))/(SUMIFS('Forecast Data'!H:H,'Forecast Data'!B:B,D16,'Forecast Data'!C:C,BJ$6)+SUMIFS('Forecast Data'!H:H,'Forecast Data'!B:B,D16,'Forecast Data'!C:C,BK$6)+SUMIFS('Forecast Data'!H:H,'Forecast Data'!B:B,D16,'Forecast Data'!C:C,BL$6)+SUMIFS('Forecast Data'!H:H,'Forecast Data'!B:B,D16,'Forecast Data'!C:C,BM$6)),"")</f>
        <v/>
      </c>
      <c r="CF16" s="18">
        <f t="shared" si="22"/>
        <v>1.4605818212292318E-3</v>
      </c>
      <c r="CG16" s="18">
        <f t="shared" si="23"/>
        <v>3.9896683566158844E-3</v>
      </c>
      <c r="CH16" s="23">
        <f t="shared" si="24"/>
        <v>-0.25290865353866526</v>
      </c>
      <c r="CI16" s="24"/>
    </row>
    <row r="17" spans="1:87" ht="13.2">
      <c r="A17" s="1"/>
      <c r="B17" t="str">
        <f>D17</f>
        <v>Yogi</v>
      </c>
      <c r="D17" t="s">
        <v>49</v>
      </c>
      <c r="E17" s="11">
        <f>SUMIFS('Fin Data'!F:F,'Fin Data'!A:A,D17)</f>
        <v>22589</v>
      </c>
      <c r="F17" s="11">
        <f>SUMIFS('Fin Data with 6 week hist'!I:I,'Fin Data with 6 week hist'!$A:$A,$D17)</f>
        <v>20530</v>
      </c>
      <c r="G17" s="11">
        <f>SUMIFS('Fin Data with 6 week hist'!J:J,'Fin Data with 6 week hist'!$A:$A,$D17)</f>
        <v>21556</v>
      </c>
      <c r="H17" s="11">
        <f>SUMIFS('Fin Data with 6 week hist'!K:K,'Fin Data with 6 week hist'!$A:$A,$D17)+SUMIFS('Unit Cancellations'!D:D,'Unit Cancellations'!$B:$B,$D17)</f>
        <v>22046</v>
      </c>
      <c r="I17" s="11">
        <f>SUMIFS('Fin Data with 6 week hist'!L:L,'Fin Data with 6 week hist'!$A:$A,$D17)+SUMIFS('Unit Cancellations'!E:E,'Unit Cancellations'!$B:$B,$D17)</f>
        <v>21929</v>
      </c>
      <c r="J17" s="11">
        <f>SUMIFS('Fin Data with 6 week hist'!M:M,'Fin Data with 6 week hist'!$A:$A,$D17)+SUMIFS('Unit Cancellations'!F:F,'Unit Cancellations'!$B:$B,$D17)</f>
        <v>19917</v>
      </c>
      <c r="K17" s="11">
        <f>SUMIFS('Fin Data with 6 week hist'!N:N,'Fin Data with 6 week hist'!$A:$A,$D17)+SUMIFS('Unit Cancellations'!G:G,'Unit Cancellations'!$B:$B,$D17)</f>
        <v>19438</v>
      </c>
      <c r="L17" s="11">
        <f>SUMIFS('Fin Data'!AN:AN,'Fin Data'!A:A,D17)</f>
        <v>20902.666666666668</v>
      </c>
      <c r="M17" s="12">
        <f>IFERROR(SUMIFS('Fin Data'!AO:AO,'Fin Data'!A:A,D17),"")</f>
        <v>-7.4652854634261454E-2</v>
      </c>
      <c r="N17" s="1"/>
      <c r="O17" s="11">
        <f t="shared" si="12"/>
        <v>21051</v>
      </c>
      <c r="P17" s="12">
        <f t="shared" si="13"/>
        <v>6.10784177829303E-2</v>
      </c>
      <c r="Q17" s="1"/>
      <c r="R17" s="11">
        <f t="shared" si="14"/>
        <v>20111.5</v>
      </c>
      <c r="S17" s="12">
        <f t="shared" si="15"/>
        <v>3.3744538679002824E-2</v>
      </c>
      <c r="T17" s="11">
        <f t="shared" si="16"/>
        <v>24665.875</v>
      </c>
      <c r="U17" s="1" t="e">
        <f>#REF!</f>
        <v>#REF!</v>
      </c>
      <c r="V17" s="1"/>
      <c r="W17" s="11">
        <f>SUMIFS('Forecast Data'!$D:$D,'Forecast Data'!$C:$C,W$6,'Forecast Data'!$B:$B,$D17)</f>
        <v>22244</v>
      </c>
      <c r="X17" s="11">
        <f>SUMIFS('Forecast Data'!$D:$D,'Forecast Data'!$C:$C,X$6,'Forecast Data'!$B:$B,$D17)</f>
        <v>21111</v>
      </c>
      <c r="Y17" s="11">
        <f>SUMIFS('Forecast Data'!$D:$D,'Forecast Data'!$C:$C,Y$6,'Forecast Data'!$B:$B,$D17)</f>
        <v>20466</v>
      </c>
      <c r="Z17" s="11">
        <f>SUMIFS('Forecast Data'!$D:$D,'Forecast Data'!$C:$C,Z$6,'Forecast Data'!$B:$B,$D17)</f>
        <v>20383</v>
      </c>
      <c r="AA17" s="11">
        <f>SUMIFS('Forecast Data'!$D:$D,'Forecast Data'!$C:$C,AA$6,'Forecast Data'!$B:$B,$D17)</f>
        <v>20243</v>
      </c>
      <c r="AB17" s="11">
        <f>SUMIFS('Forecast Data'!$D:$D,'Forecast Data'!$C:$C,AB$6,'Forecast Data'!$B:$B,$D17)</f>
        <v>19547</v>
      </c>
      <c r="AC17" s="11">
        <f>SUMIFS('Forecast Data'!$D:$D,'Forecast Data'!$C:$C,AC$6,'Forecast Data'!$B:$B,$D17)</f>
        <v>18529</v>
      </c>
      <c r="AD17" s="11">
        <f>SUMIFS('Forecast Data'!$D:$D,'Forecast Data'!$C:$C,AD$6,'Forecast Data'!$B:$B,$D17)</f>
        <v>18369</v>
      </c>
      <c r="AE17" s="11">
        <f>SUMIFS('Forecast Data'!$D:$D,'Forecast Data'!$C:$C,AE$6,'Forecast Data'!$B:$B,$D17)</f>
        <v>18367</v>
      </c>
      <c r="AF17" s="11">
        <f>SUMIFS('Forecast Data'!$D:$D,'Forecast Data'!$C:$C,AF$6,'Forecast Data'!$B:$B,$D17)</f>
        <v>18359</v>
      </c>
      <c r="AG17" s="11">
        <f>SUMIFS('Forecast Data'!$D:$D,'Forecast Data'!$C:$C,AG$6,'Forecast Data'!$B:$B,$D17)</f>
        <v>16937</v>
      </c>
      <c r="AH17" s="11">
        <f>SUMIFS('Forecast Data'!$D:$D,'Forecast Data'!$C:$C,AH$6,'Forecast Data'!$B:$B,$D17)</f>
        <v>16710</v>
      </c>
      <c r="AI17" s="1"/>
      <c r="AJ17" s="12">
        <f>IF(SUMIFS('Forecast Data'!$E:$E,'Forecast Data'!$C:$C,AJ$6,'Forecast Data'!$B:$B,$D17)=0,"",SUMIFS('Forecast Data'!$E:$E,'Forecast Data'!$C:$C,AJ$6,'Forecast Data'!$B:$B,$D17))</f>
        <v>0.11</v>
      </c>
      <c r="AK17" s="12">
        <f>IF(SUMIFS('Forecast Data'!$E:$E,'Forecast Data'!$C:$C,AK$6,'Forecast Data'!$B:$B,$D17)=0,"",SUMIFS('Forecast Data'!$E:$E,'Forecast Data'!$C:$C,AK$6,'Forecast Data'!$B:$B,$D17))</f>
        <v>0.04</v>
      </c>
      <c r="AL17" s="12">
        <f>IF(SUMIFS('Forecast Data'!$E:$E,'Forecast Data'!$C:$C,AL$6,'Forecast Data'!$B:$B,$D17)=0,"",SUMIFS('Forecast Data'!$E:$E,'Forecast Data'!$C:$C,AL$6,'Forecast Data'!$B:$B,$D17))</f>
        <v>0.04</v>
      </c>
      <c r="AM17" s="12">
        <f>IF(SUMIFS('Forecast Data'!$E:$E,'Forecast Data'!$C:$C,AM$6,'Forecast Data'!$B:$B,$D17)=0,"",SUMIFS('Forecast Data'!$E:$E,'Forecast Data'!$C:$C,AM$6,'Forecast Data'!$B:$B,$D17))</f>
        <v>0.06</v>
      </c>
      <c r="AN17" s="12">
        <f>IF(SUMIFS('Forecast Data'!$E:$E,'Forecast Data'!$C:$C,AN$6,'Forecast Data'!$B:$B,$D17)=0,"",SUMIFS('Forecast Data'!$E:$E,'Forecast Data'!$C:$C,AN$6,'Forecast Data'!$B:$B,$D17))</f>
        <v>0.06</v>
      </c>
      <c r="AO17" s="12">
        <f>IF(SUMIFS('Forecast Data'!$E:$E,'Forecast Data'!$C:$C,AO$6,'Forecast Data'!$B:$B,$D17)=0,"",SUMIFS('Forecast Data'!$E:$E,'Forecast Data'!$C:$C,AO$6,'Forecast Data'!$B:$B,$D17))</f>
        <v>-0.01</v>
      </c>
      <c r="AP17" s="12">
        <f>IF(SUMIFS('Forecast Data'!$E:$E,'Forecast Data'!$C:$C,AP$6,'Forecast Data'!$B:$B,$D17)=0,"",SUMIFS('Forecast Data'!$E:$E,'Forecast Data'!$C:$C,AP$6,'Forecast Data'!$B:$B,$D17))</f>
        <v>-0.06</v>
      </c>
      <c r="AQ17" s="12">
        <f>IF(SUMIFS('Forecast Data'!$E:$E,'Forecast Data'!$C:$C,AQ$6,'Forecast Data'!$B:$B,$D17)=0,"",SUMIFS('Forecast Data'!$E:$E,'Forecast Data'!$C:$C,AQ$6,'Forecast Data'!$B:$B,$D17))</f>
        <v>0.04</v>
      </c>
      <c r="AR17" s="12">
        <f>IF(SUMIFS('Forecast Data'!$E:$E,'Forecast Data'!$C:$C,AR$6,'Forecast Data'!$B:$B,$D17)=0,"",SUMIFS('Forecast Data'!$E:$E,'Forecast Data'!$C:$C,AR$6,'Forecast Data'!$B:$B,$D17))</f>
        <v>0.08</v>
      </c>
      <c r="AS17" s="12">
        <f>IF(SUMIFS('Forecast Data'!$E:$E,'Forecast Data'!$C:$C,AS$6,'Forecast Data'!$B:$B,$D17)=0,"",SUMIFS('Forecast Data'!$E:$E,'Forecast Data'!$C:$C,AS$6,'Forecast Data'!$B:$B,$D17))</f>
        <v>0.09</v>
      </c>
      <c r="AT17" s="12">
        <f>IF(SUMIFS('Forecast Data'!$E:$E,'Forecast Data'!$C:$C,AT$6,'Forecast Data'!$B:$B,$D17)=0,"",SUMIFS('Forecast Data'!$E:$E,'Forecast Data'!$C:$C,AT$6,'Forecast Data'!$B:$B,$D17))</f>
        <v>0.03</v>
      </c>
      <c r="AU17" s="12">
        <f>IF(SUMIFS('Forecast Data'!$E:$E,'Forecast Data'!$C:$C,AU$6,'Forecast Data'!$B:$B,$D17)=0,"",SUMIFS('Forecast Data'!$E:$E,'Forecast Data'!$C:$C,AU$6,'Forecast Data'!$B:$B,$D17))</f>
        <v>0.05</v>
      </c>
      <c r="AV17" s="1"/>
      <c r="AW17" s="11">
        <f>SUMIFS('OP Units'!E:E,'OP Units'!$A:$A,$D17)</f>
        <v>26818</v>
      </c>
      <c r="AX17" s="11">
        <f>SUMIFS('OP Units'!F:F,'OP Units'!$A:$A,$D17)</f>
        <v>25068</v>
      </c>
      <c r="AY17" s="11">
        <f>SUMIFS('OP Units'!G:G,'OP Units'!$A:$A,$D17)</f>
        <v>25851</v>
      </c>
      <c r="AZ17" s="11">
        <f>SUMIFS('OP Units'!H:H,'OP Units'!$A:$A,$D17)</f>
        <v>25451</v>
      </c>
      <c r="BA17" s="11">
        <f>SUMIFS('OP Units'!I:I,'OP Units'!$A:$A,$D17)</f>
        <v>25383</v>
      </c>
      <c r="BB17" s="11">
        <f>SUMIFS('OP Units'!J:J,'OP Units'!$A:$A,$D17)</f>
        <v>23695</v>
      </c>
      <c r="BC17" s="11">
        <f>SUMIFS('OP Units'!K:K,'OP Units'!$A:$A,$D17)</f>
        <v>23541</v>
      </c>
      <c r="BD17" s="11">
        <f>SUMIFS('OP Units'!L:L,'OP Units'!$A:$A,$D17)</f>
        <v>21520</v>
      </c>
      <c r="BE17" s="11">
        <f>SUMIFS('OP Units'!M:M,'OP Units'!$A:$A,$D17)</f>
        <v>21947</v>
      </c>
      <c r="BF17" s="11">
        <f>SUMIFS('OP Units'!N:N,'OP Units'!$A:$A,$D17)</f>
        <v>20923</v>
      </c>
      <c r="BG17" s="11">
        <f>SUMIFS('OP Units'!O:O,'OP Units'!$A:$A,$D17)</f>
        <v>20915</v>
      </c>
      <c r="BH17" s="11">
        <f>SUMIFS('OP Units'!P:P,'OP Units'!$A:$A,$D17)</f>
        <v>20207</v>
      </c>
      <c r="BI17" s="1"/>
      <c r="BJ17" s="12">
        <f>IFERROR((SUMIFS('OP Units'!E:E,'OP Units'!$A:$A,$D17)-SUMIFS('Forecast Data'!$H:$H,'Forecast Data'!$C:$C,BJ$6,'Forecast Data'!$B:$B,$D17))/SUMIFS('Forecast Data'!$H:$H,'Forecast Data'!$C:$C,BJ$6,'Forecast Data'!$B:$B,$D17),"")</f>
        <v>0.33495943053412314</v>
      </c>
      <c r="BK17" s="12">
        <f>IFERROR((SUMIFS('OP Units'!F:F,'OP Units'!$A:$A,$D17)-SUMIFS('Forecast Data'!$H:$H,'Forecast Data'!$C:$C,BK$6,'Forecast Data'!$B:$B,$D17))/SUMIFS('Forecast Data'!$H:$H,'Forecast Data'!$C:$C,BK$6,'Forecast Data'!$B:$B,$D17),"")</f>
        <v>0.23743706190147101</v>
      </c>
      <c r="BL17" s="12">
        <f>IFERROR((SUMIFS('OP Units'!G:G,'OP Units'!$A:$A,$D17)-SUMIFS('Forecast Data'!$H:$H,'Forecast Data'!$C:$C,BL$6,'Forecast Data'!$B:$B,$D17))/SUMIFS('Forecast Data'!$H:$H,'Forecast Data'!$C:$C,BL$6,'Forecast Data'!$B:$B,$D17),"")</f>
        <v>0.31096911608093719</v>
      </c>
      <c r="BM17" s="12">
        <f>IFERROR((SUMIFS('OP Units'!H:H,'OP Units'!$A:$A,$D17)-SUMIFS('Forecast Data'!$H:$H,'Forecast Data'!$C:$C,BM$6,'Forecast Data'!$B:$B,$D17))/SUMIFS('Forecast Data'!$H:$H,'Forecast Data'!$C:$C,BM$6,'Forecast Data'!$B:$B,$D17),"")</f>
        <v>0.31931989010419365</v>
      </c>
      <c r="BN17" s="12">
        <f>IFERROR((SUMIFS('OP Units'!I:I,'OP Units'!$A:$A,$D17)-SUMIFS('Forecast Data'!$H:$H,'Forecast Data'!$C:$C,BN$6,'Forecast Data'!$B:$B,$D17))/SUMIFS('Forecast Data'!$H:$H,'Forecast Data'!$C:$C,BN$6,'Forecast Data'!$B:$B,$D17),"")</f>
        <v>0.32382392823615314</v>
      </c>
      <c r="BO17" s="12">
        <f>IFERROR((SUMIFS('OP Units'!J:J,'OP Units'!$A:$A,$D17)-SUMIFS('Forecast Data'!$H:$H,'Forecast Data'!$C:$C,BO$6,'Forecast Data'!$B:$B,$D17))/SUMIFS('Forecast Data'!$H:$H,'Forecast Data'!$C:$C,BO$6,'Forecast Data'!$B:$B,$D17),"")</f>
        <v>0.19829068473753414</v>
      </c>
      <c r="BP17" s="12">
        <f>IFERROR((SUMIFS('OP Units'!K:K,'OP Units'!$A:$A,$D17)-SUMIFS('Forecast Data'!$H:$H,'Forecast Data'!$C:$C,BP$6,'Forecast Data'!$B:$B,$D17))/SUMIFS('Forecast Data'!$H:$H,'Forecast Data'!$C:$C,BP$6,'Forecast Data'!$B:$B,$D17),"")</f>
        <v>0.19722321110715557</v>
      </c>
      <c r="BQ17" s="12">
        <f>IFERROR((SUMIFS('OP Units'!L:L,'OP Units'!$A:$A,$D17)-SUMIFS('Forecast Data'!$H:$H,'Forecast Data'!$C:$C,BQ$6,'Forecast Data'!$B:$B,$D17))/SUMIFS('Forecast Data'!$H:$H,'Forecast Data'!$C:$C,BQ$6,'Forecast Data'!$B:$B,$D17),"")</f>
        <v>0.2177455862381168</v>
      </c>
      <c r="BR17" s="12">
        <f>IFERROR((SUMIFS('OP Units'!M:M,'OP Units'!$A:$A,$D17)-SUMIFS('Forecast Data'!$H:$H,'Forecast Data'!$C:$C,BR$6,'Forecast Data'!$B:$B,$D17))/SUMIFS('Forecast Data'!$H:$H,'Forecast Data'!$C:$C,BR$6,'Forecast Data'!$B:$B,$D17),"")</f>
        <v>0.28766721426895098</v>
      </c>
      <c r="BS17" s="12">
        <f>IFERROR((SUMIFS('OP Units'!N:N,'OP Units'!$A:$A,$D17)-SUMIFS('Forecast Data'!$H:$H,'Forecast Data'!$C:$C,BS$6,'Forecast Data'!$B:$B,$D17))/SUMIFS('Forecast Data'!$H:$H,'Forecast Data'!$C:$C,BS$6,'Forecast Data'!$B:$B,$D17),"")</f>
        <v>0.23797408437370571</v>
      </c>
      <c r="BT17" s="12">
        <f>IFERROR((SUMIFS('OP Units'!O:O,'OP Units'!$A:$A,$D17)-SUMIFS('Forecast Data'!$H:$H,'Forecast Data'!$C:$C,BT$6,'Forecast Data'!$B:$B,$D17))/SUMIFS('Forecast Data'!$H:$H,'Forecast Data'!$C:$C,BT$6,'Forecast Data'!$B:$B,$D17),"")</f>
        <v>0.27227933572601742</v>
      </c>
      <c r="BU17" s="12">
        <f>IFERROR((SUMIFS('OP Units'!P:P,'OP Units'!$A:$A,$D17)-SUMIFS('Forecast Data'!$H:$H,'Forecast Data'!$C:$C,BU$6,'Forecast Data'!$B:$B,$D17))/SUMIFS('Forecast Data'!$H:$H,'Forecast Data'!$C:$C,BU$6,'Forecast Data'!$B:$B,$D17),"")</f>
        <v>0.26737330657300551</v>
      </c>
      <c r="BV17" s="12"/>
      <c r="BW17" s="11">
        <f>(SUMIFS('Forecast Data'!H:H,'Forecast Data'!B:B,D17,'Forecast Data'!C:C,BK$6)+SUMIFS('Forecast Data'!H:H,'Forecast Data'!B:B,D17,'Forecast Data'!C:C,BL$6)+SUMIFS('Forecast Data'!H:H,'Forecast Data'!B:B,D17,'Forecast Data'!C:C,BM$6)+SUMIFS('Forecast Data'!H:H,'Forecast Data'!B:B,D17,'Forecast Data'!C:C,BN$6)+SUMIFS('Forecast Data'!H:H,'Forecast Data'!B:B,D17,'Forecast Data'!C:C,BO$6)+SUMIFS('Forecast Data'!H:H,'Forecast Data'!B:B,D17,'Forecast Data'!C:C,BP$6)+SUMIFS('Forecast Data'!H:H,'Forecast Data'!B:B,D17,'Forecast Data'!C:C,BQ$6)+SUMIFS('Forecast Data'!H:H,'Forecast Data'!B:B,D17,'Forecast Data'!C:C,BJ$6))/8</f>
        <v>19455</v>
      </c>
      <c r="BX17" s="12">
        <f>IFERROR((SUM(W17:AD17)-(SUMIFS('Forecast Data'!H:H,'Forecast Data'!B:B,B17,'Forecast Data'!C:C,BJ$6)+SUMIFS('Forecast Data'!H:H,'Forecast Data'!B:B,B17,'Forecast Data'!C:C,BK$6)+SUMIFS('Forecast Data'!H:H,'Forecast Data'!B:B,B17,'Forecast Data'!C:C,BL$6)+SUMIFS('Forecast Data'!H:H,'Forecast Data'!B:B,B17,'Forecast Data'!C:C,BM$6)+SUMIFS('Forecast Data'!H:H,'Forecast Data'!B:B,B17,'Forecast Data'!C:C,BN$6)+SUMIFS('Forecast Data'!H:H,'Forecast Data'!B:B,B17,'Forecast Data'!C:C,BO$6)+SUMIFS('Forecast Data'!H:H,'Forecast Data'!B:B,B17,'Forecast Data'!C:C,BP$6)+SUMIFS('Forecast Data'!H:H,'Forecast Data'!B:B,B17,'Forecast Data'!C:C,BQ$6)))/(SUMIFS('Forecast Data'!H:H,'Forecast Data'!B:B,B17,'Forecast Data'!C:C,BJ$6)+SUMIFS('Forecast Data'!H:H,'Forecast Data'!B:B,B17,'Forecast Data'!C:C,BK$6)+SUMIFS('Forecast Data'!H:H,'Forecast Data'!B:B,B17,'Forecast Data'!C:C,BL$6)+SUMIFS('Forecast Data'!H:H,'Forecast Data'!B:B,B17,'Forecast Data'!C:C,BM$6)+SUMIFS('Forecast Data'!H:H,'Forecast Data'!B:B,B17,'Forecast Data'!C:C,BN$6)+SUMIFS('Forecast Data'!H:H,'Forecast Data'!B:B,B17,'Forecast Data'!C:C,BO$6)+SUMIFS('Forecast Data'!H:H,'Forecast Data'!B:B,B17,'Forecast Data'!C:C,BP$6)+SUMIFS('Forecast Data'!H:H,'Forecast Data'!B:B,B17,'Forecast Data'!C:C,BQ$6)),"")</f>
        <v>3.3744538679002824E-2</v>
      </c>
      <c r="BY17" s="12">
        <f t="shared" si="18"/>
        <v>-1.4420537536297185E-3</v>
      </c>
      <c r="BZ17" s="16">
        <f t="shared" si="19"/>
        <v>5.3983930957972261E-4</v>
      </c>
      <c r="CA17" s="13">
        <f t="shared" si="20"/>
        <v>-0.19818930632094414</v>
      </c>
      <c r="CB17" s="12">
        <f t="shared" si="21"/>
        <v>1.9818930632094413E-3</v>
      </c>
      <c r="CC17" s="12"/>
      <c r="CD17" s="11">
        <f>(SUMIFS('Forecast Data'!H:H,'Forecast Data'!B:B,D17,'Forecast Data'!C:C,BK$6)+SUMIFS('Forecast Data'!H:H,'Forecast Data'!B:B,D17,'Forecast Data'!C:C,BL$6)+SUMIFS('Forecast Data'!H:H,'Forecast Data'!B:B,D17,'Forecast Data'!C:C,BM$6)+SUMIFS('Forecast Data'!H:H,'Forecast Data'!B:B,D17,'Forecast Data'!C:C,BJ$6))/4</f>
        <v>19839.25</v>
      </c>
      <c r="CE17" s="12">
        <f>IFERROR((SUM(W17:Z17)-(SUMIFS('Forecast Data'!H:H,'Forecast Data'!B:B,D17,'Forecast Data'!C:C,BJ$6)+SUMIFS('Forecast Data'!H:H,'Forecast Data'!B:B,D17,'Forecast Data'!C:C,BK$6)+SUMIFS('Forecast Data'!H:H,'Forecast Data'!B:B,D17,'Forecast Data'!C:C,BL$6)+SUMIFS('Forecast Data'!H:H,'Forecast Data'!B:B,D17,'Forecast Data'!C:C,BM$6)))/(SUMIFS('Forecast Data'!H:H,'Forecast Data'!B:B,D17,'Forecast Data'!C:C,BJ$6)+SUMIFS('Forecast Data'!H:H,'Forecast Data'!B:B,D17,'Forecast Data'!C:C,BK$6)+SUMIFS('Forecast Data'!H:H,'Forecast Data'!B:B,D17,'Forecast Data'!C:C,BL$6)+SUMIFS('Forecast Data'!H:H,'Forecast Data'!B:B,D17,'Forecast Data'!C:C,BM$6)),"")</f>
        <v>6.10784177829303E-2</v>
      </c>
      <c r="CF17" s="12">
        <f t="shared" si="22"/>
        <v>-1.4420537536297185E-3</v>
      </c>
      <c r="CG17" s="12">
        <f t="shared" si="23"/>
        <v>1.015913975545952E-3</v>
      </c>
      <c r="CH17" s="13">
        <f t="shared" si="24"/>
        <v>-0.24579677291756705</v>
      </c>
      <c r="CI17" s="13"/>
    </row>
    <row r="18" spans="1:87" ht="13.2">
      <c r="A18" s="1"/>
      <c r="D18" t="s">
        <v>50</v>
      </c>
      <c r="E18" s="17">
        <f>SUMIFS('Fin Data'!F:F,'Fin Data'!A:A,D18)</f>
        <v>0</v>
      </c>
      <c r="F18" s="17">
        <f>SUMIFS('Fin Data with 6 week hist'!I:I,'Fin Data with 6 week hist'!$A:$A,$D18)</f>
        <v>3778</v>
      </c>
      <c r="G18" s="17">
        <f>SUMIFS('Fin Data with 6 week hist'!J:J,'Fin Data with 6 week hist'!$A:$A,$D18)</f>
        <v>4064</v>
      </c>
      <c r="H18" s="17">
        <f>SUMIFS('Fin Data with 6 week hist'!K:K,'Fin Data with 6 week hist'!$A:$A,$D18)+SUMIFS('Unit Cancellations'!D:D,'Unit Cancellations'!$B:$B,$D18)</f>
        <v>4166</v>
      </c>
      <c r="I18" s="17">
        <f>SUMIFS('Fin Data with 6 week hist'!L:L,'Fin Data with 6 week hist'!$A:$A,$D18)+SUMIFS('Unit Cancellations'!E:E,'Unit Cancellations'!$B:$B,$D18)</f>
        <v>4494</v>
      </c>
      <c r="J18" s="17">
        <f>SUMIFS('Fin Data with 6 week hist'!M:M,'Fin Data with 6 week hist'!$A:$A,$D18)+SUMIFS('Unit Cancellations'!F:F,'Unit Cancellations'!$B:$B,$D18)</f>
        <v>4967</v>
      </c>
      <c r="K18" s="17">
        <f>SUMIFS('Fin Data with 6 week hist'!N:N,'Fin Data with 6 week hist'!$A:$A,$D18)+SUMIFS('Unit Cancellations'!G:G,'Unit Cancellations'!$B:$B,$D18)</f>
        <v>4140</v>
      </c>
      <c r="L18" s="17">
        <f>SUMIFS('Fin Data'!AN:AN,'Fin Data'!A:A,D18)</f>
        <v>4268</v>
      </c>
      <c r="M18" s="18">
        <f>IFERROR(SUMIFS('Fin Data'!AO:AO,'Fin Data'!A:A,D18),"")</f>
        <v>0</v>
      </c>
      <c r="N18" s="19"/>
      <c r="O18" s="17">
        <f t="shared" si="12"/>
        <v>7287.75</v>
      </c>
      <c r="P18" s="18" t="str">
        <f t="shared" si="13"/>
        <v/>
      </c>
      <c r="Q18" s="19"/>
      <c r="R18" s="17">
        <f t="shared" si="14"/>
        <v>8207.125</v>
      </c>
      <c r="S18" s="18" t="str">
        <f t="shared" si="15"/>
        <v/>
      </c>
      <c r="T18" s="17">
        <f t="shared" si="16"/>
        <v>5286.5</v>
      </c>
      <c r="U18" s="20" t="e">
        <f>#REF!</f>
        <v>#REF!</v>
      </c>
      <c r="V18" s="19"/>
      <c r="W18" s="17">
        <f>SUMIFS('Forecast Data'!$D:$D,'Forecast Data'!$C:$C,W$6,'Forecast Data'!$B:$B,$D18)</f>
        <v>6896</v>
      </c>
      <c r="X18" s="17">
        <f>SUMIFS('Forecast Data'!$D:$D,'Forecast Data'!$C:$C,X$6,'Forecast Data'!$B:$B,$D18)</f>
        <v>7239</v>
      </c>
      <c r="Y18" s="17">
        <f>SUMIFS('Forecast Data'!$D:$D,'Forecast Data'!$C:$C,Y$6,'Forecast Data'!$B:$B,$D18)</f>
        <v>7418</v>
      </c>
      <c r="Z18" s="17">
        <f>SUMIFS('Forecast Data'!$D:$D,'Forecast Data'!$C:$C,Z$6,'Forecast Data'!$B:$B,$D18)</f>
        <v>7598</v>
      </c>
      <c r="AA18" s="17">
        <f>SUMIFS('Forecast Data'!$D:$D,'Forecast Data'!$C:$C,AA$6,'Forecast Data'!$B:$B,$D18)</f>
        <v>8002</v>
      </c>
      <c r="AB18" s="17">
        <f>SUMIFS('Forecast Data'!$D:$D,'Forecast Data'!$C:$C,AB$6,'Forecast Data'!$B:$B,$D18)</f>
        <v>8825</v>
      </c>
      <c r="AC18" s="17">
        <f>SUMIFS('Forecast Data'!$D:$D,'Forecast Data'!$C:$C,AC$6,'Forecast Data'!$B:$B,$D18)</f>
        <v>9703</v>
      </c>
      <c r="AD18" s="17">
        <f>SUMIFS('Forecast Data'!$D:$D,'Forecast Data'!$C:$C,AD$6,'Forecast Data'!$B:$B,$D18)</f>
        <v>9976</v>
      </c>
      <c r="AE18" s="17">
        <f>SUMIFS('Forecast Data'!$D:$D,'Forecast Data'!$C:$C,AE$6,'Forecast Data'!$B:$B,$D18)</f>
        <v>10059</v>
      </c>
      <c r="AF18" s="17">
        <f>SUMIFS('Forecast Data'!$D:$D,'Forecast Data'!$C:$C,AF$6,'Forecast Data'!$B:$B,$D18)</f>
        <v>10181</v>
      </c>
      <c r="AG18" s="17">
        <f>SUMIFS('Forecast Data'!$D:$D,'Forecast Data'!$C:$C,AG$6,'Forecast Data'!$B:$B,$D18)</f>
        <v>10387</v>
      </c>
      <c r="AH18" s="17">
        <f>SUMIFS('Forecast Data'!$D:$D,'Forecast Data'!$C:$C,AH$6,'Forecast Data'!$B:$B,$D18)</f>
        <v>10486</v>
      </c>
      <c r="AI18" s="19"/>
      <c r="AJ18" s="18" t="str">
        <f>IF(SUMIFS('Forecast Data'!$E:$E,'Forecast Data'!$C:$C,AJ$6,'Forecast Data'!$B:$B,$D18)=0,"",SUMIFS('Forecast Data'!$E:$E,'Forecast Data'!$C:$C,AJ$6,'Forecast Data'!$B:$B,$D18))</f>
        <v/>
      </c>
      <c r="AK18" s="18" t="str">
        <f>IF(SUMIFS('Forecast Data'!$E:$E,'Forecast Data'!$C:$C,AK$6,'Forecast Data'!$B:$B,$D18)=0,"",SUMIFS('Forecast Data'!$E:$E,'Forecast Data'!$C:$C,AK$6,'Forecast Data'!$B:$B,$D18))</f>
        <v/>
      </c>
      <c r="AL18" s="18" t="str">
        <f>IF(SUMIFS('Forecast Data'!$E:$E,'Forecast Data'!$C:$C,AL$6,'Forecast Data'!$B:$B,$D18)=0,"",SUMIFS('Forecast Data'!$E:$E,'Forecast Data'!$C:$C,AL$6,'Forecast Data'!$B:$B,$D18))</f>
        <v/>
      </c>
      <c r="AM18" s="18" t="str">
        <f>IF(SUMIFS('Forecast Data'!$E:$E,'Forecast Data'!$C:$C,AM$6,'Forecast Data'!$B:$B,$D18)=0,"",SUMIFS('Forecast Data'!$E:$E,'Forecast Data'!$C:$C,AM$6,'Forecast Data'!$B:$B,$D18))</f>
        <v/>
      </c>
      <c r="AN18" s="18" t="str">
        <f>IF(SUMIFS('Forecast Data'!$E:$E,'Forecast Data'!$C:$C,AN$6,'Forecast Data'!$B:$B,$D18)=0,"",SUMIFS('Forecast Data'!$E:$E,'Forecast Data'!$C:$C,AN$6,'Forecast Data'!$B:$B,$D18))</f>
        <v/>
      </c>
      <c r="AO18" s="18" t="str">
        <f>IF(SUMIFS('Forecast Data'!$E:$E,'Forecast Data'!$C:$C,AO$6,'Forecast Data'!$B:$B,$D18)=0,"",SUMIFS('Forecast Data'!$E:$E,'Forecast Data'!$C:$C,AO$6,'Forecast Data'!$B:$B,$D18))</f>
        <v/>
      </c>
      <c r="AP18" s="18" t="str">
        <f>IF(SUMIFS('Forecast Data'!$E:$E,'Forecast Data'!$C:$C,AP$6,'Forecast Data'!$B:$B,$D18)=0,"",SUMIFS('Forecast Data'!$E:$E,'Forecast Data'!$C:$C,AP$6,'Forecast Data'!$B:$B,$D18))</f>
        <v/>
      </c>
      <c r="AQ18" s="18" t="str">
        <f>IF(SUMIFS('Forecast Data'!$E:$E,'Forecast Data'!$C:$C,AQ$6,'Forecast Data'!$B:$B,$D18)=0,"",SUMIFS('Forecast Data'!$E:$E,'Forecast Data'!$C:$C,AQ$6,'Forecast Data'!$B:$B,$D18))</f>
        <v/>
      </c>
      <c r="AR18" s="18" t="str">
        <f>IF(SUMIFS('Forecast Data'!$E:$E,'Forecast Data'!$C:$C,AR$6,'Forecast Data'!$B:$B,$D18)=0,"",SUMIFS('Forecast Data'!$E:$E,'Forecast Data'!$C:$C,AR$6,'Forecast Data'!$B:$B,$D18))</f>
        <v/>
      </c>
      <c r="AS18" s="18" t="str">
        <f>IF(SUMIFS('Forecast Data'!$E:$E,'Forecast Data'!$C:$C,AS$6,'Forecast Data'!$B:$B,$D18)=0,"",SUMIFS('Forecast Data'!$E:$E,'Forecast Data'!$C:$C,AS$6,'Forecast Data'!$B:$B,$D18))</f>
        <v/>
      </c>
      <c r="AT18" s="18" t="str">
        <f>IF(SUMIFS('Forecast Data'!$E:$E,'Forecast Data'!$C:$C,AT$6,'Forecast Data'!$B:$B,$D18)=0,"",SUMIFS('Forecast Data'!$E:$E,'Forecast Data'!$C:$C,AT$6,'Forecast Data'!$B:$B,$D18))</f>
        <v/>
      </c>
      <c r="AU18" s="18" t="str">
        <f>IF(SUMIFS('Forecast Data'!$E:$E,'Forecast Data'!$C:$C,AU$6,'Forecast Data'!$B:$B,$D18)=0,"",SUMIFS('Forecast Data'!$E:$E,'Forecast Data'!$C:$C,AU$6,'Forecast Data'!$B:$B,$D18))</f>
        <v/>
      </c>
      <c r="AV18" s="19"/>
      <c r="AW18" s="11">
        <f>SUMIFS('OP Units'!E:E,'OP Units'!$A:$A,$D18)</f>
        <v>4216</v>
      </c>
      <c r="AX18" s="11">
        <f>SUMIFS('OP Units'!F:F,'OP Units'!$A:$A,$D18)</f>
        <v>4439</v>
      </c>
      <c r="AY18" s="11">
        <f>SUMIFS('OP Units'!G:G,'OP Units'!$A:$A,$D18)</f>
        <v>5327</v>
      </c>
      <c r="AZ18" s="11">
        <f>SUMIFS('OP Units'!H:H,'OP Units'!$A:$A,$D18)</f>
        <v>5570</v>
      </c>
      <c r="BA18" s="11">
        <f>SUMIFS('OP Units'!I:I,'OP Units'!$A:$A,$D18)</f>
        <v>5656</v>
      </c>
      <c r="BB18" s="11">
        <f>SUMIFS('OP Units'!J:J,'OP Units'!$A:$A,$D18)</f>
        <v>6013</v>
      </c>
      <c r="BC18" s="11">
        <f>SUMIFS('OP Units'!K:K,'OP Units'!$A:$A,$D18)</f>
        <v>5595</v>
      </c>
      <c r="BD18" s="11">
        <f>SUMIFS('OP Units'!L:L,'OP Units'!$A:$A,$D18)</f>
        <v>5476</v>
      </c>
      <c r="BE18" s="11">
        <f>SUMIFS('OP Units'!M:M,'OP Units'!$A:$A,$D18)</f>
        <v>5542</v>
      </c>
      <c r="BF18" s="11">
        <f>SUMIFS('OP Units'!N:N,'OP Units'!$A:$A,$D18)</f>
        <v>5898</v>
      </c>
      <c r="BG18" s="11">
        <f>SUMIFS('OP Units'!O:O,'OP Units'!$A:$A,$D18)</f>
        <v>6166</v>
      </c>
      <c r="BH18" s="11">
        <f>SUMIFS('OP Units'!P:P,'OP Units'!$A:$A,$D18)</f>
        <v>6279</v>
      </c>
      <c r="BI18" s="19"/>
      <c r="BJ18" s="12" t="str">
        <f>IFERROR((SUMIFS('OP Units'!E:E,'OP Units'!$A:$A,$D18)-SUMIFS('Forecast Data'!$H:$H,'Forecast Data'!$C:$C,BJ$6,'Forecast Data'!$B:$B,$D18))/SUMIFS('Forecast Data'!$H:$H,'Forecast Data'!$C:$C,BJ$6,'Forecast Data'!$B:$B,$D18),"")</f>
        <v/>
      </c>
      <c r="BK18" s="12" t="str">
        <f>IFERROR((SUMIFS('OP Units'!F:F,'OP Units'!$A:$A,$D18)-SUMIFS('Forecast Data'!$H:$H,'Forecast Data'!$C:$C,BK$6,'Forecast Data'!$B:$B,$D18))/SUMIFS('Forecast Data'!$H:$H,'Forecast Data'!$C:$C,BK$6,'Forecast Data'!$B:$B,$D18),"")</f>
        <v/>
      </c>
      <c r="BL18" s="12" t="str">
        <f>IFERROR((SUMIFS('OP Units'!G:G,'OP Units'!$A:$A,$D18)-SUMIFS('Forecast Data'!$H:$H,'Forecast Data'!$C:$C,BL$6,'Forecast Data'!$B:$B,$D18))/SUMIFS('Forecast Data'!$H:$H,'Forecast Data'!$C:$C,BL$6,'Forecast Data'!$B:$B,$D18),"")</f>
        <v/>
      </c>
      <c r="BM18" s="12" t="str">
        <f>IFERROR((SUMIFS('OP Units'!H:H,'OP Units'!$A:$A,$D18)-SUMIFS('Forecast Data'!$H:$H,'Forecast Data'!$C:$C,BM$6,'Forecast Data'!$B:$B,$D18))/SUMIFS('Forecast Data'!$H:$H,'Forecast Data'!$C:$C,BM$6,'Forecast Data'!$B:$B,$D18),"")</f>
        <v/>
      </c>
      <c r="BN18" s="12" t="str">
        <f>IFERROR((SUMIFS('OP Units'!I:I,'OP Units'!$A:$A,$D18)-SUMIFS('Forecast Data'!$H:$H,'Forecast Data'!$C:$C,BN$6,'Forecast Data'!$B:$B,$D18))/SUMIFS('Forecast Data'!$H:$H,'Forecast Data'!$C:$C,BN$6,'Forecast Data'!$B:$B,$D18),"")</f>
        <v/>
      </c>
      <c r="BO18" s="12" t="str">
        <f>IFERROR((SUMIFS('OP Units'!J:J,'OP Units'!$A:$A,$D18)-SUMIFS('Forecast Data'!$H:$H,'Forecast Data'!$C:$C,BO$6,'Forecast Data'!$B:$B,$D18))/SUMIFS('Forecast Data'!$H:$H,'Forecast Data'!$C:$C,BO$6,'Forecast Data'!$B:$B,$D18),"")</f>
        <v/>
      </c>
      <c r="BP18" s="12" t="str">
        <f>IFERROR((SUMIFS('OP Units'!K:K,'OP Units'!$A:$A,$D18)-SUMIFS('Forecast Data'!$H:$H,'Forecast Data'!$C:$C,BP$6,'Forecast Data'!$B:$B,$D18))/SUMIFS('Forecast Data'!$H:$H,'Forecast Data'!$C:$C,BP$6,'Forecast Data'!$B:$B,$D18),"")</f>
        <v/>
      </c>
      <c r="BQ18" s="12" t="str">
        <f>IFERROR((SUMIFS('OP Units'!L:L,'OP Units'!$A:$A,$D18)-SUMIFS('Forecast Data'!$H:$H,'Forecast Data'!$C:$C,BQ$6,'Forecast Data'!$B:$B,$D18))/SUMIFS('Forecast Data'!$H:$H,'Forecast Data'!$C:$C,BQ$6,'Forecast Data'!$B:$B,$D18),"")</f>
        <v/>
      </c>
      <c r="BR18" s="12" t="str">
        <f>IFERROR((SUMIFS('OP Units'!M:M,'OP Units'!$A:$A,$D18)-SUMIFS('Forecast Data'!$H:$H,'Forecast Data'!$C:$C,BR$6,'Forecast Data'!$B:$B,$D18))/SUMIFS('Forecast Data'!$H:$H,'Forecast Data'!$C:$C,BR$6,'Forecast Data'!$B:$B,$D18),"")</f>
        <v/>
      </c>
      <c r="BS18" s="12" t="str">
        <f>IFERROR((SUMIFS('OP Units'!N:N,'OP Units'!$A:$A,$D18)-SUMIFS('Forecast Data'!$H:$H,'Forecast Data'!$C:$C,BS$6,'Forecast Data'!$B:$B,$D18))/SUMIFS('Forecast Data'!$H:$H,'Forecast Data'!$C:$C,BS$6,'Forecast Data'!$B:$B,$D18),"")</f>
        <v/>
      </c>
      <c r="BT18" s="12" t="str">
        <f>IFERROR((SUMIFS('OP Units'!O:O,'OP Units'!$A:$A,$D18)-SUMIFS('Forecast Data'!$H:$H,'Forecast Data'!$C:$C,BT$6,'Forecast Data'!$B:$B,$D18))/SUMIFS('Forecast Data'!$H:$H,'Forecast Data'!$C:$C,BT$6,'Forecast Data'!$B:$B,$D18),"")</f>
        <v/>
      </c>
      <c r="BU18" s="12" t="str">
        <f>IFERROR((SUMIFS('OP Units'!P:P,'OP Units'!$A:$A,$D18)-SUMIFS('Forecast Data'!$H:$H,'Forecast Data'!$C:$C,BU$6,'Forecast Data'!$B:$B,$D18))/SUMIFS('Forecast Data'!$H:$H,'Forecast Data'!$C:$C,BU$6,'Forecast Data'!$B:$B,$D18),"")</f>
        <v/>
      </c>
      <c r="BV18" s="21"/>
      <c r="BW18" s="17">
        <f>(SUMIFS('Forecast Data'!H:H,'Forecast Data'!B:B,D18,'Forecast Data'!C:C,BK$6)+SUMIFS('Forecast Data'!H:H,'Forecast Data'!B:B,D18,'Forecast Data'!C:C,BL$6)+SUMIFS('Forecast Data'!H:H,'Forecast Data'!B:B,D18,'Forecast Data'!C:C,BM$6)+SUMIFS('Forecast Data'!H:H,'Forecast Data'!B:B,D18,'Forecast Data'!C:C,BN$6)+SUMIFS('Forecast Data'!H:H,'Forecast Data'!B:B,D18,'Forecast Data'!C:C,BO$6)+SUMIFS('Forecast Data'!H:H,'Forecast Data'!B:B,D18,'Forecast Data'!C:C,BP$6)+SUMIFS('Forecast Data'!H:H,'Forecast Data'!B:B,D18,'Forecast Data'!C:C,BQ$6)+SUMIFS('Forecast Data'!H:H,'Forecast Data'!B:B,D18,'Forecast Data'!C:C,BJ$6))/8</f>
        <v>0</v>
      </c>
      <c r="BX18" s="18" t="str">
        <f>IFERROR((SUM(W18:AD18)-(SUMIFS('Forecast Data'!H:H,'Forecast Data'!B:B,B18,'Forecast Data'!C:C,BJ$6)+SUMIFS('Forecast Data'!H:H,'Forecast Data'!B:B,B18,'Forecast Data'!C:C,BK$6)+SUMIFS('Forecast Data'!H:H,'Forecast Data'!B:B,B18,'Forecast Data'!C:C,BL$6)+SUMIFS('Forecast Data'!H:H,'Forecast Data'!B:B,B18,'Forecast Data'!C:C,BM$6)+SUMIFS('Forecast Data'!H:H,'Forecast Data'!B:B,B18,'Forecast Data'!C:C,BN$6)+SUMIFS('Forecast Data'!H:H,'Forecast Data'!B:B,B18,'Forecast Data'!C:C,BO$6)+SUMIFS('Forecast Data'!H:H,'Forecast Data'!B:B,B18,'Forecast Data'!C:C,BP$6)+SUMIFS('Forecast Data'!H:H,'Forecast Data'!B:B,B18,'Forecast Data'!C:C,BQ$6)))/(SUMIFS('Forecast Data'!H:H,'Forecast Data'!B:B,B18,'Forecast Data'!C:C,BJ$6)+SUMIFS('Forecast Data'!H:H,'Forecast Data'!B:B,B18,'Forecast Data'!C:C,BK$6)+SUMIFS('Forecast Data'!H:H,'Forecast Data'!B:B,B18,'Forecast Data'!C:C,BL$6)+SUMIFS('Forecast Data'!H:H,'Forecast Data'!B:B,B18,'Forecast Data'!C:C,BM$6)+SUMIFS('Forecast Data'!H:H,'Forecast Data'!B:B,B18,'Forecast Data'!C:C,BN$6)+SUMIFS('Forecast Data'!H:H,'Forecast Data'!B:B,B18,'Forecast Data'!C:C,BO$6)+SUMIFS('Forecast Data'!H:H,'Forecast Data'!B:B,B18,'Forecast Data'!C:C,BP$6)+SUMIFS('Forecast Data'!H:H,'Forecast Data'!B:B,B18,'Forecast Data'!C:C,BQ$6)),"")</f>
        <v/>
      </c>
      <c r="BY18" s="18">
        <f t="shared" si="18"/>
        <v>3.6497442699100478E-3</v>
      </c>
      <c r="BZ18" s="22">
        <f t="shared" si="19"/>
        <v>6.7487108813929645E-3</v>
      </c>
      <c r="CA18" s="23">
        <f t="shared" si="20"/>
        <v>-0.30989666114829167</v>
      </c>
      <c r="CB18" s="18">
        <f t="shared" si="21"/>
        <v>3.0989666114829167E-3</v>
      </c>
      <c r="CC18" s="21"/>
      <c r="CD18" s="17">
        <f>(SUMIFS('Forecast Data'!H:H,'Forecast Data'!B:B,D18,'Forecast Data'!C:C,BK$6)+SUMIFS('Forecast Data'!H:H,'Forecast Data'!B:B,D18,'Forecast Data'!C:C,BL$6)+SUMIFS('Forecast Data'!H:H,'Forecast Data'!B:B,D18,'Forecast Data'!C:C,BM$6)+SUMIFS('Forecast Data'!H:H,'Forecast Data'!B:B,D18,'Forecast Data'!C:C,BJ$6))/4</f>
        <v>0</v>
      </c>
      <c r="CE18" s="18" t="str">
        <f>IFERROR((SUM(W18:Z18)-(SUMIFS('Forecast Data'!H:H,'Forecast Data'!B:B,D18,'Forecast Data'!C:C,BJ$6)+SUMIFS('Forecast Data'!H:H,'Forecast Data'!B:B,D18,'Forecast Data'!C:C,BK$6)+SUMIFS('Forecast Data'!H:H,'Forecast Data'!B:B,D18,'Forecast Data'!C:C,BL$6)+SUMIFS('Forecast Data'!H:H,'Forecast Data'!B:B,D18,'Forecast Data'!C:C,BM$6)))/(SUMIFS('Forecast Data'!H:H,'Forecast Data'!B:B,D18,'Forecast Data'!C:C,BJ$6)+SUMIFS('Forecast Data'!H:H,'Forecast Data'!B:B,D18,'Forecast Data'!C:C,BK$6)+SUMIFS('Forecast Data'!H:H,'Forecast Data'!B:B,D18,'Forecast Data'!C:C,BL$6)+SUMIFS('Forecast Data'!H:H,'Forecast Data'!B:B,D18,'Forecast Data'!C:C,BM$6)),"")</f>
        <v/>
      </c>
      <c r="CF18" s="18">
        <f t="shared" si="22"/>
        <v>3.6497442699100478E-3</v>
      </c>
      <c r="CG18" s="18">
        <f t="shared" si="23"/>
        <v>6.1099460080751063E-3</v>
      </c>
      <c r="CH18" s="23">
        <f t="shared" si="24"/>
        <v>-0.24602017381650584</v>
      </c>
      <c r="CI18" s="24"/>
    </row>
    <row r="19" spans="1:87" ht="13.2">
      <c r="A19" s="1"/>
      <c r="B19" t="str">
        <f t="shared" ref="B19:B20" si="26">D19</f>
        <v>Philips Norelco</v>
      </c>
      <c r="D19" t="s">
        <v>51</v>
      </c>
      <c r="E19" s="11">
        <f>SUMIFS('Fin Data'!F:F,'Fin Data'!A:A,D19)</f>
        <v>3236</v>
      </c>
      <c r="F19" s="11">
        <f>SUMIFS('Fin Data with 6 week hist'!I:I,'Fin Data with 6 week hist'!$A:$A,$D19)</f>
        <v>1721</v>
      </c>
      <c r="G19" s="11">
        <f>SUMIFS('Fin Data with 6 week hist'!J:J,'Fin Data with 6 week hist'!$A:$A,$D19)</f>
        <v>1513</v>
      </c>
      <c r="H19" s="11">
        <f>SUMIFS('Fin Data with 6 week hist'!K:K,'Fin Data with 6 week hist'!$A:$A,$D19)+SUMIFS('Unit Cancellations'!D:D,'Unit Cancellations'!$B:$B,$D19)</f>
        <v>1232</v>
      </c>
      <c r="I19" s="11">
        <f>SUMIFS('Fin Data with 6 week hist'!L:L,'Fin Data with 6 week hist'!$A:$A,$D19)+SUMIFS('Unit Cancellations'!E:E,'Unit Cancellations'!$B:$B,$D19)</f>
        <v>1339</v>
      </c>
      <c r="J19" s="11">
        <f>SUMIFS('Fin Data with 6 week hist'!M:M,'Fin Data with 6 week hist'!$A:$A,$D19)+SUMIFS('Unit Cancellations'!F:F,'Unit Cancellations'!$B:$B,$D19)</f>
        <v>1420</v>
      </c>
      <c r="K19" s="11">
        <f>SUMIFS('Fin Data with 6 week hist'!N:N,'Fin Data with 6 week hist'!$A:$A,$D19)+SUMIFS('Unit Cancellations'!G:G,'Unit Cancellations'!$B:$B,$D19)</f>
        <v>3297</v>
      </c>
      <c r="L19" s="11">
        <f>SUMIFS('Fin Data'!AN:AN,'Fin Data'!A:A,D19)</f>
        <v>1754</v>
      </c>
      <c r="M19" s="12">
        <f>IFERROR(SUMIFS('Fin Data'!AO:AO,'Fin Data'!A:A,D19),"")</f>
        <v>-0.4579728059332509</v>
      </c>
      <c r="N19" s="1"/>
      <c r="O19" s="11">
        <f t="shared" si="12"/>
        <v>3492.25</v>
      </c>
      <c r="P19" s="12">
        <f t="shared" si="13"/>
        <v>1.1094835397160978</v>
      </c>
      <c r="Q19" s="1"/>
      <c r="R19" s="11">
        <f t="shared" si="14"/>
        <v>3489.625</v>
      </c>
      <c r="S19" s="12">
        <f t="shared" si="15"/>
        <v>0.75832965925552687</v>
      </c>
      <c r="T19" s="11">
        <f t="shared" si="16"/>
        <v>0</v>
      </c>
      <c r="U19" s="1" t="e">
        <f t="shared" ref="U19:U30" si="27">#REF!</f>
        <v>#REF!</v>
      </c>
      <c r="V19" s="1"/>
      <c r="W19" s="11">
        <f>SUMIFS('Forecast Data'!$D:$D,'Forecast Data'!$C:$C,W$6,'Forecast Data'!$B:$B,$D19)</f>
        <v>3505</v>
      </c>
      <c r="X19" s="11">
        <f>SUMIFS('Forecast Data'!$D:$D,'Forecast Data'!$C:$C,X$6,'Forecast Data'!$B:$B,$D19)</f>
        <v>3490</v>
      </c>
      <c r="Y19" s="11">
        <f>SUMIFS('Forecast Data'!$D:$D,'Forecast Data'!$C:$C,Y$6,'Forecast Data'!$B:$B,$D19)</f>
        <v>3487</v>
      </c>
      <c r="Z19" s="11">
        <f>SUMIFS('Forecast Data'!$D:$D,'Forecast Data'!$C:$C,Z$6,'Forecast Data'!$B:$B,$D19)</f>
        <v>3487</v>
      </c>
      <c r="AA19" s="11">
        <f>SUMIFS('Forecast Data'!$D:$D,'Forecast Data'!$C:$C,AA$6,'Forecast Data'!$B:$B,$D19)</f>
        <v>3487</v>
      </c>
      <c r="AB19" s="11">
        <f>SUMIFS('Forecast Data'!$D:$D,'Forecast Data'!$C:$C,AB$6,'Forecast Data'!$B:$B,$D19)</f>
        <v>3487</v>
      </c>
      <c r="AC19" s="11">
        <f>SUMIFS('Forecast Data'!$D:$D,'Forecast Data'!$C:$C,AC$6,'Forecast Data'!$B:$B,$D19)</f>
        <v>3487</v>
      </c>
      <c r="AD19" s="11">
        <f>SUMIFS('Forecast Data'!$D:$D,'Forecast Data'!$C:$C,AD$6,'Forecast Data'!$B:$B,$D19)</f>
        <v>3487</v>
      </c>
      <c r="AE19" s="11">
        <f>SUMIFS('Forecast Data'!$D:$D,'Forecast Data'!$C:$C,AE$6,'Forecast Data'!$B:$B,$D19)</f>
        <v>3487</v>
      </c>
      <c r="AF19" s="11">
        <f>SUMIFS('Forecast Data'!$D:$D,'Forecast Data'!$C:$C,AF$6,'Forecast Data'!$B:$B,$D19)</f>
        <v>3489</v>
      </c>
      <c r="AG19" s="11">
        <f>SUMIFS('Forecast Data'!$D:$D,'Forecast Data'!$C:$C,AG$6,'Forecast Data'!$B:$B,$D19)</f>
        <v>3489</v>
      </c>
      <c r="AH19" s="11">
        <f>SUMIFS('Forecast Data'!$D:$D,'Forecast Data'!$C:$C,AH$6,'Forecast Data'!$B:$B,$D19)</f>
        <v>3489</v>
      </c>
      <c r="AI19" s="1"/>
      <c r="AJ19" s="12">
        <f>IF(SUMIFS('Forecast Data'!$E:$E,'Forecast Data'!$C:$C,AJ$6,'Forecast Data'!$B:$B,$D19)=0,"",SUMIFS('Forecast Data'!$E:$E,'Forecast Data'!$C:$C,AJ$6,'Forecast Data'!$B:$B,$D19))</f>
        <v>0.7</v>
      </c>
      <c r="AK19" s="12">
        <f>IF(SUMIFS('Forecast Data'!$E:$E,'Forecast Data'!$C:$C,AK$6,'Forecast Data'!$B:$B,$D19)=0,"",SUMIFS('Forecast Data'!$E:$E,'Forecast Data'!$C:$C,AK$6,'Forecast Data'!$B:$B,$D19))</f>
        <v>0.9</v>
      </c>
      <c r="AL19" s="12">
        <f>IF(SUMIFS('Forecast Data'!$E:$E,'Forecast Data'!$C:$C,AL$6,'Forecast Data'!$B:$B,$D19)=0,"",SUMIFS('Forecast Data'!$E:$E,'Forecast Data'!$C:$C,AL$6,'Forecast Data'!$B:$B,$D19))</f>
        <v>2.14</v>
      </c>
      <c r="AM19" s="12">
        <f>IF(SUMIFS('Forecast Data'!$E:$E,'Forecast Data'!$C:$C,AM$6,'Forecast Data'!$B:$B,$D19)=0,"",SUMIFS('Forecast Data'!$E:$E,'Forecast Data'!$C:$C,AM$6,'Forecast Data'!$B:$B,$D19))</f>
        <v>1.1599999999999999</v>
      </c>
      <c r="AN19" s="12">
        <f>IF(SUMIFS('Forecast Data'!$E:$E,'Forecast Data'!$C:$C,AN$6,'Forecast Data'!$B:$B,$D19)=0,"",SUMIFS('Forecast Data'!$E:$E,'Forecast Data'!$C:$C,AN$6,'Forecast Data'!$B:$B,$D19))</f>
        <v>0.86</v>
      </c>
      <c r="AO19" s="12">
        <f>IF(SUMIFS('Forecast Data'!$E:$E,'Forecast Data'!$C:$C,AO$6,'Forecast Data'!$B:$B,$D19)=0,"",SUMIFS('Forecast Data'!$E:$E,'Forecast Data'!$C:$C,AO$6,'Forecast Data'!$B:$B,$D19))</f>
        <v>0.28000000000000003</v>
      </c>
      <c r="AP19" s="12">
        <f>IF(SUMIFS('Forecast Data'!$E:$E,'Forecast Data'!$C:$C,AP$6,'Forecast Data'!$B:$B,$D19)=0,"",SUMIFS('Forecast Data'!$E:$E,'Forecast Data'!$C:$C,AP$6,'Forecast Data'!$B:$B,$D19))</f>
        <v>0.53</v>
      </c>
      <c r="AQ19" s="12">
        <f>IF(SUMIFS('Forecast Data'!$E:$E,'Forecast Data'!$C:$C,AQ$6,'Forecast Data'!$B:$B,$D19)=0,"",SUMIFS('Forecast Data'!$E:$E,'Forecast Data'!$C:$C,AQ$6,'Forecast Data'!$B:$B,$D19))</f>
        <v>0.47</v>
      </c>
      <c r="AR19" s="12">
        <f>IF(SUMIFS('Forecast Data'!$E:$E,'Forecast Data'!$C:$C,AR$6,'Forecast Data'!$B:$B,$D19)=0,"",SUMIFS('Forecast Data'!$E:$E,'Forecast Data'!$C:$C,AR$6,'Forecast Data'!$B:$B,$D19))</f>
        <v>0.61</v>
      </c>
      <c r="AS19" s="12">
        <f>IF(SUMIFS('Forecast Data'!$E:$E,'Forecast Data'!$C:$C,AS$6,'Forecast Data'!$B:$B,$D19)=0,"",SUMIFS('Forecast Data'!$E:$E,'Forecast Data'!$C:$C,AS$6,'Forecast Data'!$B:$B,$D19))</f>
        <v>0.84</v>
      </c>
      <c r="AT19" s="12">
        <f>IF(SUMIFS('Forecast Data'!$E:$E,'Forecast Data'!$C:$C,AT$6,'Forecast Data'!$B:$B,$D19)=0,"",SUMIFS('Forecast Data'!$E:$E,'Forecast Data'!$C:$C,AT$6,'Forecast Data'!$B:$B,$D19))</f>
        <v>1.07</v>
      </c>
      <c r="AU19" s="12">
        <f>IF(SUMIFS('Forecast Data'!$E:$E,'Forecast Data'!$C:$C,AU$6,'Forecast Data'!$B:$B,$D19)=0,"",SUMIFS('Forecast Data'!$E:$E,'Forecast Data'!$C:$C,AU$6,'Forecast Data'!$B:$B,$D19))</f>
        <v>0.91</v>
      </c>
      <c r="AV19" s="1"/>
      <c r="AW19" s="11">
        <f>SUMIFS('OP Units'!E:E,'OP Units'!$A:$A,$D19)</f>
        <v>0</v>
      </c>
      <c r="AX19" s="11">
        <f>SUMIFS('OP Units'!F:F,'OP Units'!$A:$A,$D19)</f>
        <v>0</v>
      </c>
      <c r="AY19" s="11">
        <f>SUMIFS('OP Units'!G:G,'OP Units'!$A:$A,$D19)</f>
        <v>0</v>
      </c>
      <c r="AZ19" s="11">
        <f>SUMIFS('OP Units'!H:H,'OP Units'!$A:$A,$D19)</f>
        <v>0</v>
      </c>
      <c r="BA19" s="11">
        <f>SUMIFS('OP Units'!I:I,'OP Units'!$A:$A,$D19)</f>
        <v>0</v>
      </c>
      <c r="BB19" s="11">
        <f>SUMIFS('OP Units'!J:J,'OP Units'!$A:$A,$D19)</f>
        <v>0</v>
      </c>
      <c r="BC19" s="11">
        <f>SUMIFS('OP Units'!K:K,'OP Units'!$A:$A,$D19)</f>
        <v>0</v>
      </c>
      <c r="BD19" s="11">
        <f>SUMIFS('OP Units'!L:L,'OP Units'!$A:$A,$D19)</f>
        <v>0</v>
      </c>
      <c r="BE19" s="11">
        <f>SUMIFS('OP Units'!M:M,'OP Units'!$A:$A,$D19)</f>
        <v>0</v>
      </c>
      <c r="BF19" s="11">
        <f>SUMIFS('OP Units'!N:N,'OP Units'!$A:$A,$D19)</f>
        <v>0</v>
      </c>
      <c r="BG19" s="11">
        <f>SUMIFS('OP Units'!O:O,'OP Units'!$A:$A,$D19)</f>
        <v>0</v>
      </c>
      <c r="BH19" s="11">
        <f>SUMIFS('OP Units'!P:P,'OP Units'!$A:$A,$D19)</f>
        <v>0</v>
      </c>
      <c r="BI19" s="1"/>
      <c r="BJ19" s="12">
        <f>IFERROR((SUMIFS('OP Units'!E:E,'OP Units'!$A:$A,$D19)-SUMIFS('Forecast Data'!$H:$H,'Forecast Data'!$C:$C,BJ$6,'Forecast Data'!$B:$B,$D19))/SUMIFS('Forecast Data'!$H:$H,'Forecast Data'!$C:$C,BJ$6,'Forecast Data'!$B:$B,$D19),"")</f>
        <v>-1</v>
      </c>
      <c r="BK19" s="12">
        <f>IFERROR((SUMIFS('OP Units'!F:F,'OP Units'!$A:$A,$D19)-SUMIFS('Forecast Data'!$H:$H,'Forecast Data'!$C:$C,BK$6,'Forecast Data'!$B:$B,$D19))/SUMIFS('Forecast Data'!$H:$H,'Forecast Data'!$C:$C,BK$6,'Forecast Data'!$B:$B,$D19),"")</f>
        <v>-1</v>
      </c>
      <c r="BL19" s="12">
        <f>IFERROR((SUMIFS('OP Units'!G:G,'OP Units'!$A:$A,$D19)-SUMIFS('Forecast Data'!$H:$H,'Forecast Data'!$C:$C,BL$6,'Forecast Data'!$B:$B,$D19))/SUMIFS('Forecast Data'!$H:$H,'Forecast Data'!$C:$C,BL$6,'Forecast Data'!$B:$B,$D19),"")</f>
        <v>-1</v>
      </c>
      <c r="BM19" s="12">
        <f>IFERROR((SUMIFS('OP Units'!H:H,'OP Units'!$A:$A,$D19)-SUMIFS('Forecast Data'!$H:$H,'Forecast Data'!$C:$C,BM$6,'Forecast Data'!$B:$B,$D19))/SUMIFS('Forecast Data'!$H:$H,'Forecast Data'!$C:$C,BM$6,'Forecast Data'!$B:$B,$D19),"")</f>
        <v>-1</v>
      </c>
      <c r="BN19" s="12">
        <f>IFERROR((SUMIFS('OP Units'!I:I,'OP Units'!$A:$A,$D19)-SUMIFS('Forecast Data'!$H:$H,'Forecast Data'!$C:$C,BN$6,'Forecast Data'!$B:$B,$D19))/SUMIFS('Forecast Data'!$H:$H,'Forecast Data'!$C:$C,BN$6,'Forecast Data'!$B:$B,$D19),"")</f>
        <v>-1</v>
      </c>
      <c r="BO19" s="12">
        <f>IFERROR((SUMIFS('OP Units'!J:J,'OP Units'!$A:$A,$D19)-SUMIFS('Forecast Data'!$H:$H,'Forecast Data'!$C:$C,BO$6,'Forecast Data'!$B:$B,$D19))/SUMIFS('Forecast Data'!$H:$H,'Forecast Data'!$C:$C,BO$6,'Forecast Data'!$B:$B,$D19),"")</f>
        <v>-1</v>
      </c>
      <c r="BP19" s="12">
        <f>IFERROR((SUMIFS('OP Units'!K:K,'OP Units'!$A:$A,$D19)-SUMIFS('Forecast Data'!$H:$H,'Forecast Data'!$C:$C,BP$6,'Forecast Data'!$B:$B,$D19))/SUMIFS('Forecast Data'!$H:$H,'Forecast Data'!$C:$C,BP$6,'Forecast Data'!$B:$B,$D19),"")</f>
        <v>-1</v>
      </c>
      <c r="BQ19" s="12">
        <f>IFERROR((SUMIFS('OP Units'!L:L,'OP Units'!$A:$A,$D19)-SUMIFS('Forecast Data'!$H:$H,'Forecast Data'!$C:$C,BQ$6,'Forecast Data'!$B:$B,$D19))/SUMIFS('Forecast Data'!$H:$H,'Forecast Data'!$C:$C,BQ$6,'Forecast Data'!$B:$B,$D19),"")</f>
        <v>-1</v>
      </c>
      <c r="BR19" s="12">
        <f>IFERROR((SUMIFS('OP Units'!M:M,'OP Units'!$A:$A,$D19)-SUMIFS('Forecast Data'!$H:$H,'Forecast Data'!$C:$C,BR$6,'Forecast Data'!$B:$B,$D19))/SUMIFS('Forecast Data'!$H:$H,'Forecast Data'!$C:$C,BR$6,'Forecast Data'!$B:$B,$D19),"")</f>
        <v>-1</v>
      </c>
      <c r="BS19" s="12">
        <f>IFERROR((SUMIFS('OP Units'!N:N,'OP Units'!$A:$A,$D19)-SUMIFS('Forecast Data'!$H:$H,'Forecast Data'!$C:$C,BS$6,'Forecast Data'!$B:$B,$D19))/SUMIFS('Forecast Data'!$H:$H,'Forecast Data'!$C:$C,BS$6,'Forecast Data'!$B:$B,$D19),"")</f>
        <v>-1</v>
      </c>
      <c r="BT19" s="12">
        <f>IFERROR((SUMIFS('OP Units'!O:O,'OP Units'!$A:$A,$D19)-SUMIFS('Forecast Data'!$H:$H,'Forecast Data'!$C:$C,BT$6,'Forecast Data'!$B:$B,$D19))/SUMIFS('Forecast Data'!$H:$H,'Forecast Data'!$C:$C,BT$6,'Forecast Data'!$B:$B,$D19),"")</f>
        <v>-1</v>
      </c>
      <c r="BU19" s="12">
        <f>IFERROR((SUMIFS('OP Units'!P:P,'OP Units'!$A:$A,$D19)-SUMIFS('Forecast Data'!$H:$H,'Forecast Data'!$C:$C,BU$6,'Forecast Data'!$B:$B,$D19))/SUMIFS('Forecast Data'!$H:$H,'Forecast Data'!$C:$C,BU$6,'Forecast Data'!$B:$B,$D19),"")</f>
        <v>-1</v>
      </c>
      <c r="BV19" s="12"/>
      <c r="BW19" s="11">
        <f>(SUMIFS('Forecast Data'!H:H,'Forecast Data'!B:B,D19,'Forecast Data'!C:C,BK$6)+SUMIFS('Forecast Data'!H:H,'Forecast Data'!B:B,D19,'Forecast Data'!C:C,BL$6)+SUMIFS('Forecast Data'!H:H,'Forecast Data'!B:B,D19,'Forecast Data'!C:C,BM$6)+SUMIFS('Forecast Data'!H:H,'Forecast Data'!B:B,D19,'Forecast Data'!C:C,BN$6)+SUMIFS('Forecast Data'!H:H,'Forecast Data'!B:B,D19,'Forecast Data'!C:C,BO$6)+SUMIFS('Forecast Data'!H:H,'Forecast Data'!B:B,D19,'Forecast Data'!C:C,BP$6)+SUMIFS('Forecast Data'!H:H,'Forecast Data'!B:B,D19,'Forecast Data'!C:C,BQ$6)+SUMIFS('Forecast Data'!H:H,'Forecast Data'!B:B,D19,'Forecast Data'!C:C,BJ$6))/8</f>
        <v>1984.625</v>
      </c>
      <c r="BX19" s="12">
        <f>IFERROR((SUM(W19:AD19)-(SUMIFS('Forecast Data'!H:H,'Forecast Data'!B:B,B19,'Forecast Data'!C:C,BJ$6)+SUMIFS('Forecast Data'!H:H,'Forecast Data'!B:B,B19,'Forecast Data'!C:C,BK$6)+SUMIFS('Forecast Data'!H:H,'Forecast Data'!B:B,B19,'Forecast Data'!C:C,BL$6)+SUMIFS('Forecast Data'!H:H,'Forecast Data'!B:B,B19,'Forecast Data'!C:C,BM$6)+SUMIFS('Forecast Data'!H:H,'Forecast Data'!B:B,B19,'Forecast Data'!C:C,BN$6)+SUMIFS('Forecast Data'!H:H,'Forecast Data'!B:B,B19,'Forecast Data'!C:C,BO$6)+SUMIFS('Forecast Data'!H:H,'Forecast Data'!B:B,B19,'Forecast Data'!C:C,BP$6)+SUMIFS('Forecast Data'!H:H,'Forecast Data'!B:B,B19,'Forecast Data'!C:C,BQ$6)))/(SUMIFS('Forecast Data'!H:H,'Forecast Data'!B:B,B19,'Forecast Data'!C:C,BJ$6)+SUMIFS('Forecast Data'!H:H,'Forecast Data'!B:B,B19,'Forecast Data'!C:C,BK$6)+SUMIFS('Forecast Data'!H:H,'Forecast Data'!B:B,B19,'Forecast Data'!C:C,BL$6)+SUMIFS('Forecast Data'!H:H,'Forecast Data'!B:B,B19,'Forecast Data'!C:C,BM$6)+SUMIFS('Forecast Data'!H:H,'Forecast Data'!B:B,B19,'Forecast Data'!C:C,BN$6)+SUMIFS('Forecast Data'!H:H,'Forecast Data'!B:B,B19,'Forecast Data'!C:C,BO$6)+SUMIFS('Forecast Data'!H:H,'Forecast Data'!B:B,B19,'Forecast Data'!C:C,BP$6)+SUMIFS('Forecast Data'!H:H,'Forecast Data'!B:B,B19,'Forecast Data'!C:C,BQ$6)),"")</f>
        <v>0.75832965925552687</v>
      </c>
      <c r="BY19" s="12">
        <f t="shared" si="18"/>
        <v>-1.2673198238066284E-3</v>
      </c>
      <c r="BZ19" s="16">
        <f t="shared" si="19"/>
        <v>1.2375600318621212E-3</v>
      </c>
      <c r="CA19" s="13">
        <f t="shared" si="20"/>
        <v>-0.25048798556687496</v>
      </c>
      <c r="CB19" s="12">
        <f t="shared" si="21"/>
        <v>2.5048798556687496E-3</v>
      </c>
      <c r="CC19" s="12"/>
      <c r="CD19" s="11">
        <f>(SUMIFS('Forecast Data'!H:H,'Forecast Data'!B:B,D19,'Forecast Data'!C:C,BK$6)+SUMIFS('Forecast Data'!H:H,'Forecast Data'!B:B,D19,'Forecast Data'!C:C,BL$6)+SUMIFS('Forecast Data'!H:H,'Forecast Data'!B:B,D19,'Forecast Data'!C:C,BM$6)+SUMIFS('Forecast Data'!H:H,'Forecast Data'!B:B,D19,'Forecast Data'!C:C,BJ$6))/4</f>
        <v>1655.5</v>
      </c>
      <c r="CE19" s="12">
        <f>IFERROR((SUM(W19:Z19)-(SUMIFS('Forecast Data'!H:H,'Forecast Data'!B:B,D19,'Forecast Data'!C:C,BJ$6)+SUMIFS('Forecast Data'!H:H,'Forecast Data'!B:B,D19,'Forecast Data'!C:C,BK$6)+SUMIFS('Forecast Data'!H:H,'Forecast Data'!B:B,D19,'Forecast Data'!C:C,BL$6)+SUMIFS('Forecast Data'!H:H,'Forecast Data'!B:B,D19,'Forecast Data'!C:C,BM$6)))/(SUMIFS('Forecast Data'!H:H,'Forecast Data'!B:B,D19,'Forecast Data'!C:C,BJ$6)+SUMIFS('Forecast Data'!H:H,'Forecast Data'!B:B,D19,'Forecast Data'!C:C,BK$6)+SUMIFS('Forecast Data'!H:H,'Forecast Data'!B:B,D19,'Forecast Data'!C:C,BL$6)+SUMIFS('Forecast Data'!H:H,'Forecast Data'!B:B,D19,'Forecast Data'!C:C,BM$6)),"")</f>
        <v>1.1094835397160978</v>
      </c>
      <c r="CF19" s="12">
        <f t="shared" si="22"/>
        <v>-1.2673198238066284E-3</v>
      </c>
      <c r="CG19" s="12">
        <f t="shared" si="23"/>
        <v>1.5399050914660837E-3</v>
      </c>
      <c r="CH19" s="13">
        <f t="shared" si="24"/>
        <v>-0.28072249152727125</v>
      </c>
      <c r="CI19" s="13"/>
    </row>
    <row r="20" spans="1:87" ht="13.2">
      <c r="A20" s="1"/>
      <c r="B20" t="str">
        <f t="shared" si="26"/>
        <v>Sorel</v>
      </c>
      <c r="D20" t="s">
        <v>52</v>
      </c>
      <c r="E20" s="11">
        <f>SUMIFS('Fin Data'!F:F,'Fin Data'!A:A,D20)</f>
        <v>3101</v>
      </c>
      <c r="F20" s="11">
        <f>SUMIFS('Fin Data with 6 week hist'!I:I,'Fin Data with 6 week hist'!$A:$A,$D20)</f>
        <v>1426</v>
      </c>
      <c r="G20" s="11">
        <f>SUMIFS('Fin Data with 6 week hist'!J:J,'Fin Data with 6 week hist'!$A:$A,$D20)</f>
        <v>1244</v>
      </c>
      <c r="H20" s="11">
        <f>SUMIFS('Fin Data with 6 week hist'!K:K,'Fin Data with 6 week hist'!$A:$A,$D20)+SUMIFS('Unit Cancellations'!D:D,'Unit Cancellations'!$B:$B,$D20)</f>
        <v>1350</v>
      </c>
      <c r="I20" s="11">
        <f>SUMIFS('Fin Data with 6 week hist'!L:L,'Fin Data with 6 week hist'!$A:$A,$D20)+SUMIFS('Unit Cancellations'!E:E,'Unit Cancellations'!$B:$B,$D20)</f>
        <v>680</v>
      </c>
      <c r="J20" s="11">
        <f>SUMIFS('Fin Data with 6 week hist'!M:M,'Fin Data with 6 week hist'!$A:$A,$D20)+SUMIFS('Unit Cancellations'!F:F,'Unit Cancellations'!$B:$B,$D20)</f>
        <v>569</v>
      </c>
      <c r="K20" s="11">
        <f>SUMIFS('Fin Data with 6 week hist'!N:N,'Fin Data with 6 week hist'!$A:$A,$D20)+SUMIFS('Unit Cancellations'!G:G,'Unit Cancellations'!$B:$B,$D20)</f>
        <v>407</v>
      </c>
      <c r="L20" s="11">
        <f>SUMIFS('Fin Data'!AN:AN,'Fin Data'!A:A,D20)</f>
        <v>946</v>
      </c>
      <c r="M20" s="12">
        <f>IFERROR(SUMIFS('Fin Data'!AO:AO,'Fin Data'!A:A,D20),"")</f>
        <v>-0.69493711705901318</v>
      </c>
      <c r="N20" s="1"/>
      <c r="O20" s="11">
        <f t="shared" si="12"/>
        <v>1572.25</v>
      </c>
      <c r="P20" s="12">
        <f t="shared" si="13"/>
        <v>0.20363636363636364</v>
      </c>
      <c r="Q20" s="1"/>
      <c r="R20" s="11">
        <f t="shared" si="14"/>
        <v>1573.125</v>
      </c>
      <c r="S20" s="12">
        <f t="shared" si="15"/>
        <v>0.40160374206481791</v>
      </c>
      <c r="T20" s="11">
        <f t="shared" si="16"/>
        <v>0</v>
      </c>
      <c r="U20" s="1" t="e">
        <f t="shared" si="27"/>
        <v>#REF!</v>
      </c>
      <c r="V20" s="1"/>
      <c r="W20" s="11">
        <f>SUMIFS('Forecast Data'!$D:$D,'Forecast Data'!$C:$C,W$6,'Forecast Data'!$B:$B,$D20)</f>
        <v>1572</v>
      </c>
      <c r="X20" s="11">
        <f>SUMIFS('Forecast Data'!$D:$D,'Forecast Data'!$C:$C,X$6,'Forecast Data'!$B:$B,$D20)</f>
        <v>1572</v>
      </c>
      <c r="Y20" s="11">
        <f>SUMIFS('Forecast Data'!$D:$D,'Forecast Data'!$C:$C,Y$6,'Forecast Data'!$B:$B,$D20)</f>
        <v>1571</v>
      </c>
      <c r="Z20" s="11">
        <f>SUMIFS('Forecast Data'!$D:$D,'Forecast Data'!$C:$C,Z$6,'Forecast Data'!$B:$B,$D20)</f>
        <v>1574</v>
      </c>
      <c r="AA20" s="11">
        <f>SUMIFS('Forecast Data'!$D:$D,'Forecast Data'!$C:$C,AA$6,'Forecast Data'!$B:$B,$D20)</f>
        <v>1575</v>
      </c>
      <c r="AB20" s="11">
        <f>SUMIFS('Forecast Data'!$D:$D,'Forecast Data'!$C:$C,AB$6,'Forecast Data'!$B:$B,$D20)</f>
        <v>1572</v>
      </c>
      <c r="AC20" s="11">
        <f>SUMIFS('Forecast Data'!$D:$D,'Forecast Data'!$C:$C,AC$6,'Forecast Data'!$B:$B,$D20)</f>
        <v>1577</v>
      </c>
      <c r="AD20" s="11">
        <f>SUMIFS('Forecast Data'!$D:$D,'Forecast Data'!$C:$C,AD$6,'Forecast Data'!$B:$B,$D20)</f>
        <v>1572</v>
      </c>
      <c r="AE20" s="11">
        <f>SUMIFS('Forecast Data'!$D:$D,'Forecast Data'!$C:$C,AE$6,'Forecast Data'!$B:$B,$D20)</f>
        <v>1571</v>
      </c>
      <c r="AF20" s="11">
        <f>SUMIFS('Forecast Data'!$D:$D,'Forecast Data'!$C:$C,AF$6,'Forecast Data'!$B:$B,$D20)</f>
        <v>1573</v>
      </c>
      <c r="AG20" s="11">
        <f>SUMIFS('Forecast Data'!$D:$D,'Forecast Data'!$C:$C,AG$6,'Forecast Data'!$B:$B,$D20)</f>
        <v>1576</v>
      </c>
      <c r="AH20" s="11">
        <f>SUMIFS('Forecast Data'!$D:$D,'Forecast Data'!$C:$C,AH$6,'Forecast Data'!$B:$B,$D20)</f>
        <v>1572</v>
      </c>
      <c r="AI20" s="1"/>
      <c r="AJ20" s="12">
        <f>IF(SUMIFS('Forecast Data'!$E:$E,'Forecast Data'!$C:$C,AJ$6,'Forecast Data'!$B:$B,$D20)=0,"",SUMIFS('Forecast Data'!$E:$E,'Forecast Data'!$C:$C,AJ$6,'Forecast Data'!$B:$B,$D20))</f>
        <v>0.01</v>
      </c>
      <c r="AK20" s="12">
        <f>IF(SUMIFS('Forecast Data'!$E:$E,'Forecast Data'!$C:$C,AK$6,'Forecast Data'!$B:$B,$D20)=0,"",SUMIFS('Forecast Data'!$E:$E,'Forecast Data'!$C:$C,AK$6,'Forecast Data'!$B:$B,$D20))</f>
        <v>0.1</v>
      </c>
      <c r="AL20" s="12">
        <f>IF(SUMIFS('Forecast Data'!$E:$E,'Forecast Data'!$C:$C,AL$6,'Forecast Data'!$B:$B,$D20)=0,"",SUMIFS('Forecast Data'!$E:$E,'Forecast Data'!$C:$C,AL$6,'Forecast Data'!$B:$B,$D20))</f>
        <v>0.3</v>
      </c>
      <c r="AM20" s="12">
        <f>IF(SUMIFS('Forecast Data'!$E:$E,'Forecast Data'!$C:$C,AM$6,'Forecast Data'!$B:$B,$D20)=0,"",SUMIFS('Forecast Data'!$E:$E,'Forecast Data'!$C:$C,AM$6,'Forecast Data'!$B:$B,$D20))</f>
        <v>0.53</v>
      </c>
      <c r="AN20" s="12">
        <f>IF(SUMIFS('Forecast Data'!$E:$E,'Forecast Data'!$C:$C,AN$6,'Forecast Data'!$B:$B,$D20)=0,"",SUMIFS('Forecast Data'!$E:$E,'Forecast Data'!$C:$C,AN$6,'Forecast Data'!$B:$B,$D20))</f>
        <v>0.66</v>
      </c>
      <c r="AO20" s="12">
        <f>IF(SUMIFS('Forecast Data'!$E:$E,'Forecast Data'!$C:$C,AO$6,'Forecast Data'!$B:$B,$D20)=0,"",SUMIFS('Forecast Data'!$E:$E,'Forecast Data'!$C:$C,AO$6,'Forecast Data'!$B:$B,$D20))</f>
        <v>0.68</v>
      </c>
      <c r="AP20" s="12">
        <f>IF(SUMIFS('Forecast Data'!$E:$E,'Forecast Data'!$C:$C,AP$6,'Forecast Data'!$B:$B,$D20)=0,"",SUMIFS('Forecast Data'!$E:$E,'Forecast Data'!$C:$C,AP$6,'Forecast Data'!$B:$B,$D20))</f>
        <v>0.62</v>
      </c>
      <c r="AQ20" s="12">
        <f>IF(SUMIFS('Forecast Data'!$E:$E,'Forecast Data'!$C:$C,AQ$6,'Forecast Data'!$B:$B,$D20)=0,"",SUMIFS('Forecast Data'!$E:$E,'Forecast Data'!$C:$C,AQ$6,'Forecast Data'!$B:$B,$D20))</f>
        <v>0.75</v>
      </c>
      <c r="AR20" s="12">
        <f>IF(SUMIFS('Forecast Data'!$E:$E,'Forecast Data'!$C:$C,AR$6,'Forecast Data'!$B:$B,$D20)=0,"",SUMIFS('Forecast Data'!$E:$E,'Forecast Data'!$C:$C,AR$6,'Forecast Data'!$B:$B,$D20))</f>
        <v>0.82</v>
      </c>
      <c r="AS20" s="12">
        <f>IF(SUMIFS('Forecast Data'!$E:$E,'Forecast Data'!$C:$C,AS$6,'Forecast Data'!$B:$B,$D20)=0,"",SUMIFS('Forecast Data'!$E:$E,'Forecast Data'!$C:$C,AS$6,'Forecast Data'!$B:$B,$D20))</f>
        <v>1.1299999999999999</v>
      </c>
      <c r="AT20" s="12">
        <f>IF(SUMIFS('Forecast Data'!$E:$E,'Forecast Data'!$C:$C,AT$6,'Forecast Data'!$B:$B,$D20)=0,"",SUMIFS('Forecast Data'!$E:$E,'Forecast Data'!$C:$C,AT$6,'Forecast Data'!$B:$B,$D20))</f>
        <v>1.06</v>
      </c>
      <c r="AU20" s="12">
        <f>IF(SUMIFS('Forecast Data'!$E:$E,'Forecast Data'!$C:$C,AU$6,'Forecast Data'!$B:$B,$D20)=0,"",SUMIFS('Forecast Data'!$E:$E,'Forecast Data'!$C:$C,AU$6,'Forecast Data'!$B:$B,$D20))</f>
        <v>1.35</v>
      </c>
      <c r="AV20" s="1"/>
      <c r="AW20" s="11">
        <f>SUMIFS('OP Units'!E:E,'OP Units'!$A:$A,$D20)</f>
        <v>0</v>
      </c>
      <c r="AX20" s="11">
        <f>SUMIFS('OP Units'!F:F,'OP Units'!$A:$A,$D20)</f>
        <v>0</v>
      </c>
      <c r="AY20" s="11">
        <f>SUMIFS('OP Units'!G:G,'OP Units'!$A:$A,$D20)</f>
        <v>0</v>
      </c>
      <c r="AZ20" s="11">
        <f>SUMIFS('OP Units'!H:H,'OP Units'!$A:$A,$D20)</f>
        <v>0</v>
      </c>
      <c r="BA20" s="11">
        <f>SUMIFS('OP Units'!I:I,'OP Units'!$A:$A,$D20)</f>
        <v>0</v>
      </c>
      <c r="BB20" s="11">
        <f>SUMIFS('OP Units'!J:J,'OP Units'!$A:$A,$D20)</f>
        <v>0</v>
      </c>
      <c r="BC20" s="11">
        <f>SUMIFS('OP Units'!K:K,'OP Units'!$A:$A,$D20)</f>
        <v>0</v>
      </c>
      <c r="BD20" s="11">
        <f>SUMIFS('OP Units'!L:L,'OP Units'!$A:$A,$D20)</f>
        <v>0</v>
      </c>
      <c r="BE20" s="11">
        <f>SUMIFS('OP Units'!M:M,'OP Units'!$A:$A,$D20)</f>
        <v>0</v>
      </c>
      <c r="BF20" s="11">
        <f>SUMIFS('OP Units'!N:N,'OP Units'!$A:$A,$D20)</f>
        <v>0</v>
      </c>
      <c r="BG20" s="11">
        <f>SUMIFS('OP Units'!O:O,'OP Units'!$A:$A,$D20)</f>
        <v>0</v>
      </c>
      <c r="BH20" s="11">
        <f>SUMIFS('OP Units'!P:P,'OP Units'!$A:$A,$D20)</f>
        <v>0</v>
      </c>
      <c r="BI20" s="1"/>
      <c r="BJ20" s="12">
        <f>IFERROR((SUMIFS('OP Units'!E:E,'OP Units'!$A:$A,$D20)-SUMIFS('Forecast Data'!$H:$H,'Forecast Data'!$C:$C,BJ$6,'Forecast Data'!$B:$B,$D20))/SUMIFS('Forecast Data'!$H:$H,'Forecast Data'!$C:$C,BJ$6,'Forecast Data'!$B:$B,$D20),"")</f>
        <v>-1</v>
      </c>
      <c r="BK20" s="12">
        <f>IFERROR((SUMIFS('OP Units'!F:F,'OP Units'!$A:$A,$D20)-SUMIFS('Forecast Data'!$H:$H,'Forecast Data'!$C:$C,BK$6,'Forecast Data'!$B:$B,$D20))/SUMIFS('Forecast Data'!$H:$H,'Forecast Data'!$C:$C,BK$6,'Forecast Data'!$B:$B,$D20),"")</f>
        <v>-1</v>
      </c>
      <c r="BL20" s="12">
        <f>IFERROR((SUMIFS('OP Units'!G:G,'OP Units'!$A:$A,$D20)-SUMIFS('Forecast Data'!$H:$H,'Forecast Data'!$C:$C,BL$6,'Forecast Data'!$B:$B,$D20))/SUMIFS('Forecast Data'!$H:$H,'Forecast Data'!$C:$C,BL$6,'Forecast Data'!$B:$B,$D20),"")</f>
        <v>-1</v>
      </c>
      <c r="BM20" s="12">
        <f>IFERROR((SUMIFS('OP Units'!H:H,'OP Units'!$A:$A,$D20)-SUMIFS('Forecast Data'!$H:$H,'Forecast Data'!$C:$C,BM$6,'Forecast Data'!$B:$B,$D20))/SUMIFS('Forecast Data'!$H:$H,'Forecast Data'!$C:$C,BM$6,'Forecast Data'!$B:$B,$D20),"")</f>
        <v>-1</v>
      </c>
      <c r="BN20" s="12">
        <f>IFERROR((SUMIFS('OP Units'!I:I,'OP Units'!$A:$A,$D20)-SUMIFS('Forecast Data'!$H:$H,'Forecast Data'!$C:$C,BN$6,'Forecast Data'!$B:$B,$D20))/SUMIFS('Forecast Data'!$H:$H,'Forecast Data'!$C:$C,BN$6,'Forecast Data'!$B:$B,$D20),"")</f>
        <v>-1</v>
      </c>
      <c r="BO20" s="12">
        <f>IFERROR((SUMIFS('OP Units'!J:J,'OP Units'!$A:$A,$D20)-SUMIFS('Forecast Data'!$H:$H,'Forecast Data'!$C:$C,BO$6,'Forecast Data'!$B:$B,$D20))/SUMIFS('Forecast Data'!$H:$H,'Forecast Data'!$C:$C,BO$6,'Forecast Data'!$B:$B,$D20),"")</f>
        <v>-1</v>
      </c>
      <c r="BP20" s="12">
        <f>IFERROR((SUMIFS('OP Units'!K:K,'OP Units'!$A:$A,$D20)-SUMIFS('Forecast Data'!$H:$H,'Forecast Data'!$C:$C,BP$6,'Forecast Data'!$B:$B,$D20))/SUMIFS('Forecast Data'!$H:$H,'Forecast Data'!$C:$C,BP$6,'Forecast Data'!$B:$B,$D20),"")</f>
        <v>-1</v>
      </c>
      <c r="BQ20" s="12">
        <f>IFERROR((SUMIFS('OP Units'!L:L,'OP Units'!$A:$A,$D20)-SUMIFS('Forecast Data'!$H:$H,'Forecast Data'!$C:$C,BQ$6,'Forecast Data'!$B:$B,$D20))/SUMIFS('Forecast Data'!$H:$H,'Forecast Data'!$C:$C,BQ$6,'Forecast Data'!$B:$B,$D20),"")</f>
        <v>-1</v>
      </c>
      <c r="BR20" s="12">
        <f>IFERROR((SUMIFS('OP Units'!M:M,'OP Units'!$A:$A,$D20)-SUMIFS('Forecast Data'!$H:$H,'Forecast Data'!$C:$C,BR$6,'Forecast Data'!$B:$B,$D20))/SUMIFS('Forecast Data'!$H:$H,'Forecast Data'!$C:$C,BR$6,'Forecast Data'!$B:$B,$D20),"")</f>
        <v>-1</v>
      </c>
      <c r="BS20" s="12">
        <f>IFERROR((SUMIFS('OP Units'!N:N,'OP Units'!$A:$A,$D20)-SUMIFS('Forecast Data'!$H:$H,'Forecast Data'!$C:$C,BS$6,'Forecast Data'!$B:$B,$D20))/SUMIFS('Forecast Data'!$H:$H,'Forecast Data'!$C:$C,BS$6,'Forecast Data'!$B:$B,$D20),"")</f>
        <v>-1</v>
      </c>
      <c r="BT20" s="12">
        <f>IFERROR((SUMIFS('OP Units'!O:O,'OP Units'!$A:$A,$D20)-SUMIFS('Forecast Data'!$H:$H,'Forecast Data'!$C:$C,BT$6,'Forecast Data'!$B:$B,$D20))/SUMIFS('Forecast Data'!$H:$H,'Forecast Data'!$C:$C,BT$6,'Forecast Data'!$B:$B,$D20),"")</f>
        <v>-1</v>
      </c>
      <c r="BU20" s="12">
        <f>IFERROR((SUMIFS('OP Units'!P:P,'OP Units'!$A:$A,$D20)-SUMIFS('Forecast Data'!$H:$H,'Forecast Data'!$C:$C,BU$6,'Forecast Data'!$B:$B,$D20))/SUMIFS('Forecast Data'!$H:$H,'Forecast Data'!$C:$C,BU$6,'Forecast Data'!$B:$B,$D20),"")</f>
        <v>-1</v>
      </c>
      <c r="BV20" s="12"/>
      <c r="BW20" s="11">
        <f>(SUMIFS('Forecast Data'!H:H,'Forecast Data'!B:B,D20,'Forecast Data'!C:C,BK$6)+SUMIFS('Forecast Data'!H:H,'Forecast Data'!B:B,D20,'Forecast Data'!C:C,BL$6)+SUMIFS('Forecast Data'!H:H,'Forecast Data'!B:B,D20,'Forecast Data'!C:C,BM$6)+SUMIFS('Forecast Data'!H:H,'Forecast Data'!B:B,D20,'Forecast Data'!C:C,BN$6)+SUMIFS('Forecast Data'!H:H,'Forecast Data'!B:B,D20,'Forecast Data'!C:C,BO$6)+SUMIFS('Forecast Data'!H:H,'Forecast Data'!B:B,D20,'Forecast Data'!C:C,BP$6)+SUMIFS('Forecast Data'!H:H,'Forecast Data'!B:B,D20,'Forecast Data'!C:C,BQ$6)+SUMIFS('Forecast Data'!H:H,'Forecast Data'!B:B,D20,'Forecast Data'!C:C,BJ$6))/8</f>
        <v>1122.375</v>
      </c>
      <c r="BX20" s="12">
        <f>IFERROR((SUM(W20:AD20)-(SUMIFS('Forecast Data'!H:H,'Forecast Data'!B:B,B20,'Forecast Data'!C:C,BJ$6)+SUMIFS('Forecast Data'!H:H,'Forecast Data'!B:B,B20,'Forecast Data'!C:C,BK$6)+SUMIFS('Forecast Data'!H:H,'Forecast Data'!B:B,B20,'Forecast Data'!C:C,BL$6)+SUMIFS('Forecast Data'!H:H,'Forecast Data'!B:B,B20,'Forecast Data'!C:C,BM$6)+SUMIFS('Forecast Data'!H:H,'Forecast Data'!B:B,B20,'Forecast Data'!C:C,BN$6)+SUMIFS('Forecast Data'!H:H,'Forecast Data'!B:B,B20,'Forecast Data'!C:C,BO$6)+SUMIFS('Forecast Data'!H:H,'Forecast Data'!B:B,B20,'Forecast Data'!C:C,BP$6)+SUMIFS('Forecast Data'!H:H,'Forecast Data'!B:B,B20,'Forecast Data'!C:C,BQ$6)))/(SUMIFS('Forecast Data'!H:H,'Forecast Data'!B:B,B20,'Forecast Data'!C:C,BJ$6)+SUMIFS('Forecast Data'!H:H,'Forecast Data'!B:B,B20,'Forecast Data'!C:C,BK$6)+SUMIFS('Forecast Data'!H:H,'Forecast Data'!B:B,B20,'Forecast Data'!C:C,BL$6)+SUMIFS('Forecast Data'!H:H,'Forecast Data'!B:B,B20,'Forecast Data'!C:C,BM$6)+SUMIFS('Forecast Data'!H:H,'Forecast Data'!B:B,B20,'Forecast Data'!C:C,BN$6)+SUMIFS('Forecast Data'!H:H,'Forecast Data'!B:B,B20,'Forecast Data'!C:C,BO$6)+SUMIFS('Forecast Data'!H:H,'Forecast Data'!B:B,B20,'Forecast Data'!C:C,BP$6)+SUMIFS('Forecast Data'!H:H,'Forecast Data'!B:B,B20,'Forecast Data'!C:C,BQ$6)),"")</f>
        <v>0.40160374206481791</v>
      </c>
      <c r="BY20" s="12">
        <f t="shared" si="18"/>
        <v>-1.8428301081668587E-3</v>
      </c>
      <c r="BZ20" s="16">
        <f t="shared" si="19"/>
        <v>3.7065128529026651E-4</v>
      </c>
      <c r="CA20" s="13">
        <f t="shared" si="20"/>
        <v>-0.22134813934571251</v>
      </c>
      <c r="CB20" s="12">
        <f t="shared" si="21"/>
        <v>2.2134813934571252E-3</v>
      </c>
      <c r="CC20" s="12"/>
      <c r="CD20" s="11">
        <f>(SUMIFS('Forecast Data'!H:H,'Forecast Data'!B:B,D20,'Forecast Data'!C:C,BK$6)+SUMIFS('Forecast Data'!H:H,'Forecast Data'!B:B,D20,'Forecast Data'!C:C,BL$6)+SUMIFS('Forecast Data'!H:H,'Forecast Data'!B:B,D20,'Forecast Data'!C:C,BM$6)+SUMIFS('Forecast Data'!H:H,'Forecast Data'!B:B,D20,'Forecast Data'!C:C,BJ$6))/4</f>
        <v>1306.25</v>
      </c>
      <c r="CE20" s="12">
        <f>IFERROR((SUM(W20:Z20)-(SUMIFS('Forecast Data'!H:H,'Forecast Data'!B:B,D20,'Forecast Data'!C:C,BJ$6)+SUMIFS('Forecast Data'!H:H,'Forecast Data'!B:B,D20,'Forecast Data'!C:C,BK$6)+SUMIFS('Forecast Data'!H:H,'Forecast Data'!B:B,D20,'Forecast Data'!C:C,BL$6)+SUMIFS('Forecast Data'!H:H,'Forecast Data'!B:B,D20,'Forecast Data'!C:C,BM$6)))/(SUMIFS('Forecast Data'!H:H,'Forecast Data'!B:B,D20,'Forecast Data'!C:C,BJ$6)+SUMIFS('Forecast Data'!H:H,'Forecast Data'!B:B,D20,'Forecast Data'!C:C,BK$6)+SUMIFS('Forecast Data'!H:H,'Forecast Data'!B:B,D20,'Forecast Data'!C:C,BL$6)+SUMIFS('Forecast Data'!H:H,'Forecast Data'!B:B,D20,'Forecast Data'!C:C,BM$6)),"")</f>
        <v>0.20363636363636364</v>
      </c>
      <c r="CF20" s="12">
        <f t="shared" si="22"/>
        <v>-1.8428301081668587E-3</v>
      </c>
      <c r="CG20" s="12">
        <f t="shared" si="23"/>
        <v>2.2301061893560816E-4</v>
      </c>
      <c r="CH20" s="13">
        <f t="shared" si="24"/>
        <v>-0.2065840727102467</v>
      </c>
      <c r="CI20" s="13"/>
    </row>
    <row r="21" spans="1:87" ht="13.2">
      <c r="A21" s="1"/>
      <c r="D21" t="s">
        <v>53</v>
      </c>
      <c r="E21" s="11">
        <f>SUMIFS('Fin Data'!F:F,'Fin Data'!A:A,D21)</f>
        <v>0</v>
      </c>
      <c r="F21" s="11">
        <f>SUMIFS('Fin Data with 6 week hist'!I:I,'Fin Data with 6 week hist'!$A:$A,$D21)</f>
        <v>22008</v>
      </c>
      <c r="G21" s="11">
        <f>SUMIFS('Fin Data with 6 week hist'!J:J,'Fin Data with 6 week hist'!$A:$A,$D21)</f>
        <v>23475</v>
      </c>
      <c r="H21" s="11">
        <f>SUMIFS('Fin Data with 6 week hist'!K:K,'Fin Data with 6 week hist'!$A:$A,$D21)+SUMIFS('Unit Cancellations'!D:D,'Unit Cancellations'!$B:$B,$D21)</f>
        <v>24670</v>
      </c>
      <c r="I21" s="11">
        <f>SUMIFS('Fin Data with 6 week hist'!L:L,'Fin Data with 6 week hist'!$A:$A,$D21)+SUMIFS('Unit Cancellations'!E:E,'Unit Cancellations'!$B:$B,$D21)</f>
        <v>26861</v>
      </c>
      <c r="J21" s="11">
        <f>SUMIFS('Fin Data with 6 week hist'!M:M,'Fin Data with 6 week hist'!$A:$A,$D21)+SUMIFS('Unit Cancellations'!F:F,'Unit Cancellations'!$B:$B,$D21)</f>
        <v>27147</v>
      </c>
      <c r="K21" s="11">
        <f>SUMIFS('Fin Data with 6 week hist'!N:N,'Fin Data with 6 week hist'!$A:$A,$D21)+SUMIFS('Unit Cancellations'!G:G,'Unit Cancellations'!$B:$B,$D21)</f>
        <v>27931</v>
      </c>
      <c r="L21" s="11">
        <f>SUMIFS('Fin Data'!AN:AN,'Fin Data'!A:A,D21)</f>
        <v>25349</v>
      </c>
      <c r="M21" s="12">
        <f>IFERROR(SUMIFS('Fin Data'!AO:AO,'Fin Data'!A:A,D21),"")</f>
        <v>0</v>
      </c>
      <c r="N21" s="1"/>
      <c r="O21" s="11">
        <f t="shared" si="12"/>
        <v>26501.75</v>
      </c>
      <c r="P21" s="12" t="str">
        <f t="shared" si="13"/>
        <v/>
      </c>
      <c r="Q21" s="1"/>
      <c r="R21" s="11">
        <f t="shared" si="14"/>
        <v>25898.625</v>
      </c>
      <c r="S21" s="12" t="str">
        <f t="shared" si="15"/>
        <v/>
      </c>
      <c r="T21" s="11">
        <f t="shared" si="16"/>
        <v>0</v>
      </c>
      <c r="U21" s="1" t="e">
        <f t="shared" si="27"/>
        <v>#REF!</v>
      </c>
      <c r="V21" s="1"/>
      <c r="W21" s="11">
        <f>SUMIFS('Forecast Data'!$D:$D,'Forecast Data'!$C:$C,W$6,'Forecast Data'!$B:$B,$D21)</f>
        <v>27141</v>
      </c>
      <c r="X21" s="11">
        <f>SUMIFS('Forecast Data'!$D:$D,'Forecast Data'!$C:$C,X$6,'Forecast Data'!$B:$B,$D21)</f>
        <v>26708</v>
      </c>
      <c r="Y21" s="11">
        <f>SUMIFS('Forecast Data'!$D:$D,'Forecast Data'!$C:$C,Y$6,'Forecast Data'!$B:$B,$D21)</f>
        <v>26559</v>
      </c>
      <c r="Z21" s="11">
        <f>SUMIFS('Forecast Data'!$D:$D,'Forecast Data'!$C:$C,Z$6,'Forecast Data'!$B:$B,$D21)</f>
        <v>25599</v>
      </c>
      <c r="AA21" s="11">
        <f>SUMIFS('Forecast Data'!$D:$D,'Forecast Data'!$C:$C,AA$6,'Forecast Data'!$B:$B,$D21)</f>
        <v>25311</v>
      </c>
      <c r="AB21" s="11">
        <f>SUMIFS('Forecast Data'!$D:$D,'Forecast Data'!$C:$C,AB$6,'Forecast Data'!$B:$B,$D21)</f>
        <v>25328</v>
      </c>
      <c r="AC21" s="11">
        <f>SUMIFS('Forecast Data'!$D:$D,'Forecast Data'!$C:$C,AC$6,'Forecast Data'!$B:$B,$D21)</f>
        <v>25289</v>
      </c>
      <c r="AD21" s="11">
        <f>SUMIFS('Forecast Data'!$D:$D,'Forecast Data'!$C:$C,AD$6,'Forecast Data'!$B:$B,$D21)</f>
        <v>25254</v>
      </c>
      <c r="AE21" s="11">
        <f>SUMIFS('Forecast Data'!$D:$D,'Forecast Data'!$C:$C,AE$6,'Forecast Data'!$B:$B,$D21)</f>
        <v>25387</v>
      </c>
      <c r="AF21" s="11">
        <f>SUMIFS('Forecast Data'!$D:$D,'Forecast Data'!$C:$C,AF$6,'Forecast Data'!$B:$B,$D21)</f>
        <v>25384</v>
      </c>
      <c r="AG21" s="11">
        <f>SUMIFS('Forecast Data'!$D:$D,'Forecast Data'!$C:$C,AG$6,'Forecast Data'!$B:$B,$D21)</f>
        <v>25253</v>
      </c>
      <c r="AH21" s="11">
        <f>SUMIFS('Forecast Data'!$D:$D,'Forecast Data'!$C:$C,AH$6,'Forecast Data'!$B:$B,$D21)</f>
        <v>25184</v>
      </c>
      <c r="AI21" s="1"/>
      <c r="AJ21" s="12" t="str">
        <f>IF(SUMIFS('Forecast Data'!$E:$E,'Forecast Data'!$C:$C,AJ$6,'Forecast Data'!$B:$B,$D21)=0,"",SUMIFS('Forecast Data'!$E:$E,'Forecast Data'!$C:$C,AJ$6,'Forecast Data'!$B:$B,$D21))</f>
        <v/>
      </c>
      <c r="AK21" s="12" t="str">
        <f>IF(SUMIFS('Forecast Data'!$E:$E,'Forecast Data'!$C:$C,AK$6,'Forecast Data'!$B:$B,$D21)=0,"",SUMIFS('Forecast Data'!$E:$E,'Forecast Data'!$C:$C,AK$6,'Forecast Data'!$B:$B,$D21))</f>
        <v/>
      </c>
      <c r="AL21" s="12" t="str">
        <f>IF(SUMIFS('Forecast Data'!$E:$E,'Forecast Data'!$C:$C,AL$6,'Forecast Data'!$B:$B,$D21)=0,"",SUMIFS('Forecast Data'!$E:$E,'Forecast Data'!$C:$C,AL$6,'Forecast Data'!$B:$B,$D21))</f>
        <v/>
      </c>
      <c r="AM21" s="12" t="str">
        <f>IF(SUMIFS('Forecast Data'!$E:$E,'Forecast Data'!$C:$C,AM$6,'Forecast Data'!$B:$B,$D21)=0,"",SUMIFS('Forecast Data'!$E:$E,'Forecast Data'!$C:$C,AM$6,'Forecast Data'!$B:$B,$D21))</f>
        <v/>
      </c>
      <c r="AN21" s="12" t="str">
        <f>IF(SUMIFS('Forecast Data'!$E:$E,'Forecast Data'!$C:$C,AN$6,'Forecast Data'!$B:$B,$D21)=0,"",SUMIFS('Forecast Data'!$E:$E,'Forecast Data'!$C:$C,AN$6,'Forecast Data'!$B:$B,$D21))</f>
        <v/>
      </c>
      <c r="AO21" s="12" t="str">
        <f>IF(SUMIFS('Forecast Data'!$E:$E,'Forecast Data'!$C:$C,AO$6,'Forecast Data'!$B:$B,$D21)=0,"",SUMIFS('Forecast Data'!$E:$E,'Forecast Data'!$C:$C,AO$6,'Forecast Data'!$B:$B,$D21))</f>
        <v/>
      </c>
      <c r="AP21" s="12" t="str">
        <f>IF(SUMIFS('Forecast Data'!$E:$E,'Forecast Data'!$C:$C,AP$6,'Forecast Data'!$B:$B,$D21)=0,"",SUMIFS('Forecast Data'!$E:$E,'Forecast Data'!$C:$C,AP$6,'Forecast Data'!$B:$B,$D21))</f>
        <v/>
      </c>
      <c r="AQ21" s="12" t="str">
        <f>IF(SUMIFS('Forecast Data'!$E:$E,'Forecast Data'!$C:$C,AQ$6,'Forecast Data'!$B:$B,$D21)=0,"",SUMIFS('Forecast Data'!$E:$E,'Forecast Data'!$C:$C,AQ$6,'Forecast Data'!$B:$B,$D21))</f>
        <v/>
      </c>
      <c r="AR21" s="12" t="str">
        <f>IF(SUMIFS('Forecast Data'!$E:$E,'Forecast Data'!$C:$C,AR$6,'Forecast Data'!$B:$B,$D21)=0,"",SUMIFS('Forecast Data'!$E:$E,'Forecast Data'!$C:$C,AR$6,'Forecast Data'!$B:$B,$D21))</f>
        <v/>
      </c>
      <c r="AS21" s="12" t="str">
        <f>IF(SUMIFS('Forecast Data'!$E:$E,'Forecast Data'!$C:$C,AS$6,'Forecast Data'!$B:$B,$D21)=0,"",SUMIFS('Forecast Data'!$E:$E,'Forecast Data'!$C:$C,AS$6,'Forecast Data'!$B:$B,$D21))</f>
        <v/>
      </c>
      <c r="AT21" s="12" t="str">
        <f>IF(SUMIFS('Forecast Data'!$E:$E,'Forecast Data'!$C:$C,AT$6,'Forecast Data'!$B:$B,$D21)=0,"",SUMIFS('Forecast Data'!$E:$E,'Forecast Data'!$C:$C,AT$6,'Forecast Data'!$B:$B,$D21))</f>
        <v/>
      </c>
      <c r="AU21" s="12" t="str">
        <f>IF(SUMIFS('Forecast Data'!$E:$E,'Forecast Data'!$C:$C,AU$6,'Forecast Data'!$B:$B,$D21)=0,"",SUMIFS('Forecast Data'!$E:$E,'Forecast Data'!$C:$C,AU$6,'Forecast Data'!$B:$B,$D21))</f>
        <v/>
      </c>
      <c r="AV21" s="1"/>
      <c r="AW21" s="11">
        <f>SUMIFS('OP Units'!E:E,'OP Units'!$A:$A,$D21)</f>
        <v>0</v>
      </c>
      <c r="AX21" s="11">
        <f>SUMIFS('OP Units'!F:F,'OP Units'!$A:$A,$D21)</f>
        <v>0</v>
      </c>
      <c r="AY21" s="11">
        <f>SUMIFS('OP Units'!G:G,'OP Units'!$A:$A,$D21)</f>
        <v>0</v>
      </c>
      <c r="AZ21" s="11">
        <f>SUMIFS('OP Units'!H:H,'OP Units'!$A:$A,$D21)</f>
        <v>0</v>
      </c>
      <c r="BA21" s="11">
        <f>SUMIFS('OP Units'!I:I,'OP Units'!$A:$A,$D21)</f>
        <v>0</v>
      </c>
      <c r="BB21" s="11">
        <f>SUMIFS('OP Units'!J:J,'OP Units'!$A:$A,$D21)</f>
        <v>0</v>
      </c>
      <c r="BC21" s="11">
        <f>SUMIFS('OP Units'!K:K,'OP Units'!$A:$A,$D21)</f>
        <v>0</v>
      </c>
      <c r="BD21" s="11">
        <f>SUMIFS('OP Units'!L:L,'OP Units'!$A:$A,$D21)</f>
        <v>0</v>
      </c>
      <c r="BE21" s="11">
        <f>SUMIFS('OP Units'!M:M,'OP Units'!$A:$A,$D21)</f>
        <v>0</v>
      </c>
      <c r="BF21" s="11">
        <f>SUMIFS('OP Units'!N:N,'OP Units'!$A:$A,$D21)</f>
        <v>0</v>
      </c>
      <c r="BG21" s="11">
        <f>SUMIFS('OP Units'!O:O,'OP Units'!$A:$A,$D21)</f>
        <v>0</v>
      </c>
      <c r="BH21" s="11">
        <f>SUMIFS('OP Units'!P:P,'OP Units'!$A:$A,$D21)</f>
        <v>0</v>
      </c>
      <c r="BI21" s="1"/>
      <c r="BJ21" s="12" t="str">
        <f>IFERROR((SUMIFS('OP Units'!E:E,'OP Units'!$A:$A,$D21)-SUMIFS('Forecast Data'!$H:$H,'Forecast Data'!$C:$C,BJ$6,'Forecast Data'!$B:$B,$D21))/SUMIFS('Forecast Data'!$H:$H,'Forecast Data'!$C:$C,BJ$6,'Forecast Data'!$B:$B,$D21),"")</f>
        <v/>
      </c>
      <c r="BK21" s="12" t="str">
        <f>IFERROR((SUMIFS('OP Units'!F:F,'OP Units'!$A:$A,$D21)-SUMIFS('Forecast Data'!$H:$H,'Forecast Data'!$C:$C,BK$6,'Forecast Data'!$B:$B,$D21))/SUMIFS('Forecast Data'!$H:$H,'Forecast Data'!$C:$C,BK$6,'Forecast Data'!$B:$B,$D21),"")</f>
        <v/>
      </c>
      <c r="BL21" s="12" t="str">
        <f>IFERROR((SUMIFS('OP Units'!G:G,'OP Units'!$A:$A,$D21)-SUMIFS('Forecast Data'!$H:$H,'Forecast Data'!$C:$C,BL$6,'Forecast Data'!$B:$B,$D21))/SUMIFS('Forecast Data'!$H:$H,'Forecast Data'!$C:$C,BL$6,'Forecast Data'!$B:$B,$D21),"")</f>
        <v/>
      </c>
      <c r="BM21" s="12" t="str">
        <f>IFERROR((SUMIFS('OP Units'!H:H,'OP Units'!$A:$A,$D21)-SUMIFS('Forecast Data'!$H:$H,'Forecast Data'!$C:$C,BM$6,'Forecast Data'!$B:$B,$D21))/SUMIFS('Forecast Data'!$H:$H,'Forecast Data'!$C:$C,BM$6,'Forecast Data'!$B:$B,$D21),"")</f>
        <v/>
      </c>
      <c r="BN21" s="12" t="str">
        <f>IFERROR((SUMIFS('OP Units'!I:I,'OP Units'!$A:$A,$D21)-SUMIFS('Forecast Data'!$H:$H,'Forecast Data'!$C:$C,BN$6,'Forecast Data'!$B:$B,$D21))/SUMIFS('Forecast Data'!$H:$H,'Forecast Data'!$C:$C,BN$6,'Forecast Data'!$B:$B,$D21),"")</f>
        <v/>
      </c>
      <c r="BO21" s="12" t="str">
        <f>IFERROR((SUMIFS('OP Units'!J:J,'OP Units'!$A:$A,$D21)-SUMIFS('Forecast Data'!$H:$H,'Forecast Data'!$C:$C,BO$6,'Forecast Data'!$B:$B,$D21))/SUMIFS('Forecast Data'!$H:$H,'Forecast Data'!$C:$C,BO$6,'Forecast Data'!$B:$B,$D21),"")</f>
        <v/>
      </c>
      <c r="BP21" s="12" t="str">
        <f>IFERROR((SUMIFS('OP Units'!K:K,'OP Units'!$A:$A,$D21)-SUMIFS('Forecast Data'!$H:$H,'Forecast Data'!$C:$C,BP$6,'Forecast Data'!$B:$B,$D21))/SUMIFS('Forecast Data'!$H:$H,'Forecast Data'!$C:$C,BP$6,'Forecast Data'!$B:$B,$D21),"")</f>
        <v/>
      </c>
      <c r="BQ21" s="12" t="str">
        <f>IFERROR((SUMIFS('OP Units'!L:L,'OP Units'!$A:$A,$D21)-SUMIFS('Forecast Data'!$H:$H,'Forecast Data'!$C:$C,BQ$6,'Forecast Data'!$B:$B,$D21))/SUMIFS('Forecast Data'!$H:$H,'Forecast Data'!$C:$C,BQ$6,'Forecast Data'!$B:$B,$D21),"")</f>
        <v/>
      </c>
      <c r="BR21" s="12" t="str">
        <f>IFERROR((SUMIFS('OP Units'!M:M,'OP Units'!$A:$A,$D21)-SUMIFS('Forecast Data'!$H:$H,'Forecast Data'!$C:$C,BR$6,'Forecast Data'!$B:$B,$D21))/SUMIFS('Forecast Data'!$H:$H,'Forecast Data'!$C:$C,BR$6,'Forecast Data'!$B:$B,$D21),"")</f>
        <v/>
      </c>
      <c r="BS21" s="12" t="str">
        <f>IFERROR((SUMIFS('OP Units'!N:N,'OP Units'!$A:$A,$D21)-SUMIFS('Forecast Data'!$H:$H,'Forecast Data'!$C:$C,BS$6,'Forecast Data'!$B:$B,$D21))/SUMIFS('Forecast Data'!$H:$H,'Forecast Data'!$C:$C,BS$6,'Forecast Data'!$B:$B,$D21),"")</f>
        <v/>
      </c>
      <c r="BT21" s="12" t="str">
        <f>IFERROR((SUMIFS('OP Units'!O:O,'OP Units'!$A:$A,$D21)-SUMIFS('Forecast Data'!$H:$H,'Forecast Data'!$C:$C,BT$6,'Forecast Data'!$B:$B,$D21))/SUMIFS('Forecast Data'!$H:$H,'Forecast Data'!$C:$C,BT$6,'Forecast Data'!$B:$B,$D21),"")</f>
        <v/>
      </c>
      <c r="BU21" s="12" t="str">
        <f>IFERROR((SUMIFS('OP Units'!P:P,'OP Units'!$A:$A,$D21)-SUMIFS('Forecast Data'!$H:$H,'Forecast Data'!$C:$C,BU$6,'Forecast Data'!$B:$B,$D21))/SUMIFS('Forecast Data'!$H:$H,'Forecast Data'!$C:$C,BU$6,'Forecast Data'!$B:$B,$D21),"")</f>
        <v/>
      </c>
      <c r="BV21" s="12"/>
      <c r="BW21" s="11">
        <f>(SUMIFS('Forecast Data'!H:H,'Forecast Data'!B:B,D21,'Forecast Data'!C:C,BK$6)+SUMIFS('Forecast Data'!H:H,'Forecast Data'!B:B,D21,'Forecast Data'!C:C,BL$6)+SUMIFS('Forecast Data'!H:H,'Forecast Data'!B:B,D21,'Forecast Data'!C:C,BM$6)+SUMIFS('Forecast Data'!H:H,'Forecast Data'!B:B,D21,'Forecast Data'!C:C,BN$6)+SUMIFS('Forecast Data'!H:H,'Forecast Data'!B:B,D21,'Forecast Data'!C:C,BO$6)+SUMIFS('Forecast Data'!H:H,'Forecast Data'!B:B,D21,'Forecast Data'!C:C,BP$6)+SUMIFS('Forecast Data'!H:H,'Forecast Data'!B:B,D21,'Forecast Data'!C:C,BQ$6)+SUMIFS('Forecast Data'!H:H,'Forecast Data'!B:B,D21,'Forecast Data'!C:C,BJ$6))/8</f>
        <v>0</v>
      </c>
      <c r="BX21" s="12" t="str">
        <f>IFERROR((SUM(W21:AD21)-(SUMIFS('Forecast Data'!H:H,'Forecast Data'!B:B,B21,'Forecast Data'!C:C,BJ$6)+SUMIFS('Forecast Data'!H:H,'Forecast Data'!B:B,B21,'Forecast Data'!C:C,BK$6)+SUMIFS('Forecast Data'!H:H,'Forecast Data'!B:B,B21,'Forecast Data'!C:C,BL$6)+SUMIFS('Forecast Data'!H:H,'Forecast Data'!B:B,B21,'Forecast Data'!C:C,BM$6)+SUMIFS('Forecast Data'!H:H,'Forecast Data'!B:B,B21,'Forecast Data'!C:C,BN$6)+SUMIFS('Forecast Data'!H:H,'Forecast Data'!B:B,B21,'Forecast Data'!C:C,BO$6)+SUMIFS('Forecast Data'!H:H,'Forecast Data'!B:B,B21,'Forecast Data'!C:C,BP$6)+SUMIFS('Forecast Data'!H:H,'Forecast Data'!B:B,B21,'Forecast Data'!C:C,BQ$6)))/(SUMIFS('Forecast Data'!H:H,'Forecast Data'!B:B,B21,'Forecast Data'!C:C,BJ$6)+SUMIFS('Forecast Data'!H:H,'Forecast Data'!B:B,B21,'Forecast Data'!C:C,BK$6)+SUMIFS('Forecast Data'!H:H,'Forecast Data'!B:B,B21,'Forecast Data'!C:C,BL$6)+SUMIFS('Forecast Data'!H:H,'Forecast Data'!B:B,B21,'Forecast Data'!C:C,BM$6)+SUMIFS('Forecast Data'!H:H,'Forecast Data'!B:B,B21,'Forecast Data'!C:C,BN$6)+SUMIFS('Forecast Data'!H:H,'Forecast Data'!B:B,B21,'Forecast Data'!C:C,BO$6)+SUMIFS('Forecast Data'!H:H,'Forecast Data'!B:B,B21,'Forecast Data'!C:C,BP$6)+SUMIFS('Forecast Data'!H:H,'Forecast Data'!B:B,B21,'Forecast Data'!C:C,BQ$6)),"")</f>
        <v/>
      </c>
      <c r="BY21" s="12">
        <f t="shared" si="18"/>
        <v>2.1676983949847656E-2</v>
      </c>
      <c r="BZ21" s="16">
        <f t="shared" si="19"/>
        <v>2.129641407321271E-2</v>
      </c>
      <c r="CA21" s="13">
        <f t="shared" si="20"/>
        <v>3.8056987663494593E-2</v>
      </c>
      <c r="CB21" s="12">
        <f t="shared" si="21"/>
        <v>3.8056987663494593E-4</v>
      </c>
      <c r="CC21" s="12"/>
      <c r="CD21" s="11">
        <f>(SUMIFS('Forecast Data'!H:H,'Forecast Data'!B:B,D21,'Forecast Data'!C:C,BK$6)+SUMIFS('Forecast Data'!H:H,'Forecast Data'!B:B,D21,'Forecast Data'!C:C,BL$6)+SUMIFS('Forecast Data'!H:H,'Forecast Data'!B:B,D21,'Forecast Data'!C:C,BM$6)+SUMIFS('Forecast Data'!H:H,'Forecast Data'!B:B,D21,'Forecast Data'!C:C,BJ$6))/4</f>
        <v>0</v>
      </c>
      <c r="CE21" s="12" t="str">
        <f>IFERROR((SUM(W21:Z21)-(SUMIFS('Forecast Data'!H:H,'Forecast Data'!B:B,D21,'Forecast Data'!C:C,BJ$6)+SUMIFS('Forecast Data'!H:H,'Forecast Data'!B:B,D21,'Forecast Data'!C:C,BK$6)+SUMIFS('Forecast Data'!H:H,'Forecast Data'!B:B,D21,'Forecast Data'!C:C,BL$6)+SUMIFS('Forecast Data'!H:H,'Forecast Data'!B:B,D21,'Forecast Data'!C:C,BM$6)))/(SUMIFS('Forecast Data'!H:H,'Forecast Data'!B:B,D21,'Forecast Data'!C:C,BJ$6)+SUMIFS('Forecast Data'!H:H,'Forecast Data'!B:B,D21,'Forecast Data'!C:C,BK$6)+SUMIFS('Forecast Data'!H:H,'Forecast Data'!B:B,D21,'Forecast Data'!C:C,BL$6)+SUMIFS('Forecast Data'!H:H,'Forecast Data'!B:B,D21,'Forecast Data'!C:C,BM$6)),"")</f>
        <v/>
      </c>
      <c r="CF21" s="12">
        <f t="shared" si="22"/>
        <v>2.1676983949847656E-2</v>
      </c>
      <c r="CG21" s="12">
        <f t="shared" si="23"/>
        <v>2.2218690490138169E-2</v>
      </c>
      <c r="CH21" s="13">
        <f t="shared" si="24"/>
        <v>-5.4170654029051316E-2</v>
      </c>
      <c r="CI21" s="13"/>
    </row>
    <row r="22" spans="1:87" ht="13.2">
      <c r="A22" s="1"/>
      <c r="B22" t="str">
        <f t="shared" ref="B22:B23" si="28">D22</f>
        <v>Wisdom Panel</v>
      </c>
      <c r="C22" t="s">
        <v>41</v>
      </c>
      <c r="D22" t="s">
        <v>54</v>
      </c>
      <c r="E22" s="11">
        <f>SUMIFS('Fin Data'!F:F,'Fin Data'!A:A,D22)</f>
        <v>2360</v>
      </c>
      <c r="F22" s="11">
        <f>SUMIFS('Fin Data with 6 week hist'!I:I,'Fin Data with 6 week hist'!$A:$A,$D22)</f>
        <v>2474</v>
      </c>
      <c r="G22" s="11">
        <f>SUMIFS('Fin Data with 6 week hist'!J:J,'Fin Data with 6 week hist'!$A:$A,$D22)</f>
        <v>2105</v>
      </c>
      <c r="H22" s="11">
        <f>SUMIFS('Fin Data with 6 week hist'!K:K,'Fin Data with 6 week hist'!$A:$A,$D22)+SUMIFS('Unit Cancellations'!D:D,'Unit Cancellations'!$B:$B,$D22)</f>
        <v>2219</v>
      </c>
      <c r="I22" s="11">
        <f>SUMIFS('Fin Data with 6 week hist'!L:L,'Fin Data with 6 week hist'!$A:$A,$D22)+SUMIFS('Unit Cancellations'!E:E,'Unit Cancellations'!$B:$B,$D22)</f>
        <v>2702</v>
      </c>
      <c r="J22" s="11">
        <f>SUMIFS('Fin Data with 6 week hist'!M:M,'Fin Data with 6 week hist'!$A:$A,$D22)+SUMIFS('Unit Cancellations'!F:F,'Unit Cancellations'!$B:$B,$D22)</f>
        <v>2710</v>
      </c>
      <c r="K22" s="11">
        <f>SUMIFS('Fin Data with 6 week hist'!N:N,'Fin Data with 6 week hist'!$A:$A,$D22)+SUMIFS('Unit Cancellations'!G:G,'Unit Cancellations'!$B:$B,$D22)</f>
        <v>3310</v>
      </c>
      <c r="L22" s="11">
        <f>SUMIFS('Fin Data'!AN:AN,'Fin Data'!A:A,D22)</f>
        <v>2586.5</v>
      </c>
      <c r="M22" s="12">
        <f>IFERROR(SUMIFS('Fin Data'!AO:AO,'Fin Data'!A:A,D22),"")</f>
        <v>9.597457627118644E-2</v>
      </c>
      <c r="N22" s="1"/>
      <c r="O22" s="11">
        <f t="shared" si="12"/>
        <v>3344</v>
      </c>
      <c r="P22" s="12">
        <f t="shared" si="13"/>
        <v>2.8403674992822281</v>
      </c>
      <c r="Q22" s="1"/>
      <c r="R22" s="11">
        <f t="shared" si="14"/>
        <v>3685.375</v>
      </c>
      <c r="S22" s="12">
        <f t="shared" si="15"/>
        <v>1.3154794628131627</v>
      </c>
      <c r="T22" s="11">
        <f t="shared" si="16"/>
        <v>2465.25</v>
      </c>
      <c r="U22" s="1" t="e">
        <f t="shared" si="27"/>
        <v>#REF!</v>
      </c>
      <c r="V22" s="1"/>
      <c r="W22" s="11">
        <f>SUMIFS('Forecast Data'!$D:$D,'Forecast Data'!$C:$C,W$6,'Forecast Data'!$B:$B,$D22)</f>
        <v>5521</v>
      </c>
      <c r="X22" s="11">
        <f>SUMIFS('Forecast Data'!$D:$D,'Forecast Data'!$C:$C,X$6,'Forecast Data'!$B:$B,$D22)</f>
        <v>3016</v>
      </c>
      <c r="Y22" s="11">
        <f>SUMIFS('Forecast Data'!$D:$D,'Forecast Data'!$C:$C,Y$6,'Forecast Data'!$B:$B,$D22)</f>
        <v>2349</v>
      </c>
      <c r="Z22" s="11">
        <f>SUMIFS('Forecast Data'!$D:$D,'Forecast Data'!$C:$C,Z$6,'Forecast Data'!$B:$B,$D22)</f>
        <v>2490</v>
      </c>
      <c r="AA22" s="11">
        <f>SUMIFS('Forecast Data'!$D:$D,'Forecast Data'!$C:$C,AA$6,'Forecast Data'!$B:$B,$D22)</f>
        <v>2861</v>
      </c>
      <c r="AB22" s="11">
        <f>SUMIFS('Forecast Data'!$D:$D,'Forecast Data'!$C:$C,AB$6,'Forecast Data'!$B:$B,$D22)</f>
        <v>3740</v>
      </c>
      <c r="AC22" s="11">
        <f>SUMIFS('Forecast Data'!$D:$D,'Forecast Data'!$C:$C,AC$6,'Forecast Data'!$B:$B,$D22)</f>
        <v>4786</v>
      </c>
      <c r="AD22" s="11">
        <f>SUMIFS('Forecast Data'!$D:$D,'Forecast Data'!$C:$C,AD$6,'Forecast Data'!$B:$B,$D22)</f>
        <v>4720</v>
      </c>
      <c r="AE22" s="11">
        <f>SUMIFS('Forecast Data'!$D:$D,'Forecast Data'!$C:$C,AE$6,'Forecast Data'!$B:$B,$D22)</f>
        <v>3179</v>
      </c>
      <c r="AF22" s="11">
        <f>SUMIFS('Forecast Data'!$D:$D,'Forecast Data'!$C:$C,AF$6,'Forecast Data'!$B:$B,$D22)</f>
        <v>3004</v>
      </c>
      <c r="AG22" s="11">
        <f>SUMIFS('Forecast Data'!$D:$D,'Forecast Data'!$C:$C,AG$6,'Forecast Data'!$B:$B,$D22)</f>
        <v>4392</v>
      </c>
      <c r="AH22" s="11">
        <f>SUMIFS('Forecast Data'!$D:$D,'Forecast Data'!$C:$C,AH$6,'Forecast Data'!$B:$B,$D22)</f>
        <v>4279</v>
      </c>
      <c r="AI22" s="1"/>
      <c r="AJ22" s="12">
        <f>IF(SUMIFS('Forecast Data'!$E:$E,'Forecast Data'!$C:$C,AJ$6,'Forecast Data'!$B:$B,$D22)=0,"",SUMIFS('Forecast Data'!$E:$E,'Forecast Data'!$C:$C,AJ$6,'Forecast Data'!$B:$B,$D22))</f>
        <v>10.199999999999999</v>
      </c>
      <c r="AK22" s="12">
        <f>IF(SUMIFS('Forecast Data'!$E:$E,'Forecast Data'!$C:$C,AK$6,'Forecast Data'!$B:$B,$D22)=0,"",SUMIFS('Forecast Data'!$E:$E,'Forecast Data'!$C:$C,AK$6,'Forecast Data'!$B:$B,$D22))</f>
        <v>3.46</v>
      </c>
      <c r="AL22" s="12">
        <f>IF(SUMIFS('Forecast Data'!$E:$E,'Forecast Data'!$C:$C,AL$6,'Forecast Data'!$B:$B,$D22)=0,"",SUMIFS('Forecast Data'!$E:$E,'Forecast Data'!$C:$C,AL$6,'Forecast Data'!$B:$B,$D22))</f>
        <v>1.67</v>
      </c>
      <c r="AM22" s="12">
        <f>IF(SUMIFS('Forecast Data'!$E:$E,'Forecast Data'!$C:$C,AM$6,'Forecast Data'!$B:$B,$D22)=0,"",SUMIFS('Forecast Data'!$E:$E,'Forecast Data'!$C:$C,AM$6,'Forecast Data'!$B:$B,$D22))</f>
        <v>0.74</v>
      </c>
      <c r="AN22" s="12">
        <f>IF(SUMIFS('Forecast Data'!$E:$E,'Forecast Data'!$C:$C,AN$6,'Forecast Data'!$B:$B,$D22)=0,"",SUMIFS('Forecast Data'!$E:$E,'Forecast Data'!$C:$C,AN$6,'Forecast Data'!$B:$B,$D22))</f>
        <v>0.68</v>
      </c>
      <c r="AO22" s="12">
        <f>IF(SUMIFS('Forecast Data'!$E:$E,'Forecast Data'!$C:$C,AO$6,'Forecast Data'!$B:$B,$D22)=0,"",SUMIFS('Forecast Data'!$E:$E,'Forecast Data'!$C:$C,AO$6,'Forecast Data'!$B:$B,$D22))</f>
        <v>0.57999999999999996</v>
      </c>
      <c r="AP22" s="12">
        <f>IF(SUMIFS('Forecast Data'!$E:$E,'Forecast Data'!$C:$C,AP$6,'Forecast Data'!$B:$B,$D22)=0,"",SUMIFS('Forecast Data'!$E:$E,'Forecast Data'!$C:$C,AP$6,'Forecast Data'!$B:$B,$D22))</f>
        <v>0.76</v>
      </c>
      <c r="AQ22" s="12">
        <f>IF(SUMIFS('Forecast Data'!$E:$E,'Forecast Data'!$C:$C,AQ$6,'Forecast Data'!$B:$B,$D22)=0,"",SUMIFS('Forecast Data'!$E:$E,'Forecast Data'!$C:$C,AQ$6,'Forecast Data'!$B:$B,$D22))</f>
        <v>0.92</v>
      </c>
      <c r="AR22" s="12">
        <f>IF(SUMIFS('Forecast Data'!$E:$E,'Forecast Data'!$C:$C,AR$6,'Forecast Data'!$B:$B,$D22)=0,"",SUMIFS('Forecast Data'!$E:$E,'Forecast Data'!$C:$C,AR$6,'Forecast Data'!$B:$B,$D22))</f>
        <v>0.85</v>
      </c>
      <c r="AS22" s="12">
        <f>IF(SUMIFS('Forecast Data'!$E:$E,'Forecast Data'!$C:$C,AS$6,'Forecast Data'!$B:$B,$D22)=0,"",SUMIFS('Forecast Data'!$E:$E,'Forecast Data'!$C:$C,AS$6,'Forecast Data'!$B:$B,$D22))</f>
        <v>0.77</v>
      </c>
      <c r="AT22" s="12">
        <f>IF(SUMIFS('Forecast Data'!$E:$E,'Forecast Data'!$C:$C,AT$6,'Forecast Data'!$B:$B,$D22)=0,"",SUMIFS('Forecast Data'!$E:$E,'Forecast Data'!$C:$C,AT$6,'Forecast Data'!$B:$B,$D22))</f>
        <v>0.57999999999999996</v>
      </c>
      <c r="AU22" s="12">
        <f>IF(SUMIFS('Forecast Data'!$E:$E,'Forecast Data'!$C:$C,AU$6,'Forecast Data'!$B:$B,$D22)=0,"",SUMIFS('Forecast Data'!$E:$E,'Forecast Data'!$C:$C,AU$6,'Forecast Data'!$B:$B,$D22))</f>
        <v>0.9</v>
      </c>
      <c r="AV22" s="1"/>
      <c r="AW22" s="11">
        <f>SUMIFS('OP Units'!E:E,'OP Units'!$A:$A,$D22)</f>
        <v>2001</v>
      </c>
      <c r="AX22" s="11">
        <f>SUMIFS('OP Units'!F:F,'OP Units'!$A:$A,$D22)</f>
        <v>2350</v>
      </c>
      <c r="AY22" s="11">
        <f>SUMIFS('OP Units'!G:G,'OP Units'!$A:$A,$D22)</f>
        <v>3323</v>
      </c>
      <c r="AZ22" s="11">
        <f>SUMIFS('OP Units'!H:H,'OP Units'!$A:$A,$D22)</f>
        <v>2745</v>
      </c>
      <c r="BA22" s="11">
        <f>SUMIFS('OP Units'!I:I,'OP Units'!$A:$A,$D22)</f>
        <v>1435</v>
      </c>
      <c r="BB22" s="11">
        <f>SUMIFS('OP Units'!J:J,'OP Units'!$A:$A,$D22)</f>
        <v>1516</v>
      </c>
      <c r="BC22" s="11">
        <f>SUMIFS('OP Units'!K:K,'OP Units'!$A:$A,$D22)</f>
        <v>2787</v>
      </c>
      <c r="BD22" s="11">
        <f>SUMIFS('OP Units'!L:L,'OP Units'!$A:$A,$D22)</f>
        <v>3565</v>
      </c>
      <c r="BE22" s="11">
        <f>SUMIFS('OP Units'!M:M,'OP Units'!$A:$A,$D22)</f>
        <v>3028</v>
      </c>
      <c r="BF22" s="11">
        <f>SUMIFS('OP Units'!N:N,'OP Units'!$A:$A,$D22)</f>
        <v>672</v>
      </c>
      <c r="BG22" s="11">
        <f>SUMIFS('OP Units'!O:O,'OP Units'!$A:$A,$D22)</f>
        <v>1029</v>
      </c>
      <c r="BH22" s="11">
        <f>SUMIFS('OP Units'!P:P,'OP Units'!$A:$A,$D22)</f>
        <v>1375</v>
      </c>
      <c r="BI22" s="1"/>
      <c r="BJ22" s="12">
        <f>IFERROR((SUMIFS('OP Units'!E:E,'OP Units'!$A:$A,$D22)-SUMIFS('Forecast Data'!$H:$H,'Forecast Data'!$C:$C,BJ$6,'Forecast Data'!$B:$B,$D22))/SUMIFS('Forecast Data'!$H:$H,'Forecast Data'!$C:$C,BJ$6,'Forecast Data'!$B:$B,$D22),"")</f>
        <v>3.0588235294117645</v>
      </c>
      <c r="BK22" s="12">
        <f>IFERROR((SUMIFS('OP Units'!F:F,'OP Units'!$A:$A,$D22)-SUMIFS('Forecast Data'!$H:$H,'Forecast Data'!$C:$C,BK$6,'Forecast Data'!$B:$B,$D22))/SUMIFS('Forecast Data'!$H:$H,'Forecast Data'!$C:$C,BK$6,'Forecast Data'!$B:$B,$D22),"")</f>
        <v>2.4763313609467454</v>
      </c>
      <c r="BL22" s="12">
        <f>IFERROR((SUMIFS('OP Units'!G:G,'OP Units'!$A:$A,$D22)-SUMIFS('Forecast Data'!$H:$H,'Forecast Data'!$C:$C,BL$6,'Forecast Data'!$B:$B,$D22))/SUMIFS('Forecast Data'!$H:$H,'Forecast Data'!$C:$C,BL$6,'Forecast Data'!$B:$B,$D22),"")</f>
        <v>2.7718501702610672</v>
      </c>
      <c r="BM22" s="12">
        <f>IFERROR((SUMIFS('OP Units'!H:H,'OP Units'!$A:$A,$D22)-SUMIFS('Forecast Data'!$H:$H,'Forecast Data'!$C:$C,BM$6,'Forecast Data'!$B:$B,$D22))/SUMIFS('Forecast Data'!$H:$H,'Forecast Data'!$C:$C,BM$6,'Forecast Data'!$B:$B,$D22),"")</f>
        <v>0.91556175854849964</v>
      </c>
      <c r="BN22" s="12">
        <f>IFERROR((SUMIFS('OP Units'!I:I,'OP Units'!$A:$A,$D22)-SUMIFS('Forecast Data'!$H:$H,'Forecast Data'!$C:$C,BN$6,'Forecast Data'!$B:$B,$D22))/SUMIFS('Forecast Data'!$H:$H,'Forecast Data'!$C:$C,BN$6,'Forecast Data'!$B:$B,$D22),"")</f>
        <v>-0.15588235294117647</v>
      </c>
      <c r="BO22" s="12">
        <f>IFERROR((SUMIFS('OP Units'!J:J,'OP Units'!$A:$A,$D22)-SUMIFS('Forecast Data'!$H:$H,'Forecast Data'!$C:$C,BO$6,'Forecast Data'!$B:$B,$D22))/SUMIFS('Forecast Data'!$H:$H,'Forecast Data'!$C:$C,BO$6,'Forecast Data'!$B:$B,$D22),"")</f>
        <v>-0.35898520084566599</v>
      </c>
      <c r="BP22" s="12">
        <f>IFERROR((SUMIFS('OP Units'!K:K,'OP Units'!$A:$A,$D22)-SUMIFS('Forecast Data'!$H:$H,'Forecast Data'!$C:$C,BP$6,'Forecast Data'!$B:$B,$D22))/SUMIFS('Forecast Data'!$H:$H,'Forecast Data'!$C:$C,BP$6,'Forecast Data'!$B:$B,$D22),"")</f>
        <v>2.4255788313120176E-2</v>
      </c>
      <c r="BQ22" s="12">
        <f>IFERROR((SUMIFS('OP Units'!L:L,'OP Units'!$A:$A,$D22)-SUMIFS('Forecast Data'!$H:$H,'Forecast Data'!$C:$C,BQ$6,'Forecast Data'!$B:$B,$D22))/SUMIFS('Forecast Data'!$H:$H,'Forecast Data'!$C:$C,BQ$6,'Forecast Data'!$B:$B,$D22),"")</f>
        <v>0.44683441558441561</v>
      </c>
      <c r="BR22" s="12">
        <f>IFERROR((SUMIFS('OP Units'!M:M,'OP Units'!$A:$A,$D22)-SUMIFS('Forecast Data'!$H:$H,'Forecast Data'!$C:$C,BR$6,'Forecast Data'!$B:$B,$D22))/SUMIFS('Forecast Data'!$H:$H,'Forecast Data'!$C:$C,BR$6,'Forecast Data'!$B:$B,$D22),"")</f>
        <v>0.76148923792902845</v>
      </c>
      <c r="BS22" s="12">
        <f>IFERROR((SUMIFS('OP Units'!N:N,'OP Units'!$A:$A,$D22)-SUMIFS('Forecast Data'!$H:$H,'Forecast Data'!$C:$C,BS$6,'Forecast Data'!$B:$B,$D22))/SUMIFS('Forecast Data'!$H:$H,'Forecast Data'!$C:$C,BS$6,'Forecast Data'!$B:$B,$D22),"")</f>
        <v>-0.60400707130229814</v>
      </c>
      <c r="BT22" s="12">
        <f>IFERROR((SUMIFS('OP Units'!O:O,'OP Units'!$A:$A,$D22)-SUMIFS('Forecast Data'!$H:$H,'Forecast Data'!$C:$C,BT$6,'Forecast Data'!$B:$B,$D22))/SUMIFS('Forecast Data'!$H:$H,'Forecast Data'!$C:$C,BT$6,'Forecast Data'!$B:$B,$D22),"")</f>
        <v>-0.63012221423436376</v>
      </c>
      <c r="BU22" s="12">
        <f>IFERROR((SUMIFS('OP Units'!P:P,'OP Units'!$A:$A,$D22)-SUMIFS('Forecast Data'!$H:$H,'Forecast Data'!$C:$C,BU$6,'Forecast Data'!$B:$B,$D22))/SUMIFS('Forecast Data'!$H:$H,'Forecast Data'!$C:$C,BU$6,'Forecast Data'!$B:$B,$D22),"")</f>
        <v>-0.38834519572953735</v>
      </c>
      <c r="BV22" s="12"/>
      <c r="BW22" s="11">
        <f>(SUMIFS('Forecast Data'!H:H,'Forecast Data'!B:B,D22,'Forecast Data'!C:C,BK$6)+SUMIFS('Forecast Data'!H:H,'Forecast Data'!B:B,D22,'Forecast Data'!C:C,BL$6)+SUMIFS('Forecast Data'!H:H,'Forecast Data'!B:B,D22,'Forecast Data'!C:C,BM$6)+SUMIFS('Forecast Data'!H:H,'Forecast Data'!B:B,D22,'Forecast Data'!C:C,BN$6)+SUMIFS('Forecast Data'!H:H,'Forecast Data'!B:B,D22,'Forecast Data'!C:C,BO$6)+SUMIFS('Forecast Data'!H:H,'Forecast Data'!B:B,D22,'Forecast Data'!C:C,BP$6)+SUMIFS('Forecast Data'!H:H,'Forecast Data'!B:B,D22,'Forecast Data'!C:C,BQ$6)+SUMIFS('Forecast Data'!H:H,'Forecast Data'!B:B,D22,'Forecast Data'!C:C,BJ$6))/8</f>
        <v>1591.625</v>
      </c>
      <c r="BX22" s="12">
        <f>IFERROR((SUM(W22:AD22)-(SUMIFS('Forecast Data'!H:H,'Forecast Data'!B:B,B22,'Forecast Data'!C:C,BJ$6)+SUMIFS('Forecast Data'!H:H,'Forecast Data'!B:B,B22,'Forecast Data'!C:C,BK$6)+SUMIFS('Forecast Data'!H:H,'Forecast Data'!B:B,B22,'Forecast Data'!C:C,BL$6)+SUMIFS('Forecast Data'!H:H,'Forecast Data'!B:B,B22,'Forecast Data'!C:C,BM$6)+SUMIFS('Forecast Data'!H:H,'Forecast Data'!B:B,B22,'Forecast Data'!C:C,BN$6)+SUMIFS('Forecast Data'!H:H,'Forecast Data'!B:B,B22,'Forecast Data'!C:C,BO$6)+SUMIFS('Forecast Data'!H:H,'Forecast Data'!B:B,B22,'Forecast Data'!C:C,BP$6)+SUMIFS('Forecast Data'!H:H,'Forecast Data'!B:B,B22,'Forecast Data'!C:C,BQ$6)))/(SUMIFS('Forecast Data'!H:H,'Forecast Data'!B:B,B22,'Forecast Data'!C:C,BJ$6)+SUMIFS('Forecast Data'!H:H,'Forecast Data'!B:B,B22,'Forecast Data'!C:C,BK$6)+SUMIFS('Forecast Data'!H:H,'Forecast Data'!B:B,B22,'Forecast Data'!C:C,BL$6)+SUMIFS('Forecast Data'!H:H,'Forecast Data'!B:B,B22,'Forecast Data'!C:C,BM$6)+SUMIFS('Forecast Data'!H:H,'Forecast Data'!B:B,B22,'Forecast Data'!C:C,BN$6)+SUMIFS('Forecast Data'!H:H,'Forecast Data'!B:B,B22,'Forecast Data'!C:C,BO$6)+SUMIFS('Forecast Data'!H:H,'Forecast Data'!B:B,B22,'Forecast Data'!C:C,BP$6)+SUMIFS('Forecast Data'!H:H,'Forecast Data'!B:B,B22,'Forecast Data'!C:C,BQ$6)),"")</f>
        <v>1.3154794628131627</v>
      </c>
      <c r="BY22" s="12">
        <f t="shared" si="18"/>
        <v>1.9368956821336122E-4</v>
      </c>
      <c r="BZ22" s="16">
        <f t="shared" si="19"/>
        <v>1.721688582532436E-3</v>
      </c>
      <c r="CA22" s="13">
        <f t="shared" si="20"/>
        <v>-0.15279990143190747</v>
      </c>
      <c r="CB22" s="12">
        <f t="shared" si="21"/>
        <v>1.5279990143190747E-3</v>
      </c>
      <c r="CC22" s="12"/>
      <c r="CD22" s="11">
        <f>(SUMIFS('Forecast Data'!H:H,'Forecast Data'!B:B,D22,'Forecast Data'!C:C,BK$6)+SUMIFS('Forecast Data'!H:H,'Forecast Data'!B:B,D22,'Forecast Data'!C:C,BL$6)+SUMIFS('Forecast Data'!H:H,'Forecast Data'!B:B,D22,'Forecast Data'!C:C,BM$6)+SUMIFS('Forecast Data'!H:H,'Forecast Data'!B:B,D22,'Forecast Data'!C:C,BJ$6))/4</f>
        <v>870.75</v>
      </c>
      <c r="CE22" s="12">
        <f>IFERROR((SUM(W22:Z22)-(SUMIFS('Forecast Data'!H:H,'Forecast Data'!B:B,D22,'Forecast Data'!C:C,BJ$6)+SUMIFS('Forecast Data'!H:H,'Forecast Data'!B:B,D22,'Forecast Data'!C:C,BK$6)+SUMIFS('Forecast Data'!H:H,'Forecast Data'!B:B,D22,'Forecast Data'!C:C,BL$6)+SUMIFS('Forecast Data'!H:H,'Forecast Data'!B:B,D22,'Forecast Data'!C:C,BM$6)))/(SUMIFS('Forecast Data'!H:H,'Forecast Data'!B:B,D22,'Forecast Data'!C:C,BJ$6)+SUMIFS('Forecast Data'!H:H,'Forecast Data'!B:B,D22,'Forecast Data'!C:C,BK$6)+SUMIFS('Forecast Data'!H:H,'Forecast Data'!B:B,D22,'Forecast Data'!C:C,BL$6)+SUMIFS('Forecast Data'!H:H,'Forecast Data'!B:B,D22,'Forecast Data'!C:C,BM$6)),"")</f>
        <v>2.8403674992822281</v>
      </c>
      <c r="CF22" s="12">
        <f t="shared" si="22"/>
        <v>1.9368956821336122E-4</v>
      </c>
      <c r="CG22" s="12">
        <f t="shared" si="23"/>
        <v>2.0735376439191462E-3</v>
      </c>
      <c r="CH22" s="13">
        <f t="shared" si="24"/>
        <v>-0.18798480757057848</v>
      </c>
      <c r="CI22" s="13"/>
    </row>
    <row r="23" spans="1:87" ht="13.2">
      <c r="A23" s="1"/>
      <c r="B23" t="str">
        <f t="shared" si="28"/>
        <v>KONG</v>
      </c>
      <c r="C23" t="s">
        <v>41</v>
      </c>
      <c r="D23" t="s">
        <v>55</v>
      </c>
      <c r="E23" s="11">
        <f>SUMIFS('Fin Data'!F:F,'Fin Data'!A:A,D23)</f>
        <v>29698</v>
      </c>
      <c r="F23" s="11">
        <f>SUMIFS('Fin Data with 6 week hist'!I:I,'Fin Data with 6 week hist'!$A:$A,$D23)</f>
        <v>34587</v>
      </c>
      <c r="G23" s="11">
        <f>SUMIFS('Fin Data with 6 week hist'!J:J,'Fin Data with 6 week hist'!$A:$A,$D23)</f>
        <v>36216</v>
      </c>
      <c r="H23" s="11">
        <f>SUMIFS('Fin Data with 6 week hist'!K:K,'Fin Data with 6 week hist'!$A:$A,$D23)+SUMIFS('Unit Cancellations'!D:D,'Unit Cancellations'!$B:$B,$D23)</f>
        <v>35683</v>
      </c>
      <c r="I23" s="11">
        <f>SUMIFS('Fin Data with 6 week hist'!L:L,'Fin Data with 6 week hist'!$A:$A,$D23)+SUMIFS('Unit Cancellations'!E:E,'Unit Cancellations'!$B:$B,$D23)</f>
        <v>34769</v>
      </c>
      <c r="J23" s="11">
        <f>SUMIFS('Fin Data with 6 week hist'!M:M,'Fin Data with 6 week hist'!$A:$A,$D23)+SUMIFS('Unit Cancellations'!F:F,'Unit Cancellations'!$B:$B,$D23)</f>
        <v>34457</v>
      </c>
      <c r="K23" s="11">
        <f>SUMIFS('Fin Data with 6 week hist'!N:N,'Fin Data with 6 week hist'!$A:$A,$D23)+SUMIFS('Unit Cancellations'!G:G,'Unit Cancellations'!$B:$B,$D23)</f>
        <v>34286</v>
      </c>
      <c r="L23" s="11">
        <f>SUMIFS('Fin Data'!AN:AN,'Fin Data'!A:A,D23)</f>
        <v>34999.5</v>
      </c>
      <c r="M23" s="12">
        <f>IFERROR(SUMIFS('Fin Data'!AO:AO,'Fin Data'!A:A,D23),"")</f>
        <v>0.17851370462657418</v>
      </c>
      <c r="N23" s="1"/>
      <c r="O23" s="11">
        <f t="shared" si="12"/>
        <v>36304</v>
      </c>
      <c r="P23" s="12">
        <f t="shared" si="13"/>
        <v>0.27091483533314081</v>
      </c>
      <c r="Q23" s="1"/>
      <c r="R23" s="11">
        <f t="shared" si="14"/>
        <v>36627.625</v>
      </c>
      <c r="S23" s="12">
        <f t="shared" si="15"/>
        <v>0.29467982167394963</v>
      </c>
      <c r="T23" s="11">
        <f t="shared" si="16"/>
        <v>31883.25</v>
      </c>
      <c r="U23" s="1" t="e">
        <f t="shared" si="27"/>
        <v>#REF!</v>
      </c>
      <c r="V23" s="1"/>
      <c r="W23" s="11">
        <f>SUMIFS('Forecast Data'!$D:$D,'Forecast Data'!$C:$C,W$6,'Forecast Data'!$B:$B,$D23)</f>
        <v>36134</v>
      </c>
      <c r="X23" s="11">
        <f>SUMIFS('Forecast Data'!$D:$D,'Forecast Data'!$C:$C,X$6,'Forecast Data'!$B:$B,$D23)</f>
        <v>36096</v>
      </c>
      <c r="Y23" s="11">
        <f>SUMIFS('Forecast Data'!$D:$D,'Forecast Data'!$C:$C,Y$6,'Forecast Data'!$B:$B,$D23)</f>
        <v>36404</v>
      </c>
      <c r="Z23" s="11">
        <f>SUMIFS('Forecast Data'!$D:$D,'Forecast Data'!$C:$C,Z$6,'Forecast Data'!$B:$B,$D23)</f>
        <v>36582</v>
      </c>
      <c r="AA23" s="11">
        <f>SUMIFS('Forecast Data'!$D:$D,'Forecast Data'!$C:$C,AA$6,'Forecast Data'!$B:$B,$D23)</f>
        <v>36690</v>
      </c>
      <c r="AB23" s="11">
        <f>SUMIFS('Forecast Data'!$D:$D,'Forecast Data'!$C:$C,AB$6,'Forecast Data'!$B:$B,$D23)</f>
        <v>36735</v>
      </c>
      <c r="AC23" s="11">
        <f>SUMIFS('Forecast Data'!$D:$D,'Forecast Data'!$C:$C,AC$6,'Forecast Data'!$B:$B,$D23)</f>
        <v>37171</v>
      </c>
      <c r="AD23" s="11">
        <f>SUMIFS('Forecast Data'!$D:$D,'Forecast Data'!$C:$C,AD$6,'Forecast Data'!$B:$B,$D23)</f>
        <v>37209</v>
      </c>
      <c r="AE23" s="11">
        <f>SUMIFS('Forecast Data'!$D:$D,'Forecast Data'!$C:$C,AE$6,'Forecast Data'!$B:$B,$D23)</f>
        <v>37207</v>
      </c>
      <c r="AF23" s="11">
        <f>SUMIFS('Forecast Data'!$D:$D,'Forecast Data'!$C:$C,AF$6,'Forecast Data'!$B:$B,$D23)</f>
        <v>37217</v>
      </c>
      <c r="AG23" s="11">
        <f>SUMIFS('Forecast Data'!$D:$D,'Forecast Data'!$C:$C,AG$6,'Forecast Data'!$B:$B,$D23)</f>
        <v>37323</v>
      </c>
      <c r="AH23" s="11">
        <f>SUMIFS('Forecast Data'!$D:$D,'Forecast Data'!$C:$C,AH$6,'Forecast Data'!$B:$B,$D23)</f>
        <v>37509</v>
      </c>
      <c r="AI23" s="1"/>
      <c r="AJ23" s="12">
        <f>IF(SUMIFS('Forecast Data'!$E:$E,'Forecast Data'!$C:$C,AJ$6,'Forecast Data'!$B:$B,$D23)=0,"",SUMIFS('Forecast Data'!$E:$E,'Forecast Data'!$C:$C,AJ$6,'Forecast Data'!$B:$B,$D23))</f>
        <v>0.26</v>
      </c>
      <c r="AK23" s="12">
        <f>IF(SUMIFS('Forecast Data'!$E:$E,'Forecast Data'!$C:$C,AK$6,'Forecast Data'!$B:$B,$D23)=0,"",SUMIFS('Forecast Data'!$E:$E,'Forecast Data'!$C:$C,AK$6,'Forecast Data'!$B:$B,$D23))</f>
        <v>0.28000000000000003</v>
      </c>
      <c r="AL23" s="12">
        <f>IF(SUMIFS('Forecast Data'!$E:$E,'Forecast Data'!$C:$C,AL$6,'Forecast Data'!$B:$B,$D23)=0,"",SUMIFS('Forecast Data'!$E:$E,'Forecast Data'!$C:$C,AL$6,'Forecast Data'!$B:$B,$D23))</f>
        <v>0.27</v>
      </c>
      <c r="AM23" s="12">
        <f>IF(SUMIFS('Forecast Data'!$E:$E,'Forecast Data'!$C:$C,AM$6,'Forecast Data'!$B:$B,$D23)=0,"",SUMIFS('Forecast Data'!$E:$E,'Forecast Data'!$C:$C,AM$6,'Forecast Data'!$B:$B,$D23))</f>
        <v>0.28000000000000003</v>
      </c>
      <c r="AN23" s="12">
        <f>IF(SUMIFS('Forecast Data'!$E:$E,'Forecast Data'!$C:$C,AN$6,'Forecast Data'!$B:$B,$D23)=0,"",SUMIFS('Forecast Data'!$E:$E,'Forecast Data'!$C:$C,AN$6,'Forecast Data'!$B:$B,$D23))</f>
        <v>0.33</v>
      </c>
      <c r="AO23" s="12">
        <f>IF(SUMIFS('Forecast Data'!$E:$E,'Forecast Data'!$C:$C,AO$6,'Forecast Data'!$B:$B,$D23)=0,"",SUMIFS('Forecast Data'!$E:$E,'Forecast Data'!$C:$C,AO$6,'Forecast Data'!$B:$B,$D23))</f>
        <v>0.27</v>
      </c>
      <c r="AP23" s="12">
        <f>IF(SUMIFS('Forecast Data'!$E:$E,'Forecast Data'!$C:$C,AP$6,'Forecast Data'!$B:$B,$D23)=0,"",SUMIFS('Forecast Data'!$E:$E,'Forecast Data'!$C:$C,AP$6,'Forecast Data'!$B:$B,$D23))</f>
        <v>0.37</v>
      </c>
      <c r="AQ23" s="12">
        <f>IF(SUMIFS('Forecast Data'!$E:$E,'Forecast Data'!$C:$C,AQ$6,'Forecast Data'!$B:$B,$D23)=0,"",SUMIFS('Forecast Data'!$E:$E,'Forecast Data'!$C:$C,AQ$6,'Forecast Data'!$B:$B,$D23))</f>
        <v>0.3</v>
      </c>
      <c r="AR23" s="12">
        <f>IF(SUMIFS('Forecast Data'!$E:$E,'Forecast Data'!$C:$C,AR$6,'Forecast Data'!$B:$B,$D23)=0,"",SUMIFS('Forecast Data'!$E:$E,'Forecast Data'!$C:$C,AR$6,'Forecast Data'!$B:$B,$D23))</f>
        <v>0.3</v>
      </c>
      <c r="AS23" s="12">
        <f>IF(SUMIFS('Forecast Data'!$E:$E,'Forecast Data'!$C:$C,AS$6,'Forecast Data'!$B:$B,$D23)=0,"",SUMIFS('Forecast Data'!$E:$E,'Forecast Data'!$C:$C,AS$6,'Forecast Data'!$B:$B,$D23))</f>
        <v>0.35</v>
      </c>
      <c r="AT23" s="12">
        <f>IF(SUMIFS('Forecast Data'!$E:$E,'Forecast Data'!$C:$C,AT$6,'Forecast Data'!$B:$B,$D23)=0,"",SUMIFS('Forecast Data'!$E:$E,'Forecast Data'!$C:$C,AT$6,'Forecast Data'!$B:$B,$D23))</f>
        <v>0.28999999999999998</v>
      </c>
      <c r="AU23" s="12">
        <f>IF(SUMIFS('Forecast Data'!$E:$E,'Forecast Data'!$C:$C,AU$6,'Forecast Data'!$B:$B,$D23)=0,"",SUMIFS('Forecast Data'!$E:$E,'Forecast Data'!$C:$C,AU$6,'Forecast Data'!$B:$B,$D23))</f>
        <v>0.32</v>
      </c>
      <c r="AV23" s="1"/>
      <c r="AW23" s="11">
        <f>SUMIFS('OP Units'!E:E,'OP Units'!$A:$A,$D23)</f>
        <v>31894</v>
      </c>
      <c r="AX23" s="11">
        <f>SUMIFS('OP Units'!F:F,'OP Units'!$A:$A,$D23)</f>
        <v>32308</v>
      </c>
      <c r="AY23" s="11">
        <f>SUMIFS('OP Units'!G:G,'OP Units'!$A:$A,$D23)</f>
        <v>32029</v>
      </c>
      <c r="AZ23" s="11">
        <f>SUMIFS('OP Units'!H:H,'OP Units'!$A:$A,$D23)</f>
        <v>31357</v>
      </c>
      <c r="BA23" s="11">
        <f>SUMIFS('OP Units'!I:I,'OP Units'!$A:$A,$D23)</f>
        <v>34006</v>
      </c>
      <c r="BB23" s="11">
        <f>SUMIFS('OP Units'!J:J,'OP Units'!$A:$A,$D23)</f>
        <v>33290</v>
      </c>
      <c r="BC23" s="11">
        <f>SUMIFS('OP Units'!K:K,'OP Units'!$A:$A,$D23)</f>
        <v>30513</v>
      </c>
      <c r="BD23" s="11">
        <f>SUMIFS('OP Units'!L:L,'OP Units'!$A:$A,$D23)</f>
        <v>29669</v>
      </c>
      <c r="BE23" s="11">
        <f>SUMIFS('OP Units'!M:M,'OP Units'!$A:$A,$D23)</f>
        <v>28845</v>
      </c>
      <c r="BF23" s="11">
        <f>SUMIFS('OP Units'!N:N,'OP Units'!$A:$A,$D23)</f>
        <v>29228</v>
      </c>
      <c r="BG23" s="11">
        <f>SUMIFS('OP Units'!O:O,'OP Units'!$A:$A,$D23)</f>
        <v>28408</v>
      </c>
      <c r="BH23" s="11">
        <f>SUMIFS('OP Units'!P:P,'OP Units'!$A:$A,$D23)</f>
        <v>28685</v>
      </c>
      <c r="BI23" s="1"/>
      <c r="BJ23" s="12">
        <f>IFERROR((SUMIFS('OP Units'!E:E,'OP Units'!$A:$A,$D23)-SUMIFS('Forecast Data'!$H:$H,'Forecast Data'!$C:$C,BJ$6,'Forecast Data'!$B:$B,$D23))/SUMIFS('Forecast Data'!$H:$H,'Forecast Data'!$C:$C,BJ$6,'Forecast Data'!$B:$B,$D23),"")</f>
        <v>0.10935652173913044</v>
      </c>
      <c r="BK23" s="12">
        <f>IFERROR((SUMIFS('OP Units'!F:F,'OP Units'!$A:$A,$D23)-SUMIFS('Forecast Data'!$H:$H,'Forecast Data'!$C:$C,BK$6,'Forecast Data'!$B:$B,$D23))/SUMIFS('Forecast Data'!$H:$H,'Forecast Data'!$C:$C,BK$6,'Forecast Data'!$B:$B,$D23),"")</f>
        <v>0.14388896756833311</v>
      </c>
      <c r="BL23" s="12">
        <f>IFERROR((SUMIFS('OP Units'!G:G,'OP Units'!$A:$A,$D23)-SUMIFS('Forecast Data'!$H:$H,'Forecast Data'!$C:$C,BL$6,'Forecast Data'!$B:$B,$D23))/SUMIFS('Forecast Data'!$H:$H,'Forecast Data'!$C:$C,BL$6,'Forecast Data'!$B:$B,$D23),"")</f>
        <v>0.11358737222724428</v>
      </c>
      <c r="BM23" s="12">
        <f>IFERROR((SUMIFS('OP Units'!H:H,'OP Units'!$A:$A,$D23)-SUMIFS('Forecast Data'!$H:$H,'Forecast Data'!$C:$C,BM$6,'Forecast Data'!$B:$B,$D23))/SUMIFS('Forecast Data'!$H:$H,'Forecast Data'!$C:$C,BM$6,'Forecast Data'!$B:$B,$D23),"")</f>
        <v>0.10005262234695668</v>
      </c>
      <c r="BN23" s="12">
        <f>IFERROR((SUMIFS('OP Units'!I:I,'OP Units'!$A:$A,$D23)-SUMIFS('Forecast Data'!$H:$H,'Forecast Data'!$C:$C,BN$6,'Forecast Data'!$B:$B,$D23))/SUMIFS('Forecast Data'!$H:$H,'Forecast Data'!$C:$C,BN$6,'Forecast Data'!$B:$B,$D23),"")</f>
        <v>0.23375539672749701</v>
      </c>
      <c r="BO23" s="12">
        <f>IFERROR((SUMIFS('OP Units'!J:J,'OP Units'!$A:$A,$D23)-SUMIFS('Forecast Data'!$H:$H,'Forecast Data'!$C:$C,BO$6,'Forecast Data'!$B:$B,$D23))/SUMIFS('Forecast Data'!$H:$H,'Forecast Data'!$C:$C,BO$6,'Forecast Data'!$B:$B,$D23),"")</f>
        <v>0.15433960955650336</v>
      </c>
      <c r="BP23" s="12">
        <f>IFERROR((SUMIFS('OP Units'!K:K,'OP Units'!$A:$A,$D23)-SUMIFS('Forecast Data'!$H:$H,'Forecast Data'!$C:$C,BP$6,'Forecast Data'!$B:$B,$D23))/SUMIFS('Forecast Data'!$H:$H,'Forecast Data'!$C:$C,BP$6,'Forecast Data'!$B:$B,$D23),"")</f>
        <v>0.12461300309597523</v>
      </c>
      <c r="BQ23" s="12">
        <f>IFERROR((SUMIFS('OP Units'!L:L,'OP Units'!$A:$A,$D23)-SUMIFS('Forecast Data'!$H:$H,'Forecast Data'!$C:$C,BQ$6,'Forecast Data'!$B:$B,$D23))/SUMIFS('Forecast Data'!$H:$H,'Forecast Data'!$C:$C,BQ$6,'Forecast Data'!$B:$B,$D23),"")</f>
        <v>3.9849992990326648E-2</v>
      </c>
      <c r="BR23" s="12">
        <f>IFERROR((SUMIFS('OP Units'!M:M,'OP Units'!$A:$A,$D23)-SUMIFS('Forecast Data'!$H:$H,'Forecast Data'!$C:$C,BR$6,'Forecast Data'!$B:$B,$D23))/SUMIFS('Forecast Data'!$H:$H,'Forecast Data'!$C:$C,BR$6,'Forecast Data'!$B:$B,$D23),"")</f>
        <v>9.9436294247400303E-3</v>
      </c>
      <c r="BS23" s="12">
        <f>IFERROR((SUMIFS('OP Units'!N:N,'OP Units'!$A:$A,$D23)-SUMIFS('Forecast Data'!$H:$H,'Forecast Data'!$C:$C,BS$6,'Forecast Data'!$B:$B,$D23))/SUMIFS('Forecast Data'!$H:$H,'Forecast Data'!$C:$C,BS$6,'Forecast Data'!$B:$B,$D23),"")</f>
        <v>5.6841191784784494E-2</v>
      </c>
      <c r="BT23" s="12">
        <f>IFERROR((SUMIFS('OP Units'!O:O,'OP Units'!$A:$A,$D23)-SUMIFS('Forecast Data'!$H:$H,'Forecast Data'!$C:$C,BT$6,'Forecast Data'!$B:$B,$D23))/SUMIFS('Forecast Data'!$H:$H,'Forecast Data'!$C:$C,BT$6,'Forecast Data'!$B:$B,$D23),"")</f>
        <v>-1.8518518518518517E-2</v>
      </c>
      <c r="BU23" s="12">
        <f>IFERROR((SUMIFS('OP Units'!P:P,'OP Units'!$A:$A,$D23)-SUMIFS('Forecast Data'!$H:$H,'Forecast Data'!$C:$C,BU$6,'Forecast Data'!$B:$B,$D23))/SUMIFS('Forecast Data'!$H:$H,'Forecast Data'!$C:$C,BU$6,'Forecast Data'!$B:$B,$D23),"")</f>
        <v>1.3246202755210172E-2</v>
      </c>
      <c r="BV23" s="12"/>
      <c r="BW23" s="11">
        <f>(SUMIFS('Forecast Data'!H:H,'Forecast Data'!B:B,D23,'Forecast Data'!C:C,BK$6)+SUMIFS('Forecast Data'!H:H,'Forecast Data'!B:B,D23,'Forecast Data'!C:C,BL$6)+SUMIFS('Forecast Data'!H:H,'Forecast Data'!B:B,D23,'Forecast Data'!C:C,BM$6)+SUMIFS('Forecast Data'!H:H,'Forecast Data'!B:B,D23,'Forecast Data'!C:C,BN$6)+SUMIFS('Forecast Data'!H:H,'Forecast Data'!B:B,D23,'Forecast Data'!C:C,BO$6)+SUMIFS('Forecast Data'!H:H,'Forecast Data'!B:B,D23,'Forecast Data'!C:C,BP$6)+SUMIFS('Forecast Data'!H:H,'Forecast Data'!B:B,D23,'Forecast Data'!C:C,BQ$6)+SUMIFS('Forecast Data'!H:H,'Forecast Data'!B:B,D23,'Forecast Data'!C:C,BJ$6))/8</f>
        <v>28290.875</v>
      </c>
      <c r="BX23" s="12">
        <f>IFERROR((SUM(W23:AD23)-(SUMIFS('Forecast Data'!H:H,'Forecast Data'!B:B,B23,'Forecast Data'!C:C,BJ$6)+SUMIFS('Forecast Data'!H:H,'Forecast Data'!B:B,B23,'Forecast Data'!C:C,BK$6)+SUMIFS('Forecast Data'!H:H,'Forecast Data'!B:B,B23,'Forecast Data'!C:C,BL$6)+SUMIFS('Forecast Data'!H:H,'Forecast Data'!B:B,B23,'Forecast Data'!C:C,BM$6)+SUMIFS('Forecast Data'!H:H,'Forecast Data'!B:B,B23,'Forecast Data'!C:C,BN$6)+SUMIFS('Forecast Data'!H:H,'Forecast Data'!B:B,B23,'Forecast Data'!C:C,BO$6)+SUMIFS('Forecast Data'!H:H,'Forecast Data'!B:B,B23,'Forecast Data'!C:C,BP$6)+SUMIFS('Forecast Data'!H:H,'Forecast Data'!B:B,B23,'Forecast Data'!C:C,BQ$6)))/(SUMIFS('Forecast Data'!H:H,'Forecast Data'!B:B,B23,'Forecast Data'!C:C,BJ$6)+SUMIFS('Forecast Data'!H:H,'Forecast Data'!B:B,B23,'Forecast Data'!C:C,BK$6)+SUMIFS('Forecast Data'!H:H,'Forecast Data'!B:B,B23,'Forecast Data'!C:C,BL$6)+SUMIFS('Forecast Data'!H:H,'Forecast Data'!B:B,B23,'Forecast Data'!C:C,BM$6)+SUMIFS('Forecast Data'!H:H,'Forecast Data'!B:B,B23,'Forecast Data'!C:C,BN$6)+SUMIFS('Forecast Data'!H:H,'Forecast Data'!B:B,B23,'Forecast Data'!C:C,BO$6)+SUMIFS('Forecast Data'!H:H,'Forecast Data'!B:B,B23,'Forecast Data'!C:C,BP$6)+SUMIFS('Forecast Data'!H:H,'Forecast Data'!B:B,B23,'Forecast Data'!C:C,BQ$6)),"")</f>
        <v>0.29467982167394963</v>
      </c>
      <c r="BY23" s="12">
        <f t="shared" si="18"/>
        <v>4.5335330944067751E-3</v>
      </c>
      <c r="BZ23" s="16">
        <f t="shared" si="19"/>
        <v>6.8553013924428832E-3</v>
      </c>
      <c r="CA23" s="13">
        <f t="shared" si="20"/>
        <v>-0.23217682980361082</v>
      </c>
      <c r="CB23" s="12">
        <f t="shared" si="21"/>
        <v>2.321768298036108E-3</v>
      </c>
      <c r="CC23" s="12"/>
      <c r="CD23" s="11">
        <f>(SUMIFS('Forecast Data'!H:H,'Forecast Data'!B:B,D23,'Forecast Data'!C:C,BK$6)+SUMIFS('Forecast Data'!H:H,'Forecast Data'!B:B,D23,'Forecast Data'!C:C,BL$6)+SUMIFS('Forecast Data'!H:H,'Forecast Data'!B:B,D23,'Forecast Data'!C:C,BM$6)+SUMIFS('Forecast Data'!H:H,'Forecast Data'!B:B,D23,'Forecast Data'!C:C,BJ$6))/4</f>
        <v>28565.25</v>
      </c>
      <c r="CE23" s="12">
        <f>IFERROR((SUM(W23:Z23)-(SUMIFS('Forecast Data'!H:H,'Forecast Data'!B:B,D23,'Forecast Data'!C:C,BJ$6)+SUMIFS('Forecast Data'!H:H,'Forecast Data'!B:B,D23,'Forecast Data'!C:C,BK$6)+SUMIFS('Forecast Data'!H:H,'Forecast Data'!B:B,D23,'Forecast Data'!C:C,BL$6)+SUMIFS('Forecast Data'!H:H,'Forecast Data'!B:B,D23,'Forecast Data'!C:C,BM$6)))/(SUMIFS('Forecast Data'!H:H,'Forecast Data'!B:B,D23,'Forecast Data'!C:C,BJ$6)+SUMIFS('Forecast Data'!H:H,'Forecast Data'!B:B,D23,'Forecast Data'!C:C,BK$6)+SUMIFS('Forecast Data'!H:H,'Forecast Data'!B:B,D23,'Forecast Data'!C:C,BL$6)+SUMIFS('Forecast Data'!H:H,'Forecast Data'!B:B,D23,'Forecast Data'!C:C,BM$6)),"")</f>
        <v>0.27091483533314081</v>
      </c>
      <c r="CF23" s="12">
        <f t="shared" si="22"/>
        <v>4.5335330944067751E-3</v>
      </c>
      <c r="CG23" s="12">
        <f t="shared" si="23"/>
        <v>6.4880579973230742E-3</v>
      </c>
      <c r="CH23" s="13">
        <f t="shared" si="24"/>
        <v>-0.19545249029162989</v>
      </c>
      <c r="CI23" s="13"/>
    </row>
    <row r="24" spans="1:87" ht="13.2">
      <c r="A24" s="1"/>
      <c r="B24" s="1"/>
      <c r="C24" s="1"/>
      <c r="D24" t="s">
        <v>56</v>
      </c>
      <c r="E24" s="11">
        <f>SUMIFS('Fin Data'!F:F,'Fin Data'!A:A,D24)</f>
        <v>0</v>
      </c>
      <c r="F24" s="11">
        <f>SUMIFS('Fin Data with 6 week hist'!I:I,'Fin Data with 6 week hist'!$A:$A,$D24)</f>
        <v>0</v>
      </c>
      <c r="G24" s="11">
        <f>SUMIFS('Fin Data with 6 week hist'!J:J,'Fin Data with 6 week hist'!$A:$A,$D24)</f>
        <v>0</v>
      </c>
      <c r="H24" s="11">
        <f>SUMIFS('Fin Data with 6 week hist'!K:K,'Fin Data with 6 week hist'!$A:$A,$D24)+SUMIFS('Unit Cancellations'!D:D,'Unit Cancellations'!$B:$B,$D24)</f>
        <v>743</v>
      </c>
      <c r="I24" s="11">
        <f>SUMIFS('Fin Data with 6 week hist'!L:L,'Fin Data with 6 week hist'!$A:$A,$D24)+SUMIFS('Unit Cancellations'!E:E,'Unit Cancellations'!$B:$B,$D24)</f>
        <v>805</v>
      </c>
      <c r="J24" s="11">
        <f>SUMIFS('Fin Data with 6 week hist'!M:M,'Fin Data with 6 week hist'!$A:$A,$D24)+SUMIFS('Unit Cancellations'!F:F,'Unit Cancellations'!$B:$B,$D24)</f>
        <v>1258</v>
      </c>
      <c r="K24" s="11">
        <f>SUMIFS('Fin Data with 6 week hist'!N:N,'Fin Data with 6 week hist'!$A:$A,$D24)+SUMIFS('Unit Cancellations'!G:G,'Unit Cancellations'!$B:$B,$D24)</f>
        <v>1988</v>
      </c>
      <c r="L24" s="11">
        <f>SUMIFS('Fin Data'!AN:AN,'Fin Data'!A:A,D24)</f>
        <v>799</v>
      </c>
      <c r="M24" s="12">
        <f>IFERROR(SUMIFS('Fin Data'!AO:AO,'Fin Data'!A:A,D24),"")</f>
        <v>0</v>
      </c>
      <c r="N24" s="1"/>
      <c r="O24" s="11">
        <f t="shared" si="12"/>
        <v>2916.5</v>
      </c>
      <c r="P24" s="12" t="str">
        <f t="shared" si="13"/>
        <v/>
      </c>
      <c r="Q24" s="1"/>
      <c r="R24" s="11">
        <f t="shared" si="14"/>
        <v>2947.75</v>
      </c>
      <c r="S24" s="12" t="str">
        <f t="shared" si="15"/>
        <v/>
      </c>
      <c r="T24" s="11">
        <f t="shared" si="16"/>
        <v>0</v>
      </c>
      <c r="U24" s="1" t="e">
        <f t="shared" si="27"/>
        <v>#REF!</v>
      </c>
      <c r="V24" s="1"/>
      <c r="W24" s="11">
        <f>SUMIFS('Forecast Data'!$D:$D,'Forecast Data'!$C:$C,W$6,'Forecast Data'!$B:$B,$D24)</f>
        <v>2801</v>
      </c>
      <c r="X24" s="11">
        <f>SUMIFS('Forecast Data'!$D:$D,'Forecast Data'!$C:$C,X$6,'Forecast Data'!$B:$B,$D24)</f>
        <v>2914</v>
      </c>
      <c r="Y24" s="11">
        <f>SUMIFS('Forecast Data'!$D:$D,'Forecast Data'!$C:$C,Y$6,'Forecast Data'!$B:$B,$D24)</f>
        <v>2972</v>
      </c>
      <c r="Z24" s="11">
        <f>SUMIFS('Forecast Data'!$D:$D,'Forecast Data'!$C:$C,Z$6,'Forecast Data'!$B:$B,$D24)</f>
        <v>2979</v>
      </c>
      <c r="AA24" s="11">
        <f>SUMIFS('Forecast Data'!$D:$D,'Forecast Data'!$C:$C,AA$6,'Forecast Data'!$B:$B,$D24)</f>
        <v>2979</v>
      </c>
      <c r="AB24" s="11">
        <f>SUMIFS('Forecast Data'!$D:$D,'Forecast Data'!$C:$C,AB$6,'Forecast Data'!$B:$B,$D24)</f>
        <v>2979</v>
      </c>
      <c r="AC24" s="11">
        <f>SUMIFS('Forecast Data'!$D:$D,'Forecast Data'!$C:$C,AC$6,'Forecast Data'!$B:$B,$D24)</f>
        <v>2979</v>
      </c>
      <c r="AD24" s="11">
        <f>SUMIFS('Forecast Data'!$D:$D,'Forecast Data'!$C:$C,AD$6,'Forecast Data'!$B:$B,$D24)</f>
        <v>2979</v>
      </c>
      <c r="AE24" s="11">
        <f>SUMIFS('Forecast Data'!$D:$D,'Forecast Data'!$C:$C,AE$6,'Forecast Data'!$B:$B,$D24)</f>
        <v>2979</v>
      </c>
      <c r="AF24" s="11">
        <f>SUMIFS('Forecast Data'!$D:$D,'Forecast Data'!$C:$C,AF$6,'Forecast Data'!$B:$B,$D24)</f>
        <v>2979</v>
      </c>
      <c r="AG24" s="11">
        <f>SUMIFS('Forecast Data'!$D:$D,'Forecast Data'!$C:$C,AG$6,'Forecast Data'!$B:$B,$D24)</f>
        <v>2979</v>
      </c>
      <c r="AH24" s="11">
        <f>SUMIFS('Forecast Data'!$D:$D,'Forecast Data'!$C:$C,AH$6,'Forecast Data'!$B:$B,$D24)</f>
        <v>2979</v>
      </c>
      <c r="AI24" s="1"/>
      <c r="AJ24" s="12" t="str">
        <f>IF(SUMIFS('Forecast Data'!$E:$E,'Forecast Data'!$C:$C,AJ$6,'Forecast Data'!$B:$B,$D24)=0,"",SUMIFS('Forecast Data'!$E:$E,'Forecast Data'!$C:$C,AJ$6,'Forecast Data'!$B:$B,$D24))</f>
        <v/>
      </c>
      <c r="AK24" s="12" t="str">
        <f>IF(SUMIFS('Forecast Data'!$E:$E,'Forecast Data'!$C:$C,AK$6,'Forecast Data'!$B:$B,$D24)=0,"",SUMIFS('Forecast Data'!$E:$E,'Forecast Data'!$C:$C,AK$6,'Forecast Data'!$B:$B,$D24))</f>
        <v/>
      </c>
      <c r="AL24" s="12" t="str">
        <f>IF(SUMIFS('Forecast Data'!$E:$E,'Forecast Data'!$C:$C,AL$6,'Forecast Data'!$B:$B,$D24)=0,"",SUMIFS('Forecast Data'!$E:$E,'Forecast Data'!$C:$C,AL$6,'Forecast Data'!$B:$B,$D24))</f>
        <v/>
      </c>
      <c r="AM24" s="12" t="str">
        <f>IF(SUMIFS('Forecast Data'!$E:$E,'Forecast Data'!$C:$C,AM$6,'Forecast Data'!$B:$B,$D24)=0,"",SUMIFS('Forecast Data'!$E:$E,'Forecast Data'!$C:$C,AM$6,'Forecast Data'!$B:$B,$D24))</f>
        <v/>
      </c>
      <c r="AN24" s="12" t="str">
        <f>IF(SUMIFS('Forecast Data'!$E:$E,'Forecast Data'!$C:$C,AN$6,'Forecast Data'!$B:$B,$D24)=0,"",SUMIFS('Forecast Data'!$E:$E,'Forecast Data'!$C:$C,AN$6,'Forecast Data'!$B:$B,$D24))</f>
        <v/>
      </c>
      <c r="AO24" s="12" t="str">
        <f>IF(SUMIFS('Forecast Data'!$E:$E,'Forecast Data'!$C:$C,AO$6,'Forecast Data'!$B:$B,$D24)=0,"",SUMIFS('Forecast Data'!$E:$E,'Forecast Data'!$C:$C,AO$6,'Forecast Data'!$B:$B,$D24))</f>
        <v/>
      </c>
      <c r="AP24" s="12" t="str">
        <f>IF(SUMIFS('Forecast Data'!$E:$E,'Forecast Data'!$C:$C,AP$6,'Forecast Data'!$B:$B,$D24)=0,"",SUMIFS('Forecast Data'!$E:$E,'Forecast Data'!$C:$C,AP$6,'Forecast Data'!$B:$B,$D24))</f>
        <v/>
      </c>
      <c r="AQ24" s="12" t="str">
        <f>IF(SUMIFS('Forecast Data'!$E:$E,'Forecast Data'!$C:$C,AQ$6,'Forecast Data'!$B:$B,$D24)=0,"",SUMIFS('Forecast Data'!$E:$E,'Forecast Data'!$C:$C,AQ$6,'Forecast Data'!$B:$B,$D24))</f>
        <v/>
      </c>
      <c r="AR24" s="12" t="str">
        <f>IF(SUMIFS('Forecast Data'!$E:$E,'Forecast Data'!$C:$C,AR$6,'Forecast Data'!$B:$B,$D24)=0,"",SUMIFS('Forecast Data'!$E:$E,'Forecast Data'!$C:$C,AR$6,'Forecast Data'!$B:$B,$D24))</f>
        <v/>
      </c>
      <c r="AS24" s="12" t="str">
        <f>IF(SUMIFS('Forecast Data'!$E:$E,'Forecast Data'!$C:$C,AS$6,'Forecast Data'!$B:$B,$D24)=0,"",SUMIFS('Forecast Data'!$E:$E,'Forecast Data'!$C:$C,AS$6,'Forecast Data'!$B:$B,$D24))</f>
        <v/>
      </c>
      <c r="AT24" s="12" t="str">
        <f>IF(SUMIFS('Forecast Data'!$E:$E,'Forecast Data'!$C:$C,AT$6,'Forecast Data'!$B:$B,$D24)=0,"",SUMIFS('Forecast Data'!$E:$E,'Forecast Data'!$C:$C,AT$6,'Forecast Data'!$B:$B,$D24))</f>
        <v/>
      </c>
      <c r="AU24" s="12" t="str">
        <f>IF(SUMIFS('Forecast Data'!$E:$E,'Forecast Data'!$C:$C,AU$6,'Forecast Data'!$B:$B,$D24)=0,"",SUMIFS('Forecast Data'!$E:$E,'Forecast Data'!$C:$C,AU$6,'Forecast Data'!$B:$B,$D24))</f>
        <v/>
      </c>
      <c r="AV24" s="1"/>
      <c r="AW24" s="11">
        <f>SUMIFS('OP Units'!E:E,'OP Units'!$A:$A,$D24)</f>
        <v>0</v>
      </c>
      <c r="AX24" s="11">
        <f>SUMIFS('OP Units'!F:F,'OP Units'!$A:$A,$D24)</f>
        <v>0</v>
      </c>
      <c r="AY24" s="11">
        <f>SUMIFS('OP Units'!G:G,'OP Units'!$A:$A,$D24)</f>
        <v>0</v>
      </c>
      <c r="AZ24" s="11">
        <f>SUMIFS('OP Units'!H:H,'OP Units'!$A:$A,$D24)</f>
        <v>0</v>
      </c>
      <c r="BA24" s="11">
        <f>SUMIFS('OP Units'!I:I,'OP Units'!$A:$A,$D24)</f>
        <v>0</v>
      </c>
      <c r="BB24" s="11">
        <f>SUMIFS('OP Units'!J:J,'OP Units'!$A:$A,$D24)</f>
        <v>0</v>
      </c>
      <c r="BC24" s="11">
        <f>SUMIFS('OP Units'!K:K,'OP Units'!$A:$A,$D24)</f>
        <v>0</v>
      </c>
      <c r="BD24" s="11">
        <f>SUMIFS('OP Units'!L:L,'OP Units'!$A:$A,$D24)</f>
        <v>0</v>
      </c>
      <c r="BE24" s="11">
        <f>SUMIFS('OP Units'!M:M,'OP Units'!$A:$A,$D24)</f>
        <v>0</v>
      </c>
      <c r="BF24" s="11">
        <f>SUMIFS('OP Units'!N:N,'OP Units'!$A:$A,$D24)</f>
        <v>0</v>
      </c>
      <c r="BG24" s="11">
        <f>SUMIFS('OP Units'!O:O,'OP Units'!$A:$A,$D24)</f>
        <v>0</v>
      </c>
      <c r="BH24" s="11">
        <f>SUMIFS('OP Units'!P:P,'OP Units'!$A:$A,$D24)</f>
        <v>0</v>
      </c>
      <c r="BI24" s="1"/>
      <c r="BJ24" s="12" t="str">
        <f>IFERROR((SUMIFS('OP Units'!E:E,'OP Units'!$A:$A,$D24)-SUMIFS('Forecast Data'!$H:$H,'Forecast Data'!$C:$C,BJ$6,'Forecast Data'!$B:$B,$D24))/SUMIFS('Forecast Data'!$H:$H,'Forecast Data'!$C:$C,BJ$6,'Forecast Data'!$B:$B,$D24),"")</f>
        <v/>
      </c>
      <c r="BK24" s="12" t="str">
        <f>IFERROR((SUMIFS('OP Units'!F:F,'OP Units'!$A:$A,$D24)-SUMIFS('Forecast Data'!$H:$H,'Forecast Data'!$C:$C,BK$6,'Forecast Data'!$B:$B,$D24))/SUMIFS('Forecast Data'!$H:$H,'Forecast Data'!$C:$C,BK$6,'Forecast Data'!$B:$B,$D24),"")</f>
        <v/>
      </c>
      <c r="BL24" s="12" t="str">
        <f>IFERROR((SUMIFS('OP Units'!G:G,'OP Units'!$A:$A,$D24)-SUMIFS('Forecast Data'!$H:$H,'Forecast Data'!$C:$C,BL$6,'Forecast Data'!$B:$B,$D24))/SUMIFS('Forecast Data'!$H:$H,'Forecast Data'!$C:$C,BL$6,'Forecast Data'!$B:$B,$D24),"")</f>
        <v/>
      </c>
      <c r="BM24" s="12" t="str">
        <f>IFERROR((SUMIFS('OP Units'!H:H,'OP Units'!$A:$A,$D24)-SUMIFS('Forecast Data'!$H:$H,'Forecast Data'!$C:$C,BM$6,'Forecast Data'!$B:$B,$D24))/SUMIFS('Forecast Data'!$H:$H,'Forecast Data'!$C:$C,BM$6,'Forecast Data'!$B:$B,$D24),"")</f>
        <v/>
      </c>
      <c r="BN24" s="12" t="str">
        <f>IFERROR((SUMIFS('OP Units'!I:I,'OP Units'!$A:$A,$D24)-SUMIFS('Forecast Data'!$H:$H,'Forecast Data'!$C:$C,BN$6,'Forecast Data'!$B:$B,$D24))/SUMIFS('Forecast Data'!$H:$H,'Forecast Data'!$C:$C,BN$6,'Forecast Data'!$B:$B,$D24),"")</f>
        <v/>
      </c>
      <c r="BO24" s="12" t="str">
        <f>IFERROR((SUMIFS('OP Units'!J:J,'OP Units'!$A:$A,$D24)-SUMIFS('Forecast Data'!$H:$H,'Forecast Data'!$C:$C,BO$6,'Forecast Data'!$B:$B,$D24))/SUMIFS('Forecast Data'!$H:$H,'Forecast Data'!$C:$C,BO$6,'Forecast Data'!$B:$B,$D24),"")</f>
        <v/>
      </c>
      <c r="BP24" s="12" t="str">
        <f>IFERROR((SUMIFS('OP Units'!K:K,'OP Units'!$A:$A,$D24)-SUMIFS('Forecast Data'!$H:$H,'Forecast Data'!$C:$C,BP$6,'Forecast Data'!$B:$B,$D24))/SUMIFS('Forecast Data'!$H:$H,'Forecast Data'!$C:$C,BP$6,'Forecast Data'!$B:$B,$D24),"")</f>
        <v/>
      </c>
      <c r="BQ24" s="12" t="str">
        <f>IFERROR((SUMIFS('OP Units'!L:L,'OP Units'!$A:$A,$D24)-SUMIFS('Forecast Data'!$H:$H,'Forecast Data'!$C:$C,BQ$6,'Forecast Data'!$B:$B,$D24))/SUMIFS('Forecast Data'!$H:$H,'Forecast Data'!$C:$C,BQ$6,'Forecast Data'!$B:$B,$D24),"")</f>
        <v/>
      </c>
      <c r="BR24" s="12" t="str">
        <f>IFERROR((SUMIFS('OP Units'!M:M,'OP Units'!$A:$A,$D24)-SUMIFS('Forecast Data'!$H:$H,'Forecast Data'!$C:$C,BR$6,'Forecast Data'!$B:$B,$D24))/SUMIFS('Forecast Data'!$H:$H,'Forecast Data'!$C:$C,BR$6,'Forecast Data'!$B:$B,$D24),"")</f>
        <v/>
      </c>
      <c r="BS24" s="12" t="str">
        <f>IFERROR((SUMIFS('OP Units'!N:N,'OP Units'!$A:$A,$D24)-SUMIFS('Forecast Data'!$H:$H,'Forecast Data'!$C:$C,BS$6,'Forecast Data'!$B:$B,$D24))/SUMIFS('Forecast Data'!$H:$H,'Forecast Data'!$C:$C,BS$6,'Forecast Data'!$B:$B,$D24),"")</f>
        <v/>
      </c>
      <c r="BT24" s="12" t="str">
        <f>IFERROR((SUMIFS('OP Units'!O:O,'OP Units'!$A:$A,$D24)-SUMIFS('Forecast Data'!$H:$H,'Forecast Data'!$C:$C,BT$6,'Forecast Data'!$B:$B,$D24))/SUMIFS('Forecast Data'!$H:$H,'Forecast Data'!$C:$C,BT$6,'Forecast Data'!$B:$B,$D24),"")</f>
        <v/>
      </c>
      <c r="BU24" s="12" t="str">
        <f>IFERROR((SUMIFS('OP Units'!P:P,'OP Units'!$A:$A,$D24)-SUMIFS('Forecast Data'!$H:$H,'Forecast Data'!$C:$C,BU$6,'Forecast Data'!$B:$B,$D24))/SUMIFS('Forecast Data'!$H:$H,'Forecast Data'!$C:$C,BU$6,'Forecast Data'!$B:$B,$D24),"")</f>
        <v/>
      </c>
      <c r="BV24" s="12"/>
      <c r="BW24" s="11">
        <f>(SUMIFS('Forecast Data'!H:H,'Forecast Data'!B:B,D24,'Forecast Data'!C:C,BK$6)+SUMIFS('Forecast Data'!H:H,'Forecast Data'!B:B,D24,'Forecast Data'!C:C,BL$6)+SUMIFS('Forecast Data'!H:H,'Forecast Data'!B:B,D24,'Forecast Data'!C:C,BM$6)+SUMIFS('Forecast Data'!H:H,'Forecast Data'!B:B,D24,'Forecast Data'!C:C,BN$6)+SUMIFS('Forecast Data'!H:H,'Forecast Data'!B:B,D24,'Forecast Data'!C:C,BO$6)+SUMIFS('Forecast Data'!H:H,'Forecast Data'!B:B,D24,'Forecast Data'!C:C,BP$6)+SUMIFS('Forecast Data'!H:H,'Forecast Data'!B:B,D24,'Forecast Data'!C:C,BQ$6)+SUMIFS('Forecast Data'!H:H,'Forecast Data'!B:B,D24,'Forecast Data'!C:C,BJ$6))/8</f>
        <v>0</v>
      </c>
      <c r="BX24" s="12" t="str">
        <f>IFERROR((SUM(W24:AD24)-(SUMIFS('Forecast Data'!H:H,'Forecast Data'!B:B,B24,'Forecast Data'!C:C,BJ$6)+SUMIFS('Forecast Data'!H:H,'Forecast Data'!B:B,B24,'Forecast Data'!C:C,BK$6)+SUMIFS('Forecast Data'!H:H,'Forecast Data'!B:B,B24,'Forecast Data'!C:C,BL$6)+SUMIFS('Forecast Data'!H:H,'Forecast Data'!B:B,B24,'Forecast Data'!C:C,BM$6)+SUMIFS('Forecast Data'!H:H,'Forecast Data'!B:B,B24,'Forecast Data'!C:C,BN$6)+SUMIFS('Forecast Data'!H:H,'Forecast Data'!B:B,B24,'Forecast Data'!C:C,BO$6)+SUMIFS('Forecast Data'!H:H,'Forecast Data'!B:B,B24,'Forecast Data'!C:C,BP$6)+SUMIFS('Forecast Data'!H:H,'Forecast Data'!B:B,B24,'Forecast Data'!C:C,BQ$6)))/(SUMIFS('Forecast Data'!H:H,'Forecast Data'!B:B,B24,'Forecast Data'!C:C,BJ$6)+SUMIFS('Forecast Data'!H:H,'Forecast Data'!B:B,B24,'Forecast Data'!C:C,BK$6)+SUMIFS('Forecast Data'!H:H,'Forecast Data'!B:B,B24,'Forecast Data'!C:C,BL$6)+SUMIFS('Forecast Data'!H:H,'Forecast Data'!B:B,B24,'Forecast Data'!C:C,BM$6)+SUMIFS('Forecast Data'!H:H,'Forecast Data'!B:B,B24,'Forecast Data'!C:C,BN$6)+SUMIFS('Forecast Data'!H:H,'Forecast Data'!B:B,B24,'Forecast Data'!C:C,BO$6)+SUMIFS('Forecast Data'!H:H,'Forecast Data'!B:B,B24,'Forecast Data'!C:C,BP$6)+SUMIFS('Forecast Data'!H:H,'Forecast Data'!B:B,B24,'Forecast Data'!C:C,BQ$6)),"")</f>
        <v/>
      </c>
      <c r="BY24" s="12">
        <f t="shared" si="18"/>
        <v>6.8325812363123899E-4</v>
      </c>
      <c r="BZ24" s="16">
        <f t="shared" si="19"/>
        <v>2.4239319494495466E-3</v>
      </c>
      <c r="CA24" s="13">
        <f t="shared" si="20"/>
        <v>-0.17406738258183077</v>
      </c>
      <c r="CB24" s="12">
        <f t="shared" si="21"/>
        <v>1.7406738258183077E-3</v>
      </c>
      <c r="CC24" s="12"/>
      <c r="CD24" s="11">
        <f>(SUMIFS('Forecast Data'!H:H,'Forecast Data'!B:B,D24,'Forecast Data'!C:C,BK$6)+SUMIFS('Forecast Data'!H:H,'Forecast Data'!B:B,D24,'Forecast Data'!C:C,BL$6)+SUMIFS('Forecast Data'!H:H,'Forecast Data'!B:B,D24,'Forecast Data'!C:C,BM$6)+SUMIFS('Forecast Data'!H:H,'Forecast Data'!B:B,D24,'Forecast Data'!C:C,BJ$6))/4</f>
        <v>0</v>
      </c>
      <c r="CE24" s="12" t="str">
        <f>IFERROR((SUM(W24:Z24)-(SUMIFS('Forecast Data'!H:H,'Forecast Data'!B:B,B24,'Forecast Data'!C:C,BJ$6)+SUMIFS('Forecast Data'!H:H,'Forecast Data'!B:B,B24,'Forecast Data'!C:C,BK$6)+SUMIFS('Forecast Data'!H:H,'Forecast Data'!B:B,B24,'Forecast Data'!C:C,BL$6)+SUMIFS('Forecast Data'!H:H,'Forecast Data'!B:B,B24,'Forecast Data'!C:C,BM$6)))/(SUMIFS('Forecast Data'!H:H,'Forecast Data'!B:B,B24,'Forecast Data'!C:C,BJ$6)+SUMIFS('Forecast Data'!H:H,'Forecast Data'!B:B,B24,'Forecast Data'!C:C,BK$6)+SUMIFS('Forecast Data'!H:H,'Forecast Data'!B:B,B24,'Forecast Data'!C:C,BL$6)+SUMIFS('Forecast Data'!H:H,'Forecast Data'!B:B,B24,'Forecast Data'!C:C,BM$6)),"")</f>
        <v/>
      </c>
      <c r="CF24" s="12">
        <f t="shared" si="22"/>
        <v>6.8325812363123899E-4</v>
      </c>
      <c r="CG24" s="12">
        <f t="shared" si="23"/>
        <v>2.4451521433297035E-3</v>
      </c>
      <c r="CH24" s="13">
        <f t="shared" si="24"/>
        <v>-0.17618940196984645</v>
      </c>
      <c r="CI24" s="13"/>
    </row>
    <row r="25" spans="1:87" ht="13.2">
      <c r="A25" s="1"/>
      <c r="B25" t="str">
        <f t="shared" ref="B25:B30" si="29">D25</f>
        <v>Host Defense</v>
      </c>
      <c r="D25" t="s">
        <v>57</v>
      </c>
      <c r="E25" s="11">
        <f>SUMIFS('Fin Data'!F:F,'Fin Data'!A:A,D25)</f>
        <v>14996</v>
      </c>
      <c r="F25" s="11">
        <f>SUMIFS('Fin Data with 6 week hist'!I:I,'Fin Data with 6 week hist'!$A:$A,$D25)</f>
        <v>13853</v>
      </c>
      <c r="G25" s="11">
        <f>SUMIFS('Fin Data with 6 week hist'!J:J,'Fin Data with 6 week hist'!$A:$A,$D25)</f>
        <v>13469</v>
      </c>
      <c r="H25" s="11">
        <f>SUMIFS('Fin Data with 6 week hist'!K:K,'Fin Data with 6 week hist'!$A:$A,$D25)+SUMIFS('Unit Cancellations'!D:D,'Unit Cancellations'!$B:$B,$D25)</f>
        <v>13216</v>
      </c>
      <c r="I25" s="11">
        <f>SUMIFS('Fin Data with 6 week hist'!L:L,'Fin Data with 6 week hist'!$A:$A,$D25)+SUMIFS('Unit Cancellations'!E:E,'Unit Cancellations'!$B:$B,$D25)</f>
        <v>13233</v>
      </c>
      <c r="J25" s="11">
        <f>SUMIFS('Fin Data with 6 week hist'!M:M,'Fin Data with 6 week hist'!$A:$A,$D25)+SUMIFS('Unit Cancellations'!F:F,'Unit Cancellations'!$B:$B,$D25)</f>
        <v>13459</v>
      </c>
      <c r="K25" s="11">
        <f>SUMIFS('Fin Data with 6 week hist'!N:N,'Fin Data with 6 week hist'!$A:$A,$D25)+SUMIFS('Unit Cancellations'!G:G,'Unit Cancellations'!$B:$B,$D25)</f>
        <v>13459</v>
      </c>
      <c r="L25" s="11">
        <f>SUMIFS('Fin Data'!AN:AN,'Fin Data'!A:A,D25)</f>
        <v>13448</v>
      </c>
      <c r="M25" s="12">
        <f>IFERROR(SUMIFS('Fin Data'!AO:AO,'Fin Data'!A:A,D25),"")</f>
        <v>-0.10322752734062417</v>
      </c>
      <c r="N25" s="1"/>
      <c r="O25" s="11">
        <f t="shared" si="12"/>
        <v>14879.25</v>
      </c>
      <c r="P25" s="12">
        <f t="shared" si="13"/>
        <v>4.7115536867291821E-2</v>
      </c>
      <c r="Q25" s="1"/>
      <c r="R25" s="11">
        <f t="shared" si="14"/>
        <v>14895.125</v>
      </c>
      <c r="S25" s="12">
        <f t="shared" si="15"/>
        <v>4.8481755549885173E-2</v>
      </c>
      <c r="T25" s="11">
        <f t="shared" si="16"/>
        <v>14018.875</v>
      </c>
      <c r="U25" s="1" t="e">
        <f t="shared" si="27"/>
        <v>#REF!</v>
      </c>
      <c r="V25" s="1"/>
      <c r="W25" s="11">
        <f>SUMIFS('Forecast Data'!$D:$D,'Forecast Data'!$C:$C,W$6,'Forecast Data'!$B:$B,$D25)</f>
        <v>14805</v>
      </c>
      <c r="X25" s="11">
        <f>SUMIFS('Forecast Data'!$D:$D,'Forecast Data'!$C:$C,X$6,'Forecast Data'!$B:$B,$D25)</f>
        <v>14859</v>
      </c>
      <c r="Y25" s="11">
        <f>SUMIFS('Forecast Data'!$D:$D,'Forecast Data'!$C:$C,Y$6,'Forecast Data'!$B:$B,$D25)</f>
        <v>14938</v>
      </c>
      <c r="Z25" s="11">
        <f>SUMIFS('Forecast Data'!$D:$D,'Forecast Data'!$C:$C,Z$6,'Forecast Data'!$B:$B,$D25)</f>
        <v>14915</v>
      </c>
      <c r="AA25" s="11">
        <f>SUMIFS('Forecast Data'!$D:$D,'Forecast Data'!$C:$C,AA$6,'Forecast Data'!$B:$B,$D25)</f>
        <v>14914</v>
      </c>
      <c r="AB25" s="11">
        <f>SUMIFS('Forecast Data'!$D:$D,'Forecast Data'!$C:$C,AB$6,'Forecast Data'!$B:$B,$D25)</f>
        <v>14973</v>
      </c>
      <c r="AC25" s="11">
        <f>SUMIFS('Forecast Data'!$D:$D,'Forecast Data'!$C:$C,AC$6,'Forecast Data'!$B:$B,$D25)</f>
        <v>14920</v>
      </c>
      <c r="AD25" s="11">
        <f>SUMIFS('Forecast Data'!$D:$D,'Forecast Data'!$C:$C,AD$6,'Forecast Data'!$B:$B,$D25)</f>
        <v>14837</v>
      </c>
      <c r="AE25" s="11">
        <f>SUMIFS('Forecast Data'!$D:$D,'Forecast Data'!$C:$C,AE$6,'Forecast Data'!$B:$B,$D25)</f>
        <v>14924</v>
      </c>
      <c r="AF25" s="11">
        <f>SUMIFS('Forecast Data'!$D:$D,'Forecast Data'!$C:$C,AF$6,'Forecast Data'!$B:$B,$D25)</f>
        <v>14878</v>
      </c>
      <c r="AG25" s="11">
        <f>SUMIFS('Forecast Data'!$D:$D,'Forecast Data'!$C:$C,AG$6,'Forecast Data'!$B:$B,$D25)</f>
        <v>13999</v>
      </c>
      <c r="AH25" s="11">
        <f>SUMIFS('Forecast Data'!$D:$D,'Forecast Data'!$C:$C,AH$6,'Forecast Data'!$B:$B,$D25)</f>
        <v>13646</v>
      </c>
      <c r="AI25" s="1"/>
      <c r="AJ25" s="12">
        <f>IF(SUMIFS('Forecast Data'!$E:$E,'Forecast Data'!$C:$C,AJ$6,'Forecast Data'!$B:$B,$D25)=0,"",SUMIFS('Forecast Data'!$E:$E,'Forecast Data'!$C:$C,AJ$6,'Forecast Data'!$B:$B,$D25))</f>
        <v>0.04</v>
      </c>
      <c r="AK25" s="12">
        <f>IF(SUMIFS('Forecast Data'!$E:$E,'Forecast Data'!$C:$C,AK$6,'Forecast Data'!$B:$B,$D25)=0,"",SUMIFS('Forecast Data'!$E:$E,'Forecast Data'!$C:$C,AK$6,'Forecast Data'!$B:$B,$D25))</f>
        <v>0.03</v>
      </c>
      <c r="AL25" s="12">
        <f>IF(SUMIFS('Forecast Data'!$E:$E,'Forecast Data'!$C:$C,AL$6,'Forecast Data'!$B:$B,$D25)=0,"",SUMIFS('Forecast Data'!$E:$E,'Forecast Data'!$C:$C,AL$6,'Forecast Data'!$B:$B,$D25))</f>
        <v>0.08</v>
      </c>
      <c r="AM25" s="12">
        <f>IF(SUMIFS('Forecast Data'!$E:$E,'Forecast Data'!$C:$C,AM$6,'Forecast Data'!$B:$B,$D25)=0,"",SUMIFS('Forecast Data'!$E:$E,'Forecast Data'!$C:$C,AM$6,'Forecast Data'!$B:$B,$D25))</f>
        <v>0.04</v>
      </c>
      <c r="AN25" s="12">
        <f>IF(SUMIFS('Forecast Data'!$E:$E,'Forecast Data'!$C:$C,AN$6,'Forecast Data'!$B:$B,$D25)=0,"",SUMIFS('Forecast Data'!$E:$E,'Forecast Data'!$C:$C,AN$6,'Forecast Data'!$B:$B,$D25))</f>
        <v>0.06</v>
      </c>
      <c r="AO25" s="12" t="str">
        <f>IF(SUMIFS('Forecast Data'!$E:$E,'Forecast Data'!$C:$C,AO$6,'Forecast Data'!$B:$B,$D25)=0,"",SUMIFS('Forecast Data'!$E:$E,'Forecast Data'!$C:$C,AO$6,'Forecast Data'!$B:$B,$D25))</f>
        <v/>
      </c>
      <c r="AP25" s="12">
        <f>IF(SUMIFS('Forecast Data'!$E:$E,'Forecast Data'!$C:$C,AP$6,'Forecast Data'!$B:$B,$D25)=0,"",SUMIFS('Forecast Data'!$E:$E,'Forecast Data'!$C:$C,AP$6,'Forecast Data'!$B:$B,$D25))</f>
        <v>0.08</v>
      </c>
      <c r="AQ25" s="12">
        <f>IF(SUMIFS('Forecast Data'!$E:$E,'Forecast Data'!$C:$C,AQ$6,'Forecast Data'!$B:$B,$D25)=0,"",SUMIFS('Forecast Data'!$E:$E,'Forecast Data'!$C:$C,AQ$6,'Forecast Data'!$B:$B,$D25))</f>
        <v>0.06</v>
      </c>
      <c r="AR25" s="12">
        <f>IF(SUMIFS('Forecast Data'!$E:$E,'Forecast Data'!$C:$C,AR$6,'Forecast Data'!$B:$B,$D25)=0,"",SUMIFS('Forecast Data'!$E:$E,'Forecast Data'!$C:$C,AR$6,'Forecast Data'!$B:$B,$D25))</f>
        <v>0.08</v>
      </c>
      <c r="AS25" s="12">
        <f>IF(SUMIFS('Forecast Data'!$E:$E,'Forecast Data'!$C:$C,AS$6,'Forecast Data'!$B:$B,$D25)=0,"",SUMIFS('Forecast Data'!$E:$E,'Forecast Data'!$C:$C,AS$6,'Forecast Data'!$B:$B,$D25))</f>
        <v>0.11</v>
      </c>
      <c r="AT25" s="12">
        <f>IF(SUMIFS('Forecast Data'!$E:$E,'Forecast Data'!$C:$C,AT$6,'Forecast Data'!$B:$B,$D25)=0,"",SUMIFS('Forecast Data'!$E:$E,'Forecast Data'!$C:$C,AT$6,'Forecast Data'!$B:$B,$D25))</f>
        <v>0.05</v>
      </c>
      <c r="AU25" s="12">
        <f>IF(SUMIFS('Forecast Data'!$E:$E,'Forecast Data'!$C:$C,AU$6,'Forecast Data'!$B:$B,$D25)=0,"",SUMIFS('Forecast Data'!$E:$E,'Forecast Data'!$C:$C,AU$6,'Forecast Data'!$B:$B,$D25))</f>
        <v>0.03</v>
      </c>
      <c r="AV25" s="1"/>
      <c r="AW25" s="11">
        <f>SUMIFS('OP Units'!E:E,'OP Units'!$A:$A,$D25)</f>
        <v>13025</v>
      </c>
      <c r="AX25" s="11">
        <f>SUMIFS('OP Units'!F:F,'OP Units'!$A:$A,$D25)</f>
        <v>13035</v>
      </c>
      <c r="AY25" s="11">
        <f>SUMIFS('OP Units'!G:G,'OP Units'!$A:$A,$D25)</f>
        <v>14381</v>
      </c>
      <c r="AZ25" s="11">
        <f>SUMIFS('OP Units'!H:H,'OP Units'!$A:$A,$D25)</f>
        <v>15562</v>
      </c>
      <c r="BA25" s="11">
        <f>SUMIFS('OP Units'!I:I,'OP Units'!$A:$A,$D25)</f>
        <v>14632</v>
      </c>
      <c r="BB25" s="11">
        <f>SUMIFS('OP Units'!J:J,'OP Units'!$A:$A,$D25)</f>
        <v>14563</v>
      </c>
      <c r="BC25" s="11">
        <f>SUMIFS('OP Units'!K:K,'OP Units'!$A:$A,$D25)</f>
        <v>13754</v>
      </c>
      <c r="BD25" s="11">
        <f>SUMIFS('OP Units'!L:L,'OP Units'!$A:$A,$D25)</f>
        <v>13199</v>
      </c>
      <c r="BE25" s="11">
        <f>SUMIFS('OP Units'!M:M,'OP Units'!$A:$A,$D25)</f>
        <v>13182</v>
      </c>
      <c r="BF25" s="11">
        <f>SUMIFS('OP Units'!N:N,'OP Units'!$A:$A,$D25)</f>
        <v>12944</v>
      </c>
      <c r="BG25" s="11">
        <f>SUMIFS('OP Units'!O:O,'OP Units'!$A:$A,$D25)</f>
        <v>13564</v>
      </c>
      <c r="BH25" s="11">
        <f>SUMIFS('OP Units'!P:P,'OP Units'!$A:$A,$D25)</f>
        <v>13484</v>
      </c>
      <c r="BI25" s="1"/>
      <c r="BJ25" s="12">
        <f>IFERROR((SUMIFS('OP Units'!E:E,'OP Units'!$A:$A,$D25)-SUMIFS('Forecast Data'!$H:$H,'Forecast Data'!$C:$C,BJ$6,'Forecast Data'!$B:$B,$D25))/SUMIFS('Forecast Data'!$H:$H,'Forecast Data'!$C:$C,BJ$6,'Forecast Data'!$B:$B,$D25),"")</f>
        <v>-8.248802479571711E-2</v>
      </c>
      <c r="BK25" s="12">
        <f>IFERROR((SUMIFS('OP Units'!F:F,'OP Units'!$A:$A,$D25)-SUMIFS('Forecast Data'!$H:$H,'Forecast Data'!$C:$C,BK$6,'Forecast Data'!$B:$B,$D25))/SUMIFS('Forecast Data'!$H:$H,'Forecast Data'!$C:$C,BK$6,'Forecast Data'!$B:$B,$D25),"")</f>
        <v>-9.2712466068072666E-2</v>
      </c>
      <c r="BL25" s="12">
        <f>IFERROR((SUMIFS('OP Units'!G:G,'OP Units'!$A:$A,$D25)-SUMIFS('Forecast Data'!$H:$H,'Forecast Data'!$C:$C,BL$6,'Forecast Data'!$B:$B,$D25))/SUMIFS('Forecast Data'!$H:$H,'Forecast Data'!$C:$C,BL$6,'Forecast Data'!$B:$B,$D25),"")</f>
        <v>3.5498271889400919E-2</v>
      </c>
      <c r="BM25" s="12">
        <f>IFERROR((SUMIFS('OP Units'!H:H,'OP Units'!$A:$A,$D25)-SUMIFS('Forecast Data'!$H:$H,'Forecast Data'!$C:$C,BM$6,'Forecast Data'!$B:$B,$D25))/SUMIFS('Forecast Data'!$H:$H,'Forecast Data'!$C:$C,BM$6,'Forecast Data'!$B:$B,$D25),"")</f>
        <v>8.1595774256324721E-2</v>
      </c>
      <c r="BN25" s="12">
        <f>IFERROR((SUMIFS('OP Units'!I:I,'OP Units'!$A:$A,$D25)-SUMIFS('Forecast Data'!$H:$H,'Forecast Data'!$C:$C,BN$6,'Forecast Data'!$B:$B,$D25))/SUMIFS('Forecast Data'!$H:$H,'Forecast Data'!$C:$C,BN$6,'Forecast Data'!$B:$B,$D25),"")</f>
        <v>4.3279857397504458E-2</v>
      </c>
      <c r="BO25" s="12">
        <f>IFERROR((SUMIFS('OP Units'!J:J,'OP Units'!$A:$A,$D25)-SUMIFS('Forecast Data'!$H:$H,'Forecast Data'!$C:$C,BO$6,'Forecast Data'!$B:$B,$D25))/SUMIFS('Forecast Data'!$H:$H,'Forecast Data'!$C:$C,BO$6,'Forecast Data'!$B:$B,$D25),"")</f>
        <v>-2.301086810680263E-2</v>
      </c>
      <c r="BP25" s="12">
        <f>IFERROR((SUMIFS('OP Units'!K:K,'OP Units'!$A:$A,$D25)-SUMIFS('Forecast Data'!$H:$H,'Forecast Data'!$C:$C,BP$6,'Forecast Data'!$B:$B,$D25))/SUMIFS('Forecast Data'!$H:$H,'Forecast Data'!$C:$C,BP$6,'Forecast Data'!$B:$B,$D25),"")</f>
        <v>-8.9350050439544609E-3</v>
      </c>
      <c r="BQ25" s="12">
        <f>IFERROR((SUMIFS('OP Units'!L:L,'OP Units'!$A:$A,$D25)-SUMIFS('Forecast Data'!$H:$H,'Forecast Data'!$C:$C,BQ$6,'Forecast Data'!$B:$B,$D25))/SUMIFS('Forecast Data'!$H:$H,'Forecast Data'!$C:$C,BQ$6,'Forecast Data'!$B:$B,$D25),"")</f>
        <v>-5.7416267942583733E-2</v>
      </c>
      <c r="BR25" s="12">
        <f>IFERROR((SUMIFS('OP Units'!M:M,'OP Units'!$A:$A,$D25)-SUMIFS('Forecast Data'!$H:$H,'Forecast Data'!$C:$C,BR$6,'Forecast Data'!$B:$B,$D25))/SUMIFS('Forecast Data'!$H:$H,'Forecast Data'!$C:$C,BR$6,'Forecast Data'!$B:$B,$D25),"")</f>
        <v>-4.7336850473368504E-2</v>
      </c>
      <c r="BS25" s="12">
        <f>IFERROR((SUMIFS('OP Units'!N:N,'OP Units'!$A:$A,$D25)-SUMIFS('Forecast Data'!$H:$H,'Forecast Data'!$C:$C,BS$6,'Forecast Data'!$B:$B,$D25))/SUMIFS('Forecast Data'!$H:$H,'Forecast Data'!$C:$C,BS$6,'Forecast Data'!$B:$B,$D25),"")</f>
        <v>-3.366927958193356E-2</v>
      </c>
      <c r="BT25" s="12">
        <f>IFERROR((SUMIFS('OP Units'!O:O,'OP Units'!$A:$A,$D25)-SUMIFS('Forecast Data'!$H:$H,'Forecast Data'!$C:$C,BT$6,'Forecast Data'!$B:$B,$D25))/SUMIFS('Forecast Data'!$H:$H,'Forecast Data'!$C:$C,BT$6,'Forecast Data'!$B:$B,$D25),"")</f>
        <v>1.47377870876038E-2</v>
      </c>
      <c r="BU25" s="12">
        <f>IFERROR((SUMIFS('OP Units'!P:P,'OP Units'!$A:$A,$D25)-SUMIFS('Forecast Data'!$H:$H,'Forecast Data'!$C:$C,BU$6,'Forecast Data'!$B:$B,$D25))/SUMIFS('Forecast Data'!$H:$H,'Forecast Data'!$C:$C,BU$6,'Forecast Data'!$B:$B,$D25),"")</f>
        <v>1.4826522164521712E-2</v>
      </c>
      <c r="BV25" s="12"/>
      <c r="BW25" s="11">
        <f>(SUMIFS('Forecast Data'!H:H,'Forecast Data'!B:B,D25,'Forecast Data'!C:C,BK$6)+SUMIFS('Forecast Data'!H:H,'Forecast Data'!B:B,D25,'Forecast Data'!C:C,BL$6)+SUMIFS('Forecast Data'!H:H,'Forecast Data'!B:B,D25,'Forecast Data'!C:C,BM$6)+SUMIFS('Forecast Data'!H:H,'Forecast Data'!B:B,D25,'Forecast Data'!C:C,BN$6)+SUMIFS('Forecast Data'!H:H,'Forecast Data'!B:B,D25,'Forecast Data'!C:C,BO$6)+SUMIFS('Forecast Data'!H:H,'Forecast Data'!B:B,D25,'Forecast Data'!C:C,BP$6)+SUMIFS('Forecast Data'!H:H,'Forecast Data'!B:B,D25,'Forecast Data'!C:C,BQ$6)+SUMIFS('Forecast Data'!H:H,'Forecast Data'!B:B,D25,'Forecast Data'!C:C,BJ$6))/8</f>
        <v>14206.375</v>
      </c>
      <c r="BX25" s="12">
        <f>IFERROR((SUM(W25:AD25)-(SUMIFS('Forecast Data'!H:H,'Forecast Data'!B:B,B25,'Forecast Data'!C:C,BJ$6)+SUMIFS('Forecast Data'!H:H,'Forecast Data'!B:B,B25,'Forecast Data'!C:C,BK$6)+SUMIFS('Forecast Data'!H:H,'Forecast Data'!B:B,B25,'Forecast Data'!C:C,BL$6)+SUMIFS('Forecast Data'!H:H,'Forecast Data'!B:B,B25,'Forecast Data'!C:C,BM$6)+SUMIFS('Forecast Data'!H:H,'Forecast Data'!B:B,B25,'Forecast Data'!C:C,BN$6)+SUMIFS('Forecast Data'!H:H,'Forecast Data'!B:B,B25,'Forecast Data'!C:C,BO$6)+SUMIFS('Forecast Data'!H:H,'Forecast Data'!B:B,B25,'Forecast Data'!C:C,BP$6)+SUMIFS('Forecast Data'!H:H,'Forecast Data'!B:B,B25,'Forecast Data'!C:C,BQ$6)))/(SUMIFS('Forecast Data'!H:H,'Forecast Data'!B:B,B25,'Forecast Data'!C:C,BJ$6)+SUMIFS('Forecast Data'!H:H,'Forecast Data'!B:B,B25,'Forecast Data'!C:C,BK$6)+SUMIFS('Forecast Data'!H:H,'Forecast Data'!B:B,B25,'Forecast Data'!C:C,BL$6)+SUMIFS('Forecast Data'!H:H,'Forecast Data'!B:B,B25,'Forecast Data'!C:C,BM$6)+SUMIFS('Forecast Data'!H:H,'Forecast Data'!B:B,B25,'Forecast Data'!C:C,BN$6)+SUMIFS('Forecast Data'!H:H,'Forecast Data'!B:B,B25,'Forecast Data'!C:C,BO$6)+SUMIFS('Forecast Data'!H:H,'Forecast Data'!B:B,B25,'Forecast Data'!C:C,BP$6)+SUMIFS('Forecast Data'!H:H,'Forecast Data'!B:B,B25,'Forecast Data'!C:C,BQ$6)),"")</f>
        <v>4.8481755549885173E-2</v>
      </c>
      <c r="BY25" s="12">
        <f t="shared" si="18"/>
        <v>-1.3237591681866808E-3</v>
      </c>
      <c r="BZ25" s="16">
        <f t="shared" si="19"/>
        <v>5.6635845311962514E-4</v>
      </c>
      <c r="CA25" s="13">
        <f t="shared" si="20"/>
        <v>-0.18901176213063062</v>
      </c>
      <c r="CB25" s="12">
        <f t="shared" si="21"/>
        <v>1.8901176213063061E-3</v>
      </c>
      <c r="CC25" s="12"/>
      <c r="CD25" s="11">
        <f>(SUMIFS('Forecast Data'!H:H,'Forecast Data'!B:B,D25,'Forecast Data'!C:C,BK$6)+SUMIFS('Forecast Data'!H:H,'Forecast Data'!B:B,D25,'Forecast Data'!C:C,BL$6)+SUMIFS('Forecast Data'!H:H,'Forecast Data'!B:B,D25,'Forecast Data'!C:C,BM$6)+SUMIFS('Forecast Data'!H:H,'Forecast Data'!B:B,D25,'Forecast Data'!C:C,BJ$6))/4</f>
        <v>14209.75</v>
      </c>
      <c r="CE25" s="12">
        <f>IFERROR((SUM(W25:Z25)-(SUMIFS('Forecast Data'!H:H,'Forecast Data'!B:B,D25,'Forecast Data'!C:C,BJ$6)+SUMIFS('Forecast Data'!H:H,'Forecast Data'!B:B,D25,'Forecast Data'!C:C,BK$6)+SUMIFS('Forecast Data'!H:H,'Forecast Data'!B:B,D25,'Forecast Data'!C:C,BL$6)+SUMIFS('Forecast Data'!H:H,'Forecast Data'!B:B,D25,'Forecast Data'!C:C,BM$6)))/(SUMIFS('Forecast Data'!H:H,'Forecast Data'!B:B,D25,'Forecast Data'!C:C,BJ$6)+SUMIFS('Forecast Data'!H:H,'Forecast Data'!B:B,D25,'Forecast Data'!C:C,BK$6)+SUMIFS('Forecast Data'!H:H,'Forecast Data'!B:B,D25,'Forecast Data'!C:C,BL$6)+SUMIFS('Forecast Data'!H:H,'Forecast Data'!B:B,D25,'Forecast Data'!C:C,BM$6)),"")</f>
        <v>4.7115536867291821E-2</v>
      </c>
      <c r="CF25" s="12">
        <f t="shared" si="22"/>
        <v>-1.3237591681866808E-3</v>
      </c>
      <c r="CG25" s="12">
        <f t="shared" si="23"/>
        <v>5.6129928337364532E-4</v>
      </c>
      <c r="CH25" s="13">
        <f t="shared" si="24"/>
        <v>-0.18850584515603264</v>
      </c>
      <c r="CI25" s="13"/>
    </row>
    <row r="26" spans="1:87" ht="13.2">
      <c r="A26" s="1"/>
      <c r="B26" t="str">
        <f t="shared" si="29"/>
        <v>MegaFood</v>
      </c>
      <c r="D26" t="s">
        <v>58</v>
      </c>
      <c r="E26" s="11">
        <f>SUMIFS('Fin Data'!F:F,'Fin Data'!A:A,D26)</f>
        <v>44575</v>
      </c>
      <c r="F26" s="11">
        <f>SUMIFS('Fin Data with 6 week hist'!I:I,'Fin Data with 6 week hist'!$A:$A,$D26)</f>
        <v>53259</v>
      </c>
      <c r="G26" s="11">
        <f>SUMIFS('Fin Data with 6 week hist'!J:J,'Fin Data with 6 week hist'!$A:$A,$D26)</f>
        <v>51084</v>
      </c>
      <c r="H26" s="11">
        <f>SUMIFS('Fin Data with 6 week hist'!K:K,'Fin Data with 6 week hist'!$A:$A,$D26)+SUMIFS('Unit Cancellations'!D:D,'Unit Cancellations'!$B:$B,$D26)</f>
        <v>50299</v>
      </c>
      <c r="I26" s="11">
        <f>SUMIFS('Fin Data with 6 week hist'!L:L,'Fin Data with 6 week hist'!$A:$A,$D26)+SUMIFS('Unit Cancellations'!E:E,'Unit Cancellations'!$B:$B,$D26)</f>
        <v>49476</v>
      </c>
      <c r="J26" s="11">
        <f>SUMIFS('Fin Data with 6 week hist'!M:M,'Fin Data with 6 week hist'!$A:$A,$D26)+SUMIFS('Unit Cancellations'!F:F,'Unit Cancellations'!$B:$B,$D26)</f>
        <v>48630</v>
      </c>
      <c r="K26" s="11">
        <f>SUMIFS('Fin Data with 6 week hist'!N:N,'Fin Data with 6 week hist'!$A:$A,$D26)+SUMIFS('Unit Cancellations'!G:G,'Unit Cancellations'!$B:$B,$D26)</f>
        <v>50753</v>
      </c>
      <c r="L26" s="11">
        <f>SUMIFS('Fin Data'!AN:AN,'Fin Data'!A:A,D26)</f>
        <v>50583.333333333336</v>
      </c>
      <c r="M26" s="12">
        <f>IFERROR(SUMIFS('Fin Data'!AO:AO,'Fin Data'!A:A,D26),"")</f>
        <v>0.13479154982239677</v>
      </c>
      <c r="N26" s="1"/>
      <c r="O26" s="11">
        <f t="shared" si="12"/>
        <v>51905.75</v>
      </c>
      <c r="P26" s="12">
        <f t="shared" si="13"/>
        <v>0.18152898864127837</v>
      </c>
      <c r="Q26" s="1"/>
      <c r="R26" s="11">
        <f t="shared" si="14"/>
        <v>51848.875</v>
      </c>
      <c r="S26" s="12">
        <f t="shared" si="15"/>
        <v>0.16793514834618709</v>
      </c>
      <c r="T26" s="11">
        <f t="shared" si="16"/>
        <v>51751.625</v>
      </c>
      <c r="U26" s="1" t="e">
        <f t="shared" si="27"/>
        <v>#REF!</v>
      </c>
      <c r="V26" s="1"/>
      <c r="W26" s="11">
        <f>SUMIFS('Forecast Data'!$D:$D,'Forecast Data'!$C:$C,W$6,'Forecast Data'!$B:$B,$D26)</f>
        <v>51855</v>
      </c>
      <c r="X26" s="11">
        <f>SUMIFS('Forecast Data'!$D:$D,'Forecast Data'!$C:$C,X$6,'Forecast Data'!$B:$B,$D26)</f>
        <v>51889</v>
      </c>
      <c r="Y26" s="11">
        <f>SUMIFS('Forecast Data'!$D:$D,'Forecast Data'!$C:$C,Y$6,'Forecast Data'!$B:$B,$D26)</f>
        <v>51919</v>
      </c>
      <c r="Z26" s="11">
        <f>SUMIFS('Forecast Data'!$D:$D,'Forecast Data'!$C:$C,Z$6,'Forecast Data'!$B:$B,$D26)</f>
        <v>51960</v>
      </c>
      <c r="AA26" s="11">
        <f>SUMIFS('Forecast Data'!$D:$D,'Forecast Data'!$C:$C,AA$6,'Forecast Data'!$B:$B,$D26)</f>
        <v>51931</v>
      </c>
      <c r="AB26" s="11">
        <f>SUMIFS('Forecast Data'!$D:$D,'Forecast Data'!$C:$C,AB$6,'Forecast Data'!$B:$B,$D26)</f>
        <v>51974</v>
      </c>
      <c r="AC26" s="11">
        <f>SUMIFS('Forecast Data'!$D:$D,'Forecast Data'!$C:$C,AC$6,'Forecast Data'!$B:$B,$D26)</f>
        <v>51609</v>
      </c>
      <c r="AD26" s="11">
        <f>SUMIFS('Forecast Data'!$D:$D,'Forecast Data'!$C:$C,AD$6,'Forecast Data'!$B:$B,$D26)</f>
        <v>51654</v>
      </c>
      <c r="AE26" s="11">
        <f>SUMIFS('Forecast Data'!$D:$D,'Forecast Data'!$C:$C,AE$6,'Forecast Data'!$B:$B,$D26)</f>
        <v>51660</v>
      </c>
      <c r="AF26" s="11">
        <f>SUMIFS('Forecast Data'!$D:$D,'Forecast Data'!$C:$C,AF$6,'Forecast Data'!$B:$B,$D26)</f>
        <v>51732</v>
      </c>
      <c r="AG26" s="11">
        <f>SUMIFS('Forecast Data'!$D:$D,'Forecast Data'!$C:$C,AG$6,'Forecast Data'!$B:$B,$D26)</f>
        <v>51587</v>
      </c>
      <c r="AH26" s="11">
        <f>SUMIFS('Forecast Data'!$D:$D,'Forecast Data'!$C:$C,AH$6,'Forecast Data'!$B:$B,$D26)</f>
        <v>48997</v>
      </c>
      <c r="AI26" s="1"/>
      <c r="AJ26" s="12">
        <f>IF(SUMIFS('Forecast Data'!$E:$E,'Forecast Data'!$C:$C,AJ$6,'Forecast Data'!$B:$B,$D26)=0,"",SUMIFS('Forecast Data'!$E:$E,'Forecast Data'!$C:$C,AJ$6,'Forecast Data'!$B:$B,$D26))</f>
        <v>0.17</v>
      </c>
      <c r="AK26" s="12">
        <f>IF(SUMIFS('Forecast Data'!$E:$E,'Forecast Data'!$C:$C,AK$6,'Forecast Data'!$B:$B,$D26)=0,"",SUMIFS('Forecast Data'!$E:$E,'Forecast Data'!$C:$C,AK$6,'Forecast Data'!$B:$B,$D26))</f>
        <v>0.16</v>
      </c>
      <c r="AL26" s="12">
        <f>IF(SUMIFS('Forecast Data'!$E:$E,'Forecast Data'!$C:$C,AL$6,'Forecast Data'!$B:$B,$D26)=0,"",SUMIFS('Forecast Data'!$E:$E,'Forecast Data'!$C:$C,AL$6,'Forecast Data'!$B:$B,$D26))</f>
        <v>0.21</v>
      </c>
      <c r="AM26" s="12">
        <f>IF(SUMIFS('Forecast Data'!$E:$E,'Forecast Data'!$C:$C,AM$6,'Forecast Data'!$B:$B,$D26)=0,"",SUMIFS('Forecast Data'!$E:$E,'Forecast Data'!$C:$C,AM$6,'Forecast Data'!$B:$B,$D26))</f>
        <v>0.19</v>
      </c>
      <c r="AN26" s="12">
        <f>IF(SUMIFS('Forecast Data'!$E:$E,'Forecast Data'!$C:$C,AN$6,'Forecast Data'!$B:$B,$D26)=0,"",SUMIFS('Forecast Data'!$E:$E,'Forecast Data'!$C:$C,AN$6,'Forecast Data'!$B:$B,$D26))</f>
        <v>0.13</v>
      </c>
      <c r="AO26" s="12">
        <f>IF(SUMIFS('Forecast Data'!$E:$E,'Forecast Data'!$C:$C,AO$6,'Forecast Data'!$B:$B,$D26)=0,"",SUMIFS('Forecast Data'!$E:$E,'Forecast Data'!$C:$C,AO$6,'Forecast Data'!$B:$B,$D26))</f>
        <v>0.12</v>
      </c>
      <c r="AP26" s="12">
        <f>IF(SUMIFS('Forecast Data'!$E:$E,'Forecast Data'!$C:$C,AP$6,'Forecast Data'!$B:$B,$D26)=0,"",SUMIFS('Forecast Data'!$E:$E,'Forecast Data'!$C:$C,AP$6,'Forecast Data'!$B:$B,$D26))</f>
        <v>0.2</v>
      </c>
      <c r="AQ26" s="12">
        <f>IF(SUMIFS('Forecast Data'!$E:$E,'Forecast Data'!$C:$C,AQ$6,'Forecast Data'!$B:$B,$D26)=0,"",SUMIFS('Forecast Data'!$E:$E,'Forecast Data'!$C:$C,AQ$6,'Forecast Data'!$B:$B,$D26))</f>
        <v>0.17</v>
      </c>
      <c r="AR26" s="12">
        <f>IF(SUMIFS('Forecast Data'!$E:$E,'Forecast Data'!$C:$C,AR$6,'Forecast Data'!$B:$B,$D26)=0,"",SUMIFS('Forecast Data'!$E:$E,'Forecast Data'!$C:$C,AR$6,'Forecast Data'!$B:$B,$D26))</f>
        <v>0.19</v>
      </c>
      <c r="AS26" s="12">
        <f>IF(SUMIFS('Forecast Data'!$E:$E,'Forecast Data'!$C:$C,AS$6,'Forecast Data'!$B:$B,$D26)=0,"",SUMIFS('Forecast Data'!$E:$E,'Forecast Data'!$C:$C,AS$6,'Forecast Data'!$B:$B,$D26))</f>
        <v>0.18</v>
      </c>
      <c r="AT26" s="12">
        <f>IF(SUMIFS('Forecast Data'!$E:$E,'Forecast Data'!$C:$C,AT$6,'Forecast Data'!$B:$B,$D26)=0,"",SUMIFS('Forecast Data'!$E:$E,'Forecast Data'!$C:$C,AT$6,'Forecast Data'!$B:$B,$D26))</f>
        <v>0.2</v>
      </c>
      <c r="AU26" s="12">
        <f>IF(SUMIFS('Forecast Data'!$E:$E,'Forecast Data'!$C:$C,AU$6,'Forecast Data'!$B:$B,$D26)=0,"",SUMIFS('Forecast Data'!$E:$E,'Forecast Data'!$C:$C,AU$6,'Forecast Data'!$B:$B,$D26))</f>
        <v>0.1</v>
      </c>
      <c r="AV26" s="1"/>
      <c r="AW26" s="11">
        <f>SUMIFS('OP Units'!E:E,'OP Units'!$A:$A,$D26)</f>
        <v>50358</v>
      </c>
      <c r="AX26" s="11">
        <f>SUMIFS('OP Units'!F:F,'OP Units'!$A:$A,$D26)</f>
        <v>50061</v>
      </c>
      <c r="AY26" s="11">
        <f>SUMIFS('OP Units'!G:G,'OP Units'!$A:$A,$D26)</f>
        <v>52812</v>
      </c>
      <c r="AZ26" s="11">
        <f>SUMIFS('OP Units'!H:H,'OP Units'!$A:$A,$D26)</f>
        <v>56253</v>
      </c>
      <c r="BA26" s="11">
        <f>SUMIFS('OP Units'!I:I,'OP Units'!$A:$A,$D26)</f>
        <v>51953</v>
      </c>
      <c r="BB26" s="11">
        <f>SUMIFS('OP Units'!J:J,'OP Units'!$A:$A,$D26)</f>
        <v>54952</v>
      </c>
      <c r="BC26" s="11">
        <f>SUMIFS('OP Units'!K:K,'OP Units'!$A:$A,$D26)</f>
        <v>49402</v>
      </c>
      <c r="BD26" s="11">
        <f>SUMIFS('OP Units'!L:L,'OP Units'!$A:$A,$D26)</f>
        <v>48222</v>
      </c>
      <c r="BE26" s="11">
        <f>SUMIFS('OP Units'!M:M,'OP Units'!$A:$A,$D26)</f>
        <v>48831</v>
      </c>
      <c r="BF26" s="11">
        <f>SUMIFS('OP Units'!N:N,'OP Units'!$A:$A,$D26)</f>
        <v>48849</v>
      </c>
      <c r="BG26" s="11">
        <f>SUMIFS('OP Units'!O:O,'OP Units'!$A:$A,$D26)</f>
        <v>50339</v>
      </c>
      <c r="BH26" s="11">
        <f>SUMIFS('OP Units'!P:P,'OP Units'!$A:$A,$D26)</f>
        <v>48978</v>
      </c>
      <c r="BI26" s="1"/>
      <c r="BJ26" s="12">
        <f>IFERROR((SUMIFS('OP Units'!E:E,'OP Units'!$A:$A,$D26)-SUMIFS('Forecast Data'!$H:$H,'Forecast Data'!$C:$C,BJ$6,'Forecast Data'!$B:$B,$D26))/SUMIFS('Forecast Data'!$H:$H,'Forecast Data'!$C:$C,BJ$6,'Forecast Data'!$B:$B,$D26),"")</f>
        <v>0.1383940681797631</v>
      </c>
      <c r="BK26" s="12">
        <f>IFERROR((SUMIFS('OP Units'!F:F,'OP Units'!$A:$A,$D26)-SUMIFS('Forecast Data'!$H:$H,'Forecast Data'!$C:$C,BK$6,'Forecast Data'!$B:$B,$D26))/SUMIFS('Forecast Data'!$H:$H,'Forecast Data'!$C:$C,BK$6,'Forecast Data'!$B:$B,$D26),"")</f>
        <v>0.11671016529478685</v>
      </c>
      <c r="BL26" s="12">
        <f>IFERROR((SUMIFS('OP Units'!G:G,'OP Units'!$A:$A,$D26)-SUMIFS('Forecast Data'!$H:$H,'Forecast Data'!$C:$C,BL$6,'Forecast Data'!$B:$B,$D26))/SUMIFS('Forecast Data'!$H:$H,'Forecast Data'!$C:$C,BL$6,'Forecast Data'!$B:$B,$D26),"")</f>
        <v>0.22772921703552165</v>
      </c>
      <c r="BM26" s="12">
        <f>IFERROR((SUMIFS('OP Units'!H:H,'OP Units'!$A:$A,$D26)-SUMIFS('Forecast Data'!$H:$H,'Forecast Data'!$C:$C,BM$6,'Forecast Data'!$B:$B,$D26))/SUMIFS('Forecast Data'!$H:$H,'Forecast Data'!$C:$C,BM$6,'Forecast Data'!$B:$B,$D26),"")</f>
        <v>0.28893522443461722</v>
      </c>
      <c r="BN26" s="12">
        <f>IFERROR((SUMIFS('OP Units'!I:I,'OP Units'!$A:$A,$D26)-SUMIFS('Forecast Data'!$H:$H,'Forecast Data'!$C:$C,BN$6,'Forecast Data'!$B:$B,$D26))/SUMIFS('Forecast Data'!$H:$H,'Forecast Data'!$C:$C,BN$6,'Forecast Data'!$B:$B,$D26),"")</f>
        <v>0.13066660863130863</v>
      </c>
      <c r="BO26" s="12">
        <f>IFERROR((SUMIFS('OP Units'!J:J,'OP Units'!$A:$A,$D26)-SUMIFS('Forecast Data'!$H:$H,'Forecast Data'!$C:$C,BO$6,'Forecast Data'!$B:$B,$D26))/SUMIFS('Forecast Data'!$H:$H,'Forecast Data'!$C:$C,BO$6,'Forecast Data'!$B:$B,$D26),"")</f>
        <v>0.18676572218382861</v>
      </c>
      <c r="BP26" s="12">
        <f>IFERROR((SUMIFS('OP Units'!K:K,'OP Units'!$A:$A,$D26)-SUMIFS('Forecast Data'!$H:$H,'Forecast Data'!$C:$C,BP$6,'Forecast Data'!$B:$B,$D26))/SUMIFS('Forecast Data'!$H:$H,'Forecast Data'!$C:$C,BP$6,'Forecast Data'!$B:$B,$D26),"")</f>
        <v>0.15166915330100708</v>
      </c>
      <c r="BQ26" s="12">
        <f>IFERROR((SUMIFS('OP Units'!L:L,'OP Units'!$A:$A,$D26)-SUMIFS('Forecast Data'!$H:$H,'Forecast Data'!$C:$C,BQ$6,'Forecast Data'!$B:$B,$D26))/SUMIFS('Forecast Data'!$H:$H,'Forecast Data'!$C:$C,BQ$6,'Forecast Data'!$B:$B,$D26),"")</f>
        <v>8.9122775318456957E-2</v>
      </c>
      <c r="BR26" s="12">
        <f>IFERROR((SUMIFS('OP Units'!M:M,'OP Units'!$A:$A,$D26)-SUMIFS('Forecast Data'!$H:$H,'Forecast Data'!$C:$C,BR$6,'Forecast Data'!$B:$B,$D26))/SUMIFS('Forecast Data'!$H:$H,'Forecast Data'!$C:$C,BR$6,'Forecast Data'!$B:$B,$D26),"")</f>
        <v>0.12358490566037736</v>
      </c>
      <c r="BS26" s="12">
        <f>IFERROR((SUMIFS('OP Units'!N:N,'OP Units'!$A:$A,$D26)-SUMIFS('Forecast Data'!$H:$H,'Forecast Data'!$C:$C,BS$6,'Forecast Data'!$B:$B,$D26))/SUMIFS('Forecast Data'!$H:$H,'Forecast Data'!$C:$C,BS$6,'Forecast Data'!$B:$B,$D26),"")</f>
        <v>0.11695705858142406</v>
      </c>
      <c r="BT26" s="12">
        <f>IFERROR((SUMIFS('OP Units'!O:O,'OP Units'!$A:$A,$D26)-SUMIFS('Forecast Data'!$H:$H,'Forecast Data'!$C:$C,BT$6,'Forecast Data'!$B:$B,$D26))/SUMIFS('Forecast Data'!$H:$H,'Forecast Data'!$C:$C,BT$6,'Forecast Data'!$B:$B,$D26),"")</f>
        <v>0.16676710550713889</v>
      </c>
      <c r="BU26" s="12">
        <f>IFERROR((SUMIFS('OP Units'!P:P,'OP Units'!$A:$A,$D26)-SUMIFS('Forecast Data'!$H:$H,'Forecast Data'!$C:$C,BU$6,'Forecast Data'!$B:$B,$D26))/SUMIFS('Forecast Data'!$H:$H,'Forecast Data'!$C:$C,BU$6,'Forecast Data'!$B:$B,$D26),"")</f>
        <v>0.10387883432126034</v>
      </c>
      <c r="BV26" s="12"/>
      <c r="BW26" s="11">
        <f>(SUMIFS('Forecast Data'!H:H,'Forecast Data'!B:B,D26,'Forecast Data'!C:C,BK$6)+SUMIFS('Forecast Data'!H:H,'Forecast Data'!B:B,D26,'Forecast Data'!C:C,BL$6)+SUMIFS('Forecast Data'!H:H,'Forecast Data'!B:B,D26,'Forecast Data'!C:C,BM$6)+SUMIFS('Forecast Data'!H:H,'Forecast Data'!B:B,D26,'Forecast Data'!C:C,BN$6)+SUMIFS('Forecast Data'!H:H,'Forecast Data'!B:B,D26,'Forecast Data'!C:C,BO$6)+SUMIFS('Forecast Data'!H:H,'Forecast Data'!B:B,D26,'Forecast Data'!C:C,BP$6)+SUMIFS('Forecast Data'!H:H,'Forecast Data'!B:B,D26,'Forecast Data'!C:C,BQ$6)+SUMIFS('Forecast Data'!H:H,'Forecast Data'!B:B,D26,'Forecast Data'!C:C,BJ$6))/8</f>
        <v>44393.625</v>
      </c>
      <c r="BX26" s="12">
        <f>IFERROR((SUM(W26:AD26)-(SUMIFS('Forecast Data'!H:H,'Forecast Data'!B:B,B26,'Forecast Data'!C:C,BJ$6)+SUMIFS('Forecast Data'!H:H,'Forecast Data'!B:B,B26,'Forecast Data'!C:C,BK$6)+SUMIFS('Forecast Data'!H:H,'Forecast Data'!B:B,B26,'Forecast Data'!C:C,BL$6)+SUMIFS('Forecast Data'!H:H,'Forecast Data'!B:B,B26,'Forecast Data'!C:C,BM$6)+SUMIFS('Forecast Data'!H:H,'Forecast Data'!B:B,B26,'Forecast Data'!C:C,BN$6)+SUMIFS('Forecast Data'!H:H,'Forecast Data'!B:B,B26,'Forecast Data'!C:C,BO$6)+SUMIFS('Forecast Data'!H:H,'Forecast Data'!B:B,B26,'Forecast Data'!C:C,BP$6)+SUMIFS('Forecast Data'!H:H,'Forecast Data'!B:B,B26,'Forecast Data'!C:C,BQ$6)))/(SUMIFS('Forecast Data'!H:H,'Forecast Data'!B:B,B26,'Forecast Data'!C:C,BJ$6)+SUMIFS('Forecast Data'!H:H,'Forecast Data'!B:B,B26,'Forecast Data'!C:C,BK$6)+SUMIFS('Forecast Data'!H:H,'Forecast Data'!B:B,B26,'Forecast Data'!C:C,BL$6)+SUMIFS('Forecast Data'!H:H,'Forecast Data'!B:B,B26,'Forecast Data'!C:C,BM$6)+SUMIFS('Forecast Data'!H:H,'Forecast Data'!B:B,B26,'Forecast Data'!C:C,BN$6)+SUMIFS('Forecast Data'!H:H,'Forecast Data'!B:B,B26,'Forecast Data'!C:C,BO$6)+SUMIFS('Forecast Data'!H:H,'Forecast Data'!B:B,B26,'Forecast Data'!C:C,BP$6)+SUMIFS('Forecast Data'!H:H,'Forecast Data'!B:B,B26,'Forecast Data'!C:C,BQ$6)),"")</f>
        <v>0.16793514834618709</v>
      </c>
      <c r="BY26" s="12">
        <f t="shared" si="18"/>
        <v>5.1379756689416299E-3</v>
      </c>
      <c r="BZ26" s="16">
        <f t="shared" si="19"/>
        <v>6.1304448023522121E-3</v>
      </c>
      <c r="CA26" s="13">
        <f t="shared" si="20"/>
        <v>-9.9246913341058229E-2</v>
      </c>
      <c r="CB26" s="12">
        <f t="shared" si="21"/>
        <v>9.9246913341058222E-4</v>
      </c>
      <c r="CC26" s="12"/>
      <c r="CD26" s="11">
        <f>(SUMIFS('Forecast Data'!H:H,'Forecast Data'!B:B,D26,'Forecast Data'!C:C,BK$6)+SUMIFS('Forecast Data'!H:H,'Forecast Data'!B:B,D26,'Forecast Data'!C:C,BL$6)+SUMIFS('Forecast Data'!H:H,'Forecast Data'!B:B,D26,'Forecast Data'!C:C,BM$6)+SUMIFS('Forecast Data'!H:H,'Forecast Data'!B:B,D26,'Forecast Data'!C:C,BJ$6))/4</f>
        <v>43931</v>
      </c>
      <c r="CE26" s="12">
        <f>IFERROR((SUM(W26:Z26)-(SUMIFS('Forecast Data'!H:H,'Forecast Data'!B:B,D26,'Forecast Data'!C:C,BJ$6)+SUMIFS('Forecast Data'!H:H,'Forecast Data'!B:B,D26,'Forecast Data'!C:C,BK$6)+SUMIFS('Forecast Data'!H:H,'Forecast Data'!B:B,D26,'Forecast Data'!C:C,BL$6)+SUMIFS('Forecast Data'!H:H,'Forecast Data'!B:B,D26,'Forecast Data'!C:C,BM$6)))/(SUMIFS('Forecast Data'!H:H,'Forecast Data'!B:B,D26,'Forecast Data'!C:C,BJ$6)+SUMIFS('Forecast Data'!H:H,'Forecast Data'!B:B,D26,'Forecast Data'!C:C,BK$6)+SUMIFS('Forecast Data'!H:H,'Forecast Data'!B:B,D26,'Forecast Data'!C:C,BL$6)+SUMIFS('Forecast Data'!H:H,'Forecast Data'!B:B,D26,'Forecast Data'!C:C,BM$6)),"")</f>
        <v>0.18152898864127837</v>
      </c>
      <c r="CF26" s="12">
        <f t="shared" si="22"/>
        <v>5.1379756689416299E-3</v>
      </c>
      <c r="CG26" s="12">
        <f t="shared" si="23"/>
        <v>6.685917042694515E-3</v>
      </c>
      <c r="CH26" s="13">
        <f t="shared" si="24"/>
        <v>-0.15479413737528852</v>
      </c>
      <c r="CI26" s="13"/>
    </row>
    <row r="27" spans="1:87" ht="13.2">
      <c r="A27" s="1"/>
      <c r="B27" t="str">
        <f t="shared" si="29"/>
        <v>Genuine Health</v>
      </c>
      <c r="D27" t="s">
        <v>59</v>
      </c>
      <c r="E27" s="11">
        <f>SUMIFS('Fin Data'!F:F,'Fin Data'!A:A,D27)</f>
        <v>0</v>
      </c>
      <c r="F27" s="11">
        <f>SUMIFS('Fin Data with 6 week hist'!I:I,'Fin Data with 6 week hist'!$A:$A,$D27)</f>
        <v>0</v>
      </c>
      <c r="G27" s="11">
        <f>SUMIFS('Fin Data with 6 week hist'!J:J,'Fin Data with 6 week hist'!$A:$A,$D27)</f>
        <v>61</v>
      </c>
      <c r="H27" s="11">
        <f>SUMIFS('Fin Data with 6 week hist'!K:K,'Fin Data with 6 week hist'!$A:$A,$D27)+SUMIFS('Unit Cancellations'!D:D,'Unit Cancellations'!$B:$B,$D27)</f>
        <v>565</v>
      </c>
      <c r="I27" s="11">
        <f>SUMIFS('Fin Data with 6 week hist'!L:L,'Fin Data with 6 week hist'!$A:$A,$D27)+SUMIFS('Unit Cancellations'!E:E,'Unit Cancellations'!$B:$B,$D27)</f>
        <v>1360</v>
      </c>
      <c r="J27" s="11">
        <f>SUMIFS('Fin Data with 6 week hist'!M:M,'Fin Data with 6 week hist'!$A:$A,$D27)+SUMIFS('Unit Cancellations'!F:F,'Unit Cancellations'!$B:$B,$D27)</f>
        <v>2819</v>
      </c>
      <c r="K27" s="11">
        <f>SUMIFS('Fin Data with 6 week hist'!N:N,'Fin Data with 6 week hist'!$A:$A,$D27)+SUMIFS('Unit Cancellations'!G:G,'Unit Cancellations'!$B:$B,$D27)</f>
        <v>2900</v>
      </c>
      <c r="L27" s="11">
        <f>SUMIFS('Fin Data'!AN:AN,'Fin Data'!A:A,D27)</f>
        <v>1284</v>
      </c>
      <c r="M27" s="12">
        <f>IFERROR(SUMIFS('Fin Data'!AO:AO,'Fin Data'!A:A,D27),"")</f>
        <v>0</v>
      </c>
      <c r="N27" s="1"/>
      <c r="O27" s="11">
        <f t="shared" si="12"/>
        <v>2790.75</v>
      </c>
      <c r="P27" s="12" t="str">
        <f t="shared" si="13"/>
        <v/>
      </c>
      <c r="Q27" s="1"/>
      <c r="R27" s="11">
        <f t="shared" si="14"/>
        <v>2975.625</v>
      </c>
      <c r="S27" s="12" t="str">
        <f t="shared" si="15"/>
        <v/>
      </c>
      <c r="T27" s="11">
        <f t="shared" si="16"/>
        <v>85.125</v>
      </c>
      <c r="U27" s="1" t="e">
        <f t="shared" si="27"/>
        <v>#REF!</v>
      </c>
      <c r="V27" s="1"/>
      <c r="W27" s="11">
        <f>SUMIFS('Forecast Data'!$D:$D,'Forecast Data'!$C:$C,W$6,'Forecast Data'!$B:$B,$D27)</f>
        <v>2908</v>
      </c>
      <c r="X27" s="11">
        <f>SUMIFS('Forecast Data'!$D:$D,'Forecast Data'!$C:$C,X$6,'Forecast Data'!$B:$B,$D27)</f>
        <v>2616</v>
      </c>
      <c r="Y27" s="11">
        <f>SUMIFS('Forecast Data'!$D:$D,'Forecast Data'!$C:$C,Y$6,'Forecast Data'!$B:$B,$D27)</f>
        <v>2729</v>
      </c>
      <c r="Z27" s="11">
        <f>SUMIFS('Forecast Data'!$D:$D,'Forecast Data'!$C:$C,Z$6,'Forecast Data'!$B:$B,$D27)</f>
        <v>2910</v>
      </c>
      <c r="AA27" s="11">
        <f>SUMIFS('Forecast Data'!$D:$D,'Forecast Data'!$C:$C,AA$6,'Forecast Data'!$B:$B,$D27)</f>
        <v>3033</v>
      </c>
      <c r="AB27" s="11">
        <f>SUMIFS('Forecast Data'!$D:$D,'Forecast Data'!$C:$C,AB$6,'Forecast Data'!$B:$B,$D27)</f>
        <v>3144</v>
      </c>
      <c r="AC27" s="11">
        <f>SUMIFS('Forecast Data'!$D:$D,'Forecast Data'!$C:$C,AC$6,'Forecast Data'!$B:$B,$D27)</f>
        <v>3213</v>
      </c>
      <c r="AD27" s="11">
        <f>SUMIFS('Forecast Data'!$D:$D,'Forecast Data'!$C:$C,AD$6,'Forecast Data'!$B:$B,$D27)</f>
        <v>3252</v>
      </c>
      <c r="AE27" s="11">
        <f>SUMIFS('Forecast Data'!$D:$D,'Forecast Data'!$C:$C,AE$6,'Forecast Data'!$B:$B,$D27)</f>
        <v>3355</v>
      </c>
      <c r="AF27" s="11">
        <f>SUMIFS('Forecast Data'!$D:$D,'Forecast Data'!$C:$C,AF$6,'Forecast Data'!$B:$B,$D27)</f>
        <v>3414</v>
      </c>
      <c r="AG27" s="11">
        <f>SUMIFS('Forecast Data'!$D:$D,'Forecast Data'!$C:$C,AG$6,'Forecast Data'!$B:$B,$D27)</f>
        <v>3464</v>
      </c>
      <c r="AH27" s="11">
        <f>SUMIFS('Forecast Data'!$D:$D,'Forecast Data'!$C:$C,AH$6,'Forecast Data'!$B:$B,$D27)</f>
        <v>3518</v>
      </c>
      <c r="AI27" s="1"/>
      <c r="AJ27" s="12" t="str">
        <f>IF(SUMIFS('Forecast Data'!$E:$E,'Forecast Data'!$C:$C,AJ$6,'Forecast Data'!$B:$B,$D27)=0,"",SUMIFS('Forecast Data'!$E:$E,'Forecast Data'!$C:$C,AJ$6,'Forecast Data'!$B:$B,$D27))</f>
        <v/>
      </c>
      <c r="AK27" s="12" t="str">
        <f>IF(SUMIFS('Forecast Data'!$E:$E,'Forecast Data'!$C:$C,AK$6,'Forecast Data'!$B:$B,$D27)=0,"",SUMIFS('Forecast Data'!$E:$E,'Forecast Data'!$C:$C,AK$6,'Forecast Data'!$B:$B,$D27))</f>
        <v/>
      </c>
      <c r="AL27" s="12" t="str">
        <f>IF(SUMIFS('Forecast Data'!$E:$E,'Forecast Data'!$C:$C,AL$6,'Forecast Data'!$B:$B,$D27)=0,"",SUMIFS('Forecast Data'!$E:$E,'Forecast Data'!$C:$C,AL$6,'Forecast Data'!$B:$B,$D27))</f>
        <v/>
      </c>
      <c r="AM27" s="12" t="str">
        <f>IF(SUMIFS('Forecast Data'!$E:$E,'Forecast Data'!$C:$C,AM$6,'Forecast Data'!$B:$B,$D27)=0,"",SUMIFS('Forecast Data'!$E:$E,'Forecast Data'!$C:$C,AM$6,'Forecast Data'!$B:$B,$D27))</f>
        <v/>
      </c>
      <c r="AN27" s="12" t="str">
        <f>IF(SUMIFS('Forecast Data'!$E:$E,'Forecast Data'!$C:$C,AN$6,'Forecast Data'!$B:$B,$D27)=0,"",SUMIFS('Forecast Data'!$E:$E,'Forecast Data'!$C:$C,AN$6,'Forecast Data'!$B:$B,$D27))</f>
        <v/>
      </c>
      <c r="AO27" s="12" t="str">
        <f>IF(SUMIFS('Forecast Data'!$E:$E,'Forecast Data'!$C:$C,AO$6,'Forecast Data'!$B:$B,$D27)=0,"",SUMIFS('Forecast Data'!$E:$E,'Forecast Data'!$C:$C,AO$6,'Forecast Data'!$B:$B,$D27))</f>
        <v/>
      </c>
      <c r="AP27" s="12" t="str">
        <f>IF(SUMIFS('Forecast Data'!$E:$E,'Forecast Data'!$C:$C,AP$6,'Forecast Data'!$B:$B,$D27)=0,"",SUMIFS('Forecast Data'!$E:$E,'Forecast Data'!$C:$C,AP$6,'Forecast Data'!$B:$B,$D27))</f>
        <v/>
      </c>
      <c r="AQ27" s="12" t="str">
        <f>IF(SUMIFS('Forecast Data'!$E:$E,'Forecast Data'!$C:$C,AQ$6,'Forecast Data'!$B:$B,$D27)=0,"",SUMIFS('Forecast Data'!$E:$E,'Forecast Data'!$C:$C,AQ$6,'Forecast Data'!$B:$B,$D27))</f>
        <v/>
      </c>
      <c r="AR27" s="12" t="str">
        <f>IF(SUMIFS('Forecast Data'!$E:$E,'Forecast Data'!$C:$C,AR$6,'Forecast Data'!$B:$B,$D27)=0,"",SUMIFS('Forecast Data'!$E:$E,'Forecast Data'!$C:$C,AR$6,'Forecast Data'!$B:$B,$D27))</f>
        <v/>
      </c>
      <c r="AS27" s="12" t="str">
        <f>IF(SUMIFS('Forecast Data'!$E:$E,'Forecast Data'!$C:$C,AS$6,'Forecast Data'!$B:$B,$D27)=0,"",SUMIFS('Forecast Data'!$E:$E,'Forecast Data'!$C:$C,AS$6,'Forecast Data'!$B:$B,$D27))</f>
        <v/>
      </c>
      <c r="AT27" s="12" t="str">
        <f>IF(SUMIFS('Forecast Data'!$E:$E,'Forecast Data'!$C:$C,AT$6,'Forecast Data'!$B:$B,$D27)=0,"",SUMIFS('Forecast Data'!$E:$E,'Forecast Data'!$C:$C,AT$6,'Forecast Data'!$B:$B,$D27))</f>
        <v/>
      </c>
      <c r="AU27" s="12" t="str">
        <f>IF(SUMIFS('Forecast Data'!$E:$E,'Forecast Data'!$C:$C,AU$6,'Forecast Data'!$B:$B,$D27)=0,"",SUMIFS('Forecast Data'!$E:$E,'Forecast Data'!$C:$C,AU$6,'Forecast Data'!$B:$B,$D27))</f>
        <v/>
      </c>
      <c r="AV27" s="1"/>
      <c r="AW27" s="11">
        <f>SUMIFS('OP Units'!E:E,'OP Units'!$A:$A,$D27)</f>
        <v>68</v>
      </c>
      <c r="AX27" s="11">
        <f>SUMIFS('OP Units'!F:F,'OP Units'!$A:$A,$D27)</f>
        <v>72</v>
      </c>
      <c r="AY27" s="11">
        <f>SUMIFS('OP Units'!G:G,'OP Units'!$A:$A,$D27)</f>
        <v>90</v>
      </c>
      <c r="AZ27" s="11">
        <f>SUMIFS('OP Units'!H:H,'OP Units'!$A:$A,$D27)</f>
        <v>94</v>
      </c>
      <c r="BA27" s="11">
        <f>SUMIFS('OP Units'!I:I,'OP Units'!$A:$A,$D27)</f>
        <v>95</v>
      </c>
      <c r="BB27" s="11">
        <f>SUMIFS('OP Units'!J:J,'OP Units'!$A:$A,$D27)</f>
        <v>102</v>
      </c>
      <c r="BC27" s="11">
        <f>SUMIFS('OP Units'!K:K,'OP Units'!$A:$A,$D27)</f>
        <v>81</v>
      </c>
      <c r="BD27" s="11">
        <f>SUMIFS('OP Units'!L:L,'OP Units'!$A:$A,$D27)</f>
        <v>79</v>
      </c>
      <c r="BE27" s="11">
        <f>SUMIFS('OP Units'!M:M,'OP Units'!$A:$A,$D27)</f>
        <v>80</v>
      </c>
      <c r="BF27" s="11">
        <f>SUMIFS('OP Units'!N:N,'OP Units'!$A:$A,$D27)</f>
        <v>85</v>
      </c>
      <c r="BG27" s="11">
        <f>SUMIFS('OP Units'!O:O,'OP Units'!$A:$A,$D27)</f>
        <v>97</v>
      </c>
      <c r="BH27" s="11">
        <f>SUMIFS('OP Units'!P:P,'OP Units'!$A:$A,$D27)</f>
        <v>106</v>
      </c>
      <c r="BI27" s="1"/>
      <c r="BJ27" s="12" t="str">
        <f>IFERROR((SUMIFS('OP Units'!E:E,'OP Units'!$A:$A,$D27)-SUMIFS('Forecast Data'!$H:$H,'Forecast Data'!$C:$C,BJ$6,'Forecast Data'!$B:$B,$D27))/SUMIFS('Forecast Data'!$H:$H,'Forecast Data'!$C:$C,BJ$6,'Forecast Data'!$B:$B,$D27),"")</f>
        <v/>
      </c>
      <c r="BK27" s="12" t="str">
        <f>IFERROR((SUMIFS('OP Units'!F:F,'OP Units'!$A:$A,$D27)-SUMIFS('Forecast Data'!$H:$H,'Forecast Data'!$C:$C,BK$6,'Forecast Data'!$B:$B,$D27))/SUMIFS('Forecast Data'!$H:$H,'Forecast Data'!$C:$C,BK$6,'Forecast Data'!$B:$B,$D27),"")</f>
        <v/>
      </c>
      <c r="BL27" s="12" t="str">
        <f>IFERROR((SUMIFS('OP Units'!G:G,'OP Units'!$A:$A,$D27)-SUMIFS('Forecast Data'!$H:$H,'Forecast Data'!$C:$C,BL$6,'Forecast Data'!$B:$B,$D27))/SUMIFS('Forecast Data'!$H:$H,'Forecast Data'!$C:$C,BL$6,'Forecast Data'!$B:$B,$D27),"")</f>
        <v/>
      </c>
      <c r="BM27" s="12" t="str">
        <f>IFERROR((SUMIFS('OP Units'!H:H,'OP Units'!$A:$A,$D27)-SUMIFS('Forecast Data'!$H:$H,'Forecast Data'!$C:$C,BM$6,'Forecast Data'!$B:$B,$D27))/SUMIFS('Forecast Data'!$H:$H,'Forecast Data'!$C:$C,BM$6,'Forecast Data'!$B:$B,$D27),"")</f>
        <v/>
      </c>
      <c r="BN27" s="12" t="str">
        <f>IFERROR((SUMIFS('OP Units'!I:I,'OP Units'!$A:$A,$D27)-SUMIFS('Forecast Data'!$H:$H,'Forecast Data'!$C:$C,BN$6,'Forecast Data'!$B:$B,$D27))/SUMIFS('Forecast Data'!$H:$H,'Forecast Data'!$C:$C,BN$6,'Forecast Data'!$B:$B,$D27),"")</f>
        <v/>
      </c>
      <c r="BO27" s="12" t="str">
        <f>IFERROR((SUMIFS('OP Units'!J:J,'OP Units'!$A:$A,$D27)-SUMIFS('Forecast Data'!$H:$H,'Forecast Data'!$C:$C,BO$6,'Forecast Data'!$B:$B,$D27))/SUMIFS('Forecast Data'!$H:$H,'Forecast Data'!$C:$C,BO$6,'Forecast Data'!$B:$B,$D27),"")</f>
        <v/>
      </c>
      <c r="BP27" s="12" t="str">
        <f>IFERROR((SUMIFS('OP Units'!K:K,'OP Units'!$A:$A,$D27)-SUMIFS('Forecast Data'!$H:$H,'Forecast Data'!$C:$C,BP$6,'Forecast Data'!$B:$B,$D27))/SUMIFS('Forecast Data'!$H:$H,'Forecast Data'!$C:$C,BP$6,'Forecast Data'!$B:$B,$D27),"")</f>
        <v/>
      </c>
      <c r="BQ27" s="12" t="str">
        <f>IFERROR((SUMIFS('OP Units'!L:L,'OP Units'!$A:$A,$D27)-SUMIFS('Forecast Data'!$H:$H,'Forecast Data'!$C:$C,BQ$6,'Forecast Data'!$B:$B,$D27))/SUMIFS('Forecast Data'!$H:$H,'Forecast Data'!$C:$C,BQ$6,'Forecast Data'!$B:$B,$D27),"")</f>
        <v/>
      </c>
      <c r="BR27" s="12" t="str">
        <f>IFERROR((SUMIFS('OP Units'!M:M,'OP Units'!$A:$A,$D27)-SUMIFS('Forecast Data'!$H:$H,'Forecast Data'!$C:$C,BR$6,'Forecast Data'!$B:$B,$D27))/SUMIFS('Forecast Data'!$H:$H,'Forecast Data'!$C:$C,BR$6,'Forecast Data'!$B:$B,$D27),"")</f>
        <v/>
      </c>
      <c r="BS27" s="12" t="str">
        <f>IFERROR((SUMIFS('OP Units'!N:N,'OP Units'!$A:$A,$D27)-SUMIFS('Forecast Data'!$H:$H,'Forecast Data'!$C:$C,BS$6,'Forecast Data'!$B:$B,$D27))/SUMIFS('Forecast Data'!$H:$H,'Forecast Data'!$C:$C,BS$6,'Forecast Data'!$B:$B,$D27),"")</f>
        <v/>
      </c>
      <c r="BT27" s="12" t="str">
        <f>IFERROR((SUMIFS('OP Units'!O:O,'OP Units'!$A:$A,$D27)-SUMIFS('Forecast Data'!$H:$H,'Forecast Data'!$C:$C,BT$6,'Forecast Data'!$B:$B,$D27))/SUMIFS('Forecast Data'!$H:$H,'Forecast Data'!$C:$C,BT$6,'Forecast Data'!$B:$B,$D27),"")</f>
        <v/>
      </c>
      <c r="BU27" s="12" t="str">
        <f>IFERROR((SUMIFS('OP Units'!P:P,'OP Units'!$A:$A,$D27)-SUMIFS('Forecast Data'!$H:$H,'Forecast Data'!$C:$C,BU$6,'Forecast Data'!$B:$B,$D27))/SUMIFS('Forecast Data'!$H:$H,'Forecast Data'!$C:$C,BU$6,'Forecast Data'!$B:$B,$D27),"")</f>
        <v/>
      </c>
      <c r="BV27" s="12"/>
      <c r="BW27" s="11">
        <f>(SUMIFS('Forecast Data'!H:H,'Forecast Data'!B:B,D27,'Forecast Data'!C:C,BK$6)+SUMIFS('Forecast Data'!H:H,'Forecast Data'!B:B,D27,'Forecast Data'!C:C,BL$6)+SUMIFS('Forecast Data'!H:H,'Forecast Data'!B:B,D27,'Forecast Data'!C:C,BM$6)+SUMIFS('Forecast Data'!H:H,'Forecast Data'!B:B,D27,'Forecast Data'!C:C,BN$6)+SUMIFS('Forecast Data'!H:H,'Forecast Data'!B:B,D27,'Forecast Data'!C:C,BO$6)+SUMIFS('Forecast Data'!H:H,'Forecast Data'!B:B,D27,'Forecast Data'!C:C,BP$6)+SUMIFS('Forecast Data'!H:H,'Forecast Data'!B:B,D27,'Forecast Data'!C:C,BQ$6)+SUMIFS('Forecast Data'!H:H,'Forecast Data'!B:B,D27,'Forecast Data'!C:C,BJ$6))/8</f>
        <v>0</v>
      </c>
      <c r="BX27" s="12" t="str">
        <f>IFERROR((SUM(W27:AD27)-(SUMIFS('Forecast Data'!H:H,'Forecast Data'!B:B,B27,'Forecast Data'!C:C,BJ$6)+SUMIFS('Forecast Data'!H:H,'Forecast Data'!B:B,B27,'Forecast Data'!C:C,BK$6)+SUMIFS('Forecast Data'!H:H,'Forecast Data'!B:B,B27,'Forecast Data'!C:C,BL$6)+SUMIFS('Forecast Data'!H:H,'Forecast Data'!B:B,B27,'Forecast Data'!C:C,BM$6)+SUMIFS('Forecast Data'!H:H,'Forecast Data'!B:B,B27,'Forecast Data'!C:C,BN$6)+SUMIFS('Forecast Data'!H:H,'Forecast Data'!B:B,B27,'Forecast Data'!C:C,BO$6)+SUMIFS('Forecast Data'!H:H,'Forecast Data'!B:B,B27,'Forecast Data'!C:C,BP$6)+SUMIFS('Forecast Data'!H:H,'Forecast Data'!B:B,B27,'Forecast Data'!C:C,BQ$6)))/(SUMIFS('Forecast Data'!H:H,'Forecast Data'!B:B,B27,'Forecast Data'!C:C,BJ$6)+SUMIFS('Forecast Data'!H:H,'Forecast Data'!B:B,B27,'Forecast Data'!C:C,BK$6)+SUMIFS('Forecast Data'!H:H,'Forecast Data'!B:B,B27,'Forecast Data'!C:C,BL$6)+SUMIFS('Forecast Data'!H:H,'Forecast Data'!B:B,B27,'Forecast Data'!C:C,BM$6)+SUMIFS('Forecast Data'!H:H,'Forecast Data'!B:B,B27,'Forecast Data'!C:C,BN$6)+SUMIFS('Forecast Data'!H:H,'Forecast Data'!B:B,B27,'Forecast Data'!C:C,BO$6)+SUMIFS('Forecast Data'!H:H,'Forecast Data'!B:B,B27,'Forecast Data'!C:C,BP$6)+SUMIFS('Forecast Data'!H:H,'Forecast Data'!B:B,B27,'Forecast Data'!C:C,BQ$6)),"")</f>
        <v/>
      </c>
      <c r="BY27" s="12">
        <f t="shared" si="18"/>
        <v>1.0980017906664717E-3</v>
      </c>
      <c r="BZ27" s="16">
        <f t="shared" si="19"/>
        <v>2.4468535347572915E-3</v>
      </c>
      <c r="CA27" s="13">
        <f t="shared" si="20"/>
        <v>-0.13488517440908199</v>
      </c>
      <c r="CB27" s="12">
        <f t="shared" si="21"/>
        <v>1.3488517440908199E-3</v>
      </c>
      <c r="CC27" s="12"/>
      <c r="CD27" s="11">
        <f>(SUMIFS('Forecast Data'!H:H,'Forecast Data'!B:B,D27,'Forecast Data'!C:C,BK$6)+SUMIFS('Forecast Data'!H:H,'Forecast Data'!B:B,D27,'Forecast Data'!C:C,BL$6)+SUMIFS('Forecast Data'!H:H,'Forecast Data'!B:B,D27,'Forecast Data'!C:C,BM$6)+SUMIFS('Forecast Data'!H:H,'Forecast Data'!B:B,D27,'Forecast Data'!C:C,BJ$6))/4</f>
        <v>0</v>
      </c>
      <c r="CE27" s="12" t="str">
        <f>IFERROR((SUM(W27:Z27)-(SUMIFS('Forecast Data'!H:H,'Forecast Data'!B:B,D27,'Forecast Data'!C:C,BJ$6)+SUMIFS('Forecast Data'!H:H,'Forecast Data'!B:B,D27,'Forecast Data'!C:C,BK$6)+SUMIFS('Forecast Data'!H:H,'Forecast Data'!B:B,D27,'Forecast Data'!C:C,BL$6)+SUMIFS('Forecast Data'!H:H,'Forecast Data'!B:B,D27,'Forecast Data'!C:C,BM$6)))/(SUMIFS('Forecast Data'!H:H,'Forecast Data'!B:B,D27,'Forecast Data'!C:C,BJ$6)+SUMIFS('Forecast Data'!H:H,'Forecast Data'!B:B,D27,'Forecast Data'!C:C,BK$6)+SUMIFS('Forecast Data'!H:H,'Forecast Data'!B:B,D27,'Forecast Data'!C:C,BL$6)+SUMIFS('Forecast Data'!H:H,'Forecast Data'!B:B,D27,'Forecast Data'!C:C,BM$6)),"")</f>
        <v/>
      </c>
      <c r="CF27" s="12">
        <f t="shared" si="22"/>
        <v>1.0980017906664717E-3</v>
      </c>
      <c r="CG27" s="12">
        <f t="shared" si="23"/>
        <v>2.339725130806573E-3</v>
      </c>
      <c r="CH27" s="13">
        <f t="shared" si="24"/>
        <v>-0.12417233401401014</v>
      </c>
      <c r="CI27" s="13"/>
    </row>
    <row r="28" spans="1:87" ht="13.2">
      <c r="A28" s="1"/>
      <c r="B28" t="str">
        <f t="shared" si="29"/>
        <v>Apex Tool Group</v>
      </c>
      <c r="D28" t="s">
        <v>60</v>
      </c>
      <c r="E28" s="11">
        <f>SUMIFS('Fin Data'!F:F,'Fin Data'!A:A,D28)</f>
        <v>2808</v>
      </c>
      <c r="F28" s="11">
        <f>SUMIFS('Fin Data with 6 week hist'!I:I,'Fin Data with 6 week hist'!$A:$A,$D28)</f>
        <v>465</v>
      </c>
      <c r="G28" s="11">
        <f>SUMIFS('Fin Data with 6 week hist'!J:J,'Fin Data with 6 week hist'!$A:$A,$D28)</f>
        <v>525</v>
      </c>
      <c r="H28" s="11">
        <f>SUMIFS('Fin Data with 6 week hist'!K:K,'Fin Data with 6 week hist'!$A:$A,$D28)+SUMIFS('Unit Cancellations'!D:D,'Unit Cancellations'!$B:$B,$D28)</f>
        <v>590</v>
      </c>
      <c r="I28" s="11">
        <f>SUMIFS('Fin Data with 6 week hist'!L:L,'Fin Data with 6 week hist'!$A:$A,$D28)+SUMIFS('Unit Cancellations'!E:E,'Unit Cancellations'!$B:$B,$D28)</f>
        <v>700</v>
      </c>
      <c r="J28" s="11">
        <f>SUMIFS('Fin Data with 6 week hist'!M:M,'Fin Data with 6 week hist'!$A:$A,$D28)+SUMIFS('Unit Cancellations'!F:F,'Unit Cancellations'!$B:$B,$D28)</f>
        <v>679</v>
      </c>
      <c r="K28" s="11">
        <f>SUMIFS('Fin Data with 6 week hist'!N:N,'Fin Data with 6 week hist'!$A:$A,$D28)+SUMIFS('Unit Cancellations'!G:G,'Unit Cancellations'!$B:$B,$D28)</f>
        <v>596</v>
      </c>
      <c r="L28" s="11">
        <f>SUMIFS('Fin Data'!AN:AN,'Fin Data'!A:A,D28)</f>
        <v>592.5</v>
      </c>
      <c r="M28" s="12">
        <f>IFERROR(SUMIFS('Fin Data'!AO:AO,'Fin Data'!A:A,D28),"")</f>
        <v>-0.78899572649572647</v>
      </c>
      <c r="N28" s="1"/>
      <c r="O28" s="11">
        <f t="shared" si="12"/>
        <v>622</v>
      </c>
      <c r="P28" s="12">
        <f t="shared" si="13"/>
        <v>-0.50830039525691695</v>
      </c>
      <c r="Q28" s="1"/>
      <c r="R28" s="11">
        <f t="shared" si="14"/>
        <v>604.875</v>
      </c>
      <c r="S28" s="12">
        <f t="shared" si="15"/>
        <v>-0.63917679516814552</v>
      </c>
      <c r="T28" s="11">
        <f t="shared" si="16"/>
        <v>2860.5</v>
      </c>
      <c r="U28" s="1" t="e">
        <f t="shared" si="27"/>
        <v>#REF!</v>
      </c>
      <c r="V28" s="1"/>
      <c r="W28" s="11">
        <f>SUMIFS('Forecast Data'!$D:$D,'Forecast Data'!$C:$C,W$6,'Forecast Data'!$B:$B,$D28)</f>
        <v>634</v>
      </c>
      <c r="X28" s="11">
        <f>SUMIFS('Forecast Data'!$D:$D,'Forecast Data'!$C:$C,X$6,'Forecast Data'!$B:$B,$D28)</f>
        <v>628</v>
      </c>
      <c r="Y28" s="11">
        <f>SUMIFS('Forecast Data'!$D:$D,'Forecast Data'!$C:$C,Y$6,'Forecast Data'!$B:$B,$D28)</f>
        <v>623</v>
      </c>
      <c r="Z28" s="11">
        <f>SUMIFS('Forecast Data'!$D:$D,'Forecast Data'!$C:$C,Z$6,'Forecast Data'!$B:$B,$D28)</f>
        <v>603</v>
      </c>
      <c r="AA28" s="11">
        <f>SUMIFS('Forecast Data'!$D:$D,'Forecast Data'!$C:$C,AA$6,'Forecast Data'!$B:$B,$D28)</f>
        <v>604</v>
      </c>
      <c r="AB28" s="11">
        <f>SUMIFS('Forecast Data'!$D:$D,'Forecast Data'!$C:$C,AB$6,'Forecast Data'!$B:$B,$D28)</f>
        <v>629</v>
      </c>
      <c r="AC28" s="11">
        <f>SUMIFS('Forecast Data'!$D:$D,'Forecast Data'!$C:$C,AC$6,'Forecast Data'!$B:$B,$D28)</f>
        <v>574</v>
      </c>
      <c r="AD28" s="11">
        <f>SUMIFS('Forecast Data'!$D:$D,'Forecast Data'!$C:$C,AD$6,'Forecast Data'!$B:$B,$D28)</f>
        <v>544</v>
      </c>
      <c r="AE28" s="11">
        <f>SUMIFS('Forecast Data'!$D:$D,'Forecast Data'!$C:$C,AE$6,'Forecast Data'!$B:$B,$D28)</f>
        <v>547</v>
      </c>
      <c r="AF28" s="11">
        <f>SUMIFS('Forecast Data'!$D:$D,'Forecast Data'!$C:$C,AF$6,'Forecast Data'!$B:$B,$D28)</f>
        <v>554</v>
      </c>
      <c r="AG28" s="11">
        <f>SUMIFS('Forecast Data'!$D:$D,'Forecast Data'!$C:$C,AG$6,'Forecast Data'!$B:$B,$D28)</f>
        <v>1265</v>
      </c>
      <c r="AH28" s="11">
        <f>SUMIFS('Forecast Data'!$D:$D,'Forecast Data'!$C:$C,AH$6,'Forecast Data'!$B:$B,$D28)</f>
        <v>1334</v>
      </c>
      <c r="AI28" s="1"/>
      <c r="AJ28" s="12">
        <f>IF(SUMIFS('Forecast Data'!$E:$E,'Forecast Data'!$C:$C,AJ$6,'Forecast Data'!$B:$B,$D28)=0,"",SUMIFS('Forecast Data'!$E:$E,'Forecast Data'!$C:$C,AJ$6,'Forecast Data'!$B:$B,$D28))</f>
        <v>-0.53</v>
      </c>
      <c r="AK28" s="12">
        <f>IF(SUMIFS('Forecast Data'!$E:$E,'Forecast Data'!$C:$C,AK$6,'Forecast Data'!$B:$B,$D28)=0,"",SUMIFS('Forecast Data'!$E:$E,'Forecast Data'!$C:$C,AK$6,'Forecast Data'!$B:$B,$D28))</f>
        <v>-0.49</v>
      </c>
      <c r="AL28" s="12">
        <f>IF(SUMIFS('Forecast Data'!$E:$E,'Forecast Data'!$C:$C,AL$6,'Forecast Data'!$B:$B,$D28)=0,"",SUMIFS('Forecast Data'!$E:$E,'Forecast Data'!$C:$C,AL$6,'Forecast Data'!$B:$B,$D28))</f>
        <v>-0.48</v>
      </c>
      <c r="AM28" s="12">
        <f>IF(SUMIFS('Forecast Data'!$E:$E,'Forecast Data'!$C:$C,AM$6,'Forecast Data'!$B:$B,$D28)=0,"",SUMIFS('Forecast Data'!$E:$E,'Forecast Data'!$C:$C,AM$6,'Forecast Data'!$B:$B,$D28))</f>
        <v>-0.53</v>
      </c>
      <c r="AN28" s="12">
        <f>IF(SUMIFS('Forecast Data'!$E:$E,'Forecast Data'!$C:$C,AN$6,'Forecast Data'!$B:$B,$D28)=0,"",SUMIFS('Forecast Data'!$E:$E,'Forecast Data'!$C:$C,AN$6,'Forecast Data'!$B:$B,$D28))</f>
        <v>-0.36</v>
      </c>
      <c r="AO28" s="12">
        <f>IF(SUMIFS('Forecast Data'!$E:$E,'Forecast Data'!$C:$C,AO$6,'Forecast Data'!$B:$B,$D28)=0,"",SUMIFS('Forecast Data'!$E:$E,'Forecast Data'!$C:$C,AO$6,'Forecast Data'!$B:$B,$D28))</f>
        <v>-0.45</v>
      </c>
      <c r="AP28" s="12">
        <f>IF(SUMIFS('Forecast Data'!$E:$E,'Forecast Data'!$C:$C,AP$6,'Forecast Data'!$B:$B,$D28)=0,"",SUMIFS('Forecast Data'!$E:$E,'Forecast Data'!$C:$C,AP$6,'Forecast Data'!$B:$B,$D28))</f>
        <v>-0.79</v>
      </c>
      <c r="AQ28" s="12">
        <f>IF(SUMIFS('Forecast Data'!$E:$E,'Forecast Data'!$C:$C,AQ$6,'Forecast Data'!$B:$B,$D28)=0,"",SUMIFS('Forecast Data'!$E:$E,'Forecast Data'!$C:$C,AQ$6,'Forecast Data'!$B:$B,$D28))</f>
        <v>-0.84</v>
      </c>
      <c r="AR28" s="12">
        <f>IF(SUMIFS('Forecast Data'!$E:$E,'Forecast Data'!$C:$C,AR$6,'Forecast Data'!$B:$B,$D28)=0,"",SUMIFS('Forecast Data'!$E:$E,'Forecast Data'!$C:$C,AR$6,'Forecast Data'!$B:$B,$D28))</f>
        <v>-0.83</v>
      </c>
      <c r="AS28" s="12">
        <f>IF(SUMIFS('Forecast Data'!$E:$E,'Forecast Data'!$C:$C,AS$6,'Forecast Data'!$B:$B,$D28)=0,"",SUMIFS('Forecast Data'!$E:$E,'Forecast Data'!$C:$C,AS$6,'Forecast Data'!$B:$B,$D28))</f>
        <v>-0.81</v>
      </c>
      <c r="AT28" s="12">
        <f>IF(SUMIFS('Forecast Data'!$E:$E,'Forecast Data'!$C:$C,AT$6,'Forecast Data'!$B:$B,$D28)=0,"",SUMIFS('Forecast Data'!$E:$E,'Forecast Data'!$C:$C,AT$6,'Forecast Data'!$B:$B,$D28))</f>
        <v>-0.59</v>
      </c>
      <c r="AU28" s="12">
        <f>IF(SUMIFS('Forecast Data'!$E:$E,'Forecast Data'!$C:$C,AU$6,'Forecast Data'!$B:$B,$D28)=0,"",SUMIFS('Forecast Data'!$E:$E,'Forecast Data'!$C:$C,AU$6,'Forecast Data'!$B:$B,$D28))</f>
        <v>-0.4</v>
      </c>
      <c r="AV28" s="1"/>
      <c r="AW28" s="11">
        <f>SUMIFS('OP Units'!E:E,'OP Units'!$A:$A,$D28)</f>
        <v>2775</v>
      </c>
      <c r="AX28" s="11">
        <f>SUMIFS('OP Units'!F:F,'OP Units'!$A:$A,$D28)</f>
        <v>2796</v>
      </c>
      <c r="AY28" s="11">
        <f>SUMIFS('OP Units'!G:G,'OP Units'!$A:$A,$D28)</f>
        <v>1973</v>
      </c>
      <c r="AZ28" s="11">
        <f>SUMIFS('OP Units'!H:H,'OP Units'!$A:$A,$D28)</f>
        <v>2410</v>
      </c>
      <c r="BA28" s="11">
        <f>SUMIFS('OP Units'!I:I,'OP Units'!$A:$A,$D28)</f>
        <v>2550</v>
      </c>
      <c r="BB28" s="11">
        <f>SUMIFS('OP Units'!J:J,'OP Units'!$A:$A,$D28)</f>
        <v>3321</v>
      </c>
      <c r="BC28" s="11">
        <f>SUMIFS('OP Units'!K:K,'OP Units'!$A:$A,$D28)</f>
        <v>4398</v>
      </c>
      <c r="BD28" s="11">
        <f>SUMIFS('OP Units'!L:L,'OP Units'!$A:$A,$D28)</f>
        <v>2661</v>
      </c>
      <c r="BE28" s="11">
        <f>SUMIFS('OP Units'!M:M,'OP Units'!$A:$A,$D28)</f>
        <v>1545</v>
      </c>
      <c r="BF28" s="11">
        <f>SUMIFS('OP Units'!N:N,'OP Units'!$A:$A,$D28)</f>
        <v>1589</v>
      </c>
      <c r="BG28" s="11">
        <f>SUMIFS('OP Units'!O:O,'OP Units'!$A:$A,$D28)</f>
        <v>1898</v>
      </c>
      <c r="BH28" s="11">
        <f>SUMIFS('OP Units'!P:P,'OP Units'!$A:$A,$D28)</f>
        <v>2119</v>
      </c>
      <c r="BI28" s="1"/>
      <c r="BJ28" s="12">
        <f>IFERROR((SUMIFS('OP Units'!E:E,'OP Units'!$A:$A,$D28)-SUMIFS('Forecast Data'!$H:$H,'Forecast Data'!$C:$C,BJ$6,'Forecast Data'!$B:$B,$D28))/SUMIFS('Forecast Data'!$H:$H,'Forecast Data'!$C:$C,BJ$6,'Forecast Data'!$B:$B,$D28),"")</f>
        <v>1.0570793180133433</v>
      </c>
      <c r="BK28" s="12">
        <f>IFERROR((SUMIFS('OP Units'!F:F,'OP Units'!$A:$A,$D28)-SUMIFS('Forecast Data'!$H:$H,'Forecast Data'!$C:$C,BK$6,'Forecast Data'!$B:$B,$D28))/SUMIFS('Forecast Data'!$H:$H,'Forecast Data'!$C:$C,BK$6,'Forecast Data'!$B:$B,$D28),"")</f>
        <v>1.2603071948261924</v>
      </c>
      <c r="BL28" s="12">
        <f>IFERROR((SUMIFS('OP Units'!G:G,'OP Units'!$A:$A,$D28)-SUMIFS('Forecast Data'!$H:$H,'Forecast Data'!$C:$C,BL$6,'Forecast Data'!$B:$B,$D28))/SUMIFS('Forecast Data'!$H:$H,'Forecast Data'!$C:$C,BL$6,'Forecast Data'!$B:$B,$D28),"")</f>
        <v>0.64416666666666667</v>
      </c>
      <c r="BM28" s="12">
        <f>IFERROR((SUMIFS('OP Units'!H:H,'OP Units'!$A:$A,$D28)-SUMIFS('Forecast Data'!$H:$H,'Forecast Data'!$C:$C,BM$6,'Forecast Data'!$B:$B,$D28))/SUMIFS('Forecast Data'!$H:$H,'Forecast Data'!$C:$C,BM$6,'Forecast Data'!$B:$B,$D28),"")</f>
        <v>0.89167974882260592</v>
      </c>
      <c r="BN28" s="12">
        <f>IFERROR((SUMIFS('OP Units'!I:I,'OP Units'!$A:$A,$D28)-SUMIFS('Forecast Data'!$H:$H,'Forecast Data'!$C:$C,BN$6,'Forecast Data'!$B:$B,$D28))/SUMIFS('Forecast Data'!$H:$H,'Forecast Data'!$C:$C,BN$6,'Forecast Data'!$B:$B,$D28),"")</f>
        <v>1.7070063694267517</v>
      </c>
      <c r="BO28" s="12">
        <f>IFERROR((SUMIFS('OP Units'!J:J,'OP Units'!$A:$A,$D28)-SUMIFS('Forecast Data'!$H:$H,'Forecast Data'!$C:$C,BO$6,'Forecast Data'!$B:$B,$D28))/SUMIFS('Forecast Data'!$H:$H,'Forecast Data'!$C:$C,BO$6,'Forecast Data'!$B:$B,$D28),"")</f>
        <v>1.9131578947368422</v>
      </c>
      <c r="BP28" s="12">
        <f>IFERROR((SUMIFS('OP Units'!K:K,'OP Units'!$A:$A,$D28)-SUMIFS('Forecast Data'!$H:$H,'Forecast Data'!$C:$C,BP$6,'Forecast Data'!$B:$B,$D28))/SUMIFS('Forecast Data'!$H:$H,'Forecast Data'!$C:$C,BP$6,'Forecast Data'!$B:$B,$D28),"")</f>
        <v>0.58658008658008653</v>
      </c>
      <c r="BQ28" s="12">
        <f>IFERROR((SUMIFS('OP Units'!L:L,'OP Units'!$A:$A,$D28)-SUMIFS('Forecast Data'!$H:$H,'Forecast Data'!$C:$C,BQ$6,'Forecast Data'!$B:$B,$D28))/SUMIFS('Forecast Data'!$H:$H,'Forecast Data'!$C:$C,BQ$6,'Forecast Data'!$B:$B,$D28),"")</f>
        <v>-0.23906205318844723</v>
      </c>
      <c r="BR28" s="12">
        <f>IFERROR((SUMIFS('OP Units'!M:M,'OP Units'!$A:$A,$D28)-SUMIFS('Forecast Data'!$H:$H,'Forecast Data'!$C:$C,BR$6,'Forecast Data'!$B:$B,$D28))/SUMIFS('Forecast Data'!$H:$H,'Forecast Data'!$C:$C,BR$6,'Forecast Data'!$B:$B,$D28),"")</f>
        <v>-0.5059162136232811</v>
      </c>
      <c r="BS28" s="12">
        <f>IFERROR((SUMIFS('OP Units'!N:N,'OP Units'!$A:$A,$D28)-SUMIFS('Forecast Data'!$H:$H,'Forecast Data'!$C:$C,BS$6,'Forecast Data'!$B:$B,$D28))/SUMIFS('Forecast Data'!$H:$H,'Forecast Data'!$C:$C,BS$6,'Forecast Data'!$B:$B,$D28),"")</f>
        <v>-0.46909455395923821</v>
      </c>
      <c r="BT28" s="12">
        <f>IFERROR((SUMIFS('OP Units'!O:O,'OP Units'!$A:$A,$D28)-SUMIFS('Forecast Data'!$H:$H,'Forecast Data'!$C:$C,BT$6,'Forecast Data'!$B:$B,$D28))/SUMIFS('Forecast Data'!$H:$H,'Forecast Data'!$C:$C,BT$6,'Forecast Data'!$B:$B,$D28),"")</f>
        <v>-0.38892466194462333</v>
      </c>
      <c r="BU28" s="12">
        <f>IFERROR((SUMIFS('OP Units'!P:P,'OP Units'!$A:$A,$D28)-SUMIFS('Forecast Data'!$H:$H,'Forecast Data'!$C:$C,BU$6,'Forecast Data'!$B:$B,$D28))/SUMIFS('Forecast Data'!$H:$H,'Forecast Data'!$C:$C,BU$6,'Forecast Data'!$B:$B,$D28),"")</f>
        <v>-4.7212230215827336E-2</v>
      </c>
      <c r="BV28" s="12"/>
      <c r="BW28" s="11">
        <f>(SUMIFS('Forecast Data'!H:H,'Forecast Data'!B:B,D28,'Forecast Data'!C:C,BK$6)+SUMIFS('Forecast Data'!H:H,'Forecast Data'!B:B,D28,'Forecast Data'!C:C,BL$6)+SUMIFS('Forecast Data'!H:H,'Forecast Data'!B:B,D28,'Forecast Data'!C:C,BM$6)+SUMIFS('Forecast Data'!H:H,'Forecast Data'!B:B,D28,'Forecast Data'!C:C,BN$6)+SUMIFS('Forecast Data'!H:H,'Forecast Data'!B:B,D28,'Forecast Data'!C:C,BO$6)+SUMIFS('Forecast Data'!H:H,'Forecast Data'!B:B,D28,'Forecast Data'!C:C,BP$6)+SUMIFS('Forecast Data'!H:H,'Forecast Data'!B:B,D28,'Forecast Data'!C:C,BQ$6)+SUMIFS('Forecast Data'!H:H,'Forecast Data'!B:B,D28,'Forecast Data'!C:C,BJ$6))/8</f>
        <v>1676.375</v>
      </c>
      <c r="BX28" s="12">
        <f>IFERROR((SUM(W28:AD28)-(SUMIFS('Forecast Data'!H:H,'Forecast Data'!B:B,B28,'Forecast Data'!C:C,BJ$6)+SUMIFS('Forecast Data'!H:H,'Forecast Data'!B:B,B28,'Forecast Data'!C:C,BK$6)+SUMIFS('Forecast Data'!H:H,'Forecast Data'!B:B,B28,'Forecast Data'!C:C,BL$6)+SUMIFS('Forecast Data'!H:H,'Forecast Data'!B:B,B28,'Forecast Data'!C:C,BM$6)+SUMIFS('Forecast Data'!H:H,'Forecast Data'!B:B,B28,'Forecast Data'!C:C,BN$6)+SUMIFS('Forecast Data'!H:H,'Forecast Data'!B:B,B28,'Forecast Data'!C:C,BO$6)+SUMIFS('Forecast Data'!H:H,'Forecast Data'!B:B,B28,'Forecast Data'!C:C,BP$6)+SUMIFS('Forecast Data'!H:H,'Forecast Data'!B:B,B28,'Forecast Data'!C:C,BQ$6)))/(SUMIFS('Forecast Data'!H:H,'Forecast Data'!B:B,B28,'Forecast Data'!C:C,BJ$6)+SUMIFS('Forecast Data'!H:H,'Forecast Data'!B:B,B28,'Forecast Data'!C:C,BK$6)+SUMIFS('Forecast Data'!H:H,'Forecast Data'!B:B,B28,'Forecast Data'!C:C,BL$6)+SUMIFS('Forecast Data'!H:H,'Forecast Data'!B:B,B28,'Forecast Data'!C:C,BM$6)+SUMIFS('Forecast Data'!H:H,'Forecast Data'!B:B,B28,'Forecast Data'!C:C,BN$6)+SUMIFS('Forecast Data'!H:H,'Forecast Data'!B:B,B28,'Forecast Data'!C:C,BO$6)+SUMIFS('Forecast Data'!H:H,'Forecast Data'!B:B,B28,'Forecast Data'!C:C,BP$6)+SUMIFS('Forecast Data'!H:H,'Forecast Data'!B:B,B28,'Forecast Data'!C:C,BQ$6)),"")</f>
        <v>-0.63917679516814552</v>
      </c>
      <c r="BY28" s="12">
        <f t="shared" si="18"/>
        <v>-1.8945661738485732E-3</v>
      </c>
      <c r="BZ28" s="16">
        <f t="shared" si="19"/>
        <v>-8.8109340474436064E-4</v>
      </c>
      <c r="CA28" s="13">
        <f t="shared" si="20"/>
        <v>-0.10134727691042127</v>
      </c>
      <c r="CB28" s="12">
        <f t="shared" si="21"/>
        <v>1.0134727691042127E-3</v>
      </c>
      <c r="CC28" s="12"/>
      <c r="CD28" s="11">
        <f>(SUMIFS('Forecast Data'!H:H,'Forecast Data'!B:B,D28,'Forecast Data'!C:C,BK$6)+SUMIFS('Forecast Data'!H:H,'Forecast Data'!B:B,D28,'Forecast Data'!C:C,BL$6)+SUMIFS('Forecast Data'!H:H,'Forecast Data'!B:B,D28,'Forecast Data'!C:C,BM$6)+SUMIFS('Forecast Data'!H:H,'Forecast Data'!B:B,D28,'Forecast Data'!C:C,BJ$6))/4</f>
        <v>1265</v>
      </c>
      <c r="CE28" s="12">
        <f>IFERROR((SUM(W28:Z28)-(SUMIFS('Forecast Data'!H:H,'Forecast Data'!B:B,D28,'Forecast Data'!C:C,BJ$6)+SUMIFS('Forecast Data'!H:H,'Forecast Data'!B:B,D28,'Forecast Data'!C:C,BK$6)+SUMIFS('Forecast Data'!H:H,'Forecast Data'!B:B,D28,'Forecast Data'!C:C,BL$6)+SUMIFS('Forecast Data'!H:H,'Forecast Data'!B:B,D28,'Forecast Data'!C:C,BM$6)))/(SUMIFS('Forecast Data'!H:H,'Forecast Data'!B:B,D28,'Forecast Data'!C:C,BJ$6)+SUMIFS('Forecast Data'!H:H,'Forecast Data'!B:B,D28,'Forecast Data'!C:C,BK$6)+SUMIFS('Forecast Data'!H:H,'Forecast Data'!B:B,D28,'Forecast Data'!C:C,BL$6)+SUMIFS('Forecast Data'!H:H,'Forecast Data'!B:B,D28,'Forecast Data'!C:C,BM$6)),"")</f>
        <v>-0.50830039525691695</v>
      </c>
      <c r="CF28" s="12">
        <f t="shared" si="22"/>
        <v>-1.8945661738485732E-3</v>
      </c>
      <c r="CG28" s="12">
        <f t="shared" si="23"/>
        <v>-5.3908206005863176E-4</v>
      </c>
      <c r="CH28" s="13">
        <f t="shared" si="24"/>
        <v>-0.13554841137899415</v>
      </c>
      <c r="CI28" s="13"/>
    </row>
    <row r="29" spans="1:87" ht="13.2">
      <c r="A29" s="1"/>
      <c r="B29" t="str">
        <f t="shared" si="29"/>
        <v>Sylvania</v>
      </c>
      <c r="D29" t="s">
        <v>61</v>
      </c>
      <c r="E29" s="11">
        <f>SUMIFS('Fin Data'!F:F,'Fin Data'!A:A,D29)</f>
        <v>19832</v>
      </c>
      <c r="F29" s="11">
        <f>SUMIFS('Fin Data with 6 week hist'!I:I,'Fin Data with 6 week hist'!$A:$A,$D29)</f>
        <v>17456</v>
      </c>
      <c r="G29" s="11">
        <f>SUMIFS('Fin Data with 6 week hist'!J:J,'Fin Data with 6 week hist'!$A:$A,$D29)</f>
        <v>18976</v>
      </c>
      <c r="H29" s="11">
        <f>SUMIFS('Fin Data with 6 week hist'!K:K,'Fin Data with 6 week hist'!$A:$A,$D29)+SUMIFS('Unit Cancellations'!D:D,'Unit Cancellations'!$B:$B,$D29)</f>
        <v>17189</v>
      </c>
      <c r="I29" s="11">
        <f>SUMIFS('Fin Data with 6 week hist'!L:L,'Fin Data with 6 week hist'!$A:$A,$D29)+SUMIFS('Unit Cancellations'!E:E,'Unit Cancellations'!$B:$B,$D29)</f>
        <v>18271</v>
      </c>
      <c r="J29" s="11">
        <f>SUMIFS('Fin Data with 6 week hist'!M:M,'Fin Data with 6 week hist'!$A:$A,$D29)+SUMIFS('Unit Cancellations'!F:F,'Unit Cancellations'!$B:$B,$D29)</f>
        <v>18865</v>
      </c>
      <c r="K29" s="11">
        <f>SUMIFS('Fin Data with 6 week hist'!N:N,'Fin Data with 6 week hist'!$A:$A,$D29)+SUMIFS('Unit Cancellations'!G:G,'Unit Cancellations'!$B:$B,$D29)</f>
        <v>16853</v>
      </c>
      <c r="L29" s="11">
        <f>SUMIFS('Fin Data'!AN:AN,'Fin Data'!A:A,D29)</f>
        <v>17935.5</v>
      </c>
      <c r="M29" s="12">
        <f>IFERROR(SUMIFS('Fin Data'!AO:AO,'Fin Data'!A:A,D29),"")</f>
        <v>-9.5628277531262601E-2</v>
      </c>
      <c r="N29" s="1"/>
      <c r="O29" s="11">
        <f t="shared" si="12"/>
        <v>17880.25</v>
      </c>
      <c r="P29" s="12">
        <f t="shared" si="13"/>
        <v>-2.4283434059562625E-2</v>
      </c>
      <c r="Q29" s="1"/>
      <c r="R29" s="11">
        <f t="shared" si="14"/>
        <v>17878.625</v>
      </c>
      <c r="S29" s="12">
        <f t="shared" si="15"/>
        <v>-3.9383987158563533E-2</v>
      </c>
      <c r="T29" s="11">
        <f t="shared" si="16"/>
        <v>14631.5</v>
      </c>
      <c r="U29" s="1" t="e">
        <f t="shared" si="27"/>
        <v>#REF!</v>
      </c>
      <c r="V29" s="1"/>
      <c r="W29" s="11">
        <f>SUMIFS('Forecast Data'!$D:$D,'Forecast Data'!$C:$C,W$6,'Forecast Data'!$B:$B,$D29)</f>
        <v>17848</v>
      </c>
      <c r="X29" s="11">
        <f>SUMIFS('Forecast Data'!$D:$D,'Forecast Data'!$C:$C,X$6,'Forecast Data'!$B:$B,$D29)</f>
        <v>17851</v>
      </c>
      <c r="Y29" s="11">
        <f>SUMIFS('Forecast Data'!$D:$D,'Forecast Data'!$C:$C,Y$6,'Forecast Data'!$B:$B,$D29)</f>
        <v>17898</v>
      </c>
      <c r="Z29" s="11">
        <f>SUMIFS('Forecast Data'!$D:$D,'Forecast Data'!$C:$C,Z$6,'Forecast Data'!$B:$B,$D29)</f>
        <v>17924</v>
      </c>
      <c r="AA29" s="11">
        <f>SUMIFS('Forecast Data'!$D:$D,'Forecast Data'!$C:$C,AA$6,'Forecast Data'!$B:$B,$D29)</f>
        <v>17870</v>
      </c>
      <c r="AB29" s="11">
        <f>SUMIFS('Forecast Data'!$D:$D,'Forecast Data'!$C:$C,AB$6,'Forecast Data'!$B:$B,$D29)</f>
        <v>17913</v>
      </c>
      <c r="AC29" s="11">
        <f>SUMIFS('Forecast Data'!$D:$D,'Forecast Data'!$C:$C,AC$6,'Forecast Data'!$B:$B,$D29)</f>
        <v>17867</v>
      </c>
      <c r="AD29" s="11">
        <f>SUMIFS('Forecast Data'!$D:$D,'Forecast Data'!$C:$C,AD$6,'Forecast Data'!$B:$B,$D29)</f>
        <v>17858</v>
      </c>
      <c r="AE29" s="11">
        <f>SUMIFS('Forecast Data'!$D:$D,'Forecast Data'!$C:$C,AE$6,'Forecast Data'!$B:$B,$D29)</f>
        <v>17818</v>
      </c>
      <c r="AF29" s="11">
        <f>SUMIFS('Forecast Data'!$D:$D,'Forecast Data'!$C:$C,AF$6,'Forecast Data'!$B:$B,$D29)</f>
        <v>17810</v>
      </c>
      <c r="AG29" s="11">
        <f>SUMIFS('Forecast Data'!$D:$D,'Forecast Data'!$C:$C,AG$6,'Forecast Data'!$B:$B,$D29)</f>
        <v>17782</v>
      </c>
      <c r="AH29" s="11">
        <f>SUMIFS('Forecast Data'!$D:$D,'Forecast Data'!$C:$C,AH$6,'Forecast Data'!$B:$B,$D29)</f>
        <v>17876</v>
      </c>
      <c r="AI29" s="1"/>
      <c r="AJ29" s="12">
        <f>IF(SUMIFS('Forecast Data'!$E:$E,'Forecast Data'!$C:$C,AJ$6,'Forecast Data'!$B:$B,$D29)=0,"",SUMIFS('Forecast Data'!$E:$E,'Forecast Data'!$C:$C,AJ$6,'Forecast Data'!$B:$B,$D29))</f>
        <v>0.09</v>
      </c>
      <c r="AK29" s="12">
        <f>IF(SUMIFS('Forecast Data'!$E:$E,'Forecast Data'!$C:$C,AK$6,'Forecast Data'!$B:$B,$D29)=0,"",SUMIFS('Forecast Data'!$E:$E,'Forecast Data'!$C:$C,AK$6,'Forecast Data'!$B:$B,$D29))</f>
        <v>-0.03</v>
      </c>
      <c r="AL29" s="12">
        <f>IF(SUMIFS('Forecast Data'!$E:$E,'Forecast Data'!$C:$C,AL$6,'Forecast Data'!$B:$B,$D29)=0,"",SUMIFS('Forecast Data'!$E:$E,'Forecast Data'!$C:$C,AL$6,'Forecast Data'!$B:$B,$D29))</f>
        <v>-0.06</v>
      </c>
      <c r="AM29" s="12">
        <f>IF(SUMIFS('Forecast Data'!$E:$E,'Forecast Data'!$C:$C,AM$6,'Forecast Data'!$B:$B,$D29)=0,"",SUMIFS('Forecast Data'!$E:$E,'Forecast Data'!$C:$C,AM$6,'Forecast Data'!$B:$B,$D29))</f>
        <v>-0.08</v>
      </c>
      <c r="AN29" s="12">
        <f>IF(SUMIFS('Forecast Data'!$E:$E,'Forecast Data'!$C:$C,AN$6,'Forecast Data'!$B:$B,$D29)=0,"",SUMIFS('Forecast Data'!$E:$E,'Forecast Data'!$C:$C,AN$6,'Forecast Data'!$B:$B,$D29))</f>
        <v>-0.06</v>
      </c>
      <c r="AO29" s="12">
        <f>IF(SUMIFS('Forecast Data'!$E:$E,'Forecast Data'!$C:$C,AO$6,'Forecast Data'!$B:$B,$D29)=0,"",SUMIFS('Forecast Data'!$E:$E,'Forecast Data'!$C:$C,AO$6,'Forecast Data'!$B:$B,$D29))</f>
        <v>-0.04</v>
      </c>
      <c r="AP29" s="12">
        <f>IF(SUMIFS('Forecast Data'!$E:$E,'Forecast Data'!$C:$C,AP$6,'Forecast Data'!$B:$B,$D29)=0,"",SUMIFS('Forecast Data'!$E:$E,'Forecast Data'!$C:$C,AP$6,'Forecast Data'!$B:$B,$D29))</f>
        <v>-0.05</v>
      </c>
      <c r="AQ29" s="12">
        <f>IF(SUMIFS('Forecast Data'!$E:$E,'Forecast Data'!$C:$C,AQ$6,'Forecast Data'!$B:$B,$D29)=0,"",SUMIFS('Forecast Data'!$E:$E,'Forecast Data'!$C:$C,AQ$6,'Forecast Data'!$B:$B,$D29))</f>
        <v>-0.06</v>
      </c>
      <c r="AR29" s="12">
        <f>IF(SUMIFS('Forecast Data'!$E:$E,'Forecast Data'!$C:$C,AR$6,'Forecast Data'!$B:$B,$D29)=0,"",SUMIFS('Forecast Data'!$E:$E,'Forecast Data'!$C:$C,AR$6,'Forecast Data'!$B:$B,$D29))</f>
        <v>-0.09</v>
      </c>
      <c r="AS29" s="12">
        <f>IF(SUMIFS('Forecast Data'!$E:$E,'Forecast Data'!$C:$C,AS$6,'Forecast Data'!$B:$B,$D29)=0,"",SUMIFS('Forecast Data'!$E:$E,'Forecast Data'!$C:$C,AS$6,'Forecast Data'!$B:$B,$D29))</f>
        <v>-0.01</v>
      </c>
      <c r="AT29" s="12">
        <f>IF(SUMIFS('Forecast Data'!$E:$E,'Forecast Data'!$C:$C,AT$6,'Forecast Data'!$B:$B,$D29)=0,"",SUMIFS('Forecast Data'!$E:$E,'Forecast Data'!$C:$C,AT$6,'Forecast Data'!$B:$B,$D29))</f>
        <v>-0.03</v>
      </c>
      <c r="AU29" s="12">
        <f>IF(SUMIFS('Forecast Data'!$E:$E,'Forecast Data'!$C:$C,AU$6,'Forecast Data'!$B:$B,$D29)=0,"",SUMIFS('Forecast Data'!$E:$E,'Forecast Data'!$C:$C,AU$6,'Forecast Data'!$B:$B,$D29))</f>
        <v>-0.06</v>
      </c>
      <c r="AV29" s="1"/>
      <c r="AW29" s="11">
        <f>SUMIFS('OP Units'!E:E,'OP Units'!$A:$A,$D29)</f>
        <v>12842</v>
      </c>
      <c r="AX29" s="11">
        <f>SUMIFS('OP Units'!F:F,'OP Units'!$A:$A,$D29)</f>
        <v>13857</v>
      </c>
      <c r="AY29" s="11">
        <f>SUMIFS('OP Units'!G:G,'OP Units'!$A:$A,$D29)</f>
        <v>13587</v>
      </c>
      <c r="AZ29" s="11">
        <f>SUMIFS('OP Units'!H:H,'OP Units'!$A:$A,$D29)</f>
        <v>14101</v>
      </c>
      <c r="BA29" s="11">
        <f>SUMIFS('OP Units'!I:I,'OP Units'!$A:$A,$D29)</f>
        <v>15150</v>
      </c>
      <c r="BB29" s="11">
        <f>SUMIFS('OP Units'!J:J,'OP Units'!$A:$A,$D29)</f>
        <v>16347</v>
      </c>
      <c r="BC29" s="11">
        <f>SUMIFS('OP Units'!K:K,'OP Units'!$A:$A,$D29)</f>
        <v>15481</v>
      </c>
      <c r="BD29" s="11">
        <f>SUMIFS('OP Units'!L:L,'OP Units'!$A:$A,$D29)</f>
        <v>15687</v>
      </c>
      <c r="BE29" s="11">
        <f>SUMIFS('OP Units'!M:M,'OP Units'!$A:$A,$D29)</f>
        <v>13857</v>
      </c>
      <c r="BF29" s="11">
        <f>SUMIFS('OP Units'!N:N,'OP Units'!$A:$A,$D29)</f>
        <v>12875</v>
      </c>
      <c r="BG29" s="11">
        <f>SUMIFS('OP Units'!O:O,'OP Units'!$A:$A,$D29)</f>
        <v>13557</v>
      </c>
      <c r="BH29" s="11">
        <f>SUMIFS('OP Units'!P:P,'OP Units'!$A:$A,$D29)</f>
        <v>13311</v>
      </c>
      <c r="BI29" s="1"/>
      <c r="BJ29" s="12">
        <f>IFERROR((SUMIFS('OP Units'!E:E,'OP Units'!$A:$A,$D29)-SUMIFS('Forecast Data'!$H:$H,'Forecast Data'!$C:$C,BJ$6,'Forecast Data'!$B:$B,$D29))/SUMIFS('Forecast Data'!$H:$H,'Forecast Data'!$C:$C,BJ$6,'Forecast Data'!$B:$B,$D29),"")</f>
        <v>-0.21733300828863969</v>
      </c>
      <c r="BK29" s="12">
        <f>IFERROR((SUMIFS('OP Units'!F:F,'OP Units'!$A:$A,$D29)-SUMIFS('Forecast Data'!$H:$H,'Forecast Data'!$C:$C,BK$6,'Forecast Data'!$B:$B,$D29))/SUMIFS('Forecast Data'!$H:$H,'Forecast Data'!$C:$C,BK$6,'Forecast Data'!$B:$B,$D29),"")</f>
        <v>-0.2499594046008119</v>
      </c>
      <c r="BL29" s="12">
        <f>IFERROR((SUMIFS('OP Units'!G:G,'OP Units'!$A:$A,$D29)-SUMIFS('Forecast Data'!$H:$H,'Forecast Data'!$C:$C,BL$6,'Forecast Data'!$B:$B,$D29))/SUMIFS('Forecast Data'!$H:$H,'Forecast Data'!$C:$C,BL$6,'Forecast Data'!$B:$B,$D29),"")</f>
        <v>-0.28575934395205804</v>
      </c>
      <c r="BM29" s="12">
        <f>IFERROR((SUMIFS('OP Units'!H:H,'OP Units'!$A:$A,$D29)-SUMIFS('Forecast Data'!$H:$H,'Forecast Data'!$C:$C,BM$6,'Forecast Data'!$B:$B,$D29))/SUMIFS('Forecast Data'!$H:$H,'Forecast Data'!$C:$C,BM$6,'Forecast Data'!$B:$B,$D29),"")</f>
        <v>-0.27295694766692447</v>
      </c>
      <c r="BN29" s="12">
        <f>IFERROR((SUMIFS('OP Units'!I:I,'OP Units'!$A:$A,$D29)-SUMIFS('Forecast Data'!$H:$H,'Forecast Data'!$C:$C,BN$6,'Forecast Data'!$B:$B,$D29))/SUMIFS('Forecast Data'!$H:$H,'Forecast Data'!$C:$C,BN$6,'Forecast Data'!$B:$B,$D29),"")</f>
        <v>-0.20330248212031973</v>
      </c>
      <c r="BO29" s="12">
        <f>IFERROR((SUMIFS('OP Units'!J:J,'OP Units'!$A:$A,$D29)-SUMIFS('Forecast Data'!$H:$H,'Forecast Data'!$C:$C,BO$6,'Forecast Data'!$B:$B,$D29))/SUMIFS('Forecast Data'!$H:$H,'Forecast Data'!$C:$C,BO$6,'Forecast Data'!$B:$B,$D29),"")</f>
        <v>-0.12792744731928515</v>
      </c>
      <c r="BP29" s="12">
        <f>IFERROR((SUMIFS('OP Units'!K:K,'OP Units'!$A:$A,$D29)-SUMIFS('Forecast Data'!$H:$H,'Forecast Data'!$C:$C,BP$6,'Forecast Data'!$B:$B,$D29))/SUMIFS('Forecast Data'!$H:$H,'Forecast Data'!$C:$C,BP$6,'Forecast Data'!$B:$B,$D29),"")</f>
        <v>-0.17741764080765143</v>
      </c>
      <c r="BQ29" s="12">
        <f>IFERROR((SUMIFS('OP Units'!L:L,'OP Units'!$A:$A,$D29)-SUMIFS('Forecast Data'!$H:$H,'Forecast Data'!$C:$C,BQ$6,'Forecast Data'!$B:$B,$D29))/SUMIFS('Forecast Data'!$H:$H,'Forecast Data'!$C:$C,BQ$6,'Forecast Data'!$B:$B,$D29),"")</f>
        <v>-0.17484614170743254</v>
      </c>
      <c r="BR29" s="12">
        <f>IFERROR((SUMIFS('OP Units'!M:M,'OP Units'!$A:$A,$D29)-SUMIFS('Forecast Data'!$H:$H,'Forecast Data'!$C:$C,BR$6,'Forecast Data'!$B:$B,$D29))/SUMIFS('Forecast Data'!$H:$H,'Forecast Data'!$C:$C,BR$6,'Forecast Data'!$B:$B,$D29),"")</f>
        <v>-0.28869154560854166</v>
      </c>
      <c r="BS29" s="12">
        <f>IFERROR((SUMIFS('OP Units'!N:N,'OP Units'!$A:$A,$D29)-SUMIFS('Forecast Data'!$H:$H,'Forecast Data'!$C:$C,BS$6,'Forecast Data'!$B:$B,$D29))/SUMIFS('Forecast Data'!$H:$H,'Forecast Data'!$C:$C,BS$6,'Forecast Data'!$B:$B,$D29),"")</f>
        <v>-0.28492085531796724</v>
      </c>
      <c r="BT29" s="12">
        <f>IFERROR((SUMIFS('OP Units'!O:O,'OP Units'!$A:$A,$D29)-SUMIFS('Forecast Data'!$H:$H,'Forecast Data'!$C:$C,BT$6,'Forecast Data'!$B:$B,$D29))/SUMIFS('Forecast Data'!$H:$H,'Forecast Data'!$C:$C,BT$6,'Forecast Data'!$B:$B,$D29),"")</f>
        <v>-0.26404646870419629</v>
      </c>
      <c r="BU29" s="12">
        <f>IFERROR((SUMIFS('OP Units'!P:P,'OP Units'!$A:$A,$D29)-SUMIFS('Forecast Data'!$H:$H,'Forecast Data'!$C:$C,BU$6,'Forecast Data'!$B:$B,$D29))/SUMIFS('Forecast Data'!$H:$H,'Forecast Data'!$C:$C,BU$6,'Forecast Data'!$B:$B,$D29),"")</f>
        <v>-0.30037842951750238</v>
      </c>
      <c r="BV29" s="12"/>
      <c r="BW29" s="11">
        <f>(SUMIFS('Forecast Data'!H:H,'Forecast Data'!B:B,D29,'Forecast Data'!C:C,BK$6)+SUMIFS('Forecast Data'!H:H,'Forecast Data'!B:B,D29,'Forecast Data'!C:C,BL$6)+SUMIFS('Forecast Data'!H:H,'Forecast Data'!B:B,D29,'Forecast Data'!C:C,BM$6)+SUMIFS('Forecast Data'!H:H,'Forecast Data'!B:B,D29,'Forecast Data'!C:C,BN$6)+SUMIFS('Forecast Data'!H:H,'Forecast Data'!B:B,D29,'Forecast Data'!C:C,BO$6)+SUMIFS('Forecast Data'!H:H,'Forecast Data'!B:B,D29,'Forecast Data'!C:C,BP$6)+SUMIFS('Forecast Data'!H:H,'Forecast Data'!B:B,D29,'Forecast Data'!C:C,BQ$6)+SUMIFS('Forecast Data'!H:H,'Forecast Data'!B:B,D29,'Forecast Data'!C:C,BJ$6))/8</f>
        <v>18611.625</v>
      </c>
      <c r="BX29" s="12">
        <f>IFERROR((SUM(W29:AD29)-(SUMIFS('Forecast Data'!H:H,'Forecast Data'!B:B,B29,'Forecast Data'!C:C,BJ$6)+SUMIFS('Forecast Data'!H:H,'Forecast Data'!B:B,B29,'Forecast Data'!C:C,BK$6)+SUMIFS('Forecast Data'!H:H,'Forecast Data'!B:B,B29,'Forecast Data'!C:C,BL$6)+SUMIFS('Forecast Data'!H:H,'Forecast Data'!B:B,B29,'Forecast Data'!C:C,BM$6)+SUMIFS('Forecast Data'!H:H,'Forecast Data'!B:B,B29,'Forecast Data'!C:C,BN$6)+SUMIFS('Forecast Data'!H:H,'Forecast Data'!B:B,B29,'Forecast Data'!C:C,BO$6)+SUMIFS('Forecast Data'!H:H,'Forecast Data'!B:B,B29,'Forecast Data'!C:C,BP$6)+SUMIFS('Forecast Data'!H:H,'Forecast Data'!B:B,B29,'Forecast Data'!C:C,BQ$6)))/(SUMIFS('Forecast Data'!H:H,'Forecast Data'!B:B,B29,'Forecast Data'!C:C,BJ$6)+SUMIFS('Forecast Data'!H:H,'Forecast Data'!B:B,B29,'Forecast Data'!C:C,BK$6)+SUMIFS('Forecast Data'!H:H,'Forecast Data'!B:B,B29,'Forecast Data'!C:C,BL$6)+SUMIFS('Forecast Data'!H:H,'Forecast Data'!B:B,B29,'Forecast Data'!C:C,BM$6)+SUMIFS('Forecast Data'!H:H,'Forecast Data'!B:B,B29,'Forecast Data'!C:C,BN$6)+SUMIFS('Forecast Data'!H:H,'Forecast Data'!B:B,B29,'Forecast Data'!C:C,BO$6)+SUMIFS('Forecast Data'!H:H,'Forecast Data'!B:B,B29,'Forecast Data'!C:C,BP$6)+SUMIFS('Forecast Data'!H:H,'Forecast Data'!B:B,B29,'Forecast Data'!C:C,BQ$6)),"")</f>
        <v>-3.9383987158563533E-2</v>
      </c>
      <c r="BY29" s="12">
        <f t="shared" si="18"/>
        <v>-1.6217760093449871E-3</v>
      </c>
      <c r="BZ29" s="16">
        <f t="shared" si="19"/>
        <v>-6.0274518495344505E-4</v>
      </c>
      <c r="CA29" s="13">
        <f t="shared" si="20"/>
        <v>-0.10190308243915422</v>
      </c>
      <c r="CB29" s="12">
        <f t="shared" si="21"/>
        <v>1.0190308243915422E-3</v>
      </c>
      <c r="CC29" s="12"/>
      <c r="CD29" s="11">
        <f>(SUMIFS('Forecast Data'!H:H,'Forecast Data'!B:B,D29,'Forecast Data'!C:C,BK$6)+SUMIFS('Forecast Data'!H:H,'Forecast Data'!B:B,D29,'Forecast Data'!C:C,BL$6)+SUMIFS('Forecast Data'!H:H,'Forecast Data'!B:B,D29,'Forecast Data'!C:C,BM$6)+SUMIFS('Forecast Data'!H:H,'Forecast Data'!B:B,D29,'Forecast Data'!C:C,BJ$6))/4</f>
        <v>18325.25</v>
      </c>
      <c r="CE29" s="12">
        <f>IFERROR((SUM(W29:Z29)-(SUMIFS('Forecast Data'!H:H,'Forecast Data'!B:B,B29,'Forecast Data'!C:C,BJ$6)+SUMIFS('Forecast Data'!H:H,'Forecast Data'!B:B,B29,'Forecast Data'!C:C,BK$6)+SUMIFS('Forecast Data'!H:H,'Forecast Data'!B:B,B29,'Forecast Data'!C:C,BL$6)+SUMIFS('Forecast Data'!H:H,'Forecast Data'!B:B,B29,'Forecast Data'!C:C,BM$6)))/(SUMIFS('Forecast Data'!H:H,'Forecast Data'!B:B,B29,'Forecast Data'!C:C,BJ$6)+SUMIFS('Forecast Data'!H:H,'Forecast Data'!B:B,B29,'Forecast Data'!C:C,BK$6)+SUMIFS('Forecast Data'!H:H,'Forecast Data'!B:B,B29,'Forecast Data'!C:C,BL$6)+SUMIFS('Forecast Data'!H:H,'Forecast Data'!B:B,B29,'Forecast Data'!C:C,BM$6)),"")</f>
        <v>-2.4283434059562625E-2</v>
      </c>
      <c r="CF29" s="12">
        <f t="shared" si="22"/>
        <v>-1.6217760093449871E-3</v>
      </c>
      <c r="CG29" s="12">
        <f t="shared" si="23"/>
        <v>-3.7308167453513395E-4</v>
      </c>
      <c r="CH29" s="13">
        <f t="shared" si="24"/>
        <v>-0.12486943348098534</v>
      </c>
      <c r="CI29" s="13"/>
    </row>
    <row r="30" spans="1:87" ht="13.2">
      <c r="A30" s="1"/>
      <c r="B30" t="str">
        <f t="shared" si="29"/>
        <v>FROG</v>
      </c>
      <c r="D30" t="s">
        <v>62</v>
      </c>
      <c r="E30" s="11">
        <f>SUMIFS('Fin Data'!F:F,'Fin Data'!A:A,D30)</f>
        <v>1330</v>
      </c>
      <c r="F30" s="11">
        <f>SUMIFS('Fin Data with 6 week hist'!I:I,'Fin Data with 6 week hist'!$A:$A,$D30)</f>
        <v>11484</v>
      </c>
      <c r="G30" s="11">
        <f>SUMIFS('Fin Data with 6 week hist'!J:J,'Fin Data with 6 week hist'!$A:$A,$D30)</f>
        <v>12690</v>
      </c>
      <c r="H30" s="11">
        <f>SUMIFS('Fin Data with 6 week hist'!K:K,'Fin Data with 6 week hist'!$A:$A,$D30)+SUMIFS('Unit Cancellations'!D:D,'Unit Cancellations'!$B:$B,$D30)</f>
        <v>11435</v>
      </c>
      <c r="I30" s="11">
        <f>SUMIFS('Fin Data with 6 week hist'!L:L,'Fin Data with 6 week hist'!$A:$A,$D30)+SUMIFS('Unit Cancellations'!E:E,'Unit Cancellations'!$B:$B,$D30)</f>
        <v>11685</v>
      </c>
      <c r="J30" s="11">
        <f>SUMIFS('Fin Data with 6 week hist'!M:M,'Fin Data with 6 week hist'!$A:$A,$D30)+SUMIFS('Unit Cancellations'!F:F,'Unit Cancellations'!$B:$B,$D30)</f>
        <v>12504</v>
      </c>
      <c r="K30" s="11">
        <f>SUMIFS('Fin Data with 6 week hist'!N:N,'Fin Data with 6 week hist'!$A:$A,$D30)+SUMIFS('Unit Cancellations'!G:G,'Unit Cancellations'!$B:$B,$D30)</f>
        <v>12487</v>
      </c>
      <c r="L30" s="11">
        <f>SUMIFS('Fin Data'!AN:AN,'Fin Data'!A:A,D30)</f>
        <v>12047.166666666666</v>
      </c>
      <c r="M30" s="12">
        <f>IFERROR(SUMIFS('Fin Data'!AO:AO,'Fin Data'!A:A,D30),"")</f>
        <v>8.0580200501253127</v>
      </c>
      <c r="N30" s="1"/>
      <c r="O30" s="11">
        <f t="shared" si="12"/>
        <v>14019.5</v>
      </c>
      <c r="P30" s="12">
        <f t="shared" si="13"/>
        <v>6.6338143207187583</v>
      </c>
      <c r="Q30" s="1"/>
      <c r="R30" s="11">
        <f t="shared" si="14"/>
        <v>14791.375</v>
      </c>
      <c r="S30" s="12">
        <f t="shared" si="15"/>
        <v>4.3492608833235389</v>
      </c>
      <c r="T30" s="11">
        <f t="shared" si="16"/>
        <v>9030.875</v>
      </c>
      <c r="U30" s="1" t="e">
        <f t="shared" si="27"/>
        <v>#REF!</v>
      </c>
      <c r="V30" s="1"/>
      <c r="W30" s="11">
        <f>SUMIFS('Forecast Data'!$D:$D,'Forecast Data'!$C:$C,W$6,'Forecast Data'!$B:$B,$D30)</f>
        <v>13423</v>
      </c>
      <c r="X30" s="11">
        <f>SUMIFS('Forecast Data'!$D:$D,'Forecast Data'!$C:$C,X$6,'Forecast Data'!$B:$B,$D30)</f>
        <v>13474</v>
      </c>
      <c r="Y30" s="11">
        <f>SUMIFS('Forecast Data'!$D:$D,'Forecast Data'!$C:$C,Y$6,'Forecast Data'!$B:$B,$D30)</f>
        <v>14539</v>
      </c>
      <c r="Z30" s="11">
        <f>SUMIFS('Forecast Data'!$D:$D,'Forecast Data'!$C:$C,Z$6,'Forecast Data'!$B:$B,$D30)</f>
        <v>14642</v>
      </c>
      <c r="AA30" s="11">
        <f>SUMIFS('Forecast Data'!$D:$D,'Forecast Data'!$C:$C,AA$6,'Forecast Data'!$B:$B,$D30)</f>
        <v>14932</v>
      </c>
      <c r="AB30" s="11">
        <f>SUMIFS('Forecast Data'!$D:$D,'Forecast Data'!$C:$C,AB$6,'Forecast Data'!$B:$B,$D30)</f>
        <v>15056</v>
      </c>
      <c r="AC30" s="11">
        <f>SUMIFS('Forecast Data'!$D:$D,'Forecast Data'!$C:$C,AC$6,'Forecast Data'!$B:$B,$D30)</f>
        <v>16014</v>
      </c>
      <c r="AD30" s="11">
        <f>SUMIFS('Forecast Data'!$D:$D,'Forecast Data'!$C:$C,AD$6,'Forecast Data'!$B:$B,$D30)</f>
        <v>16251</v>
      </c>
      <c r="AE30" s="11">
        <f>SUMIFS('Forecast Data'!$D:$D,'Forecast Data'!$C:$C,AE$6,'Forecast Data'!$B:$B,$D30)</f>
        <v>16578</v>
      </c>
      <c r="AF30" s="11">
        <f>SUMIFS('Forecast Data'!$D:$D,'Forecast Data'!$C:$C,AF$6,'Forecast Data'!$B:$B,$D30)</f>
        <v>16575</v>
      </c>
      <c r="AG30" s="11">
        <f>SUMIFS('Forecast Data'!$D:$D,'Forecast Data'!$C:$C,AG$6,'Forecast Data'!$B:$B,$D30)</f>
        <v>16258</v>
      </c>
      <c r="AH30" s="11">
        <f>SUMIFS('Forecast Data'!$D:$D,'Forecast Data'!$C:$C,AH$6,'Forecast Data'!$B:$B,$D30)</f>
        <v>16225</v>
      </c>
      <c r="AI30" s="1"/>
      <c r="AJ30" s="12">
        <f>IF(SUMIFS('Forecast Data'!$E:$E,'Forecast Data'!$C:$C,AJ$6,'Forecast Data'!$B:$B,$D30)=0,"",SUMIFS('Forecast Data'!$E:$E,'Forecast Data'!$C:$C,AJ$6,'Forecast Data'!$B:$B,$D30))</f>
        <v>6.3</v>
      </c>
      <c r="AK30" s="12">
        <f>IF(SUMIFS('Forecast Data'!$E:$E,'Forecast Data'!$C:$C,AK$6,'Forecast Data'!$B:$B,$D30)=0,"",SUMIFS('Forecast Data'!$E:$E,'Forecast Data'!$C:$C,AK$6,'Forecast Data'!$B:$B,$D30))</f>
        <v>7.19</v>
      </c>
      <c r="AL30" s="12">
        <f>IF(SUMIFS('Forecast Data'!$E:$E,'Forecast Data'!$C:$C,AL$6,'Forecast Data'!$B:$B,$D30)=0,"",SUMIFS('Forecast Data'!$E:$E,'Forecast Data'!$C:$C,AL$6,'Forecast Data'!$B:$B,$D30))</f>
        <v>7.55</v>
      </c>
      <c r="AM30" s="12">
        <f>IF(SUMIFS('Forecast Data'!$E:$E,'Forecast Data'!$C:$C,AM$6,'Forecast Data'!$B:$B,$D30)=0,"",SUMIFS('Forecast Data'!$E:$E,'Forecast Data'!$C:$C,AM$6,'Forecast Data'!$B:$B,$D30))</f>
        <v>5.78</v>
      </c>
      <c r="AN30" s="12">
        <f>IF(SUMIFS('Forecast Data'!$E:$E,'Forecast Data'!$C:$C,AN$6,'Forecast Data'!$B:$B,$D30)=0,"",SUMIFS('Forecast Data'!$E:$E,'Forecast Data'!$C:$C,AN$6,'Forecast Data'!$B:$B,$D30))</f>
        <v>5.03</v>
      </c>
      <c r="AO30" s="12">
        <f>IF(SUMIFS('Forecast Data'!$E:$E,'Forecast Data'!$C:$C,AO$6,'Forecast Data'!$B:$B,$D30)=0,"",SUMIFS('Forecast Data'!$E:$E,'Forecast Data'!$C:$C,AO$6,'Forecast Data'!$B:$B,$D30))</f>
        <v>2.94</v>
      </c>
      <c r="AP30" s="12">
        <f>IF(SUMIFS('Forecast Data'!$E:$E,'Forecast Data'!$C:$C,AP$6,'Forecast Data'!$B:$B,$D30)=0,"",SUMIFS('Forecast Data'!$E:$E,'Forecast Data'!$C:$C,AP$6,'Forecast Data'!$B:$B,$D30))</f>
        <v>2.95</v>
      </c>
      <c r="AQ30" s="12">
        <f>IF(SUMIFS('Forecast Data'!$E:$E,'Forecast Data'!$C:$C,AQ$6,'Forecast Data'!$B:$B,$D30)=0,"",SUMIFS('Forecast Data'!$E:$E,'Forecast Data'!$C:$C,AQ$6,'Forecast Data'!$B:$B,$D30))</f>
        <v>2.67</v>
      </c>
      <c r="AR30" s="12">
        <f>IF(SUMIFS('Forecast Data'!$E:$E,'Forecast Data'!$C:$C,AR$6,'Forecast Data'!$B:$B,$D30)=0,"",SUMIFS('Forecast Data'!$E:$E,'Forecast Data'!$C:$C,AR$6,'Forecast Data'!$B:$B,$D30))</f>
        <v>1.74</v>
      </c>
      <c r="AS30" s="12">
        <f>IF(SUMIFS('Forecast Data'!$E:$E,'Forecast Data'!$C:$C,AS$6,'Forecast Data'!$B:$B,$D30)=0,"",SUMIFS('Forecast Data'!$E:$E,'Forecast Data'!$C:$C,AS$6,'Forecast Data'!$B:$B,$D30))</f>
        <v>2.4700000000000002</v>
      </c>
      <c r="AT30" s="12">
        <f>IF(SUMIFS('Forecast Data'!$E:$E,'Forecast Data'!$C:$C,AT$6,'Forecast Data'!$B:$B,$D30)=0,"",SUMIFS('Forecast Data'!$E:$E,'Forecast Data'!$C:$C,AT$6,'Forecast Data'!$B:$B,$D30))</f>
        <v>2.25</v>
      </c>
      <c r="AU30" s="12">
        <f>IF(SUMIFS('Forecast Data'!$E:$E,'Forecast Data'!$C:$C,AU$6,'Forecast Data'!$B:$B,$D30)=0,"",SUMIFS('Forecast Data'!$E:$E,'Forecast Data'!$C:$C,AU$6,'Forecast Data'!$B:$B,$D30))</f>
        <v>2.57</v>
      </c>
      <c r="AV30" s="1"/>
      <c r="AW30" s="11">
        <f>SUMIFS('OP Units'!E:E,'OP Units'!$A:$A,$D30)</f>
        <v>6569</v>
      </c>
      <c r="AX30" s="11">
        <f>SUMIFS('OP Units'!F:F,'OP Units'!$A:$A,$D30)</f>
        <v>6822</v>
      </c>
      <c r="AY30" s="11">
        <f>SUMIFS('OP Units'!G:G,'OP Units'!$A:$A,$D30)</f>
        <v>11325</v>
      </c>
      <c r="AZ30" s="11">
        <f>SUMIFS('OP Units'!H:H,'OP Units'!$A:$A,$D30)</f>
        <v>9953</v>
      </c>
      <c r="BA30" s="11">
        <f>SUMIFS('OP Units'!I:I,'OP Units'!$A:$A,$D30)</f>
        <v>8196</v>
      </c>
      <c r="BB30" s="11">
        <f>SUMIFS('OP Units'!J:J,'OP Units'!$A:$A,$D30)</f>
        <v>11078</v>
      </c>
      <c r="BC30" s="11">
        <f>SUMIFS('OP Units'!K:K,'OP Units'!$A:$A,$D30)</f>
        <v>7757</v>
      </c>
      <c r="BD30" s="11">
        <f>SUMIFS('OP Units'!L:L,'OP Units'!$A:$A,$D30)</f>
        <v>10547</v>
      </c>
      <c r="BE30" s="11">
        <f>SUMIFS('OP Units'!M:M,'OP Units'!$A:$A,$D30)</f>
        <v>10469</v>
      </c>
      <c r="BF30" s="11">
        <f>SUMIFS('OP Units'!N:N,'OP Units'!$A:$A,$D30)</f>
        <v>11064</v>
      </c>
      <c r="BG30" s="11">
        <f>SUMIFS('OP Units'!O:O,'OP Units'!$A:$A,$D30)</f>
        <v>8012</v>
      </c>
      <c r="BH30" s="11">
        <f>SUMIFS('OP Units'!P:P,'OP Units'!$A:$A,$D30)</f>
        <v>6708</v>
      </c>
      <c r="BI30" s="1"/>
      <c r="BJ30" s="12">
        <f>IFERROR((SUMIFS('OP Units'!E:E,'OP Units'!$A:$A,$D30)-SUMIFS('Forecast Data'!$H:$H,'Forecast Data'!$C:$C,BJ$6,'Forecast Data'!$B:$B,$D30))/SUMIFS('Forecast Data'!$H:$H,'Forecast Data'!$C:$C,BJ$6,'Forecast Data'!$B:$B,$D30),"")</f>
        <v>2.5701086956521739</v>
      </c>
      <c r="BK30" s="12">
        <f>IFERROR((SUMIFS('OP Units'!F:F,'OP Units'!$A:$A,$D30)-SUMIFS('Forecast Data'!$H:$H,'Forecast Data'!$C:$C,BK$6,'Forecast Data'!$B:$B,$D30))/SUMIFS('Forecast Data'!$H:$H,'Forecast Data'!$C:$C,BK$6,'Forecast Data'!$B:$B,$D30),"")</f>
        <v>3.1471124620060791</v>
      </c>
      <c r="BL30" s="12">
        <f>IFERROR((SUMIFS('OP Units'!G:G,'OP Units'!$A:$A,$D30)-SUMIFS('Forecast Data'!$H:$H,'Forecast Data'!$C:$C,BL$6,'Forecast Data'!$B:$B,$D30))/SUMIFS('Forecast Data'!$H:$H,'Forecast Data'!$C:$C,BL$6,'Forecast Data'!$B:$B,$D30),"")</f>
        <v>5.6617647058823533</v>
      </c>
      <c r="BM30" s="12">
        <f>IFERROR((SUMIFS('OP Units'!H:H,'OP Units'!$A:$A,$D30)-SUMIFS('Forecast Data'!$H:$H,'Forecast Data'!$C:$C,BM$6,'Forecast Data'!$B:$B,$D30))/SUMIFS('Forecast Data'!$H:$H,'Forecast Data'!$C:$C,BM$6,'Forecast Data'!$B:$B,$D30),"")</f>
        <v>3.6057380842202682</v>
      </c>
      <c r="BN30" s="12">
        <f>IFERROR((SUMIFS('OP Units'!I:I,'OP Units'!$A:$A,$D30)-SUMIFS('Forecast Data'!$H:$H,'Forecast Data'!$C:$C,BN$6,'Forecast Data'!$B:$B,$D30))/SUMIFS('Forecast Data'!$H:$H,'Forecast Data'!$C:$C,BN$6,'Forecast Data'!$B:$B,$D30),"")</f>
        <v>2.307506053268765</v>
      </c>
      <c r="BO30" s="12">
        <f>IFERROR((SUMIFS('OP Units'!J:J,'OP Units'!$A:$A,$D30)-SUMIFS('Forecast Data'!$H:$H,'Forecast Data'!$C:$C,BO$6,'Forecast Data'!$B:$B,$D30))/SUMIFS('Forecast Data'!$H:$H,'Forecast Data'!$C:$C,BO$6,'Forecast Data'!$B:$B,$D30),"")</f>
        <v>1.9022792769190464</v>
      </c>
      <c r="BP30" s="12">
        <f>IFERROR((SUMIFS('OP Units'!K:K,'OP Units'!$A:$A,$D30)-SUMIFS('Forecast Data'!$H:$H,'Forecast Data'!$C:$C,BP$6,'Forecast Data'!$B:$B,$D30))/SUMIFS('Forecast Data'!$H:$H,'Forecast Data'!$C:$C,BP$6,'Forecast Data'!$B:$B,$D30),"")</f>
        <v>0.91200394380083805</v>
      </c>
      <c r="BQ30" s="12">
        <f>IFERROR((SUMIFS('OP Units'!L:L,'OP Units'!$A:$A,$D30)-SUMIFS('Forecast Data'!$H:$H,'Forecast Data'!$C:$C,BQ$6,'Forecast Data'!$B:$B,$D30))/SUMIFS('Forecast Data'!$H:$H,'Forecast Data'!$C:$C,BQ$6,'Forecast Data'!$B:$B,$D30),"")</f>
        <v>1.3845806014017634</v>
      </c>
      <c r="BR30" s="12">
        <f>IFERROR((SUMIFS('OP Units'!M:M,'OP Units'!$A:$A,$D30)-SUMIFS('Forecast Data'!$H:$H,'Forecast Data'!$C:$C,BR$6,'Forecast Data'!$B:$B,$D30))/SUMIFS('Forecast Data'!$H:$H,'Forecast Data'!$C:$C,BR$6,'Forecast Data'!$B:$B,$D30),"")</f>
        <v>0.73098544973544977</v>
      </c>
      <c r="BS30" s="12">
        <f>IFERROR((SUMIFS('OP Units'!N:N,'OP Units'!$A:$A,$D30)-SUMIFS('Forecast Data'!$H:$H,'Forecast Data'!$C:$C,BS$6,'Forecast Data'!$B:$B,$D30))/SUMIFS('Forecast Data'!$H:$H,'Forecast Data'!$C:$C,BS$6,'Forecast Data'!$B:$B,$D30),"")</f>
        <v>1.3131925569726113</v>
      </c>
      <c r="BT30" s="12">
        <f>IFERROR((SUMIFS('OP Units'!O:O,'OP Units'!$A:$A,$D30)-SUMIFS('Forecast Data'!$H:$H,'Forecast Data'!$C:$C,BT$6,'Forecast Data'!$B:$B,$D30))/SUMIFS('Forecast Data'!$H:$H,'Forecast Data'!$C:$C,BT$6,'Forecast Data'!$B:$B,$D30),"")</f>
        <v>0.60304121648659459</v>
      </c>
      <c r="BU30" s="12">
        <f>IFERROR((SUMIFS('OP Units'!P:P,'OP Units'!$A:$A,$D30)-SUMIFS('Forecast Data'!$H:$H,'Forecast Data'!$C:$C,BU$6,'Forecast Data'!$B:$B,$D30))/SUMIFS('Forecast Data'!$H:$H,'Forecast Data'!$C:$C,BU$6,'Forecast Data'!$B:$B,$D30),"")</f>
        <v>0.47428571428571431</v>
      </c>
      <c r="BV30" s="12"/>
      <c r="BW30" s="11">
        <f>(SUMIFS('Forecast Data'!H:H,'Forecast Data'!B:B,D30,'Forecast Data'!C:C,BK$6)+SUMIFS('Forecast Data'!H:H,'Forecast Data'!B:B,D30,'Forecast Data'!C:C,BL$6)+SUMIFS('Forecast Data'!H:H,'Forecast Data'!B:B,D30,'Forecast Data'!C:C,BM$6)+SUMIFS('Forecast Data'!H:H,'Forecast Data'!B:B,D30,'Forecast Data'!C:C,BN$6)+SUMIFS('Forecast Data'!H:H,'Forecast Data'!B:B,D30,'Forecast Data'!C:C,BO$6)+SUMIFS('Forecast Data'!H:H,'Forecast Data'!B:B,D30,'Forecast Data'!C:C,BP$6)+SUMIFS('Forecast Data'!H:H,'Forecast Data'!B:B,D30,'Forecast Data'!C:C,BQ$6)+SUMIFS('Forecast Data'!H:H,'Forecast Data'!B:B,D30,'Forecast Data'!C:C,BJ$6))/8</f>
        <v>2765.125</v>
      </c>
      <c r="BX30" s="12">
        <f>IFERROR((SUM(W30:AD30)-(SUMIFS('Forecast Data'!H:H,'Forecast Data'!B:B,B30,'Forecast Data'!C:C,BJ$6)+SUMIFS('Forecast Data'!H:H,'Forecast Data'!B:B,B30,'Forecast Data'!C:C,BK$6)+SUMIFS('Forecast Data'!H:H,'Forecast Data'!B:B,B30,'Forecast Data'!C:C,BL$6)+SUMIFS('Forecast Data'!H:H,'Forecast Data'!B:B,B30,'Forecast Data'!C:C,BM$6)+SUMIFS('Forecast Data'!H:H,'Forecast Data'!B:B,B30,'Forecast Data'!C:C,BN$6)+SUMIFS('Forecast Data'!H:H,'Forecast Data'!B:B,B30,'Forecast Data'!C:C,BO$6)+SUMIFS('Forecast Data'!H:H,'Forecast Data'!B:B,B30,'Forecast Data'!C:C,BP$6)+SUMIFS('Forecast Data'!H:H,'Forecast Data'!B:B,B30,'Forecast Data'!C:C,BQ$6)))/(SUMIFS('Forecast Data'!H:H,'Forecast Data'!B:B,B30,'Forecast Data'!C:C,BJ$6)+SUMIFS('Forecast Data'!H:H,'Forecast Data'!B:B,B30,'Forecast Data'!C:C,BK$6)+SUMIFS('Forecast Data'!H:H,'Forecast Data'!B:B,B30,'Forecast Data'!C:C,BL$6)+SUMIFS('Forecast Data'!H:H,'Forecast Data'!B:B,B30,'Forecast Data'!C:C,BM$6)+SUMIFS('Forecast Data'!H:H,'Forecast Data'!B:B,B30,'Forecast Data'!C:C,BN$6)+SUMIFS('Forecast Data'!H:H,'Forecast Data'!B:B,B30,'Forecast Data'!C:C,BO$6)+SUMIFS('Forecast Data'!H:H,'Forecast Data'!B:B,B30,'Forecast Data'!C:C,BP$6)+SUMIFS('Forecast Data'!H:H,'Forecast Data'!B:B,B30,'Forecast Data'!C:C,BQ$6)),"")</f>
        <v>4.3492608833235389</v>
      </c>
      <c r="BY30" s="12">
        <f t="shared" si="18"/>
        <v>9.1646948527032875E-3</v>
      </c>
      <c r="BZ30" s="16">
        <f t="shared" si="19"/>
        <v>9.8891736433101892E-3</v>
      </c>
      <c r="CA30" s="13">
        <f t="shared" si="20"/>
        <v>-7.2447879060690168E-2</v>
      </c>
      <c r="CB30" s="12">
        <f t="shared" si="21"/>
        <v>7.2447879060690164E-4</v>
      </c>
      <c r="CC30" s="12"/>
      <c r="CD30" s="11">
        <f>(SUMIFS('Forecast Data'!H:H,'Forecast Data'!B:B,D30,'Forecast Data'!C:C,BK$6)+SUMIFS('Forecast Data'!H:H,'Forecast Data'!B:B,D30,'Forecast Data'!C:C,BL$6)+SUMIFS('Forecast Data'!H:H,'Forecast Data'!B:B,D30,'Forecast Data'!C:C,BM$6)+SUMIFS('Forecast Data'!H:H,'Forecast Data'!B:B,D30,'Forecast Data'!C:C,BJ$6))/4</f>
        <v>1836.5</v>
      </c>
      <c r="CE30" s="12">
        <f>IFERROR((SUM(W30:Z30)-(SUMIFS('Forecast Data'!H:H,'Forecast Data'!B:B,D30,'Forecast Data'!C:C,BJ$6)+SUMIFS('Forecast Data'!H:H,'Forecast Data'!B:B,D30,'Forecast Data'!C:C,BK$6)+SUMIFS('Forecast Data'!H:H,'Forecast Data'!B:B,D30,'Forecast Data'!C:C,BL$6)+SUMIFS('Forecast Data'!H:H,'Forecast Data'!B:B,D30,'Forecast Data'!C:C,BM$6)))/(SUMIFS('Forecast Data'!H:H,'Forecast Data'!B:B,D30,'Forecast Data'!C:C,BJ$6)+SUMIFS('Forecast Data'!H:H,'Forecast Data'!B:B,D30,'Forecast Data'!C:C,BK$6)+SUMIFS('Forecast Data'!H:H,'Forecast Data'!B:B,D30,'Forecast Data'!C:C,BL$6)+SUMIFS('Forecast Data'!H:H,'Forecast Data'!B:B,D30,'Forecast Data'!C:C,BM$6)),"")</f>
        <v>6.6338143207187583</v>
      </c>
      <c r="CF30" s="12">
        <f t="shared" si="22"/>
        <v>9.1646948527032875E-3</v>
      </c>
      <c r="CG30" s="12">
        <f t="shared" si="23"/>
        <v>1.0214054024407948E-2</v>
      </c>
      <c r="CH30" s="13">
        <f t="shared" si="24"/>
        <v>-0.10493591717046606</v>
      </c>
      <c r="CI30" s="13"/>
    </row>
    <row r="31" spans="1:87" ht="13.2">
      <c r="A31" s="1"/>
      <c r="D31" t="s">
        <v>63</v>
      </c>
      <c r="E31" s="17">
        <f>SUMIFS('Fin Data'!F:F,'Fin Data'!A:A,D31)</f>
        <v>0</v>
      </c>
      <c r="F31" s="17">
        <f>SUMIFS('Fin Data with 6 week hist'!I:I,'Fin Data with 6 week hist'!$A:$A,$D31)</f>
        <v>8640</v>
      </c>
      <c r="G31" s="17">
        <f>SUMIFS('Fin Data with 6 week hist'!J:J,'Fin Data with 6 week hist'!$A:$A,$D31)</f>
        <v>8469</v>
      </c>
      <c r="H31" s="17">
        <f>SUMIFS('Fin Data with 6 week hist'!K:K,'Fin Data with 6 week hist'!$A:$A,$D31)+SUMIFS('Unit Cancellations'!D:D,'Unit Cancellations'!$B:$B,$D31)</f>
        <v>8601</v>
      </c>
      <c r="I31" s="17">
        <f>SUMIFS('Fin Data with 6 week hist'!L:L,'Fin Data with 6 week hist'!$A:$A,$D31)+SUMIFS('Unit Cancellations'!E:E,'Unit Cancellations'!$B:$B,$D31)</f>
        <v>8350</v>
      </c>
      <c r="J31" s="17">
        <f>SUMIFS('Fin Data with 6 week hist'!M:M,'Fin Data with 6 week hist'!$A:$A,$D31)+SUMIFS('Unit Cancellations'!F:F,'Unit Cancellations'!$B:$B,$D31)</f>
        <v>8526</v>
      </c>
      <c r="K31" s="17">
        <f>SUMIFS('Fin Data with 6 week hist'!N:N,'Fin Data with 6 week hist'!$A:$A,$D31)+SUMIFS('Unit Cancellations'!G:G,'Unit Cancellations'!$B:$B,$D31)</f>
        <v>8880</v>
      </c>
      <c r="L31" s="17">
        <f>SUMIFS('Fin Data'!AN:AN,'Fin Data'!A:A,D31)</f>
        <v>8578</v>
      </c>
      <c r="M31" s="18">
        <f>IFERROR(SUMIFS('Fin Data'!AO:AO,'Fin Data'!A:A,D31),"")</f>
        <v>0</v>
      </c>
      <c r="N31" s="19"/>
      <c r="O31" s="17">
        <f t="shared" si="12"/>
        <v>10352.75</v>
      </c>
      <c r="P31" s="18" t="str">
        <f t="shared" si="13"/>
        <v/>
      </c>
      <c r="Q31" s="19"/>
      <c r="R31" s="17">
        <f t="shared" si="14"/>
        <v>10022.125</v>
      </c>
      <c r="S31" s="18" t="str">
        <f t="shared" si="15"/>
        <v/>
      </c>
      <c r="T31" s="17">
        <f t="shared" si="16"/>
        <v>0</v>
      </c>
      <c r="U31" s="20" t="e">
        <f t="shared" ref="U31:U32" si="30">#REF!</f>
        <v>#REF!</v>
      </c>
      <c r="V31" s="19"/>
      <c r="W31" s="17">
        <f>SUMIFS('Forecast Data'!$D:$D,'Forecast Data'!$C:$C,W$6,'Forecast Data'!$B:$B,$D31)</f>
        <v>9352</v>
      </c>
      <c r="X31" s="17">
        <f>SUMIFS('Forecast Data'!$D:$D,'Forecast Data'!$C:$C,X$6,'Forecast Data'!$B:$B,$D31)</f>
        <v>9352</v>
      </c>
      <c r="Y31" s="17">
        <f>SUMIFS('Forecast Data'!$D:$D,'Forecast Data'!$C:$C,Y$6,'Forecast Data'!$B:$B,$D31)</f>
        <v>10143</v>
      </c>
      <c r="Z31" s="17">
        <f>SUMIFS('Forecast Data'!$D:$D,'Forecast Data'!$C:$C,Z$6,'Forecast Data'!$B:$B,$D31)</f>
        <v>12564</v>
      </c>
      <c r="AA31" s="17">
        <f>SUMIFS('Forecast Data'!$D:$D,'Forecast Data'!$C:$C,AA$6,'Forecast Data'!$B:$B,$D31)</f>
        <v>10053</v>
      </c>
      <c r="AB31" s="17">
        <f>SUMIFS('Forecast Data'!$D:$D,'Forecast Data'!$C:$C,AB$6,'Forecast Data'!$B:$B,$D31)</f>
        <v>9571</v>
      </c>
      <c r="AC31" s="17">
        <f>SUMIFS('Forecast Data'!$D:$D,'Forecast Data'!$C:$C,AC$6,'Forecast Data'!$B:$B,$D31)</f>
        <v>9571</v>
      </c>
      <c r="AD31" s="17">
        <f>SUMIFS('Forecast Data'!$D:$D,'Forecast Data'!$C:$C,AD$6,'Forecast Data'!$B:$B,$D31)</f>
        <v>9571</v>
      </c>
      <c r="AE31" s="17">
        <f>SUMIFS('Forecast Data'!$D:$D,'Forecast Data'!$C:$C,AE$6,'Forecast Data'!$B:$B,$D31)</f>
        <v>9571</v>
      </c>
      <c r="AF31" s="17">
        <f>SUMIFS('Forecast Data'!$D:$D,'Forecast Data'!$C:$C,AF$6,'Forecast Data'!$B:$B,$D31)</f>
        <v>9571</v>
      </c>
      <c r="AG31" s="17">
        <f>SUMIFS('Forecast Data'!$D:$D,'Forecast Data'!$C:$C,AG$6,'Forecast Data'!$B:$B,$D31)</f>
        <v>9571</v>
      </c>
      <c r="AH31" s="17">
        <f>SUMIFS('Forecast Data'!$D:$D,'Forecast Data'!$C:$C,AH$6,'Forecast Data'!$B:$B,$D31)</f>
        <v>9583</v>
      </c>
      <c r="AI31" s="19"/>
      <c r="AJ31" s="18" t="str">
        <f>IF(SUMIFS('Forecast Data'!$E:$E,'Forecast Data'!$C:$C,AJ$6,'Forecast Data'!$B:$B,$D31)=0,"",SUMIFS('Forecast Data'!$E:$E,'Forecast Data'!$C:$C,AJ$6,'Forecast Data'!$B:$B,$D31))</f>
        <v/>
      </c>
      <c r="AK31" s="18" t="str">
        <f>IF(SUMIFS('Forecast Data'!$E:$E,'Forecast Data'!$C:$C,AK$6,'Forecast Data'!$B:$B,$D31)=0,"",SUMIFS('Forecast Data'!$E:$E,'Forecast Data'!$C:$C,AK$6,'Forecast Data'!$B:$B,$D31))</f>
        <v/>
      </c>
      <c r="AL31" s="18" t="str">
        <f>IF(SUMIFS('Forecast Data'!$E:$E,'Forecast Data'!$C:$C,AL$6,'Forecast Data'!$B:$B,$D31)=0,"",SUMIFS('Forecast Data'!$E:$E,'Forecast Data'!$C:$C,AL$6,'Forecast Data'!$B:$B,$D31))</f>
        <v/>
      </c>
      <c r="AM31" s="18" t="str">
        <f>IF(SUMIFS('Forecast Data'!$E:$E,'Forecast Data'!$C:$C,AM$6,'Forecast Data'!$B:$B,$D31)=0,"",SUMIFS('Forecast Data'!$E:$E,'Forecast Data'!$C:$C,AM$6,'Forecast Data'!$B:$B,$D31))</f>
        <v/>
      </c>
      <c r="AN31" s="18" t="str">
        <f>IF(SUMIFS('Forecast Data'!$E:$E,'Forecast Data'!$C:$C,AN$6,'Forecast Data'!$B:$B,$D31)=0,"",SUMIFS('Forecast Data'!$E:$E,'Forecast Data'!$C:$C,AN$6,'Forecast Data'!$B:$B,$D31))</f>
        <v/>
      </c>
      <c r="AO31" s="18" t="str">
        <f>IF(SUMIFS('Forecast Data'!$E:$E,'Forecast Data'!$C:$C,AO$6,'Forecast Data'!$B:$B,$D31)=0,"",SUMIFS('Forecast Data'!$E:$E,'Forecast Data'!$C:$C,AO$6,'Forecast Data'!$B:$B,$D31))</f>
        <v/>
      </c>
      <c r="AP31" s="18" t="str">
        <f>IF(SUMIFS('Forecast Data'!$E:$E,'Forecast Data'!$C:$C,AP$6,'Forecast Data'!$B:$B,$D31)=0,"",SUMIFS('Forecast Data'!$E:$E,'Forecast Data'!$C:$C,AP$6,'Forecast Data'!$B:$B,$D31))</f>
        <v/>
      </c>
      <c r="AQ31" s="18" t="str">
        <f>IF(SUMIFS('Forecast Data'!$E:$E,'Forecast Data'!$C:$C,AQ$6,'Forecast Data'!$B:$B,$D31)=0,"",SUMIFS('Forecast Data'!$E:$E,'Forecast Data'!$C:$C,AQ$6,'Forecast Data'!$B:$B,$D31))</f>
        <v/>
      </c>
      <c r="AR31" s="18" t="str">
        <f>IF(SUMIFS('Forecast Data'!$E:$E,'Forecast Data'!$C:$C,AR$6,'Forecast Data'!$B:$B,$D31)=0,"",SUMIFS('Forecast Data'!$E:$E,'Forecast Data'!$C:$C,AR$6,'Forecast Data'!$B:$B,$D31))</f>
        <v/>
      </c>
      <c r="AS31" s="18" t="str">
        <f>IF(SUMIFS('Forecast Data'!$E:$E,'Forecast Data'!$C:$C,AS$6,'Forecast Data'!$B:$B,$D31)=0,"",SUMIFS('Forecast Data'!$E:$E,'Forecast Data'!$C:$C,AS$6,'Forecast Data'!$B:$B,$D31))</f>
        <v/>
      </c>
      <c r="AT31" s="18" t="str">
        <f>IF(SUMIFS('Forecast Data'!$E:$E,'Forecast Data'!$C:$C,AT$6,'Forecast Data'!$B:$B,$D31)=0,"",SUMIFS('Forecast Data'!$E:$E,'Forecast Data'!$C:$C,AT$6,'Forecast Data'!$B:$B,$D31))</f>
        <v/>
      </c>
      <c r="AU31" s="18" t="str">
        <f>IF(SUMIFS('Forecast Data'!$E:$E,'Forecast Data'!$C:$C,AU$6,'Forecast Data'!$B:$B,$D31)=0,"",SUMIFS('Forecast Data'!$E:$E,'Forecast Data'!$C:$C,AU$6,'Forecast Data'!$B:$B,$D31))</f>
        <v/>
      </c>
      <c r="AV31" s="19"/>
      <c r="AW31" s="11">
        <f>SUMIFS('OP Units'!E:E,'OP Units'!$A:$A,$D31)</f>
        <v>0</v>
      </c>
      <c r="AX31" s="11">
        <f>SUMIFS('OP Units'!F:F,'OP Units'!$A:$A,$D31)</f>
        <v>0</v>
      </c>
      <c r="AY31" s="11">
        <f>SUMIFS('OP Units'!G:G,'OP Units'!$A:$A,$D31)</f>
        <v>0</v>
      </c>
      <c r="AZ31" s="11">
        <f>SUMIFS('OP Units'!H:H,'OP Units'!$A:$A,$D31)</f>
        <v>0</v>
      </c>
      <c r="BA31" s="11">
        <f>SUMIFS('OP Units'!I:I,'OP Units'!$A:$A,$D31)</f>
        <v>0</v>
      </c>
      <c r="BB31" s="11">
        <f>SUMIFS('OP Units'!J:J,'OP Units'!$A:$A,$D31)</f>
        <v>0</v>
      </c>
      <c r="BC31" s="11">
        <f>SUMIFS('OP Units'!K:K,'OP Units'!$A:$A,$D31)</f>
        <v>0</v>
      </c>
      <c r="BD31" s="11">
        <f>SUMIFS('OP Units'!L:L,'OP Units'!$A:$A,$D31)</f>
        <v>0</v>
      </c>
      <c r="BE31" s="11">
        <f>SUMIFS('OP Units'!M:M,'OP Units'!$A:$A,$D31)</f>
        <v>0</v>
      </c>
      <c r="BF31" s="11">
        <f>SUMIFS('OP Units'!N:N,'OP Units'!$A:$A,$D31)</f>
        <v>0</v>
      </c>
      <c r="BG31" s="11">
        <f>SUMIFS('OP Units'!O:O,'OP Units'!$A:$A,$D31)</f>
        <v>0</v>
      </c>
      <c r="BH31" s="11">
        <f>SUMIFS('OP Units'!P:P,'OP Units'!$A:$A,$D31)</f>
        <v>0</v>
      </c>
      <c r="BI31" s="19"/>
      <c r="BJ31" s="12" t="str">
        <f>IFERROR((SUMIFS('OP Units'!E:E,'OP Units'!$A:$A,$D31)-SUMIFS('Forecast Data'!$H:$H,'Forecast Data'!$C:$C,BJ$6,'Forecast Data'!$B:$B,$D31))/SUMIFS('Forecast Data'!$H:$H,'Forecast Data'!$C:$C,BJ$6,'Forecast Data'!$B:$B,$D31),"")</f>
        <v/>
      </c>
      <c r="BK31" s="12" t="str">
        <f>IFERROR((SUMIFS('OP Units'!F:F,'OP Units'!$A:$A,$D31)-SUMIFS('Forecast Data'!$H:$H,'Forecast Data'!$C:$C,BK$6,'Forecast Data'!$B:$B,$D31))/SUMIFS('Forecast Data'!$H:$H,'Forecast Data'!$C:$C,BK$6,'Forecast Data'!$B:$B,$D31),"")</f>
        <v/>
      </c>
      <c r="BL31" s="12" t="str">
        <f>IFERROR((SUMIFS('OP Units'!G:G,'OP Units'!$A:$A,$D31)-SUMIFS('Forecast Data'!$H:$H,'Forecast Data'!$C:$C,BL$6,'Forecast Data'!$B:$B,$D31))/SUMIFS('Forecast Data'!$H:$H,'Forecast Data'!$C:$C,BL$6,'Forecast Data'!$B:$B,$D31),"")</f>
        <v/>
      </c>
      <c r="BM31" s="12" t="str">
        <f>IFERROR((SUMIFS('OP Units'!H:H,'OP Units'!$A:$A,$D31)-SUMIFS('Forecast Data'!$H:$H,'Forecast Data'!$C:$C,BM$6,'Forecast Data'!$B:$B,$D31))/SUMIFS('Forecast Data'!$H:$H,'Forecast Data'!$C:$C,BM$6,'Forecast Data'!$B:$B,$D31),"")</f>
        <v/>
      </c>
      <c r="BN31" s="12" t="str">
        <f>IFERROR((SUMIFS('OP Units'!I:I,'OP Units'!$A:$A,$D31)-SUMIFS('Forecast Data'!$H:$H,'Forecast Data'!$C:$C,BN$6,'Forecast Data'!$B:$B,$D31))/SUMIFS('Forecast Data'!$H:$H,'Forecast Data'!$C:$C,BN$6,'Forecast Data'!$B:$B,$D31),"")</f>
        <v/>
      </c>
      <c r="BO31" s="12" t="str">
        <f>IFERROR((SUMIFS('OP Units'!J:J,'OP Units'!$A:$A,$D31)-SUMIFS('Forecast Data'!$H:$H,'Forecast Data'!$C:$C,BO$6,'Forecast Data'!$B:$B,$D31))/SUMIFS('Forecast Data'!$H:$H,'Forecast Data'!$C:$C,BO$6,'Forecast Data'!$B:$B,$D31),"")</f>
        <v/>
      </c>
      <c r="BP31" s="12" t="str">
        <f>IFERROR((SUMIFS('OP Units'!K:K,'OP Units'!$A:$A,$D31)-SUMIFS('Forecast Data'!$H:$H,'Forecast Data'!$C:$C,BP$6,'Forecast Data'!$B:$B,$D31))/SUMIFS('Forecast Data'!$H:$H,'Forecast Data'!$C:$C,BP$6,'Forecast Data'!$B:$B,$D31),"")</f>
        <v/>
      </c>
      <c r="BQ31" s="12" t="str">
        <f>IFERROR((SUMIFS('OP Units'!L:L,'OP Units'!$A:$A,$D31)-SUMIFS('Forecast Data'!$H:$H,'Forecast Data'!$C:$C,BQ$6,'Forecast Data'!$B:$B,$D31))/SUMIFS('Forecast Data'!$H:$H,'Forecast Data'!$C:$C,BQ$6,'Forecast Data'!$B:$B,$D31),"")</f>
        <v/>
      </c>
      <c r="BR31" s="12" t="str">
        <f>IFERROR((SUMIFS('OP Units'!M:M,'OP Units'!$A:$A,$D31)-SUMIFS('Forecast Data'!$H:$H,'Forecast Data'!$C:$C,BR$6,'Forecast Data'!$B:$B,$D31))/SUMIFS('Forecast Data'!$H:$H,'Forecast Data'!$C:$C,BR$6,'Forecast Data'!$B:$B,$D31),"")</f>
        <v/>
      </c>
      <c r="BS31" s="12" t="str">
        <f>IFERROR((SUMIFS('OP Units'!N:N,'OP Units'!$A:$A,$D31)-SUMIFS('Forecast Data'!$H:$H,'Forecast Data'!$C:$C,BS$6,'Forecast Data'!$B:$B,$D31))/SUMIFS('Forecast Data'!$H:$H,'Forecast Data'!$C:$C,BS$6,'Forecast Data'!$B:$B,$D31),"")</f>
        <v/>
      </c>
      <c r="BT31" s="12" t="str">
        <f>IFERROR((SUMIFS('OP Units'!O:O,'OP Units'!$A:$A,$D31)-SUMIFS('Forecast Data'!$H:$H,'Forecast Data'!$C:$C,BT$6,'Forecast Data'!$B:$B,$D31))/SUMIFS('Forecast Data'!$H:$H,'Forecast Data'!$C:$C,BT$6,'Forecast Data'!$B:$B,$D31),"")</f>
        <v/>
      </c>
      <c r="BU31" s="12" t="str">
        <f>IFERROR((SUMIFS('OP Units'!P:P,'OP Units'!$A:$A,$D31)-SUMIFS('Forecast Data'!$H:$H,'Forecast Data'!$C:$C,BU$6,'Forecast Data'!$B:$B,$D31))/SUMIFS('Forecast Data'!$H:$H,'Forecast Data'!$C:$C,BU$6,'Forecast Data'!$B:$B,$D31),"")</f>
        <v/>
      </c>
      <c r="BV31" s="21"/>
      <c r="BW31" s="17">
        <f>(SUMIFS('Forecast Data'!H:H,'Forecast Data'!B:B,D31,'Forecast Data'!C:C,BK$6)+SUMIFS('Forecast Data'!H:H,'Forecast Data'!B:B,D31,'Forecast Data'!C:C,BL$6)+SUMIFS('Forecast Data'!H:H,'Forecast Data'!B:B,D31,'Forecast Data'!C:C,BM$6)+SUMIFS('Forecast Data'!H:H,'Forecast Data'!B:B,D31,'Forecast Data'!C:C,BN$6)+SUMIFS('Forecast Data'!H:H,'Forecast Data'!B:B,D31,'Forecast Data'!C:C,BO$6)+SUMIFS('Forecast Data'!H:H,'Forecast Data'!B:B,D31,'Forecast Data'!C:C,BP$6)+SUMIFS('Forecast Data'!H:H,'Forecast Data'!B:B,D31,'Forecast Data'!C:C,BQ$6)+SUMIFS('Forecast Data'!H:H,'Forecast Data'!B:B,D31,'Forecast Data'!C:C,BJ$6))/8</f>
        <v>0</v>
      </c>
      <c r="BX31" s="18" t="str">
        <f>IFERROR((SUM(W31:AD31)-(SUMIFS('Forecast Data'!H:H,'Forecast Data'!B:B,B31,'Forecast Data'!C:C,BJ$6)+SUMIFS('Forecast Data'!H:H,'Forecast Data'!B:B,B31,'Forecast Data'!C:C,BK$6)+SUMIFS('Forecast Data'!H:H,'Forecast Data'!B:B,B31,'Forecast Data'!C:C,BL$6)+SUMIFS('Forecast Data'!H:H,'Forecast Data'!B:B,B31,'Forecast Data'!C:C,BM$6)+SUMIFS('Forecast Data'!H:H,'Forecast Data'!B:B,B31,'Forecast Data'!C:C,BN$6)+SUMIFS('Forecast Data'!H:H,'Forecast Data'!B:B,B31,'Forecast Data'!C:C,BO$6)+SUMIFS('Forecast Data'!H:H,'Forecast Data'!B:B,B31,'Forecast Data'!C:C,BP$6)+SUMIFS('Forecast Data'!H:H,'Forecast Data'!B:B,B31,'Forecast Data'!C:C,BQ$6)))/(SUMIFS('Forecast Data'!H:H,'Forecast Data'!B:B,B31,'Forecast Data'!C:C,BJ$6)+SUMIFS('Forecast Data'!H:H,'Forecast Data'!B:B,B31,'Forecast Data'!C:C,BK$6)+SUMIFS('Forecast Data'!H:H,'Forecast Data'!B:B,B31,'Forecast Data'!C:C,BL$6)+SUMIFS('Forecast Data'!H:H,'Forecast Data'!B:B,B31,'Forecast Data'!C:C,BM$6)+SUMIFS('Forecast Data'!H:H,'Forecast Data'!B:B,B31,'Forecast Data'!C:C,BN$6)+SUMIFS('Forecast Data'!H:H,'Forecast Data'!B:B,B31,'Forecast Data'!C:C,BO$6)+SUMIFS('Forecast Data'!H:H,'Forecast Data'!B:B,B31,'Forecast Data'!C:C,BP$6)+SUMIFS('Forecast Data'!H:H,'Forecast Data'!B:B,B31,'Forecast Data'!C:C,BQ$6)),"")</f>
        <v/>
      </c>
      <c r="BY31" s="18">
        <f t="shared" si="18"/>
        <v>7.3354044862437651E-3</v>
      </c>
      <c r="BZ31" s="22">
        <f t="shared" si="19"/>
        <v>8.2411836108479478E-3</v>
      </c>
      <c r="CA31" s="23">
        <f t="shared" si="20"/>
        <v>-9.0577912460418269E-2</v>
      </c>
      <c r="CB31" s="18">
        <f t="shared" si="21"/>
        <v>9.0577912460418266E-4</v>
      </c>
      <c r="CC31" s="21"/>
      <c r="CD31" s="17">
        <f>(SUMIFS('Forecast Data'!H:H,'Forecast Data'!B:B,D31,'Forecast Data'!C:C,BK$6)+SUMIFS('Forecast Data'!H:H,'Forecast Data'!B:B,D31,'Forecast Data'!C:C,BL$6)+SUMIFS('Forecast Data'!H:H,'Forecast Data'!B:B,D31,'Forecast Data'!C:C,BM$6)+SUMIFS('Forecast Data'!H:H,'Forecast Data'!B:B,D31,'Forecast Data'!C:C,BJ$6))/4</f>
        <v>0</v>
      </c>
      <c r="CE31" s="18" t="str">
        <f>IFERROR((SUM(W31:Z31)-(SUMIFS('Forecast Data'!H:H,'Forecast Data'!B:B,D31,'Forecast Data'!C:C,BJ$6)+SUMIFS('Forecast Data'!H:H,'Forecast Data'!B:B,D31,'Forecast Data'!C:C,BK$6)+SUMIFS('Forecast Data'!H:H,'Forecast Data'!B:B,D31,'Forecast Data'!C:C,BL$6)+SUMIFS('Forecast Data'!H:H,'Forecast Data'!B:B,D31,'Forecast Data'!C:C,BM$6)))/(SUMIFS('Forecast Data'!H:H,'Forecast Data'!B:B,D31,'Forecast Data'!C:C,BJ$6)+SUMIFS('Forecast Data'!H:H,'Forecast Data'!B:B,D31,'Forecast Data'!C:C,BK$6)+SUMIFS('Forecast Data'!H:H,'Forecast Data'!B:B,D31,'Forecast Data'!C:C,BL$6)+SUMIFS('Forecast Data'!H:H,'Forecast Data'!B:B,D31,'Forecast Data'!C:C,BM$6)),"")</f>
        <v/>
      </c>
      <c r="CF31" s="18">
        <f t="shared" si="22"/>
        <v>7.3354044862437651E-3</v>
      </c>
      <c r="CG31" s="18">
        <f t="shared" si="23"/>
        <v>8.679598440547432E-3</v>
      </c>
      <c r="CH31" s="23">
        <f t="shared" si="24"/>
        <v>-0.13441939543036668</v>
      </c>
      <c r="CI31" s="24"/>
    </row>
    <row r="32" spans="1:87" ht="13.2">
      <c r="A32" s="1"/>
      <c r="D32" t="s">
        <v>64</v>
      </c>
      <c r="E32" s="17">
        <f>SUMIFS('Fin Data'!F:F,'Fin Data'!A:A,D32)</f>
        <v>0</v>
      </c>
      <c r="F32" s="17">
        <f>SUMIFS('Fin Data with 6 week hist'!I:I,'Fin Data with 6 week hist'!$A:$A,$D32)</f>
        <v>1217</v>
      </c>
      <c r="G32" s="17">
        <f>SUMIFS('Fin Data with 6 week hist'!J:J,'Fin Data with 6 week hist'!$A:$A,$D32)</f>
        <v>2992</v>
      </c>
      <c r="H32" s="17">
        <f>SUMIFS('Fin Data with 6 week hist'!K:K,'Fin Data with 6 week hist'!$A:$A,$D32)+SUMIFS('Unit Cancellations'!D:D,'Unit Cancellations'!$B:$B,$D32)</f>
        <v>3419</v>
      </c>
      <c r="I32" s="17">
        <f>SUMIFS('Fin Data with 6 week hist'!L:L,'Fin Data with 6 week hist'!$A:$A,$D32)+SUMIFS('Unit Cancellations'!E:E,'Unit Cancellations'!$B:$B,$D32)</f>
        <v>2659</v>
      </c>
      <c r="J32" s="17">
        <f>SUMIFS('Fin Data with 6 week hist'!M:M,'Fin Data with 6 week hist'!$A:$A,$D32)+SUMIFS('Unit Cancellations'!F:F,'Unit Cancellations'!$B:$B,$D32)</f>
        <v>2592</v>
      </c>
      <c r="K32" s="17">
        <f>SUMIFS('Fin Data with 6 week hist'!N:N,'Fin Data with 6 week hist'!$A:$A,$D32)+SUMIFS('Unit Cancellations'!G:G,'Unit Cancellations'!$B:$B,$D32)</f>
        <v>3377</v>
      </c>
      <c r="L32" s="17">
        <f>SUMIFS('Fin Data'!AN:AN,'Fin Data'!A:A,D32)</f>
        <v>2709</v>
      </c>
      <c r="M32" s="18">
        <f>IFERROR(SUMIFS('Fin Data'!AO:AO,'Fin Data'!A:A,D32),"")</f>
        <v>0</v>
      </c>
      <c r="N32" s="19"/>
      <c r="O32" s="17">
        <f t="shared" si="12"/>
        <v>3838</v>
      </c>
      <c r="P32" s="18" t="str">
        <f t="shared" si="13"/>
        <v/>
      </c>
      <c r="Q32" s="19"/>
      <c r="R32" s="17">
        <f t="shared" si="14"/>
        <v>8948.125</v>
      </c>
      <c r="S32" s="18" t="str">
        <f t="shared" si="15"/>
        <v/>
      </c>
      <c r="T32" s="17">
        <f t="shared" si="16"/>
        <v>0</v>
      </c>
      <c r="U32" s="20" t="e">
        <f t="shared" si="30"/>
        <v>#REF!</v>
      </c>
      <c r="V32" s="19"/>
      <c r="W32" s="17">
        <f>SUMIFS('Forecast Data'!$D:$D,'Forecast Data'!$C:$C,W$6,'Forecast Data'!$B:$B,$D32)</f>
        <v>3681</v>
      </c>
      <c r="X32" s="17">
        <f>SUMIFS('Forecast Data'!$D:$D,'Forecast Data'!$C:$C,X$6,'Forecast Data'!$B:$B,$D32)</f>
        <v>3736</v>
      </c>
      <c r="Y32" s="17">
        <f>SUMIFS('Forecast Data'!$D:$D,'Forecast Data'!$C:$C,Y$6,'Forecast Data'!$B:$B,$D32)</f>
        <v>3921</v>
      </c>
      <c r="Z32" s="17">
        <f>SUMIFS('Forecast Data'!$D:$D,'Forecast Data'!$C:$C,Z$6,'Forecast Data'!$B:$B,$D32)</f>
        <v>4014</v>
      </c>
      <c r="AA32" s="17">
        <f>SUMIFS('Forecast Data'!$D:$D,'Forecast Data'!$C:$C,AA$6,'Forecast Data'!$B:$B,$D32)</f>
        <v>5867</v>
      </c>
      <c r="AB32" s="17">
        <f>SUMIFS('Forecast Data'!$D:$D,'Forecast Data'!$C:$C,AB$6,'Forecast Data'!$B:$B,$D32)</f>
        <v>16407</v>
      </c>
      <c r="AC32" s="17">
        <f>SUMIFS('Forecast Data'!$D:$D,'Forecast Data'!$C:$C,AC$6,'Forecast Data'!$B:$B,$D32)</f>
        <v>25948</v>
      </c>
      <c r="AD32" s="17">
        <f>SUMIFS('Forecast Data'!$D:$D,'Forecast Data'!$C:$C,AD$6,'Forecast Data'!$B:$B,$D32)</f>
        <v>8011</v>
      </c>
      <c r="AE32" s="17">
        <f>SUMIFS('Forecast Data'!$D:$D,'Forecast Data'!$C:$C,AE$6,'Forecast Data'!$B:$B,$D32)</f>
        <v>4204</v>
      </c>
      <c r="AF32" s="17">
        <f>SUMIFS('Forecast Data'!$D:$D,'Forecast Data'!$C:$C,AF$6,'Forecast Data'!$B:$B,$D32)</f>
        <v>4165</v>
      </c>
      <c r="AG32" s="17">
        <f>SUMIFS('Forecast Data'!$D:$D,'Forecast Data'!$C:$C,AG$6,'Forecast Data'!$B:$B,$D32)</f>
        <v>4179</v>
      </c>
      <c r="AH32" s="17">
        <f>SUMIFS('Forecast Data'!$D:$D,'Forecast Data'!$C:$C,AH$6,'Forecast Data'!$B:$B,$D32)</f>
        <v>4182</v>
      </c>
      <c r="AI32" s="19"/>
      <c r="AJ32" s="18" t="str">
        <f>IF(SUMIFS('Forecast Data'!$E:$E,'Forecast Data'!$C:$C,AJ$6,'Forecast Data'!$B:$B,$D32)=0,"",SUMIFS('Forecast Data'!$E:$E,'Forecast Data'!$C:$C,AJ$6,'Forecast Data'!$B:$B,$D32))</f>
        <v/>
      </c>
      <c r="AK32" s="18" t="str">
        <f>IF(SUMIFS('Forecast Data'!$E:$E,'Forecast Data'!$C:$C,AK$6,'Forecast Data'!$B:$B,$D32)=0,"",SUMIFS('Forecast Data'!$E:$E,'Forecast Data'!$C:$C,AK$6,'Forecast Data'!$B:$B,$D32))</f>
        <v/>
      </c>
      <c r="AL32" s="18" t="str">
        <f>IF(SUMIFS('Forecast Data'!$E:$E,'Forecast Data'!$C:$C,AL$6,'Forecast Data'!$B:$B,$D32)=0,"",SUMIFS('Forecast Data'!$E:$E,'Forecast Data'!$C:$C,AL$6,'Forecast Data'!$B:$B,$D32))</f>
        <v/>
      </c>
      <c r="AM32" s="18" t="str">
        <f>IF(SUMIFS('Forecast Data'!$E:$E,'Forecast Data'!$C:$C,AM$6,'Forecast Data'!$B:$B,$D32)=0,"",SUMIFS('Forecast Data'!$E:$E,'Forecast Data'!$C:$C,AM$6,'Forecast Data'!$B:$B,$D32))</f>
        <v/>
      </c>
      <c r="AN32" s="18" t="str">
        <f>IF(SUMIFS('Forecast Data'!$E:$E,'Forecast Data'!$C:$C,AN$6,'Forecast Data'!$B:$B,$D32)=0,"",SUMIFS('Forecast Data'!$E:$E,'Forecast Data'!$C:$C,AN$6,'Forecast Data'!$B:$B,$D32))</f>
        <v/>
      </c>
      <c r="AO32" s="18" t="str">
        <f>IF(SUMIFS('Forecast Data'!$E:$E,'Forecast Data'!$C:$C,AO$6,'Forecast Data'!$B:$B,$D32)=0,"",SUMIFS('Forecast Data'!$E:$E,'Forecast Data'!$C:$C,AO$6,'Forecast Data'!$B:$B,$D32))</f>
        <v/>
      </c>
      <c r="AP32" s="18" t="str">
        <f>IF(SUMIFS('Forecast Data'!$E:$E,'Forecast Data'!$C:$C,AP$6,'Forecast Data'!$B:$B,$D32)=0,"",SUMIFS('Forecast Data'!$E:$E,'Forecast Data'!$C:$C,AP$6,'Forecast Data'!$B:$B,$D32))</f>
        <v/>
      </c>
      <c r="AQ32" s="18" t="str">
        <f>IF(SUMIFS('Forecast Data'!$E:$E,'Forecast Data'!$C:$C,AQ$6,'Forecast Data'!$B:$B,$D32)=0,"",SUMIFS('Forecast Data'!$E:$E,'Forecast Data'!$C:$C,AQ$6,'Forecast Data'!$B:$B,$D32))</f>
        <v/>
      </c>
      <c r="AR32" s="18" t="str">
        <f>IF(SUMIFS('Forecast Data'!$E:$E,'Forecast Data'!$C:$C,AR$6,'Forecast Data'!$B:$B,$D32)=0,"",SUMIFS('Forecast Data'!$E:$E,'Forecast Data'!$C:$C,AR$6,'Forecast Data'!$B:$B,$D32))</f>
        <v/>
      </c>
      <c r="AS32" s="18" t="str">
        <f>IF(SUMIFS('Forecast Data'!$E:$E,'Forecast Data'!$C:$C,AS$6,'Forecast Data'!$B:$B,$D32)=0,"",SUMIFS('Forecast Data'!$E:$E,'Forecast Data'!$C:$C,AS$6,'Forecast Data'!$B:$B,$D32))</f>
        <v/>
      </c>
      <c r="AT32" s="18" t="str">
        <f>IF(SUMIFS('Forecast Data'!$E:$E,'Forecast Data'!$C:$C,AT$6,'Forecast Data'!$B:$B,$D32)=0,"",SUMIFS('Forecast Data'!$E:$E,'Forecast Data'!$C:$C,AT$6,'Forecast Data'!$B:$B,$D32))</f>
        <v/>
      </c>
      <c r="AU32" s="18" t="str">
        <f>IF(SUMIFS('Forecast Data'!$E:$E,'Forecast Data'!$C:$C,AU$6,'Forecast Data'!$B:$B,$D32)=0,"",SUMIFS('Forecast Data'!$E:$E,'Forecast Data'!$C:$C,AU$6,'Forecast Data'!$B:$B,$D32))</f>
        <v/>
      </c>
      <c r="AV32" s="19"/>
      <c r="AW32" s="11">
        <f>SUMIFS('OP Units'!E:E,'OP Units'!$A:$A,$D32)</f>
        <v>0</v>
      </c>
      <c r="AX32" s="11">
        <f>SUMIFS('OP Units'!F:F,'OP Units'!$A:$A,$D32)</f>
        <v>0</v>
      </c>
      <c r="AY32" s="11">
        <f>SUMIFS('OP Units'!G:G,'OP Units'!$A:$A,$D32)</f>
        <v>0</v>
      </c>
      <c r="AZ32" s="11">
        <f>SUMIFS('OP Units'!H:H,'OP Units'!$A:$A,$D32)</f>
        <v>0</v>
      </c>
      <c r="BA32" s="11">
        <f>SUMIFS('OP Units'!I:I,'OP Units'!$A:$A,$D32)</f>
        <v>0</v>
      </c>
      <c r="BB32" s="11">
        <f>SUMIFS('OP Units'!J:J,'OP Units'!$A:$A,$D32)</f>
        <v>0</v>
      </c>
      <c r="BC32" s="11">
        <f>SUMIFS('OP Units'!K:K,'OP Units'!$A:$A,$D32)</f>
        <v>0</v>
      </c>
      <c r="BD32" s="11">
        <f>SUMIFS('OP Units'!L:L,'OP Units'!$A:$A,$D32)</f>
        <v>0</v>
      </c>
      <c r="BE32" s="11">
        <f>SUMIFS('OP Units'!M:M,'OP Units'!$A:$A,$D32)</f>
        <v>0</v>
      </c>
      <c r="BF32" s="11">
        <f>SUMIFS('OP Units'!N:N,'OP Units'!$A:$A,$D32)</f>
        <v>0</v>
      </c>
      <c r="BG32" s="11">
        <f>SUMIFS('OP Units'!O:O,'OP Units'!$A:$A,$D32)</f>
        <v>0</v>
      </c>
      <c r="BH32" s="11">
        <f>SUMIFS('OP Units'!P:P,'OP Units'!$A:$A,$D32)</f>
        <v>0</v>
      </c>
      <c r="BI32" s="19"/>
      <c r="BJ32" s="12" t="str">
        <f>IFERROR((SUMIFS('OP Units'!E:E,'OP Units'!$A:$A,$D32)-SUMIFS('Forecast Data'!$H:$H,'Forecast Data'!$C:$C,BJ$6,'Forecast Data'!$B:$B,$D32))/SUMIFS('Forecast Data'!$H:$H,'Forecast Data'!$C:$C,BJ$6,'Forecast Data'!$B:$B,$D32),"")</f>
        <v/>
      </c>
      <c r="BK32" s="12" t="str">
        <f>IFERROR((SUMIFS('OP Units'!F:F,'OP Units'!$A:$A,$D32)-SUMIFS('Forecast Data'!$H:$H,'Forecast Data'!$C:$C,BK$6,'Forecast Data'!$B:$B,$D32))/SUMIFS('Forecast Data'!$H:$H,'Forecast Data'!$C:$C,BK$6,'Forecast Data'!$B:$B,$D32),"")</f>
        <v/>
      </c>
      <c r="BL32" s="12" t="str">
        <f>IFERROR((SUMIFS('OP Units'!G:G,'OP Units'!$A:$A,$D32)-SUMIFS('Forecast Data'!$H:$H,'Forecast Data'!$C:$C,BL$6,'Forecast Data'!$B:$B,$D32))/SUMIFS('Forecast Data'!$H:$H,'Forecast Data'!$C:$C,BL$6,'Forecast Data'!$B:$B,$D32),"")</f>
        <v/>
      </c>
      <c r="BM32" s="12" t="str">
        <f>IFERROR((SUMIFS('OP Units'!H:H,'OP Units'!$A:$A,$D32)-SUMIFS('Forecast Data'!$H:$H,'Forecast Data'!$C:$C,BM$6,'Forecast Data'!$B:$B,$D32))/SUMIFS('Forecast Data'!$H:$H,'Forecast Data'!$C:$C,BM$6,'Forecast Data'!$B:$B,$D32),"")</f>
        <v/>
      </c>
      <c r="BN32" s="12" t="str">
        <f>IFERROR((SUMIFS('OP Units'!I:I,'OP Units'!$A:$A,$D32)-SUMIFS('Forecast Data'!$H:$H,'Forecast Data'!$C:$C,BN$6,'Forecast Data'!$B:$B,$D32))/SUMIFS('Forecast Data'!$H:$H,'Forecast Data'!$C:$C,BN$6,'Forecast Data'!$B:$B,$D32),"")</f>
        <v/>
      </c>
      <c r="BO32" s="12" t="str">
        <f>IFERROR((SUMIFS('OP Units'!J:J,'OP Units'!$A:$A,$D32)-SUMIFS('Forecast Data'!$H:$H,'Forecast Data'!$C:$C,BO$6,'Forecast Data'!$B:$B,$D32))/SUMIFS('Forecast Data'!$H:$H,'Forecast Data'!$C:$C,BO$6,'Forecast Data'!$B:$B,$D32),"")</f>
        <v/>
      </c>
      <c r="BP32" s="12" t="str">
        <f>IFERROR((SUMIFS('OP Units'!K:K,'OP Units'!$A:$A,$D32)-SUMIFS('Forecast Data'!$H:$H,'Forecast Data'!$C:$C,BP$6,'Forecast Data'!$B:$B,$D32))/SUMIFS('Forecast Data'!$H:$H,'Forecast Data'!$C:$C,BP$6,'Forecast Data'!$B:$B,$D32),"")</f>
        <v/>
      </c>
      <c r="BQ32" s="12" t="str">
        <f>IFERROR((SUMIFS('OP Units'!L:L,'OP Units'!$A:$A,$D32)-SUMIFS('Forecast Data'!$H:$H,'Forecast Data'!$C:$C,BQ$6,'Forecast Data'!$B:$B,$D32))/SUMIFS('Forecast Data'!$H:$H,'Forecast Data'!$C:$C,BQ$6,'Forecast Data'!$B:$B,$D32),"")</f>
        <v/>
      </c>
      <c r="BR32" s="12" t="str">
        <f>IFERROR((SUMIFS('OP Units'!M:M,'OP Units'!$A:$A,$D32)-SUMIFS('Forecast Data'!$H:$H,'Forecast Data'!$C:$C,BR$6,'Forecast Data'!$B:$B,$D32))/SUMIFS('Forecast Data'!$H:$H,'Forecast Data'!$C:$C,BR$6,'Forecast Data'!$B:$B,$D32),"")</f>
        <v/>
      </c>
      <c r="BS32" s="12" t="str">
        <f>IFERROR((SUMIFS('OP Units'!N:N,'OP Units'!$A:$A,$D32)-SUMIFS('Forecast Data'!$H:$H,'Forecast Data'!$C:$C,BS$6,'Forecast Data'!$B:$B,$D32))/SUMIFS('Forecast Data'!$H:$H,'Forecast Data'!$C:$C,BS$6,'Forecast Data'!$B:$B,$D32),"")</f>
        <v/>
      </c>
      <c r="BT32" s="12" t="str">
        <f>IFERROR((SUMIFS('OP Units'!O:O,'OP Units'!$A:$A,$D32)-SUMIFS('Forecast Data'!$H:$H,'Forecast Data'!$C:$C,BT$6,'Forecast Data'!$B:$B,$D32))/SUMIFS('Forecast Data'!$H:$H,'Forecast Data'!$C:$C,BT$6,'Forecast Data'!$B:$B,$D32),"")</f>
        <v/>
      </c>
      <c r="BU32" s="12" t="str">
        <f>IFERROR((SUMIFS('OP Units'!P:P,'OP Units'!$A:$A,$D32)-SUMIFS('Forecast Data'!$H:$H,'Forecast Data'!$C:$C,BU$6,'Forecast Data'!$B:$B,$D32))/SUMIFS('Forecast Data'!$H:$H,'Forecast Data'!$C:$C,BU$6,'Forecast Data'!$B:$B,$D32),"")</f>
        <v/>
      </c>
      <c r="BV32" s="21"/>
      <c r="BW32" s="17">
        <f>(SUMIFS('Forecast Data'!H:H,'Forecast Data'!B:B,D32,'Forecast Data'!C:C,BK$6)+SUMIFS('Forecast Data'!H:H,'Forecast Data'!B:B,D32,'Forecast Data'!C:C,BL$6)+SUMIFS('Forecast Data'!H:H,'Forecast Data'!B:B,D32,'Forecast Data'!C:C,BM$6)+SUMIFS('Forecast Data'!H:H,'Forecast Data'!B:B,D32,'Forecast Data'!C:C,BN$6)+SUMIFS('Forecast Data'!H:H,'Forecast Data'!B:B,D32,'Forecast Data'!C:C,BO$6)+SUMIFS('Forecast Data'!H:H,'Forecast Data'!B:B,D32,'Forecast Data'!C:C,BP$6)+SUMIFS('Forecast Data'!H:H,'Forecast Data'!B:B,D32,'Forecast Data'!C:C,BQ$6)+SUMIFS('Forecast Data'!H:H,'Forecast Data'!B:B,D32,'Forecast Data'!C:C,BJ$6))/8</f>
        <v>0</v>
      </c>
      <c r="BX32" s="18" t="str">
        <f>IFERROR((SUM(W32:AD32)-(SUMIFS('Forecast Data'!H:H,'Forecast Data'!B:B,B32,'Forecast Data'!C:C,BJ$6)+SUMIFS('Forecast Data'!H:H,'Forecast Data'!B:B,B32,'Forecast Data'!C:C,BK$6)+SUMIFS('Forecast Data'!H:H,'Forecast Data'!B:B,B32,'Forecast Data'!C:C,BL$6)+SUMIFS('Forecast Data'!H:H,'Forecast Data'!B:B,B32,'Forecast Data'!C:C,BM$6)+SUMIFS('Forecast Data'!H:H,'Forecast Data'!B:B,B32,'Forecast Data'!C:C,BN$6)+SUMIFS('Forecast Data'!H:H,'Forecast Data'!B:B,B32,'Forecast Data'!C:C,BO$6)+SUMIFS('Forecast Data'!H:H,'Forecast Data'!B:B,B32,'Forecast Data'!C:C,BP$6)+SUMIFS('Forecast Data'!H:H,'Forecast Data'!B:B,B32,'Forecast Data'!C:C,BQ$6)))/(SUMIFS('Forecast Data'!H:H,'Forecast Data'!B:B,B32,'Forecast Data'!C:C,BJ$6)+SUMIFS('Forecast Data'!H:H,'Forecast Data'!B:B,B32,'Forecast Data'!C:C,BK$6)+SUMIFS('Forecast Data'!H:H,'Forecast Data'!B:B,B32,'Forecast Data'!C:C,BL$6)+SUMIFS('Forecast Data'!H:H,'Forecast Data'!B:B,B32,'Forecast Data'!C:C,BM$6)+SUMIFS('Forecast Data'!H:H,'Forecast Data'!B:B,B32,'Forecast Data'!C:C,BN$6)+SUMIFS('Forecast Data'!H:H,'Forecast Data'!B:B,B32,'Forecast Data'!C:C,BO$6)+SUMIFS('Forecast Data'!H:H,'Forecast Data'!B:B,B32,'Forecast Data'!C:C,BP$6)+SUMIFS('Forecast Data'!H:H,'Forecast Data'!B:B,B32,'Forecast Data'!C:C,BQ$6)),"")</f>
        <v/>
      </c>
      <c r="BY32" s="18">
        <f t="shared" si="18"/>
        <v>2.3165785443266915E-3</v>
      </c>
      <c r="BZ32" s="22">
        <f t="shared" si="19"/>
        <v>7.3580344585423537E-3</v>
      </c>
      <c r="CA32" s="23">
        <f t="shared" si="20"/>
        <v>-0.50414559142156623</v>
      </c>
      <c r="CB32" s="18">
        <f t="shared" si="21"/>
        <v>5.0414559142156626E-3</v>
      </c>
      <c r="CC32" s="21"/>
      <c r="CD32" s="17">
        <f>(SUMIFS('Forecast Data'!H:H,'Forecast Data'!B:B,D32,'Forecast Data'!C:C,BK$6)+SUMIFS('Forecast Data'!H:H,'Forecast Data'!B:B,D32,'Forecast Data'!C:C,BL$6)+SUMIFS('Forecast Data'!H:H,'Forecast Data'!B:B,D32,'Forecast Data'!C:C,BM$6)+SUMIFS('Forecast Data'!H:H,'Forecast Data'!B:B,D32,'Forecast Data'!C:C,BJ$6))/4</f>
        <v>0</v>
      </c>
      <c r="CE32" s="18" t="str">
        <f>IFERROR((SUM(W32:Z32)-(SUMIFS('Forecast Data'!H:H,'Forecast Data'!B:B,D32,'Forecast Data'!C:C,BJ$6)+SUMIFS('Forecast Data'!H:H,'Forecast Data'!B:B,D32,'Forecast Data'!C:C,BK$6)+SUMIFS('Forecast Data'!H:H,'Forecast Data'!B:B,D32,'Forecast Data'!C:C,BL$6)+SUMIFS('Forecast Data'!H:H,'Forecast Data'!B:B,D32,'Forecast Data'!C:C,BM$6)))/(SUMIFS('Forecast Data'!H:H,'Forecast Data'!B:B,D32,'Forecast Data'!C:C,BJ$6)+SUMIFS('Forecast Data'!H:H,'Forecast Data'!B:B,D32,'Forecast Data'!C:C,BK$6)+SUMIFS('Forecast Data'!H:H,'Forecast Data'!B:B,D32,'Forecast Data'!C:C,BL$6)+SUMIFS('Forecast Data'!H:H,'Forecast Data'!B:B,D32,'Forecast Data'!C:C,BM$6)),"")</f>
        <v/>
      </c>
      <c r="CF32" s="18">
        <f t="shared" si="22"/>
        <v>2.3165785443266915E-3</v>
      </c>
      <c r="CG32" s="18">
        <f t="shared" si="23"/>
        <v>3.2177246446423459E-3</v>
      </c>
      <c r="CH32" s="23">
        <f t="shared" si="24"/>
        <v>-9.0114610031565442E-2</v>
      </c>
      <c r="CI32" s="13"/>
    </row>
    <row r="33" spans="1:87" ht="13.2">
      <c r="A33" s="1"/>
      <c r="B33" t="str">
        <f t="shared" ref="B33:B39" si="31">D33</f>
        <v>Best Nest Wellness</v>
      </c>
      <c r="D33" t="s">
        <v>65</v>
      </c>
      <c r="E33" s="11">
        <f>SUMIFS('Fin Data'!F:F,'Fin Data'!A:A,D33)</f>
        <v>1717</v>
      </c>
      <c r="F33" s="11">
        <f>SUMIFS('Fin Data with 6 week hist'!I:I,'Fin Data with 6 week hist'!$A:$A,$D33)</f>
        <v>3</v>
      </c>
      <c r="G33" s="11">
        <f>SUMIFS('Fin Data with 6 week hist'!J:J,'Fin Data with 6 week hist'!$A:$A,$D33)</f>
        <v>1</v>
      </c>
      <c r="H33" s="11">
        <f>SUMIFS('Fin Data with 6 week hist'!K:K,'Fin Data with 6 week hist'!$A:$A,$D33)+SUMIFS('Unit Cancellations'!D:D,'Unit Cancellations'!$B:$B,$D33)</f>
        <v>0</v>
      </c>
      <c r="I33" s="11">
        <f>SUMIFS('Fin Data with 6 week hist'!L:L,'Fin Data with 6 week hist'!$A:$A,$D33)+SUMIFS('Unit Cancellations'!E:E,'Unit Cancellations'!$B:$B,$D33)</f>
        <v>1</v>
      </c>
      <c r="J33" s="11">
        <f>SUMIFS('Fin Data with 6 week hist'!M:M,'Fin Data with 6 week hist'!$A:$A,$D33)+SUMIFS('Unit Cancellations'!F:F,'Unit Cancellations'!$B:$B,$D33)</f>
        <v>0</v>
      </c>
      <c r="K33" s="11">
        <f>SUMIFS('Fin Data with 6 week hist'!N:N,'Fin Data with 6 week hist'!$A:$A,$D33)+SUMIFS('Unit Cancellations'!G:G,'Unit Cancellations'!$B:$B,$D33)</f>
        <v>1</v>
      </c>
      <c r="L33" s="11">
        <f>SUMIFS('Fin Data'!AN:AN,'Fin Data'!A:A,D33)</f>
        <v>1</v>
      </c>
      <c r="M33" s="12">
        <f>IFERROR(SUMIFS('Fin Data'!AO:AO,'Fin Data'!A:A,D33),"")</f>
        <v>-0.99941758881770526</v>
      </c>
      <c r="N33" s="1"/>
      <c r="O33" s="11">
        <f t="shared" si="12"/>
        <v>1531</v>
      </c>
      <c r="P33" s="12">
        <f t="shared" si="13"/>
        <v>-9.8616426258463355E-2</v>
      </c>
      <c r="Q33" s="1"/>
      <c r="R33" s="11">
        <f t="shared" si="14"/>
        <v>1544.5</v>
      </c>
      <c r="S33" s="12">
        <f t="shared" si="15"/>
        <v>-8.616226610457807E-2</v>
      </c>
      <c r="T33" s="11">
        <f t="shared" si="16"/>
        <v>0</v>
      </c>
      <c r="U33" s="1" t="e">
        <f t="shared" ref="U33:U39" si="32">#REF!</f>
        <v>#REF!</v>
      </c>
      <c r="V33" s="1"/>
      <c r="W33" s="11">
        <f>SUMIFS('Forecast Data'!$D:$D,'Forecast Data'!$C:$C,W$6,'Forecast Data'!$B:$B,$D33)</f>
        <v>1542</v>
      </c>
      <c r="X33" s="11">
        <f>SUMIFS('Forecast Data'!$D:$D,'Forecast Data'!$C:$C,X$6,'Forecast Data'!$B:$B,$D33)</f>
        <v>1524</v>
      </c>
      <c r="Y33" s="11">
        <f>SUMIFS('Forecast Data'!$D:$D,'Forecast Data'!$C:$C,Y$6,'Forecast Data'!$B:$B,$D33)</f>
        <v>1503</v>
      </c>
      <c r="Z33" s="11">
        <f>SUMIFS('Forecast Data'!$D:$D,'Forecast Data'!$C:$C,Z$6,'Forecast Data'!$B:$B,$D33)</f>
        <v>1555</v>
      </c>
      <c r="AA33" s="11">
        <f>SUMIFS('Forecast Data'!$D:$D,'Forecast Data'!$C:$C,AA$6,'Forecast Data'!$B:$B,$D33)</f>
        <v>1560</v>
      </c>
      <c r="AB33" s="11">
        <f>SUMIFS('Forecast Data'!$D:$D,'Forecast Data'!$C:$C,AB$6,'Forecast Data'!$B:$B,$D33)</f>
        <v>1556</v>
      </c>
      <c r="AC33" s="11">
        <f>SUMIFS('Forecast Data'!$D:$D,'Forecast Data'!$C:$C,AC$6,'Forecast Data'!$B:$B,$D33)</f>
        <v>1560</v>
      </c>
      <c r="AD33" s="11">
        <f>SUMIFS('Forecast Data'!$D:$D,'Forecast Data'!$C:$C,AD$6,'Forecast Data'!$B:$B,$D33)</f>
        <v>1556</v>
      </c>
      <c r="AE33" s="11">
        <f>SUMIFS('Forecast Data'!$D:$D,'Forecast Data'!$C:$C,AE$6,'Forecast Data'!$B:$B,$D33)</f>
        <v>1552</v>
      </c>
      <c r="AF33" s="11">
        <f>SUMIFS('Forecast Data'!$D:$D,'Forecast Data'!$C:$C,AF$6,'Forecast Data'!$B:$B,$D33)</f>
        <v>1522</v>
      </c>
      <c r="AG33" s="11">
        <f>SUMIFS('Forecast Data'!$D:$D,'Forecast Data'!$C:$C,AG$6,'Forecast Data'!$B:$B,$D33)</f>
        <v>1531</v>
      </c>
      <c r="AH33" s="11">
        <f>SUMIFS('Forecast Data'!$D:$D,'Forecast Data'!$C:$C,AH$6,'Forecast Data'!$B:$B,$D33)</f>
        <v>1545</v>
      </c>
      <c r="AI33" s="1"/>
      <c r="AJ33" s="12">
        <f>IF(SUMIFS('Forecast Data'!$E:$E,'Forecast Data'!$C:$C,AJ$6,'Forecast Data'!$B:$B,$D33)=0,"",SUMIFS('Forecast Data'!$E:$E,'Forecast Data'!$C:$C,AJ$6,'Forecast Data'!$B:$B,$D33))</f>
        <v>-7.0000000000000007E-2</v>
      </c>
      <c r="AK33" s="12">
        <f>IF(SUMIFS('Forecast Data'!$E:$E,'Forecast Data'!$C:$C,AK$6,'Forecast Data'!$B:$B,$D33)=0,"",SUMIFS('Forecast Data'!$E:$E,'Forecast Data'!$C:$C,AK$6,'Forecast Data'!$B:$B,$D33))</f>
        <v>-0.11</v>
      </c>
      <c r="AL33" s="12">
        <f>IF(SUMIFS('Forecast Data'!$E:$E,'Forecast Data'!$C:$C,AL$6,'Forecast Data'!$B:$B,$D33)=0,"",SUMIFS('Forecast Data'!$E:$E,'Forecast Data'!$C:$C,AL$6,'Forecast Data'!$B:$B,$D33))</f>
        <v>-0.09</v>
      </c>
      <c r="AM33" s="12">
        <f>IF(SUMIFS('Forecast Data'!$E:$E,'Forecast Data'!$C:$C,AM$6,'Forecast Data'!$B:$B,$D33)=0,"",SUMIFS('Forecast Data'!$E:$E,'Forecast Data'!$C:$C,AM$6,'Forecast Data'!$B:$B,$D33))</f>
        <v>-0.12</v>
      </c>
      <c r="AN33" s="12">
        <f>IF(SUMIFS('Forecast Data'!$E:$E,'Forecast Data'!$C:$C,AN$6,'Forecast Data'!$B:$B,$D33)=0,"",SUMIFS('Forecast Data'!$E:$E,'Forecast Data'!$C:$C,AN$6,'Forecast Data'!$B:$B,$D33))</f>
        <v>-0.1</v>
      </c>
      <c r="AO33" s="12">
        <f>IF(SUMIFS('Forecast Data'!$E:$E,'Forecast Data'!$C:$C,AO$6,'Forecast Data'!$B:$B,$D33)=0,"",SUMIFS('Forecast Data'!$E:$E,'Forecast Data'!$C:$C,AO$6,'Forecast Data'!$B:$B,$D33))</f>
        <v>-0.08</v>
      </c>
      <c r="AP33" s="12">
        <f>IF(SUMIFS('Forecast Data'!$E:$E,'Forecast Data'!$C:$C,AP$6,'Forecast Data'!$B:$B,$D33)=0,"",SUMIFS('Forecast Data'!$E:$E,'Forecast Data'!$C:$C,AP$6,'Forecast Data'!$B:$B,$D33))</f>
        <v>-0.05</v>
      </c>
      <c r="AQ33" s="12">
        <f>IF(SUMIFS('Forecast Data'!$E:$E,'Forecast Data'!$C:$C,AQ$6,'Forecast Data'!$B:$B,$D33)=0,"",SUMIFS('Forecast Data'!$E:$E,'Forecast Data'!$C:$C,AQ$6,'Forecast Data'!$B:$B,$D33))</f>
        <v>-7.0000000000000007E-2</v>
      </c>
      <c r="AR33" s="12" t="str">
        <f>IF(SUMIFS('Forecast Data'!$E:$E,'Forecast Data'!$C:$C,AR$6,'Forecast Data'!$B:$B,$D33)=0,"",SUMIFS('Forecast Data'!$E:$E,'Forecast Data'!$C:$C,AR$6,'Forecast Data'!$B:$B,$D33))</f>
        <v/>
      </c>
      <c r="AS33" s="12">
        <f>IF(SUMIFS('Forecast Data'!$E:$E,'Forecast Data'!$C:$C,AS$6,'Forecast Data'!$B:$B,$D33)=0,"",SUMIFS('Forecast Data'!$E:$E,'Forecast Data'!$C:$C,AS$6,'Forecast Data'!$B:$B,$D33))</f>
        <v>-0.1</v>
      </c>
      <c r="AT33" s="12">
        <f>IF(SUMIFS('Forecast Data'!$E:$E,'Forecast Data'!$C:$C,AT$6,'Forecast Data'!$B:$B,$D33)=0,"",SUMIFS('Forecast Data'!$E:$E,'Forecast Data'!$C:$C,AT$6,'Forecast Data'!$B:$B,$D33))</f>
        <v>-0.11</v>
      </c>
      <c r="AU33" s="12">
        <f>IF(SUMIFS('Forecast Data'!$E:$E,'Forecast Data'!$C:$C,AU$6,'Forecast Data'!$B:$B,$D33)=0,"",SUMIFS('Forecast Data'!$E:$E,'Forecast Data'!$C:$C,AU$6,'Forecast Data'!$B:$B,$D33))</f>
        <v>-0.06</v>
      </c>
      <c r="AV33" s="1"/>
      <c r="AW33" s="11">
        <f>SUMIFS('OP Units'!E:E,'OP Units'!$A:$A,$D33)</f>
        <v>0</v>
      </c>
      <c r="AX33" s="11">
        <f>SUMIFS('OP Units'!F:F,'OP Units'!$A:$A,$D33)</f>
        <v>0</v>
      </c>
      <c r="AY33" s="11">
        <f>SUMIFS('OP Units'!G:G,'OP Units'!$A:$A,$D33)</f>
        <v>0</v>
      </c>
      <c r="AZ33" s="11">
        <f>SUMIFS('OP Units'!H:H,'OP Units'!$A:$A,$D33)</f>
        <v>0</v>
      </c>
      <c r="BA33" s="11">
        <f>SUMIFS('OP Units'!I:I,'OP Units'!$A:$A,$D33)</f>
        <v>0</v>
      </c>
      <c r="BB33" s="11">
        <f>SUMIFS('OP Units'!J:J,'OP Units'!$A:$A,$D33)</f>
        <v>0</v>
      </c>
      <c r="BC33" s="11">
        <f>SUMIFS('OP Units'!K:K,'OP Units'!$A:$A,$D33)</f>
        <v>0</v>
      </c>
      <c r="BD33" s="11">
        <f>SUMIFS('OP Units'!L:L,'OP Units'!$A:$A,$D33)</f>
        <v>0</v>
      </c>
      <c r="BE33" s="11">
        <f>SUMIFS('OP Units'!M:M,'OP Units'!$A:$A,$D33)</f>
        <v>0</v>
      </c>
      <c r="BF33" s="11">
        <f>SUMIFS('OP Units'!N:N,'OP Units'!$A:$A,$D33)</f>
        <v>0</v>
      </c>
      <c r="BG33" s="11">
        <f>SUMIFS('OP Units'!O:O,'OP Units'!$A:$A,$D33)</f>
        <v>0</v>
      </c>
      <c r="BH33" s="11">
        <f>SUMIFS('OP Units'!P:P,'OP Units'!$A:$A,$D33)</f>
        <v>0</v>
      </c>
      <c r="BI33" s="1"/>
      <c r="BJ33" s="12">
        <f>IFERROR((SUMIFS('OP Units'!E:E,'OP Units'!$A:$A,$D33)-SUMIFS('Forecast Data'!$H:$H,'Forecast Data'!$C:$C,BJ$6,'Forecast Data'!$B:$B,$D33))/SUMIFS('Forecast Data'!$H:$H,'Forecast Data'!$C:$C,BJ$6,'Forecast Data'!$B:$B,$D33),"")</f>
        <v>-1</v>
      </c>
      <c r="BK33" s="12">
        <f>IFERROR((SUMIFS('OP Units'!F:F,'OP Units'!$A:$A,$D33)-SUMIFS('Forecast Data'!$H:$H,'Forecast Data'!$C:$C,BK$6,'Forecast Data'!$B:$B,$D33))/SUMIFS('Forecast Data'!$H:$H,'Forecast Data'!$C:$C,BK$6,'Forecast Data'!$B:$B,$D33),"")</f>
        <v>-1</v>
      </c>
      <c r="BL33" s="12">
        <f>IFERROR((SUMIFS('OP Units'!G:G,'OP Units'!$A:$A,$D33)-SUMIFS('Forecast Data'!$H:$H,'Forecast Data'!$C:$C,BL$6,'Forecast Data'!$B:$B,$D33))/SUMIFS('Forecast Data'!$H:$H,'Forecast Data'!$C:$C,BL$6,'Forecast Data'!$B:$B,$D33),"")</f>
        <v>-1</v>
      </c>
      <c r="BM33" s="12">
        <f>IFERROR((SUMIFS('OP Units'!H:H,'OP Units'!$A:$A,$D33)-SUMIFS('Forecast Data'!$H:$H,'Forecast Data'!$C:$C,BM$6,'Forecast Data'!$B:$B,$D33))/SUMIFS('Forecast Data'!$H:$H,'Forecast Data'!$C:$C,BM$6,'Forecast Data'!$B:$B,$D33),"")</f>
        <v>-1</v>
      </c>
      <c r="BN33" s="12">
        <f>IFERROR((SUMIFS('OP Units'!I:I,'OP Units'!$A:$A,$D33)-SUMIFS('Forecast Data'!$H:$H,'Forecast Data'!$C:$C,BN$6,'Forecast Data'!$B:$B,$D33))/SUMIFS('Forecast Data'!$H:$H,'Forecast Data'!$C:$C,BN$6,'Forecast Data'!$B:$B,$D33),"")</f>
        <v>-1</v>
      </c>
      <c r="BO33" s="12">
        <f>IFERROR((SUMIFS('OP Units'!J:J,'OP Units'!$A:$A,$D33)-SUMIFS('Forecast Data'!$H:$H,'Forecast Data'!$C:$C,BO$6,'Forecast Data'!$B:$B,$D33))/SUMIFS('Forecast Data'!$H:$H,'Forecast Data'!$C:$C,BO$6,'Forecast Data'!$B:$B,$D33),"")</f>
        <v>-1</v>
      </c>
      <c r="BP33" s="12">
        <f>IFERROR((SUMIFS('OP Units'!K:K,'OP Units'!$A:$A,$D33)-SUMIFS('Forecast Data'!$H:$H,'Forecast Data'!$C:$C,BP$6,'Forecast Data'!$B:$B,$D33))/SUMIFS('Forecast Data'!$H:$H,'Forecast Data'!$C:$C,BP$6,'Forecast Data'!$B:$B,$D33),"")</f>
        <v>-1</v>
      </c>
      <c r="BQ33" s="12">
        <f>IFERROR((SUMIFS('OP Units'!L:L,'OP Units'!$A:$A,$D33)-SUMIFS('Forecast Data'!$H:$H,'Forecast Data'!$C:$C,BQ$6,'Forecast Data'!$B:$B,$D33))/SUMIFS('Forecast Data'!$H:$H,'Forecast Data'!$C:$C,BQ$6,'Forecast Data'!$B:$B,$D33),"")</f>
        <v>-1</v>
      </c>
      <c r="BR33" s="12">
        <f>IFERROR((SUMIFS('OP Units'!M:M,'OP Units'!$A:$A,$D33)-SUMIFS('Forecast Data'!$H:$H,'Forecast Data'!$C:$C,BR$6,'Forecast Data'!$B:$B,$D33))/SUMIFS('Forecast Data'!$H:$H,'Forecast Data'!$C:$C,BR$6,'Forecast Data'!$B:$B,$D33),"")</f>
        <v>-1</v>
      </c>
      <c r="BS33" s="12">
        <f>IFERROR((SUMIFS('OP Units'!N:N,'OP Units'!$A:$A,$D33)-SUMIFS('Forecast Data'!$H:$H,'Forecast Data'!$C:$C,BS$6,'Forecast Data'!$B:$B,$D33))/SUMIFS('Forecast Data'!$H:$H,'Forecast Data'!$C:$C,BS$6,'Forecast Data'!$B:$B,$D33),"")</f>
        <v>-1</v>
      </c>
      <c r="BT33" s="12">
        <f>IFERROR((SUMIFS('OP Units'!O:O,'OP Units'!$A:$A,$D33)-SUMIFS('Forecast Data'!$H:$H,'Forecast Data'!$C:$C,BT$6,'Forecast Data'!$B:$B,$D33))/SUMIFS('Forecast Data'!$H:$H,'Forecast Data'!$C:$C,BT$6,'Forecast Data'!$B:$B,$D33),"")</f>
        <v>-1</v>
      </c>
      <c r="BU33" s="12">
        <f>IFERROR((SUMIFS('OP Units'!P:P,'OP Units'!$A:$A,$D33)-SUMIFS('Forecast Data'!$H:$H,'Forecast Data'!$C:$C,BU$6,'Forecast Data'!$B:$B,$D33))/SUMIFS('Forecast Data'!$H:$H,'Forecast Data'!$C:$C,BU$6,'Forecast Data'!$B:$B,$D33),"")</f>
        <v>-1</v>
      </c>
      <c r="BV33" s="12"/>
      <c r="BW33" s="11">
        <f>(SUMIFS('Forecast Data'!H:H,'Forecast Data'!B:B,D33,'Forecast Data'!C:C,BK$6)+SUMIFS('Forecast Data'!H:H,'Forecast Data'!B:B,D33,'Forecast Data'!C:C,BL$6)+SUMIFS('Forecast Data'!H:H,'Forecast Data'!B:B,D33,'Forecast Data'!C:C,BM$6)+SUMIFS('Forecast Data'!H:H,'Forecast Data'!B:B,D33,'Forecast Data'!C:C,BN$6)+SUMIFS('Forecast Data'!H:H,'Forecast Data'!B:B,D33,'Forecast Data'!C:C,BO$6)+SUMIFS('Forecast Data'!H:H,'Forecast Data'!B:B,D33,'Forecast Data'!C:C,BP$6)+SUMIFS('Forecast Data'!H:H,'Forecast Data'!B:B,D33,'Forecast Data'!C:C,BQ$6)+SUMIFS('Forecast Data'!H:H,'Forecast Data'!B:B,D33,'Forecast Data'!C:C,BJ$6))/8</f>
        <v>1690.125</v>
      </c>
      <c r="BX33" s="12">
        <f>IFERROR((SUM(W33:AD33)-(SUMIFS('Forecast Data'!H:H,'Forecast Data'!B:B,B33,'Forecast Data'!C:C,BJ$6)+SUMIFS('Forecast Data'!H:H,'Forecast Data'!B:B,B33,'Forecast Data'!C:C,BK$6)+SUMIFS('Forecast Data'!H:H,'Forecast Data'!B:B,B33,'Forecast Data'!C:C,BL$6)+SUMIFS('Forecast Data'!H:H,'Forecast Data'!B:B,B33,'Forecast Data'!C:C,BM$6)+SUMIFS('Forecast Data'!H:H,'Forecast Data'!B:B,B33,'Forecast Data'!C:C,BN$6)+SUMIFS('Forecast Data'!H:H,'Forecast Data'!B:B,B33,'Forecast Data'!C:C,BO$6)+SUMIFS('Forecast Data'!H:H,'Forecast Data'!B:B,B33,'Forecast Data'!C:C,BP$6)+SUMIFS('Forecast Data'!H:H,'Forecast Data'!B:B,B33,'Forecast Data'!C:C,BQ$6)))/(SUMIFS('Forecast Data'!H:H,'Forecast Data'!B:B,B33,'Forecast Data'!C:C,BJ$6)+SUMIFS('Forecast Data'!H:H,'Forecast Data'!B:B,B33,'Forecast Data'!C:C,BK$6)+SUMIFS('Forecast Data'!H:H,'Forecast Data'!B:B,B33,'Forecast Data'!C:C,BL$6)+SUMIFS('Forecast Data'!H:H,'Forecast Data'!B:B,B33,'Forecast Data'!C:C,BM$6)+SUMIFS('Forecast Data'!H:H,'Forecast Data'!B:B,B33,'Forecast Data'!C:C,BN$6)+SUMIFS('Forecast Data'!H:H,'Forecast Data'!B:B,B33,'Forecast Data'!C:C,BO$6)+SUMIFS('Forecast Data'!H:H,'Forecast Data'!B:B,B33,'Forecast Data'!C:C,BP$6)+SUMIFS('Forecast Data'!H:H,'Forecast Data'!B:B,B33,'Forecast Data'!C:C,BQ$6)),"")</f>
        <v>-8.616226610457807E-2</v>
      </c>
      <c r="BY33" s="12">
        <f t="shared" si="18"/>
        <v>-1.4674229538813592E-3</v>
      </c>
      <c r="BZ33" s="16">
        <f t="shared" si="19"/>
        <v>-1.1974729544180824E-4</v>
      </c>
      <c r="CA33" s="13">
        <f t="shared" si="20"/>
        <v>-0.13476756584395511</v>
      </c>
      <c r="CB33" s="12">
        <f t="shared" si="21"/>
        <v>1.3476756584395511E-3</v>
      </c>
      <c r="CC33" s="12"/>
      <c r="CD33" s="11">
        <f>(SUMIFS('Forecast Data'!H:H,'Forecast Data'!B:B,D33,'Forecast Data'!C:C,BK$6)+SUMIFS('Forecast Data'!H:H,'Forecast Data'!B:B,D33,'Forecast Data'!C:C,BL$6)+SUMIFS('Forecast Data'!H:H,'Forecast Data'!B:B,D33,'Forecast Data'!C:C,BM$6)+SUMIFS('Forecast Data'!H:H,'Forecast Data'!B:B,D33,'Forecast Data'!C:C,BJ$6))/4</f>
        <v>1698.5</v>
      </c>
      <c r="CE33" s="12">
        <f>IFERROR((SUM(W33:Z33)-(SUMIFS('Forecast Data'!H:H,'Forecast Data'!B:B,D33,'Forecast Data'!C:C,BJ$6)+SUMIFS('Forecast Data'!H:H,'Forecast Data'!B:B,D33,'Forecast Data'!C:C,BK$6)+SUMIFS('Forecast Data'!H:H,'Forecast Data'!B:B,D33,'Forecast Data'!C:C,BL$6)+SUMIFS('Forecast Data'!H:H,'Forecast Data'!B:B,D33,'Forecast Data'!C:C,BM$6)))/(SUMIFS('Forecast Data'!H:H,'Forecast Data'!B:B,D33,'Forecast Data'!C:C,BJ$6)+SUMIFS('Forecast Data'!H:H,'Forecast Data'!B:B,D33,'Forecast Data'!C:C,BK$6)+SUMIFS('Forecast Data'!H:H,'Forecast Data'!B:B,D33,'Forecast Data'!C:C,BL$6)+SUMIFS('Forecast Data'!H:H,'Forecast Data'!B:B,D33,'Forecast Data'!C:C,BM$6)),"")</f>
        <v>-9.8616426258463355E-2</v>
      </c>
      <c r="CF33" s="12">
        <f t="shared" si="22"/>
        <v>-1.4674229538813592E-3</v>
      </c>
      <c r="CG33" s="12">
        <f t="shared" si="23"/>
        <v>-1.4042961906659534E-4</v>
      </c>
      <c r="CH33" s="13">
        <f t="shared" si="24"/>
        <v>-0.13269933348147639</v>
      </c>
      <c r="CI33" s="13"/>
    </row>
    <row r="34" spans="1:87" ht="13.2">
      <c r="A34" s="1"/>
      <c r="B34" t="str">
        <f t="shared" si="31"/>
        <v>Superfeet</v>
      </c>
      <c r="C34" t="s">
        <v>41</v>
      </c>
      <c r="D34" t="s">
        <v>66</v>
      </c>
      <c r="E34" s="11">
        <f>SUMIFS('Fin Data'!F:F,'Fin Data'!A:A,D34)</f>
        <v>11132</v>
      </c>
      <c r="F34" s="11">
        <f>SUMIFS('Fin Data with 6 week hist'!I:I,'Fin Data with 6 week hist'!$A:$A,$D34)</f>
        <v>11656</v>
      </c>
      <c r="G34" s="11">
        <f>SUMIFS('Fin Data with 6 week hist'!J:J,'Fin Data with 6 week hist'!$A:$A,$D34)</f>
        <v>12058</v>
      </c>
      <c r="H34" s="11">
        <f>SUMIFS('Fin Data with 6 week hist'!K:K,'Fin Data with 6 week hist'!$A:$A,$D34)+SUMIFS('Unit Cancellations'!D:D,'Unit Cancellations'!$B:$B,$D34)</f>
        <v>12450</v>
      </c>
      <c r="I34" s="11">
        <f>SUMIFS('Fin Data with 6 week hist'!L:L,'Fin Data with 6 week hist'!$A:$A,$D34)+SUMIFS('Unit Cancellations'!E:E,'Unit Cancellations'!$B:$B,$D34)</f>
        <v>13591</v>
      </c>
      <c r="J34" s="11">
        <f>SUMIFS('Fin Data with 6 week hist'!M:M,'Fin Data with 6 week hist'!$A:$A,$D34)+SUMIFS('Unit Cancellations'!F:F,'Unit Cancellations'!$B:$B,$D34)</f>
        <v>13644</v>
      </c>
      <c r="K34" s="11">
        <f>SUMIFS('Fin Data with 6 week hist'!N:N,'Fin Data with 6 week hist'!$A:$A,$D34)+SUMIFS('Unit Cancellations'!G:G,'Unit Cancellations'!$B:$B,$D34)</f>
        <v>11580</v>
      </c>
      <c r="L34" s="11">
        <f>SUMIFS('Fin Data'!AN:AN,'Fin Data'!A:A,D34)</f>
        <v>12496.5</v>
      </c>
      <c r="M34" s="12">
        <f>IFERROR(SUMIFS('Fin Data'!AO:AO,'Fin Data'!A:A,D34),"")</f>
        <v>0.12257455982752426</v>
      </c>
      <c r="N34" s="1"/>
      <c r="O34" s="11">
        <f t="shared" si="12"/>
        <v>14782.25</v>
      </c>
      <c r="P34" s="12">
        <f t="shared" si="13"/>
        <v>0.24873814702962979</v>
      </c>
      <c r="Q34" s="1"/>
      <c r="R34" s="11">
        <f t="shared" si="14"/>
        <v>13634.25</v>
      </c>
      <c r="S34" s="12">
        <f t="shared" si="15"/>
        <v>9.0750907509075093E-2</v>
      </c>
      <c r="T34" s="11">
        <f t="shared" si="16"/>
        <v>12382.875</v>
      </c>
      <c r="U34" s="1" t="e">
        <f t="shared" si="32"/>
        <v>#REF!</v>
      </c>
      <c r="V34" s="1"/>
      <c r="W34" s="11">
        <f>SUMIFS('Forecast Data'!$D:$D,'Forecast Data'!$C:$C,W$6,'Forecast Data'!$B:$B,$D34)</f>
        <v>20519</v>
      </c>
      <c r="X34" s="11">
        <f>SUMIFS('Forecast Data'!$D:$D,'Forecast Data'!$C:$C,X$6,'Forecast Data'!$B:$B,$D34)</f>
        <v>13757</v>
      </c>
      <c r="Y34" s="11">
        <f>SUMIFS('Forecast Data'!$D:$D,'Forecast Data'!$C:$C,Y$6,'Forecast Data'!$B:$B,$D34)</f>
        <v>12424</v>
      </c>
      <c r="Z34" s="11">
        <f>SUMIFS('Forecast Data'!$D:$D,'Forecast Data'!$C:$C,Z$6,'Forecast Data'!$B:$B,$D34)</f>
        <v>12429</v>
      </c>
      <c r="AA34" s="11">
        <f>SUMIFS('Forecast Data'!$D:$D,'Forecast Data'!$C:$C,AA$6,'Forecast Data'!$B:$B,$D34)</f>
        <v>12416</v>
      </c>
      <c r="AB34" s="11">
        <f>SUMIFS('Forecast Data'!$D:$D,'Forecast Data'!$C:$C,AB$6,'Forecast Data'!$B:$B,$D34)</f>
        <v>12458</v>
      </c>
      <c r="AC34" s="11">
        <f>SUMIFS('Forecast Data'!$D:$D,'Forecast Data'!$C:$C,AC$6,'Forecast Data'!$B:$B,$D34)</f>
        <v>12512</v>
      </c>
      <c r="AD34" s="11">
        <f>SUMIFS('Forecast Data'!$D:$D,'Forecast Data'!$C:$C,AD$6,'Forecast Data'!$B:$B,$D34)</f>
        <v>12559</v>
      </c>
      <c r="AE34" s="11">
        <f>SUMIFS('Forecast Data'!$D:$D,'Forecast Data'!$C:$C,AE$6,'Forecast Data'!$B:$B,$D34)</f>
        <v>20166</v>
      </c>
      <c r="AF34" s="11">
        <f>SUMIFS('Forecast Data'!$D:$D,'Forecast Data'!$C:$C,AF$6,'Forecast Data'!$B:$B,$D34)</f>
        <v>13857</v>
      </c>
      <c r="AG34" s="11">
        <f>SUMIFS('Forecast Data'!$D:$D,'Forecast Data'!$C:$C,AG$6,'Forecast Data'!$B:$B,$D34)</f>
        <v>12616</v>
      </c>
      <c r="AH34" s="11">
        <f>SUMIFS('Forecast Data'!$D:$D,'Forecast Data'!$C:$C,AH$6,'Forecast Data'!$B:$B,$D34)</f>
        <v>11988</v>
      </c>
      <c r="AI34" s="1"/>
      <c r="AJ34" s="12">
        <f>IF(SUMIFS('Forecast Data'!$E:$E,'Forecast Data'!$C:$C,AJ$6,'Forecast Data'!$B:$B,$D34)=0,"",SUMIFS('Forecast Data'!$E:$E,'Forecast Data'!$C:$C,AJ$6,'Forecast Data'!$B:$B,$D34))</f>
        <v>0.65</v>
      </c>
      <c r="AK34" s="12">
        <f>IF(SUMIFS('Forecast Data'!$E:$E,'Forecast Data'!$C:$C,AK$6,'Forecast Data'!$B:$B,$D34)=0,"",SUMIFS('Forecast Data'!$E:$E,'Forecast Data'!$C:$C,AK$6,'Forecast Data'!$B:$B,$D34))</f>
        <v>0.13</v>
      </c>
      <c r="AL34" s="12">
        <f>IF(SUMIFS('Forecast Data'!$E:$E,'Forecast Data'!$C:$C,AL$6,'Forecast Data'!$B:$B,$D34)=0,"",SUMIFS('Forecast Data'!$E:$E,'Forecast Data'!$C:$C,AL$6,'Forecast Data'!$B:$B,$D34))</f>
        <v>0.08</v>
      </c>
      <c r="AM34" s="12">
        <f>IF(SUMIFS('Forecast Data'!$E:$E,'Forecast Data'!$C:$C,AM$6,'Forecast Data'!$B:$B,$D34)=0,"",SUMIFS('Forecast Data'!$E:$E,'Forecast Data'!$C:$C,AM$6,'Forecast Data'!$B:$B,$D34))</f>
        <v>0.1</v>
      </c>
      <c r="AN34" s="12">
        <f>IF(SUMIFS('Forecast Data'!$E:$E,'Forecast Data'!$C:$C,AN$6,'Forecast Data'!$B:$B,$D34)=0,"",SUMIFS('Forecast Data'!$E:$E,'Forecast Data'!$C:$C,AN$6,'Forecast Data'!$B:$B,$D34))</f>
        <v>0.05</v>
      </c>
      <c r="AO34" s="12">
        <f>IF(SUMIFS('Forecast Data'!$E:$E,'Forecast Data'!$C:$C,AO$6,'Forecast Data'!$B:$B,$D34)=0,"",SUMIFS('Forecast Data'!$E:$E,'Forecast Data'!$C:$C,AO$6,'Forecast Data'!$B:$B,$D34))</f>
        <v>-0.04</v>
      </c>
      <c r="AP34" s="12">
        <f>IF(SUMIFS('Forecast Data'!$E:$E,'Forecast Data'!$C:$C,AP$6,'Forecast Data'!$B:$B,$D34)=0,"",SUMIFS('Forecast Data'!$E:$E,'Forecast Data'!$C:$C,AP$6,'Forecast Data'!$B:$B,$D34))</f>
        <v>-0.02</v>
      </c>
      <c r="AQ34" s="12">
        <f>IF(SUMIFS('Forecast Data'!$E:$E,'Forecast Data'!$C:$C,AQ$6,'Forecast Data'!$B:$B,$D34)=0,"",SUMIFS('Forecast Data'!$E:$E,'Forecast Data'!$C:$C,AQ$6,'Forecast Data'!$B:$B,$D34))</f>
        <v>-0.17</v>
      </c>
      <c r="AR34" s="12">
        <f>IF(SUMIFS('Forecast Data'!$E:$E,'Forecast Data'!$C:$C,AR$6,'Forecast Data'!$B:$B,$D34)=0,"",SUMIFS('Forecast Data'!$E:$E,'Forecast Data'!$C:$C,AR$6,'Forecast Data'!$B:$B,$D34))</f>
        <v>0.12</v>
      </c>
      <c r="AS34" s="12">
        <f>IF(SUMIFS('Forecast Data'!$E:$E,'Forecast Data'!$C:$C,AS$6,'Forecast Data'!$B:$B,$D34)=0,"",SUMIFS('Forecast Data'!$E:$E,'Forecast Data'!$C:$C,AS$6,'Forecast Data'!$B:$B,$D34))</f>
        <v>-0.22</v>
      </c>
      <c r="AT34" s="12">
        <f>IF(SUMIFS('Forecast Data'!$E:$E,'Forecast Data'!$C:$C,AT$6,'Forecast Data'!$B:$B,$D34)=0,"",SUMIFS('Forecast Data'!$E:$E,'Forecast Data'!$C:$C,AT$6,'Forecast Data'!$B:$B,$D34))</f>
        <v>-0.16</v>
      </c>
      <c r="AU34" s="12">
        <f>IF(SUMIFS('Forecast Data'!$E:$E,'Forecast Data'!$C:$C,AU$6,'Forecast Data'!$B:$B,$D34)=0,"",SUMIFS('Forecast Data'!$E:$E,'Forecast Data'!$C:$C,AU$6,'Forecast Data'!$B:$B,$D34))</f>
        <v>0.05</v>
      </c>
      <c r="AV34" s="1"/>
      <c r="AW34" s="11">
        <f>SUMIFS('OP Units'!E:E,'OP Units'!$A:$A,$D34)</f>
        <v>11801</v>
      </c>
      <c r="AX34" s="11">
        <f>SUMIFS('OP Units'!F:F,'OP Units'!$A:$A,$D34)</f>
        <v>12116</v>
      </c>
      <c r="AY34" s="11">
        <f>SUMIFS('OP Units'!G:G,'OP Units'!$A:$A,$D34)</f>
        <v>12698</v>
      </c>
      <c r="AZ34" s="11">
        <f>SUMIFS('OP Units'!H:H,'OP Units'!$A:$A,$D34)</f>
        <v>12250</v>
      </c>
      <c r="BA34" s="11">
        <f>SUMIFS('OP Units'!I:I,'OP Units'!$A:$A,$D34)</f>
        <v>12547</v>
      </c>
      <c r="BB34" s="11">
        <f>SUMIFS('OP Units'!J:J,'OP Units'!$A:$A,$D34)</f>
        <v>13763</v>
      </c>
      <c r="BC34" s="11">
        <f>SUMIFS('OP Units'!K:K,'OP Units'!$A:$A,$D34)</f>
        <v>12029</v>
      </c>
      <c r="BD34" s="11">
        <f>SUMIFS('OP Units'!L:L,'OP Units'!$A:$A,$D34)</f>
        <v>11859</v>
      </c>
      <c r="BE34" s="11">
        <f>SUMIFS('OP Units'!M:M,'OP Units'!$A:$A,$D34)</f>
        <v>12688</v>
      </c>
      <c r="BF34" s="11">
        <f>SUMIFS('OP Units'!N:N,'OP Units'!$A:$A,$D34)</f>
        <v>13156</v>
      </c>
      <c r="BG34" s="11">
        <f>SUMIFS('OP Units'!O:O,'OP Units'!$A:$A,$D34)</f>
        <v>13412</v>
      </c>
      <c r="BH34" s="11">
        <f>SUMIFS('OP Units'!P:P,'OP Units'!$A:$A,$D34)</f>
        <v>13079</v>
      </c>
      <c r="BI34" s="1"/>
      <c r="BJ34" s="12">
        <f>IFERROR((SUMIFS('OP Units'!E:E,'OP Units'!$A:$A,$D34)-SUMIFS('Forecast Data'!$H:$H,'Forecast Data'!$C:$C,BJ$6,'Forecast Data'!$B:$B,$D34))/SUMIFS('Forecast Data'!$H:$H,'Forecast Data'!$C:$C,BJ$6,'Forecast Data'!$B:$B,$D34),"")</f>
        <v>-5.0450595429674928E-2</v>
      </c>
      <c r="BK34" s="12">
        <f>IFERROR((SUMIFS('OP Units'!F:F,'OP Units'!$A:$A,$D34)-SUMIFS('Forecast Data'!$H:$H,'Forecast Data'!$C:$C,BK$6,'Forecast Data'!$B:$B,$D34))/SUMIFS('Forecast Data'!$H:$H,'Forecast Data'!$C:$C,BK$6,'Forecast Data'!$B:$B,$D34),"")</f>
        <v>-4.109814236396515E-3</v>
      </c>
      <c r="BL34" s="12">
        <f>IFERROR((SUMIFS('OP Units'!G:G,'OP Units'!$A:$A,$D34)-SUMIFS('Forecast Data'!$H:$H,'Forecast Data'!$C:$C,BL$6,'Forecast Data'!$B:$B,$D34))/SUMIFS('Forecast Data'!$H:$H,'Forecast Data'!$C:$C,BL$6,'Forecast Data'!$B:$B,$D34),"")</f>
        <v>0.10609756097560975</v>
      </c>
      <c r="BM34" s="12">
        <f>IFERROR((SUMIFS('OP Units'!H:H,'OP Units'!$A:$A,$D34)-SUMIFS('Forecast Data'!$H:$H,'Forecast Data'!$C:$C,BM$6,'Forecast Data'!$B:$B,$D34))/SUMIFS('Forecast Data'!$H:$H,'Forecast Data'!$C:$C,BM$6,'Forecast Data'!$B:$B,$D34),"")</f>
        <v>8.6281812538795785E-2</v>
      </c>
      <c r="BN34" s="12">
        <f>IFERROR((SUMIFS('OP Units'!I:I,'OP Units'!$A:$A,$D34)-SUMIFS('Forecast Data'!$H:$H,'Forecast Data'!$C:$C,BN$6,'Forecast Data'!$B:$B,$D34))/SUMIFS('Forecast Data'!$H:$H,'Forecast Data'!$C:$C,BN$6,'Forecast Data'!$B:$B,$D34),"")</f>
        <v>6.393623335877216E-2</v>
      </c>
      <c r="BO34" s="12">
        <f>IFERROR((SUMIFS('OP Units'!J:J,'OP Units'!$A:$A,$D34)-SUMIFS('Forecast Data'!$H:$H,'Forecast Data'!$C:$C,BO$6,'Forecast Data'!$B:$B,$D34))/SUMIFS('Forecast Data'!$H:$H,'Forecast Data'!$C:$C,BO$6,'Forecast Data'!$B:$B,$D34),"")</f>
        <v>5.536385246530174E-2</v>
      </c>
      <c r="BP34" s="12">
        <f>IFERROR((SUMIFS('OP Units'!K:K,'OP Units'!$A:$A,$D34)-SUMIFS('Forecast Data'!$H:$H,'Forecast Data'!$C:$C,BP$6,'Forecast Data'!$B:$B,$D34))/SUMIFS('Forecast Data'!$H:$H,'Forecast Data'!$C:$C,BP$6,'Forecast Data'!$B:$B,$D34),"")</f>
        <v>-5.5511934673366833E-2</v>
      </c>
      <c r="BQ34" s="12">
        <f>IFERROR((SUMIFS('OP Units'!L:L,'OP Units'!$A:$A,$D34)-SUMIFS('Forecast Data'!$H:$H,'Forecast Data'!$C:$C,BQ$6,'Forecast Data'!$B:$B,$D34))/SUMIFS('Forecast Data'!$H:$H,'Forecast Data'!$C:$C,BQ$6,'Forecast Data'!$B:$B,$D34),"")</f>
        <v>-0.21348985276561877</v>
      </c>
      <c r="BR34" s="12">
        <f>IFERROR((SUMIFS('OP Units'!M:M,'OP Units'!$A:$A,$D34)-SUMIFS('Forecast Data'!$H:$H,'Forecast Data'!$C:$C,BR$6,'Forecast Data'!$B:$B,$D34))/SUMIFS('Forecast Data'!$H:$H,'Forecast Data'!$C:$C,BR$6,'Forecast Data'!$B:$B,$D34),"")</f>
        <v>-0.29318700908027406</v>
      </c>
      <c r="BS34" s="12">
        <f>IFERROR((SUMIFS('OP Units'!N:N,'OP Units'!$A:$A,$D34)-SUMIFS('Forecast Data'!$H:$H,'Forecast Data'!$C:$C,BS$6,'Forecast Data'!$B:$B,$D34))/SUMIFS('Forecast Data'!$H:$H,'Forecast Data'!$C:$C,BS$6,'Forecast Data'!$B:$B,$D34),"")</f>
        <v>-0.25960943215712756</v>
      </c>
      <c r="BT34" s="12">
        <f>IFERROR((SUMIFS('OP Units'!O:O,'OP Units'!$A:$A,$D34)-SUMIFS('Forecast Data'!$H:$H,'Forecast Data'!$C:$C,BT$6,'Forecast Data'!$B:$B,$D34))/SUMIFS('Forecast Data'!$H:$H,'Forecast Data'!$C:$C,BT$6,'Forecast Data'!$B:$B,$D34),"")</f>
        <v>-0.10960632012215363</v>
      </c>
      <c r="BU34" s="12">
        <f>IFERROR((SUMIFS('OP Units'!P:P,'OP Units'!$A:$A,$D34)-SUMIFS('Forecast Data'!$H:$H,'Forecast Data'!$C:$C,BU$6,'Forecast Data'!$B:$B,$D34))/SUMIFS('Forecast Data'!$H:$H,'Forecast Data'!$C:$C,BU$6,'Forecast Data'!$B:$B,$D34),"")</f>
        <v>0.14587348869809005</v>
      </c>
      <c r="BV34" s="12"/>
      <c r="BW34" s="11">
        <f>(SUMIFS('Forecast Data'!H:H,'Forecast Data'!B:B,D34,'Forecast Data'!C:C,BK$6)+SUMIFS('Forecast Data'!H:H,'Forecast Data'!B:B,D34,'Forecast Data'!C:C,BL$6)+SUMIFS('Forecast Data'!H:H,'Forecast Data'!B:B,D34,'Forecast Data'!C:C,BM$6)+SUMIFS('Forecast Data'!H:H,'Forecast Data'!B:B,D34,'Forecast Data'!C:C,BN$6)+SUMIFS('Forecast Data'!H:H,'Forecast Data'!B:B,D34,'Forecast Data'!C:C,BO$6)+SUMIFS('Forecast Data'!H:H,'Forecast Data'!B:B,D34,'Forecast Data'!C:C,BP$6)+SUMIFS('Forecast Data'!H:H,'Forecast Data'!B:B,D34,'Forecast Data'!C:C,BQ$6)+SUMIFS('Forecast Data'!H:H,'Forecast Data'!B:B,D34,'Forecast Data'!C:C,BJ$6))/8</f>
        <v>12499.875</v>
      </c>
      <c r="BX34" s="12">
        <f>IFERROR((SUM(W34:AD34)-(SUMIFS('Forecast Data'!H:H,'Forecast Data'!B:B,B34,'Forecast Data'!C:C,BJ$6)+SUMIFS('Forecast Data'!H:H,'Forecast Data'!B:B,B34,'Forecast Data'!C:C,BK$6)+SUMIFS('Forecast Data'!H:H,'Forecast Data'!B:B,B34,'Forecast Data'!C:C,BL$6)+SUMIFS('Forecast Data'!H:H,'Forecast Data'!B:B,B34,'Forecast Data'!C:C,BM$6)+SUMIFS('Forecast Data'!H:H,'Forecast Data'!B:B,B34,'Forecast Data'!C:C,BN$6)+SUMIFS('Forecast Data'!H:H,'Forecast Data'!B:B,B34,'Forecast Data'!C:C,BO$6)+SUMIFS('Forecast Data'!H:H,'Forecast Data'!B:B,B34,'Forecast Data'!C:C,BP$6)+SUMIFS('Forecast Data'!H:H,'Forecast Data'!B:B,B34,'Forecast Data'!C:C,BQ$6)))/(SUMIFS('Forecast Data'!H:H,'Forecast Data'!B:B,B34,'Forecast Data'!C:C,BJ$6)+SUMIFS('Forecast Data'!H:H,'Forecast Data'!B:B,B34,'Forecast Data'!C:C,BK$6)+SUMIFS('Forecast Data'!H:H,'Forecast Data'!B:B,B34,'Forecast Data'!C:C,BL$6)+SUMIFS('Forecast Data'!H:H,'Forecast Data'!B:B,B34,'Forecast Data'!C:C,BM$6)+SUMIFS('Forecast Data'!H:H,'Forecast Data'!B:B,B34,'Forecast Data'!C:C,BN$6)+SUMIFS('Forecast Data'!H:H,'Forecast Data'!B:B,B34,'Forecast Data'!C:C,BO$6)+SUMIFS('Forecast Data'!H:H,'Forecast Data'!B:B,B34,'Forecast Data'!C:C,BP$6)+SUMIFS('Forecast Data'!H:H,'Forecast Data'!B:B,B34,'Forecast Data'!C:C,BQ$6)),"")</f>
        <v>9.0750907509075093E-2</v>
      </c>
      <c r="BY34" s="12">
        <f t="shared" si="18"/>
        <v>1.166840687978505E-3</v>
      </c>
      <c r="BZ34" s="16">
        <f t="shared" si="19"/>
        <v>9.3279545590936467E-4</v>
      </c>
      <c r="CA34" s="13">
        <f t="shared" si="20"/>
        <v>2.3404523206914038E-2</v>
      </c>
      <c r="CB34" s="12">
        <f t="shared" si="21"/>
        <v>2.3404523206914038E-4</v>
      </c>
      <c r="CC34" s="12"/>
      <c r="CD34" s="11">
        <f>(SUMIFS('Forecast Data'!H:H,'Forecast Data'!B:B,D34,'Forecast Data'!C:C,BK$6)+SUMIFS('Forecast Data'!H:H,'Forecast Data'!B:B,D34,'Forecast Data'!C:C,BL$6)+SUMIFS('Forecast Data'!H:H,'Forecast Data'!B:B,D34,'Forecast Data'!C:C,BM$6)+SUMIFS('Forecast Data'!H:H,'Forecast Data'!B:B,D34,'Forecast Data'!C:C,BJ$6))/4</f>
        <v>11837.75</v>
      </c>
      <c r="CE34" s="12">
        <f>IFERROR((SUM(W34:Z34)-(SUMIFS('Forecast Data'!H:H,'Forecast Data'!B:B,D34,'Forecast Data'!C:C,BJ$6)+SUMIFS('Forecast Data'!H:H,'Forecast Data'!B:B,D34,'Forecast Data'!C:C,BK$6)+SUMIFS('Forecast Data'!H:H,'Forecast Data'!B:B,D34,'Forecast Data'!C:C,BL$6)+SUMIFS('Forecast Data'!H:H,'Forecast Data'!B:B,D34,'Forecast Data'!C:C,BM$6)))/(SUMIFS('Forecast Data'!H:H,'Forecast Data'!B:B,D34,'Forecast Data'!C:C,BJ$6)+SUMIFS('Forecast Data'!H:H,'Forecast Data'!B:B,D34,'Forecast Data'!C:C,BK$6)+SUMIFS('Forecast Data'!H:H,'Forecast Data'!B:B,D34,'Forecast Data'!C:C,BL$6)+SUMIFS('Forecast Data'!H:H,'Forecast Data'!B:B,D34,'Forecast Data'!C:C,BM$6)),"")</f>
        <v>0.24873814702962979</v>
      </c>
      <c r="CF34" s="12">
        <f t="shared" si="22"/>
        <v>1.166840687978505E-3</v>
      </c>
      <c r="CG34" s="12">
        <f t="shared" si="23"/>
        <v>2.4686269453229256E-3</v>
      </c>
      <c r="CH34" s="13">
        <f t="shared" si="24"/>
        <v>-0.13017862573444205</v>
      </c>
      <c r="CI34" s="13"/>
    </row>
    <row r="35" spans="1:87" ht="13.2">
      <c r="A35" s="1"/>
      <c r="B35" t="str">
        <f t="shared" si="31"/>
        <v>Balance of Nature</v>
      </c>
      <c r="D35" t="s">
        <v>67</v>
      </c>
      <c r="E35" s="11">
        <f>SUMIFS('Fin Data'!F:F,'Fin Data'!A:A,D35)</f>
        <v>5562</v>
      </c>
      <c r="F35" s="11">
        <f>SUMIFS('Fin Data with 6 week hist'!I:I,'Fin Data with 6 week hist'!$A:$A,$D35)</f>
        <v>3955</v>
      </c>
      <c r="G35" s="11">
        <f>SUMIFS('Fin Data with 6 week hist'!J:J,'Fin Data with 6 week hist'!$A:$A,$D35)</f>
        <v>3496</v>
      </c>
      <c r="H35" s="11">
        <f>SUMIFS('Fin Data with 6 week hist'!K:K,'Fin Data with 6 week hist'!$A:$A,$D35)+SUMIFS('Unit Cancellations'!D:D,'Unit Cancellations'!$B:$B,$D35)</f>
        <v>3384</v>
      </c>
      <c r="I35" s="11">
        <f>SUMIFS('Fin Data with 6 week hist'!L:L,'Fin Data with 6 week hist'!$A:$A,$D35)+SUMIFS('Unit Cancellations'!E:E,'Unit Cancellations'!$B:$B,$D35)</f>
        <v>3361</v>
      </c>
      <c r="J35" s="11">
        <f>SUMIFS('Fin Data with 6 week hist'!M:M,'Fin Data with 6 week hist'!$A:$A,$D35)+SUMIFS('Unit Cancellations'!F:F,'Unit Cancellations'!$B:$B,$D35)</f>
        <v>3490</v>
      </c>
      <c r="K35" s="11">
        <f>SUMIFS('Fin Data with 6 week hist'!N:N,'Fin Data with 6 week hist'!$A:$A,$D35)+SUMIFS('Unit Cancellations'!G:G,'Unit Cancellations'!$B:$B,$D35)</f>
        <v>3361</v>
      </c>
      <c r="L35" s="11">
        <f>SUMIFS('Fin Data'!AN:AN,'Fin Data'!A:A,D35)</f>
        <v>3508.1666666666665</v>
      </c>
      <c r="M35" s="12">
        <f>IFERROR(SUMIFS('Fin Data'!AO:AO,'Fin Data'!A:A,D35),"")</f>
        <v>-0.36926165647848497</v>
      </c>
      <c r="N35" s="1"/>
      <c r="O35" s="11">
        <f t="shared" si="12"/>
        <v>4175.75</v>
      </c>
      <c r="P35" s="12">
        <f t="shared" si="13"/>
        <v>-0.16183259735046165</v>
      </c>
      <c r="Q35" s="1"/>
      <c r="R35" s="11">
        <f t="shared" si="14"/>
        <v>4062</v>
      </c>
      <c r="S35" s="12">
        <f t="shared" si="15"/>
        <v>-0.17277193697019066</v>
      </c>
      <c r="T35" s="11">
        <f t="shared" si="16"/>
        <v>5630.125</v>
      </c>
      <c r="U35" s="1" t="e">
        <f t="shared" si="32"/>
        <v>#REF!</v>
      </c>
      <c r="V35" s="1"/>
      <c r="W35" s="11">
        <f>SUMIFS('Forecast Data'!$D:$D,'Forecast Data'!$C:$C,W$6,'Forecast Data'!$B:$B,$D35)</f>
        <v>4207</v>
      </c>
      <c r="X35" s="11">
        <f>SUMIFS('Forecast Data'!$D:$D,'Forecast Data'!$C:$C,X$6,'Forecast Data'!$B:$B,$D35)</f>
        <v>4170</v>
      </c>
      <c r="Y35" s="11">
        <f>SUMIFS('Forecast Data'!$D:$D,'Forecast Data'!$C:$C,Y$6,'Forecast Data'!$B:$B,$D35)</f>
        <v>4163</v>
      </c>
      <c r="Z35" s="11">
        <f>SUMIFS('Forecast Data'!$D:$D,'Forecast Data'!$C:$C,Z$6,'Forecast Data'!$B:$B,$D35)</f>
        <v>4163</v>
      </c>
      <c r="AA35" s="11">
        <f>SUMIFS('Forecast Data'!$D:$D,'Forecast Data'!$C:$C,AA$6,'Forecast Data'!$B:$B,$D35)</f>
        <v>4163</v>
      </c>
      <c r="AB35" s="11">
        <f>SUMIFS('Forecast Data'!$D:$D,'Forecast Data'!$C:$C,AB$6,'Forecast Data'!$B:$B,$D35)</f>
        <v>4163</v>
      </c>
      <c r="AC35" s="11">
        <f>SUMIFS('Forecast Data'!$D:$D,'Forecast Data'!$C:$C,AC$6,'Forecast Data'!$B:$B,$D35)</f>
        <v>3772</v>
      </c>
      <c r="AD35" s="11">
        <f>SUMIFS('Forecast Data'!$D:$D,'Forecast Data'!$C:$C,AD$6,'Forecast Data'!$B:$B,$D35)</f>
        <v>3695</v>
      </c>
      <c r="AE35" s="11">
        <f>SUMIFS('Forecast Data'!$D:$D,'Forecast Data'!$C:$C,AE$6,'Forecast Data'!$B:$B,$D35)</f>
        <v>3703</v>
      </c>
      <c r="AF35" s="11">
        <f>SUMIFS('Forecast Data'!$D:$D,'Forecast Data'!$C:$C,AF$6,'Forecast Data'!$B:$B,$D35)</f>
        <v>3669</v>
      </c>
      <c r="AG35" s="11">
        <f>SUMIFS('Forecast Data'!$D:$D,'Forecast Data'!$C:$C,AG$6,'Forecast Data'!$B:$B,$D35)</f>
        <v>4000</v>
      </c>
      <c r="AH35" s="11">
        <f>SUMIFS('Forecast Data'!$D:$D,'Forecast Data'!$C:$C,AH$6,'Forecast Data'!$B:$B,$D35)</f>
        <v>4065</v>
      </c>
      <c r="AI35" s="1"/>
      <c r="AJ35" s="12">
        <f>IF(SUMIFS('Forecast Data'!$E:$E,'Forecast Data'!$C:$C,AJ$6,'Forecast Data'!$B:$B,$D35)=0,"",SUMIFS('Forecast Data'!$E:$E,'Forecast Data'!$C:$C,AJ$6,'Forecast Data'!$B:$B,$D35))</f>
        <v>-0.16</v>
      </c>
      <c r="AK35" s="12">
        <f>IF(SUMIFS('Forecast Data'!$E:$E,'Forecast Data'!$C:$C,AK$6,'Forecast Data'!$B:$B,$D35)=0,"",SUMIFS('Forecast Data'!$E:$E,'Forecast Data'!$C:$C,AK$6,'Forecast Data'!$B:$B,$D35))</f>
        <v>-0.21</v>
      </c>
      <c r="AL35" s="12">
        <f>IF(SUMIFS('Forecast Data'!$E:$E,'Forecast Data'!$C:$C,AL$6,'Forecast Data'!$B:$B,$D35)=0,"",SUMIFS('Forecast Data'!$E:$E,'Forecast Data'!$C:$C,AL$6,'Forecast Data'!$B:$B,$D35))</f>
        <v>-0.18</v>
      </c>
      <c r="AM35" s="12">
        <f>IF(SUMIFS('Forecast Data'!$E:$E,'Forecast Data'!$C:$C,AM$6,'Forecast Data'!$B:$B,$D35)=0,"",SUMIFS('Forecast Data'!$E:$E,'Forecast Data'!$C:$C,AM$6,'Forecast Data'!$B:$B,$D35))</f>
        <v>-0.08</v>
      </c>
      <c r="AN35" s="12">
        <f>IF(SUMIFS('Forecast Data'!$E:$E,'Forecast Data'!$C:$C,AN$6,'Forecast Data'!$B:$B,$D35)=0,"",SUMIFS('Forecast Data'!$E:$E,'Forecast Data'!$C:$C,AN$6,'Forecast Data'!$B:$B,$D35))</f>
        <v>-0.15</v>
      </c>
      <c r="AO35" s="12">
        <f>IF(SUMIFS('Forecast Data'!$E:$E,'Forecast Data'!$C:$C,AO$6,'Forecast Data'!$B:$B,$D35)=0,"",SUMIFS('Forecast Data'!$E:$E,'Forecast Data'!$C:$C,AO$6,'Forecast Data'!$B:$B,$D35))</f>
        <v>-0.16</v>
      </c>
      <c r="AP35" s="12">
        <f>IF(SUMIFS('Forecast Data'!$E:$E,'Forecast Data'!$C:$C,AP$6,'Forecast Data'!$B:$B,$D35)=0,"",SUMIFS('Forecast Data'!$E:$E,'Forecast Data'!$C:$C,AP$6,'Forecast Data'!$B:$B,$D35))</f>
        <v>-0.21</v>
      </c>
      <c r="AQ35" s="12">
        <f>IF(SUMIFS('Forecast Data'!$E:$E,'Forecast Data'!$C:$C,AQ$6,'Forecast Data'!$B:$B,$D35)=0,"",SUMIFS('Forecast Data'!$E:$E,'Forecast Data'!$C:$C,AQ$6,'Forecast Data'!$B:$B,$D35))</f>
        <v>-0.22</v>
      </c>
      <c r="AR35" s="12">
        <f>IF(SUMIFS('Forecast Data'!$E:$E,'Forecast Data'!$C:$C,AR$6,'Forecast Data'!$B:$B,$D35)=0,"",SUMIFS('Forecast Data'!$E:$E,'Forecast Data'!$C:$C,AR$6,'Forecast Data'!$B:$B,$D35))</f>
        <v>-0.19</v>
      </c>
      <c r="AS35" s="12">
        <f>IF(SUMIFS('Forecast Data'!$E:$E,'Forecast Data'!$C:$C,AS$6,'Forecast Data'!$B:$B,$D35)=0,"",SUMIFS('Forecast Data'!$E:$E,'Forecast Data'!$C:$C,AS$6,'Forecast Data'!$B:$B,$D35))</f>
        <v>-0.2</v>
      </c>
      <c r="AT35" s="12">
        <f>IF(SUMIFS('Forecast Data'!$E:$E,'Forecast Data'!$C:$C,AT$6,'Forecast Data'!$B:$B,$D35)=0,"",SUMIFS('Forecast Data'!$E:$E,'Forecast Data'!$C:$C,AT$6,'Forecast Data'!$B:$B,$D35))</f>
        <v>-0.11</v>
      </c>
      <c r="AU35" s="12">
        <f>IF(SUMIFS('Forecast Data'!$E:$E,'Forecast Data'!$C:$C,AU$6,'Forecast Data'!$B:$B,$D35)=0,"",SUMIFS('Forecast Data'!$E:$E,'Forecast Data'!$C:$C,AU$6,'Forecast Data'!$B:$B,$D35))</f>
        <v>-0.08</v>
      </c>
      <c r="AV35" s="1"/>
      <c r="AW35" s="11">
        <f>SUMIFS('OP Units'!E:E,'OP Units'!$A:$A,$D35)</f>
        <v>5568</v>
      </c>
      <c r="AX35" s="11">
        <f>SUMIFS('OP Units'!F:F,'OP Units'!$A:$A,$D35)</f>
        <v>4902</v>
      </c>
      <c r="AY35" s="11">
        <f>SUMIFS('OP Units'!G:G,'OP Units'!$A:$A,$D35)</f>
        <v>5670</v>
      </c>
      <c r="AZ35" s="11">
        <f>SUMIFS('OP Units'!H:H,'OP Units'!$A:$A,$D35)</f>
        <v>6351</v>
      </c>
      <c r="BA35" s="11">
        <f>SUMIFS('OP Units'!I:I,'OP Units'!$A:$A,$D35)</f>
        <v>5573</v>
      </c>
      <c r="BB35" s="11">
        <f>SUMIFS('OP Units'!J:J,'OP Units'!$A:$A,$D35)</f>
        <v>5896</v>
      </c>
      <c r="BC35" s="11">
        <f>SUMIFS('OP Units'!K:K,'OP Units'!$A:$A,$D35)</f>
        <v>5627</v>
      </c>
      <c r="BD35" s="11">
        <f>SUMIFS('OP Units'!L:L,'OP Units'!$A:$A,$D35)</f>
        <v>5454</v>
      </c>
      <c r="BE35" s="11">
        <f>SUMIFS('OP Units'!M:M,'OP Units'!$A:$A,$D35)</f>
        <v>5183</v>
      </c>
      <c r="BF35" s="11">
        <f>SUMIFS('OP Units'!N:N,'OP Units'!$A:$A,$D35)</f>
        <v>4985</v>
      </c>
      <c r="BG35" s="11">
        <f>SUMIFS('OP Units'!O:O,'OP Units'!$A:$A,$D35)</f>
        <v>5234</v>
      </c>
      <c r="BH35" s="11">
        <f>SUMIFS('OP Units'!P:P,'OP Units'!$A:$A,$D35)</f>
        <v>4968</v>
      </c>
      <c r="BI35" s="1"/>
      <c r="BJ35" s="12">
        <f>IFERROR((SUMIFS('OP Units'!E:E,'OP Units'!$A:$A,$D35)-SUMIFS('Forecast Data'!$H:$H,'Forecast Data'!$C:$C,BJ$6,'Forecast Data'!$B:$B,$D35))/SUMIFS('Forecast Data'!$H:$H,'Forecast Data'!$C:$C,BJ$6,'Forecast Data'!$B:$B,$D35),"")</f>
        <v>0.11182108626198083</v>
      </c>
      <c r="BK35" s="12">
        <f>IFERROR((SUMIFS('OP Units'!F:F,'OP Units'!$A:$A,$D35)-SUMIFS('Forecast Data'!$H:$H,'Forecast Data'!$C:$C,BK$6,'Forecast Data'!$B:$B,$D35))/SUMIFS('Forecast Data'!$H:$H,'Forecast Data'!$C:$C,BK$6,'Forecast Data'!$B:$B,$D35),"")</f>
        <v>-7.6140218620429703E-2</v>
      </c>
      <c r="BL35" s="12">
        <f>IFERROR((SUMIFS('OP Units'!G:G,'OP Units'!$A:$A,$D35)-SUMIFS('Forecast Data'!$H:$H,'Forecast Data'!$C:$C,BL$6,'Forecast Data'!$B:$B,$D35))/SUMIFS('Forecast Data'!$H:$H,'Forecast Data'!$C:$C,BL$6,'Forecast Data'!$B:$B,$D35),"")</f>
        <v>0.11790220820189275</v>
      </c>
      <c r="BM35" s="12">
        <f>IFERROR((SUMIFS('OP Units'!H:H,'OP Units'!$A:$A,$D35)-SUMIFS('Forecast Data'!$H:$H,'Forecast Data'!$C:$C,BM$6,'Forecast Data'!$B:$B,$D35))/SUMIFS('Forecast Data'!$H:$H,'Forecast Data'!$C:$C,BM$6,'Forecast Data'!$B:$B,$D35),"")</f>
        <v>0.39828269484808454</v>
      </c>
      <c r="BN35" s="12">
        <f>IFERROR((SUMIFS('OP Units'!I:I,'OP Units'!$A:$A,$D35)-SUMIFS('Forecast Data'!$H:$H,'Forecast Data'!$C:$C,BN$6,'Forecast Data'!$B:$B,$D35))/SUMIFS('Forecast Data'!$H:$H,'Forecast Data'!$C:$C,BN$6,'Forecast Data'!$B:$B,$D35),"")</f>
        <v>0.13549307253463733</v>
      </c>
      <c r="BO35" s="12">
        <f>IFERROR((SUMIFS('OP Units'!J:J,'OP Units'!$A:$A,$D35)-SUMIFS('Forecast Data'!$H:$H,'Forecast Data'!$C:$C,BO$6,'Forecast Data'!$B:$B,$D35))/SUMIFS('Forecast Data'!$H:$H,'Forecast Data'!$C:$C,BO$6,'Forecast Data'!$B:$B,$D35),"")</f>
        <v>0.19255663430420711</v>
      </c>
      <c r="BP35" s="12">
        <f>IFERROR((SUMIFS('OP Units'!K:K,'OP Units'!$A:$A,$D35)-SUMIFS('Forecast Data'!$H:$H,'Forecast Data'!$C:$C,BP$6,'Forecast Data'!$B:$B,$D35))/SUMIFS('Forecast Data'!$H:$H,'Forecast Data'!$C:$C,BP$6,'Forecast Data'!$B:$B,$D35),"")</f>
        <v>0.17842931937172773</v>
      </c>
      <c r="BQ35" s="12">
        <f>IFERROR((SUMIFS('OP Units'!L:L,'OP Units'!$A:$A,$D35)-SUMIFS('Forecast Data'!$H:$H,'Forecast Data'!$C:$C,BQ$6,'Forecast Data'!$B:$B,$D35))/SUMIFS('Forecast Data'!$H:$H,'Forecast Data'!$C:$C,BQ$6,'Forecast Data'!$B:$B,$D35),"")</f>
        <v>0.15355329949238578</v>
      </c>
      <c r="BR35" s="12">
        <f>IFERROR((SUMIFS('OP Units'!M:M,'OP Units'!$A:$A,$D35)-SUMIFS('Forecast Data'!$H:$H,'Forecast Data'!$C:$C,BR$6,'Forecast Data'!$B:$B,$D35))/SUMIFS('Forecast Data'!$H:$H,'Forecast Data'!$C:$C,BR$6,'Forecast Data'!$B:$B,$D35),"")</f>
        <v>0.13388755195799606</v>
      </c>
      <c r="BS35" s="12">
        <f>IFERROR((SUMIFS('OP Units'!N:N,'OP Units'!$A:$A,$D35)-SUMIFS('Forecast Data'!$H:$H,'Forecast Data'!$C:$C,BS$6,'Forecast Data'!$B:$B,$D35))/SUMIFS('Forecast Data'!$H:$H,'Forecast Data'!$C:$C,BS$6,'Forecast Data'!$B:$B,$D35),"")</f>
        <v>8.6530078465562335E-2</v>
      </c>
      <c r="BT35" s="12">
        <f>IFERROR((SUMIFS('OP Units'!O:O,'OP Units'!$A:$A,$D35)-SUMIFS('Forecast Data'!$H:$H,'Forecast Data'!$C:$C,BT$6,'Forecast Data'!$B:$B,$D35))/SUMIFS('Forecast Data'!$H:$H,'Forecast Data'!$C:$C,BT$6,'Forecast Data'!$B:$B,$D35),"")</f>
        <v>0.16882536846806609</v>
      </c>
      <c r="BU35" s="12">
        <f>IFERROR((SUMIFS('OP Units'!P:P,'OP Units'!$A:$A,$D35)-SUMIFS('Forecast Data'!$H:$H,'Forecast Data'!$C:$C,BU$6,'Forecast Data'!$B:$B,$D35))/SUMIFS('Forecast Data'!$H:$H,'Forecast Data'!$C:$C,BU$6,'Forecast Data'!$B:$B,$D35),"")</f>
        <v>0.12986126904707757</v>
      </c>
      <c r="BV35" s="12"/>
      <c r="BW35" s="11">
        <f>(SUMIFS('Forecast Data'!H:H,'Forecast Data'!B:B,D35,'Forecast Data'!C:C,BK$6)+SUMIFS('Forecast Data'!H:H,'Forecast Data'!B:B,D35,'Forecast Data'!C:C,BL$6)+SUMIFS('Forecast Data'!H:H,'Forecast Data'!B:B,D35,'Forecast Data'!C:C,BM$6)+SUMIFS('Forecast Data'!H:H,'Forecast Data'!B:B,D35,'Forecast Data'!C:C,BN$6)+SUMIFS('Forecast Data'!H:H,'Forecast Data'!B:B,D35,'Forecast Data'!C:C,BO$6)+SUMIFS('Forecast Data'!H:H,'Forecast Data'!B:B,D35,'Forecast Data'!C:C,BP$6)+SUMIFS('Forecast Data'!H:H,'Forecast Data'!B:B,D35,'Forecast Data'!C:C,BQ$6)+SUMIFS('Forecast Data'!H:H,'Forecast Data'!B:B,D35,'Forecast Data'!C:C,BJ$6))/8</f>
        <v>4910.375</v>
      </c>
      <c r="BX35" s="12">
        <f>IFERROR((SUM(W35:AD35)-(SUMIFS('Forecast Data'!H:H,'Forecast Data'!B:B,B35,'Forecast Data'!C:C,BJ$6)+SUMIFS('Forecast Data'!H:H,'Forecast Data'!B:B,B35,'Forecast Data'!C:C,BK$6)+SUMIFS('Forecast Data'!H:H,'Forecast Data'!B:B,B35,'Forecast Data'!C:C,BL$6)+SUMIFS('Forecast Data'!H:H,'Forecast Data'!B:B,B35,'Forecast Data'!C:C,BM$6)+SUMIFS('Forecast Data'!H:H,'Forecast Data'!B:B,B35,'Forecast Data'!C:C,BN$6)+SUMIFS('Forecast Data'!H:H,'Forecast Data'!B:B,B35,'Forecast Data'!C:C,BO$6)+SUMIFS('Forecast Data'!H:H,'Forecast Data'!B:B,B35,'Forecast Data'!C:C,BP$6)+SUMIFS('Forecast Data'!H:H,'Forecast Data'!B:B,B35,'Forecast Data'!C:C,BQ$6)))/(SUMIFS('Forecast Data'!H:H,'Forecast Data'!B:B,B35,'Forecast Data'!C:C,BJ$6)+SUMIFS('Forecast Data'!H:H,'Forecast Data'!B:B,B35,'Forecast Data'!C:C,BK$6)+SUMIFS('Forecast Data'!H:H,'Forecast Data'!B:B,B35,'Forecast Data'!C:C,BL$6)+SUMIFS('Forecast Data'!H:H,'Forecast Data'!B:B,B35,'Forecast Data'!C:C,BM$6)+SUMIFS('Forecast Data'!H:H,'Forecast Data'!B:B,B35,'Forecast Data'!C:C,BN$6)+SUMIFS('Forecast Data'!H:H,'Forecast Data'!B:B,B35,'Forecast Data'!C:C,BO$6)+SUMIFS('Forecast Data'!H:H,'Forecast Data'!B:B,B35,'Forecast Data'!C:C,BP$6)+SUMIFS('Forecast Data'!H:H,'Forecast Data'!B:B,B35,'Forecast Data'!C:C,BQ$6)),"")</f>
        <v>-0.17277193697019066</v>
      </c>
      <c r="BY35" s="12">
        <f t="shared" si="18"/>
        <v>-1.756318284836829E-3</v>
      </c>
      <c r="BZ35" s="16">
        <f t="shared" si="19"/>
        <v>-6.9761793490433687E-4</v>
      </c>
      <c r="CA35" s="13">
        <f t="shared" si="20"/>
        <v>-0.10587003499324922</v>
      </c>
      <c r="CB35" s="12">
        <f t="shared" si="21"/>
        <v>1.0587003499324921E-3</v>
      </c>
      <c r="CC35" s="12"/>
      <c r="CD35" s="11">
        <f>(SUMIFS('Forecast Data'!H:H,'Forecast Data'!B:B,D35,'Forecast Data'!C:C,BK$6)+SUMIFS('Forecast Data'!H:H,'Forecast Data'!B:B,D35,'Forecast Data'!C:C,BL$6)+SUMIFS('Forecast Data'!H:H,'Forecast Data'!B:B,D35,'Forecast Data'!C:C,BM$6)+SUMIFS('Forecast Data'!H:H,'Forecast Data'!B:B,D35,'Forecast Data'!C:C,BJ$6))/4</f>
        <v>4982</v>
      </c>
      <c r="CE35" s="12">
        <f>IFERROR((SUM(W35:Z35)-(SUMIFS('Forecast Data'!H:H,'Forecast Data'!B:B,D35,'Forecast Data'!C:C,BJ$6)+SUMIFS('Forecast Data'!H:H,'Forecast Data'!B:B,D35,'Forecast Data'!C:C,BK$6)+SUMIFS('Forecast Data'!H:H,'Forecast Data'!B:B,D35,'Forecast Data'!C:C,BL$6)+SUMIFS('Forecast Data'!H:H,'Forecast Data'!B:B,D35,'Forecast Data'!C:C,BM$6)))/(SUMIFS('Forecast Data'!H:H,'Forecast Data'!B:B,D35,'Forecast Data'!C:C,BJ$6)+SUMIFS('Forecast Data'!H:H,'Forecast Data'!B:B,D35,'Forecast Data'!C:C,BK$6)+SUMIFS('Forecast Data'!H:H,'Forecast Data'!B:B,D35,'Forecast Data'!C:C,BL$6)+SUMIFS('Forecast Data'!H:H,'Forecast Data'!B:B,D35,'Forecast Data'!C:C,BM$6)),"")</f>
        <v>-0.16183259735046165</v>
      </c>
      <c r="CF35" s="12">
        <f t="shared" si="22"/>
        <v>-1.756318284836829E-3</v>
      </c>
      <c r="CG35" s="12">
        <f t="shared" si="23"/>
        <v>-6.7594853953697022E-4</v>
      </c>
      <c r="CH35" s="13">
        <f t="shared" si="24"/>
        <v>-0.10803697452998588</v>
      </c>
      <c r="CI35" s="13"/>
    </row>
    <row r="36" spans="1:87" ht="13.2">
      <c r="A36" s="1"/>
      <c r="B36" t="str">
        <f t="shared" si="31"/>
        <v>Kreg</v>
      </c>
      <c r="C36" t="s">
        <v>41</v>
      </c>
      <c r="D36" t="s">
        <v>68</v>
      </c>
      <c r="E36" s="11">
        <f>SUMIFS('Fin Data'!F:F,'Fin Data'!A:A,D36)</f>
        <v>12457</v>
      </c>
      <c r="F36" s="11">
        <f>SUMIFS('Fin Data with 6 week hist'!I:I,'Fin Data with 6 week hist'!$A:$A,$D36)</f>
        <v>10908</v>
      </c>
      <c r="G36" s="11">
        <f>SUMIFS('Fin Data with 6 week hist'!J:J,'Fin Data with 6 week hist'!$A:$A,$D36)</f>
        <v>11983</v>
      </c>
      <c r="H36" s="11">
        <f>SUMIFS('Fin Data with 6 week hist'!K:K,'Fin Data with 6 week hist'!$A:$A,$D36)+SUMIFS('Unit Cancellations'!D:D,'Unit Cancellations'!$B:$B,$D36)</f>
        <v>12224</v>
      </c>
      <c r="I36" s="11">
        <f>SUMIFS('Fin Data with 6 week hist'!L:L,'Fin Data with 6 week hist'!$A:$A,$D36)+SUMIFS('Unit Cancellations'!E:E,'Unit Cancellations'!$B:$B,$D36)</f>
        <v>12489</v>
      </c>
      <c r="J36" s="11">
        <f>SUMIFS('Fin Data with 6 week hist'!M:M,'Fin Data with 6 week hist'!$A:$A,$D36)+SUMIFS('Unit Cancellations'!F:F,'Unit Cancellations'!$B:$B,$D36)</f>
        <v>12923</v>
      </c>
      <c r="K36" s="11">
        <f>SUMIFS('Fin Data with 6 week hist'!N:N,'Fin Data with 6 week hist'!$A:$A,$D36)+SUMIFS('Unit Cancellations'!G:G,'Unit Cancellations'!$B:$B,$D36)</f>
        <v>11973</v>
      </c>
      <c r="L36" s="11">
        <f>SUMIFS('Fin Data'!AN:AN,'Fin Data'!A:A,D36)</f>
        <v>12083</v>
      </c>
      <c r="M36" s="12">
        <f>IFERROR(SUMIFS('Fin Data'!AO:AO,'Fin Data'!A:A,D36),"")</f>
        <v>-3.0023280083487196E-2</v>
      </c>
      <c r="N36" s="1"/>
      <c r="O36" s="11">
        <f t="shared" si="12"/>
        <v>12921</v>
      </c>
      <c r="P36" s="12">
        <f t="shared" si="13"/>
        <v>4.2079158013589531E-2</v>
      </c>
      <c r="Q36" s="1"/>
      <c r="R36" s="11">
        <f t="shared" si="14"/>
        <v>12656.375</v>
      </c>
      <c r="S36" s="12">
        <f t="shared" si="15"/>
        <v>0.11248942458769626</v>
      </c>
      <c r="T36" s="11">
        <f t="shared" si="16"/>
        <v>10296.5</v>
      </c>
      <c r="U36" s="1" t="e">
        <f t="shared" si="32"/>
        <v>#REF!</v>
      </c>
      <c r="V36" s="1"/>
      <c r="W36" s="11">
        <f>SUMIFS('Forecast Data'!$D:$D,'Forecast Data'!$C:$C,W$6,'Forecast Data'!$B:$B,$D36)</f>
        <v>12882</v>
      </c>
      <c r="X36" s="11">
        <f>SUMIFS('Forecast Data'!$D:$D,'Forecast Data'!$C:$C,X$6,'Forecast Data'!$B:$B,$D36)</f>
        <v>12898</v>
      </c>
      <c r="Y36" s="11">
        <f>SUMIFS('Forecast Data'!$D:$D,'Forecast Data'!$C:$C,Y$6,'Forecast Data'!$B:$B,$D36)</f>
        <v>12963</v>
      </c>
      <c r="Z36" s="11">
        <f>SUMIFS('Forecast Data'!$D:$D,'Forecast Data'!$C:$C,Z$6,'Forecast Data'!$B:$B,$D36)</f>
        <v>12941</v>
      </c>
      <c r="AA36" s="11">
        <f>SUMIFS('Forecast Data'!$D:$D,'Forecast Data'!$C:$C,AA$6,'Forecast Data'!$B:$B,$D36)</f>
        <v>12902</v>
      </c>
      <c r="AB36" s="11">
        <f>SUMIFS('Forecast Data'!$D:$D,'Forecast Data'!$C:$C,AB$6,'Forecast Data'!$B:$B,$D36)</f>
        <v>12920</v>
      </c>
      <c r="AC36" s="11">
        <f>SUMIFS('Forecast Data'!$D:$D,'Forecast Data'!$C:$C,AC$6,'Forecast Data'!$B:$B,$D36)</f>
        <v>11938</v>
      </c>
      <c r="AD36" s="11">
        <f>SUMIFS('Forecast Data'!$D:$D,'Forecast Data'!$C:$C,AD$6,'Forecast Data'!$B:$B,$D36)</f>
        <v>11807</v>
      </c>
      <c r="AE36" s="11">
        <f>SUMIFS('Forecast Data'!$D:$D,'Forecast Data'!$C:$C,AE$6,'Forecast Data'!$B:$B,$D36)</f>
        <v>11783</v>
      </c>
      <c r="AF36" s="11">
        <f>SUMIFS('Forecast Data'!$D:$D,'Forecast Data'!$C:$C,AF$6,'Forecast Data'!$B:$B,$D36)</f>
        <v>11811</v>
      </c>
      <c r="AG36" s="11">
        <f>SUMIFS('Forecast Data'!$D:$D,'Forecast Data'!$C:$C,AG$6,'Forecast Data'!$B:$B,$D36)</f>
        <v>11894</v>
      </c>
      <c r="AH36" s="11">
        <f>SUMIFS('Forecast Data'!$D:$D,'Forecast Data'!$C:$C,AH$6,'Forecast Data'!$B:$B,$D36)</f>
        <v>11518</v>
      </c>
      <c r="AI36" s="1"/>
      <c r="AJ36" s="12">
        <f>IF(SUMIFS('Forecast Data'!$E:$E,'Forecast Data'!$C:$C,AJ$6,'Forecast Data'!$B:$B,$D36)=0,"",SUMIFS('Forecast Data'!$E:$E,'Forecast Data'!$C:$C,AJ$6,'Forecast Data'!$B:$B,$D36))</f>
        <v>-0.02</v>
      </c>
      <c r="AK36" s="12">
        <f>IF(SUMIFS('Forecast Data'!$E:$E,'Forecast Data'!$C:$C,AK$6,'Forecast Data'!$B:$B,$D36)=0,"",SUMIFS('Forecast Data'!$E:$E,'Forecast Data'!$C:$C,AK$6,'Forecast Data'!$B:$B,$D36))</f>
        <v>0.01</v>
      </c>
      <c r="AL36" s="12">
        <f>IF(SUMIFS('Forecast Data'!$E:$E,'Forecast Data'!$C:$C,AL$6,'Forecast Data'!$B:$B,$D36)=0,"",SUMIFS('Forecast Data'!$E:$E,'Forecast Data'!$C:$C,AL$6,'Forecast Data'!$B:$B,$D36))</f>
        <v>0.02</v>
      </c>
      <c r="AM36" s="12">
        <f>IF(SUMIFS('Forecast Data'!$E:$E,'Forecast Data'!$C:$C,AM$6,'Forecast Data'!$B:$B,$D36)=0,"",SUMIFS('Forecast Data'!$E:$E,'Forecast Data'!$C:$C,AM$6,'Forecast Data'!$B:$B,$D36))</f>
        <v>0.18</v>
      </c>
      <c r="AN36" s="12">
        <f>IF(SUMIFS('Forecast Data'!$E:$E,'Forecast Data'!$C:$C,AN$6,'Forecast Data'!$B:$B,$D36)=0,"",SUMIFS('Forecast Data'!$E:$E,'Forecast Data'!$C:$C,AN$6,'Forecast Data'!$B:$B,$D36))</f>
        <v>0.17</v>
      </c>
      <c r="AO36" s="12">
        <f>IF(SUMIFS('Forecast Data'!$E:$E,'Forecast Data'!$C:$C,AO$6,'Forecast Data'!$B:$B,$D36)=0,"",SUMIFS('Forecast Data'!$E:$E,'Forecast Data'!$C:$C,AO$6,'Forecast Data'!$B:$B,$D36))</f>
        <v>0.24</v>
      </c>
      <c r="AP36" s="12">
        <f>IF(SUMIFS('Forecast Data'!$E:$E,'Forecast Data'!$C:$C,AP$6,'Forecast Data'!$B:$B,$D36)=0,"",SUMIFS('Forecast Data'!$E:$E,'Forecast Data'!$C:$C,AP$6,'Forecast Data'!$B:$B,$D36))</f>
        <v>0.16</v>
      </c>
      <c r="AQ36" s="12">
        <f>IF(SUMIFS('Forecast Data'!$E:$E,'Forecast Data'!$C:$C,AQ$6,'Forecast Data'!$B:$B,$D36)=0,"",SUMIFS('Forecast Data'!$E:$E,'Forecast Data'!$C:$C,AQ$6,'Forecast Data'!$B:$B,$D36))</f>
        <v>0.22</v>
      </c>
      <c r="AR36" s="12">
        <f>IF(SUMIFS('Forecast Data'!$E:$E,'Forecast Data'!$C:$C,AR$6,'Forecast Data'!$B:$B,$D36)=0,"",SUMIFS('Forecast Data'!$E:$E,'Forecast Data'!$C:$C,AR$6,'Forecast Data'!$B:$B,$D36))</f>
        <v>0.14000000000000001</v>
      </c>
      <c r="AS36" s="12">
        <f>IF(SUMIFS('Forecast Data'!$E:$E,'Forecast Data'!$C:$C,AS$6,'Forecast Data'!$B:$B,$D36)=0,"",SUMIFS('Forecast Data'!$E:$E,'Forecast Data'!$C:$C,AS$6,'Forecast Data'!$B:$B,$D36))</f>
        <v>0.1</v>
      </c>
      <c r="AT36" s="12">
        <f>IF(SUMIFS('Forecast Data'!$E:$E,'Forecast Data'!$C:$C,AT$6,'Forecast Data'!$B:$B,$D36)=0,"",SUMIFS('Forecast Data'!$E:$E,'Forecast Data'!$C:$C,AT$6,'Forecast Data'!$B:$B,$D36))</f>
        <v>0.14000000000000001</v>
      </c>
      <c r="AU36" s="12">
        <f>IF(SUMIFS('Forecast Data'!$E:$E,'Forecast Data'!$C:$C,AU$6,'Forecast Data'!$B:$B,$D36)=0,"",SUMIFS('Forecast Data'!$E:$E,'Forecast Data'!$C:$C,AU$6,'Forecast Data'!$B:$B,$D36))</f>
        <v>0.06</v>
      </c>
      <c r="AV36" s="1"/>
      <c r="AW36" s="11">
        <f>SUMIFS('OP Units'!E:E,'OP Units'!$A:$A,$D36)</f>
        <v>10578</v>
      </c>
      <c r="AX36" s="11">
        <f>SUMIFS('OP Units'!F:F,'OP Units'!$A:$A,$D36)</f>
        <v>11241</v>
      </c>
      <c r="AY36" s="11">
        <f>SUMIFS('OP Units'!G:G,'OP Units'!$A:$A,$D36)</f>
        <v>11096</v>
      </c>
      <c r="AZ36" s="11">
        <f>SUMIFS('OP Units'!H:H,'OP Units'!$A:$A,$D36)</f>
        <v>9848</v>
      </c>
      <c r="BA36" s="11">
        <f>SUMIFS('OP Units'!I:I,'OP Units'!$A:$A,$D36)</f>
        <v>9766</v>
      </c>
      <c r="BB36" s="11">
        <f>SUMIFS('OP Units'!J:J,'OP Units'!$A:$A,$D36)</f>
        <v>9955</v>
      </c>
      <c r="BC36" s="11">
        <f>SUMIFS('OP Units'!K:K,'OP Units'!$A:$A,$D36)</f>
        <v>9964</v>
      </c>
      <c r="BD36" s="11">
        <f>SUMIFS('OP Units'!L:L,'OP Units'!$A:$A,$D36)</f>
        <v>9924</v>
      </c>
      <c r="BE36" s="11">
        <f>SUMIFS('OP Units'!M:M,'OP Units'!$A:$A,$D36)</f>
        <v>9976</v>
      </c>
      <c r="BF36" s="11">
        <f>SUMIFS('OP Units'!N:N,'OP Units'!$A:$A,$D36)</f>
        <v>10394</v>
      </c>
      <c r="BG36" s="11">
        <f>SUMIFS('OP Units'!O:O,'OP Units'!$A:$A,$D36)</f>
        <v>10881</v>
      </c>
      <c r="BH36" s="11">
        <f>SUMIFS('OP Units'!P:P,'OP Units'!$A:$A,$D36)</f>
        <v>11544</v>
      </c>
      <c r="BI36" s="1"/>
      <c r="BJ36" s="12">
        <f>IFERROR((SUMIFS('OP Units'!E:E,'OP Units'!$A:$A,$D36)-SUMIFS('Forecast Data'!$H:$H,'Forecast Data'!$C:$C,BJ$6,'Forecast Data'!$B:$B,$D36))/SUMIFS('Forecast Data'!$H:$H,'Forecast Data'!$C:$C,BJ$6,'Forecast Data'!$B:$B,$D36),"")</f>
        <v>-0.19735943546551332</v>
      </c>
      <c r="BK36" s="12">
        <f>IFERROR((SUMIFS('OP Units'!F:F,'OP Units'!$A:$A,$D36)-SUMIFS('Forecast Data'!$H:$H,'Forecast Data'!$C:$C,BK$6,'Forecast Data'!$B:$B,$D36))/SUMIFS('Forecast Data'!$H:$H,'Forecast Data'!$C:$C,BK$6,'Forecast Data'!$B:$B,$D36),"")</f>
        <v>-0.1177301624676242</v>
      </c>
      <c r="BL36" s="12">
        <f>IFERROR((SUMIFS('OP Units'!G:G,'OP Units'!$A:$A,$D36)-SUMIFS('Forecast Data'!$H:$H,'Forecast Data'!$C:$C,BL$6,'Forecast Data'!$B:$B,$D36))/SUMIFS('Forecast Data'!$H:$H,'Forecast Data'!$C:$C,BL$6,'Forecast Data'!$B:$B,$D36),"")</f>
        <v>-0.12519709870703249</v>
      </c>
      <c r="BM36" s="12">
        <f>IFERROR((SUMIFS('OP Units'!H:H,'OP Units'!$A:$A,$D36)-SUMIFS('Forecast Data'!$H:$H,'Forecast Data'!$C:$C,BM$6,'Forecast Data'!$B:$B,$D36))/SUMIFS('Forecast Data'!$H:$H,'Forecast Data'!$C:$C,BM$6,'Forecast Data'!$B:$B,$D36),"")</f>
        <v>-0.10415719093968889</v>
      </c>
      <c r="BN36" s="12">
        <f>IFERROR((SUMIFS('OP Units'!I:I,'OP Units'!$A:$A,$D36)-SUMIFS('Forecast Data'!$H:$H,'Forecast Data'!$C:$C,BN$6,'Forecast Data'!$B:$B,$D36))/SUMIFS('Forecast Data'!$H:$H,'Forecast Data'!$C:$C,BN$6,'Forecast Data'!$B:$B,$D36),"")</f>
        <v>-0.1112931112931113</v>
      </c>
      <c r="BO36" s="12">
        <f>IFERROR((SUMIFS('OP Units'!J:J,'OP Units'!$A:$A,$D36)-SUMIFS('Forecast Data'!$H:$H,'Forecast Data'!$C:$C,BO$6,'Forecast Data'!$B:$B,$D36))/SUMIFS('Forecast Data'!$H:$H,'Forecast Data'!$C:$C,BO$6,'Forecast Data'!$B:$B,$D36),"")</f>
        <v>-4.7824007651841222E-2</v>
      </c>
      <c r="BP36" s="12">
        <f>IFERROR((SUMIFS('OP Units'!K:K,'OP Units'!$A:$A,$D36)-SUMIFS('Forecast Data'!$H:$H,'Forecast Data'!$C:$C,BP$6,'Forecast Data'!$B:$B,$D36))/SUMIFS('Forecast Data'!$H:$H,'Forecast Data'!$C:$C,BP$6,'Forecast Data'!$B:$B,$D36),"")</f>
        <v>-2.8660557613569896E-2</v>
      </c>
      <c r="BQ36" s="12">
        <f>IFERROR((SUMIFS('OP Units'!L:L,'OP Units'!$A:$A,$D36)-SUMIFS('Forecast Data'!$H:$H,'Forecast Data'!$C:$C,BQ$6,'Forecast Data'!$B:$B,$D36))/SUMIFS('Forecast Data'!$H:$H,'Forecast Data'!$C:$C,BQ$6,'Forecast Data'!$B:$B,$D36),"")</f>
        <v>2.1618282890673256E-2</v>
      </c>
      <c r="BR36" s="12">
        <f>IFERROR((SUMIFS('OP Units'!M:M,'OP Units'!$A:$A,$D36)-SUMIFS('Forecast Data'!$H:$H,'Forecast Data'!$C:$C,BR$6,'Forecast Data'!$B:$B,$D36))/SUMIFS('Forecast Data'!$H:$H,'Forecast Data'!$C:$C,BR$6,'Forecast Data'!$B:$B,$D36),"")</f>
        <v>-3.4736332849540398E-2</v>
      </c>
      <c r="BS36" s="12">
        <f>IFERROR((SUMIFS('OP Units'!N:N,'OP Units'!$A:$A,$D36)-SUMIFS('Forecast Data'!$H:$H,'Forecast Data'!$C:$C,BS$6,'Forecast Data'!$B:$B,$D36))/SUMIFS('Forecast Data'!$H:$H,'Forecast Data'!$C:$C,BS$6,'Forecast Data'!$B:$B,$D36),"")</f>
        <v>-2.9233211917437191E-2</v>
      </c>
      <c r="BT36" s="12">
        <f>IFERROR((SUMIFS('OP Units'!O:O,'OP Units'!$A:$A,$D36)-SUMIFS('Forecast Data'!$H:$H,'Forecast Data'!$C:$C,BT$6,'Forecast Data'!$B:$B,$D36))/SUMIFS('Forecast Data'!$H:$H,'Forecast Data'!$C:$C,BT$6,'Forecast Data'!$B:$B,$D36),"")</f>
        <v>4.354080751894121E-2</v>
      </c>
      <c r="BU36" s="12">
        <f>IFERROR((SUMIFS('OP Units'!P:P,'OP Units'!$A:$A,$D36)-SUMIFS('Forecast Data'!$H:$H,'Forecast Data'!$C:$C,BU$6,'Forecast Data'!$B:$B,$D36))/SUMIFS('Forecast Data'!$H:$H,'Forecast Data'!$C:$C,BU$6,'Forecast Data'!$B:$B,$D36),"")</f>
        <v>6.533776301218161E-2</v>
      </c>
      <c r="BV36" s="12"/>
      <c r="BW36" s="11">
        <f>(SUMIFS('Forecast Data'!H:H,'Forecast Data'!B:B,D36,'Forecast Data'!C:C,BK$6)+SUMIFS('Forecast Data'!H:H,'Forecast Data'!B:B,D36,'Forecast Data'!C:C,BL$6)+SUMIFS('Forecast Data'!H:H,'Forecast Data'!B:B,D36,'Forecast Data'!C:C,BM$6)+SUMIFS('Forecast Data'!H:H,'Forecast Data'!B:B,D36,'Forecast Data'!C:C,BN$6)+SUMIFS('Forecast Data'!H:H,'Forecast Data'!B:B,D36,'Forecast Data'!C:C,BO$6)+SUMIFS('Forecast Data'!H:H,'Forecast Data'!B:B,D36,'Forecast Data'!C:C,BP$6)+SUMIFS('Forecast Data'!H:H,'Forecast Data'!B:B,D36,'Forecast Data'!C:C,BQ$6)+SUMIFS('Forecast Data'!H:H,'Forecast Data'!B:B,D36,'Forecast Data'!C:C,BJ$6))/8</f>
        <v>11376.625</v>
      </c>
      <c r="BX36" s="12">
        <f>IFERROR((SUM(W36:AD36)-(SUMIFS('Forecast Data'!H:H,'Forecast Data'!B:B,B36,'Forecast Data'!C:C,BJ$6)+SUMIFS('Forecast Data'!H:H,'Forecast Data'!B:B,B36,'Forecast Data'!C:C,BK$6)+SUMIFS('Forecast Data'!H:H,'Forecast Data'!B:B,B36,'Forecast Data'!C:C,BL$6)+SUMIFS('Forecast Data'!H:H,'Forecast Data'!B:B,B36,'Forecast Data'!C:C,BM$6)+SUMIFS('Forecast Data'!H:H,'Forecast Data'!B:B,B36,'Forecast Data'!C:C,BN$6)+SUMIFS('Forecast Data'!H:H,'Forecast Data'!B:B,B36,'Forecast Data'!C:C,BO$6)+SUMIFS('Forecast Data'!H:H,'Forecast Data'!B:B,B36,'Forecast Data'!C:C,BP$6)+SUMIFS('Forecast Data'!H:H,'Forecast Data'!B:B,B36,'Forecast Data'!C:C,BQ$6)))/(SUMIFS('Forecast Data'!H:H,'Forecast Data'!B:B,B36,'Forecast Data'!C:C,BJ$6)+SUMIFS('Forecast Data'!H:H,'Forecast Data'!B:B,B36,'Forecast Data'!C:C,BK$6)+SUMIFS('Forecast Data'!H:H,'Forecast Data'!B:B,B36,'Forecast Data'!C:C,BL$6)+SUMIFS('Forecast Data'!H:H,'Forecast Data'!B:B,B36,'Forecast Data'!C:C,BM$6)+SUMIFS('Forecast Data'!H:H,'Forecast Data'!B:B,B36,'Forecast Data'!C:C,BN$6)+SUMIFS('Forecast Data'!H:H,'Forecast Data'!B:B,B36,'Forecast Data'!C:C,BO$6)+SUMIFS('Forecast Data'!H:H,'Forecast Data'!B:B,B36,'Forecast Data'!C:C,BP$6)+SUMIFS('Forecast Data'!H:H,'Forecast Data'!B:B,B36,'Forecast Data'!C:C,BQ$6)),"")</f>
        <v>0.11248942458769626</v>
      </c>
      <c r="BY36" s="12">
        <f t="shared" si="18"/>
        <v>-3.1982295148696288E-4</v>
      </c>
      <c r="BZ36" s="16">
        <f t="shared" si="19"/>
        <v>1.0523371765950495E-3</v>
      </c>
      <c r="CA36" s="13">
        <f t="shared" si="20"/>
        <v>-0.13721601280820123</v>
      </c>
      <c r="CB36" s="12">
        <f t="shared" si="21"/>
        <v>1.3721601280820123E-3</v>
      </c>
      <c r="CC36" s="12"/>
      <c r="CD36" s="11">
        <f>(SUMIFS('Forecast Data'!H:H,'Forecast Data'!B:B,D36,'Forecast Data'!C:C,BK$6)+SUMIFS('Forecast Data'!H:H,'Forecast Data'!B:B,D36,'Forecast Data'!C:C,BL$6)+SUMIFS('Forecast Data'!H:H,'Forecast Data'!B:B,D36,'Forecast Data'!C:C,BM$6)+SUMIFS('Forecast Data'!H:H,'Forecast Data'!B:B,D36,'Forecast Data'!C:C,BJ$6))/4</f>
        <v>12399.25</v>
      </c>
      <c r="CE36" s="12">
        <f>IFERROR((SUM(W36:Z36)-(SUMIFS('Forecast Data'!H:H,'Forecast Data'!B:B,D36,'Forecast Data'!C:C,BJ$6)+SUMIFS('Forecast Data'!H:H,'Forecast Data'!B:B,D36,'Forecast Data'!C:C,BK$6)+SUMIFS('Forecast Data'!H:H,'Forecast Data'!B:B,D36,'Forecast Data'!C:C,BL$6)+SUMIFS('Forecast Data'!H:H,'Forecast Data'!B:B,D36,'Forecast Data'!C:C,BM$6)))/(SUMIFS('Forecast Data'!H:H,'Forecast Data'!B:B,D36,'Forecast Data'!C:C,BJ$6)+SUMIFS('Forecast Data'!H:H,'Forecast Data'!B:B,D36,'Forecast Data'!C:C,BK$6)+SUMIFS('Forecast Data'!H:H,'Forecast Data'!B:B,D36,'Forecast Data'!C:C,BL$6)+SUMIFS('Forecast Data'!H:H,'Forecast Data'!B:B,D36,'Forecast Data'!C:C,BM$6)),"")</f>
        <v>4.2079158013589531E-2</v>
      </c>
      <c r="CF36" s="12">
        <f t="shared" si="22"/>
        <v>-3.1982295148696288E-4</v>
      </c>
      <c r="CG36" s="12">
        <f t="shared" si="23"/>
        <v>4.3742778357012615E-4</v>
      </c>
      <c r="CH36" s="13">
        <f t="shared" si="24"/>
        <v>-7.5725073505708909E-2</v>
      </c>
      <c r="CI36" s="13"/>
    </row>
    <row r="37" spans="1:87" ht="13.2">
      <c r="A37" s="1"/>
      <c r="B37" t="str">
        <f t="shared" si="31"/>
        <v>LifeScan</v>
      </c>
      <c r="D37" t="s">
        <v>69</v>
      </c>
      <c r="E37" s="11">
        <f>SUMIFS('Fin Data'!F:F,'Fin Data'!A:A,D37)</f>
        <v>10180</v>
      </c>
      <c r="F37" s="11">
        <f>SUMIFS('Fin Data with 6 week hist'!I:I,'Fin Data with 6 week hist'!$A:$A,$D37)</f>
        <v>11455</v>
      </c>
      <c r="G37" s="11">
        <f>SUMIFS('Fin Data with 6 week hist'!J:J,'Fin Data with 6 week hist'!$A:$A,$D37)</f>
        <v>11134</v>
      </c>
      <c r="H37" s="11">
        <f>SUMIFS('Fin Data with 6 week hist'!K:K,'Fin Data with 6 week hist'!$A:$A,$D37)+SUMIFS('Unit Cancellations'!D:D,'Unit Cancellations'!$B:$B,$D37)</f>
        <v>11008</v>
      </c>
      <c r="I37" s="11">
        <f>SUMIFS('Fin Data with 6 week hist'!L:L,'Fin Data with 6 week hist'!$A:$A,$D37)+SUMIFS('Unit Cancellations'!E:E,'Unit Cancellations'!$B:$B,$D37)</f>
        <v>11482</v>
      </c>
      <c r="J37" s="11">
        <f>SUMIFS('Fin Data with 6 week hist'!M:M,'Fin Data with 6 week hist'!$A:$A,$D37)+SUMIFS('Unit Cancellations'!F:F,'Unit Cancellations'!$B:$B,$D37)</f>
        <v>11473</v>
      </c>
      <c r="K37" s="11">
        <f>SUMIFS('Fin Data with 6 week hist'!N:N,'Fin Data with 6 week hist'!$A:$A,$D37)+SUMIFS('Unit Cancellations'!G:G,'Unit Cancellations'!$B:$B,$D37)</f>
        <v>11211</v>
      </c>
      <c r="L37" s="11">
        <f>SUMIFS('Fin Data'!AN:AN,'Fin Data'!A:A,D37)</f>
        <v>11120.333333333332</v>
      </c>
      <c r="M37" s="12">
        <f>IFERROR(SUMIFS('Fin Data'!AO:AO,'Fin Data'!A:A,D37),"")</f>
        <v>0.10939751146037976</v>
      </c>
      <c r="N37" s="1"/>
      <c r="O37" s="11">
        <f t="shared" si="12"/>
        <v>12031</v>
      </c>
      <c r="P37" s="12">
        <f t="shared" si="13"/>
        <v>0.19473684210526315</v>
      </c>
      <c r="Q37" s="1"/>
      <c r="R37" s="11">
        <f t="shared" si="14"/>
        <v>12031</v>
      </c>
      <c r="S37" s="12">
        <f t="shared" si="15"/>
        <v>0.2029045280141977</v>
      </c>
      <c r="T37" s="11">
        <f t="shared" si="16"/>
        <v>13306.875</v>
      </c>
      <c r="U37" s="1" t="e">
        <f t="shared" si="32"/>
        <v>#REF!</v>
      </c>
      <c r="V37" s="1"/>
      <c r="W37" s="11">
        <f>SUMIFS('Forecast Data'!$D:$D,'Forecast Data'!$C:$C,W$6,'Forecast Data'!$B:$B,$D37)</f>
        <v>12031</v>
      </c>
      <c r="X37" s="11">
        <f>SUMIFS('Forecast Data'!$D:$D,'Forecast Data'!$C:$C,X$6,'Forecast Data'!$B:$B,$D37)</f>
        <v>12031</v>
      </c>
      <c r="Y37" s="11">
        <f>SUMIFS('Forecast Data'!$D:$D,'Forecast Data'!$C:$C,Y$6,'Forecast Data'!$B:$B,$D37)</f>
        <v>12031</v>
      </c>
      <c r="Z37" s="11">
        <f>SUMIFS('Forecast Data'!$D:$D,'Forecast Data'!$C:$C,Z$6,'Forecast Data'!$B:$B,$D37)</f>
        <v>12031</v>
      </c>
      <c r="AA37" s="11">
        <f>SUMIFS('Forecast Data'!$D:$D,'Forecast Data'!$C:$C,AA$6,'Forecast Data'!$B:$B,$D37)</f>
        <v>12031</v>
      </c>
      <c r="AB37" s="11">
        <f>SUMIFS('Forecast Data'!$D:$D,'Forecast Data'!$C:$C,AB$6,'Forecast Data'!$B:$B,$D37)</f>
        <v>12031</v>
      </c>
      <c r="AC37" s="11">
        <f>SUMIFS('Forecast Data'!$D:$D,'Forecast Data'!$C:$C,AC$6,'Forecast Data'!$B:$B,$D37)</f>
        <v>12031</v>
      </c>
      <c r="AD37" s="11">
        <f>SUMIFS('Forecast Data'!$D:$D,'Forecast Data'!$C:$C,AD$6,'Forecast Data'!$B:$B,$D37)</f>
        <v>12031</v>
      </c>
      <c r="AE37" s="11">
        <f>SUMIFS('Forecast Data'!$D:$D,'Forecast Data'!$C:$C,AE$6,'Forecast Data'!$B:$B,$D37)</f>
        <v>12031</v>
      </c>
      <c r="AF37" s="11">
        <f>SUMIFS('Forecast Data'!$D:$D,'Forecast Data'!$C:$C,AF$6,'Forecast Data'!$B:$B,$D37)</f>
        <v>12031</v>
      </c>
      <c r="AG37" s="11">
        <f>SUMIFS('Forecast Data'!$D:$D,'Forecast Data'!$C:$C,AG$6,'Forecast Data'!$B:$B,$D37)</f>
        <v>12031</v>
      </c>
      <c r="AH37" s="11">
        <f>SUMIFS('Forecast Data'!$D:$D,'Forecast Data'!$C:$C,AH$6,'Forecast Data'!$B:$B,$D37)</f>
        <v>12031</v>
      </c>
      <c r="AI37" s="1"/>
      <c r="AJ37" s="12">
        <f>IF(SUMIFS('Forecast Data'!$E:$E,'Forecast Data'!$C:$C,AJ$6,'Forecast Data'!$B:$B,$D37)=0,"",SUMIFS('Forecast Data'!$E:$E,'Forecast Data'!$C:$C,AJ$6,'Forecast Data'!$B:$B,$D37))</f>
        <v>0.21</v>
      </c>
      <c r="AK37" s="12">
        <f>IF(SUMIFS('Forecast Data'!$E:$E,'Forecast Data'!$C:$C,AK$6,'Forecast Data'!$B:$B,$D37)=0,"",SUMIFS('Forecast Data'!$E:$E,'Forecast Data'!$C:$C,AK$6,'Forecast Data'!$B:$B,$D37))</f>
        <v>0.17</v>
      </c>
      <c r="AL37" s="12">
        <f>IF(SUMIFS('Forecast Data'!$E:$E,'Forecast Data'!$C:$C,AL$6,'Forecast Data'!$B:$B,$D37)=0,"",SUMIFS('Forecast Data'!$E:$E,'Forecast Data'!$C:$C,AL$6,'Forecast Data'!$B:$B,$D37))</f>
        <v>0.17</v>
      </c>
      <c r="AM37" s="12">
        <f>IF(SUMIFS('Forecast Data'!$E:$E,'Forecast Data'!$C:$C,AM$6,'Forecast Data'!$B:$B,$D37)=0,"",SUMIFS('Forecast Data'!$E:$E,'Forecast Data'!$C:$C,AM$6,'Forecast Data'!$B:$B,$D37))</f>
        <v>0.23</v>
      </c>
      <c r="AN37" s="12">
        <f>IF(SUMIFS('Forecast Data'!$E:$E,'Forecast Data'!$C:$C,AN$6,'Forecast Data'!$B:$B,$D37)=0,"",SUMIFS('Forecast Data'!$E:$E,'Forecast Data'!$C:$C,AN$6,'Forecast Data'!$B:$B,$D37))</f>
        <v>0.27</v>
      </c>
      <c r="AO37" s="12">
        <f>IF(SUMIFS('Forecast Data'!$E:$E,'Forecast Data'!$C:$C,AO$6,'Forecast Data'!$B:$B,$D37)=0,"",SUMIFS('Forecast Data'!$E:$E,'Forecast Data'!$C:$C,AO$6,'Forecast Data'!$B:$B,$D37))</f>
        <v>0.2</v>
      </c>
      <c r="AP37" s="12">
        <f>IF(SUMIFS('Forecast Data'!$E:$E,'Forecast Data'!$C:$C,AP$6,'Forecast Data'!$B:$B,$D37)=0,"",SUMIFS('Forecast Data'!$E:$E,'Forecast Data'!$C:$C,AP$6,'Forecast Data'!$B:$B,$D37))</f>
        <v>0.18</v>
      </c>
      <c r="AQ37" s="12">
        <f>IF(SUMIFS('Forecast Data'!$E:$E,'Forecast Data'!$C:$C,AQ$6,'Forecast Data'!$B:$B,$D37)=0,"",SUMIFS('Forecast Data'!$E:$E,'Forecast Data'!$C:$C,AQ$6,'Forecast Data'!$B:$B,$D37))</f>
        <v>0.19</v>
      </c>
      <c r="AR37" s="12">
        <f>IF(SUMIFS('Forecast Data'!$E:$E,'Forecast Data'!$C:$C,AR$6,'Forecast Data'!$B:$B,$D37)=0,"",SUMIFS('Forecast Data'!$E:$E,'Forecast Data'!$C:$C,AR$6,'Forecast Data'!$B:$B,$D37))</f>
        <v>0.17</v>
      </c>
      <c r="AS37" s="12">
        <f>IF(SUMIFS('Forecast Data'!$E:$E,'Forecast Data'!$C:$C,AS$6,'Forecast Data'!$B:$B,$D37)=0,"",SUMIFS('Forecast Data'!$E:$E,'Forecast Data'!$C:$C,AS$6,'Forecast Data'!$B:$B,$D37))</f>
        <v>0.22</v>
      </c>
      <c r="AT37" s="12">
        <f>IF(SUMIFS('Forecast Data'!$E:$E,'Forecast Data'!$C:$C,AT$6,'Forecast Data'!$B:$B,$D37)=0,"",SUMIFS('Forecast Data'!$E:$E,'Forecast Data'!$C:$C,AT$6,'Forecast Data'!$B:$B,$D37))</f>
        <v>0.18</v>
      </c>
      <c r="AU37" s="12">
        <f>IF(SUMIFS('Forecast Data'!$E:$E,'Forecast Data'!$C:$C,AU$6,'Forecast Data'!$B:$B,$D37)=0,"",SUMIFS('Forecast Data'!$E:$E,'Forecast Data'!$C:$C,AU$6,'Forecast Data'!$B:$B,$D37))</f>
        <v>0.13</v>
      </c>
      <c r="AV37" s="1"/>
      <c r="AW37" s="11">
        <f>SUMIFS('OP Units'!E:E,'OP Units'!$A:$A,$D37)</f>
        <v>12210</v>
      </c>
      <c r="AX37" s="11">
        <f>SUMIFS('OP Units'!F:F,'OP Units'!$A:$A,$D37)</f>
        <v>12983</v>
      </c>
      <c r="AY37" s="11">
        <f>SUMIFS('OP Units'!G:G,'OP Units'!$A:$A,$D37)</f>
        <v>13764</v>
      </c>
      <c r="AZ37" s="11">
        <f>SUMIFS('OP Units'!H:H,'OP Units'!$A:$A,$D37)</f>
        <v>13751</v>
      </c>
      <c r="BA37" s="11">
        <f>SUMIFS('OP Units'!I:I,'OP Units'!$A:$A,$D37)</f>
        <v>13804</v>
      </c>
      <c r="BB37" s="11">
        <f>SUMIFS('OP Units'!J:J,'OP Units'!$A:$A,$D37)</f>
        <v>13904</v>
      </c>
      <c r="BC37" s="11">
        <f>SUMIFS('OP Units'!K:K,'OP Units'!$A:$A,$D37)</f>
        <v>13210</v>
      </c>
      <c r="BD37" s="11">
        <f>SUMIFS('OP Units'!L:L,'OP Units'!$A:$A,$D37)</f>
        <v>12829</v>
      </c>
      <c r="BE37" s="11">
        <f>SUMIFS('OP Units'!M:M,'OP Units'!$A:$A,$D37)</f>
        <v>13396</v>
      </c>
      <c r="BF37" s="11">
        <f>SUMIFS('OP Units'!N:N,'OP Units'!$A:$A,$D37)</f>
        <v>13160</v>
      </c>
      <c r="BG37" s="11">
        <f>SUMIFS('OP Units'!O:O,'OP Units'!$A:$A,$D37)</f>
        <v>12912</v>
      </c>
      <c r="BH37" s="11">
        <f>SUMIFS('OP Units'!P:P,'OP Units'!$A:$A,$D37)</f>
        <v>12427</v>
      </c>
      <c r="BI37" s="1"/>
      <c r="BJ37" s="12">
        <f>IFERROR((SUMIFS('OP Units'!E:E,'OP Units'!$A:$A,$D37)-SUMIFS('Forecast Data'!$H:$H,'Forecast Data'!$C:$C,BJ$6,'Forecast Data'!$B:$B,$D37))/SUMIFS('Forecast Data'!$H:$H,'Forecast Data'!$C:$C,BJ$6,'Forecast Data'!$B:$B,$D37),"")</f>
        <v>0.23159168852128303</v>
      </c>
      <c r="BK37" s="12">
        <f>IFERROR((SUMIFS('OP Units'!F:F,'OP Units'!$A:$A,$D37)-SUMIFS('Forecast Data'!$H:$H,'Forecast Data'!$C:$C,BK$6,'Forecast Data'!$B:$B,$D37))/SUMIFS('Forecast Data'!$H:$H,'Forecast Data'!$C:$C,BK$6,'Forecast Data'!$B:$B,$D37),"")</f>
        <v>0.26614004291008386</v>
      </c>
      <c r="BL37" s="12">
        <f>IFERROR((SUMIFS('OP Units'!G:G,'OP Units'!$A:$A,$D37)-SUMIFS('Forecast Data'!$H:$H,'Forecast Data'!$C:$C,BL$6,'Forecast Data'!$B:$B,$D37))/SUMIFS('Forecast Data'!$H:$H,'Forecast Data'!$C:$C,BL$6,'Forecast Data'!$B:$B,$D37),"")</f>
        <v>0.33670000971156649</v>
      </c>
      <c r="BM37" s="12">
        <f>IFERROR((SUMIFS('OP Units'!H:H,'OP Units'!$A:$A,$D37)-SUMIFS('Forecast Data'!$H:$H,'Forecast Data'!$C:$C,BM$6,'Forecast Data'!$B:$B,$D37))/SUMIFS('Forecast Data'!$H:$H,'Forecast Data'!$C:$C,BM$6,'Forecast Data'!$B:$B,$D37),"")</f>
        <v>0.40101884870096793</v>
      </c>
      <c r="BN37" s="12">
        <f>IFERROR((SUMIFS('OP Units'!I:I,'OP Units'!$A:$A,$D37)-SUMIFS('Forecast Data'!$H:$H,'Forecast Data'!$C:$C,BN$6,'Forecast Data'!$B:$B,$D37))/SUMIFS('Forecast Data'!$H:$H,'Forecast Data'!$C:$C,BN$6,'Forecast Data'!$B:$B,$D37),"")</f>
        <v>0.45704032087819296</v>
      </c>
      <c r="BO37" s="12">
        <f>IFERROR((SUMIFS('OP Units'!J:J,'OP Units'!$A:$A,$D37)-SUMIFS('Forecast Data'!$H:$H,'Forecast Data'!$C:$C,BO$6,'Forecast Data'!$B:$B,$D37))/SUMIFS('Forecast Data'!$H:$H,'Forecast Data'!$C:$C,BO$6,'Forecast Data'!$B:$B,$D37),"")</f>
        <v>0.38817891373801916</v>
      </c>
      <c r="BP37" s="12">
        <f>IFERROR((SUMIFS('OP Units'!K:K,'OP Units'!$A:$A,$D37)-SUMIFS('Forecast Data'!$H:$H,'Forecast Data'!$C:$C,BP$6,'Forecast Data'!$B:$B,$D37))/SUMIFS('Forecast Data'!$H:$H,'Forecast Data'!$C:$C,BP$6,'Forecast Data'!$B:$B,$D37),"")</f>
        <v>0.30058088018115586</v>
      </c>
      <c r="BQ37" s="12">
        <f>IFERROR((SUMIFS('OP Units'!L:L,'OP Units'!$A:$A,$D37)-SUMIFS('Forecast Data'!$H:$H,'Forecast Data'!$C:$C,BQ$6,'Forecast Data'!$B:$B,$D37))/SUMIFS('Forecast Data'!$H:$H,'Forecast Data'!$C:$C,BQ$6,'Forecast Data'!$B:$B,$D37),"")</f>
        <v>0.27196113424548879</v>
      </c>
      <c r="BR37" s="12">
        <f>IFERROR((SUMIFS('OP Units'!M:M,'OP Units'!$A:$A,$D37)-SUMIFS('Forecast Data'!$H:$H,'Forecast Data'!$C:$C,BR$6,'Forecast Data'!$B:$B,$D37))/SUMIFS('Forecast Data'!$H:$H,'Forecast Data'!$C:$C,BR$6,'Forecast Data'!$B:$B,$D37),"")</f>
        <v>0.30387385633638309</v>
      </c>
      <c r="BS37" s="12">
        <f>IFERROR((SUMIFS('OP Units'!N:N,'OP Units'!$A:$A,$D37)-SUMIFS('Forecast Data'!$H:$H,'Forecast Data'!$C:$C,BS$6,'Forecast Data'!$B:$B,$D37))/SUMIFS('Forecast Data'!$H:$H,'Forecast Data'!$C:$C,BS$6,'Forecast Data'!$B:$B,$D37),"")</f>
        <v>0.33998574483250177</v>
      </c>
      <c r="BT37" s="12">
        <f>IFERROR((SUMIFS('OP Units'!O:O,'OP Units'!$A:$A,$D37)-SUMIFS('Forecast Data'!$H:$H,'Forecast Data'!$C:$C,BT$6,'Forecast Data'!$B:$B,$D37))/SUMIFS('Forecast Data'!$H:$H,'Forecast Data'!$C:$C,BT$6,'Forecast Data'!$B:$B,$D37),"")</f>
        <v>0.27024102311854403</v>
      </c>
      <c r="BU37" s="12">
        <f>IFERROR((SUMIFS('OP Units'!P:P,'OP Units'!$A:$A,$D37)-SUMIFS('Forecast Data'!$H:$H,'Forecast Data'!$C:$C,BU$6,'Forecast Data'!$B:$B,$D37))/SUMIFS('Forecast Data'!$H:$H,'Forecast Data'!$C:$C,BU$6,'Forecast Data'!$B:$B,$D37),"")</f>
        <v>0.16718324410632102</v>
      </c>
      <c r="BV37" s="12"/>
      <c r="BW37" s="11">
        <f>(SUMIFS('Forecast Data'!H:H,'Forecast Data'!B:B,D37,'Forecast Data'!C:C,BK$6)+SUMIFS('Forecast Data'!H:H,'Forecast Data'!B:B,D37,'Forecast Data'!C:C,BL$6)+SUMIFS('Forecast Data'!H:H,'Forecast Data'!B:B,D37,'Forecast Data'!C:C,BM$6)+SUMIFS('Forecast Data'!H:H,'Forecast Data'!B:B,D37,'Forecast Data'!C:C,BN$6)+SUMIFS('Forecast Data'!H:H,'Forecast Data'!B:B,D37,'Forecast Data'!C:C,BO$6)+SUMIFS('Forecast Data'!H:H,'Forecast Data'!B:B,D37,'Forecast Data'!C:C,BP$6)+SUMIFS('Forecast Data'!H:H,'Forecast Data'!B:B,D37,'Forecast Data'!C:C,BQ$6)+SUMIFS('Forecast Data'!H:H,'Forecast Data'!B:B,D37,'Forecast Data'!C:C,BJ$6))/8</f>
        <v>10001.625</v>
      </c>
      <c r="BX37" s="12">
        <f>IFERROR((SUM(W37:AD37)-(SUMIFS('Forecast Data'!H:H,'Forecast Data'!B:B,B37,'Forecast Data'!C:C,BJ$6)+SUMIFS('Forecast Data'!H:H,'Forecast Data'!B:B,B37,'Forecast Data'!C:C,BK$6)+SUMIFS('Forecast Data'!H:H,'Forecast Data'!B:B,B37,'Forecast Data'!C:C,BL$6)+SUMIFS('Forecast Data'!H:H,'Forecast Data'!B:B,B37,'Forecast Data'!C:C,BM$6)+SUMIFS('Forecast Data'!H:H,'Forecast Data'!B:B,B37,'Forecast Data'!C:C,BN$6)+SUMIFS('Forecast Data'!H:H,'Forecast Data'!B:B,B37,'Forecast Data'!C:C,BO$6)+SUMIFS('Forecast Data'!H:H,'Forecast Data'!B:B,B37,'Forecast Data'!C:C,BP$6)+SUMIFS('Forecast Data'!H:H,'Forecast Data'!B:B,B37,'Forecast Data'!C:C,BQ$6)))/(SUMIFS('Forecast Data'!H:H,'Forecast Data'!B:B,B37,'Forecast Data'!C:C,BJ$6)+SUMIFS('Forecast Data'!H:H,'Forecast Data'!B:B,B37,'Forecast Data'!C:C,BK$6)+SUMIFS('Forecast Data'!H:H,'Forecast Data'!B:B,B37,'Forecast Data'!C:C,BL$6)+SUMIFS('Forecast Data'!H:H,'Forecast Data'!B:B,B37,'Forecast Data'!C:C,BM$6)+SUMIFS('Forecast Data'!H:H,'Forecast Data'!B:B,B37,'Forecast Data'!C:C,BN$6)+SUMIFS('Forecast Data'!H:H,'Forecast Data'!B:B,B37,'Forecast Data'!C:C,BO$6)+SUMIFS('Forecast Data'!H:H,'Forecast Data'!B:B,B37,'Forecast Data'!C:C,BP$6)+SUMIFS('Forecast Data'!H:H,'Forecast Data'!B:B,B37,'Forecast Data'!C:C,BQ$6)),"")</f>
        <v>0.2029045280141977</v>
      </c>
      <c r="BY37" s="12">
        <f t="shared" si="18"/>
        <v>8.0411813381882455E-4</v>
      </c>
      <c r="BZ37" s="16">
        <f t="shared" si="19"/>
        <v>1.6687530828306926E-3</v>
      </c>
      <c r="CA37" s="13">
        <f t="shared" si="20"/>
        <v>-8.6463494901186808E-2</v>
      </c>
      <c r="CB37" s="12">
        <f t="shared" si="21"/>
        <v>8.6463494901186809E-4</v>
      </c>
      <c r="CC37" s="12"/>
      <c r="CD37" s="11">
        <f>(SUMIFS('Forecast Data'!H:H,'Forecast Data'!B:B,D37,'Forecast Data'!C:C,BK$6)+SUMIFS('Forecast Data'!H:H,'Forecast Data'!B:B,D37,'Forecast Data'!C:C,BL$6)+SUMIFS('Forecast Data'!H:H,'Forecast Data'!B:B,D37,'Forecast Data'!C:C,BM$6)+SUMIFS('Forecast Data'!H:H,'Forecast Data'!B:B,D37,'Forecast Data'!C:C,BJ$6))/4</f>
        <v>10070</v>
      </c>
      <c r="CE37" s="12">
        <f>IFERROR((SUM(W37:Z37)-(SUMIFS('Forecast Data'!H:H,'Forecast Data'!B:B,D37,'Forecast Data'!C:C,BJ$6)+SUMIFS('Forecast Data'!H:H,'Forecast Data'!B:B,D37,'Forecast Data'!C:C,BK$6)+SUMIFS('Forecast Data'!H:H,'Forecast Data'!B:B,D37,'Forecast Data'!C:C,BL$6)+SUMIFS('Forecast Data'!H:H,'Forecast Data'!B:B,D37,'Forecast Data'!C:C,BM$6)))/(SUMIFS('Forecast Data'!H:H,'Forecast Data'!B:B,D37,'Forecast Data'!C:C,BJ$6)+SUMIFS('Forecast Data'!H:H,'Forecast Data'!B:B,D37,'Forecast Data'!C:C,BK$6)+SUMIFS('Forecast Data'!H:H,'Forecast Data'!B:B,D37,'Forecast Data'!C:C,BL$6)+SUMIFS('Forecast Data'!H:H,'Forecast Data'!B:B,D37,'Forecast Data'!C:C,BM$6)),"")</f>
        <v>0.19473684210526315</v>
      </c>
      <c r="CF37" s="12">
        <f t="shared" si="22"/>
        <v>8.0411813381882455E-4</v>
      </c>
      <c r="CG37" s="12">
        <f t="shared" si="23"/>
        <v>1.644074525311006E-3</v>
      </c>
      <c r="CH37" s="13">
        <f t="shared" si="24"/>
        <v>-8.3995639149218149E-2</v>
      </c>
      <c r="CI37" s="13"/>
    </row>
    <row r="38" spans="1:87" ht="13.2">
      <c r="A38" s="1"/>
      <c r="B38" t="str">
        <f t="shared" si="31"/>
        <v>Skull Shaver</v>
      </c>
      <c r="D38" t="s">
        <v>70</v>
      </c>
      <c r="E38" s="11">
        <f>SUMIFS('Fin Data'!F:F,'Fin Data'!A:A,D38)</f>
        <v>5987</v>
      </c>
      <c r="F38" s="11">
        <f>SUMIFS('Fin Data with 6 week hist'!I:I,'Fin Data with 6 week hist'!$A:$A,$D38)</f>
        <v>4908</v>
      </c>
      <c r="G38" s="11">
        <f>SUMIFS('Fin Data with 6 week hist'!J:J,'Fin Data with 6 week hist'!$A:$A,$D38)</f>
        <v>4665</v>
      </c>
      <c r="H38" s="11">
        <f>SUMIFS('Fin Data with 6 week hist'!K:K,'Fin Data with 6 week hist'!$A:$A,$D38)+SUMIFS('Unit Cancellations'!D:D,'Unit Cancellations'!$B:$B,$D38)</f>
        <v>4818</v>
      </c>
      <c r="I38" s="11">
        <f>SUMIFS('Fin Data with 6 week hist'!L:L,'Fin Data with 6 week hist'!$A:$A,$D38)+SUMIFS('Unit Cancellations'!E:E,'Unit Cancellations'!$B:$B,$D38)</f>
        <v>4529</v>
      </c>
      <c r="J38" s="11">
        <f>SUMIFS('Fin Data with 6 week hist'!M:M,'Fin Data with 6 week hist'!$A:$A,$D38)+SUMIFS('Unit Cancellations'!F:F,'Unit Cancellations'!$B:$B,$D38)</f>
        <v>4689</v>
      </c>
      <c r="K38" s="11">
        <f>SUMIFS('Fin Data with 6 week hist'!N:N,'Fin Data with 6 week hist'!$A:$A,$D38)+SUMIFS('Unit Cancellations'!G:G,'Unit Cancellations'!$B:$B,$D38)</f>
        <v>4503</v>
      </c>
      <c r="L38" s="11">
        <f>SUMIFS('Fin Data'!AN:AN,'Fin Data'!A:A,D38)</f>
        <v>4685.666666666667</v>
      </c>
      <c r="M38" s="12">
        <f>IFERROR(SUMIFS('Fin Data'!AO:AO,'Fin Data'!A:A,D38),"")</f>
        <v>-0.21735983519848556</v>
      </c>
      <c r="N38" s="1"/>
      <c r="O38" s="11">
        <f t="shared" si="12"/>
        <v>4743</v>
      </c>
      <c r="P38" s="12">
        <f t="shared" si="13"/>
        <v>-1.392931392931393E-2</v>
      </c>
      <c r="Q38" s="1"/>
      <c r="R38" s="11">
        <f t="shared" si="14"/>
        <v>4770.875</v>
      </c>
      <c r="S38" s="12">
        <f t="shared" si="15"/>
        <v>2.8067340067340067E-2</v>
      </c>
      <c r="T38" s="11">
        <f t="shared" si="16"/>
        <v>6835.25</v>
      </c>
      <c r="U38" s="1" t="e">
        <f t="shared" si="32"/>
        <v>#REF!</v>
      </c>
      <c r="V38" s="1"/>
      <c r="W38" s="11">
        <f>SUMIFS('Forecast Data'!$D:$D,'Forecast Data'!$C:$C,W$6,'Forecast Data'!$B:$B,$D38)</f>
        <v>4790</v>
      </c>
      <c r="X38" s="11">
        <f>SUMIFS('Forecast Data'!$D:$D,'Forecast Data'!$C:$C,X$6,'Forecast Data'!$B:$B,$D38)</f>
        <v>4743</v>
      </c>
      <c r="Y38" s="11">
        <f>SUMIFS('Forecast Data'!$D:$D,'Forecast Data'!$C:$C,Y$6,'Forecast Data'!$B:$B,$D38)</f>
        <v>4688</v>
      </c>
      <c r="Z38" s="11">
        <f>SUMIFS('Forecast Data'!$D:$D,'Forecast Data'!$C:$C,Z$6,'Forecast Data'!$B:$B,$D38)</f>
        <v>4751</v>
      </c>
      <c r="AA38" s="11">
        <f>SUMIFS('Forecast Data'!$D:$D,'Forecast Data'!$C:$C,AA$6,'Forecast Data'!$B:$B,$D38)</f>
        <v>4786</v>
      </c>
      <c r="AB38" s="11">
        <f>SUMIFS('Forecast Data'!$D:$D,'Forecast Data'!$C:$C,AB$6,'Forecast Data'!$B:$B,$D38)</f>
        <v>4796</v>
      </c>
      <c r="AC38" s="11">
        <f>SUMIFS('Forecast Data'!$D:$D,'Forecast Data'!$C:$C,AC$6,'Forecast Data'!$B:$B,$D38)</f>
        <v>4834</v>
      </c>
      <c r="AD38" s="11">
        <f>SUMIFS('Forecast Data'!$D:$D,'Forecast Data'!$C:$C,AD$6,'Forecast Data'!$B:$B,$D38)</f>
        <v>4779</v>
      </c>
      <c r="AE38" s="11">
        <f>SUMIFS('Forecast Data'!$D:$D,'Forecast Data'!$C:$C,AE$6,'Forecast Data'!$B:$B,$D38)</f>
        <v>4779</v>
      </c>
      <c r="AF38" s="11">
        <f>SUMIFS('Forecast Data'!$D:$D,'Forecast Data'!$C:$C,AF$6,'Forecast Data'!$B:$B,$D38)</f>
        <v>4687</v>
      </c>
      <c r="AG38" s="11">
        <f>SUMIFS('Forecast Data'!$D:$D,'Forecast Data'!$C:$C,AG$6,'Forecast Data'!$B:$B,$D38)</f>
        <v>4746</v>
      </c>
      <c r="AH38" s="11">
        <f>SUMIFS('Forecast Data'!$D:$D,'Forecast Data'!$C:$C,AH$6,'Forecast Data'!$B:$B,$D38)</f>
        <v>4850</v>
      </c>
      <c r="AI38" s="1"/>
      <c r="AJ38" s="12">
        <f>IF(SUMIFS('Forecast Data'!$E:$E,'Forecast Data'!$C:$C,AJ$6,'Forecast Data'!$B:$B,$D38)=0,"",SUMIFS('Forecast Data'!$E:$E,'Forecast Data'!$C:$C,AJ$6,'Forecast Data'!$B:$B,$D38))</f>
        <v>-0.06</v>
      </c>
      <c r="AK38" s="12">
        <f>IF(SUMIFS('Forecast Data'!$E:$E,'Forecast Data'!$C:$C,AK$6,'Forecast Data'!$B:$B,$D38)=0,"",SUMIFS('Forecast Data'!$E:$E,'Forecast Data'!$C:$C,AK$6,'Forecast Data'!$B:$B,$D38))</f>
        <v>-0.01</v>
      </c>
      <c r="AL38" s="12">
        <f>IF(SUMIFS('Forecast Data'!$E:$E,'Forecast Data'!$C:$C,AL$6,'Forecast Data'!$B:$B,$D38)=0,"",SUMIFS('Forecast Data'!$E:$E,'Forecast Data'!$C:$C,AL$6,'Forecast Data'!$B:$B,$D38))</f>
        <v>-0.06</v>
      </c>
      <c r="AM38" s="12">
        <f>IF(SUMIFS('Forecast Data'!$E:$E,'Forecast Data'!$C:$C,AM$6,'Forecast Data'!$B:$B,$D38)=0,"",SUMIFS('Forecast Data'!$E:$E,'Forecast Data'!$C:$C,AM$6,'Forecast Data'!$B:$B,$D38))</f>
        <v>0.08</v>
      </c>
      <c r="AN38" s="12">
        <f>IF(SUMIFS('Forecast Data'!$E:$E,'Forecast Data'!$C:$C,AN$6,'Forecast Data'!$B:$B,$D38)=0,"",SUMIFS('Forecast Data'!$E:$E,'Forecast Data'!$C:$C,AN$6,'Forecast Data'!$B:$B,$D38))</f>
        <v>0.18</v>
      </c>
      <c r="AO38" s="12">
        <f>IF(SUMIFS('Forecast Data'!$E:$E,'Forecast Data'!$C:$C,AO$6,'Forecast Data'!$B:$B,$D38)=0,"",SUMIFS('Forecast Data'!$E:$E,'Forecast Data'!$C:$C,AO$6,'Forecast Data'!$B:$B,$D38))</f>
        <v>0.01</v>
      </c>
      <c r="AP38" s="12">
        <f>IF(SUMIFS('Forecast Data'!$E:$E,'Forecast Data'!$C:$C,AP$6,'Forecast Data'!$B:$B,$D38)=0,"",SUMIFS('Forecast Data'!$E:$E,'Forecast Data'!$C:$C,AP$6,'Forecast Data'!$B:$B,$D38))</f>
        <v>0.09</v>
      </c>
      <c r="AQ38" s="12">
        <f>IF(SUMIFS('Forecast Data'!$E:$E,'Forecast Data'!$C:$C,AQ$6,'Forecast Data'!$B:$B,$D38)=0,"",SUMIFS('Forecast Data'!$E:$E,'Forecast Data'!$C:$C,AQ$6,'Forecast Data'!$B:$B,$D38))</f>
        <v>0.03</v>
      </c>
      <c r="AR38" s="12">
        <f>IF(SUMIFS('Forecast Data'!$E:$E,'Forecast Data'!$C:$C,AR$6,'Forecast Data'!$B:$B,$D38)=0,"",SUMIFS('Forecast Data'!$E:$E,'Forecast Data'!$C:$C,AR$6,'Forecast Data'!$B:$B,$D38))</f>
        <v>0.11</v>
      </c>
      <c r="AS38" s="12">
        <f>IF(SUMIFS('Forecast Data'!$E:$E,'Forecast Data'!$C:$C,AS$6,'Forecast Data'!$B:$B,$D38)=0,"",SUMIFS('Forecast Data'!$E:$E,'Forecast Data'!$C:$C,AS$6,'Forecast Data'!$B:$B,$D38))</f>
        <v>0.05</v>
      </c>
      <c r="AT38" s="12">
        <f>IF(SUMIFS('Forecast Data'!$E:$E,'Forecast Data'!$C:$C,AT$6,'Forecast Data'!$B:$B,$D38)=0,"",SUMIFS('Forecast Data'!$E:$E,'Forecast Data'!$C:$C,AT$6,'Forecast Data'!$B:$B,$D38))</f>
        <v>-0.04</v>
      </c>
      <c r="AU38" s="12">
        <f>IF(SUMIFS('Forecast Data'!$E:$E,'Forecast Data'!$C:$C,AU$6,'Forecast Data'!$B:$B,$D38)=0,"",SUMIFS('Forecast Data'!$E:$E,'Forecast Data'!$C:$C,AU$6,'Forecast Data'!$B:$B,$D38))</f>
        <v>-0.18</v>
      </c>
      <c r="AV38" s="1"/>
      <c r="AW38" s="11">
        <f>SUMIFS('OP Units'!E:E,'OP Units'!$A:$A,$D38)</f>
        <v>9104</v>
      </c>
      <c r="AX38" s="11">
        <f>SUMIFS('OP Units'!F:F,'OP Units'!$A:$A,$D38)</f>
        <v>11957</v>
      </c>
      <c r="AY38" s="11">
        <f>SUMIFS('OP Units'!G:G,'OP Units'!$A:$A,$D38)</f>
        <v>4833</v>
      </c>
      <c r="AZ38" s="11">
        <f>SUMIFS('OP Units'!H:H,'OP Units'!$A:$A,$D38)</f>
        <v>5058</v>
      </c>
      <c r="BA38" s="11">
        <f>SUMIFS('OP Units'!I:I,'OP Units'!$A:$A,$D38)</f>
        <v>5555</v>
      </c>
      <c r="BB38" s="11">
        <f>SUMIFS('OP Units'!J:J,'OP Units'!$A:$A,$D38)</f>
        <v>6970</v>
      </c>
      <c r="BC38" s="11">
        <f>SUMIFS('OP Units'!K:K,'OP Units'!$A:$A,$D38)</f>
        <v>5779</v>
      </c>
      <c r="BD38" s="11">
        <f>SUMIFS('OP Units'!L:L,'OP Units'!$A:$A,$D38)</f>
        <v>5426</v>
      </c>
      <c r="BE38" s="11">
        <f>SUMIFS('OP Units'!M:M,'OP Units'!$A:$A,$D38)</f>
        <v>4387</v>
      </c>
      <c r="BF38" s="11">
        <f>SUMIFS('OP Units'!N:N,'OP Units'!$A:$A,$D38)</f>
        <v>4166</v>
      </c>
      <c r="BG38" s="11">
        <f>SUMIFS('OP Units'!O:O,'OP Units'!$A:$A,$D38)</f>
        <v>4674</v>
      </c>
      <c r="BH38" s="11">
        <f>SUMIFS('OP Units'!P:P,'OP Units'!$A:$A,$D38)</f>
        <v>5435</v>
      </c>
      <c r="BI38" s="1"/>
      <c r="BJ38" s="12">
        <f>IFERROR((SUMIFS('OP Units'!E:E,'OP Units'!$A:$A,$D38)-SUMIFS('Forecast Data'!$H:$H,'Forecast Data'!$C:$C,BJ$6,'Forecast Data'!$B:$B,$D38))/SUMIFS('Forecast Data'!$H:$H,'Forecast Data'!$C:$C,BJ$6,'Forecast Data'!$B:$B,$D38),"")</f>
        <v>0.78649921507064369</v>
      </c>
      <c r="BK38" s="12">
        <f>IFERROR((SUMIFS('OP Units'!F:F,'OP Units'!$A:$A,$D38)-SUMIFS('Forecast Data'!$H:$H,'Forecast Data'!$C:$C,BK$6,'Forecast Data'!$B:$B,$D38))/SUMIFS('Forecast Data'!$H:$H,'Forecast Data'!$C:$C,BK$6,'Forecast Data'!$B:$B,$D38),"")</f>
        <v>1.5056580050293378</v>
      </c>
      <c r="BL38" s="12">
        <f>IFERROR((SUMIFS('OP Units'!G:G,'OP Units'!$A:$A,$D38)-SUMIFS('Forecast Data'!$H:$H,'Forecast Data'!$C:$C,BL$6,'Forecast Data'!$B:$B,$D38))/SUMIFS('Forecast Data'!$H:$H,'Forecast Data'!$C:$C,BL$6,'Forecast Data'!$B:$B,$D38),"")</f>
        <v>-2.5997581620314389E-2</v>
      </c>
      <c r="BM38" s="12">
        <f>IFERROR((SUMIFS('OP Units'!H:H,'OP Units'!$A:$A,$D38)-SUMIFS('Forecast Data'!$H:$H,'Forecast Data'!$C:$C,BM$6,'Forecast Data'!$B:$B,$D38))/SUMIFS('Forecast Data'!$H:$H,'Forecast Data'!$C:$C,BM$6,'Forecast Data'!$B:$B,$D38),"")</f>
        <v>0.14693877551020409</v>
      </c>
      <c r="BN38" s="12">
        <f>IFERROR((SUMIFS('OP Units'!I:I,'OP Units'!$A:$A,$D38)-SUMIFS('Forecast Data'!$H:$H,'Forecast Data'!$C:$C,BN$6,'Forecast Data'!$B:$B,$D38))/SUMIFS('Forecast Data'!$H:$H,'Forecast Data'!$C:$C,BN$6,'Forecast Data'!$B:$B,$D38),"")</f>
        <v>0.36486486486486486</v>
      </c>
      <c r="BO38" s="12">
        <f>IFERROR((SUMIFS('OP Units'!J:J,'OP Units'!$A:$A,$D38)-SUMIFS('Forecast Data'!$H:$H,'Forecast Data'!$C:$C,BO$6,'Forecast Data'!$B:$B,$D38))/SUMIFS('Forecast Data'!$H:$H,'Forecast Data'!$C:$C,BO$6,'Forecast Data'!$B:$B,$D38),"")</f>
        <v>0.46582544689800209</v>
      </c>
      <c r="BP38" s="12">
        <f>IFERROR((SUMIFS('OP Units'!K:K,'OP Units'!$A:$A,$D38)-SUMIFS('Forecast Data'!$H:$H,'Forecast Data'!$C:$C,BP$6,'Forecast Data'!$B:$B,$D38))/SUMIFS('Forecast Data'!$H:$H,'Forecast Data'!$C:$C,BP$6,'Forecast Data'!$B:$B,$D38),"")</f>
        <v>0.30657924485643229</v>
      </c>
      <c r="BQ38" s="12">
        <f>IFERROR((SUMIFS('OP Units'!L:L,'OP Units'!$A:$A,$D38)-SUMIFS('Forecast Data'!$H:$H,'Forecast Data'!$C:$C,BQ$6,'Forecast Data'!$B:$B,$D38))/SUMIFS('Forecast Data'!$H:$H,'Forecast Data'!$C:$C,BQ$6,'Forecast Data'!$B:$B,$D38),"")</f>
        <v>0.1701531162389476</v>
      </c>
      <c r="BR38" s="12">
        <f>IFERROR((SUMIFS('OP Units'!M:M,'OP Units'!$A:$A,$D38)-SUMIFS('Forecast Data'!$H:$H,'Forecast Data'!$C:$C,BR$6,'Forecast Data'!$B:$B,$D38))/SUMIFS('Forecast Data'!$H:$H,'Forecast Data'!$C:$C,BR$6,'Forecast Data'!$B:$B,$D38),"")</f>
        <v>1.6214964095436647E-2</v>
      </c>
      <c r="BS38" s="12">
        <f>IFERROR((SUMIFS('OP Units'!N:N,'OP Units'!$A:$A,$D38)-SUMIFS('Forecast Data'!$H:$H,'Forecast Data'!$C:$C,BS$6,'Forecast Data'!$B:$B,$D38))/SUMIFS('Forecast Data'!$H:$H,'Forecast Data'!$C:$C,BS$6,'Forecast Data'!$B:$B,$D38),"")</f>
        <v>-6.3399280575539563E-2</v>
      </c>
      <c r="BT38" s="12">
        <f>IFERROR((SUMIFS('OP Units'!O:O,'OP Units'!$A:$A,$D38)-SUMIFS('Forecast Data'!$H:$H,'Forecast Data'!$C:$C,BT$6,'Forecast Data'!$B:$B,$D38))/SUMIFS('Forecast Data'!$H:$H,'Forecast Data'!$C:$C,BT$6,'Forecast Data'!$B:$B,$D38),"")</f>
        <v>-5.2695581678151603E-2</v>
      </c>
      <c r="BU38" s="12">
        <f>IFERROR((SUMIFS('OP Units'!P:P,'OP Units'!$A:$A,$D38)-SUMIFS('Forecast Data'!$H:$H,'Forecast Data'!$C:$C,BU$6,'Forecast Data'!$B:$B,$D38))/SUMIFS('Forecast Data'!$H:$H,'Forecast Data'!$C:$C,BU$6,'Forecast Data'!$B:$B,$D38),"")</f>
        <v>-8.3009954445756706E-2</v>
      </c>
      <c r="BV38" s="12"/>
      <c r="BW38" s="11">
        <f>(SUMIFS('Forecast Data'!H:H,'Forecast Data'!B:B,D38,'Forecast Data'!C:C,BK$6)+SUMIFS('Forecast Data'!H:H,'Forecast Data'!B:B,D38,'Forecast Data'!C:C,BL$6)+SUMIFS('Forecast Data'!H:H,'Forecast Data'!B:B,D38,'Forecast Data'!C:C,BM$6)+SUMIFS('Forecast Data'!H:H,'Forecast Data'!B:B,D38,'Forecast Data'!C:C,BN$6)+SUMIFS('Forecast Data'!H:H,'Forecast Data'!B:B,D38,'Forecast Data'!C:C,BO$6)+SUMIFS('Forecast Data'!H:H,'Forecast Data'!B:B,D38,'Forecast Data'!C:C,BP$6)+SUMIFS('Forecast Data'!H:H,'Forecast Data'!B:B,D38,'Forecast Data'!C:C,BQ$6)+SUMIFS('Forecast Data'!H:H,'Forecast Data'!B:B,D38,'Forecast Data'!C:C,BJ$6))/8</f>
        <v>4640.625</v>
      </c>
      <c r="BX38" s="12">
        <f>IFERROR((SUM(W38:AD38)-(SUMIFS('Forecast Data'!H:H,'Forecast Data'!B:B,B38,'Forecast Data'!C:C,BJ$6)+SUMIFS('Forecast Data'!H:H,'Forecast Data'!B:B,B38,'Forecast Data'!C:C,BK$6)+SUMIFS('Forecast Data'!H:H,'Forecast Data'!B:B,B38,'Forecast Data'!C:C,BL$6)+SUMIFS('Forecast Data'!H:H,'Forecast Data'!B:B,B38,'Forecast Data'!C:C,BM$6)+SUMIFS('Forecast Data'!H:H,'Forecast Data'!B:B,B38,'Forecast Data'!C:C,BN$6)+SUMIFS('Forecast Data'!H:H,'Forecast Data'!B:B,B38,'Forecast Data'!C:C,BO$6)+SUMIFS('Forecast Data'!H:H,'Forecast Data'!B:B,B38,'Forecast Data'!C:C,BP$6)+SUMIFS('Forecast Data'!H:H,'Forecast Data'!B:B,B38,'Forecast Data'!C:C,BQ$6)))/(SUMIFS('Forecast Data'!H:H,'Forecast Data'!B:B,B38,'Forecast Data'!C:C,BJ$6)+SUMIFS('Forecast Data'!H:H,'Forecast Data'!B:B,B38,'Forecast Data'!C:C,BK$6)+SUMIFS('Forecast Data'!H:H,'Forecast Data'!B:B,B38,'Forecast Data'!C:C,BL$6)+SUMIFS('Forecast Data'!H:H,'Forecast Data'!B:B,B38,'Forecast Data'!C:C,BM$6)+SUMIFS('Forecast Data'!H:H,'Forecast Data'!B:B,B38,'Forecast Data'!C:C,BN$6)+SUMIFS('Forecast Data'!H:H,'Forecast Data'!B:B,B38,'Forecast Data'!C:C,BO$6)+SUMIFS('Forecast Data'!H:H,'Forecast Data'!B:B,B38,'Forecast Data'!C:C,BP$6)+SUMIFS('Forecast Data'!H:H,'Forecast Data'!B:B,B38,'Forecast Data'!C:C,BQ$6)),"")</f>
        <v>2.8067340067340067E-2</v>
      </c>
      <c r="BY38" s="12">
        <f t="shared" si="18"/>
        <v>-1.1128242447460809E-3</v>
      </c>
      <c r="BZ38" s="16">
        <f t="shared" si="19"/>
        <v>1.0710444794022676E-4</v>
      </c>
      <c r="CA38" s="13">
        <f t="shared" si="20"/>
        <v>-0.12199286926863077</v>
      </c>
      <c r="CB38" s="12">
        <f t="shared" si="21"/>
        <v>1.2199286926863077E-3</v>
      </c>
      <c r="CC38" s="12"/>
      <c r="CD38" s="11">
        <f>(SUMIFS('Forecast Data'!H:H,'Forecast Data'!B:B,D38,'Forecast Data'!C:C,BK$6)+SUMIFS('Forecast Data'!H:H,'Forecast Data'!B:B,D38,'Forecast Data'!C:C,BL$6)+SUMIFS('Forecast Data'!H:H,'Forecast Data'!B:B,D38,'Forecast Data'!C:C,BM$6)+SUMIFS('Forecast Data'!H:H,'Forecast Data'!B:B,D38,'Forecast Data'!C:C,BJ$6))/4</f>
        <v>4810</v>
      </c>
      <c r="CE38" s="12">
        <f>IFERROR((SUM(W38:Z38)-(SUMIFS('Forecast Data'!H:H,'Forecast Data'!B:B,D38,'Forecast Data'!C:C,BJ$6)+SUMIFS('Forecast Data'!H:H,'Forecast Data'!B:B,D38,'Forecast Data'!C:C,BK$6)+SUMIFS('Forecast Data'!H:H,'Forecast Data'!B:B,D38,'Forecast Data'!C:C,BL$6)+SUMIFS('Forecast Data'!H:H,'Forecast Data'!B:B,D38,'Forecast Data'!C:C,BM$6)))/(SUMIFS('Forecast Data'!H:H,'Forecast Data'!B:B,D38,'Forecast Data'!C:C,BJ$6)+SUMIFS('Forecast Data'!H:H,'Forecast Data'!B:B,D38,'Forecast Data'!C:C,BK$6)+SUMIFS('Forecast Data'!H:H,'Forecast Data'!B:B,D38,'Forecast Data'!C:C,BL$6)+SUMIFS('Forecast Data'!H:H,'Forecast Data'!B:B,D38,'Forecast Data'!C:C,BM$6)),"")</f>
        <v>-1.392931392931393E-2</v>
      </c>
      <c r="CF38" s="12">
        <f t="shared" si="22"/>
        <v>-1.1128242447460809E-3</v>
      </c>
      <c r="CG38" s="12">
        <f t="shared" si="23"/>
        <v>-5.6171847626638144E-5</v>
      </c>
      <c r="CH38" s="13">
        <f t="shared" si="24"/>
        <v>-0.10566523971194428</v>
      </c>
      <c r="CI38" s="13"/>
    </row>
    <row r="39" spans="1:87" ht="13.2">
      <c r="A39" s="1"/>
      <c r="B39" t="str">
        <f t="shared" si="31"/>
        <v>Adventure Ready Brands</v>
      </c>
      <c r="D39" t="s">
        <v>71</v>
      </c>
      <c r="E39" s="11">
        <f>SUMIFS('Fin Data'!F:F,'Fin Data'!A:A,D39)</f>
        <v>6112</v>
      </c>
      <c r="F39" s="11">
        <f>SUMIFS('Fin Data with 6 week hist'!I:I,'Fin Data with 6 week hist'!$A:$A,$D39)</f>
        <v>4673</v>
      </c>
      <c r="G39" s="11">
        <f>SUMIFS('Fin Data with 6 week hist'!J:J,'Fin Data with 6 week hist'!$A:$A,$D39)</f>
        <v>5447</v>
      </c>
      <c r="H39" s="11">
        <f>SUMIFS('Fin Data with 6 week hist'!K:K,'Fin Data with 6 week hist'!$A:$A,$D39)+SUMIFS('Unit Cancellations'!D:D,'Unit Cancellations'!$B:$B,$D39)</f>
        <v>5995</v>
      </c>
      <c r="I39" s="11">
        <f>SUMIFS('Fin Data with 6 week hist'!L:L,'Fin Data with 6 week hist'!$A:$A,$D39)+SUMIFS('Unit Cancellations'!E:E,'Unit Cancellations'!$B:$B,$D39)</f>
        <v>6828</v>
      </c>
      <c r="J39" s="11">
        <f>SUMIFS('Fin Data with 6 week hist'!M:M,'Fin Data with 6 week hist'!$A:$A,$D39)+SUMIFS('Unit Cancellations'!F:F,'Unit Cancellations'!$B:$B,$D39)</f>
        <v>7672</v>
      </c>
      <c r="K39" s="11">
        <f>SUMIFS('Fin Data with 6 week hist'!N:N,'Fin Data with 6 week hist'!$A:$A,$D39)+SUMIFS('Unit Cancellations'!G:G,'Unit Cancellations'!$B:$B,$D39)</f>
        <v>7518</v>
      </c>
      <c r="L39" s="11">
        <f>SUMIFS('Fin Data'!AN:AN,'Fin Data'!A:A,D39)</f>
        <v>6356</v>
      </c>
      <c r="M39" s="12">
        <f>IFERROR(SUMIFS('Fin Data'!AO:AO,'Fin Data'!A:A,D39),"")</f>
        <v>3.9921465968586388E-2</v>
      </c>
      <c r="N39" s="1"/>
      <c r="O39" s="11">
        <f t="shared" si="12"/>
        <v>9426.5</v>
      </c>
      <c r="P39" s="12">
        <f t="shared" si="13"/>
        <v>0.17989798792126921</v>
      </c>
      <c r="Q39" s="1"/>
      <c r="R39" s="11">
        <f t="shared" si="14"/>
        <v>12958.125</v>
      </c>
      <c r="S39" s="12">
        <f t="shared" si="15"/>
        <v>0.20003472825143254</v>
      </c>
      <c r="T39" s="11">
        <f t="shared" si="16"/>
        <v>6820.875</v>
      </c>
      <c r="U39" s="1" t="e">
        <f t="shared" si="32"/>
        <v>#REF!</v>
      </c>
      <c r="V39" s="1"/>
      <c r="W39" s="11">
        <f>SUMIFS('Forecast Data'!$D:$D,'Forecast Data'!$C:$C,W$6,'Forecast Data'!$B:$B,$D39)</f>
        <v>9022</v>
      </c>
      <c r="X39" s="11">
        <f>SUMIFS('Forecast Data'!$D:$D,'Forecast Data'!$C:$C,X$6,'Forecast Data'!$B:$B,$D39)</f>
        <v>9269</v>
      </c>
      <c r="Y39" s="11">
        <f>SUMIFS('Forecast Data'!$D:$D,'Forecast Data'!$C:$C,Y$6,'Forecast Data'!$B:$B,$D39)</f>
        <v>9165</v>
      </c>
      <c r="Z39" s="11">
        <f>SUMIFS('Forecast Data'!$D:$D,'Forecast Data'!$C:$C,Z$6,'Forecast Data'!$B:$B,$D39)</f>
        <v>10250</v>
      </c>
      <c r="AA39" s="11">
        <f>SUMIFS('Forecast Data'!$D:$D,'Forecast Data'!$C:$C,AA$6,'Forecast Data'!$B:$B,$D39)</f>
        <v>12566</v>
      </c>
      <c r="AB39" s="11">
        <f>SUMIFS('Forecast Data'!$D:$D,'Forecast Data'!$C:$C,AB$6,'Forecast Data'!$B:$B,$D39)</f>
        <v>15108</v>
      </c>
      <c r="AC39" s="11">
        <f>SUMIFS('Forecast Data'!$D:$D,'Forecast Data'!$C:$C,AC$6,'Forecast Data'!$B:$B,$D39)</f>
        <v>17537</v>
      </c>
      <c r="AD39" s="11">
        <f>SUMIFS('Forecast Data'!$D:$D,'Forecast Data'!$C:$C,AD$6,'Forecast Data'!$B:$B,$D39)</f>
        <v>20748</v>
      </c>
      <c r="AE39" s="11">
        <f>SUMIFS('Forecast Data'!$D:$D,'Forecast Data'!$C:$C,AE$6,'Forecast Data'!$B:$B,$D39)</f>
        <v>19745</v>
      </c>
      <c r="AF39" s="11">
        <f>SUMIFS('Forecast Data'!$D:$D,'Forecast Data'!$C:$C,AF$6,'Forecast Data'!$B:$B,$D39)</f>
        <v>21827</v>
      </c>
      <c r="AG39" s="11">
        <f>SUMIFS('Forecast Data'!$D:$D,'Forecast Data'!$C:$C,AG$6,'Forecast Data'!$B:$B,$D39)</f>
        <v>26605</v>
      </c>
      <c r="AH39" s="11">
        <f>SUMIFS('Forecast Data'!$D:$D,'Forecast Data'!$C:$C,AH$6,'Forecast Data'!$B:$B,$D39)</f>
        <v>27324</v>
      </c>
      <c r="AI39" s="1"/>
      <c r="AJ39" s="12">
        <f>IF(SUMIFS('Forecast Data'!$E:$E,'Forecast Data'!$C:$C,AJ$6,'Forecast Data'!$B:$B,$D39)=0,"",SUMIFS('Forecast Data'!$E:$E,'Forecast Data'!$C:$C,AJ$6,'Forecast Data'!$B:$B,$D39))</f>
        <v>0.2</v>
      </c>
      <c r="AK39" s="12">
        <f>IF(SUMIFS('Forecast Data'!$E:$E,'Forecast Data'!$C:$C,AK$6,'Forecast Data'!$B:$B,$D39)=0,"",SUMIFS('Forecast Data'!$E:$E,'Forecast Data'!$C:$C,AK$6,'Forecast Data'!$B:$B,$D39))</f>
        <v>0.19</v>
      </c>
      <c r="AL39" s="12">
        <f>IF(SUMIFS('Forecast Data'!$E:$E,'Forecast Data'!$C:$C,AL$6,'Forecast Data'!$B:$B,$D39)=0,"",SUMIFS('Forecast Data'!$E:$E,'Forecast Data'!$C:$C,AL$6,'Forecast Data'!$B:$B,$D39))</f>
        <v>0.2</v>
      </c>
      <c r="AM39" s="12">
        <f>IF(SUMIFS('Forecast Data'!$E:$E,'Forecast Data'!$C:$C,AM$6,'Forecast Data'!$B:$B,$D39)=0,"",SUMIFS('Forecast Data'!$E:$E,'Forecast Data'!$C:$C,AM$6,'Forecast Data'!$B:$B,$D39))</f>
        <v>0.15</v>
      </c>
      <c r="AN39" s="12">
        <f>IF(SUMIFS('Forecast Data'!$E:$E,'Forecast Data'!$C:$C,AN$6,'Forecast Data'!$B:$B,$D39)=0,"",SUMIFS('Forecast Data'!$E:$E,'Forecast Data'!$C:$C,AN$6,'Forecast Data'!$B:$B,$D39))</f>
        <v>0.16</v>
      </c>
      <c r="AO39" s="12">
        <f>IF(SUMIFS('Forecast Data'!$E:$E,'Forecast Data'!$C:$C,AO$6,'Forecast Data'!$B:$B,$D39)=0,"",SUMIFS('Forecast Data'!$E:$E,'Forecast Data'!$C:$C,AO$6,'Forecast Data'!$B:$B,$D39))</f>
        <v>0.14000000000000001</v>
      </c>
      <c r="AP39" s="12">
        <f>IF(SUMIFS('Forecast Data'!$E:$E,'Forecast Data'!$C:$C,AP$6,'Forecast Data'!$B:$B,$D39)=0,"",SUMIFS('Forecast Data'!$E:$E,'Forecast Data'!$C:$C,AP$6,'Forecast Data'!$B:$B,$D39))</f>
        <v>0.26</v>
      </c>
      <c r="AQ39" s="12">
        <f>IF(SUMIFS('Forecast Data'!$E:$E,'Forecast Data'!$C:$C,AQ$6,'Forecast Data'!$B:$B,$D39)=0,"",SUMIFS('Forecast Data'!$E:$E,'Forecast Data'!$C:$C,AQ$6,'Forecast Data'!$B:$B,$D39))</f>
        <v>0.27</v>
      </c>
      <c r="AR39" s="12">
        <f>IF(SUMIFS('Forecast Data'!$E:$E,'Forecast Data'!$C:$C,AR$6,'Forecast Data'!$B:$B,$D39)=0,"",SUMIFS('Forecast Data'!$E:$E,'Forecast Data'!$C:$C,AR$6,'Forecast Data'!$B:$B,$D39))</f>
        <v>0.31</v>
      </c>
      <c r="AS39" s="12">
        <f>IF(SUMIFS('Forecast Data'!$E:$E,'Forecast Data'!$C:$C,AS$6,'Forecast Data'!$B:$B,$D39)=0,"",SUMIFS('Forecast Data'!$E:$E,'Forecast Data'!$C:$C,AS$6,'Forecast Data'!$B:$B,$D39))</f>
        <v>0.27</v>
      </c>
      <c r="AT39" s="12">
        <f>IF(SUMIFS('Forecast Data'!$E:$E,'Forecast Data'!$C:$C,AT$6,'Forecast Data'!$B:$B,$D39)=0,"",SUMIFS('Forecast Data'!$E:$E,'Forecast Data'!$C:$C,AT$6,'Forecast Data'!$B:$B,$D39))</f>
        <v>0.24</v>
      </c>
      <c r="AU39" s="12">
        <f>IF(SUMIFS('Forecast Data'!$E:$E,'Forecast Data'!$C:$C,AU$6,'Forecast Data'!$B:$B,$D39)=0,"",SUMIFS('Forecast Data'!$E:$E,'Forecast Data'!$C:$C,AU$6,'Forecast Data'!$B:$B,$D39))</f>
        <v>0.23</v>
      </c>
      <c r="AV39" s="1"/>
      <c r="AW39" s="11">
        <f>SUMIFS('OP Units'!E:E,'OP Units'!$A:$A,$D39)</f>
        <v>6294</v>
      </c>
      <c r="AX39" s="11">
        <f>SUMIFS('OP Units'!F:F,'OP Units'!$A:$A,$D39)</f>
        <v>6649</v>
      </c>
      <c r="AY39" s="11">
        <f>SUMIFS('OP Units'!G:G,'OP Units'!$A:$A,$D39)</f>
        <v>6865</v>
      </c>
      <c r="AZ39" s="11">
        <f>SUMIFS('OP Units'!H:H,'OP Units'!$A:$A,$D39)</f>
        <v>6691</v>
      </c>
      <c r="BA39" s="11">
        <f>SUMIFS('OP Units'!I:I,'OP Units'!$A:$A,$D39)</f>
        <v>6960</v>
      </c>
      <c r="BB39" s="11">
        <f>SUMIFS('OP Units'!J:J,'OP Units'!$A:$A,$D39)</f>
        <v>7240</v>
      </c>
      <c r="BC39" s="11">
        <f>SUMIFS('OP Units'!K:K,'OP Units'!$A:$A,$D39)</f>
        <v>6850</v>
      </c>
      <c r="BD39" s="11">
        <f>SUMIFS('OP Units'!L:L,'OP Units'!$A:$A,$D39)</f>
        <v>7018</v>
      </c>
      <c r="BE39" s="11">
        <f>SUMIFS('OP Units'!M:M,'OP Units'!$A:$A,$D39)</f>
        <v>7838</v>
      </c>
      <c r="BF39" s="11">
        <f>SUMIFS('OP Units'!N:N,'OP Units'!$A:$A,$D39)</f>
        <v>7917</v>
      </c>
      <c r="BG39" s="11">
        <f>SUMIFS('OP Units'!O:O,'OP Units'!$A:$A,$D39)</f>
        <v>8122</v>
      </c>
      <c r="BH39" s="11">
        <f>SUMIFS('OP Units'!P:P,'OP Units'!$A:$A,$D39)</f>
        <v>7913</v>
      </c>
      <c r="BI39" s="1"/>
      <c r="BJ39" s="12">
        <f>IFERROR((SUMIFS('OP Units'!E:E,'OP Units'!$A:$A,$D39)-SUMIFS('Forecast Data'!$H:$H,'Forecast Data'!$C:$C,BJ$6,'Forecast Data'!$B:$B,$D39))/SUMIFS('Forecast Data'!$H:$H,'Forecast Data'!$C:$C,BJ$6,'Forecast Data'!$B:$B,$D39),"")</f>
        <v>-0.16602623559030077</v>
      </c>
      <c r="BK39" s="12">
        <f>IFERROR((SUMIFS('OP Units'!F:F,'OP Units'!$A:$A,$D39)-SUMIFS('Forecast Data'!$H:$H,'Forecast Data'!$C:$C,BK$6,'Forecast Data'!$B:$B,$D39))/SUMIFS('Forecast Data'!$H:$H,'Forecast Data'!$C:$C,BK$6,'Forecast Data'!$B:$B,$D39),"")</f>
        <v>-0.14821931847296951</v>
      </c>
      <c r="BL39" s="12">
        <f>IFERROR((SUMIFS('OP Units'!G:G,'OP Units'!$A:$A,$D39)-SUMIFS('Forecast Data'!$H:$H,'Forecast Data'!$C:$C,BL$6,'Forecast Data'!$B:$B,$D39))/SUMIFS('Forecast Data'!$H:$H,'Forecast Data'!$C:$C,BL$6,'Forecast Data'!$B:$B,$D39),"")</f>
        <v>-0.10308335510844004</v>
      </c>
      <c r="BM39" s="12">
        <f>IFERROR((SUMIFS('OP Units'!H:H,'OP Units'!$A:$A,$D39)-SUMIFS('Forecast Data'!$H:$H,'Forecast Data'!$C:$C,BM$6,'Forecast Data'!$B:$B,$D39))/SUMIFS('Forecast Data'!$H:$H,'Forecast Data'!$C:$C,BM$6,'Forecast Data'!$B:$B,$D39),"")</f>
        <v>-0.2524022346368715</v>
      </c>
      <c r="BN39" s="12">
        <f>IFERROR((SUMIFS('OP Units'!I:I,'OP Units'!$A:$A,$D39)-SUMIFS('Forecast Data'!$H:$H,'Forecast Data'!$C:$C,BN$6,'Forecast Data'!$B:$B,$D39))/SUMIFS('Forecast Data'!$H:$H,'Forecast Data'!$C:$C,BN$6,'Forecast Data'!$B:$B,$D39),"")</f>
        <v>-0.35941095260009204</v>
      </c>
      <c r="BO39" s="12">
        <f>IFERROR((SUMIFS('OP Units'!J:J,'OP Units'!$A:$A,$D39)-SUMIFS('Forecast Data'!$H:$H,'Forecast Data'!$C:$C,BO$6,'Forecast Data'!$B:$B,$D39))/SUMIFS('Forecast Data'!$H:$H,'Forecast Data'!$C:$C,BO$6,'Forecast Data'!$B:$B,$D39),"")</f>
        <v>-0.45477822125160028</v>
      </c>
      <c r="BP39" s="12">
        <f>IFERROR((SUMIFS('OP Units'!K:K,'OP Units'!$A:$A,$D39)-SUMIFS('Forecast Data'!$H:$H,'Forecast Data'!$C:$C,BP$6,'Forecast Data'!$B:$B,$D39))/SUMIFS('Forecast Data'!$H:$H,'Forecast Data'!$C:$C,BP$6,'Forecast Data'!$B:$B,$D39),"")</f>
        <v>-0.50889016346429594</v>
      </c>
      <c r="BQ39" s="12">
        <f>IFERROR((SUMIFS('OP Units'!L:L,'OP Units'!$A:$A,$D39)-SUMIFS('Forecast Data'!$H:$H,'Forecast Data'!$C:$C,BQ$6,'Forecast Data'!$B:$B,$D39))/SUMIFS('Forecast Data'!$H:$H,'Forecast Data'!$C:$C,BQ$6,'Forecast Data'!$B:$B,$D39),"")</f>
        <v>-0.57039666993143978</v>
      </c>
      <c r="BR39" s="12">
        <f>IFERROR((SUMIFS('OP Units'!M:M,'OP Units'!$A:$A,$D39)-SUMIFS('Forecast Data'!$H:$H,'Forecast Data'!$C:$C,BR$6,'Forecast Data'!$B:$B,$D39))/SUMIFS('Forecast Data'!$H:$H,'Forecast Data'!$C:$C,BR$6,'Forecast Data'!$B:$B,$D39),"")</f>
        <v>-0.47809295512052202</v>
      </c>
      <c r="BS39" s="12">
        <f>IFERROR((SUMIFS('OP Units'!N:N,'OP Units'!$A:$A,$D39)-SUMIFS('Forecast Data'!$H:$H,'Forecast Data'!$C:$C,BS$6,'Forecast Data'!$B:$B,$D39))/SUMIFS('Forecast Data'!$H:$H,'Forecast Data'!$C:$C,BS$6,'Forecast Data'!$B:$B,$D39),"")</f>
        <v>-0.54085715942701384</v>
      </c>
      <c r="BT39" s="12">
        <f>IFERROR((SUMIFS('OP Units'!O:O,'OP Units'!$A:$A,$D39)-SUMIFS('Forecast Data'!$H:$H,'Forecast Data'!$C:$C,BT$6,'Forecast Data'!$B:$B,$D39))/SUMIFS('Forecast Data'!$H:$H,'Forecast Data'!$C:$C,BT$6,'Forecast Data'!$B:$B,$D39),"")</f>
        <v>-0.62060911808669661</v>
      </c>
      <c r="BU39" s="12">
        <f>IFERROR((SUMIFS('OP Units'!P:P,'OP Units'!$A:$A,$D39)-SUMIFS('Forecast Data'!$H:$H,'Forecast Data'!$C:$C,BU$6,'Forecast Data'!$B:$B,$D39))/SUMIFS('Forecast Data'!$H:$H,'Forecast Data'!$C:$C,BU$6,'Forecast Data'!$B:$B,$D39),"")</f>
        <v>-0.64270555831489595</v>
      </c>
      <c r="BV39" s="12"/>
      <c r="BW39" s="11">
        <f>(SUMIFS('Forecast Data'!H:H,'Forecast Data'!B:B,D39,'Forecast Data'!C:C,BK$6)+SUMIFS('Forecast Data'!H:H,'Forecast Data'!B:B,D39,'Forecast Data'!C:C,BL$6)+SUMIFS('Forecast Data'!H:H,'Forecast Data'!B:B,D39,'Forecast Data'!C:C,BM$6)+SUMIFS('Forecast Data'!H:H,'Forecast Data'!B:B,D39,'Forecast Data'!C:C,BN$6)+SUMIFS('Forecast Data'!H:H,'Forecast Data'!B:B,D39,'Forecast Data'!C:C,BO$6)+SUMIFS('Forecast Data'!H:H,'Forecast Data'!B:B,D39,'Forecast Data'!C:C,BP$6)+SUMIFS('Forecast Data'!H:H,'Forecast Data'!B:B,D39,'Forecast Data'!C:C,BQ$6)+SUMIFS('Forecast Data'!H:H,'Forecast Data'!B:B,D39,'Forecast Data'!C:C,BJ$6))/8</f>
        <v>10798.125</v>
      </c>
      <c r="BX39" s="12">
        <f>IFERROR((SUM(W39:AD39)-(SUMIFS('Forecast Data'!H:H,'Forecast Data'!B:B,B39,'Forecast Data'!C:C,BJ$6)+SUMIFS('Forecast Data'!H:H,'Forecast Data'!B:B,B39,'Forecast Data'!C:C,BK$6)+SUMIFS('Forecast Data'!H:H,'Forecast Data'!B:B,B39,'Forecast Data'!C:C,BL$6)+SUMIFS('Forecast Data'!H:H,'Forecast Data'!B:B,B39,'Forecast Data'!C:C,BM$6)+SUMIFS('Forecast Data'!H:H,'Forecast Data'!B:B,B39,'Forecast Data'!C:C,BN$6)+SUMIFS('Forecast Data'!H:H,'Forecast Data'!B:B,B39,'Forecast Data'!C:C,BO$6)+SUMIFS('Forecast Data'!H:H,'Forecast Data'!B:B,B39,'Forecast Data'!C:C,BP$6)+SUMIFS('Forecast Data'!H:H,'Forecast Data'!B:B,B39,'Forecast Data'!C:C,BQ$6)))/(SUMIFS('Forecast Data'!H:H,'Forecast Data'!B:B,B39,'Forecast Data'!C:C,BJ$6)+SUMIFS('Forecast Data'!H:H,'Forecast Data'!B:B,B39,'Forecast Data'!C:C,BK$6)+SUMIFS('Forecast Data'!H:H,'Forecast Data'!B:B,B39,'Forecast Data'!C:C,BL$6)+SUMIFS('Forecast Data'!H:H,'Forecast Data'!B:B,B39,'Forecast Data'!C:C,BM$6)+SUMIFS('Forecast Data'!H:H,'Forecast Data'!B:B,B39,'Forecast Data'!C:C,BN$6)+SUMIFS('Forecast Data'!H:H,'Forecast Data'!B:B,B39,'Forecast Data'!C:C,BO$6)+SUMIFS('Forecast Data'!H:H,'Forecast Data'!B:B,B39,'Forecast Data'!C:C,BP$6)+SUMIFS('Forecast Data'!H:H,'Forecast Data'!B:B,B39,'Forecast Data'!C:C,BQ$6)),"")</f>
        <v>0.20003472825143254</v>
      </c>
      <c r="BY39" s="12">
        <f t="shared" si="18"/>
        <v>2.0865454588989024E-4</v>
      </c>
      <c r="BZ39" s="16">
        <f t="shared" si="19"/>
        <v>1.7761658929051041E-3</v>
      </c>
      <c r="CA39" s="13">
        <f t="shared" si="20"/>
        <v>-0.15675113470152138</v>
      </c>
      <c r="CB39" s="12">
        <f t="shared" si="21"/>
        <v>1.5675113470152138E-3</v>
      </c>
      <c r="CC39" s="12"/>
      <c r="CD39" s="11">
        <f>(SUMIFS('Forecast Data'!H:H,'Forecast Data'!B:B,D39,'Forecast Data'!C:C,BK$6)+SUMIFS('Forecast Data'!H:H,'Forecast Data'!B:B,D39,'Forecast Data'!C:C,BL$6)+SUMIFS('Forecast Data'!H:H,'Forecast Data'!B:B,D39,'Forecast Data'!C:C,BM$6)+SUMIFS('Forecast Data'!H:H,'Forecast Data'!B:B,D39,'Forecast Data'!C:C,BJ$6))/4</f>
        <v>7989.25</v>
      </c>
      <c r="CE39" s="12">
        <f>IFERROR((SUM(W39:Z39)-(SUMIFS('Forecast Data'!H:H,'Forecast Data'!B:B,D39,'Forecast Data'!C:C,BJ$6)+SUMIFS('Forecast Data'!H:H,'Forecast Data'!B:B,D39,'Forecast Data'!C:C,BK$6)+SUMIFS('Forecast Data'!H:H,'Forecast Data'!B:B,D39,'Forecast Data'!C:C,BL$6)+SUMIFS('Forecast Data'!H:H,'Forecast Data'!B:B,D39,'Forecast Data'!C:C,BM$6)))/(SUMIFS('Forecast Data'!H:H,'Forecast Data'!B:B,D39,'Forecast Data'!C:C,BJ$6)+SUMIFS('Forecast Data'!H:H,'Forecast Data'!B:B,D39,'Forecast Data'!C:C,BK$6)+SUMIFS('Forecast Data'!H:H,'Forecast Data'!B:B,D39,'Forecast Data'!C:C,BL$6)+SUMIFS('Forecast Data'!H:H,'Forecast Data'!B:B,D39,'Forecast Data'!C:C,BM$6)),"")</f>
        <v>0.17989798792126921</v>
      </c>
      <c r="CF39" s="12">
        <f t="shared" si="22"/>
        <v>2.0865454588989024E-4</v>
      </c>
      <c r="CG39" s="12">
        <f t="shared" si="23"/>
        <v>1.2049699701699355E-3</v>
      </c>
      <c r="CH39" s="13">
        <f t="shared" si="24"/>
        <v>-9.963154242800451E-2</v>
      </c>
      <c r="CI39" s="13"/>
    </row>
    <row r="40" spans="1:87" ht="13.2">
      <c r="A40" s="1"/>
      <c r="D40" t="s">
        <v>72</v>
      </c>
      <c r="E40" s="17">
        <f>SUMIFS('Fin Data'!F:F,'Fin Data'!A:A,D40)</f>
        <v>0</v>
      </c>
      <c r="F40" s="17">
        <f>SUMIFS('Fin Data with 6 week hist'!I:I,'Fin Data with 6 week hist'!$A:$A,$D40)</f>
        <v>325</v>
      </c>
      <c r="G40" s="17">
        <f>SUMIFS('Fin Data with 6 week hist'!J:J,'Fin Data with 6 week hist'!$A:$A,$D40)</f>
        <v>748</v>
      </c>
      <c r="H40" s="17">
        <f>SUMIFS('Fin Data with 6 week hist'!K:K,'Fin Data with 6 week hist'!$A:$A,$D40)+SUMIFS('Unit Cancellations'!D:D,'Unit Cancellations'!$B:$B,$D40)</f>
        <v>915</v>
      </c>
      <c r="I40" s="17">
        <f>SUMIFS('Fin Data with 6 week hist'!L:L,'Fin Data with 6 week hist'!$A:$A,$D40)+SUMIFS('Unit Cancellations'!E:E,'Unit Cancellations'!$B:$B,$D40)</f>
        <v>1014</v>
      </c>
      <c r="J40" s="17">
        <f>SUMIFS('Fin Data with 6 week hist'!M:M,'Fin Data with 6 week hist'!$A:$A,$D40)+SUMIFS('Unit Cancellations'!F:F,'Unit Cancellations'!$B:$B,$D40)</f>
        <v>1069</v>
      </c>
      <c r="K40" s="17">
        <f>SUMIFS('Fin Data with 6 week hist'!N:N,'Fin Data with 6 week hist'!$A:$A,$D40)+SUMIFS('Unit Cancellations'!G:G,'Unit Cancellations'!$B:$B,$D40)</f>
        <v>1280</v>
      </c>
      <c r="L40" s="17">
        <f>SUMIFS('Fin Data'!AN:AN,'Fin Data'!A:A,D40)</f>
        <v>892</v>
      </c>
      <c r="M40" s="18">
        <f>IFERROR(SUMIFS('Fin Data'!AO:AO,'Fin Data'!A:A,D40),"")</f>
        <v>0</v>
      </c>
      <c r="N40" s="19"/>
      <c r="O40" s="17">
        <f t="shared" si="12"/>
        <v>1765.5</v>
      </c>
      <c r="P40" s="18" t="str">
        <f t="shared" si="13"/>
        <v/>
      </c>
      <c r="Q40" s="19"/>
      <c r="R40" s="17">
        <f t="shared" si="14"/>
        <v>1863.875</v>
      </c>
      <c r="S40" s="18" t="str">
        <f t="shared" si="15"/>
        <v/>
      </c>
      <c r="T40" s="17">
        <f t="shared" si="16"/>
        <v>0</v>
      </c>
      <c r="U40" s="20" t="e">
        <f>#REF!</f>
        <v>#REF!</v>
      </c>
      <c r="V40" s="19"/>
      <c r="W40" s="17">
        <f>SUMIFS('Forecast Data'!$D:$D,'Forecast Data'!$C:$C,W$6,'Forecast Data'!$B:$B,$D40)</f>
        <v>1459</v>
      </c>
      <c r="X40" s="17">
        <f>SUMIFS('Forecast Data'!$D:$D,'Forecast Data'!$C:$C,X$6,'Forecast Data'!$B:$B,$D40)</f>
        <v>1708</v>
      </c>
      <c r="Y40" s="17">
        <f>SUMIFS('Forecast Data'!$D:$D,'Forecast Data'!$C:$C,Y$6,'Forecast Data'!$B:$B,$D40)</f>
        <v>1932</v>
      </c>
      <c r="Z40" s="17">
        <f>SUMIFS('Forecast Data'!$D:$D,'Forecast Data'!$C:$C,Z$6,'Forecast Data'!$B:$B,$D40)</f>
        <v>1963</v>
      </c>
      <c r="AA40" s="17">
        <f>SUMIFS('Forecast Data'!$D:$D,'Forecast Data'!$C:$C,AA$6,'Forecast Data'!$B:$B,$D40)</f>
        <v>1962</v>
      </c>
      <c r="AB40" s="17">
        <f>SUMIFS('Forecast Data'!$D:$D,'Forecast Data'!$C:$C,AB$6,'Forecast Data'!$B:$B,$D40)</f>
        <v>1963</v>
      </c>
      <c r="AC40" s="17">
        <f>SUMIFS('Forecast Data'!$D:$D,'Forecast Data'!$C:$C,AC$6,'Forecast Data'!$B:$B,$D40)</f>
        <v>1962</v>
      </c>
      <c r="AD40" s="17">
        <f>SUMIFS('Forecast Data'!$D:$D,'Forecast Data'!$C:$C,AD$6,'Forecast Data'!$B:$B,$D40)</f>
        <v>1962</v>
      </c>
      <c r="AE40" s="17">
        <f>SUMIFS('Forecast Data'!$D:$D,'Forecast Data'!$C:$C,AE$6,'Forecast Data'!$B:$B,$D40)</f>
        <v>1962</v>
      </c>
      <c r="AF40" s="17">
        <f>SUMIFS('Forecast Data'!$D:$D,'Forecast Data'!$C:$C,AF$6,'Forecast Data'!$B:$B,$D40)</f>
        <v>1962</v>
      </c>
      <c r="AG40" s="17">
        <f>SUMIFS('Forecast Data'!$D:$D,'Forecast Data'!$C:$C,AG$6,'Forecast Data'!$B:$B,$D40)</f>
        <v>1962</v>
      </c>
      <c r="AH40" s="17">
        <f>SUMIFS('Forecast Data'!$D:$D,'Forecast Data'!$C:$C,AH$6,'Forecast Data'!$B:$B,$D40)</f>
        <v>1962</v>
      </c>
      <c r="AI40" s="19"/>
      <c r="AJ40" s="18" t="str">
        <f>IF(SUMIFS('Forecast Data'!$E:$E,'Forecast Data'!$C:$C,AJ$6,'Forecast Data'!$B:$B,$D40)=0,"",SUMIFS('Forecast Data'!$E:$E,'Forecast Data'!$C:$C,AJ$6,'Forecast Data'!$B:$B,$D40))</f>
        <v/>
      </c>
      <c r="AK40" s="18" t="str">
        <f>IF(SUMIFS('Forecast Data'!$E:$E,'Forecast Data'!$C:$C,AK$6,'Forecast Data'!$B:$B,$D40)=0,"",SUMIFS('Forecast Data'!$E:$E,'Forecast Data'!$C:$C,AK$6,'Forecast Data'!$B:$B,$D40))</f>
        <v/>
      </c>
      <c r="AL40" s="18" t="str">
        <f>IF(SUMIFS('Forecast Data'!$E:$E,'Forecast Data'!$C:$C,AL$6,'Forecast Data'!$B:$B,$D40)=0,"",SUMIFS('Forecast Data'!$E:$E,'Forecast Data'!$C:$C,AL$6,'Forecast Data'!$B:$B,$D40))</f>
        <v/>
      </c>
      <c r="AM40" s="18" t="str">
        <f>IF(SUMIFS('Forecast Data'!$E:$E,'Forecast Data'!$C:$C,AM$6,'Forecast Data'!$B:$B,$D40)=0,"",SUMIFS('Forecast Data'!$E:$E,'Forecast Data'!$C:$C,AM$6,'Forecast Data'!$B:$B,$D40))</f>
        <v/>
      </c>
      <c r="AN40" s="18" t="str">
        <f>IF(SUMIFS('Forecast Data'!$E:$E,'Forecast Data'!$C:$C,AN$6,'Forecast Data'!$B:$B,$D40)=0,"",SUMIFS('Forecast Data'!$E:$E,'Forecast Data'!$C:$C,AN$6,'Forecast Data'!$B:$B,$D40))</f>
        <v/>
      </c>
      <c r="AO40" s="18" t="str">
        <f>IF(SUMIFS('Forecast Data'!$E:$E,'Forecast Data'!$C:$C,AO$6,'Forecast Data'!$B:$B,$D40)=0,"",SUMIFS('Forecast Data'!$E:$E,'Forecast Data'!$C:$C,AO$6,'Forecast Data'!$B:$B,$D40))</f>
        <v/>
      </c>
      <c r="AP40" s="18" t="str">
        <f>IF(SUMIFS('Forecast Data'!$E:$E,'Forecast Data'!$C:$C,AP$6,'Forecast Data'!$B:$B,$D40)=0,"",SUMIFS('Forecast Data'!$E:$E,'Forecast Data'!$C:$C,AP$6,'Forecast Data'!$B:$B,$D40))</f>
        <v/>
      </c>
      <c r="AQ40" s="18" t="str">
        <f>IF(SUMIFS('Forecast Data'!$E:$E,'Forecast Data'!$C:$C,AQ$6,'Forecast Data'!$B:$B,$D40)=0,"",SUMIFS('Forecast Data'!$E:$E,'Forecast Data'!$C:$C,AQ$6,'Forecast Data'!$B:$B,$D40))</f>
        <v/>
      </c>
      <c r="AR40" s="18" t="str">
        <f>IF(SUMIFS('Forecast Data'!$E:$E,'Forecast Data'!$C:$C,AR$6,'Forecast Data'!$B:$B,$D40)=0,"",SUMIFS('Forecast Data'!$E:$E,'Forecast Data'!$C:$C,AR$6,'Forecast Data'!$B:$B,$D40))</f>
        <v/>
      </c>
      <c r="AS40" s="18" t="str">
        <f>IF(SUMIFS('Forecast Data'!$E:$E,'Forecast Data'!$C:$C,AS$6,'Forecast Data'!$B:$B,$D40)=0,"",SUMIFS('Forecast Data'!$E:$E,'Forecast Data'!$C:$C,AS$6,'Forecast Data'!$B:$B,$D40))</f>
        <v/>
      </c>
      <c r="AT40" s="18" t="str">
        <f>IF(SUMIFS('Forecast Data'!$E:$E,'Forecast Data'!$C:$C,AT$6,'Forecast Data'!$B:$B,$D40)=0,"",SUMIFS('Forecast Data'!$E:$E,'Forecast Data'!$C:$C,AT$6,'Forecast Data'!$B:$B,$D40))</f>
        <v/>
      </c>
      <c r="AU40" s="18" t="str">
        <f>IF(SUMIFS('Forecast Data'!$E:$E,'Forecast Data'!$C:$C,AU$6,'Forecast Data'!$B:$B,$D40)=0,"",SUMIFS('Forecast Data'!$E:$E,'Forecast Data'!$C:$C,AU$6,'Forecast Data'!$B:$B,$D40))</f>
        <v/>
      </c>
      <c r="AV40" s="19"/>
      <c r="AW40" s="11">
        <f>SUMIFS('OP Units'!E:E,'OP Units'!$A:$A,$D40)</f>
        <v>0</v>
      </c>
      <c r="AX40" s="11">
        <f>SUMIFS('OP Units'!F:F,'OP Units'!$A:$A,$D40)</f>
        <v>0</v>
      </c>
      <c r="AY40" s="11">
        <f>SUMIFS('OP Units'!G:G,'OP Units'!$A:$A,$D40)</f>
        <v>0</v>
      </c>
      <c r="AZ40" s="11">
        <f>SUMIFS('OP Units'!H:H,'OP Units'!$A:$A,$D40)</f>
        <v>0</v>
      </c>
      <c r="BA40" s="11">
        <f>SUMIFS('OP Units'!I:I,'OP Units'!$A:$A,$D40)</f>
        <v>0</v>
      </c>
      <c r="BB40" s="11">
        <f>SUMIFS('OP Units'!J:J,'OP Units'!$A:$A,$D40)</f>
        <v>0</v>
      </c>
      <c r="BC40" s="11">
        <f>SUMIFS('OP Units'!K:K,'OP Units'!$A:$A,$D40)</f>
        <v>0</v>
      </c>
      <c r="BD40" s="11">
        <f>SUMIFS('OP Units'!L:L,'OP Units'!$A:$A,$D40)</f>
        <v>0</v>
      </c>
      <c r="BE40" s="11">
        <f>SUMIFS('OP Units'!M:M,'OP Units'!$A:$A,$D40)</f>
        <v>0</v>
      </c>
      <c r="BF40" s="11">
        <f>SUMIFS('OP Units'!N:N,'OP Units'!$A:$A,$D40)</f>
        <v>0</v>
      </c>
      <c r="BG40" s="11">
        <f>SUMIFS('OP Units'!O:O,'OP Units'!$A:$A,$D40)</f>
        <v>0</v>
      </c>
      <c r="BH40" s="11">
        <f>SUMIFS('OP Units'!P:P,'OP Units'!$A:$A,$D40)</f>
        <v>0</v>
      </c>
      <c r="BI40" s="19"/>
      <c r="BJ40" s="12" t="str">
        <f>IFERROR((SUMIFS('OP Units'!E:E,'OP Units'!$A:$A,$D40)-SUMIFS('Forecast Data'!$H:$H,'Forecast Data'!$C:$C,BJ$6,'Forecast Data'!$B:$B,$D40))/SUMIFS('Forecast Data'!$H:$H,'Forecast Data'!$C:$C,BJ$6,'Forecast Data'!$B:$B,$D40),"")</f>
        <v/>
      </c>
      <c r="BK40" s="12" t="str">
        <f>IFERROR((SUMIFS('OP Units'!F:F,'OP Units'!$A:$A,$D40)-SUMIFS('Forecast Data'!$H:$H,'Forecast Data'!$C:$C,BK$6,'Forecast Data'!$B:$B,$D40))/SUMIFS('Forecast Data'!$H:$H,'Forecast Data'!$C:$C,BK$6,'Forecast Data'!$B:$B,$D40),"")</f>
        <v/>
      </c>
      <c r="BL40" s="12" t="str">
        <f>IFERROR((SUMIFS('OP Units'!G:G,'OP Units'!$A:$A,$D40)-SUMIFS('Forecast Data'!$H:$H,'Forecast Data'!$C:$C,BL$6,'Forecast Data'!$B:$B,$D40))/SUMIFS('Forecast Data'!$H:$H,'Forecast Data'!$C:$C,BL$6,'Forecast Data'!$B:$B,$D40),"")</f>
        <v/>
      </c>
      <c r="BM40" s="12" t="str">
        <f>IFERROR((SUMIFS('OP Units'!H:H,'OP Units'!$A:$A,$D40)-SUMIFS('Forecast Data'!$H:$H,'Forecast Data'!$C:$C,BM$6,'Forecast Data'!$B:$B,$D40))/SUMIFS('Forecast Data'!$H:$H,'Forecast Data'!$C:$C,BM$6,'Forecast Data'!$B:$B,$D40),"")</f>
        <v/>
      </c>
      <c r="BN40" s="12" t="str">
        <f>IFERROR((SUMIFS('OP Units'!I:I,'OP Units'!$A:$A,$D40)-SUMIFS('Forecast Data'!$H:$H,'Forecast Data'!$C:$C,BN$6,'Forecast Data'!$B:$B,$D40))/SUMIFS('Forecast Data'!$H:$H,'Forecast Data'!$C:$C,BN$6,'Forecast Data'!$B:$B,$D40),"")</f>
        <v/>
      </c>
      <c r="BO40" s="12" t="str">
        <f>IFERROR((SUMIFS('OP Units'!J:J,'OP Units'!$A:$A,$D40)-SUMIFS('Forecast Data'!$H:$H,'Forecast Data'!$C:$C,BO$6,'Forecast Data'!$B:$B,$D40))/SUMIFS('Forecast Data'!$H:$H,'Forecast Data'!$C:$C,BO$6,'Forecast Data'!$B:$B,$D40),"")</f>
        <v/>
      </c>
      <c r="BP40" s="12" t="str">
        <f>IFERROR((SUMIFS('OP Units'!K:K,'OP Units'!$A:$A,$D40)-SUMIFS('Forecast Data'!$H:$H,'Forecast Data'!$C:$C,BP$6,'Forecast Data'!$B:$B,$D40))/SUMIFS('Forecast Data'!$H:$H,'Forecast Data'!$C:$C,BP$6,'Forecast Data'!$B:$B,$D40),"")</f>
        <v/>
      </c>
      <c r="BQ40" s="12" t="str">
        <f>IFERROR((SUMIFS('OP Units'!L:L,'OP Units'!$A:$A,$D40)-SUMIFS('Forecast Data'!$H:$H,'Forecast Data'!$C:$C,BQ$6,'Forecast Data'!$B:$B,$D40))/SUMIFS('Forecast Data'!$H:$H,'Forecast Data'!$C:$C,BQ$6,'Forecast Data'!$B:$B,$D40),"")</f>
        <v/>
      </c>
      <c r="BR40" s="12" t="str">
        <f>IFERROR((SUMIFS('OP Units'!M:M,'OP Units'!$A:$A,$D40)-SUMIFS('Forecast Data'!$H:$H,'Forecast Data'!$C:$C,BR$6,'Forecast Data'!$B:$B,$D40))/SUMIFS('Forecast Data'!$H:$H,'Forecast Data'!$C:$C,BR$6,'Forecast Data'!$B:$B,$D40),"")</f>
        <v/>
      </c>
      <c r="BS40" s="12" t="str">
        <f>IFERROR((SUMIFS('OP Units'!N:N,'OP Units'!$A:$A,$D40)-SUMIFS('Forecast Data'!$H:$H,'Forecast Data'!$C:$C,BS$6,'Forecast Data'!$B:$B,$D40))/SUMIFS('Forecast Data'!$H:$H,'Forecast Data'!$C:$C,BS$6,'Forecast Data'!$B:$B,$D40),"")</f>
        <v/>
      </c>
      <c r="BT40" s="12" t="str">
        <f>IFERROR((SUMIFS('OP Units'!O:O,'OP Units'!$A:$A,$D40)-SUMIFS('Forecast Data'!$H:$H,'Forecast Data'!$C:$C,BT$6,'Forecast Data'!$B:$B,$D40))/SUMIFS('Forecast Data'!$H:$H,'Forecast Data'!$C:$C,BT$6,'Forecast Data'!$B:$B,$D40),"")</f>
        <v/>
      </c>
      <c r="BU40" s="12" t="str">
        <f>IFERROR((SUMIFS('OP Units'!P:P,'OP Units'!$A:$A,$D40)-SUMIFS('Forecast Data'!$H:$H,'Forecast Data'!$C:$C,BU$6,'Forecast Data'!$B:$B,$D40))/SUMIFS('Forecast Data'!$H:$H,'Forecast Data'!$C:$C,BU$6,'Forecast Data'!$B:$B,$D40),"")</f>
        <v/>
      </c>
      <c r="BV40" s="21"/>
      <c r="BW40" s="17">
        <f>(SUMIFS('Forecast Data'!H:H,'Forecast Data'!B:B,D40,'Forecast Data'!C:C,BK$6)+SUMIFS('Forecast Data'!H:H,'Forecast Data'!B:B,D40,'Forecast Data'!C:C,BL$6)+SUMIFS('Forecast Data'!H:H,'Forecast Data'!B:B,D40,'Forecast Data'!C:C,BM$6)+SUMIFS('Forecast Data'!H:H,'Forecast Data'!B:B,D40,'Forecast Data'!C:C,BN$6)+SUMIFS('Forecast Data'!H:H,'Forecast Data'!B:B,D40,'Forecast Data'!C:C,BO$6)+SUMIFS('Forecast Data'!H:H,'Forecast Data'!B:B,D40,'Forecast Data'!C:C,BP$6)+SUMIFS('Forecast Data'!H:H,'Forecast Data'!B:B,D40,'Forecast Data'!C:C,BQ$6)+SUMIFS('Forecast Data'!H:H,'Forecast Data'!B:B,D40,'Forecast Data'!C:C,BJ$6))/8</f>
        <v>0</v>
      </c>
      <c r="BX40" s="18" t="str">
        <f>IFERROR((SUM(W40:AD40)-(SUMIFS('Forecast Data'!H:H,'Forecast Data'!B:B,B40,'Forecast Data'!C:C,BJ$6)+SUMIFS('Forecast Data'!H:H,'Forecast Data'!B:B,B40,'Forecast Data'!C:C,BK$6)+SUMIFS('Forecast Data'!H:H,'Forecast Data'!B:B,B40,'Forecast Data'!C:C,BL$6)+SUMIFS('Forecast Data'!H:H,'Forecast Data'!B:B,B40,'Forecast Data'!C:C,BM$6)+SUMIFS('Forecast Data'!H:H,'Forecast Data'!B:B,B40,'Forecast Data'!C:C,BN$6)+SUMIFS('Forecast Data'!H:H,'Forecast Data'!B:B,B40,'Forecast Data'!C:C,BO$6)+SUMIFS('Forecast Data'!H:H,'Forecast Data'!B:B,B40,'Forecast Data'!C:C,BP$6)+SUMIFS('Forecast Data'!H:H,'Forecast Data'!B:B,B40,'Forecast Data'!C:C,BQ$6)))/(SUMIFS('Forecast Data'!H:H,'Forecast Data'!B:B,B40,'Forecast Data'!C:C,BJ$6)+SUMIFS('Forecast Data'!H:H,'Forecast Data'!B:B,B40,'Forecast Data'!C:C,BK$6)+SUMIFS('Forecast Data'!H:H,'Forecast Data'!B:B,B40,'Forecast Data'!C:C,BL$6)+SUMIFS('Forecast Data'!H:H,'Forecast Data'!B:B,B40,'Forecast Data'!C:C,BM$6)+SUMIFS('Forecast Data'!H:H,'Forecast Data'!B:B,B40,'Forecast Data'!C:C,BN$6)+SUMIFS('Forecast Data'!H:H,'Forecast Data'!B:B,B40,'Forecast Data'!C:C,BO$6)+SUMIFS('Forecast Data'!H:H,'Forecast Data'!B:B,B40,'Forecast Data'!C:C,BP$6)+SUMIFS('Forecast Data'!H:H,'Forecast Data'!B:B,B40,'Forecast Data'!C:C,BQ$6)),"")</f>
        <v/>
      </c>
      <c r="BY40" s="18">
        <f t="shared" si="18"/>
        <v>7.6278629071222176E-4</v>
      </c>
      <c r="BZ40" s="22">
        <f t="shared" si="19"/>
        <v>1.5326625942770837E-3</v>
      </c>
      <c r="CA40" s="23">
        <f t="shared" si="20"/>
        <v>-7.6987630356486189E-2</v>
      </c>
      <c r="CB40" s="18">
        <f t="shared" si="21"/>
        <v>7.698763035648619E-4</v>
      </c>
      <c r="CC40" s="21"/>
      <c r="CD40" s="17">
        <f>(SUMIFS('Forecast Data'!H:H,'Forecast Data'!B:B,D40,'Forecast Data'!C:C,BK$6)+SUMIFS('Forecast Data'!H:H,'Forecast Data'!B:B,D40,'Forecast Data'!C:C,BL$6)+SUMIFS('Forecast Data'!H:H,'Forecast Data'!B:B,D40,'Forecast Data'!C:C,BM$6)+SUMIFS('Forecast Data'!H:H,'Forecast Data'!B:B,D40,'Forecast Data'!C:C,BJ$6))/4</f>
        <v>0</v>
      </c>
      <c r="CE40" s="18" t="str">
        <f>IFERROR((SUM(W40:Z40)-(SUMIFS('Forecast Data'!H:H,'Forecast Data'!B:B,D40,'Forecast Data'!C:C,BJ$6)+SUMIFS('Forecast Data'!H:H,'Forecast Data'!B:B,D40,'Forecast Data'!C:C,BK$6)+SUMIFS('Forecast Data'!H:H,'Forecast Data'!B:B,D40,'Forecast Data'!C:C,BL$6)+SUMIFS('Forecast Data'!H:H,'Forecast Data'!B:B,D40,'Forecast Data'!C:C,BM$6)))/(SUMIFS('Forecast Data'!H:H,'Forecast Data'!B:B,D40,'Forecast Data'!C:C,BJ$6)+SUMIFS('Forecast Data'!H:H,'Forecast Data'!B:B,D40,'Forecast Data'!C:C,BK$6)+SUMIFS('Forecast Data'!H:H,'Forecast Data'!B:B,D40,'Forecast Data'!C:C,BL$6)+SUMIFS('Forecast Data'!H:H,'Forecast Data'!B:B,D40,'Forecast Data'!C:C,BM$6)),"")</f>
        <v/>
      </c>
      <c r="CF40" s="18">
        <f t="shared" si="22"/>
        <v>7.6278629071222176E-4</v>
      </c>
      <c r="CG40" s="18">
        <f t="shared" si="23"/>
        <v>1.4801701042511887E-3</v>
      </c>
      <c r="CH40" s="23">
        <f t="shared" si="24"/>
        <v>-7.1738381353896694E-2</v>
      </c>
      <c r="CI40" s="13"/>
    </row>
    <row r="41" spans="1:87" ht="13.8">
      <c r="A41" s="1"/>
      <c r="B41" s="25" t="s">
        <v>73</v>
      </c>
      <c r="D41" t="s">
        <v>74</v>
      </c>
      <c r="E41" s="11">
        <f>SUMIFS('Fin Data'!F:F,'Fin Data'!A:A,D41)</f>
        <v>4678</v>
      </c>
      <c r="F41" s="11">
        <f>SUMIFS('Fin Data with 6 week hist'!I:I,'Fin Data with 6 week hist'!$A:$A,$D41)</f>
        <v>10586</v>
      </c>
      <c r="G41" s="11">
        <f>SUMIFS('Fin Data with 6 week hist'!J:J,'Fin Data with 6 week hist'!$A:$A,$D41)</f>
        <v>10711</v>
      </c>
      <c r="H41" s="11">
        <f>SUMIFS('Fin Data with 6 week hist'!K:K,'Fin Data with 6 week hist'!$A:$A,$D41)+SUMIFS('Unit Cancellations'!D:D,'Unit Cancellations'!$B:$B,$D41)</f>
        <v>9983</v>
      </c>
      <c r="I41" s="11">
        <f>SUMIFS('Fin Data with 6 week hist'!L:L,'Fin Data with 6 week hist'!$A:$A,$D41)+SUMIFS('Unit Cancellations'!E:E,'Unit Cancellations'!$B:$B,$D41)</f>
        <v>9914</v>
      </c>
      <c r="J41" s="11">
        <f>SUMIFS('Fin Data with 6 week hist'!M:M,'Fin Data with 6 week hist'!$A:$A,$D41)+SUMIFS('Unit Cancellations'!F:F,'Unit Cancellations'!$B:$B,$D41)</f>
        <v>9919</v>
      </c>
      <c r="K41" s="11">
        <f>SUMIFS('Fin Data with 6 week hist'!N:N,'Fin Data with 6 week hist'!$A:$A,$D41)+SUMIFS('Unit Cancellations'!G:G,'Unit Cancellations'!$B:$B,$D41)</f>
        <v>10071</v>
      </c>
      <c r="L41" s="11">
        <f>SUMIFS('Fin Data'!AN:AN,'Fin Data'!A:A,D41)</f>
        <v>10197.833333333334</v>
      </c>
      <c r="M41" s="12">
        <f>IFERROR(SUMIFS('Fin Data'!AO:AO,'Fin Data'!A:A,D41),"")</f>
        <v>1.1799558215761723</v>
      </c>
      <c r="N41" s="1"/>
      <c r="O41" s="11">
        <f t="shared" si="12"/>
        <v>11650.5</v>
      </c>
      <c r="P41" s="12">
        <f t="shared" si="13"/>
        <v>1.3352375225496091</v>
      </c>
      <c r="Q41" s="1"/>
      <c r="R41" s="11">
        <f t="shared" si="14"/>
        <v>12254.625</v>
      </c>
      <c r="S41" s="12" t="str">
        <f t="shared" si="15"/>
        <v/>
      </c>
      <c r="T41" s="11">
        <f t="shared" si="16"/>
        <v>0</v>
      </c>
      <c r="U41" s="1" t="e">
        <f t="shared" ref="U41:U56" si="33">#REF!</f>
        <v>#REF!</v>
      </c>
      <c r="V41" s="1"/>
      <c r="W41" s="11">
        <f>SUMIFS('Forecast Data'!$D:$D,'Forecast Data'!$C:$C,W$6,'Forecast Data'!$B:$B,$D41)</f>
        <v>10746</v>
      </c>
      <c r="X41" s="11">
        <f>SUMIFS('Forecast Data'!$D:$D,'Forecast Data'!$C:$C,X$6,'Forecast Data'!$B:$B,$D41)</f>
        <v>11879</v>
      </c>
      <c r="Y41" s="11">
        <f>SUMIFS('Forecast Data'!$D:$D,'Forecast Data'!$C:$C,Y$6,'Forecast Data'!$B:$B,$D41)</f>
        <v>11927</v>
      </c>
      <c r="Z41" s="11">
        <f>SUMIFS('Forecast Data'!$D:$D,'Forecast Data'!$C:$C,Z$6,'Forecast Data'!$B:$B,$D41)</f>
        <v>12050</v>
      </c>
      <c r="AA41" s="11">
        <f>SUMIFS('Forecast Data'!$D:$D,'Forecast Data'!$C:$C,AA$6,'Forecast Data'!$B:$B,$D41)</f>
        <v>12240</v>
      </c>
      <c r="AB41" s="11">
        <f>SUMIFS('Forecast Data'!$D:$D,'Forecast Data'!$C:$C,AB$6,'Forecast Data'!$B:$B,$D41)</f>
        <v>12350</v>
      </c>
      <c r="AC41" s="11">
        <f>SUMIFS('Forecast Data'!$D:$D,'Forecast Data'!$C:$C,AC$6,'Forecast Data'!$B:$B,$D41)</f>
        <v>13265</v>
      </c>
      <c r="AD41" s="11">
        <f>SUMIFS('Forecast Data'!$D:$D,'Forecast Data'!$C:$C,AD$6,'Forecast Data'!$B:$B,$D41)</f>
        <v>13580</v>
      </c>
      <c r="AE41" s="11">
        <f>SUMIFS('Forecast Data'!$D:$D,'Forecast Data'!$C:$C,AE$6,'Forecast Data'!$B:$B,$D41)</f>
        <v>13670</v>
      </c>
      <c r="AF41" s="11">
        <f>SUMIFS('Forecast Data'!$D:$D,'Forecast Data'!$C:$C,AF$6,'Forecast Data'!$B:$B,$D41)</f>
        <v>13722</v>
      </c>
      <c r="AG41" s="11">
        <f>SUMIFS('Forecast Data'!$D:$D,'Forecast Data'!$C:$C,AG$6,'Forecast Data'!$B:$B,$D41)</f>
        <v>14529</v>
      </c>
      <c r="AH41" s="11">
        <f>SUMIFS('Forecast Data'!$D:$D,'Forecast Data'!$C:$C,AH$6,'Forecast Data'!$B:$B,$D41)</f>
        <v>14711</v>
      </c>
      <c r="AI41" s="1"/>
      <c r="AJ41" s="12">
        <f>IF(SUMIFS('Forecast Data'!$E:$E,'Forecast Data'!$C:$C,AJ$6,'Forecast Data'!$B:$B,$D41)=0,"",SUMIFS('Forecast Data'!$E:$E,'Forecast Data'!$C:$C,AJ$6,'Forecast Data'!$B:$B,$D41))</f>
        <v>1.18</v>
      </c>
      <c r="AK41" s="12">
        <f>IF(SUMIFS('Forecast Data'!$E:$E,'Forecast Data'!$C:$C,AK$6,'Forecast Data'!$B:$B,$D41)=0,"",SUMIFS('Forecast Data'!$E:$E,'Forecast Data'!$C:$C,AK$6,'Forecast Data'!$B:$B,$D41))</f>
        <v>1.4</v>
      </c>
      <c r="AL41" s="12">
        <f>IF(SUMIFS('Forecast Data'!$E:$E,'Forecast Data'!$C:$C,AL$6,'Forecast Data'!$B:$B,$D41)=0,"",SUMIFS('Forecast Data'!$E:$E,'Forecast Data'!$C:$C,AL$6,'Forecast Data'!$B:$B,$D41))</f>
        <v>1.33</v>
      </c>
      <c r="AM41" s="12">
        <f>IF(SUMIFS('Forecast Data'!$E:$E,'Forecast Data'!$C:$C,AM$6,'Forecast Data'!$B:$B,$D41)=0,"",SUMIFS('Forecast Data'!$E:$E,'Forecast Data'!$C:$C,AM$6,'Forecast Data'!$B:$B,$D41))</f>
        <v>1.43</v>
      </c>
      <c r="AN41" s="12">
        <f>IF(SUMIFS('Forecast Data'!$E:$E,'Forecast Data'!$C:$C,AN$6,'Forecast Data'!$B:$B,$D41)=0,"",SUMIFS('Forecast Data'!$E:$E,'Forecast Data'!$C:$C,AN$6,'Forecast Data'!$B:$B,$D41))</f>
        <v>1.43</v>
      </c>
      <c r="AO41" s="12">
        <f>IF(SUMIFS('Forecast Data'!$E:$E,'Forecast Data'!$C:$C,AO$6,'Forecast Data'!$B:$B,$D41)=0,"",SUMIFS('Forecast Data'!$E:$E,'Forecast Data'!$C:$C,AO$6,'Forecast Data'!$B:$B,$D41))</f>
        <v>1.36</v>
      </c>
      <c r="AP41" s="12">
        <f>IF(SUMIFS('Forecast Data'!$E:$E,'Forecast Data'!$C:$C,AP$6,'Forecast Data'!$B:$B,$D41)=0,"",SUMIFS('Forecast Data'!$E:$E,'Forecast Data'!$C:$C,AP$6,'Forecast Data'!$B:$B,$D41))</f>
        <v>1.74</v>
      </c>
      <c r="AQ41" s="12">
        <f>IF(SUMIFS('Forecast Data'!$E:$E,'Forecast Data'!$C:$C,AQ$6,'Forecast Data'!$B:$B,$D41)=0,"",SUMIFS('Forecast Data'!$E:$E,'Forecast Data'!$C:$C,AQ$6,'Forecast Data'!$B:$B,$D41))</f>
        <v>1.66</v>
      </c>
      <c r="AR41" s="12">
        <f>IF(SUMIFS('Forecast Data'!$E:$E,'Forecast Data'!$C:$C,AR$6,'Forecast Data'!$B:$B,$D41)=0,"",SUMIFS('Forecast Data'!$E:$E,'Forecast Data'!$C:$C,AR$6,'Forecast Data'!$B:$B,$D41))</f>
        <v>1.63</v>
      </c>
      <c r="AS41" s="12">
        <f>IF(SUMIFS('Forecast Data'!$E:$E,'Forecast Data'!$C:$C,AS$6,'Forecast Data'!$B:$B,$D41)=0,"",SUMIFS('Forecast Data'!$E:$E,'Forecast Data'!$C:$C,AS$6,'Forecast Data'!$B:$B,$D41))</f>
        <v>1.5</v>
      </c>
      <c r="AT41" s="12">
        <f>IF(SUMIFS('Forecast Data'!$E:$E,'Forecast Data'!$C:$C,AT$6,'Forecast Data'!$B:$B,$D41)=0,"",SUMIFS('Forecast Data'!$E:$E,'Forecast Data'!$C:$C,AT$6,'Forecast Data'!$B:$B,$D41))</f>
        <v>1.65</v>
      </c>
      <c r="AU41" s="12">
        <f>IF(SUMIFS('Forecast Data'!$E:$E,'Forecast Data'!$C:$C,AU$6,'Forecast Data'!$B:$B,$D41)=0,"",SUMIFS('Forecast Data'!$E:$E,'Forecast Data'!$C:$C,AU$6,'Forecast Data'!$B:$B,$D41))</f>
        <v>1.6</v>
      </c>
      <c r="AV41" s="1"/>
      <c r="AW41" s="11">
        <f>SUMIFS('OP Units'!E:E,'OP Units'!$A:$A,$D41)</f>
        <v>0</v>
      </c>
      <c r="AX41" s="11">
        <f>SUMIFS('OP Units'!F:F,'OP Units'!$A:$A,$D41)</f>
        <v>0</v>
      </c>
      <c r="AY41" s="11">
        <f>SUMIFS('OP Units'!G:G,'OP Units'!$A:$A,$D41)</f>
        <v>0</v>
      </c>
      <c r="AZ41" s="11">
        <f>SUMIFS('OP Units'!H:H,'OP Units'!$A:$A,$D41)</f>
        <v>0</v>
      </c>
      <c r="BA41" s="11">
        <f>SUMIFS('OP Units'!I:I,'OP Units'!$A:$A,$D41)</f>
        <v>0</v>
      </c>
      <c r="BB41" s="11">
        <f>SUMIFS('OP Units'!J:J,'OP Units'!$A:$A,$D41)</f>
        <v>0</v>
      </c>
      <c r="BC41" s="11">
        <f>SUMIFS('OP Units'!K:K,'OP Units'!$A:$A,$D41)</f>
        <v>0</v>
      </c>
      <c r="BD41" s="11">
        <f>SUMIFS('OP Units'!L:L,'OP Units'!$A:$A,$D41)</f>
        <v>0</v>
      </c>
      <c r="BE41" s="11">
        <f>SUMIFS('OP Units'!M:M,'OP Units'!$A:$A,$D41)</f>
        <v>0</v>
      </c>
      <c r="BF41" s="11">
        <f>SUMIFS('OP Units'!N:N,'OP Units'!$A:$A,$D41)</f>
        <v>0</v>
      </c>
      <c r="BG41" s="11">
        <f>SUMIFS('OP Units'!O:O,'OP Units'!$A:$A,$D41)</f>
        <v>0</v>
      </c>
      <c r="BH41" s="11">
        <f>SUMIFS('OP Units'!P:P,'OP Units'!$A:$A,$D41)</f>
        <v>0</v>
      </c>
      <c r="BI41" s="1"/>
      <c r="BJ41" s="12">
        <f>IFERROR((SUMIFS('OP Units'!E:E,'OP Units'!$A:$A,$D41)-SUMIFS('Forecast Data'!$H:$H,'Forecast Data'!$C:$C,BJ$6,'Forecast Data'!$B:$B,$D41))/SUMIFS('Forecast Data'!$H:$H,'Forecast Data'!$C:$C,BJ$6,'Forecast Data'!$B:$B,$D41),"")</f>
        <v>-1</v>
      </c>
      <c r="BK41" s="12">
        <f>IFERROR((SUMIFS('OP Units'!F:F,'OP Units'!$A:$A,$D41)-SUMIFS('Forecast Data'!$H:$H,'Forecast Data'!$C:$C,BK$6,'Forecast Data'!$B:$B,$D41))/SUMIFS('Forecast Data'!$H:$H,'Forecast Data'!$C:$C,BK$6,'Forecast Data'!$B:$B,$D41),"")</f>
        <v>-1</v>
      </c>
      <c r="BL41" s="12">
        <f>IFERROR((SUMIFS('OP Units'!G:G,'OP Units'!$A:$A,$D41)-SUMIFS('Forecast Data'!$H:$H,'Forecast Data'!$C:$C,BL$6,'Forecast Data'!$B:$B,$D41))/SUMIFS('Forecast Data'!$H:$H,'Forecast Data'!$C:$C,BL$6,'Forecast Data'!$B:$B,$D41),"")</f>
        <v>-1</v>
      </c>
      <c r="BM41" s="12">
        <f>IFERROR((SUMIFS('OP Units'!H:H,'OP Units'!$A:$A,$D41)-SUMIFS('Forecast Data'!$H:$H,'Forecast Data'!$C:$C,BM$6,'Forecast Data'!$B:$B,$D41))/SUMIFS('Forecast Data'!$H:$H,'Forecast Data'!$C:$C,BM$6,'Forecast Data'!$B:$B,$D41),"")</f>
        <v>-1</v>
      </c>
      <c r="BN41" s="12">
        <f>IFERROR((SUMIFS('OP Units'!I:I,'OP Units'!$A:$A,$D41)-SUMIFS('Forecast Data'!$H:$H,'Forecast Data'!$C:$C,BN$6,'Forecast Data'!$B:$B,$D41))/SUMIFS('Forecast Data'!$H:$H,'Forecast Data'!$C:$C,BN$6,'Forecast Data'!$B:$B,$D41),"")</f>
        <v>-1</v>
      </c>
      <c r="BO41" s="12">
        <f>IFERROR((SUMIFS('OP Units'!J:J,'OP Units'!$A:$A,$D41)-SUMIFS('Forecast Data'!$H:$H,'Forecast Data'!$C:$C,BO$6,'Forecast Data'!$B:$B,$D41))/SUMIFS('Forecast Data'!$H:$H,'Forecast Data'!$C:$C,BO$6,'Forecast Data'!$B:$B,$D41),"")</f>
        <v>-1</v>
      </c>
      <c r="BP41" s="12">
        <f>IFERROR((SUMIFS('OP Units'!K:K,'OP Units'!$A:$A,$D41)-SUMIFS('Forecast Data'!$H:$H,'Forecast Data'!$C:$C,BP$6,'Forecast Data'!$B:$B,$D41))/SUMIFS('Forecast Data'!$H:$H,'Forecast Data'!$C:$C,BP$6,'Forecast Data'!$B:$B,$D41),"")</f>
        <v>-1</v>
      </c>
      <c r="BQ41" s="12">
        <f>IFERROR((SUMIFS('OP Units'!L:L,'OP Units'!$A:$A,$D41)-SUMIFS('Forecast Data'!$H:$H,'Forecast Data'!$C:$C,BQ$6,'Forecast Data'!$B:$B,$D41))/SUMIFS('Forecast Data'!$H:$H,'Forecast Data'!$C:$C,BQ$6,'Forecast Data'!$B:$B,$D41),"")</f>
        <v>-1</v>
      </c>
      <c r="BR41" s="12">
        <f>IFERROR((SUMIFS('OP Units'!M:M,'OP Units'!$A:$A,$D41)-SUMIFS('Forecast Data'!$H:$H,'Forecast Data'!$C:$C,BR$6,'Forecast Data'!$B:$B,$D41))/SUMIFS('Forecast Data'!$H:$H,'Forecast Data'!$C:$C,BR$6,'Forecast Data'!$B:$B,$D41),"")</f>
        <v>-1</v>
      </c>
      <c r="BS41" s="12">
        <f>IFERROR((SUMIFS('OP Units'!N:N,'OP Units'!$A:$A,$D41)-SUMIFS('Forecast Data'!$H:$H,'Forecast Data'!$C:$C,BS$6,'Forecast Data'!$B:$B,$D41))/SUMIFS('Forecast Data'!$H:$H,'Forecast Data'!$C:$C,BS$6,'Forecast Data'!$B:$B,$D41),"")</f>
        <v>-1</v>
      </c>
      <c r="BT41" s="12">
        <f>IFERROR((SUMIFS('OP Units'!O:O,'OP Units'!$A:$A,$D41)-SUMIFS('Forecast Data'!$H:$H,'Forecast Data'!$C:$C,BT$6,'Forecast Data'!$B:$B,$D41))/SUMIFS('Forecast Data'!$H:$H,'Forecast Data'!$C:$C,BT$6,'Forecast Data'!$B:$B,$D41),"")</f>
        <v>-1</v>
      </c>
      <c r="BU41" s="12">
        <f>IFERROR((SUMIFS('OP Units'!P:P,'OP Units'!$A:$A,$D41)-SUMIFS('Forecast Data'!$H:$H,'Forecast Data'!$C:$C,BU$6,'Forecast Data'!$B:$B,$D41))/SUMIFS('Forecast Data'!$H:$H,'Forecast Data'!$C:$C,BU$6,'Forecast Data'!$B:$B,$D41),"")</f>
        <v>-1</v>
      </c>
      <c r="BV41" s="12"/>
      <c r="BW41" s="11">
        <f>(SUMIFS('Forecast Data'!H:H,'Forecast Data'!B:B,D41,'Forecast Data'!C:C,BK$6)+SUMIFS('Forecast Data'!H:H,'Forecast Data'!B:B,D41,'Forecast Data'!C:C,BL$6)+SUMIFS('Forecast Data'!H:H,'Forecast Data'!B:B,D41,'Forecast Data'!C:C,BM$6)+SUMIFS('Forecast Data'!H:H,'Forecast Data'!B:B,D41,'Forecast Data'!C:C,BN$6)+SUMIFS('Forecast Data'!H:H,'Forecast Data'!B:B,D41,'Forecast Data'!C:C,BO$6)+SUMIFS('Forecast Data'!H:H,'Forecast Data'!B:B,D41,'Forecast Data'!C:C,BP$6)+SUMIFS('Forecast Data'!H:H,'Forecast Data'!B:B,D41,'Forecast Data'!C:C,BQ$6)+SUMIFS('Forecast Data'!H:H,'Forecast Data'!B:B,D41,'Forecast Data'!C:C,BJ$6))/8</f>
        <v>5022.625</v>
      </c>
      <c r="BX41" s="12" t="str">
        <f>IFERROR((SUM(W41:AD41)-(SUMIFS('Forecast Data'!H:H,'Forecast Data'!B:B,B41,'Forecast Data'!C:C,BJ$6)+SUMIFS('Forecast Data'!H:H,'Forecast Data'!B:B,B41,'Forecast Data'!C:C,BK$6)+SUMIFS('Forecast Data'!H:H,'Forecast Data'!B:B,B41,'Forecast Data'!C:C,BL$6)+SUMIFS('Forecast Data'!H:H,'Forecast Data'!B:B,B41,'Forecast Data'!C:C,BM$6)+SUMIFS('Forecast Data'!H:H,'Forecast Data'!B:B,B41,'Forecast Data'!C:C,BN$6)+SUMIFS('Forecast Data'!H:H,'Forecast Data'!B:B,B41,'Forecast Data'!C:C,BO$6)+SUMIFS('Forecast Data'!H:H,'Forecast Data'!B:B,B41,'Forecast Data'!C:C,BP$6)+SUMIFS('Forecast Data'!H:H,'Forecast Data'!B:B,B41,'Forecast Data'!C:C,BQ$6)))/(SUMIFS('Forecast Data'!H:H,'Forecast Data'!B:B,B41,'Forecast Data'!C:C,BJ$6)+SUMIFS('Forecast Data'!H:H,'Forecast Data'!B:B,B41,'Forecast Data'!C:C,BK$6)+SUMIFS('Forecast Data'!H:H,'Forecast Data'!B:B,B41,'Forecast Data'!C:C,BL$6)+SUMIFS('Forecast Data'!H:H,'Forecast Data'!B:B,B41,'Forecast Data'!C:C,BM$6)+SUMIFS('Forecast Data'!H:H,'Forecast Data'!B:B,B41,'Forecast Data'!C:C,BN$6)+SUMIFS('Forecast Data'!H:H,'Forecast Data'!B:B,B41,'Forecast Data'!C:C,BO$6)+SUMIFS('Forecast Data'!H:H,'Forecast Data'!B:B,B41,'Forecast Data'!C:C,BP$6)+SUMIFS('Forecast Data'!H:H,'Forecast Data'!B:B,B41,'Forecast Data'!C:C,BQ$6)),"")</f>
        <v/>
      </c>
      <c r="BY41" s="12">
        <f t="shared" si="18"/>
        <v>4.7202390063710896E-3</v>
      </c>
      <c r="BZ41" s="16">
        <f t="shared" si="19"/>
        <v>5.9468665451341265E-3</v>
      </c>
      <c r="CA41" s="13">
        <f t="shared" si="20"/>
        <v>-0.12266275387630368</v>
      </c>
      <c r="CB41" s="12">
        <f t="shared" si="21"/>
        <v>1.2266275387630369E-3</v>
      </c>
      <c r="CC41" s="12"/>
      <c r="CD41" s="11">
        <f>(SUMIFS('Forecast Data'!H:H,'Forecast Data'!B:B,D41,'Forecast Data'!C:C,BK$6)+SUMIFS('Forecast Data'!H:H,'Forecast Data'!B:B,D41,'Forecast Data'!C:C,BL$6)+SUMIFS('Forecast Data'!H:H,'Forecast Data'!B:B,D41,'Forecast Data'!C:C,BM$6)+SUMIFS('Forecast Data'!H:H,'Forecast Data'!B:B,D41,'Forecast Data'!C:C,BJ$6))/4</f>
        <v>4989</v>
      </c>
      <c r="CE41" s="12">
        <f>IFERROR((SUM(W41:Z41)-(SUMIFS('Forecast Data'!H:H,'Forecast Data'!B:B,D41,'Forecast Data'!C:C,BJ$6)+SUMIFS('Forecast Data'!H:H,'Forecast Data'!B:B,D41,'Forecast Data'!C:C,BK$6)+SUMIFS('Forecast Data'!H:H,'Forecast Data'!B:B,D41,'Forecast Data'!C:C,BL$6)+SUMIFS('Forecast Data'!H:H,'Forecast Data'!B:B,D41,'Forecast Data'!C:C,BM$6)))/(SUMIFS('Forecast Data'!H:H,'Forecast Data'!B:B,D41,'Forecast Data'!C:C,BJ$6)+SUMIFS('Forecast Data'!H:H,'Forecast Data'!B:B,D41,'Forecast Data'!C:C,BK$6)+SUMIFS('Forecast Data'!H:H,'Forecast Data'!B:B,D41,'Forecast Data'!C:C,BL$6)+SUMIFS('Forecast Data'!H:H,'Forecast Data'!B:B,D41,'Forecast Data'!C:C,BM$6)),"")</f>
        <v>1.3352375225496091</v>
      </c>
      <c r="CF41" s="12">
        <f t="shared" si="22"/>
        <v>4.7202390063710896E-3</v>
      </c>
      <c r="CG41" s="12">
        <f t="shared" si="23"/>
        <v>5.584906909923134E-3</v>
      </c>
      <c r="CH41" s="13">
        <f t="shared" si="24"/>
        <v>-8.6466790355204437E-2</v>
      </c>
      <c r="CI41" s="13"/>
    </row>
    <row r="42" spans="1:87" ht="13.2">
      <c r="A42" s="1"/>
      <c r="B42" t="str">
        <f t="shared" ref="B42:B46" si="34">D42</f>
        <v>Dr. G</v>
      </c>
      <c r="D42" t="s">
        <v>75</v>
      </c>
      <c r="E42" s="11">
        <f>SUMIFS('Fin Data'!F:F,'Fin Data'!A:A,D42)</f>
        <v>0</v>
      </c>
      <c r="F42" s="11">
        <f>SUMIFS('Fin Data with 6 week hist'!I:I,'Fin Data with 6 week hist'!$A:$A,$D42)</f>
        <v>1767</v>
      </c>
      <c r="G42" s="11">
        <f>SUMIFS('Fin Data with 6 week hist'!J:J,'Fin Data with 6 week hist'!$A:$A,$D42)</f>
        <v>2098</v>
      </c>
      <c r="H42" s="11">
        <f>SUMIFS('Fin Data with 6 week hist'!K:K,'Fin Data with 6 week hist'!$A:$A,$D42)+SUMIFS('Unit Cancellations'!D:D,'Unit Cancellations'!$B:$B,$D42)</f>
        <v>2624</v>
      </c>
      <c r="I42" s="11">
        <f>SUMIFS('Fin Data with 6 week hist'!L:L,'Fin Data with 6 week hist'!$A:$A,$D42)+SUMIFS('Unit Cancellations'!E:E,'Unit Cancellations'!$B:$B,$D42)</f>
        <v>2552</v>
      </c>
      <c r="J42" s="11">
        <f>SUMIFS('Fin Data with 6 week hist'!M:M,'Fin Data with 6 week hist'!$A:$A,$D42)+SUMIFS('Unit Cancellations'!F:F,'Unit Cancellations'!$B:$B,$D42)</f>
        <v>2493</v>
      </c>
      <c r="K42" s="11">
        <f>SUMIFS('Fin Data with 6 week hist'!N:N,'Fin Data with 6 week hist'!$A:$A,$D42)+SUMIFS('Unit Cancellations'!G:G,'Unit Cancellations'!$B:$B,$D42)</f>
        <v>2454</v>
      </c>
      <c r="L42" s="11">
        <f>SUMIFS('Fin Data'!AN:AN,'Fin Data'!A:A,D42)</f>
        <v>2331</v>
      </c>
      <c r="M42" s="12">
        <f>IFERROR(SUMIFS('Fin Data'!AO:AO,'Fin Data'!A:A,D42),"")</f>
        <v>0</v>
      </c>
      <c r="N42" s="1"/>
      <c r="O42" s="11">
        <f t="shared" si="12"/>
        <v>3193.5</v>
      </c>
      <c r="P42" s="12" t="str">
        <f t="shared" si="13"/>
        <v/>
      </c>
      <c r="Q42" s="1"/>
      <c r="R42" s="11">
        <f t="shared" si="14"/>
        <v>3261.875</v>
      </c>
      <c r="S42" s="12" t="str">
        <f t="shared" si="15"/>
        <v/>
      </c>
      <c r="T42" s="11">
        <f t="shared" si="16"/>
        <v>0</v>
      </c>
      <c r="U42" s="1" t="e">
        <f t="shared" si="33"/>
        <v>#REF!</v>
      </c>
      <c r="V42" s="1"/>
      <c r="W42" s="11">
        <f>SUMIFS('Forecast Data'!$D:$D,'Forecast Data'!$C:$C,W$6,'Forecast Data'!$B:$B,$D42)</f>
        <v>3226</v>
      </c>
      <c r="X42" s="11">
        <f>SUMIFS('Forecast Data'!$D:$D,'Forecast Data'!$C:$C,X$6,'Forecast Data'!$B:$B,$D42)</f>
        <v>3115</v>
      </c>
      <c r="Y42" s="11">
        <f>SUMIFS('Forecast Data'!$D:$D,'Forecast Data'!$C:$C,Y$6,'Forecast Data'!$B:$B,$D42)</f>
        <v>3171</v>
      </c>
      <c r="Z42" s="11">
        <f>SUMIFS('Forecast Data'!$D:$D,'Forecast Data'!$C:$C,Z$6,'Forecast Data'!$B:$B,$D42)</f>
        <v>3262</v>
      </c>
      <c r="AA42" s="11">
        <f>SUMIFS('Forecast Data'!$D:$D,'Forecast Data'!$C:$C,AA$6,'Forecast Data'!$B:$B,$D42)</f>
        <v>3282</v>
      </c>
      <c r="AB42" s="11">
        <f>SUMIFS('Forecast Data'!$D:$D,'Forecast Data'!$C:$C,AB$6,'Forecast Data'!$B:$B,$D42)</f>
        <v>3349</v>
      </c>
      <c r="AC42" s="11">
        <f>SUMIFS('Forecast Data'!$D:$D,'Forecast Data'!$C:$C,AC$6,'Forecast Data'!$B:$B,$D42)</f>
        <v>3349</v>
      </c>
      <c r="AD42" s="11">
        <f>SUMIFS('Forecast Data'!$D:$D,'Forecast Data'!$C:$C,AD$6,'Forecast Data'!$B:$B,$D42)</f>
        <v>3341</v>
      </c>
      <c r="AE42" s="11">
        <f>SUMIFS('Forecast Data'!$D:$D,'Forecast Data'!$C:$C,AE$6,'Forecast Data'!$B:$B,$D42)</f>
        <v>3317</v>
      </c>
      <c r="AF42" s="11">
        <f>SUMIFS('Forecast Data'!$D:$D,'Forecast Data'!$C:$C,AF$6,'Forecast Data'!$B:$B,$D42)</f>
        <v>3330</v>
      </c>
      <c r="AG42" s="11">
        <f>SUMIFS('Forecast Data'!$D:$D,'Forecast Data'!$C:$C,AG$6,'Forecast Data'!$B:$B,$D42)</f>
        <v>3364</v>
      </c>
      <c r="AH42" s="11">
        <f>SUMIFS('Forecast Data'!$D:$D,'Forecast Data'!$C:$C,AH$6,'Forecast Data'!$B:$B,$D42)</f>
        <v>3489</v>
      </c>
      <c r="AI42" s="1"/>
      <c r="AJ42" s="12" t="str">
        <f>IF(SUMIFS('Forecast Data'!$E:$E,'Forecast Data'!$C:$C,AJ$6,'Forecast Data'!$B:$B,$D42)=0,"",SUMIFS('Forecast Data'!$E:$E,'Forecast Data'!$C:$C,AJ$6,'Forecast Data'!$B:$B,$D42))</f>
        <v/>
      </c>
      <c r="AK42" s="12" t="str">
        <f>IF(SUMIFS('Forecast Data'!$E:$E,'Forecast Data'!$C:$C,AK$6,'Forecast Data'!$B:$B,$D42)=0,"",SUMIFS('Forecast Data'!$E:$E,'Forecast Data'!$C:$C,AK$6,'Forecast Data'!$B:$B,$D42))</f>
        <v/>
      </c>
      <c r="AL42" s="12" t="str">
        <f>IF(SUMIFS('Forecast Data'!$E:$E,'Forecast Data'!$C:$C,AL$6,'Forecast Data'!$B:$B,$D42)=0,"",SUMIFS('Forecast Data'!$E:$E,'Forecast Data'!$C:$C,AL$6,'Forecast Data'!$B:$B,$D42))</f>
        <v/>
      </c>
      <c r="AM42" s="12" t="str">
        <f>IF(SUMIFS('Forecast Data'!$E:$E,'Forecast Data'!$C:$C,AM$6,'Forecast Data'!$B:$B,$D42)=0,"",SUMIFS('Forecast Data'!$E:$E,'Forecast Data'!$C:$C,AM$6,'Forecast Data'!$B:$B,$D42))</f>
        <v/>
      </c>
      <c r="AN42" s="12" t="str">
        <f>IF(SUMIFS('Forecast Data'!$E:$E,'Forecast Data'!$C:$C,AN$6,'Forecast Data'!$B:$B,$D42)=0,"",SUMIFS('Forecast Data'!$E:$E,'Forecast Data'!$C:$C,AN$6,'Forecast Data'!$B:$B,$D42))</f>
        <v/>
      </c>
      <c r="AO42" s="12" t="str">
        <f>IF(SUMIFS('Forecast Data'!$E:$E,'Forecast Data'!$C:$C,AO$6,'Forecast Data'!$B:$B,$D42)=0,"",SUMIFS('Forecast Data'!$E:$E,'Forecast Data'!$C:$C,AO$6,'Forecast Data'!$B:$B,$D42))</f>
        <v/>
      </c>
      <c r="AP42" s="12" t="str">
        <f>IF(SUMIFS('Forecast Data'!$E:$E,'Forecast Data'!$C:$C,AP$6,'Forecast Data'!$B:$B,$D42)=0,"",SUMIFS('Forecast Data'!$E:$E,'Forecast Data'!$C:$C,AP$6,'Forecast Data'!$B:$B,$D42))</f>
        <v/>
      </c>
      <c r="AQ42" s="12" t="str">
        <f>IF(SUMIFS('Forecast Data'!$E:$E,'Forecast Data'!$C:$C,AQ$6,'Forecast Data'!$B:$B,$D42)=0,"",SUMIFS('Forecast Data'!$E:$E,'Forecast Data'!$C:$C,AQ$6,'Forecast Data'!$B:$B,$D42))</f>
        <v/>
      </c>
      <c r="AR42" s="12" t="str">
        <f>IF(SUMIFS('Forecast Data'!$E:$E,'Forecast Data'!$C:$C,AR$6,'Forecast Data'!$B:$B,$D42)=0,"",SUMIFS('Forecast Data'!$E:$E,'Forecast Data'!$C:$C,AR$6,'Forecast Data'!$B:$B,$D42))</f>
        <v/>
      </c>
      <c r="AS42" s="12" t="str">
        <f>IF(SUMIFS('Forecast Data'!$E:$E,'Forecast Data'!$C:$C,AS$6,'Forecast Data'!$B:$B,$D42)=0,"",SUMIFS('Forecast Data'!$E:$E,'Forecast Data'!$C:$C,AS$6,'Forecast Data'!$B:$B,$D42))</f>
        <v/>
      </c>
      <c r="AT42" s="12" t="str">
        <f>IF(SUMIFS('Forecast Data'!$E:$E,'Forecast Data'!$C:$C,AT$6,'Forecast Data'!$B:$B,$D42)=0,"",SUMIFS('Forecast Data'!$E:$E,'Forecast Data'!$C:$C,AT$6,'Forecast Data'!$B:$B,$D42))</f>
        <v/>
      </c>
      <c r="AU42" s="12" t="str">
        <f>IF(SUMIFS('Forecast Data'!$E:$E,'Forecast Data'!$C:$C,AU$6,'Forecast Data'!$B:$B,$D42)=0,"",SUMIFS('Forecast Data'!$E:$E,'Forecast Data'!$C:$C,AU$6,'Forecast Data'!$B:$B,$D42))</f>
        <v/>
      </c>
      <c r="AV42" s="1"/>
      <c r="AW42" s="11">
        <f>SUMIFS('OP Units'!E:E,'OP Units'!$A:$A,$D42)</f>
        <v>0</v>
      </c>
      <c r="AX42" s="11">
        <f>SUMIFS('OP Units'!F:F,'OP Units'!$A:$A,$D42)</f>
        <v>0</v>
      </c>
      <c r="AY42" s="11">
        <f>SUMIFS('OP Units'!G:G,'OP Units'!$A:$A,$D42)</f>
        <v>0</v>
      </c>
      <c r="AZ42" s="11">
        <f>SUMIFS('OP Units'!H:H,'OP Units'!$A:$A,$D42)</f>
        <v>0</v>
      </c>
      <c r="BA42" s="11">
        <f>SUMIFS('OP Units'!I:I,'OP Units'!$A:$A,$D42)</f>
        <v>0</v>
      </c>
      <c r="BB42" s="11">
        <f>SUMIFS('OP Units'!J:J,'OP Units'!$A:$A,$D42)</f>
        <v>0</v>
      </c>
      <c r="BC42" s="11">
        <f>SUMIFS('OP Units'!K:K,'OP Units'!$A:$A,$D42)</f>
        <v>0</v>
      </c>
      <c r="BD42" s="11">
        <f>SUMIFS('OP Units'!L:L,'OP Units'!$A:$A,$D42)</f>
        <v>0</v>
      </c>
      <c r="BE42" s="11">
        <f>SUMIFS('OP Units'!M:M,'OP Units'!$A:$A,$D42)</f>
        <v>0</v>
      </c>
      <c r="BF42" s="11">
        <f>SUMIFS('OP Units'!N:N,'OP Units'!$A:$A,$D42)</f>
        <v>0</v>
      </c>
      <c r="BG42" s="11">
        <f>SUMIFS('OP Units'!O:O,'OP Units'!$A:$A,$D42)</f>
        <v>0</v>
      </c>
      <c r="BH42" s="11">
        <f>SUMIFS('OP Units'!P:P,'OP Units'!$A:$A,$D42)</f>
        <v>0</v>
      </c>
      <c r="BI42" s="1"/>
      <c r="BJ42" s="12" t="str">
        <f>IFERROR((SUMIFS('OP Units'!E:E,'OP Units'!$A:$A,$D42)-SUMIFS('Forecast Data'!$H:$H,'Forecast Data'!$C:$C,BJ$6,'Forecast Data'!$B:$B,$D42))/SUMIFS('Forecast Data'!$H:$H,'Forecast Data'!$C:$C,BJ$6,'Forecast Data'!$B:$B,$D42),"")</f>
        <v/>
      </c>
      <c r="BK42" s="12" t="str">
        <f>IFERROR((SUMIFS('OP Units'!F:F,'OP Units'!$A:$A,$D42)-SUMIFS('Forecast Data'!$H:$H,'Forecast Data'!$C:$C,BK$6,'Forecast Data'!$B:$B,$D42))/SUMIFS('Forecast Data'!$H:$H,'Forecast Data'!$C:$C,BK$6,'Forecast Data'!$B:$B,$D42),"")</f>
        <v/>
      </c>
      <c r="BL42" s="12" t="str">
        <f>IFERROR((SUMIFS('OP Units'!G:G,'OP Units'!$A:$A,$D42)-SUMIFS('Forecast Data'!$H:$H,'Forecast Data'!$C:$C,BL$6,'Forecast Data'!$B:$B,$D42))/SUMIFS('Forecast Data'!$H:$H,'Forecast Data'!$C:$C,BL$6,'Forecast Data'!$B:$B,$D42),"")</f>
        <v/>
      </c>
      <c r="BM42" s="12" t="str">
        <f>IFERROR((SUMIFS('OP Units'!H:H,'OP Units'!$A:$A,$D42)-SUMIFS('Forecast Data'!$H:$H,'Forecast Data'!$C:$C,BM$6,'Forecast Data'!$B:$B,$D42))/SUMIFS('Forecast Data'!$H:$H,'Forecast Data'!$C:$C,BM$6,'Forecast Data'!$B:$B,$D42),"")</f>
        <v/>
      </c>
      <c r="BN42" s="12" t="str">
        <f>IFERROR((SUMIFS('OP Units'!I:I,'OP Units'!$A:$A,$D42)-SUMIFS('Forecast Data'!$H:$H,'Forecast Data'!$C:$C,BN$6,'Forecast Data'!$B:$B,$D42))/SUMIFS('Forecast Data'!$H:$H,'Forecast Data'!$C:$C,BN$6,'Forecast Data'!$B:$B,$D42),"")</f>
        <v/>
      </c>
      <c r="BO42" s="12" t="str">
        <f>IFERROR((SUMIFS('OP Units'!J:J,'OP Units'!$A:$A,$D42)-SUMIFS('Forecast Data'!$H:$H,'Forecast Data'!$C:$C,BO$6,'Forecast Data'!$B:$B,$D42))/SUMIFS('Forecast Data'!$H:$H,'Forecast Data'!$C:$C,BO$6,'Forecast Data'!$B:$B,$D42),"")</f>
        <v/>
      </c>
      <c r="BP42" s="12" t="str">
        <f>IFERROR((SUMIFS('OP Units'!K:K,'OP Units'!$A:$A,$D42)-SUMIFS('Forecast Data'!$H:$H,'Forecast Data'!$C:$C,BP$6,'Forecast Data'!$B:$B,$D42))/SUMIFS('Forecast Data'!$H:$H,'Forecast Data'!$C:$C,BP$6,'Forecast Data'!$B:$B,$D42),"")</f>
        <v/>
      </c>
      <c r="BQ42" s="12" t="str">
        <f>IFERROR((SUMIFS('OP Units'!L:L,'OP Units'!$A:$A,$D42)-SUMIFS('Forecast Data'!$H:$H,'Forecast Data'!$C:$C,BQ$6,'Forecast Data'!$B:$B,$D42))/SUMIFS('Forecast Data'!$H:$H,'Forecast Data'!$C:$C,BQ$6,'Forecast Data'!$B:$B,$D42),"")</f>
        <v/>
      </c>
      <c r="BR42" s="12" t="str">
        <f>IFERROR((SUMIFS('OP Units'!M:M,'OP Units'!$A:$A,$D42)-SUMIFS('Forecast Data'!$H:$H,'Forecast Data'!$C:$C,BR$6,'Forecast Data'!$B:$B,$D42))/SUMIFS('Forecast Data'!$H:$H,'Forecast Data'!$C:$C,BR$6,'Forecast Data'!$B:$B,$D42),"")</f>
        <v/>
      </c>
      <c r="BS42" s="12" t="str">
        <f>IFERROR((SUMIFS('OP Units'!N:N,'OP Units'!$A:$A,$D42)-SUMIFS('Forecast Data'!$H:$H,'Forecast Data'!$C:$C,BS$6,'Forecast Data'!$B:$B,$D42))/SUMIFS('Forecast Data'!$H:$H,'Forecast Data'!$C:$C,BS$6,'Forecast Data'!$B:$B,$D42),"")</f>
        <v/>
      </c>
      <c r="BT42" s="12" t="str">
        <f>IFERROR((SUMIFS('OP Units'!O:O,'OP Units'!$A:$A,$D42)-SUMIFS('Forecast Data'!$H:$H,'Forecast Data'!$C:$C,BT$6,'Forecast Data'!$B:$B,$D42))/SUMIFS('Forecast Data'!$H:$H,'Forecast Data'!$C:$C,BT$6,'Forecast Data'!$B:$B,$D42),"")</f>
        <v/>
      </c>
      <c r="BU42" s="12" t="str">
        <f>IFERROR((SUMIFS('OP Units'!P:P,'OP Units'!$A:$A,$D42)-SUMIFS('Forecast Data'!$H:$H,'Forecast Data'!$C:$C,BU$6,'Forecast Data'!$B:$B,$D42))/SUMIFS('Forecast Data'!$H:$H,'Forecast Data'!$C:$C,BU$6,'Forecast Data'!$B:$B,$D42),"")</f>
        <v/>
      </c>
      <c r="BV42" s="12"/>
      <c r="BW42" s="11">
        <f>(SUMIFS('Forecast Data'!H:H,'Forecast Data'!B:B,D42,'Forecast Data'!C:C,BK$6)+SUMIFS('Forecast Data'!H:H,'Forecast Data'!B:B,D42,'Forecast Data'!C:C,BL$6)+SUMIFS('Forecast Data'!H:H,'Forecast Data'!B:B,D42,'Forecast Data'!C:C,BM$6)+SUMIFS('Forecast Data'!H:H,'Forecast Data'!B:B,D42,'Forecast Data'!C:C,BN$6)+SUMIFS('Forecast Data'!H:H,'Forecast Data'!B:B,D42,'Forecast Data'!C:C,BO$6)+SUMIFS('Forecast Data'!H:H,'Forecast Data'!B:B,D42,'Forecast Data'!C:C,BP$6)+SUMIFS('Forecast Data'!H:H,'Forecast Data'!B:B,D42,'Forecast Data'!C:C,BQ$6)+SUMIFS('Forecast Data'!H:H,'Forecast Data'!B:B,D42,'Forecast Data'!C:C,BJ$6))/8</f>
        <v>0</v>
      </c>
      <c r="BX42" s="12" t="str">
        <f>IFERROR((SUM(W42:AD42)-(SUMIFS('Forecast Data'!H:H,'Forecast Data'!B:B,B42,'Forecast Data'!C:C,BJ$6)+SUMIFS('Forecast Data'!H:H,'Forecast Data'!B:B,B42,'Forecast Data'!C:C,BK$6)+SUMIFS('Forecast Data'!H:H,'Forecast Data'!B:B,B42,'Forecast Data'!C:C,BL$6)+SUMIFS('Forecast Data'!H:H,'Forecast Data'!B:B,B42,'Forecast Data'!C:C,BM$6)+SUMIFS('Forecast Data'!H:H,'Forecast Data'!B:B,B42,'Forecast Data'!C:C,BN$6)+SUMIFS('Forecast Data'!H:H,'Forecast Data'!B:B,B42,'Forecast Data'!C:C,BO$6)+SUMIFS('Forecast Data'!H:H,'Forecast Data'!B:B,B42,'Forecast Data'!C:C,BP$6)+SUMIFS('Forecast Data'!H:H,'Forecast Data'!B:B,B42,'Forecast Data'!C:C,BQ$6)))/(SUMIFS('Forecast Data'!H:H,'Forecast Data'!B:B,B42,'Forecast Data'!C:C,BJ$6)+SUMIFS('Forecast Data'!H:H,'Forecast Data'!B:B,B42,'Forecast Data'!C:C,BK$6)+SUMIFS('Forecast Data'!H:H,'Forecast Data'!B:B,B42,'Forecast Data'!C:C,BL$6)+SUMIFS('Forecast Data'!H:H,'Forecast Data'!B:B,B42,'Forecast Data'!C:C,BM$6)+SUMIFS('Forecast Data'!H:H,'Forecast Data'!B:B,B42,'Forecast Data'!C:C,BN$6)+SUMIFS('Forecast Data'!H:H,'Forecast Data'!B:B,B42,'Forecast Data'!C:C,BO$6)+SUMIFS('Forecast Data'!H:H,'Forecast Data'!B:B,B42,'Forecast Data'!C:C,BP$6)+SUMIFS('Forecast Data'!H:H,'Forecast Data'!B:B,B42,'Forecast Data'!C:C,BQ$6)),"")</f>
        <v/>
      </c>
      <c r="BY42" s="12">
        <f t="shared" si="18"/>
        <v>1.9933350265136647E-3</v>
      </c>
      <c r="BZ42" s="16">
        <f t="shared" si="19"/>
        <v>2.6822366305184427E-3</v>
      </c>
      <c r="CA42" s="13">
        <f t="shared" si="20"/>
        <v>-6.889016040047781E-2</v>
      </c>
      <c r="CB42" s="12">
        <f t="shared" si="21"/>
        <v>6.8890160400477806E-4</v>
      </c>
      <c r="CC42" s="12"/>
      <c r="CD42" s="11">
        <f>(SUMIFS('Forecast Data'!H:H,'Forecast Data'!B:B,D42,'Forecast Data'!C:C,BK$6)+SUMIFS('Forecast Data'!H:H,'Forecast Data'!B:B,D42,'Forecast Data'!C:C,BL$6)+SUMIFS('Forecast Data'!H:H,'Forecast Data'!B:B,D42,'Forecast Data'!C:C,BM$6)+SUMIFS('Forecast Data'!H:H,'Forecast Data'!B:B,D42,'Forecast Data'!C:C,BJ$6))/4</f>
        <v>0</v>
      </c>
      <c r="CE42" s="12" t="str">
        <f>IFERROR((SUM(W42:Z42)-(SUMIFS('Forecast Data'!H:H,'Forecast Data'!B:B,D42,'Forecast Data'!C:C,BJ$6)+SUMIFS('Forecast Data'!H:H,'Forecast Data'!B:B,D42,'Forecast Data'!C:C,BK$6)+SUMIFS('Forecast Data'!H:H,'Forecast Data'!B:B,D42,'Forecast Data'!C:C,BL$6)+SUMIFS('Forecast Data'!H:H,'Forecast Data'!B:B,D42,'Forecast Data'!C:C,BM$6)))/(SUMIFS('Forecast Data'!H:H,'Forecast Data'!B:B,D42,'Forecast Data'!C:C,BJ$6)+SUMIFS('Forecast Data'!H:H,'Forecast Data'!B:B,D42,'Forecast Data'!C:C,BK$6)+SUMIFS('Forecast Data'!H:H,'Forecast Data'!B:B,D42,'Forecast Data'!C:C,BL$6)+SUMIFS('Forecast Data'!H:H,'Forecast Data'!B:B,D42,'Forecast Data'!C:C,BM$6)),"")</f>
        <v/>
      </c>
      <c r="CF42" s="12">
        <f t="shared" si="22"/>
        <v>1.9933350265136647E-3</v>
      </c>
      <c r="CG42" s="12">
        <f t="shared" si="23"/>
        <v>2.6773850059055061E-3</v>
      </c>
      <c r="CH42" s="13">
        <f t="shared" si="24"/>
        <v>-6.8404997939184142E-2</v>
      </c>
      <c r="CI42" s="13"/>
    </row>
    <row r="43" spans="1:87" ht="13.2">
      <c r="A43" s="1"/>
      <c r="B43" t="str">
        <f t="shared" si="34"/>
        <v>Iovate</v>
      </c>
      <c r="D43" t="s">
        <v>76</v>
      </c>
      <c r="E43" s="11">
        <f>SUMIFS('Fin Data'!F:F,'Fin Data'!A:A,D43)</f>
        <v>0</v>
      </c>
      <c r="F43" s="11">
        <f>SUMIFS('Fin Data with 6 week hist'!I:I,'Fin Data with 6 week hist'!$A:$A,$D43)</f>
        <v>4159</v>
      </c>
      <c r="G43" s="11">
        <f>SUMIFS('Fin Data with 6 week hist'!J:J,'Fin Data with 6 week hist'!$A:$A,$D43)</f>
        <v>5159</v>
      </c>
      <c r="H43" s="11">
        <f>SUMIFS('Fin Data with 6 week hist'!K:K,'Fin Data with 6 week hist'!$A:$A,$D43)+SUMIFS('Unit Cancellations'!D:D,'Unit Cancellations'!$B:$B,$D43)</f>
        <v>5305</v>
      </c>
      <c r="I43" s="11">
        <f>SUMIFS('Fin Data with 6 week hist'!L:L,'Fin Data with 6 week hist'!$A:$A,$D43)+SUMIFS('Unit Cancellations'!E:E,'Unit Cancellations'!$B:$B,$D43)</f>
        <v>5279</v>
      </c>
      <c r="J43" s="11">
        <f>SUMIFS('Fin Data with 6 week hist'!M:M,'Fin Data with 6 week hist'!$A:$A,$D43)+SUMIFS('Unit Cancellations'!F:F,'Unit Cancellations'!$B:$B,$D43)</f>
        <v>5054</v>
      </c>
      <c r="K43" s="11">
        <f>SUMIFS('Fin Data with 6 week hist'!N:N,'Fin Data with 6 week hist'!$A:$A,$D43)+SUMIFS('Unit Cancellations'!G:G,'Unit Cancellations'!$B:$B,$D43)</f>
        <v>5081</v>
      </c>
      <c r="L43" s="11">
        <f>SUMIFS('Fin Data'!AN:AN,'Fin Data'!A:A,D43)</f>
        <v>5006</v>
      </c>
      <c r="M43" s="12">
        <f>IFERROR(SUMIFS('Fin Data'!AO:AO,'Fin Data'!A:A,D43),"")</f>
        <v>0</v>
      </c>
      <c r="N43" s="1"/>
      <c r="O43" s="11">
        <f t="shared" si="12"/>
        <v>5270.75</v>
      </c>
      <c r="P43" s="12" t="str">
        <f t="shared" si="13"/>
        <v/>
      </c>
      <c r="Q43" s="1"/>
      <c r="R43" s="11">
        <f t="shared" si="14"/>
        <v>5346.5</v>
      </c>
      <c r="S43" s="12" t="str">
        <f t="shared" si="15"/>
        <v/>
      </c>
      <c r="T43" s="11">
        <f t="shared" si="16"/>
        <v>0</v>
      </c>
      <c r="U43" s="1" t="e">
        <f t="shared" si="33"/>
        <v>#REF!</v>
      </c>
      <c r="V43" s="1"/>
      <c r="W43" s="11">
        <f>SUMIFS('Forecast Data'!$D:$D,'Forecast Data'!$C:$C,W$6,'Forecast Data'!$B:$B,$D43)</f>
        <v>4727</v>
      </c>
      <c r="X43" s="11">
        <f>SUMIFS('Forecast Data'!$D:$D,'Forecast Data'!$C:$C,X$6,'Forecast Data'!$B:$B,$D43)</f>
        <v>5381</v>
      </c>
      <c r="Y43" s="11">
        <f>SUMIFS('Forecast Data'!$D:$D,'Forecast Data'!$C:$C,Y$6,'Forecast Data'!$B:$B,$D43)</f>
        <v>5449</v>
      </c>
      <c r="Z43" s="11">
        <f>SUMIFS('Forecast Data'!$D:$D,'Forecast Data'!$C:$C,Z$6,'Forecast Data'!$B:$B,$D43)</f>
        <v>5526</v>
      </c>
      <c r="AA43" s="11">
        <f>SUMIFS('Forecast Data'!$D:$D,'Forecast Data'!$C:$C,AA$6,'Forecast Data'!$B:$B,$D43)</f>
        <v>5428</v>
      </c>
      <c r="AB43" s="11">
        <f>SUMIFS('Forecast Data'!$D:$D,'Forecast Data'!$C:$C,AB$6,'Forecast Data'!$B:$B,$D43)</f>
        <v>5446</v>
      </c>
      <c r="AC43" s="11">
        <f>SUMIFS('Forecast Data'!$D:$D,'Forecast Data'!$C:$C,AC$6,'Forecast Data'!$B:$B,$D43)</f>
        <v>5390</v>
      </c>
      <c r="AD43" s="11">
        <f>SUMIFS('Forecast Data'!$D:$D,'Forecast Data'!$C:$C,AD$6,'Forecast Data'!$B:$B,$D43)</f>
        <v>5425</v>
      </c>
      <c r="AE43" s="11">
        <f>SUMIFS('Forecast Data'!$D:$D,'Forecast Data'!$C:$C,AE$6,'Forecast Data'!$B:$B,$D43)</f>
        <v>5420</v>
      </c>
      <c r="AF43" s="11">
        <f>SUMIFS('Forecast Data'!$D:$D,'Forecast Data'!$C:$C,AF$6,'Forecast Data'!$B:$B,$D43)</f>
        <v>5391</v>
      </c>
      <c r="AG43" s="11">
        <f>SUMIFS('Forecast Data'!$D:$D,'Forecast Data'!$C:$C,AG$6,'Forecast Data'!$B:$B,$D43)</f>
        <v>5438</v>
      </c>
      <c r="AH43" s="11">
        <f>SUMIFS('Forecast Data'!$D:$D,'Forecast Data'!$C:$C,AH$6,'Forecast Data'!$B:$B,$D43)</f>
        <v>5425</v>
      </c>
      <c r="AI43" s="1"/>
      <c r="AJ43" s="12" t="str">
        <f>IF(SUMIFS('Forecast Data'!$E:$E,'Forecast Data'!$C:$C,AJ$6,'Forecast Data'!$B:$B,$D43)=0,"",SUMIFS('Forecast Data'!$E:$E,'Forecast Data'!$C:$C,AJ$6,'Forecast Data'!$B:$B,$D43))</f>
        <v/>
      </c>
      <c r="AK43" s="12" t="str">
        <f>IF(SUMIFS('Forecast Data'!$E:$E,'Forecast Data'!$C:$C,AK$6,'Forecast Data'!$B:$B,$D43)=0,"",SUMIFS('Forecast Data'!$E:$E,'Forecast Data'!$C:$C,AK$6,'Forecast Data'!$B:$B,$D43))</f>
        <v/>
      </c>
      <c r="AL43" s="12" t="str">
        <f>IF(SUMIFS('Forecast Data'!$E:$E,'Forecast Data'!$C:$C,AL$6,'Forecast Data'!$B:$B,$D43)=0,"",SUMIFS('Forecast Data'!$E:$E,'Forecast Data'!$C:$C,AL$6,'Forecast Data'!$B:$B,$D43))</f>
        <v/>
      </c>
      <c r="AM43" s="12" t="str">
        <f>IF(SUMIFS('Forecast Data'!$E:$E,'Forecast Data'!$C:$C,AM$6,'Forecast Data'!$B:$B,$D43)=0,"",SUMIFS('Forecast Data'!$E:$E,'Forecast Data'!$C:$C,AM$6,'Forecast Data'!$B:$B,$D43))</f>
        <v/>
      </c>
      <c r="AN43" s="12" t="str">
        <f>IF(SUMIFS('Forecast Data'!$E:$E,'Forecast Data'!$C:$C,AN$6,'Forecast Data'!$B:$B,$D43)=0,"",SUMIFS('Forecast Data'!$E:$E,'Forecast Data'!$C:$C,AN$6,'Forecast Data'!$B:$B,$D43))</f>
        <v/>
      </c>
      <c r="AO43" s="12" t="str">
        <f>IF(SUMIFS('Forecast Data'!$E:$E,'Forecast Data'!$C:$C,AO$6,'Forecast Data'!$B:$B,$D43)=0,"",SUMIFS('Forecast Data'!$E:$E,'Forecast Data'!$C:$C,AO$6,'Forecast Data'!$B:$B,$D43))</f>
        <v/>
      </c>
      <c r="AP43" s="12" t="str">
        <f>IF(SUMIFS('Forecast Data'!$E:$E,'Forecast Data'!$C:$C,AP$6,'Forecast Data'!$B:$B,$D43)=0,"",SUMIFS('Forecast Data'!$E:$E,'Forecast Data'!$C:$C,AP$6,'Forecast Data'!$B:$B,$D43))</f>
        <v/>
      </c>
      <c r="AQ43" s="12" t="str">
        <f>IF(SUMIFS('Forecast Data'!$E:$E,'Forecast Data'!$C:$C,AQ$6,'Forecast Data'!$B:$B,$D43)=0,"",SUMIFS('Forecast Data'!$E:$E,'Forecast Data'!$C:$C,AQ$6,'Forecast Data'!$B:$B,$D43))</f>
        <v/>
      </c>
      <c r="AR43" s="12" t="str">
        <f>IF(SUMIFS('Forecast Data'!$E:$E,'Forecast Data'!$C:$C,AR$6,'Forecast Data'!$B:$B,$D43)=0,"",SUMIFS('Forecast Data'!$E:$E,'Forecast Data'!$C:$C,AR$6,'Forecast Data'!$B:$B,$D43))</f>
        <v/>
      </c>
      <c r="AS43" s="12" t="str">
        <f>IF(SUMIFS('Forecast Data'!$E:$E,'Forecast Data'!$C:$C,AS$6,'Forecast Data'!$B:$B,$D43)=0,"",SUMIFS('Forecast Data'!$E:$E,'Forecast Data'!$C:$C,AS$6,'Forecast Data'!$B:$B,$D43))</f>
        <v/>
      </c>
      <c r="AT43" s="12" t="str">
        <f>IF(SUMIFS('Forecast Data'!$E:$E,'Forecast Data'!$C:$C,AT$6,'Forecast Data'!$B:$B,$D43)=0,"",SUMIFS('Forecast Data'!$E:$E,'Forecast Data'!$C:$C,AT$6,'Forecast Data'!$B:$B,$D43))</f>
        <v/>
      </c>
      <c r="AU43" s="12" t="str">
        <f>IF(SUMIFS('Forecast Data'!$E:$E,'Forecast Data'!$C:$C,AU$6,'Forecast Data'!$B:$B,$D43)=0,"",SUMIFS('Forecast Data'!$E:$E,'Forecast Data'!$C:$C,AU$6,'Forecast Data'!$B:$B,$D43))</f>
        <v/>
      </c>
      <c r="AV43" s="1"/>
      <c r="AW43" s="11">
        <f>SUMIFS('OP Units'!E:E,'OP Units'!$A:$A,$D43)</f>
        <v>0</v>
      </c>
      <c r="AX43" s="11">
        <f>SUMIFS('OP Units'!F:F,'OP Units'!$A:$A,$D43)</f>
        <v>0</v>
      </c>
      <c r="AY43" s="11">
        <f>SUMIFS('OP Units'!G:G,'OP Units'!$A:$A,$D43)</f>
        <v>0</v>
      </c>
      <c r="AZ43" s="11">
        <f>SUMIFS('OP Units'!H:H,'OP Units'!$A:$A,$D43)</f>
        <v>0</v>
      </c>
      <c r="BA43" s="11">
        <f>SUMIFS('OP Units'!I:I,'OP Units'!$A:$A,$D43)</f>
        <v>0</v>
      </c>
      <c r="BB43" s="11">
        <f>SUMIFS('OP Units'!J:J,'OP Units'!$A:$A,$D43)</f>
        <v>0</v>
      </c>
      <c r="BC43" s="11">
        <f>SUMIFS('OP Units'!K:K,'OP Units'!$A:$A,$D43)</f>
        <v>0</v>
      </c>
      <c r="BD43" s="11">
        <f>SUMIFS('OP Units'!L:L,'OP Units'!$A:$A,$D43)</f>
        <v>0</v>
      </c>
      <c r="BE43" s="11">
        <f>SUMIFS('OP Units'!M:M,'OP Units'!$A:$A,$D43)</f>
        <v>0</v>
      </c>
      <c r="BF43" s="11">
        <f>SUMIFS('OP Units'!N:N,'OP Units'!$A:$A,$D43)</f>
        <v>0</v>
      </c>
      <c r="BG43" s="11">
        <f>SUMIFS('OP Units'!O:O,'OP Units'!$A:$A,$D43)</f>
        <v>0</v>
      </c>
      <c r="BH43" s="11">
        <f>SUMIFS('OP Units'!P:P,'OP Units'!$A:$A,$D43)</f>
        <v>0</v>
      </c>
      <c r="BI43" s="1"/>
      <c r="BJ43" s="12" t="str">
        <f>IFERROR((SUMIFS('OP Units'!E:E,'OP Units'!$A:$A,$D43)-SUMIFS('Forecast Data'!$H:$H,'Forecast Data'!$C:$C,BJ$6,'Forecast Data'!$B:$B,$D43))/SUMIFS('Forecast Data'!$H:$H,'Forecast Data'!$C:$C,BJ$6,'Forecast Data'!$B:$B,$D43),"")</f>
        <v/>
      </c>
      <c r="BK43" s="12" t="str">
        <f>IFERROR((SUMIFS('OP Units'!F:F,'OP Units'!$A:$A,$D43)-SUMIFS('Forecast Data'!$H:$H,'Forecast Data'!$C:$C,BK$6,'Forecast Data'!$B:$B,$D43))/SUMIFS('Forecast Data'!$H:$H,'Forecast Data'!$C:$C,BK$6,'Forecast Data'!$B:$B,$D43),"")</f>
        <v/>
      </c>
      <c r="BL43" s="12" t="str">
        <f>IFERROR((SUMIFS('OP Units'!G:G,'OP Units'!$A:$A,$D43)-SUMIFS('Forecast Data'!$H:$H,'Forecast Data'!$C:$C,BL$6,'Forecast Data'!$B:$B,$D43))/SUMIFS('Forecast Data'!$H:$H,'Forecast Data'!$C:$C,BL$6,'Forecast Data'!$B:$B,$D43),"")</f>
        <v/>
      </c>
      <c r="BM43" s="12" t="str">
        <f>IFERROR((SUMIFS('OP Units'!H:H,'OP Units'!$A:$A,$D43)-SUMIFS('Forecast Data'!$H:$H,'Forecast Data'!$C:$C,BM$6,'Forecast Data'!$B:$B,$D43))/SUMIFS('Forecast Data'!$H:$H,'Forecast Data'!$C:$C,BM$6,'Forecast Data'!$B:$B,$D43),"")</f>
        <v/>
      </c>
      <c r="BN43" s="12" t="str">
        <f>IFERROR((SUMIFS('OP Units'!I:I,'OP Units'!$A:$A,$D43)-SUMIFS('Forecast Data'!$H:$H,'Forecast Data'!$C:$C,BN$6,'Forecast Data'!$B:$B,$D43))/SUMIFS('Forecast Data'!$H:$H,'Forecast Data'!$C:$C,BN$6,'Forecast Data'!$B:$B,$D43),"")</f>
        <v/>
      </c>
      <c r="BO43" s="12" t="str">
        <f>IFERROR((SUMIFS('OP Units'!J:J,'OP Units'!$A:$A,$D43)-SUMIFS('Forecast Data'!$H:$H,'Forecast Data'!$C:$C,BO$6,'Forecast Data'!$B:$B,$D43))/SUMIFS('Forecast Data'!$H:$H,'Forecast Data'!$C:$C,BO$6,'Forecast Data'!$B:$B,$D43),"")</f>
        <v/>
      </c>
      <c r="BP43" s="12" t="str">
        <f>IFERROR((SUMIFS('OP Units'!K:K,'OP Units'!$A:$A,$D43)-SUMIFS('Forecast Data'!$H:$H,'Forecast Data'!$C:$C,BP$6,'Forecast Data'!$B:$B,$D43))/SUMIFS('Forecast Data'!$H:$H,'Forecast Data'!$C:$C,BP$6,'Forecast Data'!$B:$B,$D43),"")</f>
        <v/>
      </c>
      <c r="BQ43" s="12" t="str">
        <f>IFERROR((SUMIFS('OP Units'!L:L,'OP Units'!$A:$A,$D43)-SUMIFS('Forecast Data'!$H:$H,'Forecast Data'!$C:$C,BQ$6,'Forecast Data'!$B:$B,$D43))/SUMIFS('Forecast Data'!$H:$H,'Forecast Data'!$C:$C,BQ$6,'Forecast Data'!$B:$B,$D43),"")</f>
        <v/>
      </c>
      <c r="BR43" s="12" t="str">
        <f>IFERROR((SUMIFS('OP Units'!M:M,'OP Units'!$A:$A,$D43)-SUMIFS('Forecast Data'!$H:$H,'Forecast Data'!$C:$C,BR$6,'Forecast Data'!$B:$B,$D43))/SUMIFS('Forecast Data'!$H:$H,'Forecast Data'!$C:$C,BR$6,'Forecast Data'!$B:$B,$D43),"")</f>
        <v/>
      </c>
      <c r="BS43" s="12" t="str">
        <f>IFERROR((SUMIFS('OP Units'!N:N,'OP Units'!$A:$A,$D43)-SUMIFS('Forecast Data'!$H:$H,'Forecast Data'!$C:$C,BS$6,'Forecast Data'!$B:$B,$D43))/SUMIFS('Forecast Data'!$H:$H,'Forecast Data'!$C:$C,BS$6,'Forecast Data'!$B:$B,$D43),"")</f>
        <v/>
      </c>
      <c r="BT43" s="12" t="str">
        <f>IFERROR((SUMIFS('OP Units'!O:O,'OP Units'!$A:$A,$D43)-SUMIFS('Forecast Data'!$H:$H,'Forecast Data'!$C:$C,BT$6,'Forecast Data'!$B:$B,$D43))/SUMIFS('Forecast Data'!$H:$H,'Forecast Data'!$C:$C,BT$6,'Forecast Data'!$B:$B,$D43),"")</f>
        <v/>
      </c>
      <c r="BU43" s="12" t="str">
        <f>IFERROR((SUMIFS('OP Units'!P:P,'OP Units'!$A:$A,$D43)-SUMIFS('Forecast Data'!$H:$H,'Forecast Data'!$C:$C,BU$6,'Forecast Data'!$B:$B,$D43))/SUMIFS('Forecast Data'!$H:$H,'Forecast Data'!$C:$C,BU$6,'Forecast Data'!$B:$B,$D43),"")</f>
        <v/>
      </c>
      <c r="BV43" s="12"/>
      <c r="BW43" s="11">
        <f>(SUMIFS('Forecast Data'!H:H,'Forecast Data'!B:B,D43,'Forecast Data'!C:C,BK$6)+SUMIFS('Forecast Data'!H:H,'Forecast Data'!B:B,D43,'Forecast Data'!C:C,BL$6)+SUMIFS('Forecast Data'!H:H,'Forecast Data'!B:B,D43,'Forecast Data'!C:C,BM$6)+SUMIFS('Forecast Data'!H:H,'Forecast Data'!B:B,D43,'Forecast Data'!C:C,BN$6)+SUMIFS('Forecast Data'!H:H,'Forecast Data'!B:B,D43,'Forecast Data'!C:C,BO$6)+SUMIFS('Forecast Data'!H:H,'Forecast Data'!B:B,D43,'Forecast Data'!C:C,BP$6)+SUMIFS('Forecast Data'!H:H,'Forecast Data'!B:B,D43,'Forecast Data'!C:C,BQ$6)+SUMIFS('Forecast Data'!H:H,'Forecast Data'!B:B,D43,'Forecast Data'!C:C,BJ$6))/8</f>
        <v>0</v>
      </c>
      <c r="BX43" s="12" t="str">
        <f>IFERROR((SUM(W43:AD43)-(SUMIFS('Forecast Data'!H:H,'Forecast Data'!B:B,B43,'Forecast Data'!C:C,BJ$6)+SUMIFS('Forecast Data'!H:H,'Forecast Data'!B:B,B43,'Forecast Data'!C:C,BK$6)+SUMIFS('Forecast Data'!H:H,'Forecast Data'!B:B,B43,'Forecast Data'!C:C,BL$6)+SUMIFS('Forecast Data'!H:H,'Forecast Data'!B:B,B43,'Forecast Data'!C:C,BM$6)+SUMIFS('Forecast Data'!H:H,'Forecast Data'!B:B,B43,'Forecast Data'!C:C,BN$6)+SUMIFS('Forecast Data'!H:H,'Forecast Data'!B:B,B43,'Forecast Data'!C:C,BO$6)+SUMIFS('Forecast Data'!H:H,'Forecast Data'!B:B,B43,'Forecast Data'!C:C,BP$6)+SUMIFS('Forecast Data'!H:H,'Forecast Data'!B:B,B43,'Forecast Data'!C:C,BQ$6)))/(SUMIFS('Forecast Data'!H:H,'Forecast Data'!B:B,B43,'Forecast Data'!C:C,BJ$6)+SUMIFS('Forecast Data'!H:H,'Forecast Data'!B:B,B43,'Forecast Data'!C:C,BK$6)+SUMIFS('Forecast Data'!H:H,'Forecast Data'!B:B,B43,'Forecast Data'!C:C,BL$6)+SUMIFS('Forecast Data'!H:H,'Forecast Data'!B:B,B43,'Forecast Data'!C:C,BM$6)+SUMIFS('Forecast Data'!H:H,'Forecast Data'!B:B,B43,'Forecast Data'!C:C,BN$6)+SUMIFS('Forecast Data'!H:H,'Forecast Data'!B:B,B43,'Forecast Data'!C:C,BO$6)+SUMIFS('Forecast Data'!H:H,'Forecast Data'!B:B,B43,'Forecast Data'!C:C,BP$6)+SUMIFS('Forecast Data'!H:H,'Forecast Data'!B:B,B43,'Forecast Data'!C:C,BQ$6)),"")</f>
        <v/>
      </c>
      <c r="BY43" s="12">
        <f t="shared" si="18"/>
        <v>4.2808387570688142E-3</v>
      </c>
      <c r="BZ43" s="16">
        <f t="shared" si="19"/>
        <v>4.3964217344523793E-3</v>
      </c>
      <c r="CA43" s="13">
        <f t="shared" si="20"/>
        <v>-1.1558297738356507E-2</v>
      </c>
      <c r="CB43" s="12">
        <f t="shared" si="21"/>
        <v>1.1558297738356507E-4</v>
      </c>
      <c r="CC43" s="12"/>
      <c r="CD43" s="11">
        <f>(SUMIFS('Forecast Data'!H:H,'Forecast Data'!B:B,D43,'Forecast Data'!C:C,BK$6)+SUMIFS('Forecast Data'!H:H,'Forecast Data'!B:B,D43,'Forecast Data'!C:C,BL$6)+SUMIFS('Forecast Data'!H:H,'Forecast Data'!B:B,D43,'Forecast Data'!C:C,BM$6)+SUMIFS('Forecast Data'!H:H,'Forecast Data'!B:B,D43,'Forecast Data'!C:C,BJ$6))/4</f>
        <v>0</v>
      </c>
      <c r="CE43" s="12" t="str">
        <f>IFERROR((SUM(W43:Z43)-(SUMIFS('Forecast Data'!H:H,'Forecast Data'!B:B,D43,'Forecast Data'!C:C,BJ$6)+SUMIFS('Forecast Data'!H:H,'Forecast Data'!B:B,D43,'Forecast Data'!C:C,BK$6)+SUMIFS('Forecast Data'!H:H,'Forecast Data'!B:B,D43,'Forecast Data'!C:C,BL$6)+SUMIFS('Forecast Data'!H:H,'Forecast Data'!B:B,D43,'Forecast Data'!C:C,BM$6)))/(SUMIFS('Forecast Data'!H:H,'Forecast Data'!B:B,D43,'Forecast Data'!C:C,BJ$6)+SUMIFS('Forecast Data'!H:H,'Forecast Data'!B:B,D43,'Forecast Data'!C:C,BK$6)+SUMIFS('Forecast Data'!H:H,'Forecast Data'!B:B,D43,'Forecast Data'!C:C,BL$6)+SUMIFS('Forecast Data'!H:H,'Forecast Data'!B:B,D43,'Forecast Data'!C:C,BM$6)),"")</f>
        <v/>
      </c>
      <c r="CF43" s="12">
        <f t="shared" si="22"/>
        <v>4.2808387570688142E-3</v>
      </c>
      <c r="CG43" s="12">
        <f t="shared" si="23"/>
        <v>4.4189218787776567E-3</v>
      </c>
      <c r="CH43" s="13">
        <f t="shared" si="24"/>
        <v>-1.3808312170884244E-2</v>
      </c>
      <c r="CI43" s="13"/>
    </row>
    <row r="44" spans="1:87" ht="13.2">
      <c r="A44" s="1"/>
      <c r="B44" t="str">
        <f t="shared" si="34"/>
        <v>Sakura</v>
      </c>
      <c r="C44" t="s">
        <v>41</v>
      </c>
      <c r="D44" t="s">
        <v>77</v>
      </c>
      <c r="E44" s="11">
        <f>SUMIFS('Fin Data'!F:F,'Fin Data'!A:A,D44)</f>
        <v>16115</v>
      </c>
      <c r="F44" s="11">
        <f>SUMIFS('Fin Data with 6 week hist'!I:I,'Fin Data with 6 week hist'!$A:$A,$D44)</f>
        <v>19873</v>
      </c>
      <c r="G44" s="11">
        <f>SUMIFS('Fin Data with 6 week hist'!J:J,'Fin Data with 6 week hist'!$A:$A,$D44)</f>
        <v>19279</v>
      </c>
      <c r="H44" s="11">
        <f>SUMIFS('Fin Data with 6 week hist'!K:K,'Fin Data with 6 week hist'!$A:$A,$D44)+SUMIFS('Unit Cancellations'!D:D,'Unit Cancellations'!$B:$B,$D44)</f>
        <v>20406</v>
      </c>
      <c r="I44" s="11">
        <f>SUMIFS('Fin Data with 6 week hist'!L:L,'Fin Data with 6 week hist'!$A:$A,$D44)+SUMIFS('Unit Cancellations'!E:E,'Unit Cancellations'!$B:$B,$D44)</f>
        <v>18203</v>
      </c>
      <c r="J44" s="11">
        <f>SUMIFS('Fin Data with 6 week hist'!M:M,'Fin Data with 6 week hist'!$A:$A,$D44)+SUMIFS('Unit Cancellations'!F:F,'Unit Cancellations'!$B:$B,$D44)</f>
        <v>17965</v>
      </c>
      <c r="K44" s="11">
        <f>SUMIFS('Fin Data with 6 week hist'!N:N,'Fin Data with 6 week hist'!$A:$A,$D44)+SUMIFS('Unit Cancellations'!G:G,'Unit Cancellations'!$B:$B,$D44)</f>
        <v>17324</v>
      </c>
      <c r="L44" s="11">
        <f>SUMIFS('Fin Data'!AN:AN,'Fin Data'!A:A,D44)</f>
        <v>18841.666666666668</v>
      </c>
      <c r="M44" s="12">
        <f>IFERROR(SUMIFS('Fin Data'!AO:AO,'Fin Data'!A:A,D44),"")</f>
        <v>0.16920053780122046</v>
      </c>
      <c r="N44" s="1"/>
      <c r="O44" s="11">
        <f t="shared" si="12"/>
        <v>17536.5</v>
      </c>
      <c r="P44" s="12">
        <f t="shared" si="13"/>
        <v>0.224338051768977</v>
      </c>
      <c r="Q44" s="1"/>
      <c r="R44" s="11">
        <f t="shared" si="14"/>
        <v>16830</v>
      </c>
      <c r="S44" s="12">
        <f t="shared" si="15"/>
        <v>0.19085103748385843</v>
      </c>
      <c r="T44" s="11">
        <f t="shared" si="16"/>
        <v>17916.25</v>
      </c>
      <c r="U44" s="1" t="e">
        <f t="shared" si="33"/>
        <v>#REF!</v>
      </c>
      <c r="V44" s="1"/>
      <c r="W44" s="11">
        <f>SUMIFS('Forecast Data'!$D:$D,'Forecast Data'!$C:$C,W$6,'Forecast Data'!$B:$B,$D44)</f>
        <v>18733</v>
      </c>
      <c r="X44" s="11">
        <f>SUMIFS('Forecast Data'!$D:$D,'Forecast Data'!$C:$C,X$6,'Forecast Data'!$B:$B,$D44)</f>
        <v>18441</v>
      </c>
      <c r="Y44" s="11">
        <f>SUMIFS('Forecast Data'!$D:$D,'Forecast Data'!$C:$C,Y$6,'Forecast Data'!$B:$B,$D44)</f>
        <v>16968</v>
      </c>
      <c r="Z44" s="11">
        <f>SUMIFS('Forecast Data'!$D:$D,'Forecast Data'!$C:$C,Z$6,'Forecast Data'!$B:$B,$D44)</f>
        <v>16004</v>
      </c>
      <c r="AA44" s="11">
        <f>SUMIFS('Forecast Data'!$D:$D,'Forecast Data'!$C:$C,AA$6,'Forecast Data'!$B:$B,$D44)</f>
        <v>15866</v>
      </c>
      <c r="AB44" s="11">
        <f>SUMIFS('Forecast Data'!$D:$D,'Forecast Data'!$C:$C,AB$6,'Forecast Data'!$B:$B,$D44)</f>
        <v>17279</v>
      </c>
      <c r="AC44" s="11">
        <f>SUMIFS('Forecast Data'!$D:$D,'Forecast Data'!$C:$C,AC$6,'Forecast Data'!$B:$B,$D44)</f>
        <v>16340</v>
      </c>
      <c r="AD44" s="11">
        <f>SUMIFS('Forecast Data'!$D:$D,'Forecast Data'!$C:$C,AD$6,'Forecast Data'!$B:$B,$D44)</f>
        <v>15009</v>
      </c>
      <c r="AE44" s="11">
        <f>SUMIFS('Forecast Data'!$D:$D,'Forecast Data'!$C:$C,AE$6,'Forecast Data'!$B:$B,$D44)</f>
        <v>14826</v>
      </c>
      <c r="AF44" s="11">
        <f>SUMIFS('Forecast Data'!$D:$D,'Forecast Data'!$C:$C,AF$6,'Forecast Data'!$B:$B,$D44)</f>
        <v>14857</v>
      </c>
      <c r="AG44" s="11">
        <f>SUMIFS('Forecast Data'!$D:$D,'Forecast Data'!$C:$C,AG$6,'Forecast Data'!$B:$B,$D44)</f>
        <v>20875</v>
      </c>
      <c r="AH44" s="11">
        <f>SUMIFS('Forecast Data'!$D:$D,'Forecast Data'!$C:$C,AH$6,'Forecast Data'!$B:$B,$D44)</f>
        <v>21841</v>
      </c>
      <c r="AI44" s="1"/>
      <c r="AJ44" s="12">
        <f>IF(SUMIFS('Forecast Data'!$E:$E,'Forecast Data'!$C:$C,AJ$6,'Forecast Data'!$B:$B,$D44)=0,"",SUMIFS('Forecast Data'!$E:$E,'Forecast Data'!$C:$C,AJ$6,'Forecast Data'!$B:$B,$D44))</f>
        <v>0.28000000000000003</v>
      </c>
      <c r="AK44" s="12">
        <f>IF(SUMIFS('Forecast Data'!$E:$E,'Forecast Data'!$C:$C,AK$6,'Forecast Data'!$B:$B,$D44)=0,"",SUMIFS('Forecast Data'!$E:$E,'Forecast Data'!$C:$C,AK$6,'Forecast Data'!$B:$B,$D44))</f>
        <v>0.28999999999999998</v>
      </c>
      <c r="AL44" s="12">
        <f>IF(SUMIFS('Forecast Data'!$E:$E,'Forecast Data'!$C:$C,AL$6,'Forecast Data'!$B:$B,$D44)=0,"",SUMIFS('Forecast Data'!$E:$E,'Forecast Data'!$C:$C,AL$6,'Forecast Data'!$B:$B,$D44))</f>
        <v>0.15</v>
      </c>
      <c r="AM44" s="12">
        <f>IF(SUMIFS('Forecast Data'!$E:$E,'Forecast Data'!$C:$C,AM$6,'Forecast Data'!$B:$B,$D44)=0,"",SUMIFS('Forecast Data'!$E:$E,'Forecast Data'!$C:$C,AM$6,'Forecast Data'!$B:$B,$D44))</f>
        <v>0.17</v>
      </c>
      <c r="AN44" s="12">
        <f>IF(SUMIFS('Forecast Data'!$E:$E,'Forecast Data'!$C:$C,AN$6,'Forecast Data'!$B:$B,$D44)=0,"",SUMIFS('Forecast Data'!$E:$E,'Forecast Data'!$C:$C,AN$6,'Forecast Data'!$B:$B,$D44))</f>
        <v>0.19</v>
      </c>
      <c r="AO44" s="12">
        <f>IF(SUMIFS('Forecast Data'!$E:$E,'Forecast Data'!$C:$C,AO$6,'Forecast Data'!$B:$B,$D44)=0,"",SUMIFS('Forecast Data'!$E:$E,'Forecast Data'!$C:$C,AO$6,'Forecast Data'!$B:$B,$D44))</f>
        <v>0.15</v>
      </c>
      <c r="AP44" s="12">
        <f>IF(SUMIFS('Forecast Data'!$E:$E,'Forecast Data'!$C:$C,AP$6,'Forecast Data'!$B:$B,$D44)=0,"",SUMIFS('Forecast Data'!$E:$E,'Forecast Data'!$C:$C,AP$6,'Forecast Data'!$B:$B,$D44))</f>
        <v>0.13</v>
      </c>
      <c r="AQ44" s="12">
        <f>IF(SUMIFS('Forecast Data'!$E:$E,'Forecast Data'!$C:$C,AQ$6,'Forecast Data'!$B:$B,$D44)=0,"",SUMIFS('Forecast Data'!$E:$E,'Forecast Data'!$C:$C,AQ$6,'Forecast Data'!$B:$B,$D44))</f>
        <v>0.16</v>
      </c>
      <c r="AR44" s="12">
        <f>IF(SUMIFS('Forecast Data'!$E:$E,'Forecast Data'!$C:$C,AR$6,'Forecast Data'!$B:$B,$D44)=0,"",SUMIFS('Forecast Data'!$E:$E,'Forecast Data'!$C:$C,AR$6,'Forecast Data'!$B:$B,$D44))</f>
        <v>0.18</v>
      </c>
      <c r="AS44" s="12">
        <f>IF(SUMIFS('Forecast Data'!$E:$E,'Forecast Data'!$C:$C,AS$6,'Forecast Data'!$B:$B,$D44)=0,"",SUMIFS('Forecast Data'!$E:$E,'Forecast Data'!$C:$C,AS$6,'Forecast Data'!$B:$B,$D44))</f>
        <v>0.16</v>
      </c>
      <c r="AT44" s="12">
        <f>IF(SUMIFS('Forecast Data'!$E:$E,'Forecast Data'!$C:$C,AT$6,'Forecast Data'!$B:$B,$D44)=0,"",SUMIFS('Forecast Data'!$E:$E,'Forecast Data'!$C:$C,AT$6,'Forecast Data'!$B:$B,$D44))</f>
        <v>0.63</v>
      </c>
      <c r="AU44" s="12">
        <f>IF(SUMIFS('Forecast Data'!$E:$E,'Forecast Data'!$C:$C,AU$6,'Forecast Data'!$B:$B,$D44)=0,"",SUMIFS('Forecast Data'!$E:$E,'Forecast Data'!$C:$C,AU$6,'Forecast Data'!$B:$B,$D44))</f>
        <v>0.83</v>
      </c>
      <c r="AV44" s="1"/>
      <c r="AW44" s="11">
        <f>SUMIFS('OP Units'!E:E,'OP Units'!$A:$A,$D44)</f>
        <v>19760</v>
      </c>
      <c r="AX44" s="11">
        <f>SUMIFS('OP Units'!F:F,'OP Units'!$A:$A,$D44)</f>
        <v>18621</v>
      </c>
      <c r="AY44" s="11">
        <f>SUMIFS('OP Units'!G:G,'OP Units'!$A:$A,$D44)</f>
        <v>20603</v>
      </c>
      <c r="AZ44" s="11">
        <f>SUMIFS('OP Units'!H:H,'OP Units'!$A:$A,$D44)</f>
        <v>18485</v>
      </c>
      <c r="BA44" s="11">
        <f>SUMIFS('OP Units'!I:I,'OP Units'!$A:$A,$D44)</f>
        <v>17126</v>
      </c>
      <c r="BB44" s="11">
        <f>SUMIFS('OP Units'!J:J,'OP Units'!$A:$A,$D44)</f>
        <v>17350</v>
      </c>
      <c r="BC44" s="11">
        <f>SUMIFS('OP Units'!K:K,'OP Units'!$A:$A,$D44)</f>
        <v>16349</v>
      </c>
      <c r="BD44" s="11">
        <f>SUMIFS('OP Units'!L:L,'OP Units'!$A:$A,$D44)</f>
        <v>15036</v>
      </c>
      <c r="BE44" s="11">
        <f>SUMIFS('OP Units'!M:M,'OP Units'!$A:$A,$D44)</f>
        <v>15726</v>
      </c>
      <c r="BF44" s="11">
        <f>SUMIFS('OP Units'!N:N,'OP Units'!$A:$A,$D44)</f>
        <v>15366</v>
      </c>
      <c r="BG44" s="11">
        <f>SUMIFS('OP Units'!O:O,'OP Units'!$A:$A,$D44)</f>
        <v>15144</v>
      </c>
      <c r="BH44" s="11">
        <f>SUMIFS('OP Units'!P:P,'OP Units'!$A:$A,$D44)</f>
        <v>15642</v>
      </c>
      <c r="BI44" s="1"/>
      <c r="BJ44" s="12">
        <f>IFERROR((SUMIFS('OP Units'!E:E,'OP Units'!$A:$A,$D44)-SUMIFS('Forecast Data'!$H:$H,'Forecast Data'!$C:$C,BJ$6,'Forecast Data'!$B:$B,$D44))/SUMIFS('Forecast Data'!$H:$H,'Forecast Data'!$C:$C,BJ$6,'Forecast Data'!$B:$B,$D44),"")</f>
        <v>0.35435229609321456</v>
      </c>
      <c r="BK44" s="12">
        <f>IFERROR((SUMIFS('OP Units'!F:F,'OP Units'!$A:$A,$D44)-SUMIFS('Forecast Data'!$H:$H,'Forecast Data'!$C:$C,BK$6,'Forecast Data'!$B:$B,$D44))/SUMIFS('Forecast Data'!$H:$H,'Forecast Data'!$C:$C,BK$6,'Forecast Data'!$B:$B,$D44),"")</f>
        <v>0.30107602012297374</v>
      </c>
      <c r="BL44" s="12">
        <f>IFERROR((SUMIFS('OP Units'!G:G,'OP Units'!$A:$A,$D44)-SUMIFS('Forecast Data'!$H:$H,'Forecast Data'!$C:$C,BL$6,'Forecast Data'!$B:$B,$D44))/SUMIFS('Forecast Data'!$H:$H,'Forecast Data'!$C:$C,BL$6,'Forecast Data'!$B:$B,$D44),"")</f>
        <v>0.39890005431830527</v>
      </c>
      <c r="BM44" s="12">
        <f>IFERROR((SUMIFS('OP Units'!H:H,'OP Units'!$A:$A,$D44)-SUMIFS('Forecast Data'!$H:$H,'Forecast Data'!$C:$C,BM$6,'Forecast Data'!$B:$B,$D44))/SUMIFS('Forecast Data'!$H:$H,'Forecast Data'!$C:$C,BM$6,'Forecast Data'!$B:$B,$D44),"")</f>
        <v>0.3529239552074947</v>
      </c>
      <c r="BN44" s="12">
        <f>IFERROR((SUMIFS('OP Units'!I:I,'OP Units'!$A:$A,$D44)-SUMIFS('Forecast Data'!$H:$H,'Forecast Data'!$C:$C,BN$6,'Forecast Data'!$B:$B,$D44))/SUMIFS('Forecast Data'!$H:$H,'Forecast Data'!$C:$C,BN$6,'Forecast Data'!$B:$B,$D44),"")</f>
        <v>0.27949196862159131</v>
      </c>
      <c r="BO44" s="12">
        <f>IFERROR((SUMIFS('OP Units'!J:J,'OP Units'!$A:$A,$D44)-SUMIFS('Forecast Data'!$H:$H,'Forecast Data'!$C:$C,BO$6,'Forecast Data'!$B:$B,$D44))/SUMIFS('Forecast Data'!$H:$H,'Forecast Data'!$C:$C,BO$6,'Forecast Data'!$B:$B,$D44),"")</f>
        <v>0.15022540440201537</v>
      </c>
      <c r="BP44" s="12">
        <f>IFERROR((SUMIFS('OP Units'!K:K,'OP Units'!$A:$A,$D44)-SUMIFS('Forecast Data'!$H:$H,'Forecast Data'!$C:$C,BP$6,'Forecast Data'!$B:$B,$D44))/SUMIFS('Forecast Data'!$H:$H,'Forecast Data'!$C:$C,BP$6,'Forecast Data'!$B:$B,$D44),"")</f>
        <v>0.13416579951439472</v>
      </c>
      <c r="BQ44" s="12">
        <f>IFERROR((SUMIFS('OP Units'!L:L,'OP Units'!$A:$A,$D44)-SUMIFS('Forecast Data'!$H:$H,'Forecast Data'!$C:$C,BQ$6,'Forecast Data'!$B:$B,$D44))/SUMIFS('Forecast Data'!$H:$H,'Forecast Data'!$C:$C,BQ$6,'Forecast Data'!$B:$B,$D44),"")</f>
        <v>0.16693830034924331</v>
      </c>
      <c r="BR44" s="12">
        <f>IFERROR((SUMIFS('OP Units'!M:M,'OP Units'!$A:$A,$D44)-SUMIFS('Forecast Data'!$H:$H,'Forecast Data'!$C:$C,BR$6,'Forecast Data'!$B:$B,$D44))/SUMIFS('Forecast Data'!$H:$H,'Forecast Data'!$C:$C,BR$6,'Forecast Data'!$B:$B,$D44),"")</f>
        <v>0.25677295612562934</v>
      </c>
      <c r="BS44" s="12">
        <f>IFERROR((SUMIFS('OP Units'!N:N,'OP Units'!$A:$A,$D44)-SUMIFS('Forecast Data'!$H:$H,'Forecast Data'!$C:$C,BS$6,'Forecast Data'!$B:$B,$D44))/SUMIFS('Forecast Data'!$H:$H,'Forecast Data'!$C:$C,BS$6,'Forecast Data'!$B:$B,$D44),"")</f>
        <v>0.20065635255508674</v>
      </c>
      <c r="BT44" s="12">
        <f>IFERROR((SUMIFS('OP Units'!O:O,'OP Units'!$A:$A,$D44)-SUMIFS('Forecast Data'!$H:$H,'Forecast Data'!$C:$C,BT$6,'Forecast Data'!$B:$B,$D44))/SUMIFS('Forecast Data'!$H:$H,'Forecast Data'!$C:$C,BT$6,'Forecast Data'!$B:$B,$D44),"")</f>
        <v>0.18183237084438894</v>
      </c>
      <c r="BU44" s="12">
        <f>IFERROR((SUMIFS('OP Units'!P:P,'OP Units'!$A:$A,$D44)-SUMIFS('Forecast Data'!$H:$H,'Forecast Data'!$C:$C,BU$6,'Forecast Data'!$B:$B,$D44))/SUMIFS('Forecast Data'!$H:$H,'Forecast Data'!$C:$C,BU$6,'Forecast Data'!$B:$B,$D44),"")</f>
        <v>0.30906351995982928</v>
      </c>
      <c r="BV44" s="12"/>
      <c r="BW44" s="11">
        <f>(SUMIFS('Forecast Data'!H:H,'Forecast Data'!B:B,D44,'Forecast Data'!C:C,BK$6)+SUMIFS('Forecast Data'!H:H,'Forecast Data'!B:B,D44,'Forecast Data'!C:C,BL$6)+SUMIFS('Forecast Data'!H:H,'Forecast Data'!B:B,D44,'Forecast Data'!C:C,BM$6)+SUMIFS('Forecast Data'!H:H,'Forecast Data'!B:B,D44,'Forecast Data'!C:C,BN$6)+SUMIFS('Forecast Data'!H:H,'Forecast Data'!B:B,D44,'Forecast Data'!C:C,BO$6)+SUMIFS('Forecast Data'!H:H,'Forecast Data'!B:B,D44,'Forecast Data'!C:C,BP$6)+SUMIFS('Forecast Data'!H:H,'Forecast Data'!B:B,D44,'Forecast Data'!C:C,BQ$6)+SUMIFS('Forecast Data'!H:H,'Forecast Data'!B:B,D44,'Forecast Data'!C:C,BJ$6))/8</f>
        <v>14132.75</v>
      </c>
      <c r="BX44" s="12">
        <f>IFERROR((SUM(W44:AD44)-(SUMIFS('Forecast Data'!H:H,'Forecast Data'!B:B,B44,'Forecast Data'!C:C,BJ$6)+SUMIFS('Forecast Data'!H:H,'Forecast Data'!B:B,B44,'Forecast Data'!C:C,BK$6)+SUMIFS('Forecast Data'!H:H,'Forecast Data'!B:B,B44,'Forecast Data'!C:C,BL$6)+SUMIFS('Forecast Data'!H:H,'Forecast Data'!B:B,B44,'Forecast Data'!C:C,BM$6)+SUMIFS('Forecast Data'!H:H,'Forecast Data'!B:B,B44,'Forecast Data'!C:C,BN$6)+SUMIFS('Forecast Data'!H:H,'Forecast Data'!B:B,B44,'Forecast Data'!C:C,BO$6)+SUMIFS('Forecast Data'!H:H,'Forecast Data'!B:B,B44,'Forecast Data'!C:C,BP$6)+SUMIFS('Forecast Data'!H:H,'Forecast Data'!B:B,B44,'Forecast Data'!C:C,BQ$6)))/(SUMIFS('Forecast Data'!H:H,'Forecast Data'!B:B,B44,'Forecast Data'!C:C,BJ$6)+SUMIFS('Forecast Data'!H:H,'Forecast Data'!B:B,B44,'Forecast Data'!C:C,BK$6)+SUMIFS('Forecast Data'!H:H,'Forecast Data'!B:B,B44,'Forecast Data'!C:C,BL$6)+SUMIFS('Forecast Data'!H:H,'Forecast Data'!B:B,B44,'Forecast Data'!C:C,BM$6)+SUMIFS('Forecast Data'!H:H,'Forecast Data'!B:B,B44,'Forecast Data'!C:C,BN$6)+SUMIFS('Forecast Data'!H:H,'Forecast Data'!B:B,B44,'Forecast Data'!C:C,BO$6)+SUMIFS('Forecast Data'!H:H,'Forecast Data'!B:B,B44,'Forecast Data'!C:C,BP$6)+SUMIFS('Forecast Data'!H:H,'Forecast Data'!B:B,B44,'Forecast Data'!C:C,BQ$6)),"")</f>
        <v>0.19085103748385843</v>
      </c>
      <c r="BY44" s="12">
        <f t="shared" si="18"/>
        <v>2.3316860456001408E-3</v>
      </c>
      <c r="BZ44" s="16">
        <f t="shared" si="19"/>
        <v>2.2179460438140242E-3</v>
      </c>
      <c r="CA44" s="13">
        <f t="shared" si="20"/>
        <v>1.1374000178611659E-2</v>
      </c>
      <c r="CB44" s="12">
        <f t="shared" si="21"/>
        <v>1.1374000178611659E-4</v>
      </c>
      <c r="CC44" s="12"/>
      <c r="CD44" s="11">
        <f>(SUMIFS('Forecast Data'!H:H,'Forecast Data'!B:B,D44,'Forecast Data'!C:C,BK$6)+SUMIFS('Forecast Data'!H:H,'Forecast Data'!B:B,D44,'Forecast Data'!C:C,BL$6)+SUMIFS('Forecast Data'!H:H,'Forecast Data'!B:B,D44,'Forecast Data'!C:C,BM$6)+SUMIFS('Forecast Data'!H:H,'Forecast Data'!B:B,D44,'Forecast Data'!C:C,BJ$6))/4</f>
        <v>14323.25</v>
      </c>
      <c r="CE44" s="12">
        <f>IFERROR((SUM(W44:Z44)-(SUMIFS('Forecast Data'!H:H,'Forecast Data'!B:B,D44,'Forecast Data'!C:C,BJ$6)+SUMIFS('Forecast Data'!H:H,'Forecast Data'!B:B,D44,'Forecast Data'!C:C,BK$6)+SUMIFS('Forecast Data'!H:H,'Forecast Data'!B:B,D44,'Forecast Data'!C:C,BL$6)+SUMIFS('Forecast Data'!H:H,'Forecast Data'!B:B,D44,'Forecast Data'!C:C,BM$6)))/(SUMIFS('Forecast Data'!H:H,'Forecast Data'!B:B,D44,'Forecast Data'!C:C,BJ$6)+SUMIFS('Forecast Data'!H:H,'Forecast Data'!B:B,D44,'Forecast Data'!C:C,BK$6)+SUMIFS('Forecast Data'!H:H,'Forecast Data'!B:B,D44,'Forecast Data'!C:C,BL$6)+SUMIFS('Forecast Data'!H:H,'Forecast Data'!B:B,D44,'Forecast Data'!C:C,BM$6)),"")</f>
        <v>0.224338051768977</v>
      </c>
      <c r="CF44" s="12">
        <f t="shared" si="22"/>
        <v>2.3316860456001408E-3</v>
      </c>
      <c r="CG44" s="12">
        <f t="shared" si="23"/>
        <v>2.6939431251685824E-3</v>
      </c>
      <c r="CH44" s="13">
        <f t="shared" si="24"/>
        <v>-3.6225707956844162E-2</v>
      </c>
      <c r="CI44" s="13"/>
    </row>
    <row r="45" spans="1:87" ht="13.2">
      <c r="A45" s="1"/>
      <c r="B45" t="str">
        <f t="shared" si="34"/>
        <v>Dr Mercola</v>
      </c>
      <c r="D45" t="s">
        <v>78</v>
      </c>
      <c r="E45" s="11">
        <f>SUMIFS('Fin Data'!F:F,'Fin Data'!A:A,D45)</f>
        <v>20297</v>
      </c>
      <c r="F45" s="11">
        <f>SUMIFS('Fin Data with 6 week hist'!I:I,'Fin Data with 6 week hist'!$A:$A,$D45)</f>
        <v>22493</v>
      </c>
      <c r="G45" s="11">
        <f>SUMIFS('Fin Data with 6 week hist'!J:J,'Fin Data with 6 week hist'!$A:$A,$D45)</f>
        <v>21529</v>
      </c>
      <c r="H45" s="11">
        <f>SUMIFS('Fin Data with 6 week hist'!K:K,'Fin Data with 6 week hist'!$A:$A,$D45)+SUMIFS('Unit Cancellations'!D:D,'Unit Cancellations'!$B:$B,$D45)</f>
        <v>21084</v>
      </c>
      <c r="I45" s="11">
        <f>SUMIFS('Fin Data with 6 week hist'!L:L,'Fin Data with 6 week hist'!$A:$A,$D45)+SUMIFS('Unit Cancellations'!E:E,'Unit Cancellations'!$B:$B,$D45)</f>
        <v>20100</v>
      </c>
      <c r="J45" s="11">
        <f>SUMIFS('Fin Data with 6 week hist'!M:M,'Fin Data with 6 week hist'!$A:$A,$D45)+SUMIFS('Unit Cancellations'!F:F,'Unit Cancellations'!$B:$B,$D45)</f>
        <v>19507</v>
      </c>
      <c r="K45" s="11">
        <f>SUMIFS('Fin Data with 6 week hist'!N:N,'Fin Data with 6 week hist'!$A:$A,$D45)+SUMIFS('Unit Cancellations'!G:G,'Unit Cancellations'!$B:$B,$D45)</f>
        <v>20151</v>
      </c>
      <c r="L45" s="11">
        <f>SUMIFS('Fin Data'!AN:AN,'Fin Data'!A:A,D45)</f>
        <v>20811.166666666668</v>
      </c>
      <c r="M45" s="12">
        <f>IFERROR(SUMIFS('Fin Data'!AO:AO,'Fin Data'!A:A,D45),"")</f>
        <v>2.5332150892578603E-2</v>
      </c>
      <c r="N45" s="1"/>
      <c r="O45" s="11">
        <f t="shared" si="12"/>
        <v>24570.25</v>
      </c>
      <c r="P45" s="12">
        <f t="shared" si="13"/>
        <v>7.2187554547041372E-2</v>
      </c>
      <c r="Q45" s="1"/>
      <c r="R45" s="11">
        <f t="shared" si="14"/>
        <v>24641.25</v>
      </c>
      <c r="S45" s="12">
        <f t="shared" si="15"/>
        <v>0.11129275937492954</v>
      </c>
      <c r="T45" s="11">
        <f t="shared" si="16"/>
        <v>25755.625</v>
      </c>
      <c r="U45" s="1" t="e">
        <f t="shared" si="33"/>
        <v>#REF!</v>
      </c>
      <c r="V45" s="1"/>
      <c r="W45" s="11">
        <f>SUMIFS('Forecast Data'!$D:$D,'Forecast Data'!$C:$C,W$6,'Forecast Data'!$B:$B,$D45)</f>
        <v>24595</v>
      </c>
      <c r="X45" s="11">
        <f>SUMIFS('Forecast Data'!$D:$D,'Forecast Data'!$C:$C,X$6,'Forecast Data'!$B:$B,$D45)</f>
        <v>24644</v>
      </c>
      <c r="Y45" s="11">
        <f>SUMIFS('Forecast Data'!$D:$D,'Forecast Data'!$C:$C,Y$6,'Forecast Data'!$B:$B,$D45)</f>
        <v>24581</v>
      </c>
      <c r="Z45" s="11">
        <f>SUMIFS('Forecast Data'!$D:$D,'Forecast Data'!$C:$C,Z$6,'Forecast Data'!$B:$B,$D45)</f>
        <v>24461</v>
      </c>
      <c r="AA45" s="11">
        <f>SUMIFS('Forecast Data'!$D:$D,'Forecast Data'!$C:$C,AA$6,'Forecast Data'!$B:$B,$D45)</f>
        <v>24677</v>
      </c>
      <c r="AB45" s="11">
        <f>SUMIFS('Forecast Data'!$D:$D,'Forecast Data'!$C:$C,AB$6,'Forecast Data'!$B:$B,$D45)</f>
        <v>24708</v>
      </c>
      <c r="AC45" s="11">
        <f>SUMIFS('Forecast Data'!$D:$D,'Forecast Data'!$C:$C,AC$6,'Forecast Data'!$B:$B,$D45)</f>
        <v>24676</v>
      </c>
      <c r="AD45" s="11">
        <f>SUMIFS('Forecast Data'!$D:$D,'Forecast Data'!$C:$C,AD$6,'Forecast Data'!$B:$B,$D45)</f>
        <v>24788</v>
      </c>
      <c r="AE45" s="11">
        <f>SUMIFS('Forecast Data'!$D:$D,'Forecast Data'!$C:$C,AE$6,'Forecast Data'!$B:$B,$D45)</f>
        <v>24601</v>
      </c>
      <c r="AF45" s="11">
        <f>SUMIFS('Forecast Data'!$D:$D,'Forecast Data'!$C:$C,AF$6,'Forecast Data'!$B:$B,$D45)</f>
        <v>24441</v>
      </c>
      <c r="AG45" s="11">
        <f>SUMIFS('Forecast Data'!$D:$D,'Forecast Data'!$C:$C,AG$6,'Forecast Data'!$B:$B,$D45)</f>
        <v>24203</v>
      </c>
      <c r="AH45" s="11">
        <f>SUMIFS('Forecast Data'!$D:$D,'Forecast Data'!$C:$C,AH$6,'Forecast Data'!$B:$B,$D45)</f>
        <v>23928</v>
      </c>
      <c r="AI45" s="1"/>
      <c r="AJ45" s="12">
        <f>IF(SUMIFS('Forecast Data'!$E:$E,'Forecast Data'!$C:$C,AJ$6,'Forecast Data'!$B:$B,$D45)=0,"",SUMIFS('Forecast Data'!$E:$E,'Forecast Data'!$C:$C,AJ$6,'Forecast Data'!$B:$B,$D45))</f>
        <v>0.17</v>
      </c>
      <c r="AK45" s="12">
        <f>IF(SUMIFS('Forecast Data'!$E:$E,'Forecast Data'!$C:$C,AK$6,'Forecast Data'!$B:$B,$D45)=0,"",SUMIFS('Forecast Data'!$E:$E,'Forecast Data'!$C:$C,AK$6,'Forecast Data'!$B:$B,$D45))</f>
        <v>0.24</v>
      </c>
      <c r="AL45" s="12">
        <f>IF(SUMIFS('Forecast Data'!$E:$E,'Forecast Data'!$C:$C,AL$6,'Forecast Data'!$B:$B,$D45)=0,"",SUMIFS('Forecast Data'!$E:$E,'Forecast Data'!$C:$C,AL$6,'Forecast Data'!$B:$B,$D45))</f>
        <v>0.05</v>
      </c>
      <c r="AM45" s="12">
        <f>IF(SUMIFS('Forecast Data'!$E:$E,'Forecast Data'!$C:$C,AM$6,'Forecast Data'!$B:$B,$D45)=0,"",SUMIFS('Forecast Data'!$E:$E,'Forecast Data'!$C:$C,AM$6,'Forecast Data'!$B:$B,$D45))</f>
        <v>-0.11</v>
      </c>
      <c r="AN45" s="12">
        <f>IF(SUMIFS('Forecast Data'!$E:$E,'Forecast Data'!$C:$C,AN$6,'Forecast Data'!$B:$B,$D45)=0,"",SUMIFS('Forecast Data'!$E:$E,'Forecast Data'!$C:$C,AN$6,'Forecast Data'!$B:$B,$D45))</f>
        <v>0.09</v>
      </c>
      <c r="AO45" s="12">
        <f>IF(SUMIFS('Forecast Data'!$E:$E,'Forecast Data'!$C:$C,AO$6,'Forecast Data'!$B:$B,$D45)=0,"",SUMIFS('Forecast Data'!$E:$E,'Forecast Data'!$C:$C,AO$6,'Forecast Data'!$B:$B,$D45))</f>
        <v>0.19</v>
      </c>
      <c r="AP45" s="12">
        <f>IF(SUMIFS('Forecast Data'!$E:$E,'Forecast Data'!$C:$C,AP$6,'Forecast Data'!$B:$B,$D45)=0,"",SUMIFS('Forecast Data'!$E:$E,'Forecast Data'!$C:$C,AP$6,'Forecast Data'!$B:$B,$D45))</f>
        <v>0.19</v>
      </c>
      <c r="AQ45" s="12">
        <f>IF(SUMIFS('Forecast Data'!$E:$E,'Forecast Data'!$C:$C,AQ$6,'Forecast Data'!$B:$B,$D45)=0,"",SUMIFS('Forecast Data'!$E:$E,'Forecast Data'!$C:$C,AQ$6,'Forecast Data'!$B:$B,$D45))</f>
        <v>0.14000000000000001</v>
      </c>
      <c r="AR45" s="12">
        <f>IF(SUMIFS('Forecast Data'!$E:$E,'Forecast Data'!$C:$C,AR$6,'Forecast Data'!$B:$B,$D45)=0,"",SUMIFS('Forecast Data'!$E:$E,'Forecast Data'!$C:$C,AR$6,'Forecast Data'!$B:$B,$D45))</f>
        <v>0.14000000000000001</v>
      </c>
      <c r="AS45" s="12">
        <f>IF(SUMIFS('Forecast Data'!$E:$E,'Forecast Data'!$C:$C,AS$6,'Forecast Data'!$B:$B,$D45)=0,"",SUMIFS('Forecast Data'!$E:$E,'Forecast Data'!$C:$C,AS$6,'Forecast Data'!$B:$B,$D45))</f>
        <v>0.14000000000000001</v>
      </c>
      <c r="AT45" s="12">
        <f>IF(SUMIFS('Forecast Data'!$E:$E,'Forecast Data'!$C:$C,AT$6,'Forecast Data'!$B:$B,$D45)=0,"",SUMIFS('Forecast Data'!$E:$E,'Forecast Data'!$C:$C,AT$6,'Forecast Data'!$B:$B,$D45))</f>
        <v>0.15</v>
      </c>
      <c r="AU45" s="12">
        <f>IF(SUMIFS('Forecast Data'!$E:$E,'Forecast Data'!$C:$C,AU$6,'Forecast Data'!$B:$B,$D45)=0,"",SUMIFS('Forecast Data'!$E:$E,'Forecast Data'!$C:$C,AU$6,'Forecast Data'!$B:$B,$D45))</f>
        <v>0.18</v>
      </c>
      <c r="AV45" s="1"/>
      <c r="AW45" s="11">
        <f>SUMIFS('OP Units'!E:E,'OP Units'!$A:$A,$D45)</f>
        <v>23798</v>
      </c>
      <c r="AX45" s="11">
        <f>SUMIFS('OP Units'!F:F,'OP Units'!$A:$A,$D45)</f>
        <v>26820</v>
      </c>
      <c r="AY45" s="11">
        <f>SUMIFS('OP Units'!G:G,'OP Units'!$A:$A,$D45)</f>
        <v>25681</v>
      </c>
      <c r="AZ45" s="11">
        <f>SUMIFS('OP Units'!H:H,'OP Units'!$A:$A,$D45)</f>
        <v>27074</v>
      </c>
      <c r="BA45" s="11">
        <f>SUMIFS('OP Units'!I:I,'OP Units'!$A:$A,$D45)</f>
        <v>26776</v>
      </c>
      <c r="BB45" s="11">
        <f>SUMIFS('OP Units'!J:J,'OP Units'!$A:$A,$D45)</f>
        <v>26743</v>
      </c>
      <c r="BC45" s="11">
        <f>SUMIFS('OP Units'!K:K,'OP Units'!$A:$A,$D45)</f>
        <v>24234</v>
      </c>
      <c r="BD45" s="11">
        <f>SUMIFS('OP Units'!L:L,'OP Units'!$A:$A,$D45)</f>
        <v>24919</v>
      </c>
      <c r="BE45" s="11">
        <f>SUMIFS('OP Units'!M:M,'OP Units'!$A:$A,$D45)</f>
        <v>25116</v>
      </c>
      <c r="BF45" s="11">
        <f>SUMIFS('OP Units'!N:N,'OP Units'!$A:$A,$D45)</f>
        <v>26035</v>
      </c>
      <c r="BG45" s="11">
        <f>SUMIFS('OP Units'!O:O,'OP Units'!$A:$A,$D45)</f>
        <v>23138</v>
      </c>
      <c r="BH45" s="11">
        <f>SUMIFS('OP Units'!P:P,'OP Units'!$A:$A,$D45)</f>
        <v>25710</v>
      </c>
      <c r="BI45" s="1"/>
      <c r="BJ45" s="12">
        <f>IFERROR((SUMIFS('OP Units'!E:E,'OP Units'!$A:$A,$D45)-SUMIFS('Forecast Data'!$H:$H,'Forecast Data'!$C:$C,BJ$6,'Forecast Data'!$B:$B,$D45))/SUMIFS('Forecast Data'!$H:$H,'Forecast Data'!$C:$C,BJ$6,'Forecast Data'!$B:$B,$D45),"")</f>
        <v>0.1324292172257911</v>
      </c>
      <c r="BK45" s="12">
        <f>IFERROR((SUMIFS('OP Units'!F:F,'OP Units'!$A:$A,$D45)-SUMIFS('Forecast Data'!$H:$H,'Forecast Data'!$C:$C,BK$6,'Forecast Data'!$B:$B,$D45))/SUMIFS('Forecast Data'!$H:$H,'Forecast Data'!$C:$C,BK$6,'Forecast Data'!$B:$B,$D45),"")</f>
        <v>0.34712943894720982</v>
      </c>
      <c r="BL45" s="12">
        <f>IFERROR((SUMIFS('OP Units'!G:G,'OP Units'!$A:$A,$D45)-SUMIFS('Forecast Data'!$H:$H,'Forecast Data'!$C:$C,BL$6,'Forecast Data'!$B:$B,$D45))/SUMIFS('Forecast Data'!$H:$H,'Forecast Data'!$C:$C,BL$6,'Forecast Data'!$B:$B,$D45),"")</f>
        <v>9.8088681746269293E-2</v>
      </c>
      <c r="BM45" s="12">
        <f>IFERROR((SUMIFS('OP Units'!H:H,'OP Units'!$A:$A,$D45)-SUMIFS('Forecast Data'!$H:$H,'Forecast Data'!$C:$C,BM$6,'Forecast Data'!$B:$B,$D45))/SUMIFS('Forecast Data'!$H:$H,'Forecast Data'!$C:$C,BM$6,'Forecast Data'!$B:$B,$D45),"")</f>
        <v>-1.0199978064563303E-2</v>
      </c>
      <c r="BN45" s="12">
        <f>IFERROR((SUMIFS('OP Units'!I:I,'OP Units'!$A:$A,$D45)-SUMIFS('Forecast Data'!$H:$H,'Forecast Data'!$C:$C,BN$6,'Forecast Data'!$B:$B,$D45))/SUMIFS('Forecast Data'!$H:$H,'Forecast Data'!$C:$C,BN$6,'Forecast Data'!$B:$B,$D45),"")</f>
        <v>0.18278999911652974</v>
      </c>
      <c r="BO45" s="12">
        <f>IFERROR((SUMIFS('OP Units'!J:J,'OP Units'!$A:$A,$D45)-SUMIFS('Forecast Data'!$H:$H,'Forecast Data'!$C:$C,BO$6,'Forecast Data'!$B:$B,$D45))/SUMIFS('Forecast Data'!$H:$H,'Forecast Data'!$C:$C,BO$6,'Forecast Data'!$B:$B,$D45),"")</f>
        <v>0.28968942901234568</v>
      </c>
      <c r="BP45" s="12">
        <f>IFERROR((SUMIFS('OP Units'!K:K,'OP Units'!$A:$A,$D45)-SUMIFS('Forecast Data'!$H:$H,'Forecast Data'!$C:$C,BP$6,'Forecast Data'!$B:$B,$D45))/SUMIFS('Forecast Data'!$H:$H,'Forecast Data'!$C:$C,BP$6,'Forecast Data'!$B:$B,$D45),"")</f>
        <v>0.17066808366745567</v>
      </c>
      <c r="BQ45" s="12">
        <f>IFERROR((SUMIFS('OP Units'!L:L,'OP Units'!$A:$A,$D45)-SUMIFS('Forecast Data'!$H:$H,'Forecast Data'!$C:$C,BQ$6,'Forecast Data'!$B:$B,$D45))/SUMIFS('Forecast Data'!$H:$H,'Forecast Data'!$C:$C,BQ$6,'Forecast Data'!$B:$B,$D45),"")</f>
        <v>0.15104623770151046</v>
      </c>
      <c r="BR45" s="12">
        <f>IFERROR((SUMIFS('OP Units'!M:M,'OP Units'!$A:$A,$D45)-SUMIFS('Forecast Data'!$H:$H,'Forecast Data'!$C:$C,BR$6,'Forecast Data'!$B:$B,$D45))/SUMIFS('Forecast Data'!$H:$H,'Forecast Data'!$C:$C,BR$6,'Forecast Data'!$B:$B,$D45),"")</f>
        <v>0.16078938854739566</v>
      </c>
      <c r="BS45" s="12">
        <f>IFERROR((SUMIFS('OP Units'!N:N,'OP Units'!$A:$A,$D45)-SUMIFS('Forecast Data'!$H:$H,'Forecast Data'!$C:$C,BS$6,'Forecast Data'!$B:$B,$D45))/SUMIFS('Forecast Data'!$H:$H,'Forecast Data'!$C:$C,BS$6,'Forecast Data'!$B:$B,$D45),"")</f>
        <v>0.20974861762929231</v>
      </c>
      <c r="BT45" s="12">
        <f>IFERROR((SUMIFS('OP Units'!O:O,'OP Units'!$A:$A,$D45)-SUMIFS('Forecast Data'!$H:$H,'Forecast Data'!$C:$C,BT$6,'Forecast Data'!$B:$B,$D45))/SUMIFS('Forecast Data'!$H:$H,'Forecast Data'!$C:$C,BT$6,'Forecast Data'!$B:$B,$D45),"")</f>
        <v>0.10149481100637912</v>
      </c>
      <c r="BU45" s="12">
        <f>IFERROR((SUMIFS('OP Units'!P:P,'OP Units'!$A:$A,$D45)-SUMIFS('Forecast Data'!$H:$H,'Forecast Data'!$C:$C,BU$6,'Forecast Data'!$B:$B,$D45))/SUMIFS('Forecast Data'!$H:$H,'Forecast Data'!$C:$C,BU$6,'Forecast Data'!$B:$B,$D45),"")</f>
        <v>0.27157624017013698</v>
      </c>
      <c r="BV45" s="12"/>
      <c r="BW45" s="11">
        <f>(SUMIFS('Forecast Data'!H:H,'Forecast Data'!B:B,D45,'Forecast Data'!C:C,BK$6)+SUMIFS('Forecast Data'!H:H,'Forecast Data'!B:B,D45,'Forecast Data'!C:C,BL$6)+SUMIFS('Forecast Data'!H:H,'Forecast Data'!B:B,D45,'Forecast Data'!C:C,BM$6)+SUMIFS('Forecast Data'!H:H,'Forecast Data'!B:B,D45,'Forecast Data'!C:C,BN$6)+SUMIFS('Forecast Data'!H:H,'Forecast Data'!B:B,D45,'Forecast Data'!C:C,BO$6)+SUMIFS('Forecast Data'!H:H,'Forecast Data'!B:B,D45,'Forecast Data'!C:C,BP$6)+SUMIFS('Forecast Data'!H:H,'Forecast Data'!B:B,D45,'Forecast Data'!C:C,BQ$6)+SUMIFS('Forecast Data'!H:H,'Forecast Data'!B:B,D45,'Forecast Data'!C:C,BJ$6))/8</f>
        <v>22173.5</v>
      </c>
      <c r="BX45" s="12">
        <f>IFERROR((SUM(W45:AD45)-(SUMIFS('Forecast Data'!H:H,'Forecast Data'!B:B,B45,'Forecast Data'!C:C,BJ$6)+SUMIFS('Forecast Data'!H:H,'Forecast Data'!B:B,B45,'Forecast Data'!C:C,BK$6)+SUMIFS('Forecast Data'!H:H,'Forecast Data'!B:B,B45,'Forecast Data'!C:C,BL$6)+SUMIFS('Forecast Data'!H:H,'Forecast Data'!B:B,B45,'Forecast Data'!C:C,BM$6)+SUMIFS('Forecast Data'!H:H,'Forecast Data'!B:B,B45,'Forecast Data'!C:C,BN$6)+SUMIFS('Forecast Data'!H:H,'Forecast Data'!B:B,B45,'Forecast Data'!C:C,BO$6)+SUMIFS('Forecast Data'!H:H,'Forecast Data'!B:B,B45,'Forecast Data'!C:C,BP$6)+SUMIFS('Forecast Data'!H:H,'Forecast Data'!B:B,B45,'Forecast Data'!C:C,BQ$6)))/(SUMIFS('Forecast Data'!H:H,'Forecast Data'!B:B,B45,'Forecast Data'!C:C,BJ$6)+SUMIFS('Forecast Data'!H:H,'Forecast Data'!B:B,B45,'Forecast Data'!C:C,BK$6)+SUMIFS('Forecast Data'!H:H,'Forecast Data'!B:B,B45,'Forecast Data'!C:C,BL$6)+SUMIFS('Forecast Data'!H:H,'Forecast Data'!B:B,B45,'Forecast Data'!C:C,BM$6)+SUMIFS('Forecast Data'!H:H,'Forecast Data'!B:B,B45,'Forecast Data'!C:C,BN$6)+SUMIFS('Forecast Data'!H:H,'Forecast Data'!B:B,B45,'Forecast Data'!C:C,BO$6)+SUMIFS('Forecast Data'!H:H,'Forecast Data'!B:B,B45,'Forecast Data'!C:C,BP$6)+SUMIFS('Forecast Data'!H:H,'Forecast Data'!B:B,B45,'Forecast Data'!C:C,BQ$6)),"")</f>
        <v>0.11129275937492954</v>
      </c>
      <c r="BY45" s="12">
        <f t="shared" si="18"/>
        <v>4.3968529649611541E-4</v>
      </c>
      <c r="BZ45" s="16">
        <f t="shared" si="19"/>
        <v>2.0292284176928565E-3</v>
      </c>
      <c r="CA45" s="13">
        <f t="shared" si="20"/>
        <v>-0.15895431211967412</v>
      </c>
      <c r="CB45" s="12">
        <f t="shared" si="21"/>
        <v>1.5895431211967411E-3</v>
      </c>
      <c r="CC45" s="12"/>
      <c r="CD45" s="11">
        <f>(SUMIFS('Forecast Data'!H:H,'Forecast Data'!B:B,D45,'Forecast Data'!C:C,BK$6)+SUMIFS('Forecast Data'!H:H,'Forecast Data'!B:B,D45,'Forecast Data'!C:C,BL$6)+SUMIFS('Forecast Data'!H:H,'Forecast Data'!B:B,D45,'Forecast Data'!C:C,BM$6)+SUMIFS('Forecast Data'!H:H,'Forecast Data'!B:B,D45,'Forecast Data'!C:C,BJ$6))/4</f>
        <v>22916</v>
      </c>
      <c r="CE45" s="12">
        <f>IFERROR((SUM(W45:Z45)-(SUMIFS('Forecast Data'!H:H,'Forecast Data'!B:B,D45,'Forecast Data'!C:C,BJ$6)+SUMIFS('Forecast Data'!H:H,'Forecast Data'!B:B,D45,'Forecast Data'!C:C,BK$6)+SUMIFS('Forecast Data'!H:H,'Forecast Data'!B:B,D45,'Forecast Data'!C:C,BL$6)+SUMIFS('Forecast Data'!H:H,'Forecast Data'!B:B,D45,'Forecast Data'!C:C,BM$6)))/(SUMIFS('Forecast Data'!H:H,'Forecast Data'!B:B,D45,'Forecast Data'!C:C,BJ$6)+SUMIFS('Forecast Data'!H:H,'Forecast Data'!B:B,D45,'Forecast Data'!C:C,BK$6)+SUMIFS('Forecast Data'!H:H,'Forecast Data'!B:B,D45,'Forecast Data'!C:C,BL$6)+SUMIFS('Forecast Data'!H:H,'Forecast Data'!B:B,D45,'Forecast Data'!C:C,BM$6)),"")</f>
        <v>7.2187554547041372E-2</v>
      </c>
      <c r="CF45" s="12">
        <f t="shared" si="22"/>
        <v>4.3968529649611541E-4</v>
      </c>
      <c r="CG45" s="12">
        <f t="shared" si="23"/>
        <v>1.3868996856174053E-3</v>
      </c>
      <c r="CH45" s="13">
        <f t="shared" si="24"/>
        <v>-9.4721438912128988E-2</v>
      </c>
      <c r="CI45" s="13"/>
    </row>
    <row r="46" spans="1:87" ht="13.2">
      <c r="A46" s="1"/>
      <c r="B46" t="str">
        <f t="shared" si="34"/>
        <v>EarthKind</v>
      </c>
      <c r="D46" t="s">
        <v>79</v>
      </c>
      <c r="E46" s="11">
        <f>SUMIFS('Fin Data'!F:F,'Fin Data'!A:A,D46)</f>
        <v>1533</v>
      </c>
      <c r="F46" s="11">
        <f>SUMIFS('Fin Data with 6 week hist'!I:I,'Fin Data with 6 week hist'!$A:$A,$D46)</f>
        <v>1528</v>
      </c>
      <c r="G46" s="11">
        <f>SUMIFS('Fin Data with 6 week hist'!J:J,'Fin Data with 6 week hist'!$A:$A,$D46)</f>
        <v>1553</v>
      </c>
      <c r="H46" s="11">
        <f>SUMIFS('Fin Data with 6 week hist'!K:K,'Fin Data with 6 week hist'!$A:$A,$D46)+SUMIFS('Unit Cancellations'!D:D,'Unit Cancellations'!$B:$B,$D46)</f>
        <v>1585</v>
      </c>
      <c r="I46" s="11">
        <f>SUMIFS('Fin Data with 6 week hist'!L:L,'Fin Data with 6 week hist'!$A:$A,$D46)+SUMIFS('Unit Cancellations'!E:E,'Unit Cancellations'!$B:$B,$D46)</f>
        <v>1800</v>
      </c>
      <c r="J46" s="11">
        <f>SUMIFS('Fin Data with 6 week hist'!M:M,'Fin Data with 6 week hist'!$A:$A,$D46)+SUMIFS('Unit Cancellations'!F:F,'Unit Cancellations'!$B:$B,$D46)</f>
        <v>2014</v>
      </c>
      <c r="K46" s="11">
        <f>SUMIFS('Fin Data with 6 week hist'!N:N,'Fin Data with 6 week hist'!$A:$A,$D46)+SUMIFS('Unit Cancellations'!G:G,'Unit Cancellations'!$B:$B,$D46)</f>
        <v>2064</v>
      </c>
      <c r="L46" s="11">
        <f>SUMIFS('Fin Data'!AN:AN,'Fin Data'!A:A,D46)</f>
        <v>1722</v>
      </c>
      <c r="M46" s="12">
        <f>IFERROR(SUMIFS('Fin Data'!AO:AO,'Fin Data'!A:A,D46),"")</f>
        <v>0.14611872146118721</v>
      </c>
      <c r="N46" s="1"/>
      <c r="O46" s="11">
        <f t="shared" si="12"/>
        <v>2979.25</v>
      </c>
      <c r="P46" s="12">
        <f t="shared" si="13"/>
        <v>0.53174807197943441</v>
      </c>
      <c r="Q46" s="1"/>
      <c r="R46" s="11">
        <f t="shared" si="14"/>
        <v>2962.875</v>
      </c>
      <c r="S46" s="12">
        <f t="shared" si="15"/>
        <v>0.28897710587851433</v>
      </c>
      <c r="T46" s="11">
        <f t="shared" si="16"/>
        <v>2040.625</v>
      </c>
      <c r="U46" s="1" t="e">
        <f t="shared" si="33"/>
        <v>#REF!</v>
      </c>
      <c r="V46" s="1"/>
      <c r="W46" s="11">
        <f>SUMIFS('Forecast Data'!$D:$D,'Forecast Data'!$C:$C,W$6,'Forecast Data'!$B:$B,$D46)</f>
        <v>3016</v>
      </c>
      <c r="X46" s="11">
        <f>SUMIFS('Forecast Data'!$D:$D,'Forecast Data'!$C:$C,X$6,'Forecast Data'!$B:$B,$D46)</f>
        <v>2975</v>
      </c>
      <c r="Y46" s="11">
        <f>SUMIFS('Forecast Data'!$D:$D,'Forecast Data'!$C:$C,Y$6,'Forecast Data'!$B:$B,$D46)</f>
        <v>2958</v>
      </c>
      <c r="Z46" s="11">
        <f>SUMIFS('Forecast Data'!$D:$D,'Forecast Data'!$C:$C,Z$6,'Forecast Data'!$B:$B,$D46)</f>
        <v>2968</v>
      </c>
      <c r="AA46" s="11">
        <f>SUMIFS('Forecast Data'!$D:$D,'Forecast Data'!$C:$C,AA$6,'Forecast Data'!$B:$B,$D46)</f>
        <v>2969</v>
      </c>
      <c r="AB46" s="11">
        <f>SUMIFS('Forecast Data'!$D:$D,'Forecast Data'!$C:$C,AB$6,'Forecast Data'!$B:$B,$D46)</f>
        <v>2961</v>
      </c>
      <c r="AC46" s="11">
        <f>SUMIFS('Forecast Data'!$D:$D,'Forecast Data'!$C:$C,AC$6,'Forecast Data'!$B:$B,$D46)</f>
        <v>2955</v>
      </c>
      <c r="AD46" s="11">
        <f>SUMIFS('Forecast Data'!$D:$D,'Forecast Data'!$C:$C,AD$6,'Forecast Data'!$B:$B,$D46)</f>
        <v>2901</v>
      </c>
      <c r="AE46" s="11">
        <f>SUMIFS('Forecast Data'!$D:$D,'Forecast Data'!$C:$C,AE$6,'Forecast Data'!$B:$B,$D46)</f>
        <v>2885</v>
      </c>
      <c r="AF46" s="11">
        <f>SUMIFS('Forecast Data'!$D:$D,'Forecast Data'!$C:$C,AF$6,'Forecast Data'!$B:$B,$D46)</f>
        <v>1912</v>
      </c>
      <c r="AG46" s="11">
        <f>SUMIFS('Forecast Data'!$D:$D,'Forecast Data'!$C:$C,AG$6,'Forecast Data'!$B:$B,$D46)</f>
        <v>1745</v>
      </c>
      <c r="AH46" s="11">
        <f>SUMIFS('Forecast Data'!$D:$D,'Forecast Data'!$C:$C,AH$6,'Forecast Data'!$B:$B,$D46)</f>
        <v>1070</v>
      </c>
      <c r="AI46" s="1"/>
      <c r="AJ46" s="12">
        <f>IF(SUMIFS('Forecast Data'!$E:$E,'Forecast Data'!$C:$C,AJ$6,'Forecast Data'!$B:$B,$D46)=0,"",SUMIFS('Forecast Data'!$E:$E,'Forecast Data'!$C:$C,AJ$6,'Forecast Data'!$B:$B,$D46))</f>
        <v>0.4</v>
      </c>
      <c r="AK46" s="12">
        <f>IF(SUMIFS('Forecast Data'!$E:$E,'Forecast Data'!$C:$C,AK$6,'Forecast Data'!$B:$B,$D46)=0,"",SUMIFS('Forecast Data'!$E:$E,'Forecast Data'!$C:$C,AK$6,'Forecast Data'!$B:$B,$D46))</f>
        <v>0.45</v>
      </c>
      <c r="AL46" s="12">
        <f>IF(SUMIFS('Forecast Data'!$E:$E,'Forecast Data'!$C:$C,AL$6,'Forecast Data'!$B:$B,$D46)=0,"",SUMIFS('Forecast Data'!$E:$E,'Forecast Data'!$C:$C,AL$6,'Forecast Data'!$B:$B,$D46))</f>
        <v>0.81</v>
      </c>
      <c r="AM46" s="12">
        <f>IF(SUMIFS('Forecast Data'!$E:$E,'Forecast Data'!$C:$C,AM$6,'Forecast Data'!$B:$B,$D46)=0,"",SUMIFS('Forecast Data'!$E:$E,'Forecast Data'!$C:$C,AM$6,'Forecast Data'!$B:$B,$D46))</f>
        <v>0.53</v>
      </c>
      <c r="AN46" s="12">
        <f>IF(SUMIFS('Forecast Data'!$E:$E,'Forecast Data'!$C:$C,AN$6,'Forecast Data'!$B:$B,$D46)=0,"",SUMIFS('Forecast Data'!$E:$E,'Forecast Data'!$C:$C,AN$6,'Forecast Data'!$B:$B,$D46))</f>
        <v>0.3</v>
      </c>
      <c r="AO46" s="12">
        <f>IF(SUMIFS('Forecast Data'!$E:$E,'Forecast Data'!$C:$C,AO$6,'Forecast Data'!$B:$B,$D46)=0,"",SUMIFS('Forecast Data'!$E:$E,'Forecast Data'!$C:$C,AO$6,'Forecast Data'!$B:$B,$D46))</f>
        <v>0.17</v>
      </c>
      <c r="AP46" s="12">
        <f>IF(SUMIFS('Forecast Data'!$E:$E,'Forecast Data'!$C:$C,AP$6,'Forecast Data'!$B:$B,$D46)=0,"",SUMIFS('Forecast Data'!$E:$E,'Forecast Data'!$C:$C,AP$6,'Forecast Data'!$B:$B,$D46))</f>
        <v>0.22</v>
      </c>
      <c r="AQ46" s="12">
        <f>IF(SUMIFS('Forecast Data'!$E:$E,'Forecast Data'!$C:$C,AQ$6,'Forecast Data'!$B:$B,$D46)=0,"",SUMIFS('Forecast Data'!$E:$E,'Forecast Data'!$C:$C,AQ$6,'Forecast Data'!$B:$B,$D46))</f>
        <v>-0.14000000000000001</v>
      </c>
      <c r="AR46" s="12">
        <f>IF(SUMIFS('Forecast Data'!$E:$E,'Forecast Data'!$C:$C,AR$6,'Forecast Data'!$B:$B,$D46)=0,"",SUMIFS('Forecast Data'!$E:$E,'Forecast Data'!$C:$C,AR$6,'Forecast Data'!$B:$B,$D46))</f>
        <v>0.01</v>
      </c>
      <c r="AS46" s="12">
        <f>IF(SUMIFS('Forecast Data'!$E:$E,'Forecast Data'!$C:$C,AS$6,'Forecast Data'!$B:$B,$D46)=0,"",SUMIFS('Forecast Data'!$E:$E,'Forecast Data'!$C:$C,AS$6,'Forecast Data'!$B:$B,$D46))</f>
        <v>-0.2</v>
      </c>
      <c r="AT46" s="12">
        <f>IF(SUMIFS('Forecast Data'!$E:$E,'Forecast Data'!$C:$C,AT$6,'Forecast Data'!$B:$B,$D46)=0,"",SUMIFS('Forecast Data'!$E:$E,'Forecast Data'!$C:$C,AT$6,'Forecast Data'!$B:$B,$D46))</f>
        <v>-0.41</v>
      </c>
      <c r="AU46" s="12">
        <f>IF(SUMIFS('Forecast Data'!$E:$E,'Forecast Data'!$C:$C,AU$6,'Forecast Data'!$B:$B,$D46)=0,"",SUMIFS('Forecast Data'!$E:$E,'Forecast Data'!$C:$C,AU$6,'Forecast Data'!$B:$B,$D46))</f>
        <v>-0.67</v>
      </c>
      <c r="AV46" s="1"/>
      <c r="AW46" s="11">
        <f>SUMIFS('OP Units'!E:E,'OP Units'!$A:$A,$D46)</f>
        <v>2013</v>
      </c>
      <c r="AX46" s="11">
        <f>SUMIFS('OP Units'!F:F,'OP Units'!$A:$A,$D46)</f>
        <v>1911</v>
      </c>
      <c r="AY46" s="11">
        <f>SUMIFS('OP Units'!G:G,'OP Units'!$A:$A,$D46)</f>
        <v>1995</v>
      </c>
      <c r="AZ46" s="11">
        <f>SUMIFS('OP Units'!H:H,'OP Units'!$A:$A,$D46)</f>
        <v>1960</v>
      </c>
      <c r="BA46" s="11">
        <f>SUMIFS('OP Units'!I:I,'OP Units'!$A:$A,$D46)</f>
        <v>1857</v>
      </c>
      <c r="BB46" s="11">
        <f>SUMIFS('OP Units'!J:J,'OP Units'!$A:$A,$D46)</f>
        <v>2150</v>
      </c>
      <c r="BC46" s="11">
        <f>SUMIFS('OP Units'!K:K,'OP Units'!$A:$A,$D46)</f>
        <v>1793</v>
      </c>
      <c r="BD46" s="11">
        <f>SUMIFS('OP Units'!L:L,'OP Units'!$A:$A,$D46)</f>
        <v>2646</v>
      </c>
      <c r="BE46" s="11">
        <f>SUMIFS('OP Units'!M:M,'OP Units'!$A:$A,$D46)</f>
        <v>2395</v>
      </c>
      <c r="BF46" s="11">
        <f>SUMIFS('OP Units'!N:N,'OP Units'!$A:$A,$D46)</f>
        <v>2808</v>
      </c>
      <c r="BG46" s="11">
        <f>SUMIFS('OP Units'!O:O,'OP Units'!$A:$A,$D46)</f>
        <v>2649</v>
      </c>
      <c r="BH46" s="11">
        <f>SUMIFS('OP Units'!P:P,'OP Units'!$A:$A,$D46)</f>
        <v>2099</v>
      </c>
      <c r="BI46" s="1"/>
      <c r="BJ46" s="12">
        <f>IFERROR((SUMIFS('OP Units'!E:E,'OP Units'!$A:$A,$D46)-SUMIFS('Forecast Data'!$H:$H,'Forecast Data'!$C:$C,BJ$6,'Forecast Data'!$B:$B,$D46))/SUMIFS('Forecast Data'!$H:$H,'Forecast Data'!$C:$C,BJ$6,'Forecast Data'!$B:$B,$D46),"")</f>
        <v>-6.8917668825161885E-2</v>
      </c>
      <c r="BK46" s="12">
        <f>IFERROR((SUMIFS('OP Units'!F:F,'OP Units'!$A:$A,$D46)-SUMIFS('Forecast Data'!$H:$H,'Forecast Data'!$C:$C,BK$6,'Forecast Data'!$B:$B,$D46))/SUMIFS('Forecast Data'!$H:$H,'Forecast Data'!$C:$C,BK$6,'Forecast Data'!$B:$B,$D46),"")</f>
        <v>-6.8259385665529013E-2</v>
      </c>
      <c r="BL46" s="12">
        <f>IFERROR((SUMIFS('OP Units'!G:G,'OP Units'!$A:$A,$D46)-SUMIFS('Forecast Data'!$H:$H,'Forecast Data'!$C:$C,BL$6,'Forecast Data'!$B:$B,$D46))/SUMIFS('Forecast Data'!$H:$H,'Forecast Data'!$C:$C,BL$6,'Forecast Data'!$B:$B,$D46),"")</f>
        <v>0.22167789344764238</v>
      </c>
      <c r="BM46" s="12">
        <f>IFERROR((SUMIFS('OP Units'!H:H,'OP Units'!$A:$A,$D46)-SUMIFS('Forecast Data'!$H:$H,'Forecast Data'!$C:$C,BM$6,'Forecast Data'!$B:$B,$D46))/SUMIFS('Forecast Data'!$H:$H,'Forecast Data'!$C:$C,BM$6,'Forecast Data'!$B:$B,$D46),"")</f>
        <v>1.344364012409514E-2</v>
      </c>
      <c r="BN46" s="12">
        <f>IFERROR((SUMIFS('OP Units'!I:I,'OP Units'!$A:$A,$D46)-SUMIFS('Forecast Data'!$H:$H,'Forecast Data'!$C:$C,BN$6,'Forecast Data'!$B:$B,$D46))/SUMIFS('Forecast Data'!$H:$H,'Forecast Data'!$C:$C,BN$6,'Forecast Data'!$B:$B,$D46),"")</f>
        <v>-0.1880192391779624</v>
      </c>
      <c r="BO46" s="12">
        <f>IFERROR((SUMIFS('OP Units'!J:J,'OP Units'!$A:$A,$D46)-SUMIFS('Forecast Data'!$H:$H,'Forecast Data'!$C:$C,BO$6,'Forecast Data'!$B:$B,$D46))/SUMIFS('Forecast Data'!$H:$H,'Forecast Data'!$C:$C,BO$6,'Forecast Data'!$B:$B,$D46),"")</f>
        <v>-0.15120410580339519</v>
      </c>
      <c r="BP46" s="12">
        <f>IFERROR((SUMIFS('OP Units'!K:K,'OP Units'!$A:$A,$D46)-SUMIFS('Forecast Data'!$H:$H,'Forecast Data'!$C:$C,BP$6,'Forecast Data'!$B:$B,$D46))/SUMIFS('Forecast Data'!$H:$H,'Forecast Data'!$C:$C,BP$6,'Forecast Data'!$B:$B,$D46),"")</f>
        <v>-0.25909090909090909</v>
      </c>
      <c r="BQ46" s="12">
        <f>IFERROR((SUMIFS('OP Units'!L:L,'OP Units'!$A:$A,$D46)-SUMIFS('Forecast Data'!$H:$H,'Forecast Data'!$C:$C,BQ$6,'Forecast Data'!$B:$B,$D46))/SUMIFS('Forecast Data'!$H:$H,'Forecast Data'!$C:$C,BQ$6,'Forecast Data'!$B:$B,$D46),"")</f>
        <v>-0.21460373998219057</v>
      </c>
      <c r="BR46" s="12">
        <f>IFERROR((SUMIFS('OP Units'!M:M,'OP Units'!$A:$A,$D46)-SUMIFS('Forecast Data'!$H:$H,'Forecast Data'!$C:$C,BR$6,'Forecast Data'!$B:$B,$D46))/SUMIFS('Forecast Data'!$H:$H,'Forecast Data'!$C:$C,BR$6,'Forecast Data'!$B:$B,$D46),"")</f>
        <v>-0.16141456582633054</v>
      </c>
      <c r="BS46" s="12">
        <f>IFERROR((SUMIFS('OP Units'!N:N,'OP Units'!$A:$A,$D46)-SUMIFS('Forecast Data'!$H:$H,'Forecast Data'!$C:$C,BS$6,'Forecast Data'!$B:$B,$D46))/SUMIFS('Forecast Data'!$H:$H,'Forecast Data'!$C:$C,BS$6,'Forecast Data'!$B:$B,$D46),"")</f>
        <v>0.17293233082706766</v>
      </c>
      <c r="BT46" s="12">
        <f>IFERROR((SUMIFS('OP Units'!O:O,'OP Units'!$A:$A,$D46)-SUMIFS('Forecast Data'!$H:$H,'Forecast Data'!$C:$C,BT$6,'Forecast Data'!$B:$B,$D46))/SUMIFS('Forecast Data'!$H:$H,'Forecast Data'!$C:$C,BT$6,'Forecast Data'!$B:$B,$D46),"")</f>
        <v>-0.10264227642276423</v>
      </c>
      <c r="BU46" s="12">
        <f>IFERROR((SUMIFS('OP Units'!P:P,'OP Units'!$A:$A,$D46)-SUMIFS('Forecast Data'!$H:$H,'Forecast Data'!$C:$C,BU$6,'Forecast Data'!$B:$B,$D46))/SUMIFS('Forecast Data'!$H:$H,'Forecast Data'!$C:$C,BU$6,'Forecast Data'!$B:$B,$D46),"")</f>
        <v>-0.35927960927960928</v>
      </c>
      <c r="BV46" s="12"/>
      <c r="BW46" s="11">
        <f>(SUMIFS('Forecast Data'!H:H,'Forecast Data'!B:B,D46,'Forecast Data'!C:C,BK$6)+SUMIFS('Forecast Data'!H:H,'Forecast Data'!B:B,D46,'Forecast Data'!C:C,BL$6)+SUMIFS('Forecast Data'!H:H,'Forecast Data'!B:B,D46,'Forecast Data'!C:C,BM$6)+SUMIFS('Forecast Data'!H:H,'Forecast Data'!B:B,D46,'Forecast Data'!C:C,BN$6)+SUMIFS('Forecast Data'!H:H,'Forecast Data'!B:B,D46,'Forecast Data'!C:C,BO$6)+SUMIFS('Forecast Data'!H:H,'Forecast Data'!B:B,D46,'Forecast Data'!C:C,BP$6)+SUMIFS('Forecast Data'!H:H,'Forecast Data'!B:B,D46,'Forecast Data'!C:C,BQ$6)+SUMIFS('Forecast Data'!H:H,'Forecast Data'!B:B,D46,'Forecast Data'!C:C,BJ$6))/8</f>
        <v>2298.625</v>
      </c>
      <c r="BX46" s="12">
        <f>IFERROR((SUM(W46:AD46)-(SUMIFS('Forecast Data'!H:H,'Forecast Data'!B:B,B46,'Forecast Data'!C:C,BJ$6)+SUMIFS('Forecast Data'!H:H,'Forecast Data'!B:B,B46,'Forecast Data'!C:C,BK$6)+SUMIFS('Forecast Data'!H:H,'Forecast Data'!B:B,B46,'Forecast Data'!C:C,BL$6)+SUMIFS('Forecast Data'!H:H,'Forecast Data'!B:B,B46,'Forecast Data'!C:C,BM$6)+SUMIFS('Forecast Data'!H:H,'Forecast Data'!B:B,B46,'Forecast Data'!C:C,BN$6)+SUMIFS('Forecast Data'!H:H,'Forecast Data'!B:B,B46,'Forecast Data'!C:C,BO$6)+SUMIFS('Forecast Data'!H:H,'Forecast Data'!B:B,B46,'Forecast Data'!C:C,BP$6)+SUMIFS('Forecast Data'!H:H,'Forecast Data'!B:B,B46,'Forecast Data'!C:C,BQ$6)))/(SUMIFS('Forecast Data'!H:H,'Forecast Data'!B:B,B46,'Forecast Data'!C:C,BJ$6)+SUMIFS('Forecast Data'!H:H,'Forecast Data'!B:B,B46,'Forecast Data'!C:C,BK$6)+SUMIFS('Forecast Data'!H:H,'Forecast Data'!B:B,B46,'Forecast Data'!C:C,BL$6)+SUMIFS('Forecast Data'!H:H,'Forecast Data'!B:B,B46,'Forecast Data'!C:C,BM$6)+SUMIFS('Forecast Data'!H:H,'Forecast Data'!B:B,B46,'Forecast Data'!C:C,BN$6)+SUMIFS('Forecast Data'!H:H,'Forecast Data'!B:B,B46,'Forecast Data'!C:C,BO$6)+SUMIFS('Forecast Data'!H:H,'Forecast Data'!B:B,B46,'Forecast Data'!C:C,BP$6)+SUMIFS('Forecast Data'!H:H,'Forecast Data'!B:B,B46,'Forecast Data'!C:C,BQ$6)),"")</f>
        <v>0.28897710587851433</v>
      </c>
      <c r="BY46" s="12">
        <f t="shared" si="18"/>
        <v>1.6162175890651335E-4</v>
      </c>
      <c r="BZ46" s="16">
        <f t="shared" si="19"/>
        <v>5.462121270195441E-4</v>
      </c>
      <c r="CA46" s="13">
        <f t="shared" si="20"/>
        <v>-3.8459036811303075E-2</v>
      </c>
      <c r="CB46" s="12">
        <f t="shared" si="21"/>
        <v>3.8459036811303076E-4</v>
      </c>
      <c r="CC46" s="12"/>
      <c r="CD46" s="11">
        <f>(SUMIFS('Forecast Data'!H:H,'Forecast Data'!B:B,D46,'Forecast Data'!C:C,BK$6)+SUMIFS('Forecast Data'!H:H,'Forecast Data'!B:B,D46,'Forecast Data'!C:C,BL$6)+SUMIFS('Forecast Data'!H:H,'Forecast Data'!B:B,D46,'Forecast Data'!C:C,BM$6)+SUMIFS('Forecast Data'!H:H,'Forecast Data'!B:B,D46,'Forecast Data'!C:C,BJ$6))/4</f>
        <v>1945</v>
      </c>
      <c r="CE46" s="12">
        <f>IFERROR((SUM(W46:Z46)-(SUMIFS('Forecast Data'!H:H,'Forecast Data'!B:B,D46,'Forecast Data'!C:C,BJ$6)+SUMIFS('Forecast Data'!H:H,'Forecast Data'!B:B,D46,'Forecast Data'!C:C,BK$6)+SUMIFS('Forecast Data'!H:H,'Forecast Data'!B:B,D46,'Forecast Data'!C:C,BL$6)+SUMIFS('Forecast Data'!H:H,'Forecast Data'!B:B,D46,'Forecast Data'!C:C,BM$6)))/(SUMIFS('Forecast Data'!H:H,'Forecast Data'!B:B,D46,'Forecast Data'!C:C,BJ$6)+SUMIFS('Forecast Data'!H:H,'Forecast Data'!B:B,D46,'Forecast Data'!C:C,BK$6)+SUMIFS('Forecast Data'!H:H,'Forecast Data'!B:B,D46,'Forecast Data'!C:C,BL$6)+SUMIFS('Forecast Data'!H:H,'Forecast Data'!B:B,D46,'Forecast Data'!C:C,BM$6)),"")</f>
        <v>0.53174807197943441</v>
      </c>
      <c r="CF46" s="12">
        <f t="shared" si="22"/>
        <v>1.6162175890651335E-4</v>
      </c>
      <c r="CG46" s="12">
        <f t="shared" si="23"/>
        <v>8.6710049862463441E-4</v>
      </c>
      <c r="CH46" s="13">
        <f t="shared" si="24"/>
        <v>-7.05478739718121E-2</v>
      </c>
      <c r="CI46" s="13"/>
    </row>
    <row r="47" spans="1:87" ht="13.2">
      <c r="A47" s="1"/>
      <c r="D47" t="s">
        <v>80</v>
      </c>
      <c r="E47" s="11">
        <f>SUMIFS('Fin Data'!F:F,'Fin Data'!A:A,D47)</f>
        <v>0</v>
      </c>
      <c r="F47" s="11">
        <f>SUMIFS('Fin Data with 6 week hist'!I:I,'Fin Data with 6 week hist'!$A:$A,$D47)</f>
        <v>8366</v>
      </c>
      <c r="G47" s="11">
        <f>SUMIFS('Fin Data with 6 week hist'!J:J,'Fin Data with 6 week hist'!$A:$A,$D47)</f>
        <v>7230</v>
      </c>
      <c r="H47" s="11">
        <f>SUMIFS('Fin Data with 6 week hist'!K:K,'Fin Data with 6 week hist'!$A:$A,$D47)+SUMIFS('Unit Cancellations'!D:D,'Unit Cancellations'!$B:$B,$D47)</f>
        <v>7900</v>
      </c>
      <c r="I47" s="11">
        <f>SUMIFS('Fin Data with 6 week hist'!L:L,'Fin Data with 6 week hist'!$A:$A,$D47)+SUMIFS('Unit Cancellations'!E:E,'Unit Cancellations'!$B:$B,$D47)</f>
        <v>7979</v>
      </c>
      <c r="J47" s="11">
        <f>SUMIFS('Fin Data with 6 week hist'!M:M,'Fin Data with 6 week hist'!$A:$A,$D47)+SUMIFS('Unit Cancellations'!F:F,'Unit Cancellations'!$B:$B,$D47)</f>
        <v>9037</v>
      </c>
      <c r="K47" s="11">
        <f>SUMIFS('Fin Data with 6 week hist'!N:N,'Fin Data with 6 week hist'!$A:$A,$D47)+SUMIFS('Unit Cancellations'!G:G,'Unit Cancellations'!$B:$B,$D47)</f>
        <v>9905</v>
      </c>
      <c r="L47" s="11">
        <f>SUMIFS('Fin Data'!AN:AN,'Fin Data'!A:A,D47)</f>
        <v>8403</v>
      </c>
      <c r="M47" s="12">
        <f>IFERROR(SUMIFS('Fin Data'!AO:AO,'Fin Data'!A:A,D47),"")</f>
        <v>0</v>
      </c>
      <c r="N47" s="1"/>
      <c r="O47" s="11">
        <f t="shared" si="12"/>
        <v>9246.25</v>
      </c>
      <c r="P47" s="12" t="str">
        <f t="shared" si="13"/>
        <v/>
      </c>
      <c r="Q47" s="1"/>
      <c r="R47" s="11">
        <f t="shared" si="14"/>
        <v>9321.25</v>
      </c>
      <c r="S47" s="12" t="str">
        <f t="shared" si="15"/>
        <v/>
      </c>
      <c r="T47" s="11">
        <f t="shared" si="16"/>
        <v>3166.25</v>
      </c>
      <c r="U47" s="1" t="e">
        <f t="shared" si="33"/>
        <v>#REF!</v>
      </c>
      <c r="V47" s="1"/>
      <c r="W47" s="11">
        <f>SUMIFS('Forecast Data'!$D:$D,'Forecast Data'!$C:$C,W$6,'Forecast Data'!$B:$B,$D47)</f>
        <v>9159</v>
      </c>
      <c r="X47" s="11">
        <f>SUMIFS('Forecast Data'!$D:$D,'Forecast Data'!$C:$C,X$6,'Forecast Data'!$B:$B,$D47)</f>
        <v>9208</v>
      </c>
      <c r="Y47" s="11">
        <f>SUMIFS('Forecast Data'!$D:$D,'Forecast Data'!$C:$C,Y$6,'Forecast Data'!$B:$B,$D47)</f>
        <v>9295</v>
      </c>
      <c r="Z47" s="11">
        <f>SUMIFS('Forecast Data'!$D:$D,'Forecast Data'!$C:$C,Z$6,'Forecast Data'!$B:$B,$D47)</f>
        <v>9323</v>
      </c>
      <c r="AA47" s="11">
        <f>SUMIFS('Forecast Data'!$D:$D,'Forecast Data'!$C:$C,AA$6,'Forecast Data'!$B:$B,$D47)</f>
        <v>9245</v>
      </c>
      <c r="AB47" s="11">
        <f>SUMIFS('Forecast Data'!$D:$D,'Forecast Data'!$C:$C,AB$6,'Forecast Data'!$B:$B,$D47)</f>
        <v>9457</v>
      </c>
      <c r="AC47" s="11">
        <f>SUMIFS('Forecast Data'!$D:$D,'Forecast Data'!$C:$C,AC$6,'Forecast Data'!$B:$B,$D47)</f>
        <v>9470</v>
      </c>
      <c r="AD47" s="11">
        <f>SUMIFS('Forecast Data'!$D:$D,'Forecast Data'!$C:$C,AD$6,'Forecast Data'!$B:$B,$D47)</f>
        <v>9413</v>
      </c>
      <c r="AE47" s="11">
        <f>SUMIFS('Forecast Data'!$D:$D,'Forecast Data'!$C:$C,AE$6,'Forecast Data'!$B:$B,$D47)</f>
        <v>9413</v>
      </c>
      <c r="AF47" s="11">
        <f>SUMIFS('Forecast Data'!$D:$D,'Forecast Data'!$C:$C,AF$6,'Forecast Data'!$B:$B,$D47)</f>
        <v>9660</v>
      </c>
      <c r="AG47" s="11">
        <f>SUMIFS('Forecast Data'!$D:$D,'Forecast Data'!$C:$C,AG$6,'Forecast Data'!$B:$B,$D47)</f>
        <v>9698</v>
      </c>
      <c r="AH47" s="11">
        <f>SUMIFS('Forecast Data'!$D:$D,'Forecast Data'!$C:$C,AH$6,'Forecast Data'!$B:$B,$D47)</f>
        <v>9754</v>
      </c>
      <c r="AI47" s="1"/>
      <c r="AJ47" s="12" t="str">
        <f>IF(SUMIFS('Forecast Data'!$E:$E,'Forecast Data'!$C:$C,AJ$6,'Forecast Data'!$B:$B,$D47)=0,"",SUMIFS('Forecast Data'!$E:$E,'Forecast Data'!$C:$C,AJ$6,'Forecast Data'!$B:$B,$D47))</f>
        <v/>
      </c>
      <c r="AK47" s="12" t="str">
        <f>IF(SUMIFS('Forecast Data'!$E:$E,'Forecast Data'!$C:$C,AK$6,'Forecast Data'!$B:$B,$D47)=0,"",SUMIFS('Forecast Data'!$E:$E,'Forecast Data'!$C:$C,AK$6,'Forecast Data'!$B:$B,$D47))</f>
        <v/>
      </c>
      <c r="AL47" s="12" t="str">
        <f>IF(SUMIFS('Forecast Data'!$E:$E,'Forecast Data'!$C:$C,AL$6,'Forecast Data'!$B:$B,$D47)=0,"",SUMIFS('Forecast Data'!$E:$E,'Forecast Data'!$C:$C,AL$6,'Forecast Data'!$B:$B,$D47))</f>
        <v/>
      </c>
      <c r="AM47" s="12" t="str">
        <f>IF(SUMIFS('Forecast Data'!$E:$E,'Forecast Data'!$C:$C,AM$6,'Forecast Data'!$B:$B,$D47)=0,"",SUMIFS('Forecast Data'!$E:$E,'Forecast Data'!$C:$C,AM$6,'Forecast Data'!$B:$B,$D47))</f>
        <v/>
      </c>
      <c r="AN47" s="12" t="str">
        <f>IF(SUMIFS('Forecast Data'!$E:$E,'Forecast Data'!$C:$C,AN$6,'Forecast Data'!$B:$B,$D47)=0,"",SUMIFS('Forecast Data'!$E:$E,'Forecast Data'!$C:$C,AN$6,'Forecast Data'!$B:$B,$D47))</f>
        <v/>
      </c>
      <c r="AO47" s="12" t="str">
        <f>IF(SUMIFS('Forecast Data'!$E:$E,'Forecast Data'!$C:$C,AO$6,'Forecast Data'!$B:$B,$D47)=0,"",SUMIFS('Forecast Data'!$E:$E,'Forecast Data'!$C:$C,AO$6,'Forecast Data'!$B:$B,$D47))</f>
        <v/>
      </c>
      <c r="AP47" s="12" t="str">
        <f>IF(SUMIFS('Forecast Data'!$E:$E,'Forecast Data'!$C:$C,AP$6,'Forecast Data'!$B:$B,$D47)=0,"",SUMIFS('Forecast Data'!$E:$E,'Forecast Data'!$C:$C,AP$6,'Forecast Data'!$B:$B,$D47))</f>
        <v/>
      </c>
      <c r="AQ47" s="12" t="str">
        <f>IF(SUMIFS('Forecast Data'!$E:$E,'Forecast Data'!$C:$C,AQ$6,'Forecast Data'!$B:$B,$D47)=0,"",SUMIFS('Forecast Data'!$E:$E,'Forecast Data'!$C:$C,AQ$6,'Forecast Data'!$B:$B,$D47))</f>
        <v/>
      </c>
      <c r="AR47" s="12" t="str">
        <f>IF(SUMIFS('Forecast Data'!$E:$E,'Forecast Data'!$C:$C,AR$6,'Forecast Data'!$B:$B,$D47)=0,"",SUMIFS('Forecast Data'!$E:$E,'Forecast Data'!$C:$C,AR$6,'Forecast Data'!$B:$B,$D47))</f>
        <v/>
      </c>
      <c r="AS47" s="12" t="str">
        <f>IF(SUMIFS('Forecast Data'!$E:$E,'Forecast Data'!$C:$C,AS$6,'Forecast Data'!$B:$B,$D47)=0,"",SUMIFS('Forecast Data'!$E:$E,'Forecast Data'!$C:$C,AS$6,'Forecast Data'!$B:$B,$D47))</f>
        <v/>
      </c>
      <c r="AT47" s="12" t="str">
        <f>IF(SUMIFS('Forecast Data'!$E:$E,'Forecast Data'!$C:$C,AT$6,'Forecast Data'!$B:$B,$D47)=0,"",SUMIFS('Forecast Data'!$E:$E,'Forecast Data'!$C:$C,AT$6,'Forecast Data'!$B:$B,$D47))</f>
        <v/>
      </c>
      <c r="AU47" s="12" t="str">
        <f>IF(SUMIFS('Forecast Data'!$E:$E,'Forecast Data'!$C:$C,AU$6,'Forecast Data'!$B:$B,$D47)=0,"",SUMIFS('Forecast Data'!$E:$E,'Forecast Data'!$C:$C,AU$6,'Forecast Data'!$B:$B,$D47))</f>
        <v/>
      </c>
      <c r="AV47" s="1"/>
      <c r="AW47" s="11">
        <f>SUMIFS('OP Units'!E:E,'OP Units'!$A:$A,$D47)</f>
        <v>1984</v>
      </c>
      <c r="AX47" s="11">
        <f>SUMIFS('OP Units'!F:F,'OP Units'!$A:$A,$D47)</f>
        <v>2089</v>
      </c>
      <c r="AY47" s="11">
        <f>SUMIFS('OP Units'!G:G,'OP Units'!$A:$A,$D47)</f>
        <v>3323</v>
      </c>
      <c r="AZ47" s="11">
        <f>SUMIFS('OP Units'!H:H,'OP Units'!$A:$A,$D47)</f>
        <v>3475</v>
      </c>
      <c r="BA47" s="11">
        <f>SUMIFS('OP Units'!I:I,'OP Units'!$A:$A,$D47)</f>
        <v>3529</v>
      </c>
      <c r="BB47" s="11">
        <f>SUMIFS('OP Units'!J:J,'OP Units'!$A:$A,$D47)</f>
        <v>3751</v>
      </c>
      <c r="BC47" s="11">
        <f>SUMIFS('OP Units'!K:K,'OP Units'!$A:$A,$D47)</f>
        <v>3628</v>
      </c>
      <c r="BD47" s="11">
        <f>SUMIFS('OP Units'!L:L,'OP Units'!$A:$A,$D47)</f>
        <v>3551</v>
      </c>
      <c r="BE47" s="11">
        <f>SUMIFS('OP Units'!M:M,'OP Units'!$A:$A,$D47)</f>
        <v>3593</v>
      </c>
      <c r="BF47" s="11">
        <f>SUMIFS('OP Units'!N:N,'OP Units'!$A:$A,$D47)</f>
        <v>3824</v>
      </c>
      <c r="BG47" s="11">
        <f>SUMIFS('OP Units'!O:O,'OP Units'!$A:$A,$D47)</f>
        <v>4052</v>
      </c>
      <c r="BH47" s="11">
        <f>SUMIFS('OP Units'!P:P,'OP Units'!$A:$A,$D47)</f>
        <v>4170</v>
      </c>
      <c r="BI47" s="1"/>
      <c r="BJ47" s="12" t="str">
        <f>IFERROR((SUMIFS('OP Units'!E:E,'OP Units'!$A:$A,$D47)-SUMIFS('Forecast Data'!$H:$H,'Forecast Data'!$C:$C,BJ$6,'Forecast Data'!$B:$B,$D47))/SUMIFS('Forecast Data'!$H:$H,'Forecast Data'!$C:$C,BJ$6,'Forecast Data'!$B:$B,$D47),"")</f>
        <v/>
      </c>
      <c r="BK47" s="12" t="str">
        <f>IFERROR((SUMIFS('OP Units'!F:F,'OP Units'!$A:$A,$D47)-SUMIFS('Forecast Data'!$H:$H,'Forecast Data'!$C:$C,BK$6,'Forecast Data'!$B:$B,$D47))/SUMIFS('Forecast Data'!$H:$H,'Forecast Data'!$C:$C,BK$6,'Forecast Data'!$B:$B,$D47),"")</f>
        <v/>
      </c>
      <c r="BL47" s="12" t="str">
        <f>IFERROR((SUMIFS('OP Units'!G:G,'OP Units'!$A:$A,$D47)-SUMIFS('Forecast Data'!$H:$H,'Forecast Data'!$C:$C,BL$6,'Forecast Data'!$B:$B,$D47))/SUMIFS('Forecast Data'!$H:$H,'Forecast Data'!$C:$C,BL$6,'Forecast Data'!$B:$B,$D47),"")</f>
        <v/>
      </c>
      <c r="BM47" s="12" t="str">
        <f>IFERROR((SUMIFS('OP Units'!H:H,'OP Units'!$A:$A,$D47)-SUMIFS('Forecast Data'!$H:$H,'Forecast Data'!$C:$C,BM$6,'Forecast Data'!$B:$B,$D47))/SUMIFS('Forecast Data'!$H:$H,'Forecast Data'!$C:$C,BM$6,'Forecast Data'!$B:$B,$D47),"")</f>
        <v/>
      </c>
      <c r="BN47" s="12" t="str">
        <f>IFERROR((SUMIFS('OP Units'!I:I,'OP Units'!$A:$A,$D47)-SUMIFS('Forecast Data'!$H:$H,'Forecast Data'!$C:$C,BN$6,'Forecast Data'!$B:$B,$D47))/SUMIFS('Forecast Data'!$H:$H,'Forecast Data'!$C:$C,BN$6,'Forecast Data'!$B:$B,$D47),"")</f>
        <v/>
      </c>
      <c r="BO47" s="12" t="str">
        <f>IFERROR((SUMIFS('OP Units'!J:J,'OP Units'!$A:$A,$D47)-SUMIFS('Forecast Data'!$H:$H,'Forecast Data'!$C:$C,BO$6,'Forecast Data'!$B:$B,$D47))/SUMIFS('Forecast Data'!$H:$H,'Forecast Data'!$C:$C,BO$6,'Forecast Data'!$B:$B,$D47),"")</f>
        <v/>
      </c>
      <c r="BP47" s="12" t="str">
        <f>IFERROR((SUMIFS('OP Units'!K:K,'OP Units'!$A:$A,$D47)-SUMIFS('Forecast Data'!$H:$H,'Forecast Data'!$C:$C,BP$6,'Forecast Data'!$B:$B,$D47))/SUMIFS('Forecast Data'!$H:$H,'Forecast Data'!$C:$C,BP$6,'Forecast Data'!$B:$B,$D47),"")</f>
        <v/>
      </c>
      <c r="BQ47" s="12" t="str">
        <f>IFERROR((SUMIFS('OP Units'!L:L,'OP Units'!$A:$A,$D47)-SUMIFS('Forecast Data'!$H:$H,'Forecast Data'!$C:$C,BQ$6,'Forecast Data'!$B:$B,$D47))/SUMIFS('Forecast Data'!$H:$H,'Forecast Data'!$C:$C,BQ$6,'Forecast Data'!$B:$B,$D47),"")</f>
        <v/>
      </c>
      <c r="BR47" s="12" t="str">
        <f>IFERROR((SUMIFS('OP Units'!M:M,'OP Units'!$A:$A,$D47)-SUMIFS('Forecast Data'!$H:$H,'Forecast Data'!$C:$C,BR$6,'Forecast Data'!$B:$B,$D47))/SUMIFS('Forecast Data'!$H:$H,'Forecast Data'!$C:$C,BR$6,'Forecast Data'!$B:$B,$D47),"")</f>
        <v/>
      </c>
      <c r="BS47" s="12" t="str">
        <f>IFERROR((SUMIFS('OP Units'!N:N,'OP Units'!$A:$A,$D47)-SUMIFS('Forecast Data'!$H:$H,'Forecast Data'!$C:$C,BS$6,'Forecast Data'!$B:$B,$D47))/SUMIFS('Forecast Data'!$H:$H,'Forecast Data'!$C:$C,BS$6,'Forecast Data'!$B:$B,$D47),"")</f>
        <v/>
      </c>
      <c r="BT47" s="12" t="str">
        <f>IFERROR((SUMIFS('OP Units'!O:O,'OP Units'!$A:$A,$D47)-SUMIFS('Forecast Data'!$H:$H,'Forecast Data'!$C:$C,BT$6,'Forecast Data'!$B:$B,$D47))/SUMIFS('Forecast Data'!$H:$H,'Forecast Data'!$C:$C,BT$6,'Forecast Data'!$B:$B,$D47),"")</f>
        <v/>
      </c>
      <c r="BU47" s="12" t="str">
        <f>IFERROR((SUMIFS('OP Units'!P:P,'OP Units'!$A:$A,$D47)-SUMIFS('Forecast Data'!$H:$H,'Forecast Data'!$C:$C,BU$6,'Forecast Data'!$B:$B,$D47))/SUMIFS('Forecast Data'!$H:$H,'Forecast Data'!$C:$C,BU$6,'Forecast Data'!$B:$B,$D47),"")</f>
        <v/>
      </c>
      <c r="BV47" s="12"/>
      <c r="BW47" s="11">
        <f>(SUMIFS('Forecast Data'!H:H,'Forecast Data'!B:B,D47,'Forecast Data'!C:C,BK$6)+SUMIFS('Forecast Data'!H:H,'Forecast Data'!B:B,D47,'Forecast Data'!C:C,BL$6)+SUMIFS('Forecast Data'!H:H,'Forecast Data'!B:B,D47,'Forecast Data'!C:C,BM$6)+SUMIFS('Forecast Data'!H:H,'Forecast Data'!B:B,D47,'Forecast Data'!C:C,BN$6)+SUMIFS('Forecast Data'!H:H,'Forecast Data'!B:B,D47,'Forecast Data'!C:C,BO$6)+SUMIFS('Forecast Data'!H:H,'Forecast Data'!B:B,D47,'Forecast Data'!C:C,BP$6)+SUMIFS('Forecast Data'!H:H,'Forecast Data'!B:B,D47,'Forecast Data'!C:C,BQ$6)+SUMIFS('Forecast Data'!H:H,'Forecast Data'!B:B,D47,'Forecast Data'!C:C,BJ$6))/8</f>
        <v>0</v>
      </c>
      <c r="BX47" s="12" t="str">
        <f>IFERROR((SUM(W47:AD47)-(SUMIFS('Forecast Data'!H:H,'Forecast Data'!B:B,B47,'Forecast Data'!C:C,BJ$6)+SUMIFS('Forecast Data'!H:H,'Forecast Data'!B:B,B47,'Forecast Data'!C:C,BK$6)+SUMIFS('Forecast Data'!H:H,'Forecast Data'!B:B,B47,'Forecast Data'!C:C,BL$6)+SUMIFS('Forecast Data'!H:H,'Forecast Data'!B:B,B47,'Forecast Data'!C:C,BM$6)+SUMIFS('Forecast Data'!H:H,'Forecast Data'!B:B,B47,'Forecast Data'!C:C,BN$6)+SUMIFS('Forecast Data'!H:H,'Forecast Data'!B:B,B47,'Forecast Data'!C:C,BO$6)+SUMIFS('Forecast Data'!H:H,'Forecast Data'!B:B,B47,'Forecast Data'!C:C,BP$6)+SUMIFS('Forecast Data'!H:H,'Forecast Data'!B:B,B47,'Forecast Data'!C:C,BQ$6)))/(SUMIFS('Forecast Data'!H:H,'Forecast Data'!B:B,B47,'Forecast Data'!C:C,BJ$6)+SUMIFS('Forecast Data'!H:H,'Forecast Data'!B:B,B47,'Forecast Data'!C:C,BK$6)+SUMIFS('Forecast Data'!H:H,'Forecast Data'!B:B,B47,'Forecast Data'!C:C,BL$6)+SUMIFS('Forecast Data'!H:H,'Forecast Data'!B:B,B47,'Forecast Data'!C:C,BM$6)+SUMIFS('Forecast Data'!H:H,'Forecast Data'!B:B,B47,'Forecast Data'!C:C,BN$6)+SUMIFS('Forecast Data'!H:H,'Forecast Data'!B:B,B47,'Forecast Data'!C:C,BO$6)+SUMIFS('Forecast Data'!H:H,'Forecast Data'!B:B,B47,'Forecast Data'!C:C,BP$6)+SUMIFS('Forecast Data'!H:H,'Forecast Data'!B:B,B47,'Forecast Data'!C:C,BQ$6)),"")</f>
        <v/>
      </c>
      <c r="BY47" s="12">
        <f t="shared" si="18"/>
        <v>7.1857547094784742E-3</v>
      </c>
      <c r="BZ47" s="16">
        <f t="shared" si="19"/>
        <v>7.6648547820563429E-3</v>
      </c>
      <c r="CA47" s="13">
        <f t="shared" si="20"/>
        <v>-4.7910007257786873E-2</v>
      </c>
      <c r="CB47" s="12">
        <f t="shared" si="21"/>
        <v>4.7910007257786873E-4</v>
      </c>
      <c r="CC47" s="12"/>
      <c r="CD47" s="11">
        <f>(SUMIFS('Forecast Data'!H:H,'Forecast Data'!B:B,D47,'Forecast Data'!C:C,BK$6)+SUMIFS('Forecast Data'!H:H,'Forecast Data'!B:B,D47,'Forecast Data'!C:C,BL$6)+SUMIFS('Forecast Data'!H:H,'Forecast Data'!B:B,D47,'Forecast Data'!C:C,BM$6)+SUMIFS('Forecast Data'!H:H,'Forecast Data'!B:B,D47,'Forecast Data'!C:C,BJ$6))/4</f>
        <v>0</v>
      </c>
      <c r="CE47" s="12" t="str">
        <f>IFERROR((SUM(W47:Z47)-(SUMIFS('Forecast Data'!H:H,'Forecast Data'!B:B,D47,'Forecast Data'!C:C,BJ$6)+SUMIFS('Forecast Data'!H:H,'Forecast Data'!B:B,D47,'Forecast Data'!C:C,BK$6)+SUMIFS('Forecast Data'!H:H,'Forecast Data'!B:B,D47,'Forecast Data'!C:C,BL$6)+SUMIFS('Forecast Data'!H:H,'Forecast Data'!B:B,D47,'Forecast Data'!C:C,BM$6)))/(SUMIFS('Forecast Data'!H:H,'Forecast Data'!B:B,D47,'Forecast Data'!C:C,BJ$6)+SUMIFS('Forecast Data'!H:H,'Forecast Data'!B:B,D47,'Forecast Data'!C:C,BK$6)+SUMIFS('Forecast Data'!H:H,'Forecast Data'!B:B,D47,'Forecast Data'!C:C,BL$6)+SUMIFS('Forecast Data'!H:H,'Forecast Data'!B:B,D47,'Forecast Data'!C:C,BM$6)),"")</f>
        <v/>
      </c>
      <c r="CF47" s="12">
        <f t="shared" si="22"/>
        <v>7.1857547094784742E-3</v>
      </c>
      <c r="CG47" s="12">
        <f t="shared" si="23"/>
        <v>7.751924568922432E-3</v>
      </c>
      <c r="CH47" s="13">
        <f t="shared" si="24"/>
        <v>-5.6616985944395792E-2</v>
      </c>
      <c r="CI47" s="13"/>
    </row>
    <row r="48" spans="1:87" ht="13.2">
      <c r="A48" s="1"/>
      <c r="B48" t="str">
        <f t="shared" ref="B48:B56" si="35">D48</f>
        <v>Twinlab Consolidation Corporation</v>
      </c>
      <c r="D48" t="s">
        <v>81</v>
      </c>
      <c r="E48" s="11">
        <f>SUMIFS('Fin Data'!F:F,'Fin Data'!A:A,D48)</f>
        <v>2704</v>
      </c>
      <c r="F48" s="11">
        <f>SUMIFS('Fin Data with 6 week hist'!I:I,'Fin Data with 6 week hist'!$A:$A,$D48)</f>
        <v>1912</v>
      </c>
      <c r="G48" s="11">
        <f>SUMIFS('Fin Data with 6 week hist'!J:J,'Fin Data with 6 week hist'!$A:$A,$D48)</f>
        <v>2029</v>
      </c>
      <c r="H48" s="11">
        <f>SUMIFS('Fin Data with 6 week hist'!K:K,'Fin Data with 6 week hist'!$A:$A,$D48)+SUMIFS('Unit Cancellations'!D:D,'Unit Cancellations'!$B:$B,$D48)</f>
        <v>1956</v>
      </c>
      <c r="I48" s="11">
        <f>SUMIFS('Fin Data with 6 week hist'!L:L,'Fin Data with 6 week hist'!$A:$A,$D48)+SUMIFS('Unit Cancellations'!E:E,'Unit Cancellations'!$B:$B,$D48)</f>
        <v>2024</v>
      </c>
      <c r="J48" s="11">
        <f>SUMIFS('Fin Data with 6 week hist'!M:M,'Fin Data with 6 week hist'!$A:$A,$D48)+SUMIFS('Unit Cancellations'!F:F,'Unit Cancellations'!$B:$B,$D48)</f>
        <v>2043</v>
      </c>
      <c r="K48" s="11">
        <f>SUMIFS('Fin Data with 6 week hist'!N:N,'Fin Data with 6 week hist'!$A:$A,$D48)+SUMIFS('Unit Cancellations'!G:G,'Unit Cancellations'!$B:$B,$D48)</f>
        <v>2023</v>
      </c>
      <c r="L48" s="11">
        <f>SUMIFS('Fin Data'!AN:AN,'Fin Data'!A:A,D48)</f>
        <v>1998.3333333333333</v>
      </c>
      <c r="M48" s="12">
        <f>IFERROR(SUMIFS('Fin Data'!AO:AO,'Fin Data'!A:A,D48),"")</f>
        <v>-0.26097140039447736</v>
      </c>
      <c r="N48" s="1"/>
      <c r="O48" s="11">
        <f t="shared" si="12"/>
        <v>2413.5</v>
      </c>
      <c r="P48" s="12">
        <f t="shared" si="13"/>
        <v>2.8115015974440896E-2</v>
      </c>
      <c r="Q48" s="1"/>
      <c r="R48" s="11">
        <f t="shared" si="14"/>
        <v>2399.75</v>
      </c>
      <c r="S48" s="12">
        <f t="shared" si="15"/>
        <v>6.0956065211384358E-2</v>
      </c>
      <c r="T48" s="11">
        <f t="shared" si="16"/>
        <v>2283.5</v>
      </c>
      <c r="U48" s="1" t="e">
        <f t="shared" si="33"/>
        <v>#REF!</v>
      </c>
      <c r="V48" s="1"/>
      <c r="W48" s="11">
        <f>SUMIFS('Forecast Data'!$D:$D,'Forecast Data'!$C:$C,W$6,'Forecast Data'!$B:$B,$D48)</f>
        <v>2439</v>
      </c>
      <c r="X48" s="11">
        <f>SUMIFS('Forecast Data'!$D:$D,'Forecast Data'!$C:$C,X$6,'Forecast Data'!$B:$B,$D48)</f>
        <v>2429</v>
      </c>
      <c r="Y48" s="11">
        <f>SUMIFS('Forecast Data'!$D:$D,'Forecast Data'!$C:$C,Y$6,'Forecast Data'!$B:$B,$D48)</f>
        <v>2401</v>
      </c>
      <c r="Z48" s="11">
        <f>SUMIFS('Forecast Data'!$D:$D,'Forecast Data'!$C:$C,Z$6,'Forecast Data'!$B:$B,$D48)</f>
        <v>2385</v>
      </c>
      <c r="AA48" s="11">
        <f>SUMIFS('Forecast Data'!$D:$D,'Forecast Data'!$C:$C,AA$6,'Forecast Data'!$B:$B,$D48)</f>
        <v>2390</v>
      </c>
      <c r="AB48" s="11">
        <f>SUMIFS('Forecast Data'!$D:$D,'Forecast Data'!$C:$C,AB$6,'Forecast Data'!$B:$B,$D48)</f>
        <v>2390</v>
      </c>
      <c r="AC48" s="11">
        <f>SUMIFS('Forecast Data'!$D:$D,'Forecast Data'!$C:$C,AC$6,'Forecast Data'!$B:$B,$D48)</f>
        <v>2384</v>
      </c>
      <c r="AD48" s="11">
        <f>SUMIFS('Forecast Data'!$D:$D,'Forecast Data'!$C:$C,AD$6,'Forecast Data'!$B:$B,$D48)</f>
        <v>2380</v>
      </c>
      <c r="AE48" s="11">
        <f>SUMIFS('Forecast Data'!$D:$D,'Forecast Data'!$C:$C,AE$6,'Forecast Data'!$B:$B,$D48)</f>
        <v>2370</v>
      </c>
      <c r="AF48" s="11">
        <f>SUMIFS('Forecast Data'!$D:$D,'Forecast Data'!$C:$C,AF$6,'Forecast Data'!$B:$B,$D48)</f>
        <v>2371</v>
      </c>
      <c r="AG48" s="11">
        <f>SUMIFS('Forecast Data'!$D:$D,'Forecast Data'!$C:$C,AG$6,'Forecast Data'!$B:$B,$D48)</f>
        <v>2359</v>
      </c>
      <c r="AH48" s="11">
        <f>SUMIFS('Forecast Data'!$D:$D,'Forecast Data'!$C:$C,AH$6,'Forecast Data'!$B:$B,$D48)</f>
        <v>2412</v>
      </c>
      <c r="AI48" s="1"/>
      <c r="AJ48" s="12">
        <f>IF(SUMIFS('Forecast Data'!$E:$E,'Forecast Data'!$C:$C,AJ$6,'Forecast Data'!$B:$B,$D48)=0,"",SUMIFS('Forecast Data'!$E:$E,'Forecast Data'!$C:$C,AJ$6,'Forecast Data'!$B:$B,$D48))</f>
        <v>0.03</v>
      </c>
      <c r="AK48" s="12">
        <f>IF(SUMIFS('Forecast Data'!$E:$E,'Forecast Data'!$C:$C,AK$6,'Forecast Data'!$B:$B,$D48)=0,"",SUMIFS('Forecast Data'!$E:$E,'Forecast Data'!$C:$C,AK$6,'Forecast Data'!$B:$B,$D48))</f>
        <v>-0.02</v>
      </c>
      <c r="AL48" s="12">
        <f>IF(SUMIFS('Forecast Data'!$E:$E,'Forecast Data'!$C:$C,AL$6,'Forecast Data'!$B:$B,$D48)=0,"",SUMIFS('Forecast Data'!$E:$E,'Forecast Data'!$C:$C,AL$6,'Forecast Data'!$B:$B,$D48))</f>
        <v>7.0000000000000007E-2</v>
      </c>
      <c r="AM48" s="12">
        <f>IF(SUMIFS('Forecast Data'!$E:$E,'Forecast Data'!$C:$C,AM$6,'Forecast Data'!$B:$B,$D48)=0,"",SUMIFS('Forecast Data'!$E:$E,'Forecast Data'!$C:$C,AM$6,'Forecast Data'!$B:$B,$D48))</f>
        <v>0.04</v>
      </c>
      <c r="AN48" s="12">
        <f>IF(SUMIFS('Forecast Data'!$E:$E,'Forecast Data'!$C:$C,AN$6,'Forecast Data'!$B:$B,$D48)=0,"",SUMIFS('Forecast Data'!$E:$E,'Forecast Data'!$C:$C,AN$6,'Forecast Data'!$B:$B,$D48))</f>
        <v>7.0000000000000007E-2</v>
      </c>
      <c r="AO48" s="12">
        <f>IF(SUMIFS('Forecast Data'!$E:$E,'Forecast Data'!$C:$C,AO$6,'Forecast Data'!$B:$B,$D48)=0,"",SUMIFS('Forecast Data'!$E:$E,'Forecast Data'!$C:$C,AO$6,'Forecast Data'!$B:$B,$D48))</f>
        <v>0.03</v>
      </c>
      <c r="AP48" s="12">
        <f>IF(SUMIFS('Forecast Data'!$E:$E,'Forecast Data'!$C:$C,AP$6,'Forecast Data'!$B:$B,$D48)=0,"",SUMIFS('Forecast Data'!$E:$E,'Forecast Data'!$C:$C,AP$6,'Forecast Data'!$B:$B,$D48))</f>
        <v>0.17</v>
      </c>
      <c r="AQ48" s="12">
        <f>IF(SUMIFS('Forecast Data'!$E:$E,'Forecast Data'!$C:$C,AQ$6,'Forecast Data'!$B:$B,$D48)=0,"",SUMIFS('Forecast Data'!$E:$E,'Forecast Data'!$C:$C,AQ$6,'Forecast Data'!$B:$B,$D48))</f>
        <v>0.13</v>
      </c>
      <c r="AR48" s="12">
        <f>IF(SUMIFS('Forecast Data'!$E:$E,'Forecast Data'!$C:$C,AR$6,'Forecast Data'!$B:$B,$D48)=0,"",SUMIFS('Forecast Data'!$E:$E,'Forecast Data'!$C:$C,AR$6,'Forecast Data'!$B:$B,$D48))</f>
        <v>0.17</v>
      </c>
      <c r="AS48" s="12">
        <f>IF(SUMIFS('Forecast Data'!$E:$E,'Forecast Data'!$C:$C,AS$6,'Forecast Data'!$B:$B,$D48)=0,"",SUMIFS('Forecast Data'!$E:$E,'Forecast Data'!$C:$C,AS$6,'Forecast Data'!$B:$B,$D48))</f>
        <v>0.14000000000000001</v>
      </c>
      <c r="AT48" s="12">
        <f>IF(SUMIFS('Forecast Data'!$E:$E,'Forecast Data'!$C:$C,AT$6,'Forecast Data'!$B:$B,$D48)=0,"",SUMIFS('Forecast Data'!$E:$E,'Forecast Data'!$C:$C,AT$6,'Forecast Data'!$B:$B,$D48))</f>
        <v>0.04</v>
      </c>
      <c r="AU48" s="12">
        <f>IF(SUMIFS('Forecast Data'!$E:$E,'Forecast Data'!$C:$C,AU$6,'Forecast Data'!$B:$B,$D48)=0,"",SUMIFS('Forecast Data'!$E:$E,'Forecast Data'!$C:$C,AU$6,'Forecast Data'!$B:$B,$D48))</f>
        <v>0.15</v>
      </c>
      <c r="AV48" s="1"/>
      <c r="AW48" s="11">
        <f>SUMIFS('OP Units'!E:E,'OP Units'!$A:$A,$D48)</f>
        <v>2307</v>
      </c>
      <c r="AX48" s="11">
        <f>SUMIFS('OP Units'!F:F,'OP Units'!$A:$A,$D48)</f>
        <v>2316</v>
      </c>
      <c r="AY48" s="11">
        <f>SUMIFS('OP Units'!G:G,'OP Units'!$A:$A,$D48)</f>
        <v>2357</v>
      </c>
      <c r="AZ48" s="11">
        <f>SUMIFS('OP Units'!H:H,'OP Units'!$A:$A,$D48)</f>
        <v>2372</v>
      </c>
      <c r="BA48" s="11">
        <f>SUMIFS('OP Units'!I:I,'OP Units'!$A:$A,$D48)</f>
        <v>2322</v>
      </c>
      <c r="BB48" s="11">
        <f>SUMIFS('OP Units'!J:J,'OP Units'!$A:$A,$D48)</f>
        <v>2312</v>
      </c>
      <c r="BC48" s="11">
        <f>SUMIFS('OP Units'!K:K,'OP Units'!$A:$A,$D48)</f>
        <v>2163</v>
      </c>
      <c r="BD48" s="11">
        <f>SUMIFS('OP Units'!L:L,'OP Units'!$A:$A,$D48)</f>
        <v>2119</v>
      </c>
      <c r="BE48" s="11">
        <f>SUMIFS('OP Units'!M:M,'OP Units'!$A:$A,$D48)</f>
        <v>1991</v>
      </c>
      <c r="BF48" s="11">
        <f>SUMIFS('OP Units'!N:N,'OP Units'!$A:$A,$D48)</f>
        <v>1856</v>
      </c>
      <c r="BG48" s="11">
        <f>SUMIFS('OP Units'!O:O,'OP Units'!$A:$A,$D48)</f>
        <v>2117</v>
      </c>
      <c r="BH48" s="11">
        <f>SUMIFS('OP Units'!P:P,'OP Units'!$A:$A,$D48)</f>
        <v>2060</v>
      </c>
      <c r="BI48" s="1"/>
      <c r="BJ48" s="12">
        <f>IFERROR((SUMIFS('OP Units'!E:E,'OP Units'!$A:$A,$D48)-SUMIFS('Forecast Data'!$H:$H,'Forecast Data'!$C:$C,BJ$6,'Forecast Data'!$B:$B,$D48))/SUMIFS('Forecast Data'!$H:$H,'Forecast Data'!$C:$C,BJ$6,'Forecast Data'!$B:$B,$D48),"")</f>
        <v>-2.4111675126903553E-2</v>
      </c>
      <c r="BK48" s="12">
        <f>IFERROR((SUMIFS('OP Units'!F:F,'OP Units'!$A:$A,$D48)-SUMIFS('Forecast Data'!$H:$H,'Forecast Data'!$C:$C,BK$6,'Forecast Data'!$B:$B,$D48))/SUMIFS('Forecast Data'!$H:$H,'Forecast Data'!$C:$C,BK$6,'Forecast Data'!$B:$B,$D48),"")</f>
        <v>-6.3864187550525461E-2</v>
      </c>
      <c r="BL48" s="12">
        <f>IFERROR((SUMIFS('OP Units'!G:G,'OP Units'!$A:$A,$D48)-SUMIFS('Forecast Data'!$H:$H,'Forecast Data'!$C:$C,BL$6,'Forecast Data'!$B:$B,$D48))/SUMIFS('Forecast Data'!$H:$H,'Forecast Data'!$C:$C,BL$6,'Forecast Data'!$B:$B,$D48),"")</f>
        <v>4.8021342819030678E-2</v>
      </c>
      <c r="BM48" s="12">
        <f>IFERROR((SUMIFS('OP Units'!H:H,'OP Units'!$A:$A,$D48)-SUMIFS('Forecast Data'!$H:$H,'Forecast Data'!$C:$C,BM$6,'Forecast Data'!$B:$B,$D48))/SUMIFS('Forecast Data'!$H:$H,'Forecast Data'!$C:$C,BM$6,'Forecast Data'!$B:$B,$D48),"")</f>
        <v>2.9960920538428137E-2</v>
      </c>
      <c r="BN48" s="12">
        <f>IFERROR((SUMIFS('OP Units'!I:I,'OP Units'!$A:$A,$D48)-SUMIFS('Forecast Data'!$H:$H,'Forecast Data'!$C:$C,BN$6,'Forecast Data'!$B:$B,$D48))/SUMIFS('Forecast Data'!$H:$H,'Forecast Data'!$C:$C,BN$6,'Forecast Data'!$B:$B,$D48),"")</f>
        <v>3.9391226499552373E-2</v>
      </c>
      <c r="BO48" s="12">
        <f>IFERROR((SUMIFS('OP Units'!J:J,'OP Units'!$A:$A,$D48)-SUMIFS('Forecast Data'!$H:$H,'Forecast Data'!$C:$C,BO$6,'Forecast Data'!$B:$B,$D48))/SUMIFS('Forecast Data'!$H:$H,'Forecast Data'!$C:$C,BO$6,'Forecast Data'!$B:$B,$D48),"")</f>
        <v>-6.8728522336769758E-3</v>
      </c>
      <c r="BP48" s="12">
        <f>IFERROR((SUMIFS('OP Units'!K:K,'OP Units'!$A:$A,$D48)-SUMIFS('Forecast Data'!$H:$H,'Forecast Data'!$C:$C,BP$6,'Forecast Data'!$B:$B,$D48))/SUMIFS('Forecast Data'!$H:$H,'Forecast Data'!$C:$C,BP$6,'Forecast Data'!$B:$B,$D48),"")</f>
        <v>6.2899262899262898E-2</v>
      </c>
      <c r="BQ48" s="12">
        <f>IFERROR((SUMIFS('OP Units'!L:L,'OP Units'!$A:$A,$D48)-SUMIFS('Forecast Data'!$H:$H,'Forecast Data'!$C:$C,BQ$6,'Forecast Data'!$B:$B,$D48))/SUMIFS('Forecast Data'!$H:$H,'Forecast Data'!$C:$C,BQ$6,'Forecast Data'!$B:$B,$D48),"")</f>
        <v>5.218216318785579E-3</v>
      </c>
      <c r="BR48" s="12">
        <f>IFERROR((SUMIFS('OP Units'!M:M,'OP Units'!$A:$A,$D48)-SUMIFS('Forecast Data'!$H:$H,'Forecast Data'!$C:$C,BR$6,'Forecast Data'!$B:$B,$D48))/SUMIFS('Forecast Data'!$H:$H,'Forecast Data'!$C:$C,BR$6,'Forecast Data'!$B:$B,$D48),"")</f>
        <v>-2.1140609636184856E-2</v>
      </c>
      <c r="BS48" s="12">
        <f>IFERROR((SUMIFS('OP Units'!N:N,'OP Units'!$A:$A,$D48)-SUMIFS('Forecast Data'!$H:$H,'Forecast Data'!$C:$C,BS$6,'Forecast Data'!$B:$B,$D48))/SUMIFS('Forecast Data'!$H:$H,'Forecast Data'!$C:$C,BS$6,'Forecast Data'!$B:$B,$D48),"")</f>
        <v>-0.10381458232737807</v>
      </c>
      <c r="BT48" s="12">
        <f>IFERROR((SUMIFS('OP Units'!O:O,'OP Units'!$A:$A,$D48)-SUMIFS('Forecast Data'!$H:$H,'Forecast Data'!$C:$C,BT$6,'Forecast Data'!$B:$B,$D48))/SUMIFS('Forecast Data'!$H:$H,'Forecast Data'!$C:$C,BT$6,'Forecast Data'!$B:$B,$D48),"")</f>
        <v>-6.9859402460456937E-2</v>
      </c>
      <c r="BU48" s="12">
        <f>IFERROR((SUMIFS('OP Units'!P:P,'OP Units'!$A:$A,$D48)-SUMIFS('Forecast Data'!$H:$H,'Forecast Data'!$C:$C,BU$6,'Forecast Data'!$B:$B,$D48))/SUMIFS('Forecast Data'!$H:$H,'Forecast Data'!$C:$C,BU$6,'Forecast Data'!$B:$B,$D48),"")</f>
        <v>-1.6706443914081145E-2</v>
      </c>
      <c r="BV48" s="12"/>
      <c r="BW48" s="11">
        <f>(SUMIFS('Forecast Data'!H:H,'Forecast Data'!B:B,D48,'Forecast Data'!C:C,BK$6)+SUMIFS('Forecast Data'!H:H,'Forecast Data'!B:B,D48,'Forecast Data'!C:C,BL$6)+SUMIFS('Forecast Data'!H:H,'Forecast Data'!B:B,D48,'Forecast Data'!C:C,BM$6)+SUMIFS('Forecast Data'!H:H,'Forecast Data'!B:B,D48,'Forecast Data'!C:C,BN$6)+SUMIFS('Forecast Data'!H:H,'Forecast Data'!B:B,D48,'Forecast Data'!C:C,BO$6)+SUMIFS('Forecast Data'!H:H,'Forecast Data'!B:B,D48,'Forecast Data'!C:C,BP$6)+SUMIFS('Forecast Data'!H:H,'Forecast Data'!B:B,D48,'Forecast Data'!C:C,BQ$6)+SUMIFS('Forecast Data'!H:H,'Forecast Data'!B:B,D48,'Forecast Data'!C:C,BJ$6))/8</f>
        <v>2261.875</v>
      </c>
      <c r="BX48" s="12">
        <f>IFERROR((SUM(W48:AD48)-(SUMIFS('Forecast Data'!H:H,'Forecast Data'!B:B,B48,'Forecast Data'!C:C,BJ$6)+SUMIFS('Forecast Data'!H:H,'Forecast Data'!B:B,B48,'Forecast Data'!C:C,BK$6)+SUMIFS('Forecast Data'!H:H,'Forecast Data'!B:B,B48,'Forecast Data'!C:C,BL$6)+SUMIFS('Forecast Data'!H:H,'Forecast Data'!B:B,B48,'Forecast Data'!C:C,BM$6)+SUMIFS('Forecast Data'!H:H,'Forecast Data'!B:B,B48,'Forecast Data'!C:C,BN$6)+SUMIFS('Forecast Data'!H:H,'Forecast Data'!B:B,B48,'Forecast Data'!C:C,BO$6)+SUMIFS('Forecast Data'!H:H,'Forecast Data'!B:B,B48,'Forecast Data'!C:C,BP$6)+SUMIFS('Forecast Data'!H:H,'Forecast Data'!B:B,B48,'Forecast Data'!C:C,BQ$6)))/(SUMIFS('Forecast Data'!H:H,'Forecast Data'!B:B,B48,'Forecast Data'!C:C,BJ$6)+SUMIFS('Forecast Data'!H:H,'Forecast Data'!B:B,B48,'Forecast Data'!C:C,BK$6)+SUMIFS('Forecast Data'!H:H,'Forecast Data'!B:B,B48,'Forecast Data'!C:C,BL$6)+SUMIFS('Forecast Data'!H:H,'Forecast Data'!B:B,B48,'Forecast Data'!C:C,BM$6)+SUMIFS('Forecast Data'!H:H,'Forecast Data'!B:B,B48,'Forecast Data'!C:C,BN$6)+SUMIFS('Forecast Data'!H:H,'Forecast Data'!B:B,B48,'Forecast Data'!C:C,BO$6)+SUMIFS('Forecast Data'!H:H,'Forecast Data'!B:B,B48,'Forecast Data'!C:C,BP$6)+SUMIFS('Forecast Data'!H:H,'Forecast Data'!B:B,B48,'Forecast Data'!C:C,BQ$6)),"")</f>
        <v>6.0956065211384358E-2</v>
      </c>
      <c r="BY48" s="12">
        <f t="shared" si="18"/>
        <v>-6.034449093564176E-4</v>
      </c>
      <c r="BZ48" s="16">
        <f t="shared" si="19"/>
        <v>1.1337447800198668E-4</v>
      </c>
      <c r="CA48" s="13">
        <f t="shared" si="20"/>
        <v>-7.1681938735840431E-2</v>
      </c>
      <c r="CB48" s="12">
        <f t="shared" si="21"/>
        <v>7.168193873584043E-4</v>
      </c>
      <c r="CC48" s="12"/>
      <c r="CD48" s="11">
        <f>(SUMIFS('Forecast Data'!H:H,'Forecast Data'!B:B,D48,'Forecast Data'!C:C,BK$6)+SUMIFS('Forecast Data'!H:H,'Forecast Data'!B:B,D48,'Forecast Data'!C:C,BL$6)+SUMIFS('Forecast Data'!H:H,'Forecast Data'!B:B,D48,'Forecast Data'!C:C,BM$6)+SUMIFS('Forecast Data'!H:H,'Forecast Data'!B:B,D48,'Forecast Data'!C:C,BJ$6))/4</f>
        <v>2347.5</v>
      </c>
      <c r="CE48" s="12">
        <f>IFERROR((SUM(W48:Z48)-(SUMIFS('Forecast Data'!H:H,'Forecast Data'!B:B,D48,'Forecast Data'!C:C,BJ$6)+SUMIFS('Forecast Data'!H:H,'Forecast Data'!B:B,D48,'Forecast Data'!C:C,BK$6)+SUMIFS('Forecast Data'!H:H,'Forecast Data'!B:B,D48,'Forecast Data'!C:C,BL$6)+SUMIFS('Forecast Data'!H:H,'Forecast Data'!B:B,D48,'Forecast Data'!C:C,BM$6)))/(SUMIFS('Forecast Data'!H:H,'Forecast Data'!B:B,D48,'Forecast Data'!C:C,BJ$6)+SUMIFS('Forecast Data'!H:H,'Forecast Data'!B:B,D48,'Forecast Data'!C:C,BK$6)+SUMIFS('Forecast Data'!H:H,'Forecast Data'!B:B,D48,'Forecast Data'!C:C,BL$6)+SUMIFS('Forecast Data'!H:H,'Forecast Data'!B:B,D48,'Forecast Data'!C:C,BM$6)),"")</f>
        <v>2.8115015974440896E-2</v>
      </c>
      <c r="CF48" s="12">
        <f t="shared" si="22"/>
        <v>-6.034449093564176E-4</v>
      </c>
      <c r="CG48" s="12">
        <f t="shared" si="23"/>
        <v>5.5333461841165924E-5</v>
      </c>
      <c r="CH48" s="13">
        <f t="shared" si="24"/>
        <v>-6.5877837119758365E-2</v>
      </c>
      <c r="CI48" s="13"/>
    </row>
    <row r="49" spans="1:87" ht="13.2">
      <c r="A49" s="1"/>
      <c r="B49" t="str">
        <f t="shared" si="35"/>
        <v>LiftMaster</v>
      </c>
      <c r="D49" t="s">
        <v>82</v>
      </c>
      <c r="E49" s="11">
        <f>SUMIFS('Fin Data'!F:F,'Fin Data'!A:A,D49)</f>
        <v>2300</v>
      </c>
      <c r="F49" s="11">
        <f>SUMIFS('Fin Data with 6 week hist'!I:I,'Fin Data with 6 week hist'!$A:$A,$D49)</f>
        <v>1716</v>
      </c>
      <c r="G49" s="11">
        <f>SUMIFS('Fin Data with 6 week hist'!J:J,'Fin Data with 6 week hist'!$A:$A,$D49)</f>
        <v>1864</v>
      </c>
      <c r="H49" s="11">
        <f>SUMIFS('Fin Data with 6 week hist'!K:K,'Fin Data with 6 week hist'!$A:$A,$D49)+SUMIFS('Unit Cancellations'!D:D,'Unit Cancellations'!$B:$B,$D49)</f>
        <v>1850</v>
      </c>
      <c r="I49" s="11">
        <f>SUMIFS('Fin Data with 6 week hist'!L:L,'Fin Data with 6 week hist'!$A:$A,$D49)+SUMIFS('Unit Cancellations'!E:E,'Unit Cancellations'!$B:$B,$D49)</f>
        <v>1831</v>
      </c>
      <c r="J49" s="11">
        <f>SUMIFS('Fin Data with 6 week hist'!M:M,'Fin Data with 6 week hist'!$A:$A,$D49)+SUMIFS('Unit Cancellations'!F:F,'Unit Cancellations'!$B:$B,$D49)</f>
        <v>1528</v>
      </c>
      <c r="K49" s="11">
        <f>SUMIFS('Fin Data with 6 week hist'!N:N,'Fin Data with 6 week hist'!$A:$A,$D49)+SUMIFS('Unit Cancellations'!G:G,'Unit Cancellations'!$B:$B,$D49)</f>
        <v>1077</v>
      </c>
      <c r="L49" s="11">
        <f>SUMIFS('Fin Data'!AN:AN,'Fin Data'!A:A,D49)</f>
        <v>1644</v>
      </c>
      <c r="M49" s="12">
        <f>IFERROR(SUMIFS('Fin Data'!AO:AO,'Fin Data'!A:A,D49),"")</f>
        <v>-0.28521739130434781</v>
      </c>
      <c r="N49" s="1"/>
      <c r="O49" s="11">
        <f t="shared" si="12"/>
        <v>1705.75</v>
      </c>
      <c r="P49" s="12">
        <f t="shared" si="13"/>
        <v>8.2157018239492466E-2</v>
      </c>
      <c r="Q49" s="1"/>
      <c r="R49" s="11">
        <f t="shared" si="14"/>
        <v>1708.625</v>
      </c>
      <c r="S49" s="12">
        <f t="shared" si="15"/>
        <v>-0.11676143706384079</v>
      </c>
      <c r="T49" s="11">
        <f t="shared" si="16"/>
        <v>1925.25</v>
      </c>
      <c r="U49" s="1" t="e">
        <f t="shared" si="33"/>
        <v>#REF!</v>
      </c>
      <c r="V49" s="1"/>
      <c r="W49" s="11">
        <f>SUMIFS('Forecast Data'!$D:$D,'Forecast Data'!$C:$C,W$6,'Forecast Data'!$B:$B,$D49)</f>
        <v>1705</v>
      </c>
      <c r="X49" s="11">
        <f>SUMIFS('Forecast Data'!$D:$D,'Forecast Data'!$C:$C,X$6,'Forecast Data'!$B:$B,$D49)</f>
        <v>1705</v>
      </c>
      <c r="Y49" s="11">
        <f>SUMIFS('Forecast Data'!$D:$D,'Forecast Data'!$C:$C,Y$6,'Forecast Data'!$B:$B,$D49)</f>
        <v>1710</v>
      </c>
      <c r="Z49" s="11">
        <f>SUMIFS('Forecast Data'!$D:$D,'Forecast Data'!$C:$C,Z$6,'Forecast Data'!$B:$B,$D49)</f>
        <v>1703</v>
      </c>
      <c r="AA49" s="11">
        <f>SUMIFS('Forecast Data'!$D:$D,'Forecast Data'!$C:$C,AA$6,'Forecast Data'!$B:$B,$D49)</f>
        <v>1707</v>
      </c>
      <c r="AB49" s="11">
        <f>SUMIFS('Forecast Data'!$D:$D,'Forecast Data'!$C:$C,AB$6,'Forecast Data'!$B:$B,$D49)</f>
        <v>1711</v>
      </c>
      <c r="AC49" s="11">
        <f>SUMIFS('Forecast Data'!$D:$D,'Forecast Data'!$C:$C,AC$6,'Forecast Data'!$B:$B,$D49)</f>
        <v>1715</v>
      </c>
      <c r="AD49" s="11">
        <f>SUMIFS('Forecast Data'!$D:$D,'Forecast Data'!$C:$C,AD$6,'Forecast Data'!$B:$B,$D49)</f>
        <v>1713</v>
      </c>
      <c r="AE49" s="11">
        <f>SUMIFS('Forecast Data'!$D:$D,'Forecast Data'!$C:$C,AE$6,'Forecast Data'!$B:$B,$D49)</f>
        <v>1712</v>
      </c>
      <c r="AF49" s="11">
        <f>SUMIFS('Forecast Data'!$D:$D,'Forecast Data'!$C:$C,AF$6,'Forecast Data'!$B:$B,$D49)</f>
        <v>1711</v>
      </c>
      <c r="AG49" s="11">
        <f>SUMIFS('Forecast Data'!$D:$D,'Forecast Data'!$C:$C,AG$6,'Forecast Data'!$B:$B,$D49)</f>
        <v>1653</v>
      </c>
      <c r="AH49" s="11">
        <f>SUMIFS('Forecast Data'!$D:$D,'Forecast Data'!$C:$C,AH$6,'Forecast Data'!$B:$B,$D49)</f>
        <v>1642</v>
      </c>
      <c r="AI49" s="1"/>
      <c r="AJ49" s="12">
        <f>IF(SUMIFS('Forecast Data'!$E:$E,'Forecast Data'!$C:$C,AJ$6,'Forecast Data'!$B:$B,$D49)=0,"",SUMIFS('Forecast Data'!$E:$E,'Forecast Data'!$C:$C,AJ$6,'Forecast Data'!$B:$B,$D49))</f>
        <v>0.01</v>
      </c>
      <c r="AK49" s="12">
        <f>IF(SUMIFS('Forecast Data'!$E:$E,'Forecast Data'!$C:$C,AK$6,'Forecast Data'!$B:$B,$D49)=0,"",SUMIFS('Forecast Data'!$E:$E,'Forecast Data'!$C:$C,AK$6,'Forecast Data'!$B:$B,$D49))</f>
        <v>0.26</v>
      </c>
      <c r="AL49" s="12">
        <f>IF(SUMIFS('Forecast Data'!$E:$E,'Forecast Data'!$C:$C,AL$6,'Forecast Data'!$B:$B,$D49)=0,"",SUMIFS('Forecast Data'!$E:$E,'Forecast Data'!$C:$C,AL$6,'Forecast Data'!$B:$B,$D49))</f>
        <v>0.22</v>
      </c>
      <c r="AM49" s="12">
        <f>IF(SUMIFS('Forecast Data'!$E:$E,'Forecast Data'!$C:$C,AM$6,'Forecast Data'!$B:$B,$D49)=0,"",SUMIFS('Forecast Data'!$E:$E,'Forecast Data'!$C:$C,AM$6,'Forecast Data'!$B:$B,$D49))</f>
        <v>-0.09</v>
      </c>
      <c r="AN49" s="12">
        <f>IF(SUMIFS('Forecast Data'!$E:$E,'Forecast Data'!$C:$C,AN$6,'Forecast Data'!$B:$B,$D49)=0,"",SUMIFS('Forecast Data'!$E:$E,'Forecast Data'!$C:$C,AN$6,'Forecast Data'!$B:$B,$D49))</f>
        <v>-0.06</v>
      </c>
      <c r="AO49" s="12">
        <f>IF(SUMIFS('Forecast Data'!$E:$E,'Forecast Data'!$C:$C,AO$6,'Forecast Data'!$B:$B,$D49)=0,"",SUMIFS('Forecast Data'!$E:$E,'Forecast Data'!$C:$C,AO$6,'Forecast Data'!$B:$B,$D49))</f>
        <v>-0.18</v>
      </c>
      <c r="AP49" s="12">
        <f>IF(SUMIFS('Forecast Data'!$E:$E,'Forecast Data'!$C:$C,AP$6,'Forecast Data'!$B:$B,$D49)=0,"",SUMIFS('Forecast Data'!$E:$E,'Forecast Data'!$C:$C,AP$6,'Forecast Data'!$B:$B,$D49))</f>
        <v>-0.32</v>
      </c>
      <c r="AQ49" s="12">
        <f>IF(SUMIFS('Forecast Data'!$E:$E,'Forecast Data'!$C:$C,AQ$6,'Forecast Data'!$B:$B,$D49)=0,"",SUMIFS('Forecast Data'!$E:$E,'Forecast Data'!$C:$C,AQ$6,'Forecast Data'!$B:$B,$D49))</f>
        <v>-0.38</v>
      </c>
      <c r="AR49" s="12">
        <f>IF(SUMIFS('Forecast Data'!$E:$E,'Forecast Data'!$C:$C,AR$6,'Forecast Data'!$B:$B,$D49)=0,"",SUMIFS('Forecast Data'!$E:$E,'Forecast Data'!$C:$C,AR$6,'Forecast Data'!$B:$B,$D49))</f>
        <v>-0.28000000000000003</v>
      </c>
      <c r="AS49" s="12">
        <f>IF(SUMIFS('Forecast Data'!$E:$E,'Forecast Data'!$C:$C,AS$6,'Forecast Data'!$B:$B,$D49)=0,"",SUMIFS('Forecast Data'!$E:$E,'Forecast Data'!$C:$C,AS$6,'Forecast Data'!$B:$B,$D49))</f>
        <v>-0.26</v>
      </c>
      <c r="AT49" s="12">
        <f>IF(SUMIFS('Forecast Data'!$E:$E,'Forecast Data'!$C:$C,AT$6,'Forecast Data'!$B:$B,$D49)=0,"",SUMIFS('Forecast Data'!$E:$E,'Forecast Data'!$C:$C,AT$6,'Forecast Data'!$B:$B,$D49))</f>
        <v>-0.22</v>
      </c>
      <c r="AU49" s="12">
        <f>IF(SUMIFS('Forecast Data'!$E:$E,'Forecast Data'!$C:$C,AU$6,'Forecast Data'!$B:$B,$D49)=0,"",SUMIFS('Forecast Data'!$E:$E,'Forecast Data'!$C:$C,AU$6,'Forecast Data'!$B:$B,$D49))</f>
        <v>-0.25</v>
      </c>
      <c r="AV49" s="1"/>
      <c r="AW49" s="11">
        <f>SUMIFS('OP Units'!E:E,'OP Units'!$A:$A,$D49)</f>
        <v>1855</v>
      </c>
      <c r="AX49" s="11">
        <f>SUMIFS('OP Units'!F:F,'OP Units'!$A:$A,$D49)</f>
        <v>1620</v>
      </c>
      <c r="AY49" s="11">
        <f>SUMIFS('OP Units'!G:G,'OP Units'!$A:$A,$D49)</f>
        <v>2138</v>
      </c>
      <c r="AZ49" s="11">
        <f>SUMIFS('OP Units'!H:H,'OP Units'!$A:$A,$D49)</f>
        <v>1765</v>
      </c>
      <c r="BA49" s="11">
        <f>SUMIFS('OP Units'!I:I,'OP Units'!$A:$A,$D49)</f>
        <v>1898</v>
      </c>
      <c r="BB49" s="11">
        <f>SUMIFS('OP Units'!J:J,'OP Units'!$A:$A,$D49)</f>
        <v>1868</v>
      </c>
      <c r="BC49" s="11">
        <f>SUMIFS('OP Units'!K:K,'OP Units'!$A:$A,$D49)</f>
        <v>2035</v>
      </c>
      <c r="BD49" s="11">
        <f>SUMIFS('OP Units'!L:L,'OP Units'!$A:$A,$D49)</f>
        <v>2223</v>
      </c>
      <c r="BE49" s="11">
        <f>SUMIFS('OP Units'!M:M,'OP Units'!$A:$A,$D49)</f>
        <v>1677</v>
      </c>
      <c r="BF49" s="11">
        <f>SUMIFS('OP Units'!N:N,'OP Units'!$A:$A,$D49)</f>
        <v>1489</v>
      </c>
      <c r="BG49" s="11">
        <f>SUMIFS('OP Units'!O:O,'OP Units'!$A:$A,$D49)</f>
        <v>1396</v>
      </c>
      <c r="BH49" s="11">
        <f>SUMIFS('OP Units'!P:P,'OP Units'!$A:$A,$D49)</f>
        <v>1621</v>
      </c>
      <c r="BI49" s="1"/>
      <c r="BJ49" s="12">
        <f>IFERROR((SUMIFS('OP Units'!E:E,'OP Units'!$A:$A,$D49)-SUMIFS('Forecast Data'!$H:$H,'Forecast Data'!$C:$C,BJ$6,'Forecast Data'!$B:$B,$D49))/SUMIFS('Forecast Data'!$H:$H,'Forecast Data'!$C:$C,BJ$6,'Forecast Data'!$B:$B,$D49),"")</f>
        <v>0.10154394299287411</v>
      </c>
      <c r="BK49" s="12">
        <f>IFERROR((SUMIFS('OP Units'!F:F,'OP Units'!$A:$A,$D49)-SUMIFS('Forecast Data'!$H:$H,'Forecast Data'!$C:$C,BK$6,'Forecast Data'!$B:$B,$D49))/SUMIFS('Forecast Data'!$H:$H,'Forecast Data'!$C:$C,BK$6,'Forecast Data'!$B:$B,$D49),"")</f>
        <v>0.2</v>
      </c>
      <c r="BL49" s="12">
        <f>IFERROR((SUMIFS('OP Units'!G:G,'OP Units'!$A:$A,$D49)-SUMIFS('Forecast Data'!$H:$H,'Forecast Data'!$C:$C,BL$6,'Forecast Data'!$B:$B,$D49))/SUMIFS('Forecast Data'!$H:$H,'Forecast Data'!$C:$C,BL$6,'Forecast Data'!$B:$B,$D49),"")</f>
        <v>0.52605281941470383</v>
      </c>
      <c r="BM49" s="12">
        <f>IFERROR((SUMIFS('OP Units'!H:H,'OP Units'!$A:$A,$D49)-SUMIFS('Forecast Data'!$H:$H,'Forecast Data'!$C:$C,BM$6,'Forecast Data'!$B:$B,$D49))/SUMIFS('Forecast Data'!$H:$H,'Forecast Data'!$C:$C,BM$6,'Forecast Data'!$B:$B,$D49),"")</f>
        <v>-5.6149732620320858E-2</v>
      </c>
      <c r="BN49" s="12">
        <f>IFERROR((SUMIFS('OP Units'!I:I,'OP Units'!$A:$A,$D49)-SUMIFS('Forecast Data'!$H:$H,'Forecast Data'!$C:$C,BN$6,'Forecast Data'!$B:$B,$D49))/SUMIFS('Forecast Data'!$H:$H,'Forecast Data'!$C:$C,BN$6,'Forecast Data'!$B:$B,$D49),"")</f>
        <v>4.2284459088412961E-2</v>
      </c>
      <c r="BO49" s="12">
        <f>IFERROR((SUMIFS('OP Units'!J:J,'OP Units'!$A:$A,$D49)-SUMIFS('Forecast Data'!$H:$H,'Forecast Data'!$C:$C,BO$6,'Forecast Data'!$B:$B,$D49))/SUMIFS('Forecast Data'!$H:$H,'Forecast Data'!$C:$C,BO$6,'Forecast Data'!$B:$B,$D49),"")</f>
        <v>-0.10750119445771619</v>
      </c>
      <c r="BP49" s="12">
        <f>IFERROR((SUMIFS('OP Units'!K:K,'OP Units'!$A:$A,$D49)-SUMIFS('Forecast Data'!$H:$H,'Forecast Data'!$C:$C,BP$6,'Forecast Data'!$B:$B,$D49))/SUMIFS('Forecast Data'!$H:$H,'Forecast Data'!$C:$C,BP$6,'Forecast Data'!$B:$B,$D49),"")</f>
        <v>-0.18762475049900199</v>
      </c>
      <c r="BQ49" s="12">
        <f>IFERROR((SUMIFS('OP Units'!L:L,'OP Units'!$A:$A,$D49)-SUMIFS('Forecast Data'!$H:$H,'Forecast Data'!$C:$C,BQ$6,'Forecast Data'!$B:$B,$D49))/SUMIFS('Forecast Data'!$H:$H,'Forecast Data'!$C:$C,BQ$6,'Forecast Data'!$B:$B,$D49),"")</f>
        <v>-0.19222383720930233</v>
      </c>
      <c r="BR49" s="12">
        <f>IFERROR((SUMIFS('OP Units'!M:M,'OP Units'!$A:$A,$D49)-SUMIFS('Forecast Data'!$H:$H,'Forecast Data'!$C:$C,BR$6,'Forecast Data'!$B:$B,$D49))/SUMIFS('Forecast Data'!$H:$H,'Forecast Data'!$C:$C,BR$6,'Forecast Data'!$B:$B,$D49),"")</f>
        <v>-0.29656040268456374</v>
      </c>
      <c r="BS49" s="12">
        <f>IFERROR((SUMIFS('OP Units'!N:N,'OP Units'!$A:$A,$D49)-SUMIFS('Forecast Data'!$H:$H,'Forecast Data'!$C:$C,BS$6,'Forecast Data'!$B:$B,$D49))/SUMIFS('Forecast Data'!$H:$H,'Forecast Data'!$C:$C,BS$6,'Forecast Data'!$B:$B,$D49),"")</f>
        <v>-0.3537326388888889</v>
      </c>
      <c r="BT49" s="12">
        <f>IFERROR((SUMIFS('OP Units'!O:O,'OP Units'!$A:$A,$D49)-SUMIFS('Forecast Data'!$H:$H,'Forecast Data'!$C:$C,BT$6,'Forecast Data'!$B:$B,$D49))/SUMIFS('Forecast Data'!$H:$H,'Forecast Data'!$C:$C,BT$6,'Forecast Data'!$B:$B,$D49),"")</f>
        <v>-0.34429309534992952</v>
      </c>
      <c r="BU49" s="12">
        <f>IFERROR((SUMIFS('OP Units'!P:P,'OP Units'!$A:$A,$D49)-SUMIFS('Forecast Data'!$H:$H,'Forecast Data'!$C:$C,BU$6,'Forecast Data'!$B:$B,$D49))/SUMIFS('Forecast Data'!$H:$H,'Forecast Data'!$C:$C,BU$6,'Forecast Data'!$B:$B,$D49),"")</f>
        <v>-0.25710357470210815</v>
      </c>
      <c r="BV49" s="12"/>
      <c r="BW49" s="11">
        <f>(SUMIFS('Forecast Data'!H:H,'Forecast Data'!B:B,D49,'Forecast Data'!C:C,BK$6)+SUMIFS('Forecast Data'!H:H,'Forecast Data'!B:B,D49,'Forecast Data'!C:C,BL$6)+SUMIFS('Forecast Data'!H:H,'Forecast Data'!B:B,D49,'Forecast Data'!C:C,BM$6)+SUMIFS('Forecast Data'!H:H,'Forecast Data'!B:B,D49,'Forecast Data'!C:C,BN$6)+SUMIFS('Forecast Data'!H:H,'Forecast Data'!B:B,D49,'Forecast Data'!C:C,BO$6)+SUMIFS('Forecast Data'!H:H,'Forecast Data'!B:B,D49,'Forecast Data'!C:C,BP$6)+SUMIFS('Forecast Data'!H:H,'Forecast Data'!B:B,D49,'Forecast Data'!C:C,BQ$6)+SUMIFS('Forecast Data'!H:H,'Forecast Data'!B:B,D49,'Forecast Data'!C:C,BJ$6))/8</f>
        <v>1934.5</v>
      </c>
      <c r="BX49" s="12">
        <f>IFERROR((SUM(W49:AD49)-(SUMIFS('Forecast Data'!H:H,'Forecast Data'!B:B,B49,'Forecast Data'!C:C,BJ$6)+SUMIFS('Forecast Data'!H:H,'Forecast Data'!B:B,B49,'Forecast Data'!C:C,BK$6)+SUMIFS('Forecast Data'!H:H,'Forecast Data'!B:B,B49,'Forecast Data'!C:C,BL$6)+SUMIFS('Forecast Data'!H:H,'Forecast Data'!B:B,B49,'Forecast Data'!C:C,BM$6)+SUMIFS('Forecast Data'!H:H,'Forecast Data'!B:B,B49,'Forecast Data'!C:C,BN$6)+SUMIFS('Forecast Data'!H:H,'Forecast Data'!B:B,B49,'Forecast Data'!C:C,BO$6)+SUMIFS('Forecast Data'!H:H,'Forecast Data'!B:B,B49,'Forecast Data'!C:C,BP$6)+SUMIFS('Forecast Data'!H:H,'Forecast Data'!B:B,B49,'Forecast Data'!C:C,BQ$6)))/(SUMIFS('Forecast Data'!H:H,'Forecast Data'!B:B,B49,'Forecast Data'!C:C,BJ$6)+SUMIFS('Forecast Data'!H:H,'Forecast Data'!B:B,B49,'Forecast Data'!C:C,BK$6)+SUMIFS('Forecast Data'!H:H,'Forecast Data'!B:B,B49,'Forecast Data'!C:C,BL$6)+SUMIFS('Forecast Data'!H:H,'Forecast Data'!B:B,B49,'Forecast Data'!C:C,BM$6)+SUMIFS('Forecast Data'!H:H,'Forecast Data'!B:B,B49,'Forecast Data'!C:C,BN$6)+SUMIFS('Forecast Data'!H:H,'Forecast Data'!B:B,B49,'Forecast Data'!C:C,BO$6)+SUMIFS('Forecast Data'!H:H,'Forecast Data'!B:B,B49,'Forecast Data'!C:C,BP$6)+SUMIFS('Forecast Data'!H:H,'Forecast Data'!B:B,B49,'Forecast Data'!C:C,BQ$6)),"")</f>
        <v>-0.11676143706384079</v>
      </c>
      <c r="BY49" s="12">
        <f t="shared" si="18"/>
        <v>-5.6097287747445895E-4</v>
      </c>
      <c r="BZ49" s="16">
        <f t="shared" si="19"/>
        <v>-1.857367921573798E-4</v>
      </c>
      <c r="CA49" s="13">
        <f t="shared" si="20"/>
        <v>-3.7523608531707921E-2</v>
      </c>
      <c r="CB49" s="12">
        <f t="shared" si="21"/>
        <v>3.7523608531707923E-4</v>
      </c>
      <c r="CC49" s="12"/>
      <c r="CD49" s="11">
        <f>(SUMIFS('Forecast Data'!H:H,'Forecast Data'!B:B,D49,'Forecast Data'!C:C,BK$6)+SUMIFS('Forecast Data'!H:H,'Forecast Data'!B:B,D49,'Forecast Data'!C:C,BL$6)+SUMIFS('Forecast Data'!H:H,'Forecast Data'!B:B,D49,'Forecast Data'!C:C,BM$6)+SUMIFS('Forecast Data'!H:H,'Forecast Data'!B:B,D49,'Forecast Data'!C:C,BJ$6))/4</f>
        <v>1576.25</v>
      </c>
      <c r="CE49" s="12">
        <f>IFERROR((SUM(W49:Z49)-(SUMIFS('Forecast Data'!H:H,'Forecast Data'!B:B,D49,'Forecast Data'!C:C,BJ$6)+SUMIFS('Forecast Data'!H:H,'Forecast Data'!B:B,D49,'Forecast Data'!C:C,BK$6)+SUMIFS('Forecast Data'!H:H,'Forecast Data'!B:B,D49,'Forecast Data'!C:C,BL$6)+SUMIFS('Forecast Data'!H:H,'Forecast Data'!B:B,D49,'Forecast Data'!C:C,BM$6)))/(SUMIFS('Forecast Data'!H:H,'Forecast Data'!B:B,D49,'Forecast Data'!C:C,BJ$6)+SUMIFS('Forecast Data'!H:H,'Forecast Data'!B:B,D49,'Forecast Data'!C:C,BK$6)+SUMIFS('Forecast Data'!H:H,'Forecast Data'!B:B,D49,'Forecast Data'!C:C,BL$6)+SUMIFS('Forecast Data'!H:H,'Forecast Data'!B:B,D49,'Forecast Data'!C:C,BM$6)),"")</f>
        <v>8.2157018239492466E-2</v>
      </c>
      <c r="CF49" s="12">
        <f t="shared" si="22"/>
        <v>-5.6097287747445895E-4</v>
      </c>
      <c r="CG49" s="12">
        <f t="shared" si="23"/>
        <v>1.0857095921865135E-4</v>
      </c>
      <c r="CH49" s="13">
        <f t="shared" si="24"/>
        <v>-6.6954383669311029E-2</v>
      </c>
      <c r="CI49" s="13"/>
    </row>
    <row r="50" spans="1:87" ht="13.2">
      <c r="A50" s="1"/>
      <c r="B50" t="str">
        <f t="shared" si="35"/>
        <v>Elida Beauty</v>
      </c>
      <c r="D50" t="s">
        <v>83</v>
      </c>
      <c r="E50" s="11">
        <f>SUMIFS('Fin Data'!F:F,'Fin Data'!A:A,D50)</f>
        <v>1130</v>
      </c>
      <c r="F50" s="11">
        <f>SUMIFS('Fin Data with 6 week hist'!I:I,'Fin Data with 6 week hist'!$A:$A,$D50)</f>
        <v>1653</v>
      </c>
      <c r="G50" s="11">
        <f>SUMIFS('Fin Data with 6 week hist'!J:J,'Fin Data with 6 week hist'!$A:$A,$D50)</f>
        <v>1483</v>
      </c>
      <c r="H50" s="11">
        <f>SUMIFS('Fin Data with 6 week hist'!K:K,'Fin Data with 6 week hist'!$A:$A,$D50)+SUMIFS('Unit Cancellations'!D:D,'Unit Cancellations'!$B:$B,$D50)</f>
        <v>1023</v>
      </c>
      <c r="I50" s="11">
        <f>SUMIFS('Fin Data with 6 week hist'!L:L,'Fin Data with 6 week hist'!$A:$A,$D50)+SUMIFS('Unit Cancellations'!E:E,'Unit Cancellations'!$B:$B,$D50)</f>
        <v>832</v>
      </c>
      <c r="J50" s="11">
        <f>SUMIFS('Fin Data with 6 week hist'!M:M,'Fin Data with 6 week hist'!$A:$A,$D50)+SUMIFS('Unit Cancellations'!F:F,'Unit Cancellations'!$B:$B,$D50)</f>
        <v>843</v>
      </c>
      <c r="K50" s="11">
        <f>SUMIFS('Fin Data with 6 week hist'!N:N,'Fin Data with 6 week hist'!$A:$A,$D50)+SUMIFS('Unit Cancellations'!G:G,'Unit Cancellations'!$B:$B,$D50)</f>
        <v>448</v>
      </c>
      <c r="L50" s="11">
        <f>SUMIFS('Fin Data'!AN:AN,'Fin Data'!A:A,D50)</f>
        <v>1047.1666666666667</v>
      </c>
      <c r="M50" s="12">
        <f>IFERROR(SUMIFS('Fin Data'!AO:AO,'Fin Data'!A:A,D50),"")</f>
        <v>-7.3303834808259513E-2</v>
      </c>
      <c r="N50" s="1"/>
      <c r="O50" s="11">
        <f t="shared" si="12"/>
        <v>2254.5</v>
      </c>
      <c r="P50" s="12">
        <f t="shared" si="13"/>
        <v>0.77310263468344476</v>
      </c>
      <c r="Q50" s="1"/>
      <c r="R50" s="11">
        <f t="shared" si="14"/>
        <v>2231.375</v>
      </c>
      <c r="S50" s="12">
        <f t="shared" si="15"/>
        <v>0.67788325970485952</v>
      </c>
      <c r="T50" s="11">
        <f t="shared" si="16"/>
        <v>1551.5</v>
      </c>
      <c r="U50" s="1" t="e">
        <f t="shared" si="33"/>
        <v>#REF!</v>
      </c>
      <c r="V50" s="1"/>
      <c r="W50" s="11">
        <f>SUMIFS('Forecast Data'!$D:$D,'Forecast Data'!$C:$C,W$6,'Forecast Data'!$B:$B,$D50)</f>
        <v>2368</v>
      </c>
      <c r="X50" s="11">
        <f>SUMIFS('Forecast Data'!$D:$D,'Forecast Data'!$C:$C,X$6,'Forecast Data'!$B:$B,$D50)</f>
        <v>2232</v>
      </c>
      <c r="Y50" s="11">
        <f>SUMIFS('Forecast Data'!$D:$D,'Forecast Data'!$C:$C,Y$6,'Forecast Data'!$B:$B,$D50)</f>
        <v>2213</v>
      </c>
      <c r="Z50" s="11">
        <f>SUMIFS('Forecast Data'!$D:$D,'Forecast Data'!$C:$C,Z$6,'Forecast Data'!$B:$B,$D50)</f>
        <v>2205</v>
      </c>
      <c r="AA50" s="11">
        <f>SUMIFS('Forecast Data'!$D:$D,'Forecast Data'!$C:$C,AA$6,'Forecast Data'!$B:$B,$D50)</f>
        <v>2209</v>
      </c>
      <c r="AB50" s="11">
        <f>SUMIFS('Forecast Data'!$D:$D,'Forecast Data'!$C:$C,AB$6,'Forecast Data'!$B:$B,$D50)</f>
        <v>2197</v>
      </c>
      <c r="AC50" s="11">
        <f>SUMIFS('Forecast Data'!$D:$D,'Forecast Data'!$C:$C,AC$6,'Forecast Data'!$B:$B,$D50)</f>
        <v>2215</v>
      </c>
      <c r="AD50" s="11">
        <f>SUMIFS('Forecast Data'!$D:$D,'Forecast Data'!$C:$C,AD$6,'Forecast Data'!$B:$B,$D50)</f>
        <v>2212</v>
      </c>
      <c r="AE50" s="11">
        <f>SUMIFS('Forecast Data'!$D:$D,'Forecast Data'!$C:$C,AE$6,'Forecast Data'!$B:$B,$D50)</f>
        <v>2202</v>
      </c>
      <c r="AF50" s="11">
        <f>SUMIFS('Forecast Data'!$D:$D,'Forecast Data'!$C:$C,AF$6,'Forecast Data'!$B:$B,$D50)</f>
        <v>2193</v>
      </c>
      <c r="AG50" s="11">
        <f>SUMIFS('Forecast Data'!$D:$D,'Forecast Data'!$C:$C,AG$6,'Forecast Data'!$B:$B,$D50)</f>
        <v>2185</v>
      </c>
      <c r="AH50" s="11">
        <f>SUMIFS('Forecast Data'!$D:$D,'Forecast Data'!$C:$C,AH$6,'Forecast Data'!$B:$B,$D50)</f>
        <v>2175</v>
      </c>
      <c r="AI50" s="1"/>
      <c r="AJ50" s="12">
        <f>IF(SUMIFS('Forecast Data'!$E:$E,'Forecast Data'!$C:$C,AJ$6,'Forecast Data'!$B:$B,$D50)=0,"",SUMIFS('Forecast Data'!$E:$E,'Forecast Data'!$C:$C,AJ$6,'Forecast Data'!$B:$B,$D50))</f>
        <v>0.92</v>
      </c>
      <c r="AK50" s="12">
        <f>IF(SUMIFS('Forecast Data'!$E:$E,'Forecast Data'!$C:$C,AK$6,'Forecast Data'!$B:$B,$D50)=0,"",SUMIFS('Forecast Data'!$E:$E,'Forecast Data'!$C:$C,AK$6,'Forecast Data'!$B:$B,$D50))</f>
        <v>0.65</v>
      </c>
      <c r="AL50" s="12">
        <f>IF(SUMIFS('Forecast Data'!$E:$E,'Forecast Data'!$C:$C,AL$6,'Forecast Data'!$B:$B,$D50)=0,"",SUMIFS('Forecast Data'!$E:$E,'Forecast Data'!$C:$C,AL$6,'Forecast Data'!$B:$B,$D50))</f>
        <v>1.06</v>
      </c>
      <c r="AM50" s="12">
        <f>IF(SUMIFS('Forecast Data'!$E:$E,'Forecast Data'!$C:$C,AM$6,'Forecast Data'!$B:$B,$D50)=0,"",SUMIFS('Forecast Data'!$E:$E,'Forecast Data'!$C:$C,AM$6,'Forecast Data'!$B:$B,$D50))</f>
        <v>0.55000000000000004</v>
      </c>
      <c r="AN50" s="12">
        <f>IF(SUMIFS('Forecast Data'!$E:$E,'Forecast Data'!$C:$C,AN$6,'Forecast Data'!$B:$B,$D50)=0,"",SUMIFS('Forecast Data'!$E:$E,'Forecast Data'!$C:$C,AN$6,'Forecast Data'!$B:$B,$D50))</f>
        <v>0.38</v>
      </c>
      <c r="AO50" s="12">
        <f>IF(SUMIFS('Forecast Data'!$E:$E,'Forecast Data'!$C:$C,AO$6,'Forecast Data'!$B:$B,$D50)=0,"",SUMIFS('Forecast Data'!$E:$E,'Forecast Data'!$C:$C,AO$6,'Forecast Data'!$B:$B,$D50))</f>
        <v>0.56000000000000005</v>
      </c>
      <c r="AP50" s="12">
        <f>IF(SUMIFS('Forecast Data'!$E:$E,'Forecast Data'!$C:$C,AP$6,'Forecast Data'!$B:$B,$D50)=0,"",SUMIFS('Forecast Data'!$E:$E,'Forecast Data'!$C:$C,AP$6,'Forecast Data'!$B:$B,$D50))</f>
        <v>0.73</v>
      </c>
      <c r="AQ50" s="12">
        <f>IF(SUMIFS('Forecast Data'!$E:$E,'Forecast Data'!$C:$C,AQ$6,'Forecast Data'!$B:$B,$D50)=0,"",SUMIFS('Forecast Data'!$E:$E,'Forecast Data'!$C:$C,AQ$6,'Forecast Data'!$B:$B,$D50))</f>
        <v>0.76</v>
      </c>
      <c r="AR50" s="12">
        <f>IF(SUMIFS('Forecast Data'!$E:$E,'Forecast Data'!$C:$C,AR$6,'Forecast Data'!$B:$B,$D50)=0,"",SUMIFS('Forecast Data'!$E:$E,'Forecast Data'!$C:$C,AR$6,'Forecast Data'!$B:$B,$D50))</f>
        <v>0.9</v>
      </c>
      <c r="AS50" s="12">
        <f>IF(SUMIFS('Forecast Data'!$E:$E,'Forecast Data'!$C:$C,AS$6,'Forecast Data'!$B:$B,$D50)=0,"",SUMIFS('Forecast Data'!$E:$E,'Forecast Data'!$C:$C,AS$6,'Forecast Data'!$B:$B,$D50))</f>
        <v>0.69</v>
      </c>
      <c r="AT50" s="12">
        <f>IF(SUMIFS('Forecast Data'!$E:$E,'Forecast Data'!$C:$C,AT$6,'Forecast Data'!$B:$B,$D50)=0,"",SUMIFS('Forecast Data'!$E:$E,'Forecast Data'!$C:$C,AT$6,'Forecast Data'!$B:$B,$D50))</f>
        <v>0.34</v>
      </c>
      <c r="AU50" s="12">
        <f>IF(SUMIFS('Forecast Data'!$E:$E,'Forecast Data'!$C:$C,AU$6,'Forecast Data'!$B:$B,$D50)=0,"",SUMIFS('Forecast Data'!$E:$E,'Forecast Data'!$C:$C,AU$6,'Forecast Data'!$B:$B,$D50))</f>
        <v>0.87</v>
      </c>
      <c r="AV50" s="1"/>
      <c r="AW50" s="11">
        <f>SUMIFS('OP Units'!E:E,'OP Units'!$A:$A,$D50)</f>
        <v>1380</v>
      </c>
      <c r="AX50" s="11">
        <f>SUMIFS('OP Units'!F:F,'OP Units'!$A:$A,$D50)</f>
        <v>1272</v>
      </c>
      <c r="AY50" s="11">
        <f>SUMIFS('OP Units'!G:G,'OP Units'!$A:$A,$D50)</f>
        <v>1749</v>
      </c>
      <c r="AZ50" s="11">
        <f>SUMIFS('OP Units'!H:H,'OP Units'!$A:$A,$D50)</f>
        <v>1658</v>
      </c>
      <c r="BA50" s="11">
        <f>SUMIFS('OP Units'!I:I,'OP Units'!$A:$A,$D50)</f>
        <v>1634</v>
      </c>
      <c r="BB50" s="11">
        <f>SUMIFS('OP Units'!J:J,'OP Units'!$A:$A,$D50)</f>
        <v>1693</v>
      </c>
      <c r="BC50" s="11">
        <f>SUMIFS('OP Units'!K:K,'OP Units'!$A:$A,$D50)</f>
        <v>1640</v>
      </c>
      <c r="BD50" s="11">
        <f>SUMIFS('OP Units'!L:L,'OP Units'!$A:$A,$D50)</f>
        <v>1386</v>
      </c>
      <c r="BE50" s="11">
        <f>SUMIFS('OP Units'!M:M,'OP Units'!$A:$A,$D50)</f>
        <v>1389</v>
      </c>
      <c r="BF50" s="11">
        <f>SUMIFS('OP Units'!N:N,'OP Units'!$A:$A,$D50)</f>
        <v>1780</v>
      </c>
      <c r="BG50" s="11">
        <f>SUMIFS('OP Units'!O:O,'OP Units'!$A:$A,$D50)</f>
        <v>2017</v>
      </c>
      <c r="BH50" s="11">
        <f>SUMIFS('OP Units'!P:P,'OP Units'!$A:$A,$D50)</f>
        <v>1635</v>
      </c>
      <c r="BI50" s="1"/>
      <c r="BJ50" s="12">
        <f>IFERROR((SUMIFS('OP Units'!E:E,'OP Units'!$A:$A,$D50)-SUMIFS('Forecast Data'!$H:$H,'Forecast Data'!$C:$C,BJ$6,'Forecast Data'!$B:$B,$D50))/SUMIFS('Forecast Data'!$H:$H,'Forecast Data'!$C:$C,BJ$6,'Forecast Data'!$B:$B,$D50),"")</f>
        <v>0.11831442463533225</v>
      </c>
      <c r="BK50" s="12">
        <f>IFERROR((SUMIFS('OP Units'!F:F,'OP Units'!$A:$A,$D50)-SUMIFS('Forecast Data'!$H:$H,'Forecast Data'!$C:$C,BK$6,'Forecast Data'!$B:$B,$D50))/SUMIFS('Forecast Data'!$H:$H,'Forecast Data'!$C:$C,BK$6,'Forecast Data'!$B:$B,$D50),"")</f>
        <v>-6.2638172439204123E-2</v>
      </c>
      <c r="BL50" s="12">
        <f>IFERROR((SUMIFS('OP Units'!G:G,'OP Units'!$A:$A,$D50)-SUMIFS('Forecast Data'!$H:$H,'Forecast Data'!$C:$C,BL$6,'Forecast Data'!$B:$B,$D50))/SUMIFS('Forecast Data'!$H:$H,'Forecast Data'!$C:$C,BL$6,'Forecast Data'!$B:$B,$D50),"")</f>
        <v>0.63152985074626866</v>
      </c>
      <c r="BM50" s="12">
        <f>IFERROR((SUMIFS('OP Units'!H:H,'OP Units'!$A:$A,$D50)-SUMIFS('Forecast Data'!$H:$H,'Forecast Data'!$C:$C,BM$6,'Forecast Data'!$B:$B,$D50))/SUMIFS('Forecast Data'!$H:$H,'Forecast Data'!$C:$C,BM$6,'Forecast Data'!$B:$B,$D50),"")</f>
        <v>0.16514406184118061</v>
      </c>
      <c r="BN50" s="12">
        <f>IFERROR((SUMIFS('OP Units'!I:I,'OP Units'!$A:$A,$D50)-SUMIFS('Forecast Data'!$H:$H,'Forecast Data'!$C:$C,BN$6,'Forecast Data'!$B:$B,$D50))/SUMIFS('Forecast Data'!$H:$H,'Forecast Data'!$C:$C,BN$6,'Forecast Data'!$B:$B,$D50),"")</f>
        <v>1.8703241895261846E-2</v>
      </c>
      <c r="BO50" s="12">
        <f>IFERROR((SUMIFS('OP Units'!J:J,'OP Units'!$A:$A,$D50)-SUMIFS('Forecast Data'!$H:$H,'Forecast Data'!$C:$C,BO$6,'Forecast Data'!$B:$B,$D50))/SUMIFS('Forecast Data'!$H:$H,'Forecast Data'!$C:$C,BO$6,'Forecast Data'!$B:$B,$D50),"")</f>
        <v>0.19900849858356939</v>
      </c>
      <c r="BP50" s="12">
        <f>IFERROR((SUMIFS('OP Units'!K:K,'OP Units'!$A:$A,$D50)-SUMIFS('Forecast Data'!$H:$H,'Forecast Data'!$C:$C,BP$6,'Forecast Data'!$B:$B,$D50))/SUMIFS('Forecast Data'!$H:$H,'Forecast Data'!$C:$C,BP$6,'Forecast Data'!$B:$B,$D50),"")</f>
        <v>0.28125</v>
      </c>
      <c r="BQ50" s="12">
        <f>IFERROR((SUMIFS('OP Units'!L:L,'OP Units'!$A:$A,$D50)-SUMIFS('Forecast Data'!$H:$H,'Forecast Data'!$C:$C,BQ$6,'Forecast Data'!$B:$B,$D50))/SUMIFS('Forecast Data'!$H:$H,'Forecast Data'!$C:$C,BQ$6,'Forecast Data'!$B:$B,$D50),"")</f>
        <v>0.1026252983293556</v>
      </c>
      <c r="BR50" s="12">
        <f>IFERROR((SUMIFS('OP Units'!M:M,'OP Units'!$A:$A,$D50)-SUMIFS('Forecast Data'!$H:$H,'Forecast Data'!$C:$C,BR$6,'Forecast Data'!$B:$B,$D50))/SUMIFS('Forecast Data'!$H:$H,'Forecast Data'!$C:$C,BR$6,'Forecast Data'!$B:$B,$D50),"")</f>
        <v>0.19638242894056848</v>
      </c>
      <c r="BS50" s="12">
        <f>IFERROR((SUMIFS('OP Units'!N:N,'OP Units'!$A:$A,$D50)-SUMIFS('Forecast Data'!$H:$H,'Forecast Data'!$C:$C,BS$6,'Forecast Data'!$B:$B,$D50))/SUMIFS('Forecast Data'!$H:$H,'Forecast Data'!$C:$C,BS$6,'Forecast Data'!$B:$B,$D50),"")</f>
        <v>0.37239784117193525</v>
      </c>
      <c r="BT50" s="12">
        <f>IFERROR((SUMIFS('OP Units'!O:O,'OP Units'!$A:$A,$D50)-SUMIFS('Forecast Data'!$H:$H,'Forecast Data'!$C:$C,BT$6,'Forecast Data'!$B:$B,$D50))/SUMIFS('Forecast Data'!$H:$H,'Forecast Data'!$C:$C,BT$6,'Forecast Data'!$B:$B,$D50),"")</f>
        <v>0.23363914373088684</v>
      </c>
      <c r="BU50" s="12">
        <f>IFERROR((SUMIFS('OP Units'!P:P,'OP Units'!$A:$A,$D50)-SUMIFS('Forecast Data'!$H:$H,'Forecast Data'!$C:$C,BU$6,'Forecast Data'!$B:$B,$D50))/SUMIFS('Forecast Data'!$H:$H,'Forecast Data'!$C:$C,BU$6,'Forecast Data'!$B:$B,$D50),"")</f>
        <v>0.40343347639484978</v>
      </c>
      <c r="BV50" s="12"/>
      <c r="BW50" s="11">
        <f>(SUMIFS('Forecast Data'!H:H,'Forecast Data'!B:B,D50,'Forecast Data'!C:C,BK$6)+SUMIFS('Forecast Data'!H:H,'Forecast Data'!B:B,D50,'Forecast Data'!C:C,BL$6)+SUMIFS('Forecast Data'!H:H,'Forecast Data'!B:B,D50,'Forecast Data'!C:C,BM$6)+SUMIFS('Forecast Data'!H:H,'Forecast Data'!B:B,D50,'Forecast Data'!C:C,BN$6)+SUMIFS('Forecast Data'!H:H,'Forecast Data'!B:B,D50,'Forecast Data'!C:C,BO$6)+SUMIFS('Forecast Data'!H:H,'Forecast Data'!B:B,D50,'Forecast Data'!C:C,BP$6)+SUMIFS('Forecast Data'!H:H,'Forecast Data'!B:B,D50,'Forecast Data'!C:C,BQ$6)+SUMIFS('Forecast Data'!H:H,'Forecast Data'!B:B,D50,'Forecast Data'!C:C,BJ$6))/8</f>
        <v>1329.875</v>
      </c>
      <c r="BX50" s="12">
        <f>IFERROR((SUM(W50:AD50)-(SUMIFS('Forecast Data'!H:H,'Forecast Data'!B:B,B50,'Forecast Data'!C:C,BJ$6)+SUMIFS('Forecast Data'!H:H,'Forecast Data'!B:B,B50,'Forecast Data'!C:C,BK$6)+SUMIFS('Forecast Data'!H:H,'Forecast Data'!B:B,B50,'Forecast Data'!C:C,BL$6)+SUMIFS('Forecast Data'!H:H,'Forecast Data'!B:B,B50,'Forecast Data'!C:C,BM$6)+SUMIFS('Forecast Data'!H:H,'Forecast Data'!B:B,B50,'Forecast Data'!C:C,BN$6)+SUMIFS('Forecast Data'!H:H,'Forecast Data'!B:B,B50,'Forecast Data'!C:C,BO$6)+SUMIFS('Forecast Data'!H:H,'Forecast Data'!B:B,B50,'Forecast Data'!C:C,BP$6)+SUMIFS('Forecast Data'!H:H,'Forecast Data'!B:B,B50,'Forecast Data'!C:C,BQ$6)))/(SUMIFS('Forecast Data'!H:H,'Forecast Data'!B:B,B50,'Forecast Data'!C:C,BJ$6)+SUMIFS('Forecast Data'!H:H,'Forecast Data'!B:B,B50,'Forecast Data'!C:C,BK$6)+SUMIFS('Forecast Data'!H:H,'Forecast Data'!B:B,B50,'Forecast Data'!C:C,BL$6)+SUMIFS('Forecast Data'!H:H,'Forecast Data'!B:B,B50,'Forecast Data'!C:C,BM$6)+SUMIFS('Forecast Data'!H:H,'Forecast Data'!B:B,B50,'Forecast Data'!C:C,BN$6)+SUMIFS('Forecast Data'!H:H,'Forecast Data'!B:B,B50,'Forecast Data'!C:C,BO$6)+SUMIFS('Forecast Data'!H:H,'Forecast Data'!B:B,B50,'Forecast Data'!C:C,BP$6)+SUMIFS('Forecast Data'!H:H,'Forecast Data'!B:B,B50,'Forecast Data'!C:C,BQ$6)),"")</f>
        <v>0.67788325970485952</v>
      </c>
      <c r="BY50" s="12">
        <f t="shared" si="18"/>
        <v>-7.0834227668903932E-5</v>
      </c>
      <c r="BZ50" s="16">
        <f t="shared" si="19"/>
        <v>7.4130257058053301E-4</v>
      </c>
      <c r="CA50" s="13">
        <f t="shared" si="20"/>
        <v>-8.1213679824943694E-2</v>
      </c>
      <c r="CB50" s="12">
        <f t="shared" si="21"/>
        <v>8.1213679824943691E-4</v>
      </c>
      <c r="CC50" s="12"/>
      <c r="CD50" s="11">
        <f>(SUMIFS('Forecast Data'!H:H,'Forecast Data'!B:B,D50,'Forecast Data'!C:C,BK$6)+SUMIFS('Forecast Data'!H:H,'Forecast Data'!B:B,D50,'Forecast Data'!C:C,BL$6)+SUMIFS('Forecast Data'!H:H,'Forecast Data'!B:B,D50,'Forecast Data'!C:C,BM$6)+SUMIFS('Forecast Data'!H:H,'Forecast Data'!B:B,D50,'Forecast Data'!C:C,BJ$6))/4</f>
        <v>1271.5</v>
      </c>
      <c r="CE50" s="12">
        <f>IFERROR((SUM(W50:Z50)-(SUMIFS('Forecast Data'!H:H,'Forecast Data'!B:B,D50,'Forecast Data'!C:C,BJ$6)+SUMIFS('Forecast Data'!H:H,'Forecast Data'!B:B,D50,'Forecast Data'!C:C,BK$6)+SUMIFS('Forecast Data'!H:H,'Forecast Data'!B:B,D50,'Forecast Data'!C:C,BL$6)+SUMIFS('Forecast Data'!H:H,'Forecast Data'!B:B,D50,'Forecast Data'!C:C,BM$6)))/(SUMIFS('Forecast Data'!H:H,'Forecast Data'!B:B,D50,'Forecast Data'!C:C,BJ$6)+SUMIFS('Forecast Data'!H:H,'Forecast Data'!B:B,D50,'Forecast Data'!C:C,BK$6)+SUMIFS('Forecast Data'!H:H,'Forecast Data'!B:B,D50,'Forecast Data'!C:C,BL$6)+SUMIFS('Forecast Data'!H:H,'Forecast Data'!B:B,D50,'Forecast Data'!C:C,BM$6)),"")</f>
        <v>0.77310263468344476</v>
      </c>
      <c r="CF50" s="12">
        <f t="shared" si="22"/>
        <v>-7.0834227668903932E-5</v>
      </c>
      <c r="CG50" s="12">
        <f t="shared" si="23"/>
        <v>8.2413322711918349E-4</v>
      </c>
      <c r="CH50" s="13">
        <f t="shared" si="24"/>
        <v>-8.9496745478808731E-2</v>
      </c>
      <c r="CI50" s="13"/>
    </row>
    <row r="51" spans="1:87" ht="13.2">
      <c r="A51" s="1"/>
      <c r="B51" t="str">
        <f t="shared" si="35"/>
        <v>Pandora</v>
      </c>
      <c r="C51" t="s">
        <v>41</v>
      </c>
      <c r="D51" t="s">
        <v>84</v>
      </c>
      <c r="E51" s="11">
        <f>SUMIFS('Fin Data'!F:F,'Fin Data'!A:A,D51)</f>
        <v>3814</v>
      </c>
      <c r="F51" s="11">
        <f>SUMIFS('Fin Data with 6 week hist'!I:I,'Fin Data with 6 week hist'!$A:$A,$D51)</f>
        <v>14725</v>
      </c>
      <c r="G51" s="11">
        <f>SUMIFS('Fin Data with 6 week hist'!J:J,'Fin Data with 6 week hist'!$A:$A,$D51)</f>
        <v>6035</v>
      </c>
      <c r="H51" s="11">
        <f>SUMIFS('Fin Data with 6 week hist'!K:K,'Fin Data with 6 week hist'!$A:$A,$D51)+SUMIFS('Unit Cancellations'!D:D,'Unit Cancellations'!$B:$B,$D51)</f>
        <v>4253</v>
      </c>
      <c r="I51" s="11">
        <f>SUMIFS('Fin Data with 6 week hist'!L:L,'Fin Data with 6 week hist'!$A:$A,$D51)+SUMIFS('Unit Cancellations'!E:E,'Unit Cancellations'!$B:$B,$D51)</f>
        <v>3839</v>
      </c>
      <c r="J51" s="11">
        <f>SUMIFS('Fin Data with 6 week hist'!M:M,'Fin Data with 6 week hist'!$A:$A,$D51)+SUMIFS('Unit Cancellations'!F:F,'Unit Cancellations'!$B:$B,$D51)</f>
        <v>3721</v>
      </c>
      <c r="K51" s="11">
        <f>SUMIFS('Fin Data with 6 week hist'!N:N,'Fin Data with 6 week hist'!$A:$A,$D51)+SUMIFS('Unit Cancellations'!G:G,'Unit Cancellations'!$B:$B,$D51)</f>
        <v>3738</v>
      </c>
      <c r="L51" s="11">
        <f>SUMIFS('Fin Data'!AN:AN,'Fin Data'!A:A,D51)</f>
        <v>6051.5</v>
      </c>
      <c r="M51" s="12">
        <f>IFERROR(SUMIFS('Fin Data'!AO:AO,'Fin Data'!A:A,D51),"")</f>
        <v>0.58665443104352388</v>
      </c>
      <c r="N51" s="1"/>
      <c r="O51" s="11">
        <f t="shared" si="12"/>
        <v>5021.5</v>
      </c>
      <c r="P51" s="12">
        <f t="shared" si="13"/>
        <v>1.0325844970653715</v>
      </c>
      <c r="Q51" s="1"/>
      <c r="R51" s="11">
        <f t="shared" si="14"/>
        <v>7769.5</v>
      </c>
      <c r="S51" s="12">
        <f t="shared" si="15"/>
        <v>0.69297815547202701</v>
      </c>
      <c r="T51" s="11">
        <f t="shared" si="16"/>
        <v>5610.875</v>
      </c>
      <c r="U51" s="1" t="e">
        <f t="shared" si="33"/>
        <v>#REF!</v>
      </c>
      <c r="V51" s="1"/>
      <c r="W51" s="11">
        <f>SUMIFS('Forecast Data'!$D:$D,'Forecast Data'!$C:$C,W$6,'Forecast Data'!$B:$B,$D51)</f>
        <v>4417</v>
      </c>
      <c r="X51" s="11">
        <f>SUMIFS('Forecast Data'!$D:$D,'Forecast Data'!$C:$C,X$6,'Forecast Data'!$B:$B,$D51)</f>
        <v>4594</v>
      </c>
      <c r="Y51" s="11">
        <f>SUMIFS('Forecast Data'!$D:$D,'Forecast Data'!$C:$C,Y$6,'Forecast Data'!$B:$B,$D51)</f>
        <v>5018</v>
      </c>
      <c r="Z51" s="11">
        <f>SUMIFS('Forecast Data'!$D:$D,'Forecast Data'!$C:$C,Z$6,'Forecast Data'!$B:$B,$D51)</f>
        <v>6057</v>
      </c>
      <c r="AA51" s="11">
        <f>SUMIFS('Forecast Data'!$D:$D,'Forecast Data'!$C:$C,AA$6,'Forecast Data'!$B:$B,$D51)</f>
        <v>6647</v>
      </c>
      <c r="AB51" s="11">
        <f>SUMIFS('Forecast Data'!$D:$D,'Forecast Data'!$C:$C,AB$6,'Forecast Data'!$B:$B,$D51)</f>
        <v>9681</v>
      </c>
      <c r="AC51" s="11">
        <f>SUMIFS('Forecast Data'!$D:$D,'Forecast Data'!$C:$C,AC$6,'Forecast Data'!$B:$B,$D51)</f>
        <v>16946</v>
      </c>
      <c r="AD51" s="11">
        <f>SUMIFS('Forecast Data'!$D:$D,'Forecast Data'!$C:$C,AD$6,'Forecast Data'!$B:$B,$D51)</f>
        <v>8796</v>
      </c>
      <c r="AE51" s="11">
        <f>SUMIFS('Forecast Data'!$D:$D,'Forecast Data'!$C:$C,AE$6,'Forecast Data'!$B:$B,$D51)</f>
        <v>6970</v>
      </c>
      <c r="AF51" s="11">
        <f>SUMIFS('Forecast Data'!$D:$D,'Forecast Data'!$C:$C,AF$6,'Forecast Data'!$B:$B,$D51)</f>
        <v>7003</v>
      </c>
      <c r="AG51" s="11">
        <f>SUMIFS('Forecast Data'!$D:$D,'Forecast Data'!$C:$C,AG$6,'Forecast Data'!$B:$B,$D51)</f>
        <v>7197</v>
      </c>
      <c r="AH51" s="11">
        <f>SUMIFS('Forecast Data'!$D:$D,'Forecast Data'!$C:$C,AH$6,'Forecast Data'!$B:$B,$D51)</f>
        <v>6602</v>
      </c>
      <c r="AI51" s="1"/>
      <c r="AJ51" s="12">
        <f>IF(SUMIFS('Forecast Data'!$E:$E,'Forecast Data'!$C:$C,AJ$6,'Forecast Data'!$B:$B,$D51)=0,"",SUMIFS('Forecast Data'!$E:$E,'Forecast Data'!$C:$C,AJ$6,'Forecast Data'!$B:$B,$D51))</f>
        <v>1.07</v>
      </c>
      <c r="AK51" s="12">
        <f>IF(SUMIFS('Forecast Data'!$E:$E,'Forecast Data'!$C:$C,AK$6,'Forecast Data'!$B:$B,$D51)=0,"",SUMIFS('Forecast Data'!$E:$E,'Forecast Data'!$C:$C,AK$6,'Forecast Data'!$B:$B,$D51))</f>
        <v>1.06</v>
      </c>
      <c r="AL51" s="12">
        <f>IF(SUMIFS('Forecast Data'!$E:$E,'Forecast Data'!$C:$C,AL$6,'Forecast Data'!$B:$B,$D51)=0,"",SUMIFS('Forecast Data'!$E:$E,'Forecast Data'!$C:$C,AL$6,'Forecast Data'!$B:$B,$D51))</f>
        <v>1.01</v>
      </c>
      <c r="AM51" s="12">
        <f>IF(SUMIFS('Forecast Data'!$E:$E,'Forecast Data'!$C:$C,AM$6,'Forecast Data'!$B:$B,$D51)=0,"",SUMIFS('Forecast Data'!$E:$E,'Forecast Data'!$C:$C,AM$6,'Forecast Data'!$B:$B,$D51))</f>
        <v>1</v>
      </c>
      <c r="AN51" s="12">
        <f>IF(SUMIFS('Forecast Data'!$E:$E,'Forecast Data'!$C:$C,AN$6,'Forecast Data'!$B:$B,$D51)=0,"",SUMIFS('Forecast Data'!$E:$E,'Forecast Data'!$C:$C,AN$6,'Forecast Data'!$B:$B,$D51))</f>
        <v>0.97</v>
      </c>
      <c r="AO51" s="12">
        <f>IF(SUMIFS('Forecast Data'!$E:$E,'Forecast Data'!$C:$C,AO$6,'Forecast Data'!$B:$B,$D51)=0,"",SUMIFS('Forecast Data'!$E:$E,'Forecast Data'!$C:$C,AO$6,'Forecast Data'!$B:$B,$D51))</f>
        <v>0.63</v>
      </c>
      <c r="AP51" s="12">
        <f>IF(SUMIFS('Forecast Data'!$E:$E,'Forecast Data'!$C:$C,AP$6,'Forecast Data'!$B:$B,$D51)=0,"",SUMIFS('Forecast Data'!$E:$E,'Forecast Data'!$C:$C,AP$6,'Forecast Data'!$B:$B,$D51))</f>
        <v>0.32</v>
      </c>
      <c r="AQ51" s="12">
        <f>IF(SUMIFS('Forecast Data'!$E:$E,'Forecast Data'!$C:$C,AQ$6,'Forecast Data'!$B:$B,$D51)=0,"",SUMIFS('Forecast Data'!$E:$E,'Forecast Data'!$C:$C,AQ$6,'Forecast Data'!$B:$B,$D51))</f>
        <v>0.86</v>
      </c>
      <c r="AR51" s="12">
        <f>IF(SUMIFS('Forecast Data'!$E:$E,'Forecast Data'!$C:$C,AR$6,'Forecast Data'!$B:$B,$D51)=0,"",SUMIFS('Forecast Data'!$E:$E,'Forecast Data'!$C:$C,AR$6,'Forecast Data'!$B:$B,$D51))</f>
        <v>0.62</v>
      </c>
      <c r="AS51" s="12">
        <f>IF(SUMIFS('Forecast Data'!$E:$E,'Forecast Data'!$C:$C,AS$6,'Forecast Data'!$B:$B,$D51)=0,"",SUMIFS('Forecast Data'!$E:$E,'Forecast Data'!$C:$C,AS$6,'Forecast Data'!$B:$B,$D51))</f>
        <v>0.64</v>
      </c>
      <c r="AT51" s="12">
        <f>IF(SUMIFS('Forecast Data'!$E:$E,'Forecast Data'!$C:$C,AT$6,'Forecast Data'!$B:$B,$D51)=0,"",SUMIFS('Forecast Data'!$E:$E,'Forecast Data'!$C:$C,AT$6,'Forecast Data'!$B:$B,$D51))</f>
        <v>0.62</v>
      </c>
      <c r="AU51" s="12">
        <f>IF(SUMIFS('Forecast Data'!$E:$E,'Forecast Data'!$C:$C,AU$6,'Forecast Data'!$B:$B,$D51)=0,"",SUMIFS('Forecast Data'!$E:$E,'Forecast Data'!$C:$C,AU$6,'Forecast Data'!$B:$B,$D51))</f>
        <v>0.68</v>
      </c>
      <c r="AV51" s="1"/>
      <c r="AW51" s="11">
        <f>SUMIFS('OP Units'!E:E,'OP Units'!$A:$A,$D51)</f>
        <v>4339</v>
      </c>
      <c r="AX51" s="11">
        <f>SUMIFS('OP Units'!F:F,'OP Units'!$A:$A,$D51)</f>
        <v>5553</v>
      </c>
      <c r="AY51" s="11">
        <f>SUMIFS('OP Units'!G:G,'OP Units'!$A:$A,$D51)</f>
        <v>12802</v>
      </c>
      <c r="AZ51" s="11">
        <f>SUMIFS('OP Units'!H:H,'OP Units'!$A:$A,$D51)</f>
        <v>11063</v>
      </c>
      <c r="BA51" s="11">
        <f>SUMIFS('OP Units'!I:I,'OP Units'!$A:$A,$D51)</f>
        <v>2633</v>
      </c>
      <c r="BB51" s="11">
        <f>SUMIFS('OP Units'!J:J,'OP Units'!$A:$A,$D51)</f>
        <v>2852</v>
      </c>
      <c r="BC51" s="11">
        <f>SUMIFS('OP Units'!K:K,'OP Units'!$A:$A,$D51)</f>
        <v>2746</v>
      </c>
      <c r="BD51" s="11">
        <f>SUMIFS('OP Units'!L:L,'OP Units'!$A:$A,$D51)</f>
        <v>2899</v>
      </c>
      <c r="BE51" s="11">
        <f>SUMIFS('OP Units'!M:M,'OP Units'!$A:$A,$D51)</f>
        <v>2742</v>
      </c>
      <c r="BF51" s="11">
        <f>SUMIFS('OP Units'!N:N,'OP Units'!$A:$A,$D51)</f>
        <v>2408</v>
      </c>
      <c r="BG51" s="11">
        <f>SUMIFS('OP Units'!O:O,'OP Units'!$A:$A,$D51)</f>
        <v>2372</v>
      </c>
      <c r="BH51" s="11">
        <f>SUMIFS('OP Units'!P:P,'OP Units'!$A:$A,$D51)</f>
        <v>2539</v>
      </c>
      <c r="BI51" s="1"/>
      <c r="BJ51" s="12">
        <f>IFERROR((SUMIFS('OP Units'!E:E,'OP Units'!$A:$A,$D51)-SUMIFS('Forecast Data'!$H:$H,'Forecast Data'!$C:$C,BJ$6,'Forecast Data'!$B:$B,$D51))/SUMIFS('Forecast Data'!$H:$H,'Forecast Data'!$C:$C,BJ$6,'Forecast Data'!$B:$B,$D51),"")</f>
        <v>1.0370892018779343</v>
      </c>
      <c r="BK51" s="12">
        <f>IFERROR((SUMIFS('OP Units'!F:F,'OP Units'!$A:$A,$D51)-SUMIFS('Forecast Data'!$H:$H,'Forecast Data'!$C:$C,BK$6,'Forecast Data'!$B:$B,$D51))/SUMIFS('Forecast Data'!$H:$H,'Forecast Data'!$C:$C,BK$6,'Forecast Data'!$B:$B,$D51),"")</f>
        <v>1.4890183774092336</v>
      </c>
      <c r="BL51" s="12">
        <f>IFERROR((SUMIFS('OP Units'!G:G,'OP Units'!$A:$A,$D51)-SUMIFS('Forecast Data'!$H:$H,'Forecast Data'!$C:$C,BL$6,'Forecast Data'!$B:$B,$D51))/SUMIFS('Forecast Data'!$H:$H,'Forecast Data'!$C:$C,BL$6,'Forecast Data'!$B:$B,$D51),"")</f>
        <v>4.1331194867682441</v>
      </c>
      <c r="BM51" s="12">
        <f>IFERROR((SUMIFS('OP Units'!H:H,'OP Units'!$A:$A,$D51)-SUMIFS('Forecast Data'!$H:$H,'Forecast Data'!$C:$C,BM$6,'Forecast Data'!$B:$B,$D51))/SUMIFS('Forecast Data'!$H:$H,'Forecast Data'!$C:$C,BM$6,'Forecast Data'!$B:$B,$D51),"")</f>
        <v>2.654773703336637</v>
      </c>
      <c r="BN51" s="12">
        <f>IFERROR((SUMIFS('OP Units'!I:I,'OP Units'!$A:$A,$D51)-SUMIFS('Forecast Data'!$H:$H,'Forecast Data'!$C:$C,BN$6,'Forecast Data'!$B:$B,$D51))/SUMIFS('Forecast Data'!$H:$H,'Forecast Data'!$C:$C,BN$6,'Forecast Data'!$B:$B,$D51),"")</f>
        <v>-0.219389267714201</v>
      </c>
      <c r="BO51" s="12">
        <f>IFERROR((SUMIFS('OP Units'!J:J,'OP Units'!$A:$A,$D51)-SUMIFS('Forecast Data'!$H:$H,'Forecast Data'!$C:$C,BO$6,'Forecast Data'!$B:$B,$D51))/SUMIFS('Forecast Data'!$H:$H,'Forecast Data'!$C:$C,BO$6,'Forecast Data'!$B:$B,$D51),"")</f>
        <v>-0.5197844755009261</v>
      </c>
      <c r="BP51" s="12">
        <f>IFERROR((SUMIFS('OP Units'!K:K,'OP Units'!$A:$A,$D51)-SUMIFS('Forecast Data'!$H:$H,'Forecast Data'!$C:$C,BP$6,'Forecast Data'!$B:$B,$D51))/SUMIFS('Forecast Data'!$H:$H,'Forecast Data'!$C:$C,BP$6,'Forecast Data'!$B:$B,$D51),"")</f>
        <v>-0.78530101641907746</v>
      </c>
      <c r="BQ51" s="12">
        <f>IFERROR((SUMIFS('OP Units'!L:L,'OP Units'!$A:$A,$D51)-SUMIFS('Forecast Data'!$H:$H,'Forecast Data'!$C:$C,BQ$6,'Forecast Data'!$B:$B,$D51))/SUMIFS('Forecast Data'!$H:$H,'Forecast Data'!$C:$C,BQ$6,'Forecast Data'!$B:$B,$D51),"")</f>
        <v>-0.38710359408033829</v>
      </c>
      <c r="BR51" s="12">
        <f>IFERROR((SUMIFS('OP Units'!M:M,'OP Units'!$A:$A,$D51)-SUMIFS('Forecast Data'!$H:$H,'Forecast Data'!$C:$C,BR$6,'Forecast Data'!$B:$B,$D51))/SUMIFS('Forecast Data'!$H:$H,'Forecast Data'!$C:$C,BR$6,'Forecast Data'!$B:$B,$D51),"")</f>
        <v>-0.36350974930362118</v>
      </c>
      <c r="BS51" s="12">
        <f>IFERROR((SUMIFS('OP Units'!N:N,'OP Units'!$A:$A,$D51)-SUMIFS('Forecast Data'!$H:$H,'Forecast Data'!$C:$C,BS$6,'Forecast Data'!$B:$B,$D51))/SUMIFS('Forecast Data'!$H:$H,'Forecast Data'!$C:$C,BS$6,'Forecast Data'!$B:$B,$D51),"")</f>
        <v>-0.43777725893065605</v>
      </c>
      <c r="BT51" s="12">
        <f>IFERROR((SUMIFS('OP Units'!O:O,'OP Units'!$A:$A,$D51)-SUMIFS('Forecast Data'!$H:$H,'Forecast Data'!$C:$C,BT$6,'Forecast Data'!$B:$B,$D51))/SUMIFS('Forecast Data'!$H:$H,'Forecast Data'!$C:$C,BT$6,'Forecast Data'!$B:$B,$D51),"")</f>
        <v>-0.46468065899345518</v>
      </c>
      <c r="BU51" s="12">
        <f>IFERROR((SUMIFS('OP Units'!P:P,'OP Units'!$A:$A,$D51)-SUMIFS('Forecast Data'!$H:$H,'Forecast Data'!$C:$C,BU$6,'Forecast Data'!$B:$B,$D51))/SUMIFS('Forecast Data'!$H:$H,'Forecast Data'!$C:$C,BU$6,'Forecast Data'!$B:$B,$D51),"")</f>
        <v>-0.35492886178861788</v>
      </c>
      <c r="BV51" s="12"/>
      <c r="BW51" s="11">
        <f>(SUMIFS('Forecast Data'!H:H,'Forecast Data'!B:B,D51,'Forecast Data'!C:C,BK$6)+SUMIFS('Forecast Data'!H:H,'Forecast Data'!B:B,D51,'Forecast Data'!C:C,BL$6)+SUMIFS('Forecast Data'!H:H,'Forecast Data'!B:B,D51,'Forecast Data'!C:C,BM$6)+SUMIFS('Forecast Data'!H:H,'Forecast Data'!B:B,D51,'Forecast Data'!C:C,BN$6)+SUMIFS('Forecast Data'!H:H,'Forecast Data'!B:B,D51,'Forecast Data'!C:C,BO$6)+SUMIFS('Forecast Data'!H:H,'Forecast Data'!B:B,D51,'Forecast Data'!C:C,BP$6)+SUMIFS('Forecast Data'!H:H,'Forecast Data'!B:B,D51,'Forecast Data'!C:C,BQ$6)+SUMIFS('Forecast Data'!H:H,'Forecast Data'!B:B,D51,'Forecast Data'!C:C,BJ$6))/8</f>
        <v>4589.25</v>
      </c>
      <c r="BX51" s="12">
        <f>IFERROR((SUM(W51:AD51)-(SUMIFS('Forecast Data'!H:H,'Forecast Data'!B:B,B51,'Forecast Data'!C:C,BJ$6)+SUMIFS('Forecast Data'!H:H,'Forecast Data'!B:B,B51,'Forecast Data'!C:C,BK$6)+SUMIFS('Forecast Data'!H:H,'Forecast Data'!B:B,B51,'Forecast Data'!C:C,BL$6)+SUMIFS('Forecast Data'!H:H,'Forecast Data'!B:B,B51,'Forecast Data'!C:C,BM$6)+SUMIFS('Forecast Data'!H:H,'Forecast Data'!B:B,B51,'Forecast Data'!C:C,BN$6)+SUMIFS('Forecast Data'!H:H,'Forecast Data'!B:B,B51,'Forecast Data'!C:C,BO$6)+SUMIFS('Forecast Data'!H:H,'Forecast Data'!B:B,B51,'Forecast Data'!C:C,BP$6)+SUMIFS('Forecast Data'!H:H,'Forecast Data'!B:B,B51,'Forecast Data'!C:C,BQ$6)))/(SUMIFS('Forecast Data'!H:H,'Forecast Data'!B:B,B51,'Forecast Data'!C:C,BJ$6)+SUMIFS('Forecast Data'!H:H,'Forecast Data'!B:B,B51,'Forecast Data'!C:C,BK$6)+SUMIFS('Forecast Data'!H:H,'Forecast Data'!B:B,B51,'Forecast Data'!C:C,BL$6)+SUMIFS('Forecast Data'!H:H,'Forecast Data'!B:B,B51,'Forecast Data'!C:C,BM$6)+SUMIFS('Forecast Data'!H:H,'Forecast Data'!B:B,B51,'Forecast Data'!C:C,BN$6)+SUMIFS('Forecast Data'!H:H,'Forecast Data'!B:B,B51,'Forecast Data'!C:C,BO$6)+SUMIFS('Forecast Data'!H:H,'Forecast Data'!B:B,B51,'Forecast Data'!C:C,BP$6)+SUMIFS('Forecast Data'!H:H,'Forecast Data'!B:B,B51,'Forecast Data'!C:C,BQ$6)),"")</f>
        <v>0.69297815547202701</v>
      </c>
      <c r="BY51" s="12">
        <f t="shared" si="18"/>
        <v>1.9133792886419239E-3</v>
      </c>
      <c r="BZ51" s="16">
        <f t="shared" si="19"/>
        <v>2.6151164726441931E-3</v>
      </c>
      <c r="CA51" s="13">
        <f t="shared" si="20"/>
        <v>-7.0173718400226917E-2</v>
      </c>
      <c r="CB51" s="12">
        <f t="shared" si="21"/>
        <v>7.0173718400226917E-4</v>
      </c>
      <c r="CC51" s="12"/>
      <c r="CD51" s="11">
        <f>(SUMIFS('Forecast Data'!H:H,'Forecast Data'!B:B,D51,'Forecast Data'!C:C,BK$6)+SUMIFS('Forecast Data'!H:H,'Forecast Data'!B:B,D51,'Forecast Data'!C:C,BL$6)+SUMIFS('Forecast Data'!H:H,'Forecast Data'!B:B,D51,'Forecast Data'!C:C,BM$6)+SUMIFS('Forecast Data'!H:H,'Forecast Data'!B:B,D51,'Forecast Data'!C:C,BJ$6))/4</f>
        <v>2470.5</v>
      </c>
      <c r="CE51" s="12">
        <f>IFERROR((SUM(W51:Z51)-(SUMIFS('Forecast Data'!H:H,'Forecast Data'!B:B,D51,'Forecast Data'!C:C,BJ$6)+SUMIFS('Forecast Data'!H:H,'Forecast Data'!B:B,D51,'Forecast Data'!C:C,BK$6)+SUMIFS('Forecast Data'!H:H,'Forecast Data'!B:B,D51,'Forecast Data'!C:C,BL$6)+SUMIFS('Forecast Data'!H:H,'Forecast Data'!B:B,D51,'Forecast Data'!C:C,BM$6)))/(SUMIFS('Forecast Data'!H:H,'Forecast Data'!B:B,D51,'Forecast Data'!C:C,BJ$6)+SUMIFS('Forecast Data'!H:H,'Forecast Data'!B:B,D51,'Forecast Data'!C:C,BK$6)+SUMIFS('Forecast Data'!H:H,'Forecast Data'!B:B,D51,'Forecast Data'!C:C,BL$6)+SUMIFS('Forecast Data'!H:H,'Forecast Data'!B:B,D51,'Forecast Data'!C:C,BM$6)),"")</f>
        <v>1.0325844970653715</v>
      </c>
      <c r="CF51" s="12">
        <f t="shared" si="22"/>
        <v>1.9133792886419239E-3</v>
      </c>
      <c r="CG51" s="12">
        <f t="shared" si="23"/>
        <v>2.1387221387396105E-3</v>
      </c>
      <c r="CH51" s="13">
        <f t="shared" si="24"/>
        <v>-2.2534285009768659E-2</v>
      </c>
      <c r="CI51" s="13"/>
    </row>
    <row r="52" spans="1:87" ht="13.2">
      <c r="A52" s="1"/>
      <c r="B52" t="str">
        <f t="shared" si="35"/>
        <v>Kano Labs</v>
      </c>
      <c r="C52" t="s">
        <v>44</v>
      </c>
      <c r="D52" t="s">
        <v>85</v>
      </c>
      <c r="E52" s="11">
        <f>SUMIFS('Fin Data'!F:F,'Fin Data'!A:A,D52)</f>
        <v>0</v>
      </c>
      <c r="F52" s="11">
        <f>SUMIFS('Fin Data with 6 week hist'!I:I,'Fin Data with 6 week hist'!$A:$A,$D52)</f>
        <v>6004</v>
      </c>
      <c r="G52" s="11">
        <f>SUMIFS('Fin Data with 6 week hist'!J:J,'Fin Data with 6 week hist'!$A:$A,$D52)</f>
        <v>6490</v>
      </c>
      <c r="H52" s="11">
        <f>SUMIFS('Fin Data with 6 week hist'!K:K,'Fin Data with 6 week hist'!$A:$A,$D52)+SUMIFS('Unit Cancellations'!D:D,'Unit Cancellations'!$B:$B,$D52)</f>
        <v>8828</v>
      </c>
      <c r="I52" s="11">
        <f>SUMIFS('Fin Data with 6 week hist'!L:L,'Fin Data with 6 week hist'!$A:$A,$D52)+SUMIFS('Unit Cancellations'!E:E,'Unit Cancellations'!$B:$B,$D52)</f>
        <v>7820</v>
      </c>
      <c r="J52" s="11">
        <f>SUMIFS('Fin Data with 6 week hist'!M:M,'Fin Data with 6 week hist'!$A:$A,$D52)+SUMIFS('Unit Cancellations'!F:F,'Unit Cancellations'!$B:$B,$D52)</f>
        <v>7072</v>
      </c>
      <c r="K52" s="11">
        <f>SUMIFS('Fin Data with 6 week hist'!N:N,'Fin Data with 6 week hist'!$A:$A,$D52)+SUMIFS('Unit Cancellations'!G:G,'Unit Cancellations'!$B:$B,$D52)</f>
        <v>7594</v>
      </c>
      <c r="L52" s="11">
        <f>SUMIFS('Fin Data'!AN:AN,'Fin Data'!A:A,D52)</f>
        <v>7301</v>
      </c>
      <c r="M52" s="12">
        <f>IFERROR(SUMIFS('Fin Data'!AO:AO,'Fin Data'!A:A,D52),"")</f>
        <v>0</v>
      </c>
      <c r="N52" s="1"/>
      <c r="O52" s="11">
        <f t="shared" si="12"/>
        <v>7989.25</v>
      </c>
      <c r="P52" s="12" t="str">
        <f t="shared" si="13"/>
        <v/>
      </c>
      <c r="Q52" s="1"/>
      <c r="R52" s="11">
        <f t="shared" si="14"/>
        <v>7994.125</v>
      </c>
      <c r="S52" s="12" t="str">
        <f t="shared" si="15"/>
        <v/>
      </c>
      <c r="T52" s="11">
        <f t="shared" si="16"/>
        <v>0</v>
      </c>
      <c r="U52" s="1" t="e">
        <f t="shared" si="33"/>
        <v>#REF!</v>
      </c>
      <c r="V52" s="1"/>
      <c r="W52" s="11">
        <f>SUMIFS('Forecast Data'!$D:$D,'Forecast Data'!$C:$C,W$6,'Forecast Data'!$B:$B,$D52)</f>
        <v>7942</v>
      </c>
      <c r="X52" s="11">
        <f>SUMIFS('Forecast Data'!$D:$D,'Forecast Data'!$C:$C,X$6,'Forecast Data'!$B:$B,$D52)</f>
        <v>8011</v>
      </c>
      <c r="Y52" s="11">
        <f>SUMIFS('Forecast Data'!$D:$D,'Forecast Data'!$C:$C,Y$6,'Forecast Data'!$B:$B,$D52)</f>
        <v>7997</v>
      </c>
      <c r="Z52" s="11">
        <f>SUMIFS('Forecast Data'!$D:$D,'Forecast Data'!$C:$C,Z$6,'Forecast Data'!$B:$B,$D52)</f>
        <v>8007</v>
      </c>
      <c r="AA52" s="11">
        <f>SUMIFS('Forecast Data'!$D:$D,'Forecast Data'!$C:$C,AA$6,'Forecast Data'!$B:$B,$D52)</f>
        <v>8000</v>
      </c>
      <c r="AB52" s="11">
        <f>SUMIFS('Forecast Data'!$D:$D,'Forecast Data'!$C:$C,AB$6,'Forecast Data'!$B:$B,$D52)</f>
        <v>8001</v>
      </c>
      <c r="AC52" s="11">
        <f>SUMIFS('Forecast Data'!$D:$D,'Forecast Data'!$C:$C,AC$6,'Forecast Data'!$B:$B,$D52)</f>
        <v>8009</v>
      </c>
      <c r="AD52" s="11">
        <f>SUMIFS('Forecast Data'!$D:$D,'Forecast Data'!$C:$C,AD$6,'Forecast Data'!$B:$B,$D52)</f>
        <v>7986</v>
      </c>
      <c r="AE52" s="11">
        <f>SUMIFS('Forecast Data'!$D:$D,'Forecast Data'!$C:$C,AE$6,'Forecast Data'!$B:$B,$D52)</f>
        <v>7935</v>
      </c>
      <c r="AF52" s="11">
        <f>SUMIFS('Forecast Data'!$D:$D,'Forecast Data'!$C:$C,AF$6,'Forecast Data'!$B:$B,$D52)</f>
        <v>7837</v>
      </c>
      <c r="AG52" s="11">
        <f>SUMIFS('Forecast Data'!$D:$D,'Forecast Data'!$C:$C,AG$6,'Forecast Data'!$B:$B,$D52)</f>
        <v>7240</v>
      </c>
      <c r="AH52" s="11">
        <f>SUMIFS('Forecast Data'!$D:$D,'Forecast Data'!$C:$C,AH$6,'Forecast Data'!$B:$B,$D52)</f>
        <v>7093</v>
      </c>
      <c r="AI52" s="1"/>
      <c r="AJ52" s="12" t="str">
        <f>IF(SUMIFS('Forecast Data'!$E:$E,'Forecast Data'!$C:$C,AJ$6,'Forecast Data'!$B:$B,$D52)=0,"",SUMIFS('Forecast Data'!$E:$E,'Forecast Data'!$C:$C,AJ$6,'Forecast Data'!$B:$B,$D52))</f>
        <v/>
      </c>
      <c r="AK52" s="12" t="str">
        <f>IF(SUMIFS('Forecast Data'!$E:$E,'Forecast Data'!$C:$C,AK$6,'Forecast Data'!$B:$B,$D52)=0,"",SUMIFS('Forecast Data'!$E:$E,'Forecast Data'!$C:$C,AK$6,'Forecast Data'!$B:$B,$D52))</f>
        <v/>
      </c>
      <c r="AL52" s="12" t="str">
        <f>IF(SUMIFS('Forecast Data'!$E:$E,'Forecast Data'!$C:$C,AL$6,'Forecast Data'!$B:$B,$D52)=0,"",SUMIFS('Forecast Data'!$E:$E,'Forecast Data'!$C:$C,AL$6,'Forecast Data'!$B:$B,$D52))</f>
        <v/>
      </c>
      <c r="AM52" s="12" t="str">
        <f>IF(SUMIFS('Forecast Data'!$E:$E,'Forecast Data'!$C:$C,AM$6,'Forecast Data'!$B:$B,$D52)=0,"",SUMIFS('Forecast Data'!$E:$E,'Forecast Data'!$C:$C,AM$6,'Forecast Data'!$B:$B,$D52))</f>
        <v/>
      </c>
      <c r="AN52" s="12" t="str">
        <f>IF(SUMIFS('Forecast Data'!$E:$E,'Forecast Data'!$C:$C,AN$6,'Forecast Data'!$B:$B,$D52)=0,"",SUMIFS('Forecast Data'!$E:$E,'Forecast Data'!$C:$C,AN$6,'Forecast Data'!$B:$B,$D52))</f>
        <v/>
      </c>
      <c r="AO52" s="12" t="str">
        <f>IF(SUMIFS('Forecast Data'!$E:$E,'Forecast Data'!$C:$C,AO$6,'Forecast Data'!$B:$B,$D52)=0,"",SUMIFS('Forecast Data'!$E:$E,'Forecast Data'!$C:$C,AO$6,'Forecast Data'!$B:$B,$D52))</f>
        <v/>
      </c>
      <c r="AP52" s="12" t="str">
        <f>IF(SUMIFS('Forecast Data'!$E:$E,'Forecast Data'!$C:$C,AP$6,'Forecast Data'!$B:$B,$D52)=0,"",SUMIFS('Forecast Data'!$E:$E,'Forecast Data'!$C:$C,AP$6,'Forecast Data'!$B:$B,$D52))</f>
        <v/>
      </c>
      <c r="AQ52" s="12" t="str">
        <f>IF(SUMIFS('Forecast Data'!$E:$E,'Forecast Data'!$C:$C,AQ$6,'Forecast Data'!$B:$B,$D52)=0,"",SUMIFS('Forecast Data'!$E:$E,'Forecast Data'!$C:$C,AQ$6,'Forecast Data'!$B:$B,$D52))</f>
        <v/>
      </c>
      <c r="AR52" s="12" t="str">
        <f>IF(SUMIFS('Forecast Data'!$E:$E,'Forecast Data'!$C:$C,AR$6,'Forecast Data'!$B:$B,$D52)=0,"",SUMIFS('Forecast Data'!$E:$E,'Forecast Data'!$C:$C,AR$6,'Forecast Data'!$B:$B,$D52))</f>
        <v/>
      </c>
      <c r="AS52" s="12" t="str">
        <f>IF(SUMIFS('Forecast Data'!$E:$E,'Forecast Data'!$C:$C,AS$6,'Forecast Data'!$B:$B,$D52)=0,"",SUMIFS('Forecast Data'!$E:$E,'Forecast Data'!$C:$C,AS$6,'Forecast Data'!$B:$B,$D52))</f>
        <v/>
      </c>
      <c r="AT52" s="12" t="str">
        <f>IF(SUMIFS('Forecast Data'!$E:$E,'Forecast Data'!$C:$C,AT$6,'Forecast Data'!$B:$B,$D52)=0,"",SUMIFS('Forecast Data'!$E:$E,'Forecast Data'!$C:$C,AT$6,'Forecast Data'!$B:$B,$D52))</f>
        <v/>
      </c>
      <c r="AU52" s="12" t="str">
        <f>IF(SUMIFS('Forecast Data'!$E:$E,'Forecast Data'!$C:$C,AU$6,'Forecast Data'!$B:$B,$D52)=0,"",SUMIFS('Forecast Data'!$E:$E,'Forecast Data'!$C:$C,AU$6,'Forecast Data'!$B:$B,$D52))</f>
        <v/>
      </c>
      <c r="AV52" s="1"/>
      <c r="AW52" s="11">
        <f>SUMIFS('OP Units'!E:E,'OP Units'!$A:$A,$D52)</f>
        <v>0</v>
      </c>
      <c r="AX52" s="11">
        <f>SUMIFS('OP Units'!F:F,'OP Units'!$A:$A,$D52)</f>
        <v>0</v>
      </c>
      <c r="AY52" s="11">
        <f>SUMIFS('OP Units'!G:G,'OP Units'!$A:$A,$D52)</f>
        <v>0</v>
      </c>
      <c r="AZ52" s="11">
        <f>SUMIFS('OP Units'!H:H,'OP Units'!$A:$A,$D52)</f>
        <v>0</v>
      </c>
      <c r="BA52" s="11">
        <f>SUMIFS('OP Units'!I:I,'OP Units'!$A:$A,$D52)</f>
        <v>0</v>
      </c>
      <c r="BB52" s="11">
        <f>SUMIFS('OP Units'!J:J,'OP Units'!$A:$A,$D52)</f>
        <v>0</v>
      </c>
      <c r="BC52" s="11">
        <f>SUMIFS('OP Units'!K:K,'OP Units'!$A:$A,$D52)</f>
        <v>0</v>
      </c>
      <c r="BD52" s="11">
        <f>SUMIFS('OP Units'!L:L,'OP Units'!$A:$A,$D52)</f>
        <v>0</v>
      </c>
      <c r="BE52" s="11">
        <f>SUMIFS('OP Units'!M:M,'OP Units'!$A:$A,$D52)</f>
        <v>0</v>
      </c>
      <c r="BF52" s="11">
        <f>SUMIFS('OP Units'!N:N,'OP Units'!$A:$A,$D52)</f>
        <v>0</v>
      </c>
      <c r="BG52" s="11">
        <f>SUMIFS('OP Units'!O:O,'OP Units'!$A:$A,$D52)</f>
        <v>0</v>
      </c>
      <c r="BH52" s="11">
        <f>SUMIFS('OP Units'!P:P,'OP Units'!$A:$A,$D52)</f>
        <v>0</v>
      </c>
      <c r="BI52" s="1"/>
      <c r="BJ52" s="12" t="str">
        <f>IFERROR((SUMIFS('OP Units'!E:E,'OP Units'!$A:$A,$D52)-SUMIFS('Forecast Data'!$H:$H,'Forecast Data'!$C:$C,BJ$6,'Forecast Data'!$B:$B,$D52))/SUMIFS('Forecast Data'!$H:$H,'Forecast Data'!$C:$C,BJ$6,'Forecast Data'!$B:$B,$D52),"")</f>
        <v/>
      </c>
      <c r="BK52" s="12" t="str">
        <f>IFERROR((SUMIFS('OP Units'!F:F,'OP Units'!$A:$A,$D52)-SUMIFS('Forecast Data'!$H:$H,'Forecast Data'!$C:$C,BK$6,'Forecast Data'!$B:$B,$D52))/SUMIFS('Forecast Data'!$H:$H,'Forecast Data'!$C:$C,BK$6,'Forecast Data'!$B:$B,$D52),"")</f>
        <v/>
      </c>
      <c r="BL52" s="12" t="str">
        <f>IFERROR((SUMIFS('OP Units'!G:G,'OP Units'!$A:$A,$D52)-SUMIFS('Forecast Data'!$H:$H,'Forecast Data'!$C:$C,BL$6,'Forecast Data'!$B:$B,$D52))/SUMIFS('Forecast Data'!$H:$H,'Forecast Data'!$C:$C,BL$6,'Forecast Data'!$B:$B,$D52),"")</f>
        <v/>
      </c>
      <c r="BM52" s="12" t="str">
        <f>IFERROR((SUMIFS('OP Units'!H:H,'OP Units'!$A:$A,$D52)-SUMIFS('Forecast Data'!$H:$H,'Forecast Data'!$C:$C,BM$6,'Forecast Data'!$B:$B,$D52))/SUMIFS('Forecast Data'!$H:$H,'Forecast Data'!$C:$C,BM$6,'Forecast Data'!$B:$B,$D52),"")</f>
        <v/>
      </c>
      <c r="BN52" s="12" t="str">
        <f>IFERROR((SUMIFS('OP Units'!I:I,'OP Units'!$A:$A,$D52)-SUMIFS('Forecast Data'!$H:$H,'Forecast Data'!$C:$C,BN$6,'Forecast Data'!$B:$B,$D52))/SUMIFS('Forecast Data'!$H:$H,'Forecast Data'!$C:$C,BN$6,'Forecast Data'!$B:$B,$D52),"")</f>
        <v/>
      </c>
      <c r="BO52" s="12" t="str">
        <f>IFERROR((SUMIFS('OP Units'!J:J,'OP Units'!$A:$A,$D52)-SUMIFS('Forecast Data'!$H:$H,'Forecast Data'!$C:$C,BO$6,'Forecast Data'!$B:$B,$D52))/SUMIFS('Forecast Data'!$H:$H,'Forecast Data'!$C:$C,BO$6,'Forecast Data'!$B:$B,$D52),"")</f>
        <v/>
      </c>
      <c r="BP52" s="12" t="str">
        <f>IFERROR((SUMIFS('OP Units'!K:K,'OP Units'!$A:$A,$D52)-SUMIFS('Forecast Data'!$H:$H,'Forecast Data'!$C:$C,BP$6,'Forecast Data'!$B:$B,$D52))/SUMIFS('Forecast Data'!$H:$H,'Forecast Data'!$C:$C,BP$6,'Forecast Data'!$B:$B,$D52),"")</f>
        <v/>
      </c>
      <c r="BQ52" s="12" t="str">
        <f>IFERROR((SUMIFS('OP Units'!L:L,'OP Units'!$A:$A,$D52)-SUMIFS('Forecast Data'!$H:$H,'Forecast Data'!$C:$C,BQ$6,'Forecast Data'!$B:$B,$D52))/SUMIFS('Forecast Data'!$H:$H,'Forecast Data'!$C:$C,BQ$6,'Forecast Data'!$B:$B,$D52),"")</f>
        <v/>
      </c>
      <c r="BR52" s="12" t="str">
        <f>IFERROR((SUMIFS('OP Units'!M:M,'OP Units'!$A:$A,$D52)-SUMIFS('Forecast Data'!$H:$H,'Forecast Data'!$C:$C,BR$6,'Forecast Data'!$B:$B,$D52))/SUMIFS('Forecast Data'!$H:$H,'Forecast Data'!$C:$C,BR$6,'Forecast Data'!$B:$B,$D52),"")</f>
        <v/>
      </c>
      <c r="BS52" s="12" t="str">
        <f>IFERROR((SUMIFS('OP Units'!N:N,'OP Units'!$A:$A,$D52)-SUMIFS('Forecast Data'!$H:$H,'Forecast Data'!$C:$C,BS$6,'Forecast Data'!$B:$B,$D52))/SUMIFS('Forecast Data'!$H:$H,'Forecast Data'!$C:$C,BS$6,'Forecast Data'!$B:$B,$D52),"")</f>
        <v/>
      </c>
      <c r="BT52" s="12" t="str">
        <f>IFERROR((SUMIFS('OP Units'!O:O,'OP Units'!$A:$A,$D52)-SUMIFS('Forecast Data'!$H:$H,'Forecast Data'!$C:$C,BT$6,'Forecast Data'!$B:$B,$D52))/SUMIFS('Forecast Data'!$H:$H,'Forecast Data'!$C:$C,BT$6,'Forecast Data'!$B:$B,$D52),"")</f>
        <v/>
      </c>
      <c r="BU52" s="12" t="str">
        <f>IFERROR((SUMIFS('OP Units'!P:P,'OP Units'!$A:$A,$D52)-SUMIFS('Forecast Data'!$H:$H,'Forecast Data'!$C:$C,BU$6,'Forecast Data'!$B:$B,$D52))/SUMIFS('Forecast Data'!$H:$H,'Forecast Data'!$C:$C,BU$6,'Forecast Data'!$B:$B,$D52),"")</f>
        <v/>
      </c>
      <c r="BV52" s="12"/>
      <c r="BW52" s="11">
        <f>(SUMIFS('Forecast Data'!H:H,'Forecast Data'!B:B,D52,'Forecast Data'!C:C,BK$6)+SUMIFS('Forecast Data'!H:H,'Forecast Data'!B:B,D52,'Forecast Data'!C:C,BL$6)+SUMIFS('Forecast Data'!H:H,'Forecast Data'!B:B,D52,'Forecast Data'!C:C,BM$6)+SUMIFS('Forecast Data'!H:H,'Forecast Data'!B:B,D52,'Forecast Data'!C:C,BN$6)+SUMIFS('Forecast Data'!H:H,'Forecast Data'!B:B,D52,'Forecast Data'!C:C,BO$6)+SUMIFS('Forecast Data'!H:H,'Forecast Data'!B:B,D52,'Forecast Data'!C:C,BP$6)+SUMIFS('Forecast Data'!H:H,'Forecast Data'!B:B,D52,'Forecast Data'!C:C,BQ$6)+SUMIFS('Forecast Data'!H:H,'Forecast Data'!B:B,D52,'Forecast Data'!C:C,BJ$6))/8</f>
        <v>0</v>
      </c>
      <c r="BX52" s="12" t="str">
        <f>IFERROR((SUM(W52:AD52)-(SUMIFS('Forecast Data'!H:H,'Forecast Data'!B:B,B52,'Forecast Data'!C:C,BJ$6)+SUMIFS('Forecast Data'!H:H,'Forecast Data'!B:B,B52,'Forecast Data'!C:C,BK$6)+SUMIFS('Forecast Data'!H:H,'Forecast Data'!B:B,B52,'Forecast Data'!C:C,BL$6)+SUMIFS('Forecast Data'!H:H,'Forecast Data'!B:B,B52,'Forecast Data'!C:C,BM$6)+SUMIFS('Forecast Data'!H:H,'Forecast Data'!B:B,B52,'Forecast Data'!C:C,BN$6)+SUMIFS('Forecast Data'!H:H,'Forecast Data'!B:B,B52,'Forecast Data'!C:C,BO$6)+SUMIFS('Forecast Data'!H:H,'Forecast Data'!B:B,B52,'Forecast Data'!C:C,BP$6)+SUMIFS('Forecast Data'!H:H,'Forecast Data'!B:B,B52,'Forecast Data'!C:C,BQ$6)))/(SUMIFS('Forecast Data'!H:H,'Forecast Data'!B:B,B52,'Forecast Data'!C:C,BJ$6)+SUMIFS('Forecast Data'!H:H,'Forecast Data'!B:B,B52,'Forecast Data'!C:C,BK$6)+SUMIFS('Forecast Data'!H:H,'Forecast Data'!B:B,B52,'Forecast Data'!C:C,BL$6)+SUMIFS('Forecast Data'!H:H,'Forecast Data'!B:B,B52,'Forecast Data'!C:C,BM$6)+SUMIFS('Forecast Data'!H:H,'Forecast Data'!B:B,B52,'Forecast Data'!C:C,BN$6)+SUMIFS('Forecast Data'!H:H,'Forecast Data'!B:B,B52,'Forecast Data'!C:C,BO$6)+SUMIFS('Forecast Data'!H:H,'Forecast Data'!B:B,B52,'Forecast Data'!C:C,BP$6)+SUMIFS('Forecast Data'!H:H,'Forecast Data'!B:B,B52,'Forecast Data'!C:C,BQ$6)),"")</f>
        <v/>
      </c>
      <c r="BY52" s="12">
        <f t="shared" si="18"/>
        <v>6.2433886866479042E-3</v>
      </c>
      <c r="BZ52" s="16">
        <f t="shared" si="19"/>
        <v>6.5735611891759331E-3</v>
      </c>
      <c r="CA52" s="13">
        <f t="shared" si="20"/>
        <v>-3.3017250252802888E-2</v>
      </c>
      <c r="CB52" s="12">
        <f t="shared" si="21"/>
        <v>3.301725025280289E-4</v>
      </c>
      <c r="CC52" s="12"/>
      <c r="CD52" s="11">
        <f>(SUMIFS('Forecast Data'!H:H,'Forecast Data'!B:B,D52,'Forecast Data'!C:C,BK$6)+SUMIFS('Forecast Data'!H:H,'Forecast Data'!B:B,D52,'Forecast Data'!C:C,BL$6)+SUMIFS('Forecast Data'!H:H,'Forecast Data'!B:B,D52,'Forecast Data'!C:C,BM$6)+SUMIFS('Forecast Data'!H:H,'Forecast Data'!B:B,D52,'Forecast Data'!C:C,BJ$6))/4</f>
        <v>0</v>
      </c>
      <c r="CE52" s="12" t="str">
        <f>IFERROR((SUM(W52:Z52)-(SUMIFS('Forecast Data'!H:H,'Forecast Data'!B:B,D52,'Forecast Data'!C:C,BJ$6)+SUMIFS('Forecast Data'!H:H,'Forecast Data'!B:B,D52,'Forecast Data'!C:C,BK$6)+SUMIFS('Forecast Data'!H:H,'Forecast Data'!B:B,D52,'Forecast Data'!C:C,BL$6)+SUMIFS('Forecast Data'!H:H,'Forecast Data'!B:B,D52,'Forecast Data'!C:C,BM$6)))/(SUMIFS('Forecast Data'!H:H,'Forecast Data'!B:B,D52,'Forecast Data'!C:C,BJ$6)+SUMIFS('Forecast Data'!H:H,'Forecast Data'!B:B,D52,'Forecast Data'!C:C,BK$6)+SUMIFS('Forecast Data'!H:H,'Forecast Data'!B:B,D52,'Forecast Data'!C:C,BL$6)+SUMIFS('Forecast Data'!H:H,'Forecast Data'!B:B,D52,'Forecast Data'!C:C,BM$6)),"")</f>
        <v/>
      </c>
      <c r="CF52" s="12">
        <f t="shared" si="22"/>
        <v>6.2433886866479042E-3</v>
      </c>
      <c r="CG52" s="12">
        <f t="shared" si="23"/>
        <v>6.6980736365838626E-3</v>
      </c>
      <c r="CH52" s="13">
        <f t="shared" si="24"/>
        <v>-4.5468494993595836E-2</v>
      </c>
      <c r="CI52" s="13"/>
    </row>
    <row r="53" spans="1:87" ht="13.2">
      <c r="A53" s="1"/>
      <c r="B53" t="str">
        <f t="shared" si="35"/>
        <v>Winona</v>
      </c>
      <c r="D53" t="s">
        <v>86</v>
      </c>
      <c r="E53" s="11">
        <f>SUMIFS('Fin Data'!F:F,'Fin Data'!A:A,D53)</f>
        <v>839</v>
      </c>
      <c r="F53" s="11">
        <f>SUMIFS('Fin Data with 6 week hist'!I:I,'Fin Data with 6 week hist'!$A:$A,$D53)</f>
        <v>2</v>
      </c>
      <c r="G53" s="11">
        <f>SUMIFS('Fin Data with 6 week hist'!J:J,'Fin Data with 6 week hist'!$A:$A,$D53)</f>
        <v>0</v>
      </c>
      <c r="H53" s="11">
        <f>SUMIFS('Fin Data with 6 week hist'!K:K,'Fin Data with 6 week hist'!$A:$A,$D53)+SUMIFS('Unit Cancellations'!D:D,'Unit Cancellations'!$B:$B,$D53)</f>
        <v>2</v>
      </c>
      <c r="I53" s="11">
        <f>SUMIFS('Fin Data with 6 week hist'!L:L,'Fin Data with 6 week hist'!$A:$A,$D53)+SUMIFS('Unit Cancellations'!E:E,'Unit Cancellations'!$B:$B,$D53)</f>
        <v>10</v>
      </c>
      <c r="J53" s="11">
        <f>SUMIFS('Fin Data with 6 week hist'!M:M,'Fin Data with 6 week hist'!$A:$A,$D53)+SUMIFS('Unit Cancellations'!F:F,'Unit Cancellations'!$B:$B,$D53)</f>
        <v>4</v>
      </c>
      <c r="K53" s="11">
        <f>SUMIFS('Fin Data with 6 week hist'!N:N,'Fin Data with 6 week hist'!$A:$A,$D53)+SUMIFS('Unit Cancellations'!G:G,'Unit Cancellations'!$B:$B,$D53)</f>
        <v>4</v>
      </c>
      <c r="L53" s="11">
        <f>SUMIFS('Fin Data'!AN:AN,'Fin Data'!A:A,D53)</f>
        <v>3.6666666666666665</v>
      </c>
      <c r="M53" s="12">
        <f>IFERROR(SUMIFS('Fin Data'!AO:AO,'Fin Data'!A:A,D53),"")</f>
        <v>-0.99562971791815658</v>
      </c>
      <c r="N53" s="1"/>
      <c r="O53" s="11">
        <f t="shared" si="12"/>
        <v>0</v>
      </c>
      <c r="P53" s="12">
        <f t="shared" si="13"/>
        <v>-1</v>
      </c>
      <c r="Q53" s="1"/>
      <c r="R53" s="11">
        <f t="shared" si="14"/>
        <v>0</v>
      </c>
      <c r="S53" s="12">
        <f t="shared" si="15"/>
        <v>-1</v>
      </c>
      <c r="T53" s="11">
        <f t="shared" si="16"/>
        <v>0</v>
      </c>
      <c r="U53" s="1" t="e">
        <f t="shared" si="33"/>
        <v>#REF!</v>
      </c>
      <c r="V53" s="1"/>
      <c r="W53" s="11">
        <f>SUMIFS('Forecast Data'!$D:$D,'Forecast Data'!$C:$C,W$6,'Forecast Data'!$B:$B,$D53)</f>
        <v>0</v>
      </c>
      <c r="X53" s="11">
        <f>SUMIFS('Forecast Data'!$D:$D,'Forecast Data'!$C:$C,X$6,'Forecast Data'!$B:$B,$D53)</f>
        <v>0</v>
      </c>
      <c r="Y53" s="11">
        <f>SUMIFS('Forecast Data'!$D:$D,'Forecast Data'!$C:$C,Y$6,'Forecast Data'!$B:$B,$D53)</f>
        <v>0</v>
      </c>
      <c r="Z53" s="11">
        <f>SUMIFS('Forecast Data'!$D:$D,'Forecast Data'!$C:$C,Z$6,'Forecast Data'!$B:$B,$D53)</f>
        <v>0</v>
      </c>
      <c r="AA53" s="11">
        <f>SUMIFS('Forecast Data'!$D:$D,'Forecast Data'!$C:$C,AA$6,'Forecast Data'!$B:$B,$D53)</f>
        <v>0</v>
      </c>
      <c r="AB53" s="11">
        <f>SUMIFS('Forecast Data'!$D:$D,'Forecast Data'!$C:$C,AB$6,'Forecast Data'!$B:$B,$D53)</f>
        <v>0</v>
      </c>
      <c r="AC53" s="11">
        <f>SUMIFS('Forecast Data'!$D:$D,'Forecast Data'!$C:$C,AC$6,'Forecast Data'!$B:$B,$D53)</f>
        <v>0</v>
      </c>
      <c r="AD53" s="11">
        <f>SUMIFS('Forecast Data'!$D:$D,'Forecast Data'!$C:$C,AD$6,'Forecast Data'!$B:$B,$D53)</f>
        <v>0</v>
      </c>
      <c r="AE53" s="11">
        <f>SUMIFS('Forecast Data'!$D:$D,'Forecast Data'!$C:$C,AE$6,'Forecast Data'!$B:$B,$D53)</f>
        <v>0</v>
      </c>
      <c r="AF53" s="11">
        <f>SUMIFS('Forecast Data'!$D:$D,'Forecast Data'!$C:$C,AF$6,'Forecast Data'!$B:$B,$D53)</f>
        <v>0</v>
      </c>
      <c r="AG53" s="11">
        <f>SUMIFS('Forecast Data'!$D:$D,'Forecast Data'!$C:$C,AG$6,'Forecast Data'!$B:$B,$D53)</f>
        <v>0</v>
      </c>
      <c r="AH53" s="11">
        <f>SUMIFS('Forecast Data'!$D:$D,'Forecast Data'!$C:$C,AH$6,'Forecast Data'!$B:$B,$D53)</f>
        <v>0</v>
      </c>
      <c r="AI53" s="1"/>
      <c r="AJ53" s="12">
        <f>IF(SUMIFS('Forecast Data'!$E:$E,'Forecast Data'!$C:$C,AJ$6,'Forecast Data'!$B:$B,$D53)=0,"",SUMIFS('Forecast Data'!$E:$E,'Forecast Data'!$C:$C,AJ$6,'Forecast Data'!$B:$B,$D53))</f>
        <v>-1</v>
      </c>
      <c r="AK53" s="12">
        <f>IF(SUMIFS('Forecast Data'!$E:$E,'Forecast Data'!$C:$C,AK$6,'Forecast Data'!$B:$B,$D53)=0,"",SUMIFS('Forecast Data'!$E:$E,'Forecast Data'!$C:$C,AK$6,'Forecast Data'!$B:$B,$D53))</f>
        <v>-1</v>
      </c>
      <c r="AL53" s="12">
        <f>IF(SUMIFS('Forecast Data'!$E:$E,'Forecast Data'!$C:$C,AL$6,'Forecast Data'!$B:$B,$D53)=0,"",SUMIFS('Forecast Data'!$E:$E,'Forecast Data'!$C:$C,AL$6,'Forecast Data'!$B:$B,$D53))</f>
        <v>-1</v>
      </c>
      <c r="AM53" s="12">
        <f>IF(SUMIFS('Forecast Data'!$E:$E,'Forecast Data'!$C:$C,AM$6,'Forecast Data'!$B:$B,$D53)=0,"",SUMIFS('Forecast Data'!$E:$E,'Forecast Data'!$C:$C,AM$6,'Forecast Data'!$B:$B,$D53))</f>
        <v>-1</v>
      </c>
      <c r="AN53" s="12">
        <f>IF(SUMIFS('Forecast Data'!$E:$E,'Forecast Data'!$C:$C,AN$6,'Forecast Data'!$B:$B,$D53)=0,"",SUMIFS('Forecast Data'!$E:$E,'Forecast Data'!$C:$C,AN$6,'Forecast Data'!$B:$B,$D53))</f>
        <v>-1</v>
      </c>
      <c r="AO53" s="12">
        <f>IF(SUMIFS('Forecast Data'!$E:$E,'Forecast Data'!$C:$C,AO$6,'Forecast Data'!$B:$B,$D53)=0,"",SUMIFS('Forecast Data'!$E:$E,'Forecast Data'!$C:$C,AO$6,'Forecast Data'!$B:$B,$D53))</f>
        <v>-1</v>
      </c>
      <c r="AP53" s="12">
        <f>IF(SUMIFS('Forecast Data'!$E:$E,'Forecast Data'!$C:$C,AP$6,'Forecast Data'!$B:$B,$D53)=0,"",SUMIFS('Forecast Data'!$E:$E,'Forecast Data'!$C:$C,AP$6,'Forecast Data'!$B:$B,$D53))</f>
        <v>-1</v>
      </c>
      <c r="AQ53" s="12">
        <f>IF(SUMIFS('Forecast Data'!$E:$E,'Forecast Data'!$C:$C,AQ$6,'Forecast Data'!$B:$B,$D53)=0,"",SUMIFS('Forecast Data'!$E:$E,'Forecast Data'!$C:$C,AQ$6,'Forecast Data'!$B:$B,$D53))</f>
        <v>-1</v>
      </c>
      <c r="AR53" s="12">
        <f>IF(SUMIFS('Forecast Data'!$E:$E,'Forecast Data'!$C:$C,AR$6,'Forecast Data'!$B:$B,$D53)=0,"",SUMIFS('Forecast Data'!$E:$E,'Forecast Data'!$C:$C,AR$6,'Forecast Data'!$B:$B,$D53))</f>
        <v>-1</v>
      </c>
      <c r="AS53" s="12">
        <f>IF(SUMIFS('Forecast Data'!$E:$E,'Forecast Data'!$C:$C,AS$6,'Forecast Data'!$B:$B,$D53)=0,"",SUMIFS('Forecast Data'!$E:$E,'Forecast Data'!$C:$C,AS$6,'Forecast Data'!$B:$B,$D53))</f>
        <v>-1</v>
      </c>
      <c r="AT53" s="12">
        <f>IF(SUMIFS('Forecast Data'!$E:$E,'Forecast Data'!$C:$C,AT$6,'Forecast Data'!$B:$B,$D53)=0,"",SUMIFS('Forecast Data'!$E:$E,'Forecast Data'!$C:$C,AT$6,'Forecast Data'!$B:$B,$D53))</f>
        <v>-1</v>
      </c>
      <c r="AU53" s="12">
        <f>IF(SUMIFS('Forecast Data'!$E:$E,'Forecast Data'!$C:$C,AU$6,'Forecast Data'!$B:$B,$D53)=0,"",SUMIFS('Forecast Data'!$E:$E,'Forecast Data'!$C:$C,AU$6,'Forecast Data'!$B:$B,$D53))</f>
        <v>-1</v>
      </c>
      <c r="AV53" s="1"/>
      <c r="AW53" s="11">
        <f>SUMIFS('OP Units'!E:E,'OP Units'!$A:$A,$D53)</f>
        <v>0</v>
      </c>
      <c r="AX53" s="11">
        <f>SUMIFS('OP Units'!F:F,'OP Units'!$A:$A,$D53)</f>
        <v>0</v>
      </c>
      <c r="AY53" s="11">
        <f>SUMIFS('OP Units'!G:G,'OP Units'!$A:$A,$D53)</f>
        <v>0</v>
      </c>
      <c r="AZ53" s="11">
        <f>SUMIFS('OP Units'!H:H,'OP Units'!$A:$A,$D53)</f>
        <v>0</v>
      </c>
      <c r="BA53" s="11">
        <f>SUMIFS('OP Units'!I:I,'OP Units'!$A:$A,$D53)</f>
        <v>0</v>
      </c>
      <c r="BB53" s="11">
        <f>SUMIFS('OP Units'!J:J,'OP Units'!$A:$A,$D53)</f>
        <v>0</v>
      </c>
      <c r="BC53" s="11">
        <f>SUMIFS('OP Units'!K:K,'OP Units'!$A:$A,$D53)</f>
        <v>0</v>
      </c>
      <c r="BD53" s="11">
        <f>SUMIFS('OP Units'!L:L,'OP Units'!$A:$A,$D53)</f>
        <v>0</v>
      </c>
      <c r="BE53" s="11">
        <f>SUMIFS('OP Units'!M:M,'OP Units'!$A:$A,$D53)</f>
        <v>0</v>
      </c>
      <c r="BF53" s="11">
        <f>SUMIFS('OP Units'!N:N,'OP Units'!$A:$A,$D53)</f>
        <v>0</v>
      </c>
      <c r="BG53" s="11">
        <f>SUMIFS('OP Units'!O:O,'OP Units'!$A:$A,$D53)</f>
        <v>0</v>
      </c>
      <c r="BH53" s="11">
        <f>SUMIFS('OP Units'!P:P,'OP Units'!$A:$A,$D53)</f>
        <v>0</v>
      </c>
      <c r="BI53" s="1"/>
      <c r="BJ53" s="12">
        <f>IFERROR((SUMIFS('OP Units'!E:E,'OP Units'!$A:$A,$D53)-SUMIFS('Forecast Data'!$H:$H,'Forecast Data'!$C:$C,BJ$6,'Forecast Data'!$B:$B,$D53))/SUMIFS('Forecast Data'!$H:$H,'Forecast Data'!$C:$C,BJ$6,'Forecast Data'!$B:$B,$D53),"")</f>
        <v>-1</v>
      </c>
      <c r="BK53" s="12">
        <f>IFERROR((SUMIFS('OP Units'!F:F,'OP Units'!$A:$A,$D53)-SUMIFS('Forecast Data'!$H:$H,'Forecast Data'!$C:$C,BK$6,'Forecast Data'!$B:$B,$D53))/SUMIFS('Forecast Data'!$H:$H,'Forecast Data'!$C:$C,BK$6,'Forecast Data'!$B:$B,$D53),"")</f>
        <v>-1</v>
      </c>
      <c r="BL53" s="12">
        <f>IFERROR((SUMIFS('OP Units'!G:G,'OP Units'!$A:$A,$D53)-SUMIFS('Forecast Data'!$H:$H,'Forecast Data'!$C:$C,BL$6,'Forecast Data'!$B:$B,$D53))/SUMIFS('Forecast Data'!$H:$H,'Forecast Data'!$C:$C,BL$6,'Forecast Data'!$B:$B,$D53),"")</f>
        <v>-1</v>
      </c>
      <c r="BM53" s="12">
        <f>IFERROR((SUMIFS('OP Units'!H:H,'OP Units'!$A:$A,$D53)-SUMIFS('Forecast Data'!$H:$H,'Forecast Data'!$C:$C,BM$6,'Forecast Data'!$B:$B,$D53))/SUMIFS('Forecast Data'!$H:$H,'Forecast Data'!$C:$C,BM$6,'Forecast Data'!$B:$B,$D53),"")</f>
        <v>-1</v>
      </c>
      <c r="BN53" s="12">
        <f>IFERROR((SUMIFS('OP Units'!I:I,'OP Units'!$A:$A,$D53)-SUMIFS('Forecast Data'!$H:$H,'Forecast Data'!$C:$C,BN$6,'Forecast Data'!$B:$B,$D53))/SUMIFS('Forecast Data'!$H:$H,'Forecast Data'!$C:$C,BN$6,'Forecast Data'!$B:$B,$D53),"")</f>
        <v>-1</v>
      </c>
      <c r="BO53" s="12">
        <f>IFERROR((SUMIFS('OP Units'!J:J,'OP Units'!$A:$A,$D53)-SUMIFS('Forecast Data'!$H:$H,'Forecast Data'!$C:$C,BO$6,'Forecast Data'!$B:$B,$D53))/SUMIFS('Forecast Data'!$H:$H,'Forecast Data'!$C:$C,BO$6,'Forecast Data'!$B:$B,$D53),"")</f>
        <v>-1</v>
      </c>
      <c r="BP53" s="12">
        <f>IFERROR((SUMIFS('OP Units'!K:K,'OP Units'!$A:$A,$D53)-SUMIFS('Forecast Data'!$H:$H,'Forecast Data'!$C:$C,BP$6,'Forecast Data'!$B:$B,$D53))/SUMIFS('Forecast Data'!$H:$H,'Forecast Data'!$C:$C,BP$6,'Forecast Data'!$B:$B,$D53),"")</f>
        <v>-1</v>
      </c>
      <c r="BQ53" s="12">
        <f>IFERROR((SUMIFS('OP Units'!L:L,'OP Units'!$A:$A,$D53)-SUMIFS('Forecast Data'!$H:$H,'Forecast Data'!$C:$C,BQ$6,'Forecast Data'!$B:$B,$D53))/SUMIFS('Forecast Data'!$H:$H,'Forecast Data'!$C:$C,BQ$6,'Forecast Data'!$B:$B,$D53),"")</f>
        <v>-1</v>
      </c>
      <c r="BR53" s="12">
        <f>IFERROR((SUMIFS('OP Units'!M:M,'OP Units'!$A:$A,$D53)-SUMIFS('Forecast Data'!$H:$H,'Forecast Data'!$C:$C,BR$6,'Forecast Data'!$B:$B,$D53))/SUMIFS('Forecast Data'!$H:$H,'Forecast Data'!$C:$C,BR$6,'Forecast Data'!$B:$B,$D53),"")</f>
        <v>-1</v>
      </c>
      <c r="BS53" s="12">
        <f>IFERROR((SUMIFS('OP Units'!N:N,'OP Units'!$A:$A,$D53)-SUMIFS('Forecast Data'!$H:$H,'Forecast Data'!$C:$C,BS$6,'Forecast Data'!$B:$B,$D53))/SUMIFS('Forecast Data'!$H:$H,'Forecast Data'!$C:$C,BS$6,'Forecast Data'!$B:$B,$D53),"")</f>
        <v>-1</v>
      </c>
      <c r="BT53" s="12">
        <f>IFERROR((SUMIFS('OP Units'!O:O,'OP Units'!$A:$A,$D53)-SUMIFS('Forecast Data'!$H:$H,'Forecast Data'!$C:$C,BT$6,'Forecast Data'!$B:$B,$D53))/SUMIFS('Forecast Data'!$H:$H,'Forecast Data'!$C:$C,BT$6,'Forecast Data'!$B:$B,$D53),"")</f>
        <v>-1</v>
      </c>
      <c r="BU53" s="12">
        <f>IFERROR((SUMIFS('OP Units'!P:P,'OP Units'!$A:$A,$D53)-SUMIFS('Forecast Data'!$H:$H,'Forecast Data'!$C:$C,BU$6,'Forecast Data'!$B:$B,$D53))/SUMIFS('Forecast Data'!$H:$H,'Forecast Data'!$C:$C,BU$6,'Forecast Data'!$B:$B,$D53),"")</f>
        <v>-1</v>
      </c>
      <c r="BV53" s="12"/>
      <c r="BW53" s="11">
        <f>(SUMIFS('Forecast Data'!H:H,'Forecast Data'!B:B,D53,'Forecast Data'!C:C,BK$6)+SUMIFS('Forecast Data'!H:H,'Forecast Data'!B:B,D53,'Forecast Data'!C:C,BL$6)+SUMIFS('Forecast Data'!H:H,'Forecast Data'!B:B,D53,'Forecast Data'!C:C,BM$6)+SUMIFS('Forecast Data'!H:H,'Forecast Data'!B:B,D53,'Forecast Data'!C:C,BN$6)+SUMIFS('Forecast Data'!H:H,'Forecast Data'!B:B,D53,'Forecast Data'!C:C,BO$6)+SUMIFS('Forecast Data'!H:H,'Forecast Data'!B:B,D53,'Forecast Data'!C:C,BP$6)+SUMIFS('Forecast Data'!H:H,'Forecast Data'!B:B,D53,'Forecast Data'!C:C,BQ$6)+SUMIFS('Forecast Data'!H:H,'Forecast Data'!B:B,D53,'Forecast Data'!C:C,BJ$6))/8</f>
        <v>190.125</v>
      </c>
      <c r="BX53" s="12">
        <f>IFERROR((SUM(W53:AD53)-(SUMIFS('Forecast Data'!H:H,'Forecast Data'!B:B,B53,'Forecast Data'!C:C,BJ$6)+SUMIFS('Forecast Data'!H:H,'Forecast Data'!B:B,B53,'Forecast Data'!C:C,BK$6)+SUMIFS('Forecast Data'!H:H,'Forecast Data'!B:B,B53,'Forecast Data'!C:C,BL$6)+SUMIFS('Forecast Data'!H:H,'Forecast Data'!B:B,B53,'Forecast Data'!C:C,BM$6)+SUMIFS('Forecast Data'!H:H,'Forecast Data'!B:B,B53,'Forecast Data'!C:C,BN$6)+SUMIFS('Forecast Data'!H:H,'Forecast Data'!B:B,B53,'Forecast Data'!C:C,BO$6)+SUMIFS('Forecast Data'!H:H,'Forecast Data'!B:B,B53,'Forecast Data'!C:C,BP$6)+SUMIFS('Forecast Data'!H:H,'Forecast Data'!B:B,B53,'Forecast Data'!C:C,BQ$6)))/(SUMIFS('Forecast Data'!H:H,'Forecast Data'!B:B,B53,'Forecast Data'!C:C,BJ$6)+SUMIFS('Forecast Data'!H:H,'Forecast Data'!B:B,B53,'Forecast Data'!C:C,BK$6)+SUMIFS('Forecast Data'!H:H,'Forecast Data'!B:B,B53,'Forecast Data'!C:C,BL$6)+SUMIFS('Forecast Data'!H:H,'Forecast Data'!B:B,B53,'Forecast Data'!C:C,BM$6)+SUMIFS('Forecast Data'!H:H,'Forecast Data'!B:B,B53,'Forecast Data'!C:C,BN$6)+SUMIFS('Forecast Data'!H:H,'Forecast Data'!B:B,B53,'Forecast Data'!C:C,BO$6)+SUMIFS('Forecast Data'!H:H,'Forecast Data'!B:B,B53,'Forecast Data'!C:C,BP$6)+SUMIFS('Forecast Data'!H:H,'Forecast Data'!B:B,B53,'Forecast Data'!C:C,BQ$6)),"")</f>
        <v>-1</v>
      </c>
      <c r="BY53" s="12">
        <f t="shared" si="18"/>
        <v>-7.1432826775965166E-4</v>
      </c>
      <c r="BZ53" s="16">
        <f t="shared" si="19"/>
        <v>-1.5633960203175135E-4</v>
      </c>
      <c r="CA53" s="13">
        <f t="shared" si="20"/>
        <v>-5.5798866572790026E-2</v>
      </c>
      <c r="CB53" s="12">
        <f t="shared" si="21"/>
        <v>5.5798866572790025E-4</v>
      </c>
      <c r="CC53" s="12"/>
      <c r="CD53" s="11">
        <f>(SUMIFS('Forecast Data'!H:H,'Forecast Data'!B:B,D53,'Forecast Data'!C:C,BK$6)+SUMIFS('Forecast Data'!H:H,'Forecast Data'!B:B,D53,'Forecast Data'!C:C,BL$6)+SUMIFS('Forecast Data'!H:H,'Forecast Data'!B:B,D53,'Forecast Data'!C:C,BM$6)+SUMIFS('Forecast Data'!H:H,'Forecast Data'!B:B,D53,'Forecast Data'!C:C,BJ$6))/4</f>
        <v>201</v>
      </c>
      <c r="CE53" s="12">
        <f>IFERROR((SUM(W53:Z53)-(SUMIFS('Forecast Data'!H:H,'Forecast Data'!B:B,D53,'Forecast Data'!C:C,BJ$6)+SUMIFS('Forecast Data'!H:H,'Forecast Data'!B:B,D53,'Forecast Data'!C:C,BK$6)+SUMIFS('Forecast Data'!H:H,'Forecast Data'!B:B,D53,'Forecast Data'!C:C,BL$6)+SUMIFS('Forecast Data'!H:H,'Forecast Data'!B:B,D53,'Forecast Data'!C:C,BM$6)))/(SUMIFS('Forecast Data'!H:H,'Forecast Data'!B:B,D53,'Forecast Data'!C:C,BJ$6)+SUMIFS('Forecast Data'!H:H,'Forecast Data'!B:B,D53,'Forecast Data'!C:C,BK$6)+SUMIFS('Forecast Data'!H:H,'Forecast Data'!B:B,D53,'Forecast Data'!C:C,BL$6)+SUMIFS('Forecast Data'!H:H,'Forecast Data'!B:B,D53,'Forecast Data'!C:C,BM$6)),"")</f>
        <v>-1</v>
      </c>
      <c r="CF53" s="12">
        <f t="shared" si="22"/>
        <v>-7.1432826775965166E-4</v>
      </c>
      <c r="CG53" s="12">
        <f t="shared" si="23"/>
        <v>-1.6851554287991444E-4</v>
      </c>
      <c r="CH53" s="13">
        <f t="shared" si="24"/>
        <v>-5.4581272487973717E-2</v>
      </c>
      <c r="CI53" s="13"/>
    </row>
    <row r="54" spans="1:87" ht="13.2">
      <c r="A54" s="1"/>
      <c r="B54" t="str">
        <f t="shared" si="35"/>
        <v>Knix</v>
      </c>
      <c r="D54" t="s">
        <v>87</v>
      </c>
      <c r="E54" s="11">
        <f>SUMIFS('Fin Data'!F:F,'Fin Data'!A:A,D54)</f>
        <v>2105</v>
      </c>
      <c r="F54" s="11">
        <f>SUMIFS('Fin Data with 6 week hist'!I:I,'Fin Data with 6 week hist'!$A:$A,$D54)</f>
        <v>0</v>
      </c>
      <c r="G54" s="11">
        <f>SUMIFS('Fin Data with 6 week hist'!J:J,'Fin Data with 6 week hist'!$A:$A,$D54)</f>
        <v>0</v>
      </c>
      <c r="H54" s="11">
        <f>SUMIFS('Fin Data with 6 week hist'!K:K,'Fin Data with 6 week hist'!$A:$A,$D54)+SUMIFS('Unit Cancellations'!D:D,'Unit Cancellations'!$B:$B,$D54)</f>
        <v>0</v>
      </c>
      <c r="I54" s="11">
        <f>SUMIFS('Fin Data with 6 week hist'!L:L,'Fin Data with 6 week hist'!$A:$A,$D54)+SUMIFS('Unit Cancellations'!E:E,'Unit Cancellations'!$B:$B,$D54)</f>
        <v>3</v>
      </c>
      <c r="J54" s="11">
        <f>SUMIFS('Fin Data with 6 week hist'!M:M,'Fin Data with 6 week hist'!$A:$A,$D54)+SUMIFS('Unit Cancellations'!F:F,'Unit Cancellations'!$B:$B,$D54)</f>
        <v>3</v>
      </c>
      <c r="K54" s="11">
        <f>SUMIFS('Fin Data with 6 week hist'!N:N,'Fin Data with 6 week hist'!$A:$A,$D54)+SUMIFS('Unit Cancellations'!G:G,'Unit Cancellations'!$B:$B,$D54)</f>
        <v>0</v>
      </c>
      <c r="L54" s="11">
        <f>SUMIFS('Fin Data'!AN:AN,'Fin Data'!A:A,D54)</f>
        <v>1</v>
      </c>
      <c r="M54" s="12">
        <f>IFERROR(SUMIFS('Fin Data'!AO:AO,'Fin Data'!A:A,D54),"")</f>
        <v>-0.99952494061757724</v>
      </c>
      <c r="N54" s="1"/>
      <c r="O54" s="11">
        <f t="shared" si="12"/>
        <v>3</v>
      </c>
      <c r="P54" s="12">
        <f t="shared" si="13"/>
        <v>-0.99779776105707474</v>
      </c>
      <c r="Q54" s="1"/>
      <c r="R54" s="11">
        <f t="shared" si="14"/>
        <v>3</v>
      </c>
      <c r="S54" s="12">
        <f t="shared" si="15"/>
        <v>-0.9966230476994512</v>
      </c>
      <c r="T54" s="11">
        <f t="shared" si="16"/>
        <v>0</v>
      </c>
      <c r="U54" s="1" t="e">
        <f t="shared" si="33"/>
        <v>#REF!</v>
      </c>
      <c r="V54" s="1"/>
      <c r="W54" s="11">
        <f>SUMIFS('Forecast Data'!$D:$D,'Forecast Data'!$C:$C,W$6,'Forecast Data'!$B:$B,$D54)</f>
        <v>3</v>
      </c>
      <c r="X54" s="11">
        <f>SUMIFS('Forecast Data'!$D:$D,'Forecast Data'!$C:$C,X$6,'Forecast Data'!$B:$B,$D54)</f>
        <v>3</v>
      </c>
      <c r="Y54" s="11">
        <f>SUMIFS('Forecast Data'!$D:$D,'Forecast Data'!$C:$C,Y$6,'Forecast Data'!$B:$B,$D54)</f>
        <v>3</v>
      </c>
      <c r="Z54" s="11">
        <f>SUMIFS('Forecast Data'!$D:$D,'Forecast Data'!$C:$C,Z$6,'Forecast Data'!$B:$B,$D54)</f>
        <v>3</v>
      </c>
      <c r="AA54" s="11">
        <f>SUMIFS('Forecast Data'!$D:$D,'Forecast Data'!$C:$C,AA$6,'Forecast Data'!$B:$B,$D54)</f>
        <v>3</v>
      </c>
      <c r="AB54" s="11">
        <f>SUMIFS('Forecast Data'!$D:$D,'Forecast Data'!$C:$C,AB$6,'Forecast Data'!$B:$B,$D54)</f>
        <v>3</v>
      </c>
      <c r="AC54" s="11">
        <f>SUMIFS('Forecast Data'!$D:$D,'Forecast Data'!$C:$C,AC$6,'Forecast Data'!$B:$B,$D54)</f>
        <v>3</v>
      </c>
      <c r="AD54" s="11">
        <f>SUMIFS('Forecast Data'!$D:$D,'Forecast Data'!$C:$C,AD$6,'Forecast Data'!$B:$B,$D54)</f>
        <v>3</v>
      </c>
      <c r="AE54" s="11">
        <f>SUMIFS('Forecast Data'!$D:$D,'Forecast Data'!$C:$C,AE$6,'Forecast Data'!$B:$B,$D54)</f>
        <v>3</v>
      </c>
      <c r="AF54" s="11">
        <f>SUMIFS('Forecast Data'!$D:$D,'Forecast Data'!$C:$C,AF$6,'Forecast Data'!$B:$B,$D54)</f>
        <v>3</v>
      </c>
      <c r="AG54" s="11">
        <f>SUMIFS('Forecast Data'!$D:$D,'Forecast Data'!$C:$C,AG$6,'Forecast Data'!$B:$B,$D54)</f>
        <v>3</v>
      </c>
      <c r="AH54" s="11">
        <f>SUMIFS('Forecast Data'!$D:$D,'Forecast Data'!$C:$C,AH$6,'Forecast Data'!$B:$B,$D54)</f>
        <v>3</v>
      </c>
      <c r="AI54" s="1"/>
      <c r="AJ54" s="12">
        <f>IF(SUMIFS('Forecast Data'!$E:$E,'Forecast Data'!$C:$C,AJ$6,'Forecast Data'!$B:$B,$D54)=0,"",SUMIFS('Forecast Data'!$E:$E,'Forecast Data'!$C:$C,AJ$6,'Forecast Data'!$B:$B,$D54))</f>
        <v>-1</v>
      </c>
      <c r="AK54" s="12">
        <f>IF(SUMIFS('Forecast Data'!$E:$E,'Forecast Data'!$C:$C,AK$6,'Forecast Data'!$B:$B,$D54)=0,"",SUMIFS('Forecast Data'!$E:$E,'Forecast Data'!$C:$C,AK$6,'Forecast Data'!$B:$B,$D54))</f>
        <v>-1</v>
      </c>
      <c r="AL54" s="12">
        <f>IF(SUMIFS('Forecast Data'!$E:$E,'Forecast Data'!$C:$C,AL$6,'Forecast Data'!$B:$B,$D54)=0,"",SUMIFS('Forecast Data'!$E:$E,'Forecast Data'!$C:$C,AL$6,'Forecast Data'!$B:$B,$D54))</f>
        <v>-1</v>
      </c>
      <c r="AM54" s="12">
        <f>IF(SUMIFS('Forecast Data'!$E:$E,'Forecast Data'!$C:$C,AM$6,'Forecast Data'!$B:$B,$D54)=0,"",SUMIFS('Forecast Data'!$E:$E,'Forecast Data'!$C:$C,AM$6,'Forecast Data'!$B:$B,$D54))</f>
        <v>-1</v>
      </c>
      <c r="AN54" s="12">
        <f>IF(SUMIFS('Forecast Data'!$E:$E,'Forecast Data'!$C:$C,AN$6,'Forecast Data'!$B:$B,$D54)=0,"",SUMIFS('Forecast Data'!$E:$E,'Forecast Data'!$C:$C,AN$6,'Forecast Data'!$B:$B,$D54))</f>
        <v>-0.99</v>
      </c>
      <c r="AO54" s="12">
        <f>IF(SUMIFS('Forecast Data'!$E:$E,'Forecast Data'!$C:$C,AO$6,'Forecast Data'!$B:$B,$D54)=0,"",SUMIFS('Forecast Data'!$E:$E,'Forecast Data'!$C:$C,AO$6,'Forecast Data'!$B:$B,$D54))</f>
        <v>-0.99</v>
      </c>
      <c r="AP54" s="12">
        <f>IF(SUMIFS('Forecast Data'!$E:$E,'Forecast Data'!$C:$C,AP$6,'Forecast Data'!$B:$B,$D54)=0,"",SUMIFS('Forecast Data'!$E:$E,'Forecast Data'!$C:$C,AP$6,'Forecast Data'!$B:$B,$D54))</f>
        <v>-0.99</v>
      </c>
      <c r="AQ54" s="12">
        <f>IF(SUMIFS('Forecast Data'!$E:$E,'Forecast Data'!$C:$C,AQ$6,'Forecast Data'!$B:$B,$D54)=0,"",SUMIFS('Forecast Data'!$E:$E,'Forecast Data'!$C:$C,AQ$6,'Forecast Data'!$B:$B,$D54))</f>
        <v>-0.98</v>
      </c>
      <c r="AR54" s="12">
        <f>IF(SUMIFS('Forecast Data'!$E:$E,'Forecast Data'!$C:$C,AR$6,'Forecast Data'!$B:$B,$D54)=0,"",SUMIFS('Forecast Data'!$E:$E,'Forecast Data'!$C:$C,AR$6,'Forecast Data'!$B:$B,$D54))</f>
        <v>-0.97</v>
      </c>
      <c r="AS54" s="12">
        <f>IF(SUMIFS('Forecast Data'!$E:$E,'Forecast Data'!$C:$C,AS$6,'Forecast Data'!$B:$B,$D54)=0,"",SUMIFS('Forecast Data'!$E:$E,'Forecast Data'!$C:$C,AS$6,'Forecast Data'!$B:$B,$D54))</f>
        <v>-0.97</v>
      </c>
      <c r="AT54" s="12">
        <f>IF(SUMIFS('Forecast Data'!$E:$E,'Forecast Data'!$C:$C,AT$6,'Forecast Data'!$B:$B,$D54)=0,"",SUMIFS('Forecast Data'!$E:$E,'Forecast Data'!$C:$C,AT$6,'Forecast Data'!$B:$B,$D54))</f>
        <v>-0.95</v>
      </c>
      <c r="AU54" s="12">
        <f>IF(SUMIFS('Forecast Data'!$E:$E,'Forecast Data'!$C:$C,AU$6,'Forecast Data'!$B:$B,$D54)=0,"",SUMIFS('Forecast Data'!$E:$E,'Forecast Data'!$C:$C,AU$6,'Forecast Data'!$B:$B,$D54))</f>
        <v>-0.93</v>
      </c>
      <c r="AV54" s="1"/>
      <c r="AW54" s="11">
        <f>SUMIFS('OP Units'!E:E,'OP Units'!$A:$A,$D54)</f>
        <v>0</v>
      </c>
      <c r="AX54" s="11">
        <f>SUMIFS('OP Units'!F:F,'OP Units'!$A:$A,$D54)</f>
        <v>0</v>
      </c>
      <c r="AY54" s="11">
        <f>SUMIFS('OP Units'!G:G,'OP Units'!$A:$A,$D54)</f>
        <v>0</v>
      </c>
      <c r="AZ54" s="11">
        <f>SUMIFS('OP Units'!H:H,'OP Units'!$A:$A,$D54)</f>
        <v>0</v>
      </c>
      <c r="BA54" s="11">
        <f>SUMIFS('OP Units'!I:I,'OP Units'!$A:$A,$D54)</f>
        <v>0</v>
      </c>
      <c r="BB54" s="11">
        <f>SUMIFS('OP Units'!J:J,'OP Units'!$A:$A,$D54)</f>
        <v>0</v>
      </c>
      <c r="BC54" s="11">
        <f>SUMIFS('OP Units'!K:K,'OP Units'!$A:$A,$D54)</f>
        <v>0</v>
      </c>
      <c r="BD54" s="11">
        <f>SUMIFS('OP Units'!L:L,'OP Units'!$A:$A,$D54)</f>
        <v>0</v>
      </c>
      <c r="BE54" s="11">
        <f>SUMIFS('OP Units'!M:M,'OP Units'!$A:$A,$D54)</f>
        <v>0</v>
      </c>
      <c r="BF54" s="11">
        <f>SUMIFS('OP Units'!N:N,'OP Units'!$A:$A,$D54)</f>
        <v>0</v>
      </c>
      <c r="BG54" s="11">
        <f>SUMIFS('OP Units'!O:O,'OP Units'!$A:$A,$D54)</f>
        <v>0</v>
      </c>
      <c r="BH54" s="11">
        <f>SUMIFS('OP Units'!P:P,'OP Units'!$A:$A,$D54)</f>
        <v>0</v>
      </c>
      <c r="BI54" s="1"/>
      <c r="BJ54" s="12">
        <f>IFERROR((SUMIFS('OP Units'!E:E,'OP Units'!$A:$A,$D54)-SUMIFS('Forecast Data'!$H:$H,'Forecast Data'!$C:$C,BJ$6,'Forecast Data'!$B:$B,$D54))/SUMIFS('Forecast Data'!$H:$H,'Forecast Data'!$C:$C,BJ$6,'Forecast Data'!$B:$B,$D54),"")</f>
        <v>-1</v>
      </c>
      <c r="BK54" s="12">
        <f>IFERROR((SUMIFS('OP Units'!F:F,'OP Units'!$A:$A,$D54)-SUMIFS('Forecast Data'!$H:$H,'Forecast Data'!$C:$C,BK$6,'Forecast Data'!$B:$B,$D54))/SUMIFS('Forecast Data'!$H:$H,'Forecast Data'!$C:$C,BK$6,'Forecast Data'!$B:$B,$D54),"")</f>
        <v>-1</v>
      </c>
      <c r="BL54" s="12">
        <f>IFERROR((SUMIFS('OP Units'!G:G,'OP Units'!$A:$A,$D54)-SUMIFS('Forecast Data'!$H:$H,'Forecast Data'!$C:$C,BL$6,'Forecast Data'!$B:$B,$D54))/SUMIFS('Forecast Data'!$H:$H,'Forecast Data'!$C:$C,BL$6,'Forecast Data'!$B:$B,$D54),"")</f>
        <v>-1</v>
      </c>
      <c r="BM54" s="12">
        <f>IFERROR((SUMIFS('OP Units'!H:H,'OP Units'!$A:$A,$D54)-SUMIFS('Forecast Data'!$H:$H,'Forecast Data'!$C:$C,BM$6,'Forecast Data'!$B:$B,$D54))/SUMIFS('Forecast Data'!$H:$H,'Forecast Data'!$C:$C,BM$6,'Forecast Data'!$B:$B,$D54),"")</f>
        <v>-1</v>
      </c>
      <c r="BN54" s="12">
        <f>IFERROR((SUMIFS('OP Units'!I:I,'OP Units'!$A:$A,$D54)-SUMIFS('Forecast Data'!$H:$H,'Forecast Data'!$C:$C,BN$6,'Forecast Data'!$B:$B,$D54))/SUMIFS('Forecast Data'!$H:$H,'Forecast Data'!$C:$C,BN$6,'Forecast Data'!$B:$B,$D54),"")</f>
        <v>-1</v>
      </c>
      <c r="BO54" s="12">
        <f>IFERROR((SUMIFS('OP Units'!J:J,'OP Units'!$A:$A,$D54)-SUMIFS('Forecast Data'!$H:$H,'Forecast Data'!$C:$C,BO$6,'Forecast Data'!$B:$B,$D54))/SUMIFS('Forecast Data'!$H:$H,'Forecast Data'!$C:$C,BO$6,'Forecast Data'!$B:$B,$D54),"")</f>
        <v>-1</v>
      </c>
      <c r="BP54" s="12">
        <f>IFERROR((SUMIFS('OP Units'!K:K,'OP Units'!$A:$A,$D54)-SUMIFS('Forecast Data'!$H:$H,'Forecast Data'!$C:$C,BP$6,'Forecast Data'!$B:$B,$D54))/SUMIFS('Forecast Data'!$H:$H,'Forecast Data'!$C:$C,BP$6,'Forecast Data'!$B:$B,$D54),"")</f>
        <v>-1</v>
      </c>
      <c r="BQ54" s="12">
        <f>IFERROR((SUMIFS('OP Units'!L:L,'OP Units'!$A:$A,$D54)-SUMIFS('Forecast Data'!$H:$H,'Forecast Data'!$C:$C,BQ$6,'Forecast Data'!$B:$B,$D54))/SUMIFS('Forecast Data'!$H:$H,'Forecast Data'!$C:$C,BQ$6,'Forecast Data'!$B:$B,$D54),"")</f>
        <v>-1</v>
      </c>
      <c r="BR54" s="12">
        <f>IFERROR((SUMIFS('OP Units'!M:M,'OP Units'!$A:$A,$D54)-SUMIFS('Forecast Data'!$H:$H,'Forecast Data'!$C:$C,BR$6,'Forecast Data'!$B:$B,$D54))/SUMIFS('Forecast Data'!$H:$H,'Forecast Data'!$C:$C,BR$6,'Forecast Data'!$B:$B,$D54),"")</f>
        <v>-1</v>
      </c>
      <c r="BS54" s="12">
        <f>IFERROR((SUMIFS('OP Units'!N:N,'OP Units'!$A:$A,$D54)-SUMIFS('Forecast Data'!$H:$H,'Forecast Data'!$C:$C,BS$6,'Forecast Data'!$B:$B,$D54))/SUMIFS('Forecast Data'!$H:$H,'Forecast Data'!$C:$C,BS$6,'Forecast Data'!$B:$B,$D54),"")</f>
        <v>-1</v>
      </c>
      <c r="BT54" s="12">
        <f>IFERROR((SUMIFS('OP Units'!O:O,'OP Units'!$A:$A,$D54)-SUMIFS('Forecast Data'!$H:$H,'Forecast Data'!$C:$C,BT$6,'Forecast Data'!$B:$B,$D54))/SUMIFS('Forecast Data'!$H:$H,'Forecast Data'!$C:$C,BT$6,'Forecast Data'!$B:$B,$D54),"")</f>
        <v>-1</v>
      </c>
      <c r="BU54" s="12">
        <f>IFERROR((SUMIFS('OP Units'!P:P,'OP Units'!$A:$A,$D54)-SUMIFS('Forecast Data'!$H:$H,'Forecast Data'!$C:$C,BU$6,'Forecast Data'!$B:$B,$D54))/SUMIFS('Forecast Data'!$H:$H,'Forecast Data'!$C:$C,BU$6,'Forecast Data'!$B:$B,$D54),"")</f>
        <v>-1</v>
      </c>
      <c r="BV54" s="12"/>
      <c r="BW54" s="11">
        <f>(SUMIFS('Forecast Data'!H:H,'Forecast Data'!B:B,D54,'Forecast Data'!C:C,BK$6)+SUMIFS('Forecast Data'!H:H,'Forecast Data'!B:B,D54,'Forecast Data'!C:C,BL$6)+SUMIFS('Forecast Data'!H:H,'Forecast Data'!B:B,D54,'Forecast Data'!C:C,BM$6)+SUMIFS('Forecast Data'!H:H,'Forecast Data'!B:B,D54,'Forecast Data'!C:C,BN$6)+SUMIFS('Forecast Data'!H:H,'Forecast Data'!B:B,D54,'Forecast Data'!C:C,BO$6)+SUMIFS('Forecast Data'!H:H,'Forecast Data'!B:B,D54,'Forecast Data'!C:C,BP$6)+SUMIFS('Forecast Data'!H:H,'Forecast Data'!B:B,D54,'Forecast Data'!C:C,BQ$6)+SUMIFS('Forecast Data'!H:H,'Forecast Data'!B:B,D54,'Forecast Data'!C:C,BJ$6))/8</f>
        <v>888.375</v>
      </c>
      <c r="BX54" s="12">
        <f>IFERROR((SUM(W54:AD54)-(SUMIFS('Forecast Data'!H:H,'Forecast Data'!B:B,B54,'Forecast Data'!C:C,BJ$6)+SUMIFS('Forecast Data'!H:H,'Forecast Data'!B:B,B54,'Forecast Data'!C:C,BK$6)+SUMIFS('Forecast Data'!H:H,'Forecast Data'!B:B,B54,'Forecast Data'!C:C,BL$6)+SUMIFS('Forecast Data'!H:H,'Forecast Data'!B:B,B54,'Forecast Data'!C:C,BM$6)+SUMIFS('Forecast Data'!H:H,'Forecast Data'!B:B,B54,'Forecast Data'!C:C,BN$6)+SUMIFS('Forecast Data'!H:H,'Forecast Data'!B:B,B54,'Forecast Data'!C:C,BO$6)+SUMIFS('Forecast Data'!H:H,'Forecast Data'!B:B,B54,'Forecast Data'!C:C,BP$6)+SUMIFS('Forecast Data'!H:H,'Forecast Data'!B:B,B54,'Forecast Data'!C:C,BQ$6)))/(SUMIFS('Forecast Data'!H:H,'Forecast Data'!B:B,B54,'Forecast Data'!C:C,BJ$6)+SUMIFS('Forecast Data'!H:H,'Forecast Data'!B:B,B54,'Forecast Data'!C:C,BK$6)+SUMIFS('Forecast Data'!H:H,'Forecast Data'!B:B,B54,'Forecast Data'!C:C,BL$6)+SUMIFS('Forecast Data'!H:H,'Forecast Data'!B:B,B54,'Forecast Data'!C:C,BM$6)+SUMIFS('Forecast Data'!H:H,'Forecast Data'!B:B,B54,'Forecast Data'!C:C,BN$6)+SUMIFS('Forecast Data'!H:H,'Forecast Data'!B:B,B54,'Forecast Data'!C:C,BO$6)+SUMIFS('Forecast Data'!H:H,'Forecast Data'!B:B,B54,'Forecast Data'!C:C,BP$6)+SUMIFS('Forecast Data'!H:H,'Forecast Data'!B:B,B54,'Forecast Data'!C:C,BQ$6)),"")</f>
        <v>-0.9966230476994512</v>
      </c>
      <c r="BY54" s="12">
        <f t="shared" si="18"/>
        <v>-1.7992178875095453E-3</v>
      </c>
      <c r="BZ54" s="16">
        <f t="shared" si="19"/>
        <v>-7.2804299881058169E-4</v>
      </c>
      <c r="CA54" s="13">
        <f t="shared" si="20"/>
        <v>-0.10711748886989636</v>
      </c>
      <c r="CB54" s="12">
        <f t="shared" si="21"/>
        <v>1.0711748886989636E-3</v>
      </c>
      <c r="CC54" s="12"/>
      <c r="CD54" s="11">
        <f>(SUMIFS('Forecast Data'!H:H,'Forecast Data'!B:B,D54,'Forecast Data'!C:C,BK$6)+SUMIFS('Forecast Data'!H:H,'Forecast Data'!B:B,D54,'Forecast Data'!C:C,BL$6)+SUMIFS('Forecast Data'!H:H,'Forecast Data'!B:B,D54,'Forecast Data'!C:C,BM$6)+SUMIFS('Forecast Data'!H:H,'Forecast Data'!B:B,D54,'Forecast Data'!C:C,BJ$6))/4</f>
        <v>1362.25</v>
      </c>
      <c r="CE54" s="12">
        <f>IFERROR((SUM(W54:Z54)-(SUMIFS('Forecast Data'!H:H,'Forecast Data'!B:B,D54,'Forecast Data'!C:C,BJ$6)+SUMIFS('Forecast Data'!H:H,'Forecast Data'!B:B,D54,'Forecast Data'!C:C,BK$6)+SUMIFS('Forecast Data'!H:H,'Forecast Data'!B:B,D54,'Forecast Data'!C:C,BL$6)+SUMIFS('Forecast Data'!H:H,'Forecast Data'!B:B,D54,'Forecast Data'!C:C,BM$6)))/(SUMIFS('Forecast Data'!H:H,'Forecast Data'!B:B,D54,'Forecast Data'!C:C,BJ$6)+SUMIFS('Forecast Data'!H:H,'Forecast Data'!B:B,D54,'Forecast Data'!C:C,BK$6)+SUMIFS('Forecast Data'!H:H,'Forecast Data'!B:B,D54,'Forecast Data'!C:C,BL$6)+SUMIFS('Forecast Data'!H:H,'Forecast Data'!B:B,D54,'Forecast Data'!C:C,BM$6)),"")</f>
        <v>-0.99779776105707474</v>
      </c>
      <c r="CF54" s="12">
        <f t="shared" si="22"/>
        <v>-1.7992178875095453E-3</v>
      </c>
      <c r="CG54" s="12">
        <f t="shared" si="23"/>
        <v>-1.139575878903103E-3</v>
      </c>
      <c r="CH54" s="13">
        <f t="shared" si="24"/>
        <v>-6.5964200860644237E-2</v>
      </c>
      <c r="CI54" s="13"/>
    </row>
    <row r="55" spans="1:87" ht="13.2">
      <c r="A55" s="1"/>
      <c r="B55" t="str">
        <f t="shared" si="35"/>
        <v>Philips Sonicare</v>
      </c>
      <c r="D55" t="s">
        <v>88</v>
      </c>
      <c r="E55" s="11">
        <f>SUMIFS('Fin Data'!F:F,'Fin Data'!A:A,D55)</f>
        <v>986</v>
      </c>
      <c r="F55" s="11">
        <f>SUMIFS('Fin Data with 6 week hist'!I:I,'Fin Data with 6 week hist'!$A:$A,$D55)</f>
        <v>58</v>
      </c>
      <c r="G55" s="11">
        <f>SUMIFS('Fin Data with 6 week hist'!J:J,'Fin Data with 6 week hist'!$A:$A,$D55)</f>
        <v>46</v>
      </c>
      <c r="H55" s="11">
        <f>SUMIFS('Fin Data with 6 week hist'!K:K,'Fin Data with 6 week hist'!$A:$A,$D55)+SUMIFS('Unit Cancellations'!D:D,'Unit Cancellations'!$B:$B,$D55)</f>
        <v>41</v>
      </c>
      <c r="I55" s="11">
        <f>SUMIFS('Fin Data with 6 week hist'!L:L,'Fin Data with 6 week hist'!$A:$A,$D55)+SUMIFS('Unit Cancellations'!E:E,'Unit Cancellations'!$B:$B,$D55)</f>
        <v>39</v>
      </c>
      <c r="J55" s="11">
        <f>SUMIFS('Fin Data with 6 week hist'!M:M,'Fin Data with 6 week hist'!$A:$A,$D55)+SUMIFS('Unit Cancellations'!F:F,'Unit Cancellations'!$B:$B,$D55)</f>
        <v>41</v>
      </c>
      <c r="K55" s="11">
        <f>SUMIFS('Fin Data with 6 week hist'!N:N,'Fin Data with 6 week hist'!$A:$A,$D55)+SUMIFS('Unit Cancellations'!G:G,'Unit Cancellations'!$B:$B,$D55)</f>
        <v>40</v>
      </c>
      <c r="L55" s="11">
        <f>SUMIFS('Fin Data'!AN:AN,'Fin Data'!A:A,D55)</f>
        <v>44</v>
      </c>
      <c r="M55" s="12">
        <f>IFERROR(SUMIFS('Fin Data'!AO:AO,'Fin Data'!A:A,D55),"")</f>
        <v>-0.95537525354969577</v>
      </c>
      <c r="N55" s="1"/>
      <c r="O55" s="11">
        <f t="shared" si="12"/>
        <v>1536</v>
      </c>
      <c r="P55" s="12">
        <f t="shared" si="13"/>
        <v>-7.5116664157760055E-2</v>
      </c>
      <c r="Q55" s="1"/>
      <c r="R55" s="11">
        <f t="shared" si="14"/>
        <v>1536</v>
      </c>
      <c r="S55" s="12">
        <f t="shared" si="15"/>
        <v>2.6737967914438502E-2</v>
      </c>
      <c r="T55" s="11">
        <f t="shared" si="16"/>
        <v>0</v>
      </c>
      <c r="U55" s="1" t="e">
        <f t="shared" si="33"/>
        <v>#REF!</v>
      </c>
      <c r="V55" s="1"/>
      <c r="W55" s="11">
        <f>SUMIFS('Forecast Data'!$D:$D,'Forecast Data'!$C:$C,W$6,'Forecast Data'!$B:$B,$D55)</f>
        <v>1536</v>
      </c>
      <c r="X55" s="11">
        <f>SUMIFS('Forecast Data'!$D:$D,'Forecast Data'!$C:$C,X$6,'Forecast Data'!$B:$B,$D55)</f>
        <v>1536</v>
      </c>
      <c r="Y55" s="11">
        <f>SUMIFS('Forecast Data'!$D:$D,'Forecast Data'!$C:$C,Y$6,'Forecast Data'!$B:$B,$D55)</f>
        <v>1536</v>
      </c>
      <c r="Z55" s="11">
        <f>SUMIFS('Forecast Data'!$D:$D,'Forecast Data'!$C:$C,Z$6,'Forecast Data'!$B:$B,$D55)</f>
        <v>1536</v>
      </c>
      <c r="AA55" s="11">
        <f>SUMIFS('Forecast Data'!$D:$D,'Forecast Data'!$C:$C,AA$6,'Forecast Data'!$B:$B,$D55)</f>
        <v>1536</v>
      </c>
      <c r="AB55" s="11">
        <f>SUMIFS('Forecast Data'!$D:$D,'Forecast Data'!$C:$C,AB$6,'Forecast Data'!$B:$B,$D55)</f>
        <v>1536</v>
      </c>
      <c r="AC55" s="11">
        <f>SUMIFS('Forecast Data'!$D:$D,'Forecast Data'!$C:$C,AC$6,'Forecast Data'!$B:$B,$D55)</f>
        <v>1536</v>
      </c>
      <c r="AD55" s="11">
        <f>SUMIFS('Forecast Data'!$D:$D,'Forecast Data'!$C:$C,AD$6,'Forecast Data'!$B:$B,$D55)</f>
        <v>1536</v>
      </c>
      <c r="AE55" s="11">
        <f>SUMIFS('Forecast Data'!$D:$D,'Forecast Data'!$C:$C,AE$6,'Forecast Data'!$B:$B,$D55)</f>
        <v>1536</v>
      </c>
      <c r="AF55" s="11">
        <f>SUMIFS('Forecast Data'!$D:$D,'Forecast Data'!$C:$C,AF$6,'Forecast Data'!$B:$B,$D55)</f>
        <v>1536</v>
      </c>
      <c r="AG55" s="11">
        <f>SUMIFS('Forecast Data'!$D:$D,'Forecast Data'!$C:$C,AG$6,'Forecast Data'!$B:$B,$D55)</f>
        <v>1536</v>
      </c>
      <c r="AH55" s="11">
        <f>SUMIFS('Forecast Data'!$D:$D,'Forecast Data'!$C:$C,AH$6,'Forecast Data'!$B:$B,$D55)</f>
        <v>1536</v>
      </c>
      <c r="AI55" s="1"/>
      <c r="AJ55" s="12">
        <f>IF(SUMIFS('Forecast Data'!$E:$E,'Forecast Data'!$C:$C,AJ$6,'Forecast Data'!$B:$B,$D55)=0,"",SUMIFS('Forecast Data'!$E:$E,'Forecast Data'!$C:$C,AJ$6,'Forecast Data'!$B:$B,$D55))</f>
        <v>0.15</v>
      </c>
      <c r="AK55" s="12">
        <f>IF(SUMIFS('Forecast Data'!$E:$E,'Forecast Data'!$C:$C,AK$6,'Forecast Data'!$B:$B,$D55)=0,"",SUMIFS('Forecast Data'!$E:$E,'Forecast Data'!$C:$C,AK$6,'Forecast Data'!$B:$B,$D55))</f>
        <v>-0.52</v>
      </c>
      <c r="AL55" s="12">
        <f>IF(SUMIFS('Forecast Data'!$E:$E,'Forecast Data'!$C:$C,AL$6,'Forecast Data'!$B:$B,$D55)=0,"",SUMIFS('Forecast Data'!$E:$E,'Forecast Data'!$C:$C,AL$6,'Forecast Data'!$B:$B,$D55))</f>
        <v>0.64</v>
      </c>
      <c r="AM55" s="12">
        <f>IF(SUMIFS('Forecast Data'!$E:$E,'Forecast Data'!$C:$C,AM$6,'Forecast Data'!$B:$B,$D55)=0,"",SUMIFS('Forecast Data'!$E:$E,'Forecast Data'!$C:$C,AM$6,'Forecast Data'!$B:$B,$D55))</f>
        <v>0.3</v>
      </c>
      <c r="AN55" s="12">
        <f>IF(SUMIFS('Forecast Data'!$E:$E,'Forecast Data'!$C:$C,AN$6,'Forecast Data'!$B:$B,$D55)=0,"",SUMIFS('Forecast Data'!$E:$E,'Forecast Data'!$C:$C,AN$6,'Forecast Data'!$B:$B,$D55))</f>
        <v>0.01</v>
      </c>
      <c r="AO55" s="12">
        <f>IF(SUMIFS('Forecast Data'!$E:$E,'Forecast Data'!$C:$C,AO$6,'Forecast Data'!$B:$B,$D55)=0,"",SUMIFS('Forecast Data'!$E:$E,'Forecast Data'!$C:$C,AO$6,'Forecast Data'!$B:$B,$D55))</f>
        <v>0.31</v>
      </c>
      <c r="AP55" s="12">
        <f>IF(SUMIFS('Forecast Data'!$E:$E,'Forecast Data'!$C:$C,AP$6,'Forecast Data'!$B:$B,$D55)=0,"",SUMIFS('Forecast Data'!$E:$E,'Forecast Data'!$C:$C,AP$6,'Forecast Data'!$B:$B,$D55))</f>
        <v>0.68</v>
      </c>
      <c r="AQ55" s="12">
        <f>IF(SUMIFS('Forecast Data'!$E:$E,'Forecast Data'!$C:$C,AQ$6,'Forecast Data'!$B:$B,$D55)=0,"",SUMIFS('Forecast Data'!$E:$E,'Forecast Data'!$C:$C,AQ$6,'Forecast Data'!$B:$B,$D55))</f>
        <v>-0.11</v>
      </c>
      <c r="AR55" s="12">
        <f>IF(SUMIFS('Forecast Data'!$E:$E,'Forecast Data'!$C:$C,AR$6,'Forecast Data'!$B:$B,$D55)=0,"",SUMIFS('Forecast Data'!$E:$E,'Forecast Data'!$C:$C,AR$6,'Forecast Data'!$B:$B,$D55))</f>
        <v>0.01</v>
      </c>
      <c r="AS55" s="12">
        <f>IF(SUMIFS('Forecast Data'!$E:$E,'Forecast Data'!$C:$C,AS$6,'Forecast Data'!$B:$B,$D55)=0,"",SUMIFS('Forecast Data'!$E:$E,'Forecast Data'!$C:$C,AS$6,'Forecast Data'!$B:$B,$D55))</f>
        <v>0.33</v>
      </c>
      <c r="AT55" s="12">
        <f>IF(SUMIFS('Forecast Data'!$E:$E,'Forecast Data'!$C:$C,AT$6,'Forecast Data'!$B:$B,$D55)=0,"",SUMIFS('Forecast Data'!$E:$E,'Forecast Data'!$C:$C,AT$6,'Forecast Data'!$B:$B,$D55))</f>
        <v>0.6</v>
      </c>
      <c r="AU55" s="12">
        <f>IF(SUMIFS('Forecast Data'!$E:$E,'Forecast Data'!$C:$C,AU$6,'Forecast Data'!$B:$B,$D55)=0,"",SUMIFS('Forecast Data'!$E:$E,'Forecast Data'!$C:$C,AU$6,'Forecast Data'!$B:$B,$D55))</f>
        <v>2.19</v>
      </c>
      <c r="AV55" s="1"/>
      <c r="AW55" s="11">
        <f>SUMIFS('OP Units'!E:E,'OP Units'!$A:$A,$D55)</f>
        <v>0</v>
      </c>
      <c r="AX55" s="11">
        <f>SUMIFS('OP Units'!F:F,'OP Units'!$A:$A,$D55)</f>
        <v>0</v>
      </c>
      <c r="AY55" s="11">
        <f>SUMIFS('OP Units'!G:G,'OP Units'!$A:$A,$D55)</f>
        <v>0</v>
      </c>
      <c r="AZ55" s="11">
        <f>SUMIFS('OP Units'!H:H,'OP Units'!$A:$A,$D55)</f>
        <v>0</v>
      </c>
      <c r="BA55" s="11">
        <f>SUMIFS('OP Units'!I:I,'OP Units'!$A:$A,$D55)</f>
        <v>0</v>
      </c>
      <c r="BB55" s="11">
        <f>SUMIFS('OP Units'!J:J,'OP Units'!$A:$A,$D55)</f>
        <v>0</v>
      </c>
      <c r="BC55" s="11">
        <f>SUMIFS('OP Units'!K:K,'OP Units'!$A:$A,$D55)</f>
        <v>0</v>
      </c>
      <c r="BD55" s="11">
        <f>SUMIFS('OP Units'!L:L,'OP Units'!$A:$A,$D55)</f>
        <v>0</v>
      </c>
      <c r="BE55" s="11">
        <f>SUMIFS('OP Units'!M:M,'OP Units'!$A:$A,$D55)</f>
        <v>0</v>
      </c>
      <c r="BF55" s="11">
        <f>SUMIFS('OP Units'!N:N,'OP Units'!$A:$A,$D55)</f>
        <v>0</v>
      </c>
      <c r="BG55" s="11">
        <f>SUMIFS('OP Units'!O:O,'OP Units'!$A:$A,$D55)</f>
        <v>0</v>
      </c>
      <c r="BH55" s="11">
        <f>SUMIFS('OP Units'!P:P,'OP Units'!$A:$A,$D55)</f>
        <v>0</v>
      </c>
      <c r="BI55" s="1"/>
      <c r="BJ55" s="12">
        <f>IFERROR((SUMIFS('OP Units'!E:E,'OP Units'!$A:$A,$D55)-SUMIFS('Forecast Data'!$H:$H,'Forecast Data'!$C:$C,BJ$6,'Forecast Data'!$B:$B,$D55))/SUMIFS('Forecast Data'!$H:$H,'Forecast Data'!$C:$C,BJ$6,'Forecast Data'!$B:$B,$D55),"")</f>
        <v>-1</v>
      </c>
      <c r="BK55" s="12">
        <f>IFERROR((SUMIFS('OP Units'!F:F,'OP Units'!$A:$A,$D55)-SUMIFS('Forecast Data'!$H:$H,'Forecast Data'!$C:$C,BK$6,'Forecast Data'!$B:$B,$D55))/SUMIFS('Forecast Data'!$H:$H,'Forecast Data'!$C:$C,BK$6,'Forecast Data'!$B:$B,$D55),"")</f>
        <v>-1</v>
      </c>
      <c r="BL55" s="12">
        <f>IFERROR((SUMIFS('OP Units'!G:G,'OP Units'!$A:$A,$D55)-SUMIFS('Forecast Data'!$H:$H,'Forecast Data'!$C:$C,BL$6,'Forecast Data'!$B:$B,$D55))/SUMIFS('Forecast Data'!$H:$H,'Forecast Data'!$C:$C,BL$6,'Forecast Data'!$B:$B,$D55),"")</f>
        <v>-1</v>
      </c>
      <c r="BM55" s="12">
        <f>IFERROR((SUMIFS('OP Units'!H:H,'OP Units'!$A:$A,$D55)-SUMIFS('Forecast Data'!$H:$H,'Forecast Data'!$C:$C,BM$6,'Forecast Data'!$B:$B,$D55))/SUMIFS('Forecast Data'!$H:$H,'Forecast Data'!$C:$C,BM$6,'Forecast Data'!$B:$B,$D55),"")</f>
        <v>-1</v>
      </c>
      <c r="BN55" s="12">
        <f>IFERROR((SUMIFS('OP Units'!I:I,'OP Units'!$A:$A,$D55)-SUMIFS('Forecast Data'!$H:$H,'Forecast Data'!$C:$C,BN$6,'Forecast Data'!$B:$B,$D55))/SUMIFS('Forecast Data'!$H:$H,'Forecast Data'!$C:$C,BN$6,'Forecast Data'!$B:$B,$D55),"")</f>
        <v>-1</v>
      </c>
      <c r="BO55" s="12">
        <f>IFERROR((SUMIFS('OP Units'!J:J,'OP Units'!$A:$A,$D55)-SUMIFS('Forecast Data'!$H:$H,'Forecast Data'!$C:$C,BO$6,'Forecast Data'!$B:$B,$D55))/SUMIFS('Forecast Data'!$H:$H,'Forecast Data'!$C:$C,BO$6,'Forecast Data'!$B:$B,$D55),"")</f>
        <v>-1</v>
      </c>
      <c r="BP55" s="12">
        <f>IFERROR((SUMIFS('OP Units'!K:K,'OP Units'!$A:$A,$D55)-SUMIFS('Forecast Data'!$H:$H,'Forecast Data'!$C:$C,BP$6,'Forecast Data'!$B:$B,$D55))/SUMIFS('Forecast Data'!$H:$H,'Forecast Data'!$C:$C,BP$6,'Forecast Data'!$B:$B,$D55),"")</f>
        <v>-1</v>
      </c>
      <c r="BQ55" s="12">
        <f>IFERROR((SUMIFS('OP Units'!L:L,'OP Units'!$A:$A,$D55)-SUMIFS('Forecast Data'!$H:$H,'Forecast Data'!$C:$C,BQ$6,'Forecast Data'!$B:$B,$D55))/SUMIFS('Forecast Data'!$H:$H,'Forecast Data'!$C:$C,BQ$6,'Forecast Data'!$B:$B,$D55),"")</f>
        <v>-1</v>
      </c>
      <c r="BR55" s="12">
        <f>IFERROR((SUMIFS('OP Units'!M:M,'OP Units'!$A:$A,$D55)-SUMIFS('Forecast Data'!$H:$H,'Forecast Data'!$C:$C,BR$6,'Forecast Data'!$B:$B,$D55))/SUMIFS('Forecast Data'!$H:$H,'Forecast Data'!$C:$C,BR$6,'Forecast Data'!$B:$B,$D55),"")</f>
        <v>-1</v>
      </c>
      <c r="BS55" s="12">
        <f>IFERROR((SUMIFS('OP Units'!N:N,'OP Units'!$A:$A,$D55)-SUMIFS('Forecast Data'!$H:$H,'Forecast Data'!$C:$C,BS$6,'Forecast Data'!$B:$B,$D55))/SUMIFS('Forecast Data'!$H:$H,'Forecast Data'!$C:$C,BS$6,'Forecast Data'!$B:$B,$D55),"")</f>
        <v>-1</v>
      </c>
      <c r="BT55" s="12">
        <f>IFERROR((SUMIFS('OP Units'!O:O,'OP Units'!$A:$A,$D55)-SUMIFS('Forecast Data'!$H:$H,'Forecast Data'!$C:$C,BT$6,'Forecast Data'!$B:$B,$D55))/SUMIFS('Forecast Data'!$H:$H,'Forecast Data'!$C:$C,BT$6,'Forecast Data'!$B:$B,$D55),"")</f>
        <v>-1</v>
      </c>
      <c r="BU55" s="12">
        <f>IFERROR((SUMIFS('OP Units'!P:P,'OP Units'!$A:$A,$D55)-SUMIFS('Forecast Data'!$H:$H,'Forecast Data'!$C:$C,BU$6,'Forecast Data'!$B:$B,$D55))/SUMIFS('Forecast Data'!$H:$H,'Forecast Data'!$C:$C,BU$6,'Forecast Data'!$B:$B,$D55),"")</f>
        <v>-1</v>
      </c>
      <c r="BV55" s="12"/>
      <c r="BW55" s="11">
        <f>(SUMIFS('Forecast Data'!H:H,'Forecast Data'!B:B,D55,'Forecast Data'!C:C,BK$6)+SUMIFS('Forecast Data'!H:H,'Forecast Data'!B:B,D55,'Forecast Data'!C:C,BL$6)+SUMIFS('Forecast Data'!H:H,'Forecast Data'!B:B,D55,'Forecast Data'!C:C,BM$6)+SUMIFS('Forecast Data'!H:H,'Forecast Data'!B:B,D55,'Forecast Data'!C:C,BN$6)+SUMIFS('Forecast Data'!H:H,'Forecast Data'!B:B,D55,'Forecast Data'!C:C,BO$6)+SUMIFS('Forecast Data'!H:H,'Forecast Data'!B:B,D55,'Forecast Data'!C:C,BP$6)+SUMIFS('Forecast Data'!H:H,'Forecast Data'!B:B,D55,'Forecast Data'!C:C,BQ$6)+SUMIFS('Forecast Data'!H:H,'Forecast Data'!B:B,D55,'Forecast Data'!C:C,BJ$6))/8</f>
        <v>1496</v>
      </c>
      <c r="BX55" s="12">
        <f>IFERROR((SUM(W55:AD55)-(SUMIFS('Forecast Data'!H:H,'Forecast Data'!B:B,B55,'Forecast Data'!C:C,BJ$6)+SUMIFS('Forecast Data'!H:H,'Forecast Data'!B:B,B55,'Forecast Data'!C:C,BK$6)+SUMIFS('Forecast Data'!H:H,'Forecast Data'!B:B,B55,'Forecast Data'!C:C,BL$6)+SUMIFS('Forecast Data'!H:H,'Forecast Data'!B:B,B55,'Forecast Data'!C:C,BM$6)+SUMIFS('Forecast Data'!H:H,'Forecast Data'!B:B,B55,'Forecast Data'!C:C,BN$6)+SUMIFS('Forecast Data'!H:H,'Forecast Data'!B:B,B55,'Forecast Data'!C:C,BO$6)+SUMIFS('Forecast Data'!H:H,'Forecast Data'!B:B,B55,'Forecast Data'!C:C,BP$6)+SUMIFS('Forecast Data'!H:H,'Forecast Data'!B:B,B55,'Forecast Data'!C:C,BQ$6)))/(SUMIFS('Forecast Data'!H:H,'Forecast Data'!B:B,B55,'Forecast Data'!C:C,BJ$6)+SUMIFS('Forecast Data'!H:H,'Forecast Data'!B:B,B55,'Forecast Data'!C:C,BK$6)+SUMIFS('Forecast Data'!H:H,'Forecast Data'!B:B,B55,'Forecast Data'!C:C,BL$6)+SUMIFS('Forecast Data'!H:H,'Forecast Data'!B:B,B55,'Forecast Data'!C:C,BM$6)+SUMIFS('Forecast Data'!H:H,'Forecast Data'!B:B,B55,'Forecast Data'!C:C,BN$6)+SUMIFS('Forecast Data'!H:H,'Forecast Data'!B:B,B55,'Forecast Data'!C:C,BO$6)+SUMIFS('Forecast Data'!H:H,'Forecast Data'!B:B,B55,'Forecast Data'!C:C,BP$6)+SUMIFS('Forecast Data'!H:H,'Forecast Data'!B:B,B55,'Forecast Data'!C:C,BQ$6)),"")</f>
        <v>2.6737967914438502E-2</v>
      </c>
      <c r="BY55" s="12">
        <f t="shared" si="18"/>
        <v>-8.0554336978801903E-4</v>
      </c>
      <c r="BZ55" s="16">
        <f t="shared" si="19"/>
        <v>3.2891960979724148E-5</v>
      </c>
      <c r="CA55" s="13">
        <f t="shared" si="20"/>
        <v>-8.3843533076774321E-2</v>
      </c>
      <c r="CB55" s="12">
        <f t="shared" si="21"/>
        <v>8.3843533076774317E-4</v>
      </c>
      <c r="CC55" s="12"/>
      <c r="CD55" s="11">
        <f>(SUMIFS('Forecast Data'!H:H,'Forecast Data'!B:B,D55,'Forecast Data'!C:C,BK$6)+SUMIFS('Forecast Data'!H:H,'Forecast Data'!B:B,D55,'Forecast Data'!C:C,BL$6)+SUMIFS('Forecast Data'!H:H,'Forecast Data'!B:B,D55,'Forecast Data'!C:C,BM$6)+SUMIFS('Forecast Data'!H:H,'Forecast Data'!B:B,D55,'Forecast Data'!C:C,BJ$6))/4</f>
        <v>1660.75</v>
      </c>
      <c r="CE55" s="12">
        <f>IFERROR((SUM(W55:Z55)-(SUMIFS('Forecast Data'!H:H,'Forecast Data'!B:B,D55,'Forecast Data'!C:C,BJ$6)+SUMIFS('Forecast Data'!H:H,'Forecast Data'!B:B,D55,'Forecast Data'!C:C,BK$6)+SUMIFS('Forecast Data'!H:H,'Forecast Data'!B:B,D55,'Forecast Data'!C:C,BL$6)+SUMIFS('Forecast Data'!H:H,'Forecast Data'!B:B,D55,'Forecast Data'!C:C,BM$6)))/(SUMIFS('Forecast Data'!H:H,'Forecast Data'!B:B,D55,'Forecast Data'!C:C,BJ$6)+SUMIFS('Forecast Data'!H:H,'Forecast Data'!B:B,D55,'Forecast Data'!C:C,BK$6)+SUMIFS('Forecast Data'!H:H,'Forecast Data'!B:B,D55,'Forecast Data'!C:C,BL$6)+SUMIFS('Forecast Data'!H:H,'Forecast Data'!B:B,D55,'Forecast Data'!C:C,BM$6)),"")</f>
        <v>-7.5116664157760055E-2</v>
      </c>
      <c r="CF55" s="12">
        <f t="shared" si="22"/>
        <v>-8.0554336978801903E-4</v>
      </c>
      <c r="CG55" s="12">
        <f t="shared" si="23"/>
        <v>-1.0458862673765834E-4</v>
      </c>
      <c r="CH55" s="13">
        <f t="shared" si="24"/>
        <v>-7.0095474305036071E-2</v>
      </c>
      <c r="CI55" s="13"/>
    </row>
    <row r="56" spans="1:87" ht="13.2">
      <c r="A56" s="1"/>
      <c r="B56" t="str">
        <f t="shared" si="35"/>
        <v>EZ Melts</v>
      </c>
      <c r="C56" t="s">
        <v>44</v>
      </c>
      <c r="D56" t="s">
        <v>89</v>
      </c>
      <c r="E56" s="11">
        <f>SUMIFS('Fin Data'!F:F,'Fin Data'!A:A,D56)</f>
        <v>0</v>
      </c>
      <c r="F56" s="11">
        <f>SUMIFS('Fin Data with 6 week hist'!I:I,'Fin Data with 6 week hist'!$A:$A,$D56)</f>
        <v>13045</v>
      </c>
      <c r="G56" s="11">
        <f>SUMIFS('Fin Data with 6 week hist'!J:J,'Fin Data with 6 week hist'!$A:$A,$D56)</f>
        <v>12527</v>
      </c>
      <c r="H56" s="11">
        <f>SUMIFS('Fin Data with 6 week hist'!K:K,'Fin Data with 6 week hist'!$A:$A,$D56)+SUMIFS('Unit Cancellations'!D:D,'Unit Cancellations'!$B:$B,$D56)</f>
        <v>12660</v>
      </c>
      <c r="I56" s="11">
        <f>SUMIFS('Fin Data with 6 week hist'!L:L,'Fin Data with 6 week hist'!$A:$A,$D56)+SUMIFS('Unit Cancellations'!E:E,'Unit Cancellations'!$B:$B,$D56)</f>
        <v>12776</v>
      </c>
      <c r="J56" s="11">
        <f>SUMIFS('Fin Data with 6 week hist'!M:M,'Fin Data with 6 week hist'!$A:$A,$D56)+SUMIFS('Unit Cancellations'!F:F,'Unit Cancellations'!$B:$B,$D56)</f>
        <v>12859</v>
      </c>
      <c r="K56" s="11">
        <f>SUMIFS('Fin Data with 6 week hist'!N:N,'Fin Data with 6 week hist'!$A:$A,$D56)+SUMIFS('Unit Cancellations'!G:G,'Unit Cancellations'!$B:$B,$D56)</f>
        <v>13299</v>
      </c>
      <c r="L56" s="11">
        <f>SUMIFS('Fin Data'!AN:AN,'Fin Data'!A:A,D56)</f>
        <v>12861.333333333334</v>
      </c>
      <c r="M56" s="12">
        <f>IFERROR(SUMIFS('Fin Data'!AO:AO,'Fin Data'!A:A,D56),"")</f>
        <v>0</v>
      </c>
      <c r="N56" s="1"/>
      <c r="O56" s="11">
        <f t="shared" si="12"/>
        <v>13455.5</v>
      </c>
      <c r="P56" s="12" t="str">
        <f t="shared" si="13"/>
        <v/>
      </c>
      <c r="Q56" s="1"/>
      <c r="R56" s="11">
        <f t="shared" si="14"/>
        <v>13694.75</v>
      </c>
      <c r="S56" s="12" t="str">
        <f t="shared" si="15"/>
        <v/>
      </c>
      <c r="T56" s="11">
        <f t="shared" si="16"/>
        <v>0</v>
      </c>
      <c r="U56" s="1" t="e">
        <f t="shared" si="33"/>
        <v>#REF!</v>
      </c>
      <c r="V56" s="1"/>
      <c r="W56" s="11">
        <f>SUMIFS('Forecast Data'!$D:$D,'Forecast Data'!$C:$C,W$6,'Forecast Data'!$B:$B,$D56)</f>
        <v>13400</v>
      </c>
      <c r="X56" s="11">
        <f>SUMIFS('Forecast Data'!$D:$D,'Forecast Data'!$C:$C,X$6,'Forecast Data'!$B:$B,$D56)</f>
        <v>13420</v>
      </c>
      <c r="Y56" s="11">
        <f>SUMIFS('Forecast Data'!$D:$D,'Forecast Data'!$C:$C,Y$6,'Forecast Data'!$B:$B,$D56)</f>
        <v>13524</v>
      </c>
      <c r="Z56" s="11">
        <f>SUMIFS('Forecast Data'!$D:$D,'Forecast Data'!$C:$C,Z$6,'Forecast Data'!$B:$B,$D56)</f>
        <v>13478</v>
      </c>
      <c r="AA56" s="11">
        <f>SUMIFS('Forecast Data'!$D:$D,'Forecast Data'!$C:$C,AA$6,'Forecast Data'!$B:$B,$D56)</f>
        <v>13492</v>
      </c>
      <c r="AB56" s="11">
        <f>SUMIFS('Forecast Data'!$D:$D,'Forecast Data'!$C:$C,AB$6,'Forecast Data'!$B:$B,$D56)</f>
        <v>13974</v>
      </c>
      <c r="AC56" s="11">
        <f>SUMIFS('Forecast Data'!$D:$D,'Forecast Data'!$C:$C,AC$6,'Forecast Data'!$B:$B,$D56)</f>
        <v>14153</v>
      </c>
      <c r="AD56" s="11">
        <f>SUMIFS('Forecast Data'!$D:$D,'Forecast Data'!$C:$C,AD$6,'Forecast Data'!$B:$B,$D56)</f>
        <v>14117</v>
      </c>
      <c r="AE56" s="11">
        <f>SUMIFS('Forecast Data'!$D:$D,'Forecast Data'!$C:$C,AE$6,'Forecast Data'!$B:$B,$D56)</f>
        <v>14844</v>
      </c>
      <c r="AF56" s="11">
        <f>SUMIFS('Forecast Data'!$D:$D,'Forecast Data'!$C:$C,AF$6,'Forecast Data'!$B:$B,$D56)</f>
        <v>14922</v>
      </c>
      <c r="AG56" s="11">
        <f>SUMIFS('Forecast Data'!$D:$D,'Forecast Data'!$C:$C,AG$6,'Forecast Data'!$B:$B,$D56)</f>
        <v>14962</v>
      </c>
      <c r="AH56" s="11">
        <f>SUMIFS('Forecast Data'!$D:$D,'Forecast Data'!$C:$C,AH$6,'Forecast Data'!$B:$B,$D56)</f>
        <v>14954</v>
      </c>
      <c r="AI56" s="1"/>
      <c r="AJ56" s="12" t="str">
        <f>IF(SUMIFS('Forecast Data'!$E:$E,'Forecast Data'!$C:$C,AJ$6,'Forecast Data'!$B:$B,$D56)=0,"",SUMIFS('Forecast Data'!$E:$E,'Forecast Data'!$C:$C,AJ$6,'Forecast Data'!$B:$B,$D56))</f>
        <v/>
      </c>
      <c r="AK56" s="12" t="str">
        <f>IF(SUMIFS('Forecast Data'!$E:$E,'Forecast Data'!$C:$C,AK$6,'Forecast Data'!$B:$B,$D56)=0,"",SUMIFS('Forecast Data'!$E:$E,'Forecast Data'!$C:$C,AK$6,'Forecast Data'!$B:$B,$D56))</f>
        <v/>
      </c>
      <c r="AL56" s="12" t="str">
        <f>IF(SUMIFS('Forecast Data'!$E:$E,'Forecast Data'!$C:$C,AL$6,'Forecast Data'!$B:$B,$D56)=0,"",SUMIFS('Forecast Data'!$E:$E,'Forecast Data'!$C:$C,AL$6,'Forecast Data'!$B:$B,$D56))</f>
        <v/>
      </c>
      <c r="AM56" s="12" t="str">
        <f>IF(SUMIFS('Forecast Data'!$E:$E,'Forecast Data'!$C:$C,AM$6,'Forecast Data'!$B:$B,$D56)=0,"",SUMIFS('Forecast Data'!$E:$E,'Forecast Data'!$C:$C,AM$6,'Forecast Data'!$B:$B,$D56))</f>
        <v/>
      </c>
      <c r="AN56" s="12" t="str">
        <f>IF(SUMIFS('Forecast Data'!$E:$E,'Forecast Data'!$C:$C,AN$6,'Forecast Data'!$B:$B,$D56)=0,"",SUMIFS('Forecast Data'!$E:$E,'Forecast Data'!$C:$C,AN$6,'Forecast Data'!$B:$B,$D56))</f>
        <v/>
      </c>
      <c r="AO56" s="12" t="str">
        <f>IF(SUMIFS('Forecast Data'!$E:$E,'Forecast Data'!$C:$C,AO$6,'Forecast Data'!$B:$B,$D56)=0,"",SUMIFS('Forecast Data'!$E:$E,'Forecast Data'!$C:$C,AO$6,'Forecast Data'!$B:$B,$D56))</f>
        <v/>
      </c>
      <c r="AP56" s="12" t="str">
        <f>IF(SUMIFS('Forecast Data'!$E:$E,'Forecast Data'!$C:$C,AP$6,'Forecast Data'!$B:$B,$D56)=0,"",SUMIFS('Forecast Data'!$E:$E,'Forecast Data'!$C:$C,AP$6,'Forecast Data'!$B:$B,$D56))</f>
        <v/>
      </c>
      <c r="AQ56" s="12" t="str">
        <f>IF(SUMIFS('Forecast Data'!$E:$E,'Forecast Data'!$C:$C,AQ$6,'Forecast Data'!$B:$B,$D56)=0,"",SUMIFS('Forecast Data'!$E:$E,'Forecast Data'!$C:$C,AQ$6,'Forecast Data'!$B:$B,$D56))</f>
        <v/>
      </c>
      <c r="AR56" s="12" t="str">
        <f>IF(SUMIFS('Forecast Data'!$E:$E,'Forecast Data'!$C:$C,AR$6,'Forecast Data'!$B:$B,$D56)=0,"",SUMIFS('Forecast Data'!$E:$E,'Forecast Data'!$C:$C,AR$6,'Forecast Data'!$B:$B,$D56))</f>
        <v/>
      </c>
      <c r="AS56" s="12">
        <f>IF(SUMIFS('Forecast Data'!$E:$E,'Forecast Data'!$C:$C,AS$6,'Forecast Data'!$B:$B,$D56)=0,"",SUMIFS('Forecast Data'!$E:$E,'Forecast Data'!$C:$C,AS$6,'Forecast Data'!$B:$B,$D56))</f>
        <v>5.31</v>
      </c>
      <c r="AT56" s="12">
        <f>IF(SUMIFS('Forecast Data'!$E:$E,'Forecast Data'!$C:$C,AT$6,'Forecast Data'!$B:$B,$D56)=0,"",SUMIFS('Forecast Data'!$E:$E,'Forecast Data'!$C:$C,AT$6,'Forecast Data'!$B:$B,$D56))</f>
        <v>1.53</v>
      </c>
      <c r="AU56" s="12">
        <f>IF(SUMIFS('Forecast Data'!$E:$E,'Forecast Data'!$C:$C,AU$6,'Forecast Data'!$B:$B,$D56)=0,"",SUMIFS('Forecast Data'!$E:$E,'Forecast Data'!$C:$C,AU$6,'Forecast Data'!$B:$B,$D56))</f>
        <v>1.38</v>
      </c>
      <c r="AV56" s="1"/>
      <c r="AW56" s="11">
        <f>SUMIFS('OP Units'!E:E,'OP Units'!$A:$A,$D56)</f>
        <v>0</v>
      </c>
      <c r="AX56" s="11">
        <f>SUMIFS('OP Units'!F:F,'OP Units'!$A:$A,$D56)</f>
        <v>0</v>
      </c>
      <c r="AY56" s="11">
        <f>SUMIFS('OP Units'!G:G,'OP Units'!$A:$A,$D56)</f>
        <v>0</v>
      </c>
      <c r="AZ56" s="11">
        <f>SUMIFS('OP Units'!H:H,'OP Units'!$A:$A,$D56)</f>
        <v>0</v>
      </c>
      <c r="BA56" s="11">
        <f>SUMIFS('OP Units'!I:I,'OP Units'!$A:$A,$D56)</f>
        <v>0</v>
      </c>
      <c r="BB56" s="11">
        <f>SUMIFS('OP Units'!J:J,'OP Units'!$A:$A,$D56)</f>
        <v>0</v>
      </c>
      <c r="BC56" s="11">
        <f>SUMIFS('OP Units'!K:K,'OP Units'!$A:$A,$D56)</f>
        <v>0</v>
      </c>
      <c r="BD56" s="11">
        <f>SUMIFS('OP Units'!L:L,'OP Units'!$A:$A,$D56)</f>
        <v>0</v>
      </c>
      <c r="BE56" s="11">
        <f>SUMIFS('OP Units'!M:M,'OP Units'!$A:$A,$D56)</f>
        <v>0</v>
      </c>
      <c r="BF56" s="11">
        <f>SUMIFS('OP Units'!N:N,'OP Units'!$A:$A,$D56)</f>
        <v>0</v>
      </c>
      <c r="BG56" s="11">
        <f>SUMIFS('OP Units'!O:O,'OP Units'!$A:$A,$D56)</f>
        <v>0</v>
      </c>
      <c r="BH56" s="11">
        <f>SUMIFS('OP Units'!P:P,'OP Units'!$A:$A,$D56)</f>
        <v>0</v>
      </c>
      <c r="BI56" s="1"/>
      <c r="BJ56" s="12" t="str">
        <f>IFERROR((SUMIFS('OP Units'!E:E,'OP Units'!$A:$A,$D56)-SUMIFS('Forecast Data'!$H:$H,'Forecast Data'!$C:$C,BJ$6,'Forecast Data'!$B:$B,$D56))/SUMIFS('Forecast Data'!$H:$H,'Forecast Data'!$C:$C,BJ$6,'Forecast Data'!$B:$B,$D56),"")</f>
        <v/>
      </c>
      <c r="BK56" s="12" t="str">
        <f>IFERROR((SUMIFS('OP Units'!F:F,'OP Units'!$A:$A,$D56)-SUMIFS('Forecast Data'!$H:$H,'Forecast Data'!$C:$C,BK$6,'Forecast Data'!$B:$B,$D56))/SUMIFS('Forecast Data'!$H:$H,'Forecast Data'!$C:$C,BK$6,'Forecast Data'!$B:$B,$D56),"")</f>
        <v/>
      </c>
      <c r="BL56" s="12" t="str">
        <f>IFERROR((SUMIFS('OP Units'!G:G,'OP Units'!$A:$A,$D56)-SUMIFS('Forecast Data'!$H:$H,'Forecast Data'!$C:$C,BL$6,'Forecast Data'!$B:$B,$D56))/SUMIFS('Forecast Data'!$H:$H,'Forecast Data'!$C:$C,BL$6,'Forecast Data'!$B:$B,$D56),"")</f>
        <v/>
      </c>
      <c r="BM56" s="12" t="str">
        <f>IFERROR((SUMIFS('OP Units'!H:H,'OP Units'!$A:$A,$D56)-SUMIFS('Forecast Data'!$H:$H,'Forecast Data'!$C:$C,BM$6,'Forecast Data'!$B:$B,$D56))/SUMIFS('Forecast Data'!$H:$H,'Forecast Data'!$C:$C,BM$6,'Forecast Data'!$B:$B,$D56),"")</f>
        <v/>
      </c>
      <c r="BN56" s="12" t="str">
        <f>IFERROR((SUMIFS('OP Units'!I:I,'OP Units'!$A:$A,$D56)-SUMIFS('Forecast Data'!$H:$H,'Forecast Data'!$C:$C,BN$6,'Forecast Data'!$B:$B,$D56))/SUMIFS('Forecast Data'!$H:$H,'Forecast Data'!$C:$C,BN$6,'Forecast Data'!$B:$B,$D56),"")</f>
        <v/>
      </c>
      <c r="BO56" s="12" t="str">
        <f>IFERROR((SUMIFS('OP Units'!J:J,'OP Units'!$A:$A,$D56)-SUMIFS('Forecast Data'!$H:$H,'Forecast Data'!$C:$C,BO$6,'Forecast Data'!$B:$B,$D56))/SUMIFS('Forecast Data'!$H:$H,'Forecast Data'!$C:$C,BO$6,'Forecast Data'!$B:$B,$D56),"")</f>
        <v/>
      </c>
      <c r="BP56" s="12" t="str">
        <f>IFERROR((SUMIFS('OP Units'!K:K,'OP Units'!$A:$A,$D56)-SUMIFS('Forecast Data'!$H:$H,'Forecast Data'!$C:$C,BP$6,'Forecast Data'!$B:$B,$D56))/SUMIFS('Forecast Data'!$H:$H,'Forecast Data'!$C:$C,BP$6,'Forecast Data'!$B:$B,$D56),"")</f>
        <v/>
      </c>
      <c r="BQ56" s="12" t="str">
        <f>IFERROR((SUMIFS('OP Units'!L:L,'OP Units'!$A:$A,$D56)-SUMIFS('Forecast Data'!$H:$H,'Forecast Data'!$C:$C,BQ$6,'Forecast Data'!$B:$B,$D56))/SUMIFS('Forecast Data'!$H:$H,'Forecast Data'!$C:$C,BQ$6,'Forecast Data'!$B:$B,$D56),"")</f>
        <v/>
      </c>
      <c r="BR56" s="12" t="str">
        <f>IFERROR((SUMIFS('OP Units'!M:M,'OP Units'!$A:$A,$D56)-SUMIFS('Forecast Data'!$H:$H,'Forecast Data'!$C:$C,BR$6,'Forecast Data'!$B:$B,$D56))/SUMIFS('Forecast Data'!$H:$H,'Forecast Data'!$C:$C,BR$6,'Forecast Data'!$B:$B,$D56),"")</f>
        <v/>
      </c>
      <c r="BS56" s="12">
        <f>IFERROR((SUMIFS('OP Units'!N:N,'OP Units'!$A:$A,$D56)-SUMIFS('Forecast Data'!$H:$H,'Forecast Data'!$C:$C,BS$6,'Forecast Data'!$B:$B,$D56))/SUMIFS('Forecast Data'!$H:$H,'Forecast Data'!$C:$C,BS$6,'Forecast Data'!$B:$B,$D56),"")</f>
        <v>-1</v>
      </c>
      <c r="BT56" s="12">
        <f>IFERROR((SUMIFS('OP Units'!O:O,'OP Units'!$A:$A,$D56)-SUMIFS('Forecast Data'!$H:$H,'Forecast Data'!$C:$C,BT$6,'Forecast Data'!$B:$B,$D56))/SUMIFS('Forecast Data'!$H:$H,'Forecast Data'!$C:$C,BT$6,'Forecast Data'!$B:$B,$D56),"")</f>
        <v>-1</v>
      </c>
      <c r="BU56" s="12">
        <f>IFERROR((SUMIFS('OP Units'!P:P,'OP Units'!$A:$A,$D56)-SUMIFS('Forecast Data'!$H:$H,'Forecast Data'!$C:$C,BU$6,'Forecast Data'!$B:$B,$D56))/SUMIFS('Forecast Data'!$H:$H,'Forecast Data'!$C:$C,BU$6,'Forecast Data'!$B:$B,$D56),"")</f>
        <v>-1</v>
      </c>
      <c r="BV56" s="12"/>
      <c r="BW56" s="11">
        <f>(SUMIFS('Forecast Data'!H:H,'Forecast Data'!B:B,D56,'Forecast Data'!C:C,BK$6)+SUMIFS('Forecast Data'!H:H,'Forecast Data'!B:B,D56,'Forecast Data'!C:C,BL$6)+SUMIFS('Forecast Data'!H:H,'Forecast Data'!B:B,D56,'Forecast Data'!C:C,BM$6)+SUMIFS('Forecast Data'!H:H,'Forecast Data'!B:B,D56,'Forecast Data'!C:C,BN$6)+SUMIFS('Forecast Data'!H:H,'Forecast Data'!B:B,D56,'Forecast Data'!C:C,BO$6)+SUMIFS('Forecast Data'!H:H,'Forecast Data'!B:B,D56,'Forecast Data'!C:C,BP$6)+SUMIFS('Forecast Data'!H:H,'Forecast Data'!B:B,D56,'Forecast Data'!C:C,BQ$6)+SUMIFS('Forecast Data'!H:H,'Forecast Data'!B:B,D56,'Forecast Data'!C:C,BJ$6))/8</f>
        <v>0</v>
      </c>
      <c r="BX56" s="12" t="str">
        <f>IFERROR((SUM(W56:AD56)-(SUMIFS('Forecast Data'!H:H,'Forecast Data'!B:B,B56,'Forecast Data'!C:C,BJ$6)+SUMIFS('Forecast Data'!H:H,'Forecast Data'!B:B,B56,'Forecast Data'!C:C,BK$6)+SUMIFS('Forecast Data'!H:H,'Forecast Data'!B:B,B56,'Forecast Data'!C:C,BL$6)+SUMIFS('Forecast Data'!H:H,'Forecast Data'!B:B,B56,'Forecast Data'!C:C,BM$6)+SUMIFS('Forecast Data'!H:H,'Forecast Data'!B:B,B56,'Forecast Data'!C:C,BN$6)+SUMIFS('Forecast Data'!H:H,'Forecast Data'!B:B,B56,'Forecast Data'!C:C,BO$6)+SUMIFS('Forecast Data'!H:H,'Forecast Data'!B:B,B56,'Forecast Data'!C:C,BP$6)+SUMIFS('Forecast Data'!H:H,'Forecast Data'!B:B,B56,'Forecast Data'!C:C,BQ$6)))/(SUMIFS('Forecast Data'!H:H,'Forecast Data'!B:B,B56,'Forecast Data'!C:C,BJ$6)+SUMIFS('Forecast Data'!H:H,'Forecast Data'!B:B,B56,'Forecast Data'!C:C,BK$6)+SUMIFS('Forecast Data'!H:H,'Forecast Data'!B:B,B56,'Forecast Data'!C:C,BL$6)+SUMIFS('Forecast Data'!H:H,'Forecast Data'!B:B,B56,'Forecast Data'!C:C,BM$6)+SUMIFS('Forecast Data'!H:H,'Forecast Data'!B:B,B56,'Forecast Data'!C:C,BN$6)+SUMIFS('Forecast Data'!H:H,'Forecast Data'!B:B,B56,'Forecast Data'!C:C,BO$6)+SUMIFS('Forecast Data'!H:H,'Forecast Data'!B:B,B56,'Forecast Data'!C:C,BP$6)+SUMIFS('Forecast Data'!H:H,'Forecast Data'!B:B,B56,'Forecast Data'!C:C,BQ$6)),"")</f>
        <v/>
      </c>
      <c r="BY56" s="12">
        <f t="shared" si="18"/>
        <v>1.099826092707039E-2</v>
      </c>
      <c r="BZ56" s="16">
        <f t="shared" si="19"/>
        <v>1.1261179565676932E-2</v>
      </c>
      <c r="CA56" s="13">
        <f t="shared" si="20"/>
        <v>-2.6291863860654179E-2</v>
      </c>
      <c r="CB56" s="12">
        <f t="shared" si="21"/>
        <v>2.6291863860654179E-4</v>
      </c>
      <c r="CC56" s="12"/>
      <c r="CD56" s="11">
        <f>(SUMIFS('Forecast Data'!H:H,'Forecast Data'!B:B,D56,'Forecast Data'!C:C,BK$6)+SUMIFS('Forecast Data'!H:H,'Forecast Data'!B:B,D56,'Forecast Data'!C:C,BL$6)+SUMIFS('Forecast Data'!H:H,'Forecast Data'!B:B,D56,'Forecast Data'!C:C,BM$6)+SUMIFS('Forecast Data'!H:H,'Forecast Data'!B:B,D56,'Forecast Data'!C:C,BJ$6))/4</f>
        <v>0</v>
      </c>
      <c r="CE56" s="12" t="str">
        <f>IFERROR((SUM(W56:Z56)-(SUMIFS('Forecast Data'!H:H,'Forecast Data'!B:B,D56,'Forecast Data'!C:C,BJ$6)+SUMIFS('Forecast Data'!H:H,'Forecast Data'!B:B,D56,'Forecast Data'!C:C,BK$6)+SUMIFS('Forecast Data'!H:H,'Forecast Data'!B:B,D56,'Forecast Data'!C:C,BL$6)+SUMIFS('Forecast Data'!H:H,'Forecast Data'!B:B,D56,'Forecast Data'!C:C,BM$6)))/(SUMIFS('Forecast Data'!H:H,'Forecast Data'!B:B,D56,'Forecast Data'!C:C,BJ$6)+SUMIFS('Forecast Data'!H:H,'Forecast Data'!B:B,D56,'Forecast Data'!C:C,BK$6)+SUMIFS('Forecast Data'!H:H,'Forecast Data'!B:B,D56,'Forecast Data'!C:C,BL$6)+SUMIFS('Forecast Data'!H:H,'Forecast Data'!B:B,D56,'Forecast Data'!C:C,BM$6)),"")</f>
        <v/>
      </c>
      <c r="CF56" s="12">
        <f t="shared" si="22"/>
        <v>1.099826092707039E-2</v>
      </c>
      <c r="CG56" s="12">
        <f t="shared" si="23"/>
        <v>1.1280899936421337E-2</v>
      </c>
      <c r="CH56" s="13">
        <f t="shared" si="24"/>
        <v>-2.8263900935094656E-2</v>
      </c>
      <c r="CI56" s="13"/>
    </row>
    <row r="57" spans="1:87" ht="13.2">
      <c r="A57" s="1"/>
      <c r="D57" t="s">
        <v>90</v>
      </c>
      <c r="E57" s="17">
        <f>SUMIFS('Fin Data'!F:F,'Fin Data'!A:A,D57)</f>
        <v>0</v>
      </c>
      <c r="F57" s="17">
        <f>SUMIFS('Fin Data with 6 week hist'!I:I,'Fin Data with 6 week hist'!$A:$A,$D57)</f>
        <v>0</v>
      </c>
      <c r="G57" s="17">
        <f>SUMIFS('Fin Data with 6 week hist'!J:J,'Fin Data with 6 week hist'!$A:$A,$D57)</f>
        <v>0</v>
      </c>
      <c r="H57" s="17">
        <f>SUMIFS('Fin Data with 6 week hist'!K:K,'Fin Data with 6 week hist'!$A:$A,$D57)+SUMIFS('Unit Cancellations'!D:D,'Unit Cancellations'!$B:$B,$D57)</f>
        <v>0</v>
      </c>
      <c r="I57" s="17">
        <f>SUMIFS('Fin Data with 6 week hist'!L:L,'Fin Data with 6 week hist'!$A:$A,$D57)+SUMIFS('Unit Cancellations'!E:E,'Unit Cancellations'!$B:$B,$D57)</f>
        <v>0</v>
      </c>
      <c r="J57" s="17">
        <f>SUMIFS('Fin Data with 6 week hist'!M:M,'Fin Data with 6 week hist'!$A:$A,$D57)+SUMIFS('Unit Cancellations'!F:F,'Unit Cancellations'!$B:$B,$D57)</f>
        <v>0</v>
      </c>
      <c r="K57" s="17">
        <f>SUMIFS('Fin Data with 6 week hist'!N:N,'Fin Data with 6 week hist'!$A:$A,$D57)+SUMIFS('Unit Cancellations'!G:G,'Unit Cancellations'!$B:$B,$D57)</f>
        <v>0</v>
      </c>
      <c r="L57" s="17">
        <f>SUMIFS('Fin Data'!AN:AN,'Fin Data'!A:A,D57)</f>
        <v>0</v>
      </c>
      <c r="M57" s="18">
        <f>IFERROR(SUMIFS('Fin Data'!AO:AO,'Fin Data'!A:A,D57),"")</f>
        <v>0</v>
      </c>
      <c r="N57" s="19"/>
      <c r="O57" s="17">
        <f t="shared" si="12"/>
        <v>723.5</v>
      </c>
      <c r="P57" s="18" t="str">
        <f t="shared" si="13"/>
        <v/>
      </c>
      <c r="Q57" s="19"/>
      <c r="R57" s="17">
        <f t="shared" si="14"/>
        <v>722.25</v>
      </c>
      <c r="S57" s="18" t="str">
        <f t="shared" si="15"/>
        <v/>
      </c>
      <c r="T57" s="17">
        <f t="shared" si="16"/>
        <v>0</v>
      </c>
      <c r="U57" s="20" t="e">
        <f>#REF!</f>
        <v>#REF!</v>
      </c>
      <c r="V57" s="19"/>
      <c r="W57" s="17">
        <f>SUMIFS('Forecast Data'!$D:$D,'Forecast Data'!$C:$C,W$6,'Forecast Data'!$B:$B,$D57)</f>
        <v>726</v>
      </c>
      <c r="X57" s="17">
        <f>SUMIFS('Forecast Data'!$D:$D,'Forecast Data'!$C:$C,X$6,'Forecast Data'!$B:$B,$D57)</f>
        <v>726</v>
      </c>
      <c r="Y57" s="17">
        <f>SUMIFS('Forecast Data'!$D:$D,'Forecast Data'!$C:$C,Y$6,'Forecast Data'!$B:$B,$D57)</f>
        <v>721</v>
      </c>
      <c r="Z57" s="17">
        <f>SUMIFS('Forecast Data'!$D:$D,'Forecast Data'!$C:$C,Z$6,'Forecast Data'!$B:$B,$D57)</f>
        <v>721</v>
      </c>
      <c r="AA57" s="17">
        <f>SUMIFS('Forecast Data'!$D:$D,'Forecast Data'!$C:$C,AA$6,'Forecast Data'!$B:$B,$D57)</f>
        <v>721</v>
      </c>
      <c r="AB57" s="17">
        <f>SUMIFS('Forecast Data'!$D:$D,'Forecast Data'!$C:$C,AB$6,'Forecast Data'!$B:$B,$D57)</f>
        <v>721</v>
      </c>
      <c r="AC57" s="17">
        <f>SUMIFS('Forecast Data'!$D:$D,'Forecast Data'!$C:$C,AC$6,'Forecast Data'!$B:$B,$D57)</f>
        <v>721</v>
      </c>
      <c r="AD57" s="17">
        <f>SUMIFS('Forecast Data'!$D:$D,'Forecast Data'!$C:$C,AD$6,'Forecast Data'!$B:$B,$D57)</f>
        <v>721</v>
      </c>
      <c r="AE57" s="17">
        <f>SUMIFS('Forecast Data'!$D:$D,'Forecast Data'!$C:$C,AE$6,'Forecast Data'!$B:$B,$D57)</f>
        <v>721</v>
      </c>
      <c r="AF57" s="17">
        <f>SUMIFS('Forecast Data'!$D:$D,'Forecast Data'!$C:$C,AF$6,'Forecast Data'!$B:$B,$D57)</f>
        <v>721</v>
      </c>
      <c r="AG57" s="17">
        <f>SUMIFS('Forecast Data'!$D:$D,'Forecast Data'!$C:$C,AG$6,'Forecast Data'!$B:$B,$D57)</f>
        <v>722</v>
      </c>
      <c r="AH57" s="17">
        <f>SUMIFS('Forecast Data'!$D:$D,'Forecast Data'!$C:$C,AH$6,'Forecast Data'!$B:$B,$D57)</f>
        <v>723</v>
      </c>
      <c r="AI57" s="19"/>
      <c r="AJ57" s="18" t="str">
        <f>IF(SUMIFS('Forecast Data'!$E:$E,'Forecast Data'!$C:$C,AJ$6,'Forecast Data'!$B:$B,$D57)=0,"",SUMIFS('Forecast Data'!$E:$E,'Forecast Data'!$C:$C,AJ$6,'Forecast Data'!$B:$B,$D57))</f>
        <v/>
      </c>
      <c r="AK57" s="18" t="str">
        <f>IF(SUMIFS('Forecast Data'!$E:$E,'Forecast Data'!$C:$C,AK$6,'Forecast Data'!$B:$B,$D57)=0,"",SUMIFS('Forecast Data'!$E:$E,'Forecast Data'!$C:$C,AK$6,'Forecast Data'!$B:$B,$D57))</f>
        <v/>
      </c>
      <c r="AL57" s="18" t="str">
        <f>IF(SUMIFS('Forecast Data'!$E:$E,'Forecast Data'!$C:$C,AL$6,'Forecast Data'!$B:$B,$D57)=0,"",SUMIFS('Forecast Data'!$E:$E,'Forecast Data'!$C:$C,AL$6,'Forecast Data'!$B:$B,$D57))</f>
        <v/>
      </c>
      <c r="AM57" s="18" t="str">
        <f>IF(SUMIFS('Forecast Data'!$E:$E,'Forecast Data'!$C:$C,AM$6,'Forecast Data'!$B:$B,$D57)=0,"",SUMIFS('Forecast Data'!$E:$E,'Forecast Data'!$C:$C,AM$6,'Forecast Data'!$B:$B,$D57))</f>
        <v/>
      </c>
      <c r="AN57" s="18" t="str">
        <f>IF(SUMIFS('Forecast Data'!$E:$E,'Forecast Data'!$C:$C,AN$6,'Forecast Data'!$B:$B,$D57)=0,"",SUMIFS('Forecast Data'!$E:$E,'Forecast Data'!$C:$C,AN$6,'Forecast Data'!$B:$B,$D57))</f>
        <v/>
      </c>
      <c r="AO57" s="18" t="str">
        <f>IF(SUMIFS('Forecast Data'!$E:$E,'Forecast Data'!$C:$C,AO$6,'Forecast Data'!$B:$B,$D57)=0,"",SUMIFS('Forecast Data'!$E:$E,'Forecast Data'!$C:$C,AO$6,'Forecast Data'!$B:$B,$D57))</f>
        <v/>
      </c>
      <c r="AP57" s="18" t="str">
        <f>IF(SUMIFS('Forecast Data'!$E:$E,'Forecast Data'!$C:$C,AP$6,'Forecast Data'!$B:$B,$D57)=0,"",SUMIFS('Forecast Data'!$E:$E,'Forecast Data'!$C:$C,AP$6,'Forecast Data'!$B:$B,$D57))</f>
        <v/>
      </c>
      <c r="AQ57" s="18" t="str">
        <f>IF(SUMIFS('Forecast Data'!$E:$E,'Forecast Data'!$C:$C,AQ$6,'Forecast Data'!$B:$B,$D57)=0,"",SUMIFS('Forecast Data'!$E:$E,'Forecast Data'!$C:$C,AQ$6,'Forecast Data'!$B:$B,$D57))</f>
        <v/>
      </c>
      <c r="AR57" s="18" t="str">
        <f>IF(SUMIFS('Forecast Data'!$E:$E,'Forecast Data'!$C:$C,AR$6,'Forecast Data'!$B:$B,$D57)=0,"",SUMIFS('Forecast Data'!$E:$E,'Forecast Data'!$C:$C,AR$6,'Forecast Data'!$B:$B,$D57))</f>
        <v/>
      </c>
      <c r="AS57" s="18" t="str">
        <f>IF(SUMIFS('Forecast Data'!$E:$E,'Forecast Data'!$C:$C,AS$6,'Forecast Data'!$B:$B,$D57)=0,"",SUMIFS('Forecast Data'!$E:$E,'Forecast Data'!$C:$C,AS$6,'Forecast Data'!$B:$B,$D57))</f>
        <v/>
      </c>
      <c r="AT57" s="18" t="str">
        <f>IF(SUMIFS('Forecast Data'!$E:$E,'Forecast Data'!$C:$C,AT$6,'Forecast Data'!$B:$B,$D57)=0,"",SUMIFS('Forecast Data'!$E:$E,'Forecast Data'!$C:$C,AT$6,'Forecast Data'!$B:$B,$D57))</f>
        <v/>
      </c>
      <c r="AU57" s="18" t="str">
        <f>IF(SUMIFS('Forecast Data'!$E:$E,'Forecast Data'!$C:$C,AU$6,'Forecast Data'!$B:$B,$D57)=0,"",SUMIFS('Forecast Data'!$E:$E,'Forecast Data'!$C:$C,AU$6,'Forecast Data'!$B:$B,$D57))</f>
        <v/>
      </c>
      <c r="AV57" s="19"/>
      <c r="AW57" s="11">
        <f>SUMIFS('OP Units'!E:E,'OP Units'!$A:$A,$D57)</f>
        <v>0</v>
      </c>
      <c r="AX57" s="11">
        <f>SUMIFS('OP Units'!F:F,'OP Units'!$A:$A,$D57)</f>
        <v>0</v>
      </c>
      <c r="AY57" s="11">
        <f>SUMIFS('OP Units'!G:G,'OP Units'!$A:$A,$D57)</f>
        <v>0</v>
      </c>
      <c r="AZ57" s="11">
        <f>SUMIFS('OP Units'!H:H,'OP Units'!$A:$A,$D57)</f>
        <v>0</v>
      </c>
      <c r="BA57" s="11">
        <f>SUMIFS('OP Units'!I:I,'OP Units'!$A:$A,$D57)</f>
        <v>0</v>
      </c>
      <c r="BB57" s="11">
        <f>SUMIFS('OP Units'!J:J,'OP Units'!$A:$A,$D57)</f>
        <v>0</v>
      </c>
      <c r="BC57" s="11">
        <f>SUMIFS('OP Units'!K:K,'OP Units'!$A:$A,$D57)</f>
        <v>0</v>
      </c>
      <c r="BD57" s="11">
        <f>SUMIFS('OP Units'!L:L,'OP Units'!$A:$A,$D57)</f>
        <v>0</v>
      </c>
      <c r="BE57" s="11">
        <f>SUMIFS('OP Units'!M:M,'OP Units'!$A:$A,$D57)</f>
        <v>0</v>
      </c>
      <c r="BF57" s="11">
        <f>SUMIFS('OP Units'!N:N,'OP Units'!$A:$A,$D57)</f>
        <v>0</v>
      </c>
      <c r="BG57" s="11">
        <f>SUMIFS('OP Units'!O:O,'OP Units'!$A:$A,$D57)</f>
        <v>0</v>
      </c>
      <c r="BH57" s="11">
        <f>SUMIFS('OP Units'!P:P,'OP Units'!$A:$A,$D57)</f>
        <v>0</v>
      </c>
      <c r="BI57" s="19"/>
      <c r="BJ57" s="12" t="str">
        <f>IFERROR((SUMIFS('OP Units'!E:E,'OP Units'!$A:$A,$D57)-SUMIFS('Forecast Data'!$H:$H,'Forecast Data'!$C:$C,BJ$6,'Forecast Data'!$B:$B,$D57))/SUMIFS('Forecast Data'!$H:$H,'Forecast Data'!$C:$C,BJ$6,'Forecast Data'!$B:$B,$D57),"")</f>
        <v/>
      </c>
      <c r="BK57" s="12" t="str">
        <f>IFERROR((SUMIFS('OP Units'!F:F,'OP Units'!$A:$A,$D57)-SUMIFS('Forecast Data'!$H:$H,'Forecast Data'!$C:$C,BK$6,'Forecast Data'!$B:$B,$D57))/SUMIFS('Forecast Data'!$H:$H,'Forecast Data'!$C:$C,BK$6,'Forecast Data'!$B:$B,$D57),"")</f>
        <v/>
      </c>
      <c r="BL57" s="12" t="str">
        <f>IFERROR((SUMIFS('OP Units'!G:G,'OP Units'!$A:$A,$D57)-SUMIFS('Forecast Data'!$H:$H,'Forecast Data'!$C:$C,BL$6,'Forecast Data'!$B:$B,$D57))/SUMIFS('Forecast Data'!$H:$H,'Forecast Data'!$C:$C,BL$6,'Forecast Data'!$B:$B,$D57),"")</f>
        <v/>
      </c>
      <c r="BM57" s="12" t="str">
        <f>IFERROR((SUMIFS('OP Units'!H:H,'OP Units'!$A:$A,$D57)-SUMIFS('Forecast Data'!$H:$H,'Forecast Data'!$C:$C,BM$6,'Forecast Data'!$B:$B,$D57))/SUMIFS('Forecast Data'!$H:$H,'Forecast Data'!$C:$C,BM$6,'Forecast Data'!$B:$B,$D57),"")</f>
        <v/>
      </c>
      <c r="BN57" s="12" t="str">
        <f>IFERROR((SUMIFS('OP Units'!I:I,'OP Units'!$A:$A,$D57)-SUMIFS('Forecast Data'!$H:$H,'Forecast Data'!$C:$C,BN$6,'Forecast Data'!$B:$B,$D57))/SUMIFS('Forecast Data'!$H:$H,'Forecast Data'!$C:$C,BN$6,'Forecast Data'!$B:$B,$D57),"")</f>
        <v/>
      </c>
      <c r="BO57" s="12" t="str">
        <f>IFERROR((SUMIFS('OP Units'!J:J,'OP Units'!$A:$A,$D57)-SUMIFS('Forecast Data'!$H:$H,'Forecast Data'!$C:$C,BO$6,'Forecast Data'!$B:$B,$D57))/SUMIFS('Forecast Data'!$H:$H,'Forecast Data'!$C:$C,BO$6,'Forecast Data'!$B:$B,$D57),"")</f>
        <v/>
      </c>
      <c r="BP57" s="12" t="str">
        <f>IFERROR((SUMIFS('OP Units'!K:K,'OP Units'!$A:$A,$D57)-SUMIFS('Forecast Data'!$H:$H,'Forecast Data'!$C:$C,BP$6,'Forecast Data'!$B:$B,$D57))/SUMIFS('Forecast Data'!$H:$H,'Forecast Data'!$C:$C,BP$6,'Forecast Data'!$B:$B,$D57),"")</f>
        <v/>
      </c>
      <c r="BQ57" s="12" t="str">
        <f>IFERROR((SUMIFS('OP Units'!L:L,'OP Units'!$A:$A,$D57)-SUMIFS('Forecast Data'!$H:$H,'Forecast Data'!$C:$C,BQ$6,'Forecast Data'!$B:$B,$D57))/SUMIFS('Forecast Data'!$H:$H,'Forecast Data'!$C:$C,BQ$6,'Forecast Data'!$B:$B,$D57),"")</f>
        <v/>
      </c>
      <c r="BR57" s="12" t="str">
        <f>IFERROR((SUMIFS('OP Units'!M:M,'OP Units'!$A:$A,$D57)-SUMIFS('Forecast Data'!$H:$H,'Forecast Data'!$C:$C,BR$6,'Forecast Data'!$B:$B,$D57))/SUMIFS('Forecast Data'!$H:$H,'Forecast Data'!$C:$C,BR$6,'Forecast Data'!$B:$B,$D57),"")</f>
        <v/>
      </c>
      <c r="BS57" s="12" t="str">
        <f>IFERROR((SUMIFS('OP Units'!N:N,'OP Units'!$A:$A,$D57)-SUMIFS('Forecast Data'!$H:$H,'Forecast Data'!$C:$C,BS$6,'Forecast Data'!$B:$B,$D57))/SUMIFS('Forecast Data'!$H:$H,'Forecast Data'!$C:$C,BS$6,'Forecast Data'!$B:$B,$D57),"")</f>
        <v/>
      </c>
      <c r="BT57" s="12" t="str">
        <f>IFERROR((SUMIFS('OP Units'!O:O,'OP Units'!$A:$A,$D57)-SUMIFS('Forecast Data'!$H:$H,'Forecast Data'!$C:$C,BT$6,'Forecast Data'!$B:$B,$D57))/SUMIFS('Forecast Data'!$H:$H,'Forecast Data'!$C:$C,BT$6,'Forecast Data'!$B:$B,$D57),"")</f>
        <v/>
      </c>
      <c r="BU57" s="12" t="str">
        <f>IFERROR((SUMIFS('OP Units'!P:P,'OP Units'!$A:$A,$D57)-SUMIFS('Forecast Data'!$H:$H,'Forecast Data'!$C:$C,BU$6,'Forecast Data'!$B:$B,$D57))/SUMIFS('Forecast Data'!$H:$H,'Forecast Data'!$C:$C,BU$6,'Forecast Data'!$B:$B,$D57),"")</f>
        <v/>
      </c>
      <c r="BV57" s="21"/>
      <c r="BW57" s="17">
        <f>(SUMIFS('Forecast Data'!H:H,'Forecast Data'!B:B,D57,'Forecast Data'!C:C,BK$6)+SUMIFS('Forecast Data'!H:H,'Forecast Data'!B:B,D57,'Forecast Data'!C:C,BL$6)+SUMIFS('Forecast Data'!H:H,'Forecast Data'!B:B,D57,'Forecast Data'!C:C,BM$6)+SUMIFS('Forecast Data'!H:H,'Forecast Data'!B:B,D57,'Forecast Data'!C:C,BN$6)+SUMIFS('Forecast Data'!H:H,'Forecast Data'!B:B,D57,'Forecast Data'!C:C,BO$6)+SUMIFS('Forecast Data'!H:H,'Forecast Data'!B:B,D57,'Forecast Data'!C:C,BP$6)+SUMIFS('Forecast Data'!H:H,'Forecast Data'!B:B,D57,'Forecast Data'!C:C,BQ$6)+SUMIFS('Forecast Data'!H:H,'Forecast Data'!B:B,D57,'Forecast Data'!C:C,BJ$6))/8</f>
        <v>0</v>
      </c>
      <c r="BX57" s="18" t="str">
        <f>IFERROR((SUM(W57:AD57)-(SUMIFS('Forecast Data'!H:H,'Forecast Data'!B:B,B57,'Forecast Data'!C:C,BJ$6)+SUMIFS('Forecast Data'!H:H,'Forecast Data'!B:B,B57,'Forecast Data'!C:C,BK$6)+SUMIFS('Forecast Data'!H:H,'Forecast Data'!B:B,B57,'Forecast Data'!C:C,BL$6)+SUMIFS('Forecast Data'!H:H,'Forecast Data'!B:B,B57,'Forecast Data'!C:C,BM$6)+SUMIFS('Forecast Data'!H:H,'Forecast Data'!B:B,B57,'Forecast Data'!C:C,BN$6)+SUMIFS('Forecast Data'!H:H,'Forecast Data'!B:B,B57,'Forecast Data'!C:C,BO$6)+SUMIFS('Forecast Data'!H:H,'Forecast Data'!B:B,B57,'Forecast Data'!C:C,BP$6)+SUMIFS('Forecast Data'!H:H,'Forecast Data'!B:B,B57,'Forecast Data'!C:C,BQ$6)))/(SUMIFS('Forecast Data'!H:H,'Forecast Data'!B:B,B57,'Forecast Data'!C:C,BJ$6)+SUMIFS('Forecast Data'!H:H,'Forecast Data'!B:B,B57,'Forecast Data'!C:C,BK$6)+SUMIFS('Forecast Data'!H:H,'Forecast Data'!B:B,B57,'Forecast Data'!C:C,BL$6)+SUMIFS('Forecast Data'!H:H,'Forecast Data'!B:B,B57,'Forecast Data'!C:C,BM$6)+SUMIFS('Forecast Data'!H:H,'Forecast Data'!B:B,B57,'Forecast Data'!C:C,BN$6)+SUMIFS('Forecast Data'!H:H,'Forecast Data'!B:B,B57,'Forecast Data'!C:C,BO$6)+SUMIFS('Forecast Data'!H:H,'Forecast Data'!B:B,B57,'Forecast Data'!C:C,BP$6)+SUMIFS('Forecast Data'!H:H,'Forecast Data'!B:B,B57,'Forecast Data'!C:C,BQ$6)),"")</f>
        <v/>
      </c>
      <c r="BY57" s="18">
        <f t="shared" si="18"/>
        <v>0</v>
      </c>
      <c r="BZ57" s="22">
        <f t="shared" si="19"/>
        <v>5.9390547044014413E-4</v>
      </c>
      <c r="CA57" s="23">
        <f t="shared" si="20"/>
        <v>-5.9390547044014412E-2</v>
      </c>
      <c r="CB57" s="18">
        <f t="shared" si="21"/>
        <v>5.9390547044014413E-4</v>
      </c>
      <c r="CC57" s="21"/>
      <c r="CD57" s="17">
        <f>(SUMIFS('Forecast Data'!H:H,'Forecast Data'!B:B,D57,'Forecast Data'!C:C,BK$6)+SUMIFS('Forecast Data'!H:H,'Forecast Data'!B:B,D57,'Forecast Data'!C:C,BL$6)+SUMIFS('Forecast Data'!H:H,'Forecast Data'!B:B,D57,'Forecast Data'!C:C,BM$6)+SUMIFS('Forecast Data'!H:H,'Forecast Data'!B:B,D57,'Forecast Data'!C:C,BJ$6))/4</f>
        <v>0</v>
      </c>
      <c r="CE57" s="18" t="str">
        <f>IFERROR((SUM(W57:Z57)-(SUMIFS('Forecast Data'!H:H,'Forecast Data'!B:B,D57,'Forecast Data'!C:C,BJ$6)+SUMIFS('Forecast Data'!H:H,'Forecast Data'!B:B,D57,'Forecast Data'!C:C,BK$6)+SUMIFS('Forecast Data'!H:H,'Forecast Data'!B:B,D57,'Forecast Data'!C:C,BL$6)+SUMIFS('Forecast Data'!H:H,'Forecast Data'!B:B,D57,'Forecast Data'!C:C,BM$6)))/(SUMIFS('Forecast Data'!H:H,'Forecast Data'!B:B,D57,'Forecast Data'!C:C,BJ$6)+SUMIFS('Forecast Data'!H:H,'Forecast Data'!B:B,D57,'Forecast Data'!C:C,BK$6)+SUMIFS('Forecast Data'!H:H,'Forecast Data'!B:B,D57,'Forecast Data'!C:C,BL$6)+SUMIFS('Forecast Data'!H:H,'Forecast Data'!B:B,D57,'Forecast Data'!C:C,BM$6)),"")</f>
        <v/>
      </c>
      <c r="CF57" s="18">
        <f t="shared" si="22"/>
        <v>0</v>
      </c>
      <c r="CG57" s="18">
        <f t="shared" si="23"/>
        <v>6.0657211578914476E-4</v>
      </c>
      <c r="CH57" s="23">
        <f t="shared" si="24"/>
        <v>-6.0657211578914474E-2</v>
      </c>
      <c r="CI57" s="24"/>
    </row>
    <row r="58" spans="1:87" ht="13.2">
      <c r="A58" s="1"/>
      <c r="C58" t="s">
        <v>41</v>
      </c>
      <c r="D58" t="s">
        <v>91</v>
      </c>
      <c r="E58" s="11">
        <f>SUMIFS('Fin Data'!F:F,'Fin Data'!A:A,D58)</f>
        <v>3201</v>
      </c>
      <c r="F58" s="11">
        <f>SUMIFS('Fin Data with 6 week hist'!I:I,'Fin Data with 6 week hist'!$A:$A,$D58)</f>
        <v>2437</v>
      </c>
      <c r="G58" s="11">
        <f>SUMIFS('Fin Data with 6 week hist'!J:J,'Fin Data with 6 week hist'!$A:$A,$D58)</f>
        <v>2474</v>
      </c>
      <c r="H58" s="11">
        <f>SUMIFS('Fin Data with 6 week hist'!K:K,'Fin Data with 6 week hist'!$A:$A,$D58)+SUMIFS('Unit Cancellations'!D:D,'Unit Cancellations'!$B:$B,$D58)</f>
        <v>2386</v>
      </c>
      <c r="I58" s="11">
        <f>SUMIFS('Fin Data with 6 week hist'!L:L,'Fin Data with 6 week hist'!$A:$A,$D58)+SUMIFS('Unit Cancellations'!E:E,'Unit Cancellations'!$B:$B,$D58)</f>
        <v>2506</v>
      </c>
      <c r="J58" s="11">
        <f>SUMIFS('Fin Data with 6 week hist'!M:M,'Fin Data with 6 week hist'!$A:$A,$D58)+SUMIFS('Unit Cancellations'!F:F,'Unit Cancellations'!$B:$B,$D58)</f>
        <v>3109</v>
      </c>
      <c r="K58" s="11">
        <f>SUMIFS('Fin Data with 6 week hist'!N:N,'Fin Data with 6 week hist'!$A:$A,$D58)+SUMIFS('Unit Cancellations'!G:G,'Unit Cancellations'!$B:$B,$D58)</f>
        <v>2533</v>
      </c>
      <c r="L58" s="11">
        <f>SUMIFS('Fin Data'!AN:AN,'Fin Data'!A:A,D58)</f>
        <v>2574</v>
      </c>
      <c r="M58" s="12">
        <f>IFERROR(SUMIFS('Fin Data'!AO:AO,'Fin Data'!A:A,D58),"")</f>
        <v>-0.19587628865979381</v>
      </c>
      <c r="N58" s="1"/>
      <c r="O58" s="11">
        <f t="shared" si="12"/>
        <v>2986.75</v>
      </c>
      <c r="P58" s="12">
        <f t="shared" si="13"/>
        <v>4.6238724932130659E-2</v>
      </c>
      <c r="Q58" s="1"/>
      <c r="R58" s="11">
        <f t="shared" si="14"/>
        <v>2967.5</v>
      </c>
      <c r="S58" s="12" t="str">
        <f t="shared" si="15"/>
        <v/>
      </c>
      <c r="T58" s="11">
        <f t="shared" si="16"/>
        <v>0</v>
      </c>
      <c r="U58" s="1" t="e">
        <f t="shared" ref="U58:U67" si="36">#REF!</f>
        <v>#REF!</v>
      </c>
      <c r="V58" s="1"/>
      <c r="W58" s="11">
        <f>SUMIFS('Forecast Data'!$D:$D,'Forecast Data'!$C:$C,W$6,'Forecast Data'!$B:$B,$D58)</f>
        <v>2993</v>
      </c>
      <c r="X58" s="11">
        <f>SUMIFS('Forecast Data'!$D:$D,'Forecast Data'!$C:$C,X$6,'Forecast Data'!$B:$B,$D58)</f>
        <v>2995</v>
      </c>
      <c r="Y58" s="11">
        <f>SUMIFS('Forecast Data'!$D:$D,'Forecast Data'!$C:$C,Y$6,'Forecast Data'!$B:$B,$D58)</f>
        <v>2982</v>
      </c>
      <c r="Z58" s="11">
        <f>SUMIFS('Forecast Data'!$D:$D,'Forecast Data'!$C:$C,Z$6,'Forecast Data'!$B:$B,$D58)</f>
        <v>2977</v>
      </c>
      <c r="AA58" s="11">
        <f>SUMIFS('Forecast Data'!$D:$D,'Forecast Data'!$C:$C,AA$6,'Forecast Data'!$B:$B,$D58)</f>
        <v>2986</v>
      </c>
      <c r="AB58" s="11">
        <f>SUMIFS('Forecast Data'!$D:$D,'Forecast Data'!$C:$C,AB$6,'Forecast Data'!$B:$B,$D58)</f>
        <v>2998</v>
      </c>
      <c r="AC58" s="11">
        <f>SUMIFS('Forecast Data'!$D:$D,'Forecast Data'!$C:$C,AC$6,'Forecast Data'!$B:$B,$D58)</f>
        <v>3037</v>
      </c>
      <c r="AD58" s="11">
        <f>SUMIFS('Forecast Data'!$D:$D,'Forecast Data'!$C:$C,AD$6,'Forecast Data'!$B:$B,$D58)</f>
        <v>2772</v>
      </c>
      <c r="AE58" s="11">
        <f>SUMIFS('Forecast Data'!$D:$D,'Forecast Data'!$C:$C,AE$6,'Forecast Data'!$B:$B,$D58)</f>
        <v>2731</v>
      </c>
      <c r="AF58" s="11">
        <f>SUMIFS('Forecast Data'!$D:$D,'Forecast Data'!$C:$C,AF$6,'Forecast Data'!$B:$B,$D58)</f>
        <v>2736</v>
      </c>
      <c r="AG58" s="11">
        <f>SUMIFS('Forecast Data'!$D:$D,'Forecast Data'!$C:$C,AG$6,'Forecast Data'!$B:$B,$D58)</f>
        <v>2740</v>
      </c>
      <c r="AH58" s="11">
        <f>SUMIFS('Forecast Data'!$D:$D,'Forecast Data'!$C:$C,AH$6,'Forecast Data'!$B:$B,$D58)</f>
        <v>2726</v>
      </c>
      <c r="AI58" s="1"/>
      <c r="AJ58" s="12">
        <f>IF(SUMIFS('Forecast Data'!$E:$E,'Forecast Data'!$C:$C,AJ$6,'Forecast Data'!$B:$B,$D58)=0,"",SUMIFS('Forecast Data'!$E:$E,'Forecast Data'!$C:$C,AJ$6,'Forecast Data'!$B:$B,$D58))</f>
        <v>-0.06</v>
      </c>
      <c r="AK58" s="12">
        <f>IF(SUMIFS('Forecast Data'!$E:$E,'Forecast Data'!$C:$C,AK$6,'Forecast Data'!$B:$B,$D58)=0,"",SUMIFS('Forecast Data'!$E:$E,'Forecast Data'!$C:$C,AK$6,'Forecast Data'!$B:$B,$D58))</f>
        <v>-0.03</v>
      </c>
      <c r="AL58" s="12">
        <f>IF(SUMIFS('Forecast Data'!$E:$E,'Forecast Data'!$C:$C,AL$6,'Forecast Data'!$B:$B,$D58)=0,"",SUMIFS('Forecast Data'!$E:$E,'Forecast Data'!$C:$C,AL$6,'Forecast Data'!$B:$B,$D58))</f>
        <v>0.1</v>
      </c>
      <c r="AM58" s="12">
        <f>IF(SUMIFS('Forecast Data'!$E:$E,'Forecast Data'!$C:$C,AM$6,'Forecast Data'!$B:$B,$D58)=0,"",SUMIFS('Forecast Data'!$E:$E,'Forecast Data'!$C:$C,AM$6,'Forecast Data'!$B:$B,$D58))</f>
        <v>0.24</v>
      </c>
      <c r="AN58" s="12">
        <f>IF(SUMIFS('Forecast Data'!$E:$E,'Forecast Data'!$C:$C,AN$6,'Forecast Data'!$B:$B,$D58)=0,"",SUMIFS('Forecast Data'!$E:$E,'Forecast Data'!$C:$C,AN$6,'Forecast Data'!$B:$B,$D58))</f>
        <v>0.28000000000000003</v>
      </c>
      <c r="AO58" s="12">
        <f>IF(SUMIFS('Forecast Data'!$E:$E,'Forecast Data'!$C:$C,AO$6,'Forecast Data'!$B:$B,$D58)=0,"",SUMIFS('Forecast Data'!$E:$E,'Forecast Data'!$C:$C,AO$6,'Forecast Data'!$B:$B,$D58))</f>
        <v>0.06</v>
      </c>
      <c r="AP58" s="12">
        <f>IF(SUMIFS('Forecast Data'!$E:$E,'Forecast Data'!$C:$C,AP$6,'Forecast Data'!$B:$B,$D58)=0,"",SUMIFS('Forecast Data'!$E:$E,'Forecast Data'!$C:$C,AP$6,'Forecast Data'!$B:$B,$D58))</f>
        <v>0.11</v>
      </c>
      <c r="AQ58" s="12">
        <f>IF(SUMIFS('Forecast Data'!$E:$E,'Forecast Data'!$C:$C,AQ$6,'Forecast Data'!$B:$B,$D58)=0,"",SUMIFS('Forecast Data'!$E:$E,'Forecast Data'!$C:$C,AQ$6,'Forecast Data'!$B:$B,$D58))</f>
        <v>0.17</v>
      </c>
      <c r="AR58" s="12">
        <f>IF(SUMIFS('Forecast Data'!$E:$E,'Forecast Data'!$C:$C,AR$6,'Forecast Data'!$B:$B,$D58)=0,"",SUMIFS('Forecast Data'!$E:$E,'Forecast Data'!$C:$C,AR$6,'Forecast Data'!$B:$B,$D58))</f>
        <v>0.18</v>
      </c>
      <c r="AS58" s="12">
        <f>IF(SUMIFS('Forecast Data'!$E:$E,'Forecast Data'!$C:$C,AS$6,'Forecast Data'!$B:$B,$D58)=0,"",SUMIFS('Forecast Data'!$E:$E,'Forecast Data'!$C:$C,AS$6,'Forecast Data'!$B:$B,$D58))</f>
        <v>0.14000000000000001</v>
      </c>
      <c r="AT58" s="12">
        <f>IF(SUMIFS('Forecast Data'!$E:$E,'Forecast Data'!$C:$C,AT$6,'Forecast Data'!$B:$B,$D58)=0,"",SUMIFS('Forecast Data'!$E:$E,'Forecast Data'!$C:$C,AT$6,'Forecast Data'!$B:$B,$D58))</f>
        <v>0.08</v>
      </c>
      <c r="AU58" s="12">
        <f>IF(SUMIFS('Forecast Data'!$E:$E,'Forecast Data'!$C:$C,AU$6,'Forecast Data'!$B:$B,$D58)=0,"",SUMIFS('Forecast Data'!$E:$E,'Forecast Data'!$C:$C,AU$6,'Forecast Data'!$B:$B,$D58))</f>
        <v>-0.25</v>
      </c>
      <c r="AV58" s="1"/>
      <c r="AW58" s="11">
        <f>SUMIFS('OP Units'!E:E,'OP Units'!$A:$A,$D58)</f>
        <v>0</v>
      </c>
      <c r="AX58" s="11">
        <f>SUMIFS('OP Units'!F:F,'OP Units'!$A:$A,$D58)</f>
        <v>0</v>
      </c>
      <c r="AY58" s="11">
        <f>SUMIFS('OP Units'!G:G,'OP Units'!$A:$A,$D58)</f>
        <v>0</v>
      </c>
      <c r="AZ58" s="11">
        <f>SUMIFS('OP Units'!H:H,'OP Units'!$A:$A,$D58)</f>
        <v>0</v>
      </c>
      <c r="BA58" s="11">
        <f>SUMIFS('OP Units'!I:I,'OP Units'!$A:$A,$D58)</f>
        <v>0</v>
      </c>
      <c r="BB58" s="11">
        <f>SUMIFS('OP Units'!J:J,'OP Units'!$A:$A,$D58)</f>
        <v>0</v>
      </c>
      <c r="BC58" s="11">
        <f>SUMIFS('OP Units'!K:K,'OP Units'!$A:$A,$D58)</f>
        <v>0</v>
      </c>
      <c r="BD58" s="11">
        <f>SUMIFS('OP Units'!L:L,'OP Units'!$A:$A,$D58)</f>
        <v>0</v>
      </c>
      <c r="BE58" s="11">
        <f>SUMIFS('OP Units'!M:M,'OP Units'!$A:$A,$D58)</f>
        <v>0</v>
      </c>
      <c r="BF58" s="11">
        <f>SUMIFS('OP Units'!N:N,'OP Units'!$A:$A,$D58)</f>
        <v>0</v>
      </c>
      <c r="BG58" s="11">
        <f>SUMIFS('OP Units'!O:O,'OP Units'!$A:$A,$D58)</f>
        <v>0</v>
      </c>
      <c r="BH58" s="11">
        <f>SUMIFS('OP Units'!P:P,'OP Units'!$A:$A,$D58)</f>
        <v>0</v>
      </c>
      <c r="BI58" s="1"/>
      <c r="BJ58" s="12">
        <f>IFERROR((SUMIFS('OP Units'!E:E,'OP Units'!$A:$A,$D58)-SUMIFS('Forecast Data'!$H:$H,'Forecast Data'!$C:$C,BJ$6,'Forecast Data'!$B:$B,$D58))/SUMIFS('Forecast Data'!$H:$H,'Forecast Data'!$C:$C,BJ$6,'Forecast Data'!$B:$B,$D58),"")</f>
        <v>-1</v>
      </c>
      <c r="BK58" s="12">
        <f>IFERROR((SUMIFS('OP Units'!F:F,'OP Units'!$A:$A,$D58)-SUMIFS('Forecast Data'!$H:$H,'Forecast Data'!$C:$C,BK$6,'Forecast Data'!$B:$B,$D58))/SUMIFS('Forecast Data'!$H:$H,'Forecast Data'!$C:$C,BK$6,'Forecast Data'!$B:$B,$D58),"")</f>
        <v>-1</v>
      </c>
      <c r="BL58" s="12">
        <f>IFERROR((SUMIFS('OP Units'!G:G,'OP Units'!$A:$A,$D58)-SUMIFS('Forecast Data'!$H:$H,'Forecast Data'!$C:$C,BL$6,'Forecast Data'!$B:$B,$D58))/SUMIFS('Forecast Data'!$H:$H,'Forecast Data'!$C:$C,BL$6,'Forecast Data'!$B:$B,$D58),"")</f>
        <v>-1</v>
      </c>
      <c r="BM58" s="12">
        <f>IFERROR((SUMIFS('OP Units'!H:H,'OP Units'!$A:$A,$D58)-SUMIFS('Forecast Data'!$H:$H,'Forecast Data'!$C:$C,BM$6,'Forecast Data'!$B:$B,$D58))/SUMIFS('Forecast Data'!$H:$H,'Forecast Data'!$C:$C,BM$6,'Forecast Data'!$B:$B,$D58),"")</f>
        <v>-1</v>
      </c>
      <c r="BN58" s="12">
        <f>IFERROR((SUMIFS('OP Units'!I:I,'OP Units'!$A:$A,$D58)-SUMIFS('Forecast Data'!$H:$H,'Forecast Data'!$C:$C,BN$6,'Forecast Data'!$B:$B,$D58))/SUMIFS('Forecast Data'!$H:$H,'Forecast Data'!$C:$C,BN$6,'Forecast Data'!$B:$B,$D58),"")</f>
        <v>-1</v>
      </c>
      <c r="BO58" s="12">
        <f>IFERROR((SUMIFS('OP Units'!J:J,'OP Units'!$A:$A,$D58)-SUMIFS('Forecast Data'!$H:$H,'Forecast Data'!$C:$C,BO$6,'Forecast Data'!$B:$B,$D58))/SUMIFS('Forecast Data'!$H:$H,'Forecast Data'!$C:$C,BO$6,'Forecast Data'!$B:$B,$D58),"")</f>
        <v>-1</v>
      </c>
      <c r="BP58" s="12">
        <f>IFERROR((SUMIFS('OP Units'!K:K,'OP Units'!$A:$A,$D58)-SUMIFS('Forecast Data'!$H:$H,'Forecast Data'!$C:$C,BP$6,'Forecast Data'!$B:$B,$D58))/SUMIFS('Forecast Data'!$H:$H,'Forecast Data'!$C:$C,BP$6,'Forecast Data'!$B:$B,$D58),"")</f>
        <v>-1</v>
      </c>
      <c r="BQ58" s="12">
        <f>IFERROR((SUMIFS('OP Units'!L:L,'OP Units'!$A:$A,$D58)-SUMIFS('Forecast Data'!$H:$H,'Forecast Data'!$C:$C,BQ$6,'Forecast Data'!$B:$B,$D58))/SUMIFS('Forecast Data'!$H:$H,'Forecast Data'!$C:$C,BQ$6,'Forecast Data'!$B:$B,$D58),"")</f>
        <v>-1</v>
      </c>
      <c r="BR58" s="12">
        <f>IFERROR((SUMIFS('OP Units'!M:M,'OP Units'!$A:$A,$D58)-SUMIFS('Forecast Data'!$H:$H,'Forecast Data'!$C:$C,BR$6,'Forecast Data'!$B:$B,$D58))/SUMIFS('Forecast Data'!$H:$H,'Forecast Data'!$C:$C,BR$6,'Forecast Data'!$B:$B,$D58),"")</f>
        <v>-1</v>
      </c>
      <c r="BS58" s="12">
        <f>IFERROR((SUMIFS('OP Units'!N:N,'OP Units'!$A:$A,$D58)-SUMIFS('Forecast Data'!$H:$H,'Forecast Data'!$C:$C,BS$6,'Forecast Data'!$B:$B,$D58))/SUMIFS('Forecast Data'!$H:$H,'Forecast Data'!$C:$C,BS$6,'Forecast Data'!$B:$B,$D58),"")</f>
        <v>-1</v>
      </c>
      <c r="BT58" s="12">
        <f>IFERROR((SUMIFS('OP Units'!O:O,'OP Units'!$A:$A,$D58)-SUMIFS('Forecast Data'!$H:$H,'Forecast Data'!$C:$C,BT$6,'Forecast Data'!$B:$B,$D58))/SUMIFS('Forecast Data'!$H:$H,'Forecast Data'!$C:$C,BT$6,'Forecast Data'!$B:$B,$D58),"")</f>
        <v>-1</v>
      </c>
      <c r="BU58" s="12">
        <f>IFERROR((SUMIFS('OP Units'!P:P,'OP Units'!$A:$A,$D58)-SUMIFS('Forecast Data'!$H:$H,'Forecast Data'!$C:$C,BU$6,'Forecast Data'!$B:$B,$D58))/SUMIFS('Forecast Data'!$H:$H,'Forecast Data'!$C:$C,BU$6,'Forecast Data'!$B:$B,$D58),"")</f>
        <v>-1</v>
      </c>
      <c r="BV58" s="12"/>
      <c r="BW58" s="11">
        <f>(SUMIFS('Forecast Data'!H:H,'Forecast Data'!B:B,D58,'Forecast Data'!C:C,BK$6)+SUMIFS('Forecast Data'!H:H,'Forecast Data'!B:B,D58,'Forecast Data'!C:C,BL$6)+SUMIFS('Forecast Data'!H:H,'Forecast Data'!B:B,D58,'Forecast Data'!C:C,BM$6)+SUMIFS('Forecast Data'!H:H,'Forecast Data'!B:B,D58,'Forecast Data'!C:C,BN$6)+SUMIFS('Forecast Data'!H:H,'Forecast Data'!B:B,D58,'Forecast Data'!C:C,BO$6)+SUMIFS('Forecast Data'!H:H,'Forecast Data'!B:B,D58,'Forecast Data'!C:C,BP$6)+SUMIFS('Forecast Data'!H:H,'Forecast Data'!B:B,D58,'Forecast Data'!C:C,BQ$6)+SUMIFS('Forecast Data'!H:H,'Forecast Data'!B:B,D58,'Forecast Data'!C:C,BJ$6))/8</f>
        <v>2709.875</v>
      </c>
      <c r="BX58" s="12" t="str">
        <f>IFERROR((SUM(W58:AD58)-(SUMIFS('Forecast Data'!H:H,'Forecast Data'!B:B,B58,'Forecast Data'!C:C,BJ$6)+SUMIFS('Forecast Data'!H:H,'Forecast Data'!B:B,B58,'Forecast Data'!C:C,BK$6)+SUMIFS('Forecast Data'!H:H,'Forecast Data'!B:B,B58,'Forecast Data'!C:C,BL$6)+SUMIFS('Forecast Data'!H:H,'Forecast Data'!B:B,B58,'Forecast Data'!C:C,BM$6)+SUMIFS('Forecast Data'!H:H,'Forecast Data'!B:B,B58,'Forecast Data'!C:C,BN$6)+SUMIFS('Forecast Data'!H:H,'Forecast Data'!B:B,B58,'Forecast Data'!C:C,BO$6)+SUMIFS('Forecast Data'!H:H,'Forecast Data'!B:B,B58,'Forecast Data'!C:C,BP$6)+SUMIFS('Forecast Data'!H:H,'Forecast Data'!B:B,B58,'Forecast Data'!C:C,BQ$6)))/(SUMIFS('Forecast Data'!H:H,'Forecast Data'!B:B,B58,'Forecast Data'!C:C,BJ$6)+SUMIFS('Forecast Data'!H:H,'Forecast Data'!B:B,B58,'Forecast Data'!C:C,BK$6)+SUMIFS('Forecast Data'!H:H,'Forecast Data'!B:B,B58,'Forecast Data'!C:C,BL$6)+SUMIFS('Forecast Data'!H:H,'Forecast Data'!B:B,B58,'Forecast Data'!C:C,BM$6)+SUMIFS('Forecast Data'!H:H,'Forecast Data'!B:B,B58,'Forecast Data'!C:C,BN$6)+SUMIFS('Forecast Data'!H:H,'Forecast Data'!B:B,B58,'Forecast Data'!C:C,BO$6)+SUMIFS('Forecast Data'!H:H,'Forecast Data'!B:B,B58,'Forecast Data'!C:C,BP$6)+SUMIFS('Forecast Data'!H:H,'Forecast Data'!B:B,B58,'Forecast Data'!C:C,BQ$6)),"")</f>
        <v/>
      </c>
      <c r="BY58" s="12">
        <f t="shared" si="18"/>
        <v>-5.3617377161049667E-4</v>
      </c>
      <c r="BZ58" s="16">
        <f t="shared" si="19"/>
        <v>2.1184478618503584E-4</v>
      </c>
      <c r="CA58" s="13">
        <f t="shared" si="20"/>
        <v>-7.4801855779553242E-2</v>
      </c>
      <c r="CB58" s="12">
        <f t="shared" si="21"/>
        <v>7.4801855779553245E-4</v>
      </c>
      <c r="CC58" s="12"/>
      <c r="CD58" s="11">
        <f>(SUMIFS('Forecast Data'!H:H,'Forecast Data'!B:B,D58,'Forecast Data'!C:C,BK$6)+SUMIFS('Forecast Data'!H:H,'Forecast Data'!B:B,D58,'Forecast Data'!C:C,BL$6)+SUMIFS('Forecast Data'!H:H,'Forecast Data'!B:B,D58,'Forecast Data'!C:C,BM$6)+SUMIFS('Forecast Data'!H:H,'Forecast Data'!B:B,D58,'Forecast Data'!C:C,BJ$6))/4</f>
        <v>2854.75</v>
      </c>
      <c r="CE58" s="12">
        <f>IFERROR((SUM(W58:Z58)-(SUMIFS('Forecast Data'!H:H,'Forecast Data'!B:B,D58,'Forecast Data'!C:C,BJ$6)+SUMIFS('Forecast Data'!H:H,'Forecast Data'!B:B,D58,'Forecast Data'!C:C,BK$6)+SUMIFS('Forecast Data'!H:H,'Forecast Data'!B:B,D58,'Forecast Data'!C:C,BL$6)+SUMIFS('Forecast Data'!H:H,'Forecast Data'!B:B,D58,'Forecast Data'!C:C,BM$6)))/(SUMIFS('Forecast Data'!H:H,'Forecast Data'!B:B,D58,'Forecast Data'!C:C,BJ$6)+SUMIFS('Forecast Data'!H:H,'Forecast Data'!B:B,D58,'Forecast Data'!C:C,BK$6)+SUMIFS('Forecast Data'!H:H,'Forecast Data'!B:B,D58,'Forecast Data'!C:C,BL$6)+SUMIFS('Forecast Data'!H:H,'Forecast Data'!B:B,D58,'Forecast Data'!C:C,BM$6)),"")</f>
        <v>4.6238724932130659E-2</v>
      </c>
      <c r="CF58" s="12">
        <f t="shared" si="22"/>
        <v>-5.3617377161049667E-4</v>
      </c>
      <c r="CG58" s="12">
        <f t="shared" si="23"/>
        <v>1.1066692368233185E-4</v>
      </c>
      <c r="CH58" s="13">
        <f t="shared" si="24"/>
        <v>-6.468406952928285E-2</v>
      </c>
      <c r="CI58" s="13"/>
    </row>
    <row r="59" spans="1:87" ht="13.2">
      <c r="A59" s="1"/>
      <c r="B59" t="str">
        <f t="shared" ref="B59:B67" si="37">D59</f>
        <v>DKB Household</v>
      </c>
      <c r="D59" t="s">
        <v>92</v>
      </c>
      <c r="E59" s="11">
        <f>SUMIFS('Fin Data'!F:F,'Fin Data'!A:A,D59)</f>
        <v>4542</v>
      </c>
      <c r="F59" s="11">
        <f>SUMIFS('Fin Data with 6 week hist'!I:I,'Fin Data with 6 week hist'!$A:$A,$D59)</f>
        <v>3771</v>
      </c>
      <c r="G59" s="11">
        <f>SUMIFS('Fin Data with 6 week hist'!J:J,'Fin Data with 6 week hist'!$A:$A,$D59)</f>
        <v>3946</v>
      </c>
      <c r="H59" s="11">
        <f>SUMIFS('Fin Data with 6 week hist'!K:K,'Fin Data with 6 week hist'!$A:$A,$D59)+SUMIFS('Unit Cancellations'!D:D,'Unit Cancellations'!$B:$B,$D59)</f>
        <v>3912</v>
      </c>
      <c r="I59" s="11">
        <f>SUMIFS('Fin Data with 6 week hist'!L:L,'Fin Data with 6 week hist'!$A:$A,$D59)+SUMIFS('Unit Cancellations'!E:E,'Unit Cancellations'!$B:$B,$D59)</f>
        <v>3757</v>
      </c>
      <c r="J59" s="11">
        <f>SUMIFS('Fin Data with 6 week hist'!M:M,'Fin Data with 6 week hist'!$A:$A,$D59)+SUMIFS('Unit Cancellations'!F:F,'Unit Cancellations'!$B:$B,$D59)</f>
        <v>3728</v>
      </c>
      <c r="K59" s="11">
        <f>SUMIFS('Fin Data with 6 week hist'!N:N,'Fin Data with 6 week hist'!$A:$A,$D59)+SUMIFS('Unit Cancellations'!G:G,'Unit Cancellations'!$B:$B,$D59)</f>
        <v>3581</v>
      </c>
      <c r="L59" s="11">
        <f>SUMIFS('Fin Data'!AN:AN,'Fin Data'!A:A,D59)</f>
        <v>3782.5</v>
      </c>
      <c r="M59" s="12">
        <f>IFERROR(SUMIFS('Fin Data'!AO:AO,'Fin Data'!A:A,D59),"")</f>
        <v>-0.16721708498458829</v>
      </c>
      <c r="N59" s="1"/>
      <c r="O59" s="11">
        <f t="shared" si="12"/>
        <v>4499.5</v>
      </c>
      <c r="P59" s="12">
        <f t="shared" si="13"/>
        <v>-4.1946130096880654E-2</v>
      </c>
      <c r="Q59" s="1"/>
      <c r="R59" s="11">
        <f t="shared" si="14"/>
        <v>4464.375</v>
      </c>
      <c r="S59" s="12">
        <f t="shared" si="15"/>
        <v>-1.4024238743339867E-2</v>
      </c>
      <c r="T59" s="11">
        <f t="shared" si="16"/>
        <v>3783.25</v>
      </c>
      <c r="U59" s="1" t="e">
        <f t="shared" si="36"/>
        <v>#REF!</v>
      </c>
      <c r="V59" s="1"/>
      <c r="W59" s="11">
        <f>SUMIFS('Forecast Data'!$D:$D,'Forecast Data'!$C:$C,W$6,'Forecast Data'!$B:$B,$D59)</f>
        <v>4580</v>
      </c>
      <c r="X59" s="11">
        <f>SUMIFS('Forecast Data'!$D:$D,'Forecast Data'!$C:$C,X$6,'Forecast Data'!$B:$B,$D59)</f>
        <v>4560</v>
      </c>
      <c r="Y59" s="11">
        <f>SUMIFS('Forecast Data'!$D:$D,'Forecast Data'!$C:$C,Y$6,'Forecast Data'!$B:$B,$D59)</f>
        <v>4415</v>
      </c>
      <c r="Z59" s="11">
        <f>SUMIFS('Forecast Data'!$D:$D,'Forecast Data'!$C:$C,Z$6,'Forecast Data'!$B:$B,$D59)</f>
        <v>4443</v>
      </c>
      <c r="AA59" s="11">
        <f>SUMIFS('Forecast Data'!$D:$D,'Forecast Data'!$C:$C,AA$6,'Forecast Data'!$B:$B,$D59)</f>
        <v>4509</v>
      </c>
      <c r="AB59" s="11">
        <f>SUMIFS('Forecast Data'!$D:$D,'Forecast Data'!$C:$C,AB$6,'Forecast Data'!$B:$B,$D59)</f>
        <v>4505</v>
      </c>
      <c r="AC59" s="11">
        <f>SUMIFS('Forecast Data'!$D:$D,'Forecast Data'!$C:$C,AC$6,'Forecast Data'!$B:$B,$D59)</f>
        <v>4395</v>
      </c>
      <c r="AD59" s="11">
        <f>SUMIFS('Forecast Data'!$D:$D,'Forecast Data'!$C:$C,AD$6,'Forecast Data'!$B:$B,$D59)</f>
        <v>4308</v>
      </c>
      <c r="AE59" s="11">
        <f>SUMIFS('Forecast Data'!$D:$D,'Forecast Data'!$C:$C,AE$6,'Forecast Data'!$B:$B,$D59)</f>
        <v>4309</v>
      </c>
      <c r="AF59" s="11">
        <f>SUMIFS('Forecast Data'!$D:$D,'Forecast Data'!$C:$C,AF$6,'Forecast Data'!$B:$B,$D59)</f>
        <v>4279</v>
      </c>
      <c r="AG59" s="11">
        <f>SUMIFS('Forecast Data'!$D:$D,'Forecast Data'!$C:$C,AG$6,'Forecast Data'!$B:$B,$D59)</f>
        <v>3013</v>
      </c>
      <c r="AH59" s="11">
        <f>SUMIFS('Forecast Data'!$D:$D,'Forecast Data'!$C:$C,AH$6,'Forecast Data'!$B:$B,$D59)</f>
        <v>2831</v>
      </c>
      <c r="AI59" s="1"/>
      <c r="AJ59" s="12">
        <f>IF(SUMIFS('Forecast Data'!$E:$E,'Forecast Data'!$C:$C,AJ$6,'Forecast Data'!$B:$B,$D59)=0,"",SUMIFS('Forecast Data'!$E:$E,'Forecast Data'!$C:$C,AJ$6,'Forecast Data'!$B:$B,$D59))</f>
        <v>-0.14000000000000001</v>
      </c>
      <c r="AK59" s="12">
        <f>IF(SUMIFS('Forecast Data'!$E:$E,'Forecast Data'!$C:$C,AK$6,'Forecast Data'!$B:$B,$D59)=0,"",SUMIFS('Forecast Data'!$E:$E,'Forecast Data'!$C:$C,AK$6,'Forecast Data'!$B:$B,$D59))</f>
        <v>-7.0000000000000007E-2</v>
      </c>
      <c r="AL59" s="12">
        <f>IF(SUMIFS('Forecast Data'!$E:$E,'Forecast Data'!$C:$C,AL$6,'Forecast Data'!$B:$B,$D59)=0,"",SUMIFS('Forecast Data'!$E:$E,'Forecast Data'!$C:$C,AL$6,'Forecast Data'!$B:$B,$D59))</f>
        <v>0.05</v>
      </c>
      <c r="AM59" s="12">
        <f>IF(SUMIFS('Forecast Data'!$E:$E,'Forecast Data'!$C:$C,AM$6,'Forecast Data'!$B:$B,$D59)=0,"",SUMIFS('Forecast Data'!$E:$E,'Forecast Data'!$C:$C,AM$6,'Forecast Data'!$B:$B,$D59))</f>
        <v>0.01</v>
      </c>
      <c r="AN59" s="12">
        <f>IF(SUMIFS('Forecast Data'!$E:$E,'Forecast Data'!$C:$C,AN$6,'Forecast Data'!$B:$B,$D59)=0,"",SUMIFS('Forecast Data'!$E:$E,'Forecast Data'!$C:$C,AN$6,'Forecast Data'!$B:$B,$D59))</f>
        <v>0.05</v>
      </c>
      <c r="AO59" s="12">
        <f>IF(SUMIFS('Forecast Data'!$E:$E,'Forecast Data'!$C:$C,AO$6,'Forecast Data'!$B:$B,$D59)=0,"",SUMIFS('Forecast Data'!$E:$E,'Forecast Data'!$C:$C,AO$6,'Forecast Data'!$B:$B,$D59))</f>
        <v>0.01</v>
      </c>
      <c r="AP59" s="12">
        <f>IF(SUMIFS('Forecast Data'!$E:$E,'Forecast Data'!$C:$C,AP$6,'Forecast Data'!$B:$B,$D59)=0,"",SUMIFS('Forecast Data'!$E:$E,'Forecast Data'!$C:$C,AP$6,'Forecast Data'!$B:$B,$D59))</f>
        <v>-0.03</v>
      </c>
      <c r="AQ59" s="12">
        <f>IF(SUMIFS('Forecast Data'!$E:$E,'Forecast Data'!$C:$C,AQ$6,'Forecast Data'!$B:$B,$D59)=0,"",SUMIFS('Forecast Data'!$E:$E,'Forecast Data'!$C:$C,AQ$6,'Forecast Data'!$B:$B,$D59))</f>
        <v>0.04</v>
      </c>
      <c r="AR59" s="12">
        <f>IF(SUMIFS('Forecast Data'!$E:$E,'Forecast Data'!$C:$C,AR$6,'Forecast Data'!$B:$B,$D59)=0,"",SUMIFS('Forecast Data'!$E:$E,'Forecast Data'!$C:$C,AR$6,'Forecast Data'!$B:$B,$D59))</f>
        <v>7.0000000000000007E-2</v>
      </c>
      <c r="AS59" s="12">
        <f>IF(SUMIFS('Forecast Data'!$E:$E,'Forecast Data'!$C:$C,AS$6,'Forecast Data'!$B:$B,$D59)=0,"",SUMIFS('Forecast Data'!$E:$E,'Forecast Data'!$C:$C,AS$6,'Forecast Data'!$B:$B,$D59))</f>
        <v>0.09</v>
      </c>
      <c r="AT59" s="12">
        <f>IF(SUMIFS('Forecast Data'!$E:$E,'Forecast Data'!$C:$C,AT$6,'Forecast Data'!$B:$B,$D59)=0,"",SUMIFS('Forecast Data'!$E:$E,'Forecast Data'!$C:$C,AT$6,'Forecast Data'!$B:$B,$D59))</f>
        <v>-0.14000000000000001</v>
      </c>
      <c r="AU59" s="12">
        <f>IF(SUMIFS('Forecast Data'!$E:$E,'Forecast Data'!$C:$C,AU$6,'Forecast Data'!$B:$B,$D59)=0,"",SUMIFS('Forecast Data'!$E:$E,'Forecast Data'!$C:$C,AU$6,'Forecast Data'!$B:$B,$D59))</f>
        <v>-0.2</v>
      </c>
      <c r="AV59" s="1"/>
      <c r="AW59" s="11">
        <f>SUMIFS('OP Units'!E:E,'OP Units'!$A:$A,$D59)</f>
        <v>4025</v>
      </c>
      <c r="AX59" s="11">
        <f>SUMIFS('OP Units'!F:F,'OP Units'!$A:$A,$D59)</f>
        <v>3758</v>
      </c>
      <c r="AY59" s="11">
        <f>SUMIFS('OP Units'!G:G,'OP Units'!$A:$A,$D59)</f>
        <v>4071</v>
      </c>
      <c r="AZ59" s="11">
        <f>SUMIFS('OP Units'!H:H,'OP Units'!$A:$A,$D59)</f>
        <v>4040</v>
      </c>
      <c r="BA59" s="11">
        <f>SUMIFS('OP Units'!I:I,'OP Units'!$A:$A,$D59)</f>
        <v>3747</v>
      </c>
      <c r="BB59" s="11">
        <f>SUMIFS('OP Units'!J:J,'OP Units'!$A:$A,$D59)</f>
        <v>3654</v>
      </c>
      <c r="BC59" s="11">
        <f>SUMIFS('OP Units'!K:K,'OP Units'!$A:$A,$D59)</f>
        <v>3480</v>
      </c>
      <c r="BD59" s="11">
        <f>SUMIFS('OP Units'!L:L,'OP Units'!$A:$A,$D59)</f>
        <v>3491</v>
      </c>
      <c r="BE59" s="11">
        <f>SUMIFS('OP Units'!M:M,'OP Units'!$A:$A,$D59)</f>
        <v>3446</v>
      </c>
      <c r="BF59" s="11">
        <f>SUMIFS('OP Units'!N:N,'OP Units'!$A:$A,$D59)</f>
        <v>4303</v>
      </c>
      <c r="BG59" s="11">
        <f>SUMIFS('OP Units'!O:O,'OP Units'!$A:$A,$D59)</f>
        <v>3977</v>
      </c>
      <c r="BH59" s="11">
        <f>SUMIFS('OP Units'!P:P,'OP Units'!$A:$A,$D59)</f>
        <v>3435</v>
      </c>
      <c r="BI59" s="1"/>
      <c r="BJ59" s="12">
        <f>IFERROR((SUMIFS('OP Units'!E:E,'OP Units'!$A:$A,$D59)-SUMIFS('Forecast Data'!$H:$H,'Forecast Data'!$C:$C,BJ$6,'Forecast Data'!$B:$B,$D59))/SUMIFS('Forecast Data'!$H:$H,'Forecast Data'!$C:$C,BJ$6,'Forecast Data'!$B:$B,$D59),"")</f>
        <v>-0.23984891406987724</v>
      </c>
      <c r="BK59" s="12">
        <f>IFERROR((SUMIFS('OP Units'!F:F,'OP Units'!$A:$A,$D59)-SUMIFS('Forecast Data'!$H:$H,'Forecast Data'!$C:$C,BK$6,'Forecast Data'!$B:$B,$D59))/SUMIFS('Forecast Data'!$H:$H,'Forecast Data'!$C:$C,BK$6,'Forecast Data'!$B:$B,$D59),"")</f>
        <v>-0.23133565146246676</v>
      </c>
      <c r="BL59" s="12">
        <f>IFERROR((SUMIFS('OP Units'!G:G,'OP Units'!$A:$A,$D59)-SUMIFS('Forecast Data'!$H:$H,'Forecast Data'!$C:$C,BL$6,'Forecast Data'!$B:$B,$D59))/SUMIFS('Forecast Data'!$H:$H,'Forecast Data'!$C:$C,BL$6,'Forecast Data'!$B:$B,$D59),"")</f>
        <v>-3.4850640113798008E-2</v>
      </c>
      <c r="BM59" s="12">
        <f>IFERROR((SUMIFS('OP Units'!H:H,'OP Units'!$A:$A,$D59)-SUMIFS('Forecast Data'!$H:$H,'Forecast Data'!$C:$C,BM$6,'Forecast Data'!$B:$B,$D59))/SUMIFS('Forecast Data'!$H:$H,'Forecast Data'!$C:$C,BM$6,'Forecast Data'!$B:$B,$D59),"")</f>
        <v>-7.8467153284671534E-2</v>
      </c>
      <c r="BN59" s="12">
        <f>IFERROR((SUMIFS('OP Units'!I:I,'OP Units'!$A:$A,$D59)-SUMIFS('Forecast Data'!$H:$H,'Forecast Data'!$C:$C,BN$6,'Forecast Data'!$B:$B,$D59))/SUMIFS('Forecast Data'!$H:$H,'Forecast Data'!$C:$C,BN$6,'Forecast Data'!$B:$B,$D59),"")</f>
        <v>-0.12657342657342657</v>
      </c>
      <c r="BO59" s="12">
        <f>IFERROR((SUMIFS('OP Units'!J:J,'OP Units'!$A:$A,$D59)-SUMIFS('Forecast Data'!$H:$H,'Forecast Data'!$C:$C,BO$6,'Forecast Data'!$B:$B,$D59))/SUMIFS('Forecast Data'!$H:$H,'Forecast Data'!$C:$C,BO$6,'Forecast Data'!$B:$B,$D59),"")</f>
        <v>-0.18473895582329317</v>
      </c>
      <c r="BP59" s="12">
        <f>IFERROR((SUMIFS('OP Units'!K:K,'OP Units'!$A:$A,$D59)-SUMIFS('Forecast Data'!$H:$H,'Forecast Data'!$C:$C,BP$6,'Forecast Data'!$B:$B,$D59))/SUMIFS('Forecast Data'!$H:$H,'Forecast Data'!$C:$C,BP$6,'Forecast Data'!$B:$B,$D59),"")</f>
        <v>-0.23314235345967388</v>
      </c>
      <c r="BQ59" s="12">
        <f>IFERROR((SUMIFS('OP Units'!L:L,'OP Units'!$A:$A,$D59)-SUMIFS('Forecast Data'!$H:$H,'Forecast Data'!$C:$C,BQ$6,'Forecast Data'!$B:$B,$D59))/SUMIFS('Forecast Data'!$H:$H,'Forecast Data'!$C:$C,BQ$6,'Forecast Data'!$B:$B,$D59),"")</f>
        <v>-0.1541070995880785</v>
      </c>
      <c r="BR59" s="12">
        <f>IFERROR((SUMIFS('OP Units'!M:M,'OP Units'!$A:$A,$D59)-SUMIFS('Forecast Data'!$H:$H,'Forecast Data'!$C:$C,BR$6,'Forecast Data'!$B:$B,$D59))/SUMIFS('Forecast Data'!$H:$H,'Forecast Data'!$C:$C,BR$6,'Forecast Data'!$B:$B,$D59),"")</f>
        <v>-0.14043402344724371</v>
      </c>
      <c r="BS59" s="12">
        <f>IFERROR((SUMIFS('OP Units'!N:N,'OP Units'!$A:$A,$D59)-SUMIFS('Forecast Data'!$H:$H,'Forecast Data'!$C:$C,BS$6,'Forecast Data'!$B:$B,$D59))/SUMIFS('Forecast Data'!$H:$H,'Forecast Data'!$C:$C,BS$6,'Forecast Data'!$B:$B,$D59),"")</f>
        <v>9.4632409056219793E-2</v>
      </c>
      <c r="BT59" s="12">
        <f>IFERROR((SUMIFS('OP Units'!O:O,'OP Units'!$A:$A,$D59)-SUMIFS('Forecast Data'!$H:$H,'Forecast Data'!$C:$C,BT$6,'Forecast Data'!$B:$B,$D59))/SUMIFS('Forecast Data'!$H:$H,'Forecast Data'!$C:$C,BT$6,'Forecast Data'!$B:$B,$D59),"")</f>
        <v>0.13986815706506162</v>
      </c>
      <c r="BU59" s="12">
        <f>IFERROR((SUMIFS('OP Units'!P:P,'OP Units'!$A:$A,$D59)-SUMIFS('Forecast Data'!$H:$H,'Forecast Data'!$C:$C,BU$6,'Forecast Data'!$B:$B,$D59))/SUMIFS('Forecast Data'!$H:$H,'Forecast Data'!$C:$C,BU$6,'Forecast Data'!$B:$B,$D59),"")</f>
        <v>-3.2394366197183097E-2</v>
      </c>
      <c r="BV59" s="12"/>
      <c r="BW59" s="11">
        <f>(SUMIFS('Forecast Data'!H:H,'Forecast Data'!B:B,D59,'Forecast Data'!C:C,BK$6)+SUMIFS('Forecast Data'!H:H,'Forecast Data'!B:B,D59,'Forecast Data'!C:C,BL$6)+SUMIFS('Forecast Data'!H:H,'Forecast Data'!B:B,D59,'Forecast Data'!C:C,BM$6)+SUMIFS('Forecast Data'!H:H,'Forecast Data'!B:B,D59,'Forecast Data'!C:C,BN$6)+SUMIFS('Forecast Data'!H:H,'Forecast Data'!B:B,D59,'Forecast Data'!C:C,BO$6)+SUMIFS('Forecast Data'!H:H,'Forecast Data'!B:B,D59,'Forecast Data'!C:C,BP$6)+SUMIFS('Forecast Data'!H:H,'Forecast Data'!B:B,D59,'Forecast Data'!C:C,BQ$6)+SUMIFS('Forecast Data'!H:H,'Forecast Data'!B:B,D59,'Forecast Data'!C:C,BJ$6))/8</f>
        <v>4527.875</v>
      </c>
      <c r="BX59" s="12">
        <f>IFERROR((SUM(W59:AD59)-(SUMIFS('Forecast Data'!H:H,'Forecast Data'!B:B,B59,'Forecast Data'!C:C,BJ$6)+SUMIFS('Forecast Data'!H:H,'Forecast Data'!B:B,B59,'Forecast Data'!C:C,BK$6)+SUMIFS('Forecast Data'!H:H,'Forecast Data'!B:B,B59,'Forecast Data'!C:C,BL$6)+SUMIFS('Forecast Data'!H:H,'Forecast Data'!B:B,B59,'Forecast Data'!C:C,BM$6)+SUMIFS('Forecast Data'!H:H,'Forecast Data'!B:B,B59,'Forecast Data'!C:C,BN$6)+SUMIFS('Forecast Data'!H:H,'Forecast Data'!B:B,B59,'Forecast Data'!C:C,BO$6)+SUMIFS('Forecast Data'!H:H,'Forecast Data'!B:B,B59,'Forecast Data'!C:C,BP$6)+SUMIFS('Forecast Data'!H:H,'Forecast Data'!B:B,B59,'Forecast Data'!C:C,BQ$6)))/(SUMIFS('Forecast Data'!H:H,'Forecast Data'!B:B,B59,'Forecast Data'!C:C,BJ$6)+SUMIFS('Forecast Data'!H:H,'Forecast Data'!B:B,B59,'Forecast Data'!C:C,BK$6)+SUMIFS('Forecast Data'!H:H,'Forecast Data'!B:B,B59,'Forecast Data'!C:C,BL$6)+SUMIFS('Forecast Data'!H:H,'Forecast Data'!B:B,B59,'Forecast Data'!C:C,BM$6)+SUMIFS('Forecast Data'!H:H,'Forecast Data'!B:B,B59,'Forecast Data'!C:C,BN$6)+SUMIFS('Forecast Data'!H:H,'Forecast Data'!B:B,B59,'Forecast Data'!C:C,BO$6)+SUMIFS('Forecast Data'!H:H,'Forecast Data'!B:B,B59,'Forecast Data'!C:C,BP$6)+SUMIFS('Forecast Data'!H:H,'Forecast Data'!B:B,B59,'Forecast Data'!C:C,BQ$6)),"")</f>
        <v>-1.4024238743339867E-2</v>
      </c>
      <c r="BY59" s="12">
        <f t="shared" si="18"/>
        <v>-6.4948003116135921E-4</v>
      </c>
      <c r="BZ59" s="16">
        <f t="shared" si="19"/>
        <v>-5.2215988055312095E-5</v>
      </c>
      <c r="CA59" s="13">
        <f t="shared" si="20"/>
        <v>-5.9726404310604705E-2</v>
      </c>
      <c r="CB59" s="12">
        <f t="shared" si="21"/>
        <v>5.9726404310604707E-4</v>
      </c>
      <c r="CC59" s="12"/>
      <c r="CD59" s="11">
        <f>(SUMIFS('Forecast Data'!H:H,'Forecast Data'!B:B,D59,'Forecast Data'!C:C,BK$6)+SUMIFS('Forecast Data'!H:H,'Forecast Data'!B:B,D59,'Forecast Data'!C:C,BL$6)+SUMIFS('Forecast Data'!H:H,'Forecast Data'!B:B,D59,'Forecast Data'!C:C,BM$6)+SUMIFS('Forecast Data'!H:H,'Forecast Data'!B:B,D59,'Forecast Data'!C:C,BJ$6))/4</f>
        <v>4696.5</v>
      </c>
      <c r="CE59" s="12">
        <f>IFERROR((SUM(W59:Z59)-(SUMIFS('Forecast Data'!H:H,'Forecast Data'!B:B,D59,'Forecast Data'!C:C,BJ$6)+SUMIFS('Forecast Data'!H:H,'Forecast Data'!B:B,D59,'Forecast Data'!C:C,BK$6)+SUMIFS('Forecast Data'!H:H,'Forecast Data'!B:B,D59,'Forecast Data'!C:C,BL$6)+SUMIFS('Forecast Data'!H:H,'Forecast Data'!B:B,D59,'Forecast Data'!C:C,BM$6)))/(SUMIFS('Forecast Data'!H:H,'Forecast Data'!B:B,D59,'Forecast Data'!C:C,BJ$6)+SUMIFS('Forecast Data'!H:H,'Forecast Data'!B:B,D59,'Forecast Data'!C:C,BK$6)+SUMIFS('Forecast Data'!H:H,'Forecast Data'!B:B,D59,'Forecast Data'!C:C,BL$6)+SUMIFS('Forecast Data'!H:H,'Forecast Data'!B:B,D59,'Forecast Data'!C:C,BM$6)),"")</f>
        <v>-4.1946130096880654E-2</v>
      </c>
      <c r="CF59" s="12">
        <f t="shared" si="22"/>
        <v>-6.4948003116135921E-4</v>
      </c>
      <c r="CG59" s="12">
        <f t="shared" si="23"/>
        <v>-1.6516199973802559E-4</v>
      </c>
      <c r="CH59" s="13">
        <f t="shared" si="24"/>
        <v>-4.8431803142333363E-2</v>
      </c>
      <c r="CI59" s="13"/>
    </row>
    <row r="60" spans="1:87" ht="13.2">
      <c r="A60" s="1"/>
      <c r="B60" t="str">
        <f t="shared" si="37"/>
        <v>FINIS</v>
      </c>
      <c r="D60" t="s">
        <v>93</v>
      </c>
      <c r="E60" s="11">
        <f>SUMIFS('Fin Data'!F:F,'Fin Data'!A:A,D60)</f>
        <v>3193</v>
      </c>
      <c r="F60" s="11">
        <f>SUMIFS('Fin Data with 6 week hist'!I:I,'Fin Data with 6 week hist'!$A:$A,$D60)</f>
        <v>2104</v>
      </c>
      <c r="G60" s="11">
        <f>SUMIFS('Fin Data with 6 week hist'!J:J,'Fin Data with 6 week hist'!$A:$A,$D60)</f>
        <v>2027</v>
      </c>
      <c r="H60" s="11">
        <f>SUMIFS('Fin Data with 6 week hist'!K:K,'Fin Data with 6 week hist'!$A:$A,$D60)+SUMIFS('Unit Cancellations'!D:D,'Unit Cancellations'!$B:$B,$D60)</f>
        <v>2251</v>
      </c>
      <c r="I60" s="11">
        <f>SUMIFS('Fin Data with 6 week hist'!L:L,'Fin Data with 6 week hist'!$A:$A,$D60)+SUMIFS('Unit Cancellations'!E:E,'Unit Cancellations'!$B:$B,$D60)</f>
        <v>2358</v>
      </c>
      <c r="J60" s="11">
        <f>SUMIFS('Fin Data with 6 week hist'!M:M,'Fin Data with 6 week hist'!$A:$A,$D60)+SUMIFS('Unit Cancellations'!F:F,'Unit Cancellations'!$B:$B,$D60)</f>
        <v>2552</v>
      </c>
      <c r="K60" s="11">
        <f>SUMIFS('Fin Data with 6 week hist'!N:N,'Fin Data with 6 week hist'!$A:$A,$D60)+SUMIFS('Unit Cancellations'!G:G,'Unit Cancellations'!$B:$B,$D60)</f>
        <v>2544</v>
      </c>
      <c r="L60" s="11">
        <f>SUMIFS('Fin Data'!AN:AN,'Fin Data'!A:A,D60)</f>
        <v>2306.5</v>
      </c>
      <c r="M60" s="12">
        <f>IFERROR(SUMIFS('Fin Data'!AO:AO,'Fin Data'!A:A,D60),"")</f>
        <v>-0.2776385844033824</v>
      </c>
      <c r="N60" s="1"/>
      <c r="O60" s="11">
        <f t="shared" si="12"/>
        <v>4338</v>
      </c>
      <c r="P60" s="12">
        <f t="shared" si="13"/>
        <v>-2.8824089102815247E-2</v>
      </c>
      <c r="Q60" s="1"/>
      <c r="R60" s="11">
        <f t="shared" si="14"/>
        <v>4610.75</v>
      </c>
      <c r="S60" s="12">
        <f t="shared" si="15"/>
        <v>1.4857205744786221E-2</v>
      </c>
      <c r="T60" s="11">
        <f t="shared" si="16"/>
        <v>2735.125</v>
      </c>
      <c r="U60" s="1" t="e">
        <f t="shared" si="36"/>
        <v>#REF!</v>
      </c>
      <c r="V60" s="1"/>
      <c r="W60" s="11">
        <f>SUMIFS('Forecast Data'!$D:$D,'Forecast Data'!$C:$C,W$6,'Forecast Data'!$B:$B,$D60)</f>
        <v>4019</v>
      </c>
      <c r="X60" s="11">
        <f>SUMIFS('Forecast Data'!$D:$D,'Forecast Data'!$C:$C,X$6,'Forecast Data'!$B:$B,$D60)</f>
        <v>4276</v>
      </c>
      <c r="Y60" s="11">
        <f>SUMIFS('Forecast Data'!$D:$D,'Forecast Data'!$C:$C,Y$6,'Forecast Data'!$B:$B,$D60)</f>
        <v>4465</v>
      </c>
      <c r="Z60" s="11">
        <f>SUMIFS('Forecast Data'!$D:$D,'Forecast Data'!$C:$C,Z$6,'Forecast Data'!$B:$B,$D60)</f>
        <v>4592</v>
      </c>
      <c r="AA60" s="11">
        <f>SUMIFS('Forecast Data'!$D:$D,'Forecast Data'!$C:$C,AA$6,'Forecast Data'!$B:$B,$D60)</f>
        <v>4760</v>
      </c>
      <c r="AB60" s="11">
        <f>SUMIFS('Forecast Data'!$D:$D,'Forecast Data'!$C:$C,AB$6,'Forecast Data'!$B:$B,$D60)</f>
        <v>4837</v>
      </c>
      <c r="AC60" s="11">
        <f>SUMIFS('Forecast Data'!$D:$D,'Forecast Data'!$C:$C,AC$6,'Forecast Data'!$B:$B,$D60)</f>
        <v>4923</v>
      </c>
      <c r="AD60" s="11">
        <f>SUMIFS('Forecast Data'!$D:$D,'Forecast Data'!$C:$C,AD$6,'Forecast Data'!$B:$B,$D60)</f>
        <v>5014</v>
      </c>
      <c r="AE60" s="11">
        <f>SUMIFS('Forecast Data'!$D:$D,'Forecast Data'!$C:$C,AE$6,'Forecast Data'!$B:$B,$D60)</f>
        <v>5063</v>
      </c>
      <c r="AF60" s="11">
        <f>SUMIFS('Forecast Data'!$D:$D,'Forecast Data'!$C:$C,AF$6,'Forecast Data'!$B:$B,$D60)</f>
        <v>5112</v>
      </c>
      <c r="AG60" s="11">
        <f>SUMIFS('Forecast Data'!$D:$D,'Forecast Data'!$C:$C,AG$6,'Forecast Data'!$B:$B,$D60)</f>
        <v>4157</v>
      </c>
      <c r="AH60" s="11">
        <f>SUMIFS('Forecast Data'!$D:$D,'Forecast Data'!$C:$C,AH$6,'Forecast Data'!$B:$B,$D60)</f>
        <v>4030</v>
      </c>
      <c r="AI60" s="1"/>
      <c r="AJ60" s="12">
        <f>IF(SUMIFS('Forecast Data'!$E:$E,'Forecast Data'!$C:$C,AJ$6,'Forecast Data'!$B:$B,$D60)=0,"",SUMIFS('Forecast Data'!$E:$E,'Forecast Data'!$C:$C,AJ$6,'Forecast Data'!$B:$B,$D60))</f>
        <v>-7.0000000000000007E-2</v>
      </c>
      <c r="AK60" s="12">
        <f>IF(SUMIFS('Forecast Data'!$E:$E,'Forecast Data'!$C:$C,AK$6,'Forecast Data'!$B:$B,$D60)=0,"",SUMIFS('Forecast Data'!$E:$E,'Forecast Data'!$C:$C,AK$6,'Forecast Data'!$B:$B,$D60))</f>
        <v>-0.05</v>
      </c>
      <c r="AL60" s="12">
        <f>IF(SUMIFS('Forecast Data'!$E:$E,'Forecast Data'!$C:$C,AL$6,'Forecast Data'!$B:$B,$D60)=0,"",SUMIFS('Forecast Data'!$E:$E,'Forecast Data'!$C:$C,AL$6,'Forecast Data'!$B:$B,$D60))</f>
        <v>-0.05</v>
      </c>
      <c r="AM60" s="12">
        <f>IF(SUMIFS('Forecast Data'!$E:$E,'Forecast Data'!$C:$C,AM$6,'Forecast Data'!$B:$B,$D60)=0,"",SUMIFS('Forecast Data'!$E:$E,'Forecast Data'!$C:$C,AM$6,'Forecast Data'!$B:$B,$D60))</f>
        <v>0.05</v>
      </c>
      <c r="AN60" s="12">
        <f>IF(SUMIFS('Forecast Data'!$E:$E,'Forecast Data'!$C:$C,AN$6,'Forecast Data'!$B:$B,$D60)=0,"",SUMIFS('Forecast Data'!$E:$E,'Forecast Data'!$C:$C,AN$6,'Forecast Data'!$B:$B,$D60))</f>
        <v>0.1</v>
      </c>
      <c r="AO60" s="12">
        <f>IF(SUMIFS('Forecast Data'!$E:$E,'Forecast Data'!$C:$C,AO$6,'Forecast Data'!$B:$B,$D60)=0,"",SUMIFS('Forecast Data'!$E:$E,'Forecast Data'!$C:$C,AO$6,'Forecast Data'!$B:$B,$D60))</f>
        <v>0.01</v>
      </c>
      <c r="AP60" s="12">
        <f>IF(SUMIFS('Forecast Data'!$E:$E,'Forecast Data'!$C:$C,AP$6,'Forecast Data'!$B:$B,$D60)=0,"",SUMIFS('Forecast Data'!$E:$E,'Forecast Data'!$C:$C,AP$6,'Forecast Data'!$B:$B,$D60))</f>
        <v>0.04</v>
      </c>
      <c r="AQ60" s="12">
        <f>IF(SUMIFS('Forecast Data'!$E:$E,'Forecast Data'!$C:$C,AQ$6,'Forecast Data'!$B:$B,$D60)=0,"",SUMIFS('Forecast Data'!$E:$E,'Forecast Data'!$C:$C,AQ$6,'Forecast Data'!$B:$B,$D60))</f>
        <v>0.08</v>
      </c>
      <c r="AR60" s="12">
        <f>IF(SUMIFS('Forecast Data'!$E:$E,'Forecast Data'!$C:$C,AR$6,'Forecast Data'!$B:$B,$D60)=0,"",SUMIFS('Forecast Data'!$E:$E,'Forecast Data'!$C:$C,AR$6,'Forecast Data'!$B:$B,$D60))</f>
        <v>0.04</v>
      </c>
      <c r="AS60" s="12">
        <f>IF(SUMIFS('Forecast Data'!$E:$E,'Forecast Data'!$C:$C,AS$6,'Forecast Data'!$B:$B,$D60)=0,"",SUMIFS('Forecast Data'!$E:$E,'Forecast Data'!$C:$C,AS$6,'Forecast Data'!$B:$B,$D60))</f>
        <v>-0.11</v>
      </c>
      <c r="AT60" s="12">
        <f>IF(SUMIFS('Forecast Data'!$E:$E,'Forecast Data'!$C:$C,AT$6,'Forecast Data'!$B:$B,$D60)=0,"",SUMIFS('Forecast Data'!$E:$E,'Forecast Data'!$C:$C,AT$6,'Forecast Data'!$B:$B,$D60))</f>
        <v>-0.35</v>
      </c>
      <c r="AU60" s="12">
        <f>IF(SUMIFS('Forecast Data'!$E:$E,'Forecast Data'!$C:$C,AU$6,'Forecast Data'!$B:$B,$D60)=0,"",SUMIFS('Forecast Data'!$E:$E,'Forecast Data'!$C:$C,AU$6,'Forecast Data'!$B:$B,$D60))</f>
        <v>-0.28000000000000003</v>
      </c>
      <c r="AV60" s="1"/>
      <c r="AW60" s="11">
        <f>SUMIFS('OP Units'!E:E,'OP Units'!$A:$A,$D60)</f>
        <v>2668</v>
      </c>
      <c r="AX60" s="11">
        <f>SUMIFS('OP Units'!F:F,'OP Units'!$A:$A,$D60)</f>
        <v>2770</v>
      </c>
      <c r="AY60" s="11">
        <f>SUMIFS('OP Units'!G:G,'OP Units'!$A:$A,$D60)</f>
        <v>2775</v>
      </c>
      <c r="AZ60" s="11">
        <f>SUMIFS('OP Units'!H:H,'OP Units'!$A:$A,$D60)</f>
        <v>2633</v>
      </c>
      <c r="BA60" s="11">
        <f>SUMIFS('OP Units'!I:I,'OP Units'!$A:$A,$D60)</f>
        <v>2575</v>
      </c>
      <c r="BB60" s="11">
        <f>SUMIFS('OP Units'!J:J,'OP Units'!$A:$A,$D60)</f>
        <v>2941</v>
      </c>
      <c r="BC60" s="11">
        <f>SUMIFS('OP Units'!K:K,'OP Units'!$A:$A,$D60)</f>
        <v>2777</v>
      </c>
      <c r="BD60" s="11">
        <f>SUMIFS('OP Units'!L:L,'OP Units'!$A:$A,$D60)</f>
        <v>2742</v>
      </c>
      <c r="BE60" s="11">
        <f>SUMIFS('OP Units'!M:M,'OP Units'!$A:$A,$D60)</f>
        <v>2916</v>
      </c>
      <c r="BF60" s="11">
        <f>SUMIFS('OP Units'!N:N,'OP Units'!$A:$A,$D60)</f>
        <v>3430</v>
      </c>
      <c r="BG60" s="11">
        <f>SUMIFS('OP Units'!O:O,'OP Units'!$A:$A,$D60)</f>
        <v>3543</v>
      </c>
      <c r="BH60" s="11">
        <f>SUMIFS('OP Units'!P:P,'OP Units'!$A:$A,$D60)</f>
        <v>3663</v>
      </c>
      <c r="BI60" s="1"/>
      <c r="BJ60" s="12">
        <f>IFERROR((SUMIFS('OP Units'!E:E,'OP Units'!$A:$A,$D60)-SUMIFS('Forecast Data'!$H:$H,'Forecast Data'!$C:$C,BJ$6,'Forecast Data'!$B:$B,$D60))/SUMIFS('Forecast Data'!$H:$H,'Forecast Data'!$C:$C,BJ$6,'Forecast Data'!$B:$B,$D60),"")</f>
        <v>-0.38140505448643636</v>
      </c>
      <c r="BK60" s="12">
        <f>IFERROR((SUMIFS('OP Units'!F:F,'OP Units'!$A:$A,$D60)-SUMIFS('Forecast Data'!$H:$H,'Forecast Data'!$C:$C,BK$6,'Forecast Data'!$B:$B,$D60))/SUMIFS('Forecast Data'!$H:$H,'Forecast Data'!$C:$C,BK$6,'Forecast Data'!$B:$B,$D60),"")</f>
        <v>-0.38375973303670746</v>
      </c>
      <c r="BL60" s="12">
        <f>IFERROR((SUMIFS('OP Units'!G:G,'OP Units'!$A:$A,$D60)-SUMIFS('Forecast Data'!$H:$H,'Forecast Data'!$C:$C,BL$6,'Forecast Data'!$B:$B,$D60))/SUMIFS('Forecast Data'!$H:$H,'Forecast Data'!$C:$C,BL$6,'Forecast Data'!$B:$B,$D60),"")</f>
        <v>-0.40717795342875451</v>
      </c>
      <c r="BM60" s="12">
        <f>IFERROR((SUMIFS('OP Units'!H:H,'OP Units'!$A:$A,$D60)-SUMIFS('Forecast Data'!$H:$H,'Forecast Data'!$C:$C,BM$6,'Forecast Data'!$B:$B,$D60))/SUMIFS('Forecast Data'!$H:$H,'Forecast Data'!$C:$C,BM$6,'Forecast Data'!$B:$B,$D60),"")</f>
        <v>-0.39858382823206945</v>
      </c>
      <c r="BN60" s="12">
        <f>IFERROR((SUMIFS('OP Units'!I:I,'OP Units'!$A:$A,$D60)-SUMIFS('Forecast Data'!$H:$H,'Forecast Data'!$C:$C,BN$6,'Forecast Data'!$B:$B,$D60))/SUMIFS('Forecast Data'!$H:$H,'Forecast Data'!$C:$C,BN$6,'Forecast Data'!$B:$B,$D60),"")</f>
        <v>-0.40531177829099307</v>
      </c>
      <c r="BO60" s="12">
        <f>IFERROR((SUMIFS('OP Units'!J:J,'OP Units'!$A:$A,$D60)-SUMIFS('Forecast Data'!$H:$H,'Forecast Data'!$C:$C,BO$6,'Forecast Data'!$B:$B,$D60))/SUMIFS('Forecast Data'!$H:$H,'Forecast Data'!$C:$C,BO$6,'Forecast Data'!$B:$B,$D60),"")</f>
        <v>-0.38369656328583401</v>
      </c>
      <c r="BP60" s="12">
        <f>IFERROR((SUMIFS('OP Units'!K:K,'OP Units'!$A:$A,$D60)-SUMIFS('Forecast Data'!$H:$H,'Forecast Data'!$C:$C,BP$6,'Forecast Data'!$B:$B,$D60))/SUMIFS('Forecast Data'!$H:$H,'Forecast Data'!$C:$C,BP$6,'Forecast Data'!$B:$B,$D60),"")</f>
        <v>-0.41388771633600674</v>
      </c>
      <c r="BQ60" s="12">
        <f>IFERROR((SUMIFS('OP Units'!L:L,'OP Units'!$A:$A,$D60)-SUMIFS('Forecast Data'!$H:$H,'Forecast Data'!$C:$C,BQ$6,'Forecast Data'!$B:$B,$D60))/SUMIFS('Forecast Data'!$H:$H,'Forecast Data'!$C:$C,BQ$6,'Forecast Data'!$B:$B,$D60),"")</f>
        <v>-0.40892433714162535</v>
      </c>
      <c r="BR60" s="12">
        <f>IFERROR((SUMIFS('OP Units'!M:M,'OP Units'!$A:$A,$D60)-SUMIFS('Forecast Data'!$H:$H,'Forecast Data'!$C:$C,BR$6,'Forecast Data'!$B:$B,$D60))/SUMIFS('Forecast Data'!$H:$H,'Forecast Data'!$C:$C,BR$6,'Forecast Data'!$B:$B,$D60),"")</f>
        <v>-0.40024681201151791</v>
      </c>
      <c r="BS60" s="12">
        <f>IFERROR((SUMIFS('OP Units'!N:N,'OP Units'!$A:$A,$D60)-SUMIFS('Forecast Data'!$H:$H,'Forecast Data'!$C:$C,BS$6,'Forecast Data'!$B:$B,$D60))/SUMIFS('Forecast Data'!$H:$H,'Forecast Data'!$C:$C,BS$6,'Forecast Data'!$B:$B,$D60),"")</f>
        <v>-0.4032707028531663</v>
      </c>
      <c r="BT60" s="12">
        <f>IFERROR((SUMIFS('OP Units'!O:O,'OP Units'!$A:$A,$D60)-SUMIFS('Forecast Data'!$H:$H,'Forecast Data'!$C:$C,BT$6,'Forecast Data'!$B:$B,$D60))/SUMIFS('Forecast Data'!$H:$H,'Forecast Data'!$C:$C,BT$6,'Forecast Data'!$B:$B,$D60),"")</f>
        <v>-0.44353698759227267</v>
      </c>
      <c r="BU60" s="12">
        <f>IFERROR((SUMIFS('OP Units'!P:P,'OP Units'!$A:$A,$D60)-SUMIFS('Forecast Data'!$H:$H,'Forecast Data'!$C:$C,BU$6,'Forecast Data'!$B:$B,$D60))/SUMIFS('Forecast Data'!$H:$H,'Forecast Data'!$C:$C,BU$6,'Forecast Data'!$B:$B,$D60),"")</f>
        <v>-0.34845250800426897</v>
      </c>
      <c r="BV60" s="12"/>
      <c r="BW60" s="11">
        <f>(SUMIFS('Forecast Data'!H:H,'Forecast Data'!B:B,D60,'Forecast Data'!C:C,BK$6)+SUMIFS('Forecast Data'!H:H,'Forecast Data'!B:B,D60,'Forecast Data'!C:C,BL$6)+SUMIFS('Forecast Data'!H:H,'Forecast Data'!B:B,D60,'Forecast Data'!C:C,BM$6)+SUMIFS('Forecast Data'!H:H,'Forecast Data'!B:B,D60,'Forecast Data'!C:C,BN$6)+SUMIFS('Forecast Data'!H:H,'Forecast Data'!B:B,D60,'Forecast Data'!C:C,BO$6)+SUMIFS('Forecast Data'!H:H,'Forecast Data'!B:B,D60,'Forecast Data'!C:C,BP$6)+SUMIFS('Forecast Data'!H:H,'Forecast Data'!B:B,D60,'Forecast Data'!C:C,BQ$6)+SUMIFS('Forecast Data'!H:H,'Forecast Data'!B:B,D60,'Forecast Data'!C:C,BJ$6))/8</f>
        <v>4543.25</v>
      </c>
      <c r="BX60" s="12">
        <f>IFERROR((SUM(W60:AD60)-(SUMIFS('Forecast Data'!H:H,'Forecast Data'!B:B,B60,'Forecast Data'!C:C,BJ$6)+SUMIFS('Forecast Data'!H:H,'Forecast Data'!B:B,B60,'Forecast Data'!C:C,BK$6)+SUMIFS('Forecast Data'!H:H,'Forecast Data'!B:B,B60,'Forecast Data'!C:C,BL$6)+SUMIFS('Forecast Data'!H:H,'Forecast Data'!B:B,B60,'Forecast Data'!C:C,BM$6)+SUMIFS('Forecast Data'!H:H,'Forecast Data'!B:B,B60,'Forecast Data'!C:C,BN$6)+SUMIFS('Forecast Data'!H:H,'Forecast Data'!B:B,B60,'Forecast Data'!C:C,BO$6)+SUMIFS('Forecast Data'!H:H,'Forecast Data'!B:B,B60,'Forecast Data'!C:C,BP$6)+SUMIFS('Forecast Data'!H:H,'Forecast Data'!B:B,B60,'Forecast Data'!C:C,BQ$6)))/(SUMIFS('Forecast Data'!H:H,'Forecast Data'!B:B,B60,'Forecast Data'!C:C,BJ$6)+SUMIFS('Forecast Data'!H:H,'Forecast Data'!B:B,B60,'Forecast Data'!C:C,BK$6)+SUMIFS('Forecast Data'!H:H,'Forecast Data'!B:B,B60,'Forecast Data'!C:C,BL$6)+SUMIFS('Forecast Data'!H:H,'Forecast Data'!B:B,B60,'Forecast Data'!C:C,BM$6)+SUMIFS('Forecast Data'!H:H,'Forecast Data'!B:B,B60,'Forecast Data'!C:C,BN$6)+SUMIFS('Forecast Data'!H:H,'Forecast Data'!B:B,B60,'Forecast Data'!C:C,BO$6)+SUMIFS('Forecast Data'!H:H,'Forecast Data'!B:B,B60,'Forecast Data'!C:C,BP$6)+SUMIFS('Forecast Data'!H:H,'Forecast Data'!B:B,B60,'Forecast Data'!C:C,BQ$6)),"")</f>
        <v>1.4857205744786221E-2</v>
      </c>
      <c r="BY60" s="12">
        <f t="shared" si="18"/>
        <v>-7.5808301201388403E-4</v>
      </c>
      <c r="BZ60" s="16">
        <f t="shared" si="19"/>
        <v>5.5505184153284505E-5</v>
      </c>
      <c r="CA60" s="13">
        <f t="shared" si="20"/>
        <v>-8.1358819616716857E-2</v>
      </c>
      <c r="CB60" s="12">
        <f t="shared" si="21"/>
        <v>8.1358819616716852E-4</v>
      </c>
      <c r="CC60" s="12"/>
      <c r="CD60" s="11">
        <f>(SUMIFS('Forecast Data'!H:H,'Forecast Data'!B:B,D60,'Forecast Data'!C:C,BK$6)+SUMIFS('Forecast Data'!H:H,'Forecast Data'!B:B,D60,'Forecast Data'!C:C,BL$6)+SUMIFS('Forecast Data'!H:H,'Forecast Data'!B:B,D60,'Forecast Data'!C:C,BM$6)+SUMIFS('Forecast Data'!H:H,'Forecast Data'!B:B,D60,'Forecast Data'!C:C,BJ$6))/4</f>
        <v>4466.75</v>
      </c>
      <c r="CE60" s="12">
        <f>IFERROR((SUM(W60:Z60)-(SUMIFS('Forecast Data'!H:H,'Forecast Data'!B:B,D60,'Forecast Data'!C:C,BJ$6)+SUMIFS('Forecast Data'!H:H,'Forecast Data'!B:B,D60,'Forecast Data'!C:C,BK$6)+SUMIFS('Forecast Data'!H:H,'Forecast Data'!B:B,D60,'Forecast Data'!C:C,BL$6)+SUMIFS('Forecast Data'!H:H,'Forecast Data'!B:B,D60,'Forecast Data'!C:C,BM$6)))/(SUMIFS('Forecast Data'!H:H,'Forecast Data'!B:B,D60,'Forecast Data'!C:C,BJ$6)+SUMIFS('Forecast Data'!H:H,'Forecast Data'!B:B,D60,'Forecast Data'!C:C,BK$6)+SUMIFS('Forecast Data'!H:H,'Forecast Data'!B:B,D60,'Forecast Data'!C:C,BL$6)+SUMIFS('Forecast Data'!H:H,'Forecast Data'!B:B,D60,'Forecast Data'!C:C,BM$6)),"")</f>
        <v>-2.8824089102815247E-2</v>
      </c>
      <c r="CF60" s="12">
        <f t="shared" si="22"/>
        <v>-7.5808301201388403E-4</v>
      </c>
      <c r="CG60" s="12">
        <f t="shared" si="23"/>
        <v>-1.0794216987954717E-4</v>
      </c>
      <c r="CH60" s="13">
        <f t="shared" si="24"/>
        <v>-6.5014084213433687E-2</v>
      </c>
      <c r="CI60" s="13"/>
    </row>
    <row r="61" spans="1:87" ht="13.2">
      <c r="A61" s="1"/>
      <c r="B61" t="str">
        <f t="shared" si="37"/>
        <v>Wonderfold</v>
      </c>
      <c r="C61" t="s">
        <v>44</v>
      </c>
      <c r="D61" t="s">
        <v>94</v>
      </c>
      <c r="E61" s="11">
        <f>SUMIFS('Fin Data'!F:F,'Fin Data'!A:A,D61)</f>
        <v>0</v>
      </c>
      <c r="F61" s="11">
        <f>SUMIFS('Fin Data with 6 week hist'!I:I,'Fin Data with 6 week hist'!$A:$A,$D61)</f>
        <v>130</v>
      </c>
      <c r="G61" s="11">
        <f>SUMIFS('Fin Data with 6 week hist'!J:J,'Fin Data with 6 week hist'!$A:$A,$D61)</f>
        <v>176</v>
      </c>
      <c r="H61" s="11">
        <f>SUMIFS('Fin Data with 6 week hist'!K:K,'Fin Data with 6 week hist'!$A:$A,$D61)+SUMIFS('Unit Cancellations'!D:D,'Unit Cancellations'!$B:$B,$D61)</f>
        <v>276</v>
      </c>
      <c r="I61" s="11">
        <f>SUMIFS('Fin Data with 6 week hist'!L:L,'Fin Data with 6 week hist'!$A:$A,$D61)+SUMIFS('Unit Cancellations'!E:E,'Unit Cancellations'!$B:$B,$D61)</f>
        <v>228</v>
      </c>
      <c r="J61" s="11">
        <f>SUMIFS('Fin Data with 6 week hist'!M:M,'Fin Data with 6 week hist'!$A:$A,$D61)+SUMIFS('Unit Cancellations'!F:F,'Unit Cancellations'!$B:$B,$D61)</f>
        <v>206</v>
      </c>
      <c r="K61" s="11">
        <f>SUMIFS('Fin Data with 6 week hist'!N:N,'Fin Data with 6 week hist'!$A:$A,$D61)+SUMIFS('Unit Cancellations'!G:G,'Unit Cancellations'!$B:$B,$D61)</f>
        <v>206</v>
      </c>
      <c r="L61" s="11">
        <f>SUMIFS('Fin Data'!AN:AN,'Fin Data'!A:A,D61)</f>
        <v>204</v>
      </c>
      <c r="M61" s="12">
        <f>IFERROR(SUMIFS('Fin Data'!AO:AO,'Fin Data'!A:A,D61),"")</f>
        <v>0</v>
      </c>
      <c r="N61" s="1"/>
      <c r="O61" s="11">
        <f t="shared" si="12"/>
        <v>886.5</v>
      </c>
      <c r="P61" s="12" t="str">
        <f t="shared" si="13"/>
        <v/>
      </c>
      <c r="Q61" s="1"/>
      <c r="R61" s="11">
        <f t="shared" si="14"/>
        <v>935.5</v>
      </c>
      <c r="S61" s="12" t="str">
        <f t="shared" si="15"/>
        <v/>
      </c>
      <c r="T61" s="11">
        <f t="shared" si="16"/>
        <v>250.5</v>
      </c>
      <c r="U61" s="1" t="e">
        <f t="shared" si="36"/>
        <v>#REF!</v>
      </c>
      <c r="V61" s="1"/>
      <c r="W61" s="11">
        <f>SUMIFS('Forecast Data'!$D:$D,'Forecast Data'!$C:$C,W$6,'Forecast Data'!$B:$B,$D61)</f>
        <v>828</v>
      </c>
      <c r="X61" s="11">
        <f>SUMIFS('Forecast Data'!$D:$D,'Forecast Data'!$C:$C,X$6,'Forecast Data'!$B:$B,$D61)</f>
        <v>828</v>
      </c>
      <c r="Y61" s="11">
        <f>SUMIFS('Forecast Data'!$D:$D,'Forecast Data'!$C:$C,Y$6,'Forecast Data'!$B:$B,$D61)</f>
        <v>936</v>
      </c>
      <c r="Z61" s="11">
        <f>SUMIFS('Forecast Data'!$D:$D,'Forecast Data'!$C:$C,Z$6,'Forecast Data'!$B:$B,$D61)</f>
        <v>954</v>
      </c>
      <c r="AA61" s="11">
        <f>SUMIFS('Forecast Data'!$D:$D,'Forecast Data'!$C:$C,AA$6,'Forecast Data'!$B:$B,$D61)</f>
        <v>954</v>
      </c>
      <c r="AB61" s="11">
        <f>SUMIFS('Forecast Data'!$D:$D,'Forecast Data'!$C:$C,AB$6,'Forecast Data'!$B:$B,$D61)</f>
        <v>1000</v>
      </c>
      <c r="AC61" s="11">
        <f>SUMIFS('Forecast Data'!$D:$D,'Forecast Data'!$C:$C,AC$6,'Forecast Data'!$B:$B,$D61)</f>
        <v>993</v>
      </c>
      <c r="AD61" s="11">
        <f>SUMIFS('Forecast Data'!$D:$D,'Forecast Data'!$C:$C,AD$6,'Forecast Data'!$B:$B,$D61)</f>
        <v>991</v>
      </c>
      <c r="AE61" s="11">
        <f>SUMIFS('Forecast Data'!$D:$D,'Forecast Data'!$C:$C,AE$6,'Forecast Data'!$B:$B,$D61)</f>
        <v>991</v>
      </c>
      <c r="AF61" s="11">
        <f>SUMIFS('Forecast Data'!$D:$D,'Forecast Data'!$C:$C,AF$6,'Forecast Data'!$B:$B,$D61)</f>
        <v>991</v>
      </c>
      <c r="AG61" s="11">
        <f>SUMIFS('Forecast Data'!$D:$D,'Forecast Data'!$C:$C,AG$6,'Forecast Data'!$B:$B,$D61)</f>
        <v>991</v>
      </c>
      <c r="AH61" s="11">
        <f>SUMIFS('Forecast Data'!$D:$D,'Forecast Data'!$C:$C,AH$6,'Forecast Data'!$B:$B,$D61)</f>
        <v>991</v>
      </c>
      <c r="AI61" s="1"/>
      <c r="AJ61" s="12" t="str">
        <f>IF(SUMIFS('Forecast Data'!$E:$E,'Forecast Data'!$C:$C,AJ$6,'Forecast Data'!$B:$B,$D61)=0,"",SUMIFS('Forecast Data'!$E:$E,'Forecast Data'!$C:$C,AJ$6,'Forecast Data'!$B:$B,$D61))</f>
        <v/>
      </c>
      <c r="AK61" s="12" t="str">
        <f>IF(SUMIFS('Forecast Data'!$E:$E,'Forecast Data'!$C:$C,AK$6,'Forecast Data'!$B:$B,$D61)=0,"",SUMIFS('Forecast Data'!$E:$E,'Forecast Data'!$C:$C,AK$6,'Forecast Data'!$B:$B,$D61))</f>
        <v/>
      </c>
      <c r="AL61" s="12" t="str">
        <f>IF(SUMIFS('Forecast Data'!$E:$E,'Forecast Data'!$C:$C,AL$6,'Forecast Data'!$B:$B,$D61)=0,"",SUMIFS('Forecast Data'!$E:$E,'Forecast Data'!$C:$C,AL$6,'Forecast Data'!$B:$B,$D61))</f>
        <v/>
      </c>
      <c r="AM61" s="12" t="str">
        <f>IF(SUMIFS('Forecast Data'!$E:$E,'Forecast Data'!$C:$C,AM$6,'Forecast Data'!$B:$B,$D61)=0,"",SUMIFS('Forecast Data'!$E:$E,'Forecast Data'!$C:$C,AM$6,'Forecast Data'!$B:$B,$D61))</f>
        <v/>
      </c>
      <c r="AN61" s="12" t="str">
        <f>IF(SUMIFS('Forecast Data'!$E:$E,'Forecast Data'!$C:$C,AN$6,'Forecast Data'!$B:$B,$D61)=0,"",SUMIFS('Forecast Data'!$E:$E,'Forecast Data'!$C:$C,AN$6,'Forecast Data'!$B:$B,$D61))</f>
        <v/>
      </c>
      <c r="AO61" s="12" t="str">
        <f>IF(SUMIFS('Forecast Data'!$E:$E,'Forecast Data'!$C:$C,AO$6,'Forecast Data'!$B:$B,$D61)=0,"",SUMIFS('Forecast Data'!$E:$E,'Forecast Data'!$C:$C,AO$6,'Forecast Data'!$B:$B,$D61))</f>
        <v/>
      </c>
      <c r="AP61" s="12" t="str">
        <f>IF(SUMIFS('Forecast Data'!$E:$E,'Forecast Data'!$C:$C,AP$6,'Forecast Data'!$B:$B,$D61)=0,"",SUMIFS('Forecast Data'!$E:$E,'Forecast Data'!$C:$C,AP$6,'Forecast Data'!$B:$B,$D61))</f>
        <v/>
      </c>
      <c r="AQ61" s="12" t="str">
        <f>IF(SUMIFS('Forecast Data'!$E:$E,'Forecast Data'!$C:$C,AQ$6,'Forecast Data'!$B:$B,$D61)=0,"",SUMIFS('Forecast Data'!$E:$E,'Forecast Data'!$C:$C,AQ$6,'Forecast Data'!$B:$B,$D61))</f>
        <v/>
      </c>
      <c r="AR61" s="12" t="str">
        <f>IF(SUMIFS('Forecast Data'!$E:$E,'Forecast Data'!$C:$C,AR$6,'Forecast Data'!$B:$B,$D61)=0,"",SUMIFS('Forecast Data'!$E:$E,'Forecast Data'!$C:$C,AR$6,'Forecast Data'!$B:$B,$D61))</f>
        <v/>
      </c>
      <c r="AS61" s="12" t="str">
        <f>IF(SUMIFS('Forecast Data'!$E:$E,'Forecast Data'!$C:$C,AS$6,'Forecast Data'!$B:$B,$D61)=0,"",SUMIFS('Forecast Data'!$E:$E,'Forecast Data'!$C:$C,AS$6,'Forecast Data'!$B:$B,$D61))</f>
        <v/>
      </c>
      <c r="AT61" s="12" t="str">
        <f>IF(SUMIFS('Forecast Data'!$E:$E,'Forecast Data'!$C:$C,AT$6,'Forecast Data'!$B:$B,$D61)=0,"",SUMIFS('Forecast Data'!$E:$E,'Forecast Data'!$C:$C,AT$6,'Forecast Data'!$B:$B,$D61))</f>
        <v/>
      </c>
      <c r="AU61" s="12" t="str">
        <f>IF(SUMIFS('Forecast Data'!$E:$E,'Forecast Data'!$C:$C,AU$6,'Forecast Data'!$B:$B,$D61)=0,"",SUMIFS('Forecast Data'!$E:$E,'Forecast Data'!$C:$C,AU$6,'Forecast Data'!$B:$B,$D61))</f>
        <v/>
      </c>
      <c r="AV61" s="1"/>
      <c r="AW61" s="11">
        <f>SUMIFS('OP Units'!E:E,'OP Units'!$A:$A,$D61)</f>
        <v>199</v>
      </c>
      <c r="AX61" s="11">
        <f>SUMIFS('OP Units'!F:F,'OP Units'!$A:$A,$D61)</f>
        <v>210</v>
      </c>
      <c r="AY61" s="11">
        <f>SUMIFS('OP Units'!G:G,'OP Units'!$A:$A,$D61)</f>
        <v>251</v>
      </c>
      <c r="AZ61" s="11">
        <f>SUMIFS('OP Units'!H:H,'OP Units'!$A:$A,$D61)</f>
        <v>263</v>
      </c>
      <c r="BA61" s="11">
        <f>SUMIFS('OP Units'!I:I,'OP Units'!$A:$A,$D61)</f>
        <v>267</v>
      </c>
      <c r="BB61" s="11">
        <f>SUMIFS('OP Units'!J:J,'OP Units'!$A:$A,$D61)</f>
        <v>283</v>
      </c>
      <c r="BC61" s="11">
        <f>SUMIFS('OP Units'!K:K,'OP Units'!$A:$A,$D61)</f>
        <v>268</v>
      </c>
      <c r="BD61" s="11">
        <f>SUMIFS('OP Units'!L:L,'OP Units'!$A:$A,$D61)</f>
        <v>263</v>
      </c>
      <c r="BE61" s="11">
        <f>SUMIFS('OP Units'!M:M,'OP Units'!$A:$A,$D61)</f>
        <v>266</v>
      </c>
      <c r="BF61" s="11">
        <f>SUMIFS('OP Units'!N:N,'OP Units'!$A:$A,$D61)</f>
        <v>283</v>
      </c>
      <c r="BG61" s="11">
        <f>SUMIFS('OP Units'!O:O,'OP Units'!$A:$A,$D61)</f>
        <v>318</v>
      </c>
      <c r="BH61" s="11">
        <f>SUMIFS('OP Units'!P:P,'OP Units'!$A:$A,$D61)</f>
        <v>342</v>
      </c>
      <c r="BI61" s="1"/>
      <c r="BJ61" s="12" t="str">
        <f>IFERROR((SUMIFS('OP Units'!E:E,'OP Units'!$A:$A,$D61)-SUMIFS('Forecast Data'!$H:$H,'Forecast Data'!$C:$C,BJ$6,'Forecast Data'!$B:$B,$D61))/SUMIFS('Forecast Data'!$H:$H,'Forecast Data'!$C:$C,BJ$6,'Forecast Data'!$B:$B,$D61),"")</f>
        <v/>
      </c>
      <c r="BK61" s="12" t="str">
        <f>IFERROR((SUMIFS('OP Units'!F:F,'OP Units'!$A:$A,$D61)-SUMIFS('Forecast Data'!$H:$H,'Forecast Data'!$C:$C,BK$6,'Forecast Data'!$B:$B,$D61))/SUMIFS('Forecast Data'!$H:$H,'Forecast Data'!$C:$C,BK$6,'Forecast Data'!$B:$B,$D61),"")</f>
        <v/>
      </c>
      <c r="BL61" s="12" t="str">
        <f>IFERROR((SUMIFS('OP Units'!G:G,'OP Units'!$A:$A,$D61)-SUMIFS('Forecast Data'!$H:$H,'Forecast Data'!$C:$C,BL$6,'Forecast Data'!$B:$B,$D61))/SUMIFS('Forecast Data'!$H:$H,'Forecast Data'!$C:$C,BL$6,'Forecast Data'!$B:$B,$D61),"")</f>
        <v/>
      </c>
      <c r="BM61" s="12" t="str">
        <f>IFERROR((SUMIFS('OP Units'!H:H,'OP Units'!$A:$A,$D61)-SUMIFS('Forecast Data'!$H:$H,'Forecast Data'!$C:$C,BM$6,'Forecast Data'!$B:$B,$D61))/SUMIFS('Forecast Data'!$H:$H,'Forecast Data'!$C:$C,BM$6,'Forecast Data'!$B:$B,$D61),"")</f>
        <v/>
      </c>
      <c r="BN61" s="12" t="str">
        <f>IFERROR((SUMIFS('OP Units'!I:I,'OP Units'!$A:$A,$D61)-SUMIFS('Forecast Data'!$H:$H,'Forecast Data'!$C:$C,BN$6,'Forecast Data'!$B:$B,$D61))/SUMIFS('Forecast Data'!$H:$H,'Forecast Data'!$C:$C,BN$6,'Forecast Data'!$B:$B,$D61),"")</f>
        <v/>
      </c>
      <c r="BO61" s="12" t="str">
        <f>IFERROR((SUMIFS('OP Units'!J:J,'OP Units'!$A:$A,$D61)-SUMIFS('Forecast Data'!$H:$H,'Forecast Data'!$C:$C,BO$6,'Forecast Data'!$B:$B,$D61))/SUMIFS('Forecast Data'!$H:$H,'Forecast Data'!$C:$C,BO$6,'Forecast Data'!$B:$B,$D61),"")</f>
        <v/>
      </c>
      <c r="BP61" s="12" t="str">
        <f>IFERROR((SUMIFS('OP Units'!K:K,'OP Units'!$A:$A,$D61)-SUMIFS('Forecast Data'!$H:$H,'Forecast Data'!$C:$C,BP$6,'Forecast Data'!$B:$B,$D61))/SUMIFS('Forecast Data'!$H:$H,'Forecast Data'!$C:$C,BP$6,'Forecast Data'!$B:$B,$D61),"")</f>
        <v/>
      </c>
      <c r="BQ61" s="12" t="str">
        <f>IFERROR((SUMIFS('OP Units'!L:L,'OP Units'!$A:$A,$D61)-SUMIFS('Forecast Data'!$H:$H,'Forecast Data'!$C:$C,BQ$6,'Forecast Data'!$B:$B,$D61))/SUMIFS('Forecast Data'!$H:$H,'Forecast Data'!$C:$C,BQ$6,'Forecast Data'!$B:$B,$D61),"")</f>
        <v/>
      </c>
      <c r="BR61" s="12" t="str">
        <f>IFERROR((SUMIFS('OP Units'!M:M,'OP Units'!$A:$A,$D61)-SUMIFS('Forecast Data'!$H:$H,'Forecast Data'!$C:$C,BR$6,'Forecast Data'!$B:$B,$D61))/SUMIFS('Forecast Data'!$H:$H,'Forecast Data'!$C:$C,BR$6,'Forecast Data'!$B:$B,$D61),"")</f>
        <v/>
      </c>
      <c r="BS61" s="12" t="str">
        <f>IFERROR((SUMIFS('OP Units'!N:N,'OP Units'!$A:$A,$D61)-SUMIFS('Forecast Data'!$H:$H,'Forecast Data'!$C:$C,BS$6,'Forecast Data'!$B:$B,$D61))/SUMIFS('Forecast Data'!$H:$H,'Forecast Data'!$C:$C,BS$6,'Forecast Data'!$B:$B,$D61),"")</f>
        <v/>
      </c>
      <c r="BT61" s="12" t="str">
        <f>IFERROR((SUMIFS('OP Units'!O:O,'OP Units'!$A:$A,$D61)-SUMIFS('Forecast Data'!$H:$H,'Forecast Data'!$C:$C,BT$6,'Forecast Data'!$B:$B,$D61))/SUMIFS('Forecast Data'!$H:$H,'Forecast Data'!$C:$C,BT$6,'Forecast Data'!$B:$B,$D61),"")</f>
        <v/>
      </c>
      <c r="BU61" s="12" t="str">
        <f>IFERROR((SUMIFS('OP Units'!P:P,'OP Units'!$A:$A,$D61)-SUMIFS('Forecast Data'!$H:$H,'Forecast Data'!$C:$C,BU$6,'Forecast Data'!$B:$B,$D61))/SUMIFS('Forecast Data'!$H:$H,'Forecast Data'!$C:$C,BU$6,'Forecast Data'!$B:$B,$D61),"")</f>
        <v/>
      </c>
      <c r="BV61" s="12"/>
      <c r="BW61" s="11">
        <f>(SUMIFS('Forecast Data'!H:H,'Forecast Data'!B:B,D61,'Forecast Data'!C:C,BK$6)+SUMIFS('Forecast Data'!H:H,'Forecast Data'!B:B,D61,'Forecast Data'!C:C,BL$6)+SUMIFS('Forecast Data'!H:H,'Forecast Data'!B:B,D61,'Forecast Data'!C:C,BM$6)+SUMIFS('Forecast Data'!H:H,'Forecast Data'!B:B,D61,'Forecast Data'!C:C,BN$6)+SUMIFS('Forecast Data'!H:H,'Forecast Data'!B:B,D61,'Forecast Data'!C:C,BO$6)+SUMIFS('Forecast Data'!H:H,'Forecast Data'!B:B,D61,'Forecast Data'!C:C,BP$6)+SUMIFS('Forecast Data'!H:H,'Forecast Data'!B:B,D61,'Forecast Data'!C:C,BQ$6)+SUMIFS('Forecast Data'!H:H,'Forecast Data'!B:B,D61,'Forecast Data'!C:C,BJ$6))/8</f>
        <v>0</v>
      </c>
      <c r="BX61" s="12" t="str">
        <f>IFERROR((SUM(W61:AD61)-(SUMIFS('Forecast Data'!H:H,'Forecast Data'!B:B,B61,'Forecast Data'!C:C,BJ$6)+SUMIFS('Forecast Data'!H:H,'Forecast Data'!B:B,B61,'Forecast Data'!C:C,BK$6)+SUMIFS('Forecast Data'!H:H,'Forecast Data'!B:B,B61,'Forecast Data'!C:C,BL$6)+SUMIFS('Forecast Data'!H:H,'Forecast Data'!B:B,B61,'Forecast Data'!C:C,BM$6)+SUMIFS('Forecast Data'!H:H,'Forecast Data'!B:B,B61,'Forecast Data'!C:C,BN$6)+SUMIFS('Forecast Data'!H:H,'Forecast Data'!B:B,B61,'Forecast Data'!C:C,BO$6)+SUMIFS('Forecast Data'!H:H,'Forecast Data'!B:B,B61,'Forecast Data'!C:C,BP$6)+SUMIFS('Forecast Data'!H:H,'Forecast Data'!B:B,B61,'Forecast Data'!C:C,BQ$6)))/(SUMIFS('Forecast Data'!H:H,'Forecast Data'!B:B,B61,'Forecast Data'!C:C,BJ$6)+SUMIFS('Forecast Data'!H:H,'Forecast Data'!B:B,B61,'Forecast Data'!C:C,BK$6)+SUMIFS('Forecast Data'!H:H,'Forecast Data'!B:B,B61,'Forecast Data'!C:C,BL$6)+SUMIFS('Forecast Data'!H:H,'Forecast Data'!B:B,B61,'Forecast Data'!C:C,BM$6)+SUMIFS('Forecast Data'!H:H,'Forecast Data'!B:B,B61,'Forecast Data'!C:C,BN$6)+SUMIFS('Forecast Data'!H:H,'Forecast Data'!B:B,B61,'Forecast Data'!C:C,BO$6)+SUMIFS('Forecast Data'!H:H,'Forecast Data'!B:B,B61,'Forecast Data'!C:C,BP$6)+SUMIFS('Forecast Data'!H:H,'Forecast Data'!B:B,B61,'Forecast Data'!C:C,BQ$6)),"")</f>
        <v/>
      </c>
      <c r="BY61" s="12">
        <f t="shared" si="18"/>
        <v>1.7444888262925252E-4</v>
      </c>
      <c r="BZ61" s="16">
        <f t="shared" si="19"/>
        <v>7.6926073741329852E-4</v>
      </c>
      <c r="CA61" s="13">
        <f t="shared" si="20"/>
        <v>-5.9481185478404607E-2</v>
      </c>
      <c r="CB61" s="12">
        <f t="shared" si="21"/>
        <v>5.9481185478404606E-4</v>
      </c>
      <c r="CC61" s="12"/>
      <c r="CD61" s="11">
        <f>(SUMIFS('Forecast Data'!H:H,'Forecast Data'!B:B,D61,'Forecast Data'!C:C,BK$6)+SUMIFS('Forecast Data'!H:H,'Forecast Data'!B:B,D61,'Forecast Data'!C:C,BL$6)+SUMIFS('Forecast Data'!H:H,'Forecast Data'!B:B,D61,'Forecast Data'!C:C,BM$6)+SUMIFS('Forecast Data'!H:H,'Forecast Data'!B:B,D61,'Forecast Data'!C:C,BJ$6))/4</f>
        <v>0</v>
      </c>
      <c r="CE61" s="12" t="str">
        <f>IFERROR((SUM(W61:Z61)-(SUMIFS('Forecast Data'!H:H,'Forecast Data'!B:B,D61,'Forecast Data'!C:C,BJ$6)+SUMIFS('Forecast Data'!H:H,'Forecast Data'!B:B,D61,'Forecast Data'!C:C,BK$6)+SUMIFS('Forecast Data'!H:H,'Forecast Data'!B:B,D61,'Forecast Data'!C:C,BL$6)+SUMIFS('Forecast Data'!H:H,'Forecast Data'!B:B,D61,'Forecast Data'!C:C,BM$6)))/(SUMIFS('Forecast Data'!H:H,'Forecast Data'!B:B,D61,'Forecast Data'!C:C,BJ$6)+SUMIFS('Forecast Data'!H:H,'Forecast Data'!B:B,D61,'Forecast Data'!C:C,BK$6)+SUMIFS('Forecast Data'!H:H,'Forecast Data'!B:B,D61,'Forecast Data'!C:C,BL$6)+SUMIFS('Forecast Data'!H:H,'Forecast Data'!B:B,D61,'Forecast Data'!C:C,BM$6)),"")</f>
        <v/>
      </c>
      <c r="CF61" s="12">
        <f t="shared" si="22"/>
        <v>1.7444888262925252E-4</v>
      </c>
      <c r="CG61" s="12">
        <f t="shared" si="23"/>
        <v>7.4322899882111508E-4</v>
      </c>
      <c r="CH61" s="13">
        <f t="shared" si="24"/>
        <v>-5.6878011619186264E-2</v>
      </c>
      <c r="CI61" s="13"/>
    </row>
    <row r="62" spans="1:87" ht="13.2">
      <c r="A62" s="1"/>
      <c r="B62" t="str">
        <f t="shared" si="37"/>
        <v>Cross</v>
      </c>
      <c r="C62" t="s">
        <v>44</v>
      </c>
      <c r="D62" t="s">
        <v>95</v>
      </c>
      <c r="E62" s="11">
        <f>SUMIFS('Fin Data'!F:F,'Fin Data'!A:A,D62)</f>
        <v>0</v>
      </c>
      <c r="F62" s="11">
        <f>SUMIFS('Fin Data with 6 week hist'!I:I,'Fin Data with 6 week hist'!$A:$A,$D62)</f>
        <v>4324</v>
      </c>
      <c r="G62" s="11">
        <f>SUMIFS('Fin Data with 6 week hist'!J:J,'Fin Data with 6 week hist'!$A:$A,$D62)</f>
        <v>4257</v>
      </c>
      <c r="H62" s="11">
        <f>SUMIFS('Fin Data with 6 week hist'!K:K,'Fin Data with 6 week hist'!$A:$A,$D62)+SUMIFS('Unit Cancellations'!D:D,'Unit Cancellations'!$B:$B,$D62)</f>
        <v>4560</v>
      </c>
      <c r="I62" s="11">
        <f>SUMIFS('Fin Data with 6 week hist'!L:L,'Fin Data with 6 week hist'!$A:$A,$D62)+SUMIFS('Unit Cancellations'!E:E,'Unit Cancellations'!$B:$B,$D62)</f>
        <v>4431</v>
      </c>
      <c r="J62" s="11">
        <f>SUMIFS('Fin Data with 6 week hist'!M:M,'Fin Data with 6 week hist'!$A:$A,$D62)+SUMIFS('Unit Cancellations'!F:F,'Unit Cancellations'!$B:$B,$D62)</f>
        <v>3874</v>
      </c>
      <c r="K62" s="11">
        <f>SUMIFS('Fin Data with 6 week hist'!N:N,'Fin Data with 6 week hist'!$A:$A,$D62)+SUMIFS('Unit Cancellations'!G:G,'Unit Cancellations'!$B:$B,$D62)</f>
        <v>3605</v>
      </c>
      <c r="L62" s="11">
        <f>SUMIFS('Fin Data'!AN:AN,'Fin Data'!A:A,D62)</f>
        <v>4175</v>
      </c>
      <c r="M62" s="12">
        <f>IFERROR(SUMIFS('Fin Data'!AO:AO,'Fin Data'!A:A,D62),"")</f>
        <v>0</v>
      </c>
      <c r="N62" s="1"/>
      <c r="O62" s="11">
        <f t="shared" si="12"/>
        <v>5066.25</v>
      </c>
      <c r="P62" s="12" t="str">
        <f t="shared" si="13"/>
        <v/>
      </c>
      <c r="Q62" s="1"/>
      <c r="R62" s="11">
        <f t="shared" si="14"/>
        <v>5043.25</v>
      </c>
      <c r="S62" s="12" t="str">
        <f t="shared" si="15"/>
        <v/>
      </c>
      <c r="T62" s="11">
        <f t="shared" si="16"/>
        <v>3369.625</v>
      </c>
      <c r="U62" s="1" t="e">
        <f t="shared" si="36"/>
        <v>#REF!</v>
      </c>
      <c r="V62" s="1"/>
      <c r="W62" s="11">
        <f>SUMIFS('Forecast Data'!$D:$D,'Forecast Data'!$C:$C,W$6,'Forecast Data'!$B:$B,$D62)</f>
        <v>5122</v>
      </c>
      <c r="X62" s="11">
        <f>SUMIFS('Forecast Data'!$D:$D,'Forecast Data'!$C:$C,X$6,'Forecast Data'!$B:$B,$D62)</f>
        <v>5037</v>
      </c>
      <c r="Y62" s="11">
        <f>SUMIFS('Forecast Data'!$D:$D,'Forecast Data'!$C:$C,Y$6,'Forecast Data'!$B:$B,$D62)</f>
        <v>5052</v>
      </c>
      <c r="Z62" s="11">
        <f>SUMIFS('Forecast Data'!$D:$D,'Forecast Data'!$C:$C,Z$6,'Forecast Data'!$B:$B,$D62)</f>
        <v>5054</v>
      </c>
      <c r="AA62" s="11">
        <f>SUMIFS('Forecast Data'!$D:$D,'Forecast Data'!$C:$C,AA$6,'Forecast Data'!$B:$B,$D62)</f>
        <v>5005</v>
      </c>
      <c r="AB62" s="11">
        <f>SUMIFS('Forecast Data'!$D:$D,'Forecast Data'!$C:$C,AB$6,'Forecast Data'!$B:$B,$D62)</f>
        <v>5029</v>
      </c>
      <c r="AC62" s="11">
        <f>SUMIFS('Forecast Data'!$D:$D,'Forecast Data'!$C:$C,AC$6,'Forecast Data'!$B:$B,$D62)</f>
        <v>5028</v>
      </c>
      <c r="AD62" s="11">
        <f>SUMIFS('Forecast Data'!$D:$D,'Forecast Data'!$C:$C,AD$6,'Forecast Data'!$B:$B,$D62)</f>
        <v>5019</v>
      </c>
      <c r="AE62" s="11">
        <f>SUMIFS('Forecast Data'!$D:$D,'Forecast Data'!$C:$C,AE$6,'Forecast Data'!$B:$B,$D62)</f>
        <v>5059</v>
      </c>
      <c r="AF62" s="11">
        <f>SUMIFS('Forecast Data'!$D:$D,'Forecast Data'!$C:$C,AF$6,'Forecast Data'!$B:$B,$D62)</f>
        <v>5032</v>
      </c>
      <c r="AG62" s="11">
        <f>SUMIFS('Forecast Data'!$D:$D,'Forecast Data'!$C:$C,AG$6,'Forecast Data'!$B:$B,$D62)</f>
        <v>4662</v>
      </c>
      <c r="AH62" s="11">
        <f>SUMIFS('Forecast Data'!$D:$D,'Forecast Data'!$C:$C,AH$6,'Forecast Data'!$B:$B,$D62)</f>
        <v>4601</v>
      </c>
      <c r="AI62" s="1"/>
      <c r="AJ62" s="12" t="str">
        <f>IF(SUMIFS('Forecast Data'!$E:$E,'Forecast Data'!$C:$C,AJ$6,'Forecast Data'!$B:$B,$D62)=0,"",SUMIFS('Forecast Data'!$E:$E,'Forecast Data'!$C:$C,AJ$6,'Forecast Data'!$B:$B,$D62))</f>
        <v/>
      </c>
      <c r="AK62" s="12" t="str">
        <f>IF(SUMIFS('Forecast Data'!$E:$E,'Forecast Data'!$C:$C,AK$6,'Forecast Data'!$B:$B,$D62)=0,"",SUMIFS('Forecast Data'!$E:$E,'Forecast Data'!$C:$C,AK$6,'Forecast Data'!$B:$B,$D62))</f>
        <v/>
      </c>
      <c r="AL62" s="12" t="str">
        <f>IF(SUMIFS('Forecast Data'!$E:$E,'Forecast Data'!$C:$C,AL$6,'Forecast Data'!$B:$B,$D62)=0,"",SUMIFS('Forecast Data'!$E:$E,'Forecast Data'!$C:$C,AL$6,'Forecast Data'!$B:$B,$D62))</f>
        <v/>
      </c>
      <c r="AM62" s="12" t="str">
        <f>IF(SUMIFS('Forecast Data'!$E:$E,'Forecast Data'!$C:$C,AM$6,'Forecast Data'!$B:$B,$D62)=0,"",SUMIFS('Forecast Data'!$E:$E,'Forecast Data'!$C:$C,AM$6,'Forecast Data'!$B:$B,$D62))</f>
        <v/>
      </c>
      <c r="AN62" s="12" t="str">
        <f>IF(SUMIFS('Forecast Data'!$E:$E,'Forecast Data'!$C:$C,AN$6,'Forecast Data'!$B:$B,$D62)=0,"",SUMIFS('Forecast Data'!$E:$E,'Forecast Data'!$C:$C,AN$6,'Forecast Data'!$B:$B,$D62))</f>
        <v/>
      </c>
      <c r="AO62" s="12" t="str">
        <f>IF(SUMIFS('Forecast Data'!$E:$E,'Forecast Data'!$C:$C,AO$6,'Forecast Data'!$B:$B,$D62)=0,"",SUMIFS('Forecast Data'!$E:$E,'Forecast Data'!$C:$C,AO$6,'Forecast Data'!$B:$B,$D62))</f>
        <v/>
      </c>
      <c r="AP62" s="12" t="str">
        <f>IF(SUMIFS('Forecast Data'!$E:$E,'Forecast Data'!$C:$C,AP$6,'Forecast Data'!$B:$B,$D62)=0,"",SUMIFS('Forecast Data'!$E:$E,'Forecast Data'!$C:$C,AP$6,'Forecast Data'!$B:$B,$D62))</f>
        <v/>
      </c>
      <c r="AQ62" s="12" t="str">
        <f>IF(SUMIFS('Forecast Data'!$E:$E,'Forecast Data'!$C:$C,AQ$6,'Forecast Data'!$B:$B,$D62)=0,"",SUMIFS('Forecast Data'!$E:$E,'Forecast Data'!$C:$C,AQ$6,'Forecast Data'!$B:$B,$D62))</f>
        <v/>
      </c>
      <c r="AR62" s="12" t="str">
        <f>IF(SUMIFS('Forecast Data'!$E:$E,'Forecast Data'!$C:$C,AR$6,'Forecast Data'!$B:$B,$D62)=0,"",SUMIFS('Forecast Data'!$E:$E,'Forecast Data'!$C:$C,AR$6,'Forecast Data'!$B:$B,$D62))</f>
        <v/>
      </c>
      <c r="AS62" s="12" t="str">
        <f>IF(SUMIFS('Forecast Data'!$E:$E,'Forecast Data'!$C:$C,AS$6,'Forecast Data'!$B:$B,$D62)=0,"",SUMIFS('Forecast Data'!$E:$E,'Forecast Data'!$C:$C,AS$6,'Forecast Data'!$B:$B,$D62))</f>
        <v/>
      </c>
      <c r="AT62" s="12" t="str">
        <f>IF(SUMIFS('Forecast Data'!$E:$E,'Forecast Data'!$C:$C,AT$6,'Forecast Data'!$B:$B,$D62)=0,"",SUMIFS('Forecast Data'!$E:$E,'Forecast Data'!$C:$C,AT$6,'Forecast Data'!$B:$B,$D62))</f>
        <v/>
      </c>
      <c r="AU62" s="12" t="str">
        <f>IF(SUMIFS('Forecast Data'!$E:$E,'Forecast Data'!$C:$C,AU$6,'Forecast Data'!$B:$B,$D62)=0,"",SUMIFS('Forecast Data'!$E:$E,'Forecast Data'!$C:$C,AU$6,'Forecast Data'!$B:$B,$D62))</f>
        <v/>
      </c>
      <c r="AV62" s="1"/>
      <c r="AW62" s="11">
        <f>SUMIFS('OP Units'!E:E,'OP Units'!$A:$A,$D62)</f>
        <v>2830</v>
      </c>
      <c r="AX62" s="11">
        <f>SUMIFS('OP Units'!F:F,'OP Units'!$A:$A,$D62)</f>
        <v>2979</v>
      </c>
      <c r="AY62" s="11">
        <f>SUMIFS('OP Units'!G:G,'OP Units'!$A:$A,$D62)</f>
        <v>3386</v>
      </c>
      <c r="AZ62" s="11">
        <f>SUMIFS('OP Units'!H:H,'OP Units'!$A:$A,$D62)</f>
        <v>3541</v>
      </c>
      <c r="BA62" s="11">
        <f>SUMIFS('OP Units'!I:I,'OP Units'!$A:$A,$D62)</f>
        <v>3596</v>
      </c>
      <c r="BB62" s="11">
        <f>SUMIFS('OP Units'!J:J,'OP Units'!$A:$A,$D62)</f>
        <v>3822</v>
      </c>
      <c r="BC62" s="11">
        <f>SUMIFS('OP Units'!K:K,'OP Units'!$A:$A,$D62)</f>
        <v>3438</v>
      </c>
      <c r="BD62" s="11">
        <f>SUMIFS('OP Units'!L:L,'OP Units'!$A:$A,$D62)</f>
        <v>3365</v>
      </c>
      <c r="BE62" s="11">
        <f>SUMIFS('OP Units'!M:M,'OP Units'!$A:$A,$D62)</f>
        <v>3406</v>
      </c>
      <c r="BF62" s="11">
        <f>SUMIFS('OP Units'!N:N,'OP Units'!$A:$A,$D62)</f>
        <v>3625</v>
      </c>
      <c r="BG62" s="11">
        <f>SUMIFS('OP Units'!O:O,'OP Units'!$A:$A,$D62)</f>
        <v>3741</v>
      </c>
      <c r="BH62" s="11">
        <f>SUMIFS('OP Units'!P:P,'OP Units'!$A:$A,$D62)</f>
        <v>3771</v>
      </c>
      <c r="BI62" s="1"/>
      <c r="BJ62" s="12" t="str">
        <f>IFERROR((SUMIFS('OP Units'!E:E,'OP Units'!$A:$A,$D62)-SUMIFS('Forecast Data'!$H:$H,'Forecast Data'!$C:$C,BJ$6,'Forecast Data'!$B:$B,$D62))/SUMIFS('Forecast Data'!$H:$H,'Forecast Data'!$C:$C,BJ$6,'Forecast Data'!$B:$B,$D62),"")</f>
        <v/>
      </c>
      <c r="BK62" s="12" t="str">
        <f>IFERROR((SUMIFS('OP Units'!F:F,'OP Units'!$A:$A,$D62)-SUMIFS('Forecast Data'!$H:$H,'Forecast Data'!$C:$C,BK$6,'Forecast Data'!$B:$B,$D62))/SUMIFS('Forecast Data'!$H:$H,'Forecast Data'!$C:$C,BK$6,'Forecast Data'!$B:$B,$D62),"")</f>
        <v/>
      </c>
      <c r="BL62" s="12" t="str">
        <f>IFERROR((SUMIFS('OP Units'!G:G,'OP Units'!$A:$A,$D62)-SUMIFS('Forecast Data'!$H:$H,'Forecast Data'!$C:$C,BL$6,'Forecast Data'!$B:$B,$D62))/SUMIFS('Forecast Data'!$H:$H,'Forecast Data'!$C:$C,BL$6,'Forecast Data'!$B:$B,$D62),"")</f>
        <v/>
      </c>
      <c r="BM62" s="12" t="str">
        <f>IFERROR((SUMIFS('OP Units'!H:H,'OP Units'!$A:$A,$D62)-SUMIFS('Forecast Data'!$H:$H,'Forecast Data'!$C:$C,BM$6,'Forecast Data'!$B:$B,$D62))/SUMIFS('Forecast Data'!$H:$H,'Forecast Data'!$C:$C,BM$6,'Forecast Data'!$B:$B,$D62),"")</f>
        <v/>
      </c>
      <c r="BN62" s="12" t="str">
        <f>IFERROR((SUMIFS('OP Units'!I:I,'OP Units'!$A:$A,$D62)-SUMIFS('Forecast Data'!$H:$H,'Forecast Data'!$C:$C,BN$6,'Forecast Data'!$B:$B,$D62))/SUMIFS('Forecast Data'!$H:$H,'Forecast Data'!$C:$C,BN$6,'Forecast Data'!$B:$B,$D62),"")</f>
        <v/>
      </c>
      <c r="BO62" s="12" t="str">
        <f>IFERROR((SUMIFS('OP Units'!J:J,'OP Units'!$A:$A,$D62)-SUMIFS('Forecast Data'!$H:$H,'Forecast Data'!$C:$C,BO$6,'Forecast Data'!$B:$B,$D62))/SUMIFS('Forecast Data'!$H:$H,'Forecast Data'!$C:$C,BO$6,'Forecast Data'!$B:$B,$D62),"")</f>
        <v/>
      </c>
      <c r="BP62" s="12" t="str">
        <f>IFERROR((SUMIFS('OP Units'!K:K,'OP Units'!$A:$A,$D62)-SUMIFS('Forecast Data'!$H:$H,'Forecast Data'!$C:$C,BP$6,'Forecast Data'!$B:$B,$D62))/SUMIFS('Forecast Data'!$H:$H,'Forecast Data'!$C:$C,BP$6,'Forecast Data'!$B:$B,$D62),"")</f>
        <v/>
      </c>
      <c r="BQ62" s="12" t="str">
        <f>IFERROR((SUMIFS('OP Units'!L:L,'OP Units'!$A:$A,$D62)-SUMIFS('Forecast Data'!$H:$H,'Forecast Data'!$C:$C,BQ$6,'Forecast Data'!$B:$B,$D62))/SUMIFS('Forecast Data'!$H:$H,'Forecast Data'!$C:$C,BQ$6,'Forecast Data'!$B:$B,$D62),"")</f>
        <v/>
      </c>
      <c r="BR62" s="12" t="str">
        <f>IFERROR((SUMIFS('OP Units'!M:M,'OP Units'!$A:$A,$D62)-SUMIFS('Forecast Data'!$H:$H,'Forecast Data'!$C:$C,BR$6,'Forecast Data'!$B:$B,$D62))/SUMIFS('Forecast Data'!$H:$H,'Forecast Data'!$C:$C,BR$6,'Forecast Data'!$B:$B,$D62),"")</f>
        <v/>
      </c>
      <c r="BS62" s="12" t="str">
        <f>IFERROR((SUMIFS('OP Units'!N:N,'OP Units'!$A:$A,$D62)-SUMIFS('Forecast Data'!$H:$H,'Forecast Data'!$C:$C,BS$6,'Forecast Data'!$B:$B,$D62))/SUMIFS('Forecast Data'!$H:$H,'Forecast Data'!$C:$C,BS$6,'Forecast Data'!$B:$B,$D62),"")</f>
        <v/>
      </c>
      <c r="BT62" s="12" t="str">
        <f>IFERROR((SUMIFS('OP Units'!O:O,'OP Units'!$A:$A,$D62)-SUMIFS('Forecast Data'!$H:$H,'Forecast Data'!$C:$C,BT$6,'Forecast Data'!$B:$B,$D62))/SUMIFS('Forecast Data'!$H:$H,'Forecast Data'!$C:$C,BT$6,'Forecast Data'!$B:$B,$D62),"")</f>
        <v/>
      </c>
      <c r="BU62" s="12" t="str">
        <f>IFERROR((SUMIFS('OP Units'!P:P,'OP Units'!$A:$A,$D62)-SUMIFS('Forecast Data'!$H:$H,'Forecast Data'!$C:$C,BU$6,'Forecast Data'!$B:$B,$D62))/SUMIFS('Forecast Data'!$H:$H,'Forecast Data'!$C:$C,BU$6,'Forecast Data'!$B:$B,$D62),"")</f>
        <v/>
      </c>
      <c r="BV62" s="12"/>
      <c r="BW62" s="11">
        <f>(SUMIFS('Forecast Data'!H:H,'Forecast Data'!B:B,D62,'Forecast Data'!C:C,BK$6)+SUMIFS('Forecast Data'!H:H,'Forecast Data'!B:B,D62,'Forecast Data'!C:C,BL$6)+SUMIFS('Forecast Data'!H:H,'Forecast Data'!B:B,D62,'Forecast Data'!C:C,BM$6)+SUMIFS('Forecast Data'!H:H,'Forecast Data'!B:B,D62,'Forecast Data'!C:C,BN$6)+SUMIFS('Forecast Data'!H:H,'Forecast Data'!B:B,D62,'Forecast Data'!C:C,BO$6)+SUMIFS('Forecast Data'!H:H,'Forecast Data'!B:B,D62,'Forecast Data'!C:C,BP$6)+SUMIFS('Forecast Data'!H:H,'Forecast Data'!B:B,D62,'Forecast Data'!C:C,BQ$6)+SUMIFS('Forecast Data'!H:H,'Forecast Data'!B:B,D62,'Forecast Data'!C:C,BJ$6))/8</f>
        <v>0</v>
      </c>
      <c r="BX62" s="12" t="str">
        <f>IFERROR((SUM(W62:AD62)-(SUMIFS('Forecast Data'!H:H,'Forecast Data'!B:B,B62,'Forecast Data'!C:C,BJ$6)+SUMIFS('Forecast Data'!H:H,'Forecast Data'!B:B,B62,'Forecast Data'!C:C,BK$6)+SUMIFS('Forecast Data'!H:H,'Forecast Data'!B:B,B62,'Forecast Data'!C:C,BL$6)+SUMIFS('Forecast Data'!H:H,'Forecast Data'!B:B,B62,'Forecast Data'!C:C,BM$6)+SUMIFS('Forecast Data'!H:H,'Forecast Data'!B:B,B62,'Forecast Data'!C:C,BN$6)+SUMIFS('Forecast Data'!H:H,'Forecast Data'!B:B,B62,'Forecast Data'!C:C,BO$6)+SUMIFS('Forecast Data'!H:H,'Forecast Data'!B:B,B62,'Forecast Data'!C:C,BP$6)+SUMIFS('Forecast Data'!H:H,'Forecast Data'!B:B,B62,'Forecast Data'!C:C,BQ$6)))/(SUMIFS('Forecast Data'!H:H,'Forecast Data'!B:B,B62,'Forecast Data'!C:C,BJ$6)+SUMIFS('Forecast Data'!H:H,'Forecast Data'!B:B,B62,'Forecast Data'!C:C,BK$6)+SUMIFS('Forecast Data'!H:H,'Forecast Data'!B:B,B62,'Forecast Data'!C:C,BL$6)+SUMIFS('Forecast Data'!H:H,'Forecast Data'!B:B,B62,'Forecast Data'!C:C,BM$6)+SUMIFS('Forecast Data'!H:H,'Forecast Data'!B:B,B62,'Forecast Data'!C:C,BN$6)+SUMIFS('Forecast Data'!H:H,'Forecast Data'!B:B,B62,'Forecast Data'!C:C,BO$6)+SUMIFS('Forecast Data'!H:H,'Forecast Data'!B:B,B62,'Forecast Data'!C:C,BP$6)+SUMIFS('Forecast Data'!H:H,'Forecast Data'!B:B,B62,'Forecast Data'!C:C,BQ$6)),"")</f>
        <v/>
      </c>
      <c r="BY62" s="12">
        <f t="shared" si="18"/>
        <v>3.5702161028290645E-3</v>
      </c>
      <c r="BZ62" s="16">
        <f t="shared" si="19"/>
        <v>4.147059555274845E-3</v>
      </c>
      <c r="CA62" s="13">
        <f t="shared" si="20"/>
        <v>-5.7684345244578057E-2</v>
      </c>
      <c r="CB62" s="12">
        <f t="shared" si="21"/>
        <v>5.7684345244578055E-4</v>
      </c>
      <c r="CC62" s="12"/>
      <c r="CD62" s="11">
        <f>(SUMIFS('Forecast Data'!H:H,'Forecast Data'!B:B,D62,'Forecast Data'!C:C,BK$6)+SUMIFS('Forecast Data'!H:H,'Forecast Data'!B:B,D62,'Forecast Data'!C:C,BL$6)+SUMIFS('Forecast Data'!H:H,'Forecast Data'!B:B,D62,'Forecast Data'!C:C,BM$6)+SUMIFS('Forecast Data'!H:H,'Forecast Data'!B:B,D62,'Forecast Data'!C:C,BJ$6))/4</f>
        <v>0</v>
      </c>
      <c r="CE62" s="12" t="str">
        <f>IFERROR((SUM(W62:Z62)-(SUMIFS('Forecast Data'!H:H,'Forecast Data'!B:B,D62,'Forecast Data'!C:C,BJ$6)+SUMIFS('Forecast Data'!H:H,'Forecast Data'!B:B,D62,'Forecast Data'!C:C,BK$6)+SUMIFS('Forecast Data'!H:H,'Forecast Data'!B:B,D62,'Forecast Data'!C:C,BL$6)+SUMIFS('Forecast Data'!H:H,'Forecast Data'!B:B,D62,'Forecast Data'!C:C,BM$6)))/(SUMIFS('Forecast Data'!H:H,'Forecast Data'!B:B,D62,'Forecast Data'!C:C,BJ$6)+SUMIFS('Forecast Data'!H:H,'Forecast Data'!B:B,D62,'Forecast Data'!C:C,BK$6)+SUMIFS('Forecast Data'!H:H,'Forecast Data'!B:B,D62,'Forecast Data'!C:C,BL$6)+SUMIFS('Forecast Data'!H:H,'Forecast Data'!B:B,D62,'Forecast Data'!C:C,BM$6)),"")</f>
        <v/>
      </c>
      <c r="CF62" s="12">
        <f t="shared" si="22"/>
        <v>3.5702161028290645E-3</v>
      </c>
      <c r="CG62" s="12">
        <f t="shared" si="23"/>
        <v>4.2474719856485897E-3</v>
      </c>
      <c r="CH62" s="13">
        <f t="shared" si="24"/>
        <v>-6.772558828195252E-2</v>
      </c>
      <c r="CI62" s="13"/>
    </row>
    <row r="63" spans="1:87" ht="13.2">
      <c r="A63" s="1"/>
      <c r="B63" t="str">
        <f t="shared" si="37"/>
        <v>Emerald Laboratories</v>
      </c>
      <c r="D63" t="s">
        <v>96</v>
      </c>
      <c r="E63" s="11">
        <f>SUMIFS('Fin Data'!F:F,'Fin Data'!A:A,D63)</f>
        <v>3506</v>
      </c>
      <c r="F63" s="11">
        <f>SUMIFS('Fin Data with 6 week hist'!I:I,'Fin Data with 6 week hist'!$A:$A,$D63)</f>
        <v>4049</v>
      </c>
      <c r="G63" s="11">
        <f>SUMIFS('Fin Data with 6 week hist'!J:J,'Fin Data with 6 week hist'!$A:$A,$D63)</f>
        <v>3815</v>
      </c>
      <c r="H63" s="11">
        <f>SUMIFS('Fin Data with 6 week hist'!K:K,'Fin Data with 6 week hist'!$A:$A,$D63)+SUMIFS('Unit Cancellations'!D:D,'Unit Cancellations'!$B:$B,$D63)</f>
        <v>3777</v>
      </c>
      <c r="I63" s="11">
        <f>SUMIFS('Fin Data with 6 week hist'!L:L,'Fin Data with 6 week hist'!$A:$A,$D63)+SUMIFS('Unit Cancellations'!E:E,'Unit Cancellations'!$B:$B,$D63)</f>
        <v>3746</v>
      </c>
      <c r="J63" s="11">
        <f>SUMIFS('Fin Data with 6 week hist'!M:M,'Fin Data with 6 week hist'!$A:$A,$D63)+SUMIFS('Unit Cancellations'!F:F,'Unit Cancellations'!$B:$B,$D63)</f>
        <v>3700</v>
      </c>
      <c r="K63" s="11">
        <f>SUMIFS('Fin Data with 6 week hist'!N:N,'Fin Data with 6 week hist'!$A:$A,$D63)+SUMIFS('Unit Cancellations'!G:G,'Unit Cancellations'!$B:$B,$D63)</f>
        <v>3736</v>
      </c>
      <c r="L63" s="11">
        <f>SUMIFS('Fin Data'!AN:AN,'Fin Data'!A:A,D63)</f>
        <v>3804</v>
      </c>
      <c r="M63" s="12">
        <f>IFERROR(SUMIFS('Fin Data'!AO:AO,'Fin Data'!A:A,D63),"")</f>
        <v>8.4997147746719903E-2</v>
      </c>
      <c r="N63" s="1"/>
      <c r="O63" s="11">
        <f t="shared" si="12"/>
        <v>4323.5</v>
      </c>
      <c r="P63" s="12">
        <f t="shared" si="13"/>
        <v>0.28857760226510693</v>
      </c>
      <c r="Q63" s="1"/>
      <c r="R63" s="11">
        <f t="shared" si="14"/>
        <v>4279.625</v>
      </c>
      <c r="S63" s="12">
        <f t="shared" si="15"/>
        <v>0.27683299768777503</v>
      </c>
      <c r="T63" s="11">
        <f t="shared" si="16"/>
        <v>3918.875</v>
      </c>
      <c r="U63" s="1" t="e">
        <f t="shared" si="36"/>
        <v>#REF!</v>
      </c>
      <c r="V63" s="1"/>
      <c r="W63" s="11">
        <f>SUMIFS('Forecast Data'!$D:$D,'Forecast Data'!$C:$C,W$6,'Forecast Data'!$B:$B,$D63)</f>
        <v>4395</v>
      </c>
      <c r="X63" s="11">
        <f>SUMIFS('Forecast Data'!$D:$D,'Forecast Data'!$C:$C,X$6,'Forecast Data'!$B:$B,$D63)</f>
        <v>4394</v>
      </c>
      <c r="Y63" s="11">
        <f>SUMIFS('Forecast Data'!$D:$D,'Forecast Data'!$C:$C,Y$6,'Forecast Data'!$B:$B,$D63)</f>
        <v>4261</v>
      </c>
      <c r="Z63" s="11">
        <f>SUMIFS('Forecast Data'!$D:$D,'Forecast Data'!$C:$C,Z$6,'Forecast Data'!$B:$B,$D63)</f>
        <v>4244</v>
      </c>
      <c r="AA63" s="11">
        <f>SUMIFS('Forecast Data'!$D:$D,'Forecast Data'!$C:$C,AA$6,'Forecast Data'!$B:$B,$D63)</f>
        <v>4251</v>
      </c>
      <c r="AB63" s="11">
        <f>SUMIFS('Forecast Data'!$D:$D,'Forecast Data'!$C:$C,AB$6,'Forecast Data'!$B:$B,$D63)</f>
        <v>4261</v>
      </c>
      <c r="AC63" s="11">
        <f>SUMIFS('Forecast Data'!$D:$D,'Forecast Data'!$C:$C,AC$6,'Forecast Data'!$B:$B,$D63)</f>
        <v>4217</v>
      </c>
      <c r="AD63" s="11">
        <f>SUMIFS('Forecast Data'!$D:$D,'Forecast Data'!$C:$C,AD$6,'Forecast Data'!$B:$B,$D63)</f>
        <v>4214</v>
      </c>
      <c r="AE63" s="11">
        <f>SUMIFS('Forecast Data'!$D:$D,'Forecast Data'!$C:$C,AE$6,'Forecast Data'!$B:$B,$D63)</f>
        <v>4213</v>
      </c>
      <c r="AF63" s="11">
        <f>SUMIFS('Forecast Data'!$D:$D,'Forecast Data'!$C:$C,AF$6,'Forecast Data'!$B:$B,$D63)</f>
        <v>4221</v>
      </c>
      <c r="AG63" s="11">
        <f>SUMIFS('Forecast Data'!$D:$D,'Forecast Data'!$C:$C,AG$6,'Forecast Data'!$B:$B,$D63)</f>
        <v>3773</v>
      </c>
      <c r="AH63" s="11">
        <f>SUMIFS('Forecast Data'!$D:$D,'Forecast Data'!$C:$C,AH$6,'Forecast Data'!$B:$B,$D63)</f>
        <v>3713</v>
      </c>
      <c r="AI63" s="1"/>
      <c r="AJ63" s="12">
        <f>IF(SUMIFS('Forecast Data'!$E:$E,'Forecast Data'!$C:$C,AJ$6,'Forecast Data'!$B:$B,$D63)=0,"",SUMIFS('Forecast Data'!$E:$E,'Forecast Data'!$C:$C,AJ$6,'Forecast Data'!$B:$B,$D63))</f>
        <v>0.27</v>
      </c>
      <c r="AK63" s="12">
        <f>IF(SUMIFS('Forecast Data'!$E:$E,'Forecast Data'!$C:$C,AK$6,'Forecast Data'!$B:$B,$D63)=0,"",SUMIFS('Forecast Data'!$E:$E,'Forecast Data'!$C:$C,AK$6,'Forecast Data'!$B:$B,$D63))</f>
        <v>0.28999999999999998</v>
      </c>
      <c r="AL63" s="12">
        <f>IF(SUMIFS('Forecast Data'!$E:$E,'Forecast Data'!$C:$C,AL$6,'Forecast Data'!$B:$B,$D63)=0,"",SUMIFS('Forecast Data'!$E:$E,'Forecast Data'!$C:$C,AL$6,'Forecast Data'!$B:$B,$D63))</f>
        <v>0.31</v>
      </c>
      <c r="AM63" s="12">
        <f>IF(SUMIFS('Forecast Data'!$E:$E,'Forecast Data'!$C:$C,AM$6,'Forecast Data'!$B:$B,$D63)=0,"",SUMIFS('Forecast Data'!$E:$E,'Forecast Data'!$C:$C,AM$6,'Forecast Data'!$B:$B,$D63))</f>
        <v>0.28999999999999998</v>
      </c>
      <c r="AN63" s="12">
        <f>IF(SUMIFS('Forecast Data'!$E:$E,'Forecast Data'!$C:$C,AN$6,'Forecast Data'!$B:$B,$D63)=0,"",SUMIFS('Forecast Data'!$E:$E,'Forecast Data'!$C:$C,AN$6,'Forecast Data'!$B:$B,$D63))</f>
        <v>0.3</v>
      </c>
      <c r="AO63" s="12">
        <f>IF(SUMIFS('Forecast Data'!$E:$E,'Forecast Data'!$C:$C,AO$6,'Forecast Data'!$B:$B,$D63)=0,"",SUMIFS('Forecast Data'!$E:$E,'Forecast Data'!$C:$C,AO$6,'Forecast Data'!$B:$B,$D63))</f>
        <v>0.23</v>
      </c>
      <c r="AP63" s="12">
        <f>IF(SUMIFS('Forecast Data'!$E:$E,'Forecast Data'!$C:$C,AP$6,'Forecast Data'!$B:$B,$D63)=0,"",SUMIFS('Forecast Data'!$E:$E,'Forecast Data'!$C:$C,AP$6,'Forecast Data'!$B:$B,$D63))</f>
        <v>0.3</v>
      </c>
      <c r="AQ63" s="12">
        <f>IF(SUMIFS('Forecast Data'!$E:$E,'Forecast Data'!$C:$C,AQ$6,'Forecast Data'!$B:$B,$D63)=0,"",SUMIFS('Forecast Data'!$E:$E,'Forecast Data'!$C:$C,AQ$6,'Forecast Data'!$B:$B,$D63))</f>
        <v>0.24</v>
      </c>
      <c r="AR63" s="12">
        <f>IF(SUMIFS('Forecast Data'!$E:$E,'Forecast Data'!$C:$C,AR$6,'Forecast Data'!$B:$B,$D63)=0,"",SUMIFS('Forecast Data'!$E:$E,'Forecast Data'!$C:$C,AR$6,'Forecast Data'!$B:$B,$D63))</f>
        <v>0.23</v>
      </c>
      <c r="AS63" s="12">
        <f>IF(SUMIFS('Forecast Data'!$E:$E,'Forecast Data'!$C:$C,AS$6,'Forecast Data'!$B:$B,$D63)=0,"",SUMIFS('Forecast Data'!$E:$E,'Forecast Data'!$C:$C,AS$6,'Forecast Data'!$B:$B,$D63))</f>
        <v>0.26</v>
      </c>
      <c r="AT63" s="12">
        <f>IF(SUMIFS('Forecast Data'!$E:$E,'Forecast Data'!$C:$C,AT$6,'Forecast Data'!$B:$B,$D63)=0,"",SUMIFS('Forecast Data'!$E:$E,'Forecast Data'!$C:$C,AT$6,'Forecast Data'!$B:$B,$D63))</f>
        <v>0.09</v>
      </c>
      <c r="AU63" s="12">
        <f>IF(SUMIFS('Forecast Data'!$E:$E,'Forecast Data'!$C:$C,AU$6,'Forecast Data'!$B:$B,$D63)=0,"",SUMIFS('Forecast Data'!$E:$E,'Forecast Data'!$C:$C,AU$6,'Forecast Data'!$B:$B,$D63))</f>
        <v>0.05</v>
      </c>
      <c r="AV63" s="1"/>
      <c r="AW63" s="11">
        <f>SUMIFS('OP Units'!E:E,'OP Units'!$A:$A,$D63)</f>
        <v>3573</v>
      </c>
      <c r="AX63" s="11">
        <f>SUMIFS('OP Units'!F:F,'OP Units'!$A:$A,$D63)</f>
        <v>3869</v>
      </c>
      <c r="AY63" s="11">
        <f>SUMIFS('OP Units'!G:G,'OP Units'!$A:$A,$D63)</f>
        <v>3674</v>
      </c>
      <c r="AZ63" s="11">
        <f>SUMIFS('OP Units'!H:H,'OP Units'!$A:$A,$D63)</f>
        <v>4247</v>
      </c>
      <c r="BA63" s="11">
        <f>SUMIFS('OP Units'!I:I,'OP Units'!$A:$A,$D63)</f>
        <v>4056</v>
      </c>
      <c r="BB63" s="11">
        <f>SUMIFS('OP Units'!J:J,'OP Units'!$A:$A,$D63)</f>
        <v>4134</v>
      </c>
      <c r="BC63" s="11">
        <f>SUMIFS('OP Units'!K:K,'OP Units'!$A:$A,$D63)</f>
        <v>3986</v>
      </c>
      <c r="BD63" s="11">
        <f>SUMIFS('OP Units'!L:L,'OP Units'!$A:$A,$D63)</f>
        <v>3812</v>
      </c>
      <c r="BE63" s="11">
        <f>SUMIFS('OP Units'!M:M,'OP Units'!$A:$A,$D63)</f>
        <v>3834</v>
      </c>
      <c r="BF63" s="11">
        <f>SUMIFS('OP Units'!N:N,'OP Units'!$A:$A,$D63)</f>
        <v>3955</v>
      </c>
      <c r="BG63" s="11">
        <f>SUMIFS('OP Units'!O:O,'OP Units'!$A:$A,$D63)</f>
        <v>4096</v>
      </c>
      <c r="BH63" s="11">
        <f>SUMIFS('OP Units'!P:P,'OP Units'!$A:$A,$D63)</f>
        <v>4094</v>
      </c>
      <c r="BI63" s="1"/>
      <c r="BJ63" s="12">
        <f>IFERROR((SUMIFS('OP Units'!E:E,'OP Units'!$A:$A,$D63)-SUMIFS('Forecast Data'!$H:$H,'Forecast Data'!$C:$C,BJ$6,'Forecast Data'!$B:$B,$D63))/SUMIFS('Forecast Data'!$H:$H,'Forecast Data'!$C:$C,BJ$6,'Forecast Data'!$B:$B,$D63),"")</f>
        <v>3.087132140796307E-2</v>
      </c>
      <c r="BK63" s="12">
        <f>IFERROR((SUMIFS('OP Units'!F:F,'OP Units'!$A:$A,$D63)-SUMIFS('Forecast Data'!$H:$H,'Forecast Data'!$C:$C,BK$6,'Forecast Data'!$B:$B,$D63))/SUMIFS('Forecast Data'!$H:$H,'Forecast Data'!$C:$C,BK$6,'Forecast Data'!$B:$B,$D63),"")</f>
        <v>0.13627019089574155</v>
      </c>
      <c r="BL63" s="12">
        <f>IFERROR((SUMIFS('OP Units'!G:G,'OP Units'!$A:$A,$D63)-SUMIFS('Forecast Data'!$H:$H,'Forecast Data'!$C:$C,BL$6,'Forecast Data'!$B:$B,$D63))/SUMIFS('Forecast Data'!$H:$H,'Forecast Data'!$C:$C,BL$6,'Forecast Data'!$B:$B,$D63),"")</f>
        <v>0.12976629766297662</v>
      </c>
      <c r="BM63" s="12">
        <f>IFERROR((SUMIFS('OP Units'!H:H,'OP Units'!$A:$A,$D63)-SUMIFS('Forecast Data'!$H:$H,'Forecast Data'!$C:$C,BM$6,'Forecast Data'!$B:$B,$D63))/SUMIFS('Forecast Data'!$H:$H,'Forecast Data'!$C:$C,BM$6,'Forecast Data'!$B:$B,$D63),"")</f>
        <v>0.28775015160703454</v>
      </c>
      <c r="BN63" s="12">
        <f>IFERROR((SUMIFS('OP Units'!I:I,'OP Units'!$A:$A,$D63)-SUMIFS('Forecast Data'!$H:$H,'Forecast Data'!$C:$C,BN$6,'Forecast Data'!$B:$B,$D63))/SUMIFS('Forecast Data'!$H:$H,'Forecast Data'!$C:$C,BN$6,'Forecast Data'!$B:$B,$D63),"")</f>
        <v>0.24302788844621515</v>
      </c>
      <c r="BO63" s="12">
        <f>IFERROR((SUMIFS('OP Units'!J:J,'OP Units'!$A:$A,$D63)-SUMIFS('Forecast Data'!$H:$H,'Forecast Data'!$C:$C,BO$6,'Forecast Data'!$B:$B,$D63))/SUMIFS('Forecast Data'!$H:$H,'Forecast Data'!$C:$C,BO$6,'Forecast Data'!$B:$B,$D63),"")</f>
        <v>0.18929804372842349</v>
      </c>
      <c r="BP63" s="12">
        <f>IFERROR((SUMIFS('OP Units'!K:K,'OP Units'!$A:$A,$D63)-SUMIFS('Forecast Data'!$H:$H,'Forecast Data'!$C:$C,BP$6,'Forecast Data'!$B:$B,$D63))/SUMIFS('Forecast Data'!$H:$H,'Forecast Data'!$C:$C,BP$6,'Forecast Data'!$B:$B,$D63),"")</f>
        <v>0.22608428175945863</v>
      </c>
      <c r="BQ63" s="12">
        <f>IFERROR((SUMIFS('OP Units'!L:L,'OP Units'!$A:$A,$D63)-SUMIFS('Forecast Data'!$H:$H,'Forecast Data'!$C:$C,BQ$6,'Forecast Data'!$B:$B,$D63))/SUMIFS('Forecast Data'!$H:$H,'Forecast Data'!$C:$C,BQ$6,'Forecast Data'!$B:$B,$D63),"")</f>
        <v>0.12018806935057302</v>
      </c>
      <c r="BR63" s="12">
        <f>IFERROR((SUMIFS('OP Units'!M:M,'OP Units'!$A:$A,$D63)-SUMIFS('Forecast Data'!$H:$H,'Forecast Data'!$C:$C,BR$6,'Forecast Data'!$B:$B,$D63))/SUMIFS('Forecast Data'!$H:$H,'Forecast Data'!$C:$C,BR$6,'Forecast Data'!$B:$B,$D63),"")</f>
        <v>0.11680745703466355</v>
      </c>
      <c r="BS63" s="12">
        <f>IFERROR((SUMIFS('OP Units'!N:N,'OP Units'!$A:$A,$D63)-SUMIFS('Forecast Data'!$H:$H,'Forecast Data'!$C:$C,BS$6,'Forecast Data'!$B:$B,$D63))/SUMIFS('Forecast Data'!$H:$H,'Forecast Data'!$C:$C,BS$6,'Forecast Data'!$B:$B,$D63),"")</f>
        <v>0.176033303597978</v>
      </c>
      <c r="BT63" s="12">
        <f>IFERROR((SUMIFS('OP Units'!O:O,'OP Units'!$A:$A,$D63)-SUMIFS('Forecast Data'!$H:$H,'Forecast Data'!$C:$C,BT$6,'Forecast Data'!$B:$B,$D63))/SUMIFS('Forecast Data'!$H:$H,'Forecast Data'!$C:$C,BT$6,'Forecast Data'!$B:$B,$D63),"")</f>
        <v>0.18655851680185401</v>
      </c>
      <c r="BU63" s="12">
        <f>IFERROR((SUMIFS('OP Units'!P:P,'OP Units'!$A:$A,$D63)-SUMIFS('Forecast Data'!$H:$H,'Forecast Data'!$C:$C,BU$6,'Forecast Data'!$B:$B,$D63))/SUMIFS('Forecast Data'!$H:$H,'Forecast Data'!$C:$C,BU$6,'Forecast Data'!$B:$B,$D63),"")</f>
        <v>0.16240772288472458</v>
      </c>
      <c r="BV63" s="12"/>
      <c r="BW63" s="11">
        <f>(SUMIFS('Forecast Data'!H:H,'Forecast Data'!B:B,D63,'Forecast Data'!C:C,BK$6)+SUMIFS('Forecast Data'!H:H,'Forecast Data'!B:B,D63,'Forecast Data'!C:C,BL$6)+SUMIFS('Forecast Data'!H:H,'Forecast Data'!B:B,D63,'Forecast Data'!C:C,BM$6)+SUMIFS('Forecast Data'!H:H,'Forecast Data'!B:B,D63,'Forecast Data'!C:C,BN$6)+SUMIFS('Forecast Data'!H:H,'Forecast Data'!B:B,D63,'Forecast Data'!C:C,BO$6)+SUMIFS('Forecast Data'!H:H,'Forecast Data'!B:B,D63,'Forecast Data'!C:C,BP$6)+SUMIFS('Forecast Data'!H:H,'Forecast Data'!B:B,D63,'Forecast Data'!C:C,BQ$6)+SUMIFS('Forecast Data'!H:H,'Forecast Data'!B:B,D63,'Forecast Data'!C:C,BJ$6))/8</f>
        <v>3351.75</v>
      </c>
      <c r="BX63" s="12">
        <f>IFERROR((SUM(W63:AD63)-(SUMIFS('Forecast Data'!H:H,'Forecast Data'!B:B,B63,'Forecast Data'!C:C,BJ$6)+SUMIFS('Forecast Data'!H:H,'Forecast Data'!B:B,B63,'Forecast Data'!C:C,BK$6)+SUMIFS('Forecast Data'!H:H,'Forecast Data'!B:B,B63,'Forecast Data'!C:C,BL$6)+SUMIFS('Forecast Data'!H:H,'Forecast Data'!B:B,B63,'Forecast Data'!C:C,BM$6)+SUMIFS('Forecast Data'!H:H,'Forecast Data'!B:B,B63,'Forecast Data'!C:C,BN$6)+SUMIFS('Forecast Data'!H:H,'Forecast Data'!B:B,B63,'Forecast Data'!C:C,BO$6)+SUMIFS('Forecast Data'!H:H,'Forecast Data'!B:B,B63,'Forecast Data'!C:C,BP$6)+SUMIFS('Forecast Data'!H:H,'Forecast Data'!B:B,B63,'Forecast Data'!C:C,BQ$6)))/(SUMIFS('Forecast Data'!H:H,'Forecast Data'!B:B,B63,'Forecast Data'!C:C,BJ$6)+SUMIFS('Forecast Data'!H:H,'Forecast Data'!B:B,B63,'Forecast Data'!C:C,BK$6)+SUMIFS('Forecast Data'!H:H,'Forecast Data'!B:B,B63,'Forecast Data'!C:C,BL$6)+SUMIFS('Forecast Data'!H:H,'Forecast Data'!B:B,B63,'Forecast Data'!C:C,BM$6)+SUMIFS('Forecast Data'!H:H,'Forecast Data'!B:B,B63,'Forecast Data'!C:C,BN$6)+SUMIFS('Forecast Data'!H:H,'Forecast Data'!B:B,B63,'Forecast Data'!C:C,BO$6)+SUMIFS('Forecast Data'!H:H,'Forecast Data'!B:B,B63,'Forecast Data'!C:C,BP$6)+SUMIFS('Forecast Data'!H:H,'Forecast Data'!B:B,B63,'Forecast Data'!C:C,BQ$6)),"")</f>
        <v>0.27683299768777503</v>
      </c>
      <c r="BY63" s="12">
        <f t="shared" si="18"/>
        <v>2.5483219129175119E-4</v>
      </c>
      <c r="BZ63" s="16">
        <f t="shared" si="19"/>
        <v>7.6299070735153863E-4</v>
      </c>
      <c r="CA63" s="13">
        <f t="shared" si="20"/>
        <v>-5.0815851605978742E-2</v>
      </c>
      <c r="CB63" s="12">
        <f t="shared" si="21"/>
        <v>5.0815851605978744E-4</v>
      </c>
      <c r="CC63" s="12"/>
      <c r="CD63" s="11">
        <f>(SUMIFS('Forecast Data'!H:H,'Forecast Data'!B:B,D63,'Forecast Data'!C:C,BK$6)+SUMIFS('Forecast Data'!H:H,'Forecast Data'!B:B,D63,'Forecast Data'!C:C,BL$6)+SUMIFS('Forecast Data'!H:H,'Forecast Data'!B:B,D63,'Forecast Data'!C:C,BM$6)+SUMIFS('Forecast Data'!H:H,'Forecast Data'!B:B,D63,'Forecast Data'!C:C,BJ$6))/4</f>
        <v>3355.25</v>
      </c>
      <c r="CE63" s="12">
        <f>IFERROR((SUM(W63:Z63)-(SUMIFS('Forecast Data'!H:H,'Forecast Data'!B:B,D63,'Forecast Data'!C:C,BJ$6)+SUMIFS('Forecast Data'!H:H,'Forecast Data'!B:B,D63,'Forecast Data'!C:C,BK$6)+SUMIFS('Forecast Data'!H:H,'Forecast Data'!B:B,D63,'Forecast Data'!C:C,BL$6)+SUMIFS('Forecast Data'!H:H,'Forecast Data'!B:B,D63,'Forecast Data'!C:C,BM$6)))/(SUMIFS('Forecast Data'!H:H,'Forecast Data'!B:B,D63,'Forecast Data'!C:C,BJ$6)+SUMIFS('Forecast Data'!H:H,'Forecast Data'!B:B,D63,'Forecast Data'!C:C,BK$6)+SUMIFS('Forecast Data'!H:H,'Forecast Data'!B:B,D63,'Forecast Data'!C:C,BL$6)+SUMIFS('Forecast Data'!H:H,'Forecast Data'!B:B,D63,'Forecast Data'!C:C,BM$6)),"")</f>
        <v>0.28857760226510693</v>
      </c>
      <c r="CF63" s="12">
        <f t="shared" si="22"/>
        <v>2.5483219129175119E-4</v>
      </c>
      <c r="CG63" s="12">
        <f t="shared" si="23"/>
        <v>8.1176703678346844E-4</v>
      </c>
      <c r="CH63" s="13">
        <f t="shared" si="24"/>
        <v>-5.5693484549171723E-2</v>
      </c>
      <c r="CI63" s="13"/>
    </row>
    <row r="64" spans="1:87" ht="13.2">
      <c r="A64" s="1"/>
      <c r="B64" t="str">
        <f t="shared" si="37"/>
        <v>Nature's Way</v>
      </c>
      <c r="D64" t="s">
        <v>97</v>
      </c>
      <c r="E64" s="11">
        <f>SUMIFS('Fin Data'!F:F,'Fin Data'!A:A,D64)</f>
        <v>9658</v>
      </c>
      <c r="F64" s="11">
        <f>SUMIFS('Fin Data with 6 week hist'!I:I,'Fin Data with 6 week hist'!$A:$A,$D64)</f>
        <v>9613</v>
      </c>
      <c r="G64" s="11">
        <f>SUMIFS('Fin Data with 6 week hist'!J:J,'Fin Data with 6 week hist'!$A:$A,$D64)</f>
        <v>9635</v>
      </c>
      <c r="H64" s="11">
        <f>SUMIFS('Fin Data with 6 week hist'!K:K,'Fin Data with 6 week hist'!$A:$A,$D64)+SUMIFS('Unit Cancellations'!D:D,'Unit Cancellations'!$B:$B,$D64)</f>
        <v>9623</v>
      </c>
      <c r="I64" s="11">
        <f>SUMIFS('Fin Data with 6 week hist'!L:L,'Fin Data with 6 week hist'!$A:$A,$D64)+SUMIFS('Unit Cancellations'!E:E,'Unit Cancellations'!$B:$B,$D64)</f>
        <v>9915</v>
      </c>
      <c r="J64" s="11">
        <f>SUMIFS('Fin Data with 6 week hist'!M:M,'Fin Data with 6 week hist'!$A:$A,$D64)+SUMIFS('Unit Cancellations'!F:F,'Unit Cancellations'!$B:$B,$D64)</f>
        <v>9914</v>
      </c>
      <c r="K64" s="11">
        <f>SUMIFS('Fin Data with 6 week hist'!N:N,'Fin Data with 6 week hist'!$A:$A,$D64)+SUMIFS('Unit Cancellations'!G:G,'Unit Cancellations'!$B:$B,$D64)</f>
        <v>9874</v>
      </c>
      <c r="L64" s="11">
        <f>SUMIFS('Fin Data'!AN:AN,'Fin Data'!A:A,D64)</f>
        <v>9762.8333333333339</v>
      </c>
      <c r="M64" s="12">
        <f>IFERROR(SUMIFS('Fin Data'!AO:AO,'Fin Data'!A:A,D64),"")</f>
        <v>1.0854559260026294E-2</v>
      </c>
      <c r="N64" s="1"/>
      <c r="O64" s="11">
        <f t="shared" si="12"/>
        <v>9693.25</v>
      </c>
      <c r="P64" s="12">
        <f t="shared" si="13"/>
        <v>3.0402083499428634E-2</v>
      </c>
      <c r="Q64" s="1"/>
      <c r="R64" s="11">
        <f t="shared" si="14"/>
        <v>9693</v>
      </c>
      <c r="S64" s="12">
        <f t="shared" si="15"/>
        <v>4.7057076114989403E-2</v>
      </c>
      <c r="T64" s="11">
        <f t="shared" si="16"/>
        <v>10527.375</v>
      </c>
      <c r="U64" s="1" t="e">
        <f t="shared" si="36"/>
        <v>#REF!</v>
      </c>
      <c r="V64" s="1"/>
      <c r="W64" s="11">
        <f>SUMIFS('Forecast Data'!$D:$D,'Forecast Data'!$C:$C,W$6,'Forecast Data'!$B:$B,$D64)</f>
        <v>9717</v>
      </c>
      <c r="X64" s="11">
        <f>SUMIFS('Forecast Data'!$D:$D,'Forecast Data'!$C:$C,X$6,'Forecast Data'!$B:$B,$D64)</f>
        <v>9675</v>
      </c>
      <c r="Y64" s="11">
        <f>SUMIFS('Forecast Data'!$D:$D,'Forecast Data'!$C:$C,Y$6,'Forecast Data'!$B:$B,$D64)</f>
        <v>9701</v>
      </c>
      <c r="Z64" s="11">
        <f>SUMIFS('Forecast Data'!$D:$D,'Forecast Data'!$C:$C,Z$6,'Forecast Data'!$B:$B,$D64)</f>
        <v>9680</v>
      </c>
      <c r="AA64" s="11">
        <f>SUMIFS('Forecast Data'!$D:$D,'Forecast Data'!$C:$C,AA$6,'Forecast Data'!$B:$B,$D64)</f>
        <v>9715</v>
      </c>
      <c r="AB64" s="11">
        <f>SUMIFS('Forecast Data'!$D:$D,'Forecast Data'!$C:$C,AB$6,'Forecast Data'!$B:$B,$D64)</f>
        <v>9767</v>
      </c>
      <c r="AC64" s="11">
        <f>SUMIFS('Forecast Data'!$D:$D,'Forecast Data'!$C:$C,AC$6,'Forecast Data'!$B:$B,$D64)</f>
        <v>9650</v>
      </c>
      <c r="AD64" s="11">
        <f>SUMIFS('Forecast Data'!$D:$D,'Forecast Data'!$C:$C,AD$6,'Forecast Data'!$B:$B,$D64)</f>
        <v>9639</v>
      </c>
      <c r="AE64" s="11">
        <f>SUMIFS('Forecast Data'!$D:$D,'Forecast Data'!$C:$C,AE$6,'Forecast Data'!$B:$B,$D64)</f>
        <v>9649</v>
      </c>
      <c r="AF64" s="11">
        <f>SUMIFS('Forecast Data'!$D:$D,'Forecast Data'!$C:$C,AF$6,'Forecast Data'!$B:$B,$D64)</f>
        <v>9642</v>
      </c>
      <c r="AG64" s="11">
        <f>SUMIFS('Forecast Data'!$D:$D,'Forecast Data'!$C:$C,AG$6,'Forecast Data'!$B:$B,$D64)</f>
        <v>9667</v>
      </c>
      <c r="AH64" s="11">
        <f>SUMIFS('Forecast Data'!$D:$D,'Forecast Data'!$C:$C,AH$6,'Forecast Data'!$B:$B,$D64)</f>
        <v>9689</v>
      </c>
      <c r="AI64" s="1"/>
      <c r="AJ64" s="12">
        <f>IF(SUMIFS('Forecast Data'!$E:$E,'Forecast Data'!$C:$C,AJ$6,'Forecast Data'!$B:$B,$D64)=0,"",SUMIFS('Forecast Data'!$E:$E,'Forecast Data'!$C:$C,AJ$6,'Forecast Data'!$B:$B,$D64))</f>
        <v>0.05</v>
      </c>
      <c r="AK64" s="12">
        <f>IF(SUMIFS('Forecast Data'!$E:$E,'Forecast Data'!$C:$C,AK$6,'Forecast Data'!$B:$B,$D64)=0,"",SUMIFS('Forecast Data'!$E:$E,'Forecast Data'!$C:$C,AK$6,'Forecast Data'!$B:$B,$D64))</f>
        <v>-0.01</v>
      </c>
      <c r="AL64" s="12">
        <f>IF(SUMIFS('Forecast Data'!$E:$E,'Forecast Data'!$C:$C,AL$6,'Forecast Data'!$B:$B,$D64)=0,"",SUMIFS('Forecast Data'!$E:$E,'Forecast Data'!$C:$C,AL$6,'Forecast Data'!$B:$B,$D64))</f>
        <v>0.02</v>
      </c>
      <c r="AM64" s="12">
        <f>IF(SUMIFS('Forecast Data'!$E:$E,'Forecast Data'!$C:$C,AM$6,'Forecast Data'!$B:$B,$D64)=0,"",SUMIFS('Forecast Data'!$E:$E,'Forecast Data'!$C:$C,AM$6,'Forecast Data'!$B:$B,$D64))</f>
        <v>0.06</v>
      </c>
      <c r="AN64" s="12">
        <f>IF(SUMIFS('Forecast Data'!$E:$E,'Forecast Data'!$C:$C,AN$6,'Forecast Data'!$B:$B,$D64)=0,"",SUMIFS('Forecast Data'!$E:$E,'Forecast Data'!$C:$C,AN$6,'Forecast Data'!$B:$B,$D64))</f>
        <v>7.0000000000000007E-2</v>
      </c>
      <c r="AO64" s="12">
        <f>IF(SUMIFS('Forecast Data'!$E:$E,'Forecast Data'!$C:$C,AO$6,'Forecast Data'!$B:$B,$D64)=0,"",SUMIFS('Forecast Data'!$E:$E,'Forecast Data'!$C:$C,AO$6,'Forecast Data'!$B:$B,$D64))</f>
        <v>0.03</v>
      </c>
      <c r="AP64" s="12">
        <f>IF(SUMIFS('Forecast Data'!$E:$E,'Forecast Data'!$C:$C,AP$6,'Forecast Data'!$B:$B,$D64)=0,"",SUMIFS('Forecast Data'!$E:$E,'Forecast Data'!$C:$C,AP$6,'Forecast Data'!$B:$B,$D64))</f>
        <v>0.08</v>
      </c>
      <c r="AQ64" s="12">
        <f>IF(SUMIFS('Forecast Data'!$E:$E,'Forecast Data'!$C:$C,AQ$6,'Forecast Data'!$B:$B,$D64)=0,"",SUMIFS('Forecast Data'!$E:$E,'Forecast Data'!$C:$C,AQ$6,'Forecast Data'!$B:$B,$D64))</f>
        <v>0.08</v>
      </c>
      <c r="AR64" s="12">
        <f>IF(SUMIFS('Forecast Data'!$E:$E,'Forecast Data'!$C:$C,AR$6,'Forecast Data'!$B:$B,$D64)=0,"",SUMIFS('Forecast Data'!$E:$E,'Forecast Data'!$C:$C,AR$6,'Forecast Data'!$B:$B,$D64))</f>
        <v>0.13</v>
      </c>
      <c r="AS64" s="12">
        <f>IF(SUMIFS('Forecast Data'!$E:$E,'Forecast Data'!$C:$C,AS$6,'Forecast Data'!$B:$B,$D64)=0,"",SUMIFS('Forecast Data'!$E:$E,'Forecast Data'!$C:$C,AS$6,'Forecast Data'!$B:$B,$D64))</f>
        <v>0.13</v>
      </c>
      <c r="AT64" s="12">
        <f>IF(SUMIFS('Forecast Data'!$E:$E,'Forecast Data'!$C:$C,AT$6,'Forecast Data'!$B:$B,$D64)=0,"",SUMIFS('Forecast Data'!$E:$E,'Forecast Data'!$C:$C,AT$6,'Forecast Data'!$B:$B,$D64))</f>
        <v>0.14000000000000001</v>
      </c>
      <c r="AU64" s="12">
        <f>IF(SUMIFS('Forecast Data'!$E:$E,'Forecast Data'!$C:$C,AU$6,'Forecast Data'!$B:$B,$D64)=0,"",SUMIFS('Forecast Data'!$E:$E,'Forecast Data'!$C:$C,AU$6,'Forecast Data'!$B:$B,$D64))</f>
        <v>0.17</v>
      </c>
      <c r="AV64" s="1"/>
      <c r="AW64" s="11">
        <f>SUMIFS('OP Units'!E:E,'OP Units'!$A:$A,$D64)</f>
        <v>10592</v>
      </c>
      <c r="AX64" s="11">
        <f>SUMIFS('OP Units'!F:F,'OP Units'!$A:$A,$D64)</f>
        <v>11035</v>
      </c>
      <c r="AY64" s="11">
        <f>SUMIFS('OP Units'!G:G,'OP Units'!$A:$A,$D64)</f>
        <v>11328</v>
      </c>
      <c r="AZ64" s="11">
        <f>SUMIFS('OP Units'!H:H,'OP Units'!$A:$A,$D64)</f>
        <v>11249</v>
      </c>
      <c r="BA64" s="11">
        <f>SUMIFS('OP Units'!I:I,'OP Units'!$A:$A,$D64)</f>
        <v>10705</v>
      </c>
      <c r="BB64" s="11">
        <f>SUMIFS('OP Units'!J:J,'OP Units'!$A:$A,$D64)</f>
        <v>10049</v>
      </c>
      <c r="BC64" s="11">
        <f>SUMIFS('OP Units'!K:K,'OP Units'!$A:$A,$D64)</f>
        <v>9785</v>
      </c>
      <c r="BD64" s="11">
        <f>SUMIFS('OP Units'!L:L,'OP Units'!$A:$A,$D64)</f>
        <v>9476</v>
      </c>
      <c r="BE64" s="11">
        <f>SUMIFS('OP Units'!M:M,'OP Units'!$A:$A,$D64)</f>
        <v>9281</v>
      </c>
      <c r="BF64" s="11">
        <f>SUMIFS('OP Units'!N:N,'OP Units'!$A:$A,$D64)</f>
        <v>9826</v>
      </c>
      <c r="BG64" s="11">
        <f>SUMIFS('OP Units'!O:O,'OP Units'!$A:$A,$D64)</f>
        <v>10064</v>
      </c>
      <c r="BH64" s="11">
        <f>SUMIFS('OP Units'!P:P,'OP Units'!$A:$A,$D64)</f>
        <v>9520</v>
      </c>
      <c r="BI64" s="1"/>
      <c r="BJ64" s="12">
        <f>IFERROR((SUMIFS('OP Units'!E:E,'OP Units'!$A:$A,$D64)-SUMIFS('Forecast Data'!$H:$H,'Forecast Data'!$C:$C,BJ$6,'Forecast Data'!$B:$B,$D64))/SUMIFS('Forecast Data'!$H:$H,'Forecast Data'!$C:$C,BJ$6,'Forecast Data'!$B:$B,$D64),"")</f>
        <v>0.14384449244060477</v>
      </c>
      <c r="BK64" s="12">
        <f>IFERROR((SUMIFS('OP Units'!F:F,'OP Units'!$A:$A,$D64)-SUMIFS('Forecast Data'!$H:$H,'Forecast Data'!$C:$C,BK$6,'Forecast Data'!$B:$B,$D64))/SUMIFS('Forecast Data'!$H:$H,'Forecast Data'!$C:$C,BK$6,'Forecast Data'!$B:$B,$D64),"")</f>
        <v>0.12924682767089643</v>
      </c>
      <c r="BL64" s="12">
        <f>IFERROR((SUMIFS('OP Units'!G:G,'OP Units'!$A:$A,$D64)-SUMIFS('Forecast Data'!$H:$H,'Forecast Data'!$C:$C,BL$6,'Forecast Data'!$B:$B,$D64))/SUMIFS('Forecast Data'!$H:$H,'Forecast Data'!$C:$C,BL$6,'Forecast Data'!$B:$B,$D64),"")</f>
        <v>0.19367755532139094</v>
      </c>
      <c r="BM64" s="12">
        <f>IFERROR((SUMIFS('OP Units'!H:H,'OP Units'!$A:$A,$D64)-SUMIFS('Forecast Data'!$H:$H,'Forecast Data'!$C:$C,BM$6,'Forecast Data'!$B:$B,$D64))/SUMIFS('Forecast Data'!$H:$H,'Forecast Data'!$C:$C,BM$6,'Forecast Data'!$B:$B,$D64),"")</f>
        <v>0.23520368946963874</v>
      </c>
      <c r="BN64" s="12">
        <f>IFERROR((SUMIFS('OP Units'!I:I,'OP Units'!$A:$A,$D64)-SUMIFS('Forecast Data'!$H:$H,'Forecast Data'!$C:$C,BN$6,'Forecast Data'!$B:$B,$D64))/SUMIFS('Forecast Data'!$H:$H,'Forecast Data'!$C:$C,BN$6,'Forecast Data'!$B:$B,$D64),"")</f>
        <v>0.18457452694478257</v>
      </c>
      <c r="BO64" s="12">
        <f>IFERROR((SUMIFS('OP Units'!J:J,'OP Units'!$A:$A,$D64)-SUMIFS('Forecast Data'!$H:$H,'Forecast Data'!$C:$C,BO$6,'Forecast Data'!$B:$B,$D64))/SUMIFS('Forecast Data'!$H:$H,'Forecast Data'!$C:$C,BO$6,'Forecast Data'!$B:$B,$D64),"")</f>
        <v>5.8012213097494207E-2</v>
      </c>
      <c r="BP64" s="12">
        <f>IFERROR((SUMIFS('OP Units'!K:K,'OP Units'!$A:$A,$D64)-SUMIFS('Forecast Data'!$H:$H,'Forecast Data'!$C:$C,BP$6,'Forecast Data'!$B:$B,$D64))/SUMIFS('Forecast Data'!$H:$H,'Forecast Data'!$C:$C,BP$6,'Forecast Data'!$B:$B,$D64),"")</f>
        <v>9.1345081418692839E-2</v>
      </c>
      <c r="BQ64" s="12">
        <f>IFERROR((SUMIFS('OP Units'!L:L,'OP Units'!$A:$A,$D64)-SUMIFS('Forecast Data'!$H:$H,'Forecast Data'!$C:$C,BQ$6,'Forecast Data'!$B:$B,$D64))/SUMIFS('Forecast Data'!$H:$H,'Forecast Data'!$C:$C,BQ$6,'Forecast Data'!$B:$B,$D64),"")</f>
        <v>6.1261059469145479E-2</v>
      </c>
      <c r="BR64" s="12">
        <f>IFERROR((SUMIFS('OP Units'!M:M,'OP Units'!$A:$A,$D64)-SUMIFS('Forecast Data'!$H:$H,'Forecast Data'!$C:$C,BR$6,'Forecast Data'!$B:$B,$D64))/SUMIFS('Forecast Data'!$H:$H,'Forecast Data'!$C:$C,BR$6,'Forecast Data'!$B:$B,$D64),"")</f>
        <v>8.9063600093874679E-2</v>
      </c>
      <c r="BS64" s="12">
        <f>IFERROR((SUMIFS('OP Units'!N:N,'OP Units'!$A:$A,$D64)-SUMIFS('Forecast Data'!$H:$H,'Forecast Data'!$C:$C,BS$6,'Forecast Data'!$B:$B,$D64))/SUMIFS('Forecast Data'!$H:$H,'Forecast Data'!$C:$C,BS$6,'Forecast Data'!$B:$B,$D64),"")</f>
        <v>0.15031608522594239</v>
      </c>
      <c r="BT64" s="12">
        <f>IFERROR((SUMIFS('OP Units'!O:O,'OP Units'!$A:$A,$D64)-SUMIFS('Forecast Data'!$H:$H,'Forecast Data'!$C:$C,BT$6,'Forecast Data'!$B:$B,$D64))/SUMIFS('Forecast Data'!$H:$H,'Forecast Data'!$C:$C,BT$6,'Forecast Data'!$B:$B,$D64),"")</f>
        <v>0.18441802989290337</v>
      </c>
      <c r="BU64" s="12">
        <f>IFERROR((SUMIFS('OP Units'!P:P,'OP Units'!$A:$A,$D64)-SUMIFS('Forecast Data'!$H:$H,'Forecast Data'!$C:$C,BU$6,'Forecast Data'!$B:$B,$D64))/SUMIFS('Forecast Data'!$H:$H,'Forecast Data'!$C:$C,BU$6,'Forecast Data'!$B:$B,$D64),"")</f>
        <v>0.15435916090699647</v>
      </c>
      <c r="BV64" s="12"/>
      <c r="BW64" s="11">
        <f>(SUMIFS('Forecast Data'!H:H,'Forecast Data'!B:B,D64,'Forecast Data'!C:C,BK$6)+SUMIFS('Forecast Data'!H:H,'Forecast Data'!B:B,D64,'Forecast Data'!C:C,BL$6)+SUMIFS('Forecast Data'!H:H,'Forecast Data'!B:B,D64,'Forecast Data'!C:C,BM$6)+SUMIFS('Forecast Data'!H:H,'Forecast Data'!B:B,D64,'Forecast Data'!C:C,BN$6)+SUMIFS('Forecast Data'!H:H,'Forecast Data'!B:B,D64,'Forecast Data'!C:C,BO$6)+SUMIFS('Forecast Data'!H:H,'Forecast Data'!B:B,D64,'Forecast Data'!C:C,BP$6)+SUMIFS('Forecast Data'!H:H,'Forecast Data'!B:B,D64,'Forecast Data'!C:C,BQ$6)+SUMIFS('Forecast Data'!H:H,'Forecast Data'!B:B,D64,'Forecast Data'!C:C,BJ$6))/8</f>
        <v>9257.375</v>
      </c>
      <c r="BX64" s="12">
        <f>IFERROR((SUM(W64:AD64)-(SUMIFS('Forecast Data'!H:H,'Forecast Data'!B:B,B64,'Forecast Data'!C:C,BJ$6)+SUMIFS('Forecast Data'!H:H,'Forecast Data'!B:B,B64,'Forecast Data'!C:C,BK$6)+SUMIFS('Forecast Data'!H:H,'Forecast Data'!B:B,B64,'Forecast Data'!C:C,BL$6)+SUMIFS('Forecast Data'!H:H,'Forecast Data'!B:B,B64,'Forecast Data'!C:C,BM$6)+SUMIFS('Forecast Data'!H:H,'Forecast Data'!B:B,B64,'Forecast Data'!C:C,BN$6)+SUMIFS('Forecast Data'!H:H,'Forecast Data'!B:B,B64,'Forecast Data'!C:C,BO$6)+SUMIFS('Forecast Data'!H:H,'Forecast Data'!B:B,B64,'Forecast Data'!C:C,BP$6)+SUMIFS('Forecast Data'!H:H,'Forecast Data'!B:B,B64,'Forecast Data'!C:C,BQ$6)))/(SUMIFS('Forecast Data'!H:H,'Forecast Data'!B:B,B64,'Forecast Data'!C:C,BJ$6)+SUMIFS('Forecast Data'!H:H,'Forecast Data'!B:B,B64,'Forecast Data'!C:C,BK$6)+SUMIFS('Forecast Data'!H:H,'Forecast Data'!B:B,B64,'Forecast Data'!C:C,BL$6)+SUMIFS('Forecast Data'!H:H,'Forecast Data'!B:B,B64,'Forecast Data'!C:C,BM$6)+SUMIFS('Forecast Data'!H:H,'Forecast Data'!B:B,B64,'Forecast Data'!C:C,BN$6)+SUMIFS('Forecast Data'!H:H,'Forecast Data'!B:B,B64,'Forecast Data'!C:C,BO$6)+SUMIFS('Forecast Data'!H:H,'Forecast Data'!B:B,B64,'Forecast Data'!C:C,BP$6)+SUMIFS('Forecast Data'!H:H,'Forecast Data'!B:B,B64,'Forecast Data'!C:C,BQ$6)),"")</f>
        <v>4.7057076114989403E-2</v>
      </c>
      <c r="BY64" s="12">
        <f t="shared" si="18"/>
        <v>8.9647342462255281E-5</v>
      </c>
      <c r="BZ64" s="16">
        <f t="shared" si="19"/>
        <v>3.5821401254480833E-4</v>
      </c>
      <c r="CA64" s="13">
        <f t="shared" si="20"/>
        <v>-2.6856667008255307E-2</v>
      </c>
      <c r="CB64" s="12">
        <f t="shared" si="21"/>
        <v>2.6856667008255306E-4</v>
      </c>
      <c r="CC64" s="12"/>
      <c r="CD64" s="11">
        <f>(SUMIFS('Forecast Data'!H:H,'Forecast Data'!B:B,D64,'Forecast Data'!C:C,BK$6)+SUMIFS('Forecast Data'!H:H,'Forecast Data'!B:B,D64,'Forecast Data'!C:C,BL$6)+SUMIFS('Forecast Data'!H:H,'Forecast Data'!B:B,D64,'Forecast Data'!C:C,BM$6)+SUMIFS('Forecast Data'!H:H,'Forecast Data'!B:B,D64,'Forecast Data'!C:C,BJ$6))/4</f>
        <v>9407.25</v>
      </c>
      <c r="CE64" s="12">
        <f>IFERROR((SUM(W64:Z64)-(SUMIFS('Forecast Data'!H:H,'Forecast Data'!B:B,D64,'Forecast Data'!C:C,BJ$6)+SUMIFS('Forecast Data'!H:H,'Forecast Data'!B:B,D64,'Forecast Data'!C:C,BK$6)+SUMIFS('Forecast Data'!H:H,'Forecast Data'!B:B,D64,'Forecast Data'!C:C,BL$6)+SUMIFS('Forecast Data'!H:H,'Forecast Data'!B:B,D64,'Forecast Data'!C:C,BM$6)))/(SUMIFS('Forecast Data'!H:H,'Forecast Data'!B:B,D64,'Forecast Data'!C:C,BJ$6)+SUMIFS('Forecast Data'!H:H,'Forecast Data'!B:B,D64,'Forecast Data'!C:C,BK$6)+SUMIFS('Forecast Data'!H:H,'Forecast Data'!B:B,D64,'Forecast Data'!C:C,BL$6)+SUMIFS('Forecast Data'!H:H,'Forecast Data'!B:B,D64,'Forecast Data'!C:C,BM$6)),"")</f>
        <v>3.0402083499428634E-2</v>
      </c>
      <c r="CF64" s="12">
        <f t="shared" si="22"/>
        <v>8.9647342462255281E-5</v>
      </c>
      <c r="CG64" s="12">
        <f t="shared" si="23"/>
        <v>2.3977833464505234E-4</v>
      </c>
      <c r="CH64" s="13">
        <f t="shared" si="24"/>
        <v>-1.5013099218279707E-2</v>
      </c>
      <c r="CI64" s="13"/>
    </row>
    <row r="65" spans="1:87" ht="13.2">
      <c r="A65" s="1"/>
      <c r="B65" t="str">
        <f t="shared" si="37"/>
        <v>Boie USA</v>
      </c>
      <c r="D65" t="s">
        <v>98</v>
      </c>
      <c r="E65" s="11">
        <f>SUMIFS('Fin Data'!F:F,'Fin Data'!A:A,D65)</f>
        <v>538</v>
      </c>
      <c r="F65" s="11">
        <f>SUMIFS('Fin Data with 6 week hist'!I:I,'Fin Data with 6 week hist'!$A:$A,$D65)</f>
        <v>0</v>
      </c>
      <c r="G65" s="11">
        <f>SUMIFS('Fin Data with 6 week hist'!J:J,'Fin Data with 6 week hist'!$A:$A,$D65)</f>
        <v>1</v>
      </c>
      <c r="H65" s="11">
        <f>SUMIFS('Fin Data with 6 week hist'!K:K,'Fin Data with 6 week hist'!$A:$A,$D65)+SUMIFS('Unit Cancellations'!D:D,'Unit Cancellations'!$B:$B,$D65)</f>
        <v>0</v>
      </c>
      <c r="I65" s="11">
        <f>SUMIFS('Fin Data with 6 week hist'!L:L,'Fin Data with 6 week hist'!$A:$A,$D65)+SUMIFS('Unit Cancellations'!E:E,'Unit Cancellations'!$B:$B,$D65)</f>
        <v>1</v>
      </c>
      <c r="J65" s="11">
        <f>SUMIFS('Fin Data with 6 week hist'!M:M,'Fin Data with 6 week hist'!$A:$A,$D65)+SUMIFS('Unit Cancellations'!F:F,'Unit Cancellations'!$B:$B,$D65)</f>
        <v>0</v>
      </c>
      <c r="K65" s="11">
        <f>SUMIFS('Fin Data with 6 week hist'!N:N,'Fin Data with 6 week hist'!$A:$A,$D65)+SUMIFS('Unit Cancellations'!G:G,'Unit Cancellations'!$B:$B,$D65)</f>
        <v>0</v>
      </c>
      <c r="L65" s="11">
        <f>SUMIFS('Fin Data'!AN:AN,'Fin Data'!A:A,D65)</f>
        <v>0</v>
      </c>
      <c r="M65" s="12">
        <f>IFERROR(SUMIFS('Fin Data'!AO:AO,'Fin Data'!A:A,D65),"")</f>
        <v>-1</v>
      </c>
      <c r="N65" s="1"/>
      <c r="O65" s="11">
        <f t="shared" si="12"/>
        <v>539</v>
      </c>
      <c r="P65" s="12">
        <f t="shared" si="13"/>
        <v>9.1093117408906882E-2</v>
      </c>
      <c r="Q65" s="1"/>
      <c r="R65" s="11">
        <f t="shared" si="14"/>
        <v>539</v>
      </c>
      <c r="S65" s="12">
        <f t="shared" si="15"/>
        <v>0.12702561421850497</v>
      </c>
      <c r="T65" s="11">
        <f t="shared" si="16"/>
        <v>0</v>
      </c>
      <c r="U65" s="1" t="e">
        <f t="shared" si="36"/>
        <v>#REF!</v>
      </c>
      <c r="V65" s="1"/>
      <c r="W65" s="11">
        <f>SUMIFS('Forecast Data'!$D:$D,'Forecast Data'!$C:$C,W$6,'Forecast Data'!$B:$B,$D65)</f>
        <v>539</v>
      </c>
      <c r="X65" s="11">
        <f>SUMIFS('Forecast Data'!$D:$D,'Forecast Data'!$C:$C,X$6,'Forecast Data'!$B:$B,$D65)</f>
        <v>539</v>
      </c>
      <c r="Y65" s="11">
        <f>SUMIFS('Forecast Data'!$D:$D,'Forecast Data'!$C:$C,Y$6,'Forecast Data'!$B:$B,$D65)</f>
        <v>539</v>
      </c>
      <c r="Z65" s="11">
        <f>SUMIFS('Forecast Data'!$D:$D,'Forecast Data'!$C:$C,Z$6,'Forecast Data'!$B:$B,$D65)</f>
        <v>539</v>
      </c>
      <c r="AA65" s="11">
        <f>SUMIFS('Forecast Data'!$D:$D,'Forecast Data'!$C:$C,AA$6,'Forecast Data'!$B:$B,$D65)</f>
        <v>539</v>
      </c>
      <c r="AB65" s="11">
        <f>SUMIFS('Forecast Data'!$D:$D,'Forecast Data'!$C:$C,AB$6,'Forecast Data'!$B:$B,$D65)</f>
        <v>539</v>
      </c>
      <c r="AC65" s="11">
        <f>SUMIFS('Forecast Data'!$D:$D,'Forecast Data'!$C:$C,AC$6,'Forecast Data'!$B:$B,$D65)</f>
        <v>539</v>
      </c>
      <c r="AD65" s="11">
        <f>SUMIFS('Forecast Data'!$D:$D,'Forecast Data'!$C:$C,AD$6,'Forecast Data'!$B:$B,$D65)</f>
        <v>539</v>
      </c>
      <c r="AE65" s="11">
        <f>SUMIFS('Forecast Data'!$D:$D,'Forecast Data'!$C:$C,AE$6,'Forecast Data'!$B:$B,$D65)</f>
        <v>539</v>
      </c>
      <c r="AF65" s="11">
        <f>SUMIFS('Forecast Data'!$D:$D,'Forecast Data'!$C:$C,AF$6,'Forecast Data'!$B:$B,$D65)</f>
        <v>539</v>
      </c>
      <c r="AG65" s="11">
        <f>SUMIFS('Forecast Data'!$D:$D,'Forecast Data'!$C:$C,AG$6,'Forecast Data'!$B:$B,$D65)</f>
        <v>539</v>
      </c>
      <c r="AH65" s="11">
        <f>SUMIFS('Forecast Data'!$D:$D,'Forecast Data'!$C:$C,AH$6,'Forecast Data'!$B:$B,$D65)</f>
        <v>539</v>
      </c>
      <c r="AI65" s="1"/>
      <c r="AJ65" s="12">
        <f>IF(SUMIFS('Forecast Data'!$E:$E,'Forecast Data'!$C:$C,AJ$6,'Forecast Data'!$B:$B,$D65)=0,"",SUMIFS('Forecast Data'!$E:$E,'Forecast Data'!$C:$C,AJ$6,'Forecast Data'!$B:$B,$D65))</f>
        <v>0.12</v>
      </c>
      <c r="AK65" s="12">
        <f>IF(SUMIFS('Forecast Data'!$E:$E,'Forecast Data'!$C:$C,AK$6,'Forecast Data'!$B:$B,$D65)=0,"",SUMIFS('Forecast Data'!$E:$E,'Forecast Data'!$C:$C,AK$6,'Forecast Data'!$B:$B,$D65))</f>
        <v>0.05</v>
      </c>
      <c r="AL65" s="12">
        <f>IF(SUMIFS('Forecast Data'!$E:$E,'Forecast Data'!$C:$C,AL$6,'Forecast Data'!$B:$B,$D65)=0,"",SUMIFS('Forecast Data'!$E:$E,'Forecast Data'!$C:$C,AL$6,'Forecast Data'!$B:$B,$D65))</f>
        <v>0.18</v>
      </c>
      <c r="AM65" s="12">
        <f>IF(SUMIFS('Forecast Data'!$E:$E,'Forecast Data'!$C:$C,AM$6,'Forecast Data'!$B:$B,$D65)=0,"",SUMIFS('Forecast Data'!$E:$E,'Forecast Data'!$C:$C,AM$6,'Forecast Data'!$B:$B,$D65))</f>
        <v>0.04</v>
      </c>
      <c r="AN65" s="12">
        <f>IF(SUMIFS('Forecast Data'!$E:$E,'Forecast Data'!$C:$C,AN$6,'Forecast Data'!$B:$B,$D65)=0,"",SUMIFS('Forecast Data'!$E:$E,'Forecast Data'!$C:$C,AN$6,'Forecast Data'!$B:$B,$D65))</f>
        <v>0.25</v>
      </c>
      <c r="AO65" s="12">
        <f>IF(SUMIFS('Forecast Data'!$E:$E,'Forecast Data'!$C:$C,AO$6,'Forecast Data'!$B:$B,$D65)=0,"",SUMIFS('Forecast Data'!$E:$E,'Forecast Data'!$C:$C,AO$6,'Forecast Data'!$B:$B,$D65))</f>
        <v>0.14000000000000001</v>
      </c>
      <c r="AP65" s="12">
        <f>IF(SUMIFS('Forecast Data'!$E:$E,'Forecast Data'!$C:$C,AP$6,'Forecast Data'!$B:$B,$D65)=0,"",SUMIFS('Forecast Data'!$E:$E,'Forecast Data'!$C:$C,AP$6,'Forecast Data'!$B:$B,$D65))</f>
        <v>0.11</v>
      </c>
      <c r="AQ65" s="12">
        <f>IF(SUMIFS('Forecast Data'!$E:$E,'Forecast Data'!$C:$C,AQ$6,'Forecast Data'!$B:$B,$D65)=0,"",SUMIFS('Forecast Data'!$E:$E,'Forecast Data'!$C:$C,AQ$6,'Forecast Data'!$B:$B,$D65))</f>
        <v>0.18</v>
      </c>
      <c r="AR65" s="12">
        <f>IF(SUMIFS('Forecast Data'!$E:$E,'Forecast Data'!$C:$C,AR$6,'Forecast Data'!$B:$B,$D65)=0,"",SUMIFS('Forecast Data'!$E:$E,'Forecast Data'!$C:$C,AR$6,'Forecast Data'!$B:$B,$D65))</f>
        <v>0.82</v>
      </c>
      <c r="AS65" s="12">
        <f>IF(SUMIFS('Forecast Data'!$E:$E,'Forecast Data'!$C:$C,AS$6,'Forecast Data'!$B:$B,$D65)=0,"",SUMIFS('Forecast Data'!$E:$E,'Forecast Data'!$C:$C,AS$6,'Forecast Data'!$B:$B,$D65))</f>
        <v>0.53</v>
      </c>
      <c r="AT65" s="12">
        <f>IF(SUMIFS('Forecast Data'!$E:$E,'Forecast Data'!$C:$C,AT$6,'Forecast Data'!$B:$B,$D65)=0,"",SUMIFS('Forecast Data'!$E:$E,'Forecast Data'!$C:$C,AT$6,'Forecast Data'!$B:$B,$D65))</f>
        <v>0.51</v>
      </c>
      <c r="AU65" s="12">
        <f>IF(SUMIFS('Forecast Data'!$E:$E,'Forecast Data'!$C:$C,AU$6,'Forecast Data'!$B:$B,$D65)=0,"",SUMIFS('Forecast Data'!$E:$E,'Forecast Data'!$C:$C,AU$6,'Forecast Data'!$B:$B,$D65))</f>
        <v>1.06</v>
      </c>
      <c r="AV65" s="1"/>
      <c r="AW65" s="11">
        <f>SUMIFS('OP Units'!E:E,'OP Units'!$A:$A,$D65)</f>
        <v>0</v>
      </c>
      <c r="AX65" s="11">
        <f>SUMIFS('OP Units'!F:F,'OP Units'!$A:$A,$D65)</f>
        <v>0</v>
      </c>
      <c r="AY65" s="11">
        <f>SUMIFS('OP Units'!G:G,'OP Units'!$A:$A,$D65)</f>
        <v>0</v>
      </c>
      <c r="AZ65" s="11">
        <f>SUMIFS('OP Units'!H:H,'OP Units'!$A:$A,$D65)</f>
        <v>0</v>
      </c>
      <c r="BA65" s="11">
        <f>SUMIFS('OP Units'!I:I,'OP Units'!$A:$A,$D65)</f>
        <v>0</v>
      </c>
      <c r="BB65" s="11">
        <f>SUMIFS('OP Units'!J:J,'OP Units'!$A:$A,$D65)</f>
        <v>0</v>
      </c>
      <c r="BC65" s="11">
        <f>SUMIFS('OP Units'!K:K,'OP Units'!$A:$A,$D65)</f>
        <v>0</v>
      </c>
      <c r="BD65" s="11">
        <f>SUMIFS('OP Units'!L:L,'OP Units'!$A:$A,$D65)</f>
        <v>0</v>
      </c>
      <c r="BE65" s="11">
        <f>SUMIFS('OP Units'!M:M,'OP Units'!$A:$A,$D65)</f>
        <v>0</v>
      </c>
      <c r="BF65" s="11">
        <f>SUMIFS('OP Units'!N:N,'OP Units'!$A:$A,$D65)</f>
        <v>0</v>
      </c>
      <c r="BG65" s="11">
        <f>SUMIFS('OP Units'!O:O,'OP Units'!$A:$A,$D65)</f>
        <v>0</v>
      </c>
      <c r="BH65" s="11">
        <f>SUMIFS('OP Units'!P:P,'OP Units'!$A:$A,$D65)</f>
        <v>0</v>
      </c>
      <c r="BI65" s="1"/>
      <c r="BJ65" s="12">
        <f>IFERROR((SUMIFS('OP Units'!E:E,'OP Units'!$A:$A,$D65)-SUMIFS('Forecast Data'!$H:$H,'Forecast Data'!$C:$C,BJ$6,'Forecast Data'!$B:$B,$D65))/SUMIFS('Forecast Data'!$H:$H,'Forecast Data'!$C:$C,BJ$6,'Forecast Data'!$B:$B,$D65),"")</f>
        <v>-1</v>
      </c>
      <c r="BK65" s="12">
        <f>IFERROR((SUMIFS('OP Units'!F:F,'OP Units'!$A:$A,$D65)-SUMIFS('Forecast Data'!$H:$H,'Forecast Data'!$C:$C,BK$6,'Forecast Data'!$B:$B,$D65))/SUMIFS('Forecast Data'!$H:$H,'Forecast Data'!$C:$C,BK$6,'Forecast Data'!$B:$B,$D65),"")</f>
        <v>-1</v>
      </c>
      <c r="BL65" s="12">
        <f>IFERROR((SUMIFS('OP Units'!G:G,'OP Units'!$A:$A,$D65)-SUMIFS('Forecast Data'!$H:$H,'Forecast Data'!$C:$C,BL$6,'Forecast Data'!$B:$B,$D65))/SUMIFS('Forecast Data'!$H:$H,'Forecast Data'!$C:$C,BL$6,'Forecast Data'!$B:$B,$D65),"")</f>
        <v>-1</v>
      </c>
      <c r="BM65" s="12">
        <f>IFERROR((SUMIFS('OP Units'!H:H,'OP Units'!$A:$A,$D65)-SUMIFS('Forecast Data'!$H:$H,'Forecast Data'!$C:$C,BM$6,'Forecast Data'!$B:$B,$D65))/SUMIFS('Forecast Data'!$H:$H,'Forecast Data'!$C:$C,BM$6,'Forecast Data'!$B:$B,$D65),"")</f>
        <v>-1</v>
      </c>
      <c r="BN65" s="12">
        <f>IFERROR((SUMIFS('OP Units'!I:I,'OP Units'!$A:$A,$D65)-SUMIFS('Forecast Data'!$H:$H,'Forecast Data'!$C:$C,BN$6,'Forecast Data'!$B:$B,$D65))/SUMIFS('Forecast Data'!$H:$H,'Forecast Data'!$C:$C,BN$6,'Forecast Data'!$B:$B,$D65),"")</f>
        <v>-1</v>
      </c>
      <c r="BO65" s="12">
        <f>IFERROR((SUMIFS('OP Units'!J:J,'OP Units'!$A:$A,$D65)-SUMIFS('Forecast Data'!$H:$H,'Forecast Data'!$C:$C,BO$6,'Forecast Data'!$B:$B,$D65))/SUMIFS('Forecast Data'!$H:$H,'Forecast Data'!$C:$C,BO$6,'Forecast Data'!$B:$B,$D65),"")</f>
        <v>-1</v>
      </c>
      <c r="BP65" s="12">
        <f>IFERROR((SUMIFS('OP Units'!K:K,'OP Units'!$A:$A,$D65)-SUMIFS('Forecast Data'!$H:$H,'Forecast Data'!$C:$C,BP$6,'Forecast Data'!$B:$B,$D65))/SUMIFS('Forecast Data'!$H:$H,'Forecast Data'!$C:$C,BP$6,'Forecast Data'!$B:$B,$D65),"")</f>
        <v>-1</v>
      </c>
      <c r="BQ65" s="12">
        <f>IFERROR((SUMIFS('OP Units'!L:L,'OP Units'!$A:$A,$D65)-SUMIFS('Forecast Data'!$H:$H,'Forecast Data'!$C:$C,BQ$6,'Forecast Data'!$B:$B,$D65))/SUMIFS('Forecast Data'!$H:$H,'Forecast Data'!$C:$C,BQ$6,'Forecast Data'!$B:$B,$D65),"")</f>
        <v>-1</v>
      </c>
      <c r="BR65" s="12">
        <f>IFERROR((SUMIFS('OP Units'!M:M,'OP Units'!$A:$A,$D65)-SUMIFS('Forecast Data'!$H:$H,'Forecast Data'!$C:$C,BR$6,'Forecast Data'!$B:$B,$D65))/SUMIFS('Forecast Data'!$H:$H,'Forecast Data'!$C:$C,BR$6,'Forecast Data'!$B:$B,$D65),"")</f>
        <v>-1</v>
      </c>
      <c r="BS65" s="12">
        <f>IFERROR((SUMIFS('OP Units'!N:N,'OP Units'!$A:$A,$D65)-SUMIFS('Forecast Data'!$H:$H,'Forecast Data'!$C:$C,BS$6,'Forecast Data'!$B:$B,$D65))/SUMIFS('Forecast Data'!$H:$H,'Forecast Data'!$C:$C,BS$6,'Forecast Data'!$B:$B,$D65),"")</f>
        <v>-1</v>
      </c>
      <c r="BT65" s="12">
        <f>IFERROR((SUMIFS('OP Units'!O:O,'OP Units'!$A:$A,$D65)-SUMIFS('Forecast Data'!$H:$H,'Forecast Data'!$C:$C,BT$6,'Forecast Data'!$B:$B,$D65))/SUMIFS('Forecast Data'!$H:$H,'Forecast Data'!$C:$C,BT$6,'Forecast Data'!$B:$B,$D65),"")</f>
        <v>-1</v>
      </c>
      <c r="BU65" s="12">
        <f>IFERROR((SUMIFS('OP Units'!P:P,'OP Units'!$A:$A,$D65)-SUMIFS('Forecast Data'!$H:$H,'Forecast Data'!$C:$C,BU$6,'Forecast Data'!$B:$B,$D65))/SUMIFS('Forecast Data'!$H:$H,'Forecast Data'!$C:$C,BU$6,'Forecast Data'!$B:$B,$D65),"")</f>
        <v>-1</v>
      </c>
      <c r="BV65" s="12"/>
      <c r="BW65" s="11">
        <f>(SUMIFS('Forecast Data'!H:H,'Forecast Data'!B:B,D65,'Forecast Data'!C:C,BK$6)+SUMIFS('Forecast Data'!H:H,'Forecast Data'!B:B,D65,'Forecast Data'!C:C,BL$6)+SUMIFS('Forecast Data'!H:H,'Forecast Data'!B:B,D65,'Forecast Data'!C:C,BM$6)+SUMIFS('Forecast Data'!H:H,'Forecast Data'!B:B,D65,'Forecast Data'!C:C,BN$6)+SUMIFS('Forecast Data'!H:H,'Forecast Data'!B:B,D65,'Forecast Data'!C:C,BO$6)+SUMIFS('Forecast Data'!H:H,'Forecast Data'!B:B,D65,'Forecast Data'!C:C,BP$6)+SUMIFS('Forecast Data'!H:H,'Forecast Data'!B:B,D65,'Forecast Data'!C:C,BQ$6)+SUMIFS('Forecast Data'!H:H,'Forecast Data'!B:B,D65,'Forecast Data'!C:C,BJ$6))/8</f>
        <v>478.25</v>
      </c>
      <c r="BX65" s="12">
        <f>IFERROR((SUM(W65:AD65)-(SUMIFS('Forecast Data'!H:H,'Forecast Data'!B:B,B65,'Forecast Data'!C:C,BJ$6)+SUMIFS('Forecast Data'!H:H,'Forecast Data'!B:B,B65,'Forecast Data'!C:C,BK$6)+SUMIFS('Forecast Data'!H:H,'Forecast Data'!B:B,B65,'Forecast Data'!C:C,BL$6)+SUMIFS('Forecast Data'!H:H,'Forecast Data'!B:B,B65,'Forecast Data'!C:C,BM$6)+SUMIFS('Forecast Data'!H:H,'Forecast Data'!B:B,B65,'Forecast Data'!C:C,BN$6)+SUMIFS('Forecast Data'!H:H,'Forecast Data'!B:B,B65,'Forecast Data'!C:C,BO$6)+SUMIFS('Forecast Data'!H:H,'Forecast Data'!B:B,B65,'Forecast Data'!C:C,BP$6)+SUMIFS('Forecast Data'!H:H,'Forecast Data'!B:B,B65,'Forecast Data'!C:C,BQ$6)))/(SUMIFS('Forecast Data'!H:H,'Forecast Data'!B:B,B65,'Forecast Data'!C:C,BJ$6)+SUMIFS('Forecast Data'!H:H,'Forecast Data'!B:B,B65,'Forecast Data'!C:C,BK$6)+SUMIFS('Forecast Data'!H:H,'Forecast Data'!B:B,B65,'Forecast Data'!C:C,BL$6)+SUMIFS('Forecast Data'!H:H,'Forecast Data'!B:B,B65,'Forecast Data'!C:C,BM$6)+SUMIFS('Forecast Data'!H:H,'Forecast Data'!B:B,B65,'Forecast Data'!C:C,BN$6)+SUMIFS('Forecast Data'!H:H,'Forecast Data'!B:B,B65,'Forecast Data'!C:C,BO$6)+SUMIFS('Forecast Data'!H:H,'Forecast Data'!B:B,B65,'Forecast Data'!C:C,BP$6)+SUMIFS('Forecast Data'!H:H,'Forecast Data'!B:B,B65,'Forecast Data'!C:C,BQ$6)),"")</f>
        <v>0.12702561421850497</v>
      </c>
      <c r="BY65" s="12">
        <f t="shared" si="18"/>
        <v>-4.6006617085557765E-4</v>
      </c>
      <c r="BZ65" s="16">
        <f t="shared" si="19"/>
        <v>4.9954665737956051E-5</v>
      </c>
      <c r="CA65" s="13">
        <f t="shared" si="20"/>
        <v>-5.1002083659353374E-2</v>
      </c>
      <c r="CB65" s="12">
        <f t="shared" si="21"/>
        <v>5.1002083659353373E-4</v>
      </c>
      <c r="CC65" s="12"/>
      <c r="CD65" s="11">
        <f>(SUMIFS('Forecast Data'!H:H,'Forecast Data'!B:B,D65,'Forecast Data'!C:C,BK$6)+SUMIFS('Forecast Data'!H:H,'Forecast Data'!B:B,D65,'Forecast Data'!C:C,BL$6)+SUMIFS('Forecast Data'!H:H,'Forecast Data'!B:B,D65,'Forecast Data'!C:C,BM$6)+SUMIFS('Forecast Data'!H:H,'Forecast Data'!B:B,D65,'Forecast Data'!C:C,BJ$6))/4</f>
        <v>494</v>
      </c>
      <c r="CE65" s="12">
        <f>IFERROR((SUM(W65:Z65)-(SUMIFS('Forecast Data'!H:H,'Forecast Data'!B:B,D65,'Forecast Data'!C:C,BJ$6)+SUMIFS('Forecast Data'!H:H,'Forecast Data'!B:B,D65,'Forecast Data'!C:C,BK$6)+SUMIFS('Forecast Data'!H:H,'Forecast Data'!B:B,D65,'Forecast Data'!C:C,BL$6)+SUMIFS('Forecast Data'!H:H,'Forecast Data'!B:B,D65,'Forecast Data'!C:C,BM$6)))/(SUMIFS('Forecast Data'!H:H,'Forecast Data'!B:B,D65,'Forecast Data'!C:C,BJ$6)+SUMIFS('Forecast Data'!H:H,'Forecast Data'!B:B,D65,'Forecast Data'!C:C,BK$6)+SUMIFS('Forecast Data'!H:H,'Forecast Data'!B:B,D65,'Forecast Data'!C:C,BL$6)+SUMIFS('Forecast Data'!H:H,'Forecast Data'!B:B,D65,'Forecast Data'!C:C,BM$6)),"")</f>
        <v>9.1093117408906882E-2</v>
      </c>
      <c r="CF65" s="12">
        <f t="shared" si="22"/>
        <v>-4.6006617085557765E-4</v>
      </c>
      <c r="CG65" s="12">
        <f t="shared" si="23"/>
        <v>3.7727360346249503E-5</v>
      </c>
      <c r="CH65" s="13">
        <f t="shared" si="24"/>
        <v>-4.9779353120182716E-2</v>
      </c>
      <c r="CI65" s="13"/>
    </row>
    <row r="66" spans="1:87" ht="13.2">
      <c r="A66" s="1"/>
      <c r="B66" t="str">
        <f t="shared" si="37"/>
        <v>Seeking Health</v>
      </c>
      <c r="D66" t="s">
        <v>99</v>
      </c>
      <c r="E66" s="11">
        <f>SUMIFS('Fin Data'!F:F,'Fin Data'!A:A,D66)</f>
        <v>10760</v>
      </c>
      <c r="F66" s="11">
        <f>SUMIFS('Fin Data with 6 week hist'!I:I,'Fin Data with 6 week hist'!$A:$A,$D66)</f>
        <v>14036</v>
      </c>
      <c r="G66" s="11">
        <f>SUMIFS('Fin Data with 6 week hist'!J:J,'Fin Data with 6 week hist'!$A:$A,$D66)</f>
        <v>13936</v>
      </c>
      <c r="H66" s="11">
        <f>SUMIFS('Fin Data with 6 week hist'!K:K,'Fin Data with 6 week hist'!$A:$A,$D66)+SUMIFS('Unit Cancellations'!D:D,'Unit Cancellations'!$B:$B,$D66)</f>
        <v>13685</v>
      </c>
      <c r="I66" s="11">
        <f>SUMIFS('Fin Data with 6 week hist'!L:L,'Fin Data with 6 week hist'!$A:$A,$D66)+SUMIFS('Unit Cancellations'!E:E,'Unit Cancellations'!$B:$B,$D66)</f>
        <v>13150</v>
      </c>
      <c r="J66" s="11">
        <f>SUMIFS('Fin Data with 6 week hist'!M:M,'Fin Data with 6 week hist'!$A:$A,$D66)+SUMIFS('Unit Cancellations'!F:F,'Unit Cancellations'!$B:$B,$D66)</f>
        <v>13448</v>
      </c>
      <c r="K66" s="11">
        <f>SUMIFS('Fin Data with 6 week hist'!N:N,'Fin Data with 6 week hist'!$A:$A,$D66)+SUMIFS('Unit Cancellations'!G:G,'Unit Cancellations'!$B:$B,$D66)</f>
        <v>14307</v>
      </c>
      <c r="L66" s="11">
        <f>SUMIFS('Fin Data'!AN:AN,'Fin Data'!A:A,D66)</f>
        <v>13760</v>
      </c>
      <c r="M66" s="12">
        <f>IFERROR(SUMIFS('Fin Data'!AO:AO,'Fin Data'!A:A,D66),"")</f>
        <v>0.27881040892193309</v>
      </c>
      <c r="N66" s="1"/>
      <c r="O66" s="11">
        <f t="shared" si="12"/>
        <v>14094.25</v>
      </c>
      <c r="P66" s="12">
        <f t="shared" si="13"/>
        <v>0.34071343638525564</v>
      </c>
      <c r="Q66" s="1"/>
      <c r="R66" s="11">
        <f t="shared" si="14"/>
        <v>14088</v>
      </c>
      <c r="S66" s="12">
        <f t="shared" si="15"/>
        <v>0.30062085997184201</v>
      </c>
      <c r="T66" s="11">
        <f t="shared" si="16"/>
        <v>13193.875</v>
      </c>
      <c r="U66" s="1" t="e">
        <f t="shared" si="36"/>
        <v>#REF!</v>
      </c>
      <c r="V66" s="1"/>
      <c r="W66" s="11">
        <f>SUMIFS('Forecast Data'!$D:$D,'Forecast Data'!$C:$C,W$6,'Forecast Data'!$B:$B,$D66)</f>
        <v>14120</v>
      </c>
      <c r="X66" s="11">
        <f>SUMIFS('Forecast Data'!$D:$D,'Forecast Data'!$C:$C,X$6,'Forecast Data'!$B:$B,$D66)</f>
        <v>14083</v>
      </c>
      <c r="Y66" s="11">
        <f>SUMIFS('Forecast Data'!$D:$D,'Forecast Data'!$C:$C,Y$6,'Forecast Data'!$B:$B,$D66)</f>
        <v>14065</v>
      </c>
      <c r="Z66" s="11">
        <f>SUMIFS('Forecast Data'!$D:$D,'Forecast Data'!$C:$C,Z$6,'Forecast Data'!$B:$B,$D66)</f>
        <v>14109</v>
      </c>
      <c r="AA66" s="11">
        <f>SUMIFS('Forecast Data'!$D:$D,'Forecast Data'!$C:$C,AA$6,'Forecast Data'!$B:$B,$D66)</f>
        <v>14048</v>
      </c>
      <c r="AB66" s="11">
        <f>SUMIFS('Forecast Data'!$D:$D,'Forecast Data'!$C:$C,AB$6,'Forecast Data'!$B:$B,$D66)</f>
        <v>14191</v>
      </c>
      <c r="AC66" s="11">
        <f>SUMIFS('Forecast Data'!$D:$D,'Forecast Data'!$C:$C,AC$6,'Forecast Data'!$B:$B,$D66)</f>
        <v>14006</v>
      </c>
      <c r="AD66" s="11">
        <f>SUMIFS('Forecast Data'!$D:$D,'Forecast Data'!$C:$C,AD$6,'Forecast Data'!$B:$B,$D66)</f>
        <v>14082</v>
      </c>
      <c r="AE66" s="11">
        <f>SUMIFS('Forecast Data'!$D:$D,'Forecast Data'!$C:$C,AE$6,'Forecast Data'!$B:$B,$D66)</f>
        <v>14052</v>
      </c>
      <c r="AF66" s="11">
        <f>SUMIFS('Forecast Data'!$D:$D,'Forecast Data'!$C:$C,AF$6,'Forecast Data'!$B:$B,$D66)</f>
        <v>14073</v>
      </c>
      <c r="AG66" s="11">
        <f>SUMIFS('Forecast Data'!$D:$D,'Forecast Data'!$C:$C,AG$6,'Forecast Data'!$B:$B,$D66)</f>
        <v>14063</v>
      </c>
      <c r="AH66" s="11">
        <f>SUMIFS('Forecast Data'!$D:$D,'Forecast Data'!$C:$C,AH$6,'Forecast Data'!$B:$B,$D66)</f>
        <v>14141</v>
      </c>
      <c r="AI66" s="1"/>
      <c r="AJ66" s="12">
        <f>IF(SUMIFS('Forecast Data'!$E:$E,'Forecast Data'!$C:$C,AJ$6,'Forecast Data'!$B:$B,$D66)=0,"",SUMIFS('Forecast Data'!$E:$E,'Forecast Data'!$C:$C,AJ$6,'Forecast Data'!$B:$B,$D66))</f>
        <v>0.26</v>
      </c>
      <c r="AK66" s="12">
        <f>IF(SUMIFS('Forecast Data'!$E:$E,'Forecast Data'!$C:$C,AK$6,'Forecast Data'!$B:$B,$D66)=0,"",SUMIFS('Forecast Data'!$E:$E,'Forecast Data'!$C:$C,AK$6,'Forecast Data'!$B:$B,$D66))</f>
        <v>0.35</v>
      </c>
      <c r="AL66" s="12">
        <f>IF(SUMIFS('Forecast Data'!$E:$E,'Forecast Data'!$C:$C,AL$6,'Forecast Data'!$B:$B,$D66)=0,"",SUMIFS('Forecast Data'!$E:$E,'Forecast Data'!$C:$C,AL$6,'Forecast Data'!$B:$B,$D66))</f>
        <v>0.43</v>
      </c>
      <c r="AM66" s="12">
        <f>IF(SUMIFS('Forecast Data'!$E:$E,'Forecast Data'!$C:$C,AM$6,'Forecast Data'!$B:$B,$D66)=0,"",SUMIFS('Forecast Data'!$E:$E,'Forecast Data'!$C:$C,AM$6,'Forecast Data'!$B:$B,$D66))</f>
        <v>0.34</v>
      </c>
      <c r="AN66" s="12">
        <f>IF(SUMIFS('Forecast Data'!$E:$E,'Forecast Data'!$C:$C,AN$6,'Forecast Data'!$B:$B,$D66)=0,"",SUMIFS('Forecast Data'!$E:$E,'Forecast Data'!$C:$C,AN$6,'Forecast Data'!$B:$B,$D66))</f>
        <v>0.28000000000000003</v>
      </c>
      <c r="AO66" s="12">
        <f>IF(SUMIFS('Forecast Data'!$E:$E,'Forecast Data'!$C:$C,AO$6,'Forecast Data'!$B:$B,$D66)=0,"",SUMIFS('Forecast Data'!$E:$E,'Forecast Data'!$C:$C,AO$6,'Forecast Data'!$B:$B,$D66))</f>
        <v>0.23</v>
      </c>
      <c r="AP66" s="12">
        <f>IF(SUMIFS('Forecast Data'!$E:$E,'Forecast Data'!$C:$C,AP$6,'Forecast Data'!$B:$B,$D66)=0,"",SUMIFS('Forecast Data'!$E:$E,'Forecast Data'!$C:$C,AP$6,'Forecast Data'!$B:$B,$D66))</f>
        <v>0.25</v>
      </c>
      <c r="AQ66" s="12">
        <f>IF(SUMIFS('Forecast Data'!$E:$E,'Forecast Data'!$C:$C,AQ$6,'Forecast Data'!$B:$B,$D66)=0,"",SUMIFS('Forecast Data'!$E:$E,'Forecast Data'!$C:$C,AQ$6,'Forecast Data'!$B:$B,$D66))</f>
        <v>0.28999999999999998</v>
      </c>
      <c r="AR66" s="12">
        <f>IF(SUMIFS('Forecast Data'!$E:$E,'Forecast Data'!$C:$C,AR$6,'Forecast Data'!$B:$B,$D66)=0,"",SUMIFS('Forecast Data'!$E:$E,'Forecast Data'!$C:$C,AR$6,'Forecast Data'!$B:$B,$D66))</f>
        <v>0.28000000000000003</v>
      </c>
      <c r="AS66" s="12">
        <f>IF(SUMIFS('Forecast Data'!$E:$E,'Forecast Data'!$C:$C,AS$6,'Forecast Data'!$B:$B,$D66)=0,"",SUMIFS('Forecast Data'!$E:$E,'Forecast Data'!$C:$C,AS$6,'Forecast Data'!$B:$B,$D66))</f>
        <v>0.21</v>
      </c>
      <c r="AT66" s="12">
        <f>IF(SUMIFS('Forecast Data'!$E:$E,'Forecast Data'!$C:$C,AT$6,'Forecast Data'!$B:$B,$D66)=0,"",SUMIFS('Forecast Data'!$E:$E,'Forecast Data'!$C:$C,AT$6,'Forecast Data'!$B:$B,$D66))</f>
        <v>0.22</v>
      </c>
      <c r="AU66" s="12">
        <f>IF(SUMIFS('Forecast Data'!$E:$E,'Forecast Data'!$C:$C,AU$6,'Forecast Data'!$B:$B,$D66)=0,"",SUMIFS('Forecast Data'!$E:$E,'Forecast Data'!$C:$C,AU$6,'Forecast Data'!$B:$B,$D66))</f>
        <v>0.21</v>
      </c>
      <c r="AV66" s="1"/>
      <c r="AW66" s="11">
        <f>SUMIFS('OP Units'!E:E,'OP Units'!$A:$A,$D66)</f>
        <v>12255</v>
      </c>
      <c r="AX66" s="11">
        <f>SUMIFS('OP Units'!F:F,'OP Units'!$A:$A,$D66)</f>
        <v>13010</v>
      </c>
      <c r="AY66" s="11">
        <f>SUMIFS('OP Units'!G:G,'OP Units'!$A:$A,$D66)</f>
        <v>12726</v>
      </c>
      <c r="AZ66" s="11">
        <f>SUMIFS('OP Units'!H:H,'OP Units'!$A:$A,$D66)</f>
        <v>13026</v>
      </c>
      <c r="BA66" s="11">
        <f>SUMIFS('OP Units'!I:I,'OP Units'!$A:$A,$D66)</f>
        <v>13971</v>
      </c>
      <c r="BB66" s="11">
        <f>SUMIFS('OP Units'!J:J,'OP Units'!$A:$A,$D66)</f>
        <v>13834</v>
      </c>
      <c r="BC66" s="11">
        <f>SUMIFS('OP Units'!K:K,'OP Units'!$A:$A,$D66)</f>
        <v>13092</v>
      </c>
      <c r="BD66" s="11">
        <f>SUMIFS('OP Units'!L:L,'OP Units'!$A:$A,$D66)</f>
        <v>13637</v>
      </c>
      <c r="BE66" s="11">
        <f>SUMIFS('OP Units'!M:M,'OP Units'!$A:$A,$D66)</f>
        <v>13829</v>
      </c>
      <c r="BF66" s="11">
        <f>SUMIFS('OP Units'!N:N,'OP Units'!$A:$A,$D66)</f>
        <v>14169</v>
      </c>
      <c r="BG66" s="11">
        <f>SUMIFS('OP Units'!O:O,'OP Units'!$A:$A,$D66)</f>
        <v>13720</v>
      </c>
      <c r="BH66" s="11">
        <f>SUMIFS('OP Units'!P:P,'OP Units'!$A:$A,$D66)</f>
        <v>13365</v>
      </c>
      <c r="BI66" s="1"/>
      <c r="BJ66" s="12">
        <f>IFERROR((SUMIFS('OP Units'!E:E,'OP Units'!$A:$A,$D66)-SUMIFS('Forecast Data'!$H:$H,'Forecast Data'!$C:$C,BJ$6,'Forecast Data'!$B:$B,$D66))/SUMIFS('Forecast Data'!$H:$H,'Forecast Data'!$C:$C,BJ$6,'Forecast Data'!$B:$B,$D66),"")</f>
        <v>9.1954022988505746E-2</v>
      </c>
      <c r="BK66" s="12">
        <f>IFERROR((SUMIFS('OP Units'!F:F,'OP Units'!$A:$A,$D66)-SUMIFS('Forecast Data'!$H:$H,'Forecast Data'!$C:$C,BK$6,'Forecast Data'!$B:$B,$D66))/SUMIFS('Forecast Data'!$H:$H,'Forecast Data'!$C:$C,BK$6,'Forecast Data'!$B:$B,$D66),"")</f>
        <v>0.24652677972597489</v>
      </c>
      <c r="BL66" s="12">
        <f>IFERROR((SUMIFS('OP Units'!G:G,'OP Units'!$A:$A,$D66)-SUMIFS('Forecast Data'!$H:$H,'Forecast Data'!$C:$C,BL$6,'Forecast Data'!$B:$B,$D66))/SUMIFS('Forecast Data'!$H:$H,'Forecast Data'!$C:$C,BL$6,'Forecast Data'!$B:$B,$D66),"")</f>
        <v>0.29329268292682925</v>
      </c>
      <c r="BM66" s="12">
        <f>IFERROR((SUMIFS('OP Units'!H:H,'OP Units'!$A:$A,$D66)-SUMIFS('Forecast Data'!$H:$H,'Forecast Data'!$C:$C,BM$6,'Forecast Data'!$B:$B,$D66))/SUMIFS('Forecast Data'!$H:$H,'Forecast Data'!$C:$C,BM$6,'Forecast Data'!$B:$B,$D66),"")</f>
        <v>0.23469194312796207</v>
      </c>
      <c r="BN66" s="12">
        <f>IFERROR((SUMIFS('OP Units'!I:I,'OP Units'!$A:$A,$D66)-SUMIFS('Forecast Data'!$H:$H,'Forecast Data'!$C:$C,BN$6,'Forecast Data'!$B:$B,$D66))/SUMIFS('Forecast Data'!$H:$H,'Forecast Data'!$C:$C,BN$6,'Forecast Data'!$B:$B,$D66),"")</f>
        <v>0.27170944838885852</v>
      </c>
      <c r="BO66" s="12">
        <f>IFERROR((SUMIFS('OP Units'!J:J,'OP Units'!$A:$A,$D66)-SUMIFS('Forecast Data'!$H:$H,'Forecast Data'!$C:$C,BO$6,'Forecast Data'!$B:$B,$D66))/SUMIFS('Forecast Data'!$H:$H,'Forecast Data'!$C:$C,BO$6,'Forecast Data'!$B:$B,$D66),"")</f>
        <v>0.19764522552159985</v>
      </c>
      <c r="BP66" s="12">
        <f>IFERROR((SUMIFS('OP Units'!K:K,'OP Units'!$A:$A,$D66)-SUMIFS('Forecast Data'!$H:$H,'Forecast Data'!$C:$C,BP$6,'Forecast Data'!$B:$B,$D66))/SUMIFS('Forecast Data'!$H:$H,'Forecast Data'!$C:$C,BP$6,'Forecast Data'!$B:$B,$D66),"")</f>
        <v>0.17101967799642218</v>
      </c>
      <c r="BQ66" s="12">
        <f>IFERROR((SUMIFS('OP Units'!L:L,'OP Units'!$A:$A,$D66)-SUMIFS('Forecast Data'!$H:$H,'Forecast Data'!$C:$C,BQ$6,'Forecast Data'!$B:$B,$D66))/SUMIFS('Forecast Data'!$H:$H,'Forecast Data'!$C:$C,BQ$6,'Forecast Data'!$B:$B,$D66),"")</f>
        <v>0.25259483788004039</v>
      </c>
      <c r="BR66" s="12">
        <f>IFERROR((SUMIFS('OP Units'!M:M,'OP Units'!$A:$A,$D66)-SUMIFS('Forecast Data'!$H:$H,'Forecast Data'!$C:$C,BR$6,'Forecast Data'!$B:$B,$D66))/SUMIFS('Forecast Data'!$H:$H,'Forecast Data'!$C:$C,BR$6,'Forecast Data'!$B:$B,$D66),"")</f>
        <v>0.25695328122159605</v>
      </c>
      <c r="BS66" s="12">
        <f>IFERROR((SUMIFS('OP Units'!N:N,'OP Units'!$A:$A,$D66)-SUMIFS('Forecast Data'!$H:$H,'Forecast Data'!$C:$C,BS$6,'Forecast Data'!$B:$B,$D66))/SUMIFS('Forecast Data'!$H:$H,'Forecast Data'!$C:$C,BS$6,'Forecast Data'!$B:$B,$D66),"")</f>
        <v>0.21831470335339639</v>
      </c>
      <c r="BT66" s="12">
        <f>IFERROR((SUMIFS('OP Units'!O:O,'OP Units'!$A:$A,$D66)-SUMIFS('Forecast Data'!$H:$H,'Forecast Data'!$C:$C,BT$6,'Forecast Data'!$B:$B,$D66))/SUMIFS('Forecast Data'!$H:$H,'Forecast Data'!$C:$C,BT$6,'Forecast Data'!$B:$B,$D66),"")</f>
        <v>0.19273233069634008</v>
      </c>
      <c r="BU66" s="12">
        <f>IFERROR((SUMIFS('OP Units'!P:P,'OP Units'!$A:$A,$D66)-SUMIFS('Forecast Data'!$H:$H,'Forecast Data'!$C:$C,BU$6,'Forecast Data'!$B:$B,$D66))/SUMIFS('Forecast Data'!$H:$H,'Forecast Data'!$C:$C,BU$6,'Forecast Data'!$B:$B,$D66),"")</f>
        <v>0.14671814671814673</v>
      </c>
      <c r="BV66" s="12"/>
      <c r="BW66" s="11">
        <f>(SUMIFS('Forecast Data'!H:H,'Forecast Data'!B:B,D66,'Forecast Data'!C:C,BK$6)+SUMIFS('Forecast Data'!H:H,'Forecast Data'!B:B,D66,'Forecast Data'!C:C,BL$6)+SUMIFS('Forecast Data'!H:H,'Forecast Data'!B:B,D66,'Forecast Data'!C:C,BM$6)+SUMIFS('Forecast Data'!H:H,'Forecast Data'!B:B,D66,'Forecast Data'!C:C,BN$6)+SUMIFS('Forecast Data'!H:H,'Forecast Data'!B:B,D66,'Forecast Data'!C:C,BO$6)+SUMIFS('Forecast Data'!H:H,'Forecast Data'!B:B,D66,'Forecast Data'!C:C,BP$6)+SUMIFS('Forecast Data'!H:H,'Forecast Data'!B:B,D66,'Forecast Data'!C:C,BQ$6)+SUMIFS('Forecast Data'!H:H,'Forecast Data'!B:B,D66,'Forecast Data'!C:C,BJ$6))/8</f>
        <v>10831.75</v>
      </c>
      <c r="BX66" s="12">
        <f>IFERROR((SUM(W66:AD66)-(SUMIFS('Forecast Data'!H:H,'Forecast Data'!B:B,B66,'Forecast Data'!C:C,BJ$6)+SUMIFS('Forecast Data'!H:H,'Forecast Data'!B:B,B66,'Forecast Data'!C:C,BK$6)+SUMIFS('Forecast Data'!H:H,'Forecast Data'!B:B,B66,'Forecast Data'!C:C,BL$6)+SUMIFS('Forecast Data'!H:H,'Forecast Data'!B:B,B66,'Forecast Data'!C:C,BM$6)+SUMIFS('Forecast Data'!H:H,'Forecast Data'!B:B,B66,'Forecast Data'!C:C,BN$6)+SUMIFS('Forecast Data'!H:H,'Forecast Data'!B:B,B66,'Forecast Data'!C:C,BO$6)+SUMIFS('Forecast Data'!H:H,'Forecast Data'!B:B,B66,'Forecast Data'!C:C,BP$6)+SUMIFS('Forecast Data'!H:H,'Forecast Data'!B:B,B66,'Forecast Data'!C:C,BQ$6)))/(SUMIFS('Forecast Data'!H:H,'Forecast Data'!B:B,B66,'Forecast Data'!C:C,BJ$6)+SUMIFS('Forecast Data'!H:H,'Forecast Data'!B:B,B66,'Forecast Data'!C:C,BK$6)+SUMIFS('Forecast Data'!H:H,'Forecast Data'!B:B,B66,'Forecast Data'!C:C,BL$6)+SUMIFS('Forecast Data'!H:H,'Forecast Data'!B:B,B66,'Forecast Data'!C:C,BM$6)+SUMIFS('Forecast Data'!H:H,'Forecast Data'!B:B,B66,'Forecast Data'!C:C,BN$6)+SUMIFS('Forecast Data'!H:H,'Forecast Data'!B:B,B66,'Forecast Data'!C:C,BO$6)+SUMIFS('Forecast Data'!H:H,'Forecast Data'!B:B,B66,'Forecast Data'!C:C,BP$6)+SUMIFS('Forecast Data'!H:H,'Forecast Data'!B:B,B66,'Forecast Data'!C:C,BQ$6)),"")</f>
        <v>0.30062085997184201</v>
      </c>
      <c r="BY66" s="12">
        <f t="shared" si="18"/>
        <v>2.5654247445478311E-3</v>
      </c>
      <c r="BZ66" s="16">
        <f t="shared" si="19"/>
        <v>2.6776111985056692E-3</v>
      </c>
      <c r="CA66" s="13">
        <f t="shared" si="20"/>
        <v>-1.1218645395783813E-2</v>
      </c>
      <c r="CB66" s="12">
        <f t="shared" si="21"/>
        <v>1.1218645395783813E-4</v>
      </c>
      <c r="CC66" s="12"/>
      <c r="CD66" s="11">
        <f>(SUMIFS('Forecast Data'!H:H,'Forecast Data'!B:B,D66,'Forecast Data'!C:C,BK$6)+SUMIFS('Forecast Data'!H:H,'Forecast Data'!B:B,D66,'Forecast Data'!C:C,BL$6)+SUMIFS('Forecast Data'!H:H,'Forecast Data'!B:B,D66,'Forecast Data'!C:C,BM$6)+SUMIFS('Forecast Data'!H:H,'Forecast Data'!B:B,D66,'Forecast Data'!C:C,BJ$6))/4</f>
        <v>10512.5</v>
      </c>
      <c r="CE66" s="12">
        <f>IFERROR((SUM(W66:Z66)-(SUMIFS('Forecast Data'!H:H,'Forecast Data'!B:B,D66,'Forecast Data'!C:C,BJ$6)+SUMIFS('Forecast Data'!H:H,'Forecast Data'!B:B,D66,'Forecast Data'!C:C,BK$6)+SUMIFS('Forecast Data'!H:H,'Forecast Data'!B:B,D66,'Forecast Data'!C:C,BL$6)+SUMIFS('Forecast Data'!H:H,'Forecast Data'!B:B,D66,'Forecast Data'!C:C,BM$6)))/(SUMIFS('Forecast Data'!H:H,'Forecast Data'!B:B,D66,'Forecast Data'!C:C,BJ$6)+SUMIFS('Forecast Data'!H:H,'Forecast Data'!B:B,D66,'Forecast Data'!C:C,BK$6)+SUMIFS('Forecast Data'!H:H,'Forecast Data'!B:B,D66,'Forecast Data'!C:C,BL$6)+SUMIFS('Forecast Data'!H:H,'Forecast Data'!B:B,D66,'Forecast Data'!C:C,BM$6)),"")</f>
        <v>0.34071343638525564</v>
      </c>
      <c r="CF66" s="12">
        <f t="shared" si="22"/>
        <v>2.5654247445478311E-3</v>
      </c>
      <c r="CG66" s="12">
        <f t="shared" si="23"/>
        <v>3.0028882871150921E-3</v>
      </c>
      <c r="CH66" s="13">
        <f t="shared" si="24"/>
        <v>-4.37463542567261E-2</v>
      </c>
      <c r="CI66" s="13"/>
    </row>
    <row r="67" spans="1:87" ht="13.2">
      <c r="A67" s="1"/>
      <c r="B67" t="str">
        <f t="shared" si="37"/>
        <v>Strider</v>
      </c>
      <c r="C67" t="s">
        <v>44</v>
      </c>
      <c r="D67" t="s">
        <v>100</v>
      </c>
      <c r="E67" s="11">
        <f>SUMIFS('Fin Data'!F:F,'Fin Data'!A:A,D67)</f>
        <v>0</v>
      </c>
      <c r="F67" s="11">
        <f>SUMIFS('Fin Data with 6 week hist'!I:I,'Fin Data with 6 week hist'!$A:$A,$D67)</f>
        <v>882</v>
      </c>
      <c r="G67" s="11">
        <f>SUMIFS('Fin Data with 6 week hist'!J:J,'Fin Data with 6 week hist'!$A:$A,$D67)</f>
        <v>990</v>
      </c>
      <c r="H67" s="11">
        <f>SUMIFS('Fin Data with 6 week hist'!K:K,'Fin Data with 6 week hist'!$A:$A,$D67)+SUMIFS('Unit Cancellations'!D:D,'Unit Cancellations'!$B:$B,$D67)</f>
        <v>1153</v>
      </c>
      <c r="I67" s="11">
        <f>SUMIFS('Fin Data with 6 week hist'!L:L,'Fin Data with 6 week hist'!$A:$A,$D67)+SUMIFS('Unit Cancellations'!E:E,'Unit Cancellations'!$B:$B,$D67)</f>
        <v>1284</v>
      </c>
      <c r="J67" s="11">
        <f>SUMIFS('Fin Data with 6 week hist'!M:M,'Fin Data with 6 week hist'!$A:$A,$D67)+SUMIFS('Unit Cancellations'!F:F,'Unit Cancellations'!$B:$B,$D67)</f>
        <v>1570</v>
      </c>
      <c r="K67" s="11">
        <f>SUMIFS('Fin Data with 6 week hist'!N:N,'Fin Data with 6 week hist'!$A:$A,$D67)+SUMIFS('Unit Cancellations'!G:G,'Unit Cancellations'!$B:$B,$D67)</f>
        <v>1466</v>
      </c>
      <c r="L67" s="11">
        <f>SUMIFS('Fin Data'!AN:AN,'Fin Data'!A:A,D67)</f>
        <v>1224</v>
      </c>
      <c r="M67" s="12">
        <f>IFERROR(SUMIFS('Fin Data'!AO:AO,'Fin Data'!A:A,D67),"")</f>
        <v>0</v>
      </c>
      <c r="N67" s="1"/>
      <c r="O67" s="11">
        <f t="shared" si="12"/>
        <v>1781.25</v>
      </c>
      <c r="P67" s="12">
        <f t="shared" si="13"/>
        <v>62.616071428571431</v>
      </c>
      <c r="Q67" s="1"/>
      <c r="R67" s="11">
        <f t="shared" si="14"/>
        <v>1822.75</v>
      </c>
      <c r="S67" s="12">
        <f t="shared" si="15"/>
        <v>23.425460636515911</v>
      </c>
      <c r="T67" s="11">
        <f t="shared" si="16"/>
        <v>893.75</v>
      </c>
      <c r="U67" s="1" t="e">
        <f t="shared" si="36"/>
        <v>#REF!</v>
      </c>
      <c r="V67" s="1"/>
      <c r="W67" s="11">
        <f>SUMIFS('Forecast Data'!$D:$D,'Forecast Data'!$C:$C,W$6,'Forecast Data'!$B:$B,$D67)</f>
        <v>1848</v>
      </c>
      <c r="X67" s="11">
        <f>SUMIFS('Forecast Data'!$D:$D,'Forecast Data'!$C:$C,X$6,'Forecast Data'!$B:$B,$D67)</f>
        <v>1760</v>
      </c>
      <c r="Y67" s="11">
        <f>SUMIFS('Forecast Data'!$D:$D,'Forecast Data'!$C:$C,Y$6,'Forecast Data'!$B:$B,$D67)</f>
        <v>1749</v>
      </c>
      <c r="Z67" s="11">
        <f>SUMIFS('Forecast Data'!$D:$D,'Forecast Data'!$C:$C,Z$6,'Forecast Data'!$B:$B,$D67)</f>
        <v>1768</v>
      </c>
      <c r="AA67" s="11">
        <f>SUMIFS('Forecast Data'!$D:$D,'Forecast Data'!$C:$C,AA$6,'Forecast Data'!$B:$B,$D67)</f>
        <v>1861</v>
      </c>
      <c r="AB67" s="11">
        <f>SUMIFS('Forecast Data'!$D:$D,'Forecast Data'!$C:$C,AB$6,'Forecast Data'!$B:$B,$D67)</f>
        <v>1914</v>
      </c>
      <c r="AC67" s="11">
        <f>SUMIFS('Forecast Data'!$D:$D,'Forecast Data'!$C:$C,AC$6,'Forecast Data'!$B:$B,$D67)</f>
        <v>1772</v>
      </c>
      <c r="AD67" s="11">
        <f>SUMIFS('Forecast Data'!$D:$D,'Forecast Data'!$C:$C,AD$6,'Forecast Data'!$B:$B,$D67)</f>
        <v>1910</v>
      </c>
      <c r="AE67" s="11">
        <f>SUMIFS('Forecast Data'!$D:$D,'Forecast Data'!$C:$C,AE$6,'Forecast Data'!$B:$B,$D67)</f>
        <v>1902</v>
      </c>
      <c r="AF67" s="11">
        <f>SUMIFS('Forecast Data'!$D:$D,'Forecast Data'!$C:$C,AF$6,'Forecast Data'!$B:$B,$D67)</f>
        <v>1859</v>
      </c>
      <c r="AG67" s="11">
        <f>SUMIFS('Forecast Data'!$D:$D,'Forecast Data'!$C:$C,AG$6,'Forecast Data'!$B:$B,$D67)</f>
        <v>1852</v>
      </c>
      <c r="AH67" s="11">
        <f>SUMIFS('Forecast Data'!$D:$D,'Forecast Data'!$C:$C,AH$6,'Forecast Data'!$B:$B,$D67)</f>
        <v>1833</v>
      </c>
      <c r="AI67" s="1"/>
      <c r="AJ67" s="12" t="str">
        <f>IF(SUMIFS('Forecast Data'!$E:$E,'Forecast Data'!$C:$C,AJ$6,'Forecast Data'!$B:$B,$D67)=0,"",SUMIFS('Forecast Data'!$E:$E,'Forecast Data'!$C:$C,AJ$6,'Forecast Data'!$B:$B,$D67))</f>
        <v/>
      </c>
      <c r="AK67" s="12">
        <f>IF(SUMIFS('Forecast Data'!$E:$E,'Forecast Data'!$C:$C,AK$6,'Forecast Data'!$B:$B,$D67)=0,"",SUMIFS('Forecast Data'!$E:$E,'Forecast Data'!$C:$C,AK$6,'Forecast Data'!$B:$B,$D67))</f>
        <v>250.38</v>
      </c>
      <c r="AL67" s="12">
        <f>IF(SUMIFS('Forecast Data'!$E:$E,'Forecast Data'!$C:$C,AL$6,'Forecast Data'!$B:$B,$D67)=0,"",SUMIFS('Forecast Data'!$E:$E,'Forecast Data'!$C:$C,AL$6,'Forecast Data'!$B:$B,$D67))</f>
        <v>59.3</v>
      </c>
      <c r="AM67" s="12">
        <f>IF(SUMIFS('Forecast Data'!$E:$E,'Forecast Data'!$C:$C,AM$6,'Forecast Data'!$B:$B,$D67)=0,"",SUMIFS('Forecast Data'!$E:$E,'Forecast Data'!$C:$C,AM$6,'Forecast Data'!$B:$B,$D67))</f>
        <v>22.27</v>
      </c>
      <c r="AN67" s="12">
        <f>IF(SUMIFS('Forecast Data'!$E:$E,'Forecast Data'!$C:$C,AN$6,'Forecast Data'!$B:$B,$D67)=0,"",SUMIFS('Forecast Data'!$E:$E,'Forecast Data'!$C:$C,AN$6,'Forecast Data'!$B:$B,$D67))</f>
        <v>15.77</v>
      </c>
      <c r="AO67" s="12">
        <f>IF(SUMIFS('Forecast Data'!$E:$E,'Forecast Data'!$C:$C,AO$6,'Forecast Data'!$B:$B,$D67)=0,"",SUMIFS('Forecast Data'!$E:$E,'Forecast Data'!$C:$C,AO$6,'Forecast Data'!$B:$B,$D67))</f>
        <v>14.82</v>
      </c>
      <c r="AP67" s="12">
        <f>IF(SUMIFS('Forecast Data'!$E:$E,'Forecast Data'!$C:$C,AP$6,'Forecast Data'!$B:$B,$D67)=0,"",SUMIFS('Forecast Data'!$E:$E,'Forecast Data'!$C:$C,AP$6,'Forecast Data'!$B:$B,$D67))</f>
        <v>14.68</v>
      </c>
      <c r="AQ67" s="12">
        <f>IF(SUMIFS('Forecast Data'!$E:$E,'Forecast Data'!$C:$C,AQ$6,'Forecast Data'!$B:$B,$D67)=0,"",SUMIFS('Forecast Data'!$E:$E,'Forecast Data'!$C:$C,AQ$6,'Forecast Data'!$B:$B,$D67))</f>
        <v>12.64</v>
      </c>
      <c r="AR67" s="12">
        <f>IF(SUMIFS('Forecast Data'!$E:$E,'Forecast Data'!$C:$C,AR$6,'Forecast Data'!$B:$B,$D67)=0,"",SUMIFS('Forecast Data'!$E:$E,'Forecast Data'!$C:$C,AR$6,'Forecast Data'!$B:$B,$D67))</f>
        <v>12.88</v>
      </c>
      <c r="AS67" s="12">
        <f>IF(SUMIFS('Forecast Data'!$E:$E,'Forecast Data'!$C:$C,AS$6,'Forecast Data'!$B:$B,$D67)=0,"",SUMIFS('Forecast Data'!$E:$E,'Forecast Data'!$C:$C,AS$6,'Forecast Data'!$B:$B,$D67))</f>
        <v>11.15</v>
      </c>
      <c r="AT67" s="12">
        <f>IF(SUMIFS('Forecast Data'!$E:$E,'Forecast Data'!$C:$C,AT$6,'Forecast Data'!$B:$B,$D67)=0,"",SUMIFS('Forecast Data'!$E:$E,'Forecast Data'!$C:$C,AT$6,'Forecast Data'!$B:$B,$D67))</f>
        <v>15.99</v>
      </c>
      <c r="AU67" s="12">
        <f>IF(SUMIFS('Forecast Data'!$E:$E,'Forecast Data'!$C:$C,AU$6,'Forecast Data'!$B:$B,$D67)=0,"",SUMIFS('Forecast Data'!$E:$E,'Forecast Data'!$C:$C,AU$6,'Forecast Data'!$B:$B,$D67))</f>
        <v>16.62</v>
      </c>
      <c r="AV67" s="1"/>
      <c r="AW67" s="11">
        <f>SUMIFS('OP Units'!E:E,'OP Units'!$A:$A,$D67)</f>
        <v>1052</v>
      </c>
      <c r="AX67" s="11">
        <f>SUMIFS('OP Units'!F:F,'OP Units'!$A:$A,$D67)</f>
        <v>1107</v>
      </c>
      <c r="AY67" s="11">
        <f>SUMIFS('OP Units'!G:G,'OP Units'!$A:$A,$D67)</f>
        <v>1178</v>
      </c>
      <c r="AZ67" s="11">
        <f>SUMIFS('OP Units'!H:H,'OP Units'!$A:$A,$D67)</f>
        <v>1232</v>
      </c>
      <c r="BA67" s="11">
        <f>SUMIFS('OP Units'!I:I,'OP Units'!$A:$A,$D67)</f>
        <v>1251</v>
      </c>
      <c r="BB67" s="11">
        <f>SUMIFS('OP Units'!J:J,'OP Units'!$A:$A,$D67)</f>
        <v>1330</v>
      </c>
      <c r="BC67" s="11">
        <f>SUMIFS('OP Units'!K:K,'OP Units'!$A:$A,$D67)</f>
        <v>0</v>
      </c>
      <c r="BD67" s="11">
        <f>SUMIFS('OP Units'!L:L,'OP Units'!$A:$A,$D67)</f>
        <v>0</v>
      </c>
      <c r="BE67" s="11">
        <f>SUMIFS('OP Units'!M:M,'OP Units'!$A:$A,$D67)</f>
        <v>0</v>
      </c>
      <c r="BF67" s="11">
        <f>SUMIFS('OP Units'!N:N,'OP Units'!$A:$A,$D67)</f>
        <v>0</v>
      </c>
      <c r="BG67" s="11">
        <f>SUMIFS('OP Units'!O:O,'OP Units'!$A:$A,$D67)</f>
        <v>5264</v>
      </c>
      <c r="BH67" s="11">
        <f>SUMIFS('OP Units'!P:P,'OP Units'!$A:$A,$D67)</f>
        <v>503</v>
      </c>
      <c r="BI67" s="1"/>
      <c r="BJ67" s="12" t="str">
        <f>IFERROR((SUMIFS('OP Units'!E:E,'OP Units'!$A:$A,$D67)-SUMIFS('Forecast Data'!$H:$H,'Forecast Data'!$C:$C,BJ$6,'Forecast Data'!$B:$B,$D67))/SUMIFS('Forecast Data'!$H:$H,'Forecast Data'!$C:$C,BJ$6,'Forecast Data'!$B:$B,$D67),"")</f>
        <v/>
      </c>
      <c r="BK67" s="12">
        <f>IFERROR((SUMIFS('OP Units'!F:F,'OP Units'!$A:$A,$D67)-SUMIFS('Forecast Data'!$H:$H,'Forecast Data'!$C:$C,BK$6,'Forecast Data'!$B:$B,$D67))/SUMIFS('Forecast Data'!$H:$H,'Forecast Data'!$C:$C,BK$6,'Forecast Data'!$B:$B,$D67),"")</f>
        <v>157.14285714285714</v>
      </c>
      <c r="BL67" s="12">
        <f>IFERROR((SUMIFS('OP Units'!G:G,'OP Units'!$A:$A,$D67)-SUMIFS('Forecast Data'!$H:$H,'Forecast Data'!$C:$C,BL$6,'Forecast Data'!$B:$B,$D67))/SUMIFS('Forecast Data'!$H:$H,'Forecast Data'!$C:$C,BL$6,'Forecast Data'!$B:$B,$D67),"")</f>
        <v>39.620689655172413</v>
      </c>
      <c r="BM67" s="12">
        <f>IFERROR((SUMIFS('OP Units'!H:H,'OP Units'!$A:$A,$D67)-SUMIFS('Forecast Data'!$H:$H,'Forecast Data'!$C:$C,BM$6,'Forecast Data'!$B:$B,$D67))/SUMIFS('Forecast Data'!$H:$H,'Forecast Data'!$C:$C,BM$6,'Forecast Data'!$B:$B,$D67),"")</f>
        <v>15.210526315789474</v>
      </c>
      <c r="BN67" s="12">
        <f>IFERROR((SUMIFS('OP Units'!I:I,'OP Units'!$A:$A,$D67)-SUMIFS('Forecast Data'!$H:$H,'Forecast Data'!$C:$C,BN$6,'Forecast Data'!$B:$B,$D67))/SUMIFS('Forecast Data'!$H:$H,'Forecast Data'!$C:$C,BN$6,'Forecast Data'!$B:$B,$D67),"")</f>
        <v>10.27027027027027</v>
      </c>
      <c r="BO67" s="12">
        <f>IFERROR((SUMIFS('OP Units'!J:J,'OP Units'!$A:$A,$D67)-SUMIFS('Forecast Data'!$H:$H,'Forecast Data'!$C:$C,BO$6,'Forecast Data'!$B:$B,$D67))/SUMIFS('Forecast Data'!$H:$H,'Forecast Data'!$C:$C,BO$6,'Forecast Data'!$B:$B,$D67),"")</f>
        <v>9.9917355371900829</v>
      </c>
      <c r="BP67" s="12">
        <f>IFERROR((SUMIFS('OP Units'!K:K,'OP Units'!$A:$A,$D67)-SUMIFS('Forecast Data'!$H:$H,'Forecast Data'!$C:$C,BP$6,'Forecast Data'!$B:$B,$D67))/SUMIFS('Forecast Data'!$H:$H,'Forecast Data'!$C:$C,BP$6,'Forecast Data'!$B:$B,$D67),"")</f>
        <v>-1</v>
      </c>
      <c r="BQ67" s="12">
        <f>IFERROR((SUMIFS('OP Units'!L:L,'OP Units'!$A:$A,$D67)-SUMIFS('Forecast Data'!$H:$H,'Forecast Data'!$C:$C,BQ$6,'Forecast Data'!$B:$B,$D67))/SUMIFS('Forecast Data'!$H:$H,'Forecast Data'!$C:$C,BQ$6,'Forecast Data'!$B:$B,$D67),"")</f>
        <v>-1</v>
      </c>
      <c r="BR67" s="12">
        <f>IFERROR((SUMIFS('OP Units'!M:M,'OP Units'!$A:$A,$D67)-SUMIFS('Forecast Data'!$H:$H,'Forecast Data'!$C:$C,BR$6,'Forecast Data'!$B:$B,$D67))/SUMIFS('Forecast Data'!$H:$H,'Forecast Data'!$C:$C,BR$6,'Forecast Data'!$B:$B,$D67),"")</f>
        <v>-1</v>
      </c>
      <c r="BS67" s="12">
        <f>IFERROR((SUMIFS('OP Units'!N:N,'OP Units'!$A:$A,$D67)-SUMIFS('Forecast Data'!$H:$H,'Forecast Data'!$C:$C,BS$6,'Forecast Data'!$B:$B,$D67))/SUMIFS('Forecast Data'!$H:$H,'Forecast Data'!$C:$C,BS$6,'Forecast Data'!$B:$B,$D67),"")</f>
        <v>-1</v>
      </c>
      <c r="BT67" s="12">
        <f>IFERROR((SUMIFS('OP Units'!O:O,'OP Units'!$A:$A,$D67)-SUMIFS('Forecast Data'!$H:$H,'Forecast Data'!$C:$C,BT$6,'Forecast Data'!$B:$B,$D67))/SUMIFS('Forecast Data'!$H:$H,'Forecast Data'!$C:$C,BT$6,'Forecast Data'!$B:$B,$D67),"")</f>
        <v>47.293577981651374</v>
      </c>
      <c r="BU67" s="12">
        <f>IFERROR((SUMIFS('OP Units'!P:P,'OP Units'!$A:$A,$D67)-SUMIFS('Forecast Data'!$H:$H,'Forecast Data'!$C:$C,BU$6,'Forecast Data'!$B:$B,$D67))/SUMIFS('Forecast Data'!$H:$H,'Forecast Data'!$C:$C,BU$6,'Forecast Data'!$B:$B,$D67),"")</f>
        <v>3.8365384615384617</v>
      </c>
      <c r="BV67" s="12"/>
      <c r="BW67" s="11">
        <f>(SUMIFS('Forecast Data'!H:H,'Forecast Data'!B:B,D67,'Forecast Data'!C:C,BK$6)+SUMIFS('Forecast Data'!H:H,'Forecast Data'!B:B,D67,'Forecast Data'!C:C,BL$6)+SUMIFS('Forecast Data'!H:H,'Forecast Data'!B:B,D67,'Forecast Data'!C:C,BM$6)+SUMIFS('Forecast Data'!H:H,'Forecast Data'!B:B,D67,'Forecast Data'!C:C,BN$6)+SUMIFS('Forecast Data'!H:H,'Forecast Data'!B:B,D67,'Forecast Data'!C:C,BO$6)+SUMIFS('Forecast Data'!H:H,'Forecast Data'!B:B,D67,'Forecast Data'!C:C,BP$6)+SUMIFS('Forecast Data'!H:H,'Forecast Data'!B:B,D67,'Forecast Data'!C:C,BQ$6)+SUMIFS('Forecast Data'!H:H,'Forecast Data'!B:B,D67,'Forecast Data'!C:C,BJ$6))/8</f>
        <v>74.625</v>
      </c>
      <c r="BX67" s="12">
        <f>IFERROR((SUM(W67:AD67)-(SUMIFS('Forecast Data'!H:H,'Forecast Data'!B:B,B67,'Forecast Data'!C:C,BJ$6)+SUMIFS('Forecast Data'!H:H,'Forecast Data'!B:B,B67,'Forecast Data'!C:C,BK$6)+SUMIFS('Forecast Data'!H:H,'Forecast Data'!B:B,B67,'Forecast Data'!C:C,BL$6)+SUMIFS('Forecast Data'!H:H,'Forecast Data'!B:B,B67,'Forecast Data'!C:C,BM$6)+SUMIFS('Forecast Data'!H:H,'Forecast Data'!B:B,B67,'Forecast Data'!C:C,BN$6)+SUMIFS('Forecast Data'!H:H,'Forecast Data'!B:B,B67,'Forecast Data'!C:C,BO$6)+SUMIFS('Forecast Data'!H:H,'Forecast Data'!B:B,B67,'Forecast Data'!C:C,BP$6)+SUMIFS('Forecast Data'!H:H,'Forecast Data'!B:B,B67,'Forecast Data'!C:C,BQ$6)))/(SUMIFS('Forecast Data'!H:H,'Forecast Data'!B:B,B67,'Forecast Data'!C:C,BJ$6)+SUMIFS('Forecast Data'!H:H,'Forecast Data'!B:B,B67,'Forecast Data'!C:C,BK$6)+SUMIFS('Forecast Data'!H:H,'Forecast Data'!B:B,B67,'Forecast Data'!C:C,BL$6)+SUMIFS('Forecast Data'!H:H,'Forecast Data'!B:B,B67,'Forecast Data'!C:C,BM$6)+SUMIFS('Forecast Data'!H:H,'Forecast Data'!B:B,B67,'Forecast Data'!C:C,BN$6)+SUMIFS('Forecast Data'!H:H,'Forecast Data'!B:B,B67,'Forecast Data'!C:C,BO$6)+SUMIFS('Forecast Data'!H:H,'Forecast Data'!B:B,B67,'Forecast Data'!C:C,BP$6)+SUMIFS('Forecast Data'!H:H,'Forecast Data'!B:B,B67,'Forecast Data'!C:C,BQ$6)),"")</f>
        <v>23.425460636515911</v>
      </c>
      <c r="BY67" s="12">
        <f t="shared" si="18"/>
        <v>1.046693295775515E-3</v>
      </c>
      <c r="BZ67" s="16">
        <f t="shared" si="19"/>
        <v>1.437481482192007E-3</v>
      </c>
      <c r="CA67" s="13">
        <f t="shared" si="20"/>
        <v>-3.9078818641649207E-2</v>
      </c>
      <c r="CB67" s="12">
        <f t="shared" si="21"/>
        <v>3.9078818641649209E-4</v>
      </c>
      <c r="CC67" s="12"/>
      <c r="CD67" s="11">
        <f>(SUMIFS('Forecast Data'!H:H,'Forecast Data'!B:B,D67,'Forecast Data'!C:C,BK$6)+SUMIFS('Forecast Data'!H:H,'Forecast Data'!B:B,D67,'Forecast Data'!C:C,BL$6)+SUMIFS('Forecast Data'!H:H,'Forecast Data'!B:B,D67,'Forecast Data'!C:C,BM$6)+SUMIFS('Forecast Data'!H:H,'Forecast Data'!B:B,D67,'Forecast Data'!C:C,BJ$6))/4</f>
        <v>28</v>
      </c>
      <c r="CE67" s="12">
        <f>IFERROR((SUM(W67:Z67)-(SUMIFS('Forecast Data'!H:H,'Forecast Data'!B:B,D67,'Forecast Data'!C:C,BJ$6)+SUMIFS('Forecast Data'!H:H,'Forecast Data'!B:B,D67,'Forecast Data'!C:C,BK$6)+SUMIFS('Forecast Data'!H:H,'Forecast Data'!B:B,D67,'Forecast Data'!C:C,BL$6)+SUMIFS('Forecast Data'!H:H,'Forecast Data'!B:B,D67,'Forecast Data'!C:C,BM$6)))/(SUMIFS('Forecast Data'!H:H,'Forecast Data'!B:B,D67,'Forecast Data'!C:C,BJ$6)+SUMIFS('Forecast Data'!H:H,'Forecast Data'!B:B,D67,'Forecast Data'!C:C,BK$6)+SUMIFS('Forecast Data'!H:H,'Forecast Data'!B:B,D67,'Forecast Data'!C:C,BL$6)+SUMIFS('Forecast Data'!H:H,'Forecast Data'!B:B,D67,'Forecast Data'!C:C,BM$6)),"")</f>
        <v>62.616071428571431</v>
      </c>
      <c r="CF67" s="12">
        <f t="shared" si="22"/>
        <v>1.046693295775515E-3</v>
      </c>
      <c r="CG67" s="12">
        <f t="shared" si="23"/>
        <v>1.4698998783791541E-3</v>
      </c>
      <c r="CH67" s="13">
        <f t="shared" si="24"/>
        <v>-4.2320658260363915E-2</v>
      </c>
      <c r="CI67" s="13"/>
    </row>
    <row r="68" spans="1:87" ht="13.2">
      <c r="A68" s="1"/>
      <c r="D68" t="s">
        <v>101</v>
      </c>
      <c r="E68" s="17">
        <f>SUMIFS('Fin Data'!F:F,'Fin Data'!A:A,D68)</f>
        <v>0</v>
      </c>
      <c r="F68" s="17">
        <f>SUMIFS('Fin Data with 6 week hist'!I:I,'Fin Data with 6 week hist'!$A:$A,$D68)</f>
        <v>9620</v>
      </c>
      <c r="G68" s="17">
        <f>SUMIFS('Fin Data with 6 week hist'!J:J,'Fin Data with 6 week hist'!$A:$A,$D68)</f>
        <v>10230</v>
      </c>
      <c r="H68" s="17">
        <f>SUMIFS('Fin Data with 6 week hist'!K:K,'Fin Data with 6 week hist'!$A:$A,$D68)+SUMIFS('Unit Cancellations'!D:D,'Unit Cancellations'!$B:$B,$D68)</f>
        <v>10017</v>
      </c>
      <c r="I68" s="17">
        <f>SUMIFS('Fin Data with 6 week hist'!L:L,'Fin Data with 6 week hist'!$A:$A,$D68)+SUMIFS('Unit Cancellations'!E:E,'Unit Cancellations'!$B:$B,$D68)</f>
        <v>9301</v>
      </c>
      <c r="J68" s="17">
        <f>SUMIFS('Fin Data with 6 week hist'!M:M,'Fin Data with 6 week hist'!$A:$A,$D68)+SUMIFS('Unit Cancellations'!F:F,'Unit Cancellations'!$B:$B,$D68)</f>
        <v>9013</v>
      </c>
      <c r="K68" s="17">
        <f>SUMIFS('Fin Data with 6 week hist'!N:N,'Fin Data with 6 week hist'!$A:$A,$D68)+SUMIFS('Unit Cancellations'!G:G,'Unit Cancellations'!$B:$B,$D68)</f>
        <v>9321</v>
      </c>
      <c r="L68" s="17">
        <f>SUMIFS('Fin Data'!AN:AN,'Fin Data'!A:A,D68)</f>
        <v>9584</v>
      </c>
      <c r="M68" s="18">
        <f>IFERROR(SUMIFS('Fin Data'!AO:AO,'Fin Data'!A:A,D68),"")</f>
        <v>0</v>
      </c>
      <c r="N68" s="19"/>
      <c r="O68" s="17">
        <f t="shared" si="12"/>
        <v>10172.25</v>
      </c>
      <c r="P68" s="18" t="str">
        <f t="shared" si="13"/>
        <v/>
      </c>
      <c r="Q68" s="19"/>
      <c r="R68" s="17">
        <f t="shared" si="14"/>
        <v>10226.625</v>
      </c>
      <c r="S68" s="18" t="str">
        <f t="shared" si="15"/>
        <v/>
      </c>
      <c r="T68" s="17">
        <f t="shared" si="16"/>
        <v>2987.75</v>
      </c>
      <c r="U68" s="20" t="e">
        <f>#REF!</f>
        <v>#REF!</v>
      </c>
      <c r="V68" s="19"/>
      <c r="W68" s="17">
        <f>SUMIFS('Forecast Data'!$D:$D,'Forecast Data'!$C:$C,W$6,'Forecast Data'!$B:$B,$D68)</f>
        <v>10178</v>
      </c>
      <c r="X68" s="17">
        <f>SUMIFS('Forecast Data'!$D:$D,'Forecast Data'!$C:$C,X$6,'Forecast Data'!$B:$B,$D68)</f>
        <v>10178</v>
      </c>
      <c r="Y68" s="17">
        <f>SUMIFS('Forecast Data'!$D:$D,'Forecast Data'!$C:$C,Y$6,'Forecast Data'!$B:$B,$D68)</f>
        <v>10146</v>
      </c>
      <c r="Z68" s="17">
        <f>SUMIFS('Forecast Data'!$D:$D,'Forecast Data'!$C:$C,Z$6,'Forecast Data'!$B:$B,$D68)</f>
        <v>10187</v>
      </c>
      <c r="AA68" s="17">
        <f>SUMIFS('Forecast Data'!$D:$D,'Forecast Data'!$C:$C,AA$6,'Forecast Data'!$B:$B,$D68)</f>
        <v>10188</v>
      </c>
      <c r="AB68" s="17">
        <f>SUMIFS('Forecast Data'!$D:$D,'Forecast Data'!$C:$C,AB$6,'Forecast Data'!$B:$B,$D68)</f>
        <v>10225</v>
      </c>
      <c r="AC68" s="17">
        <f>SUMIFS('Forecast Data'!$D:$D,'Forecast Data'!$C:$C,AC$6,'Forecast Data'!$B:$B,$D68)</f>
        <v>10302</v>
      </c>
      <c r="AD68" s="17">
        <f>SUMIFS('Forecast Data'!$D:$D,'Forecast Data'!$C:$C,AD$6,'Forecast Data'!$B:$B,$D68)</f>
        <v>10409</v>
      </c>
      <c r="AE68" s="17">
        <f>SUMIFS('Forecast Data'!$D:$D,'Forecast Data'!$C:$C,AE$6,'Forecast Data'!$B:$B,$D68)</f>
        <v>10436</v>
      </c>
      <c r="AF68" s="17">
        <f>SUMIFS('Forecast Data'!$D:$D,'Forecast Data'!$C:$C,AF$6,'Forecast Data'!$B:$B,$D68)</f>
        <v>10473</v>
      </c>
      <c r="AG68" s="17">
        <f>SUMIFS('Forecast Data'!$D:$D,'Forecast Data'!$C:$C,AG$6,'Forecast Data'!$B:$B,$D68)</f>
        <v>10455</v>
      </c>
      <c r="AH68" s="17">
        <f>SUMIFS('Forecast Data'!$D:$D,'Forecast Data'!$C:$C,AH$6,'Forecast Data'!$B:$B,$D68)</f>
        <v>11228</v>
      </c>
      <c r="AI68" s="19"/>
      <c r="AJ68" s="18" t="str">
        <f>IF(SUMIFS('Forecast Data'!$E:$E,'Forecast Data'!$C:$C,AJ$6,'Forecast Data'!$B:$B,$D68)=0,"",SUMIFS('Forecast Data'!$E:$E,'Forecast Data'!$C:$C,AJ$6,'Forecast Data'!$B:$B,$D68))</f>
        <v/>
      </c>
      <c r="AK68" s="18" t="str">
        <f>IF(SUMIFS('Forecast Data'!$E:$E,'Forecast Data'!$C:$C,AK$6,'Forecast Data'!$B:$B,$D68)=0,"",SUMIFS('Forecast Data'!$E:$E,'Forecast Data'!$C:$C,AK$6,'Forecast Data'!$B:$B,$D68))</f>
        <v/>
      </c>
      <c r="AL68" s="18" t="str">
        <f>IF(SUMIFS('Forecast Data'!$E:$E,'Forecast Data'!$C:$C,AL$6,'Forecast Data'!$B:$B,$D68)=0,"",SUMIFS('Forecast Data'!$E:$E,'Forecast Data'!$C:$C,AL$6,'Forecast Data'!$B:$B,$D68))</f>
        <v/>
      </c>
      <c r="AM68" s="18" t="str">
        <f>IF(SUMIFS('Forecast Data'!$E:$E,'Forecast Data'!$C:$C,AM$6,'Forecast Data'!$B:$B,$D68)=0,"",SUMIFS('Forecast Data'!$E:$E,'Forecast Data'!$C:$C,AM$6,'Forecast Data'!$B:$B,$D68))</f>
        <v/>
      </c>
      <c r="AN68" s="18" t="str">
        <f>IF(SUMIFS('Forecast Data'!$E:$E,'Forecast Data'!$C:$C,AN$6,'Forecast Data'!$B:$B,$D68)=0,"",SUMIFS('Forecast Data'!$E:$E,'Forecast Data'!$C:$C,AN$6,'Forecast Data'!$B:$B,$D68))</f>
        <v/>
      </c>
      <c r="AO68" s="18" t="str">
        <f>IF(SUMIFS('Forecast Data'!$E:$E,'Forecast Data'!$C:$C,AO$6,'Forecast Data'!$B:$B,$D68)=0,"",SUMIFS('Forecast Data'!$E:$E,'Forecast Data'!$C:$C,AO$6,'Forecast Data'!$B:$B,$D68))</f>
        <v/>
      </c>
      <c r="AP68" s="18" t="str">
        <f>IF(SUMIFS('Forecast Data'!$E:$E,'Forecast Data'!$C:$C,AP$6,'Forecast Data'!$B:$B,$D68)=0,"",SUMIFS('Forecast Data'!$E:$E,'Forecast Data'!$C:$C,AP$6,'Forecast Data'!$B:$B,$D68))</f>
        <v/>
      </c>
      <c r="AQ68" s="18" t="str">
        <f>IF(SUMIFS('Forecast Data'!$E:$E,'Forecast Data'!$C:$C,AQ$6,'Forecast Data'!$B:$B,$D68)=0,"",SUMIFS('Forecast Data'!$E:$E,'Forecast Data'!$C:$C,AQ$6,'Forecast Data'!$B:$B,$D68))</f>
        <v/>
      </c>
      <c r="AR68" s="18" t="str">
        <f>IF(SUMIFS('Forecast Data'!$E:$E,'Forecast Data'!$C:$C,AR$6,'Forecast Data'!$B:$B,$D68)=0,"",SUMIFS('Forecast Data'!$E:$E,'Forecast Data'!$C:$C,AR$6,'Forecast Data'!$B:$B,$D68))</f>
        <v/>
      </c>
      <c r="AS68" s="18" t="str">
        <f>IF(SUMIFS('Forecast Data'!$E:$E,'Forecast Data'!$C:$C,AS$6,'Forecast Data'!$B:$B,$D68)=0,"",SUMIFS('Forecast Data'!$E:$E,'Forecast Data'!$C:$C,AS$6,'Forecast Data'!$B:$B,$D68))</f>
        <v/>
      </c>
      <c r="AT68" s="18" t="str">
        <f>IF(SUMIFS('Forecast Data'!$E:$E,'Forecast Data'!$C:$C,AT$6,'Forecast Data'!$B:$B,$D68)=0,"",SUMIFS('Forecast Data'!$E:$E,'Forecast Data'!$C:$C,AT$6,'Forecast Data'!$B:$B,$D68))</f>
        <v/>
      </c>
      <c r="AU68" s="18" t="str">
        <f>IF(SUMIFS('Forecast Data'!$E:$E,'Forecast Data'!$C:$C,AU$6,'Forecast Data'!$B:$B,$D68)=0,"",SUMIFS('Forecast Data'!$E:$E,'Forecast Data'!$C:$C,AU$6,'Forecast Data'!$B:$B,$D68))</f>
        <v/>
      </c>
      <c r="AV68" s="19"/>
      <c r="AW68" s="11">
        <f>SUMIFS('OP Units'!E:E,'OP Units'!$A:$A,$D68)</f>
        <v>2160</v>
      </c>
      <c r="AX68" s="11">
        <f>SUMIFS('OP Units'!F:F,'OP Units'!$A:$A,$D68)</f>
        <v>2274</v>
      </c>
      <c r="AY68" s="11">
        <f>SUMIFS('OP Units'!G:G,'OP Units'!$A:$A,$D68)</f>
        <v>3025</v>
      </c>
      <c r="AZ68" s="11">
        <f>SUMIFS('OP Units'!H:H,'OP Units'!$A:$A,$D68)</f>
        <v>3163</v>
      </c>
      <c r="BA68" s="11">
        <f>SUMIFS('OP Units'!I:I,'OP Units'!$A:$A,$D68)</f>
        <v>3212</v>
      </c>
      <c r="BB68" s="11">
        <f>SUMIFS('OP Units'!J:J,'OP Units'!$A:$A,$D68)</f>
        <v>3415</v>
      </c>
      <c r="BC68" s="11">
        <f>SUMIFS('OP Units'!K:K,'OP Units'!$A:$A,$D68)</f>
        <v>3362</v>
      </c>
      <c r="BD68" s="11">
        <f>SUMIFS('OP Units'!L:L,'OP Units'!$A:$A,$D68)</f>
        <v>3291</v>
      </c>
      <c r="BE68" s="11">
        <f>SUMIFS('OP Units'!M:M,'OP Units'!$A:$A,$D68)</f>
        <v>3331</v>
      </c>
      <c r="BF68" s="11">
        <f>SUMIFS('OP Units'!N:N,'OP Units'!$A:$A,$D68)</f>
        <v>3545</v>
      </c>
      <c r="BG68" s="11">
        <f>SUMIFS('OP Units'!O:O,'OP Units'!$A:$A,$D68)</f>
        <v>3780</v>
      </c>
      <c r="BH68" s="11">
        <f>SUMIFS('OP Units'!P:P,'OP Units'!$A:$A,$D68)</f>
        <v>3910</v>
      </c>
      <c r="BI68" s="19"/>
      <c r="BJ68" s="12" t="str">
        <f>IFERROR((SUMIFS('OP Units'!E:E,'OP Units'!$A:$A,$D68)-SUMIFS('Forecast Data'!$H:$H,'Forecast Data'!$C:$C,BJ$6,'Forecast Data'!$B:$B,$D68))/SUMIFS('Forecast Data'!$H:$H,'Forecast Data'!$C:$C,BJ$6,'Forecast Data'!$B:$B,$D68),"")</f>
        <v/>
      </c>
      <c r="BK68" s="12" t="str">
        <f>IFERROR((SUMIFS('OP Units'!F:F,'OP Units'!$A:$A,$D68)-SUMIFS('Forecast Data'!$H:$H,'Forecast Data'!$C:$C,BK$6,'Forecast Data'!$B:$B,$D68))/SUMIFS('Forecast Data'!$H:$H,'Forecast Data'!$C:$C,BK$6,'Forecast Data'!$B:$B,$D68),"")</f>
        <v/>
      </c>
      <c r="BL68" s="12" t="str">
        <f>IFERROR((SUMIFS('OP Units'!G:G,'OP Units'!$A:$A,$D68)-SUMIFS('Forecast Data'!$H:$H,'Forecast Data'!$C:$C,BL$6,'Forecast Data'!$B:$B,$D68))/SUMIFS('Forecast Data'!$H:$H,'Forecast Data'!$C:$C,BL$6,'Forecast Data'!$B:$B,$D68),"")</f>
        <v/>
      </c>
      <c r="BM68" s="12" t="str">
        <f>IFERROR((SUMIFS('OP Units'!H:H,'OP Units'!$A:$A,$D68)-SUMIFS('Forecast Data'!$H:$H,'Forecast Data'!$C:$C,BM$6,'Forecast Data'!$B:$B,$D68))/SUMIFS('Forecast Data'!$H:$H,'Forecast Data'!$C:$C,BM$6,'Forecast Data'!$B:$B,$D68),"")</f>
        <v/>
      </c>
      <c r="BN68" s="12" t="str">
        <f>IFERROR((SUMIFS('OP Units'!I:I,'OP Units'!$A:$A,$D68)-SUMIFS('Forecast Data'!$H:$H,'Forecast Data'!$C:$C,BN$6,'Forecast Data'!$B:$B,$D68))/SUMIFS('Forecast Data'!$H:$H,'Forecast Data'!$C:$C,BN$6,'Forecast Data'!$B:$B,$D68),"")</f>
        <v/>
      </c>
      <c r="BO68" s="12" t="str">
        <f>IFERROR((SUMIFS('OP Units'!J:J,'OP Units'!$A:$A,$D68)-SUMIFS('Forecast Data'!$H:$H,'Forecast Data'!$C:$C,BO$6,'Forecast Data'!$B:$B,$D68))/SUMIFS('Forecast Data'!$H:$H,'Forecast Data'!$C:$C,BO$6,'Forecast Data'!$B:$B,$D68),"")</f>
        <v/>
      </c>
      <c r="BP68" s="12" t="str">
        <f>IFERROR((SUMIFS('OP Units'!K:K,'OP Units'!$A:$A,$D68)-SUMIFS('Forecast Data'!$H:$H,'Forecast Data'!$C:$C,BP$6,'Forecast Data'!$B:$B,$D68))/SUMIFS('Forecast Data'!$H:$H,'Forecast Data'!$C:$C,BP$6,'Forecast Data'!$B:$B,$D68),"")</f>
        <v/>
      </c>
      <c r="BQ68" s="12" t="str">
        <f>IFERROR((SUMIFS('OP Units'!L:L,'OP Units'!$A:$A,$D68)-SUMIFS('Forecast Data'!$H:$H,'Forecast Data'!$C:$C,BQ$6,'Forecast Data'!$B:$B,$D68))/SUMIFS('Forecast Data'!$H:$H,'Forecast Data'!$C:$C,BQ$6,'Forecast Data'!$B:$B,$D68),"")</f>
        <v/>
      </c>
      <c r="BR68" s="12" t="str">
        <f>IFERROR((SUMIFS('OP Units'!M:M,'OP Units'!$A:$A,$D68)-SUMIFS('Forecast Data'!$H:$H,'Forecast Data'!$C:$C,BR$6,'Forecast Data'!$B:$B,$D68))/SUMIFS('Forecast Data'!$H:$H,'Forecast Data'!$C:$C,BR$6,'Forecast Data'!$B:$B,$D68),"")</f>
        <v/>
      </c>
      <c r="BS68" s="12" t="str">
        <f>IFERROR((SUMIFS('OP Units'!N:N,'OP Units'!$A:$A,$D68)-SUMIFS('Forecast Data'!$H:$H,'Forecast Data'!$C:$C,BS$6,'Forecast Data'!$B:$B,$D68))/SUMIFS('Forecast Data'!$H:$H,'Forecast Data'!$C:$C,BS$6,'Forecast Data'!$B:$B,$D68),"")</f>
        <v/>
      </c>
      <c r="BT68" s="12" t="str">
        <f>IFERROR((SUMIFS('OP Units'!O:O,'OP Units'!$A:$A,$D68)-SUMIFS('Forecast Data'!$H:$H,'Forecast Data'!$C:$C,BT$6,'Forecast Data'!$B:$B,$D68))/SUMIFS('Forecast Data'!$H:$H,'Forecast Data'!$C:$C,BT$6,'Forecast Data'!$B:$B,$D68),"")</f>
        <v/>
      </c>
      <c r="BU68" s="12" t="str">
        <f>IFERROR((SUMIFS('OP Units'!P:P,'OP Units'!$A:$A,$D68)-SUMIFS('Forecast Data'!$H:$H,'Forecast Data'!$C:$C,BU$6,'Forecast Data'!$B:$B,$D68))/SUMIFS('Forecast Data'!$H:$H,'Forecast Data'!$C:$C,BU$6,'Forecast Data'!$B:$B,$D68),"")</f>
        <v/>
      </c>
      <c r="BV68" s="21"/>
      <c r="BW68" s="17">
        <f>(SUMIFS('Forecast Data'!H:H,'Forecast Data'!B:B,D68,'Forecast Data'!C:C,BK$6)+SUMIFS('Forecast Data'!H:H,'Forecast Data'!B:B,D68,'Forecast Data'!C:C,BL$6)+SUMIFS('Forecast Data'!H:H,'Forecast Data'!B:B,D68,'Forecast Data'!C:C,BM$6)+SUMIFS('Forecast Data'!H:H,'Forecast Data'!B:B,D68,'Forecast Data'!C:C,BN$6)+SUMIFS('Forecast Data'!H:H,'Forecast Data'!B:B,D68,'Forecast Data'!C:C,BO$6)+SUMIFS('Forecast Data'!H:H,'Forecast Data'!B:B,D68,'Forecast Data'!C:C,BP$6)+SUMIFS('Forecast Data'!H:H,'Forecast Data'!B:B,D68,'Forecast Data'!C:C,BQ$6)+SUMIFS('Forecast Data'!H:H,'Forecast Data'!B:B,D68,'Forecast Data'!C:C,BJ$6))/8</f>
        <v>0</v>
      </c>
      <c r="BX68" s="18" t="str">
        <f>IFERROR((SUM(W68:AD68)-(SUMIFS('Forecast Data'!H:H,'Forecast Data'!B:B,B68,'Forecast Data'!C:C,BJ$6)+SUMIFS('Forecast Data'!H:H,'Forecast Data'!B:B,B68,'Forecast Data'!C:C,BK$6)+SUMIFS('Forecast Data'!H:H,'Forecast Data'!B:B,B68,'Forecast Data'!C:C,BL$6)+SUMIFS('Forecast Data'!H:H,'Forecast Data'!B:B,B68,'Forecast Data'!C:C,BM$6)+SUMIFS('Forecast Data'!H:H,'Forecast Data'!B:B,B68,'Forecast Data'!C:C,BN$6)+SUMIFS('Forecast Data'!H:H,'Forecast Data'!B:B,B68,'Forecast Data'!C:C,BO$6)+SUMIFS('Forecast Data'!H:H,'Forecast Data'!B:B,B68,'Forecast Data'!C:C,BP$6)+SUMIFS('Forecast Data'!H:H,'Forecast Data'!B:B,B68,'Forecast Data'!C:C,BQ$6)))/(SUMIFS('Forecast Data'!H:H,'Forecast Data'!B:B,B68,'Forecast Data'!C:C,BJ$6)+SUMIFS('Forecast Data'!H:H,'Forecast Data'!B:B,B68,'Forecast Data'!C:C,BK$6)+SUMIFS('Forecast Data'!H:H,'Forecast Data'!B:B,B68,'Forecast Data'!C:C,BL$6)+SUMIFS('Forecast Data'!H:H,'Forecast Data'!B:B,B68,'Forecast Data'!C:C,BM$6)+SUMIFS('Forecast Data'!H:H,'Forecast Data'!B:B,B68,'Forecast Data'!C:C,BN$6)+SUMIFS('Forecast Data'!H:H,'Forecast Data'!B:B,B68,'Forecast Data'!C:C,BO$6)+SUMIFS('Forecast Data'!H:H,'Forecast Data'!B:B,B68,'Forecast Data'!C:C,BP$6)+SUMIFS('Forecast Data'!H:H,'Forecast Data'!B:B,B68,'Forecast Data'!C:C,BQ$6)),"")</f>
        <v/>
      </c>
      <c r="BY68" s="18">
        <f t="shared" si="18"/>
        <v>8.1956769172488037E-3</v>
      </c>
      <c r="BZ68" s="22">
        <f t="shared" si="19"/>
        <v>8.4093437613567863E-3</v>
      </c>
      <c r="CA68" s="23">
        <f t="shared" si="20"/>
        <v>-2.1366684410798267E-2</v>
      </c>
      <c r="CB68" s="18">
        <f t="shared" si="21"/>
        <v>2.1366684410798267E-4</v>
      </c>
      <c r="CC68" s="21"/>
      <c r="CD68" s="17">
        <f>(SUMIFS('Forecast Data'!H:H,'Forecast Data'!B:B,D68,'Forecast Data'!C:C,BK$6)+SUMIFS('Forecast Data'!H:H,'Forecast Data'!B:B,D68,'Forecast Data'!C:C,BL$6)+SUMIFS('Forecast Data'!H:H,'Forecast Data'!B:B,D68,'Forecast Data'!C:C,BM$6)+SUMIFS('Forecast Data'!H:H,'Forecast Data'!B:B,D68,'Forecast Data'!C:C,BJ$6))/4</f>
        <v>0</v>
      </c>
      <c r="CE68" s="18" t="str">
        <f>IFERROR((SUM(W68:Z68)-(SUMIFS('Forecast Data'!H:H,'Forecast Data'!B:B,D68,'Forecast Data'!C:C,BJ$6)+SUMIFS('Forecast Data'!H:H,'Forecast Data'!B:B,D68,'Forecast Data'!C:C,BK$6)+SUMIFS('Forecast Data'!H:H,'Forecast Data'!B:B,D68,'Forecast Data'!C:C,BL$6)+SUMIFS('Forecast Data'!H:H,'Forecast Data'!B:B,D68,'Forecast Data'!C:C,BM$6)))/(SUMIFS('Forecast Data'!H:H,'Forecast Data'!B:B,D68,'Forecast Data'!C:C,BJ$6)+SUMIFS('Forecast Data'!H:H,'Forecast Data'!B:B,D68,'Forecast Data'!C:C,BK$6)+SUMIFS('Forecast Data'!H:H,'Forecast Data'!B:B,D68,'Forecast Data'!C:C,BL$6)+SUMIFS('Forecast Data'!H:H,'Forecast Data'!B:B,D68,'Forecast Data'!C:C,BM$6)),"")</f>
        <v/>
      </c>
      <c r="CF68" s="18">
        <f t="shared" si="22"/>
        <v>8.1956769172488037E-3</v>
      </c>
      <c r="CG68" s="18">
        <f t="shared" si="23"/>
        <v>8.5282698062697001E-3</v>
      </c>
      <c r="CH68" s="23">
        <f t="shared" si="24"/>
        <v>-3.3259288902089644E-2</v>
      </c>
      <c r="CI68" s="24"/>
    </row>
    <row r="69" spans="1:87" ht="13.2">
      <c r="A69" s="1"/>
      <c r="B69" t="str">
        <f t="shared" ref="B69:B76" si="38">D69</f>
        <v>Atrium - Douglas Laboratories</v>
      </c>
      <c r="D69" t="s">
        <v>102</v>
      </c>
      <c r="E69" s="11">
        <f>SUMIFS('Fin Data'!F:F,'Fin Data'!A:A,D69)</f>
        <v>6116</v>
      </c>
      <c r="F69" s="11">
        <f>SUMIFS('Fin Data with 6 week hist'!I:I,'Fin Data with 6 week hist'!$A:$A,$D69)</f>
        <v>5800</v>
      </c>
      <c r="G69" s="11">
        <f>SUMIFS('Fin Data with 6 week hist'!J:J,'Fin Data with 6 week hist'!$A:$A,$D69)</f>
        <v>5874</v>
      </c>
      <c r="H69" s="11">
        <f>SUMIFS('Fin Data with 6 week hist'!K:K,'Fin Data with 6 week hist'!$A:$A,$D69)+SUMIFS('Unit Cancellations'!D:D,'Unit Cancellations'!$B:$B,$D69)</f>
        <v>5807</v>
      </c>
      <c r="I69" s="11">
        <f>SUMIFS('Fin Data with 6 week hist'!L:L,'Fin Data with 6 week hist'!$A:$A,$D69)+SUMIFS('Unit Cancellations'!E:E,'Unit Cancellations'!$B:$B,$D69)</f>
        <v>5698</v>
      </c>
      <c r="J69" s="11">
        <f>SUMIFS('Fin Data with 6 week hist'!M:M,'Fin Data with 6 week hist'!$A:$A,$D69)+SUMIFS('Unit Cancellations'!F:F,'Unit Cancellations'!$B:$B,$D69)</f>
        <v>5788</v>
      </c>
      <c r="K69" s="11">
        <f>SUMIFS('Fin Data with 6 week hist'!N:N,'Fin Data with 6 week hist'!$A:$A,$D69)+SUMIFS('Unit Cancellations'!G:G,'Unit Cancellations'!$B:$B,$D69)</f>
        <v>5810</v>
      </c>
      <c r="L69" s="11">
        <f>SUMIFS('Fin Data'!AN:AN,'Fin Data'!A:A,D69)</f>
        <v>5796.333333333333</v>
      </c>
      <c r="M69" s="12">
        <f>IFERROR(SUMIFS('Fin Data'!AO:AO,'Fin Data'!A:A,D69),"")</f>
        <v>-5.2267277087421023E-2</v>
      </c>
      <c r="N69" s="1"/>
      <c r="O69" s="11">
        <f t="shared" si="12"/>
        <v>6067.75</v>
      </c>
      <c r="P69" s="12">
        <f t="shared" si="13"/>
        <v>2.7953072720342212E-2</v>
      </c>
      <c r="Q69" s="1"/>
      <c r="R69" s="11">
        <f t="shared" si="14"/>
        <v>6090.375</v>
      </c>
      <c r="S69" s="12">
        <f t="shared" si="15"/>
        <v>9.5520285110438849E-3</v>
      </c>
      <c r="T69" s="11">
        <f t="shared" si="16"/>
        <v>5544.875</v>
      </c>
      <c r="U69" s="1" t="e">
        <f t="shared" ref="U69:U80" si="39">#REF!</f>
        <v>#REF!</v>
      </c>
      <c r="V69" s="1"/>
      <c r="W69" s="11">
        <f>SUMIFS('Forecast Data'!$D:$D,'Forecast Data'!$C:$C,W$6,'Forecast Data'!$B:$B,$D69)</f>
        <v>5989</v>
      </c>
      <c r="X69" s="11">
        <f>SUMIFS('Forecast Data'!$D:$D,'Forecast Data'!$C:$C,X$6,'Forecast Data'!$B:$B,$D69)</f>
        <v>5990</v>
      </c>
      <c r="Y69" s="11">
        <f>SUMIFS('Forecast Data'!$D:$D,'Forecast Data'!$C:$C,Y$6,'Forecast Data'!$B:$B,$D69)</f>
        <v>6139</v>
      </c>
      <c r="Z69" s="11">
        <f>SUMIFS('Forecast Data'!$D:$D,'Forecast Data'!$C:$C,Z$6,'Forecast Data'!$B:$B,$D69)</f>
        <v>6153</v>
      </c>
      <c r="AA69" s="11">
        <f>SUMIFS('Forecast Data'!$D:$D,'Forecast Data'!$C:$C,AA$6,'Forecast Data'!$B:$B,$D69)</f>
        <v>6152</v>
      </c>
      <c r="AB69" s="11">
        <f>SUMIFS('Forecast Data'!$D:$D,'Forecast Data'!$C:$C,AB$6,'Forecast Data'!$B:$B,$D69)</f>
        <v>6152</v>
      </c>
      <c r="AC69" s="11">
        <f>SUMIFS('Forecast Data'!$D:$D,'Forecast Data'!$C:$C,AC$6,'Forecast Data'!$B:$B,$D69)</f>
        <v>6080</v>
      </c>
      <c r="AD69" s="11">
        <f>SUMIFS('Forecast Data'!$D:$D,'Forecast Data'!$C:$C,AD$6,'Forecast Data'!$B:$B,$D69)</f>
        <v>6068</v>
      </c>
      <c r="AE69" s="11">
        <f>SUMIFS('Forecast Data'!$D:$D,'Forecast Data'!$C:$C,AE$6,'Forecast Data'!$B:$B,$D69)</f>
        <v>6068</v>
      </c>
      <c r="AF69" s="11">
        <f>SUMIFS('Forecast Data'!$D:$D,'Forecast Data'!$C:$C,AF$6,'Forecast Data'!$B:$B,$D69)</f>
        <v>6066</v>
      </c>
      <c r="AG69" s="11">
        <f>SUMIFS('Forecast Data'!$D:$D,'Forecast Data'!$C:$C,AG$6,'Forecast Data'!$B:$B,$D69)</f>
        <v>6095</v>
      </c>
      <c r="AH69" s="11">
        <f>SUMIFS('Forecast Data'!$D:$D,'Forecast Data'!$C:$C,AH$6,'Forecast Data'!$B:$B,$D69)</f>
        <v>6099</v>
      </c>
      <c r="AI69" s="1"/>
      <c r="AJ69" s="12">
        <f>IF(SUMIFS('Forecast Data'!$E:$E,'Forecast Data'!$C:$C,AJ$6,'Forecast Data'!$B:$B,$D69)=0,"",SUMIFS('Forecast Data'!$E:$E,'Forecast Data'!$C:$C,AJ$6,'Forecast Data'!$B:$B,$D69))</f>
        <v>0.05</v>
      </c>
      <c r="AK69" s="12">
        <f>IF(SUMIFS('Forecast Data'!$E:$E,'Forecast Data'!$C:$C,AK$6,'Forecast Data'!$B:$B,$D69)=0,"",SUMIFS('Forecast Data'!$E:$E,'Forecast Data'!$C:$C,AK$6,'Forecast Data'!$B:$B,$D69))</f>
        <v>0.01</v>
      </c>
      <c r="AL69" s="12">
        <f>IF(SUMIFS('Forecast Data'!$E:$E,'Forecast Data'!$C:$C,AL$6,'Forecast Data'!$B:$B,$D69)=0,"",SUMIFS('Forecast Data'!$E:$E,'Forecast Data'!$C:$C,AL$6,'Forecast Data'!$B:$B,$D69))</f>
        <v>0.02</v>
      </c>
      <c r="AM69" s="12">
        <f>IF(SUMIFS('Forecast Data'!$E:$E,'Forecast Data'!$C:$C,AM$6,'Forecast Data'!$B:$B,$D69)=0,"",SUMIFS('Forecast Data'!$E:$E,'Forecast Data'!$C:$C,AM$6,'Forecast Data'!$B:$B,$D69))</f>
        <v>0.03</v>
      </c>
      <c r="AN69" s="12">
        <f>IF(SUMIFS('Forecast Data'!$E:$E,'Forecast Data'!$C:$C,AN$6,'Forecast Data'!$B:$B,$D69)=0,"",SUMIFS('Forecast Data'!$E:$E,'Forecast Data'!$C:$C,AN$6,'Forecast Data'!$B:$B,$D69))</f>
        <v>0.03</v>
      </c>
      <c r="AO69" s="12">
        <f>IF(SUMIFS('Forecast Data'!$E:$E,'Forecast Data'!$C:$C,AO$6,'Forecast Data'!$B:$B,$D69)=0,"",SUMIFS('Forecast Data'!$E:$E,'Forecast Data'!$C:$C,AO$6,'Forecast Data'!$B:$B,$D69))</f>
        <v>-0.01</v>
      </c>
      <c r="AP69" s="12">
        <f>IF(SUMIFS('Forecast Data'!$E:$E,'Forecast Data'!$C:$C,AP$6,'Forecast Data'!$B:$B,$D69)=0,"",SUMIFS('Forecast Data'!$E:$E,'Forecast Data'!$C:$C,AP$6,'Forecast Data'!$B:$B,$D69))</f>
        <v>-0.04</v>
      </c>
      <c r="AQ69" s="12">
        <f>IF(SUMIFS('Forecast Data'!$E:$E,'Forecast Data'!$C:$C,AQ$6,'Forecast Data'!$B:$B,$D69)=0,"",SUMIFS('Forecast Data'!$E:$E,'Forecast Data'!$C:$C,AQ$6,'Forecast Data'!$B:$B,$D69))</f>
        <v>-0.01</v>
      </c>
      <c r="AR69" s="12" t="str">
        <f>IF(SUMIFS('Forecast Data'!$E:$E,'Forecast Data'!$C:$C,AR$6,'Forecast Data'!$B:$B,$D69)=0,"",SUMIFS('Forecast Data'!$E:$E,'Forecast Data'!$C:$C,AR$6,'Forecast Data'!$B:$B,$D69))</f>
        <v/>
      </c>
      <c r="AS69" s="12">
        <f>IF(SUMIFS('Forecast Data'!$E:$E,'Forecast Data'!$C:$C,AS$6,'Forecast Data'!$B:$B,$D69)=0,"",SUMIFS('Forecast Data'!$E:$E,'Forecast Data'!$C:$C,AS$6,'Forecast Data'!$B:$B,$D69))</f>
        <v>-0.05</v>
      </c>
      <c r="AT69" s="12">
        <f>IF(SUMIFS('Forecast Data'!$E:$E,'Forecast Data'!$C:$C,AT$6,'Forecast Data'!$B:$B,$D69)=0,"",SUMIFS('Forecast Data'!$E:$E,'Forecast Data'!$C:$C,AT$6,'Forecast Data'!$B:$B,$D69))</f>
        <v>-0.02</v>
      </c>
      <c r="AU69" s="12">
        <f>IF(SUMIFS('Forecast Data'!$E:$E,'Forecast Data'!$C:$C,AU$6,'Forecast Data'!$B:$B,$D69)=0,"",SUMIFS('Forecast Data'!$E:$E,'Forecast Data'!$C:$C,AU$6,'Forecast Data'!$B:$B,$D69))</f>
        <v>-0.01</v>
      </c>
      <c r="AV69" s="1"/>
      <c r="AW69" s="11">
        <f>SUMIFS('OP Units'!E:E,'OP Units'!$A:$A,$D69)</f>
        <v>5367</v>
      </c>
      <c r="AX69" s="11">
        <f>SUMIFS('OP Units'!F:F,'OP Units'!$A:$A,$D69)</f>
        <v>5339</v>
      </c>
      <c r="AY69" s="11">
        <f>SUMIFS('OP Units'!G:G,'OP Units'!$A:$A,$D69)</f>
        <v>5494</v>
      </c>
      <c r="AZ69" s="11">
        <f>SUMIFS('OP Units'!H:H,'OP Units'!$A:$A,$D69)</f>
        <v>5466</v>
      </c>
      <c r="BA69" s="11">
        <f>SUMIFS('OP Units'!I:I,'OP Units'!$A:$A,$D69)</f>
        <v>5414</v>
      </c>
      <c r="BB69" s="11">
        <f>SUMIFS('OP Units'!J:J,'OP Units'!$A:$A,$D69)</f>
        <v>5527</v>
      </c>
      <c r="BC69" s="11">
        <f>SUMIFS('OP Units'!K:K,'OP Units'!$A:$A,$D69)</f>
        <v>5954</v>
      </c>
      <c r="BD69" s="11">
        <f>SUMIFS('OP Units'!L:L,'OP Units'!$A:$A,$D69)</f>
        <v>5798</v>
      </c>
      <c r="BE69" s="11">
        <f>SUMIFS('OP Units'!M:M,'OP Units'!$A:$A,$D69)</f>
        <v>5928</v>
      </c>
      <c r="BF69" s="11">
        <f>SUMIFS('OP Units'!N:N,'OP Units'!$A:$A,$D69)</f>
        <v>5497</v>
      </c>
      <c r="BG69" s="11">
        <f>SUMIFS('OP Units'!O:O,'OP Units'!$A:$A,$D69)</f>
        <v>5493</v>
      </c>
      <c r="BH69" s="11">
        <f>SUMIFS('OP Units'!P:P,'OP Units'!$A:$A,$D69)</f>
        <v>5392</v>
      </c>
      <c r="BI69" s="1"/>
      <c r="BJ69" s="12">
        <f>IFERROR((SUMIFS('OP Units'!E:E,'OP Units'!$A:$A,$D69)-SUMIFS('Forecast Data'!$H:$H,'Forecast Data'!$C:$C,BJ$6,'Forecast Data'!$B:$B,$D69))/SUMIFS('Forecast Data'!$H:$H,'Forecast Data'!$C:$C,BJ$6,'Forecast Data'!$B:$B,$D69),"")</f>
        <v>-6.0892388451443569E-2</v>
      </c>
      <c r="BK69" s="12">
        <f>IFERROR((SUMIFS('OP Units'!F:F,'OP Units'!$A:$A,$D69)-SUMIFS('Forecast Data'!$H:$H,'Forecast Data'!$C:$C,BK$6,'Forecast Data'!$B:$B,$D69))/SUMIFS('Forecast Data'!$H:$H,'Forecast Data'!$C:$C,BK$6,'Forecast Data'!$B:$B,$D69),"")</f>
        <v>-9.8294207059618305E-2</v>
      </c>
      <c r="BL69" s="12">
        <f>IFERROR((SUMIFS('OP Units'!G:G,'OP Units'!$A:$A,$D69)-SUMIFS('Forecast Data'!$H:$H,'Forecast Data'!$C:$C,BL$6,'Forecast Data'!$B:$B,$D69))/SUMIFS('Forecast Data'!$H:$H,'Forecast Data'!$C:$C,BL$6,'Forecast Data'!$B:$B,$D69),"")</f>
        <v>-8.3263807775738358E-2</v>
      </c>
      <c r="BM69" s="12">
        <f>IFERROR((SUMIFS('OP Units'!H:H,'OP Units'!$A:$A,$D69)-SUMIFS('Forecast Data'!$H:$H,'Forecast Data'!$C:$C,BM$6,'Forecast Data'!$B:$B,$D69))/SUMIFS('Forecast Data'!$H:$H,'Forecast Data'!$C:$C,BM$6,'Forecast Data'!$B:$B,$D69),"")</f>
        <v>-8.6258776328986958E-2</v>
      </c>
      <c r="BN69" s="12">
        <f>IFERROR((SUMIFS('OP Units'!I:I,'OP Units'!$A:$A,$D69)-SUMIFS('Forecast Data'!$H:$H,'Forecast Data'!$C:$C,BN$6,'Forecast Data'!$B:$B,$D69))/SUMIFS('Forecast Data'!$H:$H,'Forecast Data'!$C:$C,BN$6,'Forecast Data'!$B:$B,$D69),"")</f>
        <v>-9.3284207000502425E-2</v>
      </c>
      <c r="BO69" s="12">
        <f>IFERROR((SUMIFS('OP Units'!J:J,'OP Units'!$A:$A,$D69)-SUMIFS('Forecast Data'!$H:$H,'Forecast Data'!$C:$C,BO$6,'Forecast Data'!$B:$B,$D69))/SUMIFS('Forecast Data'!$H:$H,'Forecast Data'!$C:$C,BO$6,'Forecast Data'!$B:$B,$D69),"")</f>
        <v>-0.1109860061122728</v>
      </c>
      <c r="BP69" s="12">
        <f>IFERROR((SUMIFS('OP Units'!K:K,'OP Units'!$A:$A,$D69)-SUMIFS('Forecast Data'!$H:$H,'Forecast Data'!$C:$C,BP$6,'Forecast Data'!$B:$B,$D69))/SUMIFS('Forecast Data'!$H:$H,'Forecast Data'!$C:$C,BP$6,'Forecast Data'!$B:$B,$D69),"")</f>
        <v>-6.2509840969925998E-2</v>
      </c>
      <c r="BQ69" s="12">
        <f>IFERROR((SUMIFS('OP Units'!L:L,'OP Units'!$A:$A,$D69)-SUMIFS('Forecast Data'!$H:$H,'Forecast Data'!$C:$C,BQ$6,'Forecast Data'!$B:$B,$D69))/SUMIFS('Forecast Data'!$H:$H,'Forecast Data'!$C:$C,BQ$6,'Forecast Data'!$B:$B,$D69),"")</f>
        <v>-5.1374345549738222E-2</v>
      </c>
      <c r="BR69" s="12">
        <f>IFERROR((SUMIFS('OP Units'!M:M,'OP Units'!$A:$A,$D69)-SUMIFS('Forecast Data'!$H:$H,'Forecast Data'!$C:$C,BR$6,'Forecast Data'!$B:$B,$D69))/SUMIFS('Forecast Data'!$H:$H,'Forecast Data'!$C:$C,BR$6,'Forecast Data'!$B:$B,$D69),"")</f>
        <v>-2.0003306331625063E-2</v>
      </c>
      <c r="BS69" s="12">
        <f>IFERROR((SUMIFS('OP Units'!N:N,'OP Units'!$A:$A,$D69)-SUMIFS('Forecast Data'!$H:$H,'Forecast Data'!$C:$C,BS$6,'Forecast Data'!$B:$B,$D69))/SUMIFS('Forecast Data'!$H:$H,'Forecast Data'!$C:$C,BS$6,'Forecast Data'!$B:$B,$D69),"")</f>
        <v>-0.13677763819095479</v>
      </c>
      <c r="BT69" s="12">
        <f>IFERROR((SUMIFS('OP Units'!O:O,'OP Units'!$A:$A,$D69)-SUMIFS('Forecast Data'!$H:$H,'Forecast Data'!$C:$C,BT$6,'Forecast Data'!$B:$B,$D69))/SUMIFS('Forecast Data'!$H:$H,'Forecast Data'!$C:$C,BT$6,'Forecast Data'!$B:$B,$D69),"")</f>
        <v>-0.11730676522577535</v>
      </c>
      <c r="BU69" s="12">
        <f>IFERROR((SUMIFS('OP Units'!P:P,'OP Units'!$A:$A,$D69)-SUMIFS('Forecast Data'!$H:$H,'Forecast Data'!$C:$C,BU$6,'Forecast Data'!$B:$B,$D69))/SUMIFS('Forecast Data'!$H:$H,'Forecast Data'!$C:$C,BU$6,'Forecast Data'!$B:$B,$D69),"")</f>
        <v>-0.12524334847501623</v>
      </c>
      <c r="BV69" s="12"/>
      <c r="BW69" s="11">
        <f>(SUMIFS('Forecast Data'!H:H,'Forecast Data'!B:B,D69,'Forecast Data'!C:C,BK$6)+SUMIFS('Forecast Data'!H:H,'Forecast Data'!B:B,D69,'Forecast Data'!C:C,BL$6)+SUMIFS('Forecast Data'!H:H,'Forecast Data'!B:B,D69,'Forecast Data'!C:C,BM$6)+SUMIFS('Forecast Data'!H:H,'Forecast Data'!B:B,D69,'Forecast Data'!C:C,BN$6)+SUMIFS('Forecast Data'!H:H,'Forecast Data'!B:B,D69,'Forecast Data'!C:C,BO$6)+SUMIFS('Forecast Data'!H:H,'Forecast Data'!B:B,D69,'Forecast Data'!C:C,BP$6)+SUMIFS('Forecast Data'!H:H,'Forecast Data'!B:B,D69,'Forecast Data'!C:C,BQ$6)+SUMIFS('Forecast Data'!H:H,'Forecast Data'!B:B,D69,'Forecast Data'!C:C,BJ$6))/8</f>
        <v>6032.75</v>
      </c>
      <c r="BX69" s="12">
        <f>IFERROR((SUM(W69:AD69)-(SUMIFS('Forecast Data'!H:H,'Forecast Data'!B:B,B69,'Forecast Data'!C:C,BJ$6)+SUMIFS('Forecast Data'!H:H,'Forecast Data'!B:B,B69,'Forecast Data'!C:C,BK$6)+SUMIFS('Forecast Data'!H:H,'Forecast Data'!B:B,B69,'Forecast Data'!C:C,BL$6)+SUMIFS('Forecast Data'!H:H,'Forecast Data'!B:B,B69,'Forecast Data'!C:C,BM$6)+SUMIFS('Forecast Data'!H:H,'Forecast Data'!B:B,B69,'Forecast Data'!C:C,BN$6)+SUMIFS('Forecast Data'!H:H,'Forecast Data'!B:B,B69,'Forecast Data'!C:C,BO$6)+SUMIFS('Forecast Data'!H:H,'Forecast Data'!B:B,B69,'Forecast Data'!C:C,BP$6)+SUMIFS('Forecast Data'!H:H,'Forecast Data'!B:B,B69,'Forecast Data'!C:C,BQ$6)))/(SUMIFS('Forecast Data'!H:H,'Forecast Data'!B:B,B69,'Forecast Data'!C:C,BJ$6)+SUMIFS('Forecast Data'!H:H,'Forecast Data'!B:B,B69,'Forecast Data'!C:C,BK$6)+SUMIFS('Forecast Data'!H:H,'Forecast Data'!B:B,B69,'Forecast Data'!C:C,BL$6)+SUMIFS('Forecast Data'!H:H,'Forecast Data'!B:B,B69,'Forecast Data'!C:C,BM$6)+SUMIFS('Forecast Data'!H:H,'Forecast Data'!B:B,B69,'Forecast Data'!C:C,BN$6)+SUMIFS('Forecast Data'!H:H,'Forecast Data'!B:B,B69,'Forecast Data'!C:C,BO$6)+SUMIFS('Forecast Data'!H:H,'Forecast Data'!B:B,B69,'Forecast Data'!C:C,BP$6)+SUMIFS('Forecast Data'!H:H,'Forecast Data'!B:B,B69,'Forecast Data'!C:C,BQ$6)),"")</f>
        <v>9.5520285110438849E-3</v>
      </c>
      <c r="BY69" s="12">
        <f t="shared" si="18"/>
        <v>-2.7336025889126357E-4</v>
      </c>
      <c r="BZ69" s="16">
        <f t="shared" si="19"/>
        <v>4.73849812864151E-5</v>
      </c>
      <c r="CA69" s="13">
        <f t="shared" si="20"/>
        <v>-3.2074524017767871E-2</v>
      </c>
      <c r="CB69" s="12">
        <f t="shared" si="21"/>
        <v>3.2074524017767868E-4</v>
      </c>
      <c r="CC69" s="12"/>
      <c r="CD69" s="11">
        <f>(SUMIFS('Forecast Data'!H:H,'Forecast Data'!B:B,D69,'Forecast Data'!C:C,BK$6)+SUMIFS('Forecast Data'!H:H,'Forecast Data'!B:B,D69,'Forecast Data'!C:C,BL$6)+SUMIFS('Forecast Data'!H:H,'Forecast Data'!B:B,D69,'Forecast Data'!C:C,BM$6)+SUMIFS('Forecast Data'!H:H,'Forecast Data'!B:B,D69,'Forecast Data'!C:C,BJ$6))/4</f>
        <v>5902.75</v>
      </c>
      <c r="CE69" s="12">
        <f>IFERROR((SUM(W69:Z69)-(SUMIFS('Forecast Data'!H:H,'Forecast Data'!B:B,D69,'Forecast Data'!C:C,BJ$6)+SUMIFS('Forecast Data'!H:H,'Forecast Data'!B:B,D69,'Forecast Data'!C:C,BK$6)+SUMIFS('Forecast Data'!H:H,'Forecast Data'!B:B,D69,'Forecast Data'!C:C,BL$6)+SUMIFS('Forecast Data'!H:H,'Forecast Data'!B:B,D69,'Forecast Data'!C:C,BM$6)))/(SUMIFS('Forecast Data'!H:H,'Forecast Data'!B:B,D69,'Forecast Data'!C:C,BJ$6)+SUMIFS('Forecast Data'!H:H,'Forecast Data'!B:B,D69,'Forecast Data'!C:C,BK$6)+SUMIFS('Forecast Data'!H:H,'Forecast Data'!B:B,D69,'Forecast Data'!C:C,BL$6)+SUMIFS('Forecast Data'!H:H,'Forecast Data'!B:B,D69,'Forecast Data'!C:C,BM$6)),"")</f>
        <v>2.7953072720342212E-2</v>
      </c>
      <c r="CF69" s="12">
        <f t="shared" si="22"/>
        <v>-2.7336025889126357E-4</v>
      </c>
      <c r="CG69" s="12">
        <f t="shared" si="23"/>
        <v>1.3833365460291482E-4</v>
      </c>
      <c r="CH69" s="13">
        <f t="shared" si="24"/>
        <v>-4.1169391349417842E-2</v>
      </c>
      <c r="CI69" s="13"/>
    </row>
    <row r="70" spans="1:87" ht="13.2">
      <c r="A70" s="1"/>
      <c r="B70" t="str">
        <f t="shared" si="38"/>
        <v>Claritag</v>
      </c>
      <c r="D70" t="s">
        <v>103</v>
      </c>
      <c r="E70" s="11">
        <f>SUMIFS('Fin Data'!F:F,'Fin Data'!A:A,D70)</f>
        <v>2024</v>
      </c>
      <c r="F70" s="11">
        <f>SUMIFS('Fin Data with 6 week hist'!I:I,'Fin Data with 6 week hist'!$A:$A,$D70)</f>
        <v>416</v>
      </c>
      <c r="G70" s="11">
        <f>SUMIFS('Fin Data with 6 week hist'!J:J,'Fin Data with 6 week hist'!$A:$A,$D70)</f>
        <v>527</v>
      </c>
      <c r="H70" s="11">
        <f>SUMIFS('Fin Data with 6 week hist'!K:K,'Fin Data with 6 week hist'!$A:$A,$D70)+SUMIFS('Unit Cancellations'!D:D,'Unit Cancellations'!$B:$B,$D70)</f>
        <v>562</v>
      </c>
      <c r="I70" s="11">
        <f>SUMIFS('Fin Data with 6 week hist'!L:L,'Fin Data with 6 week hist'!$A:$A,$D70)+SUMIFS('Unit Cancellations'!E:E,'Unit Cancellations'!$B:$B,$D70)</f>
        <v>480</v>
      </c>
      <c r="J70" s="11">
        <f>SUMIFS('Fin Data with 6 week hist'!M:M,'Fin Data with 6 week hist'!$A:$A,$D70)+SUMIFS('Unit Cancellations'!F:F,'Unit Cancellations'!$B:$B,$D70)</f>
        <v>388</v>
      </c>
      <c r="K70" s="11">
        <f>SUMIFS('Fin Data with 6 week hist'!N:N,'Fin Data with 6 week hist'!$A:$A,$D70)+SUMIFS('Unit Cancellations'!G:G,'Unit Cancellations'!$B:$B,$D70)</f>
        <v>427</v>
      </c>
      <c r="L70" s="11">
        <f>SUMIFS('Fin Data'!AN:AN,'Fin Data'!A:A,D70)</f>
        <v>466.5</v>
      </c>
      <c r="M70" s="12">
        <f>IFERROR(SUMIFS('Fin Data'!AO:AO,'Fin Data'!A:A,D70),"")</f>
        <v>-0.76951581027667981</v>
      </c>
      <c r="N70" s="1"/>
      <c r="O70" s="11">
        <f t="shared" si="12"/>
        <v>623.5</v>
      </c>
      <c r="P70" s="12">
        <f t="shared" si="13"/>
        <v>-0.63870780819933359</v>
      </c>
      <c r="Q70" s="1"/>
      <c r="R70" s="11">
        <f t="shared" si="14"/>
        <v>699.125</v>
      </c>
      <c r="S70" s="12">
        <f t="shared" si="15"/>
        <v>-0.60327706057596819</v>
      </c>
      <c r="T70" s="11">
        <f t="shared" si="16"/>
        <v>1823.25</v>
      </c>
      <c r="U70" s="1" t="e">
        <f t="shared" si="39"/>
        <v>#REF!</v>
      </c>
      <c r="V70" s="1"/>
      <c r="W70" s="11">
        <f>SUMIFS('Forecast Data'!$D:$D,'Forecast Data'!$C:$C,W$6,'Forecast Data'!$B:$B,$D70)</f>
        <v>536</v>
      </c>
      <c r="X70" s="11">
        <f>SUMIFS('Forecast Data'!$D:$D,'Forecast Data'!$C:$C,X$6,'Forecast Data'!$B:$B,$D70)</f>
        <v>598</v>
      </c>
      <c r="Y70" s="11">
        <f>SUMIFS('Forecast Data'!$D:$D,'Forecast Data'!$C:$C,Y$6,'Forecast Data'!$B:$B,$D70)</f>
        <v>663</v>
      </c>
      <c r="Z70" s="11">
        <f>SUMIFS('Forecast Data'!$D:$D,'Forecast Data'!$C:$C,Z$6,'Forecast Data'!$B:$B,$D70)</f>
        <v>697</v>
      </c>
      <c r="AA70" s="11">
        <f>SUMIFS('Forecast Data'!$D:$D,'Forecast Data'!$C:$C,AA$6,'Forecast Data'!$B:$B,$D70)</f>
        <v>713</v>
      </c>
      <c r="AB70" s="11">
        <f>SUMIFS('Forecast Data'!$D:$D,'Forecast Data'!$C:$C,AB$6,'Forecast Data'!$B:$B,$D70)</f>
        <v>742</v>
      </c>
      <c r="AC70" s="11">
        <f>SUMIFS('Forecast Data'!$D:$D,'Forecast Data'!$C:$C,AC$6,'Forecast Data'!$B:$B,$D70)</f>
        <v>802</v>
      </c>
      <c r="AD70" s="11">
        <f>SUMIFS('Forecast Data'!$D:$D,'Forecast Data'!$C:$C,AD$6,'Forecast Data'!$B:$B,$D70)</f>
        <v>842</v>
      </c>
      <c r="AE70" s="11">
        <f>SUMIFS('Forecast Data'!$D:$D,'Forecast Data'!$C:$C,AE$6,'Forecast Data'!$B:$B,$D70)</f>
        <v>845</v>
      </c>
      <c r="AF70" s="11">
        <f>SUMIFS('Forecast Data'!$D:$D,'Forecast Data'!$C:$C,AF$6,'Forecast Data'!$B:$B,$D70)</f>
        <v>879</v>
      </c>
      <c r="AG70" s="11">
        <f>SUMIFS('Forecast Data'!$D:$D,'Forecast Data'!$C:$C,AG$6,'Forecast Data'!$B:$B,$D70)</f>
        <v>931</v>
      </c>
      <c r="AH70" s="11">
        <f>SUMIFS('Forecast Data'!$D:$D,'Forecast Data'!$C:$C,AH$6,'Forecast Data'!$B:$B,$D70)</f>
        <v>962</v>
      </c>
      <c r="AI70" s="1"/>
      <c r="AJ70" s="12">
        <f>IF(SUMIFS('Forecast Data'!$E:$E,'Forecast Data'!$C:$C,AJ$6,'Forecast Data'!$B:$B,$D70)=0,"",SUMIFS('Forecast Data'!$E:$E,'Forecast Data'!$C:$C,AJ$6,'Forecast Data'!$B:$B,$D70))</f>
        <v>-0.69</v>
      </c>
      <c r="AK70" s="12">
        <f>IF(SUMIFS('Forecast Data'!$E:$E,'Forecast Data'!$C:$C,AK$6,'Forecast Data'!$B:$B,$D70)=0,"",SUMIFS('Forecast Data'!$E:$E,'Forecast Data'!$C:$C,AK$6,'Forecast Data'!$B:$B,$D70))</f>
        <v>-0.65</v>
      </c>
      <c r="AL70" s="12">
        <f>IF(SUMIFS('Forecast Data'!$E:$E,'Forecast Data'!$C:$C,AL$6,'Forecast Data'!$B:$B,$D70)=0,"",SUMIFS('Forecast Data'!$E:$E,'Forecast Data'!$C:$C,AL$6,'Forecast Data'!$B:$B,$D70))</f>
        <v>-0.64</v>
      </c>
      <c r="AM70" s="12">
        <f>IF(SUMIFS('Forecast Data'!$E:$E,'Forecast Data'!$C:$C,AM$6,'Forecast Data'!$B:$B,$D70)=0,"",SUMIFS('Forecast Data'!$E:$E,'Forecast Data'!$C:$C,AM$6,'Forecast Data'!$B:$B,$D70))</f>
        <v>-0.56999999999999995</v>
      </c>
      <c r="AN70" s="12">
        <f>IF(SUMIFS('Forecast Data'!$E:$E,'Forecast Data'!$C:$C,AN$6,'Forecast Data'!$B:$B,$D70)=0,"",SUMIFS('Forecast Data'!$E:$E,'Forecast Data'!$C:$C,AN$6,'Forecast Data'!$B:$B,$D70))</f>
        <v>-0.59</v>
      </c>
      <c r="AO70" s="12">
        <f>IF(SUMIFS('Forecast Data'!$E:$E,'Forecast Data'!$C:$C,AO$6,'Forecast Data'!$B:$B,$D70)=0,"",SUMIFS('Forecast Data'!$E:$E,'Forecast Data'!$C:$C,AO$6,'Forecast Data'!$B:$B,$D70))</f>
        <v>-0.57999999999999996</v>
      </c>
      <c r="AP70" s="12">
        <f>IF(SUMIFS('Forecast Data'!$E:$E,'Forecast Data'!$C:$C,AP$6,'Forecast Data'!$B:$B,$D70)=0,"",SUMIFS('Forecast Data'!$E:$E,'Forecast Data'!$C:$C,AP$6,'Forecast Data'!$B:$B,$D70))</f>
        <v>-0.55000000000000004</v>
      </c>
      <c r="AQ70" s="12">
        <f>IF(SUMIFS('Forecast Data'!$E:$E,'Forecast Data'!$C:$C,AQ$6,'Forecast Data'!$B:$B,$D70)=0,"",SUMIFS('Forecast Data'!$E:$E,'Forecast Data'!$C:$C,AQ$6,'Forecast Data'!$B:$B,$D70))</f>
        <v>-0.56000000000000005</v>
      </c>
      <c r="AR70" s="12">
        <f>IF(SUMIFS('Forecast Data'!$E:$E,'Forecast Data'!$C:$C,AR$6,'Forecast Data'!$B:$B,$D70)=0,"",SUMIFS('Forecast Data'!$E:$E,'Forecast Data'!$C:$C,AR$6,'Forecast Data'!$B:$B,$D70))</f>
        <v>-0.52</v>
      </c>
      <c r="AS70" s="12">
        <f>IF(SUMIFS('Forecast Data'!$E:$E,'Forecast Data'!$C:$C,AS$6,'Forecast Data'!$B:$B,$D70)=0,"",SUMIFS('Forecast Data'!$E:$E,'Forecast Data'!$C:$C,AS$6,'Forecast Data'!$B:$B,$D70))</f>
        <v>-0.46</v>
      </c>
      <c r="AT70" s="12">
        <f>IF(SUMIFS('Forecast Data'!$E:$E,'Forecast Data'!$C:$C,AT$6,'Forecast Data'!$B:$B,$D70)=0,"",SUMIFS('Forecast Data'!$E:$E,'Forecast Data'!$C:$C,AT$6,'Forecast Data'!$B:$B,$D70))</f>
        <v>-0.39</v>
      </c>
      <c r="AU70" s="12">
        <f>IF(SUMIFS('Forecast Data'!$E:$E,'Forecast Data'!$C:$C,AU$6,'Forecast Data'!$B:$B,$D70)=0,"",SUMIFS('Forecast Data'!$E:$E,'Forecast Data'!$C:$C,AU$6,'Forecast Data'!$B:$B,$D70))</f>
        <v>-0.37</v>
      </c>
      <c r="AV70" s="1"/>
      <c r="AW70" s="11">
        <f>SUMIFS('OP Units'!E:E,'OP Units'!$A:$A,$D70)</f>
        <v>1916</v>
      </c>
      <c r="AX70" s="11">
        <f>SUMIFS('OP Units'!F:F,'OP Units'!$A:$A,$D70)</f>
        <v>2123</v>
      </c>
      <c r="AY70" s="11">
        <f>SUMIFS('OP Units'!G:G,'OP Units'!$A:$A,$D70)</f>
        <v>1891</v>
      </c>
      <c r="AZ70" s="11">
        <f>SUMIFS('OP Units'!H:H,'OP Units'!$A:$A,$D70)</f>
        <v>1772</v>
      </c>
      <c r="BA70" s="11">
        <f>SUMIFS('OP Units'!I:I,'OP Units'!$A:$A,$D70)</f>
        <v>1805</v>
      </c>
      <c r="BB70" s="11">
        <f>SUMIFS('OP Units'!J:J,'OP Units'!$A:$A,$D70)</f>
        <v>1671</v>
      </c>
      <c r="BC70" s="11">
        <f>SUMIFS('OP Units'!K:K,'OP Units'!$A:$A,$D70)</f>
        <v>1614</v>
      </c>
      <c r="BD70" s="11">
        <f>SUMIFS('OP Units'!L:L,'OP Units'!$A:$A,$D70)</f>
        <v>1794</v>
      </c>
      <c r="BE70" s="11">
        <f>SUMIFS('OP Units'!M:M,'OP Units'!$A:$A,$D70)</f>
        <v>1539</v>
      </c>
      <c r="BF70" s="11">
        <f>SUMIFS('OP Units'!N:N,'OP Units'!$A:$A,$D70)</f>
        <v>1520</v>
      </c>
      <c r="BG70" s="11">
        <f>SUMIFS('OP Units'!O:O,'OP Units'!$A:$A,$D70)</f>
        <v>1440</v>
      </c>
      <c r="BH70" s="11">
        <f>SUMIFS('OP Units'!P:P,'OP Units'!$A:$A,$D70)</f>
        <v>1497</v>
      </c>
      <c r="BI70" s="1"/>
      <c r="BJ70" s="12">
        <f>IFERROR((SUMIFS('OP Units'!E:E,'OP Units'!$A:$A,$D70)-SUMIFS('Forecast Data'!$H:$H,'Forecast Data'!$C:$C,BJ$6,'Forecast Data'!$B:$B,$D70))/SUMIFS('Forecast Data'!$H:$H,'Forecast Data'!$C:$C,BJ$6,'Forecast Data'!$B:$B,$D70),"")</f>
        <v>9.862385321100918E-2</v>
      </c>
      <c r="BK70" s="12">
        <f>IFERROR((SUMIFS('OP Units'!F:F,'OP Units'!$A:$A,$D70)-SUMIFS('Forecast Data'!$H:$H,'Forecast Data'!$C:$C,BK$6,'Forecast Data'!$B:$B,$D70))/SUMIFS('Forecast Data'!$H:$H,'Forecast Data'!$C:$C,BK$6,'Forecast Data'!$B:$B,$D70),"")</f>
        <v>0.2415204678362573</v>
      </c>
      <c r="BL70" s="12">
        <f>IFERROR((SUMIFS('OP Units'!G:G,'OP Units'!$A:$A,$D70)-SUMIFS('Forecast Data'!$H:$H,'Forecast Data'!$C:$C,BL$6,'Forecast Data'!$B:$B,$D70))/SUMIFS('Forecast Data'!$H:$H,'Forecast Data'!$C:$C,BL$6,'Forecast Data'!$B:$B,$D70),"")</f>
        <v>3.7301151947339552E-2</v>
      </c>
      <c r="BM70" s="12">
        <f>IFERROR((SUMIFS('OP Units'!H:H,'OP Units'!$A:$A,$D70)-SUMIFS('Forecast Data'!$H:$H,'Forecast Data'!$C:$C,BM$6,'Forecast Data'!$B:$B,$D70))/SUMIFS('Forecast Data'!$H:$H,'Forecast Data'!$C:$C,BM$6,'Forecast Data'!$B:$B,$D70),"")</f>
        <v>8.9790897908979095E-2</v>
      </c>
      <c r="BN70" s="12">
        <f>IFERROR((SUMIFS('OP Units'!I:I,'OP Units'!$A:$A,$D70)-SUMIFS('Forecast Data'!$H:$H,'Forecast Data'!$C:$C,BN$6,'Forecast Data'!$B:$B,$D70))/SUMIFS('Forecast Data'!$H:$H,'Forecast Data'!$C:$C,BN$6,'Forecast Data'!$B:$B,$D70),"")</f>
        <v>2.7319294251565169E-2</v>
      </c>
      <c r="BO70" s="12">
        <f>IFERROR((SUMIFS('OP Units'!J:J,'OP Units'!$A:$A,$D70)-SUMIFS('Forecast Data'!$H:$H,'Forecast Data'!$C:$C,BO$6,'Forecast Data'!$B:$B,$D70))/SUMIFS('Forecast Data'!$H:$H,'Forecast Data'!$C:$C,BO$6,'Forecast Data'!$B:$B,$D70),"")</f>
        <v>-5.1645856980703744E-2</v>
      </c>
      <c r="BP70" s="12">
        <f>IFERROR((SUMIFS('OP Units'!K:K,'OP Units'!$A:$A,$D70)-SUMIFS('Forecast Data'!$H:$H,'Forecast Data'!$C:$C,BP$6,'Forecast Data'!$B:$B,$D70))/SUMIFS('Forecast Data'!$H:$H,'Forecast Data'!$C:$C,BP$6,'Forecast Data'!$B:$B,$D70),"")</f>
        <v>-9.3767546322290854E-2</v>
      </c>
      <c r="BQ70" s="12">
        <f>IFERROR((SUMIFS('OP Units'!L:L,'OP Units'!$A:$A,$D70)-SUMIFS('Forecast Data'!$H:$H,'Forecast Data'!$C:$C,BQ$6,'Forecast Data'!$B:$B,$D70))/SUMIFS('Forecast Data'!$H:$H,'Forecast Data'!$C:$C,BQ$6,'Forecast Data'!$B:$B,$D70),"")</f>
        <v>-5.3298153034300792E-2</v>
      </c>
      <c r="BR70" s="12">
        <f>IFERROR((SUMIFS('OP Units'!M:M,'OP Units'!$A:$A,$D70)-SUMIFS('Forecast Data'!$H:$H,'Forecast Data'!$C:$C,BR$6,'Forecast Data'!$B:$B,$D70))/SUMIFS('Forecast Data'!$H:$H,'Forecast Data'!$C:$C,BR$6,'Forecast Data'!$B:$B,$D70),"")</f>
        <v>-0.13050847457627118</v>
      </c>
      <c r="BS70" s="12">
        <f>IFERROR((SUMIFS('OP Units'!N:N,'OP Units'!$A:$A,$D70)-SUMIFS('Forecast Data'!$H:$H,'Forecast Data'!$C:$C,BS$6,'Forecast Data'!$B:$B,$D70))/SUMIFS('Forecast Data'!$H:$H,'Forecast Data'!$C:$C,BS$6,'Forecast Data'!$B:$B,$D70),"")</f>
        <v>-5.8240396530359353E-2</v>
      </c>
      <c r="BT70" s="12">
        <f>IFERROR((SUMIFS('OP Units'!O:O,'OP Units'!$A:$A,$D70)-SUMIFS('Forecast Data'!$H:$H,'Forecast Data'!$C:$C,BT$6,'Forecast Data'!$B:$B,$D70))/SUMIFS('Forecast Data'!$H:$H,'Forecast Data'!$C:$C,BT$6,'Forecast Data'!$B:$B,$D70),"")</f>
        <v>-5.0758075148319051E-2</v>
      </c>
      <c r="BU70" s="12">
        <f>IFERROR((SUMIFS('OP Units'!P:P,'OP Units'!$A:$A,$D70)-SUMIFS('Forecast Data'!$H:$H,'Forecast Data'!$C:$C,BU$6,'Forecast Data'!$B:$B,$D70))/SUMIFS('Forecast Data'!$H:$H,'Forecast Data'!$C:$C,BU$6,'Forecast Data'!$B:$B,$D70),"")</f>
        <v>-2.4755700325732898E-2</v>
      </c>
      <c r="BV70" s="12"/>
      <c r="BW70" s="11">
        <f>(SUMIFS('Forecast Data'!H:H,'Forecast Data'!B:B,D70,'Forecast Data'!C:C,BK$6)+SUMIFS('Forecast Data'!H:H,'Forecast Data'!B:B,D70,'Forecast Data'!C:C,BL$6)+SUMIFS('Forecast Data'!H:H,'Forecast Data'!B:B,D70,'Forecast Data'!C:C,BM$6)+SUMIFS('Forecast Data'!H:H,'Forecast Data'!B:B,D70,'Forecast Data'!C:C,BN$6)+SUMIFS('Forecast Data'!H:H,'Forecast Data'!B:B,D70,'Forecast Data'!C:C,BO$6)+SUMIFS('Forecast Data'!H:H,'Forecast Data'!B:B,D70,'Forecast Data'!C:C,BP$6)+SUMIFS('Forecast Data'!H:H,'Forecast Data'!B:B,D70,'Forecast Data'!C:C,BQ$6)+SUMIFS('Forecast Data'!H:H,'Forecast Data'!B:B,D70,'Forecast Data'!C:C,BJ$6))/8</f>
        <v>1762.25</v>
      </c>
      <c r="BX70" s="12">
        <f>IFERROR((SUM(W70:AD70)-(SUMIFS('Forecast Data'!H:H,'Forecast Data'!B:B,B70,'Forecast Data'!C:C,BJ$6)+SUMIFS('Forecast Data'!H:H,'Forecast Data'!B:B,B70,'Forecast Data'!C:C,BK$6)+SUMIFS('Forecast Data'!H:H,'Forecast Data'!B:B,B70,'Forecast Data'!C:C,BL$6)+SUMIFS('Forecast Data'!H:H,'Forecast Data'!B:B,B70,'Forecast Data'!C:C,BM$6)+SUMIFS('Forecast Data'!H:H,'Forecast Data'!B:B,B70,'Forecast Data'!C:C,BN$6)+SUMIFS('Forecast Data'!H:H,'Forecast Data'!B:B,B70,'Forecast Data'!C:C,BO$6)+SUMIFS('Forecast Data'!H:H,'Forecast Data'!B:B,B70,'Forecast Data'!C:C,BP$6)+SUMIFS('Forecast Data'!H:H,'Forecast Data'!B:B,B70,'Forecast Data'!C:C,BQ$6)))/(SUMIFS('Forecast Data'!H:H,'Forecast Data'!B:B,B70,'Forecast Data'!C:C,BJ$6)+SUMIFS('Forecast Data'!H:H,'Forecast Data'!B:B,B70,'Forecast Data'!C:C,BK$6)+SUMIFS('Forecast Data'!H:H,'Forecast Data'!B:B,B70,'Forecast Data'!C:C,BL$6)+SUMIFS('Forecast Data'!H:H,'Forecast Data'!B:B,B70,'Forecast Data'!C:C,BM$6)+SUMIFS('Forecast Data'!H:H,'Forecast Data'!B:B,B70,'Forecast Data'!C:C,BN$6)+SUMIFS('Forecast Data'!H:H,'Forecast Data'!B:B,B70,'Forecast Data'!C:C,BO$6)+SUMIFS('Forecast Data'!H:H,'Forecast Data'!B:B,B70,'Forecast Data'!C:C,BP$6)+SUMIFS('Forecast Data'!H:H,'Forecast Data'!B:B,B70,'Forecast Data'!C:C,BQ$6)),"")</f>
        <v>-0.60327706057596819</v>
      </c>
      <c r="BY70" s="12">
        <f t="shared" si="18"/>
        <v>-1.3318830132110823E-3</v>
      </c>
      <c r="BZ70" s="16">
        <f t="shared" si="19"/>
        <v>-8.7420665041423092E-4</v>
      </c>
      <c r="CA70" s="13">
        <f t="shared" si="20"/>
        <v>-4.5767636279685137E-2</v>
      </c>
      <c r="CB70" s="12">
        <f t="shared" si="21"/>
        <v>4.5767636279685139E-4</v>
      </c>
      <c r="CC70" s="12"/>
      <c r="CD70" s="11">
        <f>(SUMIFS('Forecast Data'!H:H,'Forecast Data'!B:B,D70,'Forecast Data'!C:C,BK$6)+SUMIFS('Forecast Data'!H:H,'Forecast Data'!B:B,D70,'Forecast Data'!C:C,BL$6)+SUMIFS('Forecast Data'!H:H,'Forecast Data'!B:B,D70,'Forecast Data'!C:C,BM$6)+SUMIFS('Forecast Data'!H:H,'Forecast Data'!B:B,D70,'Forecast Data'!C:C,BJ$6))/4</f>
        <v>1725.75</v>
      </c>
      <c r="CE70" s="12">
        <f>IFERROR((SUM(W70:Z70)-(SUMIFS('Forecast Data'!H:H,'Forecast Data'!B:B,D70,'Forecast Data'!C:C,BJ$6)+SUMIFS('Forecast Data'!H:H,'Forecast Data'!B:B,D70,'Forecast Data'!C:C,BK$6)+SUMIFS('Forecast Data'!H:H,'Forecast Data'!B:B,D70,'Forecast Data'!C:C,BL$6)+SUMIFS('Forecast Data'!H:H,'Forecast Data'!B:B,D70,'Forecast Data'!C:C,BM$6)))/(SUMIFS('Forecast Data'!H:H,'Forecast Data'!B:B,D70,'Forecast Data'!C:C,BJ$6)+SUMIFS('Forecast Data'!H:H,'Forecast Data'!B:B,D70,'Forecast Data'!C:C,BK$6)+SUMIFS('Forecast Data'!H:H,'Forecast Data'!B:B,D70,'Forecast Data'!C:C,BL$6)+SUMIFS('Forecast Data'!H:H,'Forecast Data'!B:B,D70,'Forecast Data'!C:C,BM$6)),"")</f>
        <v>-0.63870780819933359</v>
      </c>
      <c r="CF70" s="12">
        <f t="shared" si="22"/>
        <v>-1.3318830132110823E-3</v>
      </c>
      <c r="CG70" s="12">
        <f t="shared" si="23"/>
        <v>-9.2411073203674471E-4</v>
      </c>
      <c r="CH70" s="13">
        <f t="shared" si="24"/>
        <v>-4.0777228117433756E-2</v>
      </c>
      <c r="CI70" s="13"/>
    </row>
    <row r="71" spans="1:87" ht="13.2">
      <c r="A71" s="1"/>
      <c r="B71" t="str">
        <f t="shared" si="38"/>
        <v>Vitanica</v>
      </c>
      <c r="D71" t="s">
        <v>104</v>
      </c>
      <c r="E71" s="11">
        <f>SUMIFS('Fin Data'!F:F,'Fin Data'!A:A,D71)</f>
        <v>3604</v>
      </c>
      <c r="F71" s="11">
        <f>SUMIFS('Fin Data with 6 week hist'!I:I,'Fin Data with 6 week hist'!$A:$A,$D71)</f>
        <v>3838</v>
      </c>
      <c r="G71" s="11">
        <f>SUMIFS('Fin Data with 6 week hist'!J:J,'Fin Data with 6 week hist'!$A:$A,$D71)</f>
        <v>3563</v>
      </c>
      <c r="H71" s="11">
        <f>SUMIFS('Fin Data with 6 week hist'!K:K,'Fin Data with 6 week hist'!$A:$A,$D71)+SUMIFS('Unit Cancellations'!D:D,'Unit Cancellations'!$B:$B,$D71)</f>
        <v>3517</v>
      </c>
      <c r="I71" s="11">
        <f>SUMIFS('Fin Data with 6 week hist'!L:L,'Fin Data with 6 week hist'!$A:$A,$D71)+SUMIFS('Unit Cancellations'!E:E,'Unit Cancellations'!$B:$B,$D71)</f>
        <v>3359</v>
      </c>
      <c r="J71" s="11">
        <f>SUMIFS('Fin Data with 6 week hist'!M:M,'Fin Data with 6 week hist'!$A:$A,$D71)+SUMIFS('Unit Cancellations'!F:F,'Unit Cancellations'!$B:$B,$D71)</f>
        <v>3581</v>
      </c>
      <c r="K71" s="11">
        <f>SUMIFS('Fin Data with 6 week hist'!N:N,'Fin Data with 6 week hist'!$A:$A,$D71)+SUMIFS('Unit Cancellations'!G:G,'Unit Cancellations'!$B:$B,$D71)</f>
        <v>3485</v>
      </c>
      <c r="L71" s="11">
        <f>SUMIFS('Fin Data'!AN:AN,'Fin Data'!A:A,D71)</f>
        <v>3556.8333333333335</v>
      </c>
      <c r="M71" s="12">
        <f>IFERROR(SUMIFS('Fin Data'!AO:AO,'Fin Data'!A:A,D71),"")</f>
        <v>-1.3087310395856413E-2</v>
      </c>
      <c r="N71" s="1"/>
      <c r="O71" s="11">
        <f t="shared" si="12"/>
        <v>3712.75</v>
      </c>
      <c r="P71" s="12">
        <f t="shared" si="13"/>
        <v>0.17093747536071907</v>
      </c>
      <c r="Q71" s="1"/>
      <c r="R71" s="11">
        <f t="shared" si="14"/>
        <v>3701.625</v>
      </c>
      <c r="S71" s="12">
        <f t="shared" si="15"/>
        <v>0.29540682414698161</v>
      </c>
      <c r="T71" s="11">
        <f t="shared" si="16"/>
        <v>2380.375</v>
      </c>
      <c r="U71" s="1" t="e">
        <f t="shared" si="39"/>
        <v>#REF!</v>
      </c>
      <c r="V71" s="1"/>
      <c r="W71" s="11">
        <f>SUMIFS('Forecast Data'!$D:$D,'Forecast Data'!$C:$C,W$6,'Forecast Data'!$B:$B,$D71)</f>
        <v>3788</v>
      </c>
      <c r="X71" s="11">
        <f>SUMIFS('Forecast Data'!$D:$D,'Forecast Data'!$C:$C,X$6,'Forecast Data'!$B:$B,$D71)</f>
        <v>3711</v>
      </c>
      <c r="Y71" s="11">
        <f>SUMIFS('Forecast Data'!$D:$D,'Forecast Data'!$C:$C,Y$6,'Forecast Data'!$B:$B,$D71)</f>
        <v>3679</v>
      </c>
      <c r="Z71" s="11">
        <f>SUMIFS('Forecast Data'!$D:$D,'Forecast Data'!$C:$C,Z$6,'Forecast Data'!$B:$B,$D71)</f>
        <v>3673</v>
      </c>
      <c r="AA71" s="11">
        <f>SUMIFS('Forecast Data'!$D:$D,'Forecast Data'!$C:$C,AA$6,'Forecast Data'!$B:$B,$D71)</f>
        <v>3690</v>
      </c>
      <c r="AB71" s="11">
        <f>SUMIFS('Forecast Data'!$D:$D,'Forecast Data'!$C:$C,AB$6,'Forecast Data'!$B:$B,$D71)</f>
        <v>3717</v>
      </c>
      <c r="AC71" s="11">
        <f>SUMIFS('Forecast Data'!$D:$D,'Forecast Data'!$C:$C,AC$6,'Forecast Data'!$B:$B,$D71)</f>
        <v>3682</v>
      </c>
      <c r="AD71" s="11">
        <f>SUMIFS('Forecast Data'!$D:$D,'Forecast Data'!$C:$C,AD$6,'Forecast Data'!$B:$B,$D71)</f>
        <v>3673</v>
      </c>
      <c r="AE71" s="11">
        <f>SUMIFS('Forecast Data'!$D:$D,'Forecast Data'!$C:$C,AE$6,'Forecast Data'!$B:$B,$D71)</f>
        <v>3669</v>
      </c>
      <c r="AF71" s="11">
        <f>SUMIFS('Forecast Data'!$D:$D,'Forecast Data'!$C:$C,AF$6,'Forecast Data'!$B:$B,$D71)</f>
        <v>3664</v>
      </c>
      <c r="AG71" s="11">
        <f>SUMIFS('Forecast Data'!$D:$D,'Forecast Data'!$C:$C,AG$6,'Forecast Data'!$B:$B,$D71)</f>
        <v>3672</v>
      </c>
      <c r="AH71" s="11">
        <f>SUMIFS('Forecast Data'!$D:$D,'Forecast Data'!$C:$C,AH$6,'Forecast Data'!$B:$B,$D71)</f>
        <v>3678</v>
      </c>
      <c r="AI71" s="1"/>
      <c r="AJ71" s="12">
        <f>IF(SUMIFS('Forecast Data'!$E:$E,'Forecast Data'!$C:$C,AJ$6,'Forecast Data'!$B:$B,$D71)=0,"",SUMIFS('Forecast Data'!$E:$E,'Forecast Data'!$C:$C,AJ$6,'Forecast Data'!$B:$B,$D71))</f>
        <v>0.04</v>
      </c>
      <c r="AK71" s="12">
        <f>IF(SUMIFS('Forecast Data'!$E:$E,'Forecast Data'!$C:$C,AK$6,'Forecast Data'!$B:$B,$D71)=0,"",SUMIFS('Forecast Data'!$E:$E,'Forecast Data'!$C:$C,AK$6,'Forecast Data'!$B:$B,$D71))</f>
        <v>0.13</v>
      </c>
      <c r="AL71" s="12">
        <f>IF(SUMIFS('Forecast Data'!$E:$E,'Forecast Data'!$C:$C,AL$6,'Forecast Data'!$B:$B,$D71)=0,"",SUMIFS('Forecast Data'!$E:$E,'Forecast Data'!$C:$C,AL$6,'Forecast Data'!$B:$B,$D71))</f>
        <v>0.22</v>
      </c>
      <c r="AM71" s="12">
        <f>IF(SUMIFS('Forecast Data'!$E:$E,'Forecast Data'!$C:$C,AM$6,'Forecast Data'!$B:$B,$D71)=0,"",SUMIFS('Forecast Data'!$E:$E,'Forecast Data'!$C:$C,AM$6,'Forecast Data'!$B:$B,$D71))</f>
        <v>0.34</v>
      </c>
      <c r="AN71" s="12">
        <f>IF(SUMIFS('Forecast Data'!$E:$E,'Forecast Data'!$C:$C,AN$6,'Forecast Data'!$B:$B,$D71)=0,"",SUMIFS('Forecast Data'!$E:$E,'Forecast Data'!$C:$C,AN$6,'Forecast Data'!$B:$B,$D71))</f>
        <v>0.39</v>
      </c>
      <c r="AO71" s="12">
        <f>IF(SUMIFS('Forecast Data'!$E:$E,'Forecast Data'!$C:$C,AO$6,'Forecast Data'!$B:$B,$D71)=0,"",SUMIFS('Forecast Data'!$E:$E,'Forecast Data'!$C:$C,AO$6,'Forecast Data'!$B:$B,$D71))</f>
        <v>0.48</v>
      </c>
      <c r="AP71" s="12">
        <f>IF(SUMIFS('Forecast Data'!$E:$E,'Forecast Data'!$C:$C,AP$6,'Forecast Data'!$B:$B,$D71)=0,"",SUMIFS('Forecast Data'!$E:$E,'Forecast Data'!$C:$C,AP$6,'Forecast Data'!$B:$B,$D71))</f>
        <v>0.46</v>
      </c>
      <c r="AQ71" s="12">
        <f>IF(SUMIFS('Forecast Data'!$E:$E,'Forecast Data'!$C:$C,AQ$6,'Forecast Data'!$B:$B,$D71)=0,"",SUMIFS('Forecast Data'!$E:$E,'Forecast Data'!$C:$C,AQ$6,'Forecast Data'!$B:$B,$D71))</f>
        <v>0.48</v>
      </c>
      <c r="AR71" s="12">
        <f>IF(SUMIFS('Forecast Data'!$E:$E,'Forecast Data'!$C:$C,AR$6,'Forecast Data'!$B:$B,$D71)=0,"",SUMIFS('Forecast Data'!$E:$E,'Forecast Data'!$C:$C,AR$6,'Forecast Data'!$B:$B,$D71))</f>
        <v>0.46</v>
      </c>
      <c r="AS71" s="12">
        <f>IF(SUMIFS('Forecast Data'!$E:$E,'Forecast Data'!$C:$C,AS$6,'Forecast Data'!$B:$B,$D71)=0,"",SUMIFS('Forecast Data'!$E:$E,'Forecast Data'!$C:$C,AS$6,'Forecast Data'!$B:$B,$D71))</f>
        <v>0.4</v>
      </c>
      <c r="AT71" s="12">
        <f>IF(SUMIFS('Forecast Data'!$E:$E,'Forecast Data'!$C:$C,AT$6,'Forecast Data'!$B:$B,$D71)=0,"",SUMIFS('Forecast Data'!$E:$E,'Forecast Data'!$C:$C,AT$6,'Forecast Data'!$B:$B,$D71))</f>
        <v>0.42</v>
      </c>
      <c r="AU71" s="12">
        <f>IF(SUMIFS('Forecast Data'!$E:$E,'Forecast Data'!$C:$C,AU$6,'Forecast Data'!$B:$B,$D71)=0,"",SUMIFS('Forecast Data'!$E:$E,'Forecast Data'!$C:$C,AU$6,'Forecast Data'!$B:$B,$D71))</f>
        <v>0.36</v>
      </c>
      <c r="AV71" s="1"/>
      <c r="AW71" s="11">
        <f>SUMIFS('OP Units'!E:E,'OP Units'!$A:$A,$D71)</f>
        <v>2423</v>
      </c>
      <c r="AX71" s="11">
        <f>SUMIFS('OP Units'!F:F,'OP Units'!$A:$A,$D71)</f>
        <v>2319</v>
      </c>
      <c r="AY71" s="11">
        <f>SUMIFS('OP Units'!G:G,'OP Units'!$A:$A,$D71)</f>
        <v>2355</v>
      </c>
      <c r="AZ71" s="11">
        <f>SUMIFS('OP Units'!H:H,'OP Units'!$A:$A,$D71)</f>
        <v>2408</v>
      </c>
      <c r="BA71" s="11">
        <f>SUMIFS('OP Units'!I:I,'OP Units'!$A:$A,$D71)</f>
        <v>2315</v>
      </c>
      <c r="BB71" s="11">
        <f>SUMIFS('OP Units'!J:J,'OP Units'!$A:$A,$D71)</f>
        <v>2108</v>
      </c>
      <c r="BC71" s="11">
        <f>SUMIFS('OP Units'!K:K,'OP Units'!$A:$A,$D71)</f>
        <v>2556</v>
      </c>
      <c r="BD71" s="11">
        <f>SUMIFS('OP Units'!L:L,'OP Units'!$A:$A,$D71)</f>
        <v>2559</v>
      </c>
      <c r="BE71" s="11">
        <f>SUMIFS('OP Units'!M:M,'OP Units'!$A:$A,$D71)</f>
        <v>2556</v>
      </c>
      <c r="BF71" s="11">
        <f>SUMIFS('OP Units'!N:N,'OP Units'!$A:$A,$D71)</f>
        <v>2541</v>
      </c>
      <c r="BG71" s="11">
        <f>SUMIFS('OP Units'!O:O,'OP Units'!$A:$A,$D71)</f>
        <v>2855</v>
      </c>
      <c r="BH71" s="11">
        <f>SUMIFS('OP Units'!P:P,'OP Units'!$A:$A,$D71)</f>
        <v>3126</v>
      </c>
      <c r="BI71" s="1"/>
      <c r="BJ71" s="12">
        <f>IFERROR((SUMIFS('OP Units'!E:E,'OP Units'!$A:$A,$D71)-SUMIFS('Forecast Data'!$H:$H,'Forecast Data'!$C:$C,BJ$6,'Forecast Data'!$B:$B,$D71))/SUMIFS('Forecast Data'!$H:$H,'Forecast Data'!$C:$C,BJ$6,'Forecast Data'!$B:$B,$D71),"")</f>
        <v>-0.33287444933920707</v>
      </c>
      <c r="BK71" s="12">
        <f>IFERROR((SUMIFS('OP Units'!F:F,'OP Units'!$A:$A,$D71)-SUMIFS('Forecast Data'!$H:$H,'Forecast Data'!$C:$C,BK$6,'Forecast Data'!$B:$B,$D71))/SUMIFS('Forecast Data'!$H:$H,'Forecast Data'!$C:$C,BK$6,'Forecast Data'!$B:$B,$D71),"")</f>
        <v>-0.29212454212454214</v>
      </c>
      <c r="BL71" s="12">
        <f>IFERROR((SUMIFS('OP Units'!G:G,'OP Units'!$A:$A,$D71)-SUMIFS('Forecast Data'!$H:$H,'Forecast Data'!$C:$C,BL$6,'Forecast Data'!$B:$B,$D71))/SUMIFS('Forecast Data'!$H:$H,'Forecast Data'!$C:$C,BL$6,'Forecast Data'!$B:$B,$D71),"")</f>
        <v>-0.22174487772637144</v>
      </c>
      <c r="BM71" s="12">
        <f>IFERROR((SUMIFS('OP Units'!H:H,'OP Units'!$A:$A,$D71)-SUMIFS('Forecast Data'!$H:$H,'Forecast Data'!$C:$C,BM$6,'Forecast Data'!$B:$B,$D71))/SUMIFS('Forecast Data'!$H:$H,'Forecast Data'!$C:$C,BM$6,'Forecast Data'!$B:$B,$D71),"")</f>
        <v>-0.12404510731174972</v>
      </c>
      <c r="BN71" s="12">
        <f>IFERROR((SUMIFS('OP Units'!I:I,'OP Units'!$A:$A,$D71)-SUMIFS('Forecast Data'!$H:$H,'Forecast Data'!$C:$C,BN$6,'Forecast Data'!$B:$B,$D71))/SUMIFS('Forecast Data'!$H:$H,'Forecast Data'!$C:$C,BN$6,'Forecast Data'!$B:$B,$D71),"")</f>
        <v>-0.12509448223733938</v>
      </c>
      <c r="BO71" s="12">
        <f>IFERROR((SUMIFS('OP Units'!J:J,'OP Units'!$A:$A,$D71)-SUMIFS('Forecast Data'!$H:$H,'Forecast Data'!$C:$C,BO$6,'Forecast Data'!$B:$B,$D71))/SUMIFS('Forecast Data'!$H:$H,'Forecast Data'!$C:$C,BO$6,'Forecast Data'!$B:$B,$D71),"")</f>
        <v>-0.16249503377036154</v>
      </c>
      <c r="BP71" s="12">
        <f>IFERROR((SUMIFS('OP Units'!K:K,'OP Units'!$A:$A,$D71)-SUMIFS('Forecast Data'!$H:$H,'Forecast Data'!$C:$C,BP$6,'Forecast Data'!$B:$B,$D71))/SUMIFS('Forecast Data'!$H:$H,'Forecast Data'!$C:$C,BP$6,'Forecast Data'!$B:$B,$D71),"")</f>
        <v>1.1876484560570071E-2</v>
      </c>
      <c r="BQ71" s="12">
        <f>IFERROR((SUMIFS('OP Units'!L:L,'OP Units'!$A:$A,$D71)-SUMIFS('Forecast Data'!$H:$H,'Forecast Data'!$C:$C,BQ$6,'Forecast Data'!$B:$B,$D71))/SUMIFS('Forecast Data'!$H:$H,'Forecast Data'!$C:$C,BQ$6,'Forecast Data'!$B:$B,$D71),"")</f>
        <v>2.8536977491961414E-2</v>
      </c>
      <c r="BR71" s="12">
        <f>IFERROR((SUMIFS('OP Units'!M:M,'OP Units'!$A:$A,$D71)-SUMIFS('Forecast Data'!$H:$H,'Forecast Data'!$C:$C,BR$6,'Forecast Data'!$B:$B,$D71))/SUMIFS('Forecast Data'!$H:$H,'Forecast Data'!$C:$C,BR$6,'Forecast Data'!$B:$B,$D71),"")</f>
        <v>1.751592356687898E-2</v>
      </c>
      <c r="BS71" s="12">
        <f>IFERROR((SUMIFS('OP Units'!N:N,'OP Units'!$A:$A,$D71)-SUMIFS('Forecast Data'!$H:$H,'Forecast Data'!$C:$C,BS$6,'Forecast Data'!$B:$B,$D71))/SUMIFS('Forecast Data'!$H:$H,'Forecast Data'!$C:$C,BS$6,'Forecast Data'!$B:$B,$D71),"")</f>
        <v>-2.8298279158699809E-2</v>
      </c>
      <c r="BT71" s="12">
        <f>IFERROR((SUMIFS('OP Units'!O:O,'OP Units'!$A:$A,$D71)-SUMIFS('Forecast Data'!$H:$H,'Forecast Data'!$C:$C,BT$6,'Forecast Data'!$B:$B,$D71))/SUMIFS('Forecast Data'!$H:$H,'Forecast Data'!$C:$C,BT$6,'Forecast Data'!$B:$B,$D71),"")</f>
        <v>0.10701822411787515</v>
      </c>
      <c r="BU71" s="12">
        <f>IFERROR((SUMIFS('OP Units'!P:P,'OP Units'!$A:$A,$D71)-SUMIFS('Forecast Data'!$H:$H,'Forecast Data'!$C:$C,BU$6,'Forecast Data'!$B:$B,$D71))/SUMIFS('Forecast Data'!$H:$H,'Forecast Data'!$C:$C,BU$6,'Forecast Data'!$B:$B,$D71),"")</f>
        <v>0.15223000368595652</v>
      </c>
      <c r="BV71" s="12"/>
      <c r="BW71" s="11">
        <f>(SUMIFS('Forecast Data'!H:H,'Forecast Data'!B:B,D71,'Forecast Data'!C:C,BK$6)+SUMIFS('Forecast Data'!H:H,'Forecast Data'!B:B,D71,'Forecast Data'!C:C,BL$6)+SUMIFS('Forecast Data'!H:H,'Forecast Data'!B:B,D71,'Forecast Data'!C:C,BM$6)+SUMIFS('Forecast Data'!H:H,'Forecast Data'!B:B,D71,'Forecast Data'!C:C,BN$6)+SUMIFS('Forecast Data'!H:H,'Forecast Data'!B:B,D71,'Forecast Data'!C:C,BO$6)+SUMIFS('Forecast Data'!H:H,'Forecast Data'!B:B,D71,'Forecast Data'!C:C,BP$6)+SUMIFS('Forecast Data'!H:H,'Forecast Data'!B:B,D71,'Forecast Data'!C:C,BQ$6)+SUMIFS('Forecast Data'!H:H,'Forecast Data'!B:B,D71,'Forecast Data'!C:C,BJ$6))/8</f>
        <v>2857.5</v>
      </c>
      <c r="BX71" s="12">
        <f>IFERROR((SUM(W71:AD71)-(SUMIFS('Forecast Data'!H:H,'Forecast Data'!B:B,B71,'Forecast Data'!C:C,BJ$6)+SUMIFS('Forecast Data'!H:H,'Forecast Data'!B:B,B71,'Forecast Data'!C:C,BK$6)+SUMIFS('Forecast Data'!H:H,'Forecast Data'!B:B,B71,'Forecast Data'!C:C,BL$6)+SUMIFS('Forecast Data'!H:H,'Forecast Data'!B:B,B71,'Forecast Data'!C:C,BM$6)+SUMIFS('Forecast Data'!H:H,'Forecast Data'!B:B,B71,'Forecast Data'!C:C,BN$6)+SUMIFS('Forecast Data'!H:H,'Forecast Data'!B:B,B71,'Forecast Data'!C:C,BO$6)+SUMIFS('Forecast Data'!H:H,'Forecast Data'!B:B,B71,'Forecast Data'!C:C,BP$6)+SUMIFS('Forecast Data'!H:H,'Forecast Data'!B:B,B71,'Forecast Data'!C:C,BQ$6)))/(SUMIFS('Forecast Data'!H:H,'Forecast Data'!B:B,B71,'Forecast Data'!C:C,BJ$6)+SUMIFS('Forecast Data'!H:H,'Forecast Data'!B:B,B71,'Forecast Data'!C:C,BK$6)+SUMIFS('Forecast Data'!H:H,'Forecast Data'!B:B,B71,'Forecast Data'!C:C,BL$6)+SUMIFS('Forecast Data'!H:H,'Forecast Data'!B:B,B71,'Forecast Data'!C:C,BM$6)+SUMIFS('Forecast Data'!H:H,'Forecast Data'!B:B,B71,'Forecast Data'!C:C,BN$6)+SUMIFS('Forecast Data'!H:H,'Forecast Data'!B:B,B71,'Forecast Data'!C:C,BO$6)+SUMIFS('Forecast Data'!H:H,'Forecast Data'!B:B,B71,'Forecast Data'!C:C,BP$6)+SUMIFS('Forecast Data'!H:H,'Forecast Data'!B:B,B71,'Forecast Data'!C:C,BQ$6)),"")</f>
        <v>0.29540682414698161</v>
      </c>
      <c r="BY71" s="12">
        <f t="shared" si="18"/>
        <v>-4.0334177928168547E-5</v>
      </c>
      <c r="BZ71" s="16">
        <f t="shared" si="19"/>
        <v>6.9412316405024121E-4</v>
      </c>
      <c r="CA71" s="13">
        <f t="shared" si="20"/>
        <v>-7.3445734197840978E-2</v>
      </c>
      <c r="CB71" s="12">
        <f t="shared" si="21"/>
        <v>7.3445734197840977E-4</v>
      </c>
      <c r="CC71" s="12"/>
      <c r="CD71" s="11">
        <f>(SUMIFS('Forecast Data'!H:H,'Forecast Data'!B:B,D71,'Forecast Data'!C:C,BK$6)+SUMIFS('Forecast Data'!H:H,'Forecast Data'!B:B,D71,'Forecast Data'!C:C,BL$6)+SUMIFS('Forecast Data'!H:H,'Forecast Data'!B:B,D71,'Forecast Data'!C:C,BM$6)+SUMIFS('Forecast Data'!H:H,'Forecast Data'!B:B,D71,'Forecast Data'!C:C,BJ$6))/4</f>
        <v>3170.75</v>
      </c>
      <c r="CE71" s="12">
        <f>IFERROR((SUM(W71:Z71)-(SUMIFS('Forecast Data'!H:H,'Forecast Data'!B:B,D71,'Forecast Data'!C:C,BJ$6)+SUMIFS('Forecast Data'!H:H,'Forecast Data'!B:B,D71,'Forecast Data'!C:C,BK$6)+SUMIFS('Forecast Data'!H:H,'Forecast Data'!B:B,D71,'Forecast Data'!C:C,BL$6)+SUMIFS('Forecast Data'!H:H,'Forecast Data'!B:B,D71,'Forecast Data'!C:C,BM$6)))/(SUMIFS('Forecast Data'!H:H,'Forecast Data'!B:B,D71,'Forecast Data'!C:C,BJ$6)+SUMIFS('Forecast Data'!H:H,'Forecast Data'!B:B,D71,'Forecast Data'!C:C,BK$6)+SUMIFS('Forecast Data'!H:H,'Forecast Data'!B:B,D71,'Forecast Data'!C:C,BL$6)+SUMIFS('Forecast Data'!H:H,'Forecast Data'!B:B,D71,'Forecast Data'!C:C,BM$6)),"")</f>
        <v>0.17093747536071907</v>
      </c>
      <c r="CF71" s="12">
        <f t="shared" si="22"/>
        <v>-4.0334177928168547E-5</v>
      </c>
      <c r="CG71" s="12">
        <f t="shared" si="23"/>
        <v>4.5440509572593847E-4</v>
      </c>
      <c r="CH71" s="13">
        <f t="shared" si="24"/>
        <v>-4.9473927365410696E-2</v>
      </c>
      <c r="CI71" s="13"/>
    </row>
    <row r="72" spans="1:87" ht="13.2">
      <c r="A72" s="1"/>
      <c r="B72" t="str">
        <f t="shared" si="38"/>
        <v>Vital Proteins</v>
      </c>
      <c r="C72" t="s">
        <v>44</v>
      </c>
      <c r="D72" t="s">
        <v>105</v>
      </c>
      <c r="E72" s="11">
        <f>SUMIFS('Fin Data'!F:F,'Fin Data'!A:A,D72)</f>
        <v>0</v>
      </c>
      <c r="F72" s="11">
        <f>SUMIFS('Fin Data with 6 week hist'!I:I,'Fin Data with 6 week hist'!$A:$A,$D72)</f>
        <v>588</v>
      </c>
      <c r="G72" s="11">
        <f>SUMIFS('Fin Data with 6 week hist'!J:J,'Fin Data with 6 week hist'!$A:$A,$D72)</f>
        <v>799</v>
      </c>
      <c r="H72" s="11">
        <f>SUMIFS('Fin Data with 6 week hist'!K:K,'Fin Data with 6 week hist'!$A:$A,$D72)+SUMIFS('Unit Cancellations'!D:D,'Unit Cancellations'!$B:$B,$D72)</f>
        <v>749</v>
      </c>
      <c r="I72" s="11">
        <f>SUMIFS('Fin Data with 6 week hist'!L:L,'Fin Data with 6 week hist'!$A:$A,$D72)+SUMIFS('Unit Cancellations'!E:E,'Unit Cancellations'!$B:$B,$D72)</f>
        <v>929</v>
      </c>
      <c r="J72" s="11">
        <f>SUMIFS('Fin Data with 6 week hist'!M:M,'Fin Data with 6 week hist'!$A:$A,$D72)+SUMIFS('Unit Cancellations'!F:F,'Unit Cancellations'!$B:$B,$D72)</f>
        <v>1162</v>
      </c>
      <c r="K72" s="11">
        <f>SUMIFS('Fin Data with 6 week hist'!N:N,'Fin Data with 6 week hist'!$A:$A,$D72)+SUMIFS('Unit Cancellations'!G:G,'Unit Cancellations'!$B:$B,$D72)</f>
        <v>2054</v>
      </c>
      <c r="L72" s="11">
        <f>SUMIFS('Fin Data'!AN:AN,'Fin Data'!A:A,D72)</f>
        <v>1047</v>
      </c>
      <c r="M72" s="12">
        <f>IFERROR(SUMIFS('Fin Data'!AO:AO,'Fin Data'!A:A,D72),"")</f>
        <v>0</v>
      </c>
      <c r="N72" s="1"/>
      <c r="O72" s="11">
        <f t="shared" si="12"/>
        <v>1348.5</v>
      </c>
      <c r="P72" s="12" t="str">
        <f t="shared" si="13"/>
        <v/>
      </c>
      <c r="Q72" s="1"/>
      <c r="R72" s="11">
        <f t="shared" si="14"/>
        <v>2188</v>
      </c>
      <c r="S72" s="12" t="str">
        <f t="shared" si="15"/>
        <v/>
      </c>
      <c r="T72" s="11">
        <f t="shared" si="16"/>
        <v>482.75</v>
      </c>
      <c r="U72" s="1" t="e">
        <f t="shared" si="39"/>
        <v>#REF!</v>
      </c>
      <c r="V72" s="1"/>
      <c r="W72" s="11">
        <f>SUMIFS('Forecast Data'!$D:$D,'Forecast Data'!$C:$C,W$6,'Forecast Data'!$B:$B,$D72)</f>
        <v>1463</v>
      </c>
      <c r="X72" s="11">
        <f>SUMIFS('Forecast Data'!$D:$D,'Forecast Data'!$C:$C,X$6,'Forecast Data'!$B:$B,$D72)</f>
        <v>1381</v>
      </c>
      <c r="Y72" s="11">
        <f>SUMIFS('Forecast Data'!$D:$D,'Forecast Data'!$C:$C,Y$6,'Forecast Data'!$B:$B,$D72)</f>
        <v>1282</v>
      </c>
      <c r="Z72" s="11">
        <f>SUMIFS('Forecast Data'!$D:$D,'Forecast Data'!$C:$C,Z$6,'Forecast Data'!$B:$B,$D72)</f>
        <v>1268</v>
      </c>
      <c r="AA72" s="11">
        <f>SUMIFS('Forecast Data'!$D:$D,'Forecast Data'!$C:$C,AA$6,'Forecast Data'!$B:$B,$D72)</f>
        <v>1268</v>
      </c>
      <c r="AB72" s="11">
        <f>SUMIFS('Forecast Data'!$D:$D,'Forecast Data'!$C:$C,AB$6,'Forecast Data'!$B:$B,$D72)</f>
        <v>3061</v>
      </c>
      <c r="AC72" s="11">
        <f>SUMIFS('Forecast Data'!$D:$D,'Forecast Data'!$C:$C,AC$6,'Forecast Data'!$B:$B,$D72)</f>
        <v>3840</v>
      </c>
      <c r="AD72" s="11">
        <f>SUMIFS('Forecast Data'!$D:$D,'Forecast Data'!$C:$C,AD$6,'Forecast Data'!$B:$B,$D72)</f>
        <v>3941</v>
      </c>
      <c r="AE72" s="11">
        <f>SUMIFS('Forecast Data'!$D:$D,'Forecast Data'!$C:$C,AE$6,'Forecast Data'!$B:$B,$D72)</f>
        <v>3945</v>
      </c>
      <c r="AF72" s="11">
        <f>SUMIFS('Forecast Data'!$D:$D,'Forecast Data'!$C:$C,AF$6,'Forecast Data'!$B:$B,$D72)</f>
        <v>3945</v>
      </c>
      <c r="AG72" s="11">
        <f>SUMIFS('Forecast Data'!$D:$D,'Forecast Data'!$C:$C,AG$6,'Forecast Data'!$B:$B,$D72)</f>
        <v>1738</v>
      </c>
      <c r="AH72" s="11">
        <f>SUMIFS('Forecast Data'!$D:$D,'Forecast Data'!$C:$C,AH$6,'Forecast Data'!$B:$B,$D72)</f>
        <v>1370</v>
      </c>
      <c r="AI72" s="1"/>
      <c r="AJ72" s="12" t="str">
        <f>IF(SUMIFS('Forecast Data'!$E:$E,'Forecast Data'!$C:$C,AJ$6,'Forecast Data'!$B:$B,$D72)=0,"",SUMIFS('Forecast Data'!$E:$E,'Forecast Data'!$C:$C,AJ$6,'Forecast Data'!$B:$B,$D72))</f>
        <v/>
      </c>
      <c r="AK72" s="12" t="str">
        <f>IF(SUMIFS('Forecast Data'!$E:$E,'Forecast Data'!$C:$C,AK$6,'Forecast Data'!$B:$B,$D72)=0,"",SUMIFS('Forecast Data'!$E:$E,'Forecast Data'!$C:$C,AK$6,'Forecast Data'!$B:$B,$D72))</f>
        <v/>
      </c>
      <c r="AL72" s="12" t="str">
        <f>IF(SUMIFS('Forecast Data'!$E:$E,'Forecast Data'!$C:$C,AL$6,'Forecast Data'!$B:$B,$D72)=0,"",SUMIFS('Forecast Data'!$E:$E,'Forecast Data'!$C:$C,AL$6,'Forecast Data'!$B:$B,$D72))</f>
        <v/>
      </c>
      <c r="AM72" s="12" t="str">
        <f>IF(SUMIFS('Forecast Data'!$E:$E,'Forecast Data'!$C:$C,AM$6,'Forecast Data'!$B:$B,$D72)=0,"",SUMIFS('Forecast Data'!$E:$E,'Forecast Data'!$C:$C,AM$6,'Forecast Data'!$B:$B,$D72))</f>
        <v/>
      </c>
      <c r="AN72" s="12" t="str">
        <f>IF(SUMIFS('Forecast Data'!$E:$E,'Forecast Data'!$C:$C,AN$6,'Forecast Data'!$B:$B,$D72)=0,"",SUMIFS('Forecast Data'!$E:$E,'Forecast Data'!$C:$C,AN$6,'Forecast Data'!$B:$B,$D72))</f>
        <v/>
      </c>
      <c r="AO72" s="12" t="str">
        <f>IF(SUMIFS('Forecast Data'!$E:$E,'Forecast Data'!$C:$C,AO$6,'Forecast Data'!$B:$B,$D72)=0,"",SUMIFS('Forecast Data'!$E:$E,'Forecast Data'!$C:$C,AO$6,'Forecast Data'!$B:$B,$D72))</f>
        <v/>
      </c>
      <c r="AP72" s="12" t="str">
        <f>IF(SUMIFS('Forecast Data'!$E:$E,'Forecast Data'!$C:$C,AP$6,'Forecast Data'!$B:$B,$D72)=0,"",SUMIFS('Forecast Data'!$E:$E,'Forecast Data'!$C:$C,AP$6,'Forecast Data'!$B:$B,$D72))</f>
        <v/>
      </c>
      <c r="AQ72" s="12" t="str">
        <f>IF(SUMIFS('Forecast Data'!$E:$E,'Forecast Data'!$C:$C,AQ$6,'Forecast Data'!$B:$B,$D72)=0,"",SUMIFS('Forecast Data'!$E:$E,'Forecast Data'!$C:$C,AQ$6,'Forecast Data'!$B:$B,$D72))</f>
        <v/>
      </c>
      <c r="AR72" s="12" t="str">
        <f>IF(SUMIFS('Forecast Data'!$E:$E,'Forecast Data'!$C:$C,AR$6,'Forecast Data'!$B:$B,$D72)=0,"",SUMIFS('Forecast Data'!$E:$E,'Forecast Data'!$C:$C,AR$6,'Forecast Data'!$B:$B,$D72))</f>
        <v/>
      </c>
      <c r="AS72" s="12" t="str">
        <f>IF(SUMIFS('Forecast Data'!$E:$E,'Forecast Data'!$C:$C,AS$6,'Forecast Data'!$B:$B,$D72)=0,"",SUMIFS('Forecast Data'!$E:$E,'Forecast Data'!$C:$C,AS$6,'Forecast Data'!$B:$B,$D72))</f>
        <v/>
      </c>
      <c r="AT72" s="12" t="str">
        <f>IF(SUMIFS('Forecast Data'!$E:$E,'Forecast Data'!$C:$C,AT$6,'Forecast Data'!$B:$B,$D72)=0,"",SUMIFS('Forecast Data'!$E:$E,'Forecast Data'!$C:$C,AT$6,'Forecast Data'!$B:$B,$D72))</f>
        <v/>
      </c>
      <c r="AU72" s="12" t="str">
        <f>IF(SUMIFS('Forecast Data'!$E:$E,'Forecast Data'!$C:$C,AU$6,'Forecast Data'!$B:$B,$D72)=0,"",SUMIFS('Forecast Data'!$E:$E,'Forecast Data'!$C:$C,AU$6,'Forecast Data'!$B:$B,$D72))</f>
        <v/>
      </c>
      <c r="AV72" s="1"/>
      <c r="AW72" s="11">
        <f>SUMIFS('OP Units'!E:E,'OP Units'!$A:$A,$D72)</f>
        <v>404</v>
      </c>
      <c r="AX72" s="11">
        <f>SUMIFS('OP Units'!F:F,'OP Units'!$A:$A,$D72)</f>
        <v>426</v>
      </c>
      <c r="AY72" s="11">
        <f>SUMIFS('OP Units'!G:G,'OP Units'!$A:$A,$D72)</f>
        <v>484</v>
      </c>
      <c r="AZ72" s="11">
        <f>SUMIFS('OP Units'!H:H,'OP Units'!$A:$A,$D72)</f>
        <v>506</v>
      </c>
      <c r="BA72" s="11">
        <f>SUMIFS('OP Units'!I:I,'OP Units'!$A:$A,$D72)</f>
        <v>514</v>
      </c>
      <c r="BB72" s="11">
        <f>SUMIFS('OP Units'!J:J,'OP Units'!$A:$A,$D72)</f>
        <v>546</v>
      </c>
      <c r="BC72" s="11">
        <f>SUMIFS('OP Units'!K:K,'OP Units'!$A:$A,$D72)</f>
        <v>496</v>
      </c>
      <c r="BD72" s="11">
        <f>SUMIFS('OP Units'!L:L,'OP Units'!$A:$A,$D72)</f>
        <v>486</v>
      </c>
      <c r="BE72" s="11">
        <f>SUMIFS('OP Units'!M:M,'OP Units'!$A:$A,$D72)</f>
        <v>491</v>
      </c>
      <c r="BF72" s="11">
        <f>SUMIFS('OP Units'!N:N,'OP Units'!$A:$A,$D72)</f>
        <v>523</v>
      </c>
      <c r="BG72" s="11">
        <f>SUMIFS('OP Units'!O:O,'OP Units'!$A:$A,$D72)</f>
        <v>544</v>
      </c>
      <c r="BH72" s="11">
        <f>SUMIFS('OP Units'!P:P,'OP Units'!$A:$A,$D72)</f>
        <v>553</v>
      </c>
      <c r="BI72" s="1"/>
      <c r="BJ72" s="12" t="str">
        <f>IFERROR((SUMIFS('OP Units'!E:E,'OP Units'!$A:$A,$D72)-SUMIFS('Forecast Data'!$H:$H,'Forecast Data'!$C:$C,BJ$6,'Forecast Data'!$B:$B,$D72))/SUMIFS('Forecast Data'!$H:$H,'Forecast Data'!$C:$C,BJ$6,'Forecast Data'!$B:$B,$D72),"")</f>
        <v/>
      </c>
      <c r="BK72" s="12" t="str">
        <f>IFERROR((SUMIFS('OP Units'!F:F,'OP Units'!$A:$A,$D72)-SUMIFS('Forecast Data'!$H:$H,'Forecast Data'!$C:$C,BK$6,'Forecast Data'!$B:$B,$D72))/SUMIFS('Forecast Data'!$H:$H,'Forecast Data'!$C:$C,BK$6,'Forecast Data'!$B:$B,$D72),"")</f>
        <v/>
      </c>
      <c r="BL72" s="12" t="str">
        <f>IFERROR((SUMIFS('OP Units'!G:G,'OP Units'!$A:$A,$D72)-SUMIFS('Forecast Data'!$H:$H,'Forecast Data'!$C:$C,BL$6,'Forecast Data'!$B:$B,$D72))/SUMIFS('Forecast Data'!$H:$H,'Forecast Data'!$C:$C,BL$6,'Forecast Data'!$B:$B,$D72),"")</f>
        <v/>
      </c>
      <c r="BM72" s="12" t="str">
        <f>IFERROR((SUMIFS('OP Units'!H:H,'OP Units'!$A:$A,$D72)-SUMIFS('Forecast Data'!$H:$H,'Forecast Data'!$C:$C,BM$6,'Forecast Data'!$B:$B,$D72))/SUMIFS('Forecast Data'!$H:$H,'Forecast Data'!$C:$C,BM$6,'Forecast Data'!$B:$B,$D72),"")</f>
        <v/>
      </c>
      <c r="BN72" s="12" t="str">
        <f>IFERROR((SUMIFS('OP Units'!I:I,'OP Units'!$A:$A,$D72)-SUMIFS('Forecast Data'!$H:$H,'Forecast Data'!$C:$C,BN$6,'Forecast Data'!$B:$B,$D72))/SUMIFS('Forecast Data'!$H:$H,'Forecast Data'!$C:$C,BN$6,'Forecast Data'!$B:$B,$D72),"")</f>
        <v/>
      </c>
      <c r="BO72" s="12" t="str">
        <f>IFERROR((SUMIFS('OP Units'!J:J,'OP Units'!$A:$A,$D72)-SUMIFS('Forecast Data'!$H:$H,'Forecast Data'!$C:$C,BO$6,'Forecast Data'!$B:$B,$D72))/SUMIFS('Forecast Data'!$H:$H,'Forecast Data'!$C:$C,BO$6,'Forecast Data'!$B:$B,$D72),"")</f>
        <v/>
      </c>
      <c r="BP72" s="12" t="str">
        <f>IFERROR((SUMIFS('OP Units'!K:K,'OP Units'!$A:$A,$D72)-SUMIFS('Forecast Data'!$H:$H,'Forecast Data'!$C:$C,BP$6,'Forecast Data'!$B:$B,$D72))/SUMIFS('Forecast Data'!$H:$H,'Forecast Data'!$C:$C,BP$6,'Forecast Data'!$B:$B,$D72),"")</f>
        <v/>
      </c>
      <c r="BQ72" s="12" t="str">
        <f>IFERROR((SUMIFS('OP Units'!L:L,'OP Units'!$A:$A,$D72)-SUMIFS('Forecast Data'!$H:$H,'Forecast Data'!$C:$C,BQ$6,'Forecast Data'!$B:$B,$D72))/SUMIFS('Forecast Data'!$H:$H,'Forecast Data'!$C:$C,BQ$6,'Forecast Data'!$B:$B,$D72),"")</f>
        <v/>
      </c>
      <c r="BR72" s="12" t="str">
        <f>IFERROR((SUMIFS('OP Units'!M:M,'OP Units'!$A:$A,$D72)-SUMIFS('Forecast Data'!$H:$H,'Forecast Data'!$C:$C,BR$6,'Forecast Data'!$B:$B,$D72))/SUMIFS('Forecast Data'!$H:$H,'Forecast Data'!$C:$C,BR$6,'Forecast Data'!$B:$B,$D72),"")</f>
        <v/>
      </c>
      <c r="BS72" s="12" t="str">
        <f>IFERROR((SUMIFS('OP Units'!N:N,'OP Units'!$A:$A,$D72)-SUMIFS('Forecast Data'!$H:$H,'Forecast Data'!$C:$C,BS$6,'Forecast Data'!$B:$B,$D72))/SUMIFS('Forecast Data'!$H:$H,'Forecast Data'!$C:$C,BS$6,'Forecast Data'!$B:$B,$D72),"")</f>
        <v/>
      </c>
      <c r="BT72" s="12" t="str">
        <f>IFERROR((SUMIFS('OP Units'!O:O,'OP Units'!$A:$A,$D72)-SUMIFS('Forecast Data'!$H:$H,'Forecast Data'!$C:$C,BT$6,'Forecast Data'!$B:$B,$D72))/SUMIFS('Forecast Data'!$H:$H,'Forecast Data'!$C:$C,BT$6,'Forecast Data'!$B:$B,$D72),"")</f>
        <v/>
      </c>
      <c r="BU72" s="12" t="str">
        <f>IFERROR((SUMIFS('OP Units'!P:P,'OP Units'!$A:$A,$D72)-SUMIFS('Forecast Data'!$H:$H,'Forecast Data'!$C:$C,BU$6,'Forecast Data'!$B:$B,$D72))/SUMIFS('Forecast Data'!$H:$H,'Forecast Data'!$C:$C,BU$6,'Forecast Data'!$B:$B,$D72),"")</f>
        <v/>
      </c>
      <c r="BV72" s="12"/>
      <c r="BW72" s="11">
        <f>(SUMIFS('Forecast Data'!H:H,'Forecast Data'!B:B,D72,'Forecast Data'!C:C,BK$6)+SUMIFS('Forecast Data'!H:H,'Forecast Data'!B:B,D72,'Forecast Data'!C:C,BL$6)+SUMIFS('Forecast Data'!H:H,'Forecast Data'!B:B,D72,'Forecast Data'!C:C,BM$6)+SUMIFS('Forecast Data'!H:H,'Forecast Data'!B:B,D72,'Forecast Data'!C:C,BN$6)+SUMIFS('Forecast Data'!H:H,'Forecast Data'!B:B,D72,'Forecast Data'!C:C,BO$6)+SUMIFS('Forecast Data'!H:H,'Forecast Data'!B:B,D72,'Forecast Data'!C:C,BP$6)+SUMIFS('Forecast Data'!H:H,'Forecast Data'!B:B,D72,'Forecast Data'!C:C,BQ$6)+SUMIFS('Forecast Data'!H:H,'Forecast Data'!B:B,D72,'Forecast Data'!C:C,BJ$6))/8</f>
        <v>0</v>
      </c>
      <c r="BX72" s="12" t="str">
        <f>IFERROR((SUM(W72:AD72)-(SUMIFS('Forecast Data'!H:H,'Forecast Data'!B:B,B72,'Forecast Data'!C:C,BJ$6)+SUMIFS('Forecast Data'!H:H,'Forecast Data'!B:B,B72,'Forecast Data'!C:C,BK$6)+SUMIFS('Forecast Data'!H:H,'Forecast Data'!B:B,B72,'Forecast Data'!C:C,BL$6)+SUMIFS('Forecast Data'!H:H,'Forecast Data'!B:B,B72,'Forecast Data'!C:C,BM$6)+SUMIFS('Forecast Data'!H:H,'Forecast Data'!B:B,B72,'Forecast Data'!C:C,BN$6)+SUMIFS('Forecast Data'!H:H,'Forecast Data'!B:B,B72,'Forecast Data'!C:C,BO$6)+SUMIFS('Forecast Data'!H:H,'Forecast Data'!B:B,B72,'Forecast Data'!C:C,BP$6)+SUMIFS('Forecast Data'!H:H,'Forecast Data'!B:B,B72,'Forecast Data'!C:C,BQ$6)))/(SUMIFS('Forecast Data'!H:H,'Forecast Data'!B:B,B72,'Forecast Data'!C:C,BJ$6)+SUMIFS('Forecast Data'!H:H,'Forecast Data'!B:B,B72,'Forecast Data'!C:C,BK$6)+SUMIFS('Forecast Data'!H:H,'Forecast Data'!B:B,B72,'Forecast Data'!C:C,BL$6)+SUMIFS('Forecast Data'!H:H,'Forecast Data'!B:B,B72,'Forecast Data'!C:C,BM$6)+SUMIFS('Forecast Data'!H:H,'Forecast Data'!B:B,B72,'Forecast Data'!C:C,BN$6)+SUMIFS('Forecast Data'!H:H,'Forecast Data'!B:B,B72,'Forecast Data'!C:C,BO$6)+SUMIFS('Forecast Data'!H:H,'Forecast Data'!B:B,B72,'Forecast Data'!C:C,BP$6)+SUMIFS('Forecast Data'!H:H,'Forecast Data'!B:B,B72,'Forecast Data'!C:C,BQ$6)),"")</f>
        <v/>
      </c>
      <c r="BY72" s="12">
        <f t="shared" si="18"/>
        <v>8.9533323584719291E-4</v>
      </c>
      <c r="BZ72" s="16">
        <f t="shared" si="19"/>
        <v>1.799190265590911E-3</v>
      </c>
      <c r="CA72" s="13">
        <f t="shared" si="20"/>
        <v>-9.0385702974371818E-2</v>
      </c>
      <c r="CB72" s="12">
        <f t="shared" si="21"/>
        <v>9.0385702974371822E-4</v>
      </c>
      <c r="CC72" s="12"/>
      <c r="CD72" s="11">
        <f>(SUMIFS('Forecast Data'!H:H,'Forecast Data'!B:B,D72,'Forecast Data'!C:C,BK$6)+SUMIFS('Forecast Data'!H:H,'Forecast Data'!B:B,D72,'Forecast Data'!C:C,BL$6)+SUMIFS('Forecast Data'!H:H,'Forecast Data'!B:B,D72,'Forecast Data'!C:C,BM$6)+SUMIFS('Forecast Data'!H:H,'Forecast Data'!B:B,D72,'Forecast Data'!C:C,BJ$6))/4</f>
        <v>0</v>
      </c>
      <c r="CE72" s="12" t="str">
        <f>IFERROR((SUM(W72:Z72)-(SUMIFS('Forecast Data'!H:H,'Forecast Data'!B:B,D72,'Forecast Data'!C:C,BJ$6)+SUMIFS('Forecast Data'!H:H,'Forecast Data'!B:B,D72,'Forecast Data'!C:C,BK$6)+SUMIFS('Forecast Data'!H:H,'Forecast Data'!B:B,D72,'Forecast Data'!C:C,BL$6)+SUMIFS('Forecast Data'!H:H,'Forecast Data'!B:B,D72,'Forecast Data'!C:C,BM$6)))/(SUMIFS('Forecast Data'!H:H,'Forecast Data'!B:B,D72,'Forecast Data'!C:C,BJ$6)+SUMIFS('Forecast Data'!H:H,'Forecast Data'!B:B,D72,'Forecast Data'!C:C,BK$6)+SUMIFS('Forecast Data'!H:H,'Forecast Data'!B:B,D72,'Forecast Data'!C:C,BL$6)+SUMIFS('Forecast Data'!H:H,'Forecast Data'!B:B,D72,'Forecast Data'!C:C,BM$6)),"")</f>
        <v/>
      </c>
      <c r="CF72" s="12">
        <f t="shared" si="22"/>
        <v>8.9533323584719291E-4</v>
      </c>
      <c r="CG72" s="12">
        <f t="shared" si="23"/>
        <v>1.1305632317092766E-3</v>
      </c>
      <c r="CH72" s="13">
        <f t="shared" si="24"/>
        <v>-2.3522999586208366E-2</v>
      </c>
      <c r="CI72" s="13"/>
    </row>
    <row r="73" spans="1:87" ht="13.2">
      <c r="A73" s="1"/>
      <c r="B73" t="str">
        <f t="shared" si="38"/>
        <v>Superior Source</v>
      </c>
      <c r="D73" t="s">
        <v>106</v>
      </c>
      <c r="E73" s="11">
        <f>SUMIFS('Fin Data'!F:F,'Fin Data'!A:A,D73)</f>
        <v>8424</v>
      </c>
      <c r="F73" s="11">
        <f>SUMIFS('Fin Data with 6 week hist'!I:I,'Fin Data with 6 week hist'!$A:$A,$D73)</f>
        <v>8800</v>
      </c>
      <c r="G73" s="11">
        <f>SUMIFS('Fin Data with 6 week hist'!J:J,'Fin Data with 6 week hist'!$A:$A,$D73)</f>
        <v>8313</v>
      </c>
      <c r="H73" s="11">
        <f>SUMIFS('Fin Data with 6 week hist'!K:K,'Fin Data with 6 week hist'!$A:$A,$D73)+SUMIFS('Unit Cancellations'!D:D,'Unit Cancellations'!$B:$B,$D73)</f>
        <v>8261</v>
      </c>
      <c r="I73" s="11">
        <f>SUMIFS('Fin Data with 6 week hist'!L:L,'Fin Data with 6 week hist'!$A:$A,$D73)+SUMIFS('Unit Cancellations'!E:E,'Unit Cancellations'!$B:$B,$D73)</f>
        <v>8058</v>
      </c>
      <c r="J73" s="11">
        <f>SUMIFS('Fin Data with 6 week hist'!M:M,'Fin Data with 6 week hist'!$A:$A,$D73)+SUMIFS('Unit Cancellations'!F:F,'Unit Cancellations'!$B:$B,$D73)</f>
        <v>8128</v>
      </c>
      <c r="K73" s="11">
        <f>SUMIFS('Fin Data with 6 week hist'!N:N,'Fin Data with 6 week hist'!$A:$A,$D73)+SUMIFS('Unit Cancellations'!G:G,'Unit Cancellations'!$B:$B,$D73)</f>
        <v>8211</v>
      </c>
      <c r="L73" s="11">
        <f>SUMIFS('Fin Data'!AN:AN,'Fin Data'!A:A,D73)</f>
        <v>8294.8333333333339</v>
      </c>
      <c r="M73" s="12">
        <f>IFERROR(SUMIFS('Fin Data'!AO:AO,'Fin Data'!A:A,D73),"")</f>
        <v>-1.5333175055397205E-2</v>
      </c>
      <c r="N73" s="1"/>
      <c r="O73" s="11">
        <f t="shared" si="12"/>
        <v>8576.75</v>
      </c>
      <c r="P73" s="12">
        <f t="shared" si="13"/>
        <v>4.1436464088397788E-2</v>
      </c>
      <c r="Q73" s="1"/>
      <c r="R73" s="11">
        <f t="shared" si="14"/>
        <v>8533</v>
      </c>
      <c r="S73" s="12">
        <f t="shared" si="15"/>
        <v>4.195985652140731E-2</v>
      </c>
      <c r="T73" s="11">
        <f t="shared" si="16"/>
        <v>8559.375</v>
      </c>
      <c r="U73" s="1" t="e">
        <f t="shared" si="39"/>
        <v>#REF!</v>
      </c>
      <c r="V73" s="1"/>
      <c r="W73" s="11">
        <f>SUMIFS('Forecast Data'!$D:$D,'Forecast Data'!$C:$C,W$6,'Forecast Data'!$B:$B,$D73)</f>
        <v>8756</v>
      </c>
      <c r="X73" s="11">
        <f>SUMIFS('Forecast Data'!$D:$D,'Forecast Data'!$C:$C,X$6,'Forecast Data'!$B:$B,$D73)</f>
        <v>8746</v>
      </c>
      <c r="Y73" s="11">
        <f>SUMIFS('Forecast Data'!$D:$D,'Forecast Data'!$C:$C,Y$6,'Forecast Data'!$B:$B,$D73)</f>
        <v>8393</v>
      </c>
      <c r="Z73" s="11">
        <f>SUMIFS('Forecast Data'!$D:$D,'Forecast Data'!$C:$C,Z$6,'Forecast Data'!$B:$B,$D73)</f>
        <v>8412</v>
      </c>
      <c r="AA73" s="11">
        <f>SUMIFS('Forecast Data'!$D:$D,'Forecast Data'!$C:$C,AA$6,'Forecast Data'!$B:$B,$D73)</f>
        <v>8529</v>
      </c>
      <c r="AB73" s="11">
        <f>SUMIFS('Forecast Data'!$D:$D,'Forecast Data'!$C:$C,AB$6,'Forecast Data'!$B:$B,$D73)</f>
        <v>8594</v>
      </c>
      <c r="AC73" s="11">
        <f>SUMIFS('Forecast Data'!$D:$D,'Forecast Data'!$C:$C,AC$6,'Forecast Data'!$B:$B,$D73)</f>
        <v>8437</v>
      </c>
      <c r="AD73" s="11">
        <f>SUMIFS('Forecast Data'!$D:$D,'Forecast Data'!$C:$C,AD$6,'Forecast Data'!$B:$B,$D73)</f>
        <v>8397</v>
      </c>
      <c r="AE73" s="11">
        <f>SUMIFS('Forecast Data'!$D:$D,'Forecast Data'!$C:$C,AE$6,'Forecast Data'!$B:$B,$D73)</f>
        <v>8354</v>
      </c>
      <c r="AF73" s="11">
        <f>SUMIFS('Forecast Data'!$D:$D,'Forecast Data'!$C:$C,AF$6,'Forecast Data'!$B:$B,$D73)</f>
        <v>8365</v>
      </c>
      <c r="AG73" s="11">
        <f>SUMIFS('Forecast Data'!$D:$D,'Forecast Data'!$C:$C,AG$6,'Forecast Data'!$B:$B,$D73)</f>
        <v>8158</v>
      </c>
      <c r="AH73" s="11">
        <f>SUMIFS('Forecast Data'!$D:$D,'Forecast Data'!$C:$C,AH$6,'Forecast Data'!$B:$B,$D73)</f>
        <v>8197</v>
      </c>
      <c r="AI73" s="1"/>
      <c r="AJ73" s="12">
        <f>IF(SUMIFS('Forecast Data'!$E:$E,'Forecast Data'!$C:$C,AJ$6,'Forecast Data'!$B:$B,$D73)=0,"",SUMIFS('Forecast Data'!$E:$E,'Forecast Data'!$C:$C,AJ$6,'Forecast Data'!$B:$B,$D73))</f>
        <v>0.08</v>
      </c>
      <c r="AK73" s="12">
        <f>IF(SUMIFS('Forecast Data'!$E:$E,'Forecast Data'!$C:$C,AK$6,'Forecast Data'!$B:$B,$D73)=0,"",SUMIFS('Forecast Data'!$E:$E,'Forecast Data'!$C:$C,AK$6,'Forecast Data'!$B:$B,$D73))</f>
        <v>0.03</v>
      </c>
      <c r="AL73" s="12">
        <f>IF(SUMIFS('Forecast Data'!$E:$E,'Forecast Data'!$C:$C,AL$6,'Forecast Data'!$B:$B,$D73)=0,"",SUMIFS('Forecast Data'!$E:$E,'Forecast Data'!$C:$C,AL$6,'Forecast Data'!$B:$B,$D73))</f>
        <v>0.03</v>
      </c>
      <c r="AM73" s="12">
        <f>IF(SUMIFS('Forecast Data'!$E:$E,'Forecast Data'!$C:$C,AM$6,'Forecast Data'!$B:$B,$D73)=0,"",SUMIFS('Forecast Data'!$E:$E,'Forecast Data'!$C:$C,AM$6,'Forecast Data'!$B:$B,$D73))</f>
        <v>0.03</v>
      </c>
      <c r="AN73" s="12">
        <f>IF(SUMIFS('Forecast Data'!$E:$E,'Forecast Data'!$C:$C,AN$6,'Forecast Data'!$B:$B,$D73)=0,"",SUMIFS('Forecast Data'!$E:$E,'Forecast Data'!$C:$C,AN$6,'Forecast Data'!$B:$B,$D73))</f>
        <v>0.06</v>
      </c>
      <c r="AO73" s="12">
        <f>IF(SUMIFS('Forecast Data'!$E:$E,'Forecast Data'!$C:$C,AO$6,'Forecast Data'!$B:$B,$D73)=0,"",SUMIFS('Forecast Data'!$E:$E,'Forecast Data'!$C:$C,AO$6,'Forecast Data'!$B:$B,$D73))</f>
        <v>0.04</v>
      </c>
      <c r="AP73" s="12">
        <f>IF(SUMIFS('Forecast Data'!$E:$E,'Forecast Data'!$C:$C,AP$6,'Forecast Data'!$B:$B,$D73)=0,"",SUMIFS('Forecast Data'!$E:$E,'Forecast Data'!$C:$C,AP$6,'Forecast Data'!$B:$B,$D73))</f>
        <v>0.03</v>
      </c>
      <c r="AQ73" s="12">
        <f>IF(SUMIFS('Forecast Data'!$E:$E,'Forecast Data'!$C:$C,AQ$6,'Forecast Data'!$B:$B,$D73)=0,"",SUMIFS('Forecast Data'!$E:$E,'Forecast Data'!$C:$C,AQ$6,'Forecast Data'!$B:$B,$D73))</f>
        <v>0.05</v>
      </c>
      <c r="AR73" s="12">
        <f>IF(SUMIFS('Forecast Data'!$E:$E,'Forecast Data'!$C:$C,AR$6,'Forecast Data'!$B:$B,$D73)=0,"",SUMIFS('Forecast Data'!$E:$E,'Forecast Data'!$C:$C,AR$6,'Forecast Data'!$B:$B,$D73))</f>
        <v>0.04</v>
      </c>
      <c r="AS73" s="12">
        <f>IF(SUMIFS('Forecast Data'!$E:$E,'Forecast Data'!$C:$C,AS$6,'Forecast Data'!$B:$B,$D73)=0,"",SUMIFS('Forecast Data'!$E:$E,'Forecast Data'!$C:$C,AS$6,'Forecast Data'!$B:$B,$D73))</f>
        <v>0.06</v>
      </c>
      <c r="AT73" s="12">
        <f>IF(SUMIFS('Forecast Data'!$E:$E,'Forecast Data'!$C:$C,AT$6,'Forecast Data'!$B:$B,$D73)=0,"",SUMIFS('Forecast Data'!$E:$E,'Forecast Data'!$C:$C,AT$6,'Forecast Data'!$B:$B,$D73))</f>
        <v>0.04</v>
      </c>
      <c r="AU73" s="12">
        <f>IF(SUMIFS('Forecast Data'!$E:$E,'Forecast Data'!$C:$C,AU$6,'Forecast Data'!$B:$B,$D73)=0,"",SUMIFS('Forecast Data'!$E:$E,'Forecast Data'!$C:$C,AU$6,'Forecast Data'!$B:$B,$D73))</f>
        <v>0.06</v>
      </c>
      <c r="AV73" s="1"/>
      <c r="AW73" s="11">
        <f>SUMIFS('OP Units'!E:E,'OP Units'!$A:$A,$D73)</f>
        <v>7942</v>
      </c>
      <c r="AX73" s="11">
        <f>SUMIFS('OP Units'!F:F,'OP Units'!$A:$A,$D73)</f>
        <v>8393</v>
      </c>
      <c r="AY73" s="11">
        <f>SUMIFS('OP Units'!G:G,'OP Units'!$A:$A,$D73)</f>
        <v>8555</v>
      </c>
      <c r="AZ73" s="11">
        <f>SUMIFS('OP Units'!H:H,'OP Units'!$A:$A,$D73)</f>
        <v>8867</v>
      </c>
      <c r="BA73" s="11">
        <f>SUMIFS('OP Units'!I:I,'OP Units'!$A:$A,$D73)</f>
        <v>8820</v>
      </c>
      <c r="BB73" s="11">
        <f>SUMIFS('OP Units'!J:J,'OP Units'!$A:$A,$D73)</f>
        <v>8805</v>
      </c>
      <c r="BC73" s="11">
        <f>SUMIFS('OP Units'!K:K,'OP Units'!$A:$A,$D73)</f>
        <v>8796</v>
      </c>
      <c r="BD73" s="11">
        <f>SUMIFS('OP Units'!L:L,'OP Units'!$A:$A,$D73)</f>
        <v>8297</v>
      </c>
      <c r="BE73" s="11">
        <f>SUMIFS('OP Units'!M:M,'OP Units'!$A:$A,$D73)</f>
        <v>8378</v>
      </c>
      <c r="BF73" s="11">
        <f>SUMIFS('OP Units'!N:N,'OP Units'!$A:$A,$D73)</f>
        <v>8274</v>
      </c>
      <c r="BG73" s="11">
        <f>SUMIFS('OP Units'!O:O,'OP Units'!$A:$A,$D73)</f>
        <v>9212</v>
      </c>
      <c r="BH73" s="11">
        <f>SUMIFS('OP Units'!P:P,'OP Units'!$A:$A,$D73)</f>
        <v>9245</v>
      </c>
      <c r="BI73" s="1"/>
      <c r="BJ73" s="12">
        <f>IFERROR((SUMIFS('OP Units'!E:E,'OP Units'!$A:$A,$D73)-SUMIFS('Forecast Data'!$H:$H,'Forecast Data'!$C:$C,BJ$6,'Forecast Data'!$B:$B,$D73))/SUMIFS('Forecast Data'!$H:$H,'Forecast Data'!$C:$C,BJ$6,'Forecast Data'!$B:$B,$D73),"")</f>
        <v>-1.6226929270407531E-2</v>
      </c>
      <c r="BK73" s="12">
        <f>IFERROR((SUMIFS('OP Units'!F:F,'OP Units'!$A:$A,$D73)-SUMIFS('Forecast Data'!$H:$H,'Forecast Data'!$C:$C,BK$6,'Forecast Data'!$B:$B,$D73))/SUMIFS('Forecast Data'!$H:$H,'Forecast Data'!$C:$C,BK$6,'Forecast Data'!$B:$B,$D73),"")</f>
        <v>-1.4906103286384977E-2</v>
      </c>
      <c r="BL73" s="12">
        <f>IFERROR((SUMIFS('OP Units'!G:G,'OP Units'!$A:$A,$D73)-SUMIFS('Forecast Data'!$H:$H,'Forecast Data'!$C:$C,BL$6,'Forecast Data'!$B:$B,$D73))/SUMIFS('Forecast Data'!$H:$H,'Forecast Data'!$C:$C,BL$6,'Forecast Data'!$B:$B,$D73),"")</f>
        <v>4.6611206263763152E-2</v>
      </c>
      <c r="BM73" s="12">
        <f>IFERROR((SUMIFS('OP Units'!H:H,'OP Units'!$A:$A,$D73)-SUMIFS('Forecast Data'!$H:$H,'Forecast Data'!$C:$C,BM$6,'Forecast Data'!$B:$B,$D73))/SUMIFS('Forecast Data'!$H:$H,'Forecast Data'!$C:$C,BM$6,'Forecast Data'!$B:$B,$D73),"")</f>
        <v>8.4648318042813461E-2</v>
      </c>
      <c r="BN73" s="12">
        <f>IFERROR((SUMIFS('OP Units'!I:I,'OP Units'!$A:$A,$D73)-SUMIFS('Forecast Data'!$H:$H,'Forecast Data'!$C:$C,BN$6,'Forecast Data'!$B:$B,$D73))/SUMIFS('Forecast Data'!$H:$H,'Forecast Data'!$C:$C,BN$6,'Forecast Data'!$B:$B,$D73),"")</f>
        <v>9.2801387684301823E-2</v>
      </c>
      <c r="BO73" s="12">
        <f>IFERROR((SUMIFS('OP Units'!J:J,'OP Units'!$A:$A,$D73)-SUMIFS('Forecast Data'!$H:$H,'Forecast Data'!$C:$C,BO$6,'Forecast Data'!$B:$B,$D73))/SUMIFS('Forecast Data'!$H:$H,'Forecast Data'!$C:$C,BO$6,'Forecast Data'!$B:$B,$D73),"")</f>
        <v>6.1354869816779171E-2</v>
      </c>
      <c r="BP73" s="12">
        <f>IFERROR((SUMIFS('OP Units'!K:K,'OP Units'!$A:$A,$D73)-SUMIFS('Forecast Data'!$H:$H,'Forecast Data'!$C:$C,BP$6,'Forecast Data'!$B:$B,$D73))/SUMIFS('Forecast Data'!$H:$H,'Forecast Data'!$C:$C,BP$6,'Forecast Data'!$B:$B,$D73),"")</f>
        <v>7.320644216691069E-2</v>
      </c>
      <c r="BQ73" s="12">
        <f>IFERROR((SUMIFS('OP Units'!L:L,'OP Units'!$A:$A,$D73)-SUMIFS('Forecast Data'!$H:$H,'Forecast Data'!$C:$C,BQ$6,'Forecast Data'!$B:$B,$D73))/SUMIFS('Forecast Data'!$H:$H,'Forecast Data'!$C:$C,BQ$6,'Forecast Data'!$B:$B,$D73),"")</f>
        <v>3.5830212234706615E-2</v>
      </c>
      <c r="BR73" s="12">
        <f>IFERROR((SUMIFS('OP Units'!M:M,'OP Units'!$A:$A,$D73)-SUMIFS('Forecast Data'!$H:$H,'Forecast Data'!$C:$C,BR$6,'Forecast Data'!$B:$B,$D73))/SUMIFS('Forecast Data'!$H:$H,'Forecast Data'!$C:$C,BR$6,'Forecast Data'!$B:$B,$D73),"")</f>
        <v>3.8423401090728802E-2</v>
      </c>
      <c r="BS73" s="12">
        <f>IFERROR((SUMIFS('OP Units'!N:N,'OP Units'!$A:$A,$D73)-SUMIFS('Forecast Data'!$H:$H,'Forecast Data'!$C:$C,BS$6,'Forecast Data'!$B:$B,$D73))/SUMIFS('Forecast Data'!$H:$H,'Forecast Data'!$C:$C,BS$6,'Forecast Data'!$B:$B,$D73),"")</f>
        <v>5.1067073170731704E-2</v>
      </c>
      <c r="BT73" s="12">
        <f>IFERROR((SUMIFS('OP Units'!O:O,'OP Units'!$A:$A,$D73)-SUMIFS('Forecast Data'!$H:$H,'Forecast Data'!$C:$C,BT$6,'Forecast Data'!$B:$B,$D73))/SUMIFS('Forecast Data'!$H:$H,'Forecast Data'!$C:$C,BT$6,'Forecast Data'!$B:$B,$D73),"")</f>
        <v>0.16903553299492385</v>
      </c>
      <c r="BU73" s="12">
        <f>IFERROR((SUMIFS('OP Units'!P:P,'OP Units'!$A:$A,$D73)-SUMIFS('Forecast Data'!$H:$H,'Forecast Data'!$C:$C,BU$6,'Forecast Data'!$B:$B,$D73))/SUMIFS('Forecast Data'!$H:$H,'Forecast Data'!$C:$C,BU$6,'Forecast Data'!$B:$B,$D73),"")</f>
        <v>0.19228785143151922</v>
      </c>
      <c r="BV73" s="12"/>
      <c r="BW73" s="11">
        <f>(SUMIFS('Forecast Data'!H:H,'Forecast Data'!B:B,D73,'Forecast Data'!C:C,BK$6)+SUMIFS('Forecast Data'!H:H,'Forecast Data'!B:B,D73,'Forecast Data'!C:C,BL$6)+SUMIFS('Forecast Data'!H:H,'Forecast Data'!B:B,D73,'Forecast Data'!C:C,BM$6)+SUMIFS('Forecast Data'!H:H,'Forecast Data'!B:B,D73,'Forecast Data'!C:C,BN$6)+SUMIFS('Forecast Data'!H:H,'Forecast Data'!B:B,D73,'Forecast Data'!C:C,BO$6)+SUMIFS('Forecast Data'!H:H,'Forecast Data'!B:B,D73,'Forecast Data'!C:C,BP$6)+SUMIFS('Forecast Data'!H:H,'Forecast Data'!B:B,D73,'Forecast Data'!C:C,BQ$6)+SUMIFS('Forecast Data'!H:H,'Forecast Data'!B:B,D73,'Forecast Data'!C:C,BJ$6))/8</f>
        <v>8189.375</v>
      </c>
      <c r="BX73" s="12">
        <f>IFERROR((SUM(W73:AD73)-(SUMIFS('Forecast Data'!H:H,'Forecast Data'!B:B,B73,'Forecast Data'!C:C,BJ$6)+SUMIFS('Forecast Data'!H:H,'Forecast Data'!B:B,B73,'Forecast Data'!C:C,BK$6)+SUMIFS('Forecast Data'!H:H,'Forecast Data'!B:B,B73,'Forecast Data'!C:C,BL$6)+SUMIFS('Forecast Data'!H:H,'Forecast Data'!B:B,B73,'Forecast Data'!C:C,BM$6)+SUMIFS('Forecast Data'!H:H,'Forecast Data'!B:B,B73,'Forecast Data'!C:C,BN$6)+SUMIFS('Forecast Data'!H:H,'Forecast Data'!B:B,B73,'Forecast Data'!C:C,BO$6)+SUMIFS('Forecast Data'!H:H,'Forecast Data'!B:B,B73,'Forecast Data'!C:C,BP$6)+SUMIFS('Forecast Data'!H:H,'Forecast Data'!B:B,B73,'Forecast Data'!C:C,BQ$6)))/(SUMIFS('Forecast Data'!H:H,'Forecast Data'!B:B,B73,'Forecast Data'!C:C,BJ$6)+SUMIFS('Forecast Data'!H:H,'Forecast Data'!B:B,B73,'Forecast Data'!C:C,BK$6)+SUMIFS('Forecast Data'!H:H,'Forecast Data'!B:B,B73,'Forecast Data'!C:C,BL$6)+SUMIFS('Forecast Data'!H:H,'Forecast Data'!B:B,B73,'Forecast Data'!C:C,BM$6)+SUMIFS('Forecast Data'!H:H,'Forecast Data'!B:B,B73,'Forecast Data'!C:C,BN$6)+SUMIFS('Forecast Data'!H:H,'Forecast Data'!B:B,B73,'Forecast Data'!C:C,BO$6)+SUMIFS('Forecast Data'!H:H,'Forecast Data'!B:B,B73,'Forecast Data'!C:C,BP$6)+SUMIFS('Forecast Data'!H:H,'Forecast Data'!B:B,B73,'Forecast Data'!C:C,BQ$6)),"")</f>
        <v>4.195985652140731E-2</v>
      </c>
      <c r="BY73" s="12">
        <f t="shared" si="18"/>
        <v>-1.1045578761247554E-4</v>
      </c>
      <c r="BZ73" s="16">
        <f t="shared" si="19"/>
        <v>2.8256250229144274E-4</v>
      </c>
      <c r="CA73" s="13">
        <f t="shared" si="20"/>
        <v>-3.9301828990391828E-2</v>
      </c>
      <c r="CB73" s="12">
        <f t="shared" si="21"/>
        <v>3.9301828990391828E-4</v>
      </c>
      <c r="CC73" s="12"/>
      <c r="CD73" s="11">
        <f>(SUMIFS('Forecast Data'!H:H,'Forecast Data'!B:B,D73,'Forecast Data'!C:C,BK$6)+SUMIFS('Forecast Data'!H:H,'Forecast Data'!B:B,D73,'Forecast Data'!C:C,BL$6)+SUMIFS('Forecast Data'!H:H,'Forecast Data'!B:B,D73,'Forecast Data'!C:C,BM$6)+SUMIFS('Forecast Data'!H:H,'Forecast Data'!B:B,D73,'Forecast Data'!C:C,BJ$6))/4</f>
        <v>8235.5</v>
      </c>
      <c r="CE73" s="12">
        <f>IFERROR((SUM(W73:Z73)-(SUMIFS('Forecast Data'!H:H,'Forecast Data'!B:B,D73,'Forecast Data'!C:C,BJ$6)+SUMIFS('Forecast Data'!H:H,'Forecast Data'!B:B,D73,'Forecast Data'!C:C,BK$6)+SUMIFS('Forecast Data'!H:H,'Forecast Data'!B:B,D73,'Forecast Data'!C:C,BL$6)+SUMIFS('Forecast Data'!H:H,'Forecast Data'!B:B,D73,'Forecast Data'!C:C,BM$6)))/(SUMIFS('Forecast Data'!H:H,'Forecast Data'!B:B,D73,'Forecast Data'!C:C,BJ$6)+SUMIFS('Forecast Data'!H:H,'Forecast Data'!B:B,D73,'Forecast Data'!C:C,BK$6)+SUMIFS('Forecast Data'!H:H,'Forecast Data'!B:B,D73,'Forecast Data'!C:C,BL$6)+SUMIFS('Forecast Data'!H:H,'Forecast Data'!B:B,D73,'Forecast Data'!C:C,BM$6)),"")</f>
        <v>4.1436464088397788E-2</v>
      </c>
      <c r="CF73" s="12">
        <f t="shared" si="22"/>
        <v>-1.1045578761247554E-4</v>
      </c>
      <c r="CG73" s="12">
        <f t="shared" si="23"/>
        <v>2.8609914929239203E-4</v>
      </c>
      <c r="CH73" s="13">
        <f t="shared" si="24"/>
        <v>-3.9655493690486758E-2</v>
      </c>
      <c r="CI73" s="13"/>
    </row>
    <row r="74" spans="1:87" ht="13.2">
      <c r="A74" s="1"/>
      <c r="B74" t="str">
        <f t="shared" si="38"/>
        <v>ResMed</v>
      </c>
      <c r="D74" t="s">
        <v>107</v>
      </c>
      <c r="E74" s="11">
        <f>SUMIFS('Fin Data'!F:F,'Fin Data'!A:A,D74)</f>
        <v>10565</v>
      </c>
      <c r="F74" s="11">
        <f>SUMIFS('Fin Data with 6 week hist'!I:I,'Fin Data with 6 week hist'!$A:$A,$D74)</f>
        <v>5555</v>
      </c>
      <c r="G74" s="11">
        <f>SUMIFS('Fin Data with 6 week hist'!J:J,'Fin Data with 6 week hist'!$A:$A,$D74)</f>
        <v>4927</v>
      </c>
      <c r="H74" s="11">
        <f>SUMIFS('Fin Data with 6 week hist'!K:K,'Fin Data with 6 week hist'!$A:$A,$D74)+SUMIFS('Unit Cancellations'!D:D,'Unit Cancellations'!$B:$B,$D74)</f>
        <v>4838</v>
      </c>
      <c r="I74" s="11">
        <f>SUMIFS('Fin Data with 6 week hist'!L:L,'Fin Data with 6 week hist'!$A:$A,$D74)+SUMIFS('Unit Cancellations'!E:E,'Unit Cancellations'!$B:$B,$D74)</f>
        <v>4376</v>
      </c>
      <c r="J74" s="11">
        <f>SUMIFS('Fin Data with 6 week hist'!M:M,'Fin Data with 6 week hist'!$A:$A,$D74)+SUMIFS('Unit Cancellations'!F:F,'Unit Cancellations'!$B:$B,$D74)</f>
        <v>5057</v>
      </c>
      <c r="K74" s="11">
        <f>SUMIFS('Fin Data with 6 week hist'!N:N,'Fin Data with 6 week hist'!$A:$A,$D74)+SUMIFS('Unit Cancellations'!G:G,'Unit Cancellations'!$B:$B,$D74)</f>
        <v>5201</v>
      </c>
      <c r="L74" s="11">
        <f>SUMIFS('Fin Data'!AN:AN,'Fin Data'!A:A,D74)</f>
        <v>4992.666666666667</v>
      </c>
      <c r="M74" s="12">
        <f>IFERROR(SUMIFS('Fin Data'!AO:AO,'Fin Data'!A:A,D74),"")</f>
        <v>-0.52743334910869222</v>
      </c>
      <c r="N74" s="1"/>
      <c r="O74" s="11">
        <f t="shared" si="12"/>
        <v>4795</v>
      </c>
      <c r="P74" s="12">
        <f t="shared" si="13"/>
        <v>-0.52189844704240096</v>
      </c>
      <c r="Q74" s="1"/>
      <c r="R74" s="11">
        <f t="shared" si="14"/>
        <v>4755.25</v>
      </c>
      <c r="S74" s="12">
        <f t="shared" si="15"/>
        <v>-0.5077763113629894</v>
      </c>
      <c r="T74" s="11">
        <f t="shared" si="16"/>
        <v>8619.125</v>
      </c>
      <c r="U74" s="1" t="e">
        <f t="shared" si="39"/>
        <v>#REF!</v>
      </c>
      <c r="V74" s="1"/>
      <c r="W74" s="11">
        <f>SUMIFS('Forecast Data'!$D:$D,'Forecast Data'!$C:$C,W$6,'Forecast Data'!$B:$B,$D74)</f>
        <v>4924</v>
      </c>
      <c r="X74" s="11">
        <f>SUMIFS('Forecast Data'!$D:$D,'Forecast Data'!$C:$C,X$6,'Forecast Data'!$B:$B,$D74)</f>
        <v>4809</v>
      </c>
      <c r="Y74" s="11">
        <f>SUMIFS('Forecast Data'!$D:$D,'Forecast Data'!$C:$C,Y$6,'Forecast Data'!$B:$B,$D74)</f>
        <v>4730</v>
      </c>
      <c r="Z74" s="11">
        <f>SUMIFS('Forecast Data'!$D:$D,'Forecast Data'!$C:$C,Z$6,'Forecast Data'!$B:$B,$D74)</f>
        <v>4717</v>
      </c>
      <c r="AA74" s="11">
        <f>SUMIFS('Forecast Data'!$D:$D,'Forecast Data'!$C:$C,AA$6,'Forecast Data'!$B:$B,$D74)</f>
        <v>4730</v>
      </c>
      <c r="AB74" s="11">
        <f>SUMIFS('Forecast Data'!$D:$D,'Forecast Data'!$C:$C,AB$6,'Forecast Data'!$B:$B,$D74)</f>
        <v>4732</v>
      </c>
      <c r="AC74" s="11">
        <f>SUMIFS('Forecast Data'!$D:$D,'Forecast Data'!$C:$C,AC$6,'Forecast Data'!$B:$B,$D74)</f>
        <v>4701</v>
      </c>
      <c r="AD74" s="11">
        <f>SUMIFS('Forecast Data'!$D:$D,'Forecast Data'!$C:$C,AD$6,'Forecast Data'!$B:$B,$D74)</f>
        <v>4699</v>
      </c>
      <c r="AE74" s="11">
        <f>SUMIFS('Forecast Data'!$D:$D,'Forecast Data'!$C:$C,AE$6,'Forecast Data'!$B:$B,$D74)</f>
        <v>4690</v>
      </c>
      <c r="AF74" s="11">
        <f>SUMIFS('Forecast Data'!$D:$D,'Forecast Data'!$C:$C,AF$6,'Forecast Data'!$B:$B,$D74)</f>
        <v>4691</v>
      </c>
      <c r="AG74" s="11">
        <f>SUMIFS('Forecast Data'!$D:$D,'Forecast Data'!$C:$C,AG$6,'Forecast Data'!$B:$B,$D74)</f>
        <v>4682</v>
      </c>
      <c r="AH74" s="11">
        <f>SUMIFS('Forecast Data'!$D:$D,'Forecast Data'!$C:$C,AH$6,'Forecast Data'!$B:$B,$D74)</f>
        <v>7827</v>
      </c>
      <c r="AI74" s="1"/>
      <c r="AJ74" s="12">
        <f>IF(SUMIFS('Forecast Data'!$E:$E,'Forecast Data'!$C:$C,AJ$6,'Forecast Data'!$B:$B,$D74)=0,"",SUMIFS('Forecast Data'!$E:$E,'Forecast Data'!$C:$C,AJ$6,'Forecast Data'!$B:$B,$D74))</f>
        <v>-0.56000000000000005</v>
      </c>
      <c r="AK74" s="12">
        <f>IF(SUMIFS('Forecast Data'!$E:$E,'Forecast Data'!$C:$C,AK$6,'Forecast Data'!$B:$B,$D74)=0,"",SUMIFS('Forecast Data'!$E:$E,'Forecast Data'!$C:$C,AK$6,'Forecast Data'!$B:$B,$D74))</f>
        <v>-0.53</v>
      </c>
      <c r="AL74" s="12">
        <f>IF(SUMIFS('Forecast Data'!$E:$E,'Forecast Data'!$C:$C,AL$6,'Forecast Data'!$B:$B,$D74)=0,"",SUMIFS('Forecast Data'!$E:$E,'Forecast Data'!$C:$C,AL$6,'Forecast Data'!$B:$B,$D74))</f>
        <v>-0.5</v>
      </c>
      <c r="AM74" s="12">
        <f>IF(SUMIFS('Forecast Data'!$E:$E,'Forecast Data'!$C:$C,AM$6,'Forecast Data'!$B:$B,$D74)=0,"",SUMIFS('Forecast Data'!$E:$E,'Forecast Data'!$C:$C,AM$6,'Forecast Data'!$B:$B,$D74))</f>
        <v>-0.49</v>
      </c>
      <c r="AN74" s="12">
        <f>IF(SUMIFS('Forecast Data'!$E:$E,'Forecast Data'!$C:$C,AN$6,'Forecast Data'!$B:$B,$D74)=0,"",SUMIFS('Forecast Data'!$E:$E,'Forecast Data'!$C:$C,AN$6,'Forecast Data'!$B:$B,$D74))</f>
        <v>-0.51</v>
      </c>
      <c r="AO74" s="12">
        <f>IF(SUMIFS('Forecast Data'!$E:$E,'Forecast Data'!$C:$C,AO$6,'Forecast Data'!$B:$B,$D74)=0,"",SUMIFS('Forecast Data'!$E:$E,'Forecast Data'!$C:$C,AO$6,'Forecast Data'!$B:$B,$D74))</f>
        <v>-0.52</v>
      </c>
      <c r="AP74" s="12">
        <f>IF(SUMIFS('Forecast Data'!$E:$E,'Forecast Data'!$C:$C,AP$6,'Forecast Data'!$B:$B,$D74)=0,"",SUMIFS('Forecast Data'!$E:$E,'Forecast Data'!$C:$C,AP$6,'Forecast Data'!$B:$B,$D74))</f>
        <v>-0.49</v>
      </c>
      <c r="AQ74" s="12">
        <f>IF(SUMIFS('Forecast Data'!$E:$E,'Forecast Data'!$C:$C,AQ$6,'Forecast Data'!$B:$B,$D74)=0,"",SUMIFS('Forecast Data'!$E:$E,'Forecast Data'!$C:$C,AQ$6,'Forecast Data'!$B:$B,$D74))</f>
        <v>-0.45</v>
      </c>
      <c r="AR74" s="12">
        <f>IF(SUMIFS('Forecast Data'!$E:$E,'Forecast Data'!$C:$C,AR$6,'Forecast Data'!$B:$B,$D74)=0,"",SUMIFS('Forecast Data'!$E:$E,'Forecast Data'!$C:$C,AR$6,'Forecast Data'!$B:$B,$D74))</f>
        <v>-0.43</v>
      </c>
      <c r="AS74" s="12">
        <f>IF(SUMIFS('Forecast Data'!$E:$E,'Forecast Data'!$C:$C,AS$6,'Forecast Data'!$B:$B,$D74)=0,"",SUMIFS('Forecast Data'!$E:$E,'Forecast Data'!$C:$C,AS$6,'Forecast Data'!$B:$B,$D74))</f>
        <v>-0.46</v>
      </c>
      <c r="AT74" s="12">
        <f>IF(SUMIFS('Forecast Data'!$E:$E,'Forecast Data'!$C:$C,AT$6,'Forecast Data'!$B:$B,$D74)=0,"",SUMIFS('Forecast Data'!$E:$E,'Forecast Data'!$C:$C,AT$6,'Forecast Data'!$B:$B,$D74))</f>
        <v>-0.46</v>
      </c>
      <c r="AU74" s="12">
        <f>IF(SUMIFS('Forecast Data'!$E:$E,'Forecast Data'!$C:$C,AU$6,'Forecast Data'!$B:$B,$D74)=0,"",SUMIFS('Forecast Data'!$E:$E,'Forecast Data'!$C:$C,AU$6,'Forecast Data'!$B:$B,$D74))</f>
        <v>-0.13</v>
      </c>
      <c r="AV74" s="1"/>
      <c r="AW74" s="11">
        <f>SUMIFS('OP Units'!E:E,'OP Units'!$A:$A,$D74)</f>
        <v>5511</v>
      </c>
      <c r="AX74" s="11">
        <f>SUMIFS('OP Units'!F:F,'OP Units'!$A:$A,$D74)</f>
        <v>6044</v>
      </c>
      <c r="AY74" s="11">
        <f>SUMIFS('OP Units'!G:G,'OP Units'!$A:$A,$D74)</f>
        <v>9324</v>
      </c>
      <c r="AZ74" s="11">
        <f>SUMIFS('OP Units'!H:H,'OP Units'!$A:$A,$D74)</f>
        <v>9681</v>
      </c>
      <c r="BA74" s="11">
        <f>SUMIFS('OP Units'!I:I,'OP Units'!$A:$A,$D74)</f>
        <v>9650</v>
      </c>
      <c r="BB74" s="11">
        <f>SUMIFS('OP Units'!J:J,'OP Units'!$A:$A,$D74)</f>
        <v>9331</v>
      </c>
      <c r="BC74" s="11">
        <f>SUMIFS('OP Units'!K:K,'OP Units'!$A:$A,$D74)</f>
        <v>9875</v>
      </c>
      <c r="BD74" s="11">
        <f>SUMIFS('OP Units'!L:L,'OP Units'!$A:$A,$D74)</f>
        <v>9537</v>
      </c>
      <c r="BE74" s="11">
        <f>SUMIFS('OP Units'!M:M,'OP Units'!$A:$A,$D74)</f>
        <v>9734</v>
      </c>
      <c r="BF74" s="11">
        <f>SUMIFS('OP Units'!N:N,'OP Units'!$A:$A,$D74)</f>
        <v>10469</v>
      </c>
      <c r="BG74" s="11">
        <f>SUMIFS('OP Units'!O:O,'OP Units'!$A:$A,$D74)</f>
        <v>10100</v>
      </c>
      <c r="BH74" s="11">
        <f>SUMIFS('OP Units'!P:P,'OP Units'!$A:$A,$D74)</f>
        <v>9932</v>
      </c>
      <c r="BI74" s="1"/>
      <c r="BJ74" s="12">
        <f>IFERROR((SUMIFS('OP Units'!E:E,'OP Units'!$A:$A,$D74)-SUMIFS('Forecast Data'!$H:$H,'Forecast Data'!$C:$C,BJ$6,'Forecast Data'!$B:$B,$D74))/SUMIFS('Forecast Data'!$H:$H,'Forecast Data'!$C:$C,BJ$6,'Forecast Data'!$B:$B,$D74),"")</f>
        <v>-0.50834151128557414</v>
      </c>
      <c r="BK74" s="12">
        <f>IFERROR((SUMIFS('OP Units'!F:F,'OP Units'!$A:$A,$D74)-SUMIFS('Forecast Data'!$H:$H,'Forecast Data'!$C:$C,BK$6,'Forecast Data'!$B:$B,$D74))/SUMIFS('Forecast Data'!$H:$H,'Forecast Data'!$C:$C,BK$6,'Forecast Data'!$B:$B,$D74),"")</f>
        <v>-0.40370955011838988</v>
      </c>
      <c r="BL74" s="12">
        <f>IFERROR((SUMIFS('OP Units'!G:G,'OP Units'!$A:$A,$D74)-SUMIFS('Forecast Data'!$H:$H,'Forecast Data'!$C:$C,BL$6,'Forecast Data'!$B:$B,$D74))/SUMIFS('Forecast Data'!$H:$H,'Forecast Data'!$C:$C,BL$6,'Forecast Data'!$B:$B,$D74),"")</f>
        <v>-1.4167900190315077E-2</v>
      </c>
      <c r="BM74" s="12">
        <f>IFERROR((SUMIFS('OP Units'!H:H,'OP Units'!$A:$A,$D74)-SUMIFS('Forecast Data'!$H:$H,'Forecast Data'!$C:$C,BM$6,'Forecast Data'!$B:$B,$D74))/SUMIFS('Forecast Data'!$H:$H,'Forecast Data'!$C:$C,BM$6,'Forecast Data'!$B:$B,$D74),"")</f>
        <v>3.9403049173287526E-2</v>
      </c>
      <c r="BN74" s="12">
        <f>IFERROR((SUMIFS('OP Units'!I:I,'OP Units'!$A:$A,$D74)-SUMIFS('Forecast Data'!$H:$H,'Forecast Data'!$C:$C,BN$6,'Forecast Data'!$B:$B,$D74))/SUMIFS('Forecast Data'!$H:$H,'Forecast Data'!$C:$C,BN$6,'Forecast Data'!$B:$B,$D74),"")</f>
        <v>9.8367517789870237E-3</v>
      </c>
      <c r="BO74" s="12">
        <f>IFERROR((SUMIFS('OP Units'!J:J,'OP Units'!$A:$A,$D74)-SUMIFS('Forecast Data'!$H:$H,'Forecast Data'!$C:$C,BO$6,'Forecast Data'!$B:$B,$D74))/SUMIFS('Forecast Data'!$H:$H,'Forecast Data'!$C:$C,BO$6,'Forecast Data'!$B:$B,$D74),"")</f>
        <v>-4.454228957608028E-2</v>
      </c>
      <c r="BP74" s="12">
        <f>IFERROR((SUMIFS('OP Units'!K:K,'OP Units'!$A:$A,$D74)-SUMIFS('Forecast Data'!$H:$H,'Forecast Data'!$C:$C,BP$6,'Forecast Data'!$B:$B,$D74))/SUMIFS('Forecast Data'!$H:$H,'Forecast Data'!$C:$C,BP$6,'Forecast Data'!$B:$B,$D74),"")</f>
        <v>6.9533196144265133E-2</v>
      </c>
      <c r="BQ74" s="12">
        <f>IFERROR((SUMIFS('OP Units'!L:L,'OP Units'!$A:$A,$D74)-SUMIFS('Forecast Data'!$H:$H,'Forecast Data'!$C:$C,BQ$6,'Forecast Data'!$B:$B,$D74))/SUMIFS('Forecast Data'!$H:$H,'Forecast Data'!$C:$C,BQ$6,'Forecast Data'!$B:$B,$D74),"")</f>
        <v>0.10715114929185048</v>
      </c>
      <c r="BR74" s="12">
        <f>IFERROR((SUMIFS('OP Units'!M:M,'OP Units'!$A:$A,$D74)-SUMIFS('Forecast Data'!$H:$H,'Forecast Data'!$C:$C,BR$6,'Forecast Data'!$B:$B,$D74))/SUMIFS('Forecast Data'!$H:$H,'Forecast Data'!$C:$C,BR$6,'Forecast Data'!$B:$B,$D74),"")</f>
        <v>0.18332117675662535</v>
      </c>
      <c r="BS74" s="12">
        <f>IFERROR((SUMIFS('OP Units'!N:N,'OP Units'!$A:$A,$D74)-SUMIFS('Forecast Data'!$H:$H,'Forecast Data'!$C:$C,BS$6,'Forecast Data'!$B:$B,$D74))/SUMIFS('Forecast Data'!$H:$H,'Forecast Data'!$C:$C,BS$6,'Forecast Data'!$B:$B,$D74),"")</f>
        <v>0.21534710935686091</v>
      </c>
      <c r="BT74" s="12">
        <f>IFERROR((SUMIFS('OP Units'!O:O,'OP Units'!$A:$A,$D74)-SUMIFS('Forecast Data'!$H:$H,'Forecast Data'!$C:$C,BT$6,'Forecast Data'!$B:$B,$D74))/SUMIFS('Forecast Data'!$H:$H,'Forecast Data'!$C:$C,BT$6,'Forecast Data'!$B:$B,$D74),"")</f>
        <v>0.17033603707995365</v>
      </c>
      <c r="BU74" s="12">
        <f>IFERROR((SUMIFS('OP Units'!P:P,'OP Units'!$A:$A,$D74)-SUMIFS('Forecast Data'!$H:$H,'Forecast Data'!$C:$C,BU$6,'Forecast Data'!$B:$B,$D74))/SUMIFS('Forecast Data'!$H:$H,'Forecast Data'!$C:$C,BU$6,'Forecast Data'!$B:$B,$D74),"")</f>
        <v>9.9889258028792907E-2</v>
      </c>
      <c r="BV74" s="12"/>
      <c r="BW74" s="11">
        <f>(SUMIFS('Forecast Data'!H:H,'Forecast Data'!B:B,D74,'Forecast Data'!C:C,BK$6)+SUMIFS('Forecast Data'!H:H,'Forecast Data'!B:B,D74,'Forecast Data'!C:C,BL$6)+SUMIFS('Forecast Data'!H:H,'Forecast Data'!B:B,D74,'Forecast Data'!C:C,BM$6)+SUMIFS('Forecast Data'!H:H,'Forecast Data'!B:B,D74,'Forecast Data'!C:C,BN$6)+SUMIFS('Forecast Data'!H:H,'Forecast Data'!B:B,D74,'Forecast Data'!C:C,BO$6)+SUMIFS('Forecast Data'!H:H,'Forecast Data'!B:B,D74,'Forecast Data'!C:C,BP$6)+SUMIFS('Forecast Data'!H:H,'Forecast Data'!B:B,D74,'Forecast Data'!C:C,BQ$6)+SUMIFS('Forecast Data'!H:H,'Forecast Data'!B:B,D74,'Forecast Data'!C:C,BJ$6))/8</f>
        <v>9660.75</v>
      </c>
      <c r="BX74" s="12">
        <f>IFERROR((SUM(W74:AD74)-(SUMIFS('Forecast Data'!H:H,'Forecast Data'!B:B,B74,'Forecast Data'!C:C,BJ$6)+SUMIFS('Forecast Data'!H:H,'Forecast Data'!B:B,B74,'Forecast Data'!C:C,BK$6)+SUMIFS('Forecast Data'!H:H,'Forecast Data'!B:B,B74,'Forecast Data'!C:C,BL$6)+SUMIFS('Forecast Data'!H:H,'Forecast Data'!B:B,B74,'Forecast Data'!C:C,BM$6)+SUMIFS('Forecast Data'!H:H,'Forecast Data'!B:B,B74,'Forecast Data'!C:C,BN$6)+SUMIFS('Forecast Data'!H:H,'Forecast Data'!B:B,B74,'Forecast Data'!C:C,BO$6)+SUMIFS('Forecast Data'!H:H,'Forecast Data'!B:B,B74,'Forecast Data'!C:C,BP$6)+SUMIFS('Forecast Data'!H:H,'Forecast Data'!B:B,B74,'Forecast Data'!C:C,BQ$6)))/(SUMIFS('Forecast Data'!H:H,'Forecast Data'!B:B,B74,'Forecast Data'!C:C,BJ$6)+SUMIFS('Forecast Data'!H:H,'Forecast Data'!B:B,B74,'Forecast Data'!C:C,BK$6)+SUMIFS('Forecast Data'!H:H,'Forecast Data'!B:B,B74,'Forecast Data'!C:C,BL$6)+SUMIFS('Forecast Data'!H:H,'Forecast Data'!B:B,B74,'Forecast Data'!C:C,BM$6)+SUMIFS('Forecast Data'!H:H,'Forecast Data'!B:B,B74,'Forecast Data'!C:C,BN$6)+SUMIFS('Forecast Data'!H:H,'Forecast Data'!B:B,B74,'Forecast Data'!C:C,BO$6)+SUMIFS('Forecast Data'!H:H,'Forecast Data'!B:B,B74,'Forecast Data'!C:C,BP$6)+SUMIFS('Forecast Data'!H:H,'Forecast Data'!B:B,B74,'Forecast Data'!C:C,BQ$6)),"")</f>
        <v>-0.5077763113629894</v>
      </c>
      <c r="BY74" s="12">
        <f t="shared" si="18"/>
        <v>-4.7651339394006757E-3</v>
      </c>
      <c r="BZ74" s="16">
        <f t="shared" si="19"/>
        <v>-4.0337878646509199E-3</v>
      </c>
      <c r="CA74" s="13">
        <f t="shared" si="20"/>
        <v>-7.3134607474975577E-2</v>
      </c>
      <c r="CB74" s="12">
        <f t="shared" si="21"/>
        <v>7.3134607474975577E-4</v>
      </c>
      <c r="CC74" s="12"/>
      <c r="CD74" s="11">
        <f>(SUMIFS('Forecast Data'!H:H,'Forecast Data'!B:B,D74,'Forecast Data'!C:C,BK$6)+SUMIFS('Forecast Data'!H:H,'Forecast Data'!B:B,D74,'Forecast Data'!C:C,BL$6)+SUMIFS('Forecast Data'!H:H,'Forecast Data'!B:B,D74,'Forecast Data'!C:C,BM$6)+SUMIFS('Forecast Data'!H:H,'Forecast Data'!B:B,D74,'Forecast Data'!C:C,BJ$6))/4</f>
        <v>10029.25</v>
      </c>
      <c r="CE74" s="12">
        <f>IFERROR((SUM(W74:Z74)-(SUMIFS('Forecast Data'!H:H,'Forecast Data'!B:B,D74,'Forecast Data'!C:C,BJ$6)+SUMIFS('Forecast Data'!H:H,'Forecast Data'!B:B,D74,'Forecast Data'!C:C,BK$6)+SUMIFS('Forecast Data'!H:H,'Forecast Data'!B:B,D74,'Forecast Data'!C:C,BL$6)+SUMIFS('Forecast Data'!H:H,'Forecast Data'!B:B,D74,'Forecast Data'!C:C,BM$6)))/(SUMIFS('Forecast Data'!H:H,'Forecast Data'!B:B,D74,'Forecast Data'!C:C,BJ$6)+SUMIFS('Forecast Data'!H:H,'Forecast Data'!B:B,D74,'Forecast Data'!C:C,BK$6)+SUMIFS('Forecast Data'!H:H,'Forecast Data'!B:B,D74,'Forecast Data'!C:C,BL$6)+SUMIFS('Forecast Data'!H:H,'Forecast Data'!B:B,D74,'Forecast Data'!C:C,BM$6)),"")</f>
        <v>-0.52189844704240096</v>
      </c>
      <c r="CF74" s="12">
        <f t="shared" si="22"/>
        <v>-4.7651339394006757E-3</v>
      </c>
      <c r="CG74" s="12">
        <f t="shared" si="23"/>
        <v>-4.3883207976079209E-3</v>
      </c>
      <c r="CH74" s="13">
        <f t="shared" si="24"/>
        <v>-3.7681314179275477E-2</v>
      </c>
      <c r="CI74" s="13"/>
    </row>
    <row r="75" spans="1:87" ht="13.2">
      <c r="A75" s="1"/>
      <c r="B75" t="str">
        <f t="shared" si="38"/>
        <v>SmartMouth</v>
      </c>
      <c r="D75" t="s">
        <v>108</v>
      </c>
      <c r="E75" s="11">
        <f>SUMIFS('Fin Data'!F:F,'Fin Data'!A:A,D75)</f>
        <v>7999</v>
      </c>
      <c r="F75" s="11">
        <f>SUMIFS('Fin Data with 6 week hist'!I:I,'Fin Data with 6 week hist'!$A:$A,$D75)</f>
        <v>9149</v>
      </c>
      <c r="G75" s="11">
        <f>SUMIFS('Fin Data with 6 week hist'!J:J,'Fin Data with 6 week hist'!$A:$A,$D75)</f>
        <v>9348</v>
      </c>
      <c r="H75" s="11">
        <f>SUMIFS('Fin Data with 6 week hist'!K:K,'Fin Data with 6 week hist'!$A:$A,$D75)+SUMIFS('Unit Cancellations'!D:D,'Unit Cancellations'!$B:$B,$D75)</f>
        <v>9414</v>
      </c>
      <c r="I75" s="11">
        <f>SUMIFS('Fin Data with 6 week hist'!L:L,'Fin Data with 6 week hist'!$A:$A,$D75)+SUMIFS('Unit Cancellations'!E:E,'Unit Cancellations'!$B:$B,$D75)</f>
        <v>9391</v>
      </c>
      <c r="J75" s="11">
        <f>SUMIFS('Fin Data with 6 week hist'!M:M,'Fin Data with 6 week hist'!$A:$A,$D75)+SUMIFS('Unit Cancellations'!F:F,'Unit Cancellations'!$B:$B,$D75)</f>
        <v>9086</v>
      </c>
      <c r="K75" s="11">
        <f>SUMIFS('Fin Data with 6 week hist'!N:N,'Fin Data with 6 week hist'!$A:$A,$D75)+SUMIFS('Unit Cancellations'!G:G,'Unit Cancellations'!$B:$B,$D75)</f>
        <v>8399</v>
      </c>
      <c r="L75" s="11">
        <f>SUMIFS('Fin Data'!AN:AN,'Fin Data'!A:A,D75)</f>
        <v>9131.5</v>
      </c>
      <c r="M75" s="12">
        <f>IFERROR(SUMIFS('Fin Data'!AO:AO,'Fin Data'!A:A,D75),"")</f>
        <v>0.14158019752469059</v>
      </c>
      <c r="N75" s="1"/>
      <c r="O75" s="11">
        <f t="shared" si="12"/>
        <v>10446.5</v>
      </c>
      <c r="P75" s="12">
        <f t="shared" si="13"/>
        <v>0.22550371000381264</v>
      </c>
      <c r="Q75" s="1"/>
      <c r="R75" s="11">
        <f t="shared" si="14"/>
        <v>10436.375</v>
      </c>
      <c r="S75" s="12">
        <f t="shared" si="15"/>
        <v>0.25556040122110774</v>
      </c>
      <c r="T75" s="11">
        <f t="shared" si="16"/>
        <v>8437.625</v>
      </c>
      <c r="U75" s="1" t="e">
        <f t="shared" si="39"/>
        <v>#REF!</v>
      </c>
      <c r="V75" s="1"/>
      <c r="W75" s="11">
        <f>SUMIFS('Forecast Data'!$D:$D,'Forecast Data'!$C:$C,W$6,'Forecast Data'!$B:$B,$D75)</f>
        <v>10354</v>
      </c>
      <c r="X75" s="11">
        <f>SUMIFS('Forecast Data'!$D:$D,'Forecast Data'!$C:$C,X$6,'Forecast Data'!$B:$B,$D75)</f>
        <v>10529</v>
      </c>
      <c r="Y75" s="11">
        <f>SUMIFS('Forecast Data'!$D:$D,'Forecast Data'!$C:$C,Y$6,'Forecast Data'!$B:$B,$D75)</f>
        <v>10439</v>
      </c>
      <c r="Z75" s="11">
        <f>SUMIFS('Forecast Data'!$D:$D,'Forecast Data'!$C:$C,Z$6,'Forecast Data'!$B:$B,$D75)</f>
        <v>10464</v>
      </c>
      <c r="AA75" s="11">
        <f>SUMIFS('Forecast Data'!$D:$D,'Forecast Data'!$C:$C,AA$6,'Forecast Data'!$B:$B,$D75)</f>
        <v>10456</v>
      </c>
      <c r="AB75" s="11">
        <f>SUMIFS('Forecast Data'!$D:$D,'Forecast Data'!$C:$C,AB$6,'Forecast Data'!$B:$B,$D75)</f>
        <v>10507</v>
      </c>
      <c r="AC75" s="11">
        <f>SUMIFS('Forecast Data'!$D:$D,'Forecast Data'!$C:$C,AC$6,'Forecast Data'!$B:$B,$D75)</f>
        <v>10425</v>
      </c>
      <c r="AD75" s="11">
        <f>SUMIFS('Forecast Data'!$D:$D,'Forecast Data'!$C:$C,AD$6,'Forecast Data'!$B:$B,$D75)</f>
        <v>10317</v>
      </c>
      <c r="AE75" s="11">
        <f>SUMIFS('Forecast Data'!$D:$D,'Forecast Data'!$C:$C,AE$6,'Forecast Data'!$B:$B,$D75)</f>
        <v>10377</v>
      </c>
      <c r="AF75" s="11">
        <f>SUMIFS('Forecast Data'!$D:$D,'Forecast Data'!$C:$C,AF$6,'Forecast Data'!$B:$B,$D75)</f>
        <v>10394</v>
      </c>
      <c r="AG75" s="11">
        <f>SUMIFS('Forecast Data'!$D:$D,'Forecast Data'!$C:$C,AG$6,'Forecast Data'!$B:$B,$D75)</f>
        <v>10390</v>
      </c>
      <c r="AH75" s="11">
        <f>SUMIFS('Forecast Data'!$D:$D,'Forecast Data'!$C:$C,AH$6,'Forecast Data'!$B:$B,$D75)</f>
        <v>10640</v>
      </c>
      <c r="AI75" s="1"/>
      <c r="AJ75" s="12">
        <f>IF(SUMIFS('Forecast Data'!$E:$E,'Forecast Data'!$C:$C,AJ$6,'Forecast Data'!$B:$B,$D75)=0,"",SUMIFS('Forecast Data'!$E:$E,'Forecast Data'!$C:$C,AJ$6,'Forecast Data'!$B:$B,$D75))</f>
        <v>0.3</v>
      </c>
      <c r="AK75" s="12">
        <f>IF(SUMIFS('Forecast Data'!$E:$E,'Forecast Data'!$C:$C,AK$6,'Forecast Data'!$B:$B,$D75)=0,"",SUMIFS('Forecast Data'!$E:$E,'Forecast Data'!$C:$C,AK$6,'Forecast Data'!$B:$B,$D75))</f>
        <v>0.18</v>
      </c>
      <c r="AL75" s="12">
        <f>IF(SUMIFS('Forecast Data'!$E:$E,'Forecast Data'!$C:$C,AL$6,'Forecast Data'!$B:$B,$D75)=0,"",SUMIFS('Forecast Data'!$E:$E,'Forecast Data'!$C:$C,AL$6,'Forecast Data'!$B:$B,$D75))</f>
        <v>0.19</v>
      </c>
      <c r="AM75" s="12">
        <f>IF(SUMIFS('Forecast Data'!$E:$E,'Forecast Data'!$C:$C,AM$6,'Forecast Data'!$B:$B,$D75)=0,"",SUMIFS('Forecast Data'!$E:$E,'Forecast Data'!$C:$C,AM$6,'Forecast Data'!$B:$B,$D75))</f>
        <v>0.24</v>
      </c>
      <c r="AN75" s="12">
        <f>IF(SUMIFS('Forecast Data'!$E:$E,'Forecast Data'!$C:$C,AN$6,'Forecast Data'!$B:$B,$D75)=0,"",SUMIFS('Forecast Data'!$E:$E,'Forecast Data'!$C:$C,AN$6,'Forecast Data'!$B:$B,$D75))</f>
        <v>0.23</v>
      </c>
      <c r="AO75" s="12">
        <f>IF(SUMIFS('Forecast Data'!$E:$E,'Forecast Data'!$C:$C,AO$6,'Forecast Data'!$B:$B,$D75)=0,"",SUMIFS('Forecast Data'!$E:$E,'Forecast Data'!$C:$C,AO$6,'Forecast Data'!$B:$B,$D75))</f>
        <v>0.26</v>
      </c>
      <c r="AP75" s="12">
        <f>IF(SUMIFS('Forecast Data'!$E:$E,'Forecast Data'!$C:$C,AP$6,'Forecast Data'!$B:$B,$D75)=0,"",SUMIFS('Forecast Data'!$E:$E,'Forecast Data'!$C:$C,AP$6,'Forecast Data'!$B:$B,$D75))</f>
        <v>0.3</v>
      </c>
      <c r="AQ75" s="12">
        <f>IF(SUMIFS('Forecast Data'!$E:$E,'Forecast Data'!$C:$C,AQ$6,'Forecast Data'!$B:$B,$D75)=0,"",SUMIFS('Forecast Data'!$E:$E,'Forecast Data'!$C:$C,AQ$6,'Forecast Data'!$B:$B,$D75))</f>
        <v>0.37</v>
      </c>
      <c r="AR75" s="12">
        <f>IF(SUMIFS('Forecast Data'!$E:$E,'Forecast Data'!$C:$C,AR$6,'Forecast Data'!$B:$B,$D75)=0,"",SUMIFS('Forecast Data'!$E:$E,'Forecast Data'!$C:$C,AR$6,'Forecast Data'!$B:$B,$D75))</f>
        <v>0.44</v>
      </c>
      <c r="AS75" s="12">
        <f>IF(SUMIFS('Forecast Data'!$E:$E,'Forecast Data'!$C:$C,AS$6,'Forecast Data'!$B:$B,$D75)=0,"",SUMIFS('Forecast Data'!$E:$E,'Forecast Data'!$C:$C,AS$6,'Forecast Data'!$B:$B,$D75))</f>
        <v>0.59</v>
      </c>
      <c r="AT75" s="12">
        <f>IF(SUMIFS('Forecast Data'!$E:$E,'Forecast Data'!$C:$C,AT$6,'Forecast Data'!$B:$B,$D75)=0,"",SUMIFS('Forecast Data'!$E:$E,'Forecast Data'!$C:$C,AT$6,'Forecast Data'!$B:$B,$D75))</f>
        <v>0.44</v>
      </c>
      <c r="AU75" s="12">
        <f>IF(SUMIFS('Forecast Data'!$E:$E,'Forecast Data'!$C:$C,AU$6,'Forecast Data'!$B:$B,$D75)=0,"",SUMIFS('Forecast Data'!$E:$E,'Forecast Data'!$C:$C,AU$6,'Forecast Data'!$B:$B,$D75))</f>
        <v>0.4</v>
      </c>
      <c r="AV75" s="1"/>
      <c r="AW75" s="11">
        <f>SUMIFS('OP Units'!E:E,'OP Units'!$A:$A,$D75)</f>
        <v>7422</v>
      </c>
      <c r="AX75" s="11">
        <f>SUMIFS('OP Units'!F:F,'OP Units'!$A:$A,$D75)</f>
        <v>8069</v>
      </c>
      <c r="AY75" s="11">
        <f>SUMIFS('OP Units'!G:G,'OP Units'!$A:$A,$D75)</f>
        <v>8526</v>
      </c>
      <c r="AZ75" s="11">
        <f>SUMIFS('OP Units'!H:H,'OP Units'!$A:$A,$D75)</f>
        <v>8696</v>
      </c>
      <c r="BA75" s="11">
        <f>SUMIFS('OP Units'!I:I,'OP Units'!$A:$A,$D75)</f>
        <v>9142</v>
      </c>
      <c r="BB75" s="11">
        <f>SUMIFS('OP Units'!J:J,'OP Units'!$A:$A,$D75)</f>
        <v>9264</v>
      </c>
      <c r="BC75" s="11">
        <f>SUMIFS('OP Units'!K:K,'OP Units'!$A:$A,$D75)</f>
        <v>8513</v>
      </c>
      <c r="BD75" s="11">
        <f>SUMIFS('OP Units'!L:L,'OP Units'!$A:$A,$D75)</f>
        <v>7869</v>
      </c>
      <c r="BE75" s="11">
        <f>SUMIFS('OP Units'!M:M,'OP Units'!$A:$A,$D75)</f>
        <v>8198</v>
      </c>
      <c r="BF75" s="11">
        <f>SUMIFS('OP Units'!N:N,'OP Units'!$A:$A,$D75)</f>
        <v>8094</v>
      </c>
      <c r="BG75" s="11">
        <f>SUMIFS('OP Units'!O:O,'OP Units'!$A:$A,$D75)</f>
        <v>9345</v>
      </c>
      <c r="BH75" s="11">
        <f>SUMIFS('OP Units'!P:P,'OP Units'!$A:$A,$D75)</f>
        <v>9497</v>
      </c>
      <c r="BI75" s="1"/>
      <c r="BJ75" s="12">
        <f>IFERROR((SUMIFS('OP Units'!E:E,'OP Units'!$A:$A,$D75)-SUMIFS('Forecast Data'!$H:$H,'Forecast Data'!$C:$C,BJ$6,'Forecast Data'!$B:$B,$D75))/SUMIFS('Forecast Data'!$H:$H,'Forecast Data'!$C:$C,BJ$6,'Forecast Data'!$B:$B,$D75),"")</f>
        <v>-7.00413482019797E-2</v>
      </c>
      <c r="BK75" s="12">
        <f>IFERROR((SUMIFS('OP Units'!F:F,'OP Units'!$A:$A,$D75)-SUMIFS('Forecast Data'!$H:$H,'Forecast Data'!$C:$C,BK$6,'Forecast Data'!$B:$B,$D75))/SUMIFS('Forecast Data'!$H:$H,'Forecast Data'!$C:$C,BK$6,'Forecast Data'!$B:$B,$D75),"")</f>
        <v>-9.2248846889413885E-2</v>
      </c>
      <c r="BL75" s="12">
        <f>IFERROR((SUMIFS('OP Units'!G:G,'OP Units'!$A:$A,$D75)-SUMIFS('Forecast Data'!$H:$H,'Forecast Data'!$C:$C,BL$6,'Forecast Data'!$B:$B,$D75))/SUMIFS('Forecast Data'!$H:$H,'Forecast Data'!$C:$C,BL$6,'Forecast Data'!$B:$B,$D75),"")</f>
        <v>-3.1246449267128735E-2</v>
      </c>
      <c r="BM75" s="12">
        <f>IFERROR((SUMIFS('OP Units'!H:H,'OP Units'!$A:$A,$D75)-SUMIFS('Forecast Data'!$H:$H,'Forecast Data'!$C:$C,BM$6,'Forecast Data'!$B:$B,$D75))/SUMIFS('Forecast Data'!$H:$H,'Forecast Data'!$C:$C,BM$6,'Forecast Data'!$B:$B,$D75),"")</f>
        <v>3.204367434132447E-2</v>
      </c>
      <c r="BN75" s="12">
        <f>IFERROR((SUMIFS('OP Units'!I:I,'OP Units'!$A:$A,$D75)-SUMIFS('Forecast Data'!$H:$H,'Forecast Data'!$C:$C,BN$6,'Forecast Data'!$B:$B,$D75))/SUMIFS('Forecast Data'!$H:$H,'Forecast Data'!$C:$C,BN$6,'Forecast Data'!$B:$B,$D75),"")</f>
        <v>7.57825370675453E-2</v>
      </c>
      <c r="BO75" s="12">
        <f>IFERROR((SUMIFS('OP Units'!J:J,'OP Units'!$A:$A,$D75)-SUMIFS('Forecast Data'!$H:$H,'Forecast Data'!$C:$C,BO$6,'Forecast Data'!$B:$B,$D75))/SUMIFS('Forecast Data'!$H:$H,'Forecast Data'!$C:$C,BO$6,'Forecast Data'!$B:$B,$D75),"")</f>
        <v>0.10879712746858168</v>
      </c>
      <c r="BP75" s="12">
        <f>IFERROR((SUMIFS('OP Units'!K:K,'OP Units'!$A:$A,$D75)-SUMIFS('Forecast Data'!$H:$H,'Forecast Data'!$C:$C,BP$6,'Forecast Data'!$B:$B,$D75))/SUMIFS('Forecast Data'!$H:$H,'Forecast Data'!$C:$C,BP$6,'Forecast Data'!$B:$B,$D75),"")</f>
        <v>6.4125000000000001E-2</v>
      </c>
      <c r="BQ75" s="12">
        <f>IFERROR((SUMIFS('OP Units'!L:L,'OP Units'!$A:$A,$D75)-SUMIFS('Forecast Data'!$H:$H,'Forecast Data'!$C:$C,BQ$6,'Forecast Data'!$B:$B,$D75))/SUMIFS('Forecast Data'!$H:$H,'Forecast Data'!$C:$C,BQ$6,'Forecast Data'!$B:$B,$D75),"")</f>
        <v>4.2665959984099645E-2</v>
      </c>
      <c r="BR75" s="12">
        <f>IFERROR((SUMIFS('OP Units'!M:M,'OP Units'!$A:$A,$D75)-SUMIFS('Forecast Data'!$H:$H,'Forecast Data'!$C:$C,BR$6,'Forecast Data'!$B:$B,$D75))/SUMIFS('Forecast Data'!$H:$H,'Forecast Data'!$C:$C,BR$6,'Forecast Data'!$B:$B,$D75),"")</f>
        <v>0.13482834994462903</v>
      </c>
      <c r="BS75" s="12">
        <f>IFERROR((SUMIFS('OP Units'!N:N,'OP Units'!$A:$A,$D75)-SUMIFS('Forecast Data'!$H:$H,'Forecast Data'!$C:$C,BS$6,'Forecast Data'!$B:$B,$D75))/SUMIFS('Forecast Data'!$H:$H,'Forecast Data'!$C:$C,BS$6,'Forecast Data'!$B:$B,$D75),"")</f>
        <v>0.24084010424651234</v>
      </c>
      <c r="BT75" s="12">
        <f>IFERROR((SUMIFS('OP Units'!O:O,'OP Units'!$A:$A,$D75)-SUMIFS('Forecast Data'!$H:$H,'Forecast Data'!$C:$C,BT$6,'Forecast Data'!$B:$B,$D75))/SUMIFS('Forecast Data'!$H:$H,'Forecast Data'!$C:$C,BT$6,'Forecast Data'!$B:$B,$D75),"")</f>
        <v>0.29199502281211115</v>
      </c>
      <c r="BU75" s="12">
        <f>IFERROR((SUMIFS('OP Units'!P:P,'OP Units'!$A:$A,$D75)-SUMIFS('Forecast Data'!$H:$H,'Forecast Data'!$C:$C,BU$6,'Forecast Data'!$B:$B,$D75))/SUMIFS('Forecast Data'!$H:$H,'Forecast Data'!$C:$C,BU$6,'Forecast Data'!$B:$B,$D75),"")</f>
        <v>0.25108681333157684</v>
      </c>
      <c r="BV75" s="12"/>
      <c r="BW75" s="11">
        <f>(SUMIFS('Forecast Data'!H:H,'Forecast Data'!B:B,D75,'Forecast Data'!C:C,BK$6)+SUMIFS('Forecast Data'!H:H,'Forecast Data'!B:B,D75,'Forecast Data'!C:C,BL$6)+SUMIFS('Forecast Data'!H:H,'Forecast Data'!B:B,D75,'Forecast Data'!C:C,BM$6)+SUMIFS('Forecast Data'!H:H,'Forecast Data'!B:B,D75,'Forecast Data'!C:C,BN$6)+SUMIFS('Forecast Data'!H:H,'Forecast Data'!B:B,D75,'Forecast Data'!C:C,BO$6)+SUMIFS('Forecast Data'!H:H,'Forecast Data'!B:B,D75,'Forecast Data'!C:C,BP$6)+SUMIFS('Forecast Data'!H:H,'Forecast Data'!B:B,D75,'Forecast Data'!C:C,BQ$6)+SUMIFS('Forecast Data'!H:H,'Forecast Data'!B:B,D75,'Forecast Data'!C:C,BJ$6))/8</f>
        <v>8312.125</v>
      </c>
      <c r="BX75" s="12">
        <f>IFERROR((SUM(W75:AD75)-(SUMIFS('Forecast Data'!H:H,'Forecast Data'!B:B,B75,'Forecast Data'!C:C,BJ$6)+SUMIFS('Forecast Data'!H:H,'Forecast Data'!B:B,B75,'Forecast Data'!C:C,BK$6)+SUMIFS('Forecast Data'!H:H,'Forecast Data'!B:B,B75,'Forecast Data'!C:C,BL$6)+SUMIFS('Forecast Data'!H:H,'Forecast Data'!B:B,B75,'Forecast Data'!C:C,BM$6)+SUMIFS('Forecast Data'!H:H,'Forecast Data'!B:B,B75,'Forecast Data'!C:C,BN$6)+SUMIFS('Forecast Data'!H:H,'Forecast Data'!B:B,B75,'Forecast Data'!C:C,BO$6)+SUMIFS('Forecast Data'!H:H,'Forecast Data'!B:B,B75,'Forecast Data'!C:C,BP$6)+SUMIFS('Forecast Data'!H:H,'Forecast Data'!B:B,B75,'Forecast Data'!C:C,BQ$6)))/(SUMIFS('Forecast Data'!H:H,'Forecast Data'!B:B,B75,'Forecast Data'!C:C,BJ$6)+SUMIFS('Forecast Data'!H:H,'Forecast Data'!B:B,B75,'Forecast Data'!C:C,BK$6)+SUMIFS('Forecast Data'!H:H,'Forecast Data'!B:B,B75,'Forecast Data'!C:C,BL$6)+SUMIFS('Forecast Data'!H:H,'Forecast Data'!B:B,B75,'Forecast Data'!C:C,BM$6)+SUMIFS('Forecast Data'!H:H,'Forecast Data'!B:B,B75,'Forecast Data'!C:C,BN$6)+SUMIFS('Forecast Data'!H:H,'Forecast Data'!B:B,B75,'Forecast Data'!C:C,BO$6)+SUMIFS('Forecast Data'!H:H,'Forecast Data'!B:B,B75,'Forecast Data'!C:C,BP$6)+SUMIFS('Forecast Data'!H:H,'Forecast Data'!B:B,B75,'Forecast Data'!C:C,BQ$6)),"")</f>
        <v>0.25556040122110774</v>
      </c>
      <c r="BY75" s="12">
        <f t="shared" si="18"/>
        <v>9.6844784106680615E-4</v>
      </c>
      <c r="BZ75" s="16">
        <f t="shared" si="19"/>
        <v>1.7467687027794756E-3</v>
      </c>
      <c r="CA75" s="13">
        <f t="shared" si="20"/>
        <v>-7.783208617126694E-2</v>
      </c>
      <c r="CB75" s="12">
        <f t="shared" si="21"/>
        <v>7.7832086171266942E-4</v>
      </c>
      <c r="CC75" s="12"/>
      <c r="CD75" s="11">
        <f>(SUMIFS('Forecast Data'!H:H,'Forecast Data'!B:B,D75,'Forecast Data'!C:C,BK$6)+SUMIFS('Forecast Data'!H:H,'Forecast Data'!B:B,D75,'Forecast Data'!C:C,BL$6)+SUMIFS('Forecast Data'!H:H,'Forecast Data'!B:B,D75,'Forecast Data'!C:C,BM$6)+SUMIFS('Forecast Data'!H:H,'Forecast Data'!B:B,D75,'Forecast Data'!C:C,BJ$6))/4</f>
        <v>8524.25</v>
      </c>
      <c r="CE75" s="12">
        <f>IFERROR((SUM(W75:Z75)-(SUMIFS('Forecast Data'!H:H,'Forecast Data'!B:B,D75,'Forecast Data'!C:C,BJ$6)+SUMIFS('Forecast Data'!H:H,'Forecast Data'!B:B,D75,'Forecast Data'!C:C,BK$6)+SUMIFS('Forecast Data'!H:H,'Forecast Data'!B:B,D75,'Forecast Data'!C:C,BL$6)+SUMIFS('Forecast Data'!H:H,'Forecast Data'!B:B,D75,'Forecast Data'!C:C,BM$6)))/(SUMIFS('Forecast Data'!H:H,'Forecast Data'!B:B,D75,'Forecast Data'!C:C,BJ$6)+SUMIFS('Forecast Data'!H:H,'Forecast Data'!B:B,D75,'Forecast Data'!C:C,BK$6)+SUMIFS('Forecast Data'!H:H,'Forecast Data'!B:B,D75,'Forecast Data'!C:C,BL$6)+SUMIFS('Forecast Data'!H:H,'Forecast Data'!B:B,D75,'Forecast Data'!C:C,BM$6)),"")</f>
        <v>0.22550371000381264</v>
      </c>
      <c r="CF75" s="12">
        <f t="shared" si="22"/>
        <v>9.6844784106680615E-4</v>
      </c>
      <c r="CG75" s="12">
        <f t="shared" si="23"/>
        <v>1.6115870761239577E-3</v>
      </c>
      <c r="CH75" s="13">
        <f t="shared" si="24"/>
        <v>-6.4313923505715145E-2</v>
      </c>
      <c r="CI75" s="13"/>
    </row>
    <row r="76" spans="1:87" ht="13.2">
      <c r="A76" s="1"/>
      <c r="B76" t="str">
        <f t="shared" si="38"/>
        <v>FeelGood Superfoods</v>
      </c>
      <c r="D76" t="s">
        <v>109</v>
      </c>
      <c r="E76" s="11">
        <f>SUMIFS('Fin Data'!F:F,'Fin Data'!A:A,D76)</f>
        <v>279</v>
      </c>
      <c r="F76" s="11">
        <f>SUMIFS('Fin Data with 6 week hist'!I:I,'Fin Data with 6 week hist'!$A:$A,$D76)</f>
        <v>0</v>
      </c>
      <c r="G76" s="11">
        <f>SUMIFS('Fin Data with 6 week hist'!J:J,'Fin Data with 6 week hist'!$A:$A,$D76)</f>
        <v>0</v>
      </c>
      <c r="H76" s="11">
        <f>SUMIFS('Fin Data with 6 week hist'!K:K,'Fin Data with 6 week hist'!$A:$A,$D76)+SUMIFS('Unit Cancellations'!D:D,'Unit Cancellations'!$B:$B,$D76)</f>
        <v>0</v>
      </c>
      <c r="I76" s="11">
        <f>SUMIFS('Fin Data with 6 week hist'!L:L,'Fin Data with 6 week hist'!$A:$A,$D76)+SUMIFS('Unit Cancellations'!E:E,'Unit Cancellations'!$B:$B,$D76)</f>
        <v>0</v>
      </c>
      <c r="J76" s="11">
        <f>SUMIFS('Fin Data with 6 week hist'!M:M,'Fin Data with 6 week hist'!$A:$A,$D76)+SUMIFS('Unit Cancellations'!F:F,'Unit Cancellations'!$B:$B,$D76)</f>
        <v>0</v>
      </c>
      <c r="K76" s="11">
        <f>SUMIFS('Fin Data with 6 week hist'!N:N,'Fin Data with 6 week hist'!$A:$A,$D76)+SUMIFS('Unit Cancellations'!G:G,'Unit Cancellations'!$B:$B,$D76)</f>
        <v>0</v>
      </c>
      <c r="L76" s="11">
        <f>SUMIFS('Fin Data'!AN:AN,'Fin Data'!A:A,D76)</f>
        <v>0</v>
      </c>
      <c r="M76" s="12">
        <f>IFERROR(SUMIFS('Fin Data'!AO:AO,'Fin Data'!A:A,D76),"")</f>
        <v>-1</v>
      </c>
      <c r="N76" s="1"/>
      <c r="O76" s="11">
        <f t="shared" si="12"/>
        <v>0</v>
      </c>
      <c r="P76" s="12" t="str">
        <f t="shared" si="13"/>
        <v/>
      </c>
      <c r="Q76" s="1"/>
      <c r="R76" s="11">
        <f t="shared" si="14"/>
        <v>0</v>
      </c>
      <c r="S76" s="12" t="str">
        <f t="shared" si="15"/>
        <v/>
      </c>
      <c r="T76" s="11">
        <f t="shared" si="16"/>
        <v>0</v>
      </c>
      <c r="U76" s="1" t="e">
        <f t="shared" si="39"/>
        <v>#REF!</v>
      </c>
      <c r="V76" s="1"/>
      <c r="W76" s="11">
        <f>SUMIFS('Forecast Data'!$D:$D,'Forecast Data'!$C:$C,W$6,'Forecast Data'!$B:$B,$D76)</f>
        <v>0</v>
      </c>
      <c r="X76" s="11">
        <f>SUMIFS('Forecast Data'!$D:$D,'Forecast Data'!$C:$C,X$6,'Forecast Data'!$B:$B,$D76)</f>
        <v>0</v>
      </c>
      <c r="Y76" s="11">
        <f>SUMIFS('Forecast Data'!$D:$D,'Forecast Data'!$C:$C,Y$6,'Forecast Data'!$B:$B,$D76)</f>
        <v>0</v>
      </c>
      <c r="Z76" s="11">
        <f>SUMIFS('Forecast Data'!$D:$D,'Forecast Data'!$C:$C,Z$6,'Forecast Data'!$B:$B,$D76)</f>
        <v>0</v>
      </c>
      <c r="AA76" s="11">
        <f>SUMIFS('Forecast Data'!$D:$D,'Forecast Data'!$C:$C,AA$6,'Forecast Data'!$B:$B,$D76)</f>
        <v>0</v>
      </c>
      <c r="AB76" s="11">
        <f>SUMIFS('Forecast Data'!$D:$D,'Forecast Data'!$C:$C,AB$6,'Forecast Data'!$B:$B,$D76)</f>
        <v>0</v>
      </c>
      <c r="AC76" s="11">
        <f>SUMIFS('Forecast Data'!$D:$D,'Forecast Data'!$C:$C,AC$6,'Forecast Data'!$B:$B,$D76)</f>
        <v>0</v>
      </c>
      <c r="AD76" s="11">
        <f>SUMIFS('Forecast Data'!$D:$D,'Forecast Data'!$C:$C,AD$6,'Forecast Data'!$B:$B,$D76)</f>
        <v>0</v>
      </c>
      <c r="AE76" s="11">
        <f>SUMIFS('Forecast Data'!$D:$D,'Forecast Data'!$C:$C,AE$6,'Forecast Data'!$B:$B,$D76)</f>
        <v>0</v>
      </c>
      <c r="AF76" s="11">
        <f>SUMIFS('Forecast Data'!$D:$D,'Forecast Data'!$C:$C,AF$6,'Forecast Data'!$B:$B,$D76)</f>
        <v>0</v>
      </c>
      <c r="AG76" s="11">
        <f>SUMIFS('Forecast Data'!$D:$D,'Forecast Data'!$C:$C,AG$6,'Forecast Data'!$B:$B,$D76)</f>
        <v>0</v>
      </c>
      <c r="AH76" s="11">
        <f>SUMIFS('Forecast Data'!$D:$D,'Forecast Data'!$C:$C,AH$6,'Forecast Data'!$B:$B,$D76)</f>
        <v>0</v>
      </c>
      <c r="AI76" s="1"/>
      <c r="AJ76" s="12" t="str">
        <f>IF(SUMIFS('Forecast Data'!$E:$E,'Forecast Data'!$C:$C,AJ$6,'Forecast Data'!$B:$B,$D76)=0,"",SUMIFS('Forecast Data'!$E:$E,'Forecast Data'!$C:$C,AJ$6,'Forecast Data'!$B:$B,$D76))</f>
        <v/>
      </c>
      <c r="AK76" s="12" t="str">
        <f>IF(SUMIFS('Forecast Data'!$E:$E,'Forecast Data'!$C:$C,AK$6,'Forecast Data'!$B:$B,$D76)=0,"",SUMIFS('Forecast Data'!$E:$E,'Forecast Data'!$C:$C,AK$6,'Forecast Data'!$B:$B,$D76))</f>
        <v/>
      </c>
      <c r="AL76" s="12" t="str">
        <f>IF(SUMIFS('Forecast Data'!$E:$E,'Forecast Data'!$C:$C,AL$6,'Forecast Data'!$B:$B,$D76)=0,"",SUMIFS('Forecast Data'!$E:$E,'Forecast Data'!$C:$C,AL$6,'Forecast Data'!$B:$B,$D76))</f>
        <v/>
      </c>
      <c r="AM76" s="12" t="str">
        <f>IF(SUMIFS('Forecast Data'!$E:$E,'Forecast Data'!$C:$C,AM$6,'Forecast Data'!$B:$B,$D76)=0,"",SUMIFS('Forecast Data'!$E:$E,'Forecast Data'!$C:$C,AM$6,'Forecast Data'!$B:$B,$D76))</f>
        <v/>
      </c>
      <c r="AN76" s="12" t="str">
        <f>IF(SUMIFS('Forecast Data'!$E:$E,'Forecast Data'!$C:$C,AN$6,'Forecast Data'!$B:$B,$D76)=0,"",SUMIFS('Forecast Data'!$E:$E,'Forecast Data'!$C:$C,AN$6,'Forecast Data'!$B:$B,$D76))</f>
        <v/>
      </c>
      <c r="AO76" s="12" t="str">
        <f>IF(SUMIFS('Forecast Data'!$E:$E,'Forecast Data'!$C:$C,AO$6,'Forecast Data'!$B:$B,$D76)=0,"",SUMIFS('Forecast Data'!$E:$E,'Forecast Data'!$C:$C,AO$6,'Forecast Data'!$B:$B,$D76))</f>
        <v/>
      </c>
      <c r="AP76" s="12" t="str">
        <f>IF(SUMIFS('Forecast Data'!$E:$E,'Forecast Data'!$C:$C,AP$6,'Forecast Data'!$B:$B,$D76)=0,"",SUMIFS('Forecast Data'!$E:$E,'Forecast Data'!$C:$C,AP$6,'Forecast Data'!$B:$B,$D76))</f>
        <v/>
      </c>
      <c r="AQ76" s="12" t="str">
        <f>IF(SUMIFS('Forecast Data'!$E:$E,'Forecast Data'!$C:$C,AQ$6,'Forecast Data'!$B:$B,$D76)=0,"",SUMIFS('Forecast Data'!$E:$E,'Forecast Data'!$C:$C,AQ$6,'Forecast Data'!$B:$B,$D76))</f>
        <v/>
      </c>
      <c r="AR76" s="12" t="str">
        <f>IF(SUMIFS('Forecast Data'!$E:$E,'Forecast Data'!$C:$C,AR$6,'Forecast Data'!$B:$B,$D76)=0,"",SUMIFS('Forecast Data'!$E:$E,'Forecast Data'!$C:$C,AR$6,'Forecast Data'!$B:$B,$D76))</f>
        <v/>
      </c>
      <c r="AS76" s="12" t="str">
        <f>IF(SUMIFS('Forecast Data'!$E:$E,'Forecast Data'!$C:$C,AS$6,'Forecast Data'!$B:$B,$D76)=0,"",SUMIFS('Forecast Data'!$E:$E,'Forecast Data'!$C:$C,AS$6,'Forecast Data'!$B:$B,$D76))</f>
        <v/>
      </c>
      <c r="AT76" s="12" t="str">
        <f>IF(SUMIFS('Forecast Data'!$E:$E,'Forecast Data'!$C:$C,AT$6,'Forecast Data'!$B:$B,$D76)=0,"",SUMIFS('Forecast Data'!$E:$E,'Forecast Data'!$C:$C,AT$6,'Forecast Data'!$B:$B,$D76))</f>
        <v/>
      </c>
      <c r="AU76" s="12" t="str">
        <f>IF(SUMIFS('Forecast Data'!$E:$E,'Forecast Data'!$C:$C,AU$6,'Forecast Data'!$B:$B,$D76)=0,"",SUMIFS('Forecast Data'!$E:$E,'Forecast Data'!$C:$C,AU$6,'Forecast Data'!$B:$B,$D76))</f>
        <v/>
      </c>
      <c r="AV76" s="1"/>
      <c r="AW76" s="11">
        <f>SUMIFS('OP Units'!E:E,'OP Units'!$A:$A,$D76)</f>
        <v>0</v>
      </c>
      <c r="AX76" s="11">
        <f>SUMIFS('OP Units'!F:F,'OP Units'!$A:$A,$D76)</f>
        <v>0</v>
      </c>
      <c r="AY76" s="11">
        <f>SUMIFS('OP Units'!G:G,'OP Units'!$A:$A,$D76)</f>
        <v>0</v>
      </c>
      <c r="AZ76" s="11">
        <f>SUMIFS('OP Units'!H:H,'OP Units'!$A:$A,$D76)</f>
        <v>0</v>
      </c>
      <c r="BA76" s="11">
        <f>SUMIFS('OP Units'!I:I,'OP Units'!$A:$A,$D76)</f>
        <v>0</v>
      </c>
      <c r="BB76" s="11">
        <f>SUMIFS('OP Units'!J:J,'OP Units'!$A:$A,$D76)</f>
        <v>0</v>
      </c>
      <c r="BC76" s="11">
        <f>SUMIFS('OP Units'!K:K,'OP Units'!$A:$A,$D76)</f>
        <v>0</v>
      </c>
      <c r="BD76" s="11">
        <f>SUMIFS('OP Units'!L:L,'OP Units'!$A:$A,$D76)</f>
        <v>0</v>
      </c>
      <c r="BE76" s="11">
        <f>SUMIFS('OP Units'!M:M,'OP Units'!$A:$A,$D76)</f>
        <v>0</v>
      </c>
      <c r="BF76" s="11">
        <f>SUMIFS('OP Units'!N:N,'OP Units'!$A:$A,$D76)</f>
        <v>0</v>
      </c>
      <c r="BG76" s="11">
        <f>SUMIFS('OP Units'!O:O,'OP Units'!$A:$A,$D76)</f>
        <v>0</v>
      </c>
      <c r="BH76" s="11">
        <f>SUMIFS('OP Units'!P:P,'OP Units'!$A:$A,$D76)</f>
        <v>0</v>
      </c>
      <c r="BI76" s="1"/>
      <c r="BJ76" s="12" t="str">
        <f>IFERROR((SUMIFS('OP Units'!E:E,'OP Units'!$A:$A,$D76)-SUMIFS('Forecast Data'!$H:$H,'Forecast Data'!$C:$C,BJ$6,'Forecast Data'!$B:$B,$D76))/SUMIFS('Forecast Data'!$H:$H,'Forecast Data'!$C:$C,BJ$6,'Forecast Data'!$B:$B,$D76),"")</f>
        <v/>
      </c>
      <c r="BK76" s="12" t="str">
        <f>IFERROR((SUMIFS('OP Units'!F:F,'OP Units'!$A:$A,$D76)-SUMIFS('Forecast Data'!$H:$H,'Forecast Data'!$C:$C,BK$6,'Forecast Data'!$B:$B,$D76))/SUMIFS('Forecast Data'!$H:$H,'Forecast Data'!$C:$C,BK$6,'Forecast Data'!$B:$B,$D76),"")</f>
        <v/>
      </c>
      <c r="BL76" s="12" t="str">
        <f>IFERROR((SUMIFS('OP Units'!G:G,'OP Units'!$A:$A,$D76)-SUMIFS('Forecast Data'!$H:$H,'Forecast Data'!$C:$C,BL$6,'Forecast Data'!$B:$B,$D76))/SUMIFS('Forecast Data'!$H:$H,'Forecast Data'!$C:$C,BL$6,'Forecast Data'!$B:$B,$D76),"")</f>
        <v/>
      </c>
      <c r="BM76" s="12" t="str">
        <f>IFERROR((SUMIFS('OP Units'!H:H,'OP Units'!$A:$A,$D76)-SUMIFS('Forecast Data'!$H:$H,'Forecast Data'!$C:$C,BM$6,'Forecast Data'!$B:$B,$D76))/SUMIFS('Forecast Data'!$H:$H,'Forecast Data'!$C:$C,BM$6,'Forecast Data'!$B:$B,$D76),"")</f>
        <v/>
      </c>
      <c r="BN76" s="12" t="str">
        <f>IFERROR((SUMIFS('OP Units'!I:I,'OP Units'!$A:$A,$D76)-SUMIFS('Forecast Data'!$H:$H,'Forecast Data'!$C:$C,BN$6,'Forecast Data'!$B:$B,$D76))/SUMIFS('Forecast Data'!$H:$H,'Forecast Data'!$C:$C,BN$6,'Forecast Data'!$B:$B,$D76),"")</f>
        <v/>
      </c>
      <c r="BO76" s="12" t="str">
        <f>IFERROR((SUMIFS('OP Units'!J:J,'OP Units'!$A:$A,$D76)-SUMIFS('Forecast Data'!$H:$H,'Forecast Data'!$C:$C,BO$6,'Forecast Data'!$B:$B,$D76))/SUMIFS('Forecast Data'!$H:$H,'Forecast Data'!$C:$C,BO$6,'Forecast Data'!$B:$B,$D76),"")</f>
        <v/>
      </c>
      <c r="BP76" s="12" t="str">
        <f>IFERROR((SUMIFS('OP Units'!K:K,'OP Units'!$A:$A,$D76)-SUMIFS('Forecast Data'!$H:$H,'Forecast Data'!$C:$C,BP$6,'Forecast Data'!$B:$B,$D76))/SUMIFS('Forecast Data'!$H:$H,'Forecast Data'!$C:$C,BP$6,'Forecast Data'!$B:$B,$D76),"")</f>
        <v/>
      </c>
      <c r="BQ76" s="12" t="str">
        <f>IFERROR((SUMIFS('OP Units'!L:L,'OP Units'!$A:$A,$D76)-SUMIFS('Forecast Data'!$H:$H,'Forecast Data'!$C:$C,BQ$6,'Forecast Data'!$B:$B,$D76))/SUMIFS('Forecast Data'!$H:$H,'Forecast Data'!$C:$C,BQ$6,'Forecast Data'!$B:$B,$D76),"")</f>
        <v/>
      </c>
      <c r="BR76" s="12" t="str">
        <f>IFERROR((SUMIFS('OP Units'!M:M,'OP Units'!$A:$A,$D76)-SUMIFS('Forecast Data'!$H:$H,'Forecast Data'!$C:$C,BR$6,'Forecast Data'!$B:$B,$D76))/SUMIFS('Forecast Data'!$H:$H,'Forecast Data'!$C:$C,BR$6,'Forecast Data'!$B:$B,$D76),"")</f>
        <v/>
      </c>
      <c r="BS76" s="12" t="str">
        <f>IFERROR((SUMIFS('OP Units'!N:N,'OP Units'!$A:$A,$D76)-SUMIFS('Forecast Data'!$H:$H,'Forecast Data'!$C:$C,BS$6,'Forecast Data'!$B:$B,$D76))/SUMIFS('Forecast Data'!$H:$H,'Forecast Data'!$C:$C,BS$6,'Forecast Data'!$B:$B,$D76),"")</f>
        <v/>
      </c>
      <c r="BT76" s="12" t="str">
        <f>IFERROR((SUMIFS('OP Units'!O:O,'OP Units'!$A:$A,$D76)-SUMIFS('Forecast Data'!$H:$H,'Forecast Data'!$C:$C,BT$6,'Forecast Data'!$B:$B,$D76))/SUMIFS('Forecast Data'!$H:$H,'Forecast Data'!$C:$C,BT$6,'Forecast Data'!$B:$B,$D76),"")</f>
        <v/>
      </c>
      <c r="BU76" s="12" t="str">
        <f>IFERROR((SUMIFS('OP Units'!P:P,'OP Units'!$A:$A,$D76)-SUMIFS('Forecast Data'!$H:$H,'Forecast Data'!$C:$C,BU$6,'Forecast Data'!$B:$B,$D76))/SUMIFS('Forecast Data'!$H:$H,'Forecast Data'!$C:$C,BU$6,'Forecast Data'!$B:$B,$D76),"")</f>
        <v/>
      </c>
      <c r="BV76" s="12"/>
      <c r="BW76" s="11">
        <f>(SUMIFS('Forecast Data'!H:H,'Forecast Data'!B:B,D76,'Forecast Data'!C:C,BK$6)+SUMIFS('Forecast Data'!H:H,'Forecast Data'!B:B,D76,'Forecast Data'!C:C,BL$6)+SUMIFS('Forecast Data'!H:H,'Forecast Data'!B:B,D76,'Forecast Data'!C:C,BM$6)+SUMIFS('Forecast Data'!H:H,'Forecast Data'!B:B,D76,'Forecast Data'!C:C,BN$6)+SUMIFS('Forecast Data'!H:H,'Forecast Data'!B:B,D76,'Forecast Data'!C:C,BO$6)+SUMIFS('Forecast Data'!H:H,'Forecast Data'!B:B,D76,'Forecast Data'!C:C,BP$6)+SUMIFS('Forecast Data'!H:H,'Forecast Data'!B:B,D76,'Forecast Data'!C:C,BQ$6)+SUMIFS('Forecast Data'!H:H,'Forecast Data'!B:B,D76,'Forecast Data'!C:C,BJ$6))/8</f>
        <v>0</v>
      </c>
      <c r="BX76" s="12" t="str">
        <f>IFERROR((SUM(W76:AD76)-(SUMIFS('Forecast Data'!H:H,'Forecast Data'!B:B,B76,'Forecast Data'!C:C,BJ$6)+SUMIFS('Forecast Data'!H:H,'Forecast Data'!B:B,B76,'Forecast Data'!C:C,BK$6)+SUMIFS('Forecast Data'!H:H,'Forecast Data'!B:B,B76,'Forecast Data'!C:C,BL$6)+SUMIFS('Forecast Data'!H:H,'Forecast Data'!B:B,B76,'Forecast Data'!C:C,BM$6)+SUMIFS('Forecast Data'!H:H,'Forecast Data'!B:B,B76,'Forecast Data'!C:C,BN$6)+SUMIFS('Forecast Data'!H:H,'Forecast Data'!B:B,B76,'Forecast Data'!C:C,BO$6)+SUMIFS('Forecast Data'!H:H,'Forecast Data'!B:B,B76,'Forecast Data'!C:C,BP$6)+SUMIFS('Forecast Data'!H:H,'Forecast Data'!B:B,B76,'Forecast Data'!C:C,BQ$6)))/(SUMIFS('Forecast Data'!H:H,'Forecast Data'!B:B,B76,'Forecast Data'!C:C,BJ$6)+SUMIFS('Forecast Data'!H:H,'Forecast Data'!B:B,B76,'Forecast Data'!C:C,BK$6)+SUMIFS('Forecast Data'!H:H,'Forecast Data'!B:B,B76,'Forecast Data'!C:C,BL$6)+SUMIFS('Forecast Data'!H:H,'Forecast Data'!B:B,B76,'Forecast Data'!C:C,BM$6)+SUMIFS('Forecast Data'!H:H,'Forecast Data'!B:B,B76,'Forecast Data'!C:C,BN$6)+SUMIFS('Forecast Data'!H:H,'Forecast Data'!B:B,B76,'Forecast Data'!C:C,BO$6)+SUMIFS('Forecast Data'!H:H,'Forecast Data'!B:B,B76,'Forecast Data'!C:C,BP$6)+SUMIFS('Forecast Data'!H:H,'Forecast Data'!B:B,B76,'Forecast Data'!C:C,BQ$6)),"")</f>
        <v/>
      </c>
      <c r="BY76" s="12">
        <f t="shared" si="18"/>
        <v>-2.3858450124294829E-4</v>
      </c>
      <c r="BZ76" s="16">
        <f t="shared" si="19"/>
        <v>0</v>
      </c>
      <c r="CA76" s="13">
        <f t="shared" si="20"/>
        <v>-2.3858450124294828E-2</v>
      </c>
      <c r="CB76" s="12">
        <f t="shared" si="21"/>
        <v>2.3858450124294829E-4</v>
      </c>
      <c r="CC76" s="12"/>
      <c r="CD76" s="11">
        <f>(SUMIFS('Forecast Data'!H:H,'Forecast Data'!B:B,D76,'Forecast Data'!C:C,BK$6)+SUMIFS('Forecast Data'!H:H,'Forecast Data'!B:B,D76,'Forecast Data'!C:C,BL$6)+SUMIFS('Forecast Data'!H:H,'Forecast Data'!B:B,D76,'Forecast Data'!C:C,BM$6)+SUMIFS('Forecast Data'!H:H,'Forecast Data'!B:B,D76,'Forecast Data'!C:C,BJ$6))/4</f>
        <v>0</v>
      </c>
      <c r="CE76" s="12" t="str">
        <f>IFERROR((SUM(W76:Z76)-(SUMIFS('Forecast Data'!H:H,'Forecast Data'!B:B,D76,'Forecast Data'!C:C,BJ$6)+SUMIFS('Forecast Data'!H:H,'Forecast Data'!B:B,D76,'Forecast Data'!C:C,BK$6)+SUMIFS('Forecast Data'!H:H,'Forecast Data'!B:B,D76,'Forecast Data'!C:C,BL$6)+SUMIFS('Forecast Data'!H:H,'Forecast Data'!B:B,D76,'Forecast Data'!C:C,BM$6)))/(SUMIFS('Forecast Data'!H:H,'Forecast Data'!B:B,D76,'Forecast Data'!C:C,BJ$6)+SUMIFS('Forecast Data'!H:H,'Forecast Data'!B:B,D76,'Forecast Data'!C:C,BK$6)+SUMIFS('Forecast Data'!H:H,'Forecast Data'!B:B,D76,'Forecast Data'!C:C,BL$6)+SUMIFS('Forecast Data'!H:H,'Forecast Data'!B:B,D76,'Forecast Data'!C:C,BM$6)),"")</f>
        <v/>
      </c>
      <c r="CF76" s="12">
        <f t="shared" si="22"/>
        <v>-2.3858450124294829E-4</v>
      </c>
      <c r="CG76" s="12">
        <f t="shared" si="23"/>
        <v>0</v>
      </c>
      <c r="CH76" s="13">
        <f t="shared" si="24"/>
        <v>-2.3858450124294828E-2</v>
      </c>
      <c r="CI76" s="13"/>
    </row>
    <row r="77" spans="1:87" ht="13.2">
      <c r="A77" s="1"/>
      <c r="B77" s="1"/>
      <c r="C77" s="1"/>
      <c r="D77" t="s">
        <v>110</v>
      </c>
      <c r="E77" s="11">
        <f>SUMIFS('Fin Data'!F:F,'Fin Data'!A:A,D77)</f>
        <v>0</v>
      </c>
      <c r="F77" s="11">
        <f>SUMIFS('Fin Data with 6 week hist'!I:I,'Fin Data with 6 week hist'!$A:$A,$D77)</f>
        <v>104</v>
      </c>
      <c r="G77" s="11">
        <f>SUMIFS('Fin Data with 6 week hist'!J:J,'Fin Data with 6 week hist'!$A:$A,$D77)</f>
        <v>90</v>
      </c>
      <c r="H77" s="11">
        <f>SUMIFS('Fin Data with 6 week hist'!K:K,'Fin Data with 6 week hist'!$A:$A,$D77)+SUMIFS('Unit Cancellations'!D:D,'Unit Cancellations'!$B:$B,$D77)</f>
        <v>253</v>
      </c>
      <c r="I77" s="11">
        <f>SUMIFS('Fin Data with 6 week hist'!L:L,'Fin Data with 6 week hist'!$A:$A,$D77)+SUMIFS('Unit Cancellations'!E:E,'Unit Cancellations'!$B:$B,$D77)</f>
        <v>131</v>
      </c>
      <c r="J77" s="11">
        <f>SUMIFS('Fin Data with 6 week hist'!M:M,'Fin Data with 6 week hist'!$A:$A,$D77)+SUMIFS('Unit Cancellations'!F:F,'Unit Cancellations'!$B:$B,$D77)</f>
        <v>291</v>
      </c>
      <c r="K77" s="11">
        <f>SUMIFS('Fin Data with 6 week hist'!N:N,'Fin Data with 6 week hist'!$A:$A,$D77)+SUMIFS('Unit Cancellations'!G:G,'Unit Cancellations'!$B:$B,$D77)</f>
        <v>190</v>
      </c>
      <c r="L77" s="11">
        <f>SUMIFS('Fin Data'!AN:AN,'Fin Data'!A:A,D77)</f>
        <v>177</v>
      </c>
      <c r="M77" s="12">
        <f>IFERROR(SUMIFS('Fin Data'!AO:AO,'Fin Data'!A:A,D77),"")</f>
        <v>0</v>
      </c>
      <c r="N77" s="1"/>
      <c r="O77" s="11">
        <f t="shared" si="12"/>
        <v>586</v>
      </c>
      <c r="P77" s="12" t="str">
        <f t="shared" si="13"/>
        <v/>
      </c>
      <c r="Q77" s="1"/>
      <c r="R77" s="11">
        <f t="shared" si="14"/>
        <v>586</v>
      </c>
      <c r="S77" s="12" t="str">
        <f t="shared" si="15"/>
        <v/>
      </c>
      <c r="T77" s="11">
        <f t="shared" si="16"/>
        <v>0</v>
      </c>
      <c r="U77" s="1" t="e">
        <f t="shared" si="39"/>
        <v>#REF!</v>
      </c>
      <c r="V77" s="1"/>
      <c r="W77" s="11">
        <f>SUMIFS('Forecast Data'!$D:$D,'Forecast Data'!$C:$C,W$6,'Forecast Data'!$B:$B,$D77)</f>
        <v>586</v>
      </c>
      <c r="X77" s="11">
        <f>SUMIFS('Forecast Data'!$D:$D,'Forecast Data'!$C:$C,X$6,'Forecast Data'!$B:$B,$D77)</f>
        <v>586</v>
      </c>
      <c r="Y77" s="11">
        <f>SUMIFS('Forecast Data'!$D:$D,'Forecast Data'!$C:$C,Y$6,'Forecast Data'!$B:$B,$D77)</f>
        <v>586</v>
      </c>
      <c r="Z77" s="11">
        <f>SUMIFS('Forecast Data'!$D:$D,'Forecast Data'!$C:$C,Z$6,'Forecast Data'!$B:$B,$D77)</f>
        <v>586</v>
      </c>
      <c r="AA77" s="11">
        <f>SUMIFS('Forecast Data'!$D:$D,'Forecast Data'!$C:$C,AA$6,'Forecast Data'!$B:$B,$D77)</f>
        <v>586</v>
      </c>
      <c r="AB77" s="11">
        <f>SUMIFS('Forecast Data'!$D:$D,'Forecast Data'!$C:$C,AB$6,'Forecast Data'!$B:$B,$D77)</f>
        <v>586</v>
      </c>
      <c r="AC77" s="11">
        <f>SUMIFS('Forecast Data'!$D:$D,'Forecast Data'!$C:$C,AC$6,'Forecast Data'!$B:$B,$D77)</f>
        <v>586</v>
      </c>
      <c r="AD77" s="11">
        <f>SUMIFS('Forecast Data'!$D:$D,'Forecast Data'!$C:$C,AD$6,'Forecast Data'!$B:$B,$D77)</f>
        <v>586</v>
      </c>
      <c r="AE77" s="11">
        <f>SUMIFS('Forecast Data'!$D:$D,'Forecast Data'!$C:$C,AE$6,'Forecast Data'!$B:$B,$D77)</f>
        <v>352</v>
      </c>
      <c r="AF77" s="11">
        <f>SUMIFS('Forecast Data'!$D:$D,'Forecast Data'!$C:$C,AF$6,'Forecast Data'!$B:$B,$D77)</f>
        <v>313</v>
      </c>
      <c r="AG77" s="11">
        <f>SUMIFS('Forecast Data'!$D:$D,'Forecast Data'!$C:$C,AG$6,'Forecast Data'!$B:$B,$D77)</f>
        <v>313</v>
      </c>
      <c r="AH77" s="11">
        <f>SUMIFS('Forecast Data'!$D:$D,'Forecast Data'!$C:$C,AH$6,'Forecast Data'!$B:$B,$D77)</f>
        <v>313</v>
      </c>
      <c r="AI77" s="1"/>
      <c r="AJ77" s="12" t="str">
        <f>IF(SUMIFS('Forecast Data'!$E:$E,'Forecast Data'!$C:$C,AJ$6,'Forecast Data'!$B:$B,$D77)=0,"",SUMIFS('Forecast Data'!$E:$E,'Forecast Data'!$C:$C,AJ$6,'Forecast Data'!$B:$B,$D77))</f>
        <v/>
      </c>
      <c r="AK77" s="12" t="str">
        <f>IF(SUMIFS('Forecast Data'!$E:$E,'Forecast Data'!$C:$C,AK$6,'Forecast Data'!$B:$B,$D77)=0,"",SUMIFS('Forecast Data'!$E:$E,'Forecast Data'!$C:$C,AK$6,'Forecast Data'!$B:$B,$D77))</f>
        <v/>
      </c>
      <c r="AL77" s="12" t="str">
        <f>IF(SUMIFS('Forecast Data'!$E:$E,'Forecast Data'!$C:$C,AL$6,'Forecast Data'!$B:$B,$D77)=0,"",SUMIFS('Forecast Data'!$E:$E,'Forecast Data'!$C:$C,AL$6,'Forecast Data'!$B:$B,$D77))</f>
        <v/>
      </c>
      <c r="AM77" s="12" t="str">
        <f>IF(SUMIFS('Forecast Data'!$E:$E,'Forecast Data'!$C:$C,AM$6,'Forecast Data'!$B:$B,$D77)=0,"",SUMIFS('Forecast Data'!$E:$E,'Forecast Data'!$C:$C,AM$6,'Forecast Data'!$B:$B,$D77))</f>
        <v/>
      </c>
      <c r="AN77" s="12" t="str">
        <f>IF(SUMIFS('Forecast Data'!$E:$E,'Forecast Data'!$C:$C,AN$6,'Forecast Data'!$B:$B,$D77)=0,"",SUMIFS('Forecast Data'!$E:$E,'Forecast Data'!$C:$C,AN$6,'Forecast Data'!$B:$B,$D77))</f>
        <v/>
      </c>
      <c r="AO77" s="12" t="str">
        <f>IF(SUMIFS('Forecast Data'!$E:$E,'Forecast Data'!$C:$C,AO$6,'Forecast Data'!$B:$B,$D77)=0,"",SUMIFS('Forecast Data'!$E:$E,'Forecast Data'!$C:$C,AO$6,'Forecast Data'!$B:$B,$D77))</f>
        <v/>
      </c>
      <c r="AP77" s="12" t="str">
        <f>IF(SUMIFS('Forecast Data'!$E:$E,'Forecast Data'!$C:$C,AP$6,'Forecast Data'!$B:$B,$D77)=0,"",SUMIFS('Forecast Data'!$E:$E,'Forecast Data'!$C:$C,AP$6,'Forecast Data'!$B:$B,$D77))</f>
        <v/>
      </c>
      <c r="AQ77" s="12" t="str">
        <f>IF(SUMIFS('Forecast Data'!$E:$E,'Forecast Data'!$C:$C,AQ$6,'Forecast Data'!$B:$B,$D77)=0,"",SUMIFS('Forecast Data'!$E:$E,'Forecast Data'!$C:$C,AQ$6,'Forecast Data'!$B:$B,$D77))</f>
        <v/>
      </c>
      <c r="AR77" s="12" t="str">
        <f>IF(SUMIFS('Forecast Data'!$E:$E,'Forecast Data'!$C:$C,AR$6,'Forecast Data'!$B:$B,$D77)=0,"",SUMIFS('Forecast Data'!$E:$E,'Forecast Data'!$C:$C,AR$6,'Forecast Data'!$B:$B,$D77))</f>
        <v/>
      </c>
      <c r="AS77" s="12" t="str">
        <f>IF(SUMIFS('Forecast Data'!$E:$E,'Forecast Data'!$C:$C,AS$6,'Forecast Data'!$B:$B,$D77)=0,"",SUMIFS('Forecast Data'!$E:$E,'Forecast Data'!$C:$C,AS$6,'Forecast Data'!$B:$B,$D77))</f>
        <v/>
      </c>
      <c r="AT77" s="12" t="str">
        <f>IF(SUMIFS('Forecast Data'!$E:$E,'Forecast Data'!$C:$C,AT$6,'Forecast Data'!$B:$B,$D77)=0,"",SUMIFS('Forecast Data'!$E:$E,'Forecast Data'!$C:$C,AT$6,'Forecast Data'!$B:$B,$D77))</f>
        <v/>
      </c>
      <c r="AU77" s="12" t="str">
        <f>IF(SUMIFS('Forecast Data'!$E:$E,'Forecast Data'!$C:$C,AU$6,'Forecast Data'!$B:$B,$D77)=0,"",SUMIFS('Forecast Data'!$E:$E,'Forecast Data'!$C:$C,AU$6,'Forecast Data'!$B:$B,$D77))</f>
        <v/>
      </c>
      <c r="AV77" s="1"/>
      <c r="AW77" s="11">
        <f>SUMIFS('OP Units'!E:E,'OP Units'!$A:$A,$D77)</f>
        <v>0</v>
      </c>
      <c r="AX77" s="11">
        <f>SUMIFS('OP Units'!F:F,'OP Units'!$A:$A,$D77)</f>
        <v>0</v>
      </c>
      <c r="AY77" s="11">
        <f>SUMIFS('OP Units'!G:G,'OP Units'!$A:$A,$D77)</f>
        <v>0</v>
      </c>
      <c r="AZ77" s="11">
        <f>SUMIFS('OP Units'!H:H,'OP Units'!$A:$A,$D77)</f>
        <v>0</v>
      </c>
      <c r="BA77" s="11">
        <f>SUMIFS('OP Units'!I:I,'OP Units'!$A:$A,$D77)</f>
        <v>0</v>
      </c>
      <c r="BB77" s="11">
        <f>SUMIFS('OP Units'!J:J,'OP Units'!$A:$A,$D77)</f>
        <v>0</v>
      </c>
      <c r="BC77" s="11">
        <f>SUMIFS('OP Units'!K:K,'OP Units'!$A:$A,$D77)</f>
        <v>0</v>
      </c>
      <c r="BD77" s="11">
        <f>SUMIFS('OP Units'!L:L,'OP Units'!$A:$A,$D77)</f>
        <v>0</v>
      </c>
      <c r="BE77" s="11">
        <f>SUMIFS('OP Units'!M:M,'OP Units'!$A:$A,$D77)</f>
        <v>0</v>
      </c>
      <c r="BF77" s="11">
        <f>SUMIFS('OP Units'!N:N,'OP Units'!$A:$A,$D77)</f>
        <v>0</v>
      </c>
      <c r="BG77" s="11">
        <f>SUMIFS('OP Units'!O:O,'OP Units'!$A:$A,$D77)</f>
        <v>0</v>
      </c>
      <c r="BH77" s="11">
        <f>SUMIFS('OP Units'!P:P,'OP Units'!$A:$A,$D77)</f>
        <v>0</v>
      </c>
      <c r="BI77" s="1"/>
      <c r="BJ77" s="12" t="str">
        <f>IFERROR((SUMIFS('OP Units'!E:E,'OP Units'!$A:$A,$D77)-SUMIFS('Forecast Data'!$H:$H,'Forecast Data'!$C:$C,BJ$6,'Forecast Data'!$B:$B,$D77))/SUMIFS('Forecast Data'!$H:$H,'Forecast Data'!$C:$C,BJ$6,'Forecast Data'!$B:$B,$D77),"")</f>
        <v/>
      </c>
      <c r="BK77" s="12" t="str">
        <f>IFERROR((SUMIFS('OP Units'!F:F,'OP Units'!$A:$A,$D77)-SUMIFS('Forecast Data'!$H:$H,'Forecast Data'!$C:$C,BK$6,'Forecast Data'!$B:$B,$D77))/SUMIFS('Forecast Data'!$H:$H,'Forecast Data'!$C:$C,BK$6,'Forecast Data'!$B:$B,$D77),"")</f>
        <v/>
      </c>
      <c r="BL77" s="12" t="str">
        <f>IFERROR((SUMIFS('OP Units'!G:G,'OP Units'!$A:$A,$D77)-SUMIFS('Forecast Data'!$H:$H,'Forecast Data'!$C:$C,BL$6,'Forecast Data'!$B:$B,$D77))/SUMIFS('Forecast Data'!$H:$H,'Forecast Data'!$C:$C,BL$6,'Forecast Data'!$B:$B,$D77),"")</f>
        <v/>
      </c>
      <c r="BM77" s="12" t="str">
        <f>IFERROR((SUMIFS('OP Units'!H:H,'OP Units'!$A:$A,$D77)-SUMIFS('Forecast Data'!$H:$H,'Forecast Data'!$C:$C,BM$6,'Forecast Data'!$B:$B,$D77))/SUMIFS('Forecast Data'!$H:$H,'Forecast Data'!$C:$C,BM$6,'Forecast Data'!$B:$B,$D77),"")</f>
        <v/>
      </c>
      <c r="BN77" s="12" t="str">
        <f>IFERROR((SUMIFS('OP Units'!I:I,'OP Units'!$A:$A,$D77)-SUMIFS('Forecast Data'!$H:$H,'Forecast Data'!$C:$C,BN$6,'Forecast Data'!$B:$B,$D77))/SUMIFS('Forecast Data'!$H:$H,'Forecast Data'!$C:$C,BN$6,'Forecast Data'!$B:$B,$D77),"")</f>
        <v/>
      </c>
      <c r="BO77" s="12" t="str">
        <f>IFERROR((SUMIFS('OP Units'!J:J,'OP Units'!$A:$A,$D77)-SUMIFS('Forecast Data'!$H:$H,'Forecast Data'!$C:$C,BO$6,'Forecast Data'!$B:$B,$D77))/SUMIFS('Forecast Data'!$H:$H,'Forecast Data'!$C:$C,BO$6,'Forecast Data'!$B:$B,$D77),"")</f>
        <v/>
      </c>
      <c r="BP77" s="12" t="str">
        <f>IFERROR((SUMIFS('OP Units'!K:K,'OP Units'!$A:$A,$D77)-SUMIFS('Forecast Data'!$H:$H,'Forecast Data'!$C:$C,BP$6,'Forecast Data'!$B:$B,$D77))/SUMIFS('Forecast Data'!$H:$H,'Forecast Data'!$C:$C,BP$6,'Forecast Data'!$B:$B,$D77),"")</f>
        <v/>
      </c>
      <c r="BQ77" s="12" t="str">
        <f>IFERROR((SUMIFS('OP Units'!L:L,'OP Units'!$A:$A,$D77)-SUMIFS('Forecast Data'!$H:$H,'Forecast Data'!$C:$C,BQ$6,'Forecast Data'!$B:$B,$D77))/SUMIFS('Forecast Data'!$H:$H,'Forecast Data'!$C:$C,BQ$6,'Forecast Data'!$B:$B,$D77),"")</f>
        <v/>
      </c>
      <c r="BR77" s="12" t="str">
        <f>IFERROR((SUMIFS('OP Units'!M:M,'OP Units'!$A:$A,$D77)-SUMIFS('Forecast Data'!$H:$H,'Forecast Data'!$C:$C,BR$6,'Forecast Data'!$B:$B,$D77))/SUMIFS('Forecast Data'!$H:$H,'Forecast Data'!$C:$C,BR$6,'Forecast Data'!$B:$B,$D77),"")</f>
        <v/>
      </c>
      <c r="BS77" s="12" t="str">
        <f>IFERROR((SUMIFS('OP Units'!N:N,'OP Units'!$A:$A,$D77)-SUMIFS('Forecast Data'!$H:$H,'Forecast Data'!$C:$C,BS$6,'Forecast Data'!$B:$B,$D77))/SUMIFS('Forecast Data'!$H:$H,'Forecast Data'!$C:$C,BS$6,'Forecast Data'!$B:$B,$D77),"")</f>
        <v/>
      </c>
      <c r="BT77" s="12" t="str">
        <f>IFERROR((SUMIFS('OP Units'!O:O,'OP Units'!$A:$A,$D77)-SUMIFS('Forecast Data'!$H:$H,'Forecast Data'!$C:$C,BT$6,'Forecast Data'!$B:$B,$D77))/SUMIFS('Forecast Data'!$H:$H,'Forecast Data'!$C:$C,BT$6,'Forecast Data'!$B:$B,$D77),"")</f>
        <v/>
      </c>
      <c r="BU77" s="12" t="str">
        <f>IFERROR((SUMIFS('OP Units'!P:P,'OP Units'!$A:$A,$D77)-SUMIFS('Forecast Data'!$H:$H,'Forecast Data'!$C:$C,BU$6,'Forecast Data'!$B:$B,$D77))/SUMIFS('Forecast Data'!$H:$H,'Forecast Data'!$C:$C,BU$6,'Forecast Data'!$B:$B,$D77),"")</f>
        <v/>
      </c>
      <c r="BV77" s="12"/>
      <c r="BW77" s="11">
        <f>(SUMIFS('Forecast Data'!H:H,'Forecast Data'!B:B,D77,'Forecast Data'!C:C,BK$6)+SUMIFS('Forecast Data'!H:H,'Forecast Data'!B:B,D77,'Forecast Data'!C:C,BL$6)+SUMIFS('Forecast Data'!H:H,'Forecast Data'!B:B,D77,'Forecast Data'!C:C,BM$6)+SUMIFS('Forecast Data'!H:H,'Forecast Data'!B:B,D77,'Forecast Data'!C:C,BN$6)+SUMIFS('Forecast Data'!H:H,'Forecast Data'!B:B,D77,'Forecast Data'!C:C,BO$6)+SUMIFS('Forecast Data'!H:H,'Forecast Data'!B:B,D77,'Forecast Data'!C:C,BP$6)+SUMIFS('Forecast Data'!H:H,'Forecast Data'!B:B,D77,'Forecast Data'!C:C,BQ$6)+SUMIFS('Forecast Data'!H:H,'Forecast Data'!B:B,D77,'Forecast Data'!C:C,BJ$6))/8</f>
        <v>0</v>
      </c>
      <c r="BX77" s="12" t="str">
        <f>IFERROR((SUM(W77:AD77)-(SUMIFS('Forecast Data'!H:H,'Forecast Data'!B:B,B77,'Forecast Data'!C:C,BJ$6)+SUMIFS('Forecast Data'!H:H,'Forecast Data'!B:B,B77,'Forecast Data'!C:C,BK$6)+SUMIFS('Forecast Data'!H:H,'Forecast Data'!B:B,B77,'Forecast Data'!C:C,BL$6)+SUMIFS('Forecast Data'!H:H,'Forecast Data'!B:B,B77,'Forecast Data'!C:C,BM$6)+SUMIFS('Forecast Data'!H:H,'Forecast Data'!B:B,B77,'Forecast Data'!C:C,BN$6)+SUMIFS('Forecast Data'!H:H,'Forecast Data'!B:B,B77,'Forecast Data'!C:C,BO$6)+SUMIFS('Forecast Data'!H:H,'Forecast Data'!B:B,B77,'Forecast Data'!C:C,BP$6)+SUMIFS('Forecast Data'!H:H,'Forecast Data'!B:B,B77,'Forecast Data'!C:C,BQ$6)))/(SUMIFS('Forecast Data'!H:H,'Forecast Data'!B:B,B77,'Forecast Data'!C:C,BJ$6)+SUMIFS('Forecast Data'!H:H,'Forecast Data'!B:B,B77,'Forecast Data'!C:C,BK$6)+SUMIFS('Forecast Data'!H:H,'Forecast Data'!B:B,B77,'Forecast Data'!C:C,BL$6)+SUMIFS('Forecast Data'!H:H,'Forecast Data'!B:B,B77,'Forecast Data'!C:C,BM$6)+SUMIFS('Forecast Data'!H:H,'Forecast Data'!B:B,B77,'Forecast Data'!C:C,BN$6)+SUMIFS('Forecast Data'!H:H,'Forecast Data'!B:B,B77,'Forecast Data'!C:C,BO$6)+SUMIFS('Forecast Data'!H:H,'Forecast Data'!B:B,B77,'Forecast Data'!C:C,BP$6)+SUMIFS('Forecast Data'!H:H,'Forecast Data'!B:B,B77,'Forecast Data'!C:C,BQ$6)),"")</f>
        <v/>
      </c>
      <c r="BY77" s="12">
        <f t="shared" si="18"/>
        <v>1.5136005992832203E-4</v>
      </c>
      <c r="BZ77" s="16">
        <f t="shared" si="19"/>
        <v>4.8186722835295875E-4</v>
      </c>
      <c r="CA77" s="13">
        <f t="shared" si="20"/>
        <v>-3.3050716842463669E-2</v>
      </c>
      <c r="CB77" s="12">
        <f t="shared" si="21"/>
        <v>3.3050716842463672E-4</v>
      </c>
      <c r="CC77" s="12"/>
      <c r="CD77" s="11">
        <f>(SUMIFS('Forecast Data'!H:H,'Forecast Data'!B:B,D77,'Forecast Data'!C:C,BK$6)+SUMIFS('Forecast Data'!H:H,'Forecast Data'!B:B,D77,'Forecast Data'!C:C,BL$6)+SUMIFS('Forecast Data'!H:H,'Forecast Data'!B:B,D77,'Forecast Data'!C:C,BM$6)+SUMIFS('Forecast Data'!H:H,'Forecast Data'!B:B,D77,'Forecast Data'!C:C,BJ$6))/4</f>
        <v>0</v>
      </c>
      <c r="CE77" s="12" t="str">
        <f>IFERROR((SUM(W77:Z77)-(SUMIFS('Forecast Data'!H:H,'Forecast Data'!B:B,B77,'Forecast Data'!C:C,BJ$6)+SUMIFS('Forecast Data'!H:H,'Forecast Data'!B:B,B77,'Forecast Data'!C:C,BK$6)+SUMIFS('Forecast Data'!H:H,'Forecast Data'!B:B,B77,'Forecast Data'!C:C,BL$6)+SUMIFS('Forecast Data'!H:H,'Forecast Data'!B:B,B77,'Forecast Data'!C:C,BM$6)))/(SUMIFS('Forecast Data'!H:H,'Forecast Data'!B:B,B77,'Forecast Data'!C:C,BJ$6)+SUMIFS('Forecast Data'!H:H,'Forecast Data'!B:B,B77,'Forecast Data'!C:C,BK$6)+SUMIFS('Forecast Data'!H:H,'Forecast Data'!B:B,B77,'Forecast Data'!C:C,BL$6)+SUMIFS('Forecast Data'!H:H,'Forecast Data'!B:B,B77,'Forecast Data'!C:C,BM$6)),"")</f>
        <v/>
      </c>
      <c r="CF77" s="12">
        <f t="shared" si="22"/>
        <v>1.5136005992832203E-4</v>
      </c>
      <c r="CG77" s="12">
        <f t="shared" si="23"/>
        <v>4.9129407028671577E-4</v>
      </c>
      <c r="CH77" s="13">
        <f t="shared" si="24"/>
        <v>-3.3993401035839373E-2</v>
      </c>
      <c r="CI77" s="13"/>
    </row>
    <row r="78" spans="1:87" ht="13.2">
      <c r="A78" s="1"/>
      <c r="B78" t="str">
        <f>D78</f>
        <v>Coastal Pet</v>
      </c>
      <c r="D78" t="s">
        <v>111</v>
      </c>
      <c r="E78" s="11">
        <f>SUMIFS('Fin Data'!F:F,'Fin Data'!A:A,D78)</f>
        <v>4414</v>
      </c>
      <c r="F78" s="11">
        <f>SUMIFS('Fin Data with 6 week hist'!I:I,'Fin Data with 6 week hist'!$A:$A,$D78)</f>
        <v>3108</v>
      </c>
      <c r="G78" s="11">
        <f>SUMIFS('Fin Data with 6 week hist'!J:J,'Fin Data with 6 week hist'!$A:$A,$D78)</f>
        <v>3129</v>
      </c>
      <c r="H78" s="11">
        <f>SUMIFS('Fin Data with 6 week hist'!K:K,'Fin Data with 6 week hist'!$A:$A,$D78)+SUMIFS('Unit Cancellations'!D:D,'Unit Cancellations'!$B:$B,$D78)</f>
        <v>3159</v>
      </c>
      <c r="I78" s="11">
        <f>SUMIFS('Fin Data with 6 week hist'!L:L,'Fin Data with 6 week hist'!$A:$A,$D78)+SUMIFS('Unit Cancellations'!E:E,'Unit Cancellations'!$B:$B,$D78)</f>
        <v>3052</v>
      </c>
      <c r="J78" s="11">
        <f>SUMIFS('Fin Data with 6 week hist'!M:M,'Fin Data with 6 week hist'!$A:$A,$D78)+SUMIFS('Unit Cancellations'!F:F,'Unit Cancellations'!$B:$B,$D78)</f>
        <v>3236</v>
      </c>
      <c r="K78" s="11">
        <f>SUMIFS('Fin Data with 6 week hist'!N:N,'Fin Data with 6 week hist'!$A:$A,$D78)+SUMIFS('Unit Cancellations'!G:G,'Unit Cancellations'!$B:$B,$D78)</f>
        <v>3163</v>
      </c>
      <c r="L78" s="11">
        <f>SUMIFS('Fin Data'!AN:AN,'Fin Data'!A:A,D78)</f>
        <v>3141</v>
      </c>
      <c r="M78" s="12">
        <f>IFERROR(SUMIFS('Fin Data'!AO:AO,'Fin Data'!A:A,D78),"")</f>
        <v>-0.2884005437245129</v>
      </c>
      <c r="N78" s="1"/>
      <c r="O78" s="11">
        <f t="shared" si="12"/>
        <v>3981.75</v>
      </c>
      <c r="P78" s="12">
        <f t="shared" si="13"/>
        <v>-0.18971306471306471</v>
      </c>
      <c r="Q78" s="1"/>
      <c r="R78" s="11">
        <f t="shared" si="14"/>
        <v>3954.125</v>
      </c>
      <c r="S78" s="12">
        <f t="shared" si="15"/>
        <v>-0.22962836685987045</v>
      </c>
      <c r="T78" s="11">
        <f t="shared" si="16"/>
        <v>3245</v>
      </c>
      <c r="U78" s="1" t="e">
        <f t="shared" si="39"/>
        <v>#REF!</v>
      </c>
      <c r="V78" s="1"/>
      <c r="W78" s="11">
        <f>SUMIFS('Forecast Data'!$D:$D,'Forecast Data'!$C:$C,W$6,'Forecast Data'!$B:$B,$D78)</f>
        <v>3960</v>
      </c>
      <c r="X78" s="11">
        <f>SUMIFS('Forecast Data'!$D:$D,'Forecast Data'!$C:$C,X$6,'Forecast Data'!$B:$B,$D78)</f>
        <v>3960</v>
      </c>
      <c r="Y78" s="11">
        <f>SUMIFS('Forecast Data'!$D:$D,'Forecast Data'!$C:$C,Y$6,'Forecast Data'!$B:$B,$D78)</f>
        <v>3994</v>
      </c>
      <c r="Z78" s="11">
        <f>SUMIFS('Forecast Data'!$D:$D,'Forecast Data'!$C:$C,Z$6,'Forecast Data'!$B:$B,$D78)</f>
        <v>4013</v>
      </c>
      <c r="AA78" s="11">
        <f>SUMIFS('Forecast Data'!$D:$D,'Forecast Data'!$C:$C,AA$6,'Forecast Data'!$B:$B,$D78)</f>
        <v>4002</v>
      </c>
      <c r="AB78" s="11">
        <f>SUMIFS('Forecast Data'!$D:$D,'Forecast Data'!$C:$C,AB$6,'Forecast Data'!$B:$B,$D78)</f>
        <v>3919</v>
      </c>
      <c r="AC78" s="11">
        <f>SUMIFS('Forecast Data'!$D:$D,'Forecast Data'!$C:$C,AC$6,'Forecast Data'!$B:$B,$D78)</f>
        <v>3900</v>
      </c>
      <c r="AD78" s="11">
        <f>SUMIFS('Forecast Data'!$D:$D,'Forecast Data'!$C:$C,AD$6,'Forecast Data'!$B:$B,$D78)</f>
        <v>3885</v>
      </c>
      <c r="AE78" s="11">
        <f>SUMIFS('Forecast Data'!$D:$D,'Forecast Data'!$C:$C,AE$6,'Forecast Data'!$B:$B,$D78)</f>
        <v>3860</v>
      </c>
      <c r="AF78" s="11">
        <f>SUMIFS('Forecast Data'!$D:$D,'Forecast Data'!$C:$C,AF$6,'Forecast Data'!$B:$B,$D78)</f>
        <v>3863</v>
      </c>
      <c r="AG78" s="11">
        <f>SUMIFS('Forecast Data'!$D:$D,'Forecast Data'!$C:$C,AG$6,'Forecast Data'!$B:$B,$D78)</f>
        <v>4628</v>
      </c>
      <c r="AH78" s="11">
        <f>SUMIFS('Forecast Data'!$D:$D,'Forecast Data'!$C:$C,AH$6,'Forecast Data'!$B:$B,$D78)</f>
        <v>4780</v>
      </c>
      <c r="AI78" s="1"/>
      <c r="AJ78" s="12">
        <f>IF(SUMIFS('Forecast Data'!$E:$E,'Forecast Data'!$C:$C,AJ$6,'Forecast Data'!$B:$B,$D78)=0,"",SUMIFS('Forecast Data'!$E:$E,'Forecast Data'!$C:$C,AJ$6,'Forecast Data'!$B:$B,$D78))</f>
        <v>-0.17</v>
      </c>
      <c r="AK78" s="12">
        <f>IF(SUMIFS('Forecast Data'!$E:$E,'Forecast Data'!$C:$C,AK$6,'Forecast Data'!$B:$B,$D78)=0,"",SUMIFS('Forecast Data'!$E:$E,'Forecast Data'!$C:$C,AK$6,'Forecast Data'!$B:$B,$D78))</f>
        <v>-0.2</v>
      </c>
      <c r="AL78" s="12">
        <f>IF(SUMIFS('Forecast Data'!$E:$E,'Forecast Data'!$C:$C,AL$6,'Forecast Data'!$B:$B,$D78)=0,"",SUMIFS('Forecast Data'!$E:$E,'Forecast Data'!$C:$C,AL$6,'Forecast Data'!$B:$B,$D78))</f>
        <v>-0.23</v>
      </c>
      <c r="AM78" s="12">
        <f>IF(SUMIFS('Forecast Data'!$E:$E,'Forecast Data'!$C:$C,AM$6,'Forecast Data'!$B:$B,$D78)=0,"",SUMIFS('Forecast Data'!$E:$E,'Forecast Data'!$C:$C,AM$6,'Forecast Data'!$B:$B,$D78))</f>
        <v>-0.15</v>
      </c>
      <c r="AN78" s="12">
        <f>IF(SUMIFS('Forecast Data'!$E:$E,'Forecast Data'!$C:$C,AN$6,'Forecast Data'!$B:$B,$D78)=0,"",SUMIFS('Forecast Data'!$E:$E,'Forecast Data'!$C:$C,AN$6,'Forecast Data'!$B:$B,$D78))</f>
        <v>-0.24</v>
      </c>
      <c r="AO78" s="12">
        <f>IF(SUMIFS('Forecast Data'!$E:$E,'Forecast Data'!$C:$C,AO$6,'Forecast Data'!$B:$B,$D78)=0,"",SUMIFS('Forecast Data'!$E:$E,'Forecast Data'!$C:$C,AO$6,'Forecast Data'!$B:$B,$D78))</f>
        <v>-0.28000000000000003</v>
      </c>
      <c r="AP78" s="12">
        <f>IF(SUMIFS('Forecast Data'!$E:$E,'Forecast Data'!$C:$C,AP$6,'Forecast Data'!$B:$B,$D78)=0,"",SUMIFS('Forecast Data'!$E:$E,'Forecast Data'!$C:$C,AP$6,'Forecast Data'!$B:$B,$D78))</f>
        <v>-0.25</v>
      </c>
      <c r="AQ78" s="12">
        <f>IF(SUMIFS('Forecast Data'!$E:$E,'Forecast Data'!$C:$C,AQ$6,'Forecast Data'!$B:$B,$D78)=0,"",SUMIFS('Forecast Data'!$E:$E,'Forecast Data'!$C:$C,AQ$6,'Forecast Data'!$B:$B,$D78))</f>
        <v>-0.28999999999999998</v>
      </c>
      <c r="AR78" s="12">
        <f>IF(SUMIFS('Forecast Data'!$E:$E,'Forecast Data'!$C:$C,AR$6,'Forecast Data'!$B:$B,$D78)=0,"",SUMIFS('Forecast Data'!$E:$E,'Forecast Data'!$C:$C,AR$6,'Forecast Data'!$B:$B,$D78))</f>
        <v>-0.27</v>
      </c>
      <c r="AS78" s="12">
        <f>IF(SUMIFS('Forecast Data'!$E:$E,'Forecast Data'!$C:$C,AS$6,'Forecast Data'!$B:$B,$D78)=0,"",SUMIFS('Forecast Data'!$E:$E,'Forecast Data'!$C:$C,AS$6,'Forecast Data'!$B:$B,$D78))</f>
        <v>-0.28999999999999998</v>
      </c>
      <c r="AT78" s="12">
        <f>IF(SUMIFS('Forecast Data'!$E:$E,'Forecast Data'!$C:$C,AT$6,'Forecast Data'!$B:$B,$D78)=0,"",SUMIFS('Forecast Data'!$E:$E,'Forecast Data'!$C:$C,AT$6,'Forecast Data'!$B:$B,$D78))</f>
        <v>-0.28000000000000003</v>
      </c>
      <c r="AU78" s="12">
        <f>IF(SUMIFS('Forecast Data'!$E:$E,'Forecast Data'!$C:$C,AU$6,'Forecast Data'!$B:$B,$D78)=0,"",SUMIFS('Forecast Data'!$E:$E,'Forecast Data'!$C:$C,AU$6,'Forecast Data'!$B:$B,$D78))</f>
        <v>-0.27</v>
      </c>
      <c r="AV78" s="1"/>
      <c r="AW78" s="11">
        <f>SUMIFS('OP Units'!E:E,'OP Units'!$A:$A,$D78)</f>
        <v>3230</v>
      </c>
      <c r="AX78" s="11">
        <f>SUMIFS('OP Units'!F:F,'OP Units'!$A:$A,$D78)</f>
        <v>3189</v>
      </c>
      <c r="AY78" s="11">
        <f>SUMIFS('OP Units'!G:G,'OP Units'!$A:$A,$D78)</f>
        <v>3362</v>
      </c>
      <c r="AZ78" s="11">
        <f>SUMIFS('OP Units'!H:H,'OP Units'!$A:$A,$D78)</f>
        <v>2909</v>
      </c>
      <c r="BA78" s="11">
        <f>SUMIFS('OP Units'!I:I,'OP Units'!$A:$A,$D78)</f>
        <v>3097</v>
      </c>
      <c r="BB78" s="11">
        <f>SUMIFS('OP Units'!J:J,'OP Units'!$A:$A,$D78)</f>
        <v>3291</v>
      </c>
      <c r="BC78" s="11">
        <f>SUMIFS('OP Units'!K:K,'OP Units'!$A:$A,$D78)</f>
        <v>3504</v>
      </c>
      <c r="BD78" s="11">
        <f>SUMIFS('OP Units'!L:L,'OP Units'!$A:$A,$D78)</f>
        <v>3378</v>
      </c>
      <c r="BE78" s="11">
        <f>SUMIFS('OP Units'!M:M,'OP Units'!$A:$A,$D78)</f>
        <v>3372</v>
      </c>
      <c r="BF78" s="11">
        <f>SUMIFS('OP Units'!N:N,'OP Units'!$A:$A,$D78)</f>
        <v>3464</v>
      </c>
      <c r="BG78" s="11">
        <f>SUMIFS('OP Units'!O:O,'OP Units'!$A:$A,$D78)</f>
        <v>3572</v>
      </c>
      <c r="BH78" s="11">
        <f>SUMIFS('OP Units'!P:P,'OP Units'!$A:$A,$D78)</f>
        <v>3715</v>
      </c>
      <c r="BI78" s="1"/>
      <c r="BJ78" s="12">
        <f>IFERROR((SUMIFS('OP Units'!E:E,'OP Units'!$A:$A,$D78)-SUMIFS('Forecast Data'!$H:$H,'Forecast Data'!$C:$C,BJ$6,'Forecast Data'!$B:$B,$D78))/SUMIFS('Forecast Data'!$H:$H,'Forecast Data'!$C:$C,BJ$6,'Forecast Data'!$B:$B,$D78),"")</f>
        <v>-0.32398493093344494</v>
      </c>
      <c r="BK78" s="12">
        <f>IFERROR((SUMIFS('OP Units'!F:F,'OP Units'!$A:$A,$D78)-SUMIFS('Forecast Data'!$H:$H,'Forecast Data'!$C:$C,BK$6,'Forecast Data'!$B:$B,$D78))/SUMIFS('Forecast Data'!$H:$H,'Forecast Data'!$C:$C,BK$6,'Forecast Data'!$B:$B,$D78),"")</f>
        <v>-0.35783326621022954</v>
      </c>
      <c r="BL78" s="12">
        <f>IFERROR((SUMIFS('OP Units'!G:G,'OP Units'!$A:$A,$D78)-SUMIFS('Forecast Data'!$H:$H,'Forecast Data'!$C:$C,BL$6,'Forecast Data'!$B:$B,$D78))/SUMIFS('Forecast Data'!$H:$H,'Forecast Data'!$C:$C,BL$6,'Forecast Data'!$B:$B,$D78),"")</f>
        <v>-0.35296381832178597</v>
      </c>
      <c r="BM78" s="12">
        <f>IFERROR((SUMIFS('OP Units'!H:H,'OP Units'!$A:$A,$D78)-SUMIFS('Forecast Data'!$H:$H,'Forecast Data'!$C:$C,BM$6,'Forecast Data'!$B:$B,$D78))/SUMIFS('Forecast Data'!$H:$H,'Forecast Data'!$C:$C,BM$6,'Forecast Data'!$B:$B,$D78),"")</f>
        <v>-0.38316369804919426</v>
      </c>
      <c r="BN78" s="12">
        <f>IFERROR((SUMIFS('OP Units'!I:I,'OP Units'!$A:$A,$D78)-SUMIFS('Forecast Data'!$H:$H,'Forecast Data'!$C:$C,BN$6,'Forecast Data'!$B:$B,$D78))/SUMIFS('Forecast Data'!$H:$H,'Forecast Data'!$C:$C,BN$6,'Forecast Data'!$B:$B,$D78),"")</f>
        <v>-0.41477702191987909</v>
      </c>
      <c r="BO78" s="12">
        <f>IFERROR((SUMIFS('OP Units'!J:J,'OP Units'!$A:$A,$D78)-SUMIFS('Forecast Data'!$H:$H,'Forecast Data'!$C:$C,BO$6,'Forecast Data'!$B:$B,$D78))/SUMIFS('Forecast Data'!$H:$H,'Forecast Data'!$C:$C,BO$6,'Forecast Data'!$B:$B,$D78),"")</f>
        <v>-0.39403424783649421</v>
      </c>
      <c r="BP78" s="12">
        <f>IFERROR((SUMIFS('OP Units'!K:K,'OP Units'!$A:$A,$D78)-SUMIFS('Forecast Data'!$H:$H,'Forecast Data'!$C:$C,BP$6,'Forecast Data'!$B:$B,$D78))/SUMIFS('Forecast Data'!$H:$H,'Forecast Data'!$C:$C,BP$6,'Forecast Data'!$B:$B,$D78),"")</f>
        <v>-0.32276768457672983</v>
      </c>
      <c r="BQ78" s="12">
        <f>IFERROR((SUMIFS('OP Units'!L:L,'OP Units'!$A:$A,$D78)-SUMIFS('Forecast Data'!$H:$H,'Forecast Data'!$C:$C,BQ$6,'Forecast Data'!$B:$B,$D78))/SUMIFS('Forecast Data'!$H:$H,'Forecast Data'!$C:$C,BQ$6,'Forecast Data'!$B:$B,$D78),"")</f>
        <v>-0.38682156471228896</v>
      </c>
      <c r="BR78" s="12">
        <f>IFERROR((SUMIFS('OP Units'!M:M,'OP Units'!$A:$A,$D78)-SUMIFS('Forecast Data'!$H:$H,'Forecast Data'!$C:$C,BR$6,'Forecast Data'!$B:$B,$D78))/SUMIFS('Forecast Data'!$H:$H,'Forecast Data'!$C:$C,BR$6,'Forecast Data'!$B:$B,$D78),"")</f>
        <v>-0.35978735523068162</v>
      </c>
      <c r="BS78" s="12">
        <f>IFERROR((SUMIFS('OP Units'!N:N,'OP Units'!$A:$A,$D78)-SUMIFS('Forecast Data'!$H:$H,'Forecast Data'!$C:$C,BS$6,'Forecast Data'!$B:$B,$D78))/SUMIFS('Forecast Data'!$H:$H,'Forecast Data'!$C:$C,BS$6,'Forecast Data'!$B:$B,$D78),"")</f>
        <v>-0.3638200183654729</v>
      </c>
      <c r="BT78" s="12">
        <f>IFERROR((SUMIFS('OP Units'!O:O,'OP Units'!$A:$A,$D78)-SUMIFS('Forecast Data'!$H:$H,'Forecast Data'!$C:$C,BT$6,'Forecast Data'!$B:$B,$D78))/SUMIFS('Forecast Data'!$H:$H,'Forecast Data'!$C:$C,BT$6,'Forecast Data'!$B:$B,$D78),"")</f>
        <v>-0.44213649851632048</v>
      </c>
      <c r="BU78" s="12">
        <f>IFERROR((SUMIFS('OP Units'!P:P,'OP Units'!$A:$A,$D78)-SUMIFS('Forecast Data'!$H:$H,'Forecast Data'!$C:$C,BU$6,'Forecast Data'!$B:$B,$D78))/SUMIFS('Forecast Data'!$H:$H,'Forecast Data'!$C:$C,BU$6,'Forecast Data'!$B:$B,$D78),"")</f>
        <v>-0.43437880633373932</v>
      </c>
      <c r="BV78" s="12"/>
      <c r="BW78" s="11">
        <f>(SUMIFS('Forecast Data'!H:H,'Forecast Data'!B:B,D78,'Forecast Data'!C:C,BK$6)+SUMIFS('Forecast Data'!H:H,'Forecast Data'!B:B,D78,'Forecast Data'!C:C,BL$6)+SUMIFS('Forecast Data'!H:H,'Forecast Data'!B:B,D78,'Forecast Data'!C:C,BM$6)+SUMIFS('Forecast Data'!H:H,'Forecast Data'!B:B,D78,'Forecast Data'!C:C,BN$6)+SUMIFS('Forecast Data'!H:H,'Forecast Data'!B:B,D78,'Forecast Data'!C:C,BO$6)+SUMIFS('Forecast Data'!H:H,'Forecast Data'!B:B,D78,'Forecast Data'!C:C,BP$6)+SUMIFS('Forecast Data'!H:H,'Forecast Data'!B:B,D78,'Forecast Data'!C:C,BQ$6)+SUMIFS('Forecast Data'!H:H,'Forecast Data'!B:B,D78,'Forecast Data'!C:C,BJ$6))/8</f>
        <v>5132.75</v>
      </c>
      <c r="BX78" s="12">
        <f>IFERROR((SUM(W78:AD78)-(SUMIFS('Forecast Data'!H:H,'Forecast Data'!B:B,B78,'Forecast Data'!C:C,BJ$6)+SUMIFS('Forecast Data'!H:H,'Forecast Data'!B:B,B78,'Forecast Data'!C:C,BK$6)+SUMIFS('Forecast Data'!H:H,'Forecast Data'!B:B,B78,'Forecast Data'!C:C,BL$6)+SUMIFS('Forecast Data'!H:H,'Forecast Data'!B:B,B78,'Forecast Data'!C:C,BM$6)+SUMIFS('Forecast Data'!H:H,'Forecast Data'!B:B,B78,'Forecast Data'!C:C,BN$6)+SUMIFS('Forecast Data'!H:H,'Forecast Data'!B:B,B78,'Forecast Data'!C:C,BO$6)+SUMIFS('Forecast Data'!H:H,'Forecast Data'!B:B,B78,'Forecast Data'!C:C,BP$6)+SUMIFS('Forecast Data'!H:H,'Forecast Data'!B:B,B78,'Forecast Data'!C:C,BQ$6)))/(SUMIFS('Forecast Data'!H:H,'Forecast Data'!B:B,B78,'Forecast Data'!C:C,BJ$6)+SUMIFS('Forecast Data'!H:H,'Forecast Data'!B:B,B78,'Forecast Data'!C:C,BK$6)+SUMIFS('Forecast Data'!H:H,'Forecast Data'!B:B,B78,'Forecast Data'!C:C,BL$6)+SUMIFS('Forecast Data'!H:H,'Forecast Data'!B:B,B78,'Forecast Data'!C:C,BM$6)+SUMIFS('Forecast Data'!H:H,'Forecast Data'!B:B,B78,'Forecast Data'!C:C,BN$6)+SUMIFS('Forecast Data'!H:H,'Forecast Data'!B:B,B78,'Forecast Data'!C:C,BO$6)+SUMIFS('Forecast Data'!H:H,'Forecast Data'!B:B,B78,'Forecast Data'!C:C,BP$6)+SUMIFS('Forecast Data'!H:H,'Forecast Data'!B:B,B78,'Forecast Data'!C:C,BQ$6)),"")</f>
        <v>-0.22962836685987045</v>
      </c>
      <c r="BY78" s="12">
        <f t="shared" si="18"/>
        <v>-1.0885952332697962E-3</v>
      </c>
      <c r="BZ78" s="16">
        <f t="shared" si="19"/>
        <v>-9.6918218774318435E-4</v>
      </c>
      <c r="CA78" s="13">
        <f t="shared" si="20"/>
        <v>-1.1941304552661184E-2</v>
      </c>
      <c r="CB78" s="12">
        <f t="shared" si="21"/>
        <v>1.1941304552661183E-4</v>
      </c>
      <c r="CC78" s="12"/>
      <c r="CD78" s="11">
        <f>(SUMIFS('Forecast Data'!H:H,'Forecast Data'!B:B,D78,'Forecast Data'!C:C,BK$6)+SUMIFS('Forecast Data'!H:H,'Forecast Data'!B:B,D78,'Forecast Data'!C:C,BL$6)+SUMIFS('Forecast Data'!H:H,'Forecast Data'!B:B,D78,'Forecast Data'!C:C,BM$6)+SUMIFS('Forecast Data'!H:H,'Forecast Data'!B:B,D78,'Forecast Data'!C:C,BJ$6))/4</f>
        <v>4914</v>
      </c>
      <c r="CE78" s="12">
        <f>IFERROR((SUM(W78:Z78)-(SUMIFS('Forecast Data'!H:H,'Forecast Data'!B:B,D78,'Forecast Data'!C:C,BJ$6)+SUMIFS('Forecast Data'!H:H,'Forecast Data'!B:B,D78,'Forecast Data'!C:C,BK$6)+SUMIFS('Forecast Data'!H:H,'Forecast Data'!B:B,D78,'Forecast Data'!C:C,BL$6)+SUMIFS('Forecast Data'!H:H,'Forecast Data'!B:B,D78,'Forecast Data'!C:C,BM$6)))/(SUMIFS('Forecast Data'!H:H,'Forecast Data'!B:B,D78,'Forecast Data'!C:C,BJ$6)+SUMIFS('Forecast Data'!H:H,'Forecast Data'!B:B,D78,'Forecast Data'!C:C,BK$6)+SUMIFS('Forecast Data'!H:H,'Forecast Data'!B:B,D78,'Forecast Data'!C:C,BL$6)+SUMIFS('Forecast Data'!H:H,'Forecast Data'!B:B,D78,'Forecast Data'!C:C,BM$6)),"")</f>
        <v>-0.18971306471306471</v>
      </c>
      <c r="CF78" s="12">
        <f t="shared" si="22"/>
        <v>-1.0885952332697962E-3</v>
      </c>
      <c r="CG78" s="12">
        <f t="shared" si="23"/>
        <v>-7.8158514850646874E-4</v>
      </c>
      <c r="CH78" s="13">
        <f t="shared" si="24"/>
        <v>-3.0701008476332746E-2</v>
      </c>
      <c r="CI78" s="13"/>
    </row>
    <row r="79" spans="1:87" ht="13.2">
      <c r="A79" s="1"/>
      <c r="B79" s="1"/>
      <c r="C79" s="1"/>
      <c r="D79" t="s">
        <v>112</v>
      </c>
      <c r="E79" s="11">
        <f>SUMIFS('Fin Data'!F:F,'Fin Data'!A:A,D79)</f>
        <v>0</v>
      </c>
      <c r="F79" s="11">
        <f>SUMIFS('Fin Data with 6 week hist'!I:I,'Fin Data with 6 week hist'!$A:$A,$D79)</f>
        <v>452</v>
      </c>
      <c r="G79" s="11">
        <f>SUMIFS('Fin Data with 6 week hist'!J:J,'Fin Data with 6 week hist'!$A:$A,$D79)</f>
        <v>452</v>
      </c>
      <c r="H79" s="11">
        <f>SUMIFS('Fin Data with 6 week hist'!K:K,'Fin Data with 6 week hist'!$A:$A,$D79)+SUMIFS('Unit Cancellations'!D:D,'Unit Cancellations'!$B:$B,$D79)</f>
        <v>689</v>
      </c>
      <c r="I79" s="11">
        <f>SUMIFS('Fin Data with 6 week hist'!L:L,'Fin Data with 6 week hist'!$A:$A,$D79)+SUMIFS('Unit Cancellations'!E:E,'Unit Cancellations'!$B:$B,$D79)</f>
        <v>526</v>
      </c>
      <c r="J79" s="11">
        <f>SUMIFS('Fin Data with 6 week hist'!M:M,'Fin Data with 6 week hist'!$A:$A,$D79)+SUMIFS('Unit Cancellations'!F:F,'Unit Cancellations'!$B:$B,$D79)</f>
        <v>426</v>
      </c>
      <c r="K79" s="11">
        <f>SUMIFS('Fin Data with 6 week hist'!N:N,'Fin Data with 6 week hist'!$A:$A,$D79)+SUMIFS('Unit Cancellations'!G:G,'Unit Cancellations'!$B:$B,$D79)</f>
        <v>910</v>
      </c>
      <c r="L79" s="11">
        <f>SUMIFS('Fin Data'!AN:AN,'Fin Data'!A:A,D79)</f>
        <v>576</v>
      </c>
      <c r="M79" s="12">
        <f>IFERROR(SUMIFS('Fin Data'!AO:AO,'Fin Data'!A:A,D79),"")</f>
        <v>0</v>
      </c>
      <c r="N79" s="1"/>
      <c r="O79" s="11">
        <f t="shared" si="12"/>
        <v>840</v>
      </c>
      <c r="P79" s="12" t="str">
        <f t="shared" si="13"/>
        <v/>
      </c>
      <c r="Q79" s="1"/>
      <c r="R79" s="11">
        <f t="shared" si="14"/>
        <v>840</v>
      </c>
      <c r="S79" s="12" t="str">
        <f t="shared" si="15"/>
        <v/>
      </c>
      <c r="T79" s="11">
        <f t="shared" si="16"/>
        <v>0</v>
      </c>
      <c r="U79" s="1" t="e">
        <f t="shared" si="39"/>
        <v>#REF!</v>
      </c>
      <c r="V79" s="1"/>
      <c r="W79" s="11">
        <f>SUMIFS('Forecast Data'!$D:$D,'Forecast Data'!$C:$C,W$6,'Forecast Data'!$B:$B,$D79)</f>
        <v>840</v>
      </c>
      <c r="X79" s="11">
        <f>SUMIFS('Forecast Data'!$D:$D,'Forecast Data'!$C:$C,X$6,'Forecast Data'!$B:$B,$D79)</f>
        <v>840</v>
      </c>
      <c r="Y79" s="11">
        <f>SUMIFS('Forecast Data'!$D:$D,'Forecast Data'!$C:$C,Y$6,'Forecast Data'!$B:$B,$D79)</f>
        <v>840</v>
      </c>
      <c r="Z79" s="11">
        <f>SUMIFS('Forecast Data'!$D:$D,'Forecast Data'!$C:$C,Z$6,'Forecast Data'!$B:$B,$D79)</f>
        <v>840</v>
      </c>
      <c r="AA79" s="11">
        <f>SUMIFS('Forecast Data'!$D:$D,'Forecast Data'!$C:$C,AA$6,'Forecast Data'!$B:$B,$D79)</f>
        <v>840</v>
      </c>
      <c r="AB79" s="11">
        <f>SUMIFS('Forecast Data'!$D:$D,'Forecast Data'!$C:$C,AB$6,'Forecast Data'!$B:$B,$D79)</f>
        <v>840</v>
      </c>
      <c r="AC79" s="11">
        <f>SUMIFS('Forecast Data'!$D:$D,'Forecast Data'!$C:$C,AC$6,'Forecast Data'!$B:$B,$D79)</f>
        <v>840</v>
      </c>
      <c r="AD79" s="11">
        <f>SUMIFS('Forecast Data'!$D:$D,'Forecast Data'!$C:$C,AD$6,'Forecast Data'!$B:$B,$D79)</f>
        <v>840</v>
      </c>
      <c r="AE79" s="11">
        <f>SUMIFS('Forecast Data'!$D:$D,'Forecast Data'!$C:$C,AE$6,'Forecast Data'!$B:$B,$D79)</f>
        <v>840</v>
      </c>
      <c r="AF79" s="11">
        <f>SUMIFS('Forecast Data'!$D:$D,'Forecast Data'!$C:$C,AF$6,'Forecast Data'!$B:$B,$D79)</f>
        <v>840</v>
      </c>
      <c r="AG79" s="11">
        <f>SUMIFS('Forecast Data'!$D:$D,'Forecast Data'!$C:$C,AG$6,'Forecast Data'!$B:$B,$D79)</f>
        <v>840</v>
      </c>
      <c r="AH79" s="11">
        <f>SUMIFS('Forecast Data'!$D:$D,'Forecast Data'!$C:$C,AH$6,'Forecast Data'!$B:$B,$D79)</f>
        <v>840</v>
      </c>
      <c r="AI79" s="1"/>
      <c r="AJ79" s="12" t="str">
        <f>IF(SUMIFS('Forecast Data'!$E:$E,'Forecast Data'!$C:$C,AJ$6,'Forecast Data'!$B:$B,$D79)=0,"",SUMIFS('Forecast Data'!$E:$E,'Forecast Data'!$C:$C,AJ$6,'Forecast Data'!$B:$B,$D79))</f>
        <v/>
      </c>
      <c r="AK79" s="12" t="str">
        <f>IF(SUMIFS('Forecast Data'!$E:$E,'Forecast Data'!$C:$C,AK$6,'Forecast Data'!$B:$B,$D79)=0,"",SUMIFS('Forecast Data'!$E:$E,'Forecast Data'!$C:$C,AK$6,'Forecast Data'!$B:$B,$D79))</f>
        <v/>
      </c>
      <c r="AL79" s="12" t="str">
        <f>IF(SUMIFS('Forecast Data'!$E:$E,'Forecast Data'!$C:$C,AL$6,'Forecast Data'!$B:$B,$D79)=0,"",SUMIFS('Forecast Data'!$E:$E,'Forecast Data'!$C:$C,AL$6,'Forecast Data'!$B:$B,$D79))</f>
        <v/>
      </c>
      <c r="AM79" s="12" t="str">
        <f>IF(SUMIFS('Forecast Data'!$E:$E,'Forecast Data'!$C:$C,AM$6,'Forecast Data'!$B:$B,$D79)=0,"",SUMIFS('Forecast Data'!$E:$E,'Forecast Data'!$C:$C,AM$6,'Forecast Data'!$B:$B,$D79))</f>
        <v/>
      </c>
      <c r="AN79" s="12" t="str">
        <f>IF(SUMIFS('Forecast Data'!$E:$E,'Forecast Data'!$C:$C,AN$6,'Forecast Data'!$B:$B,$D79)=0,"",SUMIFS('Forecast Data'!$E:$E,'Forecast Data'!$C:$C,AN$6,'Forecast Data'!$B:$B,$D79))</f>
        <v/>
      </c>
      <c r="AO79" s="12" t="str">
        <f>IF(SUMIFS('Forecast Data'!$E:$E,'Forecast Data'!$C:$C,AO$6,'Forecast Data'!$B:$B,$D79)=0,"",SUMIFS('Forecast Data'!$E:$E,'Forecast Data'!$C:$C,AO$6,'Forecast Data'!$B:$B,$D79))</f>
        <v/>
      </c>
      <c r="AP79" s="12" t="str">
        <f>IF(SUMIFS('Forecast Data'!$E:$E,'Forecast Data'!$C:$C,AP$6,'Forecast Data'!$B:$B,$D79)=0,"",SUMIFS('Forecast Data'!$E:$E,'Forecast Data'!$C:$C,AP$6,'Forecast Data'!$B:$B,$D79))</f>
        <v/>
      </c>
      <c r="AQ79" s="12" t="str">
        <f>IF(SUMIFS('Forecast Data'!$E:$E,'Forecast Data'!$C:$C,AQ$6,'Forecast Data'!$B:$B,$D79)=0,"",SUMIFS('Forecast Data'!$E:$E,'Forecast Data'!$C:$C,AQ$6,'Forecast Data'!$B:$B,$D79))</f>
        <v/>
      </c>
      <c r="AR79" s="12" t="str">
        <f>IF(SUMIFS('Forecast Data'!$E:$E,'Forecast Data'!$C:$C,AR$6,'Forecast Data'!$B:$B,$D79)=0,"",SUMIFS('Forecast Data'!$E:$E,'Forecast Data'!$C:$C,AR$6,'Forecast Data'!$B:$B,$D79))</f>
        <v/>
      </c>
      <c r="AS79" s="12" t="str">
        <f>IF(SUMIFS('Forecast Data'!$E:$E,'Forecast Data'!$C:$C,AS$6,'Forecast Data'!$B:$B,$D79)=0,"",SUMIFS('Forecast Data'!$E:$E,'Forecast Data'!$C:$C,AS$6,'Forecast Data'!$B:$B,$D79))</f>
        <v/>
      </c>
      <c r="AT79" s="12" t="str">
        <f>IF(SUMIFS('Forecast Data'!$E:$E,'Forecast Data'!$C:$C,AT$6,'Forecast Data'!$B:$B,$D79)=0,"",SUMIFS('Forecast Data'!$E:$E,'Forecast Data'!$C:$C,AT$6,'Forecast Data'!$B:$B,$D79))</f>
        <v/>
      </c>
      <c r="AU79" s="12" t="str">
        <f>IF(SUMIFS('Forecast Data'!$E:$E,'Forecast Data'!$C:$C,AU$6,'Forecast Data'!$B:$B,$D79)=0,"",SUMIFS('Forecast Data'!$E:$E,'Forecast Data'!$C:$C,AU$6,'Forecast Data'!$B:$B,$D79))</f>
        <v/>
      </c>
      <c r="AV79" s="1"/>
      <c r="AW79" s="11">
        <f>SUMIFS('OP Units'!E:E,'OP Units'!$A:$A,$D79)</f>
        <v>0</v>
      </c>
      <c r="AX79" s="11">
        <f>SUMIFS('OP Units'!F:F,'OP Units'!$A:$A,$D79)</f>
        <v>0</v>
      </c>
      <c r="AY79" s="11">
        <f>SUMIFS('OP Units'!G:G,'OP Units'!$A:$A,$D79)</f>
        <v>0</v>
      </c>
      <c r="AZ79" s="11">
        <f>SUMIFS('OP Units'!H:H,'OP Units'!$A:$A,$D79)</f>
        <v>0</v>
      </c>
      <c r="BA79" s="11">
        <f>SUMIFS('OP Units'!I:I,'OP Units'!$A:$A,$D79)</f>
        <v>0</v>
      </c>
      <c r="BB79" s="11">
        <f>SUMIFS('OP Units'!J:J,'OP Units'!$A:$A,$D79)</f>
        <v>0</v>
      </c>
      <c r="BC79" s="11">
        <f>SUMIFS('OP Units'!K:K,'OP Units'!$A:$A,$D79)</f>
        <v>0</v>
      </c>
      <c r="BD79" s="11">
        <f>SUMIFS('OP Units'!L:L,'OP Units'!$A:$A,$D79)</f>
        <v>0</v>
      </c>
      <c r="BE79" s="11">
        <f>SUMIFS('OP Units'!M:M,'OP Units'!$A:$A,$D79)</f>
        <v>0</v>
      </c>
      <c r="BF79" s="11">
        <f>SUMIFS('OP Units'!N:N,'OP Units'!$A:$A,$D79)</f>
        <v>0</v>
      </c>
      <c r="BG79" s="11">
        <f>SUMIFS('OP Units'!O:O,'OP Units'!$A:$A,$D79)</f>
        <v>0</v>
      </c>
      <c r="BH79" s="11">
        <f>SUMIFS('OP Units'!P:P,'OP Units'!$A:$A,$D79)</f>
        <v>0</v>
      </c>
      <c r="BI79" s="1"/>
      <c r="BJ79" s="12" t="str">
        <f>IFERROR((SUMIFS('OP Units'!E:E,'OP Units'!$A:$A,$D79)-SUMIFS('Forecast Data'!$H:$H,'Forecast Data'!$C:$C,BJ$6,'Forecast Data'!$B:$B,$D79))/SUMIFS('Forecast Data'!$H:$H,'Forecast Data'!$C:$C,BJ$6,'Forecast Data'!$B:$B,$D79),"")</f>
        <v/>
      </c>
      <c r="BK79" s="12" t="str">
        <f>IFERROR((SUMIFS('OP Units'!F:F,'OP Units'!$A:$A,$D79)-SUMIFS('Forecast Data'!$H:$H,'Forecast Data'!$C:$C,BK$6,'Forecast Data'!$B:$B,$D79))/SUMIFS('Forecast Data'!$H:$H,'Forecast Data'!$C:$C,BK$6,'Forecast Data'!$B:$B,$D79),"")</f>
        <v/>
      </c>
      <c r="BL79" s="12" t="str">
        <f>IFERROR((SUMIFS('OP Units'!G:G,'OP Units'!$A:$A,$D79)-SUMIFS('Forecast Data'!$H:$H,'Forecast Data'!$C:$C,BL$6,'Forecast Data'!$B:$B,$D79))/SUMIFS('Forecast Data'!$H:$H,'Forecast Data'!$C:$C,BL$6,'Forecast Data'!$B:$B,$D79),"")</f>
        <v/>
      </c>
      <c r="BM79" s="12" t="str">
        <f>IFERROR((SUMIFS('OP Units'!H:H,'OP Units'!$A:$A,$D79)-SUMIFS('Forecast Data'!$H:$H,'Forecast Data'!$C:$C,BM$6,'Forecast Data'!$B:$B,$D79))/SUMIFS('Forecast Data'!$H:$H,'Forecast Data'!$C:$C,BM$6,'Forecast Data'!$B:$B,$D79),"")</f>
        <v/>
      </c>
      <c r="BN79" s="12" t="str">
        <f>IFERROR((SUMIFS('OP Units'!I:I,'OP Units'!$A:$A,$D79)-SUMIFS('Forecast Data'!$H:$H,'Forecast Data'!$C:$C,BN$6,'Forecast Data'!$B:$B,$D79))/SUMIFS('Forecast Data'!$H:$H,'Forecast Data'!$C:$C,BN$6,'Forecast Data'!$B:$B,$D79),"")</f>
        <v/>
      </c>
      <c r="BO79" s="12" t="str">
        <f>IFERROR((SUMIFS('OP Units'!J:J,'OP Units'!$A:$A,$D79)-SUMIFS('Forecast Data'!$H:$H,'Forecast Data'!$C:$C,BO$6,'Forecast Data'!$B:$B,$D79))/SUMIFS('Forecast Data'!$H:$H,'Forecast Data'!$C:$C,BO$6,'Forecast Data'!$B:$B,$D79),"")</f>
        <v/>
      </c>
      <c r="BP79" s="12" t="str">
        <f>IFERROR((SUMIFS('OP Units'!K:K,'OP Units'!$A:$A,$D79)-SUMIFS('Forecast Data'!$H:$H,'Forecast Data'!$C:$C,BP$6,'Forecast Data'!$B:$B,$D79))/SUMIFS('Forecast Data'!$H:$H,'Forecast Data'!$C:$C,BP$6,'Forecast Data'!$B:$B,$D79),"")</f>
        <v/>
      </c>
      <c r="BQ79" s="12" t="str">
        <f>IFERROR((SUMIFS('OP Units'!L:L,'OP Units'!$A:$A,$D79)-SUMIFS('Forecast Data'!$H:$H,'Forecast Data'!$C:$C,BQ$6,'Forecast Data'!$B:$B,$D79))/SUMIFS('Forecast Data'!$H:$H,'Forecast Data'!$C:$C,BQ$6,'Forecast Data'!$B:$B,$D79),"")</f>
        <v/>
      </c>
      <c r="BR79" s="12" t="str">
        <f>IFERROR((SUMIFS('OP Units'!M:M,'OP Units'!$A:$A,$D79)-SUMIFS('Forecast Data'!$H:$H,'Forecast Data'!$C:$C,BR$6,'Forecast Data'!$B:$B,$D79))/SUMIFS('Forecast Data'!$H:$H,'Forecast Data'!$C:$C,BR$6,'Forecast Data'!$B:$B,$D79),"")</f>
        <v/>
      </c>
      <c r="BS79" s="12" t="str">
        <f>IFERROR((SUMIFS('OP Units'!N:N,'OP Units'!$A:$A,$D79)-SUMIFS('Forecast Data'!$H:$H,'Forecast Data'!$C:$C,BS$6,'Forecast Data'!$B:$B,$D79))/SUMIFS('Forecast Data'!$H:$H,'Forecast Data'!$C:$C,BS$6,'Forecast Data'!$B:$B,$D79),"")</f>
        <v/>
      </c>
      <c r="BT79" s="12" t="str">
        <f>IFERROR((SUMIFS('OP Units'!O:O,'OP Units'!$A:$A,$D79)-SUMIFS('Forecast Data'!$H:$H,'Forecast Data'!$C:$C,BT$6,'Forecast Data'!$B:$B,$D79))/SUMIFS('Forecast Data'!$H:$H,'Forecast Data'!$C:$C,BT$6,'Forecast Data'!$B:$B,$D79),"")</f>
        <v/>
      </c>
      <c r="BU79" s="12" t="str">
        <f>IFERROR((SUMIFS('OP Units'!P:P,'OP Units'!$A:$A,$D79)-SUMIFS('Forecast Data'!$H:$H,'Forecast Data'!$C:$C,BU$6,'Forecast Data'!$B:$B,$D79))/SUMIFS('Forecast Data'!$H:$H,'Forecast Data'!$C:$C,BU$6,'Forecast Data'!$B:$B,$D79),"")</f>
        <v/>
      </c>
      <c r="BV79" s="12"/>
      <c r="BW79" s="11">
        <f>(SUMIFS('Forecast Data'!H:H,'Forecast Data'!B:B,D79,'Forecast Data'!C:C,BK$6)+SUMIFS('Forecast Data'!H:H,'Forecast Data'!B:B,D79,'Forecast Data'!C:C,BL$6)+SUMIFS('Forecast Data'!H:H,'Forecast Data'!B:B,D79,'Forecast Data'!C:C,BM$6)+SUMIFS('Forecast Data'!H:H,'Forecast Data'!B:B,D79,'Forecast Data'!C:C,BN$6)+SUMIFS('Forecast Data'!H:H,'Forecast Data'!B:B,D79,'Forecast Data'!C:C,BO$6)+SUMIFS('Forecast Data'!H:H,'Forecast Data'!B:B,D79,'Forecast Data'!C:C,BP$6)+SUMIFS('Forecast Data'!H:H,'Forecast Data'!B:B,D79,'Forecast Data'!C:C,BQ$6)+SUMIFS('Forecast Data'!H:H,'Forecast Data'!B:B,D79,'Forecast Data'!C:C,BJ$6))/8</f>
        <v>0</v>
      </c>
      <c r="BX79" s="12" t="str">
        <f>IFERROR((SUM(W79:AD79)-(SUMIFS('Forecast Data'!H:H,'Forecast Data'!B:B,B79,'Forecast Data'!C:C,BJ$6)+SUMIFS('Forecast Data'!H:H,'Forecast Data'!B:B,B79,'Forecast Data'!C:C,BK$6)+SUMIFS('Forecast Data'!H:H,'Forecast Data'!B:B,B79,'Forecast Data'!C:C,BL$6)+SUMIFS('Forecast Data'!H:H,'Forecast Data'!B:B,B79,'Forecast Data'!C:C,BM$6)+SUMIFS('Forecast Data'!H:H,'Forecast Data'!B:B,B79,'Forecast Data'!C:C,BN$6)+SUMIFS('Forecast Data'!H:H,'Forecast Data'!B:B,B79,'Forecast Data'!C:C,BO$6)+SUMIFS('Forecast Data'!H:H,'Forecast Data'!B:B,B79,'Forecast Data'!C:C,BP$6)+SUMIFS('Forecast Data'!H:H,'Forecast Data'!B:B,B79,'Forecast Data'!C:C,BQ$6)))/(SUMIFS('Forecast Data'!H:H,'Forecast Data'!B:B,B79,'Forecast Data'!C:C,BJ$6)+SUMIFS('Forecast Data'!H:H,'Forecast Data'!B:B,B79,'Forecast Data'!C:C,BK$6)+SUMIFS('Forecast Data'!H:H,'Forecast Data'!B:B,B79,'Forecast Data'!C:C,BL$6)+SUMIFS('Forecast Data'!H:H,'Forecast Data'!B:B,B79,'Forecast Data'!C:C,BM$6)+SUMIFS('Forecast Data'!H:H,'Forecast Data'!B:B,B79,'Forecast Data'!C:C,BN$6)+SUMIFS('Forecast Data'!H:H,'Forecast Data'!B:B,B79,'Forecast Data'!C:C,BO$6)+SUMIFS('Forecast Data'!H:H,'Forecast Data'!B:B,B79,'Forecast Data'!C:C,BP$6)+SUMIFS('Forecast Data'!H:H,'Forecast Data'!B:B,B79,'Forecast Data'!C:C,BQ$6)),"")</f>
        <v/>
      </c>
      <c r="BY79" s="12">
        <f t="shared" si="18"/>
        <v>4.9256155095318355E-4</v>
      </c>
      <c r="BZ79" s="16">
        <f t="shared" si="19"/>
        <v>6.9073118057420716E-4</v>
      </c>
      <c r="CA79" s="13">
        <f t="shared" si="20"/>
        <v>-1.981696296210236E-2</v>
      </c>
      <c r="CB79" s="12">
        <f t="shared" si="21"/>
        <v>1.981696296210236E-4</v>
      </c>
      <c r="CC79" s="12"/>
      <c r="CD79" s="11">
        <f>(SUMIFS('Forecast Data'!H:H,'Forecast Data'!B:B,D79,'Forecast Data'!C:C,BK$6)+SUMIFS('Forecast Data'!H:H,'Forecast Data'!B:B,D79,'Forecast Data'!C:C,BL$6)+SUMIFS('Forecast Data'!H:H,'Forecast Data'!B:B,D79,'Forecast Data'!C:C,BM$6)+SUMIFS('Forecast Data'!H:H,'Forecast Data'!B:B,D79,'Forecast Data'!C:C,BJ$6))/4</f>
        <v>0</v>
      </c>
      <c r="CE79" s="12" t="str">
        <f>IFERROR((SUM(W79:Z79)-(SUMIFS('Forecast Data'!H:H,'Forecast Data'!B:B,B79,'Forecast Data'!C:C,BJ$6)+SUMIFS('Forecast Data'!H:H,'Forecast Data'!B:B,B79,'Forecast Data'!C:C,BK$6)+SUMIFS('Forecast Data'!H:H,'Forecast Data'!B:B,B79,'Forecast Data'!C:C,BL$6)+SUMIFS('Forecast Data'!H:H,'Forecast Data'!B:B,B79,'Forecast Data'!C:C,BM$6)))/(SUMIFS('Forecast Data'!H:H,'Forecast Data'!B:B,B79,'Forecast Data'!C:C,BJ$6)+SUMIFS('Forecast Data'!H:H,'Forecast Data'!B:B,B79,'Forecast Data'!C:C,BK$6)+SUMIFS('Forecast Data'!H:H,'Forecast Data'!B:B,B79,'Forecast Data'!C:C,BL$6)+SUMIFS('Forecast Data'!H:H,'Forecast Data'!B:B,B79,'Forecast Data'!C:C,BM$6)),"")</f>
        <v/>
      </c>
      <c r="CF79" s="12">
        <f t="shared" si="22"/>
        <v>4.9256155095318355E-4</v>
      </c>
      <c r="CG79" s="12">
        <f t="shared" si="23"/>
        <v>7.0424405979665724E-4</v>
      </c>
      <c r="CH79" s="13">
        <f t="shared" si="24"/>
        <v>-2.1168250884347369E-2</v>
      </c>
      <c r="CI79" s="13"/>
    </row>
    <row r="80" spans="1:87" ht="13.2">
      <c r="A80" s="1"/>
      <c r="B80" t="str">
        <f>D80</f>
        <v>Flora Health</v>
      </c>
      <c r="C80" t="s">
        <v>44</v>
      </c>
      <c r="D80" t="s">
        <v>113</v>
      </c>
      <c r="E80" s="11">
        <f>SUMIFS('Fin Data'!F:F,'Fin Data'!A:A,D80)</f>
        <v>1059</v>
      </c>
      <c r="F80" s="11">
        <f>SUMIFS('Fin Data with 6 week hist'!I:I,'Fin Data with 6 week hist'!$A:$A,$D80)</f>
        <v>3597</v>
      </c>
      <c r="G80" s="11">
        <f>SUMIFS('Fin Data with 6 week hist'!J:J,'Fin Data with 6 week hist'!$A:$A,$D80)</f>
        <v>3536</v>
      </c>
      <c r="H80" s="11">
        <f>SUMIFS('Fin Data with 6 week hist'!K:K,'Fin Data with 6 week hist'!$A:$A,$D80)+SUMIFS('Unit Cancellations'!D:D,'Unit Cancellations'!$B:$B,$D80)</f>
        <v>3951</v>
      </c>
      <c r="I80" s="11">
        <f>SUMIFS('Fin Data with 6 week hist'!L:L,'Fin Data with 6 week hist'!$A:$A,$D80)+SUMIFS('Unit Cancellations'!E:E,'Unit Cancellations'!$B:$B,$D80)</f>
        <v>3837</v>
      </c>
      <c r="J80" s="11">
        <f>SUMIFS('Fin Data with 6 week hist'!M:M,'Fin Data with 6 week hist'!$A:$A,$D80)+SUMIFS('Unit Cancellations'!F:F,'Unit Cancellations'!$B:$B,$D80)</f>
        <v>3854</v>
      </c>
      <c r="K80" s="11">
        <f>SUMIFS('Fin Data with 6 week hist'!N:N,'Fin Data with 6 week hist'!$A:$A,$D80)+SUMIFS('Unit Cancellations'!G:G,'Unit Cancellations'!$B:$B,$D80)</f>
        <v>3680</v>
      </c>
      <c r="L80" s="11">
        <f>SUMIFS('Fin Data'!AN:AN,'Fin Data'!A:A,D80)</f>
        <v>3742.6666666666665</v>
      </c>
      <c r="M80" s="12">
        <f>IFERROR(SUMIFS('Fin Data'!AO:AO,'Fin Data'!A:A,D80),"")</f>
        <v>2.5341517154548314</v>
      </c>
      <c r="N80" s="1"/>
      <c r="O80" s="11">
        <f t="shared" si="12"/>
        <v>4686.75</v>
      </c>
      <c r="P80" s="12">
        <f t="shared" si="13"/>
        <v>1.9550756620428751</v>
      </c>
      <c r="Q80" s="1"/>
      <c r="R80" s="11">
        <f t="shared" si="14"/>
        <v>4635</v>
      </c>
      <c r="S80" s="12">
        <f t="shared" si="15"/>
        <v>1.4179980436909032</v>
      </c>
      <c r="T80" s="11">
        <f t="shared" si="16"/>
        <v>2970.625</v>
      </c>
      <c r="U80" s="1" t="e">
        <f t="shared" si="39"/>
        <v>#REF!</v>
      </c>
      <c r="V80" s="1"/>
      <c r="W80" s="11">
        <f>SUMIFS('Forecast Data'!$D:$D,'Forecast Data'!$C:$C,W$6,'Forecast Data'!$B:$B,$D80)</f>
        <v>4780</v>
      </c>
      <c r="X80" s="11">
        <f>SUMIFS('Forecast Data'!$D:$D,'Forecast Data'!$C:$C,X$6,'Forecast Data'!$B:$B,$D80)</f>
        <v>4781</v>
      </c>
      <c r="Y80" s="11">
        <f>SUMIFS('Forecast Data'!$D:$D,'Forecast Data'!$C:$C,Y$6,'Forecast Data'!$B:$B,$D80)</f>
        <v>4599</v>
      </c>
      <c r="Z80" s="11">
        <f>SUMIFS('Forecast Data'!$D:$D,'Forecast Data'!$C:$C,Z$6,'Forecast Data'!$B:$B,$D80)</f>
        <v>4587</v>
      </c>
      <c r="AA80" s="11">
        <f>SUMIFS('Forecast Data'!$D:$D,'Forecast Data'!$C:$C,AA$6,'Forecast Data'!$B:$B,$D80)</f>
        <v>4578</v>
      </c>
      <c r="AB80" s="11">
        <f>SUMIFS('Forecast Data'!$D:$D,'Forecast Data'!$C:$C,AB$6,'Forecast Data'!$B:$B,$D80)</f>
        <v>4575</v>
      </c>
      <c r="AC80" s="11">
        <f>SUMIFS('Forecast Data'!$D:$D,'Forecast Data'!$C:$C,AC$6,'Forecast Data'!$B:$B,$D80)</f>
        <v>4606</v>
      </c>
      <c r="AD80" s="11">
        <f>SUMIFS('Forecast Data'!$D:$D,'Forecast Data'!$C:$C,AD$6,'Forecast Data'!$B:$B,$D80)</f>
        <v>4574</v>
      </c>
      <c r="AE80" s="11">
        <f>SUMIFS('Forecast Data'!$D:$D,'Forecast Data'!$C:$C,AE$6,'Forecast Data'!$B:$B,$D80)</f>
        <v>4563</v>
      </c>
      <c r="AF80" s="11">
        <f>SUMIFS('Forecast Data'!$D:$D,'Forecast Data'!$C:$C,AF$6,'Forecast Data'!$B:$B,$D80)</f>
        <v>4740</v>
      </c>
      <c r="AG80" s="11">
        <f>SUMIFS('Forecast Data'!$D:$D,'Forecast Data'!$C:$C,AG$6,'Forecast Data'!$B:$B,$D80)</f>
        <v>4819</v>
      </c>
      <c r="AH80" s="11">
        <f>SUMIFS('Forecast Data'!$D:$D,'Forecast Data'!$C:$C,AH$6,'Forecast Data'!$B:$B,$D80)</f>
        <v>4821</v>
      </c>
      <c r="AI80" s="1"/>
      <c r="AJ80" s="12">
        <f>IF(SUMIFS('Forecast Data'!$E:$E,'Forecast Data'!$C:$C,AJ$6,'Forecast Data'!$B:$B,$D80)=0,"",SUMIFS('Forecast Data'!$E:$E,'Forecast Data'!$C:$C,AJ$6,'Forecast Data'!$B:$B,$D80))</f>
        <v>2.48</v>
      </c>
      <c r="AK80" s="12">
        <f>IF(SUMIFS('Forecast Data'!$E:$E,'Forecast Data'!$C:$C,AK$6,'Forecast Data'!$B:$B,$D80)=0,"",SUMIFS('Forecast Data'!$E:$E,'Forecast Data'!$C:$C,AK$6,'Forecast Data'!$B:$B,$D80))</f>
        <v>2.2999999999999998</v>
      </c>
      <c r="AL80" s="12">
        <f>IF(SUMIFS('Forecast Data'!$E:$E,'Forecast Data'!$C:$C,AL$6,'Forecast Data'!$B:$B,$D80)=0,"",SUMIFS('Forecast Data'!$E:$E,'Forecast Data'!$C:$C,AL$6,'Forecast Data'!$B:$B,$D80))</f>
        <v>1.88</v>
      </c>
      <c r="AM80" s="12">
        <f>IF(SUMIFS('Forecast Data'!$E:$E,'Forecast Data'!$C:$C,AM$6,'Forecast Data'!$B:$B,$D80)=0,"",SUMIFS('Forecast Data'!$E:$E,'Forecast Data'!$C:$C,AM$6,'Forecast Data'!$B:$B,$D80))</f>
        <v>1.38</v>
      </c>
      <c r="AN80" s="12">
        <f>IF(SUMIFS('Forecast Data'!$E:$E,'Forecast Data'!$C:$C,AN$6,'Forecast Data'!$B:$B,$D80)=0,"",SUMIFS('Forecast Data'!$E:$E,'Forecast Data'!$C:$C,AN$6,'Forecast Data'!$B:$B,$D80))</f>
        <v>1.1000000000000001</v>
      </c>
      <c r="AO80" s="12">
        <f>IF(SUMIFS('Forecast Data'!$E:$E,'Forecast Data'!$C:$C,AO$6,'Forecast Data'!$B:$B,$D80)=0,"",SUMIFS('Forecast Data'!$E:$E,'Forecast Data'!$C:$C,AO$6,'Forecast Data'!$B:$B,$D80))</f>
        <v>0.97</v>
      </c>
      <c r="AP80" s="12">
        <f>IF(SUMIFS('Forecast Data'!$E:$E,'Forecast Data'!$C:$C,AP$6,'Forecast Data'!$B:$B,$D80)=0,"",SUMIFS('Forecast Data'!$E:$E,'Forecast Data'!$C:$C,AP$6,'Forecast Data'!$B:$B,$D80))</f>
        <v>1.01</v>
      </c>
      <c r="AQ80" s="12">
        <f>IF(SUMIFS('Forecast Data'!$E:$E,'Forecast Data'!$C:$C,AQ$6,'Forecast Data'!$B:$B,$D80)=0,"",SUMIFS('Forecast Data'!$E:$E,'Forecast Data'!$C:$C,AQ$6,'Forecast Data'!$B:$B,$D80))</f>
        <v>1.08</v>
      </c>
      <c r="AR80" s="12">
        <f>IF(SUMIFS('Forecast Data'!$E:$E,'Forecast Data'!$C:$C,AR$6,'Forecast Data'!$B:$B,$D80)=0,"",SUMIFS('Forecast Data'!$E:$E,'Forecast Data'!$C:$C,AR$6,'Forecast Data'!$B:$B,$D80))</f>
        <v>0.85</v>
      </c>
      <c r="AS80" s="12">
        <f>IF(SUMIFS('Forecast Data'!$E:$E,'Forecast Data'!$C:$C,AS$6,'Forecast Data'!$B:$B,$D80)=0,"",SUMIFS('Forecast Data'!$E:$E,'Forecast Data'!$C:$C,AS$6,'Forecast Data'!$B:$B,$D80))</f>
        <v>0.8</v>
      </c>
      <c r="AT80" s="12">
        <f>IF(SUMIFS('Forecast Data'!$E:$E,'Forecast Data'!$C:$C,AT$6,'Forecast Data'!$B:$B,$D80)=0,"",SUMIFS('Forecast Data'!$E:$E,'Forecast Data'!$C:$C,AT$6,'Forecast Data'!$B:$B,$D80))</f>
        <v>1.1000000000000001</v>
      </c>
      <c r="AU80" s="12">
        <f>IF(SUMIFS('Forecast Data'!$E:$E,'Forecast Data'!$C:$C,AU$6,'Forecast Data'!$B:$B,$D80)=0,"",SUMIFS('Forecast Data'!$E:$E,'Forecast Data'!$C:$C,AU$6,'Forecast Data'!$B:$B,$D80))</f>
        <v>1.23</v>
      </c>
      <c r="AV80" s="1"/>
      <c r="AW80" s="11">
        <f>SUMIFS('OP Units'!E:E,'OP Units'!$A:$A,$D80)</f>
        <v>3145</v>
      </c>
      <c r="AX80" s="11">
        <f>SUMIFS('OP Units'!F:F,'OP Units'!$A:$A,$D80)</f>
        <v>2952</v>
      </c>
      <c r="AY80" s="11">
        <f>SUMIFS('OP Units'!G:G,'OP Units'!$A:$A,$D80)</f>
        <v>3219</v>
      </c>
      <c r="AZ80" s="11">
        <f>SUMIFS('OP Units'!H:H,'OP Units'!$A:$A,$D80)</f>
        <v>3087</v>
      </c>
      <c r="BA80" s="11">
        <f>SUMIFS('OP Units'!I:I,'OP Units'!$A:$A,$D80)</f>
        <v>3081</v>
      </c>
      <c r="BB80" s="11">
        <f>SUMIFS('OP Units'!J:J,'OP Units'!$A:$A,$D80)</f>
        <v>2894</v>
      </c>
      <c r="BC80" s="11">
        <f>SUMIFS('OP Units'!K:K,'OP Units'!$A:$A,$D80)</f>
        <v>2696</v>
      </c>
      <c r="BD80" s="11">
        <f>SUMIFS('OP Units'!L:L,'OP Units'!$A:$A,$D80)</f>
        <v>2691</v>
      </c>
      <c r="BE80" s="11">
        <f>SUMIFS('OP Units'!M:M,'OP Units'!$A:$A,$D80)</f>
        <v>2870</v>
      </c>
      <c r="BF80" s="11">
        <f>SUMIFS('OP Units'!N:N,'OP Units'!$A:$A,$D80)</f>
        <v>3331</v>
      </c>
      <c r="BG80" s="11">
        <f>SUMIFS('OP Units'!O:O,'OP Units'!$A:$A,$D80)</f>
        <v>2951</v>
      </c>
      <c r="BH80" s="11">
        <f>SUMIFS('OP Units'!P:P,'OP Units'!$A:$A,$D80)</f>
        <v>2751</v>
      </c>
      <c r="BI80" s="1"/>
      <c r="BJ80" s="12">
        <f>IFERROR((SUMIFS('OP Units'!E:E,'OP Units'!$A:$A,$D80)-SUMIFS('Forecast Data'!$H:$H,'Forecast Data'!$C:$C,BJ$6,'Forecast Data'!$B:$B,$D80))/SUMIFS('Forecast Data'!$H:$H,'Forecast Data'!$C:$C,BJ$6,'Forecast Data'!$B:$B,$D80),"")</f>
        <v>1.2906045156591406</v>
      </c>
      <c r="BK80" s="12">
        <f>IFERROR((SUMIFS('OP Units'!F:F,'OP Units'!$A:$A,$D80)-SUMIFS('Forecast Data'!$H:$H,'Forecast Data'!$C:$C,BK$6,'Forecast Data'!$B:$B,$D80))/SUMIFS('Forecast Data'!$H:$H,'Forecast Data'!$C:$C,BK$6,'Forecast Data'!$B:$B,$D80),"")</f>
        <v>1.0372670807453417</v>
      </c>
      <c r="BL80" s="12">
        <f>IFERROR((SUMIFS('OP Units'!G:G,'OP Units'!$A:$A,$D80)-SUMIFS('Forecast Data'!$H:$H,'Forecast Data'!$C:$C,BL$6,'Forecast Data'!$B:$B,$D80))/SUMIFS('Forecast Data'!$H:$H,'Forecast Data'!$C:$C,BL$6,'Forecast Data'!$B:$B,$D80),"")</f>
        <v>1.0156543519098309</v>
      </c>
      <c r="BM80" s="12">
        <f>IFERROR((SUMIFS('OP Units'!H:H,'OP Units'!$A:$A,$D80)-SUMIFS('Forecast Data'!$H:$H,'Forecast Data'!$C:$C,BM$6,'Forecast Data'!$B:$B,$D80))/SUMIFS('Forecast Data'!$H:$H,'Forecast Data'!$C:$C,BM$6,'Forecast Data'!$B:$B,$D80),"")</f>
        <v>0.60363636363636364</v>
      </c>
      <c r="BN80" s="12">
        <f>IFERROR((SUMIFS('OP Units'!I:I,'OP Units'!$A:$A,$D80)-SUMIFS('Forecast Data'!$H:$H,'Forecast Data'!$C:$C,BN$6,'Forecast Data'!$B:$B,$D80))/SUMIFS('Forecast Data'!$H:$H,'Forecast Data'!$C:$C,BN$6,'Forecast Data'!$B:$B,$D80),"")</f>
        <v>0.41525034451079468</v>
      </c>
      <c r="BO80" s="12">
        <f>IFERROR((SUMIFS('OP Units'!J:J,'OP Units'!$A:$A,$D80)-SUMIFS('Forecast Data'!$H:$H,'Forecast Data'!$C:$C,BO$6,'Forecast Data'!$B:$B,$D80))/SUMIFS('Forecast Data'!$H:$H,'Forecast Data'!$C:$C,BO$6,'Forecast Data'!$B:$B,$D80),"")</f>
        <v>0.24419604471195186</v>
      </c>
      <c r="BP80" s="12">
        <f>IFERROR((SUMIFS('OP Units'!K:K,'OP Units'!$A:$A,$D80)-SUMIFS('Forecast Data'!$H:$H,'Forecast Data'!$C:$C,BP$6,'Forecast Data'!$B:$B,$D80))/SUMIFS('Forecast Data'!$H:$H,'Forecast Data'!$C:$C,BP$6,'Forecast Data'!$B:$B,$D80),"")</f>
        <v>0.17626527050610821</v>
      </c>
      <c r="BQ80" s="12">
        <f>IFERROR((SUMIFS('OP Units'!L:L,'OP Units'!$A:$A,$D80)-SUMIFS('Forecast Data'!$H:$H,'Forecast Data'!$C:$C,BQ$6,'Forecast Data'!$B:$B,$D80))/SUMIFS('Forecast Data'!$H:$H,'Forecast Data'!$C:$C,BQ$6,'Forecast Data'!$B:$B,$D80),"")</f>
        <v>0.22540983606557377</v>
      </c>
      <c r="BR80" s="12">
        <f>IFERROR((SUMIFS('OP Units'!M:M,'OP Units'!$A:$A,$D80)-SUMIFS('Forecast Data'!$H:$H,'Forecast Data'!$C:$C,BR$6,'Forecast Data'!$B:$B,$D80))/SUMIFS('Forecast Data'!$H:$H,'Forecast Data'!$C:$C,BR$6,'Forecast Data'!$B:$B,$D80),"")</f>
        <v>0.16147308781869688</v>
      </c>
      <c r="BS80" s="12">
        <f>IFERROR((SUMIFS('OP Units'!N:N,'OP Units'!$A:$A,$D80)-SUMIFS('Forecast Data'!$H:$H,'Forecast Data'!$C:$C,BS$6,'Forecast Data'!$B:$B,$D80))/SUMIFS('Forecast Data'!$H:$H,'Forecast Data'!$C:$C,BS$6,'Forecast Data'!$B:$B,$D80),"")</f>
        <v>0.26317785362153961</v>
      </c>
      <c r="BT80" s="12">
        <f>IFERROR((SUMIFS('OP Units'!O:O,'OP Units'!$A:$A,$D80)-SUMIFS('Forecast Data'!$H:$H,'Forecast Data'!$C:$C,BT$6,'Forecast Data'!$B:$B,$D80))/SUMIFS('Forecast Data'!$H:$H,'Forecast Data'!$C:$C,BT$6,'Forecast Data'!$B:$B,$D80),"")</f>
        <v>0.28808380619816676</v>
      </c>
      <c r="BU80" s="12">
        <f>IFERROR((SUMIFS('OP Units'!P:P,'OP Units'!$A:$A,$D80)-SUMIFS('Forecast Data'!$H:$H,'Forecast Data'!$C:$C,BU$6,'Forecast Data'!$B:$B,$D80))/SUMIFS('Forecast Data'!$H:$H,'Forecast Data'!$C:$C,BU$6,'Forecast Data'!$B:$B,$D80),"")</f>
        <v>0.27361111111111114</v>
      </c>
      <c r="BV80" s="12"/>
      <c r="BW80" s="11">
        <f>(SUMIFS('Forecast Data'!H:H,'Forecast Data'!B:B,D80,'Forecast Data'!C:C,BK$6)+SUMIFS('Forecast Data'!H:H,'Forecast Data'!B:B,D80,'Forecast Data'!C:C,BL$6)+SUMIFS('Forecast Data'!H:H,'Forecast Data'!B:B,D80,'Forecast Data'!C:C,BM$6)+SUMIFS('Forecast Data'!H:H,'Forecast Data'!B:B,D80,'Forecast Data'!C:C,BN$6)+SUMIFS('Forecast Data'!H:H,'Forecast Data'!B:B,D80,'Forecast Data'!C:C,BO$6)+SUMIFS('Forecast Data'!H:H,'Forecast Data'!B:B,D80,'Forecast Data'!C:C,BP$6)+SUMIFS('Forecast Data'!H:H,'Forecast Data'!B:B,D80,'Forecast Data'!C:C,BQ$6)+SUMIFS('Forecast Data'!H:H,'Forecast Data'!B:B,D80,'Forecast Data'!C:C,BJ$6))/8</f>
        <v>1916.875</v>
      </c>
      <c r="BX80" s="12">
        <f>IFERROR((SUM(W80:AD80)-(SUMIFS('Forecast Data'!H:H,'Forecast Data'!B:B,B80,'Forecast Data'!C:C,BJ$6)+SUMIFS('Forecast Data'!H:H,'Forecast Data'!B:B,B80,'Forecast Data'!C:C,BK$6)+SUMIFS('Forecast Data'!H:H,'Forecast Data'!B:B,B80,'Forecast Data'!C:C,BL$6)+SUMIFS('Forecast Data'!H:H,'Forecast Data'!B:B,B80,'Forecast Data'!C:C,BM$6)+SUMIFS('Forecast Data'!H:H,'Forecast Data'!B:B,B80,'Forecast Data'!C:C,BN$6)+SUMIFS('Forecast Data'!H:H,'Forecast Data'!B:B,B80,'Forecast Data'!C:C,BO$6)+SUMIFS('Forecast Data'!H:H,'Forecast Data'!B:B,B80,'Forecast Data'!C:C,BP$6)+SUMIFS('Forecast Data'!H:H,'Forecast Data'!B:B,B80,'Forecast Data'!C:C,BQ$6)))/(SUMIFS('Forecast Data'!H:H,'Forecast Data'!B:B,B80,'Forecast Data'!C:C,BJ$6)+SUMIFS('Forecast Data'!H:H,'Forecast Data'!B:B,B80,'Forecast Data'!C:C,BK$6)+SUMIFS('Forecast Data'!H:H,'Forecast Data'!B:B,B80,'Forecast Data'!C:C,BL$6)+SUMIFS('Forecast Data'!H:H,'Forecast Data'!B:B,B80,'Forecast Data'!C:C,BM$6)+SUMIFS('Forecast Data'!H:H,'Forecast Data'!B:B,B80,'Forecast Data'!C:C,BN$6)+SUMIFS('Forecast Data'!H:H,'Forecast Data'!B:B,B80,'Forecast Data'!C:C,BO$6)+SUMIFS('Forecast Data'!H:H,'Forecast Data'!B:B,B80,'Forecast Data'!C:C,BP$6)+SUMIFS('Forecast Data'!H:H,'Forecast Data'!B:B,B80,'Forecast Data'!C:C,BQ$6)),"")</f>
        <v>1.4179980436909032</v>
      </c>
      <c r="BY80" s="12">
        <f t="shared" si="18"/>
        <v>2.2949149575949537E-3</v>
      </c>
      <c r="BZ80" s="16">
        <f t="shared" si="19"/>
        <v>2.2351115359503177E-3</v>
      </c>
      <c r="CA80" s="13">
        <f t="shared" si="20"/>
        <v>5.9803421644636073E-3</v>
      </c>
      <c r="CB80" s="12">
        <f t="shared" si="21"/>
        <v>5.9803421644636073E-5</v>
      </c>
      <c r="CC80" s="12"/>
      <c r="CD80" s="11">
        <f>(SUMIFS('Forecast Data'!H:H,'Forecast Data'!B:B,D80,'Forecast Data'!C:C,BK$6)+SUMIFS('Forecast Data'!H:H,'Forecast Data'!B:B,D80,'Forecast Data'!C:C,BL$6)+SUMIFS('Forecast Data'!H:H,'Forecast Data'!B:B,D80,'Forecast Data'!C:C,BM$6)+SUMIFS('Forecast Data'!H:H,'Forecast Data'!B:B,D80,'Forecast Data'!C:C,BJ$6))/4</f>
        <v>1586</v>
      </c>
      <c r="CE80" s="12">
        <f>IFERROR((SUM(W80:Z80)-(SUMIFS('Forecast Data'!H:H,'Forecast Data'!B:B,D80,'Forecast Data'!C:C,BJ$6)+SUMIFS('Forecast Data'!H:H,'Forecast Data'!B:B,D80,'Forecast Data'!C:C,BK$6)+SUMIFS('Forecast Data'!H:H,'Forecast Data'!B:B,D80,'Forecast Data'!C:C,BL$6)+SUMIFS('Forecast Data'!H:H,'Forecast Data'!B:B,D80,'Forecast Data'!C:C,BM$6)))/(SUMIFS('Forecast Data'!H:H,'Forecast Data'!B:B,D80,'Forecast Data'!C:C,BJ$6)+SUMIFS('Forecast Data'!H:H,'Forecast Data'!B:B,D80,'Forecast Data'!C:C,BK$6)+SUMIFS('Forecast Data'!H:H,'Forecast Data'!B:B,D80,'Forecast Data'!C:C,BL$6)+SUMIFS('Forecast Data'!H:H,'Forecast Data'!B:B,D80,'Forecast Data'!C:C,BM$6)),"")</f>
        <v>1.9550756620428751</v>
      </c>
      <c r="CF80" s="12">
        <f t="shared" si="22"/>
        <v>2.2949149575949537E-3</v>
      </c>
      <c r="CG80" s="12">
        <f t="shared" si="23"/>
        <v>2.5996247243029588E-3</v>
      </c>
      <c r="CH80" s="13">
        <f t="shared" si="24"/>
        <v>-3.0470976670800502E-2</v>
      </c>
      <c r="CI80" s="13"/>
    </row>
    <row r="81" spans="1:87" ht="13.2">
      <c r="A81" s="1"/>
      <c r="D81" t="s">
        <v>114</v>
      </c>
      <c r="E81" s="17">
        <f>SUMIFS('Fin Data'!F:F,'Fin Data'!A:A,D81)</f>
        <v>0</v>
      </c>
      <c r="F81" s="17">
        <f>SUMIFS('Fin Data with 6 week hist'!I:I,'Fin Data with 6 week hist'!$A:$A,$D81)</f>
        <v>112</v>
      </c>
      <c r="G81" s="17">
        <f>SUMIFS('Fin Data with 6 week hist'!J:J,'Fin Data with 6 week hist'!$A:$A,$D81)</f>
        <v>106</v>
      </c>
      <c r="H81" s="17">
        <f>SUMIFS('Fin Data with 6 week hist'!K:K,'Fin Data with 6 week hist'!$A:$A,$D81)+SUMIFS('Unit Cancellations'!D:D,'Unit Cancellations'!$B:$B,$D81)</f>
        <v>76</v>
      </c>
      <c r="I81" s="17">
        <f>SUMIFS('Fin Data with 6 week hist'!L:L,'Fin Data with 6 week hist'!$A:$A,$D81)+SUMIFS('Unit Cancellations'!E:E,'Unit Cancellations'!$B:$B,$D81)</f>
        <v>13</v>
      </c>
      <c r="J81" s="17">
        <f>SUMIFS('Fin Data with 6 week hist'!M:M,'Fin Data with 6 week hist'!$A:$A,$D81)+SUMIFS('Unit Cancellations'!F:F,'Unit Cancellations'!$B:$B,$D81)</f>
        <v>296</v>
      </c>
      <c r="K81" s="17">
        <f>SUMIFS('Fin Data with 6 week hist'!N:N,'Fin Data with 6 week hist'!$A:$A,$D81)+SUMIFS('Unit Cancellations'!G:G,'Unit Cancellations'!$B:$B,$D81)</f>
        <v>715</v>
      </c>
      <c r="L81" s="17">
        <f>SUMIFS('Fin Data'!AN:AN,'Fin Data'!A:A,D81)</f>
        <v>220</v>
      </c>
      <c r="M81" s="18">
        <f>IFERROR(SUMIFS('Fin Data'!AO:AO,'Fin Data'!A:A,D81),"")</f>
        <v>0</v>
      </c>
      <c r="N81" s="19"/>
      <c r="O81" s="17">
        <f t="shared" si="12"/>
        <v>512.75</v>
      </c>
      <c r="P81" s="18" t="str">
        <f t="shared" si="13"/>
        <v/>
      </c>
      <c r="Q81" s="19"/>
      <c r="R81" s="17">
        <f t="shared" si="14"/>
        <v>511.5</v>
      </c>
      <c r="S81" s="18" t="str">
        <f t="shared" si="15"/>
        <v/>
      </c>
      <c r="T81" s="17">
        <f t="shared" si="16"/>
        <v>379.125</v>
      </c>
      <c r="U81" s="20" t="e">
        <f t="shared" ref="U81:U82" si="40">#REF!</f>
        <v>#REF!</v>
      </c>
      <c r="V81" s="19"/>
      <c r="W81" s="17">
        <f>SUMIFS('Forecast Data'!$D:$D,'Forecast Data'!$C:$C,W$6,'Forecast Data'!$B:$B,$D81)</f>
        <v>516</v>
      </c>
      <c r="X81" s="17">
        <f>SUMIFS('Forecast Data'!$D:$D,'Forecast Data'!$C:$C,X$6,'Forecast Data'!$B:$B,$D81)</f>
        <v>510</v>
      </c>
      <c r="Y81" s="17">
        <f>SUMIFS('Forecast Data'!$D:$D,'Forecast Data'!$C:$C,Y$6,'Forecast Data'!$B:$B,$D81)</f>
        <v>511</v>
      </c>
      <c r="Z81" s="17">
        <f>SUMIFS('Forecast Data'!$D:$D,'Forecast Data'!$C:$C,Z$6,'Forecast Data'!$B:$B,$D81)</f>
        <v>514</v>
      </c>
      <c r="AA81" s="17">
        <f>SUMIFS('Forecast Data'!$D:$D,'Forecast Data'!$C:$C,AA$6,'Forecast Data'!$B:$B,$D81)</f>
        <v>508</v>
      </c>
      <c r="AB81" s="17">
        <f>SUMIFS('Forecast Data'!$D:$D,'Forecast Data'!$C:$C,AB$6,'Forecast Data'!$B:$B,$D81)</f>
        <v>514</v>
      </c>
      <c r="AC81" s="17">
        <f>SUMIFS('Forecast Data'!$D:$D,'Forecast Data'!$C:$C,AC$6,'Forecast Data'!$B:$B,$D81)</f>
        <v>511</v>
      </c>
      <c r="AD81" s="17">
        <f>SUMIFS('Forecast Data'!$D:$D,'Forecast Data'!$C:$C,AD$6,'Forecast Data'!$B:$B,$D81)</f>
        <v>508</v>
      </c>
      <c r="AE81" s="17">
        <f>SUMIFS('Forecast Data'!$D:$D,'Forecast Data'!$C:$C,AE$6,'Forecast Data'!$B:$B,$D81)</f>
        <v>511</v>
      </c>
      <c r="AF81" s="17">
        <f>SUMIFS('Forecast Data'!$D:$D,'Forecast Data'!$C:$C,AF$6,'Forecast Data'!$B:$B,$D81)</f>
        <v>510</v>
      </c>
      <c r="AG81" s="17">
        <f>SUMIFS('Forecast Data'!$D:$D,'Forecast Data'!$C:$C,AG$6,'Forecast Data'!$B:$B,$D81)</f>
        <v>514</v>
      </c>
      <c r="AH81" s="17">
        <f>SUMIFS('Forecast Data'!$D:$D,'Forecast Data'!$C:$C,AH$6,'Forecast Data'!$B:$B,$D81)</f>
        <v>513</v>
      </c>
      <c r="AI81" s="19"/>
      <c r="AJ81" s="18" t="str">
        <f>IF(SUMIFS('Forecast Data'!$E:$E,'Forecast Data'!$C:$C,AJ$6,'Forecast Data'!$B:$B,$D81)=0,"",SUMIFS('Forecast Data'!$E:$E,'Forecast Data'!$C:$C,AJ$6,'Forecast Data'!$B:$B,$D81))</f>
        <v/>
      </c>
      <c r="AK81" s="18" t="str">
        <f>IF(SUMIFS('Forecast Data'!$E:$E,'Forecast Data'!$C:$C,AK$6,'Forecast Data'!$B:$B,$D81)=0,"",SUMIFS('Forecast Data'!$E:$E,'Forecast Data'!$C:$C,AK$6,'Forecast Data'!$B:$B,$D81))</f>
        <v/>
      </c>
      <c r="AL81" s="18" t="str">
        <f>IF(SUMIFS('Forecast Data'!$E:$E,'Forecast Data'!$C:$C,AL$6,'Forecast Data'!$B:$B,$D81)=0,"",SUMIFS('Forecast Data'!$E:$E,'Forecast Data'!$C:$C,AL$6,'Forecast Data'!$B:$B,$D81))</f>
        <v/>
      </c>
      <c r="AM81" s="18" t="str">
        <f>IF(SUMIFS('Forecast Data'!$E:$E,'Forecast Data'!$C:$C,AM$6,'Forecast Data'!$B:$B,$D81)=0,"",SUMIFS('Forecast Data'!$E:$E,'Forecast Data'!$C:$C,AM$6,'Forecast Data'!$B:$B,$D81))</f>
        <v/>
      </c>
      <c r="AN81" s="18" t="str">
        <f>IF(SUMIFS('Forecast Data'!$E:$E,'Forecast Data'!$C:$C,AN$6,'Forecast Data'!$B:$B,$D81)=0,"",SUMIFS('Forecast Data'!$E:$E,'Forecast Data'!$C:$C,AN$6,'Forecast Data'!$B:$B,$D81))</f>
        <v/>
      </c>
      <c r="AO81" s="18" t="str">
        <f>IF(SUMIFS('Forecast Data'!$E:$E,'Forecast Data'!$C:$C,AO$6,'Forecast Data'!$B:$B,$D81)=0,"",SUMIFS('Forecast Data'!$E:$E,'Forecast Data'!$C:$C,AO$6,'Forecast Data'!$B:$B,$D81))</f>
        <v/>
      </c>
      <c r="AP81" s="18" t="str">
        <f>IF(SUMIFS('Forecast Data'!$E:$E,'Forecast Data'!$C:$C,AP$6,'Forecast Data'!$B:$B,$D81)=0,"",SUMIFS('Forecast Data'!$E:$E,'Forecast Data'!$C:$C,AP$6,'Forecast Data'!$B:$B,$D81))</f>
        <v/>
      </c>
      <c r="AQ81" s="18" t="str">
        <f>IF(SUMIFS('Forecast Data'!$E:$E,'Forecast Data'!$C:$C,AQ$6,'Forecast Data'!$B:$B,$D81)=0,"",SUMIFS('Forecast Data'!$E:$E,'Forecast Data'!$C:$C,AQ$6,'Forecast Data'!$B:$B,$D81))</f>
        <v/>
      </c>
      <c r="AR81" s="18" t="str">
        <f>IF(SUMIFS('Forecast Data'!$E:$E,'Forecast Data'!$C:$C,AR$6,'Forecast Data'!$B:$B,$D81)=0,"",SUMIFS('Forecast Data'!$E:$E,'Forecast Data'!$C:$C,AR$6,'Forecast Data'!$B:$B,$D81))</f>
        <v/>
      </c>
      <c r="AS81" s="18" t="str">
        <f>IF(SUMIFS('Forecast Data'!$E:$E,'Forecast Data'!$C:$C,AS$6,'Forecast Data'!$B:$B,$D81)=0,"",SUMIFS('Forecast Data'!$E:$E,'Forecast Data'!$C:$C,AS$6,'Forecast Data'!$B:$B,$D81))</f>
        <v/>
      </c>
      <c r="AT81" s="18" t="str">
        <f>IF(SUMIFS('Forecast Data'!$E:$E,'Forecast Data'!$C:$C,AT$6,'Forecast Data'!$B:$B,$D81)=0,"",SUMIFS('Forecast Data'!$E:$E,'Forecast Data'!$C:$C,AT$6,'Forecast Data'!$B:$B,$D81))</f>
        <v/>
      </c>
      <c r="AU81" s="18" t="str">
        <f>IF(SUMIFS('Forecast Data'!$E:$E,'Forecast Data'!$C:$C,AU$6,'Forecast Data'!$B:$B,$D81)=0,"",SUMIFS('Forecast Data'!$E:$E,'Forecast Data'!$C:$C,AU$6,'Forecast Data'!$B:$B,$D81))</f>
        <v/>
      </c>
      <c r="AV81" s="19"/>
      <c r="AW81" s="11">
        <f>SUMIFS('OP Units'!E:E,'OP Units'!$A:$A,$D81)</f>
        <v>275</v>
      </c>
      <c r="AX81" s="11">
        <f>SUMIFS('OP Units'!F:F,'OP Units'!$A:$A,$D81)</f>
        <v>289</v>
      </c>
      <c r="AY81" s="11">
        <f>SUMIFS('OP Units'!G:G,'OP Units'!$A:$A,$D81)</f>
        <v>380</v>
      </c>
      <c r="AZ81" s="11">
        <f>SUMIFS('OP Units'!H:H,'OP Units'!$A:$A,$D81)</f>
        <v>397</v>
      </c>
      <c r="BA81" s="11">
        <f>SUMIFS('OP Units'!I:I,'OP Units'!$A:$A,$D81)</f>
        <v>404</v>
      </c>
      <c r="BB81" s="11">
        <f>SUMIFS('OP Units'!J:J,'OP Units'!$A:$A,$D81)</f>
        <v>429</v>
      </c>
      <c r="BC81" s="11">
        <f>SUMIFS('OP Units'!K:K,'OP Units'!$A:$A,$D81)</f>
        <v>434</v>
      </c>
      <c r="BD81" s="11">
        <f>SUMIFS('OP Units'!L:L,'OP Units'!$A:$A,$D81)</f>
        <v>425</v>
      </c>
      <c r="BE81" s="11">
        <f>SUMIFS('OP Units'!M:M,'OP Units'!$A:$A,$D81)</f>
        <v>430</v>
      </c>
      <c r="BF81" s="11">
        <f>SUMIFS('OP Units'!N:N,'OP Units'!$A:$A,$D81)</f>
        <v>457</v>
      </c>
      <c r="BG81" s="11">
        <f>SUMIFS('OP Units'!O:O,'OP Units'!$A:$A,$D81)</f>
        <v>485</v>
      </c>
      <c r="BH81" s="11">
        <f>SUMIFS('OP Units'!P:P,'OP Units'!$A:$A,$D81)</f>
        <v>499</v>
      </c>
      <c r="BI81" s="19"/>
      <c r="BJ81" s="12" t="str">
        <f>IFERROR((SUMIFS('OP Units'!E:E,'OP Units'!$A:$A,$D81)-SUMIFS('Forecast Data'!$H:$H,'Forecast Data'!$C:$C,BJ$6,'Forecast Data'!$B:$B,$D81))/SUMIFS('Forecast Data'!$H:$H,'Forecast Data'!$C:$C,BJ$6,'Forecast Data'!$B:$B,$D81),"")</f>
        <v/>
      </c>
      <c r="BK81" s="12" t="str">
        <f>IFERROR((SUMIFS('OP Units'!F:F,'OP Units'!$A:$A,$D81)-SUMIFS('Forecast Data'!$H:$H,'Forecast Data'!$C:$C,BK$6,'Forecast Data'!$B:$B,$D81))/SUMIFS('Forecast Data'!$H:$H,'Forecast Data'!$C:$C,BK$6,'Forecast Data'!$B:$B,$D81),"")</f>
        <v/>
      </c>
      <c r="BL81" s="12" t="str">
        <f>IFERROR((SUMIFS('OP Units'!G:G,'OP Units'!$A:$A,$D81)-SUMIFS('Forecast Data'!$H:$H,'Forecast Data'!$C:$C,BL$6,'Forecast Data'!$B:$B,$D81))/SUMIFS('Forecast Data'!$H:$H,'Forecast Data'!$C:$C,BL$6,'Forecast Data'!$B:$B,$D81),"")</f>
        <v/>
      </c>
      <c r="BM81" s="12" t="str">
        <f>IFERROR((SUMIFS('OP Units'!H:H,'OP Units'!$A:$A,$D81)-SUMIFS('Forecast Data'!$H:$H,'Forecast Data'!$C:$C,BM$6,'Forecast Data'!$B:$B,$D81))/SUMIFS('Forecast Data'!$H:$H,'Forecast Data'!$C:$C,BM$6,'Forecast Data'!$B:$B,$D81),"")</f>
        <v/>
      </c>
      <c r="BN81" s="12" t="str">
        <f>IFERROR((SUMIFS('OP Units'!I:I,'OP Units'!$A:$A,$D81)-SUMIFS('Forecast Data'!$H:$H,'Forecast Data'!$C:$C,BN$6,'Forecast Data'!$B:$B,$D81))/SUMIFS('Forecast Data'!$H:$H,'Forecast Data'!$C:$C,BN$6,'Forecast Data'!$B:$B,$D81),"")</f>
        <v/>
      </c>
      <c r="BO81" s="12" t="str">
        <f>IFERROR((SUMIFS('OP Units'!J:J,'OP Units'!$A:$A,$D81)-SUMIFS('Forecast Data'!$H:$H,'Forecast Data'!$C:$C,BO$6,'Forecast Data'!$B:$B,$D81))/SUMIFS('Forecast Data'!$H:$H,'Forecast Data'!$C:$C,BO$6,'Forecast Data'!$B:$B,$D81),"")</f>
        <v/>
      </c>
      <c r="BP81" s="12" t="str">
        <f>IFERROR((SUMIFS('OP Units'!K:K,'OP Units'!$A:$A,$D81)-SUMIFS('Forecast Data'!$H:$H,'Forecast Data'!$C:$C,BP$6,'Forecast Data'!$B:$B,$D81))/SUMIFS('Forecast Data'!$H:$H,'Forecast Data'!$C:$C,BP$6,'Forecast Data'!$B:$B,$D81),"")</f>
        <v/>
      </c>
      <c r="BQ81" s="12" t="str">
        <f>IFERROR((SUMIFS('OP Units'!L:L,'OP Units'!$A:$A,$D81)-SUMIFS('Forecast Data'!$H:$H,'Forecast Data'!$C:$C,BQ$6,'Forecast Data'!$B:$B,$D81))/SUMIFS('Forecast Data'!$H:$H,'Forecast Data'!$C:$C,BQ$6,'Forecast Data'!$B:$B,$D81),"")</f>
        <v/>
      </c>
      <c r="BR81" s="12" t="str">
        <f>IFERROR((SUMIFS('OP Units'!M:M,'OP Units'!$A:$A,$D81)-SUMIFS('Forecast Data'!$H:$H,'Forecast Data'!$C:$C,BR$6,'Forecast Data'!$B:$B,$D81))/SUMIFS('Forecast Data'!$H:$H,'Forecast Data'!$C:$C,BR$6,'Forecast Data'!$B:$B,$D81),"")</f>
        <v/>
      </c>
      <c r="BS81" s="12" t="str">
        <f>IFERROR((SUMIFS('OP Units'!N:N,'OP Units'!$A:$A,$D81)-SUMIFS('Forecast Data'!$H:$H,'Forecast Data'!$C:$C,BS$6,'Forecast Data'!$B:$B,$D81))/SUMIFS('Forecast Data'!$H:$H,'Forecast Data'!$C:$C,BS$6,'Forecast Data'!$B:$B,$D81),"")</f>
        <v/>
      </c>
      <c r="BT81" s="12" t="str">
        <f>IFERROR((SUMIFS('OP Units'!O:O,'OP Units'!$A:$A,$D81)-SUMIFS('Forecast Data'!$H:$H,'Forecast Data'!$C:$C,BT$6,'Forecast Data'!$B:$B,$D81))/SUMIFS('Forecast Data'!$H:$H,'Forecast Data'!$C:$C,BT$6,'Forecast Data'!$B:$B,$D81),"")</f>
        <v/>
      </c>
      <c r="BU81" s="12" t="str">
        <f>IFERROR((SUMIFS('OP Units'!P:P,'OP Units'!$A:$A,$D81)-SUMIFS('Forecast Data'!$H:$H,'Forecast Data'!$C:$C,BU$6,'Forecast Data'!$B:$B,$D81))/SUMIFS('Forecast Data'!$H:$H,'Forecast Data'!$C:$C,BU$6,'Forecast Data'!$B:$B,$D81),"")</f>
        <v/>
      </c>
      <c r="BV81" s="21"/>
      <c r="BW81" s="17">
        <f>(SUMIFS('Forecast Data'!H:H,'Forecast Data'!B:B,D81,'Forecast Data'!C:C,BK$6)+SUMIFS('Forecast Data'!H:H,'Forecast Data'!B:B,D81,'Forecast Data'!C:C,BL$6)+SUMIFS('Forecast Data'!H:H,'Forecast Data'!B:B,D81,'Forecast Data'!C:C,BM$6)+SUMIFS('Forecast Data'!H:H,'Forecast Data'!B:B,D81,'Forecast Data'!C:C,BN$6)+SUMIFS('Forecast Data'!H:H,'Forecast Data'!B:B,D81,'Forecast Data'!C:C,BO$6)+SUMIFS('Forecast Data'!H:H,'Forecast Data'!B:B,D81,'Forecast Data'!C:C,BP$6)+SUMIFS('Forecast Data'!H:H,'Forecast Data'!B:B,D81,'Forecast Data'!C:C,BQ$6)+SUMIFS('Forecast Data'!H:H,'Forecast Data'!B:B,D81,'Forecast Data'!C:C,BJ$6))/8</f>
        <v>0</v>
      </c>
      <c r="BX81" s="18" t="str">
        <f>IFERROR((SUM(W81:AD81)-(SUMIFS('Forecast Data'!H:H,'Forecast Data'!B:B,B81,'Forecast Data'!C:C,BJ$6)+SUMIFS('Forecast Data'!H:H,'Forecast Data'!B:B,B81,'Forecast Data'!C:C,BK$6)+SUMIFS('Forecast Data'!H:H,'Forecast Data'!B:B,B81,'Forecast Data'!C:C,BL$6)+SUMIFS('Forecast Data'!H:H,'Forecast Data'!B:B,B81,'Forecast Data'!C:C,BM$6)+SUMIFS('Forecast Data'!H:H,'Forecast Data'!B:B,B81,'Forecast Data'!C:C,BN$6)+SUMIFS('Forecast Data'!H:H,'Forecast Data'!B:B,B81,'Forecast Data'!C:C,BO$6)+SUMIFS('Forecast Data'!H:H,'Forecast Data'!B:B,B81,'Forecast Data'!C:C,BP$6)+SUMIFS('Forecast Data'!H:H,'Forecast Data'!B:B,B81,'Forecast Data'!C:C,BQ$6)))/(SUMIFS('Forecast Data'!H:H,'Forecast Data'!B:B,B81,'Forecast Data'!C:C,BJ$6)+SUMIFS('Forecast Data'!H:H,'Forecast Data'!B:B,B81,'Forecast Data'!C:C,BK$6)+SUMIFS('Forecast Data'!H:H,'Forecast Data'!B:B,B81,'Forecast Data'!C:C,BL$6)+SUMIFS('Forecast Data'!H:H,'Forecast Data'!B:B,B81,'Forecast Data'!C:C,BM$6)+SUMIFS('Forecast Data'!H:H,'Forecast Data'!B:B,B81,'Forecast Data'!C:C,BN$6)+SUMIFS('Forecast Data'!H:H,'Forecast Data'!B:B,B81,'Forecast Data'!C:C,BO$6)+SUMIFS('Forecast Data'!H:H,'Forecast Data'!B:B,B81,'Forecast Data'!C:C,BP$6)+SUMIFS('Forecast Data'!H:H,'Forecast Data'!B:B,B81,'Forecast Data'!C:C,BQ$6)),"")</f>
        <v/>
      </c>
      <c r="BY81" s="18">
        <f t="shared" si="18"/>
        <v>1.8813114793350758E-4</v>
      </c>
      <c r="BZ81" s="22">
        <f t="shared" si="19"/>
        <v>4.2060595102822254E-4</v>
      </c>
      <c r="CA81" s="23">
        <f t="shared" si="20"/>
        <v>-2.3247480309471494E-2</v>
      </c>
      <c r="CB81" s="18">
        <f t="shared" si="21"/>
        <v>2.3247480309471495E-4</v>
      </c>
      <c r="CC81" s="21"/>
      <c r="CD81" s="17">
        <f>(SUMIFS('Forecast Data'!H:H,'Forecast Data'!B:B,D81,'Forecast Data'!C:C,BK$6)+SUMIFS('Forecast Data'!H:H,'Forecast Data'!B:B,D81,'Forecast Data'!C:C,BL$6)+SUMIFS('Forecast Data'!H:H,'Forecast Data'!B:B,D81,'Forecast Data'!C:C,BM$6)+SUMIFS('Forecast Data'!H:H,'Forecast Data'!B:B,D81,'Forecast Data'!C:C,BJ$6))/4</f>
        <v>0</v>
      </c>
      <c r="CE81" s="18" t="str">
        <f>IFERROR((SUM(W81:Z81)-(SUMIFS('Forecast Data'!H:H,'Forecast Data'!B:B,D81,'Forecast Data'!C:C,BJ$6)+SUMIFS('Forecast Data'!H:H,'Forecast Data'!B:B,D81,'Forecast Data'!C:C,BK$6)+SUMIFS('Forecast Data'!H:H,'Forecast Data'!B:B,D81,'Forecast Data'!C:C,BL$6)+SUMIFS('Forecast Data'!H:H,'Forecast Data'!B:B,D81,'Forecast Data'!C:C,BM$6)))/(SUMIFS('Forecast Data'!H:H,'Forecast Data'!B:B,D81,'Forecast Data'!C:C,BJ$6)+SUMIFS('Forecast Data'!H:H,'Forecast Data'!B:B,D81,'Forecast Data'!C:C,BK$6)+SUMIFS('Forecast Data'!H:H,'Forecast Data'!B:B,D81,'Forecast Data'!C:C,BL$6)+SUMIFS('Forecast Data'!H:H,'Forecast Data'!B:B,D81,'Forecast Data'!C:C,BM$6)),"")</f>
        <v/>
      </c>
      <c r="CF81" s="18">
        <f t="shared" si="22"/>
        <v>1.8813114793350758E-4</v>
      </c>
      <c r="CG81" s="18">
        <f t="shared" si="23"/>
        <v>4.2988231150087623E-4</v>
      </c>
      <c r="CH81" s="23">
        <f t="shared" si="24"/>
        <v>-2.4175116356736866E-2</v>
      </c>
      <c r="CI81" s="24"/>
    </row>
    <row r="82" spans="1:87" ht="13.2">
      <c r="A82" s="1"/>
      <c r="D82" t="s">
        <v>115</v>
      </c>
      <c r="E82" s="17">
        <f>SUMIFS('Fin Data'!F:F,'Fin Data'!A:A,D82)</f>
        <v>0</v>
      </c>
      <c r="F82" s="17">
        <f>SUMIFS('Fin Data with 6 week hist'!I:I,'Fin Data with 6 week hist'!$A:$A,$D82)</f>
        <v>622</v>
      </c>
      <c r="G82" s="17">
        <f>SUMIFS('Fin Data with 6 week hist'!J:J,'Fin Data with 6 week hist'!$A:$A,$D82)</f>
        <v>570</v>
      </c>
      <c r="H82" s="17">
        <f>SUMIFS('Fin Data with 6 week hist'!K:K,'Fin Data with 6 week hist'!$A:$A,$D82)+SUMIFS('Unit Cancellations'!D:D,'Unit Cancellations'!$B:$B,$D82)</f>
        <v>686</v>
      </c>
      <c r="I82" s="17">
        <f>SUMIFS('Fin Data with 6 week hist'!L:L,'Fin Data with 6 week hist'!$A:$A,$D82)+SUMIFS('Unit Cancellations'!E:E,'Unit Cancellations'!$B:$B,$D82)</f>
        <v>726</v>
      </c>
      <c r="J82" s="17">
        <f>SUMIFS('Fin Data with 6 week hist'!M:M,'Fin Data with 6 week hist'!$A:$A,$D82)+SUMIFS('Unit Cancellations'!F:F,'Unit Cancellations'!$B:$B,$D82)</f>
        <v>673</v>
      </c>
      <c r="K82" s="17">
        <f>SUMIFS('Fin Data with 6 week hist'!N:N,'Fin Data with 6 week hist'!$A:$A,$D82)+SUMIFS('Unit Cancellations'!G:G,'Unit Cancellations'!$B:$B,$D82)</f>
        <v>598</v>
      </c>
      <c r="L82" s="17">
        <f>SUMIFS('Fin Data'!AN:AN,'Fin Data'!A:A,D82)</f>
        <v>646</v>
      </c>
      <c r="M82" s="18">
        <f>IFERROR(SUMIFS('Fin Data'!AO:AO,'Fin Data'!A:A,D82),"")</f>
        <v>0</v>
      </c>
      <c r="N82" s="19"/>
      <c r="O82" s="17">
        <f t="shared" si="12"/>
        <v>1048.5</v>
      </c>
      <c r="P82" s="18" t="str">
        <f t="shared" si="13"/>
        <v/>
      </c>
      <c r="Q82" s="19"/>
      <c r="R82" s="17">
        <f t="shared" si="14"/>
        <v>1049.75</v>
      </c>
      <c r="S82" s="18" t="str">
        <f t="shared" si="15"/>
        <v/>
      </c>
      <c r="T82" s="17">
        <f t="shared" si="16"/>
        <v>0</v>
      </c>
      <c r="U82" s="20" t="e">
        <f t="shared" si="40"/>
        <v>#REF!</v>
      </c>
      <c r="V82" s="19"/>
      <c r="W82" s="17">
        <f>SUMIFS('Forecast Data'!$D:$D,'Forecast Data'!$C:$C,W$6,'Forecast Data'!$B:$B,$D82)</f>
        <v>1043</v>
      </c>
      <c r="X82" s="17">
        <f>SUMIFS('Forecast Data'!$D:$D,'Forecast Data'!$C:$C,X$6,'Forecast Data'!$B:$B,$D82)</f>
        <v>1050</v>
      </c>
      <c r="Y82" s="17">
        <f>SUMIFS('Forecast Data'!$D:$D,'Forecast Data'!$C:$C,Y$6,'Forecast Data'!$B:$B,$D82)</f>
        <v>1051</v>
      </c>
      <c r="Z82" s="17">
        <f>SUMIFS('Forecast Data'!$D:$D,'Forecast Data'!$C:$C,Z$6,'Forecast Data'!$B:$B,$D82)</f>
        <v>1050</v>
      </c>
      <c r="AA82" s="17">
        <f>SUMIFS('Forecast Data'!$D:$D,'Forecast Data'!$C:$C,AA$6,'Forecast Data'!$B:$B,$D82)</f>
        <v>1041</v>
      </c>
      <c r="AB82" s="17">
        <f>SUMIFS('Forecast Data'!$D:$D,'Forecast Data'!$C:$C,AB$6,'Forecast Data'!$B:$B,$D82)</f>
        <v>1047</v>
      </c>
      <c r="AC82" s="17">
        <f>SUMIFS('Forecast Data'!$D:$D,'Forecast Data'!$C:$C,AC$6,'Forecast Data'!$B:$B,$D82)</f>
        <v>1053</v>
      </c>
      <c r="AD82" s="17">
        <f>SUMIFS('Forecast Data'!$D:$D,'Forecast Data'!$C:$C,AD$6,'Forecast Data'!$B:$B,$D82)</f>
        <v>1063</v>
      </c>
      <c r="AE82" s="17">
        <f>SUMIFS('Forecast Data'!$D:$D,'Forecast Data'!$C:$C,AE$6,'Forecast Data'!$B:$B,$D82)</f>
        <v>1055</v>
      </c>
      <c r="AF82" s="17">
        <f>SUMIFS('Forecast Data'!$D:$D,'Forecast Data'!$C:$C,AF$6,'Forecast Data'!$B:$B,$D82)</f>
        <v>1049</v>
      </c>
      <c r="AG82" s="17">
        <f>SUMIFS('Forecast Data'!$D:$D,'Forecast Data'!$C:$C,AG$6,'Forecast Data'!$B:$B,$D82)</f>
        <v>1042</v>
      </c>
      <c r="AH82" s="17">
        <f>SUMIFS('Forecast Data'!$D:$D,'Forecast Data'!$C:$C,AH$6,'Forecast Data'!$B:$B,$D82)</f>
        <v>1051</v>
      </c>
      <c r="AI82" s="19"/>
      <c r="AJ82" s="18" t="str">
        <f>IF(SUMIFS('Forecast Data'!$E:$E,'Forecast Data'!$C:$C,AJ$6,'Forecast Data'!$B:$B,$D82)=0,"",SUMIFS('Forecast Data'!$E:$E,'Forecast Data'!$C:$C,AJ$6,'Forecast Data'!$B:$B,$D82))</f>
        <v/>
      </c>
      <c r="AK82" s="18" t="str">
        <f>IF(SUMIFS('Forecast Data'!$E:$E,'Forecast Data'!$C:$C,AK$6,'Forecast Data'!$B:$B,$D82)=0,"",SUMIFS('Forecast Data'!$E:$E,'Forecast Data'!$C:$C,AK$6,'Forecast Data'!$B:$B,$D82))</f>
        <v/>
      </c>
      <c r="AL82" s="18" t="str">
        <f>IF(SUMIFS('Forecast Data'!$E:$E,'Forecast Data'!$C:$C,AL$6,'Forecast Data'!$B:$B,$D82)=0,"",SUMIFS('Forecast Data'!$E:$E,'Forecast Data'!$C:$C,AL$6,'Forecast Data'!$B:$B,$D82))</f>
        <v/>
      </c>
      <c r="AM82" s="18" t="str">
        <f>IF(SUMIFS('Forecast Data'!$E:$E,'Forecast Data'!$C:$C,AM$6,'Forecast Data'!$B:$B,$D82)=0,"",SUMIFS('Forecast Data'!$E:$E,'Forecast Data'!$C:$C,AM$6,'Forecast Data'!$B:$B,$D82))</f>
        <v/>
      </c>
      <c r="AN82" s="18" t="str">
        <f>IF(SUMIFS('Forecast Data'!$E:$E,'Forecast Data'!$C:$C,AN$6,'Forecast Data'!$B:$B,$D82)=0,"",SUMIFS('Forecast Data'!$E:$E,'Forecast Data'!$C:$C,AN$6,'Forecast Data'!$B:$B,$D82))</f>
        <v/>
      </c>
      <c r="AO82" s="18" t="str">
        <f>IF(SUMIFS('Forecast Data'!$E:$E,'Forecast Data'!$C:$C,AO$6,'Forecast Data'!$B:$B,$D82)=0,"",SUMIFS('Forecast Data'!$E:$E,'Forecast Data'!$C:$C,AO$6,'Forecast Data'!$B:$B,$D82))</f>
        <v/>
      </c>
      <c r="AP82" s="18" t="str">
        <f>IF(SUMIFS('Forecast Data'!$E:$E,'Forecast Data'!$C:$C,AP$6,'Forecast Data'!$B:$B,$D82)=0,"",SUMIFS('Forecast Data'!$E:$E,'Forecast Data'!$C:$C,AP$6,'Forecast Data'!$B:$B,$D82))</f>
        <v/>
      </c>
      <c r="AQ82" s="18" t="str">
        <f>IF(SUMIFS('Forecast Data'!$E:$E,'Forecast Data'!$C:$C,AQ$6,'Forecast Data'!$B:$B,$D82)=0,"",SUMIFS('Forecast Data'!$E:$E,'Forecast Data'!$C:$C,AQ$6,'Forecast Data'!$B:$B,$D82))</f>
        <v/>
      </c>
      <c r="AR82" s="18" t="str">
        <f>IF(SUMIFS('Forecast Data'!$E:$E,'Forecast Data'!$C:$C,AR$6,'Forecast Data'!$B:$B,$D82)=0,"",SUMIFS('Forecast Data'!$E:$E,'Forecast Data'!$C:$C,AR$6,'Forecast Data'!$B:$B,$D82))</f>
        <v/>
      </c>
      <c r="AS82" s="18" t="str">
        <f>IF(SUMIFS('Forecast Data'!$E:$E,'Forecast Data'!$C:$C,AS$6,'Forecast Data'!$B:$B,$D82)=0,"",SUMIFS('Forecast Data'!$E:$E,'Forecast Data'!$C:$C,AS$6,'Forecast Data'!$B:$B,$D82))</f>
        <v/>
      </c>
      <c r="AT82" s="18" t="str">
        <f>IF(SUMIFS('Forecast Data'!$E:$E,'Forecast Data'!$C:$C,AT$6,'Forecast Data'!$B:$B,$D82)=0,"",SUMIFS('Forecast Data'!$E:$E,'Forecast Data'!$C:$C,AT$6,'Forecast Data'!$B:$B,$D82))</f>
        <v/>
      </c>
      <c r="AU82" s="18" t="str">
        <f>IF(SUMIFS('Forecast Data'!$E:$E,'Forecast Data'!$C:$C,AU$6,'Forecast Data'!$B:$B,$D82)=0,"",SUMIFS('Forecast Data'!$E:$E,'Forecast Data'!$C:$C,AU$6,'Forecast Data'!$B:$B,$D82))</f>
        <v/>
      </c>
      <c r="AV82" s="19"/>
      <c r="AW82" s="11">
        <f>SUMIFS('OP Units'!E:E,'OP Units'!$A:$A,$D82)</f>
        <v>0</v>
      </c>
      <c r="AX82" s="11">
        <f>SUMIFS('OP Units'!F:F,'OP Units'!$A:$A,$D82)</f>
        <v>0</v>
      </c>
      <c r="AY82" s="11">
        <f>SUMIFS('OP Units'!G:G,'OP Units'!$A:$A,$D82)</f>
        <v>0</v>
      </c>
      <c r="AZ82" s="11">
        <f>SUMIFS('OP Units'!H:H,'OP Units'!$A:$A,$D82)</f>
        <v>0</v>
      </c>
      <c r="BA82" s="11">
        <f>SUMIFS('OP Units'!I:I,'OP Units'!$A:$A,$D82)</f>
        <v>0</v>
      </c>
      <c r="BB82" s="11">
        <f>SUMIFS('OP Units'!J:J,'OP Units'!$A:$A,$D82)</f>
        <v>0</v>
      </c>
      <c r="BC82" s="11">
        <f>SUMIFS('OP Units'!K:K,'OP Units'!$A:$A,$D82)</f>
        <v>0</v>
      </c>
      <c r="BD82" s="11">
        <f>SUMIFS('OP Units'!L:L,'OP Units'!$A:$A,$D82)</f>
        <v>0</v>
      </c>
      <c r="BE82" s="11">
        <f>SUMIFS('OP Units'!M:M,'OP Units'!$A:$A,$D82)</f>
        <v>0</v>
      </c>
      <c r="BF82" s="11">
        <f>SUMIFS('OP Units'!N:N,'OP Units'!$A:$A,$D82)</f>
        <v>0</v>
      </c>
      <c r="BG82" s="11">
        <f>SUMIFS('OP Units'!O:O,'OP Units'!$A:$A,$D82)</f>
        <v>0</v>
      </c>
      <c r="BH82" s="11">
        <f>SUMIFS('OP Units'!P:P,'OP Units'!$A:$A,$D82)</f>
        <v>0</v>
      </c>
      <c r="BI82" s="19"/>
      <c r="BJ82" s="12" t="str">
        <f>IFERROR((SUMIFS('OP Units'!E:E,'OP Units'!$A:$A,$D82)-SUMIFS('Forecast Data'!$H:$H,'Forecast Data'!$C:$C,BJ$6,'Forecast Data'!$B:$B,$D82))/SUMIFS('Forecast Data'!$H:$H,'Forecast Data'!$C:$C,BJ$6,'Forecast Data'!$B:$B,$D82),"")</f>
        <v/>
      </c>
      <c r="BK82" s="12" t="str">
        <f>IFERROR((SUMIFS('OP Units'!F:F,'OP Units'!$A:$A,$D82)-SUMIFS('Forecast Data'!$H:$H,'Forecast Data'!$C:$C,BK$6,'Forecast Data'!$B:$B,$D82))/SUMIFS('Forecast Data'!$H:$H,'Forecast Data'!$C:$C,BK$6,'Forecast Data'!$B:$B,$D82),"")</f>
        <v/>
      </c>
      <c r="BL82" s="12" t="str">
        <f>IFERROR((SUMIFS('OP Units'!G:G,'OP Units'!$A:$A,$D82)-SUMIFS('Forecast Data'!$H:$H,'Forecast Data'!$C:$C,BL$6,'Forecast Data'!$B:$B,$D82))/SUMIFS('Forecast Data'!$H:$H,'Forecast Data'!$C:$C,BL$6,'Forecast Data'!$B:$B,$D82),"")</f>
        <v/>
      </c>
      <c r="BM82" s="12" t="str">
        <f>IFERROR((SUMIFS('OP Units'!H:H,'OP Units'!$A:$A,$D82)-SUMIFS('Forecast Data'!$H:$H,'Forecast Data'!$C:$C,BM$6,'Forecast Data'!$B:$B,$D82))/SUMIFS('Forecast Data'!$H:$H,'Forecast Data'!$C:$C,BM$6,'Forecast Data'!$B:$B,$D82),"")</f>
        <v/>
      </c>
      <c r="BN82" s="12" t="str">
        <f>IFERROR((SUMIFS('OP Units'!I:I,'OP Units'!$A:$A,$D82)-SUMIFS('Forecast Data'!$H:$H,'Forecast Data'!$C:$C,BN$6,'Forecast Data'!$B:$B,$D82))/SUMIFS('Forecast Data'!$H:$H,'Forecast Data'!$C:$C,BN$6,'Forecast Data'!$B:$B,$D82),"")</f>
        <v/>
      </c>
      <c r="BO82" s="12" t="str">
        <f>IFERROR((SUMIFS('OP Units'!J:J,'OP Units'!$A:$A,$D82)-SUMIFS('Forecast Data'!$H:$H,'Forecast Data'!$C:$C,BO$6,'Forecast Data'!$B:$B,$D82))/SUMIFS('Forecast Data'!$H:$H,'Forecast Data'!$C:$C,BO$6,'Forecast Data'!$B:$B,$D82),"")</f>
        <v/>
      </c>
      <c r="BP82" s="12" t="str">
        <f>IFERROR((SUMIFS('OP Units'!K:K,'OP Units'!$A:$A,$D82)-SUMIFS('Forecast Data'!$H:$H,'Forecast Data'!$C:$C,BP$6,'Forecast Data'!$B:$B,$D82))/SUMIFS('Forecast Data'!$H:$H,'Forecast Data'!$C:$C,BP$6,'Forecast Data'!$B:$B,$D82),"")</f>
        <v/>
      </c>
      <c r="BQ82" s="12" t="str">
        <f>IFERROR((SUMIFS('OP Units'!L:L,'OP Units'!$A:$A,$D82)-SUMIFS('Forecast Data'!$H:$H,'Forecast Data'!$C:$C,BQ$6,'Forecast Data'!$B:$B,$D82))/SUMIFS('Forecast Data'!$H:$H,'Forecast Data'!$C:$C,BQ$6,'Forecast Data'!$B:$B,$D82),"")</f>
        <v/>
      </c>
      <c r="BR82" s="12" t="str">
        <f>IFERROR((SUMIFS('OP Units'!M:M,'OP Units'!$A:$A,$D82)-SUMIFS('Forecast Data'!$H:$H,'Forecast Data'!$C:$C,BR$6,'Forecast Data'!$B:$B,$D82))/SUMIFS('Forecast Data'!$H:$H,'Forecast Data'!$C:$C,BR$6,'Forecast Data'!$B:$B,$D82),"")</f>
        <v/>
      </c>
      <c r="BS82" s="12" t="str">
        <f>IFERROR((SUMIFS('OP Units'!N:N,'OP Units'!$A:$A,$D82)-SUMIFS('Forecast Data'!$H:$H,'Forecast Data'!$C:$C,BS$6,'Forecast Data'!$B:$B,$D82))/SUMIFS('Forecast Data'!$H:$H,'Forecast Data'!$C:$C,BS$6,'Forecast Data'!$B:$B,$D82),"")</f>
        <v/>
      </c>
      <c r="BT82" s="12" t="str">
        <f>IFERROR((SUMIFS('OP Units'!O:O,'OP Units'!$A:$A,$D82)-SUMIFS('Forecast Data'!$H:$H,'Forecast Data'!$C:$C,BT$6,'Forecast Data'!$B:$B,$D82))/SUMIFS('Forecast Data'!$H:$H,'Forecast Data'!$C:$C,BT$6,'Forecast Data'!$B:$B,$D82),"")</f>
        <v/>
      </c>
      <c r="BU82" s="12" t="str">
        <f>IFERROR((SUMIFS('OP Units'!P:P,'OP Units'!$A:$A,$D82)-SUMIFS('Forecast Data'!$H:$H,'Forecast Data'!$C:$C,BU$6,'Forecast Data'!$B:$B,$D82))/SUMIFS('Forecast Data'!$H:$H,'Forecast Data'!$C:$C,BU$6,'Forecast Data'!$B:$B,$D82),"")</f>
        <v/>
      </c>
      <c r="BV82" s="21"/>
      <c r="BW82" s="17">
        <f>(SUMIFS('Forecast Data'!H:H,'Forecast Data'!B:B,D82,'Forecast Data'!C:C,BK$6)+SUMIFS('Forecast Data'!H:H,'Forecast Data'!B:B,D82,'Forecast Data'!C:C,BL$6)+SUMIFS('Forecast Data'!H:H,'Forecast Data'!B:B,D82,'Forecast Data'!C:C,BM$6)+SUMIFS('Forecast Data'!H:H,'Forecast Data'!B:B,D82,'Forecast Data'!C:C,BN$6)+SUMIFS('Forecast Data'!H:H,'Forecast Data'!B:B,D82,'Forecast Data'!C:C,BO$6)+SUMIFS('Forecast Data'!H:H,'Forecast Data'!B:B,D82,'Forecast Data'!C:C,BP$6)+SUMIFS('Forecast Data'!H:H,'Forecast Data'!B:B,D82,'Forecast Data'!C:C,BQ$6)+SUMIFS('Forecast Data'!H:H,'Forecast Data'!B:B,D82,'Forecast Data'!C:C,BJ$6))/8</f>
        <v>0</v>
      </c>
      <c r="BX82" s="18" t="str">
        <f>IFERROR((SUM(W82:AD82)-(SUMIFS('Forecast Data'!H:H,'Forecast Data'!B:B,B82,'Forecast Data'!C:C,BJ$6)+SUMIFS('Forecast Data'!H:H,'Forecast Data'!B:B,B82,'Forecast Data'!C:C,BK$6)+SUMIFS('Forecast Data'!H:H,'Forecast Data'!B:B,B82,'Forecast Data'!C:C,BL$6)+SUMIFS('Forecast Data'!H:H,'Forecast Data'!B:B,B82,'Forecast Data'!C:C,BM$6)+SUMIFS('Forecast Data'!H:H,'Forecast Data'!B:B,B82,'Forecast Data'!C:C,BN$6)+SUMIFS('Forecast Data'!H:H,'Forecast Data'!B:B,B82,'Forecast Data'!C:C,BO$6)+SUMIFS('Forecast Data'!H:H,'Forecast Data'!B:B,B82,'Forecast Data'!C:C,BP$6)+SUMIFS('Forecast Data'!H:H,'Forecast Data'!B:B,B82,'Forecast Data'!C:C,BQ$6)))/(SUMIFS('Forecast Data'!H:H,'Forecast Data'!B:B,B82,'Forecast Data'!C:C,BJ$6)+SUMIFS('Forecast Data'!H:H,'Forecast Data'!B:B,B82,'Forecast Data'!C:C,BK$6)+SUMIFS('Forecast Data'!H:H,'Forecast Data'!B:B,B82,'Forecast Data'!C:C,BL$6)+SUMIFS('Forecast Data'!H:H,'Forecast Data'!B:B,B82,'Forecast Data'!C:C,BM$6)+SUMIFS('Forecast Data'!H:H,'Forecast Data'!B:B,B82,'Forecast Data'!C:C,BN$6)+SUMIFS('Forecast Data'!H:H,'Forecast Data'!B:B,B82,'Forecast Data'!C:C,BO$6)+SUMIFS('Forecast Data'!H:H,'Forecast Data'!B:B,B82,'Forecast Data'!C:C,BP$6)+SUMIFS('Forecast Data'!H:H,'Forecast Data'!B:B,B82,'Forecast Data'!C:C,BQ$6)),"")</f>
        <v/>
      </c>
      <c r="BY82" s="18">
        <f t="shared" si="18"/>
        <v>5.5242146165929964E-4</v>
      </c>
      <c r="BZ82" s="22">
        <f t="shared" si="19"/>
        <v>8.632084009616356E-4</v>
      </c>
      <c r="CA82" s="23">
        <f t="shared" si="20"/>
        <v>-3.1078693930233596E-2</v>
      </c>
      <c r="CB82" s="18">
        <f t="shared" si="21"/>
        <v>3.1078693930233596E-4</v>
      </c>
      <c r="CC82" s="21"/>
      <c r="CD82" s="17">
        <f>(SUMIFS('Forecast Data'!H:H,'Forecast Data'!B:B,D82,'Forecast Data'!C:C,BK$6)+SUMIFS('Forecast Data'!H:H,'Forecast Data'!B:B,D82,'Forecast Data'!C:C,BL$6)+SUMIFS('Forecast Data'!H:H,'Forecast Data'!B:B,D82,'Forecast Data'!C:C,BM$6)+SUMIFS('Forecast Data'!H:H,'Forecast Data'!B:B,D82,'Forecast Data'!C:C,BJ$6))/4</f>
        <v>0</v>
      </c>
      <c r="CE82" s="18" t="str">
        <f>IFERROR((SUM(W82:Z82)-(SUMIFS('Forecast Data'!H:H,'Forecast Data'!B:B,D82,'Forecast Data'!C:C,BJ$6)+SUMIFS('Forecast Data'!H:H,'Forecast Data'!B:B,D82,'Forecast Data'!C:C,BK$6)+SUMIFS('Forecast Data'!H:H,'Forecast Data'!B:B,D82,'Forecast Data'!C:C,BL$6)+SUMIFS('Forecast Data'!H:H,'Forecast Data'!B:B,D82,'Forecast Data'!C:C,BM$6)))/(SUMIFS('Forecast Data'!H:H,'Forecast Data'!B:B,D82,'Forecast Data'!C:C,BJ$6)+SUMIFS('Forecast Data'!H:H,'Forecast Data'!B:B,D82,'Forecast Data'!C:C,BK$6)+SUMIFS('Forecast Data'!H:H,'Forecast Data'!B:B,D82,'Forecast Data'!C:C,BL$6)+SUMIFS('Forecast Data'!H:H,'Forecast Data'!B:B,D82,'Forecast Data'!C:C,BM$6)),"")</f>
        <v/>
      </c>
      <c r="CF82" s="18">
        <f t="shared" si="22"/>
        <v>5.5242146165929964E-4</v>
      </c>
      <c r="CG82" s="18">
        <f t="shared" si="23"/>
        <v>8.790474960676133E-4</v>
      </c>
      <c r="CH82" s="23">
        <f t="shared" si="24"/>
        <v>-3.2662603440831363E-2</v>
      </c>
      <c r="CI82" s="24"/>
    </row>
    <row r="83" spans="1:87" ht="13.2">
      <c r="A83" s="1"/>
      <c r="B83" t="str">
        <f t="shared" ref="B83:B85" si="41">D83</f>
        <v>Allergy Research Group</v>
      </c>
      <c r="C83" t="s">
        <v>44</v>
      </c>
      <c r="D83" t="s">
        <v>116</v>
      </c>
      <c r="E83" s="11">
        <f>SUMIFS('Fin Data'!F:F,'Fin Data'!A:A,D83)</f>
        <v>0</v>
      </c>
      <c r="F83" s="11">
        <f>SUMIFS('Fin Data with 6 week hist'!I:I,'Fin Data with 6 week hist'!$A:$A,$D83)</f>
        <v>9282</v>
      </c>
      <c r="G83" s="11">
        <f>SUMIFS('Fin Data with 6 week hist'!J:J,'Fin Data with 6 week hist'!$A:$A,$D83)</f>
        <v>8998</v>
      </c>
      <c r="H83" s="11">
        <f>SUMIFS('Fin Data with 6 week hist'!K:K,'Fin Data with 6 week hist'!$A:$A,$D83)+SUMIFS('Unit Cancellations'!D:D,'Unit Cancellations'!$B:$B,$D83)</f>
        <v>8943</v>
      </c>
      <c r="I83" s="11">
        <f>SUMIFS('Fin Data with 6 week hist'!L:L,'Fin Data with 6 week hist'!$A:$A,$D83)+SUMIFS('Unit Cancellations'!E:E,'Unit Cancellations'!$B:$B,$D83)</f>
        <v>9279</v>
      </c>
      <c r="J83" s="11">
        <f>SUMIFS('Fin Data with 6 week hist'!M:M,'Fin Data with 6 week hist'!$A:$A,$D83)+SUMIFS('Unit Cancellations'!F:F,'Unit Cancellations'!$B:$B,$D83)</f>
        <v>9255</v>
      </c>
      <c r="K83" s="11">
        <f>SUMIFS('Fin Data with 6 week hist'!N:N,'Fin Data with 6 week hist'!$A:$A,$D83)+SUMIFS('Unit Cancellations'!G:G,'Unit Cancellations'!$B:$B,$D83)</f>
        <v>9366</v>
      </c>
      <c r="L83" s="11">
        <f>SUMIFS('Fin Data'!AN:AN,'Fin Data'!A:A,D83)</f>
        <v>9187</v>
      </c>
      <c r="M83" s="12">
        <f>IFERROR(SUMIFS('Fin Data'!AO:AO,'Fin Data'!A:A,D83),"")</f>
        <v>0</v>
      </c>
      <c r="N83" s="1"/>
      <c r="O83" s="11">
        <f t="shared" si="12"/>
        <v>9667</v>
      </c>
      <c r="P83" s="12" t="str">
        <f t="shared" si="13"/>
        <v/>
      </c>
      <c r="Q83" s="1"/>
      <c r="R83" s="11">
        <f t="shared" si="14"/>
        <v>9702.625</v>
      </c>
      <c r="S83" s="12" t="str">
        <f t="shared" si="15"/>
        <v/>
      </c>
      <c r="T83" s="11">
        <f t="shared" si="16"/>
        <v>11447.75</v>
      </c>
      <c r="U83" s="1" t="e">
        <f t="shared" ref="U83:U85" si="42">#REF!</f>
        <v>#REF!</v>
      </c>
      <c r="V83" s="1"/>
      <c r="W83" s="11">
        <f>SUMIFS('Forecast Data'!$D:$D,'Forecast Data'!$C:$C,W$6,'Forecast Data'!$B:$B,$D83)</f>
        <v>9322</v>
      </c>
      <c r="X83" s="11">
        <f>SUMIFS('Forecast Data'!$D:$D,'Forecast Data'!$C:$C,X$6,'Forecast Data'!$B:$B,$D83)</f>
        <v>9362</v>
      </c>
      <c r="Y83" s="11">
        <f>SUMIFS('Forecast Data'!$D:$D,'Forecast Data'!$C:$C,Y$6,'Forecast Data'!$B:$B,$D83)</f>
        <v>9949</v>
      </c>
      <c r="Z83" s="11">
        <f>SUMIFS('Forecast Data'!$D:$D,'Forecast Data'!$C:$C,Z$6,'Forecast Data'!$B:$B,$D83)</f>
        <v>10035</v>
      </c>
      <c r="AA83" s="11">
        <f>SUMIFS('Forecast Data'!$D:$D,'Forecast Data'!$C:$C,AA$6,'Forecast Data'!$B:$B,$D83)</f>
        <v>10021</v>
      </c>
      <c r="AB83" s="11">
        <f>SUMIFS('Forecast Data'!$D:$D,'Forecast Data'!$C:$C,AB$6,'Forecast Data'!$B:$B,$D83)</f>
        <v>10049</v>
      </c>
      <c r="AC83" s="11">
        <f>SUMIFS('Forecast Data'!$D:$D,'Forecast Data'!$C:$C,AC$6,'Forecast Data'!$B:$B,$D83)</f>
        <v>9491</v>
      </c>
      <c r="AD83" s="11">
        <f>SUMIFS('Forecast Data'!$D:$D,'Forecast Data'!$C:$C,AD$6,'Forecast Data'!$B:$B,$D83)</f>
        <v>9392</v>
      </c>
      <c r="AE83" s="11">
        <f>SUMIFS('Forecast Data'!$D:$D,'Forecast Data'!$C:$C,AE$6,'Forecast Data'!$B:$B,$D83)</f>
        <v>9423</v>
      </c>
      <c r="AF83" s="11">
        <f>SUMIFS('Forecast Data'!$D:$D,'Forecast Data'!$C:$C,AF$6,'Forecast Data'!$B:$B,$D83)</f>
        <v>9443</v>
      </c>
      <c r="AG83" s="11">
        <f>SUMIFS('Forecast Data'!$D:$D,'Forecast Data'!$C:$C,AG$6,'Forecast Data'!$B:$B,$D83)</f>
        <v>9448</v>
      </c>
      <c r="AH83" s="11">
        <f>SUMIFS('Forecast Data'!$D:$D,'Forecast Data'!$C:$C,AH$6,'Forecast Data'!$B:$B,$D83)</f>
        <v>9442</v>
      </c>
      <c r="AI83" s="1"/>
      <c r="AJ83" s="12" t="str">
        <f>IF(SUMIFS('Forecast Data'!$E:$E,'Forecast Data'!$C:$C,AJ$6,'Forecast Data'!$B:$B,$D83)=0,"",SUMIFS('Forecast Data'!$E:$E,'Forecast Data'!$C:$C,AJ$6,'Forecast Data'!$B:$B,$D83))</f>
        <v/>
      </c>
      <c r="AK83" s="12" t="str">
        <f>IF(SUMIFS('Forecast Data'!$E:$E,'Forecast Data'!$C:$C,AK$6,'Forecast Data'!$B:$B,$D83)=0,"",SUMIFS('Forecast Data'!$E:$E,'Forecast Data'!$C:$C,AK$6,'Forecast Data'!$B:$B,$D83))</f>
        <v/>
      </c>
      <c r="AL83" s="12" t="str">
        <f>IF(SUMIFS('Forecast Data'!$E:$E,'Forecast Data'!$C:$C,AL$6,'Forecast Data'!$B:$B,$D83)=0,"",SUMIFS('Forecast Data'!$E:$E,'Forecast Data'!$C:$C,AL$6,'Forecast Data'!$B:$B,$D83))</f>
        <v/>
      </c>
      <c r="AM83" s="12" t="str">
        <f>IF(SUMIFS('Forecast Data'!$E:$E,'Forecast Data'!$C:$C,AM$6,'Forecast Data'!$B:$B,$D83)=0,"",SUMIFS('Forecast Data'!$E:$E,'Forecast Data'!$C:$C,AM$6,'Forecast Data'!$B:$B,$D83))</f>
        <v/>
      </c>
      <c r="AN83" s="12" t="str">
        <f>IF(SUMIFS('Forecast Data'!$E:$E,'Forecast Data'!$C:$C,AN$6,'Forecast Data'!$B:$B,$D83)=0,"",SUMIFS('Forecast Data'!$E:$E,'Forecast Data'!$C:$C,AN$6,'Forecast Data'!$B:$B,$D83))</f>
        <v/>
      </c>
      <c r="AO83" s="12" t="str">
        <f>IF(SUMIFS('Forecast Data'!$E:$E,'Forecast Data'!$C:$C,AO$6,'Forecast Data'!$B:$B,$D83)=0,"",SUMIFS('Forecast Data'!$E:$E,'Forecast Data'!$C:$C,AO$6,'Forecast Data'!$B:$B,$D83))</f>
        <v/>
      </c>
      <c r="AP83" s="12" t="str">
        <f>IF(SUMIFS('Forecast Data'!$E:$E,'Forecast Data'!$C:$C,AP$6,'Forecast Data'!$B:$B,$D83)=0,"",SUMIFS('Forecast Data'!$E:$E,'Forecast Data'!$C:$C,AP$6,'Forecast Data'!$B:$B,$D83))</f>
        <v/>
      </c>
      <c r="AQ83" s="12" t="str">
        <f>IF(SUMIFS('Forecast Data'!$E:$E,'Forecast Data'!$C:$C,AQ$6,'Forecast Data'!$B:$B,$D83)=0,"",SUMIFS('Forecast Data'!$E:$E,'Forecast Data'!$C:$C,AQ$6,'Forecast Data'!$B:$B,$D83))</f>
        <v/>
      </c>
      <c r="AR83" s="12" t="str">
        <f>IF(SUMIFS('Forecast Data'!$E:$E,'Forecast Data'!$C:$C,AR$6,'Forecast Data'!$B:$B,$D83)=0,"",SUMIFS('Forecast Data'!$E:$E,'Forecast Data'!$C:$C,AR$6,'Forecast Data'!$B:$B,$D83))</f>
        <v/>
      </c>
      <c r="AS83" s="12" t="str">
        <f>IF(SUMIFS('Forecast Data'!$E:$E,'Forecast Data'!$C:$C,AS$6,'Forecast Data'!$B:$B,$D83)=0,"",SUMIFS('Forecast Data'!$E:$E,'Forecast Data'!$C:$C,AS$6,'Forecast Data'!$B:$B,$D83))</f>
        <v/>
      </c>
      <c r="AT83" s="12" t="str">
        <f>IF(SUMIFS('Forecast Data'!$E:$E,'Forecast Data'!$C:$C,AT$6,'Forecast Data'!$B:$B,$D83)=0,"",SUMIFS('Forecast Data'!$E:$E,'Forecast Data'!$C:$C,AT$6,'Forecast Data'!$B:$B,$D83))</f>
        <v/>
      </c>
      <c r="AU83" s="12" t="str">
        <f>IF(SUMIFS('Forecast Data'!$E:$E,'Forecast Data'!$C:$C,AU$6,'Forecast Data'!$B:$B,$D83)=0,"",SUMIFS('Forecast Data'!$E:$E,'Forecast Data'!$C:$C,AU$6,'Forecast Data'!$B:$B,$D83))</f>
        <v/>
      </c>
      <c r="AV83" s="1"/>
      <c r="AW83" s="11">
        <f>SUMIFS('OP Units'!E:E,'OP Units'!$A:$A,$D83)</f>
        <v>11496</v>
      </c>
      <c r="AX83" s="11">
        <f>SUMIFS('OP Units'!F:F,'OP Units'!$A:$A,$D83)</f>
        <v>12103</v>
      </c>
      <c r="AY83" s="11">
        <f>SUMIFS('OP Units'!G:G,'OP Units'!$A:$A,$D83)</f>
        <v>10877</v>
      </c>
      <c r="AZ83" s="11">
        <f>SUMIFS('OP Units'!H:H,'OP Units'!$A:$A,$D83)</f>
        <v>11373</v>
      </c>
      <c r="BA83" s="11">
        <f>SUMIFS('OP Units'!I:I,'OP Units'!$A:$A,$D83)</f>
        <v>11550</v>
      </c>
      <c r="BB83" s="11">
        <f>SUMIFS('OP Units'!J:J,'OP Units'!$A:$A,$D83)</f>
        <v>12278</v>
      </c>
      <c r="BC83" s="11">
        <f>SUMIFS('OP Units'!K:K,'OP Units'!$A:$A,$D83)</f>
        <v>11070</v>
      </c>
      <c r="BD83" s="11">
        <f>SUMIFS('OP Units'!L:L,'OP Units'!$A:$A,$D83)</f>
        <v>10835</v>
      </c>
      <c r="BE83" s="11">
        <f>SUMIFS('OP Units'!M:M,'OP Units'!$A:$A,$D83)</f>
        <v>10965</v>
      </c>
      <c r="BF83" s="11">
        <f>SUMIFS('OP Units'!N:N,'OP Units'!$A:$A,$D83)</f>
        <v>11669</v>
      </c>
      <c r="BG83" s="11">
        <f>SUMIFS('OP Units'!O:O,'OP Units'!$A:$A,$D83)</f>
        <v>11466</v>
      </c>
      <c r="BH83" s="11">
        <f>SUMIFS('OP Units'!P:P,'OP Units'!$A:$A,$D83)</f>
        <v>11094</v>
      </c>
      <c r="BI83" s="1"/>
      <c r="BJ83" s="12" t="str">
        <f>IFERROR((SUMIFS('OP Units'!E:E,'OP Units'!$A:$A,$D83)-SUMIFS('Forecast Data'!$H:$H,'Forecast Data'!$C:$C,BJ$6,'Forecast Data'!$B:$B,$D83))/SUMIFS('Forecast Data'!$H:$H,'Forecast Data'!$C:$C,BJ$6,'Forecast Data'!$B:$B,$D83),"")</f>
        <v/>
      </c>
      <c r="BK83" s="12" t="str">
        <f>IFERROR((SUMIFS('OP Units'!F:F,'OP Units'!$A:$A,$D83)-SUMIFS('Forecast Data'!$H:$H,'Forecast Data'!$C:$C,BK$6,'Forecast Data'!$B:$B,$D83))/SUMIFS('Forecast Data'!$H:$H,'Forecast Data'!$C:$C,BK$6,'Forecast Data'!$B:$B,$D83),"")</f>
        <v/>
      </c>
      <c r="BL83" s="12" t="str">
        <f>IFERROR((SUMIFS('OP Units'!G:G,'OP Units'!$A:$A,$D83)-SUMIFS('Forecast Data'!$H:$H,'Forecast Data'!$C:$C,BL$6,'Forecast Data'!$B:$B,$D83))/SUMIFS('Forecast Data'!$H:$H,'Forecast Data'!$C:$C,BL$6,'Forecast Data'!$B:$B,$D83),"")</f>
        <v/>
      </c>
      <c r="BM83" s="12" t="str">
        <f>IFERROR((SUMIFS('OP Units'!H:H,'OP Units'!$A:$A,$D83)-SUMIFS('Forecast Data'!$H:$H,'Forecast Data'!$C:$C,BM$6,'Forecast Data'!$B:$B,$D83))/SUMIFS('Forecast Data'!$H:$H,'Forecast Data'!$C:$C,BM$6,'Forecast Data'!$B:$B,$D83),"")</f>
        <v/>
      </c>
      <c r="BN83" s="12" t="str">
        <f>IFERROR((SUMIFS('OP Units'!I:I,'OP Units'!$A:$A,$D83)-SUMIFS('Forecast Data'!$H:$H,'Forecast Data'!$C:$C,BN$6,'Forecast Data'!$B:$B,$D83))/SUMIFS('Forecast Data'!$H:$H,'Forecast Data'!$C:$C,BN$6,'Forecast Data'!$B:$B,$D83),"")</f>
        <v/>
      </c>
      <c r="BO83" s="12" t="str">
        <f>IFERROR((SUMIFS('OP Units'!J:J,'OP Units'!$A:$A,$D83)-SUMIFS('Forecast Data'!$H:$H,'Forecast Data'!$C:$C,BO$6,'Forecast Data'!$B:$B,$D83))/SUMIFS('Forecast Data'!$H:$H,'Forecast Data'!$C:$C,BO$6,'Forecast Data'!$B:$B,$D83),"")</f>
        <v/>
      </c>
      <c r="BP83" s="12" t="str">
        <f>IFERROR((SUMIFS('OP Units'!K:K,'OP Units'!$A:$A,$D83)-SUMIFS('Forecast Data'!$H:$H,'Forecast Data'!$C:$C,BP$6,'Forecast Data'!$B:$B,$D83))/SUMIFS('Forecast Data'!$H:$H,'Forecast Data'!$C:$C,BP$6,'Forecast Data'!$B:$B,$D83),"")</f>
        <v/>
      </c>
      <c r="BQ83" s="12" t="str">
        <f>IFERROR((SUMIFS('OP Units'!L:L,'OP Units'!$A:$A,$D83)-SUMIFS('Forecast Data'!$H:$H,'Forecast Data'!$C:$C,BQ$6,'Forecast Data'!$B:$B,$D83))/SUMIFS('Forecast Data'!$H:$H,'Forecast Data'!$C:$C,BQ$6,'Forecast Data'!$B:$B,$D83),"")</f>
        <v/>
      </c>
      <c r="BR83" s="12" t="str">
        <f>IFERROR((SUMIFS('OP Units'!M:M,'OP Units'!$A:$A,$D83)-SUMIFS('Forecast Data'!$H:$H,'Forecast Data'!$C:$C,BR$6,'Forecast Data'!$B:$B,$D83))/SUMIFS('Forecast Data'!$H:$H,'Forecast Data'!$C:$C,BR$6,'Forecast Data'!$B:$B,$D83),"")</f>
        <v/>
      </c>
      <c r="BS83" s="12" t="str">
        <f>IFERROR((SUMIFS('OP Units'!N:N,'OP Units'!$A:$A,$D83)-SUMIFS('Forecast Data'!$H:$H,'Forecast Data'!$C:$C,BS$6,'Forecast Data'!$B:$B,$D83))/SUMIFS('Forecast Data'!$H:$H,'Forecast Data'!$C:$C,BS$6,'Forecast Data'!$B:$B,$D83),"")</f>
        <v/>
      </c>
      <c r="BT83" s="12" t="str">
        <f>IFERROR((SUMIFS('OP Units'!O:O,'OP Units'!$A:$A,$D83)-SUMIFS('Forecast Data'!$H:$H,'Forecast Data'!$C:$C,BT$6,'Forecast Data'!$B:$B,$D83))/SUMIFS('Forecast Data'!$H:$H,'Forecast Data'!$C:$C,BT$6,'Forecast Data'!$B:$B,$D83),"")</f>
        <v/>
      </c>
      <c r="BU83" s="12" t="str">
        <f>IFERROR((SUMIFS('OP Units'!P:P,'OP Units'!$A:$A,$D83)-SUMIFS('Forecast Data'!$H:$H,'Forecast Data'!$C:$C,BU$6,'Forecast Data'!$B:$B,$D83))/SUMIFS('Forecast Data'!$H:$H,'Forecast Data'!$C:$C,BU$6,'Forecast Data'!$B:$B,$D83),"")</f>
        <v/>
      </c>
      <c r="BV83" s="12"/>
      <c r="BW83" s="11">
        <f>(SUMIFS('Forecast Data'!H:H,'Forecast Data'!B:B,D83,'Forecast Data'!C:C,BK$6)+SUMIFS('Forecast Data'!H:H,'Forecast Data'!B:B,D83,'Forecast Data'!C:C,BL$6)+SUMIFS('Forecast Data'!H:H,'Forecast Data'!B:B,D83,'Forecast Data'!C:C,BM$6)+SUMIFS('Forecast Data'!H:H,'Forecast Data'!B:B,D83,'Forecast Data'!C:C,BN$6)+SUMIFS('Forecast Data'!H:H,'Forecast Data'!B:B,D83,'Forecast Data'!C:C,BO$6)+SUMIFS('Forecast Data'!H:H,'Forecast Data'!B:B,D83,'Forecast Data'!C:C,BP$6)+SUMIFS('Forecast Data'!H:H,'Forecast Data'!B:B,D83,'Forecast Data'!C:C,BQ$6)+SUMIFS('Forecast Data'!H:H,'Forecast Data'!B:B,D83,'Forecast Data'!C:C,BJ$6))/8</f>
        <v>0</v>
      </c>
      <c r="BX83" s="12" t="str">
        <f>IFERROR((SUM(W83:AD83)-(SUMIFS('Forecast Data'!H:H,'Forecast Data'!B:B,B83,'Forecast Data'!C:C,BJ$6)+SUMIFS('Forecast Data'!H:H,'Forecast Data'!B:B,B83,'Forecast Data'!C:C,BK$6)+SUMIFS('Forecast Data'!H:H,'Forecast Data'!B:B,B83,'Forecast Data'!C:C,BL$6)+SUMIFS('Forecast Data'!H:H,'Forecast Data'!B:B,B83,'Forecast Data'!C:C,BM$6)+SUMIFS('Forecast Data'!H:H,'Forecast Data'!B:B,B83,'Forecast Data'!C:C,BN$6)+SUMIFS('Forecast Data'!H:H,'Forecast Data'!B:B,B83,'Forecast Data'!C:C,BO$6)+SUMIFS('Forecast Data'!H:H,'Forecast Data'!B:B,B83,'Forecast Data'!C:C,BP$6)+SUMIFS('Forecast Data'!H:H,'Forecast Data'!B:B,B83,'Forecast Data'!C:C,BQ$6)))/(SUMIFS('Forecast Data'!H:H,'Forecast Data'!B:B,B83,'Forecast Data'!C:C,BJ$6)+SUMIFS('Forecast Data'!H:H,'Forecast Data'!B:B,B83,'Forecast Data'!C:C,BK$6)+SUMIFS('Forecast Data'!H:H,'Forecast Data'!B:B,B83,'Forecast Data'!C:C,BL$6)+SUMIFS('Forecast Data'!H:H,'Forecast Data'!B:B,B83,'Forecast Data'!C:C,BM$6)+SUMIFS('Forecast Data'!H:H,'Forecast Data'!B:B,B83,'Forecast Data'!C:C,BN$6)+SUMIFS('Forecast Data'!H:H,'Forecast Data'!B:B,B83,'Forecast Data'!C:C,BO$6)+SUMIFS('Forecast Data'!H:H,'Forecast Data'!B:B,B83,'Forecast Data'!C:C,BP$6)+SUMIFS('Forecast Data'!H:H,'Forecast Data'!B:B,B83,'Forecast Data'!C:C,BQ$6)),"")</f>
        <v/>
      </c>
      <c r="BY83" s="12">
        <f t="shared" si="18"/>
        <v>7.8561857093869744E-3</v>
      </c>
      <c r="BZ83" s="16">
        <f t="shared" si="19"/>
        <v>7.9784590725224015E-3</v>
      </c>
      <c r="CA83" s="13">
        <f t="shared" si="20"/>
        <v>-1.2227336313542711E-2</v>
      </c>
      <c r="CB83" s="12">
        <f t="shared" si="21"/>
        <v>1.2227336313542711E-4</v>
      </c>
      <c r="CC83" s="12"/>
      <c r="CD83" s="11">
        <f>(SUMIFS('Forecast Data'!H:H,'Forecast Data'!B:B,D83,'Forecast Data'!C:C,BK$6)+SUMIFS('Forecast Data'!H:H,'Forecast Data'!B:B,D83,'Forecast Data'!C:C,BL$6)+SUMIFS('Forecast Data'!H:H,'Forecast Data'!B:B,D83,'Forecast Data'!C:C,BM$6)+SUMIFS('Forecast Data'!H:H,'Forecast Data'!B:B,D83,'Forecast Data'!C:C,BJ$6))/4</f>
        <v>0</v>
      </c>
      <c r="CE83" s="12" t="str">
        <f>IFERROR((SUM(W83:Z83)-(SUMIFS('Forecast Data'!H:H,'Forecast Data'!B:B,D83,'Forecast Data'!C:C,BJ$6)+SUMIFS('Forecast Data'!H:H,'Forecast Data'!B:B,D83,'Forecast Data'!C:C,BK$6)+SUMIFS('Forecast Data'!H:H,'Forecast Data'!B:B,D83,'Forecast Data'!C:C,BL$6)+SUMIFS('Forecast Data'!H:H,'Forecast Data'!B:B,D83,'Forecast Data'!C:C,BM$6)))/(SUMIFS('Forecast Data'!H:H,'Forecast Data'!B:B,D83,'Forecast Data'!C:C,BJ$6)+SUMIFS('Forecast Data'!H:H,'Forecast Data'!B:B,D83,'Forecast Data'!C:C,BK$6)+SUMIFS('Forecast Data'!H:H,'Forecast Data'!B:B,D83,'Forecast Data'!C:C,BL$6)+SUMIFS('Forecast Data'!H:H,'Forecast Data'!B:B,D83,'Forecast Data'!C:C,BM$6)),"")</f>
        <v/>
      </c>
      <c r="CF83" s="12">
        <f t="shared" si="22"/>
        <v>7.8561857093869744E-3</v>
      </c>
      <c r="CG83" s="12">
        <f t="shared" si="23"/>
        <v>8.1046753881598658E-3</v>
      </c>
      <c r="CH83" s="13">
        <f t="shared" si="24"/>
        <v>-2.4848967877289137E-2</v>
      </c>
      <c r="CI83" s="13"/>
    </row>
    <row r="84" spans="1:87" ht="13.2">
      <c r="A84" s="1"/>
      <c r="B84" t="str">
        <f t="shared" si="41"/>
        <v>Klean Kanteen</v>
      </c>
      <c r="D84" t="s">
        <v>117</v>
      </c>
      <c r="E84" s="11">
        <f>SUMIFS('Fin Data'!F:F,'Fin Data'!A:A,D84)</f>
        <v>2088</v>
      </c>
      <c r="F84" s="11">
        <f>SUMIFS('Fin Data with 6 week hist'!I:I,'Fin Data with 6 week hist'!$A:$A,$D84)</f>
        <v>1931</v>
      </c>
      <c r="G84" s="11">
        <f>SUMIFS('Fin Data with 6 week hist'!J:J,'Fin Data with 6 week hist'!$A:$A,$D84)</f>
        <v>1836</v>
      </c>
      <c r="H84" s="11">
        <f>SUMIFS('Fin Data with 6 week hist'!K:K,'Fin Data with 6 week hist'!$A:$A,$D84)+SUMIFS('Unit Cancellations'!D:D,'Unit Cancellations'!$B:$B,$D84)</f>
        <v>1847</v>
      </c>
      <c r="I84" s="11">
        <f>SUMIFS('Fin Data with 6 week hist'!L:L,'Fin Data with 6 week hist'!$A:$A,$D84)+SUMIFS('Unit Cancellations'!E:E,'Unit Cancellations'!$B:$B,$D84)</f>
        <v>2420</v>
      </c>
      <c r="J84" s="11">
        <f>SUMIFS('Fin Data with 6 week hist'!M:M,'Fin Data with 6 week hist'!$A:$A,$D84)+SUMIFS('Unit Cancellations'!F:F,'Unit Cancellations'!$B:$B,$D84)</f>
        <v>2533</v>
      </c>
      <c r="K84" s="11">
        <f>SUMIFS('Fin Data with 6 week hist'!N:N,'Fin Data with 6 week hist'!$A:$A,$D84)+SUMIFS('Unit Cancellations'!G:G,'Unit Cancellations'!$B:$B,$D84)</f>
        <v>2578</v>
      </c>
      <c r="L84" s="11">
        <f>SUMIFS('Fin Data'!AN:AN,'Fin Data'!A:A,D84)</f>
        <v>2190.8333333333335</v>
      </c>
      <c r="M84" s="12">
        <f>IFERROR(SUMIFS('Fin Data'!AO:AO,'Fin Data'!A:A,D84),"")</f>
        <v>4.924968071519803E-2</v>
      </c>
      <c r="N84" s="1"/>
      <c r="O84" s="11">
        <f t="shared" si="12"/>
        <v>2500.75</v>
      </c>
      <c r="P84" s="12">
        <f t="shared" si="13"/>
        <v>0.10996449178872614</v>
      </c>
      <c r="Q84" s="1"/>
      <c r="R84" s="11">
        <f t="shared" si="14"/>
        <v>2153.125</v>
      </c>
      <c r="S84" s="12">
        <f t="shared" si="15"/>
        <v>1.8929310854776692E-2</v>
      </c>
      <c r="T84" s="11">
        <f t="shared" si="16"/>
        <v>1744.375</v>
      </c>
      <c r="U84" s="1" t="e">
        <f t="shared" si="42"/>
        <v>#REF!</v>
      </c>
      <c r="V84" s="1"/>
      <c r="W84" s="11">
        <f>SUMIFS('Forecast Data'!$D:$D,'Forecast Data'!$C:$C,W$6,'Forecast Data'!$B:$B,$D84)</f>
        <v>2655</v>
      </c>
      <c r="X84" s="11">
        <f>SUMIFS('Forecast Data'!$D:$D,'Forecast Data'!$C:$C,X$6,'Forecast Data'!$B:$B,$D84)</f>
        <v>2726</v>
      </c>
      <c r="Y84" s="11">
        <f>SUMIFS('Forecast Data'!$D:$D,'Forecast Data'!$C:$C,Y$6,'Forecast Data'!$B:$B,$D84)</f>
        <v>2334</v>
      </c>
      <c r="Z84" s="11">
        <f>SUMIFS('Forecast Data'!$D:$D,'Forecast Data'!$C:$C,Z$6,'Forecast Data'!$B:$B,$D84)</f>
        <v>2288</v>
      </c>
      <c r="AA84" s="11">
        <f>SUMIFS('Forecast Data'!$D:$D,'Forecast Data'!$C:$C,AA$6,'Forecast Data'!$B:$B,$D84)</f>
        <v>2273</v>
      </c>
      <c r="AB84" s="11">
        <f>SUMIFS('Forecast Data'!$D:$D,'Forecast Data'!$C:$C,AB$6,'Forecast Data'!$B:$B,$D84)</f>
        <v>2286</v>
      </c>
      <c r="AC84" s="11">
        <f>SUMIFS('Forecast Data'!$D:$D,'Forecast Data'!$C:$C,AC$6,'Forecast Data'!$B:$B,$D84)</f>
        <v>1412</v>
      </c>
      <c r="AD84" s="11">
        <f>SUMIFS('Forecast Data'!$D:$D,'Forecast Data'!$C:$C,AD$6,'Forecast Data'!$B:$B,$D84)</f>
        <v>1251</v>
      </c>
      <c r="AE84" s="11">
        <f>SUMIFS('Forecast Data'!$D:$D,'Forecast Data'!$C:$C,AE$6,'Forecast Data'!$B:$B,$D84)</f>
        <v>1243</v>
      </c>
      <c r="AF84" s="11">
        <f>SUMIFS('Forecast Data'!$D:$D,'Forecast Data'!$C:$C,AF$6,'Forecast Data'!$B:$B,$D84)</f>
        <v>1247</v>
      </c>
      <c r="AG84" s="11">
        <f>SUMIFS('Forecast Data'!$D:$D,'Forecast Data'!$C:$C,AG$6,'Forecast Data'!$B:$B,$D84)</f>
        <v>1247</v>
      </c>
      <c r="AH84" s="11">
        <f>SUMIFS('Forecast Data'!$D:$D,'Forecast Data'!$C:$C,AH$6,'Forecast Data'!$B:$B,$D84)</f>
        <v>1268</v>
      </c>
      <c r="AI84" s="1"/>
      <c r="AJ84" s="12">
        <f>IF(SUMIFS('Forecast Data'!$E:$E,'Forecast Data'!$C:$C,AJ$6,'Forecast Data'!$B:$B,$D84)=0,"",SUMIFS('Forecast Data'!$E:$E,'Forecast Data'!$C:$C,AJ$6,'Forecast Data'!$B:$B,$D84))</f>
        <v>-0.21</v>
      </c>
      <c r="AK84" s="12">
        <f>IF(SUMIFS('Forecast Data'!$E:$E,'Forecast Data'!$C:$C,AK$6,'Forecast Data'!$B:$B,$D84)=0,"",SUMIFS('Forecast Data'!$E:$E,'Forecast Data'!$C:$C,AK$6,'Forecast Data'!$B:$B,$D84))</f>
        <v>0.34</v>
      </c>
      <c r="AL84" s="12">
        <f>IF(SUMIFS('Forecast Data'!$E:$E,'Forecast Data'!$C:$C,AL$6,'Forecast Data'!$B:$B,$D84)=0,"",SUMIFS('Forecast Data'!$E:$E,'Forecast Data'!$C:$C,AL$6,'Forecast Data'!$B:$B,$D84))</f>
        <v>0.3</v>
      </c>
      <c r="AM84" s="12">
        <f>IF(SUMIFS('Forecast Data'!$E:$E,'Forecast Data'!$C:$C,AM$6,'Forecast Data'!$B:$B,$D84)=0,"",SUMIFS('Forecast Data'!$E:$E,'Forecast Data'!$C:$C,AM$6,'Forecast Data'!$B:$B,$D84))</f>
        <v>0.26</v>
      </c>
      <c r="AN84" s="12">
        <f>IF(SUMIFS('Forecast Data'!$E:$E,'Forecast Data'!$C:$C,AN$6,'Forecast Data'!$B:$B,$D84)=0,"",SUMIFS('Forecast Data'!$E:$E,'Forecast Data'!$C:$C,AN$6,'Forecast Data'!$B:$B,$D84))</f>
        <v>0.17</v>
      </c>
      <c r="AO84" s="12">
        <f>IF(SUMIFS('Forecast Data'!$E:$E,'Forecast Data'!$C:$C,AO$6,'Forecast Data'!$B:$B,$D84)=0,"",SUMIFS('Forecast Data'!$E:$E,'Forecast Data'!$C:$C,AO$6,'Forecast Data'!$B:$B,$D84))</f>
        <v>0.18</v>
      </c>
      <c r="AP84" s="12">
        <f>IF(SUMIFS('Forecast Data'!$E:$E,'Forecast Data'!$C:$C,AP$6,'Forecast Data'!$B:$B,$D84)=0,"",SUMIFS('Forecast Data'!$E:$E,'Forecast Data'!$C:$C,AP$6,'Forecast Data'!$B:$B,$D84))</f>
        <v>-0.28000000000000003</v>
      </c>
      <c r="AQ84" s="12">
        <f>IF(SUMIFS('Forecast Data'!$E:$E,'Forecast Data'!$C:$C,AQ$6,'Forecast Data'!$B:$B,$D84)=0,"",SUMIFS('Forecast Data'!$E:$E,'Forecast Data'!$C:$C,AQ$6,'Forecast Data'!$B:$B,$D84))</f>
        <v>-0.39</v>
      </c>
      <c r="AR84" s="12">
        <f>IF(SUMIFS('Forecast Data'!$E:$E,'Forecast Data'!$C:$C,AR$6,'Forecast Data'!$B:$B,$D84)=0,"",SUMIFS('Forecast Data'!$E:$E,'Forecast Data'!$C:$C,AR$6,'Forecast Data'!$B:$B,$D84))</f>
        <v>-0.39</v>
      </c>
      <c r="AS84" s="12">
        <f>IF(SUMIFS('Forecast Data'!$E:$E,'Forecast Data'!$C:$C,AS$6,'Forecast Data'!$B:$B,$D84)=0,"",SUMIFS('Forecast Data'!$E:$E,'Forecast Data'!$C:$C,AS$6,'Forecast Data'!$B:$B,$D84))</f>
        <v>-0.36</v>
      </c>
      <c r="AT84" s="12">
        <f>IF(SUMIFS('Forecast Data'!$E:$E,'Forecast Data'!$C:$C,AT$6,'Forecast Data'!$B:$B,$D84)=0,"",SUMIFS('Forecast Data'!$E:$E,'Forecast Data'!$C:$C,AT$6,'Forecast Data'!$B:$B,$D84))</f>
        <v>-0.38</v>
      </c>
      <c r="AU84" s="12">
        <f>IF(SUMIFS('Forecast Data'!$E:$E,'Forecast Data'!$C:$C,AU$6,'Forecast Data'!$B:$B,$D84)=0,"",SUMIFS('Forecast Data'!$E:$E,'Forecast Data'!$C:$C,AU$6,'Forecast Data'!$B:$B,$D84))</f>
        <v>-0.37</v>
      </c>
      <c r="AV84" s="1"/>
      <c r="AW84" s="11">
        <f>SUMIFS('OP Units'!E:E,'OP Units'!$A:$A,$D84)</f>
        <v>1774</v>
      </c>
      <c r="AX84" s="11">
        <f>SUMIFS('OP Units'!F:F,'OP Units'!$A:$A,$D84)</f>
        <v>1823</v>
      </c>
      <c r="AY84" s="11">
        <f>SUMIFS('OP Units'!G:G,'OP Units'!$A:$A,$D84)</f>
        <v>1822</v>
      </c>
      <c r="AZ84" s="11">
        <f>SUMIFS('OP Units'!H:H,'OP Units'!$A:$A,$D84)</f>
        <v>1767</v>
      </c>
      <c r="BA84" s="11">
        <f>SUMIFS('OP Units'!I:I,'OP Units'!$A:$A,$D84)</f>
        <v>1703</v>
      </c>
      <c r="BB84" s="11">
        <f>SUMIFS('OP Units'!J:J,'OP Units'!$A:$A,$D84)</f>
        <v>1707</v>
      </c>
      <c r="BC84" s="11">
        <f>SUMIFS('OP Units'!K:K,'OP Units'!$A:$A,$D84)</f>
        <v>1811</v>
      </c>
      <c r="BD84" s="11">
        <f>SUMIFS('OP Units'!L:L,'OP Units'!$A:$A,$D84)</f>
        <v>1548</v>
      </c>
      <c r="BE84" s="11">
        <f>SUMIFS('OP Units'!M:M,'OP Units'!$A:$A,$D84)</f>
        <v>1646</v>
      </c>
      <c r="BF84" s="11">
        <f>SUMIFS('OP Units'!N:N,'OP Units'!$A:$A,$D84)</f>
        <v>2950</v>
      </c>
      <c r="BG84" s="11">
        <f>SUMIFS('OP Units'!O:O,'OP Units'!$A:$A,$D84)</f>
        <v>1875</v>
      </c>
      <c r="BH84" s="11">
        <f>SUMIFS('OP Units'!P:P,'OP Units'!$A:$A,$D84)</f>
        <v>1763</v>
      </c>
      <c r="BI84" s="1"/>
      <c r="BJ84" s="12">
        <f>IFERROR((SUMIFS('OP Units'!E:E,'OP Units'!$A:$A,$D84)-SUMIFS('Forecast Data'!$H:$H,'Forecast Data'!$C:$C,BJ$6,'Forecast Data'!$B:$B,$D84))/SUMIFS('Forecast Data'!$H:$H,'Forecast Data'!$C:$C,BJ$6,'Forecast Data'!$B:$B,$D84),"")</f>
        <v>-0.47202380952380951</v>
      </c>
      <c r="BK84" s="12">
        <f>IFERROR((SUMIFS('OP Units'!F:F,'OP Units'!$A:$A,$D84)-SUMIFS('Forecast Data'!$H:$H,'Forecast Data'!$C:$C,BK$6,'Forecast Data'!$B:$B,$D84))/SUMIFS('Forecast Data'!$H:$H,'Forecast Data'!$C:$C,BK$6,'Forecast Data'!$B:$B,$D84),"")</f>
        <v>-0.10505645557191949</v>
      </c>
      <c r="BL84" s="12">
        <f>IFERROR((SUMIFS('OP Units'!G:G,'OP Units'!$A:$A,$D84)-SUMIFS('Forecast Data'!$H:$H,'Forecast Data'!$C:$C,BL$6,'Forecast Data'!$B:$B,$D84))/SUMIFS('Forecast Data'!$H:$H,'Forecast Data'!$C:$C,BL$6,'Forecast Data'!$B:$B,$D84),"")</f>
        <v>1.6174010039040714E-2</v>
      </c>
      <c r="BM84" s="12">
        <f>IFERROR((SUMIFS('OP Units'!H:H,'OP Units'!$A:$A,$D84)-SUMIFS('Forecast Data'!$H:$H,'Forecast Data'!$C:$C,BM$6,'Forecast Data'!$B:$B,$D84))/SUMIFS('Forecast Data'!$H:$H,'Forecast Data'!$C:$C,BM$6,'Forecast Data'!$B:$B,$D84),"")</f>
        <v>-3.0186608122941824E-2</v>
      </c>
      <c r="BN84" s="12">
        <f>IFERROR((SUMIFS('OP Units'!I:I,'OP Units'!$A:$A,$D84)-SUMIFS('Forecast Data'!$H:$H,'Forecast Data'!$C:$C,BN$6,'Forecast Data'!$B:$B,$D84))/SUMIFS('Forecast Data'!$H:$H,'Forecast Data'!$C:$C,BN$6,'Forecast Data'!$B:$B,$D84),"")</f>
        <v>-0.12216494845360824</v>
      </c>
      <c r="BO84" s="12">
        <f>IFERROR((SUMIFS('OP Units'!J:J,'OP Units'!$A:$A,$D84)-SUMIFS('Forecast Data'!$H:$H,'Forecast Data'!$C:$C,BO$6,'Forecast Data'!$B:$B,$D84))/SUMIFS('Forecast Data'!$H:$H,'Forecast Data'!$C:$C,BO$6,'Forecast Data'!$B:$B,$D84),"")</f>
        <v>-0.11600207146556188</v>
      </c>
      <c r="BP84" s="12">
        <f>IFERROR((SUMIFS('OP Units'!K:K,'OP Units'!$A:$A,$D84)-SUMIFS('Forecast Data'!$H:$H,'Forecast Data'!$C:$C,BP$6,'Forecast Data'!$B:$B,$D84))/SUMIFS('Forecast Data'!$H:$H,'Forecast Data'!$C:$C,BP$6,'Forecast Data'!$B:$B,$D84),"")</f>
        <v>-7.6020408163265302E-2</v>
      </c>
      <c r="BQ84" s="12">
        <f>IFERROR((SUMIFS('OP Units'!L:L,'OP Units'!$A:$A,$D84)-SUMIFS('Forecast Data'!$H:$H,'Forecast Data'!$C:$C,BQ$6,'Forecast Data'!$B:$B,$D84))/SUMIFS('Forecast Data'!$H:$H,'Forecast Data'!$C:$C,BQ$6,'Forecast Data'!$B:$B,$D84),"")</f>
        <v>-0.24927255092143549</v>
      </c>
      <c r="BR84" s="12">
        <f>IFERROR((SUMIFS('OP Units'!M:M,'OP Units'!$A:$A,$D84)-SUMIFS('Forecast Data'!$H:$H,'Forecast Data'!$C:$C,BR$6,'Forecast Data'!$B:$B,$D84))/SUMIFS('Forecast Data'!$H:$H,'Forecast Data'!$C:$C,BR$6,'Forecast Data'!$B:$B,$D84),"")</f>
        <v>-0.19511002444987774</v>
      </c>
      <c r="BS84" s="12">
        <f>IFERROR((SUMIFS('OP Units'!N:N,'OP Units'!$A:$A,$D84)-SUMIFS('Forecast Data'!$H:$H,'Forecast Data'!$C:$C,BS$6,'Forecast Data'!$B:$B,$D84))/SUMIFS('Forecast Data'!$H:$H,'Forecast Data'!$C:$C,BS$6,'Forecast Data'!$B:$B,$D84),"")</f>
        <v>0.51359671626475112</v>
      </c>
      <c r="BT84" s="12">
        <f>IFERROR((SUMIFS('OP Units'!O:O,'OP Units'!$A:$A,$D84)-SUMIFS('Forecast Data'!$H:$H,'Forecast Data'!$C:$C,BT$6,'Forecast Data'!$B:$B,$D84))/SUMIFS('Forecast Data'!$H:$H,'Forecast Data'!$C:$C,BT$6,'Forecast Data'!$B:$B,$D84),"")</f>
        <v>-7.1782178217821777E-2</v>
      </c>
      <c r="BU84" s="12">
        <f>IFERROR((SUMIFS('OP Units'!P:P,'OP Units'!$A:$A,$D84)-SUMIFS('Forecast Data'!$H:$H,'Forecast Data'!$C:$C,BU$6,'Forecast Data'!$B:$B,$D84))/SUMIFS('Forecast Data'!$H:$H,'Forecast Data'!$C:$C,BU$6,'Forecast Data'!$B:$B,$D84),"")</f>
        <v>-0.12981243830207306</v>
      </c>
      <c r="BV84" s="12"/>
      <c r="BW84" s="11">
        <f>(SUMIFS('Forecast Data'!H:H,'Forecast Data'!B:B,D84,'Forecast Data'!C:C,BK$6)+SUMIFS('Forecast Data'!H:H,'Forecast Data'!B:B,D84,'Forecast Data'!C:C,BL$6)+SUMIFS('Forecast Data'!H:H,'Forecast Data'!B:B,D84,'Forecast Data'!C:C,BM$6)+SUMIFS('Forecast Data'!H:H,'Forecast Data'!B:B,D84,'Forecast Data'!C:C,BN$6)+SUMIFS('Forecast Data'!H:H,'Forecast Data'!B:B,D84,'Forecast Data'!C:C,BO$6)+SUMIFS('Forecast Data'!H:H,'Forecast Data'!B:B,D84,'Forecast Data'!C:C,BP$6)+SUMIFS('Forecast Data'!H:H,'Forecast Data'!B:B,D84,'Forecast Data'!C:C,BQ$6)+SUMIFS('Forecast Data'!H:H,'Forecast Data'!B:B,D84,'Forecast Data'!C:C,BJ$6))/8</f>
        <v>2113.125</v>
      </c>
      <c r="BX84" s="12">
        <f>IFERROR((SUM(W84:AD84)-(SUMIFS('Forecast Data'!H:H,'Forecast Data'!B:B,B84,'Forecast Data'!C:C,BJ$6)+SUMIFS('Forecast Data'!H:H,'Forecast Data'!B:B,B84,'Forecast Data'!C:C,BK$6)+SUMIFS('Forecast Data'!H:H,'Forecast Data'!B:B,B84,'Forecast Data'!C:C,BL$6)+SUMIFS('Forecast Data'!H:H,'Forecast Data'!B:B,B84,'Forecast Data'!C:C,BM$6)+SUMIFS('Forecast Data'!H:H,'Forecast Data'!B:B,B84,'Forecast Data'!C:C,BN$6)+SUMIFS('Forecast Data'!H:H,'Forecast Data'!B:B,B84,'Forecast Data'!C:C,BO$6)+SUMIFS('Forecast Data'!H:H,'Forecast Data'!B:B,B84,'Forecast Data'!C:C,BP$6)+SUMIFS('Forecast Data'!H:H,'Forecast Data'!B:B,B84,'Forecast Data'!C:C,BQ$6)))/(SUMIFS('Forecast Data'!H:H,'Forecast Data'!B:B,B84,'Forecast Data'!C:C,BJ$6)+SUMIFS('Forecast Data'!H:H,'Forecast Data'!B:B,B84,'Forecast Data'!C:C,BK$6)+SUMIFS('Forecast Data'!H:H,'Forecast Data'!B:B,B84,'Forecast Data'!C:C,BL$6)+SUMIFS('Forecast Data'!H:H,'Forecast Data'!B:B,B84,'Forecast Data'!C:C,BM$6)+SUMIFS('Forecast Data'!H:H,'Forecast Data'!B:B,B84,'Forecast Data'!C:C,BN$6)+SUMIFS('Forecast Data'!H:H,'Forecast Data'!B:B,B84,'Forecast Data'!C:C,BO$6)+SUMIFS('Forecast Data'!H:H,'Forecast Data'!B:B,B84,'Forecast Data'!C:C,BP$6)+SUMIFS('Forecast Data'!H:H,'Forecast Data'!B:B,B84,'Forecast Data'!C:C,BQ$6)),"")</f>
        <v>1.8929310854776692E-2</v>
      </c>
      <c r="BY84" s="12">
        <f t="shared" si="18"/>
        <v>8.7937059299222998E-5</v>
      </c>
      <c r="BZ84" s="16">
        <f t="shared" si="19"/>
        <v>3.2891960979724148E-5</v>
      </c>
      <c r="CA84" s="13">
        <f t="shared" si="20"/>
        <v>5.5045098319498852E-3</v>
      </c>
      <c r="CB84" s="12">
        <f t="shared" si="21"/>
        <v>5.5045098319498849E-5</v>
      </c>
      <c r="CC84" s="12"/>
      <c r="CD84" s="11">
        <f>(SUMIFS('Forecast Data'!H:H,'Forecast Data'!B:B,D84,'Forecast Data'!C:C,BK$6)+SUMIFS('Forecast Data'!H:H,'Forecast Data'!B:B,D84,'Forecast Data'!C:C,BL$6)+SUMIFS('Forecast Data'!H:H,'Forecast Data'!B:B,D84,'Forecast Data'!C:C,BM$6)+SUMIFS('Forecast Data'!H:H,'Forecast Data'!B:B,D84,'Forecast Data'!C:C,BJ$6))/4</f>
        <v>2253</v>
      </c>
      <c r="CE84" s="12">
        <f>IFERROR((SUM(W84:Z84)-(SUMIFS('Forecast Data'!H:H,'Forecast Data'!B:B,D84,'Forecast Data'!C:C,BJ$6)+SUMIFS('Forecast Data'!H:H,'Forecast Data'!B:B,D84,'Forecast Data'!C:C,BK$6)+SUMIFS('Forecast Data'!H:H,'Forecast Data'!B:B,D84,'Forecast Data'!C:C,BL$6)+SUMIFS('Forecast Data'!H:H,'Forecast Data'!B:B,D84,'Forecast Data'!C:C,BM$6)))/(SUMIFS('Forecast Data'!H:H,'Forecast Data'!B:B,D84,'Forecast Data'!C:C,BJ$6)+SUMIFS('Forecast Data'!H:H,'Forecast Data'!B:B,D84,'Forecast Data'!C:C,BK$6)+SUMIFS('Forecast Data'!H:H,'Forecast Data'!B:B,D84,'Forecast Data'!C:C,BL$6)+SUMIFS('Forecast Data'!H:H,'Forecast Data'!B:B,D84,'Forecast Data'!C:C,BM$6)),"")</f>
        <v>0.10996449178872614</v>
      </c>
      <c r="CF84" s="12">
        <f t="shared" si="22"/>
        <v>8.7937059299222998E-5</v>
      </c>
      <c r="CG84" s="12">
        <f t="shared" si="23"/>
        <v>2.0771007835074029E-4</v>
      </c>
      <c r="CH84" s="13">
        <f t="shared" si="24"/>
        <v>-1.1977301905151729E-2</v>
      </c>
      <c r="CI84" s="13"/>
    </row>
    <row r="85" spans="1:87" ht="13.2">
      <c r="A85" s="1"/>
      <c r="B85" t="str">
        <f t="shared" si="41"/>
        <v>Chameleon Colors</v>
      </c>
      <c r="D85" t="s">
        <v>118</v>
      </c>
      <c r="E85" s="11">
        <f>SUMIFS('Fin Data'!F:F,'Fin Data'!A:A,D85)</f>
        <v>571</v>
      </c>
      <c r="F85" s="11">
        <f>SUMIFS('Fin Data with 6 week hist'!I:I,'Fin Data with 6 week hist'!$A:$A,$D85)</f>
        <v>4</v>
      </c>
      <c r="G85" s="11">
        <f>SUMIFS('Fin Data with 6 week hist'!J:J,'Fin Data with 6 week hist'!$A:$A,$D85)</f>
        <v>3</v>
      </c>
      <c r="H85" s="11">
        <f>SUMIFS('Fin Data with 6 week hist'!K:K,'Fin Data with 6 week hist'!$A:$A,$D85)+SUMIFS('Unit Cancellations'!D:D,'Unit Cancellations'!$B:$B,$D85)</f>
        <v>7</v>
      </c>
      <c r="I85" s="11">
        <f>SUMIFS('Fin Data with 6 week hist'!L:L,'Fin Data with 6 week hist'!$A:$A,$D85)+SUMIFS('Unit Cancellations'!E:E,'Unit Cancellations'!$B:$B,$D85)</f>
        <v>6</v>
      </c>
      <c r="J85" s="11">
        <f>SUMIFS('Fin Data with 6 week hist'!M:M,'Fin Data with 6 week hist'!$A:$A,$D85)+SUMIFS('Unit Cancellations'!F:F,'Unit Cancellations'!$B:$B,$D85)</f>
        <v>1</v>
      </c>
      <c r="K85" s="11">
        <f>SUMIFS('Fin Data with 6 week hist'!N:N,'Fin Data with 6 week hist'!$A:$A,$D85)+SUMIFS('Unit Cancellations'!G:G,'Unit Cancellations'!$B:$B,$D85)</f>
        <v>1</v>
      </c>
      <c r="L85" s="11">
        <f>SUMIFS('Fin Data'!AN:AN,'Fin Data'!A:A,D85)</f>
        <v>4</v>
      </c>
      <c r="M85" s="12">
        <f>IFERROR(SUMIFS('Fin Data'!AO:AO,'Fin Data'!A:A,D85),"")</f>
        <v>-0.99299474605954463</v>
      </c>
      <c r="N85" s="1"/>
      <c r="O85" s="11">
        <f t="shared" si="12"/>
        <v>13</v>
      </c>
      <c r="P85" s="12">
        <f t="shared" si="13"/>
        <v>-0.95171773444753949</v>
      </c>
      <c r="Q85" s="1"/>
      <c r="R85" s="11">
        <f t="shared" si="14"/>
        <v>13</v>
      </c>
      <c r="S85" s="12">
        <f t="shared" si="15"/>
        <v>-0.94552121529596644</v>
      </c>
      <c r="T85" s="11">
        <f t="shared" si="16"/>
        <v>0</v>
      </c>
      <c r="U85" s="1" t="e">
        <f t="shared" si="42"/>
        <v>#REF!</v>
      </c>
      <c r="V85" s="1"/>
      <c r="W85" s="11">
        <f>SUMIFS('Forecast Data'!$D:$D,'Forecast Data'!$C:$C,W$6,'Forecast Data'!$B:$B,$D85)</f>
        <v>13</v>
      </c>
      <c r="X85" s="11">
        <f>SUMIFS('Forecast Data'!$D:$D,'Forecast Data'!$C:$C,X$6,'Forecast Data'!$B:$B,$D85)</f>
        <v>13</v>
      </c>
      <c r="Y85" s="11">
        <f>SUMIFS('Forecast Data'!$D:$D,'Forecast Data'!$C:$C,Y$6,'Forecast Data'!$B:$B,$D85)</f>
        <v>13</v>
      </c>
      <c r="Z85" s="11">
        <f>SUMIFS('Forecast Data'!$D:$D,'Forecast Data'!$C:$C,Z$6,'Forecast Data'!$B:$B,$D85)</f>
        <v>13</v>
      </c>
      <c r="AA85" s="11">
        <f>SUMIFS('Forecast Data'!$D:$D,'Forecast Data'!$C:$C,AA$6,'Forecast Data'!$B:$B,$D85)</f>
        <v>13</v>
      </c>
      <c r="AB85" s="11">
        <f>SUMIFS('Forecast Data'!$D:$D,'Forecast Data'!$C:$C,AB$6,'Forecast Data'!$B:$B,$D85)</f>
        <v>13</v>
      </c>
      <c r="AC85" s="11">
        <f>SUMIFS('Forecast Data'!$D:$D,'Forecast Data'!$C:$C,AC$6,'Forecast Data'!$B:$B,$D85)</f>
        <v>13</v>
      </c>
      <c r="AD85" s="11">
        <f>SUMIFS('Forecast Data'!$D:$D,'Forecast Data'!$C:$C,AD$6,'Forecast Data'!$B:$B,$D85)</f>
        <v>13</v>
      </c>
      <c r="AE85" s="11">
        <f>SUMIFS('Forecast Data'!$D:$D,'Forecast Data'!$C:$C,AE$6,'Forecast Data'!$B:$B,$D85)</f>
        <v>10</v>
      </c>
      <c r="AF85" s="11">
        <f>SUMIFS('Forecast Data'!$D:$D,'Forecast Data'!$C:$C,AF$6,'Forecast Data'!$B:$B,$D85)</f>
        <v>9</v>
      </c>
      <c r="AG85" s="11">
        <f>SUMIFS('Forecast Data'!$D:$D,'Forecast Data'!$C:$C,AG$6,'Forecast Data'!$B:$B,$D85)</f>
        <v>9</v>
      </c>
      <c r="AH85" s="11">
        <f>SUMIFS('Forecast Data'!$D:$D,'Forecast Data'!$C:$C,AH$6,'Forecast Data'!$B:$B,$D85)</f>
        <v>9</v>
      </c>
      <c r="AI85" s="1"/>
      <c r="AJ85" s="12">
        <f>IF(SUMIFS('Forecast Data'!$E:$E,'Forecast Data'!$C:$C,AJ$6,'Forecast Data'!$B:$B,$D85)=0,"",SUMIFS('Forecast Data'!$E:$E,'Forecast Data'!$C:$C,AJ$6,'Forecast Data'!$B:$B,$D85))</f>
        <v>-0.95</v>
      </c>
      <c r="AK85" s="12">
        <f>IF(SUMIFS('Forecast Data'!$E:$E,'Forecast Data'!$C:$C,AK$6,'Forecast Data'!$B:$B,$D85)=0,"",SUMIFS('Forecast Data'!$E:$E,'Forecast Data'!$C:$C,AK$6,'Forecast Data'!$B:$B,$D85))</f>
        <v>-0.95</v>
      </c>
      <c r="AL85" s="12">
        <f>IF(SUMIFS('Forecast Data'!$E:$E,'Forecast Data'!$C:$C,AL$6,'Forecast Data'!$B:$B,$D85)=0,"",SUMIFS('Forecast Data'!$E:$E,'Forecast Data'!$C:$C,AL$6,'Forecast Data'!$B:$B,$D85))</f>
        <v>-0.95</v>
      </c>
      <c r="AM85" s="12">
        <f>IF(SUMIFS('Forecast Data'!$E:$E,'Forecast Data'!$C:$C,AM$6,'Forecast Data'!$B:$B,$D85)=0,"",SUMIFS('Forecast Data'!$E:$E,'Forecast Data'!$C:$C,AM$6,'Forecast Data'!$B:$B,$D85))</f>
        <v>-0.95</v>
      </c>
      <c r="AN85" s="12">
        <f>IF(SUMIFS('Forecast Data'!$E:$E,'Forecast Data'!$C:$C,AN$6,'Forecast Data'!$B:$B,$D85)=0,"",SUMIFS('Forecast Data'!$E:$E,'Forecast Data'!$C:$C,AN$6,'Forecast Data'!$B:$B,$D85))</f>
        <v>-0.95</v>
      </c>
      <c r="AO85" s="12">
        <f>IF(SUMIFS('Forecast Data'!$E:$E,'Forecast Data'!$C:$C,AO$6,'Forecast Data'!$B:$B,$D85)=0,"",SUMIFS('Forecast Data'!$E:$E,'Forecast Data'!$C:$C,AO$6,'Forecast Data'!$B:$B,$D85))</f>
        <v>-0.95</v>
      </c>
      <c r="AP85" s="12">
        <f>IF(SUMIFS('Forecast Data'!$E:$E,'Forecast Data'!$C:$C,AP$6,'Forecast Data'!$B:$B,$D85)=0,"",SUMIFS('Forecast Data'!$E:$E,'Forecast Data'!$C:$C,AP$6,'Forecast Data'!$B:$B,$D85))</f>
        <v>-0.92</v>
      </c>
      <c r="AQ85" s="12">
        <f>IF(SUMIFS('Forecast Data'!$E:$E,'Forecast Data'!$C:$C,AQ$6,'Forecast Data'!$B:$B,$D85)=0,"",SUMIFS('Forecast Data'!$E:$E,'Forecast Data'!$C:$C,AQ$6,'Forecast Data'!$B:$B,$D85))</f>
        <v>-0.91</v>
      </c>
      <c r="AR85" s="12">
        <f>IF(SUMIFS('Forecast Data'!$E:$E,'Forecast Data'!$C:$C,AR$6,'Forecast Data'!$B:$B,$D85)=0,"",SUMIFS('Forecast Data'!$E:$E,'Forecast Data'!$C:$C,AR$6,'Forecast Data'!$B:$B,$D85))</f>
        <v>-0.87</v>
      </c>
      <c r="AS85" s="12">
        <f>IF(SUMIFS('Forecast Data'!$E:$E,'Forecast Data'!$C:$C,AS$6,'Forecast Data'!$B:$B,$D85)=0,"",SUMIFS('Forecast Data'!$E:$E,'Forecast Data'!$C:$C,AS$6,'Forecast Data'!$B:$B,$D85))</f>
        <v>-0.9</v>
      </c>
      <c r="AT85" s="12">
        <f>IF(SUMIFS('Forecast Data'!$E:$E,'Forecast Data'!$C:$C,AT$6,'Forecast Data'!$B:$B,$D85)=0,"",SUMIFS('Forecast Data'!$E:$E,'Forecast Data'!$C:$C,AT$6,'Forecast Data'!$B:$B,$D85))</f>
        <v>-0.82</v>
      </c>
      <c r="AU85" s="12">
        <f>IF(SUMIFS('Forecast Data'!$E:$E,'Forecast Data'!$C:$C,AU$6,'Forecast Data'!$B:$B,$D85)=0,"",SUMIFS('Forecast Data'!$E:$E,'Forecast Data'!$C:$C,AU$6,'Forecast Data'!$B:$B,$D85))</f>
        <v>-0.61</v>
      </c>
      <c r="AV85" s="1"/>
      <c r="AW85" s="11">
        <f>SUMIFS('OP Units'!E:E,'OP Units'!$A:$A,$D85)</f>
        <v>0</v>
      </c>
      <c r="AX85" s="11">
        <f>SUMIFS('OP Units'!F:F,'OP Units'!$A:$A,$D85)</f>
        <v>0</v>
      </c>
      <c r="AY85" s="11">
        <f>SUMIFS('OP Units'!G:G,'OP Units'!$A:$A,$D85)</f>
        <v>0</v>
      </c>
      <c r="AZ85" s="11">
        <f>SUMIFS('OP Units'!H:H,'OP Units'!$A:$A,$D85)</f>
        <v>0</v>
      </c>
      <c r="BA85" s="11">
        <f>SUMIFS('OP Units'!I:I,'OP Units'!$A:$A,$D85)</f>
        <v>0</v>
      </c>
      <c r="BB85" s="11">
        <f>SUMIFS('OP Units'!J:J,'OP Units'!$A:$A,$D85)</f>
        <v>0</v>
      </c>
      <c r="BC85" s="11">
        <f>SUMIFS('OP Units'!K:K,'OP Units'!$A:$A,$D85)</f>
        <v>0</v>
      </c>
      <c r="BD85" s="11">
        <f>SUMIFS('OP Units'!L:L,'OP Units'!$A:$A,$D85)</f>
        <v>0</v>
      </c>
      <c r="BE85" s="11">
        <f>SUMIFS('OP Units'!M:M,'OP Units'!$A:$A,$D85)</f>
        <v>0</v>
      </c>
      <c r="BF85" s="11">
        <f>SUMIFS('OP Units'!N:N,'OP Units'!$A:$A,$D85)</f>
        <v>0</v>
      </c>
      <c r="BG85" s="11">
        <f>SUMIFS('OP Units'!O:O,'OP Units'!$A:$A,$D85)</f>
        <v>0</v>
      </c>
      <c r="BH85" s="11">
        <f>SUMIFS('OP Units'!P:P,'OP Units'!$A:$A,$D85)</f>
        <v>0</v>
      </c>
      <c r="BI85" s="1"/>
      <c r="BJ85" s="12">
        <f>IFERROR((SUMIFS('OP Units'!E:E,'OP Units'!$A:$A,$D85)-SUMIFS('Forecast Data'!$H:$H,'Forecast Data'!$C:$C,BJ$6,'Forecast Data'!$B:$B,$D85))/SUMIFS('Forecast Data'!$H:$H,'Forecast Data'!$C:$C,BJ$6,'Forecast Data'!$B:$B,$D85),"")</f>
        <v>-1</v>
      </c>
      <c r="BK85" s="12">
        <f>IFERROR((SUMIFS('OP Units'!F:F,'OP Units'!$A:$A,$D85)-SUMIFS('Forecast Data'!$H:$H,'Forecast Data'!$C:$C,BK$6,'Forecast Data'!$B:$B,$D85))/SUMIFS('Forecast Data'!$H:$H,'Forecast Data'!$C:$C,BK$6,'Forecast Data'!$B:$B,$D85),"")</f>
        <v>-1</v>
      </c>
      <c r="BL85" s="12">
        <f>IFERROR((SUMIFS('OP Units'!G:G,'OP Units'!$A:$A,$D85)-SUMIFS('Forecast Data'!$H:$H,'Forecast Data'!$C:$C,BL$6,'Forecast Data'!$B:$B,$D85))/SUMIFS('Forecast Data'!$H:$H,'Forecast Data'!$C:$C,BL$6,'Forecast Data'!$B:$B,$D85),"")</f>
        <v>-1</v>
      </c>
      <c r="BM85" s="12">
        <f>IFERROR((SUMIFS('OP Units'!H:H,'OP Units'!$A:$A,$D85)-SUMIFS('Forecast Data'!$H:$H,'Forecast Data'!$C:$C,BM$6,'Forecast Data'!$B:$B,$D85))/SUMIFS('Forecast Data'!$H:$H,'Forecast Data'!$C:$C,BM$6,'Forecast Data'!$B:$B,$D85),"")</f>
        <v>-1</v>
      </c>
      <c r="BN85" s="12">
        <f>IFERROR((SUMIFS('OP Units'!I:I,'OP Units'!$A:$A,$D85)-SUMIFS('Forecast Data'!$H:$H,'Forecast Data'!$C:$C,BN$6,'Forecast Data'!$B:$B,$D85))/SUMIFS('Forecast Data'!$H:$H,'Forecast Data'!$C:$C,BN$6,'Forecast Data'!$B:$B,$D85),"")</f>
        <v>-1</v>
      </c>
      <c r="BO85" s="12">
        <f>IFERROR((SUMIFS('OP Units'!J:J,'OP Units'!$A:$A,$D85)-SUMIFS('Forecast Data'!$H:$H,'Forecast Data'!$C:$C,BO$6,'Forecast Data'!$B:$B,$D85))/SUMIFS('Forecast Data'!$H:$H,'Forecast Data'!$C:$C,BO$6,'Forecast Data'!$B:$B,$D85),"")</f>
        <v>-1</v>
      </c>
      <c r="BP85" s="12">
        <f>IFERROR((SUMIFS('OP Units'!K:K,'OP Units'!$A:$A,$D85)-SUMIFS('Forecast Data'!$H:$H,'Forecast Data'!$C:$C,BP$6,'Forecast Data'!$B:$B,$D85))/SUMIFS('Forecast Data'!$H:$H,'Forecast Data'!$C:$C,BP$6,'Forecast Data'!$B:$B,$D85),"")</f>
        <v>-1</v>
      </c>
      <c r="BQ85" s="12">
        <f>IFERROR((SUMIFS('OP Units'!L:L,'OP Units'!$A:$A,$D85)-SUMIFS('Forecast Data'!$H:$H,'Forecast Data'!$C:$C,BQ$6,'Forecast Data'!$B:$B,$D85))/SUMIFS('Forecast Data'!$H:$H,'Forecast Data'!$C:$C,BQ$6,'Forecast Data'!$B:$B,$D85),"")</f>
        <v>-1</v>
      </c>
      <c r="BR85" s="12">
        <f>IFERROR((SUMIFS('OP Units'!M:M,'OP Units'!$A:$A,$D85)-SUMIFS('Forecast Data'!$H:$H,'Forecast Data'!$C:$C,BR$6,'Forecast Data'!$B:$B,$D85))/SUMIFS('Forecast Data'!$H:$H,'Forecast Data'!$C:$C,BR$6,'Forecast Data'!$B:$B,$D85),"")</f>
        <v>-1</v>
      </c>
      <c r="BS85" s="12">
        <f>IFERROR((SUMIFS('OP Units'!N:N,'OP Units'!$A:$A,$D85)-SUMIFS('Forecast Data'!$H:$H,'Forecast Data'!$C:$C,BS$6,'Forecast Data'!$B:$B,$D85))/SUMIFS('Forecast Data'!$H:$H,'Forecast Data'!$C:$C,BS$6,'Forecast Data'!$B:$B,$D85),"")</f>
        <v>-1</v>
      </c>
      <c r="BT85" s="12">
        <f>IFERROR((SUMIFS('OP Units'!O:O,'OP Units'!$A:$A,$D85)-SUMIFS('Forecast Data'!$H:$H,'Forecast Data'!$C:$C,BT$6,'Forecast Data'!$B:$B,$D85))/SUMIFS('Forecast Data'!$H:$H,'Forecast Data'!$C:$C,BT$6,'Forecast Data'!$B:$B,$D85),"")</f>
        <v>-1</v>
      </c>
      <c r="BU85" s="12">
        <f>IFERROR((SUMIFS('OP Units'!P:P,'OP Units'!$A:$A,$D85)-SUMIFS('Forecast Data'!$H:$H,'Forecast Data'!$C:$C,BU$6,'Forecast Data'!$B:$B,$D85))/SUMIFS('Forecast Data'!$H:$H,'Forecast Data'!$C:$C,BU$6,'Forecast Data'!$B:$B,$D85),"")</f>
        <v>-1</v>
      </c>
      <c r="BV85" s="12"/>
      <c r="BW85" s="11">
        <f>(SUMIFS('Forecast Data'!H:H,'Forecast Data'!B:B,D85,'Forecast Data'!C:C,BK$6)+SUMIFS('Forecast Data'!H:H,'Forecast Data'!B:B,D85,'Forecast Data'!C:C,BL$6)+SUMIFS('Forecast Data'!H:H,'Forecast Data'!B:B,D85,'Forecast Data'!C:C,BM$6)+SUMIFS('Forecast Data'!H:H,'Forecast Data'!B:B,D85,'Forecast Data'!C:C,BN$6)+SUMIFS('Forecast Data'!H:H,'Forecast Data'!B:B,D85,'Forecast Data'!C:C,BO$6)+SUMIFS('Forecast Data'!H:H,'Forecast Data'!B:B,D85,'Forecast Data'!C:C,BP$6)+SUMIFS('Forecast Data'!H:H,'Forecast Data'!B:B,D85,'Forecast Data'!C:C,BQ$6)+SUMIFS('Forecast Data'!H:H,'Forecast Data'!B:B,D85,'Forecast Data'!C:C,BJ$6))/8</f>
        <v>238.625</v>
      </c>
      <c r="BX85" s="12">
        <f>IFERROR((SUM(W85:AD85)-(SUMIFS('Forecast Data'!H:H,'Forecast Data'!B:B,B85,'Forecast Data'!C:C,BJ$6)+SUMIFS('Forecast Data'!H:H,'Forecast Data'!B:B,B85,'Forecast Data'!C:C,BK$6)+SUMIFS('Forecast Data'!H:H,'Forecast Data'!B:B,B85,'Forecast Data'!C:C,BL$6)+SUMIFS('Forecast Data'!H:H,'Forecast Data'!B:B,B85,'Forecast Data'!C:C,BM$6)+SUMIFS('Forecast Data'!H:H,'Forecast Data'!B:B,B85,'Forecast Data'!C:C,BN$6)+SUMIFS('Forecast Data'!H:H,'Forecast Data'!B:B,B85,'Forecast Data'!C:C,BO$6)+SUMIFS('Forecast Data'!H:H,'Forecast Data'!B:B,B85,'Forecast Data'!C:C,BP$6)+SUMIFS('Forecast Data'!H:H,'Forecast Data'!B:B,B85,'Forecast Data'!C:C,BQ$6)))/(SUMIFS('Forecast Data'!H:H,'Forecast Data'!B:B,B85,'Forecast Data'!C:C,BJ$6)+SUMIFS('Forecast Data'!H:H,'Forecast Data'!B:B,B85,'Forecast Data'!C:C,BK$6)+SUMIFS('Forecast Data'!H:H,'Forecast Data'!B:B,B85,'Forecast Data'!C:C,BL$6)+SUMIFS('Forecast Data'!H:H,'Forecast Data'!B:B,B85,'Forecast Data'!C:C,BM$6)+SUMIFS('Forecast Data'!H:H,'Forecast Data'!B:B,B85,'Forecast Data'!C:C,BN$6)+SUMIFS('Forecast Data'!H:H,'Forecast Data'!B:B,B85,'Forecast Data'!C:C,BO$6)+SUMIFS('Forecast Data'!H:H,'Forecast Data'!B:B,B85,'Forecast Data'!C:C,BP$6)+SUMIFS('Forecast Data'!H:H,'Forecast Data'!B:B,B85,'Forecast Data'!C:C,BQ$6)),"")</f>
        <v>-0.94552121529596644</v>
      </c>
      <c r="BY85" s="12">
        <f t="shared" si="18"/>
        <v>-4.8486527671954009E-4</v>
      </c>
      <c r="BZ85" s="16">
        <f t="shared" si="19"/>
        <v>-1.8553121740125654E-4</v>
      </c>
      <c r="CA85" s="13">
        <f t="shared" si="20"/>
        <v>-2.9933405931828354E-2</v>
      </c>
      <c r="CB85" s="12">
        <f t="shared" si="21"/>
        <v>2.9933405931828352E-4</v>
      </c>
      <c r="CC85" s="12"/>
      <c r="CD85" s="11">
        <f>(SUMIFS('Forecast Data'!H:H,'Forecast Data'!B:B,D85,'Forecast Data'!C:C,BK$6)+SUMIFS('Forecast Data'!H:H,'Forecast Data'!B:B,D85,'Forecast Data'!C:C,BL$6)+SUMIFS('Forecast Data'!H:H,'Forecast Data'!B:B,D85,'Forecast Data'!C:C,BM$6)+SUMIFS('Forecast Data'!H:H,'Forecast Data'!B:B,D85,'Forecast Data'!C:C,BJ$6))/4</f>
        <v>269.25</v>
      </c>
      <c r="CE85" s="12">
        <f>IFERROR((SUM(W85:Z85)-(SUMIFS('Forecast Data'!H:H,'Forecast Data'!B:B,D85,'Forecast Data'!C:C,BJ$6)+SUMIFS('Forecast Data'!H:H,'Forecast Data'!B:B,D85,'Forecast Data'!C:C,BK$6)+SUMIFS('Forecast Data'!H:H,'Forecast Data'!B:B,D85,'Forecast Data'!C:C,BL$6)+SUMIFS('Forecast Data'!H:H,'Forecast Data'!B:B,D85,'Forecast Data'!C:C,BM$6)))/(SUMIFS('Forecast Data'!H:H,'Forecast Data'!B:B,D85,'Forecast Data'!C:C,BJ$6)+SUMIFS('Forecast Data'!H:H,'Forecast Data'!B:B,D85,'Forecast Data'!C:C,BK$6)+SUMIFS('Forecast Data'!H:H,'Forecast Data'!B:B,D85,'Forecast Data'!C:C,BL$6)+SUMIFS('Forecast Data'!H:H,'Forecast Data'!B:B,D85,'Forecast Data'!C:C,BM$6)),"")</f>
        <v>-0.95171773444753949</v>
      </c>
      <c r="CF85" s="12">
        <f t="shared" si="22"/>
        <v>-4.8486527671954009E-4</v>
      </c>
      <c r="CG85" s="12">
        <f t="shared" si="23"/>
        <v>-2.1483635752725407E-4</v>
      </c>
      <c r="CH85" s="13">
        <f t="shared" si="24"/>
        <v>-2.7002891919228604E-2</v>
      </c>
      <c r="CI85" s="13"/>
    </row>
    <row r="86" spans="1:87" ht="13.2">
      <c r="A86" s="1"/>
      <c r="D86" t="s">
        <v>119</v>
      </c>
      <c r="E86" s="17">
        <f>SUMIFS('Fin Data'!F:F,'Fin Data'!A:A,D86)</f>
        <v>0</v>
      </c>
      <c r="F86" s="17">
        <f>SUMIFS('Fin Data with 6 week hist'!I:I,'Fin Data with 6 week hist'!$A:$A,$D86)</f>
        <v>435</v>
      </c>
      <c r="G86" s="17">
        <f>SUMIFS('Fin Data with 6 week hist'!J:J,'Fin Data with 6 week hist'!$A:$A,$D86)</f>
        <v>553</v>
      </c>
      <c r="H86" s="17">
        <f>SUMIFS('Fin Data with 6 week hist'!K:K,'Fin Data with 6 week hist'!$A:$A,$D86)+SUMIFS('Unit Cancellations'!D:D,'Unit Cancellations'!$B:$B,$D86)</f>
        <v>465</v>
      </c>
      <c r="I86" s="17">
        <f>SUMIFS('Fin Data with 6 week hist'!L:L,'Fin Data with 6 week hist'!$A:$A,$D86)+SUMIFS('Unit Cancellations'!E:E,'Unit Cancellations'!$B:$B,$D86)</f>
        <v>304</v>
      </c>
      <c r="J86" s="17">
        <f>SUMIFS('Fin Data with 6 week hist'!M:M,'Fin Data with 6 week hist'!$A:$A,$D86)+SUMIFS('Unit Cancellations'!F:F,'Unit Cancellations'!$B:$B,$D86)</f>
        <v>297</v>
      </c>
      <c r="K86" s="17">
        <f>SUMIFS('Fin Data with 6 week hist'!N:N,'Fin Data with 6 week hist'!$A:$A,$D86)+SUMIFS('Unit Cancellations'!G:G,'Unit Cancellations'!$B:$B,$D86)</f>
        <v>339</v>
      </c>
      <c r="L86" s="17">
        <f>SUMIFS('Fin Data'!AN:AN,'Fin Data'!A:A,D86)</f>
        <v>399</v>
      </c>
      <c r="M86" s="18">
        <f>IFERROR(SUMIFS('Fin Data'!AO:AO,'Fin Data'!A:A,D86),"")</f>
        <v>0</v>
      </c>
      <c r="N86" s="19"/>
      <c r="O86" s="17">
        <f t="shared" si="12"/>
        <v>715.5</v>
      </c>
      <c r="P86" s="18" t="str">
        <f t="shared" si="13"/>
        <v/>
      </c>
      <c r="Q86" s="19"/>
      <c r="R86" s="17">
        <f t="shared" si="14"/>
        <v>742.75</v>
      </c>
      <c r="S86" s="18" t="str">
        <f t="shared" si="15"/>
        <v/>
      </c>
      <c r="T86" s="17">
        <f t="shared" si="16"/>
        <v>6912.75</v>
      </c>
      <c r="U86" s="20" t="e">
        <f>#REF!</f>
        <v>#REF!</v>
      </c>
      <c r="V86" s="19"/>
      <c r="W86" s="17">
        <f>SUMIFS('Forecast Data'!$D:$D,'Forecast Data'!$C:$C,W$6,'Forecast Data'!$B:$B,$D86)</f>
        <v>681</v>
      </c>
      <c r="X86" s="17">
        <f>SUMIFS('Forecast Data'!$D:$D,'Forecast Data'!$C:$C,X$6,'Forecast Data'!$B:$B,$D86)</f>
        <v>705</v>
      </c>
      <c r="Y86" s="17">
        <f>SUMIFS('Forecast Data'!$D:$D,'Forecast Data'!$C:$C,Y$6,'Forecast Data'!$B:$B,$D86)</f>
        <v>722</v>
      </c>
      <c r="Z86" s="17">
        <f>SUMIFS('Forecast Data'!$D:$D,'Forecast Data'!$C:$C,Z$6,'Forecast Data'!$B:$B,$D86)</f>
        <v>754</v>
      </c>
      <c r="AA86" s="17">
        <f>SUMIFS('Forecast Data'!$D:$D,'Forecast Data'!$C:$C,AA$6,'Forecast Data'!$B:$B,$D86)</f>
        <v>760</v>
      </c>
      <c r="AB86" s="17">
        <f>SUMIFS('Forecast Data'!$D:$D,'Forecast Data'!$C:$C,AB$6,'Forecast Data'!$B:$B,$D86)</f>
        <v>763</v>
      </c>
      <c r="AC86" s="17">
        <f>SUMIFS('Forecast Data'!$D:$D,'Forecast Data'!$C:$C,AC$6,'Forecast Data'!$B:$B,$D86)</f>
        <v>764</v>
      </c>
      <c r="AD86" s="17">
        <f>SUMIFS('Forecast Data'!$D:$D,'Forecast Data'!$C:$C,AD$6,'Forecast Data'!$B:$B,$D86)</f>
        <v>793</v>
      </c>
      <c r="AE86" s="17">
        <f>SUMIFS('Forecast Data'!$D:$D,'Forecast Data'!$C:$C,AE$6,'Forecast Data'!$B:$B,$D86)</f>
        <v>797</v>
      </c>
      <c r="AF86" s="17">
        <f>SUMIFS('Forecast Data'!$D:$D,'Forecast Data'!$C:$C,AF$6,'Forecast Data'!$B:$B,$D86)</f>
        <v>809</v>
      </c>
      <c r="AG86" s="17">
        <f>SUMIFS('Forecast Data'!$D:$D,'Forecast Data'!$C:$C,AG$6,'Forecast Data'!$B:$B,$D86)</f>
        <v>810</v>
      </c>
      <c r="AH86" s="17">
        <f>SUMIFS('Forecast Data'!$D:$D,'Forecast Data'!$C:$C,AH$6,'Forecast Data'!$B:$B,$D86)</f>
        <v>812</v>
      </c>
      <c r="AI86" s="19"/>
      <c r="AJ86" s="18" t="str">
        <f>IF(SUMIFS('Forecast Data'!$E:$E,'Forecast Data'!$C:$C,AJ$6,'Forecast Data'!$B:$B,$D86)=0,"",SUMIFS('Forecast Data'!$E:$E,'Forecast Data'!$C:$C,AJ$6,'Forecast Data'!$B:$B,$D86))</f>
        <v/>
      </c>
      <c r="AK86" s="18" t="str">
        <f>IF(SUMIFS('Forecast Data'!$E:$E,'Forecast Data'!$C:$C,AK$6,'Forecast Data'!$B:$B,$D86)=0,"",SUMIFS('Forecast Data'!$E:$E,'Forecast Data'!$C:$C,AK$6,'Forecast Data'!$B:$B,$D86))</f>
        <v/>
      </c>
      <c r="AL86" s="18" t="str">
        <f>IF(SUMIFS('Forecast Data'!$E:$E,'Forecast Data'!$C:$C,AL$6,'Forecast Data'!$B:$B,$D86)=0,"",SUMIFS('Forecast Data'!$E:$E,'Forecast Data'!$C:$C,AL$6,'Forecast Data'!$B:$B,$D86))</f>
        <v/>
      </c>
      <c r="AM86" s="18" t="str">
        <f>IF(SUMIFS('Forecast Data'!$E:$E,'Forecast Data'!$C:$C,AM$6,'Forecast Data'!$B:$B,$D86)=0,"",SUMIFS('Forecast Data'!$E:$E,'Forecast Data'!$C:$C,AM$6,'Forecast Data'!$B:$B,$D86))</f>
        <v/>
      </c>
      <c r="AN86" s="18" t="str">
        <f>IF(SUMIFS('Forecast Data'!$E:$E,'Forecast Data'!$C:$C,AN$6,'Forecast Data'!$B:$B,$D86)=0,"",SUMIFS('Forecast Data'!$E:$E,'Forecast Data'!$C:$C,AN$6,'Forecast Data'!$B:$B,$D86))</f>
        <v/>
      </c>
      <c r="AO86" s="18" t="str">
        <f>IF(SUMIFS('Forecast Data'!$E:$E,'Forecast Data'!$C:$C,AO$6,'Forecast Data'!$B:$B,$D86)=0,"",SUMIFS('Forecast Data'!$E:$E,'Forecast Data'!$C:$C,AO$6,'Forecast Data'!$B:$B,$D86))</f>
        <v/>
      </c>
      <c r="AP86" s="18" t="str">
        <f>IF(SUMIFS('Forecast Data'!$E:$E,'Forecast Data'!$C:$C,AP$6,'Forecast Data'!$B:$B,$D86)=0,"",SUMIFS('Forecast Data'!$E:$E,'Forecast Data'!$C:$C,AP$6,'Forecast Data'!$B:$B,$D86))</f>
        <v/>
      </c>
      <c r="AQ86" s="18" t="str">
        <f>IF(SUMIFS('Forecast Data'!$E:$E,'Forecast Data'!$C:$C,AQ$6,'Forecast Data'!$B:$B,$D86)=0,"",SUMIFS('Forecast Data'!$E:$E,'Forecast Data'!$C:$C,AQ$6,'Forecast Data'!$B:$B,$D86))</f>
        <v/>
      </c>
      <c r="AR86" s="18" t="str">
        <f>IF(SUMIFS('Forecast Data'!$E:$E,'Forecast Data'!$C:$C,AR$6,'Forecast Data'!$B:$B,$D86)=0,"",SUMIFS('Forecast Data'!$E:$E,'Forecast Data'!$C:$C,AR$6,'Forecast Data'!$B:$B,$D86))</f>
        <v/>
      </c>
      <c r="AS86" s="18" t="str">
        <f>IF(SUMIFS('Forecast Data'!$E:$E,'Forecast Data'!$C:$C,AS$6,'Forecast Data'!$B:$B,$D86)=0,"",SUMIFS('Forecast Data'!$E:$E,'Forecast Data'!$C:$C,AS$6,'Forecast Data'!$B:$B,$D86))</f>
        <v/>
      </c>
      <c r="AT86" s="18" t="str">
        <f>IF(SUMIFS('Forecast Data'!$E:$E,'Forecast Data'!$C:$C,AT$6,'Forecast Data'!$B:$B,$D86)=0,"",SUMIFS('Forecast Data'!$E:$E,'Forecast Data'!$C:$C,AT$6,'Forecast Data'!$B:$B,$D86))</f>
        <v/>
      </c>
      <c r="AU86" s="18" t="str">
        <f>IF(SUMIFS('Forecast Data'!$E:$E,'Forecast Data'!$C:$C,AU$6,'Forecast Data'!$B:$B,$D86)=0,"",SUMIFS('Forecast Data'!$E:$E,'Forecast Data'!$C:$C,AU$6,'Forecast Data'!$B:$B,$D86))</f>
        <v/>
      </c>
      <c r="AV86" s="19"/>
      <c r="AW86" s="11">
        <f>SUMIFS('OP Units'!E:E,'OP Units'!$A:$A,$D86)</f>
        <v>5418</v>
      </c>
      <c r="AX86" s="11">
        <f>SUMIFS('OP Units'!F:F,'OP Units'!$A:$A,$D86)</f>
        <v>5704</v>
      </c>
      <c r="AY86" s="11">
        <f>SUMIFS('OP Units'!G:G,'OP Units'!$A:$A,$D86)</f>
        <v>6970</v>
      </c>
      <c r="AZ86" s="11">
        <f>SUMIFS('OP Units'!H:H,'OP Units'!$A:$A,$D86)</f>
        <v>7287</v>
      </c>
      <c r="BA86" s="11">
        <f>SUMIFS('OP Units'!I:I,'OP Units'!$A:$A,$D86)</f>
        <v>7401</v>
      </c>
      <c r="BB86" s="11">
        <f>SUMIFS('OP Units'!J:J,'OP Units'!$A:$A,$D86)</f>
        <v>7867</v>
      </c>
      <c r="BC86" s="11">
        <f>SUMIFS('OP Units'!K:K,'OP Units'!$A:$A,$D86)</f>
        <v>7406</v>
      </c>
      <c r="BD86" s="11">
        <f>SUMIFS('OP Units'!L:L,'OP Units'!$A:$A,$D86)</f>
        <v>7249</v>
      </c>
      <c r="BE86" s="11">
        <f>SUMIFS('OP Units'!M:M,'OP Units'!$A:$A,$D86)</f>
        <v>7336</v>
      </c>
      <c r="BF86" s="11">
        <f>SUMIFS('OP Units'!N:N,'OP Units'!$A:$A,$D86)</f>
        <v>7807</v>
      </c>
      <c r="BG86" s="11">
        <f>SUMIFS('OP Units'!O:O,'OP Units'!$A:$A,$D86)</f>
        <v>8198</v>
      </c>
      <c r="BH86" s="11">
        <f>SUMIFS('OP Units'!P:P,'OP Units'!$A:$A,$D86)</f>
        <v>8379</v>
      </c>
      <c r="BI86" s="19"/>
      <c r="BJ86" s="12" t="str">
        <f>IFERROR((SUMIFS('OP Units'!E:E,'OP Units'!$A:$A,$D86)-SUMIFS('Forecast Data'!$H:$H,'Forecast Data'!$C:$C,BJ$6,'Forecast Data'!$B:$B,$D86))/SUMIFS('Forecast Data'!$H:$H,'Forecast Data'!$C:$C,BJ$6,'Forecast Data'!$B:$B,$D86),"")</f>
        <v/>
      </c>
      <c r="BK86" s="12" t="str">
        <f>IFERROR((SUMIFS('OP Units'!F:F,'OP Units'!$A:$A,$D86)-SUMIFS('Forecast Data'!$H:$H,'Forecast Data'!$C:$C,BK$6,'Forecast Data'!$B:$B,$D86))/SUMIFS('Forecast Data'!$H:$H,'Forecast Data'!$C:$C,BK$6,'Forecast Data'!$B:$B,$D86),"")</f>
        <v/>
      </c>
      <c r="BL86" s="12" t="str">
        <f>IFERROR((SUMIFS('OP Units'!G:G,'OP Units'!$A:$A,$D86)-SUMIFS('Forecast Data'!$H:$H,'Forecast Data'!$C:$C,BL$6,'Forecast Data'!$B:$B,$D86))/SUMIFS('Forecast Data'!$H:$H,'Forecast Data'!$C:$C,BL$6,'Forecast Data'!$B:$B,$D86),"")</f>
        <v/>
      </c>
      <c r="BM86" s="12" t="str">
        <f>IFERROR((SUMIFS('OP Units'!H:H,'OP Units'!$A:$A,$D86)-SUMIFS('Forecast Data'!$H:$H,'Forecast Data'!$C:$C,BM$6,'Forecast Data'!$B:$B,$D86))/SUMIFS('Forecast Data'!$H:$H,'Forecast Data'!$C:$C,BM$6,'Forecast Data'!$B:$B,$D86),"")</f>
        <v/>
      </c>
      <c r="BN86" s="12" t="str">
        <f>IFERROR((SUMIFS('OP Units'!I:I,'OP Units'!$A:$A,$D86)-SUMIFS('Forecast Data'!$H:$H,'Forecast Data'!$C:$C,BN$6,'Forecast Data'!$B:$B,$D86))/SUMIFS('Forecast Data'!$H:$H,'Forecast Data'!$C:$C,BN$6,'Forecast Data'!$B:$B,$D86),"")</f>
        <v/>
      </c>
      <c r="BO86" s="12" t="str">
        <f>IFERROR((SUMIFS('OP Units'!J:J,'OP Units'!$A:$A,$D86)-SUMIFS('Forecast Data'!$H:$H,'Forecast Data'!$C:$C,BO$6,'Forecast Data'!$B:$B,$D86))/SUMIFS('Forecast Data'!$H:$H,'Forecast Data'!$C:$C,BO$6,'Forecast Data'!$B:$B,$D86),"")</f>
        <v/>
      </c>
      <c r="BP86" s="12" t="str">
        <f>IFERROR((SUMIFS('OP Units'!K:K,'OP Units'!$A:$A,$D86)-SUMIFS('Forecast Data'!$H:$H,'Forecast Data'!$C:$C,BP$6,'Forecast Data'!$B:$B,$D86))/SUMIFS('Forecast Data'!$H:$H,'Forecast Data'!$C:$C,BP$6,'Forecast Data'!$B:$B,$D86),"")</f>
        <v/>
      </c>
      <c r="BQ86" s="12" t="str">
        <f>IFERROR((SUMIFS('OP Units'!L:L,'OP Units'!$A:$A,$D86)-SUMIFS('Forecast Data'!$H:$H,'Forecast Data'!$C:$C,BQ$6,'Forecast Data'!$B:$B,$D86))/SUMIFS('Forecast Data'!$H:$H,'Forecast Data'!$C:$C,BQ$6,'Forecast Data'!$B:$B,$D86),"")</f>
        <v/>
      </c>
      <c r="BR86" s="12" t="str">
        <f>IFERROR((SUMIFS('OP Units'!M:M,'OP Units'!$A:$A,$D86)-SUMIFS('Forecast Data'!$H:$H,'Forecast Data'!$C:$C,BR$6,'Forecast Data'!$B:$B,$D86))/SUMIFS('Forecast Data'!$H:$H,'Forecast Data'!$C:$C,BR$6,'Forecast Data'!$B:$B,$D86),"")</f>
        <v/>
      </c>
      <c r="BS86" s="12" t="str">
        <f>IFERROR((SUMIFS('OP Units'!N:N,'OP Units'!$A:$A,$D86)-SUMIFS('Forecast Data'!$H:$H,'Forecast Data'!$C:$C,BS$6,'Forecast Data'!$B:$B,$D86))/SUMIFS('Forecast Data'!$H:$H,'Forecast Data'!$C:$C,BS$6,'Forecast Data'!$B:$B,$D86),"")</f>
        <v/>
      </c>
      <c r="BT86" s="12" t="str">
        <f>IFERROR((SUMIFS('OP Units'!O:O,'OP Units'!$A:$A,$D86)-SUMIFS('Forecast Data'!$H:$H,'Forecast Data'!$C:$C,BT$6,'Forecast Data'!$B:$B,$D86))/SUMIFS('Forecast Data'!$H:$H,'Forecast Data'!$C:$C,BT$6,'Forecast Data'!$B:$B,$D86),"")</f>
        <v/>
      </c>
      <c r="BU86" s="12" t="str">
        <f>IFERROR((SUMIFS('OP Units'!P:P,'OP Units'!$A:$A,$D86)-SUMIFS('Forecast Data'!$H:$H,'Forecast Data'!$C:$C,BU$6,'Forecast Data'!$B:$B,$D86))/SUMIFS('Forecast Data'!$H:$H,'Forecast Data'!$C:$C,BU$6,'Forecast Data'!$B:$B,$D86),"")</f>
        <v/>
      </c>
      <c r="BV86" s="21"/>
      <c r="BW86" s="17">
        <f>(SUMIFS('Forecast Data'!H:H,'Forecast Data'!B:B,D86,'Forecast Data'!C:C,BK$6)+SUMIFS('Forecast Data'!H:H,'Forecast Data'!B:B,D86,'Forecast Data'!C:C,BL$6)+SUMIFS('Forecast Data'!H:H,'Forecast Data'!B:B,D86,'Forecast Data'!C:C,BM$6)+SUMIFS('Forecast Data'!H:H,'Forecast Data'!B:B,D86,'Forecast Data'!C:C,BN$6)+SUMIFS('Forecast Data'!H:H,'Forecast Data'!B:B,D86,'Forecast Data'!C:C,BO$6)+SUMIFS('Forecast Data'!H:H,'Forecast Data'!B:B,D86,'Forecast Data'!C:C,BP$6)+SUMIFS('Forecast Data'!H:H,'Forecast Data'!B:B,D86,'Forecast Data'!C:C,BQ$6)+SUMIFS('Forecast Data'!H:H,'Forecast Data'!B:B,D86,'Forecast Data'!C:C,BJ$6))/8</f>
        <v>0</v>
      </c>
      <c r="BX86" s="18" t="str">
        <f>IFERROR((SUM(W86:AD86)-(SUMIFS('Forecast Data'!H:H,'Forecast Data'!B:B,B86,'Forecast Data'!C:C,BJ$6)+SUMIFS('Forecast Data'!H:H,'Forecast Data'!B:B,B86,'Forecast Data'!C:C,BK$6)+SUMIFS('Forecast Data'!H:H,'Forecast Data'!B:B,B86,'Forecast Data'!C:C,BL$6)+SUMIFS('Forecast Data'!H:H,'Forecast Data'!B:B,B86,'Forecast Data'!C:C,BM$6)+SUMIFS('Forecast Data'!H:H,'Forecast Data'!B:B,B86,'Forecast Data'!C:C,BN$6)+SUMIFS('Forecast Data'!H:H,'Forecast Data'!B:B,B86,'Forecast Data'!C:C,BO$6)+SUMIFS('Forecast Data'!H:H,'Forecast Data'!B:B,B86,'Forecast Data'!C:C,BP$6)+SUMIFS('Forecast Data'!H:H,'Forecast Data'!B:B,B86,'Forecast Data'!C:C,BQ$6)))/(SUMIFS('Forecast Data'!H:H,'Forecast Data'!B:B,B86,'Forecast Data'!C:C,BJ$6)+SUMIFS('Forecast Data'!H:H,'Forecast Data'!B:B,B86,'Forecast Data'!C:C,BK$6)+SUMIFS('Forecast Data'!H:H,'Forecast Data'!B:B,B86,'Forecast Data'!C:C,BL$6)+SUMIFS('Forecast Data'!H:H,'Forecast Data'!B:B,B86,'Forecast Data'!C:C,BM$6)+SUMIFS('Forecast Data'!H:H,'Forecast Data'!B:B,B86,'Forecast Data'!C:C,BN$6)+SUMIFS('Forecast Data'!H:H,'Forecast Data'!B:B,B86,'Forecast Data'!C:C,BO$6)+SUMIFS('Forecast Data'!H:H,'Forecast Data'!B:B,B86,'Forecast Data'!C:C,BP$6)+SUMIFS('Forecast Data'!H:H,'Forecast Data'!B:B,B86,'Forecast Data'!C:C,BQ$6)),"")</f>
        <v/>
      </c>
      <c r="BY86" s="18">
        <f t="shared" si="18"/>
        <v>3.4120149102486147E-4</v>
      </c>
      <c r="BZ86" s="22">
        <f t="shared" si="19"/>
        <v>6.1076260044225282E-4</v>
      </c>
      <c r="CA86" s="23">
        <f t="shared" si="20"/>
        <v>-2.6956110941739136E-2</v>
      </c>
      <c r="CB86" s="18">
        <f t="shared" si="21"/>
        <v>2.6956110941739136E-4</v>
      </c>
      <c r="CC86" s="21"/>
      <c r="CD86" s="17">
        <f>(SUMIFS('Forecast Data'!H:H,'Forecast Data'!B:B,D86,'Forecast Data'!C:C,BK$6)+SUMIFS('Forecast Data'!H:H,'Forecast Data'!B:B,D86,'Forecast Data'!C:C,BL$6)+SUMIFS('Forecast Data'!H:H,'Forecast Data'!B:B,D86,'Forecast Data'!C:C,BM$6)+SUMIFS('Forecast Data'!H:H,'Forecast Data'!B:B,D86,'Forecast Data'!C:C,BJ$6))/4</f>
        <v>0</v>
      </c>
      <c r="CE86" s="18" t="str">
        <f>IFERROR((SUM(W86:Z86)-(SUMIFS('Forecast Data'!H:H,'Forecast Data'!B:B,D86,'Forecast Data'!C:C,BJ$6)+SUMIFS('Forecast Data'!H:H,'Forecast Data'!B:B,D86,'Forecast Data'!C:C,BK$6)+SUMIFS('Forecast Data'!H:H,'Forecast Data'!B:B,D86,'Forecast Data'!C:C,BL$6)+SUMIFS('Forecast Data'!H:H,'Forecast Data'!B:B,D86,'Forecast Data'!C:C,BM$6)))/(SUMIFS('Forecast Data'!H:H,'Forecast Data'!B:B,D86,'Forecast Data'!C:C,BJ$6)+SUMIFS('Forecast Data'!H:H,'Forecast Data'!B:B,D86,'Forecast Data'!C:C,BK$6)+SUMIFS('Forecast Data'!H:H,'Forecast Data'!B:B,D86,'Forecast Data'!C:C,BL$6)+SUMIFS('Forecast Data'!H:H,'Forecast Data'!B:B,D86,'Forecast Data'!C:C,BM$6)),"")</f>
        <v/>
      </c>
      <c r="CF86" s="18">
        <f t="shared" si="22"/>
        <v>3.4120149102486147E-4</v>
      </c>
      <c r="CG86" s="18">
        <f t="shared" si="23"/>
        <v>5.99865029505367E-4</v>
      </c>
      <c r="CH86" s="23">
        <f t="shared" si="24"/>
        <v>-2.5866353848050555E-2</v>
      </c>
      <c r="CI86" s="24"/>
    </row>
    <row r="87" spans="1:87" ht="13.2">
      <c r="A87" s="1"/>
      <c r="B87" t="str">
        <f t="shared" ref="B87:B109" si="43">D87</f>
        <v>Bayer</v>
      </c>
      <c r="D87" t="s">
        <v>120</v>
      </c>
      <c r="E87" s="11">
        <f>SUMIFS('Fin Data'!F:F,'Fin Data'!A:A,D87)</f>
        <v>2918</v>
      </c>
      <c r="F87" s="11">
        <f>SUMIFS('Fin Data with 6 week hist'!I:I,'Fin Data with 6 week hist'!$A:$A,$D87)</f>
        <v>3355</v>
      </c>
      <c r="G87" s="11">
        <f>SUMIFS('Fin Data with 6 week hist'!J:J,'Fin Data with 6 week hist'!$A:$A,$D87)</f>
        <v>3633</v>
      </c>
      <c r="H87" s="11">
        <f>SUMIFS('Fin Data with 6 week hist'!K:K,'Fin Data with 6 week hist'!$A:$A,$D87)+SUMIFS('Unit Cancellations'!D:D,'Unit Cancellations'!$B:$B,$D87)</f>
        <v>3338</v>
      </c>
      <c r="I87" s="11">
        <f>SUMIFS('Fin Data with 6 week hist'!L:L,'Fin Data with 6 week hist'!$A:$A,$D87)+SUMIFS('Unit Cancellations'!E:E,'Unit Cancellations'!$B:$B,$D87)</f>
        <v>3907</v>
      </c>
      <c r="J87" s="11">
        <f>SUMIFS('Fin Data with 6 week hist'!M:M,'Fin Data with 6 week hist'!$A:$A,$D87)+SUMIFS('Unit Cancellations'!F:F,'Unit Cancellations'!$B:$B,$D87)</f>
        <v>4075</v>
      </c>
      <c r="K87" s="11">
        <f>SUMIFS('Fin Data with 6 week hist'!N:N,'Fin Data with 6 week hist'!$A:$A,$D87)+SUMIFS('Unit Cancellations'!G:G,'Unit Cancellations'!$B:$B,$D87)</f>
        <v>4150</v>
      </c>
      <c r="L87" s="11">
        <f>SUMIFS('Fin Data'!AN:AN,'Fin Data'!A:A,D87)</f>
        <v>3742.6666666666665</v>
      </c>
      <c r="M87" s="12">
        <f>IFERROR(SUMIFS('Fin Data'!AO:AO,'Fin Data'!A:A,D87),"")</f>
        <v>0.28261366232579388</v>
      </c>
      <c r="N87" s="1"/>
      <c r="O87" s="11">
        <f t="shared" si="12"/>
        <v>4047.75</v>
      </c>
      <c r="P87" s="12">
        <f t="shared" si="13"/>
        <v>0.3662138216184288</v>
      </c>
      <c r="Q87" s="1"/>
      <c r="R87" s="11">
        <f t="shared" si="14"/>
        <v>4038.875</v>
      </c>
      <c r="S87" s="12">
        <f t="shared" si="15"/>
        <v>0.29228492580890292</v>
      </c>
      <c r="T87" s="11">
        <f t="shared" si="16"/>
        <v>2769</v>
      </c>
      <c r="U87" s="1" t="e">
        <f t="shared" ref="U87:U109" si="44">#REF!</f>
        <v>#REF!</v>
      </c>
      <c r="V87" s="1"/>
      <c r="W87" s="11">
        <f>SUMIFS('Forecast Data'!$D:$D,'Forecast Data'!$C:$C,W$6,'Forecast Data'!$B:$B,$D87)</f>
        <v>4026</v>
      </c>
      <c r="X87" s="11">
        <f>SUMIFS('Forecast Data'!$D:$D,'Forecast Data'!$C:$C,X$6,'Forecast Data'!$B:$B,$D87)</f>
        <v>4050</v>
      </c>
      <c r="Y87" s="11">
        <f>SUMIFS('Forecast Data'!$D:$D,'Forecast Data'!$C:$C,Y$6,'Forecast Data'!$B:$B,$D87)</f>
        <v>4055</v>
      </c>
      <c r="Z87" s="11">
        <f>SUMIFS('Forecast Data'!$D:$D,'Forecast Data'!$C:$C,Z$6,'Forecast Data'!$B:$B,$D87)</f>
        <v>4060</v>
      </c>
      <c r="AA87" s="11">
        <f>SUMIFS('Forecast Data'!$D:$D,'Forecast Data'!$C:$C,AA$6,'Forecast Data'!$B:$B,$D87)</f>
        <v>4043</v>
      </c>
      <c r="AB87" s="11">
        <f>SUMIFS('Forecast Data'!$D:$D,'Forecast Data'!$C:$C,AB$6,'Forecast Data'!$B:$B,$D87)</f>
        <v>4025</v>
      </c>
      <c r="AC87" s="11">
        <f>SUMIFS('Forecast Data'!$D:$D,'Forecast Data'!$C:$C,AC$6,'Forecast Data'!$B:$B,$D87)</f>
        <v>4014</v>
      </c>
      <c r="AD87" s="11">
        <f>SUMIFS('Forecast Data'!$D:$D,'Forecast Data'!$C:$C,AD$6,'Forecast Data'!$B:$B,$D87)</f>
        <v>4038</v>
      </c>
      <c r="AE87" s="11">
        <f>SUMIFS('Forecast Data'!$D:$D,'Forecast Data'!$C:$C,AE$6,'Forecast Data'!$B:$B,$D87)</f>
        <v>4044</v>
      </c>
      <c r="AF87" s="11">
        <f>SUMIFS('Forecast Data'!$D:$D,'Forecast Data'!$C:$C,AF$6,'Forecast Data'!$B:$B,$D87)</f>
        <v>4062</v>
      </c>
      <c r="AG87" s="11">
        <f>SUMIFS('Forecast Data'!$D:$D,'Forecast Data'!$C:$C,AG$6,'Forecast Data'!$B:$B,$D87)</f>
        <v>4036</v>
      </c>
      <c r="AH87" s="11">
        <f>SUMIFS('Forecast Data'!$D:$D,'Forecast Data'!$C:$C,AH$6,'Forecast Data'!$B:$B,$D87)</f>
        <v>4030</v>
      </c>
      <c r="AI87" s="1"/>
      <c r="AJ87" s="12">
        <f>IF(SUMIFS('Forecast Data'!$E:$E,'Forecast Data'!$C:$C,AJ$6,'Forecast Data'!$B:$B,$D87)=0,"",SUMIFS('Forecast Data'!$E:$E,'Forecast Data'!$C:$C,AJ$6,'Forecast Data'!$B:$B,$D87))</f>
        <v>0.03</v>
      </c>
      <c r="AK87" s="12">
        <f>IF(SUMIFS('Forecast Data'!$E:$E,'Forecast Data'!$C:$C,AK$6,'Forecast Data'!$B:$B,$D87)=0,"",SUMIFS('Forecast Data'!$E:$E,'Forecast Data'!$C:$C,AK$6,'Forecast Data'!$B:$B,$D87))</f>
        <v>0.55000000000000004</v>
      </c>
      <c r="AL87" s="12">
        <f>IF(SUMIFS('Forecast Data'!$E:$E,'Forecast Data'!$C:$C,AL$6,'Forecast Data'!$B:$B,$D87)=0,"",SUMIFS('Forecast Data'!$E:$E,'Forecast Data'!$C:$C,AL$6,'Forecast Data'!$B:$B,$D87))</f>
        <v>0.59</v>
      </c>
      <c r="AM87" s="12">
        <f>IF(SUMIFS('Forecast Data'!$E:$E,'Forecast Data'!$C:$C,AM$6,'Forecast Data'!$B:$B,$D87)=0,"",SUMIFS('Forecast Data'!$E:$E,'Forecast Data'!$C:$C,AM$6,'Forecast Data'!$B:$B,$D87))</f>
        <v>0.47</v>
      </c>
      <c r="AN87" s="12">
        <f>IF(SUMIFS('Forecast Data'!$E:$E,'Forecast Data'!$C:$C,AN$6,'Forecast Data'!$B:$B,$D87)=0,"",SUMIFS('Forecast Data'!$E:$E,'Forecast Data'!$C:$C,AN$6,'Forecast Data'!$B:$B,$D87))</f>
        <v>0.12</v>
      </c>
      <c r="AO87" s="12">
        <f>IF(SUMIFS('Forecast Data'!$E:$E,'Forecast Data'!$C:$C,AO$6,'Forecast Data'!$B:$B,$D87)=0,"",SUMIFS('Forecast Data'!$E:$E,'Forecast Data'!$C:$C,AO$6,'Forecast Data'!$B:$B,$D87))</f>
        <v>0.04</v>
      </c>
      <c r="AP87" s="12">
        <f>IF(SUMIFS('Forecast Data'!$E:$E,'Forecast Data'!$C:$C,AP$6,'Forecast Data'!$B:$B,$D87)=0,"",SUMIFS('Forecast Data'!$E:$E,'Forecast Data'!$C:$C,AP$6,'Forecast Data'!$B:$B,$D87))</f>
        <v>0.31</v>
      </c>
      <c r="AQ87" s="12">
        <f>IF(SUMIFS('Forecast Data'!$E:$E,'Forecast Data'!$C:$C,AQ$6,'Forecast Data'!$B:$B,$D87)=0,"",SUMIFS('Forecast Data'!$E:$E,'Forecast Data'!$C:$C,AQ$6,'Forecast Data'!$B:$B,$D87))</f>
        <v>0.55000000000000004</v>
      </c>
      <c r="AR87" s="12">
        <f>IF(SUMIFS('Forecast Data'!$E:$E,'Forecast Data'!$C:$C,AR$6,'Forecast Data'!$B:$B,$D87)=0,"",SUMIFS('Forecast Data'!$E:$E,'Forecast Data'!$C:$C,AR$6,'Forecast Data'!$B:$B,$D87))</f>
        <v>0.48</v>
      </c>
      <c r="AS87" s="12">
        <f>IF(SUMIFS('Forecast Data'!$E:$E,'Forecast Data'!$C:$C,AS$6,'Forecast Data'!$B:$B,$D87)=0,"",SUMIFS('Forecast Data'!$E:$E,'Forecast Data'!$C:$C,AS$6,'Forecast Data'!$B:$B,$D87))</f>
        <v>0.43</v>
      </c>
      <c r="AT87" s="12">
        <f>IF(SUMIFS('Forecast Data'!$E:$E,'Forecast Data'!$C:$C,AT$6,'Forecast Data'!$B:$B,$D87)=0,"",SUMIFS('Forecast Data'!$E:$E,'Forecast Data'!$C:$C,AT$6,'Forecast Data'!$B:$B,$D87))</f>
        <v>0.39</v>
      </c>
      <c r="AU87" s="12">
        <f>IF(SUMIFS('Forecast Data'!$E:$E,'Forecast Data'!$C:$C,AU$6,'Forecast Data'!$B:$B,$D87)=0,"",SUMIFS('Forecast Data'!$E:$E,'Forecast Data'!$C:$C,AU$6,'Forecast Data'!$B:$B,$D87))</f>
        <v>0.5</v>
      </c>
      <c r="AV87" s="1"/>
      <c r="AW87" s="11">
        <f>SUMIFS('OP Units'!E:E,'OP Units'!$A:$A,$D87)</f>
        <v>2576</v>
      </c>
      <c r="AX87" s="11">
        <f>SUMIFS('OP Units'!F:F,'OP Units'!$A:$A,$D87)</f>
        <v>2792</v>
      </c>
      <c r="AY87" s="11">
        <f>SUMIFS('OP Units'!G:G,'OP Units'!$A:$A,$D87)</f>
        <v>2708</v>
      </c>
      <c r="AZ87" s="11">
        <f>SUMIFS('OP Units'!H:H,'OP Units'!$A:$A,$D87)</f>
        <v>2878</v>
      </c>
      <c r="BA87" s="11">
        <f>SUMIFS('OP Units'!I:I,'OP Units'!$A:$A,$D87)</f>
        <v>2640</v>
      </c>
      <c r="BB87" s="11">
        <f>SUMIFS('OP Units'!J:J,'OP Units'!$A:$A,$D87)</f>
        <v>2628</v>
      </c>
      <c r="BC87" s="11">
        <f>SUMIFS('OP Units'!K:K,'OP Units'!$A:$A,$D87)</f>
        <v>3078</v>
      </c>
      <c r="BD87" s="11">
        <f>SUMIFS('OP Units'!L:L,'OP Units'!$A:$A,$D87)</f>
        <v>2852</v>
      </c>
      <c r="BE87" s="11">
        <f>SUMIFS('OP Units'!M:M,'OP Units'!$A:$A,$D87)</f>
        <v>2998</v>
      </c>
      <c r="BF87" s="11">
        <f>SUMIFS('OP Units'!N:N,'OP Units'!$A:$A,$D87)</f>
        <v>3670</v>
      </c>
      <c r="BG87" s="11">
        <f>SUMIFS('OP Units'!O:O,'OP Units'!$A:$A,$D87)</f>
        <v>2532</v>
      </c>
      <c r="BH87" s="11">
        <f>SUMIFS('OP Units'!P:P,'OP Units'!$A:$A,$D87)</f>
        <v>2552</v>
      </c>
      <c r="BI87" s="1"/>
      <c r="BJ87" s="12">
        <f>IFERROR((SUMIFS('OP Units'!E:E,'OP Units'!$A:$A,$D87)-SUMIFS('Forecast Data'!$H:$H,'Forecast Data'!$C:$C,BJ$6,'Forecast Data'!$B:$B,$D87))/SUMIFS('Forecast Data'!$H:$H,'Forecast Data'!$C:$C,BJ$6,'Forecast Data'!$B:$B,$D87),"")</f>
        <v>-0.34319224885262622</v>
      </c>
      <c r="BK87" s="12">
        <f>IFERROR((SUMIFS('OP Units'!F:F,'OP Units'!$A:$A,$D87)-SUMIFS('Forecast Data'!$H:$H,'Forecast Data'!$C:$C,BK$6,'Forecast Data'!$B:$B,$D87))/SUMIFS('Forecast Data'!$H:$H,'Forecast Data'!$C:$C,BK$6,'Forecast Data'!$B:$B,$D87),"")</f>
        <v>6.9322098812715435E-2</v>
      </c>
      <c r="BL87" s="12">
        <f>IFERROR((SUMIFS('OP Units'!G:G,'OP Units'!$A:$A,$D87)-SUMIFS('Forecast Data'!$H:$H,'Forecast Data'!$C:$C,BL$6,'Forecast Data'!$B:$B,$D87))/SUMIFS('Forecast Data'!$H:$H,'Forecast Data'!$C:$C,BL$6,'Forecast Data'!$B:$B,$D87),"")</f>
        <v>6.0297572435395456E-2</v>
      </c>
      <c r="BM87" s="12">
        <f>IFERROR((SUMIFS('OP Units'!H:H,'OP Units'!$A:$A,$D87)-SUMIFS('Forecast Data'!$H:$H,'Forecast Data'!$C:$C,BM$6,'Forecast Data'!$B:$B,$D87))/SUMIFS('Forecast Data'!$H:$H,'Forecast Data'!$C:$C,BM$6,'Forecast Data'!$B:$B,$D87),"")</f>
        <v>4.1244573082489147E-2</v>
      </c>
      <c r="BN87" s="12">
        <f>IFERROR((SUMIFS('OP Units'!I:I,'OP Units'!$A:$A,$D87)-SUMIFS('Forecast Data'!$H:$H,'Forecast Data'!$C:$C,BN$6,'Forecast Data'!$B:$B,$D87))/SUMIFS('Forecast Data'!$H:$H,'Forecast Data'!$C:$C,BN$6,'Forecast Data'!$B:$B,$D87),"")</f>
        <v>-0.26910299003322258</v>
      </c>
      <c r="BO87" s="12">
        <f>IFERROR((SUMIFS('OP Units'!J:J,'OP Units'!$A:$A,$D87)-SUMIFS('Forecast Data'!$H:$H,'Forecast Data'!$C:$C,BO$6,'Forecast Data'!$B:$B,$D87))/SUMIFS('Forecast Data'!$H:$H,'Forecast Data'!$C:$C,BO$6,'Forecast Data'!$B:$B,$D87),"")</f>
        <v>-0.32198142414860681</v>
      </c>
      <c r="BP87" s="12">
        <f>IFERROR((SUMIFS('OP Units'!K:K,'OP Units'!$A:$A,$D87)-SUMIFS('Forecast Data'!$H:$H,'Forecast Data'!$C:$C,BP$6,'Forecast Data'!$B:$B,$D87))/SUMIFS('Forecast Data'!$H:$H,'Forecast Data'!$C:$C,BP$6,'Forecast Data'!$B:$B,$D87),"")</f>
        <v>5.5537406076445603E-3</v>
      </c>
      <c r="BQ87" s="12">
        <f>IFERROR((SUMIFS('OP Units'!L:L,'OP Units'!$A:$A,$D87)-SUMIFS('Forecast Data'!$H:$H,'Forecast Data'!$C:$C,BQ$6,'Forecast Data'!$B:$B,$D87))/SUMIFS('Forecast Data'!$H:$H,'Forecast Data'!$C:$C,BQ$6,'Forecast Data'!$B:$B,$D87),"")</f>
        <v>9.5658855167114865E-2</v>
      </c>
      <c r="BR87" s="12">
        <f>IFERROR((SUMIFS('OP Units'!M:M,'OP Units'!$A:$A,$D87)-SUMIFS('Forecast Data'!$H:$H,'Forecast Data'!$C:$C,BR$6,'Forecast Data'!$B:$B,$D87))/SUMIFS('Forecast Data'!$H:$H,'Forecast Data'!$C:$C,BR$6,'Forecast Data'!$B:$B,$D87),"")</f>
        <v>9.6963044273691915E-2</v>
      </c>
      <c r="BS87" s="12">
        <f>IFERROR((SUMIFS('OP Units'!N:N,'OP Units'!$A:$A,$D87)-SUMIFS('Forecast Data'!$H:$H,'Forecast Data'!$C:$C,BS$6,'Forecast Data'!$B:$B,$D87))/SUMIFS('Forecast Data'!$H:$H,'Forecast Data'!$C:$C,BS$6,'Forecast Data'!$B:$B,$D87),"")</f>
        <v>0.28817128817128818</v>
      </c>
      <c r="BT87" s="12">
        <f>IFERROR((SUMIFS('OP Units'!O:O,'OP Units'!$A:$A,$D87)-SUMIFS('Forecast Data'!$H:$H,'Forecast Data'!$C:$C,BT$6,'Forecast Data'!$B:$B,$D87))/SUMIFS('Forecast Data'!$H:$H,'Forecast Data'!$C:$C,BT$6,'Forecast Data'!$B:$B,$D87),"")</f>
        <v>-0.12749827705031014</v>
      </c>
      <c r="BU87" s="12">
        <f>IFERROR((SUMIFS('OP Units'!P:P,'OP Units'!$A:$A,$D87)-SUMIFS('Forecast Data'!$H:$H,'Forecast Data'!$C:$C,BU$6,'Forecast Data'!$B:$B,$D87))/SUMIFS('Forecast Data'!$H:$H,'Forecast Data'!$C:$C,BU$6,'Forecast Data'!$B:$B,$D87),"")</f>
        <v>-5.1301115241635685E-2</v>
      </c>
      <c r="BV87" s="12"/>
      <c r="BW87" s="11">
        <f>(SUMIFS('Forecast Data'!H:H,'Forecast Data'!B:B,D87,'Forecast Data'!C:C,BK$6)+SUMIFS('Forecast Data'!H:H,'Forecast Data'!B:B,D87,'Forecast Data'!C:C,BL$6)+SUMIFS('Forecast Data'!H:H,'Forecast Data'!B:B,D87,'Forecast Data'!C:C,BM$6)+SUMIFS('Forecast Data'!H:H,'Forecast Data'!B:B,D87,'Forecast Data'!C:C,BN$6)+SUMIFS('Forecast Data'!H:H,'Forecast Data'!B:B,D87,'Forecast Data'!C:C,BO$6)+SUMIFS('Forecast Data'!H:H,'Forecast Data'!B:B,D87,'Forecast Data'!C:C,BP$6)+SUMIFS('Forecast Data'!H:H,'Forecast Data'!B:B,D87,'Forecast Data'!C:C,BQ$6)+SUMIFS('Forecast Data'!H:H,'Forecast Data'!B:B,D87,'Forecast Data'!C:C,BJ$6))/8</f>
        <v>3125.375</v>
      </c>
      <c r="BX87" s="12">
        <f>IFERROR((SUM(W87:AD87)-(SUMIFS('Forecast Data'!H:H,'Forecast Data'!B:B,B87,'Forecast Data'!C:C,BJ$6)+SUMIFS('Forecast Data'!H:H,'Forecast Data'!B:B,B87,'Forecast Data'!C:C,BK$6)+SUMIFS('Forecast Data'!H:H,'Forecast Data'!B:B,B87,'Forecast Data'!C:C,BL$6)+SUMIFS('Forecast Data'!H:H,'Forecast Data'!B:B,B87,'Forecast Data'!C:C,BM$6)+SUMIFS('Forecast Data'!H:H,'Forecast Data'!B:B,B87,'Forecast Data'!C:C,BN$6)+SUMIFS('Forecast Data'!H:H,'Forecast Data'!B:B,B87,'Forecast Data'!C:C,BO$6)+SUMIFS('Forecast Data'!H:H,'Forecast Data'!B:B,B87,'Forecast Data'!C:C,BP$6)+SUMIFS('Forecast Data'!H:H,'Forecast Data'!B:B,B87,'Forecast Data'!C:C,BQ$6)))/(SUMIFS('Forecast Data'!H:H,'Forecast Data'!B:B,B87,'Forecast Data'!C:C,BJ$6)+SUMIFS('Forecast Data'!H:H,'Forecast Data'!B:B,B87,'Forecast Data'!C:C,BK$6)+SUMIFS('Forecast Data'!H:H,'Forecast Data'!B:B,B87,'Forecast Data'!C:C,BL$6)+SUMIFS('Forecast Data'!H:H,'Forecast Data'!B:B,B87,'Forecast Data'!C:C,BM$6)+SUMIFS('Forecast Data'!H:H,'Forecast Data'!B:B,B87,'Forecast Data'!C:C,BN$6)+SUMIFS('Forecast Data'!H:H,'Forecast Data'!B:B,B87,'Forecast Data'!C:C,BO$6)+SUMIFS('Forecast Data'!H:H,'Forecast Data'!B:B,B87,'Forecast Data'!C:C,BP$6)+SUMIFS('Forecast Data'!H:H,'Forecast Data'!B:B,B87,'Forecast Data'!C:C,BQ$6)),"")</f>
        <v>0.29228492580890292</v>
      </c>
      <c r="BY87" s="12">
        <f t="shared" si="18"/>
        <v>7.0520675755681469E-4</v>
      </c>
      <c r="BZ87" s="16">
        <f t="shared" si="19"/>
        <v>7.5117015887445028E-4</v>
      </c>
      <c r="CA87" s="13">
        <f t="shared" si="20"/>
        <v>-4.5963401317635584E-3</v>
      </c>
      <c r="CB87" s="12">
        <f t="shared" si="21"/>
        <v>4.5963401317635584E-5</v>
      </c>
      <c r="CC87" s="12"/>
      <c r="CD87" s="11">
        <f>(SUMIFS('Forecast Data'!H:H,'Forecast Data'!B:B,D87,'Forecast Data'!C:C,BK$6)+SUMIFS('Forecast Data'!H:H,'Forecast Data'!B:B,D87,'Forecast Data'!C:C,BL$6)+SUMIFS('Forecast Data'!H:H,'Forecast Data'!B:B,D87,'Forecast Data'!C:C,BM$6)+SUMIFS('Forecast Data'!H:H,'Forecast Data'!B:B,D87,'Forecast Data'!C:C,BJ$6))/4</f>
        <v>2962.75</v>
      </c>
      <c r="CE87" s="12">
        <f>IFERROR((SUM(W87:Z87)-(SUMIFS('Forecast Data'!H:H,'Forecast Data'!B:B,D87,'Forecast Data'!C:C,BJ$6)+SUMIFS('Forecast Data'!H:H,'Forecast Data'!B:B,D87,'Forecast Data'!C:C,BK$6)+SUMIFS('Forecast Data'!H:H,'Forecast Data'!B:B,D87,'Forecast Data'!C:C,BL$6)+SUMIFS('Forecast Data'!H:H,'Forecast Data'!B:B,D87,'Forecast Data'!C:C,BM$6)))/(SUMIFS('Forecast Data'!H:H,'Forecast Data'!B:B,D87,'Forecast Data'!C:C,BJ$6)+SUMIFS('Forecast Data'!H:H,'Forecast Data'!B:B,D87,'Forecast Data'!C:C,BK$6)+SUMIFS('Forecast Data'!H:H,'Forecast Data'!B:B,D87,'Forecast Data'!C:C,BL$6)+SUMIFS('Forecast Data'!H:H,'Forecast Data'!B:B,D87,'Forecast Data'!C:C,BM$6)),"")</f>
        <v>0.3662138216184288</v>
      </c>
      <c r="CF87" s="12">
        <f t="shared" si="22"/>
        <v>7.0520675755681469E-4</v>
      </c>
      <c r="CG87" s="12">
        <f t="shared" si="23"/>
        <v>9.0964857723734905E-4</v>
      </c>
      <c r="CH87" s="13">
        <f t="shared" si="24"/>
        <v>-2.0444181968053435E-2</v>
      </c>
      <c r="CI87" s="13"/>
    </row>
    <row r="88" spans="1:87" ht="13.2">
      <c r="A88" s="1"/>
      <c r="B88" t="str">
        <f t="shared" si="43"/>
        <v>AdvoCare</v>
      </c>
      <c r="C88" t="s">
        <v>41</v>
      </c>
      <c r="D88" t="s">
        <v>121</v>
      </c>
      <c r="E88" s="11">
        <f>SUMIFS('Fin Data'!F:F,'Fin Data'!A:A,D88)</f>
        <v>6412</v>
      </c>
      <c r="F88" s="11">
        <f>SUMIFS('Fin Data with 6 week hist'!I:I,'Fin Data with 6 week hist'!$A:$A,$D88)</f>
        <v>6724</v>
      </c>
      <c r="G88" s="11">
        <f>SUMIFS('Fin Data with 6 week hist'!J:J,'Fin Data with 6 week hist'!$A:$A,$D88)</f>
        <v>6656</v>
      </c>
      <c r="H88" s="11">
        <f>SUMIFS('Fin Data with 6 week hist'!K:K,'Fin Data with 6 week hist'!$A:$A,$D88)+SUMIFS('Unit Cancellations'!D:D,'Unit Cancellations'!$B:$B,$D88)</f>
        <v>6786</v>
      </c>
      <c r="I88" s="11">
        <f>SUMIFS('Fin Data with 6 week hist'!L:L,'Fin Data with 6 week hist'!$A:$A,$D88)+SUMIFS('Unit Cancellations'!E:E,'Unit Cancellations'!$B:$B,$D88)</f>
        <v>6977</v>
      </c>
      <c r="J88" s="11">
        <f>SUMIFS('Fin Data with 6 week hist'!M:M,'Fin Data with 6 week hist'!$A:$A,$D88)+SUMIFS('Unit Cancellations'!F:F,'Unit Cancellations'!$B:$B,$D88)</f>
        <v>6619</v>
      </c>
      <c r="K88" s="11">
        <f>SUMIFS('Fin Data with 6 week hist'!N:N,'Fin Data with 6 week hist'!$A:$A,$D88)+SUMIFS('Unit Cancellations'!G:G,'Unit Cancellations'!$B:$B,$D88)</f>
        <v>6645</v>
      </c>
      <c r="L88" s="11">
        <f>SUMIFS('Fin Data'!AN:AN,'Fin Data'!A:A,D88)</f>
        <v>6735</v>
      </c>
      <c r="M88" s="12">
        <f>IFERROR(SUMIFS('Fin Data'!AO:AO,'Fin Data'!A:A,D88),"")</f>
        <v>5.0374298190892078E-2</v>
      </c>
      <c r="N88" s="1"/>
      <c r="O88" s="11">
        <f t="shared" si="12"/>
        <v>6710.75</v>
      </c>
      <c r="P88" s="12">
        <f t="shared" si="13"/>
        <v>0.10624356068411292</v>
      </c>
      <c r="Q88" s="1"/>
      <c r="R88" s="11">
        <f t="shared" si="14"/>
        <v>6739.25</v>
      </c>
      <c r="S88" s="12">
        <f t="shared" si="15"/>
        <v>0.10244560772124979</v>
      </c>
      <c r="T88" s="11">
        <f t="shared" si="16"/>
        <v>6732.75</v>
      </c>
      <c r="U88" s="1" t="e">
        <f t="shared" si="44"/>
        <v>#REF!</v>
      </c>
      <c r="V88" s="1"/>
      <c r="W88" s="11">
        <f>SUMIFS('Forecast Data'!$D:$D,'Forecast Data'!$C:$C,W$6,'Forecast Data'!$B:$B,$D88)</f>
        <v>6743</v>
      </c>
      <c r="X88" s="11">
        <f>SUMIFS('Forecast Data'!$D:$D,'Forecast Data'!$C:$C,X$6,'Forecast Data'!$B:$B,$D88)</f>
        <v>6700</v>
      </c>
      <c r="Y88" s="11">
        <f>SUMIFS('Forecast Data'!$D:$D,'Forecast Data'!$C:$C,Y$6,'Forecast Data'!$B:$B,$D88)</f>
        <v>6698</v>
      </c>
      <c r="Z88" s="11">
        <f>SUMIFS('Forecast Data'!$D:$D,'Forecast Data'!$C:$C,Z$6,'Forecast Data'!$B:$B,$D88)</f>
        <v>6702</v>
      </c>
      <c r="AA88" s="11">
        <f>SUMIFS('Forecast Data'!$D:$D,'Forecast Data'!$C:$C,AA$6,'Forecast Data'!$B:$B,$D88)</f>
        <v>6723</v>
      </c>
      <c r="AB88" s="11">
        <f>SUMIFS('Forecast Data'!$D:$D,'Forecast Data'!$C:$C,AB$6,'Forecast Data'!$B:$B,$D88)</f>
        <v>6724</v>
      </c>
      <c r="AC88" s="11">
        <f>SUMIFS('Forecast Data'!$D:$D,'Forecast Data'!$C:$C,AC$6,'Forecast Data'!$B:$B,$D88)</f>
        <v>6799</v>
      </c>
      <c r="AD88" s="11">
        <f>SUMIFS('Forecast Data'!$D:$D,'Forecast Data'!$C:$C,AD$6,'Forecast Data'!$B:$B,$D88)</f>
        <v>6825</v>
      </c>
      <c r="AE88" s="11">
        <f>SUMIFS('Forecast Data'!$D:$D,'Forecast Data'!$C:$C,AE$6,'Forecast Data'!$B:$B,$D88)</f>
        <v>6847</v>
      </c>
      <c r="AF88" s="11">
        <f>SUMIFS('Forecast Data'!$D:$D,'Forecast Data'!$C:$C,AF$6,'Forecast Data'!$B:$B,$D88)</f>
        <v>6850</v>
      </c>
      <c r="AG88" s="11">
        <f>SUMIFS('Forecast Data'!$D:$D,'Forecast Data'!$C:$C,AG$6,'Forecast Data'!$B:$B,$D88)</f>
        <v>6856</v>
      </c>
      <c r="AH88" s="11">
        <f>SUMIFS('Forecast Data'!$D:$D,'Forecast Data'!$C:$C,AH$6,'Forecast Data'!$B:$B,$D88)</f>
        <v>6861</v>
      </c>
      <c r="AI88" s="1"/>
      <c r="AJ88" s="12">
        <f>IF(SUMIFS('Forecast Data'!$E:$E,'Forecast Data'!$C:$C,AJ$6,'Forecast Data'!$B:$B,$D88)=0,"",SUMIFS('Forecast Data'!$E:$E,'Forecast Data'!$C:$C,AJ$6,'Forecast Data'!$B:$B,$D88))</f>
        <v>0.05</v>
      </c>
      <c r="AK88" s="12">
        <f>IF(SUMIFS('Forecast Data'!$E:$E,'Forecast Data'!$C:$C,AK$6,'Forecast Data'!$B:$B,$D88)=0,"",SUMIFS('Forecast Data'!$E:$E,'Forecast Data'!$C:$C,AK$6,'Forecast Data'!$B:$B,$D88))</f>
        <v>0.1</v>
      </c>
      <c r="AL88" s="12">
        <f>IF(SUMIFS('Forecast Data'!$E:$E,'Forecast Data'!$C:$C,AL$6,'Forecast Data'!$B:$B,$D88)=0,"",SUMIFS('Forecast Data'!$E:$E,'Forecast Data'!$C:$C,AL$6,'Forecast Data'!$B:$B,$D88))</f>
        <v>0.12</v>
      </c>
      <c r="AM88" s="12">
        <f>IF(SUMIFS('Forecast Data'!$E:$E,'Forecast Data'!$C:$C,AM$6,'Forecast Data'!$B:$B,$D88)=0,"",SUMIFS('Forecast Data'!$E:$E,'Forecast Data'!$C:$C,AM$6,'Forecast Data'!$B:$B,$D88))</f>
        <v>0.15</v>
      </c>
      <c r="AN88" s="12">
        <f>IF(SUMIFS('Forecast Data'!$E:$E,'Forecast Data'!$C:$C,AN$6,'Forecast Data'!$B:$B,$D88)=0,"",SUMIFS('Forecast Data'!$E:$E,'Forecast Data'!$C:$C,AN$6,'Forecast Data'!$B:$B,$D88))</f>
        <v>0.06</v>
      </c>
      <c r="AO88" s="12">
        <f>IF(SUMIFS('Forecast Data'!$E:$E,'Forecast Data'!$C:$C,AO$6,'Forecast Data'!$B:$B,$D88)=0,"",SUMIFS('Forecast Data'!$E:$E,'Forecast Data'!$C:$C,AO$6,'Forecast Data'!$B:$B,$D88))</f>
        <v>0.08</v>
      </c>
      <c r="AP88" s="12">
        <f>IF(SUMIFS('Forecast Data'!$E:$E,'Forecast Data'!$C:$C,AP$6,'Forecast Data'!$B:$B,$D88)=0,"",SUMIFS('Forecast Data'!$E:$E,'Forecast Data'!$C:$C,AP$6,'Forecast Data'!$B:$B,$D88))</f>
        <v>0.14000000000000001</v>
      </c>
      <c r="AQ88" s="12">
        <f>IF(SUMIFS('Forecast Data'!$E:$E,'Forecast Data'!$C:$C,AQ$6,'Forecast Data'!$B:$B,$D88)=0,"",SUMIFS('Forecast Data'!$E:$E,'Forecast Data'!$C:$C,AQ$6,'Forecast Data'!$B:$B,$D88))</f>
        <v>0.12</v>
      </c>
      <c r="AR88" s="12">
        <f>IF(SUMIFS('Forecast Data'!$E:$E,'Forecast Data'!$C:$C,AR$6,'Forecast Data'!$B:$B,$D88)=0,"",SUMIFS('Forecast Data'!$E:$E,'Forecast Data'!$C:$C,AR$6,'Forecast Data'!$B:$B,$D88))</f>
        <v>0.13</v>
      </c>
      <c r="AS88" s="12">
        <f>IF(SUMIFS('Forecast Data'!$E:$E,'Forecast Data'!$C:$C,AS$6,'Forecast Data'!$B:$B,$D88)=0,"",SUMIFS('Forecast Data'!$E:$E,'Forecast Data'!$C:$C,AS$6,'Forecast Data'!$B:$B,$D88))</f>
        <v>0.14000000000000001</v>
      </c>
      <c r="AT88" s="12">
        <f>IF(SUMIFS('Forecast Data'!$E:$E,'Forecast Data'!$C:$C,AT$6,'Forecast Data'!$B:$B,$D88)=0,"",SUMIFS('Forecast Data'!$E:$E,'Forecast Data'!$C:$C,AT$6,'Forecast Data'!$B:$B,$D88))</f>
        <v>0.08</v>
      </c>
      <c r="AU88" s="12">
        <f>IF(SUMIFS('Forecast Data'!$E:$E,'Forecast Data'!$C:$C,AU$6,'Forecast Data'!$B:$B,$D88)=0,"",SUMIFS('Forecast Data'!$E:$E,'Forecast Data'!$C:$C,AU$6,'Forecast Data'!$B:$B,$D88))</f>
        <v>0.14000000000000001</v>
      </c>
      <c r="AV88" s="1"/>
      <c r="AW88" s="11">
        <f>SUMIFS('OP Units'!E:E,'OP Units'!$A:$A,$D88)</f>
        <v>5874</v>
      </c>
      <c r="AX88" s="11">
        <f>SUMIFS('OP Units'!F:F,'OP Units'!$A:$A,$D88)</f>
        <v>6748</v>
      </c>
      <c r="AY88" s="11">
        <f>SUMIFS('OP Units'!G:G,'OP Units'!$A:$A,$D88)</f>
        <v>6800</v>
      </c>
      <c r="AZ88" s="11">
        <f>SUMIFS('OP Units'!H:H,'OP Units'!$A:$A,$D88)</f>
        <v>6537</v>
      </c>
      <c r="BA88" s="11">
        <f>SUMIFS('OP Units'!I:I,'OP Units'!$A:$A,$D88)</f>
        <v>6824</v>
      </c>
      <c r="BB88" s="11">
        <f>SUMIFS('OP Units'!J:J,'OP Units'!$A:$A,$D88)</f>
        <v>7439</v>
      </c>
      <c r="BC88" s="11">
        <f>SUMIFS('OP Units'!K:K,'OP Units'!$A:$A,$D88)</f>
        <v>6738</v>
      </c>
      <c r="BD88" s="11">
        <f>SUMIFS('OP Units'!L:L,'OP Units'!$A:$A,$D88)</f>
        <v>6902</v>
      </c>
      <c r="BE88" s="11">
        <f>SUMIFS('OP Units'!M:M,'OP Units'!$A:$A,$D88)</f>
        <v>6877</v>
      </c>
      <c r="BF88" s="11">
        <f>SUMIFS('OP Units'!N:N,'OP Units'!$A:$A,$D88)</f>
        <v>6624</v>
      </c>
      <c r="BG88" s="11">
        <f>SUMIFS('OP Units'!O:O,'OP Units'!$A:$A,$D88)</f>
        <v>6008</v>
      </c>
      <c r="BH88" s="11">
        <f>SUMIFS('OP Units'!P:P,'OP Units'!$A:$A,$D88)</f>
        <v>5663</v>
      </c>
      <c r="BI88" s="1"/>
      <c r="BJ88" s="12">
        <f>IFERROR((SUMIFS('OP Units'!E:E,'OP Units'!$A:$A,$D88)-SUMIFS('Forecast Data'!$H:$H,'Forecast Data'!$C:$C,BJ$6,'Forecast Data'!$B:$B,$D88))/SUMIFS('Forecast Data'!$H:$H,'Forecast Data'!$C:$C,BJ$6,'Forecast Data'!$B:$B,$D88),"")</f>
        <v>-8.1613508442776733E-2</v>
      </c>
      <c r="BK88" s="12">
        <f>IFERROR((SUMIFS('OP Units'!F:F,'OP Units'!$A:$A,$D88)-SUMIFS('Forecast Data'!$H:$H,'Forecast Data'!$C:$C,BK$6,'Forecast Data'!$B:$B,$D88))/SUMIFS('Forecast Data'!$H:$H,'Forecast Data'!$C:$C,BK$6,'Forecast Data'!$B:$B,$D88),"")</f>
        <v>0.11059907834101383</v>
      </c>
      <c r="BL88" s="12">
        <f>IFERROR((SUMIFS('OP Units'!G:G,'OP Units'!$A:$A,$D88)-SUMIFS('Forecast Data'!$H:$H,'Forecast Data'!$C:$C,BL$6,'Forecast Data'!$B:$B,$D88))/SUMIFS('Forecast Data'!$H:$H,'Forecast Data'!$C:$C,BL$6,'Forecast Data'!$B:$B,$D88),"")</f>
        <v>0.14036558779138017</v>
      </c>
      <c r="BM88" s="12">
        <f>IFERROR((SUMIFS('OP Units'!H:H,'OP Units'!$A:$A,$D88)-SUMIFS('Forecast Data'!$H:$H,'Forecast Data'!$C:$C,BM$6,'Forecast Data'!$B:$B,$D88))/SUMIFS('Forecast Data'!$H:$H,'Forecast Data'!$C:$C,BM$6,'Forecast Data'!$B:$B,$D88),"")</f>
        <v>0.12126929674099485</v>
      </c>
      <c r="BN88" s="12">
        <f>IFERROR((SUMIFS('OP Units'!I:I,'OP Units'!$A:$A,$D88)-SUMIFS('Forecast Data'!$H:$H,'Forecast Data'!$C:$C,BN$6,'Forecast Data'!$B:$B,$D88))/SUMIFS('Forecast Data'!$H:$H,'Forecast Data'!$C:$C,BN$6,'Forecast Data'!$B:$B,$D88),"")</f>
        <v>7.6001261431725003E-2</v>
      </c>
      <c r="BO88" s="12">
        <f>IFERROR((SUMIFS('OP Units'!J:J,'OP Units'!$A:$A,$D88)-SUMIFS('Forecast Data'!$H:$H,'Forecast Data'!$C:$C,BO$6,'Forecast Data'!$B:$B,$D88))/SUMIFS('Forecast Data'!$H:$H,'Forecast Data'!$C:$C,BO$6,'Forecast Data'!$B:$B,$D88),"")</f>
        <v>0.19578845844719497</v>
      </c>
      <c r="BP88" s="12">
        <f>IFERROR((SUMIFS('OP Units'!K:K,'OP Units'!$A:$A,$D88)-SUMIFS('Forecast Data'!$H:$H,'Forecast Data'!$C:$C,BP$6,'Forecast Data'!$B:$B,$D88))/SUMIFS('Forecast Data'!$H:$H,'Forecast Data'!$C:$C,BP$6,'Forecast Data'!$B:$B,$D88),"")</f>
        <v>0.12883230021779193</v>
      </c>
      <c r="BQ88" s="12">
        <f>IFERROR((SUMIFS('OP Units'!L:L,'OP Units'!$A:$A,$D88)-SUMIFS('Forecast Data'!$H:$H,'Forecast Data'!$C:$C,BQ$6,'Forecast Data'!$B:$B,$D88))/SUMIFS('Forecast Data'!$H:$H,'Forecast Data'!$C:$C,BQ$6,'Forecast Data'!$B:$B,$D88),"")</f>
        <v>0.13017848370722121</v>
      </c>
      <c r="BR88" s="12">
        <f>IFERROR((SUMIFS('OP Units'!M:M,'OP Units'!$A:$A,$D88)-SUMIFS('Forecast Data'!$H:$H,'Forecast Data'!$C:$C,BR$6,'Forecast Data'!$B:$B,$D88))/SUMIFS('Forecast Data'!$H:$H,'Forecast Data'!$C:$C,BR$6,'Forecast Data'!$B:$B,$D88),"")</f>
        <v>0.13538055142809971</v>
      </c>
      <c r="BS88" s="12">
        <f>IFERROR((SUMIFS('OP Units'!N:N,'OP Units'!$A:$A,$D88)-SUMIFS('Forecast Data'!$H:$H,'Forecast Data'!$C:$C,BS$6,'Forecast Data'!$B:$B,$D88))/SUMIFS('Forecast Data'!$H:$H,'Forecast Data'!$C:$C,BS$6,'Forecast Data'!$B:$B,$D88),"")</f>
        <v>0.10455227613806903</v>
      </c>
      <c r="BT88" s="12">
        <f>IFERROR((SUMIFS('OP Units'!O:O,'OP Units'!$A:$A,$D88)-SUMIFS('Forecast Data'!$H:$H,'Forecast Data'!$C:$C,BT$6,'Forecast Data'!$B:$B,$D88))/SUMIFS('Forecast Data'!$H:$H,'Forecast Data'!$C:$C,BT$6,'Forecast Data'!$B:$B,$D88),"")</f>
        <v>-5.2515376123639802E-2</v>
      </c>
      <c r="BU88" s="12">
        <f>IFERROR((SUMIFS('OP Units'!P:P,'OP Units'!$A:$A,$D88)-SUMIFS('Forecast Data'!$H:$H,'Forecast Data'!$C:$C,BU$6,'Forecast Data'!$B:$B,$D88))/SUMIFS('Forecast Data'!$H:$H,'Forecast Data'!$C:$C,BU$6,'Forecast Data'!$B:$B,$D88),"")</f>
        <v>-5.898969757394483E-2</v>
      </c>
      <c r="BV88" s="12"/>
      <c r="BW88" s="11">
        <f>(SUMIFS('Forecast Data'!H:H,'Forecast Data'!B:B,D88,'Forecast Data'!C:C,BK$6)+SUMIFS('Forecast Data'!H:H,'Forecast Data'!B:B,D88,'Forecast Data'!C:C,BL$6)+SUMIFS('Forecast Data'!H:H,'Forecast Data'!B:B,D88,'Forecast Data'!C:C,BM$6)+SUMIFS('Forecast Data'!H:H,'Forecast Data'!B:B,D88,'Forecast Data'!C:C,BN$6)+SUMIFS('Forecast Data'!H:H,'Forecast Data'!B:B,D88,'Forecast Data'!C:C,BO$6)+SUMIFS('Forecast Data'!H:H,'Forecast Data'!B:B,D88,'Forecast Data'!C:C,BP$6)+SUMIFS('Forecast Data'!H:H,'Forecast Data'!B:B,D88,'Forecast Data'!C:C,BQ$6)+SUMIFS('Forecast Data'!H:H,'Forecast Data'!B:B,D88,'Forecast Data'!C:C,BJ$6))/8</f>
        <v>6113</v>
      </c>
      <c r="BX88" s="12">
        <f>IFERROR((SUM(W88:AD88)-(SUMIFS('Forecast Data'!H:H,'Forecast Data'!B:B,B88,'Forecast Data'!C:C,BJ$6)+SUMIFS('Forecast Data'!H:H,'Forecast Data'!B:B,B88,'Forecast Data'!C:C,BK$6)+SUMIFS('Forecast Data'!H:H,'Forecast Data'!B:B,B88,'Forecast Data'!C:C,BL$6)+SUMIFS('Forecast Data'!H:H,'Forecast Data'!B:B,B88,'Forecast Data'!C:C,BM$6)+SUMIFS('Forecast Data'!H:H,'Forecast Data'!B:B,B88,'Forecast Data'!C:C,BN$6)+SUMIFS('Forecast Data'!H:H,'Forecast Data'!B:B,B88,'Forecast Data'!C:C,BO$6)+SUMIFS('Forecast Data'!H:H,'Forecast Data'!B:B,B88,'Forecast Data'!C:C,BP$6)+SUMIFS('Forecast Data'!H:H,'Forecast Data'!B:B,B88,'Forecast Data'!C:C,BQ$6)))/(SUMIFS('Forecast Data'!H:H,'Forecast Data'!B:B,B88,'Forecast Data'!C:C,BJ$6)+SUMIFS('Forecast Data'!H:H,'Forecast Data'!B:B,B88,'Forecast Data'!C:C,BK$6)+SUMIFS('Forecast Data'!H:H,'Forecast Data'!B:B,B88,'Forecast Data'!C:C,BL$6)+SUMIFS('Forecast Data'!H:H,'Forecast Data'!B:B,B88,'Forecast Data'!C:C,BM$6)+SUMIFS('Forecast Data'!H:H,'Forecast Data'!B:B,B88,'Forecast Data'!C:C,BN$6)+SUMIFS('Forecast Data'!H:H,'Forecast Data'!B:B,B88,'Forecast Data'!C:C,BO$6)+SUMIFS('Forecast Data'!H:H,'Forecast Data'!B:B,B88,'Forecast Data'!C:C,BP$6)+SUMIFS('Forecast Data'!H:H,'Forecast Data'!B:B,B88,'Forecast Data'!C:C,BQ$6)),"")</f>
        <v>0.10244560772124979</v>
      </c>
      <c r="BY88" s="12">
        <f t="shared" si="18"/>
        <v>2.7621073082964982E-4</v>
      </c>
      <c r="BZ88" s="16">
        <f t="shared" si="19"/>
        <v>5.1496476408880614E-4</v>
      </c>
      <c r="CA88" s="13">
        <f t="shared" si="20"/>
        <v>-2.3875403325915631E-2</v>
      </c>
      <c r="CB88" s="12">
        <f t="shared" si="21"/>
        <v>2.3875403325915632E-4</v>
      </c>
      <c r="CC88" s="12"/>
      <c r="CD88" s="11">
        <f>(SUMIFS('Forecast Data'!H:H,'Forecast Data'!B:B,D88,'Forecast Data'!C:C,BK$6)+SUMIFS('Forecast Data'!H:H,'Forecast Data'!B:B,D88,'Forecast Data'!C:C,BL$6)+SUMIFS('Forecast Data'!H:H,'Forecast Data'!B:B,D88,'Forecast Data'!C:C,BM$6)+SUMIFS('Forecast Data'!H:H,'Forecast Data'!B:B,D88,'Forecast Data'!C:C,BJ$6))/4</f>
        <v>6066.25</v>
      </c>
      <c r="CE88" s="12">
        <f>IFERROR((SUM(W88:Z88)-(SUMIFS('Forecast Data'!H:H,'Forecast Data'!B:B,D88,'Forecast Data'!C:C,BJ$6)+SUMIFS('Forecast Data'!H:H,'Forecast Data'!B:B,D88,'Forecast Data'!C:C,BK$6)+SUMIFS('Forecast Data'!H:H,'Forecast Data'!B:B,D88,'Forecast Data'!C:C,BL$6)+SUMIFS('Forecast Data'!H:H,'Forecast Data'!B:B,D88,'Forecast Data'!C:C,BM$6)))/(SUMIFS('Forecast Data'!H:H,'Forecast Data'!B:B,D88,'Forecast Data'!C:C,BJ$6)+SUMIFS('Forecast Data'!H:H,'Forecast Data'!B:B,D88,'Forecast Data'!C:C,BK$6)+SUMIFS('Forecast Data'!H:H,'Forecast Data'!B:B,D88,'Forecast Data'!C:C,BL$6)+SUMIFS('Forecast Data'!H:H,'Forecast Data'!B:B,D88,'Forecast Data'!C:C,BM$6)),"")</f>
        <v>0.10624356068411292</v>
      </c>
      <c r="CF88" s="12">
        <f t="shared" si="22"/>
        <v>2.7621073082964982E-4</v>
      </c>
      <c r="CG88" s="12">
        <f t="shared" si="23"/>
        <v>5.4033963873684004E-4</v>
      </c>
      <c r="CH88" s="13">
        <f t="shared" si="24"/>
        <v>-2.6412890790719023E-2</v>
      </c>
      <c r="CI88" s="13"/>
    </row>
    <row r="89" spans="1:87" ht="13.2">
      <c r="A89" s="1"/>
      <c r="B89" t="str">
        <f t="shared" si="43"/>
        <v>The Genius Brand</v>
      </c>
      <c r="C89" t="s">
        <v>44</v>
      </c>
      <c r="D89" t="s">
        <v>122</v>
      </c>
      <c r="E89" s="11">
        <f>SUMIFS('Fin Data'!F:F,'Fin Data'!A:A,D89)</f>
        <v>0</v>
      </c>
      <c r="F89" s="11">
        <f>SUMIFS('Fin Data with 6 week hist'!I:I,'Fin Data with 6 week hist'!$A:$A,$D89)</f>
        <v>7032</v>
      </c>
      <c r="G89" s="11">
        <f>SUMIFS('Fin Data with 6 week hist'!J:J,'Fin Data with 6 week hist'!$A:$A,$D89)</f>
        <v>12459</v>
      </c>
      <c r="H89" s="11">
        <f>SUMIFS('Fin Data with 6 week hist'!K:K,'Fin Data with 6 week hist'!$A:$A,$D89)+SUMIFS('Unit Cancellations'!D:D,'Unit Cancellations'!$B:$B,$D89)</f>
        <v>7204</v>
      </c>
      <c r="I89" s="11">
        <f>SUMIFS('Fin Data with 6 week hist'!L:L,'Fin Data with 6 week hist'!$A:$A,$D89)+SUMIFS('Unit Cancellations'!E:E,'Unit Cancellations'!$B:$B,$D89)</f>
        <v>5939</v>
      </c>
      <c r="J89" s="11">
        <f>SUMIFS('Fin Data with 6 week hist'!M:M,'Fin Data with 6 week hist'!$A:$A,$D89)+SUMIFS('Unit Cancellations'!F:F,'Unit Cancellations'!$B:$B,$D89)</f>
        <v>5715</v>
      </c>
      <c r="K89" s="11">
        <f>SUMIFS('Fin Data with 6 week hist'!N:N,'Fin Data with 6 week hist'!$A:$A,$D89)+SUMIFS('Unit Cancellations'!G:G,'Unit Cancellations'!$B:$B,$D89)</f>
        <v>6296</v>
      </c>
      <c r="L89" s="11">
        <f>SUMIFS('Fin Data'!AN:AN,'Fin Data'!A:A,D89)</f>
        <v>7441.333333333333</v>
      </c>
      <c r="M89" s="12">
        <f>IFERROR(SUMIFS('Fin Data'!AO:AO,'Fin Data'!A:A,D89),"")</f>
        <v>0</v>
      </c>
      <c r="N89" s="1"/>
      <c r="O89" s="11">
        <f t="shared" si="12"/>
        <v>7615</v>
      </c>
      <c r="P89" s="12" t="str">
        <f t="shared" si="13"/>
        <v/>
      </c>
      <c r="Q89" s="1"/>
      <c r="R89" s="11">
        <f t="shared" si="14"/>
        <v>6838.125</v>
      </c>
      <c r="S89" s="12">
        <f t="shared" si="15"/>
        <v>3.4854870449327646</v>
      </c>
      <c r="T89" s="11">
        <f t="shared" si="16"/>
        <v>8632</v>
      </c>
      <c r="U89" s="1" t="e">
        <f t="shared" si="44"/>
        <v>#REF!</v>
      </c>
      <c r="V89" s="1"/>
      <c r="W89" s="11">
        <f>SUMIFS('Forecast Data'!$D:$D,'Forecast Data'!$C:$C,W$6,'Forecast Data'!$B:$B,$D89)</f>
        <v>8674</v>
      </c>
      <c r="X89" s="11">
        <f>SUMIFS('Forecast Data'!$D:$D,'Forecast Data'!$C:$C,X$6,'Forecast Data'!$B:$B,$D89)</f>
        <v>9097</v>
      </c>
      <c r="Y89" s="11">
        <f>SUMIFS('Forecast Data'!$D:$D,'Forecast Data'!$C:$C,Y$6,'Forecast Data'!$B:$B,$D89)</f>
        <v>6556</v>
      </c>
      <c r="Z89" s="11">
        <f>SUMIFS('Forecast Data'!$D:$D,'Forecast Data'!$C:$C,Z$6,'Forecast Data'!$B:$B,$D89)</f>
        <v>6133</v>
      </c>
      <c r="AA89" s="11">
        <f>SUMIFS('Forecast Data'!$D:$D,'Forecast Data'!$C:$C,AA$6,'Forecast Data'!$B:$B,$D89)</f>
        <v>6082</v>
      </c>
      <c r="AB89" s="11">
        <f>SUMIFS('Forecast Data'!$D:$D,'Forecast Data'!$C:$C,AB$6,'Forecast Data'!$B:$B,$D89)</f>
        <v>6074</v>
      </c>
      <c r="AC89" s="11">
        <f>SUMIFS('Forecast Data'!$D:$D,'Forecast Data'!$C:$C,AC$6,'Forecast Data'!$B:$B,$D89)</f>
        <v>6047</v>
      </c>
      <c r="AD89" s="11">
        <f>SUMIFS('Forecast Data'!$D:$D,'Forecast Data'!$C:$C,AD$6,'Forecast Data'!$B:$B,$D89)</f>
        <v>6042</v>
      </c>
      <c r="AE89" s="11">
        <f>SUMIFS('Forecast Data'!$D:$D,'Forecast Data'!$C:$C,AE$6,'Forecast Data'!$B:$B,$D89)</f>
        <v>5996</v>
      </c>
      <c r="AF89" s="11">
        <f>SUMIFS('Forecast Data'!$D:$D,'Forecast Data'!$C:$C,AF$6,'Forecast Data'!$B:$B,$D89)</f>
        <v>5982</v>
      </c>
      <c r="AG89" s="11">
        <f>SUMIFS('Forecast Data'!$D:$D,'Forecast Data'!$C:$C,AG$6,'Forecast Data'!$B:$B,$D89)</f>
        <v>5980</v>
      </c>
      <c r="AH89" s="11">
        <f>SUMIFS('Forecast Data'!$D:$D,'Forecast Data'!$C:$C,AH$6,'Forecast Data'!$B:$B,$D89)</f>
        <v>5980</v>
      </c>
      <c r="AI89" s="1"/>
      <c r="AJ89" s="12" t="str">
        <f>IF(SUMIFS('Forecast Data'!$E:$E,'Forecast Data'!$C:$C,AJ$6,'Forecast Data'!$B:$B,$D89)=0,"",SUMIFS('Forecast Data'!$E:$E,'Forecast Data'!$C:$C,AJ$6,'Forecast Data'!$B:$B,$D89))</f>
        <v/>
      </c>
      <c r="AK89" s="12" t="str">
        <f>IF(SUMIFS('Forecast Data'!$E:$E,'Forecast Data'!$C:$C,AK$6,'Forecast Data'!$B:$B,$D89)=0,"",SUMIFS('Forecast Data'!$E:$E,'Forecast Data'!$C:$C,AK$6,'Forecast Data'!$B:$B,$D89))</f>
        <v/>
      </c>
      <c r="AL89" s="12" t="str">
        <f>IF(SUMIFS('Forecast Data'!$E:$E,'Forecast Data'!$C:$C,AL$6,'Forecast Data'!$B:$B,$D89)=0,"",SUMIFS('Forecast Data'!$E:$E,'Forecast Data'!$C:$C,AL$6,'Forecast Data'!$B:$B,$D89))</f>
        <v/>
      </c>
      <c r="AM89" s="12" t="str">
        <f>IF(SUMIFS('Forecast Data'!$E:$E,'Forecast Data'!$C:$C,AM$6,'Forecast Data'!$B:$B,$D89)=0,"",SUMIFS('Forecast Data'!$E:$E,'Forecast Data'!$C:$C,AM$6,'Forecast Data'!$B:$B,$D89))</f>
        <v/>
      </c>
      <c r="AN89" s="12">
        <f>IF(SUMIFS('Forecast Data'!$E:$E,'Forecast Data'!$C:$C,AN$6,'Forecast Data'!$B:$B,$D89)=0,"",SUMIFS('Forecast Data'!$E:$E,'Forecast Data'!$C:$C,AN$6,'Forecast Data'!$B:$B,$D89))</f>
        <v>8.27</v>
      </c>
      <c r="AO89" s="12">
        <f>IF(SUMIFS('Forecast Data'!$E:$E,'Forecast Data'!$C:$C,AO$6,'Forecast Data'!$B:$B,$D89)=0,"",SUMIFS('Forecast Data'!$E:$E,'Forecast Data'!$C:$C,AO$6,'Forecast Data'!$B:$B,$D89))</f>
        <v>1.44</v>
      </c>
      <c r="AP89" s="12">
        <f>IF(SUMIFS('Forecast Data'!$E:$E,'Forecast Data'!$C:$C,AP$6,'Forecast Data'!$B:$B,$D89)=0,"",SUMIFS('Forecast Data'!$E:$E,'Forecast Data'!$C:$C,AP$6,'Forecast Data'!$B:$B,$D89))</f>
        <v>0.61</v>
      </c>
      <c r="AQ89" s="12">
        <f>IF(SUMIFS('Forecast Data'!$E:$E,'Forecast Data'!$C:$C,AQ$6,'Forecast Data'!$B:$B,$D89)=0,"",SUMIFS('Forecast Data'!$E:$E,'Forecast Data'!$C:$C,AQ$6,'Forecast Data'!$B:$B,$D89))</f>
        <v>0.14000000000000001</v>
      </c>
      <c r="AR89" s="12">
        <f>IF(SUMIFS('Forecast Data'!$E:$E,'Forecast Data'!$C:$C,AR$6,'Forecast Data'!$B:$B,$D89)=0,"",SUMIFS('Forecast Data'!$E:$E,'Forecast Data'!$C:$C,AR$6,'Forecast Data'!$B:$B,$D89))</f>
        <v>-0.16</v>
      </c>
      <c r="AS89" s="12">
        <f>IF(SUMIFS('Forecast Data'!$E:$E,'Forecast Data'!$C:$C,AS$6,'Forecast Data'!$B:$B,$D89)=0,"",SUMIFS('Forecast Data'!$E:$E,'Forecast Data'!$C:$C,AS$6,'Forecast Data'!$B:$B,$D89))</f>
        <v>-0.14000000000000001</v>
      </c>
      <c r="AT89" s="12">
        <f>IF(SUMIFS('Forecast Data'!$E:$E,'Forecast Data'!$C:$C,AT$6,'Forecast Data'!$B:$B,$D89)=0,"",SUMIFS('Forecast Data'!$E:$E,'Forecast Data'!$C:$C,AT$6,'Forecast Data'!$B:$B,$D89))</f>
        <v>-0.13</v>
      </c>
      <c r="AU89" s="12">
        <f>IF(SUMIFS('Forecast Data'!$E:$E,'Forecast Data'!$C:$C,AU$6,'Forecast Data'!$B:$B,$D89)=0,"",SUMIFS('Forecast Data'!$E:$E,'Forecast Data'!$C:$C,AU$6,'Forecast Data'!$B:$B,$D89))</f>
        <v>-0.31</v>
      </c>
      <c r="AV89" s="1"/>
      <c r="AW89" s="11">
        <f>SUMIFS('OP Units'!E:E,'OP Units'!$A:$A,$D89)</f>
        <v>7915</v>
      </c>
      <c r="AX89" s="11">
        <f>SUMIFS('OP Units'!F:F,'OP Units'!$A:$A,$D89)</f>
        <v>8333</v>
      </c>
      <c r="AY89" s="11">
        <f>SUMIFS('OP Units'!G:G,'OP Units'!$A:$A,$D89)</f>
        <v>8654</v>
      </c>
      <c r="AZ89" s="11">
        <f>SUMIFS('OP Units'!H:H,'OP Units'!$A:$A,$D89)</f>
        <v>9049</v>
      </c>
      <c r="BA89" s="11">
        <f>SUMIFS('OP Units'!I:I,'OP Units'!$A:$A,$D89)</f>
        <v>9189</v>
      </c>
      <c r="BB89" s="11">
        <f>SUMIFS('OP Units'!J:J,'OP Units'!$A:$A,$D89)</f>
        <v>9768</v>
      </c>
      <c r="BC89" s="11">
        <f>SUMIFS('OP Units'!K:K,'OP Units'!$A:$A,$D89)</f>
        <v>8161</v>
      </c>
      <c r="BD89" s="11">
        <f>SUMIFS('OP Units'!L:L,'OP Units'!$A:$A,$D89)</f>
        <v>7987</v>
      </c>
      <c r="BE89" s="11">
        <f>SUMIFS('OP Units'!M:M,'OP Units'!$A:$A,$D89)</f>
        <v>8083</v>
      </c>
      <c r="BF89" s="11">
        <f>SUMIFS('OP Units'!N:N,'OP Units'!$A:$A,$D89)</f>
        <v>8603</v>
      </c>
      <c r="BG89" s="11">
        <f>SUMIFS('OP Units'!O:O,'OP Units'!$A:$A,$D89)</f>
        <v>3943</v>
      </c>
      <c r="BH89" s="11">
        <f>SUMIFS('OP Units'!P:P,'OP Units'!$A:$A,$D89)</f>
        <v>0</v>
      </c>
      <c r="BI89" s="1"/>
      <c r="BJ89" s="12" t="str">
        <f>IFERROR((SUMIFS('OP Units'!E:E,'OP Units'!$A:$A,$D89)-SUMIFS('Forecast Data'!$H:$H,'Forecast Data'!$C:$C,BJ$6,'Forecast Data'!$B:$B,$D89))/SUMIFS('Forecast Data'!$H:$H,'Forecast Data'!$C:$C,BJ$6,'Forecast Data'!$B:$B,$D89),"")</f>
        <v/>
      </c>
      <c r="BK89" s="12" t="str">
        <f>IFERROR((SUMIFS('OP Units'!F:F,'OP Units'!$A:$A,$D89)-SUMIFS('Forecast Data'!$H:$H,'Forecast Data'!$C:$C,BK$6,'Forecast Data'!$B:$B,$D89))/SUMIFS('Forecast Data'!$H:$H,'Forecast Data'!$C:$C,BK$6,'Forecast Data'!$B:$B,$D89),"")</f>
        <v/>
      </c>
      <c r="BL89" s="12" t="str">
        <f>IFERROR((SUMIFS('OP Units'!G:G,'OP Units'!$A:$A,$D89)-SUMIFS('Forecast Data'!$H:$H,'Forecast Data'!$C:$C,BL$6,'Forecast Data'!$B:$B,$D89))/SUMIFS('Forecast Data'!$H:$H,'Forecast Data'!$C:$C,BL$6,'Forecast Data'!$B:$B,$D89),"")</f>
        <v/>
      </c>
      <c r="BM89" s="12" t="str">
        <f>IFERROR((SUMIFS('OP Units'!H:H,'OP Units'!$A:$A,$D89)-SUMIFS('Forecast Data'!$H:$H,'Forecast Data'!$C:$C,BM$6,'Forecast Data'!$B:$B,$D89))/SUMIFS('Forecast Data'!$H:$H,'Forecast Data'!$C:$C,BM$6,'Forecast Data'!$B:$B,$D89),"")</f>
        <v/>
      </c>
      <c r="BN89" s="12">
        <f>IFERROR((SUMIFS('OP Units'!I:I,'OP Units'!$A:$A,$D89)-SUMIFS('Forecast Data'!$H:$H,'Forecast Data'!$C:$C,BN$6,'Forecast Data'!$B:$B,$D89))/SUMIFS('Forecast Data'!$H:$H,'Forecast Data'!$C:$C,BN$6,'Forecast Data'!$B:$B,$D89),"")</f>
        <v>13.007621951219512</v>
      </c>
      <c r="BO89" s="12">
        <f>IFERROR((SUMIFS('OP Units'!J:J,'OP Units'!$A:$A,$D89)-SUMIFS('Forecast Data'!$H:$H,'Forecast Data'!$C:$C,BO$6,'Forecast Data'!$B:$B,$D89))/SUMIFS('Forecast Data'!$H:$H,'Forecast Data'!$C:$C,BO$6,'Forecast Data'!$B:$B,$D89),"")</f>
        <v>2.9213167402649538</v>
      </c>
      <c r="BP89" s="12">
        <f>IFERROR((SUMIFS('OP Units'!K:K,'OP Units'!$A:$A,$D89)-SUMIFS('Forecast Data'!$H:$H,'Forecast Data'!$C:$C,BP$6,'Forecast Data'!$B:$B,$D89))/SUMIFS('Forecast Data'!$H:$H,'Forecast Data'!$C:$C,BP$6,'Forecast Data'!$B:$B,$D89),"")</f>
        <v>1.1733688415446073</v>
      </c>
      <c r="BQ89" s="12">
        <f>IFERROR((SUMIFS('OP Units'!L:L,'OP Units'!$A:$A,$D89)-SUMIFS('Forecast Data'!$H:$H,'Forecast Data'!$C:$C,BQ$6,'Forecast Data'!$B:$B,$D89))/SUMIFS('Forecast Data'!$H:$H,'Forecast Data'!$C:$C,BQ$6,'Forecast Data'!$B:$B,$D89),"")</f>
        <v>0.5086890819795995</v>
      </c>
      <c r="BR89" s="12">
        <f>IFERROR((SUMIFS('OP Units'!M:M,'OP Units'!$A:$A,$D89)-SUMIFS('Forecast Data'!$H:$H,'Forecast Data'!$C:$C,BR$6,'Forecast Data'!$B:$B,$D89))/SUMIFS('Forecast Data'!$H:$H,'Forecast Data'!$C:$C,BR$6,'Forecast Data'!$B:$B,$D89),"")</f>
        <v>0.13366058906030856</v>
      </c>
      <c r="BS89" s="12">
        <f>IFERROR((SUMIFS('OP Units'!N:N,'OP Units'!$A:$A,$D89)-SUMIFS('Forecast Data'!$H:$H,'Forecast Data'!$C:$C,BS$6,'Forecast Data'!$B:$B,$D89))/SUMIFS('Forecast Data'!$H:$H,'Forecast Data'!$C:$C,BS$6,'Forecast Data'!$B:$B,$D89),"")</f>
        <v>0.23128667525404323</v>
      </c>
      <c r="BT89" s="12">
        <f>IFERROR((SUMIFS('OP Units'!O:O,'OP Units'!$A:$A,$D89)-SUMIFS('Forecast Data'!$H:$H,'Forecast Data'!$C:$C,BT$6,'Forecast Data'!$B:$B,$D89))/SUMIFS('Forecast Data'!$H:$H,'Forecast Data'!$C:$C,BT$6,'Forecast Data'!$B:$B,$D89),"")</f>
        <v>-0.42513485930893719</v>
      </c>
      <c r="BU89" s="12">
        <f>IFERROR((SUMIFS('OP Units'!P:P,'OP Units'!$A:$A,$D89)-SUMIFS('Forecast Data'!$H:$H,'Forecast Data'!$C:$C,BU$6,'Forecast Data'!$B:$B,$D89))/SUMIFS('Forecast Data'!$H:$H,'Forecast Data'!$C:$C,BU$6,'Forecast Data'!$B:$B,$D89),"")</f>
        <v>-1</v>
      </c>
      <c r="BV89" s="12"/>
      <c r="BW89" s="11">
        <f>(SUMIFS('Forecast Data'!H:H,'Forecast Data'!B:B,D89,'Forecast Data'!C:C,BK$6)+SUMIFS('Forecast Data'!H:H,'Forecast Data'!B:B,D89,'Forecast Data'!C:C,BL$6)+SUMIFS('Forecast Data'!H:H,'Forecast Data'!B:B,D89,'Forecast Data'!C:C,BM$6)+SUMIFS('Forecast Data'!H:H,'Forecast Data'!B:B,D89,'Forecast Data'!C:C,BN$6)+SUMIFS('Forecast Data'!H:H,'Forecast Data'!B:B,D89,'Forecast Data'!C:C,BO$6)+SUMIFS('Forecast Data'!H:H,'Forecast Data'!B:B,D89,'Forecast Data'!C:C,BP$6)+SUMIFS('Forecast Data'!H:H,'Forecast Data'!B:B,D89,'Forecast Data'!C:C,BQ$6)+SUMIFS('Forecast Data'!H:H,'Forecast Data'!B:B,D89,'Forecast Data'!C:C,BJ$6))/8</f>
        <v>1524.5</v>
      </c>
      <c r="BX89" s="12">
        <f>IFERROR((SUM(W89:AD89)-(SUMIFS('Forecast Data'!H:H,'Forecast Data'!B:B,B89,'Forecast Data'!C:C,BJ$6)+SUMIFS('Forecast Data'!H:H,'Forecast Data'!B:B,B89,'Forecast Data'!C:C,BK$6)+SUMIFS('Forecast Data'!H:H,'Forecast Data'!B:B,B89,'Forecast Data'!C:C,BL$6)+SUMIFS('Forecast Data'!H:H,'Forecast Data'!B:B,B89,'Forecast Data'!C:C,BM$6)+SUMIFS('Forecast Data'!H:H,'Forecast Data'!B:B,B89,'Forecast Data'!C:C,BN$6)+SUMIFS('Forecast Data'!H:H,'Forecast Data'!B:B,B89,'Forecast Data'!C:C,BO$6)+SUMIFS('Forecast Data'!H:H,'Forecast Data'!B:B,B89,'Forecast Data'!C:C,BP$6)+SUMIFS('Forecast Data'!H:H,'Forecast Data'!B:B,B89,'Forecast Data'!C:C,BQ$6)))/(SUMIFS('Forecast Data'!H:H,'Forecast Data'!B:B,B89,'Forecast Data'!C:C,BJ$6)+SUMIFS('Forecast Data'!H:H,'Forecast Data'!B:B,B89,'Forecast Data'!C:C,BK$6)+SUMIFS('Forecast Data'!H:H,'Forecast Data'!B:B,B89,'Forecast Data'!C:C,BL$6)+SUMIFS('Forecast Data'!H:H,'Forecast Data'!B:B,B89,'Forecast Data'!C:C,BM$6)+SUMIFS('Forecast Data'!H:H,'Forecast Data'!B:B,B89,'Forecast Data'!C:C,BN$6)+SUMIFS('Forecast Data'!H:H,'Forecast Data'!B:B,B89,'Forecast Data'!C:C,BO$6)+SUMIFS('Forecast Data'!H:H,'Forecast Data'!B:B,B89,'Forecast Data'!C:C,BP$6)+SUMIFS('Forecast Data'!H:H,'Forecast Data'!B:B,B89,'Forecast Data'!C:C,BQ$6)),"")</f>
        <v>3.4854870449327646</v>
      </c>
      <c r="BY89" s="12">
        <f t="shared" si="18"/>
        <v>6.3633935552539758E-3</v>
      </c>
      <c r="BZ89" s="16">
        <f t="shared" si="19"/>
        <v>4.3693886540221681E-3</v>
      </c>
      <c r="CA89" s="13">
        <f t="shared" si="20"/>
        <v>0.19940049012318076</v>
      </c>
      <c r="CB89" s="12">
        <f t="shared" si="21"/>
        <v>1.9940049012318077E-3</v>
      </c>
      <c r="CC89" s="12"/>
      <c r="CD89" s="11">
        <f>(SUMIFS('Forecast Data'!H:H,'Forecast Data'!B:B,D89,'Forecast Data'!C:C,BK$6)+SUMIFS('Forecast Data'!H:H,'Forecast Data'!B:B,D89,'Forecast Data'!C:C,BL$6)+SUMIFS('Forecast Data'!H:H,'Forecast Data'!B:B,D89,'Forecast Data'!C:C,BM$6)+SUMIFS('Forecast Data'!H:H,'Forecast Data'!B:B,D89,'Forecast Data'!C:C,BJ$6))/4</f>
        <v>0</v>
      </c>
      <c r="CE89" s="12" t="str">
        <f>IFERROR((SUM(W89:Z89)-(SUMIFS('Forecast Data'!H:H,'Forecast Data'!B:B,D89,'Forecast Data'!C:C,BJ$6)+SUMIFS('Forecast Data'!H:H,'Forecast Data'!B:B,D89,'Forecast Data'!C:C,BK$6)+SUMIFS('Forecast Data'!H:H,'Forecast Data'!B:B,D89,'Forecast Data'!C:C,BL$6)+SUMIFS('Forecast Data'!H:H,'Forecast Data'!B:B,D89,'Forecast Data'!C:C,BM$6)))/(SUMIFS('Forecast Data'!H:H,'Forecast Data'!B:B,D89,'Forecast Data'!C:C,BJ$6)+SUMIFS('Forecast Data'!H:H,'Forecast Data'!B:B,D89,'Forecast Data'!C:C,BK$6)+SUMIFS('Forecast Data'!H:H,'Forecast Data'!B:B,D89,'Forecast Data'!C:C,BL$6)+SUMIFS('Forecast Data'!H:H,'Forecast Data'!B:B,D89,'Forecast Data'!C:C,BM$6)),"")</f>
        <v/>
      </c>
      <c r="CF89" s="12">
        <f t="shared" si="22"/>
        <v>6.3633935552539758E-3</v>
      </c>
      <c r="CG89" s="12">
        <f t="shared" si="23"/>
        <v>6.3843077563708883E-3</v>
      </c>
      <c r="CH89" s="13">
        <f t="shared" si="24"/>
        <v>-2.0914201116912536E-3</v>
      </c>
      <c r="CI89" s="13"/>
    </row>
    <row r="90" spans="1:87" ht="13.2">
      <c r="A90" s="1"/>
      <c r="B90" t="str">
        <f t="shared" si="43"/>
        <v>Brownmed</v>
      </c>
      <c r="D90" t="s">
        <v>123</v>
      </c>
      <c r="E90" s="11">
        <f>SUMIFS('Fin Data'!F:F,'Fin Data'!A:A,D90)</f>
        <v>1157</v>
      </c>
      <c r="F90" s="11">
        <f>SUMIFS('Fin Data with 6 week hist'!I:I,'Fin Data with 6 week hist'!$A:$A,$D90)</f>
        <v>1530</v>
      </c>
      <c r="G90" s="11">
        <f>SUMIFS('Fin Data with 6 week hist'!J:J,'Fin Data with 6 week hist'!$A:$A,$D90)</f>
        <v>1475</v>
      </c>
      <c r="H90" s="11">
        <f>SUMIFS('Fin Data with 6 week hist'!K:K,'Fin Data with 6 week hist'!$A:$A,$D90)+SUMIFS('Unit Cancellations'!D:D,'Unit Cancellations'!$B:$B,$D90)</f>
        <v>1337</v>
      </c>
      <c r="I90" s="11">
        <f>SUMIFS('Fin Data with 6 week hist'!L:L,'Fin Data with 6 week hist'!$A:$A,$D90)+SUMIFS('Unit Cancellations'!E:E,'Unit Cancellations'!$B:$B,$D90)</f>
        <v>1432</v>
      </c>
      <c r="J90" s="11">
        <f>SUMIFS('Fin Data with 6 week hist'!M:M,'Fin Data with 6 week hist'!$A:$A,$D90)+SUMIFS('Unit Cancellations'!F:F,'Unit Cancellations'!$B:$B,$D90)</f>
        <v>1497</v>
      </c>
      <c r="K90" s="11">
        <f>SUMIFS('Fin Data with 6 week hist'!N:N,'Fin Data with 6 week hist'!$A:$A,$D90)+SUMIFS('Unit Cancellations'!G:G,'Unit Cancellations'!$B:$B,$D90)</f>
        <v>1442</v>
      </c>
      <c r="L90" s="11">
        <f>SUMIFS('Fin Data'!AN:AN,'Fin Data'!A:A,D90)</f>
        <v>1452.6666666666667</v>
      </c>
      <c r="M90" s="12">
        <f>IFERROR(SUMIFS('Fin Data'!AO:AO,'Fin Data'!A:A,D90),"")</f>
        <v>0.25554595217516574</v>
      </c>
      <c r="N90" s="1"/>
      <c r="O90" s="11">
        <f t="shared" si="12"/>
        <v>1728.75</v>
      </c>
      <c r="P90" s="12">
        <f t="shared" si="13"/>
        <v>0.53598400710795202</v>
      </c>
      <c r="Q90" s="1"/>
      <c r="R90" s="11">
        <f t="shared" si="14"/>
        <v>1651.375</v>
      </c>
      <c r="S90" s="12">
        <f t="shared" si="15"/>
        <v>0.51554433864861759</v>
      </c>
      <c r="T90" s="11">
        <f t="shared" si="16"/>
        <v>1174.875</v>
      </c>
      <c r="U90" s="1" t="e">
        <f t="shared" si="44"/>
        <v>#REF!</v>
      </c>
      <c r="V90" s="1"/>
      <c r="W90" s="11">
        <f>SUMIFS('Forecast Data'!$D:$D,'Forecast Data'!$C:$C,W$6,'Forecast Data'!$B:$B,$D90)</f>
        <v>1724</v>
      </c>
      <c r="X90" s="11">
        <f>SUMIFS('Forecast Data'!$D:$D,'Forecast Data'!$C:$C,X$6,'Forecast Data'!$B:$B,$D90)</f>
        <v>1715</v>
      </c>
      <c r="Y90" s="11">
        <f>SUMIFS('Forecast Data'!$D:$D,'Forecast Data'!$C:$C,Y$6,'Forecast Data'!$B:$B,$D90)</f>
        <v>1738</v>
      </c>
      <c r="Z90" s="11">
        <f>SUMIFS('Forecast Data'!$D:$D,'Forecast Data'!$C:$C,Z$6,'Forecast Data'!$B:$B,$D90)</f>
        <v>1738</v>
      </c>
      <c r="AA90" s="11">
        <f>SUMIFS('Forecast Data'!$D:$D,'Forecast Data'!$C:$C,AA$6,'Forecast Data'!$B:$B,$D90)</f>
        <v>1732</v>
      </c>
      <c r="AB90" s="11">
        <f>SUMIFS('Forecast Data'!$D:$D,'Forecast Data'!$C:$C,AB$6,'Forecast Data'!$B:$B,$D90)</f>
        <v>1751</v>
      </c>
      <c r="AC90" s="11">
        <f>SUMIFS('Forecast Data'!$D:$D,'Forecast Data'!$C:$C,AC$6,'Forecast Data'!$B:$B,$D90)</f>
        <v>1429</v>
      </c>
      <c r="AD90" s="11">
        <f>SUMIFS('Forecast Data'!$D:$D,'Forecast Data'!$C:$C,AD$6,'Forecast Data'!$B:$B,$D90)</f>
        <v>1384</v>
      </c>
      <c r="AE90" s="11">
        <f>SUMIFS('Forecast Data'!$D:$D,'Forecast Data'!$C:$C,AE$6,'Forecast Data'!$B:$B,$D90)</f>
        <v>1388</v>
      </c>
      <c r="AF90" s="11">
        <f>SUMIFS('Forecast Data'!$D:$D,'Forecast Data'!$C:$C,AF$6,'Forecast Data'!$B:$B,$D90)</f>
        <v>1384</v>
      </c>
      <c r="AG90" s="11">
        <f>SUMIFS('Forecast Data'!$D:$D,'Forecast Data'!$C:$C,AG$6,'Forecast Data'!$B:$B,$D90)</f>
        <v>1284</v>
      </c>
      <c r="AH90" s="11">
        <f>SUMIFS('Forecast Data'!$D:$D,'Forecast Data'!$C:$C,AH$6,'Forecast Data'!$B:$B,$D90)</f>
        <v>1278</v>
      </c>
      <c r="AI90" s="1"/>
      <c r="AJ90" s="12">
        <f>IF(SUMIFS('Forecast Data'!$E:$E,'Forecast Data'!$C:$C,AJ$6,'Forecast Data'!$B:$B,$D90)=0,"",SUMIFS('Forecast Data'!$E:$E,'Forecast Data'!$C:$C,AJ$6,'Forecast Data'!$B:$B,$D90))</f>
        <v>0.56999999999999995</v>
      </c>
      <c r="AK90" s="12">
        <f>IF(SUMIFS('Forecast Data'!$E:$E,'Forecast Data'!$C:$C,AK$6,'Forecast Data'!$B:$B,$D90)=0,"",SUMIFS('Forecast Data'!$E:$E,'Forecast Data'!$C:$C,AK$6,'Forecast Data'!$B:$B,$D90))</f>
        <v>0.49</v>
      </c>
      <c r="AL90" s="12">
        <f>IF(SUMIFS('Forecast Data'!$E:$E,'Forecast Data'!$C:$C,AL$6,'Forecast Data'!$B:$B,$D90)=0,"",SUMIFS('Forecast Data'!$E:$E,'Forecast Data'!$C:$C,AL$6,'Forecast Data'!$B:$B,$D90))</f>
        <v>0.56000000000000005</v>
      </c>
      <c r="AM90" s="12">
        <f>IF(SUMIFS('Forecast Data'!$E:$E,'Forecast Data'!$C:$C,AM$6,'Forecast Data'!$B:$B,$D90)=0,"",SUMIFS('Forecast Data'!$E:$E,'Forecast Data'!$C:$C,AM$6,'Forecast Data'!$B:$B,$D90))</f>
        <v>0.52</v>
      </c>
      <c r="AN90" s="12">
        <f>IF(SUMIFS('Forecast Data'!$E:$E,'Forecast Data'!$C:$C,AN$6,'Forecast Data'!$B:$B,$D90)=0,"",SUMIFS('Forecast Data'!$E:$E,'Forecast Data'!$C:$C,AN$6,'Forecast Data'!$B:$B,$D90))</f>
        <v>0.56000000000000005</v>
      </c>
      <c r="AO90" s="12">
        <f>IF(SUMIFS('Forecast Data'!$E:$E,'Forecast Data'!$C:$C,AO$6,'Forecast Data'!$B:$B,$D90)=0,"",SUMIFS('Forecast Data'!$E:$E,'Forecast Data'!$C:$C,AO$6,'Forecast Data'!$B:$B,$D90))</f>
        <v>0.54</v>
      </c>
      <c r="AP90" s="12">
        <f>IF(SUMIFS('Forecast Data'!$E:$E,'Forecast Data'!$C:$C,AP$6,'Forecast Data'!$B:$B,$D90)=0,"",SUMIFS('Forecast Data'!$E:$E,'Forecast Data'!$C:$C,AP$6,'Forecast Data'!$B:$B,$D90))</f>
        <v>0.42</v>
      </c>
      <c r="AQ90" s="12">
        <f>IF(SUMIFS('Forecast Data'!$E:$E,'Forecast Data'!$C:$C,AQ$6,'Forecast Data'!$B:$B,$D90)=0,"",SUMIFS('Forecast Data'!$E:$E,'Forecast Data'!$C:$C,AQ$6,'Forecast Data'!$B:$B,$D90))</f>
        <v>0.44</v>
      </c>
      <c r="AR90" s="12">
        <f>IF(SUMIFS('Forecast Data'!$E:$E,'Forecast Data'!$C:$C,AR$6,'Forecast Data'!$B:$B,$D90)=0,"",SUMIFS('Forecast Data'!$E:$E,'Forecast Data'!$C:$C,AR$6,'Forecast Data'!$B:$B,$D90))</f>
        <v>0.44</v>
      </c>
      <c r="AS90" s="12">
        <f>IF(SUMIFS('Forecast Data'!$E:$E,'Forecast Data'!$C:$C,AS$6,'Forecast Data'!$B:$B,$D90)=0,"",SUMIFS('Forecast Data'!$E:$E,'Forecast Data'!$C:$C,AS$6,'Forecast Data'!$B:$B,$D90))</f>
        <v>0.2</v>
      </c>
      <c r="AT90" s="12">
        <f>IF(SUMIFS('Forecast Data'!$E:$E,'Forecast Data'!$C:$C,AT$6,'Forecast Data'!$B:$B,$D90)=0,"",SUMIFS('Forecast Data'!$E:$E,'Forecast Data'!$C:$C,AT$6,'Forecast Data'!$B:$B,$D90))</f>
        <v>0.02</v>
      </c>
      <c r="AU90" s="12">
        <f>IF(SUMIFS('Forecast Data'!$E:$E,'Forecast Data'!$C:$C,AU$6,'Forecast Data'!$B:$B,$D90)=0,"",SUMIFS('Forecast Data'!$E:$E,'Forecast Data'!$C:$C,AU$6,'Forecast Data'!$B:$B,$D90))</f>
        <v>0.06</v>
      </c>
      <c r="AV90" s="1"/>
      <c r="AW90" s="11">
        <f>SUMIFS('OP Units'!E:E,'OP Units'!$A:$A,$D90)</f>
        <v>1208</v>
      </c>
      <c r="AX90" s="11">
        <f>SUMIFS('OP Units'!F:F,'OP Units'!$A:$A,$D90)</f>
        <v>1205</v>
      </c>
      <c r="AY90" s="11">
        <f>SUMIFS('OP Units'!G:G,'OP Units'!$A:$A,$D90)</f>
        <v>1232</v>
      </c>
      <c r="AZ90" s="11">
        <f>SUMIFS('OP Units'!H:H,'OP Units'!$A:$A,$D90)</f>
        <v>1286</v>
      </c>
      <c r="BA90" s="11">
        <f>SUMIFS('OP Units'!I:I,'OP Units'!$A:$A,$D90)</f>
        <v>1260</v>
      </c>
      <c r="BB90" s="11">
        <f>SUMIFS('OP Units'!J:J,'OP Units'!$A:$A,$D90)</f>
        <v>1075</v>
      </c>
      <c r="BC90" s="11">
        <f>SUMIFS('OP Units'!K:K,'OP Units'!$A:$A,$D90)</f>
        <v>1066</v>
      </c>
      <c r="BD90" s="11">
        <f>SUMIFS('OP Units'!L:L,'OP Units'!$A:$A,$D90)</f>
        <v>1067</v>
      </c>
      <c r="BE90" s="11">
        <f>SUMIFS('OP Units'!M:M,'OP Units'!$A:$A,$D90)</f>
        <v>1213</v>
      </c>
      <c r="BF90" s="11">
        <f>SUMIFS('OP Units'!N:N,'OP Units'!$A:$A,$D90)</f>
        <v>1098</v>
      </c>
      <c r="BG90" s="11">
        <f>SUMIFS('OP Units'!O:O,'OP Units'!$A:$A,$D90)</f>
        <v>1146</v>
      </c>
      <c r="BH90" s="11">
        <f>SUMIFS('OP Units'!P:P,'OP Units'!$A:$A,$D90)</f>
        <v>1102</v>
      </c>
      <c r="BI90" s="1"/>
      <c r="BJ90" s="12">
        <f>IFERROR((SUMIFS('OP Units'!E:E,'OP Units'!$A:$A,$D90)-SUMIFS('Forecast Data'!$H:$H,'Forecast Data'!$C:$C,BJ$6,'Forecast Data'!$B:$B,$D90))/SUMIFS('Forecast Data'!$H:$H,'Forecast Data'!$C:$C,BJ$6,'Forecast Data'!$B:$B,$D90),"")</f>
        <v>0.10319634703196347</v>
      </c>
      <c r="BK90" s="12">
        <f>IFERROR((SUMIFS('OP Units'!F:F,'OP Units'!$A:$A,$D90)-SUMIFS('Forecast Data'!$H:$H,'Forecast Data'!$C:$C,BK$6,'Forecast Data'!$B:$B,$D90))/SUMIFS('Forecast Data'!$H:$H,'Forecast Data'!$C:$C,BK$6,'Forecast Data'!$B:$B,$D90),"")</f>
        <v>4.6915725456125108E-2</v>
      </c>
      <c r="BL90" s="12">
        <f>IFERROR((SUMIFS('OP Units'!G:G,'OP Units'!$A:$A,$D90)-SUMIFS('Forecast Data'!$H:$H,'Forecast Data'!$C:$C,BL$6,'Forecast Data'!$B:$B,$D90))/SUMIFS('Forecast Data'!$H:$H,'Forecast Data'!$C:$C,BL$6,'Forecast Data'!$B:$B,$D90),"")</f>
        <v>0.1059245960502693</v>
      </c>
      <c r="BM90" s="12">
        <f>IFERROR((SUMIFS('OP Units'!H:H,'OP Units'!$A:$A,$D90)-SUMIFS('Forecast Data'!$H:$H,'Forecast Data'!$C:$C,BM$6,'Forecast Data'!$B:$B,$D90))/SUMIFS('Forecast Data'!$H:$H,'Forecast Data'!$C:$C,BM$6,'Forecast Data'!$B:$B,$D90),"")</f>
        <v>0.12609457092819615</v>
      </c>
      <c r="BN90" s="12">
        <f>IFERROR((SUMIFS('OP Units'!I:I,'OP Units'!$A:$A,$D90)-SUMIFS('Forecast Data'!$H:$H,'Forecast Data'!$C:$C,BN$6,'Forecast Data'!$B:$B,$D90))/SUMIFS('Forecast Data'!$H:$H,'Forecast Data'!$C:$C,BN$6,'Forecast Data'!$B:$B,$D90),"")</f>
        <v>0.13309352517985612</v>
      </c>
      <c r="BO90" s="12">
        <f>IFERROR((SUMIFS('OP Units'!J:J,'OP Units'!$A:$A,$D90)-SUMIFS('Forecast Data'!$H:$H,'Forecast Data'!$C:$C,BO$6,'Forecast Data'!$B:$B,$D90))/SUMIFS('Forecast Data'!$H:$H,'Forecast Data'!$C:$C,BO$6,'Forecast Data'!$B:$B,$D90),"")</f>
        <v>-5.5360281195079089E-2</v>
      </c>
      <c r="BP90" s="12">
        <f>IFERROR((SUMIFS('OP Units'!K:K,'OP Units'!$A:$A,$D90)-SUMIFS('Forecast Data'!$H:$H,'Forecast Data'!$C:$C,BP$6,'Forecast Data'!$B:$B,$D90))/SUMIFS('Forecast Data'!$H:$H,'Forecast Data'!$C:$C,BP$6,'Forecast Data'!$B:$B,$D90),"")</f>
        <v>5.9642147117296221E-2</v>
      </c>
      <c r="BQ90" s="12">
        <f>IFERROR((SUMIFS('OP Units'!L:L,'OP Units'!$A:$A,$D90)-SUMIFS('Forecast Data'!$H:$H,'Forecast Data'!$C:$C,BQ$6,'Forecast Data'!$B:$B,$D90))/SUMIFS('Forecast Data'!$H:$H,'Forecast Data'!$C:$C,BQ$6,'Forecast Data'!$B:$B,$D90),"")</f>
        <v>0.11261730969760167</v>
      </c>
      <c r="BR90" s="12">
        <f>IFERROR((SUMIFS('OP Units'!M:M,'OP Units'!$A:$A,$D90)-SUMIFS('Forecast Data'!$H:$H,'Forecast Data'!$C:$C,BR$6,'Forecast Data'!$B:$B,$D90))/SUMIFS('Forecast Data'!$H:$H,'Forecast Data'!$C:$C,BR$6,'Forecast Data'!$B:$B,$D90),"")</f>
        <v>0.2556935817805383</v>
      </c>
      <c r="BS90" s="12">
        <f>IFERROR((SUMIFS('OP Units'!N:N,'OP Units'!$A:$A,$D90)-SUMIFS('Forecast Data'!$H:$H,'Forecast Data'!$C:$C,BS$6,'Forecast Data'!$B:$B,$D90))/SUMIFS('Forecast Data'!$H:$H,'Forecast Data'!$C:$C,BS$6,'Forecast Data'!$B:$B,$D90),"")</f>
        <v>-4.4386422976501305E-2</v>
      </c>
      <c r="BT90" s="12">
        <f>IFERROR((SUMIFS('OP Units'!O:O,'OP Units'!$A:$A,$D90)-SUMIFS('Forecast Data'!$H:$H,'Forecast Data'!$C:$C,BT$6,'Forecast Data'!$B:$B,$D90))/SUMIFS('Forecast Data'!$H:$H,'Forecast Data'!$C:$C,BT$6,'Forecast Data'!$B:$B,$D90),"")</f>
        <v>-9.3354430379746833E-2</v>
      </c>
      <c r="BU90" s="12">
        <f>IFERROR((SUMIFS('OP Units'!P:P,'OP Units'!$A:$A,$D90)-SUMIFS('Forecast Data'!$H:$H,'Forecast Data'!$C:$C,BU$6,'Forecast Data'!$B:$B,$D90))/SUMIFS('Forecast Data'!$H:$H,'Forecast Data'!$C:$C,BU$6,'Forecast Data'!$B:$B,$D90),"")</f>
        <v>-8.3194675540765387E-2</v>
      </c>
      <c r="BV90" s="12"/>
      <c r="BW90" s="11">
        <f>(SUMIFS('Forecast Data'!H:H,'Forecast Data'!B:B,D90,'Forecast Data'!C:C,BK$6)+SUMIFS('Forecast Data'!H:H,'Forecast Data'!B:B,D90,'Forecast Data'!C:C,BL$6)+SUMIFS('Forecast Data'!H:H,'Forecast Data'!B:B,D90,'Forecast Data'!C:C,BM$6)+SUMIFS('Forecast Data'!H:H,'Forecast Data'!B:B,D90,'Forecast Data'!C:C,BN$6)+SUMIFS('Forecast Data'!H:H,'Forecast Data'!B:B,D90,'Forecast Data'!C:C,BO$6)+SUMIFS('Forecast Data'!H:H,'Forecast Data'!B:B,D90,'Forecast Data'!C:C,BP$6)+SUMIFS('Forecast Data'!H:H,'Forecast Data'!B:B,D90,'Forecast Data'!C:C,BQ$6)+SUMIFS('Forecast Data'!H:H,'Forecast Data'!B:B,D90,'Forecast Data'!C:C,BJ$6))/8</f>
        <v>1089.625</v>
      </c>
      <c r="BX90" s="12">
        <f>IFERROR((SUM(W90:AD90)-(SUMIFS('Forecast Data'!H:H,'Forecast Data'!B:B,B90,'Forecast Data'!C:C,BJ$6)+SUMIFS('Forecast Data'!H:H,'Forecast Data'!B:B,B90,'Forecast Data'!C:C,BK$6)+SUMIFS('Forecast Data'!H:H,'Forecast Data'!B:B,B90,'Forecast Data'!C:C,BL$6)+SUMIFS('Forecast Data'!H:H,'Forecast Data'!B:B,B90,'Forecast Data'!C:C,BM$6)+SUMIFS('Forecast Data'!H:H,'Forecast Data'!B:B,B90,'Forecast Data'!C:C,BN$6)+SUMIFS('Forecast Data'!H:H,'Forecast Data'!B:B,B90,'Forecast Data'!C:C,BO$6)+SUMIFS('Forecast Data'!H:H,'Forecast Data'!B:B,B90,'Forecast Data'!C:C,BP$6)+SUMIFS('Forecast Data'!H:H,'Forecast Data'!B:B,B90,'Forecast Data'!C:C,BQ$6)))/(SUMIFS('Forecast Data'!H:H,'Forecast Data'!B:B,B90,'Forecast Data'!C:C,BJ$6)+SUMIFS('Forecast Data'!H:H,'Forecast Data'!B:B,B90,'Forecast Data'!C:C,BK$6)+SUMIFS('Forecast Data'!H:H,'Forecast Data'!B:B,B90,'Forecast Data'!C:C,BL$6)+SUMIFS('Forecast Data'!H:H,'Forecast Data'!B:B,B90,'Forecast Data'!C:C,BM$6)+SUMIFS('Forecast Data'!H:H,'Forecast Data'!B:B,B90,'Forecast Data'!C:C,BN$6)+SUMIFS('Forecast Data'!H:H,'Forecast Data'!B:B,B90,'Forecast Data'!C:C,BO$6)+SUMIFS('Forecast Data'!H:H,'Forecast Data'!B:B,B90,'Forecast Data'!C:C,BP$6)+SUMIFS('Forecast Data'!H:H,'Forecast Data'!B:B,B90,'Forecast Data'!C:C,BQ$6)),"")</f>
        <v>0.51554433864861759</v>
      </c>
      <c r="BY90" s="12">
        <f t="shared" si="18"/>
        <v>2.5283686093488072E-4</v>
      </c>
      <c r="BZ90" s="16">
        <f t="shared" si="19"/>
        <v>4.6192647700900107E-4</v>
      </c>
      <c r="CA90" s="13">
        <f t="shared" si="20"/>
        <v>-2.0908961607412034E-2</v>
      </c>
      <c r="CB90" s="12">
        <f t="shared" si="21"/>
        <v>2.0908961607412035E-4</v>
      </c>
      <c r="CC90" s="12"/>
      <c r="CD90" s="11">
        <f>(SUMIFS('Forecast Data'!H:H,'Forecast Data'!B:B,D90,'Forecast Data'!C:C,BK$6)+SUMIFS('Forecast Data'!H:H,'Forecast Data'!B:B,D90,'Forecast Data'!C:C,BL$6)+SUMIFS('Forecast Data'!H:H,'Forecast Data'!B:B,D90,'Forecast Data'!C:C,BM$6)+SUMIFS('Forecast Data'!H:H,'Forecast Data'!B:B,D90,'Forecast Data'!C:C,BJ$6))/4</f>
        <v>1125.5</v>
      </c>
      <c r="CE90" s="12">
        <f>IFERROR((SUM(W90:Z90)-(SUMIFS('Forecast Data'!H:H,'Forecast Data'!B:B,D90,'Forecast Data'!C:C,BJ$6)+SUMIFS('Forecast Data'!H:H,'Forecast Data'!B:B,D90,'Forecast Data'!C:C,BK$6)+SUMIFS('Forecast Data'!H:H,'Forecast Data'!B:B,D90,'Forecast Data'!C:C,BL$6)+SUMIFS('Forecast Data'!H:H,'Forecast Data'!B:B,D90,'Forecast Data'!C:C,BM$6)))/(SUMIFS('Forecast Data'!H:H,'Forecast Data'!B:B,D90,'Forecast Data'!C:C,BJ$6)+SUMIFS('Forecast Data'!H:H,'Forecast Data'!B:B,D90,'Forecast Data'!C:C,BK$6)+SUMIFS('Forecast Data'!H:H,'Forecast Data'!B:B,D90,'Forecast Data'!C:C,BL$6)+SUMIFS('Forecast Data'!H:H,'Forecast Data'!B:B,D90,'Forecast Data'!C:C,BM$6)),"")</f>
        <v>0.53598400710795202</v>
      </c>
      <c r="CF90" s="12">
        <f t="shared" si="22"/>
        <v>2.5283686093488072E-4</v>
      </c>
      <c r="CG90" s="12">
        <f t="shared" si="23"/>
        <v>5.0575622508611132E-4</v>
      </c>
      <c r="CH90" s="13">
        <f t="shared" si="24"/>
        <v>-2.5291936415123058E-2</v>
      </c>
      <c r="CI90" s="13"/>
    </row>
    <row r="91" spans="1:87" ht="13.2">
      <c r="A91" s="1"/>
      <c r="B91" t="str">
        <f t="shared" si="43"/>
        <v>Stance</v>
      </c>
      <c r="D91" t="s">
        <v>124</v>
      </c>
      <c r="E91" s="11">
        <f>SUMIFS('Fin Data'!F:F,'Fin Data'!A:A,D91)</f>
        <v>1444</v>
      </c>
      <c r="F91" s="11">
        <f>SUMIFS('Fin Data with 6 week hist'!I:I,'Fin Data with 6 week hist'!$A:$A,$D91)</f>
        <v>1</v>
      </c>
      <c r="G91" s="11">
        <f>SUMIFS('Fin Data with 6 week hist'!J:J,'Fin Data with 6 week hist'!$A:$A,$D91)</f>
        <v>3</v>
      </c>
      <c r="H91" s="11">
        <f>SUMIFS('Fin Data with 6 week hist'!K:K,'Fin Data with 6 week hist'!$A:$A,$D91)+SUMIFS('Unit Cancellations'!D:D,'Unit Cancellations'!$B:$B,$D91)</f>
        <v>4</v>
      </c>
      <c r="I91" s="11">
        <f>SUMIFS('Fin Data with 6 week hist'!L:L,'Fin Data with 6 week hist'!$A:$A,$D91)+SUMIFS('Unit Cancellations'!E:E,'Unit Cancellations'!$B:$B,$D91)</f>
        <v>5</v>
      </c>
      <c r="J91" s="11">
        <f>SUMIFS('Fin Data with 6 week hist'!M:M,'Fin Data with 6 week hist'!$A:$A,$D91)+SUMIFS('Unit Cancellations'!F:F,'Unit Cancellations'!$B:$B,$D91)</f>
        <v>2</v>
      </c>
      <c r="K91" s="11">
        <f>SUMIFS('Fin Data with 6 week hist'!N:N,'Fin Data with 6 week hist'!$A:$A,$D91)+SUMIFS('Unit Cancellations'!G:G,'Unit Cancellations'!$B:$B,$D91)</f>
        <v>1</v>
      </c>
      <c r="L91" s="11">
        <f>SUMIFS('Fin Data'!AN:AN,'Fin Data'!A:A,D91)</f>
        <v>3</v>
      </c>
      <c r="M91" s="12">
        <f>IFERROR(SUMIFS('Fin Data'!AO:AO,'Fin Data'!A:A,D91),"")</f>
        <v>-0.99792243767313016</v>
      </c>
      <c r="N91" s="1"/>
      <c r="O91" s="11">
        <f t="shared" si="12"/>
        <v>1</v>
      </c>
      <c r="P91" s="12">
        <f t="shared" si="13"/>
        <v>-0.999208547685002</v>
      </c>
      <c r="Q91" s="1"/>
      <c r="R91" s="11">
        <f t="shared" si="14"/>
        <v>1</v>
      </c>
      <c r="S91" s="12">
        <f t="shared" si="15"/>
        <v>-0.99919118390455974</v>
      </c>
      <c r="T91" s="11">
        <f t="shared" si="16"/>
        <v>0</v>
      </c>
      <c r="U91" s="1" t="e">
        <f t="shared" si="44"/>
        <v>#REF!</v>
      </c>
      <c r="V91" s="1"/>
      <c r="W91" s="11">
        <f>SUMIFS('Forecast Data'!$D:$D,'Forecast Data'!$C:$C,W$6,'Forecast Data'!$B:$B,$D91)</f>
        <v>1</v>
      </c>
      <c r="X91" s="11">
        <f>SUMIFS('Forecast Data'!$D:$D,'Forecast Data'!$C:$C,X$6,'Forecast Data'!$B:$B,$D91)</f>
        <v>1</v>
      </c>
      <c r="Y91" s="11">
        <f>SUMIFS('Forecast Data'!$D:$D,'Forecast Data'!$C:$C,Y$6,'Forecast Data'!$B:$B,$D91)</f>
        <v>1</v>
      </c>
      <c r="Z91" s="11">
        <f>SUMIFS('Forecast Data'!$D:$D,'Forecast Data'!$C:$C,Z$6,'Forecast Data'!$B:$B,$D91)</f>
        <v>1</v>
      </c>
      <c r="AA91" s="11">
        <f>SUMIFS('Forecast Data'!$D:$D,'Forecast Data'!$C:$C,AA$6,'Forecast Data'!$B:$B,$D91)</f>
        <v>1</v>
      </c>
      <c r="AB91" s="11">
        <f>SUMIFS('Forecast Data'!$D:$D,'Forecast Data'!$C:$C,AB$6,'Forecast Data'!$B:$B,$D91)</f>
        <v>1</v>
      </c>
      <c r="AC91" s="11">
        <f>SUMIFS('Forecast Data'!$D:$D,'Forecast Data'!$C:$C,AC$6,'Forecast Data'!$B:$B,$D91)</f>
        <v>1</v>
      </c>
      <c r="AD91" s="11">
        <f>SUMIFS('Forecast Data'!$D:$D,'Forecast Data'!$C:$C,AD$6,'Forecast Data'!$B:$B,$D91)</f>
        <v>1</v>
      </c>
      <c r="AE91" s="11">
        <f>SUMIFS('Forecast Data'!$D:$D,'Forecast Data'!$C:$C,AE$6,'Forecast Data'!$B:$B,$D91)</f>
        <v>0</v>
      </c>
      <c r="AF91" s="11">
        <f>SUMIFS('Forecast Data'!$D:$D,'Forecast Data'!$C:$C,AF$6,'Forecast Data'!$B:$B,$D91)</f>
        <v>1</v>
      </c>
      <c r="AG91" s="11">
        <f>SUMIFS('Forecast Data'!$D:$D,'Forecast Data'!$C:$C,AG$6,'Forecast Data'!$B:$B,$D91)</f>
        <v>1</v>
      </c>
      <c r="AH91" s="11">
        <f>SUMIFS('Forecast Data'!$D:$D,'Forecast Data'!$C:$C,AH$6,'Forecast Data'!$B:$B,$D91)</f>
        <v>1</v>
      </c>
      <c r="AI91" s="1"/>
      <c r="AJ91" s="12">
        <f>IF(SUMIFS('Forecast Data'!$E:$E,'Forecast Data'!$C:$C,AJ$6,'Forecast Data'!$B:$B,$D91)=0,"",SUMIFS('Forecast Data'!$E:$E,'Forecast Data'!$C:$C,AJ$6,'Forecast Data'!$B:$B,$D91))</f>
        <v>-1</v>
      </c>
      <c r="AK91" s="12">
        <f>IF(SUMIFS('Forecast Data'!$E:$E,'Forecast Data'!$C:$C,AK$6,'Forecast Data'!$B:$B,$D91)=0,"",SUMIFS('Forecast Data'!$E:$E,'Forecast Data'!$C:$C,AK$6,'Forecast Data'!$B:$B,$D91))</f>
        <v>-1</v>
      </c>
      <c r="AL91" s="12">
        <f>IF(SUMIFS('Forecast Data'!$E:$E,'Forecast Data'!$C:$C,AL$6,'Forecast Data'!$B:$B,$D91)=0,"",SUMIFS('Forecast Data'!$E:$E,'Forecast Data'!$C:$C,AL$6,'Forecast Data'!$B:$B,$D91))</f>
        <v>-1</v>
      </c>
      <c r="AM91" s="12">
        <f>IF(SUMIFS('Forecast Data'!$E:$E,'Forecast Data'!$C:$C,AM$6,'Forecast Data'!$B:$B,$D91)=0,"",SUMIFS('Forecast Data'!$E:$E,'Forecast Data'!$C:$C,AM$6,'Forecast Data'!$B:$B,$D91))</f>
        <v>-1</v>
      </c>
      <c r="AN91" s="12">
        <f>IF(SUMIFS('Forecast Data'!$E:$E,'Forecast Data'!$C:$C,AN$6,'Forecast Data'!$B:$B,$D91)=0,"",SUMIFS('Forecast Data'!$E:$E,'Forecast Data'!$C:$C,AN$6,'Forecast Data'!$B:$B,$D91))</f>
        <v>-1</v>
      </c>
      <c r="AO91" s="12">
        <f>IF(SUMIFS('Forecast Data'!$E:$E,'Forecast Data'!$C:$C,AO$6,'Forecast Data'!$B:$B,$D91)=0,"",SUMIFS('Forecast Data'!$E:$E,'Forecast Data'!$C:$C,AO$6,'Forecast Data'!$B:$B,$D91))</f>
        <v>-1</v>
      </c>
      <c r="AP91" s="12">
        <f>IF(SUMIFS('Forecast Data'!$E:$E,'Forecast Data'!$C:$C,AP$6,'Forecast Data'!$B:$B,$D91)=0,"",SUMIFS('Forecast Data'!$E:$E,'Forecast Data'!$C:$C,AP$6,'Forecast Data'!$B:$B,$D91))</f>
        <v>-1</v>
      </c>
      <c r="AQ91" s="12">
        <f>IF(SUMIFS('Forecast Data'!$E:$E,'Forecast Data'!$C:$C,AQ$6,'Forecast Data'!$B:$B,$D91)=0,"",SUMIFS('Forecast Data'!$E:$E,'Forecast Data'!$C:$C,AQ$6,'Forecast Data'!$B:$B,$D91))</f>
        <v>-1</v>
      </c>
      <c r="AR91" s="12">
        <f>IF(SUMIFS('Forecast Data'!$E:$E,'Forecast Data'!$C:$C,AR$6,'Forecast Data'!$B:$B,$D91)=0,"",SUMIFS('Forecast Data'!$E:$E,'Forecast Data'!$C:$C,AR$6,'Forecast Data'!$B:$B,$D91))</f>
        <v>-1</v>
      </c>
      <c r="AS91" s="12">
        <f>IF(SUMIFS('Forecast Data'!$E:$E,'Forecast Data'!$C:$C,AS$6,'Forecast Data'!$B:$B,$D91)=0,"",SUMIFS('Forecast Data'!$E:$E,'Forecast Data'!$C:$C,AS$6,'Forecast Data'!$B:$B,$D91))</f>
        <v>-1</v>
      </c>
      <c r="AT91" s="12">
        <f>IF(SUMIFS('Forecast Data'!$E:$E,'Forecast Data'!$C:$C,AT$6,'Forecast Data'!$B:$B,$D91)=0,"",SUMIFS('Forecast Data'!$E:$E,'Forecast Data'!$C:$C,AT$6,'Forecast Data'!$B:$B,$D91))</f>
        <v>-1</v>
      </c>
      <c r="AU91" s="12">
        <f>IF(SUMIFS('Forecast Data'!$E:$E,'Forecast Data'!$C:$C,AU$6,'Forecast Data'!$B:$B,$D91)=0,"",SUMIFS('Forecast Data'!$E:$E,'Forecast Data'!$C:$C,AU$6,'Forecast Data'!$B:$B,$D91))</f>
        <v>-1</v>
      </c>
      <c r="AV91" s="1"/>
      <c r="AW91" s="11">
        <f>SUMIFS('OP Units'!E:E,'OP Units'!$A:$A,$D91)</f>
        <v>0</v>
      </c>
      <c r="AX91" s="11">
        <f>SUMIFS('OP Units'!F:F,'OP Units'!$A:$A,$D91)</f>
        <v>0</v>
      </c>
      <c r="AY91" s="11">
        <f>SUMIFS('OP Units'!G:G,'OP Units'!$A:$A,$D91)</f>
        <v>0</v>
      </c>
      <c r="AZ91" s="11">
        <f>SUMIFS('OP Units'!H:H,'OP Units'!$A:$A,$D91)</f>
        <v>0</v>
      </c>
      <c r="BA91" s="11">
        <f>SUMIFS('OP Units'!I:I,'OP Units'!$A:$A,$D91)</f>
        <v>0</v>
      </c>
      <c r="BB91" s="11">
        <f>SUMIFS('OP Units'!J:J,'OP Units'!$A:$A,$D91)</f>
        <v>0</v>
      </c>
      <c r="BC91" s="11">
        <f>SUMIFS('OP Units'!K:K,'OP Units'!$A:$A,$D91)</f>
        <v>0</v>
      </c>
      <c r="BD91" s="11">
        <f>SUMIFS('OP Units'!L:L,'OP Units'!$A:$A,$D91)</f>
        <v>0</v>
      </c>
      <c r="BE91" s="11">
        <f>SUMIFS('OP Units'!M:M,'OP Units'!$A:$A,$D91)</f>
        <v>0</v>
      </c>
      <c r="BF91" s="11">
        <f>SUMIFS('OP Units'!N:N,'OP Units'!$A:$A,$D91)</f>
        <v>0</v>
      </c>
      <c r="BG91" s="11">
        <f>SUMIFS('OP Units'!O:O,'OP Units'!$A:$A,$D91)</f>
        <v>0</v>
      </c>
      <c r="BH91" s="11">
        <f>SUMIFS('OP Units'!P:P,'OP Units'!$A:$A,$D91)</f>
        <v>0</v>
      </c>
      <c r="BI91" s="1"/>
      <c r="BJ91" s="12">
        <f>IFERROR((SUMIFS('OP Units'!E:E,'OP Units'!$A:$A,$D91)-SUMIFS('Forecast Data'!$H:$H,'Forecast Data'!$C:$C,BJ$6,'Forecast Data'!$B:$B,$D91))/SUMIFS('Forecast Data'!$H:$H,'Forecast Data'!$C:$C,BJ$6,'Forecast Data'!$B:$B,$D91),"")</f>
        <v>-1</v>
      </c>
      <c r="BK91" s="12">
        <f>IFERROR((SUMIFS('OP Units'!F:F,'OP Units'!$A:$A,$D91)-SUMIFS('Forecast Data'!$H:$H,'Forecast Data'!$C:$C,BK$6,'Forecast Data'!$B:$B,$D91))/SUMIFS('Forecast Data'!$H:$H,'Forecast Data'!$C:$C,BK$6,'Forecast Data'!$B:$B,$D91),"")</f>
        <v>-1</v>
      </c>
      <c r="BL91" s="12">
        <f>IFERROR((SUMIFS('OP Units'!G:G,'OP Units'!$A:$A,$D91)-SUMIFS('Forecast Data'!$H:$H,'Forecast Data'!$C:$C,BL$6,'Forecast Data'!$B:$B,$D91))/SUMIFS('Forecast Data'!$H:$H,'Forecast Data'!$C:$C,BL$6,'Forecast Data'!$B:$B,$D91),"")</f>
        <v>-1</v>
      </c>
      <c r="BM91" s="12">
        <f>IFERROR((SUMIFS('OP Units'!H:H,'OP Units'!$A:$A,$D91)-SUMIFS('Forecast Data'!$H:$H,'Forecast Data'!$C:$C,BM$6,'Forecast Data'!$B:$B,$D91))/SUMIFS('Forecast Data'!$H:$H,'Forecast Data'!$C:$C,BM$6,'Forecast Data'!$B:$B,$D91),"")</f>
        <v>-1</v>
      </c>
      <c r="BN91" s="12">
        <f>IFERROR((SUMIFS('OP Units'!I:I,'OP Units'!$A:$A,$D91)-SUMIFS('Forecast Data'!$H:$H,'Forecast Data'!$C:$C,BN$6,'Forecast Data'!$B:$B,$D91))/SUMIFS('Forecast Data'!$H:$H,'Forecast Data'!$C:$C,BN$6,'Forecast Data'!$B:$B,$D91),"")</f>
        <v>-1</v>
      </c>
      <c r="BO91" s="12">
        <f>IFERROR((SUMIFS('OP Units'!J:J,'OP Units'!$A:$A,$D91)-SUMIFS('Forecast Data'!$H:$H,'Forecast Data'!$C:$C,BO$6,'Forecast Data'!$B:$B,$D91))/SUMIFS('Forecast Data'!$H:$H,'Forecast Data'!$C:$C,BO$6,'Forecast Data'!$B:$B,$D91),"")</f>
        <v>-1</v>
      </c>
      <c r="BP91" s="12">
        <f>IFERROR((SUMIFS('OP Units'!K:K,'OP Units'!$A:$A,$D91)-SUMIFS('Forecast Data'!$H:$H,'Forecast Data'!$C:$C,BP$6,'Forecast Data'!$B:$B,$D91))/SUMIFS('Forecast Data'!$H:$H,'Forecast Data'!$C:$C,BP$6,'Forecast Data'!$B:$B,$D91),"")</f>
        <v>-1</v>
      </c>
      <c r="BQ91" s="12">
        <f>IFERROR((SUMIFS('OP Units'!L:L,'OP Units'!$A:$A,$D91)-SUMIFS('Forecast Data'!$H:$H,'Forecast Data'!$C:$C,BQ$6,'Forecast Data'!$B:$B,$D91))/SUMIFS('Forecast Data'!$H:$H,'Forecast Data'!$C:$C,BQ$6,'Forecast Data'!$B:$B,$D91),"")</f>
        <v>-1</v>
      </c>
      <c r="BR91" s="12">
        <f>IFERROR((SUMIFS('OP Units'!M:M,'OP Units'!$A:$A,$D91)-SUMIFS('Forecast Data'!$H:$H,'Forecast Data'!$C:$C,BR$6,'Forecast Data'!$B:$B,$D91))/SUMIFS('Forecast Data'!$H:$H,'Forecast Data'!$C:$C,BR$6,'Forecast Data'!$B:$B,$D91),"")</f>
        <v>-1</v>
      </c>
      <c r="BS91" s="12">
        <f>IFERROR((SUMIFS('OP Units'!N:N,'OP Units'!$A:$A,$D91)-SUMIFS('Forecast Data'!$H:$H,'Forecast Data'!$C:$C,BS$6,'Forecast Data'!$B:$B,$D91))/SUMIFS('Forecast Data'!$H:$H,'Forecast Data'!$C:$C,BS$6,'Forecast Data'!$B:$B,$D91),"")</f>
        <v>-1</v>
      </c>
      <c r="BT91" s="12">
        <f>IFERROR((SUMIFS('OP Units'!O:O,'OP Units'!$A:$A,$D91)-SUMIFS('Forecast Data'!$H:$H,'Forecast Data'!$C:$C,BT$6,'Forecast Data'!$B:$B,$D91))/SUMIFS('Forecast Data'!$H:$H,'Forecast Data'!$C:$C,BT$6,'Forecast Data'!$B:$B,$D91),"")</f>
        <v>-1</v>
      </c>
      <c r="BU91" s="12">
        <f>IFERROR((SUMIFS('OP Units'!P:P,'OP Units'!$A:$A,$D91)-SUMIFS('Forecast Data'!$H:$H,'Forecast Data'!$C:$C,BU$6,'Forecast Data'!$B:$B,$D91))/SUMIFS('Forecast Data'!$H:$H,'Forecast Data'!$C:$C,BU$6,'Forecast Data'!$B:$B,$D91),"")</f>
        <v>-1</v>
      </c>
      <c r="BV91" s="12"/>
      <c r="BW91" s="11">
        <f>(SUMIFS('Forecast Data'!H:H,'Forecast Data'!B:B,D91,'Forecast Data'!C:C,BK$6)+SUMIFS('Forecast Data'!H:H,'Forecast Data'!B:B,D91,'Forecast Data'!C:C,BL$6)+SUMIFS('Forecast Data'!H:H,'Forecast Data'!B:B,D91,'Forecast Data'!C:C,BM$6)+SUMIFS('Forecast Data'!H:H,'Forecast Data'!B:B,D91,'Forecast Data'!C:C,BN$6)+SUMIFS('Forecast Data'!H:H,'Forecast Data'!B:B,D91,'Forecast Data'!C:C,BO$6)+SUMIFS('Forecast Data'!H:H,'Forecast Data'!B:B,D91,'Forecast Data'!C:C,BP$6)+SUMIFS('Forecast Data'!H:H,'Forecast Data'!B:B,D91,'Forecast Data'!C:C,BQ$6)+SUMIFS('Forecast Data'!H:H,'Forecast Data'!B:B,D91,'Forecast Data'!C:C,BJ$6))/8</f>
        <v>1236.375</v>
      </c>
      <c r="BX91" s="12">
        <f>IFERROR((SUM(W91:AD91)-(SUMIFS('Forecast Data'!H:H,'Forecast Data'!B:B,B91,'Forecast Data'!C:C,BJ$6)+SUMIFS('Forecast Data'!H:H,'Forecast Data'!B:B,B91,'Forecast Data'!C:C,BK$6)+SUMIFS('Forecast Data'!H:H,'Forecast Data'!B:B,B91,'Forecast Data'!C:C,BL$6)+SUMIFS('Forecast Data'!H:H,'Forecast Data'!B:B,B91,'Forecast Data'!C:C,BM$6)+SUMIFS('Forecast Data'!H:H,'Forecast Data'!B:B,B91,'Forecast Data'!C:C,BN$6)+SUMIFS('Forecast Data'!H:H,'Forecast Data'!B:B,B91,'Forecast Data'!C:C,BO$6)+SUMIFS('Forecast Data'!H:H,'Forecast Data'!B:B,B91,'Forecast Data'!C:C,BP$6)+SUMIFS('Forecast Data'!H:H,'Forecast Data'!B:B,B91,'Forecast Data'!C:C,BQ$6)))/(SUMIFS('Forecast Data'!H:H,'Forecast Data'!B:B,B91,'Forecast Data'!C:C,BJ$6)+SUMIFS('Forecast Data'!H:H,'Forecast Data'!B:B,B91,'Forecast Data'!C:C,BK$6)+SUMIFS('Forecast Data'!H:H,'Forecast Data'!B:B,B91,'Forecast Data'!C:C,BL$6)+SUMIFS('Forecast Data'!H:H,'Forecast Data'!B:B,B91,'Forecast Data'!C:C,BM$6)+SUMIFS('Forecast Data'!H:H,'Forecast Data'!B:B,B91,'Forecast Data'!C:C,BN$6)+SUMIFS('Forecast Data'!H:H,'Forecast Data'!B:B,B91,'Forecast Data'!C:C,BO$6)+SUMIFS('Forecast Data'!H:H,'Forecast Data'!B:B,B91,'Forecast Data'!C:C,BP$6)+SUMIFS('Forecast Data'!H:H,'Forecast Data'!B:B,B91,'Forecast Data'!C:C,BQ$6)),"")</f>
        <v>-0.99919118390455974</v>
      </c>
      <c r="BY91" s="12">
        <f t="shared" si="18"/>
        <v>-1.2322590189644748E-3</v>
      </c>
      <c r="BZ91" s="16">
        <f t="shared" si="19"/>
        <v>-1.0158476573831679E-3</v>
      </c>
      <c r="CA91" s="13">
        <f t="shared" si="20"/>
        <v>-2.1641136158130691E-2</v>
      </c>
      <c r="CB91" s="12">
        <f t="shared" si="21"/>
        <v>2.164113615813069E-4</v>
      </c>
      <c r="CC91" s="12"/>
      <c r="CD91" s="11">
        <f>(SUMIFS('Forecast Data'!H:H,'Forecast Data'!B:B,D91,'Forecast Data'!C:C,BK$6)+SUMIFS('Forecast Data'!H:H,'Forecast Data'!B:B,D91,'Forecast Data'!C:C,BL$6)+SUMIFS('Forecast Data'!H:H,'Forecast Data'!B:B,D91,'Forecast Data'!C:C,BM$6)+SUMIFS('Forecast Data'!H:H,'Forecast Data'!B:B,D91,'Forecast Data'!C:C,BJ$6))/4</f>
        <v>1263.5</v>
      </c>
      <c r="CE91" s="12">
        <f>IFERROR((SUM(W91:Z91)-(SUMIFS('Forecast Data'!H:H,'Forecast Data'!B:B,D91,'Forecast Data'!C:C,BJ$6)+SUMIFS('Forecast Data'!H:H,'Forecast Data'!B:B,D91,'Forecast Data'!C:C,BK$6)+SUMIFS('Forecast Data'!H:H,'Forecast Data'!B:B,D91,'Forecast Data'!C:C,BL$6)+SUMIFS('Forecast Data'!H:H,'Forecast Data'!B:B,D91,'Forecast Data'!C:C,BM$6)))/(SUMIFS('Forecast Data'!H:H,'Forecast Data'!B:B,D91,'Forecast Data'!C:C,BJ$6)+SUMIFS('Forecast Data'!H:H,'Forecast Data'!B:B,D91,'Forecast Data'!C:C,BK$6)+SUMIFS('Forecast Data'!H:H,'Forecast Data'!B:B,D91,'Forecast Data'!C:C,BL$6)+SUMIFS('Forecast Data'!H:H,'Forecast Data'!B:B,D91,'Forecast Data'!C:C,BM$6)),"")</f>
        <v>-0.999208547685002</v>
      </c>
      <c r="CF91" s="12">
        <f t="shared" si="22"/>
        <v>-1.2322590189644748E-3</v>
      </c>
      <c r="CG91" s="12">
        <f t="shared" si="23"/>
        <v>-1.0584620541586665E-3</v>
      </c>
      <c r="CH91" s="13">
        <f t="shared" si="24"/>
        <v>-1.7379696480580832E-2</v>
      </c>
      <c r="CI91" s="13"/>
    </row>
    <row r="92" spans="1:87" ht="13.2">
      <c r="A92" s="1"/>
      <c r="B92" t="str">
        <f t="shared" si="43"/>
        <v>Glanbia Performance Nutrition</v>
      </c>
      <c r="D92" t="s">
        <v>125</v>
      </c>
      <c r="E92" s="11">
        <f>SUMIFS('Fin Data'!F:F,'Fin Data'!A:A,D92)</f>
        <v>2718</v>
      </c>
      <c r="F92" s="11">
        <f>SUMIFS('Fin Data with 6 week hist'!I:I,'Fin Data with 6 week hist'!$A:$A,$D92)</f>
        <v>3220</v>
      </c>
      <c r="G92" s="11">
        <f>SUMIFS('Fin Data with 6 week hist'!J:J,'Fin Data with 6 week hist'!$A:$A,$D92)</f>
        <v>3843</v>
      </c>
      <c r="H92" s="11">
        <f>SUMIFS('Fin Data with 6 week hist'!K:K,'Fin Data with 6 week hist'!$A:$A,$D92)+SUMIFS('Unit Cancellations'!D:D,'Unit Cancellations'!$B:$B,$D92)</f>
        <v>3803</v>
      </c>
      <c r="I92" s="11">
        <f>SUMIFS('Fin Data with 6 week hist'!L:L,'Fin Data with 6 week hist'!$A:$A,$D92)+SUMIFS('Unit Cancellations'!E:E,'Unit Cancellations'!$B:$B,$D92)</f>
        <v>2604</v>
      </c>
      <c r="J92" s="11">
        <f>SUMIFS('Fin Data with 6 week hist'!M:M,'Fin Data with 6 week hist'!$A:$A,$D92)+SUMIFS('Unit Cancellations'!F:F,'Unit Cancellations'!$B:$B,$D92)</f>
        <v>2046</v>
      </c>
      <c r="K92" s="11">
        <f>SUMIFS('Fin Data with 6 week hist'!N:N,'Fin Data with 6 week hist'!$A:$A,$D92)+SUMIFS('Unit Cancellations'!G:G,'Unit Cancellations'!$B:$B,$D92)</f>
        <v>3035</v>
      </c>
      <c r="L92" s="11">
        <f>SUMIFS('Fin Data'!AN:AN,'Fin Data'!A:A,D92)</f>
        <v>3092</v>
      </c>
      <c r="M92" s="12">
        <f>IFERROR(SUMIFS('Fin Data'!AO:AO,'Fin Data'!A:A,D92),"")</f>
        <v>0.13760117733627666</v>
      </c>
      <c r="N92" s="1"/>
      <c r="O92" s="11">
        <f t="shared" si="12"/>
        <v>4216.25</v>
      </c>
      <c r="P92" s="12">
        <f t="shared" si="13"/>
        <v>0.24235727440147328</v>
      </c>
      <c r="Q92" s="1"/>
      <c r="R92" s="11">
        <f t="shared" si="14"/>
        <v>4124.75</v>
      </c>
      <c r="S92" s="12">
        <f t="shared" si="15"/>
        <v>0.19753220831065144</v>
      </c>
      <c r="T92" s="11">
        <f t="shared" si="16"/>
        <v>3566.25</v>
      </c>
      <c r="U92" s="1" t="e">
        <f t="shared" si="44"/>
        <v>#REF!</v>
      </c>
      <c r="V92" s="1"/>
      <c r="W92" s="11">
        <f>SUMIFS('Forecast Data'!$D:$D,'Forecast Data'!$C:$C,W$6,'Forecast Data'!$B:$B,$D92)</f>
        <v>4788</v>
      </c>
      <c r="X92" s="11">
        <f>SUMIFS('Forecast Data'!$D:$D,'Forecast Data'!$C:$C,X$6,'Forecast Data'!$B:$B,$D92)</f>
        <v>4012</v>
      </c>
      <c r="Y92" s="11">
        <f>SUMIFS('Forecast Data'!$D:$D,'Forecast Data'!$C:$C,Y$6,'Forecast Data'!$B:$B,$D92)</f>
        <v>4034</v>
      </c>
      <c r="Z92" s="11">
        <f>SUMIFS('Forecast Data'!$D:$D,'Forecast Data'!$C:$C,Z$6,'Forecast Data'!$B:$B,$D92)</f>
        <v>4031</v>
      </c>
      <c r="AA92" s="11">
        <f>SUMIFS('Forecast Data'!$D:$D,'Forecast Data'!$C:$C,AA$6,'Forecast Data'!$B:$B,$D92)</f>
        <v>4030</v>
      </c>
      <c r="AB92" s="11">
        <f>SUMIFS('Forecast Data'!$D:$D,'Forecast Data'!$C:$C,AB$6,'Forecast Data'!$B:$B,$D92)</f>
        <v>4032</v>
      </c>
      <c r="AC92" s="11">
        <f>SUMIFS('Forecast Data'!$D:$D,'Forecast Data'!$C:$C,AC$6,'Forecast Data'!$B:$B,$D92)</f>
        <v>4035</v>
      </c>
      <c r="AD92" s="11">
        <f>SUMIFS('Forecast Data'!$D:$D,'Forecast Data'!$C:$C,AD$6,'Forecast Data'!$B:$B,$D92)</f>
        <v>4036</v>
      </c>
      <c r="AE92" s="11">
        <f>SUMIFS('Forecast Data'!$D:$D,'Forecast Data'!$C:$C,AE$6,'Forecast Data'!$B:$B,$D92)</f>
        <v>3998</v>
      </c>
      <c r="AF92" s="11">
        <f>SUMIFS('Forecast Data'!$D:$D,'Forecast Data'!$C:$C,AF$6,'Forecast Data'!$B:$B,$D92)</f>
        <v>3992</v>
      </c>
      <c r="AG92" s="11">
        <f>SUMIFS('Forecast Data'!$D:$D,'Forecast Data'!$C:$C,AG$6,'Forecast Data'!$B:$B,$D92)</f>
        <v>3949</v>
      </c>
      <c r="AH92" s="11">
        <f>SUMIFS('Forecast Data'!$D:$D,'Forecast Data'!$C:$C,AH$6,'Forecast Data'!$B:$B,$D92)</f>
        <v>3942</v>
      </c>
      <c r="AI92" s="1"/>
      <c r="AJ92" s="12">
        <f>IF(SUMIFS('Forecast Data'!$E:$E,'Forecast Data'!$C:$C,AJ$6,'Forecast Data'!$B:$B,$D92)=0,"",SUMIFS('Forecast Data'!$E:$E,'Forecast Data'!$C:$C,AJ$6,'Forecast Data'!$B:$B,$D92))</f>
        <v>0.33</v>
      </c>
      <c r="AK92" s="12">
        <f>IF(SUMIFS('Forecast Data'!$E:$E,'Forecast Data'!$C:$C,AK$6,'Forecast Data'!$B:$B,$D92)=0,"",SUMIFS('Forecast Data'!$E:$E,'Forecast Data'!$C:$C,AK$6,'Forecast Data'!$B:$B,$D92))</f>
        <v>0.2</v>
      </c>
      <c r="AL92" s="12">
        <f>IF(SUMIFS('Forecast Data'!$E:$E,'Forecast Data'!$C:$C,AL$6,'Forecast Data'!$B:$B,$D92)=0,"",SUMIFS('Forecast Data'!$E:$E,'Forecast Data'!$C:$C,AL$6,'Forecast Data'!$B:$B,$D92))</f>
        <v>0.19</v>
      </c>
      <c r="AM92" s="12">
        <f>IF(SUMIFS('Forecast Data'!$E:$E,'Forecast Data'!$C:$C,AM$6,'Forecast Data'!$B:$B,$D92)=0,"",SUMIFS('Forecast Data'!$E:$E,'Forecast Data'!$C:$C,AM$6,'Forecast Data'!$B:$B,$D92))</f>
        <v>0.25</v>
      </c>
      <c r="AN92" s="12">
        <f>IF(SUMIFS('Forecast Data'!$E:$E,'Forecast Data'!$C:$C,AN$6,'Forecast Data'!$B:$B,$D92)=0,"",SUMIFS('Forecast Data'!$E:$E,'Forecast Data'!$C:$C,AN$6,'Forecast Data'!$B:$B,$D92))</f>
        <v>0.12</v>
      </c>
      <c r="AO92" s="12">
        <f>IF(SUMIFS('Forecast Data'!$E:$E,'Forecast Data'!$C:$C,AO$6,'Forecast Data'!$B:$B,$D92)=0,"",SUMIFS('Forecast Data'!$E:$E,'Forecast Data'!$C:$C,AO$6,'Forecast Data'!$B:$B,$D92))</f>
        <v>0.16</v>
      </c>
      <c r="AP92" s="12">
        <f>IF(SUMIFS('Forecast Data'!$E:$E,'Forecast Data'!$C:$C,AP$6,'Forecast Data'!$B:$B,$D92)=0,"",SUMIFS('Forecast Data'!$E:$E,'Forecast Data'!$C:$C,AP$6,'Forecast Data'!$B:$B,$D92))</f>
        <v>0.15</v>
      </c>
      <c r="AQ92" s="12">
        <f>IF(SUMIFS('Forecast Data'!$E:$E,'Forecast Data'!$C:$C,AQ$6,'Forecast Data'!$B:$B,$D92)=0,"",SUMIFS('Forecast Data'!$E:$E,'Forecast Data'!$C:$C,AQ$6,'Forecast Data'!$B:$B,$D92))</f>
        <v>0.19</v>
      </c>
      <c r="AR92" s="12">
        <f>IF(SUMIFS('Forecast Data'!$E:$E,'Forecast Data'!$C:$C,AR$6,'Forecast Data'!$B:$B,$D92)=0,"",SUMIFS('Forecast Data'!$E:$E,'Forecast Data'!$C:$C,AR$6,'Forecast Data'!$B:$B,$D92))</f>
        <v>0.15</v>
      </c>
      <c r="AS92" s="12">
        <f>IF(SUMIFS('Forecast Data'!$E:$E,'Forecast Data'!$C:$C,AS$6,'Forecast Data'!$B:$B,$D92)=0,"",SUMIFS('Forecast Data'!$E:$E,'Forecast Data'!$C:$C,AS$6,'Forecast Data'!$B:$B,$D92))</f>
        <v>7.0000000000000007E-2</v>
      </c>
      <c r="AT92" s="12">
        <f>IF(SUMIFS('Forecast Data'!$E:$E,'Forecast Data'!$C:$C,AT$6,'Forecast Data'!$B:$B,$D92)=0,"",SUMIFS('Forecast Data'!$E:$E,'Forecast Data'!$C:$C,AT$6,'Forecast Data'!$B:$B,$D92))</f>
        <v>-0.03</v>
      </c>
      <c r="AU92" s="12">
        <f>IF(SUMIFS('Forecast Data'!$E:$E,'Forecast Data'!$C:$C,AU$6,'Forecast Data'!$B:$B,$D92)=0,"",SUMIFS('Forecast Data'!$E:$E,'Forecast Data'!$C:$C,AU$6,'Forecast Data'!$B:$B,$D92))</f>
        <v>0.12</v>
      </c>
      <c r="AV92" s="1"/>
      <c r="AW92" s="11">
        <f>SUMIFS('OP Units'!E:E,'OP Units'!$A:$A,$D92)</f>
        <v>2571</v>
      </c>
      <c r="AX92" s="11">
        <f>SUMIFS('OP Units'!F:F,'OP Units'!$A:$A,$D92)</f>
        <v>3229</v>
      </c>
      <c r="AY92" s="11">
        <f>SUMIFS('OP Units'!G:G,'OP Units'!$A:$A,$D92)</f>
        <v>3053</v>
      </c>
      <c r="AZ92" s="11">
        <f>SUMIFS('OP Units'!H:H,'OP Units'!$A:$A,$D92)</f>
        <v>3139</v>
      </c>
      <c r="BA92" s="11">
        <f>SUMIFS('OP Units'!I:I,'OP Units'!$A:$A,$D92)</f>
        <v>4432</v>
      </c>
      <c r="BB92" s="11">
        <f>SUMIFS('OP Units'!J:J,'OP Units'!$A:$A,$D92)</f>
        <v>4427</v>
      </c>
      <c r="BC92" s="11">
        <f>SUMIFS('OP Units'!K:K,'OP Units'!$A:$A,$D92)</f>
        <v>4041</v>
      </c>
      <c r="BD92" s="11">
        <f>SUMIFS('OP Units'!L:L,'OP Units'!$A:$A,$D92)</f>
        <v>3638</v>
      </c>
      <c r="BE92" s="11">
        <f>SUMIFS('OP Units'!M:M,'OP Units'!$A:$A,$D92)</f>
        <v>4452</v>
      </c>
      <c r="BF92" s="11">
        <f>SUMIFS('OP Units'!N:N,'OP Units'!$A:$A,$D92)</f>
        <v>5222</v>
      </c>
      <c r="BG92" s="11">
        <f>SUMIFS('OP Units'!O:O,'OP Units'!$A:$A,$D92)</f>
        <v>4908</v>
      </c>
      <c r="BH92" s="11">
        <f>SUMIFS('OP Units'!P:P,'OP Units'!$A:$A,$D92)</f>
        <v>5006</v>
      </c>
      <c r="BI92" s="1"/>
      <c r="BJ92" s="12">
        <f>IFERROR((SUMIFS('OP Units'!E:E,'OP Units'!$A:$A,$D92)-SUMIFS('Forecast Data'!$H:$H,'Forecast Data'!$C:$C,BJ$6,'Forecast Data'!$B:$B,$D92))/SUMIFS('Forecast Data'!$H:$H,'Forecast Data'!$C:$C,BJ$6,'Forecast Data'!$B:$B,$D92),"")</f>
        <v>-0.28364446921147951</v>
      </c>
      <c r="BK92" s="12">
        <f>IFERROR((SUMIFS('OP Units'!F:F,'OP Units'!$A:$A,$D92)-SUMIFS('Forecast Data'!$H:$H,'Forecast Data'!$C:$C,BK$6,'Forecast Data'!$B:$B,$D92))/SUMIFS('Forecast Data'!$H:$H,'Forecast Data'!$C:$C,BK$6,'Forecast Data'!$B:$B,$D92),"")</f>
        <v>-3.6981807336713392E-2</v>
      </c>
      <c r="BL92" s="12">
        <f>IFERROR((SUMIFS('OP Units'!G:G,'OP Units'!$A:$A,$D92)-SUMIFS('Forecast Data'!$H:$H,'Forecast Data'!$C:$C,BL$6,'Forecast Data'!$B:$B,$D92))/SUMIFS('Forecast Data'!$H:$H,'Forecast Data'!$C:$C,BL$6,'Forecast Data'!$B:$B,$D92),"")</f>
        <v>-0.10258671369782481</v>
      </c>
      <c r="BM92" s="12">
        <f>IFERROR((SUMIFS('OP Units'!H:H,'OP Units'!$A:$A,$D92)-SUMIFS('Forecast Data'!$H:$H,'Forecast Data'!$C:$C,BM$6,'Forecast Data'!$B:$B,$D92))/SUMIFS('Forecast Data'!$H:$H,'Forecast Data'!$C:$C,BM$6,'Forecast Data'!$B:$B,$D92),"")</f>
        <v>-2.8474156607861342E-2</v>
      </c>
      <c r="BN92" s="12">
        <f>IFERROR((SUMIFS('OP Units'!I:I,'OP Units'!$A:$A,$D92)-SUMIFS('Forecast Data'!$H:$H,'Forecast Data'!$C:$C,BN$6,'Forecast Data'!$B:$B,$D92))/SUMIFS('Forecast Data'!$H:$H,'Forecast Data'!$C:$C,BN$6,'Forecast Data'!$B:$B,$D92),"")</f>
        <v>0.23660714285714285</v>
      </c>
      <c r="BO92" s="12">
        <f>IFERROR((SUMIFS('OP Units'!J:J,'OP Units'!$A:$A,$D92)-SUMIFS('Forecast Data'!$H:$H,'Forecast Data'!$C:$C,BO$6,'Forecast Data'!$B:$B,$D92))/SUMIFS('Forecast Data'!$H:$H,'Forecast Data'!$C:$C,BO$6,'Forecast Data'!$B:$B,$D92),"")</f>
        <v>0.26811801775995414</v>
      </c>
      <c r="BP92" s="12">
        <f>IFERROR((SUMIFS('OP Units'!K:K,'OP Units'!$A:$A,$D92)-SUMIFS('Forecast Data'!$H:$H,'Forecast Data'!$C:$C,BP$6,'Forecast Data'!$B:$B,$D92))/SUMIFS('Forecast Data'!$H:$H,'Forecast Data'!$C:$C,BP$6,'Forecast Data'!$B:$B,$D92),"")</f>
        <v>0.14703377803008799</v>
      </c>
      <c r="BQ92" s="12">
        <f>IFERROR((SUMIFS('OP Units'!L:L,'OP Units'!$A:$A,$D92)-SUMIFS('Forecast Data'!$H:$H,'Forecast Data'!$C:$C,BQ$6,'Forecast Data'!$B:$B,$D92))/SUMIFS('Forecast Data'!$H:$H,'Forecast Data'!$C:$C,BQ$6,'Forecast Data'!$B:$B,$D92),"")</f>
        <v>7.5694855115316387E-2</v>
      </c>
      <c r="BR92" s="12">
        <f>IFERROR((SUMIFS('OP Units'!M:M,'OP Units'!$A:$A,$D92)-SUMIFS('Forecast Data'!$H:$H,'Forecast Data'!$C:$C,BR$6,'Forecast Data'!$B:$B,$D92))/SUMIFS('Forecast Data'!$H:$H,'Forecast Data'!$C:$C,BR$6,'Forecast Data'!$B:$B,$D92),"")</f>
        <v>0.27820844099913866</v>
      </c>
      <c r="BS92" s="12">
        <f>IFERROR((SUMIFS('OP Units'!N:N,'OP Units'!$A:$A,$D92)-SUMIFS('Forecast Data'!$H:$H,'Forecast Data'!$C:$C,BS$6,'Forecast Data'!$B:$B,$D92))/SUMIFS('Forecast Data'!$H:$H,'Forecast Data'!$C:$C,BS$6,'Forecast Data'!$B:$B,$D92),"")</f>
        <v>0.39476495726495725</v>
      </c>
      <c r="BT92" s="12">
        <f>IFERROR((SUMIFS('OP Units'!O:O,'OP Units'!$A:$A,$D92)-SUMIFS('Forecast Data'!$H:$H,'Forecast Data'!$C:$C,BT$6,'Forecast Data'!$B:$B,$D92))/SUMIFS('Forecast Data'!$H:$H,'Forecast Data'!$C:$C,BT$6,'Forecast Data'!$B:$B,$D92),"")</f>
        <v>0.20916481892091648</v>
      </c>
      <c r="BU92" s="12">
        <f>IFERROR((SUMIFS('OP Units'!P:P,'OP Units'!$A:$A,$D92)-SUMIFS('Forecast Data'!$H:$H,'Forecast Data'!$C:$C,BU$6,'Forecast Data'!$B:$B,$D92))/SUMIFS('Forecast Data'!$H:$H,'Forecast Data'!$C:$C,BU$6,'Forecast Data'!$B:$B,$D92),"")</f>
        <v>0.42702394526795895</v>
      </c>
      <c r="BV92" s="12"/>
      <c r="BW92" s="11">
        <f>(SUMIFS('Forecast Data'!H:H,'Forecast Data'!B:B,D92,'Forecast Data'!C:C,BK$6)+SUMIFS('Forecast Data'!H:H,'Forecast Data'!B:B,D92,'Forecast Data'!C:C,BL$6)+SUMIFS('Forecast Data'!H:H,'Forecast Data'!B:B,D92,'Forecast Data'!C:C,BM$6)+SUMIFS('Forecast Data'!H:H,'Forecast Data'!B:B,D92,'Forecast Data'!C:C,BN$6)+SUMIFS('Forecast Data'!H:H,'Forecast Data'!B:B,D92,'Forecast Data'!C:C,BO$6)+SUMIFS('Forecast Data'!H:H,'Forecast Data'!B:B,D92,'Forecast Data'!C:C,BP$6)+SUMIFS('Forecast Data'!H:H,'Forecast Data'!B:B,D92,'Forecast Data'!C:C,BQ$6)+SUMIFS('Forecast Data'!H:H,'Forecast Data'!B:B,D92,'Forecast Data'!C:C,BJ$6))/8</f>
        <v>3444.375</v>
      </c>
      <c r="BX92" s="12">
        <f>IFERROR((SUM(W92:AD92)-(SUMIFS('Forecast Data'!H:H,'Forecast Data'!B:B,B92,'Forecast Data'!C:C,BJ$6)+SUMIFS('Forecast Data'!H:H,'Forecast Data'!B:B,B92,'Forecast Data'!C:C,BK$6)+SUMIFS('Forecast Data'!H:H,'Forecast Data'!B:B,B92,'Forecast Data'!C:C,BL$6)+SUMIFS('Forecast Data'!H:H,'Forecast Data'!B:B,B92,'Forecast Data'!C:C,BM$6)+SUMIFS('Forecast Data'!H:H,'Forecast Data'!B:B,B92,'Forecast Data'!C:C,BN$6)+SUMIFS('Forecast Data'!H:H,'Forecast Data'!B:B,B92,'Forecast Data'!C:C,BO$6)+SUMIFS('Forecast Data'!H:H,'Forecast Data'!B:B,B92,'Forecast Data'!C:C,BP$6)+SUMIFS('Forecast Data'!H:H,'Forecast Data'!B:B,B92,'Forecast Data'!C:C,BQ$6)))/(SUMIFS('Forecast Data'!H:H,'Forecast Data'!B:B,B92,'Forecast Data'!C:C,BJ$6)+SUMIFS('Forecast Data'!H:H,'Forecast Data'!B:B,B92,'Forecast Data'!C:C,BK$6)+SUMIFS('Forecast Data'!H:H,'Forecast Data'!B:B,B92,'Forecast Data'!C:C,BL$6)+SUMIFS('Forecast Data'!H:H,'Forecast Data'!B:B,B92,'Forecast Data'!C:C,BM$6)+SUMIFS('Forecast Data'!H:H,'Forecast Data'!B:B,B92,'Forecast Data'!C:C,BN$6)+SUMIFS('Forecast Data'!H:H,'Forecast Data'!B:B,B92,'Forecast Data'!C:C,BO$6)+SUMIFS('Forecast Data'!H:H,'Forecast Data'!B:B,B92,'Forecast Data'!C:C,BP$6)+SUMIFS('Forecast Data'!H:H,'Forecast Data'!B:B,B92,'Forecast Data'!C:C,BQ$6)),"")</f>
        <v>0.19753220831065144</v>
      </c>
      <c r="BY92" s="12">
        <f t="shared" si="18"/>
        <v>3.1982295148696288E-4</v>
      </c>
      <c r="BZ92" s="16">
        <f t="shared" si="19"/>
        <v>5.5947169878949542E-4</v>
      </c>
      <c r="CA92" s="13">
        <f t="shared" si="20"/>
        <v>-2.3964874730253254E-2</v>
      </c>
      <c r="CB92" s="12">
        <f t="shared" si="21"/>
        <v>2.3964874730253254E-4</v>
      </c>
      <c r="CC92" s="12"/>
      <c r="CD92" s="11">
        <f>(SUMIFS('Forecast Data'!H:H,'Forecast Data'!B:B,D92,'Forecast Data'!C:C,BK$6)+SUMIFS('Forecast Data'!H:H,'Forecast Data'!B:B,D92,'Forecast Data'!C:C,BL$6)+SUMIFS('Forecast Data'!H:H,'Forecast Data'!B:B,D92,'Forecast Data'!C:C,BM$6)+SUMIFS('Forecast Data'!H:H,'Forecast Data'!B:B,D92,'Forecast Data'!C:C,BJ$6))/4</f>
        <v>3393.75</v>
      </c>
      <c r="CE92" s="12">
        <f>IFERROR((SUM(W92:Z92)-(SUMIFS('Forecast Data'!H:H,'Forecast Data'!B:B,D92,'Forecast Data'!C:C,BJ$6)+SUMIFS('Forecast Data'!H:H,'Forecast Data'!B:B,D92,'Forecast Data'!C:C,BK$6)+SUMIFS('Forecast Data'!H:H,'Forecast Data'!B:B,D92,'Forecast Data'!C:C,BL$6)+SUMIFS('Forecast Data'!H:H,'Forecast Data'!B:B,D92,'Forecast Data'!C:C,BM$6)))/(SUMIFS('Forecast Data'!H:H,'Forecast Data'!B:B,D92,'Forecast Data'!C:C,BJ$6)+SUMIFS('Forecast Data'!H:H,'Forecast Data'!B:B,D92,'Forecast Data'!C:C,BK$6)+SUMIFS('Forecast Data'!H:H,'Forecast Data'!B:B,D92,'Forecast Data'!C:C,BL$6)+SUMIFS('Forecast Data'!H:H,'Forecast Data'!B:B,D92,'Forecast Data'!C:C,BM$6)),"")</f>
        <v>0.24235727440147328</v>
      </c>
      <c r="CF92" s="12">
        <f t="shared" si="22"/>
        <v>3.1982295148696288E-4</v>
      </c>
      <c r="CG92" s="12">
        <f t="shared" si="23"/>
        <v>6.8957230855089355E-4</v>
      </c>
      <c r="CH92" s="13">
        <f t="shared" si="24"/>
        <v>-3.6974935706393069E-2</v>
      </c>
      <c r="CI92" s="13"/>
    </row>
    <row r="93" spans="1:87" ht="13.2">
      <c r="A93" s="1"/>
      <c r="B93" t="str">
        <f t="shared" si="43"/>
        <v>Franklin Brass</v>
      </c>
      <c r="C93" t="s">
        <v>44</v>
      </c>
      <c r="D93" t="s">
        <v>126</v>
      </c>
      <c r="E93" s="11">
        <f>SUMIFS('Fin Data'!F:F,'Fin Data'!A:A,D93)</f>
        <v>0</v>
      </c>
      <c r="F93" s="11">
        <f>SUMIFS('Fin Data with 6 week hist'!I:I,'Fin Data with 6 week hist'!$A:$A,$D93)</f>
        <v>1093</v>
      </c>
      <c r="G93" s="11">
        <f>SUMIFS('Fin Data with 6 week hist'!J:J,'Fin Data with 6 week hist'!$A:$A,$D93)</f>
        <v>1165</v>
      </c>
      <c r="H93" s="11">
        <f>SUMIFS('Fin Data with 6 week hist'!K:K,'Fin Data with 6 week hist'!$A:$A,$D93)+SUMIFS('Unit Cancellations'!D:D,'Unit Cancellations'!$B:$B,$D93)</f>
        <v>1048</v>
      </c>
      <c r="I93" s="11">
        <f>SUMIFS('Fin Data with 6 week hist'!L:L,'Fin Data with 6 week hist'!$A:$A,$D93)+SUMIFS('Unit Cancellations'!E:E,'Unit Cancellations'!$B:$B,$D93)</f>
        <v>1091</v>
      </c>
      <c r="J93" s="11">
        <f>SUMIFS('Fin Data with 6 week hist'!M:M,'Fin Data with 6 week hist'!$A:$A,$D93)+SUMIFS('Unit Cancellations'!F:F,'Unit Cancellations'!$B:$B,$D93)</f>
        <v>1131</v>
      </c>
      <c r="K93" s="11">
        <f>SUMIFS('Fin Data with 6 week hist'!N:N,'Fin Data with 6 week hist'!$A:$A,$D93)+SUMIFS('Unit Cancellations'!G:G,'Unit Cancellations'!$B:$B,$D93)</f>
        <v>1270</v>
      </c>
      <c r="L93" s="11">
        <f>SUMIFS('Fin Data'!AN:AN,'Fin Data'!A:A,D93)</f>
        <v>1133</v>
      </c>
      <c r="M93" s="12">
        <f>IFERROR(SUMIFS('Fin Data'!AO:AO,'Fin Data'!A:A,D93),"")</f>
        <v>0</v>
      </c>
      <c r="N93" s="1"/>
      <c r="O93" s="11">
        <f t="shared" si="12"/>
        <v>1454.75</v>
      </c>
      <c r="P93" s="12" t="str">
        <f t="shared" si="13"/>
        <v/>
      </c>
      <c r="Q93" s="1"/>
      <c r="R93" s="11">
        <f t="shared" si="14"/>
        <v>1519</v>
      </c>
      <c r="S93" s="12" t="str">
        <f t="shared" si="15"/>
        <v/>
      </c>
      <c r="T93" s="11">
        <f t="shared" si="16"/>
        <v>0</v>
      </c>
      <c r="U93" s="1" t="e">
        <f t="shared" si="44"/>
        <v>#REF!</v>
      </c>
      <c r="V93" s="1"/>
      <c r="W93" s="11">
        <f>SUMIFS('Forecast Data'!$D:$D,'Forecast Data'!$C:$C,W$6,'Forecast Data'!$B:$B,$D93)</f>
        <v>1309</v>
      </c>
      <c r="X93" s="11">
        <f>SUMIFS('Forecast Data'!$D:$D,'Forecast Data'!$C:$C,X$6,'Forecast Data'!$B:$B,$D93)</f>
        <v>1465</v>
      </c>
      <c r="Y93" s="11">
        <f>SUMIFS('Forecast Data'!$D:$D,'Forecast Data'!$C:$C,Y$6,'Forecast Data'!$B:$B,$D93)</f>
        <v>1492</v>
      </c>
      <c r="Z93" s="11">
        <f>SUMIFS('Forecast Data'!$D:$D,'Forecast Data'!$C:$C,Z$6,'Forecast Data'!$B:$B,$D93)</f>
        <v>1553</v>
      </c>
      <c r="AA93" s="11">
        <f>SUMIFS('Forecast Data'!$D:$D,'Forecast Data'!$C:$C,AA$6,'Forecast Data'!$B:$B,$D93)</f>
        <v>1576</v>
      </c>
      <c r="AB93" s="11">
        <f>SUMIFS('Forecast Data'!$D:$D,'Forecast Data'!$C:$C,AB$6,'Forecast Data'!$B:$B,$D93)</f>
        <v>1589</v>
      </c>
      <c r="AC93" s="11">
        <f>SUMIFS('Forecast Data'!$D:$D,'Forecast Data'!$C:$C,AC$6,'Forecast Data'!$B:$B,$D93)</f>
        <v>1583</v>
      </c>
      <c r="AD93" s="11">
        <f>SUMIFS('Forecast Data'!$D:$D,'Forecast Data'!$C:$C,AD$6,'Forecast Data'!$B:$B,$D93)</f>
        <v>1585</v>
      </c>
      <c r="AE93" s="11">
        <f>SUMIFS('Forecast Data'!$D:$D,'Forecast Data'!$C:$C,AE$6,'Forecast Data'!$B:$B,$D93)</f>
        <v>1628</v>
      </c>
      <c r="AF93" s="11">
        <f>SUMIFS('Forecast Data'!$D:$D,'Forecast Data'!$C:$C,AF$6,'Forecast Data'!$B:$B,$D93)</f>
        <v>1643</v>
      </c>
      <c r="AG93" s="11">
        <f>SUMIFS('Forecast Data'!$D:$D,'Forecast Data'!$C:$C,AG$6,'Forecast Data'!$B:$B,$D93)</f>
        <v>1986</v>
      </c>
      <c r="AH93" s="11">
        <f>SUMIFS('Forecast Data'!$D:$D,'Forecast Data'!$C:$C,AH$6,'Forecast Data'!$B:$B,$D93)</f>
        <v>2044</v>
      </c>
      <c r="AI93" s="1"/>
      <c r="AJ93" s="12" t="str">
        <f>IF(SUMIFS('Forecast Data'!$E:$E,'Forecast Data'!$C:$C,AJ$6,'Forecast Data'!$B:$B,$D93)=0,"",SUMIFS('Forecast Data'!$E:$E,'Forecast Data'!$C:$C,AJ$6,'Forecast Data'!$B:$B,$D93))</f>
        <v/>
      </c>
      <c r="AK93" s="12" t="str">
        <f>IF(SUMIFS('Forecast Data'!$E:$E,'Forecast Data'!$C:$C,AK$6,'Forecast Data'!$B:$B,$D93)=0,"",SUMIFS('Forecast Data'!$E:$E,'Forecast Data'!$C:$C,AK$6,'Forecast Data'!$B:$B,$D93))</f>
        <v/>
      </c>
      <c r="AL93" s="12" t="str">
        <f>IF(SUMIFS('Forecast Data'!$E:$E,'Forecast Data'!$C:$C,AL$6,'Forecast Data'!$B:$B,$D93)=0,"",SUMIFS('Forecast Data'!$E:$E,'Forecast Data'!$C:$C,AL$6,'Forecast Data'!$B:$B,$D93))</f>
        <v/>
      </c>
      <c r="AM93" s="12" t="str">
        <f>IF(SUMIFS('Forecast Data'!$E:$E,'Forecast Data'!$C:$C,AM$6,'Forecast Data'!$B:$B,$D93)=0,"",SUMIFS('Forecast Data'!$E:$E,'Forecast Data'!$C:$C,AM$6,'Forecast Data'!$B:$B,$D93))</f>
        <v/>
      </c>
      <c r="AN93" s="12" t="str">
        <f>IF(SUMIFS('Forecast Data'!$E:$E,'Forecast Data'!$C:$C,AN$6,'Forecast Data'!$B:$B,$D93)=0,"",SUMIFS('Forecast Data'!$E:$E,'Forecast Data'!$C:$C,AN$6,'Forecast Data'!$B:$B,$D93))</f>
        <v/>
      </c>
      <c r="AO93" s="12" t="str">
        <f>IF(SUMIFS('Forecast Data'!$E:$E,'Forecast Data'!$C:$C,AO$6,'Forecast Data'!$B:$B,$D93)=0,"",SUMIFS('Forecast Data'!$E:$E,'Forecast Data'!$C:$C,AO$6,'Forecast Data'!$B:$B,$D93))</f>
        <v/>
      </c>
      <c r="AP93" s="12" t="str">
        <f>IF(SUMIFS('Forecast Data'!$E:$E,'Forecast Data'!$C:$C,AP$6,'Forecast Data'!$B:$B,$D93)=0,"",SUMIFS('Forecast Data'!$E:$E,'Forecast Data'!$C:$C,AP$6,'Forecast Data'!$B:$B,$D93))</f>
        <v/>
      </c>
      <c r="AQ93" s="12" t="str">
        <f>IF(SUMIFS('Forecast Data'!$E:$E,'Forecast Data'!$C:$C,AQ$6,'Forecast Data'!$B:$B,$D93)=0,"",SUMIFS('Forecast Data'!$E:$E,'Forecast Data'!$C:$C,AQ$6,'Forecast Data'!$B:$B,$D93))</f>
        <v/>
      </c>
      <c r="AR93" s="12" t="str">
        <f>IF(SUMIFS('Forecast Data'!$E:$E,'Forecast Data'!$C:$C,AR$6,'Forecast Data'!$B:$B,$D93)=0,"",SUMIFS('Forecast Data'!$E:$E,'Forecast Data'!$C:$C,AR$6,'Forecast Data'!$B:$B,$D93))</f>
        <v/>
      </c>
      <c r="AS93" s="12" t="str">
        <f>IF(SUMIFS('Forecast Data'!$E:$E,'Forecast Data'!$C:$C,AS$6,'Forecast Data'!$B:$B,$D93)=0,"",SUMIFS('Forecast Data'!$E:$E,'Forecast Data'!$C:$C,AS$6,'Forecast Data'!$B:$B,$D93))</f>
        <v/>
      </c>
      <c r="AT93" s="12" t="str">
        <f>IF(SUMIFS('Forecast Data'!$E:$E,'Forecast Data'!$C:$C,AT$6,'Forecast Data'!$B:$B,$D93)=0,"",SUMIFS('Forecast Data'!$E:$E,'Forecast Data'!$C:$C,AT$6,'Forecast Data'!$B:$B,$D93))</f>
        <v/>
      </c>
      <c r="AU93" s="12" t="str">
        <f>IF(SUMIFS('Forecast Data'!$E:$E,'Forecast Data'!$C:$C,AU$6,'Forecast Data'!$B:$B,$D93)=0,"",SUMIFS('Forecast Data'!$E:$E,'Forecast Data'!$C:$C,AU$6,'Forecast Data'!$B:$B,$D93))</f>
        <v/>
      </c>
      <c r="AV93" s="1"/>
      <c r="AW93" s="11">
        <f>SUMIFS('OP Units'!E:E,'OP Units'!$A:$A,$D93)</f>
        <v>0</v>
      </c>
      <c r="AX93" s="11">
        <f>SUMIFS('OP Units'!F:F,'OP Units'!$A:$A,$D93)</f>
        <v>0</v>
      </c>
      <c r="AY93" s="11">
        <f>SUMIFS('OP Units'!G:G,'OP Units'!$A:$A,$D93)</f>
        <v>0</v>
      </c>
      <c r="AZ93" s="11">
        <f>SUMIFS('OP Units'!H:H,'OP Units'!$A:$A,$D93)</f>
        <v>0</v>
      </c>
      <c r="BA93" s="11">
        <f>SUMIFS('OP Units'!I:I,'OP Units'!$A:$A,$D93)</f>
        <v>0</v>
      </c>
      <c r="BB93" s="11">
        <f>SUMIFS('OP Units'!J:J,'OP Units'!$A:$A,$D93)</f>
        <v>0</v>
      </c>
      <c r="BC93" s="11">
        <f>SUMIFS('OP Units'!K:K,'OP Units'!$A:$A,$D93)</f>
        <v>0</v>
      </c>
      <c r="BD93" s="11">
        <f>SUMIFS('OP Units'!L:L,'OP Units'!$A:$A,$D93)</f>
        <v>0</v>
      </c>
      <c r="BE93" s="11">
        <f>SUMIFS('OP Units'!M:M,'OP Units'!$A:$A,$D93)</f>
        <v>0</v>
      </c>
      <c r="BF93" s="11">
        <f>SUMIFS('OP Units'!N:N,'OP Units'!$A:$A,$D93)</f>
        <v>0</v>
      </c>
      <c r="BG93" s="11">
        <f>SUMIFS('OP Units'!O:O,'OP Units'!$A:$A,$D93)</f>
        <v>0</v>
      </c>
      <c r="BH93" s="11">
        <f>SUMIFS('OP Units'!P:P,'OP Units'!$A:$A,$D93)</f>
        <v>0</v>
      </c>
      <c r="BI93" s="1"/>
      <c r="BJ93" s="12" t="str">
        <f>IFERROR((SUMIFS('OP Units'!E:E,'OP Units'!$A:$A,$D93)-SUMIFS('Forecast Data'!$H:$H,'Forecast Data'!$C:$C,BJ$6,'Forecast Data'!$B:$B,$D93))/SUMIFS('Forecast Data'!$H:$H,'Forecast Data'!$C:$C,BJ$6,'Forecast Data'!$B:$B,$D93),"")</f>
        <v/>
      </c>
      <c r="BK93" s="12" t="str">
        <f>IFERROR((SUMIFS('OP Units'!F:F,'OP Units'!$A:$A,$D93)-SUMIFS('Forecast Data'!$H:$H,'Forecast Data'!$C:$C,BK$6,'Forecast Data'!$B:$B,$D93))/SUMIFS('Forecast Data'!$H:$H,'Forecast Data'!$C:$C,BK$6,'Forecast Data'!$B:$B,$D93),"")</f>
        <v/>
      </c>
      <c r="BL93" s="12" t="str">
        <f>IFERROR((SUMIFS('OP Units'!G:G,'OP Units'!$A:$A,$D93)-SUMIFS('Forecast Data'!$H:$H,'Forecast Data'!$C:$C,BL$6,'Forecast Data'!$B:$B,$D93))/SUMIFS('Forecast Data'!$H:$H,'Forecast Data'!$C:$C,BL$6,'Forecast Data'!$B:$B,$D93),"")</f>
        <v/>
      </c>
      <c r="BM93" s="12" t="str">
        <f>IFERROR((SUMIFS('OP Units'!H:H,'OP Units'!$A:$A,$D93)-SUMIFS('Forecast Data'!$H:$H,'Forecast Data'!$C:$C,BM$6,'Forecast Data'!$B:$B,$D93))/SUMIFS('Forecast Data'!$H:$H,'Forecast Data'!$C:$C,BM$6,'Forecast Data'!$B:$B,$D93),"")</f>
        <v/>
      </c>
      <c r="BN93" s="12" t="str">
        <f>IFERROR((SUMIFS('OP Units'!I:I,'OP Units'!$A:$A,$D93)-SUMIFS('Forecast Data'!$H:$H,'Forecast Data'!$C:$C,BN$6,'Forecast Data'!$B:$B,$D93))/SUMIFS('Forecast Data'!$H:$H,'Forecast Data'!$C:$C,BN$6,'Forecast Data'!$B:$B,$D93),"")</f>
        <v/>
      </c>
      <c r="BO93" s="12" t="str">
        <f>IFERROR((SUMIFS('OP Units'!J:J,'OP Units'!$A:$A,$D93)-SUMIFS('Forecast Data'!$H:$H,'Forecast Data'!$C:$C,BO$6,'Forecast Data'!$B:$B,$D93))/SUMIFS('Forecast Data'!$H:$H,'Forecast Data'!$C:$C,BO$6,'Forecast Data'!$B:$B,$D93),"")</f>
        <v/>
      </c>
      <c r="BP93" s="12" t="str">
        <f>IFERROR((SUMIFS('OP Units'!K:K,'OP Units'!$A:$A,$D93)-SUMIFS('Forecast Data'!$H:$H,'Forecast Data'!$C:$C,BP$6,'Forecast Data'!$B:$B,$D93))/SUMIFS('Forecast Data'!$H:$H,'Forecast Data'!$C:$C,BP$6,'Forecast Data'!$B:$B,$D93),"")</f>
        <v/>
      </c>
      <c r="BQ93" s="12" t="str">
        <f>IFERROR((SUMIFS('OP Units'!L:L,'OP Units'!$A:$A,$D93)-SUMIFS('Forecast Data'!$H:$H,'Forecast Data'!$C:$C,BQ$6,'Forecast Data'!$B:$B,$D93))/SUMIFS('Forecast Data'!$H:$H,'Forecast Data'!$C:$C,BQ$6,'Forecast Data'!$B:$B,$D93),"")</f>
        <v/>
      </c>
      <c r="BR93" s="12" t="str">
        <f>IFERROR((SUMIFS('OP Units'!M:M,'OP Units'!$A:$A,$D93)-SUMIFS('Forecast Data'!$H:$H,'Forecast Data'!$C:$C,BR$6,'Forecast Data'!$B:$B,$D93))/SUMIFS('Forecast Data'!$H:$H,'Forecast Data'!$C:$C,BR$6,'Forecast Data'!$B:$B,$D93),"")</f>
        <v/>
      </c>
      <c r="BS93" s="12" t="str">
        <f>IFERROR((SUMIFS('OP Units'!N:N,'OP Units'!$A:$A,$D93)-SUMIFS('Forecast Data'!$H:$H,'Forecast Data'!$C:$C,BS$6,'Forecast Data'!$B:$B,$D93))/SUMIFS('Forecast Data'!$H:$H,'Forecast Data'!$C:$C,BS$6,'Forecast Data'!$B:$B,$D93),"")</f>
        <v/>
      </c>
      <c r="BT93" s="12" t="str">
        <f>IFERROR((SUMIFS('OP Units'!O:O,'OP Units'!$A:$A,$D93)-SUMIFS('Forecast Data'!$H:$H,'Forecast Data'!$C:$C,BT$6,'Forecast Data'!$B:$B,$D93))/SUMIFS('Forecast Data'!$H:$H,'Forecast Data'!$C:$C,BT$6,'Forecast Data'!$B:$B,$D93),"")</f>
        <v/>
      </c>
      <c r="BU93" s="12" t="str">
        <f>IFERROR((SUMIFS('OP Units'!P:P,'OP Units'!$A:$A,$D93)-SUMIFS('Forecast Data'!$H:$H,'Forecast Data'!$C:$C,BU$6,'Forecast Data'!$B:$B,$D93))/SUMIFS('Forecast Data'!$H:$H,'Forecast Data'!$C:$C,BU$6,'Forecast Data'!$B:$B,$D93),"")</f>
        <v/>
      </c>
      <c r="BV93" s="12"/>
      <c r="BW93" s="11">
        <f>(SUMIFS('Forecast Data'!H:H,'Forecast Data'!B:B,D93,'Forecast Data'!C:C,BK$6)+SUMIFS('Forecast Data'!H:H,'Forecast Data'!B:B,D93,'Forecast Data'!C:C,BL$6)+SUMIFS('Forecast Data'!H:H,'Forecast Data'!B:B,D93,'Forecast Data'!C:C,BM$6)+SUMIFS('Forecast Data'!H:H,'Forecast Data'!B:B,D93,'Forecast Data'!C:C,BN$6)+SUMIFS('Forecast Data'!H:H,'Forecast Data'!B:B,D93,'Forecast Data'!C:C,BO$6)+SUMIFS('Forecast Data'!H:H,'Forecast Data'!B:B,D93,'Forecast Data'!C:C,BP$6)+SUMIFS('Forecast Data'!H:H,'Forecast Data'!B:B,D93,'Forecast Data'!C:C,BQ$6)+SUMIFS('Forecast Data'!H:H,'Forecast Data'!B:B,D93,'Forecast Data'!C:C,BJ$6))/8</f>
        <v>0</v>
      </c>
      <c r="BX93" s="12" t="str">
        <f>IFERROR((SUM(W93:AD93)-(SUMIFS('Forecast Data'!H:H,'Forecast Data'!B:B,B93,'Forecast Data'!C:C,BJ$6)+SUMIFS('Forecast Data'!H:H,'Forecast Data'!B:B,B93,'Forecast Data'!C:C,BK$6)+SUMIFS('Forecast Data'!H:H,'Forecast Data'!B:B,B93,'Forecast Data'!C:C,BL$6)+SUMIFS('Forecast Data'!H:H,'Forecast Data'!B:B,B93,'Forecast Data'!C:C,BM$6)+SUMIFS('Forecast Data'!H:H,'Forecast Data'!B:B,B93,'Forecast Data'!C:C,BN$6)+SUMIFS('Forecast Data'!H:H,'Forecast Data'!B:B,B93,'Forecast Data'!C:C,BO$6)+SUMIFS('Forecast Data'!H:H,'Forecast Data'!B:B,B93,'Forecast Data'!C:C,BP$6)+SUMIFS('Forecast Data'!H:H,'Forecast Data'!B:B,B93,'Forecast Data'!C:C,BQ$6)))/(SUMIFS('Forecast Data'!H:H,'Forecast Data'!B:B,B93,'Forecast Data'!C:C,BJ$6)+SUMIFS('Forecast Data'!H:H,'Forecast Data'!B:B,B93,'Forecast Data'!C:C,BK$6)+SUMIFS('Forecast Data'!H:H,'Forecast Data'!B:B,B93,'Forecast Data'!C:C,BL$6)+SUMIFS('Forecast Data'!H:H,'Forecast Data'!B:B,B93,'Forecast Data'!C:C,BM$6)+SUMIFS('Forecast Data'!H:H,'Forecast Data'!B:B,B93,'Forecast Data'!C:C,BN$6)+SUMIFS('Forecast Data'!H:H,'Forecast Data'!B:B,B93,'Forecast Data'!C:C,BO$6)+SUMIFS('Forecast Data'!H:H,'Forecast Data'!B:B,B93,'Forecast Data'!C:C,BP$6)+SUMIFS('Forecast Data'!H:H,'Forecast Data'!B:B,B93,'Forecast Data'!C:C,BQ$6)),"")</f>
        <v/>
      </c>
      <c r="BY93" s="12">
        <f t="shared" si="18"/>
        <v>9.6887541185756412E-4</v>
      </c>
      <c r="BZ93" s="16">
        <f t="shared" si="19"/>
        <v>1.2490722182050245E-3</v>
      </c>
      <c r="CA93" s="13">
        <f t="shared" si="20"/>
        <v>-2.8019680634746039E-2</v>
      </c>
      <c r="CB93" s="12">
        <f t="shared" si="21"/>
        <v>2.801968063474604E-4</v>
      </c>
      <c r="CC93" s="12"/>
      <c r="CD93" s="11">
        <f>(SUMIFS('Forecast Data'!H:H,'Forecast Data'!B:B,D93,'Forecast Data'!C:C,BK$6)+SUMIFS('Forecast Data'!H:H,'Forecast Data'!B:B,D93,'Forecast Data'!C:C,BL$6)+SUMIFS('Forecast Data'!H:H,'Forecast Data'!B:B,D93,'Forecast Data'!C:C,BM$6)+SUMIFS('Forecast Data'!H:H,'Forecast Data'!B:B,D93,'Forecast Data'!C:C,BJ$6))/4</f>
        <v>0</v>
      </c>
      <c r="CE93" s="12" t="str">
        <f>IFERROR((SUM(W93:Z93)-(SUMIFS('Forecast Data'!H:H,'Forecast Data'!B:B,D93,'Forecast Data'!C:C,BJ$6)+SUMIFS('Forecast Data'!H:H,'Forecast Data'!B:B,D93,'Forecast Data'!C:C,BK$6)+SUMIFS('Forecast Data'!H:H,'Forecast Data'!B:B,D93,'Forecast Data'!C:C,BL$6)+SUMIFS('Forecast Data'!H:H,'Forecast Data'!B:B,D93,'Forecast Data'!C:C,BM$6)))/(SUMIFS('Forecast Data'!H:H,'Forecast Data'!B:B,D93,'Forecast Data'!C:C,BJ$6)+SUMIFS('Forecast Data'!H:H,'Forecast Data'!B:B,D93,'Forecast Data'!C:C,BK$6)+SUMIFS('Forecast Data'!H:H,'Forecast Data'!B:B,D93,'Forecast Data'!C:C,BL$6)+SUMIFS('Forecast Data'!H:H,'Forecast Data'!B:B,D93,'Forecast Data'!C:C,BM$6)),"")</f>
        <v/>
      </c>
      <c r="CF93" s="12">
        <f t="shared" si="22"/>
        <v>9.6887541185756412E-4</v>
      </c>
      <c r="CG93" s="12">
        <f t="shared" si="23"/>
        <v>1.2196417214156991E-3</v>
      </c>
      <c r="CH93" s="13">
        <f t="shared" si="24"/>
        <v>-2.50766309558135E-2</v>
      </c>
      <c r="CI93" s="13"/>
    </row>
    <row r="94" spans="1:87" ht="13.2">
      <c r="A94" s="1"/>
      <c r="B94" t="str">
        <f t="shared" si="43"/>
        <v>Spikeball</v>
      </c>
      <c r="D94" t="s">
        <v>127</v>
      </c>
      <c r="E94" s="11">
        <f>SUMIFS('Fin Data'!F:F,'Fin Data'!A:A,D94)</f>
        <v>755</v>
      </c>
      <c r="F94" s="11">
        <f>SUMIFS('Fin Data with 6 week hist'!I:I,'Fin Data with 6 week hist'!$A:$A,$D94)</f>
        <v>1</v>
      </c>
      <c r="G94" s="11">
        <f>SUMIFS('Fin Data with 6 week hist'!J:J,'Fin Data with 6 week hist'!$A:$A,$D94)</f>
        <v>0</v>
      </c>
      <c r="H94" s="11">
        <f>SUMIFS('Fin Data with 6 week hist'!K:K,'Fin Data with 6 week hist'!$A:$A,$D94)+SUMIFS('Unit Cancellations'!D:D,'Unit Cancellations'!$B:$B,$D94)</f>
        <v>0</v>
      </c>
      <c r="I94" s="11">
        <f>SUMIFS('Fin Data with 6 week hist'!L:L,'Fin Data with 6 week hist'!$A:$A,$D94)+SUMIFS('Unit Cancellations'!E:E,'Unit Cancellations'!$B:$B,$D94)</f>
        <v>7</v>
      </c>
      <c r="J94" s="11">
        <f>SUMIFS('Fin Data with 6 week hist'!M:M,'Fin Data with 6 week hist'!$A:$A,$D94)+SUMIFS('Unit Cancellations'!F:F,'Unit Cancellations'!$B:$B,$D94)</f>
        <v>0</v>
      </c>
      <c r="K94" s="11">
        <f>SUMIFS('Fin Data with 6 week hist'!N:N,'Fin Data with 6 week hist'!$A:$A,$D94)+SUMIFS('Unit Cancellations'!G:G,'Unit Cancellations'!$B:$B,$D94)</f>
        <v>1</v>
      </c>
      <c r="L94" s="11">
        <f>SUMIFS('Fin Data'!AN:AN,'Fin Data'!A:A,D94)</f>
        <v>2</v>
      </c>
      <c r="M94" s="12">
        <f>IFERROR(SUMIFS('Fin Data'!AO:AO,'Fin Data'!A:A,D94),"")</f>
        <v>-0.99735099337748345</v>
      </c>
      <c r="N94" s="1"/>
      <c r="O94" s="11">
        <f t="shared" si="12"/>
        <v>0</v>
      </c>
      <c r="P94" s="12">
        <f t="shared" si="13"/>
        <v>-1</v>
      </c>
      <c r="Q94" s="1"/>
      <c r="R94" s="11">
        <f t="shared" si="14"/>
        <v>0</v>
      </c>
      <c r="S94" s="12">
        <f t="shared" si="15"/>
        <v>-1</v>
      </c>
      <c r="T94" s="11">
        <f t="shared" si="16"/>
        <v>0</v>
      </c>
      <c r="U94" s="1" t="e">
        <f t="shared" si="44"/>
        <v>#REF!</v>
      </c>
      <c r="V94" s="1"/>
      <c r="W94" s="11">
        <f>SUMIFS('Forecast Data'!$D:$D,'Forecast Data'!$C:$C,W$6,'Forecast Data'!$B:$B,$D94)</f>
        <v>0</v>
      </c>
      <c r="X94" s="11">
        <f>SUMIFS('Forecast Data'!$D:$D,'Forecast Data'!$C:$C,X$6,'Forecast Data'!$B:$B,$D94)</f>
        <v>0</v>
      </c>
      <c r="Y94" s="11">
        <f>SUMIFS('Forecast Data'!$D:$D,'Forecast Data'!$C:$C,Y$6,'Forecast Data'!$B:$B,$D94)</f>
        <v>0</v>
      </c>
      <c r="Z94" s="11">
        <f>SUMIFS('Forecast Data'!$D:$D,'Forecast Data'!$C:$C,Z$6,'Forecast Data'!$B:$B,$D94)</f>
        <v>0</v>
      </c>
      <c r="AA94" s="11">
        <f>SUMIFS('Forecast Data'!$D:$D,'Forecast Data'!$C:$C,AA$6,'Forecast Data'!$B:$B,$D94)</f>
        <v>0</v>
      </c>
      <c r="AB94" s="11">
        <f>SUMIFS('Forecast Data'!$D:$D,'Forecast Data'!$C:$C,AB$6,'Forecast Data'!$B:$B,$D94)</f>
        <v>0</v>
      </c>
      <c r="AC94" s="11">
        <f>SUMIFS('Forecast Data'!$D:$D,'Forecast Data'!$C:$C,AC$6,'Forecast Data'!$B:$B,$D94)</f>
        <v>0</v>
      </c>
      <c r="AD94" s="11">
        <f>SUMIFS('Forecast Data'!$D:$D,'Forecast Data'!$C:$C,AD$6,'Forecast Data'!$B:$B,$D94)</f>
        <v>0</v>
      </c>
      <c r="AE94" s="11">
        <f>SUMIFS('Forecast Data'!$D:$D,'Forecast Data'!$C:$C,AE$6,'Forecast Data'!$B:$B,$D94)</f>
        <v>0</v>
      </c>
      <c r="AF94" s="11">
        <f>SUMIFS('Forecast Data'!$D:$D,'Forecast Data'!$C:$C,AF$6,'Forecast Data'!$B:$B,$D94)</f>
        <v>0</v>
      </c>
      <c r="AG94" s="11">
        <f>SUMIFS('Forecast Data'!$D:$D,'Forecast Data'!$C:$C,AG$6,'Forecast Data'!$B:$B,$D94)</f>
        <v>0</v>
      </c>
      <c r="AH94" s="11">
        <f>SUMIFS('Forecast Data'!$D:$D,'Forecast Data'!$C:$C,AH$6,'Forecast Data'!$B:$B,$D94)</f>
        <v>0</v>
      </c>
      <c r="AI94" s="1"/>
      <c r="AJ94" s="12">
        <f>IF(SUMIFS('Forecast Data'!$E:$E,'Forecast Data'!$C:$C,AJ$6,'Forecast Data'!$B:$B,$D94)=0,"",SUMIFS('Forecast Data'!$E:$E,'Forecast Data'!$C:$C,AJ$6,'Forecast Data'!$B:$B,$D94))</f>
        <v>-1</v>
      </c>
      <c r="AK94" s="12">
        <f>IF(SUMIFS('Forecast Data'!$E:$E,'Forecast Data'!$C:$C,AK$6,'Forecast Data'!$B:$B,$D94)=0,"",SUMIFS('Forecast Data'!$E:$E,'Forecast Data'!$C:$C,AK$6,'Forecast Data'!$B:$B,$D94))</f>
        <v>-1</v>
      </c>
      <c r="AL94" s="12">
        <f>IF(SUMIFS('Forecast Data'!$E:$E,'Forecast Data'!$C:$C,AL$6,'Forecast Data'!$B:$B,$D94)=0,"",SUMIFS('Forecast Data'!$E:$E,'Forecast Data'!$C:$C,AL$6,'Forecast Data'!$B:$B,$D94))</f>
        <v>-1</v>
      </c>
      <c r="AM94" s="12">
        <f>IF(SUMIFS('Forecast Data'!$E:$E,'Forecast Data'!$C:$C,AM$6,'Forecast Data'!$B:$B,$D94)=0,"",SUMIFS('Forecast Data'!$E:$E,'Forecast Data'!$C:$C,AM$6,'Forecast Data'!$B:$B,$D94))</f>
        <v>-1</v>
      </c>
      <c r="AN94" s="12">
        <f>IF(SUMIFS('Forecast Data'!$E:$E,'Forecast Data'!$C:$C,AN$6,'Forecast Data'!$B:$B,$D94)=0,"",SUMIFS('Forecast Data'!$E:$E,'Forecast Data'!$C:$C,AN$6,'Forecast Data'!$B:$B,$D94))</f>
        <v>-1</v>
      </c>
      <c r="AO94" s="12">
        <f>IF(SUMIFS('Forecast Data'!$E:$E,'Forecast Data'!$C:$C,AO$6,'Forecast Data'!$B:$B,$D94)=0,"",SUMIFS('Forecast Data'!$E:$E,'Forecast Data'!$C:$C,AO$6,'Forecast Data'!$B:$B,$D94))</f>
        <v>-1</v>
      </c>
      <c r="AP94" s="12">
        <f>IF(SUMIFS('Forecast Data'!$E:$E,'Forecast Data'!$C:$C,AP$6,'Forecast Data'!$B:$B,$D94)=0,"",SUMIFS('Forecast Data'!$E:$E,'Forecast Data'!$C:$C,AP$6,'Forecast Data'!$B:$B,$D94))</f>
        <v>-1</v>
      </c>
      <c r="AQ94" s="12">
        <f>IF(SUMIFS('Forecast Data'!$E:$E,'Forecast Data'!$C:$C,AQ$6,'Forecast Data'!$B:$B,$D94)=0,"",SUMIFS('Forecast Data'!$E:$E,'Forecast Data'!$C:$C,AQ$6,'Forecast Data'!$B:$B,$D94))</f>
        <v>-1</v>
      </c>
      <c r="AR94" s="12">
        <f>IF(SUMIFS('Forecast Data'!$E:$E,'Forecast Data'!$C:$C,AR$6,'Forecast Data'!$B:$B,$D94)=0,"",SUMIFS('Forecast Data'!$E:$E,'Forecast Data'!$C:$C,AR$6,'Forecast Data'!$B:$B,$D94))</f>
        <v>-1</v>
      </c>
      <c r="AS94" s="12">
        <f>IF(SUMIFS('Forecast Data'!$E:$E,'Forecast Data'!$C:$C,AS$6,'Forecast Data'!$B:$B,$D94)=0,"",SUMIFS('Forecast Data'!$E:$E,'Forecast Data'!$C:$C,AS$6,'Forecast Data'!$B:$B,$D94))</f>
        <v>-1</v>
      </c>
      <c r="AT94" s="12">
        <f>IF(SUMIFS('Forecast Data'!$E:$E,'Forecast Data'!$C:$C,AT$6,'Forecast Data'!$B:$B,$D94)=0,"",SUMIFS('Forecast Data'!$E:$E,'Forecast Data'!$C:$C,AT$6,'Forecast Data'!$B:$B,$D94))</f>
        <v>-1</v>
      </c>
      <c r="AU94" s="12">
        <f>IF(SUMIFS('Forecast Data'!$E:$E,'Forecast Data'!$C:$C,AU$6,'Forecast Data'!$B:$B,$D94)=0,"",SUMIFS('Forecast Data'!$E:$E,'Forecast Data'!$C:$C,AU$6,'Forecast Data'!$B:$B,$D94))</f>
        <v>-1</v>
      </c>
      <c r="AV94" s="1"/>
      <c r="AW94" s="11">
        <f>SUMIFS('OP Units'!E:E,'OP Units'!$A:$A,$D94)</f>
        <v>0</v>
      </c>
      <c r="AX94" s="11">
        <f>SUMIFS('OP Units'!F:F,'OP Units'!$A:$A,$D94)</f>
        <v>0</v>
      </c>
      <c r="AY94" s="11">
        <f>SUMIFS('OP Units'!G:G,'OP Units'!$A:$A,$D94)</f>
        <v>0</v>
      </c>
      <c r="AZ94" s="11">
        <f>SUMIFS('OP Units'!H:H,'OP Units'!$A:$A,$D94)</f>
        <v>0</v>
      </c>
      <c r="BA94" s="11">
        <f>SUMIFS('OP Units'!I:I,'OP Units'!$A:$A,$D94)</f>
        <v>0</v>
      </c>
      <c r="BB94" s="11">
        <f>SUMIFS('OP Units'!J:J,'OP Units'!$A:$A,$D94)</f>
        <v>0</v>
      </c>
      <c r="BC94" s="11">
        <f>SUMIFS('OP Units'!K:K,'OP Units'!$A:$A,$D94)</f>
        <v>0</v>
      </c>
      <c r="BD94" s="11">
        <f>SUMIFS('OP Units'!L:L,'OP Units'!$A:$A,$D94)</f>
        <v>0</v>
      </c>
      <c r="BE94" s="11">
        <f>SUMIFS('OP Units'!M:M,'OP Units'!$A:$A,$D94)</f>
        <v>0</v>
      </c>
      <c r="BF94" s="11">
        <f>SUMIFS('OP Units'!N:N,'OP Units'!$A:$A,$D94)</f>
        <v>0</v>
      </c>
      <c r="BG94" s="11">
        <f>SUMIFS('OP Units'!O:O,'OP Units'!$A:$A,$D94)</f>
        <v>0</v>
      </c>
      <c r="BH94" s="11">
        <f>SUMIFS('OP Units'!P:P,'OP Units'!$A:$A,$D94)</f>
        <v>0</v>
      </c>
      <c r="BI94" s="1"/>
      <c r="BJ94" s="12">
        <f>IFERROR((SUMIFS('OP Units'!E:E,'OP Units'!$A:$A,$D94)-SUMIFS('Forecast Data'!$H:$H,'Forecast Data'!$C:$C,BJ$6,'Forecast Data'!$B:$B,$D94))/SUMIFS('Forecast Data'!$H:$H,'Forecast Data'!$C:$C,BJ$6,'Forecast Data'!$B:$B,$D94),"")</f>
        <v>-1</v>
      </c>
      <c r="BK94" s="12">
        <f>IFERROR((SUMIFS('OP Units'!F:F,'OP Units'!$A:$A,$D94)-SUMIFS('Forecast Data'!$H:$H,'Forecast Data'!$C:$C,BK$6,'Forecast Data'!$B:$B,$D94))/SUMIFS('Forecast Data'!$H:$H,'Forecast Data'!$C:$C,BK$6,'Forecast Data'!$B:$B,$D94),"")</f>
        <v>-1</v>
      </c>
      <c r="BL94" s="12">
        <f>IFERROR((SUMIFS('OP Units'!G:G,'OP Units'!$A:$A,$D94)-SUMIFS('Forecast Data'!$H:$H,'Forecast Data'!$C:$C,BL$6,'Forecast Data'!$B:$B,$D94))/SUMIFS('Forecast Data'!$H:$H,'Forecast Data'!$C:$C,BL$6,'Forecast Data'!$B:$B,$D94),"")</f>
        <v>-1</v>
      </c>
      <c r="BM94" s="12">
        <f>IFERROR((SUMIFS('OP Units'!H:H,'OP Units'!$A:$A,$D94)-SUMIFS('Forecast Data'!$H:$H,'Forecast Data'!$C:$C,BM$6,'Forecast Data'!$B:$B,$D94))/SUMIFS('Forecast Data'!$H:$H,'Forecast Data'!$C:$C,BM$6,'Forecast Data'!$B:$B,$D94),"")</f>
        <v>-1</v>
      </c>
      <c r="BN94" s="12">
        <f>IFERROR((SUMIFS('OP Units'!I:I,'OP Units'!$A:$A,$D94)-SUMIFS('Forecast Data'!$H:$H,'Forecast Data'!$C:$C,BN$6,'Forecast Data'!$B:$B,$D94))/SUMIFS('Forecast Data'!$H:$H,'Forecast Data'!$C:$C,BN$6,'Forecast Data'!$B:$B,$D94),"")</f>
        <v>-1</v>
      </c>
      <c r="BO94" s="12">
        <f>IFERROR((SUMIFS('OP Units'!J:J,'OP Units'!$A:$A,$D94)-SUMIFS('Forecast Data'!$H:$H,'Forecast Data'!$C:$C,BO$6,'Forecast Data'!$B:$B,$D94))/SUMIFS('Forecast Data'!$H:$H,'Forecast Data'!$C:$C,BO$6,'Forecast Data'!$B:$B,$D94),"")</f>
        <v>-1</v>
      </c>
      <c r="BP94" s="12">
        <f>IFERROR((SUMIFS('OP Units'!K:K,'OP Units'!$A:$A,$D94)-SUMIFS('Forecast Data'!$H:$H,'Forecast Data'!$C:$C,BP$6,'Forecast Data'!$B:$B,$D94))/SUMIFS('Forecast Data'!$H:$H,'Forecast Data'!$C:$C,BP$6,'Forecast Data'!$B:$B,$D94),"")</f>
        <v>-1</v>
      </c>
      <c r="BQ94" s="12">
        <f>IFERROR((SUMIFS('OP Units'!L:L,'OP Units'!$A:$A,$D94)-SUMIFS('Forecast Data'!$H:$H,'Forecast Data'!$C:$C,BQ$6,'Forecast Data'!$B:$B,$D94))/SUMIFS('Forecast Data'!$H:$H,'Forecast Data'!$C:$C,BQ$6,'Forecast Data'!$B:$B,$D94),"")</f>
        <v>-1</v>
      </c>
      <c r="BR94" s="12">
        <f>IFERROR((SUMIFS('OP Units'!M:M,'OP Units'!$A:$A,$D94)-SUMIFS('Forecast Data'!$H:$H,'Forecast Data'!$C:$C,BR$6,'Forecast Data'!$B:$B,$D94))/SUMIFS('Forecast Data'!$H:$H,'Forecast Data'!$C:$C,BR$6,'Forecast Data'!$B:$B,$D94),"")</f>
        <v>-1</v>
      </c>
      <c r="BS94" s="12">
        <f>IFERROR((SUMIFS('OP Units'!N:N,'OP Units'!$A:$A,$D94)-SUMIFS('Forecast Data'!$H:$H,'Forecast Data'!$C:$C,BS$6,'Forecast Data'!$B:$B,$D94))/SUMIFS('Forecast Data'!$H:$H,'Forecast Data'!$C:$C,BS$6,'Forecast Data'!$B:$B,$D94),"")</f>
        <v>-1</v>
      </c>
      <c r="BT94" s="12">
        <f>IFERROR((SUMIFS('OP Units'!O:O,'OP Units'!$A:$A,$D94)-SUMIFS('Forecast Data'!$H:$H,'Forecast Data'!$C:$C,BT$6,'Forecast Data'!$B:$B,$D94))/SUMIFS('Forecast Data'!$H:$H,'Forecast Data'!$C:$C,BT$6,'Forecast Data'!$B:$B,$D94),"")</f>
        <v>-1</v>
      </c>
      <c r="BU94" s="12">
        <f>IFERROR((SUMIFS('OP Units'!P:P,'OP Units'!$A:$A,$D94)-SUMIFS('Forecast Data'!$H:$H,'Forecast Data'!$C:$C,BU$6,'Forecast Data'!$B:$B,$D94))/SUMIFS('Forecast Data'!$H:$H,'Forecast Data'!$C:$C,BU$6,'Forecast Data'!$B:$B,$D94),"")</f>
        <v>-1</v>
      </c>
      <c r="BV94" s="12"/>
      <c r="BW94" s="11">
        <f>(SUMIFS('Forecast Data'!H:H,'Forecast Data'!B:B,D94,'Forecast Data'!C:C,BK$6)+SUMIFS('Forecast Data'!H:H,'Forecast Data'!B:B,D94,'Forecast Data'!C:C,BL$6)+SUMIFS('Forecast Data'!H:H,'Forecast Data'!B:B,D94,'Forecast Data'!C:C,BM$6)+SUMIFS('Forecast Data'!H:H,'Forecast Data'!B:B,D94,'Forecast Data'!C:C,BN$6)+SUMIFS('Forecast Data'!H:H,'Forecast Data'!B:B,D94,'Forecast Data'!C:C,BO$6)+SUMIFS('Forecast Data'!H:H,'Forecast Data'!B:B,D94,'Forecast Data'!C:C,BP$6)+SUMIFS('Forecast Data'!H:H,'Forecast Data'!B:B,D94,'Forecast Data'!C:C,BQ$6)+SUMIFS('Forecast Data'!H:H,'Forecast Data'!B:B,D94,'Forecast Data'!C:C,BJ$6))/8</f>
        <v>247.875</v>
      </c>
      <c r="BX94" s="12">
        <f>IFERROR((SUM(W94:AD94)-(SUMIFS('Forecast Data'!H:H,'Forecast Data'!B:B,B94,'Forecast Data'!C:C,BJ$6)+SUMIFS('Forecast Data'!H:H,'Forecast Data'!B:B,B94,'Forecast Data'!C:C,BK$6)+SUMIFS('Forecast Data'!H:H,'Forecast Data'!B:B,B94,'Forecast Data'!C:C,BL$6)+SUMIFS('Forecast Data'!H:H,'Forecast Data'!B:B,B94,'Forecast Data'!C:C,BM$6)+SUMIFS('Forecast Data'!H:H,'Forecast Data'!B:B,B94,'Forecast Data'!C:C,BN$6)+SUMIFS('Forecast Data'!H:H,'Forecast Data'!B:B,B94,'Forecast Data'!C:C,BO$6)+SUMIFS('Forecast Data'!H:H,'Forecast Data'!B:B,B94,'Forecast Data'!C:C,BP$6)+SUMIFS('Forecast Data'!H:H,'Forecast Data'!B:B,B94,'Forecast Data'!C:C,BQ$6)))/(SUMIFS('Forecast Data'!H:H,'Forecast Data'!B:B,B94,'Forecast Data'!C:C,BJ$6)+SUMIFS('Forecast Data'!H:H,'Forecast Data'!B:B,B94,'Forecast Data'!C:C,BK$6)+SUMIFS('Forecast Data'!H:H,'Forecast Data'!B:B,B94,'Forecast Data'!C:C,BL$6)+SUMIFS('Forecast Data'!H:H,'Forecast Data'!B:B,B94,'Forecast Data'!C:C,BM$6)+SUMIFS('Forecast Data'!H:H,'Forecast Data'!B:B,B94,'Forecast Data'!C:C,BN$6)+SUMIFS('Forecast Data'!H:H,'Forecast Data'!B:B,B94,'Forecast Data'!C:C,BO$6)+SUMIFS('Forecast Data'!H:H,'Forecast Data'!B:B,B94,'Forecast Data'!C:C,BP$6)+SUMIFS('Forecast Data'!H:H,'Forecast Data'!B:B,B94,'Forecast Data'!C:C,BQ$6)),"")</f>
        <v>-1</v>
      </c>
      <c r="BY94" s="12">
        <f t="shared" si="18"/>
        <v>-6.4392161088150553E-4</v>
      </c>
      <c r="BZ94" s="16">
        <f t="shared" si="19"/>
        <v>-2.0382737069622809E-4</v>
      </c>
      <c r="CA94" s="13">
        <f t="shared" si="20"/>
        <v>-4.400942401852774E-2</v>
      </c>
      <c r="CB94" s="12">
        <f t="shared" si="21"/>
        <v>4.4009424018527741E-4</v>
      </c>
      <c r="CC94" s="12"/>
      <c r="CD94" s="11">
        <f>(SUMIFS('Forecast Data'!H:H,'Forecast Data'!B:B,D94,'Forecast Data'!C:C,BK$6)+SUMIFS('Forecast Data'!H:H,'Forecast Data'!B:B,D94,'Forecast Data'!C:C,BL$6)+SUMIFS('Forecast Data'!H:H,'Forecast Data'!B:B,D94,'Forecast Data'!C:C,BM$6)+SUMIFS('Forecast Data'!H:H,'Forecast Data'!B:B,D94,'Forecast Data'!C:C,BJ$6))/4</f>
        <v>432.25</v>
      </c>
      <c r="CE94" s="12">
        <f>IFERROR((SUM(W94:Z94)-(SUMIFS('Forecast Data'!H:H,'Forecast Data'!B:B,D94,'Forecast Data'!C:C,BJ$6)+SUMIFS('Forecast Data'!H:H,'Forecast Data'!B:B,D94,'Forecast Data'!C:C,BK$6)+SUMIFS('Forecast Data'!H:H,'Forecast Data'!B:B,D94,'Forecast Data'!C:C,BL$6)+SUMIFS('Forecast Data'!H:H,'Forecast Data'!B:B,D94,'Forecast Data'!C:C,BM$6)))/(SUMIFS('Forecast Data'!H:H,'Forecast Data'!B:B,D94,'Forecast Data'!C:C,BJ$6)+SUMIFS('Forecast Data'!H:H,'Forecast Data'!B:B,D94,'Forecast Data'!C:C,BK$6)+SUMIFS('Forecast Data'!H:H,'Forecast Data'!B:B,D94,'Forecast Data'!C:C,BL$6)+SUMIFS('Forecast Data'!H:H,'Forecast Data'!B:B,D94,'Forecast Data'!C:C,BM$6)),"")</f>
        <v>-1</v>
      </c>
      <c r="CF94" s="12">
        <f t="shared" si="22"/>
        <v>-6.4392161088150553E-4</v>
      </c>
      <c r="CG94" s="12">
        <f t="shared" si="23"/>
        <v>-3.6239225577036323E-4</v>
      </c>
      <c r="CH94" s="13">
        <f t="shared" si="24"/>
        <v>-2.8152935511114231E-2</v>
      </c>
      <c r="CI94" s="13"/>
    </row>
    <row r="95" spans="1:87" ht="13.2">
      <c r="A95" s="1"/>
      <c r="B95" t="str">
        <f t="shared" si="43"/>
        <v>Vital Nutrients</v>
      </c>
      <c r="D95" t="s">
        <v>128</v>
      </c>
      <c r="E95" s="11">
        <f>SUMIFS('Fin Data'!F:F,'Fin Data'!A:A,D95)</f>
        <v>11232</v>
      </c>
      <c r="F95" s="11">
        <f>SUMIFS('Fin Data with 6 week hist'!I:I,'Fin Data with 6 week hist'!$A:$A,$D95)</f>
        <v>12446</v>
      </c>
      <c r="G95" s="11">
        <f>SUMIFS('Fin Data with 6 week hist'!J:J,'Fin Data with 6 week hist'!$A:$A,$D95)</f>
        <v>12240</v>
      </c>
      <c r="H95" s="11">
        <f>SUMIFS('Fin Data with 6 week hist'!K:K,'Fin Data with 6 week hist'!$A:$A,$D95)+SUMIFS('Unit Cancellations'!D:D,'Unit Cancellations'!$B:$B,$D95)</f>
        <v>11680</v>
      </c>
      <c r="I95" s="11">
        <f>SUMIFS('Fin Data with 6 week hist'!L:L,'Fin Data with 6 week hist'!$A:$A,$D95)+SUMIFS('Unit Cancellations'!E:E,'Unit Cancellations'!$B:$B,$D95)</f>
        <v>11550</v>
      </c>
      <c r="J95" s="11">
        <f>SUMIFS('Fin Data with 6 week hist'!M:M,'Fin Data with 6 week hist'!$A:$A,$D95)+SUMIFS('Unit Cancellations'!F:F,'Unit Cancellations'!$B:$B,$D95)</f>
        <v>11771</v>
      </c>
      <c r="K95" s="11">
        <f>SUMIFS('Fin Data with 6 week hist'!N:N,'Fin Data with 6 week hist'!$A:$A,$D95)+SUMIFS('Unit Cancellations'!G:G,'Unit Cancellations'!$B:$B,$D95)</f>
        <v>12036</v>
      </c>
      <c r="L95" s="11">
        <f>SUMIFS('Fin Data'!AN:AN,'Fin Data'!A:A,D95)</f>
        <v>11954.333333333334</v>
      </c>
      <c r="M95" s="12">
        <f>IFERROR(SUMIFS('Fin Data'!AO:AO,'Fin Data'!A:A,D95),"")</f>
        <v>6.4310303893637275E-2</v>
      </c>
      <c r="N95" s="1"/>
      <c r="O95" s="11">
        <f t="shared" si="12"/>
        <v>12058.25</v>
      </c>
      <c r="P95" s="12">
        <f t="shared" si="13"/>
        <v>9.0701460811360865E-2</v>
      </c>
      <c r="Q95" s="1"/>
      <c r="R95" s="11">
        <f t="shared" si="14"/>
        <v>12060.25</v>
      </c>
      <c r="S95" s="12">
        <f t="shared" si="15"/>
        <v>7.7156669011175488E-2</v>
      </c>
      <c r="T95" s="11">
        <f t="shared" si="16"/>
        <v>11894.5</v>
      </c>
      <c r="U95" s="1" t="e">
        <f t="shared" si="44"/>
        <v>#REF!</v>
      </c>
      <c r="V95" s="1"/>
      <c r="W95" s="11">
        <f>SUMIFS('Forecast Data'!$D:$D,'Forecast Data'!$C:$C,W$6,'Forecast Data'!$B:$B,$D95)</f>
        <v>12043</v>
      </c>
      <c r="X95" s="11">
        <f>SUMIFS('Forecast Data'!$D:$D,'Forecast Data'!$C:$C,X$6,'Forecast Data'!$B:$B,$D95)</f>
        <v>12030</v>
      </c>
      <c r="Y95" s="11">
        <f>SUMIFS('Forecast Data'!$D:$D,'Forecast Data'!$C:$C,Y$6,'Forecast Data'!$B:$B,$D95)</f>
        <v>12074</v>
      </c>
      <c r="Z95" s="11">
        <f>SUMIFS('Forecast Data'!$D:$D,'Forecast Data'!$C:$C,Z$6,'Forecast Data'!$B:$B,$D95)</f>
        <v>12086</v>
      </c>
      <c r="AA95" s="11">
        <f>SUMIFS('Forecast Data'!$D:$D,'Forecast Data'!$C:$C,AA$6,'Forecast Data'!$B:$B,$D95)</f>
        <v>12099</v>
      </c>
      <c r="AB95" s="11">
        <f>SUMIFS('Forecast Data'!$D:$D,'Forecast Data'!$C:$C,AB$6,'Forecast Data'!$B:$B,$D95)</f>
        <v>12105</v>
      </c>
      <c r="AC95" s="11">
        <f>SUMIFS('Forecast Data'!$D:$D,'Forecast Data'!$C:$C,AC$6,'Forecast Data'!$B:$B,$D95)</f>
        <v>12040</v>
      </c>
      <c r="AD95" s="11">
        <f>SUMIFS('Forecast Data'!$D:$D,'Forecast Data'!$C:$C,AD$6,'Forecast Data'!$B:$B,$D95)</f>
        <v>12005</v>
      </c>
      <c r="AE95" s="11">
        <f>SUMIFS('Forecast Data'!$D:$D,'Forecast Data'!$C:$C,AE$6,'Forecast Data'!$B:$B,$D95)</f>
        <v>12011</v>
      </c>
      <c r="AF95" s="11">
        <f>SUMIFS('Forecast Data'!$D:$D,'Forecast Data'!$C:$C,AF$6,'Forecast Data'!$B:$B,$D95)</f>
        <v>12000</v>
      </c>
      <c r="AG95" s="11">
        <f>SUMIFS('Forecast Data'!$D:$D,'Forecast Data'!$C:$C,AG$6,'Forecast Data'!$B:$B,$D95)</f>
        <v>12523</v>
      </c>
      <c r="AH95" s="11">
        <f>SUMIFS('Forecast Data'!$D:$D,'Forecast Data'!$C:$C,AH$6,'Forecast Data'!$B:$B,$D95)</f>
        <v>12658</v>
      </c>
      <c r="AI95" s="1"/>
      <c r="AJ95" s="12">
        <f>IF(SUMIFS('Forecast Data'!$E:$E,'Forecast Data'!$C:$C,AJ$6,'Forecast Data'!$B:$B,$D95)=0,"",SUMIFS('Forecast Data'!$E:$E,'Forecast Data'!$C:$C,AJ$6,'Forecast Data'!$B:$B,$D95))</f>
        <v>7.0000000000000007E-2</v>
      </c>
      <c r="AK95" s="12">
        <f>IF(SUMIFS('Forecast Data'!$E:$E,'Forecast Data'!$C:$C,AK$6,'Forecast Data'!$B:$B,$D95)=0,"",SUMIFS('Forecast Data'!$E:$E,'Forecast Data'!$C:$C,AK$6,'Forecast Data'!$B:$B,$D95))</f>
        <v>0.11</v>
      </c>
      <c r="AL95" s="12">
        <f>IF(SUMIFS('Forecast Data'!$E:$E,'Forecast Data'!$C:$C,AL$6,'Forecast Data'!$B:$B,$D95)=0,"",SUMIFS('Forecast Data'!$E:$E,'Forecast Data'!$C:$C,AL$6,'Forecast Data'!$B:$B,$D95))</f>
        <v>0.12</v>
      </c>
      <c r="AM95" s="12">
        <f>IF(SUMIFS('Forecast Data'!$E:$E,'Forecast Data'!$C:$C,AM$6,'Forecast Data'!$B:$B,$D95)=0,"",SUMIFS('Forecast Data'!$E:$E,'Forecast Data'!$C:$C,AM$6,'Forecast Data'!$B:$B,$D95))</f>
        <v>0.06</v>
      </c>
      <c r="AN95" s="12">
        <f>IF(SUMIFS('Forecast Data'!$E:$E,'Forecast Data'!$C:$C,AN$6,'Forecast Data'!$B:$B,$D95)=0,"",SUMIFS('Forecast Data'!$E:$E,'Forecast Data'!$C:$C,AN$6,'Forecast Data'!$B:$B,$D95))</f>
        <v>0.06</v>
      </c>
      <c r="AO95" s="12">
        <f>IF(SUMIFS('Forecast Data'!$E:$E,'Forecast Data'!$C:$C,AO$6,'Forecast Data'!$B:$B,$D95)=0,"",SUMIFS('Forecast Data'!$E:$E,'Forecast Data'!$C:$C,AO$6,'Forecast Data'!$B:$B,$D95))</f>
        <v>0.04</v>
      </c>
      <c r="AP95" s="12">
        <f>IF(SUMIFS('Forecast Data'!$E:$E,'Forecast Data'!$C:$C,AP$6,'Forecast Data'!$B:$B,$D95)=0,"",SUMIFS('Forecast Data'!$E:$E,'Forecast Data'!$C:$C,AP$6,'Forecast Data'!$B:$B,$D95))</f>
        <v>0.09</v>
      </c>
      <c r="AQ95" s="12">
        <f>IF(SUMIFS('Forecast Data'!$E:$E,'Forecast Data'!$C:$C,AQ$6,'Forecast Data'!$B:$B,$D95)=0,"",SUMIFS('Forecast Data'!$E:$E,'Forecast Data'!$C:$C,AQ$6,'Forecast Data'!$B:$B,$D95))</f>
        <v>7.0000000000000007E-2</v>
      </c>
      <c r="AR95" s="12">
        <f>IF(SUMIFS('Forecast Data'!$E:$E,'Forecast Data'!$C:$C,AR$6,'Forecast Data'!$B:$B,$D95)=0,"",SUMIFS('Forecast Data'!$E:$E,'Forecast Data'!$C:$C,AR$6,'Forecast Data'!$B:$B,$D95))</f>
        <v>7.0000000000000007E-2</v>
      </c>
      <c r="AS95" s="12">
        <f>IF(SUMIFS('Forecast Data'!$E:$E,'Forecast Data'!$C:$C,AS$6,'Forecast Data'!$B:$B,$D95)=0,"",SUMIFS('Forecast Data'!$E:$E,'Forecast Data'!$C:$C,AS$6,'Forecast Data'!$B:$B,$D95))</f>
        <v>0.04</v>
      </c>
      <c r="AT95" s="12">
        <f>IF(SUMIFS('Forecast Data'!$E:$E,'Forecast Data'!$C:$C,AT$6,'Forecast Data'!$B:$B,$D95)=0,"",SUMIFS('Forecast Data'!$E:$E,'Forecast Data'!$C:$C,AT$6,'Forecast Data'!$B:$B,$D95))</f>
        <v>0.1</v>
      </c>
      <c r="AU95" s="12">
        <f>IF(SUMIFS('Forecast Data'!$E:$E,'Forecast Data'!$C:$C,AU$6,'Forecast Data'!$B:$B,$D95)=0,"",SUMIFS('Forecast Data'!$E:$E,'Forecast Data'!$C:$C,AU$6,'Forecast Data'!$B:$B,$D95))</f>
        <v>0.14000000000000001</v>
      </c>
      <c r="AV95" s="1"/>
      <c r="AW95" s="11">
        <f>SUMIFS('OP Units'!E:E,'OP Units'!$A:$A,$D95)</f>
        <v>11641</v>
      </c>
      <c r="AX95" s="11">
        <f>SUMIFS('OP Units'!F:F,'OP Units'!$A:$A,$D95)</f>
        <v>12111</v>
      </c>
      <c r="AY95" s="11">
        <f>SUMIFS('OP Units'!G:G,'OP Units'!$A:$A,$D95)</f>
        <v>11391</v>
      </c>
      <c r="AZ95" s="11">
        <f>SUMIFS('OP Units'!H:H,'OP Units'!$A:$A,$D95)</f>
        <v>12800</v>
      </c>
      <c r="BA95" s="11">
        <f>SUMIFS('OP Units'!I:I,'OP Units'!$A:$A,$D95)</f>
        <v>12155</v>
      </c>
      <c r="BB95" s="11">
        <f>SUMIFS('OP Units'!J:J,'OP Units'!$A:$A,$D95)</f>
        <v>11914</v>
      </c>
      <c r="BC95" s="11">
        <f>SUMIFS('OP Units'!K:K,'OP Units'!$A:$A,$D95)</f>
        <v>11646</v>
      </c>
      <c r="BD95" s="11">
        <f>SUMIFS('OP Units'!L:L,'OP Units'!$A:$A,$D95)</f>
        <v>11498</v>
      </c>
      <c r="BE95" s="11">
        <f>SUMIFS('OP Units'!M:M,'OP Units'!$A:$A,$D95)</f>
        <v>11712</v>
      </c>
      <c r="BF95" s="11">
        <f>SUMIFS('OP Units'!N:N,'OP Units'!$A:$A,$D95)</f>
        <v>11739</v>
      </c>
      <c r="BG95" s="11">
        <f>SUMIFS('OP Units'!O:O,'OP Units'!$A:$A,$D95)</f>
        <v>11264</v>
      </c>
      <c r="BH95" s="11">
        <f>SUMIFS('OP Units'!P:P,'OP Units'!$A:$A,$D95)</f>
        <v>11202</v>
      </c>
      <c r="BI95" s="1"/>
      <c r="BJ95" s="12">
        <f>IFERROR((SUMIFS('OP Units'!E:E,'OP Units'!$A:$A,$D95)-SUMIFS('Forecast Data'!$H:$H,'Forecast Data'!$C:$C,BJ$6,'Forecast Data'!$B:$B,$D95))/SUMIFS('Forecast Data'!$H:$H,'Forecast Data'!$C:$C,BJ$6,'Forecast Data'!$B:$B,$D95),"")</f>
        <v>3.4939544807965864E-2</v>
      </c>
      <c r="BK95" s="12">
        <f>IFERROR((SUMIFS('OP Units'!F:F,'OP Units'!$A:$A,$D95)-SUMIFS('Forecast Data'!$H:$H,'Forecast Data'!$C:$C,BK$6,'Forecast Data'!$B:$B,$D95))/SUMIFS('Forecast Data'!$H:$H,'Forecast Data'!$C:$C,BK$6,'Forecast Data'!$B:$B,$D95),"")</f>
        <v>0.11973002958579881</v>
      </c>
      <c r="BL95" s="12">
        <f>IFERROR((SUMIFS('OP Units'!G:G,'OP Units'!$A:$A,$D95)-SUMIFS('Forecast Data'!$H:$H,'Forecast Data'!$C:$C,BL$6,'Forecast Data'!$B:$B,$D95))/SUMIFS('Forecast Data'!$H:$H,'Forecast Data'!$C:$C,BL$6,'Forecast Data'!$B:$B,$D95),"")</f>
        <v>5.6875115976990166E-2</v>
      </c>
      <c r="BM95" s="12">
        <f>IFERROR((SUMIFS('OP Units'!H:H,'OP Units'!$A:$A,$D95)-SUMIFS('Forecast Data'!$H:$H,'Forecast Data'!$C:$C,BM$6,'Forecast Data'!$B:$B,$D95))/SUMIFS('Forecast Data'!$H:$H,'Forecast Data'!$C:$C,BM$6,'Forecast Data'!$B:$B,$D95),"")</f>
        <v>0.12478031634446397</v>
      </c>
      <c r="BN95" s="12">
        <f>IFERROR((SUMIFS('OP Units'!I:I,'OP Units'!$A:$A,$D95)-SUMIFS('Forecast Data'!$H:$H,'Forecast Data'!$C:$C,BN$6,'Forecast Data'!$B:$B,$D95))/SUMIFS('Forecast Data'!$H:$H,'Forecast Data'!$C:$C,BN$6,'Forecast Data'!$B:$B,$D95),"")</f>
        <v>6.3243526941917427E-2</v>
      </c>
      <c r="BO95" s="12">
        <f>IFERROR((SUMIFS('OP Units'!J:J,'OP Units'!$A:$A,$D95)-SUMIFS('Forecast Data'!$H:$H,'Forecast Data'!$C:$C,BO$6,'Forecast Data'!$B:$B,$D95))/SUMIFS('Forecast Data'!$H:$H,'Forecast Data'!$C:$C,BO$6,'Forecast Data'!$B:$B,$D95),"")</f>
        <v>2.5124763379796938E-2</v>
      </c>
      <c r="BP95" s="12">
        <f>IFERROR((SUMIFS('OP Units'!K:K,'OP Units'!$A:$A,$D95)-SUMIFS('Forecast Data'!$H:$H,'Forecast Data'!$C:$C,BP$6,'Forecast Data'!$B:$B,$D95))/SUMIFS('Forecast Data'!$H:$H,'Forecast Data'!$C:$C,BP$6,'Forecast Data'!$B:$B,$D95),"")</f>
        <v>5.6039173014145807E-2</v>
      </c>
      <c r="BQ95" s="12">
        <f>IFERROR((SUMIFS('OP Units'!L:L,'OP Units'!$A:$A,$D95)-SUMIFS('Forecast Data'!$H:$H,'Forecast Data'!$C:$C,BQ$6,'Forecast Data'!$B:$B,$D95))/SUMIFS('Forecast Data'!$H:$H,'Forecast Data'!$C:$C,BQ$6,'Forecast Data'!$B:$B,$D95),"")</f>
        <v>2.0502352001420077E-2</v>
      </c>
      <c r="BR95" s="12">
        <f>IFERROR((SUMIFS('OP Units'!M:M,'OP Units'!$A:$A,$D95)-SUMIFS('Forecast Data'!$H:$H,'Forecast Data'!$C:$C,BR$6,'Forecast Data'!$B:$B,$D95))/SUMIFS('Forecast Data'!$H:$H,'Forecast Data'!$C:$C,BR$6,'Forecast Data'!$B:$B,$D95),"")</f>
        <v>4.1714844792315221E-2</v>
      </c>
      <c r="BS95" s="12">
        <f>IFERROR((SUMIFS('OP Units'!N:N,'OP Units'!$A:$A,$D95)-SUMIFS('Forecast Data'!$H:$H,'Forecast Data'!$C:$C,BS$6,'Forecast Data'!$B:$B,$D95))/SUMIFS('Forecast Data'!$H:$H,'Forecast Data'!$C:$C,BS$6,'Forecast Data'!$B:$B,$D95),"")</f>
        <v>2.0161640740418877E-2</v>
      </c>
      <c r="BT95" s="12">
        <f>IFERROR((SUMIFS('OP Units'!O:O,'OP Units'!$A:$A,$D95)-SUMIFS('Forecast Data'!$H:$H,'Forecast Data'!$C:$C,BT$6,'Forecast Data'!$B:$B,$D95))/SUMIFS('Forecast Data'!$H:$H,'Forecast Data'!$C:$C,BT$6,'Forecast Data'!$B:$B,$D95),"")</f>
        <v>-1.3055287829667923E-2</v>
      </c>
      <c r="BU95" s="12">
        <f>IFERROR((SUMIFS('OP Units'!P:P,'OP Units'!$A:$A,$D95)-SUMIFS('Forecast Data'!$H:$H,'Forecast Data'!$C:$C,BU$6,'Forecast Data'!$B:$B,$D95))/SUMIFS('Forecast Data'!$H:$H,'Forecast Data'!$C:$C,BU$6,'Forecast Data'!$B:$B,$D95),"")</f>
        <v>1.0645976181883796E-2</v>
      </c>
      <c r="BV95" s="12"/>
      <c r="BW95" s="11">
        <f>(SUMIFS('Forecast Data'!H:H,'Forecast Data'!B:B,D95,'Forecast Data'!C:C,BK$6)+SUMIFS('Forecast Data'!H:H,'Forecast Data'!B:B,D95,'Forecast Data'!C:C,BL$6)+SUMIFS('Forecast Data'!H:H,'Forecast Data'!B:B,D95,'Forecast Data'!C:C,BM$6)+SUMIFS('Forecast Data'!H:H,'Forecast Data'!B:B,D95,'Forecast Data'!C:C,BN$6)+SUMIFS('Forecast Data'!H:H,'Forecast Data'!B:B,D95,'Forecast Data'!C:C,BO$6)+SUMIFS('Forecast Data'!H:H,'Forecast Data'!B:B,D95,'Forecast Data'!C:C,BP$6)+SUMIFS('Forecast Data'!H:H,'Forecast Data'!B:B,D95,'Forecast Data'!C:C,BQ$6)+SUMIFS('Forecast Data'!H:H,'Forecast Data'!B:B,D95,'Forecast Data'!C:C,BJ$6))/8</f>
        <v>11196.375</v>
      </c>
      <c r="BX95" s="12">
        <f>IFERROR((SUM(W95:AD95)-(SUMIFS('Forecast Data'!H:H,'Forecast Data'!B:B,B95,'Forecast Data'!C:C,BJ$6)+SUMIFS('Forecast Data'!H:H,'Forecast Data'!B:B,B95,'Forecast Data'!C:C,BK$6)+SUMIFS('Forecast Data'!H:H,'Forecast Data'!B:B,B95,'Forecast Data'!C:C,BL$6)+SUMIFS('Forecast Data'!H:H,'Forecast Data'!B:B,B95,'Forecast Data'!C:C,BM$6)+SUMIFS('Forecast Data'!H:H,'Forecast Data'!B:B,B95,'Forecast Data'!C:C,BN$6)+SUMIFS('Forecast Data'!H:H,'Forecast Data'!B:B,B95,'Forecast Data'!C:C,BO$6)+SUMIFS('Forecast Data'!H:H,'Forecast Data'!B:B,B95,'Forecast Data'!C:C,BP$6)+SUMIFS('Forecast Data'!H:H,'Forecast Data'!B:B,B95,'Forecast Data'!C:C,BQ$6)))/(SUMIFS('Forecast Data'!H:H,'Forecast Data'!B:B,B95,'Forecast Data'!C:C,BJ$6)+SUMIFS('Forecast Data'!H:H,'Forecast Data'!B:B,B95,'Forecast Data'!C:C,BK$6)+SUMIFS('Forecast Data'!H:H,'Forecast Data'!B:B,B95,'Forecast Data'!C:C,BL$6)+SUMIFS('Forecast Data'!H:H,'Forecast Data'!B:B,B95,'Forecast Data'!C:C,BM$6)+SUMIFS('Forecast Data'!H:H,'Forecast Data'!B:B,B95,'Forecast Data'!C:C,BN$6)+SUMIFS('Forecast Data'!H:H,'Forecast Data'!B:B,B95,'Forecast Data'!C:C,BO$6)+SUMIFS('Forecast Data'!H:H,'Forecast Data'!B:B,B95,'Forecast Data'!C:C,BP$6)+SUMIFS('Forecast Data'!H:H,'Forecast Data'!B:B,B95,'Forecast Data'!C:C,BQ$6)),"")</f>
        <v>7.7156669011175488E-2</v>
      </c>
      <c r="BY95" s="12">
        <f t="shared" si="18"/>
        <v>6.176972690483505E-4</v>
      </c>
      <c r="BZ95" s="16">
        <f t="shared" si="19"/>
        <v>7.1036356978397997E-4</v>
      </c>
      <c r="CA95" s="13">
        <f t="shared" si="20"/>
        <v>-9.2666300735629471E-3</v>
      </c>
      <c r="CB95" s="12">
        <f t="shared" si="21"/>
        <v>9.2666300735629471E-5</v>
      </c>
      <c r="CC95" s="12"/>
      <c r="CD95" s="11">
        <f>(SUMIFS('Forecast Data'!H:H,'Forecast Data'!B:B,D95,'Forecast Data'!C:C,BK$6)+SUMIFS('Forecast Data'!H:H,'Forecast Data'!B:B,D95,'Forecast Data'!C:C,BL$6)+SUMIFS('Forecast Data'!H:H,'Forecast Data'!B:B,D95,'Forecast Data'!C:C,BM$6)+SUMIFS('Forecast Data'!H:H,'Forecast Data'!B:B,D95,'Forecast Data'!C:C,BJ$6))/4</f>
        <v>11055.5</v>
      </c>
      <c r="CE95" s="12">
        <f>IFERROR((SUM(W95:Z95)-(SUMIFS('Forecast Data'!H:H,'Forecast Data'!B:B,D95,'Forecast Data'!C:C,BJ$6)+SUMIFS('Forecast Data'!H:H,'Forecast Data'!B:B,D95,'Forecast Data'!C:C,BK$6)+SUMIFS('Forecast Data'!H:H,'Forecast Data'!B:B,D95,'Forecast Data'!C:C,BL$6)+SUMIFS('Forecast Data'!H:H,'Forecast Data'!B:B,D95,'Forecast Data'!C:C,BM$6)))/(SUMIFS('Forecast Data'!H:H,'Forecast Data'!B:B,D95,'Forecast Data'!C:C,BJ$6)+SUMIFS('Forecast Data'!H:H,'Forecast Data'!B:B,D95,'Forecast Data'!C:C,BK$6)+SUMIFS('Forecast Data'!H:H,'Forecast Data'!B:B,D95,'Forecast Data'!C:C,BL$6)+SUMIFS('Forecast Data'!H:H,'Forecast Data'!B:B,D95,'Forecast Data'!C:C,BM$6)),"")</f>
        <v>9.0701460811360865E-2</v>
      </c>
      <c r="CF95" s="12">
        <f t="shared" si="22"/>
        <v>6.176972690483505E-4</v>
      </c>
      <c r="CG95" s="12">
        <f t="shared" si="23"/>
        <v>8.4069134638225964E-4</v>
      </c>
      <c r="CH95" s="13">
        <f t="shared" si="24"/>
        <v>-2.2299407733390914E-2</v>
      </c>
      <c r="CI95" s="13"/>
    </row>
    <row r="96" spans="1:87" ht="13.2">
      <c r="A96" s="1"/>
      <c r="B96" t="str">
        <f t="shared" si="43"/>
        <v>LUXPRO</v>
      </c>
      <c r="D96" t="s">
        <v>129</v>
      </c>
      <c r="E96" s="11">
        <f>SUMIFS('Fin Data'!F:F,'Fin Data'!A:A,D96)</f>
        <v>810</v>
      </c>
      <c r="F96" s="11">
        <f>SUMIFS('Fin Data with 6 week hist'!I:I,'Fin Data with 6 week hist'!$A:$A,$D96)</f>
        <v>1</v>
      </c>
      <c r="G96" s="11">
        <f>SUMIFS('Fin Data with 6 week hist'!J:J,'Fin Data with 6 week hist'!$A:$A,$D96)</f>
        <v>5</v>
      </c>
      <c r="H96" s="11">
        <f>SUMIFS('Fin Data with 6 week hist'!K:K,'Fin Data with 6 week hist'!$A:$A,$D96)+SUMIFS('Unit Cancellations'!D:D,'Unit Cancellations'!$B:$B,$D96)</f>
        <v>2</v>
      </c>
      <c r="I96" s="11">
        <f>SUMIFS('Fin Data with 6 week hist'!L:L,'Fin Data with 6 week hist'!$A:$A,$D96)+SUMIFS('Unit Cancellations'!E:E,'Unit Cancellations'!$B:$B,$D96)</f>
        <v>1</v>
      </c>
      <c r="J96" s="11">
        <f>SUMIFS('Fin Data with 6 week hist'!M:M,'Fin Data with 6 week hist'!$A:$A,$D96)+SUMIFS('Unit Cancellations'!F:F,'Unit Cancellations'!$B:$B,$D96)</f>
        <v>2</v>
      </c>
      <c r="K96" s="11">
        <f>SUMIFS('Fin Data with 6 week hist'!N:N,'Fin Data with 6 week hist'!$A:$A,$D96)+SUMIFS('Unit Cancellations'!G:G,'Unit Cancellations'!$B:$B,$D96)</f>
        <v>1</v>
      </c>
      <c r="L96" s="11">
        <f>SUMIFS('Fin Data'!AN:AN,'Fin Data'!A:A,D96)</f>
        <v>1.6666666666666667</v>
      </c>
      <c r="M96" s="12">
        <f>IFERROR(SUMIFS('Fin Data'!AO:AO,'Fin Data'!A:A,D96),"")</f>
        <v>-0.99794238683127579</v>
      </c>
      <c r="N96" s="1"/>
      <c r="O96" s="11">
        <f t="shared" si="12"/>
        <v>44</v>
      </c>
      <c r="P96" s="12">
        <f t="shared" si="13"/>
        <v>-0.93084479371316309</v>
      </c>
      <c r="Q96" s="1"/>
      <c r="R96" s="11">
        <f t="shared" si="14"/>
        <v>22.5</v>
      </c>
      <c r="S96" s="12">
        <f t="shared" si="15"/>
        <v>-0.96683861459100962</v>
      </c>
      <c r="T96" s="11">
        <f t="shared" si="16"/>
        <v>0</v>
      </c>
      <c r="U96" s="1" t="e">
        <f t="shared" si="44"/>
        <v>#REF!</v>
      </c>
      <c r="V96" s="1"/>
      <c r="W96" s="11">
        <f>SUMIFS('Forecast Data'!$D:$D,'Forecast Data'!$C:$C,W$6,'Forecast Data'!$B:$B,$D96)</f>
        <v>152</v>
      </c>
      <c r="X96" s="11">
        <f>SUMIFS('Forecast Data'!$D:$D,'Forecast Data'!$C:$C,X$6,'Forecast Data'!$B:$B,$D96)</f>
        <v>22</v>
      </c>
      <c r="Y96" s="11">
        <f>SUMIFS('Forecast Data'!$D:$D,'Forecast Data'!$C:$C,Y$6,'Forecast Data'!$B:$B,$D96)</f>
        <v>1</v>
      </c>
      <c r="Z96" s="11">
        <f>SUMIFS('Forecast Data'!$D:$D,'Forecast Data'!$C:$C,Z$6,'Forecast Data'!$B:$B,$D96)</f>
        <v>1</v>
      </c>
      <c r="AA96" s="11">
        <f>SUMIFS('Forecast Data'!$D:$D,'Forecast Data'!$C:$C,AA$6,'Forecast Data'!$B:$B,$D96)</f>
        <v>1</v>
      </c>
      <c r="AB96" s="11">
        <f>SUMIFS('Forecast Data'!$D:$D,'Forecast Data'!$C:$C,AB$6,'Forecast Data'!$B:$B,$D96)</f>
        <v>1</v>
      </c>
      <c r="AC96" s="11">
        <f>SUMIFS('Forecast Data'!$D:$D,'Forecast Data'!$C:$C,AC$6,'Forecast Data'!$B:$B,$D96)</f>
        <v>1</v>
      </c>
      <c r="AD96" s="11">
        <f>SUMIFS('Forecast Data'!$D:$D,'Forecast Data'!$C:$C,AD$6,'Forecast Data'!$B:$B,$D96)</f>
        <v>1</v>
      </c>
      <c r="AE96" s="11">
        <f>SUMIFS('Forecast Data'!$D:$D,'Forecast Data'!$C:$C,AE$6,'Forecast Data'!$B:$B,$D96)</f>
        <v>0</v>
      </c>
      <c r="AF96" s="11">
        <f>SUMIFS('Forecast Data'!$D:$D,'Forecast Data'!$C:$C,AF$6,'Forecast Data'!$B:$B,$D96)</f>
        <v>1</v>
      </c>
      <c r="AG96" s="11">
        <f>SUMIFS('Forecast Data'!$D:$D,'Forecast Data'!$C:$C,AG$6,'Forecast Data'!$B:$B,$D96)</f>
        <v>1</v>
      </c>
      <c r="AH96" s="11">
        <f>SUMIFS('Forecast Data'!$D:$D,'Forecast Data'!$C:$C,AH$6,'Forecast Data'!$B:$B,$D96)</f>
        <v>1</v>
      </c>
      <c r="AI96" s="1"/>
      <c r="AJ96" s="12">
        <f>IF(SUMIFS('Forecast Data'!$E:$E,'Forecast Data'!$C:$C,AJ$6,'Forecast Data'!$B:$B,$D96)=0,"",SUMIFS('Forecast Data'!$E:$E,'Forecast Data'!$C:$C,AJ$6,'Forecast Data'!$B:$B,$D96))</f>
        <v>-0.82</v>
      </c>
      <c r="AK96" s="12">
        <f>IF(SUMIFS('Forecast Data'!$E:$E,'Forecast Data'!$C:$C,AK$6,'Forecast Data'!$B:$B,$D96)=0,"",SUMIFS('Forecast Data'!$E:$E,'Forecast Data'!$C:$C,AK$6,'Forecast Data'!$B:$B,$D96))</f>
        <v>-0.97</v>
      </c>
      <c r="AL96" s="12">
        <f>IF(SUMIFS('Forecast Data'!$E:$E,'Forecast Data'!$C:$C,AL$6,'Forecast Data'!$B:$B,$D96)=0,"",SUMIFS('Forecast Data'!$E:$E,'Forecast Data'!$C:$C,AL$6,'Forecast Data'!$B:$B,$D96))</f>
        <v>-1</v>
      </c>
      <c r="AM96" s="12">
        <f>IF(SUMIFS('Forecast Data'!$E:$E,'Forecast Data'!$C:$C,AM$6,'Forecast Data'!$B:$B,$D96)=0,"",SUMIFS('Forecast Data'!$E:$E,'Forecast Data'!$C:$C,AM$6,'Forecast Data'!$B:$B,$D96))</f>
        <v>-1</v>
      </c>
      <c r="AN96" s="12">
        <f>IF(SUMIFS('Forecast Data'!$E:$E,'Forecast Data'!$C:$C,AN$6,'Forecast Data'!$B:$B,$D96)=0,"",SUMIFS('Forecast Data'!$E:$E,'Forecast Data'!$C:$C,AN$6,'Forecast Data'!$B:$B,$D96))</f>
        <v>-1</v>
      </c>
      <c r="AO96" s="12">
        <f>IF(SUMIFS('Forecast Data'!$E:$E,'Forecast Data'!$C:$C,AO$6,'Forecast Data'!$B:$B,$D96)=0,"",SUMIFS('Forecast Data'!$E:$E,'Forecast Data'!$C:$C,AO$6,'Forecast Data'!$B:$B,$D96))</f>
        <v>-1</v>
      </c>
      <c r="AP96" s="12">
        <f>IF(SUMIFS('Forecast Data'!$E:$E,'Forecast Data'!$C:$C,AP$6,'Forecast Data'!$B:$B,$D96)=0,"",SUMIFS('Forecast Data'!$E:$E,'Forecast Data'!$C:$C,AP$6,'Forecast Data'!$B:$B,$D96))</f>
        <v>-1</v>
      </c>
      <c r="AQ96" s="12">
        <f>IF(SUMIFS('Forecast Data'!$E:$E,'Forecast Data'!$C:$C,AQ$6,'Forecast Data'!$B:$B,$D96)=0,"",SUMIFS('Forecast Data'!$E:$E,'Forecast Data'!$C:$C,AQ$6,'Forecast Data'!$B:$B,$D96))</f>
        <v>-1</v>
      </c>
      <c r="AR96" s="12">
        <f>IF(SUMIFS('Forecast Data'!$E:$E,'Forecast Data'!$C:$C,AR$6,'Forecast Data'!$B:$B,$D96)=0,"",SUMIFS('Forecast Data'!$E:$E,'Forecast Data'!$C:$C,AR$6,'Forecast Data'!$B:$B,$D96))</f>
        <v>-1</v>
      </c>
      <c r="AS96" s="12">
        <f>IF(SUMIFS('Forecast Data'!$E:$E,'Forecast Data'!$C:$C,AS$6,'Forecast Data'!$B:$B,$D96)=0,"",SUMIFS('Forecast Data'!$E:$E,'Forecast Data'!$C:$C,AS$6,'Forecast Data'!$B:$B,$D96))</f>
        <v>-1</v>
      </c>
      <c r="AT96" s="12">
        <f>IF(SUMIFS('Forecast Data'!$E:$E,'Forecast Data'!$C:$C,AT$6,'Forecast Data'!$B:$B,$D96)=0,"",SUMIFS('Forecast Data'!$E:$E,'Forecast Data'!$C:$C,AT$6,'Forecast Data'!$B:$B,$D96))</f>
        <v>-1</v>
      </c>
      <c r="AU96" s="12">
        <f>IF(SUMIFS('Forecast Data'!$E:$E,'Forecast Data'!$C:$C,AU$6,'Forecast Data'!$B:$B,$D96)=0,"",SUMIFS('Forecast Data'!$E:$E,'Forecast Data'!$C:$C,AU$6,'Forecast Data'!$B:$B,$D96))</f>
        <v>-1</v>
      </c>
      <c r="AV96" s="1"/>
      <c r="AW96" s="11">
        <f>SUMIFS('OP Units'!E:E,'OP Units'!$A:$A,$D96)</f>
        <v>0</v>
      </c>
      <c r="AX96" s="11">
        <f>SUMIFS('OP Units'!F:F,'OP Units'!$A:$A,$D96)</f>
        <v>0</v>
      </c>
      <c r="AY96" s="11">
        <f>SUMIFS('OP Units'!G:G,'OP Units'!$A:$A,$D96)</f>
        <v>0</v>
      </c>
      <c r="AZ96" s="11">
        <f>SUMIFS('OP Units'!H:H,'OP Units'!$A:$A,$D96)</f>
        <v>0</v>
      </c>
      <c r="BA96" s="11">
        <f>SUMIFS('OP Units'!I:I,'OP Units'!$A:$A,$D96)</f>
        <v>0</v>
      </c>
      <c r="BB96" s="11">
        <f>SUMIFS('OP Units'!J:J,'OP Units'!$A:$A,$D96)</f>
        <v>0</v>
      </c>
      <c r="BC96" s="11">
        <f>SUMIFS('OP Units'!K:K,'OP Units'!$A:$A,$D96)</f>
        <v>0</v>
      </c>
      <c r="BD96" s="11">
        <f>SUMIFS('OP Units'!L:L,'OP Units'!$A:$A,$D96)</f>
        <v>0</v>
      </c>
      <c r="BE96" s="11">
        <f>SUMIFS('OP Units'!M:M,'OP Units'!$A:$A,$D96)</f>
        <v>0</v>
      </c>
      <c r="BF96" s="11">
        <f>SUMIFS('OP Units'!N:N,'OP Units'!$A:$A,$D96)</f>
        <v>0</v>
      </c>
      <c r="BG96" s="11">
        <f>SUMIFS('OP Units'!O:O,'OP Units'!$A:$A,$D96)</f>
        <v>0</v>
      </c>
      <c r="BH96" s="11">
        <f>SUMIFS('OP Units'!P:P,'OP Units'!$A:$A,$D96)</f>
        <v>0</v>
      </c>
      <c r="BI96" s="1"/>
      <c r="BJ96" s="12">
        <f>IFERROR((SUMIFS('OP Units'!E:E,'OP Units'!$A:$A,$D96)-SUMIFS('Forecast Data'!$H:$H,'Forecast Data'!$C:$C,BJ$6,'Forecast Data'!$B:$B,$D96))/SUMIFS('Forecast Data'!$H:$H,'Forecast Data'!$C:$C,BJ$6,'Forecast Data'!$B:$B,$D96),"")</f>
        <v>-1</v>
      </c>
      <c r="BK96" s="12">
        <f>IFERROR((SUMIFS('OP Units'!F:F,'OP Units'!$A:$A,$D96)-SUMIFS('Forecast Data'!$H:$H,'Forecast Data'!$C:$C,BK$6,'Forecast Data'!$B:$B,$D96))/SUMIFS('Forecast Data'!$H:$H,'Forecast Data'!$C:$C,BK$6,'Forecast Data'!$B:$B,$D96),"")</f>
        <v>-1</v>
      </c>
      <c r="BL96" s="12">
        <f>IFERROR((SUMIFS('OP Units'!G:G,'OP Units'!$A:$A,$D96)-SUMIFS('Forecast Data'!$H:$H,'Forecast Data'!$C:$C,BL$6,'Forecast Data'!$B:$B,$D96))/SUMIFS('Forecast Data'!$H:$H,'Forecast Data'!$C:$C,BL$6,'Forecast Data'!$B:$B,$D96),"")</f>
        <v>-1</v>
      </c>
      <c r="BM96" s="12">
        <f>IFERROR((SUMIFS('OP Units'!H:H,'OP Units'!$A:$A,$D96)-SUMIFS('Forecast Data'!$H:$H,'Forecast Data'!$C:$C,BM$6,'Forecast Data'!$B:$B,$D96))/SUMIFS('Forecast Data'!$H:$H,'Forecast Data'!$C:$C,BM$6,'Forecast Data'!$B:$B,$D96),"")</f>
        <v>-1</v>
      </c>
      <c r="BN96" s="12">
        <f>IFERROR((SUMIFS('OP Units'!I:I,'OP Units'!$A:$A,$D96)-SUMIFS('Forecast Data'!$H:$H,'Forecast Data'!$C:$C,BN$6,'Forecast Data'!$B:$B,$D96))/SUMIFS('Forecast Data'!$H:$H,'Forecast Data'!$C:$C,BN$6,'Forecast Data'!$B:$B,$D96),"")</f>
        <v>-1</v>
      </c>
      <c r="BO96" s="12">
        <f>IFERROR((SUMIFS('OP Units'!J:J,'OP Units'!$A:$A,$D96)-SUMIFS('Forecast Data'!$H:$H,'Forecast Data'!$C:$C,BO$6,'Forecast Data'!$B:$B,$D96))/SUMIFS('Forecast Data'!$H:$H,'Forecast Data'!$C:$C,BO$6,'Forecast Data'!$B:$B,$D96),"")</f>
        <v>-1</v>
      </c>
      <c r="BP96" s="12">
        <f>IFERROR((SUMIFS('OP Units'!K:K,'OP Units'!$A:$A,$D96)-SUMIFS('Forecast Data'!$H:$H,'Forecast Data'!$C:$C,BP$6,'Forecast Data'!$B:$B,$D96))/SUMIFS('Forecast Data'!$H:$H,'Forecast Data'!$C:$C,BP$6,'Forecast Data'!$B:$B,$D96),"")</f>
        <v>-1</v>
      </c>
      <c r="BQ96" s="12">
        <f>IFERROR((SUMIFS('OP Units'!L:L,'OP Units'!$A:$A,$D96)-SUMIFS('Forecast Data'!$H:$H,'Forecast Data'!$C:$C,BQ$6,'Forecast Data'!$B:$B,$D96))/SUMIFS('Forecast Data'!$H:$H,'Forecast Data'!$C:$C,BQ$6,'Forecast Data'!$B:$B,$D96),"")</f>
        <v>-1</v>
      </c>
      <c r="BR96" s="12">
        <f>IFERROR((SUMIFS('OP Units'!M:M,'OP Units'!$A:$A,$D96)-SUMIFS('Forecast Data'!$H:$H,'Forecast Data'!$C:$C,BR$6,'Forecast Data'!$B:$B,$D96))/SUMIFS('Forecast Data'!$H:$H,'Forecast Data'!$C:$C,BR$6,'Forecast Data'!$B:$B,$D96),"")</f>
        <v>-1</v>
      </c>
      <c r="BS96" s="12">
        <f>IFERROR((SUMIFS('OP Units'!N:N,'OP Units'!$A:$A,$D96)-SUMIFS('Forecast Data'!$H:$H,'Forecast Data'!$C:$C,BS$6,'Forecast Data'!$B:$B,$D96))/SUMIFS('Forecast Data'!$H:$H,'Forecast Data'!$C:$C,BS$6,'Forecast Data'!$B:$B,$D96),"")</f>
        <v>-1</v>
      </c>
      <c r="BT96" s="12">
        <f>IFERROR((SUMIFS('OP Units'!O:O,'OP Units'!$A:$A,$D96)-SUMIFS('Forecast Data'!$H:$H,'Forecast Data'!$C:$C,BT$6,'Forecast Data'!$B:$B,$D96))/SUMIFS('Forecast Data'!$H:$H,'Forecast Data'!$C:$C,BT$6,'Forecast Data'!$B:$B,$D96),"")</f>
        <v>-1</v>
      </c>
      <c r="BU96" s="12">
        <f>IFERROR((SUMIFS('OP Units'!P:P,'OP Units'!$A:$A,$D96)-SUMIFS('Forecast Data'!$H:$H,'Forecast Data'!$C:$C,BU$6,'Forecast Data'!$B:$B,$D96))/SUMIFS('Forecast Data'!$H:$H,'Forecast Data'!$C:$C,BU$6,'Forecast Data'!$B:$B,$D96),"")</f>
        <v>-1</v>
      </c>
      <c r="BV96" s="12"/>
      <c r="BW96" s="11">
        <f>(SUMIFS('Forecast Data'!H:H,'Forecast Data'!B:B,D96,'Forecast Data'!C:C,BK$6)+SUMIFS('Forecast Data'!H:H,'Forecast Data'!B:B,D96,'Forecast Data'!C:C,BL$6)+SUMIFS('Forecast Data'!H:H,'Forecast Data'!B:B,D96,'Forecast Data'!C:C,BM$6)+SUMIFS('Forecast Data'!H:H,'Forecast Data'!B:B,D96,'Forecast Data'!C:C,BN$6)+SUMIFS('Forecast Data'!H:H,'Forecast Data'!B:B,D96,'Forecast Data'!C:C,BO$6)+SUMIFS('Forecast Data'!H:H,'Forecast Data'!B:B,D96,'Forecast Data'!C:C,BP$6)+SUMIFS('Forecast Data'!H:H,'Forecast Data'!B:B,D96,'Forecast Data'!C:C,BQ$6)+SUMIFS('Forecast Data'!H:H,'Forecast Data'!B:B,D96,'Forecast Data'!C:C,BJ$6))/8</f>
        <v>678.5</v>
      </c>
      <c r="BX96" s="12">
        <f>IFERROR((SUM(W96:AD96)-(SUMIFS('Forecast Data'!H:H,'Forecast Data'!B:B,B96,'Forecast Data'!C:C,BJ$6)+SUMIFS('Forecast Data'!H:H,'Forecast Data'!B:B,B96,'Forecast Data'!C:C,BK$6)+SUMIFS('Forecast Data'!H:H,'Forecast Data'!B:B,B96,'Forecast Data'!C:C,BL$6)+SUMIFS('Forecast Data'!H:H,'Forecast Data'!B:B,B96,'Forecast Data'!C:C,BM$6)+SUMIFS('Forecast Data'!H:H,'Forecast Data'!B:B,B96,'Forecast Data'!C:C,BN$6)+SUMIFS('Forecast Data'!H:H,'Forecast Data'!B:B,B96,'Forecast Data'!C:C,BO$6)+SUMIFS('Forecast Data'!H:H,'Forecast Data'!B:B,B96,'Forecast Data'!C:C,BP$6)+SUMIFS('Forecast Data'!H:H,'Forecast Data'!B:B,B96,'Forecast Data'!C:C,BQ$6)))/(SUMIFS('Forecast Data'!H:H,'Forecast Data'!B:B,B96,'Forecast Data'!C:C,BJ$6)+SUMIFS('Forecast Data'!H:H,'Forecast Data'!B:B,B96,'Forecast Data'!C:C,BK$6)+SUMIFS('Forecast Data'!H:H,'Forecast Data'!B:B,B96,'Forecast Data'!C:C,BL$6)+SUMIFS('Forecast Data'!H:H,'Forecast Data'!B:B,B96,'Forecast Data'!C:C,BM$6)+SUMIFS('Forecast Data'!H:H,'Forecast Data'!B:B,B96,'Forecast Data'!C:C,BN$6)+SUMIFS('Forecast Data'!H:H,'Forecast Data'!B:B,B96,'Forecast Data'!C:C,BO$6)+SUMIFS('Forecast Data'!H:H,'Forecast Data'!B:B,B96,'Forecast Data'!C:C,BP$6)+SUMIFS('Forecast Data'!H:H,'Forecast Data'!B:B,B96,'Forecast Data'!C:C,BQ$6)),"")</f>
        <v>-0.96683861459100962</v>
      </c>
      <c r="BY96" s="12">
        <f t="shared" si="18"/>
        <v>-6.9123944505872117E-4</v>
      </c>
      <c r="BZ96" s="16">
        <f t="shared" si="19"/>
        <v>-5.3942816006747598E-4</v>
      </c>
      <c r="CA96" s="13">
        <f t="shared" si="20"/>
        <v>-1.5181128499124518E-2</v>
      </c>
      <c r="CB96" s="12">
        <f t="shared" si="21"/>
        <v>1.5181128499124519E-4</v>
      </c>
      <c r="CC96" s="12"/>
      <c r="CD96" s="11">
        <f>(SUMIFS('Forecast Data'!H:H,'Forecast Data'!B:B,D96,'Forecast Data'!C:C,BK$6)+SUMIFS('Forecast Data'!H:H,'Forecast Data'!B:B,D96,'Forecast Data'!C:C,BL$6)+SUMIFS('Forecast Data'!H:H,'Forecast Data'!B:B,D96,'Forecast Data'!C:C,BM$6)+SUMIFS('Forecast Data'!H:H,'Forecast Data'!B:B,D96,'Forecast Data'!C:C,BJ$6))/4</f>
        <v>636.25</v>
      </c>
      <c r="CE96" s="12">
        <f>IFERROR((SUM(W96:Z96)-(SUMIFS('Forecast Data'!H:H,'Forecast Data'!B:B,D96,'Forecast Data'!C:C,BJ$6)+SUMIFS('Forecast Data'!H:H,'Forecast Data'!B:B,D96,'Forecast Data'!C:C,BK$6)+SUMIFS('Forecast Data'!H:H,'Forecast Data'!B:B,D96,'Forecast Data'!C:C,BL$6)+SUMIFS('Forecast Data'!H:H,'Forecast Data'!B:B,D96,'Forecast Data'!C:C,BM$6)))/(SUMIFS('Forecast Data'!H:H,'Forecast Data'!B:B,D96,'Forecast Data'!C:C,BJ$6)+SUMIFS('Forecast Data'!H:H,'Forecast Data'!B:B,D96,'Forecast Data'!C:C,BK$6)+SUMIFS('Forecast Data'!H:H,'Forecast Data'!B:B,D96,'Forecast Data'!C:C,BL$6)+SUMIFS('Forecast Data'!H:H,'Forecast Data'!B:B,D96,'Forecast Data'!C:C,BM$6)),"")</f>
        <v>-0.93084479371316309</v>
      </c>
      <c r="CF96" s="12">
        <f t="shared" si="22"/>
        <v>-6.9123944505872117E-4</v>
      </c>
      <c r="CG96" s="12">
        <f t="shared" si="23"/>
        <v>-4.9653398144591701E-4</v>
      </c>
      <c r="CH96" s="13">
        <f t="shared" si="24"/>
        <v>-1.9470546361280417E-2</v>
      </c>
      <c r="CI96" s="13"/>
    </row>
    <row r="97" spans="1:87" ht="13.2">
      <c r="A97" s="1"/>
      <c r="B97" t="str">
        <f t="shared" si="43"/>
        <v>LTH</v>
      </c>
      <c r="D97" t="s">
        <v>130</v>
      </c>
      <c r="E97" s="11">
        <f>SUMIFS('Fin Data'!F:F,'Fin Data'!A:A,D97)</f>
        <v>190</v>
      </c>
      <c r="F97" s="11">
        <f>SUMIFS('Fin Data with 6 week hist'!I:I,'Fin Data with 6 week hist'!$A:$A,$D97)</f>
        <v>210</v>
      </c>
      <c r="G97" s="11">
        <f>SUMIFS('Fin Data with 6 week hist'!J:J,'Fin Data with 6 week hist'!$A:$A,$D97)</f>
        <v>247</v>
      </c>
      <c r="H97" s="11">
        <f>SUMIFS('Fin Data with 6 week hist'!K:K,'Fin Data with 6 week hist'!$A:$A,$D97)+SUMIFS('Unit Cancellations'!D:D,'Unit Cancellations'!$B:$B,$D97)</f>
        <v>180</v>
      </c>
      <c r="I97" s="11">
        <f>SUMIFS('Fin Data with 6 week hist'!L:L,'Fin Data with 6 week hist'!$A:$A,$D97)+SUMIFS('Unit Cancellations'!E:E,'Unit Cancellations'!$B:$B,$D97)</f>
        <v>191</v>
      </c>
      <c r="J97" s="11">
        <f>SUMIFS('Fin Data with 6 week hist'!M:M,'Fin Data with 6 week hist'!$A:$A,$D97)+SUMIFS('Unit Cancellations'!F:F,'Unit Cancellations'!$B:$B,$D97)</f>
        <v>178</v>
      </c>
      <c r="K97" s="11">
        <f>SUMIFS('Fin Data with 6 week hist'!N:N,'Fin Data with 6 week hist'!$A:$A,$D97)+SUMIFS('Unit Cancellations'!G:G,'Unit Cancellations'!$B:$B,$D97)</f>
        <v>183</v>
      </c>
      <c r="L97" s="11">
        <f>SUMIFS('Fin Data'!AN:AN,'Fin Data'!A:A,D97)</f>
        <v>198.66666666666666</v>
      </c>
      <c r="M97" s="12">
        <f>IFERROR(SUMIFS('Fin Data'!AO:AO,'Fin Data'!A:A,D97),"")</f>
        <v>4.5614035087719246E-2</v>
      </c>
      <c r="N97" s="1"/>
      <c r="O97" s="11">
        <f t="shared" si="12"/>
        <v>401.5</v>
      </c>
      <c r="P97" s="12">
        <f t="shared" si="13"/>
        <v>2.576837416481069</v>
      </c>
      <c r="Q97" s="1"/>
      <c r="R97" s="11">
        <f t="shared" si="14"/>
        <v>423.125</v>
      </c>
      <c r="S97" s="12">
        <f t="shared" si="15"/>
        <v>2.4682377049180326</v>
      </c>
      <c r="T97" s="11">
        <f t="shared" si="16"/>
        <v>0</v>
      </c>
      <c r="U97" s="1" t="e">
        <f t="shared" si="44"/>
        <v>#REF!</v>
      </c>
      <c r="V97" s="1"/>
      <c r="W97" s="11">
        <f>SUMIFS('Forecast Data'!$D:$D,'Forecast Data'!$C:$C,W$6,'Forecast Data'!$B:$B,$D97)</f>
        <v>397</v>
      </c>
      <c r="X97" s="11">
        <f>SUMIFS('Forecast Data'!$D:$D,'Forecast Data'!$C:$C,X$6,'Forecast Data'!$B:$B,$D97)</f>
        <v>381</v>
      </c>
      <c r="Y97" s="11">
        <f>SUMIFS('Forecast Data'!$D:$D,'Forecast Data'!$C:$C,Y$6,'Forecast Data'!$B:$B,$D97)</f>
        <v>395</v>
      </c>
      <c r="Z97" s="11">
        <f>SUMIFS('Forecast Data'!$D:$D,'Forecast Data'!$C:$C,Z$6,'Forecast Data'!$B:$B,$D97)</f>
        <v>433</v>
      </c>
      <c r="AA97" s="11">
        <f>SUMIFS('Forecast Data'!$D:$D,'Forecast Data'!$C:$C,AA$6,'Forecast Data'!$B:$B,$D97)</f>
        <v>438</v>
      </c>
      <c r="AB97" s="11">
        <f>SUMIFS('Forecast Data'!$D:$D,'Forecast Data'!$C:$C,AB$6,'Forecast Data'!$B:$B,$D97)</f>
        <v>443</v>
      </c>
      <c r="AC97" s="11">
        <f>SUMIFS('Forecast Data'!$D:$D,'Forecast Data'!$C:$C,AC$6,'Forecast Data'!$B:$B,$D97)</f>
        <v>450</v>
      </c>
      <c r="AD97" s="11">
        <f>SUMIFS('Forecast Data'!$D:$D,'Forecast Data'!$C:$C,AD$6,'Forecast Data'!$B:$B,$D97)</f>
        <v>448</v>
      </c>
      <c r="AE97" s="11">
        <f>SUMIFS('Forecast Data'!$D:$D,'Forecast Data'!$C:$C,AE$6,'Forecast Data'!$B:$B,$D97)</f>
        <v>438</v>
      </c>
      <c r="AF97" s="11">
        <f>SUMIFS('Forecast Data'!$D:$D,'Forecast Data'!$C:$C,AF$6,'Forecast Data'!$B:$B,$D97)</f>
        <v>445</v>
      </c>
      <c r="AG97" s="11">
        <f>SUMIFS('Forecast Data'!$D:$D,'Forecast Data'!$C:$C,AG$6,'Forecast Data'!$B:$B,$D97)</f>
        <v>447</v>
      </c>
      <c r="AH97" s="11">
        <f>SUMIFS('Forecast Data'!$D:$D,'Forecast Data'!$C:$C,AH$6,'Forecast Data'!$B:$B,$D97)</f>
        <v>445</v>
      </c>
      <c r="AI97" s="1"/>
      <c r="AJ97" s="12">
        <f>IF(SUMIFS('Forecast Data'!$E:$E,'Forecast Data'!$C:$C,AJ$6,'Forecast Data'!$B:$B,$D97)=0,"",SUMIFS('Forecast Data'!$E:$E,'Forecast Data'!$C:$C,AJ$6,'Forecast Data'!$B:$B,$D97))</f>
        <v>2.54</v>
      </c>
      <c r="AK97" s="12">
        <f>IF(SUMIFS('Forecast Data'!$E:$E,'Forecast Data'!$C:$C,AK$6,'Forecast Data'!$B:$B,$D97)=0,"",SUMIFS('Forecast Data'!$E:$E,'Forecast Data'!$C:$C,AK$6,'Forecast Data'!$B:$B,$D97))</f>
        <v>2.02</v>
      </c>
      <c r="AL97" s="12">
        <f>IF(SUMIFS('Forecast Data'!$E:$E,'Forecast Data'!$C:$C,AL$6,'Forecast Data'!$B:$B,$D97)=0,"",SUMIFS('Forecast Data'!$E:$E,'Forecast Data'!$C:$C,AL$6,'Forecast Data'!$B:$B,$D97))</f>
        <v>2.56</v>
      </c>
      <c r="AM97" s="12">
        <f>IF(SUMIFS('Forecast Data'!$E:$E,'Forecast Data'!$C:$C,AM$6,'Forecast Data'!$B:$B,$D97)=0,"",SUMIFS('Forecast Data'!$E:$E,'Forecast Data'!$C:$C,AM$6,'Forecast Data'!$B:$B,$D97))</f>
        <v>3.33</v>
      </c>
      <c r="AN97" s="12">
        <f>IF(SUMIFS('Forecast Data'!$E:$E,'Forecast Data'!$C:$C,AN$6,'Forecast Data'!$B:$B,$D97)=0,"",SUMIFS('Forecast Data'!$E:$E,'Forecast Data'!$C:$C,AN$6,'Forecast Data'!$B:$B,$D97))</f>
        <v>3.02</v>
      </c>
      <c r="AO97" s="12">
        <f>IF(SUMIFS('Forecast Data'!$E:$E,'Forecast Data'!$C:$C,AO$6,'Forecast Data'!$B:$B,$D97)=0,"",SUMIFS('Forecast Data'!$E:$E,'Forecast Data'!$C:$C,AO$6,'Forecast Data'!$B:$B,$D97))</f>
        <v>2.12</v>
      </c>
      <c r="AP97" s="12">
        <f>IF(SUMIFS('Forecast Data'!$E:$E,'Forecast Data'!$C:$C,AP$6,'Forecast Data'!$B:$B,$D97)=0,"",SUMIFS('Forecast Data'!$E:$E,'Forecast Data'!$C:$C,AP$6,'Forecast Data'!$B:$B,$D97))</f>
        <v>2.19</v>
      </c>
      <c r="AQ97" s="12">
        <f>IF(SUMIFS('Forecast Data'!$E:$E,'Forecast Data'!$C:$C,AQ$6,'Forecast Data'!$B:$B,$D97)=0,"",SUMIFS('Forecast Data'!$E:$E,'Forecast Data'!$C:$C,AQ$6,'Forecast Data'!$B:$B,$D97))</f>
        <v>2.3199999999999998</v>
      </c>
      <c r="AR97" s="12">
        <f>IF(SUMIFS('Forecast Data'!$E:$E,'Forecast Data'!$C:$C,AR$6,'Forecast Data'!$B:$B,$D97)=0,"",SUMIFS('Forecast Data'!$E:$E,'Forecast Data'!$C:$C,AR$6,'Forecast Data'!$B:$B,$D97))</f>
        <v>1.72</v>
      </c>
      <c r="AS97" s="12">
        <f>IF(SUMIFS('Forecast Data'!$E:$E,'Forecast Data'!$C:$C,AS$6,'Forecast Data'!$B:$B,$D97)=0,"",SUMIFS('Forecast Data'!$E:$E,'Forecast Data'!$C:$C,AS$6,'Forecast Data'!$B:$B,$D97))</f>
        <v>2</v>
      </c>
      <c r="AT97" s="12">
        <f>IF(SUMIFS('Forecast Data'!$E:$E,'Forecast Data'!$C:$C,AT$6,'Forecast Data'!$B:$B,$D97)=0,"",SUMIFS('Forecast Data'!$E:$E,'Forecast Data'!$C:$C,AT$6,'Forecast Data'!$B:$B,$D97))</f>
        <v>1.68</v>
      </c>
      <c r="AU97" s="12">
        <f>IF(SUMIFS('Forecast Data'!$E:$E,'Forecast Data'!$C:$C,AU$6,'Forecast Data'!$B:$B,$D97)=0,"",SUMIFS('Forecast Data'!$E:$E,'Forecast Data'!$C:$C,AU$6,'Forecast Data'!$B:$B,$D97))</f>
        <v>1.78</v>
      </c>
      <c r="AV97" s="1"/>
      <c r="AW97" s="11">
        <f>SUMIFS('OP Units'!E:E,'OP Units'!$A:$A,$D97)</f>
        <v>0</v>
      </c>
      <c r="AX97" s="11">
        <f>SUMIFS('OP Units'!F:F,'OP Units'!$A:$A,$D97)</f>
        <v>0</v>
      </c>
      <c r="AY97" s="11">
        <f>SUMIFS('OP Units'!G:G,'OP Units'!$A:$A,$D97)</f>
        <v>0</v>
      </c>
      <c r="AZ97" s="11">
        <f>SUMIFS('OP Units'!H:H,'OP Units'!$A:$A,$D97)</f>
        <v>0</v>
      </c>
      <c r="BA97" s="11">
        <f>SUMIFS('OP Units'!I:I,'OP Units'!$A:$A,$D97)</f>
        <v>0</v>
      </c>
      <c r="BB97" s="11">
        <f>SUMIFS('OP Units'!J:J,'OP Units'!$A:$A,$D97)</f>
        <v>0</v>
      </c>
      <c r="BC97" s="11">
        <f>SUMIFS('OP Units'!K:K,'OP Units'!$A:$A,$D97)</f>
        <v>0</v>
      </c>
      <c r="BD97" s="11">
        <f>SUMIFS('OP Units'!L:L,'OP Units'!$A:$A,$D97)</f>
        <v>0</v>
      </c>
      <c r="BE97" s="11">
        <f>SUMIFS('OP Units'!M:M,'OP Units'!$A:$A,$D97)</f>
        <v>0</v>
      </c>
      <c r="BF97" s="11">
        <f>SUMIFS('OP Units'!N:N,'OP Units'!$A:$A,$D97)</f>
        <v>0</v>
      </c>
      <c r="BG97" s="11">
        <f>SUMIFS('OP Units'!O:O,'OP Units'!$A:$A,$D97)</f>
        <v>0</v>
      </c>
      <c r="BH97" s="11">
        <f>SUMIFS('OP Units'!P:P,'OP Units'!$A:$A,$D97)</f>
        <v>0</v>
      </c>
      <c r="BI97" s="1"/>
      <c r="BJ97" s="12">
        <f>IFERROR((SUMIFS('OP Units'!E:E,'OP Units'!$A:$A,$D97)-SUMIFS('Forecast Data'!$H:$H,'Forecast Data'!$C:$C,BJ$6,'Forecast Data'!$B:$B,$D97))/SUMIFS('Forecast Data'!$H:$H,'Forecast Data'!$C:$C,BJ$6,'Forecast Data'!$B:$B,$D97),"")</f>
        <v>-1</v>
      </c>
      <c r="BK97" s="12">
        <f>IFERROR((SUMIFS('OP Units'!F:F,'OP Units'!$A:$A,$D97)-SUMIFS('Forecast Data'!$H:$H,'Forecast Data'!$C:$C,BK$6,'Forecast Data'!$B:$B,$D97))/SUMIFS('Forecast Data'!$H:$H,'Forecast Data'!$C:$C,BK$6,'Forecast Data'!$B:$B,$D97),"")</f>
        <v>-1</v>
      </c>
      <c r="BL97" s="12">
        <f>IFERROR((SUMIFS('OP Units'!G:G,'OP Units'!$A:$A,$D97)-SUMIFS('Forecast Data'!$H:$H,'Forecast Data'!$C:$C,BL$6,'Forecast Data'!$B:$B,$D97))/SUMIFS('Forecast Data'!$H:$H,'Forecast Data'!$C:$C,BL$6,'Forecast Data'!$B:$B,$D97),"")</f>
        <v>-1</v>
      </c>
      <c r="BM97" s="12">
        <f>IFERROR((SUMIFS('OP Units'!H:H,'OP Units'!$A:$A,$D97)-SUMIFS('Forecast Data'!$H:$H,'Forecast Data'!$C:$C,BM$6,'Forecast Data'!$B:$B,$D97))/SUMIFS('Forecast Data'!$H:$H,'Forecast Data'!$C:$C,BM$6,'Forecast Data'!$B:$B,$D97),"")</f>
        <v>-1</v>
      </c>
      <c r="BN97" s="12">
        <f>IFERROR((SUMIFS('OP Units'!I:I,'OP Units'!$A:$A,$D97)-SUMIFS('Forecast Data'!$H:$H,'Forecast Data'!$C:$C,BN$6,'Forecast Data'!$B:$B,$D97))/SUMIFS('Forecast Data'!$H:$H,'Forecast Data'!$C:$C,BN$6,'Forecast Data'!$B:$B,$D97),"")</f>
        <v>-1</v>
      </c>
      <c r="BO97" s="12">
        <f>IFERROR((SUMIFS('OP Units'!J:J,'OP Units'!$A:$A,$D97)-SUMIFS('Forecast Data'!$H:$H,'Forecast Data'!$C:$C,BO$6,'Forecast Data'!$B:$B,$D97))/SUMIFS('Forecast Data'!$H:$H,'Forecast Data'!$C:$C,BO$6,'Forecast Data'!$B:$B,$D97),"")</f>
        <v>-1</v>
      </c>
      <c r="BP97" s="12">
        <f>IFERROR((SUMIFS('OP Units'!K:K,'OP Units'!$A:$A,$D97)-SUMIFS('Forecast Data'!$H:$H,'Forecast Data'!$C:$C,BP$6,'Forecast Data'!$B:$B,$D97))/SUMIFS('Forecast Data'!$H:$H,'Forecast Data'!$C:$C,BP$6,'Forecast Data'!$B:$B,$D97),"")</f>
        <v>-1</v>
      </c>
      <c r="BQ97" s="12">
        <f>IFERROR((SUMIFS('OP Units'!L:L,'OP Units'!$A:$A,$D97)-SUMIFS('Forecast Data'!$H:$H,'Forecast Data'!$C:$C,BQ$6,'Forecast Data'!$B:$B,$D97))/SUMIFS('Forecast Data'!$H:$H,'Forecast Data'!$C:$C,BQ$6,'Forecast Data'!$B:$B,$D97),"")</f>
        <v>-1</v>
      </c>
      <c r="BR97" s="12">
        <f>IFERROR((SUMIFS('OP Units'!M:M,'OP Units'!$A:$A,$D97)-SUMIFS('Forecast Data'!$H:$H,'Forecast Data'!$C:$C,BR$6,'Forecast Data'!$B:$B,$D97))/SUMIFS('Forecast Data'!$H:$H,'Forecast Data'!$C:$C,BR$6,'Forecast Data'!$B:$B,$D97),"")</f>
        <v>-1</v>
      </c>
      <c r="BS97" s="12">
        <f>IFERROR((SUMIFS('OP Units'!N:N,'OP Units'!$A:$A,$D97)-SUMIFS('Forecast Data'!$H:$H,'Forecast Data'!$C:$C,BS$6,'Forecast Data'!$B:$B,$D97))/SUMIFS('Forecast Data'!$H:$H,'Forecast Data'!$C:$C,BS$6,'Forecast Data'!$B:$B,$D97),"")</f>
        <v>-1</v>
      </c>
      <c r="BT97" s="12">
        <f>IFERROR((SUMIFS('OP Units'!O:O,'OP Units'!$A:$A,$D97)-SUMIFS('Forecast Data'!$H:$H,'Forecast Data'!$C:$C,BT$6,'Forecast Data'!$B:$B,$D97))/SUMIFS('Forecast Data'!$H:$H,'Forecast Data'!$C:$C,BT$6,'Forecast Data'!$B:$B,$D97),"")</f>
        <v>-1</v>
      </c>
      <c r="BU97" s="12">
        <f>IFERROR((SUMIFS('OP Units'!P:P,'OP Units'!$A:$A,$D97)-SUMIFS('Forecast Data'!$H:$H,'Forecast Data'!$C:$C,BU$6,'Forecast Data'!$B:$B,$D97))/SUMIFS('Forecast Data'!$H:$H,'Forecast Data'!$C:$C,BU$6,'Forecast Data'!$B:$B,$D97),"")</f>
        <v>-1</v>
      </c>
      <c r="BV97" s="12"/>
      <c r="BW97" s="11">
        <f>(SUMIFS('Forecast Data'!H:H,'Forecast Data'!B:B,D97,'Forecast Data'!C:C,BK$6)+SUMIFS('Forecast Data'!H:H,'Forecast Data'!B:B,D97,'Forecast Data'!C:C,BL$6)+SUMIFS('Forecast Data'!H:H,'Forecast Data'!B:B,D97,'Forecast Data'!C:C,BM$6)+SUMIFS('Forecast Data'!H:H,'Forecast Data'!B:B,D97,'Forecast Data'!C:C,BN$6)+SUMIFS('Forecast Data'!H:H,'Forecast Data'!B:B,D97,'Forecast Data'!C:C,BO$6)+SUMIFS('Forecast Data'!H:H,'Forecast Data'!B:B,D97,'Forecast Data'!C:C,BP$6)+SUMIFS('Forecast Data'!H:H,'Forecast Data'!B:B,D97,'Forecast Data'!C:C,BQ$6)+SUMIFS('Forecast Data'!H:H,'Forecast Data'!B:B,D97,'Forecast Data'!C:C,BJ$6))/8</f>
        <v>122</v>
      </c>
      <c r="BX97" s="12">
        <f>IFERROR((SUM(W97:AD97)-(SUMIFS('Forecast Data'!H:H,'Forecast Data'!B:B,B97,'Forecast Data'!C:C,BJ$6)+SUMIFS('Forecast Data'!H:H,'Forecast Data'!B:B,B97,'Forecast Data'!C:C,BK$6)+SUMIFS('Forecast Data'!H:H,'Forecast Data'!B:B,B97,'Forecast Data'!C:C,BL$6)+SUMIFS('Forecast Data'!H:H,'Forecast Data'!B:B,B97,'Forecast Data'!C:C,BM$6)+SUMIFS('Forecast Data'!H:H,'Forecast Data'!B:B,B97,'Forecast Data'!C:C,BN$6)+SUMIFS('Forecast Data'!H:H,'Forecast Data'!B:B,B97,'Forecast Data'!C:C,BO$6)+SUMIFS('Forecast Data'!H:H,'Forecast Data'!B:B,B97,'Forecast Data'!C:C,BP$6)+SUMIFS('Forecast Data'!H:H,'Forecast Data'!B:B,B97,'Forecast Data'!C:C,BQ$6)))/(SUMIFS('Forecast Data'!H:H,'Forecast Data'!B:B,B97,'Forecast Data'!C:C,BJ$6)+SUMIFS('Forecast Data'!H:H,'Forecast Data'!B:B,B97,'Forecast Data'!C:C,BK$6)+SUMIFS('Forecast Data'!H:H,'Forecast Data'!B:B,B97,'Forecast Data'!C:C,BL$6)+SUMIFS('Forecast Data'!H:H,'Forecast Data'!B:B,B97,'Forecast Data'!C:C,BM$6)+SUMIFS('Forecast Data'!H:H,'Forecast Data'!B:B,B97,'Forecast Data'!C:C,BN$6)+SUMIFS('Forecast Data'!H:H,'Forecast Data'!B:B,B97,'Forecast Data'!C:C,BO$6)+SUMIFS('Forecast Data'!H:H,'Forecast Data'!B:B,B97,'Forecast Data'!C:C,BP$6)+SUMIFS('Forecast Data'!H:H,'Forecast Data'!B:B,B97,'Forecast Data'!C:C,BQ$6)),"")</f>
        <v>2.4682377049180326</v>
      </c>
      <c r="BY97" s="12">
        <f t="shared" si="18"/>
        <v>7.411227039804837E-6</v>
      </c>
      <c r="BZ97" s="16">
        <f t="shared" si="19"/>
        <v>2.4761479375048586E-4</v>
      </c>
      <c r="CA97" s="13">
        <f t="shared" si="20"/>
        <v>-2.4020356671068104E-2</v>
      </c>
      <c r="CB97" s="12">
        <f t="shared" si="21"/>
        <v>2.4020356671068104E-4</v>
      </c>
      <c r="CC97" s="12"/>
      <c r="CD97" s="11">
        <f>(SUMIFS('Forecast Data'!H:H,'Forecast Data'!B:B,D97,'Forecast Data'!C:C,BK$6)+SUMIFS('Forecast Data'!H:H,'Forecast Data'!B:B,D97,'Forecast Data'!C:C,BL$6)+SUMIFS('Forecast Data'!H:H,'Forecast Data'!B:B,D97,'Forecast Data'!C:C,BM$6)+SUMIFS('Forecast Data'!H:H,'Forecast Data'!B:B,D97,'Forecast Data'!C:C,BJ$6))/4</f>
        <v>112.25</v>
      </c>
      <c r="CE97" s="12">
        <f>IFERROR((SUM(W97:Z97)-(SUMIFS('Forecast Data'!H:H,'Forecast Data'!B:B,D97,'Forecast Data'!C:C,BJ$6)+SUMIFS('Forecast Data'!H:H,'Forecast Data'!B:B,D97,'Forecast Data'!C:C,BK$6)+SUMIFS('Forecast Data'!H:H,'Forecast Data'!B:B,D97,'Forecast Data'!C:C,BL$6)+SUMIFS('Forecast Data'!H:H,'Forecast Data'!B:B,D97,'Forecast Data'!C:C,BM$6)))/(SUMIFS('Forecast Data'!H:H,'Forecast Data'!B:B,D97,'Forecast Data'!C:C,BJ$6)+SUMIFS('Forecast Data'!H:H,'Forecast Data'!B:B,D97,'Forecast Data'!C:C,BK$6)+SUMIFS('Forecast Data'!H:H,'Forecast Data'!B:B,D97,'Forecast Data'!C:C,BL$6)+SUMIFS('Forecast Data'!H:H,'Forecast Data'!B:B,D97,'Forecast Data'!C:C,BM$6)),"")</f>
        <v>2.576837416481069</v>
      </c>
      <c r="CF97" s="12">
        <f t="shared" si="22"/>
        <v>7.411227039804837E-6</v>
      </c>
      <c r="CG97" s="12">
        <f t="shared" si="23"/>
        <v>2.4250308844783709E-4</v>
      </c>
      <c r="CH97" s="13">
        <f t="shared" si="24"/>
        <v>-2.3509186140803225E-2</v>
      </c>
      <c r="CI97" s="13"/>
    </row>
    <row r="98" spans="1:87" ht="13.2">
      <c r="A98" s="1"/>
      <c r="B98" t="str">
        <f t="shared" si="43"/>
        <v>Queen of the Thrones</v>
      </c>
      <c r="C98" t="s">
        <v>44</v>
      </c>
      <c r="D98" t="s">
        <v>131</v>
      </c>
      <c r="E98" s="11">
        <f>SUMIFS('Fin Data'!F:F,'Fin Data'!A:A,D98)</f>
        <v>0</v>
      </c>
      <c r="F98" s="11">
        <f>SUMIFS('Fin Data with 6 week hist'!I:I,'Fin Data with 6 week hist'!$A:$A,$D98)</f>
        <v>5522</v>
      </c>
      <c r="G98" s="11">
        <f>SUMIFS('Fin Data with 6 week hist'!J:J,'Fin Data with 6 week hist'!$A:$A,$D98)</f>
        <v>6272</v>
      </c>
      <c r="H98" s="11">
        <f>SUMIFS('Fin Data with 6 week hist'!K:K,'Fin Data with 6 week hist'!$A:$A,$D98)+SUMIFS('Unit Cancellations'!D:D,'Unit Cancellations'!$B:$B,$D98)</f>
        <v>6150</v>
      </c>
      <c r="I98" s="11">
        <f>SUMIFS('Fin Data with 6 week hist'!L:L,'Fin Data with 6 week hist'!$A:$A,$D98)+SUMIFS('Unit Cancellations'!E:E,'Unit Cancellations'!$B:$B,$D98)</f>
        <v>5564</v>
      </c>
      <c r="J98" s="11">
        <f>SUMIFS('Fin Data with 6 week hist'!M:M,'Fin Data with 6 week hist'!$A:$A,$D98)+SUMIFS('Unit Cancellations'!F:F,'Unit Cancellations'!$B:$B,$D98)</f>
        <v>5635</v>
      </c>
      <c r="K98" s="11">
        <f>SUMIFS('Fin Data with 6 week hist'!N:N,'Fin Data with 6 week hist'!$A:$A,$D98)+SUMIFS('Unit Cancellations'!G:G,'Unit Cancellations'!$B:$B,$D98)</f>
        <v>5308</v>
      </c>
      <c r="L98" s="11">
        <f>SUMIFS('Fin Data'!AN:AN,'Fin Data'!A:A,D98)</f>
        <v>5742.166666666667</v>
      </c>
      <c r="M98" s="12">
        <f>IFERROR(SUMIFS('Fin Data'!AO:AO,'Fin Data'!A:A,D98),"")</f>
        <v>0</v>
      </c>
      <c r="N98" s="1"/>
      <c r="O98" s="11">
        <f t="shared" si="12"/>
        <v>6226</v>
      </c>
      <c r="P98" s="12" t="str">
        <f t="shared" si="13"/>
        <v/>
      </c>
      <c r="Q98" s="1"/>
      <c r="R98" s="11">
        <f t="shared" si="14"/>
        <v>6292.875</v>
      </c>
      <c r="S98" s="12">
        <f t="shared" si="15"/>
        <v>60.770552147239265</v>
      </c>
      <c r="T98" s="11">
        <f t="shared" si="16"/>
        <v>5426.5</v>
      </c>
      <c r="U98" s="1" t="e">
        <f t="shared" si="44"/>
        <v>#REF!</v>
      </c>
      <c r="V98" s="1"/>
      <c r="W98" s="11">
        <f>SUMIFS('Forecast Data'!$D:$D,'Forecast Data'!$C:$C,W$6,'Forecast Data'!$B:$B,$D98)</f>
        <v>6144</v>
      </c>
      <c r="X98" s="11">
        <f>SUMIFS('Forecast Data'!$D:$D,'Forecast Data'!$C:$C,X$6,'Forecast Data'!$B:$B,$D98)</f>
        <v>6205</v>
      </c>
      <c r="Y98" s="11">
        <f>SUMIFS('Forecast Data'!$D:$D,'Forecast Data'!$C:$C,Y$6,'Forecast Data'!$B:$B,$D98)</f>
        <v>6188</v>
      </c>
      <c r="Z98" s="11">
        <f>SUMIFS('Forecast Data'!$D:$D,'Forecast Data'!$C:$C,Z$6,'Forecast Data'!$B:$B,$D98)</f>
        <v>6367</v>
      </c>
      <c r="AA98" s="11">
        <f>SUMIFS('Forecast Data'!$D:$D,'Forecast Data'!$C:$C,AA$6,'Forecast Data'!$B:$B,$D98)</f>
        <v>6410</v>
      </c>
      <c r="AB98" s="11">
        <f>SUMIFS('Forecast Data'!$D:$D,'Forecast Data'!$C:$C,AB$6,'Forecast Data'!$B:$B,$D98)</f>
        <v>6440</v>
      </c>
      <c r="AC98" s="11">
        <f>SUMIFS('Forecast Data'!$D:$D,'Forecast Data'!$C:$C,AC$6,'Forecast Data'!$B:$B,$D98)</f>
        <v>6321</v>
      </c>
      <c r="AD98" s="11">
        <f>SUMIFS('Forecast Data'!$D:$D,'Forecast Data'!$C:$C,AD$6,'Forecast Data'!$B:$B,$D98)</f>
        <v>6268</v>
      </c>
      <c r="AE98" s="11">
        <f>SUMIFS('Forecast Data'!$D:$D,'Forecast Data'!$C:$C,AE$6,'Forecast Data'!$B:$B,$D98)</f>
        <v>6329</v>
      </c>
      <c r="AF98" s="11">
        <f>SUMIFS('Forecast Data'!$D:$D,'Forecast Data'!$C:$C,AF$6,'Forecast Data'!$B:$B,$D98)</f>
        <v>6329</v>
      </c>
      <c r="AG98" s="11">
        <f>SUMIFS('Forecast Data'!$D:$D,'Forecast Data'!$C:$C,AG$6,'Forecast Data'!$B:$B,$D98)</f>
        <v>6073</v>
      </c>
      <c r="AH98" s="11">
        <f>SUMIFS('Forecast Data'!$D:$D,'Forecast Data'!$C:$C,AH$6,'Forecast Data'!$B:$B,$D98)</f>
        <v>6010</v>
      </c>
      <c r="AI98" s="1"/>
      <c r="AJ98" s="12" t="str">
        <f>IF(SUMIFS('Forecast Data'!$E:$E,'Forecast Data'!$C:$C,AJ$6,'Forecast Data'!$B:$B,$D98)=0,"",SUMIFS('Forecast Data'!$E:$E,'Forecast Data'!$C:$C,AJ$6,'Forecast Data'!$B:$B,$D98))</f>
        <v/>
      </c>
      <c r="AK98" s="12" t="str">
        <f>IF(SUMIFS('Forecast Data'!$E:$E,'Forecast Data'!$C:$C,AK$6,'Forecast Data'!$B:$B,$D98)=0,"",SUMIFS('Forecast Data'!$E:$E,'Forecast Data'!$C:$C,AK$6,'Forecast Data'!$B:$B,$D98))</f>
        <v/>
      </c>
      <c r="AL98" s="12" t="str">
        <f>IF(SUMIFS('Forecast Data'!$E:$E,'Forecast Data'!$C:$C,AL$6,'Forecast Data'!$B:$B,$D98)=0,"",SUMIFS('Forecast Data'!$E:$E,'Forecast Data'!$C:$C,AL$6,'Forecast Data'!$B:$B,$D98))</f>
        <v/>
      </c>
      <c r="AM98" s="12" t="str">
        <f>IF(SUMIFS('Forecast Data'!$E:$E,'Forecast Data'!$C:$C,AM$6,'Forecast Data'!$B:$B,$D98)=0,"",SUMIFS('Forecast Data'!$E:$E,'Forecast Data'!$C:$C,AM$6,'Forecast Data'!$B:$B,$D98))</f>
        <v/>
      </c>
      <c r="AN98" s="12" t="str">
        <f>IF(SUMIFS('Forecast Data'!$E:$E,'Forecast Data'!$C:$C,AN$6,'Forecast Data'!$B:$B,$D98)=0,"",SUMIFS('Forecast Data'!$E:$E,'Forecast Data'!$C:$C,AN$6,'Forecast Data'!$B:$B,$D98))</f>
        <v/>
      </c>
      <c r="AO98" s="12" t="str">
        <f>IF(SUMIFS('Forecast Data'!$E:$E,'Forecast Data'!$C:$C,AO$6,'Forecast Data'!$B:$B,$D98)=0,"",SUMIFS('Forecast Data'!$E:$E,'Forecast Data'!$C:$C,AO$6,'Forecast Data'!$B:$B,$D98))</f>
        <v/>
      </c>
      <c r="AP98" s="12">
        <f>IF(SUMIFS('Forecast Data'!$E:$E,'Forecast Data'!$C:$C,AP$6,'Forecast Data'!$B:$B,$D98)=0,"",SUMIFS('Forecast Data'!$E:$E,'Forecast Data'!$C:$C,AP$6,'Forecast Data'!$B:$B,$D98))</f>
        <v>58.63</v>
      </c>
      <c r="AQ98" s="12">
        <f>IF(SUMIFS('Forecast Data'!$E:$E,'Forecast Data'!$C:$C,AQ$6,'Forecast Data'!$B:$B,$D98)=0,"",SUMIFS('Forecast Data'!$E:$E,'Forecast Data'!$C:$C,AQ$6,'Forecast Data'!$B:$B,$D98))</f>
        <v>7.84</v>
      </c>
      <c r="AR98" s="12">
        <f>IF(SUMIFS('Forecast Data'!$E:$E,'Forecast Data'!$C:$C,AR$6,'Forecast Data'!$B:$B,$D98)=0,"",SUMIFS('Forecast Data'!$E:$E,'Forecast Data'!$C:$C,AR$6,'Forecast Data'!$B:$B,$D98))</f>
        <v>7.66</v>
      </c>
      <c r="AS98" s="12">
        <f>IF(SUMIFS('Forecast Data'!$E:$E,'Forecast Data'!$C:$C,AS$6,'Forecast Data'!$B:$B,$D98)=0,"",SUMIFS('Forecast Data'!$E:$E,'Forecast Data'!$C:$C,AS$6,'Forecast Data'!$B:$B,$D98))</f>
        <v>6.94</v>
      </c>
      <c r="AT98" s="12">
        <f>IF(SUMIFS('Forecast Data'!$E:$E,'Forecast Data'!$C:$C,AT$6,'Forecast Data'!$B:$B,$D98)=0,"",SUMIFS('Forecast Data'!$E:$E,'Forecast Data'!$C:$C,AT$6,'Forecast Data'!$B:$B,$D98))</f>
        <v>6.75</v>
      </c>
      <c r="AU98" s="12">
        <f>IF(SUMIFS('Forecast Data'!$E:$E,'Forecast Data'!$C:$C,AU$6,'Forecast Data'!$B:$B,$D98)=0,"",SUMIFS('Forecast Data'!$E:$E,'Forecast Data'!$C:$C,AU$6,'Forecast Data'!$B:$B,$D98))</f>
        <v>6.28</v>
      </c>
      <c r="AV98" s="1"/>
      <c r="AW98" s="11">
        <f>SUMIFS('OP Units'!E:E,'OP Units'!$A:$A,$D98)</f>
        <v>5341</v>
      </c>
      <c r="AX98" s="11">
        <f>SUMIFS('OP Units'!F:F,'OP Units'!$A:$A,$D98)</f>
        <v>5623</v>
      </c>
      <c r="AY98" s="11">
        <f>SUMIFS('OP Units'!G:G,'OP Units'!$A:$A,$D98)</f>
        <v>5158</v>
      </c>
      <c r="AZ98" s="11">
        <f>SUMIFS('OP Units'!H:H,'OP Units'!$A:$A,$D98)</f>
        <v>5393</v>
      </c>
      <c r="BA98" s="11">
        <f>SUMIFS('OP Units'!I:I,'OP Units'!$A:$A,$D98)</f>
        <v>5477</v>
      </c>
      <c r="BB98" s="11">
        <f>SUMIFS('OP Units'!J:J,'OP Units'!$A:$A,$D98)</f>
        <v>5822</v>
      </c>
      <c r="BC98" s="11">
        <f>SUMIFS('OP Units'!K:K,'OP Units'!$A:$A,$D98)</f>
        <v>5356</v>
      </c>
      <c r="BD98" s="11">
        <f>SUMIFS('OP Units'!L:L,'OP Units'!$A:$A,$D98)</f>
        <v>5242</v>
      </c>
      <c r="BE98" s="11">
        <f>SUMIFS('OP Units'!M:M,'OP Units'!$A:$A,$D98)</f>
        <v>5305</v>
      </c>
      <c r="BF98" s="11">
        <f>SUMIFS('OP Units'!N:N,'OP Units'!$A:$A,$D98)</f>
        <v>5646</v>
      </c>
      <c r="BG98" s="11">
        <f>SUMIFS('OP Units'!O:O,'OP Units'!$A:$A,$D98)</f>
        <v>5853</v>
      </c>
      <c r="BH98" s="11">
        <f>SUMIFS('OP Units'!P:P,'OP Units'!$A:$A,$D98)</f>
        <v>5923</v>
      </c>
      <c r="BI98" s="1"/>
      <c r="BJ98" s="12" t="str">
        <f>IFERROR((SUMIFS('OP Units'!E:E,'OP Units'!$A:$A,$D98)-SUMIFS('Forecast Data'!$H:$H,'Forecast Data'!$C:$C,BJ$6,'Forecast Data'!$B:$B,$D98))/SUMIFS('Forecast Data'!$H:$H,'Forecast Data'!$C:$C,BJ$6,'Forecast Data'!$B:$B,$D98),"")</f>
        <v/>
      </c>
      <c r="BK98" s="12" t="str">
        <f>IFERROR((SUMIFS('OP Units'!F:F,'OP Units'!$A:$A,$D98)-SUMIFS('Forecast Data'!$H:$H,'Forecast Data'!$C:$C,BK$6,'Forecast Data'!$B:$B,$D98))/SUMIFS('Forecast Data'!$H:$H,'Forecast Data'!$C:$C,BK$6,'Forecast Data'!$B:$B,$D98),"")</f>
        <v/>
      </c>
      <c r="BL98" s="12" t="str">
        <f>IFERROR((SUMIFS('OP Units'!G:G,'OP Units'!$A:$A,$D98)-SUMIFS('Forecast Data'!$H:$H,'Forecast Data'!$C:$C,BL$6,'Forecast Data'!$B:$B,$D98))/SUMIFS('Forecast Data'!$H:$H,'Forecast Data'!$C:$C,BL$6,'Forecast Data'!$B:$B,$D98),"")</f>
        <v/>
      </c>
      <c r="BM98" s="12" t="str">
        <f>IFERROR((SUMIFS('OP Units'!H:H,'OP Units'!$A:$A,$D98)-SUMIFS('Forecast Data'!$H:$H,'Forecast Data'!$C:$C,BM$6,'Forecast Data'!$B:$B,$D98))/SUMIFS('Forecast Data'!$H:$H,'Forecast Data'!$C:$C,BM$6,'Forecast Data'!$B:$B,$D98),"")</f>
        <v/>
      </c>
      <c r="BN98" s="12" t="str">
        <f>IFERROR((SUMIFS('OP Units'!I:I,'OP Units'!$A:$A,$D98)-SUMIFS('Forecast Data'!$H:$H,'Forecast Data'!$C:$C,BN$6,'Forecast Data'!$B:$B,$D98))/SUMIFS('Forecast Data'!$H:$H,'Forecast Data'!$C:$C,BN$6,'Forecast Data'!$B:$B,$D98),"")</f>
        <v/>
      </c>
      <c r="BO98" s="12" t="str">
        <f>IFERROR((SUMIFS('OP Units'!J:J,'OP Units'!$A:$A,$D98)-SUMIFS('Forecast Data'!$H:$H,'Forecast Data'!$C:$C,BO$6,'Forecast Data'!$B:$B,$D98))/SUMIFS('Forecast Data'!$H:$H,'Forecast Data'!$C:$C,BO$6,'Forecast Data'!$B:$B,$D98),"")</f>
        <v/>
      </c>
      <c r="BP98" s="12">
        <f>IFERROR((SUMIFS('OP Units'!K:K,'OP Units'!$A:$A,$D98)-SUMIFS('Forecast Data'!$H:$H,'Forecast Data'!$C:$C,BP$6,'Forecast Data'!$B:$B,$D98))/SUMIFS('Forecast Data'!$H:$H,'Forecast Data'!$C:$C,BP$6,'Forecast Data'!$B:$B,$D98),"")</f>
        <v>49.528301886792455</v>
      </c>
      <c r="BQ98" s="12">
        <f>IFERROR((SUMIFS('OP Units'!L:L,'OP Units'!$A:$A,$D98)-SUMIFS('Forecast Data'!$H:$H,'Forecast Data'!$C:$C,BQ$6,'Forecast Data'!$B:$B,$D98))/SUMIFS('Forecast Data'!$H:$H,'Forecast Data'!$C:$C,BQ$6,'Forecast Data'!$B:$B,$D98),"")</f>
        <v>6.3935119887165017</v>
      </c>
      <c r="BR98" s="12">
        <f>IFERROR((SUMIFS('OP Units'!M:M,'OP Units'!$A:$A,$D98)-SUMIFS('Forecast Data'!$H:$H,'Forecast Data'!$C:$C,BR$6,'Forecast Data'!$B:$B,$D98))/SUMIFS('Forecast Data'!$H:$H,'Forecast Data'!$C:$C,BR$6,'Forecast Data'!$B:$B,$D98),"")</f>
        <v>6.2571819425444595</v>
      </c>
      <c r="BS98" s="12">
        <f>IFERROR((SUMIFS('OP Units'!N:N,'OP Units'!$A:$A,$D98)-SUMIFS('Forecast Data'!$H:$H,'Forecast Data'!$C:$C,BS$6,'Forecast Data'!$B:$B,$D98))/SUMIFS('Forecast Data'!$H:$H,'Forecast Data'!$C:$C,BS$6,'Forecast Data'!$B:$B,$D98),"")</f>
        <v>6.084065244667503</v>
      </c>
      <c r="BT98" s="12">
        <f>IFERROR((SUMIFS('OP Units'!O:O,'OP Units'!$A:$A,$D98)-SUMIFS('Forecast Data'!$H:$H,'Forecast Data'!$C:$C,BT$6,'Forecast Data'!$B:$B,$D98))/SUMIFS('Forecast Data'!$H:$H,'Forecast Data'!$C:$C,BT$6,'Forecast Data'!$B:$B,$D98),"")</f>
        <v>6.4655612244897958</v>
      </c>
      <c r="BU98" s="12">
        <f>IFERROR((SUMIFS('OP Units'!P:P,'OP Units'!$A:$A,$D98)-SUMIFS('Forecast Data'!$H:$H,'Forecast Data'!$C:$C,BU$6,'Forecast Data'!$B:$B,$D98))/SUMIFS('Forecast Data'!$H:$H,'Forecast Data'!$C:$C,BU$6,'Forecast Data'!$B:$B,$D98),"")</f>
        <v>6.1707021791767556</v>
      </c>
      <c r="BV98" s="12"/>
      <c r="BW98" s="11">
        <f>(SUMIFS('Forecast Data'!H:H,'Forecast Data'!B:B,D98,'Forecast Data'!C:C,BK$6)+SUMIFS('Forecast Data'!H:H,'Forecast Data'!B:B,D98,'Forecast Data'!C:C,BL$6)+SUMIFS('Forecast Data'!H:H,'Forecast Data'!B:B,D98,'Forecast Data'!C:C,BM$6)+SUMIFS('Forecast Data'!H:H,'Forecast Data'!B:B,D98,'Forecast Data'!C:C,BN$6)+SUMIFS('Forecast Data'!H:H,'Forecast Data'!B:B,D98,'Forecast Data'!C:C,BO$6)+SUMIFS('Forecast Data'!H:H,'Forecast Data'!B:B,D98,'Forecast Data'!C:C,BP$6)+SUMIFS('Forecast Data'!H:H,'Forecast Data'!B:B,D98,'Forecast Data'!C:C,BQ$6)+SUMIFS('Forecast Data'!H:H,'Forecast Data'!B:B,D98,'Forecast Data'!C:C,BJ$6))/8</f>
        <v>101.875</v>
      </c>
      <c r="BX98" s="12">
        <f>IFERROR((SUM(W98:AD98)-(SUMIFS('Forecast Data'!H:H,'Forecast Data'!B:B,B98,'Forecast Data'!C:C,BJ$6)+SUMIFS('Forecast Data'!H:H,'Forecast Data'!B:B,B98,'Forecast Data'!C:C,BK$6)+SUMIFS('Forecast Data'!H:H,'Forecast Data'!B:B,B98,'Forecast Data'!C:C,BL$6)+SUMIFS('Forecast Data'!H:H,'Forecast Data'!B:B,B98,'Forecast Data'!C:C,BM$6)+SUMIFS('Forecast Data'!H:H,'Forecast Data'!B:B,B98,'Forecast Data'!C:C,BN$6)+SUMIFS('Forecast Data'!H:H,'Forecast Data'!B:B,B98,'Forecast Data'!C:C,BO$6)+SUMIFS('Forecast Data'!H:H,'Forecast Data'!B:B,B98,'Forecast Data'!C:C,BP$6)+SUMIFS('Forecast Data'!H:H,'Forecast Data'!B:B,B98,'Forecast Data'!C:C,BQ$6)))/(SUMIFS('Forecast Data'!H:H,'Forecast Data'!B:B,B98,'Forecast Data'!C:C,BJ$6)+SUMIFS('Forecast Data'!H:H,'Forecast Data'!B:B,B98,'Forecast Data'!C:C,BK$6)+SUMIFS('Forecast Data'!H:H,'Forecast Data'!B:B,B98,'Forecast Data'!C:C,BL$6)+SUMIFS('Forecast Data'!H:H,'Forecast Data'!B:B,B98,'Forecast Data'!C:C,BM$6)+SUMIFS('Forecast Data'!H:H,'Forecast Data'!B:B,B98,'Forecast Data'!C:C,BN$6)+SUMIFS('Forecast Data'!H:H,'Forecast Data'!B:B,B98,'Forecast Data'!C:C,BO$6)+SUMIFS('Forecast Data'!H:H,'Forecast Data'!B:B,B98,'Forecast Data'!C:C,BP$6)+SUMIFS('Forecast Data'!H:H,'Forecast Data'!B:B,B98,'Forecast Data'!C:C,BQ$6)),"")</f>
        <v>60.770552147239265</v>
      </c>
      <c r="BY98" s="12">
        <f t="shared" si="18"/>
        <v>4.9103654846614679E-3</v>
      </c>
      <c r="BZ98" s="16">
        <f t="shared" si="19"/>
        <v>5.0908532606368049E-3</v>
      </c>
      <c r="CA98" s="13">
        <f t="shared" si="20"/>
        <v>-1.8048777597533695E-2</v>
      </c>
      <c r="CB98" s="12">
        <f t="shared" si="21"/>
        <v>1.8048777597533695E-4</v>
      </c>
      <c r="CC98" s="12"/>
      <c r="CD98" s="11">
        <f>(SUMIFS('Forecast Data'!H:H,'Forecast Data'!B:B,D98,'Forecast Data'!C:C,BK$6)+SUMIFS('Forecast Data'!H:H,'Forecast Data'!B:B,D98,'Forecast Data'!C:C,BL$6)+SUMIFS('Forecast Data'!H:H,'Forecast Data'!B:B,D98,'Forecast Data'!C:C,BM$6)+SUMIFS('Forecast Data'!H:H,'Forecast Data'!B:B,D98,'Forecast Data'!C:C,BJ$6))/4</f>
        <v>0</v>
      </c>
      <c r="CE98" s="12" t="str">
        <f>IFERROR((SUM(W98:Z98)-(SUMIFS('Forecast Data'!H:H,'Forecast Data'!B:B,D98,'Forecast Data'!C:C,BJ$6)+SUMIFS('Forecast Data'!H:H,'Forecast Data'!B:B,D98,'Forecast Data'!C:C,BK$6)+SUMIFS('Forecast Data'!H:H,'Forecast Data'!B:B,D98,'Forecast Data'!C:C,BL$6)+SUMIFS('Forecast Data'!H:H,'Forecast Data'!B:B,D98,'Forecast Data'!C:C,BM$6)))/(SUMIFS('Forecast Data'!H:H,'Forecast Data'!B:B,D98,'Forecast Data'!C:C,BJ$6)+SUMIFS('Forecast Data'!H:H,'Forecast Data'!B:B,D98,'Forecast Data'!C:C,BK$6)+SUMIFS('Forecast Data'!H:H,'Forecast Data'!B:B,D98,'Forecast Data'!C:C,BL$6)+SUMIFS('Forecast Data'!H:H,'Forecast Data'!B:B,D98,'Forecast Data'!C:C,BM$6)),"")</f>
        <v/>
      </c>
      <c r="CF98" s="12">
        <f t="shared" si="22"/>
        <v>4.9103654846614679E-3</v>
      </c>
      <c r="CG98" s="12">
        <f t="shared" si="23"/>
        <v>5.2197899003499863E-3</v>
      </c>
      <c r="CH98" s="13">
        <f t="shared" si="24"/>
        <v>-3.0942441568851831E-2</v>
      </c>
      <c r="CI98" s="13"/>
    </row>
    <row r="99" spans="1:87" ht="13.2">
      <c r="A99" s="1"/>
      <c r="B99" t="str">
        <f t="shared" si="43"/>
        <v>Indigo Wild</v>
      </c>
      <c r="D99" t="s">
        <v>132</v>
      </c>
      <c r="E99" s="11">
        <f>SUMIFS('Fin Data'!F:F,'Fin Data'!A:A,D99)</f>
        <v>8478</v>
      </c>
      <c r="F99" s="11">
        <f>SUMIFS('Fin Data with 6 week hist'!I:I,'Fin Data with 6 week hist'!$A:$A,$D99)</f>
        <v>10827</v>
      </c>
      <c r="G99" s="11">
        <f>SUMIFS('Fin Data with 6 week hist'!J:J,'Fin Data with 6 week hist'!$A:$A,$D99)</f>
        <v>11367</v>
      </c>
      <c r="H99" s="11">
        <f>SUMIFS('Fin Data with 6 week hist'!K:K,'Fin Data with 6 week hist'!$A:$A,$D99)+SUMIFS('Unit Cancellations'!D:D,'Unit Cancellations'!$B:$B,$D99)</f>
        <v>11349</v>
      </c>
      <c r="I99" s="11">
        <f>SUMIFS('Fin Data with 6 week hist'!L:L,'Fin Data with 6 week hist'!$A:$A,$D99)+SUMIFS('Unit Cancellations'!E:E,'Unit Cancellations'!$B:$B,$D99)</f>
        <v>11679</v>
      </c>
      <c r="J99" s="11">
        <f>SUMIFS('Fin Data with 6 week hist'!M:M,'Fin Data with 6 week hist'!$A:$A,$D99)+SUMIFS('Unit Cancellations'!F:F,'Unit Cancellations'!$B:$B,$D99)</f>
        <v>10991</v>
      </c>
      <c r="K99" s="11">
        <f>SUMIFS('Fin Data with 6 week hist'!N:N,'Fin Data with 6 week hist'!$A:$A,$D99)+SUMIFS('Unit Cancellations'!G:G,'Unit Cancellations'!$B:$B,$D99)</f>
        <v>11068</v>
      </c>
      <c r="L99" s="11">
        <f>SUMIFS('Fin Data'!AN:AN,'Fin Data'!A:A,D99)</f>
        <v>11213.166666666666</v>
      </c>
      <c r="M99" s="12">
        <f>IFERROR(SUMIFS('Fin Data'!AO:AO,'Fin Data'!A:A,D99),"")</f>
        <v>0.32261932845796959</v>
      </c>
      <c r="N99" s="1"/>
      <c r="O99" s="11">
        <f t="shared" si="12"/>
        <v>11485</v>
      </c>
      <c r="P99" s="12">
        <f t="shared" si="13"/>
        <v>0.34154888447611259</v>
      </c>
      <c r="Q99" s="1"/>
      <c r="R99" s="11">
        <f t="shared" si="14"/>
        <v>11530.5</v>
      </c>
      <c r="S99" s="12">
        <f t="shared" si="15"/>
        <v>0.30203540072834034</v>
      </c>
      <c r="T99" s="11">
        <f t="shared" si="16"/>
        <v>76.25</v>
      </c>
      <c r="U99" s="1" t="e">
        <f t="shared" si="44"/>
        <v>#REF!</v>
      </c>
      <c r="V99" s="1"/>
      <c r="W99" s="11">
        <f>SUMIFS('Forecast Data'!$D:$D,'Forecast Data'!$C:$C,W$6,'Forecast Data'!$B:$B,$D99)</f>
        <v>11547</v>
      </c>
      <c r="X99" s="11">
        <f>SUMIFS('Forecast Data'!$D:$D,'Forecast Data'!$C:$C,X$6,'Forecast Data'!$B:$B,$D99)</f>
        <v>11553</v>
      </c>
      <c r="Y99" s="11">
        <f>SUMIFS('Forecast Data'!$D:$D,'Forecast Data'!$C:$C,Y$6,'Forecast Data'!$B:$B,$D99)</f>
        <v>11416</v>
      </c>
      <c r="Z99" s="11">
        <f>SUMIFS('Forecast Data'!$D:$D,'Forecast Data'!$C:$C,Z$6,'Forecast Data'!$B:$B,$D99)</f>
        <v>11424</v>
      </c>
      <c r="AA99" s="11">
        <f>SUMIFS('Forecast Data'!$D:$D,'Forecast Data'!$C:$C,AA$6,'Forecast Data'!$B:$B,$D99)</f>
        <v>11434</v>
      </c>
      <c r="AB99" s="11">
        <f>SUMIFS('Forecast Data'!$D:$D,'Forecast Data'!$C:$C,AB$6,'Forecast Data'!$B:$B,$D99)</f>
        <v>11491</v>
      </c>
      <c r="AC99" s="11">
        <f>SUMIFS('Forecast Data'!$D:$D,'Forecast Data'!$C:$C,AC$6,'Forecast Data'!$B:$B,$D99)</f>
        <v>11730</v>
      </c>
      <c r="AD99" s="11">
        <f>SUMIFS('Forecast Data'!$D:$D,'Forecast Data'!$C:$C,AD$6,'Forecast Data'!$B:$B,$D99)</f>
        <v>11649</v>
      </c>
      <c r="AE99" s="11">
        <f>SUMIFS('Forecast Data'!$D:$D,'Forecast Data'!$C:$C,AE$6,'Forecast Data'!$B:$B,$D99)</f>
        <v>11610</v>
      </c>
      <c r="AF99" s="11">
        <f>SUMIFS('Forecast Data'!$D:$D,'Forecast Data'!$C:$C,AF$6,'Forecast Data'!$B:$B,$D99)</f>
        <v>11571</v>
      </c>
      <c r="AG99" s="11">
        <f>SUMIFS('Forecast Data'!$D:$D,'Forecast Data'!$C:$C,AG$6,'Forecast Data'!$B:$B,$D99)</f>
        <v>11680</v>
      </c>
      <c r="AH99" s="11">
        <f>SUMIFS('Forecast Data'!$D:$D,'Forecast Data'!$C:$C,AH$6,'Forecast Data'!$B:$B,$D99)</f>
        <v>11699</v>
      </c>
      <c r="AI99" s="1"/>
      <c r="AJ99" s="12">
        <f>IF(SUMIFS('Forecast Data'!$E:$E,'Forecast Data'!$C:$C,AJ$6,'Forecast Data'!$B:$B,$D99)=0,"",SUMIFS('Forecast Data'!$E:$E,'Forecast Data'!$C:$C,AJ$6,'Forecast Data'!$B:$B,$D99))</f>
        <v>0.49</v>
      </c>
      <c r="AK99" s="12">
        <f>IF(SUMIFS('Forecast Data'!$E:$E,'Forecast Data'!$C:$C,AK$6,'Forecast Data'!$B:$B,$D99)=0,"",SUMIFS('Forecast Data'!$E:$E,'Forecast Data'!$C:$C,AK$6,'Forecast Data'!$B:$B,$D99))</f>
        <v>0.36</v>
      </c>
      <c r="AL99" s="12">
        <f>IF(SUMIFS('Forecast Data'!$E:$E,'Forecast Data'!$C:$C,AL$6,'Forecast Data'!$B:$B,$D99)=0,"",SUMIFS('Forecast Data'!$E:$E,'Forecast Data'!$C:$C,AL$6,'Forecast Data'!$B:$B,$D99))</f>
        <v>0.24</v>
      </c>
      <c r="AM99" s="12">
        <f>IF(SUMIFS('Forecast Data'!$E:$E,'Forecast Data'!$C:$C,AM$6,'Forecast Data'!$B:$B,$D99)=0,"",SUMIFS('Forecast Data'!$E:$E,'Forecast Data'!$C:$C,AM$6,'Forecast Data'!$B:$B,$D99))</f>
        <v>0.3</v>
      </c>
      <c r="AN99" s="12">
        <f>IF(SUMIFS('Forecast Data'!$E:$E,'Forecast Data'!$C:$C,AN$6,'Forecast Data'!$B:$B,$D99)=0,"",SUMIFS('Forecast Data'!$E:$E,'Forecast Data'!$C:$C,AN$6,'Forecast Data'!$B:$B,$D99))</f>
        <v>0.34</v>
      </c>
      <c r="AO99" s="12">
        <f>IF(SUMIFS('Forecast Data'!$E:$E,'Forecast Data'!$C:$C,AO$6,'Forecast Data'!$B:$B,$D99)=0,"",SUMIFS('Forecast Data'!$E:$E,'Forecast Data'!$C:$C,AO$6,'Forecast Data'!$B:$B,$D99))</f>
        <v>0.13</v>
      </c>
      <c r="AP99" s="12">
        <f>IF(SUMIFS('Forecast Data'!$E:$E,'Forecast Data'!$C:$C,AP$6,'Forecast Data'!$B:$B,$D99)=0,"",SUMIFS('Forecast Data'!$E:$E,'Forecast Data'!$C:$C,AP$6,'Forecast Data'!$B:$B,$D99))</f>
        <v>0.28000000000000003</v>
      </c>
      <c r="AQ99" s="12">
        <f>IF(SUMIFS('Forecast Data'!$E:$E,'Forecast Data'!$C:$C,AQ$6,'Forecast Data'!$B:$B,$D99)=0,"",SUMIFS('Forecast Data'!$E:$E,'Forecast Data'!$C:$C,AQ$6,'Forecast Data'!$B:$B,$D99))</f>
        <v>0.34</v>
      </c>
      <c r="AR99" s="12">
        <f>IF(SUMIFS('Forecast Data'!$E:$E,'Forecast Data'!$C:$C,AR$6,'Forecast Data'!$B:$B,$D99)=0,"",SUMIFS('Forecast Data'!$E:$E,'Forecast Data'!$C:$C,AR$6,'Forecast Data'!$B:$B,$D99))</f>
        <v>0.3</v>
      </c>
      <c r="AS99" s="12">
        <f>IF(SUMIFS('Forecast Data'!$E:$E,'Forecast Data'!$C:$C,AS$6,'Forecast Data'!$B:$B,$D99)=0,"",SUMIFS('Forecast Data'!$E:$E,'Forecast Data'!$C:$C,AS$6,'Forecast Data'!$B:$B,$D99))</f>
        <v>0.23</v>
      </c>
      <c r="AT99" s="12">
        <f>IF(SUMIFS('Forecast Data'!$E:$E,'Forecast Data'!$C:$C,AT$6,'Forecast Data'!$B:$B,$D99)=0,"",SUMIFS('Forecast Data'!$E:$E,'Forecast Data'!$C:$C,AT$6,'Forecast Data'!$B:$B,$D99))</f>
        <v>0.25</v>
      </c>
      <c r="AU99" s="12">
        <f>IF(SUMIFS('Forecast Data'!$E:$E,'Forecast Data'!$C:$C,AU$6,'Forecast Data'!$B:$B,$D99)=0,"",SUMIFS('Forecast Data'!$E:$E,'Forecast Data'!$C:$C,AU$6,'Forecast Data'!$B:$B,$D99))</f>
        <v>0.23</v>
      </c>
      <c r="AV99" s="1"/>
      <c r="AW99" s="11">
        <f>SUMIFS('OP Units'!E:E,'OP Units'!$A:$A,$D99)</f>
        <v>67</v>
      </c>
      <c r="AX99" s="11">
        <f>SUMIFS('OP Units'!F:F,'OP Units'!$A:$A,$D99)</f>
        <v>69</v>
      </c>
      <c r="AY99" s="11">
        <f>SUMIFS('OP Units'!G:G,'OP Units'!$A:$A,$D99)</f>
        <v>75</v>
      </c>
      <c r="AZ99" s="11">
        <f>SUMIFS('OP Units'!H:H,'OP Units'!$A:$A,$D99)</f>
        <v>77</v>
      </c>
      <c r="BA99" s="11">
        <f>SUMIFS('OP Units'!I:I,'OP Units'!$A:$A,$D99)</f>
        <v>80</v>
      </c>
      <c r="BB99" s="11">
        <f>SUMIFS('OP Units'!J:J,'OP Units'!$A:$A,$D99)</f>
        <v>85</v>
      </c>
      <c r="BC99" s="11">
        <f>SUMIFS('OP Units'!K:K,'OP Units'!$A:$A,$D99)</f>
        <v>80</v>
      </c>
      <c r="BD99" s="11">
        <f>SUMIFS('OP Units'!L:L,'OP Units'!$A:$A,$D99)</f>
        <v>77</v>
      </c>
      <c r="BE99" s="11">
        <f>SUMIFS('OP Units'!M:M,'OP Units'!$A:$A,$D99)</f>
        <v>74</v>
      </c>
      <c r="BF99" s="11">
        <f>SUMIFS('OP Units'!N:N,'OP Units'!$A:$A,$D99)</f>
        <v>72</v>
      </c>
      <c r="BG99" s="11">
        <f>SUMIFS('OP Units'!O:O,'OP Units'!$A:$A,$D99)</f>
        <v>80</v>
      </c>
      <c r="BH99" s="11">
        <f>SUMIFS('OP Units'!P:P,'OP Units'!$A:$A,$D99)</f>
        <v>87</v>
      </c>
      <c r="BI99" s="1"/>
      <c r="BJ99" s="12">
        <f>IFERROR((SUMIFS('OP Units'!E:E,'OP Units'!$A:$A,$D99)-SUMIFS('Forecast Data'!$H:$H,'Forecast Data'!$C:$C,BJ$6,'Forecast Data'!$B:$B,$D99))/SUMIFS('Forecast Data'!$H:$H,'Forecast Data'!$C:$C,BJ$6,'Forecast Data'!$B:$B,$D99),"")</f>
        <v>-0.99133583344109655</v>
      </c>
      <c r="BK99" s="12">
        <f>IFERROR((SUMIFS('OP Units'!F:F,'OP Units'!$A:$A,$D99)-SUMIFS('Forecast Data'!$H:$H,'Forecast Data'!$C:$C,BK$6,'Forecast Data'!$B:$B,$D99))/SUMIFS('Forecast Data'!$H:$H,'Forecast Data'!$C:$C,BK$6,'Forecast Data'!$B:$B,$D99),"")</f>
        <v>-0.99189950692650852</v>
      </c>
      <c r="BL99" s="12">
        <f>IFERROR((SUMIFS('OP Units'!G:G,'OP Units'!$A:$A,$D99)-SUMIFS('Forecast Data'!$H:$H,'Forecast Data'!$C:$C,BL$6,'Forecast Data'!$B:$B,$D99))/SUMIFS('Forecast Data'!$H:$H,'Forecast Data'!$C:$C,BL$6,'Forecast Data'!$B:$B,$D99),"")</f>
        <v>-0.99183984332499187</v>
      </c>
      <c r="BM99" s="12">
        <f>IFERROR((SUMIFS('OP Units'!H:H,'OP Units'!$A:$A,$D99)-SUMIFS('Forecast Data'!$H:$H,'Forecast Data'!$C:$C,BM$6,'Forecast Data'!$B:$B,$D99))/SUMIFS('Forecast Data'!$H:$H,'Forecast Data'!$C:$C,BM$6,'Forecast Data'!$B:$B,$D99),"")</f>
        <v>-0.99125198818450355</v>
      </c>
      <c r="BN99" s="12">
        <f>IFERROR((SUMIFS('OP Units'!I:I,'OP Units'!$A:$A,$D99)-SUMIFS('Forecast Data'!$H:$H,'Forecast Data'!$C:$C,BN$6,'Forecast Data'!$B:$B,$D99))/SUMIFS('Forecast Data'!$H:$H,'Forecast Data'!$C:$C,BN$6,'Forecast Data'!$B:$B,$D99),"")</f>
        <v>-0.99063012415085505</v>
      </c>
      <c r="BO99" s="12">
        <f>IFERROR((SUMIFS('OP Units'!J:J,'OP Units'!$A:$A,$D99)-SUMIFS('Forecast Data'!$H:$H,'Forecast Data'!$C:$C,BO$6,'Forecast Data'!$B:$B,$D99))/SUMIFS('Forecast Data'!$H:$H,'Forecast Data'!$C:$C,BO$6,'Forecast Data'!$B:$B,$D99),"")</f>
        <v>-0.99166339741074927</v>
      </c>
      <c r="BP99" s="12">
        <f>IFERROR((SUMIFS('OP Units'!K:K,'OP Units'!$A:$A,$D99)-SUMIFS('Forecast Data'!$H:$H,'Forecast Data'!$C:$C,BP$6,'Forecast Data'!$B:$B,$D99))/SUMIFS('Forecast Data'!$H:$H,'Forecast Data'!$C:$C,BP$6,'Forecast Data'!$B:$B,$D99),"")</f>
        <v>-0.99130340254375471</v>
      </c>
      <c r="BQ99" s="12">
        <f>IFERROR((SUMIFS('OP Units'!L:L,'OP Units'!$A:$A,$D99)-SUMIFS('Forecast Data'!$H:$H,'Forecast Data'!$C:$C,BQ$6,'Forecast Data'!$B:$B,$D99))/SUMIFS('Forecast Data'!$H:$H,'Forecast Data'!$C:$C,BQ$6,'Forecast Data'!$B:$B,$D99),"")</f>
        <v>-0.99111777598338913</v>
      </c>
      <c r="BR99" s="12">
        <f>IFERROR((SUMIFS('OP Units'!M:M,'OP Units'!$A:$A,$D99)-SUMIFS('Forecast Data'!$H:$H,'Forecast Data'!$C:$C,BR$6,'Forecast Data'!$B:$B,$D99))/SUMIFS('Forecast Data'!$H:$H,'Forecast Data'!$C:$C,BR$6,'Forecast Data'!$B:$B,$D99),"")</f>
        <v>-0.99168632737894613</v>
      </c>
      <c r="BS99" s="12">
        <f>IFERROR((SUMIFS('OP Units'!N:N,'OP Units'!$A:$A,$D99)-SUMIFS('Forecast Data'!$H:$H,'Forecast Data'!$C:$C,BS$6,'Forecast Data'!$B:$B,$D99))/SUMIFS('Forecast Data'!$H:$H,'Forecast Data'!$C:$C,BS$6,'Forecast Data'!$B:$B,$D99),"")</f>
        <v>-0.99235831033750799</v>
      </c>
      <c r="BT99" s="12">
        <f>IFERROR((SUMIFS('OP Units'!O:O,'OP Units'!$A:$A,$D99)-SUMIFS('Forecast Data'!$H:$H,'Forecast Data'!$C:$C,BT$6,'Forecast Data'!$B:$B,$D99))/SUMIFS('Forecast Data'!$H:$H,'Forecast Data'!$C:$C,BT$6,'Forecast Data'!$B:$B,$D99),"")</f>
        <v>-0.9914052428018908</v>
      </c>
      <c r="BU99" s="12">
        <f>IFERROR((SUMIFS('OP Units'!P:P,'OP Units'!$A:$A,$D99)-SUMIFS('Forecast Data'!$H:$H,'Forecast Data'!$C:$C,BU$6,'Forecast Data'!$B:$B,$D99))/SUMIFS('Forecast Data'!$H:$H,'Forecast Data'!$C:$C,BU$6,'Forecast Data'!$B:$B,$D99),"")</f>
        <v>-0.99084114117275501</v>
      </c>
      <c r="BV99" s="12"/>
      <c r="BW99" s="11">
        <f>(SUMIFS('Forecast Data'!H:H,'Forecast Data'!B:B,D99,'Forecast Data'!C:C,BK$6)+SUMIFS('Forecast Data'!H:H,'Forecast Data'!B:B,D99,'Forecast Data'!C:C,BL$6)+SUMIFS('Forecast Data'!H:H,'Forecast Data'!B:B,D99,'Forecast Data'!C:C,BM$6)+SUMIFS('Forecast Data'!H:H,'Forecast Data'!B:B,D99,'Forecast Data'!C:C,BN$6)+SUMIFS('Forecast Data'!H:H,'Forecast Data'!B:B,D99,'Forecast Data'!C:C,BO$6)+SUMIFS('Forecast Data'!H:H,'Forecast Data'!B:B,D99,'Forecast Data'!C:C,BP$6)+SUMIFS('Forecast Data'!H:H,'Forecast Data'!B:B,D99,'Forecast Data'!C:C,BQ$6)+SUMIFS('Forecast Data'!H:H,'Forecast Data'!B:B,D99,'Forecast Data'!C:C,BJ$6))/8</f>
        <v>8855.75</v>
      </c>
      <c r="BX99" s="12">
        <f>IFERROR((SUM(W99:AD99)-(SUMIFS('Forecast Data'!H:H,'Forecast Data'!B:B,B99,'Forecast Data'!C:C,BJ$6)+SUMIFS('Forecast Data'!H:H,'Forecast Data'!B:B,B99,'Forecast Data'!C:C,BK$6)+SUMIFS('Forecast Data'!H:H,'Forecast Data'!B:B,B99,'Forecast Data'!C:C,BL$6)+SUMIFS('Forecast Data'!H:H,'Forecast Data'!B:B,B99,'Forecast Data'!C:C,BM$6)+SUMIFS('Forecast Data'!H:H,'Forecast Data'!B:B,B99,'Forecast Data'!C:C,BN$6)+SUMIFS('Forecast Data'!H:H,'Forecast Data'!B:B,B99,'Forecast Data'!C:C,BO$6)+SUMIFS('Forecast Data'!H:H,'Forecast Data'!B:B,B99,'Forecast Data'!C:C,BP$6)+SUMIFS('Forecast Data'!H:H,'Forecast Data'!B:B,B99,'Forecast Data'!C:C,BQ$6)))/(SUMIFS('Forecast Data'!H:H,'Forecast Data'!B:B,B99,'Forecast Data'!C:C,BJ$6)+SUMIFS('Forecast Data'!H:H,'Forecast Data'!B:B,B99,'Forecast Data'!C:C,BK$6)+SUMIFS('Forecast Data'!H:H,'Forecast Data'!B:B,B99,'Forecast Data'!C:C,BL$6)+SUMIFS('Forecast Data'!H:H,'Forecast Data'!B:B,B99,'Forecast Data'!C:C,BM$6)+SUMIFS('Forecast Data'!H:H,'Forecast Data'!B:B,B99,'Forecast Data'!C:C,BN$6)+SUMIFS('Forecast Data'!H:H,'Forecast Data'!B:B,B99,'Forecast Data'!C:C,BO$6)+SUMIFS('Forecast Data'!H:H,'Forecast Data'!B:B,B99,'Forecast Data'!C:C,BP$6)+SUMIFS('Forecast Data'!H:H,'Forecast Data'!B:B,B99,'Forecast Data'!C:C,BQ$6)),"")</f>
        <v>0.30203540072834034</v>
      </c>
      <c r="BY99" s="12">
        <f t="shared" si="18"/>
        <v>2.3389547490430249E-3</v>
      </c>
      <c r="BZ99" s="16">
        <f t="shared" si="19"/>
        <v>2.1994443157629293E-3</v>
      </c>
      <c r="CA99" s="13">
        <f t="shared" si="20"/>
        <v>1.3951043328009564E-2</v>
      </c>
      <c r="CB99" s="12">
        <f t="shared" si="21"/>
        <v>1.3951043328009564E-4</v>
      </c>
      <c r="CC99" s="12"/>
      <c r="CD99" s="11">
        <f>(SUMIFS('Forecast Data'!H:H,'Forecast Data'!B:B,D99,'Forecast Data'!C:C,BK$6)+SUMIFS('Forecast Data'!H:H,'Forecast Data'!B:B,D99,'Forecast Data'!C:C,BL$6)+SUMIFS('Forecast Data'!H:H,'Forecast Data'!B:B,D99,'Forecast Data'!C:C,BM$6)+SUMIFS('Forecast Data'!H:H,'Forecast Data'!B:B,D99,'Forecast Data'!C:C,BJ$6))/4</f>
        <v>8561</v>
      </c>
      <c r="CE99" s="12">
        <f>IFERROR((SUM(W99:Z99)-(SUMIFS('Forecast Data'!H:H,'Forecast Data'!B:B,D99,'Forecast Data'!C:C,BJ$6)+SUMIFS('Forecast Data'!H:H,'Forecast Data'!B:B,D99,'Forecast Data'!C:C,BK$6)+SUMIFS('Forecast Data'!H:H,'Forecast Data'!B:B,D99,'Forecast Data'!C:C,BL$6)+SUMIFS('Forecast Data'!H:H,'Forecast Data'!B:B,D99,'Forecast Data'!C:C,BM$6)))/(SUMIFS('Forecast Data'!H:H,'Forecast Data'!B:B,D99,'Forecast Data'!C:C,BJ$6)+SUMIFS('Forecast Data'!H:H,'Forecast Data'!B:B,D99,'Forecast Data'!C:C,BK$6)+SUMIFS('Forecast Data'!H:H,'Forecast Data'!B:B,D99,'Forecast Data'!C:C,BL$6)+SUMIFS('Forecast Data'!H:H,'Forecast Data'!B:B,D99,'Forecast Data'!C:C,BM$6)),"")</f>
        <v>0.34154888447611259</v>
      </c>
      <c r="CF99" s="12">
        <f t="shared" si="22"/>
        <v>2.3389547490430249E-3</v>
      </c>
      <c r="CG99" s="12">
        <f t="shared" si="23"/>
        <v>2.4514400367207454E-3</v>
      </c>
      <c r="CH99" s="13">
        <f t="shared" si="24"/>
        <v>-1.1248528767772046E-2</v>
      </c>
      <c r="CI99" s="13"/>
    </row>
    <row r="100" spans="1:87" ht="13.2">
      <c r="A100" s="1"/>
      <c r="B100" t="str">
        <f t="shared" si="43"/>
        <v>Designs for Health</v>
      </c>
      <c r="D100" t="s">
        <v>133</v>
      </c>
      <c r="E100" s="11">
        <f>SUMIFS('Fin Data'!F:F,'Fin Data'!A:A,D100)</f>
        <v>1186</v>
      </c>
      <c r="F100" s="11">
        <f>SUMIFS('Fin Data with 6 week hist'!I:I,'Fin Data with 6 week hist'!$A:$A,$D100)</f>
        <v>2116</v>
      </c>
      <c r="G100" s="11">
        <f>SUMIFS('Fin Data with 6 week hist'!J:J,'Fin Data with 6 week hist'!$A:$A,$D100)</f>
        <v>2418</v>
      </c>
      <c r="H100" s="11">
        <f>SUMIFS('Fin Data with 6 week hist'!K:K,'Fin Data with 6 week hist'!$A:$A,$D100)+SUMIFS('Unit Cancellations'!D:D,'Unit Cancellations'!$B:$B,$D100)</f>
        <v>2390</v>
      </c>
      <c r="I100" s="11">
        <f>SUMIFS('Fin Data with 6 week hist'!L:L,'Fin Data with 6 week hist'!$A:$A,$D100)+SUMIFS('Unit Cancellations'!E:E,'Unit Cancellations'!$B:$B,$D100)</f>
        <v>2462</v>
      </c>
      <c r="J100" s="11">
        <f>SUMIFS('Fin Data with 6 week hist'!M:M,'Fin Data with 6 week hist'!$A:$A,$D100)+SUMIFS('Unit Cancellations'!F:F,'Unit Cancellations'!$B:$B,$D100)</f>
        <v>2363</v>
      </c>
      <c r="K100" s="11">
        <f>SUMIFS('Fin Data with 6 week hist'!N:N,'Fin Data with 6 week hist'!$A:$A,$D100)+SUMIFS('Unit Cancellations'!G:G,'Unit Cancellations'!$B:$B,$D100)</f>
        <v>2377</v>
      </c>
      <c r="L100" s="11">
        <f>SUMIFS('Fin Data'!AN:AN,'Fin Data'!A:A,D100)</f>
        <v>2338.666666666667</v>
      </c>
      <c r="M100" s="12">
        <f>IFERROR(SUMIFS('Fin Data'!AO:AO,'Fin Data'!A:A,D100),"")</f>
        <v>0.9855255761663857</v>
      </c>
      <c r="N100" s="1"/>
      <c r="O100" s="11">
        <f t="shared" si="12"/>
        <v>2620.75</v>
      </c>
      <c r="P100" s="12">
        <f t="shared" si="13"/>
        <v>1.0725583234480032</v>
      </c>
      <c r="Q100" s="1"/>
      <c r="R100" s="11">
        <f t="shared" si="14"/>
        <v>2521</v>
      </c>
      <c r="S100" s="12">
        <f t="shared" si="15"/>
        <v>0.72125970811641205</v>
      </c>
      <c r="T100" s="11">
        <f t="shared" si="16"/>
        <v>2800</v>
      </c>
      <c r="U100" s="1" t="e">
        <f t="shared" si="44"/>
        <v>#REF!</v>
      </c>
      <c r="V100" s="1"/>
      <c r="W100" s="11">
        <f>SUMIFS('Forecast Data'!$D:$D,'Forecast Data'!$C:$C,W$6,'Forecast Data'!$B:$B,$D100)</f>
        <v>3081</v>
      </c>
      <c r="X100" s="11">
        <f>SUMIFS('Forecast Data'!$D:$D,'Forecast Data'!$C:$C,X$6,'Forecast Data'!$B:$B,$D100)</f>
        <v>2533</v>
      </c>
      <c r="Y100" s="11">
        <f>SUMIFS('Forecast Data'!$D:$D,'Forecast Data'!$C:$C,Y$6,'Forecast Data'!$B:$B,$D100)</f>
        <v>2422</v>
      </c>
      <c r="Z100" s="11">
        <f>SUMIFS('Forecast Data'!$D:$D,'Forecast Data'!$C:$C,Z$6,'Forecast Data'!$B:$B,$D100)</f>
        <v>2447</v>
      </c>
      <c r="AA100" s="11">
        <f>SUMIFS('Forecast Data'!$D:$D,'Forecast Data'!$C:$C,AA$6,'Forecast Data'!$B:$B,$D100)</f>
        <v>2420</v>
      </c>
      <c r="AB100" s="11">
        <f>SUMIFS('Forecast Data'!$D:$D,'Forecast Data'!$C:$C,AB$6,'Forecast Data'!$B:$B,$D100)</f>
        <v>2475</v>
      </c>
      <c r="AC100" s="11">
        <f>SUMIFS('Forecast Data'!$D:$D,'Forecast Data'!$C:$C,AC$6,'Forecast Data'!$B:$B,$D100)</f>
        <v>2411</v>
      </c>
      <c r="AD100" s="11">
        <f>SUMIFS('Forecast Data'!$D:$D,'Forecast Data'!$C:$C,AD$6,'Forecast Data'!$B:$B,$D100)</f>
        <v>2379</v>
      </c>
      <c r="AE100" s="11">
        <f>SUMIFS('Forecast Data'!$D:$D,'Forecast Data'!$C:$C,AE$6,'Forecast Data'!$B:$B,$D100)</f>
        <v>2419</v>
      </c>
      <c r="AF100" s="11">
        <f>SUMIFS('Forecast Data'!$D:$D,'Forecast Data'!$C:$C,AF$6,'Forecast Data'!$B:$B,$D100)</f>
        <v>2464</v>
      </c>
      <c r="AG100" s="11">
        <f>SUMIFS('Forecast Data'!$D:$D,'Forecast Data'!$C:$C,AG$6,'Forecast Data'!$B:$B,$D100)</f>
        <v>3127</v>
      </c>
      <c r="AH100" s="11">
        <f>SUMIFS('Forecast Data'!$D:$D,'Forecast Data'!$C:$C,AH$6,'Forecast Data'!$B:$B,$D100)</f>
        <v>3232</v>
      </c>
      <c r="AI100" s="1"/>
      <c r="AJ100" s="12">
        <f>IF(SUMIFS('Forecast Data'!$E:$E,'Forecast Data'!$C:$C,AJ$6,'Forecast Data'!$B:$B,$D100)=0,"",SUMIFS('Forecast Data'!$E:$E,'Forecast Data'!$C:$C,AJ$6,'Forecast Data'!$B:$B,$D100))</f>
        <v>1.53</v>
      </c>
      <c r="AK100" s="12">
        <f>IF(SUMIFS('Forecast Data'!$E:$E,'Forecast Data'!$C:$C,AK$6,'Forecast Data'!$B:$B,$D100)=0,"",SUMIFS('Forecast Data'!$E:$E,'Forecast Data'!$C:$C,AK$6,'Forecast Data'!$B:$B,$D100))</f>
        <v>1.1000000000000001</v>
      </c>
      <c r="AL100" s="12">
        <f>IF(SUMIFS('Forecast Data'!$E:$E,'Forecast Data'!$C:$C,AL$6,'Forecast Data'!$B:$B,$D100)=0,"",SUMIFS('Forecast Data'!$E:$E,'Forecast Data'!$C:$C,AL$6,'Forecast Data'!$B:$B,$D100))</f>
        <v>1.1299999999999999</v>
      </c>
      <c r="AM100" s="12">
        <f>IF(SUMIFS('Forecast Data'!$E:$E,'Forecast Data'!$C:$C,AM$6,'Forecast Data'!$B:$B,$D100)=0,"",SUMIFS('Forecast Data'!$E:$E,'Forecast Data'!$C:$C,AM$6,'Forecast Data'!$B:$B,$D100))</f>
        <v>0.63</v>
      </c>
      <c r="AN100" s="12">
        <f>IF(SUMIFS('Forecast Data'!$E:$E,'Forecast Data'!$C:$C,AN$6,'Forecast Data'!$B:$B,$D100)=0,"",SUMIFS('Forecast Data'!$E:$E,'Forecast Data'!$C:$C,AN$6,'Forecast Data'!$B:$B,$D100))</f>
        <v>0.52</v>
      </c>
      <c r="AO100" s="12">
        <f>IF(SUMIFS('Forecast Data'!$E:$E,'Forecast Data'!$C:$C,AO$6,'Forecast Data'!$B:$B,$D100)=0,"",SUMIFS('Forecast Data'!$E:$E,'Forecast Data'!$C:$C,AO$6,'Forecast Data'!$B:$B,$D100))</f>
        <v>0.56999999999999995</v>
      </c>
      <c r="AP100" s="12">
        <f>IF(SUMIFS('Forecast Data'!$E:$E,'Forecast Data'!$C:$C,AP$6,'Forecast Data'!$B:$B,$D100)=0,"",SUMIFS('Forecast Data'!$E:$E,'Forecast Data'!$C:$C,AP$6,'Forecast Data'!$B:$B,$D100))</f>
        <v>0.42</v>
      </c>
      <c r="AQ100" s="12">
        <f>IF(SUMIFS('Forecast Data'!$E:$E,'Forecast Data'!$C:$C,AQ$6,'Forecast Data'!$B:$B,$D100)=0,"",SUMIFS('Forecast Data'!$E:$E,'Forecast Data'!$C:$C,AQ$6,'Forecast Data'!$B:$B,$D100))</f>
        <v>0.33</v>
      </c>
      <c r="AR100" s="12">
        <f>IF(SUMIFS('Forecast Data'!$E:$E,'Forecast Data'!$C:$C,AR$6,'Forecast Data'!$B:$B,$D100)=0,"",SUMIFS('Forecast Data'!$E:$E,'Forecast Data'!$C:$C,AR$6,'Forecast Data'!$B:$B,$D100))</f>
        <v>0.4</v>
      </c>
      <c r="AS100" s="12">
        <f>IF(SUMIFS('Forecast Data'!$E:$E,'Forecast Data'!$C:$C,AS$6,'Forecast Data'!$B:$B,$D100)=0,"",SUMIFS('Forecast Data'!$E:$E,'Forecast Data'!$C:$C,AS$6,'Forecast Data'!$B:$B,$D100))</f>
        <v>0.51</v>
      </c>
      <c r="AT100" s="12">
        <f>IF(SUMIFS('Forecast Data'!$E:$E,'Forecast Data'!$C:$C,AT$6,'Forecast Data'!$B:$B,$D100)=0,"",SUMIFS('Forecast Data'!$E:$E,'Forecast Data'!$C:$C,AT$6,'Forecast Data'!$B:$B,$D100))</f>
        <v>0.7</v>
      </c>
      <c r="AU100" s="12">
        <f>IF(SUMIFS('Forecast Data'!$E:$E,'Forecast Data'!$C:$C,AU$6,'Forecast Data'!$B:$B,$D100)=0,"",SUMIFS('Forecast Data'!$E:$E,'Forecast Data'!$C:$C,AU$6,'Forecast Data'!$B:$B,$D100))</f>
        <v>0.8</v>
      </c>
      <c r="AV100" s="1"/>
      <c r="AW100" s="11">
        <f>SUMIFS('OP Units'!E:E,'OP Units'!$A:$A,$D100)</f>
        <v>2933</v>
      </c>
      <c r="AX100" s="11">
        <f>SUMIFS('OP Units'!F:F,'OP Units'!$A:$A,$D100)</f>
        <v>3240</v>
      </c>
      <c r="AY100" s="11">
        <f>SUMIFS('OP Units'!G:G,'OP Units'!$A:$A,$D100)</f>
        <v>2818</v>
      </c>
      <c r="AZ100" s="11">
        <f>SUMIFS('OP Units'!H:H,'OP Units'!$A:$A,$D100)</f>
        <v>2602</v>
      </c>
      <c r="BA100" s="11">
        <f>SUMIFS('OP Units'!I:I,'OP Units'!$A:$A,$D100)</f>
        <v>2651</v>
      </c>
      <c r="BB100" s="11">
        <f>SUMIFS('OP Units'!J:J,'OP Units'!$A:$A,$D100)</f>
        <v>2341</v>
      </c>
      <c r="BC100" s="11">
        <f>SUMIFS('OP Units'!K:K,'OP Units'!$A:$A,$D100)</f>
        <v>2995</v>
      </c>
      <c r="BD100" s="11">
        <f>SUMIFS('OP Units'!L:L,'OP Units'!$A:$A,$D100)</f>
        <v>2820</v>
      </c>
      <c r="BE100" s="11">
        <f>SUMIFS('OP Units'!M:M,'OP Units'!$A:$A,$D100)</f>
        <v>2968</v>
      </c>
      <c r="BF100" s="11">
        <f>SUMIFS('OP Units'!N:N,'OP Units'!$A:$A,$D100)</f>
        <v>2997</v>
      </c>
      <c r="BG100" s="11">
        <f>SUMIFS('OP Units'!O:O,'OP Units'!$A:$A,$D100)</f>
        <v>2518</v>
      </c>
      <c r="BH100" s="11">
        <f>SUMIFS('OP Units'!P:P,'OP Units'!$A:$A,$D100)</f>
        <v>2022</v>
      </c>
      <c r="BI100" s="1"/>
      <c r="BJ100" s="12">
        <f>IFERROR((SUMIFS('OP Units'!E:E,'OP Units'!$A:$A,$D100)-SUMIFS('Forecast Data'!$H:$H,'Forecast Data'!$C:$C,BJ$6,'Forecast Data'!$B:$B,$D100))/SUMIFS('Forecast Data'!$H:$H,'Forecast Data'!$C:$C,BJ$6,'Forecast Data'!$B:$B,$D100),"")</f>
        <v>1.4120065789473684</v>
      </c>
      <c r="BK100" s="12">
        <f>IFERROR((SUMIFS('OP Units'!F:F,'OP Units'!$A:$A,$D100)-SUMIFS('Forecast Data'!$H:$H,'Forecast Data'!$C:$C,BK$6,'Forecast Data'!$B:$B,$D100))/SUMIFS('Forecast Data'!$H:$H,'Forecast Data'!$C:$C,BK$6,'Forecast Data'!$B:$B,$D100),"")</f>
        <v>1.6887966804979253</v>
      </c>
      <c r="BL100" s="12">
        <f>IFERROR((SUMIFS('OP Units'!G:G,'OP Units'!$A:$A,$D100)-SUMIFS('Forecast Data'!$H:$H,'Forecast Data'!$C:$C,BL$6,'Forecast Data'!$B:$B,$D100))/SUMIFS('Forecast Data'!$H:$H,'Forecast Data'!$C:$C,BL$6,'Forecast Data'!$B:$B,$D100),"")</f>
        <v>1.4741000877963126</v>
      </c>
      <c r="BM100" s="12">
        <f>IFERROR((SUMIFS('OP Units'!H:H,'OP Units'!$A:$A,$D100)-SUMIFS('Forecast Data'!$H:$H,'Forecast Data'!$C:$C,BM$6,'Forecast Data'!$B:$B,$D100))/SUMIFS('Forecast Data'!$H:$H,'Forecast Data'!$C:$C,BM$6,'Forecast Data'!$B:$B,$D100),"")</f>
        <v>0.73698264352469955</v>
      </c>
      <c r="BN100" s="12">
        <f>IFERROR((SUMIFS('OP Units'!I:I,'OP Units'!$A:$A,$D100)-SUMIFS('Forecast Data'!$H:$H,'Forecast Data'!$C:$C,BN$6,'Forecast Data'!$B:$B,$D100))/SUMIFS('Forecast Data'!$H:$H,'Forecast Data'!$C:$C,BN$6,'Forecast Data'!$B:$B,$D100),"")</f>
        <v>0.66624764299182904</v>
      </c>
      <c r="BO100" s="12">
        <f>IFERROR((SUMIFS('OP Units'!J:J,'OP Units'!$A:$A,$D100)-SUMIFS('Forecast Data'!$H:$H,'Forecast Data'!$C:$C,BO$6,'Forecast Data'!$B:$B,$D100))/SUMIFS('Forecast Data'!$H:$H,'Forecast Data'!$C:$C,BO$6,'Forecast Data'!$B:$B,$D100),"")</f>
        <v>0.48352344740177439</v>
      </c>
      <c r="BP100" s="12">
        <f>IFERROR((SUMIFS('OP Units'!K:K,'OP Units'!$A:$A,$D100)-SUMIFS('Forecast Data'!$H:$H,'Forecast Data'!$C:$C,BP$6,'Forecast Data'!$B:$B,$D100))/SUMIFS('Forecast Data'!$H:$H,'Forecast Data'!$C:$C,BP$6,'Forecast Data'!$B:$B,$D100),"")</f>
        <v>0.76591981132075471</v>
      </c>
      <c r="BQ100" s="12">
        <f>IFERROR((SUMIFS('OP Units'!L:L,'OP Units'!$A:$A,$D100)-SUMIFS('Forecast Data'!$H:$H,'Forecast Data'!$C:$C,BQ$6,'Forecast Data'!$B:$B,$D100))/SUMIFS('Forecast Data'!$H:$H,'Forecast Data'!$C:$C,BQ$6,'Forecast Data'!$B:$B,$D100),"")</f>
        <v>0.57190635451505012</v>
      </c>
      <c r="BR100" s="12">
        <f>IFERROR((SUMIFS('OP Units'!M:M,'OP Units'!$A:$A,$D100)-SUMIFS('Forecast Data'!$H:$H,'Forecast Data'!$C:$C,BR$6,'Forecast Data'!$B:$B,$D100))/SUMIFS('Forecast Data'!$H:$H,'Forecast Data'!$C:$C,BR$6,'Forecast Data'!$B:$B,$D100),"")</f>
        <v>0.71858714533873769</v>
      </c>
      <c r="BS100" s="12">
        <f>IFERROR((SUMIFS('OP Units'!N:N,'OP Units'!$A:$A,$D100)-SUMIFS('Forecast Data'!$H:$H,'Forecast Data'!$C:$C,BS$6,'Forecast Data'!$B:$B,$D100))/SUMIFS('Forecast Data'!$H:$H,'Forecast Data'!$C:$C,BS$6,'Forecast Data'!$B:$B,$D100),"")</f>
        <v>0.83078802687843611</v>
      </c>
      <c r="BT100" s="12">
        <f>IFERROR((SUMIFS('OP Units'!O:O,'OP Units'!$A:$A,$D100)-SUMIFS('Forecast Data'!$H:$H,'Forecast Data'!$C:$C,BT$6,'Forecast Data'!$B:$B,$D100))/SUMIFS('Forecast Data'!$H:$H,'Forecast Data'!$C:$C,BT$6,'Forecast Data'!$B:$B,$D100),"")</f>
        <v>0.37220708446866485</v>
      </c>
      <c r="BU100" s="12">
        <f>IFERROR((SUMIFS('OP Units'!P:P,'OP Units'!$A:$A,$D100)-SUMIFS('Forecast Data'!$H:$H,'Forecast Data'!$C:$C,BU$6,'Forecast Data'!$B:$B,$D100))/SUMIFS('Forecast Data'!$H:$H,'Forecast Data'!$C:$C,BU$6,'Forecast Data'!$B:$B,$D100),"")</f>
        <v>0.12333333333333334</v>
      </c>
      <c r="BV100" s="12"/>
      <c r="BW100" s="11">
        <f>(SUMIFS('Forecast Data'!H:H,'Forecast Data'!B:B,D100,'Forecast Data'!C:C,BK$6)+SUMIFS('Forecast Data'!H:H,'Forecast Data'!B:B,D100,'Forecast Data'!C:C,BL$6)+SUMIFS('Forecast Data'!H:H,'Forecast Data'!B:B,D100,'Forecast Data'!C:C,BM$6)+SUMIFS('Forecast Data'!H:H,'Forecast Data'!B:B,D100,'Forecast Data'!C:C,BN$6)+SUMIFS('Forecast Data'!H:H,'Forecast Data'!B:B,D100,'Forecast Data'!C:C,BO$6)+SUMIFS('Forecast Data'!H:H,'Forecast Data'!B:B,D100,'Forecast Data'!C:C,BP$6)+SUMIFS('Forecast Data'!H:H,'Forecast Data'!B:B,D100,'Forecast Data'!C:C,BQ$6)+SUMIFS('Forecast Data'!H:H,'Forecast Data'!B:B,D100,'Forecast Data'!C:C,BJ$6))/8</f>
        <v>1464.625</v>
      </c>
      <c r="BX100" s="12">
        <f>IFERROR((SUM(W100:AD100)-(SUMIFS('Forecast Data'!H:H,'Forecast Data'!B:B,B100,'Forecast Data'!C:C,BJ$6)+SUMIFS('Forecast Data'!H:H,'Forecast Data'!B:B,B100,'Forecast Data'!C:C,BK$6)+SUMIFS('Forecast Data'!H:H,'Forecast Data'!B:B,B100,'Forecast Data'!C:C,BL$6)+SUMIFS('Forecast Data'!H:H,'Forecast Data'!B:B,B100,'Forecast Data'!C:C,BM$6)+SUMIFS('Forecast Data'!H:H,'Forecast Data'!B:B,B100,'Forecast Data'!C:C,BN$6)+SUMIFS('Forecast Data'!H:H,'Forecast Data'!B:B,B100,'Forecast Data'!C:C,BO$6)+SUMIFS('Forecast Data'!H:H,'Forecast Data'!B:B,B100,'Forecast Data'!C:C,BP$6)+SUMIFS('Forecast Data'!H:H,'Forecast Data'!B:B,B100,'Forecast Data'!C:C,BQ$6)))/(SUMIFS('Forecast Data'!H:H,'Forecast Data'!B:B,B100,'Forecast Data'!C:C,BJ$6)+SUMIFS('Forecast Data'!H:H,'Forecast Data'!B:B,B100,'Forecast Data'!C:C,BK$6)+SUMIFS('Forecast Data'!H:H,'Forecast Data'!B:B,B100,'Forecast Data'!C:C,BL$6)+SUMIFS('Forecast Data'!H:H,'Forecast Data'!B:B,B100,'Forecast Data'!C:C,BM$6)+SUMIFS('Forecast Data'!H:H,'Forecast Data'!B:B,B100,'Forecast Data'!C:C,BN$6)+SUMIFS('Forecast Data'!H:H,'Forecast Data'!B:B,B100,'Forecast Data'!C:C,BO$6)+SUMIFS('Forecast Data'!H:H,'Forecast Data'!B:B,B100,'Forecast Data'!C:C,BP$6)+SUMIFS('Forecast Data'!H:H,'Forecast Data'!B:B,B100,'Forecast Data'!C:C,BQ$6)),"")</f>
        <v>0.72125970811641205</v>
      </c>
      <c r="BY100" s="12">
        <f t="shared" si="18"/>
        <v>9.8569319629404476E-4</v>
      </c>
      <c r="BZ100" s="16">
        <f t="shared" si="19"/>
        <v>8.6865613199890246E-4</v>
      </c>
      <c r="CA100" s="13">
        <f t="shared" si="20"/>
        <v>1.1703706429514231E-2</v>
      </c>
      <c r="CB100" s="12">
        <f t="shared" si="21"/>
        <v>1.1703706429514231E-4</v>
      </c>
      <c r="CC100" s="12"/>
      <c r="CD100" s="11">
        <f>(SUMIFS('Forecast Data'!H:H,'Forecast Data'!B:B,D100,'Forecast Data'!C:C,BK$6)+SUMIFS('Forecast Data'!H:H,'Forecast Data'!B:B,D100,'Forecast Data'!C:C,BL$6)+SUMIFS('Forecast Data'!H:H,'Forecast Data'!B:B,D100,'Forecast Data'!C:C,BM$6)+SUMIFS('Forecast Data'!H:H,'Forecast Data'!B:B,D100,'Forecast Data'!C:C,BJ$6))/4</f>
        <v>1264.5</v>
      </c>
      <c r="CE100" s="12">
        <f>IFERROR((SUM(W100:Z100)-(SUMIFS('Forecast Data'!H:H,'Forecast Data'!B:B,D100,'Forecast Data'!C:C,BJ$6)+SUMIFS('Forecast Data'!H:H,'Forecast Data'!B:B,D100,'Forecast Data'!C:C,BK$6)+SUMIFS('Forecast Data'!H:H,'Forecast Data'!B:B,D100,'Forecast Data'!C:C,BL$6)+SUMIFS('Forecast Data'!H:H,'Forecast Data'!B:B,D100,'Forecast Data'!C:C,BM$6)))/(SUMIFS('Forecast Data'!H:H,'Forecast Data'!B:B,D100,'Forecast Data'!C:C,BJ$6)+SUMIFS('Forecast Data'!H:H,'Forecast Data'!B:B,D100,'Forecast Data'!C:C,BK$6)+SUMIFS('Forecast Data'!H:H,'Forecast Data'!B:B,D100,'Forecast Data'!C:C,BL$6)+SUMIFS('Forecast Data'!H:H,'Forecast Data'!B:B,D100,'Forecast Data'!C:C,BM$6)),"")</f>
        <v>1.0725583234480032</v>
      </c>
      <c r="CF100" s="12">
        <f t="shared" si="22"/>
        <v>9.8569319629404476E-4</v>
      </c>
      <c r="CG100" s="12">
        <f t="shared" si="23"/>
        <v>1.1370607215466864E-3</v>
      </c>
      <c r="CH100" s="13">
        <f t="shared" si="24"/>
        <v>-1.5136752525264164E-2</v>
      </c>
      <c r="CI100" s="13"/>
    </row>
    <row r="101" spans="1:87" ht="13.2">
      <c r="A101" s="1"/>
      <c r="B101" t="str">
        <f t="shared" si="43"/>
        <v>Clenzoil</v>
      </c>
      <c r="D101" t="s">
        <v>134</v>
      </c>
      <c r="E101" s="11">
        <f>SUMIFS('Fin Data'!F:F,'Fin Data'!A:A,D101)</f>
        <v>4106</v>
      </c>
      <c r="F101" s="11">
        <f>SUMIFS('Fin Data with 6 week hist'!I:I,'Fin Data with 6 week hist'!$A:$A,$D101)</f>
        <v>0</v>
      </c>
      <c r="G101" s="11">
        <f>SUMIFS('Fin Data with 6 week hist'!J:J,'Fin Data with 6 week hist'!$A:$A,$D101)</f>
        <v>0</v>
      </c>
      <c r="H101" s="11">
        <f>SUMIFS('Fin Data with 6 week hist'!K:K,'Fin Data with 6 week hist'!$A:$A,$D101)+SUMIFS('Unit Cancellations'!D:D,'Unit Cancellations'!$B:$B,$D101)</f>
        <v>0</v>
      </c>
      <c r="I101" s="11">
        <f>SUMIFS('Fin Data with 6 week hist'!L:L,'Fin Data with 6 week hist'!$A:$A,$D101)+SUMIFS('Unit Cancellations'!E:E,'Unit Cancellations'!$B:$B,$D101)</f>
        <v>0</v>
      </c>
      <c r="J101" s="11">
        <f>SUMIFS('Fin Data with 6 week hist'!M:M,'Fin Data with 6 week hist'!$A:$A,$D101)+SUMIFS('Unit Cancellations'!F:F,'Unit Cancellations'!$B:$B,$D101)</f>
        <v>0</v>
      </c>
      <c r="K101" s="11">
        <f>SUMIFS('Fin Data with 6 week hist'!N:N,'Fin Data with 6 week hist'!$A:$A,$D101)+SUMIFS('Unit Cancellations'!G:G,'Unit Cancellations'!$B:$B,$D101)</f>
        <v>0</v>
      </c>
      <c r="L101" s="11">
        <f>SUMIFS('Fin Data'!AN:AN,'Fin Data'!A:A,D101)</f>
        <v>0</v>
      </c>
      <c r="M101" s="12">
        <f>IFERROR(SUMIFS('Fin Data'!AO:AO,'Fin Data'!A:A,D101),"")</f>
        <v>-1</v>
      </c>
      <c r="N101" s="1"/>
      <c r="O101" s="11">
        <f t="shared" si="12"/>
        <v>0</v>
      </c>
      <c r="P101" s="12">
        <f t="shared" si="13"/>
        <v>-1</v>
      </c>
      <c r="Q101" s="1"/>
      <c r="R101" s="11">
        <f t="shared" si="14"/>
        <v>0</v>
      </c>
      <c r="S101" s="12">
        <f t="shared" si="15"/>
        <v>-1</v>
      </c>
      <c r="T101" s="11">
        <f t="shared" si="16"/>
        <v>0</v>
      </c>
      <c r="U101" s="1" t="e">
        <f t="shared" si="44"/>
        <v>#REF!</v>
      </c>
      <c r="V101" s="1"/>
      <c r="W101" s="11">
        <f>SUMIFS('Forecast Data'!$D:$D,'Forecast Data'!$C:$C,W$6,'Forecast Data'!$B:$B,$D101)</f>
        <v>0</v>
      </c>
      <c r="X101" s="11">
        <f>SUMIFS('Forecast Data'!$D:$D,'Forecast Data'!$C:$C,X$6,'Forecast Data'!$B:$B,$D101)</f>
        <v>0</v>
      </c>
      <c r="Y101" s="11">
        <f>SUMIFS('Forecast Data'!$D:$D,'Forecast Data'!$C:$C,Y$6,'Forecast Data'!$B:$B,$D101)</f>
        <v>0</v>
      </c>
      <c r="Z101" s="11">
        <f>SUMIFS('Forecast Data'!$D:$D,'Forecast Data'!$C:$C,Z$6,'Forecast Data'!$B:$B,$D101)</f>
        <v>0</v>
      </c>
      <c r="AA101" s="11">
        <f>SUMIFS('Forecast Data'!$D:$D,'Forecast Data'!$C:$C,AA$6,'Forecast Data'!$B:$B,$D101)</f>
        <v>0</v>
      </c>
      <c r="AB101" s="11">
        <f>SUMIFS('Forecast Data'!$D:$D,'Forecast Data'!$C:$C,AB$6,'Forecast Data'!$B:$B,$D101)</f>
        <v>0</v>
      </c>
      <c r="AC101" s="11">
        <f>SUMIFS('Forecast Data'!$D:$D,'Forecast Data'!$C:$C,AC$6,'Forecast Data'!$B:$B,$D101)</f>
        <v>0</v>
      </c>
      <c r="AD101" s="11">
        <f>SUMIFS('Forecast Data'!$D:$D,'Forecast Data'!$C:$C,AD$6,'Forecast Data'!$B:$B,$D101)</f>
        <v>0</v>
      </c>
      <c r="AE101" s="11">
        <f>SUMIFS('Forecast Data'!$D:$D,'Forecast Data'!$C:$C,AE$6,'Forecast Data'!$B:$B,$D101)</f>
        <v>0</v>
      </c>
      <c r="AF101" s="11">
        <f>SUMIFS('Forecast Data'!$D:$D,'Forecast Data'!$C:$C,AF$6,'Forecast Data'!$B:$B,$D101)</f>
        <v>0</v>
      </c>
      <c r="AG101" s="11">
        <f>SUMIFS('Forecast Data'!$D:$D,'Forecast Data'!$C:$C,AG$6,'Forecast Data'!$B:$B,$D101)</f>
        <v>0</v>
      </c>
      <c r="AH101" s="11">
        <f>SUMIFS('Forecast Data'!$D:$D,'Forecast Data'!$C:$C,AH$6,'Forecast Data'!$B:$B,$D101)</f>
        <v>0</v>
      </c>
      <c r="AI101" s="1"/>
      <c r="AJ101" s="12">
        <f>IF(SUMIFS('Forecast Data'!$E:$E,'Forecast Data'!$C:$C,AJ$6,'Forecast Data'!$B:$B,$D101)=0,"",SUMIFS('Forecast Data'!$E:$E,'Forecast Data'!$C:$C,AJ$6,'Forecast Data'!$B:$B,$D101))</f>
        <v>-1</v>
      </c>
      <c r="AK101" s="12">
        <f>IF(SUMIFS('Forecast Data'!$E:$E,'Forecast Data'!$C:$C,AK$6,'Forecast Data'!$B:$B,$D101)=0,"",SUMIFS('Forecast Data'!$E:$E,'Forecast Data'!$C:$C,AK$6,'Forecast Data'!$B:$B,$D101))</f>
        <v>-1</v>
      </c>
      <c r="AL101" s="12">
        <f>IF(SUMIFS('Forecast Data'!$E:$E,'Forecast Data'!$C:$C,AL$6,'Forecast Data'!$B:$B,$D101)=0,"",SUMIFS('Forecast Data'!$E:$E,'Forecast Data'!$C:$C,AL$6,'Forecast Data'!$B:$B,$D101))</f>
        <v>-1</v>
      </c>
      <c r="AM101" s="12">
        <f>IF(SUMIFS('Forecast Data'!$E:$E,'Forecast Data'!$C:$C,AM$6,'Forecast Data'!$B:$B,$D101)=0,"",SUMIFS('Forecast Data'!$E:$E,'Forecast Data'!$C:$C,AM$6,'Forecast Data'!$B:$B,$D101))</f>
        <v>-1</v>
      </c>
      <c r="AN101" s="12">
        <f>IF(SUMIFS('Forecast Data'!$E:$E,'Forecast Data'!$C:$C,AN$6,'Forecast Data'!$B:$B,$D101)=0,"",SUMIFS('Forecast Data'!$E:$E,'Forecast Data'!$C:$C,AN$6,'Forecast Data'!$B:$B,$D101))</f>
        <v>-1</v>
      </c>
      <c r="AO101" s="12">
        <f>IF(SUMIFS('Forecast Data'!$E:$E,'Forecast Data'!$C:$C,AO$6,'Forecast Data'!$B:$B,$D101)=0,"",SUMIFS('Forecast Data'!$E:$E,'Forecast Data'!$C:$C,AO$6,'Forecast Data'!$B:$B,$D101))</f>
        <v>-1</v>
      </c>
      <c r="AP101" s="12">
        <f>IF(SUMIFS('Forecast Data'!$E:$E,'Forecast Data'!$C:$C,AP$6,'Forecast Data'!$B:$B,$D101)=0,"",SUMIFS('Forecast Data'!$E:$E,'Forecast Data'!$C:$C,AP$6,'Forecast Data'!$B:$B,$D101))</f>
        <v>-1</v>
      </c>
      <c r="AQ101" s="12">
        <f>IF(SUMIFS('Forecast Data'!$E:$E,'Forecast Data'!$C:$C,AQ$6,'Forecast Data'!$B:$B,$D101)=0,"",SUMIFS('Forecast Data'!$E:$E,'Forecast Data'!$C:$C,AQ$6,'Forecast Data'!$B:$B,$D101))</f>
        <v>-1</v>
      </c>
      <c r="AR101" s="12">
        <f>IF(SUMIFS('Forecast Data'!$E:$E,'Forecast Data'!$C:$C,AR$6,'Forecast Data'!$B:$B,$D101)=0,"",SUMIFS('Forecast Data'!$E:$E,'Forecast Data'!$C:$C,AR$6,'Forecast Data'!$B:$B,$D101))</f>
        <v>-1</v>
      </c>
      <c r="AS101" s="12">
        <f>IF(SUMIFS('Forecast Data'!$E:$E,'Forecast Data'!$C:$C,AS$6,'Forecast Data'!$B:$B,$D101)=0,"",SUMIFS('Forecast Data'!$E:$E,'Forecast Data'!$C:$C,AS$6,'Forecast Data'!$B:$B,$D101))</f>
        <v>-1</v>
      </c>
      <c r="AT101" s="12">
        <f>IF(SUMIFS('Forecast Data'!$E:$E,'Forecast Data'!$C:$C,AT$6,'Forecast Data'!$B:$B,$D101)=0,"",SUMIFS('Forecast Data'!$E:$E,'Forecast Data'!$C:$C,AT$6,'Forecast Data'!$B:$B,$D101))</f>
        <v>-1</v>
      </c>
      <c r="AU101" s="12">
        <f>IF(SUMIFS('Forecast Data'!$E:$E,'Forecast Data'!$C:$C,AU$6,'Forecast Data'!$B:$B,$D101)=0,"",SUMIFS('Forecast Data'!$E:$E,'Forecast Data'!$C:$C,AU$6,'Forecast Data'!$B:$B,$D101))</f>
        <v>-1</v>
      </c>
      <c r="AV101" s="1"/>
      <c r="AW101" s="11">
        <f>SUMIFS('OP Units'!E:E,'OP Units'!$A:$A,$D101)</f>
        <v>0</v>
      </c>
      <c r="AX101" s="11">
        <f>SUMIFS('OP Units'!F:F,'OP Units'!$A:$A,$D101)</f>
        <v>0</v>
      </c>
      <c r="AY101" s="11">
        <f>SUMIFS('OP Units'!G:G,'OP Units'!$A:$A,$D101)</f>
        <v>0</v>
      </c>
      <c r="AZ101" s="11">
        <f>SUMIFS('OP Units'!H:H,'OP Units'!$A:$A,$D101)</f>
        <v>0</v>
      </c>
      <c r="BA101" s="11">
        <f>SUMIFS('OP Units'!I:I,'OP Units'!$A:$A,$D101)</f>
        <v>0</v>
      </c>
      <c r="BB101" s="11">
        <f>SUMIFS('OP Units'!J:J,'OP Units'!$A:$A,$D101)</f>
        <v>0</v>
      </c>
      <c r="BC101" s="11">
        <f>SUMIFS('OP Units'!K:K,'OP Units'!$A:$A,$D101)</f>
        <v>0</v>
      </c>
      <c r="BD101" s="11">
        <f>SUMIFS('OP Units'!L:L,'OP Units'!$A:$A,$D101)</f>
        <v>0</v>
      </c>
      <c r="BE101" s="11">
        <f>SUMIFS('OP Units'!M:M,'OP Units'!$A:$A,$D101)</f>
        <v>0</v>
      </c>
      <c r="BF101" s="11">
        <f>SUMIFS('OP Units'!N:N,'OP Units'!$A:$A,$D101)</f>
        <v>0</v>
      </c>
      <c r="BG101" s="11">
        <f>SUMIFS('OP Units'!O:O,'OP Units'!$A:$A,$D101)</f>
        <v>0</v>
      </c>
      <c r="BH101" s="11">
        <f>SUMIFS('OP Units'!P:P,'OP Units'!$A:$A,$D101)</f>
        <v>0</v>
      </c>
      <c r="BI101" s="1"/>
      <c r="BJ101" s="12">
        <f>IFERROR((SUMIFS('OP Units'!E:E,'OP Units'!$A:$A,$D101)-SUMIFS('Forecast Data'!$H:$H,'Forecast Data'!$C:$C,BJ$6,'Forecast Data'!$B:$B,$D101))/SUMIFS('Forecast Data'!$H:$H,'Forecast Data'!$C:$C,BJ$6,'Forecast Data'!$B:$B,$D101),"")</f>
        <v>-1</v>
      </c>
      <c r="BK101" s="12">
        <f>IFERROR((SUMIFS('OP Units'!F:F,'OP Units'!$A:$A,$D101)-SUMIFS('Forecast Data'!$H:$H,'Forecast Data'!$C:$C,BK$6,'Forecast Data'!$B:$B,$D101))/SUMIFS('Forecast Data'!$H:$H,'Forecast Data'!$C:$C,BK$6,'Forecast Data'!$B:$B,$D101),"")</f>
        <v>-1</v>
      </c>
      <c r="BL101" s="12">
        <f>IFERROR((SUMIFS('OP Units'!G:G,'OP Units'!$A:$A,$D101)-SUMIFS('Forecast Data'!$H:$H,'Forecast Data'!$C:$C,BL$6,'Forecast Data'!$B:$B,$D101))/SUMIFS('Forecast Data'!$H:$H,'Forecast Data'!$C:$C,BL$6,'Forecast Data'!$B:$B,$D101),"")</f>
        <v>-1</v>
      </c>
      <c r="BM101" s="12">
        <f>IFERROR((SUMIFS('OP Units'!H:H,'OP Units'!$A:$A,$D101)-SUMIFS('Forecast Data'!$H:$H,'Forecast Data'!$C:$C,BM$6,'Forecast Data'!$B:$B,$D101))/SUMIFS('Forecast Data'!$H:$H,'Forecast Data'!$C:$C,BM$6,'Forecast Data'!$B:$B,$D101),"")</f>
        <v>-1</v>
      </c>
      <c r="BN101" s="12">
        <f>IFERROR((SUMIFS('OP Units'!I:I,'OP Units'!$A:$A,$D101)-SUMIFS('Forecast Data'!$H:$H,'Forecast Data'!$C:$C,BN$6,'Forecast Data'!$B:$B,$D101))/SUMIFS('Forecast Data'!$H:$H,'Forecast Data'!$C:$C,BN$6,'Forecast Data'!$B:$B,$D101),"")</f>
        <v>-1</v>
      </c>
      <c r="BO101" s="12">
        <f>IFERROR((SUMIFS('OP Units'!J:J,'OP Units'!$A:$A,$D101)-SUMIFS('Forecast Data'!$H:$H,'Forecast Data'!$C:$C,BO$6,'Forecast Data'!$B:$B,$D101))/SUMIFS('Forecast Data'!$H:$H,'Forecast Data'!$C:$C,BO$6,'Forecast Data'!$B:$B,$D101),"")</f>
        <v>-1</v>
      </c>
      <c r="BP101" s="12">
        <f>IFERROR((SUMIFS('OP Units'!K:K,'OP Units'!$A:$A,$D101)-SUMIFS('Forecast Data'!$H:$H,'Forecast Data'!$C:$C,BP$6,'Forecast Data'!$B:$B,$D101))/SUMIFS('Forecast Data'!$H:$H,'Forecast Data'!$C:$C,BP$6,'Forecast Data'!$B:$B,$D101),"")</f>
        <v>-1</v>
      </c>
      <c r="BQ101" s="12">
        <f>IFERROR((SUMIFS('OP Units'!L:L,'OP Units'!$A:$A,$D101)-SUMIFS('Forecast Data'!$H:$H,'Forecast Data'!$C:$C,BQ$6,'Forecast Data'!$B:$B,$D101))/SUMIFS('Forecast Data'!$H:$H,'Forecast Data'!$C:$C,BQ$6,'Forecast Data'!$B:$B,$D101),"")</f>
        <v>-1</v>
      </c>
      <c r="BR101" s="12">
        <f>IFERROR((SUMIFS('OP Units'!M:M,'OP Units'!$A:$A,$D101)-SUMIFS('Forecast Data'!$H:$H,'Forecast Data'!$C:$C,BR$6,'Forecast Data'!$B:$B,$D101))/SUMIFS('Forecast Data'!$H:$H,'Forecast Data'!$C:$C,BR$6,'Forecast Data'!$B:$B,$D101),"")</f>
        <v>-1</v>
      </c>
      <c r="BS101" s="12">
        <f>IFERROR((SUMIFS('OP Units'!N:N,'OP Units'!$A:$A,$D101)-SUMIFS('Forecast Data'!$H:$H,'Forecast Data'!$C:$C,BS$6,'Forecast Data'!$B:$B,$D101))/SUMIFS('Forecast Data'!$H:$H,'Forecast Data'!$C:$C,BS$6,'Forecast Data'!$B:$B,$D101),"")</f>
        <v>-1</v>
      </c>
      <c r="BT101" s="12">
        <f>IFERROR((SUMIFS('OP Units'!O:O,'OP Units'!$A:$A,$D101)-SUMIFS('Forecast Data'!$H:$H,'Forecast Data'!$C:$C,BT$6,'Forecast Data'!$B:$B,$D101))/SUMIFS('Forecast Data'!$H:$H,'Forecast Data'!$C:$C,BT$6,'Forecast Data'!$B:$B,$D101),"")</f>
        <v>-1</v>
      </c>
      <c r="BU101" s="12">
        <f>IFERROR((SUMIFS('OP Units'!P:P,'OP Units'!$A:$A,$D101)-SUMIFS('Forecast Data'!$H:$H,'Forecast Data'!$C:$C,BU$6,'Forecast Data'!$B:$B,$D101))/SUMIFS('Forecast Data'!$H:$H,'Forecast Data'!$C:$C,BU$6,'Forecast Data'!$B:$B,$D101),"")</f>
        <v>-1</v>
      </c>
      <c r="BV101" s="12"/>
      <c r="BW101" s="11">
        <f>(SUMIFS('Forecast Data'!H:H,'Forecast Data'!B:B,D101,'Forecast Data'!C:C,BK$6)+SUMIFS('Forecast Data'!H:H,'Forecast Data'!B:B,D101,'Forecast Data'!C:C,BL$6)+SUMIFS('Forecast Data'!H:H,'Forecast Data'!B:B,D101,'Forecast Data'!C:C,BM$6)+SUMIFS('Forecast Data'!H:H,'Forecast Data'!B:B,D101,'Forecast Data'!C:C,BN$6)+SUMIFS('Forecast Data'!H:H,'Forecast Data'!B:B,D101,'Forecast Data'!C:C,BO$6)+SUMIFS('Forecast Data'!H:H,'Forecast Data'!B:B,D101,'Forecast Data'!C:C,BP$6)+SUMIFS('Forecast Data'!H:H,'Forecast Data'!B:B,D101,'Forecast Data'!C:C,BQ$6)+SUMIFS('Forecast Data'!H:H,'Forecast Data'!B:B,D101,'Forecast Data'!C:C,BJ$6))/8</f>
        <v>3850.875</v>
      </c>
      <c r="BX101" s="12">
        <f>IFERROR((SUM(W101:AD101)-(SUMIFS('Forecast Data'!H:H,'Forecast Data'!B:B,B101,'Forecast Data'!C:C,BJ$6)+SUMIFS('Forecast Data'!H:H,'Forecast Data'!B:B,B101,'Forecast Data'!C:C,BK$6)+SUMIFS('Forecast Data'!H:H,'Forecast Data'!B:B,B101,'Forecast Data'!C:C,BL$6)+SUMIFS('Forecast Data'!H:H,'Forecast Data'!B:B,B101,'Forecast Data'!C:C,BM$6)+SUMIFS('Forecast Data'!H:H,'Forecast Data'!B:B,B101,'Forecast Data'!C:C,BN$6)+SUMIFS('Forecast Data'!H:H,'Forecast Data'!B:B,B101,'Forecast Data'!C:C,BO$6)+SUMIFS('Forecast Data'!H:H,'Forecast Data'!B:B,B101,'Forecast Data'!C:C,BP$6)+SUMIFS('Forecast Data'!H:H,'Forecast Data'!B:B,B101,'Forecast Data'!C:C,BQ$6)))/(SUMIFS('Forecast Data'!H:H,'Forecast Data'!B:B,B101,'Forecast Data'!C:C,BJ$6)+SUMIFS('Forecast Data'!H:H,'Forecast Data'!B:B,B101,'Forecast Data'!C:C,BK$6)+SUMIFS('Forecast Data'!H:H,'Forecast Data'!B:B,B101,'Forecast Data'!C:C,BL$6)+SUMIFS('Forecast Data'!H:H,'Forecast Data'!B:B,B101,'Forecast Data'!C:C,BM$6)+SUMIFS('Forecast Data'!H:H,'Forecast Data'!B:B,B101,'Forecast Data'!C:C,BN$6)+SUMIFS('Forecast Data'!H:H,'Forecast Data'!B:B,B101,'Forecast Data'!C:C,BO$6)+SUMIFS('Forecast Data'!H:H,'Forecast Data'!B:B,B101,'Forecast Data'!C:C,BP$6)+SUMIFS('Forecast Data'!H:H,'Forecast Data'!B:B,B101,'Forecast Data'!C:C,BQ$6)),"")</f>
        <v>-1</v>
      </c>
      <c r="BY101" s="12">
        <f t="shared" si="18"/>
        <v>-3.5112113337044649E-3</v>
      </c>
      <c r="BZ101" s="16">
        <f t="shared" si="19"/>
        <v>-3.166570755944881E-3</v>
      </c>
      <c r="CA101" s="13">
        <f t="shared" si="20"/>
        <v>-3.4464057775958387E-2</v>
      </c>
      <c r="CB101" s="12">
        <f t="shared" si="21"/>
        <v>3.4464057775958389E-4</v>
      </c>
      <c r="CC101" s="12"/>
      <c r="CD101" s="11">
        <f>(SUMIFS('Forecast Data'!H:H,'Forecast Data'!B:B,D101,'Forecast Data'!C:C,BK$6)+SUMIFS('Forecast Data'!H:H,'Forecast Data'!B:B,D101,'Forecast Data'!C:C,BL$6)+SUMIFS('Forecast Data'!H:H,'Forecast Data'!B:B,D101,'Forecast Data'!C:C,BM$6)+SUMIFS('Forecast Data'!H:H,'Forecast Data'!B:B,D101,'Forecast Data'!C:C,BJ$6))/4</f>
        <v>3871</v>
      </c>
      <c r="CE101" s="12">
        <f>IFERROR((SUM(W101:Z101)-(SUMIFS('Forecast Data'!H:H,'Forecast Data'!B:B,D101,'Forecast Data'!C:C,BJ$6)+SUMIFS('Forecast Data'!H:H,'Forecast Data'!B:B,D101,'Forecast Data'!C:C,BK$6)+SUMIFS('Forecast Data'!H:H,'Forecast Data'!B:B,D101,'Forecast Data'!C:C,BL$6)+SUMIFS('Forecast Data'!H:H,'Forecast Data'!B:B,D101,'Forecast Data'!C:C,BM$6)))/(SUMIFS('Forecast Data'!H:H,'Forecast Data'!B:B,D101,'Forecast Data'!C:C,BJ$6)+SUMIFS('Forecast Data'!H:H,'Forecast Data'!B:B,D101,'Forecast Data'!C:C,BK$6)+SUMIFS('Forecast Data'!H:H,'Forecast Data'!B:B,D101,'Forecast Data'!C:C,BL$6)+SUMIFS('Forecast Data'!H:H,'Forecast Data'!B:B,D101,'Forecast Data'!C:C,BM$6)),"")</f>
        <v>-1</v>
      </c>
      <c r="CF101" s="12">
        <f t="shared" si="22"/>
        <v>-3.5112113337044649E-3</v>
      </c>
      <c r="CG101" s="12">
        <f t="shared" si="23"/>
        <v>-3.2453913755629291E-3</v>
      </c>
      <c r="CH101" s="13">
        <f t="shared" si="24"/>
        <v>-2.6581995814153575E-2</v>
      </c>
      <c r="CI101" s="13"/>
    </row>
    <row r="102" spans="1:87" ht="13.2">
      <c r="A102" s="1"/>
      <c r="B102" t="str">
        <f t="shared" si="43"/>
        <v>Wiley's Finest</v>
      </c>
      <c r="D102" t="s">
        <v>135</v>
      </c>
      <c r="E102" s="11">
        <f>SUMIFS('Fin Data'!F:F,'Fin Data'!A:A,D102)</f>
        <v>1871</v>
      </c>
      <c r="F102" s="11">
        <f>SUMIFS('Fin Data with 6 week hist'!I:I,'Fin Data with 6 week hist'!$A:$A,$D102)</f>
        <v>2057</v>
      </c>
      <c r="G102" s="11">
        <f>SUMIFS('Fin Data with 6 week hist'!J:J,'Fin Data with 6 week hist'!$A:$A,$D102)</f>
        <v>2016</v>
      </c>
      <c r="H102" s="11">
        <f>SUMIFS('Fin Data with 6 week hist'!K:K,'Fin Data with 6 week hist'!$A:$A,$D102)+SUMIFS('Unit Cancellations'!D:D,'Unit Cancellations'!$B:$B,$D102)</f>
        <v>1971</v>
      </c>
      <c r="I102" s="11">
        <f>SUMIFS('Fin Data with 6 week hist'!L:L,'Fin Data with 6 week hist'!$A:$A,$D102)+SUMIFS('Unit Cancellations'!E:E,'Unit Cancellations'!$B:$B,$D102)</f>
        <v>2052</v>
      </c>
      <c r="J102" s="11">
        <f>SUMIFS('Fin Data with 6 week hist'!M:M,'Fin Data with 6 week hist'!$A:$A,$D102)+SUMIFS('Unit Cancellations'!F:F,'Unit Cancellations'!$B:$B,$D102)</f>
        <v>2098</v>
      </c>
      <c r="K102" s="11">
        <f>SUMIFS('Fin Data with 6 week hist'!N:N,'Fin Data with 6 week hist'!$A:$A,$D102)+SUMIFS('Unit Cancellations'!G:G,'Unit Cancellations'!$B:$B,$D102)</f>
        <v>2092</v>
      </c>
      <c r="L102" s="11">
        <f>SUMIFS('Fin Data'!AN:AN,'Fin Data'!A:A,D102)</f>
        <v>2047.6666666666667</v>
      </c>
      <c r="M102" s="12">
        <f>IFERROR(SUMIFS('Fin Data'!AO:AO,'Fin Data'!A:A,D102),"")</f>
        <v>9.4423659362194948E-2</v>
      </c>
      <c r="N102" s="1"/>
      <c r="O102" s="11">
        <f t="shared" si="12"/>
        <v>2146.5</v>
      </c>
      <c r="P102" s="12">
        <f t="shared" si="13"/>
        <v>0.19167244968771685</v>
      </c>
      <c r="Q102" s="1"/>
      <c r="R102" s="11">
        <f t="shared" si="14"/>
        <v>2148.375</v>
      </c>
      <c r="S102" s="12">
        <f t="shared" si="15"/>
        <v>0.17913007683863885</v>
      </c>
      <c r="T102" s="11">
        <f t="shared" si="16"/>
        <v>1962.125</v>
      </c>
      <c r="U102" s="1" t="e">
        <f t="shared" si="44"/>
        <v>#REF!</v>
      </c>
      <c r="V102" s="1"/>
      <c r="W102" s="11">
        <f>SUMIFS('Forecast Data'!$D:$D,'Forecast Data'!$C:$C,W$6,'Forecast Data'!$B:$B,$D102)</f>
        <v>2141</v>
      </c>
      <c r="X102" s="11">
        <f>SUMIFS('Forecast Data'!$D:$D,'Forecast Data'!$C:$C,X$6,'Forecast Data'!$B:$B,$D102)</f>
        <v>2129</v>
      </c>
      <c r="Y102" s="11">
        <f>SUMIFS('Forecast Data'!$D:$D,'Forecast Data'!$C:$C,Y$6,'Forecast Data'!$B:$B,$D102)</f>
        <v>2143</v>
      </c>
      <c r="Z102" s="11">
        <f>SUMIFS('Forecast Data'!$D:$D,'Forecast Data'!$C:$C,Z$6,'Forecast Data'!$B:$B,$D102)</f>
        <v>2173</v>
      </c>
      <c r="AA102" s="11">
        <f>SUMIFS('Forecast Data'!$D:$D,'Forecast Data'!$C:$C,AA$6,'Forecast Data'!$B:$B,$D102)</f>
        <v>2163</v>
      </c>
      <c r="AB102" s="11">
        <f>SUMIFS('Forecast Data'!$D:$D,'Forecast Data'!$C:$C,AB$6,'Forecast Data'!$B:$B,$D102)</f>
        <v>2173</v>
      </c>
      <c r="AC102" s="11">
        <f>SUMIFS('Forecast Data'!$D:$D,'Forecast Data'!$C:$C,AC$6,'Forecast Data'!$B:$B,$D102)</f>
        <v>2151</v>
      </c>
      <c r="AD102" s="11">
        <f>SUMIFS('Forecast Data'!$D:$D,'Forecast Data'!$C:$C,AD$6,'Forecast Data'!$B:$B,$D102)</f>
        <v>2114</v>
      </c>
      <c r="AE102" s="11">
        <f>SUMIFS('Forecast Data'!$D:$D,'Forecast Data'!$C:$C,AE$6,'Forecast Data'!$B:$B,$D102)</f>
        <v>2132</v>
      </c>
      <c r="AF102" s="11">
        <f>SUMIFS('Forecast Data'!$D:$D,'Forecast Data'!$C:$C,AF$6,'Forecast Data'!$B:$B,$D102)</f>
        <v>2114</v>
      </c>
      <c r="AG102" s="11">
        <f>SUMIFS('Forecast Data'!$D:$D,'Forecast Data'!$C:$C,AG$6,'Forecast Data'!$B:$B,$D102)</f>
        <v>2110</v>
      </c>
      <c r="AH102" s="11">
        <f>SUMIFS('Forecast Data'!$D:$D,'Forecast Data'!$C:$C,AH$6,'Forecast Data'!$B:$B,$D102)</f>
        <v>2119</v>
      </c>
      <c r="AI102" s="1"/>
      <c r="AJ102" s="12">
        <f>IF(SUMIFS('Forecast Data'!$E:$E,'Forecast Data'!$C:$C,AJ$6,'Forecast Data'!$B:$B,$D102)=0,"",SUMIFS('Forecast Data'!$E:$E,'Forecast Data'!$C:$C,AJ$6,'Forecast Data'!$B:$B,$D102))</f>
        <v>0.13</v>
      </c>
      <c r="AK102" s="12">
        <f>IF(SUMIFS('Forecast Data'!$E:$E,'Forecast Data'!$C:$C,AK$6,'Forecast Data'!$B:$B,$D102)=0,"",SUMIFS('Forecast Data'!$E:$E,'Forecast Data'!$C:$C,AK$6,'Forecast Data'!$B:$B,$D102))</f>
        <v>0.2</v>
      </c>
      <c r="AL102" s="12">
        <f>IF(SUMIFS('Forecast Data'!$E:$E,'Forecast Data'!$C:$C,AL$6,'Forecast Data'!$B:$B,$D102)=0,"",SUMIFS('Forecast Data'!$E:$E,'Forecast Data'!$C:$C,AL$6,'Forecast Data'!$B:$B,$D102))</f>
        <v>0.25</v>
      </c>
      <c r="AM102" s="12">
        <f>IF(SUMIFS('Forecast Data'!$E:$E,'Forecast Data'!$C:$C,AM$6,'Forecast Data'!$B:$B,$D102)=0,"",SUMIFS('Forecast Data'!$E:$E,'Forecast Data'!$C:$C,AM$6,'Forecast Data'!$B:$B,$D102))</f>
        <v>0.19</v>
      </c>
      <c r="AN102" s="12">
        <f>IF(SUMIFS('Forecast Data'!$E:$E,'Forecast Data'!$C:$C,AN$6,'Forecast Data'!$B:$B,$D102)=0,"",SUMIFS('Forecast Data'!$E:$E,'Forecast Data'!$C:$C,AN$6,'Forecast Data'!$B:$B,$D102))</f>
        <v>0.13</v>
      </c>
      <c r="AO102" s="12">
        <f>IF(SUMIFS('Forecast Data'!$E:$E,'Forecast Data'!$C:$C,AO$6,'Forecast Data'!$B:$B,$D102)=0,"",SUMIFS('Forecast Data'!$E:$E,'Forecast Data'!$C:$C,AO$6,'Forecast Data'!$B:$B,$D102))</f>
        <v>0.2</v>
      </c>
      <c r="AP102" s="12">
        <f>IF(SUMIFS('Forecast Data'!$E:$E,'Forecast Data'!$C:$C,AP$6,'Forecast Data'!$B:$B,$D102)=0,"",SUMIFS('Forecast Data'!$E:$E,'Forecast Data'!$C:$C,AP$6,'Forecast Data'!$B:$B,$D102))</f>
        <v>0.18</v>
      </c>
      <c r="AQ102" s="12">
        <f>IF(SUMIFS('Forecast Data'!$E:$E,'Forecast Data'!$C:$C,AQ$6,'Forecast Data'!$B:$B,$D102)=0,"",SUMIFS('Forecast Data'!$E:$E,'Forecast Data'!$C:$C,AQ$6,'Forecast Data'!$B:$B,$D102))</f>
        <v>0.15</v>
      </c>
      <c r="AR102" s="12">
        <f>IF(SUMIFS('Forecast Data'!$E:$E,'Forecast Data'!$C:$C,AR$6,'Forecast Data'!$B:$B,$D102)=0,"",SUMIFS('Forecast Data'!$E:$E,'Forecast Data'!$C:$C,AR$6,'Forecast Data'!$B:$B,$D102))</f>
        <v>0.17</v>
      </c>
      <c r="AS102" s="12">
        <f>IF(SUMIFS('Forecast Data'!$E:$E,'Forecast Data'!$C:$C,AS$6,'Forecast Data'!$B:$B,$D102)=0,"",SUMIFS('Forecast Data'!$E:$E,'Forecast Data'!$C:$C,AS$6,'Forecast Data'!$B:$B,$D102))</f>
        <v>0.2</v>
      </c>
      <c r="AT102" s="12">
        <f>IF(SUMIFS('Forecast Data'!$E:$E,'Forecast Data'!$C:$C,AT$6,'Forecast Data'!$B:$B,$D102)=0,"",SUMIFS('Forecast Data'!$E:$E,'Forecast Data'!$C:$C,AT$6,'Forecast Data'!$B:$B,$D102))</f>
        <v>0.2</v>
      </c>
      <c r="AU102" s="12">
        <f>IF(SUMIFS('Forecast Data'!$E:$E,'Forecast Data'!$C:$C,AU$6,'Forecast Data'!$B:$B,$D102)=0,"",SUMIFS('Forecast Data'!$E:$E,'Forecast Data'!$C:$C,AU$6,'Forecast Data'!$B:$B,$D102))</f>
        <v>0.19</v>
      </c>
      <c r="AV102" s="1"/>
      <c r="AW102" s="11">
        <f>SUMIFS('OP Units'!E:E,'OP Units'!$A:$A,$D102)</f>
        <v>1986</v>
      </c>
      <c r="AX102" s="11">
        <f>SUMIFS('OP Units'!F:F,'OP Units'!$A:$A,$D102)</f>
        <v>2116</v>
      </c>
      <c r="AY102" s="11">
        <f>SUMIFS('OP Units'!G:G,'OP Units'!$A:$A,$D102)</f>
        <v>1864</v>
      </c>
      <c r="AZ102" s="11">
        <f>SUMIFS('OP Units'!H:H,'OP Units'!$A:$A,$D102)</f>
        <v>2064</v>
      </c>
      <c r="BA102" s="11">
        <f>SUMIFS('OP Units'!I:I,'OP Units'!$A:$A,$D102)</f>
        <v>1916</v>
      </c>
      <c r="BB102" s="11">
        <f>SUMIFS('OP Units'!J:J,'OP Units'!$A:$A,$D102)</f>
        <v>1903</v>
      </c>
      <c r="BC102" s="11">
        <f>SUMIFS('OP Units'!K:K,'OP Units'!$A:$A,$D102)</f>
        <v>2078</v>
      </c>
      <c r="BD102" s="11">
        <f>SUMIFS('OP Units'!L:L,'OP Units'!$A:$A,$D102)</f>
        <v>1770</v>
      </c>
      <c r="BE102" s="11">
        <f>SUMIFS('OP Units'!M:M,'OP Units'!$A:$A,$D102)</f>
        <v>2000</v>
      </c>
      <c r="BF102" s="11">
        <f>SUMIFS('OP Units'!N:N,'OP Units'!$A:$A,$D102)</f>
        <v>2041</v>
      </c>
      <c r="BG102" s="11">
        <f>SUMIFS('OP Units'!O:O,'OP Units'!$A:$A,$D102)</f>
        <v>1928</v>
      </c>
      <c r="BH102" s="11">
        <f>SUMIFS('OP Units'!P:P,'OP Units'!$A:$A,$D102)</f>
        <v>1892</v>
      </c>
      <c r="BI102" s="1"/>
      <c r="BJ102" s="12">
        <f>IFERROR((SUMIFS('OP Units'!E:E,'OP Units'!$A:$A,$D102)-SUMIFS('Forecast Data'!$H:$H,'Forecast Data'!$C:$C,BJ$6,'Forecast Data'!$B:$B,$D102))/SUMIFS('Forecast Data'!$H:$H,'Forecast Data'!$C:$C,BJ$6,'Forecast Data'!$B:$B,$D102),"")</f>
        <v>4.6916183447548762E-2</v>
      </c>
      <c r="BK102" s="12">
        <f>IFERROR((SUMIFS('OP Units'!F:F,'OP Units'!$A:$A,$D102)-SUMIFS('Forecast Data'!$H:$H,'Forecast Data'!$C:$C,BK$6,'Forecast Data'!$B:$B,$D102))/SUMIFS('Forecast Data'!$H:$H,'Forecast Data'!$C:$C,BK$6,'Forecast Data'!$B:$B,$D102),"")</f>
        <v>0.19548022598870057</v>
      </c>
      <c r="BL102" s="12">
        <f>IFERROR((SUMIFS('OP Units'!G:G,'OP Units'!$A:$A,$D102)-SUMIFS('Forecast Data'!$H:$H,'Forecast Data'!$C:$C,BL$6,'Forecast Data'!$B:$B,$D102))/SUMIFS('Forecast Data'!$H:$H,'Forecast Data'!$C:$C,BL$6,'Forecast Data'!$B:$B,$D102),"")</f>
        <v>8.5614443797320902E-2</v>
      </c>
      <c r="BM102" s="12">
        <f>IFERROR((SUMIFS('OP Units'!H:H,'OP Units'!$A:$A,$D102)-SUMIFS('Forecast Data'!$H:$H,'Forecast Data'!$C:$C,BM$6,'Forecast Data'!$B:$B,$D102))/SUMIFS('Forecast Data'!$H:$H,'Forecast Data'!$C:$C,BM$6,'Forecast Data'!$B:$B,$D102),"")</f>
        <v>0.13344316309719934</v>
      </c>
      <c r="BN102" s="12">
        <f>IFERROR((SUMIFS('OP Units'!I:I,'OP Units'!$A:$A,$D102)-SUMIFS('Forecast Data'!$H:$H,'Forecast Data'!$C:$C,BN$6,'Forecast Data'!$B:$B,$D102))/SUMIFS('Forecast Data'!$H:$H,'Forecast Data'!$C:$C,BN$6,'Forecast Data'!$B:$B,$D102),"")</f>
        <v>3.1413612565445027E-3</v>
      </c>
      <c r="BO102" s="12">
        <f>IFERROR((SUMIFS('OP Units'!J:J,'OP Units'!$A:$A,$D102)-SUMIFS('Forecast Data'!$H:$H,'Forecast Data'!$C:$C,BO$6,'Forecast Data'!$B:$B,$D102))/SUMIFS('Forecast Data'!$H:$H,'Forecast Data'!$C:$C,BO$6,'Forecast Data'!$B:$B,$D102),"")</f>
        <v>5.0800662617338489E-2</v>
      </c>
      <c r="BP102" s="12">
        <f>IFERROR((SUMIFS('OP Units'!K:K,'OP Units'!$A:$A,$D102)-SUMIFS('Forecast Data'!$H:$H,'Forecast Data'!$C:$C,BP$6,'Forecast Data'!$B:$B,$D102))/SUMIFS('Forecast Data'!$H:$H,'Forecast Data'!$C:$C,BP$6,'Forecast Data'!$B:$B,$D102),"")</f>
        <v>0.14238592633315009</v>
      </c>
      <c r="BQ102" s="12">
        <f>IFERROR((SUMIFS('OP Units'!L:L,'OP Units'!$A:$A,$D102)-SUMIFS('Forecast Data'!$H:$H,'Forecast Data'!$C:$C,BQ$6,'Forecast Data'!$B:$B,$D102))/SUMIFS('Forecast Data'!$H:$H,'Forecast Data'!$C:$C,BQ$6,'Forecast Data'!$B:$B,$D102),"")</f>
        <v>-3.3315128345166575E-2</v>
      </c>
      <c r="BR102" s="12">
        <f>IFERROR((SUMIFS('OP Units'!M:M,'OP Units'!$A:$A,$D102)-SUMIFS('Forecast Data'!$H:$H,'Forecast Data'!$C:$C,BR$6,'Forecast Data'!$B:$B,$D102))/SUMIFS('Forecast Data'!$H:$H,'Forecast Data'!$C:$C,BR$6,'Forecast Data'!$B:$B,$D102),"")</f>
        <v>0.1013215859030837</v>
      </c>
      <c r="BS102" s="12">
        <f>IFERROR((SUMIFS('OP Units'!N:N,'OP Units'!$A:$A,$D102)-SUMIFS('Forecast Data'!$H:$H,'Forecast Data'!$C:$C,BS$6,'Forecast Data'!$B:$B,$D102))/SUMIFS('Forecast Data'!$H:$H,'Forecast Data'!$C:$C,BS$6,'Forecast Data'!$B:$B,$D102),"")</f>
        <v>0.15768576290414066</v>
      </c>
      <c r="BT102" s="12">
        <f>IFERROR((SUMIFS('OP Units'!O:O,'OP Units'!$A:$A,$D102)-SUMIFS('Forecast Data'!$H:$H,'Forecast Data'!$C:$C,BT$6,'Forecast Data'!$B:$B,$D102))/SUMIFS('Forecast Data'!$H:$H,'Forecast Data'!$C:$C,BT$6,'Forecast Data'!$B:$B,$D102),"")</f>
        <v>9.9828864803194528E-2</v>
      </c>
      <c r="BU102" s="12">
        <f>IFERROR((SUMIFS('OP Units'!P:P,'OP Units'!$A:$A,$D102)-SUMIFS('Forecast Data'!$H:$H,'Forecast Data'!$C:$C,BU$6,'Forecast Data'!$B:$B,$D102))/SUMIFS('Forecast Data'!$H:$H,'Forecast Data'!$C:$C,BU$6,'Forecast Data'!$B:$B,$D102),"")</f>
        <v>6.5315315315315314E-2</v>
      </c>
      <c r="BV102" s="12"/>
      <c r="BW102" s="11">
        <f>(SUMIFS('Forecast Data'!H:H,'Forecast Data'!B:B,D102,'Forecast Data'!C:C,BK$6)+SUMIFS('Forecast Data'!H:H,'Forecast Data'!B:B,D102,'Forecast Data'!C:C,BL$6)+SUMIFS('Forecast Data'!H:H,'Forecast Data'!B:B,D102,'Forecast Data'!C:C,BM$6)+SUMIFS('Forecast Data'!H:H,'Forecast Data'!B:B,D102,'Forecast Data'!C:C,BN$6)+SUMIFS('Forecast Data'!H:H,'Forecast Data'!B:B,D102,'Forecast Data'!C:C,BO$6)+SUMIFS('Forecast Data'!H:H,'Forecast Data'!B:B,D102,'Forecast Data'!C:C,BP$6)+SUMIFS('Forecast Data'!H:H,'Forecast Data'!B:B,D102,'Forecast Data'!C:C,BQ$6)+SUMIFS('Forecast Data'!H:H,'Forecast Data'!B:B,D102,'Forecast Data'!C:C,BJ$6))/8</f>
        <v>1822</v>
      </c>
      <c r="BX102" s="12">
        <f>IFERROR((SUM(W102:AD102)-(SUMIFS('Forecast Data'!H:H,'Forecast Data'!B:B,B102,'Forecast Data'!C:C,BJ$6)+SUMIFS('Forecast Data'!H:H,'Forecast Data'!B:B,B102,'Forecast Data'!C:C,BK$6)+SUMIFS('Forecast Data'!H:H,'Forecast Data'!B:B,B102,'Forecast Data'!C:C,BL$6)+SUMIFS('Forecast Data'!H:H,'Forecast Data'!B:B,B102,'Forecast Data'!C:C,BM$6)+SUMIFS('Forecast Data'!H:H,'Forecast Data'!B:B,B102,'Forecast Data'!C:C,BN$6)+SUMIFS('Forecast Data'!H:H,'Forecast Data'!B:B,B102,'Forecast Data'!C:C,BO$6)+SUMIFS('Forecast Data'!H:H,'Forecast Data'!B:B,B102,'Forecast Data'!C:C,BP$6)+SUMIFS('Forecast Data'!H:H,'Forecast Data'!B:B,B102,'Forecast Data'!C:C,BQ$6)))/(SUMIFS('Forecast Data'!H:H,'Forecast Data'!B:B,B102,'Forecast Data'!C:C,BJ$6)+SUMIFS('Forecast Data'!H:H,'Forecast Data'!B:B,B102,'Forecast Data'!C:C,BK$6)+SUMIFS('Forecast Data'!H:H,'Forecast Data'!B:B,B102,'Forecast Data'!C:C,BL$6)+SUMIFS('Forecast Data'!H:H,'Forecast Data'!B:B,B102,'Forecast Data'!C:C,BM$6)+SUMIFS('Forecast Data'!H:H,'Forecast Data'!B:B,B102,'Forecast Data'!C:C,BN$6)+SUMIFS('Forecast Data'!H:H,'Forecast Data'!B:B,B102,'Forecast Data'!C:C,BO$6)+SUMIFS('Forecast Data'!H:H,'Forecast Data'!B:B,B102,'Forecast Data'!C:C,BP$6)+SUMIFS('Forecast Data'!H:H,'Forecast Data'!B:B,B102,'Forecast Data'!C:C,BQ$6)),"")</f>
        <v>0.17913007683863885</v>
      </c>
      <c r="BY102" s="12">
        <f t="shared" si="18"/>
        <v>1.5107501273448344E-4</v>
      </c>
      <c r="BZ102" s="16">
        <f t="shared" si="19"/>
        <v>2.6837784411893673E-4</v>
      </c>
      <c r="CA102" s="13">
        <f t="shared" si="20"/>
        <v>-1.1730283138445329E-2</v>
      </c>
      <c r="CB102" s="12">
        <f t="shared" si="21"/>
        <v>1.1730283138445329E-4</v>
      </c>
      <c r="CC102" s="12"/>
      <c r="CD102" s="11">
        <f>(SUMIFS('Forecast Data'!H:H,'Forecast Data'!B:B,D102,'Forecast Data'!C:C,BK$6)+SUMIFS('Forecast Data'!H:H,'Forecast Data'!B:B,D102,'Forecast Data'!C:C,BL$6)+SUMIFS('Forecast Data'!H:H,'Forecast Data'!B:B,D102,'Forecast Data'!C:C,BM$6)+SUMIFS('Forecast Data'!H:H,'Forecast Data'!B:B,D102,'Forecast Data'!C:C,BJ$6))/4</f>
        <v>1801.25</v>
      </c>
      <c r="CE102" s="12">
        <f>IFERROR((SUM(W102:Z102)-(SUMIFS('Forecast Data'!H:H,'Forecast Data'!B:B,D102,'Forecast Data'!C:C,BJ$6)+SUMIFS('Forecast Data'!H:H,'Forecast Data'!B:B,D102,'Forecast Data'!C:C,BK$6)+SUMIFS('Forecast Data'!H:H,'Forecast Data'!B:B,D102,'Forecast Data'!C:C,BL$6)+SUMIFS('Forecast Data'!H:H,'Forecast Data'!B:B,D102,'Forecast Data'!C:C,BM$6)))/(SUMIFS('Forecast Data'!H:H,'Forecast Data'!B:B,D102,'Forecast Data'!C:C,BJ$6)+SUMIFS('Forecast Data'!H:H,'Forecast Data'!B:B,D102,'Forecast Data'!C:C,BK$6)+SUMIFS('Forecast Data'!H:H,'Forecast Data'!B:B,D102,'Forecast Data'!C:C,BL$6)+SUMIFS('Forecast Data'!H:H,'Forecast Data'!B:B,D102,'Forecast Data'!C:C,BM$6)),"")</f>
        <v>0.19167244968771685</v>
      </c>
      <c r="CF102" s="12">
        <f t="shared" si="22"/>
        <v>1.5107501273448344E-4</v>
      </c>
      <c r="CG102" s="12">
        <f t="shared" si="23"/>
        <v>2.8945269243428091E-4</v>
      </c>
      <c r="CH102" s="13">
        <f t="shared" si="24"/>
        <v>-1.3837767969979747E-2</v>
      </c>
      <c r="CI102" s="13"/>
    </row>
    <row r="103" spans="1:87" ht="13.2">
      <c r="A103" s="1"/>
      <c r="B103" t="str">
        <f t="shared" si="43"/>
        <v>Standard Process</v>
      </c>
      <c r="D103" t="s">
        <v>136</v>
      </c>
      <c r="E103" s="11">
        <f>SUMIFS('Fin Data'!F:F,'Fin Data'!A:A,D103)</f>
        <v>19980</v>
      </c>
      <c r="F103" s="11">
        <f>SUMIFS('Fin Data with 6 week hist'!I:I,'Fin Data with 6 week hist'!$A:$A,$D103)</f>
        <v>22587</v>
      </c>
      <c r="G103" s="11">
        <f>SUMIFS('Fin Data with 6 week hist'!J:J,'Fin Data with 6 week hist'!$A:$A,$D103)</f>
        <v>22515</v>
      </c>
      <c r="H103" s="11">
        <f>SUMIFS('Fin Data with 6 week hist'!K:K,'Fin Data with 6 week hist'!$A:$A,$D103)+SUMIFS('Unit Cancellations'!D:D,'Unit Cancellations'!$B:$B,$D103)</f>
        <v>22417</v>
      </c>
      <c r="I103" s="11">
        <f>SUMIFS('Fin Data with 6 week hist'!L:L,'Fin Data with 6 week hist'!$A:$A,$D103)+SUMIFS('Unit Cancellations'!E:E,'Unit Cancellations'!$B:$B,$D103)</f>
        <v>22185</v>
      </c>
      <c r="J103" s="11">
        <f>SUMIFS('Fin Data with 6 week hist'!M:M,'Fin Data with 6 week hist'!$A:$A,$D103)+SUMIFS('Unit Cancellations'!F:F,'Unit Cancellations'!$B:$B,$D103)</f>
        <v>21861</v>
      </c>
      <c r="K103" s="11">
        <f>SUMIFS('Fin Data with 6 week hist'!N:N,'Fin Data with 6 week hist'!$A:$A,$D103)+SUMIFS('Unit Cancellations'!G:G,'Unit Cancellations'!$B:$B,$D103)</f>
        <v>22830</v>
      </c>
      <c r="L103" s="11">
        <f>SUMIFS('Fin Data'!AN:AN,'Fin Data'!A:A,D103)</f>
        <v>22399</v>
      </c>
      <c r="M103" s="12">
        <f>IFERROR(SUMIFS('Fin Data'!AO:AO,'Fin Data'!A:A,D103),"")</f>
        <v>0.12107107107107107</v>
      </c>
      <c r="N103" s="1"/>
      <c r="O103" s="11">
        <f t="shared" si="12"/>
        <v>22269.25</v>
      </c>
      <c r="P103" s="12">
        <f t="shared" si="13"/>
        <v>0.13660665297112454</v>
      </c>
      <c r="Q103" s="1"/>
      <c r="R103" s="11">
        <f t="shared" si="14"/>
        <v>22220.375</v>
      </c>
      <c r="S103" s="12">
        <f t="shared" si="15"/>
        <v>0.14690246074041577</v>
      </c>
      <c r="T103" s="11">
        <f t="shared" si="16"/>
        <v>23638.625</v>
      </c>
      <c r="U103" s="1" t="e">
        <f t="shared" si="44"/>
        <v>#REF!</v>
      </c>
      <c r="V103" s="1"/>
      <c r="W103" s="11">
        <f>SUMIFS('Forecast Data'!$D:$D,'Forecast Data'!$C:$C,W$6,'Forecast Data'!$B:$B,$D103)</f>
        <v>22239</v>
      </c>
      <c r="X103" s="11">
        <f>SUMIFS('Forecast Data'!$D:$D,'Forecast Data'!$C:$C,X$6,'Forecast Data'!$B:$B,$D103)</f>
        <v>22224</v>
      </c>
      <c r="Y103" s="11">
        <f>SUMIFS('Forecast Data'!$D:$D,'Forecast Data'!$C:$C,Y$6,'Forecast Data'!$B:$B,$D103)</f>
        <v>22314</v>
      </c>
      <c r="Z103" s="11">
        <f>SUMIFS('Forecast Data'!$D:$D,'Forecast Data'!$C:$C,Z$6,'Forecast Data'!$B:$B,$D103)</f>
        <v>22300</v>
      </c>
      <c r="AA103" s="11">
        <f>SUMIFS('Forecast Data'!$D:$D,'Forecast Data'!$C:$C,AA$6,'Forecast Data'!$B:$B,$D103)</f>
        <v>22245</v>
      </c>
      <c r="AB103" s="11">
        <f>SUMIFS('Forecast Data'!$D:$D,'Forecast Data'!$C:$C,AB$6,'Forecast Data'!$B:$B,$D103)</f>
        <v>22252</v>
      </c>
      <c r="AC103" s="11">
        <f>SUMIFS('Forecast Data'!$D:$D,'Forecast Data'!$C:$C,AC$6,'Forecast Data'!$B:$B,$D103)</f>
        <v>22111</v>
      </c>
      <c r="AD103" s="11">
        <f>SUMIFS('Forecast Data'!$D:$D,'Forecast Data'!$C:$C,AD$6,'Forecast Data'!$B:$B,$D103)</f>
        <v>22078</v>
      </c>
      <c r="AE103" s="11">
        <f>SUMIFS('Forecast Data'!$D:$D,'Forecast Data'!$C:$C,AE$6,'Forecast Data'!$B:$B,$D103)</f>
        <v>22102</v>
      </c>
      <c r="AF103" s="11">
        <f>SUMIFS('Forecast Data'!$D:$D,'Forecast Data'!$C:$C,AF$6,'Forecast Data'!$B:$B,$D103)</f>
        <v>22109</v>
      </c>
      <c r="AG103" s="11">
        <f>SUMIFS('Forecast Data'!$D:$D,'Forecast Data'!$C:$C,AG$6,'Forecast Data'!$B:$B,$D103)</f>
        <v>22076</v>
      </c>
      <c r="AH103" s="11">
        <f>SUMIFS('Forecast Data'!$D:$D,'Forecast Data'!$C:$C,AH$6,'Forecast Data'!$B:$B,$D103)</f>
        <v>22215</v>
      </c>
      <c r="AI103" s="1"/>
      <c r="AJ103" s="12">
        <f>IF(SUMIFS('Forecast Data'!$E:$E,'Forecast Data'!$C:$C,AJ$6,'Forecast Data'!$B:$B,$D103)=0,"",SUMIFS('Forecast Data'!$E:$E,'Forecast Data'!$C:$C,AJ$6,'Forecast Data'!$B:$B,$D103))</f>
        <v>0.14000000000000001</v>
      </c>
      <c r="AK103" s="12">
        <f>IF(SUMIFS('Forecast Data'!$E:$E,'Forecast Data'!$C:$C,AK$6,'Forecast Data'!$B:$B,$D103)=0,"",SUMIFS('Forecast Data'!$E:$E,'Forecast Data'!$C:$C,AK$6,'Forecast Data'!$B:$B,$D103))</f>
        <v>0.12</v>
      </c>
      <c r="AL103" s="12">
        <f>IF(SUMIFS('Forecast Data'!$E:$E,'Forecast Data'!$C:$C,AL$6,'Forecast Data'!$B:$B,$D103)=0,"",SUMIFS('Forecast Data'!$E:$E,'Forecast Data'!$C:$C,AL$6,'Forecast Data'!$B:$B,$D103))</f>
        <v>0.13</v>
      </c>
      <c r="AM103" s="12">
        <f>IF(SUMIFS('Forecast Data'!$E:$E,'Forecast Data'!$C:$C,AM$6,'Forecast Data'!$B:$B,$D103)=0,"",SUMIFS('Forecast Data'!$E:$E,'Forecast Data'!$C:$C,AM$6,'Forecast Data'!$B:$B,$D103))</f>
        <v>0.15</v>
      </c>
      <c r="AN103" s="12">
        <f>IF(SUMIFS('Forecast Data'!$E:$E,'Forecast Data'!$C:$C,AN$6,'Forecast Data'!$B:$B,$D103)=0,"",SUMIFS('Forecast Data'!$E:$E,'Forecast Data'!$C:$C,AN$6,'Forecast Data'!$B:$B,$D103))</f>
        <v>0.15</v>
      </c>
      <c r="AO103" s="12">
        <f>IF(SUMIFS('Forecast Data'!$E:$E,'Forecast Data'!$C:$C,AO$6,'Forecast Data'!$B:$B,$D103)=0,"",SUMIFS('Forecast Data'!$E:$E,'Forecast Data'!$C:$C,AO$6,'Forecast Data'!$B:$B,$D103))</f>
        <v>0.13</v>
      </c>
      <c r="AP103" s="12">
        <f>IF(SUMIFS('Forecast Data'!$E:$E,'Forecast Data'!$C:$C,AP$6,'Forecast Data'!$B:$B,$D103)=0,"",SUMIFS('Forecast Data'!$E:$E,'Forecast Data'!$C:$C,AP$6,'Forecast Data'!$B:$B,$D103))</f>
        <v>0.18</v>
      </c>
      <c r="AQ103" s="12">
        <f>IF(SUMIFS('Forecast Data'!$E:$E,'Forecast Data'!$C:$C,AQ$6,'Forecast Data'!$B:$B,$D103)=0,"",SUMIFS('Forecast Data'!$E:$E,'Forecast Data'!$C:$C,AQ$6,'Forecast Data'!$B:$B,$D103))</f>
        <v>0.17</v>
      </c>
      <c r="AR103" s="12">
        <f>IF(SUMIFS('Forecast Data'!$E:$E,'Forecast Data'!$C:$C,AR$6,'Forecast Data'!$B:$B,$D103)=0,"",SUMIFS('Forecast Data'!$E:$E,'Forecast Data'!$C:$C,AR$6,'Forecast Data'!$B:$B,$D103))</f>
        <v>0.19</v>
      </c>
      <c r="AS103" s="12">
        <f>IF(SUMIFS('Forecast Data'!$E:$E,'Forecast Data'!$C:$C,AS$6,'Forecast Data'!$B:$B,$D103)=0,"",SUMIFS('Forecast Data'!$E:$E,'Forecast Data'!$C:$C,AS$6,'Forecast Data'!$B:$B,$D103))</f>
        <v>0.15</v>
      </c>
      <c r="AT103" s="12">
        <f>IF(SUMIFS('Forecast Data'!$E:$E,'Forecast Data'!$C:$C,AT$6,'Forecast Data'!$B:$B,$D103)=0,"",SUMIFS('Forecast Data'!$E:$E,'Forecast Data'!$C:$C,AT$6,'Forecast Data'!$B:$B,$D103))</f>
        <v>0.18</v>
      </c>
      <c r="AU103" s="12">
        <f>IF(SUMIFS('Forecast Data'!$E:$E,'Forecast Data'!$C:$C,AU$6,'Forecast Data'!$B:$B,$D103)=0,"",SUMIFS('Forecast Data'!$E:$E,'Forecast Data'!$C:$C,AU$6,'Forecast Data'!$B:$B,$D103))</f>
        <v>0.2</v>
      </c>
      <c r="AV103" s="1"/>
      <c r="AW103" s="11">
        <f>SUMIFS('OP Units'!E:E,'OP Units'!$A:$A,$D103)</f>
        <v>24309</v>
      </c>
      <c r="AX103" s="11">
        <f>SUMIFS('OP Units'!F:F,'OP Units'!$A:$A,$D103)</f>
        <v>24546</v>
      </c>
      <c r="AY103" s="11">
        <f>SUMIFS('OP Units'!G:G,'OP Units'!$A:$A,$D103)</f>
        <v>23308</v>
      </c>
      <c r="AZ103" s="11">
        <f>SUMIFS('OP Units'!H:H,'OP Units'!$A:$A,$D103)</f>
        <v>24466</v>
      </c>
      <c r="BA103" s="11">
        <f>SUMIFS('OP Units'!I:I,'OP Units'!$A:$A,$D103)</f>
        <v>23439</v>
      </c>
      <c r="BB103" s="11">
        <f>SUMIFS('OP Units'!J:J,'OP Units'!$A:$A,$D103)</f>
        <v>23036</v>
      </c>
      <c r="BC103" s="11">
        <f>SUMIFS('OP Units'!K:K,'OP Units'!$A:$A,$D103)</f>
        <v>23514</v>
      </c>
      <c r="BD103" s="11">
        <f>SUMIFS('OP Units'!L:L,'OP Units'!$A:$A,$D103)</f>
        <v>22491</v>
      </c>
      <c r="BE103" s="11">
        <f>SUMIFS('OP Units'!M:M,'OP Units'!$A:$A,$D103)</f>
        <v>23013</v>
      </c>
      <c r="BF103" s="11">
        <f>SUMIFS('OP Units'!N:N,'OP Units'!$A:$A,$D103)</f>
        <v>22693</v>
      </c>
      <c r="BG103" s="11">
        <f>SUMIFS('OP Units'!O:O,'OP Units'!$A:$A,$D103)</f>
        <v>23677</v>
      </c>
      <c r="BH103" s="11">
        <f>SUMIFS('OP Units'!P:P,'OP Units'!$A:$A,$D103)</f>
        <v>24000</v>
      </c>
      <c r="BI103" s="1"/>
      <c r="BJ103" s="12">
        <f>IFERROR((SUMIFS('OP Units'!E:E,'OP Units'!$A:$A,$D103)-SUMIFS('Forecast Data'!$H:$H,'Forecast Data'!$C:$C,BJ$6,'Forecast Data'!$B:$B,$D103))/SUMIFS('Forecast Data'!$H:$H,'Forecast Data'!$C:$C,BJ$6,'Forecast Data'!$B:$B,$D103),"")</f>
        <v>0.24962730684213233</v>
      </c>
      <c r="BK103" s="12">
        <f>IFERROR((SUMIFS('OP Units'!F:F,'OP Units'!$A:$A,$D103)-SUMIFS('Forecast Data'!$H:$H,'Forecast Data'!$C:$C,BK$6,'Forecast Data'!$B:$B,$D103))/SUMIFS('Forecast Data'!$H:$H,'Forecast Data'!$C:$C,BK$6,'Forecast Data'!$B:$B,$D103),"")</f>
        <v>0.23975958381736451</v>
      </c>
      <c r="BL103" s="12">
        <f>IFERROR((SUMIFS('OP Units'!G:G,'OP Units'!$A:$A,$D103)-SUMIFS('Forecast Data'!$H:$H,'Forecast Data'!$C:$C,BL$6,'Forecast Data'!$B:$B,$D103))/SUMIFS('Forecast Data'!$H:$H,'Forecast Data'!$C:$C,BL$6,'Forecast Data'!$B:$B,$D103),"")</f>
        <v>0.18440977691955893</v>
      </c>
      <c r="BM103" s="12">
        <f>IFERROR((SUMIFS('OP Units'!H:H,'OP Units'!$A:$A,$D103)-SUMIFS('Forecast Data'!$H:$H,'Forecast Data'!$C:$C,BM$6,'Forecast Data'!$B:$B,$D103))/SUMIFS('Forecast Data'!$H:$H,'Forecast Data'!$C:$C,BM$6,'Forecast Data'!$B:$B,$D103),"")</f>
        <v>0.25853909465020575</v>
      </c>
      <c r="BN103" s="12">
        <f>IFERROR((SUMIFS('OP Units'!I:I,'OP Units'!$A:$A,$D103)-SUMIFS('Forecast Data'!$H:$H,'Forecast Data'!$C:$C,BN$6,'Forecast Data'!$B:$B,$D103))/SUMIFS('Forecast Data'!$H:$H,'Forecast Data'!$C:$C,BN$6,'Forecast Data'!$B:$B,$D103),"")</f>
        <v>0.21050457057274183</v>
      </c>
      <c r="BO103" s="12">
        <f>IFERROR((SUMIFS('OP Units'!J:J,'OP Units'!$A:$A,$D103)-SUMIFS('Forecast Data'!$H:$H,'Forecast Data'!$C:$C,BO$6,'Forecast Data'!$B:$B,$D103))/SUMIFS('Forecast Data'!$H:$H,'Forecast Data'!$C:$C,BO$6,'Forecast Data'!$B:$B,$D103),"")</f>
        <v>0.17237518448776018</v>
      </c>
      <c r="BP103" s="12">
        <f>IFERROR((SUMIFS('OP Units'!K:K,'OP Units'!$A:$A,$D103)-SUMIFS('Forecast Data'!$H:$H,'Forecast Data'!$C:$C,BP$6,'Forecast Data'!$B:$B,$D103))/SUMIFS('Forecast Data'!$H:$H,'Forecast Data'!$C:$C,BP$6,'Forecast Data'!$B:$B,$D103),"")</f>
        <v>0.25121055712233276</v>
      </c>
      <c r="BQ103" s="12">
        <f>IFERROR((SUMIFS('OP Units'!L:L,'OP Units'!$A:$A,$D103)-SUMIFS('Forecast Data'!$H:$H,'Forecast Data'!$C:$C,BQ$6,'Forecast Data'!$B:$B,$D103))/SUMIFS('Forecast Data'!$H:$H,'Forecast Data'!$C:$C,BQ$6,'Forecast Data'!$B:$B,$D103),"")</f>
        <v>0.19518546072908918</v>
      </c>
      <c r="BR103" s="12">
        <f>IFERROR((SUMIFS('OP Units'!M:M,'OP Units'!$A:$A,$D103)-SUMIFS('Forecast Data'!$H:$H,'Forecast Data'!$C:$C,BR$6,'Forecast Data'!$B:$B,$D103))/SUMIFS('Forecast Data'!$H:$H,'Forecast Data'!$C:$C,BR$6,'Forecast Data'!$B:$B,$D103),"")</f>
        <v>0.24173096638428748</v>
      </c>
      <c r="BS103" s="12">
        <f>IFERROR((SUMIFS('OP Units'!N:N,'OP Units'!$A:$A,$D103)-SUMIFS('Forecast Data'!$H:$H,'Forecast Data'!$C:$C,BS$6,'Forecast Data'!$B:$B,$D103))/SUMIFS('Forecast Data'!$H:$H,'Forecast Data'!$C:$C,BS$6,'Forecast Data'!$B:$B,$D103),"")</f>
        <v>0.17598590454474788</v>
      </c>
      <c r="BT103" s="12">
        <f>IFERROR((SUMIFS('OP Units'!O:O,'OP Units'!$A:$A,$D103)-SUMIFS('Forecast Data'!$H:$H,'Forecast Data'!$C:$C,BT$6,'Forecast Data'!$B:$B,$D103))/SUMIFS('Forecast Data'!$H:$H,'Forecast Data'!$C:$C,BT$6,'Forecast Data'!$B:$B,$D103),"")</f>
        <v>0.26696275684931509</v>
      </c>
      <c r="BU103" s="12">
        <f>IFERROR((SUMIFS('OP Units'!P:P,'OP Units'!$A:$A,$D103)-SUMIFS('Forecast Data'!$H:$H,'Forecast Data'!$C:$C,BU$6,'Forecast Data'!$B:$B,$D103))/SUMIFS('Forecast Data'!$H:$H,'Forecast Data'!$C:$C,BU$6,'Forecast Data'!$B:$B,$D103),"")</f>
        <v>0.29275518448693777</v>
      </c>
      <c r="BV103" s="12"/>
      <c r="BW103" s="11">
        <f>(SUMIFS('Forecast Data'!H:H,'Forecast Data'!B:B,D103,'Forecast Data'!C:C,BK$6)+SUMIFS('Forecast Data'!H:H,'Forecast Data'!B:B,D103,'Forecast Data'!C:C,BL$6)+SUMIFS('Forecast Data'!H:H,'Forecast Data'!B:B,D103,'Forecast Data'!C:C,BM$6)+SUMIFS('Forecast Data'!H:H,'Forecast Data'!B:B,D103,'Forecast Data'!C:C,BN$6)+SUMIFS('Forecast Data'!H:H,'Forecast Data'!B:B,D103,'Forecast Data'!C:C,BO$6)+SUMIFS('Forecast Data'!H:H,'Forecast Data'!B:B,D103,'Forecast Data'!C:C,BP$6)+SUMIFS('Forecast Data'!H:H,'Forecast Data'!B:B,D103,'Forecast Data'!C:C,BQ$6)+SUMIFS('Forecast Data'!H:H,'Forecast Data'!B:B,D103,'Forecast Data'!C:C,BJ$6))/8</f>
        <v>19374.25</v>
      </c>
      <c r="BX103" s="12">
        <f>IFERROR((SUM(W103:AD103)-(SUMIFS('Forecast Data'!H:H,'Forecast Data'!B:B,B103,'Forecast Data'!C:C,BJ$6)+SUMIFS('Forecast Data'!H:H,'Forecast Data'!B:B,B103,'Forecast Data'!C:C,BK$6)+SUMIFS('Forecast Data'!H:H,'Forecast Data'!B:B,B103,'Forecast Data'!C:C,BL$6)+SUMIFS('Forecast Data'!H:H,'Forecast Data'!B:B,B103,'Forecast Data'!C:C,BM$6)+SUMIFS('Forecast Data'!H:H,'Forecast Data'!B:B,B103,'Forecast Data'!C:C,BN$6)+SUMIFS('Forecast Data'!H:H,'Forecast Data'!B:B,B103,'Forecast Data'!C:C,BO$6)+SUMIFS('Forecast Data'!H:H,'Forecast Data'!B:B,B103,'Forecast Data'!C:C,BP$6)+SUMIFS('Forecast Data'!H:H,'Forecast Data'!B:B,B103,'Forecast Data'!C:C,BQ$6)))/(SUMIFS('Forecast Data'!H:H,'Forecast Data'!B:B,B103,'Forecast Data'!C:C,BJ$6)+SUMIFS('Forecast Data'!H:H,'Forecast Data'!B:B,B103,'Forecast Data'!C:C,BK$6)+SUMIFS('Forecast Data'!H:H,'Forecast Data'!B:B,B103,'Forecast Data'!C:C,BL$6)+SUMIFS('Forecast Data'!H:H,'Forecast Data'!B:B,B103,'Forecast Data'!C:C,BM$6)+SUMIFS('Forecast Data'!H:H,'Forecast Data'!B:B,B103,'Forecast Data'!C:C,BN$6)+SUMIFS('Forecast Data'!H:H,'Forecast Data'!B:B,B103,'Forecast Data'!C:C,BO$6)+SUMIFS('Forecast Data'!H:H,'Forecast Data'!B:B,B103,'Forecast Data'!C:C,BP$6)+SUMIFS('Forecast Data'!H:H,'Forecast Data'!B:B,B103,'Forecast Data'!C:C,BQ$6)),"")</f>
        <v>0.14690246074041577</v>
      </c>
      <c r="BY103" s="12">
        <f t="shared" si="18"/>
        <v>2.0685874856870676E-3</v>
      </c>
      <c r="BZ103" s="16">
        <f t="shared" si="19"/>
        <v>2.340365811085435E-3</v>
      </c>
      <c r="CA103" s="13">
        <f t="shared" si="20"/>
        <v>-2.717783253983674E-2</v>
      </c>
      <c r="CB103" s="12">
        <f t="shared" si="21"/>
        <v>2.717783253983674E-4</v>
      </c>
      <c r="CC103" s="12"/>
      <c r="CD103" s="11">
        <f>(SUMIFS('Forecast Data'!H:H,'Forecast Data'!B:B,D103,'Forecast Data'!C:C,BK$6)+SUMIFS('Forecast Data'!H:H,'Forecast Data'!B:B,D103,'Forecast Data'!C:C,BL$6)+SUMIFS('Forecast Data'!H:H,'Forecast Data'!B:B,D103,'Forecast Data'!C:C,BM$6)+SUMIFS('Forecast Data'!H:H,'Forecast Data'!B:B,D103,'Forecast Data'!C:C,BJ$6))/4</f>
        <v>19592.75</v>
      </c>
      <c r="CE103" s="12">
        <f>IFERROR((SUM(W103:Z103)-(SUMIFS('Forecast Data'!H:H,'Forecast Data'!B:B,D103,'Forecast Data'!C:C,BJ$6)+SUMIFS('Forecast Data'!H:H,'Forecast Data'!B:B,D103,'Forecast Data'!C:C,BK$6)+SUMIFS('Forecast Data'!H:H,'Forecast Data'!B:B,D103,'Forecast Data'!C:C,BL$6)+SUMIFS('Forecast Data'!H:H,'Forecast Data'!B:B,D103,'Forecast Data'!C:C,BM$6)))/(SUMIFS('Forecast Data'!H:H,'Forecast Data'!B:B,D103,'Forecast Data'!C:C,BJ$6)+SUMIFS('Forecast Data'!H:H,'Forecast Data'!B:B,D103,'Forecast Data'!C:C,BK$6)+SUMIFS('Forecast Data'!H:H,'Forecast Data'!B:B,D103,'Forecast Data'!C:C,BL$6)+SUMIFS('Forecast Data'!H:H,'Forecast Data'!B:B,D103,'Forecast Data'!C:C,BM$6)),"")</f>
        <v>0.13660665297112454</v>
      </c>
      <c r="CF103" s="12">
        <f t="shared" si="22"/>
        <v>2.0685874856870676E-3</v>
      </c>
      <c r="CG103" s="12">
        <f t="shared" si="23"/>
        <v>2.2439395548163729E-3</v>
      </c>
      <c r="CH103" s="13">
        <f t="shared" si="24"/>
        <v>-1.7535206912930527E-2</v>
      </c>
      <c r="CI103" s="13"/>
    </row>
    <row r="104" spans="1:87" ht="13.2">
      <c r="A104" s="1"/>
      <c r="B104" t="str">
        <f t="shared" si="43"/>
        <v>Garden of Life</v>
      </c>
      <c r="D104" t="s">
        <v>137</v>
      </c>
      <c r="E104" s="11">
        <f>SUMIFS('Fin Data'!F:F,'Fin Data'!A:A,D104)</f>
        <v>281</v>
      </c>
      <c r="F104" s="11">
        <f>SUMIFS('Fin Data with 6 week hist'!I:I,'Fin Data with 6 week hist'!$A:$A,$D104)</f>
        <v>4016</v>
      </c>
      <c r="G104" s="11">
        <f>SUMIFS('Fin Data with 6 week hist'!J:J,'Fin Data with 6 week hist'!$A:$A,$D104)</f>
        <v>4283</v>
      </c>
      <c r="H104" s="11">
        <f>SUMIFS('Fin Data with 6 week hist'!K:K,'Fin Data with 6 week hist'!$A:$A,$D104)+SUMIFS('Unit Cancellations'!D:D,'Unit Cancellations'!$B:$B,$D104)</f>
        <v>4560</v>
      </c>
      <c r="I104" s="11">
        <f>SUMIFS('Fin Data with 6 week hist'!L:L,'Fin Data with 6 week hist'!$A:$A,$D104)+SUMIFS('Unit Cancellations'!E:E,'Unit Cancellations'!$B:$B,$D104)</f>
        <v>4898</v>
      </c>
      <c r="J104" s="11">
        <f>SUMIFS('Fin Data with 6 week hist'!M:M,'Fin Data with 6 week hist'!$A:$A,$D104)+SUMIFS('Unit Cancellations'!F:F,'Unit Cancellations'!$B:$B,$D104)</f>
        <v>4681</v>
      </c>
      <c r="K104" s="11">
        <f>SUMIFS('Fin Data with 6 week hist'!N:N,'Fin Data with 6 week hist'!$A:$A,$D104)+SUMIFS('Unit Cancellations'!G:G,'Unit Cancellations'!$B:$B,$D104)</f>
        <v>4474</v>
      </c>
      <c r="L104" s="11">
        <f>SUMIFS('Fin Data'!AN:AN,'Fin Data'!A:A,D104)</f>
        <v>4485.833333333333</v>
      </c>
      <c r="M104" s="12">
        <f>IFERROR(SUMIFS('Fin Data'!AO:AO,'Fin Data'!A:A,D104),"")</f>
        <v>14.963819691577697</v>
      </c>
      <c r="N104" s="1"/>
      <c r="O104" s="11">
        <f t="shared" si="12"/>
        <v>4913.75</v>
      </c>
      <c r="P104" s="12">
        <f t="shared" si="13"/>
        <v>8.2712264150943398</v>
      </c>
      <c r="Q104" s="1"/>
      <c r="R104" s="11">
        <f t="shared" si="14"/>
        <v>4908</v>
      </c>
      <c r="S104" s="12">
        <f t="shared" si="15"/>
        <v>7.325699745547074</v>
      </c>
      <c r="T104" s="11">
        <f t="shared" si="16"/>
        <v>0</v>
      </c>
      <c r="U104" s="1" t="e">
        <f t="shared" si="44"/>
        <v>#REF!</v>
      </c>
      <c r="V104" s="1"/>
      <c r="W104" s="11">
        <f>SUMIFS('Forecast Data'!$D:$D,'Forecast Data'!$C:$C,W$6,'Forecast Data'!$B:$B,$D104)</f>
        <v>4903</v>
      </c>
      <c r="X104" s="11">
        <f>SUMIFS('Forecast Data'!$D:$D,'Forecast Data'!$C:$C,X$6,'Forecast Data'!$B:$B,$D104)</f>
        <v>4909</v>
      </c>
      <c r="Y104" s="11">
        <f>SUMIFS('Forecast Data'!$D:$D,'Forecast Data'!$C:$C,Y$6,'Forecast Data'!$B:$B,$D104)</f>
        <v>4920</v>
      </c>
      <c r="Z104" s="11">
        <f>SUMIFS('Forecast Data'!$D:$D,'Forecast Data'!$C:$C,Z$6,'Forecast Data'!$B:$B,$D104)</f>
        <v>4923</v>
      </c>
      <c r="AA104" s="11">
        <f>SUMIFS('Forecast Data'!$D:$D,'Forecast Data'!$C:$C,AA$6,'Forecast Data'!$B:$B,$D104)</f>
        <v>4921</v>
      </c>
      <c r="AB104" s="11">
        <f>SUMIFS('Forecast Data'!$D:$D,'Forecast Data'!$C:$C,AB$6,'Forecast Data'!$B:$B,$D104)</f>
        <v>4927</v>
      </c>
      <c r="AC104" s="11">
        <f>SUMIFS('Forecast Data'!$D:$D,'Forecast Data'!$C:$C,AC$6,'Forecast Data'!$B:$B,$D104)</f>
        <v>4876</v>
      </c>
      <c r="AD104" s="11">
        <f>SUMIFS('Forecast Data'!$D:$D,'Forecast Data'!$C:$C,AD$6,'Forecast Data'!$B:$B,$D104)</f>
        <v>4885</v>
      </c>
      <c r="AE104" s="11">
        <f>SUMIFS('Forecast Data'!$D:$D,'Forecast Data'!$C:$C,AE$6,'Forecast Data'!$B:$B,$D104)</f>
        <v>4889</v>
      </c>
      <c r="AF104" s="11">
        <f>SUMIFS('Forecast Data'!$D:$D,'Forecast Data'!$C:$C,AF$6,'Forecast Data'!$B:$B,$D104)</f>
        <v>4897</v>
      </c>
      <c r="AG104" s="11">
        <f>SUMIFS('Forecast Data'!$D:$D,'Forecast Data'!$C:$C,AG$6,'Forecast Data'!$B:$B,$D104)</f>
        <v>4891</v>
      </c>
      <c r="AH104" s="11">
        <f>SUMIFS('Forecast Data'!$D:$D,'Forecast Data'!$C:$C,AH$6,'Forecast Data'!$B:$B,$D104)</f>
        <v>4904</v>
      </c>
      <c r="AI104" s="1"/>
      <c r="AJ104" s="12">
        <f>IF(SUMIFS('Forecast Data'!$E:$E,'Forecast Data'!$C:$C,AJ$6,'Forecast Data'!$B:$B,$D104)=0,"",SUMIFS('Forecast Data'!$E:$E,'Forecast Data'!$C:$C,AJ$6,'Forecast Data'!$B:$B,$D104))</f>
        <v>14.52</v>
      </c>
      <c r="AK104" s="12">
        <f>IF(SUMIFS('Forecast Data'!$E:$E,'Forecast Data'!$C:$C,AK$6,'Forecast Data'!$B:$B,$D104)=0,"",SUMIFS('Forecast Data'!$E:$E,'Forecast Data'!$C:$C,AK$6,'Forecast Data'!$B:$B,$D104))</f>
        <v>5.82</v>
      </c>
      <c r="AL104" s="12">
        <f>IF(SUMIFS('Forecast Data'!$E:$E,'Forecast Data'!$C:$C,AL$6,'Forecast Data'!$B:$B,$D104)=0,"",SUMIFS('Forecast Data'!$E:$E,'Forecast Data'!$C:$C,AL$6,'Forecast Data'!$B:$B,$D104))</f>
        <v>7.66</v>
      </c>
      <c r="AM104" s="12">
        <f>IF(SUMIFS('Forecast Data'!$E:$E,'Forecast Data'!$C:$C,AM$6,'Forecast Data'!$B:$B,$D104)=0,"",SUMIFS('Forecast Data'!$E:$E,'Forecast Data'!$C:$C,AM$6,'Forecast Data'!$B:$B,$D104))</f>
        <v>8.5399999999999991</v>
      </c>
      <c r="AN104" s="12">
        <f>IF(SUMIFS('Forecast Data'!$E:$E,'Forecast Data'!$C:$C,AN$6,'Forecast Data'!$B:$B,$D104)=0,"",SUMIFS('Forecast Data'!$E:$E,'Forecast Data'!$C:$C,AN$6,'Forecast Data'!$B:$B,$D104))</f>
        <v>7.03</v>
      </c>
      <c r="AO104" s="12">
        <f>IF(SUMIFS('Forecast Data'!$E:$E,'Forecast Data'!$C:$C,AO$6,'Forecast Data'!$B:$B,$D104)=0,"",SUMIFS('Forecast Data'!$E:$E,'Forecast Data'!$C:$C,AO$6,'Forecast Data'!$B:$B,$D104))</f>
        <v>5.79</v>
      </c>
      <c r="AP104" s="12">
        <f>IF(SUMIFS('Forecast Data'!$E:$E,'Forecast Data'!$C:$C,AP$6,'Forecast Data'!$B:$B,$D104)=0,"",SUMIFS('Forecast Data'!$E:$E,'Forecast Data'!$C:$C,AP$6,'Forecast Data'!$B:$B,$D104))</f>
        <v>11.66</v>
      </c>
      <c r="AQ104" s="12">
        <f>IF(SUMIFS('Forecast Data'!$E:$E,'Forecast Data'!$C:$C,AQ$6,'Forecast Data'!$B:$B,$D104)=0,"",SUMIFS('Forecast Data'!$E:$E,'Forecast Data'!$C:$C,AQ$6,'Forecast Data'!$B:$B,$D104))</f>
        <v>4.5999999999999996</v>
      </c>
      <c r="AR104" s="12">
        <f>IF(SUMIFS('Forecast Data'!$E:$E,'Forecast Data'!$C:$C,AR$6,'Forecast Data'!$B:$B,$D104)=0,"",SUMIFS('Forecast Data'!$E:$E,'Forecast Data'!$C:$C,AR$6,'Forecast Data'!$B:$B,$D104))</f>
        <v>4.66</v>
      </c>
      <c r="AS104" s="12">
        <f>IF(SUMIFS('Forecast Data'!$E:$E,'Forecast Data'!$C:$C,AS$6,'Forecast Data'!$B:$B,$D104)=0,"",SUMIFS('Forecast Data'!$E:$E,'Forecast Data'!$C:$C,AS$6,'Forecast Data'!$B:$B,$D104))</f>
        <v>2.99</v>
      </c>
      <c r="AT104" s="12">
        <f>IF(SUMIFS('Forecast Data'!$E:$E,'Forecast Data'!$C:$C,AT$6,'Forecast Data'!$B:$B,$D104)=0,"",SUMIFS('Forecast Data'!$E:$E,'Forecast Data'!$C:$C,AT$6,'Forecast Data'!$B:$B,$D104))</f>
        <v>5.83</v>
      </c>
      <c r="AU104" s="12">
        <f>IF(SUMIFS('Forecast Data'!$E:$E,'Forecast Data'!$C:$C,AU$6,'Forecast Data'!$B:$B,$D104)=0,"",SUMIFS('Forecast Data'!$E:$E,'Forecast Data'!$C:$C,AU$6,'Forecast Data'!$B:$B,$D104))</f>
        <v>6.85</v>
      </c>
      <c r="AV104" s="1"/>
      <c r="AW104" s="11">
        <f>SUMIFS('OP Units'!E:E,'OP Units'!$A:$A,$D104)</f>
        <v>0</v>
      </c>
      <c r="AX104" s="11">
        <f>SUMIFS('OP Units'!F:F,'OP Units'!$A:$A,$D104)</f>
        <v>0</v>
      </c>
      <c r="AY104" s="11">
        <f>SUMIFS('OP Units'!G:G,'OP Units'!$A:$A,$D104)</f>
        <v>0</v>
      </c>
      <c r="AZ104" s="11">
        <f>SUMIFS('OP Units'!H:H,'OP Units'!$A:$A,$D104)</f>
        <v>0</v>
      </c>
      <c r="BA104" s="11">
        <f>SUMIFS('OP Units'!I:I,'OP Units'!$A:$A,$D104)</f>
        <v>0</v>
      </c>
      <c r="BB104" s="11">
        <f>SUMIFS('OP Units'!J:J,'OP Units'!$A:$A,$D104)</f>
        <v>0</v>
      </c>
      <c r="BC104" s="11">
        <f>SUMIFS('OP Units'!K:K,'OP Units'!$A:$A,$D104)</f>
        <v>0</v>
      </c>
      <c r="BD104" s="11">
        <f>SUMIFS('OP Units'!L:L,'OP Units'!$A:$A,$D104)</f>
        <v>0</v>
      </c>
      <c r="BE104" s="11">
        <f>SUMIFS('OP Units'!M:M,'OP Units'!$A:$A,$D104)</f>
        <v>0</v>
      </c>
      <c r="BF104" s="11">
        <f>SUMIFS('OP Units'!N:N,'OP Units'!$A:$A,$D104)</f>
        <v>0</v>
      </c>
      <c r="BG104" s="11">
        <f>SUMIFS('OP Units'!O:O,'OP Units'!$A:$A,$D104)</f>
        <v>0</v>
      </c>
      <c r="BH104" s="11">
        <f>SUMIFS('OP Units'!P:P,'OP Units'!$A:$A,$D104)</f>
        <v>0</v>
      </c>
      <c r="BI104" s="1"/>
      <c r="BJ104" s="12">
        <f>IFERROR((SUMIFS('OP Units'!E:E,'OP Units'!$A:$A,$D104)-SUMIFS('Forecast Data'!$H:$H,'Forecast Data'!$C:$C,BJ$6,'Forecast Data'!$B:$B,$D104))/SUMIFS('Forecast Data'!$H:$H,'Forecast Data'!$C:$C,BJ$6,'Forecast Data'!$B:$B,$D104),"")</f>
        <v>-1</v>
      </c>
      <c r="BK104" s="12">
        <f>IFERROR((SUMIFS('OP Units'!F:F,'OP Units'!$A:$A,$D104)-SUMIFS('Forecast Data'!$H:$H,'Forecast Data'!$C:$C,BK$6,'Forecast Data'!$B:$B,$D104))/SUMIFS('Forecast Data'!$H:$H,'Forecast Data'!$C:$C,BK$6,'Forecast Data'!$B:$B,$D104),"")</f>
        <v>-1</v>
      </c>
      <c r="BL104" s="12">
        <f>IFERROR((SUMIFS('OP Units'!G:G,'OP Units'!$A:$A,$D104)-SUMIFS('Forecast Data'!$H:$H,'Forecast Data'!$C:$C,BL$6,'Forecast Data'!$B:$B,$D104))/SUMIFS('Forecast Data'!$H:$H,'Forecast Data'!$C:$C,BL$6,'Forecast Data'!$B:$B,$D104),"")</f>
        <v>-1</v>
      </c>
      <c r="BM104" s="12">
        <f>IFERROR((SUMIFS('OP Units'!H:H,'OP Units'!$A:$A,$D104)-SUMIFS('Forecast Data'!$H:$H,'Forecast Data'!$C:$C,BM$6,'Forecast Data'!$B:$B,$D104))/SUMIFS('Forecast Data'!$H:$H,'Forecast Data'!$C:$C,BM$6,'Forecast Data'!$B:$B,$D104),"")</f>
        <v>-1</v>
      </c>
      <c r="BN104" s="12">
        <f>IFERROR((SUMIFS('OP Units'!I:I,'OP Units'!$A:$A,$D104)-SUMIFS('Forecast Data'!$H:$H,'Forecast Data'!$C:$C,BN$6,'Forecast Data'!$B:$B,$D104))/SUMIFS('Forecast Data'!$H:$H,'Forecast Data'!$C:$C,BN$6,'Forecast Data'!$B:$B,$D104),"")</f>
        <v>-1</v>
      </c>
      <c r="BO104" s="12">
        <f>IFERROR((SUMIFS('OP Units'!J:J,'OP Units'!$A:$A,$D104)-SUMIFS('Forecast Data'!$H:$H,'Forecast Data'!$C:$C,BO$6,'Forecast Data'!$B:$B,$D104))/SUMIFS('Forecast Data'!$H:$H,'Forecast Data'!$C:$C,BO$6,'Forecast Data'!$B:$B,$D104),"")</f>
        <v>-1</v>
      </c>
      <c r="BP104" s="12">
        <f>IFERROR((SUMIFS('OP Units'!K:K,'OP Units'!$A:$A,$D104)-SUMIFS('Forecast Data'!$H:$H,'Forecast Data'!$C:$C,BP$6,'Forecast Data'!$B:$B,$D104))/SUMIFS('Forecast Data'!$H:$H,'Forecast Data'!$C:$C,BP$6,'Forecast Data'!$B:$B,$D104),"")</f>
        <v>-1</v>
      </c>
      <c r="BQ104" s="12">
        <f>IFERROR((SUMIFS('OP Units'!L:L,'OP Units'!$A:$A,$D104)-SUMIFS('Forecast Data'!$H:$H,'Forecast Data'!$C:$C,BQ$6,'Forecast Data'!$B:$B,$D104))/SUMIFS('Forecast Data'!$H:$H,'Forecast Data'!$C:$C,BQ$6,'Forecast Data'!$B:$B,$D104),"")</f>
        <v>-1</v>
      </c>
      <c r="BR104" s="12">
        <f>IFERROR((SUMIFS('OP Units'!M:M,'OP Units'!$A:$A,$D104)-SUMIFS('Forecast Data'!$H:$H,'Forecast Data'!$C:$C,BR$6,'Forecast Data'!$B:$B,$D104))/SUMIFS('Forecast Data'!$H:$H,'Forecast Data'!$C:$C,BR$6,'Forecast Data'!$B:$B,$D104),"")</f>
        <v>-1</v>
      </c>
      <c r="BS104" s="12">
        <f>IFERROR((SUMIFS('OP Units'!N:N,'OP Units'!$A:$A,$D104)-SUMIFS('Forecast Data'!$H:$H,'Forecast Data'!$C:$C,BS$6,'Forecast Data'!$B:$B,$D104))/SUMIFS('Forecast Data'!$H:$H,'Forecast Data'!$C:$C,BS$6,'Forecast Data'!$B:$B,$D104),"")</f>
        <v>-1</v>
      </c>
      <c r="BT104" s="12">
        <f>IFERROR((SUMIFS('OP Units'!O:O,'OP Units'!$A:$A,$D104)-SUMIFS('Forecast Data'!$H:$H,'Forecast Data'!$C:$C,BT$6,'Forecast Data'!$B:$B,$D104))/SUMIFS('Forecast Data'!$H:$H,'Forecast Data'!$C:$C,BT$6,'Forecast Data'!$B:$B,$D104),"")</f>
        <v>-1</v>
      </c>
      <c r="BU104" s="12">
        <f>IFERROR((SUMIFS('OP Units'!P:P,'OP Units'!$A:$A,$D104)-SUMIFS('Forecast Data'!$H:$H,'Forecast Data'!$C:$C,BU$6,'Forecast Data'!$B:$B,$D104))/SUMIFS('Forecast Data'!$H:$H,'Forecast Data'!$C:$C,BU$6,'Forecast Data'!$B:$B,$D104),"")</f>
        <v>-1</v>
      </c>
      <c r="BV104" s="12"/>
      <c r="BW104" s="11">
        <f>(SUMIFS('Forecast Data'!H:H,'Forecast Data'!B:B,D104,'Forecast Data'!C:C,BK$6)+SUMIFS('Forecast Data'!H:H,'Forecast Data'!B:B,D104,'Forecast Data'!C:C,BL$6)+SUMIFS('Forecast Data'!H:H,'Forecast Data'!B:B,D104,'Forecast Data'!C:C,BM$6)+SUMIFS('Forecast Data'!H:H,'Forecast Data'!B:B,D104,'Forecast Data'!C:C,BN$6)+SUMIFS('Forecast Data'!H:H,'Forecast Data'!B:B,D104,'Forecast Data'!C:C,BO$6)+SUMIFS('Forecast Data'!H:H,'Forecast Data'!B:B,D104,'Forecast Data'!C:C,BP$6)+SUMIFS('Forecast Data'!H:H,'Forecast Data'!B:B,D104,'Forecast Data'!C:C,BQ$6)+SUMIFS('Forecast Data'!H:H,'Forecast Data'!B:B,D104,'Forecast Data'!C:C,BJ$6))/8</f>
        <v>589.5</v>
      </c>
      <c r="BX104" s="12">
        <f>IFERROR((SUM(W104:AD104)-(SUMIFS('Forecast Data'!H:H,'Forecast Data'!B:B,B104,'Forecast Data'!C:C,BJ$6)+SUMIFS('Forecast Data'!H:H,'Forecast Data'!B:B,B104,'Forecast Data'!C:C,BK$6)+SUMIFS('Forecast Data'!H:H,'Forecast Data'!B:B,B104,'Forecast Data'!C:C,BL$6)+SUMIFS('Forecast Data'!H:H,'Forecast Data'!B:B,B104,'Forecast Data'!C:C,BM$6)+SUMIFS('Forecast Data'!H:H,'Forecast Data'!B:B,B104,'Forecast Data'!C:C,BN$6)+SUMIFS('Forecast Data'!H:H,'Forecast Data'!B:B,B104,'Forecast Data'!C:C,BO$6)+SUMIFS('Forecast Data'!H:H,'Forecast Data'!B:B,B104,'Forecast Data'!C:C,BP$6)+SUMIFS('Forecast Data'!H:H,'Forecast Data'!B:B,B104,'Forecast Data'!C:C,BQ$6)))/(SUMIFS('Forecast Data'!H:H,'Forecast Data'!B:B,B104,'Forecast Data'!C:C,BJ$6)+SUMIFS('Forecast Data'!H:H,'Forecast Data'!B:B,B104,'Forecast Data'!C:C,BK$6)+SUMIFS('Forecast Data'!H:H,'Forecast Data'!B:B,B104,'Forecast Data'!C:C,BL$6)+SUMIFS('Forecast Data'!H:H,'Forecast Data'!B:B,B104,'Forecast Data'!C:C,BM$6)+SUMIFS('Forecast Data'!H:H,'Forecast Data'!B:B,B104,'Forecast Data'!C:C,BN$6)+SUMIFS('Forecast Data'!H:H,'Forecast Data'!B:B,B104,'Forecast Data'!C:C,BO$6)+SUMIFS('Forecast Data'!H:H,'Forecast Data'!B:B,B104,'Forecast Data'!C:C,BP$6)+SUMIFS('Forecast Data'!H:H,'Forecast Data'!B:B,B104,'Forecast Data'!C:C,BQ$6)),"")</f>
        <v>7.325699745547074</v>
      </c>
      <c r="BY104" s="12">
        <f t="shared" si="18"/>
        <v>3.595727826677623E-3</v>
      </c>
      <c r="BZ104" s="16">
        <f t="shared" si="19"/>
        <v>3.5510983372734686E-3</v>
      </c>
      <c r="CA104" s="13">
        <f t="shared" si="20"/>
        <v>4.4629489404154378E-3</v>
      </c>
      <c r="CB104" s="12">
        <f t="shared" si="21"/>
        <v>4.4629489404154378E-5</v>
      </c>
      <c r="CC104" s="12"/>
      <c r="CD104" s="11">
        <f>(SUMIFS('Forecast Data'!H:H,'Forecast Data'!B:B,D104,'Forecast Data'!C:C,BK$6)+SUMIFS('Forecast Data'!H:H,'Forecast Data'!B:B,D104,'Forecast Data'!C:C,BL$6)+SUMIFS('Forecast Data'!H:H,'Forecast Data'!B:B,D104,'Forecast Data'!C:C,BM$6)+SUMIFS('Forecast Data'!H:H,'Forecast Data'!B:B,D104,'Forecast Data'!C:C,BJ$6))/4</f>
        <v>530</v>
      </c>
      <c r="CE104" s="12">
        <f>IFERROR((SUM(W104:Z104)-(SUMIFS('Forecast Data'!H:H,'Forecast Data'!B:B,D104,'Forecast Data'!C:C,BJ$6)+SUMIFS('Forecast Data'!H:H,'Forecast Data'!B:B,D104,'Forecast Data'!C:C,BK$6)+SUMIFS('Forecast Data'!H:H,'Forecast Data'!B:B,D104,'Forecast Data'!C:C,BL$6)+SUMIFS('Forecast Data'!H:H,'Forecast Data'!B:B,D104,'Forecast Data'!C:C,BM$6)))/(SUMIFS('Forecast Data'!H:H,'Forecast Data'!B:B,D104,'Forecast Data'!C:C,BJ$6)+SUMIFS('Forecast Data'!H:H,'Forecast Data'!B:B,D104,'Forecast Data'!C:C,BK$6)+SUMIFS('Forecast Data'!H:H,'Forecast Data'!B:B,D104,'Forecast Data'!C:C,BL$6)+SUMIFS('Forecast Data'!H:H,'Forecast Data'!B:B,D104,'Forecast Data'!C:C,BM$6)),"")</f>
        <v>8.2712264150943398</v>
      </c>
      <c r="CF104" s="12">
        <f t="shared" si="22"/>
        <v>3.595727826677623E-3</v>
      </c>
      <c r="CG104" s="12">
        <f t="shared" si="23"/>
        <v>3.6752736870638053E-3</v>
      </c>
      <c r="CH104" s="13">
        <f t="shared" si="24"/>
        <v>-7.9545860386182315E-3</v>
      </c>
      <c r="CI104" s="13"/>
    </row>
    <row r="105" spans="1:87" ht="13.2">
      <c r="A105" s="1"/>
      <c r="B105" t="str">
        <f t="shared" si="43"/>
        <v>Camp Chef</v>
      </c>
      <c r="D105" t="s">
        <v>138</v>
      </c>
      <c r="E105" s="11">
        <f>SUMIFS('Fin Data'!F:F,'Fin Data'!A:A,D105)</f>
        <v>127</v>
      </c>
      <c r="F105" s="11">
        <f>SUMIFS('Fin Data with 6 week hist'!I:I,'Fin Data with 6 week hist'!$A:$A,$D105)</f>
        <v>0</v>
      </c>
      <c r="G105" s="11">
        <f>SUMIFS('Fin Data with 6 week hist'!J:J,'Fin Data with 6 week hist'!$A:$A,$D105)</f>
        <v>0</v>
      </c>
      <c r="H105" s="11">
        <f>SUMIFS('Fin Data with 6 week hist'!K:K,'Fin Data with 6 week hist'!$A:$A,$D105)+SUMIFS('Unit Cancellations'!D:D,'Unit Cancellations'!$B:$B,$D105)</f>
        <v>0</v>
      </c>
      <c r="I105" s="11">
        <f>SUMIFS('Fin Data with 6 week hist'!L:L,'Fin Data with 6 week hist'!$A:$A,$D105)+SUMIFS('Unit Cancellations'!E:E,'Unit Cancellations'!$B:$B,$D105)</f>
        <v>0</v>
      </c>
      <c r="J105" s="11">
        <f>SUMIFS('Fin Data with 6 week hist'!M:M,'Fin Data with 6 week hist'!$A:$A,$D105)+SUMIFS('Unit Cancellations'!F:F,'Unit Cancellations'!$B:$B,$D105)</f>
        <v>0</v>
      </c>
      <c r="K105" s="11">
        <f>SUMIFS('Fin Data with 6 week hist'!N:N,'Fin Data with 6 week hist'!$A:$A,$D105)+SUMIFS('Unit Cancellations'!G:G,'Unit Cancellations'!$B:$B,$D105)</f>
        <v>0</v>
      </c>
      <c r="L105" s="11">
        <f>SUMIFS('Fin Data'!AN:AN,'Fin Data'!A:A,D105)</f>
        <v>0</v>
      </c>
      <c r="M105" s="12">
        <f>IFERROR(SUMIFS('Fin Data'!AO:AO,'Fin Data'!A:A,D105),"")</f>
        <v>-1</v>
      </c>
      <c r="N105" s="1"/>
      <c r="O105" s="11">
        <f t="shared" si="12"/>
        <v>136</v>
      </c>
      <c r="P105" s="12">
        <f t="shared" si="13"/>
        <v>0.89547038327526129</v>
      </c>
      <c r="Q105" s="1"/>
      <c r="R105" s="11">
        <f t="shared" si="14"/>
        <v>126.625</v>
      </c>
      <c r="S105" s="12">
        <f t="shared" si="15"/>
        <v>-0.42541123085649463</v>
      </c>
      <c r="T105" s="11">
        <f t="shared" si="16"/>
        <v>0</v>
      </c>
      <c r="U105" s="1" t="e">
        <f t="shared" si="44"/>
        <v>#REF!</v>
      </c>
      <c r="V105" s="1"/>
      <c r="W105" s="11">
        <f>SUMIFS('Forecast Data'!$D:$D,'Forecast Data'!$C:$C,W$6,'Forecast Data'!$B:$B,$D105)</f>
        <v>159</v>
      </c>
      <c r="X105" s="11">
        <f>SUMIFS('Forecast Data'!$D:$D,'Forecast Data'!$C:$C,X$6,'Forecast Data'!$B:$B,$D105)</f>
        <v>167</v>
      </c>
      <c r="Y105" s="11">
        <f>SUMIFS('Forecast Data'!$D:$D,'Forecast Data'!$C:$C,Y$6,'Forecast Data'!$B:$B,$D105)</f>
        <v>112</v>
      </c>
      <c r="Z105" s="11">
        <f>SUMIFS('Forecast Data'!$D:$D,'Forecast Data'!$C:$C,Z$6,'Forecast Data'!$B:$B,$D105)</f>
        <v>106</v>
      </c>
      <c r="AA105" s="11">
        <f>SUMIFS('Forecast Data'!$D:$D,'Forecast Data'!$C:$C,AA$6,'Forecast Data'!$B:$B,$D105)</f>
        <v>106</v>
      </c>
      <c r="AB105" s="11">
        <f>SUMIFS('Forecast Data'!$D:$D,'Forecast Data'!$C:$C,AB$6,'Forecast Data'!$B:$B,$D105)</f>
        <v>108</v>
      </c>
      <c r="AC105" s="11">
        <f>SUMIFS('Forecast Data'!$D:$D,'Forecast Data'!$C:$C,AC$6,'Forecast Data'!$B:$B,$D105)</f>
        <v>126</v>
      </c>
      <c r="AD105" s="11">
        <f>SUMIFS('Forecast Data'!$D:$D,'Forecast Data'!$C:$C,AD$6,'Forecast Data'!$B:$B,$D105)</f>
        <v>129</v>
      </c>
      <c r="AE105" s="11">
        <f>SUMIFS('Forecast Data'!$D:$D,'Forecast Data'!$C:$C,AE$6,'Forecast Data'!$B:$B,$D105)</f>
        <v>124</v>
      </c>
      <c r="AF105" s="11">
        <f>SUMIFS('Forecast Data'!$D:$D,'Forecast Data'!$C:$C,AF$6,'Forecast Data'!$B:$B,$D105)</f>
        <v>116</v>
      </c>
      <c r="AG105" s="11">
        <f>SUMIFS('Forecast Data'!$D:$D,'Forecast Data'!$C:$C,AG$6,'Forecast Data'!$B:$B,$D105)</f>
        <v>134</v>
      </c>
      <c r="AH105" s="11">
        <f>SUMIFS('Forecast Data'!$D:$D,'Forecast Data'!$C:$C,AH$6,'Forecast Data'!$B:$B,$D105)</f>
        <v>143</v>
      </c>
      <c r="AI105" s="1"/>
      <c r="AJ105" s="12">
        <f>IF(SUMIFS('Forecast Data'!$E:$E,'Forecast Data'!$C:$C,AJ$6,'Forecast Data'!$B:$B,$D105)=0,"",SUMIFS('Forecast Data'!$E:$E,'Forecast Data'!$C:$C,AJ$6,'Forecast Data'!$B:$B,$D105))</f>
        <v>1.61</v>
      </c>
      <c r="AK105" s="12">
        <f>IF(SUMIFS('Forecast Data'!$E:$E,'Forecast Data'!$C:$C,AK$6,'Forecast Data'!$B:$B,$D105)=0,"",SUMIFS('Forecast Data'!$E:$E,'Forecast Data'!$C:$C,AK$6,'Forecast Data'!$B:$B,$D105))</f>
        <v>1.35</v>
      </c>
      <c r="AL105" s="12">
        <f>IF(SUMIFS('Forecast Data'!$E:$E,'Forecast Data'!$C:$C,AL$6,'Forecast Data'!$B:$B,$D105)=0,"",SUMIFS('Forecast Data'!$E:$E,'Forecast Data'!$C:$C,AL$6,'Forecast Data'!$B:$B,$D105))</f>
        <v>0.65</v>
      </c>
      <c r="AM105" s="12">
        <f>IF(SUMIFS('Forecast Data'!$E:$E,'Forecast Data'!$C:$C,AM$6,'Forecast Data'!$B:$B,$D105)=0,"",SUMIFS('Forecast Data'!$E:$E,'Forecast Data'!$C:$C,AM$6,'Forecast Data'!$B:$B,$D105))</f>
        <v>0.22</v>
      </c>
      <c r="AN105" s="12">
        <f>IF(SUMIFS('Forecast Data'!$E:$E,'Forecast Data'!$C:$C,AN$6,'Forecast Data'!$B:$B,$D105)=0,"",SUMIFS('Forecast Data'!$E:$E,'Forecast Data'!$C:$C,AN$6,'Forecast Data'!$B:$B,$D105))</f>
        <v>-0.6</v>
      </c>
      <c r="AO105" s="12">
        <f>IF(SUMIFS('Forecast Data'!$E:$E,'Forecast Data'!$C:$C,AO$6,'Forecast Data'!$B:$B,$D105)=0,"",SUMIFS('Forecast Data'!$E:$E,'Forecast Data'!$C:$C,AO$6,'Forecast Data'!$B:$B,$D105))</f>
        <v>-0.74</v>
      </c>
      <c r="AP105" s="12">
        <f>IF(SUMIFS('Forecast Data'!$E:$E,'Forecast Data'!$C:$C,AP$6,'Forecast Data'!$B:$B,$D105)=0,"",SUMIFS('Forecast Data'!$E:$E,'Forecast Data'!$C:$C,AP$6,'Forecast Data'!$B:$B,$D105))</f>
        <v>-0.71</v>
      </c>
      <c r="AQ105" s="12">
        <f>IF(SUMIFS('Forecast Data'!$E:$E,'Forecast Data'!$C:$C,AQ$6,'Forecast Data'!$B:$B,$D105)=0,"",SUMIFS('Forecast Data'!$E:$E,'Forecast Data'!$C:$C,AQ$6,'Forecast Data'!$B:$B,$D105))</f>
        <v>-0.65</v>
      </c>
      <c r="AR105" s="12">
        <f>IF(SUMIFS('Forecast Data'!$E:$E,'Forecast Data'!$C:$C,AR$6,'Forecast Data'!$B:$B,$D105)=0,"",SUMIFS('Forecast Data'!$E:$E,'Forecast Data'!$C:$C,AR$6,'Forecast Data'!$B:$B,$D105))</f>
        <v>-0.74</v>
      </c>
      <c r="AS105" s="12">
        <f>IF(SUMIFS('Forecast Data'!$E:$E,'Forecast Data'!$C:$C,AS$6,'Forecast Data'!$B:$B,$D105)=0,"",SUMIFS('Forecast Data'!$E:$E,'Forecast Data'!$C:$C,AS$6,'Forecast Data'!$B:$B,$D105))</f>
        <v>-0.78</v>
      </c>
      <c r="AT105" s="12">
        <f>IF(SUMIFS('Forecast Data'!$E:$E,'Forecast Data'!$C:$C,AT$6,'Forecast Data'!$B:$B,$D105)=0,"",SUMIFS('Forecast Data'!$E:$E,'Forecast Data'!$C:$C,AT$6,'Forecast Data'!$B:$B,$D105))</f>
        <v>-0.56000000000000005</v>
      </c>
      <c r="AU105" s="12">
        <f>IF(SUMIFS('Forecast Data'!$E:$E,'Forecast Data'!$C:$C,AU$6,'Forecast Data'!$B:$B,$D105)=0,"",SUMIFS('Forecast Data'!$E:$E,'Forecast Data'!$C:$C,AU$6,'Forecast Data'!$B:$B,$D105))</f>
        <v>-0.37</v>
      </c>
      <c r="AV105" s="1"/>
      <c r="AW105" s="11">
        <f>SUMIFS('OP Units'!E:E,'OP Units'!$A:$A,$D105)</f>
        <v>0</v>
      </c>
      <c r="AX105" s="11">
        <f>SUMIFS('OP Units'!F:F,'OP Units'!$A:$A,$D105)</f>
        <v>0</v>
      </c>
      <c r="AY105" s="11">
        <f>SUMIFS('OP Units'!G:G,'OP Units'!$A:$A,$D105)</f>
        <v>0</v>
      </c>
      <c r="AZ105" s="11">
        <f>SUMIFS('OP Units'!H:H,'OP Units'!$A:$A,$D105)</f>
        <v>0</v>
      </c>
      <c r="BA105" s="11">
        <f>SUMIFS('OP Units'!I:I,'OP Units'!$A:$A,$D105)</f>
        <v>0</v>
      </c>
      <c r="BB105" s="11">
        <f>SUMIFS('OP Units'!J:J,'OP Units'!$A:$A,$D105)</f>
        <v>0</v>
      </c>
      <c r="BC105" s="11">
        <f>SUMIFS('OP Units'!K:K,'OP Units'!$A:$A,$D105)</f>
        <v>0</v>
      </c>
      <c r="BD105" s="11">
        <f>SUMIFS('OP Units'!L:L,'OP Units'!$A:$A,$D105)</f>
        <v>0</v>
      </c>
      <c r="BE105" s="11">
        <f>SUMIFS('OP Units'!M:M,'OP Units'!$A:$A,$D105)</f>
        <v>0</v>
      </c>
      <c r="BF105" s="11">
        <f>SUMIFS('OP Units'!N:N,'OP Units'!$A:$A,$D105)</f>
        <v>0</v>
      </c>
      <c r="BG105" s="11">
        <f>SUMIFS('OP Units'!O:O,'OP Units'!$A:$A,$D105)</f>
        <v>0</v>
      </c>
      <c r="BH105" s="11">
        <f>SUMIFS('OP Units'!P:P,'OP Units'!$A:$A,$D105)</f>
        <v>0</v>
      </c>
      <c r="BI105" s="1"/>
      <c r="BJ105" s="12">
        <f>IFERROR((SUMIFS('OP Units'!E:E,'OP Units'!$A:$A,$D105)-SUMIFS('Forecast Data'!$H:$H,'Forecast Data'!$C:$C,BJ$6,'Forecast Data'!$B:$B,$D105))/SUMIFS('Forecast Data'!$H:$H,'Forecast Data'!$C:$C,BJ$6,'Forecast Data'!$B:$B,$D105),"")</f>
        <v>-1</v>
      </c>
      <c r="BK105" s="12">
        <f>IFERROR((SUMIFS('OP Units'!F:F,'OP Units'!$A:$A,$D105)-SUMIFS('Forecast Data'!$H:$H,'Forecast Data'!$C:$C,BK$6,'Forecast Data'!$B:$B,$D105))/SUMIFS('Forecast Data'!$H:$H,'Forecast Data'!$C:$C,BK$6,'Forecast Data'!$B:$B,$D105),"")</f>
        <v>-1</v>
      </c>
      <c r="BL105" s="12">
        <f>IFERROR((SUMIFS('OP Units'!G:G,'OP Units'!$A:$A,$D105)-SUMIFS('Forecast Data'!$H:$H,'Forecast Data'!$C:$C,BL$6,'Forecast Data'!$B:$B,$D105))/SUMIFS('Forecast Data'!$H:$H,'Forecast Data'!$C:$C,BL$6,'Forecast Data'!$B:$B,$D105),"")</f>
        <v>-1</v>
      </c>
      <c r="BM105" s="12">
        <f>IFERROR((SUMIFS('OP Units'!H:H,'OP Units'!$A:$A,$D105)-SUMIFS('Forecast Data'!$H:$H,'Forecast Data'!$C:$C,BM$6,'Forecast Data'!$B:$B,$D105))/SUMIFS('Forecast Data'!$H:$H,'Forecast Data'!$C:$C,BM$6,'Forecast Data'!$B:$B,$D105),"")</f>
        <v>-1</v>
      </c>
      <c r="BN105" s="12">
        <f>IFERROR((SUMIFS('OP Units'!I:I,'OP Units'!$A:$A,$D105)-SUMIFS('Forecast Data'!$H:$H,'Forecast Data'!$C:$C,BN$6,'Forecast Data'!$B:$B,$D105))/SUMIFS('Forecast Data'!$H:$H,'Forecast Data'!$C:$C,BN$6,'Forecast Data'!$B:$B,$D105),"")</f>
        <v>-1</v>
      </c>
      <c r="BO105" s="12">
        <f>IFERROR((SUMIFS('OP Units'!J:J,'OP Units'!$A:$A,$D105)-SUMIFS('Forecast Data'!$H:$H,'Forecast Data'!$C:$C,BO$6,'Forecast Data'!$B:$B,$D105))/SUMIFS('Forecast Data'!$H:$H,'Forecast Data'!$C:$C,BO$6,'Forecast Data'!$B:$B,$D105),"")</f>
        <v>-1</v>
      </c>
      <c r="BP105" s="12">
        <f>IFERROR((SUMIFS('OP Units'!K:K,'OP Units'!$A:$A,$D105)-SUMIFS('Forecast Data'!$H:$H,'Forecast Data'!$C:$C,BP$6,'Forecast Data'!$B:$B,$D105))/SUMIFS('Forecast Data'!$H:$H,'Forecast Data'!$C:$C,BP$6,'Forecast Data'!$B:$B,$D105),"")</f>
        <v>-1</v>
      </c>
      <c r="BQ105" s="12">
        <f>IFERROR((SUMIFS('OP Units'!L:L,'OP Units'!$A:$A,$D105)-SUMIFS('Forecast Data'!$H:$H,'Forecast Data'!$C:$C,BQ$6,'Forecast Data'!$B:$B,$D105))/SUMIFS('Forecast Data'!$H:$H,'Forecast Data'!$C:$C,BQ$6,'Forecast Data'!$B:$B,$D105),"")</f>
        <v>-1</v>
      </c>
      <c r="BR105" s="12">
        <f>IFERROR((SUMIFS('OP Units'!M:M,'OP Units'!$A:$A,$D105)-SUMIFS('Forecast Data'!$H:$H,'Forecast Data'!$C:$C,BR$6,'Forecast Data'!$B:$B,$D105))/SUMIFS('Forecast Data'!$H:$H,'Forecast Data'!$C:$C,BR$6,'Forecast Data'!$B:$B,$D105),"")</f>
        <v>-1</v>
      </c>
      <c r="BS105" s="12">
        <f>IFERROR((SUMIFS('OP Units'!N:N,'OP Units'!$A:$A,$D105)-SUMIFS('Forecast Data'!$H:$H,'Forecast Data'!$C:$C,BS$6,'Forecast Data'!$B:$B,$D105))/SUMIFS('Forecast Data'!$H:$H,'Forecast Data'!$C:$C,BS$6,'Forecast Data'!$B:$B,$D105),"")</f>
        <v>-1</v>
      </c>
      <c r="BT105" s="12">
        <f>IFERROR((SUMIFS('OP Units'!O:O,'OP Units'!$A:$A,$D105)-SUMIFS('Forecast Data'!$H:$H,'Forecast Data'!$C:$C,BT$6,'Forecast Data'!$B:$B,$D105))/SUMIFS('Forecast Data'!$H:$H,'Forecast Data'!$C:$C,BT$6,'Forecast Data'!$B:$B,$D105),"")</f>
        <v>-1</v>
      </c>
      <c r="BU105" s="12">
        <f>IFERROR((SUMIFS('OP Units'!P:P,'OP Units'!$A:$A,$D105)-SUMIFS('Forecast Data'!$H:$H,'Forecast Data'!$C:$C,BU$6,'Forecast Data'!$B:$B,$D105))/SUMIFS('Forecast Data'!$H:$H,'Forecast Data'!$C:$C,BU$6,'Forecast Data'!$B:$B,$D105),"")</f>
        <v>-1</v>
      </c>
      <c r="BV105" s="12"/>
      <c r="BW105" s="11">
        <f>(SUMIFS('Forecast Data'!H:H,'Forecast Data'!B:B,D105,'Forecast Data'!C:C,BK$6)+SUMIFS('Forecast Data'!H:H,'Forecast Data'!B:B,D105,'Forecast Data'!C:C,BL$6)+SUMIFS('Forecast Data'!H:H,'Forecast Data'!B:B,D105,'Forecast Data'!C:C,BM$6)+SUMIFS('Forecast Data'!H:H,'Forecast Data'!B:B,D105,'Forecast Data'!C:C,BN$6)+SUMIFS('Forecast Data'!H:H,'Forecast Data'!B:B,D105,'Forecast Data'!C:C,BO$6)+SUMIFS('Forecast Data'!H:H,'Forecast Data'!B:B,D105,'Forecast Data'!C:C,BP$6)+SUMIFS('Forecast Data'!H:H,'Forecast Data'!B:B,D105,'Forecast Data'!C:C,BQ$6)+SUMIFS('Forecast Data'!H:H,'Forecast Data'!B:B,D105,'Forecast Data'!C:C,BJ$6))/8</f>
        <v>220.375</v>
      </c>
      <c r="BX105" s="12">
        <f>IFERROR((SUM(W105:AD105)-(SUMIFS('Forecast Data'!H:H,'Forecast Data'!B:B,B105,'Forecast Data'!C:C,BJ$6)+SUMIFS('Forecast Data'!H:H,'Forecast Data'!B:B,B105,'Forecast Data'!C:C,BK$6)+SUMIFS('Forecast Data'!H:H,'Forecast Data'!B:B,B105,'Forecast Data'!C:C,BL$6)+SUMIFS('Forecast Data'!H:H,'Forecast Data'!B:B,B105,'Forecast Data'!C:C,BM$6)+SUMIFS('Forecast Data'!H:H,'Forecast Data'!B:B,B105,'Forecast Data'!C:C,BN$6)+SUMIFS('Forecast Data'!H:H,'Forecast Data'!B:B,B105,'Forecast Data'!C:C,BO$6)+SUMIFS('Forecast Data'!H:H,'Forecast Data'!B:B,B105,'Forecast Data'!C:C,BP$6)+SUMIFS('Forecast Data'!H:H,'Forecast Data'!B:B,B105,'Forecast Data'!C:C,BQ$6)))/(SUMIFS('Forecast Data'!H:H,'Forecast Data'!B:B,B105,'Forecast Data'!C:C,BJ$6)+SUMIFS('Forecast Data'!H:H,'Forecast Data'!B:B,B105,'Forecast Data'!C:C,BK$6)+SUMIFS('Forecast Data'!H:H,'Forecast Data'!B:B,B105,'Forecast Data'!C:C,BL$6)+SUMIFS('Forecast Data'!H:H,'Forecast Data'!B:B,B105,'Forecast Data'!C:C,BM$6)+SUMIFS('Forecast Data'!H:H,'Forecast Data'!B:B,B105,'Forecast Data'!C:C,BN$6)+SUMIFS('Forecast Data'!H:H,'Forecast Data'!B:B,B105,'Forecast Data'!C:C,BO$6)+SUMIFS('Forecast Data'!H:H,'Forecast Data'!B:B,B105,'Forecast Data'!C:C,BP$6)+SUMIFS('Forecast Data'!H:H,'Forecast Data'!B:B,B105,'Forecast Data'!C:C,BQ$6)),"")</f>
        <v>-0.42541123085649463</v>
      </c>
      <c r="BY105" s="12">
        <f t="shared" si="18"/>
        <v>-1.0860298085252484E-4</v>
      </c>
      <c r="BZ105" s="16">
        <f t="shared" si="19"/>
        <v>-7.7090533546228475E-5</v>
      </c>
      <c r="CA105" s="13">
        <f t="shared" si="20"/>
        <v>-3.1512447306296367E-3</v>
      </c>
      <c r="CB105" s="12">
        <f t="shared" si="21"/>
        <v>3.1512447306296365E-5</v>
      </c>
      <c r="CC105" s="12"/>
      <c r="CD105" s="11">
        <f>(SUMIFS('Forecast Data'!H:H,'Forecast Data'!B:B,D105,'Forecast Data'!C:C,BK$6)+SUMIFS('Forecast Data'!H:H,'Forecast Data'!B:B,D105,'Forecast Data'!C:C,BL$6)+SUMIFS('Forecast Data'!H:H,'Forecast Data'!B:B,D105,'Forecast Data'!C:C,BM$6)+SUMIFS('Forecast Data'!H:H,'Forecast Data'!B:B,D105,'Forecast Data'!C:C,BJ$6))/4</f>
        <v>71.75</v>
      </c>
      <c r="CE105" s="12">
        <f>IFERROR((SUM(W105:Z105)-(SUMIFS('Forecast Data'!H:H,'Forecast Data'!B:B,D105,'Forecast Data'!C:C,BJ$6)+SUMIFS('Forecast Data'!H:H,'Forecast Data'!B:B,D105,'Forecast Data'!C:C,BK$6)+SUMIFS('Forecast Data'!H:H,'Forecast Data'!B:B,D105,'Forecast Data'!C:C,BL$6)+SUMIFS('Forecast Data'!H:H,'Forecast Data'!B:B,D105,'Forecast Data'!C:C,BM$6)))/(SUMIFS('Forecast Data'!H:H,'Forecast Data'!B:B,D105,'Forecast Data'!C:C,BJ$6)+SUMIFS('Forecast Data'!H:H,'Forecast Data'!B:B,D105,'Forecast Data'!C:C,BK$6)+SUMIFS('Forecast Data'!H:H,'Forecast Data'!B:B,D105,'Forecast Data'!C:C,BL$6)+SUMIFS('Forecast Data'!H:H,'Forecast Data'!B:B,D105,'Forecast Data'!C:C,BM$6)),"")</f>
        <v>0.89547038327526129</v>
      </c>
      <c r="CF105" s="12">
        <f t="shared" si="22"/>
        <v>-1.0860298085252484E-4</v>
      </c>
      <c r="CG105" s="12">
        <f t="shared" si="23"/>
        <v>5.3866286716589566E-5</v>
      </c>
      <c r="CH105" s="13">
        <f t="shared" si="24"/>
        <v>-1.6246926756911442E-2</v>
      </c>
      <c r="CI105" s="13"/>
    </row>
    <row r="106" spans="1:87" ht="13.2">
      <c r="A106" s="1"/>
      <c r="B106" t="str">
        <f t="shared" si="43"/>
        <v>Panasonic CE</v>
      </c>
      <c r="D106" t="s">
        <v>139</v>
      </c>
      <c r="E106" s="11">
        <f>SUMIFS('Fin Data'!F:F,'Fin Data'!A:A,D106)</f>
        <v>445</v>
      </c>
      <c r="F106" s="11">
        <f>SUMIFS('Fin Data with 6 week hist'!I:I,'Fin Data with 6 week hist'!$A:$A,$D106)</f>
        <v>320</v>
      </c>
      <c r="G106" s="11">
        <f>SUMIFS('Fin Data with 6 week hist'!J:J,'Fin Data with 6 week hist'!$A:$A,$D106)</f>
        <v>334</v>
      </c>
      <c r="H106" s="11">
        <f>SUMIFS('Fin Data with 6 week hist'!K:K,'Fin Data with 6 week hist'!$A:$A,$D106)+SUMIFS('Unit Cancellations'!D:D,'Unit Cancellations'!$B:$B,$D106)</f>
        <v>270</v>
      </c>
      <c r="I106" s="11">
        <f>SUMIFS('Fin Data with 6 week hist'!L:L,'Fin Data with 6 week hist'!$A:$A,$D106)+SUMIFS('Unit Cancellations'!E:E,'Unit Cancellations'!$B:$B,$D106)</f>
        <v>408</v>
      </c>
      <c r="J106" s="11">
        <f>SUMIFS('Fin Data with 6 week hist'!M:M,'Fin Data with 6 week hist'!$A:$A,$D106)+SUMIFS('Unit Cancellations'!F:F,'Unit Cancellations'!$B:$B,$D106)</f>
        <v>408</v>
      </c>
      <c r="K106" s="11">
        <f>SUMIFS('Fin Data with 6 week hist'!N:N,'Fin Data with 6 week hist'!$A:$A,$D106)+SUMIFS('Unit Cancellations'!G:G,'Unit Cancellations'!$B:$B,$D106)</f>
        <v>413</v>
      </c>
      <c r="L106" s="11">
        <f>SUMIFS('Fin Data'!AN:AN,'Fin Data'!A:A,D106)</f>
        <v>359</v>
      </c>
      <c r="M106" s="12">
        <f>IFERROR(SUMIFS('Fin Data'!AO:AO,'Fin Data'!A:A,D106),"")</f>
        <v>-0.19325842696629214</v>
      </c>
      <c r="N106" s="1"/>
      <c r="O106" s="11">
        <f t="shared" si="12"/>
        <v>524.25</v>
      </c>
      <c r="P106" s="12">
        <f t="shared" si="13"/>
        <v>0.26706948640483386</v>
      </c>
      <c r="Q106" s="1"/>
      <c r="R106" s="11">
        <f t="shared" si="14"/>
        <v>515.75</v>
      </c>
      <c r="S106" s="12">
        <f t="shared" si="15"/>
        <v>7.1131879543094495E-2</v>
      </c>
      <c r="T106" s="11">
        <f t="shared" si="16"/>
        <v>356.125</v>
      </c>
      <c r="U106" s="1" t="e">
        <f t="shared" si="44"/>
        <v>#REF!</v>
      </c>
      <c r="V106" s="1"/>
      <c r="W106" s="11">
        <f>SUMIFS('Forecast Data'!$D:$D,'Forecast Data'!$C:$C,W$6,'Forecast Data'!$B:$B,$D106)</f>
        <v>519</v>
      </c>
      <c r="X106" s="11">
        <f>SUMIFS('Forecast Data'!$D:$D,'Forecast Data'!$C:$C,X$6,'Forecast Data'!$B:$B,$D106)</f>
        <v>526</v>
      </c>
      <c r="Y106" s="11">
        <f>SUMIFS('Forecast Data'!$D:$D,'Forecast Data'!$C:$C,Y$6,'Forecast Data'!$B:$B,$D106)</f>
        <v>526</v>
      </c>
      <c r="Z106" s="11">
        <f>SUMIFS('Forecast Data'!$D:$D,'Forecast Data'!$C:$C,Z$6,'Forecast Data'!$B:$B,$D106)</f>
        <v>526</v>
      </c>
      <c r="AA106" s="11">
        <f>SUMIFS('Forecast Data'!$D:$D,'Forecast Data'!$C:$C,AA$6,'Forecast Data'!$B:$B,$D106)</f>
        <v>513</v>
      </c>
      <c r="AB106" s="11">
        <f>SUMIFS('Forecast Data'!$D:$D,'Forecast Data'!$C:$C,AB$6,'Forecast Data'!$B:$B,$D106)</f>
        <v>517</v>
      </c>
      <c r="AC106" s="11">
        <f>SUMIFS('Forecast Data'!$D:$D,'Forecast Data'!$C:$C,AC$6,'Forecast Data'!$B:$B,$D106)</f>
        <v>505</v>
      </c>
      <c r="AD106" s="11">
        <f>SUMIFS('Forecast Data'!$D:$D,'Forecast Data'!$C:$C,AD$6,'Forecast Data'!$B:$B,$D106)</f>
        <v>494</v>
      </c>
      <c r="AE106" s="11">
        <f>SUMIFS('Forecast Data'!$D:$D,'Forecast Data'!$C:$C,AE$6,'Forecast Data'!$B:$B,$D106)</f>
        <v>498</v>
      </c>
      <c r="AF106" s="11">
        <f>SUMIFS('Forecast Data'!$D:$D,'Forecast Data'!$C:$C,AF$6,'Forecast Data'!$B:$B,$D106)</f>
        <v>518</v>
      </c>
      <c r="AG106" s="11">
        <f>SUMIFS('Forecast Data'!$D:$D,'Forecast Data'!$C:$C,AG$6,'Forecast Data'!$B:$B,$D106)</f>
        <v>519</v>
      </c>
      <c r="AH106" s="11">
        <f>SUMIFS('Forecast Data'!$D:$D,'Forecast Data'!$C:$C,AH$6,'Forecast Data'!$B:$B,$D106)</f>
        <v>516</v>
      </c>
      <c r="AI106" s="1"/>
      <c r="AJ106" s="12">
        <f>IF(SUMIFS('Forecast Data'!$E:$E,'Forecast Data'!$C:$C,AJ$6,'Forecast Data'!$B:$B,$D106)=0,"",SUMIFS('Forecast Data'!$E:$E,'Forecast Data'!$C:$C,AJ$6,'Forecast Data'!$B:$B,$D106))</f>
        <v>0.32</v>
      </c>
      <c r="AK106" s="12">
        <f>IF(SUMIFS('Forecast Data'!$E:$E,'Forecast Data'!$C:$C,AK$6,'Forecast Data'!$B:$B,$D106)=0,"",SUMIFS('Forecast Data'!$E:$E,'Forecast Data'!$C:$C,AK$6,'Forecast Data'!$B:$B,$D106))</f>
        <v>0.38</v>
      </c>
      <c r="AL106" s="12">
        <f>IF(SUMIFS('Forecast Data'!$E:$E,'Forecast Data'!$C:$C,AL$6,'Forecast Data'!$B:$B,$D106)=0,"",SUMIFS('Forecast Data'!$E:$E,'Forecast Data'!$C:$C,AL$6,'Forecast Data'!$B:$B,$D106))</f>
        <v>0.15</v>
      </c>
      <c r="AM106" s="12">
        <f>IF(SUMIFS('Forecast Data'!$E:$E,'Forecast Data'!$C:$C,AM$6,'Forecast Data'!$B:$B,$D106)=0,"",SUMIFS('Forecast Data'!$E:$E,'Forecast Data'!$C:$C,AM$6,'Forecast Data'!$B:$B,$D106))</f>
        <v>0.25</v>
      </c>
      <c r="AN106" s="12">
        <f>IF(SUMIFS('Forecast Data'!$E:$E,'Forecast Data'!$C:$C,AN$6,'Forecast Data'!$B:$B,$D106)=0,"",SUMIFS('Forecast Data'!$E:$E,'Forecast Data'!$C:$C,AN$6,'Forecast Data'!$B:$B,$D106))</f>
        <v>0.06</v>
      </c>
      <c r="AO106" s="12">
        <f>IF(SUMIFS('Forecast Data'!$E:$E,'Forecast Data'!$C:$C,AO$6,'Forecast Data'!$B:$B,$D106)=0,"",SUMIFS('Forecast Data'!$E:$E,'Forecast Data'!$C:$C,AO$6,'Forecast Data'!$B:$B,$D106))</f>
        <v>-0.37</v>
      </c>
      <c r="AP106" s="12">
        <f>IF(SUMIFS('Forecast Data'!$E:$E,'Forecast Data'!$C:$C,AP$6,'Forecast Data'!$B:$B,$D106)=0,"",SUMIFS('Forecast Data'!$E:$E,'Forecast Data'!$C:$C,AP$6,'Forecast Data'!$B:$B,$D106))</f>
        <v>-0.08</v>
      </c>
      <c r="AQ106" s="12">
        <f>IF(SUMIFS('Forecast Data'!$E:$E,'Forecast Data'!$C:$C,AQ$6,'Forecast Data'!$B:$B,$D106)=0,"",SUMIFS('Forecast Data'!$E:$E,'Forecast Data'!$C:$C,AQ$6,'Forecast Data'!$B:$B,$D106))</f>
        <v>0.46</v>
      </c>
      <c r="AR106" s="12">
        <f>IF(SUMIFS('Forecast Data'!$E:$E,'Forecast Data'!$C:$C,AR$6,'Forecast Data'!$B:$B,$D106)=0,"",SUMIFS('Forecast Data'!$E:$E,'Forecast Data'!$C:$C,AR$6,'Forecast Data'!$B:$B,$D106))</f>
        <v>0.36</v>
      </c>
      <c r="AS106" s="12">
        <f>IF(SUMIFS('Forecast Data'!$E:$E,'Forecast Data'!$C:$C,AS$6,'Forecast Data'!$B:$B,$D106)=0,"",SUMIFS('Forecast Data'!$E:$E,'Forecast Data'!$C:$C,AS$6,'Forecast Data'!$B:$B,$D106))</f>
        <v>0.25</v>
      </c>
      <c r="AT106" s="12">
        <f>IF(SUMIFS('Forecast Data'!$E:$E,'Forecast Data'!$C:$C,AT$6,'Forecast Data'!$B:$B,$D106)=0,"",SUMIFS('Forecast Data'!$E:$E,'Forecast Data'!$C:$C,AT$6,'Forecast Data'!$B:$B,$D106))</f>
        <v>0.2</v>
      </c>
      <c r="AU106" s="12">
        <f>IF(SUMIFS('Forecast Data'!$E:$E,'Forecast Data'!$C:$C,AU$6,'Forecast Data'!$B:$B,$D106)=0,"",SUMIFS('Forecast Data'!$E:$E,'Forecast Data'!$C:$C,AU$6,'Forecast Data'!$B:$B,$D106))</f>
        <v>0.25</v>
      </c>
      <c r="AV106" s="1"/>
      <c r="AW106" s="11">
        <f>SUMIFS('OP Units'!E:E,'OP Units'!$A:$A,$D106)</f>
        <v>271</v>
      </c>
      <c r="AX106" s="11">
        <f>SUMIFS('OP Units'!F:F,'OP Units'!$A:$A,$D106)</f>
        <v>254</v>
      </c>
      <c r="AY106" s="11">
        <f>SUMIFS('OP Units'!G:G,'OP Units'!$A:$A,$D106)</f>
        <v>337</v>
      </c>
      <c r="AZ106" s="11">
        <f>SUMIFS('OP Units'!H:H,'OP Units'!$A:$A,$D106)</f>
        <v>351</v>
      </c>
      <c r="BA106" s="11">
        <f>SUMIFS('OP Units'!I:I,'OP Units'!$A:$A,$D106)</f>
        <v>323</v>
      </c>
      <c r="BB106" s="11">
        <f>SUMIFS('OP Units'!J:J,'OP Units'!$A:$A,$D106)</f>
        <v>307</v>
      </c>
      <c r="BC106" s="11">
        <f>SUMIFS('OP Units'!K:K,'OP Units'!$A:$A,$D106)</f>
        <v>487</v>
      </c>
      <c r="BD106" s="11">
        <f>SUMIFS('OP Units'!L:L,'OP Units'!$A:$A,$D106)</f>
        <v>519</v>
      </c>
      <c r="BE106" s="11">
        <f>SUMIFS('OP Units'!M:M,'OP Units'!$A:$A,$D106)</f>
        <v>575</v>
      </c>
      <c r="BF106" s="11">
        <f>SUMIFS('OP Units'!N:N,'OP Units'!$A:$A,$D106)</f>
        <v>463</v>
      </c>
      <c r="BG106" s="11">
        <f>SUMIFS('OP Units'!O:O,'OP Units'!$A:$A,$D106)</f>
        <v>418</v>
      </c>
      <c r="BH106" s="11">
        <f>SUMIFS('OP Units'!P:P,'OP Units'!$A:$A,$D106)</f>
        <v>470</v>
      </c>
      <c r="BI106" s="1"/>
      <c r="BJ106" s="12">
        <f>IFERROR((SUMIFS('OP Units'!E:E,'OP Units'!$A:$A,$D106)-SUMIFS('Forecast Data'!$H:$H,'Forecast Data'!$C:$C,BJ$6,'Forecast Data'!$B:$B,$D106))/SUMIFS('Forecast Data'!$H:$H,'Forecast Data'!$C:$C,BJ$6,'Forecast Data'!$B:$B,$D106),"")</f>
        <v>-0.31043256997455471</v>
      </c>
      <c r="BK106" s="12">
        <f>IFERROR((SUMIFS('OP Units'!F:F,'OP Units'!$A:$A,$D106)-SUMIFS('Forecast Data'!$H:$H,'Forecast Data'!$C:$C,BK$6,'Forecast Data'!$B:$B,$D106))/SUMIFS('Forecast Data'!$H:$H,'Forecast Data'!$C:$C,BK$6,'Forecast Data'!$B:$B,$D106),"")</f>
        <v>-0.33507853403141363</v>
      </c>
      <c r="BL106" s="12">
        <f>IFERROR((SUMIFS('OP Units'!G:G,'OP Units'!$A:$A,$D106)-SUMIFS('Forecast Data'!$H:$H,'Forecast Data'!$C:$C,BL$6,'Forecast Data'!$B:$B,$D106))/SUMIFS('Forecast Data'!$H:$H,'Forecast Data'!$C:$C,BL$6,'Forecast Data'!$B:$B,$D106),"")</f>
        <v>-0.26419213973799127</v>
      </c>
      <c r="BM106" s="12">
        <f>IFERROR((SUMIFS('OP Units'!H:H,'OP Units'!$A:$A,$D106)-SUMIFS('Forecast Data'!$H:$H,'Forecast Data'!$C:$C,BM$6,'Forecast Data'!$B:$B,$D106))/SUMIFS('Forecast Data'!$H:$H,'Forecast Data'!$C:$C,BM$6,'Forecast Data'!$B:$B,$D106),"")</f>
        <v>-0.16824644549763032</v>
      </c>
      <c r="BN106" s="12">
        <f>IFERROR((SUMIFS('OP Units'!I:I,'OP Units'!$A:$A,$D106)-SUMIFS('Forecast Data'!$H:$H,'Forecast Data'!$C:$C,BN$6,'Forecast Data'!$B:$B,$D106))/SUMIFS('Forecast Data'!$H:$H,'Forecast Data'!$C:$C,BN$6,'Forecast Data'!$B:$B,$D106),"")</f>
        <v>-0.33264462809917356</v>
      </c>
      <c r="BO106" s="12">
        <f>IFERROR((SUMIFS('OP Units'!J:J,'OP Units'!$A:$A,$D106)-SUMIFS('Forecast Data'!$H:$H,'Forecast Data'!$C:$C,BO$6,'Forecast Data'!$B:$B,$D106))/SUMIFS('Forecast Data'!$H:$H,'Forecast Data'!$C:$C,BO$6,'Forecast Data'!$B:$B,$D106),"")</f>
        <v>-0.6269744835965978</v>
      </c>
      <c r="BP106" s="12">
        <f>IFERROR((SUMIFS('OP Units'!K:K,'OP Units'!$A:$A,$D106)-SUMIFS('Forecast Data'!$H:$H,'Forecast Data'!$C:$C,BP$6,'Forecast Data'!$B:$B,$D106))/SUMIFS('Forecast Data'!$H:$H,'Forecast Data'!$C:$C,BP$6,'Forecast Data'!$B:$B,$D106),"")</f>
        <v>-0.1161524500907441</v>
      </c>
      <c r="BQ106" s="12">
        <f>IFERROR((SUMIFS('OP Units'!L:L,'OP Units'!$A:$A,$D106)-SUMIFS('Forecast Data'!$H:$H,'Forecast Data'!$C:$C,BQ$6,'Forecast Data'!$B:$B,$D106))/SUMIFS('Forecast Data'!$H:$H,'Forecast Data'!$C:$C,BQ$6,'Forecast Data'!$B:$B,$D106),"")</f>
        <v>0.53097345132743368</v>
      </c>
      <c r="BR106" s="12">
        <f>IFERROR((SUMIFS('OP Units'!M:M,'OP Units'!$A:$A,$D106)-SUMIFS('Forecast Data'!$H:$H,'Forecast Data'!$C:$C,BR$6,'Forecast Data'!$B:$B,$D106))/SUMIFS('Forecast Data'!$H:$H,'Forecast Data'!$C:$C,BR$6,'Forecast Data'!$B:$B,$D106),"")</f>
        <v>0.57534246575342463</v>
      </c>
      <c r="BS106" s="12">
        <f>IFERROR((SUMIFS('OP Units'!N:N,'OP Units'!$A:$A,$D106)-SUMIFS('Forecast Data'!$H:$H,'Forecast Data'!$C:$C,BS$6,'Forecast Data'!$B:$B,$D106))/SUMIFS('Forecast Data'!$H:$H,'Forecast Data'!$C:$C,BS$6,'Forecast Data'!$B:$B,$D106),"")</f>
        <v>0.11835748792270531</v>
      </c>
      <c r="BT106" s="12">
        <f>IFERROR((SUMIFS('OP Units'!O:O,'OP Units'!$A:$A,$D106)-SUMIFS('Forecast Data'!$H:$H,'Forecast Data'!$C:$C,BT$6,'Forecast Data'!$B:$B,$D106))/SUMIFS('Forecast Data'!$H:$H,'Forecast Data'!$C:$C,BT$6,'Forecast Data'!$B:$B,$D106),"")</f>
        <v>-3.0162412993039442E-2</v>
      </c>
      <c r="BU106" s="12">
        <f>IFERROR((SUMIFS('OP Units'!P:P,'OP Units'!$A:$A,$D106)-SUMIFS('Forecast Data'!$H:$H,'Forecast Data'!$C:$C,BU$6,'Forecast Data'!$B:$B,$D106))/SUMIFS('Forecast Data'!$H:$H,'Forecast Data'!$C:$C,BU$6,'Forecast Data'!$B:$B,$D106),"")</f>
        <v>0.14077669902912621</v>
      </c>
      <c r="BV106" s="12"/>
      <c r="BW106" s="11">
        <f>(SUMIFS('Forecast Data'!H:H,'Forecast Data'!B:B,D106,'Forecast Data'!C:C,BK$6)+SUMIFS('Forecast Data'!H:H,'Forecast Data'!B:B,D106,'Forecast Data'!C:C,BL$6)+SUMIFS('Forecast Data'!H:H,'Forecast Data'!B:B,D106,'Forecast Data'!C:C,BM$6)+SUMIFS('Forecast Data'!H:H,'Forecast Data'!B:B,D106,'Forecast Data'!C:C,BN$6)+SUMIFS('Forecast Data'!H:H,'Forecast Data'!B:B,D106,'Forecast Data'!C:C,BO$6)+SUMIFS('Forecast Data'!H:H,'Forecast Data'!B:B,D106,'Forecast Data'!C:C,BP$6)+SUMIFS('Forecast Data'!H:H,'Forecast Data'!B:B,D106,'Forecast Data'!C:C,BQ$6)+SUMIFS('Forecast Data'!H:H,'Forecast Data'!B:B,D106,'Forecast Data'!C:C,BJ$6))/8</f>
        <v>481.5</v>
      </c>
      <c r="BX106" s="12">
        <f>IFERROR((SUM(W106:AD106)-(SUMIFS('Forecast Data'!H:H,'Forecast Data'!B:B,B106,'Forecast Data'!C:C,BJ$6)+SUMIFS('Forecast Data'!H:H,'Forecast Data'!B:B,B106,'Forecast Data'!C:C,BK$6)+SUMIFS('Forecast Data'!H:H,'Forecast Data'!B:B,B106,'Forecast Data'!C:C,BL$6)+SUMIFS('Forecast Data'!H:H,'Forecast Data'!B:B,B106,'Forecast Data'!C:C,BM$6)+SUMIFS('Forecast Data'!H:H,'Forecast Data'!B:B,B106,'Forecast Data'!C:C,BN$6)+SUMIFS('Forecast Data'!H:H,'Forecast Data'!B:B,B106,'Forecast Data'!C:C,BO$6)+SUMIFS('Forecast Data'!H:H,'Forecast Data'!B:B,B106,'Forecast Data'!C:C,BP$6)+SUMIFS('Forecast Data'!H:H,'Forecast Data'!B:B,B106,'Forecast Data'!C:C,BQ$6)))/(SUMIFS('Forecast Data'!H:H,'Forecast Data'!B:B,B106,'Forecast Data'!C:C,BJ$6)+SUMIFS('Forecast Data'!H:H,'Forecast Data'!B:B,B106,'Forecast Data'!C:C,BK$6)+SUMIFS('Forecast Data'!H:H,'Forecast Data'!B:B,B106,'Forecast Data'!C:C,BL$6)+SUMIFS('Forecast Data'!H:H,'Forecast Data'!B:B,B106,'Forecast Data'!C:C,BM$6)+SUMIFS('Forecast Data'!H:H,'Forecast Data'!B:B,B106,'Forecast Data'!C:C,BN$6)+SUMIFS('Forecast Data'!H:H,'Forecast Data'!B:B,B106,'Forecast Data'!C:C,BO$6)+SUMIFS('Forecast Data'!H:H,'Forecast Data'!B:B,B106,'Forecast Data'!C:C,BP$6)+SUMIFS('Forecast Data'!H:H,'Forecast Data'!B:B,B106,'Forecast Data'!C:C,BQ$6)),"")</f>
        <v>7.1131879543094495E-2</v>
      </c>
      <c r="BY106" s="12">
        <f t="shared" si="18"/>
        <v>-7.3542176010371149E-5</v>
      </c>
      <c r="BZ106" s="16">
        <f t="shared" si="19"/>
        <v>2.8163741588888803E-5</v>
      </c>
      <c r="CA106" s="13">
        <f t="shared" si="20"/>
        <v>-1.0170591759925995E-2</v>
      </c>
      <c r="CB106" s="12">
        <f t="shared" si="21"/>
        <v>1.0170591759925995E-4</v>
      </c>
      <c r="CC106" s="12"/>
      <c r="CD106" s="11">
        <f>(SUMIFS('Forecast Data'!H:H,'Forecast Data'!B:B,D106,'Forecast Data'!C:C,BK$6)+SUMIFS('Forecast Data'!H:H,'Forecast Data'!B:B,D106,'Forecast Data'!C:C,BL$6)+SUMIFS('Forecast Data'!H:H,'Forecast Data'!B:B,D106,'Forecast Data'!C:C,BM$6)+SUMIFS('Forecast Data'!H:H,'Forecast Data'!B:B,D106,'Forecast Data'!C:C,BJ$6))/4</f>
        <v>413.75</v>
      </c>
      <c r="CE106" s="12">
        <f>IFERROR((SUM(W106:Z106)-(SUMIFS('Forecast Data'!H:H,'Forecast Data'!B:B,D106,'Forecast Data'!C:C,BJ$6)+SUMIFS('Forecast Data'!H:H,'Forecast Data'!B:B,D106,'Forecast Data'!C:C,BK$6)+SUMIFS('Forecast Data'!H:H,'Forecast Data'!B:B,D106,'Forecast Data'!C:C,BL$6)+SUMIFS('Forecast Data'!H:H,'Forecast Data'!B:B,D106,'Forecast Data'!C:C,BM$6)))/(SUMIFS('Forecast Data'!H:H,'Forecast Data'!B:B,D106,'Forecast Data'!C:C,BJ$6)+SUMIFS('Forecast Data'!H:H,'Forecast Data'!B:B,D106,'Forecast Data'!C:C,BK$6)+SUMIFS('Forecast Data'!H:H,'Forecast Data'!B:B,D106,'Forecast Data'!C:C,BL$6)+SUMIFS('Forecast Data'!H:H,'Forecast Data'!B:B,D106,'Forecast Data'!C:C,BM$6)),"")</f>
        <v>0.26706948640483386</v>
      </c>
      <c r="CF106" s="12">
        <f t="shared" si="22"/>
        <v>-7.3542176010371149E-5</v>
      </c>
      <c r="CG106" s="12">
        <f t="shared" si="23"/>
        <v>9.2641629294679324E-5</v>
      </c>
      <c r="CH106" s="13">
        <f t="shared" si="24"/>
        <v>-1.6618380530505048E-2</v>
      </c>
      <c r="CI106" s="13"/>
    </row>
    <row r="107" spans="1:87" ht="13.2">
      <c r="A107" s="1"/>
      <c r="B107" t="str">
        <f t="shared" si="43"/>
        <v>Eagle's Nest Outfitters</v>
      </c>
      <c r="D107" t="s">
        <v>140</v>
      </c>
      <c r="E107" s="11">
        <f>SUMIFS('Fin Data'!F:F,'Fin Data'!A:A,D107)</f>
        <v>481</v>
      </c>
      <c r="F107" s="11">
        <f>SUMIFS('Fin Data with 6 week hist'!I:I,'Fin Data with 6 week hist'!$A:$A,$D107)</f>
        <v>0</v>
      </c>
      <c r="G107" s="11">
        <f>SUMIFS('Fin Data with 6 week hist'!J:J,'Fin Data with 6 week hist'!$A:$A,$D107)</f>
        <v>2</v>
      </c>
      <c r="H107" s="11">
        <f>SUMIFS('Fin Data with 6 week hist'!K:K,'Fin Data with 6 week hist'!$A:$A,$D107)+SUMIFS('Unit Cancellations'!D:D,'Unit Cancellations'!$B:$B,$D107)</f>
        <v>3</v>
      </c>
      <c r="I107" s="11">
        <f>SUMIFS('Fin Data with 6 week hist'!L:L,'Fin Data with 6 week hist'!$A:$A,$D107)+SUMIFS('Unit Cancellations'!E:E,'Unit Cancellations'!$B:$B,$D107)</f>
        <v>5</v>
      </c>
      <c r="J107" s="11">
        <f>SUMIFS('Fin Data with 6 week hist'!M:M,'Fin Data with 6 week hist'!$A:$A,$D107)+SUMIFS('Unit Cancellations'!F:F,'Unit Cancellations'!$B:$B,$D107)</f>
        <v>6</v>
      </c>
      <c r="K107" s="11">
        <f>SUMIFS('Fin Data with 6 week hist'!N:N,'Fin Data with 6 week hist'!$A:$A,$D107)+SUMIFS('Unit Cancellations'!G:G,'Unit Cancellations'!$B:$B,$D107)</f>
        <v>4</v>
      </c>
      <c r="L107" s="11">
        <f>SUMIFS('Fin Data'!AN:AN,'Fin Data'!A:A,D107)</f>
        <v>3</v>
      </c>
      <c r="M107" s="12">
        <f>IFERROR(SUMIFS('Fin Data'!AO:AO,'Fin Data'!A:A,D107),"")</f>
        <v>-0.99376299376299382</v>
      </c>
      <c r="N107" s="1"/>
      <c r="O107" s="11">
        <f t="shared" si="12"/>
        <v>95</v>
      </c>
      <c r="P107" s="12">
        <f t="shared" si="13"/>
        <v>-0.74496644295302017</v>
      </c>
      <c r="Q107" s="1"/>
      <c r="R107" s="11">
        <f t="shared" si="14"/>
        <v>95</v>
      </c>
      <c r="S107" s="12">
        <f t="shared" si="15"/>
        <v>-0.67353951890034369</v>
      </c>
      <c r="T107" s="11">
        <f t="shared" si="16"/>
        <v>0</v>
      </c>
      <c r="U107" s="1" t="e">
        <f t="shared" si="44"/>
        <v>#REF!</v>
      </c>
      <c r="V107" s="1"/>
      <c r="W107" s="11">
        <f>SUMIFS('Forecast Data'!$D:$D,'Forecast Data'!$C:$C,W$6,'Forecast Data'!$B:$B,$D107)</f>
        <v>95</v>
      </c>
      <c r="X107" s="11">
        <f>SUMIFS('Forecast Data'!$D:$D,'Forecast Data'!$C:$C,X$6,'Forecast Data'!$B:$B,$D107)</f>
        <v>95</v>
      </c>
      <c r="Y107" s="11">
        <f>SUMIFS('Forecast Data'!$D:$D,'Forecast Data'!$C:$C,Y$6,'Forecast Data'!$B:$B,$D107)</f>
        <v>95</v>
      </c>
      <c r="Z107" s="11">
        <f>SUMIFS('Forecast Data'!$D:$D,'Forecast Data'!$C:$C,Z$6,'Forecast Data'!$B:$B,$D107)</f>
        <v>95</v>
      </c>
      <c r="AA107" s="11">
        <f>SUMIFS('Forecast Data'!$D:$D,'Forecast Data'!$C:$C,AA$6,'Forecast Data'!$B:$B,$D107)</f>
        <v>95</v>
      </c>
      <c r="AB107" s="11">
        <f>SUMIFS('Forecast Data'!$D:$D,'Forecast Data'!$C:$C,AB$6,'Forecast Data'!$B:$B,$D107)</f>
        <v>95</v>
      </c>
      <c r="AC107" s="11">
        <f>SUMIFS('Forecast Data'!$D:$D,'Forecast Data'!$C:$C,AC$6,'Forecast Data'!$B:$B,$D107)</f>
        <v>95</v>
      </c>
      <c r="AD107" s="11">
        <f>SUMIFS('Forecast Data'!$D:$D,'Forecast Data'!$C:$C,AD$6,'Forecast Data'!$B:$B,$D107)</f>
        <v>95</v>
      </c>
      <c r="AE107" s="11">
        <f>SUMIFS('Forecast Data'!$D:$D,'Forecast Data'!$C:$C,AE$6,'Forecast Data'!$B:$B,$D107)</f>
        <v>69</v>
      </c>
      <c r="AF107" s="11">
        <f>SUMIFS('Forecast Data'!$D:$D,'Forecast Data'!$C:$C,AF$6,'Forecast Data'!$B:$B,$D107)</f>
        <v>65</v>
      </c>
      <c r="AG107" s="11">
        <f>SUMIFS('Forecast Data'!$D:$D,'Forecast Data'!$C:$C,AG$6,'Forecast Data'!$B:$B,$D107)</f>
        <v>65</v>
      </c>
      <c r="AH107" s="11">
        <f>SUMIFS('Forecast Data'!$D:$D,'Forecast Data'!$C:$C,AH$6,'Forecast Data'!$B:$B,$D107)</f>
        <v>65</v>
      </c>
      <c r="AI107" s="1"/>
      <c r="AJ107" s="12">
        <f>IF(SUMIFS('Forecast Data'!$E:$E,'Forecast Data'!$C:$C,AJ$6,'Forecast Data'!$B:$B,$D107)=0,"",SUMIFS('Forecast Data'!$E:$E,'Forecast Data'!$C:$C,AJ$6,'Forecast Data'!$B:$B,$D107))</f>
        <v>-0.78</v>
      </c>
      <c r="AK107" s="12">
        <f>IF(SUMIFS('Forecast Data'!$E:$E,'Forecast Data'!$C:$C,AK$6,'Forecast Data'!$B:$B,$D107)=0,"",SUMIFS('Forecast Data'!$E:$E,'Forecast Data'!$C:$C,AK$6,'Forecast Data'!$B:$B,$D107))</f>
        <v>-0.73</v>
      </c>
      <c r="AL107" s="12">
        <f>IF(SUMIFS('Forecast Data'!$E:$E,'Forecast Data'!$C:$C,AL$6,'Forecast Data'!$B:$B,$D107)=0,"",SUMIFS('Forecast Data'!$E:$E,'Forecast Data'!$C:$C,AL$6,'Forecast Data'!$B:$B,$D107))</f>
        <v>-0.73</v>
      </c>
      <c r="AM107" s="12">
        <f>IF(SUMIFS('Forecast Data'!$E:$E,'Forecast Data'!$C:$C,AM$6,'Forecast Data'!$B:$B,$D107)=0,"",SUMIFS('Forecast Data'!$E:$E,'Forecast Data'!$C:$C,AM$6,'Forecast Data'!$B:$B,$D107))</f>
        <v>-0.73</v>
      </c>
      <c r="AN107" s="12">
        <f>IF(SUMIFS('Forecast Data'!$E:$E,'Forecast Data'!$C:$C,AN$6,'Forecast Data'!$B:$B,$D107)=0,"",SUMIFS('Forecast Data'!$E:$E,'Forecast Data'!$C:$C,AN$6,'Forecast Data'!$B:$B,$D107))</f>
        <v>-0.61</v>
      </c>
      <c r="AO107" s="12">
        <f>IF(SUMIFS('Forecast Data'!$E:$E,'Forecast Data'!$C:$C,AO$6,'Forecast Data'!$B:$B,$D107)=0,"",SUMIFS('Forecast Data'!$E:$E,'Forecast Data'!$C:$C,AO$6,'Forecast Data'!$B:$B,$D107))</f>
        <v>-0.55000000000000004</v>
      </c>
      <c r="AP107" s="12">
        <f>IF(SUMIFS('Forecast Data'!$E:$E,'Forecast Data'!$C:$C,AP$6,'Forecast Data'!$B:$B,$D107)=0,"",SUMIFS('Forecast Data'!$E:$E,'Forecast Data'!$C:$C,AP$6,'Forecast Data'!$B:$B,$D107))</f>
        <v>-0.57999999999999996</v>
      </c>
      <c r="AQ107" s="12">
        <f>IF(SUMIFS('Forecast Data'!$E:$E,'Forecast Data'!$C:$C,AQ$6,'Forecast Data'!$B:$B,$D107)=0,"",SUMIFS('Forecast Data'!$E:$E,'Forecast Data'!$C:$C,AQ$6,'Forecast Data'!$B:$B,$D107))</f>
        <v>-0.37</v>
      </c>
      <c r="AR107" s="12">
        <f>IF(SUMIFS('Forecast Data'!$E:$E,'Forecast Data'!$C:$C,AR$6,'Forecast Data'!$B:$B,$D107)=0,"",SUMIFS('Forecast Data'!$E:$E,'Forecast Data'!$C:$C,AR$6,'Forecast Data'!$B:$B,$D107))</f>
        <v>0.48</v>
      </c>
      <c r="AS107" s="12">
        <f>IF(SUMIFS('Forecast Data'!$E:$E,'Forecast Data'!$C:$C,AS$6,'Forecast Data'!$B:$B,$D107)=0,"",SUMIFS('Forecast Data'!$E:$E,'Forecast Data'!$C:$C,AS$6,'Forecast Data'!$B:$B,$D107))</f>
        <v>-0.31</v>
      </c>
      <c r="AT107" s="12">
        <f>IF(SUMIFS('Forecast Data'!$E:$E,'Forecast Data'!$C:$C,AT$6,'Forecast Data'!$B:$B,$D107)=0,"",SUMIFS('Forecast Data'!$E:$E,'Forecast Data'!$C:$C,AT$6,'Forecast Data'!$B:$B,$D107))</f>
        <v>1.25</v>
      </c>
      <c r="AU107" s="12">
        <f>IF(SUMIFS('Forecast Data'!$E:$E,'Forecast Data'!$C:$C,AU$6,'Forecast Data'!$B:$B,$D107)=0,"",SUMIFS('Forecast Data'!$E:$E,'Forecast Data'!$C:$C,AU$6,'Forecast Data'!$B:$B,$D107))</f>
        <v>4.01</v>
      </c>
      <c r="AV107" s="1"/>
      <c r="AW107" s="11">
        <f>SUMIFS('OP Units'!E:E,'OP Units'!$A:$A,$D107)</f>
        <v>0</v>
      </c>
      <c r="AX107" s="11">
        <f>SUMIFS('OP Units'!F:F,'OP Units'!$A:$A,$D107)</f>
        <v>0</v>
      </c>
      <c r="AY107" s="11">
        <f>SUMIFS('OP Units'!G:G,'OP Units'!$A:$A,$D107)</f>
        <v>0</v>
      </c>
      <c r="AZ107" s="11">
        <f>SUMIFS('OP Units'!H:H,'OP Units'!$A:$A,$D107)</f>
        <v>0</v>
      </c>
      <c r="BA107" s="11">
        <f>SUMIFS('OP Units'!I:I,'OP Units'!$A:$A,$D107)</f>
        <v>0</v>
      </c>
      <c r="BB107" s="11">
        <f>SUMIFS('OP Units'!J:J,'OP Units'!$A:$A,$D107)</f>
        <v>0</v>
      </c>
      <c r="BC107" s="11">
        <f>SUMIFS('OP Units'!K:K,'OP Units'!$A:$A,$D107)</f>
        <v>0</v>
      </c>
      <c r="BD107" s="11">
        <f>SUMIFS('OP Units'!L:L,'OP Units'!$A:$A,$D107)</f>
        <v>0</v>
      </c>
      <c r="BE107" s="11">
        <f>SUMIFS('OP Units'!M:M,'OP Units'!$A:$A,$D107)</f>
        <v>0</v>
      </c>
      <c r="BF107" s="11">
        <f>SUMIFS('OP Units'!N:N,'OP Units'!$A:$A,$D107)</f>
        <v>0</v>
      </c>
      <c r="BG107" s="11">
        <f>SUMIFS('OP Units'!O:O,'OP Units'!$A:$A,$D107)</f>
        <v>0</v>
      </c>
      <c r="BH107" s="11">
        <f>SUMIFS('OP Units'!P:P,'OP Units'!$A:$A,$D107)</f>
        <v>0</v>
      </c>
      <c r="BI107" s="1"/>
      <c r="BJ107" s="12">
        <f>IFERROR((SUMIFS('OP Units'!E:E,'OP Units'!$A:$A,$D107)-SUMIFS('Forecast Data'!$H:$H,'Forecast Data'!$C:$C,BJ$6,'Forecast Data'!$B:$B,$D107))/SUMIFS('Forecast Data'!$H:$H,'Forecast Data'!$C:$C,BJ$6,'Forecast Data'!$B:$B,$D107),"")</f>
        <v>-1</v>
      </c>
      <c r="BK107" s="12">
        <f>IFERROR((SUMIFS('OP Units'!F:F,'OP Units'!$A:$A,$D107)-SUMIFS('Forecast Data'!$H:$H,'Forecast Data'!$C:$C,BK$6,'Forecast Data'!$B:$B,$D107))/SUMIFS('Forecast Data'!$H:$H,'Forecast Data'!$C:$C,BK$6,'Forecast Data'!$B:$B,$D107),"")</f>
        <v>-1</v>
      </c>
      <c r="BL107" s="12">
        <f>IFERROR((SUMIFS('OP Units'!G:G,'OP Units'!$A:$A,$D107)-SUMIFS('Forecast Data'!$H:$H,'Forecast Data'!$C:$C,BL$6,'Forecast Data'!$B:$B,$D107))/SUMIFS('Forecast Data'!$H:$H,'Forecast Data'!$C:$C,BL$6,'Forecast Data'!$B:$B,$D107),"")</f>
        <v>-1</v>
      </c>
      <c r="BM107" s="12">
        <f>IFERROR((SUMIFS('OP Units'!H:H,'OP Units'!$A:$A,$D107)-SUMIFS('Forecast Data'!$H:$H,'Forecast Data'!$C:$C,BM$6,'Forecast Data'!$B:$B,$D107))/SUMIFS('Forecast Data'!$H:$H,'Forecast Data'!$C:$C,BM$6,'Forecast Data'!$B:$B,$D107),"")</f>
        <v>-1</v>
      </c>
      <c r="BN107" s="12">
        <f>IFERROR((SUMIFS('OP Units'!I:I,'OP Units'!$A:$A,$D107)-SUMIFS('Forecast Data'!$H:$H,'Forecast Data'!$C:$C,BN$6,'Forecast Data'!$B:$B,$D107))/SUMIFS('Forecast Data'!$H:$H,'Forecast Data'!$C:$C,BN$6,'Forecast Data'!$B:$B,$D107),"")</f>
        <v>-1</v>
      </c>
      <c r="BO107" s="12">
        <f>IFERROR((SUMIFS('OP Units'!J:J,'OP Units'!$A:$A,$D107)-SUMIFS('Forecast Data'!$H:$H,'Forecast Data'!$C:$C,BO$6,'Forecast Data'!$B:$B,$D107))/SUMIFS('Forecast Data'!$H:$H,'Forecast Data'!$C:$C,BO$6,'Forecast Data'!$B:$B,$D107),"")</f>
        <v>-1</v>
      </c>
      <c r="BP107" s="12">
        <f>IFERROR((SUMIFS('OP Units'!K:K,'OP Units'!$A:$A,$D107)-SUMIFS('Forecast Data'!$H:$H,'Forecast Data'!$C:$C,BP$6,'Forecast Data'!$B:$B,$D107))/SUMIFS('Forecast Data'!$H:$H,'Forecast Data'!$C:$C,BP$6,'Forecast Data'!$B:$B,$D107),"")</f>
        <v>-1</v>
      </c>
      <c r="BQ107" s="12">
        <f>IFERROR((SUMIFS('OP Units'!L:L,'OP Units'!$A:$A,$D107)-SUMIFS('Forecast Data'!$H:$H,'Forecast Data'!$C:$C,BQ$6,'Forecast Data'!$B:$B,$D107))/SUMIFS('Forecast Data'!$H:$H,'Forecast Data'!$C:$C,BQ$6,'Forecast Data'!$B:$B,$D107),"")</f>
        <v>-1</v>
      </c>
      <c r="BR107" s="12">
        <f>IFERROR((SUMIFS('OP Units'!M:M,'OP Units'!$A:$A,$D107)-SUMIFS('Forecast Data'!$H:$H,'Forecast Data'!$C:$C,BR$6,'Forecast Data'!$B:$B,$D107))/SUMIFS('Forecast Data'!$H:$H,'Forecast Data'!$C:$C,BR$6,'Forecast Data'!$B:$B,$D107),"")</f>
        <v>-1</v>
      </c>
      <c r="BS107" s="12">
        <f>IFERROR((SUMIFS('OP Units'!N:N,'OP Units'!$A:$A,$D107)-SUMIFS('Forecast Data'!$H:$H,'Forecast Data'!$C:$C,BS$6,'Forecast Data'!$B:$B,$D107))/SUMIFS('Forecast Data'!$H:$H,'Forecast Data'!$C:$C,BS$6,'Forecast Data'!$B:$B,$D107),"")</f>
        <v>-1</v>
      </c>
      <c r="BT107" s="12">
        <f>IFERROR((SUMIFS('OP Units'!O:O,'OP Units'!$A:$A,$D107)-SUMIFS('Forecast Data'!$H:$H,'Forecast Data'!$C:$C,BT$6,'Forecast Data'!$B:$B,$D107))/SUMIFS('Forecast Data'!$H:$H,'Forecast Data'!$C:$C,BT$6,'Forecast Data'!$B:$B,$D107),"")</f>
        <v>-1</v>
      </c>
      <c r="BU107" s="12">
        <f>IFERROR((SUMIFS('OP Units'!P:P,'OP Units'!$A:$A,$D107)-SUMIFS('Forecast Data'!$H:$H,'Forecast Data'!$C:$C,BU$6,'Forecast Data'!$B:$B,$D107))/SUMIFS('Forecast Data'!$H:$H,'Forecast Data'!$C:$C,BU$6,'Forecast Data'!$B:$B,$D107),"")</f>
        <v>-1</v>
      </c>
      <c r="BV107" s="12"/>
      <c r="BW107" s="11">
        <f>(SUMIFS('Forecast Data'!H:H,'Forecast Data'!B:B,D107,'Forecast Data'!C:C,BK$6)+SUMIFS('Forecast Data'!H:H,'Forecast Data'!B:B,D107,'Forecast Data'!C:C,BL$6)+SUMIFS('Forecast Data'!H:H,'Forecast Data'!B:B,D107,'Forecast Data'!C:C,BM$6)+SUMIFS('Forecast Data'!H:H,'Forecast Data'!B:B,D107,'Forecast Data'!C:C,BN$6)+SUMIFS('Forecast Data'!H:H,'Forecast Data'!B:B,D107,'Forecast Data'!C:C,BO$6)+SUMIFS('Forecast Data'!H:H,'Forecast Data'!B:B,D107,'Forecast Data'!C:C,BP$6)+SUMIFS('Forecast Data'!H:H,'Forecast Data'!B:B,D107,'Forecast Data'!C:C,BQ$6)+SUMIFS('Forecast Data'!H:H,'Forecast Data'!B:B,D107,'Forecast Data'!C:C,BJ$6))/8</f>
        <v>291</v>
      </c>
      <c r="BX107" s="12">
        <f>IFERROR((SUM(W107:AD107)-(SUMIFS('Forecast Data'!H:H,'Forecast Data'!B:B,B107,'Forecast Data'!C:C,BJ$6)+SUMIFS('Forecast Data'!H:H,'Forecast Data'!B:B,B107,'Forecast Data'!C:C,BK$6)+SUMIFS('Forecast Data'!H:H,'Forecast Data'!B:B,B107,'Forecast Data'!C:C,BL$6)+SUMIFS('Forecast Data'!H:H,'Forecast Data'!B:B,B107,'Forecast Data'!C:C,BM$6)+SUMIFS('Forecast Data'!H:H,'Forecast Data'!B:B,B107,'Forecast Data'!C:C,BN$6)+SUMIFS('Forecast Data'!H:H,'Forecast Data'!B:B,B107,'Forecast Data'!C:C,BO$6)+SUMIFS('Forecast Data'!H:H,'Forecast Data'!B:B,B107,'Forecast Data'!C:C,BP$6)+SUMIFS('Forecast Data'!H:H,'Forecast Data'!B:B,B107,'Forecast Data'!C:C,BQ$6)))/(SUMIFS('Forecast Data'!H:H,'Forecast Data'!B:B,B107,'Forecast Data'!C:C,BJ$6)+SUMIFS('Forecast Data'!H:H,'Forecast Data'!B:B,B107,'Forecast Data'!C:C,BK$6)+SUMIFS('Forecast Data'!H:H,'Forecast Data'!B:B,B107,'Forecast Data'!C:C,BL$6)+SUMIFS('Forecast Data'!H:H,'Forecast Data'!B:B,B107,'Forecast Data'!C:C,BM$6)+SUMIFS('Forecast Data'!H:H,'Forecast Data'!B:B,B107,'Forecast Data'!C:C,BN$6)+SUMIFS('Forecast Data'!H:H,'Forecast Data'!B:B,B107,'Forecast Data'!C:C,BO$6)+SUMIFS('Forecast Data'!H:H,'Forecast Data'!B:B,B107,'Forecast Data'!C:C,BP$6)+SUMIFS('Forecast Data'!H:H,'Forecast Data'!B:B,B107,'Forecast Data'!C:C,BQ$6)),"")</f>
        <v>-0.67353951890034369</v>
      </c>
      <c r="BY107" s="12">
        <f t="shared" si="18"/>
        <v>-4.0875767596462107E-4</v>
      </c>
      <c r="BZ107" s="16">
        <f t="shared" si="19"/>
        <v>-1.6117060880064833E-4</v>
      </c>
      <c r="CA107" s="13">
        <f t="shared" si="20"/>
        <v>-2.4758706716397273E-2</v>
      </c>
      <c r="CB107" s="12">
        <f t="shared" si="21"/>
        <v>2.4758706716397275E-4</v>
      </c>
      <c r="CC107" s="12"/>
      <c r="CD107" s="11">
        <f>(SUMIFS('Forecast Data'!H:H,'Forecast Data'!B:B,D107,'Forecast Data'!C:C,BK$6)+SUMIFS('Forecast Data'!H:H,'Forecast Data'!B:B,D107,'Forecast Data'!C:C,BL$6)+SUMIFS('Forecast Data'!H:H,'Forecast Data'!B:B,D107,'Forecast Data'!C:C,BM$6)+SUMIFS('Forecast Data'!H:H,'Forecast Data'!B:B,D107,'Forecast Data'!C:C,BJ$6))/4</f>
        <v>372.5</v>
      </c>
      <c r="CE107" s="12">
        <f>IFERROR((SUM(W107:Z107)-(SUMIFS('Forecast Data'!H:H,'Forecast Data'!B:B,D107,'Forecast Data'!C:C,BJ$6)+SUMIFS('Forecast Data'!H:H,'Forecast Data'!B:B,D107,'Forecast Data'!C:C,BK$6)+SUMIFS('Forecast Data'!H:H,'Forecast Data'!B:B,D107,'Forecast Data'!C:C,BL$6)+SUMIFS('Forecast Data'!H:H,'Forecast Data'!B:B,D107,'Forecast Data'!C:C,BM$6)))/(SUMIFS('Forecast Data'!H:H,'Forecast Data'!B:B,D107,'Forecast Data'!C:C,BJ$6)+SUMIFS('Forecast Data'!H:H,'Forecast Data'!B:B,D107,'Forecast Data'!C:C,BK$6)+SUMIFS('Forecast Data'!H:H,'Forecast Data'!B:B,D107,'Forecast Data'!C:C,BL$6)+SUMIFS('Forecast Data'!H:H,'Forecast Data'!B:B,D107,'Forecast Data'!C:C,BM$6)),"")</f>
        <v>-0.74496644295302017</v>
      </c>
      <c r="CF107" s="12">
        <f t="shared" si="22"/>
        <v>-4.0875767596462107E-4</v>
      </c>
      <c r="CG107" s="12">
        <f t="shared" si="23"/>
        <v>-2.3265205546853858E-4</v>
      </c>
      <c r="CH107" s="13">
        <f t="shared" si="24"/>
        <v>-1.7610562049608248E-2</v>
      </c>
      <c r="CI107" s="13"/>
    </row>
    <row r="108" spans="1:87" ht="13.2">
      <c r="A108" s="1"/>
      <c r="B108" t="str">
        <f t="shared" si="43"/>
        <v>G-Form</v>
      </c>
      <c r="D108" t="s">
        <v>141</v>
      </c>
      <c r="E108" s="11">
        <f>SUMIFS('Fin Data'!F:F,'Fin Data'!A:A,D108)</f>
        <v>962</v>
      </c>
      <c r="F108" s="11">
        <f>SUMIFS('Fin Data with 6 week hist'!I:I,'Fin Data with 6 week hist'!$A:$A,$D108)</f>
        <v>908</v>
      </c>
      <c r="G108" s="11">
        <f>SUMIFS('Fin Data with 6 week hist'!J:J,'Fin Data with 6 week hist'!$A:$A,$D108)</f>
        <v>1085</v>
      </c>
      <c r="H108" s="11">
        <f>SUMIFS('Fin Data with 6 week hist'!K:K,'Fin Data with 6 week hist'!$A:$A,$D108)+SUMIFS('Unit Cancellations'!D:D,'Unit Cancellations'!$B:$B,$D108)</f>
        <v>1184</v>
      </c>
      <c r="I108" s="11">
        <f>SUMIFS('Fin Data with 6 week hist'!L:L,'Fin Data with 6 week hist'!$A:$A,$D108)+SUMIFS('Unit Cancellations'!E:E,'Unit Cancellations'!$B:$B,$D108)</f>
        <v>1301</v>
      </c>
      <c r="J108" s="11">
        <f>SUMIFS('Fin Data with 6 week hist'!M:M,'Fin Data with 6 week hist'!$A:$A,$D108)+SUMIFS('Unit Cancellations'!F:F,'Unit Cancellations'!$B:$B,$D108)</f>
        <v>1336</v>
      </c>
      <c r="K108" s="11">
        <f>SUMIFS('Fin Data with 6 week hist'!N:N,'Fin Data with 6 week hist'!$A:$A,$D108)+SUMIFS('Unit Cancellations'!G:G,'Unit Cancellations'!$B:$B,$D108)</f>
        <v>1157</v>
      </c>
      <c r="L108" s="11">
        <f>SUMIFS('Fin Data'!AN:AN,'Fin Data'!A:A,D108)</f>
        <v>1162.3333333333333</v>
      </c>
      <c r="M108" s="12">
        <f>IFERROR(SUMIFS('Fin Data'!AO:AO,'Fin Data'!A:A,D108),"")</f>
        <v>0.20824670824670816</v>
      </c>
      <c r="N108" s="1"/>
      <c r="O108" s="11">
        <f t="shared" si="12"/>
        <v>1436.5</v>
      </c>
      <c r="P108" s="12">
        <f t="shared" si="13"/>
        <v>0.35582822085889571</v>
      </c>
      <c r="Q108" s="1"/>
      <c r="R108" s="11">
        <f t="shared" si="14"/>
        <v>1409.875</v>
      </c>
      <c r="S108" s="12">
        <f t="shared" si="15"/>
        <v>0.35777055495365356</v>
      </c>
      <c r="T108" s="11">
        <f t="shared" si="16"/>
        <v>957.875</v>
      </c>
      <c r="U108" s="1" t="e">
        <f t="shared" si="44"/>
        <v>#REF!</v>
      </c>
      <c r="V108" s="1"/>
      <c r="W108" s="11">
        <f>SUMIFS('Forecast Data'!$D:$D,'Forecast Data'!$C:$C,W$6,'Forecast Data'!$B:$B,$D108)</f>
        <v>1318</v>
      </c>
      <c r="X108" s="11">
        <f>SUMIFS('Forecast Data'!$D:$D,'Forecast Data'!$C:$C,X$6,'Forecast Data'!$B:$B,$D108)</f>
        <v>1436</v>
      </c>
      <c r="Y108" s="11">
        <f>SUMIFS('Forecast Data'!$D:$D,'Forecast Data'!$C:$C,Y$6,'Forecast Data'!$B:$B,$D108)</f>
        <v>1460</v>
      </c>
      <c r="Z108" s="11">
        <f>SUMIFS('Forecast Data'!$D:$D,'Forecast Data'!$C:$C,Z$6,'Forecast Data'!$B:$B,$D108)</f>
        <v>1532</v>
      </c>
      <c r="AA108" s="11">
        <f>SUMIFS('Forecast Data'!$D:$D,'Forecast Data'!$C:$C,AA$6,'Forecast Data'!$B:$B,$D108)</f>
        <v>1377</v>
      </c>
      <c r="AB108" s="11">
        <f>SUMIFS('Forecast Data'!$D:$D,'Forecast Data'!$C:$C,AB$6,'Forecast Data'!$B:$B,$D108)</f>
        <v>1418</v>
      </c>
      <c r="AC108" s="11">
        <f>SUMIFS('Forecast Data'!$D:$D,'Forecast Data'!$C:$C,AC$6,'Forecast Data'!$B:$B,$D108)</f>
        <v>1413</v>
      </c>
      <c r="AD108" s="11">
        <f>SUMIFS('Forecast Data'!$D:$D,'Forecast Data'!$C:$C,AD$6,'Forecast Data'!$B:$B,$D108)</f>
        <v>1325</v>
      </c>
      <c r="AE108" s="11">
        <f>SUMIFS('Forecast Data'!$D:$D,'Forecast Data'!$C:$C,AE$6,'Forecast Data'!$B:$B,$D108)</f>
        <v>1534</v>
      </c>
      <c r="AF108" s="11">
        <f>SUMIFS('Forecast Data'!$D:$D,'Forecast Data'!$C:$C,AF$6,'Forecast Data'!$B:$B,$D108)</f>
        <v>1554</v>
      </c>
      <c r="AG108" s="11">
        <f>SUMIFS('Forecast Data'!$D:$D,'Forecast Data'!$C:$C,AG$6,'Forecast Data'!$B:$B,$D108)</f>
        <v>1734</v>
      </c>
      <c r="AH108" s="11">
        <f>SUMIFS('Forecast Data'!$D:$D,'Forecast Data'!$C:$C,AH$6,'Forecast Data'!$B:$B,$D108)</f>
        <v>1662</v>
      </c>
      <c r="AI108" s="1"/>
      <c r="AJ108" s="12">
        <f>IF(SUMIFS('Forecast Data'!$E:$E,'Forecast Data'!$C:$C,AJ$6,'Forecast Data'!$B:$B,$D108)=0,"",SUMIFS('Forecast Data'!$E:$E,'Forecast Data'!$C:$C,AJ$6,'Forecast Data'!$B:$B,$D108))</f>
        <v>0.37</v>
      </c>
      <c r="AK108" s="12">
        <f>IF(SUMIFS('Forecast Data'!$E:$E,'Forecast Data'!$C:$C,AK$6,'Forecast Data'!$B:$B,$D108)=0,"",SUMIFS('Forecast Data'!$E:$E,'Forecast Data'!$C:$C,AK$6,'Forecast Data'!$B:$B,$D108))</f>
        <v>0.34</v>
      </c>
      <c r="AL108" s="12">
        <f>IF(SUMIFS('Forecast Data'!$E:$E,'Forecast Data'!$C:$C,AL$6,'Forecast Data'!$B:$B,$D108)=0,"",SUMIFS('Forecast Data'!$E:$E,'Forecast Data'!$C:$C,AL$6,'Forecast Data'!$B:$B,$D108))</f>
        <v>0.38</v>
      </c>
      <c r="AM108" s="12">
        <f>IF(SUMIFS('Forecast Data'!$E:$E,'Forecast Data'!$C:$C,AM$6,'Forecast Data'!$B:$B,$D108)=0,"",SUMIFS('Forecast Data'!$E:$E,'Forecast Data'!$C:$C,AM$6,'Forecast Data'!$B:$B,$D108))</f>
        <v>0.34</v>
      </c>
      <c r="AN108" s="12">
        <f>IF(SUMIFS('Forecast Data'!$E:$E,'Forecast Data'!$C:$C,AN$6,'Forecast Data'!$B:$B,$D108)=0,"",SUMIFS('Forecast Data'!$E:$E,'Forecast Data'!$C:$C,AN$6,'Forecast Data'!$B:$B,$D108))</f>
        <v>0.37</v>
      </c>
      <c r="AO108" s="12">
        <f>IF(SUMIFS('Forecast Data'!$E:$E,'Forecast Data'!$C:$C,AO$6,'Forecast Data'!$B:$B,$D108)=0,"",SUMIFS('Forecast Data'!$E:$E,'Forecast Data'!$C:$C,AO$6,'Forecast Data'!$B:$B,$D108))</f>
        <v>0.35</v>
      </c>
      <c r="AP108" s="12">
        <f>IF(SUMIFS('Forecast Data'!$E:$E,'Forecast Data'!$C:$C,AP$6,'Forecast Data'!$B:$B,$D108)=0,"",SUMIFS('Forecast Data'!$E:$E,'Forecast Data'!$C:$C,AP$6,'Forecast Data'!$B:$B,$D108))</f>
        <v>0.36</v>
      </c>
      <c r="AQ108" s="12">
        <f>IF(SUMIFS('Forecast Data'!$E:$E,'Forecast Data'!$C:$C,AQ$6,'Forecast Data'!$B:$B,$D108)=0,"",SUMIFS('Forecast Data'!$E:$E,'Forecast Data'!$C:$C,AQ$6,'Forecast Data'!$B:$B,$D108))</f>
        <v>0.36</v>
      </c>
      <c r="AR108" s="12">
        <f>IF(SUMIFS('Forecast Data'!$E:$E,'Forecast Data'!$C:$C,AR$6,'Forecast Data'!$B:$B,$D108)=0,"",SUMIFS('Forecast Data'!$E:$E,'Forecast Data'!$C:$C,AR$6,'Forecast Data'!$B:$B,$D108))</f>
        <v>0.31</v>
      </c>
      <c r="AS108" s="12">
        <f>IF(SUMIFS('Forecast Data'!$E:$E,'Forecast Data'!$C:$C,AS$6,'Forecast Data'!$B:$B,$D108)=0,"",SUMIFS('Forecast Data'!$E:$E,'Forecast Data'!$C:$C,AS$6,'Forecast Data'!$B:$B,$D108))</f>
        <v>0.36</v>
      </c>
      <c r="AT108" s="12">
        <f>IF(SUMIFS('Forecast Data'!$E:$E,'Forecast Data'!$C:$C,AT$6,'Forecast Data'!$B:$B,$D108)=0,"",SUMIFS('Forecast Data'!$E:$E,'Forecast Data'!$C:$C,AT$6,'Forecast Data'!$B:$B,$D108))</f>
        <v>0.35</v>
      </c>
      <c r="AU108" s="12">
        <f>IF(SUMIFS('Forecast Data'!$E:$E,'Forecast Data'!$C:$C,AU$6,'Forecast Data'!$B:$B,$D108)=0,"",SUMIFS('Forecast Data'!$E:$E,'Forecast Data'!$C:$C,AU$6,'Forecast Data'!$B:$B,$D108))</f>
        <v>0.35</v>
      </c>
      <c r="AV108" s="1"/>
      <c r="AW108" s="11">
        <f>SUMIFS('OP Units'!E:E,'OP Units'!$A:$A,$D108)</f>
        <v>733</v>
      </c>
      <c r="AX108" s="11">
        <f>SUMIFS('OP Units'!F:F,'OP Units'!$A:$A,$D108)</f>
        <v>847</v>
      </c>
      <c r="AY108" s="11">
        <f>SUMIFS('OP Units'!G:G,'OP Units'!$A:$A,$D108)</f>
        <v>850</v>
      </c>
      <c r="AZ108" s="11">
        <f>SUMIFS('OP Units'!H:H,'OP Units'!$A:$A,$D108)</f>
        <v>785</v>
      </c>
      <c r="BA108" s="11">
        <f>SUMIFS('OP Units'!I:I,'OP Units'!$A:$A,$D108)</f>
        <v>919</v>
      </c>
      <c r="BB108" s="11">
        <f>SUMIFS('OP Units'!J:J,'OP Units'!$A:$A,$D108)</f>
        <v>1155</v>
      </c>
      <c r="BC108" s="11">
        <f>SUMIFS('OP Units'!K:K,'OP Units'!$A:$A,$D108)</f>
        <v>1337</v>
      </c>
      <c r="BD108" s="11">
        <f>SUMIFS('OP Units'!L:L,'OP Units'!$A:$A,$D108)</f>
        <v>1037</v>
      </c>
      <c r="BE108" s="11">
        <f>SUMIFS('OP Units'!M:M,'OP Units'!$A:$A,$D108)</f>
        <v>1010</v>
      </c>
      <c r="BF108" s="11">
        <f>SUMIFS('OP Units'!N:N,'OP Units'!$A:$A,$D108)</f>
        <v>1035</v>
      </c>
      <c r="BG108" s="11">
        <f>SUMIFS('OP Units'!O:O,'OP Units'!$A:$A,$D108)</f>
        <v>1128</v>
      </c>
      <c r="BH108" s="11">
        <f>SUMIFS('OP Units'!P:P,'OP Units'!$A:$A,$D108)</f>
        <v>1103</v>
      </c>
      <c r="BI108" s="1"/>
      <c r="BJ108" s="12">
        <f>IFERROR((SUMIFS('OP Units'!E:E,'OP Units'!$A:$A,$D108)-SUMIFS('Forecast Data'!$H:$H,'Forecast Data'!$C:$C,BJ$6,'Forecast Data'!$B:$B,$D108))/SUMIFS('Forecast Data'!$H:$H,'Forecast Data'!$C:$C,BJ$6,'Forecast Data'!$B:$B,$D108),"")</f>
        <v>-0.24041450777202072</v>
      </c>
      <c r="BK108" s="12">
        <f>IFERROR((SUMIFS('OP Units'!F:F,'OP Units'!$A:$A,$D108)-SUMIFS('Forecast Data'!$H:$H,'Forecast Data'!$C:$C,BK$6,'Forecast Data'!$B:$B,$D108))/SUMIFS('Forecast Data'!$H:$H,'Forecast Data'!$C:$C,BK$6,'Forecast Data'!$B:$B,$D108),"")</f>
        <v>-0.20692883895131087</v>
      </c>
      <c r="BL108" s="12">
        <f>IFERROR((SUMIFS('OP Units'!G:G,'OP Units'!$A:$A,$D108)-SUMIFS('Forecast Data'!$H:$H,'Forecast Data'!$C:$C,BL$6,'Forecast Data'!$B:$B,$D108))/SUMIFS('Forecast Data'!$H:$H,'Forecast Data'!$C:$C,BL$6,'Forecast Data'!$B:$B,$D108),"")</f>
        <v>-0.19735599622285174</v>
      </c>
      <c r="BM108" s="12">
        <f>IFERROR((SUMIFS('OP Units'!H:H,'OP Units'!$A:$A,$D108)-SUMIFS('Forecast Data'!$H:$H,'Forecast Data'!$C:$C,BM$6,'Forecast Data'!$B:$B,$D108))/SUMIFS('Forecast Data'!$H:$H,'Forecast Data'!$C:$C,BM$6,'Forecast Data'!$B:$B,$D108),"")</f>
        <v>-0.31500872600349039</v>
      </c>
      <c r="BN108" s="12">
        <f>IFERROR((SUMIFS('OP Units'!I:I,'OP Units'!$A:$A,$D108)-SUMIFS('Forecast Data'!$H:$H,'Forecast Data'!$C:$C,BN$6,'Forecast Data'!$B:$B,$D108))/SUMIFS('Forecast Data'!$H:$H,'Forecast Data'!$C:$C,BN$6,'Forecast Data'!$B:$B,$D108),"")</f>
        <v>-8.5572139303482592E-2</v>
      </c>
      <c r="BO108" s="12">
        <f>IFERROR((SUMIFS('OP Units'!J:J,'OP Units'!$A:$A,$D108)-SUMIFS('Forecast Data'!$H:$H,'Forecast Data'!$C:$C,BO$6,'Forecast Data'!$B:$B,$D108))/SUMIFS('Forecast Data'!$H:$H,'Forecast Data'!$C:$C,BO$6,'Forecast Data'!$B:$B,$D108),"")</f>
        <v>0.1</v>
      </c>
      <c r="BP108" s="12">
        <f>IFERROR((SUMIFS('OP Units'!K:K,'OP Units'!$A:$A,$D108)-SUMIFS('Forecast Data'!$H:$H,'Forecast Data'!$C:$C,BP$6,'Forecast Data'!$B:$B,$D108))/SUMIFS('Forecast Data'!$H:$H,'Forecast Data'!$C:$C,BP$6,'Forecast Data'!$B:$B,$D108),"")</f>
        <v>0.2880539499036609</v>
      </c>
      <c r="BQ108" s="12">
        <f>IFERROR((SUMIFS('OP Units'!L:L,'OP Units'!$A:$A,$D108)-SUMIFS('Forecast Data'!$H:$H,'Forecast Data'!$C:$C,BQ$6,'Forecast Data'!$B:$B,$D108))/SUMIFS('Forecast Data'!$H:$H,'Forecast Data'!$C:$C,BQ$6,'Forecast Data'!$B:$B,$D108),"")</f>
        <v>6.25E-2</v>
      </c>
      <c r="BR108" s="12">
        <f>IFERROR((SUMIFS('OP Units'!M:M,'OP Units'!$A:$A,$D108)-SUMIFS('Forecast Data'!$H:$H,'Forecast Data'!$C:$C,BR$6,'Forecast Data'!$B:$B,$D108))/SUMIFS('Forecast Data'!$H:$H,'Forecast Data'!$C:$C,BR$6,'Forecast Data'!$B:$B,$D108),"")</f>
        <v>-0.13748932536293765</v>
      </c>
      <c r="BS108" s="12">
        <f>IFERROR((SUMIFS('OP Units'!N:N,'OP Units'!$A:$A,$D108)-SUMIFS('Forecast Data'!$H:$H,'Forecast Data'!$C:$C,BS$6,'Forecast Data'!$B:$B,$D108))/SUMIFS('Forecast Data'!$H:$H,'Forecast Data'!$C:$C,BS$6,'Forecast Data'!$B:$B,$D108),"")</f>
        <v>-9.5279720279720273E-2</v>
      </c>
      <c r="BT108" s="12">
        <f>IFERROR((SUMIFS('OP Units'!O:O,'OP Units'!$A:$A,$D108)-SUMIFS('Forecast Data'!$H:$H,'Forecast Data'!$C:$C,BT$6,'Forecast Data'!$B:$B,$D108))/SUMIFS('Forecast Data'!$H:$H,'Forecast Data'!$C:$C,BT$6,'Forecast Data'!$B:$B,$D108),"")</f>
        <v>-0.12490302560124127</v>
      </c>
      <c r="BU108" s="12">
        <f>IFERROR((SUMIFS('OP Units'!P:P,'OP Units'!$A:$A,$D108)-SUMIFS('Forecast Data'!$H:$H,'Forecast Data'!$C:$C,BU$6,'Forecast Data'!$B:$B,$D108))/SUMIFS('Forecast Data'!$H:$H,'Forecast Data'!$C:$C,BU$6,'Forecast Data'!$B:$B,$D108),"")</f>
        <v>-0.10252237591537836</v>
      </c>
      <c r="BV108" s="12"/>
      <c r="BW108" s="11">
        <f>(SUMIFS('Forecast Data'!H:H,'Forecast Data'!B:B,D108,'Forecast Data'!C:C,BK$6)+SUMIFS('Forecast Data'!H:H,'Forecast Data'!B:B,D108,'Forecast Data'!C:C,BL$6)+SUMIFS('Forecast Data'!H:H,'Forecast Data'!B:B,D108,'Forecast Data'!C:C,BM$6)+SUMIFS('Forecast Data'!H:H,'Forecast Data'!B:B,D108,'Forecast Data'!C:C,BN$6)+SUMIFS('Forecast Data'!H:H,'Forecast Data'!B:B,D108,'Forecast Data'!C:C,BO$6)+SUMIFS('Forecast Data'!H:H,'Forecast Data'!B:B,D108,'Forecast Data'!C:C,BP$6)+SUMIFS('Forecast Data'!H:H,'Forecast Data'!B:B,D108,'Forecast Data'!C:C,BQ$6)+SUMIFS('Forecast Data'!H:H,'Forecast Data'!B:B,D108,'Forecast Data'!C:C,BJ$6))/8</f>
        <v>1038.375</v>
      </c>
      <c r="BX108" s="12">
        <f>IFERROR((SUM(W108:AD108)-(SUMIFS('Forecast Data'!H:H,'Forecast Data'!B:B,B108,'Forecast Data'!C:C,BJ$6)+SUMIFS('Forecast Data'!H:H,'Forecast Data'!B:B,B108,'Forecast Data'!C:C,BK$6)+SUMIFS('Forecast Data'!H:H,'Forecast Data'!B:B,B108,'Forecast Data'!C:C,BL$6)+SUMIFS('Forecast Data'!H:H,'Forecast Data'!B:B,B108,'Forecast Data'!C:C,BM$6)+SUMIFS('Forecast Data'!H:H,'Forecast Data'!B:B,B108,'Forecast Data'!C:C,BN$6)+SUMIFS('Forecast Data'!H:H,'Forecast Data'!B:B,B108,'Forecast Data'!C:C,BO$6)+SUMIFS('Forecast Data'!H:H,'Forecast Data'!B:B,B108,'Forecast Data'!C:C,BP$6)+SUMIFS('Forecast Data'!H:H,'Forecast Data'!B:B,B108,'Forecast Data'!C:C,BQ$6)))/(SUMIFS('Forecast Data'!H:H,'Forecast Data'!B:B,B108,'Forecast Data'!C:C,BJ$6)+SUMIFS('Forecast Data'!H:H,'Forecast Data'!B:B,B108,'Forecast Data'!C:C,BK$6)+SUMIFS('Forecast Data'!H:H,'Forecast Data'!B:B,B108,'Forecast Data'!C:C,BL$6)+SUMIFS('Forecast Data'!H:H,'Forecast Data'!B:B,B108,'Forecast Data'!C:C,BM$6)+SUMIFS('Forecast Data'!H:H,'Forecast Data'!B:B,B108,'Forecast Data'!C:C,BN$6)+SUMIFS('Forecast Data'!H:H,'Forecast Data'!B:B,B108,'Forecast Data'!C:C,BO$6)+SUMIFS('Forecast Data'!H:H,'Forecast Data'!B:B,B108,'Forecast Data'!C:C,BP$6)+SUMIFS('Forecast Data'!H:H,'Forecast Data'!B:B,B108,'Forecast Data'!C:C,BQ$6)),"")</f>
        <v>0.35777055495365356</v>
      </c>
      <c r="BY108" s="12">
        <f t="shared" si="18"/>
        <v>1.7131336349702732E-4</v>
      </c>
      <c r="BZ108" s="16">
        <f t="shared" si="19"/>
        <v>3.0548408759918807E-4</v>
      </c>
      <c r="CA108" s="13">
        <f t="shared" si="20"/>
        <v>-1.3417072410216075E-2</v>
      </c>
      <c r="CB108" s="12">
        <f t="shared" si="21"/>
        <v>1.3417072410216074E-4</v>
      </c>
      <c r="CC108" s="12"/>
      <c r="CD108" s="11">
        <f>(SUMIFS('Forecast Data'!H:H,'Forecast Data'!B:B,D108,'Forecast Data'!C:C,BK$6)+SUMIFS('Forecast Data'!H:H,'Forecast Data'!B:B,D108,'Forecast Data'!C:C,BL$6)+SUMIFS('Forecast Data'!H:H,'Forecast Data'!B:B,D108,'Forecast Data'!C:C,BM$6)+SUMIFS('Forecast Data'!H:H,'Forecast Data'!B:B,D108,'Forecast Data'!C:C,BJ$6))/4</f>
        <v>1059.5</v>
      </c>
      <c r="CE108" s="12">
        <f>IFERROR((SUM(W108:Z108)-(SUMIFS('Forecast Data'!H:H,'Forecast Data'!B:B,D108,'Forecast Data'!C:C,BJ$6)+SUMIFS('Forecast Data'!H:H,'Forecast Data'!B:B,D108,'Forecast Data'!C:C,BK$6)+SUMIFS('Forecast Data'!H:H,'Forecast Data'!B:B,D108,'Forecast Data'!C:C,BL$6)+SUMIFS('Forecast Data'!H:H,'Forecast Data'!B:B,D108,'Forecast Data'!C:C,BM$6)))/(SUMIFS('Forecast Data'!H:H,'Forecast Data'!B:B,D108,'Forecast Data'!C:C,BJ$6)+SUMIFS('Forecast Data'!H:H,'Forecast Data'!B:B,D108,'Forecast Data'!C:C,BK$6)+SUMIFS('Forecast Data'!H:H,'Forecast Data'!B:B,D108,'Forecast Data'!C:C,BL$6)+SUMIFS('Forecast Data'!H:H,'Forecast Data'!B:B,D108,'Forecast Data'!C:C,BM$6)),"")</f>
        <v>0.35582822085889571</v>
      </c>
      <c r="CF108" s="12">
        <f t="shared" si="22"/>
        <v>1.7131336349702732E-4</v>
      </c>
      <c r="CG108" s="12">
        <f t="shared" si="23"/>
        <v>3.160714411230236E-4</v>
      </c>
      <c r="CH108" s="13">
        <f t="shared" si="24"/>
        <v>-1.4475807762599628E-2</v>
      </c>
      <c r="CI108" s="13"/>
    </row>
    <row r="109" spans="1:87" ht="13.2">
      <c r="A109" s="1"/>
      <c r="B109" t="str">
        <f t="shared" si="43"/>
        <v>Hotel Collection</v>
      </c>
      <c r="D109" t="s">
        <v>142</v>
      </c>
      <c r="E109" s="11">
        <f>SUMIFS('Fin Data'!F:F,'Fin Data'!A:A,D109)</f>
        <v>1864</v>
      </c>
      <c r="F109" s="11">
        <f>SUMIFS('Fin Data with 6 week hist'!I:I,'Fin Data with 6 week hist'!$A:$A,$D109)</f>
        <v>83</v>
      </c>
      <c r="G109" s="11">
        <f>SUMIFS('Fin Data with 6 week hist'!J:J,'Fin Data with 6 week hist'!$A:$A,$D109)</f>
        <v>134</v>
      </c>
      <c r="H109" s="11">
        <f>SUMIFS('Fin Data with 6 week hist'!K:K,'Fin Data with 6 week hist'!$A:$A,$D109)+SUMIFS('Unit Cancellations'!D:D,'Unit Cancellations'!$B:$B,$D109)</f>
        <v>157</v>
      </c>
      <c r="I109" s="11">
        <f>SUMIFS('Fin Data with 6 week hist'!L:L,'Fin Data with 6 week hist'!$A:$A,$D109)+SUMIFS('Unit Cancellations'!E:E,'Unit Cancellations'!$B:$B,$D109)</f>
        <v>111</v>
      </c>
      <c r="J109" s="11">
        <f>SUMIFS('Fin Data with 6 week hist'!M:M,'Fin Data with 6 week hist'!$A:$A,$D109)+SUMIFS('Unit Cancellations'!F:F,'Unit Cancellations'!$B:$B,$D109)</f>
        <v>109</v>
      </c>
      <c r="K109" s="11">
        <f>SUMIFS('Fin Data with 6 week hist'!N:N,'Fin Data with 6 week hist'!$A:$A,$D109)+SUMIFS('Unit Cancellations'!G:G,'Unit Cancellations'!$B:$B,$D109)</f>
        <v>104</v>
      </c>
      <c r="L109" s="11">
        <f>SUMIFS('Fin Data'!AN:AN,'Fin Data'!A:A,D109)</f>
        <v>116</v>
      </c>
      <c r="M109" s="12">
        <f>IFERROR(SUMIFS('Fin Data'!AO:AO,'Fin Data'!A:A,D109),"")</f>
        <v>-0.9377682403433476</v>
      </c>
      <c r="N109" s="1"/>
      <c r="O109" s="11">
        <f t="shared" si="12"/>
        <v>122</v>
      </c>
      <c r="P109" s="12">
        <f t="shared" si="13"/>
        <v>-0.92819305473808122</v>
      </c>
      <c r="Q109" s="1"/>
      <c r="R109" s="11">
        <f t="shared" si="14"/>
        <v>109</v>
      </c>
      <c r="S109" s="12">
        <f t="shared" si="15"/>
        <v>-0.9239490668062097</v>
      </c>
      <c r="T109" s="11">
        <f t="shared" si="16"/>
        <v>0</v>
      </c>
      <c r="U109" s="1" t="e">
        <f t="shared" si="44"/>
        <v>#REF!</v>
      </c>
      <c r="V109" s="1"/>
      <c r="W109" s="11">
        <f>SUMIFS('Forecast Data'!$D:$D,'Forecast Data'!$C:$C,W$6,'Forecast Data'!$B:$B,$D109)</f>
        <v>187</v>
      </c>
      <c r="X109" s="11">
        <f>SUMIFS('Forecast Data'!$D:$D,'Forecast Data'!$C:$C,X$6,'Forecast Data'!$B:$B,$D109)</f>
        <v>110</v>
      </c>
      <c r="Y109" s="11">
        <f>SUMIFS('Forecast Data'!$D:$D,'Forecast Data'!$C:$C,Y$6,'Forecast Data'!$B:$B,$D109)</f>
        <v>95</v>
      </c>
      <c r="Z109" s="11">
        <f>SUMIFS('Forecast Data'!$D:$D,'Forecast Data'!$C:$C,Z$6,'Forecast Data'!$B:$B,$D109)</f>
        <v>96</v>
      </c>
      <c r="AA109" s="11">
        <f>SUMIFS('Forecast Data'!$D:$D,'Forecast Data'!$C:$C,AA$6,'Forecast Data'!$B:$B,$D109)</f>
        <v>95</v>
      </c>
      <c r="AB109" s="11">
        <f>SUMIFS('Forecast Data'!$D:$D,'Forecast Data'!$C:$C,AB$6,'Forecast Data'!$B:$B,$D109)</f>
        <v>96</v>
      </c>
      <c r="AC109" s="11">
        <f>SUMIFS('Forecast Data'!$D:$D,'Forecast Data'!$C:$C,AC$6,'Forecast Data'!$B:$B,$D109)</f>
        <v>96</v>
      </c>
      <c r="AD109" s="11">
        <f>SUMIFS('Forecast Data'!$D:$D,'Forecast Data'!$C:$C,AD$6,'Forecast Data'!$B:$B,$D109)</f>
        <v>97</v>
      </c>
      <c r="AE109" s="11">
        <f>SUMIFS('Forecast Data'!$D:$D,'Forecast Data'!$C:$C,AE$6,'Forecast Data'!$B:$B,$D109)</f>
        <v>85</v>
      </c>
      <c r="AF109" s="11">
        <f>SUMIFS('Forecast Data'!$D:$D,'Forecast Data'!$C:$C,AF$6,'Forecast Data'!$B:$B,$D109)</f>
        <v>84</v>
      </c>
      <c r="AG109" s="11">
        <f>SUMIFS('Forecast Data'!$D:$D,'Forecast Data'!$C:$C,AG$6,'Forecast Data'!$B:$B,$D109)</f>
        <v>83</v>
      </c>
      <c r="AH109" s="11">
        <f>SUMIFS('Forecast Data'!$D:$D,'Forecast Data'!$C:$C,AH$6,'Forecast Data'!$B:$B,$D109)</f>
        <v>81</v>
      </c>
      <c r="AI109" s="1"/>
      <c r="AJ109" s="12">
        <f>IF(SUMIFS('Forecast Data'!$E:$E,'Forecast Data'!$C:$C,AJ$6,'Forecast Data'!$B:$B,$D109)=0,"",SUMIFS('Forecast Data'!$E:$E,'Forecast Data'!$C:$C,AJ$6,'Forecast Data'!$B:$B,$D109))</f>
        <v>-0.9</v>
      </c>
      <c r="AK109" s="12">
        <f>IF(SUMIFS('Forecast Data'!$E:$E,'Forecast Data'!$C:$C,AK$6,'Forecast Data'!$B:$B,$D109)=0,"",SUMIFS('Forecast Data'!$E:$E,'Forecast Data'!$C:$C,AK$6,'Forecast Data'!$B:$B,$D109))</f>
        <v>-0.94</v>
      </c>
      <c r="AL109" s="12">
        <f>IF(SUMIFS('Forecast Data'!$E:$E,'Forecast Data'!$C:$C,AL$6,'Forecast Data'!$B:$B,$D109)=0,"",SUMIFS('Forecast Data'!$E:$E,'Forecast Data'!$C:$C,AL$6,'Forecast Data'!$B:$B,$D109))</f>
        <v>-0.94</v>
      </c>
      <c r="AM109" s="12">
        <f>IF(SUMIFS('Forecast Data'!$E:$E,'Forecast Data'!$C:$C,AM$6,'Forecast Data'!$B:$B,$D109)=0,"",SUMIFS('Forecast Data'!$E:$E,'Forecast Data'!$C:$C,AM$6,'Forecast Data'!$B:$B,$D109))</f>
        <v>-0.94</v>
      </c>
      <c r="AN109" s="12">
        <f>IF(SUMIFS('Forecast Data'!$E:$E,'Forecast Data'!$C:$C,AN$6,'Forecast Data'!$B:$B,$D109)=0,"",SUMIFS('Forecast Data'!$E:$E,'Forecast Data'!$C:$C,AN$6,'Forecast Data'!$B:$B,$D109))</f>
        <v>-0.93</v>
      </c>
      <c r="AO109" s="12">
        <f>IF(SUMIFS('Forecast Data'!$E:$E,'Forecast Data'!$C:$C,AO$6,'Forecast Data'!$B:$B,$D109)=0,"",SUMIFS('Forecast Data'!$E:$E,'Forecast Data'!$C:$C,AO$6,'Forecast Data'!$B:$B,$D109))</f>
        <v>-0.92</v>
      </c>
      <c r="AP109" s="12">
        <f>IF(SUMIFS('Forecast Data'!$E:$E,'Forecast Data'!$C:$C,AP$6,'Forecast Data'!$B:$B,$D109)=0,"",SUMIFS('Forecast Data'!$E:$E,'Forecast Data'!$C:$C,AP$6,'Forecast Data'!$B:$B,$D109))</f>
        <v>-0.92</v>
      </c>
      <c r="AQ109" s="12">
        <f>IF(SUMIFS('Forecast Data'!$E:$E,'Forecast Data'!$C:$C,AQ$6,'Forecast Data'!$B:$B,$D109)=0,"",SUMIFS('Forecast Data'!$E:$E,'Forecast Data'!$C:$C,AQ$6,'Forecast Data'!$B:$B,$D109))</f>
        <v>-0.9</v>
      </c>
      <c r="AR109" s="12">
        <f>IF(SUMIFS('Forecast Data'!$E:$E,'Forecast Data'!$C:$C,AR$6,'Forecast Data'!$B:$B,$D109)=0,"",SUMIFS('Forecast Data'!$E:$E,'Forecast Data'!$C:$C,AR$6,'Forecast Data'!$B:$B,$D109))</f>
        <v>-0.9</v>
      </c>
      <c r="AS109" s="12">
        <f>IF(SUMIFS('Forecast Data'!$E:$E,'Forecast Data'!$C:$C,AS$6,'Forecast Data'!$B:$B,$D109)=0,"",SUMIFS('Forecast Data'!$E:$E,'Forecast Data'!$C:$C,AS$6,'Forecast Data'!$B:$B,$D109))</f>
        <v>-0.88</v>
      </c>
      <c r="AT109" s="12">
        <f>IF(SUMIFS('Forecast Data'!$E:$E,'Forecast Data'!$C:$C,AT$6,'Forecast Data'!$B:$B,$D109)=0,"",SUMIFS('Forecast Data'!$E:$E,'Forecast Data'!$C:$C,AT$6,'Forecast Data'!$B:$B,$D109))</f>
        <v>-0.87</v>
      </c>
      <c r="AU109" s="12">
        <f>IF(SUMIFS('Forecast Data'!$E:$E,'Forecast Data'!$C:$C,AU$6,'Forecast Data'!$B:$B,$D109)=0,"",SUMIFS('Forecast Data'!$E:$E,'Forecast Data'!$C:$C,AU$6,'Forecast Data'!$B:$B,$D109))</f>
        <v>-0.85</v>
      </c>
      <c r="AV109" s="1"/>
      <c r="AW109" s="11">
        <f>SUMIFS('OP Units'!E:E,'OP Units'!$A:$A,$D109)</f>
        <v>0</v>
      </c>
      <c r="AX109" s="11">
        <f>SUMIFS('OP Units'!F:F,'OP Units'!$A:$A,$D109)</f>
        <v>0</v>
      </c>
      <c r="AY109" s="11">
        <f>SUMIFS('OP Units'!G:G,'OP Units'!$A:$A,$D109)</f>
        <v>0</v>
      </c>
      <c r="AZ109" s="11">
        <f>SUMIFS('OP Units'!H:H,'OP Units'!$A:$A,$D109)</f>
        <v>0</v>
      </c>
      <c r="BA109" s="11">
        <f>SUMIFS('OP Units'!I:I,'OP Units'!$A:$A,$D109)</f>
        <v>0</v>
      </c>
      <c r="BB109" s="11">
        <f>SUMIFS('OP Units'!J:J,'OP Units'!$A:$A,$D109)</f>
        <v>0</v>
      </c>
      <c r="BC109" s="11">
        <f>SUMIFS('OP Units'!K:K,'OP Units'!$A:$A,$D109)</f>
        <v>0</v>
      </c>
      <c r="BD109" s="11">
        <f>SUMIFS('OP Units'!L:L,'OP Units'!$A:$A,$D109)</f>
        <v>0</v>
      </c>
      <c r="BE109" s="11">
        <f>SUMIFS('OP Units'!M:M,'OP Units'!$A:$A,$D109)</f>
        <v>0</v>
      </c>
      <c r="BF109" s="11">
        <f>SUMIFS('OP Units'!N:N,'OP Units'!$A:$A,$D109)</f>
        <v>0</v>
      </c>
      <c r="BG109" s="11">
        <f>SUMIFS('OP Units'!O:O,'OP Units'!$A:$A,$D109)</f>
        <v>0</v>
      </c>
      <c r="BH109" s="11">
        <f>SUMIFS('OP Units'!P:P,'OP Units'!$A:$A,$D109)</f>
        <v>0</v>
      </c>
      <c r="BI109" s="1"/>
      <c r="BJ109" s="12">
        <f>IFERROR((SUMIFS('OP Units'!E:E,'OP Units'!$A:$A,$D109)-SUMIFS('Forecast Data'!$H:$H,'Forecast Data'!$C:$C,BJ$6,'Forecast Data'!$B:$B,$D109))/SUMIFS('Forecast Data'!$H:$H,'Forecast Data'!$C:$C,BJ$6,'Forecast Data'!$B:$B,$D109),"")</f>
        <v>-1</v>
      </c>
      <c r="BK109" s="12">
        <f>IFERROR((SUMIFS('OP Units'!F:F,'OP Units'!$A:$A,$D109)-SUMIFS('Forecast Data'!$H:$H,'Forecast Data'!$C:$C,BK$6,'Forecast Data'!$B:$B,$D109))/SUMIFS('Forecast Data'!$H:$H,'Forecast Data'!$C:$C,BK$6,'Forecast Data'!$B:$B,$D109),"")</f>
        <v>-1</v>
      </c>
      <c r="BL109" s="12">
        <f>IFERROR((SUMIFS('OP Units'!G:G,'OP Units'!$A:$A,$D109)-SUMIFS('Forecast Data'!$H:$H,'Forecast Data'!$C:$C,BL$6,'Forecast Data'!$B:$B,$D109))/SUMIFS('Forecast Data'!$H:$H,'Forecast Data'!$C:$C,BL$6,'Forecast Data'!$B:$B,$D109),"")</f>
        <v>-1</v>
      </c>
      <c r="BM109" s="12">
        <f>IFERROR((SUMIFS('OP Units'!H:H,'OP Units'!$A:$A,$D109)-SUMIFS('Forecast Data'!$H:$H,'Forecast Data'!$C:$C,BM$6,'Forecast Data'!$B:$B,$D109))/SUMIFS('Forecast Data'!$H:$H,'Forecast Data'!$C:$C,BM$6,'Forecast Data'!$B:$B,$D109),"")</f>
        <v>-1</v>
      </c>
      <c r="BN109" s="12">
        <f>IFERROR((SUMIFS('OP Units'!I:I,'OP Units'!$A:$A,$D109)-SUMIFS('Forecast Data'!$H:$H,'Forecast Data'!$C:$C,BN$6,'Forecast Data'!$B:$B,$D109))/SUMIFS('Forecast Data'!$H:$H,'Forecast Data'!$C:$C,BN$6,'Forecast Data'!$B:$B,$D109),"")</f>
        <v>-1</v>
      </c>
      <c r="BO109" s="12">
        <f>IFERROR((SUMIFS('OP Units'!J:J,'OP Units'!$A:$A,$D109)-SUMIFS('Forecast Data'!$H:$H,'Forecast Data'!$C:$C,BO$6,'Forecast Data'!$B:$B,$D109))/SUMIFS('Forecast Data'!$H:$H,'Forecast Data'!$C:$C,BO$6,'Forecast Data'!$B:$B,$D109),"")</f>
        <v>-1</v>
      </c>
      <c r="BP109" s="12">
        <f>IFERROR((SUMIFS('OP Units'!K:K,'OP Units'!$A:$A,$D109)-SUMIFS('Forecast Data'!$H:$H,'Forecast Data'!$C:$C,BP$6,'Forecast Data'!$B:$B,$D109))/SUMIFS('Forecast Data'!$H:$H,'Forecast Data'!$C:$C,BP$6,'Forecast Data'!$B:$B,$D109),"")</f>
        <v>-1</v>
      </c>
      <c r="BQ109" s="12">
        <f>IFERROR((SUMIFS('OP Units'!L:L,'OP Units'!$A:$A,$D109)-SUMIFS('Forecast Data'!$H:$H,'Forecast Data'!$C:$C,BQ$6,'Forecast Data'!$B:$B,$D109))/SUMIFS('Forecast Data'!$H:$H,'Forecast Data'!$C:$C,BQ$6,'Forecast Data'!$B:$B,$D109),"")</f>
        <v>-1</v>
      </c>
      <c r="BR109" s="12">
        <f>IFERROR((SUMIFS('OP Units'!M:M,'OP Units'!$A:$A,$D109)-SUMIFS('Forecast Data'!$H:$H,'Forecast Data'!$C:$C,BR$6,'Forecast Data'!$B:$B,$D109))/SUMIFS('Forecast Data'!$H:$H,'Forecast Data'!$C:$C,BR$6,'Forecast Data'!$B:$B,$D109),"")</f>
        <v>-1</v>
      </c>
      <c r="BS109" s="12">
        <f>IFERROR((SUMIFS('OP Units'!N:N,'OP Units'!$A:$A,$D109)-SUMIFS('Forecast Data'!$H:$H,'Forecast Data'!$C:$C,BS$6,'Forecast Data'!$B:$B,$D109))/SUMIFS('Forecast Data'!$H:$H,'Forecast Data'!$C:$C,BS$6,'Forecast Data'!$B:$B,$D109),"")</f>
        <v>-1</v>
      </c>
      <c r="BT109" s="12">
        <f>IFERROR((SUMIFS('OP Units'!O:O,'OP Units'!$A:$A,$D109)-SUMIFS('Forecast Data'!$H:$H,'Forecast Data'!$C:$C,BT$6,'Forecast Data'!$B:$B,$D109))/SUMIFS('Forecast Data'!$H:$H,'Forecast Data'!$C:$C,BT$6,'Forecast Data'!$B:$B,$D109),"")</f>
        <v>-1</v>
      </c>
      <c r="BU109" s="12">
        <f>IFERROR((SUMIFS('OP Units'!P:P,'OP Units'!$A:$A,$D109)-SUMIFS('Forecast Data'!$H:$H,'Forecast Data'!$C:$C,BU$6,'Forecast Data'!$B:$B,$D109))/SUMIFS('Forecast Data'!$H:$H,'Forecast Data'!$C:$C,BU$6,'Forecast Data'!$B:$B,$D109),"")</f>
        <v>-1</v>
      </c>
      <c r="BV109" s="12"/>
      <c r="BW109" s="11">
        <f>(SUMIFS('Forecast Data'!H:H,'Forecast Data'!B:B,D109,'Forecast Data'!C:C,BK$6)+SUMIFS('Forecast Data'!H:H,'Forecast Data'!B:B,D109,'Forecast Data'!C:C,BL$6)+SUMIFS('Forecast Data'!H:H,'Forecast Data'!B:B,D109,'Forecast Data'!C:C,BM$6)+SUMIFS('Forecast Data'!H:H,'Forecast Data'!B:B,D109,'Forecast Data'!C:C,BN$6)+SUMIFS('Forecast Data'!H:H,'Forecast Data'!B:B,D109,'Forecast Data'!C:C,BO$6)+SUMIFS('Forecast Data'!H:H,'Forecast Data'!B:B,D109,'Forecast Data'!C:C,BP$6)+SUMIFS('Forecast Data'!H:H,'Forecast Data'!B:B,D109,'Forecast Data'!C:C,BQ$6)+SUMIFS('Forecast Data'!H:H,'Forecast Data'!B:B,D109,'Forecast Data'!C:C,BJ$6))/8</f>
        <v>1433.25</v>
      </c>
      <c r="BX109" s="12">
        <f>IFERROR((SUM(W109:AD109)-(SUMIFS('Forecast Data'!H:H,'Forecast Data'!B:B,B109,'Forecast Data'!C:C,BJ$6)+SUMIFS('Forecast Data'!H:H,'Forecast Data'!B:B,B109,'Forecast Data'!C:C,BK$6)+SUMIFS('Forecast Data'!H:H,'Forecast Data'!B:B,B109,'Forecast Data'!C:C,BL$6)+SUMIFS('Forecast Data'!H:H,'Forecast Data'!B:B,B109,'Forecast Data'!C:C,BM$6)+SUMIFS('Forecast Data'!H:H,'Forecast Data'!B:B,B109,'Forecast Data'!C:C,BN$6)+SUMIFS('Forecast Data'!H:H,'Forecast Data'!B:B,B109,'Forecast Data'!C:C,BO$6)+SUMIFS('Forecast Data'!H:H,'Forecast Data'!B:B,B109,'Forecast Data'!C:C,BP$6)+SUMIFS('Forecast Data'!H:H,'Forecast Data'!B:B,B109,'Forecast Data'!C:C,BQ$6)))/(SUMIFS('Forecast Data'!H:H,'Forecast Data'!B:B,B109,'Forecast Data'!C:C,BJ$6)+SUMIFS('Forecast Data'!H:H,'Forecast Data'!B:B,B109,'Forecast Data'!C:C,BK$6)+SUMIFS('Forecast Data'!H:H,'Forecast Data'!B:B,B109,'Forecast Data'!C:C,BL$6)+SUMIFS('Forecast Data'!H:H,'Forecast Data'!B:B,B109,'Forecast Data'!C:C,BM$6)+SUMIFS('Forecast Data'!H:H,'Forecast Data'!B:B,B109,'Forecast Data'!C:C,BN$6)+SUMIFS('Forecast Data'!H:H,'Forecast Data'!B:B,B109,'Forecast Data'!C:C,BO$6)+SUMIFS('Forecast Data'!H:H,'Forecast Data'!B:B,B109,'Forecast Data'!C:C,BP$6)+SUMIFS('Forecast Data'!H:H,'Forecast Data'!B:B,B109,'Forecast Data'!C:C,BQ$6)),"")</f>
        <v>-0.9239490668062097</v>
      </c>
      <c r="BY109" s="12">
        <f t="shared" si="18"/>
        <v>-1.4947874844898695E-3</v>
      </c>
      <c r="BZ109" s="16">
        <f t="shared" si="19"/>
        <v>-1.0889294831849926E-3</v>
      </c>
      <c r="CA109" s="13">
        <f t="shared" si="20"/>
        <v>-4.0585800130487681E-2</v>
      </c>
      <c r="CB109" s="12">
        <f t="shared" si="21"/>
        <v>4.0585800130487682E-4</v>
      </c>
      <c r="CC109" s="12"/>
      <c r="CD109" s="11">
        <f>(SUMIFS('Forecast Data'!H:H,'Forecast Data'!B:B,D109,'Forecast Data'!C:C,BK$6)+SUMIFS('Forecast Data'!H:H,'Forecast Data'!B:B,D109,'Forecast Data'!C:C,BL$6)+SUMIFS('Forecast Data'!H:H,'Forecast Data'!B:B,D109,'Forecast Data'!C:C,BM$6)+SUMIFS('Forecast Data'!H:H,'Forecast Data'!B:B,D109,'Forecast Data'!C:C,BJ$6))/4</f>
        <v>1699</v>
      </c>
      <c r="CE109" s="12">
        <f>IFERROR((SUM(W109:Z109)-(SUMIFS('Forecast Data'!H:H,'Forecast Data'!B:B,D109,'Forecast Data'!C:C,BJ$6)+SUMIFS('Forecast Data'!H:H,'Forecast Data'!B:B,D109,'Forecast Data'!C:C,BK$6)+SUMIFS('Forecast Data'!H:H,'Forecast Data'!B:B,D109,'Forecast Data'!C:C,BL$6)+SUMIFS('Forecast Data'!H:H,'Forecast Data'!B:B,D109,'Forecast Data'!C:C,BM$6)))/(SUMIFS('Forecast Data'!H:H,'Forecast Data'!B:B,D109,'Forecast Data'!C:C,BJ$6)+SUMIFS('Forecast Data'!H:H,'Forecast Data'!B:B,D109,'Forecast Data'!C:C,BK$6)+SUMIFS('Forecast Data'!H:H,'Forecast Data'!B:B,D109,'Forecast Data'!C:C,BL$6)+SUMIFS('Forecast Data'!H:H,'Forecast Data'!B:B,D109,'Forecast Data'!C:C,BM$6)),"")</f>
        <v>-0.92819305473808122</v>
      </c>
      <c r="CF109" s="12">
        <f t="shared" si="22"/>
        <v>-1.4947874844898695E-3</v>
      </c>
      <c r="CG109" s="12">
        <f t="shared" si="23"/>
        <v>-1.3221343836896768E-3</v>
      </c>
      <c r="CH109" s="13">
        <f t="shared" si="24"/>
        <v>-1.7265310080019268E-2</v>
      </c>
      <c r="CI109" s="13"/>
    </row>
    <row r="110" spans="1:87" ht="13.2">
      <c r="A110" s="1"/>
      <c r="D110" t="s">
        <v>143</v>
      </c>
      <c r="E110" s="17">
        <f>SUMIFS('Fin Data'!F:F,'Fin Data'!A:A,D110)</f>
        <v>0</v>
      </c>
      <c r="F110" s="17">
        <f>SUMIFS('Fin Data with 6 week hist'!I:I,'Fin Data with 6 week hist'!$A:$A,$D110)</f>
        <v>56</v>
      </c>
      <c r="G110" s="17">
        <f>SUMIFS('Fin Data with 6 week hist'!J:J,'Fin Data with 6 week hist'!$A:$A,$D110)</f>
        <v>118</v>
      </c>
      <c r="H110" s="17">
        <f>SUMIFS('Fin Data with 6 week hist'!K:K,'Fin Data with 6 week hist'!$A:$A,$D110)+SUMIFS('Unit Cancellations'!D:D,'Unit Cancellations'!$B:$B,$D110)</f>
        <v>192</v>
      </c>
      <c r="I110" s="17">
        <f>SUMIFS('Fin Data with 6 week hist'!L:L,'Fin Data with 6 week hist'!$A:$A,$D110)+SUMIFS('Unit Cancellations'!E:E,'Unit Cancellations'!$B:$B,$D110)</f>
        <v>245</v>
      </c>
      <c r="J110" s="17">
        <f>SUMIFS('Fin Data with 6 week hist'!M:M,'Fin Data with 6 week hist'!$A:$A,$D110)+SUMIFS('Unit Cancellations'!F:F,'Unit Cancellations'!$B:$B,$D110)</f>
        <v>164</v>
      </c>
      <c r="K110" s="17">
        <f>SUMIFS('Fin Data with 6 week hist'!N:N,'Fin Data with 6 week hist'!$A:$A,$D110)+SUMIFS('Unit Cancellations'!G:G,'Unit Cancellations'!$B:$B,$D110)</f>
        <v>207</v>
      </c>
      <c r="L110" s="17">
        <f>SUMIFS('Fin Data'!AN:AN,'Fin Data'!A:A,D110)</f>
        <v>164</v>
      </c>
      <c r="M110" s="18">
        <f>IFERROR(SUMIFS('Fin Data'!AO:AO,'Fin Data'!A:A,D110),"")</f>
        <v>0</v>
      </c>
      <c r="N110" s="19"/>
      <c r="O110" s="17">
        <f t="shared" si="12"/>
        <v>329.5</v>
      </c>
      <c r="P110" s="18" t="str">
        <f t="shared" si="13"/>
        <v/>
      </c>
      <c r="Q110" s="19"/>
      <c r="R110" s="17">
        <f t="shared" si="14"/>
        <v>351.75</v>
      </c>
      <c r="S110" s="18" t="str">
        <f t="shared" si="15"/>
        <v/>
      </c>
      <c r="T110" s="17">
        <f t="shared" si="16"/>
        <v>0</v>
      </c>
      <c r="U110" s="20" t="e">
        <f t="shared" ref="U110:U112" si="45">#REF!</f>
        <v>#REF!</v>
      </c>
      <c r="V110" s="19"/>
      <c r="W110" s="17">
        <f>SUMIFS('Forecast Data'!$D:$D,'Forecast Data'!$C:$C,W$6,'Forecast Data'!$B:$B,$D110)</f>
        <v>298</v>
      </c>
      <c r="X110" s="17">
        <f>SUMIFS('Forecast Data'!$D:$D,'Forecast Data'!$C:$C,X$6,'Forecast Data'!$B:$B,$D110)</f>
        <v>298</v>
      </c>
      <c r="Y110" s="17">
        <f>SUMIFS('Forecast Data'!$D:$D,'Forecast Data'!$C:$C,Y$6,'Forecast Data'!$B:$B,$D110)</f>
        <v>356</v>
      </c>
      <c r="Z110" s="17">
        <f>SUMIFS('Forecast Data'!$D:$D,'Forecast Data'!$C:$C,Z$6,'Forecast Data'!$B:$B,$D110)</f>
        <v>366</v>
      </c>
      <c r="AA110" s="17">
        <f>SUMIFS('Forecast Data'!$D:$D,'Forecast Data'!$C:$C,AA$6,'Forecast Data'!$B:$B,$D110)</f>
        <v>366</v>
      </c>
      <c r="AB110" s="17">
        <f>SUMIFS('Forecast Data'!$D:$D,'Forecast Data'!$C:$C,AB$6,'Forecast Data'!$B:$B,$D110)</f>
        <v>366</v>
      </c>
      <c r="AC110" s="17">
        <f>SUMIFS('Forecast Data'!$D:$D,'Forecast Data'!$C:$C,AC$6,'Forecast Data'!$B:$B,$D110)</f>
        <v>381</v>
      </c>
      <c r="AD110" s="17">
        <f>SUMIFS('Forecast Data'!$D:$D,'Forecast Data'!$C:$C,AD$6,'Forecast Data'!$B:$B,$D110)</f>
        <v>383</v>
      </c>
      <c r="AE110" s="17">
        <f>SUMIFS('Forecast Data'!$D:$D,'Forecast Data'!$C:$C,AE$6,'Forecast Data'!$B:$B,$D110)</f>
        <v>383</v>
      </c>
      <c r="AF110" s="17">
        <f>SUMIFS('Forecast Data'!$D:$D,'Forecast Data'!$C:$C,AF$6,'Forecast Data'!$B:$B,$D110)</f>
        <v>383</v>
      </c>
      <c r="AG110" s="17">
        <f>SUMIFS('Forecast Data'!$D:$D,'Forecast Data'!$C:$C,AG$6,'Forecast Data'!$B:$B,$D110)</f>
        <v>379</v>
      </c>
      <c r="AH110" s="17">
        <f>SUMIFS('Forecast Data'!$D:$D,'Forecast Data'!$C:$C,AH$6,'Forecast Data'!$B:$B,$D110)</f>
        <v>378</v>
      </c>
      <c r="AI110" s="19"/>
      <c r="AJ110" s="18" t="str">
        <f>IF(SUMIFS('Forecast Data'!$E:$E,'Forecast Data'!$C:$C,AJ$6,'Forecast Data'!$B:$B,$D110)=0,"",SUMIFS('Forecast Data'!$E:$E,'Forecast Data'!$C:$C,AJ$6,'Forecast Data'!$B:$B,$D110))</f>
        <v/>
      </c>
      <c r="AK110" s="18" t="str">
        <f>IF(SUMIFS('Forecast Data'!$E:$E,'Forecast Data'!$C:$C,AK$6,'Forecast Data'!$B:$B,$D110)=0,"",SUMIFS('Forecast Data'!$E:$E,'Forecast Data'!$C:$C,AK$6,'Forecast Data'!$B:$B,$D110))</f>
        <v/>
      </c>
      <c r="AL110" s="18" t="str">
        <f>IF(SUMIFS('Forecast Data'!$E:$E,'Forecast Data'!$C:$C,AL$6,'Forecast Data'!$B:$B,$D110)=0,"",SUMIFS('Forecast Data'!$E:$E,'Forecast Data'!$C:$C,AL$6,'Forecast Data'!$B:$B,$D110))</f>
        <v/>
      </c>
      <c r="AM110" s="18" t="str">
        <f>IF(SUMIFS('Forecast Data'!$E:$E,'Forecast Data'!$C:$C,AM$6,'Forecast Data'!$B:$B,$D110)=0,"",SUMIFS('Forecast Data'!$E:$E,'Forecast Data'!$C:$C,AM$6,'Forecast Data'!$B:$B,$D110))</f>
        <v/>
      </c>
      <c r="AN110" s="18" t="str">
        <f>IF(SUMIFS('Forecast Data'!$E:$E,'Forecast Data'!$C:$C,AN$6,'Forecast Data'!$B:$B,$D110)=0,"",SUMIFS('Forecast Data'!$E:$E,'Forecast Data'!$C:$C,AN$6,'Forecast Data'!$B:$B,$D110))</f>
        <v/>
      </c>
      <c r="AO110" s="18" t="str">
        <f>IF(SUMIFS('Forecast Data'!$E:$E,'Forecast Data'!$C:$C,AO$6,'Forecast Data'!$B:$B,$D110)=0,"",SUMIFS('Forecast Data'!$E:$E,'Forecast Data'!$C:$C,AO$6,'Forecast Data'!$B:$B,$D110))</f>
        <v/>
      </c>
      <c r="AP110" s="18" t="str">
        <f>IF(SUMIFS('Forecast Data'!$E:$E,'Forecast Data'!$C:$C,AP$6,'Forecast Data'!$B:$B,$D110)=0,"",SUMIFS('Forecast Data'!$E:$E,'Forecast Data'!$C:$C,AP$6,'Forecast Data'!$B:$B,$D110))</f>
        <v/>
      </c>
      <c r="AQ110" s="18" t="str">
        <f>IF(SUMIFS('Forecast Data'!$E:$E,'Forecast Data'!$C:$C,AQ$6,'Forecast Data'!$B:$B,$D110)=0,"",SUMIFS('Forecast Data'!$E:$E,'Forecast Data'!$C:$C,AQ$6,'Forecast Data'!$B:$B,$D110))</f>
        <v/>
      </c>
      <c r="AR110" s="18" t="str">
        <f>IF(SUMIFS('Forecast Data'!$E:$E,'Forecast Data'!$C:$C,AR$6,'Forecast Data'!$B:$B,$D110)=0,"",SUMIFS('Forecast Data'!$E:$E,'Forecast Data'!$C:$C,AR$6,'Forecast Data'!$B:$B,$D110))</f>
        <v/>
      </c>
      <c r="AS110" s="18" t="str">
        <f>IF(SUMIFS('Forecast Data'!$E:$E,'Forecast Data'!$C:$C,AS$6,'Forecast Data'!$B:$B,$D110)=0,"",SUMIFS('Forecast Data'!$E:$E,'Forecast Data'!$C:$C,AS$6,'Forecast Data'!$B:$B,$D110))</f>
        <v/>
      </c>
      <c r="AT110" s="18" t="str">
        <f>IF(SUMIFS('Forecast Data'!$E:$E,'Forecast Data'!$C:$C,AT$6,'Forecast Data'!$B:$B,$D110)=0,"",SUMIFS('Forecast Data'!$E:$E,'Forecast Data'!$C:$C,AT$6,'Forecast Data'!$B:$B,$D110))</f>
        <v/>
      </c>
      <c r="AU110" s="18" t="str">
        <f>IF(SUMIFS('Forecast Data'!$E:$E,'Forecast Data'!$C:$C,AU$6,'Forecast Data'!$B:$B,$D110)=0,"",SUMIFS('Forecast Data'!$E:$E,'Forecast Data'!$C:$C,AU$6,'Forecast Data'!$B:$B,$D110))</f>
        <v/>
      </c>
      <c r="AV110" s="19"/>
      <c r="AW110" s="11">
        <f>SUMIFS('OP Units'!E:E,'OP Units'!$A:$A,$D110)</f>
        <v>0</v>
      </c>
      <c r="AX110" s="11">
        <f>SUMIFS('OP Units'!F:F,'OP Units'!$A:$A,$D110)</f>
        <v>0</v>
      </c>
      <c r="AY110" s="11">
        <f>SUMIFS('OP Units'!G:G,'OP Units'!$A:$A,$D110)</f>
        <v>0</v>
      </c>
      <c r="AZ110" s="11">
        <f>SUMIFS('OP Units'!H:H,'OP Units'!$A:$A,$D110)</f>
        <v>0</v>
      </c>
      <c r="BA110" s="11">
        <f>SUMIFS('OP Units'!I:I,'OP Units'!$A:$A,$D110)</f>
        <v>0</v>
      </c>
      <c r="BB110" s="11">
        <f>SUMIFS('OP Units'!J:J,'OP Units'!$A:$A,$D110)</f>
        <v>0</v>
      </c>
      <c r="BC110" s="11">
        <f>SUMIFS('OP Units'!K:K,'OP Units'!$A:$A,$D110)</f>
        <v>0</v>
      </c>
      <c r="BD110" s="11">
        <f>SUMIFS('OP Units'!L:L,'OP Units'!$A:$A,$D110)</f>
        <v>0</v>
      </c>
      <c r="BE110" s="11">
        <f>SUMIFS('OP Units'!M:M,'OP Units'!$A:$A,$D110)</f>
        <v>0</v>
      </c>
      <c r="BF110" s="11">
        <f>SUMIFS('OP Units'!N:N,'OP Units'!$A:$A,$D110)</f>
        <v>0</v>
      </c>
      <c r="BG110" s="11">
        <f>SUMIFS('OP Units'!O:O,'OP Units'!$A:$A,$D110)</f>
        <v>0</v>
      </c>
      <c r="BH110" s="11">
        <f>SUMIFS('OP Units'!P:P,'OP Units'!$A:$A,$D110)</f>
        <v>0</v>
      </c>
      <c r="BI110" s="19"/>
      <c r="BJ110" s="12" t="str">
        <f>IFERROR((SUMIFS('OP Units'!E:E,'OP Units'!$A:$A,$D110)-SUMIFS('Forecast Data'!$H:$H,'Forecast Data'!$C:$C,BJ$6,'Forecast Data'!$B:$B,$D110))/SUMIFS('Forecast Data'!$H:$H,'Forecast Data'!$C:$C,BJ$6,'Forecast Data'!$B:$B,$D110),"")</f>
        <v/>
      </c>
      <c r="BK110" s="12" t="str">
        <f>IFERROR((SUMIFS('OP Units'!F:F,'OP Units'!$A:$A,$D110)-SUMIFS('Forecast Data'!$H:$H,'Forecast Data'!$C:$C,BK$6,'Forecast Data'!$B:$B,$D110))/SUMIFS('Forecast Data'!$H:$H,'Forecast Data'!$C:$C,BK$6,'Forecast Data'!$B:$B,$D110),"")</f>
        <v/>
      </c>
      <c r="BL110" s="12" t="str">
        <f>IFERROR((SUMIFS('OP Units'!G:G,'OP Units'!$A:$A,$D110)-SUMIFS('Forecast Data'!$H:$H,'Forecast Data'!$C:$C,BL$6,'Forecast Data'!$B:$B,$D110))/SUMIFS('Forecast Data'!$H:$H,'Forecast Data'!$C:$C,BL$6,'Forecast Data'!$B:$B,$D110),"")</f>
        <v/>
      </c>
      <c r="BM110" s="12" t="str">
        <f>IFERROR((SUMIFS('OP Units'!H:H,'OP Units'!$A:$A,$D110)-SUMIFS('Forecast Data'!$H:$H,'Forecast Data'!$C:$C,BM$6,'Forecast Data'!$B:$B,$D110))/SUMIFS('Forecast Data'!$H:$H,'Forecast Data'!$C:$C,BM$6,'Forecast Data'!$B:$B,$D110),"")</f>
        <v/>
      </c>
      <c r="BN110" s="12" t="str">
        <f>IFERROR((SUMIFS('OP Units'!I:I,'OP Units'!$A:$A,$D110)-SUMIFS('Forecast Data'!$H:$H,'Forecast Data'!$C:$C,BN$6,'Forecast Data'!$B:$B,$D110))/SUMIFS('Forecast Data'!$H:$H,'Forecast Data'!$C:$C,BN$6,'Forecast Data'!$B:$B,$D110),"")</f>
        <v/>
      </c>
      <c r="BO110" s="12" t="str">
        <f>IFERROR((SUMIFS('OP Units'!J:J,'OP Units'!$A:$A,$D110)-SUMIFS('Forecast Data'!$H:$H,'Forecast Data'!$C:$C,BO$6,'Forecast Data'!$B:$B,$D110))/SUMIFS('Forecast Data'!$H:$H,'Forecast Data'!$C:$C,BO$6,'Forecast Data'!$B:$B,$D110),"")</f>
        <v/>
      </c>
      <c r="BP110" s="12" t="str">
        <f>IFERROR((SUMIFS('OP Units'!K:K,'OP Units'!$A:$A,$D110)-SUMIFS('Forecast Data'!$H:$H,'Forecast Data'!$C:$C,BP$6,'Forecast Data'!$B:$B,$D110))/SUMIFS('Forecast Data'!$H:$H,'Forecast Data'!$C:$C,BP$6,'Forecast Data'!$B:$B,$D110),"")</f>
        <v/>
      </c>
      <c r="BQ110" s="12" t="str">
        <f>IFERROR((SUMIFS('OP Units'!L:L,'OP Units'!$A:$A,$D110)-SUMIFS('Forecast Data'!$H:$H,'Forecast Data'!$C:$C,BQ$6,'Forecast Data'!$B:$B,$D110))/SUMIFS('Forecast Data'!$H:$H,'Forecast Data'!$C:$C,BQ$6,'Forecast Data'!$B:$B,$D110),"")</f>
        <v/>
      </c>
      <c r="BR110" s="12" t="str">
        <f>IFERROR((SUMIFS('OP Units'!M:M,'OP Units'!$A:$A,$D110)-SUMIFS('Forecast Data'!$H:$H,'Forecast Data'!$C:$C,BR$6,'Forecast Data'!$B:$B,$D110))/SUMIFS('Forecast Data'!$H:$H,'Forecast Data'!$C:$C,BR$6,'Forecast Data'!$B:$B,$D110),"")</f>
        <v/>
      </c>
      <c r="BS110" s="12" t="str">
        <f>IFERROR((SUMIFS('OP Units'!N:N,'OP Units'!$A:$A,$D110)-SUMIFS('Forecast Data'!$H:$H,'Forecast Data'!$C:$C,BS$6,'Forecast Data'!$B:$B,$D110))/SUMIFS('Forecast Data'!$H:$H,'Forecast Data'!$C:$C,BS$6,'Forecast Data'!$B:$B,$D110),"")</f>
        <v/>
      </c>
      <c r="BT110" s="12" t="str">
        <f>IFERROR((SUMIFS('OP Units'!O:O,'OP Units'!$A:$A,$D110)-SUMIFS('Forecast Data'!$H:$H,'Forecast Data'!$C:$C,BT$6,'Forecast Data'!$B:$B,$D110))/SUMIFS('Forecast Data'!$H:$H,'Forecast Data'!$C:$C,BT$6,'Forecast Data'!$B:$B,$D110),"")</f>
        <v/>
      </c>
      <c r="BU110" s="12" t="str">
        <f>IFERROR((SUMIFS('OP Units'!P:P,'OP Units'!$A:$A,$D110)-SUMIFS('Forecast Data'!$H:$H,'Forecast Data'!$C:$C,BU$6,'Forecast Data'!$B:$B,$D110))/SUMIFS('Forecast Data'!$H:$H,'Forecast Data'!$C:$C,BU$6,'Forecast Data'!$B:$B,$D110),"")</f>
        <v/>
      </c>
      <c r="BV110" s="21"/>
      <c r="BW110" s="17">
        <f>(SUMIFS('Forecast Data'!H:H,'Forecast Data'!B:B,D110,'Forecast Data'!C:C,BK$6)+SUMIFS('Forecast Data'!H:H,'Forecast Data'!B:B,D110,'Forecast Data'!C:C,BL$6)+SUMIFS('Forecast Data'!H:H,'Forecast Data'!B:B,D110,'Forecast Data'!C:C,BM$6)+SUMIFS('Forecast Data'!H:H,'Forecast Data'!B:B,D110,'Forecast Data'!C:C,BN$6)+SUMIFS('Forecast Data'!H:H,'Forecast Data'!B:B,D110,'Forecast Data'!C:C,BO$6)+SUMIFS('Forecast Data'!H:H,'Forecast Data'!B:B,D110,'Forecast Data'!C:C,BP$6)+SUMIFS('Forecast Data'!H:H,'Forecast Data'!B:B,D110,'Forecast Data'!C:C,BQ$6)+SUMIFS('Forecast Data'!H:H,'Forecast Data'!B:B,D110,'Forecast Data'!C:C,BJ$6))/8</f>
        <v>0</v>
      </c>
      <c r="BX110" s="18" t="str">
        <f>IFERROR((SUM(W110:AD110)-(SUMIFS('Forecast Data'!H:H,'Forecast Data'!B:B,B110,'Forecast Data'!C:C,BJ$6)+SUMIFS('Forecast Data'!H:H,'Forecast Data'!B:B,B110,'Forecast Data'!C:C,BK$6)+SUMIFS('Forecast Data'!H:H,'Forecast Data'!B:B,B110,'Forecast Data'!C:C,BL$6)+SUMIFS('Forecast Data'!H:H,'Forecast Data'!B:B,B110,'Forecast Data'!C:C,BM$6)+SUMIFS('Forecast Data'!H:H,'Forecast Data'!B:B,B110,'Forecast Data'!C:C,BN$6)+SUMIFS('Forecast Data'!H:H,'Forecast Data'!B:B,B110,'Forecast Data'!C:C,BO$6)+SUMIFS('Forecast Data'!H:H,'Forecast Data'!B:B,B110,'Forecast Data'!C:C,BP$6)+SUMIFS('Forecast Data'!H:H,'Forecast Data'!B:B,B110,'Forecast Data'!C:C,BQ$6)))/(SUMIFS('Forecast Data'!H:H,'Forecast Data'!B:B,B110,'Forecast Data'!C:C,BJ$6)+SUMIFS('Forecast Data'!H:H,'Forecast Data'!B:B,B110,'Forecast Data'!C:C,BK$6)+SUMIFS('Forecast Data'!H:H,'Forecast Data'!B:B,B110,'Forecast Data'!C:C,BL$6)+SUMIFS('Forecast Data'!H:H,'Forecast Data'!B:B,B110,'Forecast Data'!C:C,BM$6)+SUMIFS('Forecast Data'!H:H,'Forecast Data'!B:B,B110,'Forecast Data'!C:C,BN$6)+SUMIFS('Forecast Data'!H:H,'Forecast Data'!B:B,B110,'Forecast Data'!C:C,BO$6)+SUMIFS('Forecast Data'!H:H,'Forecast Data'!B:B,B110,'Forecast Data'!C:C,BP$6)+SUMIFS('Forecast Data'!H:H,'Forecast Data'!B:B,B110,'Forecast Data'!C:C,BQ$6)),"")</f>
        <v/>
      </c>
      <c r="BY110" s="18">
        <f t="shared" si="18"/>
        <v>1.4024321936861474E-4</v>
      </c>
      <c r="BZ110" s="22">
        <f t="shared" si="19"/>
        <v>2.8924368186544926E-4</v>
      </c>
      <c r="CA110" s="23">
        <f t="shared" si="20"/>
        <v>-1.4900046249683453E-2</v>
      </c>
      <c r="CB110" s="18">
        <f t="shared" si="21"/>
        <v>1.4900046249683452E-4</v>
      </c>
      <c r="CC110" s="21"/>
      <c r="CD110" s="17">
        <f>(SUMIFS('Forecast Data'!H:H,'Forecast Data'!B:B,D110,'Forecast Data'!C:C,BK$6)+SUMIFS('Forecast Data'!H:H,'Forecast Data'!B:B,D110,'Forecast Data'!C:C,BL$6)+SUMIFS('Forecast Data'!H:H,'Forecast Data'!B:B,D110,'Forecast Data'!C:C,BM$6)+SUMIFS('Forecast Data'!H:H,'Forecast Data'!B:B,D110,'Forecast Data'!C:C,BJ$6))/4</f>
        <v>0</v>
      </c>
      <c r="CE110" s="18" t="str">
        <f>IFERROR((SUM(W110:Z110)-(SUMIFS('Forecast Data'!H:H,'Forecast Data'!B:B,D110,'Forecast Data'!C:C,BJ$6)+SUMIFS('Forecast Data'!H:H,'Forecast Data'!B:B,D110,'Forecast Data'!C:C,BK$6)+SUMIFS('Forecast Data'!H:H,'Forecast Data'!B:B,D110,'Forecast Data'!C:C,BL$6)+SUMIFS('Forecast Data'!H:H,'Forecast Data'!B:B,D110,'Forecast Data'!C:C,BM$6)))/(SUMIFS('Forecast Data'!H:H,'Forecast Data'!B:B,D110,'Forecast Data'!C:C,BJ$6)+SUMIFS('Forecast Data'!H:H,'Forecast Data'!B:B,D110,'Forecast Data'!C:C,BK$6)+SUMIFS('Forecast Data'!H:H,'Forecast Data'!B:B,D110,'Forecast Data'!C:C,BL$6)+SUMIFS('Forecast Data'!H:H,'Forecast Data'!B:B,D110,'Forecast Data'!C:C,BM$6)),"")</f>
        <v/>
      </c>
      <c r="CF110" s="18">
        <f t="shared" si="22"/>
        <v>1.4024321936861474E-4</v>
      </c>
      <c r="CG110" s="18">
        <f t="shared" si="23"/>
        <v>2.7624811631309359E-4</v>
      </c>
      <c r="CH110" s="23">
        <f t="shared" si="24"/>
        <v>-1.3600489694447885E-2</v>
      </c>
      <c r="CI110" s="24"/>
    </row>
    <row r="111" spans="1:87" ht="13.2">
      <c r="A111" s="1"/>
      <c r="D111" t="s">
        <v>144</v>
      </c>
      <c r="E111" s="17">
        <f>SUMIFS('Fin Data'!F:F,'Fin Data'!A:A,D111)</f>
        <v>0</v>
      </c>
      <c r="F111" s="17">
        <f>SUMIFS('Fin Data with 6 week hist'!I:I,'Fin Data with 6 week hist'!$A:$A,$D111)</f>
        <v>1914</v>
      </c>
      <c r="G111" s="17">
        <f>SUMIFS('Fin Data with 6 week hist'!J:J,'Fin Data with 6 week hist'!$A:$A,$D111)</f>
        <v>1818</v>
      </c>
      <c r="H111" s="17">
        <f>SUMIFS('Fin Data with 6 week hist'!K:K,'Fin Data with 6 week hist'!$A:$A,$D111)+SUMIFS('Unit Cancellations'!D:D,'Unit Cancellations'!$B:$B,$D111)</f>
        <v>1741</v>
      </c>
      <c r="I111" s="17">
        <f>SUMIFS('Fin Data with 6 week hist'!L:L,'Fin Data with 6 week hist'!$A:$A,$D111)+SUMIFS('Unit Cancellations'!E:E,'Unit Cancellations'!$B:$B,$D111)</f>
        <v>1678</v>
      </c>
      <c r="J111" s="17">
        <f>SUMIFS('Fin Data with 6 week hist'!M:M,'Fin Data with 6 week hist'!$A:$A,$D111)+SUMIFS('Unit Cancellations'!F:F,'Unit Cancellations'!$B:$B,$D111)</f>
        <v>1715</v>
      </c>
      <c r="K111" s="17">
        <f>SUMIFS('Fin Data with 6 week hist'!N:N,'Fin Data with 6 week hist'!$A:$A,$D111)+SUMIFS('Unit Cancellations'!G:G,'Unit Cancellations'!$B:$B,$D111)</f>
        <v>1877</v>
      </c>
      <c r="L111" s="17">
        <f>SUMIFS('Fin Data'!AN:AN,'Fin Data'!A:A,D111)</f>
        <v>1791</v>
      </c>
      <c r="M111" s="18">
        <f>IFERROR(SUMIFS('Fin Data'!AO:AO,'Fin Data'!A:A,D111),"")</f>
        <v>0</v>
      </c>
      <c r="N111" s="19"/>
      <c r="O111" s="17">
        <f t="shared" si="12"/>
        <v>2005.5</v>
      </c>
      <c r="P111" s="18" t="str">
        <f t="shared" si="13"/>
        <v/>
      </c>
      <c r="Q111" s="19"/>
      <c r="R111" s="17">
        <f t="shared" si="14"/>
        <v>2044.625</v>
      </c>
      <c r="S111" s="18" t="str">
        <f t="shared" si="15"/>
        <v/>
      </c>
      <c r="T111" s="17">
        <f t="shared" si="16"/>
        <v>2529.125</v>
      </c>
      <c r="U111" s="20" t="e">
        <f t="shared" si="45"/>
        <v>#REF!</v>
      </c>
      <c r="V111" s="19"/>
      <c r="W111" s="17">
        <f>SUMIFS('Forecast Data'!$D:$D,'Forecast Data'!$C:$C,W$6,'Forecast Data'!$B:$B,$D111)</f>
        <v>1985</v>
      </c>
      <c r="X111" s="17">
        <f>SUMIFS('Forecast Data'!$D:$D,'Forecast Data'!$C:$C,X$6,'Forecast Data'!$B:$B,$D111)</f>
        <v>1993</v>
      </c>
      <c r="Y111" s="17">
        <f>SUMIFS('Forecast Data'!$D:$D,'Forecast Data'!$C:$C,Y$6,'Forecast Data'!$B:$B,$D111)</f>
        <v>1988</v>
      </c>
      <c r="Z111" s="17">
        <f>SUMIFS('Forecast Data'!$D:$D,'Forecast Data'!$C:$C,Z$6,'Forecast Data'!$B:$B,$D111)</f>
        <v>2056</v>
      </c>
      <c r="AA111" s="17">
        <f>SUMIFS('Forecast Data'!$D:$D,'Forecast Data'!$C:$C,AA$6,'Forecast Data'!$B:$B,$D111)</f>
        <v>2036</v>
      </c>
      <c r="AB111" s="17">
        <f>SUMIFS('Forecast Data'!$D:$D,'Forecast Data'!$C:$C,AB$6,'Forecast Data'!$B:$B,$D111)</f>
        <v>2092</v>
      </c>
      <c r="AC111" s="17">
        <f>SUMIFS('Forecast Data'!$D:$D,'Forecast Data'!$C:$C,AC$6,'Forecast Data'!$B:$B,$D111)</f>
        <v>2111</v>
      </c>
      <c r="AD111" s="17">
        <f>SUMIFS('Forecast Data'!$D:$D,'Forecast Data'!$C:$C,AD$6,'Forecast Data'!$B:$B,$D111)</f>
        <v>2096</v>
      </c>
      <c r="AE111" s="17">
        <f>SUMIFS('Forecast Data'!$D:$D,'Forecast Data'!$C:$C,AE$6,'Forecast Data'!$B:$B,$D111)</f>
        <v>2079</v>
      </c>
      <c r="AF111" s="17">
        <f>SUMIFS('Forecast Data'!$D:$D,'Forecast Data'!$C:$C,AF$6,'Forecast Data'!$B:$B,$D111)</f>
        <v>2091</v>
      </c>
      <c r="AG111" s="17">
        <f>SUMIFS('Forecast Data'!$D:$D,'Forecast Data'!$C:$C,AG$6,'Forecast Data'!$B:$B,$D111)</f>
        <v>2087</v>
      </c>
      <c r="AH111" s="17">
        <f>SUMIFS('Forecast Data'!$D:$D,'Forecast Data'!$C:$C,AH$6,'Forecast Data'!$B:$B,$D111)</f>
        <v>2089</v>
      </c>
      <c r="AI111" s="19"/>
      <c r="AJ111" s="18" t="str">
        <f>IF(SUMIFS('Forecast Data'!$E:$E,'Forecast Data'!$C:$C,AJ$6,'Forecast Data'!$B:$B,$D111)=0,"",SUMIFS('Forecast Data'!$E:$E,'Forecast Data'!$C:$C,AJ$6,'Forecast Data'!$B:$B,$D111))</f>
        <v/>
      </c>
      <c r="AK111" s="18" t="str">
        <f>IF(SUMIFS('Forecast Data'!$E:$E,'Forecast Data'!$C:$C,AK$6,'Forecast Data'!$B:$B,$D111)=0,"",SUMIFS('Forecast Data'!$E:$E,'Forecast Data'!$C:$C,AK$6,'Forecast Data'!$B:$B,$D111))</f>
        <v/>
      </c>
      <c r="AL111" s="18" t="str">
        <f>IF(SUMIFS('Forecast Data'!$E:$E,'Forecast Data'!$C:$C,AL$6,'Forecast Data'!$B:$B,$D111)=0,"",SUMIFS('Forecast Data'!$E:$E,'Forecast Data'!$C:$C,AL$6,'Forecast Data'!$B:$B,$D111))</f>
        <v/>
      </c>
      <c r="AM111" s="18" t="str">
        <f>IF(SUMIFS('Forecast Data'!$E:$E,'Forecast Data'!$C:$C,AM$6,'Forecast Data'!$B:$B,$D111)=0,"",SUMIFS('Forecast Data'!$E:$E,'Forecast Data'!$C:$C,AM$6,'Forecast Data'!$B:$B,$D111))</f>
        <v/>
      </c>
      <c r="AN111" s="18" t="str">
        <f>IF(SUMIFS('Forecast Data'!$E:$E,'Forecast Data'!$C:$C,AN$6,'Forecast Data'!$B:$B,$D111)=0,"",SUMIFS('Forecast Data'!$E:$E,'Forecast Data'!$C:$C,AN$6,'Forecast Data'!$B:$B,$D111))</f>
        <v/>
      </c>
      <c r="AO111" s="18" t="str">
        <f>IF(SUMIFS('Forecast Data'!$E:$E,'Forecast Data'!$C:$C,AO$6,'Forecast Data'!$B:$B,$D111)=0,"",SUMIFS('Forecast Data'!$E:$E,'Forecast Data'!$C:$C,AO$6,'Forecast Data'!$B:$B,$D111))</f>
        <v/>
      </c>
      <c r="AP111" s="18" t="str">
        <f>IF(SUMIFS('Forecast Data'!$E:$E,'Forecast Data'!$C:$C,AP$6,'Forecast Data'!$B:$B,$D111)=0,"",SUMIFS('Forecast Data'!$E:$E,'Forecast Data'!$C:$C,AP$6,'Forecast Data'!$B:$B,$D111))</f>
        <v/>
      </c>
      <c r="AQ111" s="18" t="str">
        <f>IF(SUMIFS('Forecast Data'!$E:$E,'Forecast Data'!$C:$C,AQ$6,'Forecast Data'!$B:$B,$D111)=0,"",SUMIFS('Forecast Data'!$E:$E,'Forecast Data'!$C:$C,AQ$6,'Forecast Data'!$B:$B,$D111))</f>
        <v/>
      </c>
      <c r="AR111" s="18" t="str">
        <f>IF(SUMIFS('Forecast Data'!$E:$E,'Forecast Data'!$C:$C,AR$6,'Forecast Data'!$B:$B,$D111)=0,"",SUMIFS('Forecast Data'!$E:$E,'Forecast Data'!$C:$C,AR$6,'Forecast Data'!$B:$B,$D111))</f>
        <v/>
      </c>
      <c r="AS111" s="18" t="str">
        <f>IF(SUMIFS('Forecast Data'!$E:$E,'Forecast Data'!$C:$C,AS$6,'Forecast Data'!$B:$B,$D111)=0,"",SUMIFS('Forecast Data'!$E:$E,'Forecast Data'!$C:$C,AS$6,'Forecast Data'!$B:$B,$D111))</f>
        <v/>
      </c>
      <c r="AT111" s="18" t="str">
        <f>IF(SUMIFS('Forecast Data'!$E:$E,'Forecast Data'!$C:$C,AT$6,'Forecast Data'!$B:$B,$D111)=0,"",SUMIFS('Forecast Data'!$E:$E,'Forecast Data'!$C:$C,AT$6,'Forecast Data'!$B:$B,$D111))</f>
        <v/>
      </c>
      <c r="AU111" s="18" t="str">
        <f>IF(SUMIFS('Forecast Data'!$E:$E,'Forecast Data'!$C:$C,AU$6,'Forecast Data'!$B:$B,$D111)=0,"",SUMIFS('Forecast Data'!$E:$E,'Forecast Data'!$C:$C,AU$6,'Forecast Data'!$B:$B,$D111))</f>
        <v/>
      </c>
      <c r="AV111" s="19"/>
      <c r="AW111" s="11">
        <f>SUMIFS('OP Units'!E:E,'OP Units'!$A:$A,$D111)</f>
        <v>2094</v>
      </c>
      <c r="AX111" s="11">
        <f>SUMIFS('OP Units'!F:F,'OP Units'!$A:$A,$D111)</f>
        <v>2205</v>
      </c>
      <c r="AY111" s="11">
        <f>SUMIFS('OP Units'!G:G,'OP Units'!$A:$A,$D111)</f>
        <v>2547</v>
      </c>
      <c r="AZ111" s="11">
        <f>SUMIFS('OP Units'!H:H,'OP Units'!$A:$A,$D111)</f>
        <v>2663</v>
      </c>
      <c r="BA111" s="11">
        <f>SUMIFS('OP Units'!I:I,'OP Units'!$A:$A,$D111)</f>
        <v>2704</v>
      </c>
      <c r="BB111" s="11">
        <f>SUMIFS('OP Units'!J:J,'OP Units'!$A:$A,$D111)</f>
        <v>2875</v>
      </c>
      <c r="BC111" s="11">
        <f>SUMIFS('OP Units'!K:K,'OP Units'!$A:$A,$D111)</f>
        <v>2600</v>
      </c>
      <c r="BD111" s="11">
        <f>SUMIFS('OP Units'!L:L,'OP Units'!$A:$A,$D111)</f>
        <v>2545</v>
      </c>
      <c r="BE111" s="11">
        <f>SUMIFS('OP Units'!M:M,'OP Units'!$A:$A,$D111)</f>
        <v>2576</v>
      </c>
      <c r="BF111" s="11">
        <f>SUMIFS('OP Units'!N:N,'OP Units'!$A:$A,$D111)</f>
        <v>2741</v>
      </c>
      <c r="BG111" s="11">
        <f>SUMIFS('OP Units'!O:O,'OP Units'!$A:$A,$D111)</f>
        <v>2793</v>
      </c>
      <c r="BH111" s="11">
        <f>SUMIFS('OP Units'!P:P,'OP Units'!$A:$A,$D111)</f>
        <v>2787</v>
      </c>
      <c r="BI111" s="19"/>
      <c r="BJ111" s="12" t="str">
        <f>IFERROR((SUMIFS('OP Units'!E:E,'OP Units'!$A:$A,$D111)-SUMIFS('Forecast Data'!$H:$H,'Forecast Data'!$C:$C,BJ$6,'Forecast Data'!$B:$B,$D111))/SUMIFS('Forecast Data'!$H:$H,'Forecast Data'!$C:$C,BJ$6,'Forecast Data'!$B:$B,$D111),"")</f>
        <v/>
      </c>
      <c r="BK111" s="12" t="str">
        <f>IFERROR((SUMIFS('OP Units'!F:F,'OP Units'!$A:$A,$D111)-SUMIFS('Forecast Data'!$H:$H,'Forecast Data'!$C:$C,BK$6,'Forecast Data'!$B:$B,$D111))/SUMIFS('Forecast Data'!$H:$H,'Forecast Data'!$C:$C,BK$6,'Forecast Data'!$B:$B,$D111),"")</f>
        <v/>
      </c>
      <c r="BL111" s="12" t="str">
        <f>IFERROR((SUMIFS('OP Units'!G:G,'OP Units'!$A:$A,$D111)-SUMIFS('Forecast Data'!$H:$H,'Forecast Data'!$C:$C,BL$6,'Forecast Data'!$B:$B,$D111))/SUMIFS('Forecast Data'!$H:$H,'Forecast Data'!$C:$C,BL$6,'Forecast Data'!$B:$B,$D111),"")</f>
        <v/>
      </c>
      <c r="BM111" s="12" t="str">
        <f>IFERROR((SUMIFS('OP Units'!H:H,'OP Units'!$A:$A,$D111)-SUMIFS('Forecast Data'!$H:$H,'Forecast Data'!$C:$C,BM$6,'Forecast Data'!$B:$B,$D111))/SUMIFS('Forecast Data'!$H:$H,'Forecast Data'!$C:$C,BM$6,'Forecast Data'!$B:$B,$D111),"")</f>
        <v/>
      </c>
      <c r="BN111" s="12" t="str">
        <f>IFERROR((SUMIFS('OP Units'!I:I,'OP Units'!$A:$A,$D111)-SUMIFS('Forecast Data'!$H:$H,'Forecast Data'!$C:$C,BN$6,'Forecast Data'!$B:$B,$D111))/SUMIFS('Forecast Data'!$H:$H,'Forecast Data'!$C:$C,BN$6,'Forecast Data'!$B:$B,$D111),"")</f>
        <v/>
      </c>
      <c r="BO111" s="12" t="str">
        <f>IFERROR((SUMIFS('OP Units'!J:J,'OP Units'!$A:$A,$D111)-SUMIFS('Forecast Data'!$H:$H,'Forecast Data'!$C:$C,BO$6,'Forecast Data'!$B:$B,$D111))/SUMIFS('Forecast Data'!$H:$H,'Forecast Data'!$C:$C,BO$6,'Forecast Data'!$B:$B,$D111),"")</f>
        <v/>
      </c>
      <c r="BP111" s="12" t="str">
        <f>IFERROR((SUMIFS('OP Units'!K:K,'OP Units'!$A:$A,$D111)-SUMIFS('Forecast Data'!$H:$H,'Forecast Data'!$C:$C,BP$6,'Forecast Data'!$B:$B,$D111))/SUMIFS('Forecast Data'!$H:$H,'Forecast Data'!$C:$C,BP$6,'Forecast Data'!$B:$B,$D111),"")</f>
        <v/>
      </c>
      <c r="BQ111" s="12" t="str">
        <f>IFERROR((SUMIFS('OP Units'!L:L,'OP Units'!$A:$A,$D111)-SUMIFS('Forecast Data'!$H:$H,'Forecast Data'!$C:$C,BQ$6,'Forecast Data'!$B:$B,$D111))/SUMIFS('Forecast Data'!$H:$H,'Forecast Data'!$C:$C,BQ$6,'Forecast Data'!$B:$B,$D111),"")</f>
        <v/>
      </c>
      <c r="BR111" s="12" t="str">
        <f>IFERROR((SUMIFS('OP Units'!M:M,'OP Units'!$A:$A,$D111)-SUMIFS('Forecast Data'!$H:$H,'Forecast Data'!$C:$C,BR$6,'Forecast Data'!$B:$B,$D111))/SUMIFS('Forecast Data'!$H:$H,'Forecast Data'!$C:$C,BR$6,'Forecast Data'!$B:$B,$D111),"")</f>
        <v/>
      </c>
      <c r="BS111" s="12" t="str">
        <f>IFERROR((SUMIFS('OP Units'!N:N,'OP Units'!$A:$A,$D111)-SUMIFS('Forecast Data'!$H:$H,'Forecast Data'!$C:$C,BS$6,'Forecast Data'!$B:$B,$D111))/SUMIFS('Forecast Data'!$H:$H,'Forecast Data'!$C:$C,BS$6,'Forecast Data'!$B:$B,$D111),"")</f>
        <v/>
      </c>
      <c r="BT111" s="12" t="str">
        <f>IFERROR((SUMIFS('OP Units'!O:O,'OP Units'!$A:$A,$D111)-SUMIFS('Forecast Data'!$H:$H,'Forecast Data'!$C:$C,BT$6,'Forecast Data'!$B:$B,$D111))/SUMIFS('Forecast Data'!$H:$H,'Forecast Data'!$C:$C,BT$6,'Forecast Data'!$B:$B,$D111),"")</f>
        <v/>
      </c>
      <c r="BU111" s="12" t="str">
        <f>IFERROR((SUMIFS('OP Units'!P:P,'OP Units'!$A:$A,$D111)-SUMIFS('Forecast Data'!$H:$H,'Forecast Data'!$C:$C,BU$6,'Forecast Data'!$B:$B,$D111))/SUMIFS('Forecast Data'!$H:$H,'Forecast Data'!$C:$C,BU$6,'Forecast Data'!$B:$B,$D111),"")</f>
        <v/>
      </c>
      <c r="BV111" s="21"/>
      <c r="BW111" s="17">
        <f>(SUMIFS('Forecast Data'!H:H,'Forecast Data'!B:B,D111,'Forecast Data'!C:C,BK$6)+SUMIFS('Forecast Data'!H:H,'Forecast Data'!B:B,D111,'Forecast Data'!C:C,BL$6)+SUMIFS('Forecast Data'!H:H,'Forecast Data'!B:B,D111,'Forecast Data'!C:C,BM$6)+SUMIFS('Forecast Data'!H:H,'Forecast Data'!B:B,D111,'Forecast Data'!C:C,BN$6)+SUMIFS('Forecast Data'!H:H,'Forecast Data'!B:B,D111,'Forecast Data'!C:C,BO$6)+SUMIFS('Forecast Data'!H:H,'Forecast Data'!B:B,D111,'Forecast Data'!C:C,BP$6)+SUMIFS('Forecast Data'!H:H,'Forecast Data'!B:B,D111,'Forecast Data'!C:C,BQ$6)+SUMIFS('Forecast Data'!H:H,'Forecast Data'!B:B,D111,'Forecast Data'!C:C,BJ$6))/8</f>
        <v>0</v>
      </c>
      <c r="BX111" s="18" t="str">
        <f>IFERROR((SUM(W111:AD111)-(SUMIFS('Forecast Data'!H:H,'Forecast Data'!B:B,B111,'Forecast Data'!C:C,BJ$6)+SUMIFS('Forecast Data'!H:H,'Forecast Data'!B:B,B111,'Forecast Data'!C:C,BK$6)+SUMIFS('Forecast Data'!H:H,'Forecast Data'!B:B,B111,'Forecast Data'!C:C,BL$6)+SUMIFS('Forecast Data'!H:H,'Forecast Data'!B:B,B111,'Forecast Data'!C:C,BM$6)+SUMIFS('Forecast Data'!H:H,'Forecast Data'!B:B,B111,'Forecast Data'!C:C,BN$6)+SUMIFS('Forecast Data'!H:H,'Forecast Data'!B:B,B111,'Forecast Data'!C:C,BO$6)+SUMIFS('Forecast Data'!H:H,'Forecast Data'!B:B,B111,'Forecast Data'!C:C,BP$6)+SUMIFS('Forecast Data'!H:H,'Forecast Data'!B:B,B111,'Forecast Data'!C:C,BQ$6)))/(SUMIFS('Forecast Data'!H:H,'Forecast Data'!B:B,B111,'Forecast Data'!C:C,BJ$6)+SUMIFS('Forecast Data'!H:H,'Forecast Data'!B:B,B111,'Forecast Data'!C:C,BK$6)+SUMIFS('Forecast Data'!H:H,'Forecast Data'!B:B,B111,'Forecast Data'!C:C,BL$6)+SUMIFS('Forecast Data'!H:H,'Forecast Data'!B:B,B111,'Forecast Data'!C:C,BM$6)+SUMIFS('Forecast Data'!H:H,'Forecast Data'!B:B,B111,'Forecast Data'!C:C,BN$6)+SUMIFS('Forecast Data'!H:H,'Forecast Data'!B:B,B111,'Forecast Data'!C:C,BO$6)+SUMIFS('Forecast Data'!H:H,'Forecast Data'!B:B,B111,'Forecast Data'!C:C,BP$6)+SUMIFS('Forecast Data'!H:H,'Forecast Data'!B:B,B111,'Forecast Data'!C:C,BQ$6)),"")</f>
        <v/>
      </c>
      <c r="BY111" s="18">
        <f t="shared" si="18"/>
        <v>1.5315585724950552E-3</v>
      </c>
      <c r="BZ111" s="22">
        <f t="shared" si="19"/>
        <v>1.6812931429542122E-3</v>
      </c>
      <c r="CA111" s="23">
        <f t="shared" si="20"/>
        <v>-1.4973457045915701E-2</v>
      </c>
      <c r="CB111" s="18">
        <f t="shared" si="21"/>
        <v>1.4973457045915702E-4</v>
      </c>
      <c r="CC111" s="21"/>
      <c r="CD111" s="17">
        <f>(SUMIFS('Forecast Data'!H:H,'Forecast Data'!B:B,D111,'Forecast Data'!C:C,BK$6)+SUMIFS('Forecast Data'!H:H,'Forecast Data'!B:B,D111,'Forecast Data'!C:C,BL$6)+SUMIFS('Forecast Data'!H:H,'Forecast Data'!B:B,D111,'Forecast Data'!C:C,BM$6)+SUMIFS('Forecast Data'!H:H,'Forecast Data'!B:B,D111,'Forecast Data'!C:C,BJ$6))/4</f>
        <v>0</v>
      </c>
      <c r="CE111" s="18" t="str">
        <f>IFERROR((SUM(W111:Z111)-(SUMIFS('Forecast Data'!H:H,'Forecast Data'!B:B,D111,'Forecast Data'!C:C,BJ$6)+SUMIFS('Forecast Data'!H:H,'Forecast Data'!B:B,D111,'Forecast Data'!C:C,BK$6)+SUMIFS('Forecast Data'!H:H,'Forecast Data'!B:B,D111,'Forecast Data'!C:C,BL$6)+SUMIFS('Forecast Data'!H:H,'Forecast Data'!B:B,D111,'Forecast Data'!C:C,BM$6)))/(SUMIFS('Forecast Data'!H:H,'Forecast Data'!B:B,D111,'Forecast Data'!C:C,BJ$6)+SUMIFS('Forecast Data'!H:H,'Forecast Data'!B:B,D111,'Forecast Data'!C:C,BK$6)+SUMIFS('Forecast Data'!H:H,'Forecast Data'!B:B,D111,'Forecast Data'!C:C,BL$6)+SUMIFS('Forecast Data'!H:H,'Forecast Data'!B:B,D111,'Forecast Data'!C:C,BM$6)),"")</f>
        <v/>
      </c>
      <c r="CF111" s="18">
        <f t="shared" si="22"/>
        <v>1.5315585724950552E-3</v>
      </c>
      <c r="CG111" s="18">
        <f t="shared" si="23"/>
        <v>1.6813826927645193E-3</v>
      </c>
      <c r="CH111" s="23">
        <f t="shared" si="24"/>
        <v>-1.4982412026946411E-2</v>
      </c>
      <c r="CI111" s="24"/>
    </row>
    <row r="112" spans="1:87" ht="13.2">
      <c r="A112" s="1"/>
      <c r="D112" t="s">
        <v>145</v>
      </c>
      <c r="E112" s="17">
        <f>SUMIFS('Fin Data'!F:F,'Fin Data'!A:A,D112)</f>
        <v>0</v>
      </c>
      <c r="F112" s="17">
        <f>SUMIFS('Fin Data with 6 week hist'!I:I,'Fin Data with 6 week hist'!$A:$A,$D112)</f>
        <v>1310</v>
      </c>
      <c r="G112" s="17">
        <f>SUMIFS('Fin Data with 6 week hist'!J:J,'Fin Data with 6 week hist'!$A:$A,$D112)</f>
        <v>1237</v>
      </c>
      <c r="H112" s="17">
        <f>SUMIFS('Fin Data with 6 week hist'!K:K,'Fin Data with 6 week hist'!$A:$A,$D112)+SUMIFS('Unit Cancellations'!D:D,'Unit Cancellations'!$B:$B,$D112)</f>
        <v>1342</v>
      </c>
      <c r="I112" s="17">
        <f>SUMIFS('Fin Data with 6 week hist'!L:L,'Fin Data with 6 week hist'!$A:$A,$D112)+SUMIFS('Unit Cancellations'!E:E,'Unit Cancellations'!$B:$B,$D112)</f>
        <v>1387</v>
      </c>
      <c r="J112" s="17">
        <f>SUMIFS('Fin Data with 6 week hist'!M:M,'Fin Data with 6 week hist'!$A:$A,$D112)+SUMIFS('Unit Cancellations'!F:F,'Unit Cancellations'!$B:$B,$D112)</f>
        <v>1410</v>
      </c>
      <c r="K112" s="17">
        <f>SUMIFS('Fin Data with 6 week hist'!N:N,'Fin Data with 6 week hist'!$A:$A,$D112)+SUMIFS('Unit Cancellations'!G:G,'Unit Cancellations'!$B:$B,$D112)</f>
        <v>1409</v>
      </c>
      <c r="L112" s="17">
        <f>SUMIFS('Fin Data'!AN:AN,'Fin Data'!A:A,D112)</f>
        <v>1349</v>
      </c>
      <c r="M112" s="18">
        <f>IFERROR(SUMIFS('Fin Data'!AO:AO,'Fin Data'!A:A,D112),"")</f>
        <v>0</v>
      </c>
      <c r="N112" s="19"/>
      <c r="O112" s="17">
        <f t="shared" si="12"/>
        <v>1548.5</v>
      </c>
      <c r="P112" s="18" t="str">
        <f t="shared" si="13"/>
        <v/>
      </c>
      <c r="Q112" s="19"/>
      <c r="R112" s="17">
        <f t="shared" si="14"/>
        <v>1575.75</v>
      </c>
      <c r="S112" s="18" t="str">
        <f t="shared" si="15"/>
        <v/>
      </c>
      <c r="T112" s="17">
        <f t="shared" si="16"/>
        <v>1576</v>
      </c>
      <c r="U112" s="20" t="e">
        <f t="shared" si="45"/>
        <v>#REF!</v>
      </c>
      <c r="V112" s="19"/>
      <c r="W112" s="17">
        <f>SUMIFS('Forecast Data'!$D:$D,'Forecast Data'!$C:$C,W$6,'Forecast Data'!$B:$B,$D112)</f>
        <v>1502</v>
      </c>
      <c r="X112" s="17">
        <f>SUMIFS('Forecast Data'!$D:$D,'Forecast Data'!$C:$C,X$6,'Forecast Data'!$B:$B,$D112)</f>
        <v>1521</v>
      </c>
      <c r="Y112" s="17">
        <f>SUMIFS('Forecast Data'!$D:$D,'Forecast Data'!$C:$C,Y$6,'Forecast Data'!$B:$B,$D112)</f>
        <v>1565</v>
      </c>
      <c r="Z112" s="17">
        <f>SUMIFS('Forecast Data'!$D:$D,'Forecast Data'!$C:$C,Z$6,'Forecast Data'!$B:$B,$D112)</f>
        <v>1606</v>
      </c>
      <c r="AA112" s="17">
        <f>SUMIFS('Forecast Data'!$D:$D,'Forecast Data'!$C:$C,AA$6,'Forecast Data'!$B:$B,$D112)</f>
        <v>1612</v>
      </c>
      <c r="AB112" s="17">
        <f>SUMIFS('Forecast Data'!$D:$D,'Forecast Data'!$C:$C,AB$6,'Forecast Data'!$B:$B,$D112)</f>
        <v>1609</v>
      </c>
      <c r="AC112" s="17">
        <f>SUMIFS('Forecast Data'!$D:$D,'Forecast Data'!$C:$C,AC$6,'Forecast Data'!$B:$B,$D112)</f>
        <v>1597</v>
      </c>
      <c r="AD112" s="17">
        <f>SUMIFS('Forecast Data'!$D:$D,'Forecast Data'!$C:$C,AD$6,'Forecast Data'!$B:$B,$D112)</f>
        <v>1594</v>
      </c>
      <c r="AE112" s="17">
        <f>SUMIFS('Forecast Data'!$D:$D,'Forecast Data'!$C:$C,AE$6,'Forecast Data'!$B:$B,$D112)</f>
        <v>1620</v>
      </c>
      <c r="AF112" s="17">
        <f>SUMIFS('Forecast Data'!$D:$D,'Forecast Data'!$C:$C,AF$6,'Forecast Data'!$B:$B,$D112)</f>
        <v>1618</v>
      </c>
      <c r="AG112" s="17">
        <f>SUMIFS('Forecast Data'!$D:$D,'Forecast Data'!$C:$C,AG$6,'Forecast Data'!$B:$B,$D112)</f>
        <v>1620</v>
      </c>
      <c r="AH112" s="17">
        <f>SUMIFS('Forecast Data'!$D:$D,'Forecast Data'!$C:$C,AH$6,'Forecast Data'!$B:$B,$D112)</f>
        <v>1605</v>
      </c>
      <c r="AI112" s="19"/>
      <c r="AJ112" s="18" t="str">
        <f>IF(SUMIFS('Forecast Data'!$E:$E,'Forecast Data'!$C:$C,AJ$6,'Forecast Data'!$B:$B,$D112)=0,"",SUMIFS('Forecast Data'!$E:$E,'Forecast Data'!$C:$C,AJ$6,'Forecast Data'!$B:$B,$D112))</f>
        <v/>
      </c>
      <c r="AK112" s="18" t="str">
        <f>IF(SUMIFS('Forecast Data'!$E:$E,'Forecast Data'!$C:$C,AK$6,'Forecast Data'!$B:$B,$D112)=0,"",SUMIFS('Forecast Data'!$E:$E,'Forecast Data'!$C:$C,AK$6,'Forecast Data'!$B:$B,$D112))</f>
        <v/>
      </c>
      <c r="AL112" s="18" t="str">
        <f>IF(SUMIFS('Forecast Data'!$E:$E,'Forecast Data'!$C:$C,AL$6,'Forecast Data'!$B:$B,$D112)=0,"",SUMIFS('Forecast Data'!$E:$E,'Forecast Data'!$C:$C,AL$6,'Forecast Data'!$B:$B,$D112))</f>
        <v/>
      </c>
      <c r="AM112" s="18" t="str">
        <f>IF(SUMIFS('Forecast Data'!$E:$E,'Forecast Data'!$C:$C,AM$6,'Forecast Data'!$B:$B,$D112)=0,"",SUMIFS('Forecast Data'!$E:$E,'Forecast Data'!$C:$C,AM$6,'Forecast Data'!$B:$B,$D112))</f>
        <v/>
      </c>
      <c r="AN112" s="18" t="str">
        <f>IF(SUMIFS('Forecast Data'!$E:$E,'Forecast Data'!$C:$C,AN$6,'Forecast Data'!$B:$B,$D112)=0,"",SUMIFS('Forecast Data'!$E:$E,'Forecast Data'!$C:$C,AN$6,'Forecast Data'!$B:$B,$D112))</f>
        <v/>
      </c>
      <c r="AO112" s="18" t="str">
        <f>IF(SUMIFS('Forecast Data'!$E:$E,'Forecast Data'!$C:$C,AO$6,'Forecast Data'!$B:$B,$D112)=0,"",SUMIFS('Forecast Data'!$E:$E,'Forecast Data'!$C:$C,AO$6,'Forecast Data'!$B:$B,$D112))</f>
        <v/>
      </c>
      <c r="AP112" s="18" t="str">
        <f>IF(SUMIFS('Forecast Data'!$E:$E,'Forecast Data'!$C:$C,AP$6,'Forecast Data'!$B:$B,$D112)=0,"",SUMIFS('Forecast Data'!$E:$E,'Forecast Data'!$C:$C,AP$6,'Forecast Data'!$B:$B,$D112))</f>
        <v/>
      </c>
      <c r="AQ112" s="18" t="str">
        <f>IF(SUMIFS('Forecast Data'!$E:$E,'Forecast Data'!$C:$C,AQ$6,'Forecast Data'!$B:$B,$D112)=0,"",SUMIFS('Forecast Data'!$E:$E,'Forecast Data'!$C:$C,AQ$6,'Forecast Data'!$B:$B,$D112))</f>
        <v/>
      </c>
      <c r="AR112" s="18" t="str">
        <f>IF(SUMIFS('Forecast Data'!$E:$E,'Forecast Data'!$C:$C,AR$6,'Forecast Data'!$B:$B,$D112)=0,"",SUMIFS('Forecast Data'!$E:$E,'Forecast Data'!$C:$C,AR$6,'Forecast Data'!$B:$B,$D112))</f>
        <v/>
      </c>
      <c r="AS112" s="18" t="str">
        <f>IF(SUMIFS('Forecast Data'!$E:$E,'Forecast Data'!$C:$C,AS$6,'Forecast Data'!$B:$B,$D112)=0,"",SUMIFS('Forecast Data'!$E:$E,'Forecast Data'!$C:$C,AS$6,'Forecast Data'!$B:$B,$D112))</f>
        <v/>
      </c>
      <c r="AT112" s="18" t="str">
        <f>IF(SUMIFS('Forecast Data'!$E:$E,'Forecast Data'!$C:$C,AT$6,'Forecast Data'!$B:$B,$D112)=0,"",SUMIFS('Forecast Data'!$E:$E,'Forecast Data'!$C:$C,AT$6,'Forecast Data'!$B:$B,$D112))</f>
        <v/>
      </c>
      <c r="AU112" s="18" t="str">
        <f>IF(SUMIFS('Forecast Data'!$E:$E,'Forecast Data'!$C:$C,AU$6,'Forecast Data'!$B:$B,$D112)=0,"",SUMIFS('Forecast Data'!$E:$E,'Forecast Data'!$C:$C,AU$6,'Forecast Data'!$B:$B,$D112))</f>
        <v/>
      </c>
      <c r="AV112" s="19"/>
      <c r="AW112" s="11">
        <f>SUMIFS('OP Units'!E:E,'OP Units'!$A:$A,$D112)</f>
        <v>1305</v>
      </c>
      <c r="AX112" s="11">
        <f>SUMIFS('OP Units'!F:F,'OP Units'!$A:$A,$D112)</f>
        <v>1374</v>
      </c>
      <c r="AY112" s="11">
        <f>SUMIFS('OP Units'!G:G,'OP Units'!$A:$A,$D112)</f>
        <v>1587</v>
      </c>
      <c r="AZ112" s="11">
        <f>SUMIFS('OP Units'!H:H,'OP Units'!$A:$A,$D112)</f>
        <v>1660</v>
      </c>
      <c r="BA112" s="11">
        <f>SUMIFS('OP Units'!I:I,'OP Units'!$A:$A,$D112)</f>
        <v>1685</v>
      </c>
      <c r="BB112" s="11">
        <f>SUMIFS('OP Units'!J:J,'OP Units'!$A:$A,$D112)</f>
        <v>1791</v>
      </c>
      <c r="BC112" s="11">
        <f>SUMIFS('OP Units'!K:K,'OP Units'!$A:$A,$D112)</f>
        <v>1620</v>
      </c>
      <c r="BD112" s="11">
        <f>SUMIFS('OP Units'!L:L,'OP Units'!$A:$A,$D112)</f>
        <v>1586</v>
      </c>
      <c r="BE112" s="11">
        <f>SUMIFS('OP Units'!M:M,'OP Units'!$A:$A,$D112)</f>
        <v>1605</v>
      </c>
      <c r="BF112" s="11">
        <f>SUMIFS('OP Units'!N:N,'OP Units'!$A:$A,$D112)</f>
        <v>1708</v>
      </c>
      <c r="BG112" s="11">
        <f>SUMIFS('OP Units'!O:O,'OP Units'!$A:$A,$D112)</f>
        <v>1741</v>
      </c>
      <c r="BH112" s="11">
        <f>SUMIFS('OP Units'!P:P,'OP Units'!$A:$A,$D112)</f>
        <v>1737</v>
      </c>
      <c r="BI112" s="19"/>
      <c r="BJ112" s="12" t="str">
        <f>IFERROR((SUMIFS('OP Units'!E:E,'OP Units'!$A:$A,$D112)-SUMIFS('Forecast Data'!$H:$H,'Forecast Data'!$C:$C,BJ$6,'Forecast Data'!$B:$B,$D112))/SUMIFS('Forecast Data'!$H:$H,'Forecast Data'!$C:$C,BJ$6,'Forecast Data'!$B:$B,$D112),"")</f>
        <v/>
      </c>
      <c r="BK112" s="12" t="str">
        <f>IFERROR((SUMIFS('OP Units'!F:F,'OP Units'!$A:$A,$D112)-SUMIFS('Forecast Data'!$H:$H,'Forecast Data'!$C:$C,BK$6,'Forecast Data'!$B:$B,$D112))/SUMIFS('Forecast Data'!$H:$H,'Forecast Data'!$C:$C,BK$6,'Forecast Data'!$B:$B,$D112),"")</f>
        <v/>
      </c>
      <c r="BL112" s="12" t="str">
        <f>IFERROR((SUMIFS('OP Units'!G:G,'OP Units'!$A:$A,$D112)-SUMIFS('Forecast Data'!$H:$H,'Forecast Data'!$C:$C,BL$6,'Forecast Data'!$B:$B,$D112))/SUMIFS('Forecast Data'!$H:$H,'Forecast Data'!$C:$C,BL$6,'Forecast Data'!$B:$B,$D112),"")</f>
        <v/>
      </c>
      <c r="BM112" s="12" t="str">
        <f>IFERROR((SUMIFS('OP Units'!H:H,'OP Units'!$A:$A,$D112)-SUMIFS('Forecast Data'!$H:$H,'Forecast Data'!$C:$C,BM$6,'Forecast Data'!$B:$B,$D112))/SUMIFS('Forecast Data'!$H:$H,'Forecast Data'!$C:$C,BM$6,'Forecast Data'!$B:$B,$D112),"")</f>
        <v/>
      </c>
      <c r="BN112" s="12" t="str">
        <f>IFERROR((SUMIFS('OP Units'!I:I,'OP Units'!$A:$A,$D112)-SUMIFS('Forecast Data'!$H:$H,'Forecast Data'!$C:$C,BN$6,'Forecast Data'!$B:$B,$D112))/SUMIFS('Forecast Data'!$H:$H,'Forecast Data'!$C:$C,BN$6,'Forecast Data'!$B:$B,$D112),"")</f>
        <v/>
      </c>
      <c r="BO112" s="12" t="str">
        <f>IFERROR((SUMIFS('OP Units'!J:J,'OP Units'!$A:$A,$D112)-SUMIFS('Forecast Data'!$H:$H,'Forecast Data'!$C:$C,BO$6,'Forecast Data'!$B:$B,$D112))/SUMIFS('Forecast Data'!$H:$H,'Forecast Data'!$C:$C,BO$6,'Forecast Data'!$B:$B,$D112),"")</f>
        <v/>
      </c>
      <c r="BP112" s="12" t="str">
        <f>IFERROR((SUMIFS('OP Units'!K:K,'OP Units'!$A:$A,$D112)-SUMIFS('Forecast Data'!$H:$H,'Forecast Data'!$C:$C,BP$6,'Forecast Data'!$B:$B,$D112))/SUMIFS('Forecast Data'!$H:$H,'Forecast Data'!$C:$C,BP$6,'Forecast Data'!$B:$B,$D112),"")</f>
        <v/>
      </c>
      <c r="BQ112" s="12" t="str">
        <f>IFERROR((SUMIFS('OP Units'!L:L,'OP Units'!$A:$A,$D112)-SUMIFS('Forecast Data'!$H:$H,'Forecast Data'!$C:$C,BQ$6,'Forecast Data'!$B:$B,$D112))/SUMIFS('Forecast Data'!$H:$H,'Forecast Data'!$C:$C,BQ$6,'Forecast Data'!$B:$B,$D112),"")</f>
        <v/>
      </c>
      <c r="BR112" s="12" t="str">
        <f>IFERROR((SUMIFS('OP Units'!M:M,'OP Units'!$A:$A,$D112)-SUMIFS('Forecast Data'!$H:$H,'Forecast Data'!$C:$C,BR$6,'Forecast Data'!$B:$B,$D112))/SUMIFS('Forecast Data'!$H:$H,'Forecast Data'!$C:$C,BR$6,'Forecast Data'!$B:$B,$D112),"")</f>
        <v/>
      </c>
      <c r="BS112" s="12" t="str">
        <f>IFERROR((SUMIFS('OP Units'!N:N,'OP Units'!$A:$A,$D112)-SUMIFS('Forecast Data'!$H:$H,'Forecast Data'!$C:$C,BS$6,'Forecast Data'!$B:$B,$D112))/SUMIFS('Forecast Data'!$H:$H,'Forecast Data'!$C:$C,BS$6,'Forecast Data'!$B:$B,$D112),"")</f>
        <v/>
      </c>
      <c r="BT112" s="12" t="str">
        <f>IFERROR((SUMIFS('OP Units'!O:O,'OP Units'!$A:$A,$D112)-SUMIFS('Forecast Data'!$H:$H,'Forecast Data'!$C:$C,BT$6,'Forecast Data'!$B:$B,$D112))/SUMIFS('Forecast Data'!$H:$H,'Forecast Data'!$C:$C,BT$6,'Forecast Data'!$B:$B,$D112),"")</f>
        <v/>
      </c>
      <c r="BU112" s="12" t="str">
        <f>IFERROR((SUMIFS('OP Units'!P:P,'OP Units'!$A:$A,$D112)-SUMIFS('Forecast Data'!$H:$H,'Forecast Data'!$C:$C,BU$6,'Forecast Data'!$B:$B,$D112))/SUMIFS('Forecast Data'!$H:$H,'Forecast Data'!$C:$C,BU$6,'Forecast Data'!$B:$B,$D112),"")</f>
        <v/>
      </c>
      <c r="BV112" s="21"/>
      <c r="BW112" s="17">
        <f>(SUMIFS('Forecast Data'!H:H,'Forecast Data'!B:B,D112,'Forecast Data'!C:C,BK$6)+SUMIFS('Forecast Data'!H:H,'Forecast Data'!B:B,D112,'Forecast Data'!C:C,BL$6)+SUMIFS('Forecast Data'!H:H,'Forecast Data'!B:B,D112,'Forecast Data'!C:C,BM$6)+SUMIFS('Forecast Data'!H:H,'Forecast Data'!B:B,D112,'Forecast Data'!C:C,BN$6)+SUMIFS('Forecast Data'!H:H,'Forecast Data'!B:B,D112,'Forecast Data'!C:C,BO$6)+SUMIFS('Forecast Data'!H:H,'Forecast Data'!B:B,D112,'Forecast Data'!C:C,BP$6)+SUMIFS('Forecast Data'!H:H,'Forecast Data'!B:B,D112,'Forecast Data'!C:C,BQ$6)+SUMIFS('Forecast Data'!H:H,'Forecast Data'!B:B,D112,'Forecast Data'!C:C,BJ$6))/8</f>
        <v>0</v>
      </c>
      <c r="BX112" s="18" t="str">
        <f>IFERROR((SUM(W112:AD112)-(SUMIFS('Forecast Data'!H:H,'Forecast Data'!B:B,B112,'Forecast Data'!C:C,BJ$6)+SUMIFS('Forecast Data'!H:H,'Forecast Data'!B:B,B112,'Forecast Data'!C:C,BK$6)+SUMIFS('Forecast Data'!H:H,'Forecast Data'!B:B,B112,'Forecast Data'!C:C,BL$6)+SUMIFS('Forecast Data'!H:H,'Forecast Data'!B:B,B112,'Forecast Data'!C:C,BM$6)+SUMIFS('Forecast Data'!H:H,'Forecast Data'!B:B,B112,'Forecast Data'!C:C,BN$6)+SUMIFS('Forecast Data'!H:H,'Forecast Data'!B:B,B112,'Forecast Data'!C:C,BO$6)+SUMIFS('Forecast Data'!H:H,'Forecast Data'!B:B,B112,'Forecast Data'!C:C,BP$6)+SUMIFS('Forecast Data'!H:H,'Forecast Data'!B:B,B112,'Forecast Data'!C:C,BQ$6)))/(SUMIFS('Forecast Data'!H:H,'Forecast Data'!B:B,B112,'Forecast Data'!C:C,BJ$6)+SUMIFS('Forecast Data'!H:H,'Forecast Data'!B:B,B112,'Forecast Data'!C:C,BK$6)+SUMIFS('Forecast Data'!H:H,'Forecast Data'!B:B,B112,'Forecast Data'!C:C,BL$6)+SUMIFS('Forecast Data'!H:H,'Forecast Data'!B:B,B112,'Forecast Data'!C:C,BM$6)+SUMIFS('Forecast Data'!H:H,'Forecast Data'!B:B,B112,'Forecast Data'!C:C,BN$6)+SUMIFS('Forecast Data'!H:H,'Forecast Data'!B:B,B112,'Forecast Data'!C:C,BO$6)+SUMIFS('Forecast Data'!H:H,'Forecast Data'!B:B,B112,'Forecast Data'!C:C,BP$6)+SUMIFS('Forecast Data'!H:H,'Forecast Data'!B:B,B112,'Forecast Data'!C:C,BQ$6)),"")</f>
        <v/>
      </c>
      <c r="BY112" s="18">
        <f t="shared" si="18"/>
        <v>1.1535859934650079E-3</v>
      </c>
      <c r="BZ112" s="22">
        <f t="shared" si="19"/>
        <v>1.2957376878450081E-3</v>
      </c>
      <c r="CA112" s="23">
        <f t="shared" si="20"/>
        <v>-1.421516943800002E-2</v>
      </c>
      <c r="CB112" s="18">
        <f t="shared" si="21"/>
        <v>1.421516943800002E-4</v>
      </c>
      <c r="CC112" s="21"/>
      <c r="CD112" s="17">
        <f>(SUMIFS('Forecast Data'!H:H,'Forecast Data'!B:B,D112,'Forecast Data'!C:C,BK$6)+SUMIFS('Forecast Data'!H:H,'Forecast Data'!B:B,D112,'Forecast Data'!C:C,BL$6)+SUMIFS('Forecast Data'!H:H,'Forecast Data'!B:B,D112,'Forecast Data'!C:C,BM$6)+SUMIFS('Forecast Data'!H:H,'Forecast Data'!B:B,D112,'Forecast Data'!C:C,BJ$6))/4</f>
        <v>0</v>
      </c>
      <c r="CE112" s="18" t="str">
        <f>IFERROR((SUM(W112:Z112)-(SUMIFS('Forecast Data'!H:H,'Forecast Data'!B:B,D112,'Forecast Data'!C:C,BJ$6)+SUMIFS('Forecast Data'!H:H,'Forecast Data'!B:B,D112,'Forecast Data'!C:C,BK$6)+SUMIFS('Forecast Data'!H:H,'Forecast Data'!B:B,D112,'Forecast Data'!C:C,BL$6)+SUMIFS('Forecast Data'!H:H,'Forecast Data'!B:B,D112,'Forecast Data'!C:C,BM$6)))/(SUMIFS('Forecast Data'!H:H,'Forecast Data'!B:B,D112,'Forecast Data'!C:C,BJ$6)+SUMIFS('Forecast Data'!H:H,'Forecast Data'!B:B,D112,'Forecast Data'!C:C,BK$6)+SUMIFS('Forecast Data'!H:H,'Forecast Data'!B:B,D112,'Forecast Data'!C:C,BL$6)+SUMIFS('Forecast Data'!H:H,'Forecast Data'!B:B,D112,'Forecast Data'!C:C,BM$6)),"")</f>
        <v/>
      </c>
      <c r="CF112" s="18">
        <f t="shared" si="22"/>
        <v>1.1535859934650079E-3</v>
      </c>
      <c r="CG112" s="18">
        <f t="shared" si="23"/>
        <v>1.298240388803719E-3</v>
      </c>
      <c r="CH112" s="23">
        <f t="shared" si="24"/>
        <v>-1.4465439533871112E-2</v>
      </c>
      <c r="CI112" s="24"/>
    </row>
    <row r="113" spans="1:87" ht="13.2">
      <c r="A113" s="1"/>
      <c r="B113" t="str">
        <f t="shared" ref="B113:B146" si="46">D113</f>
        <v>Lodge Manufacturing Company</v>
      </c>
      <c r="D113" t="s">
        <v>146</v>
      </c>
      <c r="E113" s="11">
        <f>SUMIFS('Fin Data'!F:F,'Fin Data'!A:A,D113)</f>
        <v>835</v>
      </c>
      <c r="F113" s="11">
        <f>SUMIFS('Fin Data with 6 week hist'!I:I,'Fin Data with 6 week hist'!$A:$A,$D113)</f>
        <v>912</v>
      </c>
      <c r="G113" s="11">
        <f>SUMIFS('Fin Data with 6 week hist'!J:J,'Fin Data with 6 week hist'!$A:$A,$D113)</f>
        <v>986</v>
      </c>
      <c r="H113" s="11">
        <f>SUMIFS('Fin Data with 6 week hist'!K:K,'Fin Data with 6 week hist'!$A:$A,$D113)+SUMIFS('Unit Cancellations'!D:D,'Unit Cancellations'!$B:$B,$D113)</f>
        <v>1012</v>
      </c>
      <c r="I113" s="11">
        <f>SUMIFS('Fin Data with 6 week hist'!L:L,'Fin Data with 6 week hist'!$A:$A,$D113)+SUMIFS('Unit Cancellations'!E:E,'Unit Cancellations'!$B:$B,$D113)</f>
        <v>1282</v>
      </c>
      <c r="J113" s="11">
        <f>SUMIFS('Fin Data with 6 week hist'!M:M,'Fin Data with 6 week hist'!$A:$A,$D113)+SUMIFS('Unit Cancellations'!F:F,'Unit Cancellations'!$B:$B,$D113)</f>
        <v>894</v>
      </c>
      <c r="K113" s="11">
        <f>SUMIFS('Fin Data with 6 week hist'!N:N,'Fin Data with 6 week hist'!$A:$A,$D113)+SUMIFS('Unit Cancellations'!G:G,'Unit Cancellations'!$B:$B,$D113)</f>
        <v>848</v>
      </c>
      <c r="L113" s="11">
        <f>SUMIFS('Fin Data'!AN:AN,'Fin Data'!A:A,D113)</f>
        <v>988.66666666666663</v>
      </c>
      <c r="M113" s="12">
        <f>IFERROR(SUMIFS('Fin Data'!AO:AO,'Fin Data'!A:A,D113),"")</f>
        <v>0.18403193612774446</v>
      </c>
      <c r="N113" s="1"/>
      <c r="O113" s="11">
        <f t="shared" si="12"/>
        <v>1076.75</v>
      </c>
      <c r="P113" s="12">
        <f t="shared" si="13"/>
        <v>0.4506567867969013</v>
      </c>
      <c r="Q113" s="1"/>
      <c r="R113" s="11">
        <f t="shared" si="14"/>
        <v>1280</v>
      </c>
      <c r="S113" s="12">
        <f t="shared" si="15"/>
        <v>0.44164437561593695</v>
      </c>
      <c r="T113" s="11">
        <f t="shared" si="16"/>
        <v>41.25</v>
      </c>
      <c r="U113" s="1" t="e">
        <f t="shared" ref="U113:U150" si="47">#REF!</f>
        <v>#REF!</v>
      </c>
      <c r="V113" s="1"/>
      <c r="W113" s="11">
        <f>SUMIFS('Forecast Data'!$D:$D,'Forecast Data'!$C:$C,W$6,'Forecast Data'!$B:$B,$D113)</f>
        <v>1043</v>
      </c>
      <c r="X113" s="11">
        <f>SUMIFS('Forecast Data'!$D:$D,'Forecast Data'!$C:$C,X$6,'Forecast Data'!$B:$B,$D113)</f>
        <v>1081</v>
      </c>
      <c r="Y113" s="11">
        <f>SUMIFS('Forecast Data'!$D:$D,'Forecast Data'!$C:$C,Y$6,'Forecast Data'!$B:$B,$D113)</f>
        <v>1079</v>
      </c>
      <c r="Z113" s="11">
        <f>SUMIFS('Forecast Data'!$D:$D,'Forecast Data'!$C:$C,Z$6,'Forecast Data'!$B:$B,$D113)</f>
        <v>1104</v>
      </c>
      <c r="AA113" s="11">
        <f>SUMIFS('Forecast Data'!$D:$D,'Forecast Data'!$C:$C,AA$6,'Forecast Data'!$B:$B,$D113)</f>
        <v>1568</v>
      </c>
      <c r="AB113" s="11">
        <f>SUMIFS('Forecast Data'!$D:$D,'Forecast Data'!$C:$C,AB$6,'Forecast Data'!$B:$B,$D113)</f>
        <v>1639</v>
      </c>
      <c r="AC113" s="11">
        <f>SUMIFS('Forecast Data'!$D:$D,'Forecast Data'!$C:$C,AC$6,'Forecast Data'!$B:$B,$D113)</f>
        <v>1595</v>
      </c>
      <c r="AD113" s="11">
        <f>SUMIFS('Forecast Data'!$D:$D,'Forecast Data'!$C:$C,AD$6,'Forecast Data'!$B:$B,$D113)</f>
        <v>1131</v>
      </c>
      <c r="AE113" s="11">
        <f>SUMIFS('Forecast Data'!$D:$D,'Forecast Data'!$C:$C,AE$6,'Forecast Data'!$B:$B,$D113)</f>
        <v>1055</v>
      </c>
      <c r="AF113" s="11">
        <f>SUMIFS('Forecast Data'!$D:$D,'Forecast Data'!$C:$C,AF$6,'Forecast Data'!$B:$B,$D113)</f>
        <v>1044</v>
      </c>
      <c r="AG113" s="11">
        <f>SUMIFS('Forecast Data'!$D:$D,'Forecast Data'!$C:$C,AG$6,'Forecast Data'!$B:$B,$D113)</f>
        <v>982</v>
      </c>
      <c r="AH113" s="11">
        <f>SUMIFS('Forecast Data'!$D:$D,'Forecast Data'!$C:$C,AH$6,'Forecast Data'!$B:$B,$D113)</f>
        <v>912</v>
      </c>
      <c r="AI113" s="1"/>
      <c r="AJ113" s="12">
        <f>IF(SUMIFS('Forecast Data'!$E:$E,'Forecast Data'!$C:$C,AJ$6,'Forecast Data'!$B:$B,$D113)=0,"",SUMIFS('Forecast Data'!$E:$E,'Forecast Data'!$C:$C,AJ$6,'Forecast Data'!$B:$B,$D113))</f>
        <v>0.56999999999999995</v>
      </c>
      <c r="AK113" s="12">
        <f>IF(SUMIFS('Forecast Data'!$E:$E,'Forecast Data'!$C:$C,AK$6,'Forecast Data'!$B:$B,$D113)=0,"",SUMIFS('Forecast Data'!$E:$E,'Forecast Data'!$C:$C,AK$6,'Forecast Data'!$B:$B,$D113))</f>
        <v>0.23</v>
      </c>
      <c r="AL113" s="12">
        <f>IF(SUMIFS('Forecast Data'!$E:$E,'Forecast Data'!$C:$C,AL$6,'Forecast Data'!$B:$B,$D113)=0,"",SUMIFS('Forecast Data'!$E:$E,'Forecast Data'!$C:$C,AL$6,'Forecast Data'!$B:$B,$D113))</f>
        <v>0.3</v>
      </c>
      <c r="AM113" s="12">
        <f>IF(SUMIFS('Forecast Data'!$E:$E,'Forecast Data'!$C:$C,AM$6,'Forecast Data'!$B:$B,$D113)=0,"",SUMIFS('Forecast Data'!$E:$E,'Forecast Data'!$C:$C,AM$6,'Forecast Data'!$B:$B,$D113))</f>
        <v>0.85</v>
      </c>
      <c r="AN113" s="12">
        <f>IF(SUMIFS('Forecast Data'!$E:$E,'Forecast Data'!$C:$C,AN$6,'Forecast Data'!$B:$B,$D113)=0,"",SUMIFS('Forecast Data'!$E:$E,'Forecast Data'!$C:$C,AN$6,'Forecast Data'!$B:$B,$D113))</f>
        <v>0.4</v>
      </c>
      <c r="AO113" s="12">
        <f>IF(SUMIFS('Forecast Data'!$E:$E,'Forecast Data'!$C:$C,AO$6,'Forecast Data'!$B:$B,$D113)=0,"",SUMIFS('Forecast Data'!$E:$E,'Forecast Data'!$C:$C,AO$6,'Forecast Data'!$B:$B,$D113))</f>
        <v>0.38</v>
      </c>
      <c r="AP113" s="12">
        <f>IF(SUMIFS('Forecast Data'!$E:$E,'Forecast Data'!$C:$C,AP$6,'Forecast Data'!$B:$B,$D113)=0,"",SUMIFS('Forecast Data'!$E:$E,'Forecast Data'!$C:$C,AP$6,'Forecast Data'!$B:$B,$D113))</f>
        <v>0.36</v>
      </c>
      <c r="AQ113" s="12">
        <f>IF(SUMIFS('Forecast Data'!$E:$E,'Forecast Data'!$C:$C,AQ$6,'Forecast Data'!$B:$B,$D113)=0,"",SUMIFS('Forecast Data'!$E:$E,'Forecast Data'!$C:$C,AQ$6,'Forecast Data'!$B:$B,$D113))</f>
        <v>0.74</v>
      </c>
      <c r="AR113" s="12">
        <f>IF(SUMIFS('Forecast Data'!$E:$E,'Forecast Data'!$C:$C,AR$6,'Forecast Data'!$B:$B,$D113)=0,"",SUMIFS('Forecast Data'!$E:$E,'Forecast Data'!$C:$C,AR$6,'Forecast Data'!$B:$B,$D113))</f>
        <v>0.42</v>
      </c>
      <c r="AS113" s="12">
        <f>IF(SUMIFS('Forecast Data'!$E:$E,'Forecast Data'!$C:$C,AS$6,'Forecast Data'!$B:$B,$D113)=0,"",SUMIFS('Forecast Data'!$E:$E,'Forecast Data'!$C:$C,AS$6,'Forecast Data'!$B:$B,$D113))</f>
        <v>0.36</v>
      </c>
      <c r="AT113" s="12">
        <f>IF(SUMIFS('Forecast Data'!$E:$E,'Forecast Data'!$C:$C,AT$6,'Forecast Data'!$B:$B,$D113)=0,"",SUMIFS('Forecast Data'!$E:$E,'Forecast Data'!$C:$C,AT$6,'Forecast Data'!$B:$B,$D113))</f>
        <v>0.42</v>
      </c>
      <c r="AU113" s="12">
        <f>IF(SUMIFS('Forecast Data'!$E:$E,'Forecast Data'!$C:$C,AU$6,'Forecast Data'!$B:$B,$D113)=0,"",SUMIFS('Forecast Data'!$E:$E,'Forecast Data'!$C:$C,AU$6,'Forecast Data'!$B:$B,$D113))</f>
        <v>0.22</v>
      </c>
      <c r="AV113" s="1"/>
      <c r="AW113" s="11">
        <f>SUMIFS('OP Units'!E:E,'OP Units'!$A:$A,$D113)</f>
        <v>44</v>
      </c>
      <c r="AX113" s="11">
        <f>SUMIFS('OP Units'!F:F,'OP Units'!$A:$A,$D113)</f>
        <v>39</v>
      </c>
      <c r="AY113" s="11">
        <f>SUMIFS('OP Units'!G:G,'OP Units'!$A:$A,$D113)</f>
        <v>41</v>
      </c>
      <c r="AZ113" s="11">
        <f>SUMIFS('OP Units'!H:H,'OP Units'!$A:$A,$D113)</f>
        <v>39</v>
      </c>
      <c r="BA113" s="11">
        <f>SUMIFS('OP Units'!I:I,'OP Units'!$A:$A,$D113)</f>
        <v>41</v>
      </c>
      <c r="BB113" s="11">
        <f>SUMIFS('OP Units'!J:J,'OP Units'!$A:$A,$D113)</f>
        <v>43</v>
      </c>
      <c r="BC113" s="11">
        <f>SUMIFS('OP Units'!K:K,'OP Units'!$A:$A,$D113)</f>
        <v>45</v>
      </c>
      <c r="BD113" s="11">
        <f>SUMIFS('OP Units'!L:L,'OP Units'!$A:$A,$D113)</f>
        <v>38</v>
      </c>
      <c r="BE113" s="11">
        <f>SUMIFS('OP Units'!M:M,'OP Units'!$A:$A,$D113)</f>
        <v>34</v>
      </c>
      <c r="BF113" s="11">
        <f>SUMIFS('OP Units'!N:N,'OP Units'!$A:$A,$D113)</f>
        <v>33</v>
      </c>
      <c r="BG113" s="11">
        <f>SUMIFS('OP Units'!O:O,'OP Units'!$A:$A,$D113)</f>
        <v>45</v>
      </c>
      <c r="BH113" s="11">
        <f>SUMIFS('OP Units'!P:P,'OP Units'!$A:$A,$D113)</f>
        <v>42</v>
      </c>
      <c r="BI113" s="1"/>
      <c r="BJ113" s="12">
        <f>IFERROR((SUMIFS('OP Units'!E:E,'OP Units'!$A:$A,$D113)-SUMIFS('Forecast Data'!$H:$H,'Forecast Data'!$C:$C,BJ$6,'Forecast Data'!$B:$B,$D113))/SUMIFS('Forecast Data'!$H:$H,'Forecast Data'!$C:$C,BJ$6,'Forecast Data'!$B:$B,$D113),"")</f>
        <v>-0.9337349397590361</v>
      </c>
      <c r="BK113" s="12">
        <f>IFERROR((SUMIFS('OP Units'!F:F,'OP Units'!$A:$A,$D113)-SUMIFS('Forecast Data'!$H:$H,'Forecast Data'!$C:$C,BK$6,'Forecast Data'!$B:$B,$D113))/SUMIFS('Forecast Data'!$H:$H,'Forecast Data'!$C:$C,BK$6,'Forecast Data'!$B:$B,$D113),"")</f>
        <v>-0.95563139931740615</v>
      </c>
      <c r="BL113" s="12">
        <f>IFERROR((SUMIFS('OP Units'!G:G,'OP Units'!$A:$A,$D113)-SUMIFS('Forecast Data'!$H:$H,'Forecast Data'!$C:$C,BL$6,'Forecast Data'!$B:$B,$D113))/SUMIFS('Forecast Data'!$H:$H,'Forecast Data'!$C:$C,BL$6,'Forecast Data'!$B:$B,$D113),"")</f>
        <v>-0.95048309178743962</v>
      </c>
      <c r="BM113" s="12">
        <f>IFERROR((SUMIFS('OP Units'!H:H,'OP Units'!$A:$A,$D113)-SUMIFS('Forecast Data'!$H:$H,'Forecast Data'!$C:$C,BM$6,'Forecast Data'!$B:$B,$D113))/SUMIFS('Forecast Data'!$H:$H,'Forecast Data'!$C:$C,BM$6,'Forecast Data'!$B:$B,$D113),"")</f>
        <v>-0.93478260869565222</v>
      </c>
      <c r="BN113" s="12">
        <f>IFERROR((SUMIFS('OP Units'!I:I,'OP Units'!$A:$A,$D113)-SUMIFS('Forecast Data'!$H:$H,'Forecast Data'!$C:$C,BN$6,'Forecast Data'!$B:$B,$D113))/SUMIFS('Forecast Data'!$H:$H,'Forecast Data'!$C:$C,BN$6,'Forecast Data'!$B:$B,$D113),"")</f>
        <v>-0.96342551293487955</v>
      </c>
      <c r="BO113" s="12">
        <f>IFERROR((SUMIFS('OP Units'!J:J,'OP Units'!$A:$A,$D113)-SUMIFS('Forecast Data'!$H:$H,'Forecast Data'!$C:$C,BO$6,'Forecast Data'!$B:$B,$D113))/SUMIFS('Forecast Data'!$H:$H,'Forecast Data'!$C:$C,BO$6,'Forecast Data'!$B:$B,$D113),"")</f>
        <v>-0.9638351555929352</v>
      </c>
      <c r="BP113" s="12">
        <f>IFERROR((SUMIFS('OP Units'!K:K,'OP Units'!$A:$A,$D113)-SUMIFS('Forecast Data'!$H:$H,'Forecast Data'!$C:$C,BP$6,'Forecast Data'!$B:$B,$D113))/SUMIFS('Forecast Data'!$H:$H,'Forecast Data'!$C:$C,BP$6,'Forecast Data'!$B:$B,$D113),"")</f>
        <v>-0.96160409556313997</v>
      </c>
      <c r="BQ113" s="12">
        <f>IFERROR((SUMIFS('OP Units'!L:L,'OP Units'!$A:$A,$D113)-SUMIFS('Forecast Data'!$H:$H,'Forecast Data'!$C:$C,BQ$6,'Forecast Data'!$B:$B,$D113))/SUMIFS('Forecast Data'!$H:$H,'Forecast Data'!$C:$C,BQ$6,'Forecast Data'!$B:$B,$D113),"")</f>
        <v>-0.94171779141104295</v>
      </c>
      <c r="BR113" s="12">
        <f>IFERROR((SUMIFS('OP Units'!M:M,'OP Units'!$A:$A,$D113)-SUMIFS('Forecast Data'!$H:$H,'Forecast Data'!$C:$C,BR$6,'Forecast Data'!$B:$B,$D113))/SUMIFS('Forecast Data'!$H:$H,'Forecast Data'!$C:$C,BR$6,'Forecast Data'!$B:$B,$D113),"")</f>
        <v>-0.95436241610738259</v>
      </c>
      <c r="BS113" s="12">
        <f>IFERROR((SUMIFS('OP Units'!N:N,'OP Units'!$A:$A,$D113)-SUMIFS('Forecast Data'!$H:$H,'Forecast Data'!$C:$C,BS$6,'Forecast Data'!$B:$B,$D113))/SUMIFS('Forecast Data'!$H:$H,'Forecast Data'!$C:$C,BS$6,'Forecast Data'!$B:$B,$D113),"")</f>
        <v>-0.9569752281616688</v>
      </c>
      <c r="BT113" s="12">
        <f>IFERROR((SUMIFS('OP Units'!O:O,'OP Units'!$A:$A,$D113)-SUMIFS('Forecast Data'!$H:$H,'Forecast Data'!$C:$C,BT$6,'Forecast Data'!$B:$B,$D113))/SUMIFS('Forecast Data'!$H:$H,'Forecast Data'!$C:$C,BT$6,'Forecast Data'!$B:$B,$D113),"")</f>
        <v>-0.93487698986975398</v>
      </c>
      <c r="BU113" s="12">
        <f>IFERROR((SUMIFS('OP Units'!P:P,'OP Units'!$A:$A,$D113)-SUMIFS('Forecast Data'!$H:$H,'Forecast Data'!$C:$C,BU$6,'Forecast Data'!$B:$B,$D113))/SUMIFS('Forecast Data'!$H:$H,'Forecast Data'!$C:$C,BU$6,'Forecast Data'!$B:$B,$D113),"")</f>
        <v>-0.94369973190348522</v>
      </c>
      <c r="BV113" s="12"/>
      <c r="BW113" s="11">
        <f>(SUMIFS('Forecast Data'!H:H,'Forecast Data'!B:B,D113,'Forecast Data'!C:C,BK$6)+SUMIFS('Forecast Data'!H:H,'Forecast Data'!B:B,D113,'Forecast Data'!C:C,BL$6)+SUMIFS('Forecast Data'!H:H,'Forecast Data'!B:B,D113,'Forecast Data'!C:C,BM$6)+SUMIFS('Forecast Data'!H:H,'Forecast Data'!B:B,D113,'Forecast Data'!C:C,BN$6)+SUMIFS('Forecast Data'!H:H,'Forecast Data'!B:B,D113,'Forecast Data'!C:C,BO$6)+SUMIFS('Forecast Data'!H:H,'Forecast Data'!B:B,D113,'Forecast Data'!C:C,BP$6)+SUMIFS('Forecast Data'!H:H,'Forecast Data'!B:B,D113,'Forecast Data'!C:C,BQ$6)+SUMIFS('Forecast Data'!H:H,'Forecast Data'!B:B,D113,'Forecast Data'!C:C,BJ$6))/8</f>
        <v>887.875</v>
      </c>
      <c r="BX113" s="12">
        <f>IFERROR((SUM(W113:AD113)-(SUMIFS('Forecast Data'!H:H,'Forecast Data'!B:B,B113,'Forecast Data'!C:C,BJ$6)+SUMIFS('Forecast Data'!H:H,'Forecast Data'!B:B,B113,'Forecast Data'!C:C,BK$6)+SUMIFS('Forecast Data'!H:H,'Forecast Data'!B:B,B113,'Forecast Data'!C:C,BL$6)+SUMIFS('Forecast Data'!H:H,'Forecast Data'!B:B,B113,'Forecast Data'!C:C,BM$6)+SUMIFS('Forecast Data'!H:H,'Forecast Data'!B:B,B113,'Forecast Data'!C:C,BN$6)+SUMIFS('Forecast Data'!H:H,'Forecast Data'!B:B,B113,'Forecast Data'!C:C,BO$6)+SUMIFS('Forecast Data'!H:H,'Forecast Data'!B:B,B113,'Forecast Data'!C:C,BP$6)+SUMIFS('Forecast Data'!H:H,'Forecast Data'!B:B,B113,'Forecast Data'!C:C,BQ$6)))/(SUMIFS('Forecast Data'!H:H,'Forecast Data'!B:B,B113,'Forecast Data'!C:C,BJ$6)+SUMIFS('Forecast Data'!H:H,'Forecast Data'!B:B,B113,'Forecast Data'!C:C,BK$6)+SUMIFS('Forecast Data'!H:H,'Forecast Data'!B:B,B113,'Forecast Data'!C:C,BL$6)+SUMIFS('Forecast Data'!H:H,'Forecast Data'!B:B,B113,'Forecast Data'!C:C,BM$6)+SUMIFS('Forecast Data'!H:H,'Forecast Data'!B:B,B113,'Forecast Data'!C:C,BN$6)+SUMIFS('Forecast Data'!H:H,'Forecast Data'!B:B,B113,'Forecast Data'!C:C,BO$6)+SUMIFS('Forecast Data'!H:H,'Forecast Data'!B:B,B113,'Forecast Data'!C:C,BP$6)+SUMIFS('Forecast Data'!H:H,'Forecast Data'!B:B,B113,'Forecast Data'!C:C,BQ$6)),"")</f>
        <v>0.44164437561593695</v>
      </c>
      <c r="BY113" s="12">
        <f t="shared" si="18"/>
        <v>1.3140675635961666E-4</v>
      </c>
      <c r="BZ113" s="16">
        <f t="shared" si="19"/>
        <v>3.2244400497935831E-4</v>
      </c>
      <c r="CA113" s="13">
        <f t="shared" si="20"/>
        <v>-1.9103724861974165E-2</v>
      </c>
      <c r="CB113" s="12">
        <f t="shared" si="21"/>
        <v>1.9103724861974165E-4</v>
      </c>
      <c r="CC113" s="12"/>
      <c r="CD113" s="11">
        <f>(SUMIFS('Forecast Data'!H:H,'Forecast Data'!B:B,D113,'Forecast Data'!C:C,BK$6)+SUMIFS('Forecast Data'!H:H,'Forecast Data'!B:B,D113,'Forecast Data'!C:C,BL$6)+SUMIFS('Forecast Data'!H:H,'Forecast Data'!B:B,D113,'Forecast Data'!C:C,BM$6)+SUMIFS('Forecast Data'!H:H,'Forecast Data'!B:B,D113,'Forecast Data'!C:C,BJ$6))/4</f>
        <v>742.25</v>
      </c>
      <c r="CE113" s="12">
        <f>IFERROR((SUM(W113:Z113)-(SUMIFS('Forecast Data'!H:H,'Forecast Data'!B:B,D113,'Forecast Data'!C:C,BJ$6)+SUMIFS('Forecast Data'!H:H,'Forecast Data'!B:B,D113,'Forecast Data'!C:C,BK$6)+SUMIFS('Forecast Data'!H:H,'Forecast Data'!B:B,D113,'Forecast Data'!C:C,BL$6)+SUMIFS('Forecast Data'!H:H,'Forecast Data'!B:B,D113,'Forecast Data'!C:C,BM$6)))/(SUMIFS('Forecast Data'!H:H,'Forecast Data'!B:B,D113,'Forecast Data'!C:C,BJ$6)+SUMIFS('Forecast Data'!H:H,'Forecast Data'!B:B,D113,'Forecast Data'!C:C,BK$6)+SUMIFS('Forecast Data'!H:H,'Forecast Data'!B:B,D113,'Forecast Data'!C:C,BL$6)+SUMIFS('Forecast Data'!H:H,'Forecast Data'!B:B,D113,'Forecast Data'!C:C,BM$6)),"")</f>
        <v>0.4506567867969013</v>
      </c>
      <c r="CF113" s="12">
        <f t="shared" si="22"/>
        <v>1.3140675635961666E-4</v>
      </c>
      <c r="CG113" s="12">
        <f t="shared" si="23"/>
        <v>2.8044004524045463E-4</v>
      </c>
      <c r="CH113" s="13">
        <f t="shared" si="24"/>
        <v>-1.4903328888083798E-2</v>
      </c>
      <c r="CI113" s="13"/>
    </row>
    <row r="114" spans="1:87" ht="13.2">
      <c r="A114" s="1"/>
      <c r="B114" t="str">
        <f t="shared" si="46"/>
        <v>Herbs Etc.</v>
      </c>
      <c r="D114" t="s">
        <v>147</v>
      </c>
      <c r="E114" s="11">
        <f>SUMIFS('Fin Data'!F:F,'Fin Data'!A:A,D114)</f>
        <v>2722</v>
      </c>
      <c r="F114" s="11">
        <f>SUMIFS('Fin Data with 6 week hist'!I:I,'Fin Data with 6 week hist'!$A:$A,$D114)</f>
        <v>2900</v>
      </c>
      <c r="G114" s="11">
        <f>SUMIFS('Fin Data with 6 week hist'!J:J,'Fin Data with 6 week hist'!$A:$A,$D114)</f>
        <v>2709</v>
      </c>
      <c r="H114" s="11">
        <f>SUMIFS('Fin Data with 6 week hist'!K:K,'Fin Data with 6 week hist'!$A:$A,$D114)+SUMIFS('Unit Cancellations'!D:D,'Unit Cancellations'!$B:$B,$D114)</f>
        <v>2768</v>
      </c>
      <c r="I114" s="11">
        <f>SUMIFS('Fin Data with 6 week hist'!L:L,'Fin Data with 6 week hist'!$A:$A,$D114)+SUMIFS('Unit Cancellations'!E:E,'Unit Cancellations'!$B:$B,$D114)</f>
        <v>2797</v>
      </c>
      <c r="J114" s="11">
        <f>SUMIFS('Fin Data with 6 week hist'!M:M,'Fin Data with 6 week hist'!$A:$A,$D114)+SUMIFS('Unit Cancellations'!F:F,'Unit Cancellations'!$B:$B,$D114)</f>
        <v>2726</v>
      </c>
      <c r="K114" s="11">
        <f>SUMIFS('Fin Data with 6 week hist'!N:N,'Fin Data with 6 week hist'!$A:$A,$D114)+SUMIFS('Unit Cancellations'!G:G,'Unit Cancellations'!$B:$B,$D114)</f>
        <v>2397</v>
      </c>
      <c r="L114" s="11">
        <f>SUMIFS('Fin Data'!AN:AN,'Fin Data'!A:A,D114)</f>
        <v>2716.6666666666665</v>
      </c>
      <c r="M114" s="12">
        <f>IFERROR(SUMIFS('Fin Data'!AO:AO,'Fin Data'!A:A,D114),"")</f>
        <v>-1.9593436198873933E-3</v>
      </c>
      <c r="N114" s="1"/>
      <c r="O114" s="11">
        <f t="shared" si="12"/>
        <v>3059.25</v>
      </c>
      <c r="P114" s="12">
        <f t="shared" si="13"/>
        <v>8.1007067137809183E-2</v>
      </c>
      <c r="Q114" s="1"/>
      <c r="R114" s="11">
        <f t="shared" si="14"/>
        <v>3055.75</v>
      </c>
      <c r="S114" s="12">
        <f t="shared" si="15"/>
        <v>7.6726568005637777E-2</v>
      </c>
      <c r="T114" s="11">
        <f t="shared" si="16"/>
        <v>0</v>
      </c>
      <c r="U114" s="1" t="e">
        <f t="shared" si="47"/>
        <v>#REF!</v>
      </c>
      <c r="V114" s="1"/>
      <c r="W114" s="11">
        <f>SUMIFS('Forecast Data'!$D:$D,'Forecast Data'!$C:$C,W$6,'Forecast Data'!$B:$B,$D114)</f>
        <v>3057</v>
      </c>
      <c r="X114" s="11">
        <f>SUMIFS('Forecast Data'!$D:$D,'Forecast Data'!$C:$C,X$6,'Forecast Data'!$B:$B,$D114)</f>
        <v>3083</v>
      </c>
      <c r="Y114" s="11">
        <f>SUMIFS('Forecast Data'!$D:$D,'Forecast Data'!$C:$C,Y$6,'Forecast Data'!$B:$B,$D114)</f>
        <v>3049</v>
      </c>
      <c r="Z114" s="11">
        <f>SUMIFS('Forecast Data'!$D:$D,'Forecast Data'!$C:$C,Z$6,'Forecast Data'!$B:$B,$D114)</f>
        <v>3048</v>
      </c>
      <c r="AA114" s="11">
        <f>SUMIFS('Forecast Data'!$D:$D,'Forecast Data'!$C:$C,AA$6,'Forecast Data'!$B:$B,$D114)</f>
        <v>3032</v>
      </c>
      <c r="AB114" s="11">
        <f>SUMIFS('Forecast Data'!$D:$D,'Forecast Data'!$C:$C,AB$6,'Forecast Data'!$B:$B,$D114)</f>
        <v>3080</v>
      </c>
      <c r="AC114" s="11">
        <f>SUMIFS('Forecast Data'!$D:$D,'Forecast Data'!$C:$C,AC$6,'Forecast Data'!$B:$B,$D114)</f>
        <v>3052</v>
      </c>
      <c r="AD114" s="11">
        <f>SUMIFS('Forecast Data'!$D:$D,'Forecast Data'!$C:$C,AD$6,'Forecast Data'!$B:$B,$D114)</f>
        <v>3045</v>
      </c>
      <c r="AE114" s="11">
        <f>SUMIFS('Forecast Data'!$D:$D,'Forecast Data'!$C:$C,AE$6,'Forecast Data'!$B:$B,$D114)</f>
        <v>3043</v>
      </c>
      <c r="AF114" s="11">
        <f>SUMIFS('Forecast Data'!$D:$D,'Forecast Data'!$C:$C,AF$6,'Forecast Data'!$B:$B,$D114)</f>
        <v>3022</v>
      </c>
      <c r="AG114" s="11">
        <f>SUMIFS('Forecast Data'!$D:$D,'Forecast Data'!$C:$C,AG$6,'Forecast Data'!$B:$B,$D114)</f>
        <v>3035</v>
      </c>
      <c r="AH114" s="11">
        <f>SUMIFS('Forecast Data'!$D:$D,'Forecast Data'!$C:$C,AH$6,'Forecast Data'!$B:$B,$D114)</f>
        <v>3080</v>
      </c>
      <c r="AI114" s="1"/>
      <c r="AJ114" s="12">
        <f>IF(SUMIFS('Forecast Data'!$E:$E,'Forecast Data'!$C:$C,AJ$6,'Forecast Data'!$B:$B,$D114)=0,"",SUMIFS('Forecast Data'!$E:$E,'Forecast Data'!$C:$C,AJ$6,'Forecast Data'!$B:$B,$D114))</f>
        <v>7.0000000000000007E-2</v>
      </c>
      <c r="AK114" s="12">
        <f>IF(SUMIFS('Forecast Data'!$E:$E,'Forecast Data'!$C:$C,AK$6,'Forecast Data'!$B:$B,$D114)=0,"",SUMIFS('Forecast Data'!$E:$E,'Forecast Data'!$C:$C,AK$6,'Forecast Data'!$B:$B,$D114))</f>
        <v>0.05</v>
      </c>
      <c r="AL114" s="12">
        <f>IF(SUMIFS('Forecast Data'!$E:$E,'Forecast Data'!$C:$C,AL$6,'Forecast Data'!$B:$B,$D114)=0,"",SUMIFS('Forecast Data'!$E:$E,'Forecast Data'!$C:$C,AL$6,'Forecast Data'!$B:$B,$D114))</f>
        <v>0.11</v>
      </c>
      <c r="AM114" s="12">
        <f>IF(SUMIFS('Forecast Data'!$E:$E,'Forecast Data'!$C:$C,AM$6,'Forecast Data'!$B:$B,$D114)=0,"",SUMIFS('Forecast Data'!$E:$E,'Forecast Data'!$C:$C,AM$6,'Forecast Data'!$B:$B,$D114))</f>
        <v>0.1</v>
      </c>
      <c r="AN114" s="12">
        <f>IF(SUMIFS('Forecast Data'!$E:$E,'Forecast Data'!$C:$C,AN$6,'Forecast Data'!$B:$B,$D114)=0,"",SUMIFS('Forecast Data'!$E:$E,'Forecast Data'!$C:$C,AN$6,'Forecast Data'!$B:$B,$D114))</f>
        <v>0.05</v>
      </c>
      <c r="AO114" s="12">
        <f>IF(SUMIFS('Forecast Data'!$E:$E,'Forecast Data'!$C:$C,AO$6,'Forecast Data'!$B:$B,$D114)=0,"",SUMIFS('Forecast Data'!$E:$E,'Forecast Data'!$C:$C,AO$6,'Forecast Data'!$B:$B,$D114))</f>
        <v>7.0000000000000007E-2</v>
      </c>
      <c r="AP114" s="12">
        <f>IF(SUMIFS('Forecast Data'!$E:$E,'Forecast Data'!$C:$C,AP$6,'Forecast Data'!$B:$B,$D114)=0,"",SUMIFS('Forecast Data'!$E:$E,'Forecast Data'!$C:$C,AP$6,'Forecast Data'!$B:$B,$D114))</f>
        <v>0.09</v>
      </c>
      <c r="AQ114" s="12">
        <f>IF(SUMIFS('Forecast Data'!$E:$E,'Forecast Data'!$C:$C,AQ$6,'Forecast Data'!$B:$B,$D114)=0,"",SUMIFS('Forecast Data'!$E:$E,'Forecast Data'!$C:$C,AQ$6,'Forecast Data'!$B:$B,$D114))</f>
        <v>0.08</v>
      </c>
      <c r="AR114" s="12">
        <f>IF(SUMIFS('Forecast Data'!$E:$E,'Forecast Data'!$C:$C,AR$6,'Forecast Data'!$B:$B,$D114)=0,"",SUMIFS('Forecast Data'!$E:$E,'Forecast Data'!$C:$C,AR$6,'Forecast Data'!$B:$B,$D114))</f>
        <v>0.12</v>
      </c>
      <c r="AS114" s="12">
        <f>IF(SUMIFS('Forecast Data'!$E:$E,'Forecast Data'!$C:$C,AS$6,'Forecast Data'!$B:$B,$D114)=0,"",SUMIFS('Forecast Data'!$E:$E,'Forecast Data'!$C:$C,AS$6,'Forecast Data'!$B:$B,$D114))</f>
        <v>0.11</v>
      </c>
      <c r="AT114" s="12">
        <f>IF(SUMIFS('Forecast Data'!$E:$E,'Forecast Data'!$C:$C,AT$6,'Forecast Data'!$B:$B,$D114)=0,"",SUMIFS('Forecast Data'!$E:$E,'Forecast Data'!$C:$C,AT$6,'Forecast Data'!$B:$B,$D114))</f>
        <v>0.02</v>
      </c>
      <c r="AU114" s="12">
        <f>IF(SUMIFS('Forecast Data'!$E:$E,'Forecast Data'!$C:$C,AU$6,'Forecast Data'!$B:$B,$D114)=0,"",SUMIFS('Forecast Data'!$E:$E,'Forecast Data'!$C:$C,AU$6,'Forecast Data'!$B:$B,$D114))</f>
        <v>0.1</v>
      </c>
      <c r="AV114" s="1"/>
      <c r="AW114" s="11">
        <f>SUMIFS('OP Units'!E:E,'OP Units'!$A:$A,$D114)</f>
        <v>0</v>
      </c>
      <c r="AX114" s="11">
        <f>SUMIFS('OP Units'!F:F,'OP Units'!$A:$A,$D114)</f>
        <v>0</v>
      </c>
      <c r="AY114" s="11">
        <f>SUMIFS('OP Units'!G:G,'OP Units'!$A:$A,$D114)</f>
        <v>0</v>
      </c>
      <c r="AZ114" s="11">
        <f>SUMIFS('OP Units'!H:H,'OP Units'!$A:$A,$D114)</f>
        <v>0</v>
      </c>
      <c r="BA114" s="11">
        <f>SUMIFS('OP Units'!I:I,'OP Units'!$A:$A,$D114)</f>
        <v>0</v>
      </c>
      <c r="BB114" s="11">
        <f>SUMIFS('OP Units'!J:J,'OP Units'!$A:$A,$D114)</f>
        <v>0</v>
      </c>
      <c r="BC114" s="11">
        <f>SUMIFS('OP Units'!K:K,'OP Units'!$A:$A,$D114)</f>
        <v>0</v>
      </c>
      <c r="BD114" s="11">
        <f>SUMIFS('OP Units'!L:L,'OP Units'!$A:$A,$D114)</f>
        <v>0</v>
      </c>
      <c r="BE114" s="11">
        <f>SUMIFS('OP Units'!M:M,'OP Units'!$A:$A,$D114)</f>
        <v>0</v>
      </c>
      <c r="BF114" s="11">
        <f>SUMIFS('OP Units'!N:N,'OP Units'!$A:$A,$D114)</f>
        <v>0</v>
      </c>
      <c r="BG114" s="11">
        <f>SUMIFS('OP Units'!O:O,'OP Units'!$A:$A,$D114)</f>
        <v>0</v>
      </c>
      <c r="BH114" s="11">
        <f>SUMIFS('OP Units'!P:P,'OP Units'!$A:$A,$D114)</f>
        <v>0</v>
      </c>
      <c r="BI114" s="1"/>
      <c r="BJ114" s="12">
        <f>IFERROR((SUMIFS('OP Units'!E:E,'OP Units'!$A:$A,$D114)-SUMIFS('Forecast Data'!$H:$H,'Forecast Data'!$C:$C,BJ$6,'Forecast Data'!$B:$B,$D114))/SUMIFS('Forecast Data'!$H:$H,'Forecast Data'!$C:$C,BJ$6,'Forecast Data'!$B:$B,$D114),"")</f>
        <v>-1</v>
      </c>
      <c r="BK114" s="12">
        <f>IFERROR((SUMIFS('OP Units'!F:F,'OP Units'!$A:$A,$D114)-SUMIFS('Forecast Data'!$H:$H,'Forecast Data'!$C:$C,BK$6,'Forecast Data'!$B:$B,$D114))/SUMIFS('Forecast Data'!$H:$H,'Forecast Data'!$C:$C,BK$6,'Forecast Data'!$B:$B,$D114),"")</f>
        <v>-1</v>
      </c>
      <c r="BL114" s="12">
        <f>IFERROR((SUMIFS('OP Units'!G:G,'OP Units'!$A:$A,$D114)-SUMIFS('Forecast Data'!$H:$H,'Forecast Data'!$C:$C,BL$6,'Forecast Data'!$B:$B,$D114))/SUMIFS('Forecast Data'!$H:$H,'Forecast Data'!$C:$C,BL$6,'Forecast Data'!$B:$B,$D114),"")</f>
        <v>-1</v>
      </c>
      <c r="BM114" s="12">
        <f>IFERROR((SUMIFS('OP Units'!H:H,'OP Units'!$A:$A,$D114)-SUMIFS('Forecast Data'!$H:$H,'Forecast Data'!$C:$C,BM$6,'Forecast Data'!$B:$B,$D114))/SUMIFS('Forecast Data'!$H:$H,'Forecast Data'!$C:$C,BM$6,'Forecast Data'!$B:$B,$D114),"")</f>
        <v>-1</v>
      </c>
      <c r="BN114" s="12">
        <f>IFERROR((SUMIFS('OP Units'!I:I,'OP Units'!$A:$A,$D114)-SUMIFS('Forecast Data'!$H:$H,'Forecast Data'!$C:$C,BN$6,'Forecast Data'!$B:$B,$D114))/SUMIFS('Forecast Data'!$H:$H,'Forecast Data'!$C:$C,BN$6,'Forecast Data'!$B:$B,$D114),"")</f>
        <v>-1</v>
      </c>
      <c r="BO114" s="12">
        <f>IFERROR((SUMIFS('OP Units'!J:J,'OP Units'!$A:$A,$D114)-SUMIFS('Forecast Data'!$H:$H,'Forecast Data'!$C:$C,BO$6,'Forecast Data'!$B:$B,$D114))/SUMIFS('Forecast Data'!$H:$H,'Forecast Data'!$C:$C,BO$6,'Forecast Data'!$B:$B,$D114),"")</f>
        <v>-1</v>
      </c>
      <c r="BP114" s="12">
        <f>IFERROR((SUMIFS('OP Units'!K:K,'OP Units'!$A:$A,$D114)-SUMIFS('Forecast Data'!$H:$H,'Forecast Data'!$C:$C,BP$6,'Forecast Data'!$B:$B,$D114))/SUMIFS('Forecast Data'!$H:$H,'Forecast Data'!$C:$C,BP$6,'Forecast Data'!$B:$B,$D114),"")</f>
        <v>-1</v>
      </c>
      <c r="BQ114" s="12">
        <f>IFERROR((SUMIFS('OP Units'!L:L,'OP Units'!$A:$A,$D114)-SUMIFS('Forecast Data'!$H:$H,'Forecast Data'!$C:$C,BQ$6,'Forecast Data'!$B:$B,$D114))/SUMIFS('Forecast Data'!$H:$H,'Forecast Data'!$C:$C,BQ$6,'Forecast Data'!$B:$B,$D114),"")</f>
        <v>-1</v>
      </c>
      <c r="BR114" s="12">
        <f>IFERROR((SUMIFS('OP Units'!M:M,'OP Units'!$A:$A,$D114)-SUMIFS('Forecast Data'!$H:$H,'Forecast Data'!$C:$C,BR$6,'Forecast Data'!$B:$B,$D114))/SUMIFS('Forecast Data'!$H:$H,'Forecast Data'!$C:$C,BR$6,'Forecast Data'!$B:$B,$D114),"")</f>
        <v>-1</v>
      </c>
      <c r="BS114" s="12">
        <f>IFERROR((SUMIFS('OP Units'!N:N,'OP Units'!$A:$A,$D114)-SUMIFS('Forecast Data'!$H:$H,'Forecast Data'!$C:$C,BS$6,'Forecast Data'!$B:$B,$D114))/SUMIFS('Forecast Data'!$H:$H,'Forecast Data'!$C:$C,BS$6,'Forecast Data'!$B:$B,$D114),"")</f>
        <v>-1</v>
      </c>
      <c r="BT114" s="12">
        <f>IFERROR((SUMIFS('OP Units'!O:O,'OP Units'!$A:$A,$D114)-SUMIFS('Forecast Data'!$H:$H,'Forecast Data'!$C:$C,BT$6,'Forecast Data'!$B:$B,$D114))/SUMIFS('Forecast Data'!$H:$H,'Forecast Data'!$C:$C,BT$6,'Forecast Data'!$B:$B,$D114),"")</f>
        <v>-1</v>
      </c>
      <c r="BU114" s="12">
        <f>IFERROR((SUMIFS('OP Units'!P:P,'OP Units'!$A:$A,$D114)-SUMIFS('Forecast Data'!$H:$H,'Forecast Data'!$C:$C,BU$6,'Forecast Data'!$B:$B,$D114))/SUMIFS('Forecast Data'!$H:$H,'Forecast Data'!$C:$C,BU$6,'Forecast Data'!$B:$B,$D114),"")</f>
        <v>-1</v>
      </c>
      <c r="BV114" s="12"/>
      <c r="BW114" s="11">
        <f>(SUMIFS('Forecast Data'!H:H,'Forecast Data'!B:B,D114,'Forecast Data'!C:C,BK$6)+SUMIFS('Forecast Data'!H:H,'Forecast Data'!B:B,D114,'Forecast Data'!C:C,BL$6)+SUMIFS('Forecast Data'!H:H,'Forecast Data'!B:B,D114,'Forecast Data'!C:C,BM$6)+SUMIFS('Forecast Data'!H:H,'Forecast Data'!B:B,D114,'Forecast Data'!C:C,BN$6)+SUMIFS('Forecast Data'!H:H,'Forecast Data'!B:B,D114,'Forecast Data'!C:C,BO$6)+SUMIFS('Forecast Data'!H:H,'Forecast Data'!B:B,D114,'Forecast Data'!C:C,BP$6)+SUMIFS('Forecast Data'!H:H,'Forecast Data'!B:B,D114,'Forecast Data'!C:C,BQ$6)+SUMIFS('Forecast Data'!H:H,'Forecast Data'!B:B,D114,'Forecast Data'!C:C,BJ$6))/8</f>
        <v>2838</v>
      </c>
      <c r="BX114" s="12">
        <f>IFERROR((SUM(W114:AD114)-(SUMIFS('Forecast Data'!H:H,'Forecast Data'!B:B,B114,'Forecast Data'!C:C,BJ$6)+SUMIFS('Forecast Data'!H:H,'Forecast Data'!B:B,B114,'Forecast Data'!C:C,BK$6)+SUMIFS('Forecast Data'!H:H,'Forecast Data'!B:B,B114,'Forecast Data'!C:C,BL$6)+SUMIFS('Forecast Data'!H:H,'Forecast Data'!B:B,B114,'Forecast Data'!C:C,BM$6)+SUMIFS('Forecast Data'!H:H,'Forecast Data'!B:B,B114,'Forecast Data'!C:C,BN$6)+SUMIFS('Forecast Data'!H:H,'Forecast Data'!B:B,B114,'Forecast Data'!C:C,BO$6)+SUMIFS('Forecast Data'!H:H,'Forecast Data'!B:B,B114,'Forecast Data'!C:C,BP$6)+SUMIFS('Forecast Data'!H:H,'Forecast Data'!B:B,B114,'Forecast Data'!C:C,BQ$6)))/(SUMIFS('Forecast Data'!H:H,'Forecast Data'!B:B,B114,'Forecast Data'!C:C,BJ$6)+SUMIFS('Forecast Data'!H:H,'Forecast Data'!B:B,B114,'Forecast Data'!C:C,BK$6)+SUMIFS('Forecast Data'!H:H,'Forecast Data'!B:B,B114,'Forecast Data'!C:C,BL$6)+SUMIFS('Forecast Data'!H:H,'Forecast Data'!B:B,B114,'Forecast Data'!C:C,BM$6)+SUMIFS('Forecast Data'!H:H,'Forecast Data'!B:B,B114,'Forecast Data'!C:C,BN$6)+SUMIFS('Forecast Data'!H:H,'Forecast Data'!B:B,B114,'Forecast Data'!C:C,BO$6)+SUMIFS('Forecast Data'!H:H,'Forecast Data'!B:B,B114,'Forecast Data'!C:C,BP$6)+SUMIFS('Forecast Data'!H:H,'Forecast Data'!B:B,B114,'Forecast Data'!C:C,BQ$6)),"")</f>
        <v>7.6726568005637777E-2</v>
      </c>
      <c r="BY114" s="12">
        <f t="shared" si="18"/>
        <v>-4.5607551014184962E-6</v>
      </c>
      <c r="BZ114" s="16">
        <f t="shared" si="19"/>
        <v>1.7905561258337334E-4</v>
      </c>
      <c r="CA114" s="13">
        <f t="shared" si="20"/>
        <v>-1.8361636768479184E-2</v>
      </c>
      <c r="CB114" s="12">
        <f t="shared" si="21"/>
        <v>1.8361636768479185E-4</v>
      </c>
      <c r="CC114" s="12"/>
      <c r="CD114" s="11">
        <f>(SUMIFS('Forecast Data'!H:H,'Forecast Data'!B:B,D114,'Forecast Data'!C:C,BK$6)+SUMIFS('Forecast Data'!H:H,'Forecast Data'!B:B,D114,'Forecast Data'!C:C,BL$6)+SUMIFS('Forecast Data'!H:H,'Forecast Data'!B:B,D114,'Forecast Data'!C:C,BM$6)+SUMIFS('Forecast Data'!H:H,'Forecast Data'!B:B,D114,'Forecast Data'!C:C,BJ$6))/4</f>
        <v>2830</v>
      </c>
      <c r="CE114" s="12">
        <f>IFERROR((SUM(W114:Z114)-(SUMIFS('Forecast Data'!H:H,'Forecast Data'!B:B,D114,'Forecast Data'!C:C,BJ$6)+SUMIFS('Forecast Data'!H:H,'Forecast Data'!B:B,D114,'Forecast Data'!C:C,BK$6)+SUMIFS('Forecast Data'!H:H,'Forecast Data'!B:B,D114,'Forecast Data'!C:C,BL$6)+SUMIFS('Forecast Data'!H:H,'Forecast Data'!B:B,D114,'Forecast Data'!C:C,BM$6)))/(SUMIFS('Forecast Data'!H:H,'Forecast Data'!B:B,D114,'Forecast Data'!C:C,BJ$6)+SUMIFS('Forecast Data'!H:H,'Forecast Data'!B:B,D114,'Forecast Data'!C:C,BK$6)+SUMIFS('Forecast Data'!H:H,'Forecast Data'!B:B,D114,'Forecast Data'!C:C,BL$6)+SUMIFS('Forecast Data'!H:H,'Forecast Data'!B:B,D114,'Forecast Data'!C:C,BM$6)),"")</f>
        <v>8.1007067137809183E-2</v>
      </c>
      <c r="CF114" s="12">
        <f t="shared" si="22"/>
        <v>-4.5607551014184962E-6</v>
      </c>
      <c r="CG114" s="12">
        <f t="shared" si="23"/>
        <v>1.9219994131950441E-4</v>
      </c>
      <c r="CH114" s="13">
        <f t="shared" si="24"/>
        <v>-1.9676069642092293E-2</v>
      </c>
      <c r="CI114" s="13"/>
    </row>
    <row r="115" spans="1:87" ht="13.2">
      <c r="A115" s="1"/>
      <c r="B115" t="str">
        <f t="shared" si="46"/>
        <v>ADATA</v>
      </c>
      <c r="C115" t="s">
        <v>44</v>
      </c>
      <c r="D115" t="s">
        <v>148</v>
      </c>
      <c r="E115" s="11">
        <f>SUMIFS('Fin Data'!F:F,'Fin Data'!A:A,D115)</f>
        <v>0</v>
      </c>
      <c r="F115" s="11">
        <f>SUMIFS('Fin Data with 6 week hist'!I:I,'Fin Data with 6 week hist'!$A:$A,$D115)</f>
        <v>204</v>
      </c>
      <c r="G115" s="11">
        <f>SUMIFS('Fin Data with 6 week hist'!J:J,'Fin Data with 6 week hist'!$A:$A,$D115)</f>
        <v>108</v>
      </c>
      <c r="H115" s="11">
        <f>SUMIFS('Fin Data with 6 week hist'!K:K,'Fin Data with 6 week hist'!$A:$A,$D115)+SUMIFS('Unit Cancellations'!D:D,'Unit Cancellations'!$B:$B,$D115)</f>
        <v>83</v>
      </c>
      <c r="I115" s="11">
        <f>SUMIFS('Fin Data with 6 week hist'!L:L,'Fin Data with 6 week hist'!$A:$A,$D115)+SUMIFS('Unit Cancellations'!E:E,'Unit Cancellations'!$B:$B,$D115)</f>
        <v>39</v>
      </c>
      <c r="J115" s="11">
        <f>SUMIFS('Fin Data with 6 week hist'!M:M,'Fin Data with 6 week hist'!$A:$A,$D115)+SUMIFS('Unit Cancellations'!F:F,'Unit Cancellations'!$B:$B,$D115)</f>
        <v>68</v>
      </c>
      <c r="K115" s="11">
        <f>SUMIFS('Fin Data with 6 week hist'!N:N,'Fin Data with 6 week hist'!$A:$A,$D115)+SUMIFS('Unit Cancellations'!G:G,'Unit Cancellations'!$B:$B,$D115)</f>
        <v>75</v>
      </c>
      <c r="L115" s="11">
        <f>SUMIFS('Fin Data'!AN:AN,'Fin Data'!A:A,D115)</f>
        <v>96</v>
      </c>
      <c r="M115" s="12">
        <f>IFERROR(SUMIFS('Fin Data'!AO:AO,'Fin Data'!A:A,D115),"")</f>
        <v>0</v>
      </c>
      <c r="N115" s="1"/>
      <c r="O115" s="11">
        <f t="shared" si="12"/>
        <v>306</v>
      </c>
      <c r="P115" s="12" t="str">
        <f t="shared" si="13"/>
        <v/>
      </c>
      <c r="Q115" s="1"/>
      <c r="R115" s="11">
        <f t="shared" si="14"/>
        <v>305.375</v>
      </c>
      <c r="S115" s="12" t="str">
        <f t="shared" si="15"/>
        <v/>
      </c>
      <c r="T115" s="11">
        <f t="shared" si="16"/>
        <v>774.625</v>
      </c>
      <c r="U115" s="1" t="e">
        <f t="shared" si="47"/>
        <v>#REF!</v>
      </c>
      <c r="V115" s="1"/>
      <c r="W115" s="11">
        <f>SUMIFS('Forecast Data'!$D:$D,'Forecast Data'!$C:$C,W$6,'Forecast Data'!$B:$B,$D115)</f>
        <v>304</v>
      </c>
      <c r="X115" s="11">
        <f>SUMIFS('Forecast Data'!$D:$D,'Forecast Data'!$C:$C,X$6,'Forecast Data'!$B:$B,$D115)</f>
        <v>303</v>
      </c>
      <c r="Y115" s="11">
        <f>SUMIFS('Forecast Data'!$D:$D,'Forecast Data'!$C:$C,Y$6,'Forecast Data'!$B:$B,$D115)</f>
        <v>310</v>
      </c>
      <c r="Z115" s="11">
        <f>SUMIFS('Forecast Data'!$D:$D,'Forecast Data'!$C:$C,Z$6,'Forecast Data'!$B:$B,$D115)</f>
        <v>307</v>
      </c>
      <c r="AA115" s="11">
        <f>SUMIFS('Forecast Data'!$D:$D,'Forecast Data'!$C:$C,AA$6,'Forecast Data'!$B:$B,$D115)</f>
        <v>305</v>
      </c>
      <c r="AB115" s="11">
        <f>SUMIFS('Forecast Data'!$D:$D,'Forecast Data'!$C:$C,AB$6,'Forecast Data'!$B:$B,$D115)</f>
        <v>305</v>
      </c>
      <c r="AC115" s="11">
        <f>SUMIFS('Forecast Data'!$D:$D,'Forecast Data'!$C:$C,AC$6,'Forecast Data'!$B:$B,$D115)</f>
        <v>304</v>
      </c>
      <c r="AD115" s="11">
        <f>SUMIFS('Forecast Data'!$D:$D,'Forecast Data'!$C:$C,AD$6,'Forecast Data'!$B:$B,$D115)</f>
        <v>305</v>
      </c>
      <c r="AE115" s="11">
        <f>SUMIFS('Forecast Data'!$D:$D,'Forecast Data'!$C:$C,AE$6,'Forecast Data'!$B:$B,$D115)</f>
        <v>305</v>
      </c>
      <c r="AF115" s="11">
        <f>SUMIFS('Forecast Data'!$D:$D,'Forecast Data'!$C:$C,AF$6,'Forecast Data'!$B:$B,$D115)</f>
        <v>305</v>
      </c>
      <c r="AG115" s="11">
        <f>SUMIFS('Forecast Data'!$D:$D,'Forecast Data'!$C:$C,AG$6,'Forecast Data'!$B:$B,$D115)</f>
        <v>305</v>
      </c>
      <c r="AH115" s="11">
        <f>SUMIFS('Forecast Data'!$D:$D,'Forecast Data'!$C:$C,AH$6,'Forecast Data'!$B:$B,$D115)</f>
        <v>303</v>
      </c>
      <c r="AI115" s="1"/>
      <c r="AJ115" s="12" t="str">
        <f>IF(SUMIFS('Forecast Data'!$E:$E,'Forecast Data'!$C:$C,AJ$6,'Forecast Data'!$B:$B,$D115)=0,"",SUMIFS('Forecast Data'!$E:$E,'Forecast Data'!$C:$C,AJ$6,'Forecast Data'!$B:$B,$D115))</f>
        <v/>
      </c>
      <c r="AK115" s="12" t="str">
        <f>IF(SUMIFS('Forecast Data'!$E:$E,'Forecast Data'!$C:$C,AK$6,'Forecast Data'!$B:$B,$D115)=0,"",SUMIFS('Forecast Data'!$E:$E,'Forecast Data'!$C:$C,AK$6,'Forecast Data'!$B:$B,$D115))</f>
        <v/>
      </c>
      <c r="AL115" s="12" t="str">
        <f>IF(SUMIFS('Forecast Data'!$E:$E,'Forecast Data'!$C:$C,AL$6,'Forecast Data'!$B:$B,$D115)=0,"",SUMIFS('Forecast Data'!$E:$E,'Forecast Data'!$C:$C,AL$6,'Forecast Data'!$B:$B,$D115))</f>
        <v/>
      </c>
      <c r="AM115" s="12" t="str">
        <f>IF(SUMIFS('Forecast Data'!$E:$E,'Forecast Data'!$C:$C,AM$6,'Forecast Data'!$B:$B,$D115)=0,"",SUMIFS('Forecast Data'!$E:$E,'Forecast Data'!$C:$C,AM$6,'Forecast Data'!$B:$B,$D115))</f>
        <v/>
      </c>
      <c r="AN115" s="12" t="str">
        <f>IF(SUMIFS('Forecast Data'!$E:$E,'Forecast Data'!$C:$C,AN$6,'Forecast Data'!$B:$B,$D115)=0,"",SUMIFS('Forecast Data'!$E:$E,'Forecast Data'!$C:$C,AN$6,'Forecast Data'!$B:$B,$D115))</f>
        <v/>
      </c>
      <c r="AO115" s="12" t="str">
        <f>IF(SUMIFS('Forecast Data'!$E:$E,'Forecast Data'!$C:$C,AO$6,'Forecast Data'!$B:$B,$D115)=0,"",SUMIFS('Forecast Data'!$E:$E,'Forecast Data'!$C:$C,AO$6,'Forecast Data'!$B:$B,$D115))</f>
        <v/>
      </c>
      <c r="AP115" s="12" t="str">
        <f>IF(SUMIFS('Forecast Data'!$E:$E,'Forecast Data'!$C:$C,AP$6,'Forecast Data'!$B:$B,$D115)=0,"",SUMIFS('Forecast Data'!$E:$E,'Forecast Data'!$C:$C,AP$6,'Forecast Data'!$B:$B,$D115))</f>
        <v/>
      </c>
      <c r="AQ115" s="12" t="str">
        <f>IF(SUMIFS('Forecast Data'!$E:$E,'Forecast Data'!$C:$C,AQ$6,'Forecast Data'!$B:$B,$D115)=0,"",SUMIFS('Forecast Data'!$E:$E,'Forecast Data'!$C:$C,AQ$6,'Forecast Data'!$B:$B,$D115))</f>
        <v/>
      </c>
      <c r="AR115" s="12" t="str">
        <f>IF(SUMIFS('Forecast Data'!$E:$E,'Forecast Data'!$C:$C,AR$6,'Forecast Data'!$B:$B,$D115)=0,"",SUMIFS('Forecast Data'!$E:$E,'Forecast Data'!$C:$C,AR$6,'Forecast Data'!$B:$B,$D115))</f>
        <v/>
      </c>
      <c r="AS115" s="12" t="str">
        <f>IF(SUMIFS('Forecast Data'!$E:$E,'Forecast Data'!$C:$C,AS$6,'Forecast Data'!$B:$B,$D115)=0,"",SUMIFS('Forecast Data'!$E:$E,'Forecast Data'!$C:$C,AS$6,'Forecast Data'!$B:$B,$D115))</f>
        <v/>
      </c>
      <c r="AT115" s="12" t="str">
        <f>IF(SUMIFS('Forecast Data'!$E:$E,'Forecast Data'!$C:$C,AT$6,'Forecast Data'!$B:$B,$D115)=0,"",SUMIFS('Forecast Data'!$E:$E,'Forecast Data'!$C:$C,AT$6,'Forecast Data'!$B:$B,$D115))</f>
        <v/>
      </c>
      <c r="AU115" s="12" t="str">
        <f>IF(SUMIFS('Forecast Data'!$E:$E,'Forecast Data'!$C:$C,AU$6,'Forecast Data'!$B:$B,$D115)=0,"",SUMIFS('Forecast Data'!$E:$E,'Forecast Data'!$C:$C,AU$6,'Forecast Data'!$B:$B,$D115))</f>
        <v/>
      </c>
      <c r="AV115" s="1"/>
      <c r="AW115" s="11">
        <f>SUMIFS('OP Units'!E:E,'OP Units'!$A:$A,$D115)</f>
        <v>663</v>
      </c>
      <c r="AX115" s="11">
        <f>SUMIFS('OP Units'!F:F,'OP Units'!$A:$A,$D115)</f>
        <v>698</v>
      </c>
      <c r="AY115" s="11">
        <f>SUMIFS('OP Units'!G:G,'OP Units'!$A:$A,$D115)</f>
        <v>783</v>
      </c>
      <c r="AZ115" s="11">
        <f>SUMIFS('OP Units'!H:H,'OP Units'!$A:$A,$D115)</f>
        <v>819</v>
      </c>
      <c r="BA115" s="11">
        <f>SUMIFS('OP Units'!I:I,'OP Units'!$A:$A,$D115)</f>
        <v>832</v>
      </c>
      <c r="BB115" s="11">
        <f>SUMIFS('OP Units'!J:J,'OP Units'!$A:$A,$D115)</f>
        <v>884</v>
      </c>
      <c r="BC115" s="11">
        <f>SUMIFS('OP Units'!K:K,'OP Units'!$A:$A,$D115)</f>
        <v>767</v>
      </c>
      <c r="BD115" s="11">
        <f>SUMIFS('OP Units'!L:L,'OP Units'!$A:$A,$D115)</f>
        <v>751</v>
      </c>
      <c r="BE115" s="11">
        <f>SUMIFS('OP Units'!M:M,'OP Units'!$A:$A,$D115)</f>
        <v>760</v>
      </c>
      <c r="BF115" s="11">
        <f>SUMIFS('OP Units'!N:N,'OP Units'!$A:$A,$D115)</f>
        <v>809</v>
      </c>
      <c r="BG115" s="11">
        <f>SUMIFS('OP Units'!O:O,'OP Units'!$A:$A,$D115)</f>
        <v>806</v>
      </c>
      <c r="BH115" s="11">
        <f>SUMIFS('OP Units'!P:P,'OP Units'!$A:$A,$D115)</f>
        <v>789</v>
      </c>
      <c r="BI115" s="1"/>
      <c r="BJ115" s="12" t="str">
        <f>IFERROR((SUMIFS('OP Units'!E:E,'OP Units'!$A:$A,$D115)-SUMIFS('Forecast Data'!$H:$H,'Forecast Data'!$C:$C,BJ$6,'Forecast Data'!$B:$B,$D115))/SUMIFS('Forecast Data'!$H:$H,'Forecast Data'!$C:$C,BJ$6,'Forecast Data'!$B:$B,$D115),"")</f>
        <v/>
      </c>
      <c r="BK115" s="12" t="str">
        <f>IFERROR((SUMIFS('OP Units'!F:F,'OP Units'!$A:$A,$D115)-SUMIFS('Forecast Data'!$H:$H,'Forecast Data'!$C:$C,BK$6,'Forecast Data'!$B:$B,$D115))/SUMIFS('Forecast Data'!$H:$H,'Forecast Data'!$C:$C,BK$6,'Forecast Data'!$B:$B,$D115),"")</f>
        <v/>
      </c>
      <c r="BL115" s="12" t="str">
        <f>IFERROR((SUMIFS('OP Units'!G:G,'OP Units'!$A:$A,$D115)-SUMIFS('Forecast Data'!$H:$H,'Forecast Data'!$C:$C,BL$6,'Forecast Data'!$B:$B,$D115))/SUMIFS('Forecast Data'!$H:$H,'Forecast Data'!$C:$C,BL$6,'Forecast Data'!$B:$B,$D115),"")</f>
        <v/>
      </c>
      <c r="BM115" s="12" t="str">
        <f>IFERROR((SUMIFS('OP Units'!H:H,'OP Units'!$A:$A,$D115)-SUMIFS('Forecast Data'!$H:$H,'Forecast Data'!$C:$C,BM$6,'Forecast Data'!$B:$B,$D115))/SUMIFS('Forecast Data'!$H:$H,'Forecast Data'!$C:$C,BM$6,'Forecast Data'!$B:$B,$D115),"")</f>
        <v/>
      </c>
      <c r="BN115" s="12" t="str">
        <f>IFERROR((SUMIFS('OP Units'!I:I,'OP Units'!$A:$A,$D115)-SUMIFS('Forecast Data'!$H:$H,'Forecast Data'!$C:$C,BN$6,'Forecast Data'!$B:$B,$D115))/SUMIFS('Forecast Data'!$H:$H,'Forecast Data'!$C:$C,BN$6,'Forecast Data'!$B:$B,$D115),"")</f>
        <v/>
      </c>
      <c r="BO115" s="12" t="str">
        <f>IFERROR((SUMIFS('OP Units'!J:J,'OP Units'!$A:$A,$D115)-SUMIFS('Forecast Data'!$H:$H,'Forecast Data'!$C:$C,BO$6,'Forecast Data'!$B:$B,$D115))/SUMIFS('Forecast Data'!$H:$H,'Forecast Data'!$C:$C,BO$6,'Forecast Data'!$B:$B,$D115),"")</f>
        <v/>
      </c>
      <c r="BP115" s="12" t="str">
        <f>IFERROR((SUMIFS('OP Units'!K:K,'OP Units'!$A:$A,$D115)-SUMIFS('Forecast Data'!$H:$H,'Forecast Data'!$C:$C,BP$6,'Forecast Data'!$B:$B,$D115))/SUMIFS('Forecast Data'!$H:$H,'Forecast Data'!$C:$C,BP$6,'Forecast Data'!$B:$B,$D115),"")</f>
        <v/>
      </c>
      <c r="BQ115" s="12" t="str">
        <f>IFERROR((SUMIFS('OP Units'!L:L,'OP Units'!$A:$A,$D115)-SUMIFS('Forecast Data'!$H:$H,'Forecast Data'!$C:$C,BQ$6,'Forecast Data'!$B:$B,$D115))/SUMIFS('Forecast Data'!$H:$H,'Forecast Data'!$C:$C,BQ$6,'Forecast Data'!$B:$B,$D115),"")</f>
        <v/>
      </c>
      <c r="BR115" s="12" t="str">
        <f>IFERROR((SUMIFS('OP Units'!M:M,'OP Units'!$A:$A,$D115)-SUMIFS('Forecast Data'!$H:$H,'Forecast Data'!$C:$C,BR$6,'Forecast Data'!$B:$B,$D115))/SUMIFS('Forecast Data'!$H:$H,'Forecast Data'!$C:$C,BR$6,'Forecast Data'!$B:$B,$D115),"")</f>
        <v/>
      </c>
      <c r="BS115" s="12" t="str">
        <f>IFERROR((SUMIFS('OP Units'!N:N,'OP Units'!$A:$A,$D115)-SUMIFS('Forecast Data'!$H:$H,'Forecast Data'!$C:$C,BS$6,'Forecast Data'!$B:$B,$D115))/SUMIFS('Forecast Data'!$H:$H,'Forecast Data'!$C:$C,BS$6,'Forecast Data'!$B:$B,$D115),"")</f>
        <v/>
      </c>
      <c r="BT115" s="12" t="str">
        <f>IFERROR((SUMIFS('OP Units'!O:O,'OP Units'!$A:$A,$D115)-SUMIFS('Forecast Data'!$H:$H,'Forecast Data'!$C:$C,BT$6,'Forecast Data'!$B:$B,$D115))/SUMIFS('Forecast Data'!$H:$H,'Forecast Data'!$C:$C,BT$6,'Forecast Data'!$B:$B,$D115),"")</f>
        <v/>
      </c>
      <c r="BU115" s="12" t="str">
        <f>IFERROR((SUMIFS('OP Units'!P:P,'OP Units'!$A:$A,$D115)-SUMIFS('Forecast Data'!$H:$H,'Forecast Data'!$C:$C,BU$6,'Forecast Data'!$B:$B,$D115))/SUMIFS('Forecast Data'!$H:$H,'Forecast Data'!$C:$C,BU$6,'Forecast Data'!$B:$B,$D115),"")</f>
        <v/>
      </c>
      <c r="BV115" s="12"/>
      <c r="BW115" s="11">
        <f>(SUMIFS('Forecast Data'!H:H,'Forecast Data'!B:B,D115,'Forecast Data'!C:C,BK$6)+SUMIFS('Forecast Data'!H:H,'Forecast Data'!B:B,D115,'Forecast Data'!C:C,BL$6)+SUMIFS('Forecast Data'!H:H,'Forecast Data'!B:B,D115,'Forecast Data'!C:C,BM$6)+SUMIFS('Forecast Data'!H:H,'Forecast Data'!B:B,D115,'Forecast Data'!C:C,BN$6)+SUMIFS('Forecast Data'!H:H,'Forecast Data'!B:B,D115,'Forecast Data'!C:C,BO$6)+SUMIFS('Forecast Data'!H:H,'Forecast Data'!B:B,D115,'Forecast Data'!C:C,BP$6)+SUMIFS('Forecast Data'!H:H,'Forecast Data'!B:B,D115,'Forecast Data'!C:C,BQ$6)+SUMIFS('Forecast Data'!H:H,'Forecast Data'!B:B,D115,'Forecast Data'!C:C,BJ$6))/8</f>
        <v>0</v>
      </c>
      <c r="BX115" s="12" t="str">
        <f>IFERROR((SUM(W115:AD115)-(SUMIFS('Forecast Data'!H:H,'Forecast Data'!B:B,B115,'Forecast Data'!C:C,BJ$6)+SUMIFS('Forecast Data'!H:H,'Forecast Data'!B:B,B115,'Forecast Data'!C:C,BK$6)+SUMIFS('Forecast Data'!H:H,'Forecast Data'!B:B,B115,'Forecast Data'!C:C,BL$6)+SUMIFS('Forecast Data'!H:H,'Forecast Data'!B:B,B115,'Forecast Data'!C:C,BM$6)+SUMIFS('Forecast Data'!H:H,'Forecast Data'!B:B,B115,'Forecast Data'!C:C,BN$6)+SUMIFS('Forecast Data'!H:H,'Forecast Data'!B:B,B115,'Forecast Data'!C:C,BO$6)+SUMIFS('Forecast Data'!H:H,'Forecast Data'!B:B,B115,'Forecast Data'!C:C,BP$6)+SUMIFS('Forecast Data'!H:H,'Forecast Data'!B:B,B115,'Forecast Data'!C:C,BQ$6)))/(SUMIFS('Forecast Data'!H:H,'Forecast Data'!B:B,B115,'Forecast Data'!C:C,BJ$6)+SUMIFS('Forecast Data'!H:H,'Forecast Data'!B:B,B115,'Forecast Data'!C:C,BK$6)+SUMIFS('Forecast Data'!H:H,'Forecast Data'!B:B,B115,'Forecast Data'!C:C,BL$6)+SUMIFS('Forecast Data'!H:H,'Forecast Data'!B:B,B115,'Forecast Data'!C:C,BM$6)+SUMIFS('Forecast Data'!H:H,'Forecast Data'!B:B,B115,'Forecast Data'!C:C,BN$6)+SUMIFS('Forecast Data'!H:H,'Forecast Data'!B:B,B115,'Forecast Data'!C:C,BO$6)+SUMIFS('Forecast Data'!H:H,'Forecast Data'!B:B,B115,'Forecast Data'!C:C,BP$6)+SUMIFS('Forecast Data'!H:H,'Forecast Data'!B:B,B115,'Forecast Data'!C:C,BQ$6)),"")</f>
        <v/>
      </c>
      <c r="BY115" s="12">
        <f t="shared" si="18"/>
        <v>8.2093591825530587E-5</v>
      </c>
      <c r="BZ115" s="16">
        <f t="shared" si="19"/>
        <v>2.5110956460458158E-4</v>
      </c>
      <c r="CA115" s="13">
        <f t="shared" si="20"/>
        <v>-1.6901597277905099E-2</v>
      </c>
      <c r="CB115" s="12">
        <f t="shared" si="21"/>
        <v>1.69015972779051E-4</v>
      </c>
      <c r="CC115" s="12"/>
      <c r="CD115" s="11">
        <f>(SUMIFS('Forecast Data'!H:H,'Forecast Data'!B:B,D115,'Forecast Data'!C:C,BK$6)+SUMIFS('Forecast Data'!H:H,'Forecast Data'!B:B,D115,'Forecast Data'!C:C,BL$6)+SUMIFS('Forecast Data'!H:H,'Forecast Data'!B:B,D115,'Forecast Data'!C:C,BM$6)+SUMIFS('Forecast Data'!H:H,'Forecast Data'!B:B,D115,'Forecast Data'!C:C,BJ$6))/4</f>
        <v>0</v>
      </c>
      <c r="CE115" s="12" t="str">
        <f>IFERROR((SUM(W115:Z115)-(SUMIFS('Forecast Data'!H:H,'Forecast Data'!B:B,D115,'Forecast Data'!C:C,BJ$6)+SUMIFS('Forecast Data'!H:H,'Forecast Data'!B:B,D115,'Forecast Data'!C:C,BK$6)+SUMIFS('Forecast Data'!H:H,'Forecast Data'!B:B,D115,'Forecast Data'!C:C,BL$6)+SUMIFS('Forecast Data'!H:H,'Forecast Data'!B:B,D115,'Forecast Data'!C:C,BM$6)))/(SUMIFS('Forecast Data'!H:H,'Forecast Data'!B:B,D115,'Forecast Data'!C:C,BJ$6)+SUMIFS('Forecast Data'!H:H,'Forecast Data'!B:B,D115,'Forecast Data'!C:C,BK$6)+SUMIFS('Forecast Data'!H:H,'Forecast Data'!B:B,D115,'Forecast Data'!C:C,BL$6)+SUMIFS('Forecast Data'!H:H,'Forecast Data'!B:B,D115,'Forecast Data'!C:C,BM$6)),"")</f>
        <v/>
      </c>
      <c r="CF115" s="12">
        <f t="shared" si="22"/>
        <v>8.2093591825530587E-5</v>
      </c>
      <c r="CG115" s="12">
        <f t="shared" si="23"/>
        <v>2.5654605035449658E-4</v>
      </c>
      <c r="CH115" s="13">
        <f t="shared" si="24"/>
        <v>-1.7445245852896602E-2</v>
      </c>
      <c r="CI115" s="13"/>
    </row>
    <row r="116" spans="1:87" ht="13.2">
      <c r="A116" s="1"/>
      <c r="B116" t="str">
        <f t="shared" si="46"/>
        <v>Emily C</v>
      </c>
      <c r="D116" t="s">
        <v>149</v>
      </c>
      <c r="E116" s="11">
        <f>SUMIFS('Fin Data'!F:F,'Fin Data'!A:A,D116)</f>
        <v>255</v>
      </c>
      <c r="F116" s="11">
        <f>SUMIFS('Fin Data with 6 week hist'!I:I,'Fin Data with 6 week hist'!$A:$A,$D116)</f>
        <v>27</v>
      </c>
      <c r="G116" s="11">
        <f>SUMIFS('Fin Data with 6 week hist'!J:J,'Fin Data with 6 week hist'!$A:$A,$D116)</f>
        <v>7</v>
      </c>
      <c r="H116" s="11">
        <f>SUMIFS('Fin Data with 6 week hist'!K:K,'Fin Data with 6 week hist'!$A:$A,$D116)+SUMIFS('Unit Cancellations'!D:D,'Unit Cancellations'!$B:$B,$D116)</f>
        <v>6</v>
      </c>
      <c r="I116" s="11">
        <f>SUMIFS('Fin Data with 6 week hist'!L:L,'Fin Data with 6 week hist'!$A:$A,$D116)+SUMIFS('Unit Cancellations'!E:E,'Unit Cancellations'!$B:$B,$D116)</f>
        <v>7</v>
      </c>
      <c r="J116" s="11">
        <f>SUMIFS('Fin Data with 6 week hist'!M:M,'Fin Data with 6 week hist'!$A:$A,$D116)+SUMIFS('Unit Cancellations'!F:F,'Unit Cancellations'!$B:$B,$D116)</f>
        <v>6</v>
      </c>
      <c r="K116" s="11">
        <f>SUMIFS('Fin Data with 6 week hist'!N:N,'Fin Data with 6 week hist'!$A:$A,$D116)+SUMIFS('Unit Cancellations'!G:G,'Unit Cancellations'!$B:$B,$D116)</f>
        <v>16</v>
      </c>
      <c r="L116" s="11">
        <f>SUMIFS('Fin Data'!AN:AN,'Fin Data'!A:A,D116)</f>
        <v>12</v>
      </c>
      <c r="M116" s="12">
        <f>IFERROR(SUMIFS('Fin Data'!AO:AO,'Fin Data'!A:A,D116),"")</f>
        <v>-0.95294117647058818</v>
      </c>
      <c r="N116" s="1"/>
      <c r="O116" s="11">
        <f t="shared" si="12"/>
        <v>41.5</v>
      </c>
      <c r="P116" s="12">
        <f t="shared" si="13"/>
        <v>-0.76586741889985899</v>
      </c>
      <c r="Q116" s="1"/>
      <c r="R116" s="11">
        <f t="shared" si="14"/>
        <v>68.625</v>
      </c>
      <c r="S116" s="12">
        <f t="shared" si="15"/>
        <v>-0.6577306733167082</v>
      </c>
      <c r="T116" s="11">
        <f t="shared" si="16"/>
        <v>0</v>
      </c>
      <c r="U116" s="1" t="e">
        <f t="shared" si="47"/>
        <v>#REF!</v>
      </c>
      <c r="V116" s="1"/>
      <c r="W116" s="11">
        <f>SUMIFS('Forecast Data'!$D:$D,'Forecast Data'!$C:$C,W$6,'Forecast Data'!$B:$B,$D116)</f>
        <v>42</v>
      </c>
      <c r="X116" s="11">
        <f>SUMIFS('Forecast Data'!$D:$D,'Forecast Data'!$C:$C,X$6,'Forecast Data'!$B:$B,$D116)</f>
        <v>42</v>
      </c>
      <c r="Y116" s="11">
        <f>SUMIFS('Forecast Data'!$D:$D,'Forecast Data'!$C:$C,Y$6,'Forecast Data'!$B:$B,$D116)</f>
        <v>41</v>
      </c>
      <c r="Z116" s="11">
        <f>SUMIFS('Forecast Data'!$D:$D,'Forecast Data'!$C:$C,Z$6,'Forecast Data'!$B:$B,$D116)</f>
        <v>41</v>
      </c>
      <c r="AA116" s="11">
        <f>SUMIFS('Forecast Data'!$D:$D,'Forecast Data'!$C:$C,AA$6,'Forecast Data'!$B:$B,$D116)</f>
        <v>41</v>
      </c>
      <c r="AB116" s="11">
        <f>SUMIFS('Forecast Data'!$D:$D,'Forecast Data'!$C:$C,AB$6,'Forecast Data'!$B:$B,$D116)</f>
        <v>41</v>
      </c>
      <c r="AC116" s="11">
        <f>SUMIFS('Forecast Data'!$D:$D,'Forecast Data'!$C:$C,AC$6,'Forecast Data'!$B:$B,$D116)</f>
        <v>142</v>
      </c>
      <c r="AD116" s="11">
        <f>SUMIFS('Forecast Data'!$D:$D,'Forecast Data'!$C:$C,AD$6,'Forecast Data'!$B:$B,$D116)</f>
        <v>159</v>
      </c>
      <c r="AE116" s="11">
        <f>SUMIFS('Forecast Data'!$D:$D,'Forecast Data'!$C:$C,AE$6,'Forecast Data'!$B:$B,$D116)</f>
        <v>159</v>
      </c>
      <c r="AF116" s="11">
        <f>SUMIFS('Forecast Data'!$D:$D,'Forecast Data'!$C:$C,AF$6,'Forecast Data'!$B:$B,$D116)</f>
        <v>159</v>
      </c>
      <c r="AG116" s="11">
        <f>SUMIFS('Forecast Data'!$D:$D,'Forecast Data'!$C:$C,AG$6,'Forecast Data'!$B:$B,$D116)</f>
        <v>159</v>
      </c>
      <c r="AH116" s="11">
        <f>SUMIFS('Forecast Data'!$D:$D,'Forecast Data'!$C:$C,AH$6,'Forecast Data'!$B:$B,$D116)</f>
        <v>159</v>
      </c>
      <c r="AI116" s="1"/>
      <c r="AJ116" s="12">
        <f>IF(SUMIFS('Forecast Data'!$E:$E,'Forecast Data'!$C:$C,AJ$6,'Forecast Data'!$B:$B,$D116)=0,"",SUMIFS('Forecast Data'!$E:$E,'Forecast Data'!$C:$C,AJ$6,'Forecast Data'!$B:$B,$D116))</f>
        <v>-0.77</v>
      </c>
      <c r="AK116" s="12">
        <f>IF(SUMIFS('Forecast Data'!$E:$E,'Forecast Data'!$C:$C,AK$6,'Forecast Data'!$B:$B,$D116)=0,"",SUMIFS('Forecast Data'!$E:$E,'Forecast Data'!$C:$C,AK$6,'Forecast Data'!$B:$B,$D116))</f>
        <v>-0.77</v>
      </c>
      <c r="AL116" s="12">
        <f>IF(SUMIFS('Forecast Data'!$E:$E,'Forecast Data'!$C:$C,AL$6,'Forecast Data'!$B:$B,$D116)=0,"",SUMIFS('Forecast Data'!$E:$E,'Forecast Data'!$C:$C,AL$6,'Forecast Data'!$B:$B,$D116))</f>
        <v>-0.77</v>
      </c>
      <c r="AM116" s="12">
        <f>IF(SUMIFS('Forecast Data'!$E:$E,'Forecast Data'!$C:$C,AM$6,'Forecast Data'!$B:$B,$D116)=0,"",SUMIFS('Forecast Data'!$E:$E,'Forecast Data'!$C:$C,AM$6,'Forecast Data'!$B:$B,$D116))</f>
        <v>-0.76</v>
      </c>
      <c r="AN116" s="12">
        <f>IF(SUMIFS('Forecast Data'!$E:$E,'Forecast Data'!$C:$C,AN$6,'Forecast Data'!$B:$B,$D116)=0,"",SUMIFS('Forecast Data'!$E:$E,'Forecast Data'!$C:$C,AN$6,'Forecast Data'!$B:$B,$D116))</f>
        <v>-0.78</v>
      </c>
      <c r="AO116" s="12">
        <f>IF(SUMIFS('Forecast Data'!$E:$E,'Forecast Data'!$C:$C,AO$6,'Forecast Data'!$B:$B,$D116)=0,"",SUMIFS('Forecast Data'!$E:$E,'Forecast Data'!$C:$C,AO$6,'Forecast Data'!$B:$B,$D116))</f>
        <v>-0.83</v>
      </c>
      <c r="AP116" s="12">
        <f>IF(SUMIFS('Forecast Data'!$E:$E,'Forecast Data'!$C:$C,AP$6,'Forecast Data'!$B:$B,$D116)=0,"",SUMIFS('Forecast Data'!$E:$E,'Forecast Data'!$C:$C,AP$6,'Forecast Data'!$B:$B,$D116))</f>
        <v>-0.49</v>
      </c>
      <c r="AQ116" s="12">
        <f>IF(SUMIFS('Forecast Data'!$E:$E,'Forecast Data'!$C:$C,AQ$6,'Forecast Data'!$B:$B,$D116)=0,"",SUMIFS('Forecast Data'!$E:$E,'Forecast Data'!$C:$C,AQ$6,'Forecast Data'!$B:$B,$D116))</f>
        <v>-0.16</v>
      </c>
      <c r="AR116" s="12">
        <f>IF(SUMIFS('Forecast Data'!$E:$E,'Forecast Data'!$C:$C,AR$6,'Forecast Data'!$B:$B,$D116)=0,"",SUMIFS('Forecast Data'!$E:$E,'Forecast Data'!$C:$C,AR$6,'Forecast Data'!$B:$B,$D116))</f>
        <v>-0.03</v>
      </c>
      <c r="AS116" s="12" t="str">
        <f>IF(SUMIFS('Forecast Data'!$E:$E,'Forecast Data'!$C:$C,AS$6,'Forecast Data'!$B:$B,$D116)=0,"",SUMIFS('Forecast Data'!$E:$E,'Forecast Data'!$C:$C,AS$6,'Forecast Data'!$B:$B,$D116))</f>
        <v/>
      </c>
      <c r="AT116" s="12">
        <f>IF(SUMIFS('Forecast Data'!$E:$E,'Forecast Data'!$C:$C,AT$6,'Forecast Data'!$B:$B,$D116)=0,"",SUMIFS('Forecast Data'!$E:$E,'Forecast Data'!$C:$C,AT$6,'Forecast Data'!$B:$B,$D116))</f>
        <v>0.02</v>
      </c>
      <c r="AU116" s="12">
        <f>IF(SUMIFS('Forecast Data'!$E:$E,'Forecast Data'!$C:$C,AU$6,'Forecast Data'!$B:$B,$D116)=0,"",SUMIFS('Forecast Data'!$E:$E,'Forecast Data'!$C:$C,AU$6,'Forecast Data'!$B:$B,$D116))</f>
        <v>0.03</v>
      </c>
      <c r="AV116" s="1"/>
      <c r="AW116" s="11">
        <f>SUMIFS('OP Units'!E:E,'OP Units'!$A:$A,$D116)</f>
        <v>0</v>
      </c>
      <c r="AX116" s="11">
        <f>SUMIFS('OP Units'!F:F,'OP Units'!$A:$A,$D116)</f>
        <v>0</v>
      </c>
      <c r="AY116" s="11">
        <f>SUMIFS('OP Units'!G:G,'OP Units'!$A:$A,$D116)</f>
        <v>0</v>
      </c>
      <c r="AZ116" s="11">
        <f>SUMIFS('OP Units'!H:H,'OP Units'!$A:$A,$D116)</f>
        <v>0</v>
      </c>
      <c r="BA116" s="11">
        <f>SUMIFS('OP Units'!I:I,'OP Units'!$A:$A,$D116)</f>
        <v>0</v>
      </c>
      <c r="BB116" s="11">
        <f>SUMIFS('OP Units'!J:J,'OP Units'!$A:$A,$D116)</f>
        <v>0</v>
      </c>
      <c r="BC116" s="11">
        <f>SUMIFS('OP Units'!K:K,'OP Units'!$A:$A,$D116)</f>
        <v>0</v>
      </c>
      <c r="BD116" s="11">
        <f>SUMIFS('OP Units'!L:L,'OP Units'!$A:$A,$D116)</f>
        <v>0</v>
      </c>
      <c r="BE116" s="11">
        <f>SUMIFS('OP Units'!M:M,'OP Units'!$A:$A,$D116)</f>
        <v>0</v>
      </c>
      <c r="BF116" s="11">
        <f>SUMIFS('OP Units'!N:N,'OP Units'!$A:$A,$D116)</f>
        <v>0</v>
      </c>
      <c r="BG116" s="11">
        <f>SUMIFS('OP Units'!O:O,'OP Units'!$A:$A,$D116)</f>
        <v>0</v>
      </c>
      <c r="BH116" s="11">
        <f>SUMIFS('OP Units'!P:P,'OP Units'!$A:$A,$D116)</f>
        <v>0</v>
      </c>
      <c r="BI116" s="1"/>
      <c r="BJ116" s="12">
        <f>IFERROR((SUMIFS('OP Units'!E:E,'OP Units'!$A:$A,$D116)-SUMIFS('Forecast Data'!$H:$H,'Forecast Data'!$C:$C,BJ$6,'Forecast Data'!$B:$B,$D116))/SUMIFS('Forecast Data'!$H:$H,'Forecast Data'!$C:$C,BJ$6,'Forecast Data'!$B:$B,$D116),"")</f>
        <v>-1</v>
      </c>
      <c r="BK116" s="12">
        <f>IFERROR((SUMIFS('OP Units'!F:F,'OP Units'!$A:$A,$D116)-SUMIFS('Forecast Data'!$H:$H,'Forecast Data'!$C:$C,BK$6,'Forecast Data'!$B:$B,$D116))/SUMIFS('Forecast Data'!$H:$H,'Forecast Data'!$C:$C,BK$6,'Forecast Data'!$B:$B,$D116),"")</f>
        <v>-1</v>
      </c>
      <c r="BL116" s="12">
        <f>IFERROR((SUMIFS('OP Units'!G:G,'OP Units'!$A:$A,$D116)-SUMIFS('Forecast Data'!$H:$H,'Forecast Data'!$C:$C,BL$6,'Forecast Data'!$B:$B,$D116))/SUMIFS('Forecast Data'!$H:$H,'Forecast Data'!$C:$C,BL$6,'Forecast Data'!$B:$B,$D116),"")</f>
        <v>-1</v>
      </c>
      <c r="BM116" s="12">
        <f>IFERROR((SUMIFS('OP Units'!H:H,'OP Units'!$A:$A,$D116)-SUMIFS('Forecast Data'!$H:$H,'Forecast Data'!$C:$C,BM$6,'Forecast Data'!$B:$B,$D116))/SUMIFS('Forecast Data'!$H:$H,'Forecast Data'!$C:$C,BM$6,'Forecast Data'!$B:$B,$D116),"")</f>
        <v>-1</v>
      </c>
      <c r="BN116" s="12">
        <f>IFERROR((SUMIFS('OP Units'!I:I,'OP Units'!$A:$A,$D116)-SUMIFS('Forecast Data'!$H:$H,'Forecast Data'!$C:$C,BN$6,'Forecast Data'!$B:$B,$D116))/SUMIFS('Forecast Data'!$H:$H,'Forecast Data'!$C:$C,BN$6,'Forecast Data'!$B:$B,$D116),"")</f>
        <v>-1</v>
      </c>
      <c r="BO116" s="12">
        <f>IFERROR((SUMIFS('OP Units'!J:J,'OP Units'!$A:$A,$D116)-SUMIFS('Forecast Data'!$H:$H,'Forecast Data'!$C:$C,BO$6,'Forecast Data'!$B:$B,$D116))/SUMIFS('Forecast Data'!$H:$H,'Forecast Data'!$C:$C,BO$6,'Forecast Data'!$B:$B,$D116),"")</f>
        <v>-1</v>
      </c>
      <c r="BP116" s="12">
        <f>IFERROR((SUMIFS('OP Units'!K:K,'OP Units'!$A:$A,$D116)-SUMIFS('Forecast Data'!$H:$H,'Forecast Data'!$C:$C,BP$6,'Forecast Data'!$B:$B,$D116))/SUMIFS('Forecast Data'!$H:$H,'Forecast Data'!$C:$C,BP$6,'Forecast Data'!$B:$B,$D116),"")</f>
        <v>-1</v>
      </c>
      <c r="BQ116" s="12">
        <f>IFERROR((SUMIFS('OP Units'!L:L,'OP Units'!$A:$A,$D116)-SUMIFS('Forecast Data'!$H:$H,'Forecast Data'!$C:$C,BQ$6,'Forecast Data'!$B:$B,$D116))/SUMIFS('Forecast Data'!$H:$H,'Forecast Data'!$C:$C,BQ$6,'Forecast Data'!$B:$B,$D116),"")</f>
        <v>-1</v>
      </c>
      <c r="BR116" s="12">
        <f>IFERROR((SUMIFS('OP Units'!M:M,'OP Units'!$A:$A,$D116)-SUMIFS('Forecast Data'!$H:$H,'Forecast Data'!$C:$C,BR$6,'Forecast Data'!$B:$B,$D116))/SUMIFS('Forecast Data'!$H:$H,'Forecast Data'!$C:$C,BR$6,'Forecast Data'!$B:$B,$D116),"")</f>
        <v>-1</v>
      </c>
      <c r="BS116" s="12">
        <f>IFERROR((SUMIFS('OP Units'!N:N,'OP Units'!$A:$A,$D116)-SUMIFS('Forecast Data'!$H:$H,'Forecast Data'!$C:$C,BS$6,'Forecast Data'!$B:$B,$D116))/SUMIFS('Forecast Data'!$H:$H,'Forecast Data'!$C:$C,BS$6,'Forecast Data'!$B:$B,$D116),"")</f>
        <v>-1</v>
      </c>
      <c r="BT116" s="12">
        <f>IFERROR((SUMIFS('OP Units'!O:O,'OP Units'!$A:$A,$D116)-SUMIFS('Forecast Data'!$H:$H,'Forecast Data'!$C:$C,BT$6,'Forecast Data'!$B:$B,$D116))/SUMIFS('Forecast Data'!$H:$H,'Forecast Data'!$C:$C,BT$6,'Forecast Data'!$B:$B,$D116),"")</f>
        <v>-1</v>
      </c>
      <c r="BU116" s="12">
        <f>IFERROR((SUMIFS('OP Units'!P:P,'OP Units'!$A:$A,$D116)-SUMIFS('Forecast Data'!$H:$H,'Forecast Data'!$C:$C,BU$6,'Forecast Data'!$B:$B,$D116))/SUMIFS('Forecast Data'!$H:$H,'Forecast Data'!$C:$C,BU$6,'Forecast Data'!$B:$B,$D116),"")</f>
        <v>-1</v>
      </c>
      <c r="BV116" s="12"/>
      <c r="BW116" s="11">
        <f>(SUMIFS('Forecast Data'!H:H,'Forecast Data'!B:B,D116,'Forecast Data'!C:C,BK$6)+SUMIFS('Forecast Data'!H:H,'Forecast Data'!B:B,D116,'Forecast Data'!C:C,BL$6)+SUMIFS('Forecast Data'!H:H,'Forecast Data'!B:B,D116,'Forecast Data'!C:C,BM$6)+SUMIFS('Forecast Data'!H:H,'Forecast Data'!B:B,D116,'Forecast Data'!C:C,BN$6)+SUMIFS('Forecast Data'!H:H,'Forecast Data'!B:B,D116,'Forecast Data'!C:C,BO$6)+SUMIFS('Forecast Data'!H:H,'Forecast Data'!B:B,D116,'Forecast Data'!C:C,BP$6)+SUMIFS('Forecast Data'!H:H,'Forecast Data'!B:B,D116,'Forecast Data'!C:C,BQ$6)+SUMIFS('Forecast Data'!H:H,'Forecast Data'!B:B,D116,'Forecast Data'!C:C,BJ$6))/8</f>
        <v>200.5</v>
      </c>
      <c r="BX116" s="12">
        <f>IFERROR((SUM(W116:AD116)-(SUMIFS('Forecast Data'!H:H,'Forecast Data'!B:B,B116,'Forecast Data'!C:C,BJ$6)+SUMIFS('Forecast Data'!H:H,'Forecast Data'!B:B,B116,'Forecast Data'!C:C,BK$6)+SUMIFS('Forecast Data'!H:H,'Forecast Data'!B:B,B116,'Forecast Data'!C:C,BL$6)+SUMIFS('Forecast Data'!H:H,'Forecast Data'!B:B,B116,'Forecast Data'!C:C,BM$6)+SUMIFS('Forecast Data'!H:H,'Forecast Data'!B:B,B116,'Forecast Data'!C:C,BN$6)+SUMIFS('Forecast Data'!H:H,'Forecast Data'!B:B,B116,'Forecast Data'!C:C,BO$6)+SUMIFS('Forecast Data'!H:H,'Forecast Data'!B:B,B116,'Forecast Data'!C:C,BP$6)+SUMIFS('Forecast Data'!H:H,'Forecast Data'!B:B,B116,'Forecast Data'!C:C,BQ$6)))/(SUMIFS('Forecast Data'!H:H,'Forecast Data'!B:B,B116,'Forecast Data'!C:C,BJ$6)+SUMIFS('Forecast Data'!H:H,'Forecast Data'!B:B,B116,'Forecast Data'!C:C,BK$6)+SUMIFS('Forecast Data'!H:H,'Forecast Data'!B:B,B116,'Forecast Data'!C:C,BL$6)+SUMIFS('Forecast Data'!H:H,'Forecast Data'!B:B,B116,'Forecast Data'!C:C,BM$6)+SUMIFS('Forecast Data'!H:H,'Forecast Data'!B:B,B116,'Forecast Data'!C:C,BN$6)+SUMIFS('Forecast Data'!H:H,'Forecast Data'!B:B,B116,'Forecast Data'!C:C,BO$6)+SUMIFS('Forecast Data'!H:H,'Forecast Data'!B:B,B116,'Forecast Data'!C:C,BP$6)+SUMIFS('Forecast Data'!H:H,'Forecast Data'!B:B,B116,'Forecast Data'!C:C,BQ$6)),"")</f>
        <v>-0.6577306733167082</v>
      </c>
      <c r="BY116" s="12">
        <f t="shared" si="18"/>
        <v>-2.0779940430837432E-4</v>
      </c>
      <c r="BZ116" s="16">
        <f t="shared" si="19"/>
        <v>-1.0844068385502806E-4</v>
      </c>
      <c r="CA116" s="13">
        <f t="shared" si="20"/>
        <v>-9.935872045334625E-3</v>
      </c>
      <c r="CB116" s="12">
        <f t="shared" si="21"/>
        <v>9.9358720453346253E-5</v>
      </c>
      <c r="CC116" s="12"/>
      <c r="CD116" s="11">
        <f>(SUMIFS('Forecast Data'!H:H,'Forecast Data'!B:B,D116,'Forecast Data'!C:C,BK$6)+SUMIFS('Forecast Data'!H:H,'Forecast Data'!B:B,D116,'Forecast Data'!C:C,BL$6)+SUMIFS('Forecast Data'!H:H,'Forecast Data'!B:B,D116,'Forecast Data'!C:C,BM$6)+SUMIFS('Forecast Data'!H:H,'Forecast Data'!B:B,D116,'Forecast Data'!C:C,BJ$6))/4</f>
        <v>177.25</v>
      </c>
      <c r="CE116" s="12">
        <f>IFERROR((SUM(W116:Z116)-(SUMIFS('Forecast Data'!H:H,'Forecast Data'!B:B,D116,'Forecast Data'!C:C,BJ$6)+SUMIFS('Forecast Data'!H:H,'Forecast Data'!B:B,D116,'Forecast Data'!C:C,BK$6)+SUMIFS('Forecast Data'!H:H,'Forecast Data'!B:B,D116,'Forecast Data'!C:C,BL$6)+SUMIFS('Forecast Data'!H:H,'Forecast Data'!B:B,D116,'Forecast Data'!C:C,BM$6)))/(SUMIFS('Forecast Data'!H:H,'Forecast Data'!B:B,D116,'Forecast Data'!C:C,BJ$6)+SUMIFS('Forecast Data'!H:H,'Forecast Data'!B:B,D116,'Forecast Data'!C:C,BK$6)+SUMIFS('Forecast Data'!H:H,'Forecast Data'!B:B,D116,'Forecast Data'!C:C,BL$6)+SUMIFS('Forecast Data'!H:H,'Forecast Data'!B:B,D116,'Forecast Data'!C:C,BM$6)),"")</f>
        <v>-0.76586741889985899</v>
      </c>
      <c r="CF116" s="12">
        <f t="shared" si="22"/>
        <v>-2.0779940430837432E-4</v>
      </c>
      <c r="CG116" s="12">
        <f t="shared" si="23"/>
        <v>-1.1381087037785265E-4</v>
      </c>
      <c r="CH116" s="13">
        <f t="shared" si="24"/>
        <v>-9.3988533930521676E-3</v>
      </c>
      <c r="CI116" s="13"/>
    </row>
    <row r="117" spans="1:87" ht="13.2">
      <c r="A117" s="1"/>
      <c r="B117" t="str">
        <f t="shared" si="46"/>
        <v>Royal Talens</v>
      </c>
      <c r="C117" t="s">
        <v>44</v>
      </c>
      <c r="D117" t="s">
        <v>150</v>
      </c>
      <c r="E117" s="11">
        <f>SUMIFS('Fin Data'!F:F,'Fin Data'!A:A,D117)</f>
        <v>0</v>
      </c>
      <c r="F117" s="11">
        <f>SUMIFS('Fin Data with 6 week hist'!I:I,'Fin Data with 6 week hist'!$A:$A,$D117)</f>
        <v>766</v>
      </c>
      <c r="G117" s="11">
        <f>SUMIFS('Fin Data with 6 week hist'!J:J,'Fin Data with 6 week hist'!$A:$A,$D117)</f>
        <v>690</v>
      </c>
      <c r="H117" s="11">
        <f>SUMIFS('Fin Data with 6 week hist'!K:K,'Fin Data with 6 week hist'!$A:$A,$D117)+SUMIFS('Unit Cancellations'!D:D,'Unit Cancellations'!$B:$B,$D117)</f>
        <v>964</v>
      </c>
      <c r="I117" s="11">
        <f>SUMIFS('Fin Data with 6 week hist'!L:L,'Fin Data with 6 week hist'!$A:$A,$D117)+SUMIFS('Unit Cancellations'!E:E,'Unit Cancellations'!$B:$B,$D117)</f>
        <v>1028</v>
      </c>
      <c r="J117" s="11">
        <f>SUMIFS('Fin Data with 6 week hist'!M:M,'Fin Data with 6 week hist'!$A:$A,$D117)+SUMIFS('Unit Cancellations'!F:F,'Unit Cancellations'!$B:$B,$D117)</f>
        <v>1101</v>
      </c>
      <c r="K117" s="11">
        <f>SUMIFS('Fin Data with 6 week hist'!N:N,'Fin Data with 6 week hist'!$A:$A,$D117)+SUMIFS('Unit Cancellations'!G:G,'Unit Cancellations'!$B:$B,$D117)</f>
        <v>1003</v>
      </c>
      <c r="L117" s="11">
        <f>SUMIFS('Fin Data'!AN:AN,'Fin Data'!A:A,D117)</f>
        <v>925</v>
      </c>
      <c r="M117" s="12">
        <f>IFERROR(SUMIFS('Fin Data'!AO:AO,'Fin Data'!A:A,D117),"")</f>
        <v>0</v>
      </c>
      <c r="N117" s="1"/>
      <c r="O117" s="11">
        <f t="shared" si="12"/>
        <v>1106.75</v>
      </c>
      <c r="P117" s="12" t="str">
        <f t="shared" si="13"/>
        <v/>
      </c>
      <c r="Q117" s="1"/>
      <c r="R117" s="11">
        <f t="shared" si="14"/>
        <v>1137.375</v>
      </c>
      <c r="S117" s="12" t="str">
        <f t="shared" si="15"/>
        <v/>
      </c>
      <c r="T117" s="11">
        <f t="shared" si="16"/>
        <v>858.75</v>
      </c>
      <c r="U117" s="1" t="e">
        <f t="shared" si="47"/>
        <v>#REF!</v>
      </c>
      <c r="V117" s="1"/>
      <c r="W117" s="11">
        <f>SUMIFS('Forecast Data'!$D:$D,'Forecast Data'!$C:$C,W$6,'Forecast Data'!$B:$B,$D117)</f>
        <v>1102</v>
      </c>
      <c r="X117" s="11">
        <f>SUMIFS('Forecast Data'!$D:$D,'Forecast Data'!$C:$C,X$6,'Forecast Data'!$B:$B,$D117)</f>
        <v>1106</v>
      </c>
      <c r="Y117" s="11">
        <f>SUMIFS('Forecast Data'!$D:$D,'Forecast Data'!$C:$C,Y$6,'Forecast Data'!$B:$B,$D117)</f>
        <v>1110</v>
      </c>
      <c r="Z117" s="11">
        <f>SUMIFS('Forecast Data'!$D:$D,'Forecast Data'!$C:$C,Z$6,'Forecast Data'!$B:$B,$D117)</f>
        <v>1109</v>
      </c>
      <c r="AA117" s="11">
        <f>SUMIFS('Forecast Data'!$D:$D,'Forecast Data'!$C:$C,AA$6,'Forecast Data'!$B:$B,$D117)</f>
        <v>1103</v>
      </c>
      <c r="AB117" s="11">
        <f>SUMIFS('Forecast Data'!$D:$D,'Forecast Data'!$C:$C,AB$6,'Forecast Data'!$B:$B,$D117)</f>
        <v>1103</v>
      </c>
      <c r="AC117" s="11">
        <f>SUMIFS('Forecast Data'!$D:$D,'Forecast Data'!$C:$C,AC$6,'Forecast Data'!$B:$B,$D117)</f>
        <v>1225</v>
      </c>
      <c r="AD117" s="11">
        <f>SUMIFS('Forecast Data'!$D:$D,'Forecast Data'!$C:$C,AD$6,'Forecast Data'!$B:$B,$D117)</f>
        <v>1241</v>
      </c>
      <c r="AE117" s="11">
        <f>SUMIFS('Forecast Data'!$D:$D,'Forecast Data'!$C:$C,AE$6,'Forecast Data'!$B:$B,$D117)</f>
        <v>1254</v>
      </c>
      <c r="AF117" s="11">
        <f>SUMIFS('Forecast Data'!$D:$D,'Forecast Data'!$C:$C,AF$6,'Forecast Data'!$B:$B,$D117)</f>
        <v>1239</v>
      </c>
      <c r="AG117" s="11">
        <f>SUMIFS('Forecast Data'!$D:$D,'Forecast Data'!$C:$C,AG$6,'Forecast Data'!$B:$B,$D117)</f>
        <v>1233</v>
      </c>
      <c r="AH117" s="11">
        <f>SUMIFS('Forecast Data'!$D:$D,'Forecast Data'!$C:$C,AH$6,'Forecast Data'!$B:$B,$D117)</f>
        <v>1221</v>
      </c>
      <c r="AI117" s="1"/>
      <c r="AJ117" s="12" t="str">
        <f>IF(SUMIFS('Forecast Data'!$E:$E,'Forecast Data'!$C:$C,AJ$6,'Forecast Data'!$B:$B,$D117)=0,"",SUMIFS('Forecast Data'!$E:$E,'Forecast Data'!$C:$C,AJ$6,'Forecast Data'!$B:$B,$D117))</f>
        <v/>
      </c>
      <c r="AK117" s="12" t="str">
        <f>IF(SUMIFS('Forecast Data'!$E:$E,'Forecast Data'!$C:$C,AK$6,'Forecast Data'!$B:$B,$D117)=0,"",SUMIFS('Forecast Data'!$E:$E,'Forecast Data'!$C:$C,AK$6,'Forecast Data'!$B:$B,$D117))</f>
        <v/>
      </c>
      <c r="AL117" s="12" t="str">
        <f>IF(SUMIFS('Forecast Data'!$E:$E,'Forecast Data'!$C:$C,AL$6,'Forecast Data'!$B:$B,$D117)=0,"",SUMIFS('Forecast Data'!$E:$E,'Forecast Data'!$C:$C,AL$6,'Forecast Data'!$B:$B,$D117))</f>
        <v/>
      </c>
      <c r="AM117" s="12" t="str">
        <f>IF(SUMIFS('Forecast Data'!$E:$E,'Forecast Data'!$C:$C,AM$6,'Forecast Data'!$B:$B,$D117)=0,"",SUMIFS('Forecast Data'!$E:$E,'Forecast Data'!$C:$C,AM$6,'Forecast Data'!$B:$B,$D117))</f>
        <v/>
      </c>
      <c r="AN117" s="12" t="str">
        <f>IF(SUMIFS('Forecast Data'!$E:$E,'Forecast Data'!$C:$C,AN$6,'Forecast Data'!$B:$B,$D117)=0,"",SUMIFS('Forecast Data'!$E:$E,'Forecast Data'!$C:$C,AN$6,'Forecast Data'!$B:$B,$D117))</f>
        <v/>
      </c>
      <c r="AO117" s="12" t="str">
        <f>IF(SUMIFS('Forecast Data'!$E:$E,'Forecast Data'!$C:$C,AO$6,'Forecast Data'!$B:$B,$D117)=0,"",SUMIFS('Forecast Data'!$E:$E,'Forecast Data'!$C:$C,AO$6,'Forecast Data'!$B:$B,$D117))</f>
        <v/>
      </c>
      <c r="AP117" s="12" t="str">
        <f>IF(SUMIFS('Forecast Data'!$E:$E,'Forecast Data'!$C:$C,AP$6,'Forecast Data'!$B:$B,$D117)=0,"",SUMIFS('Forecast Data'!$E:$E,'Forecast Data'!$C:$C,AP$6,'Forecast Data'!$B:$B,$D117))</f>
        <v/>
      </c>
      <c r="AQ117" s="12" t="str">
        <f>IF(SUMIFS('Forecast Data'!$E:$E,'Forecast Data'!$C:$C,AQ$6,'Forecast Data'!$B:$B,$D117)=0,"",SUMIFS('Forecast Data'!$E:$E,'Forecast Data'!$C:$C,AQ$6,'Forecast Data'!$B:$B,$D117))</f>
        <v/>
      </c>
      <c r="AR117" s="12" t="str">
        <f>IF(SUMIFS('Forecast Data'!$E:$E,'Forecast Data'!$C:$C,AR$6,'Forecast Data'!$B:$B,$D117)=0,"",SUMIFS('Forecast Data'!$E:$E,'Forecast Data'!$C:$C,AR$6,'Forecast Data'!$B:$B,$D117))</f>
        <v/>
      </c>
      <c r="AS117" s="12" t="str">
        <f>IF(SUMIFS('Forecast Data'!$E:$E,'Forecast Data'!$C:$C,AS$6,'Forecast Data'!$B:$B,$D117)=0,"",SUMIFS('Forecast Data'!$E:$E,'Forecast Data'!$C:$C,AS$6,'Forecast Data'!$B:$B,$D117))</f>
        <v/>
      </c>
      <c r="AT117" s="12" t="str">
        <f>IF(SUMIFS('Forecast Data'!$E:$E,'Forecast Data'!$C:$C,AT$6,'Forecast Data'!$B:$B,$D117)=0,"",SUMIFS('Forecast Data'!$E:$E,'Forecast Data'!$C:$C,AT$6,'Forecast Data'!$B:$B,$D117))</f>
        <v/>
      </c>
      <c r="AU117" s="12" t="str">
        <f>IF(SUMIFS('Forecast Data'!$E:$E,'Forecast Data'!$C:$C,AU$6,'Forecast Data'!$B:$B,$D117)=0,"",SUMIFS('Forecast Data'!$E:$E,'Forecast Data'!$C:$C,AU$6,'Forecast Data'!$B:$B,$D117))</f>
        <v/>
      </c>
      <c r="AV117" s="1"/>
      <c r="AW117" s="11">
        <f>SUMIFS('OP Units'!E:E,'OP Units'!$A:$A,$D117)</f>
        <v>727</v>
      </c>
      <c r="AX117" s="11">
        <f>SUMIFS('OP Units'!F:F,'OP Units'!$A:$A,$D117)</f>
        <v>765</v>
      </c>
      <c r="AY117" s="11">
        <f>SUMIFS('OP Units'!G:G,'OP Units'!$A:$A,$D117)</f>
        <v>863</v>
      </c>
      <c r="AZ117" s="11">
        <f>SUMIFS('OP Units'!H:H,'OP Units'!$A:$A,$D117)</f>
        <v>902</v>
      </c>
      <c r="BA117" s="11">
        <f>SUMIFS('OP Units'!I:I,'OP Units'!$A:$A,$D117)</f>
        <v>916</v>
      </c>
      <c r="BB117" s="11">
        <f>SUMIFS('OP Units'!J:J,'OP Units'!$A:$A,$D117)</f>
        <v>974</v>
      </c>
      <c r="BC117" s="11">
        <f>SUMIFS('OP Units'!K:K,'OP Units'!$A:$A,$D117)</f>
        <v>871</v>
      </c>
      <c r="BD117" s="11">
        <f>SUMIFS('OP Units'!L:L,'OP Units'!$A:$A,$D117)</f>
        <v>852</v>
      </c>
      <c r="BE117" s="11">
        <f>SUMIFS('OP Units'!M:M,'OP Units'!$A:$A,$D117)</f>
        <v>863</v>
      </c>
      <c r="BF117" s="11">
        <f>SUMIFS('OP Units'!N:N,'OP Units'!$A:$A,$D117)</f>
        <v>918</v>
      </c>
      <c r="BG117" s="11">
        <f>SUMIFS('OP Units'!O:O,'OP Units'!$A:$A,$D117)</f>
        <v>945</v>
      </c>
      <c r="BH117" s="11">
        <f>SUMIFS('OP Units'!P:P,'OP Units'!$A:$A,$D117)</f>
        <v>951</v>
      </c>
      <c r="BI117" s="1"/>
      <c r="BJ117" s="12" t="str">
        <f>IFERROR((SUMIFS('OP Units'!E:E,'OP Units'!$A:$A,$D117)-SUMIFS('Forecast Data'!$H:$H,'Forecast Data'!$C:$C,BJ$6,'Forecast Data'!$B:$B,$D117))/SUMIFS('Forecast Data'!$H:$H,'Forecast Data'!$C:$C,BJ$6,'Forecast Data'!$B:$B,$D117),"")</f>
        <v/>
      </c>
      <c r="BK117" s="12" t="str">
        <f>IFERROR((SUMIFS('OP Units'!F:F,'OP Units'!$A:$A,$D117)-SUMIFS('Forecast Data'!$H:$H,'Forecast Data'!$C:$C,BK$6,'Forecast Data'!$B:$B,$D117))/SUMIFS('Forecast Data'!$H:$H,'Forecast Data'!$C:$C,BK$6,'Forecast Data'!$B:$B,$D117),"")</f>
        <v/>
      </c>
      <c r="BL117" s="12" t="str">
        <f>IFERROR((SUMIFS('OP Units'!G:G,'OP Units'!$A:$A,$D117)-SUMIFS('Forecast Data'!$H:$H,'Forecast Data'!$C:$C,BL$6,'Forecast Data'!$B:$B,$D117))/SUMIFS('Forecast Data'!$H:$H,'Forecast Data'!$C:$C,BL$6,'Forecast Data'!$B:$B,$D117),"")</f>
        <v/>
      </c>
      <c r="BM117" s="12" t="str">
        <f>IFERROR((SUMIFS('OP Units'!H:H,'OP Units'!$A:$A,$D117)-SUMIFS('Forecast Data'!$H:$H,'Forecast Data'!$C:$C,BM$6,'Forecast Data'!$B:$B,$D117))/SUMIFS('Forecast Data'!$H:$H,'Forecast Data'!$C:$C,BM$6,'Forecast Data'!$B:$B,$D117),"")</f>
        <v/>
      </c>
      <c r="BN117" s="12" t="str">
        <f>IFERROR((SUMIFS('OP Units'!I:I,'OP Units'!$A:$A,$D117)-SUMIFS('Forecast Data'!$H:$H,'Forecast Data'!$C:$C,BN$6,'Forecast Data'!$B:$B,$D117))/SUMIFS('Forecast Data'!$H:$H,'Forecast Data'!$C:$C,BN$6,'Forecast Data'!$B:$B,$D117),"")</f>
        <v/>
      </c>
      <c r="BO117" s="12" t="str">
        <f>IFERROR((SUMIFS('OP Units'!J:J,'OP Units'!$A:$A,$D117)-SUMIFS('Forecast Data'!$H:$H,'Forecast Data'!$C:$C,BO$6,'Forecast Data'!$B:$B,$D117))/SUMIFS('Forecast Data'!$H:$H,'Forecast Data'!$C:$C,BO$6,'Forecast Data'!$B:$B,$D117),"")</f>
        <v/>
      </c>
      <c r="BP117" s="12" t="str">
        <f>IFERROR((SUMIFS('OP Units'!K:K,'OP Units'!$A:$A,$D117)-SUMIFS('Forecast Data'!$H:$H,'Forecast Data'!$C:$C,BP$6,'Forecast Data'!$B:$B,$D117))/SUMIFS('Forecast Data'!$H:$H,'Forecast Data'!$C:$C,BP$6,'Forecast Data'!$B:$B,$D117),"")</f>
        <v/>
      </c>
      <c r="BQ117" s="12" t="str">
        <f>IFERROR((SUMIFS('OP Units'!L:L,'OP Units'!$A:$A,$D117)-SUMIFS('Forecast Data'!$H:$H,'Forecast Data'!$C:$C,BQ$6,'Forecast Data'!$B:$B,$D117))/SUMIFS('Forecast Data'!$H:$H,'Forecast Data'!$C:$C,BQ$6,'Forecast Data'!$B:$B,$D117),"")</f>
        <v/>
      </c>
      <c r="BR117" s="12" t="str">
        <f>IFERROR((SUMIFS('OP Units'!M:M,'OP Units'!$A:$A,$D117)-SUMIFS('Forecast Data'!$H:$H,'Forecast Data'!$C:$C,BR$6,'Forecast Data'!$B:$B,$D117))/SUMIFS('Forecast Data'!$H:$H,'Forecast Data'!$C:$C,BR$6,'Forecast Data'!$B:$B,$D117),"")</f>
        <v/>
      </c>
      <c r="BS117" s="12" t="str">
        <f>IFERROR((SUMIFS('OP Units'!N:N,'OP Units'!$A:$A,$D117)-SUMIFS('Forecast Data'!$H:$H,'Forecast Data'!$C:$C,BS$6,'Forecast Data'!$B:$B,$D117))/SUMIFS('Forecast Data'!$H:$H,'Forecast Data'!$C:$C,BS$6,'Forecast Data'!$B:$B,$D117),"")</f>
        <v/>
      </c>
      <c r="BT117" s="12" t="str">
        <f>IFERROR((SUMIFS('OP Units'!O:O,'OP Units'!$A:$A,$D117)-SUMIFS('Forecast Data'!$H:$H,'Forecast Data'!$C:$C,BT$6,'Forecast Data'!$B:$B,$D117))/SUMIFS('Forecast Data'!$H:$H,'Forecast Data'!$C:$C,BT$6,'Forecast Data'!$B:$B,$D117),"")</f>
        <v/>
      </c>
      <c r="BU117" s="12" t="str">
        <f>IFERROR((SUMIFS('OP Units'!P:P,'OP Units'!$A:$A,$D117)-SUMIFS('Forecast Data'!$H:$H,'Forecast Data'!$C:$C,BU$6,'Forecast Data'!$B:$B,$D117))/SUMIFS('Forecast Data'!$H:$H,'Forecast Data'!$C:$C,BU$6,'Forecast Data'!$B:$B,$D117),"")</f>
        <v/>
      </c>
      <c r="BV117" s="12"/>
      <c r="BW117" s="11">
        <f>(SUMIFS('Forecast Data'!H:H,'Forecast Data'!B:B,D117,'Forecast Data'!C:C,BK$6)+SUMIFS('Forecast Data'!H:H,'Forecast Data'!B:B,D117,'Forecast Data'!C:C,BL$6)+SUMIFS('Forecast Data'!H:H,'Forecast Data'!B:B,D117,'Forecast Data'!C:C,BM$6)+SUMIFS('Forecast Data'!H:H,'Forecast Data'!B:B,D117,'Forecast Data'!C:C,BN$6)+SUMIFS('Forecast Data'!H:H,'Forecast Data'!B:B,D117,'Forecast Data'!C:C,BO$6)+SUMIFS('Forecast Data'!H:H,'Forecast Data'!B:B,D117,'Forecast Data'!C:C,BP$6)+SUMIFS('Forecast Data'!H:H,'Forecast Data'!B:B,D117,'Forecast Data'!C:C,BQ$6)+SUMIFS('Forecast Data'!H:H,'Forecast Data'!B:B,D117,'Forecast Data'!C:C,BJ$6))/8</f>
        <v>0</v>
      </c>
      <c r="BX117" s="12" t="str">
        <f>IFERROR((SUM(W117:AD117)-(SUMIFS('Forecast Data'!H:H,'Forecast Data'!B:B,B117,'Forecast Data'!C:C,BJ$6)+SUMIFS('Forecast Data'!H:H,'Forecast Data'!B:B,B117,'Forecast Data'!C:C,BK$6)+SUMIFS('Forecast Data'!H:H,'Forecast Data'!B:B,B117,'Forecast Data'!C:C,BL$6)+SUMIFS('Forecast Data'!H:H,'Forecast Data'!B:B,B117,'Forecast Data'!C:C,BM$6)+SUMIFS('Forecast Data'!H:H,'Forecast Data'!B:B,B117,'Forecast Data'!C:C,BN$6)+SUMIFS('Forecast Data'!H:H,'Forecast Data'!B:B,B117,'Forecast Data'!C:C,BO$6)+SUMIFS('Forecast Data'!H:H,'Forecast Data'!B:B,B117,'Forecast Data'!C:C,BP$6)+SUMIFS('Forecast Data'!H:H,'Forecast Data'!B:B,B117,'Forecast Data'!C:C,BQ$6)))/(SUMIFS('Forecast Data'!H:H,'Forecast Data'!B:B,B117,'Forecast Data'!C:C,BJ$6)+SUMIFS('Forecast Data'!H:H,'Forecast Data'!B:B,B117,'Forecast Data'!C:C,BK$6)+SUMIFS('Forecast Data'!H:H,'Forecast Data'!B:B,B117,'Forecast Data'!C:C,BL$6)+SUMIFS('Forecast Data'!H:H,'Forecast Data'!B:B,B117,'Forecast Data'!C:C,BM$6)+SUMIFS('Forecast Data'!H:H,'Forecast Data'!B:B,B117,'Forecast Data'!C:C,BN$6)+SUMIFS('Forecast Data'!H:H,'Forecast Data'!B:B,B117,'Forecast Data'!C:C,BO$6)+SUMIFS('Forecast Data'!H:H,'Forecast Data'!B:B,B117,'Forecast Data'!C:C,BP$6)+SUMIFS('Forecast Data'!H:H,'Forecast Data'!B:B,B117,'Forecast Data'!C:C,BQ$6)),"")</f>
        <v/>
      </c>
      <c r="BY117" s="12">
        <f t="shared" si="18"/>
        <v>7.9100596290224785E-4</v>
      </c>
      <c r="BZ117" s="16">
        <f t="shared" si="19"/>
        <v>9.3526235298284398E-4</v>
      </c>
      <c r="CA117" s="13">
        <f t="shared" si="20"/>
        <v>-1.4425639008059613E-2</v>
      </c>
      <c r="CB117" s="12">
        <f t="shared" si="21"/>
        <v>1.4425639008059613E-4</v>
      </c>
      <c r="CC117" s="12"/>
      <c r="CD117" s="11">
        <f>(SUMIFS('Forecast Data'!H:H,'Forecast Data'!B:B,D117,'Forecast Data'!C:C,BK$6)+SUMIFS('Forecast Data'!H:H,'Forecast Data'!B:B,D117,'Forecast Data'!C:C,BL$6)+SUMIFS('Forecast Data'!H:H,'Forecast Data'!B:B,D117,'Forecast Data'!C:C,BM$6)+SUMIFS('Forecast Data'!H:H,'Forecast Data'!B:B,D117,'Forecast Data'!C:C,BJ$6))/4</f>
        <v>0</v>
      </c>
      <c r="CE117" s="12" t="str">
        <f>IFERROR((SUM(W117:Z117)-(SUMIFS('Forecast Data'!H:H,'Forecast Data'!B:B,D117,'Forecast Data'!C:C,BJ$6)+SUMIFS('Forecast Data'!H:H,'Forecast Data'!B:B,D117,'Forecast Data'!C:C,BK$6)+SUMIFS('Forecast Data'!H:H,'Forecast Data'!B:B,D117,'Forecast Data'!C:C,BL$6)+SUMIFS('Forecast Data'!H:H,'Forecast Data'!B:B,D117,'Forecast Data'!C:C,BM$6)))/(SUMIFS('Forecast Data'!H:H,'Forecast Data'!B:B,D117,'Forecast Data'!C:C,BJ$6)+SUMIFS('Forecast Data'!H:H,'Forecast Data'!B:B,D117,'Forecast Data'!C:C,BK$6)+SUMIFS('Forecast Data'!H:H,'Forecast Data'!B:B,D117,'Forecast Data'!C:C,BL$6)+SUMIFS('Forecast Data'!H:H,'Forecast Data'!B:B,D117,'Forecast Data'!C:C,BM$6)),"")</f>
        <v/>
      </c>
      <c r="CF117" s="12">
        <f t="shared" si="22"/>
        <v>7.9100596290224785E-4</v>
      </c>
      <c r="CG117" s="12">
        <f t="shared" si="23"/>
        <v>9.2788346807136965E-4</v>
      </c>
      <c r="CH117" s="13">
        <f t="shared" si="24"/>
        <v>-1.368775051691218E-2</v>
      </c>
      <c r="CI117" s="13"/>
    </row>
    <row r="118" spans="1:87" ht="13.2">
      <c r="A118" s="1"/>
      <c r="B118" t="str">
        <f t="shared" si="46"/>
        <v>PopSockets</v>
      </c>
      <c r="D118" t="s">
        <v>151</v>
      </c>
      <c r="E118" s="11">
        <f>SUMIFS('Fin Data'!F:F,'Fin Data'!A:A,D118)</f>
        <v>5</v>
      </c>
      <c r="F118" s="11">
        <f>SUMIFS('Fin Data with 6 week hist'!I:I,'Fin Data with 6 week hist'!$A:$A,$D118)</f>
        <v>0</v>
      </c>
      <c r="G118" s="11">
        <f>SUMIFS('Fin Data with 6 week hist'!J:J,'Fin Data with 6 week hist'!$A:$A,$D118)</f>
        <v>0</v>
      </c>
      <c r="H118" s="11">
        <f>SUMIFS('Fin Data with 6 week hist'!K:K,'Fin Data with 6 week hist'!$A:$A,$D118)+SUMIFS('Unit Cancellations'!D:D,'Unit Cancellations'!$B:$B,$D118)</f>
        <v>1</v>
      </c>
      <c r="I118" s="11">
        <f>SUMIFS('Fin Data with 6 week hist'!L:L,'Fin Data with 6 week hist'!$A:$A,$D118)+SUMIFS('Unit Cancellations'!E:E,'Unit Cancellations'!$B:$B,$D118)</f>
        <v>1</v>
      </c>
      <c r="J118" s="11">
        <f>SUMIFS('Fin Data with 6 week hist'!M:M,'Fin Data with 6 week hist'!$A:$A,$D118)+SUMIFS('Unit Cancellations'!F:F,'Unit Cancellations'!$B:$B,$D118)</f>
        <v>0</v>
      </c>
      <c r="K118" s="11">
        <f>SUMIFS('Fin Data with 6 week hist'!N:N,'Fin Data with 6 week hist'!$A:$A,$D118)+SUMIFS('Unit Cancellations'!G:G,'Unit Cancellations'!$B:$B,$D118)</f>
        <v>1</v>
      </c>
      <c r="L118" s="11">
        <f>SUMIFS('Fin Data'!AN:AN,'Fin Data'!A:A,D118)</f>
        <v>1</v>
      </c>
      <c r="M118" s="12">
        <f>IFERROR(SUMIFS('Fin Data'!AO:AO,'Fin Data'!A:A,D118),"")</f>
        <v>-0.8</v>
      </c>
      <c r="N118" s="1"/>
      <c r="O118" s="11">
        <f t="shared" si="12"/>
        <v>163.5</v>
      </c>
      <c r="P118" s="12">
        <f t="shared" si="13"/>
        <v>80.75</v>
      </c>
      <c r="Q118" s="1"/>
      <c r="R118" s="11">
        <f t="shared" si="14"/>
        <v>164.25</v>
      </c>
      <c r="S118" s="12">
        <f t="shared" si="15"/>
        <v>86.6</v>
      </c>
      <c r="T118" s="11">
        <f t="shared" si="16"/>
        <v>0</v>
      </c>
      <c r="U118" s="1" t="e">
        <f t="shared" si="47"/>
        <v>#REF!</v>
      </c>
      <c r="V118" s="1"/>
      <c r="W118" s="11">
        <f>SUMIFS('Forecast Data'!$D:$D,'Forecast Data'!$C:$C,W$6,'Forecast Data'!$B:$B,$D118)</f>
        <v>163</v>
      </c>
      <c r="X118" s="11">
        <f>SUMIFS('Forecast Data'!$D:$D,'Forecast Data'!$C:$C,X$6,'Forecast Data'!$B:$B,$D118)</f>
        <v>163</v>
      </c>
      <c r="Y118" s="11">
        <f>SUMIFS('Forecast Data'!$D:$D,'Forecast Data'!$C:$C,Y$6,'Forecast Data'!$B:$B,$D118)</f>
        <v>163</v>
      </c>
      <c r="Z118" s="11">
        <f>SUMIFS('Forecast Data'!$D:$D,'Forecast Data'!$C:$C,Z$6,'Forecast Data'!$B:$B,$D118)</f>
        <v>165</v>
      </c>
      <c r="AA118" s="11">
        <f>SUMIFS('Forecast Data'!$D:$D,'Forecast Data'!$C:$C,AA$6,'Forecast Data'!$B:$B,$D118)</f>
        <v>165</v>
      </c>
      <c r="AB118" s="11">
        <f>SUMIFS('Forecast Data'!$D:$D,'Forecast Data'!$C:$C,AB$6,'Forecast Data'!$B:$B,$D118)</f>
        <v>165</v>
      </c>
      <c r="AC118" s="11">
        <f>SUMIFS('Forecast Data'!$D:$D,'Forecast Data'!$C:$C,AC$6,'Forecast Data'!$B:$B,$D118)</f>
        <v>165</v>
      </c>
      <c r="AD118" s="11">
        <f>SUMIFS('Forecast Data'!$D:$D,'Forecast Data'!$C:$C,AD$6,'Forecast Data'!$B:$B,$D118)</f>
        <v>165</v>
      </c>
      <c r="AE118" s="11">
        <f>SUMIFS('Forecast Data'!$D:$D,'Forecast Data'!$C:$C,AE$6,'Forecast Data'!$B:$B,$D118)</f>
        <v>165</v>
      </c>
      <c r="AF118" s="11">
        <f>SUMIFS('Forecast Data'!$D:$D,'Forecast Data'!$C:$C,AF$6,'Forecast Data'!$B:$B,$D118)</f>
        <v>165</v>
      </c>
      <c r="AG118" s="11">
        <f>SUMIFS('Forecast Data'!$D:$D,'Forecast Data'!$C:$C,AG$6,'Forecast Data'!$B:$B,$D118)</f>
        <v>165</v>
      </c>
      <c r="AH118" s="11">
        <f>SUMIFS('Forecast Data'!$D:$D,'Forecast Data'!$C:$C,AH$6,'Forecast Data'!$B:$B,$D118)</f>
        <v>165</v>
      </c>
      <c r="AI118" s="1"/>
      <c r="AJ118" s="12">
        <f>IF(SUMIFS('Forecast Data'!$E:$E,'Forecast Data'!$C:$C,AJ$6,'Forecast Data'!$B:$B,$D118)=0,"",SUMIFS('Forecast Data'!$E:$E,'Forecast Data'!$C:$C,AJ$6,'Forecast Data'!$B:$B,$D118))</f>
        <v>53.36</v>
      </c>
      <c r="AK118" s="12">
        <f>IF(SUMIFS('Forecast Data'!$E:$E,'Forecast Data'!$C:$C,AK$6,'Forecast Data'!$B:$B,$D118)=0,"",SUMIFS('Forecast Data'!$E:$E,'Forecast Data'!$C:$C,AK$6,'Forecast Data'!$B:$B,$D118))</f>
        <v>53.36</v>
      </c>
      <c r="AL118" s="12" t="str">
        <f>IF(SUMIFS('Forecast Data'!$E:$E,'Forecast Data'!$C:$C,AL$6,'Forecast Data'!$B:$B,$D118)=0,"",SUMIFS('Forecast Data'!$E:$E,'Forecast Data'!$C:$C,AL$6,'Forecast Data'!$B:$B,$D118))</f>
        <v/>
      </c>
      <c r="AM118" s="12">
        <f>IF(SUMIFS('Forecast Data'!$E:$E,'Forecast Data'!$C:$C,AM$6,'Forecast Data'!$B:$B,$D118)=0,"",SUMIFS('Forecast Data'!$E:$E,'Forecast Data'!$C:$C,AM$6,'Forecast Data'!$B:$B,$D118))</f>
        <v>81.319999999999993</v>
      </c>
      <c r="AN118" s="12">
        <f>IF(SUMIFS('Forecast Data'!$E:$E,'Forecast Data'!$C:$C,AN$6,'Forecast Data'!$B:$B,$D118)=0,"",SUMIFS('Forecast Data'!$E:$E,'Forecast Data'!$C:$C,AN$6,'Forecast Data'!$B:$B,$D118))</f>
        <v>40.229999999999997</v>
      </c>
      <c r="AO118" s="12" t="str">
        <f>IF(SUMIFS('Forecast Data'!$E:$E,'Forecast Data'!$C:$C,AO$6,'Forecast Data'!$B:$B,$D118)=0,"",SUMIFS('Forecast Data'!$E:$E,'Forecast Data'!$C:$C,AO$6,'Forecast Data'!$B:$B,$D118))</f>
        <v/>
      </c>
      <c r="AP118" s="12">
        <f>IF(SUMIFS('Forecast Data'!$E:$E,'Forecast Data'!$C:$C,AP$6,'Forecast Data'!$B:$B,$D118)=0,"",SUMIFS('Forecast Data'!$E:$E,'Forecast Data'!$C:$C,AP$6,'Forecast Data'!$B:$B,$D118))</f>
        <v>53.97</v>
      </c>
      <c r="AQ118" s="12" t="str">
        <f>IF(SUMIFS('Forecast Data'!$E:$E,'Forecast Data'!$C:$C,AQ$6,'Forecast Data'!$B:$B,$D118)=0,"",SUMIFS('Forecast Data'!$E:$E,'Forecast Data'!$C:$C,AQ$6,'Forecast Data'!$B:$B,$D118))</f>
        <v/>
      </c>
      <c r="AR118" s="12">
        <f>IF(SUMIFS('Forecast Data'!$E:$E,'Forecast Data'!$C:$C,AR$6,'Forecast Data'!$B:$B,$D118)=0,"",SUMIFS('Forecast Data'!$E:$E,'Forecast Data'!$C:$C,AR$6,'Forecast Data'!$B:$B,$D118))</f>
        <v>163.9</v>
      </c>
      <c r="AS118" s="12">
        <f>IF(SUMIFS('Forecast Data'!$E:$E,'Forecast Data'!$C:$C,AS$6,'Forecast Data'!$B:$B,$D118)=0,"",SUMIFS('Forecast Data'!$E:$E,'Forecast Data'!$C:$C,AS$6,'Forecast Data'!$B:$B,$D118))</f>
        <v>163.9</v>
      </c>
      <c r="AT118" s="12">
        <f>IF(SUMIFS('Forecast Data'!$E:$E,'Forecast Data'!$C:$C,AT$6,'Forecast Data'!$B:$B,$D118)=0,"",SUMIFS('Forecast Data'!$E:$E,'Forecast Data'!$C:$C,AT$6,'Forecast Data'!$B:$B,$D118))</f>
        <v>40.229999999999997</v>
      </c>
      <c r="AU118" s="12">
        <f>IF(SUMIFS('Forecast Data'!$E:$E,'Forecast Data'!$C:$C,AU$6,'Forecast Data'!$B:$B,$D118)=0,"",SUMIFS('Forecast Data'!$E:$E,'Forecast Data'!$C:$C,AU$6,'Forecast Data'!$B:$B,$D118))</f>
        <v>53.97</v>
      </c>
      <c r="AV118" s="1"/>
      <c r="AW118" s="11">
        <f>SUMIFS('OP Units'!E:E,'OP Units'!$A:$A,$D118)</f>
        <v>0</v>
      </c>
      <c r="AX118" s="11">
        <f>SUMIFS('OP Units'!F:F,'OP Units'!$A:$A,$D118)</f>
        <v>0</v>
      </c>
      <c r="AY118" s="11">
        <f>SUMIFS('OP Units'!G:G,'OP Units'!$A:$A,$D118)</f>
        <v>0</v>
      </c>
      <c r="AZ118" s="11">
        <f>SUMIFS('OP Units'!H:H,'OP Units'!$A:$A,$D118)</f>
        <v>0</v>
      </c>
      <c r="BA118" s="11">
        <f>SUMIFS('OP Units'!I:I,'OP Units'!$A:$A,$D118)</f>
        <v>0</v>
      </c>
      <c r="BB118" s="11">
        <f>SUMIFS('OP Units'!J:J,'OP Units'!$A:$A,$D118)</f>
        <v>0</v>
      </c>
      <c r="BC118" s="11">
        <f>SUMIFS('OP Units'!K:K,'OP Units'!$A:$A,$D118)</f>
        <v>0</v>
      </c>
      <c r="BD118" s="11">
        <f>SUMIFS('OP Units'!L:L,'OP Units'!$A:$A,$D118)</f>
        <v>0</v>
      </c>
      <c r="BE118" s="11">
        <f>SUMIFS('OP Units'!M:M,'OP Units'!$A:$A,$D118)</f>
        <v>0</v>
      </c>
      <c r="BF118" s="11">
        <f>SUMIFS('OP Units'!N:N,'OP Units'!$A:$A,$D118)</f>
        <v>0</v>
      </c>
      <c r="BG118" s="11">
        <f>SUMIFS('OP Units'!O:O,'OP Units'!$A:$A,$D118)</f>
        <v>0</v>
      </c>
      <c r="BH118" s="11">
        <f>SUMIFS('OP Units'!P:P,'OP Units'!$A:$A,$D118)</f>
        <v>0</v>
      </c>
      <c r="BI118" s="1"/>
      <c r="BJ118" s="12">
        <f>IFERROR((SUMIFS('OP Units'!E:E,'OP Units'!$A:$A,$D118)-SUMIFS('Forecast Data'!$H:$H,'Forecast Data'!$C:$C,BJ$6,'Forecast Data'!$B:$B,$D118))/SUMIFS('Forecast Data'!$H:$H,'Forecast Data'!$C:$C,BJ$6,'Forecast Data'!$B:$B,$D118),"")</f>
        <v>-1</v>
      </c>
      <c r="BK118" s="12">
        <f>IFERROR((SUMIFS('OP Units'!F:F,'OP Units'!$A:$A,$D118)-SUMIFS('Forecast Data'!$H:$H,'Forecast Data'!$C:$C,BK$6,'Forecast Data'!$B:$B,$D118))/SUMIFS('Forecast Data'!$H:$H,'Forecast Data'!$C:$C,BK$6,'Forecast Data'!$B:$B,$D118),"")</f>
        <v>-1</v>
      </c>
      <c r="BL118" s="12" t="str">
        <f>IFERROR((SUMIFS('OP Units'!G:G,'OP Units'!$A:$A,$D118)-SUMIFS('Forecast Data'!$H:$H,'Forecast Data'!$C:$C,BL$6,'Forecast Data'!$B:$B,$D118))/SUMIFS('Forecast Data'!$H:$H,'Forecast Data'!$C:$C,BL$6,'Forecast Data'!$B:$B,$D118),"")</f>
        <v/>
      </c>
      <c r="BM118" s="12">
        <f>IFERROR((SUMIFS('OP Units'!H:H,'OP Units'!$A:$A,$D118)-SUMIFS('Forecast Data'!$H:$H,'Forecast Data'!$C:$C,BM$6,'Forecast Data'!$B:$B,$D118))/SUMIFS('Forecast Data'!$H:$H,'Forecast Data'!$C:$C,BM$6,'Forecast Data'!$B:$B,$D118),"")</f>
        <v>-1</v>
      </c>
      <c r="BN118" s="12">
        <f>IFERROR((SUMIFS('OP Units'!I:I,'OP Units'!$A:$A,$D118)-SUMIFS('Forecast Data'!$H:$H,'Forecast Data'!$C:$C,BN$6,'Forecast Data'!$B:$B,$D118))/SUMIFS('Forecast Data'!$H:$H,'Forecast Data'!$C:$C,BN$6,'Forecast Data'!$B:$B,$D118),"")</f>
        <v>-1</v>
      </c>
      <c r="BO118" s="12" t="str">
        <f>IFERROR((SUMIFS('OP Units'!J:J,'OP Units'!$A:$A,$D118)-SUMIFS('Forecast Data'!$H:$H,'Forecast Data'!$C:$C,BO$6,'Forecast Data'!$B:$B,$D118))/SUMIFS('Forecast Data'!$H:$H,'Forecast Data'!$C:$C,BO$6,'Forecast Data'!$B:$B,$D118),"")</f>
        <v/>
      </c>
      <c r="BP118" s="12">
        <f>IFERROR((SUMIFS('OP Units'!K:K,'OP Units'!$A:$A,$D118)-SUMIFS('Forecast Data'!$H:$H,'Forecast Data'!$C:$C,BP$6,'Forecast Data'!$B:$B,$D118))/SUMIFS('Forecast Data'!$H:$H,'Forecast Data'!$C:$C,BP$6,'Forecast Data'!$B:$B,$D118),"")</f>
        <v>-1</v>
      </c>
      <c r="BQ118" s="12" t="str">
        <f>IFERROR((SUMIFS('OP Units'!L:L,'OP Units'!$A:$A,$D118)-SUMIFS('Forecast Data'!$H:$H,'Forecast Data'!$C:$C,BQ$6,'Forecast Data'!$B:$B,$D118))/SUMIFS('Forecast Data'!$H:$H,'Forecast Data'!$C:$C,BQ$6,'Forecast Data'!$B:$B,$D118),"")</f>
        <v/>
      </c>
      <c r="BR118" s="12">
        <f>IFERROR((SUMIFS('OP Units'!M:M,'OP Units'!$A:$A,$D118)-SUMIFS('Forecast Data'!$H:$H,'Forecast Data'!$C:$C,BR$6,'Forecast Data'!$B:$B,$D118))/SUMIFS('Forecast Data'!$H:$H,'Forecast Data'!$C:$C,BR$6,'Forecast Data'!$B:$B,$D118),"")</f>
        <v>-1</v>
      </c>
      <c r="BS118" s="12">
        <f>IFERROR((SUMIFS('OP Units'!N:N,'OP Units'!$A:$A,$D118)-SUMIFS('Forecast Data'!$H:$H,'Forecast Data'!$C:$C,BS$6,'Forecast Data'!$B:$B,$D118))/SUMIFS('Forecast Data'!$H:$H,'Forecast Data'!$C:$C,BS$6,'Forecast Data'!$B:$B,$D118),"")</f>
        <v>-1</v>
      </c>
      <c r="BT118" s="12">
        <f>IFERROR((SUMIFS('OP Units'!O:O,'OP Units'!$A:$A,$D118)-SUMIFS('Forecast Data'!$H:$H,'Forecast Data'!$C:$C,BT$6,'Forecast Data'!$B:$B,$D118))/SUMIFS('Forecast Data'!$H:$H,'Forecast Data'!$C:$C,BT$6,'Forecast Data'!$B:$B,$D118),"")</f>
        <v>-1</v>
      </c>
      <c r="BU118" s="12">
        <f>IFERROR((SUMIFS('OP Units'!P:P,'OP Units'!$A:$A,$D118)-SUMIFS('Forecast Data'!$H:$H,'Forecast Data'!$C:$C,BU$6,'Forecast Data'!$B:$B,$D118))/SUMIFS('Forecast Data'!$H:$H,'Forecast Data'!$C:$C,BU$6,'Forecast Data'!$B:$B,$D118),"")</f>
        <v>-1</v>
      </c>
      <c r="BV118" s="12"/>
      <c r="BW118" s="11">
        <f>(SUMIFS('Forecast Data'!H:H,'Forecast Data'!B:B,D118,'Forecast Data'!C:C,BK$6)+SUMIFS('Forecast Data'!H:H,'Forecast Data'!B:B,D118,'Forecast Data'!C:C,BL$6)+SUMIFS('Forecast Data'!H:H,'Forecast Data'!B:B,D118,'Forecast Data'!C:C,BM$6)+SUMIFS('Forecast Data'!H:H,'Forecast Data'!B:B,D118,'Forecast Data'!C:C,BN$6)+SUMIFS('Forecast Data'!H:H,'Forecast Data'!B:B,D118,'Forecast Data'!C:C,BO$6)+SUMIFS('Forecast Data'!H:H,'Forecast Data'!B:B,D118,'Forecast Data'!C:C,BP$6)+SUMIFS('Forecast Data'!H:H,'Forecast Data'!B:B,D118,'Forecast Data'!C:C,BQ$6)+SUMIFS('Forecast Data'!H:H,'Forecast Data'!B:B,D118,'Forecast Data'!C:C,BJ$6))/8</f>
        <v>1.875</v>
      </c>
      <c r="BX118" s="12">
        <f>IFERROR((SUM(W118:AD118)-(SUMIFS('Forecast Data'!H:H,'Forecast Data'!B:B,B118,'Forecast Data'!C:C,BJ$6)+SUMIFS('Forecast Data'!H:H,'Forecast Data'!B:B,B118,'Forecast Data'!C:C,BK$6)+SUMIFS('Forecast Data'!H:H,'Forecast Data'!B:B,B118,'Forecast Data'!C:C,BL$6)+SUMIFS('Forecast Data'!H:H,'Forecast Data'!B:B,B118,'Forecast Data'!C:C,BM$6)+SUMIFS('Forecast Data'!H:H,'Forecast Data'!B:B,B118,'Forecast Data'!C:C,BN$6)+SUMIFS('Forecast Data'!H:H,'Forecast Data'!B:B,B118,'Forecast Data'!C:C,BO$6)+SUMIFS('Forecast Data'!H:H,'Forecast Data'!B:B,B118,'Forecast Data'!C:C,BP$6)+SUMIFS('Forecast Data'!H:H,'Forecast Data'!B:B,B118,'Forecast Data'!C:C,BQ$6)))/(SUMIFS('Forecast Data'!H:H,'Forecast Data'!B:B,B118,'Forecast Data'!C:C,BJ$6)+SUMIFS('Forecast Data'!H:H,'Forecast Data'!B:B,B118,'Forecast Data'!C:C,BK$6)+SUMIFS('Forecast Data'!H:H,'Forecast Data'!B:B,B118,'Forecast Data'!C:C,BL$6)+SUMIFS('Forecast Data'!H:H,'Forecast Data'!B:B,B118,'Forecast Data'!C:C,BM$6)+SUMIFS('Forecast Data'!H:H,'Forecast Data'!B:B,B118,'Forecast Data'!C:C,BN$6)+SUMIFS('Forecast Data'!H:H,'Forecast Data'!B:B,B118,'Forecast Data'!C:C,BO$6)+SUMIFS('Forecast Data'!H:H,'Forecast Data'!B:B,B118,'Forecast Data'!C:C,BP$6)+SUMIFS('Forecast Data'!H:H,'Forecast Data'!B:B,B118,'Forecast Data'!C:C,BQ$6)),"")</f>
        <v>86.6</v>
      </c>
      <c r="BY118" s="12">
        <f t="shared" si="18"/>
        <v>-3.4205663260637747E-6</v>
      </c>
      <c r="BZ118" s="16">
        <f t="shared" si="19"/>
        <v>1.3352080410206774E-4</v>
      </c>
      <c r="CA118" s="13">
        <f t="shared" si="20"/>
        <v>-1.3694137042813151E-2</v>
      </c>
      <c r="CB118" s="12">
        <f t="shared" si="21"/>
        <v>1.3694137042813152E-4</v>
      </c>
      <c r="CC118" s="12"/>
      <c r="CD118" s="11">
        <f>(SUMIFS('Forecast Data'!H:H,'Forecast Data'!B:B,D118,'Forecast Data'!C:C,BK$6)+SUMIFS('Forecast Data'!H:H,'Forecast Data'!B:B,D118,'Forecast Data'!C:C,BL$6)+SUMIFS('Forecast Data'!H:H,'Forecast Data'!B:B,D118,'Forecast Data'!C:C,BM$6)+SUMIFS('Forecast Data'!H:H,'Forecast Data'!B:B,D118,'Forecast Data'!C:C,BJ$6))/4</f>
        <v>2</v>
      </c>
      <c r="CE118" s="12">
        <f>IFERROR((SUM(W118:Z118)-(SUMIFS('Forecast Data'!H:H,'Forecast Data'!B:B,D118,'Forecast Data'!C:C,BJ$6)+SUMIFS('Forecast Data'!H:H,'Forecast Data'!B:B,D118,'Forecast Data'!C:C,BK$6)+SUMIFS('Forecast Data'!H:H,'Forecast Data'!B:B,D118,'Forecast Data'!C:C,BL$6)+SUMIFS('Forecast Data'!H:H,'Forecast Data'!B:B,D118,'Forecast Data'!C:C,BM$6)))/(SUMIFS('Forecast Data'!H:H,'Forecast Data'!B:B,D118,'Forecast Data'!C:C,BJ$6)+SUMIFS('Forecast Data'!H:H,'Forecast Data'!B:B,D118,'Forecast Data'!C:C,BK$6)+SUMIFS('Forecast Data'!H:H,'Forecast Data'!B:B,D118,'Forecast Data'!C:C,BL$6)+SUMIFS('Forecast Data'!H:H,'Forecast Data'!B:B,D118,'Forecast Data'!C:C,BM$6)),"")</f>
        <v>80.75</v>
      </c>
      <c r="CF118" s="12">
        <f t="shared" si="22"/>
        <v>-3.4205663260637747E-6</v>
      </c>
      <c r="CG118" s="12">
        <f t="shared" si="23"/>
        <v>1.3539930435376208E-4</v>
      </c>
      <c r="CH118" s="13">
        <f t="shared" si="24"/>
        <v>-1.3881987067982587E-2</v>
      </c>
      <c r="CI118" s="13"/>
    </row>
    <row r="119" spans="1:87" ht="13.2">
      <c r="A119" s="1"/>
      <c r="B119" t="str">
        <f t="shared" si="46"/>
        <v>Davinci Laboratories</v>
      </c>
      <c r="D119" t="s">
        <v>152</v>
      </c>
      <c r="E119" s="11">
        <f>SUMIFS('Fin Data'!F:F,'Fin Data'!A:A,D119)</f>
        <v>3102</v>
      </c>
      <c r="F119" s="11">
        <f>SUMIFS('Fin Data with 6 week hist'!I:I,'Fin Data with 6 week hist'!$A:$A,$D119)</f>
        <v>3557</v>
      </c>
      <c r="G119" s="11">
        <f>SUMIFS('Fin Data with 6 week hist'!J:J,'Fin Data with 6 week hist'!$A:$A,$D119)</f>
        <v>3265</v>
      </c>
      <c r="H119" s="11">
        <f>SUMIFS('Fin Data with 6 week hist'!K:K,'Fin Data with 6 week hist'!$A:$A,$D119)+SUMIFS('Unit Cancellations'!D:D,'Unit Cancellations'!$B:$B,$D119)</f>
        <v>3352</v>
      </c>
      <c r="I119" s="11">
        <f>SUMIFS('Fin Data with 6 week hist'!L:L,'Fin Data with 6 week hist'!$A:$A,$D119)+SUMIFS('Unit Cancellations'!E:E,'Unit Cancellations'!$B:$B,$D119)</f>
        <v>3518</v>
      </c>
      <c r="J119" s="11">
        <f>SUMIFS('Fin Data with 6 week hist'!M:M,'Fin Data with 6 week hist'!$A:$A,$D119)+SUMIFS('Unit Cancellations'!F:F,'Unit Cancellations'!$B:$B,$D119)</f>
        <v>3402</v>
      </c>
      <c r="K119" s="11">
        <f>SUMIFS('Fin Data with 6 week hist'!N:N,'Fin Data with 6 week hist'!$A:$A,$D119)+SUMIFS('Unit Cancellations'!G:G,'Unit Cancellations'!$B:$B,$D119)</f>
        <v>3589</v>
      </c>
      <c r="L119" s="11">
        <f>SUMIFS('Fin Data'!AN:AN,'Fin Data'!A:A,D119)</f>
        <v>3447.6666666666665</v>
      </c>
      <c r="M119" s="12">
        <f>IFERROR(SUMIFS('Fin Data'!AO:AO,'Fin Data'!A:A,D119),"")</f>
        <v>0.11143348377390926</v>
      </c>
      <c r="N119" s="1"/>
      <c r="O119" s="11">
        <f t="shared" si="12"/>
        <v>3638.5</v>
      </c>
      <c r="P119" s="12">
        <f t="shared" si="13"/>
        <v>0.16023596938775511</v>
      </c>
      <c r="Q119" s="1"/>
      <c r="R119" s="11">
        <f t="shared" si="14"/>
        <v>3648.25</v>
      </c>
      <c r="S119" s="12">
        <f t="shared" si="15"/>
        <v>0.17006093649775497</v>
      </c>
      <c r="T119" s="11">
        <f t="shared" si="16"/>
        <v>3616.875</v>
      </c>
      <c r="U119" s="1" t="e">
        <f t="shared" si="47"/>
        <v>#REF!</v>
      </c>
      <c r="V119" s="1"/>
      <c r="W119" s="11">
        <f>SUMIFS('Forecast Data'!$D:$D,'Forecast Data'!$C:$C,W$6,'Forecast Data'!$B:$B,$D119)</f>
        <v>3623</v>
      </c>
      <c r="X119" s="11">
        <f>SUMIFS('Forecast Data'!$D:$D,'Forecast Data'!$C:$C,X$6,'Forecast Data'!$B:$B,$D119)</f>
        <v>3631</v>
      </c>
      <c r="Y119" s="11">
        <f>SUMIFS('Forecast Data'!$D:$D,'Forecast Data'!$C:$C,Y$6,'Forecast Data'!$B:$B,$D119)</f>
        <v>3646</v>
      </c>
      <c r="Z119" s="11">
        <f>SUMIFS('Forecast Data'!$D:$D,'Forecast Data'!$C:$C,Z$6,'Forecast Data'!$B:$B,$D119)</f>
        <v>3654</v>
      </c>
      <c r="AA119" s="11">
        <f>SUMIFS('Forecast Data'!$D:$D,'Forecast Data'!$C:$C,AA$6,'Forecast Data'!$B:$B,$D119)</f>
        <v>3649</v>
      </c>
      <c r="AB119" s="11">
        <f>SUMIFS('Forecast Data'!$D:$D,'Forecast Data'!$C:$C,AB$6,'Forecast Data'!$B:$B,$D119)</f>
        <v>3657</v>
      </c>
      <c r="AC119" s="11">
        <f>SUMIFS('Forecast Data'!$D:$D,'Forecast Data'!$C:$C,AC$6,'Forecast Data'!$B:$B,$D119)</f>
        <v>3664</v>
      </c>
      <c r="AD119" s="11">
        <f>SUMIFS('Forecast Data'!$D:$D,'Forecast Data'!$C:$C,AD$6,'Forecast Data'!$B:$B,$D119)</f>
        <v>3662</v>
      </c>
      <c r="AE119" s="11">
        <f>SUMIFS('Forecast Data'!$D:$D,'Forecast Data'!$C:$C,AE$6,'Forecast Data'!$B:$B,$D119)</f>
        <v>3665</v>
      </c>
      <c r="AF119" s="11">
        <f>SUMIFS('Forecast Data'!$D:$D,'Forecast Data'!$C:$C,AF$6,'Forecast Data'!$B:$B,$D119)</f>
        <v>3658</v>
      </c>
      <c r="AG119" s="11">
        <f>SUMIFS('Forecast Data'!$D:$D,'Forecast Data'!$C:$C,AG$6,'Forecast Data'!$B:$B,$D119)</f>
        <v>3660</v>
      </c>
      <c r="AH119" s="11">
        <f>SUMIFS('Forecast Data'!$D:$D,'Forecast Data'!$C:$C,AH$6,'Forecast Data'!$B:$B,$D119)</f>
        <v>3649</v>
      </c>
      <c r="AI119" s="1"/>
      <c r="AJ119" s="12">
        <f>IF(SUMIFS('Forecast Data'!$E:$E,'Forecast Data'!$C:$C,AJ$6,'Forecast Data'!$B:$B,$D119)=0,"",SUMIFS('Forecast Data'!$E:$E,'Forecast Data'!$C:$C,AJ$6,'Forecast Data'!$B:$B,$D119))</f>
        <v>0.08</v>
      </c>
      <c r="AK119" s="12">
        <f>IF(SUMIFS('Forecast Data'!$E:$E,'Forecast Data'!$C:$C,AK$6,'Forecast Data'!$B:$B,$D119)=0,"",SUMIFS('Forecast Data'!$E:$E,'Forecast Data'!$C:$C,AK$6,'Forecast Data'!$B:$B,$D119))</f>
        <v>0.21</v>
      </c>
      <c r="AL119" s="12">
        <f>IF(SUMIFS('Forecast Data'!$E:$E,'Forecast Data'!$C:$C,AL$6,'Forecast Data'!$B:$B,$D119)=0,"",SUMIFS('Forecast Data'!$E:$E,'Forecast Data'!$C:$C,AL$6,'Forecast Data'!$B:$B,$D119))</f>
        <v>0.17</v>
      </c>
      <c r="AM119" s="12">
        <f>IF(SUMIFS('Forecast Data'!$E:$E,'Forecast Data'!$C:$C,AM$6,'Forecast Data'!$B:$B,$D119)=0,"",SUMIFS('Forecast Data'!$E:$E,'Forecast Data'!$C:$C,AM$6,'Forecast Data'!$B:$B,$D119))</f>
        <v>0.2</v>
      </c>
      <c r="AN119" s="12">
        <f>IF(SUMIFS('Forecast Data'!$E:$E,'Forecast Data'!$C:$C,AN$6,'Forecast Data'!$B:$B,$D119)=0,"",SUMIFS('Forecast Data'!$E:$E,'Forecast Data'!$C:$C,AN$6,'Forecast Data'!$B:$B,$D119))</f>
        <v>0.16</v>
      </c>
      <c r="AO119" s="12">
        <f>IF(SUMIFS('Forecast Data'!$E:$E,'Forecast Data'!$C:$C,AO$6,'Forecast Data'!$B:$B,$D119)=0,"",SUMIFS('Forecast Data'!$E:$E,'Forecast Data'!$C:$C,AO$6,'Forecast Data'!$B:$B,$D119))</f>
        <v>0.11</v>
      </c>
      <c r="AP119" s="12">
        <f>IF(SUMIFS('Forecast Data'!$E:$E,'Forecast Data'!$C:$C,AP$6,'Forecast Data'!$B:$B,$D119)=0,"",SUMIFS('Forecast Data'!$E:$E,'Forecast Data'!$C:$C,AP$6,'Forecast Data'!$B:$B,$D119))</f>
        <v>0.21</v>
      </c>
      <c r="AQ119" s="12">
        <f>IF(SUMIFS('Forecast Data'!$E:$E,'Forecast Data'!$C:$C,AQ$6,'Forecast Data'!$B:$B,$D119)=0,"",SUMIFS('Forecast Data'!$E:$E,'Forecast Data'!$C:$C,AQ$6,'Forecast Data'!$B:$B,$D119))</f>
        <v>0.25</v>
      </c>
      <c r="AR119" s="12">
        <f>IF(SUMIFS('Forecast Data'!$E:$E,'Forecast Data'!$C:$C,AR$6,'Forecast Data'!$B:$B,$D119)=0,"",SUMIFS('Forecast Data'!$E:$E,'Forecast Data'!$C:$C,AR$6,'Forecast Data'!$B:$B,$D119))</f>
        <v>-0.03</v>
      </c>
      <c r="AS119" s="12">
        <f>IF(SUMIFS('Forecast Data'!$E:$E,'Forecast Data'!$C:$C,AS$6,'Forecast Data'!$B:$B,$D119)=0,"",SUMIFS('Forecast Data'!$E:$E,'Forecast Data'!$C:$C,AS$6,'Forecast Data'!$B:$B,$D119))</f>
        <v>-0.08</v>
      </c>
      <c r="AT119" s="12">
        <f>IF(SUMIFS('Forecast Data'!$E:$E,'Forecast Data'!$C:$C,AT$6,'Forecast Data'!$B:$B,$D119)=0,"",SUMIFS('Forecast Data'!$E:$E,'Forecast Data'!$C:$C,AT$6,'Forecast Data'!$B:$B,$D119))</f>
        <v>0.18</v>
      </c>
      <c r="AU119" s="12">
        <f>IF(SUMIFS('Forecast Data'!$E:$E,'Forecast Data'!$C:$C,AU$6,'Forecast Data'!$B:$B,$D119)=0,"",SUMIFS('Forecast Data'!$E:$E,'Forecast Data'!$C:$C,AU$6,'Forecast Data'!$B:$B,$D119))</f>
        <v>0.19</v>
      </c>
      <c r="AV119" s="1"/>
      <c r="AW119" s="11">
        <f>SUMIFS('OP Units'!E:E,'OP Units'!$A:$A,$D119)</f>
        <v>3890</v>
      </c>
      <c r="AX119" s="11">
        <f>SUMIFS('OP Units'!F:F,'OP Units'!$A:$A,$D119)</f>
        <v>3841</v>
      </c>
      <c r="AY119" s="11">
        <f>SUMIFS('OP Units'!G:G,'OP Units'!$A:$A,$D119)</f>
        <v>3290</v>
      </c>
      <c r="AZ119" s="11">
        <f>SUMIFS('OP Units'!H:H,'OP Units'!$A:$A,$D119)</f>
        <v>3672</v>
      </c>
      <c r="BA119" s="11">
        <f>SUMIFS('OP Units'!I:I,'OP Units'!$A:$A,$D119)</f>
        <v>3611</v>
      </c>
      <c r="BB119" s="11">
        <f>SUMIFS('OP Units'!J:J,'OP Units'!$A:$A,$D119)</f>
        <v>3621</v>
      </c>
      <c r="BC119" s="11">
        <f>SUMIFS('OP Units'!K:K,'OP Units'!$A:$A,$D119)</f>
        <v>3688</v>
      </c>
      <c r="BD119" s="11">
        <f>SUMIFS('OP Units'!L:L,'OP Units'!$A:$A,$D119)</f>
        <v>3322</v>
      </c>
      <c r="BE119" s="11">
        <f>SUMIFS('OP Units'!M:M,'OP Units'!$A:$A,$D119)</f>
        <v>3446</v>
      </c>
      <c r="BF119" s="11">
        <f>SUMIFS('OP Units'!N:N,'OP Units'!$A:$A,$D119)</f>
        <v>3760</v>
      </c>
      <c r="BG119" s="11">
        <f>SUMIFS('OP Units'!O:O,'OP Units'!$A:$A,$D119)</f>
        <v>3414</v>
      </c>
      <c r="BH119" s="11">
        <f>SUMIFS('OP Units'!P:P,'OP Units'!$A:$A,$D119)</f>
        <v>3609</v>
      </c>
      <c r="BI119" s="1"/>
      <c r="BJ119" s="12">
        <f>IFERROR((SUMIFS('OP Units'!E:E,'OP Units'!$A:$A,$D119)-SUMIFS('Forecast Data'!$H:$H,'Forecast Data'!$C:$C,BJ$6,'Forecast Data'!$B:$B,$D119))/SUMIFS('Forecast Data'!$H:$H,'Forecast Data'!$C:$C,BJ$6,'Forecast Data'!$B:$B,$D119),"")</f>
        <v>0.15464529533986346</v>
      </c>
      <c r="BK119" s="12">
        <f>IFERROR((SUMIFS('OP Units'!F:F,'OP Units'!$A:$A,$D119)-SUMIFS('Forecast Data'!$H:$H,'Forecast Data'!$C:$C,BK$6,'Forecast Data'!$B:$B,$D119))/SUMIFS('Forecast Data'!$H:$H,'Forecast Data'!$C:$C,BK$6,'Forecast Data'!$B:$B,$D119),"")</f>
        <v>0.28076025341780592</v>
      </c>
      <c r="BL119" s="12">
        <f>IFERROR((SUMIFS('OP Units'!G:G,'OP Units'!$A:$A,$D119)-SUMIFS('Forecast Data'!$H:$H,'Forecast Data'!$C:$C,BL$6,'Forecast Data'!$B:$B,$D119))/SUMIFS('Forecast Data'!$H:$H,'Forecast Data'!$C:$C,BL$6,'Forecast Data'!$B:$B,$D119),"")</f>
        <v>5.4825264507855083E-2</v>
      </c>
      <c r="BM119" s="12">
        <f>IFERROR((SUMIFS('OP Units'!H:H,'OP Units'!$A:$A,$D119)-SUMIFS('Forecast Data'!$H:$H,'Forecast Data'!$C:$C,BM$6,'Forecast Data'!$B:$B,$D119))/SUMIFS('Forecast Data'!$H:$H,'Forecast Data'!$C:$C,BM$6,'Forecast Data'!$B:$B,$D119),"")</f>
        <v>0.20117762512266929</v>
      </c>
      <c r="BN119" s="12">
        <f>IFERROR((SUMIFS('OP Units'!I:I,'OP Units'!$A:$A,$D119)-SUMIFS('Forecast Data'!$H:$H,'Forecast Data'!$C:$C,BN$6,'Forecast Data'!$B:$B,$D119))/SUMIFS('Forecast Data'!$H:$H,'Forecast Data'!$C:$C,BN$6,'Forecast Data'!$B:$B,$D119),"")</f>
        <v>0.15256942227896586</v>
      </c>
      <c r="BO119" s="12">
        <f>IFERROR((SUMIFS('OP Units'!J:J,'OP Units'!$A:$A,$D119)-SUMIFS('Forecast Data'!$H:$H,'Forecast Data'!$C:$C,BO$6,'Forecast Data'!$B:$B,$D119))/SUMIFS('Forecast Data'!$H:$H,'Forecast Data'!$C:$C,BO$6,'Forecast Data'!$B:$B,$D119),"")</f>
        <v>9.5944309927360777E-2</v>
      </c>
      <c r="BP119" s="12">
        <f>IFERROR((SUMIFS('OP Units'!K:K,'OP Units'!$A:$A,$D119)-SUMIFS('Forecast Data'!$H:$H,'Forecast Data'!$C:$C,BP$6,'Forecast Data'!$B:$B,$D119))/SUMIFS('Forecast Data'!$H:$H,'Forecast Data'!$C:$C,BP$6,'Forecast Data'!$B:$B,$D119),"")</f>
        <v>0.21877065432914738</v>
      </c>
      <c r="BQ119" s="12">
        <f>IFERROR((SUMIFS('OP Units'!L:L,'OP Units'!$A:$A,$D119)-SUMIFS('Forecast Data'!$H:$H,'Forecast Data'!$C:$C,BQ$6,'Forecast Data'!$B:$B,$D119))/SUMIFS('Forecast Data'!$H:$H,'Forecast Data'!$C:$C,BQ$6,'Forecast Data'!$B:$B,$D119),"")</f>
        <v>0.13108614232209737</v>
      </c>
      <c r="BR119" s="12">
        <f>IFERROR((SUMIFS('OP Units'!M:M,'OP Units'!$A:$A,$D119)-SUMIFS('Forecast Data'!$H:$H,'Forecast Data'!$C:$C,BR$6,'Forecast Data'!$B:$B,$D119))/SUMIFS('Forecast Data'!$H:$H,'Forecast Data'!$C:$C,BR$6,'Forecast Data'!$B:$B,$D119),"")</f>
        <v>-8.4970791290493897E-2</v>
      </c>
      <c r="BS119" s="12">
        <f>IFERROR((SUMIFS('OP Units'!N:N,'OP Units'!$A:$A,$D119)-SUMIFS('Forecast Data'!$H:$H,'Forecast Data'!$C:$C,BS$6,'Forecast Data'!$B:$B,$D119))/SUMIFS('Forecast Data'!$H:$H,'Forecast Data'!$C:$C,BS$6,'Forecast Data'!$B:$B,$D119),"")</f>
        <v>-5.905905905905906E-2</v>
      </c>
      <c r="BT119" s="12">
        <f>IFERROR((SUMIFS('OP Units'!O:O,'OP Units'!$A:$A,$D119)-SUMIFS('Forecast Data'!$H:$H,'Forecast Data'!$C:$C,BT$6,'Forecast Data'!$B:$B,$D119))/SUMIFS('Forecast Data'!$H:$H,'Forecast Data'!$C:$C,BT$6,'Forecast Data'!$B:$B,$D119),"")</f>
        <v>9.8102283692505635E-2</v>
      </c>
      <c r="BU119" s="12">
        <f>IFERROR((SUMIFS('OP Units'!P:P,'OP Units'!$A:$A,$D119)-SUMIFS('Forecast Data'!$H:$H,'Forecast Data'!$C:$C,BU$6,'Forecast Data'!$B:$B,$D119))/SUMIFS('Forecast Data'!$H:$H,'Forecast Data'!$C:$C,BU$6,'Forecast Data'!$B:$B,$D119),"")</f>
        <v>0.17404033832140534</v>
      </c>
      <c r="BV119" s="12"/>
      <c r="BW119" s="11">
        <f>(SUMIFS('Forecast Data'!H:H,'Forecast Data'!B:B,D119,'Forecast Data'!C:C,BK$6)+SUMIFS('Forecast Data'!H:H,'Forecast Data'!B:B,D119,'Forecast Data'!C:C,BL$6)+SUMIFS('Forecast Data'!H:H,'Forecast Data'!B:B,D119,'Forecast Data'!C:C,BM$6)+SUMIFS('Forecast Data'!H:H,'Forecast Data'!B:B,D119,'Forecast Data'!C:C,BN$6)+SUMIFS('Forecast Data'!H:H,'Forecast Data'!B:B,D119,'Forecast Data'!C:C,BO$6)+SUMIFS('Forecast Data'!H:H,'Forecast Data'!B:B,D119,'Forecast Data'!C:C,BP$6)+SUMIFS('Forecast Data'!H:H,'Forecast Data'!B:B,D119,'Forecast Data'!C:C,BQ$6)+SUMIFS('Forecast Data'!H:H,'Forecast Data'!B:B,D119,'Forecast Data'!C:C,BJ$6))/8</f>
        <v>3118</v>
      </c>
      <c r="BX119" s="12">
        <f>IFERROR((SUM(W119:AD119)-(SUMIFS('Forecast Data'!H:H,'Forecast Data'!B:B,B119,'Forecast Data'!C:C,BJ$6)+SUMIFS('Forecast Data'!H:H,'Forecast Data'!B:B,B119,'Forecast Data'!C:C,BK$6)+SUMIFS('Forecast Data'!H:H,'Forecast Data'!B:B,B119,'Forecast Data'!C:C,BL$6)+SUMIFS('Forecast Data'!H:H,'Forecast Data'!B:B,B119,'Forecast Data'!C:C,BM$6)+SUMIFS('Forecast Data'!H:H,'Forecast Data'!B:B,B119,'Forecast Data'!C:C,BN$6)+SUMIFS('Forecast Data'!H:H,'Forecast Data'!B:B,B119,'Forecast Data'!C:C,BO$6)+SUMIFS('Forecast Data'!H:H,'Forecast Data'!B:B,B119,'Forecast Data'!C:C,BP$6)+SUMIFS('Forecast Data'!H:H,'Forecast Data'!B:B,B119,'Forecast Data'!C:C,BQ$6)))/(SUMIFS('Forecast Data'!H:H,'Forecast Data'!B:B,B119,'Forecast Data'!C:C,BJ$6)+SUMIFS('Forecast Data'!H:H,'Forecast Data'!B:B,B119,'Forecast Data'!C:C,BK$6)+SUMIFS('Forecast Data'!H:H,'Forecast Data'!B:B,B119,'Forecast Data'!C:C,BL$6)+SUMIFS('Forecast Data'!H:H,'Forecast Data'!B:B,B119,'Forecast Data'!C:C,BM$6)+SUMIFS('Forecast Data'!H:H,'Forecast Data'!B:B,B119,'Forecast Data'!C:C,BN$6)+SUMIFS('Forecast Data'!H:H,'Forecast Data'!B:B,B119,'Forecast Data'!C:C,BO$6)+SUMIFS('Forecast Data'!H:H,'Forecast Data'!B:B,B119,'Forecast Data'!C:C,BP$6)+SUMIFS('Forecast Data'!H:H,'Forecast Data'!B:B,B119,'Forecast Data'!C:C,BQ$6)),"")</f>
        <v>0.17006093649775497</v>
      </c>
      <c r="BY119" s="12">
        <f t="shared" si="18"/>
        <v>2.9559394001067772E-4</v>
      </c>
      <c r="BZ119" s="16">
        <f t="shared" si="19"/>
        <v>4.3602405773746831E-4</v>
      </c>
      <c r="CA119" s="13">
        <f t="shared" si="20"/>
        <v>-1.4043011772679059E-2</v>
      </c>
      <c r="CB119" s="12">
        <f t="shared" si="21"/>
        <v>1.4043011772679059E-4</v>
      </c>
      <c r="CC119" s="12"/>
      <c r="CD119" s="11">
        <f>(SUMIFS('Forecast Data'!H:H,'Forecast Data'!B:B,D119,'Forecast Data'!C:C,BK$6)+SUMIFS('Forecast Data'!H:H,'Forecast Data'!B:B,D119,'Forecast Data'!C:C,BL$6)+SUMIFS('Forecast Data'!H:H,'Forecast Data'!B:B,D119,'Forecast Data'!C:C,BM$6)+SUMIFS('Forecast Data'!H:H,'Forecast Data'!B:B,D119,'Forecast Data'!C:C,BJ$6))/4</f>
        <v>3136</v>
      </c>
      <c r="CE119" s="12">
        <f>IFERROR((SUM(W119:Z119)-(SUMIFS('Forecast Data'!H:H,'Forecast Data'!B:B,D119,'Forecast Data'!C:C,BJ$6)+SUMIFS('Forecast Data'!H:H,'Forecast Data'!B:B,D119,'Forecast Data'!C:C,BK$6)+SUMIFS('Forecast Data'!H:H,'Forecast Data'!B:B,D119,'Forecast Data'!C:C,BL$6)+SUMIFS('Forecast Data'!H:H,'Forecast Data'!B:B,D119,'Forecast Data'!C:C,BM$6)))/(SUMIFS('Forecast Data'!H:H,'Forecast Data'!B:B,D119,'Forecast Data'!C:C,BJ$6)+SUMIFS('Forecast Data'!H:H,'Forecast Data'!B:B,D119,'Forecast Data'!C:C,BK$6)+SUMIFS('Forecast Data'!H:H,'Forecast Data'!B:B,D119,'Forecast Data'!C:C,BL$6)+SUMIFS('Forecast Data'!H:H,'Forecast Data'!B:B,D119,'Forecast Data'!C:C,BM$6)),"")</f>
        <v>0.16023596938775511</v>
      </c>
      <c r="CF119" s="12">
        <f t="shared" si="22"/>
        <v>2.9559394001067772E-4</v>
      </c>
      <c r="CG119" s="12">
        <f t="shared" si="23"/>
        <v>4.2128885719978606E-4</v>
      </c>
      <c r="CH119" s="13">
        <f t="shared" si="24"/>
        <v>-1.2569491718910834E-2</v>
      </c>
      <c r="CI119" s="13"/>
    </row>
    <row r="120" spans="1:87" ht="13.2">
      <c r="A120" s="1"/>
      <c r="B120" t="str">
        <f t="shared" si="46"/>
        <v>DIVA</v>
      </c>
      <c r="D120" t="s">
        <v>153</v>
      </c>
      <c r="E120" s="11">
        <f>SUMIFS('Fin Data'!F:F,'Fin Data'!A:A,D120)</f>
        <v>1539</v>
      </c>
      <c r="F120" s="11">
        <f>SUMIFS('Fin Data with 6 week hist'!I:I,'Fin Data with 6 week hist'!$A:$A,$D120)</f>
        <v>1523</v>
      </c>
      <c r="G120" s="11">
        <f>SUMIFS('Fin Data with 6 week hist'!J:J,'Fin Data with 6 week hist'!$A:$A,$D120)</f>
        <v>1719</v>
      </c>
      <c r="H120" s="11">
        <f>SUMIFS('Fin Data with 6 week hist'!K:K,'Fin Data with 6 week hist'!$A:$A,$D120)+SUMIFS('Unit Cancellations'!D:D,'Unit Cancellations'!$B:$B,$D120)</f>
        <v>1829</v>
      </c>
      <c r="I120" s="11">
        <f>SUMIFS('Fin Data with 6 week hist'!L:L,'Fin Data with 6 week hist'!$A:$A,$D120)+SUMIFS('Unit Cancellations'!E:E,'Unit Cancellations'!$B:$B,$D120)</f>
        <v>1816</v>
      </c>
      <c r="J120" s="11">
        <f>SUMIFS('Fin Data with 6 week hist'!M:M,'Fin Data with 6 week hist'!$A:$A,$D120)+SUMIFS('Unit Cancellations'!F:F,'Unit Cancellations'!$B:$B,$D120)</f>
        <v>1750</v>
      </c>
      <c r="K120" s="11">
        <f>SUMIFS('Fin Data with 6 week hist'!N:N,'Fin Data with 6 week hist'!$A:$A,$D120)+SUMIFS('Unit Cancellations'!G:G,'Unit Cancellations'!$B:$B,$D120)</f>
        <v>1849</v>
      </c>
      <c r="L120" s="11">
        <f>SUMIFS('Fin Data'!AN:AN,'Fin Data'!A:A,D120)</f>
        <v>1748.1666666666667</v>
      </c>
      <c r="M120" s="12">
        <f>IFERROR(SUMIFS('Fin Data'!AO:AO,'Fin Data'!A:A,D120),"")</f>
        <v>0.13591076456573536</v>
      </c>
      <c r="N120" s="1"/>
      <c r="O120" s="11">
        <f t="shared" si="12"/>
        <v>1871.25</v>
      </c>
      <c r="P120" s="12">
        <f t="shared" si="13"/>
        <v>0.20609087979374799</v>
      </c>
      <c r="Q120" s="1"/>
      <c r="R120" s="11">
        <f t="shared" si="14"/>
        <v>1891.5</v>
      </c>
      <c r="S120" s="12">
        <f t="shared" si="15"/>
        <v>0.13920048181886621</v>
      </c>
      <c r="T120" s="11">
        <f t="shared" si="16"/>
        <v>1488.125</v>
      </c>
      <c r="U120" s="1" t="e">
        <f t="shared" si="47"/>
        <v>#REF!</v>
      </c>
      <c r="V120" s="1"/>
      <c r="W120" s="11">
        <f>SUMIFS('Forecast Data'!$D:$D,'Forecast Data'!$C:$C,W$6,'Forecast Data'!$B:$B,$D120)</f>
        <v>1862</v>
      </c>
      <c r="X120" s="11">
        <f>SUMIFS('Forecast Data'!$D:$D,'Forecast Data'!$C:$C,X$6,'Forecast Data'!$B:$B,$D120)</f>
        <v>1867</v>
      </c>
      <c r="Y120" s="11">
        <f>SUMIFS('Forecast Data'!$D:$D,'Forecast Data'!$C:$C,Y$6,'Forecast Data'!$B:$B,$D120)</f>
        <v>1872</v>
      </c>
      <c r="Z120" s="11">
        <f>SUMIFS('Forecast Data'!$D:$D,'Forecast Data'!$C:$C,Z$6,'Forecast Data'!$B:$B,$D120)</f>
        <v>1884</v>
      </c>
      <c r="AA120" s="11">
        <f>SUMIFS('Forecast Data'!$D:$D,'Forecast Data'!$C:$C,AA$6,'Forecast Data'!$B:$B,$D120)</f>
        <v>1889</v>
      </c>
      <c r="AB120" s="11">
        <f>SUMIFS('Forecast Data'!$D:$D,'Forecast Data'!$C:$C,AB$6,'Forecast Data'!$B:$B,$D120)</f>
        <v>1915</v>
      </c>
      <c r="AC120" s="11">
        <f>SUMIFS('Forecast Data'!$D:$D,'Forecast Data'!$C:$C,AC$6,'Forecast Data'!$B:$B,$D120)</f>
        <v>1928</v>
      </c>
      <c r="AD120" s="11">
        <f>SUMIFS('Forecast Data'!$D:$D,'Forecast Data'!$C:$C,AD$6,'Forecast Data'!$B:$B,$D120)</f>
        <v>1915</v>
      </c>
      <c r="AE120" s="11">
        <f>SUMIFS('Forecast Data'!$D:$D,'Forecast Data'!$C:$C,AE$6,'Forecast Data'!$B:$B,$D120)</f>
        <v>1916</v>
      </c>
      <c r="AF120" s="11">
        <f>SUMIFS('Forecast Data'!$D:$D,'Forecast Data'!$C:$C,AF$6,'Forecast Data'!$B:$B,$D120)</f>
        <v>1919</v>
      </c>
      <c r="AG120" s="11">
        <f>SUMIFS('Forecast Data'!$D:$D,'Forecast Data'!$C:$C,AG$6,'Forecast Data'!$B:$B,$D120)</f>
        <v>1958</v>
      </c>
      <c r="AH120" s="11">
        <f>SUMIFS('Forecast Data'!$D:$D,'Forecast Data'!$C:$C,AH$6,'Forecast Data'!$B:$B,$D120)</f>
        <v>1913</v>
      </c>
      <c r="AI120" s="1"/>
      <c r="AJ120" s="12">
        <f>IF(SUMIFS('Forecast Data'!$E:$E,'Forecast Data'!$C:$C,AJ$6,'Forecast Data'!$B:$B,$D120)=0,"",SUMIFS('Forecast Data'!$E:$E,'Forecast Data'!$C:$C,AJ$6,'Forecast Data'!$B:$B,$D120))</f>
        <v>0.22</v>
      </c>
      <c r="AK120" s="12">
        <f>IF(SUMIFS('Forecast Data'!$E:$E,'Forecast Data'!$C:$C,AK$6,'Forecast Data'!$B:$B,$D120)=0,"",SUMIFS('Forecast Data'!$E:$E,'Forecast Data'!$C:$C,AK$6,'Forecast Data'!$B:$B,$D120))</f>
        <v>0.37</v>
      </c>
      <c r="AL120" s="12">
        <f>IF(SUMIFS('Forecast Data'!$E:$E,'Forecast Data'!$C:$C,AL$6,'Forecast Data'!$B:$B,$D120)=0,"",SUMIFS('Forecast Data'!$E:$E,'Forecast Data'!$C:$C,AL$6,'Forecast Data'!$B:$B,$D120))</f>
        <v>0.19</v>
      </c>
      <c r="AM120" s="12">
        <f>IF(SUMIFS('Forecast Data'!$E:$E,'Forecast Data'!$C:$C,AM$6,'Forecast Data'!$B:$B,$D120)=0,"",SUMIFS('Forecast Data'!$E:$E,'Forecast Data'!$C:$C,AM$6,'Forecast Data'!$B:$B,$D120))</f>
        <v>0.08</v>
      </c>
      <c r="AN120" s="12">
        <f>IF(SUMIFS('Forecast Data'!$E:$E,'Forecast Data'!$C:$C,AN$6,'Forecast Data'!$B:$B,$D120)=0,"",SUMIFS('Forecast Data'!$E:$E,'Forecast Data'!$C:$C,AN$6,'Forecast Data'!$B:$B,$D120))</f>
        <v>-0.12</v>
      </c>
      <c r="AO120" s="12">
        <f>IF(SUMIFS('Forecast Data'!$E:$E,'Forecast Data'!$C:$C,AO$6,'Forecast Data'!$B:$B,$D120)=0,"",SUMIFS('Forecast Data'!$E:$E,'Forecast Data'!$C:$C,AO$6,'Forecast Data'!$B:$B,$D120))</f>
        <v>0.18</v>
      </c>
      <c r="AP120" s="12">
        <f>IF(SUMIFS('Forecast Data'!$E:$E,'Forecast Data'!$C:$C,AP$6,'Forecast Data'!$B:$B,$D120)=0,"",SUMIFS('Forecast Data'!$E:$E,'Forecast Data'!$C:$C,AP$6,'Forecast Data'!$B:$B,$D120))</f>
        <v>0.13</v>
      </c>
      <c r="AQ120" s="12">
        <f>IF(SUMIFS('Forecast Data'!$E:$E,'Forecast Data'!$C:$C,AQ$6,'Forecast Data'!$B:$B,$D120)=0,"",SUMIFS('Forecast Data'!$E:$E,'Forecast Data'!$C:$C,AQ$6,'Forecast Data'!$B:$B,$D120))</f>
        <v>0.19</v>
      </c>
      <c r="AR120" s="12">
        <f>IF(SUMIFS('Forecast Data'!$E:$E,'Forecast Data'!$C:$C,AR$6,'Forecast Data'!$B:$B,$D120)=0,"",SUMIFS('Forecast Data'!$E:$E,'Forecast Data'!$C:$C,AR$6,'Forecast Data'!$B:$B,$D120))</f>
        <v>0.05</v>
      </c>
      <c r="AS120" s="12">
        <f>IF(SUMIFS('Forecast Data'!$E:$E,'Forecast Data'!$C:$C,AS$6,'Forecast Data'!$B:$B,$D120)=0,"",SUMIFS('Forecast Data'!$E:$E,'Forecast Data'!$C:$C,AS$6,'Forecast Data'!$B:$B,$D120))</f>
        <v>0.03</v>
      </c>
      <c r="AT120" s="12">
        <f>IF(SUMIFS('Forecast Data'!$E:$E,'Forecast Data'!$C:$C,AT$6,'Forecast Data'!$B:$B,$D120)=0,"",SUMIFS('Forecast Data'!$E:$E,'Forecast Data'!$C:$C,AT$6,'Forecast Data'!$B:$B,$D120))</f>
        <v>0.21</v>
      </c>
      <c r="AU120" s="12">
        <f>IF(SUMIFS('Forecast Data'!$E:$E,'Forecast Data'!$C:$C,AU$6,'Forecast Data'!$B:$B,$D120)=0,"",SUMIFS('Forecast Data'!$E:$E,'Forecast Data'!$C:$C,AU$6,'Forecast Data'!$B:$B,$D120))</f>
        <v>0.19</v>
      </c>
      <c r="AV120" s="1"/>
      <c r="AW120" s="11">
        <f>SUMIFS('OP Units'!E:E,'OP Units'!$A:$A,$D120)</f>
        <v>1489</v>
      </c>
      <c r="AX120" s="11">
        <f>SUMIFS('OP Units'!F:F,'OP Units'!$A:$A,$D120)</f>
        <v>1470</v>
      </c>
      <c r="AY120" s="11">
        <f>SUMIFS('OP Units'!G:G,'OP Units'!$A:$A,$D120)</f>
        <v>1571</v>
      </c>
      <c r="AZ120" s="11">
        <f>SUMIFS('OP Units'!H:H,'OP Units'!$A:$A,$D120)</f>
        <v>1506</v>
      </c>
      <c r="BA120" s="11">
        <f>SUMIFS('OP Units'!I:I,'OP Units'!$A:$A,$D120)</f>
        <v>1568</v>
      </c>
      <c r="BB120" s="11">
        <f>SUMIFS('OP Units'!J:J,'OP Units'!$A:$A,$D120)</f>
        <v>1540</v>
      </c>
      <c r="BC120" s="11">
        <f>SUMIFS('OP Units'!K:K,'OP Units'!$A:$A,$D120)</f>
        <v>1443</v>
      </c>
      <c r="BD120" s="11">
        <f>SUMIFS('OP Units'!L:L,'OP Units'!$A:$A,$D120)</f>
        <v>1318</v>
      </c>
      <c r="BE120" s="11">
        <f>SUMIFS('OP Units'!M:M,'OP Units'!$A:$A,$D120)</f>
        <v>1449</v>
      </c>
      <c r="BF120" s="11">
        <f>SUMIFS('OP Units'!N:N,'OP Units'!$A:$A,$D120)</f>
        <v>1458</v>
      </c>
      <c r="BG120" s="11">
        <f>SUMIFS('OP Units'!O:O,'OP Units'!$A:$A,$D120)</f>
        <v>1221</v>
      </c>
      <c r="BH120" s="11">
        <f>SUMIFS('OP Units'!P:P,'OP Units'!$A:$A,$D120)</f>
        <v>1333</v>
      </c>
      <c r="BI120" s="1"/>
      <c r="BJ120" s="12">
        <f>IFERROR((SUMIFS('OP Units'!E:E,'OP Units'!$A:$A,$D120)-SUMIFS('Forecast Data'!$H:$H,'Forecast Data'!$C:$C,BJ$6,'Forecast Data'!$B:$B,$D120))/SUMIFS('Forecast Data'!$H:$H,'Forecast Data'!$C:$C,BJ$6,'Forecast Data'!$B:$B,$D120),"")</f>
        <v>-2.6160889470241987E-2</v>
      </c>
      <c r="BK120" s="12">
        <f>IFERROR((SUMIFS('OP Units'!F:F,'OP Units'!$A:$A,$D120)-SUMIFS('Forecast Data'!$H:$H,'Forecast Data'!$C:$C,BK$6,'Forecast Data'!$B:$B,$D120))/SUMIFS('Forecast Data'!$H:$H,'Forecast Data'!$C:$C,BK$6,'Forecast Data'!$B:$B,$D120),"")</f>
        <v>7.9295154185022032E-2</v>
      </c>
      <c r="BL120" s="12">
        <f>IFERROR((SUMIFS('OP Units'!G:G,'OP Units'!$A:$A,$D120)-SUMIFS('Forecast Data'!$H:$H,'Forecast Data'!$C:$C,BL$6,'Forecast Data'!$B:$B,$D120))/SUMIFS('Forecast Data'!$H:$H,'Forecast Data'!$C:$C,BL$6,'Forecast Data'!$B:$B,$D120),"")</f>
        <v>-2.5396825396825397E-3</v>
      </c>
      <c r="BM120" s="12">
        <f>IFERROR((SUMIFS('OP Units'!H:H,'OP Units'!$A:$A,$D120)-SUMIFS('Forecast Data'!$H:$H,'Forecast Data'!$C:$C,BM$6,'Forecast Data'!$B:$B,$D120))/SUMIFS('Forecast Data'!$H:$H,'Forecast Data'!$C:$C,BM$6,'Forecast Data'!$B:$B,$D120),"")</f>
        <v>-0.13448275862068965</v>
      </c>
      <c r="BN120" s="12">
        <f>IFERROR((SUMIFS('OP Units'!I:I,'OP Units'!$A:$A,$D120)-SUMIFS('Forecast Data'!$H:$H,'Forecast Data'!$C:$C,BN$6,'Forecast Data'!$B:$B,$D120))/SUMIFS('Forecast Data'!$H:$H,'Forecast Data'!$C:$C,BN$6,'Forecast Data'!$B:$B,$D120),"")</f>
        <v>-0.26797385620915032</v>
      </c>
      <c r="BO120" s="12">
        <f>IFERROR((SUMIFS('OP Units'!J:J,'OP Units'!$A:$A,$D120)-SUMIFS('Forecast Data'!$H:$H,'Forecast Data'!$C:$C,BO$6,'Forecast Data'!$B:$B,$D120))/SUMIFS('Forecast Data'!$H:$H,'Forecast Data'!$C:$C,BO$6,'Forecast Data'!$B:$B,$D120),"")</f>
        <v>-5.4054054054054057E-2</v>
      </c>
      <c r="BP120" s="12">
        <f>IFERROR((SUMIFS('OP Units'!K:K,'OP Units'!$A:$A,$D120)-SUMIFS('Forecast Data'!$H:$H,'Forecast Data'!$C:$C,BP$6,'Forecast Data'!$B:$B,$D120))/SUMIFS('Forecast Data'!$H:$H,'Forecast Data'!$C:$C,BP$6,'Forecast Data'!$B:$B,$D120),"")</f>
        <v>-0.15316901408450703</v>
      </c>
      <c r="BQ120" s="12">
        <f>IFERROR((SUMIFS('OP Units'!L:L,'OP Units'!$A:$A,$D120)-SUMIFS('Forecast Data'!$H:$H,'Forecast Data'!$C:$C,BQ$6,'Forecast Data'!$B:$B,$D120))/SUMIFS('Forecast Data'!$H:$H,'Forecast Data'!$C:$C,BQ$6,'Forecast Data'!$B:$B,$D120),"")</f>
        <v>-0.17779164067373673</v>
      </c>
      <c r="BR120" s="12">
        <f>IFERROR((SUMIFS('OP Units'!M:M,'OP Units'!$A:$A,$D120)-SUMIFS('Forecast Data'!$H:$H,'Forecast Data'!$C:$C,BR$6,'Forecast Data'!$B:$B,$D120))/SUMIFS('Forecast Data'!$H:$H,'Forecast Data'!$C:$C,BR$6,'Forecast Data'!$B:$B,$D120),"")</f>
        <v>-0.20340846619021441</v>
      </c>
      <c r="BS120" s="12">
        <f>IFERROR((SUMIFS('OP Units'!N:N,'OP Units'!$A:$A,$D120)-SUMIFS('Forecast Data'!$H:$H,'Forecast Data'!$C:$C,BS$6,'Forecast Data'!$B:$B,$D120))/SUMIFS('Forecast Data'!$H:$H,'Forecast Data'!$C:$C,BS$6,'Forecast Data'!$B:$B,$D120),"")</f>
        <v>-0.21697099892588614</v>
      </c>
      <c r="BT120" s="12">
        <f>IFERROR((SUMIFS('OP Units'!O:O,'OP Units'!$A:$A,$D120)-SUMIFS('Forecast Data'!$H:$H,'Forecast Data'!$C:$C,BT$6,'Forecast Data'!$B:$B,$D120))/SUMIFS('Forecast Data'!$H:$H,'Forecast Data'!$C:$C,BT$6,'Forecast Data'!$B:$B,$D120),"")</f>
        <v>-0.24629629629629629</v>
      </c>
      <c r="BU120" s="12">
        <f>IFERROR((SUMIFS('OP Units'!P:P,'OP Units'!$A:$A,$D120)-SUMIFS('Forecast Data'!$H:$H,'Forecast Data'!$C:$C,BU$6,'Forecast Data'!$B:$B,$D120))/SUMIFS('Forecast Data'!$H:$H,'Forecast Data'!$C:$C,BU$6,'Forecast Data'!$B:$B,$D120),"")</f>
        <v>-0.17358958462492249</v>
      </c>
      <c r="BV120" s="12"/>
      <c r="BW120" s="11">
        <f>(SUMIFS('Forecast Data'!H:H,'Forecast Data'!B:B,D120,'Forecast Data'!C:C,BK$6)+SUMIFS('Forecast Data'!H:H,'Forecast Data'!B:B,D120,'Forecast Data'!C:C,BL$6)+SUMIFS('Forecast Data'!H:H,'Forecast Data'!B:B,D120,'Forecast Data'!C:C,BM$6)+SUMIFS('Forecast Data'!H:H,'Forecast Data'!B:B,D120,'Forecast Data'!C:C,BN$6)+SUMIFS('Forecast Data'!H:H,'Forecast Data'!B:B,D120,'Forecast Data'!C:C,BO$6)+SUMIFS('Forecast Data'!H:H,'Forecast Data'!B:B,D120,'Forecast Data'!C:C,BP$6)+SUMIFS('Forecast Data'!H:H,'Forecast Data'!B:B,D120,'Forecast Data'!C:C,BQ$6)+SUMIFS('Forecast Data'!H:H,'Forecast Data'!B:B,D120,'Forecast Data'!C:C,BJ$6))/8</f>
        <v>1660.375</v>
      </c>
      <c r="BX120" s="12">
        <f>IFERROR((SUM(W120:AD120)-(SUMIFS('Forecast Data'!H:H,'Forecast Data'!B:B,B120,'Forecast Data'!C:C,BJ$6)+SUMIFS('Forecast Data'!H:H,'Forecast Data'!B:B,B120,'Forecast Data'!C:C,BK$6)+SUMIFS('Forecast Data'!H:H,'Forecast Data'!B:B,B120,'Forecast Data'!C:C,BL$6)+SUMIFS('Forecast Data'!H:H,'Forecast Data'!B:B,B120,'Forecast Data'!C:C,BM$6)+SUMIFS('Forecast Data'!H:H,'Forecast Data'!B:B,B120,'Forecast Data'!C:C,BN$6)+SUMIFS('Forecast Data'!H:H,'Forecast Data'!B:B,B120,'Forecast Data'!C:C,BO$6)+SUMIFS('Forecast Data'!H:H,'Forecast Data'!B:B,B120,'Forecast Data'!C:C,BP$6)+SUMIFS('Forecast Data'!H:H,'Forecast Data'!B:B,B120,'Forecast Data'!C:C,BQ$6)))/(SUMIFS('Forecast Data'!H:H,'Forecast Data'!B:B,B120,'Forecast Data'!C:C,BJ$6)+SUMIFS('Forecast Data'!H:H,'Forecast Data'!B:B,B120,'Forecast Data'!C:C,BK$6)+SUMIFS('Forecast Data'!H:H,'Forecast Data'!B:B,B120,'Forecast Data'!C:C,BL$6)+SUMIFS('Forecast Data'!H:H,'Forecast Data'!B:B,B120,'Forecast Data'!C:C,BM$6)+SUMIFS('Forecast Data'!H:H,'Forecast Data'!B:B,B120,'Forecast Data'!C:C,BN$6)+SUMIFS('Forecast Data'!H:H,'Forecast Data'!B:B,B120,'Forecast Data'!C:C,BO$6)+SUMIFS('Forecast Data'!H:H,'Forecast Data'!B:B,B120,'Forecast Data'!C:C,BP$6)+SUMIFS('Forecast Data'!H:H,'Forecast Data'!B:B,B120,'Forecast Data'!C:C,BQ$6)),"")</f>
        <v>0.13920048181886621</v>
      </c>
      <c r="BY120" s="12">
        <f t="shared" si="18"/>
        <v>1.7886711413375161E-4</v>
      </c>
      <c r="BZ120" s="16">
        <f t="shared" si="19"/>
        <v>1.9005386203596863E-4</v>
      </c>
      <c r="CA120" s="13">
        <f t="shared" si="20"/>
        <v>-1.1186747902217015E-3</v>
      </c>
      <c r="CB120" s="12">
        <f t="shared" si="21"/>
        <v>1.1186747902217014E-5</v>
      </c>
      <c r="CC120" s="12"/>
      <c r="CD120" s="11">
        <f>(SUMIFS('Forecast Data'!H:H,'Forecast Data'!B:B,D120,'Forecast Data'!C:C,BK$6)+SUMIFS('Forecast Data'!H:H,'Forecast Data'!B:B,D120,'Forecast Data'!C:C,BL$6)+SUMIFS('Forecast Data'!H:H,'Forecast Data'!B:B,D120,'Forecast Data'!C:C,BM$6)+SUMIFS('Forecast Data'!H:H,'Forecast Data'!B:B,D120,'Forecast Data'!C:C,BJ$6))/4</f>
        <v>1551.5</v>
      </c>
      <c r="CE120" s="12">
        <f>IFERROR((SUM(W120:Z120)-(SUMIFS('Forecast Data'!H:H,'Forecast Data'!B:B,D120,'Forecast Data'!C:C,BJ$6)+SUMIFS('Forecast Data'!H:H,'Forecast Data'!B:B,D120,'Forecast Data'!C:C,BK$6)+SUMIFS('Forecast Data'!H:H,'Forecast Data'!B:B,D120,'Forecast Data'!C:C,BL$6)+SUMIFS('Forecast Data'!H:H,'Forecast Data'!B:B,D120,'Forecast Data'!C:C,BM$6)))/(SUMIFS('Forecast Data'!H:H,'Forecast Data'!B:B,D120,'Forecast Data'!C:C,BJ$6)+SUMIFS('Forecast Data'!H:H,'Forecast Data'!B:B,D120,'Forecast Data'!C:C,BK$6)+SUMIFS('Forecast Data'!H:H,'Forecast Data'!B:B,D120,'Forecast Data'!C:C,BL$6)+SUMIFS('Forecast Data'!H:H,'Forecast Data'!B:B,D120,'Forecast Data'!C:C,BM$6)),"")</f>
        <v>0.20609087979374799</v>
      </c>
      <c r="CF120" s="12">
        <f t="shared" si="22"/>
        <v>1.7886711413375161E-4</v>
      </c>
      <c r="CG120" s="12">
        <f t="shared" si="23"/>
        <v>2.6807385490473952E-4</v>
      </c>
      <c r="CH120" s="13">
        <f t="shared" si="24"/>
        <v>-8.9206740770987909E-3</v>
      </c>
      <c r="CI120" s="13"/>
    </row>
    <row r="121" spans="1:87" ht="13.2">
      <c r="A121" s="1"/>
      <c r="B121" t="str">
        <f t="shared" si="46"/>
        <v>CE Smith</v>
      </c>
      <c r="D121" t="s">
        <v>154</v>
      </c>
      <c r="E121" s="11">
        <f>SUMIFS('Fin Data'!F:F,'Fin Data'!A:A,D121)</f>
        <v>231</v>
      </c>
      <c r="F121" s="11">
        <f>SUMIFS('Fin Data with 6 week hist'!I:I,'Fin Data with 6 week hist'!$A:$A,$D121)</f>
        <v>54</v>
      </c>
      <c r="G121" s="11">
        <f>SUMIFS('Fin Data with 6 week hist'!J:J,'Fin Data with 6 week hist'!$A:$A,$D121)</f>
        <v>103</v>
      </c>
      <c r="H121" s="11">
        <f>SUMIFS('Fin Data with 6 week hist'!K:K,'Fin Data with 6 week hist'!$A:$A,$D121)+SUMIFS('Unit Cancellations'!D:D,'Unit Cancellations'!$B:$B,$D121)</f>
        <v>104</v>
      </c>
      <c r="I121" s="11">
        <f>SUMIFS('Fin Data with 6 week hist'!L:L,'Fin Data with 6 week hist'!$A:$A,$D121)+SUMIFS('Unit Cancellations'!E:E,'Unit Cancellations'!$B:$B,$D121)</f>
        <v>135</v>
      </c>
      <c r="J121" s="11">
        <f>SUMIFS('Fin Data with 6 week hist'!M:M,'Fin Data with 6 week hist'!$A:$A,$D121)+SUMIFS('Unit Cancellations'!F:F,'Unit Cancellations'!$B:$B,$D121)</f>
        <v>145</v>
      </c>
      <c r="K121" s="11">
        <f>SUMIFS('Fin Data with 6 week hist'!N:N,'Fin Data with 6 week hist'!$A:$A,$D121)+SUMIFS('Unit Cancellations'!G:G,'Unit Cancellations'!$B:$B,$D121)</f>
        <v>224</v>
      </c>
      <c r="L121" s="11">
        <f>SUMIFS('Fin Data'!AN:AN,'Fin Data'!A:A,D121)</f>
        <v>127.66666666666667</v>
      </c>
      <c r="M121" s="12">
        <f>IFERROR(SUMIFS('Fin Data'!AO:AO,'Fin Data'!A:A,D121),"")</f>
        <v>-0.4473304473304473</v>
      </c>
      <c r="N121" s="1"/>
      <c r="O121" s="11">
        <f t="shared" si="12"/>
        <v>193.25</v>
      </c>
      <c r="P121" s="12">
        <f t="shared" si="13"/>
        <v>0.11063218390804598</v>
      </c>
      <c r="Q121" s="1"/>
      <c r="R121" s="11">
        <f t="shared" si="14"/>
        <v>209.625</v>
      </c>
      <c r="S121" s="12">
        <f t="shared" si="15"/>
        <v>0.17684210526315788</v>
      </c>
      <c r="T121" s="11">
        <f t="shared" si="16"/>
        <v>105.75</v>
      </c>
      <c r="U121" s="1" t="e">
        <f t="shared" si="47"/>
        <v>#REF!</v>
      </c>
      <c r="V121" s="1"/>
      <c r="W121" s="11">
        <f>SUMIFS('Forecast Data'!$D:$D,'Forecast Data'!$C:$C,W$6,'Forecast Data'!$B:$B,$D121)</f>
        <v>167</v>
      </c>
      <c r="X121" s="11">
        <f>SUMIFS('Forecast Data'!$D:$D,'Forecast Data'!$C:$C,X$6,'Forecast Data'!$B:$B,$D121)</f>
        <v>184</v>
      </c>
      <c r="Y121" s="11">
        <f>SUMIFS('Forecast Data'!$D:$D,'Forecast Data'!$C:$C,Y$6,'Forecast Data'!$B:$B,$D121)</f>
        <v>206</v>
      </c>
      <c r="Z121" s="11">
        <f>SUMIFS('Forecast Data'!$D:$D,'Forecast Data'!$C:$C,Z$6,'Forecast Data'!$B:$B,$D121)</f>
        <v>216</v>
      </c>
      <c r="AA121" s="11">
        <f>SUMIFS('Forecast Data'!$D:$D,'Forecast Data'!$C:$C,AA$6,'Forecast Data'!$B:$B,$D121)</f>
        <v>219</v>
      </c>
      <c r="AB121" s="11">
        <f>SUMIFS('Forecast Data'!$D:$D,'Forecast Data'!$C:$C,AB$6,'Forecast Data'!$B:$B,$D121)</f>
        <v>219</v>
      </c>
      <c r="AC121" s="11">
        <f>SUMIFS('Forecast Data'!$D:$D,'Forecast Data'!$C:$C,AC$6,'Forecast Data'!$B:$B,$D121)</f>
        <v>231</v>
      </c>
      <c r="AD121" s="11">
        <f>SUMIFS('Forecast Data'!$D:$D,'Forecast Data'!$C:$C,AD$6,'Forecast Data'!$B:$B,$D121)</f>
        <v>235</v>
      </c>
      <c r="AE121" s="11">
        <f>SUMIFS('Forecast Data'!$D:$D,'Forecast Data'!$C:$C,AE$6,'Forecast Data'!$B:$B,$D121)</f>
        <v>235</v>
      </c>
      <c r="AF121" s="11">
        <f>SUMIFS('Forecast Data'!$D:$D,'Forecast Data'!$C:$C,AF$6,'Forecast Data'!$B:$B,$D121)</f>
        <v>242</v>
      </c>
      <c r="AG121" s="11">
        <f>SUMIFS('Forecast Data'!$D:$D,'Forecast Data'!$C:$C,AG$6,'Forecast Data'!$B:$B,$D121)</f>
        <v>262</v>
      </c>
      <c r="AH121" s="11">
        <f>SUMIFS('Forecast Data'!$D:$D,'Forecast Data'!$C:$C,AH$6,'Forecast Data'!$B:$B,$D121)</f>
        <v>261</v>
      </c>
      <c r="AI121" s="1"/>
      <c r="AJ121" s="12">
        <f>IF(SUMIFS('Forecast Data'!$E:$E,'Forecast Data'!$C:$C,AJ$6,'Forecast Data'!$B:$B,$D121)=0,"",SUMIFS('Forecast Data'!$E:$E,'Forecast Data'!$C:$C,AJ$6,'Forecast Data'!$B:$B,$D121))</f>
        <v>-0.21</v>
      </c>
      <c r="AK121" s="12">
        <f>IF(SUMIFS('Forecast Data'!$E:$E,'Forecast Data'!$C:$C,AK$6,'Forecast Data'!$B:$B,$D121)=0,"",SUMIFS('Forecast Data'!$E:$E,'Forecast Data'!$C:$C,AK$6,'Forecast Data'!$B:$B,$D121))</f>
        <v>7.0000000000000007E-2</v>
      </c>
      <c r="AL121" s="12">
        <f>IF(SUMIFS('Forecast Data'!$E:$E,'Forecast Data'!$C:$C,AL$6,'Forecast Data'!$B:$B,$D121)=0,"",SUMIFS('Forecast Data'!$E:$E,'Forecast Data'!$C:$C,AL$6,'Forecast Data'!$B:$B,$D121))</f>
        <v>0.63</v>
      </c>
      <c r="AM121" s="12">
        <f>IF(SUMIFS('Forecast Data'!$E:$E,'Forecast Data'!$C:$C,AM$6,'Forecast Data'!$B:$B,$D121)=0,"",SUMIFS('Forecast Data'!$E:$E,'Forecast Data'!$C:$C,AM$6,'Forecast Data'!$B:$B,$D121))</f>
        <v>0.16</v>
      </c>
      <c r="AN121" s="12">
        <f>IF(SUMIFS('Forecast Data'!$E:$E,'Forecast Data'!$C:$C,AN$6,'Forecast Data'!$B:$B,$D121)=0,"",SUMIFS('Forecast Data'!$E:$E,'Forecast Data'!$C:$C,AN$6,'Forecast Data'!$B:$B,$D121))</f>
        <v>0.18</v>
      </c>
      <c r="AO121" s="12">
        <f>IF(SUMIFS('Forecast Data'!$E:$E,'Forecast Data'!$C:$C,AO$6,'Forecast Data'!$B:$B,$D121)=0,"",SUMIFS('Forecast Data'!$E:$E,'Forecast Data'!$C:$C,AO$6,'Forecast Data'!$B:$B,$D121))</f>
        <v>0.3</v>
      </c>
      <c r="AP121" s="12">
        <f>IF(SUMIFS('Forecast Data'!$E:$E,'Forecast Data'!$C:$C,AP$6,'Forecast Data'!$B:$B,$D121)=0,"",SUMIFS('Forecast Data'!$E:$E,'Forecast Data'!$C:$C,AP$6,'Forecast Data'!$B:$B,$D121))</f>
        <v>0.28000000000000003</v>
      </c>
      <c r="AQ121" s="12">
        <f>IF(SUMIFS('Forecast Data'!$E:$E,'Forecast Data'!$C:$C,AQ$6,'Forecast Data'!$B:$B,$D121)=0,"",SUMIFS('Forecast Data'!$E:$E,'Forecast Data'!$C:$C,AQ$6,'Forecast Data'!$B:$B,$D121))</f>
        <v>0.2</v>
      </c>
      <c r="AR121" s="12">
        <f>IF(SUMIFS('Forecast Data'!$E:$E,'Forecast Data'!$C:$C,AR$6,'Forecast Data'!$B:$B,$D121)=0,"",SUMIFS('Forecast Data'!$E:$E,'Forecast Data'!$C:$C,AR$6,'Forecast Data'!$B:$B,$D121))</f>
        <v>0.56000000000000005</v>
      </c>
      <c r="AS121" s="12">
        <f>IF(SUMIFS('Forecast Data'!$E:$E,'Forecast Data'!$C:$C,AS$6,'Forecast Data'!$B:$B,$D121)=0,"",SUMIFS('Forecast Data'!$E:$E,'Forecast Data'!$C:$C,AS$6,'Forecast Data'!$B:$B,$D121))</f>
        <v>0.25</v>
      </c>
      <c r="AT121" s="12">
        <f>IF(SUMIFS('Forecast Data'!$E:$E,'Forecast Data'!$C:$C,AT$6,'Forecast Data'!$B:$B,$D121)=0,"",SUMIFS('Forecast Data'!$E:$E,'Forecast Data'!$C:$C,AT$6,'Forecast Data'!$B:$B,$D121))</f>
        <v>0.18</v>
      </c>
      <c r="AU121" s="12">
        <f>IF(SUMIFS('Forecast Data'!$E:$E,'Forecast Data'!$C:$C,AU$6,'Forecast Data'!$B:$B,$D121)=0,"",SUMIFS('Forecast Data'!$E:$E,'Forecast Data'!$C:$C,AU$6,'Forecast Data'!$B:$B,$D121))</f>
        <v>0.73</v>
      </c>
      <c r="AV121" s="1"/>
      <c r="AW121" s="11">
        <f>SUMIFS('OP Units'!E:E,'OP Units'!$A:$A,$D121)</f>
        <v>69</v>
      </c>
      <c r="AX121" s="11">
        <f>SUMIFS('OP Units'!F:F,'OP Units'!$A:$A,$D121)</f>
        <v>67</v>
      </c>
      <c r="AY121" s="11">
        <f>SUMIFS('OP Units'!G:G,'OP Units'!$A:$A,$D121)</f>
        <v>93</v>
      </c>
      <c r="AZ121" s="11">
        <f>SUMIFS('OP Units'!H:H,'OP Units'!$A:$A,$D121)</f>
        <v>89</v>
      </c>
      <c r="BA121" s="11">
        <f>SUMIFS('OP Units'!I:I,'OP Units'!$A:$A,$D121)</f>
        <v>107</v>
      </c>
      <c r="BB121" s="11">
        <f>SUMIFS('OP Units'!J:J,'OP Units'!$A:$A,$D121)</f>
        <v>115</v>
      </c>
      <c r="BC121" s="11">
        <f>SUMIFS('OP Units'!K:K,'OP Units'!$A:$A,$D121)</f>
        <v>129</v>
      </c>
      <c r="BD121" s="11">
        <f>SUMIFS('OP Units'!L:L,'OP Units'!$A:$A,$D121)</f>
        <v>177</v>
      </c>
      <c r="BE121" s="11">
        <f>SUMIFS('OP Units'!M:M,'OP Units'!$A:$A,$D121)</f>
        <v>134</v>
      </c>
      <c r="BF121" s="11">
        <f>SUMIFS('OP Units'!N:N,'OP Units'!$A:$A,$D121)</f>
        <v>117</v>
      </c>
      <c r="BG121" s="11">
        <f>SUMIFS('OP Units'!O:O,'OP Units'!$A:$A,$D121)</f>
        <v>114</v>
      </c>
      <c r="BH121" s="11">
        <f>SUMIFS('OP Units'!P:P,'OP Units'!$A:$A,$D121)</f>
        <v>95</v>
      </c>
      <c r="BI121" s="1"/>
      <c r="BJ121" s="12">
        <f>IFERROR((SUMIFS('OP Units'!E:E,'OP Units'!$A:$A,$D121)-SUMIFS('Forecast Data'!$H:$H,'Forecast Data'!$C:$C,BJ$6,'Forecast Data'!$B:$B,$D121))/SUMIFS('Forecast Data'!$H:$H,'Forecast Data'!$C:$C,BJ$6,'Forecast Data'!$B:$B,$D121),"")</f>
        <v>-0.67452830188679247</v>
      </c>
      <c r="BK121" s="12">
        <f>IFERROR((SUMIFS('OP Units'!F:F,'OP Units'!$A:$A,$D121)-SUMIFS('Forecast Data'!$H:$H,'Forecast Data'!$C:$C,BK$6,'Forecast Data'!$B:$B,$D121))/SUMIFS('Forecast Data'!$H:$H,'Forecast Data'!$C:$C,BK$6,'Forecast Data'!$B:$B,$D121),"")</f>
        <v>-0.61046511627906974</v>
      </c>
      <c r="BL121" s="12">
        <f>IFERROR((SUMIFS('OP Units'!G:G,'OP Units'!$A:$A,$D121)-SUMIFS('Forecast Data'!$H:$H,'Forecast Data'!$C:$C,BL$6,'Forecast Data'!$B:$B,$D121))/SUMIFS('Forecast Data'!$H:$H,'Forecast Data'!$C:$C,BL$6,'Forecast Data'!$B:$B,$D121),"")</f>
        <v>-0.26190476190476192</v>
      </c>
      <c r="BM121" s="12">
        <f>IFERROR((SUMIFS('OP Units'!H:H,'OP Units'!$A:$A,$D121)-SUMIFS('Forecast Data'!$H:$H,'Forecast Data'!$C:$C,BM$6,'Forecast Data'!$B:$B,$D121))/SUMIFS('Forecast Data'!$H:$H,'Forecast Data'!$C:$C,BM$6,'Forecast Data'!$B:$B,$D121),"")</f>
        <v>-0.521505376344086</v>
      </c>
      <c r="BN121" s="12">
        <f>IFERROR((SUMIFS('OP Units'!I:I,'OP Units'!$A:$A,$D121)-SUMIFS('Forecast Data'!$H:$H,'Forecast Data'!$C:$C,BN$6,'Forecast Data'!$B:$B,$D121))/SUMIFS('Forecast Data'!$H:$H,'Forecast Data'!$C:$C,BN$6,'Forecast Data'!$B:$B,$D121),"")</f>
        <v>-0.42473118279569894</v>
      </c>
      <c r="BO121" s="12">
        <f>IFERROR((SUMIFS('OP Units'!J:J,'OP Units'!$A:$A,$D121)-SUMIFS('Forecast Data'!$H:$H,'Forecast Data'!$C:$C,BO$6,'Forecast Data'!$B:$B,$D121))/SUMIFS('Forecast Data'!$H:$H,'Forecast Data'!$C:$C,BO$6,'Forecast Data'!$B:$B,$D121),"")</f>
        <v>-0.31547619047619047</v>
      </c>
      <c r="BP121" s="12">
        <f>IFERROR((SUMIFS('OP Units'!K:K,'OP Units'!$A:$A,$D121)-SUMIFS('Forecast Data'!$H:$H,'Forecast Data'!$C:$C,BP$6,'Forecast Data'!$B:$B,$D121))/SUMIFS('Forecast Data'!$H:$H,'Forecast Data'!$C:$C,BP$6,'Forecast Data'!$B:$B,$D121),"")</f>
        <v>-0.28333333333333333</v>
      </c>
      <c r="BQ121" s="12">
        <f>IFERROR((SUMIFS('OP Units'!L:L,'OP Units'!$A:$A,$D121)-SUMIFS('Forecast Data'!$H:$H,'Forecast Data'!$C:$C,BQ$6,'Forecast Data'!$B:$B,$D121))/SUMIFS('Forecast Data'!$H:$H,'Forecast Data'!$C:$C,BQ$6,'Forecast Data'!$B:$B,$D121),"")</f>
        <v>-9.2307692307692313E-2</v>
      </c>
      <c r="BR121" s="12">
        <f>IFERROR((SUMIFS('OP Units'!M:M,'OP Units'!$A:$A,$D121)-SUMIFS('Forecast Data'!$H:$H,'Forecast Data'!$C:$C,BR$6,'Forecast Data'!$B:$B,$D121))/SUMIFS('Forecast Data'!$H:$H,'Forecast Data'!$C:$C,BR$6,'Forecast Data'!$B:$B,$D121),"")</f>
        <v>-0.11258278145695365</v>
      </c>
      <c r="BS121" s="12">
        <f>IFERROR((SUMIFS('OP Units'!N:N,'OP Units'!$A:$A,$D121)-SUMIFS('Forecast Data'!$H:$H,'Forecast Data'!$C:$C,BS$6,'Forecast Data'!$B:$B,$D121))/SUMIFS('Forecast Data'!$H:$H,'Forecast Data'!$C:$C,BS$6,'Forecast Data'!$B:$B,$D121),"")</f>
        <v>-0.39378238341968913</v>
      </c>
      <c r="BT121" s="12">
        <f>IFERROR((SUMIFS('OP Units'!O:O,'OP Units'!$A:$A,$D121)-SUMIFS('Forecast Data'!$H:$H,'Forecast Data'!$C:$C,BT$6,'Forecast Data'!$B:$B,$D121))/SUMIFS('Forecast Data'!$H:$H,'Forecast Data'!$C:$C,BT$6,'Forecast Data'!$B:$B,$D121),"")</f>
        <v>-0.48416289592760181</v>
      </c>
      <c r="BU121" s="12">
        <f>IFERROR((SUMIFS('OP Units'!P:P,'OP Units'!$A:$A,$D121)-SUMIFS('Forecast Data'!$H:$H,'Forecast Data'!$C:$C,BU$6,'Forecast Data'!$B:$B,$D121))/SUMIFS('Forecast Data'!$H:$H,'Forecast Data'!$C:$C,BU$6,'Forecast Data'!$B:$B,$D121),"")</f>
        <v>-0.37086092715231789</v>
      </c>
      <c r="BV121" s="12"/>
      <c r="BW121" s="11">
        <f>(SUMIFS('Forecast Data'!H:H,'Forecast Data'!B:B,D121,'Forecast Data'!C:C,BK$6)+SUMIFS('Forecast Data'!H:H,'Forecast Data'!B:B,D121,'Forecast Data'!C:C,BL$6)+SUMIFS('Forecast Data'!H:H,'Forecast Data'!B:B,D121,'Forecast Data'!C:C,BM$6)+SUMIFS('Forecast Data'!H:H,'Forecast Data'!B:B,D121,'Forecast Data'!C:C,BN$6)+SUMIFS('Forecast Data'!H:H,'Forecast Data'!B:B,D121,'Forecast Data'!C:C,BO$6)+SUMIFS('Forecast Data'!H:H,'Forecast Data'!B:B,D121,'Forecast Data'!C:C,BP$6)+SUMIFS('Forecast Data'!H:H,'Forecast Data'!B:B,D121,'Forecast Data'!C:C,BQ$6)+SUMIFS('Forecast Data'!H:H,'Forecast Data'!B:B,D121,'Forecast Data'!C:C,BJ$6))/8</f>
        <v>178.125</v>
      </c>
      <c r="BX121" s="12">
        <f>IFERROR((SUM(W121:AD121)-(SUMIFS('Forecast Data'!H:H,'Forecast Data'!B:B,B121,'Forecast Data'!C:C,BJ$6)+SUMIFS('Forecast Data'!H:H,'Forecast Data'!B:B,B121,'Forecast Data'!C:C,BK$6)+SUMIFS('Forecast Data'!H:H,'Forecast Data'!B:B,B121,'Forecast Data'!C:C,BL$6)+SUMIFS('Forecast Data'!H:H,'Forecast Data'!B:B,B121,'Forecast Data'!C:C,BM$6)+SUMIFS('Forecast Data'!H:H,'Forecast Data'!B:B,B121,'Forecast Data'!C:C,BN$6)+SUMIFS('Forecast Data'!H:H,'Forecast Data'!B:B,B121,'Forecast Data'!C:C,BO$6)+SUMIFS('Forecast Data'!H:H,'Forecast Data'!B:B,B121,'Forecast Data'!C:C,BP$6)+SUMIFS('Forecast Data'!H:H,'Forecast Data'!B:B,B121,'Forecast Data'!C:C,BQ$6)))/(SUMIFS('Forecast Data'!H:H,'Forecast Data'!B:B,B121,'Forecast Data'!C:C,BJ$6)+SUMIFS('Forecast Data'!H:H,'Forecast Data'!B:B,B121,'Forecast Data'!C:C,BK$6)+SUMIFS('Forecast Data'!H:H,'Forecast Data'!B:B,B121,'Forecast Data'!C:C,BL$6)+SUMIFS('Forecast Data'!H:H,'Forecast Data'!B:B,B121,'Forecast Data'!C:C,BM$6)+SUMIFS('Forecast Data'!H:H,'Forecast Data'!B:B,B121,'Forecast Data'!C:C,BN$6)+SUMIFS('Forecast Data'!H:H,'Forecast Data'!B:B,B121,'Forecast Data'!C:C,BO$6)+SUMIFS('Forecast Data'!H:H,'Forecast Data'!B:B,B121,'Forecast Data'!C:C,BP$6)+SUMIFS('Forecast Data'!H:H,'Forecast Data'!B:B,B121,'Forecast Data'!C:C,BQ$6)),"")</f>
        <v>0.17684210526315788</v>
      </c>
      <c r="BY121" s="12">
        <f t="shared" si="18"/>
        <v>-8.8364630089980838E-5</v>
      </c>
      <c r="BZ121" s="16">
        <f t="shared" si="19"/>
        <v>2.5902419271532766E-5</v>
      </c>
      <c r="CA121" s="13">
        <f t="shared" si="20"/>
        <v>-1.1426704936151361E-2</v>
      </c>
      <c r="CB121" s="12">
        <f t="shared" si="21"/>
        <v>1.1426704936151361E-4</v>
      </c>
      <c r="CC121" s="12"/>
      <c r="CD121" s="11">
        <f>(SUMIFS('Forecast Data'!H:H,'Forecast Data'!B:B,D121,'Forecast Data'!C:C,BK$6)+SUMIFS('Forecast Data'!H:H,'Forecast Data'!B:B,D121,'Forecast Data'!C:C,BL$6)+SUMIFS('Forecast Data'!H:H,'Forecast Data'!B:B,D121,'Forecast Data'!C:C,BM$6)+SUMIFS('Forecast Data'!H:H,'Forecast Data'!B:B,D121,'Forecast Data'!C:C,BJ$6))/4</f>
        <v>174</v>
      </c>
      <c r="CE121" s="12">
        <f>IFERROR((SUM(W121:Z121)-(SUMIFS('Forecast Data'!H:H,'Forecast Data'!B:B,D121,'Forecast Data'!C:C,BJ$6)+SUMIFS('Forecast Data'!H:H,'Forecast Data'!B:B,D121,'Forecast Data'!C:C,BK$6)+SUMIFS('Forecast Data'!H:H,'Forecast Data'!B:B,D121,'Forecast Data'!C:C,BL$6)+SUMIFS('Forecast Data'!H:H,'Forecast Data'!B:B,D121,'Forecast Data'!C:C,BM$6)))/(SUMIFS('Forecast Data'!H:H,'Forecast Data'!B:B,D121,'Forecast Data'!C:C,BJ$6)+SUMIFS('Forecast Data'!H:H,'Forecast Data'!B:B,D121,'Forecast Data'!C:C,BK$6)+SUMIFS('Forecast Data'!H:H,'Forecast Data'!B:B,D121,'Forecast Data'!C:C,BL$6)+SUMIFS('Forecast Data'!H:H,'Forecast Data'!B:B,D121,'Forecast Data'!C:C,BM$6)),"")</f>
        <v>0.11063218390804598</v>
      </c>
      <c r="CF121" s="12">
        <f t="shared" si="22"/>
        <v>-8.8364630089980838E-5</v>
      </c>
      <c r="CG121" s="12">
        <f t="shared" si="23"/>
        <v>1.6138926370340064E-5</v>
      </c>
      <c r="CH121" s="13">
        <f t="shared" si="24"/>
        <v>-1.045035564603209E-2</v>
      </c>
      <c r="CI121" s="13"/>
    </row>
    <row r="122" spans="1:87" ht="13.2">
      <c r="A122" s="1"/>
      <c r="B122" t="str">
        <f t="shared" si="46"/>
        <v>Harry's</v>
      </c>
      <c r="C122" t="s">
        <v>44</v>
      </c>
      <c r="D122" t="s">
        <v>155</v>
      </c>
      <c r="E122" s="11">
        <f>SUMIFS('Fin Data'!F:F,'Fin Data'!A:A,D122)</f>
        <v>229</v>
      </c>
      <c r="F122" s="11">
        <f>SUMIFS('Fin Data with 6 week hist'!I:I,'Fin Data with 6 week hist'!$A:$A,$D122)</f>
        <v>1061</v>
      </c>
      <c r="G122" s="11">
        <f>SUMIFS('Fin Data with 6 week hist'!J:J,'Fin Data with 6 week hist'!$A:$A,$D122)</f>
        <v>1109</v>
      </c>
      <c r="H122" s="11">
        <f>SUMIFS('Fin Data with 6 week hist'!K:K,'Fin Data with 6 week hist'!$A:$A,$D122)+SUMIFS('Unit Cancellations'!D:D,'Unit Cancellations'!$B:$B,$D122)</f>
        <v>1011</v>
      </c>
      <c r="I122" s="11">
        <f>SUMIFS('Fin Data with 6 week hist'!L:L,'Fin Data with 6 week hist'!$A:$A,$D122)+SUMIFS('Unit Cancellations'!E:E,'Unit Cancellations'!$B:$B,$D122)</f>
        <v>1073</v>
      </c>
      <c r="J122" s="11">
        <f>SUMIFS('Fin Data with 6 week hist'!M:M,'Fin Data with 6 week hist'!$A:$A,$D122)+SUMIFS('Unit Cancellations'!F:F,'Unit Cancellations'!$B:$B,$D122)</f>
        <v>1139</v>
      </c>
      <c r="K122" s="11">
        <f>SUMIFS('Fin Data with 6 week hist'!N:N,'Fin Data with 6 week hist'!$A:$A,$D122)+SUMIFS('Unit Cancellations'!G:G,'Unit Cancellations'!$B:$B,$D122)</f>
        <v>1204</v>
      </c>
      <c r="L122" s="11">
        <f>SUMIFS('Fin Data'!AN:AN,'Fin Data'!A:A,D122)</f>
        <v>1100</v>
      </c>
      <c r="M122" s="12">
        <f>IFERROR(SUMIFS('Fin Data'!AO:AO,'Fin Data'!A:A,D122),"")</f>
        <v>3.8034934497816595</v>
      </c>
      <c r="N122" s="1"/>
      <c r="O122" s="11">
        <f t="shared" si="12"/>
        <v>1450.75</v>
      </c>
      <c r="P122" s="12">
        <f t="shared" si="13"/>
        <v>2.8052459016393443</v>
      </c>
      <c r="Q122" s="1"/>
      <c r="R122" s="11">
        <f t="shared" si="14"/>
        <v>1656.75</v>
      </c>
      <c r="S122" s="12">
        <f t="shared" si="15"/>
        <v>2.9765976597659765</v>
      </c>
      <c r="T122" s="11">
        <f t="shared" si="16"/>
        <v>424.75</v>
      </c>
      <c r="U122" s="1" t="e">
        <f t="shared" si="47"/>
        <v>#REF!</v>
      </c>
      <c r="V122" s="1"/>
      <c r="W122" s="11">
        <f>SUMIFS('Forecast Data'!$D:$D,'Forecast Data'!$C:$C,W$6,'Forecast Data'!$B:$B,$D122)</f>
        <v>1397</v>
      </c>
      <c r="X122" s="11">
        <f>SUMIFS('Forecast Data'!$D:$D,'Forecast Data'!$C:$C,X$6,'Forecast Data'!$B:$B,$D122)</f>
        <v>1316</v>
      </c>
      <c r="Y122" s="11">
        <f>SUMIFS('Forecast Data'!$D:$D,'Forecast Data'!$C:$C,Y$6,'Forecast Data'!$B:$B,$D122)</f>
        <v>1309</v>
      </c>
      <c r="Z122" s="11">
        <f>SUMIFS('Forecast Data'!$D:$D,'Forecast Data'!$C:$C,Z$6,'Forecast Data'!$B:$B,$D122)</f>
        <v>1781</v>
      </c>
      <c r="AA122" s="11">
        <f>SUMIFS('Forecast Data'!$D:$D,'Forecast Data'!$C:$C,AA$6,'Forecast Data'!$B:$B,$D122)</f>
        <v>1860</v>
      </c>
      <c r="AB122" s="11">
        <f>SUMIFS('Forecast Data'!$D:$D,'Forecast Data'!$C:$C,AB$6,'Forecast Data'!$B:$B,$D122)</f>
        <v>1867</v>
      </c>
      <c r="AC122" s="11">
        <f>SUMIFS('Forecast Data'!$D:$D,'Forecast Data'!$C:$C,AC$6,'Forecast Data'!$B:$B,$D122)</f>
        <v>1861</v>
      </c>
      <c r="AD122" s="11">
        <f>SUMIFS('Forecast Data'!$D:$D,'Forecast Data'!$C:$C,AD$6,'Forecast Data'!$B:$B,$D122)</f>
        <v>1863</v>
      </c>
      <c r="AE122" s="11">
        <f>SUMIFS('Forecast Data'!$D:$D,'Forecast Data'!$C:$C,AE$6,'Forecast Data'!$B:$B,$D122)</f>
        <v>1865</v>
      </c>
      <c r="AF122" s="11">
        <f>SUMIFS('Forecast Data'!$D:$D,'Forecast Data'!$C:$C,AF$6,'Forecast Data'!$B:$B,$D122)</f>
        <v>1886</v>
      </c>
      <c r="AG122" s="11">
        <f>SUMIFS('Forecast Data'!$D:$D,'Forecast Data'!$C:$C,AG$6,'Forecast Data'!$B:$B,$D122)</f>
        <v>1942</v>
      </c>
      <c r="AH122" s="11">
        <f>SUMIFS('Forecast Data'!$D:$D,'Forecast Data'!$C:$C,AH$6,'Forecast Data'!$B:$B,$D122)</f>
        <v>1974</v>
      </c>
      <c r="AI122" s="1"/>
      <c r="AJ122" s="12">
        <f>IF(SUMIFS('Forecast Data'!$E:$E,'Forecast Data'!$C:$C,AJ$6,'Forecast Data'!$B:$B,$D122)=0,"",SUMIFS('Forecast Data'!$E:$E,'Forecast Data'!$C:$C,AJ$6,'Forecast Data'!$B:$B,$D122))</f>
        <v>2.58</v>
      </c>
      <c r="AK122" s="12">
        <f>IF(SUMIFS('Forecast Data'!$E:$E,'Forecast Data'!$C:$C,AK$6,'Forecast Data'!$B:$B,$D122)=0,"",SUMIFS('Forecast Data'!$E:$E,'Forecast Data'!$C:$C,AK$6,'Forecast Data'!$B:$B,$D122))</f>
        <v>3.31</v>
      </c>
      <c r="AL122" s="12">
        <f>IF(SUMIFS('Forecast Data'!$E:$E,'Forecast Data'!$C:$C,AL$6,'Forecast Data'!$B:$B,$D122)=0,"",SUMIFS('Forecast Data'!$E:$E,'Forecast Data'!$C:$C,AL$6,'Forecast Data'!$B:$B,$D122))</f>
        <v>2.42</v>
      </c>
      <c r="AM122" s="12">
        <f>IF(SUMIFS('Forecast Data'!$E:$E,'Forecast Data'!$C:$C,AM$6,'Forecast Data'!$B:$B,$D122)=0,"",SUMIFS('Forecast Data'!$E:$E,'Forecast Data'!$C:$C,AM$6,'Forecast Data'!$B:$B,$D122))</f>
        <v>2.98</v>
      </c>
      <c r="AN122" s="12">
        <f>IF(SUMIFS('Forecast Data'!$E:$E,'Forecast Data'!$C:$C,AN$6,'Forecast Data'!$B:$B,$D122)=0,"",SUMIFS('Forecast Data'!$E:$E,'Forecast Data'!$C:$C,AN$6,'Forecast Data'!$B:$B,$D122))</f>
        <v>3.36</v>
      </c>
      <c r="AO122" s="12">
        <f>IF(SUMIFS('Forecast Data'!$E:$E,'Forecast Data'!$C:$C,AO$6,'Forecast Data'!$B:$B,$D122)=0,"",SUMIFS('Forecast Data'!$E:$E,'Forecast Data'!$C:$C,AO$6,'Forecast Data'!$B:$B,$D122))</f>
        <v>3.06</v>
      </c>
      <c r="AP122" s="12">
        <f>IF(SUMIFS('Forecast Data'!$E:$E,'Forecast Data'!$C:$C,AP$6,'Forecast Data'!$B:$B,$D122)=0,"",SUMIFS('Forecast Data'!$E:$E,'Forecast Data'!$C:$C,AP$6,'Forecast Data'!$B:$B,$D122))</f>
        <v>2.84</v>
      </c>
      <c r="AQ122" s="12">
        <f>IF(SUMIFS('Forecast Data'!$E:$E,'Forecast Data'!$C:$C,AQ$6,'Forecast Data'!$B:$B,$D122)=0,"",SUMIFS('Forecast Data'!$E:$E,'Forecast Data'!$C:$C,AQ$6,'Forecast Data'!$B:$B,$D122))</f>
        <v>3.27</v>
      </c>
      <c r="AR122" s="12">
        <f>IF(SUMIFS('Forecast Data'!$E:$E,'Forecast Data'!$C:$C,AR$6,'Forecast Data'!$B:$B,$D122)=0,"",SUMIFS('Forecast Data'!$E:$E,'Forecast Data'!$C:$C,AR$6,'Forecast Data'!$B:$B,$D122))</f>
        <v>2.89</v>
      </c>
      <c r="AS122" s="12">
        <f>IF(SUMIFS('Forecast Data'!$E:$E,'Forecast Data'!$C:$C,AS$6,'Forecast Data'!$B:$B,$D122)=0,"",SUMIFS('Forecast Data'!$E:$E,'Forecast Data'!$C:$C,AS$6,'Forecast Data'!$B:$B,$D122))</f>
        <v>2.73</v>
      </c>
      <c r="AT122" s="12">
        <f>IF(SUMIFS('Forecast Data'!$E:$E,'Forecast Data'!$C:$C,AT$6,'Forecast Data'!$B:$B,$D122)=0,"",SUMIFS('Forecast Data'!$E:$E,'Forecast Data'!$C:$C,AT$6,'Forecast Data'!$B:$B,$D122))</f>
        <v>2.71</v>
      </c>
      <c r="AU122" s="12">
        <f>IF(SUMIFS('Forecast Data'!$E:$E,'Forecast Data'!$C:$C,AU$6,'Forecast Data'!$B:$B,$D122)=0,"",SUMIFS('Forecast Data'!$E:$E,'Forecast Data'!$C:$C,AU$6,'Forecast Data'!$B:$B,$D122))</f>
        <v>2.8</v>
      </c>
      <c r="AV122" s="1"/>
      <c r="AW122" s="11">
        <f>SUMIFS('OP Units'!E:E,'OP Units'!$A:$A,$D122)</f>
        <v>390</v>
      </c>
      <c r="AX122" s="11">
        <f>SUMIFS('OP Units'!F:F,'OP Units'!$A:$A,$D122)</f>
        <v>410</v>
      </c>
      <c r="AY122" s="11">
        <f>SUMIFS('OP Units'!G:G,'OP Units'!$A:$A,$D122)</f>
        <v>0</v>
      </c>
      <c r="AZ122" s="11">
        <f>SUMIFS('OP Units'!H:H,'OP Units'!$A:$A,$D122)</f>
        <v>41</v>
      </c>
      <c r="BA122" s="11">
        <f>SUMIFS('OP Units'!I:I,'OP Units'!$A:$A,$D122)</f>
        <v>884</v>
      </c>
      <c r="BB122" s="11">
        <f>SUMIFS('OP Units'!J:J,'OP Units'!$A:$A,$D122)</f>
        <v>911</v>
      </c>
      <c r="BC122" s="11">
        <f>SUMIFS('OP Units'!K:K,'OP Units'!$A:$A,$D122)</f>
        <v>395</v>
      </c>
      <c r="BD122" s="11">
        <f>SUMIFS('OP Units'!L:L,'OP Units'!$A:$A,$D122)</f>
        <v>367</v>
      </c>
      <c r="BE122" s="11">
        <f>SUMIFS('OP Units'!M:M,'OP Units'!$A:$A,$D122)</f>
        <v>354</v>
      </c>
      <c r="BF122" s="11">
        <f>SUMIFS('OP Units'!N:N,'OP Units'!$A:$A,$D122)</f>
        <v>449</v>
      </c>
      <c r="BG122" s="11">
        <f>SUMIFS('OP Units'!O:O,'OP Units'!$A:$A,$D122)</f>
        <v>319</v>
      </c>
      <c r="BH122" s="11">
        <f>SUMIFS('OP Units'!P:P,'OP Units'!$A:$A,$D122)</f>
        <v>356</v>
      </c>
      <c r="BI122" s="1"/>
      <c r="BJ122" s="12">
        <f>IFERROR((SUMIFS('OP Units'!E:E,'OP Units'!$A:$A,$D122)-SUMIFS('Forecast Data'!$H:$H,'Forecast Data'!$C:$C,BJ$6,'Forecast Data'!$B:$B,$D122))/SUMIFS('Forecast Data'!$H:$H,'Forecast Data'!$C:$C,BJ$6,'Forecast Data'!$B:$B,$D122),"")</f>
        <v>0</v>
      </c>
      <c r="BK122" s="12">
        <f>IFERROR((SUMIFS('OP Units'!F:F,'OP Units'!$A:$A,$D122)-SUMIFS('Forecast Data'!$H:$H,'Forecast Data'!$C:$C,BK$6,'Forecast Data'!$B:$B,$D122))/SUMIFS('Forecast Data'!$H:$H,'Forecast Data'!$C:$C,BK$6,'Forecast Data'!$B:$B,$D122),"")</f>
        <v>0.34426229508196721</v>
      </c>
      <c r="BL122" s="12">
        <f>IFERROR((SUMIFS('OP Units'!G:G,'OP Units'!$A:$A,$D122)-SUMIFS('Forecast Data'!$H:$H,'Forecast Data'!$C:$C,BL$6,'Forecast Data'!$B:$B,$D122))/SUMIFS('Forecast Data'!$H:$H,'Forecast Data'!$C:$C,BL$6,'Forecast Data'!$B:$B,$D122),"")</f>
        <v>-1</v>
      </c>
      <c r="BM122" s="12">
        <f>IFERROR((SUMIFS('OP Units'!H:H,'OP Units'!$A:$A,$D122)-SUMIFS('Forecast Data'!$H:$H,'Forecast Data'!$C:$C,BM$6,'Forecast Data'!$B:$B,$D122))/SUMIFS('Forecast Data'!$H:$H,'Forecast Data'!$C:$C,BM$6,'Forecast Data'!$B:$B,$D122),"")</f>
        <v>-0.90827740492170017</v>
      </c>
      <c r="BN122" s="12">
        <f>IFERROR((SUMIFS('OP Units'!I:I,'OP Units'!$A:$A,$D122)-SUMIFS('Forecast Data'!$H:$H,'Forecast Data'!$C:$C,BN$6,'Forecast Data'!$B:$B,$D122))/SUMIFS('Forecast Data'!$H:$H,'Forecast Data'!$C:$C,BN$6,'Forecast Data'!$B:$B,$D122),"")</f>
        <v>1.0702576112412179</v>
      </c>
      <c r="BO122" s="12">
        <f>IFERROR((SUMIFS('OP Units'!J:J,'OP Units'!$A:$A,$D122)-SUMIFS('Forecast Data'!$H:$H,'Forecast Data'!$C:$C,BO$6,'Forecast Data'!$B:$B,$D122))/SUMIFS('Forecast Data'!$H:$H,'Forecast Data'!$C:$C,BO$6,'Forecast Data'!$B:$B,$D122),"")</f>
        <v>0.98043478260869565</v>
      </c>
      <c r="BP122" s="12">
        <f>IFERROR((SUMIFS('OP Units'!K:K,'OP Units'!$A:$A,$D122)-SUMIFS('Forecast Data'!$H:$H,'Forecast Data'!$C:$C,BP$6,'Forecast Data'!$B:$B,$D122))/SUMIFS('Forecast Data'!$H:$H,'Forecast Data'!$C:$C,BP$6,'Forecast Data'!$B:$B,$D122),"")</f>
        <v>-0.18556701030927836</v>
      </c>
      <c r="BQ122" s="12">
        <f>IFERROR((SUMIFS('OP Units'!L:L,'OP Units'!$A:$A,$D122)-SUMIFS('Forecast Data'!$H:$H,'Forecast Data'!$C:$C,BQ$6,'Forecast Data'!$B:$B,$D122))/SUMIFS('Forecast Data'!$H:$H,'Forecast Data'!$C:$C,BQ$6,'Forecast Data'!$B:$B,$D122),"")</f>
        <v>-0.15825688073394495</v>
      </c>
      <c r="BR122" s="12">
        <f>IFERROR((SUMIFS('OP Units'!M:M,'OP Units'!$A:$A,$D122)-SUMIFS('Forecast Data'!$H:$H,'Forecast Data'!$C:$C,BR$6,'Forecast Data'!$B:$B,$D122))/SUMIFS('Forecast Data'!$H:$H,'Forecast Data'!$C:$C,BR$6,'Forecast Data'!$B:$B,$D122),"")</f>
        <v>-0.26096033402922758</v>
      </c>
      <c r="BS122" s="12">
        <f>IFERROR((SUMIFS('OP Units'!N:N,'OP Units'!$A:$A,$D122)-SUMIFS('Forecast Data'!$H:$H,'Forecast Data'!$C:$C,BS$6,'Forecast Data'!$B:$B,$D122))/SUMIFS('Forecast Data'!$H:$H,'Forecast Data'!$C:$C,BS$6,'Forecast Data'!$B:$B,$D122),"")</f>
        <v>-0.11089108910891089</v>
      </c>
      <c r="BT122" s="12">
        <f>IFERROR((SUMIFS('OP Units'!O:O,'OP Units'!$A:$A,$D122)-SUMIFS('Forecast Data'!$H:$H,'Forecast Data'!$C:$C,BT$6,'Forecast Data'!$B:$B,$D122))/SUMIFS('Forecast Data'!$H:$H,'Forecast Data'!$C:$C,BT$6,'Forecast Data'!$B:$B,$D122),"")</f>
        <v>-0.39122137404580154</v>
      </c>
      <c r="BU122" s="12">
        <f>IFERROR((SUMIFS('OP Units'!P:P,'OP Units'!$A:$A,$D122)-SUMIFS('Forecast Data'!$H:$H,'Forecast Data'!$C:$C,BU$6,'Forecast Data'!$B:$B,$D122))/SUMIFS('Forecast Data'!$H:$H,'Forecast Data'!$C:$C,BU$6,'Forecast Data'!$B:$B,$D122),"")</f>
        <v>-0.31538461538461537</v>
      </c>
      <c r="BV122" s="12"/>
      <c r="BW122" s="11">
        <f>(SUMIFS('Forecast Data'!H:H,'Forecast Data'!B:B,D122,'Forecast Data'!C:C,BK$6)+SUMIFS('Forecast Data'!H:H,'Forecast Data'!B:B,D122,'Forecast Data'!C:C,BL$6)+SUMIFS('Forecast Data'!H:H,'Forecast Data'!B:B,D122,'Forecast Data'!C:C,BM$6)+SUMIFS('Forecast Data'!H:H,'Forecast Data'!B:B,D122,'Forecast Data'!C:C,BN$6)+SUMIFS('Forecast Data'!H:H,'Forecast Data'!B:B,D122,'Forecast Data'!C:C,BO$6)+SUMIFS('Forecast Data'!H:H,'Forecast Data'!B:B,D122,'Forecast Data'!C:C,BP$6)+SUMIFS('Forecast Data'!H:H,'Forecast Data'!B:B,D122,'Forecast Data'!C:C,BQ$6)+SUMIFS('Forecast Data'!H:H,'Forecast Data'!B:B,D122,'Forecast Data'!C:C,BJ$6))/8</f>
        <v>416.625</v>
      </c>
      <c r="BX122" s="12">
        <f>IFERROR((SUM(W122:AD122)-(SUMIFS('Forecast Data'!H:H,'Forecast Data'!B:B,B122,'Forecast Data'!C:C,BJ$6)+SUMIFS('Forecast Data'!H:H,'Forecast Data'!B:B,B122,'Forecast Data'!C:C,BK$6)+SUMIFS('Forecast Data'!H:H,'Forecast Data'!B:B,B122,'Forecast Data'!C:C,BL$6)+SUMIFS('Forecast Data'!H:H,'Forecast Data'!B:B,B122,'Forecast Data'!C:C,BM$6)+SUMIFS('Forecast Data'!H:H,'Forecast Data'!B:B,B122,'Forecast Data'!C:C,BN$6)+SUMIFS('Forecast Data'!H:H,'Forecast Data'!B:B,B122,'Forecast Data'!C:C,BO$6)+SUMIFS('Forecast Data'!H:H,'Forecast Data'!B:B,B122,'Forecast Data'!C:C,BP$6)+SUMIFS('Forecast Data'!H:H,'Forecast Data'!B:B,B122,'Forecast Data'!C:C,BQ$6)))/(SUMIFS('Forecast Data'!H:H,'Forecast Data'!B:B,B122,'Forecast Data'!C:C,BJ$6)+SUMIFS('Forecast Data'!H:H,'Forecast Data'!B:B,B122,'Forecast Data'!C:C,BK$6)+SUMIFS('Forecast Data'!H:H,'Forecast Data'!B:B,B122,'Forecast Data'!C:C,BL$6)+SUMIFS('Forecast Data'!H:H,'Forecast Data'!B:B,B122,'Forecast Data'!C:C,BM$6)+SUMIFS('Forecast Data'!H:H,'Forecast Data'!B:B,B122,'Forecast Data'!C:C,BN$6)+SUMIFS('Forecast Data'!H:H,'Forecast Data'!B:B,B122,'Forecast Data'!C:C,BO$6)+SUMIFS('Forecast Data'!H:H,'Forecast Data'!B:B,B122,'Forecast Data'!C:C,BP$6)+SUMIFS('Forecast Data'!H:H,'Forecast Data'!B:B,B122,'Forecast Data'!C:C,BQ$6)),"")</f>
        <v>2.9765976597659765</v>
      </c>
      <c r="BY122" s="12">
        <f t="shared" si="18"/>
        <v>7.4482831750038688E-4</v>
      </c>
      <c r="BZ122" s="16">
        <f t="shared" si="19"/>
        <v>1.0197535777495103E-3</v>
      </c>
      <c r="CA122" s="13">
        <f t="shared" si="20"/>
        <v>-2.7492526024912343E-2</v>
      </c>
      <c r="CB122" s="12">
        <f t="shared" si="21"/>
        <v>2.7492526024912344E-4</v>
      </c>
      <c r="CC122" s="12"/>
      <c r="CD122" s="11">
        <f>(SUMIFS('Forecast Data'!H:H,'Forecast Data'!B:B,D122,'Forecast Data'!C:C,BK$6)+SUMIFS('Forecast Data'!H:H,'Forecast Data'!B:B,D122,'Forecast Data'!C:C,BL$6)+SUMIFS('Forecast Data'!H:H,'Forecast Data'!B:B,D122,'Forecast Data'!C:C,BM$6)+SUMIFS('Forecast Data'!H:H,'Forecast Data'!B:B,D122,'Forecast Data'!C:C,BJ$6))/4</f>
        <v>381.25</v>
      </c>
      <c r="CE122" s="12">
        <f>IFERROR((SUM(W122:Z122)-(SUMIFS('Forecast Data'!H:H,'Forecast Data'!B:B,D122,'Forecast Data'!C:C,BJ$6)+SUMIFS('Forecast Data'!H:H,'Forecast Data'!B:B,D122,'Forecast Data'!C:C,BK$6)+SUMIFS('Forecast Data'!H:H,'Forecast Data'!B:B,D122,'Forecast Data'!C:C,BL$6)+SUMIFS('Forecast Data'!H:H,'Forecast Data'!B:B,D122,'Forecast Data'!C:C,BM$6)))/(SUMIFS('Forecast Data'!H:H,'Forecast Data'!B:B,D122,'Forecast Data'!C:C,BJ$6)+SUMIFS('Forecast Data'!H:H,'Forecast Data'!B:B,D122,'Forecast Data'!C:C,BK$6)+SUMIFS('Forecast Data'!H:H,'Forecast Data'!B:B,D122,'Forecast Data'!C:C,BL$6)+SUMIFS('Forecast Data'!H:H,'Forecast Data'!B:B,D122,'Forecast Data'!C:C,BM$6)),"")</f>
        <v>2.8052459016393443</v>
      </c>
      <c r="CF122" s="12">
        <f t="shared" si="22"/>
        <v>7.4482831750038688E-4</v>
      </c>
      <c r="CG122" s="12">
        <f t="shared" si="23"/>
        <v>8.966535975625297E-4</v>
      </c>
      <c r="CH122" s="13">
        <f t="shared" si="24"/>
        <v>-1.5182528006214282E-2</v>
      </c>
      <c r="CI122" s="13"/>
    </row>
    <row r="123" spans="1:87" ht="13.2">
      <c r="A123" s="1"/>
      <c r="B123" t="str">
        <f t="shared" si="46"/>
        <v>Philips Avent</v>
      </c>
      <c r="D123" t="s">
        <v>156</v>
      </c>
      <c r="E123" s="11">
        <f>SUMIFS('Fin Data'!F:F,'Fin Data'!A:A,D123)</f>
        <v>103</v>
      </c>
      <c r="F123" s="11">
        <f>SUMIFS('Fin Data with 6 week hist'!I:I,'Fin Data with 6 week hist'!$A:$A,$D123)</f>
        <v>0</v>
      </c>
      <c r="G123" s="11">
        <f>SUMIFS('Fin Data with 6 week hist'!J:J,'Fin Data with 6 week hist'!$A:$A,$D123)</f>
        <v>2</v>
      </c>
      <c r="H123" s="11">
        <f>SUMIFS('Fin Data with 6 week hist'!K:K,'Fin Data with 6 week hist'!$A:$A,$D123)+SUMIFS('Unit Cancellations'!D:D,'Unit Cancellations'!$B:$B,$D123)</f>
        <v>7</v>
      </c>
      <c r="I123" s="11">
        <f>SUMIFS('Fin Data with 6 week hist'!L:L,'Fin Data with 6 week hist'!$A:$A,$D123)+SUMIFS('Unit Cancellations'!E:E,'Unit Cancellations'!$B:$B,$D123)</f>
        <v>0</v>
      </c>
      <c r="J123" s="11">
        <f>SUMIFS('Fin Data with 6 week hist'!M:M,'Fin Data with 6 week hist'!$A:$A,$D123)+SUMIFS('Unit Cancellations'!F:F,'Unit Cancellations'!$B:$B,$D123)</f>
        <v>3</v>
      </c>
      <c r="K123" s="11">
        <f>SUMIFS('Fin Data with 6 week hist'!N:N,'Fin Data with 6 week hist'!$A:$A,$D123)+SUMIFS('Unit Cancellations'!G:G,'Unit Cancellations'!$B:$B,$D123)</f>
        <v>2</v>
      </c>
      <c r="L123" s="11">
        <f>SUMIFS('Fin Data'!AN:AN,'Fin Data'!A:A,D123)</f>
        <v>2</v>
      </c>
      <c r="M123" s="12">
        <f>IFERROR(SUMIFS('Fin Data'!AO:AO,'Fin Data'!A:A,D123),"")</f>
        <v>-0.98058252427184467</v>
      </c>
      <c r="N123" s="1"/>
      <c r="O123" s="11">
        <f t="shared" si="12"/>
        <v>101</v>
      </c>
      <c r="P123" s="12">
        <f t="shared" si="13"/>
        <v>0.81165919282511212</v>
      </c>
      <c r="Q123" s="1"/>
      <c r="R123" s="11">
        <f t="shared" si="14"/>
        <v>101</v>
      </c>
      <c r="S123" s="12">
        <f t="shared" si="15"/>
        <v>1.5897435897435896</v>
      </c>
      <c r="T123" s="11">
        <f t="shared" si="16"/>
        <v>0</v>
      </c>
      <c r="U123" s="1" t="e">
        <f t="shared" si="47"/>
        <v>#REF!</v>
      </c>
      <c r="V123" s="1"/>
      <c r="W123" s="11">
        <f>SUMIFS('Forecast Data'!$D:$D,'Forecast Data'!$C:$C,W$6,'Forecast Data'!$B:$B,$D123)</f>
        <v>101</v>
      </c>
      <c r="X123" s="11">
        <f>SUMIFS('Forecast Data'!$D:$D,'Forecast Data'!$C:$C,X$6,'Forecast Data'!$B:$B,$D123)</f>
        <v>101</v>
      </c>
      <c r="Y123" s="11">
        <f>SUMIFS('Forecast Data'!$D:$D,'Forecast Data'!$C:$C,Y$6,'Forecast Data'!$B:$B,$D123)</f>
        <v>101</v>
      </c>
      <c r="Z123" s="11">
        <f>SUMIFS('Forecast Data'!$D:$D,'Forecast Data'!$C:$C,Z$6,'Forecast Data'!$B:$B,$D123)</f>
        <v>101</v>
      </c>
      <c r="AA123" s="11">
        <f>SUMIFS('Forecast Data'!$D:$D,'Forecast Data'!$C:$C,AA$6,'Forecast Data'!$B:$B,$D123)</f>
        <v>101</v>
      </c>
      <c r="AB123" s="11">
        <f>SUMIFS('Forecast Data'!$D:$D,'Forecast Data'!$C:$C,AB$6,'Forecast Data'!$B:$B,$D123)</f>
        <v>101</v>
      </c>
      <c r="AC123" s="11">
        <f>SUMIFS('Forecast Data'!$D:$D,'Forecast Data'!$C:$C,AC$6,'Forecast Data'!$B:$B,$D123)</f>
        <v>101</v>
      </c>
      <c r="AD123" s="11">
        <f>SUMIFS('Forecast Data'!$D:$D,'Forecast Data'!$C:$C,AD$6,'Forecast Data'!$B:$B,$D123)</f>
        <v>101</v>
      </c>
      <c r="AE123" s="11">
        <f>SUMIFS('Forecast Data'!$D:$D,'Forecast Data'!$C:$C,AE$6,'Forecast Data'!$B:$B,$D123)</f>
        <v>101</v>
      </c>
      <c r="AF123" s="11">
        <f>SUMIFS('Forecast Data'!$D:$D,'Forecast Data'!$C:$C,AF$6,'Forecast Data'!$B:$B,$D123)</f>
        <v>101</v>
      </c>
      <c r="AG123" s="11">
        <f>SUMIFS('Forecast Data'!$D:$D,'Forecast Data'!$C:$C,AG$6,'Forecast Data'!$B:$B,$D123)</f>
        <v>101</v>
      </c>
      <c r="AH123" s="11">
        <f>SUMIFS('Forecast Data'!$D:$D,'Forecast Data'!$C:$C,AH$6,'Forecast Data'!$B:$B,$D123)</f>
        <v>101</v>
      </c>
      <c r="AI123" s="1"/>
      <c r="AJ123" s="12">
        <f>IF(SUMIFS('Forecast Data'!$E:$E,'Forecast Data'!$C:$C,AJ$6,'Forecast Data'!$B:$B,$D123)=0,"",SUMIFS('Forecast Data'!$E:$E,'Forecast Data'!$C:$C,AJ$6,'Forecast Data'!$B:$B,$D123))</f>
        <v>0.64</v>
      </c>
      <c r="AK123" s="12">
        <f>IF(SUMIFS('Forecast Data'!$E:$E,'Forecast Data'!$C:$C,AK$6,'Forecast Data'!$B:$B,$D123)=0,"",SUMIFS('Forecast Data'!$E:$E,'Forecast Data'!$C:$C,AK$6,'Forecast Data'!$B:$B,$D123))</f>
        <v>0.49</v>
      </c>
      <c r="AL123" s="12">
        <f>IF(SUMIFS('Forecast Data'!$E:$E,'Forecast Data'!$C:$C,AL$6,'Forecast Data'!$B:$B,$D123)=0,"",SUMIFS('Forecast Data'!$E:$E,'Forecast Data'!$C:$C,AL$6,'Forecast Data'!$B:$B,$D123))</f>
        <v>1.1599999999999999</v>
      </c>
      <c r="AM123" s="12">
        <f>IF(SUMIFS('Forecast Data'!$E:$E,'Forecast Data'!$C:$C,AM$6,'Forecast Data'!$B:$B,$D123)=0,"",SUMIFS('Forecast Data'!$E:$E,'Forecast Data'!$C:$C,AM$6,'Forecast Data'!$B:$B,$D123))</f>
        <v>1.21</v>
      </c>
      <c r="AN123" s="12">
        <f>IF(SUMIFS('Forecast Data'!$E:$E,'Forecast Data'!$C:$C,AN$6,'Forecast Data'!$B:$B,$D123)=0,"",SUMIFS('Forecast Data'!$E:$E,'Forecast Data'!$C:$C,AN$6,'Forecast Data'!$B:$B,$D123))</f>
        <v>2.17</v>
      </c>
      <c r="AO123" s="12">
        <f>IF(SUMIFS('Forecast Data'!$E:$E,'Forecast Data'!$C:$C,AO$6,'Forecast Data'!$B:$B,$D123)=0,"",SUMIFS('Forecast Data'!$E:$E,'Forecast Data'!$C:$C,AO$6,'Forecast Data'!$B:$B,$D123))</f>
        <v>3.23</v>
      </c>
      <c r="AP123" s="12">
        <f>IF(SUMIFS('Forecast Data'!$E:$E,'Forecast Data'!$C:$C,AP$6,'Forecast Data'!$B:$B,$D123)=0,"",SUMIFS('Forecast Data'!$E:$E,'Forecast Data'!$C:$C,AP$6,'Forecast Data'!$B:$B,$D123))</f>
        <v>4.97</v>
      </c>
      <c r="AQ123" s="12">
        <f>IF(SUMIFS('Forecast Data'!$E:$E,'Forecast Data'!$C:$C,AQ$6,'Forecast Data'!$B:$B,$D123)=0,"",SUMIFS('Forecast Data'!$E:$E,'Forecast Data'!$C:$C,AQ$6,'Forecast Data'!$B:$B,$D123))</f>
        <v>5.34</v>
      </c>
      <c r="AR123" s="12">
        <f>IF(SUMIFS('Forecast Data'!$E:$E,'Forecast Data'!$C:$C,AR$6,'Forecast Data'!$B:$B,$D123)=0,"",SUMIFS('Forecast Data'!$E:$E,'Forecast Data'!$C:$C,AR$6,'Forecast Data'!$B:$B,$D123))</f>
        <v>5.76</v>
      </c>
      <c r="AS123" s="12">
        <f>IF(SUMIFS('Forecast Data'!$E:$E,'Forecast Data'!$C:$C,AS$6,'Forecast Data'!$B:$B,$D123)=0,"",SUMIFS('Forecast Data'!$E:$E,'Forecast Data'!$C:$C,AS$6,'Forecast Data'!$B:$B,$D123))</f>
        <v>2.62</v>
      </c>
      <c r="AT123" s="12">
        <f>IF(SUMIFS('Forecast Data'!$E:$E,'Forecast Data'!$C:$C,AT$6,'Forecast Data'!$B:$B,$D123)=0,"",SUMIFS('Forecast Data'!$E:$E,'Forecast Data'!$C:$C,AT$6,'Forecast Data'!$B:$B,$D123))</f>
        <v>8.2200000000000006</v>
      </c>
      <c r="AU123" s="12">
        <f>IF(SUMIFS('Forecast Data'!$E:$E,'Forecast Data'!$C:$C,AU$6,'Forecast Data'!$B:$B,$D123)=0,"",SUMIFS('Forecast Data'!$E:$E,'Forecast Data'!$C:$C,AU$6,'Forecast Data'!$B:$B,$D123))</f>
        <v>6.8</v>
      </c>
      <c r="AV123" s="1"/>
      <c r="AW123" s="11">
        <f>SUMIFS('OP Units'!E:E,'OP Units'!$A:$A,$D123)</f>
        <v>0</v>
      </c>
      <c r="AX123" s="11">
        <f>SUMIFS('OP Units'!F:F,'OP Units'!$A:$A,$D123)</f>
        <v>0</v>
      </c>
      <c r="AY123" s="11">
        <f>SUMIFS('OP Units'!G:G,'OP Units'!$A:$A,$D123)</f>
        <v>0</v>
      </c>
      <c r="AZ123" s="11">
        <f>SUMIFS('OP Units'!H:H,'OP Units'!$A:$A,$D123)</f>
        <v>0</v>
      </c>
      <c r="BA123" s="11">
        <f>SUMIFS('OP Units'!I:I,'OP Units'!$A:$A,$D123)</f>
        <v>0</v>
      </c>
      <c r="BB123" s="11">
        <f>SUMIFS('OP Units'!J:J,'OP Units'!$A:$A,$D123)</f>
        <v>0</v>
      </c>
      <c r="BC123" s="11">
        <f>SUMIFS('OP Units'!K:K,'OP Units'!$A:$A,$D123)</f>
        <v>0</v>
      </c>
      <c r="BD123" s="11">
        <f>SUMIFS('OP Units'!L:L,'OP Units'!$A:$A,$D123)</f>
        <v>0</v>
      </c>
      <c r="BE123" s="11">
        <f>SUMIFS('OP Units'!M:M,'OP Units'!$A:$A,$D123)</f>
        <v>0</v>
      </c>
      <c r="BF123" s="11">
        <f>SUMIFS('OP Units'!N:N,'OP Units'!$A:$A,$D123)</f>
        <v>0</v>
      </c>
      <c r="BG123" s="11">
        <f>SUMIFS('OP Units'!O:O,'OP Units'!$A:$A,$D123)</f>
        <v>0</v>
      </c>
      <c r="BH123" s="11">
        <f>SUMIFS('OP Units'!P:P,'OP Units'!$A:$A,$D123)</f>
        <v>0</v>
      </c>
      <c r="BI123" s="1"/>
      <c r="BJ123" s="12">
        <f>IFERROR((SUMIFS('OP Units'!E:E,'OP Units'!$A:$A,$D123)-SUMIFS('Forecast Data'!$H:$H,'Forecast Data'!$C:$C,BJ$6,'Forecast Data'!$B:$B,$D123))/SUMIFS('Forecast Data'!$H:$H,'Forecast Data'!$C:$C,BJ$6,'Forecast Data'!$B:$B,$D123),"")</f>
        <v>-1</v>
      </c>
      <c r="BK123" s="12">
        <f>IFERROR((SUMIFS('OP Units'!F:F,'OP Units'!$A:$A,$D123)-SUMIFS('Forecast Data'!$H:$H,'Forecast Data'!$C:$C,BK$6,'Forecast Data'!$B:$B,$D123))/SUMIFS('Forecast Data'!$H:$H,'Forecast Data'!$C:$C,BK$6,'Forecast Data'!$B:$B,$D123),"")</f>
        <v>-1</v>
      </c>
      <c r="BL123" s="12">
        <f>IFERROR((SUMIFS('OP Units'!G:G,'OP Units'!$A:$A,$D123)-SUMIFS('Forecast Data'!$H:$H,'Forecast Data'!$C:$C,BL$6,'Forecast Data'!$B:$B,$D123))/SUMIFS('Forecast Data'!$H:$H,'Forecast Data'!$C:$C,BL$6,'Forecast Data'!$B:$B,$D123),"")</f>
        <v>-1</v>
      </c>
      <c r="BM123" s="12">
        <f>IFERROR((SUMIFS('OP Units'!H:H,'OP Units'!$A:$A,$D123)-SUMIFS('Forecast Data'!$H:$H,'Forecast Data'!$C:$C,BM$6,'Forecast Data'!$B:$B,$D123))/SUMIFS('Forecast Data'!$H:$H,'Forecast Data'!$C:$C,BM$6,'Forecast Data'!$B:$B,$D123),"")</f>
        <v>-1</v>
      </c>
      <c r="BN123" s="12">
        <f>IFERROR((SUMIFS('OP Units'!I:I,'OP Units'!$A:$A,$D123)-SUMIFS('Forecast Data'!$H:$H,'Forecast Data'!$C:$C,BN$6,'Forecast Data'!$B:$B,$D123))/SUMIFS('Forecast Data'!$H:$H,'Forecast Data'!$C:$C,BN$6,'Forecast Data'!$B:$B,$D123),"")</f>
        <v>-1</v>
      </c>
      <c r="BO123" s="12">
        <f>IFERROR((SUMIFS('OP Units'!J:J,'OP Units'!$A:$A,$D123)-SUMIFS('Forecast Data'!$H:$H,'Forecast Data'!$C:$C,BO$6,'Forecast Data'!$B:$B,$D123))/SUMIFS('Forecast Data'!$H:$H,'Forecast Data'!$C:$C,BO$6,'Forecast Data'!$B:$B,$D123),"")</f>
        <v>-1</v>
      </c>
      <c r="BP123" s="12">
        <f>IFERROR((SUMIFS('OP Units'!K:K,'OP Units'!$A:$A,$D123)-SUMIFS('Forecast Data'!$H:$H,'Forecast Data'!$C:$C,BP$6,'Forecast Data'!$B:$B,$D123))/SUMIFS('Forecast Data'!$H:$H,'Forecast Data'!$C:$C,BP$6,'Forecast Data'!$B:$B,$D123),"")</f>
        <v>-1</v>
      </c>
      <c r="BQ123" s="12">
        <f>IFERROR((SUMIFS('OP Units'!L:L,'OP Units'!$A:$A,$D123)-SUMIFS('Forecast Data'!$H:$H,'Forecast Data'!$C:$C,BQ$6,'Forecast Data'!$B:$B,$D123))/SUMIFS('Forecast Data'!$H:$H,'Forecast Data'!$C:$C,BQ$6,'Forecast Data'!$B:$B,$D123),"")</f>
        <v>-1</v>
      </c>
      <c r="BR123" s="12">
        <f>IFERROR((SUMIFS('OP Units'!M:M,'OP Units'!$A:$A,$D123)-SUMIFS('Forecast Data'!$H:$H,'Forecast Data'!$C:$C,BR$6,'Forecast Data'!$B:$B,$D123))/SUMIFS('Forecast Data'!$H:$H,'Forecast Data'!$C:$C,BR$6,'Forecast Data'!$B:$B,$D123),"")</f>
        <v>-1</v>
      </c>
      <c r="BS123" s="12">
        <f>IFERROR((SUMIFS('OP Units'!N:N,'OP Units'!$A:$A,$D123)-SUMIFS('Forecast Data'!$H:$H,'Forecast Data'!$C:$C,BS$6,'Forecast Data'!$B:$B,$D123))/SUMIFS('Forecast Data'!$H:$H,'Forecast Data'!$C:$C,BS$6,'Forecast Data'!$B:$B,$D123),"")</f>
        <v>-1</v>
      </c>
      <c r="BT123" s="12">
        <f>IFERROR((SUMIFS('OP Units'!O:O,'OP Units'!$A:$A,$D123)-SUMIFS('Forecast Data'!$H:$H,'Forecast Data'!$C:$C,BT$6,'Forecast Data'!$B:$B,$D123))/SUMIFS('Forecast Data'!$H:$H,'Forecast Data'!$C:$C,BT$6,'Forecast Data'!$B:$B,$D123),"")</f>
        <v>-1</v>
      </c>
      <c r="BU123" s="12">
        <f>IFERROR((SUMIFS('OP Units'!P:P,'OP Units'!$A:$A,$D123)-SUMIFS('Forecast Data'!$H:$H,'Forecast Data'!$C:$C,BU$6,'Forecast Data'!$B:$B,$D123))/SUMIFS('Forecast Data'!$H:$H,'Forecast Data'!$C:$C,BU$6,'Forecast Data'!$B:$B,$D123),"")</f>
        <v>-1</v>
      </c>
      <c r="BV123" s="12"/>
      <c r="BW123" s="11">
        <f>(SUMIFS('Forecast Data'!H:H,'Forecast Data'!B:B,D123,'Forecast Data'!C:C,BK$6)+SUMIFS('Forecast Data'!H:H,'Forecast Data'!B:B,D123,'Forecast Data'!C:C,BL$6)+SUMIFS('Forecast Data'!H:H,'Forecast Data'!B:B,D123,'Forecast Data'!C:C,BM$6)+SUMIFS('Forecast Data'!H:H,'Forecast Data'!B:B,D123,'Forecast Data'!C:C,BN$6)+SUMIFS('Forecast Data'!H:H,'Forecast Data'!B:B,D123,'Forecast Data'!C:C,BO$6)+SUMIFS('Forecast Data'!H:H,'Forecast Data'!B:B,D123,'Forecast Data'!C:C,BP$6)+SUMIFS('Forecast Data'!H:H,'Forecast Data'!B:B,D123,'Forecast Data'!C:C,BQ$6)+SUMIFS('Forecast Data'!H:H,'Forecast Data'!B:B,D123,'Forecast Data'!C:C,BJ$6))/8</f>
        <v>39</v>
      </c>
      <c r="BX123" s="12">
        <f>IFERROR((SUM(W123:AD123)-(SUMIFS('Forecast Data'!H:H,'Forecast Data'!B:B,B123,'Forecast Data'!C:C,BJ$6)+SUMIFS('Forecast Data'!H:H,'Forecast Data'!B:B,B123,'Forecast Data'!C:C,BK$6)+SUMIFS('Forecast Data'!H:H,'Forecast Data'!B:B,B123,'Forecast Data'!C:C,BL$6)+SUMIFS('Forecast Data'!H:H,'Forecast Data'!B:B,B123,'Forecast Data'!C:C,BM$6)+SUMIFS('Forecast Data'!H:H,'Forecast Data'!B:B,B123,'Forecast Data'!C:C,BN$6)+SUMIFS('Forecast Data'!H:H,'Forecast Data'!B:B,B123,'Forecast Data'!C:C,BO$6)+SUMIFS('Forecast Data'!H:H,'Forecast Data'!B:B,B123,'Forecast Data'!C:C,BP$6)+SUMIFS('Forecast Data'!H:H,'Forecast Data'!B:B,B123,'Forecast Data'!C:C,BQ$6)))/(SUMIFS('Forecast Data'!H:H,'Forecast Data'!B:B,B123,'Forecast Data'!C:C,BJ$6)+SUMIFS('Forecast Data'!H:H,'Forecast Data'!B:B,B123,'Forecast Data'!C:C,BK$6)+SUMIFS('Forecast Data'!H:H,'Forecast Data'!B:B,B123,'Forecast Data'!C:C,BL$6)+SUMIFS('Forecast Data'!H:H,'Forecast Data'!B:B,B123,'Forecast Data'!C:C,BM$6)+SUMIFS('Forecast Data'!H:H,'Forecast Data'!B:B,B123,'Forecast Data'!C:C,BN$6)+SUMIFS('Forecast Data'!H:H,'Forecast Data'!B:B,B123,'Forecast Data'!C:C,BO$6)+SUMIFS('Forecast Data'!H:H,'Forecast Data'!B:B,B123,'Forecast Data'!C:C,BP$6)+SUMIFS('Forecast Data'!H:H,'Forecast Data'!B:B,B123,'Forecast Data'!C:C,BQ$6)),"")</f>
        <v>1.5897435897435896</v>
      </c>
      <c r="BY123" s="12">
        <f t="shared" si="18"/>
        <v>-8.6369299733110306E-5</v>
      </c>
      <c r="BZ123" s="16">
        <f t="shared" si="19"/>
        <v>5.0982539518572431E-5</v>
      </c>
      <c r="CA123" s="13">
        <f t="shared" si="20"/>
        <v>-1.3735183925168273E-2</v>
      </c>
      <c r="CB123" s="12">
        <f t="shared" si="21"/>
        <v>1.3735183925168274E-4</v>
      </c>
      <c r="CC123" s="12"/>
      <c r="CD123" s="11">
        <f>(SUMIFS('Forecast Data'!H:H,'Forecast Data'!B:B,D123,'Forecast Data'!C:C,BK$6)+SUMIFS('Forecast Data'!H:H,'Forecast Data'!B:B,D123,'Forecast Data'!C:C,BL$6)+SUMIFS('Forecast Data'!H:H,'Forecast Data'!B:B,D123,'Forecast Data'!C:C,BM$6)+SUMIFS('Forecast Data'!H:H,'Forecast Data'!B:B,D123,'Forecast Data'!C:C,BJ$6))/4</f>
        <v>55.75</v>
      </c>
      <c r="CE123" s="12">
        <f>IFERROR((SUM(W123:Z123)-(SUMIFS('Forecast Data'!H:H,'Forecast Data'!B:B,D123,'Forecast Data'!C:C,BJ$6)+SUMIFS('Forecast Data'!H:H,'Forecast Data'!B:B,D123,'Forecast Data'!C:C,BK$6)+SUMIFS('Forecast Data'!H:H,'Forecast Data'!B:B,D123,'Forecast Data'!C:C,BL$6)+SUMIFS('Forecast Data'!H:H,'Forecast Data'!B:B,D123,'Forecast Data'!C:C,BM$6)))/(SUMIFS('Forecast Data'!H:H,'Forecast Data'!B:B,D123,'Forecast Data'!C:C,BJ$6)+SUMIFS('Forecast Data'!H:H,'Forecast Data'!B:B,D123,'Forecast Data'!C:C,BK$6)+SUMIFS('Forecast Data'!H:H,'Forecast Data'!B:B,D123,'Forecast Data'!C:C,BL$6)+SUMIFS('Forecast Data'!H:H,'Forecast Data'!B:B,D123,'Forecast Data'!C:C,BM$6)),"")</f>
        <v>0.81165919282511212</v>
      </c>
      <c r="CF123" s="12">
        <f t="shared" si="22"/>
        <v>-8.6369299733110306E-5</v>
      </c>
      <c r="CG123" s="12">
        <f t="shared" si="23"/>
        <v>3.7936956792617551E-5</v>
      </c>
      <c r="CH123" s="13">
        <f t="shared" si="24"/>
        <v>-1.2430625652572785E-2</v>
      </c>
      <c r="CI123" s="13"/>
    </row>
    <row r="124" spans="1:87" ht="13.2">
      <c r="A124" s="1"/>
      <c r="B124" t="str">
        <f t="shared" si="46"/>
        <v>Leatherman</v>
      </c>
      <c r="D124" t="s">
        <v>157</v>
      </c>
      <c r="E124" s="11">
        <f>SUMIFS('Fin Data'!F:F,'Fin Data'!A:A,D124)</f>
        <v>172</v>
      </c>
      <c r="F124" s="11">
        <f>SUMIFS('Fin Data with 6 week hist'!I:I,'Fin Data with 6 week hist'!$A:$A,$D124)</f>
        <v>349</v>
      </c>
      <c r="G124" s="11">
        <f>SUMIFS('Fin Data with 6 week hist'!J:J,'Fin Data with 6 week hist'!$A:$A,$D124)</f>
        <v>351</v>
      </c>
      <c r="H124" s="11">
        <f>SUMIFS('Fin Data with 6 week hist'!K:K,'Fin Data with 6 week hist'!$A:$A,$D124)+SUMIFS('Unit Cancellations'!D:D,'Unit Cancellations'!$B:$B,$D124)</f>
        <v>380</v>
      </c>
      <c r="I124" s="11">
        <f>SUMIFS('Fin Data with 6 week hist'!L:L,'Fin Data with 6 week hist'!$A:$A,$D124)+SUMIFS('Unit Cancellations'!E:E,'Unit Cancellations'!$B:$B,$D124)</f>
        <v>453</v>
      </c>
      <c r="J124" s="11">
        <f>SUMIFS('Fin Data with 6 week hist'!M:M,'Fin Data with 6 week hist'!$A:$A,$D124)+SUMIFS('Unit Cancellations'!F:F,'Unit Cancellations'!$B:$B,$D124)</f>
        <v>488</v>
      </c>
      <c r="K124" s="11">
        <f>SUMIFS('Fin Data with 6 week hist'!N:N,'Fin Data with 6 week hist'!$A:$A,$D124)+SUMIFS('Unit Cancellations'!G:G,'Unit Cancellations'!$B:$B,$D124)</f>
        <v>521</v>
      </c>
      <c r="L124" s="11">
        <f>SUMIFS('Fin Data'!AN:AN,'Fin Data'!A:A,D124)</f>
        <v>424</v>
      </c>
      <c r="M124" s="12">
        <f>IFERROR(SUMIFS('Fin Data'!AO:AO,'Fin Data'!A:A,D124),"")</f>
        <v>1.4651162790697674</v>
      </c>
      <c r="N124" s="1"/>
      <c r="O124" s="11">
        <f t="shared" si="12"/>
        <v>697.75</v>
      </c>
      <c r="P124" s="12">
        <f t="shared" si="13"/>
        <v>1.2672623883021934</v>
      </c>
      <c r="Q124" s="1"/>
      <c r="R124" s="11">
        <f t="shared" si="14"/>
        <v>696.375</v>
      </c>
      <c r="S124" s="12">
        <f t="shared" si="15"/>
        <v>1.025081788440567</v>
      </c>
      <c r="T124" s="11">
        <f t="shared" si="16"/>
        <v>249</v>
      </c>
      <c r="U124" s="1" t="e">
        <f t="shared" si="47"/>
        <v>#REF!</v>
      </c>
      <c r="V124" s="1"/>
      <c r="W124" s="11">
        <f>SUMIFS('Forecast Data'!$D:$D,'Forecast Data'!$C:$C,W$6,'Forecast Data'!$B:$B,$D124)</f>
        <v>702</v>
      </c>
      <c r="X124" s="11">
        <f>SUMIFS('Forecast Data'!$D:$D,'Forecast Data'!$C:$C,X$6,'Forecast Data'!$B:$B,$D124)</f>
        <v>700</v>
      </c>
      <c r="Y124" s="11">
        <f>SUMIFS('Forecast Data'!$D:$D,'Forecast Data'!$C:$C,Y$6,'Forecast Data'!$B:$B,$D124)</f>
        <v>694</v>
      </c>
      <c r="Z124" s="11">
        <f>SUMIFS('Forecast Data'!$D:$D,'Forecast Data'!$C:$C,Z$6,'Forecast Data'!$B:$B,$D124)</f>
        <v>695</v>
      </c>
      <c r="AA124" s="11">
        <f>SUMIFS('Forecast Data'!$D:$D,'Forecast Data'!$C:$C,AA$6,'Forecast Data'!$B:$B,$D124)</f>
        <v>694</v>
      </c>
      <c r="AB124" s="11">
        <f>SUMIFS('Forecast Data'!$D:$D,'Forecast Data'!$C:$C,AB$6,'Forecast Data'!$B:$B,$D124)</f>
        <v>698</v>
      </c>
      <c r="AC124" s="11">
        <f>SUMIFS('Forecast Data'!$D:$D,'Forecast Data'!$C:$C,AC$6,'Forecast Data'!$B:$B,$D124)</f>
        <v>697</v>
      </c>
      <c r="AD124" s="11">
        <f>SUMIFS('Forecast Data'!$D:$D,'Forecast Data'!$C:$C,AD$6,'Forecast Data'!$B:$B,$D124)</f>
        <v>691</v>
      </c>
      <c r="AE124" s="11">
        <f>SUMIFS('Forecast Data'!$D:$D,'Forecast Data'!$C:$C,AE$6,'Forecast Data'!$B:$B,$D124)</f>
        <v>688</v>
      </c>
      <c r="AF124" s="11">
        <f>SUMIFS('Forecast Data'!$D:$D,'Forecast Data'!$C:$C,AF$6,'Forecast Data'!$B:$B,$D124)</f>
        <v>689</v>
      </c>
      <c r="AG124" s="11">
        <f>SUMIFS('Forecast Data'!$D:$D,'Forecast Data'!$C:$C,AG$6,'Forecast Data'!$B:$B,$D124)</f>
        <v>693</v>
      </c>
      <c r="AH124" s="11">
        <f>SUMIFS('Forecast Data'!$D:$D,'Forecast Data'!$C:$C,AH$6,'Forecast Data'!$B:$B,$D124)</f>
        <v>458</v>
      </c>
      <c r="AI124" s="1"/>
      <c r="AJ124" s="12">
        <f>IF(SUMIFS('Forecast Data'!$E:$E,'Forecast Data'!$C:$C,AJ$6,'Forecast Data'!$B:$B,$D124)=0,"",SUMIFS('Forecast Data'!$E:$E,'Forecast Data'!$C:$C,AJ$6,'Forecast Data'!$B:$B,$D124))</f>
        <v>1.25</v>
      </c>
      <c r="AK124" s="12">
        <f>IF(SUMIFS('Forecast Data'!$E:$E,'Forecast Data'!$C:$C,AK$6,'Forecast Data'!$B:$B,$D124)=0,"",SUMIFS('Forecast Data'!$E:$E,'Forecast Data'!$C:$C,AK$6,'Forecast Data'!$B:$B,$D124))</f>
        <v>1.52</v>
      </c>
      <c r="AL124" s="12">
        <f>IF(SUMIFS('Forecast Data'!$E:$E,'Forecast Data'!$C:$C,AL$6,'Forecast Data'!$B:$B,$D124)=0,"",SUMIFS('Forecast Data'!$E:$E,'Forecast Data'!$C:$C,AL$6,'Forecast Data'!$B:$B,$D124))</f>
        <v>1.36</v>
      </c>
      <c r="AM124" s="12">
        <f>IF(SUMIFS('Forecast Data'!$E:$E,'Forecast Data'!$C:$C,AM$6,'Forecast Data'!$B:$B,$D124)=0,"",SUMIFS('Forecast Data'!$E:$E,'Forecast Data'!$C:$C,AM$6,'Forecast Data'!$B:$B,$D124))</f>
        <v>1</v>
      </c>
      <c r="AN124" s="12">
        <f>IF(SUMIFS('Forecast Data'!$E:$E,'Forecast Data'!$C:$C,AN$6,'Forecast Data'!$B:$B,$D124)=0,"",SUMIFS('Forecast Data'!$E:$E,'Forecast Data'!$C:$C,AN$6,'Forecast Data'!$B:$B,$D124))</f>
        <v>1.22</v>
      </c>
      <c r="AO124" s="12">
        <f>IF(SUMIFS('Forecast Data'!$E:$E,'Forecast Data'!$C:$C,AO$6,'Forecast Data'!$B:$B,$D124)=0,"",SUMIFS('Forecast Data'!$E:$E,'Forecast Data'!$C:$C,AO$6,'Forecast Data'!$B:$B,$D124))</f>
        <v>0.9</v>
      </c>
      <c r="AP124" s="12">
        <f>IF(SUMIFS('Forecast Data'!$E:$E,'Forecast Data'!$C:$C,AP$6,'Forecast Data'!$B:$B,$D124)=0,"",SUMIFS('Forecast Data'!$E:$E,'Forecast Data'!$C:$C,AP$6,'Forecast Data'!$B:$B,$D124))</f>
        <v>0.55000000000000004</v>
      </c>
      <c r="AQ124" s="12">
        <f>IF(SUMIFS('Forecast Data'!$E:$E,'Forecast Data'!$C:$C,AQ$6,'Forecast Data'!$B:$B,$D124)=0,"",SUMIFS('Forecast Data'!$E:$E,'Forecast Data'!$C:$C,AQ$6,'Forecast Data'!$B:$B,$D124))</f>
        <v>0.77</v>
      </c>
      <c r="AR124" s="12">
        <f>IF(SUMIFS('Forecast Data'!$E:$E,'Forecast Data'!$C:$C,AR$6,'Forecast Data'!$B:$B,$D124)=0,"",SUMIFS('Forecast Data'!$E:$E,'Forecast Data'!$C:$C,AR$6,'Forecast Data'!$B:$B,$D124))</f>
        <v>0.8</v>
      </c>
      <c r="AS124" s="12">
        <f>IF(SUMIFS('Forecast Data'!$E:$E,'Forecast Data'!$C:$C,AS$6,'Forecast Data'!$B:$B,$D124)=0,"",SUMIFS('Forecast Data'!$E:$E,'Forecast Data'!$C:$C,AS$6,'Forecast Data'!$B:$B,$D124))</f>
        <v>0.43</v>
      </c>
      <c r="AT124" s="12">
        <f>IF(SUMIFS('Forecast Data'!$E:$E,'Forecast Data'!$C:$C,AT$6,'Forecast Data'!$B:$B,$D124)=0,"",SUMIFS('Forecast Data'!$E:$E,'Forecast Data'!$C:$C,AT$6,'Forecast Data'!$B:$B,$D124))</f>
        <v>0.55000000000000004</v>
      </c>
      <c r="AU124" s="12">
        <f>IF(SUMIFS('Forecast Data'!$E:$E,'Forecast Data'!$C:$C,AU$6,'Forecast Data'!$B:$B,$D124)=0,"",SUMIFS('Forecast Data'!$E:$E,'Forecast Data'!$C:$C,AU$6,'Forecast Data'!$B:$B,$D124))</f>
        <v>-0.25</v>
      </c>
      <c r="AV124" s="1"/>
      <c r="AW124" s="11">
        <f>SUMIFS('OP Units'!E:E,'OP Units'!$A:$A,$D124)</f>
        <v>220</v>
      </c>
      <c r="AX124" s="11">
        <f>SUMIFS('OP Units'!F:F,'OP Units'!$A:$A,$D124)</f>
        <v>607</v>
      </c>
      <c r="AY124" s="11">
        <f>SUMIFS('OP Units'!G:G,'OP Units'!$A:$A,$D124)</f>
        <v>210</v>
      </c>
      <c r="AZ124" s="11">
        <f>SUMIFS('OP Units'!H:H,'OP Units'!$A:$A,$D124)</f>
        <v>156</v>
      </c>
      <c r="BA124" s="11">
        <f>SUMIFS('OP Units'!I:I,'OP Units'!$A:$A,$D124)</f>
        <v>243</v>
      </c>
      <c r="BB124" s="11">
        <f>SUMIFS('OP Units'!J:J,'OP Units'!$A:$A,$D124)</f>
        <v>229</v>
      </c>
      <c r="BC124" s="11">
        <f>SUMIFS('OP Units'!K:K,'OP Units'!$A:$A,$D124)</f>
        <v>171</v>
      </c>
      <c r="BD124" s="11">
        <f>SUMIFS('OP Units'!L:L,'OP Units'!$A:$A,$D124)</f>
        <v>156</v>
      </c>
      <c r="BE124" s="11">
        <f>SUMIFS('OP Units'!M:M,'OP Units'!$A:$A,$D124)</f>
        <v>220</v>
      </c>
      <c r="BF124" s="11">
        <f>SUMIFS('OP Units'!N:N,'OP Units'!$A:$A,$D124)</f>
        <v>261</v>
      </c>
      <c r="BG124" s="11">
        <f>SUMIFS('OP Units'!O:O,'OP Units'!$A:$A,$D124)</f>
        <v>213</v>
      </c>
      <c r="BH124" s="11">
        <f>SUMIFS('OP Units'!P:P,'OP Units'!$A:$A,$D124)</f>
        <v>212</v>
      </c>
      <c r="BI124" s="1"/>
      <c r="BJ124" s="12">
        <f>IFERROR((SUMIFS('OP Units'!E:E,'OP Units'!$A:$A,$D124)-SUMIFS('Forecast Data'!$H:$H,'Forecast Data'!$C:$C,BJ$6,'Forecast Data'!$B:$B,$D124))/SUMIFS('Forecast Data'!$H:$H,'Forecast Data'!$C:$C,BJ$6,'Forecast Data'!$B:$B,$D124),"")</f>
        <v>-0.29487179487179488</v>
      </c>
      <c r="BK124" s="12">
        <f>IFERROR((SUMIFS('OP Units'!F:F,'OP Units'!$A:$A,$D124)-SUMIFS('Forecast Data'!$H:$H,'Forecast Data'!$C:$C,BK$6,'Forecast Data'!$B:$B,$D124))/SUMIFS('Forecast Data'!$H:$H,'Forecast Data'!$C:$C,BK$6,'Forecast Data'!$B:$B,$D124),"")</f>
        <v>1.1834532374100719</v>
      </c>
      <c r="BL124" s="12">
        <f>IFERROR((SUMIFS('OP Units'!G:G,'OP Units'!$A:$A,$D124)-SUMIFS('Forecast Data'!$H:$H,'Forecast Data'!$C:$C,BL$6,'Forecast Data'!$B:$B,$D124))/SUMIFS('Forecast Data'!$H:$H,'Forecast Data'!$C:$C,BL$6,'Forecast Data'!$B:$B,$D124),"")</f>
        <v>-0.2857142857142857</v>
      </c>
      <c r="BM124" s="12">
        <f>IFERROR((SUMIFS('OP Units'!H:H,'OP Units'!$A:$A,$D124)-SUMIFS('Forecast Data'!$H:$H,'Forecast Data'!$C:$C,BM$6,'Forecast Data'!$B:$B,$D124))/SUMIFS('Forecast Data'!$H:$H,'Forecast Data'!$C:$C,BM$6,'Forecast Data'!$B:$B,$D124),"")</f>
        <v>-0.55043227665706052</v>
      </c>
      <c r="BN124" s="12">
        <f>IFERROR((SUMIFS('OP Units'!I:I,'OP Units'!$A:$A,$D124)-SUMIFS('Forecast Data'!$H:$H,'Forecast Data'!$C:$C,BN$6,'Forecast Data'!$B:$B,$D124))/SUMIFS('Forecast Data'!$H:$H,'Forecast Data'!$C:$C,BN$6,'Forecast Data'!$B:$B,$D124),"")</f>
        <v>-0.22115384615384615</v>
      </c>
      <c r="BO124" s="12">
        <f>IFERROR((SUMIFS('OP Units'!J:J,'OP Units'!$A:$A,$D124)-SUMIFS('Forecast Data'!$H:$H,'Forecast Data'!$C:$C,BO$6,'Forecast Data'!$B:$B,$D124))/SUMIFS('Forecast Data'!$H:$H,'Forecast Data'!$C:$C,BO$6,'Forecast Data'!$B:$B,$D124),"")</f>
        <v>-0.37602179836512262</v>
      </c>
      <c r="BP124" s="12">
        <f>IFERROR((SUMIFS('OP Units'!K:K,'OP Units'!$A:$A,$D124)-SUMIFS('Forecast Data'!$H:$H,'Forecast Data'!$C:$C,BP$6,'Forecast Data'!$B:$B,$D124))/SUMIFS('Forecast Data'!$H:$H,'Forecast Data'!$C:$C,BP$6,'Forecast Data'!$B:$B,$D124),"")</f>
        <v>-0.62</v>
      </c>
      <c r="BQ124" s="12">
        <f>IFERROR((SUMIFS('OP Units'!L:L,'OP Units'!$A:$A,$D124)-SUMIFS('Forecast Data'!$H:$H,'Forecast Data'!$C:$C,BQ$6,'Forecast Data'!$B:$B,$D124))/SUMIFS('Forecast Data'!$H:$H,'Forecast Data'!$C:$C,BQ$6,'Forecast Data'!$B:$B,$D124),"")</f>
        <v>-0.60102301790281332</v>
      </c>
      <c r="BR124" s="12">
        <f>IFERROR((SUMIFS('OP Units'!M:M,'OP Units'!$A:$A,$D124)-SUMIFS('Forecast Data'!$H:$H,'Forecast Data'!$C:$C,BR$6,'Forecast Data'!$B:$B,$D124))/SUMIFS('Forecast Data'!$H:$H,'Forecast Data'!$C:$C,BR$6,'Forecast Data'!$B:$B,$D124),"")</f>
        <v>-0.4255874673629243</v>
      </c>
      <c r="BS124" s="12">
        <f>IFERROR((SUMIFS('OP Units'!N:N,'OP Units'!$A:$A,$D124)-SUMIFS('Forecast Data'!$H:$H,'Forecast Data'!$C:$C,BS$6,'Forecast Data'!$B:$B,$D124))/SUMIFS('Forecast Data'!$H:$H,'Forecast Data'!$C:$C,BS$6,'Forecast Data'!$B:$B,$D124),"")</f>
        <v>-0.45738045738045741</v>
      </c>
      <c r="BT124" s="12">
        <f>IFERROR((SUMIFS('OP Units'!O:O,'OP Units'!$A:$A,$D124)-SUMIFS('Forecast Data'!$H:$H,'Forecast Data'!$C:$C,BT$6,'Forecast Data'!$B:$B,$D124))/SUMIFS('Forecast Data'!$H:$H,'Forecast Data'!$C:$C,BT$6,'Forecast Data'!$B:$B,$D124),"")</f>
        <v>-0.5245535714285714</v>
      </c>
      <c r="BU124" s="12">
        <f>IFERROR((SUMIFS('OP Units'!P:P,'OP Units'!$A:$A,$D124)-SUMIFS('Forecast Data'!$H:$H,'Forecast Data'!$C:$C,BU$6,'Forecast Data'!$B:$B,$D124))/SUMIFS('Forecast Data'!$H:$H,'Forecast Data'!$C:$C,BU$6,'Forecast Data'!$B:$B,$D124),"")</f>
        <v>-0.65528455284552845</v>
      </c>
      <c r="BV124" s="12"/>
      <c r="BW124" s="11">
        <f>(SUMIFS('Forecast Data'!H:H,'Forecast Data'!B:B,D124,'Forecast Data'!C:C,BK$6)+SUMIFS('Forecast Data'!H:H,'Forecast Data'!B:B,D124,'Forecast Data'!C:C,BL$6)+SUMIFS('Forecast Data'!H:H,'Forecast Data'!B:B,D124,'Forecast Data'!C:C,BM$6)+SUMIFS('Forecast Data'!H:H,'Forecast Data'!B:B,D124,'Forecast Data'!C:C,BN$6)+SUMIFS('Forecast Data'!H:H,'Forecast Data'!B:B,D124,'Forecast Data'!C:C,BO$6)+SUMIFS('Forecast Data'!H:H,'Forecast Data'!B:B,D124,'Forecast Data'!C:C,BP$6)+SUMIFS('Forecast Data'!H:H,'Forecast Data'!B:B,D124,'Forecast Data'!C:C,BQ$6)+SUMIFS('Forecast Data'!H:H,'Forecast Data'!B:B,D124,'Forecast Data'!C:C,BJ$6))/8</f>
        <v>343.875</v>
      </c>
      <c r="BX124" s="12">
        <f>IFERROR((SUM(W124:AD124)-(SUMIFS('Forecast Data'!H:H,'Forecast Data'!B:B,B124,'Forecast Data'!C:C,BJ$6)+SUMIFS('Forecast Data'!H:H,'Forecast Data'!B:B,B124,'Forecast Data'!C:C,BK$6)+SUMIFS('Forecast Data'!H:H,'Forecast Data'!B:B,B124,'Forecast Data'!C:C,BL$6)+SUMIFS('Forecast Data'!H:H,'Forecast Data'!B:B,B124,'Forecast Data'!C:C,BM$6)+SUMIFS('Forecast Data'!H:H,'Forecast Data'!B:B,B124,'Forecast Data'!C:C,BN$6)+SUMIFS('Forecast Data'!H:H,'Forecast Data'!B:B,B124,'Forecast Data'!C:C,BO$6)+SUMIFS('Forecast Data'!H:H,'Forecast Data'!B:B,B124,'Forecast Data'!C:C,BP$6)+SUMIFS('Forecast Data'!H:H,'Forecast Data'!B:B,B124,'Forecast Data'!C:C,BQ$6)))/(SUMIFS('Forecast Data'!H:H,'Forecast Data'!B:B,B124,'Forecast Data'!C:C,BJ$6)+SUMIFS('Forecast Data'!H:H,'Forecast Data'!B:B,B124,'Forecast Data'!C:C,BK$6)+SUMIFS('Forecast Data'!H:H,'Forecast Data'!B:B,B124,'Forecast Data'!C:C,BL$6)+SUMIFS('Forecast Data'!H:H,'Forecast Data'!B:B,B124,'Forecast Data'!C:C,BM$6)+SUMIFS('Forecast Data'!H:H,'Forecast Data'!B:B,B124,'Forecast Data'!C:C,BN$6)+SUMIFS('Forecast Data'!H:H,'Forecast Data'!B:B,B124,'Forecast Data'!C:C,BO$6)+SUMIFS('Forecast Data'!H:H,'Forecast Data'!B:B,B124,'Forecast Data'!C:C,BP$6)+SUMIFS('Forecast Data'!H:H,'Forecast Data'!B:B,B124,'Forecast Data'!C:C,BQ$6)),"")</f>
        <v>1.025081788440567</v>
      </c>
      <c r="BY124" s="12">
        <f t="shared" si="18"/>
        <v>2.154956785420178E-4</v>
      </c>
      <c r="BZ124" s="16">
        <f t="shared" si="19"/>
        <v>2.8986040613381909E-4</v>
      </c>
      <c r="CA124" s="13">
        <f t="shared" si="20"/>
        <v>-7.436472759180128E-3</v>
      </c>
      <c r="CB124" s="12">
        <f t="shared" si="21"/>
        <v>7.4364727591801283E-5</v>
      </c>
      <c r="CC124" s="12"/>
      <c r="CD124" s="11">
        <f>(SUMIFS('Forecast Data'!H:H,'Forecast Data'!B:B,D124,'Forecast Data'!C:C,BK$6)+SUMIFS('Forecast Data'!H:H,'Forecast Data'!B:B,D124,'Forecast Data'!C:C,BL$6)+SUMIFS('Forecast Data'!H:H,'Forecast Data'!B:B,D124,'Forecast Data'!C:C,BM$6)+SUMIFS('Forecast Data'!H:H,'Forecast Data'!B:B,D124,'Forecast Data'!C:C,BJ$6))/4</f>
        <v>307.75</v>
      </c>
      <c r="CE124" s="12">
        <f>IFERROR((SUM(W124:Z124)-(SUMIFS('Forecast Data'!H:H,'Forecast Data'!B:B,D124,'Forecast Data'!C:C,BJ$6)+SUMIFS('Forecast Data'!H:H,'Forecast Data'!B:B,D124,'Forecast Data'!C:C,BK$6)+SUMIFS('Forecast Data'!H:H,'Forecast Data'!B:B,D124,'Forecast Data'!C:C,BL$6)+SUMIFS('Forecast Data'!H:H,'Forecast Data'!B:B,D124,'Forecast Data'!C:C,BM$6)))/(SUMIFS('Forecast Data'!H:H,'Forecast Data'!B:B,D124,'Forecast Data'!C:C,BJ$6)+SUMIFS('Forecast Data'!H:H,'Forecast Data'!B:B,D124,'Forecast Data'!C:C,BK$6)+SUMIFS('Forecast Data'!H:H,'Forecast Data'!B:B,D124,'Forecast Data'!C:C,BL$6)+SUMIFS('Forecast Data'!H:H,'Forecast Data'!B:B,D124,'Forecast Data'!C:C,BM$6)),"")</f>
        <v>1.2672623883021934</v>
      </c>
      <c r="CF124" s="12">
        <f t="shared" si="22"/>
        <v>2.154956785420178E-4</v>
      </c>
      <c r="CG124" s="12">
        <f t="shared" si="23"/>
        <v>3.2697045633416235E-4</v>
      </c>
      <c r="CH124" s="13">
        <f t="shared" si="24"/>
        <v>-1.1147477779214454E-2</v>
      </c>
      <c r="CI124" s="13"/>
    </row>
    <row r="125" spans="1:87" ht="13.2">
      <c r="A125" s="1"/>
      <c r="B125" t="str">
        <f t="shared" si="46"/>
        <v>Magical Butter</v>
      </c>
      <c r="D125" t="s">
        <v>158</v>
      </c>
      <c r="E125" s="11">
        <f>SUMIFS('Fin Data'!F:F,'Fin Data'!A:A,D125)</f>
        <v>523</v>
      </c>
      <c r="F125" s="11">
        <f>SUMIFS('Fin Data with 6 week hist'!I:I,'Fin Data with 6 week hist'!$A:$A,$D125)</f>
        <v>2</v>
      </c>
      <c r="G125" s="11">
        <f>SUMIFS('Fin Data with 6 week hist'!J:J,'Fin Data with 6 week hist'!$A:$A,$D125)</f>
        <v>27</v>
      </c>
      <c r="H125" s="11">
        <f>SUMIFS('Fin Data with 6 week hist'!K:K,'Fin Data with 6 week hist'!$A:$A,$D125)+SUMIFS('Unit Cancellations'!D:D,'Unit Cancellations'!$B:$B,$D125)</f>
        <v>37</v>
      </c>
      <c r="I125" s="11">
        <f>SUMIFS('Fin Data with 6 week hist'!L:L,'Fin Data with 6 week hist'!$A:$A,$D125)+SUMIFS('Unit Cancellations'!E:E,'Unit Cancellations'!$B:$B,$D125)</f>
        <v>40</v>
      </c>
      <c r="J125" s="11">
        <f>SUMIFS('Fin Data with 6 week hist'!M:M,'Fin Data with 6 week hist'!$A:$A,$D125)+SUMIFS('Unit Cancellations'!F:F,'Unit Cancellations'!$B:$B,$D125)</f>
        <v>4</v>
      </c>
      <c r="K125" s="11">
        <f>SUMIFS('Fin Data with 6 week hist'!N:N,'Fin Data with 6 week hist'!$A:$A,$D125)+SUMIFS('Unit Cancellations'!G:G,'Unit Cancellations'!$B:$B,$D125)</f>
        <v>4</v>
      </c>
      <c r="L125" s="11">
        <f>SUMIFS('Fin Data'!AN:AN,'Fin Data'!A:A,D125)</f>
        <v>19</v>
      </c>
      <c r="M125" s="12">
        <f>IFERROR(SUMIFS('Fin Data'!AO:AO,'Fin Data'!A:A,D125),"")</f>
        <v>-0.96367112810707456</v>
      </c>
      <c r="N125" s="1"/>
      <c r="O125" s="11">
        <f t="shared" si="12"/>
        <v>79</v>
      </c>
      <c r="P125" s="12">
        <f t="shared" si="13"/>
        <v>-0.81994301994301999</v>
      </c>
      <c r="Q125" s="1"/>
      <c r="R125" s="11">
        <f t="shared" si="14"/>
        <v>79.125</v>
      </c>
      <c r="S125" s="12">
        <f t="shared" si="15"/>
        <v>-0.68476095617529875</v>
      </c>
      <c r="T125" s="11">
        <f t="shared" si="16"/>
        <v>0</v>
      </c>
      <c r="U125" s="1" t="e">
        <f t="shared" si="47"/>
        <v>#REF!</v>
      </c>
      <c r="V125" s="1"/>
      <c r="W125" s="11">
        <f>SUMIFS('Forecast Data'!$D:$D,'Forecast Data'!$C:$C,W$6,'Forecast Data'!$B:$B,$D125)</f>
        <v>79</v>
      </c>
      <c r="X125" s="11">
        <f>SUMIFS('Forecast Data'!$D:$D,'Forecast Data'!$C:$C,X$6,'Forecast Data'!$B:$B,$D125)</f>
        <v>79</v>
      </c>
      <c r="Y125" s="11">
        <f>SUMIFS('Forecast Data'!$D:$D,'Forecast Data'!$C:$C,Y$6,'Forecast Data'!$B:$B,$D125)</f>
        <v>79</v>
      </c>
      <c r="Z125" s="11">
        <f>SUMIFS('Forecast Data'!$D:$D,'Forecast Data'!$C:$C,Z$6,'Forecast Data'!$B:$B,$D125)</f>
        <v>79</v>
      </c>
      <c r="AA125" s="11">
        <f>SUMIFS('Forecast Data'!$D:$D,'Forecast Data'!$C:$C,AA$6,'Forecast Data'!$B:$B,$D125)</f>
        <v>79</v>
      </c>
      <c r="AB125" s="11">
        <f>SUMIFS('Forecast Data'!$D:$D,'Forecast Data'!$C:$C,AB$6,'Forecast Data'!$B:$B,$D125)</f>
        <v>80</v>
      </c>
      <c r="AC125" s="11">
        <f>SUMIFS('Forecast Data'!$D:$D,'Forecast Data'!$C:$C,AC$6,'Forecast Data'!$B:$B,$D125)</f>
        <v>79</v>
      </c>
      <c r="AD125" s="11">
        <f>SUMIFS('Forecast Data'!$D:$D,'Forecast Data'!$C:$C,AD$6,'Forecast Data'!$B:$B,$D125)</f>
        <v>79</v>
      </c>
      <c r="AE125" s="11">
        <f>SUMIFS('Forecast Data'!$D:$D,'Forecast Data'!$C:$C,AE$6,'Forecast Data'!$B:$B,$D125)</f>
        <v>49</v>
      </c>
      <c r="AF125" s="11">
        <f>SUMIFS('Forecast Data'!$D:$D,'Forecast Data'!$C:$C,AF$6,'Forecast Data'!$B:$B,$D125)</f>
        <v>43</v>
      </c>
      <c r="AG125" s="11">
        <f>SUMIFS('Forecast Data'!$D:$D,'Forecast Data'!$C:$C,AG$6,'Forecast Data'!$B:$B,$D125)</f>
        <v>43</v>
      </c>
      <c r="AH125" s="11">
        <f>SUMIFS('Forecast Data'!$D:$D,'Forecast Data'!$C:$C,AH$6,'Forecast Data'!$B:$B,$D125)</f>
        <v>43</v>
      </c>
      <c r="AI125" s="1"/>
      <c r="AJ125" s="12">
        <f>IF(SUMIFS('Forecast Data'!$E:$E,'Forecast Data'!$C:$C,AJ$6,'Forecast Data'!$B:$B,$D125)=0,"",SUMIFS('Forecast Data'!$E:$E,'Forecast Data'!$C:$C,AJ$6,'Forecast Data'!$B:$B,$D125))</f>
        <v>-0.82</v>
      </c>
      <c r="AK125" s="12">
        <f>IF(SUMIFS('Forecast Data'!$E:$E,'Forecast Data'!$C:$C,AK$6,'Forecast Data'!$B:$B,$D125)=0,"",SUMIFS('Forecast Data'!$E:$E,'Forecast Data'!$C:$C,AK$6,'Forecast Data'!$B:$B,$D125))</f>
        <v>-0.83</v>
      </c>
      <c r="AL125" s="12">
        <f>IF(SUMIFS('Forecast Data'!$E:$E,'Forecast Data'!$C:$C,AL$6,'Forecast Data'!$B:$B,$D125)=0,"",SUMIFS('Forecast Data'!$E:$E,'Forecast Data'!$C:$C,AL$6,'Forecast Data'!$B:$B,$D125))</f>
        <v>-0.84</v>
      </c>
      <c r="AM125" s="12">
        <f>IF(SUMIFS('Forecast Data'!$E:$E,'Forecast Data'!$C:$C,AM$6,'Forecast Data'!$B:$B,$D125)=0,"",SUMIFS('Forecast Data'!$E:$E,'Forecast Data'!$C:$C,AM$6,'Forecast Data'!$B:$B,$D125))</f>
        <v>-0.76</v>
      </c>
      <c r="AN125" s="12">
        <f>IF(SUMIFS('Forecast Data'!$E:$E,'Forecast Data'!$C:$C,AN$6,'Forecast Data'!$B:$B,$D125)=0,"",SUMIFS('Forecast Data'!$E:$E,'Forecast Data'!$C:$C,AN$6,'Forecast Data'!$B:$B,$D125))</f>
        <v>-0.28999999999999998</v>
      </c>
      <c r="AO125" s="12">
        <f>IF(SUMIFS('Forecast Data'!$E:$E,'Forecast Data'!$C:$C,AO$6,'Forecast Data'!$B:$B,$D125)=0,"",SUMIFS('Forecast Data'!$E:$E,'Forecast Data'!$C:$C,AO$6,'Forecast Data'!$B:$B,$D125))</f>
        <v>0.06</v>
      </c>
      <c r="AP125" s="12">
        <f>IF(SUMIFS('Forecast Data'!$E:$E,'Forecast Data'!$C:$C,AP$6,'Forecast Data'!$B:$B,$D125)=0,"",SUMIFS('Forecast Data'!$E:$E,'Forecast Data'!$C:$C,AP$6,'Forecast Data'!$B:$B,$D125))</f>
        <v>1.55</v>
      </c>
      <c r="AQ125" s="12">
        <f>IF(SUMIFS('Forecast Data'!$E:$E,'Forecast Data'!$C:$C,AQ$6,'Forecast Data'!$B:$B,$D125)=0,"",SUMIFS('Forecast Data'!$E:$E,'Forecast Data'!$C:$C,AQ$6,'Forecast Data'!$B:$B,$D125))</f>
        <v>1.27</v>
      </c>
      <c r="AR125" s="12">
        <f>IF(SUMIFS('Forecast Data'!$E:$E,'Forecast Data'!$C:$C,AR$6,'Forecast Data'!$B:$B,$D125)=0,"",SUMIFS('Forecast Data'!$E:$E,'Forecast Data'!$C:$C,AR$6,'Forecast Data'!$B:$B,$D125))</f>
        <v>0.28000000000000003</v>
      </c>
      <c r="AS125" s="12">
        <f>IF(SUMIFS('Forecast Data'!$E:$E,'Forecast Data'!$C:$C,AS$6,'Forecast Data'!$B:$B,$D125)=0,"",SUMIFS('Forecast Data'!$E:$E,'Forecast Data'!$C:$C,AS$6,'Forecast Data'!$B:$B,$D125))</f>
        <v>0.38</v>
      </c>
      <c r="AT125" s="12">
        <f>IF(SUMIFS('Forecast Data'!$E:$E,'Forecast Data'!$C:$C,AT$6,'Forecast Data'!$B:$B,$D125)=0,"",SUMIFS('Forecast Data'!$E:$E,'Forecast Data'!$C:$C,AT$6,'Forecast Data'!$B:$B,$D125))</f>
        <v>0.12</v>
      </c>
      <c r="AU125" s="12">
        <f>IF(SUMIFS('Forecast Data'!$E:$E,'Forecast Data'!$C:$C,AU$6,'Forecast Data'!$B:$B,$D125)=0,"",SUMIFS('Forecast Data'!$E:$E,'Forecast Data'!$C:$C,AU$6,'Forecast Data'!$B:$B,$D125))</f>
        <v>-0.04</v>
      </c>
      <c r="AV125" s="1"/>
      <c r="AW125" s="11">
        <f>SUMIFS('OP Units'!E:E,'OP Units'!$A:$A,$D125)</f>
        <v>0</v>
      </c>
      <c r="AX125" s="11">
        <f>SUMIFS('OP Units'!F:F,'OP Units'!$A:$A,$D125)</f>
        <v>0</v>
      </c>
      <c r="AY125" s="11">
        <f>SUMIFS('OP Units'!G:G,'OP Units'!$A:$A,$D125)</f>
        <v>0</v>
      </c>
      <c r="AZ125" s="11">
        <f>SUMIFS('OP Units'!H:H,'OP Units'!$A:$A,$D125)</f>
        <v>0</v>
      </c>
      <c r="BA125" s="11">
        <f>SUMIFS('OP Units'!I:I,'OP Units'!$A:$A,$D125)</f>
        <v>0</v>
      </c>
      <c r="BB125" s="11">
        <f>SUMIFS('OP Units'!J:J,'OP Units'!$A:$A,$D125)</f>
        <v>0</v>
      </c>
      <c r="BC125" s="11">
        <f>SUMIFS('OP Units'!K:K,'OP Units'!$A:$A,$D125)</f>
        <v>0</v>
      </c>
      <c r="BD125" s="11">
        <f>SUMIFS('OP Units'!L:L,'OP Units'!$A:$A,$D125)</f>
        <v>0</v>
      </c>
      <c r="BE125" s="11">
        <f>SUMIFS('OP Units'!M:M,'OP Units'!$A:$A,$D125)</f>
        <v>0</v>
      </c>
      <c r="BF125" s="11">
        <f>SUMIFS('OP Units'!N:N,'OP Units'!$A:$A,$D125)</f>
        <v>0</v>
      </c>
      <c r="BG125" s="11">
        <f>SUMIFS('OP Units'!O:O,'OP Units'!$A:$A,$D125)</f>
        <v>0</v>
      </c>
      <c r="BH125" s="11">
        <f>SUMIFS('OP Units'!P:P,'OP Units'!$A:$A,$D125)</f>
        <v>0</v>
      </c>
      <c r="BI125" s="1"/>
      <c r="BJ125" s="12">
        <f>IFERROR((SUMIFS('OP Units'!E:E,'OP Units'!$A:$A,$D125)-SUMIFS('Forecast Data'!$H:$H,'Forecast Data'!$C:$C,BJ$6,'Forecast Data'!$B:$B,$D125))/SUMIFS('Forecast Data'!$H:$H,'Forecast Data'!$C:$C,BJ$6,'Forecast Data'!$B:$B,$D125),"")</f>
        <v>-1</v>
      </c>
      <c r="BK125" s="12">
        <f>IFERROR((SUMIFS('OP Units'!F:F,'OP Units'!$A:$A,$D125)-SUMIFS('Forecast Data'!$H:$H,'Forecast Data'!$C:$C,BK$6,'Forecast Data'!$B:$B,$D125))/SUMIFS('Forecast Data'!$H:$H,'Forecast Data'!$C:$C,BK$6,'Forecast Data'!$B:$B,$D125),"")</f>
        <v>-1</v>
      </c>
      <c r="BL125" s="12">
        <f>IFERROR((SUMIFS('OP Units'!G:G,'OP Units'!$A:$A,$D125)-SUMIFS('Forecast Data'!$H:$H,'Forecast Data'!$C:$C,BL$6,'Forecast Data'!$B:$B,$D125))/SUMIFS('Forecast Data'!$H:$H,'Forecast Data'!$C:$C,BL$6,'Forecast Data'!$B:$B,$D125),"")</f>
        <v>-1</v>
      </c>
      <c r="BM125" s="12">
        <f>IFERROR((SUMIFS('OP Units'!H:H,'OP Units'!$A:$A,$D125)-SUMIFS('Forecast Data'!$H:$H,'Forecast Data'!$C:$C,BM$6,'Forecast Data'!$B:$B,$D125))/SUMIFS('Forecast Data'!$H:$H,'Forecast Data'!$C:$C,BM$6,'Forecast Data'!$B:$B,$D125),"")</f>
        <v>-1</v>
      </c>
      <c r="BN125" s="12">
        <f>IFERROR((SUMIFS('OP Units'!I:I,'OP Units'!$A:$A,$D125)-SUMIFS('Forecast Data'!$H:$H,'Forecast Data'!$C:$C,BN$6,'Forecast Data'!$B:$B,$D125))/SUMIFS('Forecast Data'!$H:$H,'Forecast Data'!$C:$C,BN$6,'Forecast Data'!$B:$B,$D125),"")</f>
        <v>-1</v>
      </c>
      <c r="BO125" s="12">
        <f>IFERROR((SUMIFS('OP Units'!J:J,'OP Units'!$A:$A,$D125)-SUMIFS('Forecast Data'!$H:$H,'Forecast Data'!$C:$C,BO$6,'Forecast Data'!$B:$B,$D125))/SUMIFS('Forecast Data'!$H:$H,'Forecast Data'!$C:$C,BO$6,'Forecast Data'!$B:$B,$D125),"")</f>
        <v>-1</v>
      </c>
      <c r="BP125" s="12">
        <f>IFERROR((SUMIFS('OP Units'!K:K,'OP Units'!$A:$A,$D125)-SUMIFS('Forecast Data'!$H:$H,'Forecast Data'!$C:$C,BP$6,'Forecast Data'!$B:$B,$D125))/SUMIFS('Forecast Data'!$H:$H,'Forecast Data'!$C:$C,BP$6,'Forecast Data'!$B:$B,$D125),"")</f>
        <v>-1</v>
      </c>
      <c r="BQ125" s="12">
        <f>IFERROR((SUMIFS('OP Units'!L:L,'OP Units'!$A:$A,$D125)-SUMIFS('Forecast Data'!$H:$H,'Forecast Data'!$C:$C,BQ$6,'Forecast Data'!$B:$B,$D125))/SUMIFS('Forecast Data'!$H:$H,'Forecast Data'!$C:$C,BQ$6,'Forecast Data'!$B:$B,$D125),"")</f>
        <v>-1</v>
      </c>
      <c r="BR125" s="12">
        <f>IFERROR((SUMIFS('OP Units'!M:M,'OP Units'!$A:$A,$D125)-SUMIFS('Forecast Data'!$H:$H,'Forecast Data'!$C:$C,BR$6,'Forecast Data'!$B:$B,$D125))/SUMIFS('Forecast Data'!$H:$H,'Forecast Data'!$C:$C,BR$6,'Forecast Data'!$B:$B,$D125),"")</f>
        <v>-1</v>
      </c>
      <c r="BS125" s="12">
        <f>IFERROR((SUMIFS('OP Units'!N:N,'OP Units'!$A:$A,$D125)-SUMIFS('Forecast Data'!$H:$H,'Forecast Data'!$C:$C,BS$6,'Forecast Data'!$B:$B,$D125))/SUMIFS('Forecast Data'!$H:$H,'Forecast Data'!$C:$C,BS$6,'Forecast Data'!$B:$B,$D125),"")</f>
        <v>-1</v>
      </c>
      <c r="BT125" s="12">
        <f>IFERROR((SUMIFS('OP Units'!O:O,'OP Units'!$A:$A,$D125)-SUMIFS('Forecast Data'!$H:$H,'Forecast Data'!$C:$C,BT$6,'Forecast Data'!$B:$B,$D125))/SUMIFS('Forecast Data'!$H:$H,'Forecast Data'!$C:$C,BT$6,'Forecast Data'!$B:$B,$D125),"")</f>
        <v>-1</v>
      </c>
      <c r="BU125" s="12">
        <f>IFERROR((SUMIFS('OP Units'!P:P,'OP Units'!$A:$A,$D125)-SUMIFS('Forecast Data'!$H:$H,'Forecast Data'!$C:$C,BU$6,'Forecast Data'!$B:$B,$D125))/SUMIFS('Forecast Data'!$H:$H,'Forecast Data'!$C:$C,BU$6,'Forecast Data'!$B:$B,$D125),"")</f>
        <v>-1</v>
      </c>
      <c r="BV125" s="12"/>
      <c r="BW125" s="11">
        <f>(SUMIFS('Forecast Data'!H:H,'Forecast Data'!B:B,D125,'Forecast Data'!C:C,BK$6)+SUMIFS('Forecast Data'!H:H,'Forecast Data'!B:B,D125,'Forecast Data'!C:C,BL$6)+SUMIFS('Forecast Data'!H:H,'Forecast Data'!B:B,D125,'Forecast Data'!C:C,BM$6)+SUMIFS('Forecast Data'!H:H,'Forecast Data'!B:B,D125,'Forecast Data'!C:C,BN$6)+SUMIFS('Forecast Data'!H:H,'Forecast Data'!B:B,D125,'Forecast Data'!C:C,BO$6)+SUMIFS('Forecast Data'!H:H,'Forecast Data'!B:B,D125,'Forecast Data'!C:C,BP$6)+SUMIFS('Forecast Data'!H:H,'Forecast Data'!B:B,D125,'Forecast Data'!C:C,BQ$6)+SUMIFS('Forecast Data'!H:H,'Forecast Data'!B:B,D125,'Forecast Data'!C:C,BJ$6))/8</f>
        <v>251</v>
      </c>
      <c r="BX125" s="12">
        <f>IFERROR((SUM(W125:AD125)-(SUMIFS('Forecast Data'!H:H,'Forecast Data'!B:B,B125,'Forecast Data'!C:C,BJ$6)+SUMIFS('Forecast Data'!H:H,'Forecast Data'!B:B,B125,'Forecast Data'!C:C,BK$6)+SUMIFS('Forecast Data'!H:H,'Forecast Data'!B:B,B125,'Forecast Data'!C:C,BL$6)+SUMIFS('Forecast Data'!H:H,'Forecast Data'!B:B,B125,'Forecast Data'!C:C,BM$6)+SUMIFS('Forecast Data'!H:H,'Forecast Data'!B:B,B125,'Forecast Data'!C:C,BN$6)+SUMIFS('Forecast Data'!H:H,'Forecast Data'!B:B,B125,'Forecast Data'!C:C,BO$6)+SUMIFS('Forecast Data'!H:H,'Forecast Data'!B:B,B125,'Forecast Data'!C:C,BP$6)+SUMIFS('Forecast Data'!H:H,'Forecast Data'!B:B,B125,'Forecast Data'!C:C,BQ$6)))/(SUMIFS('Forecast Data'!H:H,'Forecast Data'!B:B,B125,'Forecast Data'!C:C,BJ$6)+SUMIFS('Forecast Data'!H:H,'Forecast Data'!B:B,B125,'Forecast Data'!C:C,BK$6)+SUMIFS('Forecast Data'!H:H,'Forecast Data'!B:B,B125,'Forecast Data'!C:C,BL$6)+SUMIFS('Forecast Data'!H:H,'Forecast Data'!B:B,B125,'Forecast Data'!C:C,BM$6)+SUMIFS('Forecast Data'!H:H,'Forecast Data'!B:B,B125,'Forecast Data'!C:C,BN$6)+SUMIFS('Forecast Data'!H:H,'Forecast Data'!B:B,B125,'Forecast Data'!C:C,BO$6)+SUMIFS('Forecast Data'!H:H,'Forecast Data'!B:B,B125,'Forecast Data'!C:C,BP$6)+SUMIFS('Forecast Data'!H:H,'Forecast Data'!B:B,B125,'Forecast Data'!C:C,BQ$6)),"")</f>
        <v>-0.68476095617529875</v>
      </c>
      <c r="BY125" s="12">
        <f t="shared" si="18"/>
        <v>-4.3099135708403561E-4</v>
      </c>
      <c r="BZ125" s="16">
        <f t="shared" si="19"/>
        <v>-1.4133264483475223E-4</v>
      </c>
      <c r="CA125" s="13">
        <f t="shared" si="20"/>
        <v>-2.8965871224928337E-2</v>
      </c>
      <c r="CB125" s="12">
        <f t="shared" si="21"/>
        <v>2.8965871224928335E-4</v>
      </c>
      <c r="CC125" s="12"/>
      <c r="CD125" s="11">
        <f>(SUMIFS('Forecast Data'!H:H,'Forecast Data'!B:B,D125,'Forecast Data'!C:C,BK$6)+SUMIFS('Forecast Data'!H:H,'Forecast Data'!B:B,D125,'Forecast Data'!C:C,BL$6)+SUMIFS('Forecast Data'!H:H,'Forecast Data'!B:B,D125,'Forecast Data'!C:C,BM$6)+SUMIFS('Forecast Data'!H:H,'Forecast Data'!B:B,D125,'Forecast Data'!C:C,BJ$6))/4</f>
        <v>438.75</v>
      </c>
      <c r="CE125" s="12">
        <f>IFERROR((SUM(W125:Z125)-(SUMIFS('Forecast Data'!H:H,'Forecast Data'!B:B,D125,'Forecast Data'!C:C,BJ$6)+SUMIFS('Forecast Data'!H:H,'Forecast Data'!B:B,D125,'Forecast Data'!C:C,BK$6)+SUMIFS('Forecast Data'!H:H,'Forecast Data'!B:B,D125,'Forecast Data'!C:C,BL$6)+SUMIFS('Forecast Data'!H:H,'Forecast Data'!B:B,D125,'Forecast Data'!C:C,BM$6)))/(SUMIFS('Forecast Data'!H:H,'Forecast Data'!B:B,D125,'Forecast Data'!C:C,BJ$6)+SUMIFS('Forecast Data'!H:H,'Forecast Data'!B:B,D125,'Forecast Data'!C:C,BK$6)+SUMIFS('Forecast Data'!H:H,'Forecast Data'!B:B,D125,'Forecast Data'!C:C,BL$6)+SUMIFS('Forecast Data'!H:H,'Forecast Data'!B:B,D125,'Forecast Data'!C:C,BM$6)),"")</f>
        <v>-0.81994301994301999</v>
      </c>
      <c r="CF125" s="12">
        <f t="shared" si="22"/>
        <v>-4.3099135708403561E-4</v>
      </c>
      <c r="CG125" s="12">
        <f t="shared" si="23"/>
        <v>-3.0160928632362794E-4</v>
      </c>
      <c r="CH125" s="13">
        <f t="shared" si="24"/>
        <v>-1.2938207076040768E-2</v>
      </c>
      <c r="CI125" s="13"/>
    </row>
    <row r="126" spans="1:87" ht="13.2">
      <c r="A126" s="1"/>
      <c r="B126" t="str">
        <f t="shared" si="46"/>
        <v>AmScope</v>
      </c>
      <c r="D126" t="s">
        <v>159</v>
      </c>
      <c r="E126" s="11">
        <f>SUMIFS('Fin Data'!F:F,'Fin Data'!A:A,D126)</f>
        <v>1415</v>
      </c>
      <c r="F126" s="11">
        <f>SUMIFS('Fin Data with 6 week hist'!I:I,'Fin Data with 6 week hist'!$A:$A,$D126)</f>
        <v>1076</v>
      </c>
      <c r="G126" s="11">
        <f>SUMIFS('Fin Data with 6 week hist'!J:J,'Fin Data with 6 week hist'!$A:$A,$D126)</f>
        <v>952</v>
      </c>
      <c r="H126" s="11">
        <f>SUMIFS('Fin Data with 6 week hist'!K:K,'Fin Data with 6 week hist'!$A:$A,$D126)+SUMIFS('Unit Cancellations'!D:D,'Unit Cancellations'!$B:$B,$D126)</f>
        <v>1042</v>
      </c>
      <c r="I126" s="11">
        <f>SUMIFS('Fin Data with 6 week hist'!L:L,'Fin Data with 6 week hist'!$A:$A,$D126)+SUMIFS('Unit Cancellations'!E:E,'Unit Cancellations'!$B:$B,$D126)</f>
        <v>1052</v>
      </c>
      <c r="J126" s="11">
        <f>SUMIFS('Fin Data with 6 week hist'!M:M,'Fin Data with 6 week hist'!$A:$A,$D126)+SUMIFS('Unit Cancellations'!F:F,'Unit Cancellations'!$B:$B,$D126)</f>
        <v>1010</v>
      </c>
      <c r="K126" s="11">
        <f>SUMIFS('Fin Data with 6 week hist'!N:N,'Fin Data with 6 week hist'!$A:$A,$D126)+SUMIFS('Unit Cancellations'!G:G,'Unit Cancellations'!$B:$B,$D126)</f>
        <v>1000</v>
      </c>
      <c r="L126" s="11">
        <f>SUMIFS('Fin Data'!AN:AN,'Fin Data'!A:A,D126)</f>
        <v>1012.3333333333333</v>
      </c>
      <c r="M126" s="12">
        <f>IFERROR(SUMIFS('Fin Data'!AO:AO,'Fin Data'!A:A,D126),"")</f>
        <v>-0.277620730270907</v>
      </c>
      <c r="N126" s="1"/>
      <c r="O126" s="11">
        <f t="shared" si="12"/>
        <v>1108</v>
      </c>
      <c r="P126" s="12">
        <f t="shared" si="13"/>
        <v>-0.21985565921492695</v>
      </c>
      <c r="Q126" s="1"/>
      <c r="R126" s="11">
        <f t="shared" si="14"/>
        <v>1124.5</v>
      </c>
      <c r="S126" s="12">
        <f t="shared" si="15"/>
        <v>-0.22152994115610938</v>
      </c>
      <c r="T126" s="11">
        <f t="shared" si="16"/>
        <v>1378.25</v>
      </c>
      <c r="U126" s="1" t="e">
        <f t="shared" si="47"/>
        <v>#REF!</v>
      </c>
      <c r="V126" s="1"/>
      <c r="W126" s="11">
        <f>SUMIFS('Forecast Data'!$D:$D,'Forecast Data'!$C:$C,W$6,'Forecast Data'!$B:$B,$D126)</f>
        <v>1126</v>
      </c>
      <c r="X126" s="11">
        <f>SUMIFS('Forecast Data'!$D:$D,'Forecast Data'!$C:$C,X$6,'Forecast Data'!$B:$B,$D126)</f>
        <v>1082</v>
      </c>
      <c r="Y126" s="11">
        <f>SUMIFS('Forecast Data'!$D:$D,'Forecast Data'!$C:$C,Y$6,'Forecast Data'!$B:$B,$D126)</f>
        <v>1166</v>
      </c>
      <c r="Z126" s="11">
        <f>SUMIFS('Forecast Data'!$D:$D,'Forecast Data'!$C:$C,Z$6,'Forecast Data'!$B:$B,$D126)</f>
        <v>1058</v>
      </c>
      <c r="AA126" s="11">
        <f>SUMIFS('Forecast Data'!$D:$D,'Forecast Data'!$C:$C,AA$6,'Forecast Data'!$B:$B,$D126)</f>
        <v>1110</v>
      </c>
      <c r="AB126" s="11">
        <f>SUMIFS('Forecast Data'!$D:$D,'Forecast Data'!$C:$C,AB$6,'Forecast Data'!$B:$B,$D126)</f>
        <v>1142</v>
      </c>
      <c r="AC126" s="11">
        <f>SUMIFS('Forecast Data'!$D:$D,'Forecast Data'!$C:$C,AC$6,'Forecast Data'!$B:$B,$D126)</f>
        <v>1240</v>
      </c>
      <c r="AD126" s="11">
        <f>SUMIFS('Forecast Data'!$D:$D,'Forecast Data'!$C:$C,AD$6,'Forecast Data'!$B:$B,$D126)</f>
        <v>1072</v>
      </c>
      <c r="AE126" s="11">
        <f>SUMIFS('Forecast Data'!$D:$D,'Forecast Data'!$C:$C,AE$6,'Forecast Data'!$B:$B,$D126)</f>
        <v>1070</v>
      </c>
      <c r="AF126" s="11">
        <f>SUMIFS('Forecast Data'!$D:$D,'Forecast Data'!$C:$C,AF$6,'Forecast Data'!$B:$B,$D126)</f>
        <v>987</v>
      </c>
      <c r="AG126" s="11">
        <f>SUMIFS('Forecast Data'!$D:$D,'Forecast Data'!$C:$C,AG$6,'Forecast Data'!$B:$B,$D126)</f>
        <v>1005</v>
      </c>
      <c r="AH126" s="11">
        <f>SUMIFS('Forecast Data'!$D:$D,'Forecast Data'!$C:$C,AH$6,'Forecast Data'!$B:$B,$D126)</f>
        <v>993</v>
      </c>
      <c r="AI126" s="1"/>
      <c r="AJ126" s="12">
        <f>IF(SUMIFS('Forecast Data'!$E:$E,'Forecast Data'!$C:$C,AJ$6,'Forecast Data'!$B:$B,$D126)=0,"",SUMIFS('Forecast Data'!$E:$E,'Forecast Data'!$C:$C,AJ$6,'Forecast Data'!$B:$B,$D126))</f>
        <v>-0.25</v>
      </c>
      <c r="AK126" s="12">
        <f>IF(SUMIFS('Forecast Data'!$E:$E,'Forecast Data'!$C:$C,AK$6,'Forecast Data'!$B:$B,$D126)=0,"",SUMIFS('Forecast Data'!$E:$E,'Forecast Data'!$C:$C,AK$6,'Forecast Data'!$B:$B,$D126))</f>
        <v>-0.17</v>
      </c>
      <c r="AL126" s="12">
        <f>IF(SUMIFS('Forecast Data'!$E:$E,'Forecast Data'!$C:$C,AL$6,'Forecast Data'!$B:$B,$D126)=0,"",SUMIFS('Forecast Data'!$E:$E,'Forecast Data'!$C:$C,AL$6,'Forecast Data'!$B:$B,$D126))</f>
        <v>-0.24</v>
      </c>
      <c r="AM126" s="12">
        <f>IF(SUMIFS('Forecast Data'!$E:$E,'Forecast Data'!$C:$C,AM$6,'Forecast Data'!$B:$B,$D126)=0,"",SUMIFS('Forecast Data'!$E:$E,'Forecast Data'!$C:$C,AM$6,'Forecast Data'!$B:$B,$D126))</f>
        <v>-0.21</v>
      </c>
      <c r="AN126" s="12">
        <f>IF(SUMIFS('Forecast Data'!$E:$E,'Forecast Data'!$C:$C,AN$6,'Forecast Data'!$B:$B,$D126)=0,"",SUMIFS('Forecast Data'!$E:$E,'Forecast Data'!$C:$C,AN$6,'Forecast Data'!$B:$B,$D126))</f>
        <v>-0.23</v>
      </c>
      <c r="AO126" s="12">
        <f>IF(SUMIFS('Forecast Data'!$E:$E,'Forecast Data'!$C:$C,AO$6,'Forecast Data'!$B:$B,$D126)=0,"",SUMIFS('Forecast Data'!$E:$E,'Forecast Data'!$C:$C,AO$6,'Forecast Data'!$B:$B,$D126))</f>
        <v>-0.22</v>
      </c>
      <c r="AP126" s="12">
        <f>IF(SUMIFS('Forecast Data'!$E:$E,'Forecast Data'!$C:$C,AP$6,'Forecast Data'!$B:$B,$D126)=0,"",SUMIFS('Forecast Data'!$E:$E,'Forecast Data'!$C:$C,AP$6,'Forecast Data'!$B:$B,$D126))</f>
        <v>-0.23</v>
      </c>
      <c r="AQ126" s="12">
        <f>IF(SUMIFS('Forecast Data'!$E:$E,'Forecast Data'!$C:$C,AQ$6,'Forecast Data'!$B:$B,$D126)=0,"",SUMIFS('Forecast Data'!$E:$E,'Forecast Data'!$C:$C,AQ$6,'Forecast Data'!$B:$B,$D126))</f>
        <v>-0.21</v>
      </c>
      <c r="AR126" s="12">
        <f>IF(SUMIFS('Forecast Data'!$E:$E,'Forecast Data'!$C:$C,AR$6,'Forecast Data'!$B:$B,$D126)=0,"",SUMIFS('Forecast Data'!$E:$E,'Forecast Data'!$C:$C,AR$6,'Forecast Data'!$B:$B,$D126))</f>
        <v>-0.22</v>
      </c>
      <c r="AS126" s="12">
        <f>IF(SUMIFS('Forecast Data'!$E:$E,'Forecast Data'!$C:$C,AS$6,'Forecast Data'!$B:$B,$D126)=0,"",SUMIFS('Forecast Data'!$E:$E,'Forecast Data'!$C:$C,AS$6,'Forecast Data'!$B:$B,$D126))</f>
        <v>-0.21</v>
      </c>
      <c r="AT126" s="12">
        <f>IF(SUMIFS('Forecast Data'!$E:$E,'Forecast Data'!$C:$C,AT$6,'Forecast Data'!$B:$B,$D126)=0,"",SUMIFS('Forecast Data'!$E:$E,'Forecast Data'!$C:$C,AT$6,'Forecast Data'!$B:$B,$D126))</f>
        <v>-0.22</v>
      </c>
      <c r="AU126" s="12">
        <f>IF(SUMIFS('Forecast Data'!$E:$E,'Forecast Data'!$C:$C,AU$6,'Forecast Data'!$B:$B,$D126)=0,"",SUMIFS('Forecast Data'!$E:$E,'Forecast Data'!$C:$C,AU$6,'Forecast Data'!$B:$B,$D126))</f>
        <v>-0.22</v>
      </c>
      <c r="AV126" s="1"/>
      <c r="AW126" s="11">
        <f>SUMIFS('OP Units'!E:E,'OP Units'!$A:$A,$D126)</f>
        <v>1594</v>
      </c>
      <c r="AX126" s="11">
        <f>SUMIFS('OP Units'!F:F,'OP Units'!$A:$A,$D126)</f>
        <v>1463</v>
      </c>
      <c r="AY126" s="11">
        <f>SUMIFS('OP Units'!G:G,'OP Units'!$A:$A,$D126)</f>
        <v>1437</v>
      </c>
      <c r="AZ126" s="11">
        <f>SUMIFS('OP Units'!H:H,'OP Units'!$A:$A,$D126)</f>
        <v>1392</v>
      </c>
      <c r="BA126" s="11">
        <f>SUMIFS('OP Units'!I:I,'OP Units'!$A:$A,$D126)</f>
        <v>1369</v>
      </c>
      <c r="BB126" s="11">
        <f>SUMIFS('OP Units'!J:J,'OP Units'!$A:$A,$D126)</f>
        <v>1507</v>
      </c>
      <c r="BC126" s="11">
        <f>SUMIFS('OP Units'!K:K,'OP Units'!$A:$A,$D126)</f>
        <v>1128</v>
      </c>
      <c r="BD126" s="11">
        <f>SUMIFS('OP Units'!L:L,'OP Units'!$A:$A,$D126)</f>
        <v>1136</v>
      </c>
      <c r="BE126" s="11">
        <f>SUMIFS('OP Units'!M:M,'OP Units'!$A:$A,$D126)</f>
        <v>1211</v>
      </c>
      <c r="BF126" s="11">
        <f>SUMIFS('OP Units'!N:N,'OP Units'!$A:$A,$D126)</f>
        <v>1293</v>
      </c>
      <c r="BG126" s="11">
        <f>SUMIFS('OP Units'!O:O,'OP Units'!$A:$A,$D126)</f>
        <v>1155</v>
      </c>
      <c r="BH126" s="11">
        <f>SUMIFS('OP Units'!P:P,'OP Units'!$A:$A,$D126)</f>
        <v>1374</v>
      </c>
      <c r="BI126" s="1"/>
      <c r="BJ126" s="12">
        <f>IFERROR((SUMIFS('OP Units'!E:E,'OP Units'!$A:$A,$D126)-SUMIFS('Forecast Data'!$H:$H,'Forecast Data'!$C:$C,BJ$6,'Forecast Data'!$B:$B,$D126))/SUMIFS('Forecast Data'!$H:$H,'Forecast Data'!$C:$C,BJ$6,'Forecast Data'!$B:$B,$D126),"")</f>
        <v>5.9840425531914897E-2</v>
      </c>
      <c r="BK126" s="12">
        <f>IFERROR((SUMIFS('OP Units'!F:F,'OP Units'!$A:$A,$D126)-SUMIFS('Forecast Data'!$H:$H,'Forecast Data'!$C:$C,BK$6,'Forecast Data'!$B:$B,$D126))/SUMIFS('Forecast Data'!$H:$H,'Forecast Data'!$C:$C,BK$6,'Forecast Data'!$B:$B,$D126),"")</f>
        <v>0.11935730680948738</v>
      </c>
      <c r="BL126" s="12">
        <f>IFERROR((SUMIFS('OP Units'!G:G,'OP Units'!$A:$A,$D126)-SUMIFS('Forecast Data'!$H:$H,'Forecast Data'!$C:$C,BL$6,'Forecast Data'!$B:$B,$D126))/SUMIFS('Forecast Data'!$H:$H,'Forecast Data'!$C:$C,BL$6,'Forecast Data'!$B:$B,$D126),"")</f>
        <v>-5.7704918032786885E-2</v>
      </c>
      <c r="BM126" s="12">
        <f>IFERROR((SUMIFS('OP Units'!H:H,'OP Units'!$A:$A,$D126)-SUMIFS('Forecast Data'!$H:$H,'Forecast Data'!$C:$C,BM$6,'Forecast Data'!$B:$B,$D126))/SUMIFS('Forecast Data'!$H:$H,'Forecast Data'!$C:$C,BM$6,'Forecast Data'!$B:$B,$D126),"")</f>
        <v>3.4944237918215611E-2</v>
      </c>
      <c r="BN126" s="12">
        <f>IFERROR((SUMIFS('OP Units'!I:I,'OP Units'!$A:$A,$D126)-SUMIFS('Forecast Data'!$H:$H,'Forecast Data'!$C:$C,BN$6,'Forecast Data'!$B:$B,$D126))/SUMIFS('Forecast Data'!$H:$H,'Forecast Data'!$C:$C,BN$6,'Forecast Data'!$B:$B,$D126),"")</f>
        <v>-5.128205128205128E-2</v>
      </c>
      <c r="BO126" s="12">
        <f>IFERROR((SUMIFS('OP Units'!J:J,'OP Units'!$A:$A,$D126)-SUMIFS('Forecast Data'!$H:$H,'Forecast Data'!$C:$C,BO$6,'Forecast Data'!$B:$B,$D126))/SUMIFS('Forecast Data'!$H:$H,'Forecast Data'!$C:$C,BO$6,'Forecast Data'!$B:$B,$D126),"")</f>
        <v>2.5170068027210883E-2</v>
      </c>
      <c r="BP126" s="12">
        <f>IFERROR((SUMIFS('OP Units'!K:K,'OP Units'!$A:$A,$D126)-SUMIFS('Forecast Data'!$H:$H,'Forecast Data'!$C:$C,BP$6,'Forecast Data'!$B:$B,$D126))/SUMIFS('Forecast Data'!$H:$H,'Forecast Data'!$C:$C,BP$6,'Forecast Data'!$B:$B,$D126),"")</f>
        <v>-0.30068195908245504</v>
      </c>
      <c r="BQ126" s="12">
        <f>IFERROR((SUMIFS('OP Units'!L:L,'OP Units'!$A:$A,$D126)-SUMIFS('Forecast Data'!$H:$H,'Forecast Data'!$C:$C,BQ$6,'Forecast Data'!$B:$B,$D126))/SUMIFS('Forecast Data'!$H:$H,'Forecast Data'!$C:$C,BQ$6,'Forecast Data'!$B:$B,$D126),"")</f>
        <v>-0.15789473684210525</v>
      </c>
      <c r="BR126" s="12">
        <f>IFERROR((SUMIFS('OP Units'!M:M,'OP Units'!$A:$A,$D126)-SUMIFS('Forecast Data'!$H:$H,'Forecast Data'!$C:$C,BR$6,'Forecast Data'!$B:$B,$D126))/SUMIFS('Forecast Data'!$H:$H,'Forecast Data'!$C:$C,BR$6,'Forecast Data'!$B:$B,$D126),"")</f>
        <v>-0.12309920347574221</v>
      </c>
      <c r="BS126" s="12">
        <f>IFERROR((SUMIFS('OP Units'!N:N,'OP Units'!$A:$A,$D126)-SUMIFS('Forecast Data'!$H:$H,'Forecast Data'!$C:$C,BS$6,'Forecast Data'!$B:$B,$D126))/SUMIFS('Forecast Data'!$H:$H,'Forecast Data'!$C:$C,BS$6,'Forecast Data'!$B:$B,$D126),"")</f>
        <v>3.5228182546036831E-2</v>
      </c>
      <c r="BT126" s="12">
        <f>IFERROR((SUMIFS('OP Units'!O:O,'OP Units'!$A:$A,$D126)-SUMIFS('Forecast Data'!$H:$H,'Forecast Data'!$C:$C,BT$6,'Forecast Data'!$B:$B,$D126))/SUMIFS('Forecast Data'!$H:$H,'Forecast Data'!$C:$C,BT$6,'Forecast Data'!$B:$B,$D126),"")</f>
        <v>-0.10879629629629629</v>
      </c>
      <c r="BU126" s="12">
        <f>IFERROR((SUMIFS('OP Units'!P:P,'OP Units'!$A:$A,$D126)-SUMIFS('Forecast Data'!$H:$H,'Forecast Data'!$C:$C,BU$6,'Forecast Data'!$B:$B,$D126))/SUMIFS('Forecast Data'!$H:$H,'Forecast Data'!$C:$C,BU$6,'Forecast Data'!$B:$B,$D126),"")</f>
        <v>8.4451460142067877E-2</v>
      </c>
      <c r="BV126" s="12"/>
      <c r="BW126" s="11">
        <f>(SUMIFS('Forecast Data'!H:H,'Forecast Data'!B:B,D126,'Forecast Data'!C:C,BK$6)+SUMIFS('Forecast Data'!H:H,'Forecast Data'!B:B,D126,'Forecast Data'!C:C,BL$6)+SUMIFS('Forecast Data'!H:H,'Forecast Data'!B:B,D126,'Forecast Data'!C:C,BM$6)+SUMIFS('Forecast Data'!H:H,'Forecast Data'!B:B,D126,'Forecast Data'!C:C,BN$6)+SUMIFS('Forecast Data'!H:H,'Forecast Data'!B:B,D126,'Forecast Data'!C:C,BO$6)+SUMIFS('Forecast Data'!H:H,'Forecast Data'!B:B,D126,'Forecast Data'!C:C,BP$6)+SUMIFS('Forecast Data'!H:H,'Forecast Data'!B:B,D126,'Forecast Data'!C:C,BQ$6)+SUMIFS('Forecast Data'!H:H,'Forecast Data'!B:B,D126,'Forecast Data'!C:C,BJ$6))/8</f>
        <v>1444.5</v>
      </c>
      <c r="BX126" s="12">
        <f>IFERROR((SUM(W126:AD126)-(SUMIFS('Forecast Data'!H:H,'Forecast Data'!B:B,B126,'Forecast Data'!C:C,BJ$6)+SUMIFS('Forecast Data'!H:H,'Forecast Data'!B:B,B126,'Forecast Data'!C:C,BK$6)+SUMIFS('Forecast Data'!H:H,'Forecast Data'!B:B,B126,'Forecast Data'!C:C,BL$6)+SUMIFS('Forecast Data'!H:H,'Forecast Data'!B:B,B126,'Forecast Data'!C:C,BM$6)+SUMIFS('Forecast Data'!H:H,'Forecast Data'!B:B,B126,'Forecast Data'!C:C,BN$6)+SUMIFS('Forecast Data'!H:H,'Forecast Data'!B:B,B126,'Forecast Data'!C:C,BO$6)+SUMIFS('Forecast Data'!H:H,'Forecast Data'!B:B,B126,'Forecast Data'!C:C,BP$6)+SUMIFS('Forecast Data'!H:H,'Forecast Data'!B:B,B126,'Forecast Data'!C:C,BQ$6)))/(SUMIFS('Forecast Data'!H:H,'Forecast Data'!B:B,B126,'Forecast Data'!C:C,BJ$6)+SUMIFS('Forecast Data'!H:H,'Forecast Data'!B:B,B126,'Forecast Data'!C:C,BK$6)+SUMIFS('Forecast Data'!H:H,'Forecast Data'!B:B,B126,'Forecast Data'!C:C,BL$6)+SUMIFS('Forecast Data'!H:H,'Forecast Data'!B:B,B126,'Forecast Data'!C:C,BM$6)+SUMIFS('Forecast Data'!H:H,'Forecast Data'!B:B,B126,'Forecast Data'!C:C,BN$6)+SUMIFS('Forecast Data'!H:H,'Forecast Data'!B:B,B126,'Forecast Data'!C:C,BO$6)+SUMIFS('Forecast Data'!H:H,'Forecast Data'!B:B,B126,'Forecast Data'!C:C,BP$6)+SUMIFS('Forecast Data'!H:H,'Forecast Data'!B:B,B126,'Forecast Data'!C:C,BQ$6)),"")</f>
        <v>-0.22152994115610938</v>
      </c>
      <c r="BY126" s="12">
        <f t="shared" si="18"/>
        <v>-3.4433701015708671E-4</v>
      </c>
      <c r="BZ126" s="16">
        <f t="shared" si="19"/>
        <v>-2.6313568783779319E-4</v>
      </c>
      <c r="CA126" s="13">
        <f t="shared" si="20"/>
        <v>-8.1201322319293529E-3</v>
      </c>
      <c r="CB126" s="12">
        <f t="shared" si="21"/>
        <v>8.1201322319293526E-5</v>
      </c>
      <c r="CC126" s="12"/>
      <c r="CD126" s="11">
        <f>(SUMIFS('Forecast Data'!H:H,'Forecast Data'!B:B,D126,'Forecast Data'!C:C,BK$6)+SUMIFS('Forecast Data'!H:H,'Forecast Data'!B:B,D126,'Forecast Data'!C:C,BL$6)+SUMIFS('Forecast Data'!H:H,'Forecast Data'!B:B,D126,'Forecast Data'!C:C,BM$6)+SUMIFS('Forecast Data'!H:H,'Forecast Data'!B:B,D126,'Forecast Data'!C:C,BJ$6))/4</f>
        <v>1420.25</v>
      </c>
      <c r="CE126" s="12">
        <f>IFERROR((SUM(W126:Z126)-(SUMIFS('Forecast Data'!H:H,'Forecast Data'!B:B,D126,'Forecast Data'!C:C,BJ$6)+SUMIFS('Forecast Data'!H:H,'Forecast Data'!B:B,D126,'Forecast Data'!C:C,BK$6)+SUMIFS('Forecast Data'!H:H,'Forecast Data'!B:B,D126,'Forecast Data'!C:C,BL$6)+SUMIFS('Forecast Data'!H:H,'Forecast Data'!B:B,D126,'Forecast Data'!C:C,BM$6)))/(SUMIFS('Forecast Data'!H:H,'Forecast Data'!B:B,D126,'Forecast Data'!C:C,BJ$6)+SUMIFS('Forecast Data'!H:H,'Forecast Data'!B:B,D126,'Forecast Data'!C:C,BK$6)+SUMIFS('Forecast Data'!H:H,'Forecast Data'!B:B,D126,'Forecast Data'!C:C,BL$6)+SUMIFS('Forecast Data'!H:H,'Forecast Data'!B:B,D126,'Forecast Data'!C:C,BM$6)),"")</f>
        <v>-0.21985565921492695</v>
      </c>
      <c r="CF126" s="12">
        <f t="shared" si="22"/>
        <v>-3.4433701015708671E-4</v>
      </c>
      <c r="CG126" s="12">
        <f t="shared" si="23"/>
        <v>-2.6178596151369793E-4</v>
      </c>
      <c r="CH126" s="13">
        <f t="shared" si="24"/>
        <v>-8.2551048643388792E-3</v>
      </c>
      <c r="CI126" s="13"/>
    </row>
    <row r="127" spans="1:87" ht="13.2">
      <c r="A127" s="1"/>
      <c r="B127" t="str">
        <f t="shared" si="46"/>
        <v>Kleenex</v>
      </c>
      <c r="D127" t="s">
        <v>160</v>
      </c>
      <c r="E127" s="11">
        <f>SUMIFS('Fin Data'!F:F,'Fin Data'!A:A,D127)</f>
        <v>24</v>
      </c>
      <c r="F127" s="11">
        <f>SUMIFS('Fin Data with 6 week hist'!I:I,'Fin Data with 6 week hist'!$A:$A,$D127)</f>
        <v>6</v>
      </c>
      <c r="G127" s="11">
        <f>SUMIFS('Fin Data with 6 week hist'!J:J,'Fin Data with 6 week hist'!$A:$A,$D127)</f>
        <v>1</v>
      </c>
      <c r="H127" s="11">
        <f>SUMIFS('Fin Data with 6 week hist'!K:K,'Fin Data with 6 week hist'!$A:$A,$D127)+SUMIFS('Unit Cancellations'!D:D,'Unit Cancellations'!$B:$B,$D127)</f>
        <v>9</v>
      </c>
      <c r="I127" s="11">
        <f>SUMIFS('Fin Data with 6 week hist'!L:L,'Fin Data with 6 week hist'!$A:$A,$D127)+SUMIFS('Unit Cancellations'!E:E,'Unit Cancellations'!$B:$B,$D127)</f>
        <v>4</v>
      </c>
      <c r="J127" s="11">
        <f>SUMIFS('Fin Data with 6 week hist'!M:M,'Fin Data with 6 week hist'!$A:$A,$D127)+SUMIFS('Unit Cancellations'!F:F,'Unit Cancellations'!$B:$B,$D127)</f>
        <v>2</v>
      </c>
      <c r="K127" s="11">
        <f>SUMIFS('Fin Data with 6 week hist'!N:N,'Fin Data with 6 week hist'!$A:$A,$D127)+SUMIFS('Unit Cancellations'!G:G,'Unit Cancellations'!$B:$B,$D127)</f>
        <v>2</v>
      </c>
      <c r="L127" s="11">
        <f>SUMIFS('Fin Data'!AN:AN,'Fin Data'!A:A,D127)</f>
        <v>4</v>
      </c>
      <c r="M127" s="12">
        <f>IFERROR(SUMIFS('Fin Data'!AO:AO,'Fin Data'!A:A,D127),"")</f>
        <v>-0.83333333333333337</v>
      </c>
      <c r="N127" s="1"/>
      <c r="O127" s="11">
        <f t="shared" si="12"/>
        <v>136</v>
      </c>
      <c r="P127" s="12">
        <f t="shared" si="13"/>
        <v>3.9908256880733943</v>
      </c>
      <c r="Q127" s="1"/>
      <c r="R127" s="11">
        <f t="shared" si="14"/>
        <v>136</v>
      </c>
      <c r="S127" s="12">
        <f t="shared" si="15"/>
        <v>5.7577639751552798</v>
      </c>
      <c r="T127" s="11">
        <f t="shared" si="16"/>
        <v>0</v>
      </c>
      <c r="U127" s="1" t="e">
        <f t="shared" si="47"/>
        <v>#REF!</v>
      </c>
      <c r="V127" s="1"/>
      <c r="W127" s="11">
        <f>SUMIFS('Forecast Data'!$D:$D,'Forecast Data'!$C:$C,W$6,'Forecast Data'!$B:$B,$D127)</f>
        <v>136</v>
      </c>
      <c r="X127" s="11">
        <f>SUMIFS('Forecast Data'!$D:$D,'Forecast Data'!$C:$C,X$6,'Forecast Data'!$B:$B,$D127)</f>
        <v>136</v>
      </c>
      <c r="Y127" s="11">
        <f>SUMIFS('Forecast Data'!$D:$D,'Forecast Data'!$C:$C,Y$6,'Forecast Data'!$B:$B,$D127)</f>
        <v>136</v>
      </c>
      <c r="Z127" s="11">
        <f>SUMIFS('Forecast Data'!$D:$D,'Forecast Data'!$C:$C,Z$6,'Forecast Data'!$B:$B,$D127)</f>
        <v>136</v>
      </c>
      <c r="AA127" s="11">
        <f>SUMIFS('Forecast Data'!$D:$D,'Forecast Data'!$C:$C,AA$6,'Forecast Data'!$B:$B,$D127)</f>
        <v>136</v>
      </c>
      <c r="AB127" s="11">
        <f>SUMIFS('Forecast Data'!$D:$D,'Forecast Data'!$C:$C,AB$6,'Forecast Data'!$B:$B,$D127)</f>
        <v>136</v>
      </c>
      <c r="AC127" s="11">
        <f>SUMIFS('Forecast Data'!$D:$D,'Forecast Data'!$C:$C,AC$6,'Forecast Data'!$B:$B,$D127)</f>
        <v>136</v>
      </c>
      <c r="AD127" s="11">
        <f>SUMIFS('Forecast Data'!$D:$D,'Forecast Data'!$C:$C,AD$6,'Forecast Data'!$B:$B,$D127)</f>
        <v>136</v>
      </c>
      <c r="AE127" s="11">
        <f>SUMIFS('Forecast Data'!$D:$D,'Forecast Data'!$C:$C,AE$6,'Forecast Data'!$B:$B,$D127)</f>
        <v>136</v>
      </c>
      <c r="AF127" s="11">
        <f>SUMIFS('Forecast Data'!$D:$D,'Forecast Data'!$C:$C,AF$6,'Forecast Data'!$B:$B,$D127)</f>
        <v>136</v>
      </c>
      <c r="AG127" s="11">
        <f>SUMIFS('Forecast Data'!$D:$D,'Forecast Data'!$C:$C,AG$6,'Forecast Data'!$B:$B,$D127)</f>
        <v>136</v>
      </c>
      <c r="AH127" s="11">
        <f>SUMIFS('Forecast Data'!$D:$D,'Forecast Data'!$C:$C,AH$6,'Forecast Data'!$B:$B,$D127)</f>
        <v>136</v>
      </c>
      <c r="AI127" s="1"/>
      <c r="AJ127" s="12">
        <f>IF(SUMIFS('Forecast Data'!$E:$E,'Forecast Data'!$C:$C,AJ$6,'Forecast Data'!$B:$B,$D127)=0,"",SUMIFS('Forecast Data'!$E:$E,'Forecast Data'!$C:$C,AJ$6,'Forecast Data'!$B:$B,$D127))</f>
        <v>1.83</v>
      </c>
      <c r="AK127" s="12">
        <f>IF(SUMIFS('Forecast Data'!$E:$E,'Forecast Data'!$C:$C,AK$6,'Forecast Data'!$B:$B,$D127)=0,"",SUMIFS('Forecast Data'!$E:$E,'Forecast Data'!$C:$C,AK$6,'Forecast Data'!$B:$B,$D127))</f>
        <v>3.25</v>
      </c>
      <c r="AL127" s="12">
        <f>IF(SUMIFS('Forecast Data'!$E:$E,'Forecast Data'!$C:$C,AL$6,'Forecast Data'!$B:$B,$D127)=0,"",SUMIFS('Forecast Data'!$E:$E,'Forecast Data'!$C:$C,AL$6,'Forecast Data'!$B:$B,$D127))</f>
        <v>4.2300000000000004</v>
      </c>
      <c r="AM127" s="12">
        <f>IF(SUMIFS('Forecast Data'!$E:$E,'Forecast Data'!$C:$C,AM$6,'Forecast Data'!$B:$B,$D127)=0,"",SUMIFS('Forecast Data'!$E:$E,'Forecast Data'!$C:$C,AM$6,'Forecast Data'!$B:$B,$D127))</f>
        <v>44.33</v>
      </c>
      <c r="AN127" s="12">
        <f>IF(SUMIFS('Forecast Data'!$E:$E,'Forecast Data'!$C:$C,AN$6,'Forecast Data'!$B:$B,$D127)=0,"",SUMIFS('Forecast Data'!$E:$E,'Forecast Data'!$C:$C,AN$6,'Forecast Data'!$B:$B,$D127))</f>
        <v>12.6</v>
      </c>
      <c r="AO127" s="12">
        <f>IF(SUMIFS('Forecast Data'!$E:$E,'Forecast Data'!$C:$C,AO$6,'Forecast Data'!$B:$B,$D127)=0,"",SUMIFS('Forecast Data'!$E:$E,'Forecast Data'!$C:$C,AO$6,'Forecast Data'!$B:$B,$D127))</f>
        <v>10.33</v>
      </c>
      <c r="AP127" s="12">
        <f>IF(SUMIFS('Forecast Data'!$E:$E,'Forecast Data'!$C:$C,AP$6,'Forecast Data'!$B:$B,$D127)=0,"",SUMIFS('Forecast Data'!$E:$E,'Forecast Data'!$C:$C,AP$6,'Forecast Data'!$B:$B,$D127))</f>
        <v>5.8</v>
      </c>
      <c r="AQ127" s="12">
        <f>IF(SUMIFS('Forecast Data'!$E:$E,'Forecast Data'!$C:$C,AQ$6,'Forecast Data'!$B:$B,$D127)=0,"",SUMIFS('Forecast Data'!$E:$E,'Forecast Data'!$C:$C,AQ$6,'Forecast Data'!$B:$B,$D127))</f>
        <v>12.6</v>
      </c>
      <c r="AR127" s="12">
        <f>IF(SUMIFS('Forecast Data'!$E:$E,'Forecast Data'!$C:$C,AR$6,'Forecast Data'!$B:$B,$D127)=0,"",SUMIFS('Forecast Data'!$E:$E,'Forecast Data'!$C:$C,AR$6,'Forecast Data'!$B:$B,$D127))</f>
        <v>7.5</v>
      </c>
      <c r="AS127" s="12">
        <f>IF(SUMIFS('Forecast Data'!$E:$E,'Forecast Data'!$C:$C,AS$6,'Forecast Data'!$B:$B,$D127)=0,"",SUMIFS('Forecast Data'!$E:$E,'Forecast Data'!$C:$C,AS$6,'Forecast Data'!$B:$B,$D127))</f>
        <v>8.07</v>
      </c>
      <c r="AT127" s="12">
        <f>IF(SUMIFS('Forecast Data'!$E:$E,'Forecast Data'!$C:$C,AT$6,'Forecast Data'!$B:$B,$D127)=0,"",SUMIFS('Forecast Data'!$E:$E,'Forecast Data'!$C:$C,AT$6,'Forecast Data'!$B:$B,$D127))</f>
        <v>12.6</v>
      </c>
      <c r="AU127" s="12">
        <f>IF(SUMIFS('Forecast Data'!$E:$E,'Forecast Data'!$C:$C,AU$6,'Forecast Data'!$B:$B,$D127)=0,"",SUMIFS('Forecast Data'!$E:$E,'Forecast Data'!$C:$C,AU$6,'Forecast Data'!$B:$B,$D127))</f>
        <v>21.67</v>
      </c>
      <c r="AV127" s="1"/>
      <c r="AW127" s="11">
        <f>SUMIFS('OP Units'!E:E,'OP Units'!$A:$A,$D127)</f>
        <v>0</v>
      </c>
      <c r="AX127" s="11">
        <f>SUMIFS('OP Units'!F:F,'OP Units'!$A:$A,$D127)</f>
        <v>0</v>
      </c>
      <c r="AY127" s="11">
        <f>SUMIFS('OP Units'!G:G,'OP Units'!$A:$A,$D127)</f>
        <v>0</v>
      </c>
      <c r="AZ127" s="11">
        <f>SUMIFS('OP Units'!H:H,'OP Units'!$A:$A,$D127)</f>
        <v>0</v>
      </c>
      <c r="BA127" s="11">
        <f>SUMIFS('OP Units'!I:I,'OP Units'!$A:$A,$D127)</f>
        <v>0</v>
      </c>
      <c r="BB127" s="11">
        <f>SUMIFS('OP Units'!J:J,'OP Units'!$A:$A,$D127)</f>
        <v>0</v>
      </c>
      <c r="BC127" s="11">
        <f>SUMIFS('OP Units'!K:K,'OP Units'!$A:$A,$D127)</f>
        <v>0</v>
      </c>
      <c r="BD127" s="11">
        <f>SUMIFS('OP Units'!L:L,'OP Units'!$A:$A,$D127)</f>
        <v>0</v>
      </c>
      <c r="BE127" s="11">
        <f>SUMIFS('OP Units'!M:M,'OP Units'!$A:$A,$D127)</f>
        <v>0</v>
      </c>
      <c r="BF127" s="11">
        <f>SUMIFS('OP Units'!N:N,'OP Units'!$A:$A,$D127)</f>
        <v>0</v>
      </c>
      <c r="BG127" s="11">
        <f>SUMIFS('OP Units'!O:O,'OP Units'!$A:$A,$D127)</f>
        <v>0</v>
      </c>
      <c r="BH127" s="11">
        <f>SUMIFS('OP Units'!P:P,'OP Units'!$A:$A,$D127)</f>
        <v>0</v>
      </c>
      <c r="BI127" s="1"/>
      <c r="BJ127" s="12">
        <f>IFERROR((SUMIFS('OP Units'!E:E,'OP Units'!$A:$A,$D127)-SUMIFS('Forecast Data'!$H:$H,'Forecast Data'!$C:$C,BJ$6,'Forecast Data'!$B:$B,$D127))/SUMIFS('Forecast Data'!$H:$H,'Forecast Data'!$C:$C,BJ$6,'Forecast Data'!$B:$B,$D127),"")</f>
        <v>-1</v>
      </c>
      <c r="BK127" s="12">
        <f>IFERROR((SUMIFS('OP Units'!F:F,'OP Units'!$A:$A,$D127)-SUMIFS('Forecast Data'!$H:$H,'Forecast Data'!$C:$C,BK$6,'Forecast Data'!$B:$B,$D127))/SUMIFS('Forecast Data'!$H:$H,'Forecast Data'!$C:$C,BK$6,'Forecast Data'!$B:$B,$D127),"")</f>
        <v>-1</v>
      </c>
      <c r="BL127" s="12">
        <f>IFERROR((SUMIFS('OP Units'!G:G,'OP Units'!$A:$A,$D127)-SUMIFS('Forecast Data'!$H:$H,'Forecast Data'!$C:$C,BL$6,'Forecast Data'!$B:$B,$D127))/SUMIFS('Forecast Data'!$H:$H,'Forecast Data'!$C:$C,BL$6,'Forecast Data'!$B:$B,$D127),"")</f>
        <v>-1</v>
      </c>
      <c r="BM127" s="12">
        <f>IFERROR((SUMIFS('OP Units'!H:H,'OP Units'!$A:$A,$D127)-SUMIFS('Forecast Data'!$H:$H,'Forecast Data'!$C:$C,BM$6,'Forecast Data'!$B:$B,$D127))/SUMIFS('Forecast Data'!$H:$H,'Forecast Data'!$C:$C,BM$6,'Forecast Data'!$B:$B,$D127),"")</f>
        <v>-1</v>
      </c>
      <c r="BN127" s="12">
        <f>IFERROR((SUMIFS('OP Units'!I:I,'OP Units'!$A:$A,$D127)-SUMIFS('Forecast Data'!$H:$H,'Forecast Data'!$C:$C,BN$6,'Forecast Data'!$B:$B,$D127))/SUMIFS('Forecast Data'!$H:$H,'Forecast Data'!$C:$C,BN$6,'Forecast Data'!$B:$B,$D127),"")</f>
        <v>-1</v>
      </c>
      <c r="BO127" s="12">
        <f>IFERROR((SUMIFS('OP Units'!J:J,'OP Units'!$A:$A,$D127)-SUMIFS('Forecast Data'!$H:$H,'Forecast Data'!$C:$C,BO$6,'Forecast Data'!$B:$B,$D127))/SUMIFS('Forecast Data'!$H:$H,'Forecast Data'!$C:$C,BO$6,'Forecast Data'!$B:$B,$D127),"")</f>
        <v>-1</v>
      </c>
      <c r="BP127" s="12">
        <f>IFERROR((SUMIFS('OP Units'!K:K,'OP Units'!$A:$A,$D127)-SUMIFS('Forecast Data'!$H:$H,'Forecast Data'!$C:$C,BP$6,'Forecast Data'!$B:$B,$D127))/SUMIFS('Forecast Data'!$H:$H,'Forecast Data'!$C:$C,BP$6,'Forecast Data'!$B:$B,$D127),"")</f>
        <v>-1</v>
      </c>
      <c r="BQ127" s="12">
        <f>IFERROR((SUMIFS('OP Units'!L:L,'OP Units'!$A:$A,$D127)-SUMIFS('Forecast Data'!$H:$H,'Forecast Data'!$C:$C,BQ$6,'Forecast Data'!$B:$B,$D127))/SUMIFS('Forecast Data'!$H:$H,'Forecast Data'!$C:$C,BQ$6,'Forecast Data'!$B:$B,$D127),"")</f>
        <v>-1</v>
      </c>
      <c r="BR127" s="12">
        <f>IFERROR((SUMIFS('OP Units'!M:M,'OP Units'!$A:$A,$D127)-SUMIFS('Forecast Data'!$H:$H,'Forecast Data'!$C:$C,BR$6,'Forecast Data'!$B:$B,$D127))/SUMIFS('Forecast Data'!$H:$H,'Forecast Data'!$C:$C,BR$6,'Forecast Data'!$B:$B,$D127),"")</f>
        <v>-1</v>
      </c>
      <c r="BS127" s="12">
        <f>IFERROR((SUMIFS('OP Units'!N:N,'OP Units'!$A:$A,$D127)-SUMIFS('Forecast Data'!$H:$H,'Forecast Data'!$C:$C,BS$6,'Forecast Data'!$B:$B,$D127))/SUMIFS('Forecast Data'!$H:$H,'Forecast Data'!$C:$C,BS$6,'Forecast Data'!$B:$B,$D127),"")</f>
        <v>-1</v>
      </c>
      <c r="BT127" s="12">
        <f>IFERROR((SUMIFS('OP Units'!O:O,'OP Units'!$A:$A,$D127)-SUMIFS('Forecast Data'!$H:$H,'Forecast Data'!$C:$C,BT$6,'Forecast Data'!$B:$B,$D127))/SUMIFS('Forecast Data'!$H:$H,'Forecast Data'!$C:$C,BT$6,'Forecast Data'!$B:$B,$D127),"")</f>
        <v>-1</v>
      </c>
      <c r="BU127" s="12">
        <f>IFERROR((SUMIFS('OP Units'!P:P,'OP Units'!$A:$A,$D127)-SUMIFS('Forecast Data'!$H:$H,'Forecast Data'!$C:$C,BU$6,'Forecast Data'!$B:$B,$D127))/SUMIFS('Forecast Data'!$H:$H,'Forecast Data'!$C:$C,BU$6,'Forecast Data'!$B:$B,$D127),"")</f>
        <v>-1</v>
      </c>
      <c r="BV127" s="12"/>
      <c r="BW127" s="11">
        <f>(SUMIFS('Forecast Data'!H:H,'Forecast Data'!B:B,D127,'Forecast Data'!C:C,BK$6)+SUMIFS('Forecast Data'!H:H,'Forecast Data'!B:B,D127,'Forecast Data'!C:C,BL$6)+SUMIFS('Forecast Data'!H:H,'Forecast Data'!B:B,D127,'Forecast Data'!C:C,BM$6)+SUMIFS('Forecast Data'!H:H,'Forecast Data'!B:B,D127,'Forecast Data'!C:C,BN$6)+SUMIFS('Forecast Data'!H:H,'Forecast Data'!B:B,D127,'Forecast Data'!C:C,BO$6)+SUMIFS('Forecast Data'!H:H,'Forecast Data'!B:B,D127,'Forecast Data'!C:C,BP$6)+SUMIFS('Forecast Data'!H:H,'Forecast Data'!B:B,D127,'Forecast Data'!C:C,BQ$6)+SUMIFS('Forecast Data'!H:H,'Forecast Data'!B:B,D127,'Forecast Data'!C:C,BJ$6))/8</f>
        <v>20.125</v>
      </c>
      <c r="BX127" s="12">
        <f>IFERROR((SUM(W127:AD127)-(SUMIFS('Forecast Data'!H:H,'Forecast Data'!B:B,B127,'Forecast Data'!C:C,BJ$6)+SUMIFS('Forecast Data'!H:H,'Forecast Data'!B:B,B127,'Forecast Data'!C:C,BK$6)+SUMIFS('Forecast Data'!H:H,'Forecast Data'!B:B,B127,'Forecast Data'!C:C,BL$6)+SUMIFS('Forecast Data'!H:H,'Forecast Data'!B:B,B127,'Forecast Data'!C:C,BM$6)+SUMIFS('Forecast Data'!H:H,'Forecast Data'!B:B,B127,'Forecast Data'!C:C,BN$6)+SUMIFS('Forecast Data'!H:H,'Forecast Data'!B:B,B127,'Forecast Data'!C:C,BO$6)+SUMIFS('Forecast Data'!H:H,'Forecast Data'!B:B,B127,'Forecast Data'!C:C,BP$6)+SUMIFS('Forecast Data'!H:H,'Forecast Data'!B:B,B127,'Forecast Data'!C:C,BQ$6)))/(SUMIFS('Forecast Data'!H:H,'Forecast Data'!B:B,B127,'Forecast Data'!C:C,BJ$6)+SUMIFS('Forecast Data'!H:H,'Forecast Data'!B:B,B127,'Forecast Data'!C:C,BK$6)+SUMIFS('Forecast Data'!H:H,'Forecast Data'!B:B,B127,'Forecast Data'!C:C,BL$6)+SUMIFS('Forecast Data'!H:H,'Forecast Data'!B:B,B127,'Forecast Data'!C:C,BM$6)+SUMIFS('Forecast Data'!H:H,'Forecast Data'!B:B,B127,'Forecast Data'!C:C,BN$6)+SUMIFS('Forecast Data'!H:H,'Forecast Data'!B:B,B127,'Forecast Data'!C:C,BO$6)+SUMIFS('Forecast Data'!H:H,'Forecast Data'!B:B,B127,'Forecast Data'!C:C,BP$6)+SUMIFS('Forecast Data'!H:H,'Forecast Data'!B:B,B127,'Forecast Data'!C:C,BQ$6)),"")</f>
        <v>5.7577639751552798</v>
      </c>
      <c r="BY127" s="12">
        <f t="shared" si="18"/>
        <v>-1.7102831630318873E-5</v>
      </c>
      <c r="BZ127" s="16">
        <f t="shared" si="19"/>
        <v>9.52838994631384E-5</v>
      </c>
      <c r="CA127" s="13">
        <f t="shared" si="20"/>
        <v>-1.1238673109345728E-2</v>
      </c>
      <c r="CB127" s="12">
        <f t="shared" si="21"/>
        <v>1.1238673109345728E-4</v>
      </c>
      <c r="CC127" s="12"/>
      <c r="CD127" s="11">
        <f>(SUMIFS('Forecast Data'!H:H,'Forecast Data'!B:B,D127,'Forecast Data'!C:C,BK$6)+SUMIFS('Forecast Data'!H:H,'Forecast Data'!B:B,D127,'Forecast Data'!C:C,BL$6)+SUMIFS('Forecast Data'!H:H,'Forecast Data'!B:B,D127,'Forecast Data'!C:C,BM$6)+SUMIFS('Forecast Data'!H:H,'Forecast Data'!B:B,D127,'Forecast Data'!C:C,BJ$6))/4</f>
        <v>27.25</v>
      </c>
      <c r="CE127" s="12">
        <f>IFERROR((SUM(W127:Z127)-(SUMIFS('Forecast Data'!H:H,'Forecast Data'!B:B,D127,'Forecast Data'!C:C,BJ$6)+SUMIFS('Forecast Data'!H:H,'Forecast Data'!B:B,D127,'Forecast Data'!C:C,BK$6)+SUMIFS('Forecast Data'!H:H,'Forecast Data'!B:B,D127,'Forecast Data'!C:C,BL$6)+SUMIFS('Forecast Data'!H:H,'Forecast Data'!B:B,D127,'Forecast Data'!C:C,BM$6)))/(SUMIFS('Forecast Data'!H:H,'Forecast Data'!B:B,D127,'Forecast Data'!C:C,BJ$6)+SUMIFS('Forecast Data'!H:H,'Forecast Data'!B:B,D127,'Forecast Data'!C:C,BK$6)+SUMIFS('Forecast Data'!H:H,'Forecast Data'!B:B,D127,'Forecast Data'!C:C,BL$6)+SUMIFS('Forecast Data'!H:H,'Forecast Data'!B:B,D127,'Forecast Data'!C:C,BM$6)),"")</f>
        <v>3.9908256880733943</v>
      </c>
      <c r="CF127" s="12">
        <f t="shared" si="22"/>
        <v>-1.7102831630318873E-5</v>
      </c>
      <c r="CG127" s="12">
        <f t="shared" si="23"/>
        <v>9.1174454170102952E-5</v>
      </c>
      <c r="CH127" s="13">
        <f t="shared" si="24"/>
        <v>-1.0827728580042183E-2</v>
      </c>
      <c r="CI127" s="13"/>
    </row>
    <row r="128" spans="1:87" ht="13.2">
      <c r="A128" s="1"/>
      <c r="B128" t="str">
        <f t="shared" si="46"/>
        <v>Adaptive Sound Technologies</v>
      </c>
      <c r="C128" t="s">
        <v>41</v>
      </c>
      <c r="D128" t="s">
        <v>161</v>
      </c>
      <c r="E128" s="11">
        <f>SUMIFS('Fin Data'!F:F,'Fin Data'!A:A,D128)</f>
        <v>2354</v>
      </c>
      <c r="F128" s="11">
        <f>SUMIFS('Fin Data with 6 week hist'!I:I,'Fin Data with 6 week hist'!$A:$A,$D128)</f>
        <v>2899</v>
      </c>
      <c r="G128" s="11">
        <f>SUMIFS('Fin Data with 6 week hist'!J:J,'Fin Data with 6 week hist'!$A:$A,$D128)</f>
        <v>2343</v>
      </c>
      <c r="H128" s="11">
        <f>SUMIFS('Fin Data with 6 week hist'!K:K,'Fin Data with 6 week hist'!$A:$A,$D128)+SUMIFS('Unit Cancellations'!D:D,'Unit Cancellations'!$B:$B,$D128)</f>
        <v>2341</v>
      </c>
      <c r="I128" s="11">
        <f>SUMIFS('Fin Data with 6 week hist'!L:L,'Fin Data with 6 week hist'!$A:$A,$D128)+SUMIFS('Unit Cancellations'!E:E,'Unit Cancellations'!$B:$B,$D128)</f>
        <v>2374</v>
      </c>
      <c r="J128" s="11">
        <f>SUMIFS('Fin Data with 6 week hist'!M:M,'Fin Data with 6 week hist'!$A:$A,$D128)+SUMIFS('Unit Cancellations'!F:F,'Unit Cancellations'!$B:$B,$D128)</f>
        <v>2485</v>
      </c>
      <c r="K128" s="11">
        <f>SUMIFS('Fin Data with 6 week hist'!N:N,'Fin Data with 6 week hist'!$A:$A,$D128)+SUMIFS('Unit Cancellations'!G:G,'Unit Cancellations'!$B:$B,$D128)</f>
        <v>2408</v>
      </c>
      <c r="L128" s="11">
        <f>SUMIFS('Fin Data'!AN:AN,'Fin Data'!A:A,D128)</f>
        <v>2475.5</v>
      </c>
      <c r="M128" s="12">
        <f>IFERROR(SUMIFS('Fin Data'!AO:AO,'Fin Data'!A:A,D128),"")</f>
        <v>5.1614273576890399E-2</v>
      </c>
      <c r="N128" s="1"/>
      <c r="O128" s="11">
        <f t="shared" si="12"/>
        <v>2534.75</v>
      </c>
      <c r="P128" s="12">
        <f t="shared" si="13"/>
        <v>9.6582305861994372E-2</v>
      </c>
      <c r="Q128" s="1"/>
      <c r="R128" s="11">
        <f t="shared" si="14"/>
        <v>2529.75</v>
      </c>
      <c r="S128" s="12">
        <f t="shared" si="15"/>
        <v>0.10174750939082149</v>
      </c>
      <c r="T128" s="11">
        <f t="shared" si="16"/>
        <v>2520.375</v>
      </c>
      <c r="U128" s="1" t="e">
        <f t="shared" si="47"/>
        <v>#REF!</v>
      </c>
      <c r="V128" s="1"/>
      <c r="W128" s="11">
        <f>SUMIFS('Forecast Data'!$D:$D,'Forecast Data'!$C:$C,W$6,'Forecast Data'!$B:$B,$D128)</f>
        <v>2529</v>
      </c>
      <c r="X128" s="11">
        <f>SUMIFS('Forecast Data'!$D:$D,'Forecast Data'!$C:$C,X$6,'Forecast Data'!$B:$B,$D128)</f>
        <v>2552</v>
      </c>
      <c r="Y128" s="11">
        <f>SUMIFS('Forecast Data'!$D:$D,'Forecast Data'!$C:$C,Y$6,'Forecast Data'!$B:$B,$D128)</f>
        <v>2519</v>
      </c>
      <c r="Z128" s="11">
        <f>SUMIFS('Forecast Data'!$D:$D,'Forecast Data'!$C:$C,Z$6,'Forecast Data'!$B:$B,$D128)</f>
        <v>2539</v>
      </c>
      <c r="AA128" s="11">
        <f>SUMIFS('Forecast Data'!$D:$D,'Forecast Data'!$C:$C,AA$6,'Forecast Data'!$B:$B,$D128)</f>
        <v>2510</v>
      </c>
      <c r="AB128" s="11">
        <f>SUMIFS('Forecast Data'!$D:$D,'Forecast Data'!$C:$C,AB$6,'Forecast Data'!$B:$B,$D128)</f>
        <v>2503</v>
      </c>
      <c r="AC128" s="11">
        <f>SUMIFS('Forecast Data'!$D:$D,'Forecast Data'!$C:$C,AC$6,'Forecast Data'!$B:$B,$D128)</f>
        <v>2521</v>
      </c>
      <c r="AD128" s="11">
        <f>SUMIFS('Forecast Data'!$D:$D,'Forecast Data'!$C:$C,AD$6,'Forecast Data'!$B:$B,$D128)</f>
        <v>2565</v>
      </c>
      <c r="AE128" s="11">
        <f>SUMIFS('Forecast Data'!$D:$D,'Forecast Data'!$C:$C,AE$6,'Forecast Data'!$B:$B,$D128)</f>
        <v>2517</v>
      </c>
      <c r="AF128" s="11">
        <f>SUMIFS('Forecast Data'!$D:$D,'Forecast Data'!$C:$C,AF$6,'Forecast Data'!$B:$B,$D128)</f>
        <v>2504</v>
      </c>
      <c r="AG128" s="11">
        <f>SUMIFS('Forecast Data'!$D:$D,'Forecast Data'!$C:$C,AG$6,'Forecast Data'!$B:$B,$D128)</f>
        <v>2340</v>
      </c>
      <c r="AH128" s="11">
        <f>SUMIFS('Forecast Data'!$D:$D,'Forecast Data'!$C:$C,AH$6,'Forecast Data'!$B:$B,$D128)</f>
        <v>2304</v>
      </c>
      <c r="AI128" s="1"/>
      <c r="AJ128" s="12">
        <f>IF(SUMIFS('Forecast Data'!$E:$E,'Forecast Data'!$C:$C,AJ$6,'Forecast Data'!$B:$B,$D128)=0,"",SUMIFS('Forecast Data'!$E:$E,'Forecast Data'!$C:$C,AJ$6,'Forecast Data'!$B:$B,$D128))</f>
        <v>0.14000000000000001</v>
      </c>
      <c r="AK128" s="12">
        <f>IF(SUMIFS('Forecast Data'!$E:$E,'Forecast Data'!$C:$C,AK$6,'Forecast Data'!$B:$B,$D128)=0,"",SUMIFS('Forecast Data'!$E:$E,'Forecast Data'!$C:$C,AK$6,'Forecast Data'!$B:$B,$D128))</f>
        <v>7.0000000000000007E-2</v>
      </c>
      <c r="AL128" s="12">
        <f>IF(SUMIFS('Forecast Data'!$E:$E,'Forecast Data'!$C:$C,AL$6,'Forecast Data'!$B:$B,$D128)=0,"",SUMIFS('Forecast Data'!$E:$E,'Forecast Data'!$C:$C,AL$6,'Forecast Data'!$B:$B,$D128))</f>
        <v>0.05</v>
      </c>
      <c r="AM128" s="12">
        <f>IF(SUMIFS('Forecast Data'!$E:$E,'Forecast Data'!$C:$C,AM$6,'Forecast Data'!$B:$B,$D128)=0,"",SUMIFS('Forecast Data'!$E:$E,'Forecast Data'!$C:$C,AM$6,'Forecast Data'!$B:$B,$D128))</f>
        <v>0.13</v>
      </c>
      <c r="AN128" s="12">
        <f>IF(SUMIFS('Forecast Data'!$E:$E,'Forecast Data'!$C:$C,AN$6,'Forecast Data'!$B:$B,$D128)=0,"",SUMIFS('Forecast Data'!$E:$E,'Forecast Data'!$C:$C,AN$6,'Forecast Data'!$B:$B,$D128))</f>
        <v>0.12</v>
      </c>
      <c r="AO128" s="12">
        <f>IF(SUMIFS('Forecast Data'!$E:$E,'Forecast Data'!$C:$C,AO$6,'Forecast Data'!$B:$B,$D128)=0,"",SUMIFS('Forecast Data'!$E:$E,'Forecast Data'!$C:$C,AO$6,'Forecast Data'!$B:$B,$D128))</f>
        <v>0.09</v>
      </c>
      <c r="AP128" s="12">
        <f>IF(SUMIFS('Forecast Data'!$E:$E,'Forecast Data'!$C:$C,AP$6,'Forecast Data'!$B:$B,$D128)=0,"",SUMIFS('Forecast Data'!$E:$E,'Forecast Data'!$C:$C,AP$6,'Forecast Data'!$B:$B,$D128))</f>
        <v>0.06</v>
      </c>
      <c r="AQ128" s="12">
        <f>IF(SUMIFS('Forecast Data'!$E:$E,'Forecast Data'!$C:$C,AQ$6,'Forecast Data'!$B:$B,$D128)=0,"",SUMIFS('Forecast Data'!$E:$E,'Forecast Data'!$C:$C,AQ$6,'Forecast Data'!$B:$B,$D128))</f>
        <v>0.16</v>
      </c>
      <c r="AR128" s="12">
        <f>IF(SUMIFS('Forecast Data'!$E:$E,'Forecast Data'!$C:$C,AR$6,'Forecast Data'!$B:$B,$D128)=0,"",SUMIFS('Forecast Data'!$E:$E,'Forecast Data'!$C:$C,AR$6,'Forecast Data'!$B:$B,$D128))</f>
        <v>0.04</v>
      </c>
      <c r="AS128" s="12">
        <f>IF(SUMIFS('Forecast Data'!$E:$E,'Forecast Data'!$C:$C,AS$6,'Forecast Data'!$B:$B,$D128)=0,"",SUMIFS('Forecast Data'!$E:$E,'Forecast Data'!$C:$C,AS$6,'Forecast Data'!$B:$B,$D128))</f>
        <v>0.03</v>
      </c>
      <c r="AT128" s="12">
        <f>IF(SUMIFS('Forecast Data'!$E:$E,'Forecast Data'!$C:$C,AT$6,'Forecast Data'!$B:$B,$D128)=0,"",SUMIFS('Forecast Data'!$E:$E,'Forecast Data'!$C:$C,AT$6,'Forecast Data'!$B:$B,$D128))</f>
        <v>0.06</v>
      </c>
      <c r="AU128" s="12">
        <f>IF(SUMIFS('Forecast Data'!$E:$E,'Forecast Data'!$C:$C,AU$6,'Forecast Data'!$B:$B,$D128)=0,"",SUMIFS('Forecast Data'!$E:$E,'Forecast Data'!$C:$C,AU$6,'Forecast Data'!$B:$B,$D128))</f>
        <v>-0.03</v>
      </c>
      <c r="AV128" s="1"/>
      <c r="AW128" s="11">
        <f>SUMIFS('OP Units'!E:E,'OP Units'!$A:$A,$D128)</f>
        <v>2388</v>
      </c>
      <c r="AX128" s="11">
        <f>SUMIFS('OP Units'!F:F,'OP Units'!$A:$A,$D128)</f>
        <v>2228</v>
      </c>
      <c r="AY128" s="11">
        <f>SUMIFS('OP Units'!G:G,'OP Units'!$A:$A,$D128)</f>
        <v>3385</v>
      </c>
      <c r="AZ128" s="11">
        <f>SUMIFS('OP Units'!H:H,'OP Units'!$A:$A,$D128)</f>
        <v>2914</v>
      </c>
      <c r="BA128" s="11">
        <f>SUMIFS('OP Units'!I:I,'OP Units'!$A:$A,$D128)</f>
        <v>2550</v>
      </c>
      <c r="BB128" s="11">
        <f>SUMIFS('OP Units'!J:J,'OP Units'!$A:$A,$D128)</f>
        <v>2386</v>
      </c>
      <c r="BC128" s="11">
        <f>SUMIFS('OP Units'!K:K,'OP Units'!$A:$A,$D128)</f>
        <v>2014</v>
      </c>
      <c r="BD128" s="11">
        <f>SUMIFS('OP Units'!L:L,'OP Units'!$A:$A,$D128)</f>
        <v>2298</v>
      </c>
      <c r="BE128" s="11">
        <f>SUMIFS('OP Units'!M:M,'OP Units'!$A:$A,$D128)</f>
        <v>2025</v>
      </c>
      <c r="BF128" s="11">
        <f>SUMIFS('OP Units'!N:N,'OP Units'!$A:$A,$D128)</f>
        <v>1956</v>
      </c>
      <c r="BG128" s="11">
        <f>SUMIFS('OP Units'!O:O,'OP Units'!$A:$A,$D128)</f>
        <v>2310</v>
      </c>
      <c r="BH128" s="11">
        <f>SUMIFS('OP Units'!P:P,'OP Units'!$A:$A,$D128)</f>
        <v>2523</v>
      </c>
      <c r="BI128" s="1"/>
      <c r="BJ128" s="12">
        <f>IFERROR((SUMIFS('OP Units'!E:E,'OP Units'!$A:$A,$D128)-SUMIFS('Forecast Data'!$H:$H,'Forecast Data'!$C:$C,BJ$6,'Forecast Data'!$B:$B,$D128))/SUMIFS('Forecast Data'!$H:$H,'Forecast Data'!$C:$C,BJ$6,'Forecast Data'!$B:$B,$D128),"")</f>
        <v>7.6645626690712357E-2</v>
      </c>
      <c r="BK128" s="12">
        <f>IFERROR((SUMIFS('OP Units'!F:F,'OP Units'!$A:$A,$D128)-SUMIFS('Forecast Data'!$H:$H,'Forecast Data'!$C:$C,BK$6,'Forecast Data'!$B:$B,$D128))/SUMIFS('Forecast Data'!$H:$H,'Forecast Data'!$C:$C,BK$6,'Forecast Data'!$B:$B,$D128),"")</f>
        <v>-6.2684055532183425E-2</v>
      </c>
      <c r="BL128" s="12">
        <f>IFERROR((SUMIFS('OP Units'!G:G,'OP Units'!$A:$A,$D128)-SUMIFS('Forecast Data'!$H:$H,'Forecast Data'!$C:$C,BL$6,'Forecast Data'!$B:$B,$D128))/SUMIFS('Forecast Data'!$H:$H,'Forecast Data'!$C:$C,BL$6,'Forecast Data'!$B:$B,$D128),"")</f>
        <v>0.40806988352745427</v>
      </c>
      <c r="BM128" s="12">
        <f>IFERROR((SUMIFS('OP Units'!H:H,'OP Units'!$A:$A,$D128)-SUMIFS('Forecast Data'!$H:$H,'Forecast Data'!$C:$C,BM$6,'Forecast Data'!$B:$B,$D128))/SUMIFS('Forecast Data'!$H:$H,'Forecast Data'!$C:$C,BM$6,'Forecast Data'!$B:$B,$D128),"")</f>
        <v>0.2968402314196707</v>
      </c>
      <c r="BN128" s="12">
        <f>IFERROR((SUMIFS('OP Units'!I:I,'OP Units'!$A:$A,$D128)-SUMIFS('Forecast Data'!$H:$H,'Forecast Data'!$C:$C,BN$6,'Forecast Data'!$B:$B,$D128))/SUMIFS('Forecast Data'!$H:$H,'Forecast Data'!$C:$C,BN$6,'Forecast Data'!$B:$B,$D128),"")</f>
        <v>0.13788487282463185</v>
      </c>
      <c r="BO128" s="12">
        <f>IFERROR((SUMIFS('OP Units'!J:J,'OP Units'!$A:$A,$D128)-SUMIFS('Forecast Data'!$H:$H,'Forecast Data'!$C:$C,BO$6,'Forecast Data'!$B:$B,$D128))/SUMIFS('Forecast Data'!$H:$H,'Forecast Data'!$C:$C,BO$6,'Forecast Data'!$B:$B,$D128),"")</f>
        <v>3.6490008688097306E-2</v>
      </c>
      <c r="BP128" s="12">
        <f>IFERROR((SUMIFS('OP Units'!K:K,'OP Units'!$A:$A,$D128)-SUMIFS('Forecast Data'!$H:$H,'Forecast Data'!$C:$C,BP$6,'Forecast Data'!$B:$B,$D128))/SUMIFS('Forecast Data'!$H:$H,'Forecast Data'!$C:$C,BP$6,'Forecast Data'!$B:$B,$D128),"")</f>
        <v>-0.15271350441733278</v>
      </c>
      <c r="BQ128" s="12">
        <f>IFERROR((SUMIFS('OP Units'!L:L,'OP Units'!$A:$A,$D128)-SUMIFS('Forecast Data'!$H:$H,'Forecast Data'!$C:$C,BQ$6,'Forecast Data'!$B:$B,$D128))/SUMIFS('Forecast Data'!$H:$H,'Forecast Data'!$C:$C,BQ$6,'Forecast Data'!$B:$B,$D128),"")</f>
        <v>4.3123014071720381E-2</v>
      </c>
      <c r="BR128" s="12">
        <f>IFERROR((SUMIFS('OP Units'!M:M,'OP Units'!$A:$A,$D128)-SUMIFS('Forecast Data'!$H:$H,'Forecast Data'!$C:$C,BR$6,'Forecast Data'!$B:$B,$D128))/SUMIFS('Forecast Data'!$H:$H,'Forecast Data'!$C:$C,BR$6,'Forecast Data'!$B:$B,$D128),"")</f>
        <v>-0.16114333057166527</v>
      </c>
      <c r="BS128" s="12">
        <f>IFERROR((SUMIFS('OP Units'!N:N,'OP Units'!$A:$A,$D128)-SUMIFS('Forecast Data'!$H:$H,'Forecast Data'!$C:$C,BS$6,'Forecast Data'!$B:$B,$D128))/SUMIFS('Forecast Data'!$H:$H,'Forecast Data'!$C:$C,BS$6,'Forecast Data'!$B:$B,$D128),"")</f>
        <v>-0.19306930693069307</v>
      </c>
      <c r="BT128" s="12">
        <f>IFERROR((SUMIFS('OP Units'!O:O,'OP Units'!$A:$A,$D128)-SUMIFS('Forecast Data'!$H:$H,'Forecast Data'!$C:$C,BT$6,'Forecast Data'!$B:$B,$D128))/SUMIFS('Forecast Data'!$H:$H,'Forecast Data'!$C:$C,BT$6,'Forecast Data'!$B:$B,$D128),"")</f>
        <v>4.5722046174739704E-2</v>
      </c>
      <c r="BU128" s="12">
        <f>IFERROR((SUMIFS('OP Units'!P:P,'OP Units'!$A:$A,$D128)-SUMIFS('Forecast Data'!$H:$H,'Forecast Data'!$C:$C,BU$6,'Forecast Data'!$B:$B,$D128))/SUMIFS('Forecast Data'!$H:$H,'Forecast Data'!$C:$C,BU$6,'Forecast Data'!$B:$B,$D128),"")</f>
        <v>6.5906210392902412E-2</v>
      </c>
      <c r="BV128" s="12"/>
      <c r="BW128" s="11">
        <f>(SUMIFS('Forecast Data'!H:H,'Forecast Data'!B:B,D128,'Forecast Data'!C:C,BK$6)+SUMIFS('Forecast Data'!H:H,'Forecast Data'!B:B,D128,'Forecast Data'!C:C,BL$6)+SUMIFS('Forecast Data'!H:H,'Forecast Data'!B:B,D128,'Forecast Data'!C:C,BM$6)+SUMIFS('Forecast Data'!H:H,'Forecast Data'!B:B,D128,'Forecast Data'!C:C,BN$6)+SUMIFS('Forecast Data'!H:H,'Forecast Data'!B:B,D128,'Forecast Data'!C:C,BO$6)+SUMIFS('Forecast Data'!H:H,'Forecast Data'!B:B,D128,'Forecast Data'!C:C,BP$6)+SUMIFS('Forecast Data'!H:H,'Forecast Data'!B:B,D128,'Forecast Data'!C:C,BQ$6)+SUMIFS('Forecast Data'!H:H,'Forecast Data'!B:B,D128,'Forecast Data'!C:C,BJ$6))/8</f>
        <v>2296.125</v>
      </c>
      <c r="BX128" s="12">
        <f>IFERROR((SUM(W128:AD128)-(SUMIFS('Forecast Data'!H:H,'Forecast Data'!B:B,B128,'Forecast Data'!C:C,BJ$6)+SUMIFS('Forecast Data'!H:H,'Forecast Data'!B:B,B128,'Forecast Data'!C:C,BK$6)+SUMIFS('Forecast Data'!H:H,'Forecast Data'!B:B,B128,'Forecast Data'!C:C,BL$6)+SUMIFS('Forecast Data'!H:H,'Forecast Data'!B:B,B128,'Forecast Data'!C:C,BM$6)+SUMIFS('Forecast Data'!H:H,'Forecast Data'!B:B,B128,'Forecast Data'!C:C,BN$6)+SUMIFS('Forecast Data'!H:H,'Forecast Data'!B:B,B128,'Forecast Data'!C:C,BO$6)+SUMIFS('Forecast Data'!H:H,'Forecast Data'!B:B,B128,'Forecast Data'!C:C,BP$6)+SUMIFS('Forecast Data'!H:H,'Forecast Data'!B:B,B128,'Forecast Data'!C:C,BQ$6)))/(SUMIFS('Forecast Data'!H:H,'Forecast Data'!B:B,B128,'Forecast Data'!C:C,BJ$6)+SUMIFS('Forecast Data'!H:H,'Forecast Data'!B:B,B128,'Forecast Data'!C:C,BK$6)+SUMIFS('Forecast Data'!H:H,'Forecast Data'!B:B,B128,'Forecast Data'!C:C,BL$6)+SUMIFS('Forecast Data'!H:H,'Forecast Data'!B:B,B128,'Forecast Data'!C:C,BM$6)+SUMIFS('Forecast Data'!H:H,'Forecast Data'!B:B,B128,'Forecast Data'!C:C,BN$6)+SUMIFS('Forecast Data'!H:H,'Forecast Data'!B:B,B128,'Forecast Data'!C:C,BO$6)+SUMIFS('Forecast Data'!H:H,'Forecast Data'!B:B,B128,'Forecast Data'!C:C,BP$6)+SUMIFS('Forecast Data'!H:H,'Forecast Data'!B:B,B128,'Forecast Data'!C:C,BQ$6)),"")</f>
        <v>0.10174750939082149</v>
      </c>
      <c r="BY128" s="12">
        <f t="shared" si="18"/>
        <v>1.0389970215418716E-4</v>
      </c>
      <c r="BZ128" s="16">
        <f t="shared" si="19"/>
        <v>1.9210960959720137E-4</v>
      </c>
      <c r="CA128" s="13">
        <f t="shared" si="20"/>
        <v>-8.8209907443014216E-3</v>
      </c>
      <c r="CB128" s="12">
        <f t="shared" si="21"/>
        <v>8.8209907443014213E-5</v>
      </c>
      <c r="CC128" s="12"/>
      <c r="CD128" s="11">
        <f>(SUMIFS('Forecast Data'!H:H,'Forecast Data'!B:B,D128,'Forecast Data'!C:C,BK$6)+SUMIFS('Forecast Data'!H:H,'Forecast Data'!B:B,D128,'Forecast Data'!C:C,BL$6)+SUMIFS('Forecast Data'!H:H,'Forecast Data'!B:B,D128,'Forecast Data'!C:C,BM$6)+SUMIFS('Forecast Data'!H:H,'Forecast Data'!B:B,D128,'Forecast Data'!C:C,BJ$6))/4</f>
        <v>2311.5</v>
      </c>
      <c r="CE128" s="12">
        <f>IFERROR((SUM(W128:Z128)-(SUMIFS('Forecast Data'!H:H,'Forecast Data'!B:B,D128,'Forecast Data'!C:C,BJ$6)+SUMIFS('Forecast Data'!H:H,'Forecast Data'!B:B,D128,'Forecast Data'!C:C,BK$6)+SUMIFS('Forecast Data'!H:H,'Forecast Data'!B:B,D128,'Forecast Data'!C:C,BL$6)+SUMIFS('Forecast Data'!H:H,'Forecast Data'!B:B,D128,'Forecast Data'!C:C,BM$6)))/(SUMIFS('Forecast Data'!H:H,'Forecast Data'!B:B,D128,'Forecast Data'!C:C,BJ$6)+SUMIFS('Forecast Data'!H:H,'Forecast Data'!B:B,D128,'Forecast Data'!C:C,BK$6)+SUMIFS('Forecast Data'!H:H,'Forecast Data'!B:B,D128,'Forecast Data'!C:C,BL$6)+SUMIFS('Forecast Data'!H:H,'Forecast Data'!B:B,D128,'Forecast Data'!C:C,BM$6)),"")</f>
        <v>9.6582305861994372E-2</v>
      </c>
      <c r="CF128" s="12">
        <f t="shared" si="22"/>
        <v>1.0389970215418716E-4</v>
      </c>
      <c r="CG128" s="12">
        <f t="shared" si="23"/>
        <v>1.8716962660667111E-4</v>
      </c>
      <c r="CH128" s="13">
        <f t="shared" si="24"/>
        <v>-8.3269924452483955E-3</v>
      </c>
      <c r="CI128" s="13"/>
    </row>
    <row r="129" spans="1:87" ht="13.2">
      <c r="A129" s="1"/>
      <c r="B129" t="str">
        <f t="shared" si="46"/>
        <v>Panasonic</v>
      </c>
      <c r="D129" t="s">
        <v>162</v>
      </c>
      <c r="E129" s="11">
        <f>SUMIFS('Fin Data'!F:F,'Fin Data'!A:A,D129)</f>
        <v>2315</v>
      </c>
      <c r="F129" s="11">
        <f>SUMIFS('Fin Data with 6 week hist'!I:I,'Fin Data with 6 week hist'!$A:$A,$D129)</f>
        <v>2408</v>
      </c>
      <c r="G129" s="11">
        <f>SUMIFS('Fin Data with 6 week hist'!J:J,'Fin Data with 6 week hist'!$A:$A,$D129)</f>
        <v>2532</v>
      </c>
      <c r="H129" s="11">
        <f>SUMIFS('Fin Data with 6 week hist'!K:K,'Fin Data with 6 week hist'!$A:$A,$D129)+SUMIFS('Unit Cancellations'!D:D,'Unit Cancellations'!$B:$B,$D129)</f>
        <v>2621</v>
      </c>
      <c r="I129" s="11">
        <f>SUMIFS('Fin Data with 6 week hist'!L:L,'Fin Data with 6 week hist'!$A:$A,$D129)+SUMIFS('Unit Cancellations'!E:E,'Unit Cancellations'!$B:$B,$D129)</f>
        <v>2634</v>
      </c>
      <c r="J129" s="11">
        <f>SUMIFS('Fin Data with 6 week hist'!M:M,'Fin Data with 6 week hist'!$A:$A,$D129)+SUMIFS('Unit Cancellations'!F:F,'Unit Cancellations'!$B:$B,$D129)</f>
        <v>2798</v>
      </c>
      <c r="K129" s="11">
        <f>SUMIFS('Fin Data with 6 week hist'!N:N,'Fin Data with 6 week hist'!$A:$A,$D129)+SUMIFS('Unit Cancellations'!G:G,'Unit Cancellations'!$B:$B,$D129)</f>
        <v>2519</v>
      </c>
      <c r="L129" s="11">
        <f>SUMIFS('Fin Data'!AN:AN,'Fin Data'!A:A,D129)</f>
        <v>2585.1666666666665</v>
      </c>
      <c r="M129" s="12">
        <f>IFERROR(SUMIFS('Fin Data'!AO:AO,'Fin Data'!A:A,D129),"")</f>
        <v>0.11670266378689698</v>
      </c>
      <c r="N129" s="1"/>
      <c r="O129" s="11">
        <f t="shared" si="12"/>
        <v>3081</v>
      </c>
      <c r="P129" s="12">
        <f t="shared" si="13"/>
        <v>0.10370768404083826</v>
      </c>
      <c r="Q129" s="1"/>
      <c r="R129" s="11">
        <f t="shared" si="14"/>
        <v>3063.75</v>
      </c>
      <c r="S129" s="12">
        <f t="shared" si="15"/>
        <v>0.11444550538807803</v>
      </c>
      <c r="T129" s="11">
        <f t="shared" si="16"/>
        <v>2546.5</v>
      </c>
      <c r="U129" s="1" t="e">
        <f t="shared" si="47"/>
        <v>#REF!</v>
      </c>
      <c r="V129" s="1"/>
      <c r="W129" s="11">
        <f>SUMIFS('Forecast Data'!$D:$D,'Forecast Data'!$C:$C,W$6,'Forecast Data'!$B:$B,$D129)</f>
        <v>3068</v>
      </c>
      <c r="X129" s="11">
        <f>SUMIFS('Forecast Data'!$D:$D,'Forecast Data'!$C:$C,X$6,'Forecast Data'!$B:$B,$D129)</f>
        <v>3067</v>
      </c>
      <c r="Y129" s="11">
        <f>SUMIFS('Forecast Data'!$D:$D,'Forecast Data'!$C:$C,Y$6,'Forecast Data'!$B:$B,$D129)</f>
        <v>3094</v>
      </c>
      <c r="Z129" s="11">
        <f>SUMIFS('Forecast Data'!$D:$D,'Forecast Data'!$C:$C,Z$6,'Forecast Data'!$B:$B,$D129)</f>
        <v>3095</v>
      </c>
      <c r="AA129" s="11">
        <f>SUMIFS('Forecast Data'!$D:$D,'Forecast Data'!$C:$C,AA$6,'Forecast Data'!$B:$B,$D129)</f>
        <v>3086</v>
      </c>
      <c r="AB129" s="11">
        <f>SUMIFS('Forecast Data'!$D:$D,'Forecast Data'!$C:$C,AB$6,'Forecast Data'!$B:$B,$D129)</f>
        <v>3093</v>
      </c>
      <c r="AC129" s="11">
        <f>SUMIFS('Forecast Data'!$D:$D,'Forecast Data'!$C:$C,AC$6,'Forecast Data'!$B:$B,$D129)</f>
        <v>3015</v>
      </c>
      <c r="AD129" s="11">
        <f>SUMIFS('Forecast Data'!$D:$D,'Forecast Data'!$C:$C,AD$6,'Forecast Data'!$B:$B,$D129)</f>
        <v>2992</v>
      </c>
      <c r="AE129" s="11">
        <f>SUMIFS('Forecast Data'!$D:$D,'Forecast Data'!$C:$C,AE$6,'Forecast Data'!$B:$B,$D129)</f>
        <v>2995</v>
      </c>
      <c r="AF129" s="11">
        <f>SUMIFS('Forecast Data'!$D:$D,'Forecast Data'!$C:$C,AF$6,'Forecast Data'!$B:$B,$D129)</f>
        <v>2995</v>
      </c>
      <c r="AG129" s="11">
        <f>SUMIFS('Forecast Data'!$D:$D,'Forecast Data'!$C:$C,AG$6,'Forecast Data'!$B:$B,$D129)</f>
        <v>2994</v>
      </c>
      <c r="AH129" s="11">
        <f>SUMIFS('Forecast Data'!$D:$D,'Forecast Data'!$C:$C,AH$6,'Forecast Data'!$B:$B,$D129)</f>
        <v>3030</v>
      </c>
      <c r="AI129" s="1"/>
      <c r="AJ129" s="12">
        <f>IF(SUMIFS('Forecast Data'!$E:$E,'Forecast Data'!$C:$C,AJ$6,'Forecast Data'!$B:$B,$D129)=0,"",SUMIFS('Forecast Data'!$E:$E,'Forecast Data'!$C:$C,AJ$6,'Forecast Data'!$B:$B,$D129))</f>
        <v>0.31</v>
      </c>
      <c r="AK129" s="12">
        <f>IF(SUMIFS('Forecast Data'!$E:$E,'Forecast Data'!$C:$C,AK$6,'Forecast Data'!$B:$B,$D129)=0,"",SUMIFS('Forecast Data'!$E:$E,'Forecast Data'!$C:$C,AK$6,'Forecast Data'!$B:$B,$D129))</f>
        <v>0.01</v>
      </c>
      <c r="AL129" s="12">
        <f>IF(SUMIFS('Forecast Data'!$E:$E,'Forecast Data'!$C:$C,AL$6,'Forecast Data'!$B:$B,$D129)=0,"",SUMIFS('Forecast Data'!$E:$E,'Forecast Data'!$C:$C,AL$6,'Forecast Data'!$B:$B,$D129))</f>
        <v>0.06</v>
      </c>
      <c r="AM129" s="12">
        <f>IF(SUMIFS('Forecast Data'!$E:$E,'Forecast Data'!$C:$C,AM$6,'Forecast Data'!$B:$B,$D129)=0,"",SUMIFS('Forecast Data'!$E:$E,'Forecast Data'!$C:$C,AM$6,'Forecast Data'!$B:$B,$D129))</f>
        <v>0.08</v>
      </c>
      <c r="AN129" s="12">
        <f>IF(SUMIFS('Forecast Data'!$E:$E,'Forecast Data'!$C:$C,AN$6,'Forecast Data'!$B:$B,$D129)=0,"",SUMIFS('Forecast Data'!$E:$E,'Forecast Data'!$C:$C,AN$6,'Forecast Data'!$B:$B,$D129))</f>
        <v>0.15</v>
      </c>
      <c r="AO129" s="12">
        <f>IF(SUMIFS('Forecast Data'!$E:$E,'Forecast Data'!$C:$C,AO$6,'Forecast Data'!$B:$B,$D129)=0,"",SUMIFS('Forecast Data'!$E:$E,'Forecast Data'!$C:$C,AO$6,'Forecast Data'!$B:$B,$D129))</f>
        <v>0.1</v>
      </c>
      <c r="AP129" s="12">
        <f>IF(SUMIFS('Forecast Data'!$E:$E,'Forecast Data'!$C:$C,AP$6,'Forecast Data'!$B:$B,$D129)=0,"",SUMIFS('Forecast Data'!$E:$E,'Forecast Data'!$C:$C,AP$6,'Forecast Data'!$B:$B,$D129))</f>
        <v>0.1</v>
      </c>
      <c r="AQ129" s="12">
        <f>IF(SUMIFS('Forecast Data'!$E:$E,'Forecast Data'!$C:$C,AQ$6,'Forecast Data'!$B:$B,$D129)=0,"",SUMIFS('Forecast Data'!$E:$E,'Forecast Data'!$C:$C,AQ$6,'Forecast Data'!$B:$B,$D129))</f>
        <v>0.16</v>
      </c>
      <c r="AR129" s="12">
        <f>IF(SUMIFS('Forecast Data'!$E:$E,'Forecast Data'!$C:$C,AR$6,'Forecast Data'!$B:$B,$D129)=0,"",SUMIFS('Forecast Data'!$E:$E,'Forecast Data'!$C:$C,AR$6,'Forecast Data'!$B:$B,$D129))</f>
        <v>0.17</v>
      </c>
      <c r="AS129" s="12">
        <f>IF(SUMIFS('Forecast Data'!$E:$E,'Forecast Data'!$C:$C,AS$6,'Forecast Data'!$B:$B,$D129)=0,"",SUMIFS('Forecast Data'!$E:$E,'Forecast Data'!$C:$C,AS$6,'Forecast Data'!$B:$B,$D129))</f>
        <v>0.33</v>
      </c>
      <c r="AT129" s="12">
        <f>IF(SUMIFS('Forecast Data'!$E:$E,'Forecast Data'!$C:$C,AT$6,'Forecast Data'!$B:$B,$D129)=0,"",SUMIFS('Forecast Data'!$E:$E,'Forecast Data'!$C:$C,AT$6,'Forecast Data'!$B:$B,$D129))</f>
        <v>0.25</v>
      </c>
      <c r="AU129" s="12">
        <f>IF(SUMIFS('Forecast Data'!$E:$E,'Forecast Data'!$C:$C,AU$6,'Forecast Data'!$B:$B,$D129)=0,"",SUMIFS('Forecast Data'!$E:$E,'Forecast Data'!$C:$C,AU$6,'Forecast Data'!$B:$B,$D129))</f>
        <v>0.45</v>
      </c>
      <c r="AV129" s="1"/>
      <c r="AW129" s="11">
        <f>SUMIFS('OP Units'!E:E,'OP Units'!$A:$A,$D129)</f>
        <v>2555</v>
      </c>
      <c r="AX129" s="11">
        <f>SUMIFS('OP Units'!F:F,'OP Units'!$A:$A,$D129)</f>
        <v>2906</v>
      </c>
      <c r="AY129" s="11">
        <f>SUMIFS('OP Units'!G:G,'OP Units'!$A:$A,$D129)</f>
        <v>2612</v>
      </c>
      <c r="AZ129" s="11">
        <f>SUMIFS('OP Units'!H:H,'OP Units'!$A:$A,$D129)</f>
        <v>2722</v>
      </c>
      <c r="BA129" s="11">
        <f>SUMIFS('OP Units'!I:I,'OP Units'!$A:$A,$D129)</f>
        <v>2287</v>
      </c>
      <c r="BB129" s="11">
        <f>SUMIFS('OP Units'!J:J,'OP Units'!$A:$A,$D129)</f>
        <v>2493</v>
      </c>
      <c r="BC129" s="11">
        <f>SUMIFS('OP Units'!K:K,'OP Units'!$A:$A,$D129)</f>
        <v>2558</v>
      </c>
      <c r="BD129" s="11">
        <f>SUMIFS('OP Units'!L:L,'OP Units'!$A:$A,$D129)</f>
        <v>2239</v>
      </c>
      <c r="BE129" s="11">
        <f>SUMIFS('OP Units'!M:M,'OP Units'!$A:$A,$D129)</f>
        <v>2413</v>
      </c>
      <c r="BF129" s="11">
        <f>SUMIFS('OP Units'!N:N,'OP Units'!$A:$A,$D129)</f>
        <v>2424</v>
      </c>
      <c r="BG129" s="11">
        <f>SUMIFS('OP Units'!O:O,'OP Units'!$A:$A,$D129)</f>
        <v>2948</v>
      </c>
      <c r="BH129" s="11">
        <f>SUMIFS('OP Units'!P:P,'OP Units'!$A:$A,$D129)</f>
        <v>2831</v>
      </c>
      <c r="BI129" s="1"/>
      <c r="BJ129" s="12">
        <f>IFERROR((SUMIFS('OP Units'!E:E,'OP Units'!$A:$A,$D129)-SUMIFS('Forecast Data'!$H:$H,'Forecast Data'!$C:$C,BJ$6,'Forecast Data'!$B:$B,$D129))/SUMIFS('Forecast Data'!$H:$H,'Forecast Data'!$C:$C,BJ$6,'Forecast Data'!$B:$B,$D129),"")</f>
        <v>9.3281985451433458E-2</v>
      </c>
      <c r="BK129" s="12">
        <f>IFERROR((SUMIFS('OP Units'!F:F,'OP Units'!$A:$A,$D129)-SUMIFS('Forecast Data'!$H:$H,'Forecast Data'!$C:$C,BK$6,'Forecast Data'!$B:$B,$D129))/SUMIFS('Forecast Data'!$H:$H,'Forecast Data'!$C:$C,BK$6,'Forecast Data'!$B:$B,$D129),"")</f>
        <v>-4.6587926509186355E-2</v>
      </c>
      <c r="BL129" s="12">
        <f>IFERROR((SUMIFS('OP Units'!G:G,'OP Units'!$A:$A,$D129)-SUMIFS('Forecast Data'!$H:$H,'Forecast Data'!$C:$C,BL$6,'Forecast Data'!$B:$B,$D129))/SUMIFS('Forecast Data'!$H:$H,'Forecast Data'!$C:$C,BL$6,'Forecast Data'!$B:$B,$D129),"")</f>
        <v>-0.10425240054869685</v>
      </c>
      <c r="BM129" s="12">
        <f>IFERROR((SUMIFS('OP Units'!H:H,'OP Units'!$A:$A,$D129)-SUMIFS('Forecast Data'!$H:$H,'Forecast Data'!$C:$C,BM$6,'Forecast Data'!$B:$B,$D129))/SUMIFS('Forecast Data'!$H:$H,'Forecast Data'!$C:$C,BM$6,'Forecast Data'!$B:$B,$D129),"")</f>
        <v>-4.9912739965095987E-2</v>
      </c>
      <c r="BN129" s="12">
        <f>IFERROR((SUMIFS('OP Units'!I:I,'OP Units'!$A:$A,$D129)-SUMIFS('Forecast Data'!$H:$H,'Forecast Data'!$C:$C,BN$6,'Forecast Data'!$B:$B,$D129))/SUMIFS('Forecast Data'!$H:$H,'Forecast Data'!$C:$C,BN$6,'Forecast Data'!$B:$B,$D129),"")</f>
        <v>-0.14440703329592219</v>
      </c>
      <c r="BO129" s="12">
        <f>IFERROR((SUMIFS('OP Units'!J:J,'OP Units'!$A:$A,$D129)-SUMIFS('Forecast Data'!$H:$H,'Forecast Data'!$C:$C,BO$6,'Forecast Data'!$B:$B,$D129))/SUMIFS('Forecast Data'!$H:$H,'Forecast Data'!$C:$C,BO$6,'Forecast Data'!$B:$B,$D129),"")</f>
        <v>-0.11689691817215728</v>
      </c>
      <c r="BP129" s="12">
        <f>IFERROR((SUMIFS('OP Units'!K:K,'OP Units'!$A:$A,$D129)-SUMIFS('Forecast Data'!$H:$H,'Forecast Data'!$C:$C,BP$6,'Forecast Data'!$B:$B,$D129))/SUMIFS('Forecast Data'!$H:$H,'Forecast Data'!$C:$C,BP$6,'Forecast Data'!$B:$B,$D129),"")</f>
        <v>-6.7444403937294936E-2</v>
      </c>
      <c r="BQ129" s="12">
        <f>IFERROR((SUMIFS('OP Units'!L:L,'OP Units'!$A:$A,$D129)-SUMIFS('Forecast Data'!$H:$H,'Forecast Data'!$C:$C,BQ$6,'Forecast Data'!$B:$B,$D129))/SUMIFS('Forecast Data'!$H:$H,'Forecast Data'!$C:$C,BQ$6,'Forecast Data'!$B:$B,$D129),"")</f>
        <v>-0.1348531684698609</v>
      </c>
      <c r="BR129" s="12">
        <f>IFERROR((SUMIFS('OP Units'!M:M,'OP Units'!$A:$A,$D129)-SUMIFS('Forecast Data'!$H:$H,'Forecast Data'!$C:$C,BR$6,'Forecast Data'!$B:$B,$D129))/SUMIFS('Forecast Data'!$H:$H,'Forecast Data'!$C:$C,BR$6,'Forecast Data'!$B:$B,$D129),"")</f>
        <v>-6.0724017127286881E-2</v>
      </c>
      <c r="BS129" s="12">
        <f>IFERROR((SUMIFS('OP Units'!N:N,'OP Units'!$A:$A,$D129)-SUMIFS('Forecast Data'!$H:$H,'Forecast Data'!$C:$C,BS$6,'Forecast Data'!$B:$B,$D129))/SUMIFS('Forecast Data'!$H:$H,'Forecast Data'!$C:$C,BS$6,'Forecast Data'!$B:$B,$D129),"")</f>
        <v>7.3041168658698544E-2</v>
      </c>
      <c r="BT129" s="12">
        <f>IFERROR((SUMIFS('OP Units'!O:O,'OP Units'!$A:$A,$D129)-SUMIFS('Forecast Data'!$H:$H,'Forecast Data'!$C:$C,BT$6,'Forecast Data'!$B:$B,$D129))/SUMIFS('Forecast Data'!$H:$H,'Forecast Data'!$C:$C,BT$6,'Forecast Data'!$B:$B,$D129),"")</f>
        <v>0.23192645215211033</v>
      </c>
      <c r="BU129" s="12">
        <f>IFERROR((SUMIFS('OP Units'!P:P,'OP Units'!$A:$A,$D129)-SUMIFS('Forecast Data'!$H:$H,'Forecast Data'!$C:$C,BU$6,'Forecast Data'!$B:$B,$D129))/SUMIFS('Forecast Data'!$H:$H,'Forecast Data'!$C:$C,BU$6,'Forecast Data'!$B:$B,$D129),"")</f>
        <v>0.35260391782130912</v>
      </c>
      <c r="BV129" s="12"/>
      <c r="BW129" s="11">
        <f>(SUMIFS('Forecast Data'!H:H,'Forecast Data'!B:B,D129,'Forecast Data'!C:C,BK$6)+SUMIFS('Forecast Data'!H:H,'Forecast Data'!B:B,D129,'Forecast Data'!C:C,BL$6)+SUMIFS('Forecast Data'!H:H,'Forecast Data'!B:B,D129,'Forecast Data'!C:C,BM$6)+SUMIFS('Forecast Data'!H:H,'Forecast Data'!B:B,D129,'Forecast Data'!C:C,BN$6)+SUMIFS('Forecast Data'!H:H,'Forecast Data'!B:B,D129,'Forecast Data'!C:C,BO$6)+SUMIFS('Forecast Data'!H:H,'Forecast Data'!B:B,D129,'Forecast Data'!C:C,BP$6)+SUMIFS('Forecast Data'!H:H,'Forecast Data'!B:B,D129,'Forecast Data'!C:C,BQ$6)+SUMIFS('Forecast Data'!H:H,'Forecast Data'!B:B,D129,'Forecast Data'!C:C,BJ$6))/8</f>
        <v>2749.125</v>
      </c>
      <c r="BX129" s="12">
        <f>IFERROR((SUM(W129:AD129)-(SUMIFS('Forecast Data'!H:H,'Forecast Data'!B:B,B129,'Forecast Data'!C:C,BJ$6)+SUMIFS('Forecast Data'!H:H,'Forecast Data'!B:B,B129,'Forecast Data'!C:C,BK$6)+SUMIFS('Forecast Data'!H:H,'Forecast Data'!B:B,B129,'Forecast Data'!C:C,BL$6)+SUMIFS('Forecast Data'!H:H,'Forecast Data'!B:B,B129,'Forecast Data'!C:C,BM$6)+SUMIFS('Forecast Data'!H:H,'Forecast Data'!B:B,B129,'Forecast Data'!C:C,BN$6)+SUMIFS('Forecast Data'!H:H,'Forecast Data'!B:B,B129,'Forecast Data'!C:C,BO$6)+SUMIFS('Forecast Data'!H:H,'Forecast Data'!B:B,B129,'Forecast Data'!C:C,BP$6)+SUMIFS('Forecast Data'!H:H,'Forecast Data'!B:B,B129,'Forecast Data'!C:C,BQ$6)))/(SUMIFS('Forecast Data'!H:H,'Forecast Data'!B:B,B129,'Forecast Data'!C:C,BJ$6)+SUMIFS('Forecast Data'!H:H,'Forecast Data'!B:B,B129,'Forecast Data'!C:C,BK$6)+SUMIFS('Forecast Data'!H:H,'Forecast Data'!B:B,B129,'Forecast Data'!C:C,BL$6)+SUMIFS('Forecast Data'!H:H,'Forecast Data'!B:B,B129,'Forecast Data'!C:C,BM$6)+SUMIFS('Forecast Data'!H:H,'Forecast Data'!B:B,B129,'Forecast Data'!C:C,BN$6)+SUMIFS('Forecast Data'!H:H,'Forecast Data'!B:B,B129,'Forecast Data'!C:C,BO$6)+SUMIFS('Forecast Data'!H:H,'Forecast Data'!B:B,B129,'Forecast Data'!C:C,BP$6)+SUMIFS('Forecast Data'!H:H,'Forecast Data'!B:B,B129,'Forecast Data'!C:C,BQ$6)),"")</f>
        <v>0.11444550538807803</v>
      </c>
      <c r="BY129" s="12">
        <f t="shared" si="18"/>
        <v>2.3103075060622395E-4</v>
      </c>
      <c r="BZ129" s="16">
        <f t="shared" si="19"/>
        <v>2.5871583058114273E-4</v>
      </c>
      <c r="CA129" s="13">
        <f t="shared" si="20"/>
        <v>-2.7685079974918781E-3</v>
      </c>
      <c r="CB129" s="12">
        <f t="shared" si="21"/>
        <v>2.7685079974918781E-5</v>
      </c>
      <c r="CC129" s="12"/>
      <c r="CD129" s="11">
        <f>(SUMIFS('Forecast Data'!H:H,'Forecast Data'!B:B,D129,'Forecast Data'!C:C,BK$6)+SUMIFS('Forecast Data'!H:H,'Forecast Data'!B:B,D129,'Forecast Data'!C:C,BL$6)+SUMIFS('Forecast Data'!H:H,'Forecast Data'!B:B,D129,'Forecast Data'!C:C,BM$6)+SUMIFS('Forecast Data'!H:H,'Forecast Data'!B:B,D129,'Forecast Data'!C:C,BJ$6))/4</f>
        <v>2791.5</v>
      </c>
      <c r="CE129" s="12">
        <f>IFERROR((SUM(W129:Z129)-(SUMIFS('Forecast Data'!H:H,'Forecast Data'!B:B,D129,'Forecast Data'!C:C,BJ$6)+SUMIFS('Forecast Data'!H:H,'Forecast Data'!B:B,D129,'Forecast Data'!C:C,BK$6)+SUMIFS('Forecast Data'!H:H,'Forecast Data'!B:B,D129,'Forecast Data'!C:C,BL$6)+SUMIFS('Forecast Data'!H:H,'Forecast Data'!B:B,D129,'Forecast Data'!C:C,BM$6)))/(SUMIFS('Forecast Data'!H:H,'Forecast Data'!B:B,D129,'Forecast Data'!C:C,BJ$6)+SUMIFS('Forecast Data'!H:H,'Forecast Data'!B:B,D129,'Forecast Data'!C:C,BK$6)+SUMIFS('Forecast Data'!H:H,'Forecast Data'!B:B,D129,'Forecast Data'!C:C,BL$6)+SUMIFS('Forecast Data'!H:H,'Forecast Data'!B:B,D129,'Forecast Data'!C:C,BM$6)),"")</f>
        <v>0.10370768404083826</v>
      </c>
      <c r="CF129" s="12">
        <f t="shared" si="22"/>
        <v>2.3103075060622395E-4</v>
      </c>
      <c r="CG129" s="12">
        <f t="shared" si="23"/>
        <v>2.4271268489420511E-4</v>
      </c>
      <c r="CH129" s="13">
        <f t="shared" si="24"/>
        <v>-1.1681934287981167E-3</v>
      </c>
      <c r="CI129" s="13"/>
    </row>
    <row r="130" spans="1:87" ht="13.2">
      <c r="A130" s="1"/>
      <c r="B130" t="str">
        <f t="shared" si="46"/>
        <v>Tru Niagen</v>
      </c>
      <c r="D130" t="s">
        <v>163</v>
      </c>
      <c r="E130" s="11">
        <f>SUMIFS('Fin Data'!F:F,'Fin Data'!A:A,D130)</f>
        <v>0</v>
      </c>
      <c r="F130" s="11">
        <f>SUMIFS('Fin Data with 6 week hist'!I:I,'Fin Data with 6 week hist'!$A:$A,$D130)</f>
        <v>158</v>
      </c>
      <c r="G130" s="11">
        <f>SUMIFS('Fin Data with 6 week hist'!J:J,'Fin Data with 6 week hist'!$A:$A,$D130)</f>
        <v>170</v>
      </c>
      <c r="H130" s="11">
        <f>SUMIFS('Fin Data with 6 week hist'!K:K,'Fin Data with 6 week hist'!$A:$A,$D130)+SUMIFS('Unit Cancellations'!D:D,'Unit Cancellations'!$B:$B,$D130)</f>
        <v>169</v>
      </c>
      <c r="I130" s="11">
        <f>SUMIFS('Fin Data with 6 week hist'!L:L,'Fin Data with 6 week hist'!$A:$A,$D130)+SUMIFS('Unit Cancellations'!E:E,'Unit Cancellations'!$B:$B,$D130)</f>
        <v>156</v>
      </c>
      <c r="J130" s="11">
        <f>SUMIFS('Fin Data with 6 week hist'!M:M,'Fin Data with 6 week hist'!$A:$A,$D130)+SUMIFS('Unit Cancellations'!F:F,'Unit Cancellations'!$B:$B,$D130)</f>
        <v>252</v>
      </c>
      <c r="K130" s="11">
        <f>SUMIFS('Fin Data with 6 week hist'!N:N,'Fin Data with 6 week hist'!$A:$A,$D130)+SUMIFS('Unit Cancellations'!G:G,'Unit Cancellations'!$B:$B,$D130)</f>
        <v>161</v>
      </c>
      <c r="L130" s="11">
        <f>SUMIFS('Fin Data'!AN:AN,'Fin Data'!A:A,D130)</f>
        <v>178</v>
      </c>
      <c r="M130" s="12">
        <f>IFERROR(SUMIFS('Fin Data'!AO:AO,'Fin Data'!A:A,D130),"")</f>
        <v>0</v>
      </c>
      <c r="N130" s="1"/>
      <c r="O130" s="11">
        <f t="shared" si="12"/>
        <v>294</v>
      </c>
      <c r="P130" s="12" t="str">
        <f t="shared" si="13"/>
        <v/>
      </c>
      <c r="Q130" s="1"/>
      <c r="R130" s="11">
        <f t="shared" si="14"/>
        <v>294</v>
      </c>
      <c r="S130" s="12" t="str">
        <f t="shared" si="15"/>
        <v/>
      </c>
      <c r="T130" s="11">
        <f t="shared" si="16"/>
        <v>109.125</v>
      </c>
      <c r="U130" s="1" t="e">
        <f t="shared" si="47"/>
        <v>#REF!</v>
      </c>
      <c r="V130" s="1"/>
      <c r="W130" s="11">
        <f>SUMIFS('Forecast Data'!$D:$D,'Forecast Data'!$C:$C,W$6,'Forecast Data'!$B:$B,$D130)</f>
        <v>294</v>
      </c>
      <c r="X130" s="11">
        <f>SUMIFS('Forecast Data'!$D:$D,'Forecast Data'!$C:$C,X$6,'Forecast Data'!$B:$B,$D130)</f>
        <v>294</v>
      </c>
      <c r="Y130" s="11">
        <f>SUMIFS('Forecast Data'!$D:$D,'Forecast Data'!$C:$C,Y$6,'Forecast Data'!$B:$B,$D130)</f>
        <v>294</v>
      </c>
      <c r="Z130" s="11">
        <f>SUMIFS('Forecast Data'!$D:$D,'Forecast Data'!$C:$C,Z$6,'Forecast Data'!$B:$B,$D130)</f>
        <v>294</v>
      </c>
      <c r="AA130" s="11">
        <f>SUMIFS('Forecast Data'!$D:$D,'Forecast Data'!$C:$C,AA$6,'Forecast Data'!$B:$B,$D130)</f>
        <v>294</v>
      </c>
      <c r="AB130" s="11">
        <f>SUMIFS('Forecast Data'!$D:$D,'Forecast Data'!$C:$C,AB$6,'Forecast Data'!$B:$B,$D130)</f>
        <v>294</v>
      </c>
      <c r="AC130" s="11">
        <f>SUMIFS('Forecast Data'!$D:$D,'Forecast Data'!$C:$C,AC$6,'Forecast Data'!$B:$B,$D130)</f>
        <v>294</v>
      </c>
      <c r="AD130" s="11">
        <f>SUMIFS('Forecast Data'!$D:$D,'Forecast Data'!$C:$C,AD$6,'Forecast Data'!$B:$B,$D130)</f>
        <v>294</v>
      </c>
      <c r="AE130" s="11">
        <f>SUMIFS('Forecast Data'!$D:$D,'Forecast Data'!$C:$C,AE$6,'Forecast Data'!$B:$B,$D130)</f>
        <v>294</v>
      </c>
      <c r="AF130" s="11">
        <f>SUMIFS('Forecast Data'!$D:$D,'Forecast Data'!$C:$C,AF$6,'Forecast Data'!$B:$B,$D130)</f>
        <v>294</v>
      </c>
      <c r="AG130" s="11">
        <f>SUMIFS('Forecast Data'!$D:$D,'Forecast Data'!$C:$C,AG$6,'Forecast Data'!$B:$B,$D130)</f>
        <v>294</v>
      </c>
      <c r="AH130" s="11">
        <f>SUMIFS('Forecast Data'!$D:$D,'Forecast Data'!$C:$C,AH$6,'Forecast Data'!$B:$B,$D130)</f>
        <v>294</v>
      </c>
      <c r="AI130" s="1"/>
      <c r="AJ130" s="12" t="str">
        <f>IF(SUMIFS('Forecast Data'!$E:$E,'Forecast Data'!$C:$C,AJ$6,'Forecast Data'!$B:$B,$D130)=0,"",SUMIFS('Forecast Data'!$E:$E,'Forecast Data'!$C:$C,AJ$6,'Forecast Data'!$B:$B,$D130))</f>
        <v/>
      </c>
      <c r="AK130" s="12" t="str">
        <f>IF(SUMIFS('Forecast Data'!$E:$E,'Forecast Data'!$C:$C,AK$6,'Forecast Data'!$B:$B,$D130)=0,"",SUMIFS('Forecast Data'!$E:$E,'Forecast Data'!$C:$C,AK$6,'Forecast Data'!$B:$B,$D130))</f>
        <v/>
      </c>
      <c r="AL130" s="12" t="str">
        <f>IF(SUMIFS('Forecast Data'!$E:$E,'Forecast Data'!$C:$C,AL$6,'Forecast Data'!$B:$B,$D130)=0,"",SUMIFS('Forecast Data'!$E:$E,'Forecast Data'!$C:$C,AL$6,'Forecast Data'!$B:$B,$D130))</f>
        <v/>
      </c>
      <c r="AM130" s="12" t="str">
        <f>IF(SUMIFS('Forecast Data'!$E:$E,'Forecast Data'!$C:$C,AM$6,'Forecast Data'!$B:$B,$D130)=0,"",SUMIFS('Forecast Data'!$E:$E,'Forecast Data'!$C:$C,AM$6,'Forecast Data'!$B:$B,$D130))</f>
        <v/>
      </c>
      <c r="AN130" s="12" t="str">
        <f>IF(SUMIFS('Forecast Data'!$E:$E,'Forecast Data'!$C:$C,AN$6,'Forecast Data'!$B:$B,$D130)=0,"",SUMIFS('Forecast Data'!$E:$E,'Forecast Data'!$C:$C,AN$6,'Forecast Data'!$B:$B,$D130))</f>
        <v/>
      </c>
      <c r="AO130" s="12" t="str">
        <f>IF(SUMIFS('Forecast Data'!$E:$E,'Forecast Data'!$C:$C,AO$6,'Forecast Data'!$B:$B,$D130)=0,"",SUMIFS('Forecast Data'!$E:$E,'Forecast Data'!$C:$C,AO$6,'Forecast Data'!$B:$B,$D130))</f>
        <v/>
      </c>
      <c r="AP130" s="12" t="str">
        <f>IF(SUMIFS('Forecast Data'!$E:$E,'Forecast Data'!$C:$C,AP$6,'Forecast Data'!$B:$B,$D130)=0,"",SUMIFS('Forecast Data'!$E:$E,'Forecast Data'!$C:$C,AP$6,'Forecast Data'!$B:$B,$D130))</f>
        <v/>
      </c>
      <c r="AQ130" s="12" t="str">
        <f>IF(SUMIFS('Forecast Data'!$E:$E,'Forecast Data'!$C:$C,AQ$6,'Forecast Data'!$B:$B,$D130)=0,"",SUMIFS('Forecast Data'!$E:$E,'Forecast Data'!$C:$C,AQ$6,'Forecast Data'!$B:$B,$D130))</f>
        <v/>
      </c>
      <c r="AR130" s="12" t="str">
        <f>IF(SUMIFS('Forecast Data'!$E:$E,'Forecast Data'!$C:$C,AR$6,'Forecast Data'!$B:$B,$D130)=0,"",SUMIFS('Forecast Data'!$E:$E,'Forecast Data'!$C:$C,AR$6,'Forecast Data'!$B:$B,$D130))</f>
        <v/>
      </c>
      <c r="AS130" s="12" t="str">
        <f>IF(SUMIFS('Forecast Data'!$E:$E,'Forecast Data'!$C:$C,AS$6,'Forecast Data'!$B:$B,$D130)=0,"",SUMIFS('Forecast Data'!$E:$E,'Forecast Data'!$C:$C,AS$6,'Forecast Data'!$B:$B,$D130))</f>
        <v/>
      </c>
      <c r="AT130" s="12" t="str">
        <f>IF(SUMIFS('Forecast Data'!$E:$E,'Forecast Data'!$C:$C,AT$6,'Forecast Data'!$B:$B,$D130)=0,"",SUMIFS('Forecast Data'!$E:$E,'Forecast Data'!$C:$C,AT$6,'Forecast Data'!$B:$B,$D130))</f>
        <v/>
      </c>
      <c r="AU130" s="12" t="str">
        <f>IF(SUMIFS('Forecast Data'!$E:$E,'Forecast Data'!$C:$C,AU$6,'Forecast Data'!$B:$B,$D130)=0,"",SUMIFS('Forecast Data'!$E:$E,'Forecast Data'!$C:$C,AU$6,'Forecast Data'!$B:$B,$D130))</f>
        <v/>
      </c>
      <c r="AV130" s="1"/>
      <c r="AW130" s="11">
        <f>SUMIFS('OP Units'!E:E,'OP Units'!$A:$A,$D130)</f>
        <v>95</v>
      </c>
      <c r="AX130" s="11">
        <f>SUMIFS('OP Units'!F:F,'OP Units'!$A:$A,$D130)</f>
        <v>100</v>
      </c>
      <c r="AY130" s="11">
        <f>SUMIFS('OP Units'!G:G,'OP Units'!$A:$A,$D130)</f>
        <v>104</v>
      </c>
      <c r="AZ130" s="11">
        <f>SUMIFS('OP Units'!H:H,'OP Units'!$A:$A,$D130)</f>
        <v>108</v>
      </c>
      <c r="BA130" s="11">
        <f>SUMIFS('OP Units'!I:I,'OP Units'!$A:$A,$D130)</f>
        <v>110</v>
      </c>
      <c r="BB130" s="11">
        <f>SUMIFS('OP Units'!J:J,'OP Units'!$A:$A,$D130)</f>
        <v>117</v>
      </c>
      <c r="BC130" s="11">
        <f>SUMIFS('OP Units'!K:K,'OP Units'!$A:$A,$D130)</f>
        <v>121</v>
      </c>
      <c r="BD130" s="11">
        <f>SUMIFS('OP Units'!L:L,'OP Units'!$A:$A,$D130)</f>
        <v>118</v>
      </c>
      <c r="BE130" s="11">
        <f>SUMIFS('OP Units'!M:M,'OP Units'!$A:$A,$D130)</f>
        <v>120</v>
      </c>
      <c r="BF130" s="11">
        <f>SUMIFS('OP Units'!N:N,'OP Units'!$A:$A,$D130)</f>
        <v>127</v>
      </c>
      <c r="BG130" s="11">
        <f>SUMIFS('OP Units'!O:O,'OP Units'!$A:$A,$D130)</f>
        <v>132</v>
      </c>
      <c r="BH130" s="11">
        <f>SUMIFS('OP Units'!P:P,'OP Units'!$A:$A,$D130)</f>
        <v>134</v>
      </c>
      <c r="BI130" s="1"/>
      <c r="BJ130" s="12" t="str">
        <f>IFERROR((SUMIFS('OP Units'!E:E,'OP Units'!$A:$A,$D130)-SUMIFS('Forecast Data'!$H:$H,'Forecast Data'!$C:$C,BJ$6,'Forecast Data'!$B:$B,$D130))/SUMIFS('Forecast Data'!$H:$H,'Forecast Data'!$C:$C,BJ$6,'Forecast Data'!$B:$B,$D130),"")</f>
        <v/>
      </c>
      <c r="BK130" s="12" t="str">
        <f>IFERROR((SUMIFS('OP Units'!F:F,'OP Units'!$A:$A,$D130)-SUMIFS('Forecast Data'!$H:$H,'Forecast Data'!$C:$C,BK$6,'Forecast Data'!$B:$B,$D130))/SUMIFS('Forecast Data'!$H:$H,'Forecast Data'!$C:$C,BK$6,'Forecast Data'!$B:$B,$D130),"")</f>
        <v/>
      </c>
      <c r="BL130" s="12" t="str">
        <f>IFERROR((SUMIFS('OP Units'!G:G,'OP Units'!$A:$A,$D130)-SUMIFS('Forecast Data'!$H:$H,'Forecast Data'!$C:$C,BL$6,'Forecast Data'!$B:$B,$D130))/SUMIFS('Forecast Data'!$H:$H,'Forecast Data'!$C:$C,BL$6,'Forecast Data'!$B:$B,$D130),"")</f>
        <v/>
      </c>
      <c r="BM130" s="12" t="str">
        <f>IFERROR((SUMIFS('OP Units'!H:H,'OP Units'!$A:$A,$D130)-SUMIFS('Forecast Data'!$H:$H,'Forecast Data'!$C:$C,BM$6,'Forecast Data'!$B:$B,$D130))/SUMIFS('Forecast Data'!$H:$H,'Forecast Data'!$C:$C,BM$6,'Forecast Data'!$B:$B,$D130),"")</f>
        <v/>
      </c>
      <c r="BN130" s="12" t="str">
        <f>IFERROR((SUMIFS('OP Units'!I:I,'OP Units'!$A:$A,$D130)-SUMIFS('Forecast Data'!$H:$H,'Forecast Data'!$C:$C,BN$6,'Forecast Data'!$B:$B,$D130))/SUMIFS('Forecast Data'!$H:$H,'Forecast Data'!$C:$C,BN$6,'Forecast Data'!$B:$B,$D130),"")</f>
        <v/>
      </c>
      <c r="BO130" s="12" t="str">
        <f>IFERROR((SUMIFS('OP Units'!J:J,'OP Units'!$A:$A,$D130)-SUMIFS('Forecast Data'!$H:$H,'Forecast Data'!$C:$C,BO$6,'Forecast Data'!$B:$B,$D130))/SUMIFS('Forecast Data'!$H:$H,'Forecast Data'!$C:$C,BO$6,'Forecast Data'!$B:$B,$D130),"")</f>
        <v/>
      </c>
      <c r="BP130" s="12" t="str">
        <f>IFERROR((SUMIFS('OP Units'!K:K,'OP Units'!$A:$A,$D130)-SUMIFS('Forecast Data'!$H:$H,'Forecast Data'!$C:$C,BP$6,'Forecast Data'!$B:$B,$D130))/SUMIFS('Forecast Data'!$H:$H,'Forecast Data'!$C:$C,BP$6,'Forecast Data'!$B:$B,$D130),"")</f>
        <v/>
      </c>
      <c r="BQ130" s="12" t="str">
        <f>IFERROR((SUMIFS('OP Units'!L:L,'OP Units'!$A:$A,$D130)-SUMIFS('Forecast Data'!$H:$H,'Forecast Data'!$C:$C,BQ$6,'Forecast Data'!$B:$B,$D130))/SUMIFS('Forecast Data'!$H:$H,'Forecast Data'!$C:$C,BQ$6,'Forecast Data'!$B:$B,$D130),"")</f>
        <v/>
      </c>
      <c r="BR130" s="12" t="str">
        <f>IFERROR((SUMIFS('OP Units'!M:M,'OP Units'!$A:$A,$D130)-SUMIFS('Forecast Data'!$H:$H,'Forecast Data'!$C:$C,BR$6,'Forecast Data'!$B:$B,$D130))/SUMIFS('Forecast Data'!$H:$H,'Forecast Data'!$C:$C,BR$6,'Forecast Data'!$B:$B,$D130),"")</f>
        <v/>
      </c>
      <c r="BS130" s="12" t="str">
        <f>IFERROR((SUMIFS('OP Units'!N:N,'OP Units'!$A:$A,$D130)-SUMIFS('Forecast Data'!$H:$H,'Forecast Data'!$C:$C,BS$6,'Forecast Data'!$B:$B,$D130))/SUMIFS('Forecast Data'!$H:$H,'Forecast Data'!$C:$C,BS$6,'Forecast Data'!$B:$B,$D130),"")</f>
        <v/>
      </c>
      <c r="BT130" s="12" t="str">
        <f>IFERROR((SUMIFS('OP Units'!O:O,'OP Units'!$A:$A,$D130)-SUMIFS('Forecast Data'!$H:$H,'Forecast Data'!$C:$C,BT$6,'Forecast Data'!$B:$B,$D130))/SUMIFS('Forecast Data'!$H:$H,'Forecast Data'!$C:$C,BT$6,'Forecast Data'!$B:$B,$D130),"")</f>
        <v/>
      </c>
      <c r="BU130" s="12" t="str">
        <f>IFERROR((SUMIFS('OP Units'!P:P,'OP Units'!$A:$A,$D130)-SUMIFS('Forecast Data'!$H:$H,'Forecast Data'!$C:$C,BU$6,'Forecast Data'!$B:$B,$D130))/SUMIFS('Forecast Data'!$H:$H,'Forecast Data'!$C:$C,BU$6,'Forecast Data'!$B:$B,$D130),"")</f>
        <v/>
      </c>
      <c r="BV130" s="12"/>
      <c r="BW130" s="11">
        <f>(SUMIFS('Forecast Data'!H:H,'Forecast Data'!B:B,D130,'Forecast Data'!C:C,BK$6)+SUMIFS('Forecast Data'!H:H,'Forecast Data'!B:B,D130,'Forecast Data'!C:C,BL$6)+SUMIFS('Forecast Data'!H:H,'Forecast Data'!B:B,D130,'Forecast Data'!C:C,BM$6)+SUMIFS('Forecast Data'!H:H,'Forecast Data'!B:B,D130,'Forecast Data'!C:C,BN$6)+SUMIFS('Forecast Data'!H:H,'Forecast Data'!B:B,D130,'Forecast Data'!C:C,BO$6)+SUMIFS('Forecast Data'!H:H,'Forecast Data'!B:B,D130,'Forecast Data'!C:C,BP$6)+SUMIFS('Forecast Data'!H:H,'Forecast Data'!B:B,D130,'Forecast Data'!C:C,BQ$6)+SUMIFS('Forecast Data'!H:H,'Forecast Data'!B:B,D130,'Forecast Data'!C:C,BJ$6))/8</f>
        <v>0</v>
      </c>
      <c r="BX130" s="12" t="str">
        <f>IFERROR((SUM(W130:AD130)-(SUMIFS('Forecast Data'!H:H,'Forecast Data'!B:B,B130,'Forecast Data'!C:C,BJ$6)+SUMIFS('Forecast Data'!H:H,'Forecast Data'!B:B,B130,'Forecast Data'!C:C,BK$6)+SUMIFS('Forecast Data'!H:H,'Forecast Data'!B:B,B130,'Forecast Data'!C:C,BL$6)+SUMIFS('Forecast Data'!H:H,'Forecast Data'!B:B,B130,'Forecast Data'!C:C,BM$6)+SUMIFS('Forecast Data'!H:H,'Forecast Data'!B:B,B130,'Forecast Data'!C:C,BN$6)+SUMIFS('Forecast Data'!H:H,'Forecast Data'!B:B,B130,'Forecast Data'!C:C,BO$6)+SUMIFS('Forecast Data'!H:H,'Forecast Data'!B:B,B130,'Forecast Data'!C:C,BP$6)+SUMIFS('Forecast Data'!H:H,'Forecast Data'!B:B,B130,'Forecast Data'!C:C,BQ$6)))/(SUMIFS('Forecast Data'!H:H,'Forecast Data'!B:B,B130,'Forecast Data'!C:C,BJ$6)+SUMIFS('Forecast Data'!H:H,'Forecast Data'!B:B,B130,'Forecast Data'!C:C,BK$6)+SUMIFS('Forecast Data'!H:H,'Forecast Data'!B:B,B130,'Forecast Data'!C:C,BL$6)+SUMIFS('Forecast Data'!H:H,'Forecast Data'!B:B,B130,'Forecast Data'!C:C,BM$6)+SUMIFS('Forecast Data'!H:H,'Forecast Data'!B:B,B130,'Forecast Data'!C:C,BN$6)+SUMIFS('Forecast Data'!H:H,'Forecast Data'!B:B,B130,'Forecast Data'!C:C,BO$6)+SUMIFS('Forecast Data'!H:H,'Forecast Data'!B:B,B130,'Forecast Data'!C:C,BP$6)+SUMIFS('Forecast Data'!H:H,'Forecast Data'!B:B,B130,'Forecast Data'!C:C,BQ$6)),"")</f>
        <v/>
      </c>
      <c r="BY130" s="12">
        <f t="shared" si="18"/>
        <v>1.5221520150983798E-4</v>
      </c>
      <c r="BZ130" s="16">
        <f t="shared" si="19"/>
        <v>2.4175591320097252E-4</v>
      </c>
      <c r="CA130" s="13">
        <f t="shared" si="20"/>
        <v>-8.9540711691134534E-3</v>
      </c>
      <c r="CB130" s="12">
        <f t="shared" si="21"/>
        <v>8.9540711691134532E-5</v>
      </c>
      <c r="CC130" s="12"/>
      <c r="CD130" s="11">
        <f>(SUMIFS('Forecast Data'!H:H,'Forecast Data'!B:B,D130,'Forecast Data'!C:C,BK$6)+SUMIFS('Forecast Data'!H:H,'Forecast Data'!B:B,D130,'Forecast Data'!C:C,BL$6)+SUMIFS('Forecast Data'!H:H,'Forecast Data'!B:B,D130,'Forecast Data'!C:C,BM$6)+SUMIFS('Forecast Data'!H:H,'Forecast Data'!B:B,D130,'Forecast Data'!C:C,BJ$6))/4</f>
        <v>0</v>
      </c>
      <c r="CE130" s="12" t="str">
        <f>IFERROR((SUM(W130:Z130)-(SUMIFS('Forecast Data'!H:H,'Forecast Data'!B:B,D130,'Forecast Data'!C:C,BJ$6)+SUMIFS('Forecast Data'!H:H,'Forecast Data'!B:B,D130,'Forecast Data'!C:C,BK$6)+SUMIFS('Forecast Data'!H:H,'Forecast Data'!B:B,D130,'Forecast Data'!C:C,BL$6)+SUMIFS('Forecast Data'!H:H,'Forecast Data'!B:B,D130,'Forecast Data'!C:C,BM$6)))/(SUMIFS('Forecast Data'!H:H,'Forecast Data'!B:B,D130,'Forecast Data'!C:C,BJ$6)+SUMIFS('Forecast Data'!H:H,'Forecast Data'!B:B,D130,'Forecast Data'!C:C,BK$6)+SUMIFS('Forecast Data'!H:H,'Forecast Data'!B:B,D130,'Forecast Data'!C:C,BL$6)+SUMIFS('Forecast Data'!H:H,'Forecast Data'!B:B,D130,'Forecast Data'!C:C,BM$6)),"")</f>
        <v/>
      </c>
      <c r="CF130" s="12">
        <f t="shared" si="22"/>
        <v>1.5221520150983798E-4</v>
      </c>
      <c r="CG130" s="12">
        <f t="shared" si="23"/>
        <v>2.4648542092883005E-4</v>
      </c>
      <c r="CH130" s="13">
        <f t="shared" si="24"/>
        <v>-9.4270219418992069E-3</v>
      </c>
      <c r="CI130" s="13"/>
    </row>
    <row r="131" spans="1:87" ht="13.2">
      <c r="A131" s="1"/>
      <c r="B131" t="str">
        <f t="shared" si="46"/>
        <v>Havaianas</v>
      </c>
      <c r="D131" t="s">
        <v>164</v>
      </c>
      <c r="E131" s="11">
        <f>SUMIFS('Fin Data'!F:F,'Fin Data'!A:A,D131)</f>
        <v>0</v>
      </c>
      <c r="F131" s="11">
        <f>SUMIFS('Fin Data with 6 week hist'!I:I,'Fin Data with 6 week hist'!$A:$A,$D131)</f>
        <v>0</v>
      </c>
      <c r="G131" s="11">
        <f>SUMIFS('Fin Data with 6 week hist'!J:J,'Fin Data with 6 week hist'!$A:$A,$D131)</f>
        <v>0</v>
      </c>
      <c r="H131" s="11">
        <f>SUMIFS('Fin Data with 6 week hist'!K:K,'Fin Data with 6 week hist'!$A:$A,$D131)+SUMIFS('Unit Cancellations'!D:D,'Unit Cancellations'!$B:$B,$D131)</f>
        <v>0</v>
      </c>
      <c r="I131" s="11">
        <f>SUMIFS('Fin Data with 6 week hist'!L:L,'Fin Data with 6 week hist'!$A:$A,$D131)+SUMIFS('Unit Cancellations'!E:E,'Unit Cancellations'!$B:$B,$D131)</f>
        <v>1</v>
      </c>
      <c r="J131" s="11">
        <f>SUMIFS('Fin Data with 6 week hist'!M:M,'Fin Data with 6 week hist'!$A:$A,$D131)+SUMIFS('Unit Cancellations'!F:F,'Unit Cancellations'!$B:$B,$D131)</f>
        <v>0</v>
      </c>
      <c r="K131" s="11">
        <f>SUMIFS('Fin Data with 6 week hist'!N:N,'Fin Data with 6 week hist'!$A:$A,$D131)+SUMIFS('Unit Cancellations'!G:G,'Unit Cancellations'!$B:$B,$D131)</f>
        <v>0</v>
      </c>
      <c r="L131" s="11">
        <f>SUMIFS('Fin Data'!AN:AN,'Fin Data'!A:A,D131)</f>
        <v>0</v>
      </c>
      <c r="M131" s="12">
        <f>IFERROR(SUMIFS('Fin Data'!AO:AO,'Fin Data'!A:A,D131),"")</f>
        <v>0</v>
      </c>
      <c r="N131" s="1"/>
      <c r="O131" s="11">
        <f t="shared" si="12"/>
        <v>107</v>
      </c>
      <c r="P131" s="12" t="str">
        <f t="shared" si="13"/>
        <v/>
      </c>
      <c r="Q131" s="1"/>
      <c r="R131" s="11">
        <f t="shared" si="14"/>
        <v>107</v>
      </c>
      <c r="S131" s="12">
        <f t="shared" si="15"/>
        <v>855</v>
      </c>
      <c r="T131" s="11">
        <f t="shared" si="16"/>
        <v>0</v>
      </c>
      <c r="U131" s="1" t="e">
        <f t="shared" si="47"/>
        <v>#REF!</v>
      </c>
      <c r="V131" s="1"/>
      <c r="W131" s="11">
        <f>SUMIFS('Forecast Data'!$D:$D,'Forecast Data'!$C:$C,W$6,'Forecast Data'!$B:$B,$D131)</f>
        <v>107</v>
      </c>
      <c r="X131" s="11">
        <f>SUMIFS('Forecast Data'!$D:$D,'Forecast Data'!$C:$C,X$6,'Forecast Data'!$B:$B,$D131)</f>
        <v>107</v>
      </c>
      <c r="Y131" s="11">
        <f>SUMIFS('Forecast Data'!$D:$D,'Forecast Data'!$C:$C,Y$6,'Forecast Data'!$B:$B,$D131)</f>
        <v>107</v>
      </c>
      <c r="Z131" s="11">
        <f>SUMIFS('Forecast Data'!$D:$D,'Forecast Data'!$C:$C,Z$6,'Forecast Data'!$B:$B,$D131)</f>
        <v>107</v>
      </c>
      <c r="AA131" s="11">
        <f>SUMIFS('Forecast Data'!$D:$D,'Forecast Data'!$C:$C,AA$6,'Forecast Data'!$B:$B,$D131)</f>
        <v>107</v>
      </c>
      <c r="AB131" s="11">
        <f>SUMIFS('Forecast Data'!$D:$D,'Forecast Data'!$C:$C,AB$6,'Forecast Data'!$B:$B,$D131)</f>
        <v>107</v>
      </c>
      <c r="AC131" s="11">
        <f>SUMIFS('Forecast Data'!$D:$D,'Forecast Data'!$C:$C,AC$6,'Forecast Data'!$B:$B,$D131)</f>
        <v>107</v>
      </c>
      <c r="AD131" s="11">
        <f>SUMIFS('Forecast Data'!$D:$D,'Forecast Data'!$C:$C,AD$6,'Forecast Data'!$B:$B,$D131)</f>
        <v>107</v>
      </c>
      <c r="AE131" s="11">
        <f>SUMIFS('Forecast Data'!$D:$D,'Forecast Data'!$C:$C,AE$6,'Forecast Data'!$B:$B,$D131)</f>
        <v>50</v>
      </c>
      <c r="AF131" s="11">
        <f>SUMIFS('Forecast Data'!$D:$D,'Forecast Data'!$C:$C,AF$6,'Forecast Data'!$B:$B,$D131)</f>
        <v>40</v>
      </c>
      <c r="AG131" s="11">
        <f>SUMIFS('Forecast Data'!$D:$D,'Forecast Data'!$C:$C,AG$6,'Forecast Data'!$B:$B,$D131)</f>
        <v>40</v>
      </c>
      <c r="AH131" s="11">
        <f>SUMIFS('Forecast Data'!$D:$D,'Forecast Data'!$C:$C,AH$6,'Forecast Data'!$B:$B,$D131)</f>
        <v>40</v>
      </c>
      <c r="AI131" s="1"/>
      <c r="AJ131" s="12" t="str">
        <f>IF(SUMIFS('Forecast Data'!$E:$E,'Forecast Data'!$C:$C,AJ$6,'Forecast Data'!$B:$B,$D131)=0,"",SUMIFS('Forecast Data'!$E:$E,'Forecast Data'!$C:$C,AJ$6,'Forecast Data'!$B:$B,$D131))</f>
        <v/>
      </c>
      <c r="AK131" s="12" t="str">
        <f>IF(SUMIFS('Forecast Data'!$E:$E,'Forecast Data'!$C:$C,AK$6,'Forecast Data'!$B:$B,$D131)=0,"",SUMIFS('Forecast Data'!$E:$E,'Forecast Data'!$C:$C,AK$6,'Forecast Data'!$B:$B,$D131))</f>
        <v/>
      </c>
      <c r="AL131" s="12" t="str">
        <f>IF(SUMIFS('Forecast Data'!$E:$E,'Forecast Data'!$C:$C,AL$6,'Forecast Data'!$B:$B,$D131)=0,"",SUMIFS('Forecast Data'!$E:$E,'Forecast Data'!$C:$C,AL$6,'Forecast Data'!$B:$B,$D131))</f>
        <v/>
      </c>
      <c r="AM131" s="12" t="str">
        <f>IF(SUMIFS('Forecast Data'!$E:$E,'Forecast Data'!$C:$C,AM$6,'Forecast Data'!$B:$B,$D131)=0,"",SUMIFS('Forecast Data'!$E:$E,'Forecast Data'!$C:$C,AM$6,'Forecast Data'!$B:$B,$D131))</f>
        <v/>
      </c>
      <c r="AN131" s="12" t="str">
        <f>IF(SUMIFS('Forecast Data'!$E:$E,'Forecast Data'!$C:$C,AN$6,'Forecast Data'!$B:$B,$D131)=0,"",SUMIFS('Forecast Data'!$E:$E,'Forecast Data'!$C:$C,AN$6,'Forecast Data'!$B:$B,$D131))</f>
        <v/>
      </c>
      <c r="AO131" s="12">
        <f>IF(SUMIFS('Forecast Data'!$E:$E,'Forecast Data'!$C:$C,AO$6,'Forecast Data'!$B:$B,$D131)=0,"",SUMIFS('Forecast Data'!$E:$E,'Forecast Data'!$C:$C,AO$6,'Forecast Data'!$B:$B,$D131))</f>
        <v>106.36</v>
      </c>
      <c r="AP131" s="12" t="str">
        <f>IF(SUMIFS('Forecast Data'!$E:$E,'Forecast Data'!$C:$C,AP$6,'Forecast Data'!$B:$B,$D131)=0,"",SUMIFS('Forecast Data'!$E:$E,'Forecast Data'!$C:$C,AP$6,'Forecast Data'!$B:$B,$D131))</f>
        <v/>
      </c>
      <c r="AQ131" s="12" t="str">
        <f>IF(SUMIFS('Forecast Data'!$E:$E,'Forecast Data'!$C:$C,AQ$6,'Forecast Data'!$B:$B,$D131)=0,"",SUMIFS('Forecast Data'!$E:$E,'Forecast Data'!$C:$C,AQ$6,'Forecast Data'!$B:$B,$D131))</f>
        <v/>
      </c>
      <c r="AR131" s="12" t="str">
        <f>IF(SUMIFS('Forecast Data'!$E:$E,'Forecast Data'!$C:$C,AR$6,'Forecast Data'!$B:$B,$D131)=0,"",SUMIFS('Forecast Data'!$E:$E,'Forecast Data'!$C:$C,AR$6,'Forecast Data'!$B:$B,$D131))</f>
        <v/>
      </c>
      <c r="AS131" s="12" t="str">
        <f>IF(SUMIFS('Forecast Data'!$E:$E,'Forecast Data'!$C:$C,AS$6,'Forecast Data'!$B:$B,$D131)=0,"",SUMIFS('Forecast Data'!$E:$E,'Forecast Data'!$C:$C,AS$6,'Forecast Data'!$B:$B,$D131))</f>
        <v/>
      </c>
      <c r="AT131" s="12" t="str">
        <f>IF(SUMIFS('Forecast Data'!$E:$E,'Forecast Data'!$C:$C,AT$6,'Forecast Data'!$B:$B,$D131)=0,"",SUMIFS('Forecast Data'!$E:$E,'Forecast Data'!$C:$C,AT$6,'Forecast Data'!$B:$B,$D131))</f>
        <v/>
      </c>
      <c r="AU131" s="12" t="str">
        <f>IF(SUMIFS('Forecast Data'!$E:$E,'Forecast Data'!$C:$C,AU$6,'Forecast Data'!$B:$B,$D131)=0,"",SUMIFS('Forecast Data'!$E:$E,'Forecast Data'!$C:$C,AU$6,'Forecast Data'!$B:$B,$D131))</f>
        <v/>
      </c>
      <c r="AV131" s="1"/>
      <c r="AW131" s="11">
        <f>SUMIFS('OP Units'!E:E,'OP Units'!$A:$A,$D131)</f>
        <v>0</v>
      </c>
      <c r="AX131" s="11">
        <f>SUMIFS('OP Units'!F:F,'OP Units'!$A:$A,$D131)</f>
        <v>0</v>
      </c>
      <c r="AY131" s="11">
        <f>SUMIFS('OP Units'!G:G,'OP Units'!$A:$A,$D131)</f>
        <v>0</v>
      </c>
      <c r="AZ131" s="11">
        <f>SUMIFS('OP Units'!H:H,'OP Units'!$A:$A,$D131)</f>
        <v>0</v>
      </c>
      <c r="BA131" s="11">
        <f>SUMIFS('OP Units'!I:I,'OP Units'!$A:$A,$D131)</f>
        <v>0</v>
      </c>
      <c r="BB131" s="11">
        <f>SUMIFS('OP Units'!J:J,'OP Units'!$A:$A,$D131)</f>
        <v>0</v>
      </c>
      <c r="BC131" s="11">
        <f>SUMIFS('OP Units'!K:K,'OP Units'!$A:$A,$D131)</f>
        <v>0</v>
      </c>
      <c r="BD131" s="11">
        <f>SUMIFS('OP Units'!L:L,'OP Units'!$A:$A,$D131)</f>
        <v>0</v>
      </c>
      <c r="BE131" s="11">
        <f>SUMIFS('OP Units'!M:M,'OP Units'!$A:$A,$D131)</f>
        <v>0</v>
      </c>
      <c r="BF131" s="11">
        <f>SUMIFS('OP Units'!N:N,'OP Units'!$A:$A,$D131)</f>
        <v>0</v>
      </c>
      <c r="BG131" s="11">
        <f>SUMIFS('OP Units'!O:O,'OP Units'!$A:$A,$D131)</f>
        <v>0</v>
      </c>
      <c r="BH131" s="11">
        <f>SUMIFS('OP Units'!P:P,'OP Units'!$A:$A,$D131)</f>
        <v>0</v>
      </c>
      <c r="BI131" s="1"/>
      <c r="BJ131" s="12" t="str">
        <f>IFERROR((SUMIFS('OP Units'!E:E,'OP Units'!$A:$A,$D131)-SUMIFS('Forecast Data'!$H:$H,'Forecast Data'!$C:$C,BJ$6,'Forecast Data'!$B:$B,$D131))/SUMIFS('Forecast Data'!$H:$H,'Forecast Data'!$C:$C,BJ$6,'Forecast Data'!$B:$B,$D131),"")</f>
        <v/>
      </c>
      <c r="BK131" s="12" t="str">
        <f>IFERROR((SUMIFS('OP Units'!F:F,'OP Units'!$A:$A,$D131)-SUMIFS('Forecast Data'!$H:$H,'Forecast Data'!$C:$C,BK$6,'Forecast Data'!$B:$B,$D131))/SUMIFS('Forecast Data'!$H:$H,'Forecast Data'!$C:$C,BK$6,'Forecast Data'!$B:$B,$D131),"")</f>
        <v/>
      </c>
      <c r="BL131" s="12" t="str">
        <f>IFERROR((SUMIFS('OP Units'!G:G,'OP Units'!$A:$A,$D131)-SUMIFS('Forecast Data'!$H:$H,'Forecast Data'!$C:$C,BL$6,'Forecast Data'!$B:$B,$D131))/SUMIFS('Forecast Data'!$H:$H,'Forecast Data'!$C:$C,BL$6,'Forecast Data'!$B:$B,$D131),"")</f>
        <v/>
      </c>
      <c r="BM131" s="12" t="str">
        <f>IFERROR((SUMIFS('OP Units'!H:H,'OP Units'!$A:$A,$D131)-SUMIFS('Forecast Data'!$H:$H,'Forecast Data'!$C:$C,BM$6,'Forecast Data'!$B:$B,$D131))/SUMIFS('Forecast Data'!$H:$H,'Forecast Data'!$C:$C,BM$6,'Forecast Data'!$B:$B,$D131),"")</f>
        <v/>
      </c>
      <c r="BN131" s="12" t="str">
        <f>IFERROR((SUMIFS('OP Units'!I:I,'OP Units'!$A:$A,$D131)-SUMIFS('Forecast Data'!$H:$H,'Forecast Data'!$C:$C,BN$6,'Forecast Data'!$B:$B,$D131))/SUMIFS('Forecast Data'!$H:$H,'Forecast Data'!$C:$C,BN$6,'Forecast Data'!$B:$B,$D131),"")</f>
        <v/>
      </c>
      <c r="BO131" s="12">
        <f>IFERROR((SUMIFS('OP Units'!J:J,'OP Units'!$A:$A,$D131)-SUMIFS('Forecast Data'!$H:$H,'Forecast Data'!$C:$C,BO$6,'Forecast Data'!$B:$B,$D131))/SUMIFS('Forecast Data'!$H:$H,'Forecast Data'!$C:$C,BO$6,'Forecast Data'!$B:$B,$D131),"")</f>
        <v>-1</v>
      </c>
      <c r="BP131" s="12" t="str">
        <f>IFERROR((SUMIFS('OP Units'!K:K,'OP Units'!$A:$A,$D131)-SUMIFS('Forecast Data'!$H:$H,'Forecast Data'!$C:$C,BP$6,'Forecast Data'!$B:$B,$D131))/SUMIFS('Forecast Data'!$H:$H,'Forecast Data'!$C:$C,BP$6,'Forecast Data'!$B:$B,$D131),"")</f>
        <v/>
      </c>
      <c r="BQ131" s="12" t="str">
        <f>IFERROR((SUMIFS('OP Units'!L:L,'OP Units'!$A:$A,$D131)-SUMIFS('Forecast Data'!$H:$H,'Forecast Data'!$C:$C,BQ$6,'Forecast Data'!$B:$B,$D131))/SUMIFS('Forecast Data'!$H:$H,'Forecast Data'!$C:$C,BQ$6,'Forecast Data'!$B:$B,$D131),"")</f>
        <v/>
      </c>
      <c r="BR131" s="12" t="str">
        <f>IFERROR((SUMIFS('OP Units'!M:M,'OP Units'!$A:$A,$D131)-SUMIFS('Forecast Data'!$H:$H,'Forecast Data'!$C:$C,BR$6,'Forecast Data'!$B:$B,$D131))/SUMIFS('Forecast Data'!$H:$H,'Forecast Data'!$C:$C,BR$6,'Forecast Data'!$B:$B,$D131),"")</f>
        <v/>
      </c>
      <c r="BS131" s="12" t="str">
        <f>IFERROR((SUMIFS('OP Units'!N:N,'OP Units'!$A:$A,$D131)-SUMIFS('Forecast Data'!$H:$H,'Forecast Data'!$C:$C,BS$6,'Forecast Data'!$B:$B,$D131))/SUMIFS('Forecast Data'!$H:$H,'Forecast Data'!$C:$C,BS$6,'Forecast Data'!$B:$B,$D131),"")</f>
        <v/>
      </c>
      <c r="BT131" s="12" t="str">
        <f>IFERROR((SUMIFS('OP Units'!O:O,'OP Units'!$A:$A,$D131)-SUMIFS('Forecast Data'!$H:$H,'Forecast Data'!$C:$C,BT$6,'Forecast Data'!$B:$B,$D131))/SUMIFS('Forecast Data'!$H:$H,'Forecast Data'!$C:$C,BT$6,'Forecast Data'!$B:$B,$D131),"")</f>
        <v/>
      </c>
      <c r="BU131" s="12" t="str">
        <f>IFERROR((SUMIFS('OP Units'!P:P,'OP Units'!$A:$A,$D131)-SUMIFS('Forecast Data'!$H:$H,'Forecast Data'!$C:$C,BU$6,'Forecast Data'!$B:$B,$D131))/SUMIFS('Forecast Data'!$H:$H,'Forecast Data'!$C:$C,BU$6,'Forecast Data'!$B:$B,$D131),"")</f>
        <v/>
      </c>
      <c r="BV131" s="12"/>
      <c r="BW131" s="11">
        <f>(SUMIFS('Forecast Data'!H:H,'Forecast Data'!B:B,D131,'Forecast Data'!C:C,BK$6)+SUMIFS('Forecast Data'!H:H,'Forecast Data'!B:B,D131,'Forecast Data'!C:C,BL$6)+SUMIFS('Forecast Data'!H:H,'Forecast Data'!B:B,D131,'Forecast Data'!C:C,BM$6)+SUMIFS('Forecast Data'!H:H,'Forecast Data'!B:B,D131,'Forecast Data'!C:C,BN$6)+SUMIFS('Forecast Data'!H:H,'Forecast Data'!B:B,D131,'Forecast Data'!C:C,BO$6)+SUMIFS('Forecast Data'!H:H,'Forecast Data'!B:B,D131,'Forecast Data'!C:C,BP$6)+SUMIFS('Forecast Data'!H:H,'Forecast Data'!B:B,D131,'Forecast Data'!C:C,BQ$6)+SUMIFS('Forecast Data'!H:H,'Forecast Data'!B:B,D131,'Forecast Data'!C:C,BJ$6))/8</f>
        <v>0.125</v>
      </c>
      <c r="BX131" s="12">
        <f>IFERROR((SUM(W131:AD131)-(SUMIFS('Forecast Data'!H:H,'Forecast Data'!B:B,B131,'Forecast Data'!C:C,BJ$6)+SUMIFS('Forecast Data'!H:H,'Forecast Data'!B:B,B131,'Forecast Data'!C:C,BK$6)+SUMIFS('Forecast Data'!H:H,'Forecast Data'!B:B,B131,'Forecast Data'!C:C,BL$6)+SUMIFS('Forecast Data'!H:H,'Forecast Data'!B:B,B131,'Forecast Data'!C:C,BM$6)+SUMIFS('Forecast Data'!H:H,'Forecast Data'!B:B,B131,'Forecast Data'!C:C,BN$6)+SUMIFS('Forecast Data'!H:H,'Forecast Data'!B:B,B131,'Forecast Data'!C:C,BO$6)+SUMIFS('Forecast Data'!H:H,'Forecast Data'!B:B,B131,'Forecast Data'!C:C,BP$6)+SUMIFS('Forecast Data'!H:H,'Forecast Data'!B:B,B131,'Forecast Data'!C:C,BQ$6)))/(SUMIFS('Forecast Data'!H:H,'Forecast Data'!B:B,B131,'Forecast Data'!C:C,BJ$6)+SUMIFS('Forecast Data'!H:H,'Forecast Data'!B:B,B131,'Forecast Data'!C:C,BK$6)+SUMIFS('Forecast Data'!H:H,'Forecast Data'!B:B,B131,'Forecast Data'!C:C,BL$6)+SUMIFS('Forecast Data'!H:H,'Forecast Data'!B:B,B131,'Forecast Data'!C:C,BM$6)+SUMIFS('Forecast Data'!H:H,'Forecast Data'!B:B,B131,'Forecast Data'!C:C,BN$6)+SUMIFS('Forecast Data'!H:H,'Forecast Data'!B:B,B131,'Forecast Data'!C:C,BO$6)+SUMIFS('Forecast Data'!H:H,'Forecast Data'!B:B,B131,'Forecast Data'!C:C,BP$6)+SUMIFS('Forecast Data'!H:H,'Forecast Data'!B:B,B131,'Forecast Data'!C:C,BQ$6)),"")</f>
        <v>855</v>
      </c>
      <c r="BY131" s="12">
        <f t="shared" si="18"/>
        <v>0</v>
      </c>
      <c r="BZ131" s="16">
        <f t="shared" si="19"/>
        <v>8.7883208242700467E-5</v>
      </c>
      <c r="CA131" s="13">
        <f t="shared" si="20"/>
        <v>-8.7883208242700468E-3</v>
      </c>
      <c r="CB131" s="12">
        <f t="shared" si="21"/>
        <v>8.7883208242700467E-5</v>
      </c>
      <c r="CC131" s="12"/>
      <c r="CD131" s="11">
        <f>(SUMIFS('Forecast Data'!H:H,'Forecast Data'!B:B,D131,'Forecast Data'!C:C,BK$6)+SUMIFS('Forecast Data'!H:H,'Forecast Data'!B:B,D131,'Forecast Data'!C:C,BL$6)+SUMIFS('Forecast Data'!H:H,'Forecast Data'!B:B,D131,'Forecast Data'!C:C,BM$6)+SUMIFS('Forecast Data'!H:H,'Forecast Data'!B:B,D131,'Forecast Data'!C:C,BJ$6))/4</f>
        <v>0</v>
      </c>
      <c r="CE131" s="12" t="str">
        <f>IFERROR((SUM(W131:Z131)-(SUMIFS('Forecast Data'!H:H,'Forecast Data'!B:B,D131,'Forecast Data'!C:C,BJ$6)+SUMIFS('Forecast Data'!H:H,'Forecast Data'!B:B,D131,'Forecast Data'!C:C,BK$6)+SUMIFS('Forecast Data'!H:H,'Forecast Data'!B:B,D131,'Forecast Data'!C:C,BL$6)+SUMIFS('Forecast Data'!H:H,'Forecast Data'!B:B,D131,'Forecast Data'!C:C,BM$6)))/(SUMIFS('Forecast Data'!H:H,'Forecast Data'!B:B,D131,'Forecast Data'!C:C,BJ$6)+SUMIFS('Forecast Data'!H:H,'Forecast Data'!B:B,D131,'Forecast Data'!C:C,BK$6)+SUMIFS('Forecast Data'!H:H,'Forecast Data'!B:B,D131,'Forecast Data'!C:C,BL$6)+SUMIFS('Forecast Data'!H:H,'Forecast Data'!B:B,D131,'Forecast Data'!C:C,BM$6)),"")</f>
        <v/>
      </c>
      <c r="CF131" s="12">
        <f t="shared" si="22"/>
        <v>0</v>
      </c>
      <c r="CG131" s="12">
        <f t="shared" si="23"/>
        <v>8.9707279045526581E-5</v>
      </c>
      <c r="CH131" s="13">
        <f t="shared" si="24"/>
        <v>-8.970727904552658E-3</v>
      </c>
      <c r="CI131" s="13"/>
    </row>
    <row r="132" spans="1:87" ht="13.2">
      <c r="A132" s="1"/>
      <c r="B132" t="str">
        <f t="shared" si="46"/>
        <v>EastPak</v>
      </c>
      <c r="D132" t="s">
        <v>165</v>
      </c>
      <c r="E132" s="11">
        <f>SUMIFS('Fin Data'!F:F,'Fin Data'!A:A,D132)</f>
        <v>33</v>
      </c>
      <c r="F132" s="11">
        <f>SUMIFS('Fin Data with 6 week hist'!I:I,'Fin Data with 6 week hist'!$A:$A,$D132)</f>
        <v>0</v>
      </c>
      <c r="G132" s="11">
        <f>SUMIFS('Fin Data with 6 week hist'!J:J,'Fin Data with 6 week hist'!$A:$A,$D132)</f>
        <v>0</v>
      </c>
      <c r="H132" s="11">
        <f>SUMIFS('Fin Data with 6 week hist'!K:K,'Fin Data with 6 week hist'!$A:$A,$D132)+SUMIFS('Unit Cancellations'!D:D,'Unit Cancellations'!$B:$B,$D132)</f>
        <v>0</v>
      </c>
      <c r="I132" s="11">
        <f>SUMIFS('Fin Data with 6 week hist'!L:L,'Fin Data with 6 week hist'!$A:$A,$D132)+SUMIFS('Unit Cancellations'!E:E,'Unit Cancellations'!$B:$B,$D132)</f>
        <v>0</v>
      </c>
      <c r="J132" s="11">
        <f>SUMIFS('Fin Data with 6 week hist'!M:M,'Fin Data with 6 week hist'!$A:$A,$D132)+SUMIFS('Unit Cancellations'!F:F,'Unit Cancellations'!$B:$B,$D132)</f>
        <v>0</v>
      </c>
      <c r="K132" s="11">
        <f>SUMIFS('Fin Data with 6 week hist'!N:N,'Fin Data with 6 week hist'!$A:$A,$D132)+SUMIFS('Unit Cancellations'!G:G,'Unit Cancellations'!$B:$B,$D132)</f>
        <v>0</v>
      </c>
      <c r="L132" s="11">
        <f>SUMIFS('Fin Data'!AN:AN,'Fin Data'!A:A,D132)</f>
        <v>-0.16666666666666666</v>
      </c>
      <c r="M132" s="12">
        <f>IFERROR(SUMIFS('Fin Data'!AO:AO,'Fin Data'!A:A,D132),"")</f>
        <v>-1.005050505050505</v>
      </c>
      <c r="N132" s="1"/>
      <c r="O132" s="11">
        <f t="shared" si="12"/>
        <v>84</v>
      </c>
      <c r="P132" s="12">
        <f t="shared" si="13"/>
        <v>5.3396226415094343</v>
      </c>
      <c r="Q132" s="1"/>
      <c r="R132" s="11">
        <f t="shared" si="14"/>
        <v>84</v>
      </c>
      <c r="S132" s="12">
        <f t="shared" si="15"/>
        <v>8.882352941176471</v>
      </c>
      <c r="T132" s="11">
        <f t="shared" si="16"/>
        <v>0</v>
      </c>
      <c r="U132" s="1" t="e">
        <f t="shared" si="47"/>
        <v>#REF!</v>
      </c>
      <c r="V132" s="1"/>
      <c r="W132" s="11">
        <f>SUMIFS('Forecast Data'!$D:$D,'Forecast Data'!$C:$C,W$6,'Forecast Data'!$B:$B,$D132)</f>
        <v>84</v>
      </c>
      <c r="X132" s="11">
        <f>SUMIFS('Forecast Data'!$D:$D,'Forecast Data'!$C:$C,X$6,'Forecast Data'!$B:$B,$D132)</f>
        <v>84</v>
      </c>
      <c r="Y132" s="11">
        <f>SUMIFS('Forecast Data'!$D:$D,'Forecast Data'!$C:$C,Y$6,'Forecast Data'!$B:$B,$D132)</f>
        <v>84</v>
      </c>
      <c r="Z132" s="11">
        <f>SUMIFS('Forecast Data'!$D:$D,'Forecast Data'!$C:$C,Z$6,'Forecast Data'!$B:$B,$D132)</f>
        <v>84</v>
      </c>
      <c r="AA132" s="11">
        <f>SUMIFS('Forecast Data'!$D:$D,'Forecast Data'!$C:$C,AA$6,'Forecast Data'!$B:$B,$D132)</f>
        <v>84</v>
      </c>
      <c r="AB132" s="11">
        <f>SUMIFS('Forecast Data'!$D:$D,'Forecast Data'!$C:$C,AB$6,'Forecast Data'!$B:$B,$D132)</f>
        <v>84</v>
      </c>
      <c r="AC132" s="11">
        <f>SUMIFS('Forecast Data'!$D:$D,'Forecast Data'!$C:$C,AC$6,'Forecast Data'!$B:$B,$D132)</f>
        <v>84</v>
      </c>
      <c r="AD132" s="11">
        <f>SUMIFS('Forecast Data'!$D:$D,'Forecast Data'!$C:$C,AD$6,'Forecast Data'!$B:$B,$D132)</f>
        <v>84</v>
      </c>
      <c r="AE132" s="11">
        <f>SUMIFS('Forecast Data'!$D:$D,'Forecast Data'!$C:$C,AE$6,'Forecast Data'!$B:$B,$D132)</f>
        <v>84</v>
      </c>
      <c r="AF132" s="11">
        <f>SUMIFS('Forecast Data'!$D:$D,'Forecast Data'!$C:$C,AF$6,'Forecast Data'!$B:$B,$D132)</f>
        <v>84</v>
      </c>
      <c r="AG132" s="11">
        <f>SUMIFS('Forecast Data'!$D:$D,'Forecast Data'!$C:$C,AG$6,'Forecast Data'!$B:$B,$D132)</f>
        <v>84</v>
      </c>
      <c r="AH132" s="11">
        <f>SUMIFS('Forecast Data'!$D:$D,'Forecast Data'!$C:$C,AH$6,'Forecast Data'!$B:$B,$D132)</f>
        <v>84</v>
      </c>
      <c r="AI132" s="1"/>
      <c r="AJ132" s="12">
        <f>IF(SUMIFS('Forecast Data'!$E:$E,'Forecast Data'!$C:$C,AJ$6,'Forecast Data'!$B:$B,$D132)=0,"",SUMIFS('Forecast Data'!$E:$E,'Forecast Data'!$C:$C,AJ$6,'Forecast Data'!$B:$B,$D132))</f>
        <v>1.61</v>
      </c>
      <c r="AK132" s="12">
        <f>IF(SUMIFS('Forecast Data'!$E:$E,'Forecast Data'!$C:$C,AK$6,'Forecast Data'!$B:$B,$D132)=0,"",SUMIFS('Forecast Data'!$E:$E,'Forecast Data'!$C:$C,AK$6,'Forecast Data'!$B:$B,$D132))</f>
        <v>3.92</v>
      </c>
      <c r="AL132" s="12">
        <f>IF(SUMIFS('Forecast Data'!$E:$E,'Forecast Data'!$C:$C,AL$6,'Forecast Data'!$B:$B,$D132)=0,"",SUMIFS('Forecast Data'!$E:$E,'Forecast Data'!$C:$C,AL$6,'Forecast Data'!$B:$B,$D132))</f>
        <v>26.92</v>
      </c>
      <c r="AM132" s="12">
        <f>IF(SUMIFS('Forecast Data'!$E:$E,'Forecast Data'!$C:$C,AM$6,'Forecast Data'!$B:$B,$D132)=0,"",SUMIFS('Forecast Data'!$E:$E,'Forecast Data'!$C:$C,AM$6,'Forecast Data'!$B:$B,$D132))</f>
        <v>82.6</v>
      </c>
      <c r="AN132" s="12" t="str">
        <f>IF(SUMIFS('Forecast Data'!$E:$E,'Forecast Data'!$C:$C,AN$6,'Forecast Data'!$B:$B,$D132)=0,"",SUMIFS('Forecast Data'!$E:$E,'Forecast Data'!$C:$C,AN$6,'Forecast Data'!$B:$B,$D132))</f>
        <v/>
      </c>
      <c r="AO132" s="12">
        <f>IF(SUMIFS('Forecast Data'!$E:$E,'Forecast Data'!$C:$C,AO$6,'Forecast Data'!$B:$B,$D132)=0,"",SUMIFS('Forecast Data'!$E:$E,'Forecast Data'!$C:$C,AO$6,'Forecast Data'!$B:$B,$D132))</f>
        <v>15.71</v>
      </c>
      <c r="AP132" s="12">
        <f>IF(SUMIFS('Forecast Data'!$E:$E,'Forecast Data'!$C:$C,AP$6,'Forecast Data'!$B:$B,$D132)=0,"",SUMIFS('Forecast Data'!$E:$E,'Forecast Data'!$C:$C,AP$6,'Forecast Data'!$B:$B,$D132))</f>
        <v>40.78</v>
      </c>
      <c r="AQ132" s="12">
        <f>IF(SUMIFS('Forecast Data'!$E:$E,'Forecast Data'!$C:$C,AQ$6,'Forecast Data'!$B:$B,$D132)=0,"",SUMIFS('Forecast Data'!$E:$E,'Forecast Data'!$C:$C,AQ$6,'Forecast Data'!$B:$B,$D132))</f>
        <v>9.4499999999999993</v>
      </c>
      <c r="AR132" s="12">
        <f>IF(SUMIFS('Forecast Data'!$E:$E,'Forecast Data'!$C:$C,AR$6,'Forecast Data'!$B:$B,$D132)=0,"",SUMIFS('Forecast Data'!$E:$E,'Forecast Data'!$C:$C,AR$6,'Forecast Data'!$B:$B,$D132))</f>
        <v>40.78</v>
      </c>
      <c r="AS132" s="12">
        <f>IF(SUMIFS('Forecast Data'!$E:$E,'Forecast Data'!$C:$C,AS$6,'Forecast Data'!$B:$B,$D132)=0,"",SUMIFS('Forecast Data'!$E:$E,'Forecast Data'!$C:$C,AS$6,'Forecast Data'!$B:$B,$D132))</f>
        <v>40.78</v>
      </c>
      <c r="AT132" s="12">
        <f>IF(SUMIFS('Forecast Data'!$E:$E,'Forecast Data'!$C:$C,AT$6,'Forecast Data'!$B:$B,$D132)=0,"",SUMIFS('Forecast Data'!$E:$E,'Forecast Data'!$C:$C,AT$6,'Forecast Data'!$B:$B,$D132))</f>
        <v>40.78</v>
      </c>
      <c r="AU132" s="12">
        <f>IF(SUMIFS('Forecast Data'!$E:$E,'Forecast Data'!$C:$C,AU$6,'Forecast Data'!$B:$B,$D132)=0,"",SUMIFS('Forecast Data'!$E:$E,'Forecast Data'!$C:$C,AU$6,'Forecast Data'!$B:$B,$D132))</f>
        <v>10.94</v>
      </c>
      <c r="AV132" s="1"/>
      <c r="AW132" s="11">
        <f>SUMIFS('OP Units'!E:E,'OP Units'!$A:$A,$D132)</f>
        <v>0</v>
      </c>
      <c r="AX132" s="11">
        <f>SUMIFS('OP Units'!F:F,'OP Units'!$A:$A,$D132)</f>
        <v>0</v>
      </c>
      <c r="AY132" s="11">
        <f>SUMIFS('OP Units'!G:G,'OP Units'!$A:$A,$D132)</f>
        <v>0</v>
      </c>
      <c r="AZ132" s="11">
        <f>SUMIFS('OP Units'!H:H,'OP Units'!$A:$A,$D132)</f>
        <v>0</v>
      </c>
      <c r="BA132" s="11">
        <f>SUMIFS('OP Units'!I:I,'OP Units'!$A:$A,$D132)</f>
        <v>0</v>
      </c>
      <c r="BB132" s="11">
        <f>SUMIFS('OP Units'!J:J,'OP Units'!$A:$A,$D132)</f>
        <v>0</v>
      </c>
      <c r="BC132" s="11">
        <f>SUMIFS('OP Units'!K:K,'OP Units'!$A:$A,$D132)</f>
        <v>0</v>
      </c>
      <c r="BD132" s="11">
        <f>SUMIFS('OP Units'!L:L,'OP Units'!$A:$A,$D132)</f>
        <v>0</v>
      </c>
      <c r="BE132" s="11">
        <f>SUMIFS('OP Units'!M:M,'OP Units'!$A:$A,$D132)</f>
        <v>0</v>
      </c>
      <c r="BF132" s="11">
        <f>SUMIFS('OP Units'!N:N,'OP Units'!$A:$A,$D132)</f>
        <v>0</v>
      </c>
      <c r="BG132" s="11">
        <f>SUMIFS('OP Units'!O:O,'OP Units'!$A:$A,$D132)</f>
        <v>0</v>
      </c>
      <c r="BH132" s="11">
        <f>SUMIFS('OP Units'!P:P,'OP Units'!$A:$A,$D132)</f>
        <v>0</v>
      </c>
      <c r="BI132" s="1"/>
      <c r="BJ132" s="12">
        <f>IFERROR((SUMIFS('OP Units'!E:E,'OP Units'!$A:$A,$D132)-SUMIFS('Forecast Data'!$H:$H,'Forecast Data'!$C:$C,BJ$6,'Forecast Data'!$B:$B,$D132))/SUMIFS('Forecast Data'!$H:$H,'Forecast Data'!$C:$C,BJ$6,'Forecast Data'!$B:$B,$D132),"")</f>
        <v>-1</v>
      </c>
      <c r="BK132" s="12">
        <f>IFERROR((SUMIFS('OP Units'!F:F,'OP Units'!$A:$A,$D132)-SUMIFS('Forecast Data'!$H:$H,'Forecast Data'!$C:$C,BK$6,'Forecast Data'!$B:$B,$D132))/SUMIFS('Forecast Data'!$H:$H,'Forecast Data'!$C:$C,BK$6,'Forecast Data'!$B:$B,$D132),"")</f>
        <v>-1</v>
      </c>
      <c r="BL132" s="12">
        <f>IFERROR((SUMIFS('OP Units'!G:G,'OP Units'!$A:$A,$D132)-SUMIFS('Forecast Data'!$H:$H,'Forecast Data'!$C:$C,BL$6,'Forecast Data'!$B:$B,$D132))/SUMIFS('Forecast Data'!$H:$H,'Forecast Data'!$C:$C,BL$6,'Forecast Data'!$B:$B,$D132),"")</f>
        <v>-1</v>
      </c>
      <c r="BM132" s="12">
        <f>IFERROR((SUMIFS('OP Units'!H:H,'OP Units'!$A:$A,$D132)-SUMIFS('Forecast Data'!$H:$H,'Forecast Data'!$C:$C,BM$6,'Forecast Data'!$B:$B,$D132))/SUMIFS('Forecast Data'!$H:$H,'Forecast Data'!$C:$C,BM$6,'Forecast Data'!$B:$B,$D132),"")</f>
        <v>-1</v>
      </c>
      <c r="BN132" s="12" t="str">
        <f>IFERROR((SUMIFS('OP Units'!I:I,'OP Units'!$A:$A,$D132)-SUMIFS('Forecast Data'!$H:$H,'Forecast Data'!$C:$C,BN$6,'Forecast Data'!$B:$B,$D132))/SUMIFS('Forecast Data'!$H:$H,'Forecast Data'!$C:$C,BN$6,'Forecast Data'!$B:$B,$D132),"")</f>
        <v/>
      </c>
      <c r="BO132" s="12">
        <f>IFERROR((SUMIFS('OP Units'!J:J,'OP Units'!$A:$A,$D132)-SUMIFS('Forecast Data'!$H:$H,'Forecast Data'!$C:$C,BO$6,'Forecast Data'!$B:$B,$D132))/SUMIFS('Forecast Data'!$H:$H,'Forecast Data'!$C:$C,BO$6,'Forecast Data'!$B:$B,$D132),"")</f>
        <v>-1</v>
      </c>
      <c r="BP132" s="12">
        <f>IFERROR((SUMIFS('OP Units'!K:K,'OP Units'!$A:$A,$D132)-SUMIFS('Forecast Data'!$H:$H,'Forecast Data'!$C:$C,BP$6,'Forecast Data'!$B:$B,$D132))/SUMIFS('Forecast Data'!$H:$H,'Forecast Data'!$C:$C,BP$6,'Forecast Data'!$B:$B,$D132),"")</f>
        <v>-1</v>
      </c>
      <c r="BQ132" s="12">
        <f>IFERROR((SUMIFS('OP Units'!L:L,'OP Units'!$A:$A,$D132)-SUMIFS('Forecast Data'!$H:$H,'Forecast Data'!$C:$C,BQ$6,'Forecast Data'!$B:$B,$D132))/SUMIFS('Forecast Data'!$H:$H,'Forecast Data'!$C:$C,BQ$6,'Forecast Data'!$B:$B,$D132),"")</f>
        <v>-1</v>
      </c>
      <c r="BR132" s="12">
        <f>IFERROR((SUMIFS('OP Units'!M:M,'OP Units'!$A:$A,$D132)-SUMIFS('Forecast Data'!$H:$H,'Forecast Data'!$C:$C,BR$6,'Forecast Data'!$B:$B,$D132))/SUMIFS('Forecast Data'!$H:$H,'Forecast Data'!$C:$C,BR$6,'Forecast Data'!$B:$B,$D132),"")</f>
        <v>-1</v>
      </c>
      <c r="BS132" s="12">
        <f>IFERROR((SUMIFS('OP Units'!N:N,'OP Units'!$A:$A,$D132)-SUMIFS('Forecast Data'!$H:$H,'Forecast Data'!$C:$C,BS$6,'Forecast Data'!$B:$B,$D132))/SUMIFS('Forecast Data'!$H:$H,'Forecast Data'!$C:$C,BS$6,'Forecast Data'!$B:$B,$D132),"")</f>
        <v>-1</v>
      </c>
      <c r="BT132" s="12">
        <f>IFERROR((SUMIFS('OP Units'!O:O,'OP Units'!$A:$A,$D132)-SUMIFS('Forecast Data'!$H:$H,'Forecast Data'!$C:$C,BT$6,'Forecast Data'!$B:$B,$D132))/SUMIFS('Forecast Data'!$H:$H,'Forecast Data'!$C:$C,BT$6,'Forecast Data'!$B:$B,$D132),"")</f>
        <v>-1</v>
      </c>
      <c r="BU132" s="12">
        <f>IFERROR((SUMIFS('OP Units'!P:P,'OP Units'!$A:$A,$D132)-SUMIFS('Forecast Data'!$H:$H,'Forecast Data'!$C:$C,BU$6,'Forecast Data'!$B:$B,$D132))/SUMIFS('Forecast Data'!$H:$H,'Forecast Data'!$C:$C,BU$6,'Forecast Data'!$B:$B,$D132),"")</f>
        <v>-1</v>
      </c>
      <c r="BV132" s="12"/>
      <c r="BW132" s="11">
        <f>(SUMIFS('Forecast Data'!H:H,'Forecast Data'!B:B,D132,'Forecast Data'!C:C,BK$6)+SUMIFS('Forecast Data'!H:H,'Forecast Data'!B:B,D132,'Forecast Data'!C:C,BL$6)+SUMIFS('Forecast Data'!H:H,'Forecast Data'!B:B,D132,'Forecast Data'!C:C,BM$6)+SUMIFS('Forecast Data'!H:H,'Forecast Data'!B:B,D132,'Forecast Data'!C:C,BN$6)+SUMIFS('Forecast Data'!H:H,'Forecast Data'!B:B,D132,'Forecast Data'!C:C,BO$6)+SUMIFS('Forecast Data'!H:H,'Forecast Data'!B:B,D132,'Forecast Data'!C:C,BP$6)+SUMIFS('Forecast Data'!H:H,'Forecast Data'!B:B,D132,'Forecast Data'!C:C,BQ$6)+SUMIFS('Forecast Data'!H:H,'Forecast Data'!B:B,D132,'Forecast Data'!C:C,BJ$6))/8</f>
        <v>8.5</v>
      </c>
      <c r="BX132" s="12">
        <f>IFERROR((SUM(W132:AD132)-(SUMIFS('Forecast Data'!H:H,'Forecast Data'!B:B,B132,'Forecast Data'!C:C,BJ$6)+SUMIFS('Forecast Data'!H:H,'Forecast Data'!B:B,B132,'Forecast Data'!C:C,BK$6)+SUMIFS('Forecast Data'!H:H,'Forecast Data'!B:B,B132,'Forecast Data'!C:C,BL$6)+SUMIFS('Forecast Data'!H:H,'Forecast Data'!B:B,B132,'Forecast Data'!C:C,BM$6)+SUMIFS('Forecast Data'!H:H,'Forecast Data'!B:B,B132,'Forecast Data'!C:C,BN$6)+SUMIFS('Forecast Data'!H:H,'Forecast Data'!B:B,B132,'Forecast Data'!C:C,BO$6)+SUMIFS('Forecast Data'!H:H,'Forecast Data'!B:B,B132,'Forecast Data'!C:C,BP$6)+SUMIFS('Forecast Data'!H:H,'Forecast Data'!B:B,B132,'Forecast Data'!C:C,BQ$6)))/(SUMIFS('Forecast Data'!H:H,'Forecast Data'!B:B,B132,'Forecast Data'!C:C,BJ$6)+SUMIFS('Forecast Data'!H:H,'Forecast Data'!B:B,B132,'Forecast Data'!C:C,BK$6)+SUMIFS('Forecast Data'!H:H,'Forecast Data'!B:B,B132,'Forecast Data'!C:C,BL$6)+SUMIFS('Forecast Data'!H:H,'Forecast Data'!B:B,B132,'Forecast Data'!C:C,BM$6)+SUMIFS('Forecast Data'!H:H,'Forecast Data'!B:B,B132,'Forecast Data'!C:C,BN$6)+SUMIFS('Forecast Data'!H:H,'Forecast Data'!B:B,B132,'Forecast Data'!C:C,BO$6)+SUMIFS('Forecast Data'!H:H,'Forecast Data'!B:B,B132,'Forecast Data'!C:C,BP$6)+SUMIFS('Forecast Data'!H:H,'Forecast Data'!B:B,B132,'Forecast Data'!C:C,BQ$6)),"")</f>
        <v>8.882352941176471</v>
      </c>
      <c r="BY132" s="12">
        <f t="shared" si="18"/>
        <v>-2.8362195786945464E-5</v>
      </c>
      <c r="BZ132" s="16">
        <f t="shared" si="19"/>
        <v>6.2083576349229323E-5</v>
      </c>
      <c r="CA132" s="13">
        <f t="shared" si="20"/>
        <v>-9.0445772136174794E-3</v>
      </c>
      <c r="CB132" s="12">
        <f t="shared" si="21"/>
        <v>9.0445772136174801E-5</v>
      </c>
      <c r="CC132" s="12"/>
      <c r="CD132" s="11">
        <f>(SUMIFS('Forecast Data'!H:H,'Forecast Data'!B:B,D132,'Forecast Data'!C:C,BK$6)+SUMIFS('Forecast Data'!H:H,'Forecast Data'!B:B,D132,'Forecast Data'!C:C,BL$6)+SUMIFS('Forecast Data'!H:H,'Forecast Data'!B:B,D132,'Forecast Data'!C:C,BM$6)+SUMIFS('Forecast Data'!H:H,'Forecast Data'!B:B,D132,'Forecast Data'!C:C,BJ$6))/4</f>
        <v>13.25</v>
      </c>
      <c r="CE132" s="12">
        <f>IFERROR((SUM(W132:Z132)-(SUMIFS('Forecast Data'!H:H,'Forecast Data'!B:B,D132,'Forecast Data'!C:C,BJ$6)+SUMIFS('Forecast Data'!H:H,'Forecast Data'!B:B,D132,'Forecast Data'!C:C,BK$6)+SUMIFS('Forecast Data'!H:H,'Forecast Data'!B:B,D132,'Forecast Data'!C:C,BL$6)+SUMIFS('Forecast Data'!H:H,'Forecast Data'!B:B,D132,'Forecast Data'!C:C,BM$6)))/(SUMIFS('Forecast Data'!H:H,'Forecast Data'!B:B,D132,'Forecast Data'!C:C,BJ$6)+SUMIFS('Forecast Data'!H:H,'Forecast Data'!B:B,D132,'Forecast Data'!C:C,BK$6)+SUMIFS('Forecast Data'!H:H,'Forecast Data'!B:B,D132,'Forecast Data'!C:C,BL$6)+SUMIFS('Forecast Data'!H:H,'Forecast Data'!B:B,D132,'Forecast Data'!C:C,BM$6)),"")</f>
        <v>5.3396226415094343</v>
      </c>
      <c r="CF132" s="12">
        <f t="shared" si="22"/>
        <v>-2.8362195786945464E-5</v>
      </c>
      <c r="CG132" s="12">
        <f t="shared" si="23"/>
        <v>5.9315794322158942E-5</v>
      </c>
      <c r="CH132" s="13">
        <f t="shared" si="24"/>
        <v>-8.7677990109104407E-3</v>
      </c>
      <c r="CI132" s="13"/>
    </row>
    <row r="133" spans="1:87" ht="13.2">
      <c r="A133" s="1"/>
      <c r="B133" t="str">
        <f t="shared" si="46"/>
        <v>Rocketfish</v>
      </c>
      <c r="D133" t="s">
        <v>166</v>
      </c>
      <c r="E133" s="11">
        <f>SUMIFS('Fin Data'!F:F,'Fin Data'!A:A,D133)</f>
        <v>82</v>
      </c>
      <c r="F133" s="11">
        <f>SUMIFS('Fin Data with 6 week hist'!I:I,'Fin Data with 6 week hist'!$A:$A,$D133)</f>
        <v>0</v>
      </c>
      <c r="G133" s="11">
        <f>SUMIFS('Fin Data with 6 week hist'!J:J,'Fin Data with 6 week hist'!$A:$A,$D133)</f>
        <v>0</v>
      </c>
      <c r="H133" s="11">
        <f>SUMIFS('Fin Data with 6 week hist'!K:K,'Fin Data with 6 week hist'!$A:$A,$D133)+SUMIFS('Unit Cancellations'!D:D,'Unit Cancellations'!$B:$B,$D133)</f>
        <v>0</v>
      </c>
      <c r="I133" s="11">
        <f>SUMIFS('Fin Data with 6 week hist'!L:L,'Fin Data with 6 week hist'!$A:$A,$D133)+SUMIFS('Unit Cancellations'!E:E,'Unit Cancellations'!$B:$B,$D133)</f>
        <v>0</v>
      </c>
      <c r="J133" s="11">
        <f>SUMIFS('Fin Data with 6 week hist'!M:M,'Fin Data with 6 week hist'!$A:$A,$D133)+SUMIFS('Unit Cancellations'!F:F,'Unit Cancellations'!$B:$B,$D133)</f>
        <v>0</v>
      </c>
      <c r="K133" s="11">
        <f>SUMIFS('Fin Data with 6 week hist'!N:N,'Fin Data with 6 week hist'!$A:$A,$D133)+SUMIFS('Unit Cancellations'!G:G,'Unit Cancellations'!$B:$B,$D133)</f>
        <v>0</v>
      </c>
      <c r="L133" s="11">
        <f>SUMIFS('Fin Data'!AN:AN,'Fin Data'!A:A,D133)</f>
        <v>0</v>
      </c>
      <c r="M133" s="12">
        <f>IFERROR(SUMIFS('Fin Data'!AO:AO,'Fin Data'!A:A,D133),"")</f>
        <v>-1</v>
      </c>
      <c r="N133" s="1"/>
      <c r="O133" s="11">
        <f t="shared" si="12"/>
        <v>10</v>
      </c>
      <c r="P133" s="12">
        <f t="shared" si="13"/>
        <v>0.73913043478260865</v>
      </c>
      <c r="Q133" s="1"/>
      <c r="R133" s="11">
        <f t="shared" si="14"/>
        <v>10</v>
      </c>
      <c r="S133" s="12">
        <f t="shared" si="15"/>
        <v>1.8571428571428572</v>
      </c>
      <c r="T133" s="11">
        <f t="shared" si="16"/>
        <v>0</v>
      </c>
      <c r="U133" s="1" t="e">
        <f t="shared" si="47"/>
        <v>#REF!</v>
      </c>
      <c r="V133" s="1"/>
      <c r="W133" s="11">
        <f>SUMIFS('Forecast Data'!$D:$D,'Forecast Data'!$C:$C,W$6,'Forecast Data'!$B:$B,$D133)</f>
        <v>10</v>
      </c>
      <c r="X133" s="11">
        <f>SUMIFS('Forecast Data'!$D:$D,'Forecast Data'!$C:$C,X$6,'Forecast Data'!$B:$B,$D133)</f>
        <v>10</v>
      </c>
      <c r="Y133" s="11">
        <f>SUMIFS('Forecast Data'!$D:$D,'Forecast Data'!$C:$C,Y$6,'Forecast Data'!$B:$B,$D133)</f>
        <v>10</v>
      </c>
      <c r="Z133" s="11">
        <f>SUMIFS('Forecast Data'!$D:$D,'Forecast Data'!$C:$C,Z$6,'Forecast Data'!$B:$B,$D133)</f>
        <v>10</v>
      </c>
      <c r="AA133" s="11">
        <f>SUMIFS('Forecast Data'!$D:$D,'Forecast Data'!$C:$C,AA$6,'Forecast Data'!$B:$B,$D133)</f>
        <v>10</v>
      </c>
      <c r="AB133" s="11">
        <f>SUMIFS('Forecast Data'!$D:$D,'Forecast Data'!$C:$C,AB$6,'Forecast Data'!$B:$B,$D133)</f>
        <v>10</v>
      </c>
      <c r="AC133" s="11">
        <f>SUMIFS('Forecast Data'!$D:$D,'Forecast Data'!$C:$C,AC$6,'Forecast Data'!$B:$B,$D133)</f>
        <v>10</v>
      </c>
      <c r="AD133" s="11">
        <f>SUMIFS('Forecast Data'!$D:$D,'Forecast Data'!$C:$C,AD$6,'Forecast Data'!$B:$B,$D133)</f>
        <v>10</v>
      </c>
      <c r="AE133" s="11">
        <f>SUMIFS('Forecast Data'!$D:$D,'Forecast Data'!$C:$C,AE$6,'Forecast Data'!$B:$B,$D133)</f>
        <v>10</v>
      </c>
      <c r="AF133" s="11">
        <f>SUMIFS('Forecast Data'!$D:$D,'Forecast Data'!$C:$C,AF$6,'Forecast Data'!$B:$B,$D133)</f>
        <v>10</v>
      </c>
      <c r="AG133" s="11">
        <f>SUMIFS('Forecast Data'!$D:$D,'Forecast Data'!$C:$C,AG$6,'Forecast Data'!$B:$B,$D133)</f>
        <v>10</v>
      </c>
      <c r="AH133" s="11">
        <f>SUMIFS('Forecast Data'!$D:$D,'Forecast Data'!$C:$C,AH$6,'Forecast Data'!$B:$B,$D133)</f>
        <v>10</v>
      </c>
      <c r="AI133" s="1"/>
      <c r="AJ133" s="12">
        <f>IF(SUMIFS('Forecast Data'!$E:$E,'Forecast Data'!$C:$C,AJ$6,'Forecast Data'!$B:$B,$D133)=0,"",SUMIFS('Forecast Data'!$E:$E,'Forecast Data'!$C:$C,AJ$6,'Forecast Data'!$B:$B,$D133))</f>
        <v>-0.12</v>
      </c>
      <c r="AK133" s="12">
        <f>IF(SUMIFS('Forecast Data'!$E:$E,'Forecast Data'!$C:$C,AK$6,'Forecast Data'!$B:$B,$D133)=0,"",SUMIFS('Forecast Data'!$E:$E,'Forecast Data'!$C:$C,AK$6,'Forecast Data'!$B:$B,$D133))</f>
        <v>0.65</v>
      </c>
      <c r="AL133" s="12">
        <f>IF(SUMIFS('Forecast Data'!$E:$E,'Forecast Data'!$C:$C,AL$6,'Forecast Data'!$B:$B,$D133)=0,"",SUMIFS('Forecast Data'!$E:$E,'Forecast Data'!$C:$C,AL$6,'Forecast Data'!$B:$B,$D133))</f>
        <v>2.2599999999999998</v>
      </c>
      <c r="AM133" s="12">
        <f>IF(SUMIFS('Forecast Data'!$E:$E,'Forecast Data'!$C:$C,AM$6,'Forecast Data'!$B:$B,$D133)=0,"",SUMIFS('Forecast Data'!$E:$E,'Forecast Data'!$C:$C,AM$6,'Forecast Data'!$B:$B,$D133))</f>
        <v>2.23</v>
      </c>
      <c r="AN133" s="12">
        <f>IF(SUMIFS('Forecast Data'!$E:$E,'Forecast Data'!$C:$C,AN$6,'Forecast Data'!$B:$B,$D133)=0,"",SUMIFS('Forecast Data'!$E:$E,'Forecast Data'!$C:$C,AN$6,'Forecast Data'!$B:$B,$D133))</f>
        <v>3.85</v>
      </c>
      <c r="AO133" s="12" t="str">
        <f>IF(SUMIFS('Forecast Data'!$E:$E,'Forecast Data'!$C:$C,AO$6,'Forecast Data'!$B:$B,$D133)=0,"",SUMIFS('Forecast Data'!$E:$E,'Forecast Data'!$C:$C,AO$6,'Forecast Data'!$B:$B,$D133))</f>
        <v/>
      </c>
      <c r="AP133" s="12">
        <f>IF(SUMIFS('Forecast Data'!$E:$E,'Forecast Data'!$C:$C,AP$6,'Forecast Data'!$B:$B,$D133)=0,"",SUMIFS('Forecast Data'!$E:$E,'Forecast Data'!$C:$C,AP$6,'Forecast Data'!$B:$B,$D133))</f>
        <v>8.76</v>
      </c>
      <c r="AQ133" s="12">
        <f>IF(SUMIFS('Forecast Data'!$E:$E,'Forecast Data'!$C:$C,AQ$6,'Forecast Data'!$B:$B,$D133)=0,"",SUMIFS('Forecast Data'!$E:$E,'Forecast Data'!$C:$C,AQ$6,'Forecast Data'!$B:$B,$D133))</f>
        <v>3.82</v>
      </c>
      <c r="AR133" s="12" t="str">
        <f>IF(SUMIFS('Forecast Data'!$E:$E,'Forecast Data'!$C:$C,AR$6,'Forecast Data'!$B:$B,$D133)=0,"",SUMIFS('Forecast Data'!$E:$E,'Forecast Data'!$C:$C,AR$6,'Forecast Data'!$B:$B,$D133))</f>
        <v/>
      </c>
      <c r="AS133" s="12" t="str">
        <f>IF(SUMIFS('Forecast Data'!$E:$E,'Forecast Data'!$C:$C,AS$6,'Forecast Data'!$B:$B,$D133)=0,"",SUMIFS('Forecast Data'!$E:$E,'Forecast Data'!$C:$C,AS$6,'Forecast Data'!$B:$B,$D133))</f>
        <v/>
      </c>
      <c r="AT133" s="12">
        <f>IF(SUMIFS('Forecast Data'!$E:$E,'Forecast Data'!$C:$C,AT$6,'Forecast Data'!$B:$B,$D133)=0,"",SUMIFS('Forecast Data'!$E:$E,'Forecast Data'!$C:$C,AT$6,'Forecast Data'!$B:$B,$D133))</f>
        <v>8.74</v>
      </c>
      <c r="AU133" s="12">
        <f>IF(SUMIFS('Forecast Data'!$E:$E,'Forecast Data'!$C:$C,AU$6,'Forecast Data'!$B:$B,$D133)=0,"",SUMIFS('Forecast Data'!$E:$E,'Forecast Data'!$C:$C,AU$6,'Forecast Data'!$B:$B,$D133))</f>
        <v>8.69</v>
      </c>
      <c r="AV133" s="1"/>
      <c r="AW133" s="11">
        <f>SUMIFS('OP Units'!E:E,'OP Units'!$A:$A,$D133)</f>
        <v>0</v>
      </c>
      <c r="AX133" s="11">
        <f>SUMIFS('OP Units'!F:F,'OP Units'!$A:$A,$D133)</f>
        <v>0</v>
      </c>
      <c r="AY133" s="11">
        <f>SUMIFS('OP Units'!G:G,'OP Units'!$A:$A,$D133)</f>
        <v>0</v>
      </c>
      <c r="AZ133" s="11">
        <f>SUMIFS('OP Units'!H:H,'OP Units'!$A:$A,$D133)</f>
        <v>0</v>
      </c>
      <c r="BA133" s="11">
        <f>SUMIFS('OP Units'!I:I,'OP Units'!$A:$A,$D133)</f>
        <v>0</v>
      </c>
      <c r="BB133" s="11">
        <f>SUMIFS('OP Units'!J:J,'OP Units'!$A:$A,$D133)</f>
        <v>0</v>
      </c>
      <c r="BC133" s="11">
        <f>SUMIFS('OP Units'!K:K,'OP Units'!$A:$A,$D133)</f>
        <v>0</v>
      </c>
      <c r="BD133" s="11">
        <f>SUMIFS('OP Units'!L:L,'OP Units'!$A:$A,$D133)</f>
        <v>0</v>
      </c>
      <c r="BE133" s="11">
        <f>SUMIFS('OP Units'!M:M,'OP Units'!$A:$A,$D133)</f>
        <v>0</v>
      </c>
      <c r="BF133" s="11">
        <f>SUMIFS('OP Units'!N:N,'OP Units'!$A:$A,$D133)</f>
        <v>0</v>
      </c>
      <c r="BG133" s="11">
        <f>SUMIFS('OP Units'!O:O,'OP Units'!$A:$A,$D133)</f>
        <v>0</v>
      </c>
      <c r="BH133" s="11">
        <f>SUMIFS('OP Units'!P:P,'OP Units'!$A:$A,$D133)</f>
        <v>0</v>
      </c>
      <c r="BI133" s="1"/>
      <c r="BJ133" s="12">
        <f>IFERROR((SUMIFS('OP Units'!E:E,'OP Units'!$A:$A,$D133)-SUMIFS('Forecast Data'!$H:$H,'Forecast Data'!$C:$C,BJ$6,'Forecast Data'!$B:$B,$D133))/SUMIFS('Forecast Data'!$H:$H,'Forecast Data'!$C:$C,BJ$6,'Forecast Data'!$B:$B,$D133),"")</f>
        <v>-1</v>
      </c>
      <c r="BK133" s="12">
        <f>IFERROR((SUMIFS('OP Units'!F:F,'OP Units'!$A:$A,$D133)-SUMIFS('Forecast Data'!$H:$H,'Forecast Data'!$C:$C,BK$6,'Forecast Data'!$B:$B,$D133))/SUMIFS('Forecast Data'!$H:$H,'Forecast Data'!$C:$C,BK$6,'Forecast Data'!$B:$B,$D133),"")</f>
        <v>-1</v>
      </c>
      <c r="BL133" s="12">
        <f>IFERROR((SUMIFS('OP Units'!G:G,'OP Units'!$A:$A,$D133)-SUMIFS('Forecast Data'!$H:$H,'Forecast Data'!$C:$C,BL$6,'Forecast Data'!$B:$B,$D133))/SUMIFS('Forecast Data'!$H:$H,'Forecast Data'!$C:$C,BL$6,'Forecast Data'!$B:$B,$D133),"")</f>
        <v>-1</v>
      </c>
      <c r="BM133" s="12">
        <f>IFERROR((SUMIFS('OP Units'!H:H,'OP Units'!$A:$A,$D133)-SUMIFS('Forecast Data'!$H:$H,'Forecast Data'!$C:$C,BM$6,'Forecast Data'!$B:$B,$D133))/SUMIFS('Forecast Data'!$H:$H,'Forecast Data'!$C:$C,BM$6,'Forecast Data'!$B:$B,$D133),"")</f>
        <v>-1</v>
      </c>
      <c r="BN133" s="12">
        <f>IFERROR((SUMIFS('OP Units'!I:I,'OP Units'!$A:$A,$D133)-SUMIFS('Forecast Data'!$H:$H,'Forecast Data'!$C:$C,BN$6,'Forecast Data'!$B:$B,$D133))/SUMIFS('Forecast Data'!$H:$H,'Forecast Data'!$C:$C,BN$6,'Forecast Data'!$B:$B,$D133),"")</f>
        <v>-1</v>
      </c>
      <c r="BO133" s="12" t="str">
        <f>IFERROR((SUMIFS('OP Units'!J:J,'OP Units'!$A:$A,$D133)-SUMIFS('Forecast Data'!$H:$H,'Forecast Data'!$C:$C,BO$6,'Forecast Data'!$B:$B,$D133))/SUMIFS('Forecast Data'!$H:$H,'Forecast Data'!$C:$C,BO$6,'Forecast Data'!$B:$B,$D133),"")</f>
        <v/>
      </c>
      <c r="BP133" s="12">
        <f>IFERROR((SUMIFS('OP Units'!K:K,'OP Units'!$A:$A,$D133)-SUMIFS('Forecast Data'!$H:$H,'Forecast Data'!$C:$C,BP$6,'Forecast Data'!$B:$B,$D133))/SUMIFS('Forecast Data'!$H:$H,'Forecast Data'!$C:$C,BP$6,'Forecast Data'!$B:$B,$D133),"")</f>
        <v>-1</v>
      </c>
      <c r="BQ133" s="12">
        <f>IFERROR((SUMIFS('OP Units'!L:L,'OP Units'!$A:$A,$D133)-SUMIFS('Forecast Data'!$H:$H,'Forecast Data'!$C:$C,BQ$6,'Forecast Data'!$B:$B,$D133))/SUMIFS('Forecast Data'!$H:$H,'Forecast Data'!$C:$C,BQ$6,'Forecast Data'!$B:$B,$D133),"")</f>
        <v>-1</v>
      </c>
      <c r="BR133" s="12" t="str">
        <f>IFERROR((SUMIFS('OP Units'!M:M,'OP Units'!$A:$A,$D133)-SUMIFS('Forecast Data'!$H:$H,'Forecast Data'!$C:$C,BR$6,'Forecast Data'!$B:$B,$D133))/SUMIFS('Forecast Data'!$H:$H,'Forecast Data'!$C:$C,BR$6,'Forecast Data'!$B:$B,$D133),"")</f>
        <v/>
      </c>
      <c r="BS133" s="12" t="str">
        <f>IFERROR((SUMIFS('OP Units'!N:N,'OP Units'!$A:$A,$D133)-SUMIFS('Forecast Data'!$H:$H,'Forecast Data'!$C:$C,BS$6,'Forecast Data'!$B:$B,$D133))/SUMIFS('Forecast Data'!$H:$H,'Forecast Data'!$C:$C,BS$6,'Forecast Data'!$B:$B,$D133),"")</f>
        <v/>
      </c>
      <c r="BT133" s="12">
        <f>IFERROR((SUMIFS('OP Units'!O:O,'OP Units'!$A:$A,$D133)-SUMIFS('Forecast Data'!$H:$H,'Forecast Data'!$C:$C,BT$6,'Forecast Data'!$B:$B,$D133))/SUMIFS('Forecast Data'!$H:$H,'Forecast Data'!$C:$C,BT$6,'Forecast Data'!$B:$B,$D133),"")</f>
        <v>-1</v>
      </c>
      <c r="BU133" s="12">
        <f>IFERROR((SUMIFS('OP Units'!P:P,'OP Units'!$A:$A,$D133)-SUMIFS('Forecast Data'!$H:$H,'Forecast Data'!$C:$C,BU$6,'Forecast Data'!$B:$B,$D133))/SUMIFS('Forecast Data'!$H:$H,'Forecast Data'!$C:$C,BU$6,'Forecast Data'!$B:$B,$D133),"")</f>
        <v>-1</v>
      </c>
      <c r="BV133" s="12"/>
      <c r="BW133" s="11">
        <f>(SUMIFS('Forecast Data'!H:H,'Forecast Data'!B:B,D133,'Forecast Data'!C:C,BK$6)+SUMIFS('Forecast Data'!H:H,'Forecast Data'!B:B,D133,'Forecast Data'!C:C,BL$6)+SUMIFS('Forecast Data'!H:H,'Forecast Data'!B:B,D133,'Forecast Data'!C:C,BM$6)+SUMIFS('Forecast Data'!H:H,'Forecast Data'!B:B,D133,'Forecast Data'!C:C,BN$6)+SUMIFS('Forecast Data'!H:H,'Forecast Data'!B:B,D133,'Forecast Data'!C:C,BO$6)+SUMIFS('Forecast Data'!H:H,'Forecast Data'!B:B,D133,'Forecast Data'!C:C,BP$6)+SUMIFS('Forecast Data'!H:H,'Forecast Data'!B:B,D133,'Forecast Data'!C:C,BQ$6)+SUMIFS('Forecast Data'!H:H,'Forecast Data'!B:B,D133,'Forecast Data'!C:C,BJ$6))/8</f>
        <v>3.5</v>
      </c>
      <c r="BX133" s="12">
        <f>IFERROR((SUM(W133:AD133)-(SUMIFS('Forecast Data'!H:H,'Forecast Data'!B:B,B133,'Forecast Data'!C:C,BJ$6)+SUMIFS('Forecast Data'!H:H,'Forecast Data'!B:B,B133,'Forecast Data'!C:C,BK$6)+SUMIFS('Forecast Data'!H:H,'Forecast Data'!B:B,B133,'Forecast Data'!C:C,BL$6)+SUMIFS('Forecast Data'!H:H,'Forecast Data'!B:B,B133,'Forecast Data'!C:C,BM$6)+SUMIFS('Forecast Data'!H:H,'Forecast Data'!B:B,B133,'Forecast Data'!C:C,BN$6)+SUMIFS('Forecast Data'!H:H,'Forecast Data'!B:B,B133,'Forecast Data'!C:C,BO$6)+SUMIFS('Forecast Data'!H:H,'Forecast Data'!B:B,B133,'Forecast Data'!C:C,BP$6)+SUMIFS('Forecast Data'!H:H,'Forecast Data'!B:B,B133,'Forecast Data'!C:C,BQ$6)))/(SUMIFS('Forecast Data'!H:H,'Forecast Data'!B:B,B133,'Forecast Data'!C:C,BJ$6)+SUMIFS('Forecast Data'!H:H,'Forecast Data'!B:B,B133,'Forecast Data'!C:C,BK$6)+SUMIFS('Forecast Data'!H:H,'Forecast Data'!B:B,B133,'Forecast Data'!C:C,BL$6)+SUMIFS('Forecast Data'!H:H,'Forecast Data'!B:B,B133,'Forecast Data'!C:C,BM$6)+SUMIFS('Forecast Data'!H:H,'Forecast Data'!B:B,B133,'Forecast Data'!C:C,BN$6)+SUMIFS('Forecast Data'!H:H,'Forecast Data'!B:B,B133,'Forecast Data'!C:C,BO$6)+SUMIFS('Forecast Data'!H:H,'Forecast Data'!B:B,B133,'Forecast Data'!C:C,BP$6)+SUMIFS('Forecast Data'!H:H,'Forecast Data'!B:B,B133,'Forecast Data'!C:C,BQ$6)),"")</f>
        <v>1.8571428571428572</v>
      </c>
      <c r="BY133" s="12">
        <f t="shared" si="18"/>
        <v>-7.0121609684307368E-5</v>
      </c>
      <c r="BZ133" s="16">
        <f t="shared" si="19"/>
        <v>5.3449436592051738E-6</v>
      </c>
      <c r="CA133" s="13">
        <f t="shared" si="20"/>
        <v>-7.5466553343512544E-3</v>
      </c>
      <c r="CB133" s="12">
        <f t="shared" si="21"/>
        <v>7.5466553343512543E-5</v>
      </c>
      <c r="CC133" s="12"/>
      <c r="CD133" s="11">
        <f>(SUMIFS('Forecast Data'!H:H,'Forecast Data'!B:B,D133,'Forecast Data'!C:C,BK$6)+SUMIFS('Forecast Data'!H:H,'Forecast Data'!B:B,D133,'Forecast Data'!C:C,BL$6)+SUMIFS('Forecast Data'!H:H,'Forecast Data'!B:B,D133,'Forecast Data'!C:C,BM$6)+SUMIFS('Forecast Data'!H:H,'Forecast Data'!B:B,D133,'Forecast Data'!C:C,BJ$6))/4</f>
        <v>5.75</v>
      </c>
      <c r="CE133" s="12">
        <f>IFERROR((SUM(W133:Z133)-(SUMIFS('Forecast Data'!H:H,'Forecast Data'!B:B,D133,'Forecast Data'!C:C,BJ$6)+SUMIFS('Forecast Data'!H:H,'Forecast Data'!B:B,D133,'Forecast Data'!C:C,BK$6)+SUMIFS('Forecast Data'!H:H,'Forecast Data'!B:B,D133,'Forecast Data'!C:C,BL$6)+SUMIFS('Forecast Data'!H:H,'Forecast Data'!B:B,D133,'Forecast Data'!C:C,BM$6)))/(SUMIFS('Forecast Data'!H:H,'Forecast Data'!B:B,D133,'Forecast Data'!C:C,BJ$6)+SUMIFS('Forecast Data'!H:H,'Forecast Data'!B:B,D133,'Forecast Data'!C:C,BK$6)+SUMIFS('Forecast Data'!H:H,'Forecast Data'!B:B,D133,'Forecast Data'!C:C,BL$6)+SUMIFS('Forecast Data'!H:H,'Forecast Data'!B:B,D133,'Forecast Data'!C:C,BM$6)),"")</f>
        <v>0.73913043478260865</v>
      </c>
      <c r="CF133" s="12">
        <f t="shared" si="22"/>
        <v>-7.0121609684307368E-5</v>
      </c>
      <c r="CG133" s="12">
        <f t="shared" si="23"/>
        <v>3.5631395882568969E-6</v>
      </c>
      <c r="CH133" s="13">
        <f t="shared" si="24"/>
        <v>-7.368474927256426E-3</v>
      </c>
      <c r="CI133" s="13"/>
    </row>
    <row r="134" spans="1:87" ht="13.2">
      <c r="A134" s="1"/>
      <c r="B134" t="str">
        <f t="shared" si="46"/>
        <v>Atrium - Klean Athlete</v>
      </c>
      <c r="D134" t="s">
        <v>167</v>
      </c>
      <c r="E134" s="11">
        <f>SUMIFS('Fin Data'!F:F,'Fin Data'!A:A,D134)</f>
        <v>3383</v>
      </c>
      <c r="F134" s="11">
        <f>SUMIFS('Fin Data with 6 week hist'!I:I,'Fin Data with 6 week hist'!$A:$A,$D134)</f>
        <v>4003</v>
      </c>
      <c r="G134" s="11">
        <f>SUMIFS('Fin Data with 6 week hist'!J:J,'Fin Data with 6 week hist'!$A:$A,$D134)</f>
        <v>3836</v>
      </c>
      <c r="H134" s="11">
        <f>SUMIFS('Fin Data with 6 week hist'!K:K,'Fin Data with 6 week hist'!$A:$A,$D134)+SUMIFS('Unit Cancellations'!D:D,'Unit Cancellations'!$B:$B,$D134)</f>
        <v>3793</v>
      </c>
      <c r="I134" s="11">
        <f>SUMIFS('Fin Data with 6 week hist'!L:L,'Fin Data with 6 week hist'!$A:$A,$D134)+SUMIFS('Unit Cancellations'!E:E,'Unit Cancellations'!$B:$B,$D134)</f>
        <v>3672</v>
      </c>
      <c r="J134" s="11">
        <f>SUMIFS('Fin Data with 6 week hist'!M:M,'Fin Data with 6 week hist'!$A:$A,$D134)+SUMIFS('Unit Cancellations'!F:F,'Unit Cancellations'!$B:$B,$D134)</f>
        <v>3660</v>
      </c>
      <c r="K134" s="11">
        <f>SUMIFS('Fin Data with 6 week hist'!N:N,'Fin Data with 6 week hist'!$A:$A,$D134)+SUMIFS('Unit Cancellations'!G:G,'Unit Cancellations'!$B:$B,$D134)</f>
        <v>3910</v>
      </c>
      <c r="L134" s="11">
        <f>SUMIFS('Fin Data'!AN:AN,'Fin Data'!A:A,D134)</f>
        <v>3812.1666666666665</v>
      </c>
      <c r="M134" s="12">
        <f>IFERROR(SUMIFS('Fin Data'!AO:AO,'Fin Data'!A:A,D134),"")</f>
        <v>0.12685978914178733</v>
      </c>
      <c r="N134" s="1"/>
      <c r="O134" s="11">
        <f t="shared" si="12"/>
        <v>4337.5</v>
      </c>
      <c r="P134" s="12">
        <f t="shared" si="13"/>
        <v>0.13569418079465864</v>
      </c>
      <c r="Q134" s="1"/>
      <c r="R134" s="11">
        <f t="shared" si="14"/>
        <v>4204.875</v>
      </c>
      <c r="S134" s="12">
        <f t="shared" si="15"/>
        <v>9.2494560098730152E-2</v>
      </c>
      <c r="T134" s="11">
        <f t="shared" si="16"/>
        <v>4016.125</v>
      </c>
      <c r="U134" s="1" t="e">
        <f t="shared" si="47"/>
        <v>#REF!</v>
      </c>
      <c r="V134" s="1"/>
      <c r="W134" s="11">
        <f>SUMIFS('Forecast Data'!$D:$D,'Forecast Data'!$C:$C,W$6,'Forecast Data'!$B:$B,$D134)</f>
        <v>4938</v>
      </c>
      <c r="X134" s="11">
        <f>SUMIFS('Forecast Data'!$D:$D,'Forecast Data'!$C:$C,X$6,'Forecast Data'!$B:$B,$D134)</f>
        <v>4101</v>
      </c>
      <c r="Y134" s="11">
        <f>SUMIFS('Forecast Data'!$D:$D,'Forecast Data'!$C:$C,Y$6,'Forecast Data'!$B:$B,$D134)</f>
        <v>4140</v>
      </c>
      <c r="Z134" s="11">
        <f>SUMIFS('Forecast Data'!$D:$D,'Forecast Data'!$C:$C,Z$6,'Forecast Data'!$B:$B,$D134)</f>
        <v>4171</v>
      </c>
      <c r="AA134" s="11">
        <f>SUMIFS('Forecast Data'!$D:$D,'Forecast Data'!$C:$C,AA$6,'Forecast Data'!$B:$B,$D134)</f>
        <v>4171</v>
      </c>
      <c r="AB134" s="11">
        <f>SUMIFS('Forecast Data'!$D:$D,'Forecast Data'!$C:$C,AB$6,'Forecast Data'!$B:$B,$D134)</f>
        <v>4171</v>
      </c>
      <c r="AC134" s="11">
        <f>SUMIFS('Forecast Data'!$D:$D,'Forecast Data'!$C:$C,AC$6,'Forecast Data'!$B:$B,$D134)</f>
        <v>3989</v>
      </c>
      <c r="AD134" s="11">
        <f>SUMIFS('Forecast Data'!$D:$D,'Forecast Data'!$C:$C,AD$6,'Forecast Data'!$B:$B,$D134)</f>
        <v>3958</v>
      </c>
      <c r="AE134" s="11">
        <f>SUMIFS('Forecast Data'!$D:$D,'Forecast Data'!$C:$C,AE$6,'Forecast Data'!$B:$B,$D134)</f>
        <v>3962</v>
      </c>
      <c r="AF134" s="11">
        <f>SUMIFS('Forecast Data'!$D:$D,'Forecast Data'!$C:$C,AF$6,'Forecast Data'!$B:$B,$D134)</f>
        <v>3963</v>
      </c>
      <c r="AG134" s="11">
        <f>SUMIFS('Forecast Data'!$D:$D,'Forecast Data'!$C:$C,AG$6,'Forecast Data'!$B:$B,$D134)</f>
        <v>4061</v>
      </c>
      <c r="AH134" s="11">
        <f>SUMIFS('Forecast Data'!$D:$D,'Forecast Data'!$C:$C,AH$6,'Forecast Data'!$B:$B,$D134)</f>
        <v>4078</v>
      </c>
      <c r="AI134" s="1"/>
      <c r="AJ134" s="12">
        <f>IF(SUMIFS('Forecast Data'!$E:$E,'Forecast Data'!$C:$C,AJ$6,'Forecast Data'!$B:$B,$D134)=0,"",SUMIFS('Forecast Data'!$E:$E,'Forecast Data'!$C:$C,AJ$6,'Forecast Data'!$B:$B,$D134))</f>
        <v>0.35</v>
      </c>
      <c r="AK134" s="12">
        <f>IF(SUMIFS('Forecast Data'!$E:$E,'Forecast Data'!$C:$C,AK$6,'Forecast Data'!$B:$B,$D134)=0,"",SUMIFS('Forecast Data'!$E:$E,'Forecast Data'!$C:$C,AK$6,'Forecast Data'!$B:$B,$D134))</f>
        <v>0.05</v>
      </c>
      <c r="AL134" s="12">
        <f>IF(SUMIFS('Forecast Data'!$E:$E,'Forecast Data'!$C:$C,AL$6,'Forecast Data'!$B:$B,$D134)=0,"",SUMIFS('Forecast Data'!$E:$E,'Forecast Data'!$C:$C,AL$6,'Forecast Data'!$B:$B,$D134))</f>
        <v>0.1</v>
      </c>
      <c r="AM134" s="12">
        <f>IF(SUMIFS('Forecast Data'!$E:$E,'Forecast Data'!$C:$C,AM$6,'Forecast Data'!$B:$B,$D134)=0,"",SUMIFS('Forecast Data'!$E:$E,'Forecast Data'!$C:$C,AM$6,'Forecast Data'!$B:$B,$D134))</f>
        <v>0.06</v>
      </c>
      <c r="AN134" s="12">
        <f>IF(SUMIFS('Forecast Data'!$E:$E,'Forecast Data'!$C:$C,AN$6,'Forecast Data'!$B:$B,$D134)=0,"",SUMIFS('Forecast Data'!$E:$E,'Forecast Data'!$C:$C,AN$6,'Forecast Data'!$B:$B,$D134))</f>
        <v>0.08</v>
      </c>
      <c r="AO134" s="12">
        <f>IF(SUMIFS('Forecast Data'!$E:$E,'Forecast Data'!$C:$C,AO$6,'Forecast Data'!$B:$B,$D134)=0,"",SUMIFS('Forecast Data'!$E:$E,'Forecast Data'!$C:$C,AO$6,'Forecast Data'!$B:$B,$D134))</f>
        <v>0.09</v>
      </c>
      <c r="AP134" s="12">
        <f>IF(SUMIFS('Forecast Data'!$E:$E,'Forecast Data'!$C:$C,AP$6,'Forecast Data'!$B:$B,$D134)=0,"",SUMIFS('Forecast Data'!$E:$E,'Forecast Data'!$C:$C,AP$6,'Forecast Data'!$B:$B,$D134))</f>
        <v>0.04</v>
      </c>
      <c r="AQ134" s="12">
        <f>IF(SUMIFS('Forecast Data'!$E:$E,'Forecast Data'!$C:$C,AQ$6,'Forecast Data'!$B:$B,$D134)=0,"",SUMIFS('Forecast Data'!$E:$E,'Forecast Data'!$C:$C,AQ$6,'Forecast Data'!$B:$B,$D134))</f>
        <v>-0.01</v>
      </c>
      <c r="AR134" s="12">
        <f>IF(SUMIFS('Forecast Data'!$E:$E,'Forecast Data'!$C:$C,AR$6,'Forecast Data'!$B:$B,$D134)=0,"",SUMIFS('Forecast Data'!$E:$E,'Forecast Data'!$C:$C,AR$6,'Forecast Data'!$B:$B,$D134))</f>
        <v>0.09</v>
      </c>
      <c r="AS134" s="12" t="str">
        <f>IF(SUMIFS('Forecast Data'!$E:$E,'Forecast Data'!$C:$C,AS$6,'Forecast Data'!$B:$B,$D134)=0,"",SUMIFS('Forecast Data'!$E:$E,'Forecast Data'!$C:$C,AS$6,'Forecast Data'!$B:$B,$D134))</f>
        <v/>
      </c>
      <c r="AT134" s="12" t="str">
        <f>IF(SUMIFS('Forecast Data'!$E:$E,'Forecast Data'!$C:$C,AT$6,'Forecast Data'!$B:$B,$D134)=0,"",SUMIFS('Forecast Data'!$E:$E,'Forecast Data'!$C:$C,AT$6,'Forecast Data'!$B:$B,$D134))</f>
        <v/>
      </c>
      <c r="AU134" s="12">
        <f>IF(SUMIFS('Forecast Data'!$E:$E,'Forecast Data'!$C:$C,AU$6,'Forecast Data'!$B:$B,$D134)=0,"",SUMIFS('Forecast Data'!$E:$E,'Forecast Data'!$C:$C,AU$6,'Forecast Data'!$B:$B,$D134))</f>
        <v>0.08</v>
      </c>
      <c r="AV134" s="1"/>
      <c r="AW134" s="11">
        <f>SUMIFS('OP Units'!E:E,'OP Units'!$A:$A,$D134)</f>
        <v>3878</v>
      </c>
      <c r="AX134" s="11">
        <f>SUMIFS('OP Units'!F:F,'OP Units'!$A:$A,$D134)</f>
        <v>3829</v>
      </c>
      <c r="AY134" s="11">
        <f>SUMIFS('OP Units'!G:G,'OP Units'!$A:$A,$D134)</f>
        <v>4135</v>
      </c>
      <c r="AZ134" s="11">
        <f>SUMIFS('OP Units'!H:H,'OP Units'!$A:$A,$D134)</f>
        <v>4097</v>
      </c>
      <c r="BA134" s="11">
        <f>SUMIFS('OP Units'!I:I,'OP Units'!$A:$A,$D134)</f>
        <v>3937</v>
      </c>
      <c r="BB134" s="11">
        <f>SUMIFS('OP Units'!J:J,'OP Units'!$A:$A,$D134)</f>
        <v>4076</v>
      </c>
      <c r="BC134" s="11">
        <f>SUMIFS('OP Units'!K:K,'OP Units'!$A:$A,$D134)</f>
        <v>4076</v>
      </c>
      <c r="BD134" s="11">
        <f>SUMIFS('OP Units'!L:L,'OP Units'!$A:$A,$D134)</f>
        <v>4101</v>
      </c>
      <c r="BE134" s="11">
        <f>SUMIFS('OP Units'!M:M,'OP Units'!$A:$A,$D134)</f>
        <v>4046</v>
      </c>
      <c r="BF134" s="11">
        <f>SUMIFS('OP Units'!N:N,'OP Units'!$A:$A,$D134)</f>
        <v>4311</v>
      </c>
      <c r="BG134" s="11">
        <f>SUMIFS('OP Units'!O:O,'OP Units'!$A:$A,$D134)</f>
        <v>4597</v>
      </c>
      <c r="BH134" s="11">
        <f>SUMIFS('OP Units'!P:P,'OP Units'!$A:$A,$D134)</f>
        <v>4457</v>
      </c>
      <c r="BI134" s="1"/>
      <c r="BJ134" s="12">
        <f>IFERROR((SUMIFS('OP Units'!E:E,'OP Units'!$A:$A,$D134)-SUMIFS('Forecast Data'!$H:$H,'Forecast Data'!$C:$C,BJ$6,'Forecast Data'!$B:$B,$D134))/SUMIFS('Forecast Data'!$H:$H,'Forecast Data'!$C:$C,BJ$6,'Forecast Data'!$B:$B,$D134),"")</f>
        <v>6.1302681992337162E-2</v>
      </c>
      <c r="BK134" s="12">
        <f>IFERROR((SUMIFS('OP Units'!F:F,'OP Units'!$A:$A,$D134)-SUMIFS('Forecast Data'!$H:$H,'Forecast Data'!$C:$C,BK$6,'Forecast Data'!$B:$B,$D134))/SUMIFS('Forecast Data'!$H:$H,'Forecast Data'!$C:$C,BK$6,'Forecast Data'!$B:$B,$D134),"")</f>
        <v>-1.7197125256673513E-2</v>
      </c>
      <c r="BL134" s="12">
        <f>IFERROR((SUMIFS('OP Units'!G:G,'OP Units'!$A:$A,$D134)-SUMIFS('Forecast Data'!$H:$H,'Forecast Data'!$C:$C,BL$6,'Forecast Data'!$B:$B,$D134))/SUMIFS('Forecast Data'!$H:$H,'Forecast Data'!$C:$C,BL$6,'Forecast Data'!$B:$B,$D134),"")</f>
        <v>9.4784220280646009E-2</v>
      </c>
      <c r="BM134" s="12">
        <f>IFERROR((SUMIFS('OP Units'!H:H,'OP Units'!$A:$A,$D134)-SUMIFS('Forecast Data'!$H:$H,'Forecast Data'!$C:$C,BM$6,'Forecast Data'!$B:$B,$D134))/SUMIFS('Forecast Data'!$H:$H,'Forecast Data'!$C:$C,BM$6,'Forecast Data'!$B:$B,$D134),"")</f>
        <v>3.7215189873417723E-2</v>
      </c>
      <c r="BN134" s="12">
        <f>IFERROR((SUMIFS('OP Units'!I:I,'OP Units'!$A:$A,$D134)-SUMIFS('Forecast Data'!$H:$H,'Forecast Data'!$C:$C,BN$6,'Forecast Data'!$B:$B,$D134))/SUMIFS('Forecast Data'!$H:$H,'Forecast Data'!$C:$C,BN$6,'Forecast Data'!$B:$B,$D134),"")</f>
        <v>1.9684019684019685E-2</v>
      </c>
      <c r="BO134" s="12">
        <f>IFERROR((SUMIFS('OP Units'!J:J,'OP Units'!$A:$A,$D134)-SUMIFS('Forecast Data'!$H:$H,'Forecast Data'!$C:$C,BO$6,'Forecast Data'!$B:$B,$D134))/SUMIFS('Forecast Data'!$H:$H,'Forecast Data'!$C:$C,BO$6,'Forecast Data'!$B:$B,$D134),"")</f>
        <v>6.4229765013054829E-2</v>
      </c>
      <c r="BP134" s="12">
        <f>IFERROR((SUMIFS('OP Units'!K:K,'OP Units'!$A:$A,$D134)-SUMIFS('Forecast Data'!$H:$H,'Forecast Data'!$C:$C,BP$6,'Forecast Data'!$B:$B,$D134))/SUMIFS('Forecast Data'!$H:$H,'Forecast Data'!$C:$C,BP$6,'Forecast Data'!$B:$B,$D134),"")</f>
        <v>6.2011464304325171E-2</v>
      </c>
      <c r="BQ134" s="12">
        <f>IFERROR((SUMIFS('OP Units'!L:L,'OP Units'!$A:$A,$D134)-SUMIFS('Forecast Data'!$H:$H,'Forecast Data'!$C:$C,BQ$6,'Forecast Data'!$B:$B,$D134))/SUMIFS('Forecast Data'!$H:$H,'Forecast Data'!$C:$C,BQ$6,'Forecast Data'!$B:$B,$D134),"")</f>
        <v>2.9109159347553325E-2</v>
      </c>
      <c r="BR134" s="12">
        <f>IFERROR((SUMIFS('OP Units'!M:M,'OP Units'!$A:$A,$D134)-SUMIFS('Forecast Data'!$H:$H,'Forecast Data'!$C:$C,BR$6,'Forecast Data'!$B:$B,$D134))/SUMIFS('Forecast Data'!$H:$H,'Forecast Data'!$C:$C,BR$6,'Forecast Data'!$B:$B,$D134),"")</f>
        <v>0.11306740027510316</v>
      </c>
      <c r="BS134" s="12">
        <f>IFERROR((SUMIFS('OP Units'!N:N,'OP Units'!$A:$A,$D134)-SUMIFS('Forecast Data'!$H:$H,'Forecast Data'!$C:$C,BS$6,'Forecast Data'!$B:$B,$D134))/SUMIFS('Forecast Data'!$H:$H,'Forecast Data'!$C:$C,BS$6,'Forecast Data'!$B:$B,$D134),"")</f>
        <v>8.4255533199195168E-2</v>
      </c>
      <c r="BT134" s="12">
        <f>IFERROR((SUMIFS('OP Units'!O:O,'OP Units'!$A:$A,$D134)-SUMIFS('Forecast Data'!$H:$H,'Forecast Data'!$C:$C,BT$6,'Forecast Data'!$B:$B,$D134))/SUMIFS('Forecast Data'!$H:$H,'Forecast Data'!$C:$C,BT$6,'Forecast Data'!$B:$B,$D134),"")</f>
        <v>0.13506172839506173</v>
      </c>
      <c r="BU134" s="12">
        <f>IFERROR((SUMIFS('OP Units'!P:P,'OP Units'!$A:$A,$D134)-SUMIFS('Forecast Data'!$H:$H,'Forecast Data'!$C:$C,BU$6,'Forecast Data'!$B:$B,$D134))/SUMIFS('Forecast Data'!$H:$H,'Forecast Data'!$C:$C,BU$6,'Forecast Data'!$B:$B,$D134),"")</f>
        <v>0.1753691983122363</v>
      </c>
      <c r="BV134" s="12"/>
      <c r="BW134" s="11">
        <f>(SUMIFS('Forecast Data'!H:H,'Forecast Data'!B:B,D134,'Forecast Data'!C:C,BK$6)+SUMIFS('Forecast Data'!H:H,'Forecast Data'!B:B,D134,'Forecast Data'!C:C,BL$6)+SUMIFS('Forecast Data'!H:H,'Forecast Data'!B:B,D134,'Forecast Data'!C:C,BM$6)+SUMIFS('Forecast Data'!H:H,'Forecast Data'!B:B,D134,'Forecast Data'!C:C,BN$6)+SUMIFS('Forecast Data'!H:H,'Forecast Data'!B:B,D134,'Forecast Data'!C:C,BO$6)+SUMIFS('Forecast Data'!H:H,'Forecast Data'!B:B,D134,'Forecast Data'!C:C,BP$6)+SUMIFS('Forecast Data'!H:H,'Forecast Data'!B:B,D134,'Forecast Data'!C:C,BQ$6)+SUMIFS('Forecast Data'!H:H,'Forecast Data'!B:B,D134,'Forecast Data'!C:C,BJ$6))/8</f>
        <v>3848.875</v>
      </c>
      <c r="BX134" s="12">
        <f>IFERROR((SUM(W134:AD134)-(SUMIFS('Forecast Data'!H:H,'Forecast Data'!B:B,B134,'Forecast Data'!C:C,BJ$6)+SUMIFS('Forecast Data'!H:H,'Forecast Data'!B:B,B134,'Forecast Data'!C:C,BK$6)+SUMIFS('Forecast Data'!H:H,'Forecast Data'!B:B,B134,'Forecast Data'!C:C,BL$6)+SUMIFS('Forecast Data'!H:H,'Forecast Data'!B:B,B134,'Forecast Data'!C:C,BM$6)+SUMIFS('Forecast Data'!H:H,'Forecast Data'!B:B,B134,'Forecast Data'!C:C,BN$6)+SUMIFS('Forecast Data'!H:H,'Forecast Data'!B:B,B134,'Forecast Data'!C:C,BO$6)+SUMIFS('Forecast Data'!H:H,'Forecast Data'!B:B,B134,'Forecast Data'!C:C,BP$6)+SUMIFS('Forecast Data'!H:H,'Forecast Data'!B:B,B134,'Forecast Data'!C:C,BQ$6)))/(SUMIFS('Forecast Data'!H:H,'Forecast Data'!B:B,B134,'Forecast Data'!C:C,BJ$6)+SUMIFS('Forecast Data'!H:H,'Forecast Data'!B:B,B134,'Forecast Data'!C:C,BK$6)+SUMIFS('Forecast Data'!H:H,'Forecast Data'!B:B,B134,'Forecast Data'!C:C,BL$6)+SUMIFS('Forecast Data'!H:H,'Forecast Data'!B:B,B134,'Forecast Data'!C:C,BM$6)+SUMIFS('Forecast Data'!H:H,'Forecast Data'!B:B,B134,'Forecast Data'!C:C,BN$6)+SUMIFS('Forecast Data'!H:H,'Forecast Data'!B:B,B134,'Forecast Data'!C:C,BO$6)+SUMIFS('Forecast Data'!H:H,'Forecast Data'!B:B,B134,'Forecast Data'!C:C,BP$6)+SUMIFS('Forecast Data'!H:H,'Forecast Data'!B:B,B134,'Forecast Data'!C:C,BQ$6)),"")</f>
        <v>9.2494560098730152E-2</v>
      </c>
      <c r="BY134" s="12">
        <f t="shared" si="18"/>
        <v>3.6699826206725901E-4</v>
      </c>
      <c r="BZ134" s="16">
        <f t="shared" si="19"/>
        <v>2.9273845271954492E-4</v>
      </c>
      <c r="CA134" s="13">
        <f t="shared" si="20"/>
        <v>7.4259809347714083E-3</v>
      </c>
      <c r="CB134" s="12">
        <f t="shared" si="21"/>
        <v>7.4259809347714087E-5</v>
      </c>
      <c r="CC134" s="12"/>
      <c r="CD134" s="11">
        <f>(SUMIFS('Forecast Data'!H:H,'Forecast Data'!B:B,D134,'Forecast Data'!C:C,BK$6)+SUMIFS('Forecast Data'!H:H,'Forecast Data'!B:B,D134,'Forecast Data'!C:C,BL$6)+SUMIFS('Forecast Data'!H:H,'Forecast Data'!B:B,D134,'Forecast Data'!C:C,BM$6)+SUMIFS('Forecast Data'!H:H,'Forecast Data'!B:B,D134,'Forecast Data'!C:C,BJ$6))/4</f>
        <v>3819.25</v>
      </c>
      <c r="CE134" s="12">
        <f>IFERROR((SUM(W134:Z134)-(SUMIFS('Forecast Data'!H:H,'Forecast Data'!B:B,D134,'Forecast Data'!C:C,BJ$6)+SUMIFS('Forecast Data'!H:H,'Forecast Data'!B:B,D134,'Forecast Data'!C:C,BK$6)+SUMIFS('Forecast Data'!H:H,'Forecast Data'!B:B,D134,'Forecast Data'!C:C,BL$6)+SUMIFS('Forecast Data'!H:H,'Forecast Data'!B:B,D134,'Forecast Data'!C:C,BM$6)))/(SUMIFS('Forecast Data'!H:H,'Forecast Data'!B:B,D134,'Forecast Data'!C:C,BJ$6)+SUMIFS('Forecast Data'!H:H,'Forecast Data'!B:B,D134,'Forecast Data'!C:C,BK$6)+SUMIFS('Forecast Data'!H:H,'Forecast Data'!B:B,D134,'Forecast Data'!C:C,BL$6)+SUMIFS('Forecast Data'!H:H,'Forecast Data'!B:B,D134,'Forecast Data'!C:C,BM$6)),"")</f>
        <v>0.13569418079465864</v>
      </c>
      <c r="CF134" s="12">
        <f t="shared" si="22"/>
        <v>3.6699826206725901E-4</v>
      </c>
      <c r="CG134" s="12">
        <f t="shared" si="23"/>
        <v>4.3449343332097338E-4</v>
      </c>
      <c r="CH134" s="13">
        <f t="shared" si="24"/>
        <v>-6.7495171253714381E-3</v>
      </c>
      <c r="CI134" s="13"/>
    </row>
    <row r="135" spans="1:87" ht="13.2">
      <c r="A135" s="1"/>
      <c r="B135" t="str">
        <f t="shared" si="46"/>
        <v>Jan Marini Skin Research</v>
      </c>
      <c r="D135" t="s">
        <v>168</v>
      </c>
      <c r="E135" s="11">
        <f>SUMIFS('Fin Data'!F:F,'Fin Data'!A:A,D135)</f>
        <v>1621</v>
      </c>
      <c r="F135" s="11">
        <f>SUMIFS('Fin Data with 6 week hist'!I:I,'Fin Data with 6 week hist'!$A:$A,$D135)</f>
        <v>35</v>
      </c>
      <c r="G135" s="11">
        <f>SUMIFS('Fin Data with 6 week hist'!J:J,'Fin Data with 6 week hist'!$A:$A,$D135)</f>
        <v>41</v>
      </c>
      <c r="H135" s="11">
        <f>SUMIFS('Fin Data with 6 week hist'!K:K,'Fin Data with 6 week hist'!$A:$A,$D135)+SUMIFS('Unit Cancellations'!D:D,'Unit Cancellations'!$B:$B,$D135)</f>
        <v>23</v>
      </c>
      <c r="I135" s="11">
        <f>SUMIFS('Fin Data with 6 week hist'!L:L,'Fin Data with 6 week hist'!$A:$A,$D135)+SUMIFS('Unit Cancellations'!E:E,'Unit Cancellations'!$B:$B,$D135)</f>
        <v>28</v>
      </c>
      <c r="J135" s="11">
        <f>SUMIFS('Fin Data with 6 week hist'!M:M,'Fin Data with 6 week hist'!$A:$A,$D135)+SUMIFS('Unit Cancellations'!F:F,'Unit Cancellations'!$B:$B,$D135)</f>
        <v>70</v>
      </c>
      <c r="K135" s="11">
        <f>SUMIFS('Fin Data with 6 week hist'!N:N,'Fin Data with 6 week hist'!$A:$A,$D135)+SUMIFS('Unit Cancellations'!G:G,'Unit Cancellations'!$B:$B,$D135)</f>
        <v>24</v>
      </c>
      <c r="L135" s="11">
        <f>SUMIFS('Fin Data'!AN:AN,'Fin Data'!A:A,D135)</f>
        <v>37.333333333333336</v>
      </c>
      <c r="M135" s="12">
        <f>IFERROR(SUMIFS('Fin Data'!AO:AO,'Fin Data'!A:A,D135),"")</f>
        <v>-0.97696894920830768</v>
      </c>
      <c r="N135" s="1"/>
      <c r="O135" s="11">
        <f t="shared" si="12"/>
        <v>93.5</v>
      </c>
      <c r="P135" s="12">
        <f t="shared" si="13"/>
        <v>-0.94364923911405751</v>
      </c>
      <c r="Q135" s="1"/>
      <c r="R135" s="11">
        <f t="shared" si="14"/>
        <v>102</v>
      </c>
      <c r="S135" s="12">
        <f t="shared" si="15"/>
        <v>-0.93987621573828473</v>
      </c>
      <c r="T135" s="11">
        <f t="shared" si="16"/>
        <v>0</v>
      </c>
      <c r="U135" s="1" t="e">
        <f t="shared" si="47"/>
        <v>#REF!</v>
      </c>
      <c r="V135" s="1"/>
      <c r="W135" s="11">
        <f>SUMIFS('Forecast Data'!$D:$D,'Forecast Data'!$C:$C,W$6,'Forecast Data'!$B:$B,$D135)</f>
        <v>89</v>
      </c>
      <c r="X135" s="11">
        <f>SUMIFS('Forecast Data'!$D:$D,'Forecast Data'!$C:$C,X$6,'Forecast Data'!$B:$B,$D135)</f>
        <v>89</v>
      </c>
      <c r="Y135" s="11">
        <f>SUMIFS('Forecast Data'!$D:$D,'Forecast Data'!$C:$C,Y$6,'Forecast Data'!$B:$B,$D135)</f>
        <v>89</v>
      </c>
      <c r="Z135" s="11">
        <f>SUMIFS('Forecast Data'!$D:$D,'Forecast Data'!$C:$C,Z$6,'Forecast Data'!$B:$B,$D135)</f>
        <v>107</v>
      </c>
      <c r="AA135" s="11">
        <f>SUMIFS('Forecast Data'!$D:$D,'Forecast Data'!$C:$C,AA$6,'Forecast Data'!$B:$B,$D135)</f>
        <v>109</v>
      </c>
      <c r="AB135" s="11">
        <f>SUMIFS('Forecast Data'!$D:$D,'Forecast Data'!$C:$C,AB$6,'Forecast Data'!$B:$B,$D135)</f>
        <v>110</v>
      </c>
      <c r="AC135" s="11">
        <f>SUMIFS('Forecast Data'!$D:$D,'Forecast Data'!$C:$C,AC$6,'Forecast Data'!$B:$B,$D135)</f>
        <v>110</v>
      </c>
      <c r="AD135" s="11">
        <f>SUMIFS('Forecast Data'!$D:$D,'Forecast Data'!$C:$C,AD$6,'Forecast Data'!$B:$B,$D135)</f>
        <v>113</v>
      </c>
      <c r="AE135" s="11">
        <f>SUMIFS('Forecast Data'!$D:$D,'Forecast Data'!$C:$C,AE$6,'Forecast Data'!$B:$B,$D135)</f>
        <v>111</v>
      </c>
      <c r="AF135" s="11">
        <f>SUMIFS('Forecast Data'!$D:$D,'Forecast Data'!$C:$C,AF$6,'Forecast Data'!$B:$B,$D135)</f>
        <v>109</v>
      </c>
      <c r="AG135" s="11">
        <f>SUMIFS('Forecast Data'!$D:$D,'Forecast Data'!$C:$C,AG$6,'Forecast Data'!$B:$B,$D135)</f>
        <v>110</v>
      </c>
      <c r="AH135" s="11">
        <f>SUMIFS('Forecast Data'!$D:$D,'Forecast Data'!$C:$C,AH$6,'Forecast Data'!$B:$B,$D135)</f>
        <v>108</v>
      </c>
      <c r="AI135" s="1"/>
      <c r="AJ135" s="12">
        <f>IF(SUMIFS('Forecast Data'!$E:$E,'Forecast Data'!$C:$C,AJ$6,'Forecast Data'!$B:$B,$D135)=0,"",SUMIFS('Forecast Data'!$E:$E,'Forecast Data'!$C:$C,AJ$6,'Forecast Data'!$B:$B,$D135))</f>
        <v>-0.95</v>
      </c>
      <c r="AK135" s="12">
        <f>IF(SUMIFS('Forecast Data'!$E:$E,'Forecast Data'!$C:$C,AK$6,'Forecast Data'!$B:$B,$D135)=0,"",SUMIFS('Forecast Data'!$E:$E,'Forecast Data'!$C:$C,AK$6,'Forecast Data'!$B:$B,$D135))</f>
        <v>-0.95</v>
      </c>
      <c r="AL135" s="12">
        <f>IF(SUMIFS('Forecast Data'!$E:$E,'Forecast Data'!$C:$C,AL$6,'Forecast Data'!$B:$B,$D135)=0,"",SUMIFS('Forecast Data'!$E:$E,'Forecast Data'!$C:$C,AL$6,'Forecast Data'!$B:$B,$D135))</f>
        <v>-0.94</v>
      </c>
      <c r="AM135" s="12">
        <f>IF(SUMIFS('Forecast Data'!$E:$E,'Forecast Data'!$C:$C,AM$6,'Forecast Data'!$B:$B,$D135)=0,"",SUMIFS('Forecast Data'!$E:$E,'Forecast Data'!$C:$C,AM$6,'Forecast Data'!$B:$B,$D135))</f>
        <v>-0.94</v>
      </c>
      <c r="AN135" s="12">
        <f>IF(SUMIFS('Forecast Data'!$E:$E,'Forecast Data'!$C:$C,AN$6,'Forecast Data'!$B:$B,$D135)=0,"",SUMIFS('Forecast Data'!$E:$E,'Forecast Data'!$C:$C,AN$6,'Forecast Data'!$B:$B,$D135))</f>
        <v>-0.94</v>
      </c>
      <c r="AO135" s="12">
        <f>IF(SUMIFS('Forecast Data'!$E:$E,'Forecast Data'!$C:$C,AO$6,'Forecast Data'!$B:$B,$D135)=0,"",SUMIFS('Forecast Data'!$E:$E,'Forecast Data'!$C:$C,AO$6,'Forecast Data'!$B:$B,$D135))</f>
        <v>-0.94</v>
      </c>
      <c r="AP135" s="12">
        <f>IF(SUMIFS('Forecast Data'!$E:$E,'Forecast Data'!$C:$C,AP$6,'Forecast Data'!$B:$B,$D135)=0,"",SUMIFS('Forecast Data'!$E:$E,'Forecast Data'!$C:$C,AP$6,'Forecast Data'!$B:$B,$D135))</f>
        <v>-0.94</v>
      </c>
      <c r="AQ135" s="12">
        <f>IF(SUMIFS('Forecast Data'!$E:$E,'Forecast Data'!$C:$C,AQ$6,'Forecast Data'!$B:$B,$D135)=0,"",SUMIFS('Forecast Data'!$E:$E,'Forecast Data'!$C:$C,AQ$6,'Forecast Data'!$B:$B,$D135))</f>
        <v>-0.93</v>
      </c>
      <c r="AR135" s="12">
        <f>IF(SUMIFS('Forecast Data'!$E:$E,'Forecast Data'!$C:$C,AR$6,'Forecast Data'!$B:$B,$D135)=0,"",SUMIFS('Forecast Data'!$E:$E,'Forecast Data'!$C:$C,AR$6,'Forecast Data'!$B:$B,$D135))</f>
        <v>-0.94</v>
      </c>
      <c r="AS135" s="12">
        <f>IF(SUMIFS('Forecast Data'!$E:$E,'Forecast Data'!$C:$C,AS$6,'Forecast Data'!$B:$B,$D135)=0,"",SUMIFS('Forecast Data'!$E:$E,'Forecast Data'!$C:$C,AS$6,'Forecast Data'!$B:$B,$D135))</f>
        <v>-0.93</v>
      </c>
      <c r="AT135" s="12">
        <f>IF(SUMIFS('Forecast Data'!$E:$E,'Forecast Data'!$C:$C,AT$6,'Forecast Data'!$B:$B,$D135)=0,"",SUMIFS('Forecast Data'!$E:$E,'Forecast Data'!$C:$C,AT$6,'Forecast Data'!$B:$B,$D135))</f>
        <v>-0.93</v>
      </c>
      <c r="AU135" s="12">
        <f>IF(SUMIFS('Forecast Data'!$E:$E,'Forecast Data'!$C:$C,AU$6,'Forecast Data'!$B:$B,$D135)=0,"",SUMIFS('Forecast Data'!$E:$E,'Forecast Data'!$C:$C,AU$6,'Forecast Data'!$B:$B,$D135))</f>
        <v>-0.93</v>
      </c>
      <c r="AV135" s="1"/>
      <c r="AW135" s="11">
        <f>SUMIFS('OP Units'!E:E,'OP Units'!$A:$A,$D135)</f>
        <v>0</v>
      </c>
      <c r="AX135" s="11">
        <f>SUMIFS('OP Units'!F:F,'OP Units'!$A:$A,$D135)</f>
        <v>0</v>
      </c>
      <c r="AY135" s="11">
        <f>SUMIFS('OP Units'!G:G,'OP Units'!$A:$A,$D135)</f>
        <v>0</v>
      </c>
      <c r="AZ135" s="11">
        <f>SUMIFS('OP Units'!H:H,'OP Units'!$A:$A,$D135)</f>
        <v>0</v>
      </c>
      <c r="BA135" s="11">
        <f>SUMIFS('OP Units'!I:I,'OP Units'!$A:$A,$D135)</f>
        <v>0</v>
      </c>
      <c r="BB135" s="11">
        <f>SUMIFS('OP Units'!J:J,'OP Units'!$A:$A,$D135)</f>
        <v>0</v>
      </c>
      <c r="BC135" s="11">
        <f>SUMIFS('OP Units'!K:K,'OP Units'!$A:$A,$D135)</f>
        <v>0</v>
      </c>
      <c r="BD135" s="11">
        <f>SUMIFS('OP Units'!L:L,'OP Units'!$A:$A,$D135)</f>
        <v>0</v>
      </c>
      <c r="BE135" s="11">
        <f>SUMIFS('OP Units'!M:M,'OP Units'!$A:$A,$D135)</f>
        <v>0</v>
      </c>
      <c r="BF135" s="11">
        <f>SUMIFS('OP Units'!N:N,'OP Units'!$A:$A,$D135)</f>
        <v>0</v>
      </c>
      <c r="BG135" s="11">
        <f>SUMIFS('OP Units'!O:O,'OP Units'!$A:$A,$D135)</f>
        <v>0</v>
      </c>
      <c r="BH135" s="11">
        <f>SUMIFS('OP Units'!P:P,'OP Units'!$A:$A,$D135)</f>
        <v>0</v>
      </c>
      <c r="BI135" s="1"/>
      <c r="BJ135" s="12">
        <f>IFERROR((SUMIFS('OP Units'!E:E,'OP Units'!$A:$A,$D135)-SUMIFS('Forecast Data'!$H:$H,'Forecast Data'!$C:$C,BJ$6,'Forecast Data'!$B:$B,$D135))/SUMIFS('Forecast Data'!$H:$H,'Forecast Data'!$C:$C,BJ$6,'Forecast Data'!$B:$B,$D135),"")</f>
        <v>-1</v>
      </c>
      <c r="BK135" s="12">
        <f>IFERROR((SUMIFS('OP Units'!F:F,'OP Units'!$A:$A,$D135)-SUMIFS('Forecast Data'!$H:$H,'Forecast Data'!$C:$C,BK$6,'Forecast Data'!$B:$B,$D135))/SUMIFS('Forecast Data'!$H:$H,'Forecast Data'!$C:$C,BK$6,'Forecast Data'!$B:$B,$D135),"")</f>
        <v>-1</v>
      </c>
      <c r="BL135" s="12">
        <f>IFERROR((SUMIFS('OP Units'!G:G,'OP Units'!$A:$A,$D135)-SUMIFS('Forecast Data'!$H:$H,'Forecast Data'!$C:$C,BL$6,'Forecast Data'!$B:$B,$D135))/SUMIFS('Forecast Data'!$H:$H,'Forecast Data'!$C:$C,BL$6,'Forecast Data'!$B:$B,$D135),"")</f>
        <v>-1</v>
      </c>
      <c r="BM135" s="12">
        <f>IFERROR((SUMIFS('OP Units'!H:H,'OP Units'!$A:$A,$D135)-SUMIFS('Forecast Data'!$H:$H,'Forecast Data'!$C:$C,BM$6,'Forecast Data'!$B:$B,$D135))/SUMIFS('Forecast Data'!$H:$H,'Forecast Data'!$C:$C,BM$6,'Forecast Data'!$B:$B,$D135),"")</f>
        <v>-1</v>
      </c>
      <c r="BN135" s="12">
        <f>IFERROR((SUMIFS('OP Units'!I:I,'OP Units'!$A:$A,$D135)-SUMIFS('Forecast Data'!$H:$H,'Forecast Data'!$C:$C,BN$6,'Forecast Data'!$B:$B,$D135))/SUMIFS('Forecast Data'!$H:$H,'Forecast Data'!$C:$C,BN$6,'Forecast Data'!$B:$B,$D135),"")</f>
        <v>-1</v>
      </c>
      <c r="BO135" s="12">
        <f>IFERROR((SUMIFS('OP Units'!J:J,'OP Units'!$A:$A,$D135)-SUMIFS('Forecast Data'!$H:$H,'Forecast Data'!$C:$C,BO$6,'Forecast Data'!$B:$B,$D135))/SUMIFS('Forecast Data'!$H:$H,'Forecast Data'!$C:$C,BO$6,'Forecast Data'!$B:$B,$D135),"")</f>
        <v>-1</v>
      </c>
      <c r="BP135" s="12">
        <f>IFERROR((SUMIFS('OP Units'!K:K,'OP Units'!$A:$A,$D135)-SUMIFS('Forecast Data'!$H:$H,'Forecast Data'!$C:$C,BP$6,'Forecast Data'!$B:$B,$D135))/SUMIFS('Forecast Data'!$H:$H,'Forecast Data'!$C:$C,BP$6,'Forecast Data'!$B:$B,$D135),"")</f>
        <v>-1</v>
      </c>
      <c r="BQ135" s="12">
        <f>IFERROR((SUMIFS('OP Units'!L:L,'OP Units'!$A:$A,$D135)-SUMIFS('Forecast Data'!$H:$H,'Forecast Data'!$C:$C,BQ$6,'Forecast Data'!$B:$B,$D135))/SUMIFS('Forecast Data'!$H:$H,'Forecast Data'!$C:$C,BQ$6,'Forecast Data'!$B:$B,$D135),"")</f>
        <v>-1</v>
      </c>
      <c r="BR135" s="12">
        <f>IFERROR((SUMIFS('OP Units'!M:M,'OP Units'!$A:$A,$D135)-SUMIFS('Forecast Data'!$H:$H,'Forecast Data'!$C:$C,BR$6,'Forecast Data'!$B:$B,$D135))/SUMIFS('Forecast Data'!$H:$H,'Forecast Data'!$C:$C,BR$6,'Forecast Data'!$B:$B,$D135),"")</f>
        <v>-1</v>
      </c>
      <c r="BS135" s="12">
        <f>IFERROR((SUMIFS('OP Units'!N:N,'OP Units'!$A:$A,$D135)-SUMIFS('Forecast Data'!$H:$H,'Forecast Data'!$C:$C,BS$6,'Forecast Data'!$B:$B,$D135))/SUMIFS('Forecast Data'!$H:$H,'Forecast Data'!$C:$C,BS$6,'Forecast Data'!$B:$B,$D135),"")</f>
        <v>-1</v>
      </c>
      <c r="BT135" s="12">
        <f>IFERROR((SUMIFS('OP Units'!O:O,'OP Units'!$A:$A,$D135)-SUMIFS('Forecast Data'!$H:$H,'Forecast Data'!$C:$C,BT$6,'Forecast Data'!$B:$B,$D135))/SUMIFS('Forecast Data'!$H:$H,'Forecast Data'!$C:$C,BT$6,'Forecast Data'!$B:$B,$D135),"")</f>
        <v>-1</v>
      </c>
      <c r="BU135" s="12">
        <f>IFERROR((SUMIFS('OP Units'!P:P,'OP Units'!$A:$A,$D135)-SUMIFS('Forecast Data'!$H:$H,'Forecast Data'!$C:$C,BU$6,'Forecast Data'!$B:$B,$D135))/SUMIFS('Forecast Data'!$H:$H,'Forecast Data'!$C:$C,BU$6,'Forecast Data'!$B:$B,$D135),"")</f>
        <v>-1</v>
      </c>
      <c r="BV135" s="12"/>
      <c r="BW135" s="11">
        <f>(SUMIFS('Forecast Data'!H:H,'Forecast Data'!B:B,D135,'Forecast Data'!C:C,BK$6)+SUMIFS('Forecast Data'!H:H,'Forecast Data'!B:B,D135,'Forecast Data'!C:C,BL$6)+SUMIFS('Forecast Data'!H:H,'Forecast Data'!B:B,D135,'Forecast Data'!C:C,BM$6)+SUMIFS('Forecast Data'!H:H,'Forecast Data'!B:B,D135,'Forecast Data'!C:C,BN$6)+SUMIFS('Forecast Data'!H:H,'Forecast Data'!B:B,D135,'Forecast Data'!C:C,BO$6)+SUMIFS('Forecast Data'!H:H,'Forecast Data'!B:B,D135,'Forecast Data'!C:C,BP$6)+SUMIFS('Forecast Data'!H:H,'Forecast Data'!B:B,D135,'Forecast Data'!C:C,BQ$6)+SUMIFS('Forecast Data'!H:H,'Forecast Data'!B:B,D135,'Forecast Data'!C:C,BJ$6))/8</f>
        <v>1696.5</v>
      </c>
      <c r="BX135" s="12">
        <f>IFERROR((SUM(W135:AD135)-(SUMIFS('Forecast Data'!H:H,'Forecast Data'!B:B,B135,'Forecast Data'!C:C,BJ$6)+SUMIFS('Forecast Data'!H:H,'Forecast Data'!B:B,B135,'Forecast Data'!C:C,BK$6)+SUMIFS('Forecast Data'!H:H,'Forecast Data'!B:B,B135,'Forecast Data'!C:C,BL$6)+SUMIFS('Forecast Data'!H:H,'Forecast Data'!B:B,B135,'Forecast Data'!C:C,BM$6)+SUMIFS('Forecast Data'!H:H,'Forecast Data'!B:B,B135,'Forecast Data'!C:C,BN$6)+SUMIFS('Forecast Data'!H:H,'Forecast Data'!B:B,B135,'Forecast Data'!C:C,BO$6)+SUMIFS('Forecast Data'!H:H,'Forecast Data'!B:B,B135,'Forecast Data'!C:C,BP$6)+SUMIFS('Forecast Data'!H:H,'Forecast Data'!B:B,B135,'Forecast Data'!C:C,BQ$6)))/(SUMIFS('Forecast Data'!H:H,'Forecast Data'!B:B,B135,'Forecast Data'!C:C,BJ$6)+SUMIFS('Forecast Data'!H:H,'Forecast Data'!B:B,B135,'Forecast Data'!C:C,BK$6)+SUMIFS('Forecast Data'!H:H,'Forecast Data'!B:B,B135,'Forecast Data'!C:C,BL$6)+SUMIFS('Forecast Data'!H:H,'Forecast Data'!B:B,B135,'Forecast Data'!C:C,BM$6)+SUMIFS('Forecast Data'!H:H,'Forecast Data'!B:B,B135,'Forecast Data'!C:C,BN$6)+SUMIFS('Forecast Data'!H:H,'Forecast Data'!B:B,B135,'Forecast Data'!C:C,BO$6)+SUMIFS('Forecast Data'!H:H,'Forecast Data'!B:B,B135,'Forecast Data'!C:C,BP$6)+SUMIFS('Forecast Data'!H:H,'Forecast Data'!B:B,B135,'Forecast Data'!C:C,BQ$6)),"")</f>
        <v>-0.93987621573828473</v>
      </c>
      <c r="BY135" s="12">
        <f t="shared" si="18"/>
        <v>-1.3542592179274161E-3</v>
      </c>
      <c r="BZ135" s="16">
        <f t="shared" si="19"/>
        <v>-1.311155794554254E-3</v>
      </c>
      <c r="CA135" s="13">
        <f t="shared" si="20"/>
        <v>-4.3103423373162114E-3</v>
      </c>
      <c r="CB135" s="12">
        <f t="shared" si="21"/>
        <v>4.3103423373162114E-5</v>
      </c>
      <c r="CC135" s="12"/>
      <c r="CD135" s="11">
        <f>(SUMIFS('Forecast Data'!H:H,'Forecast Data'!B:B,D135,'Forecast Data'!C:C,BK$6)+SUMIFS('Forecast Data'!H:H,'Forecast Data'!B:B,D135,'Forecast Data'!C:C,BL$6)+SUMIFS('Forecast Data'!H:H,'Forecast Data'!B:B,D135,'Forecast Data'!C:C,BM$6)+SUMIFS('Forecast Data'!H:H,'Forecast Data'!B:B,D135,'Forecast Data'!C:C,BJ$6))/4</f>
        <v>1659.25</v>
      </c>
      <c r="CE135" s="12">
        <f>IFERROR((SUM(W135:Z135)-(SUMIFS('Forecast Data'!H:H,'Forecast Data'!B:B,D135,'Forecast Data'!C:C,BJ$6)+SUMIFS('Forecast Data'!H:H,'Forecast Data'!B:B,D135,'Forecast Data'!C:C,BK$6)+SUMIFS('Forecast Data'!H:H,'Forecast Data'!B:B,D135,'Forecast Data'!C:C,BL$6)+SUMIFS('Forecast Data'!H:H,'Forecast Data'!B:B,D135,'Forecast Data'!C:C,BM$6)))/(SUMIFS('Forecast Data'!H:H,'Forecast Data'!B:B,D135,'Forecast Data'!C:C,BJ$6)+SUMIFS('Forecast Data'!H:H,'Forecast Data'!B:B,D135,'Forecast Data'!C:C,BK$6)+SUMIFS('Forecast Data'!H:H,'Forecast Data'!B:B,D135,'Forecast Data'!C:C,BL$6)+SUMIFS('Forecast Data'!H:H,'Forecast Data'!B:B,D135,'Forecast Data'!C:C,BM$6)),"")</f>
        <v>-0.94364923911405751</v>
      </c>
      <c r="CF135" s="12">
        <f t="shared" si="22"/>
        <v>-1.3542592179274161E-3</v>
      </c>
      <c r="CG135" s="12">
        <f t="shared" si="23"/>
        <v>-1.3127025436031146E-3</v>
      </c>
      <c r="CH135" s="13">
        <f t="shared" si="24"/>
        <v>-4.1556674324301577E-3</v>
      </c>
      <c r="CI135" s="13"/>
    </row>
    <row r="136" spans="1:87" ht="13.2">
      <c r="A136" s="1"/>
      <c r="B136" t="str">
        <f t="shared" si="46"/>
        <v>100% Speedlab</v>
      </c>
      <c r="D136" t="s">
        <v>169</v>
      </c>
      <c r="E136" s="11">
        <f>SUMIFS('Fin Data'!F:F,'Fin Data'!A:A,D136)</f>
        <v>113</v>
      </c>
      <c r="F136" s="11">
        <f>SUMIFS('Fin Data with 6 week hist'!I:I,'Fin Data with 6 week hist'!$A:$A,$D136)</f>
        <v>9</v>
      </c>
      <c r="G136" s="11">
        <f>SUMIFS('Fin Data with 6 week hist'!J:J,'Fin Data with 6 week hist'!$A:$A,$D136)</f>
        <v>9</v>
      </c>
      <c r="H136" s="11">
        <f>SUMIFS('Fin Data with 6 week hist'!K:K,'Fin Data with 6 week hist'!$A:$A,$D136)+SUMIFS('Unit Cancellations'!D:D,'Unit Cancellations'!$B:$B,$D136)</f>
        <v>5</v>
      </c>
      <c r="I136" s="11">
        <f>SUMIFS('Fin Data with 6 week hist'!L:L,'Fin Data with 6 week hist'!$A:$A,$D136)+SUMIFS('Unit Cancellations'!E:E,'Unit Cancellations'!$B:$B,$D136)</f>
        <v>5</v>
      </c>
      <c r="J136" s="11">
        <f>SUMIFS('Fin Data with 6 week hist'!M:M,'Fin Data with 6 week hist'!$A:$A,$D136)+SUMIFS('Unit Cancellations'!F:F,'Unit Cancellations'!$B:$B,$D136)</f>
        <v>4</v>
      </c>
      <c r="K136" s="11">
        <f>SUMIFS('Fin Data with 6 week hist'!N:N,'Fin Data with 6 week hist'!$A:$A,$D136)+SUMIFS('Unit Cancellations'!G:G,'Unit Cancellations'!$B:$B,$D136)</f>
        <v>1</v>
      </c>
      <c r="L136" s="11">
        <f>SUMIFS('Fin Data'!AN:AN,'Fin Data'!A:A,D136)</f>
        <v>6</v>
      </c>
      <c r="M136" s="12">
        <f>IFERROR(SUMIFS('Fin Data'!AO:AO,'Fin Data'!A:A,D136),"")</f>
        <v>-0.94690265486725667</v>
      </c>
      <c r="N136" s="1"/>
      <c r="O136" s="11">
        <f t="shared" si="12"/>
        <v>71.25</v>
      </c>
      <c r="P136" s="12">
        <f t="shared" si="13"/>
        <v>-0.10377358490566038</v>
      </c>
      <c r="Q136" s="1"/>
      <c r="R136" s="11">
        <f t="shared" si="14"/>
        <v>53.875</v>
      </c>
      <c r="S136" s="12">
        <f t="shared" si="15"/>
        <v>-0.17748091603053434</v>
      </c>
      <c r="T136" s="11">
        <f t="shared" si="16"/>
        <v>0</v>
      </c>
      <c r="U136" s="1" t="e">
        <f t="shared" si="47"/>
        <v>#REF!</v>
      </c>
      <c r="V136" s="1"/>
      <c r="W136" s="11">
        <f>SUMIFS('Forecast Data'!$D:$D,'Forecast Data'!$C:$C,W$6,'Forecast Data'!$B:$B,$D136)</f>
        <v>70</v>
      </c>
      <c r="X136" s="11">
        <f>SUMIFS('Forecast Data'!$D:$D,'Forecast Data'!$C:$C,X$6,'Forecast Data'!$B:$B,$D136)</f>
        <v>71</v>
      </c>
      <c r="Y136" s="11">
        <f>SUMIFS('Forecast Data'!$D:$D,'Forecast Data'!$C:$C,Y$6,'Forecast Data'!$B:$B,$D136)</f>
        <v>72</v>
      </c>
      <c r="Z136" s="11">
        <f>SUMIFS('Forecast Data'!$D:$D,'Forecast Data'!$C:$C,Z$6,'Forecast Data'!$B:$B,$D136)</f>
        <v>72</v>
      </c>
      <c r="AA136" s="11">
        <f>SUMIFS('Forecast Data'!$D:$D,'Forecast Data'!$C:$C,AA$6,'Forecast Data'!$B:$B,$D136)</f>
        <v>63</v>
      </c>
      <c r="AB136" s="11">
        <f>SUMIFS('Forecast Data'!$D:$D,'Forecast Data'!$C:$C,AB$6,'Forecast Data'!$B:$B,$D136)</f>
        <v>31</v>
      </c>
      <c r="AC136" s="11">
        <f>SUMIFS('Forecast Data'!$D:$D,'Forecast Data'!$C:$C,AC$6,'Forecast Data'!$B:$B,$D136)</f>
        <v>26</v>
      </c>
      <c r="AD136" s="11">
        <f>SUMIFS('Forecast Data'!$D:$D,'Forecast Data'!$C:$C,AD$6,'Forecast Data'!$B:$B,$D136)</f>
        <v>26</v>
      </c>
      <c r="AE136" s="11">
        <f>SUMIFS('Forecast Data'!$D:$D,'Forecast Data'!$C:$C,AE$6,'Forecast Data'!$B:$B,$D136)</f>
        <v>26</v>
      </c>
      <c r="AF136" s="11">
        <f>SUMIFS('Forecast Data'!$D:$D,'Forecast Data'!$C:$C,AF$6,'Forecast Data'!$B:$B,$D136)</f>
        <v>26</v>
      </c>
      <c r="AG136" s="11">
        <f>SUMIFS('Forecast Data'!$D:$D,'Forecast Data'!$C:$C,AG$6,'Forecast Data'!$B:$B,$D136)</f>
        <v>26</v>
      </c>
      <c r="AH136" s="11">
        <f>SUMIFS('Forecast Data'!$D:$D,'Forecast Data'!$C:$C,AH$6,'Forecast Data'!$B:$B,$D136)</f>
        <v>26</v>
      </c>
      <c r="AI136" s="1"/>
      <c r="AJ136" s="12">
        <f>IF(SUMIFS('Forecast Data'!$E:$E,'Forecast Data'!$C:$C,AJ$6,'Forecast Data'!$B:$B,$D136)=0,"",SUMIFS('Forecast Data'!$E:$E,'Forecast Data'!$C:$C,AJ$6,'Forecast Data'!$B:$B,$D136))</f>
        <v>0.6</v>
      </c>
      <c r="AK136" s="12">
        <f>IF(SUMIFS('Forecast Data'!$E:$E,'Forecast Data'!$C:$C,AK$6,'Forecast Data'!$B:$B,$D136)=0,"",SUMIFS('Forecast Data'!$E:$E,'Forecast Data'!$C:$C,AK$6,'Forecast Data'!$B:$B,$D136))</f>
        <v>0.22</v>
      </c>
      <c r="AL136" s="12">
        <f>IF(SUMIFS('Forecast Data'!$E:$E,'Forecast Data'!$C:$C,AL$6,'Forecast Data'!$B:$B,$D136)=0,"",SUMIFS('Forecast Data'!$E:$E,'Forecast Data'!$C:$C,AL$6,'Forecast Data'!$B:$B,$D136))</f>
        <v>-0.22</v>
      </c>
      <c r="AM136" s="12">
        <f>IF(SUMIFS('Forecast Data'!$E:$E,'Forecast Data'!$C:$C,AM$6,'Forecast Data'!$B:$B,$D136)=0,"",SUMIFS('Forecast Data'!$E:$E,'Forecast Data'!$C:$C,AM$6,'Forecast Data'!$B:$B,$D136))</f>
        <v>-0.42</v>
      </c>
      <c r="AN136" s="12">
        <f>IF(SUMIFS('Forecast Data'!$E:$E,'Forecast Data'!$C:$C,AN$6,'Forecast Data'!$B:$B,$D136)=0,"",SUMIFS('Forecast Data'!$E:$E,'Forecast Data'!$C:$C,AN$6,'Forecast Data'!$B:$B,$D136))</f>
        <v>-0.33</v>
      </c>
      <c r="AO136" s="12">
        <f>IF(SUMIFS('Forecast Data'!$E:$E,'Forecast Data'!$C:$C,AO$6,'Forecast Data'!$B:$B,$D136)=0,"",SUMIFS('Forecast Data'!$E:$E,'Forecast Data'!$C:$C,AO$6,'Forecast Data'!$B:$B,$D136))</f>
        <v>-0.39</v>
      </c>
      <c r="AP136" s="12">
        <f>IF(SUMIFS('Forecast Data'!$E:$E,'Forecast Data'!$C:$C,AP$6,'Forecast Data'!$B:$B,$D136)=0,"",SUMIFS('Forecast Data'!$E:$E,'Forecast Data'!$C:$C,AP$6,'Forecast Data'!$B:$B,$D136))</f>
        <v>-0.2</v>
      </c>
      <c r="AQ136" s="12">
        <f>IF(SUMIFS('Forecast Data'!$E:$E,'Forecast Data'!$C:$C,AQ$6,'Forecast Data'!$B:$B,$D136)=0,"",SUMIFS('Forecast Data'!$E:$E,'Forecast Data'!$C:$C,AQ$6,'Forecast Data'!$B:$B,$D136))</f>
        <v>-0.17</v>
      </c>
      <c r="AR136" s="12">
        <f>IF(SUMIFS('Forecast Data'!$E:$E,'Forecast Data'!$C:$C,AR$6,'Forecast Data'!$B:$B,$D136)=0,"",SUMIFS('Forecast Data'!$E:$E,'Forecast Data'!$C:$C,AR$6,'Forecast Data'!$B:$B,$D136))</f>
        <v>-0.2</v>
      </c>
      <c r="AS136" s="12">
        <f>IF(SUMIFS('Forecast Data'!$E:$E,'Forecast Data'!$C:$C,AS$6,'Forecast Data'!$B:$B,$D136)=0,"",SUMIFS('Forecast Data'!$E:$E,'Forecast Data'!$C:$C,AS$6,'Forecast Data'!$B:$B,$D136))</f>
        <v>-0.17</v>
      </c>
      <c r="AT136" s="12">
        <f>IF(SUMIFS('Forecast Data'!$E:$E,'Forecast Data'!$C:$C,AT$6,'Forecast Data'!$B:$B,$D136)=0,"",SUMIFS('Forecast Data'!$E:$E,'Forecast Data'!$C:$C,AT$6,'Forecast Data'!$B:$B,$D136))</f>
        <v>-0.63</v>
      </c>
      <c r="AU136" s="12">
        <f>IF(SUMIFS('Forecast Data'!$E:$E,'Forecast Data'!$C:$C,AU$6,'Forecast Data'!$B:$B,$D136)=0,"",SUMIFS('Forecast Data'!$E:$E,'Forecast Data'!$C:$C,AU$6,'Forecast Data'!$B:$B,$D136))</f>
        <v>-0.76</v>
      </c>
      <c r="AV136" s="1"/>
      <c r="AW136" s="11">
        <f>SUMIFS('OP Units'!E:E,'OP Units'!$A:$A,$D136)</f>
        <v>0</v>
      </c>
      <c r="AX136" s="11">
        <f>SUMIFS('OP Units'!F:F,'OP Units'!$A:$A,$D136)</f>
        <v>0</v>
      </c>
      <c r="AY136" s="11">
        <f>SUMIFS('OP Units'!G:G,'OP Units'!$A:$A,$D136)</f>
        <v>0</v>
      </c>
      <c r="AZ136" s="11">
        <f>SUMIFS('OP Units'!H:H,'OP Units'!$A:$A,$D136)</f>
        <v>0</v>
      </c>
      <c r="BA136" s="11">
        <f>SUMIFS('OP Units'!I:I,'OP Units'!$A:$A,$D136)</f>
        <v>0</v>
      </c>
      <c r="BB136" s="11">
        <f>SUMIFS('OP Units'!J:J,'OP Units'!$A:$A,$D136)</f>
        <v>0</v>
      </c>
      <c r="BC136" s="11">
        <f>SUMIFS('OP Units'!K:K,'OP Units'!$A:$A,$D136)</f>
        <v>0</v>
      </c>
      <c r="BD136" s="11">
        <f>SUMIFS('OP Units'!L:L,'OP Units'!$A:$A,$D136)</f>
        <v>0</v>
      </c>
      <c r="BE136" s="11">
        <f>SUMIFS('OP Units'!M:M,'OP Units'!$A:$A,$D136)</f>
        <v>0</v>
      </c>
      <c r="BF136" s="11">
        <f>SUMIFS('OP Units'!N:N,'OP Units'!$A:$A,$D136)</f>
        <v>0</v>
      </c>
      <c r="BG136" s="11">
        <f>SUMIFS('OP Units'!O:O,'OP Units'!$A:$A,$D136)</f>
        <v>0</v>
      </c>
      <c r="BH136" s="11">
        <f>SUMIFS('OP Units'!P:P,'OP Units'!$A:$A,$D136)</f>
        <v>0</v>
      </c>
      <c r="BI136" s="1"/>
      <c r="BJ136" s="12">
        <f>IFERROR((SUMIFS('OP Units'!E:E,'OP Units'!$A:$A,$D136)-SUMIFS('Forecast Data'!$H:$H,'Forecast Data'!$C:$C,BJ$6,'Forecast Data'!$B:$B,$D136))/SUMIFS('Forecast Data'!$H:$H,'Forecast Data'!$C:$C,BJ$6,'Forecast Data'!$B:$B,$D136),"")</f>
        <v>-1</v>
      </c>
      <c r="BK136" s="12">
        <f>IFERROR((SUMIFS('OP Units'!F:F,'OP Units'!$A:$A,$D136)-SUMIFS('Forecast Data'!$H:$H,'Forecast Data'!$C:$C,BK$6,'Forecast Data'!$B:$B,$D136))/SUMIFS('Forecast Data'!$H:$H,'Forecast Data'!$C:$C,BK$6,'Forecast Data'!$B:$B,$D136),"")</f>
        <v>-1</v>
      </c>
      <c r="BL136" s="12">
        <f>IFERROR((SUMIFS('OP Units'!G:G,'OP Units'!$A:$A,$D136)-SUMIFS('Forecast Data'!$H:$H,'Forecast Data'!$C:$C,BL$6,'Forecast Data'!$B:$B,$D136))/SUMIFS('Forecast Data'!$H:$H,'Forecast Data'!$C:$C,BL$6,'Forecast Data'!$B:$B,$D136),"")</f>
        <v>-1</v>
      </c>
      <c r="BM136" s="12">
        <f>IFERROR((SUMIFS('OP Units'!H:H,'OP Units'!$A:$A,$D136)-SUMIFS('Forecast Data'!$H:$H,'Forecast Data'!$C:$C,BM$6,'Forecast Data'!$B:$B,$D136))/SUMIFS('Forecast Data'!$H:$H,'Forecast Data'!$C:$C,BM$6,'Forecast Data'!$B:$B,$D136),"")</f>
        <v>-1</v>
      </c>
      <c r="BN136" s="12">
        <f>IFERROR((SUMIFS('OP Units'!I:I,'OP Units'!$A:$A,$D136)-SUMIFS('Forecast Data'!$H:$H,'Forecast Data'!$C:$C,BN$6,'Forecast Data'!$B:$B,$D136))/SUMIFS('Forecast Data'!$H:$H,'Forecast Data'!$C:$C,BN$6,'Forecast Data'!$B:$B,$D136),"")</f>
        <v>-1</v>
      </c>
      <c r="BO136" s="12">
        <f>IFERROR((SUMIFS('OP Units'!J:J,'OP Units'!$A:$A,$D136)-SUMIFS('Forecast Data'!$H:$H,'Forecast Data'!$C:$C,BO$6,'Forecast Data'!$B:$B,$D136))/SUMIFS('Forecast Data'!$H:$H,'Forecast Data'!$C:$C,BO$6,'Forecast Data'!$B:$B,$D136),"")</f>
        <v>-1</v>
      </c>
      <c r="BP136" s="12">
        <f>IFERROR((SUMIFS('OP Units'!K:K,'OP Units'!$A:$A,$D136)-SUMIFS('Forecast Data'!$H:$H,'Forecast Data'!$C:$C,BP$6,'Forecast Data'!$B:$B,$D136))/SUMIFS('Forecast Data'!$H:$H,'Forecast Data'!$C:$C,BP$6,'Forecast Data'!$B:$B,$D136),"")</f>
        <v>-1</v>
      </c>
      <c r="BQ136" s="12">
        <f>IFERROR((SUMIFS('OP Units'!L:L,'OP Units'!$A:$A,$D136)-SUMIFS('Forecast Data'!$H:$H,'Forecast Data'!$C:$C,BQ$6,'Forecast Data'!$B:$B,$D136))/SUMIFS('Forecast Data'!$H:$H,'Forecast Data'!$C:$C,BQ$6,'Forecast Data'!$B:$B,$D136),"")</f>
        <v>-1</v>
      </c>
      <c r="BR136" s="12">
        <f>IFERROR((SUMIFS('OP Units'!M:M,'OP Units'!$A:$A,$D136)-SUMIFS('Forecast Data'!$H:$H,'Forecast Data'!$C:$C,BR$6,'Forecast Data'!$B:$B,$D136))/SUMIFS('Forecast Data'!$H:$H,'Forecast Data'!$C:$C,BR$6,'Forecast Data'!$B:$B,$D136),"")</f>
        <v>-1</v>
      </c>
      <c r="BS136" s="12">
        <f>IFERROR((SUMIFS('OP Units'!N:N,'OP Units'!$A:$A,$D136)-SUMIFS('Forecast Data'!$H:$H,'Forecast Data'!$C:$C,BS$6,'Forecast Data'!$B:$B,$D136))/SUMIFS('Forecast Data'!$H:$H,'Forecast Data'!$C:$C,BS$6,'Forecast Data'!$B:$B,$D136),"")</f>
        <v>-1</v>
      </c>
      <c r="BT136" s="12">
        <f>IFERROR((SUMIFS('OP Units'!O:O,'OP Units'!$A:$A,$D136)-SUMIFS('Forecast Data'!$H:$H,'Forecast Data'!$C:$C,BT$6,'Forecast Data'!$B:$B,$D136))/SUMIFS('Forecast Data'!$H:$H,'Forecast Data'!$C:$C,BT$6,'Forecast Data'!$B:$B,$D136),"")</f>
        <v>-1</v>
      </c>
      <c r="BU136" s="12">
        <f>IFERROR((SUMIFS('OP Units'!P:P,'OP Units'!$A:$A,$D136)-SUMIFS('Forecast Data'!$H:$H,'Forecast Data'!$C:$C,BU$6,'Forecast Data'!$B:$B,$D136))/SUMIFS('Forecast Data'!$H:$H,'Forecast Data'!$C:$C,BU$6,'Forecast Data'!$B:$B,$D136),"")</f>
        <v>-1</v>
      </c>
      <c r="BV136" s="12"/>
      <c r="BW136" s="11">
        <f>(SUMIFS('Forecast Data'!H:H,'Forecast Data'!B:B,D136,'Forecast Data'!C:C,BK$6)+SUMIFS('Forecast Data'!H:H,'Forecast Data'!B:B,D136,'Forecast Data'!C:C,BL$6)+SUMIFS('Forecast Data'!H:H,'Forecast Data'!B:B,D136,'Forecast Data'!C:C,BM$6)+SUMIFS('Forecast Data'!H:H,'Forecast Data'!B:B,D136,'Forecast Data'!C:C,BN$6)+SUMIFS('Forecast Data'!H:H,'Forecast Data'!B:B,D136,'Forecast Data'!C:C,BO$6)+SUMIFS('Forecast Data'!H:H,'Forecast Data'!B:B,D136,'Forecast Data'!C:C,BP$6)+SUMIFS('Forecast Data'!H:H,'Forecast Data'!B:B,D136,'Forecast Data'!C:C,BQ$6)+SUMIFS('Forecast Data'!H:H,'Forecast Data'!B:B,D136,'Forecast Data'!C:C,BJ$6))/8</f>
        <v>65.5</v>
      </c>
      <c r="BX136" s="12">
        <f>IFERROR((SUM(W136:AD136)-(SUMIFS('Forecast Data'!H:H,'Forecast Data'!B:B,B136,'Forecast Data'!C:C,BJ$6)+SUMIFS('Forecast Data'!H:H,'Forecast Data'!B:B,B136,'Forecast Data'!C:C,BK$6)+SUMIFS('Forecast Data'!H:H,'Forecast Data'!B:B,B136,'Forecast Data'!C:C,BL$6)+SUMIFS('Forecast Data'!H:H,'Forecast Data'!B:B,B136,'Forecast Data'!C:C,BM$6)+SUMIFS('Forecast Data'!H:H,'Forecast Data'!B:B,B136,'Forecast Data'!C:C,BN$6)+SUMIFS('Forecast Data'!H:H,'Forecast Data'!B:B,B136,'Forecast Data'!C:C,BO$6)+SUMIFS('Forecast Data'!H:H,'Forecast Data'!B:B,B136,'Forecast Data'!C:C,BP$6)+SUMIFS('Forecast Data'!H:H,'Forecast Data'!B:B,B136,'Forecast Data'!C:C,BQ$6)))/(SUMIFS('Forecast Data'!H:H,'Forecast Data'!B:B,B136,'Forecast Data'!C:C,BJ$6)+SUMIFS('Forecast Data'!H:H,'Forecast Data'!B:B,B136,'Forecast Data'!C:C,BK$6)+SUMIFS('Forecast Data'!H:H,'Forecast Data'!B:B,B136,'Forecast Data'!C:C,BL$6)+SUMIFS('Forecast Data'!H:H,'Forecast Data'!B:B,B136,'Forecast Data'!C:C,BM$6)+SUMIFS('Forecast Data'!H:H,'Forecast Data'!B:B,B136,'Forecast Data'!C:C,BN$6)+SUMIFS('Forecast Data'!H:H,'Forecast Data'!B:B,B136,'Forecast Data'!C:C,BO$6)+SUMIFS('Forecast Data'!H:H,'Forecast Data'!B:B,B136,'Forecast Data'!C:C,BP$6)+SUMIFS('Forecast Data'!H:H,'Forecast Data'!B:B,B136,'Forecast Data'!C:C,BQ$6)),"")</f>
        <v>-0.17748091603053434</v>
      </c>
      <c r="BY136" s="12">
        <f t="shared" si="18"/>
        <v>-9.1500149222205964E-5</v>
      </c>
      <c r="BZ136" s="16">
        <f t="shared" si="19"/>
        <v>-9.5592261597323307E-6</v>
      </c>
      <c r="CA136" s="13">
        <f t="shared" si="20"/>
        <v>-8.1940923062473626E-3</v>
      </c>
      <c r="CB136" s="12">
        <f t="shared" si="21"/>
        <v>8.194092306247363E-5</v>
      </c>
      <c r="CC136" s="12"/>
      <c r="CD136" s="11">
        <f>(SUMIFS('Forecast Data'!H:H,'Forecast Data'!B:B,D136,'Forecast Data'!C:C,BK$6)+SUMIFS('Forecast Data'!H:H,'Forecast Data'!B:B,D136,'Forecast Data'!C:C,BL$6)+SUMIFS('Forecast Data'!H:H,'Forecast Data'!B:B,D136,'Forecast Data'!C:C,BM$6)+SUMIFS('Forecast Data'!H:H,'Forecast Data'!B:B,D136,'Forecast Data'!C:C,BJ$6))/4</f>
        <v>79.5</v>
      </c>
      <c r="CE136" s="12">
        <f>IFERROR((SUM(W136:Z136)-(SUMIFS('Forecast Data'!H:H,'Forecast Data'!B:B,D136,'Forecast Data'!C:C,BJ$6)+SUMIFS('Forecast Data'!H:H,'Forecast Data'!B:B,D136,'Forecast Data'!C:C,BK$6)+SUMIFS('Forecast Data'!H:H,'Forecast Data'!B:B,D136,'Forecast Data'!C:C,BL$6)+SUMIFS('Forecast Data'!H:H,'Forecast Data'!B:B,D136,'Forecast Data'!C:C,BM$6)))/(SUMIFS('Forecast Data'!H:H,'Forecast Data'!B:B,D136,'Forecast Data'!C:C,BJ$6)+SUMIFS('Forecast Data'!H:H,'Forecast Data'!B:B,D136,'Forecast Data'!C:C,BK$6)+SUMIFS('Forecast Data'!H:H,'Forecast Data'!B:B,D136,'Forecast Data'!C:C,BL$6)+SUMIFS('Forecast Data'!H:H,'Forecast Data'!B:B,D136,'Forecast Data'!C:C,BM$6)),"")</f>
        <v>-0.10377358490566038</v>
      </c>
      <c r="CF136" s="12">
        <f t="shared" si="22"/>
        <v>-9.1500149222205964E-5</v>
      </c>
      <c r="CG136" s="12">
        <f t="shared" si="23"/>
        <v>-6.9166827301457405E-6</v>
      </c>
      <c r="CH136" s="13">
        <f t="shared" si="24"/>
        <v>-8.4583466492060225E-3</v>
      </c>
      <c r="CI136" s="13"/>
    </row>
    <row r="137" spans="1:87" ht="13.2">
      <c r="A137" s="1"/>
      <c r="B137" t="str">
        <f t="shared" si="46"/>
        <v>Mixhers</v>
      </c>
      <c r="D137" t="s">
        <v>170</v>
      </c>
      <c r="E137" s="11">
        <f>SUMIFS('Fin Data'!F:F,'Fin Data'!A:A,D137)</f>
        <v>150</v>
      </c>
      <c r="F137" s="11">
        <f>SUMIFS('Fin Data with 6 week hist'!I:I,'Fin Data with 6 week hist'!$A:$A,$D137)</f>
        <v>0</v>
      </c>
      <c r="G137" s="11">
        <f>SUMIFS('Fin Data with 6 week hist'!J:J,'Fin Data with 6 week hist'!$A:$A,$D137)</f>
        <v>0</v>
      </c>
      <c r="H137" s="11">
        <f>SUMIFS('Fin Data with 6 week hist'!K:K,'Fin Data with 6 week hist'!$A:$A,$D137)+SUMIFS('Unit Cancellations'!D:D,'Unit Cancellations'!$B:$B,$D137)</f>
        <v>0</v>
      </c>
      <c r="I137" s="11">
        <f>SUMIFS('Fin Data with 6 week hist'!L:L,'Fin Data with 6 week hist'!$A:$A,$D137)+SUMIFS('Unit Cancellations'!E:E,'Unit Cancellations'!$B:$B,$D137)</f>
        <v>0</v>
      </c>
      <c r="J137" s="11">
        <f>SUMIFS('Fin Data with 6 week hist'!M:M,'Fin Data with 6 week hist'!$A:$A,$D137)+SUMIFS('Unit Cancellations'!F:F,'Unit Cancellations'!$B:$B,$D137)</f>
        <v>0</v>
      </c>
      <c r="K137" s="11">
        <f>SUMIFS('Fin Data with 6 week hist'!N:N,'Fin Data with 6 week hist'!$A:$A,$D137)+SUMIFS('Unit Cancellations'!G:G,'Unit Cancellations'!$B:$B,$D137)</f>
        <v>0</v>
      </c>
      <c r="L137" s="11">
        <f>SUMIFS('Fin Data'!AN:AN,'Fin Data'!A:A,D137)</f>
        <v>0</v>
      </c>
      <c r="M137" s="12">
        <f>IFERROR(SUMIFS('Fin Data'!AO:AO,'Fin Data'!A:A,D137),"")</f>
        <v>-1</v>
      </c>
      <c r="N137" s="1"/>
      <c r="O137" s="11">
        <f t="shared" si="12"/>
        <v>0</v>
      </c>
      <c r="P137" s="12">
        <f t="shared" si="13"/>
        <v>-1</v>
      </c>
      <c r="Q137" s="1"/>
      <c r="R137" s="11">
        <f t="shared" si="14"/>
        <v>0</v>
      </c>
      <c r="S137" s="12">
        <f t="shared" si="15"/>
        <v>-1</v>
      </c>
      <c r="T137" s="11">
        <f t="shared" si="16"/>
        <v>0</v>
      </c>
      <c r="U137" s="1" t="e">
        <f t="shared" si="47"/>
        <v>#REF!</v>
      </c>
      <c r="V137" s="1"/>
      <c r="W137" s="11">
        <f>SUMIFS('Forecast Data'!$D:$D,'Forecast Data'!$C:$C,W$6,'Forecast Data'!$B:$B,$D137)</f>
        <v>0</v>
      </c>
      <c r="X137" s="11">
        <f>SUMIFS('Forecast Data'!$D:$D,'Forecast Data'!$C:$C,X$6,'Forecast Data'!$B:$B,$D137)</f>
        <v>0</v>
      </c>
      <c r="Y137" s="11">
        <f>SUMIFS('Forecast Data'!$D:$D,'Forecast Data'!$C:$C,Y$6,'Forecast Data'!$B:$B,$D137)</f>
        <v>0</v>
      </c>
      <c r="Z137" s="11">
        <f>SUMIFS('Forecast Data'!$D:$D,'Forecast Data'!$C:$C,Z$6,'Forecast Data'!$B:$B,$D137)</f>
        <v>0</v>
      </c>
      <c r="AA137" s="11">
        <f>SUMIFS('Forecast Data'!$D:$D,'Forecast Data'!$C:$C,AA$6,'Forecast Data'!$B:$B,$D137)</f>
        <v>0</v>
      </c>
      <c r="AB137" s="11">
        <f>SUMIFS('Forecast Data'!$D:$D,'Forecast Data'!$C:$C,AB$6,'Forecast Data'!$B:$B,$D137)</f>
        <v>0</v>
      </c>
      <c r="AC137" s="11">
        <f>SUMIFS('Forecast Data'!$D:$D,'Forecast Data'!$C:$C,AC$6,'Forecast Data'!$B:$B,$D137)</f>
        <v>0</v>
      </c>
      <c r="AD137" s="11">
        <f>SUMIFS('Forecast Data'!$D:$D,'Forecast Data'!$C:$C,AD$6,'Forecast Data'!$B:$B,$D137)</f>
        <v>0</v>
      </c>
      <c r="AE137" s="11">
        <f>SUMIFS('Forecast Data'!$D:$D,'Forecast Data'!$C:$C,AE$6,'Forecast Data'!$B:$B,$D137)</f>
        <v>0</v>
      </c>
      <c r="AF137" s="11">
        <f>SUMIFS('Forecast Data'!$D:$D,'Forecast Data'!$C:$C,AF$6,'Forecast Data'!$B:$B,$D137)</f>
        <v>0</v>
      </c>
      <c r="AG137" s="11">
        <f>SUMIFS('Forecast Data'!$D:$D,'Forecast Data'!$C:$C,AG$6,'Forecast Data'!$B:$B,$D137)</f>
        <v>0</v>
      </c>
      <c r="AH137" s="11">
        <f>SUMIFS('Forecast Data'!$D:$D,'Forecast Data'!$C:$C,AH$6,'Forecast Data'!$B:$B,$D137)</f>
        <v>0</v>
      </c>
      <c r="AI137" s="1"/>
      <c r="AJ137" s="12">
        <f>IF(SUMIFS('Forecast Data'!$E:$E,'Forecast Data'!$C:$C,AJ$6,'Forecast Data'!$B:$B,$D137)=0,"",SUMIFS('Forecast Data'!$E:$E,'Forecast Data'!$C:$C,AJ$6,'Forecast Data'!$B:$B,$D137))</f>
        <v>-1</v>
      </c>
      <c r="AK137" s="12">
        <f>IF(SUMIFS('Forecast Data'!$E:$E,'Forecast Data'!$C:$C,AK$6,'Forecast Data'!$B:$B,$D137)=0,"",SUMIFS('Forecast Data'!$E:$E,'Forecast Data'!$C:$C,AK$6,'Forecast Data'!$B:$B,$D137))</f>
        <v>-1</v>
      </c>
      <c r="AL137" s="12">
        <f>IF(SUMIFS('Forecast Data'!$E:$E,'Forecast Data'!$C:$C,AL$6,'Forecast Data'!$B:$B,$D137)=0,"",SUMIFS('Forecast Data'!$E:$E,'Forecast Data'!$C:$C,AL$6,'Forecast Data'!$B:$B,$D137))</f>
        <v>-1</v>
      </c>
      <c r="AM137" s="12">
        <f>IF(SUMIFS('Forecast Data'!$E:$E,'Forecast Data'!$C:$C,AM$6,'Forecast Data'!$B:$B,$D137)=0,"",SUMIFS('Forecast Data'!$E:$E,'Forecast Data'!$C:$C,AM$6,'Forecast Data'!$B:$B,$D137))</f>
        <v>-1</v>
      </c>
      <c r="AN137" s="12">
        <f>IF(SUMIFS('Forecast Data'!$E:$E,'Forecast Data'!$C:$C,AN$6,'Forecast Data'!$B:$B,$D137)=0,"",SUMIFS('Forecast Data'!$E:$E,'Forecast Data'!$C:$C,AN$6,'Forecast Data'!$B:$B,$D137))</f>
        <v>-1</v>
      </c>
      <c r="AO137" s="12">
        <f>IF(SUMIFS('Forecast Data'!$E:$E,'Forecast Data'!$C:$C,AO$6,'Forecast Data'!$B:$B,$D137)=0,"",SUMIFS('Forecast Data'!$E:$E,'Forecast Data'!$C:$C,AO$6,'Forecast Data'!$B:$B,$D137))</f>
        <v>-1</v>
      </c>
      <c r="AP137" s="12">
        <f>IF(SUMIFS('Forecast Data'!$E:$E,'Forecast Data'!$C:$C,AP$6,'Forecast Data'!$B:$B,$D137)=0,"",SUMIFS('Forecast Data'!$E:$E,'Forecast Data'!$C:$C,AP$6,'Forecast Data'!$B:$B,$D137))</f>
        <v>-1</v>
      </c>
      <c r="AQ137" s="12">
        <f>IF(SUMIFS('Forecast Data'!$E:$E,'Forecast Data'!$C:$C,AQ$6,'Forecast Data'!$B:$B,$D137)=0,"",SUMIFS('Forecast Data'!$E:$E,'Forecast Data'!$C:$C,AQ$6,'Forecast Data'!$B:$B,$D137))</f>
        <v>-1</v>
      </c>
      <c r="AR137" s="12" t="str">
        <f>IF(SUMIFS('Forecast Data'!$E:$E,'Forecast Data'!$C:$C,AR$6,'Forecast Data'!$B:$B,$D137)=0,"",SUMIFS('Forecast Data'!$E:$E,'Forecast Data'!$C:$C,AR$6,'Forecast Data'!$B:$B,$D137))</f>
        <v/>
      </c>
      <c r="AS137" s="12" t="str">
        <f>IF(SUMIFS('Forecast Data'!$E:$E,'Forecast Data'!$C:$C,AS$6,'Forecast Data'!$B:$B,$D137)=0,"",SUMIFS('Forecast Data'!$E:$E,'Forecast Data'!$C:$C,AS$6,'Forecast Data'!$B:$B,$D137))</f>
        <v/>
      </c>
      <c r="AT137" s="12" t="str">
        <f>IF(SUMIFS('Forecast Data'!$E:$E,'Forecast Data'!$C:$C,AT$6,'Forecast Data'!$B:$B,$D137)=0,"",SUMIFS('Forecast Data'!$E:$E,'Forecast Data'!$C:$C,AT$6,'Forecast Data'!$B:$B,$D137))</f>
        <v/>
      </c>
      <c r="AU137" s="12" t="str">
        <f>IF(SUMIFS('Forecast Data'!$E:$E,'Forecast Data'!$C:$C,AU$6,'Forecast Data'!$B:$B,$D137)=0,"",SUMIFS('Forecast Data'!$E:$E,'Forecast Data'!$C:$C,AU$6,'Forecast Data'!$B:$B,$D137))</f>
        <v/>
      </c>
      <c r="AV137" s="1"/>
      <c r="AW137" s="11">
        <f>SUMIFS('OP Units'!E:E,'OP Units'!$A:$A,$D137)</f>
        <v>0</v>
      </c>
      <c r="AX137" s="11">
        <f>SUMIFS('OP Units'!F:F,'OP Units'!$A:$A,$D137)</f>
        <v>0</v>
      </c>
      <c r="AY137" s="11">
        <f>SUMIFS('OP Units'!G:G,'OP Units'!$A:$A,$D137)</f>
        <v>0</v>
      </c>
      <c r="AZ137" s="11">
        <f>SUMIFS('OP Units'!H:H,'OP Units'!$A:$A,$D137)</f>
        <v>0</v>
      </c>
      <c r="BA137" s="11">
        <f>SUMIFS('OP Units'!I:I,'OP Units'!$A:$A,$D137)</f>
        <v>0</v>
      </c>
      <c r="BB137" s="11">
        <f>SUMIFS('OP Units'!J:J,'OP Units'!$A:$A,$D137)</f>
        <v>0</v>
      </c>
      <c r="BC137" s="11">
        <f>SUMIFS('OP Units'!K:K,'OP Units'!$A:$A,$D137)</f>
        <v>0</v>
      </c>
      <c r="BD137" s="11">
        <f>SUMIFS('OP Units'!L:L,'OP Units'!$A:$A,$D137)</f>
        <v>0</v>
      </c>
      <c r="BE137" s="11">
        <f>SUMIFS('OP Units'!M:M,'OP Units'!$A:$A,$D137)</f>
        <v>0</v>
      </c>
      <c r="BF137" s="11">
        <f>SUMIFS('OP Units'!N:N,'OP Units'!$A:$A,$D137)</f>
        <v>0</v>
      </c>
      <c r="BG137" s="11">
        <f>SUMIFS('OP Units'!O:O,'OP Units'!$A:$A,$D137)</f>
        <v>0</v>
      </c>
      <c r="BH137" s="11">
        <f>SUMIFS('OP Units'!P:P,'OP Units'!$A:$A,$D137)</f>
        <v>0</v>
      </c>
      <c r="BI137" s="1"/>
      <c r="BJ137" s="12">
        <f>IFERROR((SUMIFS('OP Units'!E:E,'OP Units'!$A:$A,$D137)-SUMIFS('Forecast Data'!$H:$H,'Forecast Data'!$C:$C,BJ$6,'Forecast Data'!$B:$B,$D137))/SUMIFS('Forecast Data'!$H:$H,'Forecast Data'!$C:$C,BJ$6,'Forecast Data'!$B:$B,$D137),"")</f>
        <v>-1</v>
      </c>
      <c r="BK137" s="12">
        <f>IFERROR((SUMIFS('OP Units'!F:F,'OP Units'!$A:$A,$D137)-SUMIFS('Forecast Data'!$H:$H,'Forecast Data'!$C:$C,BK$6,'Forecast Data'!$B:$B,$D137))/SUMIFS('Forecast Data'!$H:$H,'Forecast Data'!$C:$C,BK$6,'Forecast Data'!$B:$B,$D137),"")</f>
        <v>-1</v>
      </c>
      <c r="BL137" s="12">
        <f>IFERROR((SUMIFS('OP Units'!G:G,'OP Units'!$A:$A,$D137)-SUMIFS('Forecast Data'!$H:$H,'Forecast Data'!$C:$C,BL$6,'Forecast Data'!$B:$B,$D137))/SUMIFS('Forecast Data'!$H:$H,'Forecast Data'!$C:$C,BL$6,'Forecast Data'!$B:$B,$D137),"")</f>
        <v>-1</v>
      </c>
      <c r="BM137" s="12">
        <f>IFERROR((SUMIFS('OP Units'!H:H,'OP Units'!$A:$A,$D137)-SUMIFS('Forecast Data'!$H:$H,'Forecast Data'!$C:$C,BM$6,'Forecast Data'!$B:$B,$D137))/SUMIFS('Forecast Data'!$H:$H,'Forecast Data'!$C:$C,BM$6,'Forecast Data'!$B:$B,$D137),"")</f>
        <v>-1</v>
      </c>
      <c r="BN137" s="12">
        <f>IFERROR((SUMIFS('OP Units'!I:I,'OP Units'!$A:$A,$D137)-SUMIFS('Forecast Data'!$H:$H,'Forecast Data'!$C:$C,BN$6,'Forecast Data'!$B:$B,$D137))/SUMIFS('Forecast Data'!$H:$H,'Forecast Data'!$C:$C,BN$6,'Forecast Data'!$B:$B,$D137),"")</f>
        <v>-1</v>
      </c>
      <c r="BO137" s="12">
        <f>IFERROR((SUMIFS('OP Units'!J:J,'OP Units'!$A:$A,$D137)-SUMIFS('Forecast Data'!$H:$H,'Forecast Data'!$C:$C,BO$6,'Forecast Data'!$B:$B,$D137))/SUMIFS('Forecast Data'!$H:$H,'Forecast Data'!$C:$C,BO$6,'Forecast Data'!$B:$B,$D137),"")</f>
        <v>-1</v>
      </c>
      <c r="BP137" s="12">
        <f>IFERROR((SUMIFS('OP Units'!K:K,'OP Units'!$A:$A,$D137)-SUMIFS('Forecast Data'!$H:$H,'Forecast Data'!$C:$C,BP$6,'Forecast Data'!$B:$B,$D137))/SUMIFS('Forecast Data'!$H:$H,'Forecast Data'!$C:$C,BP$6,'Forecast Data'!$B:$B,$D137),"")</f>
        <v>-1</v>
      </c>
      <c r="BQ137" s="12">
        <f>IFERROR((SUMIFS('OP Units'!L:L,'OP Units'!$A:$A,$D137)-SUMIFS('Forecast Data'!$H:$H,'Forecast Data'!$C:$C,BQ$6,'Forecast Data'!$B:$B,$D137))/SUMIFS('Forecast Data'!$H:$H,'Forecast Data'!$C:$C,BQ$6,'Forecast Data'!$B:$B,$D137),"")</f>
        <v>-1</v>
      </c>
      <c r="BR137" s="12" t="str">
        <f>IFERROR((SUMIFS('OP Units'!M:M,'OP Units'!$A:$A,$D137)-SUMIFS('Forecast Data'!$H:$H,'Forecast Data'!$C:$C,BR$6,'Forecast Data'!$B:$B,$D137))/SUMIFS('Forecast Data'!$H:$H,'Forecast Data'!$C:$C,BR$6,'Forecast Data'!$B:$B,$D137),"")</f>
        <v/>
      </c>
      <c r="BS137" s="12" t="str">
        <f>IFERROR((SUMIFS('OP Units'!N:N,'OP Units'!$A:$A,$D137)-SUMIFS('Forecast Data'!$H:$H,'Forecast Data'!$C:$C,BS$6,'Forecast Data'!$B:$B,$D137))/SUMIFS('Forecast Data'!$H:$H,'Forecast Data'!$C:$C,BS$6,'Forecast Data'!$B:$B,$D137),"")</f>
        <v/>
      </c>
      <c r="BT137" s="12" t="str">
        <f>IFERROR((SUMIFS('OP Units'!O:O,'OP Units'!$A:$A,$D137)-SUMIFS('Forecast Data'!$H:$H,'Forecast Data'!$C:$C,BT$6,'Forecast Data'!$B:$B,$D137))/SUMIFS('Forecast Data'!$H:$H,'Forecast Data'!$C:$C,BT$6,'Forecast Data'!$B:$B,$D137),"")</f>
        <v/>
      </c>
      <c r="BU137" s="12" t="str">
        <f>IFERROR((SUMIFS('OP Units'!P:P,'OP Units'!$A:$A,$D137)-SUMIFS('Forecast Data'!$H:$H,'Forecast Data'!$C:$C,BU$6,'Forecast Data'!$B:$B,$D137))/SUMIFS('Forecast Data'!$H:$H,'Forecast Data'!$C:$C,BU$6,'Forecast Data'!$B:$B,$D137),"")</f>
        <v/>
      </c>
      <c r="BV137" s="12"/>
      <c r="BW137" s="11">
        <f>(SUMIFS('Forecast Data'!H:H,'Forecast Data'!B:B,D137,'Forecast Data'!C:C,BK$6)+SUMIFS('Forecast Data'!H:H,'Forecast Data'!B:B,D137,'Forecast Data'!C:C,BL$6)+SUMIFS('Forecast Data'!H:H,'Forecast Data'!B:B,D137,'Forecast Data'!C:C,BM$6)+SUMIFS('Forecast Data'!H:H,'Forecast Data'!B:B,D137,'Forecast Data'!C:C,BN$6)+SUMIFS('Forecast Data'!H:H,'Forecast Data'!B:B,D137,'Forecast Data'!C:C,BO$6)+SUMIFS('Forecast Data'!H:H,'Forecast Data'!B:B,D137,'Forecast Data'!C:C,BP$6)+SUMIFS('Forecast Data'!H:H,'Forecast Data'!B:B,D137,'Forecast Data'!C:C,BQ$6)+SUMIFS('Forecast Data'!H:H,'Forecast Data'!B:B,D137,'Forecast Data'!C:C,BJ$6))/8</f>
        <v>39.75</v>
      </c>
      <c r="BX137" s="12">
        <f>IFERROR((SUM(W137:AD137)-(SUMIFS('Forecast Data'!H:H,'Forecast Data'!B:B,B137,'Forecast Data'!C:C,BJ$6)+SUMIFS('Forecast Data'!H:H,'Forecast Data'!B:B,B137,'Forecast Data'!C:C,BK$6)+SUMIFS('Forecast Data'!H:H,'Forecast Data'!B:B,B137,'Forecast Data'!C:C,BL$6)+SUMIFS('Forecast Data'!H:H,'Forecast Data'!B:B,B137,'Forecast Data'!C:C,BM$6)+SUMIFS('Forecast Data'!H:H,'Forecast Data'!B:B,B137,'Forecast Data'!C:C,BN$6)+SUMIFS('Forecast Data'!H:H,'Forecast Data'!B:B,B137,'Forecast Data'!C:C,BO$6)+SUMIFS('Forecast Data'!H:H,'Forecast Data'!B:B,B137,'Forecast Data'!C:C,BP$6)+SUMIFS('Forecast Data'!H:H,'Forecast Data'!B:B,B137,'Forecast Data'!C:C,BQ$6)))/(SUMIFS('Forecast Data'!H:H,'Forecast Data'!B:B,B137,'Forecast Data'!C:C,BJ$6)+SUMIFS('Forecast Data'!H:H,'Forecast Data'!B:B,B137,'Forecast Data'!C:C,BK$6)+SUMIFS('Forecast Data'!H:H,'Forecast Data'!B:B,B137,'Forecast Data'!C:C,BL$6)+SUMIFS('Forecast Data'!H:H,'Forecast Data'!B:B,B137,'Forecast Data'!C:C,BM$6)+SUMIFS('Forecast Data'!H:H,'Forecast Data'!B:B,B137,'Forecast Data'!C:C,BN$6)+SUMIFS('Forecast Data'!H:H,'Forecast Data'!B:B,B137,'Forecast Data'!C:C,BO$6)+SUMIFS('Forecast Data'!H:H,'Forecast Data'!B:B,B137,'Forecast Data'!C:C,BP$6)+SUMIFS('Forecast Data'!H:H,'Forecast Data'!B:B,B137,'Forecast Data'!C:C,BQ$6)),"")</f>
        <v>-1</v>
      </c>
      <c r="BY137" s="12">
        <f t="shared" si="18"/>
        <v>-1.2827123722739155E-4</v>
      </c>
      <c r="BZ137" s="16">
        <f t="shared" si="19"/>
        <v>-3.268638622360087E-5</v>
      </c>
      <c r="CA137" s="13">
        <f t="shared" si="20"/>
        <v>-9.5584851003790664E-3</v>
      </c>
      <c r="CB137" s="12">
        <f t="shared" si="21"/>
        <v>9.5584851003790668E-5</v>
      </c>
      <c r="CC137" s="12"/>
      <c r="CD137" s="11">
        <f>(SUMIFS('Forecast Data'!H:H,'Forecast Data'!B:B,D137,'Forecast Data'!C:C,BK$6)+SUMIFS('Forecast Data'!H:H,'Forecast Data'!B:B,D137,'Forecast Data'!C:C,BL$6)+SUMIFS('Forecast Data'!H:H,'Forecast Data'!B:B,D137,'Forecast Data'!C:C,BM$6)+SUMIFS('Forecast Data'!H:H,'Forecast Data'!B:B,D137,'Forecast Data'!C:C,BJ$6))/4</f>
        <v>67.25</v>
      </c>
      <c r="CE137" s="12">
        <f>IFERROR((SUM(W137:Z137)-(SUMIFS('Forecast Data'!H:H,'Forecast Data'!B:B,D137,'Forecast Data'!C:C,BJ$6)+SUMIFS('Forecast Data'!H:H,'Forecast Data'!B:B,D137,'Forecast Data'!C:C,BK$6)+SUMIFS('Forecast Data'!H:H,'Forecast Data'!B:B,D137,'Forecast Data'!C:C,BL$6)+SUMIFS('Forecast Data'!H:H,'Forecast Data'!B:B,D137,'Forecast Data'!C:C,BM$6)))/(SUMIFS('Forecast Data'!H:H,'Forecast Data'!B:B,D137,'Forecast Data'!C:C,BJ$6)+SUMIFS('Forecast Data'!H:H,'Forecast Data'!B:B,D137,'Forecast Data'!C:C,BK$6)+SUMIFS('Forecast Data'!H:H,'Forecast Data'!B:B,D137,'Forecast Data'!C:C,BL$6)+SUMIFS('Forecast Data'!H:H,'Forecast Data'!B:B,D137,'Forecast Data'!C:C,BM$6)),"")</f>
        <v>-1</v>
      </c>
      <c r="CF137" s="12">
        <f t="shared" si="22"/>
        <v>-1.2827123722739155E-4</v>
      </c>
      <c r="CG137" s="12">
        <f t="shared" si="23"/>
        <v>-5.6381444073006192E-5</v>
      </c>
      <c r="CH137" s="13">
        <f t="shared" si="24"/>
        <v>-7.1889793154385354E-3</v>
      </c>
      <c r="CI137" s="13"/>
    </row>
    <row r="138" spans="1:87" ht="13.2">
      <c r="A138" s="1"/>
      <c r="B138" t="str">
        <f t="shared" si="46"/>
        <v>Encompass Pets</v>
      </c>
      <c r="D138" t="s">
        <v>171</v>
      </c>
      <c r="E138" s="11">
        <f>SUMIFS('Fin Data'!F:F,'Fin Data'!A:A,D138)</f>
        <v>2</v>
      </c>
      <c r="F138" s="11">
        <f>SUMIFS('Fin Data with 6 week hist'!I:I,'Fin Data with 6 week hist'!$A:$A,$D138)</f>
        <v>0</v>
      </c>
      <c r="G138" s="11">
        <f>SUMIFS('Fin Data with 6 week hist'!J:J,'Fin Data with 6 week hist'!$A:$A,$D138)</f>
        <v>0</v>
      </c>
      <c r="H138" s="11">
        <f>SUMIFS('Fin Data with 6 week hist'!K:K,'Fin Data with 6 week hist'!$A:$A,$D138)+SUMIFS('Unit Cancellations'!D:D,'Unit Cancellations'!$B:$B,$D138)</f>
        <v>0</v>
      </c>
      <c r="I138" s="11">
        <f>SUMIFS('Fin Data with 6 week hist'!L:L,'Fin Data with 6 week hist'!$A:$A,$D138)+SUMIFS('Unit Cancellations'!E:E,'Unit Cancellations'!$B:$B,$D138)</f>
        <v>0</v>
      </c>
      <c r="J138" s="11">
        <f>SUMIFS('Fin Data with 6 week hist'!M:M,'Fin Data with 6 week hist'!$A:$A,$D138)+SUMIFS('Unit Cancellations'!F:F,'Unit Cancellations'!$B:$B,$D138)</f>
        <v>0</v>
      </c>
      <c r="K138" s="11">
        <f>SUMIFS('Fin Data with 6 week hist'!N:N,'Fin Data with 6 week hist'!$A:$A,$D138)+SUMIFS('Unit Cancellations'!G:G,'Unit Cancellations'!$B:$B,$D138)</f>
        <v>0</v>
      </c>
      <c r="L138" s="11">
        <f>SUMIFS('Fin Data'!AN:AN,'Fin Data'!A:A,D138)</f>
        <v>0</v>
      </c>
      <c r="M138" s="12">
        <f>IFERROR(SUMIFS('Fin Data'!AO:AO,'Fin Data'!A:A,D138),"")</f>
        <v>-1</v>
      </c>
      <c r="N138" s="1"/>
      <c r="O138" s="11">
        <f t="shared" si="12"/>
        <v>91.5</v>
      </c>
      <c r="P138" s="12" t="str">
        <f t="shared" si="13"/>
        <v/>
      </c>
      <c r="Q138" s="1"/>
      <c r="R138" s="11">
        <f t="shared" si="14"/>
        <v>83.875</v>
      </c>
      <c r="S138" s="12">
        <f t="shared" si="15"/>
        <v>334.5</v>
      </c>
      <c r="T138" s="11">
        <f t="shared" si="16"/>
        <v>0</v>
      </c>
      <c r="U138" s="1" t="e">
        <f t="shared" si="47"/>
        <v>#REF!</v>
      </c>
      <c r="V138" s="1"/>
      <c r="W138" s="11">
        <f>SUMIFS('Forecast Data'!$D:$D,'Forecast Data'!$C:$C,W$6,'Forecast Data'!$B:$B,$D138)</f>
        <v>92</v>
      </c>
      <c r="X138" s="11">
        <f>SUMIFS('Forecast Data'!$D:$D,'Forecast Data'!$C:$C,X$6,'Forecast Data'!$B:$B,$D138)</f>
        <v>92</v>
      </c>
      <c r="Y138" s="11">
        <f>SUMIFS('Forecast Data'!$D:$D,'Forecast Data'!$C:$C,Y$6,'Forecast Data'!$B:$B,$D138)</f>
        <v>91</v>
      </c>
      <c r="Z138" s="11">
        <f>SUMIFS('Forecast Data'!$D:$D,'Forecast Data'!$C:$C,Z$6,'Forecast Data'!$B:$B,$D138)</f>
        <v>91</v>
      </c>
      <c r="AA138" s="11">
        <f>SUMIFS('Forecast Data'!$D:$D,'Forecast Data'!$C:$C,AA$6,'Forecast Data'!$B:$B,$D138)</f>
        <v>92</v>
      </c>
      <c r="AB138" s="11">
        <f>SUMIFS('Forecast Data'!$D:$D,'Forecast Data'!$C:$C,AB$6,'Forecast Data'!$B:$B,$D138)</f>
        <v>73</v>
      </c>
      <c r="AC138" s="11">
        <f>SUMIFS('Forecast Data'!$D:$D,'Forecast Data'!$C:$C,AC$6,'Forecast Data'!$B:$B,$D138)</f>
        <v>70</v>
      </c>
      <c r="AD138" s="11">
        <f>SUMIFS('Forecast Data'!$D:$D,'Forecast Data'!$C:$C,AD$6,'Forecast Data'!$B:$B,$D138)</f>
        <v>70</v>
      </c>
      <c r="AE138" s="11">
        <f>SUMIFS('Forecast Data'!$D:$D,'Forecast Data'!$C:$C,AE$6,'Forecast Data'!$B:$B,$D138)</f>
        <v>70</v>
      </c>
      <c r="AF138" s="11">
        <f>SUMIFS('Forecast Data'!$D:$D,'Forecast Data'!$C:$C,AF$6,'Forecast Data'!$B:$B,$D138)</f>
        <v>70</v>
      </c>
      <c r="AG138" s="11">
        <f>SUMIFS('Forecast Data'!$D:$D,'Forecast Data'!$C:$C,AG$6,'Forecast Data'!$B:$B,$D138)</f>
        <v>70</v>
      </c>
      <c r="AH138" s="11">
        <f>SUMIFS('Forecast Data'!$D:$D,'Forecast Data'!$C:$C,AH$6,'Forecast Data'!$B:$B,$D138)</f>
        <v>70</v>
      </c>
      <c r="AI138" s="1"/>
      <c r="AJ138" s="12" t="str">
        <f>IF(SUMIFS('Forecast Data'!$E:$E,'Forecast Data'!$C:$C,AJ$6,'Forecast Data'!$B:$B,$D138)=0,"",SUMIFS('Forecast Data'!$E:$E,'Forecast Data'!$C:$C,AJ$6,'Forecast Data'!$B:$B,$D138))</f>
        <v/>
      </c>
      <c r="AK138" s="12" t="str">
        <f>IF(SUMIFS('Forecast Data'!$E:$E,'Forecast Data'!$C:$C,AK$6,'Forecast Data'!$B:$B,$D138)=0,"",SUMIFS('Forecast Data'!$E:$E,'Forecast Data'!$C:$C,AK$6,'Forecast Data'!$B:$B,$D138))</f>
        <v/>
      </c>
      <c r="AL138" s="12" t="str">
        <f>IF(SUMIFS('Forecast Data'!$E:$E,'Forecast Data'!$C:$C,AL$6,'Forecast Data'!$B:$B,$D138)=0,"",SUMIFS('Forecast Data'!$E:$E,'Forecast Data'!$C:$C,AL$6,'Forecast Data'!$B:$B,$D138))</f>
        <v/>
      </c>
      <c r="AM138" s="12" t="str">
        <f>IF(SUMIFS('Forecast Data'!$E:$E,'Forecast Data'!$C:$C,AM$6,'Forecast Data'!$B:$B,$D138)=0,"",SUMIFS('Forecast Data'!$E:$E,'Forecast Data'!$C:$C,AM$6,'Forecast Data'!$B:$B,$D138))</f>
        <v/>
      </c>
      <c r="AN138" s="12">
        <f>IF(SUMIFS('Forecast Data'!$E:$E,'Forecast Data'!$C:$C,AN$6,'Forecast Data'!$B:$B,$D138)=0,"",SUMIFS('Forecast Data'!$E:$E,'Forecast Data'!$C:$C,AN$6,'Forecast Data'!$B:$B,$D138))</f>
        <v>90.96</v>
      </c>
      <c r="AO138" s="12" t="str">
        <f>IF(SUMIFS('Forecast Data'!$E:$E,'Forecast Data'!$C:$C,AO$6,'Forecast Data'!$B:$B,$D138)=0,"",SUMIFS('Forecast Data'!$E:$E,'Forecast Data'!$C:$C,AO$6,'Forecast Data'!$B:$B,$D138))</f>
        <v/>
      </c>
      <c r="AP138" s="12">
        <f>IF(SUMIFS('Forecast Data'!$E:$E,'Forecast Data'!$C:$C,AP$6,'Forecast Data'!$B:$B,$D138)=0,"",SUMIFS('Forecast Data'!$E:$E,'Forecast Data'!$C:$C,AP$6,'Forecast Data'!$B:$B,$D138))</f>
        <v>68.53</v>
      </c>
      <c r="AQ138" s="12" t="str">
        <f>IF(SUMIFS('Forecast Data'!$E:$E,'Forecast Data'!$C:$C,AQ$6,'Forecast Data'!$B:$B,$D138)=0,"",SUMIFS('Forecast Data'!$E:$E,'Forecast Data'!$C:$C,AQ$6,'Forecast Data'!$B:$B,$D138))</f>
        <v/>
      </c>
      <c r="AR138" s="12" t="str">
        <f>IF(SUMIFS('Forecast Data'!$E:$E,'Forecast Data'!$C:$C,AR$6,'Forecast Data'!$B:$B,$D138)=0,"",SUMIFS('Forecast Data'!$E:$E,'Forecast Data'!$C:$C,AR$6,'Forecast Data'!$B:$B,$D138))</f>
        <v/>
      </c>
      <c r="AS138" s="12" t="str">
        <f>IF(SUMIFS('Forecast Data'!$E:$E,'Forecast Data'!$C:$C,AS$6,'Forecast Data'!$B:$B,$D138)=0,"",SUMIFS('Forecast Data'!$E:$E,'Forecast Data'!$C:$C,AS$6,'Forecast Data'!$B:$B,$D138))</f>
        <v/>
      </c>
      <c r="AT138" s="12" t="str">
        <f>IF(SUMIFS('Forecast Data'!$E:$E,'Forecast Data'!$C:$C,AT$6,'Forecast Data'!$B:$B,$D138)=0,"",SUMIFS('Forecast Data'!$E:$E,'Forecast Data'!$C:$C,AT$6,'Forecast Data'!$B:$B,$D138))</f>
        <v/>
      </c>
      <c r="AU138" s="12" t="str">
        <f>IF(SUMIFS('Forecast Data'!$E:$E,'Forecast Data'!$C:$C,AU$6,'Forecast Data'!$B:$B,$D138)=0,"",SUMIFS('Forecast Data'!$E:$E,'Forecast Data'!$C:$C,AU$6,'Forecast Data'!$B:$B,$D138))</f>
        <v/>
      </c>
      <c r="AV138" s="1"/>
      <c r="AW138" s="11">
        <f>SUMIFS('OP Units'!E:E,'OP Units'!$A:$A,$D138)</f>
        <v>0</v>
      </c>
      <c r="AX138" s="11">
        <f>SUMIFS('OP Units'!F:F,'OP Units'!$A:$A,$D138)</f>
        <v>0</v>
      </c>
      <c r="AY138" s="11">
        <f>SUMIFS('OP Units'!G:G,'OP Units'!$A:$A,$D138)</f>
        <v>0</v>
      </c>
      <c r="AZ138" s="11">
        <f>SUMIFS('OP Units'!H:H,'OP Units'!$A:$A,$D138)</f>
        <v>0</v>
      </c>
      <c r="BA138" s="11">
        <f>SUMIFS('OP Units'!I:I,'OP Units'!$A:$A,$D138)</f>
        <v>0</v>
      </c>
      <c r="BB138" s="11">
        <f>SUMIFS('OP Units'!J:J,'OP Units'!$A:$A,$D138)</f>
        <v>0</v>
      </c>
      <c r="BC138" s="11">
        <f>SUMIFS('OP Units'!K:K,'OP Units'!$A:$A,$D138)</f>
        <v>0</v>
      </c>
      <c r="BD138" s="11">
        <f>SUMIFS('OP Units'!L:L,'OP Units'!$A:$A,$D138)</f>
        <v>0</v>
      </c>
      <c r="BE138" s="11">
        <f>SUMIFS('OP Units'!M:M,'OP Units'!$A:$A,$D138)</f>
        <v>0</v>
      </c>
      <c r="BF138" s="11">
        <f>SUMIFS('OP Units'!N:N,'OP Units'!$A:$A,$D138)</f>
        <v>0</v>
      </c>
      <c r="BG138" s="11">
        <f>SUMIFS('OP Units'!O:O,'OP Units'!$A:$A,$D138)</f>
        <v>0</v>
      </c>
      <c r="BH138" s="11">
        <f>SUMIFS('OP Units'!P:P,'OP Units'!$A:$A,$D138)</f>
        <v>0</v>
      </c>
      <c r="BI138" s="1"/>
      <c r="BJ138" s="12" t="str">
        <f>IFERROR((SUMIFS('OP Units'!E:E,'OP Units'!$A:$A,$D138)-SUMIFS('Forecast Data'!$H:$H,'Forecast Data'!$C:$C,BJ$6,'Forecast Data'!$B:$B,$D138))/SUMIFS('Forecast Data'!$H:$H,'Forecast Data'!$C:$C,BJ$6,'Forecast Data'!$B:$B,$D138),"")</f>
        <v/>
      </c>
      <c r="BK138" s="12" t="str">
        <f>IFERROR((SUMIFS('OP Units'!F:F,'OP Units'!$A:$A,$D138)-SUMIFS('Forecast Data'!$H:$H,'Forecast Data'!$C:$C,BK$6,'Forecast Data'!$B:$B,$D138))/SUMIFS('Forecast Data'!$H:$H,'Forecast Data'!$C:$C,BK$6,'Forecast Data'!$B:$B,$D138),"")</f>
        <v/>
      </c>
      <c r="BL138" s="12" t="str">
        <f>IFERROR((SUMIFS('OP Units'!G:G,'OP Units'!$A:$A,$D138)-SUMIFS('Forecast Data'!$H:$H,'Forecast Data'!$C:$C,BL$6,'Forecast Data'!$B:$B,$D138))/SUMIFS('Forecast Data'!$H:$H,'Forecast Data'!$C:$C,BL$6,'Forecast Data'!$B:$B,$D138),"")</f>
        <v/>
      </c>
      <c r="BM138" s="12" t="str">
        <f>IFERROR((SUMIFS('OP Units'!H:H,'OP Units'!$A:$A,$D138)-SUMIFS('Forecast Data'!$H:$H,'Forecast Data'!$C:$C,BM$6,'Forecast Data'!$B:$B,$D138))/SUMIFS('Forecast Data'!$H:$H,'Forecast Data'!$C:$C,BM$6,'Forecast Data'!$B:$B,$D138),"")</f>
        <v/>
      </c>
      <c r="BN138" s="12">
        <f>IFERROR((SUMIFS('OP Units'!I:I,'OP Units'!$A:$A,$D138)-SUMIFS('Forecast Data'!$H:$H,'Forecast Data'!$C:$C,BN$6,'Forecast Data'!$B:$B,$D138))/SUMIFS('Forecast Data'!$H:$H,'Forecast Data'!$C:$C,BN$6,'Forecast Data'!$B:$B,$D138),"")</f>
        <v>-1</v>
      </c>
      <c r="BO138" s="12" t="str">
        <f>IFERROR((SUMIFS('OP Units'!J:J,'OP Units'!$A:$A,$D138)-SUMIFS('Forecast Data'!$H:$H,'Forecast Data'!$C:$C,BO$6,'Forecast Data'!$B:$B,$D138))/SUMIFS('Forecast Data'!$H:$H,'Forecast Data'!$C:$C,BO$6,'Forecast Data'!$B:$B,$D138),"")</f>
        <v/>
      </c>
      <c r="BP138" s="12">
        <f>IFERROR((SUMIFS('OP Units'!K:K,'OP Units'!$A:$A,$D138)-SUMIFS('Forecast Data'!$H:$H,'Forecast Data'!$C:$C,BP$6,'Forecast Data'!$B:$B,$D138))/SUMIFS('Forecast Data'!$H:$H,'Forecast Data'!$C:$C,BP$6,'Forecast Data'!$B:$B,$D138),"")</f>
        <v>-1</v>
      </c>
      <c r="BQ138" s="12" t="str">
        <f>IFERROR((SUMIFS('OP Units'!L:L,'OP Units'!$A:$A,$D138)-SUMIFS('Forecast Data'!$H:$H,'Forecast Data'!$C:$C,BQ$6,'Forecast Data'!$B:$B,$D138))/SUMIFS('Forecast Data'!$H:$H,'Forecast Data'!$C:$C,BQ$6,'Forecast Data'!$B:$B,$D138),"")</f>
        <v/>
      </c>
      <c r="BR138" s="12" t="str">
        <f>IFERROR((SUMIFS('OP Units'!M:M,'OP Units'!$A:$A,$D138)-SUMIFS('Forecast Data'!$H:$H,'Forecast Data'!$C:$C,BR$6,'Forecast Data'!$B:$B,$D138))/SUMIFS('Forecast Data'!$H:$H,'Forecast Data'!$C:$C,BR$6,'Forecast Data'!$B:$B,$D138),"")</f>
        <v/>
      </c>
      <c r="BS138" s="12" t="str">
        <f>IFERROR((SUMIFS('OP Units'!N:N,'OP Units'!$A:$A,$D138)-SUMIFS('Forecast Data'!$H:$H,'Forecast Data'!$C:$C,BS$6,'Forecast Data'!$B:$B,$D138))/SUMIFS('Forecast Data'!$H:$H,'Forecast Data'!$C:$C,BS$6,'Forecast Data'!$B:$B,$D138),"")</f>
        <v/>
      </c>
      <c r="BT138" s="12" t="str">
        <f>IFERROR((SUMIFS('OP Units'!O:O,'OP Units'!$A:$A,$D138)-SUMIFS('Forecast Data'!$H:$H,'Forecast Data'!$C:$C,BT$6,'Forecast Data'!$B:$B,$D138))/SUMIFS('Forecast Data'!$H:$H,'Forecast Data'!$C:$C,BT$6,'Forecast Data'!$B:$B,$D138),"")</f>
        <v/>
      </c>
      <c r="BU138" s="12" t="str">
        <f>IFERROR((SUMIFS('OP Units'!P:P,'OP Units'!$A:$A,$D138)-SUMIFS('Forecast Data'!$H:$H,'Forecast Data'!$C:$C,BU$6,'Forecast Data'!$B:$B,$D138))/SUMIFS('Forecast Data'!$H:$H,'Forecast Data'!$C:$C,BU$6,'Forecast Data'!$B:$B,$D138),"")</f>
        <v/>
      </c>
      <c r="BV138" s="12"/>
      <c r="BW138" s="11">
        <f>(SUMIFS('Forecast Data'!H:H,'Forecast Data'!B:B,D138,'Forecast Data'!C:C,BK$6)+SUMIFS('Forecast Data'!H:H,'Forecast Data'!B:B,D138,'Forecast Data'!C:C,BL$6)+SUMIFS('Forecast Data'!H:H,'Forecast Data'!B:B,D138,'Forecast Data'!C:C,BM$6)+SUMIFS('Forecast Data'!H:H,'Forecast Data'!B:B,D138,'Forecast Data'!C:C,BN$6)+SUMIFS('Forecast Data'!H:H,'Forecast Data'!B:B,D138,'Forecast Data'!C:C,BO$6)+SUMIFS('Forecast Data'!H:H,'Forecast Data'!B:B,D138,'Forecast Data'!C:C,BP$6)+SUMIFS('Forecast Data'!H:H,'Forecast Data'!B:B,D138,'Forecast Data'!C:C,BQ$6)+SUMIFS('Forecast Data'!H:H,'Forecast Data'!B:B,D138,'Forecast Data'!C:C,BJ$6))/8</f>
        <v>0.25</v>
      </c>
      <c r="BX138" s="12">
        <f>IFERROR((SUM(W138:AD138)-(SUMIFS('Forecast Data'!H:H,'Forecast Data'!B:B,B138,'Forecast Data'!C:C,BJ$6)+SUMIFS('Forecast Data'!H:H,'Forecast Data'!B:B,B138,'Forecast Data'!C:C,BK$6)+SUMIFS('Forecast Data'!H:H,'Forecast Data'!B:B,B138,'Forecast Data'!C:C,BL$6)+SUMIFS('Forecast Data'!H:H,'Forecast Data'!B:B,B138,'Forecast Data'!C:C,BM$6)+SUMIFS('Forecast Data'!H:H,'Forecast Data'!B:B,B138,'Forecast Data'!C:C,BN$6)+SUMIFS('Forecast Data'!H:H,'Forecast Data'!B:B,B138,'Forecast Data'!C:C,BO$6)+SUMIFS('Forecast Data'!H:H,'Forecast Data'!B:B,B138,'Forecast Data'!C:C,BP$6)+SUMIFS('Forecast Data'!H:H,'Forecast Data'!B:B,B138,'Forecast Data'!C:C,BQ$6)))/(SUMIFS('Forecast Data'!H:H,'Forecast Data'!B:B,B138,'Forecast Data'!C:C,BJ$6)+SUMIFS('Forecast Data'!H:H,'Forecast Data'!B:B,B138,'Forecast Data'!C:C,BK$6)+SUMIFS('Forecast Data'!H:H,'Forecast Data'!B:B,B138,'Forecast Data'!C:C,BL$6)+SUMIFS('Forecast Data'!H:H,'Forecast Data'!B:B,B138,'Forecast Data'!C:C,BM$6)+SUMIFS('Forecast Data'!H:H,'Forecast Data'!B:B,B138,'Forecast Data'!C:C,BN$6)+SUMIFS('Forecast Data'!H:H,'Forecast Data'!B:B,B138,'Forecast Data'!C:C,BO$6)+SUMIFS('Forecast Data'!H:H,'Forecast Data'!B:B,B138,'Forecast Data'!C:C,BP$6)+SUMIFS('Forecast Data'!H:H,'Forecast Data'!B:B,B138,'Forecast Data'!C:C,BQ$6)),"")</f>
        <v>334.5</v>
      </c>
      <c r="BY138" s="12">
        <f t="shared" si="18"/>
        <v>-1.7102831630318874E-6</v>
      </c>
      <c r="BZ138" s="16">
        <f t="shared" si="19"/>
        <v>6.8764755923235798E-5</v>
      </c>
      <c r="CA138" s="13">
        <f t="shared" si="20"/>
        <v>-7.0475039086267685E-3</v>
      </c>
      <c r="CB138" s="12">
        <f t="shared" si="21"/>
        <v>7.0475039086267689E-5</v>
      </c>
      <c r="CC138" s="12"/>
      <c r="CD138" s="11">
        <f>(SUMIFS('Forecast Data'!H:H,'Forecast Data'!B:B,D138,'Forecast Data'!C:C,BK$6)+SUMIFS('Forecast Data'!H:H,'Forecast Data'!B:B,D138,'Forecast Data'!C:C,BL$6)+SUMIFS('Forecast Data'!H:H,'Forecast Data'!B:B,D138,'Forecast Data'!C:C,BM$6)+SUMIFS('Forecast Data'!H:H,'Forecast Data'!B:B,D138,'Forecast Data'!C:C,BJ$6))/4</f>
        <v>0</v>
      </c>
      <c r="CE138" s="12" t="str">
        <f>IFERROR((SUM(W138:Z138)-(SUMIFS('Forecast Data'!H:H,'Forecast Data'!B:B,D138,'Forecast Data'!C:C,BJ$6)+SUMIFS('Forecast Data'!H:H,'Forecast Data'!B:B,D138,'Forecast Data'!C:C,BK$6)+SUMIFS('Forecast Data'!H:H,'Forecast Data'!B:B,D138,'Forecast Data'!C:C,BL$6)+SUMIFS('Forecast Data'!H:H,'Forecast Data'!B:B,D138,'Forecast Data'!C:C,BM$6)))/(SUMIFS('Forecast Data'!H:H,'Forecast Data'!B:B,D138,'Forecast Data'!C:C,BJ$6)+SUMIFS('Forecast Data'!H:H,'Forecast Data'!B:B,D138,'Forecast Data'!C:C,BK$6)+SUMIFS('Forecast Data'!H:H,'Forecast Data'!B:B,D138,'Forecast Data'!C:C,BL$6)+SUMIFS('Forecast Data'!H:H,'Forecast Data'!B:B,D138,'Forecast Data'!C:C,BM$6)),"")</f>
        <v/>
      </c>
      <c r="CF138" s="12">
        <f t="shared" si="22"/>
        <v>-1.7102831630318874E-6</v>
      </c>
      <c r="CG138" s="12">
        <f t="shared" si="23"/>
        <v>7.6712299370707322E-5</v>
      </c>
      <c r="CH138" s="13">
        <f t="shared" si="24"/>
        <v>-7.8422582533739203E-3</v>
      </c>
      <c r="CI138" s="13"/>
    </row>
    <row r="139" spans="1:87" ht="13.2">
      <c r="A139" s="1"/>
      <c r="B139" t="str">
        <f t="shared" si="46"/>
        <v>Gerber Gear</v>
      </c>
      <c r="D139" t="s">
        <v>172</v>
      </c>
      <c r="E139" s="11">
        <f>SUMIFS('Fin Data'!F:F,'Fin Data'!A:A,D139)</f>
        <v>490</v>
      </c>
      <c r="F139" s="11">
        <f>SUMIFS('Fin Data with 6 week hist'!I:I,'Fin Data with 6 week hist'!$A:$A,$D139)</f>
        <v>745</v>
      </c>
      <c r="G139" s="11">
        <f>SUMIFS('Fin Data with 6 week hist'!J:J,'Fin Data with 6 week hist'!$A:$A,$D139)</f>
        <v>694</v>
      </c>
      <c r="H139" s="11">
        <f>SUMIFS('Fin Data with 6 week hist'!K:K,'Fin Data with 6 week hist'!$A:$A,$D139)+SUMIFS('Unit Cancellations'!D:D,'Unit Cancellations'!$B:$B,$D139)</f>
        <v>692</v>
      </c>
      <c r="I139" s="11">
        <f>SUMIFS('Fin Data with 6 week hist'!L:L,'Fin Data with 6 week hist'!$A:$A,$D139)+SUMIFS('Unit Cancellations'!E:E,'Unit Cancellations'!$B:$B,$D139)</f>
        <v>715</v>
      </c>
      <c r="J139" s="11">
        <f>SUMIFS('Fin Data with 6 week hist'!M:M,'Fin Data with 6 week hist'!$A:$A,$D139)+SUMIFS('Unit Cancellations'!F:F,'Unit Cancellations'!$B:$B,$D139)</f>
        <v>783</v>
      </c>
      <c r="K139" s="11">
        <f>SUMIFS('Fin Data with 6 week hist'!N:N,'Fin Data with 6 week hist'!$A:$A,$D139)+SUMIFS('Unit Cancellations'!G:G,'Unit Cancellations'!$B:$B,$D139)</f>
        <v>773</v>
      </c>
      <c r="L139" s="11">
        <f>SUMIFS('Fin Data'!AN:AN,'Fin Data'!A:A,D139)</f>
        <v>733.66666666666663</v>
      </c>
      <c r="M139" s="12">
        <f>IFERROR(SUMIFS('Fin Data'!AO:AO,'Fin Data'!A:A,D139),"")</f>
        <v>0.49727891156462578</v>
      </c>
      <c r="N139" s="1"/>
      <c r="O139" s="11">
        <f t="shared" si="12"/>
        <v>761</v>
      </c>
      <c r="P139" s="12">
        <f t="shared" si="13"/>
        <v>0.58872651356993733</v>
      </c>
      <c r="Q139" s="1"/>
      <c r="R139" s="11">
        <f t="shared" si="14"/>
        <v>754.5</v>
      </c>
      <c r="S139" s="12">
        <f t="shared" si="15"/>
        <v>0.37525632262474368</v>
      </c>
      <c r="T139" s="11">
        <f t="shared" si="16"/>
        <v>554.875</v>
      </c>
      <c r="U139" s="1" t="e">
        <f t="shared" si="47"/>
        <v>#REF!</v>
      </c>
      <c r="V139" s="1"/>
      <c r="W139" s="11">
        <f>SUMIFS('Forecast Data'!$D:$D,'Forecast Data'!$C:$C,W$6,'Forecast Data'!$B:$B,$D139)</f>
        <v>767</v>
      </c>
      <c r="X139" s="11">
        <f>SUMIFS('Forecast Data'!$D:$D,'Forecast Data'!$C:$C,X$6,'Forecast Data'!$B:$B,$D139)</f>
        <v>760</v>
      </c>
      <c r="Y139" s="11">
        <f>SUMIFS('Forecast Data'!$D:$D,'Forecast Data'!$C:$C,Y$6,'Forecast Data'!$B:$B,$D139)</f>
        <v>763</v>
      </c>
      <c r="Z139" s="11">
        <f>SUMIFS('Forecast Data'!$D:$D,'Forecast Data'!$C:$C,Z$6,'Forecast Data'!$B:$B,$D139)</f>
        <v>754</v>
      </c>
      <c r="AA139" s="11">
        <f>SUMIFS('Forecast Data'!$D:$D,'Forecast Data'!$C:$C,AA$6,'Forecast Data'!$B:$B,$D139)</f>
        <v>744</v>
      </c>
      <c r="AB139" s="11">
        <f>SUMIFS('Forecast Data'!$D:$D,'Forecast Data'!$C:$C,AB$6,'Forecast Data'!$B:$B,$D139)</f>
        <v>752</v>
      </c>
      <c r="AC139" s="11">
        <f>SUMIFS('Forecast Data'!$D:$D,'Forecast Data'!$C:$C,AC$6,'Forecast Data'!$B:$B,$D139)</f>
        <v>761</v>
      </c>
      <c r="AD139" s="11">
        <f>SUMIFS('Forecast Data'!$D:$D,'Forecast Data'!$C:$C,AD$6,'Forecast Data'!$B:$B,$D139)</f>
        <v>735</v>
      </c>
      <c r="AE139" s="11">
        <f>SUMIFS('Forecast Data'!$D:$D,'Forecast Data'!$C:$C,AE$6,'Forecast Data'!$B:$B,$D139)</f>
        <v>745</v>
      </c>
      <c r="AF139" s="11">
        <f>SUMIFS('Forecast Data'!$D:$D,'Forecast Data'!$C:$C,AF$6,'Forecast Data'!$B:$B,$D139)</f>
        <v>749</v>
      </c>
      <c r="AG139" s="11">
        <f>SUMIFS('Forecast Data'!$D:$D,'Forecast Data'!$C:$C,AG$6,'Forecast Data'!$B:$B,$D139)</f>
        <v>764</v>
      </c>
      <c r="AH139" s="11">
        <f>SUMIFS('Forecast Data'!$D:$D,'Forecast Data'!$C:$C,AH$6,'Forecast Data'!$B:$B,$D139)</f>
        <v>829</v>
      </c>
      <c r="AI139" s="1"/>
      <c r="AJ139" s="12">
        <f>IF(SUMIFS('Forecast Data'!$E:$E,'Forecast Data'!$C:$C,AJ$6,'Forecast Data'!$B:$B,$D139)=0,"",SUMIFS('Forecast Data'!$E:$E,'Forecast Data'!$C:$C,AJ$6,'Forecast Data'!$B:$B,$D139))</f>
        <v>0.99</v>
      </c>
      <c r="AK139" s="12">
        <f>IF(SUMIFS('Forecast Data'!$E:$E,'Forecast Data'!$C:$C,AK$6,'Forecast Data'!$B:$B,$D139)=0,"",SUMIFS('Forecast Data'!$E:$E,'Forecast Data'!$C:$C,AK$6,'Forecast Data'!$B:$B,$D139))</f>
        <v>0.71</v>
      </c>
      <c r="AL139" s="12">
        <f>IF(SUMIFS('Forecast Data'!$E:$E,'Forecast Data'!$C:$C,AL$6,'Forecast Data'!$B:$B,$D139)=0,"",SUMIFS('Forecast Data'!$E:$E,'Forecast Data'!$C:$C,AL$6,'Forecast Data'!$B:$B,$D139))</f>
        <v>0.49</v>
      </c>
      <c r="AM139" s="12">
        <f>IF(SUMIFS('Forecast Data'!$E:$E,'Forecast Data'!$C:$C,AM$6,'Forecast Data'!$B:$B,$D139)=0,"",SUMIFS('Forecast Data'!$E:$E,'Forecast Data'!$C:$C,AM$6,'Forecast Data'!$B:$B,$D139))</f>
        <v>0.31</v>
      </c>
      <c r="AN139" s="12">
        <f>IF(SUMIFS('Forecast Data'!$E:$E,'Forecast Data'!$C:$C,AN$6,'Forecast Data'!$B:$B,$D139)=0,"",SUMIFS('Forecast Data'!$E:$E,'Forecast Data'!$C:$C,AN$6,'Forecast Data'!$B:$B,$D139))</f>
        <v>0.14000000000000001</v>
      </c>
      <c r="AO139" s="12">
        <f>IF(SUMIFS('Forecast Data'!$E:$E,'Forecast Data'!$C:$C,AO$6,'Forecast Data'!$B:$B,$D139)=0,"",SUMIFS('Forecast Data'!$E:$E,'Forecast Data'!$C:$C,AO$6,'Forecast Data'!$B:$B,$D139))</f>
        <v>0.33</v>
      </c>
      <c r="AP139" s="12">
        <f>IF(SUMIFS('Forecast Data'!$E:$E,'Forecast Data'!$C:$C,AP$6,'Forecast Data'!$B:$B,$D139)=0,"",SUMIFS('Forecast Data'!$E:$E,'Forecast Data'!$C:$C,AP$6,'Forecast Data'!$B:$B,$D139))</f>
        <v>0.26</v>
      </c>
      <c r="AQ139" s="12">
        <f>IF(SUMIFS('Forecast Data'!$E:$E,'Forecast Data'!$C:$C,AQ$6,'Forecast Data'!$B:$B,$D139)=0,"",SUMIFS('Forecast Data'!$E:$E,'Forecast Data'!$C:$C,AQ$6,'Forecast Data'!$B:$B,$D139))</f>
        <v>0.13</v>
      </c>
      <c r="AR139" s="12">
        <f>IF(SUMIFS('Forecast Data'!$E:$E,'Forecast Data'!$C:$C,AR$6,'Forecast Data'!$B:$B,$D139)=0,"",SUMIFS('Forecast Data'!$E:$E,'Forecast Data'!$C:$C,AR$6,'Forecast Data'!$B:$B,$D139))</f>
        <v>0.05</v>
      </c>
      <c r="AS139" s="12">
        <f>IF(SUMIFS('Forecast Data'!$E:$E,'Forecast Data'!$C:$C,AS$6,'Forecast Data'!$B:$B,$D139)=0,"",SUMIFS('Forecast Data'!$E:$E,'Forecast Data'!$C:$C,AS$6,'Forecast Data'!$B:$B,$D139))</f>
        <v>0.01</v>
      </c>
      <c r="AT139" s="12">
        <f>IF(SUMIFS('Forecast Data'!$E:$E,'Forecast Data'!$C:$C,AT$6,'Forecast Data'!$B:$B,$D139)=0,"",SUMIFS('Forecast Data'!$E:$E,'Forecast Data'!$C:$C,AT$6,'Forecast Data'!$B:$B,$D139))</f>
        <v>0.14000000000000001</v>
      </c>
      <c r="AU139" s="12">
        <f>IF(SUMIFS('Forecast Data'!$E:$E,'Forecast Data'!$C:$C,AU$6,'Forecast Data'!$B:$B,$D139)=0,"",SUMIFS('Forecast Data'!$E:$E,'Forecast Data'!$C:$C,AU$6,'Forecast Data'!$B:$B,$D139))</f>
        <v>-0.15</v>
      </c>
      <c r="AV139" s="1"/>
      <c r="AW139" s="11">
        <f>SUMIFS('OP Units'!E:E,'OP Units'!$A:$A,$D139)</f>
        <v>617</v>
      </c>
      <c r="AX139" s="11">
        <f>SUMIFS('OP Units'!F:F,'OP Units'!$A:$A,$D139)</f>
        <v>583</v>
      </c>
      <c r="AY139" s="11">
        <f>SUMIFS('OP Units'!G:G,'OP Units'!$A:$A,$D139)</f>
        <v>568</v>
      </c>
      <c r="AZ139" s="11">
        <f>SUMIFS('OP Units'!H:H,'OP Units'!$A:$A,$D139)</f>
        <v>503</v>
      </c>
      <c r="BA139" s="11">
        <f>SUMIFS('OP Units'!I:I,'OP Units'!$A:$A,$D139)</f>
        <v>531</v>
      </c>
      <c r="BB139" s="11">
        <f>SUMIFS('OP Units'!J:J,'OP Units'!$A:$A,$D139)</f>
        <v>528</v>
      </c>
      <c r="BC139" s="11">
        <f>SUMIFS('OP Units'!K:K,'OP Units'!$A:$A,$D139)</f>
        <v>569</v>
      </c>
      <c r="BD139" s="11">
        <f>SUMIFS('OP Units'!L:L,'OP Units'!$A:$A,$D139)</f>
        <v>540</v>
      </c>
      <c r="BE139" s="11">
        <f>SUMIFS('OP Units'!M:M,'OP Units'!$A:$A,$D139)</f>
        <v>433</v>
      </c>
      <c r="BF139" s="11">
        <f>SUMIFS('OP Units'!N:N,'OP Units'!$A:$A,$D139)</f>
        <v>436</v>
      </c>
      <c r="BG139" s="11">
        <f>SUMIFS('OP Units'!O:O,'OP Units'!$A:$A,$D139)</f>
        <v>507</v>
      </c>
      <c r="BH139" s="11">
        <f>SUMIFS('OP Units'!P:P,'OP Units'!$A:$A,$D139)</f>
        <v>587</v>
      </c>
      <c r="BI139" s="1"/>
      <c r="BJ139" s="12">
        <f>IFERROR((SUMIFS('OP Units'!E:E,'OP Units'!$A:$A,$D139)-SUMIFS('Forecast Data'!$H:$H,'Forecast Data'!$C:$C,BJ$6,'Forecast Data'!$B:$B,$D139))/SUMIFS('Forecast Data'!$H:$H,'Forecast Data'!$C:$C,BJ$6,'Forecast Data'!$B:$B,$D139),"")</f>
        <v>0.5984455958549223</v>
      </c>
      <c r="BK139" s="12">
        <f>IFERROR((SUMIFS('OP Units'!F:F,'OP Units'!$A:$A,$D139)-SUMIFS('Forecast Data'!$H:$H,'Forecast Data'!$C:$C,BK$6,'Forecast Data'!$B:$B,$D139))/SUMIFS('Forecast Data'!$H:$H,'Forecast Data'!$C:$C,BK$6,'Forecast Data'!$B:$B,$D139),"")</f>
        <v>0.31306306306306309</v>
      </c>
      <c r="BL139" s="12">
        <f>IFERROR((SUMIFS('OP Units'!G:G,'OP Units'!$A:$A,$D139)-SUMIFS('Forecast Data'!$H:$H,'Forecast Data'!$C:$C,BL$6,'Forecast Data'!$B:$B,$D139))/SUMIFS('Forecast Data'!$H:$H,'Forecast Data'!$C:$C,BL$6,'Forecast Data'!$B:$B,$D139),"")</f>
        <v>0.11154598825831702</v>
      </c>
      <c r="BM139" s="12">
        <f>IFERROR((SUMIFS('OP Units'!H:H,'OP Units'!$A:$A,$D139)-SUMIFS('Forecast Data'!$H:$H,'Forecast Data'!$C:$C,BM$6,'Forecast Data'!$B:$B,$D139))/SUMIFS('Forecast Data'!$H:$H,'Forecast Data'!$C:$C,BM$6,'Forecast Data'!$B:$B,$D139),"")</f>
        <v>-0.12521739130434784</v>
      </c>
      <c r="BN139" s="12">
        <f>IFERROR((SUMIFS('OP Units'!I:I,'OP Units'!$A:$A,$D139)-SUMIFS('Forecast Data'!$H:$H,'Forecast Data'!$C:$C,BN$6,'Forecast Data'!$B:$B,$D139))/SUMIFS('Forecast Data'!$H:$H,'Forecast Data'!$C:$C,BN$6,'Forecast Data'!$B:$B,$D139),"")</f>
        <v>-0.18683001531393567</v>
      </c>
      <c r="BO139" s="12">
        <f>IFERROR((SUMIFS('OP Units'!J:J,'OP Units'!$A:$A,$D139)-SUMIFS('Forecast Data'!$H:$H,'Forecast Data'!$C:$C,BO$6,'Forecast Data'!$B:$B,$D139))/SUMIFS('Forecast Data'!$H:$H,'Forecast Data'!$C:$C,BO$6,'Forecast Data'!$B:$B,$D139),"")</f>
        <v>-6.5486725663716813E-2</v>
      </c>
      <c r="BP139" s="12">
        <f>IFERROR((SUMIFS('OP Units'!K:K,'OP Units'!$A:$A,$D139)-SUMIFS('Forecast Data'!$H:$H,'Forecast Data'!$C:$C,BP$6,'Forecast Data'!$B:$B,$D139))/SUMIFS('Forecast Data'!$H:$H,'Forecast Data'!$C:$C,BP$6,'Forecast Data'!$B:$B,$D139),"")</f>
        <v>-5.6384742951907131E-2</v>
      </c>
      <c r="BQ139" s="12">
        <f>IFERROR((SUMIFS('OP Units'!L:L,'OP Units'!$A:$A,$D139)-SUMIFS('Forecast Data'!$H:$H,'Forecast Data'!$C:$C,BQ$6,'Forecast Data'!$B:$B,$D139))/SUMIFS('Forecast Data'!$H:$H,'Forecast Data'!$C:$C,BQ$6,'Forecast Data'!$B:$B,$D139),"")</f>
        <v>-0.17177914110429449</v>
      </c>
      <c r="BR139" s="12">
        <f>IFERROR((SUMIFS('OP Units'!M:M,'OP Units'!$A:$A,$D139)-SUMIFS('Forecast Data'!$H:$H,'Forecast Data'!$C:$C,BR$6,'Forecast Data'!$B:$B,$D139))/SUMIFS('Forecast Data'!$H:$H,'Forecast Data'!$C:$C,BR$6,'Forecast Data'!$B:$B,$D139),"")</f>
        <v>-0.3884180790960452</v>
      </c>
      <c r="BS139" s="12">
        <f>IFERROR((SUMIFS('OP Units'!N:N,'OP Units'!$A:$A,$D139)-SUMIFS('Forecast Data'!$H:$H,'Forecast Data'!$C:$C,BS$6,'Forecast Data'!$B:$B,$D139))/SUMIFS('Forecast Data'!$H:$H,'Forecast Data'!$C:$C,BS$6,'Forecast Data'!$B:$B,$D139),"")</f>
        <v>-0.41397849462365593</v>
      </c>
      <c r="BT139" s="12">
        <f>IFERROR((SUMIFS('OP Units'!O:O,'OP Units'!$A:$A,$D139)-SUMIFS('Forecast Data'!$H:$H,'Forecast Data'!$C:$C,BT$6,'Forecast Data'!$B:$B,$D139))/SUMIFS('Forecast Data'!$H:$H,'Forecast Data'!$C:$C,BT$6,'Forecast Data'!$B:$B,$D139),"")</f>
        <v>-0.24441132637853949</v>
      </c>
      <c r="BU139" s="12">
        <f>IFERROR((SUMIFS('OP Units'!P:P,'OP Units'!$A:$A,$D139)-SUMIFS('Forecast Data'!$H:$H,'Forecast Data'!$C:$C,BU$6,'Forecast Data'!$B:$B,$D139))/SUMIFS('Forecast Data'!$H:$H,'Forecast Data'!$C:$C,BU$6,'Forecast Data'!$B:$B,$D139),"")</f>
        <v>-0.39794871794871794</v>
      </c>
      <c r="BV139" s="12"/>
      <c r="BW139" s="11">
        <f>(SUMIFS('Forecast Data'!H:H,'Forecast Data'!B:B,D139,'Forecast Data'!C:C,BK$6)+SUMIFS('Forecast Data'!H:H,'Forecast Data'!B:B,D139,'Forecast Data'!C:C,BL$6)+SUMIFS('Forecast Data'!H:H,'Forecast Data'!B:B,D139,'Forecast Data'!C:C,BM$6)+SUMIFS('Forecast Data'!H:H,'Forecast Data'!B:B,D139,'Forecast Data'!C:C,BN$6)+SUMIFS('Forecast Data'!H:H,'Forecast Data'!B:B,D139,'Forecast Data'!C:C,BO$6)+SUMIFS('Forecast Data'!H:H,'Forecast Data'!B:B,D139,'Forecast Data'!C:C,BP$6)+SUMIFS('Forecast Data'!H:H,'Forecast Data'!B:B,D139,'Forecast Data'!C:C,BQ$6)+SUMIFS('Forecast Data'!H:H,'Forecast Data'!B:B,D139,'Forecast Data'!C:C,BJ$6))/8</f>
        <v>548.625</v>
      </c>
      <c r="BX139" s="12">
        <f>IFERROR((SUM(W139:AD139)-(SUMIFS('Forecast Data'!H:H,'Forecast Data'!B:B,B139,'Forecast Data'!C:C,BJ$6)+SUMIFS('Forecast Data'!H:H,'Forecast Data'!B:B,B139,'Forecast Data'!C:C,BK$6)+SUMIFS('Forecast Data'!H:H,'Forecast Data'!B:B,B139,'Forecast Data'!C:C,BL$6)+SUMIFS('Forecast Data'!H:H,'Forecast Data'!B:B,B139,'Forecast Data'!C:C,BM$6)+SUMIFS('Forecast Data'!H:H,'Forecast Data'!B:B,B139,'Forecast Data'!C:C,BN$6)+SUMIFS('Forecast Data'!H:H,'Forecast Data'!B:B,B139,'Forecast Data'!C:C,BO$6)+SUMIFS('Forecast Data'!H:H,'Forecast Data'!B:B,B139,'Forecast Data'!C:C,BP$6)+SUMIFS('Forecast Data'!H:H,'Forecast Data'!B:B,B139,'Forecast Data'!C:C,BQ$6)))/(SUMIFS('Forecast Data'!H:H,'Forecast Data'!B:B,B139,'Forecast Data'!C:C,BJ$6)+SUMIFS('Forecast Data'!H:H,'Forecast Data'!B:B,B139,'Forecast Data'!C:C,BK$6)+SUMIFS('Forecast Data'!H:H,'Forecast Data'!B:B,B139,'Forecast Data'!C:C,BL$6)+SUMIFS('Forecast Data'!H:H,'Forecast Data'!B:B,B139,'Forecast Data'!C:C,BM$6)+SUMIFS('Forecast Data'!H:H,'Forecast Data'!B:B,B139,'Forecast Data'!C:C,BN$6)+SUMIFS('Forecast Data'!H:H,'Forecast Data'!B:B,B139,'Forecast Data'!C:C,BO$6)+SUMIFS('Forecast Data'!H:H,'Forecast Data'!B:B,B139,'Forecast Data'!C:C,BP$6)+SUMIFS('Forecast Data'!H:H,'Forecast Data'!B:B,B139,'Forecast Data'!C:C,BQ$6)),"")</f>
        <v>0.37525632262474368</v>
      </c>
      <c r="BY139" s="12">
        <f t="shared" si="18"/>
        <v>2.083694986960516E-4</v>
      </c>
      <c r="BZ139" s="16">
        <f t="shared" si="19"/>
        <v>1.6929081166751773E-4</v>
      </c>
      <c r="CA139" s="13">
        <f t="shared" si="20"/>
        <v>3.9078687028533867E-3</v>
      </c>
      <c r="CB139" s="12">
        <f t="shared" si="21"/>
        <v>3.907868702853387E-5</v>
      </c>
      <c r="CC139" s="12"/>
      <c r="CD139" s="11">
        <f>(SUMIFS('Forecast Data'!H:H,'Forecast Data'!B:B,D139,'Forecast Data'!C:C,BK$6)+SUMIFS('Forecast Data'!H:H,'Forecast Data'!B:B,D139,'Forecast Data'!C:C,BL$6)+SUMIFS('Forecast Data'!H:H,'Forecast Data'!B:B,D139,'Forecast Data'!C:C,BM$6)+SUMIFS('Forecast Data'!H:H,'Forecast Data'!B:B,D139,'Forecast Data'!C:C,BJ$6))/4</f>
        <v>479</v>
      </c>
      <c r="CE139" s="12">
        <f>IFERROR((SUM(W139:Z139)-(SUMIFS('Forecast Data'!H:H,'Forecast Data'!B:B,D139,'Forecast Data'!C:C,BJ$6)+SUMIFS('Forecast Data'!H:H,'Forecast Data'!B:B,D139,'Forecast Data'!C:C,BK$6)+SUMIFS('Forecast Data'!H:H,'Forecast Data'!B:B,D139,'Forecast Data'!C:C,BL$6)+SUMIFS('Forecast Data'!H:H,'Forecast Data'!B:B,D139,'Forecast Data'!C:C,BM$6)))/(SUMIFS('Forecast Data'!H:H,'Forecast Data'!B:B,D139,'Forecast Data'!C:C,BJ$6)+SUMIFS('Forecast Data'!H:H,'Forecast Data'!B:B,D139,'Forecast Data'!C:C,BK$6)+SUMIFS('Forecast Data'!H:H,'Forecast Data'!B:B,D139,'Forecast Data'!C:C,BL$6)+SUMIFS('Forecast Data'!H:H,'Forecast Data'!B:B,D139,'Forecast Data'!C:C,BM$6)),"")</f>
        <v>0.58872651356993733</v>
      </c>
      <c r="CF139" s="12">
        <f t="shared" si="22"/>
        <v>2.083694986960516E-4</v>
      </c>
      <c r="CG139" s="12">
        <f t="shared" si="23"/>
        <v>2.3642479150316352E-4</v>
      </c>
      <c r="CH139" s="13">
        <f t="shared" si="24"/>
        <v>-2.8055292807111919E-3</v>
      </c>
      <c r="CI139" s="13"/>
    </row>
    <row r="140" spans="1:87" ht="13.2">
      <c r="A140" s="1"/>
      <c r="B140" t="str">
        <f t="shared" si="46"/>
        <v>PureHealth Research</v>
      </c>
      <c r="D140" t="s">
        <v>173</v>
      </c>
      <c r="E140" s="11">
        <f>SUMIFS('Fin Data'!F:F,'Fin Data'!A:A,D140)</f>
        <v>1136</v>
      </c>
      <c r="F140" s="11">
        <f>SUMIFS('Fin Data with 6 week hist'!I:I,'Fin Data with 6 week hist'!$A:$A,$D140)</f>
        <v>10</v>
      </c>
      <c r="G140" s="11">
        <f>SUMIFS('Fin Data with 6 week hist'!J:J,'Fin Data with 6 week hist'!$A:$A,$D140)</f>
        <v>1</v>
      </c>
      <c r="H140" s="11">
        <f>SUMIFS('Fin Data with 6 week hist'!K:K,'Fin Data with 6 week hist'!$A:$A,$D140)+SUMIFS('Unit Cancellations'!D:D,'Unit Cancellations'!$B:$B,$D140)</f>
        <v>1</v>
      </c>
      <c r="I140" s="11">
        <f>SUMIFS('Fin Data with 6 week hist'!L:L,'Fin Data with 6 week hist'!$A:$A,$D140)+SUMIFS('Unit Cancellations'!E:E,'Unit Cancellations'!$B:$B,$D140)</f>
        <v>0</v>
      </c>
      <c r="J140" s="11">
        <f>SUMIFS('Fin Data with 6 week hist'!M:M,'Fin Data with 6 week hist'!$A:$A,$D140)+SUMIFS('Unit Cancellations'!F:F,'Unit Cancellations'!$B:$B,$D140)</f>
        <v>0</v>
      </c>
      <c r="K140" s="11">
        <f>SUMIFS('Fin Data with 6 week hist'!N:N,'Fin Data with 6 week hist'!$A:$A,$D140)+SUMIFS('Unit Cancellations'!G:G,'Unit Cancellations'!$B:$B,$D140)</f>
        <v>0</v>
      </c>
      <c r="L140" s="11">
        <f>SUMIFS('Fin Data'!AN:AN,'Fin Data'!A:A,D140)</f>
        <v>2</v>
      </c>
      <c r="M140" s="12">
        <f>IFERROR(SUMIFS('Fin Data'!AO:AO,'Fin Data'!A:A,D140),"")</f>
        <v>-0.99823943661971826</v>
      </c>
      <c r="N140" s="1"/>
      <c r="O140" s="11">
        <f t="shared" si="12"/>
        <v>0</v>
      </c>
      <c r="P140" s="12">
        <f t="shared" si="13"/>
        <v>-1</v>
      </c>
      <c r="Q140" s="1"/>
      <c r="R140" s="11">
        <f t="shared" si="14"/>
        <v>0</v>
      </c>
      <c r="S140" s="12">
        <f t="shared" si="15"/>
        <v>-1</v>
      </c>
      <c r="T140" s="11">
        <f t="shared" si="16"/>
        <v>0</v>
      </c>
      <c r="U140" s="1" t="e">
        <f t="shared" si="47"/>
        <v>#REF!</v>
      </c>
      <c r="V140" s="1"/>
      <c r="W140" s="11">
        <f>SUMIFS('Forecast Data'!$D:$D,'Forecast Data'!$C:$C,W$6,'Forecast Data'!$B:$B,$D140)</f>
        <v>0</v>
      </c>
      <c r="X140" s="11">
        <f>SUMIFS('Forecast Data'!$D:$D,'Forecast Data'!$C:$C,X$6,'Forecast Data'!$B:$B,$D140)</f>
        <v>0</v>
      </c>
      <c r="Y140" s="11">
        <f>SUMIFS('Forecast Data'!$D:$D,'Forecast Data'!$C:$C,Y$6,'Forecast Data'!$B:$B,$D140)</f>
        <v>0</v>
      </c>
      <c r="Z140" s="11">
        <f>SUMIFS('Forecast Data'!$D:$D,'Forecast Data'!$C:$C,Z$6,'Forecast Data'!$B:$B,$D140)</f>
        <v>0</v>
      </c>
      <c r="AA140" s="11">
        <f>SUMIFS('Forecast Data'!$D:$D,'Forecast Data'!$C:$C,AA$6,'Forecast Data'!$B:$B,$D140)</f>
        <v>0</v>
      </c>
      <c r="AB140" s="11">
        <f>SUMIFS('Forecast Data'!$D:$D,'Forecast Data'!$C:$C,AB$6,'Forecast Data'!$B:$B,$D140)</f>
        <v>0</v>
      </c>
      <c r="AC140" s="11">
        <f>SUMIFS('Forecast Data'!$D:$D,'Forecast Data'!$C:$C,AC$6,'Forecast Data'!$B:$B,$D140)</f>
        <v>0</v>
      </c>
      <c r="AD140" s="11">
        <f>SUMIFS('Forecast Data'!$D:$D,'Forecast Data'!$C:$C,AD$6,'Forecast Data'!$B:$B,$D140)</f>
        <v>0</v>
      </c>
      <c r="AE140" s="11">
        <f>SUMIFS('Forecast Data'!$D:$D,'Forecast Data'!$C:$C,AE$6,'Forecast Data'!$B:$B,$D140)</f>
        <v>0</v>
      </c>
      <c r="AF140" s="11">
        <f>SUMIFS('Forecast Data'!$D:$D,'Forecast Data'!$C:$C,AF$6,'Forecast Data'!$B:$B,$D140)</f>
        <v>0</v>
      </c>
      <c r="AG140" s="11">
        <f>SUMIFS('Forecast Data'!$D:$D,'Forecast Data'!$C:$C,AG$6,'Forecast Data'!$B:$B,$D140)</f>
        <v>0</v>
      </c>
      <c r="AH140" s="11">
        <f>SUMIFS('Forecast Data'!$D:$D,'Forecast Data'!$C:$C,AH$6,'Forecast Data'!$B:$B,$D140)</f>
        <v>0</v>
      </c>
      <c r="AI140" s="1"/>
      <c r="AJ140" s="12">
        <f>IF(SUMIFS('Forecast Data'!$E:$E,'Forecast Data'!$C:$C,AJ$6,'Forecast Data'!$B:$B,$D140)=0,"",SUMIFS('Forecast Data'!$E:$E,'Forecast Data'!$C:$C,AJ$6,'Forecast Data'!$B:$B,$D140))</f>
        <v>-1</v>
      </c>
      <c r="AK140" s="12">
        <f>IF(SUMIFS('Forecast Data'!$E:$E,'Forecast Data'!$C:$C,AK$6,'Forecast Data'!$B:$B,$D140)=0,"",SUMIFS('Forecast Data'!$E:$E,'Forecast Data'!$C:$C,AK$6,'Forecast Data'!$B:$B,$D140))</f>
        <v>-1</v>
      </c>
      <c r="AL140" s="12">
        <f>IF(SUMIFS('Forecast Data'!$E:$E,'Forecast Data'!$C:$C,AL$6,'Forecast Data'!$B:$B,$D140)=0,"",SUMIFS('Forecast Data'!$E:$E,'Forecast Data'!$C:$C,AL$6,'Forecast Data'!$B:$B,$D140))</f>
        <v>-1</v>
      </c>
      <c r="AM140" s="12">
        <f>IF(SUMIFS('Forecast Data'!$E:$E,'Forecast Data'!$C:$C,AM$6,'Forecast Data'!$B:$B,$D140)=0,"",SUMIFS('Forecast Data'!$E:$E,'Forecast Data'!$C:$C,AM$6,'Forecast Data'!$B:$B,$D140))</f>
        <v>-1</v>
      </c>
      <c r="AN140" s="12">
        <f>IF(SUMIFS('Forecast Data'!$E:$E,'Forecast Data'!$C:$C,AN$6,'Forecast Data'!$B:$B,$D140)=0,"",SUMIFS('Forecast Data'!$E:$E,'Forecast Data'!$C:$C,AN$6,'Forecast Data'!$B:$B,$D140))</f>
        <v>-1</v>
      </c>
      <c r="AO140" s="12">
        <f>IF(SUMIFS('Forecast Data'!$E:$E,'Forecast Data'!$C:$C,AO$6,'Forecast Data'!$B:$B,$D140)=0,"",SUMIFS('Forecast Data'!$E:$E,'Forecast Data'!$C:$C,AO$6,'Forecast Data'!$B:$B,$D140))</f>
        <v>-1</v>
      </c>
      <c r="AP140" s="12">
        <f>IF(SUMIFS('Forecast Data'!$E:$E,'Forecast Data'!$C:$C,AP$6,'Forecast Data'!$B:$B,$D140)=0,"",SUMIFS('Forecast Data'!$E:$E,'Forecast Data'!$C:$C,AP$6,'Forecast Data'!$B:$B,$D140))</f>
        <v>-1</v>
      </c>
      <c r="AQ140" s="12">
        <f>IF(SUMIFS('Forecast Data'!$E:$E,'Forecast Data'!$C:$C,AQ$6,'Forecast Data'!$B:$B,$D140)=0,"",SUMIFS('Forecast Data'!$E:$E,'Forecast Data'!$C:$C,AQ$6,'Forecast Data'!$B:$B,$D140))</f>
        <v>-1</v>
      </c>
      <c r="AR140" s="12">
        <f>IF(SUMIFS('Forecast Data'!$E:$E,'Forecast Data'!$C:$C,AR$6,'Forecast Data'!$B:$B,$D140)=0,"",SUMIFS('Forecast Data'!$E:$E,'Forecast Data'!$C:$C,AR$6,'Forecast Data'!$B:$B,$D140))</f>
        <v>-1</v>
      </c>
      <c r="AS140" s="12">
        <f>IF(SUMIFS('Forecast Data'!$E:$E,'Forecast Data'!$C:$C,AS$6,'Forecast Data'!$B:$B,$D140)=0,"",SUMIFS('Forecast Data'!$E:$E,'Forecast Data'!$C:$C,AS$6,'Forecast Data'!$B:$B,$D140))</f>
        <v>-1</v>
      </c>
      <c r="AT140" s="12">
        <f>IF(SUMIFS('Forecast Data'!$E:$E,'Forecast Data'!$C:$C,AT$6,'Forecast Data'!$B:$B,$D140)=0,"",SUMIFS('Forecast Data'!$E:$E,'Forecast Data'!$C:$C,AT$6,'Forecast Data'!$B:$B,$D140))</f>
        <v>-1</v>
      </c>
      <c r="AU140" s="12">
        <f>IF(SUMIFS('Forecast Data'!$E:$E,'Forecast Data'!$C:$C,AU$6,'Forecast Data'!$B:$B,$D140)=0,"",SUMIFS('Forecast Data'!$E:$E,'Forecast Data'!$C:$C,AU$6,'Forecast Data'!$B:$B,$D140))</f>
        <v>-1</v>
      </c>
      <c r="AV140" s="1"/>
      <c r="AW140" s="11">
        <f>SUMIFS('OP Units'!E:E,'OP Units'!$A:$A,$D140)</f>
        <v>0</v>
      </c>
      <c r="AX140" s="11">
        <f>SUMIFS('OP Units'!F:F,'OP Units'!$A:$A,$D140)</f>
        <v>0</v>
      </c>
      <c r="AY140" s="11">
        <f>SUMIFS('OP Units'!G:G,'OP Units'!$A:$A,$D140)</f>
        <v>0</v>
      </c>
      <c r="AZ140" s="11">
        <f>SUMIFS('OP Units'!H:H,'OP Units'!$A:$A,$D140)</f>
        <v>0</v>
      </c>
      <c r="BA140" s="11">
        <f>SUMIFS('OP Units'!I:I,'OP Units'!$A:$A,$D140)</f>
        <v>0</v>
      </c>
      <c r="BB140" s="11">
        <f>SUMIFS('OP Units'!J:J,'OP Units'!$A:$A,$D140)</f>
        <v>0</v>
      </c>
      <c r="BC140" s="11">
        <f>SUMIFS('OP Units'!K:K,'OP Units'!$A:$A,$D140)</f>
        <v>0</v>
      </c>
      <c r="BD140" s="11">
        <f>SUMIFS('OP Units'!L:L,'OP Units'!$A:$A,$D140)</f>
        <v>0</v>
      </c>
      <c r="BE140" s="11">
        <f>SUMIFS('OP Units'!M:M,'OP Units'!$A:$A,$D140)</f>
        <v>0</v>
      </c>
      <c r="BF140" s="11">
        <f>SUMIFS('OP Units'!N:N,'OP Units'!$A:$A,$D140)</f>
        <v>0</v>
      </c>
      <c r="BG140" s="11">
        <f>SUMIFS('OP Units'!O:O,'OP Units'!$A:$A,$D140)</f>
        <v>0</v>
      </c>
      <c r="BH140" s="11">
        <f>SUMIFS('OP Units'!P:P,'OP Units'!$A:$A,$D140)</f>
        <v>0</v>
      </c>
      <c r="BI140" s="1"/>
      <c r="BJ140" s="12">
        <f>IFERROR((SUMIFS('OP Units'!E:E,'OP Units'!$A:$A,$D140)-SUMIFS('Forecast Data'!$H:$H,'Forecast Data'!$C:$C,BJ$6,'Forecast Data'!$B:$B,$D140))/SUMIFS('Forecast Data'!$H:$H,'Forecast Data'!$C:$C,BJ$6,'Forecast Data'!$B:$B,$D140),"")</f>
        <v>-1</v>
      </c>
      <c r="BK140" s="12">
        <f>IFERROR((SUMIFS('OP Units'!F:F,'OP Units'!$A:$A,$D140)-SUMIFS('Forecast Data'!$H:$H,'Forecast Data'!$C:$C,BK$6,'Forecast Data'!$B:$B,$D140))/SUMIFS('Forecast Data'!$H:$H,'Forecast Data'!$C:$C,BK$6,'Forecast Data'!$B:$B,$D140),"")</f>
        <v>-1</v>
      </c>
      <c r="BL140" s="12">
        <f>IFERROR((SUMIFS('OP Units'!G:G,'OP Units'!$A:$A,$D140)-SUMIFS('Forecast Data'!$H:$H,'Forecast Data'!$C:$C,BL$6,'Forecast Data'!$B:$B,$D140))/SUMIFS('Forecast Data'!$H:$H,'Forecast Data'!$C:$C,BL$6,'Forecast Data'!$B:$B,$D140),"")</f>
        <v>-1</v>
      </c>
      <c r="BM140" s="12">
        <f>IFERROR((SUMIFS('OP Units'!H:H,'OP Units'!$A:$A,$D140)-SUMIFS('Forecast Data'!$H:$H,'Forecast Data'!$C:$C,BM$6,'Forecast Data'!$B:$B,$D140))/SUMIFS('Forecast Data'!$H:$H,'Forecast Data'!$C:$C,BM$6,'Forecast Data'!$B:$B,$D140),"")</f>
        <v>-1</v>
      </c>
      <c r="BN140" s="12">
        <f>IFERROR((SUMIFS('OP Units'!I:I,'OP Units'!$A:$A,$D140)-SUMIFS('Forecast Data'!$H:$H,'Forecast Data'!$C:$C,BN$6,'Forecast Data'!$B:$B,$D140))/SUMIFS('Forecast Data'!$H:$H,'Forecast Data'!$C:$C,BN$6,'Forecast Data'!$B:$B,$D140),"")</f>
        <v>-1</v>
      </c>
      <c r="BO140" s="12">
        <f>IFERROR((SUMIFS('OP Units'!J:J,'OP Units'!$A:$A,$D140)-SUMIFS('Forecast Data'!$H:$H,'Forecast Data'!$C:$C,BO$6,'Forecast Data'!$B:$B,$D140))/SUMIFS('Forecast Data'!$H:$H,'Forecast Data'!$C:$C,BO$6,'Forecast Data'!$B:$B,$D140),"")</f>
        <v>-1</v>
      </c>
      <c r="BP140" s="12">
        <f>IFERROR((SUMIFS('OP Units'!K:K,'OP Units'!$A:$A,$D140)-SUMIFS('Forecast Data'!$H:$H,'Forecast Data'!$C:$C,BP$6,'Forecast Data'!$B:$B,$D140))/SUMIFS('Forecast Data'!$H:$H,'Forecast Data'!$C:$C,BP$6,'Forecast Data'!$B:$B,$D140),"")</f>
        <v>-1</v>
      </c>
      <c r="BQ140" s="12">
        <f>IFERROR((SUMIFS('OP Units'!L:L,'OP Units'!$A:$A,$D140)-SUMIFS('Forecast Data'!$H:$H,'Forecast Data'!$C:$C,BQ$6,'Forecast Data'!$B:$B,$D140))/SUMIFS('Forecast Data'!$H:$H,'Forecast Data'!$C:$C,BQ$6,'Forecast Data'!$B:$B,$D140),"")</f>
        <v>-1</v>
      </c>
      <c r="BR140" s="12">
        <f>IFERROR((SUMIFS('OP Units'!M:M,'OP Units'!$A:$A,$D140)-SUMIFS('Forecast Data'!$H:$H,'Forecast Data'!$C:$C,BR$6,'Forecast Data'!$B:$B,$D140))/SUMIFS('Forecast Data'!$H:$H,'Forecast Data'!$C:$C,BR$6,'Forecast Data'!$B:$B,$D140),"")</f>
        <v>-1</v>
      </c>
      <c r="BS140" s="12">
        <f>IFERROR((SUMIFS('OP Units'!N:N,'OP Units'!$A:$A,$D140)-SUMIFS('Forecast Data'!$H:$H,'Forecast Data'!$C:$C,BS$6,'Forecast Data'!$B:$B,$D140))/SUMIFS('Forecast Data'!$H:$H,'Forecast Data'!$C:$C,BS$6,'Forecast Data'!$B:$B,$D140),"")</f>
        <v>-1</v>
      </c>
      <c r="BT140" s="12">
        <f>IFERROR((SUMIFS('OP Units'!O:O,'OP Units'!$A:$A,$D140)-SUMIFS('Forecast Data'!$H:$H,'Forecast Data'!$C:$C,BT$6,'Forecast Data'!$B:$B,$D140))/SUMIFS('Forecast Data'!$H:$H,'Forecast Data'!$C:$C,BT$6,'Forecast Data'!$B:$B,$D140),"")</f>
        <v>-1</v>
      </c>
      <c r="BU140" s="12">
        <f>IFERROR((SUMIFS('OP Units'!P:P,'OP Units'!$A:$A,$D140)-SUMIFS('Forecast Data'!$H:$H,'Forecast Data'!$C:$C,BU$6,'Forecast Data'!$B:$B,$D140))/SUMIFS('Forecast Data'!$H:$H,'Forecast Data'!$C:$C,BU$6,'Forecast Data'!$B:$B,$D140),"")</f>
        <v>-1</v>
      </c>
      <c r="BV140" s="12"/>
      <c r="BW140" s="11">
        <f>(SUMIFS('Forecast Data'!H:H,'Forecast Data'!B:B,D140,'Forecast Data'!C:C,BK$6)+SUMIFS('Forecast Data'!H:H,'Forecast Data'!B:B,D140,'Forecast Data'!C:C,BL$6)+SUMIFS('Forecast Data'!H:H,'Forecast Data'!B:B,D140,'Forecast Data'!C:C,BM$6)+SUMIFS('Forecast Data'!H:H,'Forecast Data'!B:B,D140,'Forecast Data'!C:C,BN$6)+SUMIFS('Forecast Data'!H:H,'Forecast Data'!B:B,D140,'Forecast Data'!C:C,BO$6)+SUMIFS('Forecast Data'!H:H,'Forecast Data'!B:B,D140,'Forecast Data'!C:C,BP$6)+SUMIFS('Forecast Data'!H:H,'Forecast Data'!B:B,D140,'Forecast Data'!C:C,BQ$6)+SUMIFS('Forecast Data'!H:H,'Forecast Data'!B:B,D140,'Forecast Data'!C:C,BJ$6))/8</f>
        <v>853.375</v>
      </c>
      <c r="BX140" s="12">
        <f>IFERROR((SUM(W140:AD140)-(SUMIFS('Forecast Data'!H:H,'Forecast Data'!B:B,B140,'Forecast Data'!C:C,BJ$6)+SUMIFS('Forecast Data'!H:H,'Forecast Data'!B:B,B140,'Forecast Data'!C:C,BK$6)+SUMIFS('Forecast Data'!H:H,'Forecast Data'!B:B,B140,'Forecast Data'!C:C,BL$6)+SUMIFS('Forecast Data'!H:H,'Forecast Data'!B:B,B140,'Forecast Data'!C:C,BM$6)+SUMIFS('Forecast Data'!H:H,'Forecast Data'!B:B,B140,'Forecast Data'!C:C,BN$6)+SUMIFS('Forecast Data'!H:H,'Forecast Data'!B:B,B140,'Forecast Data'!C:C,BO$6)+SUMIFS('Forecast Data'!H:H,'Forecast Data'!B:B,B140,'Forecast Data'!C:C,BP$6)+SUMIFS('Forecast Data'!H:H,'Forecast Data'!B:B,B140,'Forecast Data'!C:C,BQ$6)))/(SUMIFS('Forecast Data'!H:H,'Forecast Data'!B:B,B140,'Forecast Data'!C:C,BJ$6)+SUMIFS('Forecast Data'!H:H,'Forecast Data'!B:B,B140,'Forecast Data'!C:C,BK$6)+SUMIFS('Forecast Data'!H:H,'Forecast Data'!B:B,B140,'Forecast Data'!C:C,BL$6)+SUMIFS('Forecast Data'!H:H,'Forecast Data'!B:B,B140,'Forecast Data'!C:C,BM$6)+SUMIFS('Forecast Data'!H:H,'Forecast Data'!B:B,B140,'Forecast Data'!C:C,BN$6)+SUMIFS('Forecast Data'!H:H,'Forecast Data'!B:B,B140,'Forecast Data'!C:C,BO$6)+SUMIFS('Forecast Data'!H:H,'Forecast Data'!B:B,B140,'Forecast Data'!C:C,BP$6)+SUMIFS('Forecast Data'!H:H,'Forecast Data'!B:B,B140,'Forecast Data'!C:C,BQ$6)),"")</f>
        <v>-1</v>
      </c>
      <c r="BY140" s="12">
        <f t="shared" si="18"/>
        <v>-9.6973055343908018E-4</v>
      </c>
      <c r="BZ140" s="16">
        <f t="shared" si="19"/>
        <v>-7.0172943002680236E-4</v>
      </c>
      <c r="CA140" s="13">
        <f t="shared" si="20"/>
        <v>-2.6800112341227783E-2</v>
      </c>
      <c r="CB140" s="12">
        <f t="shared" si="21"/>
        <v>2.6800112341227782E-4</v>
      </c>
      <c r="CC140" s="12"/>
      <c r="CD140" s="11">
        <f>(SUMIFS('Forecast Data'!H:H,'Forecast Data'!B:B,D140,'Forecast Data'!C:C,BK$6)+SUMIFS('Forecast Data'!H:H,'Forecast Data'!B:B,D140,'Forecast Data'!C:C,BL$6)+SUMIFS('Forecast Data'!H:H,'Forecast Data'!B:B,D140,'Forecast Data'!C:C,BM$6)+SUMIFS('Forecast Data'!H:H,'Forecast Data'!B:B,D140,'Forecast Data'!C:C,BJ$6))/4</f>
        <v>1041.5</v>
      </c>
      <c r="CE140" s="12">
        <f>IFERROR((SUM(W140:Z140)-(SUMIFS('Forecast Data'!H:H,'Forecast Data'!B:B,D140,'Forecast Data'!C:C,BJ$6)+SUMIFS('Forecast Data'!H:H,'Forecast Data'!B:B,D140,'Forecast Data'!C:C,BK$6)+SUMIFS('Forecast Data'!H:H,'Forecast Data'!B:B,D140,'Forecast Data'!C:C,BL$6)+SUMIFS('Forecast Data'!H:H,'Forecast Data'!B:B,D140,'Forecast Data'!C:C,BM$6)))/(SUMIFS('Forecast Data'!H:H,'Forecast Data'!B:B,D140,'Forecast Data'!C:C,BJ$6)+SUMIFS('Forecast Data'!H:H,'Forecast Data'!B:B,D140,'Forecast Data'!C:C,BK$6)+SUMIFS('Forecast Data'!H:H,'Forecast Data'!B:B,D140,'Forecast Data'!C:C,BL$6)+SUMIFS('Forecast Data'!H:H,'Forecast Data'!B:B,D140,'Forecast Data'!C:C,BM$6)),"")</f>
        <v>-1</v>
      </c>
      <c r="CF140" s="12">
        <f t="shared" si="22"/>
        <v>-9.6973055343908018E-4</v>
      </c>
      <c r="CG140" s="12">
        <f t="shared" si="23"/>
        <v>-8.7317879556930787E-4</v>
      </c>
      <c r="CH140" s="13">
        <f t="shared" si="24"/>
        <v>-9.6551757869772319E-3</v>
      </c>
      <c r="CI140" s="13"/>
    </row>
    <row r="141" spans="1:87" ht="13.2">
      <c r="A141" s="1"/>
      <c r="B141" t="str">
        <f t="shared" si="46"/>
        <v>Australian Dream</v>
      </c>
      <c r="D141" t="s">
        <v>174</v>
      </c>
      <c r="E141" s="11">
        <f>SUMIFS('Fin Data'!F:F,'Fin Data'!A:A,D141)</f>
        <v>1330</v>
      </c>
      <c r="F141" s="11">
        <f>SUMIFS('Fin Data with 6 week hist'!I:I,'Fin Data with 6 week hist'!$A:$A,$D141)</f>
        <v>1153</v>
      </c>
      <c r="G141" s="11">
        <f>SUMIFS('Fin Data with 6 week hist'!J:J,'Fin Data with 6 week hist'!$A:$A,$D141)</f>
        <v>1118</v>
      </c>
      <c r="H141" s="11">
        <f>SUMIFS('Fin Data with 6 week hist'!K:K,'Fin Data with 6 week hist'!$A:$A,$D141)+SUMIFS('Unit Cancellations'!D:D,'Unit Cancellations'!$B:$B,$D141)</f>
        <v>1128</v>
      </c>
      <c r="I141" s="11">
        <f>SUMIFS('Fin Data with 6 week hist'!L:L,'Fin Data with 6 week hist'!$A:$A,$D141)+SUMIFS('Unit Cancellations'!E:E,'Unit Cancellations'!$B:$B,$D141)</f>
        <v>1144</v>
      </c>
      <c r="J141" s="11">
        <f>SUMIFS('Fin Data with 6 week hist'!M:M,'Fin Data with 6 week hist'!$A:$A,$D141)+SUMIFS('Unit Cancellations'!F:F,'Unit Cancellations'!$B:$B,$D141)</f>
        <v>1111</v>
      </c>
      <c r="K141" s="11">
        <f>SUMIFS('Fin Data with 6 week hist'!N:N,'Fin Data with 6 week hist'!$A:$A,$D141)+SUMIFS('Unit Cancellations'!G:G,'Unit Cancellations'!$B:$B,$D141)</f>
        <v>1131</v>
      </c>
      <c r="L141" s="11">
        <f>SUMIFS('Fin Data'!AN:AN,'Fin Data'!A:A,D141)</f>
        <v>1131</v>
      </c>
      <c r="M141" s="12">
        <f>IFERROR(SUMIFS('Fin Data'!AO:AO,'Fin Data'!A:A,D141),"")</f>
        <v>-0.14962406015037594</v>
      </c>
      <c r="N141" s="1"/>
      <c r="O141" s="11">
        <f t="shared" si="12"/>
        <v>1162</v>
      </c>
      <c r="P141" s="12">
        <f t="shared" si="13"/>
        <v>-0.11919651317036195</v>
      </c>
      <c r="Q141" s="1"/>
      <c r="R141" s="11">
        <f t="shared" si="14"/>
        <v>1165</v>
      </c>
      <c r="S141" s="12">
        <f t="shared" si="15"/>
        <v>-0.15357369902824447</v>
      </c>
      <c r="T141" s="11">
        <f t="shared" si="16"/>
        <v>1337</v>
      </c>
      <c r="U141" s="1" t="e">
        <f t="shared" si="47"/>
        <v>#REF!</v>
      </c>
      <c r="V141" s="1"/>
      <c r="W141" s="11">
        <f>SUMIFS('Forecast Data'!$D:$D,'Forecast Data'!$C:$C,W$6,'Forecast Data'!$B:$B,$D141)</f>
        <v>1156</v>
      </c>
      <c r="X141" s="11">
        <f>SUMIFS('Forecast Data'!$D:$D,'Forecast Data'!$C:$C,X$6,'Forecast Data'!$B:$B,$D141)</f>
        <v>1155</v>
      </c>
      <c r="Y141" s="11">
        <f>SUMIFS('Forecast Data'!$D:$D,'Forecast Data'!$C:$C,Y$6,'Forecast Data'!$B:$B,$D141)</f>
        <v>1167</v>
      </c>
      <c r="Z141" s="11">
        <f>SUMIFS('Forecast Data'!$D:$D,'Forecast Data'!$C:$C,Z$6,'Forecast Data'!$B:$B,$D141)</f>
        <v>1170</v>
      </c>
      <c r="AA141" s="11">
        <f>SUMIFS('Forecast Data'!$D:$D,'Forecast Data'!$C:$C,AA$6,'Forecast Data'!$B:$B,$D141)</f>
        <v>1171</v>
      </c>
      <c r="AB141" s="11">
        <f>SUMIFS('Forecast Data'!$D:$D,'Forecast Data'!$C:$C,AB$6,'Forecast Data'!$B:$B,$D141)</f>
        <v>1172</v>
      </c>
      <c r="AC141" s="11">
        <f>SUMIFS('Forecast Data'!$D:$D,'Forecast Data'!$C:$C,AC$6,'Forecast Data'!$B:$B,$D141)</f>
        <v>1165</v>
      </c>
      <c r="AD141" s="11">
        <f>SUMIFS('Forecast Data'!$D:$D,'Forecast Data'!$C:$C,AD$6,'Forecast Data'!$B:$B,$D141)</f>
        <v>1164</v>
      </c>
      <c r="AE141" s="11">
        <f>SUMIFS('Forecast Data'!$D:$D,'Forecast Data'!$C:$C,AE$6,'Forecast Data'!$B:$B,$D141)</f>
        <v>1163</v>
      </c>
      <c r="AF141" s="11">
        <f>SUMIFS('Forecast Data'!$D:$D,'Forecast Data'!$C:$C,AF$6,'Forecast Data'!$B:$B,$D141)</f>
        <v>1160</v>
      </c>
      <c r="AG141" s="11">
        <f>SUMIFS('Forecast Data'!$D:$D,'Forecast Data'!$C:$C,AG$6,'Forecast Data'!$B:$B,$D141)</f>
        <v>1307</v>
      </c>
      <c r="AH141" s="11">
        <f>SUMIFS('Forecast Data'!$D:$D,'Forecast Data'!$C:$C,AH$6,'Forecast Data'!$B:$B,$D141)</f>
        <v>1331</v>
      </c>
      <c r="AI141" s="1"/>
      <c r="AJ141" s="12">
        <f>IF(SUMIFS('Forecast Data'!$E:$E,'Forecast Data'!$C:$C,AJ$6,'Forecast Data'!$B:$B,$D141)=0,"",SUMIFS('Forecast Data'!$E:$E,'Forecast Data'!$C:$C,AJ$6,'Forecast Data'!$B:$B,$D141))</f>
        <v>-0.12</v>
      </c>
      <c r="AK141" s="12">
        <f>IF(SUMIFS('Forecast Data'!$E:$E,'Forecast Data'!$C:$C,AK$6,'Forecast Data'!$B:$B,$D141)=0,"",SUMIFS('Forecast Data'!$E:$E,'Forecast Data'!$C:$C,AK$6,'Forecast Data'!$B:$B,$D141))</f>
        <v>-0.14000000000000001</v>
      </c>
      <c r="AL141" s="12">
        <f>IF(SUMIFS('Forecast Data'!$E:$E,'Forecast Data'!$C:$C,AL$6,'Forecast Data'!$B:$B,$D141)=0,"",SUMIFS('Forecast Data'!$E:$E,'Forecast Data'!$C:$C,AL$6,'Forecast Data'!$B:$B,$D141))</f>
        <v>-0.1</v>
      </c>
      <c r="AM141" s="12">
        <f>IF(SUMIFS('Forecast Data'!$E:$E,'Forecast Data'!$C:$C,AM$6,'Forecast Data'!$B:$B,$D141)=0,"",SUMIFS('Forecast Data'!$E:$E,'Forecast Data'!$C:$C,AM$6,'Forecast Data'!$B:$B,$D141))</f>
        <v>-0.12</v>
      </c>
      <c r="AN141" s="12">
        <f>IF(SUMIFS('Forecast Data'!$E:$E,'Forecast Data'!$C:$C,AN$6,'Forecast Data'!$B:$B,$D141)=0,"",SUMIFS('Forecast Data'!$E:$E,'Forecast Data'!$C:$C,AN$6,'Forecast Data'!$B:$B,$D141))</f>
        <v>-0.21</v>
      </c>
      <c r="AO141" s="12">
        <f>IF(SUMIFS('Forecast Data'!$E:$E,'Forecast Data'!$C:$C,AO$6,'Forecast Data'!$B:$B,$D141)=0,"",SUMIFS('Forecast Data'!$E:$E,'Forecast Data'!$C:$C,AO$6,'Forecast Data'!$B:$B,$D141))</f>
        <v>-0.15</v>
      </c>
      <c r="AP141" s="12">
        <f>IF(SUMIFS('Forecast Data'!$E:$E,'Forecast Data'!$C:$C,AP$6,'Forecast Data'!$B:$B,$D141)=0,"",SUMIFS('Forecast Data'!$E:$E,'Forecast Data'!$C:$C,AP$6,'Forecast Data'!$B:$B,$D141))</f>
        <v>-0.18</v>
      </c>
      <c r="AQ141" s="12">
        <f>IF(SUMIFS('Forecast Data'!$E:$E,'Forecast Data'!$C:$C,AQ$6,'Forecast Data'!$B:$B,$D141)=0,"",SUMIFS('Forecast Data'!$E:$E,'Forecast Data'!$C:$C,AQ$6,'Forecast Data'!$B:$B,$D141))</f>
        <v>-0.19</v>
      </c>
      <c r="AR141" s="12">
        <f>IF(SUMIFS('Forecast Data'!$E:$E,'Forecast Data'!$C:$C,AR$6,'Forecast Data'!$B:$B,$D141)=0,"",SUMIFS('Forecast Data'!$E:$E,'Forecast Data'!$C:$C,AR$6,'Forecast Data'!$B:$B,$D141))</f>
        <v>-0.17</v>
      </c>
      <c r="AS141" s="12">
        <f>IF(SUMIFS('Forecast Data'!$E:$E,'Forecast Data'!$C:$C,AS$6,'Forecast Data'!$B:$B,$D141)=0,"",SUMIFS('Forecast Data'!$E:$E,'Forecast Data'!$C:$C,AS$6,'Forecast Data'!$B:$B,$D141))</f>
        <v>-0.17</v>
      </c>
      <c r="AT141" s="12">
        <f>IF(SUMIFS('Forecast Data'!$E:$E,'Forecast Data'!$C:$C,AT$6,'Forecast Data'!$B:$B,$D141)=0,"",SUMIFS('Forecast Data'!$E:$E,'Forecast Data'!$C:$C,AT$6,'Forecast Data'!$B:$B,$D141))</f>
        <v>-0.12</v>
      </c>
      <c r="AU141" s="12">
        <f>IF(SUMIFS('Forecast Data'!$E:$E,'Forecast Data'!$C:$C,AU$6,'Forecast Data'!$B:$B,$D141)=0,"",SUMIFS('Forecast Data'!$E:$E,'Forecast Data'!$C:$C,AU$6,'Forecast Data'!$B:$B,$D141))</f>
        <v>-0.02</v>
      </c>
      <c r="AV141" s="1"/>
      <c r="AW141" s="11">
        <f>SUMIFS('OP Units'!E:E,'OP Units'!$A:$A,$D141)</f>
        <v>1275</v>
      </c>
      <c r="AX141" s="11">
        <f>SUMIFS('OP Units'!F:F,'OP Units'!$A:$A,$D141)</f>
        <v>1283</v>
      </c>
      <c r="AY141" s="11">
        <f>SUMIFS('OP Units'!G:G,'OP Units'!$A:$A,$D141)</f>
        <v>1358</v>
      </c>
      <c r="AZ141" s="11">
        <f>SUMIFS('OP Units'!H:H,'OP Units'!$A:$A,$D141)</f>
        <v>1328</v>
      </c>
      <c r="BA141" s="11">
        <f>SUMIFS('OP Units'!I:I,'OP Units'!$A:$A,$D141)</f>
        <v>1321</v>
      </c>
      <c r="BB141" s="11">
        <f>SUMIFS('OP Units'!J:J,'OP Units'!$A:$A,$D141)</f>
        <v>1371</v>
      </c>
      <c r="BC141" s="11">
        <f>SUMIFS('OP Units'!K:K,'OP Units'!$A:$A,$D141)</f>
        <v>1425</v>
      </c>
      <c r="BD141" s="11">
        <f>SUMIFS('OP Units'!L:L,'OP Units'!$A:$A,$D141)</f>
        <v>1335</v>
      </c>
      <c r="BE141" s="11">
        <f>SUMIFS('OP Units'!M:M,'OP Units'!$A:$A,$D141)</f>
        <v>1272</v>
      </c>
      <c r="BF141" s="11">
        <f>SUMIFS('OP Units'!N:N,'OP Units'!$A:$A,$D141)</f>
        <v>1347</v>
      </c>
      <c r="BG141" s="11">
        <f>SUMIFS('OP Units'!O:O,'OP Units'!$A:$A,$D141)</f>
        <v>1352</v>
      </c>
      <c r="BH141" s="11">
        <f>SUMIFS('OP Units'!P:P,'OP Units'!$A:$A,$D141)</f>
        <v>1302</v>
      </c>
      <c r="BI141" s="1"/>
      <c r="BJ141" s="12">
        <f>IFERROR((SUMIFS('OP Units'!E:E,'OP Units'!$A:$A,$D141)-SUMIFS('Forecast Data'!$H:$H,'Forecast Data'!$C:$C,BJ$6,'Forecast Data'!$B:$B,$D141))/SUMIFS('Forecast Data'!$H:$H,'Forecast Data'!$C:$C,BJ$6,'Forecast Data'!$B:$B,$D141),"")</f>
        <v>-3.0418250950570342E-2</v>
      </c>
      <c r="BK141" s="12">
        <f>IFERROR((SUMIFS('OP Units'!F:F,'OP Units'!$A:$A,$D141)-SUMIFS('Forecast Data'!$H:$H,'Forecast Data'!$C:$C,BK$6,'Forecast Data'!$B:$B,$D141))/SUMIFS('Forecast Data'!$H:$H,'Forecast Data'!$C:$C,BK$6,'Forecast Data'!$B:$B,$D141),"")</f>
        <v>-3.9670658682634731E-2</v>
      </c>
      <c r="BL141" s="12">
        <f>IFERROR((SUMIFS('OP Units'!G:G,'OP Units'!$A:$A,$D141)-SUMIFS('Forecast Data'!$H:$H,'Forecast Data'!$C:$C,BL$6,'Forecast Data'!$B:$B,$D141))/SUMIFS('Forecast Data'!$H:$H,'Forecast Data'!$C:$C,BL$6,'Forecast Data'!$B:$B,$D141),"")</f>
        <v>4.4615384615384612E-2</v>
      </c>
      <c r="BM141" s="12">
        <f>IFERROR((SUMIFS('OP Units'!H:H,'OP Units'!$A:$A,$D141)-SUMIFS('Forecast Data'!$H:$H,'Forecast Data'!$C:$C,BM$6,'Forecast Data'!$B:$B,$D141))/SUMIFS('Forecast Data'!$H:$H,'Forecast Data'!$C:$C,BM$6,'Forecast Data'!$B:$B,$D141),"")</f>
        <v>1.5082956259426848E-3</v>
      </c>
      <c r="BN141" s="12">
        <f>IFERROR((SUMIFS('OP Units'!I:I,'OP Units'!$A:$A,$D141)-SUMIFS('Forecast Data'!$H:$H,'Forecast Data'!$C:$C,BN$6,'Forecast Data'!$B:$B,$D141))/SUMIFS('Forecast Data'!$H:$H,'Forecast Data'!$C:$C,BN$6,'Forecast Data'!$B:$B,$D141),"")</f>
        <v>-0.11401743796109994</v>
      </c>
      <c r="BO141" s="12">
        <f>IFERROR((SUMIFS('OP Units'!J:J,'OP Units'!$A:$A,$D141)-SUMIFS('Forecast Data'!$H:$H,'Forecast Data'!$C:$C,BO$6,'Forecast Data'!$B:$B,$D141))/SUMIFS('Forecast Data'!$H:$H,'Forecast Data'!$C:$C,BO$6,'Forecast Data'!$B:$B,$D141),"")</f>
        <v>-1.0822510822510822E-2</v>
      </c>
      <c r="BP141" s="12">
        <f>IFERROR((SUMIFS('OP Units'!K:K,'OP Units'!$A:$A,$D141)-SUMIFS('Forecast Data'!$H:$H,'Forecast Data'!$C:$C,BP$6,'Forecast Data'!$B:$B,$D141))/SUMIFS('Forecast Data'!$H:$H,'Forecast Data'!$C:$C,BP$6,'Forecast Data'!$B:$B,$D141),"")</f>
        <v>5.6457304163726185E-3</v>
      </c>
      <c r="BQ141" s="12">
        <f>IFERROR((SUMIFS('OP Units'!L:L,'OP Units'!$A:$A,$D141)-SUMIFS('Forecast Data'!$H:$H,'Forecast Data'!$C:$C,BQ$6,'Forecast Data'!$B:$B,$D141))/SUMIFS('Forecast Data'!$H:$H,'Forecast Data'!$C:$C,BQ$6,'Forecast Data'!$B:$B,$D141),"")</f>
        <v>-7.2916666666666671E-2</v>
      </c>
      <c r="BR141" s="12">
        <f>IFERROR((SUMIFS('OP Units'!M:M,'OP Units'!$A:$A,$D141)-SUMIFS('Forecast Data'!$H:$H,'Forecast Data'!$C:$C,BR$6,'Forecast Data'!$B:$B,$D141))/SUMIFS('Forecast Data'!$H:$H,'Forecast Data'!$C:$C,BR$6,'Forecast Data'!$B:$B,$D141),"")</f>
        <v>-9.4017094017094016E-2</v>
      </c>
      <c r="BS141" s="12">
        <f>IFERROR((SUMIFS('OP Units'!N:N,'OP Units'!$A:$A,$D141)-SUMIFS('Forecast Data'!$H:$H,'Forecast Data'!$C:$C,BS$6,'Forecast Data'!$B:$B,$D141))/SUMIFS('Forecast Data'!$H:$H,'Forecast Data'!$C:$C,BS$6,'Forecast Data'!$B:$B,$D141),"")</f>
        <v>-4.05982905982906E-2</v>
      </c>
      <c r="BT141" s="12">
        <f>IFERROR((SUMIFS('OP Units'!O:O,'OP Units'!$A:$A,$D141)-SUMIFS('Forecast Data'!$H:$H,'Forecast Data'!$C:$C,BT$6,'Forecast Data'!$B:$B,$D141))/SUMIFS('Forecast Data'!$H:$H,'Forecast Data'!$C:$C,BT$6,'Forecast Data'!$B:$B,$D141),"")</f>
        <v>-9.0786819098856761E-2</v>
      </c>
      <c r="BU141" s="12">
        <f>IFERROR((SUMIFS('OP Units'!P:P,'OP Units'!$A:$A,$D141)-SUMIFS('Forecast Data'!$H:$H,'Forecast Data'!$C:$C,BU$6,'Forecast Data'!$B:$B,$D141))/SUMIFS('Forecast Data'!$H:$H,'Forecast Data'!$C:$C,BU$6,'Forecast Data'!$B:$B,$D141),"")</f>
        <v>-4.2647058823529413E-2</v>
      </c>
      <c r="BV141" s="12"/>
      <c r="BW141" s="11">
        <f>(SUMIFS('Forecast Data'!H:H,'Forecast Data'!B:B,D141,'Forecast Data'!C:C,BK$6)+SUMIFS('Forecast Data'!H:H,'Forecast Data'!B:B,D141,'Forecast Data'!C:C,BL$6)+SUMIFS('Forecast Data'!H:H,'Forecast Data'!B:B,D141,'Forecast Data'!C:C,BM$6)+SUMIFS('Forecast Data'!H:H,'Forecast Data'!B:B,D141,'Forecast Data'!C:C,BN$6)+SUMIFS('Forecast Data'!H:H,'Forecast Data'!B:B,D141,'Forecast Data'!C:C,BO$6)+SUMIFS('Forecast Data'!H:H,'Forecast Data'!B:B,D141,'Forecast Data'!C:C,BP$6)+SUMIFS('Forecast Data'!H:H,'Forecast Data'!B:B,D141,'Forecast Data'!C:C,BQ$6)+SUMIFS('Forecast Data'!H:H,'Forecast Data'!B:B,D141,'Forecast Data'!C:C,BJ$6))/8</f>
        <v>1376.375</v>
      </c>
      <c r="BX141" s="12">
        <f>IFERROR((SUM(W141:AD141)-(SUMIFS('Forecast Data'!H:H,'Forecast Data'!B:B,B141,'Forecast Data'!C:C,BJ$6)+SUMIFS('Forecast Data'!H:H,'Forecast Data'!B:B,B141,'Forecast Data'!C:C,BK$6)+SUMIFS('Forecast Data'!H:H,'Forecast Data'!B:B,B141,'Forecast Data'!C:C,BL$6)+SUMIFS('Forecast Data'!H:H,'Forecast Data'!B:B,B141,'Forecast Data'!C:C,BM$6)+SUMIFS('Forecast Data'!H:H,'Forecast Data'!B:B,B141,'Forecast Data'!C:C,BN$6)+SUMIFS('Forecast Data'!H:H,'Forecast Data'!B:B,B141,'Forecast Data'!C:C,BO$6)+SUMIFS('Forecast Data'!H:H,'Forecast Data'!B:B,B141,'Forecast Data'!C:C,BP$6)+SUMIFS('Forecast Data'!H:H,'Forecast Data'!B:B,B141,'Forecast Data'!C:C,BQ$6)))/(SUMIFS('Forecast Data'!H:H,'Forecast Data'!B:B,B141,'Forecast Data'!C:C,BJ$6)+SUMIFS('Forecast Data'!H:H,'Forecast Data'!B:B,B141,'Forecast Data'!C:C,BK$6)+SUMIFS('Forecast Data'!H:H,'Forecast Data'!B:B,B141,'Forecast Data'!C:C,BL$6)+SUMIFS('Forecast Data'!H:H,'Forecast Data'!B:B,B141,'Forecast Data'!C:C,BM$6)+SUMIFS('Forecast Data'!H:H,'Forecast Data'!B:B,B141,'Forecast Data'!C:C,BN$6)+SUMIFS('Forecast Data'!H:H,'Forecast Data'!B:B,B141,'Forecast Data'!C:C,BO$6)+SUMIFS('Forecast Data'!H:H,'Forecast Data'!B:B,B141,'Forecast Data'!C:C,BP$6)+SUMIFS('Forecast Data'!H:H,'Forecast Data'!B:B,B141,'Forecast Data'!C:C,BQ$6)),"")</f>
        <v>-0.15357369902824447</v>
      </c>
      <c r="BY141" s="12">
        <f t="shared" si="18"/>
        <v>-1.7017317472167278E-4</v>
      </c>
      <c r="BZ141" s="16">
        <f t="shared" si="19"/>
        <v>-1.7381345630222982E-4</v>
      </c>
      <c r="CA141" s="13">
        <f t="shared" si="20"/>
        <v>3.6402815805570336E-4</v>
      </c>
      <c r="CB141" s="12">
        <f t="shared" si="21"/>
        <v>3.6402815805570336E-6</v>
      </c>
      <c r="CC141" s="12"/>
      <c r="CD141" s="11">
        <f>(SUMIFS('Forecast Data'!H:H,'Forecast Data'!B:B,D141,'Forecast Data'!C:C,BK$6)+SUMIFS('Forecast Data'!H:H,'Forecast Data'!B:B,D141,'Forecast Data'!C:C,BL$6)+SUMIFS('Forecast Data'!H:H,'Forecast Data'!B:B,D141,'Forecast Data'!C:C,BM$6)+SUMIFS('Forecast Data'!H:H,'Forecast Data'!B:B,D141,'Forecast Data'!C:C,BJ$6))/4</f>
        <v>1319.25</v>
      </c>
      <c r="CE141" s="12">
        <f>IFERROR((SUM(W141:Z141)-(SUMIFS('Forecast Data'!H:H,'Forecast Data'!B:B,D141,'Forecast Data'!C:C,BJ$6)+SUMIFS('Forecast Data'!H:H,'Forecast Data'!B:B,D141,'Forecast Data'!C:C,BK$6)+SUMIFS('Forecast Data'!H:H,'Forecast Data'!B:B,D141,'Forecast Data'!C:C,BL$6)+SUMIFS('Forecast Data'!H:H,'Forecast Data'!B:B,D141,'Forecast Data'!C:C,BM$6)))/(SUMIFS('Forecast Data'!H:H,'Forecast Data'!B:B,D141,'Forecast Data'!C:C,BJ$6)+SUMIFS('Forecast Data'!H:H,'Forecast Data'!B:B,D141,'Forecast Data'!C:C,BK$6)+SUMIFS('Forecast Data'!H:H,'Forecast Data'!B:B,D141,'Forecast Data'!C:C,BL$6)+SUMIFS('Forecast Data'!H:H,'Forecast Data'!B:B,D141,'Forecast Data'!C:C,BM$6)),"")</f>
        <v>-0.11919651317036195</v>
      </c>
      <c r="CF141" s="12">
        <f t="shared" si="22"/>
        <v>-1.7017317472167278E-4</v>
      </c>
      <c r="CG141" s="12">
        <f t="shared" si="23"/>
        <v>-1.318361647655052E-4</v>
      </c>
      <c r="CH141" s="13">
        <f t="shared" si="24"/>
        <v>-3.8337009956167585E-3</v>
      </c>
      <c r="CI141" s="13"/>
    </row>
    <row r="142" spans="1:87" ht="13.2">
      <c r="A142" s="1"/>
      <c r="B142" t="str">
        <f t="shared" si="46"/>
        <v>Swissmar</v>
      </c>
      <c r="D142" t="s">
        <v>175</v>
      </c>
      <c r="E142" s="11">
        <f>SUMIFS('Fin Data'!F:F,'Fin Data'!A:A,D142)</f>
        <v>314</v>
      </c>
      <c r="F142" s="11">
        <f>SUMIFS('Fin Data with 6 week hist'!I:I,'Fin Data with 6 week hist'!$A:$A,$D142)</f>
        <v>77</v>
      </c>
      <c r="G142" s="11">
        <f>SUMIFS('Fin Data with 6 week hist'!J:J,'Fin Data with 6 week hist'!$A:$A,$D142)</f>
        <v>88</v>
      </c>
      <c r="H142" s="11">
        <f>SUMIFS('Fin Data with 6 week hist'!K:K,'Fin Data with 6 week hist'!$A:$A,$D142)+SUMIFS('Unit Cancellations'!D:D,'Unit Cancellations'!$B:$B,$D142)</f>
        <v>76</v>
      </c>
      <c r="I142" s="11">
        <f>SUMIFS('Fin Data with 6 week hist'!L:L,'Fin Data with 6 week hist'!$A:$A,$D142)+SUMIFS('Unit Cancellations'!E:E,'Unit Cancellations'!$B:$B,$D142)</f>
        <v>71</v>
      </c>
      <c r="J142" s="11">
        <f>SUMIFS('Fin Data with 6 week hist'!M:M,'Fin Data with 6 week hist'!$A:$A,$D142)+SUMIFS('Unit Cancellations'!F:F,'Unit Cancellations'!$B:$B,$D142)</f>
        <v>162</v>
      </c>
      <c r="K142" s="11">
        <f>SUMIFS('Fin Data with 6 week hist'!N:N,'Fin Data with 6 week hist'!$A:$A,$D142)+SUMIFS('Unit Cancellations'!G:G,'Unit Cancellations'!$B:$B,$D142)</f>
        <v>232</v>
      </c>
      <c r="L142" s="11">
        <f>SUMIFS('Fin Data'!AN:AN,'Fin Data'!A:A,D142)</f>
        <v>118</v>
      </c>
      <c r="M142" s="12">
        <f>IFERROR(SUMIFS('Fin Data'!AO:AO,'Fin Data'!A:A,D142),"")</f>
        <v>-0.62420382165605093</v>
      </c>
      <c r="N142" s="1"/>
      <c r="O142" s="11">
        <f t="shared" si="12"/>
        <v>300</v>
      </c>
      <c r="P142" s="12">
        <f t="shared" si="13"/>
        <v>-0.32165065008479365</v>
      </c>
      <c r="Q142" s="1"/>
      <c r="R142" s="11">
        <f t="shared" si="14"/>
        <v>299</v>
      </c>
      <c r="S142" s="12">
        <f t="shared" si="15"/>
        <v>-0.2950191570881226</v>
      </c>
      <c r="T142" s="11">
        <f t="shared" si="16"/>
        <v>166.625</v>
      </c>
      <c r="U142" s="1" t="e">
        <f t="shared" si="47"/>
        <v>#REF!</v>
      </c>
      <c r="V142" s="1"/>
      <c r="W142" s="11">
        <f>SUMIFS('Forecast Data'!$D:$D,'Forecast Data'!$C:$C,W$6,'Forecast Data'!$B:$B,$D142)</f>
        <v>299</v>
      </c>
      <c r="X142" s="11">
        <f>SUMIFS('Forecast Data'!$D:$D,'Forecast Data'!$C:$C,X$6,'Forecast Data'!$B:$B,$D142)</f>
        <v>299</v>
      </c>
      <c r="Y142" s="11">
        <f>SUMIFS('Forecast Data'!$D:$D,'Forecast Data'!$C:$C,Y$6,'Forecast Data'!$B:$B,$D142)</f>
        <v>299</v>
      </c>
      <c r="Z142" s="11">
        <f>SUMIFS('Forecast Data'!$D:$D,'Forecast Data'!$C:$C,Z$6,'Forecast Data'!$B:$B,$D142)</f>
        <v>303</v>
      </c>
      <c r="AA142" s="11">
        <f>SUMIFS('Forecast Data'!$D:$D,'Forecast Data'!$C:$C,AA$6,'Forecast Data'!$B:$B,$D142)</f>
        <v>299</v>
      </c>
      <c r="AB142" s="11">
        <f>SUMIFS('Forecast Data'!$D:$D,'Forecast Data'!$C:$C,AB$6,'Forecast Data'!$B:$B,$D142)</f>
        <v>297</v>
      </c>
      <c r="AC142" s="11">
        <f>SUMIFS('Forecast Data'!$D:$D,'Forecast Data'!$C:$C,AC$6,'Forecast Data'!$B:$B,$D142)</f>
        <v>298</v>
      </c>
      <c r="AD142" s="11">
        <f>SUMIFS('Forecast Data'!$D:$D,'Forecast Data'!$C:$C,AD$6,'Forecast Data'!$B:$B,$D142)</f>
        <v>298</v>
      </c>
      <c r="AE142" s="11">
        <f>SUMIFS('Forecast Data'!$D:$D,'Forecast Data'!$C:$C,AE$6,'Forecast Data'!$B:$B,$D142)</f>
        <v>298</v>
      </c>
      <c r="AF142" s="11">
        <f>SUMIFS('Forecast Data'!$D:$D,'Forecast Data'!$C:$C,AF$6,'Forecast Data'!$B:$B,$D142)</f>
        <v>298</v>
      </c>
      <c r="AG142" s="11">
        <f>SUMIFS('Forecast Data'!$D:$D,'Forecast Data'!$C:$C,AG$6,'Forecast Data'!$B:$B,$D142)</f>
        <v>231</v>
      </c>
      <c r="AH142" s="11">
        <f>SUMIFS('Forecast Data'!$D:$D,'Forecast Data'!$C:$C,AH$6,'Forecast Data'!$B:$B,$D142)</f>
        <v>226</v>
      </c>
      <c r="AI142" s="1"/>
      <c r="AJ142" s="12">
        <f>IF(SUMIFS('Forecast Data'!$E:$E,'Forecast Data'!$C:$C,AJ$6,'Forecast Data'!$B:$B,$D142)=0,"",SUMIFS('Forecast Data'!$E:$E,'Forecast Data'!$C:$C,AJ$6,'Forecast Data'!$B:$B,$D142))</f>
        <v>-0.48</v>
      </c>
      <c r="AK142" s="12">
        <f>IF(SUMIFS('Forecast Data'!$E:$E,'Forecast Data'!$C:$C,AK$6,'Forecast Data'!$B:$B,$D142)=0,"",SUMIFS('Forecast Data'!$E:$E,'Forecast Data'!$C:$C,AK$6,'Forecast Data'!$B:$B,$D142))</f>
        <v>-0.39</v>
      </c>
      <c r="AL142" s="12">
        <f>IF(SUMIFS('Forecast Data'!$E:$E,'Forecast Data'!$C:$C,AL$6,'Forecast Data'!$B:$B,$D142)=0,"",SUMIFS('Forecast Data'!$E:$E,'Forecast Data'!$C:$C,AL$6,'Forecast Data'!$B:$B,$D142))</f>
        <v>-0.18</v>
      </c>
      <c r="AM142" s="12">
        <f>IF(SUMIFS('Forecast Data'!$E:$E,'Forecast Data'!$C:$C,AM$6,'Forecast Data'!$B:$B,$D142)=0,"",SUMIFS('Forecast Data'!$E:$E,'Forecast Data'!$C:$C,AM$6,'Forecast Data'!$B:$B,$D142))</f>
        <v>-0.1</v>
      </c>
      <c r="AN142" s="12">
        <f>IF(SUMIFS('Forecast Data'!$E:$E,'Forecast Data'!$C:$C,AN$6,'Forecast Data'!$B:$B,$D142)=0,"",SUMIFS('Forecast Data'!$E:$E,'Forecast Data'!$C:$C,AN$6,'Forecast Data'!$B:$B,$D142))</f>
        <v>-0.28999999999999998</v>
      </c>
      <c r="AO142" s="12">
        <f>IF(SUMIFS('Forecast Data'!$E:$E,'Forecast Data'!$C:$C,AO$6,'Forecast Data'!$B:$B,$D142)=0,"",SUMIFS('Forecast Data'!$E:$E,'Forecast Data'!$C:$C,AO$6,'Forecast Data'!$B:$B,$D142))</f>
        <v>-0.2</v>
      </c>
      <c r="AP142" s="12">
        <f>IF(SUMIFS('Forecast Data'!$E:$E,'Forecast Data'!$C:$C,AP$6,'Forecast Data'!$B:$B,$D142)=0,"",SUMIFS('Forecast Data'!$E:$E,'Forecast Data'!$C:$C,AP$6,'Forecast Data'!$B:$B,$D142))</f>
        <v>-0.32</v>
      </c>
      <c r="AQ142" s="12">
        <f>IF(SUMIFS('Forecast Data'!$E:$E,'Forecast Data'!$C:$C,AQ$6,'Forecast Data'!$B:$B,$D142)=0,"",SUMIFS('Forecast Data'!$E:$E,'Forecast Data'!$C:$C,AQ$6,'Forecast Data'!$B:$B,$D142))</f>
        <v>-0.25</v>
      </c>
      <c r="AR142" s="12">
        <f>IF(SUMIFS('Forecast Data'!$E:$E,'Forecast Data'!$C:$C,AR$6,'Forecast Data'!$B:$B,$D142)=0,"",SUMIFS('Forecast Data'!$E:$E,'Forecast Data'!$C:$C,AR$6,'Forecast Data'!$B:$B,$D142))</f>
        <v>-0.28999999999999998</v>
      </c>
      <c r="AS142" s="12">
        <f>IF(SUMIFS('Forecast Data'!$E:$E,'Forecast Data'!$C:$C,AS$6,'Forecast Data'!$B:$B,$D142)=0,"",SUMIFS('Forecast Data'!$E:$E,'Forecast Data'!$C:$C,AS$6,'Forecast Data'!$B:$B,$D142))</f>
        <v>-0.19</v>
      </c>
      <c r="AT142" s="12">
        <f>IF(SUMIFS('Forecast Data'!$E:$E,'Forecast Data'!$C:$C,AT$6,'Forecast Data'!$B:$B,$D142)=0,"",SUMIFS('Forecast Data'!$E:$E,'Forecast Data'!$C:$C,AT$6,'Forecast Data'!$B:$B,$D142))</f>
        <v>-0.33</v>
      </c>
      <c r="AU142" s="12">
        <f>IF(SUMIFS('Forecast Data'!$E:$E,'Forecast Data'!$C:$C,AU$6,'Forecast Data'!$B:$B,$D142)=0,"",SUMIFS('Forecast Data'!$E:$E,'Forecast Data'!$C:$C,AU$6,'Forecast Data'!$B:$B,$D142))</f>
        <v>-0.36</v>
      </c>
      <c r="AV142" s="1"/>
      <c r="AW142" s="11">
        <f>SUMIFS('OP Units'!E:E,'OP Units'!$A:$A,$D142)</f>
        <v>200</v>
      </c>
      <c r="AX142" s="11">
        <f>SUMIFS('OP Units'!F:F,'OP Units'!$A:$A,$D142)</f>
        <v>179</v>
      </c>
      <c r="AY142" s="11">
        <f>SUMIFS('OP Units'!G:G,'OP Units'!$A:$A,$D142)</f>
        <v>134</v>
      </c>
      <c r="AZ142" s="11">
        <f>SUMIFS('OP Units'!H:H,'OP Units'!$A:$A,$D142)</f>
        <v>225</v>
      </c>
      <c r="BA142" s="11">
        <f>SUMIFS('OP Units'!I:I,'OP Units'!$A:$A,$D142)</f>
        <v>168</v>
      </c>
      <c r="BB142" s="11">
        <f>SUMIFS('OP Units'!J:J,'OP Units'!$A:$A,$D142)</f>
        <v>151</v>
      </c>
      <c r="BC142" s="11">
        <f>SUMIFS('OP Units'!K:K,'OP Units'!$A:$A,$D142)</f>
        <v>154</v>
      </c>
      <c r="BD142" s="11">
        <f>SUMIFS('OP Units'!L:L,'OP Units'!$A:$A,$D142)</f>
        <v>122</v>
      </c>
      <c r="BE142" s="11">
        <f>SUMIFS('OP Units'!M:M,'OP Units'!$A:$A,$D142)</f>
        <v>154</v>
      </c>
      <c r="BF142" s="11">
        <f>SUMIFS('OP Units'!N:N,'OP Units'!$A:$A,$D142)</f>
        <v>290</v>
      </c>
      <c r="BG142" s="11">
        <f>SUMIFS('OP Units'!O:O,'OP Units'!$A:$A,$D142)</f>
        <v>245</v>
      </c>
      <c r="BH142" s="11">
        <f>SUMIFS('OP Units'!P:P,'OP Units'!$A:$A,$D142)</f>
        <v>178</v>
      </c>
      <c r="BI142" s="1"/>
      <c r="BJ142" s="12">
        <f>IFERROR((SUMIFS('OP Units'!E:E,'OP Units'!$A:$A,$D142)-SUMIFS('Forecast Data'!$H:$H,'Forecast Data'!$C:$C,BJ$6,'Forecast Data'!$B:$B,$D142))/SUMIFS('Forecast Data'!$H:$H,'Forecast Data'!$C:$C,BJ$6,'Forecast Data'!$B:$B,$D142),"")</f>
        <v>-0.65277777777777779</v>
      </c>
      <c r="BK142" s="12">
        <f>IFERROR((SUMIFS('OP Units'!F:F,'OP Units'!$A:$A,$D142)-SUMIFS('Forecast Data'!$H:$H,'Forecast Data'!$C:$C,BK$6,'Forecast Data'!$B:$B,$D142))/SUMIFS('Forecast Data'!$H:$H,'Forecast Data'!$C:$C,BK$6,'Forecast Data'!$B:$B,$D142),"")</f>
        <v>-0.63691683569979718</v>
      </c>
      <c r="BL142" s="12">
        <f>IFERROR((SUMIFS('OP Units'!G:G,'OP Units'!$A:$A,$D142)-SUMIFS('Forecast Data'!$H:$H,'Forecast Data'!$C:$C,BL$6,'Forecast Data'!$B:$B,$D142))/SUMIFS('Forecast Data'!$H:$H,'Forecast Data'!$C:$C,BL$6,'Forecast Data'!$B:$B,$D142),"")</f>
        <v>-0.63085399449035817</v>
      </c>
      <c r="BM142" s="12">
        <f>IFERROR((SUMIFS('OP Units'!H:H,'OP Units'!$A:$A,$D142)-SUMIFS('Forecast Data'!$H:$H,'Forecast Data'!$C:$C,BM$6,'Forecast Data'!$B:$B,$D142))/SUMIFS('Forecast Data'!$H:$H,'Forecast Data'!$C:$C,BM$6,'Forecast Data'!$B:$B,$D142),"")</f>
        <v>-0.33234421364985162</v>
      </c>
      <c r="BN142" s="12">
        <f>IFERROR((SUMIFS('OP Units'!I:I,'OP Units'!$A:$A,$D142)-SUMIFS('Forecast Data'!$H:$H,'Forecast Data'!$C:$C,BN$6,'Forecast Data'!$B:$B,$D142))/SUMIFS('Forecast Data'!$H:$H,'Forecast Data'!$C:$C,BN$6,'Forecast Data'!$B:$B,$D142),"")</f>
        <v>-0.6</v>
      </c>
      <c r="BO142" s="12">
        <f>IFERROR((SUMIFS('OP Units'!J:J,'OP Units'!$A:$A,$D142)-SUMIFS('Forecast Data'!$H:$H,'Forecast Data'!$C:$C,BO$6,'Forecast Data'!$B:$B,$D142))/SUMIFS('Forecast Data'!$H:$H,'Forecast Data'!$C:$C,BO$6,'Forecast Data'!$B:$B,$D142),"")</f>
        <v>-0.59189189189189184</v>
      </c>
      <c r="BP142" s="12">
        <f>IFERROR((SUMIFS('OP Units'!K:K,'OP Units'!$A:$A,$D142)-SUMIFS('Forecast Data'!$H:$H,'Forecast Data'!$C:$C,BP$6,'Forecast Data'!$B:$B,$D142))/SUMIFS('Forecast Data'!$H:$H,'Forecast Data'!$C:$C,BP$6,'Forecast Data'!$B:$B,$D142),"")</f>
        <v>-0.64597701149425291</v>
      </c>
      <c r="BQ142" s="12">
        <f>IFERROR((SUMIFS('OP Units'!L:L,'OP Units'!$A:$A,$D142)-SUMIFS('Forecast Data'!$H:$H,'Forecast Data'!$C:$C,BQ$6,'Forecast Data'!$B:$B,$D142))/SUMIFS('Forecast Data'!$H:$H,'Forecast Data'!$C:$C,BQ$6,'Forecast Data'!$B:$B,$D142),"")</f>
        <v>-0.69423558897243109</v>
      </c>
      <c r="BR142" s="12">
        <f>IFERROR((SUMIFS('OP Units'!M:M,'OP Units'!$A:$A,$D142)-SUMIFS('Forecast Data'!$H:$H,'Forecast Data'!$C:$C,BR$6,'Forecast Data'!$B:$B,$D142))/SUMIFS('Forecast Data'!$H:$H,'Forecast Data'!$C:$C,BR$6,'Forecast Data'!$B:$B,$D142),"")</f>
        <v>-0.6333333333333333</v>
      </c>
      <c r="BS142" s="12">
        <f>IFERROR((SUMIFS('OP Units'!N:N,'OP Units'!$A:$A,$D142)-SUMIFS('Forecast Data'!$H:$H,'Forecast Data'!$C:$C,BS$6,'Forecast Data'!$B:$B,$D142))/SUMIFS('Forecast Data'!$H:$H,'Forecast Data'!$C:$C,BS$6,'Forecast Data'!$B:$B,$D142),"")</f>
        <v>-0.21621621621621623</v>
      </c>
      <c r="BT142" s="12">
        <f>IFERROR((SUMIFS('OP Units'!O:O,'OP Units'!$A:$A,$D142)-SUMIFS('Forecast Data'!$H:$H,'Forecast Data'!$C:$C,BT$6,'Forecast Data'!$B:$B,$D142))/SUMIFS('Forecast Data'!$H:$H,'Forecast Data'!$C:$C,BT$6,'Forecast Data'!$B:$B,$D142),"")</f>
        <v>-0.28985507246376813</v>
      </c>
      <c r="BU142" s="12">
        <f>IFERROR((SUMIFS('OP Units'!P:P,'OP Units'!$A:$A,$D142)-SUMIFS('Forecast Data'!$H:$H,'Forecast Data'!$C:$C,BU$6,'Forecast Data'!$B:$B,$D142))/SUMIFS('Forecast Data'!$H:$H,'Forecast Data'!$C:$C,BU$6,'Forecast Data'!$B:$B,$D142),"")</f>
        <v>-0.49859154929577465</v>
      </c>
      <c r="BV142" s="12"/>
      <c r="BW142" s="11">
        <f>(SUMIFS('Forecast Data'!H:H,'Forecast Data'!B:B,D142,'Forecast Data'!C:C,BK$6)+SUMIFS('Forecast Data'!H:H,'Forecast Data'!B:B,D142,'Forecast Data'!C:C,BL$6)+SUMIFS('Forecast Data'!H:H,'Forecast Data'!B:B,D142,'Forecast Data'!C:C,BM$6)+SUMIFS('Forecast Data'!H:H,'Forecast Data'!B:B,D142,'Forecast Data'!C:C,BN$6)+SUMIFS('Forecast Data'!H:H,'Forecast Data'!B:B,D142,'Forecast Data'!C:C,BO$6)+SUMIFS('Forecast Data'!H:H,'Forecast Data'!B:B,D142,'Forecast Data'!C:C,BP$6)+SUMIFS('Forecast Data'!H:H,'Forecast Data'!B:B,D142,'Forecast Data'!C:C,BQ$6)+SUMIFS('Forecast Data'!H:H,'Forecast Data'!B:B,D142,'Forecast Data'!C:C,BJ$6))/8</f>
        <v>424.125</v>
      </c>
      <c r="BX142" s="12">
        <f>IFERROR((SUM(W142:AD142)-(SUMIFS('Forecast Data'!H:H,'Forecast Data'!B:B,B142,'Forecast Data'!C:C,BJ$6)+SUMIFS('Forecast Data'!H:H,'Forecast Data'!B:B,B142,'Forecast Data'!C:C,BK$6)+SUMIFS('Forecast Data'!H:H,'Forecast Data'!B:B,B142,'Forecast Data'!C:C,BL$6)+SUMIFS('Forecast Data'!H:H,'Forecast Data'!B:B,B142,'Forecast Data'!C:C,BM$6)+SUMIFS('Forecast Data'!H:H,'Forecast Data'!B:B,B142,'Forecast Data'!C:C,BN$6)+SUMIFS('Forecast Data'!H:H,'Forecast Data'!B:B,B142,'Forecast Data'!C:C,BO$6)+SUMIFS('Forecast Data'!H:H,'Forecast Data'!B:B,B142,'Forecast Data'!C:C,BP$6)+SUMIFS('Forecast Data'!H:H,'Forecast Data'!B:B,B142,'Forecast Data'!C:C,BQ$6)))/(SUMIFS('Forecast Data'!H:H,'Forecast Data'!B:B,B142,'Forecast Data'!C:C,BJ$6)+SUMIFS('Forecast Data'!H:H,'Forecast Data'!B:B,B142,'Forecast Data'!C:C,BK$6)+SUMIFS('Forecast Data'!H:H,'Forecast Data'!B:B,B142,'Forecast Data'!C:C,BL$6)+SUMIFS('Forecast Data'!H:H,'Forecast Data'!B:B,B142,'Forecast Data'!C:C,BM$6)+SUMIFS('Forecast Data'!H:H,'Forecast Data'!B:B,B142,'Forecast Data'!C:C,BN$6)+SUMIFS('Forecast Data'!H:H,'Forecast Data'!B:B,B142,'Forecast Data'!C:C,BO$6)+SUMIFS('Forecast Data'!H:H,'Forecast Data'!B:B,B142,'Forecast Data'!C:C,BP$6)+SUMIFS('Forecast Data'!H:H,'Forecast Data'!B:B,B142,'Forecast Data'!C:C,BQ$6)),"")</f>
        <v>-0.2950191570881226</v>
      </c>
      <c r="BY142" s="12">
        <f t="shared" si="18"/>
        <v>-1.6760774997712496E-4</v>
      </c>
      <c r="BZ142" s="16">
        <f t="shared" si="19"/>
        <v>-1.028901654396996E-4</v>
      </c>
      <c r="CA142" s="13">
        <f t="shared" si="20"/>
        <v>-6.4717584537425351E-3</v>
      </c>
      <c r="CB142" s="12">
        <f t="shared" si="21"/>
        <v>6.4717584537425351E-5</v>
      </c>
      <c r="CC142" s="12"/>
      <c r="CD142" s="11">
        <f>(SUMIFS('Forecast Data'!H:H,'Forecast Data'!B:B,D142,'Forecast Data'!C:C,BK$6)+SUMIFS('Forecast Data'!H:H,'Forecast Data'!B:B,D142,'Forecast Data'!C:C,BL$6)+SUMIFS('Forecast Data'!H:H,'Forecast Data'!B:B,D142,'Forecast Data'!C:C,BM$6)+SUMIFS('Forecast Data'!H:H,'Forecast Data'!B:B,D142,'Forecast Data'!C:C,BJ$6))/4</f>
        <v>442.25</v>
      </c>
      <c r="CE142" s="12">
        <f>IFERROR((SUM(W142:Z142)-(SUMIFS('Forecast Data'!H:H,'Forecast Data'!B:B,D142,'Forecast Data'!C:C,BJ$6)+SUMIFS('Forecast Data'!H:H,'Forecast Data'!B:B,D142,'Forecast Data'!C:C,BK$6)+SUMIFS('Forecast Data'!H:H,'Forecast Data'!B:B,D142,'Forecast Data'!C:C,BL$6)+SUMIFS('Forecast Data'!H:H,'Forecast Data'!B:B,D142,'Forecast Data'!C:C,BM$6)))/(SUMIFS('Forecast Data'!H:H,'Forecast Data'!B:B,D142,'Forecast Data'!C:C,BJ$6)+SUMIFS('Forecast Data'!H:H,'Forecast Data'!B:B,D142,'Forecast Data'!C:C,BK$6)+SUMIFS('Forecast Data'!H:H,'Forecast Data'!B:B,D142,'Forecast Data'!C:C,BL$6)+SUMIFS('Forecast Data'!H:H,'Forecast Data'!B:B,D142,'Forecast Data'!C:C,BM$6)),"")</f>
        <v>-0.32165065008479365</v>
      </c>
      <c r="CF142" s="12">
        <f t="shared" si="22"/>
        <v>-1.6760774997712496E-4</v>
      </c>
      <c r="CG142" s="12">
        <f t="shared" si="23"/>
        <v>-1.1926037798342203E-4</v>
      </c>
      <c r="CH142" s="13">
        <f t="shared" si="24"/>
        <v>-4.8347371993702924E-3</v>
      </c>
      <c r="CI142" s="13"/>
    </row>
    <row r="143" spans="1:87" ht="13.2">
      <c r="A143" s="1"/>
      <c r="B143" t="str">
        <f t="shared" si="46"/>
        <v>AnySharp</v>
      </c>
      <c r="C143" t="s">
        <v>44</v>
      </c>
      <c r="D143" t="s">
        <v>176</v>
      </c>
      <c r="E143" s="11">
        <f>SUMIFS('Fin Data'!F:F,'Fin Data'!A:A,D143)</f>
        <v>0</v>
      </c>
      <c r="F143" s="11">
        <f>SUMIFS('Fin Data with 6 week hist'!I:I,'Fin Data with 6 week hist'!$A:$A,$D143)</f>
        <v>0</v>
      </c>
      <c r="G143" s="11">
        <f>SUMIFS('Fin Data with 6 week hist'!J:J,'Fin Data with 6 week hist'!$A:$A,$D143)</f>
        <v>0</v>
      </c>
      <c r="H143" s="11">
        <f>SUMIFS('Fin Data with 6 week hist'!K:K,'Fin Data with 6 week hist'!$A:$A,$D143)+SUMIFS('Unit Cancellations'!D:D,'Unit Cancellations'!$B:$B,$D143)</f>
        <v>0</v>
      </c>
      <c r="I143" s="11">
        <f>SUMIFS('Fin Data with 6 week hist'!L:L,'Fin Data with 6 week hist'!$A:$A,$D143)+SUMIFS('Unit Cancellations'!E:E,'Unit Cancellations'!$B:$B,$D143)</f>
        <v>0</v>
      </c>
      <c r="J143" s="11">
        <f>SUMIFS('Fin Data with 6 week hist'!M:M,'Fin Data with 6 week hist'!$A:$A,$D143)+SUMIFS('Unit Cancellations'!F:F,'Unit Cancellations'!$B:$B,$D143)</f>
        <v>0</v>
      </c>
      <c r="K143" s="11">
        <f>SUMIFS('Fin Data with 6 week hist'!N:N,'Fin Data with 6 week hist'!$A:$A,$D143)+SUMIFS('Unit Cancellations'!G:G,'Unit Cancellations'!$B:$B,$D143)</f>
        <v>0</v>
      </c>
      <c r="L143" s="11">
        <f>SUMIFS('Fin Data'!AN:AN,'Fin Data'!A:A,D143)</f>
        <v>0</v>
      </c>
      <c r="M143" s="12">
        <f>IFERROR(SUMIFS('Fin Data'!AO:AO,'Fin Data'!A:A,D143),"")</f>
        <v>0</v>
      </c>
      <c r="N143" s="1"/>
      <c r="O143" s="11">
        <f t="shared" si="12"/>
        <v>74</v>
      </c>
      <c r="P143" s="12">
        <f t="shared" si="13"/>
        <v>295</v>
      </c>
      <c r="Q143" s="1"/>
      <c r="R143" s="11">
        <f t="shared" si="14"/>
        <v>74</v>
      </c>
      <c r="S143" s="12">
        <f t="shared" si="15"/>
        <v>591</v>
      </c>
      <c r="T143" s="11">
        <f t="shared" si="16"/>
        <v>0</v>
      </c>
      <c r="U143" s="1" t="e">
        <f t="shared" si="47"/>
        <v>#REF!</v>
      </c>
      <c r="V143" s="1"/>
      <c r="W143" s="11">
        <f>SUMIFS('Forecast Data'!$D:$D,'Forecast Data'!$C:$C,W$6,'Forecast Data'!$B:$B,$D143)</f>
        <v>74</v>
      </c>
      <c r="X143" s="11">
        <f>SUMIFS('Forecast Data'!$D:$D,'Forecast Data'!$C:$C,X$6,'Forecast Data'!$B:$B,$D143)</f>
        <v>74</v>
      </c>
      <c r="Y143" s="11">
        <f>SUMIFS('Forecast Data'!$D:$D,'Forecast Data'!$C:$C,Y$6,'Forecast Data'!$B:$B,$D143)</f>
        <v>74</v>
      </c>
      <c r="Z143" s="11">
        <f>SUMIFS('Forecast Data'!$D:$D,'Forecast Data'!$C:$C,Z$6,'Forecast Data'!$B:$B,$D143)</f>
        <v>74</v>
      </c>
      <c r="AA143" s="11">
        <f>SUMIFS('Forecast Data'!$D:$D,'Forecast Data'!$C:$C,AA$6,'Forecast Data'!$B:$B,$D143)</f>
        <v>74</v>
      </c>
      <c r="AB143" s="11">
        <f>SUMIFS('Forecast Data'!$D:$D,'Forecast Data'!$C:$C,AB$6,'Forecast Data'!$B:$B,$D143)</f>
        <v>74</v>
      </c>
      <c r="AC143" s="11">
        <f>SUMIFS('Forecast Data'!$D:$D,'Forecast Data'!$C:$C,AC$6,'Forecast Data'!$B:$B,$D143)</f>
        <v>74</v>
      </c>
      <c r="AD143" s="11">
        <f>SUMIFS('Forecast Data'!$D:$D,'Forecast Data'!$C:$C,AD$6,'Forecast Data'!$B:$B,$D143)</f>
        <v>74</v>
      </c>
      <c r="AE143" s="11">
        <f>SUMIFS('Forecast Data'!$D:$D,'Forecast Data'!$C:$C,AE$6,'Forecast Data'!$B:$B,$D143)</f>
        <v>74</v>
      </c>
      <c r="AF143" s="11">
        <f>SUMIFS('Forecast Data'!$D:$D,'Forecast Data'!$C:$C,AF$6,'Forecast Data'!$B:$B,$D143)</f>
        <v>74</v>
      </c>
      <c r="AG143" s="11">
        <f>SUMIFS('Forecast Data'!$D:$D,'Forecast Data'!$C:$C,AG$6,'Forecast Data'!$B:$B,$D143)</f>
        <v>74</v>
      </c>
      <c r="AH143" s="11">
        <f>SUMIFS('Forecast Data'!$D:$D,'Forecast Data'!$C:$C,AH$6,'Forecast Data'!$B:$B,$D143)</f>
        <v>74</v>
      </c>
      <c r="AI143" s="1"/>
      <c r="AJ143" s="12">
        <f>IF(SUMIFS('Forecast Data'!$E:$E,'Forecast Data'!$C:$C,AJ$6,'Forecast Data'!$B:$B,$D143)=0,"",SUMIFS('Forecast Data'!$E:$E,'Forecast Data'!$C:$C,AJ$6,'Forecast Data'!$B:$B,$D143))</f>
        <v>72.87</v>
      </c>
      <c r="AK143" s="12" t="str">
        <f>IF(SUMIFS('Forecast Data'!$E:$E,'Forecast Data'!$C:$C,AK$6,'Forecast Data'!$B:$B,$D143)=0,"",SUMIFS('Forecast Data'!$E:$E,'Forecast Data'!$C:$C,AK$6,'Forecast Data'!$B:$B,$D143))</f>
        <v/>
      </c>
      <c r="AL143" s="12" t="str">
        <f>IF(SUMIFS('Forecast Data'!$E:$E,'Forecast Data'!$C:$C,AL$6,'Forecast Data'!$B:$B,$D143)=0,"",SUMIFS('Forecast Data'!$E:$E,'Forecast Data'!$C:$C,AL$6,'Forecast Data'!$B:$B,$D143))</f>
        <v/>
      </c>
      <c r="AM143" s="12" t="str">
        <f>IF(SUMIFS('Forecast Data'!$E:$E,'Forecast Data'!$C:$C,AM$6,'Forecast Data'!$B:$B,$D143)=0,"",SUMIFS('Forecast Data'!$E:$E,'Forecast Data'!$C:$C,AM$6,'Forecast Data'!$B:$B,$D143))</f>
        <v/>
      </c>
      <c r="AN143" s="12" t="str">
        <f>IF(SUMIFS('Forecast Data'!$E:$E,'Forecast Data'!$C:$C,AN$6,'Forecast Data'!$B:$B,$D143)=0,"",SUMIFS('Forecast Data'!$E:$E,'Forecast Data'!$C:$C,AN$6,'Forecast Data'!$B:$B,$D143))</f>
        <v/>
      </c>
      <c r="AO143" s="12" t="str">
        <f>IF(SUMIFS('Forecast Data'!$E:$E,'Forecast Data'!$C:$C,AO$6,'Forecast Data'!$B:$B,$D143)=0,"",SUMIFS('Forecast Data'!$E:$E,'Forecast Data'!$C:$C,AO$6,'Forecast Data'!$B:$B,$D143))</f>
        <v/>
      </c>
      <c r="AP143" s="12" t="str">
        <f>IF(SUMIFS('Forecast Data'!$E:$E,'Forecast Data'!$C:$C,AP$6,'Forecast Data'!$B:$B,$D143)=0,"",SUMIFS('Forecast Data'!$E:$E,'Forecast Data'!$C:$C,AP$6,'Forecast Data'!$B:$B,$D143))</f>
        <v/>
      </c>
      <c r="AQ143" s="12" t="str">
        <f>IF(SUMIFS('Forecast Data'!$E:$E,'Forecast Data'!$C:$C,AQ$6,'Forecast Data'!$B:$B,$D143)=0,"",SUMIFS('Forecast Data'!$E:$E,'Forecast Data'!$C:$C,AQ$6,'Forecast Data'!$B:$B,$D143))</f>
        <v/>
      </c>
      <c r="AR143" s="12" t="str">
        <f>IF(SUMIFS('Forecast Data'!$E:$E,'Forecast Data'!$C:$C,AR$6,'Forecast Data'!$B:$B,$D143)=0,"",SUMIFS('Forecast Data'!$E:$E,'Forecast Data'!$C:$C,AR$6,'Forecast Data'!$B:$B,$D143))</f>
        <v/>
      </c>
      <c r="AS143" s="12" t="str">
        <f>IF(SUMIFS('Forecast Data'!$E:$E,'Forecast Data'!$C:$C,AS$6,'Forecast Data'!$B:$B,$D143)=0,"",SUMIFS('Forecast Data'!$E:$E,'Forecast Data'!$C:$C,AS$6,'Forecast Data'!$B:$B,$D143))</f>
        <v/>
      </c>
      <c r="AT143" s="12">
        <f>IF(SUMIFS('Forecast Data'!$E:$E,'Forecast Data'!$C:$C,AT$6,'Forecast Data'!$B:$B,$D143)=0,"",SUMIFS('Forecast Data'!$E:$E,'Forecast Data'!$C:$C,AT$6,'Forecast Data'!$B:$B,$D143))</f>
        <v>72.87</v>
      </c>
      <c r="AU143" s="12" t="str">
        <f>IF(SUMIFS('Forecast Data'!$E:$E,'Forecast Data'!$C:$C,AU$6,'Forecast Data'!$B:$B,$D143)=0,"",SUMIFS('Forecast Data'!$E:$E,'Forecast Data'!$C:$C,AU$6,'Forecast Data'!$B:$B,$D143))</f>
        <v/>
      </c>
      <c r="AV143" s="1"/>
      <c r="AW143" s="11">
        <f>SUMIFS('OP Units'!E:E,'OP Units'!$A:$A,$D143)</f>
        <v>0</v>
      </c>
      <c r="AX143" s="11">
        <f>SUMIFS('OP Units'!F:F,'OP Units'!$A:$A,$D143)</f>
        <v>0</v>
      </c>
      <c r="AY143" s="11">
        <f>SUMIFS('OP Units'!G:G,'OP Units'!$A:$A,$D143)</f>
        <v>0</v>
      </c>
      <c r="AZ143" s="11">
        <f>SUMIFS('OP Units'!H:H,'OP Units'!$A:$A,$D143)</f>
        <v>0</v>
      </c>
      <c r="BA143" s="11">
        <f>SUMIFS('OP Units'!I:I,'OP Units'!$A:$A,$D143)</f>
        <v>0</v>
      </c>
      <c r="BB143" s="11">
        <f>SUMIFS('OP Units'!J:J,'OP Units'!$A:$A,$D143)</f>
        <v>0</v>
      </c>
      <c r="BC143" s="11">
        <f>SUMIFS('OP Units'!K:K,'OP Units'!$A:$A,$D143)</f>
        <v>0</v>
      </c>
      <c r="BD143" s="11">
        <f>SUMIFS('OP Units'!L:L,'OP Units'!$A:$A,$D143)</f>
        <v>0</v>
      </c>
      <c r="BE143" s="11">
        <f>SUMIFS('OP Units'!M:M,'OP Units'!$A:$A,$D143)</f>
        <v>0</v>
      </c>
      <c r="BF143" s="11">
        <f>SUMIFS('OP Units'!N:N,'OP Units'!$A:$A,$D143)</f>
        <v>0</v>
      </c>
      <c r="BG143" s="11">
        <f>SUMIFS('OP Units'!O:O,'OP Units'!$A:$A,$D143)</f>
        <v>0</v>
      </c>
      <c r="BH143" s="11">
        <f>SUMIFS('OP Units'!P:P,'OP Units'!$A:$A,$D143)</f>
        <v>0</v>
      </c>
      <c r="BI143" s="1"/>
      <c r="BJ143" s="12">
        <f>IFERROR((SUMIFS('OP Units'!E:E,'OP Units'!$A:$A,$D143)-SUMIFS('Forecast Data'!$H:$H,'Forecast Data'!$C:$C,BJ$6,'Forecast Data'!$B:$B,$D143))/SUMIFS('Forecast Data'!$H:$H,'Forecast Data'!$C:$C,BJ$6,'Forecast Data'!$B:$B,$D143),"")</f>
        <v>-1</v>
      </c>
      <c r="BK143" s="12" t="str">
        <f>IFERROR((SUMIFS('OP Units'!F:F,'OP Units'!$A:$A,$D143)-SUMIFS('Forecast Data'!$H:$H,'Forecast Data'!$C:$C,BK$6,'Forecast Data'!$B:$B,$D143))/SUMIFS('Forecast Data'!$H:$H,'Forecast Data'!$C:$C,BK$6,'Forecast Data'!$B:$B,$D143),"")</f>
        <v/>
      </c>
      <c r="BL143" s="12" t="str">
        <f>IFERROR((SUMIFS('OP Units'!G:G,'OP Units'!$A:$A,$D143)-SUMIFS('Forecast Data'!$H:$H,'Forecast Data'!$C:$C,BL$6,'Forecast Data'!$B:$B,$D143))/SUMIFS('Forecast Data'!$H:$H,'Forecast Data'!$C:$C,BL$6,'Forecast Data'!$B:$B,$D143),"")</f>
        <v/>
      </c>
      <c r="BM143" s="12" t="str">
        <f>IFERROR((SUMIFS('OP Units'!H:H,'OP Units'!$A:$A,$D143)-SUMIFS('Forecast Data'!$H:$H,'Forecast Data'!$C:$C,BM$6,'Forecast Data'!$B:$B,$D143))/SUMIFS('Forecast Data'!$H:$H,'Forecast Data'!$C:$C,BM$6,'Forecast Data'!$B:$B,$D143),"")</f>
        <v/>
      </c>
      <c r="BN143" s="12" t="str">
        <f>IFERROR((SUMIFS('OP Units'!I:I,'OP Units'!$A:$A,$D143)-SUMIFS('Forecast Data'!$H:$H,'Forecast Data'!$C:$C,BN$6,'Forecast Data'!$B:$B,$D143))/SUMIFS('Forecast Data'!$H:$H,'Forecast Data'!$C:$C,BN$6,'Forecast Data'!$B:$B,$D143),"")</f>
        <v/>
      </c>
      <c r="BO143" s="12" t="str">
        <f>IFERROR((SUMIFS('OP Units'!J:J,'OP Units'!$A:$A,$D143)-SUMIFS('Forecast Data'!$H:$H,'Forecast Data'!$C:$C,BO$6,'Forecast Data'!$B:$B,$D143))/SUMIFS('Forecast Data'!$H:$H,'Forecast Data'!$C:$C,BO$6,'Forecast Data'!$B:$B,$D143),"")</f>
        <v/>
      </c>
      <c r="BP143" s="12" t="str">
        <f>IFERROR((SUMIFS('OP Units'!K:K,'OP Units'!$A:$A,$D143)-SUMIFS('Forecast Data'!$H:$H,'Forecast Data'!$C:$C,BP$6,'Forecast Data'!$B:$B,$D143))/SUMIFS('Forecast Data'!$H:$H,'Forecast Data'!$C:$C,BP$6,'Forecast Data'!$B:$B,$D143),"")</f>
        <v/>
      </c>
      <c r="BQ143" s="12" t="str">
        <f>IFERROR((SUMIFS('OP Units'!L:L,'OP Units'!$A:$A,$D143)-SUMIFS('Forecast Data'!$H:$H,'Forecast Data'!$C:$C,BQ$6,'Forecast Data'!$B:$B,$D143))/SUMIFS('Forecast Data'!$H:$H,'Forecast Data'!$C:$C,BQ$6,'Forecast Data'!$B:$B,$D143),"")</f>
        <v/>
      </c>
      <c r="BR143" s="12" t="str">
        <f>IFERROR((SUMIFS('OP Units'!M:M,'OP Units'!$A:$A,$D143)-SUMIFS('Forecast Data'!$H:$H,'Forecast Data'!$C:$C,BR$6,'Forecast Data'!$B:$B,$D143))/SUMIFS('Forecast Data'!$H:$H,'Forecast Data'!$C:$C,BR$6,'Forecast Data'!$B:$B,$D143),"")</f>
        <v/>
      </c>
      <c r="BS143" s="12" t="str">
        <f>IFERROR((SUMIFS('OP Units'!N:N,'OP Units'!$A:$A,$D143)-SUMIFS('Forecast Data'!$H:$H,'Forecast Data'!$C:$C,BS$6,'Forecast Data'!$B:$B,$D143))/SUMIFS('Forecast Data'!$H:$H,'Forecast Data'!$C:$C,BS$6,'Forecast Data'!$B:$B,$D143),"")</f>
        <v/>
      </c>
      <c r="BT143" s="12">
        <f>IFERROR((SUMIFS('OP Units'!O:O,'OP Units'!$A:$A,$D143)-SUMIFS('Forecast Data'!$H:$H,'Forecast Data'!$C:$C,BT$6,'Forecast Data'!$B:$B,$D143))/SUMIFS('Forecast Data'!$H:$H,'Forecast Data'!$C:$C,BT$6,'Forecast Data'!$B:$B,$D143),"")</f>
        <v>-1</v>
      </c>
      <c r="BU143" s="12" t="str">
        <f>IFERROR((SUMIFS('OP Units'!P:P,'OP Units'!$A:$A,$D143)-SUMIFS('Forecast Data'!$H:$H,'Forecast Data'!$C:$C,BU$6,'Forecast Data'!$B:$B,$D143))/SUMIFS('Forecast Data'!$H:$H,'Forecast Data'!$C:$C,BU$6,'Forecast Data'!$B:$B,$D143),"")</f>
        <v/>
      </c>
      <c r="BV143" s="12"/>
      <c r="BW143" s="11">
        <f>(SUMIFS('Forecast Data'!H:H,'Forecast Data'!B:B,D143,'Forecast Data'!C:C,BK$6)+SUMIFS('Forecast Data'!H:H,'Forecast Data'!B:B,D143,'Forecast Data'!C:C,BL$6)+SUMIFS('Forecast Data'!H:H,'Forecast Data'!B:B,D143,'Forecast Data'!C:C,BM$6)+SUMIFS('Forecast Data'!H:H,'Forecast Data'!B:B,D143,'Forecast Data'!C:C,BN$6)+SUMIFS('Forecast Data'!H:H,'Forecast Data'!B:B,D143,'Forecast Data'!C:C,BO$6)+SUMIFS('Forecast Data'!H:H,'Forecast Data'!B:B,D143,'Forecast Data'!C:C,BP$6)+SUMIFS('Forecast Data'!H:H,'Forecast Data'!B:B,D143,'Forecast Data'!C:C,BQ$6)+SUMIFS('Forecast Data'!H:H,'Forecast Data'!B:B,D143,'Forecast Data'!C:C,BJ$6))/8</f>
        <v>0.125</v>
      </c>
      <c r="BX143" s="12">
        <f>IFERROR((SUM(W143:AD143)-(SUMIFS('Forecast Data'!H:H,'Forecast Data'!B:B,B143,'Forecast Data'!C:C,BJ$6)+SUMIFS('Forecast Data'!H:H,'Forecast Data'!B:B,B143,'Forecast Data'!C:C,BK$6)+SUMIFS('Forecast Data'!H:H,'Forecast Data'!B:B,B143,'Forecast Data'!C:C,BL$6)+SUMIFS('Forecast Data'!H:H,'Forecast Data'!B:B,B143,'Forecast Data'!C:C,BM$6)+SUMIFS('Forecast Data'!H:H,'Forecast Data'!B:B,B143,'Forecast Data'!C:C,BN$6)+SUMIFS('Forecast Data'!H:H,'Forecast Data'!B:B,B143,'Forecast Data'!C:C,BO$6)+SUMIFS('Forecast Data'!H:H,'Forecast Data'!B:B,B143,'Forecast Data'!C:C,BP$6)+SUMIFS('Forecast Data'!H:H,'Forecast Data'!B:B,B143,'Forecast Data'!C:C,BQ$6)))/(SUMIFS('Forecast Data'!H:H,'Forecast Data'!B:B,B143,'Forecast Data'!C:C,BJ$6)+SUMIFS('Forecast Data'!H:H,'Forecast Data'!B:B,B143,'Forecast Data'!C:C,BK$6)+SUMIFS('Forecast Data'!H:H,'Forecast Data'!B:B,B143,'Forecast Data'!C:C,BL$6)+SUMIFS('Forecast Data'!H:H,'Forecast Data'!B:B,B143,'Forecast Data'!C:C,BM$6)+SUMIFS('Forecast Data'!H:H,'Forecast Data'!B:B,B143,'Forecast Data'!C:C,BN$6)+SUMIFS('Forecast Data'!H:H,'Forecast Data'!B:B,B143,'Forecast Data'!C:C,BO$6)+SUMIFS('Forecast Data'!H:H,'Forecast Data'!B:B,B143,'Forecast Data'!C:C,BP$6)+SUMIFS('Forecast Data'!H:H,'Forecast Data'!B:B,B143,'Forecast Data'!C:C,BQ$6)),"")</f>
        <v>591</v>
      </c>
      <c r="BY143" s="12">
        <f t="shared" si="18"/>
        <v>0</v>
      </c>
      <c r="BZ143" s="16">
        <f t="shared" si="19"/>
        <v>6.0747340434428036E-5</v>
      </c>
      <c r="CA143" s="13">
        <f t="shared" si="20"/>
        <v>-6.0747340434428032E-3</v>
      </c>
      <c r="CB143" s="12">
        <f t="shared" si="21"/>
        <v>6.074734043442803E-5</v>
      </c>
      <c r="CC143" s="12"/>
      <c r="CD143" s="11">
        <f>(SUMIFS('Forecast Data'!H:H,'Forecast Data'!B:B,D143,'Forecast Data'!C:C,BK$6)+SUMIFS('Forecast Data'!H:H,'Forecast Data'!B:B,D143,'Forecast Data'!C:C,BL$6)+SUMIFS('Forecast Data'!H:H,'Forecast Data'!B:B,D143,'Forecast Data'!C:C,BM$6)+SUMIFS('Forecast Data'!H:H,'Forecast Data'!B:B,D143,'Forecast Data'!C:C,BJ$6))/4</f>
        <v>0.25</v>
      </c>
      <c r="CE143" s="12">
        <f>IFERROR((SUM(W143:Z143)-(SUMIFS('Forecast Data'!H:H,'Forecast Data'!B:B,D143,'Forecast Data'!C:C,BJ$6)+SUMIFS('Forecast Data'!H:H,'Forecast Data'!B:B,D143,'Forecast Data'!C:C,BK$6)+SUMIFS('Forecast Data'!H:H,'Forecast Data'!B:B,D143,'Forecast Data'!C:C,BL$6)+SUMIFS('Forecast Data'!H:H,'Forecast Data'!B:B,D143,'Forecast Data'!C:C,BM$6)))/(SUMIFS('Forecast Data'!H:H,'Forecast Data'!B:B,D143,'Forecast Data'!C:C,BJ$6)+SUMIFS('Forecast Data'!H:H,'Forecast Data'!B:B,D143,'Forecast Data'!C:C,BK$6)+SUMIFS('Forecast Data'!H:H,'Forecast Data'!B:B,D143,'Forecast Data'!C:C,BL$6)+SUMIFS('Forecast Data'!H:H,'Forecast Data'!B:B,D143,'Forecast Data'!C:C,BM$6)),"")</f>
        <v>295</v>
      </c>
      <c r="CF143" s="12">
        <f t="shared" si="22"/>
        <v>0</v>
      </c>
      <c r="CG143" s="12">
        <f t="shared" si="23"/>
        <v>6.1830951678575567E-5</v>
      </c>
      <c r="CH143" s="13">
        <f t="shared" si="24"/>
        <v>-6.1830951678575564E-3</v>
      </c>
      <c r="CI143" s="13"/>
    </row>
    <row r="144" spans="1:87" ht="13.2">
      <c r="A144" s="1"/>
      <c r="B144" t="str">
        <f t="shared" si="46"/>
        <v>Minky Couture</v>
      </c>
      <c r="D144" t="s">
        <v>177</v>
      </c>
      <c r="E144" s="11">
        <f>SUMIFS('Fin Data'!F:F,'Fin Data'!A:A,D144)</f>
        <v>0</v>
      </c>
      <c r="F144" s="11">
        <f>SUMIFS('Fin Data with 6 week hist'!I:I,'Fin Data with 6 week hist'!$A:$A,$D144)</f>
        <v>130</v>
      </c>
      <c r="G144" s="11">
        <f>SUMIFS('Fin Data with 6 week hist'!J:J,'Fin Data with 6 week hist'!$A:$A,$D144)</f>
        <v>97</v>
      </c>
      <c r="H144" s="11">
        <f>SUMIFS('Fin Data with 6 week hist'!K:K,'Fin Data with 6 week hist'!$A:$A,$D144)+SUMIFS('Unit Cancellations'!D:D,'Unit Cancellations'!$B:$B,$D144)</f>
        <v>92</v>
      </c>
      <c r="I144" s="11">
        <f>SUMIFS('Fin Data with 6 week hist'!L:L,'Fin Data with 6 week hist'!$A:$A,$D144)+SUMIFS('Unit Cancellations'!E:E,'Unit Cancellations'!$B:$B,$D144)</f>
        <v>86</v>
      </c>
      <c r="J144" s="11">
        <f>SUMIFS('Fin Data with 6 week hist'!M:M,'Fin Data with 6 week hist'!$A:$A,$D144)+SUMIFS('Unit Cancellations'!F:F,'Unit Cancellations'!$B:$B,$D144)</f>
        <v>108</v>
      </c>
      <c r="K144" s="11">
        <f>SUMIFS('Fin Data with 6 week hist'!N:N,'Fin Data with 6 week hist'!$A:$A,$D144)+SUMIFS('Unit Cancellations'!G:G,'Unit Cancellations'!$B:$B,$D144)</f>
        <v>84</v>
      </c>
      <c r="L144" s="11">
        <f>SUMIFS('Fin Data'!AN:AN,'Fin Data'!A:A,D144)</f>
        <v>100</v>
      </c>
      <c r="M144" s="12">
        <f>IFERROR(SUMIFS('Fin Data'!AO:AO,'Fin Data'!A:A,D144),"")</f>
        <v>0</v>
      </c>
      <c r="N144" s="1"/>
      <c r="O144" s="11">
        <f t="shared" si="12"/>
        <v>178.25</v>
      </c>
      <c r="P144" s="12" t="str">
        <f t="shared" si="13"/>
        <v/>
      </c>
      <c r="Q144" s="1"/>
      <c r="R144" s="11">
        <f t="shared" si="14"/>
        <v>178.25</v>
      </c>
      <c r="S144" s="12" t="str">
        <f t="shared" si="15"/>
        <v/>
      </c>
      <c r="T144" s="11">
        <f t="shared" si="16"/>
        <v>115.125</v>
      </c>
      <c r="U144" s="1" t="e">
        <f t="shared" si="47"/>
        <v>#REF!</v>
      </c>
      <c r="V144" s="1"/>
      <c r="W144" s="11">
        <f>SUMIFS('Forecast Data'!$D:$D,'Forecast Data'!$C:$C,W$6,'Forecast Data'!$B:$B,$D144)</f>
        <v>178</v>
      </c>
      <c r="X144" s="11">
        <f>SUMIFS('Forecast Data'!$D:$D,'Forecast Data'!$C:$C,X$6,'Forecast Data'!$B:$B,$D144)</f>
        <v>178</v>
      </c>
      <c r="Y144" s="11">
        <f>SUMIFS('Forecast Data'!$D:$D,'Forecast Data'!$C:$C,Y$6,'Forecast Data'!$B:$B,$D144)</f>
        <v>179</v>
      </c>
      <c r="Z144" s="11">
        <f>SUMIFS('Forecast Data'!$D:$D,'Forecast Data'!$C:$C,Z$6,'Forecast Data'!$B:$B,$D144)</f>
        <v>178</v>
      </c>
      <c r="AA144" s="11">
        <f>SUMIFS('Forecast Data'!$D:$D,'Forecast Data'!$C:$C,AA$6,'Forecast Data'!$B:$B,$D144)</f>
        <v>179</v>
      </c>
      <c r="AB144" s="11">
        <f>SUMIFS('Forecast Data'!$D:$D,'Forecast Data'!$C:$C,AB$6,'Forecast Data'!$B:$B,$D144)</f>
        <v>179</v>
      </c>
      <c r="AC144" s="11">
        <f>SUMIFS('Forecast Data'!$D:$D,'Forecast Data'!$C:$C,AC$6,'Forecast Data'!$B:$B,$D144)</f>
        <v>179</v>
      </c>
      <c r="AD144" s="11">
        <f>SUMIFS('Forecast Data'!$D:$D,'Forecast Data'!$C:$C,AD$6,'Forecast Data'!$B:$B,$D144)</f>
        <v>176</v>
      </c>
      <c r="AE144" s="11">
        <f>SUMIFS('Forecast Data'!$D:$D,'Forecast Data'!$C:$C,AE$6,'Forecast Data'!$B:$B,$D144)</f>
        <v>129</v>
      </c>
      <c r="AF144" s="11">
        <f>SUMIFS('Forecast Data'!$D:$D,'Forecast Data'!$C:$C,AF$6,'Forecast Data'!$B:$B,$D144)</f>
        <v>120</v>
      </c>
      <c r="AG144" s="11">
        <f>SUMIFS('Forecast Data'!$D:$D,'Forecast Data'!$C:$C,AG$6,'Forecast Data'!$B:$B,$D144)</f>
        <v>128</v>
      </c>
      <c r="AH144" s="11">
        <f>SUMIFS('Forecast Data'!$D:$D,'Forecast Data'!$C:$C,AH$6,'Forecast Data'!$B:$B,$D144)</f>
        <v>131</v>
      </c>
      <c r="AI144" s="1"/>
      <c r="AJ144" s="12" t="str">
        <f>IF(SUMIFS('Forecast Data'!$E:$E,'Forecast Data'!$C:$C,AJ$6,'Forecast Data'!$B:$B,$D144)=0,"",SUMIFS('Forecast Data'!$E:$E,'Forecast Data'!$C:$C,AJ$6,'Forecast Data'!$B:$B,$D144))</f>
        <v/>
      </c>
      <c r="AK144" s="12" t="str">
        <f>IF(SUMIFS('Forecast Data'!$E:$E,'Forecast Data'!$C:$C,AK$6,'Forecast Data'!$B:$B,$D144)=0,"",SUMIFS('Forecast Data'!$E:$E,'Forecast Data'!$C:$C,AK$6,'Forecast Data'!$B:$B,$D144))</f>
        <v/>
      </c>
      <c r="AL144" s="12" t="str">
        <f>IF(SUMIFS('Forecast Data'!$E:$E,'Forecast Data'!$C:$C,AL$6,'Forecast Data'!$B:$B,$D144)=0,"",SUMIFS('Forecast Data'!$E:$E,'Forecast Data'!$C:$C,AL$6,'Forecast Data'!$B:$B,$D144))</f>
        <v/>
      </c>
      <c r="AM144" s="12" t="str">
        <f>IF(SUMIFS('Forecast Data'!$E:$E,'Forecast Data'!$C:$C,AM$6,'Forecast Data'!$B:$B,$D144)=0,"",SUMIFS('Forecast Data'!$E:$E,'Forecast Data'!$C:$C,AM$6,'Forecast Data'!$B:$B,$D144))</f>
        <v/>
      </c>
      <c r="AN144" s="12" t="str">
        <f>IF(SUMIFS('Forecast Data'!$E:$E,'Forecast Data'!$C:$C,AN$6,'Forecast Data'!$B:$B,$D144)=0,"",SUMIFS('Forecast Data'!$E:$E,'Forecast Data'!$C:$C,AN$6,'Forecast Data'!$B:$B,$D144))</f>
        <v/>
      </c>
      <c r="AO144" s="12" t="str">
        <f>IF(SUMIFS('Forecast Data'!$E:$E,'Forecast Data'!$C:$C,AO$6,'Forecast Data'!$B:$B,$D144)=0,"",SUMIFS('Forecast Data'!$E:$E,'Forecast Data'!$C:$C,AO$6,'Forecast Data'!$B:$B,$D144))</f>
        <v/>
      </c>
      <c r="AP144" s="12" t="str">
        <f>IF(SUMIFS('Forecast Data'!$E:$E,'Forecast Data'!$C:$C,AP$6,'Forecast Data'!$B:$B,$D144)=0,"",SUMIFS('Forecast Data'!$E:$E,'Forecast Data'!$C:$C,AP$6,'Forecast Data'!$B:$B,$D144))</f>
        <v/>
      </c>
      <c r="AQ144" s="12" t="str">
        <f>IF(SUMIFS('Forecast Data'!$E:$E,'Forecast Data'!$C:$C,AQ$6,'Forecast Data'!$B:$B,$D144)=0,"",SUMIFS('Forecast Data'!$E:$E,'Forecast Data'!$C:$C,AQ$6,'Forecast Data'!$B:$B,$D144))</f>
        <v/>
      </c>
      <c r="AR144" s="12" t="str">
        <f>IF(SUMIFS('Forecast Data'!$E:$E,'Forecast Data'!$C:$C,AR$6,'Forecast Data'!$B:$B,$D144)=0,"",SUMIFS('Forecast Data'!$E:$E,'Forecast Data'!$C:$C,AR$6,'Forecast Data'!$B:$B,$D144))</f>
        <v/>
      </c>
      <c r="AS144" s="12" t="str">
        <f>IF(SUMIFS('Forecast Data'!$E:$E,'Forecast Data'!$C:$C,AS$6,'Forecast Data'!$B:$B,$D144)=0,"",SUMIFS('Forecast Data'!$E:$E,'Forecast Data'!$C:$C,AS$6,'Forecast Data'!$B:$B,$D144))</f>
        <v/>
      </c>
      <c r="AT144" s="12" t="str">
        <f>IF(SUMIFS('Forecast Data'!$E:$E,'Forecast Data'!$C:$C,AT$6,'Forecast Data'!$B:$B,$D144)=0,"",SUMIFS('Forecast Data'!$E:$E,'Forecast Data'!$C:$C,AT$6,'Forecast Data'!$B:$B,$D144))</f>
        <v/>
      </c>
      <c r="AU144" s="12" t="str">
        <f>IF(SUMIFS('Forecast Data'!$E:$E,'Forecast Data'!$C:$C,AU$6,'Forecast Data'!$B:$B,$D144)=0,"",SUMIFS('Forecast Data'!$E:$E,'Forecast Data'!$C:$C,AU$6,'Forecast Data'!$B:$B,$D144))</f>
        <v/>
      </c>
      <c r="AV144" s="1"/>
      <c r="AW144" s="11">
        <f>SUMIFS('OP Units'!E:E,'OP Units'!$A:$A,$D144)</f>
        <v>106</v>
      </c>
      <c r="AX144" s="11">
        <f>SUMIFS('OP Units'!F:F,'OP Units'!$A:$A,$D144)</f>
        <v>112</v>
      </c>
      <c r="AY144" s="11">
        <f>SUMIFS('OP Units'!G:G,'OP Units'!$A:$A,$D144)</f>
        <v>115</v>
      </c>
      <c r="AZ144" s="11">
        <f>SUMIFS('OP Units'!H:H,'OP Units'!$A:$A,$D144)</f>
        <v>121</v>
      </c>
      <c r="BA144" s="11">
        <f>SUMIFS('OP Units'!I:I,'OP Units'!$A:$A,$D144)</f>
        <v>123</v>
      </c>
      <c r="BB144" s="11">
        <f>SUMIFS('OP Units'!J:J,'OP Units'!$A:$A,$D144)</f>
        <v>130</v>
      </c>
      <c r="BC144" s="11">
        <f>SUMIFS('OP Units'!K:K,'OP Units'!$A:$A,$D144)</f>
        <v>108</v>
      </c>
      <c r="BD144" s="11">
        <f>SUMIFS('OP Units'!L:L,'OP Units'!$A:$A,$D144)</f>
        <v>106</v>
      </c>
      <c r="BE144" s="11">
        <f>SUMIFS('OP Units'!M:M,'OP Units'!$A:$A,$D144)</f>
        <v>107</v>
      </c>
      <c r="BF144" s="11">
        <f>SUMIFS('OP Units'!N:N,'OP Units'!$A:$A,$D144)</f>
        <v>114</v>
      </c>
      <c r="BG144" s="11">
        <f>SUMIFS('OP Units'!O:O,'OP Units'!$A:$A,$D144)</f>
        <v>114</v>
      </c>
      <c r="BH144" s="11">
        <f>SUMIFS('OP Units'!P:P,'OP Units'!$A:$A,$D144)</f>
        <v>112</v>
      </c>
      <c r="BI144" s="1"/>
      <c r="BJ144" s="12" t="str">
        <f>IFERROR((SUMIFS('OP Units'!E:E,'OP Units'!$A:$A,$D144)-SUMIFS('Forecast Data'!$H:$H,'Forecast Data'!$C:$C,BJ$6,'Forecast Data'!$B:$B,$D144))/SUMIFS('Forecast Data'!$H:$H,'Forecast Data'!$C:$C,BJ$6,'Forecast Data'!$B:$B,$D144),"")</f>
        <v/>
      </c>
      <c r="BK144" s="12" t="str">
        <f>IFERROR((SUMIFS('OP Units'!F:F,'OP Units'!$A:$A,$D144)-SUMIFS('Forecast Data'!$H:$H,'Forecast Data'!$C:$C,BK$6,'Forecast Data'!$B:$B,$D144))/SUMIFS('Forecast Data'!$H:$H,'Forecast Data'!$C:$C,BK$6,'Forecast Data'!$B:$B,$D144),"")</f>
        <v/>
      </c>
      <c r="BL144" s="12" t="str">
        <f>IFERROR((SUMIFS('OP Units'!G:G,'OP Units'!$A:$A,$D144)-SUMIFS('Forecast Data'!$H:$H,'Forecast Data'!$C:$C,BL$6,'Forecast Data'!$B:$B,$D144))/SUMIFS('Forecast Data'!$H:$H,'Forecast Data'!$C:$C,BL$6,'Forecast Data'!$B:$B,$D144),"")</f>
        <v/>
      </c>
      <c r="BM144" s="12" t="str">
        <f>IFERROR((SUMIFS('OP Units'!H:H,'OP Units'!$A:$A,$D144)-SUMIFS('Forecast Data'!$H:$H,'Forecast Data'!$C:$C,BM$6,'Forecast Data'!$B:$B,$D144))/SUMIFS('Forecast Data'!$H:$H,'Forecast Data'!$C:$C,BM$6,'Forecast Data'!$B:$B,$D144),"")</f>
        <v/>
      </c>
      <c r="BN144" s="12" t="str">
        <f>IFERROR((SUMIFS('OP Units'!I:I,'OP Units'!$A:$A,$D144)-SUMIFS('Forecast Data'!$H:$H,'Forecast Data'!$C:$C,BN$6,'Forecast Data'!$B:$B,$D144))/SUMIFS('Forecast Data'!$H:$H,'Forecast Data'!$C:$C,BN$6,'Forecast Data'!$B:$B,$D144),"")</f>
        <v/>
      </c>
      <c r="BO144" s="12" t="str">
        <f>IFERROR((SUMIFS('OP Units'!J:J,'OP Units'!$A:$A,$D144)-SUMIFS('Forecast Data'!$H:$H,'Forecast Data'!$C:$C,BO$6,'Forecast Data'!$B:$B,$D144))/SUMIFS('Forecast Data'!$H:$H,'Forecast Data'!$C:$C,BO$6,'Forecast Data'!$B:$B,$D144),"")</f>
        <v/>
      </c>
      <c r="BP144" s="12" t="str">
        <f>IFERROR((SUMIFS('OP Units'!K:K,'OP Units'!$A:$A,$D144)-SUMIFS('Forecast Data'!$H:$H,'Forecast Data'!$C:$C,BP$6,'Forecast Data'!$B:$B,$D144))/SUMIFS('Forecast Data'!$H:$H,'Forecast Data'!$C:$C,BP$6,'Forecast Data'!$B:$B,$D144),"")</f>
        <v/>
      </c>
      <c r="BQ144" s="12" t="str">
        <f>IFERROR((SUMIFS('OP Units'!L:L,'OP Units'!$A:$A,$D144)-SUMIFS('Forecast Data'!$H:$H,'Forecast Data'!$C:$C,BQ$6,'Forecast Data'!$B:$B,$D144))/SUMIFS('Forecast Data'!$H:$H,'Forecast Data'!$C:$C,BQ$6,'Forecast Data'!$B:$B,$D144),"")</f>
        <v/>
      </c>
      <c r="BR144" s="12" t="str">
        <f>IFERROR((SUMIFS('OP Units'!M:M,'OP Units'!$A:$A,$D144)-SUMIFS('Forecast Data'!$H:$H,'Forecast Data'!$C:$C,BR$6,'Forecast Data'!$B:$B,$D144))/SUMIFS('Forecast Data'!$H:$H,'Forecast Data'!$C:$C,BR$6,'Forecast Data'!$B:$B,$D144),"")</f>
        <v/>
      </c>
      <c r="BS144" s="12" t="str">
        <f>IFERROR((SUMIFS('OP Units'!N:N,'OP Units'!$A:$A,$D144)-SUMIFS('Forecast Data'!$H:$H,'Forecast Data'!$C:$C,BS$6,'Forecast Data'!$B:$B,$D144))/SUMIFS('Forecast Data'!$H:$H,'Forecast Data'!$C:$C,BS$6,'Forecast Data'!$B:$B,$D144),"")</f>
        <v/>
      </c>
      <c r="BT144" s="12" t="str">
        <f>IFERROR((SUMIFS('OP Units'!O:O,'OP Units'!$A:$A,$D144)-SUMIFS('Forecast Data'!$H:$H,'Forecast Data'!$C:$C,BT$6,'Forecast Data'!$B:$B,$D144))/SUMIFS('Forecast Data'!$H:$H,'Forecast Data'!$C:$C,BT$6,'Forecast Data'!$B:$B,$D144),"")</f>
        <v/>
      </c>
      <c r="BU144" s="12" t="str">
        <f>IFERROR((SUMIFS('OP Units'!P:P,'OP Units'!$A:$A,$D144)-SUMIFS('Forecast Data'!$H:$H,'Forecast Data'!$C:$C,BU$6,'Forecast Data'!$B:$B,$D144))/SUMIFS('Forecast Data'!$H:$H,'Forecast Data'!$C:$C,BU$6,'Forecast Data'!$B:$B,$D144),"")</f>
        <v/>
      </c>
      <c r="BV144" s="12"/>
      <c r="BW144" s="11">
        <f>(SUMIFS('Forecast Data'!H:H,'Forecast Data'!B:B,D144,'Forecast Data'!C:C,BK$6)+SUMIFS('Forecast Data'!H:H,'Forecast Data'!B:B,D144,'Forecast Data'!C:C,BL$6)+SUMIFS('Forecast Data'!H:H,'Forecast Data'!B:B,D144,'Forecast Data'!C:C,BM$6)+SUMIFS('Forecast Data'!H:H,'Forecast Data'!B:B,D144,'Forecast Data'!C:C,BN$6)+SUMIFS('Forecast Data'!H:H,'Forecast Data'!B:B,D144,'Forecast Data'!C:C,BO$6)+SUMIFS('Forecast Data'!H:H,'Forecast Data'!B:B,D144,'Forecast Data'!C:C,BP$6)+SUMIFS('Forecast Data'!H:H,'Forecast Data'!B:B,D144,'Forecast Data'!C:C,BQ$6)+SUMIFS('Forecast Data'!H:H,'Forecast Data'!B:B,D144,'Forecast Data'!C:C,BJ$6))/8</f>
        <v>0</v>
      </c>
      <c r="BX144" s="12" t="str">
        <f>IFERROR((SUM(W144:AD144)-(SUMIFS('Forecast Data'!H:H,'Forecast Data'!B:B,B144,'Forecast Data'!C:C,BJ$6)+SUMIFS('Forecast Data'!H:H,'Forecast Data'!B:B,B144,'Forecast Data'!C:C,BK$6)+SUMIFS('Forecast Data'!H:H,'Forecast Data'!B:B,B144,'Forecast Data'!C:C,BL$6)+SUMIFS('Forecast Data'!H:H,'Forecast Data'!B:B,B144,'Forecast Data'!C:C,BM$6)+SUMIFS('Forecast Data'!H:H,'Forecast Data'!B:B,B144,'Forecast Data'!C:C,BN$6)+SUMIFS('Forecast Data'!H:H,'Forecast Data'!B:B,B144,'Forecast Data'!C:C,BO$6)+SUMIFS('Forecast Data'!H:H,'Forecast Data'!B:B,B144,'Forecast Data'!C:C,BP$6)+SUMIFS('Forecast Data'!H:H,'Forecast Data'!B:B,B144,'Forecast Data'!C:C,BQ$6)))/(SUMIFS('Forecast Data'!H:H,'Forecast Data'!B:B,B144,'Forecast Data'!C:C,BJ$6)+SUMIFS('Forecast Data'!H:H,'Forecast Data'!B:B,B144,'Forecast Data'!C:C,BK$6)+SUMIFS('Forecast Data'!H:H,'Forecast Data'!B:B,B144,'Forecast Data'!C:C,BL$6)+SUMIFS('Forecast Data'!H:H,'Forecast Data'!B:B,B144,'Forecast Data'!C:C,BM$6)+SUMIFS('Forecast Data'!H:H,'Forecast Data'!B:B,B144,'Forecast Data'!C:C,BN$6)+SUMIFS('Forecast Data'!H:H,'Forecast Data'!B:B,B144,'Forecast Data'!C:C,BO$6)+SUMIFS('Forecast Data'!H:H,'Forecast Data'!B:B,B144,'Forecast Data'!C:C,BP$6)+SUMIFS('Forecast Data'!H:H,'Forecast Data'!B:B,B144,'Forecast Data'!C:C,BQ$6)),"")</f>
        <v/>
      </c>
      <c r="BY144" s="12">
        <f t="shared" si="18"/>
        <v>8.5514158151594368E-5</v>
      </c>
      <c r="BZ144" s="16">
        <f t="shared" si="19"/>
        <v>1.4657480111589574E-4</v>
      </c>
      <c r="CA144" s="13">
        <f t="shared" si="20"/>
        <v>-6.1060642964301378E-3</v>
      </c>
      <c r="CB144" s="12">
        <f t="shared" si="21"/>
        <v>6.1060642964301377E-5</v>
      </c>
      <c r="CC144" s="12"/>
      <c r="CD144" s="11">
        <f>(SUMIFS('Forecast Data'!H:H,'Forecast Data'!B:B,D144,'Forecast Data'!C:C,BK$6)+SUMIFS('Forecast Data'!H:H,'Forecast Data'!B:B,D144,'Forecast Data'!C:C,BL$6)+SUMIFS('Forecast Data'!H:H,'Forecast Data'!B:B,D144,'Forecast Data'!C:C,BM$6)+SUMIFS('Forecast Data'!H:H,'Forecast Data'!B:B,D144,'Forecast Data'!C:C,BJ$6))/4</f>
        <v>0</v>
      </c>
      <c r="CE144" s="12" t="str">
        <f>IFERROR((SUM(W144:Z144)-(SUMIFS('Forecast Data'!H:H,'Forecast Data'!B:B,D144,'Forecast Data'!C:C,BJ$6)+SUMIFS('Forecast Data'!H:H,'Forecast Data'!B:B,D144,'Forecast Data'!C:C,BK$6)+SUMIFS('Forecast Data'!H:H,'Forecast Data'!B:B,D144,'Forecast Data'!C:C,BL$6)+SUMIFS('Forecast Data'!H:H,'Forecast Data'!B:B,D144,'Forecast Data'!C:C,BM$6)))/(SUMIFS('Forecast Data'!H:H,'Forecast Data'!B:B,D144,'Forecast Data'!C:C,BJ$6)+SUMIFS('Forecast Data'!H:H,'Forecast Data'!B:B,D144,'Forecast Data'!C:C,BK$6)+SUMIFS('Forecast Data'!H:H,'Forecast Data'!B:B,D144,'Forecast Data'!C:C,BL$6)+SUMIFS('Forecast Data'!H:H,'Forecast Data'!B:B,D144,'Forecast Data'!C:C,BM$6)),"")</f>
        <v/>
      </c>
      <c r="CF144" s="12">
        <f t="shared" si="22"/>
        <v>8.5514158151594368E-5</v>
      </c>
      <c r="CG144" s="12">
        <f t="shared" si="23"/>
        <v>1.4944226626042163E-4</v>
      </c>
      <c r="CH144" s="13">
        <f t="shared" si="24"/>
        <v>-6.3928108108827261E-3</v>
      </c>
      <c r="CI144" s="13"/>
    </row>
    <row r="145" spans="1:87" ht="13.2">
      <c r="A145" s="1"/>
      <c r="B145" t="str">
        <f t="shared" si="46"/>
        <v>Justified Laboratories</v>
      </c>
      <c r="C145" t="s">
        <v>44</v>
      </c>
      <c r="D145" t="s">
        <v>178</v>
      </c>
      <c r="E145" s="11">
        <f>SUMIFS('Fin Data'!F:F,'Fin Data'!A:A,D145)</f>
        <v>0</v>
      </c>
      <c r="F145" s="11">
        <f>SUMIFS('Fin Data with 6 week hist'!I:I,'Fin Data with 6 week hist'!$A:$A,$D145)</f>
        <v>5</v>
      </c>
      <c r="G145" s="11">
        <f>SUMIFS('Fin Data with 6 week hist'!J:J,'Fin Data with 6 week hist'!$A:$A,$D145)</f>
        <v>7</v>
      </c>
      <c r="H145" s="11">
        <f>SUMIFS('Fin Data with 6 week hist'!K:K,'Fin Data with 6 week hist'!$A:$A,$D145)+SUMIFS('Unit Cancellations'!D:D,'Unit Cancellations'!$B:$B,$D145)</f>
        <v>4</v>
      </c>
      <c r="I145" s="11">
        <f>SUMIFS('Fin Data with 6 week hist'!L:L,'Fin Data with 6 week hist'!$A:$A,$D145)+SUMIFS('Unit Cancellations'!E:E,'Unit Cancellations'!$B:$B,$D145)</f>
        <v>10</v>
      </c>
      <c r="J145" s="11">
        <f>SUMIFS('Fin Data with 6 week hist'!M:M,'Fin Data with 6 week hist'!$A:$A,$D145)+SUMIFS('Unit Cancellations'!F:F,'Unit Cancellations'!$B:$B,$D145)</f>
        <v>6</v>
      </c>
      <c r="K145" s="11">
        <f>SUMIFS('Fin Data with 6 week hist'!N:N,'Fin Data with 6 week hist'!$A:$A,$D145)+SUMIFS('Unit Cancellations'!G:G,'Unit Cancellations'!$B:$B,$D145)</f>
        <v>5</v>
      </c>
      <c r="L145" s="11">
        <f>SUMIFS('Fin Data'!AN:AN,'Fin Data'!A:A,D145)</f>
        <v>6</v>
      </c>
      <c r="M145" s="12">
        <f>IFERROR(SUMIFS('Fin Data'!AO:AO,'Fin Data'!A:A,D145),"")</f>
        <v>0</v>
      </c>
      <c r="N145" s="1"/>
      <c r="O145" s="11">
        <f t="shared" si="12"/>
        <v>71.25</v>
      </c>
      <c r="P145" s="12" t="str">
        <f t="shared" si="13"/>
        <v/>
      </c>
      <c r="Q145" s="1"/>
      <c r="R145" s="11">
        <f t="shared" si="14"/>
        <v>50.75</v>
      </c>
      <c r="S145" s="12" t="str">
        <f t="shared" si="15"/>
        <v/>
      </c>
      <c r="T145" s="11">
        <f t="shared" si="16"/>
        <v>922.625</v>
      </c>
      <c r="U145" s="1" t="e">
        <f t="shared" si="47"/>
        <v>#REF!</v>
      </c>
      <c r="V145" s="1"/>
      <c r="W145" s="11">
        <f>SUMIFS('Forecast Data'!$D:$D,'Forecast Data'!$C:$C,W$6,'Forecast Data'!$B:$B,$D145)</f>
        <v>113</v>
      </c>
      <c r="X145" s="11">
        <f>SUMIFS('Forecast Data'!$D:$D,'Forecast Data'!$C:$C,X$6,'Forecast Data'!$B:$B,$D145)</f>
        <v>74</v>
      </c>
      <c r="Y145" s="11">
        <f>SUMIFS('Forecast Data'!$D:$D,'Forecast Data'!$C:$C,Y$6,'Forecast Data'!$B:$B,$D145)</f>
        <v>52</v>
      </c>
      <c r="Z145" s="11">
        <f>SUMIFS('Forecast Data'!$D:$D,'Forecast Data'!$C:$C,Z$6,'Forecast Data'!$B:$B,$D145)</f>
        <v>46</v>
      </c>
      <c r="AA145" s="11">
        <f>SUMIFS('Forecast Data'!$D:$D,'Forecast Data'!$C:$C,AA$6,'Forecast Data'!$B:$B,$D145)</f>
        <v>42</v>
      </c>
      <c r="AB145" s="11">
        <f>SUMIFS('Forecast Data'!$D:$D,'Forecast Data'!$C:$C,AB$6,'Forecast Data'!$B:$B,$D145)</f>
        <v>31</v>
      </c>
      <c r="AC145" s="11">
        <f>SUMIFS('Forecast Data'!$D:$D,'Forecast Data'!$C:$C,AC$6,'Forecast Data'!$B:$B,$D145)</f>
        <v>27</v>
      </c>
      <c r="AD145" s="11">
        <f>SUMIFS('Forecast Data'!$D:$D,'Forecast Data'!$C:$C,AD$6,'Forecast Data'!$B:$B,$D145)</f>
        <v>21</v>
      </c>
      <c r="AE145" s="11">
        <f>SUMIFS('Forecast Data'!$D:$D,'Forecast Data'!$C:$C,AE$6,'Forecast Data'!$B:$B,$D145)</f>
        <v>20</v>
      </c>
      <c r="AF145" s="11">
        <f>SUMIFS('Forecast Data'!$D:$D,'Forecast Data'!$C:$C,AF$6,'Forecast Data'!$B:$B,$D145)</f>
        <v>21</v>
      </c>
      <c r="AG145" s="11">
        <f>SUMIFS('Forecast Data'!$D:$D,'Forecast Data'!$C:$C,AG$6,'Forecast Data'!$B:$B,$D145)</f>
        <v>15</v>
      </c>
      <c r="AH145" s="11">
        <f>SUMIFS('Forecast Data'!$D:$D,'Forecast Data'!$C:$C,AH$6,'Forecast Data'!$B:$B,$D145)</f>
        <v>11</v>
      </c>
      <c r="AI145" s="1"/>
      <c r="AJ145" s="12" t="str">
        <f>IF(SUMIFS('Forecast Data'!$E:$E,'Forecast Data'!$C:$C,AJ$6,'Forecast Data'!$B:$B,$D145)=0,"",SUMIFS('Forecast Data'!$E:$E,'Forecast Data'!$C:$C,AJ$6,'Forecast Data'!$B:$B,$D145))</f>
        <v/>
      </c>
      <c r="AK145" s="12" t="str">
        <f>IF(SUMIFS('Forecast Data'!$E:$E,'Forecast Data'!$C:$C,AK$6,'Forecast Data'!$B:$B,$D145)=0,"",SUMIFS('Forecast Data'!$E:$E,'Forecast Data'!$C:$C,AK$6,'Forecast Data'!$B:$B,$D145))</f>
        <v/>
      </c>
      <c r="AL145" s="12" t="str">
        <f>IF(SUMIFS('Forecast Data'!$E:$E,'Forecast Data'!$C:$C,AL$6,'Forecast Data'!$B:$B,$D145)=0,"",SUMIFS('Forecast Data'!$E:$E,'Forecast Data'!$C:$C,AL$6,'Forecast Data'!$B:$B,$D145))</f>
        <v/>
      </c>
      <c r="AM145" s="12" t="str">
        <f>IF(SUMIFS('Forecast Data'!$E:$E,'Forecast Data'!$C:$C,AM$6,'Forecast Data'!$B:$B,$D145)=0,"",SUMIFS('Forecast Data'!$E:$E,'Forecast Data'!$C:$C,AM$6,'Forecast Data'!$B:$B,$D145))</f>
        <v/>
      </c>
      <c r="AN145" s="12" t="str">
        <f>IF(SUMIFS('Forecast Data'!$E:$E,'Forecast Data'!$C:$C,AN$6,'Forecast Data'!$B:$B,$D145)=0,"",SUMIFS('Forecast Data'!$E:$E,'Forecast Data'!$C:$C,AN$6,'Forecast Data'!$B:$B,$D145))</f>
        <v/>
      </c>
      <c r="AO145" s="12" t="str">
        <f>IF(SUMIFS('Forecast Data'!$E:$E,'Forecast Data'!$C:$C,AO$6,'Forecast Data'!$B:$B,$D145)=0,"",SUMIFS('Forecast Data'!$E:$E,'Forecast Data'!$C:$C,AO$6,'Forecast Data'!$B:$B,$D145))</f>
        <v/>
      </c>
      <c r="AP145" s="12" t="str">
        <f>IF(SUMIFS('Forecast Data'!$E:$E,'Forecast Data'!$C:$C,AP$6,'Forecast Data'!$B:$B,$D145)=0,"",SUMIFS('Forecast Data'!$E:$E,'Forecast Data'!$C:$C,AP$6,'Forecast Data'!$B:$B,$D145))</f>
        <v/>
      </c>
      <c r="AQ145" s="12" t="str">
        <f>IF(SUMIFS('Forecast Data'!$E:$E,'Forecast Data'!$C:$C,AQ$6,'Forecast Data'!$B:$B,$D145)=0,"",SUMIFS('Forecast Data'!$E:$E,'Forecast Data'!$C:$C,AQ$6,'Forecast Data'!$B:$B,$D145))</f>
        <v/>
      </c>
      <c r="AR145" s="12" t="str">
        <f>IF(SUMIFS('Forecast Data'!$E:$E,'Forecast Data'!$C:$C,AR$6,'Forecast Data'!$B:$B,$D145)=0,"",SUMIFS('Forecast Data'!$E:$E,'Forecast Data'!$C:$C,AR$6,'Forecast Data'!$B:$B,$D145))</f>
        <v/>
      </c>
      <c r="AS145" s="12" t="str">
        <f>IF(SUMIFS('Forecast Data'!$E:$E,'Forecast Data'!$C:$C,AS$6,'Forecast Data'!$B:$B,$D145)=0,"",SUMIFS('Forecast Data'!$E:$E,'Forecast Data'!$C:$C,AS$6,'Forecast Data'!$B:$B,$D145))</f>
        <v/>
      </c>
      <c r="AT145" s="12" t="str">
        <f>IF(SUMIFS('Forecast Data'!$E:$E,'Forecast Data'!$C:$C,AT$6,'Forecast Data'!$B:$B,$D145)=0,"",SUMIFS('Forecast Data'!$E:$E,'Forecast Data'!$C:$C,AT$6,'Forecast Data'!$B:$B,$D145))</f>
        <v/>
      </c>
      <c r="AU145" s="12" t="str">
        <f>IF(SUMIFS('Forecast Data'!$E:$E,'Forecast Data'!$C:$C,AU$6,'Forecast Data'!$B:$B,$D145)=0,"",SUMIFS('Forecast Data'!$E:$E,'Forecast Data'!$C:$C,AU$6,'Forecast Data'!$B:$B,$D145))</f>
        <v/>
      </c>
      <c r="AV145" s="1"/>
      <c r="AW145" s="11">
        <f>SUMIFS('OP Units'!E:E,'OP Units'!$A:$A,$D145)</f>
        <v>907</v>
      </c>
      <c r="AX145" s="11">
        <f>SUMIFS('OP Units'!F:F,'OP Units'!$A:$A,$D145)</f>
        <v>955</v>
      </c>
      <c r="AY145" s="11">
        <f>SUMIFS('OP Units'!G:G,'OP Units'!$A:$A,$D145)</f>
        <v>881</v>
      </c>
      <c r="AZ145" s="11">
        <f>SUMIFS('OP Units'!H:H,'OP Units'!$A:$A,$D145)</f>
        <v>922</v>
      </c>
      <c r="BA145" s="11">
        <f>SUMIFS('OP Units'!I:I,'OP Units'!$A:$A,$D145)</f>
        <v>936</v>
      </c>
      <c r="BB145" s="11">
        <f>SUMIFS('OP Units'!J:J,'OP Units'!$A:$A,$D145)</f>
        <v>995</v>
      </c>
      <c r="BC145" s="11">
        <f>SUMIFS('OP Units'!K:K,'OP Units'!$A:$A,$D145)</f>
        <v>902</v>
      </c>
      <c r="BD145" s="11">
        <f>SUMIFS('OP Units'!L:L,'OP Units'!$A:$A,$D145)</f>
        <v>883</v>
      </c>
      <c r="BE145" s="11">
        <f>SUMIFS('OP Units'!M:M,'OP Units'!$A:$A,$D145)</f>
        <v>893</v>
      </c>
      <c r="BF145" s="11">
        <f>SUMIFS('OP Units'!N:N,'OP Units'!$A:$A,$D145)</f>
        <v>951</v>
      </c>
      <c r="BG145" s="11">
        <f>SUMIFS('OP Units'!O:O,'OP Units'!$A:$A,$D145)</f>
        <v>1077</v>
      </c>
      <c r="BH145" s="11">
        <f>SUMIFS('OP Units'!P:P,'OP Units'!$A:$A,$D145)</f>
        <v>1162</v>
      </c>
      <c r="BI145" s="1"/>
      <c r="BJ145" s="12" t="str">
        <f>IFERROR((SUMIFS('OP Units'!E:E,'OP Units'!$A:$A,$D145)-SUMIFS('Forecast Data'!$H:$H,'Forecast Data'!$C:$C,BJ$6,'Forecast Data'!$B:$B,$D145))/SUMIFS('Forecast Data'!$H:$H,'Forecast Data'!$C:$C,BJ$6,'Forecast Data'!$B:$B,$D145),"")</f>
        <v/>
      </c>
      <c r="BK145" s="12" t="str">
        <f>IFERROR((SUMIFS('OP Units'!F:F,'OP Units'!$A:$A,$D145)-SUMIFS('Forecast Data'!$H:$H,'Forecast Data'!$C:$C,BK$6,'Forecast Data'!$B:$B,$D145))/SUMIFS('Forecast Data'!$H:$H,'Forecast Data'!$C:$C,BK$6,'Forecast Data'!$B:$B,$D145),"")</f>
        <v/>
      </c>
      <c r="BL145" s="12" t="str">
        <f>IFERROR((SUMIFS('OP Units'!G:G,'OP Units'!$A:$A,$D145)-SUMIFS('Forecast Data'!$H:$H,'Forecast Data'!$C:$C,BL$6,'Forecast Data'!$B:$B,$D145))/SUMIFS('Forecast Data'!$H:$H,'Forecast Data'!$C:$C,BL$6,'Forecast Data'!$B:$B,$D145),"")</f>
        <v/>
      </c>
      <c r="BM145" s="12" t="str">
        <f>IFERROR((SUMIFS('OP Units'!H:H,'OP Units'!$A:$A,$D145)-SUMIFS('Forecast Data'!$H:$H,'Forecast Data'!$C:$C,BM$6,'Forecast Data'!$B:$B,$D145))/SUMIFS('Forecast Data'!$H:$H,'Forecast Data'!$C:$C,BM$6,'Forecast Data'!$B:$B,$D145),"")</f>
        <v/>
      </c>
      <c r="BN145" s="12" t="str">
        <f>IFERROR((SUMIFS('OP Units'!I:I,'OP Units'!$A:$A,$D145)-SUMIFS('Forecast Data'!$H:$H,'Forecast Data'!$C:$C,BN$6,'Forecast Data'!$B:$B,$D145))/SUMIFS('Forecast Data'!$H:$H,'Forecast Data'!$C:$C,BN$6,'Forecast Data'!$B:$B,$D145),"")</f>
        <v/>
      </c>
      <c r="BO145" s="12" t="str">
        <f>IFERROR((SUMIFS('OP Units'!J:J,'OP Units'!$A:$A,$D145)-SUMIFS('Forecast Data'!$H:$H,'Forecast Data'!$C:$C,BO$6,'Forecast Data'!$B:$B,$D145))/SUMIFS('Forecast Data'!$H:$H,'Forecast Data'!$C:$C,BO$6,'Forecast Data'!$B:$B,$D145),"")</f>
        <v/>
      </c>
      <c r="BP145" s="12" t="str">
        <f>IFERROR((SUMIFS('OP Units'!K:K,'OP Units'!$A:$A,$D145)-SUMIFS('Forecast Data'!$H:$H,'Forecast Data'!$C:$C,BP$6,'Forecast Data'!$B:$B,$D145))/SUMIFS('Forecast Data'!$H:$H,'Forecast Data'!$C:$C,BP$6,'Forecast Data'!$B:$B,$D145),"")</f>
        <v/>
      </c>
      <c r="BQ145" s="12" t="str">
        <f>IFERROR((SUMIFS('OP Units'!L:L,'OP Units'!$A:$A,$D145)-SUMIFS('Forecast Data'!$H:$H,'Forecast Data'!$C:$C,BQ$6,'Forecast Data'!$B:$B,$D145))/SUMIFS('Forecast Data'!$H:$H,'Forecast Data'!$C:$C,BQ$6,'Forecast Data'!$B:$B,$D145),"")</f>
        <v/>
      </c>
      <c r="BR145" s="12" t="str">
        <f>IFERROR((SUMIFS('OP Units'!M:M,'OP Units'!$A:$A,$D145)-SUMIFS('Forecast Data'!$H:$H,'Forecast Data'!$C:$C,BR$6,'Forecast Data'!$B:$B,$D145))/SUMIFS('Forecast Data'!$H:$H,'Forecast Data'!$C:$C,BR$6,'Forecast Data'!$B:$B,$D145),"")</f>
        <v/>
      </c>
      <c r="BS145" s="12" t="str">
        <f>IFERROR((SUMIFS('OP Units'!N:N,'OP Units'!$A:$A,$D145)-SUMIFS('Forecast Data'!$H:$H,'Forecast Data'!$C:$C,BS$6,'Forecast Data'!$B:$B,$D145))/SUMIFS('Forecast Data'!$H:$H,'Forecast Data'!$C:$C,BS$6,'Forecast Data'!$B:$B,$D145),"")</f>
        <v/>
      </c>
      <c r="BT145" s="12" t="str">
        <f>IFERROR((SUMIFS('OP Units'!O:O,'OP Units'!$A:$A,$D145)-SUMIFS('Forecast Data'!$H:$H,'Forecast Data'!$C:$C,BT$6,'Forecast Data'!$B:$B,$D145))/SUMIFS('Forecast Data'!$H:$H,'Forecast Data'!$C:$C,BT$6,'Forecast Data'!$B:$B,$D145),"")</f>
        <v/>
      </c>
      <c r="BU145" s="12" t="str">
        <f>IFERROR((SUMIFS('OP Units'!P:P,'OP Units'!$A:$A,$D145)-SUMIFS('Forecast Data'!$H:$H,'Forecast Data'!$C:$C,BU$6,'Forecast Data'!$B:$B,$D145))/SUMIFS('Forecast Data'!$H:$H,'Forecast Data'!$C:$C,BU$6,'Forecast Data'!$B:$B,$D145),"")</f>
        <v/>
      </c>
      <c r="BV145" s="12"/>
      <c r="BW145" s="11">
        <f>(SUMIFS('Forecast Data'!H:H,'Forecast Data'!B:B,D145,'Forecast Data'!C:C,BK$6)+SUMIFS('Forecast Data'!H:H,'Forecast Data'!B:B,D145,'Forecast Data'!C:C,BL$6)+SUMIFS('Forecast Data'!H:H,'Forecast Data'!B:B,D145,'Forecast Data'!C:C,BM$6)+SUMIFS('Forecast Data'!H:H,'Forecast Data'!B:B,D145,'Forecast Data'!C:C,BN$6)+SUMIFS('Forecast Data'!H:H,'Forecast Data'!B:B,D145,'Forecast Data'!C:C,BO$6)+SUMIFS('Forecast Data'!H:H,'Forecast Data'!B:B,D145,'Forecast Data'!C:C,BP$6)+SUMIFS('Forecast Data'!H:H,'Forecast Data'!B:B,D145,'Forecast Data'!C:C,BQ$6)+SUMIFS('Forecast Data'!H:H,'Forecast Data'!B:B,D145,'Forecast Data'!C:C,BJ$6))/8</f>
        <v>0</v>
      </c>
      <c r="BX145" s="12" t="str">
        <f>IFERROR((SUM(W145:AD145)-(SUMIFS('Forecast Data'!H:H,'Forecast Data'!B:B,B145,'Forecast Data'!C:C,BJ$6)+SUMIFS('Forecast Data'!H:H,'Forecast Data'!B:B,B145,'Forecast Data'!C:C,BK$6)+SUMIFS('Forecast Data'!H:H,'Forecast Data'!B:B,B145,'Forecast Data'!C:C,BL$6)+SUMIFS('Forecast Data'!H:H,'Forecast Data'!B:B,B145,'Forecast Data'!C:C,BM$6)+SUMIFS('Forecast Data'!H:H,'Forecast Data'!B:B,B145,'Forecast Data'!C:C,BN$6)+SUMIFS('Forecast Data'!H:H,'Forecast Data'!B:B,B145,'Forecast Data'!C:C,BO$6)+SUMIFS('Forecast Data'!H:H,'Forecast Data'!B:B,B145,'Forecast Data'!C:C,BP$6)+SUMIFS('Forecast Data'!H:H,'Forecast Data'!B:B,B145,'Forecast Data'!C:C,BQ$6)))/(SUMIFS('Forecast Data'!H:H,'Forecast Data'!B:B,B145,'Forecast Data'!C:C,BJ$6)+SUMIFS('Forecast Data'!H:H,'Forecast Data'!B:B,B145,'Forecast Data'!C:C,BK$6)+SUMIFS('Forecast Data'!H:H,'Forecast Data'!B:B,B145,'Forecast Data'!C:C,BL$6)+SUMIFS('Forecast Data'!H:H,'Forecast Data'!B:B,B145,'Forecast Data'!C:C,BM$6)+SUMIFS('Forecast Data'!H:H,'Forecast Data'!B:B,B145,'Forecast Data'!C:C,BN$6)+SUMIFS('Forecast Data'!H:H,'Forecast Data'!B:B,B145,'Forecast Data'!C:C,BO$6)+SUMIFS('Forecast Data'!H:H,'Forecast Data'!B:B,B145,'Forecast Data'!C:C,BP$6)+SUMIFS('Forecast Data'!H:H,'Forecast Data'!B:B,B145,'Forecast Data'!C:C,BQ$6)),"")</f>
        <v/>
      </c>
      <c r="BY145" s="12">
        <f t="shared" si="18"/>
        <v>5.1308494890956617E-6</v>
      </c>
      <c r="BZ145" s="16">
        <f t="shared" si="19"/>
        <v>4.1731675493025018E-5</v>
      </c>
      <c r="CA145" s="13">
        <f t="shared" si="20"/>
        <v>-3.6600826003929353E-3</v>
      </c>
      <c r="CB145" s="12">
        <f t="shared" si="21"/>
        <v>3.6600826003929353E-5</v>
      </c>
      <c r="CC145" s="12"/>
      <c r="CD145" s="11">
        <f>(SUMIFS('Forecast Data'!H:H,'Forecast Data'!B:B,D145,'Forecast Data'!C:C,BK$6)+SUMIFS('Forecast Data'!H:H,'Forecast Data'!B:B,D145,'Forecast Data'!C:C,BL$6)+SUMIFS('Forecast Data'!H:H,'Forecast Data'!B:B,D145,'Forecast Data'!C:C,BM$6)+SUMIFS('Forecast Data'!H:H,'Forecast Data'!B:B,D145,'Forecast Data'!C:C,BJ$6))/4</f>
        <v>0</v>
      </c>
      <c r="CE145" s="12" t="str">
        <f>IFERROR((SUM(W145:Z145)-(SUMIFS('Forecast Data'!H:H,'Forecast Data'!B:B,D145,'Forecast Data'!C:C,BJ$6)+SUMIFS('Forecast Data'!H:H,'Forecast Data'!B:B,D145,'Forecast Data'!C:C,BK$6)+SUMIFS('Forecast Data'!H:H,'Forecast Data'!B:B,D145,'Forecast Data'!C:C,BL$6)+SUMIFS('Forecast Data'!H:H,'Forecast Data'!B:B,D145,'Forecast Data'!C:C,BM$6)))/(SUMIFS('Forecast Data'!H:H,'Forecast Data'!B:B,D145,'Forecast Data'!C:C,BJ$6)+SUMIFS('Forecast Data'!H:H,'Forecast Data'!B:B,D145,'Forecast Data'!C:C,BK$6)+SUMIFS('Forecast Data'!H:H,'Forecast Data'!B:B,D145,'Forecast Data'!C:C,BL$6)+SUMIFS('Forecast Data'!H:H,'Forecast Data'!B:B,D145,'Forecast Data'!C:C,BM$6)),"")</f>
        <v/>
      </c>
      <c r="CF145" s="12">
        <f t="shared" si="22"/>
        <v>5.1308494890956617E-6</v>
      </c>
      <c r="CG145" s="12">
        <f t="shared" si="23"/>
        <v>5.9734987214895045E-5</v>
      </c>
      <c r="CH145" s="13">
        <f t="shared" si="24"/>
        <v>-5.4604137725799383E-3</v>
      </c>
      <c r="CI145" s="13"/>
    </row>
    <row r="146" spans="1:87" ht="13.2">
      <c r="A146" s="1"/>
      <c r="B146" t="str">
        <f t="shared" si="46"/>
        <v>Vetriscience</v>
      </c>
      <c r="D146" t="s">
        <v>179</v>
      </c>
      <c r="E146" s="11">
        <f>SUMIFS('Fin Data'!F:F,'Fin Data'!A:A,D146)</f>
        <v>1114</v>
      </c>
      <c r="F146" s="11">
        <f>SUMIFS('Fin Data with 6 week hist'!I:I,'Fin Data with 6 week hist'!$A:$A,$D146)</f>
        <v>1962</v>
      </c>
      <c r="G146" s="11">
        <f>SUMIFS('Fin Data with 6 week hist'!J:J,'Fin Data with 6 week hist'!$A:$A,$D146)</f>
        <v>1758</v>
      </c>
      <c r="H146" s="11">
        <f>SUMIFS('Fin Data with 6 week hist'!K:K,'Fin Data with 6 week hist'!$A:$A,$D146)+SUMIFS('Unit Cancellations'!D:D,'Unit Cancellations'!$B:$B,$D146)</f>
        <v>1687</v>
      </c>
      <c r="I146" s="11">
        <f>SUMIFS('Fin Data with 6 week hist'!L:L,'Fin Data with 6 week hist'!$A:$A,$D146)+SUMIFS('Unit Cancellations'!E:E,'Unit Cancellations'!$B:$B,$D146)</f>
        <v>1712</v>
      </c>
      <c r="J146" s="11">
        <f>SUMIFS('Fin Data with 6 week hist'!M:M,'Fin Data with 6 week hist'!$A:$A,$D146)+SUMIFS('Unit Cancellations'!F:F,'Unit Cancellations'!$B:$B,$D146)</f>
        <v>1788</v>
      </c>
      <c r="K146" s="11">
        <f>SUMIFS('Fin Data with 6 week hist'!N:N,'Fin Data with 6 week hist'!$A:$A,$D146)+SUMIFS('Unit Cancellations'!G:G,'Unit Cancellations'!$B:$B,$D146)</f>
        <v>1887</v>
      </c>
      <c r="L146" s="11">
        <f>SUMIFS('Fin Data'!AN:AN,'Fin Data'!A:A,D146)</f>
        <v>1798.6666666666667</v>
      </c>
      <c r="M146" s="12">
        <f>IFERROR(SUMIFS('Fin Data'!AO:AO,'Fin Data'!A:A,D146),"")</f>
        <v>0.61460203470975472</v>
      </c>
      <c r="N146" s="1"/>
      <c r="O146" s="11">
        <f t="shared" si="12"/>
        <v>1812.5</v>
      </c>
      <c r="P146" s="12">
        <f t="shared" si="13"/>
        <v>0.71192443919716653</v>
      </c>
      <c r="Q146" s="1"/>
      <c r="R146" s="11">
        <f t="shared" si="14"/>
        <v>1808.5</v>
      </c>
      <c r="S146" s="12">
        <f t="shared" si="15"/>
        <v>0.65386374028349337</v>
      </c>
      <c r="T146" s="11">
        <f t="shared" si="16"/>
        <v>1862.375</v>
      </c>
      <c r="U146" s="1" t="e">
        <f t="shared" si="47"/>
        <v>#REF!</v>
      </c>
      <c r="V146" s="1"/>
      <c r="W146" s="11">
        <f>SUMIFS('Forecast Data'!$D:$D,'Forecast Data'!$C:$C,W$6,'Forecast Data'!$B:$B,$D146)</f>
        <v>1818</v>
      </c>
      <c r="X146" s="11">
        <f>SUMIFS('Forecast Data'!$D:$D,'Forecast Data'!$C:$C,X$6,'Forecast Data'!$B:$B,$D146)</f>
        <v>1827</v>
      </c>
      <c r="Y146" s="11">
        <f>SUMIFS('Forecast Data'!$D:$D,'Forecast Data'!$C:$C,Y$6,'Forecast Data'!$B:$B,$D146)</f>
        <v>1815</v>
      </c>
      <c r="Z146" s="11">
        <f>SUMIFS('Forecast Data'!$D:$D,'Forecast Data'!$C:$C,Z$6,'Forecast Data'!$B:$B,$D146)</f>
        <v>1790</v>
      </c>
      <c r="AA146" s="11">
        <f>SUMIFS('Forecast Data'!$D:$D,'Forecast Data'!$C:$C,AA$6,'Forecast Data'!$B:$B,$D146)</f>
        <v>1802</v>
      </c>
      <c r="AB146" s="11">
        <f>SUMIFS('Forecast Data'!$D:$D,'Forecast Data'!$C:$C,AB$6,'Forecast Data'!$B:$B,$D146)</f>
        <v>1802</v>
      </c>
      <c r="AC146" s="11">
        <f>SUMIFS('Forecast Data'!$D:$D,'Forecast Data'!$C:$C,AC$6,'Forecast Data'!$B:$B,$D146)</f>
        <v>1804</v>
      </c>
      <c r="AD146" s="11">
        <f>SUMIFS('Forecast Data'!$D:$D,'Forecast Data'!$C:$C,AD$6,'Forecast Data'!$B:$B,$D146)</f>
        <v>1810</v>
      </c>
      <c r="AE146" s="11">
        <f>SUMIFS('Forecast Data'!$D:$D,'Forecast Data'!$C:$C,AE$6,'Forecast Data'!$B:$B,$D146)</f>
        <v>1801</v>
      </c>
      <c r="AF146" s="11">
        <f>SUMIFS('Forecast Data'!$D:$D,'Forecast Data'!$C:$C,AF$6,'Forecast Data'!$B:$B,$D146)</f>
        <v>1799</v>
      </c>
      <c r="AG146" s="11">
        <f>SUMIFS('Forecast Data'!$D:$D,'Forecast Data'!$C:$C,AG$6,'Forecast Data'!$B:$B,$D146)</f>
        <v>1666</v>
      </c>
      <c r="AH146" s="11">
        <f>SUMIFS('Forecast Data'!$D:$D,'Forecast Data'!$C:$C,AH$6,'Forecast Data'!$B:$B,$D146)</f>
        <v>1661</v>
      </c>
      <c r="AI146" s="1"/>
      <c r="AJ146" s="12">
        <f>IF(SUMIFS('Forecast Data'!$E:$E,'Forecast Data'!$C:$C,AJ$6,'Forecast Data'!$B:$B,$D146)=0,"",SUMIFS('Forecast Data'!$E:$E,'Forecast Data'!$C:$C,AJ$6,'Forecast Data'!$B:$B,$D146))</f>
        <v>0.56999999999999995</v>
      </c>
      <c r="AK146" s="12">
        <f>IF(SUMIFS('Forecast Data'!$E:$E,'Forecast Data'!$C:$C,AK$6,'Forecast Data'!$B:$B,$D146)=0,"",SUMIFS('Forecast Data'!$E:$E,'Forecast Data'!$C:$C,AK$6,'Forecast Data'!$B:$B,$D146))</f>
        <v>0.84</v>
      </c>
      <c r="AL146" s="12">
        <f>IF(SUMIFS('Forecast Data'!$E:$E,'Forecast Data'!$C:$C,AL$6,'Forecast Data'!$B:$B,$D146)=0,"",SUMIFS('Forecast Data'!$E:$E,'Forecast Data'!$C:$C,AL$6,'Forecast Data'!$B:$B,$D146))</f>
        <v>0.72</v>
      </c>
      <c r="AM146" s="12">
        <f>IF(SUMIFS('Forecast Data'!$E:$E,'Forecast Data'!$C:$C,AM$6,'Forecast Data'!$B:$B,$D146)=0,"",SUMIFS('Forecast Data'!$E:$E,'Forecast Data'!$C:$C,AM$6,'Forecast Data'!$B:$B,$D146))</f>
        <v>0.75</v>
      </c>
      <c r="AN146" s="12">
        <f>IF(SUMIFS('Forecast Data'!$E:$E,'Forecast Data'!$C:$C,AN$6,'Forecast Data'!$B:$B,$D146)=0,"",SUMIFS('Forecast Data'!$E:$E,'Forecast Data'!$C:$C,AN$6,'Forecast Data'!$B:$B,$D146))</f>
        <v>0.89</v>
      </c>
      <c r="AO146" s="12">
        <f>IF(SUMIFS('Forecast Data'!$E:$E,'Forecast Data'!$C:$C,AO$6,'Forecast Data'!$B:$B,$D146)=0,"",SUMIFS('Forecast Data'!$E:$E,'Forecast Data'!$C:$C,AO$6,'Forecast Data'!$B:$B,$D146))</f>
        <v>0.68</v>
      </c>
      <c r="AP146" s="12">
        <f>IF(SUMIFS('Forecast Data'!$E:$E,'Forecast Data'!$C:$C,AP$6,'Forecast Data'!$B:$B,$D146)=0,"",SUMIFS('Forecast Data'!$E:$E,'Forecast Data'!$C:$C,AP$6,'Forecast Data'!$B:$B,$D146))</f>
        <v>0.46</v>
      </c>
      <c r="AQ146" s="12">
        <f>IF(SUMIFS('Forecast Data'!$E:$E,'Forecast Data'!$C:$C,AQ$6,'Forecast Data'!$B:$B,$D146)=0,"",SUMIFS('Forecast Data'!$E:$E,'Forecast Data'!$C:$C,AQ$6,'Forecast Data'!$B:$B,$D146))</f>
        <v>0.45</v>
      </c>
      <c r="AR146" s="12">
        <f>IF(SUMIFS('Forecast Data'!$E:$E,'Forecast Data'!$C:$C,AR$6,'Forecast Data'!$B:$B,$D146)=0,"",SUMIFS('Forecast Data'!$E:$E,'Forecast Data'!$C:$C,AR$6,'Forecast Data'!$B:$B,$D146))</f>
        <v>0.43</v>
      </c>
      <c r="AS146" s="12">
        <f>IF(SUMIFS('Forecast Data'!$E:$E,'Forecast Data'!$C:$C,AS$6,'Forecast Data'!$B:$B,$D146)=0,"",SUMIFS('Forecast Data'!$E:$E,'Forecast Data'!$C:$C,AS$6,'Forecast Data'!$B:$B,$D146))</f>
        <v>1.29</v>
      </c>
      <c r="AT146" s="12">
        <f>IF(SUMIFS('Forecast Data'!$E:$E,'Forecast Data'!$C:$C,AT$6,'Forecast Data'!$B:$B,$D146)=0,"",SUMIFS('Forecast Data'!$E:$E,'Forecast Data'!$C:$C,AT$6,'Forecast Data'!$B:$B,$D146))</f>
        <v>0.62</v>
      </c>
      <c r="AU146" s="12">
        <f>IF(SUMIFS('Forecast Data'!$E:$E,'Forecast Data'!$C:$C,AU$6,'Forecast Data'!$B:$B,$D146)=0,"",SUMIFS('Forecast Data'!$E:$E,'Forecast Data'!$C:$C,AU$6,'Forecast Data'!$B:$B,$D146))</f>
        <v>-0.01</v>
      </c>
      <c r="AV146" s="1"/>
      <c r="AW146" s="11">
        <f>SUMIFS('OP Units'!E:E,'OP Units'!$A:$A,$D146)</f>
        <v>2023</v>
      </c>
      <c r="AX146" s="11">
        <f>SUMIFS('OP Units'!F:F,'OP Units'!$A:$A,$D146)</f>
        <v>1676</v>
      </c>
      <c r="AY146" s="11">
        <f>SUMIFS('OP Units'!G:G,'OP Units'!$A:$A,$D146)</f>
        <v>2045</v>
      </c>
      <c r="AZ146" s="11">
        <f>SUMIFS('OP Units'!H:H,'OP Units'!$A:$A,$D146)</f>
        <v>2486</v>
      </c>
      <c r="BA146" s="11">
        <f>SUMIFS('OP Units'!I:I,'OP Units'!$A:$A,$D146)</f>
        <v>1814</v>
      </c>
      <c r="BB146" s="11">
        <f>SUMIFS('OP Units'!J:J,'OP Units'!$A:$A,$D146)</f>
        <v>1560</v>
      </c>
      <c r="BC146" s="11">
        <f>SUMIFS('OP Units'!K:K,'OP Units'!$A:$A,$D146)</f>
        <v>1522</v>
      </c>
      <c r="BD146" s="11">
        <f>SUMIFS('OP Units'!L:L,'OP Units'!$A:$A,$D146)</f>
        <v>1773</v>
      </c>
      <c r="BE146" s="11">
        <f>SUMIFS('OP Units'!M:M,'OP Units'!$A:$A,$D146)</f>
        <v>2067</v>
      </c>
      <c r="BF146" s="11">
        <f>SUMIFS('OP Units'!N:N,'OP Units'!$A:$A,$D146)</f>
        <v>1825</v>
      </c>
      <c r="BG146" s="11">
        <f>SUMIFS('OP Units'!O:O,'OP Units'!$A:$A,$D146)</f>
        <v>1701</v>
      </c>
      <c r="BH146" s="11">
        <f>SUMIFS('OP Units'!P:P,'OP Units'!$A:$A,$D146)</f>
        <v>1929</v>
      </c>
      <c r="BI146" s="1"/>
      <c r="BJ146" s="12">
        <f>IFERROR((SUMIFS('OP Units'!E:E,'OP Units'!$A:$A,$D146)-SUMIFS('Forecast Data'!$H:$H,'Forecast Data'!$C:$C,BJ$6,'Forecast Data'!$B:$B,$D146))/SUMIFS('Forecast Data'!$H:$H,'Forecast Data'!$C:$C,BJ$6,'Forecast Data'!$B:$B,$D146),"")</f>
        <v>0.7424633936261843</v>
      </c>
      <c r="BK146" s="12">
        <f>IFERROR((SUMIFS('OP Units'!F:F,'OP Units'!$A:$A,$D146)-SUMIFS('Forecast Data'!$H:$H,'Forecast Data'!$C:$C,BK$6,'Forecast Data'!$B:$B,$D146))/SUMIFS('Forecast Data'!$H:$H,'Forecast Data'!$C:$C,BK$6,'Forecast Data'!$B:$B,$D146),"")</f>
        <v>0.68442211055276381</v>
      </c>
      <c r="BL146" s="12">
        <f>IFERROR((SUMIFS('OP Units'!G:G,'OP Units'!$A:$A,$D146)-SUMIFS('Forecast Data'!$H:$H,'Forecast Data'!$C:$C,BL$6,'Forecast Data'!$B:$B,$D146))/SUMIFS('Forecast Data'!$H:$H,'Forecast Data'!$C:$C,BL$6,'Forecast Data'!$B:$B,$D146),"")</f>
        <v>0.93289224952741023</v>
      </c>
      <c r="BM146" s="12">
        <f>IFERROR((SUMIFS('OP Units'!H:H,'OP Units'!$A:$A,$D146)-SUMIFS('Forecast Data'!$H:$H,'Forecast Data'!$C:$C,BM$6,'Forecast Data'!$B:$B,$D146))/SUMIFS('Forecast Data'!$H:$H,'Forecast Data'!$C:$C,BM$6,'Forecast Data'!$B:$B,$D146),"")</f>
        <v>1.4348677766895201</v>
      </c>
      <c r="BN146" s="12">
        <f>IFERROR((SUMIFS('OP Units'!I:I,'OP Units'!$A:$A,$D146)-SUMIFS('Forecast Data'!$H:$H,'Forecast Data'!$C:$C,BN$6,'Forecast Data'!$B:$B,$D146))/SUMIFS('Forecast Data'!$H:$H,'Forecast Data'!$C:$C,BN$6,'Forecast Data'!$B:$B,$D146),"")</f>
        <v>0.89748953974895396</v>
      </c>
      <c r="BO146" s="12">
        <f>IFERROR((SUMIFS('OP Units'!J:J,'OP Units'!$A:$A,$D146)-SUMIFS('Forecast Data'!$H:$H,'Forecast Data'!$C:$C,BO$6,'Forecast Data'!$B:$B,$D146))/SUMIFS('Forecast Data'!$H:$H,'Forecast Data'!$C:$C,BO$6,'Forecast Data'!$B:$B,$D146),"")</f>
        <v>0.45251396648044695</v>
      </c>
      <c r="BP146" s="12">
        <f>IFERROR((SUMIFS('OP Units'!K:K,'OP Units'!$A:$A,$D146)-SUMIFS('Forecast Data'!$H:$H,'Forecast Data'!$C:$C,BP$6,'Forecast Data'!$B:$B,$D146))/SUMIFS('Forecast Data'!$H:$H,'Forecast Data'!$C:$C,BP$6,'Forecast Data'!$B:$B,$D146),"")</f>
        <v>0.23039611964430073</v>
      </c>
      <c r="BQ146" s="12">
        <f>IFERROR((SUMIFS('OP Units'!L:L,'OP Units'!$A:$A,$D146)-SUMIFS('Forecast Data'!$H:$H,'Forecast Data'!$C:$C,BQ$6,'Forecast Data'!$B:$B,$D146))/SUMIFS('Forecast Data'!$H:$H,'Forecast Data'!$C:$C,BQ$6,'Forecast Data'!$B:$B,$D146),"")</f>
        <v>0.4229534510433387</v>
      </c>
      <c r="BR146" s="12">
        <f>IFERROR((SUMIFS('OP Units'!M:M,'OP Units'!$A:$A,$D146)-SUMIFS('Forecast Data'!$H:$H,'Forecast Data'!$C:$C,BR$6,'Forecast Data'!$B:$B,$D146))/SUMIFS('Forecast Data'!$H:$H,'Forecast Data'!$C:$C,BR$6,'Forecast Data'!$B:$B,$D146),"")</f>
        <v>0.64439140811455842</v>
      </c>
      <c r="BS146" s="12">
        <f>IFERROR((SUMIFS('OP Units'!N:N,'OP Units'!$A:$A,$D146)-SUMIFS('Forecast Data'!$H:$H,'Forecast Data'!$C:$C,BS$6,'Forecast Data'!$B:$B,$D146))/SUMIFS('Forecast Data'!$H:$H,'Forecast Data'!$C:$C,BS$6,'Forecast Data'!$B:$B,$D146),"")</f>
        <v>1.3218829516539441</v>
      </c>
      <c r="BT146" s="12">
        <f>IFERROR((SUMIFS('OP Units'!O:O,'OP Units'!$A:$A,$D146)-SUMIFS('Forecast Data'!$H:$H,'Forecast Data'!$C:$C,BT$6,'Forecast Data'!$B:$B,$D146))/SUMIFS('Forecast Data'!$H:$H,'Forecast Data'!$C:$C,BT$6,'Forecast Data'!$B:$B,$D146),"")</f>
        <v>0.65466926070038911</v>
      </c>
      <c r="BU146" s="12">
        <f>IFERROR((SUMIFS('OP Units'!P:P,'OP Units'!$A:$A,$D146)-SUMIFS('Forecast Data'!$H:$H,'Forecast Data'!$C:$C,BU$6,'Forecast Data'!$B:$B,$D146))/SUMIFS('Forecast Data'!$H:$H,'Forecast Data'!$C:$C,BU$6,'Forecast Data'!$B:$B,$D146),"")</f>
        <v>0.14480712166172108</v>
      </c>
      <c r="BV146" s="12"/>
      <c r="BW146" s="11">
        <f>(SUMIFS('Forecast Data'!H:H,'Forecast Data'!B:B,D146,'Forecast Data'!C:C,BK$6)+SUMIFS('Forecast Data'!H:H,'Forecast Data'!B:B,D146,'Forecast Data'!C:C,BL$6)+SUMIFS('Forecast Data'!H:H,'Forecast Data'!B:B,D146,'Forecast Data'!C:C,BM$6)+SUMIFS('Forecast Data'!H:H,'Forecast Data'!B:B,D146,'Forecast Data'!C:C,BN$6)+SUMIFS('Forecast Data'!H:H,'Forecast Data'!B:B,D146,'Forecast Data'!C:C,BO$6)+SUMIFS('Forecast Data'!H:H,'Forecast Data'!B:B,D146,'Forecast Data'!C:C,BP$6)+SUMIFS('Forecast Data'!H:H,'Forecast Data'!B:B,D146,'Forecast Data'!C:C,BQ$6)+SUMIFS('Forecast Data'!H:H,'Forecast Data'!B:B,D146,'Forecast Data'!C:C,BJ$6))/8</f>
        <v>1093.5</v>
      </c>
      <c r="BX146" s="12">
        <f>IFERROR((SUM(W146:AD146)-(SUMIFS('Forecast Data'!H:H,'Forecast Data'!B:B,B146,'Forecast Data'!C:C,BJ$6)+SUMIFS('Forecast Data'!H:H,'Forecast Data'!B:B,B146,'Forecast Data'!C:C,BK$6)+SUMIFS('Forecast Data'!H:H,'Forecast Data'!B:B,B146,'Forecast Data'!C:C,BL$6)+SUMIFS('Forecast Data'!H:H,'Forecast Data'!B:B,B146,'Forecast Data'!C:C,BM$6)+SUMIFS('Forecast Data'!H:H,'Forecast Data'!B:B,B146,'Forecast Data'!C:C,BN$6)+SUMIFS('Forecast Data'!H:H,'Forecast Data'!B:B,B146,'Forecast Data'!C:C,BO$6)+SUMIFS('Forecast Data'!H:H,'Forecast Data'!B:B,B146,'Forecast Data'!C:C,BP$6)+SUMIFS('Forecast Data'!H:H,'Forecast Data'!B:B,B146,'Forecast Data'!C:C,BQ$6)))/(SUMIFS('Forecast Data'!H:H,'Forecast Data'!B:B,B146,'Forecast Data'!C:C,BJ$6)+SUMIFS('Forecast Data'!H:H,'Forecast Data'!B:B,B146,'Forecast Data'!C:C,BK$6)+SUMIFS('Forecast Data'!H:H,'Forecast Data'!B:B,B146,'Forecast Data'!C:C,BL$6)+SUMIFS('Forecast Data'!H:H,'Forecast Data'!B:B,B146,'Forecast Data'!C:C,BM$6)+SUMIFS('Forecast Data'!H:H,'Forecast Data'!B:B,B146,'Forecast Data'!C:C,BN$6)+SUMIFS('Forecast Data'!H:H,'Forecast Data'!B:B,B146,'Forecast Data'!C:C,BO$6)+SUMIFS('Forecast Data'!H:H,'Forecast Data'!B:B,B146,'Forecast Data'!C:C,BP$6)+SUMIFS('Forecast Data'!H:H,'Forecast Data'!B:B,B146,'Forecast Data'!C:C,BQ$6)),"")</f>
        <v>0.65386374028349337</v>
      </c>
      <c r="BY146" s="12">
        <f t="shared" si="18"/>
        <v>5.8548693614458283E-4</v>
      </c>
      <c r="BZ146" s="16">
        <f t="shared" si="19"/>
        <v>5.8794380251256915E-4</v>
      </c>
      <c r="CA146" s="13">
        <f t="shared" si="20"/>
        <v>-2.4568663679863222E-4</v>
      </c>
      <c r="CB146" s="12">
        <f t="shared" si="21"/>
        <v>2.4568663679863222E-6</v>
      </c>
      <c r="CC146" s="12"/>
      <c r="CD146" s="11">
        <f>(SUMIFS('Forecast Data'!H:H,'Forecast Data'!B:B,D146,'Forecast Data'!C:C,BK$6)+SUMIFS('Forecast Data'!H:H,'Forecast Data'!B:B,D146,'Forecast Data'!C:C,BL$6)+SUMIFS('Forecast Data'!H:H,'Forecast Data'!B:B,D146,'Forecast Data'!C:C,BM$6)+SUMIFS('Forecast Data'!H:H,'Forecast Data'!B:B,D146,'Forecast Data'!C:C,BJ$6))/4</f>
        <v>1058.75</v>
      </c>
      <c r="CE146" s="12">
        <f>IFERROR((SUM(W146:Z146)-(SUMIFS('Forecast Data'!H:H,'Forecast Data'!B:B,D146,'Forecast Data'!C:C,BJ$6)+SUMIFS('Forecast Data'!H:H,'Forecast Data'!B:B,D146,'Forecast Data'!C:C,BK$6)+SUMIFS('Forecast Data'!H:H,'Forecast Data'!B:B,D146,'Forecast Data'!C:C,BL$6)+SUMIFS('Forecast Data'!H:H,'Forecast Data'!B:B,D146,'Forecast Data'!C:C,BM$6)))/(SUMIFS('Forecast Data'!H:H,'Forecast Data'!B:B,D146,'Forecast Data'!C:C,BJ$6)+SUMIFS('Forecast Data'!H:H,'Forecast Data'!B:B,D146,'Forecast Data'!C:C,BK$6)+SUMIFS('Forecast Data'!H:H,'Forecast Data'!B:B,D146,'Forecast Data'!C:C,BL$6)+SUMIFS('Forecast Data'!H:H,'Forecast Data'!B:B,D146,'Forecast Data'!C:C,BM$6)),"")</f>
        <v>0.71192443919716653</v>
      </c>
      <c r="CF146" s="12">
        <f t="shared" si="22"/>
        <v>5.8548693614458283E-4</v>
      </c>
      <c r="CG146" s="12">
        <f t="shared" si="23"/>
        <v>6.3193328579967906E-4</v>
      </c>
      <c r="CH146" s="13">
        <f t="shared" si="24"/>
        <v>-4.6446349655096227E-3</v>
      </c>
      <c r="CI146" s="13"/>
    </row>
    <row r="147" spans="1:87" ht="13.2">
      <c r="A147" s="1"/>
      <c r="B147" s="1"/>
      <c r="C147" s="1"/>
      <c r="D147" t="s">
        <v>180</v>
      </c>
      <c r="E147" s="11">
        <f>SUMIFS('Fin Data'!F:F,'Fin Data'!A:A,D147)</f>
        <v>0</v>
      </c>
      <c r="F147" s="11">
        <f>SUMIFS('Fin Data with 6 week hist'!I:I,'Fin Data with 6 week hist'!$A:$A,$D147)</f>
        <v>0</v>
      </c>
      <c r="G147" s="11">
        <f>SUMIFS('Fin Data with 6 week hist'!J:J,'Fin Data with 6 week hist'!$A:$A,$D147)</f>
        <v>0</v>
      </c>
      <c r="H147" s="11">
        <f>SUMIFS('Fin Data with 6 week hist'!K:K,'Fin Data with 6 week hist'!$A:$A,$D147)+SUMIFS('Unit Cancellations'!D:D,'Unit Cancellations'!$B:$B,$D147)</f>
        <v>0</v>
      </c>
      <c r="I147" s="11">
        <f>SUMIFS('Fin Data with 6 week hist'!L:L,'Fin Data with 6 week hist'!$A:$A,$D147)+SUMIFS('Unit Cancellations'!E:E,'Unit Cancellations'!$B:$B,$D147)</f>
        <v>0</v>
      </c>
      <c r="J147" s="11">
        <f>SUMIFS('Fin Data with 6 week hist'!M:M,'Fin Data with 6 week hist'!$A:$A,$D147)+SUMIFS('Unit Cancellations'!F:F,'Unit Cancellations'!$B:$B,$D147)</f>
        <v>0</v>
      </c>
      <c r="K147" s="11">
        <f>SUMIFS('Fin Data with 6 week hist'!N:N,'Fin Data with 6 week hist'!$A:$A,$D147)+SUMIFS('Unit Cancellations'!G:G,'Unit Cancellations'!$B:$B,$D147)</f>
        <v>0</v>
      </c>
      <c r="L147" s="11">
        <f>SUMIFS('Fin Data'!AN:AN,'Fin Data'!A:A,D147)</f>
        <v>0</v>
      </c>
      <c r="M147" s="12">
        <f>IFERROR(SUMIFS('Fin Data'!AO:AO,'Fin Data'!A:A,D147),"")</f>
        <v>0</v>
      </c>
      <c r="N147" s="1"/>
      <c r="O147" s="11">
        <f t="shared" si="12"/>
        <v>63</v>
      </c>
      <c r="P147" s="12" t="str">
        <f t="shared" si="13"/>
        <v/>
      </c>
      <c r="Q147" s="1"/>
      <c r="R147" s="11">
        <f t="shared" si="14"/>
        <v>63</v>
      </c>
      <c r="S147" s="12" t="str">
        <f t="shared" si="15"/>
        <v/>
      </c>
      <c r="T147" s="11">
        <f t="shared" si="16"/>
        <v>0</v>
      </c>
      <c r="U147" s="1" t="e">
        <f t="shared" si="47"/>
        <v>#REF!</v>
      </c>
      <c r="V147" s="1"/>
      <c r="W147" s="11">
        <f>SUMIFS('Forecast Data'!$D:$D,'Forecast Data'!$C:$C,W$6,'Forecast Data'!$B:$B,$D147)</f>
        <v>63</v>
      </c>
      <c r="X147" s="11">
        <f>SUMIFS('Forecast Data'!$D:$D,'Forecast Data'!$C:$C,X$6,'Forecast Data'!$B:$B,$D147)</f>
        <v>63</v>
      </c>
      <c r="Y147" s="11">
        <f>SUMIFS('Forecast Data'!$D:$D,'Forecast Data'!$C:$C,Y$6,'Forecast Data'!$B:$B,$D147)</f>
        <v>63</v>
      </c>
      <c r="Z147" s="11">
        <f>SUMIFS('Forecast Data'!$D:$D,'Forecast Data'!$C:$C,Z$6,'Forecast Data'!$B:$B,$D147)</f>
        <v>63</v>
      </c>
      <c r="AA147" s="11">
        <f>SUMIFS('Forecast Data'!$D:$D,'Forecast Data'!$C:$C,AA$6,'Forecast Data'!$B:$B,$D147)</f>
        <v>63</v>
      </c>
      <c r="AB147" s="11">
        <f>SUMIFS('Forecast Data'!$D:$D,'Forecast Data'!$C:$C,AB$6,'Forecast Data'!$B:$B,$D147)</f>
        <v>63</v>
      </c>
      <c r="AC147" s="11">
        <f>SUMIFS('Forecast Data'!$D:$D,'Forecast Data'!$C:$C,AC$6,'Forecast Data'!$B:$B,$D147)</f>
        <v>63</v>
      </c>
      <c r="AD147" s="11">
        <f>SUMIFS('Forecast Data'!$D:$D,'Forecast Data'!$C:$C,AD$6,'Forecast Data'!$B:$B,$D147)</f>
        <v>63</v>
      </c>
      <c r="AE147" s="11">
        <f>SUMIFS('Forecast Data'!$D:$D,'Forecast Data'!$C:$C,AE$6,'Forecast Data'!$B:$B,$D147)</f>
        <v>63</v>
      </c>
      <c r="AF147" s="11">
        <f>SUMIFS('Forecast Data'!$D:$D,'Forecast Data'!$C:$C,AF$6,'Forecast Data'!$B:$B,$D147)</f>
        <v>63</v>
      </c>
      <c r="AG147" s="11">
        <f>SUMIFS('Forecast Data'!$D:$D,'Forecast Data'!$C:$C,AG$6,'Forecast Data'!$B:$B,$D147)</f>
        <v>63</v>
      </c>
      <c r="AH147" s="11">
        <f>SUMIFS('Forecast Data'!$D:$D,'Forecast Data'!$C:$C,AH$6,'Forecast Data'!$B:$B,$D147)</f>
        <v>63</v>
      </c>
      <c r="AI147" s="1"/>
      <c r="AJ147" s="12" t="str">
        <f>IF(SUMIFS('Forecast Data'!$E:$E,'Forecast Data'!$C:$C,AJ$6,'Forecast Data'!$B:$B,$D147)=0,"",SUMIFS('Forecast Data'!$E:$E,'Forecast Data'!$C:$C,AJ$6,'Forecast Data'!$B:$B,$D147))</f>
        <v/>
      </c>
      <c r="AK147" s="12" t="str">
        <f>IF(SUMIFS('Forecast Data'!$E:$E,'Forecast Data'!$C:$C,AK$6,'Forecast Data'!$B:$B,$D147)=0,"",SUMIFS('Forecast Data'!$E:$E,'Forecast Data'!$C:$C,AK$6,'Forecast Data'!$B:$B,$D147))</f>
        <v/>
      </c>
      <c r="AL147" s="12" t="str">
        <f>IF(SUMIFS('Forecast Data'!$E:$E,'Forecast Data'!$C:$C,AL$6,'Forecast Data'!$B:$B,$D147)=0,"",SUMIFS('Forecast Data'!$E:$E,'Forecast Data'!$C:$C,AL$6,'Forecast Data'!$B:$B,$D147))</f>
        <v/>
      </c>
      <c r="AM147" s="12" t="str">
        <f>IF(SUMIFS('Forecast Data'!$E:$E,'Forecast Data'!$C:$C,AM$6,'Forecast Data'!$B:$B,$D147)=0,"",SUMIFS('Forecast Data'!$E:$E,'Forecast Data'!$C:$C,AM$6,'Forecast Data'!$B:$B,$D147))</f>
        <v/>
      </c>
      <c r="AN147" s="12" t="str">
        <f>IF(SUMIFS('Forecast Data'!$E:$E,'Forecast Data'!$C:$C,AN$6,'Forecast Data'!$B:$B,$D147)=0,"",SUMIFS('Forecast Data'!$E:$E,'Forecast Data'!$C:$C,AN$6,'Forecast Data'!$B:$B,$D147))</f>
        <v/>
      </c>
      <c r="AO147" s="12" t="str">
        <f>IF(SUMIFS('Forecast Data'!$E:$E,'Forecast Data'!$C:$C,AO$6,'Forecast Data'!$B:$B,$D147)=0,"",SUMIFS('Forecast Data'!$E:$E,'Forecast Data'!$C:$C,AO$6,'Forecast Data'!$B:$B,$D147))</f>
        <v/>
      </c>
      <c r="AP147" s="12" t="str">
        <f>IF(SUMIFS('Forecast Data'!$E:$E,'Forecast Data'!$C:$C,AP$6,'Forecast Data'!$B:$B,$D147)=0,"",SUMIFS('Forecast Data'!$E:$E,'Forecast Data'!$C:$C,AP$6,'Forecast Data'!$B:$B,$D147))</f>
        <v/>
      </c>
      <c r="AQ147" s="12" t="str">
        <f>IF(SUMIFS('Forecast Data'!$E:$E,'Forecast Data'!$C:$C,AQ$6,'Forecast Data'!$B:$B,$D147)=0,"",SUMIFS('Forecast Data'!$E:$E,'Forecast Data'!$C:$C,AQ$6,'Forecast Data'!$B:$B,$D147))</f>
        <v/>
      </c>
      <c r="AR147" s="12" t="str">
        <f>IF(SUMIFS('Forecast Data'!$E:$E,'Forecast Data'!$C:$C,AR$6,'Forecast Data'!$B:$B,$D147)=0,"",SUMIFS('Forecast Data'!$E:$E,'Forecast Data'!$C:$C,AR$6,'Forecast Data'!$B:$B,$D147))</f>
        <v/>
      </c>
      <c r="AS147" s="12" t="str">
        <f>IF(SUMIFS('Forecast Data'!$E:$E,'Forecast Data'!$C:$C,AS$6,'Forecast Data'!$B:$B,$D147)=0,"",SUMIFS('Forecast Data'!$E:$E,'Forecast Data'!$C:$C,AS$6,'Forecast Data'!$B:$B,$D147))</f>
        <v/>
      </c>
      <c r="AT147" s="12" t="str">
        <f>IF(SUMIFS('Forecast Data'!$E:$E,'Forecast Data'!$C:$C,AT$6,'Forecast Data'!$B:$B,$D147)=0,"",SUMIFS('Forecast Data'!$E:$E,'Forecast Data'!$C:$C,AT$6,'Forecast Data'!$B:$B,$D147))</f>
        <v/>
      </c>
      <c r="AU147" s="12" t="str">
        <f>IF(SUMIFS('Forecast Data'!$E:$E,'Forecast Data'!$C:$C,AU$6,'Forecast Data'!$B:$B,$D147)=0,"",SUMIFS('Forecast Data'!$E:$E,'Forecast Data'!$C:$C,AU$6,'Forecast Data'!$B:$B,$D147))</f>
        <v/>
      </c>
      <c r="AV147" s="1"/>
      <c r="AW147" s="11">
        <f>SUMIFS('OP Units'!E:E,'OP Units'!$A:$A,$D147)</f>
        <v>0</v>
      </c>
      <c r="AX147" s="11">
        <f>SUMIFS('OP Units'!F:F,'OP Units'!$A:$A,$D147)</f>
        <v>0</v>
      </c>
      <c r="AY147" s="11">
        <f>SUMIFS('OP Units'!G:G,'OP Units'!$A:$A,$D147)</f>
        <v>0</v>
      </c>
      <c r="AZ147" s="11">
        <f>SUMIFS('OP Units'!H:H,'OP Units'!$A:$A,$D147)</f>
        <v>0</v>
      </c>
      <c r="BA147" s="11">
        <f>SUMIFS('OP Units'!I:I,'OP Units'!$A:$A,$D147)</f>
        <v>0</v>
      </c>
      <c r="BB147" s="11">
        <f>SUMIFS('OP Units'!J:J,'OP Units'!$A:$A,$D147)</f>
        <v>0</v>
      </c>
      <c r="BC147" s="11">
        <f>SUMIFS('OP Units'!K:K,'OP Units'!$A:$A,$D147)</f>
        <v>0</v>
      </c>
      <c r="BD147" s="11">
        <f>SUMIFS('OP Units'!L:L,'OP Units'!$A:$A,$D147)</f>
        <v>0</v>
      </c>
      <c r="BE147" s="11">
        <f>SUMIFS('OP Units'!M:M,'OP Units'!$A:$A,$D147)</f>
        <v>0</v>
      </c>
      <c r="BF147" s="11">
        <f>SUMIFS('OP Units'!N:N,'OP Units'!$A:$A,$D147)</f>
        <v>0</v>
      </c>
      <c r="BG147" s="11">
        <f>SUMIFS('OP Units'!O:O,'OP Units'!$A:$A,$D147)</f>
        <v>0</v>
      </c>
      <c r="BH147" s="11">
        <f>SUMIFS('OP Units'!P:P,'OP Units'!$A:$A,$D147)</f>
        <v>0</v>
      </c>
      <c r="BI147" s="1"/>
      <c r="BJ147" s="12" t="str">
        <f>IFERROR((SUMIFS('OP Units'!E:E,'OP Units'!$A:$A,$D147)-SUMIFS('Forecast Data'!$H:$H,'Forecast Data'!$C:$C,BJ$6,'Forecast Data'!$B:$B,$D147))/SUMIFS('Forecast Data'!$H:$H,'Forecast Data'!$C:$C,BJ$6,'Forecast Data'!$B:$B,$D147),"")</f>
        <v/>
      </c>
      <c r="BK147" s="12" t="str">
        <f>IFERROR((SUMIFS('OP Units'!F:F,'OP Units'!$A:$A,$D147)-SUMIFS('Forecast Data'!$H:$H,'Forecast Data'!$C:$C,BK$6,'Forecast Data'!$B:$B,$D147))/SUMIFS('Forecast Data'!$H:$H,'Forecast Data'!$C:$C,BK$6,'Forecast Data'!$B:$B,$D147),"")</f>
        <v/>
      </c>
      <c r="BL147" s="12" t="str">
        <f>IFERROR((SUMIFS('OP Units'!G:G,'OP Units'!$A:$A,$D147)-SUMIFS('Forecast Data'!$H:$H,'Forecast Data'!$C:$C,BL$6,'Forecast Data'!$B:$B,$D147))/SUMIFS('Forecast Data'!$H:$H,'Forecast Data'!$C:$C,BL$6,'Forecast Data'!$B:$B,$D147),"")</f>
        <v/>
      </c>
      <c r="BM147" s="12" t="str">
        <f>IFERROR((SUMIFS('OP Units'!H:H,'OP Units'!$A:$A,$D147)-SUMIFS('Forecast Data'!$H:$H,'Forecast Data'!$C:$C,BM$6,'Forecast Data'!$B:$B,$D147))/SUMIFS('Forecast Data'!$H:$H,'Forecast Data'!$C:$C,BM$6,'Forecast Data'!$B:$B,$D147),"")</f>
        <v/>
      </c>
      <c r="BN147" s="12" t="str">
        <f>IFERROR((SUMIFS('OP Units'!I:I,'OP Units'!$A:$A,$D147)-SUMIFS('Forecast Data'!$H:$H,'Forecast Data'!$C:$C,BN$6,'Forecast Data'!$B:$B,$D147))/SUMIFS('Forecast Data'!$H:$H,'Forecast Data'!$C:$C,BN$6,'Forecast Data'!$B:$B,$D147),"")</f>
        <v/>
      </c>
      <c r="BO147" s="12" t="str">
        <f>IFERROR((SUMIFS('OP Units'!J:J,'OP Units'!$A:$A,$D147)-SUMIFS('Forecast Data'!$H:$H,'Forecast Data'!$C:$C,BO$6,'Forecast Data'!$B:$B,$D147))/SUMIFS('Forecast Data'!$H:$H,'Forecast Data'!$C:$C,BO$6,'Forecast Data'!$B:$B,$D147),"")</f>
        <v/>
      </c>
      <c r="BP147" s="12" t="str">
        <f>IFERROR((SUMIFS('OP Units'!K:K,'OP Units'!$A:$A,$D147)-SUMIFS('Forecast Data'!$H:$H,'Forecast Data'!$C:$C,BP$6,'Forecast Data'!$B:$B,$D147))/SUMIFS('Forecast Data'!$H:$H,'Forecast Data'!$C:$C,BP$6,'Forecast Data'!$B:$B,$D147),"")</f>
        <v/>
      </c>
      <c r="BQ147" s="12" t="str">
        <f>IFERROR((SUMIFS('OP Units'!L:L,'OP Units'!$A:$A,$D147)-SUMIFS('Forecast Data'!$H:$H,'Forecast Data'!$C:$C,BQ$6,'Forecast Data'!$B:$B,$D147))/SUMIFS('Forecast Data'!$H:$H,'Forecast Data'!$C:$C,BQ$6,'Forecast Data'!$B:$B,$D147),"")</f>
        <v/>
      </c>
      <c r="BR147" s="12" t="str">
        <f>IFERROR((SUMIFS('OP Units'!M:M,'OP Units'!$A:$A,$D147)-SUMIFS('Forecast Data'!$H:$H,'Forecast Data'!$C:$C,BR$6,'Forecast Data'!$B:$B,$D147))/SUMIFS('Forecast Data'!$H:$H,'Forecast Data'!$C:$C,BR$6,'Forecast Data'!$B:$B,$D147),"")</f>
        <v/>
      </c>
      <c r="BS147" s="12" t="str">
        <f>IFERROR((SUMIFS('OP Units'!N:N,'OP Units'!$A:$A,$D147)-SUMIFS('Forecast Data'!$H:$H,'Forecast Data'!$C:$C,BS$6,'Forecast Data'!$B:$B,$D147))/SUMIFS('Forecast Data'!$H:$H,'Forecast Data'!$C:$C,BS$6,'Forecast Data'!$B:$B,$D147),"")</f>
        <v/>
      </c>
      <c r="BT147" s="12" t="str">
        <f>IFERROR((SUMIFS('OP Units'!O:O,'OP Units'!$A:$A,$D147)-SUMIFS('Forecast Data'!$H:$H,'Forecast Data'!$C:$C,BT$6,'Forecast Data'!$B:$B,$D147))/SUMIFS('Forecast Data'!$H:$H,'Forecast Data'!$C:$C,BT$6,'Forecast Data'!$B:$B,$D147),"")</f>
        <v/>
      </c>
      <c r="BU147" s="12" t="str">
        <f>IFERROR((SUMIFS('OP Units'!P:P,'OP Units'!$A:$A,$D147)-SUMIFS('Forecast Data'!$H:$H,'Forecast Data'!$C:$C,BU$6,'Forecast Data'!$B:$B,$D147))/SUMIFS('Forecast Data'!$H:$H,'Forecast Data'!$C:$C,BU$6,'Forecast Data'!$B:$B,$D147),"")</f>
        <v/>
      </c>
      <c r="BV147" s="12"/>
      <c r="BW147" s="11">
        <f>(SUMIFS('Forecast Data'!H:H,'Forecast Data'!B:B,D147,'Forecast Data'!C:C,BK$6)+SUMIFS('Forecast Data'!H:H,'Forecast Data'!B:B,D147,'Forecast Data'!C:C,BL$6)+SUMIFS('Forecast Data'!H:H,'Forecast Data'!B:B,D147,'Forecast Data'!C:C,BM$6)+SUMIFS('Forecast Data'!H:H,'Forecast Data'!B:B,D147,'Forecast Data'!C:C,BN$6)+SUMIFS('Forecast Data'!H:H,'Forecast Data'!B:B,D147,'Forecast Data'!C:C,BO$6)+SUMIFS('Forecast Data'!H:H,'Forecast Data'!B:B,D147,'Forecast Data'!C:C,BP$6)+SUMIFS('Forecast Data'!H:H,'Forecast Data'!B:B,D147,'Forecast Data'!C:C,BQ$6)+SUMIFS('Forecast Data'!H:H,'Forecast Data'!B:B,D147,'Forecast Data'!C:C,BJ$6))/8</f>
        <v>0</v>
      </c>
      <c r="BX147" s="12" t="str">
        <f>IFERROR((SUM(W147:AD147)-(SUMIFS('Forecast Data'!H:H,'Forecast Data'!B:B,B147,'Forecast Data'!C:C,BJ$6)+SUMIFS('Forecast Data'!H:H,'Forecast Data'!B:B,B147,'Forecast Data'!C:C,BK$6)+SUMIFS('Forecast Data'!H:H,'Forecast Data'!B:B,B147,'Forecast Data'!C:C,BL$6)+SUMIFS('Forecast Data'!H:H,'Forecast Data'!B:B,B147,'Forecast Data'!C:C,BM$6)+SUMIFS('Forecast Data'!H:H,'Forecast Data'!B:B,B147,'Forecast Data'!C:C,BN$6)+SUMIFS('Forecast Data'!H:H,'Forecast Data'!B:B,B147,'Forecast Data'!C:C,BO$6)+SUMIFS('Forecast Data'!H:H,'Forecast Data'!B:B,B147,'Forecast Data'!C:C,BP$6)+SUMIFS('Forecast Data'!H:H,'Forecast Data'!B:B,B147,'Forecast Data'!C:C,BQ$6)))/(SUMIFS('Forecast Data'!H:H,'Forecast Data'!B:B,B147,'Forecast Data'!C:C,BJ$6)+SUMIFS('Forecast Data'!H:H,'Forecast Data'!B:B,B147,'Forecast Data'!C:C,BK$6)+SUMIFS('Forecast Data'!H:H,'Forecast Data'!B:B,B147,'Forecast Data'!C:C,BL$6)+SUMIFS('Forecast Data'!H:H,'Forecast Data'!B:B,B147,'Forecast Data'!C:C,BM$6)+SUMIFS('Forecast Data'!H:H,'Forecast Data'!B:B,B147,'Forecast Data'!C:C,BN$6)+SUMIFS('Forecast Data'!H:H,'Forecast Data'!B:B,B147,'Forecast Data'!C:C,BO$6)+SUMIFS('Forecast Data'!H:H,'Forecast Data'!B:B,B147,'Forecast Data'!C:C,BP$6)+SUMIFS('Forecast Data'!H:H,'Forecast Data'!B:B,B147,'Forecast Data'!C:C,BQ$6)),"")</f>
        <v/>
      </c>
      <c r="BY147" s="12">
        <f t="shared" si="18"/>
        <v>0</v>
      </c>
      <c r="BZ147" s="16">
        <f t="shared" si="19"/>
        <v>5.1804838543065531E-5</v>
      </c>
      <c r="CA147" s="13">
        <f t="shared" si="20"/>
        <v>-5.1804838543065531E-3</v>
      </c>
      <c r="CB147" s="12">
        <f t="shared" si="21"/>
        <v>5.1804838543065531E-5</v>
      </c>
      <c r="CC147" s="12"/>
      <c r="CD147" s="11">
        <f>(SUMIFS('Forecast Data'!H:H,'Forecast Data'!B:B,D147,'Forecast Data'!C:C,BK$6)+SUMIFS('Forecast Data'!H:H,'Forecast Data'!B:B,D147,'Forecast Data'!C:C,BL$6)+SUMIFS('Forecast Data'!H:H,'Forecast Data'!B:B,D147,'Forecast Data'!C:C,BM$6)+SUMIFS('Forecast Data'!H:H,'Forecast Data'!B:B,D147,'Forecast Data'!C:C,BJ$6))/4</f>
        <v>0</v>
      </c>
      <c r="CE147" s="12" t="str">
        <f>IFERROR((SUM(W147:Z147)-(SUMIFS('Forecast Data'!H:H,'Forecast Data'!B:B,B147,'Forecast Data'!C:C,BJ$6)+SUMIFS('Forecast Data'!H:H,'Forecast Data'!B:B,B147,'Forecast Data'!C:C,BK$6)+SUMIFS('Forecast Data'!H:H,'Forecast Data'!B:B,B147,'Forecast Data'!C:C,BL$6)+SUMIFS('Forecast Data'!H:H,'Forecast Data'!B:B,B147,'Forecast Data'!C:C,BM$6)))/(SUMIFS('Forecast Data'!H:H,'Forecast Data'!B:B,B147,'Forecast Data'!C:C,BJ$6)+SUMIFS('Forecast Data'!H:H,'Forecast Data'!B:B,B147,'Forecast Data'!C:C,BK$6)+SUMIFS('Forecast Data'!H:H,'Forecast Data'!B:B,B147,'Forecast Data'!C:C,BL$6)+SUMIFS('Forecast Data'!H:H,'Forecast Data'!B:B,B147,'Forecast Data'!C:C,BM$6)),"")</f>
        <v/>
      </c>
      <c r="CF147" s="12">
        <f t="shared" si="22"/>
        <v>0</v>
      </c>
      <c r="CG147" s="12">
        <f t="shared" si="23"/>
        <v>5.2818304484749298E-5</v>
      </c>
      <c r="CH147" s="13">
        <f t="shared" si="24"/>
        <v>-5.2818304484749294E-3</v>
      </c>
      <c r="CI147" s="13"/>
    </row>
    <row r="148" spans="1:87" ht="13.2">
      <c r="A148" s="1"/>
      <c r="B148" t="str">
        <f t="shared" ref="B148:B150" si="48">D148</f>
        <v>Parts Master</v>
      </c>
      <c r="D148" t="s">
        <v>181</v>
      </c>
      <c r="E148" s="11">
        <f>SUMIFS('Fin Data'!F:F,'Fin Data'!A:A,D148)</f>
        <v>1129</v>
      </c>
      <c r="F148" s="11">
        <f>SUMIFS('Fin Data with 6 week hist'!I:I,'Fin Data with 6 week hist'!$A:$A,$D148)</f>
        <v>1033</v>
      </c>
      <c r="G148" s="11">
        <f>SUMIFS('Fin Data with 6 week hist'!J:J,'Fin Data with 6 week hist'!$A:$A,$D148)</f>
        <v>1105</v>
      </c>
      <c r="H148" s="11">
        <f>SUMIFS('Fin Data with 6 week hist'!K:K,'Fin Data with 6 week hist'!$A:$A,$D148)+SUMIFS('Unit Cancellations'!D:D,'Unit Cancellations'!$B:$B,$D148)</f>
        <v>1074</v>
      </c>
      <c r="I148" s="11">
        <f>SUMIFS('Fin Data with 6 week hist'!L:L,'Fin Data with 6 week hist'!$A:$A,$D148)+SUMIFS('Unit Cancellations'!E:E,'Unit Cancellations'!$B:$B,$D148)</f>
        <v>941</v>
      </c>
      <c r="J148" s="11">
        <f>SUMIFS('Fin Data with 6 week hist'!M:M,'Fin Data with 6 week hist'!$A:$A,$D148)+SUMIFS('Unit Cancellations'!F:F,'Unit Cancellations'!$B:$B,$D148)</f>
        <v>961</v>
      </c>
      <c r="K148" s="11">
        <f>SUMIFS('Fin Data with 6 week hist'!N:N,'Fin Data with 6 week hist'!$A:$A,$D148)+SUMIFS('Unit Cancellations'!G:G,'Unit Cancellations'!$B:$B,$D148)</f>
        <v>1011</v>
      </c>
      <c r="L148" s="11">
        <f>SUMIFS('Fin Data'!AN:AN,'Fin Data'!A:A,D148)</f>
        <v>1020.6666666666666</v>
      </c>
      <c r="M148" s="12">
        <f>IFERROR(SUMIFS('Fin Data'!AO:AO,'Fin Data'!A:A,D148),"")</f>
        <v>-9.5955122527310338E-2</v>
      </c>
      <c r="N148" s="1"/>
      <c r="O148" s="11">
        <f t="shared" si="12"/>
        <v>1139.75</v>
      </c>
      <c r="P148" s="12">
        <f t="shared" si="13"/>
        <v>-4.3031066330814445E-2</v>
      </c>
      <c r="Q148" s="1"/>
      <c r="R148" s="11">
        <f t="shared" si="14"/>
        <v>1142.75</v>
      </c>
      <c r="S148" s="12">
        <f t="shared" si="15"/>
        <v>-2.951167728237792E-2</v>
      </c>
      <c r="T148" s="11">
        <f t="shared" si="16"/>
        <v>1269.375</v>
      </c>
      <c r="U148" s="1" t="e">
        <f t="shared" si="47"/>
        <v>#REF!</v>
      </c>
      <c r="V148" s="1"/>
      <c r="W148" s="11">
        <f>SUMIFS('Forecast Data'!$D:$D,'Forecast Data'!$C:$C,W$6,'Forecast Data'!$B:$B,$D148)</f>
        <v>1145</v>
      </c>
      <c r="X148" s="11">
        <f>SUMIFS('Forecast Data'!$D:$D,'Forecast Data'!$C:$C,X$6,'Forecast Data'!$B:$B,$D148)</f>
        <v>1157</v>
      </c>
      <c r="Y148" s="11">
        <f>SUMIFS('Forecast Data'!$D:$D,'Forecast Data'!$C:$C,Y$6,'Forecast Data'!$B:$B,$D148)</f>
        <v>1140</v>
      </c>
      <c r="Z148" s="11">
        <f>SUMIFS('Forecast Data'!$D:$D,'Forecast Data'!$C:$C,Z$6,'Forecast Data'!$B:$B,$D148)</f>
        <v>1117</v>
      </c>
      <c r="AA148" s="11">
        <f>SUMIFS('Forecast Data'!$D:$D,'Forecast Data'!$C:$C,AA$6,'Forecast Data'!$B:$B,$D148)</f>
        <v>1121</v>
      </c>
      <c r="AB148" s="11">
        <f>SUMIFS('Forecast Data'!$D:$D,'Forecast Data'!$C:$C,AB$6,'Forecast Data'!$B:$B,$D148)</f>
        <v>1151</v>
      </c>
      <c r="AC148" s="11">
        <f>SUMIFS('Forecast Data'!$D:$D,'Forecast Data'!$C:$C,AC$6,'Forecast Data'!$B:$B,$D148)</f>
        <v>1156</v>
      </c>
      <c r="AD148" s="11">
        <f>SUMIFS('Forecast Data'!$D:$D,'Forecast Data'!$C:$C,AD$6,'Forecast Data'!$B:$B,$D148)</f>
        <v>1155</v>
      </c>
      <c r="AE148" s="11">
        <f>SUMIFS('Forecast Data'!$D:$D,'Forecast Data'!$C:$C,AE$6,'Forecast Data'!$B:$B,$D148)</f>
        <v>1155</v>
      </c>
      <c r="AF148" s="11">
        <f>SUMIFS('Forecast Data'!$D:$D,'Forecast Data'!$C:$C,AF$6,'Forecast Data'!$B:$B,$D148)</f>
        <v>1144</v>
      </c>
      <c r="AG148" s="11">
        <f>SUMIFS('Forecast Data'!$D:$D,'Forecast Data'!$C:$C,AG$6,'Forecast Data'!$B:$B,$D148)</f>
        <v>1140</v>
      </c>
      <c r="AH148" s="11">
        <f>SUMIFS('Forecast Data'!$D:$D,'Forecast Data'!$C:$C,AH$6,'Forecast Data'!$B:$B,$D148)</f>
        <v>1158</v>
      </c>
      <c r="AI148" s="1"/>
      <c r="AJ148" s="12">
        <f>IF(SUMIFS('Forecast Data'!$E:$E,'Forecast Data'!$C:$C,AJ$6,'Forecast Data'!$B:$B,$D148)=0,"",SUMIFS('Forecast Data'!$E:$E,'Forecast Data'!$C:$C,AJ$6,'Forecast Data'!$B:$B,$D148))</f>
        <v>0.04</v>
      </c>
      <c r="AK148" s="12">
        <f>IF(SUMIFS('Forecast Data'!$E:$E,'Forecast Data'!$C:$C,AK$6,'Forecast Data'!$B:$B,$D148)=0,"",SUMIFS('Forecast Data'!$E:$E,'Forecast Data'!$C:$C,AK$6,'Forecast Data'!$B:$B,$D148))</f>
        <v>-0.11</v>
      </c>
      <c r="AL148" s="12">
        <f>IF(SUMIFS('Forecast Data'!$E:$E,'Forecast Data'!$C:$C,AL$6,'Forecast Data'!$B:$B,$D148)=0,"",SUMIFS('Forecast Data'!$E:$E,'Forecast Data'!$C:$C,AL$6,'Forecast Data'!$B:$B,$D148))</f>
        <v>-0.05</v>
      </c>
      <c r="AM148" s="12">
        <f>IF(SUMIFS('Forecast Data'!$E:$E,'Forecast Data'!$C:$C,AM$6,'Forecast Data'!$B:$B,$D148)=0,"",SUMIFS('Forecast Data'!$E:$E,'Forecast Data'!$C:$C,AM$6,'Forecast Data'!$B:$B,$D148))</f>
        <v>-0.04</v>
      </c>
      <c r="AN148" s="12">
        <f>IF(SUMIFS('Forecast Data'!$E:$E,'Forecast Data'!$C:$C,AN$6,'Forecast Data'!$B:$B,$D148)=0,"",SUMIFS('Forecast Data'!$E:$E,'Forecast Data'!$C:$C,AN$6,'Forecast Data'!$B:$B,$D148))</f>
        <v>0.03</v>
      </c>
      <c r="AO148" s="12">
        <f>IF(SUMIFS('Forecast Data'!$E:$E,'Forecast Data'!$C:$C,AO$6,'Forecast Data'!$B:$B,$D148)=0,"",SUMIFS('Forecast Data'!$E:$E,'Forecast Data'!$C:$C,AO$6,'Forecast Data'!$B:$B,$D148))</f>
        <v>-0.02</v>
      </c>
      <c r="AP148" s="12">
        <f>IF(SUMIFS('Forecast Data'!$E:$E,'Forecast Data'!$C:$C,AP$6,'Forecast Data'!$B:$B,$D148)=0,"",SUMIFS('Forecast Data'!$E:$E,'Forecast Data'!$C:$C,AP$6,'Forecast Data'!$B:$B,$D148))</f>
        <v>-0.02</v>
      </c>
      <c r="AQ148" s="12">
        <f>IF(SUMIFS('Forecast Data'!$E:$E,'Forecast Data'!$C:$C,AQ$6,'Forecast Data'!$B:$B,$D148)=0,"",SUMIFS('Forecast Data'!$E:$E,'Forecast Data'!$C:$C,AQ$6,'Forecast Data'!$B:$B,$D148))</f>
        <v>-0.05</v>
      </c>
      <c r="AR148" s="12">
        <f>IF(SUMIFS('Forecast Data'!$E:$E,'Forecast Data'!$C:$C,AR$6,'Forecast Data'!$B:$B,$D148)=0,"",SUMIFS('Forecast Data'!$E:$E,'Forecast Data'!$C:$C,AR$6,'Forecast Data'!$B:$B,$D148))</f>
        <v>-0.06</v>
      </c>
      <c r="AS148" s="12">
        <f>IF(SUMIFS('Forecast Data'!$E:$E,'Forecast Data'!$C:$C,AS$6,'Forecast Data'!$B:$B,$D148)=0,"",SUMIFS('Forecast Data'!$E:$E,'Forecast Data'!$C:$C,AS$6,'Forecast Data'!$B:$B,$D148))</f>
        <v>-0.01</v>
      </c>
      <c r="AT148" s="12" t="str">
        <f>IF(SUMIFS('Forecast Data'!$E:$E,'Forecast Data'!$C:$C,AT$6,'Forecast Data'!$B:$B,$D148)=0,"",SUMIFS('Forecast Data'!$E:$E,'Forecast Data'!$C:$C,AT$6,'Forecast Data'!$B:$B,$D148))</f>
        <v/>
      </c>
      <c r="AU148" s="12">
        <f>IF(SUMIFS('Forecast Data'!$E:$E,'Forecast Data'!$C:$C,AU$6,'Forecast Data'!$B:$B,$D148)=0,"",SUMIFS('Forecast Data'!$E:$E,'Forecast Data'!$C:$C,AU$6,'Forecast Data'!$B:$B,$D148))</f>
        <v>-0.14000000000000001</v>
      </c>
      <c r="AV148" s="1"/>
      <c r="AW148" s="11">
        <f>SUMIFS('OP Units'!E:E,'OP Units'!$A:$A,$D148)</f>
        <v>1231</v>
      </c>
      <c r="AX148" s="11">
        <f>SUMIFS('OP Units'!F:F,'OP Units'!$A:$A,$D148)</f>
        <v>1137</v>
      </c>
      <c r="AY148" s="11">
        <f>SUMIFS('OP Units'!G:G,'OP Units'!$A:$A,$D148)</f>
        <v>1307</v>
      </c>
      <c r="AZ148" s="11">
        <f>SUMIFS('OP Units'!H:H,'OP Units'!$A:$A,$D148)</f>
        <v>1228</v>
      </c>
      <c r="BA148" s="11">
        <f>SUMIFS('OP Units'!I:I,'OP Units'!$A:$A,$D148)</f>
        <v>1315</v>
      </c>
      <c r="BB148" s="11">
        <f>SUMIFS('OP Units'!J:J,'OP Units'!$A:$A,$D148)</f>
        <v>1384</v>
      </c>
      <c r="BC148" s="11">
        <f>SUMIFS('OP Units'!K:K,'OP Units'!$A:$A,$D148)</f>
        <v>1376</v>
      </c>
      <c r="BD148" s="11">
        <f>SUMIFS('OP Units'!L:L,'OP Units'!$A:$A,$D148)</f>
        <v>1177</v>
      </c>
      <c r="BE148" s="11">
        <f>SUMIFS('OP Units'!M:M,'OP Units'!$A:$A,$D148)</f>
        <v>1324</v>
      </c>
      <c r="BF148" s="11">
        <f>SUMIFS('OP Units'!N:N,'OP Units'!$A:$A,$D148)</f>
        <v>1268</v>
      </c>
      <c r="BG148" s="11">
        <f>SUMIFS('OP Units'!O:O,'OP Units'!$A:$A,$D148)</f>
        <v>1556</v>
      </c>
      <c r="BH148" s="11">
        <f>SUMIFS('OP Units'!P:P,'OP Units'!$A:$A,$D148)</f>
        <v>1491</v>
      </c>
      <c r="BI148" s="1"/>
      <c r="BJ148" s="12">
        <f>IFERROR((SUMIFS('OP Units'!E:E,'OP Units'!$A:$A,$D148)-SUMIFS('Forecast Data'!$H:$H,'Forecast Data'!$C:$C,BJ$6,'Forecast Data'!$B:$B,$D148))/SUMIFS('Forecast Data'!$H:$H,'Forecast Data'!$C:$C,BJ$6,'Forecast Data'!$B:$B,$D148),"")</f>
        <v>0.12215132178669097</v>
      </c>
      <c r="BK148" s="12">
        <f>IFERROR((SUMIFS('OP Units'!F:F,'OP Units'!$A:$A,$D148)-SUMIFS('Forecast Data'!$H:$H,'Forecast Data'!$C:$C,BK$6,'Forecast Data'!$B:$B,$D148))/SUMIFS('Forecast Data'!$H:$H,'Forecast Data'!$C:$C,BK$6,'Forecast Data'!$B:$B,$D148),"")</f>
        <v>-0.122007722007722</v>
      </c>
      <c r="BL148" s="12">
        <f>IFERROR((SUMIFS('OP Units'!G:G,'OP Units'!$A:$A,$D148)-SUMIFS('Forecast Data'!$H:$H,'Forecast Data'!$C:$C,BL$6,'Forecast Data'!$B:$B,$D148))/SUMIFS('Forecast Data'!$H:$H,'Forecast Data'!$C:$C,BL$6,'Forecast Data'!$B:$B,$D148),"")</f>
        <v>8.5548172757475088E-2</v>
      </c>
      <c r="BM148" s="12">
        <f>IFERROR((SUMIFS('OP Units'!H:H,'OP Units'!$A:$A,$D148)-SUMIFS('Forecast Data'!$H:$H,'Forecast Data'!$C:$C,BM$6,'Forecast Data'!$B:$B,$D148))/SUMIFS('Forecast Data'!$H:$H,'Forecast Data'!$C:$C,BM$6,'Forecast Data'!$B:$B,$D148),"")</f>
        <v>5.1369863013698627E-2</v>
      </c>
      <c r="BN148" s="12">
        <f>IFERROR((SUMIFS('OP Units'!I:I,'OP Units'!$A:$A,$D148)-SUMIFS('Forecast Data'!$H:$H,'Forecast Data'!$C:$C,BN$6,'Forecast Data'!$B:$B,$D148))/SUMIFS('Forecast Data'!$H:$H,'Forecast Data'!$C:$C,BN$6,'Forecast Data'!$B:$B,$D148),"")</f>
        <v>0.21421975992613113</v>
      </c>
      <c r="BO148" s="12">
        <f>IFERROR((SUMIFS('OP Units'!J:J,'OP Units'!$A:$A,$D148)-SUMIFS('Forecast Data'!$H:$H,'Forecast Data'!$C:$C,BO$6,'Forecast Data'!$B:$B,$D148))/SUMIFS('Forecast Data'!$H:$H,'Forecast Data'!$C:$C,BO$6,'Forecast Data'!$B:$B,$D148),"")</f>
        <v>0.17687074829931973</v>
      </c>
      <c r="BP148" s="12">
        <f>IFERROR((SUMIFS('OP Units'!K:K,'OP Units'!$A:$A,$D148)-SUMIFS('Forecast Data'!$H:$H,'Forecast Data'!$C:$C,BP$6,'Forecast Data'!$B:$B,$D148))/SUMIFS('Forecast Data'!$H:$H,'Forecast Data'!$C:$C,BP$6,'Forecast Data'!$B:$B,$D148),"")</f>
        <v>0.16907391673746813</v>
      </c>
      <c r="BQ148" s="12">
        <f>IFERROR((SUMIFS('OP Units'!L:L,'OP Units'!$A:$A,$D148)-SUMIFS('Forecast Data'!$H:$H,'Forecast Data'!$C:$C,BQ$6,'Forecast Data'!$B:$B,$D148))/SUMIFS('Forecast Data'!$H:$H,'Forecast Data'!$C:$C,BQ$6,'Forecast Data'!$B:$B,$D148),"")</f>
        <v>-3.5245901639344261E-2</v>
      </c>
      <c r="BR148" s="12">
        <f>IFERROR((SUMIFS('OP Units'!M:M,'OP Units'!$A:$A,$D148)-SUMIFS('Forecast Data'!$H:$H,'Forecast Data'!$C:$C,BR$6,'Forecast Data'!$B:$B,$D148))/SUMIFS('Forecast Data'!$H:$H,'Forecast Data'!$C:$C,BR$6,'Forecast Data'!$B:$B,$D148),"")</f>
        <v>8.2583810302534755E-2</v>
      </c>
      <c r="BS148" s="12">
        <f>IFERROR((SUMIFS('OP Units'!N:N,'OP Units'!$A:$A,$D148)-SUMIFS('Forecast Data'!$H:$H,'Forecast Data'!$C:$C,BS$6,'Forecast Data'!$B:$B,$D148))/SUMIFS('Forecast Data'!$H:$H,'Forecast Data'!$C:$C,BS$6,'Forecast Data'!$B:$B,$D148),"")</f>
        <v>9.8786828422876949E-2</v>
      </c>
      <c r="BT148" s="12">
        <f>IFERROR((SUMIFS('OP Units'!O:O,'OP Units'!$A:$A,$D148)-SUMIFS('Forecast Data'!$H:$H,'Forecast Data'!$C:$C,BT$6,'Forecast Data'!$B:$B,$D148))/SUMIFS('Forecast Data'!$H:$H,'Forecast Data'!$C:$C,BT$6,'Forecast Data'!$B:$B,$D148),"")</f>
        <v>0.36013986013986016</v>
      </c>
      <c r="BU148" s="12">
        <f>IFERROR((SUMIFS('OP Units'!P:P,'OP Units'!$A:$A,$D148)-SUMIFS('Forecast Data'!$H:$H,'Forecast Data'!$C:$C,BU$6,'Forecast Data'!$B:$B,$D148))/SUMIFS('Forecast Data'!$H:$H,'Forecast Data'!$C:$C,BU$6,'Forecast Data'!$B:$B,$D148),"")</f>
        <v>0.10118168389955687</v>
      </c>
      <c r="BV148" s="12"/>
      <c r="BW148" s="11">
        <f>(SUMIFS('Forecast Data'!H:H,'Forecast Data'!B:B,D148,'Forecast Data'!C:C,BK$6)+SUMIFS('Forecast Data'!H:H,'Forecast Data'!B:B,D148,'Forecast Data'!C:C,BL$6)+SUMIFS('Forecast Data'!H:H,'Forecast Data'!B:B,D148,'Forecast Data'!C:C,BM$6)+SUMIFS('Forecast Data'!H:H,'Forecast Data'!B:B,D148,'Forecast Data'!C:C,BN$6)+SUMIFS('Forecast Data'!H:H,'Forecast Data'!B:B,D148,'Forecast Data'!C:C,BO$6)+SUMIFS('Forecast Data'!H:H,'Forecast Data'!B:B,D148,'Forecast Data'!C:C,BP$6)+SUMIFS('Forecast Data'!H:H,'Forecast Data'!B:B,D148,'Forecast Data'!C:C,BQ$6)+SUMIFS('Forecast Data'!H:H,'Forecast Data'!B:B,D148,'Forecast Data'!C:C,BJ$6))/8</f>
        <v>1177.5</v>
      </c>
      <c r="BX148" s="12">
        <f>IFERROR((SUM(W148:AD148)-(SUMIFS('Forecast Data'!H:H,'Forecast Data'!B:B,B148,'Forecast Data'!C:C,BJ$6)+SUMIFS('Forecast Data'!H:H,'Forecast Data'!B:B,B148,'Forecast Data'!C:C,BK$6)+SUMIFS('Forecast Data'!H:H,'Forecast Data'!B:B,B148,'Forecast Data'!C:C,BL$6)+SUMIFS('Forecast Data'!H:H,'Forecast Data'!B:B,B148,'Forecast Data'!C:C,BM$6)+SUMIFS('Forecast Data'!H:H,'Forecast Data'!B:B,B148,'Forecast Data'!C:C,BN$6)+SUMIFS('Forecast Data'!H:H,'Forecast Data'!B:B,B148,'Forecast Data'!C:C,BO$6)+SUMIFS('Forecast Data'!H:H,'Forecast Data'!B:B,B148,'Forecast Data'!C:C,BP$6)+SUMIFS('Forecast Data'!H:H,'Forecast Data'!B:B,B148,'Forecast Data'!C:C,BQ$6)))/(SUMIFS('Forecast Data'!H:H,'Forecast Data'!B:B,B148,'Forecast Data'!C:C,BJ$6)+SUMIFS('Forecast Data'!H:H,'Forecast Data'!B:B,B148,'Forecast Data'!C:C,BK$6)+SUMIFS('Forecast Data'!H:H,'Forecast Data'!B:B,B148,'Forecast Data'!C:C,BL$6)+SUMIFS('Forecast Data'!H:H,'Forecast Data'!B:B,B148,'Forecast Data'!C:C,BM$6)+SUMIFS('Forecast Data'!H:H,'Forecast Data'!B:B,B148,'Forecast Data'!C:C,BN$6)+SUMIFS('Forecast Data'!H:H,'Forecast Data'!B:B,B148,'Forecast Data'!C:C,BO$6)+SUMIFS('Forecast Data'!H:H,'Forecast Data'!B:B,B148,'Forecast Data'!C:C,BP$6)+SUMIFS('Forecast Data'!H:H,'Forecast Data'!B:B,B148,'Forecast Data'!C:C,BQ$6)),"")</f>
        <v>-2.951167728237792E-2</v>
      </c>
      <c r="BY148" s="12">
        <f t="shared" si="18"/>
        <v>-9.2640337997560598E-5</v>
      </c>
      <c r="BZ148" s="16">
        <f t="shared" si="19"/>
        <v>-2.8574891101135356E-5</v>
      </c>
      <c r="CA148" s="13">
        <f t="shared" si="20"/>
        <v>-6.4065446896425238E-3</v>
      </c>
      <c r="CB148" s="12">
        <f t="shared" si="21"/>
        <v>6.4065446896425238E-5</v>
      </c>
      <c r="CC148" s="12"/>
      <c r="CD148" s="11">
        <f>(SUMIFS('Forecast Data'!H:H,'Forecast Data'!B:B,D148,'Forecast Data'!C:C,BK$6)+SUMIFS('Forecast Data'!H:H,'Forecast Data'!B:B,D148,'Forecast Data'!C:C,BL$6)+SUMIFS('Forecast Data'!H:H,'Forecast Data'!B:B,D148,'Forecast Data'!C:C,BM$6)+SUMIFS('Forecast Data'!H:H,'Forecast Data'!B:B,D148,'Forecast Data'!C:C,BJ$6))/4</f>
        <v>1191</v>
      </c>
      <c r="CE148" s="12">
        <f>IFERROR((SUM(W148:Z148)-(SUMIFS('Forecast Data'!H:H,'Forecast Data'!B:B,D148,'Forecast Data'!C:C,BJ$6)+SUMIFS('Forecast Data'!H:H,'Forecast Data'!B:B,D148,'Forecast Data'!C:C,BK$6)+SUMIFS('Forecast Data'!H:H,'Forecast Data'!B:B,D148,'Forecast Data'!C:C,BL$6)+SUMIFS('Forecast Data'!H:H,'Forecast Data'!B:B,D148,'Forecast Data'!C:C,BM$6)))/(SUMIFS('Forecast Data'!H:H,'Forecast Data'!B:B,D148,'Forecast Data'!C:C,BJ$6)+SUMIFS('Forecast Data'!H:H,'Forecast Data'!B:B,D148,'Forecast Data'!C:C,BK$6)+SUMIFS('Forecast Data'!H:H,'Forecast Data'!B:B,D148,'Forecast Data'!C:C,BL$6)+SUMIFS('Forecast Data'!H:H,'Forecast Data'!B:B,D148,'Forecast Data'!C:C,BM$6)),"")</f>
        <v>-4.3031066330814445E-2</v>
      </c>
      <c r="CF148" s="12">
        <f t="shared" si="22"/>
        <v>-9.2640337997560598E-5</v>
      </c>
      <c r="CG148" s="12">
        <f t="shared" si="23"/>
        <v>-4.2967271505450816E-5</v>
      </c>
      <c r="CH148" s="13">
        <f t="shared" si="24"/>
        <v>-4.9673066492109778E-3</v>
      </c>
      <c r="CI148" s="13"/>
    </row>
    <row r="149" spans="1:87" ht="13.2">
      <c r="A149" s="1"/>
      <c r="B149" t="str">
        <f t="shared" si="48"/>
        <v>Healthforce Superfoods</v>
      </c>
      <c r="D149" t="s">
        <v>182</v>
      </c>
      <c r="E149" s="11">
        <f>SUMIFS('Fin Data'!F:F,'Fin Data'!A:A,D149)</f>
        <v>1424</v>
      </c>
      <c r="F149" s="11">
        <f>SUMIFS('Fin Data with 6 week hist'!I:I,'Fin Data with 6 week hist'!$A:$A,$D149)</f>
        <v>0</v>
      </c>
      <c r="G149" s="11">
        <f>SUMIFS('Fin Data with 6 week hist'!J:J,'Fin Data with 6 week hist'!$A:$A,$D149)</f>
        <v>0</v>
      </c>
      <c r="H149" s="11">
        <f>SUMIFS('Fin Data with 6 week hist'!K:K,'Fin Data with 6 week hist'!$A:$A,$D149)+SUMIFS('Unit Cancellations'!D:D,'Unit Cancellations'!$B:$B,$D149)</f>
        <v>0</v>
      </c>
      <c r="I149" s="11">
        <f>SUMIFS('Fin Data with 6 week hist'!L:L,'Fin Data with 6 week hist'!$A:$A,$D149)+SUMIFS('Unit Cancellations'!E:E,'Unit Cancellations'!$B:$B,$D149)</f>
        <v>0</v>
      </c>
      <c r="J149" s="11">
        <f>SUMIFS('Fin Data with 6 week hist'!M:M,'Fin Data with 6 week hist'!$A:$A,$D149)+SUMIFS('Unit Cancellations'!F:F,'Unit Cancellations'!$B:$B,$D149)</f>
        <v>0</v>
      </c>
      <c r="K149" s="11">
        <f>SUMIFS('Fin Data with 6 week hist'!N:N,'Fin Data with 6 week hist'!$A:$A,$D149)+SUMIFS('Unit Cancellations'!G:G,'Unit Cancellations'!$B:$B,$D149)</f>
        <v>0</v>
      </c>
      <c r="L149" s="11">
        <f>SUMIFS('Fin Data'!AN:AN,'Fin Data'!A:A,D149)</f>
        <v>-0.16666666666666666</v>
      </c>
      <c r="M149" s="12">
        <f>IFERROR(SUMIFS('Fin Data'!AO:AO,'Fin Data'!A:A,D149),"")</f>
        <v>-1.0001170411985019</v>
      </c>
      <c r="N149" s="1"/>
      <c r="O149" s="11">
        <f t="shared" si="12"/>
        <v>14</v>
      </c>
      <c r="P149" s="12">
        <f t="shared" si="13"/>
        <v>-0.99010600706713781</v>
      </c>
      <c r="Q149" s="1"/>
      <c r="R149" s="11">
        <f t="shared" si="14"/>
        <v>14</v>
      </c>
      <c r="S149" s="12">
        <f t="shared" si="15"/>
        <v>-0.98965644625046179</v>
      </c>
      <c r="T149" s="11">
        <f t="shared" si="16"/>
        <v>0</v>
      </c>
      <c r="U149" s="1" t="e">
        <f t="shared" si="47"/>
        <v>#REF!</v>
      </c>
      <c r="V149" s="1"/>
      <c r="W149" s="11">
        <f>SUMIFS('Forecast Data'!$D:$D,'Forecast Data'!$C:$C,W$6,'Forecast Data'!$B:$B,$D149)</f>
        <v>14</v>
      </c>
      <c r="X149" s="11">
        <f>SUMIFS('Forecast Data'!$D:$D,'Forecast Data'!$C:$C,X$6,'Forecast Data'!$B:$B,$D149)</f>
        <v>14</v>
      </c>
      <c r="Y149" s="11">
        <f>SUMIFS('Forecast Data'!$D:$D,'Forecast Data'!$C:$C,Y$6,'Forecast Data'!$B:$B,$D149)</f>
        <v>14</v>
      </c>
      <c r="Z149" s="11">
        <f>SUMIFS('Forecast Data'!$D:$D,'Forecast Data'!$C:$C,Z$6,'Forecast Data'!$B:$B,$D149)</f>
        <v>14</v>
      </c>
      <c r="AA149" s="11">
        <f>SUMIFS('Forecast Data'!$D:$D,'Forecast Data'!$C:$C,AA$6,'Forecast Data'!$B:$B,$D149)</f>
        <v>14</v>
      </c>
      <c r="AB149" s="11">
        <f>SUMIFS('Forecast Data'!$D:$D,'Forecast Data'!$C:$C,AB$6,'Forecast Data'!$B:$B,$D149)</f>
        <v>14</v>
      </c>
      <c r="AC149" s="11">
        <f>SUMIFS('Forecast Data'!$D:$D,'Forecast Data'!$C:$C,AC$6,'Forecast Data'!$B:$B,$D149)</f>
        <v>14</v>
      </c>
      <c r="AD149" s="11">
        <f>SUMIFS('Forecast Data'!$D:$D,'Forecast Data'!$C:$C,AD$6,'Forecast Data'!$B:$B,$D149)</f>
        <v>14</v>
      </c>
      <c r="AE149" s="11">
        <f>SUMIFS('Forecast Data'!$D:$D,'Forecast Data'!$C:$C,AE$6,'Forecast Data'!$B:$B,$D149)</f>
        <v>5</v>
      </c>
      <c r="AF149" s="11">
        <f>SUMIFS('Forecast Data'!$D:$D,'Forecast Data'!$C:$C,AF$6,'Forecast Data'!$B:$B,$D149)</f>
        <v>4</v>
      </c>
      <c r="AG149" s="11">
        <f>SUMIFS('Forecast Data'!$D:$D,'Forecast Data'!$C:$C,AG$6,'Forecast Data'!$B:$B,$D149)</f>
        <v>4</v>
      </c>
      <c r="AH149" s="11">
        <f>SUMIFS('Forecast Data'!$D:$D,'Forecast Data'!$C:$C,AH$6,'Forecast Data'!$B:$B,$D149)</f>
        <v>4</v>
      </c>
      <c r="AI149" s="1"/>
      <c r="AJ149" s="12">
        <f>IF(SUMIFS('Forecast Data'!$E:$E,'Forecast Data'!$C:$C,AJ$6,'Forecast Data'!$B:$B,$D149)=0,"",SUMIFS('Forecast Data'!$E:$E,'Forecast Data'!$C:$C,AJ$6,'Forecast Data'!$B:$B,$D149))</f>
        <v>-0.99</v>
      </c>
      <c r="AK149" s="12">
        <f>IF(SUMIFS('Forecast Data'!$E:$E,'Forecast Data'!$C:$C,AK$6,'Forecast Data'!$B:$B,$D149)=0,"",SUMIFS('Forecast Data'!$E:$E,'Forecast Data'!$C:$C,AK$6,'Forecast Data'!$B:$B,$D149))</f>
        <v>-0.99</v>
      </c>
      <c r="AL149" s="12">
        <f>IF(SUMIFS('Forecast Data'!$E:$E,'Forecast Data'!$C:$C,AL$6,'Forecast Data'!$B:$B,$D149)=0,"",SUMIFS('Forecast Data'!$E:$E,'Forecast Data'!$C:$C,AL$6,'Forecast Data'!$B:$B,$D149))</f>
        <v>-0.99</v>
      </c>
      <c r="AM149" s="12">
        <f>IF(SUMIFS('Forecast Data'!$E:$E,'Forecast Data'!$C:$C,AM$6,'Forecast Data'!$B:$B,$D149)=0,"",SUMIFS('Forecast Data'!$E:$E,'Forecast Data'!$C:$C,AM$6,'Forecast Data'!$B:$B,$D149))</f>
        <v>-0.99</v>
      </c>
      <c r="AN149" s="12">
        <f>IF(SUMIFS('Forecast Data'!$E:$E,'Forecast Data'!$C:$C,AN$6,'Forecast Data'!$B:$B,$D149)=0,"",SUMIFS('Forecast Data'!$E:$E,'Forecast Data'!$C:$C,AN$6,'Forecast Data'!$B:$B,$D149))</f>
        <v>-0.99</v>
      </c>
      <c r="AO149" s="12">
        <f>IF(SUMIFS('Forecast Data'!$E:$E,'Forecast Data'!$C:$C,AO$6,'Forecast Data'!$B:$B,$D149)=0,"",SUMIFS('Forecast Data'!$E:$E,'Forecast Data'!$C:$C,AO$6,'Forecast Data'!$B:$B,$D149))</f>
        <v>-0.99</v>
      </c>
      <c r="AP149" s="12">
        <f>IF(SUMIFS('Forecast Data'!$E:$E,'Forecast Data'!$C:$C,AP$6,'Forecast Data'!$B:$B,$D149)=0,"",SUMIFS('Forecast Data'!$E:$E,'Forecast Data'!$C:$C,AP$6,'Forecast Data'!$B:$B,$D149))</f>
        <v>-0.99</v>
      </c>
      <c r="AQ149" s="12">
        <f>IF(SUMIFS('Forecast Data'!$E:$E,'Forecast Data'!$C:$C,AQ$6,'Forecast Data'!$B:$B,$D149)=0,"",SUMIFS('Forecast Data'!$E:$E,'Forecast Data'!$C:$C,AQ$6,'Forecast Data'!$B:$B,$D149))</f>
        <v>-0.99</v>
      </c>
      <c r="AR149" s="12">
        <f>IF(SUMIFS('Forecast Data'!$E:$E,'Forecast Data'!$C:$C,AR$6,'Forecast Data'!$B:$B,$D149)=0,"",SUMIFS('Forecast Data'!$E:$E,'Forecast Data'!$C:$C,AR$6,'Forecast Data'!$B:$B,$D149))</f>
        <v>-1</v>
      </c>
      <c r="AS149" s="12">
        <f>IF(SUMIFS('Forecast Data'!$E:$E,'Forecast Data'!$C:$C,AS$6,'Forecast Data'!$B:$B,$D149)=0,"",SUMIFS('Forecast Data'!$E:$E,'Forecast Data'!$C:$C,AS$6,'Forecast Data'!$B:$B,$D149))</f>
        <v>-1</v>
      </c>
      <c r="AT149" s="12">
        <f>IF(SUMIFS('Forecast Data'!$E:$E,'Forecast Data'!$C:$C,AT$6,'Forecast Data'!$B:$B,$D149)=0,"",SUMIFS('Forecast Data'!$E:$E,'Forecast Data'!$C:$C,AT$6,'Forecast Data'!$B:$B,$D149))</f>
        <v>-1</v>
      </c>
      <c r="AU149" s="12">
        <f>IF(SUMIFS('Forecast Data'!$E:$E,'Forecast Data'!$C:$C,AU$6,'Forecast Data'!$B:$B,$D149)=0,"",SUMIFS('Forecast Data'!$E:$E,'Forecast Data'!$C:$C,AU$6,'Forecast Data'!$B:$B,$D149))</f>
        <v>-1</v>
      </c>
      <c r="AV149" s="1"/>
      <c r="AW149" s="11">
        <f>SUMIFS('OP Units'!E:E,'OP Units'!$A:$A,$D149)</f>
        <v>0</v>
      </c>
      <c r="AX149" s="11">
        <f>SUMIFS('OP Units'!F:F,'OP Units'!$A:$A,$D149)</f>
        <v>0</v>
      </c>
      <c r="AY149" s="11">
        <f>SUMIFS('OP Units'!G:G,'OP Units'!$A:$A,$D149)</f>
        <v>0</v>
      </c>
      <c r="AZ149" s="11">
        <f>SUMIFS('OP Units'!H:H,'OP Units'!$A:$A,$D149)</f>
        <v>0</v>
      </c>
      <c r="BA149" s="11">
        <f>SUMIFS('OP Units'!I:I,'OP Units'!$A:$A,$D149)</f>
        <v>0</v>
      </c>
      <c r="BB149" s="11">
        <f>SUMIFS('OP Units'!J:J,'OP Units'!$A:$A,$D149)</f>
        <v>0</v>
      </c>
      <c r="BC149" s="11">
        <f>SUMIFS('OP Units'!K:K,'OP Units'!$A:$A,$D149)</f>
        <v>0</v>
      </c>
      <c r="BD149" s="11">
        <f>SUMIFS('OP Units'!L:L,'OP Units'!$A:$A,$D149)</f>
        <v>0</v>
      </c>
      <c r="BE149" s="11">
        <f>SUMIFS('OP Units'!M:M,'OP Units'!$A:$A,$D149)</f>
        <v>0</v>
      </c>
      <c r="BF149" s="11">
        <f>SUMIFS('OP Units'!N:N,'OP Units'!$A:$A,$D149)</f>
        <v>0</v>
      </c>
      <c r="BG149" s="11">
        <f>SUMIFS('OP Units'!O:O,'OP Units'!$A:$A,$D149)</f>
        <v>0</v>
      </c>
      <c r="BH149" s="11">
        <f>SUMIFS('OP Units'!P:P,'OP Units'!$A:$A,$D149)</f>
        <v>0</v>
      </c>
      <c r="BI149" s="1"/>
      <c r="BJ149" s="12">
        <f>IFERROR((SUMIFS('OP Units'!E:E,'OP Units'!$A:$A,$D149)-SUMIFS('Forecast Data'!$H:$H,'Forecast Data'!$C:$C,BJ$6,'Forecast Data'!$B:$B,$D149))/SUMIFS('Forecast Data'!$H:$H,'Forecast Data'!$C:$C,BJ$6,'Forecast Data'!$B:$B,$D149),"")</f>
        <v>-1</v>
      </c>
      <c r="BK149" s="12">
        <f>IFERROR((SUMIFS('OP Units'!F:F,'OP Units'!$A:$A,$D149)-SUMIFS('Forecast Data'!$H:$H,'Forecast Data'!$C:$C,BK$6,'Forecast Data'!$B:$B,$D149))/SUMIFS('Forecast Data'!$H:$H,'Forecast Data'!$C:$C,BK$6,'Forecast Data'!$B:$B,$D149),"")</f>
        <v>-1</v>
      </c>
      <c r="BL149" s="12">
        <f>IFERROR((SUMIFS('OP Units'!G:G,'OP Units'!$A:$A,$D149)-SUMIFS('Forecast Data'!$H:$H,'Forecast Data'!$C:$C,BL$6,'Forecast Data'!$B:$B,$D149))/SUMIFS('Forecast Data'!$H:$H,'Forecast Data'!$C:$C,BL$6,'Forecast Data'!$B:$B,$D149),"")</f>
        <v>-1</v>
      </c>
      <c r="BM149" s="12">
        <f>IFERROR((SUMIFS('OP Units'!H:H,'OP Units'!$A:$A,$D149)-SUMIFS('Forecast Data'!$H:$H,'Forecast Data'!$C:$C,BM$6,'Forecast Data'!$B:$B,$D149))/SUMIFS('Forecast Data'!$H:$H,'Forecast Data'!$C:$C,BM$6,'Forecast Data'!$B:$B,$D149),"")</f>
        <v>-1</v>
      </c>
      <c r="BN149" s="12">
        <f>IFERROR((SUMIFS('OP Units'!I:I,'OP Units'!$A:$A,$D149)-SUMIFS('Forecast Data'!$H:$H,'Forecast Data'!$C:$C,BN$6,'Forecast Data'!$B:$B,$D149))/SUMIFS('Forecast Data'!$H:$H,'Forecast Data'!$C:$C,BN$6,'Forecast Data'!$B:$B,$D149),"")</f>
        <v>-1</v>
      </c>
      <c r="BO149" s="12">
        <f>IFERROR((SUMIFS('OP Units'!J:J,'OP Units'!$A:$A,$D149)-SUMIFS('Forecast Data'!$H:$H,'Forecast Data'!$C:$C,BO$6,'Forecast Data'!$B:$B,$D149))/SUMIFS('Forecast Data'!$H:$H,'Forecast Data'!$C:$C,BO$6,'Forecast Data'!$B:$B,$D149),"")</f>
        <v>-1</v>
      </c>
      <c r="BP149" s="12">
        <f>IFERROR((SUMIFS('OP Units'!K:K,'OP Units'!$A:$A,$D149)-SUMIFS('Forecast Data'!$H:$H,'Forecast Data'!$C:$C,BP$6,'Forecast Data'!$B:$B,$D149))/SUMIFS('Forecast Data'!$H:$H,'Forecast Data'!$C:$C,BP$6,'Forecast Data'!$B:$B,$D149),"")</f>
        <v>-1</v>
      </c>
      <c r="BQ149" s="12">
        <f>IFERROR((SUMIFS('OP Units'!L:L,'OP Units'!$A:$A,$D149)-SUMIFS('Forecast Data'!$H:$H,'Forecast Data'!$C:$C,BQ$6,'Forecast Data'!$B:$B,$D149))/SUMIFS('Forecast Data'!$H:$H,'Forecast Data'!$C:$C,BQ$6,'Forecast Data'!$B:$B,$D149),"")</f>
        <v>-1</v>
      </c>
      <c r="BR149" s="12">
        <f>IFERROR((SUMIFS('OP Units'!M:M,'OP Units'!$A:$A,$D149)-SUMIFS('Forecast Data'!$H:$H,'Forecast Data'!$C:$C,BR$6,'Forecast Data'!$B:$B,$D149))/SUMIFS('Forecast Data'!$H:$H,'Forecast Data'!$C:$C,BR$6,'Forecast Data'!$B:$B,$D149),"")</f>
        <v>-1</v>
      </c>
      <c r="BS149" s="12">
        <f>IFERROR((SUMIFS('OP Units'!N:N,'OP Units'!$A:$A,$D149)-SUMIFS('Forecast Data'!$H:$H,'Forecast Data'!$C:$C,BS$6,'Forecast Data'!$B:$B,$D149))/SUMIFS('Forecast Data'!$H:$H,'Forecast Data'!$C:$C,BS$6,'Forecast Data'!$B:$B,$D149),"")</f>
        <v>-1</v>
      </c>
      <c r="BT149" s="12">
        <f>IFERROR((SUMIFS('OP Units'!O:O,'OP Units'!$A:$A,$D149)-SUMIFS('Forecast Data'!$H:$H,'Forecast Data'!$C:$C,BT$6,'Forecast Data'!$B:$B,$D149))/SUMIFS('Forecast Data'!$H:$H,'Forecast Data'!$C:$C,BT$6,'Forecast Data'!$B:$B,$D149),"")</f>
        <v>-1</v>
      </c>
      <c r="BU149" s="12">
        <f>IFERROR((SUMIFS('OP Units'!P:P,'OP Units'!$A:$A,$D149)-SUMIFS('Forecast Data'!$H:$H,'Forecast Data'!$C:$C,BU$6,'Forecast Data'!$B:$B,$D149))/SUMIFS('Forecast Data'!$H:$H,'Forecast Data'!$C:$C,BU$6,'Forecast Data'!$B:$B,$D149),"")</f>
        <v>-1</v>
      </c>
      <c r="BV149" s="12"/>
      <c r="BW149" s="11">
        <f>(SUMIFS('Forecast Data'!H:H,'Forecast Data'!B:B,D149,'Forecast Data'!C:C,BK$6)+SUMIFS('Forecast Data'!H:H,'Forecast Data'!B:B,D149,'Forecast Data'!C:C,BL$6)+SUMIFS('Forecast Data'!H:H,'Forecast Data'!B:B,D149,'Forecast Data'!C:C,BM$6)+SUMIFS('Forecast Data'!H:H,'Forecast Data'!B:B,D149,'Forecast Data'!C:C,BN$6)+SUMIFS('Forecast Data'!H:H,'Forecast Data'!B:B,D149,'Forecast Data'!C:C,BO$6)+SUMIFS('Forecast Data'!H:H,'Forecast Data'!B:B,D149,'Forecast Data'!C:C,BP$6)+SUMIFS('Forecast Data'!H:H,'Forecast Data'!B:B,D149,'Forecast Data'!C:C,BQ$6)+SUMIFS('Forecast Data'!H:H,'Forecast Data'!B:B,D149,'Forecast Data'!C:C,BJ$6))/8</f>
        <v>1353.5</v>
      </c>
      <c r="BX149" s="12">
        <f>IFERROR((SUM(W149:AD149)-(SUMIFS('Forecast Data'!H:H,'Forecast Data'!B:B,B149,'Forecast Data'!C:C,BJ$6)+SUMIFS('Forecast Data'!H:H,'Forecast Data'!B:B,B149,'Forecast Data'!C:C,BK$6)+SUMIFS('Forecast Data'!H:H,'Forecast Data'!B:B,B149,'Forecast Data'!C:C,BL$6)+SUMIFS('Forecast Data'!H:H,'Forecast Data'!B:B,B149,'Forecast Data'!C:C,BM$6)+SUMIFS('Forecast Data'!H:H,'Forecast Data'!B:B,B149,'Forecast Data'!C:C,BN$6)+SUMIFS('Forecast Data'!H:H,'Forecast Data'!B:B,B149,'Forecast Data'!C:C,BO$6)+SUMIFS('Forecast Data'!H:H,'Forecast Data'!B:B,B149,'Forecast Data'!C:C,BP$6)+SUMIFS('Forecast Data'!H:H,'Forecast Data'!B:B,B149,'Forecast Data'!C:C,BQ$6)))/(SUMIFS('Forecast Data'!H:H,'Forecast Data'!B:B,B149,'Forecast Data'!C:C,BJ$6)+SUMIFS('Forecast Data'!H:H,'Forecast Data'!B:B,B149,'Forecast Data'!C:C,BK$6)+SUMIFS('Forecast Data'!H:H,'Forecast Data'!B:B,B149,'Forecast Data'!C:C,BL$6)+SUMIFS('Forecast Data'!H:H,'Forecast Data'!B:B,B149,'Forecast Data'!C:C,BM$6)+SUMIFS('Forecast Data'!H:H,'Forecast Data'!B:B,B149,'Forecast Data'!C:C,BN$6)+SUMIFS('Forecast Data'!H:H,'Forecast Data'!B:B,B149,'Forecast Data'!C:C,BO$6)+SUMIFS('Forecast Data'!H:H,'Forecast Data'!B:B,B149,'Forecast Data'!C:C,BP$6)+SUMIFS('Forecast Data'!H:H,'Forecast Data'!B:B,B149,'Forecast Data'!C:C,BQ$6)),"")</f>
        <v>-0.98965644625046179</v>
      </c>
      <c r="BY149" s="12">
        <f t="shared" si="18"/>
        <v>-1.2178641356756232E-3</v>
      </c>
      <c r="BZ149" s="16">
        <f t="shared" si="19"/>
        <v>-1.1014695433085124E-3</v>
      </c>
      <c r="CA149" s="13">
        <f t="shared" si="20"/>
        <v>-1.1639459236711079E-2</v>
      </c>
      <c r="CB149" s="12">
        <f t="shared" si="21"/>
        <v>1.1639459236711079E-4</v>
      </c>
      <c r="CC149" s="12"/>
      <c r="CD149" s="11">
        <f>(SUMIFS('Forecast Data'!H:H,'Forecast Data'!B:B,D149,'Forecast Data'!C:C,BK$6)+SUMIFS('Forecast Data'!H:H,'Forecast Data'!B:B,D149,'Forecast Data'!C:C,BL$6)+SUMIFS('Forecast Data'!H:H,'Forecast Data'!B:B,D149,'Forecast Data'!C:C,BM$6)+SUMIFS('Forecast Data'!H:H,'Forecast Data'!B:B,D149,'Forecast Data'!C:C,BJ$6))/4</f>
        <v>1415</v>
      </c>
      <c r="CE149" s="12">
        <f>IFERROR((SUM(W149:Z149)-(SUMIFS('Forecast Data'!H:H,'Forecast Data'!B:B,D149,'Forecast Data'!C:C,BJ$6)+SUMIFS('Forecast Data'!H:H,'Forecast Data'!B:B,D149,'Forecast Data'!C:C,BK$6)+SUMIFS('Forecast Data'!H:H,'Forecast Data'!B:B,D149,'Forecast Data'!C:C,BL$6)+SUMIFS('Forecast Data'!H:H,'Forecast Data'!B:B,D149,'Forecast Data'!C:C,BM$6)))/(SUMIFS('Forecast Data'!H:H,'Forecast Data'!B:B,D149,'Forecast Data'!C:C,BJ$6)+SUMIFS('Forecast Data'!H:H,'Forecast Data'!B:B,D149,'Forecast Data'!C:C,BK$6)+SUMIFS('Forecast Data'!H:H,'Forecast Data'!B:B,D149,'Forecast Data'!C:C,BL$6)+SUMIFS('Forecast Data'!H:H,'Forecast Data'!B:B,D149,'Forecast Data'!C:C,BM$6)),"")</f>
        <v>-0.99010600706713781</v>
      </c>
      <c r="CF149" s="12">
        <f t="shared" si="22"/>
        <v>-1.2178641356756232E-3</v>
      </c>
      <c r="CG149" s="12">
        <f t="shared" si="23"/>
        <v>-1.1745784854465678E-3</v>
      </c>
      <c r="CH149" s="13">
        <f t="shared" si="24"/>
        <v>-4.3285650229055389E-3</v>
      </c>
      <c r="CI149" s="13"/>
    </row>
    <row r="150" spans="1:87" ht="13.2">
      <c r="A150" s="1"/>
      <c r="B150" t="str">
        <f t="shared" si="48"/>
        <v>Concept Labs</v>
      </c>
      <c r="D150" t="s">
        <v>183</v>
      </c>
      <c r="E150" s="11">
        <f>SUMIFS('Fin Data'!F:F,'Fin Data'!A:A,D150)</f>
        <v>0</v>
      </c>
      <c r="F150" s="11">
        <f>SUMIFS('Fin Data with 6 week hist'!I:I,'Fin Data with 6 week hist'!$A:$A,$D150)</f>
        <v>0</v>
      </c>
      <c r="G150" s="11">
        <f>SUMIFS('Fin Data with 6 week hist'!J:J,'Fin Data with 6 week hist'!$A:$A,$D150)</f>
        <v>0</v>
      </c>
      <c r="H150" s="11">
        <f>SUMIFS('Fin Data with 6 week hist'!K:K,'Fin Data with 6 week hist'!$A:$A,$D150)+SUMIFS('Unit Cancellations'!D:D,'Unit Cancellations'!$B:$B,$D150)</f>
        <v>0</v>
      </c>
      <c r="I150" s="11">
        <f>SUMIFS('Fin Data with 6 week hist'!L:L,'Fin Data with 6 week hist'!$A:$A,$D150)+SUMIFS('Unit Cancellations'!E:E,'Unit Cancellations'!$B:$B,$D150)</f>
        <v>0</v>
      </c>
      <c r="J150" s="11">
        <f>SUMIFS('Fin Data with 6 week hist'!M:M,'Fin Data with 6 week hist'!$A:$A,$D150)+SUMIFS('Unit Cancellations'!F:F,'Unit Cancellations'!$B:$B,$D150)</f>
        <v>0</v>
      </c>
      <c r="K150" s="11">
        <f>SUMIFS('Fin Data with 6 week hist'!N:N,'Fin Data with 6 week hist'!$A:$A,$D150)+SUMIFS('Unit Cancellations'!G:G,'Unit Cancellations'!$B:$B,$D150)</f>
        <v>0</v>
      </c>
      <c r="L150" s="11">
        <f>SUMIFS('Fin Data'!AN:AN,'Fin Data'!A:A,D150)</f>
        <v>0</v>
      </c>
      <c r="M150" s="12">
        <f>IFERROR(SUMIFS('Fin Data'!AO:AO,'Fin Data'!A:A,D150),"")</f>
        <v>0</v>
      </c>
      <c r="N150" s="1"/>
      <c r="O150" s="11">
        <f t="shared" si="12"/>
        <v>60</v>
      </c>
      <c r="P150" s="12" t="str">
        <f t="shared" si="13"/>
        <v/>
      </c>
      <c r="Q150" s="1"/>
      <c r="R150" s="11">
        <f t="shared" si="14"/>
        <v>60</v>
      </c>
      <c r="S150" s="12" t="str">
        <f t="shared" si="15"/>
        <v/>
      </c>
      <c r="T150" s="11">
        <f t="shared" si="16"/>
        <v>0</v>
      </c>
      <c r="U150" s="1" t="e">
        <f t="shared" si="47"/>
        <v>#REF!</v>
      </c>
      <c r="V150" s="1"/>
      <c r="W150" s="11">
        <f>SUMIFS('Forecast Data'!$D:$D,'Forecast Data'!$C:$C,W$6,'Forecast Data'!$B:$B,$D150)</f>
        <v>60</v>
      </c>
      <c r="X150" s="11">
        <f>SUMIFS('Forecast Data'!$D:$D,'Forecast Data'!$C:$C,X$6,'Forecast Data'!$B:$B,$D150)</f>
        <v>60</v>
      </c>
      <c r="Y150" s="11">
        <f>SUMIFS('Forecast Data'!$D:$D,'Forecast Data'!$C:$C,Y$6,'Forecast Data'!$B:$B,$D150)</f>
        <v>60</v>
      </c>
      <c r="Z150" s="11">
        <f>SUMIFS('Forecast Data'!$D:$D,'Forecast Data'!$C:$C,Z$6,'Forecast Data'!$B:$B,$D150)</f>
        <v>60</v>
      </c>
      <c r="AA150" s="11">
        <f>SUMIFS('Forecast Data'!$D:$D,'Forecast Data'!$C:$C,AA$6,'Forecast Data'!$B:$B,$D150)</f>
        <v>60</v>
      </c>
      <c r="AB150" s="11">
        <f>SUMIFS('Forecast Data'!$D:$D,'Forecast Data'!$C:$C,AB$6,'Forecast Data'!$B:$B,$D150)</f>
        <v>60</v>
      </c>
      <c r="AC150" s="11">
        <f>SUMIFS('Forecast Data'!$D:$D,'Forecast Data'!$C:$C,AC$6,'Forecast Data'!$B:$B,$D150)</f>
        <v>60</v>
      </c>
      <c r="AD150" s="11">
        <f>SUMIFS('Forecast Data'!$D:$D,'Forecast Data'!$C:$C,AD$6,'Forecast Data'!$B:$B,$D150)</f>
        <v>60</v>
      </c>
      <c r="AE150" s="11">
        <f>SUMIFS('Forecast Data'!$D:$D,'Forecast Data'!$C:$C,AE$6,'Forecast Data'!$B:$B,$D150)</f>
        <v>15</v>
      </c>
      <c r="AF150" s="11">
        <f>SUMIFS('Forecast Data'!$D:$D,'Forecast Data'!$C:$C,AF$6,'Forecast Data'!$B:$B,$D150)</f>
        <v>7</v>
      </c>
      <c r="AG150" s="11">
        <f>SUMIFS('Forecast Data'!$D:$D,'Forecast Data'!$C:$C,AG$6,'Forecast Data'!$B:$B,$D150)</f>
        <v>7</v>
      </c>
      <c r="AH150" s="11">
        <f>SUMIFS('Forecast Data'!$D:$D,'Forecast Data'!$C:$C,AH$6,'Forecast Data'!$B:$B,$D150)</f>
        <v>7</v>
      </c>
      <c r="AI150" s="1"/>
      <c r="AJ150" s="12" t="str">
        <f>IF(SUMIFS('Forecast Data'!$E:$E,'Forecast Data'!$C:$C,AJ$6,'Forecast Data'!$B:$B,$D150)=0,"",SUMIFS('Forecast Data'!$E:$E,'Forecast Data'!$C:$C,AJ$6,'Forecast Data'!$B:$B,$D150))</f>
        <v/>
      </c>
      <c r="AK150" s="12" t="str">
        <f>IF(SUMIFS('Forecast Data'!$E:$E,'Forecast Data'!$C:$C,AK$6,'Forecast Data'!$B:$B,$D150)=0,"",SUMIFS('Forecast Data'!$E:$E,'Forecast Data'!$C:$C,AK$6,'Forecast Data'!$B:$B,$D150))</f>
        <v/>
      </c>
      <c r="AL150" s="12" t="str">
        <f>IF(SUMIFS('Forecast Data'!$E:$E,'Forecast Data'!$C:$C,AL$6,'Forecast Data'!$B:$B,$D150)=0,"",SUMIFS('Forecast Data'!$E:$E,'Forecast Data'!$C:$C,AL$6,'Forecast Data'!$B:$B,$D150))</f>
        <v/>
      </c>
      <c r="AM150" s="12" t="str">
        <f>IF(SUMIFS('Forecast Data'!$E:$E,'Forecast Data'!$C:$C,AM$6,'Forecast Data'!$B:$B,$D150)=0,"",SUMIFS('Forecast Data'!$E:$E,'Forecast Data'!$C:$C,AM$6,'Forecast Data'!$B:$B,$D150))</f>
        <v/>
      </c>
      <c r="AN150" s="12" t="str">
        <f>IF(SUMIFS('Forecast Data'!$E:$E,'Forecast Data'!$C:$C,AN$6,'Forecast Data'!$B:$B,$D150)=0,"",SUMIFS('Forecast Data'!$E:$E,'Forecast Data'!$C:$C,AN$6,'Forecast Data'!$B:$B,$D150))</f>
        <v/>
      </c>
      <c r="AO150" s="12" t="str">
        <f>IF(SUMIFS('Forecast Data'!$E:$E,'Forecast Data'!$C:$C,AO$6,'Forecast Data'!$B:$B,$D150)=0,"",SUMIFS('Forecast Data'!$E:$E,'Forecast Data'!$C:$C,AO$6,'Forecast Data'!$B:$B,$D150))</f>
        <v/>
      </c>
      <c r="AP150" s="12" t="str">
        <f>IF(SUMIFS('Forecast Data'!$E:$E,'Forecast Data'!$C:$C,AP$6,'Forecast Data'!$B:$B,$D150)=0,"",SUMIFS('Forecast Data'!$E:$E,'Forecast Data'!$C:$C,AP$6,'Forecast Data'!$B:$B,$D150))</f>
        <v/>
      </c>
      <c r="AQ150" s="12" t="str">
        <f>IF(SUMIFS('Forecast Data'!$E:$E,'Forecast Data'!$C:$C,AQ$6,'Forecast Data'!$B:$B,$D150)=0,"",SUMIFS('Forecast Data'!$E:$E,'Forecast Data'!$C:$C,AQ$6,'Forecast Data'!$B:$B,$D150))</f>
        <v/>
      </c>
      <c r="AR150" s="12" t="str">
        <f>IF(SUMIFS('Forecast Data'!$E:$E,'Forecast Data'!$C:$C,AR$6,'Forecast Data'!$B:$B,$D150)=0,"",SUMIFS('Forecast Data'!$E:$E,'Forecast Data'!$C:$C,AR$6,'Forecast Data'!$B:$B,$D150))</f>
        <v/>
      </c>
      <c r="AS150" s="12" t="str">
        <f>IF(SUMIFS('Forecast Data'!$E:$E,'Forecast Data'!$C:$C,AS$6,'Forecast Data'!$B:$B,$D150)=0,"",SUMIFS('Forecast Data'!$E:$E,'Forecast Data'!$C:$C,AS$6,'Forecast Data'!$B:$B,$D150))</f>
        <v/>
      </c>
      <c r="AT150" s="12" t="str">
        <f>IF(SUMIFS('Forecast Data'!$E:$E,'Forecast Data'!$C:$C,AT$6,'Forecast Data'!$B:$B,$D150)=0,"",SUMIFS('Forecast Data'!$E:$E,'Forecast Data'!$C:$C,AT$6,'Forecast Data'!$B:$B,$D150))</f>
        <v/>
      </c>
      <c r="AU150" s="12" t="str">
        <f>IF(SUMIFS('Forecast Data'!$E:$E,'Forecast Data'!$C:$C,AU$6,'Forecast Data'!$B:$B,$D150)=0,"",SUMIFS('Forecast Data'!$E:$E,'Forecast Data'!$C:$C,AU$6,'Forecast Data'!$B:$B,$D150))</f>
        <v/>
      </c>
      <c r="AV150" s="1"/>
      <c r="AW150" s="11">
        <f>SUMIFS('OP Units'!E:E,'OP Units'!$A:$A,$D150)</f>
        <v>0</v>
      </c>
      <c r="AX150" s="11">
        <f>SUMIFS('OP Units'!F:F,'OP Units'!$A:$A,$D150)</f>
        <v>0</v>
      </c>
      <c r="AY150" s="11">
        <f>SUMIFS('OP Units'!G:G,'OP Units'!$A:$A,$D150)</f>
        <v>0</v>
      </c>
      <c r="AZ150" s="11">
        <f>SUMIFS('OP Units'!H:H,'OP Units'!$A:$A,$D150)</f>
        <v>0</v>
      </c>
      <c r="BA150" s="11">
        <f>SUMIFS('OP Units'!I:I,'OP Units'!$A:$A,$D150)</f>
        <v>0</v>
      </c>
      <c r="BB150" s="11">
        <f>SUMIFS('OP Units'!J:J,'OP Units'!$A:$A,$D150)</f>
        <v>0</v>
      </c>
      <c r="BC150" s="11">
        <f>SUMIFS('OP Units'!K:K,'OP Units'!$A:$A,$D150)</f>
        <v>0</v>
      </c>
      <c r="BD150" s="11">
        <f>SUMIFS('OP Units'!L:L,'OP Units'!$A:$A,$D150)</f>
        <v>0</v>
      </c>
      <c r="BE150" s="11">
        <f>SUMIFS('OP Units'!M:M,'OP Units'!$A:$A,$D150)</f>
        <v>0</v>
      </c>
      <c r="BF150" s="11">
        <f>SUMIFS('OP Units'!N:N,'OP Units'!$A:$A,$D150)</f>
        <v>0</v>
      </c>
      <c r="BG150" s="11">
        <f>SUMIFS('OP Units'!O:O,'OP Units'!$A:$A,$D150)</f>
        <v>0</v>
      </c>
      <c r="BH150" s="11">
        <f>SUMIFS('OP Units'!P:P,'OP Units'!$A:$A,$D150)</f>
        <v>0</v>
      </c>
      <c r="BI150" s="1"/>
      <c r="BJ150" s="12" t="str">
        <f>IFERROR((SUMIFS('OP Units'!E:E,'OP Units'!$A:$A,$D150)-SUMIFS('Forecast Data'!$H:$H,'Forecast Data'!$C:$C,BJ$6,'Forecast Data'!$B:$B,$D150))/SUMIFS('Forecast Data'!$H:$H,'Forecast Data'!$C:$C,BJ$6,'Forecast Data'!$B:$B,$D150),"")</f>
        <v/>
      </c>
      <c r="BK150" s="12" t="str">
        <f>IFERROR((SUMIFS('OP Units'!F:F,'OP Units'!$A:$A,$D150)-SUMIFS('Forecast Data'!$H:$H,'Forecast Data'!$C:$C,BK$6,'Forecast Data'!$B:$B,$D150))/SUMIFS('Forecast Data'!$H:$H,'Forecast Data'!$C:$C,BK$6,'Forecast Data'!$B:$B,$D150),"")</f>
        <v/>
      </c>
      <c r="BL150" s="12" t="str">
        <f>IFERROR((SUMIFS('OP Units'!G:G,'OP Units'!$A:$A,$D150)-SUMIFS('Forecast Data'!$H:$H,'Forecast Data'!$C:$C,BL$6,'Forecast Data'!$B:$B,$D150))/SUMIFS('Forecast Data'!$H:$H,'Forecast Data'!$C:$C,BL$6,'Forecast Data'!$B:$B,$D150),"")</f>
        <v/>
      </c>
      <c r="BM150" s="12" t="str">
        <f>IFERROR((SUMIFS('OP Units'!H:H,'OP Units'!$A:$A,$D150)-SUMIFS('Forecast Data'!$H:$H,'Forecast Data'!$C:$C,BM$6,'Forecast Data'!$B:$B,$D150))/SUMIFS('Forecast Data'!$H:$H,'Forecast Data'!$C:$C,BM$6,'Forecast Data'!$B:$B,$D150),"")</f>
        <v/>
      </c>
      <c r="BN150" s="12" t="str">
        <f>IFERROR((SUMIFS('OP Units'!I:I,'OP Units'!$A:$A,$D150)-SUMIFS('Forecast Data'!$H:$H,'Forecast Data'!$C:$C,BN$6,'Forecast Data'!$B:$B,$D150))/SUMIFS('Forecast Data'!$H:$H,'Forecast Data'!$C:$C,BN$6,'Forecast Data'!$B:$B,$D150),"")</f>
        <v/>
      </c>
      <c r="BO150" s="12" t="str">
        <f>IFERROR((SUMIFS('OP Units'!J:J,'OP Units'!$A:$A,$D150)-SUMIFS('Forecast Data'!$H:$H,'Forecast Data'!$C:$C,BO$6,'Forecast Data'!$B:$B,$D150))/SUMIFS('Forecast Data'!$H:$H,'Forecast Data'!$C:$C,BO$6,'Forecast Data'!$B:$B,$D150),"")</f>
        <v/>
      </c>
      <c r="BP150" s="12" t="str">
        <f>IFERROR((SUMIFS('OP Units'!K:K,'OP Units'!$A:$A,$D150)-SUMIFS('Forecast Data'!$H:$H,'Forecast Data'!$C:$C,BP$6,'Forecast Data'!$B:$B,$D150))/SUMIFS('Forecast Data'!$H:$H,'Forecast Data'!$C:$C,BP$6,'Forecast Data'!$B:$B,$D150),"")</f>
        <v/>
      </c>
      <c r="BQ150" s="12" t="str">
        <f>IFERROR((SUMIFS('OP Units'!L:L,'OP Units'!$A:$A,$D150)-SUMIFS('Forecast Data'!$H:$H,'Forecast Data'!$C:$C,BQ$6,'Forecast Data'!$B:$B,$D150))/SUMIFS('Forecast Data'!$H:$H,'Forecast Data'!$C:$C,BQ$6,'Forecast Data'!$B:$B,$D150),"")</f>
        <v/>
      </c>
      <c r="BR150" s="12" t="str">
        <f>IFERROR((SUMIFS('OP Units'!M:M,'OP Units'!$A:$A,$D150)-SUMIFS('Forecast Data'!$H:$H,'Forecast Data'!$C:$C,BR$6,'Forecast Data'!$B:$B,$D150))/SUMIFS('Forecast Data'!$H:$H,'Forecast Data'!$C:$C,BR$6,'Forecast Data'!$B:$B,$D150),"")</f>
        <v/>
      </c>
      <c r="BS150" s="12" t="str">
        <f>IFERROR((SUMIFS('OP Units'!N:N,'OP Units'!$A:$A,$D150)-SUMIFS('Forecast Data'!$H:$H,'Forecast Data'!$C:$C,BS$6,'Forecast Data'!$B:$B,$D150))/SUMIFS('Forecast Data'!$H:$H,'Forecast Data'!$C:$C,BS$6,'Forecast Data'!$B:$B,$D150),"")</f>
        <v/>
      </c>
      <c r="BT150" s="12" t="str">
        <f>IFERROR((SUMIFS('OP Units'!O:O,'OP Units'!$A:$A,$D150)-SUMIFS('Forecast Data'!$H:$H,'Forecast Data'!$C:$C,BT$6,'Forecast Data'!$B:$B,$D150))/SUMIFS('Forecast Data'!$H:$H,'Forecast Data'!$C:$C,BT$6,'Forecast Data'!$B:$B,$D150),"")</f>
        <v/>
      </c>
      <c r="BU150" s="12" t="str">
        <f>IFERROR((SUMIFS('OP Units'!P:P,'OP Units'!$A:$A,$D150)-SUMIFS('Forecast Data'!$H:$H,'Forecast Data'!$C:$C,BU$6,'Forecast Data'!$B:$B,$D150))/SUMIFS('Forecast Data'!$H:$H,'Forecast Data'!$C:$C,BU$6,'Forecast Data'!$B:$B,$D150),"")</f>
        <v/>
      </c>
      <c r="BV150" s="12"/>
      <c r="BW150" s="11">
        <f>(SUMIFS('Forecast Data'!H:H,'Forecast Data'!B:B,D150,'Forecast Data'!C:C,BK$6)+SUMIFS('Forecast Data'!H:H,'Forecast Data'!B:B,D150,'Forecast Data'!C:C,BL$6)+SUMIFS('Forecast Data'!H:H,'Forecast Data'!B:B,D150,'Forecast Data'!C:C,BM$6)+SUMIFS('Forecast Data'!H:H,'Forecast Data'!B:B,D150,'Forecast Data'!C:C,BN$6)+SUMIFS('Forecast Data'!H:H,'Forecast Data'!B:B,D150,'Forecast Data'!C:C,BO$6)+SUMIFS('Forecast Data'!H:H,'Forecast Data'!B:B,D150,'Forecast Data'!C:C,BP$6)+SUMIFS('Forecast Data'!H:H,'Forecast Data'!B:B,D150,'Forecast Data'!C:C,BQ$6)+SUMIFS('Forecast Data'!H:H,'Forecast Data'!B:B,D150,'Forecast Data'!C:C,BJ$6))/8</f>
        <v>0</v>
      </c>
      <c r="BX150" s="12" t="str">
        <f>IFERROR((SUM(W150:AD150)-(SUMIFS('Forecast Data'!H:H,'Forecast Data'!B:B,B150,'Forecast Data'!C:C,BJ$6)+SUMIFS('Forecast Data'!H:H,'Forecast Data'!B:B,B150,'Forecast Data'!C:C,BK$6)+SUMIFS('Forecast Data'!H:H,'Forecast Data'!B:B,B150,'Forecast Data'!C:C,BL$6)+SUMIFS('Forecast Data'!H:H,'Forecast Data'!B:B,B150,'Forecast Data'!C:C,BM$6)+SUMIFS('Forecast Data'!H:H,'Forecast Data'!B:B,B150,'Forecast Data'!C:C,BN$6)+SUMIFS('Forecast Data'!H:H,'Forecast Data'!B:B,B150,'Forecast Data'!C:C,BO$6)+SUMIFS('Forecast Data'!H:H,'Forecast Data'!B:B,B150,'Forecast Data'!C:C,BP$6)+SUMIFS('Forecast Data'!H:H,'Forecast Data'!B:B,B150,'Forecast Data'!C:C,BQ$6)))/(SUMIFS('Forecast Data'!H:H,'Forecast Data'!B:B,B150,'Forecast Data'!C:C,BJ$6)+SUMIFS('Forecast Data'!H:H,'Forecast Data'!B:B,B150,'Forecast Data'!C:C,BK$6)+SUMIFS('Forecast Data'!H:H,'Forecast Data'!B:B,B150,'Forecast Data'!C:C,BL$6)+SUMIFS('Forecast Data'!H:H,'Forecast Data'!B:B,B150,'Forecast Data'!C:C,BM$6)+SUMIFS('Forecast Data'!H:H,'Forecast Data'!B:B,B150,'Forecast Data'!C:C,BN$6)+SUMIFS('Forecast Data'!H:H,'Forecast Data'!B:B,B150,'Forecast Data'!C:C,BO$6)+SUMIFS('Forecast Data'!H:H,'Forecast Data'!B:B,B150,'Forecast Data'!C:C,BP$6)+SUMIFS('Forecast Data'!H:H,'Forecast Data'!B:B,B150,'Forecast Data'!C:C,BQ$6)),"")</f>
        <v/>
      </c>
      <c r="BY150" s="12">
        <f t="shared" si="18"/>
        <v>0</v>
      </c>
      <c r="BZ150" s="16">
        <f t="shared" si="19"/>
        <v>4.9337941469586222E-5</v>
      </c>
      <c r="CA150" s="13">
        <f t="shared" si="20"/>
        <v>-4.9337941469586224E-3</v>
      </c>
      <c r="CB150" s="12">
        <f t="shared" si="21"/>
        <v>4.9337941469586222E-5</v>
      </c>
      <c r="CC150" s="12"/>
      <c r="CD150" s="11">
        <f>(SUMIFS('Forecast Data'!H:H,'Forecast Data'!B:B,D150,'Forecast Data'!C:C,BK$6)+SUMIFS('Forecast Data'!H:H,'Forecast Data'!B:B,D150,'Forecast Data'!C:C,BL$6)+SUMIFS('Forecast Data'!H:H,'Forecast Data'!B:B,D150,'Forecast Data'!C:C,BM$6)+SUMIFS('Forecast Data'!H:H,'Forecast Data'!B:B,D150,'Forecast Data'!C:C,BJ$6))/4</f>
        <v>0</v>
      </c>
      <c r="CE150" s="12" t="str">
        <f>IFERROR((SUM(W150:Z150)-(SUMIFS('Forecast Data'!H:H,'Forecast Data'!B:B,D150,'Forecast Data'!C:C,BJ$6)+SUMIFS('Forecast Data'!H:H,'Forecast Data'!B:B,D150,'Forecast Data'!C:C,BK$6)+SUMIFS('Forecast Data'!H:H,'Forecast Data'!B:B,D150,'Forecast Data'!C:C,BL$6)+SUMIFS('Forecast Data'!H:H,'Forecast Data'!B:B,D150,'Forecast Data'!C:C,BM$6)))/(SUMIFS('Forecast Data'!H:H,'Forecast Data'!B:B,D150,'Forecast Data'!C:C,BJ$6)+SUMIFS('Forecast Data'!H:H,'Forecast Data'!B:B,D150,'Forecast Data'!C:C,BK$6)+SUMIFS('Forecast Data'!H:H,'Forecast Data'!B:B,D150,'Forecast Data'!C:C,BL$6)+SUMIFS('Forecast Data'!H:H,'Forecast Data'!B:B,D150,'Forecast Data'!C:C,BM$6)),"")</f>
        <v/>
      </c>
      <c r="CF150" s="12">
        <f t="shared" si="22"/>
        <v>0</v>
      </c>
      <c r="CG150" s="12">
        <f t="shared" si="23"/>
        <v>5.0303147128332666E-5</v>
      </c>
      <c r="CH150" s="13">
        <f t="shared" si="24"/>
        <v>-5.0303147128332665E-3</v>
      </c>
      <c r="CI150" s="13"/>
    </row>
    <row r="151" spans="1:87" ht="13.2">
      <c r="A151" s="1"/>
      <c r="D151" t="s">
        <v>184</v>
      </c>
      <c r="E151" s="17">
        <f>SUMIFS('Fin Data'!F:F,'Fin Data'!A:A,D151)</f>
        <v>0</v>
      </c>
      <c r="F151" s="17">
        <f>SUMIFS('Fin Data with 6 week hist'!I:I,'Fin Data with 6 week hist'!$A:$A,$D151)</f>
        <v>0</v>
      </c>
      <c r="G151" s="17">
        <f>SUMIFS('Fin Data with 6 week hist'!J:J,'Fin Data with 6 week hist'!$A:$A,$D151)</f>
        <v>11</v>
      </c>
      <c r="H151" s="17">
        <f>SUMIFS('Fin Data with 6 week hist'!K:K,'Fin Data with 6 week hist'!$A:$A,$D151)+SUMIFS('Unit Cancellations'!D:D,'Unit Cancellations'!$B:$B,$D151)</f>
        <v>32</v>
      </c>
      <c r="I151" s="17">
        <f>SUMIFS('Fin Data with 6 week hist'!L:L,'Fin Data with 6 week hist'!$A:$A,$D151)+SUMIFS('Unit Cancellations'!E:E,'Unit Cancellations'!$B:$B,$D151)</f>
        <v>107</v>
      </c>
      <c r="J151" s="17">
        <f>SUMIFS('Fin Data with 6 week hist'!M:M,'Fin Data with 6 week hist'!$A:$A,$D151)+SUMIFS('Unit Cancellations'!F:F,'Unit Cancellations'!$B:$B,$D151)</f>
        <v>90</v>
      </c>
      <c r="K151" s="17">
        <f>SUMIFS('Fin Data with 6 week hist'!N:N,'Fin Data with 6 week hist'!$A:$A,$D151)+SUMIFS('Unit Cancellations'!G:G,'Unit Cancellations'!$B:$B,$D151)</f>
        <v>80</v>
      </c>
      <c r="L151" s="17">
        <f>SUMIFS('Fin Data'!AN:AN,'Fin Data'!A:A,D151)</f>
        <v>53</v>
      </c>
      <c r="M151" s="18">
        <f>IFERROR(SUMIFS('Fin Data'!AO:AO,'Fin Data'!A:A,D151),"")</f>
        <v>0</v>
      </c>
      <c r="N151" s="19"/>
      <c r="O151" s="17">
        <f t="shared" si="12"/>
        <v>100.75</v>
      </c>
      <c r="P151" s="18" t="str">
        <f t="shared" si="13"/>
        <v/>
      </c>
      <c r="Q151" s="19"/>
      <c r="R151" s="17">
        <f t="shared" si="14"/>
        <v>101.125</v>
      </c>
      <c r="S151" s="18" t="str">
        <f t="shared" si="15"/>
        <v/>
      </c>
      <c r="T151" s="17">
        <f t="shared" si="16"/>
        <v>0</v>
      </c>
      <c r="U151" s="20" t="e">
        <f>#REF!</f>
        <v>#REF!</v>
      </c>
      <c r="V151" s="19"/>
      <c r="W151" s="17">
        <f>SUMIFS('Forecast Data'!$D:$D,'Forecast Data'!$C:$C,W$6,'Forecast Data'!$B:$B,$D151)</f>
        <v>100</v>
      </c>
      <c r="X151" s="17">
        <f>SUMIFS('Forecast Data'!$D:$D,'Forecast Data'!$C:$C,X$6,'Forecast Data'!$B:$B,$D151)</f>
        <v>101</v>
      </c>
      <c r="Y151" s="17">
        <f>SUMIFS('Forecast Data'!$D:$D,'Forecast Data'!$C:$C,Y$6,'Forecast Data'!$B:$B,$D151)</f>
        <v>101</v>
      </c>
      <c r="Z151" s="17">
        <f>SUMIFS('Forecast Data'!$D:$D,'Forecast Data'!$C:$C,Z$6,'Forecast Data'!$B:$B,$D151)</f>
        <v>101</v>
      </c>
      <c r="AA151" s="17">
        <f>SUMIFS('Forecast Data'!$D:$D,'Forecast Data'!$C:$C,AA$6,'Forecast Data'!$B:$B,$D151)</f>
        <v>105</v>
      </c>
      <c r="AB151" s="17">
        <f>SUMIFS('Forecast Data'!$D:$D,'Forecast Data'!$C:$C,AB$6,'Forecast Data'!$B:$B,$D151)</f>
        <v>103</v>
      </c>
      <c r="AC151" s="17">
        <f>SUMIFS('Forecast Data'!$D:$D,'Forecast Data'!$C:$C,AC$6,'Forecast Data'!$B:$B,$D151)</f>
        <v>100</v>
      </c>
      <c r="AD151" s="17">
        <f>SUMIFS('Forecast Data'!$D:$D,'Forecast Data'!$C:$C,AD$6,'Forecast Data'!$B:$B,$D151)</f>
        <v>98</v>
      </c>
      <c r="AE151" s="17">
        <f>SUMIFS('Forecast Data'!$D:$D,'Forecast Data'!$C:$C,AE$6,'Forecast Data'!$B:$B,$D151)</f>
        <v>98</v>
      </c>
      <c r="AF151" s="17">
        <f>SUMIFS('Forecast Data'!$D:$D,'Forecast Data'!$C:$C,AF$6,'Forecast Data'!$B:$B,$D151)</f>
        <v>96</v>
      </c>
      <c r="AG151" s="17">
        <f>SUMIFS('Forecast Data'!$D:$D,'Forecast Data'!$C:$C,AG$6,'Forecast Data'!$B:$B,$D151)</f>
        <v>96</v>
      </c>
      <c r="AH151" s="17">
        <f>SUMIFS('Forecast Data'!$D:$D,'Forecast Data'!$C:$C,AH$6,'Forecast Data'!$B:$B,$D151)</f>
        <v>96</v>
      </c>
      <c r="AI151" s="19"/>
      <c r="AJ151" s="18" t="str">
        <f>IF(SUMIFS('Forecast Data'!$E:$E,'Forecast Data'!$C:$C,AJ$6,'Forecast Data'!$B:$B,$D151)=0,"",SUMIFS('Forecast Data'!$E:$E,'Forecast Data'!$C:$C,AJ$6,'Forecast Data'!$B:$B,$D151))</f>
        <v/>
      </c>
      <c r="AK151" s="18" t="str">
        <f>IF(SUMIFS('Forecast Data'!$E:$E,'Forecast Data'!$C:$C,AK$6,'Forecast Data'!$B:$B,$D151)=0,"",SUMIFS('Forecast Data'!$E:$E,'Forecast Data'!$C:$C,AK$6,'Forecast Data'!$B:$B,$D151))</f>
        <v/>
      </c>
      <c r="AL151" s="18" t="str">
        <f>IF(SUMIFS('Forecast Data'!$E:$E,'Forecast Data'!$C:$C,AL$6,'Forecast Data'!$B:$B,$D151)=0,"",SUMIFS('Forecast Data'!$E:$E,'Forecast Data'!$C:$C,AL$6,'Forecast Data'!$B:$B,$D151))</f>
        <v/>
      </c>
      <c r="AM151" s="18" t="str">
        <f>IF(SUMIFS('Forecast Data'!$E:$E,'Forecast Data'!$C:$C,AM$6,'Forecast Data'!$B:$B,$D151)=0,"",SUMIFS('Forecast Data'!$E:$E,'Forecast Data'!$C:$C,AM$6,'Forecast Data'!$B:$B,$D151))</f>
        <v/>
      </c>
      <c r="AN151" s="18" t="str">
        <f>IF(SUMIFS('Forecast Data'!$E:$E,'Forecast Data'!$C:$C,AN$6,'Forecast Data'!$B:$B,$D151)=0,"",SUMIFS('Forecast Data'!$E:$E,'Forecast Data'!$C:$C,AN$6,'Forecast Data'!$B:$B,$D151))</f>
        <v/>
      </c>
      <c r="AO151" s="18" t="str">
        <f>IF(SUMIFS('Forecast Data'!$E:$E,'Forecast Data'!$C:$C,AO$6,'Forecast Data'!$B:$B,$D151)=0,"",SUMIFS('Forecast Data'!$E:$E,'Forecast Data'!$C:$C,AO$6,'Forecast Data'!$B:$B,$D151))</f>
        <v/>
      </c>
      <c r="AP151" s="18" t="str">
        <f>IF(SUMIFS('Forecast Data'!$E:$E,'Forecast Data'!$C:$C,AP$6,'Forecast Data'!$B:$B,$D151)=0,"",SUMIFS('Forecast Data'!$E:$E,'Forecast Data'!$C:$C,AP$6,'Forecast Data'!$B:$B,$D151))</f>
        <v/>
      </c>
      <c r="AQ151" s="18" t="str">
        <f>IF(SUMIFS('Forecast Data'!$E:$E,'Forecast Data'!$C:$C,AQ$6,'Forecast Data'!$B:$B,$D151)=0,"",SUMIFS('Forecast Data'!$E:$E,'Forecast Data'!$C:$C,AQ$6,'Forecast Data'!$B:$B,$D151))</f>
        <v/>
      </c>
      <c r="AR151" s="18" t="str">
        <f>IF(SUMIFS('Forecast Data'!$E:$E,'Forecast Data'!$C:$C,AR$6,'Forecast Data'!$B:$B,$D151)=0,"",SUMIFS('Forecast Data'!$E:$E,'Forecast Data'!$C:$C,AR$6,'Forecast Data'!$B:$B,$D151))</f>
        <v/>
      </c>
      <c r="AS151" s="18" t="str">
        <f>IF(SUMIFS('Forecast Data'!$E:$E,'Forecast Data'!$C:$C,AS$6,'Forecast Data'!$B:$B,$D151)=0,"",SUMIFS('Forecast Data'!$E:$E,'Forecast Data'!$C:$C,AS$6,'Forecast Data'!$B:$B,$D151))</f>
        <v/>
      </c>
      <c r="AT151" s="18" t="str">
        <f>IF(SUMIFS('Forecast Data'!$E:$E,'Forecast Data'!$C:$C,AT$6,'Forecast Data'!$B:$B,$D151)=0,"",SUMIFS('Forecast Data'!$E:$E,'Forecast Data'!$C:$C,AT$6,'Forecast Data'!$B:$B,$D151))</f>
        <v/>
      </c>
      <c r="AU151" s="18" t="str">
        <f>IF(SUMIFS('Forecast Data'!$E:$E,'Forecast Data'!$C:$C,AU$6,'Forecast Data'!$B:$B,$D151)=0,"",SUMIFS('Forecast Data'!$E:$E,'Forecast Data'!$C:$C,AU$6,'Forecast Data'!$B:$B,$D151))</f>
        <v/>
      </c>
      <c r="AV151" s="19"/>
      <c r="AW151" s="11">
        <f>SUMIFS('OP Units'!E:E,'OP Units'!$A:$A,$D151)</f>
        <v>0</v>
      </c>
      <c r="AX151" s="11">
        <f>SUMIFS('OP Units'!F:F,'OP Units'!$A:$A,$D151)</f>
        <v>0</v>
      </c>
      <c r="AY151" s="11">
        <f>SUMIFS('OP Units'!G:G,'OP Units'!$A:$A,$D151)</f>
        <v>0</v>
      </c>
      <c r="AZ151" s="11">
        <f>SUMIFS('OP Units'!H:H,'OP Units'!$A:$A,$D151)</f>
        <v>0</v>
      </c>
      <c r="BA151" s="11">
        <f>SUMIFS('OP Units'!I:I,'OP Units'!$A:$A,$D151)</f>
        <v>0</v>
      </c>
      <c r="BB151" s="11">
        <f>SUMIFS('OP Units'!J:J,'OP Units'!$A:$A,$D151)</f>
        <v>0</v>
      </c>
      <c r="BC151" s="11">
        <f>SUMIFS('OP Units'!K:K,'OP Units'!$A:$A,$D151)</f>
        <v>0</v>
      </c>
      <c r="BD151" s="11">
        <f>SUMIFS('OP Units'!L:L,'OP Units'!$A:$A,$D151)</f>
        <v>0</v>
      </c>
      <c r="BE151" s="11">
        <f>SUMIFS('OP Units'!M:M,'OP Units'!$A:$A,$D151)</f>
        <v>0</v>
      </c>
      <c r="BF151" s="11">
        <f>SUMIFS('OP Units'!N:N,'OP Units'!$A:$A,$D151)</f>
        <v>0</v>
      </c>
      <c r="BG151" s="11">
        <f>SUMIFS('OP Units'!O:O,'OP Units'!$A:$A,$D151)</f>
        <v>0</v>
      </c>
      <c r="BH151" s="11">
        <f>SUMIFS('OP Units'!P:P,'OP Units'!$A:$A,$D151)</f>
        <v>0</v>
      </c>
      <c r="BI151" s="19"/>
      <c r="BJ151" s="12" t="str">
        <f>IFERROR((SUMIFS('OP Units'!E:E,'OP Units'!$A:$A,$D151)-SUMIFS('Forecast Data'!$H:$H,'Forecast Data'!$C:$C,BJ$6,'Forecast Data'!$B:$B,$D151))/SUMIFS('Forecast Data'!$H:$H,'Forecast Data'!$C:$C,BJ$6,'Forecast Data'!$B:$B,$D151),"")</f>
        <v/>
      </c>
      <c r="BK151" s="12" t="str">
        <f>IFERROR((SUMIFS('OP Units'!F:F,'OP Units'!$A:$A,$D151)-SUMIFS('Forecast Data'!$H:$H,'Forecast Data'!$C:$C,BK$6,'Forecast Data'!$B:$B,$D151))/SUMIFS('Forecast Data'!$H:$H,'Forecast Data'!$C:$C,BK$6,'Forecast Data'!$B:$B,$D151),"")</f>
        <v/>
      </c>
      <c r="BL151" s="12" t="str">
        <f>IFERROR((SUMIFS('OP Units'!G:G,'OP Units'!$A:$A,$D151)-SUMIFS('Forecast Data'!$H:$H,'Forecast Data'!$C:$C,BL$6,'Forecast Data'!$B:$B,$D151))/SUMIFS('Forecast Data'!$H:$H,'Forecast Data'!$C:$C,BL$6,'Forecast Data'!$B:$B,$D151),"")</f>
        <v/>
      </c>
      <c r="BM151" s="12" t="str">
        <f>IFERROR((SUMIFS('OP Units'!H:H,'OP Units'!$A:$A,$D151)-SUMIFS('Forecast Data'!$H:$H,'Forecast Data'!$C:$C,BM$6,'Forecast Data'!$B:$B,$D151))/SUMIFS('Forecast Data'!$H:$H,'Forecast Data'!$C:$C,BM$6,'Forecast Data'!$B:$B,$D151),"")</f>
        <v/>
      </c>
      <c r="BN151" s="12" t="str">
        <f>IFERROR((SUMIFS('OP Units'!I:I,'OP Units'!$A:$A,$D151)-SUMIFS('Forecast Data'!$H:$H,'Forecast Data'!$C:$C,BN$6,'Forecast Data'!$B:$B,$D151))/SUMIFS('Forecast Data'!$H:$H,'Forecast Data'!$C:$C,BN$6,'Forecast Data'!$B:$B,$D151),"")</f>
        <v/>
      </c>
      <c r="BO151" s="12" t="str">
        <f>IFERROR((SUMIFS('OP Units'!J:J,'OP Units'!$A:$A,$D151)-SUMIFS('Forecast Data'!$H:$H,'Forecast Data'!$C:$C,BO$6,'Forecast Data'!$B:$B,$D151))/SUMIFS('Forecast Data'!$H:$H,'Forecast Data'!$C:$C,BO$6,'Forecast Data'!$B:$B,$D151),"")</f>
        <v/>
      </c>
      <c r="BP151" s="12" t="str">
        <f>IFERROR((SUMIFS('OP Units'!K:K,'OP Units'!$A:$A,$D151)-SUMIFS('Forecast Data'!$H:$H,'Forecast Data'!$C:$C,BP$6,'Forecast Data'!$B:$B,$D151))/SUMIFS('Forecast Data'!$H:$H,'Forecast Data'!$C:$C,BP$6,'Forecast Data'!$B:$B,$D151),"")</f>
        <v/>
      </c>
      <c r="BQ151" s="12" t="str">
        <f>IFERROR((SUMIFS('OP Units'!L:L,'OP Units'!$A:$A,$D151)-SUMIFS('Forecast Data'!$H:$H,'Forecast Data'!$C:$C,BQ$6,'Forecast Data'!$B:$B,$D151))/SUMIFS('Forecast Data'!$H:$H,'Forecast Data'!$C:$C,BQ$6,'Forecast Data'!$B:$B,$D151),"")</f>
        <v/>
      </c>
      <c r="BR151" s="12" t="str">
        <f>IFERROR((SUMIFS('OP Units'!M:M,'OP Units'!$A:$A,$D151)-SUMIFS('Forecast Data'!$H:$H,'Forecast Data'!$C:$C,BR$6,'Forecast Data'!$B:$B,$D151))/SUMIFS('Forecast Data'!$H:$H,'Forecast Data'!$C:$C,BR$6,'Forecast Data'!$B:$B,$D151),"")</f>
        <v/>
      </c>
      <c r="BS151" s="12" t="str">
        <f>IFERROR((SUMIFS('OP Units'!N:N,'OP Units'!$A:$A,$D151)-SUMIFS('Forecast Data'!$H:$H,'Forecast Data'!$C:$C,BS$6,'Forecast Data'!$B:$B,$D151))/SUMIFS('Forecast Data'!$H:$H,'Forecast Data'!$C:$C,BS$6,'Forecast Data'!$B:$B,$D151),"")</f>
        <v/>
      </c>
      <c r="BT151" s="12" t="str">
        <f>IFERROR((SUMIFS('OP Units'!O:O,'OP Units'!$A:$A,$D151)-SUMIFS('Forecast Data'!$H:$H,'Forecast Data'!$C:$C,BT$6,'Forecast Data'!$B:$B,$D151))/SUMIFS('Forecast Data'!$H:$H,'Forecast Data'!$C:$C,BT$6,'Forecast Data'!$B:$B,$D151),"")</f>
        <v/>
      </c>
      <c r="BU151" s="12" t="str">
        <f>IFERROR((SUMIFS('OP Units'!P:P,'OP Units'!$A:$A,$D151)-SUMIFS('Forecast Data'!$H:$H,'Forecast Data'!$C:$C,BU$6,'Forecast Data'!$B:$B,$D151))/SUMIFS('Forecast Data'!$H:$H,'Forecast Data'!$C:$C,BU$6,'Forecast Data'!$B:$B,$D151),"")</f>
        <v/>
      </c>
      <c r="BV151" s="21"/>
      <c r="BW151" s="17">
        <f>(SUMIFS('Forecast Data'!H:H,'Forecast Data'!B:B,D151,'Forecast Data'!C:C,BK$6)+SUMIFS('Forecast Data'!H:H,'Forecast Data'!B:B,D151,'Forecast Data'!C:C,BL$6)+SUMIFS('Forecast Data'!H:H,'Forecast Data'!B:B,D151,'Forecast Data'!C:C,BM$6)+SUMIFS('Forecast Data'!H:H,'Forecast Data'!B:B,D151,'Forecast Data'!C:C,BN$6)+SUMIFS('Forecast Data'!H:H,'Forecast Data'!B:B,D151,'Forecast Data'!C:C,BO$6)+SUMIFS('Forecast Data'!H:H,'Forecast Data'!B:B,D151,'Forecast Data'!C:C,BP$6)+SUMIFS('Forecast Data'!H:H,'Forecast Data'!B:B,D151,'Forecast Data'!C:C,BQ$6)+SUMIFS('Forecast Data'!H:H,'Forecast Data'!B:B,D151,'Forecast Data'!C:C,BJ$6))/8</f>
        <v>0</v>
      </c>
      <c r="BX151" s="18" t="str">
        <f>IFERROR((SUM(W151:AD151)-(SUMIFS('Forecast Data'!H:H,'Forecast Data'!B:B,B151,'Forecast Data'!C:C,BJ$6)+SUMIFS('Forecast Data'!H:H,'Forecast Data'!B:B,B151,'Forecast Data'!C:C,BK$6)+SUMIFS('Forecast Data'!H:H,'Forecast Data'!B:B,B151,'Forecast Data'!C:C,BL$6)+SUMIFS('Forecast Data'!H:H,'Forecast Data'!B:B,B151,'Forecast Data'!C:C,BM$6)+SUMIFS('Forecast Data'!H:H,'Forecast Data'!B:B,B151,'Forecast Data'!C:C,BN$6)+SUMIFS('Forecast Data'!H:H,'Forecast Data'!B:B,B151,'Forecast Data'!C:C,BO$6)+SUMIFS('Forecast Data'!H:H,'Forecast Data'!B:B,B151,'Forecast Data'!C:C,BP$6)+SUMIFS('Forecast Data'!H:H,'Forecast Data'!B:B,B151,'Forecast Data'!C:C,BQ$6)))/(SUMIFS('Forecast Data'!H:H,'Forecast Data'!B:B,B151,'Forecast Data'!C:C,BJ$6)+SUMIFS('Forecast Data'!H:H,'Forecast Data'!B:B,B151,'Forecast Data'!C:C,BK$6)+SUMIFS('Forecast Data'!H:H,'Forecast Data'!B:B,B151,'Forecast Data'!C:C,BL$6)+SUMIFS('Forecast Data'!H:H,'Forecast Data'!B:B,B151,'Forecast Data'!C:C,BM$6)+SUMIFS('Forecast Data'!H:H,'Forecast Data'!B:B,B151,'Forecast Data'!C:C,BN$6)+SUMIFS('Forecast Data'!H:H,'Forecast Data'!B:B,B151,'Forecast Data'!C:C,BO$6)+SUMIFS('Forecast Data'!H:H,'Forecast Data'!B:B,B151,'Forecast Data'!C:C,BP$6)+SUMIFS('Forecast Data'!H:H,'Forecast Data'!B:B,B151,'Forecast Data'!C:C,BQ$6)),"")</f>
        <v/>
      </c>
      <c r="BY151" s="18">
        <f t="shared" si="18"/>
        <v>4.5322503820345013E-5</v>
      </c>
      <c r="BZ151" s="22">
        <f t="shared" si="19"/>
        <v>8.3154988851865121E-5</v>
      </c>
      <c r="CA151" s="23">
        <f t="shared" si="20"/>
        <v>-3.7832485031520108E-3</v>
      </c>
      <c r="CB151" s="18">
        <f t="shared" si="21"/>
        <v>3.7832485031520108E-5</v>
      </c>
      <c r="CC151" s="21"/>
      <c r="CD151" s="17">
        <f>(SUMIFS('Forecast Data'!H:H,'Forecast Data'!B:B,D151,'Forecast Data'!C:C,BK$6)+SUMIFS('Forecast Data'!H:H,'Forecast Data'!B:B,D151,'Forecast Data'!C:C,BL$6)+SUMIFS('Forecast Data'!H:H,'Forecast Data'!B:B,D151,'Forecast Data'!C:C,BM$6)+SUMIFS('Forecast Data'!H:H,'Forecast Data'!B:B,D151,'Forecast Data'!C:C,BJ$6))/4</f>
        <v>0</v>
      </c>
      <c r="CE151" s="18" t="str">
        <f>IFERROR((SUM(W151:Z151)-(SUMIFS('Forecast Data'!H:H,'Forecast Data'!B:B,D151,'Forecast Data'!C:C,BJ$6)+SUMIFS('Forecast Data'!H:H,'Forecast Data'!B:B,D151,'Forecast Data'!C:C,BK$6)+SUMIFS('Forecast Data'!H:H,'Forecast Data'!B:B,D151,'Forecast Data'!C:C,BL$6)+SUMIFS('Forecast Data'!H:H,'Forecast Data'!B:B,D151,'Forecast Data'!C:C,BM$6)))/(SUMIFS('Forecast Data'!H:H,'Forecast Data'!B:B,D151,'Forecast Data'!C:C,BJ$6)+SUMIFS('Forecast Data'!H:H,'Forecast Data'!B:B,D151,'Forecast Data'!C:C,BK$6)+SUMIFS('Forecast Data'!H:H,'Forecast Data'!B:B,D151,'Forecast Data'!C:C,BL$6)+SUMIFS('Forecast Data'!H:H,'Forecast Data'!B:B,D151,'Forecast Data'!C:C,BM$6)),"")</f>
        <v/>
      </c>
      <c r="CF151" s="18">
        <f t="shared" si="22"/>
        <v>4.5322503820345013E-5</v>
      </c>
      <c r="CG151" s="18">
        <f t="shared" si="23"/>
        <v>8.4467367886325261E-5</v>
      </c>
      <c r="CH151" s="23">
        <f t="shared" si="24"/>
        <v>-3.9144864065980252E-3</v>
      </c>
      <c r="CI151" s="13"/>
    </row>
    <row r="152" spans="1:87" ht="13.2">
      <c r="A152" s="1"/>
      <c r="B152" t="str">
        <f t="shared" ref="B152:B153" si="49">D152</f>
        <v>Dermacare</v>
      </c>
      <c r="D152" t="s">
        <v>185</v>
      </c>
      <c r="E152" s="11">
        <f>SUMIFS('Fin Data'!F:F,'Fin Data'!A:A,D152)</f>
        <v>57</v>
      </c>
      <c r="F152" s="11">
        <f>SUMIFS('Fin Data with 6 week hist'!I:I,'Fin Data with 6 week hist'!$A:$A,$D152)</f>
        <v>15</v>
      </c>
      <c r="G152" s="11">
        <f>SUMIFS('Fin Data with 6 week hist'!J:J,'Fin Data with 6 week hist'!$A:$A,$D152)</f>
        <v>30</v>
      </c>
      <c r="H152" s="11">
        <f>SUMIFS('Fin Data with 6 week hist'!K:K,'Fin Data with 6 week hist'!$A:$A,$D152)+SUMIFS('Unit Cancellations'!D:D,'Unit Cancellations'!$B:$B,$D152)</f>
        <v>33</v>
      </c>
      <c r="I152" s="11">
        <f>SUMIFS('Fin Data with 6 week hist'!L:L,'Fin Data with 6 week hist'!$A:$A,$D152)+SUMIFS('Unit Cancellations'!E:E,'Unit Cancellations'!$B:$B,$D152)</f>
        <v>11</v>
      </c>
      <c r="J152" s="11">
        <f>SUMIFS('Fin Data with 6 week hist'!M:M,'Fin Data with 6 week hist'!$A:$A,$D152)+SUMIFS('Unit Cancellations'!F:F,'Unit Cancellations'!$B:$B,$D152)</f>
        <v>19</v>
      </c>
      <c r="K152" s="11">
        <f>SUMIFS('Fin Data with 6 week hist'!N:N,'Fin Data with 6 week hist'!$A:$A,$D152)+SUMIFS('Unit Cancellations'!G:G,'Unit Cancellations'!$B:$B,$D152)</f>
        <v>37</v>
      </c>
      <c r="L152" s="11">
        <f>SUMIFS('Fin Data'!AN:AN,'Fin Data'!A:A,D152)</f>
        <v>23.666666666666664</v>
      </c>
      <c r="M152" s="12">
        <f>IFERROR(SUMIFS('Fin Data'!AO:AO,'Fin Data'!A:A,D152),"")</f>
        <v>-0.57309941520467844</v>
      </c>
      <c r="N152" s="1"/>
      <c r="O152" s="11">
        <f t="shared" si="12"/>
        <v>18.75</v>
      </c>
      <c r="P152" s="12">
        <f t="shared" si="13"/>
        <v>0.5625</v>
      </c>
      <c r="Q152" s="1"/>
      <c r="R152" s="11">
        <f t="shared" si="14"/>
        <v>19.375</v>
      </c>
      <c r="S152" s="12">
        <f t="shared" si="15"/>
        <v>0.7816091954022989</v>
      </c>
      <c r="T152" s="11">
        <f t="shared" si="16"/>
        <v>48.125</v>
      </c>
      <c r="U152" s="1" t="e">
        <f t="shared" ref="U152:U153" si="50">#REF!</f>
        <v>#REF!</v>
      </c>
      <c r="V152" s="1"/>
      <c r="W152" s="11">
        <f>SUMIFS('Forecast Data'!$D:$D,'Forecast Data'!$C:$C,W$6,'Forecast Data'!$B:$B,$D152)</f>
        <v>18</v>
      </c>
      <c r="X152" s="11">
        <f>SUMIFS('Forecast Data'!$D:$D,'Forecast Data'!$C:$C,X$6,'Forecast Data'!$B:$B,$D152)</f>
        <v>19</v>
      </c>
      <c r="Y152" s="11">
        <f>SUMIFS('Forecast Data'!$D:$D,'Forecast Data'!$C:$C,Y$6,'Forecast Data'!$B:$B,$D152)</f>
        <v>19</v>
      </c>
      <c r="Z152" s="11">
        <f>SUMIFS('Forecast Data'!$D:$D,'Forecast Data'!$C:$C,Z$6,'Forecast Data'!$B:$B,$D152)</f>
        <v>19</v>
      </c>
      <c r="AA152" s="11">
        <f>SUMIFS('Forecast Data'!$D:$D,'Forecast Data'!$C:$C,AA$6,'Forecast Data'!$B:$B,$D152)</f>
        <v>20</v>
      </c>
      <c r="AB152" s="11">
        <f>SUMIFS('Forecast Data'!$D:$D,'Forecast Data'!$C:$C,AB$6,'Forecast Data'!$B:$B,$D152)</f>
        <v>21</v>
      </c>
      <c r="AC152" s="11">
        <f>SUMIFS('Forecast Data'!$D:$D,'Forecast Data'!$C:$C,AC$6,'Forecast Data'!$B:$B,$D152)</f>
        <v>20</v>
      </c>
      <c r="AD152" s="11">
        <f>SUMIFS('Forecast Data'!$D:$D,'Forecast Data'!$C:$C,AD$6,'Forecast Data'!$B:$B,$D152)</f>
        <v>19</v>
      </c>
      <c r="AE152" s="11">
        <f>SUMIFS('Forecast Data'!$D:$D,'Forecast Data'!$C:$C,AE$6,'Forecast Data'!$B:$B,$D152)</f>
        <v>20</v>
      </c>
      <c r="AF152" s="11">
        <f>SUMIFS('Forecast Data'!$D:$D,'Forecast Data'!$C:$C,AF$6,'Forecast Data'!$B:$B,$D152)</f>
        <v>20</v>
      </c>
      <c r="AG152" s="11">
        <f>SUMIFS('Forecast Data'!$D:$D,'Forecast Data'!$C:$C,AG$6,'Forecast Data'!$B:$B,$D152)</f>
        <v>20</v>
      </c>
      <c r="AH152" s="11">
        <f>SUMIFS('Forecast Data'!$D:$D,'Forecast Data'!$C:$C,AH$6,'Forecast Data'!$B:$B,$D152)</f>
        <v>18</v>
      </c>
      <c r="AI152" s="1"/>
      <c r="AJ152" s="12">
        <f>IF(SUMIFS('Forecast Data'!$E:$E,'Forecast Data'!$C:$C,AJ$6,'Forecast Data'!$B:$B,$D152)=0,"",SUMIFS('Forecast Data'!$E:$E,'Forecast Data'!$C:$C,AJ$6,'Forecast Data'!$B:$B,$D152))</f>
        <v>-0.03</v>
      </c>
      <c r="AK152" s="12">
        <f>IF(SUMIFS('Forecast Data'!$E:$E,'Forecast Data'!$C:$C,AK$6,'Forecast Data'!$B:$B,$D152)=0,"",SUMIFS('Forecast Data'!$E:$E,'Forecast Data'!$C:$C,AK$6,'Forecast Data'!$B:$B,$D152))</f>
        <v>0.56999999999999995</v>
      </c>
      <c r="AL152" s="12">
        <f>IF(SUMIFS('Forecast Data'!$E:$E,'Forecast Data'!$C:$C,AL$6,'Forecast Data'!$B:$B,$D152)=0,"",SUMIFS('Forecast Data'!$E:$E,'Forecast Data'!$C:$C,AL$6,'Forecast Data'!$B:$B,$D152))</f>
        <v>2.11</v>
      </c>
      <c r="AM152" s="12">
        <f>IF(SUMIFS('Forecast Data'!$E:$E,'Forecast Data'!$C:$C,AM$6,'Forecast Data'!$B:$B,$D152)=0,"",SUMIFS('Forecast Data'!$E:$E,'Forecast Data'!$C:$C,AM$6,'Forecast Data'!$B:$B,$D152))</f>
        <v>0.74</v>
      </c>
      <c r="AN152" s="12">
        <f>IF(SUMIFS('Forecast Data'!$E:$E,'Forecast Data'!$C:$C,AN$6,'Forecast Data'!$B:$B,$D152)=0,"",SUMIFS('Forecast Data'!$E:$E,'Forecast Data'!$C:$C,AN$6,'Forecast Data'!$B:$B,$D152))</f>
        <v>5.79</v>
      </c>
      <c r="AO152" s="12">
        <f>IF(SUMIFS('Forecast Data'!$E:$E,'Forecast Data'!$C:$C,AO$6,'Forecast Data'!$B:$B,$D152)=0,"",SUMIFS('Forecast Data'!$E:$E,'Forecast Data'!$C:$C,AO$6,'Forecast Data'!$B:$B,$D152))</f>
        <v>0.14000000000000001</v>
      </c>
      <c r="AP152" s="12">
        <f>IF(SUMIFS('Forecast Data'!$E:$E,'Forecast Data'!$C:$C,AP$6,'Forecast Data'!$B:$B,$D152)=0,"",SUMIFS('Forecast Data'!$E:$E,'Forecast Data'!$C:$C,AP$6,'Forecast Data'!$B:$B,$D152))</f>
        <v>0.77</v>
      </c>
      <c r="AQ152" s="12">
        <f>IF(SUMIFS('Forecast Data'!$E:$E,'Forecast Data'!$C:$C,AQ$6,'Forecast Data'!$B:$B,$D152)=0,"",SUMIFS('Forecast Data'!$E:$E,'Forecast Data'!$C:$C,AQ$6,'Forecast Data'!$B:$B,$D152))</f>
        <v>1.66</v>
      </c>
      <c r="AR152" s="12">
        <f>IF(SUMIFS('Forecast Data'!$E:$E,'Forecast Data'!$C:$C,AR$6,'Forecast Data'!$B:$B,$D152)=0,"",SUMIFS('Forecast Data'!$E:$E,'Forecast Data'!$C:$C,AR$6,'Forecast Data'!$B:$B,$D152))</f>
        <v>5.6</v>
      </c>
      <c r="AS152" s="12">
        <f>IF(SUMIFS('Forecast Data'!$E:$E,'Forecast Data'!$C:$C,AS$6,'Forecast Data'!$B:$B,$D152)=0,"",SUMIFS('Forecast Data'!$E:$E,'Forecast Data'!$C:$C,AS$6,'Forecast Data'!$B:$B,$D152))</f>
        <v>4.0999999999999996</v>
      </c>
      <c r="AT152" s="12">
        <f>IF(SUMIFS('Forecast Data'!$E:$E,'Forecast Data'!$C:$C,AT$6,'Forecast Data'!$B:$B,$D152)=0,"",SUMIFS('Forecast Data'!$E:$E,'Forecast Data'!$C:$C,AT$6,'Forecast Data'!$B:$B,$D152))</f>
        <v>1.92</v>
      </c>
      <c r="AU152" s="12">
        <f>IF(SUMIFS('Forecast Data'!$E:$E,'Forecast Data'!$C:$C,AU$6,'Forecast Data'!$B:$B,$D152)=0,"",SUMIFS('Forecast Data'!$E:$E,'Forecast Data'!$C:$C,AU$6,'Forecast Data'!$B:$B,$D152))</f>
        <v>1.92</v>
      </c>
      <c r="AV152" s="1"/>
      <c r="AW152" s="11">
        <f>SUMIFS('OP Units'!E:E,'OP Units'!$A:$A,$D152)</f>
        <v>65</v>
      </c>
      <c r="AX152" s="11">
        <f>SUMIFS('OP Units'!F:F,'OP Units'!$A:$A,$D152)</f>
        <v>43</v>
      </c>
      <c r="AY152" s="11">
        <f>SUMIFS('OP Units'!G:G,'OP Units'!$A:$A,$D152)</f>
        <v>53</v>
      </c>
      <c r="AZ152" s="11">
        <f>SUMIFS('OP Units'!H:H,'OP Units'!$A:$A,$D152)</f>
        <v>36</v>
      </c>
      <c r="BA152" s="11">
        <f>SUMIFS('OP Units'!I:I,'OP Units'!$A:$A,$D152)</f>
        <v>33</v>
      </c>
      <c r="BB152" s="11">
        <f>SUMIFS('OP Units'!J:J,'OP Units'!$A:$A,$D152)</f>
        <v>36</v>
      </c>
      <c r="BC152" s="11">
        <f>SUMIFS('OP Units'!K:K,'OP Units'!$A:$A,$D152)</f>
        <v>57</v>
      </c>
      <c r="BD152" s="11">
        <f>SUMIFS('OP Units'!L:L,'OP Units'!$A:$A,$D152)</f>
        <v>62</v>
      </c>
      <c r="BE152" s="11">
        <f>SUMIFS('OP Units'!M:M,'OP Units'!$A:$A,$D152)</f>
        <v>43</v>
      </c>
      <c r="BF152" s="11">
        <f>SUMIFS('OP Units'!N:N,'OP Units'!$A:$A,$D152)</f>
        <v>23</v>
      </c>
      <c r="BG152" s="11">
        <f>SUMIFS('OP Units'!O:O,'OP Units'!$A:$A,$D152)</f>
        <v>27</v>
      </c>
      <c r="BH152" s="11">
        <f>SUMIFS('OP Units'!P:P,'OP Units'!$A:$A,$D152)</f>
        <v>18</v>
      </c>
      <c r="BI152" s="1"/>
      <c r="BJ152" s="12">
        <f>IFERROR((SUMIFS('OP Units'!E:E,'OP Units'!$A:$A,$D152)-SUMIFS('Forecast Data'!$H:$H,'Forecast Data'!$C:$C,BJ$6,'Forecast Data'!$B:$B,$D152))/SUMIFS('Forecast Data'!$H:$H,'Forecast Data'!$C:$C,BJ$6,'Forecast Data'!$B:$B,$D152),"")</f>
        <v>2.4210526315789473</v>
      </c>
      <c r="BK152" s="12">
        <f>IFERROR((SUMIFS('OP Units'!F:F,'OP Units'!$A:$A,$D152)-SUMIFS('Forecast Data'!$H:$H,'Forecast Data'!$C:$C,BK$6,'Forecast Data'!$B:$B,$D152))/SUMIFS('Forecast Data'!$H:$H,'Forecast Data'!$C:$C,BK$6,'Forecast Data'!$B:$B,$D152),"")</f>
        <v>2.5833333333333335</v>
      </c>
      <c r="BL152" s="12">
        <f>IFERROR((SUMIFS('OP Units'!G:G,'OP Units'!$A:$A,$D152)-SUMIFS('Forecast Data'!$H:$H,'Forecast Data'!$C:$C,BL$6,'Forecast Data'!$B:$B,$D152))/SUMIFS('Forecast Data'!$H:$H,'Forecast Data'!$C:$C,BL$6,'Forecast Data'!$B:$B,$D152),"")</f>
        <v>7.833333333333333</v>
      </c>
      <c r="BM152" s="12">
        <f>IFERROR((SUMIFS('OP Units'!H:H,'OP Units'!$A:$A,$D152)-SUMIFS('Forecast Data'!$H:$H,'Forecast Data'!$C:$C,BM$6,'Forecast Data'!$B:$B,$D152))/SUMIFS('Forecast Data'!$H:$H,'Forecast Data'!$C:$C,BM$6,'Forecast Data'!$B:$B,$D152),"")</f>
        <v>2.2727272727272729</v>
      </c>
      <c r="BN152" s="12">
        <f>IFERROR((SUMIFS('OP Units'!I:I,'OP Units'!$A:$A,$D152)-SUMIFS('Forecast Data'!$H:$H,'Forecast Data'!$C:$C,BN$6,'Forecast Data'!$B:$B,$D152))/SUMIFS('Forecast Data'!$H:$H,'Forecast Data'!$C:$C,BN$6,'Forecast Data'!$B:$B,$D152),"")</f>
        <v>10</v>
      </c>
      <c r="BO152" s="12">
        <f>IFERROR((SUMIFS('OP Units'!J:J,'OP Units'!$A:$A,$D152)-SUMIFS('Forecast Data'!$H:$H,'Forecast Data'!$C:$C,BO$6,'Forecast Data'!$B:$B,$D152))/SUMIFS('Forecast Data'!$H:$H,'Forecast Data'!$C:$C,BO$6,'Forecast Data'!$B:$B,$D152),"")</f>
        <v>1</v>
      </c>
      <c r="BP152" s="12">
        <f>IFERROR((SUMIFS('OP Units'!K:K,'OP Units'!$A:$A,$D152)-SUMIFS('Forecast Data'!$H:$H,'Forecast Data'!$C:$C,BP$6,'Forecast Data'!$B:$B,$D152))/SUMIFS('Forecast Data'!$H:$H,'Forecast Data'!$C:$C,BP$6,'Forecast Data'!$B:$B,$D152),"")</f>
        <v>4.1818181818181817</v>
      </c>
      <c r="BQ152" s="12">
        <f>IFERROR((SUMIFS('OP Units'!L:L,'OP Units'!$A:$A,$D152)-SUMIFS('Forecast Data'!$H:$H,'Forecast Data'!$C:$C,BQ$6,'Forecast Data'!$B:$B,$D152))/SUMIFS('Forecast Data'!$H:$H,'Forecast Data'!$C:$C,BQ$6,'Forecast Data'!$B:$B,$D152),"")</f>
        <v>7.8571428571428568</v>
      </c>
      <c r="BR152" s="12">
        <f>IFERROR((SUMIFS('OP Units'!M:M,'OP Units'!$A:$A,$D152)-SUMIFS('Forecast Data'!$H:$H,'Forecast Data'!$C:$C,BR$6,'Forecast Data'!$B:$B,$D152))/SUMIFS('Forecast Data'!$H:$H,'Forecast Data'!$C:$C,BR$6,'Forecast Data'!$B:$B,$D152),"")</f>
        <v>13.333333333333334</v>
      </c>
      <c r="BS152" s="12">
        <f>IFERROR((SUMIFS('OP Units'!N:N,'OP Units'!$A:$A,$D152)-SUMIFS('Forecast Data'!$H:$H,'Forecast Data'!$C:$C,BS$6,'Forecast Data'!$B:$B,$D152))/SUMIFS('Forecast Data'!$H:$H,'Forecast Data'!$C:$C,BS$6,'Forecast Data'!$B:$B,$D152),"")</f>
        <v>4.75</v>
      </c>
      <c r="BT152" s="12">
        <f>IFERROR((SUMIFS('OP Units'!O:O,'OP Units'!$A:$A,$D152)-SUMIFS('Forecast Data'!$H:$H,'Forecast Data'!$C:$C,BT$6,'Forecast Data'!$B:$B,$D152))/SUMIFS('Forecast Data'!$H:$H,'Forecast Data'!$C:$C,BT$6,'Forecast Data'!$B:$B,$D152),"")</f>
        <v>2.8571428571428572</v>
      </c>
      <c r="BU152" s="12">
        <f>IFERROR((SUMIFS('OP Units'!P:P,'OP Units'!$A:$A,$D152)-SUMIFS('Forecast Data'!$H:$H,'Forecast Data'!$C:$C,BU$6,'Forecast Data'!$B:$B,$D152))/SUMIFS('Forecast Data'!$H:$H,'Forecast Data'!$C:$C,BU$6,'Forecast Data'!$B:$B,$D152),"")</f>
        <v>2</v>
      </c>
      <c r="BV152" s="12"/>
      <c r="BW152" s="11">
        <f>(SUMIFS('Forecast Data'!H:H,'Forecast Data'!B:B,D152,'Forecast Data'!C:C,BK$6)+SUMIFS('Forecast Data'!H:H,'Forecast Data'!B:B,D152,'Forecast Data'!C:C,BL$6)+SUMIFS('Forecast Data'!H:H,'Forecast Data'!B:B,D152,'Forecast Data'!C:C,BM$6)+SUMIFS('Forecast Data'!H:H,'Forecast Data'!B:B,D152,'Forecast Data'!C:C,BN$6)+SUMIFS('Forecast Data'!H:H,'Forecast Data'!B:B,D152,'Forecast Data'!C:C,BO$6)+SUMIFS('Forecast Data'!H:H,'Forecast Data'!B:B,D152,'Forecast Data'!C:C,BP$6)+SUMIFS('Forecast Data'!H:H,'Forecast Data'!B:B,D152,'Forecast Data'!C:C,BQ$6)+SUMIFS('Forecast Data'!H:H,'Forecast Data'!B:B,D152,'Forecast Data'!C:C,BJ$6))/8</f>
        <v>10.875</v>
      </c>
      <c r="BX152" s="12">
        <f>IFERROR((SUM(W152:AD152)-(SUMIFS('Forecast Data'!H:H,'Forecast Data'!B:B,B152,'Forecast Data'!C:C,BJ$6)+SUMIFS('Forecast Data'!H:H,'Forecast Data'!B:B,B152,'Forecast Data'!C:C,BK$6)+SUMIFS('Forecast Data'!H:H,'Forecast Data'!B:B,B152,'Forecast Data'!C:C,BL$6)+SUMIFS('Forecast Data'!H:H,'Forecast Data'!B:B,B152,'Forecast Data'!C:C,BM$6)+SUMIFS('Forecast Data'!H:H,'Forecast Data'!B:B,B152,'Forecast Data'!C:C,BN$6)+SUMIFS('Forecast Data'!H:H,'Forecast Data'!B:B,B152,'Forecast Data'!C:C,BO$6)+SUMIFS('Forecast Data'!H:H,'Forecast Data'!B:B,B152,'Forecast Data'!C:C,BP$6)+SUMIFS('Forecast Data'!H:H,'Forecast Data'!B:B,B152,'Forecast Data'!C:C,BQ$6)))/(SUMIFS('Forecast Data'!H:H,'Forecast Data'!B:B,B152,'Forecast Data'!C:C,BJ$6)+SUMIFS('Forecast Data'!H:H,'Forecast Data'!B:B,B152,'Forecast Data'!C:C,BK$6)+SUMIFS('Forecast Data'!H:H,'Forecast Data'!B:B,B152,'Forecast Data'!C:C,BL$6)+SUMIFS('Forecast Data'!H:H,'Forecast Data'!B:B,B152,'Forecast Data'!C:C,BM$6)+SUMIFS('Forecast Data'!H:H,'Forecast Data'!B:B,B152,'Forecast Data'!C:C,BN$6)+SUMIFS('Forecast Data'!H:H,'Forecast Data'!B:B,B152,'Forecast Data'!C:C,BO$6)+SUMIFS('Forecast Data'!H:H,'Forecast Data'!B:B,B152,'Forecast Data'!C:C,BP$6)+SUMIFS('Forecast Data'!H:H,'Forecast Data'!B:B,B152,'Forecast Data'!C:C,BQ$6)),"")</f>
        <v>0.7816091954022989</v>
      </c>
      <c r="BY152" s="12">
        <f t="shared" si="18"/>
        <v>-2.8504719383864792E-5</v>
      </c>
      <c r="BZ152" s="16">
        <f t="shared" si="19"/>
        <v>6.9895417081913819E-6</v>
      </c>
      <c r="CA152" s="13">
        <f t="shared" si="20"/>
        <v>-3.5494261092056173E-3</v>
      </c>
      <c r="CB152" s="12">
        <f t="shared" si="21"/>
        <v>3.5494261092056174E-5</v>
      </c>
      <c r="CC152" s="12"/>
      <c r="CD152" s="11">
        <f>(SUMIFS('Forecast Data'!H:H,'Forecast Data'!B:B,D152,'Forecast Data'!C:C,BK$6)+SUMIFS('Forecast Data'!H:H,'Forecast Data'!B:B,D152,'Forecast Data'!C:C,BL$6)+SUMIFS('Forecast Data'!H:H,'Forecast Data'!B:B,D152,'Forecast Data'!C:C,BM$6)+SUMIFS('Forecast Data'!H:H,'Forecast Data'!B:B,D152,'Forecast Data'!C:C,BJ$6))/4</f>
        <v>12</v>
      </c>
      <c r="CE152" s="12">
        <f>IFERROR((SUM(W152:Z152)-(SUMIFS('Forecast Data'!H:H,'Forecast Data'!B:B,D152,'Forecast Data'!C:C,BJ$6)+SUMIFS('Forecast Data'!H:H,'Forecast Data'!B:B,D152,'Forecast Data'!C:C,BK$6)+SUMIFS('Forecast Data'!H:H,'Forecast Data'!B:B,D152,'Forecast Data'!C:C,BL$6)+SUMIFS('Forecast Data'!H:H,'Forecast Data'!B:B,D152,'Forecast Data'!C:C,BM$6)))/(SUMIFS('Forecast Data'!H:H,'Forecast Data'!B:B,D152,'Forecast Data'!C:C,BJ$6)+SUMIFS('Forecast Data'!H:H,'Forecast Data'!B:B,D152,'Forecast Data'!C:C,BK$6)+SUMIFS('Forecast Data'!H:H,'Forecast Data'!B:B,D152,'Forecast Data'!C:C,BL$6)+SUMIFS('Forecast Data'!H:H,'Forecast Data'!B:B,D152,'Forecast Data'!C:C,BM$6)),"")</f>
        <v>0.5625</v>
      </c>
      <c r="CF152" s="12">
        <f t="shared" si="22"/>
        <v>-2.8504719383864792E-5</v>
      </c>
      <c r="CG152" s="12">
        <f t="shared" si="23"/>
        <v>5.6591040519374242E-6</v>
      </c>
      <c r="CH152" s="13">
        <f t="shared" si="24"/>
        <v>-3.4163823435802215E-3</v>
      </c>
      <c r="CI152" s="13"/>
    </row>
    <row r="153" spans="1:87" ht="13.2">
      <c r="A153" s="1"/>
      <c r="B153" t="str">
        <f t="shared" si="49"/>
        <v>DermaCare</v>
      </c>
      <c r="D153" t="s">
        <v>186</v>
      </c>
      <c r="E153" s="11">
        <f>SUMIFS('Fin Data'!F:F,'Fin Data'!A:A,D153)</f>
        <v>57</v>
      </c>
      <c r="F153" s="11">
        <f>SUMIFS('Fin Data with 6 week hist'!I:I,'Fin Data with 6 week hist'!$A:$A,$D153)</f>
        <v>15</v>
      </c>
      <c r="G153" s="11">
        <f>SUMIFS('Fin Data with 6 week hist'!J:J,'Fin Data with 6 week hist'!$A:$A,$D153)</f>
        <v>30</v>
      </c>
      <c r="H153" s="11">
        <f>SUMIFS('Fin Data with 6 week hist'!K:K,'Fin Data with 6 week hist'!$A:$A,$D153)+SUMIFS('Unit Cancellations'!D:D,'Unit Cancellations'!$B:$B,$D153)</f>
        <v>33</v>
      </c>
      <c r="I153" s="11">
        <f>SUMIFS('Fin Data with 6 week hist'!L:L,'Fin Data with 6 week hist'!$A:$A,$D153)+SUMIFS('Unit Cancellations'!E:E,'Unit Cancellations'!$B:$B,$D153)</f>
        <v>11</v>
      </c>
      <c r="J153" s="11">
        <f>SUMIFS('Fin Data with 6 week hist'!M:M,'Fin Data with 6 week hist'!$A:$A,$D153)+SUMIFS('Unit Cancellations'!F:F,'Unit Cancellations'!$B:$B,$D153)</f>
        <v>19</v>
      </c>
      <c r="K153" s="11">
        <f>SUMIFS('Fin Data with 6 week hist'!N:N,'Fin Data with 6 week hist'!$A:$A,$D153)+SUMIFS('Unit Cancellations'!G:G,'Unit Cancellations'!$B:$B,$D153)</f>
        <v>37</v>
      </c>
      <c r="L153" s="11">
        <f>SUMIFS('Fin Data'!AN:AN,'Fin Data'!A:A,D153)</f>
        <v>23.666666666666664</v>
      </c>
      <c r="M153" s="12">
        <f>IFERROR(SUMIFS('Fin Data'!AO:AO,'Fin Data'!A:A,D153),"")</f>
        <v>-0.57309941520467844</v>
      </c>
      <c r="N153" s="1"/>
      <c r="O153" s="11">
        <f t="shared" si="12"/>
        <v>18.75</v>
      </c>
      <c r="P153" s="12">
        <f t="shared" si="13"/>
        <v>0.5625</v>
      </c>
      <c r="Q153" s="1"/>
      <c r="R153" s="11">
        <f t="shared" si="14"/>
        <v>19.375</v>
      </c>
      <c r="S153" s="12">
        <f t="shared" si="15"/>
        <v>0.7816091954022989</v>
      </c>
      <c r="T153" s="11">
        <f t="shared" si="16"/>
        <v>48.125</v>
      </c>
      <c r="U153" s="1" t="e">
        <f t="shared" si="50"/>
        <v>#REF!</v>
      </c>
      <c r="V153" s="1"/>
      <c r="W153" s="11">
        <f>SUMIFS('Forecast Data'!$D:$D,'Forecast Data'!$C:$C,W$6,'Forecast Data'!$B:$B,$D153)</f>
        <v>18</v>
      </c>
      <c r="X153" s="11">
        <f>SUMIFS('Forecast Data'!$D:$D,'Forecast Data'!$C:$C,X$6,'Forecast Data'!$B:$B,$D153)</f>
        <v>19</v>
      </c>
      <c r="Y153" s="11">
        <f>SUMIFS('Forecast Data'!$D:$D,'Forecast Data'!$C:$C,Y$6,'Forecast Data'!$B:$B,$D153)</f>
        <v>19</v>
      </c>
      <c r="Z153" s="11">
        <f>SUMIFS('Forecast Data'!$D:$D,'Forecast Data'!$C:$C,Z$6,'Forecast Data'!$B:$B,$D153)</f>
        <v>19</v>
      </c>
      <c r="AA153" s="11">
        <f>SUMIFS('Forecast Data'!$D:$D,'Forecast Data'!$C:$C,AA$6,'Forecast Data'!$B:$B,$D153)</f>
        <v>20</v>
      </c>
      <c r="AB153" s="11">
        <f>SUMIFS('Forecast Data'!$D:$D,'Forecast Data'!$C:$C,AB$6,'Forecast Data'!$B:$B,$D153)</f>
        <v>21</v>
      </c>
      <c r="AC153" s="11">
        <f>SUMIFS('Forecast Data'!$D:$D,'Forecast Data'!$C:$C,AC$6,'Forecast Data'!$B:$B,$D153)</f>
        <v>20</v>
      </c>
      <c r="AD153" s="11">
        <f>SUMIFS('Forecast Data'!$D:$D,'Forecast Data'!$C:$C,AD$6,'Forecast Data'!$B:$B,$D153)</f>
        <v>19</v>
      </c>
      <c r="AE153" s="11">
        <f>SUMIFS('Forecast Data'!$D:$D,'Forecast Data'!$C:$C,AE$6,'Forecast Data'!$B:$B,$D153)</f>
        <v>20</v>
      </c>
      <c r="AF153" s="11">
        <f>SUMIFS('Forecast Data'!$D:$D,'Forecast Data'!$C:$C,AF$6,'Forecast Data'!$B:$B,$D153)</f>
        <v>20</v>
      </c>
      <c r="AG153" s="11">
        <f>SUMIFS('Forecast Data'!$D:$D,'Forecast Data'!$C:$C,AG$6,'Forecast Data'!$B:$B,$D153)</f>
        <v>20</v>
      </c>
      <c r="AH153" s="11">
        <f>SUMIFS('Forecast Data'!$D:$D,'Forecast Data'!$C:$C,AH$6,'Forecast Data'!$B:$B,$D153)</f>
        <v>18</v>
      </c>
      <c r="AI153" s="1"/>
      <c r="AJ153" s="12">
        <f>IF(SUMIFS('Forecast Data'!$E:$E,'Forecast Data'!$C:$C,AJ$6,'Forecast Data'!$B:$B,$D153)=0,"",SUMIFS('Forecast Data'!$E:$E,'Forecast Data'!$C:$C,AJ$6,'Forecast Data'!$B:$B,$D153))</f>
        <v>-0.03</v>
      </c>
      <c r="AK153" s="12">
        <f>IF(SUMIFS('Forecast Data'!$E:$E,'Forecast Data'!$C:$C,AK$6,'Forecast Data'!$B:$B,$D153)=0,"",SUMIFS('Forecast Data'!$E:$E,'Forecast Data'!$C:$C,AK$6,'Forecast Data'!$B:$B,$D153))</f>
        <v>0.56999999999999995</v>
      </c>
      <c r="AL153" s="12">
        <f>IF(SUMIFS('Forecast Data'!$E:$E,'Forecast Data'!$C:$C,AL$6,'Forecast Data'!$B:$B,$D153)=0,"",SUMIFS('Forecast Data'!$E:$E,'Forecast Data'!$C:$C,AL$6,'Forecast Data'!$B:$B,$D153))</f>
        <v>2.11</v>
      </c>
      <c r="AM153" s="12">
        <f>IF(SUMIFS('Forecast Data'!$E:$E,'Forecast Data'!$C:$C,AM$6,'Forecast Data'!$B:$B,$D153)=0,"",SUMIFS('Forecast Data'!$E:$E,'Forecast Data'!$C:$C,AM$6,'Forecast Data'!$B:$B,$D153))</f>
        <v>0.74</v>
      </c>
      <c r="AN153" s="12">
        <f>IF(SUMIFS('Forecast Data'!$E:$E,'Forecast Data'!$C:$C,AN$6,'Forecast Data'!$B:$B,$D153)=0,"",SUMIFS('Forecast Data'!$E:$E,'Forecast Data'!$C:$C,AN$6,'Forecast Data'!$B:$B,$D153))</f>
        <v>5.79</v>
      </c>
      <c r="AO153" s="12">
        <f>IF(SUMIFS('Forecast Data'!$E:$E,'Forecast Data'!$C:$C,AO$6,'Forecast Data'!$B:$B,$D153)=0,"",SUMIFS('Forecast Data'!$E:$E,'Forecast Data'!$C:$C,AO$6,'Forecast Data'!$B:$B,$D153))</f>
        <v>0.14000000000000001</v>
      </c>
      <c r="AP153" s="12">
        <f>IF(SUMIFS('Forecast Data'!$E:$E,'Forecast Data'!$C:$C,AP$6,'Forecast Data'!$B:$B,$D153)=0,"",SUMIFS('Forecast Data'!$E:$E,'Forecast Data'!$C:$C,AP$6,'Forecast Data'!$B:$B,$D153))</f>
        <v>0.77</v>
      </c>
      <c r="AQ153" s="12">
        <f>IF(SUMIFS('Forecast Data'!$E:$E,'Forecast Data'!$C:$C,AQ$6,'Forecast Data'!$B:$B,$D153)=0,"",SUMIFS('Forecast Data'!$E:$E,'Forecast Data'!$C:$C,AQ$6,'Forecast Data'!$B:$B,$D153))</f>
        <v>1.66</v>
      </c>
      <c r="AR153" s="12">
        <f>IF(SUMIFS('Forecast Data'!$E:$E,'Forecast Data'!$C:$C,AR$6,'Forecast Data'!$B:$B,$D153)=0,"",SUMIFS('Forecast Data'!$E:$E,'Forecast Data'!$C:$C,AR$6,'Forecast Data'!$B:$B,$D153))</f>
        <v>5.6</v>
      </c>
      <c r="AS153" s="12">
        <f>IF(SUMIFS('Forecast Data'!$E:$E,'Forecast Data'!$C:$C,AS$6,'Forecast Data'!$B:$B,$D153)=0,"",SUMIFS('Forecast Data'!$E:$E,'Forecast Data'!$C:$C,AS$6,'Forecast Data'!$B:$B,$D153))</f>
        <v>4.0999999999999996</v>
      </c>
      <c r="AT153" s="12">
        <f>IF(SUMIFS('Forecast Data'!$E:$E,'Forecast Data'!$C:$C,AT$6,'Forecast Data'!$B:$B,$D153)=0,"",SUMIFS('Forecast Data'!$E:$E,'Forecast Data'!$C:$C,AT$6,'Forecast Data'!$B:$B,$D153))</f>
        <v>1.92</v>
      </c>
      <c r="AU153" s="12">
        <f>IF(SUMIFS('Forecast Data'!$E:$E,'Forecast Data'!$C:$C,AU$6,'Forecast Data'!$B:$B,$D153)=0,"",SUMIFS('Forecast Data'!$E:$E,'Forecast Data'!$C:$C,AU$6,'Forecast Data'!$B:$B,$D153))</f>
        <v>1.92</v>
      </c>
      <c r="AV153" s="1"/>
      <c r="AW153" s="11">
        <f>SUMIFS('OP Units'!E:E,'OP Units'!$A:$A,$D153)</f>
        <v>65</v>
      </c>
      <c r="AX153" s="11">
        <f>SUMIFS('OP Units'!F:F,'OP Units'!$A:$A,$D153)</f>
        <v>43</v>
      </c>
      <c r="AY153" s="11">
        <f>SUMIFS('OP Units'!G:G,'OP Units'!$A:$A,$D153)</f>
        <v>53</v>
      </c>
      <c r="AZ153" s="11">
        <f>SUMIFS('OP Units'!H:H,'OP Units'!$A:$A,$D153)</f>
        <v>36</v>
      </c>
      <c r="BA153" s="11">
        <f>SUMIFS('OP Units'!I:I,'OP Units'!$A:$A,$D153)</f>
        <v>33</v>
      </c>
      <c r="BB153" s="11">
        <f>SUMIFS('OP Units'!J:J,'OP Units'!$A:$A,$D153)</f>
        <v>36</v>
      </c>
      <c r="BC153" s="11">
        <f>SUMIFS('OP Units'!K:K,'OP Units'!$A:$A,$D153)</f>
        <v>57</v>
      </c>
      <c r="BD153" s="11">
        <f>SUMIFS('OP Units'!L:L,'OP Units'!$A:$A,$D153)</f>
        <v>62</v>
      </c>
      <c r="BE153" s="11">
        <f>SUMIFS('OP Units'!M:M,'OP Units'!$A:$A,$D153)</f>
        <v>43</v>
      </c>
      <c r="BF153" s="11">
        <f>SUMIFS('OP Units'!N:N,'OP Units'!$A:$A,$D153)</f>
        <v>23</v>
      </c>
      <c r="BG153" s="11">
        <f>SUMIFS('OP Units'!O:O,'OP Units'!$A:$A,$D153)</f>
        <v>27</v>
      </c>
      <c r="BH153" s="11">
        <f>SUMIFS('OP Units'!P:P,'OP Units'!$A:$A,$D153)</f>
        <v>18</v>
      </c>
      <c r="BI153" s="1"/>
      <c r="BJ153" s="12">
        <f>IFERROR((SUMIFS('OP Units'!E:E,'OP Units'!$A:$A,$D153)-SUMIFS('Forecast Data'!$H:$H,'Forecast Data'!$C:$C,BJ$6,'Forecast Data'!$B:$B,$D153))/SUMIFS('Forecast Data'!$H:$H,'Forecast Data'!$C:$C,BJ$6,'Forecast Data'!$B:$B,$D153),"")</f>
        <v>2.4210526315789473</v>
      </c>
      <c r="BK153" s="12">
        <f>IFERROR((SUMIFS('OP Units'!F:F,'OP Units'!$A:$A,$D153)-SUMIFS('Forecast Data'!$H:$H,'Forecast Data'!$C:$C,BK$6,'Forecast Data'!$B:$B,$D153))/SUMIFS('Forecast Data'!$H:$H,'Forecast Data'!$C:$C,BK$6,'Forecast Data'!$B:$B,$D153),"")</f>
        <v>2.5833333333333335</v>
      </c>
      <c r="BL153" s="12">
        <f>IFERROR((SUMIFS('OP Units'!G:G,'OP Units'!$A:$A,$D153)-SUMIFS('Forecast Data'!$H:$H,'Forecast Data'!$C:$C,BL$6,'Forecast Data'!$B:$B,$D153))/SUMIFS('Forecast Data'!$H:$H,'Forecast Data'!$C:$C,BL$6,'Forecast Data'!$B:$B,$D153),"")</f>
        <v>7.833333333333333</v>
      </c>
      <c r="BM153" s="12">
        <f>IFERROR((SUMIFS('OP Units'!H:H,'OP Units'!$A:$A,$D153)-SUMIFS('Forecast Data'!$H:$H,'Forecast Data'!$C:$C,BM$6,'Forecast Data'!$B:$B,$D153))/SUMIFS('Forecast Data'!$H:$H,'Forecast Data'!$C:$C,BM$6,'Forecast Data'!$B:$B,$D153),"")</f>
        <v>2.2727272727272729</v>
      </c>
      <c r="BN153" s="12">
        <f>IFERROR((SUMIFS('OP Units'!I:I,'OP Units'!$A:$A,$D153)-SUMIFS('Forecast Data'!$H:$H,'Forecast Data'!$C:$C,BN$6,'Forecast Data'!$B:$B,$D153))/SUMIFS('Forecast Data'!$H:$H,'Forecast Data'!$C:$C,BN$6,'Forecast Data'!$B:$B,$D153),"")</f>
        <v>10</v>
      </c>
      <c r="BO153" s="12">
        <f>IFERROR((SUMIFS('OP Units'!J:J,'OP Units'!$A:$A,$D153)-SUMIFS('Forecast Data'!$H:$H,'Forecast Data'!$C:$C,BO$6,'Forecast Data'!$B:$B,$D153))/SUMIFS('Forecast Data'!$H:$H,'Forecast Data'!$C:$C,BO$6,'Forecast Data'!$B:$B,$D153),"")</f>
        <v>1</v>
      </c>
      <c r="BP153" s="12">
        <f>IFERROR((SUMIFS('OP Units'!K:K,'OP Units'!$A:$A,$D153)-SUMIFS('Forecast Data'!$H:$H,'Forecast Data'!$C:$C,BP$6,'Forecast Data'!$B:$B,$D153))/SUMIFS('Forecast Data'!$H:$H,'Forecast Data'!$C:$C,BP$6,'Forecast Data'!$B:$B,$D153),"")</f>
        <v>4.1818181818181817</v>
      </c>
      <c r="BQ153" s="12">
        <f>IFERROR((SUMIFS('OP Units'!L:L,'OP Units'!$A:$A,$D153)-SUMIFS('Forecast Data'!$H:$H,'Forecast Data'!$C:$C,BQ$6,'Forecast Data'!$B:$B,$D153))/SUMIFS('Forecast Data'!$H:$H,'Forecast Data'!$C:$C,BQ$6,'Forecast Data'!$B:$B,$D153),"")</f>
        <v>7.8571428571428568</v>
      </c>
      <c r="BR153" s="12">
        <f>IFERROR((SUMIFS('OP Units'!M:M,'OP Units'!$A:$A,$D153)-SUMIFS('Forecast Data'!$H:$H,'Forecast Data'!$C:$C,BR$6,'Forecast Data'!$B:$B,$D153))/SUMIFS('Forecast Data'!$H:$H,'Forecast Data'!$C:$C,BR$6,'Forecast Data'!$B:$B,$D153),"")</f>
        <v>13.333333333333334</v>
      </c>
      <c r="BS153" s="12">
        <f>IFERROR((SUMIFS('OP Units'!N:N,'OP Units'!$A:$A,$D153)-SUMIFS('Forecast Data'!$H:$H,'Forecast Data'!$C:$C,BS$6,'Forecast Data'!$B:$B,$D153))/SUMIFS('Forecast Data'!$H:$H,'Forecast Data'!$C:$C,BS$6,'Forecast Data'!$B:$B,$D153),"")</f>
        <v>4.75</v>
      </c>
      <c r="BT153" s="12">
        <f>IFERROR((SUMIFS('OP Units'!O:O,'OP Units'!$A:$A,$D153)-SUMIFS('Forecast Data'!$H:$H,'Forecast Data'!$C:$C,BT$6,'Forecast Data'!$B:$B,$D153))/SUMIFS('Forecast Data'!$H:$H,'Forecast Data'!$C:$C,BT$6,'Forecast Data'!$B:$B,$D153),"")</f>
        <v>2.8571428571428572</v>
      </c>
      <c r="BU153" s="12">
        <f>IFERROR((SUMIFS('OP Units'!P:P,'OP Units'!$A:$A,$D153)-SUMIFS('Forecast Data'!$H:$H,'Forecast Data'!$C:$C,BU$6,'Forecast Data'!$B:$B,$D153))/SUMIFS('Forecast Data'!$H:$H,'Forecast Data'!$C:$C,BU$6,'Forecast Data'!$B:$B,$D153),"")</f>
        <v>2</v>
      </c>
      <c r="BV153" s="12"/>
      <c r="BW153" s="11">
        <f>(SUMIFS('Forecast Data'!H:H,'Forecast Data'!B:B,D153,'Forecast Data'!C:C,BK$6)+SUMIFS('Forecast Data'!H:H,'Forecast Data'!B:B,D153,'Forecast Data'!C:C,BL$6)+SUMIFS('Forecast Data'!H:H,'Forecast Data'!B:B,D153,'Forecast Data'!C:C,BM$6)+SUMIFS('Forecast Data'!H:H,'Forecast Data'!B:B,D153,'Forecast Data'!C:C,BN$6)+SUMIFS('Forecast Data'!H:H,'Forecast Data'!B:B,D153,'Forecast Data'!C:C,BO$6)+SUMIFS('Forecast Data'!H:H,'Forecast Data'!B:B,D153,'Forecast Data'!C:C,BP$6)+SUMIFS('Forecast Data'!H:H,'Forecast Data'!B:B,D153,'Forecast Data'!C:C,BQ$6)+SUMIFS('Forecast Data'!H:H,'Forecast Data'!B:B,D153,'Forecast Data'!C:C,BJ$6))/8</f>
        <v>10.875</v>
      </c>
      <c r="BX153" s="12">
        <f>IFERROR((SUM(W153:AD153)-(SUMIFS('Forecast Data'!H:H,'Forecast Data'!B:B,B153,'Forecast Data'!C:C,BJ$6)+SUMIFS('Forecast Data'!H:H,'Forecast Data'!B:B,B153,'Forecast Data'!C:C,BK$6)+SUMIFS('Forecast Data'!H:H,'Forecast Data'!B:B,B153,'Forecast Data'!C:C,BL$6)+SUMIFS('Forecast Data'!H:H,'Forecast Data'!B:B,B153,'Forecast Data'!C:C,BM$6)+SUMIFS('Forecast Data'!H:H,'Forecast Data'!B:B,B153,'Forecast Data'!C:C,BN$6)+SUMIFS('Forecast Data'!H:H,'Forecast Data'!B:B,B153,'Forecast Data'!C:C,BO$6)+SUMIFS('Forecast Data'!H:H,'Forecast Data'!B:B,B153,'Forecast Data'!C:C,BP$6)+SUMIFS('Forecast Data'!H:H,'Forecast Data'!B:B,B153,'Forecast Data'!C:C,BQ$6)))/(SUMIFS('Forecast Data'!H:H,'Forecast Data'!B:B,B153,'Forecast Data'!C:C,BJ$6)+SUMIFS('Forecast Data'!H:H,'Forecast Data'!B:B,B153,'Forecast Data'!C:C,BK$6)+SUMIFS('Forecast Data'!H:H,'Forecast Data'!B:B,B153,'Forecast Data'!C:C,BL$6)+SUMIFS('Forecast Data'!H:H,'Forecast Data'!B:B,B153,'Forecast Data'!C:C,BM$6)+SUMIFS('Forecast Data'!H:H,'Forecast Data'!B:B,B153,'Forecast Data'!C:C,BN$6)+SUMIFS('Forecast Data'!H:H,'Forecast Data'!B:B,B153,'Forecast Data'!C:C,BO$6)+SUMIFS('Forecast Data'!H:H,'Forecast Data'!B:B,B153,'Forecast Data'!C:C,BP$6)+SUMIFS('Forecast Data'!H:H,'Forecast Data'!B:B,B153,'Forecast Data'!C:C,BQ$6)),"")</f>
        <v>0.7816091954022989</v>
      </c>
      <c r="BY153" s="12">
        <f t="shared" si="18"/>
        <v>-2.8504719383864792E-5</v>
      </c>
      <c r="BZ153" s="16">
        <f t="shared" si="19"/>
        <v>6.9895417081913819E-6</v>
      </c>
      <c r="CA153" s="13">
        <f t="shared" si="20"/>
        <v>-3.5494261092056173E-3</v>
      </c>
      <c r="CB153" s="12">
        <f t="shared" si="21"/>
        <v>3.5494261092056174E-5</v>
      </c>
      <c r="CC153" s="12"/>
      <c r="CD153" s="11">
        <f>(SUMIFS('Forecast Data'!H:H,'Forecast Data'!B:B,D153,'Forecast Data'!C:C,BK$6)+SUMIFS('Forecast Data'!H:H,'Forecast Data'!B:B,D153,'Forecast Data'!C:C,BL$6)+SUMIFS('Forecast Data'!H:H,'Forecast Data'!B:B,D153,'Forecast Data'!C:C,BM$6)+SUMIFS('Forecast Data'!H:H,'Forecast Data'!B:B,D153,'Forecast Data'!C:C,BJ$6))/4</f>
        <v>12</v>
      </c>
      <c r="CE153" s="12">
        <f>IFERROR((SUM(W153:Z153)-(SUMIFS('Forecast Data'!H:H,'Forecast Data'!B:B,D153,'Forecast Data'!C:C,BJ$6)+SUMIFS('Forecast Data'!H:H,'Forecast Data'!B:B,D153,'Forecast Data'!C:C,BK$6)+SUMIFS('Forecast Data'!H:H,'Forecast Data'!B:B,D153,'Forecast Data'!C:C,BL$6)+SUMIFS('Forecast Data'!H:H,'Forecast Data'!B:B,D153,'Forecast Data'!C:C,BM$6)))/(SUMIFS('Forecast Data'!H:H,'Forecast Data'!B:B,D153,'Forecast Data'!C:C,BJ$6)+SUMIFS('Forecast Data'!H:H,'Forecast Data'!B:B,D153,'Forecast Data'!C:C,BK$6)+SUMIFS('Forecast Data'!H:H,'Forecast Data'!B:B,D153,'Forecast Data'!C:C,BL$6)+SUMIFS('Forecast Data'!H:H,'Forecast Data'!B:B,D153,'Forecast Data'!C:C,BM$6)),"")</f>
        <v>0.5625</v>
      </c>
      <c r="CF153" s="12">
        <f t="shared" si="22"/>
        <v>-2.8504719383864792E-5</v>
      </c>
      <c r="CG153" s="12">
        <f t="shared" si="23"/>
        <v>5.6591040519374242E-6</v>
      </c>
      <c r="CH153" s="13">
        <f t="shared" si="24"/>
        <v>-3.4163823435802215E-3</v>
      </c>
      <c r="CI153" s="13"/>
    </row>
    <row r="154" spans="1:87" ht="13.2">
      <c r="A154" s="1"/>
      <c r="D154" t="s">
        <v>187</v>
      </c>
      <c r="E154" s="17">
        <f>SUMIFS('Fin Data'!F:F,'Fin Data'!A:A,D154)</f>
        <v>0</v>
      </c>
      <c r="F154" s="17">
        <f>SUMIFS('Fin Data with 6 week hist'!I:I,'Fin Data with 6 week hist'!$A:$A,$D154)</f>
        <v>6</v>
      </c>
      <c r="G154" s="17">
        <f>SUMIFS('Fin Data with 6 week hist'!J:J,'Fin Data with 6 week hist'!$A:$A,$D154)</f>
        <v>32</v>
      </c>
      <c r="H154" s="17">
        <f>SUMIFS('Fin Data with 6 week hist'!K:K,'Fin Data with 6 week hist'!$A:$A,$D154)+SUMIFS('Unit Cancellations'!D:D,'Unit Cancellations'!$B:$B,$D154)</f>
        <v>41</v>
      </c>
      <c r="I154" s="17">
        <f>SUMIFS('Fin Data with 6 week hist'!L:L,'Fin Data with 6 week hist'!$A:$A,$D154)+SUMIFS('Unit Cancellations'!E:E,'Unit Cancellations'!$B:$B,$D154)</f>
        <v>19</v>
      </c>
      <c r="J154" s="17">
        <f>SUMIFS('Fin Data with 6 week hist'!M:M,'Fin Data with 6 week hist'!$A:$A,$D154)+SUMIFS('Unit Cancellations'!F:F,'Unit Cancellations'!$B:$B,$D154)</f>
        <v>72</v>
      </c>
      <c r="K154" s="17">
        <f>SUMIFS('Fin Data with 6 week hist'!N:N,'Fin Data with 6 week hist'!$A:$A,$D154)+SUMIFS('Unit Cancellations'!G:G,'Unit Cancellations'!$B:$B,$D154)</f>
        <v>235</v>
      </c>
      <c r="L154" s="17">
        <f>SUMIFS('Fin Data'!AN:AN,'Fin Data'!A:A,D154)</f>
        <v>68</v>
      </c>
      <c r="M154" s="18">
        <f>IFERROR(SUMIFS('Fin Data'!AO:AO,'Fin Data'!A:A,D154),"")</f>
        <v>0</v>
      </c>
      <c r="N154" s="19"/>
      <c r="O154" s="17">
        <f t="shared" si="12"/>
        <v>90</v>
      </c>
      <c r="P154" s="18" t="str">
        <f t="shared" si="13"/>
        <v/>
      </c>
      <c r="Q154" s="19"/>
      <c r="R154" s="17">
        <f t="shared" si="14"/>
        <v>91.5</v>
      </c>
      <c r="S154" s="18" t="str">
        <f t="shared" si="15"/>
        <v/>
      </c>
      <c r="T154" s="17">
        <f t="shared" si="16"/>
        <v>0</v>
      </c>
      <c r="U154" s="20" t="e">
        <f>#REF!</f>
        <v>#REF!</v>
      </c>
      <c r="V154" s="19"/>
      <c r="W154" s="17">
        <f>SUMIFS('Forecast Data'!$D:$D,'Forecast Data'!$C:$C,W$6,'Forecast Data'!$B:$B,$D154)</f>
        <v>83</v>
      </c>
      <c r="X154" s="17">
        <f>SUMIFS('Forecast Data'!$D:$D,'Forecast Data'!$C:$C,X$6,'Forecast Data'!$B:$B,$D154)</f>
        <v>91</v>
      </c>
      <c r="Y154" s="17">
        <f>SUMIFS('Forecast Data'!$D:$D,'Forecast Data'!$C:$C,Y$6,'Forecast Data'!$B:$B,$D154)</f>
        <v>93</v>
      </c>
      <c r="Z154" s="17">
        <f>SUMIFS('Forecast Data'!$D:$D,'Forecast Data'!$C:$C,Z$6,'Forecast Data'!$B:$B,$D154)</f>
        <v>93</v>
      </c>
      <c r="AA154" s="17">
        <f>SUMIFS('Forecast Data'!$D:$D,'Forecast Data'!$C:$C,AA$6,'Forecast Data'!$B:$B,$D154)</f>
        <v>93</v>
      </c>
      <c r="AB154" s="17">
        <f>SUMIFS('Forecast Data'!$D:$D,'Forecast Data'!$C:$C,AB$6,'Forecast Data'!$B:$B,$D154)</f>
        <v>93</v>
      </c>
      <c r="AC154" s="17">
        <f>SUMIFS('Forecast Data'!$D:$D,'Forecast Data'!$C:$C,AC$6,'Forecast Data'!$B:$B,$D154)</f>
        <v>93</v>
      </c>
      <c r="AD154" s="17">
        <f>SUMIFS('Forecast Data'!$D:$D,'Forecast Data'!$C:$C,AD$6,'Forecast Data'!$B:$B,$D154)</f>
        <v>93</v>
      </c>
      <c r="AE154" s="17">
        <f>SUMIFS('Forecast Data'!$D:$D,'Forecast Data'!$C:$C,AE$6,'Forecast Data'!$B:$B,$D154)</f>
        <v>93</v>
      </c>
      <c r="AF154" s="17">
        <f>SUMIFS('Forecast Data'!$D:$D,'Forecast Data'!$C:$C,AF$6,'Forecast Data'!$B:$B,$D154)</f>
        <v>93</v>
      </c>
      <c r="AG154" s="17">
        <f>SUMIFS('Forecast Data'!$D:$D,'Forecast Data'!$C:$C,AG$6,'Forecast Data'!$B:$B,$D154)</f>
        <v>93</v>
      </c>
      <c r="AH154" s="17">
        <f>SUMIFS('Forecast Data'!$D:$D,'Forecast Data'!$C:$C,AH$6,'Forecast Data'!$B:$B,$D154)</f>
        <v>93</v>
      </c>
      <c r="AI154" s="19"/>
      <c r="AJ154" s="18" t="str">
        <f>IF(SUMIFS('Forecast Data'!$E:$E,'Forecast Data'!$C:$C,AJ$6,'Forecast Data'!$B:$B,$D154)=0,"",SUMIFS('Forecast Data'!$E:$E,'Forecast Data'!$C:$C,AJ$6,'Forecast Data'!$B:$B,$D154))</f>
        <v/>
      </c>
      <c r="AK154" s="18" t="str">
        <f>IF(SUMIFS('Forecast Data'!$E:$E,'Forecast Data'!$C:$C,AK$6,'Forecast Data'!$B:$B,$D154)=0,"",SUMIFS('Forecast Data'!$E:$E,'Forecast Data'!$C:$C,AK$6,'Forecast Data'!$B:$B,$D154))</f>
        <v/>
      </c>
      <c r="AL154" s="18" t="str">
        <f>IF(SUMIFS('Forecast Data'!$E:$E,'Forecast Data'!$C:$C,AL$6,'Forecast Data'!$B:$B,$D154)=0,"",SUMIFS('Forecast Data'!$E:$E,'Forecast Data'!$C:$C,AL$6,'Forecast Data'!$B:$B,$D154))</f>
        <v/>
      </c>
      <c r="AM154" s="18" t="str">
        <f>IF(SUMIFS('Forecast Data'!$E:$E,'Forecast Data'!$C:$C,AM$6,'Forecast Data'!$B:$B,$D154)=0,"",SUMIFS('Forecast Data'!$E:$E,'Forecast Data'!$C:$C,AM$6,'Forecast Data'!$B:$B,$D154))</f>
        <v/>
      </c>
      <c r="AN154" s="18" t="str">
        <f>IF(SUMIFS('Forecast Data'!$E:$E,'Forecast Data'!$C:$C,AN$6,'Forecast Data'!$B:$B,$D154)=0,"",SUMIFS('Forecast Data'!$E:$E,'Forecast Data'!$C:$C,AN$6,'Forecast Data'!$B:$B,$D154))</f>
        <v/>
      </c>
      <c r="AO154" s="18" t="str">
        <f>IF(SUMIFS('Forecast Data'!$E:$E,'Forecast Data'!$C:$C,AO$6,'Forecast Data'!$B:$B,$D154)=0,"",SUMIFS('Forecast Data'!$E:$E,'Forecast Data'!$C:$C,AO$6,'Forecast Data'!$B:$B,$D154))</f>
        <v/>
      </c>
      <c r="AP154" s="18" t="str">
        <f>IF(SUMIFS('Forecast Data'!$E:$E,'Forecast Data'!$C:$C,AP$6,'Forecast Data'!$B:$B,$D154)=0,"",SUMIFS('Forecast Data'!$E:$E,'Forecast Data'!$C:$C,AP$6,'Forecast Data'!$B:$B,$D154))</f>
        <v/>
      </c>
      <c r="AQ154" s="18" t="str">
        <f>IF(SUMIFS('Forecast Data'!$E:$E,'Forecast Data'!$C:$C,AQ$6,'Forecast Data'!$B:$B,$D154)=0,"",SUMIFS('Forecast Data'!$E:$E,'Forecast Data'!$C:$C,AQ$6,'Forecast Data'!$B:$B,$D154))</f>
        <v/>
      </c>
      <c r="AR154" s="18" t="str">
        <f>IF(SUMIFS('Forecast Data'!$E:$E,'Forecast Data'!$C:$C,AR$6,'Forecast Data'!$B:$B,$D154)=0,"",SUMIFS('Forecast Data'!$E:$E,'Forecast Data'!$C:$C,AR$6,'Forecast Data'!$B:$B,$D154))</f>
        <v/>
      </c>
      <c r="AS154" s="18" t="str">
        <f>IF(SUMIFS('Forecast Data'!$E:$E,'Forecast Data'!$C:$C,AS$6,'Forecast Data'!$B:$B,$D154)=0,"",SUMIFS('Forecast Data'!$E:$E,'Forecast Data'!$C:$C,AS$6,'Forecast Data'!$B:$B,$D154))</f>
        <v/>
      </c>
      <c r="AT154" s="18" t="str">
        <f>IF(SUMIFS('Forecast Data'!$E:$E,'Forecast Data'!$C:$C,AT$6,'Forecast Data'!$B:$B,$D154)=0,"",SUMIFS('Forecast Data'!$E:$E,'Forecast Data'!$C:$C,AT$6,'Forecast Data'!$B:$B,$D154))</f>
        <v/>
      </c>
      <c r="AU154" s="18" t="str">
        <f>IF(SUMIFS('Forecast Data'!$E:$E,'Forecast Data'!$C:$C,AU$6,'Forecast Data'!$B:$B,$D154)=0,"",SUMIFS('Forecast Data'!$E:$E,'Forecast Data'!$C:$C,AU$6,'Forecast Data'!$B:$B,$D154))</f>
        <v/>
      </c>
      <c r="AV154" s="19"/>
      <c r="AW154" s="11">
        <f>SUMIFS('OP Units'!E:E,'OP Units'!$A:$A,$D154)</f>
        <v>0</v>
      </c>
      <c r="AX154" s="11">
        <f>SUMIFS('OP Units'!F:F,'OP Units'!$A:$A,$D154)</f>
        <v>0</v>
      </c>
      <c r="AY154" s="11">
        <f>SUMIFS('OP Units'!G:G,'OP Units'!$A:$A,$D154)</f>
        <v>0</v>
      </c>
      <c r="AZ154" s="11">
        <f>SUMIFS('OP Units'!H:H,'OP Units'!$A:$A,$D154)</f>
        <v>0</v>
      </c>
      <c r="BA154" s="11">
        <f>SUMIFS('OP Units'!I:I,'OP Units'!$A:$A,$D154)</f>
        <v>0</v>
      </c>
      <c r="BB154" s="11">
        <f>SUMIFS('OP Units'!J:J,'OP Units'!$A:$A,$D154)</f>
        <v>0</v>
      </c>
      <c r="BC154" s="11">
        <f>SUMIFS('OP Units'!K:K,'OP Units'!$A:$A,$D154)</f>
        <v>0</v>
      </c>
      <c r="BD154" s="11">
        <f>SUMIFS('OP Units'!L:L,'OP Units'!$A:$A,$D154)</f>
        <v>0</v>
      </c>
      <c r="BE154" s="11">
        <f>SUMIFS('OP Units'!M:M,'OP Units'!$A:$A,$D154)</f>
        <v>0</v>
      </c>
      <c r="BF154" s="11">
        <f>SUMIFS('OP Units'!N:N,'OP Units'!$A:$A,$D154)</f>
        <v>0</v>
      </c>
      <c r="BG154" s="11">
        <f>SUMIFS('OP Units'!O:O,'OP Units'!$A:$A,$D154)</f>
        <v>0</v>
      </c>
      <c r="BH154" s="11">
        <f>SUMIFS('OP Units'!P:P,'OP Units'!$A:$A,$D154)</f>
        <v>0</v>
      </c>
      <c r="BI154" s="19"/>
      <c r="BJ154" s="12" t="str">
        <f>IFERROR((SUMIFS('OP Units'!E:E,'OP Units'!$A:$A,$D154)-SUMIFS('Forecast Data'!$H:$H,'Forecast Data'!$C:$C,BJ$6,'Forecast Data'!$B:$B,$D154))/SUMIFS('Forecast Data'!$H:$H,'Forecast Data'!$C:$C,BJ$6,'Forecast Data'!$B:$B,$D154),"")</f>
        <v/>
      </c>
      <c r="BK154" s="12" t="str">
        <f>IFERROR((SUMIFS('OP Units'!F:F,'OP Units'!$A:$A,$D154)-SUMIFS('Forecast Data'!$H:$H,'Forecast Data'!$C:$C,BK$6,'Forecast Data'!$B:$B,$D154))/SUMIFS('Forecast Data'!$H:$H,'Forecast Data'!$C:$C,BK$6,'Forecast Data'!$B:$B,$D154),"")</f>
        <v/>
      </c>
      <c r="BL154" s="12" t="str">
        <f>IFERROR((SUMIFS('OP Units'!G:G,'OP Units'!$A:$A,$D154)-SUMIFS('Forecast Data'!$H:$H,'Forecast Data'!$C:$C,BL$6,'Forecast Data'!$B:$B,$D154))/SUMIFS('Forecast Data'!$H:$H,'Forecast Data'!$C:$C,BL$6,'Forecast Data'!$B:$B,$D154),"")</f>
        <v/>
      </c>
      <c r="BM154" s="12" t="str">
        <f>IFERROR((SUMIFS('OP Units'!H:H,'OP Units'!$A:$A,$D154)-SUMIFS('Forecast Data'!$H:$H,'Forecast Data'!$C:$C,BM$6,'Forecast Data'!$B:$B,$D154))/SUMIFS('Forecast Data'!$H:$H,'Forecast Data'!$C:$C,BM$6,'Forecast Data'!$B:$B,$D154),"")</f>
        <v/>
      </c>
      <c r="BN154" s="12" t="str">
        <f>IFERROR((SUMIFS('OP Units'!I:I,'OP Units'!$A:$A,$D154)-SUMIFS('Forecast Data'!$H:$H,'Forecast Data'!$C:$C,BN$6,'Forecast Data'!$B:$B,$D154))/SUMIFS('Forecast Data'!$H:$H,'Forecast Data'!$C:$C,BN$6,'Forecast Data'!$B:$B,$D154),"")</f>
        <v/>
      </c>
      <c r="BO154" s="12" t="str">
        <f>IFERROR((SUMIFS('OP Units'!J:J,'OP Units'!$A:$A,$D154)-SUMIFS('Forecast Data'!$H:$H,'Forecast Data'!$C:$C,BO$6,'Forecast Data'!$B:$B,$D154))/SUMIFS('Forecast Data'!$H:$H,'Forecast Data'!$C:$C,BO$6,'Forecast Data'!$B:$B,$D154),"")</f>
        <v/>
      </c>
      <c r="BP154" s="12" t="str">
        <f>IFERROR((SUMIFS('OP Units'!K:K,'OP Units'!$A:$A,$D154)-SUMIFS('Forecast Data'!$H:$H,'Forecast Data'!$C:$C,BP$6,'Forecast Data'!$B:$B,$D154))/SUMIFS('Forecast Data'!$H:$H,'Forecast Data'!$C:$C,BP$6,'Forecast Data'!$B:$B,$D154),"")</f>
        <v/>
      </c>
      <c r="BQ154" s="12" t="str">
        <f>IFERROR((SUMIFS('OP Units'!L:L,'OP Units'!$A:$A,$D154)-SUMIFS('Forecast Data'!$H:$H,'Forecast Data'!$C:$C,BQ$6,'Forecast Data'!$B:$B,$D154))/SUMIFS('Forecast Data'!$H:$H,'Forecast Data'!$C:$C,BQ$6,'Forecast Data'!$B:$B,$D154),"")</f>
        <v/>
      </c>
      <c r="BR154" s="12" t="str">
        <f>IFERROR((SUMIFS('OP Units'!M:M,'OP Units'!$A:$A,$D154)-SUMIFS('Forecast Data'!$H:$H,'Forecast Data'!$C:$C,BR$6,'Forecast Data'!$B:$B,$D154))/SUMIFS('Forecast Data'!$H:$H,'Forecast Data'!$C:$C,BR$6,'Forecast Data'!$B:$B,$D154),"")</f>
        <v/>
      </c>
      <c r="BS154" s="12" t="str">
        <f>IFERROR((SUMIFS('OP Units'!N:N,'OP Units'!$A:$A,$D154)-SUMIFS('Forecast Data'!$H:$H,'Forecast Data'!$C:$C,BS$6,'Forecast Data'!$B:$B,$D154))/SUMIFS('Forecast Data'!$H:$H,'Forecast Data'!$C:$C,BS$6,'Forecast Data'!$B:$B,$D154),"")</f>
        <v/>
      </c>
      <c r="BT154" s="12" t="str">
        <f>IFERROR((SUMIFS('OP Units'!O:O,'OP Units'!$A:$A,$D154)-SUMIFS('Forecast Data'!$H:$H,'Forecast Data'!$C:$C,BT$6,'Forecast Data'!$B:$B,$D154))/SUMIFS('Forecast Data'!$H:$H,'Forecast Data'!$C:$C,BT$6,'Forecast Data'!$B:$B,$D154),"")</f>
        <v/>
      </c>
      <c r="BU154" s="12" t="str">
        <f>IFERROR((SUMIFS('OP Units'!P:P,'OP Units'!$A:$A,$D154)-SUMIFS('Forecast Data'!$H:$H,'Forecast Data'!$C:$C,BU$6,'Forecast Data'!$B:$B,$D154))/SUMIFS('Forecast Data'!$H:$H,'Forecast Data'!$C:$C,BU$6,'Forecast Data'!$B:$B,$D154),"")</f>
        <v/>
      </c>
      <c r="BV154" s="21"/>
      <c r="BW154" s="17">
        <f>(SUMIFS('Forecast Data'!H:H,'Forecast Data'!B:B,D154,'Forecast Data'!C:C,BK$6)+SUMIFS('Forecast Data'!H:H,'Forecast Data'!B:B,D154,'Forecast Data'!C:C,BL$6)+SUMIFS('Forecast Data'!H:H,'Forecast Data'!B:B,D154,'Forecast Data'!C:C,BM$6)+SUMIFS('Forecast Data'!H:H,'Forecast Data'!B:B,D154,'Forecast Data'!C:C,BN$6)+SUMIFS('Forecast Data'!H:H,'Forecast Data'!B:B,D154,'Forecast Data'!C:C,BO$6)+SUMIFS('Forecast Data'!H:H,'Forecast Data'!B:B,D154,'Forecast Data'!C:C,BP$6)+SUMIFS('Forecast Data'!H:H,'Forecast Data'!B:B,D154,'Forecast Data'!C:C,BQ$6)+SUMIFS('Forecast Data'!H:H,'Forecast Data'!B:B,D154,'Forecast Data'!C:C,BJ$6))/8</f>
        <v>0</v>
      </c>
      <c r="BX154" s="18" t="str">
        <f>IFERROR((SUM(W154:AD154)-(SUMIFS('Forecast Data'!H:H,'Forecast Data'!B:B,B154,'Forecast Data'!C:C,BJ$6)+SUMIFS('Forecast Data'!H:H,'Forecast Data'!B:B,B154,'Forecast Data'!C:C,BK$6)+SUMIFS('Forecast Data'!H:H,'Forecast Data'!B:B,B154,'Forecast Data'!C:C,BL$6)+SUMIFS('Forecast Data'!H:H,'Forecast Data'!B:B,B154,'Forecast Data'!C:C,BM$6)+SUMIFS('Forecast Data'!H:H,'Forecast Data'!B:B,B154,'Forecast Data'!C:C,BN$6)+SUMIFS('Forecast Data'!H:H,'Forecast Data'!B:B,B154,'Forecast Data'!C:C,BO$6)+SUMIFS('Forecast Data'!H:H,'Forecast Data'!B:B,B154,'Forecast Data'!C:C,BP$6)+SUMIFS('Forecast Data'!H:H,'Forecast Data'!B:B,B154,'Forecast Data'!C:C,BQ$6)))/(SUMIFS('Forecast Data'!H:H,'Forecast Data'!B:B,B154,'Forecast Data'!C:C,BJ$6)+SUMIFS('Forecast Data'!H:H,'Forecast Data'!B:B,B154,'Forecast Data'!C:C,BK$6)+SUMIFS('Forecast Data'!H:H,'Forecast Data'!B:B,B154,'Forecast Data'!C:C,BL$6)+SUMIFS('Forecast Data'!H:H,'Forecast Data'!B:B,B154,'Forecast Data'!C:C,BM$6)+SUMIFS('Forecast Data'!H:H,'Forecast Data'!B:B,B154,'Forecast Data'!C:C,BN$6)+SUMIFS('Forecast Data'!H:H,'Forecast Data'!B:B,B154,'Forecast Data'!C:C,BO$6)+SUMIFS('Forecast Data'!H:H,'Forecast Data'!B:B,B154,'Forecast Data'!C:C,BP$6)+SUMIFS('Forecast Data'!H:H,'Forecast Data'!B:B,B154,'Forecast Data'!C:C,BQ$6)),"")</f>
        <v/>
      </c>
      <c r="BY154" s="18">
        <f t="shared" si="18"/>
        <v>5.814962754308417E-5</v>
      </c>
      <c r="BZ154" s="22">
        <f t="shared" si="19"/>
        <v>7.5240360741118988E-5</v>
      </c>
      <c r="CA154" s="23">
        <f t="shared" si="20"/>
        <v>-1.7090733198034818E-3</v>
      </c>
      <c r="CB154" s="18">
        <f t="shared" si="21"/>
        <v>1.7090733198034818E-5</v>
      </c>
      <c r="CC154" s="21"/>
      <c r="CD154" s="17">
        <f>(SUMIFS('Forecast Data'!H:H,'Forecast Data'!B:B,D154,'Forecast Data'!C:C,BK$6)+SUMIFS('Forecast Data'!H:H,'Forecast Data'!B:B,D154,'Forecast Data'!C:C,BL$6)+SUMIFS('Forecast Data'!H:H,'Forecast Data'!B:B,D154,'Forecast Data'!C:C,BM$6)+SUMIFS('Forecast Data'!H:H,'Forecast Data'!B:B,D154,'Forecast Data'!C:C,BJ$6))/4</f>
        <v>0</v>
      </c>
      <c r="CE154" s="18" t="str">
        <f>IFERROR((SUM(W154:Z154)-(SUMIFS('Forecast Data'!H:H,'Forecast Data'!B:B,D154,'Forecast Data'!C:C,BJ$6)+SUMIFS('Forecast Data'!H:H,'Forecast Data'!B:B,D154,'Forecast Data'!C:C,BK$6)+SUMIFS('Forecast Data'!H:H,'Forecast Data'!B:B,D154,'Forecast Data'!C:C,BL$6)+SUMIFS('Forecast Data'!H:H,'Forecast Data'!B:B,D154,'Forecast Data'!C:C,BM$6)))/(SUMIFS('Forecast Data'!H:H,'Forecast Data'!B:B,D154,'Forecast Data'!C:C,BJ$6)+SUMIFS('Forecast Data'!H:H,'Forecast Data'!B:B,D154,'Forecast Data'!C:C,BK$6)+SUMIFS('Forecast Data'!H:H,'Forecast Data'!B:B,D154,'Forecast Data'!C:C,BL$6)+SUMIFS('Forecast Data'!H:H,'Forecast Data'!B:B,D154,'Forecast Data'!C:C,BM$6)),"")</f>
        <v/>
      </c>
      <c r="CF154" s="18">
        <f t="shared" si="22"/>
        <v>5.814962754308417E-5</v>
      </c>
      <c r="CG154" s="18">
        <f t="shared" si="23"/>
        <v>7.5454720692499005E-5</v>
      </c>
      <c r="CH154" s="23">
        <f t="shared" si="24"/>
        <v>-1.7305093149414836E-3</v>
      </c>
      <c r="CI154" s="13"/>
    </row>
    <row r="155" spans="1:87" ht="13.2">
      <c r="A155" s="1"/>
      <c r="B155" t="str">
        <f t="shared" ref="B155:B196" si="51">D155</f>
        <v>Better Being</v>
      </c>
      <c r="D155" t="s">
        <v>188</v>
      </c>
      <c r="E155" s="11">
        <f>SUMIFS('Fin Data'!F:F,'Fin Data'!A:A,D155)</f>
        <v>59</v>
      </c>
      <c r="F155" s="11">
        <f>SUMIFS('Fin Data with 6 week hist'!I:I,'Fin Data with 6 week hist'!$A:$A,$D155)</f>
        <v>0</v>
      </c>
      <c r="G155" s="11">
        <f>SUMIFS('Fin Data with 6 week hist'!J:J,'Fin Data with 6 week hist'!$A:$A,$D155)</f>
        <v>0</v>
      </c>
      <c r="H155" s="11">
        <f>SUMIFS('Fin Data with 6 week hist'!K:K,'Fin Data with 6 week hist'!$A:$A,$D155)+SUMIFS('Unit Cancellations'!D:D,'Unit Cancellations'!$B:$B,$D155)</f>
        <v>0</v>
      </c>
      <c r="I155" s="11">
        <f>SUMIFS('Fin Data with 6 week hist'!L:L,'Fin Data with 6 week hist'!$A:$A,$D155)+SUMIFS('Unit Cancellations'!E:E,'Unit Cancellations'!$B:$B,$D155)</f>
        <v>0</v>
      </c>
      <c r="J155" s="11">
        <f>SUMIFS('Fin Data with 6 week hist'!M:M,'Fin Data with 6 week hist'!$A:$A,$D155)+SUMIFS('Unit Cancellations'!F:F,'Unit Cancellations'!$B:$B,$D155)</f>
        <v>0</v>
      </c>
      <c r="K155" s="11">
        <f>SUMIFS('Fin Data with 6 week hist'!N:N,'Fin Data with 6 week hist'!$A:$A,$D155)+SUMIFS('Unit Cancellations'!G:G,'Unit Cancellations'!$B:$B,$D155)</f>
        <v>0</v>
      </c>
      <c r="L155" s="11">
        <f>SUMIFS('Fin Data'!AN:AN,'Fin Data'!A:A,D155)</f>
        <v>0</v>
      </c>
      <c r="M155" s="12">
        <f>IFERROR(SUMIFS('Fin Data'!AO:AO,'Fin Data'!A:A,D155),"")</f>
        <v>-1</v>
      </c>
      <c r="N155" s="1"/>
      <c r="O155" s="11">
        <f t="shared" si="12"/>
        <v>0</v>
      </c>
      <c r="P155" s="12">
        <f t="shared" si="13"/>
        <v>-1</v>
      </c>
      <c r="Q155" s="1"/>
      <c r="R155" s="11">
        <f t="shared" si="14"/>
        <v>0</v>
      </c>
      <c r="S155" s="12">
        <f t="shared" si="15"/>
        <v>-1</v>
      </c>
      <c r="T155" s="11">
        <f t="shared" si="16"/>
        <v>0</v>
      </c>
      <c r="U155" s="1" t="e">
        <f t="shared" ref="U155:U210" si="52">#REF!</f>
        <v>#REF!</v>
      </c>
      <c r="V155" s="1"/>
      <c r="W155" s="11">
        <f>SUMIFS('Forecast Data'!$D:$D,'Forecast Data'!$C:$C,W$6,'Forecast Data'!$B:$B,$D155)</f>
        <v>0</v>
      </c>
      <c r="X155" s="11">
        <f>SUMIFS('Forecast Data'!$D:$D,'Forecast Data'!$C:$C,X$6,'Forecast Data'!$B:$B,$D155)</f>
        <v>0</v>
      </c>
      <c r="Y155" s="11">
        <f>SUMIFS('Forecast Data'!$D:$D,'Forecast Data'!$C:$C,Y$6,'Forecast Data'!$B:$B,$D155)</f>
        <v>0</v>
      </c>
      <c r="Z155" s="11">
        <f>SUMIFS('Forecast Data'!$D:$D,'Forecast Data'!$C:$C,Z$6,'Forecast Data'!$B:$B,$D155)</f>
        <v>0</v>
      </c>
      <c r="AA155" s="11">
        <f>SUMIFS('Forecast Data'!$D:$D,'Forecast Data'!$C:$C,AA$6,'Forecast Data'!$B:$B,$D155)</f>
        <v>0</v>
      </c>
      <c r="AB155" s="11">
        <f>SUMIFS('Forecast Data'!$D:$D,'Forecast Data'!$C:$C,AB$6,'Forecast Data'!$B:$B,$D155)</f>
        <v>0</v>
      </c>
      <c r="AC155" s="11">
        <f>SUMIFS('Forecast Data'!$D:$D,'Forecast Data'!$C:$C,AC$6,'Forecast Data'!$B:$B,$D155)</f>
        <v>0</v>
      </c>
      <c r="AD155" s="11">
        <f>SUMIFS('Forecast Data'!$D:$D,'Forecast Data'!$C:$C,AD$6,'Forecast Data'!$B:$B,$D155)</f>
        <v>0</v>
      </c>
      <c r="AE155" s="11">
        <f>SUMIFS('Forecast Data'!$D:$D,'Forecast Data'!$C:$C,AE$6,'Forecast Data'!$B:$B,$D155)</f>
        <v>0</v>
      </c>
      <c r="AF155" s="11">
        <f>SUMIFS('Forecast Data'!$D:$D,'Forecast Data'!$C:$C,AF$6,'Forecast Data'!$B:$B,$D155)</f>
        <v>0</v>
      </c>
      <c r="AG155" s="11">
        <f>SUMIFS('Forecast Data'!$D:$D,'Forecast Data'!$C:$C,AG$6,'Forecast Data'!$B:$B,$D155)</f>
        <v>0</v>
      </c>
      <c r="AH155" s="11">
        <f>SUMIFS('Forecast Data'!$D:$D,'Forecast Data'!$C:$C,AH$6,'Forecast Data'!$B:$B,$D155)</f>
        <v>0</v>
      </c>
      <c r="AI155" s="1"/>
      <c r="AJ155" s="12">
        <f>IF(SUMIFS('Forecast Data'!$E:$E,'Forecast Data'!$C:$C,AJ$6,'Forecast Data'!$B:$B,$D155)=0,"",SUMIFS('Forecast Data'!$E:$E,'Forecast Data'!$C:$C,AJ$6,'Forecast Data'!$B:$B,$D155))</f>
        <v>-0.99</v>
      </c>
      <c r="AK155" s="12">
        <f>IF(SUMIFS('Forecast Data'!$E:$E,'Forecast Data'!$C:$C,AK$6,'Forecast Data'!$B:$B,$D155)=0,"",SUMIFS('Forecast Data'!$E:$E,'Forecast Data'!$C:$C,AK$6,'Forecast Data'!$B:$B,$D155))</f>
        <v>-0.99</v>
      </c>
      <c r="AL155" s="12">
        <f>IF(SUMIFS('Forecast Data'!$E:$E,'Forecast Data'!$C:$C,AL$6,'Forecast Data'!$B:$B,$D155)=0,"",SUMIFS('Forecast Data'!$E:$E,'Forecast Data'!$C:$C,AL$6,'Forecast Data'!$B:$B,$D155))</f>
        <v>-0.99</v>
      </c>
      <c r="AM155" s="12">
        <f>IF(SUMIFS('Forecast Data'!$E:$E,'Forecast Data'!$C:$C,AM$6,'Forecast Data'!$B:$B,$D155)=0,"",SUMIFS('Forecast Data'!$E:$E,'Forecast Data'!$C:$C,AM$6,'Forecast Data'!$B:$B,$D155))</f>
        <v>-0.98</v>
      </c>
      <c r="AN155" s="12">
        <f>IF(SUMIFS('Forecast Data'!$E:$E,'Forecast Data'!$C:$C,AN$6,'Forecast Data'!$B:$B,$D155)=0,"",SUMIFS('Forecast Data'!$E:$E,'Forecast Data'!$C:$C,AN$6,'Forecast Data'!$B:$B,$D155))</f>
        <v>-0.94</v>
      </c>
      <c r="AO155" s="12">
        <f>IF(SUMIFS('Forecast Data'!$E:$E,'Forecast Data'!$C:$C,AO$6,'Forecast Data'!$B:$B,$D155)=0,"",SUMIFS('Forecast Data'!$E:$E,'Forecast Data'!$C:$C,AO$6,'Forecast Data'!$B:$B,$D155))</f>
        <v>-0.98</v>
      </c>
      <c r="AP155" s="12">
        <f>IF(SUMIFS('Forecast Data'!$E:$E,'Forecast Data'!$C:$C,AP$6,'Forecast Data'!$B:$B,$D155)=0,"",SUMIFS('Forecast Data'!$E:$E,'Forecast Data'!$C:$C,AP$6,'Forecast Data'!$B:$B,$D155))</f>
        <v>-0.99</v>
      </c>
      <c r="AQ155" s="12">
        <f>IF(SUMIFS('Forecast Data'!$E:$E,'Forecast Data'!$C:$C,AQ$6,'Forecast Data'!$B:$B,$D155)=0,"",SUMIFS('Forecast Data'!$E:$E,'Forecast Data'!$C:$C,AQ$6,'Forecast Data'!$B:$B,$D155))</f>
        <v>-0.97</v>
      </c>
      <c r="AR155" s="12">
        <f>IF(SUMIFS('Forecast Data'!$E:$E,'Forecast Data'!$C:$C,AR$6,'Forecast Data'!$B:$B,$D155)=0,"",SUMIFS('Forecast Data'!$E:$E,'Forecast Data'!$C:$C,AR$6,'Forecast Data'!$B:$B,$D155))</f>
        <v>-0.97</v>
      </c>
      <c r="AS155" s="12">
        <f>IF(SUMIFS('Forecast Data'!$E:$E,'Forecast Data'!$C:$C,AS$6,'Forecast Data'!$B:$B,$D155)=0,"",SUMIFS('Forecast Data'!$E:$E,'Forecast Data'!$C:$C,AS$6,'Forecast Data'!$B:$B,$D155))</f>
        <v>-0.94</v>
      </c>
      <c r="AT155" s="12" t="str">
        <f>IF(SUMIFS('Forecast Data'!$E:$E,'Forecast Data'!$C:$C,AT$6,'Forecast Data'!$B:$B,$D155)=0,"",SUMIFS('Forecast Data'!$E:$E,'Forecast Data'!$C:$C,AT$6,'Forecast Data'!$B:$B,$D155))</f>
        <v/>
      </c>
      <c r="AU155" s="12">
        <f>IF(SUMIFS('Forecast Data'!$E:$E,'Forecast Data'!$C:$C,AU$6,'Forecast Data'!$B:$B,$D155)=0,"",SUMIFS('Forecast Data'!$E:$E,'Forecast Data'!$C:$C,AU$6,'Forecast Data'!$B:$B,$D155))</f>
        <v>-0.94</v>
      </c>
      <c r="AV155" s="1"/>
      <c r="AW155" s="11">
        <f>SUMIFS('OP Units'!E:E,'OP Units'!$A:$A,$D155)</f>
        <v>0</v>
      </c>
      <c r="AX155" s="11">
        <f>SUMIFS('OP Units'!F:F,'OP Units'!$A:$A,$D155)</f>
        <v>0</v>
      </c>
      <c r="AY155" s="11">
        <f>SUMIFS('OP Units'!G:G,'OP Units'!$A:$A,$D155)</f>
        <v>0</v>
      </c>
      <c r="AZ155" s="11">
        <f>SUMIFS('OP Units'!H:H,'OP Units'!$A:$A,$D155)</f>
        <v>0</v>
      </c>
      <c r="BA155" s="11">
        <f>SUMIFS('OP Units'!I:I,'OP Units'!$A:$A,$D155)</f>
        <v>0</v>
      </c>
      <c r="BB155" s="11">
        <f>SUMIFS('OP Units'!J:J,'OP Units'!$A:$A,$D155)</f>
        <v>0</v>
      </c>
      <c r="BC155" s="11">
        <f>SUMIFS('OP Units'!K:K,'OP Units'!$A:$A,$D155)</f>
        <v>0</v>
      </c>
      <c r="BD155" s="11">
        <f>SUMIFS('OP Units'!L:L,'OP Units'!$A:$A,$D155)</f>
        <v>0</v>
      </c>
      <c r="BE155" s="11">
        <f>SUMIFS('OP Units'!M:M,'OP Units'!$A:$A,$D155)</f>
        <v>0</v>
      </c>
      <c r="BF155" s="11">
        <f>SUMIFS('OP Units'!N:N,'OP Units'!$A:$A,$D155)</f>
        <v>0</v>
      </c>
      <c r="BG155" s="11">
        <f>SUMIFS('OP Units'!O:O,'OP Units'!$A:$A,$D155)</f>
        <v>0</v>
      </c>
      <c r="BH155" s="11">
        <f>SUMIFS('OP Units'!P:P,'OP Units'!$A:$A,$D155)</f>
        <v>0</v>
      </c>
      <c r="BI155" s="1"/>
      <c r="BJ155" s="12">
        <f>IFERROR((SUMIFS('OP Units'!E:E,'OP Units'!$A:$A,$D155)-SUMIFS('Forecast Data'!$H:$H,'Forecast Data'!$C:$C,BJ$6,'Forecast Data'!$B:$B,$D155))/SUMIFS('Forecast Data'!$H:$H,'Forecast Data'!$C:$C,BJ$6,'Forecast Data'!$B:$B,$D155),"")</f>
        <v>-1</v>
      </c>
      <c r="BK155" s="12">
        <f>IFERROR((SUMIFS('OP Units'!F:F,'OP Units'!$A:$A,$D155)-SUMIFS('Forecast Data'!$H:$H,'Forecast Data'!$C:$C,BK$6,'Forecast Data'!$B:$B,$D155))/SUMIFS('Forecast Data'!$H:$H,'Forecast Data'!$C:$C,BK$6,'Forecast Data'!$B:$B,$D155),"")</f>
        <v>-1</v>
      </c>
      <c r="BL155" s="12">
        <f>IFERROR((SUMIFS('OP Units'!G:G,'OP Units'!$A:$A,$D155)-SUMIFS('Forecast Data'!$H:$H,'Forecast Data'!$C:$C,BL$6,'Forecast Data'!$B:$B,$D155))/SUMIFS('Forecast Data'!$H:$H,'Forecast Data'!$C:$C,BL$6,'Forecast Data'!$B:$B,$D155),"")</f>
        <v>-1</v>
      </c>
      <c r="BM155" s="12">
        <f>IFERROR((SUMIFS('OP Units'!H:H,'OP Units'!$A:$A,$D155)-SUMIFS('Forecast Data'!$H:$H,'Forecast Data'!$C:$C,BM$6,'Forecast Data'!$B:$B,$D155))/SUMIFS('Forecast Data'!$H:$H,'Forecast Data'!$C:$C,BM$6,'Forecast Data'!$B:$B,$D155),"")</f>
        <v>-1</v>
      </c>
      <c r="BN155" s="12">
        <f>IFERROR((SUMIFS('OP Units'!I:I,'OP Units'!$A:$A,$D155)-SUMIFS('Forecast Data'!$H:$H,'Forecast Data'!$C:$C,BN$6,'Forecast Data'!$B:$B,$D155))/SUMIFS('Forecast Data'!$H:$H,'Forecast Data'!$C:$C,BN$6,'Forecast Data'!$B:$B,$D155),"")</f>
        <v>-1</v>
      </c>
      <c r="BO155" s="12">
        <f>IFERROR((SUMIFS('OP Units'!J:J,'OP Units'!$A:$A,$D155)-SUMIFS('Forecast Data'!$H:$H,'Forecast Data'!$C:$C,BO$6,'Forecast Data'!$B:$B,$D155))/SUMIFS('Forecast Data'!$H:$H,'Forecast Data'!$C:$C,BO$6,'Forecast Data'!$B:$B,$D155),"")</f>
        <v>-1</v>
      </c>
      <c r="BP155" s="12">
        <f>IFERROR((SUMIFS('OP Units'!K:K,'OP Units'!$A:$A,$D155)-SUMIFS('Forecast Data'!$H:$H,'Forecast Data'!$C:$C,BP$6,'Forecast Data'!$B:$B,$D155))/SUMIFS('Forecast Data'!$H:$H,'Forecast Data'!$C:$C,BP$6,'Forecast Data'!$B:$B,$D155),"")</f>
        <v>-1</v>
      </c>
      <c r="BQ155" s="12">
        <f>IFERROR((SUMIFS('OP Units'!L:L,'OP Units'!$A:$A,$D155)-SUMIFS('Forecast Data'!$H:$H,'Forecast Data'!$C:$C,BQ$6,'Forecast Data'!$B:$B,$D155))/SUMIFS('Forecast Data'!$H:$H,'Forecast Data'!$C:$C,BQ$6,'Forecast Data'!$B:$B,$D155),"")</f>
        <v>-1</v>
      </c>
      <c r="BR155" s="12">
        <f>IFERROR((SUMIFS('OP Units'!M:M,'OP Units'!$A:$A,$D155)-SUMIFS('Forecast Data'!$H:$H,'Forecast Data'!$C:$C,BR$6,'Forecast Data'!$B:$B,$D155))/SUMIFS('Forecast Data'!$H:$H,'Forecast Data'!$C:$C,BR$6,'Forecast Data'!$B:$B,$D155),"")</f>
        <v>-1</v>
      </c>
      <c r="BS155" s="12">
        <f>IFERROR((SUMIFS('OP Units'!N:N,'OP Units'!$A:$A,$D155)-SUMIFS('Forecast Data'!$H:$H,'Forecast Data'!$C:$C,BS$6,'Forecast Data'!$B:$B,$D155))/SUMIFS('Forecast Data'!$H:$H,'Forecast Data'!$C:$C,BS$6,'Forecast Data'!$B:$B,$D155),"")</f>
        <v>-1</v>
      </c>
      <c r="BT155" s="12" t="str">
        <f>IFERROR((SUMIFS('OP Units'!O:O,'OP Units'!$A:$A,$D155)-SUMIFS('Forecast Data'!$H:$H,'Forecast Data'!$C:$C,BT$6,'Forecast Data'!$B:$B,$D155))/SUMIFS('Forecast Data'!$H:$H,'Forecast Data'!$C:$C,BT$6,'Forecast Data'!$B:$B,$D155),"")</f>
        <v/>
      </c>
      <c r="BU155" s="12">
        <f>IFERROR((SUMIFS('OP Units'!P:P,'OP Units'!$A:$A,$D155)-SUMIFS('Forecast Data'!$H:$H,'Forecast Data'!$C:$C,BU$6,'Forecast Data'!$B:$B,$D155))/SUMIFS('Forecast Data'!$H:$H,'Forecast Data'!$C:$C,BU$6,'Forecast Data'!$B:$B,$D155),"")</f>
        <v>-1</v>
      </c>
      <c r="BV155" s="12"/>
      <c r="BW155" s="11">
        <f>(SUMIFS('Forecast Data'!H:H,'Forecast Data'!B:B,D155,'Forecast Data'!C:C,BK$6)+SUMIFS('Forecast Data'!H:H,'Forecast Data'!B:B,D155,'Forecast Data'!C:C,BL$6)+SUMIFS('Forecast Data'!H:H,'Forecast Data'!B:B,D155,'Forecast Data'!C:C,BM$6)+SUMIFS('Forecast Data'!H:H,'Forecast Data'!B:B,D155,'Forecast Data'!C:C,BN$6)+SUMIFS('Forecast Data'!H:H,'Forecast Data'!B:B,D155,'Forecast Data'!C:C,BO$6)+SUMIFS('Forecast Data'!H:H,'Forecast Data'!B:B,D155,'Forecast Data'!C:C,BP$6)+SUMIFS('Forecast Data'!H:H,'Forecast Data'!B:B,D155,'Forecast Data'!C:C,BQ$6)+SUMIFS('Forecast Data'!H:H,'Forecast Data'!B:B,D155,'Forecast Data'!C:C,BJ$6))/8</f>
        <v>3.875</v>
      </c>
      <c r="BX155" s="12">
        <f>IFERROR((SUM(W155:AD155)-(SUMIFS('Forecast Data'!H:H,'Forecast Data'!B:B,B155,'Forecast Data'!C:C,BJ$6)+SUMIFS('Forecast Data'!H:H,'Forecast Data'!B:B,B155,'Forecast Data'!C:C,BK$6)+SUMIFS('Forecast Data'!H:H,'Forecast Data'!B:B,B155,'Forecast Data'!C:C,BL$6)+SUMIFS('Forecast Data'!H:H,'Forecast Data'!B:B,B155,'Forecast Data'!C:C,BM$6)+SUMIFS('Forecast Data'!H:H,'Forecast Data'!B:B,B155,'Forecast Data'!C:C,BN$6)+SUMIFS('Forecast Data'!H:H,'Forecast Data'!B:B,B155,'Forecast Data'!C:C,BO$6)+SUMIFS('Forecast Data'!H:H,'Forecast Data'!B:B,B155,'Forecast Data'!C:C,BP$6)+SUMIFS('Forecast Data'!H:H,'Forecast Data'!B:B,B155,'Forecast Data'!C:C,BQ$6)))/(SUMIFS('Forecast Data'!H:H,'Forecast Data'!B:B,B155,'Forecast Data'!C:C,BJ$6)+SUMIFS('Forecast Data'!H:H,'Forecast Data'!B:B,B155,'Forecast Data'!C:C,BK$6)+SUMIFS('Forecast Data'!H:H,'Forecast Data'!B:B,B155,'Forecast Data'!C:C,BL$6)+SUMIFS('Forecast Data'!H:H,'Forecast Data'!B:B,B155,'Forecast Data'!C:C,BM$6)+SUMIFS('Forecast Data'!H:H,'Forecast Data'!B:B,B155,'Forecast Data'!C:C,BN$6)+SUMIFS('Forecast Data'!H:H,'Forecast Data'!B:B,B155,'Forecast Data'!C:C,BO$6)+SUMIFS('Forecast Data'!H:H,'Forecast Data'!B:B,B155,'Forecast Data'!C:C,BP$6)+SUMIFS('Forecast Data'!H:H,'Forecast Data'!B:B,B155,'Forecast Data'!C:C,BQ$6)),"")</f>
        <v>-1</v>
      </c>
      <c r="BY155" s="12">
        <f t="shared" si="18"/>
        <v>-5.045335330944067E-5</v>
      </c>
      <c r="BZ155" s="16">
        <f t="shared" si="19"/>
        <v>-3.1864087199107769E-6</v>
      </c>
      <c r="CA155" s="13">
        <f t="shared" si="20"/>
        <v>-4.7266944589529894E-3</v>
      </c>
      <c r="CB155" s="12">
        <f t="shared" si="21"/>
        <v>4.7266944589529897E-5</v>
      </c>
      <c r="CC155" s="12"/>
      <c r="CD155" s="11">
        <f>(SUMIFS('Forecast Data'!H:H,'Forecast Data'!B:B,D155,'Forecast Data'!C:C,BK$6)+SUMIFS('Forecast Data'!H:H,'Forecast Data'!B:B,D155,'Forecast Data'!C:C,BL$6)+SUMIFS('Forecast Data'!H:H,'Forecast Data'!B:B,D155,'Forecast Data'!C:C,BM$6)+SUMIFS('Forecast Data'!H:H,'Forecast Data'!B:B,D155,'Forecast Data'!C:C,BJ$6))/4</f>
        <v>4</v>
      </c>
      <c r="CE155" s="12">
        <f>IFERROR((SUM(W155:Z155)-(SUMIFS('Forecast Data'!H:H,'Forecast Data'!B:B,B155,'Forecast Data'!C:C,BJ$6)+SUMIFS('Forecast Data'!H:H,'Forecast Data'!B:B,B155,'Forecast Data'!C:C,BK$6)+SUMIFS('Forecast Data'!H:H,'Forecast Data'!B:B,B155,'Forecast Data'!C:C,BL$6)+SUMIFS('Forecast Data'!H:H,'Forecast Data'!B:B,B155,'Forecast Data'!C:C,BM$6)))/(SUMIFS('Forecast Data'!H:H,'Forecast Data'!B:B,B155,'Forecast Data'!C:C,BJ$6)+SUMIFS('Forecast Data'!H:H,'Forecast Data'!B:B,B155,'Forecast Data'!C:C,BK$6)+SUMIFS('Forecast Data'!H:H,'Forecast Data'!B:B,B155,'Forecast Data'!C:C,BL$6)+SUMIFS('Forecast Data'!H:H,'Forecast Data'!B:B,B155,'Forecast Data'!C:C,BM$6)),"")</f>
        <v>-1</v>
      </c>
      <c r="CF155" s="12">
        <f t="shared" si="22"/>
        <v>-5.045335330944067E-5</v>
      </c>
      <c r="CG155" s="12">
        <f t="shared" si="23"/>
        <v>-3.3535431418888445E-6</v>
      </c>
      <c r="CH155" s="13">
        <f t="shared" si="24"/>
        <v>-4.7099810167551825E-3</v>
      </c>
      <c r="CI155" s="13"/>
    </row>
    <row r="156" spans="1:87" ht="13.2">
      <c r="A156" s="1"/>
      <c r="B156" t="str">
        <f t="shared" si="51"/>
        <v>Choice Organics</v>
      </c>
      <c r="D156" t="s">
        <v>189</v>
      </c>
      <c r="E156" s="11">
        <f>SUMIFS('Fin Data'!F:F,'Fin Data'!A:A,D156)</f>
        <v>1034</v>
      </c>
      <c r="F156" s="11">
        <f>SUMIFS('Fin Data with 6 week hist'!I:I,'Fin Data with 6 week hist'!$A:$A,$D156)</f>
        <v>965</v>
      </c>
      <c r="G156" s="11">
        <f>SUMIFS('Fin Data with 6 week hist'!J:J,'Fin Data with 6 week hist'!$A:$A,$D156)</f>
        <v>953</v>
      </c>
      <c r="H156" s="11">
        <f>SUMIFS('Fin Data with 6 week hist'!K:K,'Fin Data with 6 week hist'!$A:$A,$D156)+SUMIFS('Unit Cancellations'!D:D,'Unit Cancellations'!$B:$B,$D156)</f>
        <v>1027</v>
      </c>
      <c r="I156" s="11">
        <f>SUMIFS('Fin Data with 6 week hist'!L:L,'Fin Data with 6 week hist'!$A:$A,$D156)+SUMIFS('Unit Cancellations'!E:E,'Unit Cancellations'!$B:$B,$D156)</f>
        <v>936</v>
      </c>
      <c r="J156" s="11">
        <f>SUMIFS('Fin Data with 6 week hist'!M:M,'Fin Data with 6 week hist'!$A:$A,$D156)+SUMIFS('Unit Cancellations'!F:F,'Unit Cancellations'!$B:$B,$D156)</f>
        <v>950</v>
      </c>
      <c r="K156" s="11">
        <f>SUMIFS('Fin Data with 6 week hist'!N:N,'Fin Data with 6 week hist'!$A:$A,$D156)+SUMIFS('Unit Cancellations'!G:G,'Unit Cancellations'!$B:$B,$D156)</f>
        <v>911</v>
      </c>
      <c r="L156" s="11">
        <f>SUMIFS('Fin Data'!AN:AN,'Fin Data'!A:A,D156)</f>
        <v>956.66666666666663</v>
      </c>
      <c r="M156" s="12">
        <f>IFERROR(SUMIFS('Fin Data'!AO:AO,'Fin Data'!A:A,D156),"")</f>
        <v>-7.4790457769181209E-2</v>
      </c>
      <c r="N156" s="1"/>
      <c r="O156" s="11">
        <f t="shared" si="12"/>
        <v>951.25</v>
      </c>
      <c r="P156" s="12">
        <f t="shared" si="13"/>
        <v>-3.6464927829830338E-2</v>
      </c>
      <c r="Q156" s="1"/>
      <c r="R156" s="11">
        <f t="shared" si="14"/>
        <v>925.625</v>
      </c>
      <c r="S156" s="12">
        <f t="shared" si="15"/>
        <v>-5.8726325155713743E-2</v>
      </c>
      <c r="T156" s="11">
        <f t="shared" si="16"/>
        <v>645</v>
      </c>
      <c r="U156" s="1" t="e">
        <f t="shared" si="52"/>
        <v>#REF!</v>
      </c>
      <c r="V156" s="1"/>
      <c r="W156" s="11">
        <f>SUMIFS('Forecast Data'!$D:$D,'Forecast Data'!$C:$C,W$6,'Forecast Data'!$B:$B,$D156)</f>
        <v>958</v>
      </c>
      <c r="X156" s="11">
        <f>SUMIFS('Forecast Data'!$D:$D,'Forecast Data'!$C:$C,X$6,'Forecast Data'!$B:$B,$D156)</f>
        <v>949</v>
      </c>
      <c r="Y156" s="11">
        <f>SUMIFS('Forecast Data'!$D:$D,'Forecast Data'!$C:$C,Y$6,'Forecast Data'!$B:$B,$D156)</f>
        <v>955</v>
      </c>
      <c r="Z156" s="11">
        <f>SUMIFS('Forecast Data'!$D:$D,'Forecast Data'!$C:$C,Z$6,'Forecast Data'!$B:$B,$D156)</f>
        <v>943</v>
      </c>
      <c r="AA156" s="11">
        <f>SUMIFS('Forecast Data'!$D:$D,'Forecast Data'!$C:$C,AA$6,'Forecast Data'!$B:$B,$D156)</f>
        <v>932</v>
      </c>
      <c r="AB156" s="11">
        <f>SUMIFS('Forecast Data'!$D:$D,'Forecast Data'!$C:$C,AB$6,'Forecast Data'!$B:$B,$D156)</f>
        <v>911</v>
      </c>
      <c r="AC156" s="11">
        <f>SUMIFS('Forecast Data'!$D:$D,'Forecast Data'!$C:$C,AC$6,'Forecast Data'!$B:$B,$D156)</f>
        <v>884</v>
      </c>
      <c r="AD156" s="11">
        <f>SUMIFS('Forecast Data'!$D:$D,'Forecast Data'!$C:$C,AD$6,'Forecast Data'!$B:$B,$D156)</f>
        <v>873</v>
      </c>
      <c r="AE156" s="11">
        <f>SUMIFS('Forecast Data'!$D:$D,'Forecast Data'!$C:$C,AE$6,'Forecast Data'!$B:$B,$D156)</f>
        <v>864</v>
      </c>
      <c r="AF156" s="11">
        <f>SUMIFS('Forecast Data'!$D:$D,'Forecast Data'!$C:$C,AF$6,'Forecast Data'!$B:$B,$D156)</f>
        <v>854</v>
      </c>
      <c r="AG156" s="11">
        <f>SUMIFS('Forecast Data'!$D:$D,'Forecast Data'!$C:$C,AG$6,'Forecast Data'!$B:$B,$D156)</f>
        <v>836</v>
      </c>
      <c r="AH156" s="11">
        <f>SUMIFS('Forecast Data'!$D:$D,'Forecast Data'!$C:$C,AH$6,'Forecast Data'!$B:$B,$D156)</f>
        <v>832</v>
      </c>
      <c r="AI156" s="1"/>
      <c r="AJ156" s="12">
        <f>IF(SUMIFS('Forecast Data'!$E:$E,'Forecast Data'!$C:$C,AJ$6,'Forecast Data'!$B:$B,$D156)=0,"",SUMIFS('Forecast Data'!$E:$E,'Forecast Data'!$C:$C,AJ$6,'Forecast Data'!$B:$B,$D156))</f>
        <v>0.05</v>
      </c>
      <c r="AK156" s="12">
        <f>IF(SUMIFS('Forecast Data'!$E:$E,'Forecast Data'!$C:$C,AK$6,'Forecast Data'!$B:$B,$D156)=0,"",SUMIFS('Forecast Data'!$E:$E,'Forecast Data'!$C:$C,AK$6,'Forecast Data'!$B:$B,$D156))</f>
        <v>-0.04</v>
      </c>
      <c r="AL156" s="12">
        <f>IF(SUMIFS('Forecast Data'!$E:$E,'Forecast Data'!$C:$C,AL$6,'Forecast Data'!$B:$B,$D156)=0,"",SUMIFS('Forecast Data'!$E:$E,'Forecast Data'!$C:$C,AL$6,'Forecast Data'!$B:$B,$D156))</f>
        <v>-0.08</v>
      </c>
      <c r="AM156" s="12">
        <f>IF(SUMIFS('Forecast Data'!$E:$E,'Forecast Data'!$C:$C,AM$6,'Forecast Data'!$B:$B,$D156)=0,"",SUMIFS('Forecast Data'!$E:$E,'Forecast Data'!$C:$C,AM$6,'Forecast Data'!$B:$B,$D156))</f>
        <v>-0.06</v>
      </c>
      <c r="AN156" s="12">
        <f>IF(SUMIFS('Forecast Data'!$E:$E,'Forecast Data'!$C:$C,AN$6,'Forecast Data'!$B:$B,$D156)=0,"",SUMIFS('Forecast Data'!$E:$E,'Forecast Data'!$C:$C,AN$6,'Forecast Data'!$B:$B,$D156))</f>
        <v>0.01</v>
      </c>
      <c r="AO156" s="12">
        <f>IF(SUMIFS('Forecast Data'!$E:$E,'Forecast Data'!$C:$C,AO$6,'Forecast Data'!$B:$B,$D156)=0,"",SUMIFS('Forecast Data'!$E:$E,'Forecast Data'!$C:$C,AO$6,'Forecast Data'!$B:$B,$D156))</f>
        <v>-0.17</v>
      </c>
      <c r="AP156" s="12">
        <f>IF(SUMIFS('Forecast Data'!$E:$E,'Forecast Data'!$C:$C,AP$6,'Forecast Data'!$B:$B,$D156)=0,"",SUMIFS('Forecast Data'!$E:$E,'Forecast Data'!$C:$C,AP$6,'Forecast Data'!$B:$B,$D156))</f>
        <v>-0.08</v>
      </c>
      <c r="AQ156" s="12">
        <f>IF(SUMIFS('Forecast Data'!$E:$E,'Forecast Data'!$C:$C,AQ$6,'Forecast Data'!$B:$B,$D156)=0,"",SUMIFS('Forecast Data'!$E:$E,'Forecast Data'!$C:$C,AQ$6,'Forecast Data'!$B:$B,$D156))</f>
        <v>-0.06</v>
      </c>
      <c r="AR156" s="12">
        <f>IF(SUMIFS('Forecast Data'!$E:$E,'Forecast Data'!$C:$C,AR$6,'Forecast Data'!$B:$B,$D156)=0,"",SUMIFS('Forecast Data'!$E:$E,'Forecast Data'!$C:$C,AR$6,'Forecast Data'!$B:$B,$D156))</f>
        <v>0.11</v>
      </c>
      <c r="AS156" s="12">
        <f>IF(SUMIFS('Forecast Data'!$E:$E,'Forecast Data'!$C:$C,AS$6,'Forecast Data'!$B:$B,$D156)=0,"",SUMIFS('Forecast Data'!$E:$E,'Forecast Data'!$C:$C,AS$6,'Forecast Data'!$B:$B,$D156))</f>
        <v>-0.02</v>
      </c>
      <c r="AT156" s="12">
        <f>IF(SUMIFS('Forecast Data'!$E:$E,'Forecast Data'!$C:$C,AT$6,'Forecast Data'!$B:$B,$D156)=0,"",SUMIFS('Forecast Data'!$E:$E,'Forecast Data'!$C:$C,AT$6,'Forecast Data'!$B:$B,$D156))</f>
        <v>0.04</v>
      </c>
      <c r="AU156" s="12">
        <f>IF(SUMIFS('Forecast Data'!$E:$E,'Forecast Data'!$C:$C,AU$6,'Forecast Data'!$B:$B,$D156)=0,"",SUMIFS('Forecast Data'!$E:$E,'Forecast Data'!$C:$C,AU$6,'Forecast Data'!$B:$B,$D156))</f>
        <v>0.05</v>
      </c>
      <c r="AV156" s="1"/>
      <c r="AW156" s="11">
        <f>SUMIFS('OP Units'!E:E,'OP Units'!$A:$A,$D156)</f>
        <v>809</v>
      </c>
      <c r="AX156" s="11">
        <f>SUMIFS('OP Units'!F:F,'OP Units'!$A:$A,$D156)</f>
        <v>758</v>
      </c>
      <c r="AY156" s="11">
        <f>SUMIFS('OP Units'!G:G,'OP Units'!$A:$A,$D156)</f>
        <v>664</v>
      </c>
      <c r="AZ156" s="11">
        <f>SUMIFS('OP Units'!H:H,'OP Units'!$A:$A,$D156)</f>
        <v>619</v>
      </c>
      <c r="BA156" s="11">
        <f>SUMIFS('OP Units'!I:I,'OP Units'!$A:$A,$D156)</f>
        <v>624</v>
      </c>
      <c r="BB156" s="11">
        <f>SUMIFS('OP Units'!J:J,'OP Units'!$A:$A,$D156)</f>
        <v>573</v>
      </c>
      <c r="BC156" s="11">
        <f>SUMIFS('OP Units'!K:K,'OP Units'!$A:$A,$D156)</f>
        <v>561</v>
      </c>
      <c r="BD156" s="11">
        <f>SUMIFS('OP Units'!L:L,'OP Units'!$A:$A,$D156)</f>
        <v>552</v>
      </c>
      <c r="BE156" s="11">
        <f>SUMIFS('OP Units'!M:M,'OP Units'!$A:$A,$D156)</f>
        <v>547</v>
      </c>
      <c r="BF156" s="11">
        <f>SUMIFS('OP Units'!N:N,'OP Units'!$A:$A,$D156)</f>
        <v>501</v>
      </c>
      <c r="BG156" s="11">
        <f>SUMIFS('OP Units'!O:O,'OP Units'!$A:$A,$D156)</f>
        <v>497</v>
      </c>
      <c r="BH156" s="11">
        <f>SUMIFS('OP Units'!P:P,'OP Units'!$A:$A,$D156)</f>
        <v>490</v>
      </c>
      <c r="BI156" s="1"/>
      <c r="BJ156" s="12">
        <f>IFERROR((SUMIFS('OP Units'!E:E,'OP Units'!$A:$A,$D156)-SUMIFS('Forecast Data'!$H:$H,'Forecast Data'!$C:$C,BJ$6,'Forecast Data'!$B:$B,$D156))/SUMIFS('Forecast Data'!$H:$H,'Forecast Data'!$C:$C,BJ$6,'Forecast Data'!$B:$B,$D156),"")</f>
        <v>-0.1168122270742358</v>
      </c>
      <c r="BK156" s="12">
        <f>IFERROR((SUMIFS('OP Units'!F:F,'OP Units'!$A:$A,$D156)-SUMIFS('Forecast Data'!$H:$H,'Forecast Data'!$C:$C,BK$6,'Forecast Data'!$B:$B,$D156))/SUMIFS('Forecast Data'!$H:$H,'Forecast Data'!$C:$C,BK$6,'Forecast Data'!$B:$B,$D156),"")</f>
        <v>-0.23279352226720648</v>
      </c>
      <c r="BL156" s="12">
        <f>IFERROR((SUMIFS('OP Units'!G:G,'OP Units'!$A:$A,$D156)-SUMIFS('Forecast Data'!$H:$H,'Forecast Data'!$C:$C,BL$6,'Forecast Data'!$B:$B,$D156))/SUMIFS('Forecast Data'!$H:$H,'Forecast Data'!$C:$C,BL$6,'Forecast Data'!$B:$B,$D156),"")</f>
        <v>-0.3603082851637765</v>
      </c>
      <c r="BM156" s="12">
        <f>IFERROR((SUMIFS('OP Units'!H:H,'OP Units'!$A:$A,$D156)-SUMIFS('Forecast Data'!$H:$H,'Forecast Data'!$C:$C,BM$6,'Forecast Data'!$B:$B,$D156))/SUMIFS('Forecast Data'!$H:$H,'Forecast Data'!$C:$C,BM$6,'Forecast Data'!$B:$B,$D156),"")</f>
        <v>-0.38530287984111222</v>
      </c>
      <c r="BN156" s="12">
        <f>IFERROR((SUMIFS('OP Units'!I:I,'OP Units'!$A:$A,$D156)-SUMIFS('Forecast Data'!$H:$H,'Forecast Data'!$C:$C,BN$6,'Forecast Data'!$B:$B,$D156))/SUMIFS('Forecast Data'!$H:$H,'Forecast Data'!$C:$C,BN$6,'Forecast Data'!$B:$B,$D156),"")</f>
        <v>-0.323943661971831</v>
      </c>
      <c r="BO156" s="12">
        <f>IFERROR((SUMIFS('OP Units'!J:J,'OP Units'!$A:$A,$D156)-SUMIFS('Forecast Data'!$H:$H,'Forecast Data'!$C:$C,BO$6,'Forecast Data'!$B:$B,$D156))/SUMIFS('Forecast Data'!$H:$H,'Forecast Data'!$C:$C,BO$6,'Forecast Data'!$B:$B,$D156),"")</f>
        <v>-0.47814207650273222</v>
      </c>
      <c r="BP156" s="12">
        <f>IFERROR((SUMIFS('OP Units'!K:K,'OP Units'!$A:$A,$D156)-SUMIFS('Forecast Data'!$H:$H,'Forecast Data'!$C:$C,BP$6,'Forecast Data'!$B:$B,$D156))/SUMIFS('Forecast Data'!$H:$H,'Forecast Data'!$C:$C,BP$6,'Forecast Data'!$B:$B,$D156),"")</f>
        <v>-0.41804979253112035</v>
      </c>
      <c r="BQ156" s="12">
        <f>IFERROR((SUMIFS('OP Units'!L:L,'OP Units'!$A:$A,$D156)-SUMIFS('Forecast Data'!$H:$H,'Forecast Data'!$C:$C,BQ$6,'Forecast Data'!$B:$B,$D156))/SUMIFS('Forecast Data'!$H:$H,'Forecast Data'!$C:$C,BQ$6,'Forecast Data'!$B:$B,$D156),"")</f>
        <v>-0.40836012861736337</v>
      </c>
      <c r="BR156" s="12">
        <f>IFERROR((SUMIFS('OP Units'!M:M,'OP Units'!$A:$A,$D156)-SUMIFS('Forecast Data'!$H:$H,'Forecast Data'!$C:$C,BR$6,'Forecast Data'!$B:$B,$D156))/SUMIFS('Forecast Data'!$H:$H,'Forecast Data'!$C:$C,BR$6,'Forecast Data'!$B:$B,$D156),"")</f>
        <v>-0.29961587708066584</v>
      </c>
      <c r="BS156" s="12">
        <f>IFERROR((SUMIFS('OP Units'!N:N,'OP Units'!$A:$A,$D156)-SUMIFS('Forecast Data'!$H:$H,'Forecast Data'!$C:$C,BS$6,'Forecast Data'!$B:$B,$D156))/SUMIFS('Forecast Data'!$H:$H,'Forecast Data'!$C:$C,BS$6,'Forecast Data'!$B:$B,$D156),"")</f>
        <v>-0.4234752589182969</v>
      </c>
      <c r="BT156" s="12">
        <f>IFERROR((SUMIFS('OP Units'!O:O,'OP Units'!$A:$A,$D156)-SUMIFS('Forecast Data'!$H:$H,'Forecast Data'!$C:$C,BT$6,'Forecast Data'!$B:$B,$D156))/SUMIFS('Forecast Data'!$H:$H,'Forecast Data'!$C:$C,BT$6,'Forecast Data'!$B:$B,$D156),"")</f>
        <v>-0.38260869565217392</v>
      </c>
      <c r="BU156" s="12">
        <f>IFERROR((SUMIFS('OP Units'!P:P,'OP Units'!$A:$A,$D156)-SUMIFS('Forecast Data'!$H:$H,'Forecast Data'!$C:$C,BU$6,'Forecast Data'!$B:$B,$D156))/SUMIFS('Forecast Data'!$H:$H,'Forecast Data'!$C:$C,BU$6,'Forecast Data'!$B:$B,$D156),"")</f>
        <v>-0.38287153652392947</v>
      </c>
      <c r="BV156" s="12"/>
      <c r="BW156" s="11">
        <f>(SUMIFS('Forecast Data'!H:H,'Forecast Data'!B:B,D156,'Forecast Data'!C:C,BK$6)+SUMIFS('Forecast Data'!H:H,'Forecast Data'!B:B,D156,'Forecast Data'!C:C,BL$6)+SUMIFS('Forecast Data'!H:H,'Forecast Data'!B:B,D156,'Forecast Data'!C:C,BM$6)+SUMIFS('Forecast Data'!H:H,'Forecast Data'!B:B,D156,'Forecast Data'!C:C,BN$6)+SUMIFS('Forecast Data'!H:H,'Forecast Data'!B:B,D156,'Forecast Data'!C:C,BO$6)+SUMIFS('Forecast Data'!H:H,'Forecast Data'!B:B,D156,'Forecast Data'!C:C,BP$6)+SUMIFS('Forecast Data'!H:H,'Forecast Data'!B:B,D156,'Forecast Data'!C:C,BQ$6)+SUMIFS('Forecast Data'!H:H,'Forecast Data'!B:B,D156,'Forecast Data'!C:C,BJ$6))/8</f>
        <v>983.375</v>
      </c>
      <c r="BX156" s="12">
        <f>IFERROR((SUM(W156:AD156)-(SUMIFS('Forecast Data'!H:H,'Forecast Data'!B:B,B156,'Forecast Data'!C:C,BJ$6)+SUMIFS('Forecast Data'!H:H,'Forecast Data'!B:B,B156,'Forecast Data'!C:C,BK$6)+SUMIFS('Forecast Data'!H:H,'Forecast Data'!B:B,B156,'Forecast Data'!C:C,BL$6)+SUMIFS('Forecast Data'!H:H,'Forecast Data'!B:B,B156,'Forecast Data'!C:C,BM$6)+SUMIFS('Forecast Data'!H:H,'Forecast Data'!B:B,B156,'Forecast Data'!C:C,BN$6)+SUMIFS('Forecast Data'!H:H,'Forecast Data'!B:B,B156,'Forecast Data'!C:C,BO$6)+SUMIFS('Forecast Data'!H:H,'Forecast Data'!B:B,B156,'Forecast Data'!C:C,BP$6)+SUMIFS('Forecast Data'!H:H,'Forecast Data'!B:B,B156,'Forecast Data'!C:C,BQ$6)))/(SUMIFS('Forecast Data'!H:H,'Forecast Data'!B:B,B156,'Forecast Data'!C:C,BJ$6)+SUMIFS('Forecast Data'!H:H,'Forecast Data'!B:B,B156,'Forecast Data'!C:C,BK$6)+SUMIFS('Forecast Data'!H:H,'Forecast Data'!B:B,B156,'Forecast Data'!C:C,BL$6)+SUMIFS('Forecast Data'!H:H,'Forecast Data'!B:B,B156,'Forecast Data'!C:C,BM$6)+SUMIFS('Forecast Data'!H:H,'Forecast Data'!B:B,B156,'Forecast Data'!C:C,BN$6)+SUMIFS('Forecast Data'!H:H,'Forecast Data'!B:B,B156,'Forecast Data'!C:C,BO$6)+SUMIFS('Forecast Data'!H:H,'Forecast Data'!B:B,B156,'Forecast Data'!C:C,BP$6)+SUMIFS('Forecast Data'!H:H,'Forecast Data'!B:B,B156,'Forecast Data'!C:C,BQ$6)),"")</f>
        <v>-5.8726325155713743E-2</v>
      </c>
      <c r="BY156" s="12">
        <f t="shared" si="18"/>
        <v>-6.6130948970566345E-5</v>
      </c>
      <c r="BZ156" s="16">
        <f t="shared" si="19"/>
        <v>-4.7487768664476743E-5</v>
      </c>
      <c r="CA156" s="13">
        <f t="shared" si="20"/>
        <v>-1.8643180306089603E-3</v>
      </c>
      <c r="CB156" s="12">
        <f t="shared" si="21"/>
        <v>1.8643180306089603E-5</v>
      </c>
      <c r="CC156" s="12"/>
      <c r="CD156" s="11">
        <f>(SUMIFS('Forecast Data'!H:H,'Forecast Data'!B:B,D156,'Forecast Data'!C:C,BK$6)+SUMIFS('Forecast Data'!H:H,'Forecast Data'!B:B,D156,'Forecast Data'!C:C,BL$6)+SUMIFS('Forecast Data'!H:H,'Forecast Data'!B:B,D156,'Forecast Data'!C:C,BM$6)+SUMIFS('Forecast Data'!H:H,'Forecast Data'!B:B,D156,'Forecast Data'!C:C,BJ$6))/4</f>
        <v>987.25</v>
      </c>
      <c r="CE156" s="12">
        <f>IFERROR((SUM(W156:Z156)-(SUMIFS('Forecast Data'!H:H,'Forecast Data'!B:B,D156,'Forecast Data'!C:C,BJ$6)+SUMIFS('Forecast Data'!H:H,'Forecast Data'!B:B,D156,'Forecast Data'!C:C,BK$6)+SUMIFS('Forecast Data'!H:H,'Forecast Data'!B:B,D156,'Forecast Data'!C:C,BL$6)+SUMIFS('Forecast Data'!H:H,'Forecast Data'!B:B,D156,'Forecast Data'!C:C,BM$6)))/(SUMIFS('Forecast Data'!H:H,'Forecast Data'!B:B,D156,'Forecast Data'!C:C,BJ$6)+SUMIFS('Forecast Data'!H:H,'Forecast Data'!B:B,D156,'Forecast Data'!C:C,BK$6)+SUMIFS('Forecast Data'!H:H,'Forecast Data'!B:B,D156,'Forecast Data'!C:C,BL$6)+SUMIFS('Forecast Data'!H:H,'Forecast Data'!B:B,D156,'Forecast Data'!C:C,BM$6)),"")</f>
        <v>-3.6464927829830338E-2</v>
      </c>
      <c r="CF156" s="12">
        <f t="shared" si="22"/>
        <v>-6.6130948970566345E-5</v>
      </c>
      <c r="CG156" s="12">
        <f t="shared" si="23"/>
        <v>-3.0181888276999601E-5</v>
      </c>
      <c r="CH156" s="13">
        <f t="shared" si="24"/>
        <v>-3.5949060693566742E-3</v>
      </c>
      <c r="CI156" s="13"/>
    </row>
    <row r="157" spans="1:87" ht="13.2">
      <c r="A157" s="1"/>
      <c r="B157" t="str">
        <f t="shared" si="51"/>
        <v>The Fragrance Group</v>
      </c>
      <c r="D157" t="s">
        <v>190</v>
      </c>
      <c r="E157" s="11">
        <f>SUMIFS('Fin Data'!F:F,'Fin Data'!A:A,D157)</f>
        <v>26</v>
      </c>
      <c r="F157" s="11">
        <f>SUMIFS('Fin Data with 6 week hist'!I:I,'Fin Data with 6 week hist'!$A:$A,$D157)</f>
        <v>81</v>
      </c>
      <c r="G157" s="11">
        <f>SUMIFS('Fin Data with 6 week hist'!J:J,'Fin Data with 6 week hist'!$A:$A,$D157)</f>
        <v>63</v>
      </c>
      <c r="H157" s="11">
        <f>SUMIFS('Fin Data with 6 week hist'!K:K,'Fin Data with 6 week hist'!$A:$A,$D157)+SUMIFS('Unit Cancellations'!D:D,'Unit Cancellations'!$B:$B,$D157)</f>
        <v>44</v>
      </c>
      <c r="I157" s="11">
        <f>SUMIFS('Fin Data with 6 week hist'!L:L,'Fin Data with 6 week hist'!$A:$A,$D157)+SUMIFS('Unit Cancellations'!E:E,'Unit Cancellations'!$B:$B,$D157)</f>
        <v>43</v>
      </c>
      <c r="J157" s="11">
        <f>SUMIFS('Fin Data with 6 week hist'!M:M,'Fin Data with 6 week hist'!$A:$A,$D157)+SUMIFS('Unit Cancellations'!F:F,'Unit Cancellations'!$B:$B,$D157)</f>
        <v>43</v>
      </c>
      <c r="K157" s="11">
        <f>SUMIFS('Fin Data with 6 week hist'!N:N,'Fin Data with 6 week hist'!$A:$A,$D157)+SUMIFS('Unit Cancellations'!G:G,'Unit Cancellations'!$B:$B,$D157)</f>
        <v>37</v>
      </c>
      <c r="L157" s="11">
        <f>SUMIFS('Fin Data'!AN:AN,'Fin Data'!A:A,D157)</f>
        <v>51.833333333333336</v>
      </c>
      <c r="M157" s="12">
        <f>IFERROR(SUMIFS('Fin Data'!AO:AO,'Fin Data'!A:A,D157),"")</f>
        <v>0.99358974358974372</v>
      </c>
      <c r="N157" s="1"/>
      <c r="O157" s="11">
        <f t="shared" si="12"/>
        <v>134.75</v>
      </c>
      <c r="P157" s="12">
        <f t="shared" si="13"/>
        <v>1.7085427135678393</v>
      </c>
      <c r="Q157" s="1"/>
      <c r="R157" s="11">
        <f t="shared" si="14"/>
        <v>135.5</v>
      </c>
      <c r="S157" s="12">
        <f t="shared" si="15"/>
        <v>2.1603498542274053</v>
      </c>
      <c r="T157" s="11">
        <f t="shared" si="16"/>
        <v>29</v>
      </c>
      <c r="U157" s="1" t="e">
        <f t="shared" si="52"/>
        <v>#REF!</v>
      </c>
      <c r="V157" s="1"/>
      <c r="W157" s="11">
        <f>SUMIFS('Forecast Data'!$D:$D,'Forecast Data'!$C:$C,W$6,'Forecast Data'!$B:$B,$D157)</f>
        <v>134</v>
      </c>
      <c r="X157" s="11">
        <f>SUMIFS('Forecast Data'!$D:$D,'Forecast Data'!$C:$C,X$6,'Forecast Data'!$B:$B,$D157)</f>
        <v>134</v>
      </c>
      <c r="Y157" s="11">
        <f>SUMIFS('Forecast Data'!$D:$D,'Forecast Data'!$C:$C,Y$6,'Forecast Data'!$B:$B,$D157)</f>
        <v>135</v>
      </c>
      <c r="Z157" s="11">
        <f>SUMIFS('Forecast Data'!$D:$D,'Forecast Data'!$C:$C,Z$6,'Forecast Data'!$B:$B,$D157)</f>
        <v>136</v>
      </c>
      <c r="AA157" s="11">
        <f>SUMIFS('Forecast Data'!$D:$D,'Forecast Data'!$C:$C,AA$6,'Forecast Data'!$B:$B,$D157)</f>
        <v>135</v>
      </c>
      <c r="AB157" s="11">
        <f>SUMIFS('Forecast Data'!$D:$D,'Forecast Data'!$C:$C,AB$6,'Forecast Data'!$B:$B,$D157)</f>
        <v>135</v>
      </c>
      <c r="AC157" s="11">
        <f>SUMIFS('Forecast Data'!$D:$D,'Forecast Data'!$C:$C,AC$6,'Forecast Data'!$B:$B,$D157)</f>
        <v>136</v>
      </c>
      <c r="AD157" s="11">
        <f>SUMIFS('Forecast Data'!$D:$D,'Forecast Data'!$C:$C,AD$6,'Forecast Data'!$B:$B,$D157)</f>
        <v>139</v>
      </c>
      <c r="AE157" s="11">
        <f>SUMIFS('Forecast Data'!$D:$D,'Forecast Data'!$C:$C,AE$6,'Forecast Data'!$B:$B,$D157)</f>
        <v>139</v>
      </c>
      <c r="AF157" s="11">
        <f>SUMIFS('Forecast Data'!$D:$D,'Forecast Data'!$C:$C,AF$6,'Forecast Data'!$B:$B,$D157)</f>
        <v>138</v>
      </c>
      <c r="AG157" s="11">
        <f>SUMIFS('Forecast Data'!$D:$D,'Forecast Data'!$C:$C,AG$6,'Forecast Data'!$B:$B,$D157)</f>
        <v>139</v>
      </c>
      <c r="AH157" s="11">
        <f>SUMIFS('Forecast Data'!$D:$D,'Forecast Data'!$C:$C,AH$6,'Forecast Data'!$B:$B,$D157)</f>
        <v>108</v>
      </c>
      <c r="AI157" s="1"/>
      <c r="AJ157" s="12">
        <f>IF(SUMIFS('Forecast Data'!$E:$E,'Forecast Data'!$C:$C,AJ$6,'Forecast Data'!$B:$B,$D157)=0,"",SUMIFS('Forecast Data'!$E:$E,'Forecast Data'!$C:$C,AJ$6,'Forecast Data'!$B:$B,$D157))</f>
        <v>3.07</v>
      </c>
      <c r="AK157" s="12">
        <f>IF(SUMIFS('Forecast Data'!$E:$E,'Forecast Data'!$C:$C,AK$6,'Forecast Data'!$B:$B,$D157)=0,"",SUMIFS('Forecast Data'!$E:$E,'Forecast Data'!$C:$C,AK$6,'Forecast Data'!$B:$B,$D157))</f>
        <v>0.39</v>
      </c>
      <c r="AL157" s="12">
        <f>IF(SUMIFS('Forecast Data'!$E:$E,'Forecast Data'!$C:$C,AL$6,'Forecast Data'!$B:$B,$D157)=0,"",SUMIFS('Forecast Data'!$E:$E,'Forecast Data'!$C:$C,AL$6,'Forecast Data'!$B:$B,$D157))</f>
        <v>2.14</v>
      </c>
      <c r="AM157" s="12">
        <f>IF(SUMIFS('Forecast Data'!$E:$E,'Forecast Data'!$C:$C,AM$6,'Forecast Data'!$B:$B,$D157)=0,"",SUMIFS('Forecast Data'!$E:$E,'Forecast Data'!$C:$C,AM$6,'Forecast Data'!$B:$B,$D157))</f>
        <v>4.22</v>
      </c>
      <c r="AN157" s="12">
        <f>IF(SUMIFS('Forecast Data'!$E:$E,'Forecast Data'!$C:$C,AN$6,'Forecast Data'!$B:$B,$D157)=0,"",SUMIFS('Forecast Data'!$E:$E,'Forecast Data'!$C:$C,AN$6,'Forecast Data'!$B:$B,$D157))</f>
        <v>2.4700000000000002</v>
      </c>
      <c r="AO157" s="12">
        <f>IF(SUMIFS('Forecast Data'!$E:$E,'Forecast Data'!$C:$C,AO$6,'Forecast Data'!$B:$B,$D157)=0,"",SUMIFS('Forecast Data'!$E:$E,'Forecast Data'!$C:$C,AO$6,'Forecast Data'!$B:$B,$D157))</f>
        <v>2.39</v>
      </c>
      <c r="AP157" s="12">
        <f>IF(SUMIFS('Forecast Data'!$E:$E,'Forecast Data'!$C:$C,AP$6,'Forecast Data'!$B:$B,$D157)=0,"",SUMIFS('Forecast Data'!$E:$E,'Forecast Data'!$C:$C,AP$6,'Forecast Data'!$B:$B,$D157))</f>
        <v>3.01</v>
      </c>
      <c r="AQ157" s="12">
        <f>IF(SUMIFS('Forecast Data'!$E:$E,'Forecast Data'!$C:$C,AQ$6,'Forecast Data'!$B:$B,$D157)=0,"",SUMIFS('Forecast Data'!$E:$E,'Forecast Data'!$C:$C,AQ$6,'Forecast Data'!$B:$B,$D157))</f>
        <v>3.47</v>
      </c>
      <c r="AR157" s="12">
        <f>IF(SUMIFS('Forecast Data'!$E:$E,'Forecast Data'!$C:$C,AR$6,'Forecast Data'!$B:$B,$D157)=0,"",SUMIFS('Forecast Data'!$E:$E,'Forecast Data'!$C:$C,AR$6,'Forecast Data'!$B:$B,$D157))</f>
        <v>1.61</v>
      </c>
      <c r="AS157" s="12">
        <f>IF(SUMIFS('Forecast Data'!$E:$E,'Forecast Data'!$C:$C,AS$6,'Forecast Data'!$B:$B,$D157)=0,"",SUMIFS('Forecast Data'!$E:$E,'Forecast Data'!$C:$C,AS$6,'Forecast Data'!$B:$B,$D157))</f>
        <v>2.46</v>
      </c>
      <c r="AT157" s="12">
        <f>IF(SUMIFS('Forecast Data'!$E:$E,'Forecast Data'!$C:$C,AT$6,'Forecast Data'!$B:$B,$D157)=0,"",SUMIFS('Forecast Data'!$E:$E,'Forecast Data'!$C:$C,AT$6,'Forecast Data'!$B:$B,$D157))</f>
        <v>2.4700000000000002</v>
      </c>
      <c r="AU157" s="12">
        <f>IF(SUMIFS('Forecast Data'!$E:$E,'Forecast Data'!$C:$C,AU$6,'Forecast Data'!$B:$B,$D157)=0,"",SUMIFS('Forecast Data'!$E:$E,'Forecast Data'!$C:$C,AU$6,'Forecast Data'!$B:$B,$D157))</f>
        <v>0.86</v>
      </c>
      <c r="AV157" s="1"/>
      <c r="AW157" s="11">
        <f>SUMIFS('OP Units'!E:E,'OP Units'!$A:$A,$D157)</f>
        <v>27</v>
      </c>
      <c r="AX157" s="11">
        <f>SUMIFS('OP Units'!F:F,'OP Units'!$A:$A,$D157)</f>
        <v>31</v>
      </c>
      <c r="AY157" s="11">
        <f>SUMIFS('OP Units'!G:G,'OP Units'!$A:$A,$D157)</f>
        <v>31</v>
      </c>
      <c r="AZ157" s="11">
        <f>SUMIFS('OP Units'!H:H,'OP Units'!$A:$A,$D157)</f>
        <v>35</v>
      </c>
      <c r="BA157" s="11">
        <f>SUMIFS('OP Units'!I:I,'OP Units'!$A:$A,$D157)</f>
        <v>18</v>
      </c>
      <c r="BB157" s="11">
        <f>SUMIFS('OP Units'!J:J,'OP Units'!$A:$A,$D157)</f>
        <v>26</v>
      </c>
      <c r="BC157" s="11">
        <f>SUMIFS('OP Units'!K:K,'OP Units'!$A:$A,$D157)</f>
        <v>41</v>
      </c>
      <c r="BD157" s="11">
        <f>SUMIFS('OP Units'!L:L,'OP Units'!$A:$A,$D157)</f>
        <v>23</v>
      </c>
      <c r="BE157" s="11">
        <f>SUMIFS('OP Units'!M:M,'OP Units'!$A:$A,$D157)</f>
        <v>45</v>
      </c>
      <c r="BF157" s="11">
        <f>SUMIFS('OP Units'!N:N,'OP Units'!$A:$A,$D157)</f>
        <v>48</v>
      </c>
      <c r="BG157" s="11">
        <f>SUMIFS('OP Units'!O:O,'OP Units'!$A:$A,$D157)</f>
        <v>175</v>
      </c>
      <c r="BH157" s="11">
        <f>SUMIFS('OP Units'!P:P,'OP Units'!$A:$A,$D157)</f>
        <v>80</v>
      </c>
      <c r="BI157" s="1"/>
      <c r="BJ157" s="12">
        <f>IFERROR((SUMIFS('OP Units'!E:E,'OP Units'!$A:$A,$D157)-SUMIFS('Forecast Data'!$H:$H,'Forecast Data'!$C:$C,BJ$6,'Forecast Data'!$B:$B,$D157))/SUMIFS('Forecast Data'!$H:$H,'Forecast Data'!$C:$C,BJ$6,'Forecast Data'!$B:$B,$D157),"")</f>
        <v>-0.18181818181818182</v>
      </c>
      <c r="BK157" s="12">
        <f>IFERROR((SUMIFS('OP Units'!F:F,'OP Units'!$A:$A,$D157)-SUMIFS('Forecast Data'!$H:$H,'Forecast Data'!$C:$C,BK$6,'Forecast Data'!$B:$B,$D157))/SUMIFS('Forecast Data'!$H:$H,'Forecast Data'!$C:$C,BK$6,'Forecast Data'!$B:$B,$D157),"")</f>
        <v>-0.68041237113402064</v>
      </c>
      <c r="BL157" s="12">
        <f>IFERROR((SUMIFS('OP Units'!G:G,'OP Units'!$A:$A,$D157)-SUMIFS('Forecast Data'!$H:$H,'Forecast Data'!$C:$C,BL$6,'Forecast Data'!$B:$B,$D157))/SUMIFS('Forecast Data'!$H:$H,'Forecast Data'!$C:$C,BL$6,'Forecast Data'!$B:$B,$D157),"")</f>
        <v>-0.27906976744186046</v>
      </c>
      <c r="BM157" s="12">
        <f>IFERROR((SUMIFS('OP Units'!H:H,'OP Units'!$A:$A,$D157)-SUMIFS('Forecast Data'!$H:$H,'Forecast Data'!$C:$C,BM$6,'Forecast Data'!$B:$B,$D157))/SUMIFS('Forecast Data'!$H:$H,'Forecast Data'!$C:$C,BM$6,'Forecast Data'!$B:$B,$D157),"")</f>
        <v>0.34615384615384615</v>
      </c>
      <c r="BN157" s="12">
        <f>IFERROR((SUMIFS('OP Units'!I:I,'OP Units'!$A:$A,$D157)-SUMIFS('Forecast Data'!$H:$H,'Forecast Data'!$C:$C,BN$6,'Forecast Data'!$B:$B,$D157))/SUMIFS('Forecast Data'!$H:$H,'Forecast Data'!$C:$C,BN$6,'Forecast Data'!$B:$B,$D157),"")</f>
        <v>-0.53846153846153844</v>
      </c>
      <c r="BO157" s="12">
        <f>IFERROR((SUMIFS('OP Units'!J:J,'OP Units'!$A:$A,$D157)-SUMIFS('Forecast Data'!$H:$H,'Forecast Data'!$C:$C,BO$6,'Forecast Data'!$B:$B,$D157))/SUMIFS('Forecast Data'!$H:$H,'Forecast Data'!$C:$C,BO$6,'Forecast Data'!$B:$B,$D157),"")</f>
        <v>-0.35</v>
      </c>
      <c r="BP157" s="12">
        <f>IFERROR((SUMIFS('OP Units'!K:K,'OP Units'!$A:$A,$D157)-SUMIFS('Forecast Data'!$H:$H,'Forecast Data'!$C:$C,BP$6,'Forecast Data'!$B:$B,$D157))/SUMIFS('Forecast Data'!$H:$H,'Forecast Data'!$C:$C,BP$6,'Forecast Data'!$B:$B,$D157),"")</f>
        <v>0.20588235294117646</v>
      </c>
      <c r="BQ157" s="12">
        <f>IFERROR((SUMIFS('OP Units'!L:L,'OP Units'!$A:$A,$D157)-SUMIFS('Forecast Data'!$H:$H,'Forecast Data'!$C:$C,BQ$6,'Forecast Data'!$B:$B,$D157))/SUMIFS('Forecast Data'!$H:$H,'Forecast Data'!$C:$C,BQ$6,'Forecast Data'!$B:$B,$D157),"")</f>
        <v>-0.25806451612903225</v>
      </c>
      <c r="BR157" s="12">
        <f>IFERROR((SUMIFS('OP Units'!M:M,'OP Units'!$A:$A,$D157)-SUMIFS('Forecast Data'!$H:$H,'Forecast Data'!$C:$C,BR$6,'Forecast Data'!$B:$B,$D157))/SUMIFS('Forecast Data'!$H:$H,'Forecast Data'!$C:$C,BR$6,'Forecast Data'!$B:$B,$D157),"")</f>
        <v>-0.15094339622641509</v>
      </c>
      <c r="BS157" s="12">
        <f>IFERROR((SUMIFS('OP Units'!N:N,'OP Units'!$A:$A,$D157)-SUMIFS('Forecast Data'!$H:$H,'Forecast Data'!$C:$C,BS$6,'Forecast Data'!$B:$B,$D157))/SUMIFS('Forecast Data'!$H:$H,'Forecast Data'!$C:$C,BS$6,'Forecast Data'!$B:$B,$D157),"")</f>
        <v>0.2</v>
      </c>
      <c r="BT157" s="12">
        <f>IFERROR((SUMIFS('OP Units'!O:O,'OP Units'!$A:$A,$D157)-SUMIFS('Forecast Data'!$H:$H,'Forecast Data'!$C:$C,BT$6,'Forecast Data'!$B:$B,$D157))/SUMIFS('Forecast Data'!$H:$H,'Forecast Data'!$C:$C,BT$6,'Forecast Data'!$B:$B,$D157),"")</f>
        <v>3.375</v>
      </c>
      <c r="BU157" s="12">
        <f>IFERROR((SUMIFS('OP Units'!P:P,'OP Units'!$A:$A,$D157)-SUMIFS('Forecast Data'!$H:$H,'Forecast Data'!$C:$C,BU$6,'Forecast Data'!$B:$B,$D157))/SUMIFS('Forecast Data'!$H:$H,'Forecast Data'!$C:$C,BU$6,'Forecast Data'!$B:$B,$D157),"")</f>
        <v>0.37931034482758619</v>
      </c>
      <c r="BV157" s="12"/>
      <c r="BW157" s="11">
        <f>(SUMIFS('Forecast Data'!H:H,'Forecast Data'!B:B,D157,'Forecast Data'!C:C,BK$6)+SUMIFS('Forecast Data'!H:H,'Forecast Data'!B:B,D157,'Forecast Data'!C:C,BL$6)+SUMIFS('Forecast Data'!H:H,'Forecast Data'!B:B,D157,'Forecast Data'!C:C,BM$6)+SUMIFS('Forecast Data'!H:H,'Forecast Data'!B:B,D157,'Forecast Data'!C:C,BN$6)+SUMIFS('Forecast Data'!H:H,'Forecast Data'!B:B,D157,'Forecast Data'!C:C,BO$6)+SUMIFS('Forecast Data'!H:H,'Forecast Data'!B:B,D157,'Forecast Data'!C:C,BP$6)+SUMIFS('Forecast Data'!H:H,'Forecast Data'!B:B,D157,'Forecast Data'!C:C,BQ$6)+SUMIFS('Forecast Data'!H:H,'Forecast Data'!B:B,D157,'Forecast Data'!C:C,BJ$6))/8</f>
        <v>42.875</v>
      </c>
      <c r="BX157" s="12">
        <f>IFERROR((SUM(W157:AD157)-(SUMIFS('Forecast Data'!H:H,'Forecast Data'!B:B,B157,'Forecast Data'!C:C,BJ$6)+SUMIFS('Forecast Data'!H:H,'Forecast Data'!B:B,B157,'Forecast Data'!C:C,BK$6)+SUMIFS('Forecast Data'!H:H,'Forecast Data'!B:B,B157,'Forecast Data'!C:C,BL$6)+SUMIFS('Forecast Data'!H:H,'Forecast Data'!B:B,B157,'Forecast Data'!C:C,BM$6)+SUMIFS('Forecast Data'!H:H,'Forecast Data'!B:B,B157,'Forecast Data'!C:C,BN$6)+SUMIFS('Forecast Data'!H:H,'Forecast Data'!B:B,B157,'Forecast Data'!C:C,BO$6)+SUMIFS('Forecast Data'!H:H,'Forecast Data'!B:B,B157,'Forecast Data'!C:C,BP$6)+SUMIFS('Forecast Data'!H:H,'Forecast Data'!B:B,B157,'Forecast Data'!C:C,BQ$6)))/(SUMIFS('Forecast Data'!H:H,'Forecast Data'!B:B,B157,'Forecast Data'!C:C,BJ$6)+SUMIFS('Forecast Data'!H:H,'Forecast Data'!B:B,B157,'Forecast Data'!C:C,BK$6)+SUMIFS('Forecast Data'!H:H,'Forecast Data'!B:B,B157,'Forecast Data'!C:C,BL$6)+SUMIFS('Forecast Data'!H:H,'Forecast Data'!B:B,B157,'Forecast Data'!C:C,BM$6)+SUMIFS('Forecast Data'!H:H,'Forecast Data'!B:B,B157,'Forecast Data'!C:C,BN$6)+SUMIFS('Forecast Data'!H:H,'Forecast Data'!B:B,B157,'Forecast Data'!C:C,BO$6)+SUMIFS('Forecast Data'!H:H,'Forecast Data'!B:B,B157,'Forecast Data'!C:C,BP$6)+SUMIFS('Forecast Data'!H:H,'Forecast Data'!B:B,B157,'Forecast Data'!C:C,BQ$6)),"")</f>
        <v>2.1603498542274053</v>
      </c>
      <c r="BY157" s="12">
        <f t="shared" si="18"/>
        <v>2.2091157522495213E-5</v>
      </c>
      <c r="BZ157" s="16">
        <f t="shared" si="19"/>
        <v>7.6165447143673731E-5</v>
      </c>
      <c r="CA157" s="13">
        <f t="shared" si="20"/>
        <v>-5.4074289621178521E-3</v>
      </c>
      <c r="CB157" s="12">
        <f t="shared" si="21"/>
        <v>5.4074289621178518E-5</v>
      </c>
      <c r="CC157" s="12"/>
      <c r="CD157" s="11">
        <f>(SUMIFS('Forecast Data'!H:H,'Forecast Data'!B:B,D157,'Forecast Data'!C:C,BK$6)+SUMIFS('Forecast Data'!H:H,'Forecast Data'!B:B,D157,'Forecast Data'!C:C,BL$6)+SUMIFS('Forecast Data'!H:H,'Forecast Data'!B:B,D157,'Forecast Data'!C:C,BM$6)+SUMIFS('Forecast Data'!H:H,'Forecast Data'!B:B,D157,'Forecast Data'!C:C,BJ$6))/4</f>
        <v>49.75</v>
      </c>
      <c r="CE157" s="12">
        <f>IFERROR((SUM(W157:Z157)-(SUMIFS('Forecast Data'!H:H,'Forecast Data'!B:B,D157,'Forecast Data'!C:C,BJ$6)+SUMIFS('Forecast Data'!H:H,'Forecast Data'!B:B,D157,'Forecast Data'!C:C,BK$6)+SUMIFS('Forecast Data'!H:H,'Forecast Data'!B:B,D157,'Forecast Data'!C:C,BL$6)+SUMIFS('Forecast Data'!H:H,'Forecast Data'!B:B,D157,'Forecast Data'!C:C,BM$6)))/(SUMIFS('Forecast Data'!H:H,'Forecast Data'!B:B,D157,'Forecast Data'!C:C,BJ$6)+SUMIFS('Forecast Data'!H:H,'Forecast Data'!B:B,D157,'Forecast Data'!C:C,BK$6)+SUMIFS('Forecast Data'!H:H,'Forecast Data'!B:B,D157,'Forecast Data'!C:C,BL$6)+SUMIFS('Forecast Data'!H:H,'Forecast Data'!B:B,D157,'Forecast Data'!C:C,BM$6)),"")</f>
        <v>1.7085427135678393</v>
      </c>
      <c r="CF157" s="12">
        <f t="shared" si="22"/>
        <v>2.2091157522495213E-5</v>
      </c>
      <c r="CG157" s="12">
        <f t="shared" si="23"/>
        <v>7.1262791765137946E-5</v>
      </c>
      <c r="CH157" s="13">
        <f t="shared" si="24"/>
        <v>-4.9171634242642735E-3</v>
      </c>
      <c r="CI157" s="13"/>
    </row>
    <row r="158" spans="1:87" ht="13.2">
      <c r="A158" s="1"/>
      <c r="B158" t="str">
        <f t="shared" si="51"/>
        <v>PurposeBuilt Brands</v>
      </c>
      <c r="D158" t="s">
        <v>191</v>
      </c>
      <c r="E158" s="11">
        <f>SUMIFS('Fin Data'!F:F,'Fin Data'!A:A,D158)</f>
        <v>0</v>
      </c>
      <c r="F158" s="11">
        <f>SUMIFS('Fin Data with 6 week hist'!I:I,'Fin Data with 6 week hist'!$A:$A,$D158)</f>
        <v>0</v>
      </c>
      <c r="G158" s="11">
        <f>SUMIFS('Fin Data with 6 week hist'!J:J,'Fin Data with 6 week hist'!$A:$A,$D158)</f>
        <v>0</v>
      </c>
      <c r="H158" s="11">
        <f>SUMIFS('Fin Data with 6 week hist'!K:K,'Fin Data with 6 week hist'!$A:$A,$D158)+SUMIFS('Unit Cancellations'!D:D,'Unit Cancellations'!$B:$B,$D158)</f>
        <v>0</v>
      </c>
      <c r="I158" s="11">
        <f>SUMIFS('Fin Data with 6 week hist'!L:L,'Fin Data with 6 week hist'!$A:$A,$D158)+SUMIFS('Unit Cancellations'!E:E,'Unit Cancellations'!$B:$B,$D158)</f>
        <v>0</v>
      </c>
      <c r="J158" s="11">
        <f>SUMIFS('Fin Data with 6 week hist'!M:M,'Fin Data with 6 week hist'!$A:$A,$D158)+SUMIFS('Unit Cancellations'!F:F,'Unit Cancellations'!$B:$B,$D158)</f>
        <v>0</v>
      </c>
      <c r="K158" s="11">
        <f>SUMIFS('Fin Data with 6 week hist'!N:N,'Fin Data with 6 week hist'!$A:$A,$D158)+SUMIFS('Unit Cancellations'!G:G,'Unit Cancellations'!$B:$B,$D158)</f>
        <v>0</v>
      </c>
      <c r="L158" s="11">
        <f>SUMIFS('Fin Data'!AN:AN,'Fin Data'!A:A,D158)</f>
        <v>0</v>
      </c>
      <c r="M158" s="12">
        <f>IFERROR(SUMIFS('Fin Data'!AO:AO,'Fin Data'!A:A,D158),"")</f>
        <v>0</v>
      </c>
      <c r="N158" s="1"/>
      <c r="O158" s="11">
        <f t="shared" si="12"/>
        <v>54</v>
      </c>
      <c r="P158" s="12" t="str">
        <f t="shared" si="13"/>
        <v/>
      </c>
      <c r="Q158" s="1"/>
      <c r="R158" s="11">
        <f t="shared" si="14"/>
        <v>54</v>
      </c>
      <c r="S158" s="12" t="str">
        <f t="shared" si="15"/>
        <v/>
      </c>
      <c r="T158" s="11">
        <f t="shared" si="16"/>
        <v>0</v>
      </c>
      <c r="U158" s="1" t="e">
        <f t="shared" si="52"/>
        <v>#REF!</v>
      </c>
      <c r="V158" s="1"/>
      <c r="W158" s="11">
        <f>SUMIFS('Forecast Data'!$D:$D,'Forecast Data'!$C:$C,W$6,'Forecast Data'!$B:$B,$D158)</f>
        <v>54</v>
      </c>
      <c r="X158" s="11">
        <f>SUMIFS('Forecast Data'!$D:$D,'Forecast Data'!$C:$C,X$6,'Forecast Data'!$B:$B,$D158)</f>
        <v>54</v>
      </c>
      <c r="Y158" s="11">
        <f>SUMIFS('Forecast Data'!$D:$D,'Forecast Data'!$C:$C,Y$6,'Forecast Data'!$B:$B,$D158)</f>
        <v>54</v>
      </c>
      <c r="Z158" s="11">
        <f>SUMIFS('Forecast Data'!$D:$D,'Forecast Data'!$C:$C,Z$6,'Forecast Data'!$B:$B,$D158)</f>
        <v>54</v>
      </c>
      <c r="AA158" s="11">
        <f>SUMIFS('Forecast Data'!$D:$D,'Forecast Data'!$C:$C,AA$6,'Forecast Data'!$B:$B,$D158)</f>
        <v>54</v>
      </c>
      <c r="AB158" s="11">
        <f>SUMIFS('Forecast Data'!$D:$D,'Forecast Data'!$C:$C,AB$6,'Forecast Data'!$B:$B,$D158)</f>
        <v>54</v>
      </c>
      <c r="AC158" s="11">
        <f>SUMIFS('Forecast Data'!$D:$D,'Forecast Data'!$C:$C,AC$6,'Forecast Data'!$B:$B,$D158)</f>
        <v>54</v>
      </c>
      <c r="AD158" s="11">
        <f>SUMIFS('Forecast Data'!$D:$D,'Forecast Data'!$C:$C,AD$6,'Forecast Data'!$B:$B,$D158)</f>
        <v>54</v>
      </c>
      <c r="AE158" s="11">
        <f>SUMIFS('Forecast Data'!$D:$D,'Forecast Data'!$C:$C,AE$6,'Forecast Data'!$B:$B,$D158)</f>
        <v>8</v>
      </c>
      <c r="AF158" s="11">
        <f>SUMIFS('Forecast Data'!$D:$D,'Forecast Data'!$C:$C,AF$6,'Forecast Data'!$B:$B,$D158)</f>
        <v>1</v>
      </c>
      <c r="AG158" s="11">
        <f>SUMIFS('Forecast Data'!$D:$D,'Forecast Data'!$C:$C,AG$6,'Forecast Data'!$B:$B,$D158)</f>
        <v>1</v>
      </c>
      <c r="AH158" s="11">
        <f>SUMIFS('Forecast Data'!$D:$D,'Forecast Data'!$C:$C,AH$6,'Forecast Data'!$B:$B,$D158)</f>
        <v>1</v>
      </c>
      <c r="AI158" s="1"/>
      <c r="AJ158" s="12" t="str">
        <f>IF(SUMIFS('Forecast Data'!$E:$E,'Forecast Data'!$C:$C,AJ$6,'Forecast Data'!$B:$B,$D158)=0,"",SUMIFS('Forecast Data'!$E:$E,'Forecast Data'!$C:$C,AJ$6,'Forecast Data'!$B:$B,$D158))</f>
        <v/>
      </c>
      <c r="AK158" s="12" t="str">
        <f>IF(SUMIFS('Forecast Data'!$E:$E,'Forecast Data'!$C:$C,AK$6,'Forecast Data'!$B:$B,$D158)=0,"",SUMIFS('Forecast Data'!$E:$E,'Forecast Data'!$C:$C,AK$6,'Forecast Data'!$B:$B,$D158))</f>
        <v/>
      </c>
      <c r="AL158" s="12" t="str">
        <f>IF(SUMIFS('Forecast Data'!$E:$E,'Forecast Data'!$C:$C,AL$6,'Forecast Data'!$B:$B,$D158)=0,"",SUMIFS('Forecast Data'!$E:$E,'Forecast Data'!$C:$C,AL$6,'Forecast Data'!$B:$B,$D158))</f>
        <v/>
      </c>
      <c r="AM158" s="12" t="str">
        <f>IF(SUMIFS('Forecast Data'!$E:$E,'Forecast Data'!$C:$C,AM$6,'Forecast Data'!$B:$B,$D158)=0,"",SUMIFS('Forecast Data'!$E:$E,'Forecast Data'!$C:$C,AM$6,'Forecast Data'!$B:$B,$D158))</f>
        <v/>
      </c>
      <c r="AN158" s="12" t="str">
        <f>IF(SUMIFS('Forecast Data'!$E:$E,'Forecast Data'!$C:$C,AN$6,'Forecast Data'!$B:$B,$D158)=0,"",SUMIFS('Forecast Data'!$E:$E,'Forecast Data'!$C:$C,AN$6,'Forecast Data'!$B:$B,$D158))</f>
        <v/>
      </c>
      <c r="AO158" s="12" t="str">
        <f>IF(SUMIFS('Forecast Data'!$E:$E,'Forecast Data'!$C:$C,AO$6,'Forecast Data'!$B:$B,$D158)=0,"",SUMIFS('Forecast Data'!$E:$E,'Forecast Data'!$C:$C,AO$6,'Forecast Data'!$B:$B,$D158))</f>
        <v/>
      </c>
      <c r="AP158" s="12" t="str">
        <f>IF(SUMIFS('Forecast Data'!$E:$E,'Forecast Data'!$C:$C,AP$6,'Forecast Data'!$B:$B,$D158)=0,"",SUMIFS('Forecast Data'!$E:$E,'Forecast Data'!$C:$C,AP$6,'Forecast Data'!$B:$B,$D158))</f>
        <v/>
      </c>
      <c r="AQ158" s="12" t="str">
        <f>IF(SUMIFS('Forecast Data'!$E:$E,'Forecast Data'!$C:$C,AQ$6,'Forecast Data'!$B:$B,$D158)=0,"",SUMIFS('Forecast Data'!$E:$E,'Forecast Data'!$C:$C,AQ$6,'Forecast Data'!$B:$B,$D158))</f>
        <v/>
      </c>
      <c r="AR158" s="12" t="str">
        <f>IF(SUMIFS('Forecast Data'!$E:$E,'Forecast Data'!$C:$C,AR$6,'Forecast Data'!$B:$B,$D158)=0,"",SUMIFS('Forecast Data'!$E:$E,'Forecast Data'!$C:$C,AR$6,'Forecast Data'!$B:$B,$D158))</f>
        <v/>
      </c>
      <c r="AS158" s="12" t="str">
        <f>IF(SUMIFS('Forecast Data'!$E:$E,'Forecast Data'!$C:$C,AS$6,'Forecast Data'!$B:$B,$D158)=0,"",SUMIFS('Forecast Data'!$E:$E,'Forecast Data'!$C:$C,AS$6,'Forecast Data'!$B:$B,$D158))</f>
        <v/>
      </c>
      <c r="AT158" s="12" t="str">
        <f>IF(SUMIFS('Forecast Data'!$E:$E,'Forecast Data'!$C:$C,AT$6,'Forecast Data'!$B:$B,$D158)=0,"",SUMIFS('Forecast Data'!$E:$E,'Forecast Data'!$C:$C,AT$6,'Forecast Data'!$B:$B,$D158))</f>
        <v/>
      </c>
      <c r="AU158" s="12" t="str">
        <f>IF(SUMIFS('Forecast Data'!$E:$E,'Forecast Data'!$C:$C,AU$6,'Forecast Data'!$B:$B,$D158)=0,"",SUMIFS('Forecast Data'!$E:$E,'Forecast Data'!$C:$C,AU$6,'Forecast Data'!$B:$B,$D158))</f>
        <v/>
      </c>
      <c r="AV158" s="1"/>
      <c r="AW158" s="11">
        <f>SUMIFS('OP Units'!E:E,'OP Units'!$A:$A,$D158)</f>
        <v>0</v>
      </c>
      <c r="AX158" s="11">
        <f>SUMIFS('OP Units'!F:F,'OP Units'!$A:$A,$D158)</f>
        <v>0</v>
      </c>
      <c r="AY158" s="11">
        <f>SUMIFS('OP Units'!G:G,'OP Units'!$A:$A,$D158)</f>
        <v>0</v>
      </c>
      <c r="AZ158" s="11">
        <f>SUMIFS('OP Units'!H:H,'OP Units'!$A:$A,$D158)</f>
        <v>0</v>
      </c>
      <c r="BA158" s="11">
        <f>SUMIFS('OP Units'!I:I,'OP Units'!$A:$A,$D158)</f>
        <v>0</v>
      </c>
      <c r="BB158" s="11">
        <f>SUMIFS('OP Units'!J:J,'OP Units'!$A:$A,$D158)</f>
        <v>0</v>
      </c>
      <c r="BC158" s="11">
        <f>SUMIFS('OP Units'!K:K,'OP Units'!$A:$A,$D158)</f>
        <v>0</v>
      </c>
      <c r="BD158" s="11">
        <f>SUMIFS('OP Units'!L:L,'OP Units'!$A:$A,$D158)</f>
        <v>0</v>
      </c>
      <c r="BE158" s="11">
        <f>SUMIFS('OP Units'!M:M,'OP Units'!$A:$A,$D158)</f>
        <v>0</v>
      </c>
      <c r="BF158" s="11">
        <f>SUMIFS('OP Units'!N:N,'OP Units'!$A:$A,$D158)</f>
        <v>0</v>
      </c>
      <c r="BG158" s="11">
        <f>SUMIFS('OP Units'!O:O,'OP Units'!$A:$A,$D158)</f>
        <v>0</v>
      </c>
      <c r="BH158" s="11">
        <f>SUMIFS('OP Units'!P:P,'OP Units'!$A:$A,$D158)</f>
        <v>0</v>
      </c>
      <c r="BI158" s="1"/>
      <c r="BJ158" s="12" t="str">
        <f>IFERROR((SUMIFS('OP Units'!E:E,'OP Units'!$A:$A,$D158)-SUMIFS('Forecast Data'!$H:$H,'Forecast Data'!$C:$C,BJ$6,'Forecast Data'!$B:$B,$D158))/SUMIFS('Forecast Data'!$H:$H,'Forecast Data'!$C:$C,BJ$6,'Forecast Data'!$B:$B,$D158),"")</f>
        <v/>
      </c>
      <c r="BK158" s="12" t="str">
        <f>IFERROR((SUMIFS('OP Units'!F:F,'OP Units'!$A:$A,$D158)-SUMIFS('Forecast Data'!$H:$H,'Forecast Data'!$C:$C,BK$6,'Forecast Data'!$B:$B,$D158))/SUMIFS('Forecast Data'!$H:$H,'Forecast Data'!$C:$C,BK$6,'Forecast Data'!$B:$B,$D158),"")</f>
        <v/>
      </c>
      <c r="BL158" s="12" t="str">
        <f>IFERROR((SUMIFS('OP Units'!G:G,'OP Units'!$A:$A,$D158)-SUMIFS('Forecast Data'!$H:$H,'Forecast Data'!$C:$C,BL$6,'Forecast Data'!$B:$B,$D158))/SUMIFS('Forecast Data'!$H:$H,'Forecast Data'!$C:$C,BL$6,'Forecast Data'!$B:$B,$D158),"")</f>
        <v/>
      </c>
      <c r="BM158" s="12" t="str">
        <f>IFERROR((SUMIFS('OP Units'!H:H,'OP Units'!$A:$A,$D158)-SUMIFS('Forecast Data'!$H:$H,'Forecast Data'!$C:$C,BM$6,'Forecast Data'!$B:$B,$D158))/SUMIFS('Forecast Data'!$H:$H,'Forecast Data'!$C:$C,BM$6,'Forecast Data'!$B:$B,$D158),"")</f>
        <v/>
      </c>
      <c r="BN158" s="12" t="str">
        <f>IFERROR((SUMIFS('OP Units'!I:I,'OP Units'!$A:$A,$D158)-SUMIFS('Forecast Data'!$H:$H,'Forecast Data'!$C:$C,BN$6,'Forecast Data'!$B:$B,$D158))/SUMIFS('Forecast Data'!$H:$H,'Forecast Data'!$C:$C,BN$6,'Forecast Data'!$B:$B,$D158),"")</f>
        <v/>
      </c>
      <c r="BO158" s="12" t="str">
        <f>IFERROR((SUMIFS('OP Units'!J:J,'OP Units'!$A:$A,$D158)-SUMIFS('Forecast Data'!$H:$H,'Forecast Data'!$C:$C,BO$6,'Forecast Data'!$B:$B,$D158))/SUMIFS('Forecast Data'!$H:$H,'Forecast Data'!$C:$C,BO$6,'Forecast Data'!$B:$B,$D158),"")</f>
        <v/>
      </c>
      <c r="BP158" s="12" t="str">
        <f>IFERROR((SUMIFS('OP Units'!K:K,'OP Units'!$A:$A,$D158)-SUMIFS('Forecast Data'!$H:$H,'Forecast Data'!$C:$C,BP$6,'Forecast Data'!$B:$B,$D158))/SUMIFS('Forecast Data'!$H:$H,'Forecast Data'!$C:$C,BP$6,'Forecast Data'!$B:$B,$D158),"")</f>
        <v/>
      </c>
      <c r="BQ158" s="12" t="str">
        <f>IFERROR((SUMIFS('OP Units'!L:L,'OP Units'!$A:$A,$D158)-SUMIFS('Forecast Data'!$H:$H,'Forecast Data'!$C:$C,BQ$6,'Forecast Data'!$B:$B,$D158))/SUMIFS('Forecast Data'!$H:$H,'Forecast Data'!$C:$C,BQ$6,'Forecast Data'!$B:$B,$D158),"")</f>
        <v/>
      </c>
      <c r="BR158" s="12" t="str">
        <f>IFERROR((SUMIFS('OP Units'!M:M,'OP Units'!$A:$A,$D158)-SUMIFS('Forecast Data'!$H:$H,'Forecast Data'!$C:$C,BR$6,'Forecast Data'!$B:$B,$D158))/SUMIFS('Forecast Data'!$H:$H,'Forecast Data'!$C:$C,BR$6,'Forecast Data'!$B:$B,$D158),"")</f>
        <v/>
      </c>
      <c r="BS158" s="12" t="str">
        <f>IFERROR((SUMIFS('OP Units'!N:N,'OP Units'!$A:$A,$D158)-SUMIFS('Forecast Data'!$H:$H,'Forecast Data'!$C:$C,BS$6,'Forecast Data'!$B:$B,$D158))/SUMIFS('Forecast Data'!$H:$H,'Forecast Data'!$C:$C,BS$6,'Forecast Data'!$B:$B,$D158),"")</f>
        <v/>
      </c>
      <c r="BT158" s="12" t="str">
        <f>IFERROR((SUMIFS('OP Units'!O:O,'OP Units'!$A:$A,$D158)-SUMIFS('Forecast Data'!$H:$H,'Forecast Data'!$C:$C,BT$6,'Forecast Data'!$B:$B,$D158))/SUMIFS('Forecast Data'!$H:$H,'Forecast Data'!$C:$C,BT$6,'Forecast Data'!$B:$B,$D158),"")</f>
        <v/>
      </c>
      <c r="BU158" s="12" t="str">
        <f>IFERROR((SUMIFS('OP Units'!P:P,'OP Units'!$A:$A,$D158)-SUMIFS('Forecast Data'!$H:$H,'Forecast Data'!$C:$C,BU$6,'Forecast Data'!$B:$B,$D158))/SUMIFS('Forecast Data'!$H:$H,'Forecast Data'!$C:$C,BU$6,'Forecast Data'!$B:$B,$D158),"")</f>
        <v/>
      </c>
      <c r="BV158" s="12"/>
      <c r="BW158" s="11">
        <f>(SUMIFS('Forecast Data'!H:H,'Forecast Data'!B:B,D158,'Forecast Data'!C:C,BK$6)+SUMIFS('Forecast Data'!H:H,'Forecast Data'!B:B,D158,'Forecast Data'!C:C,BL$6)+SUMIFS('Forecast Data'!H:H,'Forecast Data'!B:B,D158,'Forecast Data'!C:C,BM$6)+SUMIFS('Forecast Data'!H:H,'Forecast Data'!B:B,D158,'Forecast Data'!C:C,BN$6)+SUMIFS('Forecast Data'!H:H,'Forecast Data'!B:B,D158,'Forecast Data'!C:C,BO$6)+SUMIFS('Forecast Data'!H:H,'Forecast Data'!B:B,D158,'Forecast Data'!C:C,BP$6)+SUMIFS('Forecast Data'!H:H,'Forecast Data'!B:B,D158,'Forecast Data'!C:C,BQ$6)+SUMIFS('Forecast Data'!H:H,'Forecast Data'!B:B,D158,'Forecast Data'!C:C,BJ$6))/8</f>
        <v>0</v>
      </c>
      <c r="BX158" s="12" t="str">
        <f>IFERROR((SUM(W158:AD158)-(SUMIFS('Forecast Data'!H:H,'Forecast Data'!B:B,B158,'Forecast Data'!C:C,BJ$6)+SUMIFS('Forecast Data'!H:H,'Forecast Data'!B:B,B158,'Forecast Data'!C:C,BK$6)+SUMIFS('Forecast Data'!H:H,'Forecast Data'!B:B,B158,'Forecast Data'!C:C,BL$6)+SUMIFS('Forecast Data'!H:H,'Forecast Data'!B:B,B158,'Forecast Data'!C:C,BM$6)+SUMIFS('Forecast Data'!H:H,'Forecast Data'!B:B,B158,'Forecast Data'!C:C,BN$6)+SUMIFS('Forecast Data'!H:H,'Forecast Data'!B:B,B158,'Forecast Data'!C:C,BO$6)+SUMIFS('Forecast Data'!H:H,'Forecast Data'!B:B,B158,'Forecast Data'!C:C,BP$6)+SUMIFS('Forecast Data'!H:H,'Forecast Data'!B:B,B158,'Forecast Data'!C:C,BQ$6)))/(SUMIFS('Forecast Data'!H:H,'Forecast Data'!B:B,B158,'Forecast Data'!C:C,BJ$6)+SUMIFS('Forecast Data'!H:H,'Forecast Data'!B:B,B158,'Forecast Data'!C:C,BK$6)+SUMIFS('Forecast Data'!H:H,'Forecast Data'!B:B,B158,'Forecast Data'!C:C,BL$6)+SUMIFS('Forecast Data'!H:H,'Forecast Data'!B:B,B158,'Forecast Data'!C:C,BM$6)+SUMIFS('Forecast Data'!H:H,'Forecast Data'!B:B,B158,'Forecast Data'!C:C,BN$6)+SUMIFS('Forecast Data'!H:H,'Forecast Data'!B:B,B158,'Forecast Data'!C:C,BO$6)+SUMIFS('Forecast Data'!H:H,'Forecast Data'!B:B,B158,'Forecast Data'!C:C,BP$6)+SUMIFS('Forecast Data'!H:H,'Forecast Data'!B:B,B158,'Forecast Data'!C:C,BQ$6)),"")</f>
        <v/>
      </c>
      <c r="BY158" s="12">
        <f t="shared" si="18"/>
        <v>0</v>
      </c>
      <c r="BZ158" s="16">
        <f t="shared" si="19"/>
        <v>4.4404147322627598E-5</v>
      </c>
      <c r="CA158" s="13">
        <f t="shared" si="20"/>
        <v>-4.4404147322627601E-3</v>
      </c>
      <c r="CB158" s="12">
        <f t="shared" si="21"/>
        <v>4.4404147322627598E-5</v>
      </c>
      <c r="CC158" s="12"/>
      <c r="CD158" s="11">
        <f>(SUMIFS('Forecast Data'!H:H,'Forecast Data'!B:B,D158,'Forecast Data'!C:C,BK$6)+SUMIFS('Forecast Data'!H:H,'Forecast Data'!B:B,D158,'Forecast Data'!C:C,BL$6)+SUMIFS('Forecast Data'!H:H,'Forecast Data'!B:B,D158,'Forecast Data'!C:C,BM$6)+SUMIFS('Forecast Data'!H:H,'Forecast Data'!B:B,D158,'Forecast Data'!C:C,BJ$6))/4</f>
        <v>0</v>
      </c>
      <c r="CE158" s="12" t="str">
        <f>IFERROR((SUM(W158:Z158)-(SUMIFS('Forecast Data'!H:H,'Forecast Data'!B:B,D158,'Forecast Data'!C:C,BJ$6)+SUMIFS('Forecast Data'!H:H,'Forecast Data'!B:B,D158,'Forecast Data'!C:C,BK$6)+SUMIFS('Forecast Data'!H:H,'Forecast Data'!B:B,D158,'Forecast Data'!C:C,BL$6)+SUMIFS('Forecast Data'!H:H,'Forecast Data'!B:B,D158,'Forecast Data'!C:C,BM$6)))/(SUMIFS('Forecast Data'!H:H,'Forecast Data'!B:B,D158,'Forecast Data'!C:C,BJ$6)+SUMIFS('Forecast Data'!H:H,'Forecast Data'!B:B,D158,'Forecast Data'!C:C,BK$6)+SUMIFS('Forecast Data'!H:H,'Forecast Data'!B:B,D158,'Forecast Data'!C:C,BL$6)+SUMIFS('Forecast Data'!H:H,'Forecast Data'!B:B,D158,'Forecast Data'!C:C,BM$6)),"")</f>
        <v/>
      </c>
      <c r="CF158" s="12">
        <f t="shared" si="22"/>
        <v>0</v>
      </c>
      <c r="CG158" s="12">
        <f t="shared" si="23"/>
        <v>4.5272832415499394E-5</v>
      </c>
      <c r="CH158" s="13">
        <f t="shared" si="24"/>
        <v>-4.5272832415499398E-3</v>
      </c>
      <c r="CI158" s="13"/>
    </row>
    <row r="159" spans="1:87" ht="13.2">
      <c r="A159" s="1"/>
      <c r="B159" t="str">
        <f t="shared" si="51"/>
        <v>Quicksilver Scientific</v>
      </c>
      <c r="D159" t="s">
        <v>192</v>
      </c>
      <c r="E159" s="11">
        <f>SUMIFS('Fin Data'!F:F,'Fin Data'!A:A,D159)</f>
        <v>3245</v>
      </c>
      <c r="F159" s="11">
        <f>SUMIFS('Fin Data with 6 week hist'!I:I,'Fin Data with 6 week hist'!$A:$A,$D159)</f>
        <v>4448</v>
      </c>
      <c r="G159" s="11">
        <f>SUMIFS('Fin Data with 6 week hist'!J:J,'Fin Data with 6 week hist'!$A:$A,$D159)</f>
        <v>4369</v>
      </c>
      <c r="H159" s="11">
        <f>SUMIFS('Fin Data with 6 week hist'!K:K,'Fin Data with 6 week hist'!$A:$A,$D159)+SUMIFS('Unit Cancellations'!D:D,'Unit Cancellations'!$B:$B,$D159)</f>
        <v>4196</v>
      </c>
      <c r="I159" s="11">
        <f>SUMIFS('Fin Data with 6 week hist'!L:L,'Fin Data with 6 week hist'!$A:$A,$D159)+SUMIFS('Unit Cancellations'!E:E,'Unit Cancellations'!$B:$B,$D159)</f>
        <v>4281</v>
      </c>
      <c r="J159" s="11">
        <f>SUMIFS('Fin Data with 6 week hist'!M:M,'Fin Data with 6 week hist'!$A:$A,$D159)+SUMIFS('Unit Cancellations'!F:F,'Unit Cancellations'!$B:$B,$D159)</f>
        <v>4417</v>
      </c>
      <c r="K159" s="11">
        <f>SUMIFS('Fin Data with 6 week hist'!N:N,'Fin Data with 6 week hist'!$A:$A,$D159)+SUMIFS('Unit Cancellations'!G:G,'Unit Cancellations'!$B:$B,$D159)</f>
        <v>4431</v>
      </c>
      <c r="L159" s="11">
        <f>SUMIFS('Fin Data'!AN:AN,'Fin Data'!A:A,D159)</f>
        <v>4357.333333333333</v>
      </c>
      <c r="M159" s="12">
        <f>IFERROR(SUMIFS('Fin Data'!AO:AO,'Fin Data'!A:A,D159),"")</f>
        <v>0.34278376990241388</v>
      </c>
      <c r="N159" s="1"/>
      <c r="O159" s="11">
        <f t="shared" si="12"/>
        <v>4415.5</v>
      </c>
      <c r="P159" s="12">
        <f t="shared" si="13"/>
        <v>0.35299525049793168</v>
      </c>
      <c r="Q159" s="1"/>
      <c r="R159" s="11">
        <f t="shared" si="14"/>
        <v>4436.375</v>
      </c>
      <c r="S159" s="12">
        <f t="shared" si="15"/>
        <v>0.29770741160554315</v>
      </c>
      <c r="T159" s="11">
        <f t="shared" si="16"/>
        <v>4542.125</v>
      </c>
      <c r="U159" s="1" t="e">
        <f t="shared" si="52"/>
        <v>#REF!</v>
      </c>
      <c r="V159" s="1"/>
      <c r="W159" s="11">
        <f>SUMIFS('Forecast Data'!$D:$D,'Forecast Data'!$C:$C,W$6,'Forecast Data'!$B:$B,$D159)</f>
        <v>4397</v>
      </c>
      <c r="X159" s="11">
        <f>SUMIFS('Forecast Data'!$D:$D,'Forecast Data'!$C:$C,X$6,'Forecast Data'!$B:$B,$D159)</f>
        <v>4443</v>
      </c>
      <c r="Y159" s="11">
        <f>SUMIFS('Forecast Data'!$D:$D,'Forecast Data'!$C:$C,Y$6,'Forecast Data'!$B:$B,$D159)</f>
        <v>4422</v>
      </c>
      <c r="Z159" s="11">
        <f>SUMIFS('Forecast Data'!$D:$D,'Forecast Data'!$C:$C,Z$6,'Forecast Data'!$B:$B,$D159)</f>
        <v>4400</v>
      </c>
      <c r="AA159" s="11">
        <f>SUMIFS('Forecast Data'!$D:$D,'Forecast Data'!$C:$C,AA$6,'Forecast Data'!$B:$B,$D159)</f>
        <v>4378</v>
      </c>
      <c r="AB159" s="11">
        <f>SUMIFS('Forecast Data'!$D:$D,'Forecast Data'!$C:$C,AB$6,'Forecast Data'!$B:$B,$D159)</f>
        <v>4464</v>
      </c>
      <c r="AC159" s="11">
        <f>SUMIFS('Forecast Data'!$D:$D,'Forecast Data'!$C:$C,AC$6,'Forecast Data'!$B:$B,$D159)</f>
        <v>4496</v>
      </c>
      <c r="AD159" s="11">
        <f>SUMIFS('Forecast Data'!$D:$D,'Forecast Data'!$C:$C,AD$6,'Forecast Data'!$B:$B,$D159)</f>
        <v>4491</v>
      </c>
      <c r="AE159" s="11">
        <f>SUMIFS('Forecast Data'!$D:$D,'Forecast Data'!$C:$C,AE$6,'Forecast Data'!$B:$B,$D159)</f>
        <v>4421</v>
      </c>
      <c r="AF159" s="11">
        <f>SUMIFS('Forecast Data'!$D:$D,'Forecast Data'!$C:$C,AF$6,'Forecast Data'!$B:$B,$D159)</f>
        <v>4418</v>
      </c>
      <c r="AG159" s="11">
        <f>SUMIFS('Forecast Data'!$D:$D,'Forecast Data'!$C:$C,AG$6,'Forecast Data'!$B:$B,$D159)</f>
        <v>4484</v>
      </c>
      <c r="AH159" s="11">
        <f>SUMIFS('Forecast Data'!$D:$D,'Forecast Data'!$C:$C,AH$6,'Forecast Data'!$B:$B,$D159)</f>
        <v>4505</v>
      </c>
      <c r="AI159" s="1"/>
      <c r="AJ159" s="12">
        <f>IF(SUMIFS('Forecast Data'!$E:$E,'Forecast Data'!$C:$C,AJ$6,'Forecast Data'!$B:$B,$D159)=0,"",SUMIFS('Forecast Data'!$E:$E,'Forecast Data'!$C:$C,AJ$6,'Forecast Data'!$B:$B,$D159))</f>
        <v>0.3</v>
      </c>
      <c r="AK159" s="12">
        <f>IF(SUMIFS('Forecast Data'!$E:$E,'Forecast Data'!$C:$C,AK$6,'Forecast Data'!$B:$B,$D159)=0,"",SUMIFS('Forecast Data'!$E:$E,'Forecast Data'!$C:$C,AK$6,'Forecast Data'!$B:$B,$D159))</f>
        <v>0.32</v>
      </c>
      <c r="AL159" s="12">
        <f>IF(SUMIFS('Forecast Data'!$E:$E,'Forecast Data'!$C:$C,AL$6,'Forecast Data'!$B:$B,$D159)=0,"",SUMIFS('Forecast Data'!$E:$E,'Forecast Data'!$C:$C,AL$6,'Forecast Data'!$B:$B,$D159))</f>
        <v>0.42</v>
      </c>
      <c r="AM159" s="12">
        <f>IF(SUMIFS('Forecast Data'!$E:$E,'Forecast Data'!$C:$C,AM$6,'Forecast Data'!$B:$B,$D159)=0,"",SUMIFS('Forecast Data'!$E:$E,'Forecast Data'!$C:$C,AM$6,'Forecast Data'!$B:$B,$D159))</f>
        <v>0.38</v>
      </c>
      <c r="AN159" s="12">
        <f>IF(SUMIFS('Forecast Data'!$E:$E,'Forecast Data'!$C:$C,AN$6,'Forecast Data'!$B:$B,$D159)=0,"",SUMIFS('Forecast Data'!$E:$E,'Forecast Data'!$C:$C,AN$6,'Forecast Data'!$B:$B,$D159))</f>
        <v>0.31</v>
      </c>
      <c r="AO159" s="12">
        <f>IF(SUMIFS('Forecast Data'!$E:$E,'Forecast Data'!$C:$C,AO$6,'Forecast Data'!$B:$B,$D159)=0,"",SUMIFS('Forecast Data'!$E:$E,'Forecast Data'!$C:$C,AO$6,'Forecast Data'!$B:$B,$D159))</f>
        <v>0.26</v>
      </c>
      <c r="AP159" s="12">
        <f>IF(SUMIFS('Forecast Data'!$E:$E,'Forecast Data'!$C:$C,AP$6,'Forecast Data'!$B:$B,$D159)=0,"",SUMIFS('Forecast Data'!$E:$E,'Forecast Data'!$C:$C,AP$6,'Forecast Data'!$B:$B,$D159))</f>
        <v>0.17</v>
      </c>
      <c r="AQ159" s="12">
        <f>IF(SUMIFS('Forecast Data'!$E:$E,'Forecast Data'!$C:$C,AQ$6,'Forecast Data'!$B:$B,$D159)=0,"",SUMIFS('Forecast Data'!$E:$E,'Forecast Data'!$C:$C,AQ$6,'Forecast Data'!$B:$B,$D159))</f>
        <v>0.26</v>
      </c>
      <c r="AR159" s="12">
        <f>IF(SUMIFS('Forecast Data'!$E:$E,'Forecast Data'!$C:$C,AR$6,'Forecast Data'!$B:$B,$D159)=0,"",SUMIFS('Forecast Data'!$E:$E,'Forecast Data'!$C:$C,AR$6,'Forecast Data'!$B:$B,$D159))</f>
        <v>0.3</v>
      </c>
      <c r="AS159" s="12">
        <f>IF(SUMIFS('Forecast Data'!$E:$E,'Forecast Data'!$C:$C,AS$6,'Forecast Data'!$B:$B,$D159)=0,"",SUMIFS('Forecast Data'!$E:$E,'Forecast Data'!$C:$C,AS$6,'Forecast Data'!$B:$B,$D159))</f>
        <v>0.37</v>
      </c>
      <c r="AT159" s="12">
        <f>IF(SUMIFS('Forecast Data'!$E:$E,'Forecast Data'!$C:$C,AT$6,'Forecast Data'!$B:$B,$D159)=0,"",SUMIFS('Forecast Data'!$E:$E,'Forecast Data'!$C:$C,AT$6,'Forecast Data'!$B:$B,$D159))</f>
        <v>0.42</v>
      </c>
      <c r="AU159" s="12">
        <f>IF(SUMIFS('Forecast Data'!$E:$E,'Forecast Data'!$C:$C,AU$6,'Forecast Data'!$B:$B,$D159)=0,"",SUMIFS('Forecast Data'!$E:$E,'Forecast Data'!$C:$C,AU$6,'Forecast Data'!$B:$B,$D159))</f>
        <v>0.52</v>
      </c>
      <c r="AV159" s="1"/>
      <c r="AW159" s="11">
        <f>SUMIFS('OP Units'!E:E,'OP Units'!$A:$A,$D159)</f>
        <v>4366</v>
      </c>
      <c r="AX159" s="11">
        <f>SUMIFS('OP Units'!F:F,'OP Units'!$A:$A,$D159)</f>
        <v>4293</v>
      </c>
      <c r="AY159" s="11">
        <f>SUMIFS('OP Units'!G:G,'OP Units'!$A:$A,$D159)</f>
        <v>4461</v>
      </c>
      <c r="AZ159" s="11">
        <f>SUMIFS('OP Units'!H:H,'OP Units'!$A:$A,$D159)</f>
        <v>4470</v>
      </c>
      <c r="BA159" s="11">
        <f>SUMIFS('OP Units'!I:I,'OP Units'!$A:$A,$D159)</f>
        <v>4632</v>
      </c>
      <c r="BB159" s="11">
        <f>SUMIFS('OP Units'!J:J,'OP Units'!$A:$A,$D159)</f>
        <v>4412</v>
      </c>
      <c r="BC159" s="11">
        <f>SUMIFS('OP Units'!K:K,'OP Units'!$A:$A,$D159)</f>
        <v>4629</v>
      </c>
      <c r="BD159" s="11">
        <f>SUMIFS('OP Units'!L:L,'OP Units'!$A:$A,$D159)</f>
        <v>5074</v>
      </c>
      <c r="BE159" s="11">
        <f>SUMIFS('OP Units'!M:M,'OP Units'!$A:$A,$D159)</f>
        <v>4615</v>
      </c>
      <c r="BF159" s="11">
        <f>SUMIFS('OP Units'!N:N,'OP Units'!$A:$A,$D159)</f>
        <v>4993</v>
      </c>
      <c r="BG159" s="11">
        <f>SUMIFS('OP Units'!O:O,'OP Units'!$A:$A,$D159)</f>
        <v>5233</v>
      </c>
      <c r="BH159" s="11">
        <f>SUMIFS('OP Units'!P:P,'OP Units'!$A:$A,$D159)</f>
        <v>5024</v>
      </c>
      <c r="BI159" s="1"/>
      <c r="BJ159" s="12">
        <f>IFERROR((SUMIFS('OP Units'!E:E,'OP Units'!$A:$A,$D159)-SUMIFS('Forecast Data'!$H:$H,'Forecast Data'!$C:$C,BJ$6,'Forecast Data'!$B:$B,$D159))/SUMIFS('Forecast Data'!$H:$H,'Forecast Data'!$C:$C,BJ$6,'Forecast Data'!$B:$B,$D159),"")</f>
        <v>0.29057049955660658</v>
      </c>
      <c r="BK159" s="12">
        <f>IFERROR((SUMIFS('OP Units'!F:F,'OP Units'!$A:$A,$D159)-SUMIFS('Forecast Data'!$H:$H,'Forecast Data'!$C:$C,BK$6,'Forecast Data'!$B:$B,$D159))/SUMIFS('Forecast Data'!$H:$H,'Forecast Data'!$C:$C,BK$6,'Forecast Data'!$B:$B,$D159),"")</f>
        <v>0.27388724035608308</v>
      </c>
      <c r="BL159" s="12">
        <f>IFERROR((SUMIFS('OP Units'!G:G,'OP Units'!$A:$A,$D159)-SUMIFS('Forecast Data'!$H:$H,'Forecast Data'!$C:$C,BL$6,'Forecast Data'!$B:$B,$D159))/SUMIFS('Forecast Data'!$H:$H,'Forecast Data'!$C:$C,BL$6,'Forecast Data'!$B:$B,$D159),"")</f>
        <v>0.43440514469453378</v>
      </c>
      <c r="BM159" s="12">
        <f>IFERROR((SUMIFS('OP Units'!H:H,'OP Units'!$A:$A,$D159)-SUMIFS('Forecast Data'!$H:$H,'Forecast Data'!$C:$C,BM$6,'Forecast Data'!$B:$B,$D159))/SUMIFS('Forecast Data'!$H:$H,'Forecast Data'!$C:$C,BM$6,'Forecast Data'!$B:$B,$D159),"")</f>
        <v>0.40081479160137889</v>
      </c>
      <c r="BN159" s="12">
        <f>IFERROR((SUMIFS('OP Units'!I:I,'OP Units'!$A:$A,$D159)-SUMIFS('Forecast Data'!$H:$H,'Forecast Data'!$C:$C,BN$6,'Forecast Data'!$B:$B,$D159))/SUMIFS('Forecast Data'!$H:$H,'Forecast Data'!$C:$C,BN$6,'Forecast Data'!$B:$B,$D159),"")</f>
        <v>0.38932213557288542</v>
      </c>
      <c r="BO159" s="12">
        <f>IFERROR((SUMIFS('OP Units'!J:J,'OP Units'!$A:$A,$D159)-SUMIFS('Forecast Data'!$H:$H,'Forecast Data'!$C:$C,BO$6,'Forecast Data'!$B:$B,$D159))/SUMIFS('Forecast Data'!$H:$H,'Forecast Data'!$C:$C,BO$6,'Forecast Data'!$B:$B,$D159),"")</f>
        <v>0.24879705632606849</v>
      </c>
      <c r="BP159" s="12">
        <f>IFERROR((SUMIFS('OP Units'!K:K,'OP Units'!$A:$A,$D159)-SUMIFS('Forecast Data'!$H:$H,'Forecast Data'!$C:$C,BP$6,'Forecast Data'!$B:$B,$D159))/SUMIFS('Forecast Data'!$H:$H,'Forecast Data'!$C:$C,BP$6,'Forecast Data'!$B:$B,$D159),"")</f>
        <v>0.20046680497925312</v>
      </c>
      <c r="BQ159" s="12">
        <f>IFERROR((SUMIFS('OP Units'!L:L,'OP Units'!$A:$A,$D159)-SUMIFS('Forecast Data'!$H:$H,'Forecast Data'!$C:$C,BQ$6,'Forecast Data'!$B:$B,$D159))/SUMIFS('Forecast Data'!$H:$H,'Forecast Data'!$C:$C,BQ$6,'Forecast Data'!$B:$B,$D159),"")</f>
        <v>0.42049272116461367</v>
      </c>
      <c r="BR159" s="12">
        <f>IFERROR((SUMIFS('OP Units'!M:M,'OP Units'!$A:$A,$D159)-SUMIFS('Forecast Data'!$H:$H,'Forecast Data'!$C:$C,BR$6,'Forecast Data'!$B:$B,$D159))/SUMIFS('Forecast Data'!$H:$H,'Forecast Data'!$C:$C,BR$6,'Forecast Data'!$B:$B,$D159),"")</f>
        <v>0.36015325670498083</v>
      </c>
      <c r="BS159" s="12">
        <f>IFERROR((SUMIFS('OP Units'!N:N,'OP Units'!$A:$A,$D159)-SUMIFS('Forecast Data'!$H:$H,'Forecast Data'!$C:$C,BS$6,'Forecast Data'!$B:$B,$D159))/SUMIFS('Forecast Data'!$H:$H,'Forecast Data'!$C:$C,BS$6,'Forecast Data'!$B:$B,$D159),"")</f>
        <v>0.55303265940902024</v>
      </c>
      <c r="BT159" s="12">
        <f>IFERROR((SUMIFS('OP Units'!O:O,'OP Units'!$A:$A,$D159)-SUMIFS('Forecast Data'!$H:$H,'Forecast Data'!$C:$C,BT$6,'Forecast Data'!$B:$B,$D159))/SUMIFS('Forecast Data'!$H:$H,'Forecast Data'!$C:$C,BT$6,'Forecast Data'!$B:$B,$D159),"")</f>
        <v>0.65916296766011417</v>
      </c>
      <c r="BU159" s="12">
        <f>IFERROR((SUMIFS('OP Units'!P:P,'OP Units'!$A:$A,$D159)-SUMIFS('Forecast Data'!$H:$H,'Forecast Data'!$C:$C,BU$6,'Forecast Data'!$B:$B,$D159))/SUMIFS('Forecast Data'!$H:$H,'Forecast Data'!$C:$C,BU$6,'Forecast Data'!$B:$B,$D159),"")</f>
        <v>0.6961512491559757</v>
      </c>
      <c r="BV159" s="12"/>
      <c r="BW159" s="11">
        <f>(SUMIFS('Forecast Data'!H:H,'Forecast Data'!B:B,D159,'Forecast Data'!C:C,BK$6)+SUMIFS('Forecast Data'!H:H,'Forecast Data'!B:B,D159,'Forecast Data'!C:C,BL$6)+SUMIFS('Forecast Data'!H:H,'Forecast Data'!B:B,D159,'Forecast Data'!C:C,BM$6)+SUMIFS('Forecast Data'!H:H,'Forecast Data'!B:B,D159,'Forecast Data'!C:C,BN$6)+SUMIFS('Forecast Data'!H:H,'Forecast Data'!B:B,D159,'Forecast Data'!C:C,BO$6)+SUMIFS('Forecast Data'!H:H,'Forecast Data'!B:B,D159,'Forecast Data'!C:C,BP$6)+SUMIFS('Forecast Data'!H:H,'Forecast Data'!B:B,D159,'Forecast Data'!C:C,BQ$6)+SUMIFS('Forecast Data'!H:H,'Forecast Data'!B:B,D159,'Forecast Data'!C:C,BJ$6))/8</f>
        <v>3418.625</v>
      </c>
      <c r="BX159" s="12">
        <f>IFERROR((SUM(W159:AD159)-(SUMIFS('Forecast Data'!H:H,'Forecast Data'!B:B,B159,'Forecast Data'!C:C,BJ$6)+SUMIFS('Forecast Data'!H:H,'Forecast Data'!B:B,B159,'Forecast Data'!C:C,BK$6)+SUMIFS('Forecast Data'!H:H,'Forecast Data'!B:B,B159,'Forecast Data'!C:C,BL$6)+SUMIFS('Forecast Data'!H:H,'Forecast Data'!B:B,B159,'Forecast Data'!C:C,BM$6)+SUMIFS('Forecast Data'!H:H,'Forecast Data'!B:B,B159,'Forecast Data'!C:C,BN$6)+SUMIFS('Forecast Data'!H:H,'Forecast Data'!B:B,B159,'Forecast Data'!C:C,BO$6)+SUMIFS('Forecast Data'!H:H,'Forecast Data'!B:B,B159,'Forecast Data'!C:C,BP$6)+SUMIFS('Forecast Data'!H:H,'Forecast Data'!B:B,B159,'Forecast Data'!C:C,BQ$6)))/(SUMIFS('Forecast Data'!H:H,'Forecast Data'!B:B,B159,'Forecast Data'!C:C,BJ$6)+SUMIFS('Forecast Data'!H:H,'Forecast Data'!B:B,B159,'Forecast Data'!C:C,BK$6)+SUMIFS('Forecast Data'!H:H,'Forecast Data'!B:B,B159,'Forecast Data'!C:C,BL$6)+SUMIFS('Forecast Data'!H:H,'Forecast Data'!B:B,B159,'Forecast Data'!C:C,BM$6)+SUMIFS('Forecast Data'!H:H,'Forecast Data'!B:B,B159,'Forecast Data'!C:C,BN$6)+SUMIFS('Forecast Data'!H:H,'Forecast Data'!B:B,B159,'Forecast Data'!C:C,BO$6)+SUMIFS('Forecast Data'!H:H,'Forecast Data'!B:B,B159,'Forecast Data'!C:C,BP$6)+SUMIFS('Forecast Data'!H:H,'Forecast Data'!B:B,B159,'Forecast Data'!C:C,BQ$6)),"")</f>
        <v>0.29770741160554315</v>
      </c>
      <c r="BY159" s="12">
        <f t="shared" si="18"/>
        <v>9.5120248583956764E-4</v>
      </c>
      <c r="BZ159" s="16">
        <f t="shared" si="19"/>
        <v>8.3689483217785638E-4</v>
      </c>
      <c r="CA159" s="13">
        <f t="shared" si="20"/>
        <v>1.1430765366171125E-2</v>
      </c>
      <c r="CB159" s="12">
        <f t="shared" si="21"/>
        <v>1.1430765366171125E-4</v>
      </c>
      <c r="CC159" s="12"/>
      <c r="CD159" s="11">
        <f>(SUMIFS('Forecast Data'!H:H,'Forecast Data'!B:B,D159,'Forecast Data'!C:C,BK$6)+SUMIFS('Forecast Data'!H:H,'Forecast Data'!B:B,D159,'Forecast Data'!C:C,BL$6)+SUMIFS('Forecast Data'!H:H,'Forecast Data'!B:B,D159,'Forecast Data'!C:C,BM$6)+SUMIFS('Forecast Data'!H:H,'Forecast Data'!B:B,D159,'Forecast Data'!C:C,BJ$6))/4</f>
        <v>3263.5</v>
      </c>
      <c r="CE159" s="12">
        <f>IFERROR((SUM(W159:Z159)-(SUMIFS('Forecast Data'!H:H,'Forecast Data'!B:B,D159,'Forecast Data'!C:C,BJ$6)+SUMIFS('Forecast Data'!H:H,'Forecast Data'!B:B,D159,'Forecast Data'!C:C,BK$6)+SUMIFS('Forecast Data'!H:H,'Forecast Data'!B:B,D159,'Forecast Data'!C:C,BL$6)+SUMIFS('Forecast Data'!H:H,'Forecast Data'!B:B,D159,'Forecast Data'!C:C,BM$6)))/(SUMIFS('Forecast Data'!H:H,'Forecast Data'!B:B,D159,'Forecast Data'!C:C,BJ$6)+SUMIFS('Forecast Data'!H:H,'Forecast Data'!B:B,D159,'Forecast Data'!C:C,BK$6)+SUMIFS('Forecast Data'!H:H,'Forecast Data'!B:B,D159,'Forecast Data'!C:C,BL$6)+SUMIFS('Forecast Data'!H:H,'Forecast Data'!B:B,D159,'Forecast Data'!C:C,BM$6)),"")</f>
        <v>0.35299525049793168</v>
      </c>
      <c r="CF159" s="12">
        <f t="shared" si="22"/>
        <v>9.5120248583956764E-4</v>
      </c>
      <c r="CG159" s="12">
        <f t="shared" si="23"/>
        <v>9.6582042486398725E-4</v>
      </c>
      <c r="CH159" s="13">
        <f t="shared" si="24"/>
        <v>-1.4617939024419609E-3</v>
      </c>
      <c r="CI159" s="13"/>
    </row>
    <row r="160" spans="1:87" ht="13.2">
      <c r="A160" s="1"/>
      <c r="B160" t="str">
        <f t="shared" si="51"/>
        <v>Quip</v>
      </c>
      <c r="D160" t="s">
        <v>193</v>
      </c>
      <c r="E160" s="11">
        <f>SUMIFS('Fin Data'!F:F,'Fin Data'!A:A,D160)</f>
        <v>0</v>
      </c>
      <c r="F160" s="11">
        <f>SUMIFS('Fin Data with 6 week hist'!I:I,'Fin Data with 6 week hist'!$A:$A,$D160)</f>
        <v>0</v>
      </c>
      <c r="G160" s="11">
        <f>SUMIFS('Fin Data with 6 week hist'!J:J,'Fin Data with 6 week hist'!$A:$A,$D160)</f>
        <v>0</v>
      </c>
      <c r="H160" s="11">
        <f>SUMIFS('Fin Data with 6 week hist'!K:K,'Fin Data with 6 week hist'!$A:$A,$D160)+SUMIFS('Unit Cancellations'!D:D,'Unit Cancellations'!$B:$B,$D160)</f>
        <v>0</v>
      </c>
      <c r="I160" s="11">
        <f>SUMIFS('Fin Data with 6 week hist'!L:L,'Fin Data with 6 week hist'!$A:$A,$D160)+SUMIFS('Unit Cancellations'!E:E,'Unit Cancellations'!$B:$B,$D160)</f>
        <v>0</v>
      </c>
      <c r="J160" s="11">
        <f>SUMIFS('Fin Data with 6 week hist'!M:M,'Fin Data with 6 week hist'!$A:$A,$D160)+SUMIFS('Unit Cancellations'!F:F,'Unit Cancellations'!$B:$B,$D160)</f>
        <v>0</v>
      </c>
      <c r="K160" s="11">
        <f>SUMIFS('Fin Data with 6 week hist'!N:N,'Fin Data with 6 week hist'!$A:$A,$D160)+SUMIFS('Unit Cancellations'!G:G,'Unit Cancellations'!$B:$B,$D160)</f>
        <v>0</v>
      </c>
      <c r="L160" s="11">
        <f>SUMIFS('Fin Data'!AN:AN,'Fin Data'!A:A,D160)</f>
        <v>0</v>
      </c>
      <c r="M160" s="12">
        <f>IFERROR(SUMIFS('Fin Data'!AO:AO,'Fin Data'!A:A,D160),"")</f>
        <v>0</v>
      </c>
      <c r="N160" s="1"/>
      <c r="O160" s="11">
        <f t="shared" si="12"/>
        <v>51</v>
      </c>
      <c r="P160" s="12">
        <f t="shared" si="13"/>
        <v>203</v>
      </c>
      <c r="Q160" s="1"/>
      <c r="R160" s="11">
        <f t="shared" si="14"/>
        <v>51</v>
      </c>
      <c r="S160" s="12">
        <f t="shared" si="15"/>
        <v>407</v>
      </c>
      <c r="T160" s="11">
        <f t="shared" si="16"/>
        <v>0</v>
      </c>
      <c r="U160" s="1" t="e">
        <f t="shared" si="52"/>
        <v>#REF!</v>
      </c>
      <c r="V160" s="1"/>
      <c r="W160" s="11">
        <f>SUMIFS('Forecast Data'!$D:$D,'Forecast Data'!$C:$C,W$6,'Forecast Data'!$B:$B,$D160)</f>
        <v>51</v>
      </c>
      <c r="X160" s="11">
        <f>SUMIFS('Forecast Data'!$D:$D,'Forecast Data'!$C:$C,X$6,'Forecast Data'!$B:$B,$D160)</f>
        <v>51</v>
      </c>
      <c r="Y160" s="11">
        <f>SUMIFS('Forecast Data'!$D:$D,'Forecast Data'!$C:$C,Y$6,'Forecast Data'!$B:$B,$D160)</f>
        <v>51</v>
      </c>
      <c r="Z160" s="11">
        <f>SUMIFS('Forecast Data'!$D:$D,'Forecast Data'!$C:$C,Z$6,'Forecast Data'!$B:$B,$D160)</f>
        <v>51</v>
      </c>
      <c r="AA160" s="11">
        <f>SUMIFS('Forecast Data'!$D:$D,'Forecast Data'!$C:$C,AA$6,'Forecast Data'!$B:$B,$D160)</f>
        <v>51</v>
      </c>
      <c r="AB160" s="11">
        <f>SUMIFS('Forecast Data'!$D:$D,'Forecast Data'!$C:$C,AB$6,'Forecast Data'!$B:$B,$D160)</f>
        <v>51</v>
      </c>
      <c r="AC160" s="11">
        <f>SUMIFS('Forecast Data'!$D:$D,'Forecast Data'!$C:$C,AC$6,'Forecast Data'!$B:$B,$D160)</f>
        <v>51</v>
      </c>
      <c r="AD160" s="11">
        <f>SUMIFS('Forecast Data'!$D:$D,'Forecast Data'!$C:$C,AD$6,'Forecast Data'!$B:$B,$D160)</f>
        <v>51</v>
      </c>
      <c r="AE160" s="11">
        <f>SUMIFS('Forecast Data'!$D:$D,'Forecast Data'!$C:$C,AE$6,'Forecast Data'!$B:$B,$D160)</f>
        <v>51</v>
      </c>
      <c r="AF160" s="11">
        <f>SUMIFS('Forecast Data'!$D:$D,'Forecast Data'!$C:$C,AF$6,'Forecast Data'!$B:$B,$D160)</f>
        <v>51</v>
      </c>
      <c r="AG160" s="11">
        <f>SUMIFS('Forecast Data'!$D:$D,'Forecast Data'!$C:$C,AG$6,'Forecast Data'!$B:$B,$D160)</f>
        <v>51</v>
      </c>
      <c r="AH160" s="11">
        <f>SUMIFS('Forecast Data'!$D:$D,'Forecast Data'!$C:$C,AH$6,'Forecast Data'!$B:$B,$D160)</f>
        <v>51</v>
      </c>
      <c r="AI160" s="1"/>
      <c r="AJ160" s="12">
        <f>IF(SUMIFS('Forecast Data'!$E:$E,'Forecast Data'!$C:$C,AJ$6,'Forecast Data'!$B:$B,$D160)=0,"",SUMIFS('Forecast Data'!$E:$E,'Forecast Data'!$C:$C,AJ$6,'Forecast Data'!$B:$B,$D160))</f>
        <v>49.63</v>
      </c>
      <c r="AK160" s="12" t="str">
        <f>IF(SUMIFS('Forecast Data'!$E:$E,'Forecast Data'!$C:$C,AK$6,'Forecast Data'!$B:$B,$D160)=0,"",SUMIFS('Forecast Data'!$E:$E,'Forecast Data'!$C:$C,AK$6,'Forecast Data'!$B:$B,$D160))</f>
        <v/>
      </c>
      <c r="AL160" s="12" t="str">
        <f>IF(SUMIFS('Forecast Data'!$E:$E,'Forecast Data'!$C:$C,AL$6,'Forecast Data'!$B:$B,$D160)=0,"",SUMIFS('Forecast Data'!$E:$E,'Forecast Data'!$C:$C,AL$6,'Forecast Data'!$B:$B,$D160))</f>
        <v/>
      </c>
      <c r="AM160" s="12" t="str">
        <f>IF(SUMIFS('Forecast Data'!$E:$E,'Forecast Data'!$C:$C,AM$6,'Forecast Data'!$B:$B,$D160)=0,"",SUMIFS('Forecast Data'!$E:$E,'Forecast Data'!$C:$C,AM$6,'Forecast Data'!$B:$B,$D160))</f>
        <v/>
      </c>
      <c r="AN160" s="12" t="str">
        <f>IF(SUMIFS('Forecast Data'!$E:$E,'Forecast Data'!$C:$C,AN$6,'Forecast Data'!$B:$B,$D160)=0,"",SUMIFS('Forecast Data'!$E:$E,'Forecast Data'!$C:$C,AN$6,'Forecast Data'!$B:$B,$D160))</f>
        <v/>
      </c>
      <c r="AO160" s="12" t="str">
        <f>IF(SUMIFS('Forecast Data'!$E:$E,'Forecast Data'!$C:$C,AO$6,'Forecast Data'!$B:$B,$D160)=0,"",SUMIFS('Forecast Data'!$E:$E,'Forecast Data'!$C:$C,AO$6,'Forecast Data'!$B:$B,$D160))</f>
        <v/>
      </c>
      <c r="AP160" s="12" t="str">
        <f>IF(SUMIFS('Forecast Data'!$E:$E,'Forecast Data'!$C:$C,AP$6,'Forecast Data'!$B:$B,$D160)=0,"",SUMIFS('Forecast Data'!$E:$E,'Forecast Data'!$C:$C,AP$6,'Forecast Data'!$B:$B,$D160))</f>
        <v/>
      </c>
      <c r="AQ160" s="12" t="str">
        <f>IF(SUMIFS('Forecast Data'!$E:$E,'Forecast Data'!$C:$C,AQ$6,'Forecast Data'!$B:$B,$D160)=0,"",SUMIFS('Forecast Data'!$E:$E,'Forecast Data'!$C:$C,AQ$6,'Forecast Data'!$B:$B,$D160))</f>
        <v/>
      </c>
      <c r="AR160" s="12" t="str">
        <f>IF(SUMIFS('Forecast Data'!$E:$E,'Forecast Data'!$C:$C,AR$6,'Forecast Data'!$B:$B,$D160)=0,"",SUMIFS('Forecast Data'!$E:$E,'Forecast Data'!$C:$C,AR$6,'Forecast Data'!$B:$B,$D160))</f>
        <v/>
      </c>
      <c r="AS160" s="12" t="str">
        <f>IF(SUMIFS('Forecast Data'!$E:$E,'Forecast Data'!$C:$C,AS$6,'Forecast Data'!$B:$B,$D160)=0,"",SUMIFS('Forecast Data'!$E:$E,'Forecast Data'!$C:$C,AS$6,'Forecast Data'!$B:$B,$D160))</f>
        <v/>
      </c>
      <c r="AT160" s="12" t="str">
        <f>IF(SUMIFS('Forecast Data'!$E:$E,'Forecast Data'!$C:$C,AT$6,'Forecast Data'!$B:$B,$D160)=0,"",SUMIFS('Forecast Data'!$E:$E,'Forecast Data'!$C:$C,AT$6,'Forecast Data'!$B:$B,$D160))</f>
        <v/>
      </c>
      <c r="AU160" s="12" t="str">
        <f>IF(SUMIFS('Forecast Data'!$E:$E,'Forecast Data'!$C:$C,AU$6,'Forecast Data'!$B:$B,$D160)=0,"",SUMIFS('Forecast Data'!$E:$E,'Forecast Data'!$C:$C,AU$6,'Forecast Data'!$B:$B,$D160))</f>
        <v/>
      </c>
      <c r="AV160" s="1"/>
      <c r="AW160" s="11">
        <f>SUMIFS('OP Units'!E:E,'OP Units'!$A:$A,$D160)</f>
        <v>0</v>
      </c>
      <c r="AX160" s="11">
        <f>SUMIFS('OP Units'!F:F,'OP Units'!$A:$A,$D160)</f>
        <v>0</v>
      </c>
      <c r="AY160" s="11">
        <f>SUMIFS('OP Units'!G:G,'OP Units'!$A:$A,$D160)</f>
        <v>0</v>
      </c>
      <c r="AZ160" s="11">
        <f>SUMIFS('OP Units'!H:H,'OP Units'!$A:$A,$D160)</f>
        <v>0</v>
      </c>
      <c r="BA160" s="11">
        <f>SUMIFS('OP Units'!I:I,'OP Units'!$A:$A,$D160)</f>
        <v>0</v>
      </c>
      <c r="BB160" s="11">
        <f>SUMIFS('OP Units'!J:J,'OP Units'!$A:$A,$D160)</f>
        <v>0</v>
      </c>
      <c r="BC160" s="11">
        <f>SUMIFS('OP Units'!K:K,'OP Units'!$A:$A,$D160)</f>
        <v>0</v>
      </c>
      <c r="BD160" s="11">
        <f>SUMIFS('OP Units'!L:L,'OP Units'!$A:$A,$D160)</f>
        <v>0</v>
      </c>
      <c r="BE160" s="11">
        <f>SUMIFS('OP Units'!M:M,'OP Units'!$A:$A,$D160)</f>
        <v>0</v>
      </c>
      <c r="BF160" s="11">
        <f>SUMIFS('OP Units'!N:N,'OP Units'!$A:$A,$D160)</f>
        <v>0</v>
      </c>
      <c r="BG160" s="11">
        <f>SUMIFS('OP Units'!O:O,'OP Units'!$A:$A,$D160)</f>
        <v>0</v>
      </c>
      <c r="BH160" s="11">
        <f>SUMIFS('OP Units'!P:P,'OP Units'!$A:$A,$D160)</f>
        <v>0</v>
      </c>
      <c r="BI160" s="1"/>
      <c r="BJ160" s="12">
        <f>IFERROR((SUMIFS('OP Units'!E:E,'OP Units'!$A:$A,$D160)-SUMIFS('Forecast Data'!$H:$H,'Forecast Data'!$C:$C,BJ$6,'Forecast Data'!$B:$B,$D160))/SUMIFS('Forecast Data'!$H:$H,'Forecast Data'!$C:$C,BJ$6,'Forecast Data'!$B:$B,$D160),"")</f>
        <v>-1</v>
      </c>
      <c r="BK160" s="12" t="str">
        <f>IFERROR((SUMIFS('OP Units'!F:F,'OP Units'!$A:$A,$D160)-SUMIFS('Forecast Data'!$H:$H,'Forecast Data'!$C:$C,BK$6,'Forecast Data'!$B:$B,$D160))/SUMIFS('Forecast Data'!$H:$H,'Forecast Data'!$C:$C,BK$6,'Forecast Data'!$B:$B,$D160),"")</f>
        <v/>
      </c>
      <c r="BL160" s="12" t="str">
        <f>IFERROR((SUMIFS('OP Units'!G:G,'OP Units'!$A:$A,$D160)-SUMIFS('Forecast Data'!$H:$H,'Forecast Data'!$C:$C,BL$6,'Forecast Data'!$B:$B,$D160))/SUMIFS('Forecast Data'!$H:$H,'Forecast Data'!$C:$C,BL$6,'Forecast Data'!$B:$B,$D160),"")</f>
        <v/>
      </c>
      <c r="BM160" s="12" t="str">
        <f>IFERROR((SUMIFS('OP Units'!H:H,'OP Units'!$A:$A,$D160)-SUMIFS('Forecast Data'!$H:$H,'Forecast Data'!$C:$C,BM$6,'Forecast Data'!$B:$B,$D160))/SUMIFS('Forecast Data'!$H:$H,'Forecast Data'!$C:$C,BM$6,'Forecast Data'!$B:$B,$D160),"")</f>
        <v/>
      </c>
      <c r="BN160" s="12" t="str">
        <f>IFERROR((SUMIFS('OP Units'!I:I,'OP Units'!$A:$A,$D160)-SUMIFS('Forecast Data'!$H:$H,'Forecast Data'!$C:$C,BN$6,'Forecast Data'!$B:$B,$D160))/SUMIFS('Forecast Data'!$H:$H,'Forecast Data'!$C:$C,BN$6,'Forecast Data'!$B:$B,$D160),"")</f>
        <v/>
      </c>
      <c r="BO160" s="12" t="str">
        <f>IFERROR((SUMIFS('OP Units'!J:J,'OP Units'!$A:$A,$D160)-SUMIFS('Forecast Data'!$H:$H,'Forecast Data'!$C:$C,BO$6,'Forecast Data'!$B:$B,$D160))/SUMIFS('Forecast Data'!$H:$H,'Forecast Data'!$C:$C,BO$6,'Forecast Data'!$B:$B,$D160),"")</f>
        <v/>
      </c>
      <c r="BP160" s="12" t="str">
        <f>IFERROR((SUMIFS('OP Units'!K:K,'OP Units'!$A:$A,$D160)-SUMIFS('Forecast Data'!$H:$H,'Forecast Data'!$C:$C,BP$6,'Forecast Data'!$B:$B,$D160))/SUMIFS('Forecast Data'!$H:$H,'Forecast Data'!$C:$C,BP$6,'Forecast Data'!$B:$B,$D160),"")</f>
        <v/>
      </c>
      <c r="BQ160" s="12" t="str">
        <f>IFERROR((SUMIFS('OP Units'!L:L,'OP Units'!$A:$A,$D160)-SUMIFS('Forecast Data'!$H:$H,'Forecast Data'!$C:$C,BQ$6,'Forecast Data'!$B:$B,$D160))/SUMIFS('Forecast Data'!$H:$H,'Forecast Data'!$C:$C,BQ$6,'Forecast Data'!$B:$B,$D160),"")</f>
        <v/>
      </c>
      <c r="BR160" s="12" t="str">
        <f>IFERROR((SUMIFS('OP Units'!M:M,'OP Units'!$A:$A,$D160)-SUMIFS('Forecast Data'!$H:$H,'Forecast Data'!$C:$C,BR$6,'Forecast Data'!$B:$B,$D160))/SUMIFS('Forecast Data'!$H:$H,'Forecast Data'!$C:$C,BR$6,'Forecast Data'!$B:$B,$D160),"")</f>
        <v/>
      </c>
      <c r="BS160" s="12" t="str">
        <f>IFERROR((SUMIFS('OP Units'!N:N,'OP Units'!$A:$A,$D160)-SUMIFS('Forecast Data'!$H:$H,'Forecast Data'!$C:$C,BS$6,'Forecast Data'!$B:$B,$D160))/SUMIFS('Forecast Data'!$H:$H,'Forecast Data'!$C:$C,BS$6,'Forecast Data'!$B:$B,$D160),"")</f>
        <v/>
      </c>
      <c r="BT160" s="12" t="str">
        <f>IFERROR((SUMIFS('OP Units'!O:O,'OP Units'!$A:$A,$D160)-SUMIFS('Forecast Data'!$H:$H,'Forecast Data'!$C:$C,BT$6,'Forecast Data'!$B:$B,$D160))/SUMIFS('Forecast Data'!$H:$H,'Forecast Data'!$C:$C,BT$6,'Forecast Data'!$B:$B,$D160),"")</f>
        <v/>
      </c>
      <c r="BU160" s="12" t="str">
        <f>IFERROR((SUMIFS('OP Units'!P:P,'OP Units'!$A:$A,$D160)-SUMIFS('Forecast Data'!$H:$H,'Forecast Data'!$C:$C,BU$6,'Forecast Data'!$B:$B,$D160))/SUMIFS('Forecast Data'!$H:$H,'Forecast Data'!$C:$C,BU$6,'Forecast Data'!$B:$B,$D160),"")</f>
        <v/>
      </c>
      <c r="BV160" s="12"/>
      <c r="BW160" s="11">
        <f>(SUMIFS('Forecast Data'!H:H,'Forecast Data'!B:B,D160,'Forecast Data'!C:C,BK$6)+SUMIFS('Forecast Data'!H:H,'Forecast Data'!B:B,D160,'Forecast Data'!C:C,BL$6)+SUMIFS('Forecast Data'!H:H,'Forecast Data'!B:B,D160,'Forecast Data'!C:C,BM$6)+SUMIFS('Forecast Data'!H:H,'Forecast Data'!B:B,D160,'Forecast Data'!C:C,BN$6)+SUMIFS('Forecast Data'!H:H,'Forecast Data'!B:B,D160,'Forecast Data'!C:C,BO$6)+SUMIFS('Forecast Data'!H:H,'Forecast Data'!B:B,D160,'Forecast Data'!C:C,BP$6)+SUMIFS('Forecast Data'!H:H,'Forecast Data'!B:B,D160,'Forecast Data'!C:C,BQ$6)+SUMIFS('Forecast Data'!H:H,'Forecast Data'!B:B,D160,'Forecast Data'!C:C,BJ$6))/8</f>
        <v>0.125</v>
      </c>
      <c r="BX160" s="12">
        <f>IFERROR((SUM(W160:AD160)-(SUMIFS('Forecast Data'!H:H,'Forecast Data'!B:B,B160,'Forecast Data'!C:C,BJ$6)+SUMIFS('Forecast Data'!H:H,'Forecast Data'!B:B,B160,'Forecast Data'!C:C,BK$6)+SUMIFS('Forecast Data'!H:H,'Forecast Data'!B:B,B160,'Forecast Data'!C:C,BL$6)+SUMIFS('Forecast Data'!H:H,'Forecast Data'!B:B,B160,'Forecast Data'!C:C,BM$6)+SUMIFS('Forecast Data'!H:H,'Forecast Data'!B:B,B160,'Forecast Data'!C:C,BN$6)+SUMIFS('Forecast Data'!H:H,'Forecast Data'!B:B,B160,'Forecast Data'!C:C,BO$6)+SUMIFS('Forecast Data'!H:H,'Forecast Data'!B:B,B160,'Forecast Data'!C:C,BP$6)+SUMIFS('Forecast Data'!H:H,'Forecast Data'!B:B,B160,'Forecast Data'!C:C,BQ$6)))/(SUMIFS('Forecast Data'!H:H,'Forecast Data'!B:B,B160,'Forecast Data'!C:C,BJ$6)+SUMIFS('Forecast Data'!H:H,'Forecast Data'!B:B,B160,'Forecast Data'!C:C,BK$6)+SUMIFS('Forecast Data'!H:H,'Forecast Data'!B:B,B160,'Forecast Data'!C:C,BL$6)+SUMIFS('Forecast Data'!H:H,'Forecast Data'!B:B,B160,'Forecast Data'!C:C,BM$6)+SUMIFS('Forecast Data'!H:H,'Forecast Data'!B:B,B160,'Forecast Data'!C:C,BN$6)+SUMIFS('Forecast Data'!H:H,'Forecast Data'!B:B,B160,'Forecast Data'!C:C,BO$6)+SUMIFS('Forecast Data'!H:H,'Forecast Data'!B:B,B160,'Forecast Data'!C:C,BP$6)+SUMIFS('Forecast Data'!H:H,'Forecast Data'!B:B,B160,'Forecast Data'!C:C,BQ$6)),"")</f>
        <v>407</v>
      </c>
      <c r="BY160" s="12">
        <f t="shared" si="18"/>
        <v>0</v>
      </c>
      <c r="BZ160" s="16">
        <f t="shared" si="19"/>
        <v>4.1834462871086654E-5</v>
      </c>
      <c r="CA160" s="13">
        <f t="shared" si="20"/>
        <v>-4.1834462871086654E-3</v>
      </c>
      <c r="CB160" s="12">
        <f t="shared" si="21"/>
        <v>4.1834462871086654E-5</v>
      </c>
      <c r="CC160" s="12"/>
      <c r="CD160" s="11">
        <f>(SUMIFS('Forecast Data'!H:H,'Forecast Data'!B:B,D160,'Forecast Data'!C:C,BK$6)+SUMIFS('Forecast Data'!H:H,'Forecast Data'!B:B,D160,'Forecast Data'!C:C,BL$6)+SUMIFS('Forecast Data'!H:H,'Forecast Data'!B:B,D160,'Forecast Data'!C:C,BM$6)+SUMIFS('Forecast Data'!H:H,'Forecast Data'!B:B,D160,'Forecast Data'!C:C,BJ$6))/4</f>
        <v>0.25</v>
      </c>
      <c r="CE160" s="12">
        <f>IFERROR((SUM(W160:Z160)-(SUMIFS('Forecast Data'!H:H,'Forecast Data'!B:B,D160,'Forecast Data'!C:C,BJ$6)+SUMIFS('Forecast Data'!H:H,'Forecast Data'!B:B,D160,'Forecast Data'!C:C,BK$6)+SUMIFS('Forecast Data'!H:H,'Forecast Data'!B:B,D160,'Forecast Data'!C:C,BL$6)+SUMIFS('Forecast Data'!H:H,'Forecast Data'!B:B,D160,'Forecast Data'!C:C,BM$6)))/(SUMIFS('Forecast Data'!H:H,'Forecast Data'!B:B,D160,'Forecast Data'!C:C,BJ$6)+SUMIFS('Forecast Data'!H:H,'Forecast Data'!B:B,D160,'Forecast Data'!C:C,BK$6)+SUMIFS('Forecast Data'!H:H,'Forecast Data'!B:B,D160,'Forecast Data'!C:C,BL$6)+SUMIFS('Forecast Data'!H:H,'Forecast Data'!B:B,D160,'Forecast Data'!C:C,BM$6)),"")</f>
        <v>203</v>
      </c>
      <c r="CF160" s="12">
        <f t="shared" si="22"/>
        <v>0</v>
      </c>
      <c r="CG160" s="12">
        <f t="shared" si="23"/>
        <v>4.2548078612714713E-5</v>
      </c>
      <c r="CH160" s="13">
        <f t="shared" si="24"/>
        <v>-4.254807861271471E-3</v>
      </c>
      <c r="CI160" s="13"/>
    </row>
    <row r="161" spans="1:87" ht="13.2">
      <c r="A161" s="1"/>
      <c r="B161" t="str">
        <f t="shared" si="51"/>
        <v>EltaMD</v>
      </c>
      <c r="D161" t="s">
        <v>194</v>
      </c>
      <c r="E161" s="11">
        <f>SUMIFS('Fin Data'!F:F,'Fin Data'!A:A,D161)</f>
        <v>0</v>
      </c>
      <c r="F161" s="11">
        <f>SUMIFS('Fin Data with 6 week hist'!I:I,'Fin Data with 6 week hist'!$A:$A,$D161)</f>
        <v>329</v>
      </c>
      <c r="G161" s="11">
        <f>SUMIFS('Fin Data with 6 week hist'!J:J,'Fin Data with 6 week hist'!$A:$A,$D161)</f>
        <v>439</v>
      </c>
      <c r="H161" s="11">
        <f>SUMIFS('Fin Data with 6 week hist'!K:K,'Fin Data with 6 week hist'!$A:$A,$D161)+SUMIFS('Unit Cancellations'!D:D,'Unit Cancellations'!$B:$B,$D161)</f>
        <v>402</v>
      </c>
      <c r="I161" s="11">
        <f>SUMIFS('Fin Data with 6 week hist'!L:L,'Fin Data with 6 week hist'!$A:$A,$D161)+SUMIFS('Unit Cancellations'!E:E,'Unit Cancellations'!$B:$B,$D161)</f>
        <v>463</v>
      </c>
      <c r="J161" s="11">
        <f>SUMIFS('Fin Data with 6 week hist'!M:M,'Fin Data with 6 week hist'!$A:$A,$D161)+SUMIFS('Unit Cancellations'!F:F,'Unit Cancellations'!$B:$B,$D161)</f>
        <v>428</v>
      </c>
      <c r="K161" s="11">
        <f>SUMIFS('Fin Data with 6 week hist'!N:N,'Fin Data with 6 week hist'!$A:$A,$D161)+SUMIFS('Unit Cancellations'!G:G,'Unit Cancellations'!$B:$B,$D161)</f>
        <v>496</v>
      </c>
      <c r="L161" s="11">
        <f>SUMIFS('Fin Data'!AN:AN,'Fin Data'!A:A,D161)</f>
        <v>426</v>
      </c>
      <c r="M161" s="12">
        <f>IFERROR(SUMIFS('Fin Data'!AO:AO,'Fin Data'!A:A,D161),"")</f>
        <v>0</v>
      </c>
      <c r="N161" s="1"/>
      <c r="O161" s="11">
        <f t="shared" si="12"/>
        <v>456.25</v>
      </c>
      <c r="P161" s="12" t="str">
        <f t="shared" si="13"/>
        <v/>
      </c>
      <c r="Q161" s="1"/>
      <c r="R161" s="11">
        <f t="shared" si="14"/>
        <v>464.375</v>
      </c>
      <c r="S161" s="12">
        <f t="shared" si="15"/>
        <v>6.6756198347107434</v>
      </c>
      <c r="T161" s="11">
        <f t="shared" si="16"/>
        <v>325.875</v>
      </c>
      <c r="U161" s="1" t="e">
        <f t="shared" si="52"/>
        <v>#REF!</v>
      </c>
      <c r="V161" s="1"/>
      <c r="W161" s="11">
        <f>SUMIFS('Forecast Data'!$D:$D,'Forecast Data'!$C:$C,W$6,'Forecast Data'!$B:$B,$D161)</f>
        <v>449</v>
      </c>
      <c r="X161" s="11">
        <f>SUMIFS('Forecast Data'!$D:$D,'Forecast Data'!$C:$C,X$6,'Forecast Data'!$B:$B,$D161)</f>
        <v>452</v>
      </c>
      <c r="Y161" s="11">
        <f>SUMIFS('Forecast Data'!$D:$D,'Forecast Data'!$C:$C,Y$6,'Forecast Data'!$B:$B,$D161)</f>
        <v>461</v>
      </c>
      <c r="Z161" s="11">
        <f>SUMIFS('Forecast Data'!$D:$D,'Forecast Data'!$C:$C,Z$6,'Forecast Data'!$B:$B,$D161)</f>
        <v>463</v>
      </c>
      <c r="AA161" s="11">
        <f>SUMIFS('Forecast Data'!$D:$D,'Forecast Data'!$C:$C,AA$6,'Forecast Data'!$B:$B,$D161)</f>
        <v>464</v>
      </c>
      <c r="AB161" s="11">
        <f>SUMIFS('Forecast Data'!$D:$D,'Forecast Data'!$C:$C,AB$6,'Forecast Data'!$B:$B,$D161)</f>
        <v>470</v>
      </c>
      <c r="AC161" s="11">
        <f>SUMIFS('Forecast Data'!$D:$D,'Forecast Data'!$C:$C,AC$6,'Forecast Data'!$B:$B,$D161)</f>
        <v>477</v>
      </c>
      <c r="AD161" s="11">
        <f>SUMIFS('Forecast Data'!$D:$D,'Forecast Data'!$C:$C,AD$6,'Forecast Data'!$B:$B,$D161)</f>
        <v>479</v>
      </c>
      <c r="AE161" s="11">
        <f>SUMIFS('Forecast Data'!$D:$D,'Forecast Data'!$C:$C,AE$6,'Forecast Data'!$B:$B,$D161)</f>
        <v>479</v>
      </c>
      <c r="AF161" s="11">
        <f>SUMIFS('Forecast Data'!$D:$D,'Forecast Data'!$C:$C,AF$6,'Forecast Data'!$B:$B,$D161)</f>
        <v>471</v>
      </c>
      <c r="AG161" s="11">
        <f>SUMIFS('Forecast Data'!$D:$D,'Forecast Data'!$C:$C,AG$6,'Forecast Data'!$B:$B,$D161)</f>
        <v>481</v>
      </c>
      <c r="AH161" s="11">
        <f>SUMIFS('Forecast Data'!$D:$D,'Forecast Data'!$C:$C,AH$6,'Forecast Data'!$B:$B,$D161)</f>
        <v>483</v>
      </c>
      <c r="AI161" s="1"/>
      <c r="AJ161" s="12" t="str">
        <f>IF(SUMIFS('Forecast Data'!$E:$E,'Forecast Data'!$C:$C,AJ$6,'Forecast Data'!$B:$B,$D161)=0,"",SUMIFS('Forecast Data'!$E:$E,'Forecast Data'!$C:$C,AJ$6,'Forecast Data'!$B:$B,$D161))</f>
        <v/>
      </c>
      <c r="AK161" s="12" t="str">
        <f>IF(SUMIFS('Forecast Data'!$E:$E,'Forecast Data'!$C:$C,AK$6,'Forecast Data'!$B:$B,$D161)=0,"",SUMIFS('Forecast Data'!$E:$E,'Forecast Data'!$C:$C,AK$6,'Forecast Data'!$B:$B,$D161))</f>
        <v/>
      </c>
      <c r="AL161" s="12" t="str">
        <f>IF(SUMIFS('Forecast Data'!$E:$E,'Forecast Data'!$C:$C,AL$6,'Forecast Data'!$B:$B,$D161)=0,"",SUMIFS('Forecast Data'!$E:$E,'Forecast Data'!$C:$C,AL$6,'Forecast Data'!$B:$B,$D161))</f>
        <v/>
      </c>
      <c r="AM161" s="12" t="str">
        <f>IF(SUMIFS('Forecast Data'!$E:$E,'Forecast Data'!$C:$C,AM$6,'Forecast Data'!$B:$B,$D161)=0,"",SUMIFS('Forecast Data'!$E:$E,'Forecast Data'!$C:$C,AM$6,'Forecast Data'!$B:$B,$D161))</f>
        <v/>
      </c>
      <c r="AN161" s="12" t="str">
        <f>IF(SUMIFS('Forecast Data'!$E:$E,'Forecast Data'!$C:$C,AN$6,'Forecast Data'!$B:$B,$D161)=0,"",SUMIFS('Forecast Data'!$E:$E,'Forecast Data'!$C:$C,AN$6,'Forecast Data'!$B:$B,$D161))</f>
        <v/>
      </c>
      <c r="AO161" s="12">
        <f>IF(SUMIFS('Forecast Data'!$E:$E,'Forecast Data'!$C:$C,AO$6,'Forecast Data'!$B:$B,$D161)=0,"",SUMIFS('Forecast Data'!$E:$E,'Forecast Data'!$C:$C,AO$6,'Forecast Data'!$B:$B,$D161))</f>
        <v>57.74</v>
      </c>
      <c r="AP161" s="12">
        <f>IF(SUMIFS('Forecast Data'!$E:$E,'Forecast Data'!$C:$C,AP$6,'Forecast Data'!$B:$B,$D161)=0,"",SUMIFS('Forecast Data'!$E:$E,'Forecast Data'!$C:$C,AP$6,'Forecast Data'!$B:$B,$D161))</f>
        <v>2.91</v>
      </c>
      <c r="AQ161" s="12">
        <f>IF(SUMIFS('Forecast Data'!$E:$E,'Forecast Data'!$C:$C,AQ$6,'Forecast Data'!$B:$B,$D161)=0,"",SUMIFS('Forecast Data'!$E:$E,'Forecast Data'!$C:$C,AQ$6,'Forecast Data'!$B:$B,$D161))</f>
        <v>0.35</v>
      </c>
      <c r="AR161" s="12">
        <f>IF(SUMIFS('Forecast Data'!$E:$E,'Forecast Data'!$C:$C,AR$6,'Forecast Data'!$B:$B,$D161)=0,"",SUMIFS('Forecast Data'!$E:$E,'Forecast Data'!$C:$C,AR$6,'Forecast Data'!$B:$B,$D161))</f>
        <v>0.59</v>
      </c>
      <c r="AS161" s="12">
        <f>IF(SUMIFS('Forecast Data'!$E:$E,'Forecast Data'!$C:$C,AS$6,'Forecast Data'!$B:$B,$D161)=0,"",SUMIFS('Forecast Data'!$E:$E,'Forecast Data'!$C:$C,AS$6,'Forecast Data'!$B:$B,$D161))</f>
        <v>0.11</v>
      </c>
      <c r="AT161" s="12">
        <f>IF(SUMIFS('Forecast Data'!$E:$E,'Forecast Data'!$C:$C,AT$6,'Forecast Data'!$B:$B,$D161)=0,"",SUMIFS('Forecast Data'!$E:$E,'Forecast Data'!$C:$C,AT$6,'Forecast Data'!$B:$B,$D161))</f>
        <v>-0.03</v>
      </c>
      <c r="AU161" s="12">
        <f>IF(SUMIFS('Forecast Data'!$E:$E,'Forecast Data'!$C:$C,AU$6,'Forecast Data'!$B:$B,$D161)=0,"",SUMIFS('Forecast Data'!$E:$E,'Forecast Data'!$C:$C,AU$6,'Forecast Data'!$B:$B,$D161))</f>
        <v>0.12</v>
      </c>
      <c r="AV161" s="1"/>
      <c r="AW161" s="11">
        <f>SUMIFS('OP Units'!E:E,'OP Units'!$A:$A,$D161)</f>
        <v>308</v>
      </c>
      <c r="AX161" s="11">
        <f>SUMIFS('OP Units'!F:F,'OP Units'!$A:$A,$D161)</f>
        <v>324</v>
      </c>
      <c r="AY161" s="11">
        <f>SUMIFS('OP Units'!G:G,'OP Units'!$A:$A,$D161)</f>
        <v>325</v>
      </c>
      <c r="AZ161" s="11">
        <f>SUMIFS('OP Units'!H:H,'OP Units'!$A:$A,$D161)</f>
        <v>340</v>
      </c>
      <c r="BA161" s="11">
        <f>SUMIFS('OP Units'!I:I,'OP Units'!$A:$A,$D161)</f>
        <v>346</v>
      </c>
      <c r="BB161" s="11">
        <f>SUMIFS('OP Units'!J:J,'OP Units'!$A:$A,$D161)</f>
        <v>367</v>
      </c>
      <c r="BC161" s="11">
        <f>SUMIFS('OP Units'!K:K,'OP Units'!$A:$A,$D161)</f>
        <v>302</v>
      </c>
      <c r="BD161" s="11">
        <f>SUMIFS('OP Units'!L:L,'OP Units'!$A:$A,$D161)</f>
        <v>295</v>
      </c>
      <c r="BE161" s="11">
        <f>SUMIFS('OP Units'!M:M,'OP Units'!$A:$A,$D161)</f>
        <v>299</v>
      </c>
      <c r="BF161" s="11">
        <f>SUMIFS('OP Units'!N:N,'OP Units'!$A:$A,$D161)</f>
        <v>318</v>
      </c>
      <c r="BG161" s="11">
        <f>SUMIFS('OP Units'!O:O,'OP Units'!$A:$A,$D161)</f>
        <v>146</v>
      </c>
      <c r="BH161" s="11">
        <f>SUMIFS('OP Units'!P:P,'OP Units'!$A:$A,$D161)</f>
        <v>0</v>
      </c>
      <c r="BI161" s="1"/>
      <c r="BJ161" s="12" t="str">
        <f>IFERROR((SUMIFS('OP Units'!E:E,'OP Units'!$A:$A,$D161)-SUMIFS('Forecast Data'!$H:$H,'Forecast Data'!$C:$C,BJ$6,'Forecast Data'!$B:$B,$D161))/SUMIFS('Forecast Data'!$H:$H,'Forecast Data'!$C:$C,BJ$6,'Forecast Data'!$B:$B,$D161),"")</f>
        <v/>
      </c>
      <c r="BK161" s="12" t="str">
        <f>IFERROR((SUMIFS('OP Units'!F:F,'OP Units'!$A:$A,$D161)-SUMIFS('Forecast Data'!$H:$H,'Forecast Data'!$C:$C,BK$6,'Forecast Data'!$B:$B,$D161))/SUMIFS('Forecast Data'!$H:$H,'Forecast Data'!$C:$C,BK$6,'Forecast Data'!$B:$B,$D161),"")</f>
        <v/>
      </c>
      <c r="BL161" s="12" t="str">
        <f>IFERROR((SUMIFS('OP Units'!G:G,'OP Units'!$A:$A,$D161)-SUMIFS('Forecast Data'!$H:$H,'Forecast Data'!$C:$C,BL$6,'Forecast Data'!$B:$B,$D161))/SUMIFS('Forecast Data'!$H:$H,'Forecast Data'!$C:$C,BL$6,'Forecast Data'!$B:$B,$D161),"")</f>
        <v/>
      </c>
      <c r="BM161" s="12" t="str">
        <f>IFERROR((SUMIFS('OP Units'!H:H,'OP Units'!$A:$A,$D161)-SUMIFS('Forecast Data'!$H:$H,'Forecast Data'!$C:$C,BM$6,'Forecast Data'!$B:$B,$D161))/SUMIFS('Forecast Data'!$H:$H,'Forecast Data'!$C:$C,BM$6,'Forecast Data'!$B:$B,$D161),"")</f>
        <v/>
      </c>
      <c r="BN161" s="12" t="str">
        <f>IFERROR((SUMIFS('OP Units'!I:I,'OP Units'!$A:$A,$D161)-SUMIFS('Forecast Data'!$H:$H,'Forecast Data'!$C:$C,BN$6,'Forecast Data'!$B:$B,$D161))/SUMIFS('Forecast Data'!$H:$H,'Forecast Data'!$C:$C,BN$6,'Forecast Data'!$B:$B,$D161),"")</f>
        <v/>
      </c>
      <c r="BO161" s="12">
        <f>IFERROR((SUMIFS('OP Units'!J:J,'OP Units'!$A:$A,$D161)-SUMIFS('Forecast Data'!$H:$H,'Forecast Data'!$C:$C,BO$6,'Forecast Data'!$B:$B,$D161))/SUMIFS('Forecast Data'!$H:$H,'Forecast Data'!$C:$C,BO$6,'Forecast Data'!$B:$B,$D161),"")</f>
        <v>44.875</v>
      </c>
      <c r="BP161" s="12">
        <f>IFERROR((SUMIFS('OP Units'!K:K,'OP Units'!$A:$A,$D161)-SUMIFS('Forecast Data'!$H:$H,'Forecast Data'!$C:$C,BP$6,'Forecast Data'!$B:$B,$D161))/SUMIFS('Forecast Data'!$H:$H,'Forecast Data'!$C:$C,BP$6,'Forecast Data'!$B:$B,$D161),"")</f>
        <v>1.4754098360655739</v>
      </c>
      <c r="BQ161" s="12">
        <f>IFERROR((SUMIFS('OP Units'!L:L,'OP Units'!$A:$A,$D161)-SUMIFS('Forecast Data'!$H:$H,'Forecast Data'!$C:$C,BQ$6,'Forecast Data'!$B:$B,$D161))/SUMIFS('Forecast Data'!$H:$H,'Forecast Data'!$C:$C,BQ$6,'Forecast Data'!$B:$B,$D161),"")</f>
        <v>-0.16666666666666666</v>
      </c>
      <c r="BR161" s="12">
        <f>IFERROR((SUMIFS('OP Units'!M:M,'OP Units'!$A:$A,$D161)-SUMIFS('Forecast Data'!$H:$H,'Forecast Data'!$C:$C,BR$6,'Forecast Data'!$B:$B,$D161))/SUMIFS('Forecast Data'!$H:$H,'Forecast Data'!$C:$C,BR$6,'Forecast Data'!$B:$B,$D161),"")</f>
        <v>-6.6445182724252493E-3</v>
      </c>
      <c r="BS161" s="12">
        <f>IFERROR((SUMIFS('OP Units'!N:N,'OP Units'!$A:$A,$D161)-SUMIFS('Forecast Data'!$H:$H,'Forecast Data'!$C:$C,BS$6,'Forecast Data'!$B:$B,$D161))/SUMIFS('Forecast Data'!$H:$H,'Forecast Data'!$C:$C,BS$6,'Forecast Data'!$B:$B,$D161),"")</f>
        <v>-0.24822695035460993</v>
      </c>
      <c r="BT161" s="12">
        <f>IFERROR((SUMIFS('OP Units'!O:O,'OP Units'!$A:$A,$D161)-SUMIFS('Forecast Data'!$H:$H,'Forecast Data'!$C:$C,BT$6,'Forecast Data'!$B:$B,$D161))/SUMIFS('Forecast Data'!$H:$H,'Forecast Data'!$C:$C,BT$6,'Forecast Data'!$B:$B,$D161),"")</f>
        <v>-0.70682730923694781</v>
      </c>
      <c r="BU161" s="12">
        <f>IFERROR((SUMIFS('OP Units'!P:P,'OP Units'!$A:$A,$D161)-SUMIFS('Forecast Data'!$H:$H,'Forecast Data'!$C:$C,BU$6,'Forecast Data'!$B:$B,$D161))/SUMIFS('Forecast Data'!$H:$H,'Forecast Data'!$C:$C,BU$6,'Forecast Data'!$B:$B,$D161),"")</f>
        <v>-1</v>
      </c>
      <c r="BV161" s="12"/>
      <c r="BW161" s="11">
        <f>(SUMIFS('Forecast Data'!H:H,'Forecast Data'!B:B,D161,'Forecast Data'!C:C,BK$6)+SUMIFS('Forecast Data'!H:H,'Forecast Data'!B:B,D161,'Forecast Data'!C:C,BL$6)+SUMIFS('Forecast Data'!H:H,'Forecast Data'!B:B,D161,'Forecast Data'!C:C,BM$6)+SUMIFS('Forecast Data'!H:H,'Forecast Data'!B:B,D161,'Forecast Data'!C:C,BN$6)+SUMIFS('Forecast Data'!H:H,'Forecast Data'!B:B,D161,'Forecast Data'!C:C,BO$6)+SUMIFS('Forecast Data'!H:H,'Forecast Data'!B:B,D161,'Forecast Data'!C:C,BP$6)+SUMIFS('Forecast Data'!H:H,'Forecast Data'!B:B,D161,'Forecast Data'!C:C,BQ$6)+SUMIFS('Forecast Data'!H:H,'Forecast Data'!B:B,D161,'Forecast Data'!C:C,BJ$6))/8</f>
        <v>60.5</v>
      </c>
      <c r="BX161" s="12">
        <f>IFERROR((SUM(W161:AD161)-(SUMIFS('Forecast Data'!H:H,'Forecast Data'!B:B,B161,'Forecast Data'!C:C,BJ$6)+SUMIFS('Forecast Data'!H:H,'Forecast Data'!B:B,B161,'Forecast Data'!C:C,BK$6)+SUMIFS('Forecast Data'!H:H,'Forecast Data'!B:B,B161,'Forecast Data'!C:C,BL$6)+SUMIFS('Forecast Data'!H:H,'Forecast Data'!B:B,B161,'Forecast Data'!C:C,BM$6)+SUMIFS('Forecast Data'!H:H,'Forecast Data'!B:B,B161,'Forecast Data'!C:C,BN$6)+SUMIFS('Forecast Data'!H:H,'Forecast Data'!B:B,B161,'Forecast Data'!C:C,BO$6)+SUMIFS('Forecast Data'!H:H,'Forecast Data'!B:B,B161,'Forecast Data'!C:C,BP$6)+SUMIFS('Forecast Data'!H:H,'Forecast Data'!B:B,B161,'Forecast Data'!C:C,BQ$6)))/(SUMIFS('Forecast Data'!H:H,'Forecast Data'!B:B,B161,'Forecast Data'!C:C,BJ$6)+SUMIFS('Forecast Data'!H:H,'Forecast Data'!B:B,B161,'Forecast Data'!C:C,BK$6)+SUMIFS('Forecast Data'!H:H,'Forecast Data'!B:B,B161,'Forecast Data'!C:C,BL$6)+SUMIFS('Forecast Data'!H:H,'Forecast Data'!B:B,B161,'Forecast Data'!C:C,BM$6)+SUMIFS('Forecast Data'!H:H,'Forecast Data'!B:B,B161,'Forecast Data'!C:C,BN$6)+SUMIFS('Forecast Data'!H:H,'Forecast Data'!B:B,B161,'Forecast Data'!C:C,BO$6)+SUMIFS('Forecast Data'!H:H,'Forecast Data'!B:B,B161,'Forecast Data'!C:C,BP$6)+SUMIFS('Forecast Data'!H:H,'Forecast Data'!B:B,B161,'Forecast Data'!C:C,BQ$6)),"")</f>
        <v>6.6756198347107434</v>
      </c>
      <c r="BY161" s="12">
        <f t="shared" si="18"/>
        <v>3.6429031372579195E-4</v>
      </c>
      <c r="BZ161" s="16">
        <f t="shared" si="19"/>
        <v>3.3210601851715226E-4</v>
      </c>
      <c r="CA161" s="13">
        <f t="shared" si="20"/>
        <v>3.2184295208639692E-3</v>
      </c>
      <c r="CB161" s="12">
        <f t="shared" si="21"/>
        <v>3.2184295208639694E-5</v>
      </c>
      <c r="CC161" s="12"/>
      <c r="CD161" s="11">
        <f>(SUMIFS('Forecast Data'!H:H,'Forecast Data'!B:B,D161,'Forecast Data'!C:C,BK$6)+SUMIFS('Forecast Data'!H:H,'Forecast Data'!B:B,D161,'Forecast Data'!C:C,BL$6)+SUMIFS('Forecast Data'!H:H,'Forecast Data'!B:B,D161,'Forecast Data'!C:C,BM$6)+SUMIFS('Forecast Data'!H:H,'Forecast Data'!B:B,D161,'Forecast Data'!C:C,BJ$6))/4</f>
        <v>0</v>
      </c>
      <c r="CE161" s="12" t="str">
        <f>IFERROR((SUM(W161:Z161)-(SUMIFS('Forecast Data'!H:H,'Forecast Data'!B:B,D161,'Forecast Data'!C:C,BJ$6)+SUMIFS('Forecast Data'!H:H,'Forecast Data'!B:B,D161,'Forecast Data'!C:C,BK$6)+SUMIFS('Forecast Data'!H:H,'Forecast Data'!B:B,D161,'Forecast Data'!C:C,BL$6)+SUMIFS('Forecast Data'!H:H,'Forecast Data'!B:B,D161,'Forecast Data'!C:C,BM$6)))/(SUMIFS('Forecast Data'!H:H,'Forecast Data'!B:B,D161,'Forecast Data'!C:C,BJ$6)+SUMIFS('Forecast Data'!H:H,'Forecast Data'!B:B,D161,'Forecast Data'!C:C,BK$6)+SUMIFS('Forecast Data'!H:H,'Forecast Data'!B:B,D161,'Forecast Data'!C:C,BL$6)+SUMIFS('Forecast Data'!H:H,'Forecast Data'!B:B,D161,'Forecast Data'!C:C,BM$6)),"")</f>
        <v/>
      </c>
      <c r="CF161" s="12">
        <f t="shared" si="22"/>
        <v>3.6429031372579195E-4</v>
      </c>
      <c r="CG161" s="12">
        <f t="shared" si="23"/>
        <v>3.8251351462169629E-4</v>
      </c>
      <c r="CH161" s="13">
        <f t="shared" si="24"/>
        <v>-1.8223200895904341E-3</v>
      </c>
      <c r="CI161" s="13"/>
    </row>
    <row r="162" spans="1:87" ht="13.2">
      <c r="A162" s="1"/>
      <c r="B162" t="str">
        <f t="shared" si="51"/>
        <v>HPG (HandStands)</v>
      </c>
      <c r="D162" t="s">
        <v>195</v>
      </c>
      <c r="E162" s="11">
        <f>SUMIFS('Fin Data'!F:F,'Fin Data'!A:A,D162)</f>
        <v>882</v>
      </c>
      <c r="F162" s="11">
        <f>SUMIFS('Fin Data with 6 week hist'!I:I,'Fin Data with 6 week hist'!$A:$A,$D162)</f>
        <v>38</v>
      </c>
      <c r="G162" s="11">
        <f>SUMIFS('Fin Data with 6 week hist'!J:J,'Fin Data with 6 week hist'!$A:$A,$D162)</f>
        <v>29</v>
      </c>
      <c r="H162" s="11">
        <f>SUMIFS('Fin Data with 6 week hist'!K:K,'Fin Data with 6 week hist'!$A:$A,$D162)+SUMIFS('Unit Cancellations'!D:D,'Unit Cancellations'!$B:$B,$D162)</f>
        <v>25</v>
      </c>
      <c r="I162" s="11">
        <f>SUMIFS('Fin Data with 6 week hist'!L:L,'Fin Data with 6 week hist'!$A:$A,$D162)+SUMIFS('Unit Cancellations'!E:E,'Unit Cancellations'!$B:$B,$D162)</f>
        <v>7</v>
      </c>
      <c r="J162" s="11">
        <f>SUMIFS('Fin Data with 6 week hist'!M:M,'Fin Data with 6 week hist'!$A:$A,$D162)+SUMIFS('Unit Cancellations'!F:F,'Unit Cancellations'!$B:$B,$D162)</f>
        <v>8</v>
      </c>
      <c r="K162" s="11">
        <f>SUMIFS('Fin Data with 6 week hist'!N:N,'Fin Data with 6 week hist'!$A:$A,$D162)+SUMIFS('Unit Cancellations'!G:G,'Unit Cancellations'!$B:$B,$D162)</f>
        <v>8</v>
      </c>
      <c r="L162" s="11">
        <f>SUMIFS('Fin Data'!AN:AN,'Fin Data'!A:A,D162)</f>
        <v>18.833333333333332</v>
      </c>
      <c r="M162" s="12">
        <f>IFERROR(SUMIFS('Fin Data'!AO:AO,'Fin Data'!A:A,D162),"")</f>
        <v>-0.97864701436130008</v>
      </c>
      <c r="N162" s="1"/>
      <c r="O162" s="11">
        <f t="shared" si="12"/>
        <v>20</v>
      </c>
      <c r="P162" s="12">
        <f t="shared" si="13"/>
        <v>-0.97638027753173895</v>
      </c>
      <c r="Q162" s="1"/>
      <c r="R162" s="11">
        <f t="shared" si="14"/>
        <v>20</v>
      </c>
      <c r="S162" s="12">
        <f t="shared" si="15"/>
        <v>-0.97571341833636915</v>
      </c>
      <c r="T162" s="11">
        <f t="shared" si="16"/>
        <v>0</v>
      </c>
      <c r="U162" s="1" t="e">
        <f t="shared" si="52"/>
        <v>#REF!</v>
      </c>
      <c r="V162" s="1"/>
      <c r="W162" s="11">
        <f>SUMIFS('Forecast Data'!$D:$D,'Forecast Data'!$C:$C,W$6,'Forecast Data'!$B:$B,$D162)</f>
        <v>20</v>
      </c>
      <c r="X162" s="11">
        <f>SUMIFS('Forecast Data'!$D:$D,'Forecast Data'!$C:$C,X$6,'Forecast Data'!$B:$B,$D162)</f>
        <v>20</v>
      </c>
      <c r="Y162" s="11">
        <f>SUMIFS('Forecast Data'!$D:$D,'Forecast Data'!$C:$C,Y$6,'Forecast Data'!$B:$B,$D162)</f>
        <v>20</v>
      </c>
      <c r="Z162" s="11">
        <f>SUMIFS('Forecast Data'!$D:$D,'Forecast Data'!$C:$C,Z$6,'Forecast Data'!$B:$B,$D162)</f>
        <v>20</v>
      </c>
      <c r="AA162" s="11">
        <f>SUMIFS('Forecast Data'!$D:$D,'Forecast Data'!$C:$C,AA$6,'Forecast Data'!$B:$B,$D162)</f>
        <v>20</v>
      </c>
      <c r="AB162" s="11">
        <f>SUMIFS('Forecast Data'!$D:$D,'Forecast Data'!$C:$C,AB$6,'Forecast Data'!$B:$B,$D162)</f>
        <v>20</v>
      </c>
      <c r="AC162" s="11">
        <f>SUMIFS('Forecast Data'!$D:$D,'Forecast Data'!$C:$C,AC$6,'Forecast Data'!$B:$B,$D162)</f>
        <v>20</v>
      </c>
      <c r="AD162" s="11">
        <f>SUMIFS('Forecast Data'!$D:$D,'Forecast Data'!$C:$C,AD$6,'Forecast Data'!$B:$B,$D162)</f>
        <v>20</v>
      </c>
      <c r="AE162" s="11">
        <f>SUMIFS('Forecast Data'!$D:$D,'Forecast Data'!$C:$C,AE$6,'Forecast Data'!$B:$B,$D162)</f>
        <v>6</v>
      </c>
      <c r="AF162" s="11">
        <f>SUMIFS('Forecast Data'!$D:$D,'Forecast Data'!$C:$C,AF$6,'Forecast Data'!$B:$B,$D162)</f>
        <v>3</v>
      </c>
      <c r="AG162" s="11">
        <f>SUMIFS('Forecast Data'!$D:$D,'Forecast Data'!$C:$C,AG$6,'Forecast Data'!$B:$B,$D162)</f>
        <v>3</v>
      </c>
      <c r="AH162" s="11">
        <f>SUMIFS('Forecast Data'!$D:$D,'Forecast Data'!$C:$C,AH$6,'Forecast Data'!$B:$B,$D162)</f>
        <v>3</v>
      </c>
      <c r="AI162" s="1"/>
      <c r="AJ162" s="12">
        <f>IF(SUMIFS('Forecast Data'!$E:$E,'Forecast Data'!$C:$C,AJ$6,'Forecast Data'!$B:$B,$D162)=0,"",SUMIFS('Forecast Data'!$E:$E,'Forecast Data'!$C:$C,AJ$6,'Forecast Data'!$B:$B,$D162))</f>
        <v>-0.98</v>
      </c>
      <c r="AK162" s="12">
        <f>IF(SUMIFS('Forecast Data'!$E:$E,'Forecast Data'!$C:$C,AK$6,'Forecast Data'!$B:$B,$D162)=0,"",SUMIFS('Forecast Data'!$E:$E,'Forecast Data'!$C:$C,AK$6,'Forecast Data'!$B:$B,$D162))</f>
        <v>-0.98</v>
      </c>
      <c r="AL162" s="12">
        <f>IF(SUMIFS('Forecast Data'!$E:$E,'Forecast Data'!$C:$C,AL$6,'Forecast Data'!$B:$B,$D162)=0,"",SUMIFS('Forecast Data'!$E:$E,'Forecast Data'!$C:$C,AL$6,'Forecast Data'!$B:$B,$D162))</f>
        <v>-0.97</v>
      </c>
      <c r="AM162" s="12">
        <f>IF(SUMIFS('Forecast Data'!$E:$E,'Forecast Data'!$C:$C,AM$6,'Forecast Data'!$B:$B,$D162)=0,"",SUMIFS('Forecast Data'!$E:$E,'Forecast Data'!$C:$C,AM$6,'Forecast Data'!$B:$B,$D162))</f>
        <v>-0.98</v>
      </c>
      <c r="AN162" s="12">
        <f>IF(SUMIFS('Forecast Data'!$E:$E,'Forecast Data'!$C:$C,AN$6,'Forecast Data'!$B:$B,$D162)=0,"",SUMIFS('Forecast Data'!$E:$E,'Forecast Data'!$C:$C,AN$6,'Forecast Data'!$B:$B,$D162))</f>
        <v>-0.98</v>
      </c>
      <c r="AO162" s="12">
        <f>IF(SUMIFS('Forecast Data'!$E:$E,'Forecast Data'!$C:$C,AO$6,'Forecast Data'!$B:$B,$D162)=0,"",SUMIFS('Forecast Data'!$E:$E,'Forecast Data'!$C:$C,AO$6,'Forecast Data'!$B:$B,$D162))</f>
        <v>-0.97</v>
      </c>
      <c r="AP162" s="12">
        <f>IF(SUMIFS('Forecast Data'!$E:$E,'Forecast Data'!$C:$C,AP$6,'Forecast Data'!$B:$B,$D162)=0,"",SUMIFS('Forecast Data'!$E:$E,'Forecast Data'!$C:$C,AP$6,'Forecast Data'!$B:$B,$D162))</f>
        <v>-0.97</v>
      </c>
      <c r="AQ162" s="12">
        <f>IF(SUMIFS('Forecast Data'!$E:$E,'Forecast Data'!$C:$C,AQ$6,'Forecast Data'!$B:$B,$D162)=0,"",SUMIFS('Forecast Data'!$E:$E,'Forecast Data'!$C:$C,AQ$6,'Forecast Data'!$B:$B,$D162))</f>
        <v>-0.97</v>
      </c>
      <c r="AR162" s="12">
        <f>IF(SUMIFS('Forecast Data'!$E:$E,'Forecast Data'!$C:$C,AR$6,'Forecast Data'!$B:$B,$D162)=0,"",SUMIFS('Forecast Data'!$E:$E,'Forecast Data'!$C:$C,AR$6,'Forecast Data'!$B:$B,$D162))</f>
        <v>-0.99</v>
      </c>
      <c r="AS162" s="12">
        <f>IF(SUMIFS('Forecast Data'!$E:$E,'Forecast Data'!$C:$C,AS$6,'Forecast Data'!$B:$B,$D162)=0,"",SUMIFS('Forecast Data'!$E:$E,'Forecast Data'!$C:$C,AS$6,'Forecast Data'!$B:$B,$D162))</f>
        <v>-1</v>
      </c>
      <c r="AT162" s="12">
        <f>IF(SUMIFS('Forecast Data'!$E:$E,'Forecast Data'!$C:$C,AT$6,'Forecast Data'!$B:$B,$D162)=0,"",SUMIFS('Forecast Data'!$E:$E,'Forecast Data'!$C:$C,AT$6,'Forecast Data'!$B:$B,$D162))</f>
        <v>-1</v>
      </c>
      <c r="AU162" s="12">
        <f>IF(SUMIFS('Forecast Data'!$E:$E,'Forecast Data'!$C:$C,AU$6,'Forecast Data'!$B:$B,$D162)=0,"",SUMIFS('Forecast Data'!$E:$E,'Forecast Data'!$C:$C,AU$6,'Forecast Data'!$B:$B,$D162))</f>
        <v>-1</v>
      </c>
      <c r="AV162" s="1"/>
      <c r="AW162" s="11">
        <f>SUMIFS('OP Units'!E:E,'OP Units'!$A:$A,$D162)</f>
        <v>0</v>
      </c>
      <c r="AX162" s="11">
        <f>SUMIFS('OP Units'!F:F,'OP Units'!$A:$A,$D162)</f>
        <v>0</v>
      </c>
      <c r="AY162" s="11">
        <f>SUMIFS('OP Units'!G:G,'OP Units'!$A:$A,$D162)</f>
        <v>0</v>
      </c>
      <c r="AZ162" s="11">
        <f>SUMIFS('OP Units'!H:H,'OP Units'!$A:$A,$D162)</f>
        <v>0</v>
      </c>
      <c r="BA162" s="11">
        <f>SUMIFS('OP Units'!I:I,'OP Units'!$A:$A,$D162)</f>
        <v>0</v>
      </c>
      <c r="BB162" s="11">
        <f>SUMIFS('OP Units'!J:J,'OP Units'!$A:$A,$D162)</f>
        <v>0</v>
      </c>
      <c r="BC162" s="11">
        <f>SUMIFS('OP Units'!K:K,'OP Units'!$A:$A,$D162)</f>
        <v>0</v>
      </c>
      <c r="BD162" s="11">
        <f>SUMIFS('OP Units'!L:L,'OP Units'!$A:$A,$D162)</f>
        <v>0</v>
      </c>
      <c r="BE162" s="11">
        <f>SUMIFS('OP Units'!M:M,'OP Units'!$A:$A,$D162)</f>
        <v>0</v>
      </c>
      <c r="BF162" s="11">
        <f>SUMIFS('OP Units'!N:N,'OP Units'!$A:$A,$D162)</f>
        <v>0</v>
      </c>
      <c r="BG162" s="11">
        <f>SUMIFS('OP Units'!O:O,'OP Units'!$A:$A,$D162)</f>
        <v>0</v>
      </c>
      <c r="BH162" s="11">
        <f>SUMIFS('OP Units'!P:P,'OP Units'!$A:$A,$D162)</f>
        <v>0</v>
      </c>
      <c r="BI162" s="1"/>
      <c r="BJ162" s="12">
        <f>IFERROR((SUMIFS('OP Units'!E:E,'OP Units'!$A:$A,$D162)-SUMIFS('Forecast Data'!$H:$H,'Forecast Data'!$C:$C,BJ$6,'Forecast Data'!$B:$B,$D162))/SUMIFS('Forecast Data'!$H:$H,'Forecast Data'!$C:$C,BJ$6,'Forecast Data'!$B:$B,$D162),"")</f>
        <v>-1</v>
      </c>
      <c r="BK162" s="12">
        <f>IFERROR((SUMIFS('OP Units'!F:F,'OP Units'!$A:$A,$D162)-SUMIFS('Forecast Data'!$H:$H,'Forecast Data'!$C:$C,BK$6,'Forecast Data'!$B:$B,$D162))/SUMIFS('Forecast Data'!$H:$H,'Forecast Data'!$C:$C,BK$6,'Forecast Data'!$B:$B,$D162),"")</f>
        <v>-1</v>
      </c>
      <c r="BL162" s="12">
        <f>IFERROR((SUMIFS('OP Units'!G:G,'OP Units'!$A:$A,$D162)-SUMIFS('Forecast Data'!$H:$H,'Forecast Data'!$C:$C,BL$6,'Forecast Data'!$B:$B,$D162))/SUMIFS('Forecast Data'!$H:$H,'Forecast Data'!$C:$C,BL$6,'Forecast Data'!$B:$B,$D162),"")</f>
        <v>-1</v>
      </c>
      <c r="BM162" s="12">
        <f>IFERROR((SUMIFS('OP Units'!H:H,'OP Units'!$A:$A,$D162)-SUMIFS('Forecast Data'!$H:$H,'Forecast Data'!$C:$C,BM$6,'Forecast Data'!$B:$B,$D162))/SUMIFS('Forecast Data'!$H:$H,'Forecast Data'!$C:$C,BM$6,'Forecast Data'!$B:$B,$D162),"")</f>
        <v>-1</v>
      </c>
      <c r="BN162" s="12">
        <f>IFERROR((SUMIFS('OP Units'!I:I,'OP Units'!$A:$A,$D162)-SUMIFS('Forecast Data'!$H:$H,'Forecast Data'!$C:$C,BN$6,'Forecast Data'!$B:$B,$D162))/SUMIFS('Forecast Data'!$H:$H,'Forecast Data'!$C:$C,BN$6,'Forecast Data'!$B:$B,$D162),"")</f>
        <v>-1</v>
      </c>
      <c r="BO162" s="12">
        <f>IFERROR((SUMIFS('OP Units'!J:J,'OP Units'!$A:$A,$D162)-SUMIFS('Forecast Data'!$H:$H,'Forecast Data'!$C:$C,BO$6,'Forecast Data'!$B:$B,$D162))/SUMIFS('Forecast Data'!$H:$H,'Forecast Data'!$C:$C,BO$6,'Forecast Data'!$B:$B,$D162),"")</f>
        <v>-1</v>
      </c>
      <c r="BP162" s="12">
        <f>IFERROR((SUMIFS('OP Units'!K:K,'OP Units'!$A:$A,$D162)-SUMIFS('Forecast Data'!$H:$H,'Forecast Data'!$C:$C,BP$6,'Forecast Data'!$B:$B,$D162))/SUMIFS('Forecast Data'!$H:$H,'Forecast Data'!$C:$C,BP$6,'Forecast Data'!$B:$B,$D162),"")</f>
        <v>-1</v>
      </c>
      <c r="BQ162" s="12">
        <f>IFERROR((SUMIFS('OP Units'!L:L,'OP Units'!$A:$A,$D162)-SUMIFS('Forecast Data'!$H:$H,'Forecast Data'!$C:$C,BQ$6,'Forecast Data'!$B:$B,$D162))/SUMIFS('Forecast Data'!$H:$H,'Forecast Data'!$C:$C,BQ$6,'Forecast Data'!$B:$B,$D162),"")</f>
        <v>-1</v>
      </c>
      <c r="BR162" s="12">
        <f>IFERROR((SUMIFS('OP Units'!M:M,'OP Units'!$A:$A,$D162)-SUMIFS('Forecast Data'!$H:$H,'Forecast Data'!$C:$C,BR$6,'Forecast Data'!$B:$B,$D162))/SUMIFS('Forecast Data'!$H:$H,'Forecast Data'!$C:$C,BR$6,'Forecast Data'!$B:$B,$D162),"")</f>
        <v>-1</v>
      </c>
      <c r="BS162" s="12">
        <f>IFERROR((SUMIFS('OP Units'!N:N,'OP Units'!$A:$A,$D162)-SUMIFS('Forecast Data'!$H:$H,'Forecast Data'!$C:$C,BS$6,'Forecast Data'!$B:$B,$D162))/SUMIFS('Forecast Data'!$H:$H,'Forecast Data'!$C:$C,BS$6,'Forecast Data'!$B:$B,$D162),"")</f>
        <v>-1</v>
      </c>
      <c r="BT162" s="12">
        <f>IFERROR((SUMIFS('OP Units'!O:O,'OP Units'!$A:$A,$D162)-SUMIFS('Forecast Data'!$H:$H,'Forecast Data'!$C:$C,BT$6,'Forecast Data'!$B:$B,$D162))/SUMIFS('Forecast Data'!$H:$H,'Forecast Data'!$C:$C,BT$6,'Forecast Data'!$B:$B,$D162),"")</f>
        <v>-1</v>
      </c>
      <c r="BU162" s="12">
        <f>IFERROR((SUMIFS('OP Units'!P:P,'OP Units'!$A:$A,$D162)-SUMIFS('Forecast Data'!$H:$H,'Forecast Data'!$C:$C,BU$6,'Forecast Data'!$B:$B,$D162))/SUMIFS('Forecast Data'!$H:$H,'Forecast Data'!$C:$C,BU$6,'Forecast Data'!$B:$B,$D162),"")</f>
        <v>-1</v>
      </c>
      <c r="BV162" s="12"/>
      <c r="BW162" s="11">
        <f>(SUMIFS('Forecast Data'!H:H,'Forecast Data'!B:B,D162,'Forecast Data'!C:C,BK$6)+SUMIFS('Forecast Data'!H:H,'Forecast Data'!B:B,D162,'Forecast Data'!C:C,BL$6)+SUMIFS('Forecast Data'!H:H,'Forecast Data'!B:B,D162,'Forecast Data'!C:C,BM$6)+SUMIFS('Forecast Data'!H:H,'Forecast Data'!B:B,D162,'Forecast Data'!C:C,BN$6)+SUMIFS('Forecast Data'!H:H,'Forecast Data'!B:B,D162,'Forecast Data'!C:C,BO$6)+SUMIFS('Forecast Data'!H:H,'Forecast Data'!B:B,D162,'Forecast Data'!C:C,BP$6)+SUMIFS('Forecast Data'!H:H,'Forecast Data'!B:B,D162,'Forecast Data'!C:C,BQ$6)+SUMIFS('Forecast Data'!H:H,'Forecast Data'!B:B,D162,'Forecast Data'!C:C,BJ$6))/8</f>
        <v>823.5</v>
      </c>
      <c r="BX162" s="12">
        <f>IFERROR((SUM(W162:AD162)-(SUMIFS('Forecast Data'!H:H,'Forecast Data'!B:B,B162,'Forecast Data'!C:C,BJ$6)+SUMIFS('Forecast Data'!H:H,'Forecast Data'!B:B,B162,'Forecast Data'!C:C,BK$6)+SUMIFS('Forecast Data'!H:H,'Forecast Data'!B:B,B162,'Forecast Data'!C:C,BL$6)+SUMIFS('Forecast Data'!H:H,'Forecast Data'!B:B,B162,'Forecast Data'!C:C,BM$6)+SUMIFS('Forecast Data'!H:H,'Forecast Data'!B:B,B162,'Forecast Data'!C:C,BN$6)+SUMIFS('Forecast Data'!H:H,'Forecast Data'!B:B,B162,'Forecast Data'!C:C,BO$6)+SUMIFS('Forecast Data'!H:H,'Forecast Data'!B:B,B162,'Forecast Data'!C:C,BP$6)+SUMIFS('Forecast Data'!H:H,'Forecast Data'!B:B,B162,'Forecast Data'!C:C,BQ$6)))/(SUMIFS('Forecast Data'!H:H,'Forecast Data'!B:B,B162,'Forecast Data'!C:C,BJ$6)+SUMIFS('Forecast Data'!H:H,'Forecast Data'!B:B,B162,'Forecast Data'!C:C,BK$6)+SUMIFS('Forecast Data'!H:H,'Forecast Data'!B:B,B162,'Forecast Data'!C:C,BL$6)+SUMIFS('Forecast Data'!H:H,'Forecast Data'!B:B,B162,'Forecast Data'!C:C,BM$6)+SUMIFS('Forecast Data'!H:H,'Forecast Data'!B:B,B162,'Forecast Data'!C:C,BN$6)+SUMIFS('Forecast Data'!H:H,'Forecast Data'!B:B,B162,'Forecast Data'!C:C,BO$6)+SUMIFS('Forecast Data'!H:H,'Forecast Data'!B:B,B162,'Forecast Data'!C:C,BP$6)+SUMIFS('Forecast Data'!H:H,'Forecast Data'!B:B,B162,'Forecast Data'!C:C,BQ$6)),"")</f>
        <v>-0.97571341833636915</v>
      </c>
      <c r="BY162" s="12">
        <f t="shared" si="18"/>
        <v>-7.3812970844517873E-4</v>
      </c>
      <c r="BZ162" s="16">
        <f t="shared" si="19"/>
        <v>-6.6071726618020885E-4</v>
      </c>
      <c r="CA162" s="13">
        <f t="shared" si="20"/>
        <v>-7.7412442264969883E-3</v>
      </c>
      <c r="CB162" s="12">
        <f t="shared" si="21"/>
        <v>7.7412442264969883E-5</v>
      </c>
      <c r="CC162" s="12"/>
      <c r="CD162" s="11">
        <f>(SUMIFS('Forecast Data'!H:H,'Forecast Data'!B:B,D162,'Forecast Data'!C:C,BK$6)+SUMIFS('Forecast Data'!H:H,'Forecast Data'!B:B,D162,'Forecast Data'!C:C,BL$6)+SUMIFS('Forecast Data'!H:H,'Forecast Data'!B:B,D162,'Forecast Data'!C:C,BM$6)+SUMIFS('Forecast Data'!H:H,'Forecast Data'!B:B,D162,'Forecast Data'!C:C,BJ$6))/4</f>
        <v>846.75</v>
      </c>
      <c r="CE162" s="12">
        <f>IFERROR((SUM(W162:Z162)-(SUMIFS('Forecast Data'!H:H,'Forecast Data'!B:B,D162,'Forecast Data'!C:C,BJ$6)+SUMIFS('Forecast Data'!H:H,'Forecast Data'!B:B,D162,'Forecast Data'!C:C,BK$6)+SUMIFS('Forecast Data'!H:H,'Forecast Data'!B:B,D162,'Forecast Data'!C:C,BL$6)+SUMIFS('Forecast Data'!H:H,'Forecast Data'!B:B,D162,'Forecast Data'!C:C,BM$6)))/(SUMIFS('Forecast Data'!H:H,'Forecast Data'!B:B,D162,'Forecast Data'!C:C,BJ$6)+SUMIFS('Forecast Data'!H:H,'Forecast Data'!B:B,D162,'Forecast Data'!C:C,BK$6)+SUMIFS('Forecast Data'!H:H,'Forecast Data'!B:B,D162,'Forecast Data'!C:C,BL$6)+SUMIFS('Forecast Data'!H:H,'Forecast Data'!B:B,D162,'Forecast Data'!C:C,BM$6)),"")</f>
        <v>-0.97638027753173895</v>
      </c>
      <c r="CF162" s="12">
        <f t="shared" si="22"/>
        <v>-7.3812970844517873E-4</v>
      </c>
      <c r="CG162" s="12">
        <f t="shared" si="23"/>
        <v>-6.9313544813915046E-4</v>
      </c>
      <c r="CH162" s="13">
        <f t="shared" si="24"/>
        <v>-4.4994260306028275E-3</v>
      </c>
      <c r="CI162" s="13"/>
    </row>
    <row r="163" spans="1:87" ht="13.2">
      <c r="A163" s="1"/>
      <c r="B163" t="str">
        <f t="shared" si="51"/>
        <v>Fissler</v>
      </c>
      <c r="D163" t="s">
        <v>196</v>
      </c>
      <c r="E163" s="11">
        <f>SUMIFS('Fin Data'!F:F,'Fin Data'!A:A,D163)</f>
        <v>3</v>
      </c>
      <c r="F163" s="11">
        <f>SUMIFS('Fin Data with 6 week hist'!I:I,'Fin Data with 6 week hist'!$A:$A,$D163)</f>
        <v>0</v>
      </c>
      <c r="G163" s="11">
        <f>SUMIFS('Fin Data with 6 week hist'!J:J,'Fin Data with 6 week hist'!$A:$A,$D163)</f>
        <v>0</v>
      </c>
      <c r="H163" s="11">
        <f>SUMIFS('Fin Data with 6 week hist'!K:K,'Fin Data with 6 week hist'!$A:$A,$D163)+SUMIFS('Unit Cancellations'!D:D,'Unit Cancellations'!$B:$B,$D163)</f>
        <v>0</v>
      </c>
      <c r="I163" s="11">
        <f>SUMIFS('Fin Data with 6 week hist'!L:L,'Fin Data with 6 week hist'!$A:$A,$D163)+SUMIFS('Unit Cancellations'!E:E,'Unit Cancellations'!$B:$B,$D163)</f>
        <v>0</v>
      </c>
      <c r="J163" s="11">
        <f>SUMIFS('Fin Data with 6 week hist'!M:M,'Fin Data with 6 week hist'!$A:$A,$D163)+SUMIFS('Unit Cancellations'!F:F,'Unit Cancellations'!$B:$B,$D163)</f>
        <v>0</v>
      </c>
      <c r="K163" s="11">
        <f>SUMIFS('Fin Data with 6 week hist'!N:N,'Fin Data with 6 week hist'!$A:$A,$D163)+SUMIFS('Unit Cancellations'!G:G,'Unit Cancellations'!$B:$B,$D163)</f>
        <v>0</v>
      </c>
      <c r="L163" s="11">
        <f>SUMIFS('Fin Data'!AN:AN,'Fin Data'!A:A,D163)</f>
        <v>0</v>
      </c>
      <c r="M163" s="12">
        <f>IFERROR(SUMIFS('Fin Data'!AO:AO,'Fin Data'!A:A,D163),"")</f>
        <v>-1</v>
      </c>
      <c r="N163" s="1"/>
      <c r="O163" s="11">
        <f t="shared" si="12"/>
        <v>40</v>
      </c>
      <c r="P163" s="12">
        <f t="shared" si="13"/>
        <v>15</v>
      </c>
      <c r="Q163" s="1"/>
      <c r="R163" s="11">
        <f t="shared" si="14"/>
        <v>40</v>
      </c>
      <c r="S163" s="12">
        <f t="shared" si="15"/>
        <v>23.615384615384617</v>
      </c>
      <c r="T163" s="11">
        <f t="shared" si="16"/>
        <v>0</v>
      </c>
      <c r="U163" s="1" t="e">
        <f t="shared" si="52"/>
        <v>#REF!</v>
      </c>
      <c r="V163" s="1"/>
      <c r="W163" s="11">
        <f>SUMIFS('Forecast Data'!$D:$D,'Forecast Data'!$C:$C,W$6,'Forecast Data'!$B:$B,$D163)</f>
        <v>40</v>
      </c>
      <c r="X163" s="11">
        <f>SUMIFS('Forecast Data'!$D:$D,'Forecast Data'!$C:$C,X$6,'Forecast Data'!$B:$B,$D163)</f>
        <v>40</v>
      </c>
      <c r="Y163" s="11">
        <f>SUMIFS('Forecast Data'!$D:$D,'Forecast Data'!$C:$C,Y$6,'Forecast Data'!$B:$B,$D163)</f>
        <v>40</v>
      </c>
      <c r="Z163" s="11">
        <f>SUMIFS('Forecast Data'!$D:$D,'Forecast Data'!$C:$C,Z$6,'Forecast Data'!$B:$B,$D163)</f>
        <v>40</v>
      </c>
      <c r="AA163" s="11">
        <f>SUMIFS('Forecast Data'!$D:$D,'Forecast Data'!$C:$C,AA$6,'Forecast Data'!$B:$B,$D163)</f>
        <v>40</v>
      </c>
      <c r="AB163" s="11">
        <f>SUMIFS('Forecast Data'!$D:$D,'Forecast Data'!$C:$C,AB$6,'Forecast Data'!$B:$B,$D163)</f>
        <v>40</v>
      </c>
      <c r="AC163" s="11">
        <f>SUMIFS('Forecast Data'!$D:$D,'Forecast Data'!$C:$C,AC$6,'Forecast Data'!$B:$B,$D163)</f>
        <v>40</v>
      </c>
      <c r="AD163" s="11">
        <f>SUMIFS('Forecast Data'!$D:$D,'Forecast Data'!$C:$C,AD$6,'Forecast Data'!$B:$B,$D163)</f>
        <v>40</v>
      </c>
      <c r="AE163" s="11">
        <f>SUMIFS('Forecast Data'!$D:$D,'Forecast Data'!$C:$C,AE$6,'Forecast Data'!$B:$B,$D163)</f>
        <v>12</v>
      </c>
      <c r="AF163" s="11">
        <f>SUMIFS('Forecast Data'!$D:$D,'Forecast Data'!$C:$C,AF$6,'Forecast Data'!$B:$B,$D163)</f>
        <v>7</v>
      </c>
      <c r="AG163" s="11">
        <f>SUMIFS('Forecast Data'!$D:$D,'Forecast Data'!$C:$C,AG$6,'Forecast Data'!$B:$B,$D163)</f>
        <v>7</v>
      </c>
      <c r="AH163" s="11">
        <f>SUMIFS('Forecast Data'!$D:$D,'Forecast Data'!$C:$C,AH$6,'Forecast Data'!$B:$B,$D163)</f>
        <v>7</v>
      </c>
      <c r="AI163" s="1"/>
      <c r="AJ163" s="12">
        <f>IF(SUMIFS('Forecast Data'!$E:$E,'Forecast Data'!$C:$C,AJ$6,'Forecast Data'!$B:$B,$D163)=0,"",SUMIFS('Forecast Data'!$E:$E,'Forecast Data'!$C:$C,AJ$6,'Forecast Data'!$B:$B,$D163))</f>
        <v>5.67</v>
      </c>
      <c r="AK163" s="12">
        <f>IF(SUMIFS('Forecast Data'!$E:$E,'Forecast Data'!$C:$C,AK$6,'Forecast Data'!$B:$B,$D163)=0,"",SUMIFS('Forecast Data'!$E:$E,'Forecast Data'!$C:$C,AK$6,'Forecast Data'!$B:$B,$D163))</f>
        <v>39.03</v>
      </c>
      <c r="AL163" s="12">
        <f>IF(SUMIFS('Forecast Data'!$E:$E,'Forecast Data'!$C:$C,AL$6,'Forecast Data'!$B:$B,$D163)=0,"",SUMIFS('Forecast Data'!$E:$E,'Forecast Data'!$C:$C,AL$6,'Forecast Data'!$B:$B,$D163))</f>
        <v>39.03</v>
      </c>
      <c r="AM163" s="12">
        <f>IF(SUMIFS('Forecast Data'!$E:$E,'Forecast Data'!$C:$C,AM$6,'Forecast Data'!$B:$B,$D163)=0,"",SUMIFS('Forecast Data'!$E:$E,'Forecast Data'!$C:$C,AM$6,'Forecast Data'!$B:$B,$D163))</f>
        <v>19.010000000000002</v>
      </c>
      <c r="AN163" s="12">
        <f>IF(SUMIFS('Forecast Data'!$E:$E,'Forecast Data'!$C:$C,AN$6,'Forecast Data'!$B:$B,$D163)=0,"",SUMIFS('Forecast Data'!$E:$E,'Forecast Data'!$C:$C,AN$6,'Forecast Data'!$B:$B,$D163))</f>
        <v>19.010000000000002</v>
      </c>
      <c r="AO163" s="12" t="str">
        <f>IF(SUMIFS('Forecast Data'!$E:$E,'Forecast Data'!$C:$C,AO$6,'Forecast Data'!$B:$B,$D163)=0,"",SUMIFS('Forecast Data'!$E:$E,'Forecast Data'!$C:$C,AO$6,'Forecast Data'!$B:$B,$D163))</f>
        <v/>
      </c>
      <c r="AP163" s="12" t="str">
        <f>IF(SUMIFS('Forecast Data'!$E:$E,'Forecast Data'!$C:$C,AP$6,'Forecast Data'!$B:$B,$D163)=0,"",SUMIFS('Forecast Data'!$E:$E,'Forecast Data'!$C:$C,AP$6,'Forecast Data'!$B:$B,$D163))</f>
        <v/>
      </c>
      <c r="AQ163" s="12">
        <f>IF(SUMIFS('Forecast Data'!$E:$E,'Forecast Data'!$C:$C,AQ$6,'Forecast Data'!$B:$B,$D163)=0,"",SUMIFS('Forecast Data'!$E:$E,'Forecast Data'!$C:$C,AQ$6,'Forecast Data'!$B:$B,$D163))</f>
        <v>39.03</v>
      </c>
      <c r="AR163" s="12" t="str">
        <f>IF(SUMIFS('Forecast Data'!$E:$E,'Forecast Data'!$C:$C,AR$6,'Forecast Data'!$B:$B,$D163)=0,"",SUMIFS('Forecast Data'!$E:$E,'Forecast Data'!$C:$C,AR$6,'Forecast Data'!$B:$B,$D163))</f>
        <v/>
      </c>
      <c r="AS163" s="12" t="str">
        <f>IF(SUMIFS('Forecast Data'!$E:$E,'Forecast Data'!$C:$C,AS$6,'Forecast Data'!$B:$B,$D163)=0,"",SUMIFS('Forecast Data'!$E:$E,'Forecast Data'!$C:$C,AS$6,'Forecast Data'!$B:$B,$D163))</f>
        <v/>
      </c>
      <c r="AT163" s="12" t="str">
        <f>IF(SUMIFS('Forecast Data'!$E:$E,'Forecast Data'!$C:$C,AT$6,'Forecast Data'!$B:$B,$D163)=0,"",SUMIFS('Forecast Data'!$E:$E,'Forecast Data'!$C:$C,AT$6,'Forecast Data'!$B:$B,$D163))</f>
        <v/>
      </c>
      <c r="AU163" s="12" t="str">
        <f>IF(SUMIFS('Forecast Data'!$E:$E,'Forecast Data'!$C:$C,AU$6,'Forecast Data'!$B:$B,$D163)=0,"",SUMIFS('Forecast Data'!$E:$E,'Forecast Data'!$C:$C,AU$6,'Forecast Data'!$B:$B,$D163))</f>
        <v/>
      </c>
      <c r="AV163" s="1"/>
      <c r="AW163" s="11">
        <f>SUMIFS('OP Units'!E:E,'OP Units'!$A:$A,$D163)</f>
        <v>0</v>
      </c>
      <c r="AX163" s="11">
        <f>SUMIFS('OP Units'!F:F,'OP Units'!$A:$A,$D163)</f>
        <v>0</v>
      </c>
      <c r="AY163" s="11">
        <f>SUMIFS('OP Units'!G:G,'OP Units'!$A:$A,$D163)</f>
        <v>0</v>
      </c>
      <c r="AZ163" s="11">
        <f>SUMIFS('OP Units'!H:H,'OP Units'!$A:$A,$D163)</f>
        <v>0</v>
      </c>
      <c r="BA163" s="11">
        <f>SUMIFS('OP Units'!I:I,'OP Units'!$A:$A,$D163)</f>
        <v>0</v>
      </c>
      <c r="BB163" s="11">
        <f>SUMIFS('OP Units'!J:J,'OP Units'!$A:$A,$D163)</f>
        <v>0</v>
      </c>
      <c r="BC163" s="11">
        <f>SUMIFS('OP Units'!K:K,'OP Units'!$A:$A,$D163)</f>
        <v>0</v>
      </c>
      <c r="BD163" s="11">
        <f>SUMIFS('OP Units'!L:L,'OP Units'!$A:$A,$D163)</f>
        <v>0</v>
      </c>
      <c r="BE163" s="11">
        <f>SUMIFS('OP Units'!M:M,'OP Units'!$A:$A,$D163)</f>
        <v>0</v>
      </c>
      <c r="BF163" s="11">
        <f>SUMIFS('OP Units'!N:N,'OP Units'!$A:$A,$D163)</f>
        <v>0</v>
      </c>
      <c r="BG163" s="11">
        <f>SUMIFS('OP Units'!O:O,'OP Units'!$A:$A,$D163)</f>
        <v>0</v>
      </c>
      <c r="BH163" s="11">
        <f>SUMIFS('OP Units'!P:P,'OP Units'!$A:$A,$D163)</f>
        <v>0</v>
      </c>
      <c r="BI163" s="1"/>
      <c r="BJ163" s="12">
        <f>IFERROR((SUMIFS('OP Units'!E:E,'OP Units'!$A:$A,$D163)-SUMIFS('Forecast Data'!$H:$H,'Forecast Data'!$C:$C,BJ$6,'Forecast Data'!$B:$B,$D163))/SUMIFS('Forecast Data'!$H:$H,'Forecast Data'!$C:$C,BJ$6,'Forecast Data'!$B:$B,$D163),"")</f>
        <v>-1</v>
      </c>
      <c r="BK163" s="12">
        <f>IFERROR((SUMIFS('OP Units'!F:F,'OP Units'!$A:$A,$D163)-SUMIFS('Forecast Data'!$H:$H,'Forecast Data'!$C:$C,BK$6,'Forecast Data'!$B:$B,$D163))/SUMIFS('Forecast Data'!$H:$H,'Forecast Data'!$C:$C,BK$6,'Forecast Data'!$B:$B,$D163),"")</f>
        <v>-1</v>
      </c>
      <c r="BL163" s="12">
        <f>IFERROR((SUMIFS('OP Units'!G:G,'OP Units'!$A:$A,$D163)-SUMIFS('Forecast Data'!$H:$H,'Forecast Data'!$C:$C,BL$6,'Forecast Data'!$B:$B,$D163))/SUMIFS('Forecast Data'!$H:$H,'Forecast Data'!$C:$C,BL$6,'Forecast Data'!$B:$B,$D163),"")</f>
        <v>-1</v>
      </c>
      <c r="BM163" s="12">
        <f>IFERROR((SUMIFS('OP Units'!H:H,'OP Units'!$A:$A,$D163)-SUMIFS('Forecast Data'!$H:$H,'Forecast Data'!$C:$C,BM$6,'Forecast Data'!$B:$B,$D163))/SUMIFS('Forecast Data'!$H:$H,'Forecast Data'!$C:$C,BM$6,'Forecast Data'!$B:$B,$D163),"")</f>
        <v>-1</v>
      </c>
      <c r="BN163" s="12">
        <f>IFERROR((SUMIFS('OP Units'!I:I,'OP Units'!$A:$A,$D163)-SUMIFS('Forecast Data'!$H:$H,'Forecast Data'!$C:$C,BN$6,'Forecast Data'!$B:$B,$D163))/SUMIFS('Forecast Data'!$H:$H,'Forecast Data'!$C:$C,BN$6,'Forecast Data'!$B:$B,$D163),"")</f>
        <v>-1</v>
      </c>
      <c r="BO163" s="12" t="str">
        <f>IFERROR((SUMIFS('OP Units'!J:J,'OP Units'!$A:$A,$D163)-SUMIFS('Forecast Data'!$H:$H,'Forecast Data'!$C:$C,BO$6,'Forecast Data'!$B:$B,$D163))/SUMIFS('Forecast Data'!$H:$H,'Forecast Data'!$C:$C,BO$6,'Forecast Data'!$B:$B,$D163),"")</f>
        <v/>
      </c>
      <c r="BP163" s="12" t="str">
        <f>IFERROR((SUMIFS('OP Units'!K:K,'OP Units'!$A:$A,$D163)-SUMIFS('Forecast Data'!$H:$H,'Forecast Data'!$C:$C,BP$6,'Forecast Data'!$B:$B,$D163))/SUMIFS('Forecast Data'!$H:$H,'Forecast Data'!$C:$C,BP$6,'Forecast Data'!$B:$B,$D163),"")</f>
        <v/>
      </c>
      <c r="BQ163" s="12">
        <f>IFERROR((SUMIFS('OP Units'!L:L,'OP Units'!$A:$A,$D163)-SUMIFS('Forecast Data'!$H:$H,'Forecast Data'!$C:$C,BQ$6,'Forecast Data'!$B:$B,$D163))/SUMIFS('Forecast Data'!$H:$H,'Forecast Data'!$C:$C,BQ$6,'Forecast Data'!$B:$B,$D163),"")</f>
        <v>-1</v>
      </c>
      <c r="BR163" s="12" t="str">
        <f>IFERROR((SUMIFS('OP Units'!M:M,'OP Units'!$A:$A,$D163)-SUMIFS('Forecast Data'!$H:$H,'Forecast Data'!$C:$C,BR$6,'Forecast Data'!$B:$B,$D163))/SUMIFS('Forecast Data'!$H:$H,'Forecast Data'!$C:$C,BR$6,'Forecast Data'!$B:$B,$D163),"")</f>
        <v/>
      </c>
      <c r="BS163" s="12" t="str">
        <f>IFERROR((SUMIFS('OP Units'!N:N,'OP Units'!$A:$A,$D163)-SUMIFS('Forecast Data'!$H:$H,'Forecast Data'!$C:$C,BS$6,'Forecast Data'!$B:$B,$D163))/SUMIFS('Forecast Data'!$H:$H,'Forecast Data'!$C:$C,BS$6,'Forecast Data'!$B:$B,$D163),"")</f>
        <v/>
      </c>
      <c r="BT163" s="12" t="str">
        <f>IFERROR((SUMIFS('OP Units'!O:O,'OP Units'!$A:$A,$D163)-SUMIFS('Forecast Data'!$H:$H,'Forecast Data'!$C:$C,BT$6,'Forecast Data'!$B:$B,$D163))/SUMIFS('Forecast Data'!$H:$H,'Forecast Data'!$C:$C,BT$6,'Forecast Data'!$B:$B,$D163),"")</f>
        <v/>
      </c>
      <c r="BU163" s="12" t="str">
        <f>IFERROR((SUMIFS('OP Units'!P:P,'OP Units'!$A:$A,$D163)-SUMIFS('Forecast Data'!$H:$H,'Forecast Data'!$C:$C,BU$6,'Forecast Data'!$B:$B,$D163))/SUMIFS('Forecast Data'!$H:$H,'Forecast Data'!$C:$C,BU$6,'Forecast Data'!$B:$B,$D163),"")</f>
        <v/>
      </c>
      <c r="BV163" s="12"/>
      <c r="BW163" s="11">
        <f>(SUMIFS('Forecast Data'!H:H,'Forecast Data'!B:B,D163,'Forecast Data'!C:C,BK$6)+SUMIFS('Forecast Data'!H:H,'Forecast Data'!B:B,D163,'Forecast Data'!C:C,BL$6)+SUMIFS('Forecast Data'!H:H,'Forecast Data'!B:B,D163,'Forecast Data'!C:C,BM$6)+SUMIFS('Forecast Data'!H:H,'Forecast Data'!B:B,D163,'Forecast Data'!C:C,BN$6)+SUMIFS('Forecast Data'!H:H,'Forecast Data'!B:B,D163,'Forecast Data'!C:C,BO$6)+SUMIFS('Forecast Data'!H:H,'Forecast Data'!B:B,D163,'Forecast Data'!C:C,BP$6)+SUMIFS('Forecast Data'!H:H,'Forecast Data'!B:B,D163,'Forecast Data'!C:C,BQ$6)+SUMIFS('Forecast Data'!H:H,'Forecast Data'!B:B,D163,'Forecast Data'!C:C,BJ$6))/8</f>
        <v>1.625</v>
      </c>
      <c r="BX163" s="12">
        <f>IFERROR((SUM(W163:AD163)-(SUMIFS('Forecast Data'!H:H,'Forecast Data'!B:B,B163,'Forecast Data'!C:C,BJ$6)+SUMIFS('Forecast Data'!H:H,'Forecast Data'!B:B,B163,'Forecast Data'!C:C,BK$6)+SUMIFS('Forecast Data'!H:H,'Forecast Data'!B:B,B163,'Forecast Data'!C:C,BL$6)+SUMIFS('Forecast Data'!H:H,'Forecast Data'!B:B,B163,'Forecast Data'!C:C,BM$6)+SUMIFS('Forecast Data'!H:H,'Forecast Data'!B:B,B163,'Forecast Data'!C:C,BN$6)+SUMIFS('Forecast Data'!H:H,'Forecast Data'!B:B,B163,'Forecast Data'!C:C,BO$6)+SUMIFS('Forecast Data'!H:H,'Forecast Data'!B:B,B163,'Forecast Data'!C:C,BP$6)+SUMIFS('Forecast Data'!H:H,'Forecast Data'!B:B,B163,'Forecast Data'!C:C,BQ$6)))/(SUMIFS('Forecast Data'!H:H,'Forecast Data'!B:B,B163,'Forecast Data'!C:C,BJ$6)+SUMIFS('Forecast Data'!H:H,'Forecast Data'!B:B,B163,'Forecast Data'!C:C,BK$6)+SUMIFS('Forecast Data'!H:H,'Forecast Data'!B:B,B163,'Forecast Data'!C:C,BL$6)+SUMIFS('Forecast Data'!H:H,'Forecast Data'!B:B,B163,'Forecast Data'!C:C,BM$6)+SUMIFS('Forecast Data'!H:H,'Forecast Data'!B:B,B163,'Forecast Data'!C:C,BN$6)+SUMIFS('Forecast Data'!H:H,'Forecast Data'!B:B,B163,'Forecast Data'!C:C,BO$6)+SUMIFS('Forecast Data'!H:H,'Forecast Data'!B:B,B163,'Forecast Data'!C:C,BP$6)+SUMIFS('Forecast Data'!H:H,'Forecast Data'!B:B,B163,'Forecast Data'!C:C,BQ$6)),"")</f>
        <v>23.615384615384617</v>
      </c>
      <c r="BY163" s="12">
        <f t="shared" si="18"/>
        <v>-2.5654247445478308E-6</v>
      </c>
      <c r="BZ163" s="16">
        <f t="shared" si="19"/>
        <v>3.1555725064922855E-5</v>
      </c>
      <c r="CA163" s="13">
        <f t="shared" si="20"/>
        <v>-3.4121149809470683E-3</v>
      </c>
      <c r="CB163" s="12">
        <f t="shared" si="21"/>
        <v>3.4121149809470683E-5</v>
      </c>
      <c r="CC163" s="12"/>
      <c r="CD163" s="11">
        <f>(SUMIFS('Forecast Data'!H:H,'Forecast Data'!B:B,D163,'Forecast Data'!C:C,BK$6)+SUMIFS('Forecast Data'!H:H,'Forecast Data'!B:B,D163,'Forecast Data'!C:C,BL$6)+SUMIFS('Forecast Data'!H:H,'Forecast Data'!B:B,D163,'Forecast Data'!C:C,BM$6)+SUMIFS('Forecast Data'!H:H,'Forecast Data'!B:B,D163,'Forecast Data'!C:C,BJ$6))/4</f>
        <v>2.5</v>
      </c>
      <c r="CE163" s="12">
        <f>IFERROR((SUM(W163:Z163)-(SUMIFS('Forecast Data'!H:H,'Forecast Data'!B:B,D163,'Forecast Data'!C:C,BJ$6)+SUMIFS('Forecast Data'!H:H,'Forecast Data'!B:B,D163,'Forecast Data'!C:C,BK$6)+SUMIFS('Forecast Data'!H:H,'Forecast Data'!B:B,D163,'Forecast Data'!C:C,BL$6)+SUMIFS('Forecast Data'!H:H,'Forecast Data'!B:B,D163,'Forecast Data'!C:C,BM$6)))/(SUMIFS('Forecast Data'!H:H,'Forecast Data'!B:B,D163,'Forecast Data'!C:C,BJ$6)+SUMIFS('Forecast Data'!H:H,'Forecast Data'!B:B,D163,'Forecast Data'!C:C,BK$6)+SUMIFS('Forecast Data'!H:H,'Forecast Data'!B:B,D163,'Forecast Data'!C:C,BL$6)+SUMIFS('Forecast Data'!H:H,'Forecast Data'!B:B,D163,'Forecast Data'!C:C,BM$6)),"")</f>
        <v>15</v>
      </c>
      <c r="CF163" s="12">
        <f t="shared" si="22"/>
        <v>-2.5654247445478308E-6</v>
      </c>
      <c r="CG163" s="12">
        <f t="shared" si="23"/>
        <v>3.1439466955207921E-5</v>
      </c>
      <c r="CH163" s="13">
        <f t="shared" si="24"/>
        <v>-3.4004891699755749E-3</v>
      </c>
      <c r="CI163" s="13"/>
    </row>
    <row r="164" spans="1:87" ht="13.2">
      <c r="A164" s="1"/>
      <c r="B164" t="str">
        <f t="shared" si="51"/>
        <v>JWC</v>
      </c>
      <c r="D164" t="s">
        <v>197</v>
      </c>
      <c r="E164" s="11">
        <f>SUMIFS('Fin Data'!F:F,'Fin Data'!A:A,D164)</f>
        <v>0</v>
      </c>
      <c r="F164" s="11">
        <f>SUMIFS('Fin Data with 6 week hist'!I:I,'Fin Data with 6 week hist'!$A:$A,$D164)</f>
        <v>0</v>
      </c>
      <c r="G164" s="11">
        <f>SUMIFS('Fin Data with 6 week hist'!J:J,'Fin Data with 6 week hist'!$A:$A,$D164)</f>
        <v>0</v>
      </c>
      <c r="H164" s="11">
        <f>SUMIFS('Fin Data with 6 week hist'!K:K,'Fin Data with 6 week hist'!$A:$A,$D164)+SUMIFS('Unit Cancellations'!D:D,'Unit Cancellations'!$B:$B,$D164)</f>
        <v>0</v>
      </c>
      <c r="I164" s="11">
        <f>SUMIFS('Fin Data with 6 week hist'!L:L,'Fin Data with 6 week hist'!$A:$A,$D164)+SUMIFS('Unit Cancellations'!E:E,'Unit Cancellations'!$B:$B,$D164)</f>
        <v>0</v>
      </c>
      <c r="J164" s="11">
        <f>SUMIFS('Fin Data with 6 week hist'!M:M,'Fin Data with 6 week hist'!$A:$A,$D164)+SUMIFS('Unit Cancellations'!F:F,'Unit Cancellations'!$B:$B,$D164)</f>
        <v>0</v>
      </c>
      <c r="K164" s="11">
        <f>SUMIFS('Fin Data with 6 week hist'!N:N,'Fin Data with 6 week hist'!$A:$A,$D164)+SUMIFS('Unit Cancellations'!G:G,'Unit Cancellations'!$B:$B,$D164)</f>
        <v>0</v>
      </c>
      <c r="L164" s="11">
        <f>SUMIFS('Fin Data'!AN:AN,'Fin Data'!A:A,D164)</f>
        <v>0</v>
      </c>
      <c r="M164" s="12">
        <f>IFERROR(SUMIFS('Fin Data'!AO:AO,'Fin Data'!A:A,D164),"")</f>
        <v>0</v>
      </c>
      <c r="N164" s="1"/>
      <c r="O164" s="11">
        <f t="shared" si="12"/>
        <v>41</v>
      </c>
      <c r="P164" s="12" t="str">
        <f t="shared" si="13"/>
        <v/>
      </c>
      <c r="Q164" s="1"/>
      <c r="R164" s="11">
        <f t="shared" si="14"/>
        <v>41</v>
      </c>
      <c r="S164" s="12" t="str">
        <f t="shared" si="15"/>
        <v/>
      </c>
      <c r="T164" s="11">
        <f t="shared" si="16"/>
        <v>0</v>
      </c>
      <c r="U164" s="1" t="e">
        <f t="shared" si="52"/>
        <v>#REF!</v>
      </c>
      <c r="V164" s="1"/>
      <c r="W164" s="11">
        <f>SUMIFS('Forecast Data'!$D:$D,'Forecast Data'!$C:$C,W$6,'Forecast Data'!$B:$B,$D164)</f>
        <v>41</v>
      </c>
      <c r="X164" s="11">
        <f>SUMIFS('Forecast Data'!$D:$D,'Forecast Data'!$C:$C,X$6,'Forecast Data'!$B:$B,$D164)</f>
        <v>41</v>
      </c>
      <c r="Y164" s="11">
        <f>SUMIFS('Forecast Data'!$D:$D,'Forecast Data'!$C:$C,Y$6,'Forecast Data'!$B:$B,$D164)</f>
        <v>41</v>
      </c>
      <c r="Z164" s="11">
        <f>SUMIFS('Forecast Data'!$D:$D,'Forecast Data'!$C:$C,Z$6,'Forecast Data'!$B:$B,$D164)</f>
        <v>41</v>
      </c>
      <c r="AA164" s="11">
        <f>SUMIFS('Forecast Data'!$D:$D,'Forecast Data'!$C:$C,AA$6,'Forecast Data'!$B:$B,$D164)</f>
        <v>41</v>
      </c>
      <c r="AB164" s="11">
        <f>SUMIFS('Forecast Data'!$D:$D,'Forecast Data'!$C:$C,AB$6,'Forecast Data'!$B:$B,$D164)</f>
        <v>41</v>
      </c>
      <c r="AC164" s="11">
        <f>SUMIFS('Forecast Data'!$D:$D,'Forecast Data'!$C:$C,AC$6,'Forecast Data'!$B:$B,$D164)</f>
        <v>41</v>
      </c>
      <c r="AD164" s="11">
        <f>SUMIFS('Forecast Data'!$D:$D,'Forecast Data'!$C:$C,AD$6,'Forecast Data'!$B:$B,$D164)</f>
        <v>41</v>
      </c>
      <c r="AE164" s="11">
        <f>SUMIFS('Forecast Data'!$D:$D,'Forecast Data'!$C:$C,AE$6,'Forecast Data'!$B:$B,$D164)</f>
        <v>41</v>
      </c>
      <c r="AF164" s="11">
        <f>SUMIFS('Forecast Data'!$D:$D,'Forecast Data'!$C:$C,AF$6,'Forecast Data'!$B:$B,$D164)</f>
        <v>41</v>
      </c>
      <c r="AG164" s="11">
        <f>SUMIFS('Forecast Data'!$D:$D,'Forecast Data'!$C:$C,AG$6,'Forecast Data'!$B:$B,$D164)</f>
        <v>41</v>
      </c>
      <c r="AH164" s="11">
        <f>SUMIFS('Forecast Data'!$D:$D,'Forecast Data'!$C:$C,AH$6,'Forecast Data'!$B:$B,$D164)</f>
        <v>41</v>
      </c>
      <c r="AI164" s="1"/>
      <c r="AJ164" s="12" t="str">
        <f>IF(SUMIFS('Forecast Data'!$E:$E,'Forecast Data'!$C:$C,AJ$6,'Forecast Data'!$B:$B,$D164)=0,"",SUMIFS('Forecast Data'!$E:$E,'Forecast Data'!$C:$C,AJ$6,'Forecast Data'!$B:$B,$D164))</f>
        <v/>
      </c>
      <c r="AK164" s="12" t="str">
        <f>IF(SUMIFS('Forecast Data'!$E:$E,'Forecast Data'!$C:$C,AK$6,'Forecast Data'!$B:$B,$D164)=0,"",SUMIFS('Forecast Data'!$E:$E,'Forecast Data'!$C:$C,AK$6,'Forecast Data'!$B:$B,$D164))</f>
        <v/>
      </c>
      <c r="AL164" s="12" t="str">
        <f>IF(SUMIFS('Forecast Data'!$E:$E,'Forecast Data'!$C:$C,AL$6,'Forecast Data'!$B:$B,$D164)=0,"",SUMIFS('Forecast Data'!$E:$E,'Forecast Data'!$C:$C,AL$6,'Forecast Data'!$B:$B,$D164))</f>
        <v/>
      </c>
      <c r="AM164" s="12" t="str">
        <f>IF(SUMIFS('Forecast Data'!$E:$E,'Forecast Data'!$C:$C,AM$6,'Forecast Data'!$B:$B,$D164)=0,"",SUMIFS('Forecast Data'!$E:$E,'Forecast Data'!$C:$C,AM$6,'Forecast Data'!$B:$B,$D164))</f>
        <v/>
      </c>
      <c r="AN164" s="12" t="str">
        <f>IF(SUMIFS('Forecast Data'!$E:$E,'Forecast Data'!$C:$C,AN$6,'Forecast Data'!$B:$B,$D164)=0,"",SUMIFS('Forecast Data'!$E:$E,'Forecast Data'!$C:$C,AN$6,'Forecast Data'!$B:$B,$D164))</f>
        <v/>
      </c>
      <c r="AO164" s="12" t="str">
        <f>IF(SUMIFS('Forecast Data'!$E:$E,'Forecast Data'!$C:$C,AO$6,'Forecast Data'!$B:$B,$D164)=0,"",SUMIFS('Forecast Data'!$E:$E,'Forecast Data'!$C:$C,AO$6,'Forecast Data'!$B:$B,$D164))</f>
        <v/>
      </c>
      <c r="AP164" s="12" t="str">
        <f>IF(SUMIFS('Forecast Data'!$E:$E,'Forecast Data'!$C:$C,AP$6,'Forecast Data'!$B:$B,$D164)=0,"",SUMIFS('Forecast Data'!$E:$E,'Forecast Data'!$C:$C,AP$6,'Forecast Data'!$B:$B,$D164))</f>
        <v/>
      </c>
      <c r="AQ164" s="12" t="str">
        <f>IF(SUMIFS('Forecast Data'!$E:$E,'Forecast Data'!$C:$C,AQ$6,'Forecast Data'!$B:$B,$D164)=0,"",SUMIFS('Forecast Data'!$E:$E,'Forecast Data'!$C:$C,AQ$6,'Forecast Data'!$B:$B,$D164))</f>
        <v/>
      </c>
      <c r="AR164" s="12" t="str">
        <f>IF(SUMIFS('Forecast Data'!$E:$E,'Forecast Data'!$C:$C,AR$6,'Forecast Data'!$B:$B,$D164)=0,"",SUMIFS('Forecast Data'!$E:$E,'Forecast Data'!$C:$C,AR$6,'Forecast Data'!$B:$B,$D164))</f>
        <v/>
      </c>
      <c r="AS164" s="12" t="str">
        <f>IF(SUMIFS('Forecast Data'!$E:$E,'Forecast Data'!$C:$C,AS$6,'Forecast Data'!$B:$B,$D164)=0,"",SUMIFS('Forecast Data'!$E:$E,'Forecast Data'!$C:$C,AS$6,'Forecast Data'!$B:$B,$D164))</f>
        <v/>
      </c>
      <c r="AT164" s="12" t="str">
        <f>IF(SUMIFS('Forecast Data'!$E:$E,'Forecast Data'!$C:$C,AT$6,'Forecast Data'!$B:$B,$D164)=0,"",SUMIFS('Forecast Data'!$E:$E,'Forecast Data'!$C:$C,AT$6,'Forecast Data'!$B:$B,$D164))</f>
        <v/>
      </c>
      <c r="AU164" s="12" t="str">
        <f>IF(SUMIFS('Forecast Data'!$E:$E,'Forecast Data'!$C:$C,AU$6,'Forecast Data'!$B:$B,$D164)=0,"",SUMIFS('Forecast Data'!$E:$E,'Forecast Data'!$C:$C,AU$6,'Forecast Data'!$B:$B,$D164))</f>
        <v/>
      </c>
      <c r="AV164" s="1"/>
      <c r="AW164" s="11">
        <f>SUMIFS('OP Units'!E:E,'OP Units'!$A:$A,$D164)</f>
        <v>0</v>
      </c>
      <c r="AX164" s="11">
        <f>SUMIFS('OP Units'!F:F,'OP Units'!$A:$A,$D164)</f>
        <v>0</v>
      </c>
      <c r="AY164" s="11">
        <f>SUMIFS('OP Units'!G:G,'OP Units'!$A:$A,$D164)</f>
        <v>0</v>
      </c>
      <c r="AZ164" s="11">
        <f>SUMIFS('OP Units'!H:H,'OP Units'!$A:$A,$D164)</f>
        <v>0</v>
      </c>
      <c r="BA164" s="11">
        <f>SUMIFS('OP Units'!I:I,'OP Units'!$A:$A,$D164)</f>
        <v>0</v>
      </c>
      <c r="BB164" s="11">
        <f>SUMIFS('OP Units'!J:J,'OP Units'!$A:$A,$D164)</f>
        <v>0</v>
      </c>
      <c r="BC164" s="11">
        <f>SUMIFS('OP Units'!K:K,'OP Units'!$A:$A,$D164)</f>
        <v>0</v>
      </c>
      <c r="BD164" s="11">
        <f>SUMIFS('OP Units'!L:L,'OP Units'!$A:$A,$D164)</f>
        <v>0</v>
      </c>
      <c r="BE164" s="11">
        <f>SUMIFS('OP Units'!M:M,'OP Units'!$A:$A,$D164)</f>
        <v>0</v>
      </c>
      <c r="BF164" s="11">
        <f>SUMIFS('OP Units'!N:N,'OP Units'!$A:$A,$D164)</f>
        <v>0</v>
      </c>
      <c r="BG164" s="11">
        <f>SUMIFS('OP Units'!O:O,'OP Units'!$A:$A,$D164)</f>
        <v>0</v>
      </c>
      <c r="BH164" s="11">
        <f>SUMIFS('OP Units'!P:P,'OP Units'!$A:$A,$D164)</f>
        <v>0</v>
      </c>
      <c r="BI164" s="1"/>
      <c r="BJ164" s="12" t="str">
        <f>IFERROR((SUMIFS('OP Units'!E:E,'OP Units'!$A:$A,$D164)-SUMIFS('Forecast Data'!$H:$H,'Forecast Data'!$C:$C,BJ$6,'Forecast Data'!$B:$B,$D164))/SUMIFS('Forecast Data'!$H:$H,'Forecast Data'!$C:$C,BJ$6,'Forecast Data'!$B:$B,$D164),"")</f>
        <v/>
      </c>
      <c r="BK164" s="12" t="str">
        <f>IFERROR((SUMIFS('OP Units'!F:F,'OP Units'!$A:$A,$D164)-SUMIFS('Forecast Data'!$H:$H,'Forecast Data'!$C:$C,BK$6,'Forecast Data'!$B:$B,$D164))/SUMIFS('Forecast Data'!$H:$H,'Forecast Data'!$C:$C,BK$6,'Forecast Data'!$B:$B,$D164),"")</f>
        <v/>
      </c>
      <c r="BL164" s="12" t="str">
        <f>IFERROR((SUMIFS('OP Units'!G:G,'OP Units'!$A:$A,$D164)-SUMIFS('Forecast Data'!$H:$H,'Forecast Data'!$C:$C,BL$6,'Forecast Data'!$B:$B,$D164))/SUMIFS('Forecast Data'!$H:$H,'Forecast Data'!$C:$C,BL$6,'Forecast Data'!$B:$B,$D164),"")</f>
        <v/>
      </c>
      <c r="BM164" s="12" t="str">
        <f>IFERROR((SUMIFS('OP Units'!H:H,'OP Units'!$A:$A,$D164)-SUMIFS('Forecast Data'!$H:$H,'Forecast Data'!$C:$C,BM$6,'Forecast Data'!$B:$B,$D164))/SUMIFS('Forecast Data'!$H:$H,'Forecast Data'!$C:$C,BM$6,'Forecast Data'!$B:$B,$D164),"")</f>
        <v/>
      </c>
      <c r="BN164" s="12" t="str">
        <f>IFERROR((SUMIFS('OP Units'!I:I,'OP Units'!$A:$A,$D164)-SUMIFS('Forecast Data'!$H:$H,'Forecast Data'!$C:$C,BN$6,'Forecast Data'!$B:$B,$D164))/SUMIFS('Forecast Data'!$H:$H,'Forecast Data'!$C:$C,BN$6,'Forecast Data'!$B:$B,$D164),"")</f>
        <v/>
      </c>
      <c r="BO164" s="12" t="str">
        <f>IFERROR((SUMIFS('OP Units'!J:J,'OP Units'!$A:$A,$D164)-SUMIFS('Forecast Data'!$H:$H,'Forecast Data'!$C:$C,BO$6,'Forecast Data'!$B:$B,$D164))/SUMIFS('Forecast Data'!$H:$H,'Forecast Data'!$C:$C,BO$6,'Forecast Data'!$B:$B,$D164),"")</f>
        <v/>
      </c>
      <c r="BP164" s="12" t="str">
        <f>IFERROR((SUMIFS('OP Units'!K:K,'OP Units'!$A:$A,$D164)-SUMIFS('Forecast Data'!$H:$H,'Forecast Data'!$C:$C,BP$6,'Forecast Data'!$B:$B,$D164))/SUMIFS('Forecast Data'!$H:$H,'Forecast Data'!$C:$C,BP$6,'Forecast Data'!$B:$B,$D164),"")</f>
        <v/>
      </c>
      <c r="BQ164" s="12" t="str">
        <f>IFERROR((SUMIFS('OP Units'!L:L,'OP Units'!$A:$A,$D164)-SUMIFS('Forecast Data'!$H:$H,'Forecast Data'!$C:$C,BQ$6,'Forecast Data'!$B:$B,$D164))/SUMIFS('Forecast Data'!$H:$H,'Forecast Data'!$C:$C,BQ$6,'Forecast Data'!$B:$B,$D164),"")</f>
        <v/>
      </c>
      <c r="BR164" s="12" t="str">
        <f>IFERROR((SUMIFS('OP Units'!M:M,'OP Units'!$A:$A,$D164)-SUMIFS('Forecast Data'!$H:$H,'Forecast Data'!$C:$C,BR$6,'Forecast Data'!$B:$B,$D164))/SUMIFS('Forecast Data'!$H:$H,'Forecast Data'!$C:$C,BR$6,'Forecast Data'!$B:$B,$D164),"")</f>
        <v/>
      </c>
      <c r="BS164" s="12" t="str">
        <f>IFERROR((SUMIFS('OP Units'!N:N,'OP Units'!$A:$A,$D164)-SUMIFS('Forecast Data'!$H:$H,'Forecast Data'!$C:$C,BS$6,'Forecast Data'!$B:$B,$D164))/SUMIFS('Forecast Data'!$H:$H,'Forecast Data'!$C:$C,BS$6,'Forecast Data'!$B:$B,$D164),"")</f>
        <v/>
      </c>
      <c r="BT164" s="12" t="str">
        <f>IFERROR((SUMIFS('OP Units'!O:O,'OP Units'!$A:$A,$D164)-SUMIFS('Forecast Data'!$H:$H,'Forecast Data'!$C:$C,BT$6,'Forecast Data'!$B:$B,$D164))/SUMIFS('Forecast Data'!$H:$H,'Forecast Data'!$C:$C,BT$6,'Forecast Data'!$B:$B,$D164),"")</f>
        <v/>
      </c>
      <c r="BU164" s="12" t="str">
        <f>IFERROR((SUMIFS('OP Units'!P:P,'OP Units'!$A:$A,$D164)-SUMIFS('Forecast Data'!$H:$H,'Forecast Data'!$C:$C,BU$6,'Forecast Data'!$B:$B,$D164))/SUMIFS('Forecast Data'!$H:$H,'Forecast Data'!$C:$C,BU$6,'Forecast Data'!$B:$B,$D164),"")</f>
        <v/>
      </c>
      <c r="BV164" s="12"/>
      <c r="BW164" s="11">
        <f>(SUMIFS('Forecast Data'!H:H,'Forecast Data'!B:B,D164,'Forecast Data'!C:C,BK$6)+SUMIFS('Forecast Data'!H:H,'Forecast Data'!B:B,D164,'Forecast Data'!C:C,BL$6)+SUMIFS('Forecast Data'!H:H,'Forecast Data'!B:B,D164,'Forecast Data'!C:C,BM$6)+SUMIFS('Forecast Data'!H:H,'Forecast Data'!B:B,D164,'Forecast Data'!C:C,BN$6)+SUMIFS('Forecast Data'!H:H,'Forecast Data'!B:B,D164,'Forecast Data'!C:C,BO$6)+SUMIFS('Forecast Data'!H:H,'Forecast Data'!B:B,D164,'Forecast Data'!C:C,BP$6)+SUMIFS('Forecast Data'!H:H,'Forecast Data'!B:B,D164,'Forecast Data'!C:C,BQ$6)+SUMIFS('Forecast Data'!H:H,'Forecast Data'!B:B,D164,'Forecast Data'!C:C,BJ$6))/8</f>
        <v>0</v>
      </c>
      <c r="BX164" s="12" t="str">
        <f>IFERROR((SUM(W164:AD164)-(SUMIFS('Forecast Data'!H:H,'Forecast Data'!B:B,B164,'Forecast Data'!C:C,BJ$6)+SUMIFS('Forecast Data'!H:H,'Forecast Data'!B:B,B164,'Forecast Data'!C:C,BK$6)+SUMIFS('Forecast Data'!H:H,'Forecast Data'!B:B,B164,'Forecast Data'!C:C,BL$6)+SUMIFS('Forecast Data'!H:H,'Forecast Data'!B:B,B164,'Forecast Data'!C:C,BM$6)+SUMIFS('Forecast Data'!H:H,'Forecast Data'!B:B,B164,'Forecast Data'!C:C,BN$6)+SUMIFS('Forecast Data'!H:H,'Forecast Data'!B:B,B164,'Forecast Data'!C:C,BO$6)+SUMIFS('Forecast Data'!H:H,'Forecast Data'!B:B,B164,'Forecast Data'!C:C,BP$6)+SUMIFS('Forecast Data'!H:H,'Forecast Data'!B:B,B164,'Forecast Data'!C:C,BQ$6)))/(SUMIFS('Forecast Data'!H:H,'Forecast Data'!B:B,B164,'Forecast Data'!C:C,BJ$6)+SUMIFS('Forecast Data'!H:H,'Forecast Data'!B:B,B164,'Forecast Data'!C:C,BK$6)+SUMIFS('Forecast Data'!H:H,'Forecast Data'!B:B,B164,'Forecast Data'!C:C,BL$6)+SUMIFS('Forecast Data'!H:H,'Forecast Data'!B:B,B164,'Forecast Data'!C:C,BM$6)+SUMIFS('Forecast Data'!H:H,'Forecast Data'!B:B,B164,'Forecast Data'!C:C,BN$6)+SUMIFS('Forecast Data'!H:H,'Forecast Data'!B:B,B164,'Forecast Data'!C:C,BO$6)+SUMIFS('Forecast Data'!H:H,'Forecast Data'!B:B,B164,'Forecast Data'!C:C,BP$6)+SUMIFS('Forecast Data'!H:H,'Forecast Data'!B:B,B164,'Forecast Data'!C:C,BQ$6)),"")</f>
        <v/>
      </c>
      <c r="BY164" s="12">
        <f t="shared" si="18"/>
        <v>0</v>
      </c>
      <c r="BZ164" s="16">
        <f t="shared" si="19"/>
        <v>3.3714260004217249E-5</v>
      </c>
      <c r="CA164" s="13">
        <f t="shared" si="20"/>
        <v>-3.371426000421725E-3</v>
      </c>
      <c r="CB164" s="12">
        <f t="shared" si="21"/>
        <v>3.3714260004217249E-5</v>
      </c>
      <c r="CC164" s="12"/>
      <c r="CD164" s="11">
        <f>(SUMIFS('Forecast Data'!H:H,'Forecast Data'!B:B,D164,'Forecast Data'!C:C,BK$6)+SUMIFS('Forecast Data'!H:H,'Forecast Data'!B:B,D164,'Forecast Data'!C:C,BL$6)+SUMIFS('Forecast Data'!H:H,'Forecast Data'!B:B,D164,'Forecast Data'!C:C,BM$6)+SUMIFS('Forecast Data'!H:H,'Forecast Data'!B:B,D164,'Forecast Data'!C:C,BJ$6))/4</f>
        <v>0</v>
      </c>
      <c r="CE164" s="12" t="str">
        <f>IFERROR((SUM(W164:Z164)-(SUMIFS('Forecast Data'!H:H,'Forecast Data'!B:B,D164,'Forecast Data'!C:C,BJ$6)+SUMIFS('Forecast Data'!H:H,'Forecast Data'!B:B,D164,'Forecast Data'!C:C,BK$6)+SUMIFS('Forecast Data'!H:H,'Forecast Data'!B:B,D164,'Forecast Data'!C:C,BL$6)+SUMIFS('Forecast Data'!H:H,'Forecast Data'!B:B,D164,'Forecast Data'!C:C,BM$6)))/(SUMIFS('Forecast Data'!H:H,'Forecast Data'!B:B,D164,'Forecast Data'!C:C,BJ$6)+SUMIFS('Forecast Data'!H:H,'Forecast Data'!B:B,D164,'Forecast Data'!C:C,BK$6)+SUMIFS('Forecast Data'!H:H,'Forecast Data'!B:B,D164,'Forecast Data'!C:C,BL$6)+SUMIFS('Forecast Data'!H:H,'Forecast Data'!B:B,D164,'Forecast Data'!C:C,BM$6)),"")</f>
        <v/>
      </c>
      <c r="CF164" s="12">
        <f t="shared" si="22"/>
        <v>0</v>
      </c>
      <c r="CG164" s="12">
        <f t="shared" si="23"/>
        <v>3.4373817204360657E-5</v>
      </c>
      <c r="CH164" s="13">
        <f t="shared" si="24"/>
        <v>-3.4373817204360656E-3</v>
      </c>
      <c r="CI164" s="13"/>
    </row>
    <row r="165" spans="1:87" ht="13.2">
      <c r="A165" s="1"/>
      <c r="B165" t="str">
        <f t="shared" si="51"/>
        <v>AirCat</v>
      </c>
      <c r="D165" t="s">
        <v>198</v>
      </c>
      <c r="E165" s="11">
        <f>SUMIFS('Fin Data'!F:F,'Fin Data'!A:A,D165)</f>
        <v>178</v>
      </c>
      <c r="F165" s="11">
        <f>SUMIFS('Fin Data with 6 week hist'!I:I,'Fin Data with 6 week hist'!$A:$A,$D165)</f>
        <v>117</v>
      </c>
      <c r="G165" s="11">
        <f>SUMIFS('Fin Data with 6 week hist'!J:J,'Fin Data with 6 week hist'!$A:$A,$D165)</f>
        <v>165</v>
      </c>
      <c r="H165" s="11">
        <f>SUMIFS('Fin Data with 6 week hist'!K:K,'Fin Data with 6 week hist'!$A:$A,$D165)+SUMIFS('Unit Cancellations'!D:D,'Unit Cancellations'!$B:$B,$D165)</f>
        <v>127</v>
      </c>
      <c r="I165" s="11">
        <f>SUMIFS('Fin Data with 6 week hist'!L:L,'Fin Data with 6 week hist'!$A:$A,$D165)+SUMIFS('Unit Cancellations'!E:E,'Unit Cancellations'!$B:$B,$D165)</f>
        <v>149</v>
      </c>
      <c r="J165" s="11">
        <f>SUMIFS('Fin Data with 6 week hist'!M:M,'Fin Data with 6 week hist'!$A:$A,$D165)+SUMIFS('Unit Cancellations'!F:F,'Unit Cancellations'!$B:$B,$D165)</f>
        <v>125</v>
      </c>
      <c r="K165" s="11">
        <f>SUMIFS('Fin Data with 6 week hist'!N:N,'Fin Data with 6 week hist'!$A:$A,$D165)+SUMIFS('Unit Cancellations'!G:G,'Unit Cancellations'!$B:$B,$D165)</f>
        <v>99</v>
      </c>
      <c r="L165" s="11">
        <f>SUMIFS('Fin Data'!AN:AN,'Fin Data'!A:A,D165)</f>
        <v>130.83333333333334</v>
      </c>
      <c r="M165" s="12">
        <f>IFERROR(SUMIFS('Fin Data'!AO:AO,'Fin Data'!A:A,D165),"")</f>
        <v>-0.26498127340823963</v>
      </c>
      <c r="N165" s="1"/>
      <c r="O165" s="11">
        <f t="shared" si="12"/>
        <v>112.25</v>
      </c>
      <c r="P165" s="12">
        <f t="shared" si="13"/>
        <v>-8.3673469387755106E-2</v>
      </c>
      <c r="Q165" s="1"/>
      <c r="R165" s="11">
        <f t="shared" si="14"/>
        <v>113.125</v>
      </c>
      <c r="S165" s="12">
        <f t="shared" si="15"/>
        <v>-5.1362683438155136E-2</v>
      </c>
      <c r="T165" s="11">
        <f t="shared" si="16"/>
        <v>157.125</v>
      </c>
      <c r="U165" s="1" t="e">
        <f t="shared" si="52"/>
        <v>#REF!</v>
      </c>
      <c r="V165" s="1"/>
      <c r="W165" s="11">
        <f>SUMIFS('Forecast Data'!$D:$D,'Forecast Data'!$C:$C,W$6,'Forecast Data'!$B:$B,$D165)</f>
        <v>114</v>
      </c>
      <c r="X165" s="11">
        <f>SUMIFS('Forecast Data'!$D:$D,'Forecast Data'!$C:$C,X$6,'Forecast Data'!$B:$B,$D165)</f>
        <v>110</v>
      </c>
      <c r="Y165" s="11">
        <f>SUMIFS('Forecast Data'!$D:$D,'Forecast Data'!$C:$C,Y$6,'Forecast Data'!$B:$B,$D165)</f>
        <v>113</v>
      </c>
      <c r="Z165" s="11">
        <f>SUMIFS('Forecast Data'!$D:$D,'Forecast Data'!$C:$C,Z$6,'Forecast Data'!$B:$B,$D165)</f>
        <v>112</v>
      </c>
      <c r="AA165" s="11">
        <f>SUMIFS('Forecast Data'!$D:$D,'Forecast Data'!$C:$C,AA$6,'Forecast Data'!$B:$B,$D165)</f>
        <v>115</v>
      </c>
      <c r="AB165" s="11">
        <f>SUMIFS('Forecast Data'!$D:$D,'Forecast Data'!$C:$C,AB$6,'Forecast Data'!$B:$B,$D165)</f>
        <v>113</v>
      </c>
      <c r="AC165" s="11">
        <f>SUMIFS('Forecast Data'!$D:$D,'Forecast Data'!$C:$C,AC$6,'Forecast Data'!$B:$B,$D165)</f>
        <v>116</v>
      </c>
      <c r="AD165" s="11">
        <f>SUMIFS('Forecast Data'!$D:$D,'Forecast Data'!$C:$C,AD$6,'Forecast Data'!$B:$B,$D165)</f>
        <v>112</v>
      </c>
      <c r="AE165" s="11">
        <f>SUMIFS('Forecast Data'!$D:$D,'Forecast Data'!$C:$C,AE$6,'Forecast Data'!$B:$B,$D165)</f>
        <v>147</v>
      </c>
      <c r="AF165" s="11">
        <f>SUMIFS('Forecast Data'!$D:$D,'Forecast Data'!$C:$C,AF$6,'Forecast Data'!$B:$B,$D165)</f>
        <v>154</v>
      </c>
      <c r="AG165" s="11">
        <f>SUMIFS('Forecast Data'!$D:$D,'Forecast Data'!$C:$C,AG$6,'Forecast Data'!$B:$B,$D165)</f>
        <v>154</v>
      </c>
      <c r="AH165" s="11">
        <f>SUMIFS('Forecast Data'!$D:$D,'Forecast Data'!$C:$C,AH$6,'Forecast Data'!$B:$B,$D165)</f>
        <v>155</v>
      </c>
      <c r="AI165" s="1"/>
      <c r="AJ165" s="12">
        <f>IF(SUMIFS('Forecast Data'!$E:$E,'Forecast Data'!$C:$C,AJ$6,'Forecast Data'!$B:$B,$D165)=0,"",SUMIFS('Forecast Data'!$E:$E,'Forecast Data'!$C:$C,AJ$6,'Forecast Data'!$B:$B,$D165))</f>
        <v>0.05</v>
      </c>
      <c r="AK165" s="12">
        <f>IF(SUMIFS('Forecast Data'!$E:$E,'Forecast Data'!$C:$C,AK$6,'Forecast Data'!$B:$B,$D165)=0,"",SUMIFS('Forecast Data'!$E:$E,'Forecast Data'!$C:$C,AK$6,'Forecast Data'!$B:$B,$D165))</f>
        <v>-0.12</v>
      </c>
      <c r="AL165" s="12">
        <f>IF(SUMIFS('Forecast Data'!$E:$E,'Forecast Data'!$C:$C,AL$6,'Forecast Data'!$B:$B,$D165)=0,"",SUMIFS('Forecast Data'!$E:$E,'Forecast Data'!$C:$C,AL$6,'Forecast Data'!$B:$B,$D165))</f>
        <v>-0.21</v>
      </c>
      <c r="AM165" s="12">
        <f>IF(SUMIFS('Forecast Data'!$E:$E,'Forecast Data'!$C:$C,AM$6,'Forecast Data'!$B:$B,$D165)=0,"",SUMIFS('Forecast Data'!$E:$E,'Forecast Data'!$C:$C,AM$6,'Forecast Data'!$B:$B,$D165))</f>
        <v>-0.02</v>
      </c>
      <c r="AN165" s="12" t="str">
        <f>IF(SUMIFS('Forecast Data'!$E:$E,'Forecast Data'!$C:$C,AN$6,'Forecast Data'!$B:$B,$D165)=0,"",SUMIFS('Forecast Data'!$E:$E,'Forecast Data'!$C:$C,AN$6,'Forecast Data'!$B:$B,$D165))</f>
        <v/>
      </c>
      <c r="AO165" s="12">
        <f>IF(SUMIFS('Forecast Data'!$E:$E,'Forecast Data'!$C:$C,AO$6,'Forecast Data'!$B:$B,$D165)=0,"",SUMIFS('Forecast Data'!$E:$E,'Forecast Data'!$C:$C,AO$6,'Forecast Data'!$B:$B,$D165))</f>
        <v>-0.1</v>
      </c>
      <c r="AP165" s="12">
        <f>IF(SUMIFS('Forecast Data'!$E:$E,'Forecast Data'!$C:$C,AP$6,'Forecast Data'!$B:$B,$D165)=0,"",SUMIFS('Forecast Data'!$E:$E,'Forecast Data'!$C:$C,AP$6,'Forecast Data'!$B:$B,$D165))</f>
        <v>-0.23</v>
      </c>
      <c r="AQ165" s="12">
        <f>IF(SUMIFS('Forecast Data'!$E:$E,'Forecast Data'!$C:$C,AQ$6,'Forecast Data'!$B:$B,$D165)=0,"",SUMIFS('Forecast Data'!$E:$E,'Forecast Data'!$C:$C,AQ$6,'Forecast Data'!$B:$B,$D165))</f>
        <v>0.53</v>
      </c>
      <c r="AR165" s="12">
        <f>IF(SUMIFS('Forecast Data'!$E:$E,'Forecast Data'!$C:$C,AR$6,'Forecast Data'!$B:$B,$D165)=0,"",SUMIFS('Forecast Data'!$E:$E,'Forecast Data'!$C:$C,AR$6,'Forecast Data'!$B:$B,$D165))</f>
        <v>0.34</v>
      </c>
      <c r="AS165" s="12">
        <f>IF(SUMIFS('Forecast Data'!$E:$E,'Forecast Data'!$C:$C,AS$6,'Forecast Data'!$B:$B,$D165)=0,"",SUMIFS('Forecast Data'!$E:$E,'Forecast Data'!$C:$C,AS$6,'Forecast Data'!$B:$B,$D165))</f>
        <v>0.28999999999999998</v>
      </c>
      <c r="AT165" s="12">
        <f>IF(SUMIFS('Forecast Data'!$E:$E,'Forecast Data'!$C:$C,AT$6,'Forecast Data'!$B:$B,$D165)=0,"",SUMIFS('Forecast Data'!$E:$E,'Forecast Data'!$C:$C,AT$6,'Forecast Data'!$B:$B,$D165))</f>
        <v>0.43</v>
      </c>
      <c r="AU165" s="12">
        <f>IF(SUMIFS('Forecast Data'!$E:$E,'Forecast Data'!$C:$C,AU$6,'Forecast Data'!$B:$B,$D165)=0,"",SUMIFS('Forecast Data'!$E:$E,'Forecast Data'!$C:$C,AU$6,'Forecast Data'!$B:$B,$D165))</f>
        <v>0.71</v>
      </c>
      <c r="AV165" s="1"/>
      <c r="AW165" s="11">
        <f>SUMIFS('OP Units'!E:E,'OP Units'!$A:$A,$D165)</f>
        <v>113</v>
      </c>
      <c r="AX165" s="11">
        <f>SUMIFS('OP Units'!F:F,'OP Units'!$A:$A,$D165)</f>
        <v>82</v>
      </c>
      <c r="AY165" s="11">
        <f>SUMIFS('OP Units'!G:G,'OP Units'!$A:$A,$D165)</f>
        <v>159</v>
      </c>
      <c r="AZ165" s="11">
        <f>SUMIFS('OP Units'!H:H,'OP Units'!$A:$A,$D165)</f>
        <v>163</v>
      </c>
      <c r="BA165" s="11">
        <f>SUMIFS('OP Units'!I:I,'OP Units'!$A:$A,$D165)</f>
        <v>166</v>
      </c>
      <c r="BB165" s="11">
        <f>SUMIFS('OP Units'!J:J,'OP Units'!$A:$A,$D165)</f>
        <v>153</v>
      </c>
      <c r="BC165" s="11">
        <f>SUMIFS('OP Units'!K:K,'OP Units'!$A:$A,$D165)</f>
        <v>257</v>
      </c>
      <c r="BD165" s="11">
        <f>SUMIFS('OP Units'!L:L,'OP Units'!$A:$A,$D165)</f>
        <v>164</v>
      </c>
      <c r="BE165" s="11">
        <f>SUMIFS('OP Units'!M:M,'OP Units'!$A:$A,$D165)</f>
        <v>124</v>
      </c>
      <c r="BF165" s="11">
        <f>SUMIFS('OP Units'!N:N,'OP Units'!$A:$A,$D165)</f>
        <v>98</v>
      </c>
      <c r="BG165" s="11">
        <f>SUMIFS('OP Units'!O:O,'OP Units'!$A:$A,$D165)</f>
        <v>129</v>
      </c>
      <c r="BH165" s="11">
        <f>SUMIFS('OP Units'!P:P,'OP Units'!$A:$A,$D165)</f>
        <v>153</v>
      </c>
      <c r="BI165" s="1"/>
      <c r="BJ165" s="12">
        <f>IFERROR((SUMIFS('OP Units'!E:E,'OP Units'!$A:$A,$D165)-SUMIFS('Forecast Data'!$H:$H,'Forecast Data'!$C:$C,BJ$6,'Forecast Data'!$B:$B,$D165))/SUMIFS('Forecast Data'!$H:$H,'Forecast Data'!$C:$C,BJ$6,'Forecast Data'!$B:$B,$D165),"")</f>
        <v>4.6296296296296294E-2</v>
      </c>
      <c r="BK165" s="12">
        <f>IFERROR((SUMIFS('OP Units'!F:F,'OP Units'!$A:$A,$D165)-SUMIFS('Forecast Data'!$H:$H,'Forecast Data'!$C:$C,BK$6,'Forecast Data'!$B:$B,$D165))/SUMIFS('Forecast Data'!$H:$H,'Forecast Data'!$C:$C,BK$6,'Forecast Data'!$B:$B,$D165),"")</f>
        <v>-0.34920634920634919</v>
      </c>
      <c r="BL165" s="12">
        <f>IFERROR((SUMIFS('OP Units'!G:G,'OP Units'!$A:$A,$D165)-SUMIFS('Forecast Data'!$H:$H,'Forecast Data'!$C:$C,BL$6,'Forecast Data'!$B:$B,$D165))/SUMIFS('Forecast Data'!$H:$H,'Forecast Data'!$C:$C,BL$6,'Forecast Data'!$B:$B,$D165),"")</f>
        <v>0.11971830985915492</v>
      </c>
      <c r="BM165" s="12">
        <f>IFERROR((SUMIFS('OP Units'!H:H,'OP Units'!$A:$A,$D165)-SUMIFS('Forecast Data'!$H:$H,'Forecast Data'!$C:$C,BM$6,'Forecast Data'!$B:$B,$D165))/SUMIFS('Forecast Data'!$H:$H,'Forecast Data'!$C:$C,BM$6,'Forecast Data'!$B:$B,$D165),"")</f>
        <v>0.42982456140350878</v>
      </c>
      <c r="BN165" s="12">
        <f>IFERROR((SUMIFS('OP Units'!I:I,'OP Units'!$A:$A,$D165)-SUMIFS('Forecast Data'!$H:$H,'Forecast Data'!$C:$C,BN$6,'Forecast Data'!$B:$B,$D165))/SUMIFS('Forecast Data'!$H:$H,'Forecast Data'!$C:$C,BN$6,'Forecast Data'!$B:$B,$D165),"")</f>
        <v>0.44347826086956521</v>
      </c>
      <c r="BO165" s="12">
        <f>IFERROR((SUMIFS('OP Units'!J:J,'OP Units'!$A:$A,$D165)-SUMIFS('Forecast Data'!$H:$H,'Forecast Data'!$C:$C,BO$6,'Forecast Data'!$B:$B,$D165))/SUMIFS('Forecast Data'!$H:$H,'Forecast Data'!$C:$C,BO$6,'Forecast Data'!$B:$B,$D165),"")</f>
        <v>0.224</v>
      </c>
      <c r="BP165" s="12">
        <f>IFERROR((SUMIFS('OP Units'!K:K,'OP Units'!$A:$A,$D165)-SUMIFS('Forecast Data'!$H:$H,'Forecast Data'!$C:$C,BP$6,'Forecast Data'!$B:$B,$D165))/SUMIFS('Forecast Data'!$H:$H,'Forecast Data'!$C:$C,BP$6,'Forecast Data'!$B:$B,$D165),"")</f>
        <v>0.70198675496688745</v>
      </c>
      <c r="BQ165" s="12">
        <f>IFERROR((SUMIFS('OP Units'!L:L,'OP Units'!$A:$A,$D165)-SUMIFS('Forecast Data'!$H:$H,'Forecast Data'!$C:$C,BQ$6,'Forecast Data'!$B:$B,$D165))/SUMIFS('Forecast Data'!$H:$H,'Forecast Data'!$C:$C,BQ$6,'Forecast Data'!$B:$B,$D165),"")</f>
        <v>1.2465753424657535</v>
      </c>
      <c r="BR165" s="12">
        <f>IFERROR((SUMIFS('OP Units'!M:M,'OP Units'!$A:$A,$D165)-SUMIFS('Forecast Data'!$H:$H,'Forecast Data'!$C:$C,BR$6,'Forecast Data'!$B:$B,$D165))/SUMIFS('Forecast Data'!$H:$H,'Forecast Data'!$C:$C,BR$6,'Forecast Data'!$B:$B,$D165),"")</f>
        <v>0.12727272727272726</v>
      </c>
      <c r="BS165" s="12">
        <f>IFERROR((SUMIFS('OP Units'!N:N,'OP Units'!$A:$A,$D165)-SUMIFS('Forecast Data'!$H:$H,'Forecast Data'!$C:$C,BS$6,'Forecast Data'!$B:$B,$D165))/SUMIFS('Forecast Data'!$H:$H,'Forecast Data'!$C:$C,BS$6,'Forecast Data'!$B:$B,$D165),"")</f>
        <v>-0.17647058823529413</v>
      </c>
      <c r="BT165" s="12">
        <f>IFERROR((SUMIFS('OP Units'!O:O,'OP Units'!$A:$A,$D165)-SUMIFS('Forecast Data'!$H:$H,'Forecast Data'!$C:$C,BT$6,'Forecast Data'!$B:$B,$D165))/SUMIFS('Forecast Data'!$H:$H,'Forecast Data'!$C:$C,BT$6,'Forecast Data'!$B:$B,$D165),"")</f>
        <v>0.19444444444444445</v>
      </c>
      <c r="BU165" s="12">
        <f>IFERROR((SUMIFS('OP Units'!P:P,'OP Units'!$A:$A,$D165)-SUMIFS('Forecast Data'!$H:$H,'Forecast Data'!$C:$C,BU$6,'Forecast Data'!$B:$B,$D165))/SUMIFS('Forecast Data'!$H:$H,'Forecast Data'!$C:$C,BU$6,'Forecast Data'!$B:$B,$D165),"")</f>
        <v>0.68131868131868134</v>
      </c>
      <c r="BV165" s="12"/>
      <c r="BW165" s="11">
        <f>(SUMIFS('Forecast Data'!H:H,'Forecast Data'!B:B,D165,'Forecast Data'!C:C,BK$6)+SUMIFS('Forecast Data'!H:H,'Forecast Data'!B:B,D165,'Forecast Data'!C:C,BL$6)+SUMIFS('Forecast Data'!H:H,'Forecast Data'!B:B,D165,'Forecast Data'!C:C,BM$6)+SUMIFS('Forecast Data'!H:H,'Forecast Data'!B:B,D165,'Forecast Data'!C:C,BN$6)+SUMIFS('Forecast Data'!H:H,'Forecast Data'!B:B,D165,'Forecast Data'!C:C,BO$6)+SUMIFS('Forecast Data'!H:H,'Forecast Data'!B:B,D165,'Forecast Data'!C:C,BP$6)+SUMIFS('Forecast Data'!H:H,'Forecast Data'!B:B,D165,'Forecast Data'!C:C,BQ$6)+SUMIFS('Forecast Data'!H:H,'Forecast Data'!B:B,D165,'Forecast Data'!C:C,BJ$6))/8</f>
        <v>119.25</v>
      </c>
      <c r="BX165" s="12">
        <f>IFERROR((SUM(W165:AD165)-(SUMIFS('Forecast Data'!H:H,'Forecast Data'!B:B,B165,'Forecast Data'!C:C,BJ$6)+SUMIFS('Forecast Data'!H:H,'Forecast Data'!B:B,B165,'Forecast Data'!C:C,BK$6)+SUMIFS('Forecast Data'!H:H,'Forecast Data'!B:B,B165,'Forecast Data'!C:C,BL$6)+SUMIFS('Forecast Data'!H:H,'Forecast Data'!B:B,B165,'Forecast Data'!C:C,BM$6)+SUMIFS('Forecast Data'!H:H,'Forecast Data'!B:B,B165,'Forecast Data'!C:C,BN$6)+SUMIFS('Forecast Data'!H:H,'Forecast Data'!B:B,B165,'Forecast Data'!C:C,BO$6)+SUMIFS('Forecast Data'!H:H,'Forecast Data'!B:B,B165,'Forecast Data'!C:C,BP$6)+SUMIFS('Forecast Data'!H:H,'Forecast Data'!B:B,B165,'Forecast Data'!C:C,BQ$6)))/(SUMIFS('Forecast Data'!H:H,'Forecast Data'!B:B,B165,'Forecast Data'!C:C,BJ$6)+SUMIFS('Forecast Data'!H:H,'Forecast Data'!B:B,B165,'Forecast Data'!C:C,BK$6)+SUMIFS('Forecast Data'!H:H,'Forecast Data'!B:B,B165,'Forecast Data'!C:C,BL$6)+SUMIFS('Forecast Data'!H:H,'Forecast Data'!B:B,B165,'Forecast Data'!C:C,BM$6)+SUMIFS('Forecast Data'!H:H,'Forecast Data'!B:B,B165,'Forecast Data'!C:C,BN$6)+SUMIFS('Forecast Data'!H:H,'Forecast Data'!B:B,B165,'Forecast Data'!C:C,BO$6)+SUMIFS('Forecast Data'!H:H,'Forecast Data'!B:B,B165,'Forecast Data'!C:C,BP$6)+SUMIFS('Forecast Data'!H:H,'Forecast Data'!B:B,B165,'Forecast Data'!C:C,BQ$6)),"")</f>
        <v>-5.1362683438155136E-2</v>
      </c>
      <c r="BY165" s="12">
        <f t="shared" si="18"/>
        <v>-4.0334177928168662E-5</v>
      </c>
      <c r="BZ165" s="16">
        <f t="shared" si="19"/>
        <v>-5.0365815250202602E-6</v>
      </c>
      <c r="CA165" s="13">
        <f t="shared" si="20"/>
        <v>-3.5297596403148401E-3</v>
      </c>
      <c r="CB165" s="12">
        <f t="shared" si="21"/>
        <v>3.5297596403148402E-5</v>
      </c>
      <c r="CC165" s="12"/>
      <c r="CD165" s="11">
        <f>(SUMIFS('Forecast Data'!H:H,'Forecast Data'!B:B,D165,'Forecast Data'!C:C,BK$6)+SUMIFS('Forecast Data'!H:H,'Forecast Data'!B:B,D165,'Forecast Data'!C:C,BL$6)+SUMIFS('Forecast Data'!H:H,'Forecast Data'!B:B,D165,'Forecast Data'!C:C,BM$6)+SUMIFS('Forecast Data'!H:H,'Forecast Data'!B:B,D165,'Forecast Data'!C:C,BJ$6))/4</f>
        <v>122.5</v>
      </c>
      <c r="CE165" s="12">
        <f>IFERROR((SUM(W165:Z165)-(SUMIFS('Forecast Data'!H:H,'Forecast Data'!B:B,D165,'Forecast Data'!C:C,BJ$6)+SUMIFS('Forecast Data'!H:H,'Forecast Data'!B:B,D165,'Forecast Data'!C:C,BK$6)+SUMIFS('Forecast Data'!H:H,'Forecast Data'!B:B,D165,'Forecast Data'!C:C,BL$6)+SUMIFS('Forecast Data'!H:H,'Forecast Data'!B:B,D165,'Forecast Data'!C:C,BM$6)))/(SUMIFS('Forecast Data'!H:H,'Forecast Data'!B:B,D165,'Forecast Data'!C:C,BJ$6)+SUMIFS('Forecast Data'!H:H,'Forecast Data'!B:B,D165,'Forecast Data'!C:C,BK$6)+SUMIFS('Forecast Data'!H:H,'Forecast Data'!B:B,D165,'Forecast Data'!C:C,BL$6)+SUMIFS('Forecast Data'!H:H,'Forecast Data'!B:B,D165,'Forecast Data'!C:C,BM$6)),"")</f>
        <v>-8.3673469387755106E-2</v>
      </c>
      <c r="CF165" s="12">
        <f t="shared" si="22"/>
        <v>-4.0334177928168662E-5</v>
      </c>
      <c r="CG165" s="12">
        <f t="shared" si="23"/>
        <v>-8.5934543010901642E-6</v>
      </c>
      <c r="CH165" s="13">
        <f t="shared" si="24"/>
        <v>-3.1740723627078499E-3</v>
      </c>
      <c r="CI165" s="13"/>
    </row>
    <row r="166" spans="1:87" ht="13.2">
      <c r="A166" s="1"/>
      <c r="B166" t="str">
        <f t="shared" si="51"/>
        <v>Wahl Pro Animal</v>
      </c>
      <c r="D166" t="s">
        <v>199</v>
      </c>
      <c r="E166" s="11">
        <f>SUMIFS('Fin Data'!F:F,'Fin Data'!A:A,D166)</f>
        <v>5017</v>
      </c>
      <c r="F166" s="11">
        <f>SUMIFS('Fin Data with 6 week hist'!I:I,'Fin Data with 6 week hist'!$A:$A,$D166)</f>
        <v>4493</v>
      </c>
      <c r="G166" s="11">
        <f>SUMIFS('Fin Data with 6 week hist'!J:J,'Fin Data with 6 week hist'!$A:$A,$D166)</f>
        <v>5105</v>
      </c>
      <c r="H166" s="11">
        <f>SUMIFS('Fin Data with 6 week hist'!K:K,'Fin Data with 6 week hist'!$A:$A,$D166)+SUMIFS('Unit Cancellations'!D:D,'Unit Cancellations'!$B:$B,$D166)</f>
        <v>5762</v>
      </c>
      <c r="I166" s="11">
        <f>SUMIFS('Fin Data with 6 week hist'!L:L,'Fin Data with 6 week hist'!$A:$A,$D166)+SUMIFS('Unit Cancellations'!E:E,'Unit Cancellations'!$B:$B,$D166)</f>
        <v>5240</v>
      </c>
      <c r="J166" s="11">
        <f>SUMIFS('Fin Data with 6 week hist'!M:M,'Fin Data with 6 week hist'!$A:$A,$D166)+SUMIFS('Unit Cancellations'!F:F,'Unit Cancellations'!$B:$B,$D166)</f>
        <v>5518</v>
      </c>
      <c r="K166" s="11">
        <f>SUMIFS('Fin Data with 6 week hist'!N:N,'Fin Data with 6 week hist'!$A:$A,$D166)+SUMIFS('Unit Cancellations'!G:G,'Unit Cancellations'!$B:$B,$D166)</f>
        <v>5347</v>
      </c>
      <c r="L166" s="11">
        <f>SUMIFS('Fin Data'!AN:AN,'Fin Data'!A:A,D166)</f>
        <v>5244</v>
      </c>
      <c r="M166" s="12">
        <f>IFERROR(SUMIFS('Fin Data'!AO:AO,'Fin Data'!A:A,D166),"")</f>
        <v>4.5246163045644806E-2</v>
      </c>
      <c r="N166" s="1"/>
      <c r="O166" s="11">
        <f t="shared" si="12"/>
        <v>5584.25</v>
      </c>
      <c r="P166" s="12">
        <f t="shared" si="13"/>
        <v>5.5324577152036286E-2</v>
      </c>
      <c r="Q166" s="1"/>
      <c r="R166" s="11">
        <f t="shared" si="14"/>
        <v>5289.125</v>
      </c>
      <c r="S166" s="12">
        <f t="shared" si="15"/>
        <v>3.1646958429842741E-2</v>
      </c>
      <c r="T166" s="11">
        <f t="shared" si="16"/>
        <v>4778.5</v>
      </c>
      <c r="U166" s="1" t="e">
        <f t="shared" si="52"/>
        <v>#REF!</v>
      </c>
      <c r="V166" s="1"/>
      <c r="W166" s="11">
        <f>SUMIFS('Forecast Data'!$D:$D,'Forecast Data'!$C:$C,W$6,'Forecast Data'!$B:$B,$D166)</f>
        <v>6019</v>
      </c>
      <c r="X166" s="11">
        <f>SUMIFS('Forecast Data'!$D:$D,'Forecast Data'!$C:$C,X$6,'Forecast Data'!$B:$B,$D166)</f>
        <v>6059</v>
      </c>
      <c r="Y166" s="11">
        <f>SUMIFS('Forecast Data'!$D:$D,'Forecast Data'!$C:$C,Y$6,'Forecast Data'!$B:$B,$D166)</f>
        <v>5200</v>
      </c>
      <c r="Z166" s="11">
        <f>SUMIFS('Forecast Data'!$D:$D,'Forecast Data'!$C:$C,Z$6,'Forecast Data'!$B:$B,$D166)</f>
        <v>5059</v>
      </c>
      <c r="AA166" s="11">
        <f>SUMIFS('Forecast Data'!$D:$D,'Forecast Data'!$C:$C,AA$6,'Forecast Data'!$B:$B,$D166)</f>
        <v>5066</v>
      </c>
      <c r="AB166" s="11">
        <f>SUMIFS('Forecast Data'!$D:$D,'Forecast Data'!$C:$C,AB$6,'Forecast Data'!$B:$B,$D166)</f>
        <v>5070</v>
      </c>
      <c r="AC166" s="11">
        <f>SUMIFS('Forecast Data'!$D:$D,'Forecast Data'!$C:$C,AC$6,'Forecast Data'!$B:$B,$D166)</f>
        <v>4908</v>
      </c>
      <c r="AD166" s="11">
        <f>SUMIFS('Forecast Data'!$D:$D,'Forecast Data'!$C:$C,AD$6,'Forecast Data'!$B:$B,$D166)</f>
        <v>4932</v>
      </c>
      <c r="AE166" s="11">
        <f>SUMIFS('Forecast Data'!$D:$D,'Forecast Data'!$C:$C,AE$6,'Forecast Data'!$B:$B,$D166)</f>
        <v>4879</v>
      </c>
      <c r="AF166" s="11">
        <f>SUMIFS('Forecast Data'!$D:$D,'Forecast Data'!$C:$C,AF$6,'Forecast Data'!$B:$B,$D166)</f>
        <v>4877</v>
      </c>
      <c r="AG166" s="11">
        <f>SUMIFS('Forecast Data'!$D:$D,'Forecast Data'!$C:$C,AG$6,'Forecast Data'!$B:$B,$D166)</f>
        <v>4815</v>
      </c>
      <c r="AH166" s="11">
        <f>SUMIFS('Forecast Data'!$D:$D,'Forecast Data'!$C:$C,AH$6,'Forecast Data'!$B:$B,$D166)</f>
        <v>4889</v>
      </c>
      <c r="AI166" s="1"/>
      <c r="AJ166" s="12">
        <f>IF(SUMIFS('Forecast Data'!$E:$E,'Forecast Data'!$C:$C,AJ$6,'Forecast Data'!$B:$B,$D166)=0,"",SUMIFS('Forecast Data'!$E:$E,'Forecast Data'!$C:$C,AJ$6,'Forecast Data'!$B:$B,$D166))</f>
        <v>0.08</v>
      </c>
      <c r="AK166" s="12">
        <f>IF(SUMIFS('Forecast Data'!$E:$E,'Forecast Data'!$C:$C,AK$6,'Forecast Data'!$B:$B,$D166)=0,"",SUMIFS('Forecast Data'!$E:$E,'Forecast Data'!$C:$C,AK$6,'Forecast Data'!$B:$B,$D166))</f>
        <v>0.12</v>
      </c>
      <c r="AL166" s="12">
        <f>IF(SUMIFS('Forecast Data'!$E:$E,'Forecast Data'!$C:$C,AL$6,'Forecast Data'!$B:$B,$D166)=0,"",SUMIFS('Forecast Data'!$E:$E,'Forecast Data'!$C:$C,AL$6,'Forecast Data'!$B:$B,$D166))</f>
        <v>0.04</v>
      </c>
      <c r="AM166" s="12">
        <f>IF(SUMIFS('Forecast Data'!$E:$E,'Forecast Data'!$C:$C,AM$6,'Forecast Data'!$B:$B,$D166)=0,"",SUMIFS('Forecast Data'!$E:$E,'Forecast Data'!$C:$C,AM$6,'Forecast Data'!$B:$B,$D166))</f>
        <v>-0.03</v>
      </c>
      <c r="AN166" s="12" t="str">
        <f>IF(SUMIFS('Forecast Data'!$E:$E,'Forecast Data'!$C:$C,AN$6,'Forecast Data'!$B:$B,$D166)=0,"",SUMIFS('Forecast Data'!$E:$E,'Forecast Data'!$C:$C,AN$6,'Forecast Data'!$B:$B,$D166))</f>
        <v/>
      </c>
      <c r="AO166" s="12">
        <f>IF(SUMIFS('Forecast Data'!$E:$E,'Forecast Data'!$C:$C,AO$6,'Forecast Data'!$B:$B,$D166)=0,"",SUMIFS('Forecast Data'!$E:$E,'Forecast Data'!$C:$C,AO$6,'Forecast Data'!$B:$B,$D166))</f>
        <v>0.02</v>
      </c>
      <c r="AP166" s="12">
        <f>IF(SUMIFS('Forecast Data'!$E:$E,'Forecast Data'!$C:$C,AP$6,'Forecast Data'!$B:$B,$D166)=0,"",SUMIFS('Forecast Data'!$E:$E,'Forecast Data'!$C:$C,AP$6,'Forecast Data'!$B:$B,$D166))</f>
        <v>-0.02</v>
      </c>
      <c r="AQ166" s="12">
        <f>IF(SUMIFS('Forecast Data'!$E:$E,'Forecast Data'!$C:$C,AQ$6,'Forecast Data'!$B:$B,$D166)=0,"",SUMIFS('Forecast Data'!$E:$E,'Forecast Data'!$C:$C,AQ$6,'Forecast Data'!$B:$B,$D166))</f>
        <v>0.03</v>
      </c>
      <c r="AR166" s="12">
        <f>IF(SUMIFS('Forecast Data'!$E:$E,'Forecast Data'!$C:$C,AR$6,'Forecast Data'!$B:$B,$D166)=0,"",SUMIFS('Forecast Data'!$E:$E,'Forecast Data'!$C:$C,AR$6,'Forecast Data'!$B:$B,$D166))</f>
        <v>0.03</v>
      </c>
      <c r="AS166" s="12">
        <f>IF(SUMIFS('Forecast Data'!$E:$E,'Forecast Data'!$C:$C,AS$6,'Forecast Data'!$B:$B,$D166)=0,"",SUMIFS('Forecast Data'!$E:$E,'Forecast Data'!$C:$C,AS$6,'Forecast Data'!$B:$B,$D166))</f>
        <v>0.01</v>
      </c>
      <c r="AT166" s="12">
        <f>IF(SUMIFS('Forecast Data'!$E:$E,'Forecast Data'!$C:$C,AT$6,'Forecast Data'!$B:$B,$D166)=0,"",SUMIFS('Forecast Data'!$E:$E,'Forecast Data'!$C:$C,AT$6,'Forecast Data'!$B:$B,$D166))</f>
        <v>0.05</v>
      </c>
      <c r="AU166" s="12">
        <f>IF(SUMIFS('Forecast Data'!$E:$E,'Forecast Data'!$C:$C,AU$6,'Forecast Data'!$B:$B,$D166)=0,"",SUMIFS('Forecast Data'!$E:$E,'Forecast Data'!$C:$C,AU$6,'Forecast Data'!$B:$B,$D166))</f>
        <v>0.17</v>
      </c>
      <c r="AV166" s="1"/>
      <c r="AW166" s="11">
        <f>SUMIFS('OP Units'!E:E,'OP Units'!$A:$A,$D166)</f>
        <v>3333</v>
      </c>
      <c r="AX166" s="11">
        <f>SUMIFS('OP Units'!F:F,'OP Units'!$A:$A,$D166)</f>
        <v>4684</v>
      </c>
      <c r="AY166" s="11">
        <f>SUMIFS('OP Units'!G:G,'OP Units'!$A:$A,$D166)</f>
        <v>5023</v>
      </c>
      <c r="AZ166" s="11">
        <f>SUMIFS('OP Units'!H:H,'OP Units'!$A:$A,$D166)</f>
        <v>4616</v>
      </c>
      <c r="BA166" s="11">
        <f>SUMIFS('OP Units'!I:I,'OP Units'!$A:$A,$D166)</f>
        <v>4404</v>
      </c>
      <c r="BB166" s="11">
        <f>SUMIFS('OP Units'!J:J,'OP Units'!$A:$A,$D166)</f>
        <v>5155</v>
      </c>
      <c r="BC166" s="11">
        <f>SUMIFS('OP Units'!K:K,'OP Units'!$A:$A,$D166)</f>
        <v>5112</v>
      </c>
      <c r="BD166" s="11">
        <f>SUMIFS('OP Units'!L:L,'OP Units'!$A:$A,$D166)</f>
        <v>5901</v>
      </c>
      <c r="BE166" s="11">
        <f>SUMIFS('OP Units'!M:M,'OP Units'!$A:$A,$D166)</f>
        <v>5739</v>
      </c>
      <c r="BF166" s="11">
        <f>SUMIFS('OP Units'!N:N,'OP Units'!$A:$A,$D166)</f>
        <v>5645</v>
      </c>
      <c r="BG166" s="11">
        <f>SUMIFS('OP Units'!O:O,'OP Units'!$A:$A,$D166)</f>
        <v>5466</v>
      </c>
      <c r="BH166" s="11">
        <f>SUMIFS('OP Units'!P:P,'OP Units'!$A:$A,$D166)</f>
        <v>5027</v>
      </c>
      <c r="BI166" s="1"/>
      <c r="BJ166" s="12">
        <f>IFERROR((SUMIFS('OP Units'!E:E,'OP Units'!$A:$A,$D166)-SUMIFS('Forecast Data'!$H:$H,'Forecast Data'!$C:$C,BJ$6,'Forecast Data'!$B:$B,$D166))/SUMIFS('Forecast Data'!$H:$H,'Forecast Data'!$C:$C,BJ$6,'Forecast Data'!$B:$B,$D166),"")</f>
        <v>-0.40150834979349975</v>
      </c>
      <c r="BK166" s="12">
        <f>IFERROR((SUMIFS('OP Units'!F:F,'OP Units'!$A:$A,$D166)-SUMIFS('Forecast Data'!$H:$H,'Forecast Data'!$C:$C,BK$6,'Forecast Data'!$B:$B,$D166))/SUMIFS('Forecast Data'!$H:$H,'Forecast Data'!$C:$C,BK$6,'Forecast Data'!$B:$B,$D166),"")</f>
        <v>-0.13323464100666174</v>
      </c>
      <c r="BL166" s="12">
        <f>IFERROR((SUMIFS('OP Units'!G:G,'OP Units'!$A:$A,$D166)-SUMIFS('Forecast Data'!$H:$H,'Forecast Data'!$C:$C,BL$6,'Forecast Data'!$B:$B,$D166))/SUMIFS('Forecast Data'!$H:$H,'Forecast Data'!$C:$C,BL$6,'Forecast Data'!$B:$B,$D166),"")</f>
        <v>8.8371158867242422E-3</v>
      </c>
      <c r="BM166" s="12">
        <f>IFERROR((SUMIFS('OP Units'!H:H,'OP Units'!$A:$A,$D166)-SUMIFS('Forecast Data'!$H:$H,'Forecast Data'!$C:$C,BM$6,'Forecast Data'!$B:$B,$D166))/SUMIFS('Forecast Data'!$H:$H,'Forecast Data'!$C:$C,BM$6,'Forecast Data'!$B:$B,$D166),"")</f>
        <v>-0.11469121595703874</v>
      </c>
      <c r="BN166" s="12">
        <f>IFERROR((SUMIFS('OP Units'!I:I,'OP Units'!$A:$A,$D166)-SUMIFS('Forecast Data'!$H:$H,'Forecast Data'!$C:$C,BN$6,'Forecast Data'!$B:$B,$D166))/SUMIFS('Forecast Data'!$H:$H,'Forecast Data'!$C:$C,BN$6,'Forecast Data'!$B:$B,$D166),"")</f>
        <v>-0.13221674876847292</v>
      </c>
      <c r="BO166" s="12">
        <f>IFERROR((SUMIFS('OP Units'!J:J,'OP Units'!$A:$A,$D166)-SUMIFS('Forecast Data'!$H:$H,'Forecast Data'!$C:$C,BO$6,'Forecast Data'!$B:$B,$D166))/SUMIFS('Forecast Data'!$H:$H,'Forecast Data'!$C:$C,BO$6,'Forecast Data'!$B:$B,$D166),"")</f>
        <v>3.7014685174009257E-2</v>
      </c>
      <c r="BP166" s="12">
        <f>IFERROR((SUMIFS('OP Units'!K:K,'OP Units'!$A:$A,$D166)-SUMIFS('Forecast Data'!$H:$H,'Forecast Data'!$C:$C,BP$6,'Forecast Data'!$B:$B,$D166))/SUMIFS('Forecast Data'!$H:$H,'Forecast Data'!$C:$C,BP$6,'Forecast Data'!$B:$B,$D166),"")</f>
        <v>2.3833366713398758E-2</v>
      </c>
      <c r="BQ166" s="12">
        <f>IFERROR((SUMIFS('OP Units'!L:L,'OP Units'!$A:$A,$D166)-SUMIFS('Forecast Data'!$H:$H,'Forecast Data'!$C:$C,BQ$6,'Forecast Data'!$B:$B,$D166))/SUMIFS('Forecast Data'!$H:$H,'Forecast Data'!$C:$C,BQ$6,'Forecast Data'!$B:$B,$D166),"")</f>
        <v>0.22681912681912683</v>
      </c>
      <c r="BR166" s="12">
        <f>IFERROR((SUMIFS('OP Units'!M:M,'OP Units'!$A:$A,$D166)-SUMIFS('Forecast Data'!$H:$H,'Forecast Data'!$C:$C,BR$6,'Forecast Data'!$B:$B,$D166))/SUMIFS('Forecast Data'!$H:$H,'Forecast Data'!$C:$C,BR$6,'Forecast Data'!$B:$B,$D166),"")</f>
        <v>0.21486028789161726</v>
      </c>
      <c r="BS166" s="12">
        <f>IFERROR((SUMIFS('OP Units'!N:N,'OP Units'!$A:$A,$D166)-SUMIFS('Forecast Data'!$H:$H,'Forecast Data'!$C:$C,BS$6,'Forecast Data'!$B:$B,$D166))/SUMIFS('Forecast Data'!$H:$H,'Forecast Data'!$C:$C,BS$6,'Forecast Data'!$B:$B,$D166),"")</f>
        <v>0.17067606802156782</v>
      </c>
      <c r="BT166" s="12">
        <f>IFERROR((SUMIFS('OP Units'!O:O,'OP Units'!$A:$A,$D166)-SUMIFS('Forecast Data'!$H:$H,'Forecast Data'!$C:$C,BT$6,'Forecast Data'!$B:$B,$D166))/SUMIFS('Forecast Data'!$H:$H,'Forecast Data'!$C:$C,BT$6,'Forecast Data'!$B:$B,$D166),"")</f>
        <v>0.18697068403908795</v>
      </c>
      <c r="BU166" s="12">
        <f>IFERROR((SUMIFS('OP Units'!P:P,'OP Units'!$A:$A,$D166)-SUMIFS('Forecast Data'!$H:$H,'Forecast Data'!$C:$C,BU$6,'Forecast Data'!$B:$B,$D166))/SUMIFS('Forecast Data'!$H:$H,'Forecast Data'!$C:$C,BU$6,'Forecast Data'!$B:$B,$D166),"")</f>
        <v>0.20609404990403071</v>
      </c>
      <c r="BV166" s="12"/>
      <c r="BW166" s="11">
        <f>(SUMIFS('Forecast Data'!H:H,'Forecast Data'!B:B,D166,'Forecast Data'!C:C,BK$6)+SUMIFS('Forecast Data'!H:H,'Forecast Data'!B:B,D166,'Forecast Data'!C:C,BL$6)+SUMIFS('Forecast Data'!H:H,'Forecast Data'!B:B,D166,'Forecast Data'!C:C,BM$6)+SUMIFS('Forecast Data'!H:H,'Forecast Data'!B:B,D166,'Forecast Data'!C:C,BN$6)+SUMIFS('Forecast Data'!H:H,'Forecast Data'!B:B,D166,'Forecast Data'!C:C,BO$6)+SUMIFS('Forecast Data'!H:H,'Forecast Data'!B:B,D166,'Forecast Data'!C:C,BP$6)+SUMIFS('Forecast Data'!H:H,'Forecast Data'!B:B,D166,'Forecast Data'!C:C,BQ$6)+SUMIFS('Forecast Data'!H:H,'Forecast Data'!B:B,D166,'Forecast Data'!C:C,BJ$6))/8</f>
        <v>5126.875</v>
      </c>
      <c r="BX166" s="12">
        <f>IFERROR((SUM(W166:AD166)-(SUMIFS('Forecast Data'!H:H,'Forecast Data'!B:B,B166,'Forecast Data'!C:C,BJ$6)+SUMIFS('Forecast Data'!H:H,'Forecast Data'!B:B,B166,'Forecast Data'!C:C,BK$6)+SUMIFS('Forecast Data'!H:H,'Forecast Data'!B:B,B166,'Forecast Data'!C:C,BL$6)+SUMIFS('Forecast Data'!H:H,'Forecast Data'!B:B,B166,'Forecast Data'!C:C,BM$6)+SUMIFS('Forecast Data'!H:H,'Forecast Data'!B:B,B166,'Forecast Data'!C:C,BN$6)+SUMIFS('Forecast Data'!H:H,'Forecast Data'!B:B,B166,'Forecast Data'!C:C,BO$6)+SUMIFS('Forecast Data'!H:H,'Forecast Data'!B:B,B166,'Forecast Data'!C:C,BP$6)+SUMIFS('Forecast Data'!H:H,'Forecast Data'!B:B,B166,'Forecast Data'!C:C,BQ$6)))/(SUMIFS('Forecast Data'!H:H,'Forecast Data'!B:B,B166,'Forecast Data'!C:C,BJ$6)+SUMIFS('Forecast Data'!H:H,'Forecast Data'!B:B,B166,'Forecast Data'!C:C,BK$6)+SUMIFS('Forecast Data'!H:H,'Forecast Data'!B:B,B166,'Forecast Data'!C:C,BL$6)+SUMIFS('Forecast Data'!H:H,'Forecast Data'!B:B,B166,'Forecast Data'!C:C,BM$6)+SUMIFS('Forecast Data'!H:H,'Forecast Data'!B:B,B166,'Forecast Data'!C:C,BN$6)+SUMIFS('Forecast Data'!H:H,'Forecast Data'!B:B,B166,'Forecast Data'!C:C,BO$6)+SUMIFS('Forecast Data'!H:H,'Forecast Data'!B:B,B166,'Forecast Data'!C:C,BP$6)+SUMIFS('Forecast Data'!H:H,'Forecast Data'!B:B,B166,'Forecast Data'!C:C,BQ$6)),"")</f>
        <v>3.1646958429842741E-2</v>
      </c>
      <c r="BY166" s="12">
        <f t="shared" si="18"/>
        <v>1.9411713900411922E-4</v>
      </c>
      <c r="BZ166" s="16">
        <f t="shared" si="19"/>
        <v>1.3341801672400608E-4</v>
      </c>
      <c r="CA166" s="13">
        <f t="shared" si="20"/>
        <v>6.069912228011314E-3</v>
      </c>
      <c r="CB166" s="12">
        <f t="shared" si="21"/>
        <v>6.0699122280113142E-5</v>
      </c>
      <c r="CC166" s="12"/>
      <c r="CD166" s="11">
        <f>(SUMIFS('Forecast Data'!H:H,'Forecast Data'!B:B,D166,'Forecast Data'!C:C,BK$6)+SUMIFS('Forecast Data'!H:H,'Forecast Data'!B:B,D166,'Forecast Data'!C:C,BL$6)+SUMIFS('Forecast Data'!H:H,'Forecast Data'!B:B,D166,'Forecast Data'!C:C,BM$6)+SUMIFS('Forecast Data'!H:H,'Forecast Data'!B:B,D166,'Forecast Data'!C:C,BJ$6))/4</f>
        <v>5291.5</v>
      </c>
      <c r="CE166" s="12">
        <f>IFERROR((SUM(W166:Z166)-(SUMIFS('Forecast Data'!H:H,'Forecast Data'!B:B,D166,'Forecast Data'!C:C,BJ$6)+SUMIFS('Forecast Data'!H:H,'Forecast Data'!B:B,D166,'Forecast Data'!C:C,BK$6)+SUMIFS('Forecast Data'!H:H,'Forecast Data'!B:B,D166,'Forecast Data'!C:C,BL$6)+SUMIFS('Forecast Data'!H:H,'Forecast Data'!B:B,D166,'Forecast Data'!C:C,BM$6)))/(SUMIFS('Forecast Data'!H:H,'Forecast Data'!B:B,D166,'Forecast Data'!C:C,BJ$6)+SUMIFS('Forecast Data'!H:H,'Forecast Data'!B:B,D166,'Forecast Data'!C:C,BK$6)+SUMIFS('Forecast Data'!H:H,'Forecast Data'!B:B,D166,'Forecast Data'!C:C,BL$6)+SUMIFS('Forecast Data'!H:H,'Forecast Data'!B:B,D166,'Forecast Data'!C:C,BM$6)),"")</f>
        <v>5.5324577152036286E-2</v>
      </c>
      <c r="CF166" s="12">
        <f t="shared" si="22"/>
        <v>1.9411713900411922E-4</v>
      </c>
      <c r="CG166" s="12">
        <f t="shared" si="23"/>
        <v>2.454374386969898E-4</v>
      </c>
      <c r="CH166" s="13">
        <f t="shared" si="24"/>
        <v>-5.1320299692870584E-3</v>
      </c>
      <c r="CI166" s="13"/>
    </row>
    <row r="167" spans="1:87" ht="13.2">
      <c r="A167" s="1"/>
      <c r="B167" t="str">
        <f t="shared" si="51"/>
        <v>Select Brands</v>
      </c>
      <c r="D167" t="s">
        <v>200</v>
      </c>
      <c r="E167" s="11">
        <f>SUMIFS('Fin Data'!F:F,'Fin Data'!A:A,D167)</f>
        <v>1558</v>
      </c>
      <c r="F167" s="11">
        <f>SUMIFS('Fin Data with 6 week hist'!I:I,'Fin Data with 6 week hist'!$A:$A,$D167)</f>
        <v>1604</v>
      </c>
      <c r="G167" s="11">
        <f>SUMIFS('Fin Data with 6 week hist'!J:J,'Fin Data with 6 week hist'!$A:$A,$D167)</f>
        <v>1372</v>
      </c>
      <c r="H167" s="11">
        <f>SUMIFS('Fin Data with 6 week hist'!K:K,'Fin Data with 6 week hist'!$A:$A,$D167)+SUMIFS('Unit Cancellations'!D:D,'Unit Cancellations'!$B:$B,$D167)</f>
        <v>1521</v>
      </c>
      <c r="I167" s="11">
        <f>SUMIFS('Fin Data with 6 week hist'!L:L,'Fin Data with 6 week hist'!$A:$A,$D167)+SUMIFS('Unit Cancellations'!E:E,'Unit Cancellations'!$B:$B,$D167)</f>
        <v>1912</v>
      </c>
      <c r="J167" s="11">
        <f>SUMIFS('Fin Data with 6 week hist'!M:M,'Fin Data with 6 week hist'!$A:$A,$D167)+SUMIFS('Unit Cancellations'!F:F,'Unit Cancellations'!$B:$B,$D167)</f>
        <v>1261</v>
      </c>
      <c r="K167" s="11">
        <f>SUMIFS('Fin Data with 6 week hist'!N:N,'Fin Data with 6 week hist'!$A:$A,$D167)+SUMIFS('Unit Cancellations'!G:G,'Unit Cancellations'!$B:$B,$D167)</f>
        <v>1223</v>
      </c>
      <c r="L167" s="11">
        <f>SUMIFS('Fin Data'!AN:AN,'Fin Data'!A:A,D167)</f>
        <v>1482.6666666666667</v>
      </c>
      <c r="M167" s="12">
        <f>IFERROR(SUMIFS('Fin Data'!AO:AO,'Fin Data'!A:A,D167),"")</f>
        <v>-4.8352588789045733E-2</v>
      </c>
      <c r="N167" s="1"/>
      <c r="O167" s="11">
        <f t="shared" si="12"/>
        <v>1583</v>
      </c>
      <c r="P167" s="12">
        <f t="shared" si="13"/>
        <v>3.6455856712632748E-3</v>
      </c>
      <c r="Q167" s="1"/>
      <c r="R167" s="11">
        <f t="shared" si="14"/>
        <v>1582.75</v>
      </c>
      <c r="S167" s="12">
        <f t="shared" si="15"/>
        <v>-3.6010658545869816E-2</v>
      </c>
      <c r="T167" s="11">
        <f t="shared" si="16"/>
        <v>2526.25</v>
      </c>
      <c r="U167" s="1" t="e">
        <f t="shared" si="52"/>
        <v>#REF!</v>
      </c>
      <c r="V167" s="1"/>
      <c r="W167" s="11">
        <f>SUMIFS('Forecast Data'!$D:$D,'Forecast Data'!$C:$C,W$6,'Forecast Data'!$B:$B,$D167)</f>
        <v>1580</v>
      </c>
      <c r="X167" s="11">
        <f>SUMIFS('Forecast Data'!$D:$D,'Forecast Data'!$C:$C,X$6,'Forecast Data'!$B:$B,$D167)</f>
        <v>1580</v>
      </c>
      <c r="Y167" s="11">
        <f>SUMIFS('Forecast Data'!$D:$D,'Forecast Data'!$C:$C,Y$6,'Forecast Data'!$B:$B,$D167)</f>
        <v>1585</v>
      </c>
      <c r="Z167" s="11">
        <f>SUMIFS('Forecast Data'!$D:$D,'Forecast Data'!$C:$C,Z$6,'Forecast Data'!$B:$B,$D167)</f>
        <v>1587</v>
      </c>
      <c r="AA167" s="11">
        <f>SUMIFS('Forecast Data'!$D:$D,'Forecast Data'!$C:$C,AA$6,'Forecast Data'!$B:$B,$D167)</f>
        <v>1582</v>
      </c>
      <c r="AB167" s="11">
        <f>SUMIFS('Forecast Data'!$D:$D,'Forecast Data'!$C:$C,AB$6,'Forecast Data'!$B:$B,$D167)</f>
        <v>1594</v>
      </c>
      <c r="AC167" s="11">
        <f>SUMIFS('Forecast Data'!$D:$D,'Forecast Data'!$C:$C,AC$6,'Forecast Data'!$B:$B,$D167)</f>
        <v>1605</v>
      </c>
      <c r="AD167" s="11">
        <f>SUMIFS('Forecast Data'!$D:$D,'Forecast Data'!$C:$C,AD$6,'Forecast Data'!$B:$B,$D167)</f>
        <v>1549</v>
      </c>
      <c r="AE167" s="11">
        <f>SUMIFS('Forecast Data'!$D:$D,'Forecast Data'!$C:$C,AE$6,'Forecast Data'!$B:$B,$D167)</f>
        <v>1538</v>
      </c>
      <c r="AF167" s="11">
        <f>SUMIFS('Forecast Data'!$D:$D,'Forecast Data'!$C:$C,AF$6,'Forecast Data'!$B:$B,$D167)</f>
        <v>1553</v>
      </c>
      <c r="AG167" s="11">
        <f>SUMIFS('Forecast Data'!$D:$D,'Forecast Data'!$C:$C,AG$6,'Forecast Data'!$B:$B,$D167)</f>
        <v>1498</v>
      </c>
      <c r="AH167" s="11">
        <f>SUMIFS('Forecast Data'!$D:$D,'Forecast Data'!$C:$C,AH$6,'Forecast Data'!$B:$B,$D167)</f>
        <v>1546</v>
      </c>
      <c r="AI167" s="1"/>
      <c r="AJ167" s="12">
        <f>IF(SUMIFS('Forecast Data'!$E:$E,'Forecast Data'!$C:$C,AJ$6,'Forecast Data'!$B:$B,$D167)=0,"",SUMIFS('Forecast Data'!$E:$E,'Forecast Data'!$C:$C,AJ$6,'Forecast Data'!$B:$B,$D167))</f>
        <v>0.08</v>
      </c>
      <c r="AK167" s="12">
        <f>IF(SUMIFS('Forecast Data'!$E:$E,'Forecast Data'!$C:$C,AK$6,'Forecast Data'!$B:$B,$D167)=0,"",SUMIFS('Forecast Data'!$E:$E,'Forecast Data'!$C:$C,AK$6,'Forecast Data'!$B:$B,$D167))</f>
        <v>-0.01</v>
      </c>
      <c r="AL167" s="12">
        <f>IF(SUMIFS('Forecast Data'!$E:$E,'Forecast Data'!$C:$C,AL$6,'Forecast Data'!$B:$B,$D167)=0,"",SUMIFS('Forecast Data'!$E:$E,'Forecast Data'!$C:$C,AL$6,'Forecast Data'!$B:$B,$D167))</f>
        <v>0.01</v>
      </c>
      <c r="AM167" s="12">
        <f>IF(SUMIFS('Forecast Data'!$E:$E,'Forecast Data'!$C:$C,AM$6,'Forecast Data'!$B:$B,$D167)=0,"",SUMIFS('Forecast Data'!$E:$E,'Forecast Data'!$C:$C,AM$6,'Forecast Data'!$B:$B,$D167))</f>
        <v>-0.06</v>
      </c>
      <c r="AN167" s="12">
        <f>IF(SUMIFS('Forecast Data'!$E:$E,'Forecast Data'!$C:$C,AN$6,'Forecast Data'!$B:$B,$D167)=0,"",SUMIFS('Forecast Data'!$E:$E,'Forecast Data'!$C:$C,AN$6,'Forecast Data'!$B:$B,$D167))</f>
        <v>7.0000000000000007E-2</v>
      </c>
      <c r="AO167" s="12">
        <f>IF(SUMIFS('Forecast Data'!$E:$E,'Forecast Data'!$C:$C,AO$6,'Forecast Data'!$B:$B,$D167)=0,"",SUMIFS('Forecast Data'!$E:$E,'Forecast Data'!$C:$C,AO$6,'Forecast Data'!$B:$B,$D167))</f>
        <v>-0.16</v>
      </c>
      <c r="AP167" s="12">
        <f>IF(SUMIFS('Forecast Data'!$E:$E,'Forecast Data'!$C:$C,AP$6,'Forecast Data'!$B:$B,$D167)=0,"",SUMIFS('Forecast Data'!$E:$E,'Forecast Data'!$C:$C,AP$6,'Forecast Data'!$B:$B,$D167))</f>
        <v>-0.2</v>
      </c>
      <c r="AQ167" s="12">
        <f>IF(SUMIFS('Forecast Data'!$E:$E,'Forecast Data'!$C:$C,AQ$6,'Forecast Data'!$B:$B,$D167)=0,"",SUMIFS('Forecast Data'!$E:$E,'Forecast Data'!$C:$C,AQ$6,'Forecast Data'!$B:$B,$D167))</f>
        <v>0.08</v>
      </c>
      <c r="AR167" s="12">
        <f>IF(SUMIFS('Forecast Data'!$E:$E,'Forecast Data'!$C:$C,AR$6,'Forecast Data'!$B:$B,$D167)=0,"",SUMIFS('Forecast Data'!$E:$E,'Forecast Data'!$C:$C,AR$6,'Forecast Data'!$B:$B,$D167))</f>
        <v>0.09</v>
      </c>
      <c r="AS167" s="12">
        <f>IF(SUMIFS('Forecast Data'!$E:$E,'Forecast Data'!$C:$C,AS$6,'Forecast Data'!$B:$B,$D167)=0,"",SUMIFS('Forecast Data'!$E:$E,'Forecast Data'!$C:$C,AS$6,'Forecast Data'!$B:$B,$D167))</f>
        <v>0.14000000000000001</v>
      </c>
      <c r="AT167" s="12">
        <f>IF(SUMIFS('Forecast Data'!$E:$E,'Forecast Data'!$C:$C,AT$6,'Forecast Data'!$B:$B,$D167)=0,"",SUMIFS('Forecast Data'!$E:$E,'Forecast Data'!$C:$C,AT$6,'Forecast Data'!$B:$B,$D167))</f>
        <v>0.03</v>
      </c>
      <c r="AU167" s="12">
        <f>IF(SUMIFS('Forecast Data'!$E:$E,'Forecast Data'!$C:$C,AU$6,'Forecast Data'!$B:$B,$D167)=0,"",SUMIFS('Forecast Data'!$E:$E,'Forecast Data'!$C:$C,AU$6,'Forecast Data'!$B:$B,$D167))</f>
        <v>0.22</v>
      </c>
      <c r="AV167" s="1"/>
      <c r="AW167" s="11">
        <f>SUMIFS('OP Units'!E:E,'OP Units'!$A:$A,$D167)</f>
        <v>2108</v>
      </c>
      <c r="AX167" s="11">
        <f>SUMIFS('OP Units'!F:F,'OP Units'!$A:$A,$D167)</f>
        <v>2496</v>
      </c>
      <c r="AY167" s="11">
        <f>SUMIFS('OP Units'!G:G,'OP Units'!$A:$A,$D167)</f>
        <v>3077</v>
      </c>
      <c r="AZ167" s="11">
        <f>SUMIFS('OP Units'!H:H,'OP Units'!$A:$A,$D167)</f>
        <v>2566</v>
      </c>
      <c r="BA167" s="11">
        <f>SUMIFS('OP Units'!I:I,'OP Units'!$A:$A,$D167)</f>
        <v>2452</v>
      </c>
      <c r="BB167" s="11">
        <f>SUMIFS('OP Units'!J:J,'OP Units'!$A:$A,$D167)</f>
        <v>2664</v>
      </c>
      <c r="BC167" s="11">
        <f>SUMIFS('OP Units'!K:K,'OP Units'!$A:$A,$D167)</f>
        <v>2531</v>
      </c>
      <c r="BD167" s="11">
        <f>SUMIFS('OP Units'!L:L,'OP Units'!$A:$A,$D167)</f>
        <v>2316</v>
      </c>
      <c r="BE167" s="11">
        <f>SUMIFS('OP Units'!M:M,'OP Units'!$A:$A,$D167)</f>
        <v>2225</v>
      </c>
      <c r="BF167" s="11">
        <f>SUMIFS('OP Units'!N:N,'OP Units'!$A:$A,$D167)</f>
        <v>2232</v>
      </c>
      <c r="BG167" s="11">
        <f>SUMIFS('OP Units'!O:O,'OP Units'!$A:$A,$D167)</f>
        <v>2320</v>
      </c>
      <c r="BH167" s="11">
        <f>SUMIFS('OP Units'!P:P,'OP Units'!$A:$A,$D167)</f>
        <v>2201</v>
      </c>
      <c r="BI167" s="1"/>
      <c r="BJ167" s="12">
        <f>IFERROR((SUMIFS('OP Units'!E:E,'OP Units'!$A:$A,$D167)-SUMIFS('Forecast Data'!$H:$H,'Forecast Data'!$C:$C,BJ$6,'Forecast Data'!$B:$B,$D167))/SUMIFS('Forecast Data'!$H:$H,'Forecast Data'!$C:$C,BJ$6,'Forecast Data'!$B:$B,$D167),"")</f>
        <v>0.43890784982935155</v>
      </c>
      <c r="BK167" s="12">
        <f>IFERROR((SUMIFS('OP Units'!F:F,'OP Units'!$A:$A,$D167)-SUMIFS('Forecast Data'!$H:$H,'Forecast Data'!$C:$C,BK$6,'Forecast Data'!$B:$B,$D167))/SUMIFS('Forecast Data'!$H:$H,'Forecast Data'!$C:$C,BK$6,'Forecast Data'!$B:$B,$D167),"")</f>
        <v>0.56685499058380417</v>
      </c>
      <c r="BL167" s="12">
        <f>IFERROR((SUMIFS('OP Units'!G:G,'OP Units'!$A:$A,$D167)-SUMIFS('Forecast Data'!$H:$H,'Forecast Data'!$C:$C,BL$6,'Forecast Data'!$B:$B,$D167))/SUMIFS('Forecast Data'!$H:$H,'Forecast Data'!$C:$C,BL$6,'Forecast Data'!$B:$B,$D167),"")</f>
        <v>0.9586250795671547</v>
      </c>
      <c r="BM167" s="12">
        <f>IFERROR((SUMIFS('OP Units'!H:H,'OP Units'!$A:$A,$D167)-SUMIFS('Forecast Data'!$H:$H,'Forecast Data'!$C:$C,BM$6,'Forecast Data'!$B:$B,$D167))/SUMIFS('Forecast Data'!$H:$H,'Forecast Data'!$C:$C,BM$6,'Forecast Data'!$B:$B,$D167),"")</f>
        <v>0.52738095238095239</v>
      </c>
      <c r="BN167" s="12">
        <f>IFERROR((SUMIFS('OP Units'!I:I,'OP Units'!$A:$A,$D167)-SUMIFS('Forecast Data'!$H:$H,'Forecast Data'!$C:$C,BN$6,'Forecast Data'!$B:$B,$D167))/SUMIFS('Forecast Data'!$H:$H,'Forecast Data'!$C:$C,BN$6,'Forecast Data'!$B:$B,$D167),"")</f>
        <v>0.65787694388100071</v>
      </c>
      <c r="BO167" s="12">
        <f>IFERROR((SUMIFS('OP Units'!J:J,'OP Units'!$A:$A,$D167)-SUMIFS('Forecast Data'!$H:$H,'Forecast Data'!$C:$C,BO$6,'Forecast Data'!$B:$B,$D167))/SUMIFS('Forecast Data'!$H:$H,'Forecast Data'!$C:$C,BO$6,'Forecast Data'!$B:$B,$D167),"")</f>
        <v>0.40284360189573459</v>
      </c>
      <c r="BP167" s="12">
        <f>IFERROR((SUMIFS('OP Units'!K:K,'OP Units'!$A:$A,$D167)-SUMIFS('Forecast Data'!$H:$H,'Forecast Data'!$C:$C,BP$6,'Forecast Data'!$B:$B,$D167))/SUMIFS('Forecast Data'!$H:$H,'Forecast Data'!$C:$C,BP$6,'Forecast Data'!$B:$B,$D167),"")</f>
        <v>0.25795228628230615</v>
      </c>
      <c r="BQ167" s="12">
        <f>IFERROR((SUMIFS('OP Units'!L:L,'OP Units'!$A:$A,$D167)-SUMIFS('Forecast Data'!$H:$H,'Forecast Data'!$C:$C,BQ$6,'Forecast Data'!$B:$B,$D167))/SUMIFS('Forecast Data'!$H:$H,'Forecast Data'!$C:$C,BQ$6,'Forecast Data'!$B:$B,$D167),"")</f>
        <v>0.61281337047353757</v>
      </c>
      <c r="BR167" s="12">
        <f>IFERROR((SUMIFS('OP Units'!M:M,'OP Units'!$A:$A,$D167)-SUMIFS('Forecast Data'!$H:$H,'Forecast Data'!$C:$C,BR$6,'Forecast Data'!$B:$B,$D167))/SUMIFS('Forecast Data'!$H:$H,'Forecast Data'!$C:$C,BR$6,'Forecast Data'!$B:$B,$D167),"")</f>
        <v>0.58025568181818177</v>
      </c>
      <c r="BS167" s="12">
        <f>IFERROR((SUMIFS('OP Units'!N:N,'OP Units'!$A:$A,$D167)-SUMIFS('Forecast Data'!$H:$H,'Forecast Data'!$C:$C,BS$6,'Forecast Data'!$B:$B,$D167))/SUMIFS('Forecast Data'!$H:$H,'Forecast Data'!$C:$C,BS$6,'Forecast Data'!$B:$B,$D167),"")</f>
        <v>0.63277249451353323</v>
      </c>
      <c r="BT167" s="12">
        <f>IFERROR((SUMIFS('OP Units'!O:O,'OP Units'!$A:$A,$D167)-SUMIFS('Forecast Data'!$H:$H,'Forecast Data'!$C:$C,BT$6,'Forecast Data'!$B:$B,$D167))/SUMIFS('Forecast Data'!$H:$H,'Forecast Data'!$C:$C,BT$6,'Forecast Data'!$B:$B,$D167),"")</f>
        <v>0.59450171821305842</v>
      </c>
      <c r="BU167" s="12">
        <f>IFERROR((SUMIFS('OP Units'!P:P,'OP Units'!$A:$A,$D167)-SUMIFS('Forecast Data'!$H:$H,'Forecast Data'!$C:$C,BU$6,'Forecast Data'!$B:$B,$D167))/SUMIFS('Forecast Data'!$H:$H,'Forecast Data'!$C:$C,BU$6,'Forecast Data'!$B:$B,$D167),"")</f>
        <v>0.73443656422379822</v>
      </c>
      <c r="BV167" s="12"/>
      <c r="BW167" s="11">
        <f>(SUMIFS('Forecast Data'!H:H,'Forecast Data'!B:B,D167,'Forecast Data'!C:C,BK$6)+SUMIFS('Forecast Data'!H:H,'Forecast Data'!B:B,D167,'Forecast Data'!C:C,BL$6)+SUMIFS('Forecast Data'!H:H,'Forecast Data'!B:B,D167,'Forecast Data'!C:C,BM$6)+SUMIFS('Forecast Data'!H:H,'Forecast Data'!B:B,D167,'Forecast Data'!C:C,BN$6)+SUMIFS('Forecast Data'!H:H,'Forecast Data'!B:B,D167,'Forecast Data'!C:C,BO$6)+SUMIFS('Forecast Data'!H:H,'Forecast Data'!B:B,D167,'Forecast Data'!C:C,BP$6)+SUMIFS('Forecast Data'!H:H,'Forecast Data'!B:B,D167,'Forecast Data'!C:C,BQ$6)+SUMIFS('Forecast Data'!H:H,'Forecast Data'!B:B,D167,'Forecast Data'!C:C,BJ$6))/8</f>
        <v>1641.875</v>
      </c>
      <c r="BX167" s="12">
        <f>IFERROR((SUM(W167:AD167)-(SUMIFS('Forecast Data'!H:H,'Forecast Data'!B:B,B167,'Forecast Data'!C:C,BJ$6)+SUMIFS('Forecast Data'!H:H,'Forecast Data'!B:B,B167,'Forecast Data'!C:C,BK$6)+SUMIFS('Forecast Data'!H:H,'Forecast Data'!B:B,B167,'Forecast Data'!C:C,BL$6)+SUMIFS('Forecast Data'!H:H,'Forecast Data'!B:B,B167,'Forecast Data'!C:C,BM$6)+SUMIFS('Forecast Data'!H:H,'Forecast Data'!B:B,B167,'Forecast Data'!C:C,BN$6)+SUMIFS('Forecast Data'!H:H,'Forecast Data'!B:B,B167,'Forecast Data'!C:C,BO$6)+SUMIFS('Forecast Data'!H:H,'Forecast Data'!B:B,B167,'Forecast Data'!C:C,BP$6)+SUMIFS('Forecast Data'!H:H,'Forecast Data'!B:B,B167,'Forecast Data'!C:C,BQ$6)))/(SUMIFS('Forecast Data'!H:H,'Forecast Data'!B:B,B167,'Forecast Data'!C:C,BJ$6)+SUMIFS('Forecast Data'!H:H,'Forecast Data'!B:B,B167,'Forecast Data'!C:C,BK$6)+SUMIFS('Forecast Data'!H:H,'Forecast Data'!B:B,B167,'Forecast Data'!C:C,BL$6)+SUMIFS('Forecast Data'!H:H,'Forecast Data'!B:B,B167,'Forecast Data'!C:C,BM$6)+SUMIFS('Forecast Data'!H:H,'Forecast Data'!B:B,B167,'Forecast Data'!C:C,BN$6)+SUMIFS('Forecast Data'!H:H,'Forecast Data'!B:B,B167,'Forecast Data'!C:C,BO$6)+SUMIFS('Forecast Data'!H:H,'Forecast Data'!B:B,B167,'Forecast Data'!C:C,BP$6)+SUMIFS('Forecast Data'!H:H,'Forecast Data'!B:B,B167,'Forecast Data'!C:C,BQ$6)),"")</f>
        <v>-3.6010658545869816E-2</v>
      </c>
      <c r="BY167" s="12">
        <f t="shared" si="18"/>
        <v>-6.4420665807534346E-5</v>
      </c>
      <c r="BZ167" s="16">
        <f t="shared" si="19"/>
        <v>-4.8618429823154758E-5</v>
      </c>
      <c r="CA167" s="13">
        <f t="shared" si="20"/>
        <v>-1.5802235984379589E-3</v>
      </c>
      <c r="CB167" s="12">
        <f t="shared" si="21"/>
        <v>1.5802235984379589E-5</v>
      </c>
      <c r="CC167" s="12"/>
      <c r="CD167" s="11">
        <f>(SUMIFS('Forecast Data'!H:H,'Forecast Data'!B:B,D167,'Forecast Data'!C:C,BK$6)+SUMIFS('Forecast Data'!H:H,'Forecast Data'!B:B,D167,'Forecast Data'!C:C,BL$6)+SUMIFS('Forecast Data'!H:H,'Forecast Data'!B:B,D167,'Forecast Data'!C:C,BM$6)+SUMIFS('Forecast Data'!H:H,'Forecast Data'!B:B,D167,'Forecast Data'!C:C,BJ$6))/4</f>
        <v>1577.25</v>
      </c>
      <c r="CE167" s="12">
        <f>IFERROR((SUM(W167:Z167)-(SUMIFS('Forecast Data'!H:H,'Forecast Data'!B:B,D167,'Forecast Data'!C:C,BJ$6)+SUMIFS('Forecast Data'!H:H,'Forecast Data'!B:B,D167,'Forecast Data'!C:C,BK$6)+SUMIFS('Forecast Data'!H:H,'Forecast Data'!B:B,D167,'Forecast Data'!C:C,BL$6)+SUMIFS('Forecast Data'!H:H,'Forecast Data'!B:B,D167,'Forecast Data'!C:C,BM$6)))/(SUMIFS('Forecast Data'!H:H,'Forecast Data'!B:B,D167,'Forecast Data'!C:C,BJ$6)+SUMIFS('Forecast Data'!H:H,'Forecast Data'!B:B,D167,'Forecast Data'!C:C,BK$6)+SUMIFS('Forecast Data'!H:H,'Forecast Data'!B:B,D167,'Forecast Data'!C:C,BL$6)+SUMIFS('Forecast Data'!H:H,'Forecast Data'!B:B,D167,'Forecast Data'!C:C,BM$6)),"")</f>
        <v>3.6455856712632748E-3</v>
      </c>
      <c r="CF167" s="12">
        <f t="shared" si="22"/>
        <v>-6.4420665807534346E-5</v>
      </c>
      <c r="CG167" s="12">
        <f t="shared" si="23"/>
        <v>4.8207182664652136E-6</v>
      </c>
      <c r="CH167" s="13">
        <f t="shared" si="24"/>
        <v>-6.9241384073999556E-3</v>
      </c>
      <c r="CI167" s="13"/>
    </row>
    <row r="168" spans="1:87" ht="13.2">
      <c r="A168" s="1"/>
      <c r="B168" t="str">
        <f t="shared" si="51"/>
        <v>Obvi</v>
      </c>
      <c r="C168" t="s">
        <v>44</v>
      </c>
      <c r="D168" t="s">
        <v>201</v>
      </c>
      <c r="E168" s="11">
        <f>SUMIFS('Fin Data'!F:F,'Fin Data'!A:A,D168)</f>
        <v>0</v>
      </c>
      <c r="F168" s="11">
        <f>SUMIFS('Fin Data with 6 week hist'!I:I,'Fin Data with 6 week hist'!$A:$A,$D168)</f>
        <v>571</v>
      </c>
      <c r="G168" s="11">
        <f>SUMIFS('Fin Data with 6 week hist'!J:J,'Fin Data with 6 week hist'!$A:$A,$D168)</f>
        <v>590</v>
      </c>
      <c r="H168" s="11">
        <f>SUMIFS('Fin Data with 6 week hist'!K:K,'Fin Data with 6 week hist'!$A:$A,$D168)+SUMIFS('Unit Cancellations'!D:D,'Unit Cancellations'!$B:$B,$D168)</f>
        <v>557</v>
      </c>
      <c r="I168" s="11">
        <f>SUMIFS('Fin Data with 6 week hist'!L:L,'Fin Data with 6 week hist'!$A:$A,$D168)+SUMIFS('Unit Cancellations'!E:E,'Unit Cancellations'!$B:$B,$D168)</f>
        <v>581</v>
      </c>
      <c r="J168" s="11">
        <f>SUMIFS('Fin Data with 6 week hist'!M:M,'Fin Data with 6 week hist'!$A:$A,$D168)+SUMIFS('Unit Cancellations'!F:F,'Unit Cancellations'!$B:$B,$D168)</f>
        <v>559</v>
      </c>
      <c r="K168" s="11">
        <f>SUMIFS('Fin Data with 6 week hist'!N:N,'Fin Data with 6 week hist'!$A:$A,$D168)+SUMIFS('Unit Cancellations'!G:G,'Unit Cancellations'!$B:$B,$D168)</f>
        <v>527</v>
      </c>
      <c r="L168" s="11">
        <f>SUMIFS('Fin Data'!AN:AN,'Fin Data'!A:A,D168)</f>
        <v>564</v>
      </c>
      <c r="M168" s="12">
        <f>IFERROR(SUMIFS('Fin Data'!AO:AO,'Fin Data'!A:A,D168),"")</f>
        <v>0</v>
      </c>
      <c r="N168" s="1"/>
      <c r="O168" s="11">
        <f t="shared" si="12"/>
        <v>627.25</v>
      </c>
      <c r="P168" s="12" t="str">
        <f t="shared" si="13"/>
        <v/>
      </c>
      <c r="Q168" s="1"/>
      <c r="R168" s="11">
        <f t="shared" si="14"/>
        <v>624.375</v>
      </c>
      <c r="S168" s="12" t="str">
        <f t="shared" si="15"/>
        <v/>
      </c>
      <c r="T168" s="11">
        <f t="shared" si="16"/>
        <v>863.375</v>
      </c>
      <c r="U168" s="1" t="e">
        <f t="shared" si="52"/>
        <v>#REF!</v>
      </c>
      <c r="V168" s="1"/>
      <c r="W168" s="11">
        <f>SUMIFS('Forecast Data'!$D:$D,'Forecast Data'!$C:$C,W$6,'Forecast Data'!$B:$B,$D168)</f>
        <v>631</v>
      </c>
      <c r="X168" s="11">
        <f>SUMIFS('Forecast Data'!$D:$D,'Forecast Data'!$C:$C,X$6,'Forecast Data'!$B:$B,$D168)</f>
        <v>608</v>
      </c>
      <c r="Y168" s="11">
        <f>SUMIFS('Forecast Data'!$D:$D,'Forecast Data'!$C:$C,Y$6,'Forecast Data'!$B:$B,$D168)</f>
        <v>629</v>
      </c>
      <c r="Z168" s="11">
        <f>SUMIFS('Forecast Data'!$D:$D,'Forecast Data'!$C:$C,Z$6,'Forecast Data'!$B:$B,$D168)</f>
        <v>641</v>
      </c>
      <c r="AA168" s="11">
        <f>SUMIFS('Forecast Data'!$D:$D,'Forecast Data'!$C:$C,AA$6,'Forecast Data'!$B:$B,$D168)</f>
        <v>617</v>
      </c>
      <c r="AB168" s="11">
        <f>SUMIFS('Forecast Data'!$D:$D,'Forecast Data'!$C:$C,AB$6,'Forecast Data'!$B:$B,$D168)</f>
        <v>619</v>
      </c>
      <c r="AC168" s="11">
        <f>SUMIFS('Forecast Data'!$D:$D,'Forecast Data'!$C:$C,AC$6,'Forecast Data'!$B:$B,$D168)</f>
        <v>616</v>
      </c>
      <c r="AD168" s="11">
        <f>SUMIFS('Forecast Data'!$D:$D,'Forecast Data'!$C:$C,AD$6,'Forecast Data'!$B:$B,$D168)</f>
        <v>634</v>
      </c>
      <c r="AE168" s="11">
        <f>SUMIFS('Forecast Data'!$D:$D,'Forecast Data'!$C:$C,AE$6,'Forecast Data'!$B:$B,$D168)</f>
        <v>625</v>
      </c>
      <c r="AF168" s="11">
        <f>SUMIFS('Forecast Data'!$D:$D,'Forecast Data'!$C:$C,AF$6,'Forecast Data'!$B:$B,$D168)</f>
        <v>630</v>
      </c>
      <c r="AG168" s="11">
        <f>SUMIFS('Forecast Data'!$D:$D,'Forecast Data'!$C:$C,AG$6,'Forecast Data'!$B:$B,$D168)</f>
        <v>646</v>
      </c>
      <c r="AH168" s="11">
        <f>SUMIFS('Forecast Data'!$D:$D,'Forecast Data'!$C:$C,AH$6,'Forecast Data'!$B:$B,$D168)</f>
        <v>624</v>
      </c>
      <c r="AI168" s="1"/>
      <c r="AJ168" s="12" t="str">
        <f>IF(SUMIFS('Forecast Data'!$E:$E,'Forecast Data'!$C:$C,AJ$6,'Forecast Data'!$B:$B,$D168)=0,"",SUMIFS('Forecast Data'!$E:$E,'Forecast Data'!$C:$C,AJ$6,'Forecast Data'!$B:$B,$D168))</f>
        <v/>
      </c>
      <c r="AK168" s="12" t="str">
        <f>IF(SUMIFS('Forecast Data'!$E:$E,'Forecast Data'!$C:$C,AK$6,'Forecast Data'!$B:$B,$D168)=0,"",SUMIFS('Forecast Data'!$E:$E,'Forecast Data'!$C:$C,AK$6,'Forecast Data'!$B:$B,$D168))</f>
        <v/>
      </c>
      <c r="AL168" s="12" t="str">
        <f>IF(SUMIFS('Forecast Data'!$E:$E,'Forecast Data'!$C:$C,AL$6,'Forecast Data'!$B:$B,$D168)=0,"",SUMIFS('Forecast Data'!$E:$E,'Forecast Data'!$C:$C,AL$6,'Forecast Data'!$B:$B,$D168))</f>
        <v/>
      </c>
      <c r="AM168" s="12" t="str">
        <f>IF(SUMIFS('Forecast Data'!$E:$E,'Forecast Data'!$C:$C,AM$6,'Forecast Data'!$B:$B,$D168)=0,"",SUMIFS('Forecast Data'!$E:$E,'Forecast Data'!$C:$C,AM$6,'Forecast Data'!$B:$B,$D168))</f>
        <v/>
      </c>
      <c r="AN168" s="12" t="str">
        <f>IF(SUMIFS('Forecast Data'!$E:$E,'Forecast Data'!$C:$C,AN$6,'Forecast Data'!$B:$B,$D168)=0,"",SUMIFS('Forecast Data'!$E:$E,'Forecast Data'!$C:$C,AN$6,'Forecast Data'!$B:$B,$D168))</f>
        <v/>
      </c>
      <c r="AO168" s="12" t="str">
        <f>IF(SUMIFS('Forecast Data'!$E:$E,'Forecast Data'!$C:$C,AO$6,'Forecast Data'!$B:$B,$D168)=0,"",SUMIFS('Forecast Data'!$E:$E,'Forecast Data'!$C:$C,AO$6,'Forecast Data'!$B:$B,$D168))</f>
        <v/>
      </c>
      <c r="AP168" s="12" t="str">
        <f>IF(SUMIFS('Forecast Data'!$E:$E,'Forecast Data'!$C:$C,AP$6,'Forecast Data'!$B:$B,$D168)=0,"",SUMIFS('Forecast Data'!$E:$E,'Forecast Data'!$C:$C,AP$6,'Forecast Data'!$B:$B,$D168))</f>
        <v/>
      </c>
      <c r="AQ168" s="12" t="str">
        <f>IF(SUMIFS('Forecast Data'!$E:$E,'Forecast Data'!$C:$C,AQ$6,'Forecast Data'!$B:$B,$D168)=0,"",SUMIFS('Forecast Data'!$E:$E,'Forecast Data'!$C:$C,AQ$6,'Forecast Data'!$B:$B,$D168))</f>
        <v/>
      </c>
      <c r="AR168" s="12" t="str">
        <f>IF(SUMIFS('Forecast Data'!$E:$E,'Forecast Data'!$C:$C,AR$6,'Forecast Data'!$B:$B,$D168)=0,"",SUMIFS('Forecast Data'!$E:$E,'Forecast Data'!$C:$C,AR$6,'Forecast Data'!$B:$B,$D168))</f>
        <v/>
      </c>
      <c r="AS168" s="12" t="str">
        <f>IF(SUMIFS('Forecast Data'!$E:$E,'Forecast Data'!$C:$C,AS$6,'Forecast Data'!$B:$B,$D168)=0,"",SUMIFS('Forecast Data'!$E:$E,'Forecast Data'!$C:$C,AS$6,'Forecast Data'!$B:$B,$D168))</f>
        <v/>
      </c>
      <c r="AT168" s="12" t="str">
        <f>IF(SUMIFS('Forecast Data'!$E:$E,'Forecast Data'!$C:$C,AT$6,'Forecast Data'!$B:$B,$D168)=0,"",SUMIFS('Forecast Data'!$E:$E,'Forecast Data'!$C:$C,AT$6,'Forecast Data'!$B:$B,$D168))</f>
        <v/>
      </c>
      <c r="AU168" s="12" t="str">
        <f>IF(SUMIFS('Forecast Data'!$E:$E,'Forecast Data'!$C:$C,AU$6,'Forecast Data'!$B:$B,$D168)=0,"",SUMIFS('Forecast Data'!$E:$E,'Forecast Data'!$C:$C,AU$6,'Forecast Data'!$B:$B,$D168))</f>
        <v/>
      </c>
      <c r="AV168" s="1"/>
      <c r="AW168" s="11">
        <f>SUMIFS('OP Units'!E:E,'OP Units'!$A:$A,$D168)</f>
        <v>786</v>
      </c>
      <c r="AX168" s="11">
        <f>SUMIFS('OP Units'!F:F,'OP Units'!$A:$A,$D168)</f>
        <v>828</v>
      </c>
      <c r="AY168" s="11">
        <f>SUMIFS('OP Units'!G:G,'OP Units'!$A:$A,$D168)</f>
        <v>865</v>
      </c>
      <c r="AZ168" s="11">
        <f>SUMIFS('OP Units'!H:H,'OP Units'!$A:$A,$D168)</f>
        <v>905</v>
      </c>
      <c r="BA168" s="11">
        <f>SUMIFS('OP Units'!I:I,'OP Units'!$A:$A,$D168)</f>
        <v>919</v>
      </c>
      <c r="BB168" s="11">
        <f>SUMIFS('OP Units'!J:J,'OP Units'!$A:$A,$D168)</f>
        <v>976</v>
      </c>
      <c r="BC168" s="11">
        <f>SUMIFS('OP Units'!K:K,'OP Units'!$A:$A,$D168)</f>
        <v>823</v>
      </c>
      <c r="BD168" s="11">
        <f>SUMIFS('OP Units'!L:L,'OP Units'!$A:$A,$D168)</f>
        <v>805</v>
      </c>
      <c r="BE168" s="11">
        <f>SUMIFS('OP Units'!M:M,'OP Units'!$A:$A,$D168)</f>
        <v>815</v>
      </c>
      <c r="BF168" s="11">
        <f>SUMIFS('OP Units'!N:N,'OP Units'!$A:$A,$D168)</f>
        <v>867</v>
      </c>
      <c r="BG168" s="11">
        <f>SUMIFS('OP Units'!O:O,'OP Units'!$A:$A,$D168)</f>
        <v>859</v>
      </c>
      <c r="BH168" s="11">
        <f>SUMIFS('OP Units'!P:P,'OP Units'!$A:$A,$D168)</f>
        <v>836</v>
      </c>
      <c r="BI168" s="1"/>
      <c r="BJ168" s="12" t="str">
        <f>IFERROR((SUMIFS('OP Units'!E:E,'OP Units'!$A:$A,$D168)-SUMIFS('Forecast Data'!$H:$H,'Forecast Data'!$C:$C,BJ$6,'Forecast Data'!$B:$B,$D168))/SUMIFS('Forecast Data'!$H:$H,'Forecast Data'!$C:$C,BJ$6,'Forecast Data'!$B:$B,$D168),"")</f>
        <v/>
      </c>
      <c r="BK168" s="12" t="str">
        <f>IFERROR((SUMIFS('OP Units'!F:F,'OP Units'!$A:$A,$D168)-SUMIFS('Forecast Data'!$H:$H,'Forecast Data'!$C:$C,BK$6,'Forecast Data'!$B:$B,$D168))/SUMIFS('Forecast Data'!$H:$H,'Forecast Data'!$C:$C,BK$6,'Forecast Data'!$B:$B,$D168),"")</f>
        <v/>
      </c>
      <c r="BL168" s="12" t="str">
        <f>IFERROR((SUMIFS('OP Units'!G:G,'OP Units'!$A:$A,$D168)-SUMIFS('Forecast Data'!$H:$H,'Forecast Data'!$C:$C,BL$6,'Forecast Data'!$B:$B,$D168))/SUMIFS('Forecast Data'!$H:$H,'Forecast Data'!$C:$C,BL$6,'Forecast Data'!$B:$B,$D168),"")</f>
        <v/>
      </c>
      <c r="BM168" s="12" t="str">
        <f>IFERROR((SUMIFS('OP Units'!H:H,'OP Units'!$A:$A,$D168)-SUMIFS('Forecast Data'!$H:$H,'Forecast Data'!$C:$C,BM$6,'Forecast Data'!$B:$B,$D168))/SUMIFS('Forecast Data'!$H:$H,'Forecast Data'!$C:$C,BM$6,'Forecast Data'!$B:$B,$D168),"")</f>
        <v/>
      </c>
      <c r="BN168" s="12" t="str">
        <f>IFERROR((SUMIFS('OP Units'!I:I,'OP Units'!$A:$A,$D168)-SUMIFS('Forecast Data'!$H:$H,'Forecast Data'!$C:$C,BN$6,'Forecast Data'!$B:$B,$D168))/SUMIFS('Forecast Data'!$H:$H,'Forecast Data'!$C:$C,BN$6,'Forecast Data'!$B:$B,$D168),"")</f>
        <v/>
      </c>
      <c r="BO168" s="12" t="str">
        <f>IFERROR((SUMIFS('OP Units'!J:J,'OP Units'!$A:$A,$D168)-SUMIFS('Forecast Data'!$H:$H,'Forecast Data'!$C:$C,BO$6,'Forecast Data'!$B:$B,$D168))/SUMIFS('Forecast Data'!$H:$H,'Forecast Data'!$C:$C,BO$6,'Forecast Data'!$B:$B,$D168),"")</f>
        <v/>
      </c>
      <c r="BP168" s="12" t="str">
        <f>IFERROR((SUMIFS('OP Units'!K:K,'OP Units'!$A:$A,$D168)-SUMIFS('Forecast Data'!$H:$H,'Forecast Data'!$C:$C,BP$6,'Forecast Data'!$B:$B,$D168))/SUMIFS('Forecast Data'!$H:$H,'Forecast Data'!$C:$C,BP$6,'Forecast Data'!$B:$B,$D168),"")</f>
        <v/>
      </c>
      <c r="BQ168" s="12" t="str">
        <f>IFERROR((SUMIFS('OP Units'!L:L,'OP Units'!$A:$A,$D168)-SUMIFS('Forecast Data'!$H:$H,'Forecast Data'!$C:$C,BQ$6,'Forecast Data'!$B:$B,$D168))/SUMIFS('Forecast Data'!$H:$H,'Forecast Data'!$C:$C,BQ$6,'Forecast Data'!$B:$B,$D168),"")</f>
        <v/>
      </c>
      <c r="BR168" s="12" t="str">
        <f>IFERROR((SUMIFS('OP Units'!M:M,'OP Units'!$A:$A,$D168)-SUMIFS('Forecast Data'!$H:$H,'Forecast Data'!$C:$C,BR$6,'Forecast Data'!$B:$B,$D168))/SUMIFS('Forecast Data'!$H:$H,'Forecast Data'!$C:$C,BR$6,'Forecast Data'!$B:$B,$D168),"")</f>
        <v/>
      </c>
      <c r="BS168" s="12" t="str">
        <f>IFERROR((SUMIFS('OP Units'!N:N,'OP Units'!$A:$A,$D168)-SUMIFS('Forecast Data'!$H:$H,'Forecast Data'!$C:$C,BS$6,'Forecast Data'!$B:$B,$D168))/SUMIFS('Forecast Data'!$H:$H,'Forecast Data'!$C:$C,BS$6,'Forecast Data'!$B:$B,$D168),"")</f>
        <v/>
      </c>
      <c r="BT168" s="12" t="str">
        <f>IFERROR((SUMIFS('OP Units'!O:O,'OP Units'!$A:$A,$D168)-SUMIFS('Forecast Data'!$H:$H,'Forecast Data'!$C:$C,BT$6,'Forecast Data'!$B:$B,$D168))/SUMIFS('Forecast Data'!$H:$H,'Forecast Data'!$C:$C,BT$6,'Forecast Data'!$B:$B,$D168),"")</f>
        <v/>
      </c>
      <c r="BU168" s="12" t="str">
        <f>IFERROR((SUMIFS('OP Units'!P:P,'OP Units'!$A:$A,$D168)-SUMIFS('Forecast Data'!$H:$H,'Forecast Data'!$C:$C,BU$6,'Forecast Data'!$B:$B,$D168))/SUMIFS('Forecast Data'!$H:$H,'Forecast Data'!$C:$C,BU$6,'Forecast Data'!$B:$B,$D168),"")</f>
        <v/>
      </c>
      <c r="BV168" s="12"/>
      <c r="BW168" s="11">
        <f>(SUMIFS('Forecast Data'!H:H,'Forecast Data'!B:B,D168,'Forecast Data'!C:C,BK$6)+SUMIFS('Forecast Data'!H:H,'Forecast Data'!B:B,D168,'Forecast Data'!C:C,BL$6)+SUMIFS('Forecast Data'!H:H,'Forecast Data'!B:B,D168,'Forecast Data'!C:C,BM$6)+SUMIFS('Forecast Data'!H:H,'Forecast Data'!B:B,D168,'Forecast Data'!C:C,BN$6)+SUMIFS('Forecast Data'!H:H,'Forecast Data'!B:B,D168,'Forecast Data'!C:C,BO$6)+SUMIFS('Forecast Data'!H:H,'Forecast Data'!B:B,D168,'Forecast Data'!C:C,BP$6)+SUMIFS('Forecast Data'!H:H,'Forecast Data'!B:B,D168,'Forecast Data'!C:C,BQ$6)+SUMIFS('Forecast Data'!H:H,'Forecast Data'!B:B,D168,'Forecast Data'!C:C,BJ$6))/8</f>
        <v>0</v>
      </c>
      <c r="BX168" s="12" t="str">
        <f>IFERROR((SUM(W168:AD168)-(SUMIFS('Forecast Data'!H:H,'Forecast Data'!B:B,B168,'Forecast Data'!C:C,BJ$6)+SUMIFS('Forecast Data'!H:H,'Forecast Data'!B:B,B168,'Forecast Data'!C:C,BK$6)+SUMIFS('Forecast Data'!H:H,'Forecast Data'!B:B,B168,'Forecast Data'!C:C,BL$6)+SUMIFS('Forecast Data'!H:H,'Forecast Data'!B:B,B168,'Forecast Data'!C:C,BM$6)+SUMIFS('Forecast Data'!H:H,'Forecast Data'!B:B,B168,'Forecast Data'!C:C,BN$6)+SUMIFS('Forecast Data'!H:H,'Forecast Data'!B:B,B168,'Forecast Data'!C:C,BO$6)+SUMIFS('Forecast Data'!H:H,'Forecast Data'!B:B,B168,'Forecast Data'!C:C,BP$6)+SUMIFS('Forecast Data'!H:H,'Forecast Data'!B:B,B168,'Forecast Data'!C:C,BQ$6)))/(SUMIFS('Forecast Data'!H:H,'Forecast Data'!B:B,B168,'Forecast Data'!C:C,BJ$6)+SUMIFS('Forecast Data'!H:H,'Forecast Data'!B:B,B168,'Forecast Data'!C:C,BK$6)+SUMIFS('Forecast Data'!H:H,'Forecast Data'!B:B,B168,'Forecast Data'!C:C,BL$6)+SUMIFS('Forecast Data'!H:H,'Forecast Data'!B:B,B168,'Forecast Data'!C:C,BM$6)+SUMIFS('Forecast Data'!H:H,'Forecast Data'!B:B,B168,'Forecast Data'!C:C,BN$6)+SUMIFS('Forecast Data'!H:H,'Forecast Data'!B:B,B168,'Forecast Data'!C:C,BO$6)+SUMIFS('Forecast Data'!H:H,'Forecast Data'!B:B,B168,'Forecast Data'!C:C,BP$6)+SUMIFS('Forecast Data'!H:H,'Forecast Data'!B:B,B168,'Forecast Data'!C:C,BQ$6)),"")</f>
        <v/>
      </c>
      <c r="BY168" s="12">
        <f t="shared" si="18"/>
        <v>4.8229985197499218E-4</v>
      </c>
      <c r="BZ168" s="16">
        <f t="shared" si="19"/>
        <v>5.1342295341788168E-4</v>
      </c>
      <c r="CA168" s="13">
        <f t="shared" si="20"/>
        <v>-3.1123101442889498E-3</v>
      </c>
      <c r="CB168" s="12">
        <f t="shared" si="21"/>
        <v>3.1123101442889496E-5</v>
      </c>
      <c r="CC168" s="12"/>
      <c r="CD168" s="11">
        <f>(SUMIFS('Forecast Data'!H:H,'Forecast Data'!B:B,D168,'Forecast Data'!C:C,BK$6)+SUMIFS('Forecast Data'!H:H,'Forecast Data'!B:B,D168,'Forecast Data'!C:C,BL$6)+SUMIFS('Forecast Data'!H:H,'Forecast Data'!B:B,D168,'Forecast Data'!C:C,BM$6)+SUMIFS('Forecast Data'!H:H,'Forecast Data'!B:B,D168,'Forecast Data'!C:C,BJ$6))/4</f>
        <v>0</v>
      </c>
      <c r="CE168" s="12" t="str">
        <f>IFERROR((SUM(W168:Z168)-(SUMIFS('Forecast Data'!H:H,'Forecast Data'!B:B,D168,'Forecast Data'!C:C,BJ$6)+SUMIFS('Forecast Data'!H:H,'Forecast Data'!B:B,D168,'Forecast Data'!C:C,BK$6)+SUMIFS('Forecast Data'!H:H,'Forecast Data'!B:B,D168,'Forecast Data'!C:C,BL$6)+SUMIFS('Forecast Data'!H:H,'Forecast Data'!B:B,D168,'Forecast Data'!C:C,BM$6)))/(SUMIFS('Forecast Data'!H:H,'Forecast Data'!B:B,D168,'Forecast Data'!C:C,BJ$6)+SUMIFS('Forecast Data'!H:H,'Forecast Data'!B:B,D168,'Forecast Data'!C:C,BK$6)+SUMIFS('Forecast Data'!H:H,'Forecast Data'!B:B,D168,'Forecast Data'!C:C,BL$6)+SUMIFS('Forecast Data'!H:H,'Forecast Data'!B:B,D168,'Forecast Data'!C:C,BM$6)),"")</f>
        <v/>
      </c>
      <c r="CF168" s="12">
        <f t="shared" si="22"/>
        <v>4.8229985197499218E-4</v>
      </c>
      <c r="CG168" s="12">
        <f t="shared" si="23"/>
        <v>5.2587748393744438E-4</v>
      </c>
      <c r="CH168" s="13">
        <f t="shared" si="24"/>
        <v>-4.3577631962452195E-3</v>
      </c>
      <c r="CI168" s="13"/>
    </row>
    <row r="169" spans="1:87" ht="13.2">
      <c r="A169" s="1"/>
      <c r="B169" t="str">
        <f t="shared" si="51"/>
        <v>Amy Myers MD</v>
      </c>
      <c r="D169" t="s">
        <v>202</v>
      </c>
      <c r="E169" s="11">
        <f>SUMIFS('Fin Data'!F:F,'Fin Data'!A:A,D169)</f>
        <v>1689</v>
      </c>
      <c r="F169" s="11">
        <f>SUMIFS('Fin Data with 6 week hist'!I:I,'Fin Data with 6 week hist'!$A:$A,$D169)</f>
        <v>1730</v>
      </c>
      <c r="G169" s="11">
        <f>SUMIFS('Fin Data with 6 week hist'!J:J,'Fin Data with 6 week hist'!$A:$A,$D169)</f>
        <v>1648</v>
      </c>
      <c r="H169" s="11">
        <f>SUMIFS('Fin Data with 6 week hist'!K:K,'Fin Data with 6 week hist'!$A:$A,$D169)+SUMIFS('Unit Cancellations'!D:D,'Unit Cancellations'!$B:$B,$D169)</f>
        <v>1603</v>
      </c>
      <c r="I169" s="11">
        <f>SUMIFS('Fin Data with 6 week hist'!L:L,'Fin Data with 6 week hist'!$A:$A,$D169)+SUMIFS('Unit Cancellations'!E:E,'Unit Cancellations'!$B:$B,$D169)</f>
        <v>1554</v>
      </c>
      <c r="J169" s="11">
        <f>SUMIFS('Fin Data with 6 week hist'!M:M,'Fin Data with 6 week hist'!$A:$A,$D169)+SUMIFS('Unit Cancellations'!F:F,'Unit Cancellations'!$B:$B,$D169)</f>
        <v>1702</v>
      </c>
      <c r="K169" s="11">
        <f>SUMIFS('Fin Data with 6 week hist'!N:N,'Fin Data with 6 week hist'!$A:$A,$D169)+SUMIFS('Unit Cancellations'!G:G,'Unit Cancellations'!$B:$B,$D169)</f>
        <v>1635</v>
      </c>
      <c r="L169" s="11">
        <f>SUMIFS('Fin Data'!AN:AN,'Fin Data'!A:A,D169)</f>
        <v>1645.8333333333333</v>
      </c>
      <c r="M169" s="12">
        <f>IFERROR(SUMIFS('Fin Data'!AO:AO,'Fin Data'!A:A,D169),"")</f>
        <v>-2.5557529109927025E-2</v>
      </c>
      <c r="N169" s="1"/>
      <c r="O169" s="11">
        <f t="shared" si="12"/>
        <v>1702.25</v>
      </c>
      <c r="P169" s="12">
        <f t="shared" si="13"/>
        <v>-5.695093457943925E-3</v>
      </c>
      <c r="Q169" s="1"/>
      <c r="R169" s="11">
        <f t="shared" si="14"/>
        <v>1703</v>
      </c>
      <c r="S169" s="12">
        <f t="shared" si="15"/>
        <v>8.0805112759861901E-4</v>
      </c>
      <c r="T169" s="11">
        <f t="shared" si="16"/>
        <v>2070.875</v>
      </c>
      <c r="U169" s="1" t="e">
        <f t="shared" si="52"/>
        <v>#REF!</v>
      </c>
      <c r="V169" s="1"/>
      <c r="W169" s="11">
        <f>SUMIFS('Forecast Data'!$D:$D,'Forecast Data'!$C:$C,W$6,'Forecast Data'!$B:$B,$D169)</f>
        <v>1709</v>
      </c>
      <c r="X169" s="11">
        <f>SUMIFS('Forecast Data'!$D:$D,'Forecast Data'!$C:$C,X$6,'Forecast Data'!$B:$B,$D169)</f>
        <v>1705</v>
      </c>
      <c r="Y169" s="11">
        <f>SUMIFS('Forecast Data'!$D:$D,'Forecast Data'!$C:$C,Y$6,'Forecast Data'!$B:$B,$D169)</f>
        <v>1703</v>
      </c>
      <c r="Z169" s="11">
        <f>SUMIFS('Forecast Data'!$D:$D,'Forecast Data'!$C:$C,Z$6,'Forecast Data'!$B:$B,$D169)</f>
        <v>1692</v>
      </c>
      <c r="AA169" s="11">
        <f>SUMIFS('Forecast Data'!$D:$D,'Forecast Data'!$C:$C,AA$6,'Forecast Data'!$B:$B,$D169)</f>
        <v>1718</v>
      </c>
      <c r="AB169" s="11">
        <f>SUMIFS('Forecast Data'!$D:$D,'Forecast Data'!$C:$C,AB$6,'Forecast Data'!$B:$B,$D169)</f>
        <v>1710</v>
      </c>
      <c r="AC169" s="11">
        <f>SUMIFS('Forecast Data'!$D:$D,'Forecast Data'!$C:$C,AC$6,'Forecast Data'!$B:$B,$D169)</f>
        <v>1691</v>
      </c>
      <c r="AD169" s="11">
        <f>SUMIFS('Forecast Data'!$D:$D,'Forecast Data'!$C:$C,AD$6,'Forecast Data'!$B:$B,$D169)</f>
        <v>1696</v>
      </c>
      <c r="AE169" s="11">
        <f>SUMIFS('Forecast Data'!$D:$D,'Forecast Data'!$C:$C,AE$6,'Forecast Data'!$B:$B,$D169)</f>
        <v>1672</v>
      </c>
      <c r="AF169" s="11">
        <f>SUMIFS('Forecast Data'!$D:$D,'Forecast Data'!$C:$C,AF$6,'Forecast Data'!$B:$B,$D169)</f>
        <v>1745</v>
      </c>
      <c r="AG169" s="11">
        <f>SUMIFS('Forecast Data'!$D:$D,'Forecast Data'!$C:$C,AG$6,'Forecast Data'!$B:$B,$D169)</f>
        <v>1758</v>
      </c>
      <c r="AH169" s="11">
        <f>SUMIFS('Forecast Data'!$D:$D,'Forecast Data'!$C:$C,AH$6,'Forecast Data'!$B:$B,$D169)</f>
        <v>1758</v>
      </c>
      <c r="AI169" s="1"/>
      <c r="AJ169" s="12" t="str">
        <f>IF(SUMIFS('Forecast Data'!$E:$E,'Forecast Data'!$C:$C,AJ$6,'Forecast Data'!$B:$B,$D169)=0,"",SUMIFS('Forecast Data'!$E:$E,'Forecast Data'!$C:$C,AJ$6,'Forecast Data'!$B:$B,$D169))</f>
        <v/>
      </c>
      <c r="AK169" s="12">
        <f>IF(SUMIFS('Forecast Data'!$E:$E,'Forecast Data'!$C:$C,AK$6,'Forecast Data'!$B:$B,$D169)=0,"",SUMIFS('Forecast Data'!$E:$E,'Forecast Data'!$C:$C,AK$6,'Forecast Data'!$B:$B,$D169))</f>
        <v>-0.02</v>
      </c>
      <c r="AL169" s="12">
        <f>IF(SUMIFS('Forecast Data'!$E:$E,'Forecast Data'!$C:$C,AL$6,'Forecast Data'!$B:$B,$D169)=0,"",SUMIFS('Forecast Data'!$E:$E,'Forecast Data'!$C:$C,AL$6,'Forecast Data'!$B:$B,$D169))</f>
        <v>0.06</v>
      </c>
      <c r="AM169" s="12">
        <f>IF(SUMIFS('Forecast Data'!$E:$E,'Forecast Data'!$C:$C,AM$6,'Forecast Data'!$B:$B,$D169)=0,"",SUMIFS('Forecast Data'!$E:$E,'Forecast Data'!$C:$C,AM$6,'Forecast Data'!$B:$B,$D169))</f>
        <v>-0.06</v>
      </c>
      <c r="AN169" s="12">
        <f>IF(SUMIFS('Forecast Data'!$E:$E,'Forecast Data'!$C:$C,AN$6,'Forecast Data'!$B:$B,$D169)=0,"",SUMIFS('Forecast Data'!$E:$E,'Forecast Data'!$C:$C,AN$6,'Forecast Data'!$B:$B,$D169))</f>
        <v>-0.03</v>
      </c>
      <c r="AO169" s="12">
        <f>IF(SUMIFS('Forecast Data'!$E:$E,'Forecast Data'!$C:$C,AO$6,'Forecast Data'!$B:$B,$D169)=0,"",SUMIFS('Forecast Data'!$E:$E,'Forecast Data'!$C:$C,AO$6,'Forecast Data'!$B:$B,$D169))</f>
        <v>-0.08</v>
      </c>
      <c r="AP169" s="12">
        <f>IF(SUMIFS('Forecast Data'!$E:$E,'Forecast Data'!$C:$C,AP$6,'Forecast Data'!$B:$B,$D169)=0,"",SUMIFS('Forecast Data'!$E:$E,'Forecast Data'!$C:$C,AP$6,'Forecast Data'!$B:$B,$D169))</f>
        <v>0.12</v>
      </c>
      <c r="AQ169" s="12">
        <f>IF(SUMIFS('Forecast Data'!$E:$E,'Forecast Data'!$C:$C,AQ$6,'Forecast Data'!$B:$B,$D169)=0,"",SUMIFS('Forecast Data'!$E:$E,'Forecast Data'!$C:$C,AQ$6,'Forecast Data'!$B:$B,$D169))</f>
        <v>0.05</v>
      </c>
      <c r="AR169" s="12">
        <f>IF(SUMIFS('Forecast Data'!$E:$E,'Forecast Data'!$C:$C,AR$6,'Forecast Data'!$B:$B,$D169)=0,"",SUMIFS('Forecast Data'!$E:$E,'Forecast Data'!$C:$C,AR$6,'Forecast Data'!$B:$B,$D169))</f>
        <v>-0.09</v>
      </c>
      <c r="AS169" s="12">
        <f>IF(SUMIFS('Forecast Data'!$E:$E,'Forecast Data'!$C:$C,AS$6,'Forecast Data'!$B:$B,$D169)=0,"",SUMIFS('Forecast Data'!$E:$E,'Forecast Data'!$C:$C,AS$6,'Forecast Data'!$B:$B,$D169))</f>
        <v>-0.05</v>
      </c>
      <c r="AT169" s="12">
        <f>IF(SUMIFS('Forecast Data'!$E:$E,'Forecast Data'!$C:$C,AT$6,'Forecast Data'!$B:$B,$D169)=0,"",SUMIFS('Forecast Data'!$E:$E,'Forecast Data'!$C:$C,AT$6,'Forecast Data'!$B:$B,$D169))</f>
        <v>0.01</v>
      </c>
      <c r="AU169" s="12">
        <f>IF(SUMIFS('Forecast Data'!$E:$E,'Forecast Data'!$C:$C,AU$6,'Forecast Data'!$B:$B,$D169)=0,"",SUMIFS('Forecast Data'!$E:$E,'Forecast Data'!$C:$C,AU$6,'Forecast Data'!$B:$B,$D169))</f>
        <v>-0.04</v>
      </c>
      <c r="AV169" s="1"/>
      <c r="AW169" s="11">
        <f>SUMIFS('OP Units'!E:E,'OP Units'!$A:$A,$D169)</f>
        <v>1969</v>
      </c>
      <c r="AX169" s="11">
        <f>SUMIFS('OP Units'!F:F,'OP Units'!$A:$A,$D169)</f>
        <v>1943</v>
      </c>
      <c r="AY169" s="11">
        <f>SUMIFS('OP Units'!G:G,'OP Units'!$A:$A,$D169)</f>
        <v>2283</v>
      </c>
      <c r="AZ169" s="11">
        <f>SUMIFS('OP Units'!H:H,'OP Units'!$A:$A,$D169)</f>
        <v>2323</v>
      </c>
      <c r="BA169" s="11">
        <f>SUMIFS('OP Units'!I:I,'OP Units'!$A:$A,$D169)</f>
        <v>2159</v>
      </c>
      <c r="BB169" s="11">
        <f>SUMIFS('OP Units'!J:J,'OP Units'!$A:$A,$D169)</f>
        <v>2237</v>
      </c>
      <c r="BC169" s="11">
        <f>SUMIFS('OP Units'!K:K,'OP Units'!$A:$A,$D169)</f>
        <v>1851</v>
      </c>
      <c r="BD169" s="11">
        <f>SUMIFS('OP Units'!L:L,'OP Units'!$A:$A,$D169)</f>
        <v>1802</v>
      </c>
      <c r="BE169" s="11">
        <f>SUMIFS('OP Units'!M:M,'OP Units'!$A:$A,$D169)</f>
        <v>1885</v>
      </c>
      <c r="BF169" s="11">
        <f>SUMIFS('OP Units'!N:N,'OP Units'!$A:$A,$D169)</f>
        <v>1879</v>
      </c>
      <c r="BG169" s="11">
        <f>SUMIFS('OP Units'!O:O,'OP Units'!$A:$A,$D169)</f>
        <v>1870</v>
      </c>
      <c r="BH169" s="11">
        <f>SUMIFS('OP Units'!P:P,'OP Units'!$A:$A,$D169)</f>
        <v>1712</v>
      </c>
      <c r="BI169" s="1"/>
      <c r="BJ169" s="12">
        <f>IFERROR((SUMIFS('OP Units'!E:E,'OP Units'!$A:$A,$D169)-SUMIFS('Forecast Data'!$H:$H,'Forecast Data'!$C:$C,BJ$6,'Forecast Data'!$B:$B,$D169))/SUMIFS('Forecast Data'!$H:$H,'Forecast Data'!$C:$C,BJ$6,'Forecast Data'!$B:$B,$D169),"")</f>
        <v>0.14877479579929989</v>
      </c>
      <c r="BK169" s="12">
        <f>IFERROR((SUMIFS('OP Units'!F:F,'OP Units'!$A:$A,$D169)-SUMIFS('Forecast Data'!$H:$H,'Forecast Data'!$C:$C,BK$6,'Forecast Data'!$B:$B,$D169))/SUMIFS('Forecast Data'!$H:$H,'Forecast Data'!$C:$C,BK$6,'Forecast Data'!$B:$B,$D169),"")</f>
        <v>0.12117714945181765</v>
      </c>
      <c r="BL169" s="12">
        <f>IFERROR((SUMIFS('OP Units'!G:G,'OP Units'!$A:$A,$D169)-SUMIFS('Forecast Data'!$H:$H,'Forecast Data'!$C:$C,BL$6,'Forecast Data'!$B:$B,$D169))/SUMIFS('Forecast Data'!$H:$H,'Forecast Data'!$C:$C,BL$6,'Forecast Data'!$B:$B,$D169),"")</f>
        <v>0.41977611940298509</v>
      </c>
      <c r="BM169" s="12">
        <f>IFERROR((SUMIFS('OP Units'!H:H,'OP Units'!$A:$A,$D169)-SUMIFS('Forecast Data'!$H:$H,'Forecast Data'!$C:$C,BM$6,'Forecast Data'!$B:$B,$D169))/SUMIFS('Forecast Data'!$H:$H,'Forecast Data'!$C:$C,BM$6,'Forecast Data'!$B:$B,$D169),"")</f>
        <v>0.29559397657557168</v>
      </c>
      <c r="BN169" s="12">
        <f>IFERROR((SUMIFS('OP Units'!I:I,'OP Units'!$A:$A,$D169)-SUMIFS('Forecast Data'!$H:$H,'Forecast Data'!$C:$C,BN$6,'Forecast Data'!$B:$B,$D169))/SUMIFS('Forecast Data'!$H:$H,'Forecast Data'!$C:$C,BN$6,'Forecast Data'!$B:$B,$D169),"")</f>
        <v>0.21702367531003383</v>
      </c>
      <c r="BO169" s="12">
        <f>IFERROR((SUMIFS('OP Units'!J:J,'OP Units'!$A:$A,$D169)-SUMIFS('Forecast Data'!$H:$H,'Forecast Data'!$C:$C,BO$6,'Forecast Data'!$B:$B,$D169))/SUMIFS('Forecast Data'!$H:$H,'Forecast Data'!$C:$C,BO$6,'Forecast Data'!$B:$B,$D169),"")</f>
        <v>0.20398277717976318</v>
      </c>
      <c r="BP169" s="12">
        <f>IFERROR((SUMIFS('OP Units'!K:K,'OP Units'!$A:$A,$D169)-SUMIFS('Forecast Data'!$H:$H,'Forecast Data'!$C:$C,BP$6,'Forecast Data'!$B:$B,$D169))/SUMIFS('Forecast Data'!$H:$H,'Forecast Data'!$C:$C,BP$6,'Forecast Data'!$B:$B,$D169),"")</f>
        <v>0.22501654533421575</v>
      </c>
      <c r="BQ169" s="12">
        <f>IFERROR((SUMIFS('OP Units'!L:L,'OP Units'!$A:$A,$D169)-SUMIFS('Forecast Data'!$H:$H,'Forecast Data'!$C:$C,BQ$6,'Forecast Data'!$B:$B,$D169))/SUMIFS('Forecast Data'!$H:$H,'Forecast Data'!$C:$C,BQ$6,'Forecast Data'!$B:$B,$D169),"")</f>
        <v>0.11097410604192355</v>
      </c>
      <c r="BR169" s="12">
        <f>IFERROR((SUMIFS('OP Units'!M:M,'OP Units'!$A:$A,$D169)-SUMIFS('Forecast Data'!$H:$H,'Forecast Data'!$C:$C,BR$6,'Forecast Data'!$B:$B,$D169))/SUMIFS('Forecast Data'!$H:$H,'Forecast Data'!$C:$C,BR$6,'Forecast Data'!$B:$B,$D169),"")</f>
        <v>3.06178239475123E-2</v>
      </c>
      <c r="BS169" s="12">
        <f>IFERROR((SUMIFS('OP Units'!N:N,'OP Units'!$A:$A,$D169)-SUMIFS('Forecast Data'!$H:$H,'Forecast Data'!$C:$C,BS$6,'Forecast Data'!$B:$B,$D169))/SUMIFS('Forecast Data'!$H:$H,'Forecast Data'!$C:$C,BS$6,'Forecast Data'!$B:$B,$D169),"")</f>
        <v>1.9533369506239826E-2</v>
      </c>
      <c r="BT169" s="12">
        <f>IFERROR((SUMIFS('OP Units'!O:O,'OP Units'!$A:$A,$D169)-SUMIFS('Forecast Data'!$H:$H,'Forecast Data'!$C:$C,BT$6,'Forecast Data'!$B:$B,$D169))/SUMIFS('Forecast Data'!$H:$H,'Forecast Data'!$C:$C,BT$6,'Forecast Data'!$B:$B,$D169),"")</f>
        <v>7.5330649798734911E-2</v>
      </c>
      <c r="BU169" s="12">
        <f>IFERROR((SUMIFS('OP Units'!P:P,'OP Units'!$A:$A,$D169)-SUMIFS('Forecast Data'!$H:$H,'Forecast Data'!$C:$C,BU$6,'Forecast Data'!$B:$B,$D169))/SUMIFS('Forecast Data'!$H:$H,'Forecast Data'!$C:$C,BU$6,'Forecast Data'!$B:$B,$D169),"")</f>
        <v>-6.8045726728361455E-2</v>
      </c>
      <c r="BV169" s="12"/>
      <c r="BW169" s="11">
        <f>(SUMIFS('Forecast Data'!H:H,'Forecast Data'!B:B,D169,'Forecast Data'!C:C,BK$6)+SUMIFS('Forecast Data'!H:H,'Forecast Data'!B:B,D169,'Forecast Data'!C:C,BL$6)+SUMIFS('Forecast Data'!H:H,'Forecast Data'!B:B,D169,'Forecast Data'!C:C,BM$6)+SUMIFS('Forecast Data'!H:H,'Forecast Data'!B:B,D169,'Forecast Data'!C:C,BN$6)+SUMIFS('Forecast Data'!H:H,'Forecast Data'!B:B,D169,'Forecast Data'!C:C,BO$6)+SUMIFS('Forecast Data'!H:H,'Forecast Data'!B:B,D169,'Forecast Data'!C:C,BP$6)+SUMIFS('Forecast Data'!H:H,'Forecast Data'!B:B,D169,'Forecast Data'!C:C,BQ$6)+SUMIFS('Forecast Data'!H:H,'Forecast Data'!B:B,D169,'Forecast Data'!C:C,BJ$6))/8</f>
        <v>1701.625</v>
      </c>
      <c r="BX169" s="12">
        <f>IFERROR((SUM(W169:AD169)-(SUMIFS('Forecast Data'!H:H,'Forecast Data'!B:B,B169,'Forecast Data'!C:C,BJ$6)+SUMIFS('Forecast Data'!H:H,'Forecast Data'!B:B,B169,'Forecast Data'!C:C,BK$6)+SUMIFS('Forecast Data'!H:H,'Forecast Data'!B:B,B169,'Forecast Data'!C:C,BL$6)+SUMIFS('Forecast Data'!H:H,'Forecast Data'!B:B,B169,'Forecast Data'!C:C,BM$6)+SUMIFS('Forecast Data'!H:H,'Forecast Data'!B:B,B169,'Forecast Data'!C:C,BN$6)+SUMIFS('Forecast Data'!H:H,'Forecast Data'!B:B,B169,'Forecast Data'!C:C,BO$6)+SUMIFS('Forecast Data'!H:H,'Forecast Data'!B:B,B169,'Forecast Data'!C:C,BP$6)+SUMIFS('Forecast Data'!H:H,'Forecast Data'!B:B,B169,'Forecast Data'!C:C,BQ$6)))/(SUMIFS('Forecast Data'!H:H,'Forecast Data'!B:B,B169,'Forecast Data'!C:C,BJ$6)+SUMIFS('Forecast Data'!H:H,'Forecast Data'!B:B,B169,'Forecast Data'!C:C,BK$6)+SUMIFS('Forecast Data'!H:H,'Forecast Data'!B:B,B169,'Forecast Data'!C:C,BL$6)+SUMIFS('Forecast Data'!H:H,'Forecast Data'!B:B,B169,'Forecast Data'!C:C,BM$6)+SUMIFS('Forecast Data'!H:H,'Forecast Data'!B:B,B169,'Forecast Data'!C:C,BN$6)+SUMIFS('Forecast Data'!H:H,'Forecast Data'!B:B,B169,'Forecast Data'!C:C,BO$6)+SUMIFS('Forecast Data'!H:H,'Forecast Data'!B:B,B169,'Forecast Data'!C:C,BP$6)+SUMIFS('Forecast Data'!H:H,'Forecast Data'!B:B,B169,'Forecast Data'!C:C,BQ$6)),"")</f>
        <v>8.0805112759861901E-4</v>
      </c>
      <c r="BY169" s="12">
        <f t="shared" si="18"/>
        <v>-3.6913611602104963E-5</v>
      </c>
      <c r="BZ169" s="16">
        <f t="shared" si="19"/>
        <v>1.1306611586780176E-6</v>
      </c>
      <c r="CA169" s="13">
        <f t="shared" si="20"/>
        <v>-3.8044272760782978E-3</v>
      </c>
      <c r="CB169" s="12">
        <f t="shared" si="21"/>
        <v>3.8044272760782978E-5</v>
      </c>
      <c r="CC169" s="12"/>
      <c r="CD169" s="11">
        <f>(SUMIFS('Forecast Data'!H:H,'Forecast Data'!B:B,D169,'Forecast Data'!C:C,BK$6)+SUMIFS('Forecast Data'!H:H,'Forecast Data'!B:B,D169,'Forecast Data'!C:C,BL$6)+SUMIFS('Forecast Data'!H:H,'Forecast Data'!B:B,D169,'Forecast Data'!C:C,BM$6)+SUMIFS('Forecast Data'!H:H,'Forecast Data'!B:B,D169,'Forecast Data'!C:C,BJ$6))/4</f>
        <v>1712</v>
      </c>
      <c r="CE169" s="12">
        <f>IFERROR((SUM(W169:Z169)-(SUMIFS('Forecast Data'!H:H,'Forecast Data'!B:B,D169,'Forecast Data'!C:C,BJ$6)+SUMIFS('Forecast Data'!H:H,'Forecast Data'!B:B,D169,'Forecast Data'!C:C,BK$6)+SUMIFS('Forecast Data'!H:H,'Forecast Data'!B:B,D169,'Forecast Data'!C:C,BL$6)+SUMIFS('Forecast Data'!H:H,'Forecast Data'!B:B,D169,'Forecast Data'!C:C,BM$6)))/(SUMIFS('Forecast Data'!H:H,'Forecast Data'!B:B,D169,'Forecast Data'!C:C,BJ$6)+SUMIFS('Forecast Data'!H:H,'Forecast Data'!B:B,D169,'Forecast Data'!C:C,BK$6)+SUMIFS('Forecast Data'!H:H,'Forecast Data'!B:B,D169,'Forecast Data'!C:C,BL$6)+SUMIFS('Forecast Data'!H:H,'Forecast Data'!B:B,D169,'Forecast Data'!C:C,BM$6)),"")</f>
        <v>-5.695093457943925E-3</v>
      </c>
      <c r="CF169" s="12">
        <f t="shared" si="22"/>
        <v>-3.6913611602104963E-5</v>
      </c>
      <c r="CG169" s="12">
        <f t="shared" si="23"/>
        <v>-8.1742614083540594E-6</v>
      </c>
      <c r="CH169" s="13">
        <f t="shared" si="24"/>
        <v>-2.8739350193750903E-3</v>
      </c>
      <c r="CI169" s="13"/>
    </row>
    <row r="170" spans="1:87" ht="13.2">
      <c r="A170" s="1"/>
      <c r="B170" t="str">
        <f t="shared" si="51"/>
        <v>Steelcase</v>
      </c>
      <c r="D170" t="s">
        <v>203</v>
      </c>
      <c r="E170" s="11">
        <f>SUMIFS('Fin Data'!F:F,'Fin Data'!A:A,D170)</f>
        <v>200</v>
      </c>
      <c r="F170" s="11">
        <f>SUMIFS('Fin Data with 6 week hist'!I:I,'Fin Data with 6 week hist'!$A:$A,$D170)</f>
        <v>136</v>
      </c>
      <c r="G170" s="11">
        <f>SUMIFS('Fin Data with 6 week hist'!J:J,'Fin Data with 6 week hist'!$A:$A,$D170)</f>
        <v>135</v>
      </c>
      <c r="H170" s="11">
        <f>SUMIFS('Fin Data with 6 week hist'!K:K,'Fin Data with 6 week hist'!$A:$A,$D170)+SUMIFS('Unit Cancellations'!D:D,'Unit Cancellations'!$B:$B,$D170)</f>
        <v>175</v>
      </c>
      <c r="I170" s="11">
        <f>SUMIFS('Fin Data with 6 week hist'!L:L,'Fin Data with 6 week hist'!$A:$A,$D170)+SUMIFS('Unit Cancellations'!E:E,'Unit Cancellations'!$B:$B,$D170)</f>
        <v>186</v>
      </c>
      <c r="J170" s="11">
        <f>SUMIFS('Fin Data with 6 week hist'!M:M,'Fin Data with 6 week hist'!$A:$A,$D170)+SUMIFS('Unit Cancellations'!F:F,'Unit Cancellations'!$B:$B,$D170)</f>
        <v>188</v>
      </c>
      <c r="K170" s="11">
        <f>SUMIFS('Fin Data with 6 week hist'!N:N,'Fin Data with 6 week hist'!$A:$A,$D170)+SUMIFS('Unit Cancellations'!G:G,'Unit Cancellations'!$B:$B,$D170)</f>
        <v>168</v>
      </c>
      <c r="L170" s="11">
        <f>SUMIFS('Fin Data'!AN:AN,'Fin Data'!A:A,D170)</f>
        <v>165.16666666666666</v>
      </c>
      <c r="M170" s="12">
        <f>IFERROR(SUMIFS('Fin Data'!AO:AO,'Fin Data'!A:A,D170),"")</f>
        <v>-0.17416666666666672</v>
      </c>
      <c r="N170" s="1"/>
      <c r="O170" s="11">
        <f t="shared" si="12"/>
        <v>188</v>
      </c>
      <c r="P170" s="12">
        <f t="shared" si="13"/>
        <v>-3.4659820282413351E-2</v>
      </c>
      <c r="Q170" s="1"/>
      <c r="R170" s="11">
        <f t="shared" si="14"/>
        <v>199.125</v>
      </c>
      <c r="S170" s="12">
        <f t="shared" si="15"/>
        <v>7.1284465366509744E-2</v>
      </c>
      <c r="T170" s="11">
        <f t="shared" si="16"/>
        <v>172.125</v>
      </c>
      <c r="U170" s="1" t="e">
        <f t="shared" si="52"/>
        <v>#REF!</v>
      </c>
      <c r="V170" s="1"/>
      <c r="W170" s="11">
        <f>SUMIFS('Forecast Data'!$D:$D,'Forecast Data'!$C:$C,W$6,'Forecast Data'!$B:$B,$D170)</f>
        <v>218</v>
      </c>
      <c r="X170" s="11">
        <f>SUMIFS('Forecast Data'!$D:$D,'Forecast Data'!$C:$C,X$6,'Forecast Data'!$B:$B,$D170)</f>
        <v>178</v>
      </c>
      <c r="Y170" s="11">
        <f>SUMIFS('Forecast Data'!$D:$D,'Forecast Data'!$C:$C,Y$6,'Forecast Data'!$B:$B,$D170)</f>
        <v>177</v>
      </c>
      <c r="Z170" s="11">
        <f>SUMIFS('Forecast Data'!$D:$D,'Forecast Data'!$C:$C,Z$6,'Forecast Data'!$B:$B,$D170)</f>
        <v>179</v>
      </c>
      <c r="AA170" s="11">
        <f>SUMIFS('Forecast Data'!$D:$D,'Forecast Data'!$C:$C,AA$6,'Forecast Data'!$B:$B,$D170)</f>
        <v>184</v>
      </c>
      <c r="AB170" s="11">
        <f>SUMIFS('Forecast Data'!$D:$D,'Forecast Data'!$C:$C,AB$6,'Forecast Data'!$B:$B,$D170)</f>
        <v>184</v>
      </c>
      <c r="AC170" s="11">
        <f>SUMIFS('Forecast Data'!$D:$D,'Forecast Data'!$C:$C,AC$6,'Forecast Data'!$B:$B,$D170)</f>
        <v>195</v>
      </c>
      <c r="AD170" s="11">
        <f>SUMIFS('Forecast Data'!$D:$D,'Forecast Data'!$C:$C,AD$6,'Forecast Data'!$B:$B,$D170)</f>
        <v>278</v>
      </c>
      <c r="AE170" s="11">
        <f>SUMIFS('Forecast Data'!$D:$D,'Forecast Data'!$C:$C,AE$6,'Forecast Data'!$B:$B,$D170)</f>
        <v>292</v>
      </c>
      <c r="AF170" s="11">
        <f>SUMIFS('Forecast Data'!$D:$D,'Forecast Data'!$C:$C,AF$6,'Forecast Data'!$B:$B,$D170)</f>
        <v>205</v>
      </c>
      <c r="AG170" s="11">
        <f>SUMIFS('Forecast Data'!$D:$D,'Forecast Data'!$C:$C,AG$6,'Forecast Data'!$B:$B,$D170)</f>
        <v>185</v>
      </c>
      <c r="AH170" s="11">
        <f>SUMIFS('Forecast Data'!$D:$D,'Forecast Data'!$C:$C,AH$6,'Forecast Data'!$B:$B,$D170)</f>
        <v>181</v>
      </c>
      <c r="AI170" s="1"/>
      <c r="AJ170" s="12">
        <f>IF(SUMIFS('Forecast Data'!$E:$E,'Forecast Data'!$C:$C,AJ$6,'Forecast Data'!$B:$B,$D170)=0,"",SUMIFS('Forecast Data'!$E:$E,'Forecast Data'!$C:$C,AJ$6,'Forecast Data'!$B:$B,$D170))</f>
        <v>0.36</v>
      </c>
      <c r="AK170" s="12">
        <f>IF(SUMIFS('Forecast Data'!$E:$E,'Forecast Data'!$C:$C,AK$6,'Forecast Data'!$B:$B,$D170)=0,"",SUMIFS('Forecast Data'!$E:$E,'Forecast Data'!$C:$C,AK$6,'Forecast Data'!$B:$B,$D170))</f>
        <v>-0.16</v>
      </c>
      <c r="AL170" s="12">
        <f>IF(SUMIFS('Forecast Data'!$E:$E,'Forecast Data'!$C:$C,AL$6,'Forecast Data'!$B:$B,$D170)=0,"",SUMIFS('Forecast Data'!$E:$E,'Forecast Data'!$C:$C,AL$6,'Forecast Data'!$B:$B,$D170))</f>
        <v>-0.11</v>
      </c>
      <c r="AM170" s="12">
        <f>IF(SUMIFS('Forecast Data'!$E:$E,'Forecast Data'!$C:$C,AM$6,'Forecast Data'!$B:$B,$D170)=0,"",SUMIFS('Forecast Data'!$E:$E,'Forecast Data'!$C:$C,AM$6,'Forecast Data'!$B:$B,$D170))</f>
        <v>-0.15</v>
      </c>
      <c r="AN170" s="12">
        <f>IF(SUMIFS('Forecast Data'!$E:$E,'Forecast Data'!$C:$C,AN$6,'Forecast Data'!$B:$B,$D170)=0,"",SUMIFS('Forecast Data'!$E:$E,'Forecast Data'!$C:$C,AN$6,'Forecast Data'!$B:$B,$D170))</f>
        <v>0.08</v>
      </c>
      <c r="AO170" s="12">
        <f>IF(SUMIFS('Forecast Data'!$E:$E,'Forecast Data'!$C:$C,AO$6,'Forecast Data'!$B:$B,$D170)=0,"",SUMIFS('Forecast Data'!$E:$E,'Forecast Data'!$C:$C,AO$6,'Forecast Data'!$B:$B,$D170))</f>
        <v>0.05</v>
      </c>
      <c r="AP170" s="12">
        <f>IF(SUMIFS('Forecast Data'!$E:$E,'Forecast Data'!$C:$C,AP$6,'Forecast Data'!$B:$B,$D170)=0,"",SUMIFS('Forecast Data'!$E:$E,'Forecast Data'!$C:$C,AP$6,'Forecast Data'!$B:$B,$D170))</f>
        <v>-0.04</v>
      </c>
      <c r="AQ170" s="12">
        <f>IF(SUMIFS('Forecast Data'!$E:$E,'Forecast Data'!$C:$C,AQ$6,'Forecast Data'!$B:$B,$D170)=0,"",SUMIFS('Forecast Data'!$E:$E,'Forecast Data'!$C:$C,AQ$6,'Forecast Data'!$B:$B,$D170))</f>
        <v>0.73</v>
      </c>
      <c r="AR170" s="12">
        <f>IF(SUMIFS('Forecast Data'!$E:$E,'Forecast Data'!$C:$C,AR$6,'Forecast Data'!$B:$B,$D170)=0,"",SUMIFS('Forecast Data'!$E:$E,'Forecast Data'!$C:$C,AR$6,'Forecast Data'!$B:$B,$D170))</f>
        <v>0.53</v>
      </c>
      <c r="AS170" s="12">
        <f>IF(SUMIFS('Forecast Data'!$E:$E,'Forecast Data'!$C:$C,AS$6,'Forecast Data'!$B:$B,$D170)=0,"",SUMIFS('Forecast Data'!$E:$E,'Forecast Data'!$C:$C,AS$6,'Forecast Data'!$B:$B,$D170))</f>
        <v>0.18</v>
      </c>
      <c r="AT170" s="12">
        <f>IF(SUMIFS('Forecast Data'!$E:$E,'Forecast Data'!$C:$C,AT$6,'Forecast Data'!$B:$B,$D170)=0,"",SUMIFS('Forecast Data'!$E:$E,'Forecast Data'!$C:$C,AT$6,'Forecast Data'!$B:$B,$D170))</f>
        <v>0.15</v>
      </c>
      <c r="AU170" s="12">
        <f>IF(SUMIFS('Forecast Data'!$E:$E,'Forecast Data'!$C:$C,AU$6,'Forecast Data'!$B:$B,$D170)=0,"",SUMIFS('Forecast Data'!$E:$E,'Forecast Data'!$C:$C,AU$6,'Forecast Data'!$B:$B,$D170))</f>
        <v>0.19</v>
      </c>
      <c r="AV170" s="1"/>
      <c r="AW170" s="11">
        <f>SUMIFS('OP Units'!E:E,'OP Units'!$A:$A,$D170)</f>
        <v>201</v>
      </c>
      <c r="AX170" s="11">
        <f>SUMIFS('OP Units'!F:F,'OP Units'!$A:$A,$D170)</f>
        <v>191</v>
      </c>
      <c r="AY170" s="11">
        <f>SUMIFS('OP Units'!G:G,'OP Units'!$A:$A,$D170)</f>
        <v>167</v>
      </c>
      <c r="AZ170" s="11">
        <f>SUMIFS('OP Units'!H:H,'OP Units'!$A:$A,$D170)</f>
        <v>158</v>
      </c>
      <c r="BA170" s="11">
        <f>SUMIFS('OP Units'!I:I,'OP Units'!$A:$A,$D170)</f>
        <v>153</v>
      </c>
      <c r="BB170" s="11">
        <f>SUMIFS('OP Units'!J:J,'OP Units'!$A:$A,$D170)</f>
        <v>158</v>
      </c>
      <c r="BC170" s="11">
        <f>SUMIFS('OP Units'!K:K,'OP Units'!$A:$A,$D170)</f>
        <v>188</v>
      </c>
      <c r="BD170" s="11">
        <f>SUMIFS('OP Units'!L:L,'OP Units'!$A:$A,$D170)</f>
        <v>161</v>
      </c>
      <c r="BE170" s="11">
        <f>SUMIFS('OP Units'!M:M,'OP Units'!$A:$A,$D170)</f>
        <v>176</v>
      </c>
      <c r="BF170" s="11">
        <f>SUMIFS('OP Units'!N:N,'OP Units'!$A:$A,$D170)</f>
        <v>142</v>
      </c>
      <c r="BG170" s="11">
        <f>SUMIFS('OP Units'!O:O,'OP Units'!$A:$A,$D170)</f>
        <v>186</v>
      </c>
      <c r="BH170" s="11">
        <f>SUMIFS('OP Units'!P:P,'OP Units'!$A:$A,$D170)</f>
        <v>174</v>
      </c>
      <c r="BI170" s="1"/>
      <c r="BJ170" s="12">
        <f>IFERROR((SUMIFS('OP Units'!E:E,'OP Units'!$A:$A,$D170)-SUMIFS('Forecast Data'!$H:$H,'Forecast Data'!$C:$C,BJ$6,'Forecast Data'!$B:$B,$D170))/SUMIFS('Forecast Data'!$H:$H,'Forecast Data'!$C:$C,BJ$6,'Forecast Data'!$B:$B,$D170),"")</f>
        <v>0.25624999999999998</v>
      </c>
      <c r="BK170" s="12">
        <f>IFERROR((SUMIFS('OP Units'!F:F,'OP Units'!$A:$A,$D170)-SUMIFS('Forecast Data'!$H:$H,'Forecast Data'!$C:$C,BK$6,'Forecast Data'!$B:$B,$D170))/SUMIFS('Forecast Data'!$H:$H,'Forecast Data'!$C:$C,BK$6,'Forecast Data'!$B:$B,$D170),"")</f>
        <v>-9.4786729857819899E-2</v>
      </c>
      <c r="BL170" s="12">
        <f>IFERROR((SUMIFS('OP Units'!G:G,'OP Units'!$A:$A,$D170)-SUMIFS('Forecast Data'!$H:$H,'Forecast Data'!$C:$C,BL$6,'Forecast Data'!$B:$B,$D170))/SUMIFS('Forecast Data'!$H:$H,'Forecast Data'!$C:$C,BL$6,'Forecast Data'!$B:$B,$D170),"")</f>
        <v>-0.15656565656565657</v>
      </c>
      <c r="BM170" s="12">
        <f>IFERROR((SUMIFS('OP Units'!H:H,'OP Units'!$A:$A,$D170)-SUMIFS('Forecast Data'!$H:$H,'Forecast Data'!$C:$C,BM$6,'Forecast Data'!$B:$B,$D170))/SUMIFS('Forecast Data'!$H:$H,'Forecast Data'!$C:$C,BM$6,'Forecast Data'!$B:$B,$D170),"")</f>
        <v>-0.24761904761904763</v>
      </c>
      <c r="BN170" s="12">
        <f>IFERROR((SUMIFS('OP Units'!I:I,'OP Units'!$A:$A,$D170)-SUMIFS('Forecast Data'!$H:$H,'Forecast Data'!$C:$C,BN$6,'Forecast Data'!$B:$B,$D170))/SUMIFS('Forecast Data'!$H:$H,'Forecast Data'!$C:$C,BN$6,'Forecast Data'!$B:$B,$D170),"")</f>
        <v>-0.1</v>
      </c>
      <c r="BO170" s="12">
        <f>IFERROR((SUMIFS('OP Units'!J:J,'OP Units'!$A:$A,$D170)-SUMIFS('Forecast Data'!$H:$H,'Forecast Data'!$C:$C,BO$6,'Forecast Data'!$B:$B,$D170))/SUMIFS('Forecast Data'!$H:$H,'Forecast Data'!$C:$C,BO$6,'Forecast Data'!$B:$B,$D170),"")</f>
        <v>-9.7142857142857142E-2</v>
      </c>
      <c r="BP170" s="12">
        <f>IFERROR((SUMIFS('OP Units'!K:K,'OP Units'!$A:$A,$D170)-SUMIFS('Forecast Data'!$H:$H,'Forecast Data'!$C:$C,BP$6,'Forecast Data'!$B:$B,$D170))/SUMIFS('Forecast Data'!$H:$H,'Forecast Data'!$C:$C,BP$6,'Forecast Data'!$B:$B,$D170),"")</f>
        <v>-7.3891625615763554E-2</v>
      </c>
      <c r="BQ170" s="12">
        <f>IFERROR((SUMIFS('OP Units'!L:L,'OP Units'!$A:$A,$D170)-SUMIFS('Forecast Data'!$H:$H,'Forecast Data'!$C:$C,BQ$6,'Forecast Data'!$B:$B,$D170))/SUMIFS('Forecast Data'!$H:$H,'Forecast Data'!$C:$C,BQ$6,'Forecast Data'!$B:$B,$D170),"")</f>
        <v>6.2500000000000003E-3</v>
      </c>
      <c r="BR170" s="12">
        <f>IFERROR((SUMIFS('OP Units'!M:M,'OP Units'!$A:$A,$D170)-SUMIFS('Forecast Data'!$H:$H,'Forecast Data'!$C:$C,BR$6,'Forecast Data'!$B:$B,$D170))/SUMIFS('Forecast Data'!$H:$H,'Forecast Data'!$C:$C,BR$6,'Forecast Data'!$B:$B,$D170),"")</f>
        <v>-7.8534031413612565E-2</v>
      </c>
      <c r="BS170" s="12">
        <f>IFERROR((SUMIFS('OP Units'!N:N,'OP Units'!$A:$A,$D170)-SUMIFS('Forecast Data'!$H:$H,'Forecast Data'!$C:$C,BS$6,'Forecast Data'!$B:$B,$D170))/SUMIFS('Forecast Data'!$H:$H,'Forecast Data'!$C:$C,BS$6,'Forecast Data'!$B:$B,$D170),"")</f>
        <v>-0.18390804597701149</v>
      </c>
      <c r="BT170" s="12">
        <f>IFERROR((SUMIFS('OP Units'!O:O,'OP Units'!$A:$A,$D170)-SUMIFS('Forecast Data'!$H:$H,'Forecast Data'!$C:$C,BT$6,'Forecast Data'!$B:$B,$D170))/SUMIFS('Forecast Data'!$H:$H,'Forecast Data'!$C:$C,BT$6,'Forecast Data'!$B:$B,$D170),"")</f>
        <v>0.15527950310559005</v>
      </c>
      <c r="BU170" s="12">
        <f>IFERROR((SUMIFS('OP Units'!P:P,'OP Units'!$A:$A,$D170)-SUMIFS('Forecast Data'!$H:$H,'Forecast Data'!$C:$C,BU$6,'Forecast Data'!$B:$B,$D170))/SUMIFS('Forecast Data'!$H:$H,'Forecast Data'!$C:$C,BU$6,'Forecast Data'!$B:$B,$D170),"")</f>
        <v>0.14473684210526316</v>
      </c>
      <c r="BV170" s="12"/>
      <c r="BW170" s="11">
        <f>(SUMIFS('Forecast Data'!H:H,'Forecast Data'!B:B,D170,'Forecast Data'!C:C,BK$6)+SUMIFS('Forecast Data'!H:H,'Forecast Data'!B:B,D170,'Forecast Data'!C:C,BL$6)+SUMIFS('Forecast Data'!H:H,'Forecast Data'!B:B,D170,'Forecast Data'!C:C,BM$6)+SUMIFS('Forecast Data'!H:H,'Forecast Data'!B:B,D170,'Forecast Data'!C:C,BN$6)+SUMIFS('Forecast Data'!H:H,'Forecast Data'!B:B,D170,'Forecast Data'!C:C,BO$6)+SUMIFS('Forecast Data'!H:H,'Forecast Data'!B:B,D170,'Forecast Data'!C:C,BP$6)+SUMIFS('Forecast Data'!H:H,'Forecast Data'!B:B,D170,'Forecast Data'!C:C,BQ$6)+SUMIFS('Forecast Data'!H:H,'Forecast Data'!B:B,D170,'Forecast Data'!C:C,BJ$6))/8</f>
        <v>185.875</v>
      </c>
      <c r="BX170" s="12">
        <f>IFERROR((SUM(W170:AD170)-(SUMIFS('Forecast Data'!H:H,'Forecast Data'!B:B,B170,'Forecast Data'!C:C,BJ$6)+SUMIFS('Forecast Data'!H:H,'Forecast Data'!B:B,B170,'Forecast Data'!C:C,BK$6)+SUMIFS('Forecast Data'!H:H,'Forecast Data'!B:B,B170,'Forecast Data'!C:C,BL$6)+SUMIFS('Forecast Data'!H:H,'Forecast Data'!B:B,B170,'Forecast Data'!C:C,BM$6)+SUMIFS('Forecast Data'!H:H,'Forecast Data'!B:B,B170,'Forecast Data'!C:C,BN$6)+SUMIFS('Forecast Data'!H:H,'Forecast Data'!B:B,B170,'Forecast Data'!C:C,BO$6)+SUMIFS('Forecast Data'!H:H,'Forecast Data'!B:B,B170,'Forecast Data'!C:C,BP$6)+SUMIFS('Forecast Data'!H:H,'Forecast Data'!B:B,B170,'Forecast Data'!C:C,BQ$6)))/(SUMIFS('Forecast Data'!H:H,'Forecast Data'!B:B,B170,'Forecast Data'!C:C,BJ$6)+SUMIFS('Forecast Data'!H:H,'Forecast Data'!B:B,B170,'Forecast Data'!C:C,BK$6)+SUMIFS('Forecast Data'!H:H,'Forecast Data'!B:B,B170,'Forecast Data'!C:C,BL$6)+SUMIFS('Forecast Data'!H:H,'Forecast Data'!B:B,B170,'Forecast Data'!C:C,BM$6)+SUMIFS('Forecast Data'!H:H,'Forecast Data'!B:B,B170,'Forecast Data'!C:C,BN$6)+SUMIFS('Forecast Data'!H:H,'Forecast Data'!B:B,B170,'Forecast Data'!C:C,BO$6)+SUMIFS('Forecast Data'!H:H,'Forecast Data'!B:B,B170,'Forecast Data'!C:C,BP$6)+SUMIFS('Forecast Data'!H:H,'Forecast Data'!B:B,B170,'Forecast Data'!C:C,BQ$6)),"")</f>
        <v>7.1284465366509744E-2</v>
      </c>
      <c r="BY170" s="12">
        <f t="shared" si="18"/>
        <v>-2.9787431756138713E-5</v>
      </c>
      <c r="BZ170" s="16">
        <f t="shared" si="19"/>
        <v>1.0895462074533624E-5</v>
      </c>
      <c r="CA170" s="13">
        <f t="shared" si="20"/>
        <v>-4.0682893830672334E-3</v>
      </c>
      <c r="CB170" s="12">
        <f t="shared" si="21"/>
        <v>4.0682893830672334E-5</v>
      </c>
      <c r="CC170" s="12"/>
      <c r="CD170" s="11">
        <f>(SUMIFS('Forecast Data'!H:H,'Forecast Data'!B:B,D170,'Forecast Data'!C:C,BK$6)+SUMIFS('Forecast Data'!H:H,'Forecast Data'!B:B,D170,'Forecast Data'!C:C,BL$6)+SUMIFS('Forecast Data'!H:H,'Forecast Data'!B:B,D170,'Forecast Data'!C:C,BM$6)+SUMIFS('Forecast Data'!H:H,'Forecast Data'!B:B,D170,'Forecast Data'!C:C,BJ$6))/4</f>
        <v>194.75</v>
      </c>
      <c r="CE170" s="12">
        <f>IFERROR((SUM(W170:Z170)-(SUMIFS('Forecast Data'!H:H,'Forecast Data'!B:B,D170,'Forecast Data'!C:C,BJ$6)+SUMIFS('Forecast Data'!H:H,'Forecast Data'!B:B,D170,'Forecast Data'!C:C,BK$6)+SUMIFS('Forecast Data'!H:H,'Forecast Data'!B:B,D170,'Forecast Data'!C:C,BL$6)+SUMIFS('Forecast Data'!H:H,'Forecast Data'!B:B,D170,'Forecast Data'!C:C,BM$6)))/(SUMIFS('Forecast Data'!H:H,'Forecast Data'!B:B,D170,'Forecast Data'!C:C,BJ$6)+SUMIFS('Forecast Data'!H:H,'Forecast Data'!B:B,D170,'Forecast Data'!C:C,BK$6)+SUMIFS('Forecast Data'!H:H,'Forecast Data'!B:B,D170,'Forecast Data'!C:C,BL$6)+SUMIFS('Forecast Data'!H:H,'Forecast Data'!B:B,D170,'Forecast Data'!C:C,BM$6)),"")</f>
        <v>-3.4659820282413351E-2</v>
      </c>
      <c r="CF170" s="12">
        <f t="shared" si="22"/>
        <v>-2.9787431756138713E-5</v>
      </c>
      <c r="CG170" s="12">
        <f t="shared" si="23"/>
        <v>-5.6591040519374242E-6</v>
      </c>
      <c r="CH170" s="13">
        <f t="shared" si="24"/>
        <v>-2.4128327704201289E-3</v>
      </c>
      <c r="CI170" s="13"/>
    </row>
    <row r="171" spans="1:87" ht="13.2">
      <c r="A171" s="1"/>
      <c r="B171" t="str">
        <f t="shared" si="51"/>
        <v>Weigh Safe</v>
      </c>
      <c r="D171" t="s">
        <v>204</v>
      </c>
      <c r="E171" s="11">
        <f>SUMIFS('Fin Data'!F:F,'Fin Data'!A:A,D171)</f>
        <v>295</v>
      </c>
      <c r="F171" s="11">
        <f>SUMIFS('Fin Data with 6 week hist'!I:I,'Fin Data with 6 week hist'!$A:$A,$D171)</f>
        <v>242</v>
      </c>
      <c r="G171" s="11">
        <f>SUMIFS('Fin Data with 6 week hist'!J:J,'Fin Data with 6 week hist'!$A:$A,$D171)</f>
        <v>225</v>
      </c>
      <c r="H171" s="11">
        <f>SUMIFS('Fin Data with 6 week hist'!K:K,'Fin Data with 6 week hist'!$A:$A,$D171)+SUMIFS('Unit Cancellations'!D:D,'Unit Cancellations'!$B:$B,$D171)</f>
        <v>255</v>
      </c>
      <c r="I171" s="11">
        <f>SUMIFS('Fin Data with 6 week hist'!L:L,'Fin Data with 6 week hist'!$A:$A,$D171)+SUMIFS('Unit Cancellations'!E:E,'Unit Cancellations'!$B:$B,$D171)</f>
        <v>262</v>
      </c>
      <c r="J171" s="11">
        <f>SUMIFS('Fin Data with 6 week hist'!M:M,'Fin Data with 6 week hist'!$A:$A,$D171)+SUMIFS('Unit Cancellations'!F:F,'Unit Cancellations'!$B:$B,$D171)</f>
        <v>282</v>
      </c>
      <c r="K171" s="11">
        <f>SUMIFS('Fin Data with 6 week hist'!N:N,'Fin Data with 6 week hist'!$A:$A,$D171)+SUMIFS('Unit Cancellations'!G:G,'Unit Cancellations'!$B:$B,$D171)</f>
        <v>266</v>
      </c>
      <c r="L171" s="11">
        <f>SUMIFS('Fin Data'!AN:AN,'Fin Data'!A:A,D171)</f>
        <v>255</v>
      </c>
      <c r="M171" s="12">
        <f>IFERROR(SUMIFS('Fin Data'!AO:AO,'Fin Data'!A:A,D171),"")</f>
        <v>-0.13559322033898305</v>
      </c>
      <c r="N171" s="1"/>
      <c r="O171" s="11">
        <f t="shared" si="12"/>
        <v>253</v>
      </c>
      <c r="P171" s="12">
        <f t="shared" si="13"/>
        <v>-3.1578947368421054E-2</v>
      </c>
      <c r="Q171" s="1"/>
      <c r="R171" s="11">
        <f t="shared" si="14"/>
        <v>262.625</v>
      </c>
      <c r="S171" s="12">
        <f t="shared" si="15"/>
        <v>-0.14314845024469822</v>
      </c>
      <c r="T171" s="11">
        <f t="shared" si="16"/>
        <v>309.25</v>
      </c>
      <c r="U171" s="1" t="e">
        <f t="shared" si="52"/>
        <v>#REF!</v>
      </c>
      <c r="V171" s="1"/>
      <c r="W171" s="11">
        <f>SUMIFS('Forecast Data'!$D:$D,'Forecast Data'!$C:$C,W$6,'Forecast Data'!$B:$B,$D171)</f>
        <v>244</v>
      </c>
      <c r="X171" s="11">
        <f>SUMIFS('Forecast Data'!$D:$D,'Forecast Data'!$C:$C,X$6,'Forecast Data'!$B:$B,$D171)</f>
        <v>247</v>
      </c>
      <c r="Y171" s="11">
        <f>SUMIFS('Forecast Data'!$D:$D,'Forecast Data'!$C:$C,Y$6,'Forecast Data'!$B:$B,$D171)</f>
        <v>260</v>
      </c>
      <c r="Z171" s="11">
        <f>SUMIFS('Forecast Data'!$D:$D,'Forecast Data'!$C:$C,Z$6,'Forecast Data'!$B:$B,$D171)</f>
        <v>261</v>
      </c>
      <c r="AA171" s="11">
        <f>SUMIFS('Forecast Data'!$D:$D,'Forecast Data'!$C:$C,AA$6,'Forecast Data'!$B:$B,$D171)</f>
        <v>271</v>
      </c>
      <c r="AB171" s="11">
        <f>SUMIFS('Forecast Data'!$D:$D,'Forecast Data'!$C:$C,AB$6,'Forecast Data'!$B:$B,$D171)</f>
        <v>266</v>
      </c>
      <c r="AC171" s="11">
        <f>SUMIFS('Forecast Data'!$D:$D,'Forecast Data'!$C:$C,AC$6,'Forecast Data'!$B:$B,$D171)</f>
        <v>271</v>
      </c>
      <c r="AD171" s="11">
        <f>SUMIFS('Forecast Data'!$D:$D,'Forecast Data'!$C:$C,AD$6,'Forecast Data'!$B:$B,$D171)</f>
        <v>281</v>
      </c>
      <c r="AE171" s="11">
        <f>SUMIFS('Forecast Data'!$D:$D,'Forecast Data'!$C:$C,AE$6,'Forecast Data'!$B:$B,$D171)</f>
        <v>279</v>
      </c>
      <c r="AF171" s="11">
        <f>SUMIFS('Forecast Data'!$D:$D,'Forecast Data'!$C:$C,AF$6,'Forecast Data'!$B:$B,$D171)</f>
        <v>287</v>
      </c>
      <c r="AG171" s="11">
        <f>SUMIFS('Forecast Data'!$D:$D,'Forecast Data'!$C:$C,AG$6,'Forecast Data'!$B:$B,$D171)</f>
        <v>290</v>
      </c>
      <c r="AH171" s="11">
        <f>SUMIFS('Forecast Data'!$D:$D,'Forecast Data'!$C:$C,AH$6,'Forecast Data'!$B:$B,$D171)</f>
        <v>382</v>
      </c>
      <c r="AI171" s="1"/>
      <c r="AJ171" s="12">
        <f>IF(SUMIFS('Forecast Data'!$E:$E,'Forecast Data'!$C:$C,AJ$6,'Forecast Data'!$B:$B,$D171)=0,"",SUMIFS('Forecast Data'!$E:$E,'Forecast Data'!$C:$C,AJ$6,'Forecast Data'!$B:$B,$D171))</f>
        <v>-0.11</v>
      </c>
      <c r="AK171" s="12">
        <f>IF(SUMIFS('Forecast Data'!$E:$E,'Forecast Data'!$C:$C,AK$6,'Forecast Data'!$B:$B,$D171)=0,"",SUMIFS('Forecast Data'!$E:$E,'Forecast Data'!$C:$C,AK$6,'Forecast Data'!$B:$B,$D171))</f>
        <v>0.17</v>
      </c>
      <c r="AL171" s="12">
        <f>IF(SUMIFS('Forecast Data'!$E:$E,'Forecast Data'!$C:$C,AL$6,'Forecast Data'!$B:$B,$D171)=0,"",SUMIFS('Forecast Data'!$E:$E,'Forecast Data'!$C:$C,AL$6,'Forecast Data'!$B:$B,$D171))</f>
        <v>-7.0000000000000007E-2</v>
      </c>
      <c r="AM171" s="12">
        <f>IF(SUMIFS('Forecast Data'!$E:$E,'Forecast Data'!$C:$C,AM$6,'Forecast Data'!$B:$B,$D171)=0,"",SUMIFS('Forecast Data'!$E:$E,'Forecast Data'!$C:$C,AM$6,'Forecast Data'!$B:$B,$D171))</f>
        <v>-7.0000000000000007E-2</v>
      </c>
      <c r="AN171" s="12">
        <f>IF(SUMIFS('Forecast Data'!$E:$E,'Forecast Data'!$C:$C,AN$6,'Forecast Data'!$B:$B,$D171)=0,"",SUMIFS('Forecast Data'!$E:$E,'Forecast Data'!$C:$C,AN$6,'Forecast Data'!$B:$B,$D171))</f>
        <v>-0.12</v>
      </c>
      <c r="AO171" s="12">
        <f>IF(SUMIFS('Forecast Data'!$E:$E,'Forecast Data'!$C:$C,AO$6,'Forecast Data'!$B:$B,$D171)=0,"",SUMIFS('Forecast Data'!$E:$E,'Forecast Data'!$C:$C,AO$6,'Forecast Data'!$B:$B,$D171))</f>
        <v>-0.19</v>
      </c>
      <c r="AP171" s="12">
        <f>IF(SUMIFS('Forecast Data'!$E:$E,'Forecast Data'!$C:$C,AP$6,'Forecast Data'!$B:$B,$D171)=0,"",SUMIFS('Forecast Data'!$E:$E,'Forecast Data'!$C:$C,AP$6,'Forecast Data'!$B:$B,$D171))</f>
        <v>-0.25</v>
      </c>
      <c r="AQ171" s="12">
        <f>IF(SUMIFS('Forecast Data'!$E:$E,'Forecast Data'!$C:$C,AQ$6,'Forecast Data'!$B:$B,$D171)=0,"",SUMIFS('Forecast Data'!$E:$E,'Forecast Data'!$C:$C,AQ$6,'Forecast Data'!$B:$B,$D171))</f>
        <v>-0.31</v>
      </c>
      <c r="AR171" s="12">
        <f>IF(SUMIFS('Forecast Data'!$E:$E,'Forecast Data'!$C:$C,AR$6,'Forecast Data'!$B:$B,$D171)=0,"",SUMIFS('Forecast Data'!$E:$E,'Forecast Data'!$C:$C,AR$6,'Forecast Data'!$B:$B,$D171))</f>
        <v>-0.3</v>
      </c>
      <c r="AS171" s="12">
        <f>IF(SUMIFS('Forecast Data'!$E:$E,'Forecast Data'!$C:$C,AS$6,'Forecast Data'!$B:$B,$D171)=0,"",SUMIFS('Forecast Data'!$E:$E,'Forecast Data'!$C:$C,AS$6,'Forecast Data'!$B:$B,$D171))</f>
        <v>-0.34</v>
      </c>
      <c r="AT171" s="12">
        <f>IF(SUMIFS('Forecast Data'!$E:$E,'Forecast Data'!$C:$C,AT$6,'Forecast Data'!$B:$B,$D171)=0,"",SUMIFS('Forecast Data'!$E:$E,'Forecast Data'!$C:$C,AT$6,'Forecast Data'!$B:$B,$D171))</f>
        <v>-0.27</v>
      </c>
      <c r="AU171" s="12">
        <f>IF(SUMIFS('Forecast Data'!$E:$E,'Forecast Data'!$C:$C,AU$6,'Forecast Data'!$B:$B,$D171)=0,"",SUMIFS('Forecast Data'!$E:$E,'Forecast Data'!$C:$C,AU$6,'Forecast Data'!$B:$B,$D171))</f>
        <v>-0.03</v>
      </c>
      <c r="AV171" s="1"/>
      <c r="AW171" s="11">
        <f>SUMIFS('OP Units'!E:E,'OP Units'!$A:$A,$D171)</f>
        <v>271</v>
      </c>
      <c r="AX171" s="11">
        <f>SUMIFS('OP Units'!F:F,'OP Units'!$A:$A,$D171)</f>
        <v>294</v>
      </c>
      <c r="AY171" s="11">
        <f>SUMIFS('OP Units'!G:G,'OP Units'!$A:$A,$D171)</f>
        <v>301</v>
      </c>
      <c r="AZ171" s="11">
        <f>SUMIFS('OP Units'!H:H,'OP Units'!$A:$A,$D171)</f>
        <v>304</v>
      </c>
      <c r="BA171" s="11">
        <f>SUMIFS('OP Units'!I:I,'OP Units'!$A:$A,$D171)</f>
        <v>316</v>
      </c>
      <c r="BB171" s="11">
        <f>SUMIFS('OP Units'!J:J,'OP Units'!$A:$A,$D171)</f>
        <v>339</v>
      </c>
      <c r="BC171" s="11">
        <f>SUMIFS('OP Units'!K:K,'OP Units'!$A:$A,$D171)</f>
        <v>309</v>
      </c>
      <c r="BD171" s="11">
        <f>SUMIFS('OP Units'!L:L,'OP Units'!$A:$A,$D171)</f>
        <v>340</v>
      </c>
      <c r="BE171" s="11">
        <f>SUMIFS('OP Units'!M:M,'OP Units'!$A:$A,$D171)</f>
        <v>357</v>
      </c>
      <c r="BF171" s="11">
        <f>SUMIFS('OP Units'!N:N,'OP Units'!$A:$A,$D171)</f>
        <v>306</v>
      </c>
      <c r="BG171" s="11">
        <f>SUMIFS('OP Units'!O:O,'OP Units'!$A:$A,$D171)</f>
        <v>236</v>
      </c>
      <c r="BH171" s="11">
        <f>SUMIFS('OP Units'!P:P,'OP Units'!$A:$A,$D171)</f>
        <v>314</v>
      </c>
      <c r="BI171" s="1"/>
      <c r="BJ171" s="12">
        <f>IFERROR((SUMIFS('OP Units'!E:E,'OP Units'!$A:$A,$D171)-SUMIFS('Forecast Data'!$H:$H,'Forecast Data'!$C:$C,BJ$6,'Forecast Data'!$B:$B,$D171))/SUMIFS('Forecast Data'!$H:$H,'Forecast Data'!$C:$C,BJ$6,'Forecast Data'!$B:$B,$D171),"")</f>
        <v>-1.0948905109489052E-2</v>
      </c>
      <c r="BK171" s="12">
        <f>IFERROR((SUMIFS('OP Units'!F:F,'OP Units'!$A:$A,$D171)-SUMIFS('Forecast Data'!$H:$H,'Forecast Data'!$C:$C,BK$6,'Forecast Data'!$B:$B,$D171))/SUMIFS('Forecast Data'!$H:$H,'Forecast Data'!$C:$C,BK$6,'Forecast Data'!$B:$B,$D171),"")</f>
        <v>0.39336492890995262</v>
      </c>
      <c r="BL171" s="12">
        <f>IFERROR((SUMIFS('OP Units'!G:G,'OP Units'!$A:$A,$D171)-SUMIFS('Forecast Data'!$H:$H,'Forecast Data'!$C:$C,BL$6,'Forecast Data'!$B:$B,$D171))/SUMIFS('Forecast Data'!$H:$H,'Forecast Data'!$C:$C,BL$6,'Forecast Data'!$B:$B,$D171),"")</f>
        <v>7.4999999999999997E-2</v>
      </c>
      <c r="BM171" s="12">
        <f>IFERROR((SUMIFS('OP Units'!H:H,'OP Units'!$A:$A,$D171)-SUMIFS('Forecast Data'!$H:$H,'Forecast Data'!$C:$C,BM$6,'Forecast Data'!$B:$B,$D171))/SUMIFS('Forecast Data'!$H:$H,'Forecast Data'!$C:$C,BM$6,'Forecast Data'!$B:$B,$D171),"")</f>
        <v>8.5714285714285715E-2</v>
      </c>
      <c r="BN171" s="12">
        <f>IFERROR((SUMIFS('OP Units'!I:I,'OP Units'!$A:$A,$D171)-SUMIFS('Forecast Data'!$H:$H,'Forecast Data'!$C:$C,BN$6,'Forecast Data'!$B:$B,$D171))/SUMIFS('Forecast Data'!$H:$H,'Forecast Data'!$C:$C,BN$6,'Forecast Data'!$B:$B,$D171),"")</f>
        <v>2.9315960912052116E-2</v>
      </c>
      <c r="BO171" s="12">
        <f>IFERROR((SUMIFS('OP Units'!J:J,'OP Units'!$A:$A,$D171)-SUMIFS('Forecast Data'!$H:$H,'Forecast Data'!$C:$C,BO$6,'Forecast Data'!$B:$B,$D171))/SUMIFS('Forecast Data'!$H:$H,'Forecast Data'!$C:$C,BO$6,'Forecast Data'!$B:$B,$D171),"")</f>
        <v>2.7272727272727271E-2</v>
      </c>
      <c r="BP171" s="12">
        <f>IFERROR((SUMIFS('OP Units'!K:K,'OP Units'!$A:$A,$D171)-SUMIFS('Forecast Data'!$H:$H,'Forecast Data'!$C:$C,BP$6,'Forecast Data'!$B:$B,$D171))/SUMIFS('Forecast Data'!$H:$H,'Forecast Data'!$C:$C,BP$6,'Forecast Data'!$B:$B,$D171),"")</f>
        <v>-0.1487603305785124</v>
      </c>
      <c r="BQ171" s="12">
        <f>IFERROR((SUMIFS('OP Units'!L:L,'OP Units'!$A:$A,$D171)-SUMIFS('Forecast Data'!$H:$H,'Forecast Data'!$C:$C,BQ$6,'Forecast Data'!$B:$B,$D171))/SUMIFS('Forecast Data'!$H:$H,'Forecast Data'!$C:$C,BQ$6,'Forecast Data'!$B:$B,$D171),"")</f>
        <v>-0.16461916461916462</v>
      </c>
      <c r="BR171" s="12">
        <f>IFERROR((SUMIFS('OP Units'!M:M,'OP Units'!$A:$A,$D171)-SUMIFS('Forecast Data'!$H:$H,'Forecast Data'!$C:$C,BR$6,'Forecast Data'!$B:$B,$D171))/SUMIFS('Forecast Data'!$H:$H,'Forecast Data'!$C:$C,BR$6,'Forecast Data'!$B:$B,$D171),"")</f>
        <v>-0.10301507537688442</v>
      </c>
      <c r="BS171" s="12">
        <f>IFERROR((SUMIFS('OP Units'!N:N,'OP Units'!$A:$A,$D171)-SUMIFS('Forecast Data'!$H:$H,'Forecast Data'!$C:$C,BS$6,'Forecast Data'!$B:$B,$D171))/SUMIFS('Forecast Data'!$H:$H,'Forecast Data'!$C:$C,BS$6,'Forecast Data'!$B:$B,$D171),"")</f>
        <v>-0.29655172413793102</v>
      </c>
      <c r="BT171" s="12">
        <f>IFERROR((SUMIFS('OP Units'!O:O,'OP Units'!$A:$A,$D171)-SUMIFS('Forecast Data'!$H:$H,'Forecast Data'!$C:$C,BT$6,'Forecast Data'!$B:$B,$D171))/SUMIFS('Forecast Data'!$H:$H,'Forecast Data'!$C:$C,BT$6,'Forecast Data'!$B:$B,$D171),"")</f>
        <v>-0.40703517587939697</v>
      </c>
      <c r="BU171" s="12">
        <f>IFERROR((SUMIFS('OP Units'!P:P,'OP Units'!$A:$A,$D171)-SUMIFS('Forecast Data'!$H:$H,'Forecast Data'!$C:$C,BU$6,'Forecast Data'!$B:$B,$D171))/SUMIFS('Forecast Data'!$H:$H,'Forecast Data'!$C:$C,BU$6,'Forecast Data'!$B:$B,$D171),"")</f>
        <v>-0.2010178117048346</v>
      </c>
      <c r="BV171" s="12"/>
      <c r="BW171" s="11">
        <f>(SUMIFS('Forecast Data'!H:H,'Forecast Data'!B:B,D171,'Forecast Data'!C:C,BK$6)+SUMIFS('Forecast Data'!H:H,'Forecast Data'!B:B,D171,'Forecast Data'!C:C,BL$6)+SUMIFS('Forecast Data'!H:H,'Forecast Data'!B:B,D171,'Forecast Data'!C:C,BM$6)+SUMIFS('Forecast Data'!H:H,'Forecast Data'!B:B,D171,'Forecast Data'!C:C,BN$6)+SUMIFS('Forecast Data'!H:H,'Forecast Data'!B:B,D171,'Forecast Data'!C:C,BO$6)+SUMIFS('Forecast Data'!H:H,'Forecast Data'!B:B,D171,'Forecast Data'!C:C,BP$6)+SUMIFS('Forecast Data'!H:H,'Forecast Data'!B:B,D171,'Forecast Data'!C:C,BQ$6)+SUMIFS('Forecast Data'!H:H,'Forecast Data'!B:B,D171,'Forecast Data'!C:C,BJ$6))/8</f>
        <v>306.5</v>
      </c>
      <c r="BX171" s="12">
        <f>IFERROR((SUM(W171:AD171)-(SUMIFS('Forecast Data'!H:H,'Forecast Data'!B:B,B171,'Forecast Data'!C:C,BJ$6)+SUMIFS('Forecast Data'!H:H,'Forecast Data'!B:B,B171,'Forecast Data'!C:C,BK$6)+SUMIFS('Forecast Data'!H:H,'Forecast Data'!B:B,B171,'Forecast Data'!C:C,BL$6)+SUMIFS('Forecast Data'!H:H,'Forecast Data'!B:B,B171,'Forecast Data'!C:C,BM$6)+SUMIFS('Forecast Data'!H:H,'Forecast Data'!B:B,B171,'Forecast Data'!C:C,BN$6)+SUMIFS('Forecast Data'!H:H,'Forecast Data'!B:B,B171,'Forecast Data'!C:C,BO$6)+SUMIFS('Forecast Data'!H:H,'Forecast Data'!B:B,B171,'Forecast Data'!C:C,BP$6)+SUMIFS('Forecast Data'!H:H,'Forecast Data'!B:B,B171,'Forecast Data'!C:C,BQ$6)))/(SUMIFS('Forecast Data'!H:H,'Forecast Data'!B:B,B171,'Forecast Data'!C:C,BJ$6)+SUMIFS('Forecast Data'!H:H,'Forecast Data'!B:B,B171,'Forecast Data'!C:C,BK$6)+SUMIFS('Forecast Data'!H:H,'Forecast Data'!B:B,B171,'Forecast Data'!C:C,BL$6)+SUMIFS('Forecast Data'!H:H,'Forecast Data'!B:B,B171,'Forecast Data'!C:C,BM$6)+SUMIFS('Forecast Data'!H:H,'Forecast Data'!B:B,B171,'Forecast Data'!C:C,BN$6)+SUMIFS('Forecast Data'!H:H,'Forecast Data'!B:B,B171,'Forecast Data'!C:C,BO$6)+SUMIFS('Forecast Data'!H:H,'Forecast Data'!B:B,B171,'Forecast Data'!C:C,BP$6)+SUMIFS('Forecast Data'!H:H,'Forecast Data'!B:B,B171,'Forecast Data'!C:C,BQ$6)),"")</f>
        <v>-0.14314845024469822</v>
      </c>
      <c r="BY171" s="12">
        <f t="shared" si="18"/>
        <v>-3.4205663260637746E-5</v>
      </c>
      <c r="BZ171" s="16">
        <f t="shared" si="19"/>
        <v>-3.6078369699634929E-5</v>
      </c>
      <c r="CA171" s="13">
        <f t="shared" si="20"/>
        <v>1.8727064389971828E-4</v>
      </c>
      <c r="CB171" s="12">
        <f t="shared" si="21"/>
        <v>1.8727064389971828E-6</v>
      </c>
      <c r="CC171" s="12"/>
      <c r="CD171" s="11">
        <f>(SUMIFS('Forecast Data'!H:H,'Forecast Data'!B:B,D171,'Forecast Data'!C:C,BK$6)+SUMIFS('Forecast Data'!H:H,'Forecast Data'!B:B,D171,'Forecast Data'!C:C,BL$6)+SUMIFS('Forecast Data'!H:H,'Forecast Data'!B:B,D171,'Forecast Data'!C:C,BM$6)+SUMIFS('Forecast Data'!H:H,'Forecast Data'!B:B,D171,'Forecast Data'!C:C,BJ$6))/4</f>
        <v>261.25</v>
      </c>
      <c r="CE171" s="12">
        <f>IFERROR((SUM(W171:Z171)-(SUMIFS('Forecast Data'!H:H,'Forecast Data'!B:B,D171,'Forecast Data'!C:C,BJ$6)+SUMIFS('Forecast Data'!H:H,'Forecast Data'!B:B,D171,'Forecast Data'!C:C,BK$6)+SUMIFS('Forecast Data'!H:H,'Forecast Data'!B:B,D171,'Forecast Data'!C:C,BL$6)+SUMIFS('Forecast Data'!H:H,'Forecast Data'!B:B,D171,'Forecast Data'!C:C,BM$6)))/(SUMIFS('Forecast Data'!H:H,'Forecast Data'!B:B,D171,'Forecast Data'!C:C,BJ$6)+SUMIFS('Forecast Data'!H:H,'Forecast Data'!B:B,D171,'Forecast Data'!C:C,BK$6)+SUMIFS('Forecast Data'!H:H,'Forecast Data'!B:B,D171,'Forecast Data'!C:C,BL$6)+SUMIFS('Forecast Data'!H:H,'Forecast Data'!B:B,D171,'Forecast Data'!C:C,BM$6)),"")</f>
        <v>-3.1578947368421054E-2</v>
      </c>
      <c r="CF171" s="12">
        <f t="shared" si="22"/>
        <v>-3.4205663260637746E-5</v>
      </c>
      <c r="CG171" s="12">
        <f t="shared" si="23"/>
        <v>-6.9166827301457405E-6</v>
      </c>
      <c r="CH171" s="13">
        <f t="shared" si="24"/>
        <v>-2.7288980530492004E-3</v>
      </c>
      <c r="CI171" s="13"/>
    </row>
    <row r="172" spans="1:87" ht="13.2">
      <c r="A172" s="1"/>
      <c r="B172" t="str">
        <f t="shared" si="51"/>
        <v>CordaRoy's Wholesale</v>
      </c>
      <c r="D172" t="s">
        <v>205</v>
      </c>
      <c r="E172" s="11">
        <f>SUMIFS('Fin Data'!F:F,'Fin Data'!A:A,D172)</f>
        <v>111</v>
      </c>
      <c r="F172" s="11">
        <f>SUMIFS('Fin Data with 6 week hist'!I:I,'Fin Data with 6 week hist'!$A:$A,$D172)</f>
        <v>20</v>
      </c>
      <c r="G172" s="11">
        <f>SUMIFS('Fin Data with 6 week hist'!J:J,'Fin Data with 6 week hist'!$A:$A,$D172)</f>
        <v>13</v>
      </c>
      <c r="H172" s="11">
        <f>SUMIFS('Fin Data with 6 week hist'!K:K,'Fin Data with 6 week hist'!$A:$A,$D172)+SUMIFS('Unit Cancellations'!D:D,'Unit Cancellations'!$B:$B,$D172)</f>
        <v>23</v>
      </c>
      <c r="I172" s="11">
        <f>SUMIFS('Fin Data with 6 week hist'!L:L,'Fin Data with 6 week hist'!$A:$A,$D172)+SUMIFS('Unit Cancellations'!E:E,'Unit Cancellations'!$B:$B,$D172)</f>
        <v>55</v>
      </c>
      <c r="J172" s="11">
        <f>SUMIFS('Fin Data with 6 week hist'!M:M,'Fin Data with 6 week hist'!$A:$A,$D172)+SUMIFS('Unit Cancellations'!F:F,'Unit Cancellations'!$B:$B,$D172)</f>
        <v>31</v>
      </c>
      <c r="K172" s="11">
        <f>SUMIFS('Fin Data with 6 week hist'!N:N,'Fin Data with 6 week hist'!$A:$A,$D172)+SUMIFS('Unit Cancellations'!G:G,'Unit Cancellations'!$B:$B,$D172)</f>
        <v>6</v>
      </c>
      <c r="L172" s="11">
        <f>SUMIFS('Fin Data'!AN:AN,'Fin Data'!A:A,D172)</f>
        <v>25.166666666666668</v>
      </c>
      <c r="M172" s="12">
        <f>IFERROR(SUMIFS('Fin Data'!AO:AO,'Fin Data'!A:A,D172),"")</f>
        <v>-0.77327327327327322</v>
      </c>
      <c r="N172" s="1"/>
      <c r="O172" s="11">
        <f t="shared" si="12"/>
        <v>71</v>
      </c>
      <c r="P172" s="12">
        <f t="shared" si="13"/>
        <v>-0.43538767395626243</v>
      </c>
      <c r="Q172" s="1"/>
      <c r="R172" s="11">
        <f t="shared" si="14"/>
        <v>70.75</v>
      </c>
      <c r="S172" s="12">
        <f t="shared" si="15"/>
        <v>-0.34717416378316035</v>
      </c>
      <c r="T172" s="11">
        <f t="shared" si="16"/>
        <v>0</v>
      </c>
      <c r="U172" s="1" t="e">
        <f t="shared" si="52"/>
        <v>#REF!</v>
      </c>
      <c r="V172" s="1"/>
      <c r="W172" s="11">
        <f>SUMIFS('Forecast Data'!$D:$D,'Forecast Data'!$C:$C,W$6,'Forecast Data'!$B:$B,$D172)</f>
        <v>75</v>
      </c>
      <c r="X172" s="11">
        <f>SUMIFS('Forecast Data'!$D:$D,'Forecast Data'!$C:$C,X$6,'Forecast Data'!$B:$B,$D172)</f>
        <v>71</v>
      </c>
      <c r="Y172" s="11">
        <f>SUMIFS('Forecast Data'!$D:$D,'Forecast Data'!$C:$C,Y$6,'Forecast Data'!$B:$B,$D172)</f>
        <v>69</v>
      </c>
      <c r="Z172" s="11">
        <f>SUMIFS('Forecast Data'!$D:$D,'Forecast Data'!$C:$C,Z$6,'Forecast Data'!$B:$B,$D172)</f>
        <v>69</v>
      </c>
      <c r="AA172" s="11">
        <f>SUMIFS('Forecast Data'!$D:$D,'Forecast Data'!$C:$C,AA$6,'Forecast Data'!$B:$B,$D172)</f>
        <v>69</v>
      </c>
      <c r="AB172" s="11">
        <f>SUMIFS('Forecast Data'!$D:$D,'Forecast Data'!$C:$C,AB$6,'Forecast Data'!$B:$B,$D172)</f>
        <v>71</v>
      </c>
      <c r="AC172" s="11">
        <f>SUMIFS('Forecast Data'!$D:$D,'Forecast Data'!$C:$C,AC$6,'Forecast Data'!$B:$B,$D172)</f>
        <v>71</v>
      </c>
      <c r="AD172" s="11">
        <f>SUMIFS('Forecast Data'!$D:$D,'Forecast Data'!$C:$C,AD$6,'Forecast Data'!$B:$B,$D172)</f>
        <v>71</v>
      </c>
      <c r="AE172" s="11">
        <f>SUMIFS('Forecast Data'!$D:$D,'Forecast Data'!$C:$C,AE$6,'Forecast Data'!$B:$B,$D172)</f>
        <v>71</v>
      </c>
      <c r="AF172" s="11">
        <f>SUMIFS('Forecast Data'!$D:$D,'Forecast Data'!$C:$C,AF$6,'Forecast Data'!$B:$B,$D172)</f>
        <v>69</v>
      </c>
      <c r="AG172" s="11">
        <f>SUMIFS('Forecast Data'!$D:$D,'Forecast Data'!$C:$C,AG$6,'Forecast Data'!$B:$B,$D172)</f>
        <v>70</v>
      </c>
      <c r="AH172" s="11">
        <f>SUMIFS('Forecast Data'!$D:$D,'Forecast Data'!$C:$C,AH$6,'Forecast Data'!$B:$B,$D172)</f>
        <v>77</v>
      </c>
      <c r="AI172" s="1"/>
      <c r="AJ172" s="12">
        <f>IF(SUMIFS('Forecast Data'!$E:$E,'Forecast Data'!$C:$C,AJ$6,'Forecast Data'!$B:$B,$D172)=0,"",SUMIFS('Forecast Data'!$E:$E,'Forecast Data'!$C:$C,AJ$6,'Forecast Data'!$B:$B,$D172))</f>
        <v>-0.42</v>
      </c>
      <c r="AK172" s="12">
        <f>IF(SUMIFS('Forecast Data'!$E:$E,'Forecast Data'!$C:$C,AK$6,'Forecast Data'!$B:$B,$D172)=0,"",SUMIFS('Forecast Data'!$E:$E,'Forecast Data'!$C:$C,AK$6,'Forecast Data'!$B:$B,$D172))</f>
        <v>-0.53</v>
      </c>
      <c r="AL172" s="12">
        <f>IF(SUMIFS('Forecast Data'!$E:$E,'Forecast Data'!$C:$C,AL$6,'Forecast Data'!$B:$B,$D172)=0,"",SUMIFS('Forecast Data'!$E:$E,'Forecast Data'!$C:$C,AL$6,'Forecast Data'!$B:$B,$D172))</f>
        <v>-0.36</v>
      </c>
      <c r="AM172" s="12">
        <f>IF(SUMIFS('Forecast Data'!$E:$E,'Forecast Data'!$C:$C,AM$6,'Forecast Data'!$B:$B,$D172)=0,"",SUMIFS('Forecast Data'!$E:$E,'Forecast Data'!$C:$C,AM$6,'Forecast Data'!$B:$B,$D172))</f>
        <v>-0.4</v>
      </c>
      <c r="AN172" s="12">
        <f>IF(SUMIFS('Forecast Data'!$E:$E,'Forecast Data'!$C:$C,AN$6,'Forecast Data'!$B:$B,$D172)=0,"",SUMIFS('Forecast Data'!$E:$E,'Forecast Data'!$C:$C,AN$6,'Forecast Data'!$B:$B,$D172))</f>
        <v>-0.21</v>
      </c>
      <c r="AO172" s="12">
        <f>IF(SUMIFS('Forecast Data'!$E:$E,'Forecast Data'!$C:$C,AO$6,'Forecast Data'!$B:$B,$D172)=0,"",SUMIFS('Forecast Data'!$E:$E,'Forecast Data'!$C:$C,AO$6,'Forecast Data'!$B:$B,$D172))</f>
        <v>-0.38</v>
      </c>
      <c r="AP172" s="12">
        <f>IF(SUMIFS('Forecast Data'!$E:$E,'Forecast Data'!$C:$C,AP$6,'Forecast Data'!$B:$B,$D172)=0,"",SUMIFS('Forecast Data'!$E:$E,'Forecast Data'!$C:$C,AP$6,'Forecast Data'!$B:$B,$D172))</f>
        <v>-0.09</v>
      </c>
      <c r="AQ172" s="12">
        <f>IF(SUMIFS('Forecast Data'!$E:$E,'Forecast Data'!$C:$C,AQ$6,'Forecast Data'!$B:$B,$D172)=0,"",SUMIFS('Forecast Data'!$E:$E,'Forecast Data'!$C:$C,AQ$6,'Forecast Data'!$B:$B,$D172))</f>
        <v>-0.16</v>
      </c>
      <c r="AR172" s="12">
        <f>IF(SUMIFS('Forecast Data'!$E:$E,'Forecast Data'!$C:$C,AR$6,'Forecast Data'!$B:$B,$D172)=0,"",SUMIFS('Forecast Data'!$E:$E,'Forecast Data'!$C:$C,AR$6,'Forecast Data'!$B:$B,$D172))</f>
        <v>0.3</v>
      </c>
      <c r="AS172" s="12">
        <f>IF(SUMIFS('Forecast Data'!$E:$E,'Forecast Data'!$C:$C,AS$6,'Forecast Data'!$B:$B,$D172)=0,"",SUMIFS('Forecast Data'!$E:$E,'Forecast Data'!$C:$C,AS$6,'Forecast Data'!$B:$B,$D172))</f>
        <v>-0.04</v>
      </c>
      <c r="AT172" s="12">
        <f>IF(SUMIFS('Forecast Data'!$E:$E,'Forecast Data'!$C:$C,AT$6,'Forecast Data'!$B:$B,$D172)=0,"",SUMIFS('Forecast Data'!$E:$E,'Forecast Data'!$C:$C,AT$6,'Forecast Data'!$B:$B,$D172))</f>
        <v>-0.08</v>
      </c>
      <c r="AU172" s="12">
        <f>IF(SUMIFS('Forecast Data'!$E:$E,'Forecast Data'!$C:$C,AU$6,'Forecast Data'!$B:$B,$D172)=0,"",SUMIFS('Forecast Data'!$E:$E,'Forecast Data'!$C:$C,AU$6,'Forecast Data'!$B:$B,$D172))</f>
        <v>0.61</v>
      </c>
      <c r="AV172" s="1"/>
      <c r="AW172" s="11">
        <f>SUMIFS('OP Units'!E:E,'OP Units'!$A:$A,$D172)</f>
        <v>0</v>
      </c>
      <c r="AX172" s="11">
        <f>SUMIFS('OP Units'!F:F,'OP Units'!$A:$A,$D172)</f>
        <v>0</v>
      </c>
      <c r="AY172" s="11">
        <f>SUMIFS('OP Units'!G:G,'OP Units'!$A:$A,$D172)</f>
        <v>0</v>
      </c>
      <c r="AZ172" s="11">
        <f>SUMIFS('OP Units'!H:H,'OP Units'!$A:$A,$D172)</f>
        <v>0</v>
      </c>
      <c r="BA172" s="11">
        <f>SUMIFS('OP Units'!I:I,'OP Units'!$A:$A,$D172)</f>
        <v>0</v>
      </c>
      <c r="BB172" s="11">
        <f>SUMIFS('OP Units'!J:J,'OP Units'!$A:$A,$D172)</f>
        <v>0</v>
      </c>
      <c r="BC172" s="11">
        <f>SUMIFS('OP Units'!K:K,'OP Units'!$A:$A,$D172)</f>
        <v>0</v>
      </c>
      <c r="BD172" s="11">
        <f>SUMIFS('OP Units'!L:L,'OP Units'!$A:$A,$D172)</f>
        <v>0</v>
      </c>
      <c r="BE172" s="11">
        <f>SUMIFS('OP Units'!M:M,'OP Units'!$A:$A,$D172)</f>
        <v>0</v>
      </c>
      <c r="BF172" s="11">
        <f>SUMIFS('OP Units'!N:N,'OP Units'!$A:$A,$D172)</f>
        <v>0</v>
      </c>
      <c r="BG172" s="11">
        <f>SUMIFS('OP Units'!O:O,'OP Units'!$A:$A,$D172)</f>
        <v>0</v>
      </c>
      <c r="BH172" s="11">
        <f>SUMIFS('OP Units'!P:P,'OP Units'!$A:$A,$D172)</f>
        <v>0</v>
      </c>
      <c r="BI172" s="1"/>
      <c r="BJ172" s="12">
        <f>IFERROR((SUMIFS('OP Units'!E:E,'OP Units'!$A:$A,$D172)-SUMIFS('Forecast Data'!$H:$H,'Forecast Data'!$C:$C,BJ$6,'Forecast Data'!$B:$B,$D172))/SUMIFS('Forecast Data'!$H:$H,'Forecast Data'!$C:$C,BJ$6,'Forecast Data'!$B:$B,$D172),"")</f>
        <v>-1</v>
      </c>
      <c r="BK172" s="12">
        <f>IFERROR((SUMIFS('OP Units'!F:F,'OP Units'!$A:$A,$D172)-SUMIFS('Forecast Data'!$H:$H,'Forecast Data'!$C:$C,BK$6,'Forecast Data'!$B:$B,$D172))/SUMIFS('Forecast Data'!$H:$H,'Forecast Data'!$C:$C,BK$6,'Forecast Data'!$B:$B,$D172),"")</f>
        <v>-1</v>
      </c>
      <c r="BL172" s="12">
        <f>IFERROR((SUMIFS('OP Units'!G:G,'OP Units'!$A:$A,$D172)-SUMIFS('Forecast Data'!$H:$H,'Forecast Data'!$C:$C,BL$6,'Forecast Data'!$B:$B,$D172))/SUMIFS('Forecast Data'!$H:$H,'Forecast Data'!$C:$C,BL$6,'Forecast Data'!$B:$B,$D172),"")</f>
        <v>-1</v>
      </c>
      <c r="BM172" s="12">
        <f>IFERROR((SUMIFS('OP Units'!H:H,'OP Units'!$A:$A,$D172)-SUMIFS('Forecast Data'!$H:$H,'Forecast Data'!$C:$C,BM$6,'Forecast Data'!$B:$B,$D172))/SUMIFS('Forecast Data'!$H:$H,'Forecast Data'!$C:$C,BM$6,'Forecast Data'!$B:$B,$D172),"")</f>
        <v>-1</v>
      </c>
      <c r="BN172" s="12">
        <f>IFERROR((SUMIFS('OP Units'!I:I,'OP Units'!$A:$A,$D172)-SUMIFS('Forecast Data'!$H:$H,'Forecast Data'!$C:$C,BN$6,'Forecast Data'!$B:$B,$D172))/SUMIFS('Forecast Data'!$H:$H,'Forecast Data'!$C:$C,BN$6,'Forecast Data'!$B:$B,$D172),"")</f>
        <v>-1</v>
      </c>
      <c r="BO172" s="12">
        <f>IFERROR((SUMIFS('OP Units'!J:J,'OP Units'!$A:$A,$D172)-SUMIFS('Forecast Data'!$H:$H,'Forecast Data'!$C:$C,BO$6,'Forecast Data'!$B:$B,$D172))/SUMIFS('Forecast Data'!$H:$H,'Forecast Data'!$C:$C,BO$6,'Forecast Data'!$B:$B,$D172),"")</f>
        <v>-1</v>
      </c>
      <c r="BP172" s="12">
        <f>IFERROR((SUMIFS('OP Units'!K:K,'OP Units'!$A:$A,$D172)-SUMIFS('Forecast Data'!$H:$H,'Forecast Data'!$C:$C,BP$6,'Forecast Data'!$B:$B,$D172))/SUMIFS('Forecast Data'!$H:$H,'Forecast Data'!$C:$C,BP$6,'Forecast Data'!$B:$B,$D172),"")</f>
        <v>-1</v>
      </c>
      <c r="BQ172" s="12">
        <f>IFERROR((SUMIFS('OP Units'!L:L,'OP Units'!$A:$A,$D172)-SUMIFS('Forecast Data'!$H:$H,'Forecast Data'!$C:$C,BQ$6,'Forecast Data'!$B:$B,$D172))/SUMIFS('Forecast Data'!$H:$H,'Forecast Data'!$C:$C,BQ$6,'Forecast Data'!$B:$B,$D172),"")</f>
        <v>-1</v>
      </c>
      <c r="BR172" s="12">
        <f>IFERROR((SUMIFS('OP Units'!M:M,'OP Units'!$A:$A,$D172)-SUMIFS('Forecast Data'!$H:$H,'Forecast Data'!$C:$C,BR$6,'Forecast Data'!$B:$B,$D172))/SUMIFS('Forecast Data'!$H:$H,'Forecast Data'!$C:$C,BR$6,'Forecast Data'!$B:$B,$D172),"")</f>
        <v>-1</v>
      </c>
      <c r="BS172" s="12">
        <f>IFERROR((SUMIFS('OP Units'!N:N,'OP Units'!$A:$A,$D172)-SUMIFS('Forecast Data'!$H:$H,'Forecast Data'!$C:$C,BS$6,'Forecast Data'!$B:$B,$D172))/SUMIFS('Forecast Data'!$H:$H,'Forecast Data'!$C:$C,BS$6,'Forecast Data'!$B:$B,$D172),"")</f>
        <v>-1</v>
      </c>
      <c r="BT172" s="12">
        <f>IFERROR((SUMIFS('OP Units'!O:O,'OP Units'!$A:$A,$D172)-SUMIFS('Forecast Data'!$H:$H,'Forecast Data'!$C:$C,BT$6,'Forecast Data'!$B:$B,$D172))/SUMIFS('Forecast Data'!$H:$H,'Forecast Data'!$C:$C,BT$6,'Forecast Data'!$B:$B,$D172),"")</f>
        <v>-1</v>
      </c>
      <c r="BU172" s="12">
        <f>IFERROR((SUMIFS('OP Units'!P:P,'OP Units'!$A:$A,$D172)-SUMIFS('Forecast Data'!$H:$H,'Forecast Data'!$C:$C,BU$6,'Forecast Data'!$B:$B,$D172))/SUMIFS('Forecast Data'!$H:$H,'Forecast Data'!$C:$C,BU$6,'Forecast Data'!$B:$B,$D172),"")</f>
        <v>-1</v>
      </c>
      <c r="BV172" s="12"/>
      <c r="BW172" s="11">
        <f>(SUMIFS('Forecast Data'!H:H,'Forecast Data'!B:B,D172,'Forecast Data'!C:C,BK$6)+SUMIFS('Forecast Data'!H:H,'Forecast Data'!B:B,D172,'Forecast Data'!C:C,BL$6)+SUMIFS('Forecast Data'!H:H,'Forecast Data'!B:B,D172,'Forecast Data'!C:C,BM$6)+SUMIFS('Forecast Data'!H:H,'Forecast Data'!B:B,D172,'Forecast Data'!C:C,BN$6)+SUMIFS('Forecast Data'!H:H,'Forecast Data'!B:B,D172,'Forecast Data'!C:C,BO$6)+SUMIFS('Forecast Data'!H:H,'Forecast Data'!B:B,D172,'Forecast Data'!C:C,BP$6)+SUMIFS('Forecast Data'!H:H,'Forecast Data'!B:B,D172,'Forecast Data'!C:C,BQ$6)+SUMIFS('Forecast Data'!H:H,'Forecast Data'!B:B,D172,'Forecast Data'!C:C,BJ$6))/8</f>
        <v>108.375</v>
      </c>
      <c r="BX172" s="12">
        <f>IFERROR((SUM(W172:AD172)-(SUMIFS('Forecast Data'!H:H,'Forecast Data'!B:B,B172,'Forecast Data'!C:C,BJ$6)+SUMIFS('Forecast Data'!H:H,'Forecast Data'!B:B,B172,'Forecast Data'!C:C,BK$6)+SUMIFS('Forecast Data'!H:H,'Forecast Data'!B:B,B172,'Forecast Data'!C:C,BL$6)+SUMIFS('Forecast Data'!H:H,'Forecast Data'!B:B,B172,'Forecast Data'!C:C,BM$6)+SUMIFS('Forecast Data'!H:H,'Forecast Data'!B:B,B172,'Forecast Data'!C:C,BN$6)+SUMIFS('Forecast Data'!H:H,'Forecast Data'!B:B,B172,'Forecast Data'!C:C,BO$6)+SUMIFS('Forecast Data'!H:H,'Forecast Data'!B:B,B172,'Forecast Data'!C:C,BP$6)+SUMIFS('Forecast Data'!H:H,'Forecast Data'!B:B,B172,'Forecast Data'!C:C,BQ$6)))/(SUMIFS('Forecast Data'!H:H,'Forecast Data'!B:B,B172,'Forecast Data'!C:C,BJ$6)+SUMIFS('Forecast Data'!H:H,'Forecast Data'!B:B,B172,'Forecast Data'!C:C,BK$6)+SUMIFS('Forecast Data'!H:H,'Forecast Data'!B:B,B172,'Forecast Data'!C:C,BL$6)+SUMIFS('Forecast Data'!H:H,'Forecast Data'!B:B,B172,'Forecast Data'!C:C,BM$6)+SUMIFS('Forecast Data'!H:H,'Forecast Data'!B:B,B172,'Forecast Data'!C:C,BN$6)+SUMIFS('Forecast Data'!H:H,'Forecast Data'!B:B,B172,'Forecast Data'!C:C,BO$6)+SUMIFS('Forecast Data'!H:H,'Forecast Data'!B:B,B172,'Forecast Data'!C:C,BP$6)+SUMIFS('Forecast Data'!H:H,'Forecast Data'!B:B,B172,'Forecast Data'!C:C,BQ$6)),"")</f>
        <v>-0.34717416378316035</v>
      </c>
      <c r="BY172" s="12">
        <f t="shared" si="18"/>
        <v>-7.3399652413451828E-5</v>
      </c>
      <c r="BZ172" s="16">
        <f t="shared" si="19"/>
        <v>-3.0939000796553033E-5</v>
      </c>
      <c r="CA172" s="13">
        <f t="shared" si="20"/>
        <v>-4.2460651616898796E-3</v>
      </c>
      <c r="CB172" s="12">
        <f t="shared" si="21"/>
        <v>4.2460651616898796E-5</v>
      </c>
      <c r="CC172" s="12"/>
      <c r="CD172" s="11">
        <f>(SUMIFS('Forecast Data'!H:H,'Forecast Data'!B:B,D172,'Forecast Data'!C:C,BK$6)+SUMIFS('Forecast Data'!H:H,'Forecast Data'!B:B,D172,'Forecast Data'!C:C,BL$6)+SUMIFS('Forecast Data'!H:H,'Forecast Data'!B:B,D172,'Forecast Data'!C:C,BM$6)+SUMIFS('Forecast Data'!H:H,'Forecast Data'!B:B,D172,'Forecast Data'!C:C,BJ$6))/4</f>
        <v>125.75</v>
      </c>
      <c r="CE172" s="12">
        <f>IFERROR((SUM(W172:Z172)-(SUMIFS('Forecast Data'!H:H,'Forecast Data'!B:B,D172,'Forecast Data'!C:C,BJ$6)+SUMIFS('Forecast Data'!H:H,'Forecast Data'!B:B,D172,'Forecast Data'!C:C,BK$6)+SUMIFS('Forecast Data'!H:H,'Forecast Data'!B:B,D172,'Forecast Data'!C:C,BL$6)+SUMIFS('Forecast Data'!H:H,'Forecast Data'!B:B,D172,'Forecast Data'!C:C,BM$6)))/(SUMIFS('Forecast Data'!H:H,'Forecast Data'!B:B,D172,'Forecast Data'!C:C,BJ$6)+SUMIFS('Forecast Data'!H:H,'Forecast Data'!B:B,D172,'Forecast Data'!C:C,BK$6)+SUMIFS('Forecast Data'!H:H,'Forecast Data'!B:B,D172,'Forecast Data'!C:C,BL$6)+SUMIFS('Forecast Data'!H:H,'Forecast Data'!B:B,D172,'Forecast Data'!C:C,BM$6)),"")</f>
        <v>-0.43538767395626243</v>
      </c>
      <c r="CF172" s="12">
        <f t="shared" si="22"/>
        <v>-7.3399652413451828E-5</v>
      </c>
      <c r="CG172" s="12">
        <f t="shared" si="23"/>
        <v>-4.5901621754603559E-5</v>
      </c>
      <c r="CH172" s="13">
        <f t="shared" si="24"/>
        <v>-2.749803065884827E-3</v>
      </c>
      <c r="CI172" s="13"/>
    </row>
    <row r="173" spans="1:87" ht="13.2">
      <c r="A173" s="1"/>
      <c r="B173" t="str">
        <f t="shared" si="51"/>
        <v>Beddy's</v>
      </c>
      <c r="D173" t="s">
        <v>206</v>
      </c>
      <c r="E173" s="11">
        <f>SUMIFS('Fin Data'!F:F,'Fin Data'!A:A,D173)</f>
        <v>0</v>
      </c>
      <c r="F173" s="11">
        <f>SUMIFS('Fin Data with 6 week hist'!I:I,'Fin Data with 6 week hist'!$A:$A,$D173)</f>
        <v>179</v>
      </c>
      <c r="G173" s="11">
        <f>SUMIFS('Fin Data with 6 week hist'!J:J,'Fin Data with 6 week hist'!$A:$A,$D173)</f>
        <v>212</v>
      </c>
      <c r="H173" s="11">
        <f>SUMIFS('Fin Data with 6 week hist'!K:K,'Fin Data with 6 week hist'!$A:$A,$D173)+SUMIFS('Unit Cancellations'!D:D,'Unit Cancellations'!$B:$B,$D173)</f>
        <v>224</v>
      </c>
      <c r="I173" s="11">
        <f>SUMIFS('Fin Data with 6 week hist'!L:L,'Fin Data with 6 week hist'!$A:$A,$D173)+SUMIFS('Unit Cancellations'!E:E,'Unit Cancellations'!$B:$B,$D173)</f>
        <v>453</v>
      </c>
      <c r="J173" s="11">
        <f>SUMIFS('Fin Data with 6 week hist'!M:M,'Fin Data with 6 week hist'!$A:$A,$D173)+SUMIFS('Unit Cancellations'!F:F,'Unit Cancellations'!$B:$B,$D173)</f>
        <v>293</v>
      </c>
      <c r="K173" s="11">
        <f>SUMIFS('Fin Data with 6 week hist'!N:N,'Fin Data with 6 week hist'!$A:$A,$D173)+SUMIFS('Unit Cancellations'!G:G,'Unit Cancellations'!$B:$B,$D173)</f>
        <v>165</v>
      </c>
      <c r="L173" s="11">
        <f>SUMIFS('Fin Data'!AN:AN,'Fin Data'!A:A,D173)</f>
        <v>254</v>
      </c>
      <c r="M173" s="12">
        <f>IFERROR(SUMIFS('Fin Data'!AO:AO,'Fin Data'!A:A,D173),"")</f>
        <v>0</v>
      </c>
      <c r="N173" s="1"/>
      <c r="O173" s="11">
        <f t="shared" si="12"/>
        <v>294</v>
      </c>
      <c r="P173" s="12" t="str">
        <f t="shared" si="13"/>
        <v/>
      </c>
      <c r="Q173" s="1"/>
      <c r="R173" s="11">
        <f t="shared" si="14"/>
        <v>294.125</v>
      </c>
      <c r="S173" s="12" t="str">
        <f t="shared" si="15"/>
        <v/>
      </c>
      <c r="T173" s="11">
        <f t="shared" si="16"/>
        <v>0</v>
      </c>
      <c r="U173" s="1" t="e">
        <f t="shared" si="52"/>
        <v>#REF!</v>
      </c>
      <c r="V173" s="1"/>
      <c r="W173" s="11">
        <f>SUMIFS('Forecast Data'!$D:$D,'Forecast Data'!$C:$C,W$6,'Forecast Data'!$B:$B,$D173)</f>
        <v>294</v>
      </c>
      <c r="X173" s="11">
        <f>SUMIFS('Forecast Data'!$D:$D,'Forecast Data'!$C:$C,X$6,'Forecast Data'!$B:$B,$D173)</f>
        <v>294</v>
      </c>
      <c r="Y173" s="11">
        <f>SUMIFS('Forecast Data'!$D:$D,'Forecast Data'!$C:$C,Y$6,'Forecast Data'!$B:$B,$D173)</f>
        <v>294</v>
      </c>
      <c r="Z173" s="11">
        <f>SUMIFS('Forecast Data'!$D:$D,'Forecast Data'!$C:$C,Z$6,'Forecast Data'!$B:$B,$D173)</f>
        <v>294</v>
      </c>
      <c r="AA173" s="11">
        <f>SUMIFS('Forecast Data'!$D:$D,'Forecast Data'!$C:$C,AA$6,'Forecast Data'!$B:$B,$D173)</f>
        <v>295</v>
      </c>
      <c r="AB173" s="11">
        <f>SUMIFS('Forecast Data'!$D:$D,'Forecast Data'!$C:$C,AB$6,'Forecast Data'!$B:$B,$D173)</f>
        <v>294</v>
      </c>
      <c r="AC173" s="11">
        <f>SUMIFS('Forecast Data'!$D:$D,'Forecast Data'!$C:$C,AC$6,'Forecast Data'!$B:$B,$D173)</f>
        <v>294</v>
      </c>
      <c r="AD173" s="11">
        <f>SUMIFS('Forecast Data'!$D:$D,'Forecast Data'!$C:$C,AD$6,'Forecast Data'!$B:$B,$D173)</f>
        <v>294</v>
      </c>
      <c r="AE173" s="11">
        <f>SUMIFS('Forecast Data'!$D:$D,'Forecast Data'!$C:$C,AE$6,'Forecast Data'!$B:$B,$D173)</f>
        <v>294</v>
      </c>
      <c r="AF173" s="11">
        <f>SUMIFS('Forecast Data'!$D:$D,'Forecast Data'!$C:$C,AF$6,'Forecast Data'!$B:$B,$D173)</f>
        <v>294</v>
      </c>
      <c r="AG173" s="11">
        <f>SUMIFS('Forecast Data'!$D:$D,'Forecast Data'!$C:$C,AG$6,'Forecast Data'!$B:$B,$D173)</f>
        <v>254</v>
      </c>
      <c r="AH173" s="11">
        <f>SUMIFS('Forecast Data'!$D:$D,'Forecast Data'!$C:$C,AH$6,'Forecast Data'!$B:$B,$D173)</f>
        <v>249</v>
      </c>
      <c r="AI173" s="1"/>
      <c r="AJ173" s="12" t="str">
        <f>IF(SUMIFS('Forecast Data'!$E:$E,'Forecast Data'!$C:$C,AJ$6,'Forecast Data'!$B:$B,$D173)=0,"",SUMIFS('Forecast Data'!$E:$E,'Forecast Data'!$C:$C,AJ$6,'Forecast Data'!$B:$B,$D173))</f>
        <v/>
      </c>
      <c r="AK173" s="12" t="str">
        <f>IF(SUMIFS('Forecast Data'!$E:$E,'Forecast Data'!$C:$C,AK$6,'Forecast Data'!$B:$B,$D173)=0,"",SUMIFS('Forecast Data'!$E:$E,'Forecast Data'!$C:$C,AK$6,'Forecast Data'!$B:$B,$D173))</f>
        <v/>
      </c>
      <c r="AL173" s="12" t="str">
        <f>IF(SUMIFS('Forecast Data'!$E:$E,'Forecast Data'!$C:$C,AL$6,'Forecast Data'!$B:$B,$D173)=0,"",SUMIFS('Forecast Data'!$E:$E,'Forecast Data'!$C:$C,AL$6,'Forecast Data'!$B:$B,$D173))</f>
        <v/>
      </c>
      <c r="AM173" s="12" t="str">
        <f>IF(SUMIFS('Forecast Data'!$E:$E,'Forecast Data'!$C:$C,AM$6,'Forecast Data'!$B:$B,$D173)=0,"",SUMIFS('Forecast Data'!$E:$E,'Forecast Data'!$C:$C,AM$6,'Forecast Data'!$B:$B,$D173))</f>
        <v/>
      </c>
      <c r="AN173" s="12" t="str">
        <f>IF(SUMIFS('Forecast Data'!$E:$E,'Forecast Data'!$C:$C,AN$6,'Forecast Data'!$B:$B,$D173)=0,"",SUMIFS('Forecast Data'!$E:$E,'Forecast Data'!$C:$C,AN$6,'Forecast Data'!$B:$B,$D173))</f>
        <v/>
      </c>
      <c r="AO173" s="12" t="str">
        <f>IF(SUMIFS('Forecast Data'!$E:$E,'Forecast Data'!$C:$C,AO$6,'Forecast Data'!$B:$B,$D173)=0,"",SUMIFS('Forecast Data'!$E:$E,'Forecast Data'!$C:$C,AO$6,'Forecast Data'!$B:$B,$D173))</f>
        <v/>
      </c>
      <c r="AP173" s="12" t="str">
        <f>IF(SUMIFS('Forecast Data'!$E:$E,'Forecast Data'!$C:$C,AP$6,'Forecast Data'!$B:$B,$D173)=0,"",SUMIFS('Forecast Data'!$E:$E,'Forecast Data'!$C:$C,AP$6,'Forecast Data'!$B:$B,$D173))</f>
        <v/>
      </c>
      <c r="AQ173" s="12" t="str">
        <f>IF(SUMIFS('Forecast Data'!$E:$E,'Forecast Data'!$C:$C,AQ$6,'Forecast Data'!$B:$B,$D173)=0,"",SUMIFS('Forecast Data'!$E:$E,'Forecast Data'!$C:$C,AQ$6,'Forecast Data'!$B:$B,$D173))</f>
        <v/>
      </c>
      <c r="AR173" s="12" t="str">
        <f>IF(SUMIFS('Forecast Data'!$E:$E,'Forecast Data'!$C:$C,AR$6,'Forecast Data'!$B:$B,$D173)=0,"",SUMIFS('Forecast Data'!$E:$E,'Forecast Data'!$C:$C,AR$6,'Forecast Data'!$B:$B,$D173))</f>
        <v/>
      </c>
      <c r="AS173" s="12" t="str">
        <f>IF(SUMIFS('Forecast Data'!$E:$E,'Forecast Data'!$C:$C,AS$6,'Forecast Data'!$B:$B,$D173)=0,"",SUMIFS('Forecast Data'!$E:$E,'Forecast Data'!$C:$C,AS$6,'Forecast Data'!$B:$B,$D173))</f>
        <v/>
      </c>
      <c r="AT173" s="12" t="str">
        <f>IF(SUMIFS('Forecast Data'!$E:$E,'Forecast Data'!$C:$C,AT$6,'Forecast Data'!$B:$B,$D173)=0,"",SUMIFS('Forecast Data'!$E:$E,'Forecast Data'!$C:$C,AT$6,'Forecast Data'!$B:$B,$D173))</f>
        <v/>
      </c>
      <c r="AU173" s="12" t="str">
        <f>IF(SUMIFS('Forecast Data'!$E:$E,'Forecast Data'!$C:$C,AU$6,'Forecast Data'!$B:$B,$D173)=0,"",SUMIFS('Forecast Data'!$E:$E,'Forecast Data'!$C:$C,AU$6,'Forecast Data'!$B:$B,$D173))</f>
        <v/>
      </c>
      <c r="AV173" s="1"/>
      <c r="AW173" s="11">
        <f>SUMIFS('OP Units'!E:E,'OP Units'!$A:$A,$D173)</f>
        <v>0</v>
      </c>
      <c r="AX173" s="11">
        <f>SUMIFS('OP Units'!F:F,'OP Units'!$A:$A,$D173)</f>
        <v>0</v>
      </c>
      <c r="AY173" s="11">
        <f>SUMIFS('OP Units'!G:G,'OP Units'!$A:$A,$D173)</f>
        <v>0</v>
      </c>
      <c r="AZ173" s="11">
        <f>SUMIFS('OP Units'!H:H,'OP Units'!$A:$A,$D173)</f>
        <v>0</v>
      </c>
      <c r="BA173" s="11">
        <f>SUMIFS('OP Units'!I:I,'OP Units'!$A:$A,$D173)</f>
        <v>0</v>
      </c>
      <c r="BB173" s="11">
        <f>SUMIFS('OP Units'!J:J,'OP Units'!$A:$A,$D173)</f>
        <v>0</v>
      </c>
      <c r="BC173" s="11">
        <f>SUMIFS('OP Units'!K:K,'OP Units'!$A:$A,$D173)</f>
        <v>0</v>
      </c>
      <c r="BD173" s="11">
        <f>SUMIFS('OP Units'!L:L,'OP Units'!$A:$A,$D173)</f>
        <v>0</v>
      </c>
      <c r="BE173" s="11">
        <f>SUMIFS('OP Units'!M:M,'OP Units'!$A:$A,$D173)</f>
        <v>0</v>
      </c>
      <c r="BF173" s="11">
        <f>SUMIFS('OP Units'!N:N,'OP Units'!$A:$A,$D173)</f>
        <v>0</v>
      </c>
      <c r="BG173" s="11">
        <f>SUMIFS('OP Units'!O:O,'OP Units'!$A:$A,$D173)</f>
        <v>0</v>
      </c>
      <c r="BH173" s="11">
        <f>SUMIFS('OP Units'!P:P,'OP Units'!$A:$A,$D173)</f>
        <v>0</v>
      </c>
      <c r="BI173" s="1"/>
      <c r="BJ173" s="12" t="str">
        <f>IFERROR((SUMIFS('OP Units'!E:E,'OP Units'!$A:$A,$D173)-SUMIFS('Forecast Data'!$H:$H,'Forecast Data'!$C:$C,BJ$6,'Forecast Data'!$B:$B,$D173))/SUMIFS('Forecast Data'!$H:$H,'Forecast Data'!$C:$C,BJ$6,'Forecast Data'!$B:$B,$D173),"")</f>
        <v/>
      </c>
      <c r="BK173" s="12" t="str">
        <f>IFERROR((SUMIFS('OP Units'!F:F,'OP Units'!$A:$A,$D173)-SUMIFS('Forecast Data'!$H:$H,'Forecast Data'!$C:$C,BK$6,'Forecast Data'!$B:$B,$D173))/SUMIFS('Forecast Data'!$H:$H,'Forecast Data'!$C:$C,BK$6,'Forecast Data'!$B:$B,$D173),"")</f>
        <v/>
      </c>
      <c r="BL173" s="12" t="str">
        <f>IFERROR((SUMIFS('OP Units'!G:G,'OP Units'!$A:$A,$D173)-SUMIFS('Forecast Data'!$H:$H,'Forecast Data'!$C:$C,BL$6,'Forecast Data'!$B:$B,$D173))/SUMIFS('Forecast Data'!$H:$H,'Forecast Data'!$C:$C,BL$6,'Forecast Data'!$B:$B,$D173),"")</f>
        <v/>
      </c>
      <c r="BM173" s="12" t="str">
        <f>IFERROR((SUMIFS('OP Units'!H:H,'OP Units'!$A:$A,$D173)-SUMIFS('Forecast Data'!$H:$H,'Forecast Data'!$C:$C,BM$6,'Forecast Data'!$B:$B,$D173))/SUMIFS('Forecast Data'!$H:$H,'Forecast Data'!$C:$C,BM$6,'Forecast Data'!$B:$B,$D173),"")</f>
        <v/>
      </c>
      <c r="BN173" s="12" t="str">
        <f>IFERROR((SUMIFS('OP Units'!I:I,'OP Units'!$A:$A,$D173)-SUMIFS('Forecast Data'!$H:$H,'Forecast Data'!$C:$C,BN$6,'Forecast Data'!$B:$B,$D173))/SUMIFS('Forecast Data'!$H:$H,'Forecast Data'!$C:$C,BN$6,'Forecast Data'!$B:$B,$D173),"")</f>
        <v/>
      </c>
      <c r="BO173" s="12" t="str">
        <f>IFERROR((SUMIFS('OP Units'!J:J,'OP Units'!$A:$A,$D173)-SUMIFS('Forecast Data'!$H:$H,'Forecast Data'!$C:$C,BO$6,'Forecast Data'!$B:$B,$D173))/SUMIFS('Forecast Data'!$H:$H,'Forecast Data'!$C:$C,BO$6,'Forecast Data'!$B:$B,$D173),"")</f>
        <v/>
      </c>
      <c r="BP173" s="12" t="str">
        <f>IFERROR((SUMIFS('OP Units'!K:K,'OP Units'!$A:$A,$D173)-SUMIFS('Forecast Data'!$H:$H,'Forecast Data'!$C:$C,BP$6,'Forecast Data'!$B:$B,$D173))/SUMIFS('Forecast Data'!$H:$H,'Forecast Data'!$C:$C,BP$6,'Forecast Data'!$B:$B,$D173),"")</f>
        <v/>
      </c>
      <c r="BQ173" s="12" t="str">
        <f>IFERROR((SUMIFS('OP Units'!L:L,'OP Units'!$A:$A,$D173)-SUMIFS('Forecast Data'!$H:$H,'Forecast Data'!$C:$C,BQ$6,'Forecast Data'!$B:$B,$D173))/SUMIFS('Forecast Data'!$H:$H,'Forecast Data'!$C:$C,BQ$6,'Forecast Data'!$B:$B,$D173),"")</f>
        <v/>
      </c>
      <c r="BR173" s="12" t="str">
        <f>IFERROR((SUMIFS('OP Units'!M:M,'OP Units'!$A:$A,$D173)-SUMIFS('Forecast Data'!$H:$H,'Forecast Data'!$C:$C,BR$6,'Forecast Data'!$B:$B,$D173))/SUMIFS('Forecast Data'!$H:$H,'Forecast Data'!$C:$C,BR$6,'Forecast Data'!$B:$B,$D173),"")</f>
        <v/>
      </c>
      <c r="BS173" s="12" t="str">
        <f>IFERROR((SUMIFS('OP Units'!N:N,'OP Units'!$A:$A,$D173)-SUMIFS('Forecast Data'!$H:$H,'Forecast Data'!$C:$C,BS$6,'Forecast Data'!$B:$B,$D173))/SUMIFS('Forecast Data'!$H:$H,'Forecast Data'!$C:$C,BS$6,'Forecast Data'!$B:$B,$D173),"")</f>
        <v/>
      </c>
      <c r="BT173" s="12" t="str">
        <f>IFERROR((SUMIFS('OP Units'!O:O,'OP Units'!$A:$A,$D173)-SUMIFS('Forecast Data'!$H:$H,'Forecast Data'!$C:$C,BT$6,'Forecast Data'!$B:$B,$D173))/SUMIFS('Forecast Data'!$H:$H,'Forecast Data'!$C:$C,BT$6,'Forecast Data'!$B:$B,$D173),"")</f>
        <v/>
      </c>
      <c r="BU173" s="12" t="str">
        <f>IFERROR((SUMIFS('OP Units'!P:P,'OP Units'!$A:$A,$D173)-SUMIFS('Forecast Data'!$H:$H,'Forecast Data'!$C:$C,BU$6,'Forecast Data'!$B:$B,$D173))/SUMIFS('Forecast Data'!$H:$H,'Forecast Data'!$C:$C,BU$6,'Forecast Data'!$B:$B,$D173),"")</f>
        <v/>
      </c>
      <c r="BV173" s="12"/>
      <c r="BW173" s="11">
        <f>(SUMIFS('Forecast Data'!H:H,'Forecast Data'!B:B,D173,'Forecast Data'!C:C,BK$6)+SUMIFS('Forecast Data'!H:H,'Forecast Data'!B:B,D173,'Forecast Data'!C:C,BL$6)+SUMIFS('Forecast Data'!H:H,'Forecast Data'!B:B,D173,'Forecast Data'!C:C,BM$6)+SUMIFS('Forecast Data'!H:H,'Forecast Data'!B:B,D173,'Forecast Data'!C:C,BN$6)+SUMIFS('Forecast Data'!H:H,'Forecast Data'!B:B,D173,'Forecast Data'!C:C,BO$6)+SUMIFS('Forecast Data'!H:H,'Forecast Data'!B:B,D173,'Forecast Data'!C:C,BP$6)+SUMIFS('Forecast Data'!H:H,'Forecast Data'!B:B,D173,'Forecast Data'!C:C,BQ$6)+SUMIFS('Forecast Data'!H:H,'Forecast Data'!B:B,D173,'Forecast Data'!C:C,BJ$6))/8</f>
        <v>0</v>
      </c>
      <c r="BX173" s="12" t="str">
        <f>IFERROR((SUM(W173:AD173)-(SUMIFS('Forecast Data'!H:H,'Forecast Data'!B:B,B173,'Forecast Data'!C:C,BJ$6)+SUMIFS('Forecast Data'!H:H,'Forecast Data'!B:B,B173,'Forecast Data'!C:C,BK$6)+SUMIFS('Forecast Data'!H:H,'Forecast Data'!B:B,B173,'Forecast Data'!C:C,BL$6)+SUMIFS('Forecast Data'!H:H,'Forecast Data'!B:B,B173,'Forecast Data'!C:C,BM$6)+SUMIFS('Forecast Data'!H:H,'Forecast Data'!B:B,B173,'Forecast Data'!C:C,BN$6)+SUMIFS('Forecast Data'!H:H,'Forecast Data'!B:B,B173,'Forecast Data'!C:C,BO$6)+SUMIFS('Forecast Data'!H:H,'Forecast Data'!B:B,B173,'Forecast Data'!C:C,BP$6)+SUMIFS('Forecast Data'!H:H,'Forecast Data'!B:B,B173,'Forecast Data'!C:C,BQ$6)))/(SUMIFS('Forecast Data'!H:H,'Forecast Data'!B:B,B173,'Forecast Data'!C:C,BJ$6)+SUMIFS('Forecast Data'!H:H,'Forecast Data'!B:B,B173,'Forecast Data'!C:C,BK$6)+SUMIFS('Forecast Data'!H:H,'Forecast Data'!B:B,B173,'Forecast Data'!C:C,BL$6)+SUMIFS('Forecast Data'!H:H,'Forecast Data'!B:B,B173,'Forecast Data'!C:C,BM$6)+SUMIFS('Forecast Data'!H:H,'Forecast Data'!B:B,B173,'Forecast Data'!C:C,BN$6)+SUMIFS('Forecast Data'!H:H,'Forecast Data'!B:B,B173,'Forecast Data'!C:C,BO$6)+SUMIFS('Forecast Data'!H:H,'Forecast Data'!B:B,B173,'Forecast Data'!C:C,BP$6)+SUMIFS('Forecast Data'!H:H,'Forecast Data'!B:B,B173,'Forecast Data'!C:C,BQ$6)),"")</f>
        <v/>
      </c>
      <c r="BY173" s="12">
        <f t="shared" si="18"/>
        <v>2.1720596170504968E-4</v>
      </c>
      <c r="BZ173" s="16">
        <f t="shared" si="19"/>
        <v>2.4185870057903412E-4</v>
      </c>
      <c r="CA173" s="13">
        <f t="shared" si="20"/>
        <v>-2.4652738873984438E-3</v>
      </c>
      <c r="CB173" s="12">
        <f t="shared" si="21"/>
        <v>2.4652738873984437E-5</v>
      </c>
      <c r="CC173" s="12"/>
      <c r="CD173" s="11">
        <f>(SUMIFS('Forecast Data'!H:H,'Forecast Data'!B:B,D173,'Forecast Data'!C:C,BK$6)+SUMIFS('Forecast Data'!H:H,'Forecast Data'!B:B,D173,'Forecast Data'!C:C,BL$6)+SUMIFS('Forecast Data'!H:H,'Forecast Data'!B:B,D173,'Forecast Data'!C:C,BM$6)+SUMIFS('Forecast Data'!H:H,'Forecast Data'!B:B,D173,'Forecast Data'!C:C,BJ$6))/4</f>
        <v>0</v>
      </c>
      <c r="CE173" s="12" t="str">
        <f>IFERROR((SUM(W173:Z173)-(SUMIFS('Forecast Data'!H:H,'Forecast Data'!B:B,D173,'Forecast Data'!C:C,BJ$6)+SUMIFS('Forecast Data'!H:H,'Forecast Data'!B:B,D173,'Forecast Data'!C:C,BK$6)+SUMIFS('Forecast Data'!H:H,'Forecast Data'!B:B,D173,'Forecast Data'!C:C,BL$6)+SUMIFS('Forecast Data'!H:H,'Forecast Data'!B:B,D173,'Forecast Data'!C:C,BM$6)))/(SUMIFS('Forecast Data'!H:H,'Forecast Data'!B:B,D173,'Forecast Data'!C:C,BJ$6)+SUMIFS('Forecast Data'!H:H,'Forecast Data'!B:B,D173,'Forecast Data'!C:C,BK$6)+SUMIFS('Forecast Data'!H:H,'Forecast Data'!B:B,D173,'Forecast Data'!C:C,BL$6)+SUMIFS('Forecast Data'!H:H,'Forecast Data'!B:B,D173,'Forecast Data'!C:C,BM$6)),"")</f>
        <v/>
      </c>
      <c r="CF173" s="12">
        <f t="shared" si="22"/>
        <v>2.1720596170504968E-4</v>
      </c>
      <c r="CG173" s="12">
        <f t="shared" si="23"/>
        <v>2.4648542092883005E-4</v>
      </c>
      <c r="CH173" s="13">
        <f t="shared" si="24"/>
        <v>-2.9279459223780372E-3</v>
      </c>
      <c r="CI173" s="13"/>
    </row>
    <row r="174" spans="1:87" ht="13.2">
      <c r="A174" s="1"/>
      <c r="B174" t="str">
        <f t="shared" si="51"/>
        <v>LifeSeasons</v>
      </c>
      <c r="D174" t="s">
        <v>207</v>
      </c>
      <c r="E174" s="11">
        <f>SUMIFS('Fin Data'!F:F,'Fin Data'!A:A,D174)</f>
        <v>0</v>
      </c>
      <c r="F174" s="11">
        <f>SUMIFS('Fin Data with 6 week hist'!I:I,'Fin Data with 6 week hist'!$A:$A,$D174)</f>
        <v>0</v>
      </c>
      <c r="G174" s="11">
        <f>SUMIFS('Fin Data with 6 week hist'!J:J,'Fin Data with 6 week hist'!$A:$A,$D174)</f>
        <v>0</v>
      </c>
      <c r="H174" s="11">
        <f>SUMIFS('Fin Data with 6 week hist'!K:K,'Fin Data with 6 week hist'!$A:$A,$D174)+SUMIFS('Unit Cancellations'!D:D,'Unit Cancellations'!$B:$B,$D174)</f>
        <v>0</v>
      </c>
      <c r="I174" s="11">
        <f>SUMIFS('Fin Data with 6 week hist'!L:L,'Fin Data with 6 week hist'!$A:$A,$D174)+SUMIFS('Unit Cancellations'!E:E,'Unit Cancellations'!$B:$B,$D174)</f>
        <v>0</v>
      </c>
      <c r="J174" s="11">
        <f>SUMIFS('Fin Data with 6 week hist'!M:M,'Fin Data with 6 week hist'!$A:$A,$D174)+SUMIFS('Unit Cancellations'!F:F,'Unit Cancellations'!$B:$B,$D174)</f>
        <v>0</v>
      </c>
      <c r="K174" s="11">
        <f>SUMIFS('Fin Data with 6 week hist'!N:N,'Fin Data with 6 week hist'!$A:$A,$D174)+SUMIFS('Unit Cancellations'!G:G,'Unit Cancellations'!$B:$B,$D174)</f>
        <v>0</v>
      </c>
      <c r="L174" s="11">
        <f>SUMIFS('Fin Data'!AN:AN,'Fin Data'!A:A,D174)</f>
        <v>0</v>
      </c>
      <c r="M174" s="12">
        <f>IFERROR(SUMIFS('Fin Data'!AO:AO,'Fin Data'!A:A,D174),"")</f>
        <v>0</v>
      </c>
      <c r="N174" s="1"/>
      <c r="O174" s="11">
        <f t="shared" si="12"/>
        <v>31</v>
      </c>
      <c r="P174" s="12" t="str">
        <f t="shared" si="13"/>
        <v/>
      </c>
      <c r="Q174" s="1"/>
      <c r="R174" s="11">
        <f t="shared" si="14"/>
        <v>31</v>
      </c>
      <c r="S174" s="12" t="str">
        <f t="shared" si="15"/>
        <v/>
      </c>
      <c r="T174" s="11">
        <f t="shared" si="16"/>
        <v>0</v>
      </c>
      <c r="U174" s="1" t="e">
        <f t="shared" si="52"/>
        <v>#REF!</v>
      </c>
      <c r="V174" s="1"/>
      <c r="W174" s="11">
        <f>SUMIFS('Forecast Data'!$D:$D,'Forecast Data'!$C:$C,W$6,'Forecast Data'!$B:$B,$D174)</f>
        <v>31</v>
      </c>
      <c r="X174" s="11">
        <f>SUMIFS('Forecast Data'!$D:$D,'Forecast Data'!$C:$C,X$6,'Forecast Data'!$B:$B,$D174)</f>
        <v>31</v>
      </c>
      <c r="Y174" s="11">
        <f>SUMIFS('Forecast Data'!$D:$D,'Forecast Data'!$C:$C,Y$6,'Forecast Data'!$B:$B,$D174)</f>
        <v>31</v>
      </c>
      <c r="Z174" s="11">
        <f>SUMIFS('Forecast Data'!$D:$D,'Forecast Data'!$C:$C,Z$6,'Forecast Data'!$B:$B,$D174)</f>
        <v>31</v>
      </c>
      <c r="AA174" s="11">
        <f>SUMIFS('Forecast Data'!$D:$D,'Forecast Data'!$C:$C,AA$6,'Forecast Data'!$B:$B,$D174)</f>
        <v>31</v>
      </c>
      <c r="AB174" s="11">
        <f>SUMIFS('Forecast Data'!$D:$D,'Forecast Data'!$C:$C,AB$6,'Forecast Data'!$B:$B,$D174)</f>
        <v>31</v>
      </c>
      <c r="AC174" s="11">
        <f>SUMIFS('Forecast Data'!$D:$D,'Forecast Data'!$C:$C,AC$6,'Forecast Data'!$B:$B,$D174)</f>
        <v>31</v>
      </c>
      <c r="AD174" s="11">
        <f>SUMIFS('Forecast Data'!$D:$D,'Forecast Data'!$C:$C,AD$6,'Forecast Data'!$B:$B,$D174)</f>
        <v>31</v>
      </c>
      <c r="AE174" s="11">
        <f>SUMIFS('Forecast Data'!$D:$D,'Forecast Data'!$C:$C,AE$6,'Forecast Data'!$B:$B,$D174)</f>
        <v>31</v>
      </c>
      <c r="AF174" s="11">
        <f>SUMIFS('Forecast Data'!$D:$D,'Forecast Data'!$C:$C,AF$6,'Forecast Data'!$B:$B,$D174)</f>
        <v>31</v>
      </c>
      <c r="AG174" s="11">
        <f>SUMIFS('Forecast Data'!$D:$D,'Forecast Data'!$C:$C,AG$6,'Forecast Data'!$B:$B,$D174)</f>
        <v>31</v>
      </c>
      <c r="AH174" s="11">
        <f>SUMIFS('Forecast Data'!$D:$D,'Forecast Data'!$C:$C,AH$6,'Forecast Data'!$B:$B,$D174)</f>
        <v>31</v>
      </c>
      <c r="AI174" s="1"/>
      <c r="AJ174" s="12" t="str">
        <f>IF(SUMIFS('Forecast Data'!$E:$E,'Forecast Data'!$C:$C,AJ$6,'Forecast Data'!$B:$B,$D174)=0,"",SUMIFS('Forecast Data'!$E:$E,'Forecast Data'!$C:$C,AJ$6,'Forecast Data'!$B:$B,$D174))</f>
        <v/>
      </c>
      <c r="AK174" s="12" t="str">
        <f>IF(SUMIFS('Forecast Data'!$E:$E,'Forecast Data'!$C:$C,AK$6,'Forecast Data'!$B:$B,$D174)=0,"",SUMIFS('Forecast Data'!$E:$E,'Forecast Data'!$C:$C,AK$6,'Forecast Data'!$B:$B,$D174))</f>
        <v/>
      </c>
      <c r="AL174" s="12" t="str">
        <f>IF(SUMIFS('Forecast Data'!$E:$E,'Forecast Data'!$C:$C,AL$6,'Forecast Data'!$B:$B,$D174)=0,"",SUMIFS('Forecast Data'!$E:$E,'Forecast Data'!$C:$C,AL$6,'Forecast Data'!$B:$B,$D174))</f>
        <v/>
      </c>
      <c r="AM174" s="12" t="str">
        <f>IF(SUMIFS('Forecast Data'!$E:$E,'Forecast Data'!$C:$C,AM$6,'Forecast Data'!$B:$B,$D174)=0,"",SUMIFS('Forecast Data'!$E:$E,'Forecast Data'!$C:$C,AM$6,'Forecast Data'!$B:$B,$D174))</f>
        <v/>
      </c>
      <c r="AN174" s="12" t="str">
        <f>IF(SUMIFS('Forecast Data'!$E:$E,'Forecast Data'!$C:$C,AN$6,'Forecast Data'!$B:$B,$D174)=0,"",SUMIFS('Forecast Data'!$E:$E,'Forecast Data'!$C:$C,AN$6,'Forecast Data'!$B:$B,$D174))</f>
        <v/>
      </c>
      <c r="AO174" s="12" t="str">
        <f>IF(SUMIFS('Forecast Data'!$E:$E,'Forecast Data'!$C:$C,AO$6,'Forecast Data'!$B:$B,$D174)=0,"",SUMIFS('Forecast Data'!$E:$E,'Forecast Data'!$C:$C,AO$6,'Forecast Data'!$B:$B,$D174))</f>
        <v/>
      </c>
      <c r="AP174" s="12" t="str">
        <f>IF(SUMIFS('Forecast Data'!$E:$E,'Forecast Data'!$C:$C,AP$6,'Forecast Data'!$B:$B,$D174)=0,"",SUMIFS('Forecast Data'!$E:$E,'Forecast Data'!$C:$C,AP$6,'Forecast Data'!$B:$B,$D174))</f>
        <v/>
      </c>
      <c r="AQ174" s="12" t="str">
        <f>IF(SUMIFS('Forecast Data'!$E:$E,'Forecast Data'!$C:$C,AQ$6,'Forecast Data'!$B:$B,$D174)=0,"",SUMIFS('Forecast Data'!$E:$E,'Forecast Data'!$C:$C,AQ$6,'Forecast Data'!$B:$B,$D174))</f>
        <v/>
      </c>
      <c r="AR174" s="12" t="str">
        <f>IF(SUMIFS('Forecast Data'!$E:$E,'Forecast Data'!$C:$C,AR$6,'Forecast Data'!$B:$B,$D174)=0,"",SUMIFS('Forecast Data'!$E:$E,'Forecast Data'!$C:$C,AR$6,'Forecast Data'!$B:$B,$D174))</f>
        <v/>
      </c>
      <c r="AS174" s="12" t="str">
        <f>IF(SUMIFS('Forecast Data'!$E:$E,'Forecast Data'!$C:$C,AS$6,'Forecast Data'!$B:$B,$D174)=0,"",SUMIFS('Forecast Data'!$E:$E,'Forecast Data'!$C:$C,AS$6,'Forecast Data'!$B:$B,$D174))</f>
        <v/>
      </c>
      <c r="AT174" s="12" t="str">
        <f>IF(SUMIFS('Forecast Data'!$E:$E,'Forecast Data'!$C:$C,AT$6,'Forecast Data'!$B:$B,$D174)=0,"",SUMIFS('Forecast Data'!$E:$E,'Forecast Data'!$C:$C,AT$6,'Forecast Data'!$B:$B,$D174))</f>
        <v/>
      </c>
      <c r="AU174" s="12" t="str">
        <f>IF(SUMIFS('Forecast Data'!$E:$E,'Forecast Data'!$C:$C,AU$6,'Forecast Data'!$B:$B,$D174)=0,"",SUMIFS('Forecast Data'!$E:$E,'Forecast Data'!$C:$C,AU$6,'Forecast Data'!$B:$B,$D174))</f>
        <v/>
      </c>
      <c r="AV174" s="1"/>
      <c r="AW174" s="11">
        <f>SUMIFS('OP Units'!E:E,'OP Units'!$A:$A,$D174)</f>
        <v>0</v>
      </c>
      <c r="AX174" s="11">
        <f>SUMIFS('OP Units'!F:F,'OP Units'!$A:$A,$D174)</f>
        <v>0</v>
      </c>
      <c r="AY174" s="11">
        <f>SUMIFS('OP Units'!G:G,'OP Units'!$A:$A,$D174)</f>
        <v>0</v>
      </c>
      <c r="AZ174" s="11">
        <f>SUMIFS('OP Units'!H:H,'OP Units'!$A:$A,$D174)</f>
        <v>0</v>
      </c>
      <c r="BA174" s="11">
        <f>SUMIFS('OP Units'!I:I,'OP Units'!$A:$A,$D174)</f>
        <v>0</v>
      </c>
      <c r="BB174" s="11">
        <f>SUMIFS('OP Units'!J:J,'OP Units'!$A:$A,$D174)</f>
        <v>0</v>
      </c>
      <c r="BC174" s="11">
        <f>SUMIFS('OP Units'!K:K,'OP Units'!$A:$A,$D174)</f>
        <v>0</v>
      </c>
      <c r="BD174" s="11">
        <f>SUMIFS('OP Units'!L:L,'OP Units'!$A:$A,$D174)</f>
        <v>0</v>
      </c>
      <c r="BE174" s="11">
        <f>SUMIFS('OP Units'!M:M,'OP Units'!$A:$A,$D174)</f>
        <v>0</v>
      </c>
      <c r="BF174" s="11">
        <f>SUMIFS('OP Units'!N:N,'OP Units'!$A:$A,$D174)</f>
        <v>0</v>
      </c>
      <c r="BG174" s="11">
        <f>SUMIFS('OP Units'!O:O,'OP Units'!$A:$A,$D174)</f>
        <v>0</v>
      </c>
      <c r="BH174" s="11">
        <f>SUMIFS('OP Units'!P:P,'OP Units'!$A:$A,$D174)</f>
        <v>0</v>
      </c>
      <c r="BI174" s="1"/>
      <c r="BJ174" s="12" t="str">
        <f>IFERROR((SUMIFS('OP Units'!E:E,'OP Units'!$A:$A,$D174)-SUMIFS('Forecast Data'!$H:$H,'Forecast Data'!$C:$C,BJ$6,'Forecast Data'!$B:$B,$D174))/SUMIFS('Forecast Data'!$H:$H,'Forecast Data'!$C:$C,BJ$6,'Forecast Data'!$B:$B,$D174),"")</f>
        <v/>
      </c>
      <c r="BK174" s="12" t="str">
        <f>IFERROR((SUMIFS('OP Units'!F:F,'OP Units'!$A:$A,$D174)-SUMIFS('Forecast Data'!$H:$H,'Forecast Data'!$C:$C,BK$6,'Forecast Data'!$B:$B,$D174))/SUMIFS('Forecast Data'!$H:$H,'Forecast Data'!$C:$C,BK$6,'Forecast Data'!$B:$B,$D174),"")</f>
        <v/>
      </c>
      <c r="BL174" s="12" t="str">
        <f>IFERROR((SUMIFS('OP Units'!G:G,'OP Units'!$A:$A,$D174)-SUMIFS('Forecast Data'!$H:$H,'Forecast Data'!$C:$C,BL$6,'Forecast Data'!$B:$B,$D174))/SUMIFS('Forecast Data'!$H:$H,'Forecast Data'!$C:$C,BL$6,'Forecast Data'!$B:$B,$D174),"")</f>
        <v/>
      </c>
      <c r="BM174" s="12" t="str">
        <f>IFERROR((SUMIFS('OP Units'!H:H,'OP Units'!$A:$A,$D174)-SUMIFS('Forecast Data'!$H:$H,'Forecast Data'!$C:$C,BM$6,'Forecast Data'!$B:$B,$D174))/SUMIFS('Forecast Data'!$H:$H,'Forecast Data'!$C:$C,BM$6,'Forecast Data'!$B:$B,$D174),"")</f>
        <v/>
      </c>
      <c r="BN174" s="12" t="str">
        <f>IFERROR((SUMIFS('OP Units'!I:I,'OP Units'!$A:$A,$D174)-SUMIFS('Forecast Data'!$H:$H,'Forecast Data'!$C:$C,BN$6,'Forecast Data'!$B:$B,$D174))/SUMIFS('Forecast Data'!$H:$H,'Forecast Data'!$C:$C,BN$6,'Forecast Data'!$B:$B,$D174),"")</f>
        <v/>
      </c>
      <c r="BO174" s="12" t="str">
        <f>IFERROR((SUMIFS('OP Units'!J:J,'OP Units'!$A:$A,$D174)-SUMIFS('Forecast Data'!$H:$H,'Forecast Data'!$C:$C,BO$6,'Forecast Data'!$B:$B,$D174))/SUMIFS('Forecast Data'!$H:$H,'Forecast Data'!$C:$C,BO$6,'Forecast Data'!$B:$B,$D174),"")</f>
        <v/>
      </c>
      <c r="BP174" s="12" t="str">
        <f>IFERROR((SUMIFS('OP Units'!K:K,'OP Units'!$A:$A,$D174)-SUMIFS('Forecast Data'!$H:$H,'Forecast Data'!$C:$C,BP$6,'Forecast Data'!$B:$B,$D174))/SUMIFS('Forecast Data'!$H:$H,'Forecast Data'!$C:$C,BP$6,'Forecast Data'!$B:$B,$D174),"")</f>
        <v/>
      </c>
      <c r="BQ174" s="12" t="str">
        <f>IFERROR((SUMIFS('OP Units'!L:L,'OP Units'!$A:$A,$D174)-SUMIFS('Forecast Data'!$H:$H,'Forecast Data'!$C:$C,BQ$6,'Forecast Data'!$B:$B,$D174))/SUMIFS('Forecast Data'!$H:$H,'Forecast Data'!$C:$C,BQ$6,'Forecast Data'!$B:$B,$D174),"")</f>
        <v/>
      </c>
      <c r="BR174" s="12" t="str">
        <f>IFERROR((SUMIFS('OP Units'!M:M,'OP Units'!$A:$A,$D174)-SUMIFS('Forecast Data'!$H:$H,'Forecast Data'!$C:$C,BR$6,'Forecast Data'!$B:$B,$D174))/SUMIFS('Forecast Data'!$H:$H,'Forecast Data'!$C:$C,BR$6,'Forecast Data'!$B:$B,$D174),"")</f>
        <v/>
      </c>
      <c r="BS174" s="12" t="str">
        <f>IFERROR((SUMIFS('OP Units'!N:N,'OP Units'!$A:$A,$D174)-SUMIFS('Forecast Data'!$H:$H,'Forecast Data'!$C:$C,BS$6,'Forecast Data'!$B:$B,$D174))/SUMIFS('Forecast Data'!$H:$H,'Forecast Data'!$C:$C,BS$6,'Forecast Data'!$B:$B,$D174),"")</f>
        <v/>
      </c>
      <c r="BT174" s="12" t="str">
        <f>IFERROR((SUMIFS('OP Units'!O:O,'OP Units'!$A:$A,$D174)-SUMIFS('Forecast Data'!$H:$H,'Forecast Data'!$C:$C,BT$6,'Forecast Data'!$B:$B,$D174))/SUMIFS('Forecast Data'!$H:$H,'Forecast Data'!$C:$C,BT$6,'Forecast Data'!$B:$B,$D174),"")</f>
        <v/>
      </c>
      <c r="BU174" s="12" t="str">
        <f>IFERROR((SUMIFS('OP Units'!P:P,'OP Units'!$A:$A,$D174)-SUMIFS('Forecast Data'!$H:$H,'Forecast Data'!$C:$C,BU$6,'Forecast Data'!$B:$B,$D174))/SUMIFS('Forecast Data'!$H:$H,'Forecast Data'!$C:$C,BU$6,'Forecast Data'!$B:$B,$D174),"")</f>
        <v/>
      </c>
      <c r="BV174" s="12"/>
      <c r="BW174" s="11">
        <f>(SUMIFS('Forecast Data'!H:H,'Forecast Data'!B:B,D174,'Forecast Data'!C:C,BK$6)+SUMIFS('Forecast Data'!H:H,'Forecast Data'!B:B,D174,'Forecast Data'!C:C,BL$6)+SUMIFS('Forecast Data'!H:H,'Forecast Data'!B:B,D174,'Forecast Data'!C:C,BM$6)+SUMIFS('Forecast Data'!H:H,'Forecast Data'!B:B,D174,'Forecast Data'!C:C,BN$6)+SUMIFS('Forecast Data'!H:H,'Forecast Data'!B:B,D174,'Forecast Data'!C:C,BO$6)+SUMIFS('Forecast Data'!H:H,'Forecast Data'!B:B,D174,'Forecast Data'!C:C,BP$6)+SUMIFS('Forecast Data'!H:H,'Forecast Data'!B:B,D174,'Forecast Data'!C:C,BQ$6)+SUMIFS('Forecast Data'!H:H,'Forecast Data'!B:B,D174,'Forecast Data'!C:C,BJ$6))/8</f>
        <v>0</v>
      </c>
      <c r="BX174" s="12" t="str">
        <f>IFERROR((SUM(W174:AD174)-(SUMIFS('Forecast Data'!H:H,'Forecast Data'!B:B,B174,'Forecast Data'!C:C,BJ$6)+SUMIFS('Forecast Data'!H:H,'Forecast Data'!B:B,B174,'Forecast Data'!C:C,BK$6)+SUMIFS('Forecast Data'!H:H,'Forecast Data'!B:B,B174,'Forecast Data'!C:C,BL$6)+SUMIFS('Forecast Data'!H:H,'Forecast Data'!B:B,B174,'Forecast Data'!C:C,BM$6)+SUMIFS('Forecast Data'!H:H,'Forecast Data'!B:B,B174,'Forecast Data'!C:C,BN$6)+SUMIFS('Forecast Data'!H:H,'Forecast Data'!B:B,B174,'Forecast Data'!C:C,BO$6)+SUMIFS('Forecast Data'!H:H,'Forecast Data'!B:B,B174,'Forecast Data'!C:C,BP$6)+SUMIFS('Forecast Data'!H:H,'Forecast Data'!B:B,B174,'Forecast Data'!C:C,BQ$6)))/(SUMIFS('Forecast Data'!H:H,'Forecast Data'!B:B,B174,'Forecast Data'!C:C,BJ$6)+SUMIFS('Forecast Data'!H:H,'Forecast Data'!B:B,B174,'Forecast Data'!C:C,BK$6)+SUMIFS('Forecast Data'!H:H,'Forecast Data'!B:B,B174,'Forecast Data'!C:C,BL$6)+SUMIFS('Forecast Data'!H:H,'Forecast Data'!B:B,B174,'Forecast Data'!C:C,BM$6)+SUMIFS('Forecast Data'!H:H,'Forecast Data'!B:B,B174,'Forecast Data'!C:C,BN$6)+SUMIFS('Forecast Data'!H:H,'Forecast Data'!B:B,B174,'Forecast Data'!C:C,BO$6)+SUMIFS('Forecast Data'!H:H,'Forecast Data'!B:B,B174,'Forecast Data'!C:C,BP$6)+SUMIFS('Forecast Data'!H:H,'Forecast Data'!B:B,B174,'Forecast Data'!C:C,BQ$6)),"")</f>
        <v/>
      </c>
      <c r="BY174" s="12">
        <f t="shared" si="18"/>
        <v>0</v>
      </c>
      <c r="BZ174" s="16">
        <f t="shared" si="19"/>
        <v>2.5491269759286215E-5</v>
      </c>
      <c r="CA174" s="13">
        <f t="shared" si="20"/>
        <v>-2.5491269759286214E-3</v>
      </c>
      <c r="CB174" s="12">
        <f t="shared" si="21"/>
        <v>2.5491269759286215E-5</v>
      </c>
      <c r="CC174" s="12"/>
      <c r="CD174" s="11">
        <f>(SUMIFS('Forecast Data'!H:H,'Forecast Data'!B:B,D174,'Forecast Data'!C:C,BK$6)+SUMIFS('Forecast Data'!H:H,'Forecast Data'!B:B,D174,'Forecast Data'!C:C,BL$6)+SUMIFS('Forecast Data'!H:H,'Forecast Data'!B:B,D174,'Forecast Data'!C:C,BM$6)+SUMIFS('Forecast Data'!H:H,'Forecast Data'!B:B,D174,'Forecast Data'!C:C,BJ$6))/4</f>
        <v>0</v>
      </c>
      <c r="CE174" s="12" t="str">
        <f>IFERROR((SUM(W174:Z174)-(SUMIFS('Forecast Data'!H:H,'Forecast Data'!B:B,D174,'Forecast Data'!C:C,BJ$6)+SUMIFS('Forecast Data'!H:H,'Forecast Data'!B:B,D174,'Forecast Data'!C:C,BK$6)+SUMIFS('Forecast Data'!H:H,'Forecast Data'!B:B,D174,'Forecast Data'!C:C,BL$6)+SUMIFS('Forecast Data'!H:H,'Forecast Data'!B:B,D174,'Forecast Data'!C:C,BM$6)))/(SUMIFS('Forecast Data'!H:H,'Forecast Data'!B:B,D174,'Forecast Data'!C:C,BJ$6)+SUMIFS('Forecast Data'!H:H,'Forecast Data'!B:B,D174,'Forecast Data'!C:C,BK$6)+SUMIFS('Forecast Data'!H:H,'Forecast Data'!B:B,D174,'Forecast Data'!C:C,BL$6)+SUMIFS('Forecast Data'!H:H,'Forecast Data'!B:B,D174,'Forecast Data'!C:C,BM$6)),"")</f>
        <v/>
      </c>
      <c r="CF174" s="12">
        <f t="shared" si="22"/>
        <v>0</v>
      </c>
      <c r="CG174" s="12">
        <f t="shared" si="23"/>
        <v>2.5989959349638543E-5</v>
      </c>
      <c r="CH174" s="13">
        <f t="shared" si="24"/>
        <v>-2.5989959349638544E-3</v>
      </c>
      <c r="CI174" s="13"/>
    </row>
    <row r="175" spans="1:87" ht="13.2">
      <c r="A175" s="1"/>
      <c r="B175" t="str">
        <f t="shared" si="51"/>
        <v>LICKS</v>
      </c>
      <c r="D175" t="s">
        <v>208</v>
      </c>
      <c r="E175" s="11">
        <f>SUMIFS('Fin Data'!F:F,'Fin Data'!A:A,D175)</f>
        <v>319</v>
      </c>
      <c r="F175" s="11">
        <f>SUMIFS('Fin Data with 6 week hist'!I:I,'Fin Data with 6 week hist'!$A:$A,$D175)</f>
        <v>242</v>
      </c>
      <c r="G175" s="11">
        <f>SUMIFS('Fin Data with 6 week hist'!J:J,'Fin Data with 6 week hist'!$A:$A,$D175)</f>
        <v>270</v>
      </c>
      <c r="H175" s="11">
        <f>SUMIFS('Fin Data with 6 week hist'!K:K,'Fin Data with 6 week hist'!$A:$A,$D175)+SUMIFS('Unit Cancellations'!D:D,'Unit Cancellations'!$B:$B,$D175)</f>
        <v>211</v>
      </c>
      <c r="I175" s="11">
        <f>SUMIFS('Fin Data with 6 week hist'!L:L,'Fin Data with 6 week hist'!$A:$A,$D175)+SUMIFS('Unit Cancellations'!E:E,'Unit Cancellations'!$B:$B,$D175)</f>
        <v>237</v>
      </c>
      <c r="J175" s="11">
        <f>SUMIFS('Fin Data with 6 week hist'!M:M,'Fin Data with 6 week hist'!$A:$A,$D175)+SUMIFS('Unit Cancellations'!F:F,'Unit Cancellations'!$B:$B,$D175)</f>
        <v>289</v>
      </c>
      <c r="K175" s="11">
        <f>SUMIFS('Fin Data with 6 week hist'!N:N,'Fin Data with 6 week hist'!$A:$A,$D175)+SUMIFS('Unit Cancellations'!G:G,'Unit Cancellations'!$B:$B,$D175)</f>
        <v>296</v>
      </c>
      <c r="L175" s="11">
        <f>SUMIFS('Fin Data'!AN:AN,'Fin Data'!A:A,D175)</f>
        <v>245.33333333333334</v>
      </c>
      <c r="M175" s="12">
        <f>IFERROR(SUMIFS('Fin Data'!AO:AO,'Fin Data'!A:A,D175),"")</f>
        <v>-0.19226750261233014</v>
      </c>
      <c r="N175" s="1"/>
      <c r="O175" s="11">
        <f t="shared" si="12"/>
        <v>258.5</v>
      </c>
      <c r="P175" s="12">
        <f t="shared" si="13"/>
        <v>-0.19907048799380325</v>
      </c>
      <c r="Q175" s="1"/>
      <c r="R175" s="11">
        <f t="shared" si="14"/>
        <v>276.5</v>
      </c>
      <c r="S175" s="12">
        <f t="shared" si="15"/>
        <v>-0.15184049079754602</v>
      </c>
      <c r="T175" s="11">
        <f t="shared" si="16"/>
        <v>337</v>
      </c>
      <c r="U175" s="1" t="e">
        <f t="shared" si="52"/>
        <v>#REF!</v>
      </c>
      <c r="V175" s="1"/>
      <c r="W175" s="11">
        <f>SUMIFS('Forecast Data'!$D:$D,'Forecast Data'!$C:$C,W$6,'Forecast Data'!$B:$B,$D175)</f>
        <v>259</v>
      </c>
      <c r="X175" s="11">
        <f>SUMIFS('Forecast Data'!$D:$D,'Forecast Data'!$C:$C,X$6,'Forecast Data'!$B:$B,$D175)</f>
        <v>259</v>
      </c>
      <c r="Y175" s="11">
        <f>SUMIFS('Forecast Data'!$D:$D,'Forecast Data'!$C:$C,Y$6,'Forecast Data'!$B:$B,$D175)</f>
        <v>258</v>
      </c>
      <c r="Z175" s="11">
        <f>SUMIFS('Forecast Data'!$D:$D,'Forecast Data'!$C:$C,Z$6,'Forecast Data'!$B:$B,$D175)</f>
        <v>258</v>
      </c>
      <c r="AA175" s="11">
        <f>SUMIFS('Forecast Data'!$D:$D,'Forecast Data'!$C:$C,AA$6,'Forecast Data'!$B:$B,$D175)</f>
        <v>259</v>
      </c>
      <c r="AB175" s="11">
        <f>SUMIFS('Forecast Data'!$D:$D,'Forecast Data'!$C:$C,AB$6,'Forecast Data'!$B:$B,$D175)</f>
        <v>259</v>
      </c>
      <c r="AC175" s="11">
        <f>SUMIFS('Forecast Data'!$D:$D,'Forecast Data'!$C:$C,AC$6,'Forecast Data'!$B:$B,$D175)</f>
        <v>325</v>
      </c>
      <c r="AD175" s="11">
        <f>SUMIFS('Forecast Data'!$D:$D,'Forecast Data'!$C:$C,AD$6,'Forecast Data'!$B:$B,$D175)</f>
        <v>335</v>
      </c>
      <c r="AE175" s="11">
        <f>SUMIFS('Forecast Data'!$D:$D,'Forecast Data'!$C:$C,AE$6,'Forecast Data'!$B:$B,$D175)</f>
        <v>335</v>
      </c>
      <c r="AF175" s="11">
        <f>SUMIFS('Forecast Data'!$D:$D,'Forecast Data'!$C:$C,AF$6,'Forecast Data'!$B:$B,$D175)</f>
        <v>336</v>
      </c>
      <c r="AG175" s="11">
        <f>SUMIFS('Forecast Data'!$D:$D,'Forecast Data'!$C:$C,AG$6,'Forecast Data'!$B:$B,$D175)</f>
        <v>335</v>
      </c>
      <c r="AH175" s="11">
        <f>SUMIFS('Forecast Data'!$D:$D,'Forecast Data'!$C:$C,AH$6,'Forecast Data'!$B:$B,$D175)</f>
        <v>356</v>
      </c>
      <c r="AI175" s="1"/>
      <c r="AJ175" s="12">
        <f>IF(SUMIFS('Forecast Data'!$E:$E,'Forecast Data'!$C:$C,AJ$6,'Forecast Data'!$B:$B,$D175)=0,"",SUMIFS('Forecast Data'!$E:$E,'Forecast Data'!$C:$C,AJ$6,'Forecast Data'!$B:$B,$D175))</f>
        <v>-0.17</v>
      </c>
      <c r="AK175" s="12">
        <f>IF(SUMIFS('Forecast Data'!$E:$E,'Forecast Data'!$C:$C,AK$6,'Forecast Data'!$B:$B,$D175)=0,"",SUMIFS('Forecast Data'!$E:$E,'Forecast Data'!$C:$C,AK$6,'Forecast Data'!$B:$B,$D175))</f>
        <v>-0.19</v>
      </c>
      <c r="AL175" s="12">
        <f>IF(SUMIFS('Forecast Data'!$E:$E,'Forecast Data'!$C:$C,AL$6,'Forecast Data'!$B:$B,$D175)=0,"",SUMIFS('Forecast Data'!$E:$E,'Forecast Data'!$C:$C,AL$6,'Forecast Data'!$B:$B,$D175))</f>
        <v>-0.21</v>
      </c>
      <c r="AM175" s="12">
        <f>IF(SUMIFS('Forecast Data'!$E:$E,'Forecast Data'!$C:$C,AM$6,'Forecast Data'!$B:$B,$D175)=0,"",SUMIFS('Forecast Data'!$E:$E,'Forecast Data'!$C:$C,AM$6,'Forecast Data'!$B:$B,$D175))</f>
        <v>-0.23</v>
      </c>
      <c r="AN175" s="12">
        <f>IF(SUMIFS('Forecast Data'!$E:$E,'Forecast Data'!$C:$C,AN$6,'Forecast Data'!$B:$B,$D175)=0,"",SUMIFS('Forecast Data'!$E:$E,'Forecast Data'!$C:$C,AN$6,'Forecast Data'!$B:$B,$D175))</f>
        <v>-0.24</v>
      </c>
      <c r="AO175" s="12">
        <f>IF(SUMIFS('Forecast Data'!$E:$E,'Forecast Data'!$C:$C,AO$6,'Forecast Data'!$B:$B,$D175)=0,"",SUMIFS('Forecast Data'!$E:$E,'Forecast Data'!$C:$C,AO$6,'Forecast Data'!$B:$B,$D175))</f>
        <v>-0.22</v>
      </c>
      <c r="AP175" s="12">
        <f>IF(SUMIFS('Forecast Data'!$E:$E,'Forecast Data'!$C:$C,AP$6,'Forecast Data'!$B:$B,$D175)=0,"",SUMIFS('Forecast Data'!$E:$E,'Forecast Data'!$C:$C,AP$6,'Forecast Data'!$B:$B,$D175))</f>
        <v>0.01</v>
      </c>
      <c r="AQ175" s="12">
        <f>IF(SUMIFS('Forecast Data'!$E:$E,'Forecast Data'!$C:$C,AQ$6,'Forecast Data'!$B:$B,$D175)=0,"",SUMIFS('Forecast Data'!$E:$E,'Forecast Data'!$C:$C,AQ$6,'Forecast Data'!$B:$B,$D175))</f>
        <v>0.04</v>
      </c>
      <c r="AR175" s="12">
        <f>IF(SUMIFS('Forecast Data'!$E:$E,'Forecast Data'!$C:$C,AR$6,'Forecast Data'!$B:$B,$D175)=0,"",SUMIFS('Forecast Data'!$E:$E,'Forecast Data'!$C:$C,AR$6,'Forecast Data'!$B:$B,$D175))</f>
        <v>0.04</v>
      </c>
      <c r="AS175" s="12">
        <f>IF(SUMIFS('Forecast Data'!$E:$E,'Forecast Data'!$C:$C,AS$6,'Forecast Data'!$B:$B,$D175)=0,"",SUMIFS('Forecast Data'!$E:$E,'Forecast Data'!$C:$C,AS$6,'Forecast Data'!$B:$B,$D175))</f>
        <v>-0.08</v>
      </c>
      <c r="AT175" s="12">
        <f>IF(SUMIFS('Forecast Data'!$E:$E,'Forecast Data'!$C:$C,AT$6,'Forecast Data'!$B:$B,$D175)=0,"",SUMIFS('Forecast Data'!$E:$E,'Forecast Data'!$C:$C,AT$6,'Forecast Data'!$B:$B,$D175))</f>
        <v>-0.04</v>
      </c>
      <c r="AU175" s="12">
        <f>IF(SUMIFS('Forecast Data'!$E:$E,'Forecast Data'!$C:$C,AU$6,'Forecast Data'!$B:$B,$D175)=0,"",SUMIFS('Forecast Data'!$E:$E,'Forecast Data'!$C:$C,AU$6,'Forecast Data'!$B:$B,$D175))</f>
        <v>-0.02</v>
      </c>
      <c r="AV175" s="1"/>
      <c r="AW175" s="11">
        <f>SUMIFS('OP Units'!E:E,'OP Units'!$A:$A,$D175)</f>
        <v>300</v>
      </c>
      <c r="AX175" s="11">
        <f>SUMIFS('OP Units'!F:F,'OP Units'!$A:$A,$D175)</f>
        <v>303</v>
      </c>
      <c r="AY175" s="11">
        <f>SUMIFS('OP Units'!G:G,'OP Units'!$A:$A,$D175)</f>
        <v>360</v>
      </c>
      <c r="AZ175" s="11">
        <f>SUMIFS('OP Units'!H:H,'OP Units'!$A:$A,$D175)</f>
        <v>378</v>
      </c>
      <c r="BA175" s="11">
        <f>SUMIFS('OP Units'!I:I,'OP Units'!$A:$A,$D175)</f>
        <v>362</v>
      </c>
      <c r="BB175" s="11">
        <f>SUMIFS('OP Units'!J:J,'OP Units'!$A:$A,$D175)</f>
        <v>329</v>
      </c>
      <c r="BC175" s="11">
        <f>SUMIFS('OP Units'!K:K,'OP Units'!$A:$A,$D175)</f>
        <v>322</v>
      </c>
      <c r="BD175" s="11">
        <f>SUMIFS('OP Units'!L:L,'OP Units'!$A:$A,$D175)</f>
        <v>342</v>
      </c>
      <c r="BE175" s="11">
        <f>SUMIFS('OP Units'!M:M,'OP Units'!$A:$A,$D175)</f>
        <v>346</v>
      </c>
      <c r="BF175" s="11">
        <f>SUMIFS('OP Units'!N:N,'OP Units'!$A:$A,$D175)</f>
        <v>331</v>
      </c>
      <c r="BG175" s="11">
        <f>SUMIFS('OP Units'!O:O,'OP Units'!$A:$A,$D175)</f>
        <v>342</v>
      </c>
      <c r="BH175" s="11">
        <f>SUMIFS('OP Units'!P:P,'OP Units'!$A:$A,$D175)</f>
        <v>354</v>
      </c>
      <c r="BI175" s="1"/>
      <c r="BJ175" s="12">
        <f>IFERROR((SUMIFS('OP Units'!E:E,'OP Units'!$A:$A,$D175)-SUMIFS('Forecast Data'!$H:$H,'Forecast Data'!$C:$C,BJ$6,'Forecast Data'!$B:$B,$D175))/SUMIFS('Forecast Data'!$H:$H,'Forecast Data'!$C:$C,BJ$6,'Forecast Data'!$B:$B,$D175),"")</f>
        <v>-3.5369774919614148E-2</v>
      </c>
      <c r="BK175" s="12">
        <f>IFERROR((SUMIFS('OP Units'!F:F,'OP Units'!$A:$A,$D175)-SUMIFS('Forecast Data'!$H:$H,'Forecast Data'!$C:$C,BK$6,'Forecast Data'!$B:$B,$D175))/SUMIFS('Forecast Data'!$H:$H,'Forecast Data'!$C:$C,BK$6,'Forecast Data'!$B:$B,$D175),"")</f>
        <v>-4.716981132075472E-2</v>
      </c>
      <c r="BL175" s="12">
        <f>IFERROR((SUMIFS('OP Units'!G:G,'OP Units'!$A:$A,$D175)-SUMIFS('Forecast Data'!$H:$H,'Forecast Data'!$C:$C,BL$6,'Forecast Data'!$B:$B,$D175))/SUMIFS('Forecast Data'!$H:$H,'Forecast Data'!$C:$C,BL$6,'Forecast Data'!$B:$B,$D175),"")</f>
        <v>0.10091743119266056</v>
      </c>
      <c r="BM175" s="12">
        <f>IFERROR((SUMIFS('OP Units'!H:H,'OP Units'!$A:$A,$D175)-SUMIFS('Forecast Data'!$H:$H,'Forecast Data'!$C:$C,BM$6,'Forecast Data'!$B:$B,$D175))/SUMIFS('Forecast Data'!$H:$H,'Forecast Data'!$C:$C,BM$6,'Forecast Data'!$B:$B,$D175),"")</f>
        <v>0.12835820895522387</v>
      </c>
      <c r="BN175" s="12">
        <f>IFERROR((SUMIFS('OP Units'!I:I,'OP Units'!$A:$A,$D175)-SUMIFS('Forecast Data'!$H:$H,'Forecast Data'!$C:$C,BN$6,'Forecast Data'!$B:$B,$D175))/SUMIFS('Forecast Data'!$H:$H,'Forecast Data'!$C:$C,BN$6,'Forecast Data'!$B:$B,$D175),"")</f>
        <v>6.1583577712609971E-2</v>
      </c>
      <c r="BO175" s="12">
        <f>IFERROR((SUMIFS('OP Units'!J:J,'OP Units'!$A:$A,$D175)-SUMIFS('Forecast Data'!$H:$H,'Forecast Data'!$C:$C,BO$6,'Forecast Data'!$B:$B,$D175))/SUMIFS('Forecast Data'!$H:$H,'Forecast Data'!$C:$C,BO$6,'Forecast Data'!$B:$B,$D175),"")</f>
        <v>-9.0361445783132526E-3</v>
      </c>
      <c r="BP175" s="12">
        <f>IFERROR((SUMIFS('OP Units'!K:K,'OP Units'!$A:$A,$D175)-SUMIFS('Forecast Data'!$H:$H,'Forecast Data'!$C:$C,BP$6,'Forecast Data'!$B:$B,$D175))/SUMIFS('Forecast Data'!$H:$H,'Forecast Data'!$C:$C,BP$6,'Forecast Data'!$B:$B,$D175),"")</f>
        <v>3.1152647975077881E-3</v>
      </c>
      <c r="BQ175" s="12">
        <f>IFERROR((SUMIFS('OP Units'!L:L,'OP Units'!$A:$A,$D175)-SUMIFS('Forecast Data'!$H:$H,'Forecast Data'!$C:$C,BQ$6,'Forecast Data'!$B:$B,$D175))/SUMIFS('Forecast Data'!$H:$H,'Forecast Data'!$C:$C,BQ$6,'Forecast Data'!$B:$B,$D175),"")</f>
        <v>5.8823529411764705E-2</v>
      </c>
      <c r="BR175" s="12">
        <f>IFERROR((SUMIFS('OP Units'!M:M,'OP Units'!$A:$A,$D175)-SUMIFS('Forecast Data'!$H:$H,'Forecast Data'!$C:$C,BR$6,'Forecast Data'!$B:$B,$D175))/SUMIFS('Forecast Data'!$H:$H,'Forecast Data'!$C:$C,BR$6,'Forecast Data'!$B:$B,$D175),"")</f>
        <v>7.7881619937694699E-2</v>
      </c>
      <c r="BS175" s="12">
        <f>IFERROR((SUMIFS('OP Units'!N:N,'OP Units'!$A:$A,$D175)-SUMIFS('Forecast Data'!$H:$H,'Forecast Data'!$C:$C,BS$6,'Forecast Data'!$B:$B,$D175))/SUMIFS('Forecast Data'!$H:$H,'Forecast Data'!$C:$C,BS$6,'Forecast Data'!$B:$B,$D175),"")</f>
        <v>-9.0659340659340656E-2</v>
      </c>
      <c r="BT175" s="12">
        <f>IFERROR((SUMIFS('OP Units'!O:O,'OP Units'!$A:$A,$D175)-SUMIFS('Forecast Data'!$H:$H,'Forecast Data'!$C:$C,BT$6,'Forecast Data'!$B:$B,$D175))/SUMIFS('Forecast Data'!$H:$H,'Forecast Data'!$C:$C,BT$6,'Forecast Data'!$B:$B,$D175),"")</f>
        <v>-2.564102564102564E-2</v>
      </c>
      <c r="BU175" s="12">
        <f>IFERROR((SUMIFS('OP Units'!P:P,'OP Units'!$A:$A,$D175)-SUMIFS('Forecast Data'!$H:$H,'Forecast Data'!$C:$C,BU$6,'Forecast Data'!$B:$B,$D175))/SUMIFS('Forecast Data'!$H:$H,'Forecast Data'!$C:$C,BU$6,'Forecast Data'!$B:$B,$D175),"")</f>
        <v>-2.7472527472527472E-2</v>
      </c>
      <c r="BV175" s="12"/>
      <c r="BW175" s="11">
        <f>(SUMIFS('Forecast Data'!H:H,'Forecast Data'!B:B,D175,'Forecast Data'!C:C,BK$6)+SUMIFS('Forecast Data'!H:H,'Forecast Data'!B:B,D175,'Forecast Data'!C:C,BL$6)+SUMIFS('Forecast Data'!H:H,'Forecast Data'!B:B,D175,'Forecast Data'!C:C,BM$6)+SUMIFS('Forecast Data'!H:H,'Forecast Data'!B:B,D175,'Forecast Data'!C:C,BN$6)+SUMIFS('Forecast Data'!H:H,'Forecast Data'!B:B,D175,'Forecast Data'!C:C,BO$6)+SUMIFS('Forecast Data'!H:H,'Forecast Data'!B:B,D175,'Forecast Data'!C:C,BP$6)+SUMIFS('Forecast Data'!H:H,'Forecast Data'!B:B,D175,'Forecast Data'!C:C,BQ$6)+SUMIFS('Forecast Data'!H:H,'Forecast Data'!B:B,D175,'Forecast Data'!C:C,BJ$6))/8</f>
        <v>326</v>
      </c>
      <c r="BX175" s="12">
        <f>IFERROR((SUM(W175:AD175)-(SUMIFS('Forecast Data'!H:H,'Forecast Data'!B:B,B175,'Forecast Data'!C:C,BJ$6)+SUMIFS('Forecast Data'!H:H,'Forecast Data'!B:B,B175,'Forecast Data'!C:C,BK$6)+SUMIFS('Forecast Data'!H:H,'Forecast Data'!B:B,B175,'Forecast Data'!C:C,BL$6)+SUMIFS('Forecast Data'!H:H,'Forecast Data'!B:B,B175,'Forecast Data'!C:C,BM$6)+SUMIFS('Forecast Data'!H:H,'Forecast Data'!B:B,B175,'Forecast Data'!C:C,BN$6)+SUMIFS('Forecast Data'!H:H,'Forecast Data'!B:B,B175,'Forecast Data'!C:C,BO$6)+SUMIFS('Forecast Data'!H:H,'Forecast Data'!B:B,B175,'Forecast Data'!C:C,BP$6)+SUMIFS('Forecast Data'!H:H,'Forecast Data'!B:B,B175,'Forecast Data'!C:C,BQ$6)))/(SUMIFS('Forecast Data'!H:H,'Forecast Data'!B:B,B175,'Forecast Data'!C:C,BJ$6)+SUMIFS('Forecast Data'!H:H,'Forecast Data'!B:B,B175,'Forecast Data'!C:C,BK$6)+SUMIFS('Forecast Data'!H:H,'Forecast Data'!B:B,B175,'Forecast Data'!C:C,BL$6)+SUMIFS('Forecast Data'!H:H,'Forecast Data'!B:B,B175,'Forecast Data'!C:C,BM$6)+SUMIFS('Forecast Data'!H:H,'Forecast Data'!B:B,B175,'Forecast Data'!C:C,BN$6)+SUMIFS('Forecast Data'!H:H,'Forecast Data'!B:B,B175,'Forecast Data'!C:C,BO$6)+SUMIFS('Forecast Data'!H:H,'Forecast Data'!B:B,B175,'Forecast Data'!C:C,BP$6)+SUMIFS('Forecast Data'!H:H,'Forecast Data'!B:B,B175,'Forecast Data'!C:C,BQ$6)),"")</f>
        <v>-0.15184049079754602</v>
      </c>
      <c r="BY175" s="12">
        <f t="shared" si="18"/>
        <v>-6.2995429838341179E-5</v>
      </c>
      <c r="BZ175" s="16">
        <f t="shared" si="19"/>
        <v>-4.0703801712408638E-5</v>
      </c>
      <c r="CA175" s="13">
        <f t="shared" si="20"/>
        <v>-2.2291628125932542E-3</v>
      </c>
      <c r="CB175" s="12">
        <f t="shared" si="21"/>
        <v>2.2291628125932541E-5</v>
      </c>
      <c r="CC175" s="12"/>
      <c r="CD175" s="11">
        <f>(SUMIFS('Forecast Data'!H:H,'Forecast Data'!B:B,D175,'Forecast Data'!C:C,BK$6)+SUMIFS('Forecast Data'!H:H,'Forecast Data'!B:B,D175,'Forecast Data'!C:C,BL$6)+SUMIFS('Forecast Data'!H:H,'Forecast Data'!B:B,D175,'Forecast Data'!C:C,BM$6)+SUMIFS('Forecast Data'!H:H,'Forecast Data'!B:B,D175,'Forecast Data'!C:C,BJ$6))/4</f>
        <v>322.75</v>
      </c>
      <c r="CE175" s="12">
        <f>IFERROR((SUM(W175:Z175)-(SUMIFS('Forecast Data'!H:H,'Forecast Data'!B:B,D175,'Forecast Data'!C:C,BJ$6)+SUMIFS('Forecast Data'!H:H,'Forecast Data'!B:B,D175,'Forecast Data'!C:C,BK$6)+SUMIFS('Forecast Data'!H:H,'Forecast Data'!B:B,D175,'Forecast Data'!C:C,BL$6)+SUMIFS('Forecast Data'!H:H,'Forecast Data'!B:B,D175,'Forecast Data'!C:C,BM$6)))/(SUMIFS('Forecast Data'!H:H,'Forecast Data'!B:B,D175,'Forecast Data'!C:C,BJ$6)+SUMIFS('Forecast Data'!H:H,'Forecast Data'!B:B,D175,'Forecast Data'!C:C,BK$6)+SUMIFS('Forecast Data'!H:H,'Forecast Data'!B:B,D175,'Forecast Data'!C:C,BL$6)+SUMIFS('Forecast Data'!H:H,'Forecast Data'!B:B,D175,'Forecast Data'!C:C,BM$6)),"")</f>
        <v>-0.19907048799380325</v>
      </c>
      <c r="CF175" s="12">
        <f t="shared" si="22"/>
        <v>-6.2995429838341179E-5</v>
      </c>
      <c r="CG175" s="12">
        <f t="shared" si="23"/>
        <v>-5.3866286716589566E-5</v>
      </c>
      <c r="CH175" s="13">
        <f t="shared" si="24"/>
        <v>-9.1291431217516129E-4</v>
      </c>
      <c r="CI175" s="13"/>
    </row>
    <row r="176" spans="1:87" ht="13.2">
      <c r="A176" s="1"/>
      <c r="B176" t="str">
        <f t="shared" si="51"/>
        <v>Licks</v>
      </c>
      <c r="D176" t="s">
        <v>209</v>
      </c>
      <c r="E176" s="11">
        <f>SUMIFS('Fin Data'!F:F,'Fin Data'!A:A,D176)</f>
        <v>319</v>
      </c>
      <c r="F176" s="11">
        <f>SUMIFS('Fin Data with 6 week hist'!I:I,'Fin Data with 6 week hist'!$A:$A,$D176)</f>
        <v>242</v>
      </c>
      <c r="G176" s="11">
        <f>SUMIFS('Fin Data with 6 week hist'!J:J,'Fin Data with 6 week hist'!$A:$A,$D176)</f>
        <v>270</v>
      </c>
      <c r="H176" s="11">
        <f>SUMIFS('Fin Data with 6 week hist'!K:K,'Fin Data with 6 week hist'!$A:$A,$D176)+SUMIFS('Unit Cancellations'!D:D,'Unit Cancellations'!$B:$B,$D176)</f>
        <v>211</v>
      </c>
      <c r="I176" s="11">
        <f>SUMIFS('Fin Data with 6 week hist'!L:L,'Fin Data with 6 week hist'!$A:$A,$D176)+SUMIFS('Unit Cancellations'!E:E,'Unit Cancellations'!$B:$B,$D176)</f>
        <v>237</v>
      </c>
      <c r="J176" s="11">
        <f>SUMIFS('Fin Data with 6 week hist'!M:M,'Fin Data with 6 week hist'!$A:$A,$D176)+SUMIFS('Unit Cancellations'!F:F,'Unit Cancellations'!$B:$B,$D176)</f>
        <v>289</v>
      </c>
      <c r="K176" s="11">
        <f>SUMIFS('Fin Data with 6 week hist'!N:N,'Fin Data with 6 week hist'!$A:$A,$D176)+SUMIFS('Unit Cancellations'!G:G,'Unit Cancellations'!$B:$B,$D176)</f>
        <v>296</v>
      </c>
      <c r="L176" s="11">
        <f>SUMIFS('Fin Data'!AN:AN,'Fin Data'!A:A,D176)</f>
        <v>245.33333333333334</v>
      </c>
      <c r="M176" s="12">
        <f>IFERROR(SUMIFS('Fin Data'!AO:AO,'Fin Data'!A:A,D176),"")</f>
        <v>-0.19226750261233014</v>
      </c>
      <c r="N176" s="1"/>
      <c r="O176" s="11">
        <f t="shared" si="12"/>
        <v>258.5</v>
      </c>
      <c r="P176" s="12">
        <f t="shared" si="13"/>
        <v>-0.19907048799380325</v>
      </c>
      <c r="Q176" s="1"/>
      <c r="R176" s="11">
        <f t="shared" si="14"/>
        <v>276.5</v>
      </c>
      <c r="S176" s="12">
        <f t="shared" si="15"/>
        <v>-0.15184049079754602</v>
      </c>
      <c r="T176" s="11">
        <f t="shared" si="16"/>
        <v>337</v>
      </c>
      <c r="U176" s="1" t="e">
        <f t="shared" si="52"/>
        <v>#REF!</v>
      </c>
      <c r="V176" s="1"/>
      <c r="W176" s="11">
        <f>SUMIFS('Forecast Data'!$D:$D,'Forecast Data'!$C:$C,W$6,'Forecast Data'!$B:$B,$D176)</f>
        <v>259</v>
      </c>
      <c r="X176" s="11">
        <f>SUMIFS('Forecast Data'!$D:$D,'Forecast Data'!$C:$C,X$6,'Forecast Data'!$B:$B,$D176)</f>
        <v>259</v>
      </c>
      <c r="Y176" s="11">
        <f>SUMIFS('Forecast Data'!$D:$D,'Forecast Data'!$C:$C,Y$6,'Forecast Data'!$B:$B,$D176)</f>
        <v>258</v>
      </c>
      <c r="Z176" s="11">
        <f>SUMIFS('Forecast Data'!$D:$D,'Forecast Data'!$C:$C,Z$6,'Forecast Data'!$B:$B,$D176)</f>
        <v>258</v>
      </c>
      <c r="AA176" s="11">
        <f>SUMIFS('Forecast Data'!$D:$D,'Forecast Data'!$C:$C,AA$6,'Forecast Data'!$B:$B,$D176)</f>
        <v>259</v>
      </c>
      <c r="AB176" s="11">
        <f>SUMIFS('Forecast Data'!$D:$D,'Forecast Data'!$C:$C,AB$6,'Forecast Data'!$B:$B,$D176)</f>
        <v>259</v>
      </c>
      <c r="AC176" s="11">
        <f>SUMIFS('Forecast Data'!$D:$D,'Forecast Data'!$C:$C,AC$6,'Forecast Data'!$B:$B,$D176)</f>
        <v>325</v>
      </c>
      <c r="AD176" s="11">
        <f>SUMIFS('Forecast Data'!$D:$D,'Forecast Data'!$C:$C,AD$6,'Forecast Data'!$B:$B,$D176)</f>
        <v>335</v>
      </c>
      <c r="AE176" s="11">
        <f>SUMIFS('Forecast Data'!$D:$D,'Forecast Data'!$C:$C,AE$6,'Forecast Data'!$B:$B,$D176)</f>
        <v>335</v>
      </c>
      <c r="AF176" s="11">
        <f>SUMIFS('Forecast Data'!$D:$D,'Forecast Data'!$C:$C,AF$6,'Forecast Data'!$B:$B,$D176)</f>
        <v>336</v>
      </c>
      <c r="AG176" s="11">
        <f>SUMIFS('Forecast Data'!$D:$D,'Forecast Data'!$C:$C,AG$6,'Forecast Data'!$B:$B,$D176)</f>
        <v>335</v>
      </c>
      <c r="AH176" s="11">
        <f>SUMIFS('Forecast Data'!$D:$D,'Forecast Data'!$C:$C,AH$6,'Forecast Data'!$B:$B,$D176)</f>
        <v>356</v>
      </c>
      <c r="AI176" s="1"/>
      <c r="AJ176" s="12">
        <f>IF(SUMIFS('Forecast Data'!$E:$E,'Forecast Data'!$C:$C,AJ$6,'Forecast Data'!$B:$B,$D176)=0,"",SUMIFS('Forecast Data'!$E:$E,'Forecast Data'!$C:$C,AJ$6,'Forecast Data'!$B:$B,$D176))</f>
        <v>-0.17</v>
      </c>
      <c r="AK176" s="12">
        <f>IF(SUMIFS('Forecast Data'!$E:$E,'Forecast Data'!$C:$C,AK$6,'Forecast Data'!$B:$B,$D176)=0,"",SUMIFS('Forecast Data'!$E:$E,'Forecast Data'!$C:$C,AK$6,'Forecast Data'!$B:$B,$D176))</f>
        <v>-0.19</v>
      </c>
      <c r="AL176" s="12">
        <f>IF(SUMIFS('Forecast Data'!$E:$E,'Forecast Data'!$C:$C,AL$6,'Forecast Data'!$B:$B,$D176)=0,"",SUMIFS('Forecast Data'!$E:$E,'Forecast Data'!$C:$C,AL$6,'Forecast Data'!$B:$B,$D176))</f>
        <v>-0.21</v>
      </c>
      <c r="AM176" s="12">
        <f>IF(SUMIFS('Forecast Data'!$E:$E,'Forecast Data'!$C:$C,AM$6,'Forecast Data'!$B:$B,$D176)=0,"",SUMIFS('Forecast Data'!$E:$E,'Forecast Data'!$C:$C,AM$6,'Forecast Data'!$B:$B,$D176))</f>
        <v>-0.23</v>
      </c>
      <c r="AN176" s="12">
        <f>IF(SUMIFS('Forecast Data'!$E:$E,'Forecast Data'!$C:$C,AN$6,'Forecast Data'!$B:$B,$D176)=0,"",SUMIFS('Forecast Data'!$E:$E,'Forecast Data'!$C:$C,AN$6,'Forecast Data'!$B:$B,$D176))</f>
        <v>-0.24</v>
      </c>
      <c r="AO176" s="12">
        <f>IF(SUMIFS('Forecast Data'!$E:$E,'Forecast Data'!$C:$C,AO$6,'Forecast Data'!$B:$B,$D176)=0,"",SUMIFS('Forecast Data'!$E:$E,'Forecast Data'!$C:$C,AO$6,'Forecast Data'!$B:$B,$D176))</f>
        <v>-0.22</v>
      </c>
      <c r="AP176" s="12">
        <f>IF(SUMIFS('Forecast Data'!$E:$E,'Forecast Data'!$C:$C,AP$6,'Forecast Data'!$B:$B,$D176)=0,"",SUMIFS('Forecast Data'!$E:$E,'Forecast Data'!$C:$C,AP$6,'Forecast Data'!$B:$B,$D176))</f>
        <v>0.01</v>
      </c>
      <c r="AQ176" s="12">
        <f>IF(SUMIFS('Forecast Data'!$E:$E,'Forecast Data'!$C:$C,AQ$6,'Forecast Data'!$B:$B,$D176)=0,"",SUMIFS('Forecast Data'!$E:$E,'Forecast Data'!$C:$C,AQ$6,'Forecast Data'!$B:$B,$D176))</f>
        <v>0.04</v>
      </c>
      <c r="AR176" s="12">
        <f>IF(SUMIFS('Forecast Data'!$E:$E,'Forecast Data'!$C:$C,AR$6,'Forecast Data'!$B:$B,$D176)=0,"",SUMIFS('Forecast Data'!$E:$E,'Forecast Data'!$C:$C,AR$6,'Forecast Data'!$B:$B,$D176))</f>
        <v>0.04</v>
      </c>
      <c r="AS176" s="12">
        <f>IF(SUMIFS('Forecast Data'!$E:$E,'Forecast Data'!$C:$C,AS$6,'Forecast Data'!$B:$B,$D176)=0,"",SUMIFS('Forecast Data'!$E:$E,'Forecast Data'!$C:$C,AS$6,'Forecast Data'!$B:$B,$D176))</f>
        <v>-0.08</v>
      </c>
      <c r="AT176" s="12">
        <f>IF(SUMIFS('Forecast Data'!$E:$E,'Forecast Data'!$C:$C,AT$6,'Forecast Data'!$B:$B,$D176)=0,"",SUMIFS('Forecast Data'!$E:$E,'Forecast Data'!$C:$C,AT$6,'Forecast Data'!$B:$B,$D176))</f>
        <v>-0.04</v>
      </c>
      <c r="AU176" s="12">
        <f>IF(SUMIFS('Forecast Data'!$E:$E,'Forecast Data'!$C:$C,AU$6,'Forecast Data'!$B:$B,$D176)=0,"",SUMIFS('Forecast Data'!$E:$E,'Forecast Data'!$C:$C,AU$6,'Forecast Data'!$B:$B,$D176))</f>
        <v>-0.02</v>
      </c>
      <c r="AV176" s="1"/>
      <c r="AW176" s="11">
        <f>SUMIFS('OP Units'!E:E,'OP Units'!$A:$A,$D176)</f>
        <v>300</v>
      </c>
      <c r="AX176" s="11">
        <f>SUMIFS('OP Units'!F:F,'OP Units'!$A:$A,$D176)</f>
        <v>303</v>
      </c>
      <c r="AY176" s="11">
        <f>SUMIFS('OP Units'!G:G,'OP Units'!$A:$A,$D176)</f>
        <v>360</v>
      </c>
      <c r="AZ176" s="11">
        <f>SUMIFS('OP Units'!H:H,'OP Units'!$A:$A,$D176)</f>
        <v>378</v>
      </c>
      <c r="BA176" s="11">
        <f>SUMIFS('OP Units'!I:I,'OP Units'!$A:$A,$D176)</f>
        <v>362</v>
      </c>
      <c r="BB176" s="11">
        <f>SUMIFS('OP Units'!J:J,'OP Units'!$A:$A,$D176)</f>
        <v>329</v>
      </c>
      <c r="BC176" s="11">
        <f>SUMIFS('OP Units'!K:K,'OP Units'!$A:$A,$D176)</f>
        <v>322</v>
      </c>
      <c r="BD176" s="11">
        <f>SUMIFS('OP Units'!L:L,'OP Units'!$A:$A,$D176)</f>
        <v>342</v>
      </c>
      <c r="BE176" s="11">
        <f>SUMIFS('OP Units'!M:M,'OP Units'!$A:$A,$D176)</f>
        <v>346</v>
      </c>
      <c r="BF176" s="11">
        <f>SUMIFS('OP Units'!N:N,'OP Units'!$A:$A,$D176)</f>
        <v>331</v>
      </c>
      <c r="BG176" s="11">
        <f>SUMIFS('OP Units'!O:O,'OP Units'!$A:$A,$D176)</f>
        <v>342</v>
      </c>
      <c r="BH176" s="11">
        <f>SUMIFS('OP Units'!P:P,'OP Units'!$A:$A,$D176)</f>
        <v>354</v>
      </c>
      <c r="BI176" s="1"/>
      <c r="BJ176" s="12">
        <f>IFERROR((SUMIFS('OP Units'!E:E,'OP Units'!$A:$A,$D176)-SUMIFS('Forecast Data'!$H:$H,'Forecast Data'!$C:$C,BJ$6,'Forecast Data'!$B:$B,$D176))/SUMIFS('Forecast Data'!$H:$H,'Forecast Data'!$C:$C,BJ$6,'Forecast Data'!$B:$B,$D176),"")</f>
        <v>-3.5369774919614148E-2</v>
      </c>
      <c r="BK176" s="12">
        <f>IFERROR((SUMIFS('OP Units'!F:F,'OP Units'!$A:$A,$D176)-SUMIFS('Forecast Data'!$H:$H,'Forecast Data'!$C:$C,BK$6,'Forecast Data'!$B:$B,$D176))/SUMIFS('Forecast Data'!$H:$H,'Forecast Data'!$C:$C,BK$6,'Forecast Data'!$B:$B,$D176),"")</f>
        <v>-4.716981132075472E-2</v>
      </c>
      <c r="BL176" s="12">
        <f>IFERROR((SUMIFS('OP Units'!G:G,'OP Units'!$A:$A,$D176)-SUMIFS('Forecast Data'!$H:$H,'Forecast Data'!$C:$C,BL$6,'Forecast Data'!$B:$B,$D176))/SUMIFS('Forecast Data'!$H:$H,'Forecast Data'!$C:$C,BL$6,'Forecast Data'!$B:$B,$D176),"")</f>
        <v>0.10091743119266056</v>
      </c>
      <c r="BM176" s="12">
        <f>IFERROR((SUMIFS('OP Units'!H:H,'OP Units'!$A:$A,$D176)-SUMIFS('Forecast Data'!$H:$H,'Forecast Data'!$C:$C,BM$6,'Forecast Data'!$B:$B,$D176))/SUMIFS('Forecast Data'!$H:$H,'Forecast Data'!$C:$C,BM$6,'Forecast Data'!$B:$B,$D176),"")</f>
        <v>0.12835820895522387</v>
      </c>
      <c r="BN176" s="12">
        <f>IFERROR((SUMIFS('OP Units'!I:I,'OP Units'!$A:$A,$D176)-SUMIFS('Forecast Data'!$H:$H,'Forecast Data'!$C:$C,BN$6,'Forecast Data'!$B:$B,$D176))/SUMIFS('Forecast Data'!$H:$H,'Forecast Data'!$C:$C,BN$6,'Forecast Data'!$B:$B,$D176),"")</f>
        <v>6.1583577712609971E-2</v>
      </c>
      <c r="BO176" s="12">
        <f>IFERROR((SUMIFS('OP Units'!J:J,'OP Units'!$A:$A,$D176)-SUMIFS('Forecast Data'!$H:$H,'Forecast Data'!$C:$C,BO$6,'Forecast Data'!$B:$B,$D176))/SUMIFS('Forecast Data'!$H:$H,'Forecast Data'!$C:$C,BO$6,'Forecast Data'!$B:$B,$D176),"")</f>
        <v>-9.0361445783132526E-3</v>
      </c>
      <c r="BP176" s="12">
        <f>IFERROR((SUMIFS('OP Units'!K:K,'OP Units'!$A:$A,$D176)-SUMIFS('Forecast Data'!$H:$H,'Forecast Data'!$C:$C,BP$6,'Forecast Data'!$B:$B,$D176))/SUMIFS('Forecast Data'!$H:$H,'Forecast Data'!$C:$C,BP$6,'Forecast Data'!$B:$B,$D176),"")</f>
        <v>3.1152647975077881E-3</v>
      </c>
      <c r="BQ176" s="12">
        <f>IFERROR((SUMIFS('OP Units'!L:L,'OP Units'!$A:$A,$D176)-SUMIFS('Forecast Data'!$H:$H,'Forecast Data'!$C:$C,BQ$6,'Forecast Data'!$B:$B,$D176))/SUMIFS('Forecast Data'!$H:$H,'Forecast Data'!$C:$C,BQ$6,'Forecast Data'!$B:$B,$D176),"")</f>
        <v>5.8823529411764705E-2</v>
      </c>
      <c r="BR176" s="12">
        <f>IFERROR((SUMIFS('OP Units'!M:M,'OP Units'!$A:$A,$D176)-SUMIFS('Forecast Data'!$H:$H,'Forecast Data'!$C:$C,BR$6,'Forecast Data'!$B:$B,$D176))/SUMIFS('Forecast Data'!$H:$H,'Forecast Data'!$C:$C,BR$6,'Forecast Data'!$B:$B,$D176),"")</f>
        <v>7.7881619937694699E-2</v>
      </c>
      <c r="BS176" s="12">
        <f>IFERROR((SUMIFS('OP Units'!N:N,'OP Units'!$A:$A,$D176)-SUMIFS('Forecast Data'!$H:$H,'Forecast Data'!$C:$C,BS$6,'Forecast Data'!$B:$B,$D176))/SUMIFS('Forecast Data'!$H:$H,'Forecast Data'!$C:$C,BS$6,'Forecast Data'!$B:$B,$D176),"")</f>
        <v>-9.0659340659340656E-2</v>
      </c>
      <c r="BT176" s="12">
        <f>IFERROR((SUMIFS('OP Units'!O:O,'OP Units'!$A:$A,$D176)-SUMIFS('Forecast Data'!$H:$H,'Forecast Data'!$C:$C,BT$6,'Forecast Data'!$B:$B,$D176))/SUMIFS('Forecast Data'!$H:$H,'Forecast Data'!$C:$C,BT$6,'Forecast Data'!$B:$B,$D176),"")</f>
        <v>-2.564102564102564E-2</v>
      </c>
      <c r="BU176" s="12">
        <f>IFERROR((SUMIFS('OP Units'!P:P,'OP Units'!$A:$A,$D176)-SUMIFS('Forecast Data'!$H:$H,'Forecast Data'!$C:$C,BU$6,'Forecast Data'!$B:$B,$D176))/SUMIFS('Forecast Data'!$H:$H,'Forecast Data'!$C:$C,BU$6,'Forecast Data'!$B:$B,$D176),"")</f>
        <v>-2.7472527472527472E-2</v>
      </c>
      <c r="BV176" s="12"/>
      <c r="BW176" s="11">
        <f>(SUMIFS('Forecast Data'!H:H,'Forecast Data'!B:B,D176,'Forecast Data'!C:C,BK$6)+SUMIFS('Forecast Data'!H:H,'Forecast Data'!B:B,D176,'Forecast Data'!C:C,BL$6)+SUMIFS('Forecast Data'!H:H,'Forecast Data'!B:B,D176,'Forecast Data'!C:C,BM$6)+SUMIFS('Forecast Data'!H:H,'Forecast Data'!B:B,D176,'Forecast Data'!C:C,BN$6)+SUMIFS('Forecast Data'!H:H,'Forecast Data'!B:B,D176,'Forecast Data'!C:C,BO$6)+SUMIFS('Forecast Data'!H:H,'Forecast Data'!B:B,D176,'Forecast Data'!C:C,BP$6)+SUMIFS('Forecast Data'!H:H,'Forecast Data'!B:B,D176,'Forecast Data'!C:C,BQ$6)+SUMIFS('Forecast Data'!H:H,'Forecast Data'!B:B,D176,'Forecast Data'!C:C,BJ$6))/8</f>
        <v>326</v>
      </c>
      <c r="BX176" s="12">
        <f>IFERROR((SUM(W176:AD176)-(SUMIFS('Forecast Data'!H:H,'Forecast Data'!B:B,B176,'Forecast Data'!C:C,BJ$6)+SUMIFS('Forecast Data'!H:H,'Forecast Data'!B:B,B176,'Forecast Data'!C:C,BK$6)+SUMIFS('Forecast Data'!H:H,'Forecast Data'!B:B,B176,'Forecast Data'!C:C,BL$6)+SUMIFS('Forecast Data'!H:H,'Forecast Data'!B:B,B176,'Forecast Data'!C:C,BM$6)+SUMIFS('Forecast Data'!H:H,'Forecast Data'!B:B,B176,'Forecast Data'!C:C,BN$6)+SUMIFS('Forecast Data'!H:H,'Forecast Data'!B:B,B176,'Forecast Data'!C:C,BO$6)+SUMIFS('Forecast Data'!H:H,'Forecast Data'!B:B,B176,'Forecast Data'!C:C,BP$6)+SUMIFS('Forecast Data'!H:H,'Forecast Data'!B:B,B176,'Forecast Data'!C:C,BQ$6)))/(SUMIFS('Forecast Data'!H:H,'Forecast Data'!B:B,B176,'Forecast Data'!C:C,BJ$6)+SUMIFS('Forecast Data'!H:H,'Forecast Data'!B:B,B176,'Forecast Data'!C:C,BK$6)+SUMIFS('Forecast Data'!H:H,'Forecast Data'!B:B,B176,'Forecast Data'!C:C,BL$6)+SUMIFS('Forecast Data'!H:H,'Forecast Data'!B:B,B176,'Forecast Data'!C:C,BM$6)+SUMIFS('Forecast Data'!H:H,'Forecast Data'!B:B,B176,'Forecast Data'!C:C,BN$6)+SUMIFS('Forecast Data'!H:H,'Forecast Data'!B:B,B176,'Forecast Data'!C:C,BO$6)+SUMIFS('Forecast Data'!H:H,'Forecast Data'!B:B,B176,'Forecast Data'!C:C,BP$6)+SUMIFS('Forecast Data'!H:H,'Forecast Data'!B:B,B176,'Forecast Data'!C:C,BQ$6)),"")</f>
        <v>-0.15184049079754602</v>
      </c>
      <c r="BY176" s="12">
        <f t="shared" si="18"/>
        <v>-6.2995429838341179E-5</v>
      </c>
      <c r="BZ176" s="16">
        <f t="shared" si="19"/>
        <v>-4.0703801712408638E-5</v>
      </c>
      <c r="CA176" s="13">
        <f t="shared" si="20"/>
        <v>-2.2291628125932542E-3</v>
      </c>
      <c r="CB176" s="12">
        <f t="shared" si="21"/>
        <v>2.2291628125932541E-5</v>
      </c>
      <c r="CC176" s="12"/>
      <c r="CD176" s="11">
        <f>(SUMIFS('Forecast Data'!H:H,'Forecast Data'!B:B,D176,'Forecast Data'!C:C,BK$6)+SUMIFS('Forecast Data'!H:H,'Forecast Data'!B:B,D176,'Forecast Data'!C:C,BL$6)+SUMIFS('Forecast Data'!H:H,'Forecast Data'!B:B,D176,'Forecast Data'!C:C,BM$6)+SUMIFS('Forecast Data'!H:H,'Forecast Data'!B:B,D176,'Forecast Data'!C:C,BJ$6))/4</f>
        <v>322.75</v>
      </c>
      <c r="CE176" s="12">
        <f>IFERROR((SUM(W176:Z176)-(SUMIFS('Forecast Data'!H:H,'Forecast Data'!B:B,D176,'Forecast Data'!C:C,BJ$6)+SUMIFS('Forecast Data'!H:H,'Forecast Data'!B:B,D176,'Forecast Data'!C:C,BK$6)+SUMIFS('Forecast Data'!H:H,'Forecast Data'!B:B,D176,'Forecast Data'!C:C,BL$6)+SUMIFS('Forecast Data'!H:H,'Forecast Data'!B:B,D176,'Forecast Data'!C:C,BM$6)))/(SUMIFS('Forecast Data'!H:H,'Forecast Data'!B:B,D176,'Forecast Data'!C:C,BJ$6)+SUMIFS('Forecast Data'!H:H,'Forecast Data'!B:B,D176,'Forecast Data'!C:C,BK$6)+SUMIFS('Forecast Data'!H:H,'Forecast Data'!B:B,D176,'Forecast Data'!C:C,BL$6)+SUMIFS('Forecast Data'!H:H,'Forecast Data'!B:B,D176,'Forecast Data'!C:C,BM$6)),"")</f>
        <v>-0.19907048799380325</v>
      </c>
      <c r="CF176" s="12">
        <f t="shared" si="22"/>
        <v>-6.2995429838341179E-5</v>
      </c>
      <c r="CG176" s="12">
        <f t="shared" si="23"/>
        <v>-5.3866286716589566E-5</v>
      </c>
      <c r="CH176" s="13">
        <f t="shared" si="24"/>
        <v>-9.1291431217516129E-4</v>
      </c>
      <c r="CI176" s="13"/>
    </row>
    <row r="177" spans="1:87" ht="13.2">
      <c r="A177" s="1"/>
      <c r="B177" t="str">
        <f t="shared" si="51"/>
        <v>Bariatric Advantage</v>
      </c>
      <c r="D177" t="s">
        <v>210</v>
      </c>
      <c r="E177" s="11">
        <f>SUMIFS('Fin Data'!F:F,'Fin Data'!A:A,D177)</f>
        <v>7699</v>
      </c>
      <c r="F177" s="11">
        <f>SUMIFS('Fin Data with 6 week hist'!I:I,'Fin Data with 6 week hist'!$A:$A,$D177)</f>
        <v>9412</v>
      </c>
      <c r="G177" s="11">
        <f>SUMIFS('Fin Data with 6 week hist'!J:J,'Fin Data with 6 week hist'!$A:$A,$D177)</f>
        <v>9190</v>
      </c>
      <c r="H177" s="11">
        <f>SUMIFS('Fin Data with 6 week hist'!K:K,'Fin Data with 6 week hist'!$A:$A,$D177)+SUMIFS('Unit Cancellations'!D:D,'Unit Cancellations'!$B:$B,$D177)</f>
        <v>9165</v>
      </c>
      <c r="I177" s="11">
        <f>SUMIFS('Fin Data with 6 week hist'!L:L,'Fin Data with 6 week hist'!$A:$A,$D177)+SUMIFS('Unit Cancellations'!E:E,'Unit Cancellations'!$B:$B,$D177)</f>
        <v>8938</v>
      </c>
      <c r="J177" s="11">
        <f>SUMIFS('Fin Data with 6 week hist'!M:M,'Fin Data with 6 week hist'!$A:$A,$D177)+SUMIFS('Unit Cancellations'!F:F,'Unit Cancellations'!$B:$B,$D177)</f>
        <v>9032</v>
      </c>
      <c r="K177" s="11">
        <f>SUMIFS('Fin Data with 6 week hist'!N:N,'Fin Data with 6 week hist'!$A:$A,$D177)+SUMIFS('Unit Cancellations'!G:G,'Unit Cancellations'!$B:$B,$D177)</f>
        <v>9318</v>
      </c>
      <c r="L177" s="11">
        <f>SUMIFS('Fin Data'!AN:AN,'Fin Data'!A:A,D177)</f>
        <v>9175.6666666666661</v>
      </c>
      <c r="M177" s="12">
        <f>IFERROR(SUMIFS('Fin Data'!AO:AO,'Fin Data'!A:A,D177),"")</f>
        <v>0.19179980083993584</v>
      </c>
      <c r="N177" s="1"/>
      <c r="O177" s="11">
        <f t="shared" si="12"/>
        <v>9646.5</v>
      </c>
      <c r="P177" s="12">
        <f t="shared" si="13"/>
        <v>0.18227778288445629</v>
      </c>
      <c r="Q177" s="1"/>
      <c r="R177" s="11">
        <f t="shared" si="14"/>
        <v>9708.125</v>
      </c>
      <c r="S177" s="12">
        <f t="shared" si="15"/>
        <v>0.22736180030974432</v>
      </c>
      <c r="T177" s="11">
        <f t="shared" si="16"/>
        <v>8820.375</v>
      </c>
      <c r="U177" s="1" t="e">
        <f t="shared" si="52"/>
        <v>#REF!</v>
      </c>
      <c r="V177" s="1"/>
      <c r="W177" s="11">
        <f>SUMIFS('Forecast Data'!$D:$D,'Forecast Data'!$C:$C,W$6,'Forecast Data'!$B:$B,$D177)</f>
        <v>9708</v>
      </c>
      <c r="X177" s="11">
        <f>SUMIFS('Forecast Data'!$D:$D,'Forecast Data'!$C:$C,X$6,'Forecast Data'!$B:$B,$D177)</f>
        <v>9653</v>
      </c>
      <c r="Y177" s="11">
        <f>SUMIFS('Forecast Data'!$D:$D,'Forecast Data'!$C:$C,Y$6,'Forecast Data'!$B:$B,$D177)</f>
        <v>9655</v>
      </c>
      <c r="Z177" s="11">
        <f>SUMIFS('Forecast Data'!$D:$D,'Forecast Data'!$C:$C,Z$6,'Forecast Data'!$B:$B,$D177)</f>
        <v>9570</v>
      </c>
      <c r="AA177" s="11">
        <f>SUMIFS('Forecast Data'!$D:$D,'Forecast Data'!$C:$C,AA$6,'Forecast Data'!$B:$B,$D177)</f>
        <v>9704</v>
      </c>
      <c r="AB177" s="11">
        <f>SUMIFS('Forecast Data'!$D:$D,'Forecast Data'!$C:$C,AB$6,'Forecast Data'!$B:$B,$D177)</f>
        <v>9838</v>
      </c>
      <c r="AC177" s="11">
        <f>SUMIFS('Forecast Data'!$D:$D,'Forecast Data'!$C:$C,AC$6,'Forecast Data'!$B:$B,$D177)</f>
        <v>9803</v>
      </c>
      <c r="AD177" s="11">
        <f>SUMIFS('Forecast Data'!$D:$D,'Forecast Data'!$C:$C,AD$6,'Forecast Data'!$B:$B,$D177)</f>
        <v>9734</v>
      </c>
      <c r="AE177" s="11">
        <f>SUMIFS('Forecast Data'!$D:$D,'Forecast Data'!$C:$C,AE$6,'Forecast Data'!$B:$B,$D177)</f>
        <v>9694</v>
      </c>
      <c r="AF177" s="11">
        <f>SUMIFS('Forecast Data'!$D:$D,'Forecast Data'!$C:$C,AF$6,'Forecast Data'!$B:$B,$D177)</f>
        <v>9638</v>
      </c>
      <c r="AG177" s="11">
        <f>SUMIFS('Forecast Data'!$D:$D,'Forecast Data'!$C:$C,AG$6,'Forecast Data'!$B:$B,$D177)</f>
        <v>9594</v>
      </c>
      <c r="AH177" s="11">
        <f>SUMIFS('Forecast Data'!$D:$D,'Forecast Data'!$C:$C,AH$6,'Forecast Data'!$B:$B,$D177)</f>
        <v>9250</v>
      </c>
      <c r="AI177" s="1"/>
      <c r="AJ177" s="12">
        <f>IF(SUMIFS('Forecast Data'!$E:$E,'Forecast Data'!$C:$C,AJ$6,'Forecast Data'!$B:$B,$D177)=0,"",SUMIFS('Forecast Data'!$E:$E,'Forecast Data'!$C:$C,AJ$6,'Forecast Data'!$B:$B,$D177))</f>
        <v>0.11</v>
      </c>
      <c r="AK177" s="12">
        <f>IF(SUMIFS('Forecast Data'!$E:$E,'Forecast Data'!$C:$C,AK$6,'Forecast Data'!$B:$B,$D177)=0,"",SUMIFS('Forecast Data'!$E:$E,'Forecast Data'!$C:$C,AK$6,'Forecast Data'!$B:$B,$D177))</f>
        <v>0.17</v>
      </c>
      <c r="AL177" s="12">
        <f>IF(SUMIFS('Forecast Data'!$E:$E,'Forecast Data'!$C:$C,AL$6,'Forecast Data'!$B:$B,$D177)=0,"",SUMIFS('Forecast Data'!$E:$E,'Forecast Data'!$C:$C,AL$6,'Forecast Data'!$B:$B,$D177))</f>
        <v>0.26</v>
      </c>
      <c r="AM177" s="12">
        <f>IF(SUMIFS('Forecast Data'!$E:$E,'Forecast Data'!$C:$C,AM$6,'Forecast Data'!$B:$B,$D177)=0,"",SUMIFS('Forecast Data'!$E:$E,'Forecast Data'!$C:$C,AM$6,'Forecast Data'!$B:$B,$D177))</f>
        <v>0.2</v>
      </c>
      <c r="AN177" s="12">
        <f>IF(SUMIFS('Forecast Data'!$E:$E,'Forecast Data'!$C:$C,AN$6,'Forecast Data'!$B:$B,$D177)=0,"",SUMIFS('Forecast Data'!$E:$E,'Forecast Data'!$C:$C,AN$6,'Forecast Data'!$B:$B,$D177))</f>
        <v>0.25</v>
      </c>
      <c r="AO177" s="12">
        <f>IF(SUMIFS('Forecast Data'!$E:$E,'Forecast Data'!$C:$C,AO$6,'Forecast Data'!$B:$B,$D177)=0,"",SUMIFS('Forecast Data'!$E:$E,'Forecast Data'!$C:$C,AO$6,'Forecast Data'!$B:$B,$D177))</f>
        <v>0.22</v>
      </c>
      <c r="AP177" s="12">
        <f>IF(SUMIFS('Forecast Data'!$E:$E,'Forecast Data'!$C:$C,AP$6,'Forecast Data'!$B:$B,$D177)=0,"",SUMIFS('Forecast Data'!$E:$E,'Forecast Data'!$C:$C,AP$6,'Forecast Data'!$B:$B,$D177))</f>
        <v>0.33</v>
      </c>
      <c r="AQ177" s="12">
        <f>IF(SUMIFS('Forecast Data'!$E:$E,'Forecast Data'!$C:$C,AQ$6,'Forecast Data'!$B:$B,$D177)=0,"",SUMIFS('Forecast Data'!$E:$E,'Forecast Data'!$C:$C,AQ$6,'Forecast Data'!$B:$B,$D177))</f>
        <v>0.31</v>
      </c>
      <c r="AR177" s="12">
        <f>IF(SUMIFS('Forecast Data'!$E:$E,'Forecast Data'!$C:$C,AR$6,'Forecast Data'!$B:$B,$D177)=0,"",SUMIFS('Forecast Data'!$E:$E,'Forecast Data'!$C:$C,AR$6,'Forecast Data'!$B:$B,$D177))</f>
        <v>0.24</v>
      </c>
      <c r="AS177" s="12">
        <f>IF(SUMIFS('Forecast Data'!$E:$E,'Forecast Data'!$C:$C,AS$6,'Forecast Data'!$B:$B,$D177)=0,"",SUMIFS('Forecast Data'!$E:$E,'Forecast Data'!$C:$C,AS$6,'Forecast Data'!$B:$B,$D177))</f>
        <v>0.31</v>
      </c>
      <c r="AT177" s="12">
        <f>IF(SUMIFS('Forecast Data'!$E:$E,'Forecast Data'!$C:$C,AT$6,'Forecast Data'!$B:$B,$D177)=0,"",SUMIFS('Forecast Data'!$E:$E,'Forecast Data'!$C:$C,AT$6,'Forecast Data'!$B:$B,$D177))</f>
        <v>0.25</v>
      </c>
      <c r="AU177" s="12">
        <f>IF(SUMIFS('Forecast Data'!$E:$E,'Forecast Data'!$C:$C,AU$6,'Forecast Data'!$B:$B,$D177)=0,"",SUMIFS('Forecast Data'!$E:$E,'Forecast Data'!$C:$C,AU$6,'Forecast Data'!$B:$B,$D177))</f>
        <v>0.24</v>
      </c>
      <c r="AV177" s="1"/>
      <c r="AW177" s="11">
        <f>SUMIFS('OP Units'!E:E,'OP Units'!$A:$A,$D177)</f>
        <v>8491</v>
      </c>
      <c r="AX177" s="11">
        <f>SUMIFS('OP Units'!F:F,'OP Units'!$A:$A,$D177)</f>
        <v>8604</v>
      </c>
      <c r="AY177" s="11">
        <f>SUMIFS('OP Units'!G:G,'OP Units'!$A:$A,$D177)</f>
        <v>8433</v>
      </c>
      <c r="AZ177" s="11">
        <f>SUMIFS('OP Units'!H:H,'OP Units'!$A:$A,$D177)</f>
        <v>9115</v>
      </c>
      <c r="BA177" s="11">
        <f>SUMIFS('OP Units'!I:I,'OP Units'!$A:$A,$D177)</f>
        <v>8849</v>
      </c>
      <c r="BB177" s="11">
        <f>SUMIFS('OP Units'!J:J,'OP Units'!$A:$A,$D177)</f>
        <v>9186</v>
      </c>
      <c r="BC177" s="11">
        <f>SUMIFS('OP Units'!K:K,'OP Units'!$A:$A,$D177)</f>
        <v>9036</v>
      </c>
      <c r="BD177" s="11">
        <f>SUMIFS('OP Units'!L:L,'OP Units'!$A:$A,$D177)</f>
        <v>8849</v>
      </c>
      <c r="BE177" s="11">
        <f>SUMIFS('OP Units'!M:M,'OP Units'!$A:$A,$D177)</f>
        <v>8918</v>
      </c>
      <c r="BF177" s="11">
        <f>SUMIFS('OP Units'!N:N,'OP Units'!$A:$A,$D177)</f>
        <v>10354</v>
      </c>
      <c r="BG177" s="11">
        <f>SUMIFS('OP Units'!O:O,'OP Units'!$A:$A,$D177)</f>
        <v>8464</v>
      </c>
      <c r="BH177" s="11">
        <f>SUMIFS('OP Units'!P:P,'OP Units'!$A:$A,$D177)</f>
        <v>6691</v>
      </c>
      <c r="BI177" s="1"/>
      <c r="BJ177" s="12">
        <f>IFERROR((SUMIFS('OP Units'!E:E,'OP Units'!$A:$A,$D177)-SUMIFS('Forecast Data'!$H:$H,'Forecast Data'!$C:$C,BJ$6,'Forecast Data'!$B:$B,$D177))/SUMIFS('Forecast Data'!$H:$H,'Forecast Data'!$C:$C,BJ$6,'Forecast Data'!$B:$B,$D177),"")</f>
        <v>-3.2033743730050163E-2</v>
      </c>
      <c r="BK177" s="12">
        <f>IFERROR((SUMIFS('OP Units'!F:F,'OP Units'!$A:$A,$D177)-SUMIFS('Forecast Data'!$H:$H,'Forecast Data'!$C:$C,BK$6,'Forecast Data'!$B:$B,$D177))/SUMIFS('Forecast Data'!$H:$H,'Forecast Data'!$C:$C,BK$6,'Forecast Data'!$B:$B,$D177),"")</f>
        <v>4.0261153427638738E-2</v>
      </c>
      <c r="BL177" s="12">
        <f>IFERROR((SUMIFS('OP Units'!G:G,'OP Units'!$A:$A,$D177)-SUMIFS('Forecast Data'!$H:$H,'Forecast Data'!$C:$C,BL$6,'Forecast Data'!$B:$B,$D177))/SUMIFS('Forecast Data'!$H:$H,'Forecast Data'!$C:$C,BL$6,'Forecast Data'!$B:$B,$D177),"")</f>
        <v>0.10206481965499216</v>
      </c>
      <c r="BM177" s="12">
        <f>IFERROR((SUMIFS('OP Units'!H:H,'OP Units'!$A:$A,$D177)-SUMIFS('Forecast Data'!$H:$H,'Forecast Data'!$C:$C,BM$6,'Forecast Data'!$B:$B,$D177))/SUMIFS('Forecast Data'!$H:$H,'Forecast Data'!$C:$C,BM$6,'Forecast Data'!$B:$B,$D177),"")</f>
        <v>0.14769579451019893</v>
      </c>
      <c r="BN177" s="12">
        <f>IFERROR((SUMIFS('OP Units'!I:I,'OP Units'!$A:$A,$D177)-SUMIFS('Forecast Data'!$H:$H,'Forecast Data'!$C:$C,BN$6,'Forecast Data'!$B:$B,$D177))/SUMIFS('Forecast Data'!$H:$H,'Forecast Data'!$C:$C,BN$6,'Forecast Data'!$B:$B,$D177),"")</f>
        <v>0.14283869301304403</v>
      </c>
      <c r="BO177" s="12">
        <f>IFERROR((SUMIFS('OP Units'!J:J,'OP Units'!$A:$A,$D177)-SUMIFS('Forecast Data'!$H:$H,'Forecast Data'!$C:$C,BO$6,'Forecast Data'!$B:$B,$D177))/SUMIFS('Forecast Data'!$H:$H,'Forecast Data'!$C:$C,BO$6,'Forecast Data'!$B:$B,$D177),"")</f>
        <v>0.13899566026038437</v>
      </c>
      <c r="BP177" s="12">
        <f>IFERROR((SUMIFS('OP Units'!K:K,'OP Units'!$A:$A,$D177)-SUMIFS('Forecast Data'!$H:$H,'Forecast Data'!$C:$C,BP$6,'Forecast Data'!$B:$B,$D177))/SUMIFS('Forecast Data'!$H:$H,'Forecast Data'!$C:$C,BP$6,'Forecast Data'!$B:$B,$D177),"")</f>
        <v>0.22505422993492408</v>
      </c>
      <c r="BQ177" s="12">
        <f>IFERROR((SUMIFS('OP Units'!L:L,'OP Units'!$A:$A,$D177)-SUMIFS('Forecast Data'!$H:$H,'Forecast Data'!$C:$C,BQ$6,'Forecast Data'!$B:$B,$D177))/SUMIFS('Forecast Data'!$H:$H,'Forecast Data'!$C:$C,BQ$6,'Forecast Data'!$B:$B,$D177),"")</f>
        <v>0.18667024272495641</v>
      </c>
      <c r="BR177" s="12">
        <f>IFERROR((SUMIFS('OP Units'!M:M,'OP Units'!$A:$A,$D177)-SUMIFS('Forecast Data'!$H:$H,'Forecast Data'!$C:$C,BR$6,'Forecast Data'!$B:$B,$D177))/SUMIFS('Forecast Data'!$H:$H,'Forecast Data'!$C:$C,BR$6,'Forecast Data'!$B:$B,$D177),"")</f>
        <v>0.14113883557261675</v>
      </c>
      <c r="BS177" s="12">
        <f>IFERROR((SUMIFS('OP Units'!N:N,'OP Units'!$A:$A,$D177)-SUMIFS('Forecast Data'!$H:$H,'Forecast Data'!$C:$C,BS$6,'Forecast Data'!$B:$B,$D177))/SUMIFS('Forecast Data'!$H:$H,'Forecast Data'!$C:$C,BS$6,'Forecast Data'!$B:$B,$D177),"")</f>
        <v>0.41120348916450866</v>
      </c>
      <c r="BT177" s="12">
        <f>IFERROR((SUMIFS('OP Units'!O:O,'OP Units'!$A:$A,$D177)-SUMIFS('Forecast Data'!$H:$H,'Forecast Data'!$C:$C,BT$6,'Forecast Data'!$B:$B,$D177))/SUMIFS('Forecast Data'!$H:$H,'Forecast Data'!$C:$C,BT$6,'Forecast Data'!$B:$B,$D177),"")</f>
        <v>0.1015096304008329</v>
      </c>
      <c r="BU177" s="12">
        <f>IFERROR((SUMIFS('OP Units'!P:P,'OP Units'!$A:$A,$D177)-SUMIFS('Forecast Data'!$H:$H,'Forecast Data'!$C:$C,BU$6,'Forecast Data'!$B:$B,$D177))/SUMIFS('Forecast Data'!$H:$H,'Forecast Data'!$C:$C,BU$6,'Forecast Data'!$B:$B,$D177),"")</f>
        <v>-0.1026019313304721</v>
      </c>
      <c r="BV177" s="12"/>
      <c r="BW177" s="11">
        <f>(SUMIFS('Forecast Data'!H:H,'Forecast Data'!B:B,D177,'Forecast Data'!C:C,BK$6)+SUMIFS('Forecast Data'!H:H,'Forecast Data'!B:B,D177,'Forecast Data'!C:C,BL$6)+SUMIFS('Forecast Data'!H:H,'Forecast Data'!B:B,D177,'Forecast Data'!C:C,BM$6)+SUMIFS('Forecast Data'!H:H,'Forecast Data'!B:B,D177,'Forecast Data'!C:C,BN$6)+SUMIFS('Forecast Data'!H:H,'Forecast Data'!B:B,D177,'Forecast Data'!C:C,BO$6)+SUMIFS('Forecast Data'!H:H,'Forecast Data'!B:B,D177,'Forecast Data'!C:C,BP$6)+SUMIFS('Forecast Data'!H:H,'Forecast Data'!B:B,D177,'Forecast Data'!C:C,BQ$6)+SUMIFS('Forecast Data'!H:H,'Forecast Data'!B:B,D177,'Forecast Data'!C:C,BJ$6))/8</f>
        <v>7909.75</v>
      </c>
      <c r="BX177" s="12">
        <f>IFERROR((SUM(W177:AD177)-(SUMIFS('Forecast Data'!H:H,'Forecast Data'!B:B,B177,'Forecast Data'!C:C,BJ$6)+SUMIFS('Forecast Data'!H:H,'Forecast Data'!B:B,B177,'Forecast Data'!C:C,BK$6)+SUMIFS('Forecast Data'!H:H,'Forecast Data'!B:B,B177,'Forecast Data'!C:C,BL$6)+SUMIFS('Forecast Data'!H:H,'Forecast Data'!B:B,B177,'Forecast Data'!C:C,BM$6)+SUMIFS('Forecast Data'!H:H,'Forecast Data'!B:B,B177,'Forecast Data'!C:C,BN$6)+SUMIFS('Forecast Data'!H:H,'Forecast Data'!B:B,B177,'Forecast Data'!C:C,BO$6)+SUMIFS('Forecast Data'!H:H,'Forecast Data'!B:B,B177,'Forecast Data'!C:C,BP$6)+SUMIFS('Forecast Data'!H:H,'Forecast Data'!B:B,B177,'Forecast Data'!C:C,BQ$6)))/(SUMIFS('Forecast Data'!H:H,'Forecast Data'!B:B,B177,'Forecast Data'!C:C,BJ$6)+SUMIFS('Forecast Data'!H:H,'Forecast Data'!B:B,B177,'Forecast Data'!C:C,BK$6)+SUMIFS('Forecast Data'!H:H,'Forecast Data'!B:B,B177,'Forecast Data'!C:C,BL$6)+SUMIFS('Forecast Data'!H:H,'Forecast Data'!B:B,B177,'Forecast Data'!C:C,BM$6)+SUMIFS('Forecast Data'!H:H,'Forecast Data'!B:B,B177,'Forecast Data'!C:C,BN$6)+SUMIFS('Forecast Data'!H:H,'Forecast Data'!B:B,B177,'Forecast Data'!C:C,BO$6)+SUMIFS('Forecast Data'!H:H,'Forecast Data'!B:B,B177,'Forecast Data'!C:C,BP$6)+SUMIFS('Forecast Data'!H:H,'Forecast Data'!B:B,B177,'Forecast Data'!C:C,BQ$6)),"")</f>
        <v>0.22736180030974432</v>
      </c>
      <c r="BY177" s="12">
        <f t="shared" si="18"/>
        <v>1.2627590687052095E-3</v>
      </c>
      <c r="BZ177" s="16">
        <f t="shared" si="19"/>
        <v>1.4788020081727853E-3</v>
      </c>
      <c r="CA177" s="13">
        <f t="shared" si="20"/>
        <v>-2.1604293946757586E-2</v>
      </c>
      <c r="CB177" s="12">
        <f t="shared" si="21"/>
        <v>2.1604293946757587E-4</v>
      </c>
      <c r="CC177" s="12"/>
      <c r="CD177" s="11">
        <f>(SUMIFS('Forecast Data'!H:H,'Forecast Data'!B:B,D177,'Forecast Data'!C:C,BK$6)+SUMIFS('Forecast Data'!H:H,'Forecast Data'!B:B,D177,'Forecast Data'!C:C,BL$6)+SUMIFS('Forecast Data'!H:H,'Forecast Data'!B:B,D177,'Forecast Data'!C:C,BM$6)+SUMIFS('Forecast Data'!H:H,'Forecast Data'!B:B,D177,'Forecast Data'!C:C,BJ$6))/4</f>
        <v>8159.25</v>
      </c>
      <c r="CE177" s="12">
        <f>IFERROR((SUM(W177:Z177)-(SUMIFS('Forecast Data'!H:H,'Forecast Data'!B:B,D177,'Forecast Data'!C:C,BJ$6)+SUMIFS('Forecast Data'!H:H,'Forecast Data'!B:B,D177,'Forecast Data'!C:C,BK$6)+SUMIFS('Forecast Data'!H:H,'Forecast Data'!B:B,D177,'Forecast Data'!C:C,BL$6)+SUMIFS('Forecast Data'!H:H,'Forecast Data'!B:B,D177,'Forecast Data'!C:C,BM$6)))/(SUMIFS('Forecast Data'!H:H,'Forecast Data'!B:B,D177,'Forecast Data'!C:C,BJ$6)+SUMIFS('Forecast Data'!H:H,'Forecast Data'!B:B,D177,'Forecast Data'!C:C,BK$6)+SUMIFS('Forecast Data'!H:H,'Forecast Data'!B:B,D177,'Forecast Data'!C:C,BL$6)+SUMIFS('Forecast Data'!H:H,'Forecast Data'!B:B,D177,'Forecast Data'!C:C,BM$6)),"")</f>
        <v>0.18227778288445629</v>
      </c>
      <c r="CF177" s="12">
        <f t="shared" si="22"/>
        <v>1.2627590687052095E-3</v>
      </c>
      <c r="CG177" s="12">
        <f t="shared" si="23"/>
        <v>1.246889259443546E-3</v>
      </c>
      <c r="CH177" s="13">
        <f t="shared" si="24"/>
        <v>1.5869809261663493E-3</v>
      </c>
      <c r="CI177" s="13"/>
    </row>
    <row r="178" spans="1:87" ht="13.2">
      <c r="A178" s="1"/>
      <c r="B178" t="str">
        <f t="shared" si="51"/>
        <v>Scott</v>
      </c>
      <c r="D178" t="s">
        <v>211</v>
      </c>
      <c r="E178" s="11">
        <f>SUMIFS('Fin Data'!F:F,'Fin Data'!A:A,D178)</f>
        <v>43</v>
      </c>
      <c r="F178" s="11">
        <f>SUMIFS('Fin Data with 6 week hist'!I:I,'Fin Data with 6 week hist'!$A:$A,$D178)</f>
        <v>3</v>
      </c>
      <c r="G178" s="11">
        <f>SUMIFS('Fin Data with 6 week hist'!J:J,'Fin Data with 6 week hist'!$A:$A,$D178)</f>
        <v>4</v>
      </c>
      <c r="H178" s="11">
        <f>SUMIFS('Fin Data with 6 week hist'!K:K,'Fin Data with 6 week hist'!$A:$A,$D178)+SUMIFS('Unit Cancellations'!D:D,'Unit Cancellations'!$B:$B,$D178)</f>
        <v>9</v>
      </c>
      <c r="I178" s="11">
        <f>SUMIFS('Fin Data with 6 week hist'!L:L,'Fin Data with 6 week hist'!$A:$A,$D178)+SUMIFS('Unit Cancellations'!E:E,'Unit Cancellations'!$B:$B,$D178)</f>
        <v>4</v>
      </c>
      <c r="J178" s="11">
        <f>SUMIFS('Fin Data with 6 week hist'!M:M,'Fin Data with 6 week hist'!$A:$A,$D178)+SUMIFS('Unit Cancellations'!F:F,'Unit Cancellations'!$B:$B,$D178)</f>
        <v>2</v>
      </c>
      <c r="K178" s="11">
        <f>SUMIFS('Fin Data with 6 week hist'!N:N,'Fin Data with 6 week hist'!$A:$A,$D178)+SUMIFS('Unit Cancellations'!G:G,'Unit Cancellations'!$B:$B,$D178)</f>
        <v>7</v>
      </c>
      <c r="L178" s="11">
        <f>SUMIFS('Fin Data'!AN:AN,'Fin Data'!A:A,D178)</f>
        <v>5</v>
      </c>
      <c r="M178" s="12">
        <f>IFERROR(SUMIFS('Fin Data'!AO:AO,'Fin Data'!A:A,D178),"")</f>
        <v>-0.88372093023255816</v>
      </c>
      <c r="N178" s="1"/>
      <c r="O178" s="11">
        <f t="shared" si="12"/>
        <v>21</v>
      </c>
      <c r="P178" s="12">
        <f t="shared" si="13"/>
        <v>-0.46496815286624205</v>
      </c>
      <c r="Q178" s="1"/>
      <c r="R178" s="11">
        <f t="shared" si="14"/>
        <v>21</v>
      </c>
      <c r="S178" s="12">
        <f t="shared" si="15"/>
        <v>-0.25991189427312777</v>
      </c>
      <c r="T178" s="11">
        <f t="shared" si="16"/>
        <v>0</v>
      </c>
      <c r="U178" s="1" t="e">
        <f t="shared" si="52"/>
        <v>#REF!</v>
      </c>
      <c r="V178" s="1"/>
      <c r="W178" s="11">
        <f>SUMIFS('Forecast Data'!$D:$D,'Forecast Data'!$C:$C,W$6,'Forecast Data'!$B:$B,$D178)</f>
        <v>21</v>
      </c>
      <c r="X178" s="11">
        <f>SUMIFS('Forecast Data'!$D:$D,'Forecast Data'!$C:$C,X$6,'Forecast Data'!$B:$B,$D178)</f>
        <v>21</v>
      </c>
      <c r="Y178" s="11">
        <f>SUMIFS('Forecast Data'!$D:$D,'Forecast Data'!$C:$C,Y$6,'Forecast Data'!$B:$B,$D178)</f>
        <v>21</v>
      </c>
      <c r="Z178" s="11">
        <f>SUMIFS('Forecast Data'!$D:$D,'Forecast Data'!$C:$C,Z$6,'Forecast Data'!$B:$B,$D178)</f>
        <v>21</v>
      </c>
      <c r="AA178" s="11">
        <f>SUMIFS('Forecast Data'!$D:$D,'Forecast Data'!$C:$C,AA$6,'Forecast Data'!$B:$B,$D178)</f>
        <v>21</v>
      </c>
      <c r="AB178" s="11">
        <f>SUMIFS('Forecast Data'!$D:$D,'Forecast Data'!$C:$C,AB$6,'Forecast Data'!$B:$B,$D178)</f>
        <v>21</v>
      </c>
      <c r="AC178" s="11">
        <f>SUMIFS('Forecast Data'!$D:$D,'Forecast Data'!$C:$C,AC$6,'Forecast Data'!$B:$B,$D178)</f>
        <v>21</v>
      </c>
      <c r="AD178" s="11">
        <f>SUMIFS('Forecast Data'!$D:$D,'Forecast Data'!$C:$C,AD$6,'Forecast Data'!$B:$B,$D178)</f>
        <v>21</v>
      </c>
      <c r="AE178" s="11">
        <f>SUMIFS('Forecast Data'!$D:$D,'Forecast Data'!$C:$C,AE$6,'Forecast Data'!$B:$B,$D178)</f>
        <v>20</v>
      </c>
      <c r="AF178" s="11">
        <f>SUMIFS('Forecast Data'!$D:$D,'Forecast Data'!$C:$C,AF$6,'Forecast Data'!$B:$B,$D178)</f>
        <v>20</v>
      </c>
      <c r="AG178" s="11">
        <f>SUMIFS('Forecast Data'!$D:$D,'Forecast Data'!$C:$C,AG$6,'Forecast Data'!$B:$B,$D178)</f>
        <v>20</v>
      </c>
      <c r="AH178" s="11">
        <f>SUMIFS('Forecast Data'!$D:$D,'Forecast Data'!$C:$C,AH$6,'Forecast Data'!$B:$B,$D178)</f>
        <v>20</v>
      </c>
      <c r="AI178" s="1"/>
      <c r="AJ178" s="12">
        <f>IF(SUMIFS('Forecast Data'!$E:$E,'Forecast Data'!$C:$C,AJ$6,'Forecast Data'!$B:$B,$D178)=0,"",SUMIFS('Forecast Data'!$E:$E,'Forecast Data'!$C:$C,AJ$6,'Forecast Data'!$B:$B,$D178))</f>
        <v>-0.54</v>
      </c>
      <c r="AK178" s="12">
        <f>IF(SUMIFS('Forecast Data'!$E:$E,'Forecast Data'!$C:$C,AK$6,'Forecast Data'!$B:$B,$D178)=0,"",SUMIFS('Forecast Data'!$E:$E,'Forecast Data'!$C:$C,AK$6,'Forecast Data'!$B:$B,$D178))</f>
        <v>-0.47</v>
      </c>
      <c r="AL178" s="12">
        <f>IF(SUMIFS('Forecast Data'!$E:$E,'Forecast Data'!$C:$C,AL$6,'Forecast Data'!$B:$B,$D178)=0,"",SUMIFS('Forecast Data'!$E:$E,'Forecast Data'!$C:$C,AL$6,'Forecast Data'!$B:$B,$D178))</f>
        <v>-0.51</v>
      </c>
      <c r="AM178" s="12">
        <f>IF(SUMIFS('Forecast Data'!$E:$E,'Forecast Data'!$C:$C,AM$6,'Forecast Data'!$B:$B,$D178)=0,"",SUMIFS('Forecast Data'!$E:$E,'Forecast Data'!$C:$C,AM$6,'Forecast Data'!$B:$B,$D178))</f>
        <v>-0.25</v>
      </c>
      <c r="AN178" s="12">
        <f>IF(SUMIFS('Forecast Data'!$E:$E,'Forecast Data'!$C:$C,AN$6,'Forecast Data'!$B:$B,$D178)=0,"",SUMIFS('Forecast Data'!$E:$E,'Forecast Data'!$C:$C,AN$6,'Forecast Data'!$B:$B,$D178))</f>
        <v>0.75</v>
      </c>
      <c r="AO178" s="12">
        <f>IF(SUMIFS('Forecast Data'!$E:$E,'Forecast Data'!$C:$C,AO$6,'Forecast Data'!$B:$B,$D178)=0,"",SUMIFS('Forecast Data'!$E:$E,'Forecast Data'!$C:$C,AO$6,'Forecast Data'!$B:$B,$D178))</f>
        <v>0.17</v>
      </c>
      <c r="AP178" s="12">
        <f>IF(SUMIFS('Forecast Data'!$E:$E,'Forecast Data'!$C:$C,AP$6,'Forecast Data'!$B:$B,$D178)=0,"",SUMIFS('Forecast Data'!$E:$E,'Forecast Data'!$C:$C,AP$6,'Forecast Data'!$B:$B,$D178))</f>
        <v>0.11</v>
      </c>
      <c r="AQ178" s="12" t="str">
        <f>IF(SUMIFS('Forecast Data'!$E:$E,'Forecast Data'!$C:$C,AQ$6,'Forecast Data'!$B:$B,$D178)=0,"",SUMIFS('Forecast Data'!$E:$E,'Forecast Data'!$C:$C,AQ$6,'Forecast Data'!$B:$B,$D178))</f>
        <v/>
      </c>
      <c r="AR178" s="12">
        <f>IF(SUMIFS('Forecast Data'!$E:$E,'Forecast Data'!$C:$C,AR$6,'Forecast Data'!$B:$B,$D178)=0,"",SUMIFS('Forecast Data'!$E:$E,'Forecast Data'!$C:$C,AR$6,'Forecast Data'!$B:$B,$D178))</f>
        <v>0.24</v>
      </c>
      <c r="AS178" s="12">
        <f>IF(SUMIFS('Forecast Data'!$E:$E,'Forecast Data'!$C:$C,AS$6,'Forecast Data'!$B:$B,$D178)=0,"",SUMIFS('Forecast Data'!$E:$E,'Forecast Data'!$C:$C,AS$6,'Forecast Data'!$B:$B,$D178))</f>
        <v>0.04</v>
      </c>
      <c r="AT178" s="12">
        <f>IF(SUMIFS('Forecast Data'!$E:$E,'Forecast Data'!$C:$C,AT$6,'Forecast Data'!$B:$B,$D178)=0,"",SUMIFS('Forecast Data'!$E:$E,'Forecast Data'!$C:$C,AT$6,'Forecast Data'!$B:$B,$D178))</f>
        <v>0.97</v>
      </c>
      <c r="AU178" s="12">
        <f>IF(SUMIFS('Forecast Data'!$E:$E,'Forecast Data'!$C:$C,AU$6,'Forecast Data'!$B:$B,$D178)=0,"",SUMIFS('Forecast Data'!$E:$E,'Forecast Data'!$C:$C,AU$6,'Forecast Data'!$B:$B,$D178))</f>
        <v>0.79</v>
      </c>
      <c r="AV178" s="1"/>
      <c r="AW178" s="11">
        <f>SUMIFS('OP Units'!E:E,'OP Units'!$A:$A,$D178)</f>
        <v>0</v>
      </c>
      <c r="AX178" s="11">
        <f>SUMIFS('OP Units'!F:F,'OP Units'!$A:$A,$D178)</f>
        <v>0</v>
      </c>
      <c r="AY178" s="11">
        <f>SUMIFS('OP Units'!G:G,'OP Units'!$A:$A,$D178)</f>
        <v>0</v>
      </c>
      <c r="AZ178" s="11">
        <f>SUMIFS('OP Units'!H:H,'OP Units'!$A:$A,$D178)</f>
        <v>0</v>
      </c>
      <c r="BA178" s="11">
        <f>SUMIFS('OP Units'!I:I,'OP Units'!$A:$A,$D178)</f>
        <v>0</v>
      </c>
      <c r="BB178" s="11">
        <f>SUMIFS('OP Units'!J:J,'OP Units'!$A:$A,$D178)</f>
        <v>0</v>
      </c>
      <c r="BC178" s="11">
        <f>SUMIFS('OP Units'!K:K,'OP Units'!$A:$A,$D178)</f>
        <v>0</v>
      </c>
      <c r="BD178" s="11">
        <f>SUMIFS('OP Units'!L:L,'OP Units'!$A:$A,$D178)</f>
        <v>0</v>
      </c>
      <c r="BE178" s="11">
        <f>SUMIFS('OP Units'!M:M,'OP Units'!$A:$A,$D178)</f>
        <v>0</v>
      </c>
      <c r="BF178" s="11">
        <f>SUMIFS('OP Units'!N:N,'OP Units'!$A:$A,$D178)</f>
        <v>0</v>
      </c>
      <c r="BG178" s="11">
        <f>SUMIFS('OP Units'!O:O,'OP Units'!$A:$A,$D178)</f>
        <v>0</v>
      </c>
      <c r="BH178" s="11">
        <f>SUMIFS('OP Units'!P:P,'OP Units'!$A:$A,$D178)</f>
        <v>0</v>
      </c>
      <c r="BI178" s="1"/>
      <c r="BJ178" s="12">
        <f>IFERROR((SUMIFS('OP Units'!E:E,'OP Units'!$A:$A,$D178)-SUMIFS('Forecast Data'!$H:$H,'Forecast Data'!$C:$C,BJ$6,'Forecast Data'!$B:$B,$D178))/SUMIFS('Forecast Data'!$H:$H,'Forecast Data'!$C:$C,BJ$6,'Forecast Data'!$B:$B,$D178),"")</f>
        <v>-1</v>
      </c>
      <c r="BK178" s="12">
        <f>IFERROR((SUMIFS('OP Units'!F:F,'OP Units'!$A:$A,$D178)-SUMIFS('Forecast Data'!$H:$H,'Forecast Data'!$C:$C,BK$6,'Forecast Data'!$B:$B,$D178))/SUMIFS('Forecast Data'!$H:$H,'Forecast Data'!$C:$C,BK$6,'Forecast Data'!$B:$B,$D178),"")</f>
        <v>-1</v>
      </c>
      <c r="BL178" s="12">
        <f>IFERROR((SUMIFS('OP Units'!G:G,'OP Units'!$A:$A,$D178)-SUMIFS('Forecast Data'!$H:$H,'Forecast Data'!$C:$C,BL$6,'Forecast Data'!$B:$B,$D178))/SUMIFS('Forecast Data'!$H:$H,'Forecast Data'!$C:$C,BL$6,'Forecast Data'!$B:$B,$D178),"")</f>
        <v>-1</v>
      </c>
      <c r="BM178" s="12">
        <f>IFERROR((SUMIFS('OP Units'!H:H,'OP Units'!$A:$A,$D178)-SUMIFS('Forecast Data'!$H:$H,'Forecast Data'!$C:$C,BM$6,'Forecast Data'!$B:$B,$D178))/SUMIFS('Forecast Data'!$H:$H,'Forecast Data'!$C:$C,BM$6,'Forecast Data'!$B:$B,$D178),"")</f>
        <v>-1</v>
      </c>
      <c r="BN178" s="12">
        <f>IFERROR((SUMIFS('OP Units'!I:I,'OP Units'!$A:$A,$D178)-SUMIFS('Forecast Data'!$H:$H,'Forecast Data'!$C:$C,BN$6,'Forecast Data'!$B:$B,$D178))/SUMIFS('Forecast Data'!$H:$H,'Forecast Data'!$C:$C,BN$6,'Forecast Data'!$B:$B,$D178),"")</f>
        <v>-1</v>
      </c>
      <c r="BO178" s="12">
        <f>IFERROR((SUMIFS('OP Units'!J:J,'OP Units'!$A:$A,$D178)-SUMIFS('Forecast Data'!$H:$H,'Forecast Data'!$C:$C,BO$6,'Forecast Data'!$B:$B,$D178))/SUMIFS('Forecast Data'!$H:$H,'Forecast Data'!$C:$C,BO$6,'Forecast Data'!$B:$B,$D178),"")</f>
        <v>-1</v>
      </c>
      <c r="BP178" s="12">
        <f>IFERROR((SUMIFS('OP Units'!K:K,'OP Units'!$A:$A,$D178)-SUMIFS('Forecast Data'!$H:$H,'Forecast Data'!$C:$C,BP$6,'Forecast Data'!$B:$B,$D178))/SUMIFS('Forecast Data'!$H:$H,'Forecast Data'!$C:$C,BP$6,'Forecast Data'!$B:$B,$D178),"")</f>
        <v>-1</v>
      </c>
      <c r="BQ178" s="12">
        <f>IFERROR((SUMIFS('OP Units'!L:L,'OP Units'!$A:$A,$D178)-SUMIFS('Forecast Data'!$H:$H,'Forecast Data'!$C:$C,BQ$6,'Forecast Data'!$B:$B,$D178))/SUMIFS('Forecast Data'!$H:$H,'Forecast Data'!$C:$C,BQ$6,'Forecast Data'!$B:$B,$D178),"")</f>
        <v>-1</v>
      </c>
      <c r="BR178" s="12">
        <f>IFERROR((SUMIFS('OP Units'!M:M,'OP Units'!$A:$A,$D178)-SUMIFS('Forecast Data'!$H:$H,'Forecast Data'!$C:$C,BR$6,'Forecast Data'!$B:$B,$D178))/SUMIFS('Forecast Data'!$H:$H,'Forecast Data'!$C:$C,BR$6,'Forecast Data'!$B:$B,$D178),"")</f>
        <v>-1</v>
      </c>
      <c r="BS178" s="12">
        <f>IFERROR((SUMIFS('OP Units'!N:N,'OP Units'!$A:$A,$D178)-SUMIFS('Forecast Data'!$H:$H,'Forecast Data'!$C:$C,BS$6,'Forecast Data'!$B:$B,$D178))/SUMIFS('Forecast Data'!$H:$H,'Forecast Data'!$C:$C,BS$6,'Forecast Data'!$B:$B,$D178),"")</f>
        <v>-1</v>
      </c>
      <c r="BT178" s="12">
        <f>IFERROR((SUMIFS('OP Units'!O:O,'OP Units'!$A:$A,$D178)-SUMIFS('Forecast Data'!$H:$H,'Forecast Data'!$C:$C,BT$6,'Forecast Data'!$B:$B,$D178))/SUMIFS('Forecast Data'!$H:$H,'Forecast Data'!$C:$C,BT$6,'Forecast Data'!$B:$B,$D178),"")</f>
        <v>-1</v>
      </c>
      <c r="BU178" s="12">
        <f>IFERROR((SUMIFS('OP Units'!P:P,'OP Units'!$A:$A,$D178)-SUMIFS('Forecast Data'!$H:$H,'Forecast Data'!$C:$C,BU$6,'Forecast Data'!$B:$B,$D178))/SUMIFS('Forecast Data'!$H:$H,'Forecast Data'!$C:$C,BU$6,'Forecast Data'!$B:$B,$D178),"")</f>
        <v>-1</v>
      </c>
      <c r="BV178" s="12"/>
      <c r="BW178" s="11">
        <f>(SUMIFS('Forecast Data'!H:H,'Forecast Data'!B:B,D178,'Forecast Data'!C:C,BK$6)+SUMIFS('Forecast Data'!H:H,'Forecast Data'!B:B,D178,'Forecast Data'!C:C,BL$6)+SUMIFS('Forecast Data'!H:H,'Forecast Data'!B:B,D178,'Forecast Data'!C:C,BM$6)+SUMIFS('Forecast Data'!H:H,'Forecast Data'!B:B,D178,'Forecast Data'!C:C,BN$6)+SUMIFS('Forecast Data'!H:H,'Forecast Data'!B:B,D178,'Forecast Data'!C:C,BO$6)+SUMIFS('Forecast Data'!H:H,'Forecast Data'!B:B,D178,'Forecast Data'!C:C,BP$6)+SUMIFS('Forecast Data'!H:H,'Forecast Data'!B:B,D178,'Forecast Data'!C:C,BQ$6)+SUMIFS('Forecast Data'!H:H,'Forecast Data'!B:B,D178,'Forecast Data'!C:C,BJ$6))/8</f>
        <v>28.375</v>
      </c>
      <c r="BX178" s="12">
        <f>IFERROR((SUM(W178:AD178)-(SUMIFS('Forecast Data'!H:H,'Forecast Data'!B:B,B178,'Forecast Data'!C:C,BJ$6)+SUMIFS('Forecast Data'!H:H,'Forecast Data'!B:B,B178,'Forecast Data'!C:C,BK$6)+SUMIFS('Forecast Data'!H:H,'Forecast Data'!B:B,B178,'Forecast Data'!C:C,BL$6)+SUMIFS('Forecast Data'!H:H,'Forecast Data'!B:B,B178,'Forecast Data'!C:C,BM$6)+SUMIFS('Forecast Data'!H:H,'Forecast Data'!B:B,B178,'Forecast Data'!C:C,BN$6)+SUMIFS('Forecast Data'!H:H,'Forecast Data'!B:B,B178,'Forecast Data'!C:C,BO$6)+SUMIFS('Forecast Data'!H:H,'Forecast Data'!B:B,B178,'Forecast Data'!C:C,BP$6)+SUMIFS('Forecast Data'!H:H,'Forecast Data'!B:B,B178,'Forecast Data'!C:C,BQ$6)))/(SUMIFS('Forecast Data'!H:H,'Forecast Data'!B:B,B178,'Forecast Data'!C:C,BJ$6)+SUMIFS('Forecast Data'!H:H,'Forecast Data'!B:B,B178,'Forecast Data'!C:C,BK$6)+SUMIFS('Forecast Data'!H:H,'Forecast Data'!B:B,B178,'Forecast Data'!C:C,BL$6)+SUMIFS('Forecast Data'!H:H,'Forecast Data'!B:B,B178,'Forecast Data'!C:C,BM$6)+SUMIFS('Forecast Data'!H:H,'Forecast Data'!B:B,B178,'Forecast Data'!C:C,BN$6)+SUMIFS('Forecast Data'!H:H,'Forecast Data'!B:B,B178,'Forecast Data'!C:C,BO$6)+SUMIFS('Forecast Data'!H:H,'Forecast Data'!B:B,B178,'Forecast Data'!C:C,BP$6)+SUMIFS('Forecast Data'!H:H,'Forecast Data'!B:B,B178,'Forecast Data'!C:C,BQ$6)),"")</f>
        <v>-0.25991189427312777</v>
      </c>
      <c r="BY178" s="12">
        <f t="shared" si="18"/>
        <v>-3.2495380097605862E-5</v>
      </c>
      <c r="BZ178" s="16">
        <f t="shared" si="19"/>
        <v>-6.0644553056366402E-6</v>
      </c>
      <c r="CA178" s="13">
        <f t="shared" si="20"/>
        <v>-2.6430924791969223E-3</v>
      </c>
      <c r="CB178" s="12">
        <f t="shared" si="21"/>
        <v>2.6430924791969223E-5</v>
      </c>
      <c r="CC178" s="12"/>
      <c r="CD178" s="11">
        <f>(SUMIFS('Forecast Data'!H:H,'Forecast Data'!B:B,D178,'Forecast Data'!C:C,BK$6)+SUMIFS('Forecast Data'!H:H,'Forecast Data'!B:B,D178,'Forecast Data'!C:C,BL$6)+SUMIFS('Forecast Data'!H:H,'Forecast Data'!B:B,D178,'Forecast Data'!C:C,BM$6)+SUMIFS('Forecast Data'!H:H,'Forecast Data'!B:B,D178,'Forecast Data'!C:C,BJ$6))/4</f>
        <v>39.25</v>
      </c>
      <c r="CE178" s="12">
        <f>IFERROR((SUM(W178:Z178)-(SUMIFS('Forecast Data'!H:H,'Forecast Data'!B:B,D178,'Forecast Data'!C:C,BJ$6)+SUMIFS('Forecast Data'!H:H,'Forecast Data'!B:B,D178,'Forecast Data'!C:C,BK$6)+SUMIFS('Forecast Data'!H:H,'Forecast Data'!B:B,D178,'Forecast Data'!C:C,BL$6)+SUMIFS('Forecast Data'!H:H,'Forecast Data'!B:B,D178,'Forecast Data'!C:C,BM$6)))/(SUMIFS('Forecast Data'!H:H,'Forecast Data'!B:B,D178,'Forecast Data'!C:C,BJ$6)+SUMIFS('Forecast Data'!H:H,'Forecast Data'!B:B,D178,'Forecast Data'!C:C,BK$6)+SUMIFS('Forecast Data'!H:H,'Forecast Data'!B:B,D178,'Forecast Data'!C:C,BL$6)+SUMIFS('Forecast Data'!H:H,'Forecast Data'!B:B,D178,'Forecast Data'!C:C,BM$6)),"")</f>
        <v>-0.46496815286624205</v>
      </c>
      <c r="CF178" s="12">
        <f t="shared" si="22"/>
        <v>-3.2495380097605862E-5</v>
      </c>
      <c r="CG178" s="12">
        <f t="shared" si="23"/>
        <v>-1.5300540584867854E-5</v>
      </c>
      <c r="CH178" s="13">
        <f t="shared" si="24"/>
        <v>-1.7194839512738008E-3</v>
      </c>
      <c r="CI178" s="13"/>
    </row>
    <row r="179" spans="1:87" ht="13.2">
      <c r="A179" s="1"/>
      <c r="B179" t="str">
        <f t="shared" si="51"/>
        <v>Little Giant</v>
      </c>
      <c r="D179" t="s">
        <v>212</v>
      </c>
      <c r="E179" s="11">
        <f>SUMIFS('Fin Data'!F:F,'Fin Data'!A:A,D179)</f>
        <v>61</v>
      </c>
      <c r="F179" s="11">
        <f>SUMIFS('Fin Data with 6 week hist'!I:I,'Fin Data with 6 week hist'!$A:$A,$D179)</f>
        <v>17</v>
      </c>
      <c r="G179" s="11">
        <f>SUMIFS('Fin Data with 6 week hist'!J:J,'Fin Data with 6 week hist'!$A:$A,$D179)</f>
        <v>19</v>
      </c>
      <c r="H179" s="11">
        <f>SUMIFS('Fin Data with 6 week hist'!K:K,'Fin Data with 6 week hist'!$A:$A,$D179)+SUMIFS('Unit Cancellations'!D:D,'Unit Cancellations'!$B:$B,$D179)</f>
        <v>16</v>
      </c>
      <c r="I179" s="11">
        <f>SUMIFS('Fin Data with 6 week hist'!L:L,'Fin Data with 6 week hist'!$A:$A,$D179)+SUMIFS('Unit Cancellations'!E:E,'Unit Cancellations'!$B:$B,$D179)</f>
        <v>28</v>
      </c>
      <c r="J179" s="11">
        <f>SUMIFS('Fin Data with 6 week hist'!M:M,'Fin Data with 6 week hist'!$A:$A,$D179)+SUMIFS('Unit Cancellations'!F:F,'Unit Cancellations'!$B:$B,$D179)</f>
        <v>41</v>
      </c>
      <c r="K179" s="11">
        <f>SUMIFS('Fin Data with 6 week hist'!N:N,'Fin Data with 6 week hist'!$A:$A,$D179)+SUMIFS('Unit Cancellations'!G:G,'Unit Cancellations'!$B:$B,$D179)</f>
        <v>40</v>
      </c>
      <c r="L179" s="11">
        <f>SUMIFS('Fin Data'!AN:AN,'Fin Data'!A:A,D179)</f>
        <v>26.833333333333332</v>
      </c>
      <c r="M179" s="12">
        <f>IFERROR(SUMIFS('Fin Data'!AO:AO,'Fin Data'!A:A,D179),"")</f>
        <v>-0.56010928961748641</v>
      </c>
      <c r="N179" s="1"/>
      <c r="O179" s="11">
        <f t="shared" si="12"/>
        <v>58</v>
      </c>
      <c r="P179" s="12">
        <f t="shared" si="13"/>
        <v>-0.15942028985507245</v>
      </c>
      <c r="Q179" s="1"/>
      <c r="R179" s="11">
        <f t="shared" si="14"/>
        <v>56.5</v>
      </c>
      <c r="S179" s="12">
        <f t="shared" si="15"/>
        <v>-0.38251366120218577</v>
      </c>
      <c r="T179" s="11">
        <f t="shared" si="16"/>
        <v>40.625</v>
      </c>
      <c r="U179" s="1" t="e">
        <f t="shared" si="52"/>
        <v>#REF!</v>
      </c>
      <c r="V179" s="1"/>
      <c r="W179" s="11">
        <f>SUMIFS('Forecast Data'!$D:$D,'Forecast Data'!$C:$C,W$6,'Forecast Data'!$B:$B,$D179)</f>
        <v>58</v>
      </c>
      <c r="X179" s="11">
        <f>SUMIFS('Forecast Data'!$D:$D,'Forecast Data'!$C:$C,X$6,'Forecast Data'!$B:$B,$D179)</f>
        <v>58</v>
      </c>
      <c r="Y179" s="11">
        <f>SUMIFS('Forecast Data'!$D:$D,'Forecast Data'!$C:$C,Y$6,'Forecast Data'!$B:$B,$D179)</f>
        <v>58</v>
      </c>
      <c r="Z179" s="11">
        <f>SUMIFS('Forecast Data'!$D:$D,'Forecast Data'!$C:$C,Z$6,'Forecast Data'!$B:$B,$D179)</f>
        <v>58</v>
      </c>
      <c r="AA179" s="11">
        <f>SUMIFS('Forecast Data'!$D:$D,'Forecast Data'!$C:$C,AA$6,'Forecast Data'!$B:$B,$D179)</f>
        <v>55</v>
      </c>
      <c r="AB179" s="11">
        <f>SUMIFS('Forecast Data'!$D:$D,'Forecast Data'!$C:$C,AB$6,'Forecast Data'!$B:$B,$D179)</f>
        <v>55</v>
      </c>
      <c r="AC179" s="11">
        <f>SUMIFS('Forecast Data'!$D:$D,'Forecast Data'!$C:$C,AC$6,'Forecast Data'!$B:$B,$D179)</f>
        <v>55</v>
      </c>
      <c r="AD179" s="11">
        <f>SUMIFS('Forecast Data'!$D:$D,'Forecast Data'!$C:$C,AD$6,'Forecast Data'!$B:$B,$D179)</f>
        <v>55</v>
      </c>
      <c r="AE179" s="11">
        <f>SUMIFS('Forecast Data'!$D:$D,'Forecast Data'!$C:$C,AE$6,'Forecast Data'!$B:$B,$D179)</f>
        <v>55</v>
      </c>
      <c r="AF179" s="11">
        <f>SUMIFS('Forecast Data'!$D:$D,'Forecast Data'!$C:$C,AF$6,'Forecast Data'!$B:$B,$D179)</f>
        <v>55</v>
      </c>
      <c r="AG179" s="11">
        <f>SUMIFS('Forecast Data'!$D:$D,'Forecast Data'!$C:$C,AG$6,'Forecast Data'!$B:$B,$D179)</f>
        <v>55</v>
      </c>
      <c r="AH179" s="11">
        <f>SUMIFS('Forecast Data'!$D:$D,'Forecast Data'!$C:$C,AH$6,'Forecast Data'!$B:$B,$D179)</f>
        <v>55</v>
      </c>
      <c r="AI179" s="1"/>
      <c r="AJ179" s="12">
        <f>IF(SUMIFS('Forecast Data'!$E:$E,'Forecast Data'!$C:$C,AJ$6,'Forecast Data'!$B:$B,$D179)=0,"",SUMIFS('Forecast Data'!$E:$E,'Forecast Data'!$C:$C,AJ$6,'Forecast Data'!$B:$B,$D179))</f>
        <v>0.18</v>
      </c>
      <c r="AK179" s="12">
        <f>IF(SUMIFS('Forecast Data'!$E:$E,'Forecast Data'!$C:$C,AK$6,'Forecast Data'!$B:$B,$D179)=0,"",SUMIFS('Forecast Data'!$E:$E,'Forecast Data'!$C:$C,AK$6,'Forecast Data'!$B:$B,$D179))</f>
        <v>-0.46</v>
      </c>
      <c r="AL179" s="12">
        <f>IF(SUMIFS('Forecast Data'!$E:$E,'Forecast Data'!$C:$C,AL$6,'Forecast Data'!$B:$B,$D179)=0,"",SUMIFS('Forecast Data'!$E:$E,'Forecast Data'!$C:$C,AL$6,'Forecast Data'!$B:$B,$D179))</f>
        <v>-0.14000000000000001</v>
      </c>
      <c r="AM179" s="12">
        <f>IF(SUMIFS('Forecast Data'!$E:$E,'Forecast Data'!$C:$C,AM$6,'Forecast Data'!$B:$B,$D179)=0,"",SUMIFS('Forecast Data'!$E:$E,'Forecast Data'!$C:$C,AM$6,'Forecast Data'!$B:$B,$D179))</f>
        <v>0.11</v>
      </c>
      <c r="AN179" s="12">
        <f>IF(SUMIFS('Forecast Data'!$E:$E,'Forecast Data'!$C:$C,AN$6,'Forecast Data'!$B:$B,$D179)=0,"",SUMIFS('Forecast Data'!$E:$E,'Forecast Data'!$C:$C,AN$6,'Forecast Data'!$B:$B,$D179))</f>
        <v>-0.21</v>
      </c>
      <c r="AO179" s="12">
        <f>IF(SUMIFS('Forecast Data'!$E:$E,'Forecast Data'!$C:$C,AO$6,'Forecast Data'!$B:$B,$D179)=0,"",SUMIFS('Forecast Data'!$E:$E,'Forecast Data'!$C:$C,AO$6,'Forecast Data'!$B:$B,$D179))</f>
        <v>-0.5</v>
      </c>
      <c r="AP179" s="12">
        <f>IF(SUMIFS('Forecast Data'!$E:$E,'Forecast Data'!$C:$C,AP$6,'Forecast Data'!$B:$B,$D179)=0,"",SUMIFS('Forecast Data'!$E:$E,'Forecast Data'!$C:$C,AP$6,'Forecast Data'!$B:$B,$D179))</f>
        <v>-0.62</v>
      </c>
      <c r="AQ179" s="12">
        <f>IF(SUMIFS('Forecast Data'!$E:$E,'Forecast Data'!$C:$C,AQ$6,'Forecast Data'!$B:$B,$D179)=0,"",SUMIFS('Forecast Data'!$E:$E,'Forecast Data'!$C:$C,AQ$6,'Forecast Data'!$B:$B,$D179))</f>
        <v>-0.57999999999999996</v>
      </c>
      <c r="AR179" s="12">
        <f>IF(SUMIFS('Forecast Data'!$E:$E,'Forecast Data'!$C:$C,AR$6,'Forecast Data'!$B:$B,$D179)=0,"",SUMIFS('Forecast Data'!$E:$E,'Forecast Data'!$C:$C,AR$6,'Forecast Data'!$B:$B,$D179))</f>
        <v>-0.55000000000000004</v>
      </c>
      <c r="AS179" s="12">
        <f>IF(SUMIFS('Forecast Data'!$E:$E,'Forecast Data'!$C:$C,AS$6,'Forecast Data'!$B:$B,$D179)=0,"",SUMIFS('Forecast Data'!$E:$E,'Forecast Data'!$C:$C,AS$6,'Forecast Data'!$B:$B,$D179))</f>
        <v>-0.52</v>
      </c>
      <c r="AT179" s="12">
        <f>IF(SUMIFS('Forecast Data'!$E:$E,'Forecast Data'!$C:$C,AT$6,'Forecast Data'!$B:$B,$D179)=0,"",SUMIFS('Forecast Data'!$E:$E,'Forecast Data'!$C:$C,AT$6,'Forecast Data'!$B:$B,$D179))</f>
        <v>-0.26</v>
      </c>
      <c r="AU179" s="12">
        <f>IF(SUMIFS('Forecast Data'!$E:$E,'Forecast Data'!$C:$C,AU$6,'Forecast Data'!$B:$B,$D179)=0,"",SUMIFS('Forecast Data'!$E:$E,'Forecast Data'!$C:$C,AU$6,'Forecast Data'!$B:$B,$D179))</f>
        <v>-0.26</v>
      </c>
      <c r="AV179" s="1"/>
      <c r="AW179" s="11">
        <f>SUMIFS('OP Units'!E:E,'OP Units'!$A:$A,$D179)</f>
        <v>24</v>
      </c>
      <c r="AX179" s="11">
        <f>SUMIFS('OP Units'!F:F,'OP Units'!$A:$A,$D179)</f>
        <v>49</v>
      </c>
      <c r="AY179" s="11">
        <f>SUMIFS('OP Units'!G:G,'OP Units'!$A:$A,$D179)</f>
        <v>33</v>
      </c>
      <c r="AZ179" s="11">
        <f>SUMIFS('OP Units'!H:H,'OP Units'!$A:$A,$D179)</f>
        <v>44</v>
      </c>
      <c r="BA179" s="11">
        <f>SUMIFS('OP Units'!I:I,'OP Units'!$A:$A,$D179)</f>
        <v>44</v>
      </c>
      <c r="BB179" s="11">
        <f>SUMIFS('OP Units'!J:J,'OP Units'!$A:$A,$D179)</f>
        <v>57</v>
      </c>
      <c r="BC179" s="11">
        <f>SUMIFS('OP Units'!K:K,'OP Units'!$A:$A,$D179)</f>
        <v>44</v>
      </c>
      <c r="BD179" s="11">
        <f>SUMIFS('OP Units'!L:L,'OP Units'!$A:$A,$D179)</f>
        <v>30</v>
      </c>
      <c r="BE179" s="11">
        <f>SUMIFS('OP Units'!M:M,'OP Units'!$A:$A,$D179)</f>
        <v>44</v>
      </c>
      <c r="BF179" s="11">
        <f>SUMIFS('OP Units'!N:N,'OP Units'!$A:$A,$D179)</f>
        <v>36</v>
      </c>
      <c r="BG179" s="11">
        <f>SUMIFS('OP Units'!O:O,'OP Units'!$A:$A,$D179)</f>
        <v>70</v>
      </c>
      <c r="BH179" s="11">
        <f>SUMIFS('OP Units'!P:P,'OP Units'!$A:$A,$D179)</f>
        <v>39</v>
      </c>
      <c r="BI179" s="1"/>
      <c r="BJ179" s="12">
        <f>IFERROR((SUMIFS('OP Units'!E:E,'OP Units'!$A:$A,$D179)-SUMIFS('Forecast Data'!$H:$H,'Forecast Data'!$C:$C,BJ$6,'Forecast Data'!$B:$B,$D179))/SUMIFS('Forecast Data'!$H:$H,'Forecast Data'!$C:$C,BJ$6,'Forecast Data'!$B:$B,$D179),"")</f>
        <v>-0.51020408163265307</v>
      </c>
      <c r="BK179" s="12">
        <f>IFERROR((SUMIFS('OP Units'!F:F,'OP Units'!$A:$A,$D179)-SUMIFS('Forecast Data'!$H:$H,'Forecast Data'!$C:$C,BK$6,'Forecast Data'!$B:$B,$D179))/SUMIFS('Forecast Data'!$H:$H,'Forecast Data'!$C:$C,BK$6,'Forecast Data'!$B:$B,$D179),"")</f>
        <v>-0.54629629629629628</v>
      </c>
      <c r="BL179" s="12">
        <f>IFERROR((SUMIFS('OP Units'!G:G,'OP Units'!$A:$A,$D179)-SUMIFS('Forecast Data'!$H:$H,'Forecast Data'!$C:$C,BL$6,'Forecast Data'!$B:$B,$D179))/SUMIFS('Forecast Data'!$H:$H,'Forecast Data'!$C:$C,BL$6,'Forecast Data'!$B:$B,$D179),"")</f>
        <v>-0.5074626865671642</v>
      </c>
      <c r="BM179" s="12">
        <f>IFERROR((SUMIFS('OP Units'!H:H,'OP Units'!$A:$A,$D179)-SUMIFS('Forecast Data'!$H:$H,'Forecast Data'!$C:$C,BM$6,'Forecast Data'!$B:$B,$D179))/SUMIFS('Forecast Data'!$H:$H,'Forecast Data'!$C:$C,BM$6,'Forecast Data'!$B:$B,$D179),"")</f>
        <v>-0.15384615384615385</v>
      </c>
      <c r="BN179" s="12">
        <f>IFERROR((SUMIFS('OP Units'!I:I,'OP Units'!$A:$A,$D179)-SUMIFS('Forecast Data'!$H:$H,'Forecast Data'!$C:$C,BN$6,'Forecast Data'!$B:$B,$D179))/SUMIFS('Forecast Data'!$H:$H,'Forecast Data'!$C:$C,BN$6,'Forecast Data'!$B:$B,$D179),"")</f>
        <v>-0.37142857142857144</v>
      </c>
      <c r="BO179" s="12">
        <f>IFERROR((SUMIFS('OP Units'!J:J,'OP Units'!$A:$A,$D179)-SUMIFS('Forecast Data'!$H:$H,'Forecast Data'!$C:$C,BO$6,'Forecast Data'!$B:$B,$D179))/SUMIFS('Forecast Data'!$H:$H,'Forecast Data'!$C:$C,BO$6,'Forecast Data'!$B:$B,$D179),"")</f>
        <v>-0.47706422018348627</v>
      </c>
      <c r="BP179" s="12">
        <f>IFERROR((SUMIFS('OP Units'!K:K,'OP Units'!$A:$A,$D179)-SUMIFS('Forecast Data'!$H:$H,'Forecast Data'!$C:$C,BP$6,'Forecast Data'!$B:$B,$D179))/SUMIFS('Forecast Data'!$H:$H,'Forecast Data'!$C:$C,BP$6,'Forecast Data'!$B:$B,$D179),"")</f>
        <v>-0.69655172413793098</v>
      </c>
      <c r="BQ179" s="12">
        <f>IFERROR((SUMIFS('OP Units'!L:L,'OP Units'!$A:$A,$D179)-SUMIFS('Forecast Data'!$H:$H,'Forecast Data'!$C:$C,BQ$6,'Forecast Data'!$B:$B,$D179))/SUMIFS('Forecast Data'!$H:$H,'Forecast Data'!$C:$C,BQ$6,'Forecast Data'!$B:$B,$D179),"")</f>
        <v>-0.77272727272727271</v>
      </c>
      <c r="BR179" s="12">
        <f>IFERROR((SUMIFS('OP Units'!M:M,'OP Units'!$A:$A,$D179)-SUMIFS('Forecast Data'!$H:$H,'Forecast Data'!$C:$C,BR$6,'Forecast Data'!$B:$B,$D179))/SUMIFS('Forecast Data'!$H:$H,'Forecast Data'!$C:$C,BR$6,'Forecast Data'!$B:$B,$D179),"")</f>
        <v>-0.63934426229508201</v>
      </c>
      <c r="BS179" s="12">
        <f>IFERROR((SUMIFS('OP Units'!N:N,'OP Units'!$A:$A,$D179)-SUMIFS('Forecast Data'!$H:$H,'Forecast Data'!$C:$C,BS$6,'Forecast Data'!$B:$B,$D179))/SUMIFS('Forecast Data'!$H:$H,'Forecast Data'!$C:$C,BS$6,'Forecast Data'!$B:$B,$D179),"")</f>
        <v>-0.68421052631578949</v>
      </c>
      <c r="BT179" s="12">
        <f>IFERROR((SUMIFS('OP Units'!O:O,'OP Units'!$A:$A,$D179)-SUMIFS('Forecast Data'!$H:$H,'Forecast Data'!$C:$C,BT$6,'Forecast Data'!$B:$B,$D179))/SUMIFS('Forecast Data'!$H:$H,'Forecast Data'!$C:$C,BT$6,'Forecast Data'!$B:$B,$D179),"")</f>
        <v>-5.4054054054054057E-2</v>
      </c>
      <c r="BU179" s="12">
        <f>IFERROR((SUMIFS('OP Units'!P:P,'OP Units'!$A:$A,$D179)-SUMIFS('Forecast Data'!$H:$H,'Forecast Data'!$C:$C,BU$6,'Forecast Data'!$B:$B,$D179))/SUMIFS('Forecast Data'!$H:$H,'Forecast Data'!$C:$C,BU$6,'Forecast Data'!$B:$B,$D179),"")</f>
        <v>-0.47297297297297297</v>
      </c>
      <c r="BV179" s="12"/>
      <c r="BW179" s="11">
        <f>(SUMIFS('Forecast Data'!H:H,'Forecast Data'!B:B,D179,'Forecast Data'!C:C,BK$6)+SUMIFS('Forecast Data'!H:H,'Forecast Data'!B:B,D179,'Forecast Data'!C:C,BL$6)+SUMIFS('Forecast Data'!H:H,'Forecast Data'!B:B,D179,'Forecast Data'!C:C,BM$6)+SUMIFS('Forecast Data'!H:H,'Forecast Data'!B:B,D179,'Forecast Data'!C:C,BN$6)+SUMIFS('Forecast Data'!H:H,'Forecast Data'!B:B,D179,'Forecast Data'!C:C,BO$6)+SUMIFS('Forecast Data'!H:H,'Forecast Data'!B:B,D179,'Forecast Data'!C:C,BP$6)+SUMIFS('Forecast Data'!H:H,'Forecast Data'!B:B,D179,'Forecast Data'!C:C,BQ$6)+SUMIFS('Forecast Data'!H:H,'Forecast Data'!B:B,D179,'Forecast Data'!C:C,BJ$6))/8</f>
        <v>91.5</v>
      </c>
      <c r="BX179" s="12">
        <f>IFERROR((SUM(W179:AD179)-(SUMIFS('Forecast Data'!H:H,'Forecast Data'!B:B,B179,'Forecast Data'!C:C,BJ$6)+SUMIFS('Forecast Data'!H:H,'Forecast Data'!B:B,B179,'Forecast Data'!C:C,BK$6)+SUMIFS('Forecast Data'!H:H,'Forecast Data'!B:B,B179,'Forecast Data'!C:C,BL$6)+SUMIFS('Forecast Data'!H:H,'Forecast Data'!B:B,B179,'Forecast Data'!C:C,BM$6)+SUMIFS('Forecast Data'!H:H,'Forecast Data'!B:B,B179,'Forecast Data'!C:C,BN$6)+SUMIFS('Forecast Data'!H:H,'Forecast Data'!B:B,B179,'Forecast Data'!C:C,BO$6)+SUMIFS('Forecast Data'!H:H,'Forecast Data'!B:B,B179,'Forecast Data'!C:C,BP$6)+SUMIFS('Forecast Data'!H:H,'Forecast Data'!B:B,B179,'Forecast Data'!C:C,BQ$6)))/(SUMIFS('Forecast Data'!H:H,'Forecast Data'!B:B,B179,'Forecast Data'!C:C,BJ$6)+SUMIFS('Forecast Data'!H:H,'Forecast Data'!B:B,B179,'Forecast Data'!C:C,BK$6)+SUMIFS('Forecast Data'!H:H,'Forecast Data'!B:B,B179,'Forecast Data'!C:C,BL$6)+SUMIFS('Forecast Data'!H:H,'Forecast Data'!B:B,B179,'Forecast Data'!C:C,BM$6)+SUMIFS('Forecast Data'!H:H,'Forecast Data'!B:B,B179,'Forecast Data'!C:C,BN$6)+SUMIFS('Forecast Data'!H:H,'Forecast Data'!B:B,B179,'Forecast Data'!C:C,BO$6)+SUMIFS('Forecast Data'!H:H,'Forecast Data'!B:B,B179,'Forecast Data'!C:C,BP$6)+SUMIFS('Forecast Data'!H:H,'Forecast Data'!B:B,B179,'Forecast Data'!C:C,BQ$6)),"")</f>
        <v>-0.38251366120218577</v>
      </c>
      <c r="BY179" s="12">
        <f t="shared" si="18"/>
        <v>-2.9217337368461413E-5</v>
      </c>
      <c r="BZ179" s="16">
        <f t="shared" si="19"/>
        <v>-2.8780465857258628E-5</v>
      </c>
      <c r="CA179" s="13">
        <f t="shared" si="20"/>
        <v>-4.3687151120278445E-5</v>
      </c>
      <c r="CB179" s="12">
        <f t="shared" si="21"/>
        <v>4.3687151120278445E-7</v>
      </c>
      <c r="CC179" s="12"/>
      <c r="CD179" s="11">
        <f>(SUMIFS('Forecast Data'!H:H,'Forecast Data'!B:B,D179,'Forecast Data'!C:C,BK$6)+SUMIFS('Forecast Data'!H:H,'Forecast Data'!B:B,D179,'Forecast Data'!C:C,BL$6)+SUMIFS('Forecast Data'!H:H,'Forecast Data'!B:B,D179,'Forecast Data'!C:C,BM$6)+SUMIFS('Forecast Data'!H:H,'Forecast Data'!B:B,D179,'Forecast Data'!C:C,BJ$6))/4</f>
        <v>69</v>
      </c>
      <c r="CE179" s="12">
        <f>IFERROR((SUM(W179:Z179)-(SUMIFS('Forecast Data'!H:H,'Forecast Data'!B:B,D179,'Forecast Data'!C:C,BJ$6)+SUMIFS('Forecast Data'!H:H,'Forecast Data'!B:B,D179,'Forecast Data'!C:C,BK$6)+SUMIFS('Forecast Data'!H:H,'Forecast Data'!B:B,D179,'Forecast Data'!C:C,BL$6)+SUMIFS('Forecast Data'!H:H,'Forecast Data'!B:B,D179,'Forecast Data'!C:C,BM$6)))/(SUMIFS('Forecast Data'!H:H,'Forecast Data'!B:B,D179,'Forecast Data'!C:C,BJ$6)+SUMIFS('Forecast Data'!H:H,'Forecast Data'!B:B,D179,'Forecast Data'!C:C,BK$6)+SUMIFS('Forecast Data'!H:H,'Forecast Data'!B:B,D179,'Forecast Data'!C:C,BL$6)+SUMIFS('Forecast Data'!H:H,'Forecast Data'!B:B,D179,'Forecast Data'!C:C,BM$6)),"")</f>
        <v>-0.15942028985507245</v>
      </c>
      <c r="CF179" s="12">
        <f t="shared" si="22"/>
        <v>-2.9217337368461413E-5</v>
      </c>
      <c r="CG179" s="12">
        <f t="shared" si="23"/>
        <v>-9.2222436401943224E-6</v>
      </c>
      <c r="CH179" s="13">
        <f t="shared" si="24"/>
        <v>-1.9995093728267092E-3</v>
      </c>
      <c r="CI179" s="13"/>
    </row>
    <row r="180" spans="1:87" ht="13.2">
      <c r="A180" s="1"/>
      <c r="B180" t="str">
        <f t="shared" si="51"/>
        <v>Auto Magic</v>
      </c>
      <c r="D180" t="s">
        <v>213</v>
      </c>
      <c r="E180" s="11">
        <f>SUMIFS('Fin Data'!F:F,'Fin Data'!A:A,D180)</f>
        <v>167</v>
      </c>
      <c r="F180" s="11">
        <f>SUMIFS('Fin Data with 6 week hist'!I:I,'Fin Data with 6 week hist'!$A:$A,$D180)</f>
        <v>0</v>
      </c>
      <c r="G180" s="11">
        <f>SUMIFS('Fin Data with 6 week hist'!J:J,'Fin Data with 6 week hist'!$A:$A,$D180)</f>
        <v>0</v>
      </c>
      <c r="H180" s="11">
        <f>SUMIFS('Fin Data with 6 week hist'!K:K,'Fin Data with 6 week hist'!$A:$A,$D180)+SUMIFS('Unit Cancellations'!D:D,'Unit Cancellations'!$B:$B,$D180)</f>
        <v>0</v>
      </c>
      <c r="I180" s="11">
        <f>SUMIFS('Fin Data with 6 week hist'!L:L,'Fin Data with 6 week hist'!$A:$A,$D180)+SUMIFS('Unit Cancellations'!E:E,'Unit Cancellations'!$B:$B,$D180)</f>
        <v>0</v>
      </c>
      <c r="J180" s="11">
        <f>SUMIFS('Fin Data with 6 week hist'!M:M,'Fin Data with 6 week hist'!$A:$A,$D180)+SUMIFS('Unit Cancellations'!F:F,'Unit Cancellations'!$B:$B,$D180)</f>
        <v>0</v>
      </c>
      <c r="K180" s="11">
        <f>SUMIFS('Fin Data with 6 week hist'!N:N,'Fin Data with 6 week hist'!$A:$A,$D180)+SUMIFS('Unit Cancellations'!G:G,'Unit Cancellations'!$B:$B,$D180)</f>
        <v>0</v>
      </c>
      <c r="L180" s="11">
        <f>SUMIFS('Fin Data'!AN:AN,'Fin Data'!A:A,D180)</f>
        <v>0</v>
      </c>
      <c r="M180" s="12">
        <f>IFERROR(SUMIFS('Fin Data'!AO:AO,'Fin Data'!A:A,D180),"")</f>
        <v>-1</v>
      </c>
      <c r="N180" s="1"/>
      <c r="O180" s="11">
        <f t="shared" si="12"/>
        <v>0</v>
      </c>
      <c r="P180" s="12">
        <f t="shared" si="13"/>
        <v>-1</v>
      </c>
      <c r="Q180" s="1"/>
      <c r="R180" s="11">
        <f t="shared" si="14"/>
        <v>0</v>
      </c>
      <c r="S180" s="12">
        <f t="shared" si="15"/>
        <v>-1</v>
      </c>
      <c r="T180" s="11">
        <f t="shared" si="16"/>
        <v>0</v>
      </c>
      <c r="U180" s="1" t="e">
        <f t="shared" si="52"/>
        <v>#REF!</v>
      </c>
      <c r="V180" s="1"/>
      <c r="W180" s="11">
        <f>SUMIFS('Forecast Data'!$D:$D,'Forecast Data'!$C:$C,W$6,'Forecast Data'!$B:$B,$D180)</f>
        <v>0</v>
      </c>
      <c r="X180" s="11">
        <f>SUMIFS('Forecast Data'!$D:$D,'Forecast Data'!$C:$C,X$6,'Forecast Data'!$B:$B,$D180)</f>
        <v>0</v>
      </c>
      <c r="Y180" s="11">
        <f>SUMIFS('Forecast Data'!$D:$D,'Forecast Data'!$C:$C,Y$6,'Forecast Data'!$B:$B,$D180)</f>
        <v>0</v>
      </c>
      <c r="Z180" s="11">
        <f>SUMIFS('Forecast Data'!$D:$D,'Forecast Data'!$C:$C,Z$6,'Forecast Data'!$B:$B,$D180)</f>
        <v>0</v>
      </c>
      <c r="AA180" s="11">
        <f>SUMIFS('Forecast Data'!$D:$D,'Forecast Data'!$C:$C,AA$6,'Forecast Data'!$B:$B,$D180)</f>
        <v>0</v>
      </c>
      <c r="AB180" s="11">
        <f>SUMIFS('Forecast Data'!$D:$D,'Forecast Data'!$C:$C,AB$6,'Forecast Data'!$B:$B,$D180)</f>
        <v>0</v>
      </c>
      <c r="AC180" s="11">
        <f>SUMIFS('Forecast Data'!$D:$D,'Forecast Data'!$C:$C,AC$6,'Forecast Data'!$B:$B,$D180)</f>
        <v>0</v>
      </c>
      <c r="AD180" s="11">
        <f>SUMIFS('Forecast Data'!$D:$D,'Forecast Data'!$C:$C,AD$6,'Forecast Data'!$B:$B,$D180)</f>
        <v>0</v>
      </c>
      <c r="AE180" s="11">
        <f>SUMIFS('Forecast Data'!$D:$D,'Forecast Data'!$C:$C,AE$6,'Forecast Data'!$B:$B,$D180)</f>
        <v>0</v>
      </c>
      <c r="AF180" s="11">
        <f>SUMIFS('Forecast Data'!$D:$D,'Forecast Data'!$C:$C,AF$6,'Forecast Data'!$B:$B,$D180)</f>
        <v>0</v>
      </c>
      <c r="AG180" s="11">
        <f>SUMIFS('Forecast Data'!$D:$D,'Forecast Data'!$C:$C,AG$6,'Forecast Data'!$B:$B,$D180)</f>
        <v>0</v>
      </c>
      <c r="AH180" s="11">
        <f>SUMIFS('Forecast Data'!$D:$D,'Forecast Data'!$C:$C,AH$6,'Forecast Data'!$B:$B,$D180)</f>
        <v>0</v>
      </c>
      <c r="AI180" s="1"/>
      <c r="AJ180" s="12">
        <f>IF(SUMIFS('Forecast Data'!$E:$E,'Forecast Data'!$C:$C,AJ$6,'Forecast Data'!$B:$B,$D180)=0,"",SUMIFS('Forecast Data'!$E:$E,'Forecast Data'!$C:$C,AJ$6,'Forecast Data'!$B:$B,$D180))</f>
        <v>-1</v>
      </c>
      <c r="AK180" s="12">
        <f>IF(SUMIFS('Forecast Data'!$E:$E,'Forecast Data'!$C:$C,AK$6,'Forecast Data'!$B:$B,$D180)=0,"",SUMIFS('Forecast Data'!$E:$E,'Forecast Data'!$C:$C,AK$6,'Forecast Data'!$B:$B,$D180))</f>
        <v>-1</v>
      </c>
      <c r="AL180" s="12">
        <f>IF(SUMIFS('Forecast Data'!$E:$E,'Forecast Data'!$C:$C,AL$6,'Forecast Data'!$B:$B,$D180)=0,"",SUMIFS('Forecast Data'!$E:$E,'Forecast Data'!$C:$C,AL$6,'Forecast Data'!$B:$B,$D180))</f>
        <v>-1</v>
      </c>
      <c r="AM180" s="12">
        <f>IF(SUMIFS('Forecast Data'!$E:$E,'Forecast Data'!$C:$C,AM$6,'Forecast Data'!$B:$B,$D180)=0,"",SUMIFS('Forecast Data'!$E:$E,'Forecast Data'!$C:$C,AM$6,'Forecast Data'!$B:$B,$D180))</f>
        <v>-1</v>
      </c>
      <c r="AN180" s="12">
        <f>IF(SUMIFS('Forecast Data'!$E:$E,'Forecast Data'!$C:$C,AN$6,'Forecast Data'!$B:$B,$D180)=0,"",SUMIFS('Forecast Data'!$E:$E,'Forecast Data'!$C:$C,AN$6,'Forecast Data'!$B:$B,$D180))</f>
        <v>-1</v>
      </c>
      <c r="AO180" s="12">
        <f>IF(SUMIFS('Forecast Data'!$E:$E,'Forecast Data'!$C:$C,AO$6,'Forecast Data'!$B:$B,$D180)=0,"",SUMIFS('Forecast Data'!$E:$E,'Forecast Data'!$C:$C,AO$6,'Forecast Data'!$B:$B,$D180))</f>
        <v>-1</v>
      </c>
      <c r="AP180" s="12">
        <f>IF(SUMIFS('Forecast Data'!$E:$E,'Forecast Data'!$C:$C,AP$6,'Forecast Data'!$B:$B,$D180)=0,"",SUMIFS('Forecast Data'!$E:$E,'Forecast Data'!$C:$C,AP$6,'Forecast Data'!$B:$B,$D180))</f>
        <v>-1</v>
      </c>
      <c r="AQ180" s="12">
        <f>IF(SUMIFS('Forecast Data'!$E:$E,'Forecast Data'!$C:$C,AQ$6,'Forecast Data'!$B:$B,$D180)=0,"",SUMIFS('Forecast Data'!$E:$E,'Forecast Data'!$C:$C,AQ$6,'Forecast Data'!$B:$B,$D180))</f>
        <v>-1</v>
      </c>
      <c r="AR180" s="12">
        <f>IF(SUMIFS('Forecast Data'!$E:$E,'Forecast Data'!$C:$C,AR$6,'Forecast Data'!$B:$B,$D180)=0,"",SUMIFS('Forecast Data'!$E:$E,'Forecast Data'!$C:$C,AR$6,'Forecast Data'!$B:$B,$D180))</f>
        <v>-1</v>
      </c>
      <c r="AS180" s="12">
        <f>IF(SUMIFS('Forecast Data'!$E:$E,'Forecast Data'!$C:$C,AS$6,'Forecast Data'!$B:$B,$D180)=0,"",SUMIFS('Forecast Data'!$E:$E,'Forecast Data'!$C:$C,AS$6,'Forecast Data'!$B:$B,$D180))</f>
        <v>-1</v>
      </c>
      <c r="AT180" s="12">
        <f>IF(SUMIFS('Forecast Data'!$E:$E,'Forecast Data'!$C:$C,AT$6,'Forecast Data'!$B:$B,$D180)=0,"",SUMIFS('Forecast Data'!$E:$E,'Forecast Data'!$C:$C,AT$6,'Forecast Data'!$B:$B,$D180))</f>
        <v>-1</v>
      </c>
      <c r="AU180" s="12">
        <f>IF(SUMIFS('Forecast Data'!$E:$E,'Forecast Data'!$C:$C,AU$6,'Forecast Data'!$B:$B,$D180)=0,"",SUMIFS('Forecast Data'!$E:$E,'Forecast Data'!$C:$C,AU$6,'Forecast Data'!$B:$B,$D180))</f>
        <v>-1</v>
      </c>
      <c r="AV180" s="1"/>
      <c r="AW180" s="11">
        <f>SUMIFS('OP Units'!E:E,'OP Units'!$A:$A,$D180)</f>
        <v>0</v>
      </c>
      <c r="AX180" s="11">
        <f>SUMIFS('OP Units'!F:F,'OP Units'!$A:$A,$D180)</f>
        <v>0</v>
      </c>
      <c r="AY180" s="11">
        <f>SUMIFS('OP Units'!G:G,'OP Units'!$A:$A,$D180)</f>
        <v>0</v>
      </c>
      <c r="AZ180" s="11">
        <f>SUMIFS('OP Units'!H:H,'OP Units'!$A:$A,$D180)</f>
        <v>0</v>
      </c>
      <c r="BA180" s="11">
        <f>SUMIFS('OP Units'!I:I,'OP Units'!$A:$A,$D180)</f>
        <v>0</v>
      </c>
      <c r="BB180" s="11">
        <f>SUMIFS('OP Units'!J:J,'OP Units'!$A:$A,$D180)</f>
        <v>0</v>
      </c>
      <c r="BC180" s="11">
        <f>SUMIFS('OP Units'!K:K,'OP Units'!$A:$A,$D180)</f>
        <v>0</v>
      </c>
      <c r="BD180" s="11">
        <f>SUMIFS('OP Units'!L:L,'OP Units'!$A:$A,$D180)</f>
        <v>0</v>
      </c>
      <c r="BE180" s="11">
        <f>SUMIFS('OP Units'!M:M,'OP Units'!$A:$A,$D180)</f>
        <v>0</v>
      </c>
      <c r="BF180" s="11">
        <f>SUMIFS('OP Units'!N:N,'OP Units'!$A:$A,$D180)</f>
        <v>0</v>
      </c>
      <c r="BG180" s="11">
        <f>SUMIFS('OP Units'!O:O,'OP Units'!$A:$A,$D180)</f>
        <v>0</v>
      </c>
      <c r="BH180" s="11">
        <f>SUMIFS('OP Units'!P:P,'OP Units'!$A:$A,$D180)</f>
        <v>0</v>
      </c>
      <c r="BI180" s="1"/>
      <c r="BJ180" s="12">
        <f>IFERROR((SUMIFS('OP Units'!E:E,'OP Units'!$A:$A,$D180)-SUMIFS('Forecast Data'!$H:$H,'Forecast Data'!$C:$C,BJ$6,'Forecast Data'!$B:$B,$D180))/SUMIFS('Forecast Data'!$H:$H,'Forecast Data'!$C:$C,BJ$6,'Forecast Data'!$B:$B,$D180),"")</f>
        <v>-1</v>
      </c>
      <c r="BK180" s="12">
        <f>IFERROR((SUMIFS('OP Units'!F:F,'OP Units'!$A:$A,$D180)-SUMIFS('Forecast Data'!$H:$H,'Forecast Data'!$C:$C,BK$6,'Forecast Data'!$B:$B,$D180))/SUMIFS('Forecast Data'!$H:$H,'Forecast Data'!$C:$C,BK$6,'Forecast Data'!$B:$B,$D180),"")</f>
        <v>-1</v>
      </c>
      <c r="BL180" s="12">
        <f>IFERROR((SUMIFS('OP Units'!G:G,'OP Units'!$A:$A,$D180)-SUMIFS('Forecast Data'!$H:$H,'Forecast Data'!$C:$C,BL$6,'Forecast Data'!$B:$B,$D180))/SUMIFS('Forecast Data'!$H:$H,'Forecast Data'!$C:$C,BL$6,'Forecast Data'!$B:$B,$D180),"")</f>
        <v>-1</v>
      </c>
      <c r="BM180" s="12">
        <f>IFERROR((SUMIFS('OP Units'!H:H,'OP Units'!$A:$A,$D180)-SUMIFS('Forecast Data'!$H:$H,'Forecast Data'!$C:$C,BM$6,'Forecast Data'!$B:$B,$D180))/SUMIFS('Forecast Data'!$H:$H,'Forecast Data'!$C:$C,BM$6,'Forecast Data'!$B:$B,$D180),"")</f>
        <v>-1</v>
      </c>
      <c r="BN180" s="12">
        <f>IFERROR((SUMIFS('OP Units'!I:I,'OP Units'!$A:$A,$D180)-SUMIFS('Forecast Data'!$H:$H,'Forecast Data'!$C:$C,BN$6,'Forecast Data'!$B:$B,$D180))/SUMIFS('Forecast Data'!$H:$H,'Forecast Data'!$C:$C,BN$6,'Forecast Data'!$B:$B,$D180),"")</f>
        <v>-1</v>
      </c>
      <c r="BO180" s="12">
        <f>IFERROR((SUMIFS('OP Units'!J:J,'OP Units'!$A:$A,$D180)-SUMIFS('Forecast Data'!$H:$H,'Forecast Data'!$C:$C,BO$6,'Forecast Data'!$B:$B,$D180))/SUMIFS('Forecast Data'!$H:$H,'Forecast Data'!$C:$C,BO$6,'Forecast Data'!$B:$B,$D180),"")</f>
        <v>-1</v>
      </c>
      <c r="BP180" s="12">
        <f>IFERROR((SUMIFS('OP Units'!K:K,'OP Units'!$A:$A,$D180)-SUMIFS('Forecast Data'!$H:$H,'Forecast Data'!$C:$C,BP$6,'Forecast Data'!$B:$B,$D180))/SUMIFS('Forecast Data'!$H:$H,'Forecast Data'!$C:$C,BP$6,'Forecast Data'!$B:$B,$D180),"")</f>
        <v>-1</v>
      </c>
      <c r="BQ180" s="12">
        <f>IFERROR((SUMIFS('OP Units'!L:L,'OP Units'!$A:$A,$D180)-SUMIFS('Forecast Data'!$H:$H,'Forecast Data'!$C:$C,BQ$6,'Forecast Data'!$B:$B,$D180))/SUMIFS('Forecast Data'!$H:$H,'Forecast Data'!$C:$C,BQ$6,'Forecast Data'!$B:$B,$D180),"")</f>
        <v>-1</v>
      </c>
      <c r="BR180" s="12">
        <f>IFERROR((SUMIFS('OP Units'!M:M,'OP Units'!$A:$A,$D180)-SUMIFS('Forecast Data'!$H:$H,'Forecast Data'!$C:$C,BR$6,'Forecast Data'!$B:$B,$D180))/SUMIFS('Forecast Data'!$H:$H,'Forecast Data'!$C:$C,BR$6,'Forecast Data'!$B:$B,$D180),"")</f>
        <v>-1</v>
      </c>
      <c r="BS180" s="12">
        <f>IFERROR((SUMIFS('OP Units'!N:N,'OP Units'!$A:$A,$D180)-SUMIFS('Forecast Data'!$H:$H,'Forecast Data'!$C:$C,BS$6,'Forecast Data'!$B:$B,$D180))/SUMIFS('Forecast Data'!$H:$H,'Forecast Data'!$C:$C,BS$6,'Forecast Data'!$B:$B,$D180),"")</f>
        <v>-1</v>
      </c>
      <c r="BT180" s="12">
        <f>IFERROR((SUMIFS('OP Units'!O:O,'OP Units'!$A:$A,$D180)-SUMIFS('Forecast Data'!$H:$H,'Forecast Data'!$C:$C,BT$6,'Forecast Data'!$B:$B,$D180))/SUMIFS('Forecast Data'!$H:$H,'Forecast Data'!$C:$C,BT$6,'Forecast Data'!$B:$B,$D180),"")</f>
        <v>-1</v>
      </c>
      <c r="BU180" s="12">
        <f>IFERROR((SUMIFS('OP Units'!P:P,'OP Units'!$A:$A,$D180)-SUMIFS('Forecast Data'!$H:$H,'Forecast Data'!$C:$C,BU$6,'Forecast Data'!$B:$B,$D180))/SUMIFS('Forecast Data'!$H:$H,'Forecast Data'!$C:$C,BU$6,'Forecast Data'!$B:$B,$D180),"")</f>
        <v>-1</v>
      </c>
      <c r="BV180" s="12"/>
      <c r="BW180" s="11">
        <f>(SUMIFS('Forecast Data'!H:H,'Forecast Data'!B:B,D180,'Forecast Data'!C:C,BK$6)+SUMIFS('Forecast Data'!H:H,'Forecast Data'!B:B,D180,'Forecast Data'!C:C,BL$6)+SUMIFS('Forecast Data'!H:H,'Forecast Data'!B:B,D180,'Forecast Data'!C:C,BM$6)+SUMIFS('Forecast Data'!H:H,'Forecast Data'!B:B,D180,'Forecast Data'!C:C,BN$6)+SUMIFS('Forecast Data'!H:H,'Forecast Data'!B:B,D180,'Forecast Data'!C:C,BO$6)+SUMIFS('Forecast Data'!H:H,'Forecast Data'!B:B,D180,'Forecast Data'!C:C,BP$6)+SUMIFS('Forecast Data'!H:H,'Forecast Data'!B:B,D180,'Forecast Data'!C:C,BQ$6)+SUMIFS('Forecast Data'!H:H,'Forecast Data'!B:B,D180,'Forecast Data'!C:C,BJ$6))/8</f>
        <v>85.25</v>
      </c>
      <c r="BX180" s="12">
        <f>IFERROR((SUM(W180:AD180)-(SUMIFS('Forecast Data'!H:H,'Forecast Data'!B:B,B180,'Forecast Data'!C:C,BJ$6)+SUMIFS('Forecast Data'!H:H,'Forecast Data'!B:B,B180,'Forecast Data'!C:C,BK$6)+SUMIFS('Forecast Data'!H:H,'Forecast Data'!B:B,B180,'Forecast Data'!C:C,BL$6)+SUMIFS('Forecast Data'!H:H,'Forecast Data'!B:B,B180,'Forecast Data'!C:C,BM$6)+SUMIFS('Forecast Data'!H:H,'Forecast Data'!B:B,B180,'Forecast Data'!C:C,BN$6)+SUMIFS('Forecast Data'!H:H,'Forecast Data'!B:B,B180,'Forecast Data'!C:C,BO$6)+SUMIFS('Forecast Data'!H:H,'Forecast Data'!B:B,B180,'Forecast Data'!C:C,BP$6)+SUMIFS('Forecast Data'!H:H,'Forecast Data'!B:B,B180,'Forecast Data'!C:C,BQ$6)))/(SUMIFS('Forecast Data'!H:H,'Forecast Data'!B:B,B180,'Forecast Data'!C:C,BJ$6)+SUMIFS('Forecast Data'!H:H,'Forecast Data'!B:B,B180,'Forecast Data'!C:C,BK$6)+SUMIFS('Forecast Data'!H:H,'Forecast Data'!B:B,B180,'Forecast Data'!C:C,BL$6)+SUMIFS('Forecast Data'!H:H,'Forecast Data'!B:B,B180,'Forecast Data'!C:C,BM$6)+SUMIFS('Forecast Data'!H:H,'Forecast Data'!B:B,B180,'Forecast Data'!C:C,BN$6)+SUMIFS('Forecast Data'!H:H,'Forecast Data'!B:B,B180,'Forecast Data'!C:C,BO$6)+SUMIFS('Forecast Data'!H:H,'Forecast Data'!B:B,B180,'Forecast Data'!C:C,BP$6)+SUMIFS('Forecast Data'!H:H,'Forecast Data'!B:B,B180,'Forecast Data'!C:C,BQ$6)),"")</f>
        <v>-1</v>
      </c>
      <c r="BY180" s="12">
        <f t="shared" si="18"/>
        <v>-1.4280864411316259E-4</v>
      </c>
      <c r="BZ180" s="16">
        <f t="shared" si="19"/>
        <v>-7.0100991838037099E-5</v>
      </c>
      <c r="CA180" s="13">
        <f t="shared" si="20"/>
        <v>-7.2707652275125489E-3</v>
      </c>
      <c r="CB180" s="12">
        <f t="shared" si="21"/>
        <v>7.2707652275125494E-5</v>
      </c>
      <c r="CC180" s="12"/>
      <c r="CD180" s="11">
        <f>(SUMIFS('Forecast Data'!H:H,'Forecast Data'!B:B,D180,'Forecast Data'!C:C,BK$6)+SUMIFS('Forecast Data'!H:H,'Forecast Data'!B:B,D180,'Forecast Data'!C:C,BL$6)+SUMIFS('Forecast Data'!H:H,'Forecast Data'!B:B,D180,'Forecast Data'!C:C,BM$6)+SUMIFS('Forecast Data'!H:H,'Forecast Data'!B:B,D180,'Forecast Data'!C:C,BJ$6))/4</f>
        <v>138.5</v>
      </c>
      <c r="CE180" s="12">
        <f>IFERROR((SUM(W180:Z180)-(SUMIFS('Forecast Data'!H:H,'Forecast Data'!B:B,D180,'Forecast Data'!C:C,BJ$6)+SUMIFS('Forecast Data'!H:H,'Forecast Data'!B:B,D180,'Forecast Data'!C:C,BK$6)+SUMIFS('Forecast Data'!H:H,'Forecast Data'!B:B,D180,'Forecast Data'!C:C,BL$6)+SUMIFS('Forecast Data'!H:H,'Forecast Data'!B:B,D180,'Forecast Data'!C:C,BM$6)))/(SUMIFS('Forecast Data'!H:H,'Forecast Data'!B:B,D180,'Forecast Data'!C:C,BJ$6)+SUMIFS('Forecast Data'!H:H,'Forecast Data'!B:B,D180,'Forecast Data'!C:C,BK$6)+SUMIFS('Forecast Data'!H:H,'Forecast Data'!B:B,D180,'Forecast Data'!C:C,BL$6)+SUMIFS('Forecast Data'!H:H,'Forecast Data'!B:B,D180,'Forecast Data'!C:C,BM$6)),"")</f>
        <v>-1</v>
      </c>
      <c r="CF180" s="12">
        <f t="shared" si="22"/>
        <v>-1.4280864411316259E-4</v>
      </c>
      <c r="CG180" s="12">
        <f t="shared" si="23"/>
        <v>-1.1611643128790124E-4</v>
      </c>
      <c r="CH180" s="13">
        <f t="shared" si="24"/>
        <v>-2.6692212825261356E-3</v>
      </c>
      <c r="CI180" s="13"/>
    </row>
    <row r="181" spans="1:87" ht="13.2">
      <c r="A181" s="1"/>
      <c r="B181" t="str">
        <f t="shared" si="51"/>
        <v>See Kai Run</v>
      </c>
      <c r="D181" t="s">
        <v>214</v>
      </c>
      <c r="E181" s="11">
        <f>SUMIFS('Fin Data'!F:F,'Fin Data'!A:A,D181)</f>
        <v>1200</v>
      </c>
      <c r="F181" s="11">
        <f>SUMIFS('Fin Data with 6 week hist'!I:I,'Fin Data with 6 week hist'!$A:$A,$D181)</f>
        <v>1051</v>
      </c>
      <c r="G181" s="11">
        <f>SUMIFS('Fin Data with 6 week hist'!J:J,'Fin Data with 6 week hist'!$A:$A,$D181)</f>
        <v>1172</v>
      </c>
      <c r="H181" s="11">
        <f>SUMIFS('Fin Data with 6 week hist'!K:K,'Fin Data with 6 week hist'!$A:$A,$D181)+SUMIFS('Unit Cancellations'!D:D,'Unit Cancellations'!$B:$B,$D181)</f>
        <v>1353</v>
      </c>
      <c r="I181" s="11">
        <f>SUMIFS('Fin Data with 6 week hist'!L:L,'Fin Data with 6 week hist'!$A:$A,$D181)+SUMIFS('Unit Cancellations'!E:E,'Unit Cancellations'!$B:$B,$D181)</f>
        <v>1772</v>
      </c>
      <c r="J181" s="11">
        <f>SUMIFS('Fin Data with 6 week hist'!M:M,'Fin Data with 6 week hist'!$A:$A,$D181)+SUMIFS('Unit Cancellations'!F:F,'Unit Cancellations'!$B:$B,$D181)</f>
        <v>2227</v>
      </c>
      <c r="K181" s="11">
        <f>SUMIFS('Fin Data with 6 week hist'!N:N,'Fin Data with 6 week hist'!$A:$A,$D181)+SUMIFS('Unit Cancellations'!G:G,'Unit Cancellations'!$B:$B,$D181)</f>
        <v>1744</v>
      </c>
      <c r="L181" s="11">
        <f>SUMIFS('Fin Data'!AN:AN,'Fin Data'!A:A,D181)</f>
        <v>1553</v>
      </c>
      <c r="M181" s="12">
        <f>IFERROR(SUMIFS('Fin Data'!AO:AO,'Fin Data'!A:A,D181),"")</f>
        <v>0.29416666666666669</v>
      </c>
      <c r="N181" s="1"/>
      <c r="O181" s="11">
        <f t="shared" si="12"/>
        <v>1806</v>
      </c>
      <c r="P181" s="12">
        <f t="shared" si="13"/>
        <v>0.2279449260581336</v>
      </c>
      <c r="Q181" s="1"/>
      <c r="R181" s="11">
        <f t="shared" si="14"/>
        <v>1806</v>
      </c>
      <c r="S181" s="12">
        <f t="shared" si="15"/>
        <v>0.2075219389887171</v>
      </c>
      <c r="T181" s="11">
        <f t="shared" si="16"/>
        <v>834.125</v>
      </c>
      <c r="U181" s="1" t="e">
        <f t="shared" si="52"/>
        <v>#REF!</v>
      </c>
      <c r="V181" s="1"/>
      <c r="W181" s="11">
        <f>SUMIFS('Forecast Data'!$D:$D,'Forecast Data'!$C:$C,W$6,'Forecast Data'!$B:$B,$D181)</f>
        <v>1806</v>
      </c>
      <c r="X181" s="11">
        <f>SUMIFS('Forecast Data'!$D:$D,'Forecast Data'!$C:$C,X$6,'Forecast Data'!$B:$B,$D181)</f>
        <v>1806</v>
      </c>
      <c r="Y181" s="11">
        <f>SUMIFS('Forecast Data'!$D:$D,'Forecast Data'!$C:$C,Y$6,'Forecast Data'!$B:$B,$D181)</f>
        <v>1806</v>
      </c>
      <c r="Z181" s="11">
        <f>SUMIFS('Forecast Data'!$D:$D,'Forecast Data'!$C:$C,Z$6,'Forecast Data'!$B:$B,$D181)</f>
        <v>1806</v>
      </c>
      <c r="AA181" s="11">
        <f>SUMIFS('Forecast Data'!$D:$D,'Forecast Data'!$C:$C,AA$6,'Forecast Data'!$B:$B,$D181)</f>
        <v>1806</v>
      </c>
      <c r="AB181" s="11">
        <f>SUMIFS('Forecast Data'!$D:$D,'Forecast Data'!$C:$C,AB$6,'Forecast Data'!$B:$B,$D181)</f>
        <v>1806</v>
      </c>
      <c r="AC181" s="11">
        <f>SUMIFS('Forecast Data'!$D:$D,'Forecast Data'!$C:$C,AC$6,'Forecast Data'!$B:$B,$D181)</f>
        <v>1806</v>
      </c>
      <c r="AD181" s="11">
        <f>SUMIFS('Forecast Data'!$D:$D,'Forecast Data'!$C:$C,AD$6,'Forecast Data'!$B:$B,$D181)</f>
        <v>1806</v>
      </c>
      <c r="AE181" s="11">
        <f>SUMIFS('Forecast Data'!$D:$D,'Forecast Data'!$C:$C,AE$6,'Forecast Data'!$B:$B,$D181)</f>
        <v>1806</v>
      </c>
      <c r="AF181" s="11">
        <f>SUMIFS('Forecast Data'!$D:$D,'Forecast Data'!$C:$C,AF$6,'Forecast Data'!$B:$B,$D181)</f>
        <v>1806</v>
      </c>
      <c r="AG181" s="11">
        <f>SUMIFS('Forecast Data'!$D:$D,'Forecast Data'!$C:$C,AG$6,'Forecast Data'!$B:$B,$D181)</f>
        <v>1806</v>
      </c>
      <c r="AH181" s="11">
        <f>SUMIFS('Forecast Data'!$D:$D,'Forecast Data'!$C:$C,AH$6,'Forecast Data'!$B:$B,$D181)</f>
        <v>1806</v>
      </c>
      <c r="AI181" s="1"/>
      <c r="AJ181" s="12">
        <f>IF(SUMIFS('Forecast Data'!$E:$E,'Forecast Data'!$C:$C,AJ$6,'Forecast Data'!$B:$B,$D181)=0,"",SUMIFS('Forecast Data'!$E:$E,'Forecast Data'!$C:$C,AJ$6,'Forecast Data'!$B:$B,$D181))</f>
        <v>0.31</v>
      </c>
      <c r="AK181" s="12">
        <f>IF(SUMIFS('Forecast Data'!$E:$E,'Forecast Data'!$C:$C,AK$6,'Forecast Data'!$B:$B,$D181)=0,"",SUMIFS('Forecast Data'!$E:$E,'Forecast Data'!$C:$C,AK$6,'Forecast Data'!$B:$B,$D181))</f>
        <v>0.24</v>
      </c>
      <c r="AL181" s="12">
        <f>IF(SUMIFS('Forecast Data'!$E:$E,'Forecast Data'!$C:$C,AL$6,'Forecast Data'!$B:$B,$D181)=0,"",SUMIFS('Forecast Data'!$E:$E,'Forecast Data'!$C:$C,AL$6,'Forecast Data'!$B:$B,$D181))</f>
        <v>0.15</v>
      </c>
      <c r="AM181" s="12">
        <f>IF(SUMIFS('Forecast Data'!$E:$E,'Forecast Data'!$C:$C,AM$6,'Forecast Data'!$B:$B,$D181)=0,"",SUMIFS('Forecast Data'!$E:$E,'Forecast Data'!$C:$C,AM$6,'Forecast Data'!$B:$B,$D181))</f>
        <v>0.23</v>
      </c>
      <c r="AN181" s="12">
        <f>IF(SUMIFS('Forecast Data'!$E:$E,'Forecast Data'!$C:$C,AN$6,'Forecast Data'!$B:$B,$D181)=0,"",SUMIFS('Forecast Data'!$E:$E,'Forecast Data'!$C:$C,AN$6,'Forecast Data'!$B:$B,$D181))</f>
        <v>0.25</v>
      </c>
      <c r="AO181" s="12">
        <f>IF(SUMIFS('Forecast Data'!$E:$E,'Forecast Data'!$C:$C,AO$6,'Forecast Data'!$B:$B,$D181)=0,"",SUMIFS('Forecast Data'!$E:$E,'Forecast Data'!$C:$C,AO$6,'Forecast Data'!$B:$B,$D181))</f>
        <v>0.15</v>
      </c>
      <c r="AP181" s="12">
        <f>IF(SUMIFS('Forecast Data'!$E:$E,'Forecast Data'!$C:$C,AP$6,'Forecast Data'!$B:$B,$D181)=0,"",SUMIFS('Forecast Data'!$E:$E,'Forecast Data'!$C:$C,AP$6,'Forecast Data'!$B:$B,$D181))</f>
        <v>0.19</v>
      </c>
      <c r="AQ181" s="12">
        <f>IF(SUMIFS('Forecast Data'!$E:$E,'Forecast Data'!$C:$C,AQ$6,'Forecast Data'!$B:$B,$D181)=0,"",SUMIFS('Forecast Data'!$E:$E,'Forecast Data'!$C:$C,AQ$6,'Forecast Data'!$B:$B,$D181))</f>
        <v>0.17</v>
      </c>
      <c r="AR181" s="12">
        <f>IF(SUMIFS('Forecast Data'!$E:$E,'Forecast Data'!$C:$C,AR$6,'Forecast Data'!$B:$B,$D181)=0,"",SUMIFS('Forecast Data'!$E:$E,'Forecast Data'!$C:$C,AR$6,'Forecast Data'!$B:$B,$D181))</f>
        <v>0.37</v>
      </c>
      <c r="AS181" s="12">
        <f>IF(SUMIFS('Forecast Data'!$E:$E,'Forecast Data'!$C:$C,AS$6,'Forecast Data'!$B:$B,$D181)=0,"",SUMIFS('Forecast Data'!$E:$E,'Forecast Data'!$C:$C,AS$6,'Forecast Data'!$B:$B,$D181))</f>
        <v>0.31</v>
      </c>
      <c r="AT181" s="12">
        <f>IF(SUMIFS('Forecast Data'!$E:$E,'Forecast Data'!$C:$C,AT$6,'Forecast Data'!$B:$B,$D181)=0,"",SUMIFS('Forecast Data'!$E:$E,'Forecast Data'!$C:$C,AT$6,'Forecast Data'!$B:$B,$D181))</f>
        <v>0.22</v>
      </c>
      <c r="AU181" s="12">
        <f>IF(SUMIFS('Forecast Data'!$E:$E,'Forecast Data'!$C:$C,AU$6,'Forecast Data'!$B:$B,$D181)=0,"",SUMIFS('Forecast Data'!$E:$E,'Forecast Data'!$C:$C,AU$6,'Forecast Data'!$B:$B,$D181))</f>
        <v>0.23</v>
      </c>
      <c r="AV181" s="1"/>
      <c r="AW181" s="11">
        <f>SUMIFS('OP Units'!E:E,'OP Units'!$A:$A,$D181)</f>
        <v>705</v>
      </c>
      <c r="AX181" s="11">
        <f>SUMIFS('OP Units'!F:F,'OP Units'!$A:$A,$D181)</f>
        <v>699</v>
      </c>
      <c r="AY181" s="11">
        <f>SUMIFS('OP Units'!G:G,'OP Units'!$A:$A,$D181)</f>
        <v>887</v>
      </c>
      <c r="AZ181" s="11">
        <f>SUMIFS('OP Units'!H:H,'OP Units'!$A:$A,$D181)</f>
        <v>736</v>
      </c>
      <c r="BA181" s="11">
        <f>SUMIFS('OP Units'!I:I,'OP Units'!$A:$A,$D181)</f>
        <v>717</v>
      </c>
      <c r="BB181" s="11">
        <f>SUMIFS('OP Units'!J:J,'OP Units'!$A:$A,$D181)</f>
        <v>1064</v>
      </c>
      <c r="BC181" s="11">
        <f>SUMIFS('OP Units'!K:K,'OP Units'!$A:$A,$D181)</f>
        <v>838</v>
      </c>
      <c r="BD181" s="11">
        <f>SUMIFS('OP Units'!L:L,'OP Units'!$A:$A,$D181)</f>
        <v>1027</v>
      </c>
      <c r="BE181" s="11">
        <f>SUMIFS('OP Units'!M:M,'OP Units'!$A:$A,$D181)</f>
        <v>961</v>
      </c>
      <c r="BF181" s="11">
        <f>SUMIFS('OP Units'!N:N,'OP Units'!$A:$A,$D181)</f>
        <v>886</v>
      </c>
      <c r="BG181" s="11">
        <f>SUMIFS('OP Units'!O:O,'OP Units'!$A:$A,$D181)</f>
        <v>961</v>
      </c>
      <c r="BH181" s="11">
        <f>SUMIFS('OP Units'!P:P,'OP Units'!$A:$A,$D181)</f>
        <v>1050</v>
      </c>
      <c r="BI181" s="1"/>
      <c r="BJ181" s="12">
        <f>IFERROR((SUMIFS('OP Units'!E:E,'OP Units'!$A:$A,$D181)-SUMIFS('Forecast Data'!$H:$H,'Forecast Data'!$C:$C,BJ$6,'Forecast Data'!$B:$B,$D181))/SUMIFS('Forecast Data'!$H:$H,'Forecast Data'!$C:$C,BJ$6,'Forecast Data'!$B:$B,$D181),"")</f>
        <v>-0.48727272727272725</v>
      </c>
      <c r="BK181" s="12">
        <f>IFERROR((SUMIFS('OP Units'!F:F,'OP Units'!$A:$A,$D181)-SUMIFS('Forecast Data'!$H:$H,'Forecast Data'!$C:$C,BK$6,'Forecast Data'!$B:$B,$D181))/SUMIFS('Forecast Data'!$H:$H,'Forecast Data'!$C:$C,BK$6,'Forecast Data'!$B:$B,$D181),"")</f>
        <v>-0.52188782489740082</v>
      </c>
      <c r="BL181" s="12">
        <f>IFERROR((SUMIFS('OP Units'!G:G,'OP Units'!$A:$A,$D181)-SUMIFS('Forecast Data'!$H:$H,'Forecast Data'!$C:$C,BL$6,'Forecast Data'!$B:$B,$D181))/SUMIFS('Forecast Data'!$H:$H,'Forecast Data'!$C:$C,BL$6,'Forecast Data'!$B:$B,$D181),"")</f>
        <v>-0.43610934520025429</v>
      </c>
      <c r="BM181" s="12">
        <f>IFERROR((SUMIFS('OP Units'!H:H,'OP Units'!$A:$A,$D181)-SUMIFS('Forecast Data'!$H:$H,'Forecast Data'!$C:$C,BM$6,'Forecast Data'!$B:$B,$D181))/SUMIFS('Forecast Data'!$H:$H,'Forecast Data'!$C:$C,BM$6,'Forecast Data'!$B:$B,$D181),"")</f>
        <v>-0.50033944331296676</v>
      </c>
      <c r="BN181" s="12">
        <f>IFERROR((SUMIFS('OP Units'!I:I,'OP Units'!$A:$A,$D181)-SUMIFS('Forecast Data'!$H:$H,'Forecast Data'!$C:$C,BN$6,'Forecast Data'!$B:$B,$D181))/SUMIFS('Forecast Data'!$H:$H,'Forecast Data'!$C:$C,BN$6,'Forecast Data'!$B:$B,$D181),"")</f>
        <v>-0.50483425414364635</v>
      </c>
      <c r="BO181" s="12">
        <f>IFERROR((SUMIFS('OP Units'!J:J,'OP Units'!$A:$A,$D181)-SUMIFS('Forecast Data'!$H:$H,'Forecast Data'!$C:$C,BO$6,'Forecast Data'!$B:$B,$D181))/SUMIFS('Forecast Data'!$H:$H,'Forecast Data'!$C:$C,BO$6,'Forecast Data'!$B:$B,$D181),"")</f>
        <v>-0.32012779552715653</v>
      </c>
      <c r="BP181" s="12">
        <f>IFERROR((SUMIFS('OP Units'!K:K,'OP Units'!$A:$A,$D181)-SUMIFS('Forecast Data'!$H:$H,'Forecast Data'!$C:$C,BP$6,'Forecast Data'!$B:$B,$D181))/SUMIFS('Forecast Data'!$H:$H,'Forecast Data'!$C:$C,BP$6,'Forecast Data'!$B:$B,$D181),"")</f>
        <v>-0.44904667981591057</v>
      </c>
      <c r="BQ181" s="12">
        <f>IFERROR((SUMIFS('OP Units'!L:L,'OP Units'!$A:$A,$D181)-SUMIFS('Forecast Data'!$H:$H,'Forecast Data'!$C:$C,BQ$6,'Forecast Data'!$B:$B,$D181))/SUMIFS('Forecast Data'!$H:$H,'Forecast Data'!$C:$C,BQ$6,'Forecast Data'!$B:$B,$D181),"")</f>
        <v>-0.33656330749354008</v>
      </c>
      <c r="BR181" s="12">
        <f>IFERROR((SUMIFS('OP Units'!M:M,'OP Units'!$A:$A,$D181)-SUMIFS('Forecast Data'!$H:$H,'Forecast Data'!$C:$C,BR$6,'Forecast Data'!$B:$B,$D181))/SUMIFS('Forecast Data'!$H:$H,'Forecast Data'!$C:$C,BR$6,'Forecast Data'!$B:$B,$D181),"")</f>
        <v>-0.27252081756245267</v>
      </c>
      <c r="BS181" s="12">
        <f>IFERROR((SUMIFS('OP Units'!N:N,'OP Units'!$A:$A,$D181)-SUMIFS('Forecast Data'!$H:$H,'Forecast Data'!$C:$C,BS$6,'Forecast Data'!$B:$B,$D181))/SUMIFS('Forecast Data'!$H:$H,'Forecast Data'!$C:$C,BS$6,'Forecast Data'!$B:$B,$D181),"")</f>
        <v>-0.3589001447178003</v>
      </c>
      <c r="BT181" s="12">
        <f>IFERROR((SUMIFS('OP Units'!O:O,'OP Units'!$A:$A,$D181)-SUMIFS('Forecast Data'!$H:$H,'Forecast Data'!$C:$C,BT$6,'Forecast Data'!$B:$B,$D181))/SUMIFS('Forecast Data'!$H:$H,'Forecast Data'!$C:$C,BT$6,'Forecast Data'!$B:$B,$D181),"")</f>
        <v>-0.35111411208642807</v>
      </c>
      <c r="BU181" s="12">
        <f>IFERROR((SUMIFS('OP Units'!P:P,'OP Units'!$A:$A,$D181)-SUMIFS('Forecast Data'!$H:$H,'Forecast Data'!$C:$C,BU$6,'Forecast Data'!$B:$B,$D181))/SUMIFS('Forecast Data'!$H:$H,'Forecast Data'!$C:$C,BU$6,'Forecast Data'!$B:$B,$D181),"")</f>
        <v>-0.28327645051194539</v>
      </c>
      <c r="BV181" s="12"/>
      <c r="BW181" s="11">
        <f>(SUMIFS('Forecast Data'!H:H,'Forecast Data'!B:B,D181,'Forecast Data'!C:C,BK$6)+SUMIFS('Forecast Data'!H:H,'Forecast Data'!B:B,D181,'Forecast Data'!C:C,BL$6)+SUMIFS('Forecast Data'!H:H,'Forecast Data'!B:B,D181,'Forecast Data'!C:C,BM$6)+SUMIFS('Forecast Data'!H:H,'Forecast Data'!B:B,D181,'Forecast Data'!C:C,BN$6)+SUMIFS('Forecast Data'!H:H,'Forecast Data'!B:B,D181,'Forecast Data'!C:C,BO$6)+SUMIFS('Forecast Data'!H:H,'Forecast Data'!B:B,D181,'Forecast Data'!C:C,BP$6)+SUMIFS('Forecast Data'!H:H,'Forecast Data'!B:B,D181,'Forecast Data'!C:C,BQ$6)+SUMIFS('Forecast Data'!H:H,'Forecast Data'!B:B,D181,'Forecast Data'!C:C,BJ$6))/8</f>
        <v>1495.625</v>
      </c>
      <c r="BX181" s="12">
        <f>IFERROR((SUM(W181:AD181)-(SUMIFS('Forecast Data'!H:H,'Forecast Data'!B:B,B181,'Forecast Data'!C:C,BJ$6)+SUMIFS('Forecast Data'!H:H,'Forecast Data'!B:B,B181,'Forecast Data'!C:C,BK$6)+SUMIFS('Forecast Data'!H:H,'Forecast Data'!B:B,B181,'Forecast Data'!C:C,BL$6)+SUMIFS('Forecast Data'!H:H,'Forecast Data'!B:B,B181,'Forecast Data'!C:C,BM$6)+SUMIFS('Forecast Data'!H:H,'Forecast Data'!B:B,B181,'Forecast Data'!C:C,BN$6)+SUMIFS('Forecast Data'!H:H,'Forecast Data'!B:B,B181,'Forecast Data'!C:C,BO$6)+SUMIFS('Forecast Data'!H:H,'Forecast Data'!B:B,B181,'Forecast Data'!C:C,BP$6)+SUMIFS('Forecast Data'!H:H,'Forecast Data'!B:B,B181,'Forecast Data'!C:C,BQ$6)))/(SUMIFS('Forecast Data'!H:H,'Forecast Data'!B:B,B181,'Forecast Data'!C:C,BJ$6)+SUMIFS('Forecast Data'!H:H,'Forecast Data'!B:B,B181,'Forecast Data'!C:C,BK$6)+SUMIFS('Forecast Data'!H:H,'Forecast Data'!B:B,B181,'Forecast Data'!C:C,BL$6)+SUMIFS('Forecast Data'!H:H,'Forecast Data'!B:B,B181,'Forecast Data'!C:C,BM$6)+SUMIFS('Forecast Data'!H:H,'Forecast Data'!B:B,B181,'Forecast Data'!C:C,BN$6)+SUMIFS('Forecast Data'!H:H,'Forecast Data'!B:B,B181,'Forecast Data'!C:C,BO$6)+SUMIFS('Forecast Data'!H:H,'Forecast Data'!B:B,B181,'Forecast Data'!C:C,BP$6)+SUMIFS('Forecast Data'!H:H,'Forecast Data'!B:B,B181,'Forecast Data'!C:C,BQ$6)),"")</f>
        <v>0.2075219389887171</v>
      </c>
      <c r="BY181" s="12">
        <f t="shared" si="18"/>
        <v>3.0186497827512811E-4</v>
      </c>
      <c r="BZ181" s="16">
        <f t="shared" si="19"/>
        <v>2.5522105972704707E-4</v>
      </c>
      <c r="CA181" s="13">
        <f t="shared" si="20"/>
        <v>4.664391854808104E-3</v>
      </c>
      <c r="CB181" s="12">
        <f t="shared" si="21"/>
        <v>4.6643918548081042E-5</v>
      </c>
      <c r="CC181" s="12"/>
      <c r="CD181" s="11">
        <f>(SUMIFS('Forecast Data'!H:H,'Forecast Data'!B:B,D181,'Forecast Data'!C:C,BK$6)+SUMIFS('Forecast Data'!H:H,'Forecast Data'!B:B,D181,'Forecast Data'!C:C,BL$6)+SUMIFS('Forecast Data'!H:H,'Forecast Data'!B:B,D181,'Forecast Data'!C:C,BM$6)+SUMIFS('Forecast Data'!H:H,'Forecast Data'!B:B,D181,'Forecast Data'!C:C,BJ$6))/4</f>
        <v>1470.75</v>
      </c>
      <c r="CE181" s="12">
        <f>IFERROR((SUM(W181:Z181)-(SUMIFS('Forecast Data'!H:H,'Forecast Data'!B:B,D181,'Forecast Data'!C:C,BJ$6)+SUMIFS('Forecast Data'!H:H,'Forecast Data'!B:B,D181,'Forecast Data'!C:C,BK$6)+SUMIFS('Forecast Data'!H:H,'Forecast Data'!B:B,D181,'Forecast Data'!C:C,BL$6)+SUMIFS('Forecast Data'!H:H,'Forecast Data'!B:B,D181,'Forecast Data'!C:C,BM$6)))/(SUMIFS('Forecast Data'!H:H,'Forecast Data'!B:B,D181,'Forecast Data'!C:C,BJ$6)+SUMIFS('Forecast Data'!H:H,'Forecast Data'!B:B,D181,'Forecast Data'!C:C,BK$6)+SUMIFS('Forecast Data'!H:H,'Forecast Data'!B:B,D181,'Forecast Data'!C:C,BL$6)+SUMIFS('Forecast Data'!H:H,'Forecast Data'!B:B,D181,'Forecast Data'!C:C,BM$6)),"")</f>
        <v>0.2279449260581336</v>
      </c>
      <c r="CF181" s="12">
        <f t="shared" si="22"/>
        <v>3.0186497827512811E-4</v>
      </c>
      <c r="CG181" s="12">
        <f t="shared" si="23"/>
        <v>2.8106883457955877E-4</v>
      </c>
      <c r="CH181" s="13">
        <f t="shared" si="24"/>
        <v>2.0796143695569341E-3</v>
      </c>
      <c r="CI181" s="13"/>
    </row>
    <row r="182" spans="1:87" ht="13.2">
      <c r="A182" s="1"/>
      <c r="B182" t="str">
        <f t="shared" si="51"/>
        <v>Lewis Lifetime Tools (Yard Butler)</v>
      </c>
      <c r="D182" t="s">
        <v>215</v>
      </c>
      <c r="E182" s="11">
        <f>SUMIFS('Fin Data'!F:F,'Fin Data'!A:A,D182)</f>
        <v>437</v>
      </c>
      <c r="F182" s="11">
        <f>SUMIFS('Fin Data with 6 week hist'!I:I,'Fin Data with 6 week hist'!$A:$A,$D182)</f>
        <v>213</v>
      </c>
      <c r="G182" s="11">
        <f>SUMIFS('Fin Data with 6 week hist'!J:J,'Fin Data with 6 week hist'!$A:$A,$D182)</f>
        <v>225</v>
      </c>
      <c r="H182" s="11">
        <f>SUMIFS('Fin Data with 6 week hist'!K:K,'Fin Data with 6 week hist'!$A:$A,$D182)+SUMIFS('Unit Cancellations'!D:D,'Unit Cancellations'!$B:$B,$D182)</f>
        <v>281</v>
      </c>
      <c r="I182" s="11">
        <f>SUMIFS('Fin Data with 6 week hist'!L:L,'Fin Data with 6 week hist'!$A:$A,$D182)+SUMIFS('Unit Cancellations'!E:E,'Unit Cancellations'!$B:$B,$D182)</f>
        <v>403</v>
      </c>
      <c r="J182" s="11">
        <f>SUMIFS('Fin Data with 6 week hist'!M:M,'Fin Data with 6 week hist'!$A:$A,$D182)+SUMIFS('Unit Cancellations'!F:F,'Unit Cancellations'!$B:$B,$D182)</f>
        <v>496</v>
      </c>
      <c r="K182" s="11">
        <f>SUMIFS('Fin Data with 6 week hist'!N:N,'Fin Data with 6 week hist'!$A:$A,$D182)+SUMIFS('Unit Cancellations'!G:G,'Unit Cancellations'!$B:$B,$D182)</f>
        <v>551</v>
      </c>
      <c r="L182" s="11">
        <f>SUMIFS('Fin Data'!AN:AN,'Fin Data'!A:A,D182)</f>
        <v>361.5</v>
      </c>
      <c r="M182" s="12">
        <f>IFERROR(SUMIFS('Fin Data'!AO:AO,'Fin Data'!A:A,D182),"")</f>
        <v>-0.17276887871853547</v>
      </c>
      <c r="N182" s="1"/>
      <c r="O182" s="11">
        <f t="shared" si="12"/>
        <v>884.75</v>
      </c>
      <c r="P182" s="12">
        <f t="shared" si="13"/>
        <v>-5.3237025147137504E-2</v>
      </c>
      <c r="Q182" s="1"/>
      <c r="R182" s="11">
        <f t="shared" si="14"/>
        <v>997.5</v>
      </c>
      <c r="S182" s="12">
        <f t="shared" si="15"/>
        <v>-1.4936427601530675E-2</v>
      </c>
      <c r="T182" s="11">
        <f t="shared" si="16"/>
        <v>279.5</v>
      </c>
      <c r="U182" s="1" t="e">
        <f t="shared" si="52"/>
        <v>#REF!</v>
      </c>
      <c r="V182" s="1"/>
      <c r="W182" s="11">
        <f>SUMIFS('Forecast Data'!$D:$D,'Forecast Data'!$C:$C,W$6,'Forecast Data'!$B:$B,$D182)</f>
        <v>786</v>
      </c>
      <c r="X182" s="11">
        <f>SUMIFS('Forecast Data'!$D:$D,'Forecast Data'!$C:$C,X$6,'Forecast Data'!$B:$B,$D182)</f>
        <v>841</v>
      </c>
      <c r="Y182" s="11">
        <f>SUMIFS('Forecast Data'!$D:$D,'Forecast Data'!$C:$C,Y$6,'Forecast Data'!$B:$B,$D182)</f>
        <v>934</v>
      </c>
      <c r="Z182" s="11">
        <f>SUMIFS('Forecast Data'!$D:$D,'Forecast Data'!$C:$C,Z$6,'Forecast Data'!$B:$B,$D182)</f>
        <v>978</v>
      </c>
      <c r="AA182" s="11">
        <f>SUMIFS('Forecast Data'!$D:$D,'Forecast Data'!$C:$C,AA$6,'Forecast Data'!$B:$B,$D182)</f>
        <v>1029</v>
      </c>
      <c r="AB182" s="11">
        <f>SUMIFS('Forecast Data'!$D:$D,'Forecast Data'!$C:$C,AB$6,'Forecast Data'!$B:$B,$D182)</f>
        <v>1118</v>
      </c>
      <c r="AC182" s="11">
        <f>SUMIFS('Forecast Data'!$D:$D,'Forecast Data'!$C:$C,AC$6,'Forecast Data'!$B:$B,$D182)</f>
        <v>1172</v>
      </c>
      <c r="AD182" s="11">
        <f>SUMIFS('Forecast Data'!$D:$D,'Forecast Data'!$C:$C,AD$6,'Forecast Data'!$B:$B,$D182)</f>
        <v>1122</v>
      </c>
      <c r="AE182" s="11">
        <f>SUMIFS('Forecast Data'!$D:$D,'Forecast Data'!$C:$C,AE$6,'Forecast Data'!$B:$B,$D182)</f>
        <v>1063</v>
      </c>
      <c r="AF182" s="11">
        <f>SUMIFS('Forecast Data'!$D:$D,'Forecast Data'!$C:$C,AF$6,'Forecast Data'!$B:$B,$D182)</f>
        <v>993</v>
      </c>
      <c r="AG182" s="11">
        <f>SUMIFS('Forecast Data'!$D:$D,'Forecast Data'!$C:$C,AG$6,'Forecast Data'!$B:$B,$D182)</f>
        <v>933</v>
      </c>
      <c r="AH182" s="11">
        <f>SUMIFS('Forecast Data'!$D:$D,'Forecast Data'!$C:$C,AH$6,'Forecast Data'!$B:$B,$D182)</f>
        <v>876</v>
      </c>
      <c r="AI182" s="1"/>
      <c r="AJ182" s="12">
        <f>IF(SUMIFS('Forecast Data'!$E:$E,'Forecast Data'!$C:$C,AJ$6,'Forecast Data'!$B:$B,$D182)=0,"",SUMIFS('Forecast Data'!$E:$E,'Forecast Data'!$C:$C,AJ$6,'Forecast Data'!$B:$B,$D182))</f>
        <v>-0.15</v>
      </c>
      <c r="AK182" s="12">
        <f>IF(SUMIFS('Forecast Data'!$E:$E,'Forecast Data'!$C:$C,AK$6,'Forecast Data'!$B:$B,$D182)=0,"",SUMIFS('Forecast Data'!$E:$E,'Forecast Data'!$C:$C,AK$6,'Forecast Data'!$B:$B,$D182))</f>
        <v>-0.09</v>
      </c>
      <c r="AL182" s="12">
        <f>IF(SUMIFS('Forecast Data'!$E:$E,'Forecast Data'!$C:$C,AL$6,'Forecast Data'!$B:$B,$D182)=0,"",SUMIFS('Forecast Data'!$E:$E,'Forecast Data'!$C:$C,AL$6,'Forecast Data'!$B:$B,$D182))</f>
        <v>0.02</v>
      </c>
      <c r="AM182" s="12" t="str">
        <f>IF(SUMIFS('Forecast Data'!$E:$E,'Forecast Data'!$C:$C,AM$6,'Forecast Data'!$B:$B,$D182)=0,"",SUMIFS('Forecast Data'!$E:$E,'Forecast Data'!$C:$C,AM$6,'Forecast Data'!$B:$B,$D182))</f>
        <v/>
      </c>
      <c r="AN182" s="12">
        <f>IF(SUMIFS('Forecast Data'!$E:$E,'Forecast Data'!$C:$C,AN$6,'Forecast Data'!$B:$B,$D182)=0,"",SUMIFS('Forecast Data'!$E:$E,'Forecast Data'!$C:$C,AN$6,'Forecast Data'!$B:$B,$D182))</f>
        <v>0.03</v>
      </c>
      <c r="AO182" s="12">
        <f>IF(SUMIFS('Forecast Data'!$E:$E,'Forecast Data'!$C:$C,AO$6,'Forecast Data'!$B:$B,$D182)=0,"",SUMIFS('Forecast Data'!$E:$E,'Forecast Data'!$C:$C,AO$6,'Forecast Data'!$B:$B,$D182))</f>
        <v>-0.01</v>
      </c>
      <c r="AP182" s="12">
        <f>IF(SUMIFS('Forecast Data'!$E:$E,'Forecast Data'!$C:$C,AP$6,'Forecast Data'!$B:$B,$D182)=0,"",SUMIFS('Forecast Data'!$E:$E,'Forecast Data'!$C:$C,AP$6,'Forecast Data'!$B:$B,$D182))</f>
        <v>0.1</v>
      </c>
      <c r="AQ182" s="12">
        <f>IF(SUMIFS('Forecast Data'!$E:$E,'Forecast Data'!$C:$C,AQ$6,'Forecast Data'!$B:$B,$D182)=0,"",SUMIFS('Forecast Data'!$E:$E,'Forecast Data'!$C:$C,AQ$6,'Forecast Data'!$B:$B,$D182))</f>
        <v>-0.04</v>
      </c>
      <c r="AR182" s="12">
        <f>IF(SUMIFS('Forecast Data'!$E:$E,'Forecast Data'!$C:$C,AR$6,'Forecast Data'!$B:$B,$D182)=0,"",SUMIFS('Forecast Data'!$E:$E,'Forecast Data'!$C:$C,AR$6,'Forecast Data'!$B:$B,$D182))</f>
        <v>0.1</v>
      </c>
      <c r="AS182" s="12">
        <f>IF(SUMIFS('Forecast Data'!$E:$E,'Forecast Data'!$C:$C,AS$6,'Forecast Data'!$B:$B,$D182)=0,"",SUMIFS('Forecast Data'!$E:$E,'Forecast Data'!$C:$C,AS$6,'Forecast Data'!$B:$B,$D182))</f>
        <v>0.12</v>
      </c>
      <c r="AT182" s="12">
        <f>IF(SUMIFS('Forecast Data'!$E:$E,'Forecast Data'!$C:$C,AT$6,'Forecast Data'!$B:$B,$D182)=0,"",SUMIFS('Forecast Data'!$E:$E,'Forecast Data'!$C:$C,AT$6,'Forecast Data'!$B:$B,$D182))</f>
        <v>-0.04</v>
      </c>
      <c r="AU182" s="12">
        <f>IF(SUMIFS('Forecast Data'!$E:$E,'Forecast Data'!$C:$C,AU$6,'Forecast Data'!$B:$B,$D182)=0,"",SUMIFS('Forecast Data'!$E:$E,'Forecast Data'!$C:$C,AU$6,'Forecast Data'!$B:$B,$D182))</f>
        <v>0.11</v>
      </c>
      <c r="AV182" s="1"/>
      <c r="AW182" s="11">
        <f>SUMIFS('OP Units'!E:E,'OP Units'!$A:$A,$D182)</f>
        <v>169</v>
      </c>
      <c r="AX182" s="11">
        <f>SUMIFS('OP Units'!F:F,'OP Units'!$A:$A,$D182)</f>
        <v>182</v>
      </c>
      <c r="AY182" s="11">
        <f>SUMIFS('OP Units'!G:G,'OP Units'!$A:$A,$D182)</f>
        <v>235</v>
      </c>
      <c r="AZ182" s="11">
        <f>SUMIFS('OP Units'!H:H,'OP Units'!$A:$A,$D182)</f>
        <v>203</v>
      </c>
      <c r="BA182" s="11">
        <f>SUMIFS('OP Units'!I:I,'OP Units'!$A:$A,$D182)</f>
        <v>199</v>
      </c>
      <c r="BB182" s="11">
        <f>SUMIFS('OP Units'!J:J,'OP Units'!$A:$A,$D182)</f>
        <v>410</v>
      </c>
      <c r="BC182" s="11">
        <f>SUMIFS('OP Units'!K:K,'OP Units'!$A:$A,$D182)</f>
        <v>387</v>
      </c>
      <c r="BD182" s="11">
        <f>SUMIFS('OP Units'!L:L,'OP Units'!$A:$A,$D182)</f>
        <v>451</v>
      </c>
      <c r="BE182" s="11">
        <f>SUMIFS('OP Units'!M:M,'OP Units'!$A:$A,$D182)</f>
        <v>546</v>
      </c>
      <c r="BF182" s="11">
        <f>SUMIFS('OP Units'!N:N,'OP Units'!$A:$A,$D182)</f>
        <v>748</v>
      </c>
      <c r="BG182" s="11">
        <f>SUMIFS('OP Units'!O:O,'OP Units'!$A:$A,$D182)</f>
        <v>760</v>
      </c>
      <c r="BH182" s="11">
        <f>SUMIFS('OP Units'!P:P,'OP Units'!$A:$A,$D182)</f>
        <v>759</v>
      </c>
      <c r="BI182" s="1"/>
      <c r="BJ182" s="12">
        <f>IFERROR((SUMIFS('OP Units'!E:E,'OP Units'!$A:$A,$D182)-SUMIFS('Forecast Data'!$H:$H,'Forecast Data'!$C:$C,BJ$6,'Forecast Data'!$B:$B,$D182))/SUMIFS('Forecast Data'!$H:$H,'Forecast Data'!$C:$C,BJ$6,'Forecast Data'!$B:$B,$D182),"")</f>
        <v>-0.81670281995661609</v>
      </c>
      <c r="BK182" s="12">
        <f>IFERROR((SUMIFS('OP Units'!F:F,'OP Units'!$A:$A,$D182)-SUMIFS('Forecast Data'!$H:$H,'Forecast Data'!$C:$C,BK$6,'Forecast Data'!$B:$B,$D182))/SUMIFS('Forecast Data'!$H:$H,'Forecast Data'!$C:$C,BK$6,'Forecast Data'!$B:$B,$D182),"")</f>
        <v>-0.80303030303030298</v>
      </c>
      <c r="BL182" s="12">
        <f>IFERROR((SUMIFS('OP Units'!G:G,'OP Units'!$A:$A,$D182)-SUMIFS('Forecast Data'!$H:$H,'Forecast Data'!$C:$C,BL$6,'Forecast Data'!$B:$B,$D182))/SUMIFS('Forecast Data'!$H:$H,'Forecast Data'!$C:$C,BL$6,'Forecast Data'!$B:$B,$D182),"")</f>
        <v>-0.74288840262582057</v>
      </c>
      <c r="BM182" s="12">
        <f>IFERROR((SUMIFS('OP Units'!H:H,'OP Units'!$A:$A,$D182)-SUMIFS('Forecast Data'!$H:$H,'Forecast Data'!$C:$C,BM$6,'Forecast Data'!$B:$B,$D182))/SUMIFS('Forecast Data'!$H:$H,'Forecast Data'!$C:$C,BM$6,'Forecast Data'!$B:$B,$D182),"")</f>
        <v>-0.79243353783231085</v>
      </c>
      <c r="BN182" s="12">
        <f>IFERROR((SUMIFS('OP Units'!I:I,'OP Units'!$A:$A,$D182)-SUMIFS('Forecast Data'!$H:$H,'Forecast Data'!$C:$C,BN$6,'Forecast Data'!$B:$B,$D182))/SUMIFS('Forecast Data'!$H:$H,'Forecast Data'!$C:$C,BN$6,'Forecast Data'!$B:$B,$D182),"")</f>
        <v>-0.80020080321285136</v>
      </c>
      <c r="BO182" s="12">
        <f>IFERROR((SUMIFS('OP Units'!J:J,'OP Units'!$A:$A,$D182)-SUMIFS('Forecast Data'!$H:$H,'Forecast Data'!$C:$C,BO$6,'Forecast Data'!$B:$B,$D182))/SUMIFS('Forecast Data'!$H:$H,'Forecast Data'!$C:$C,BO$6,'Forecast Data'!$B:$B,$D182),"")</f>
        <v>-0.63844797178130508</v>
      </c>
      <c r="BP182" s="12">
        <f>IFERROR((SUMIFS('OP Units'!K:K,'OP Units'!$A:$A,$D182)-SUMIFS('Forecast Data'!$H:$H,'Forecast Data'!$C:$C,BP$6,'Forecast Data'!$B:$B,$D182))/SUMIFS('Forecast Data'!$H:$H,'Forecast Data'!$C:$C,BP$6,'Forecast Data'!$B:$B,$D182),"")</f>
        <v>-0.63593603010348076</v>
      </c>
      <c r="BQ182" s="12">
        <f>IFERROR((SUMIFS('OP Units'!L:L,'OP Units'!$A:$A,$D182)-SUMIFS('Forecast Data'!$H:$H,'Forecast Data'!$C:$C,BQ$6,'Forecast Data'!$B:$B,$D182))/SUMIFS('Forecast Data'!$H:$H,'Forecast Data'!$C:$C,BQ$6,'Forecast Data'!$B:$B,$D182),"")</f>
        <v>-0.61452991452991457</v>
      </c>
      <c r="BR182" s="12">
        <f>IFERROR((SUMIFS('OP Units'!M:M,'OP Units'!$A:$A,$D182)-SUMIFS('Forecast Data'!$H:$H,'Forecast Data'!$C:$C,BR$6,'Forecast Data'!$B:$B,$D182))/SUMIFS('Forecast Data'!$H:$H,'Forecast Data'!$C:$C,BR$6,'Forecast Data'!$B:$B,$D182),"")</f>
        <v>-0.43478260869565216</v>
      </c>
      <c r="BS182" s="12">
        <f>IFERROR((SUMIFS('OP Units'!N:N,'OP Units'!$A:$A,$D182)-SUMIFS('Forecast Data'!$H:$H,'Forecast Data'!$C:$C,BS$6,'Forecast Data'!$B:$B,$D182))/SUMIFS('Forecast Data'!$H:$H,'Forecast Data'!$C:$C,BS$6,'Forecast Data'!$B:$B,$D182),"")</f>
        <v>-0.15860517435320584</v>
      </c>
      <c r="BT182" s="12">
        <f>IFERROR((SUMIFS('OP Units'!O:O,'OP Units'!$A:$A,$D182)-SUMIFS('Forecast Data'!$H:$H,'Forecast Data'!$C:$C,BT$6,'Forecast Data'!$B:$B,$D182))/SUMIFS('Forecast Data'!$H:$H,'Forecast Data'!$C:$C,BT$6,'Forecast Data'!$B:$B,$D182),"")</f>
        <v>-0.21891058581706063</v>
      </c>
      <c r="BU182" s="12">
        <f>IFERROR((SUMIFS('OP Units'!P:P,'OP Units'!$A:$A,$D182)-SUMIFS('Forecast Data'!$H:$H,'Forecast Data'!$C:$C,BU$6,'Forecast Data'!$B:$B,$D182))/SUMIFS('Forecast Data'!$H:$H,'Forecast Data'!$C:$C,BU$6,'Forecast Data'!$B:$B,$D182),"")</f>
        <v>-3.8022813688212927E-2</v>
      </c>
      <c r="BV182" s="12"/>
      <c r="BW182" s="11">
        <f>(SUMIFS('Forecast Data'!H:H,'Forecast Data'!B:B,D182,'Forecast Data'!C:C,BK$6)+SUMIFS('Forecast Data'!H:H,'Forecast Data'!B:B,D182,'Forecast Data'!C:C,BL$6)+SUMIFS('Forecast Data'!H:H,'Forecast Data'!B:B,D182,'Forecast Data'!C:C,BM$6)+SUMIFS('Forecast Data'!H:H,'Forecast Data'!B:B,D182,'Forecast Data'!C:C,BN$6)+SUMIFS('Forecast Data'!H:H,'Forecast Data'!B:B,D182,'Forecast Data'!C:C,BO$6)+SUMIFS('Forecast Data'!H:H,'Forecast Data'!B:B,D182,'Forecast Data'!C:C,BP$6)+SUMIFS('Forecast Data'!H:H,'Forecast Data'!B:B,D182,'Forecast Data'!C:C,BQ$6)+SUMIFS('Forecast Data'!H:H,'Forecast Data'!B:B,D182,'Forecast Data'!C:C,BJ$6))/8</f>
        <v>1012.625</v>
      </c>
      <c r="BX182" s="12">
        <f>IFERROR((SUM(W182:AD182)-(SUMIFS('Forecast Data'!H:H,'Forecast Data'!B:B,B182,'Forecast Data'!C:C,BJ$6)+SUMIFS('Forecast Data'!H:H,'Forecast Data'!B:B,B182,'Forecast Data'!C:C,BK$6)+SUMIFS('Forecast Data'!H:H,'Forecast Data'!B:B,B182,'Forecast Data'!C:C,BL$6)+SUMIFS('Forecast Data'!H:H,'Forecast Data'!B:B,B182,'Forecast Data'!C:C,BM$6)+SUMIFS('Forecast Data'!H:H,'Forecast Data'!B:B,B182,'Forecast Data'!C:C,BN$6)+SUMIFS('Forecast Data'!H:H,'Forecast Data'!B:B,B182,'Forecast Data'!C:C,BO$6)+SUMIFS('Forecast Data'!H:H,'Forecast Data'!B:B,B182,'Forecast Data'!C:C,BP$6)+SUMIFS('Forecast Data'!H:H,'Forecast Data'!B:B,B182,'Forecast Data'!C:C,BQ$6)))/(SUMIFS('Forecast Data'!H:H,'Forecast Data'!B:B,B182,'Forecast Data'!C:C,BJ$6)+SUMIFS('Forecast Data'!H:H,'Forecast Data'!B:B,B182,'Forecast Data'!C:C,BK$6)+SUMIFS('Forecast Data'!H:H,'Forecast Data'!B:B,B182,'Forecast Data'!C:C,BL$6)+SUMIFS('Forecast Data'!H:H,'Forecast Data'!B:B,B182,'Forecast Data'!C:C,BM$6)+SUMIFS('Forecast Data'!H:H,'Forecast Data'!B:B,B182,'Forecast Data'!C:C,BN$6)+SUMIFS('Forecast Data'!H:H,'Forecast Data'!B:B,B182,'Forecast Data'!C:C,BO$6)+SUMIFS('Forecast Data'!H:H,'Forecast Data'!B:B,B182,'Forecast Data'!C:C,BP$6)+SUMIFS('Forecast Data'!H:H,'Forecast Data'!B:B,B182,'Forecast Data'!C:C,BQ$6)),"")</f>
        <v>-1.4936427601530675E-2</v>
      </c>
      <c r="BY182" s="12">
        <f t="shared" si="18"/>
        <v>-6.4563189404453748E-5</v>
      </c>
      <c r="BZ182" s="16">
        <f t="shared" si="19"/>
        <v>-1.2437272745458195E-5</v>
      </c>
      <c r="CA182" s="13">
        <f t="shared" si="20"/>
        <v>-5.2125916658995559E-3</v>
      </c>
      <c r="CB182" s="12">
        <f t="shared" si="21"/>
        <v>5.2125916658995562E-5</v>
      </c>
      <c r="CC182" s="12"/>
      <c r="CD182" s="11">
        <f>(SUMIFS('Forecast Data'!H:H,'Forecast Data'!B:B,D182,'Forecast Data'!C:C,BK$6)+SUMIFS('Forecast Data'!H:H,'Forecast Data'!B:B,D182,'Forecast Data'!C:C,BL$6)+SUMIFS('Forecast Data'!H:H,'Forecast Data'!B:B,D182,'Forecast Data'!C:C,BM$6)+SUMIFS('Forecast Data'!H:H,'Forecast Data'!B:B,D182,'Forecast Data'!C:C,BJ$6))/4</f>
        <v>934.5</v>
      </c>
      <c r="CE182" s="12">
        <f>IFERROR((SUM(W182:Z182)-(SUMIFS('Forecast Data'!H:H,'Forecast Data'!B:B,D182,'Forecast Data'!C:C,BJ$6)+SUMIFS('Forecast Data'!H:H,'Forecast Data'!B:B,D182,'Forecast Data'!C:C,BK$6)+SUMIFS('Forecast Data'!H:H,'Forecast Data'!B:B,D182,'Forecast Data'!C:C,BL$6)+SUMIFS('Forecast Data'!H:H,'Forecast Data'!B:B,D182,'Forecast Data'!C:C,BM$6)))/(SUMIFS('Forecast Data'!H:H,'Forecast Data'!B:B,D182,'Forecast Data'!C:C,BJ$6)+SUMIFS('Forecast Data'!H:H,'Forecast Data'!B:B,D182,'Forecast Data'!C:C,BK$6)+SUMIFS('Forecast Data'!H:H,'Forecast Data'!B:B,D182,'Forecast Data'!C:C,BL$6)+SUMIFS('Forecast Data'!H:H,'Forecast Data'!B:B,D182,'Forecast Data'!C:C,BM$6)),"")</f>
        <v>-5.3237025147137504E-2</v>
      </c>
      <c r="CF182" s="12">
        <f t="shared" si="22"/>
        <v>-6.4563189404453748E-5</v>
      </c>
      <c r="CG182" s="12">
        <f t="shared" si="23"/>
        <v>-4.17096928272425E-5</v>
      </c>
      <c r="CH182" s="13">
        <f t="shared" si="24"/>
        <v>-2.2853496577211248E-3</v>
      </c>
      <c r="CI182" s="13"/>
    </row>
    <row r="183" spans="1:87" ht="13.2">
      <c r="A183" s="1"/>
      <c r="B183" t="str">
        <f t="shared" si="51"/>
        <v>ToiletTree Products</v>
      </c>
      <c r="D183" t="s">
        <v>216</v>
      </c>
      <c r="E183" s="11">
        <f>SUMIFS('Fin Data'!F:F,'Fin Data'!A:A,D183)</f>
        <v>0</v>
      </c>
      <c r="F183" s="11">
        <f>SUMIFS('Fin Data with 6 week hist'!I:I,'Fin Data with 6 week hist'!$A:$A,$D183)</f>
        <v>0</v>
      </c>
      <c r="G183" s="11">
        <f>SUMIFS('Fin Data with 6 week hist'!J:J,'Fin Data with 6 week hist'!$A:$A,$D183)</f>
        <v>0</v>
      </c>
      <c r="H183" s="11">
        <f>SUMIFS('Fin Data with 6 week hist'!K:K,'Fin Data with 6 week hist'!$A:$A,$D183)+SUMIFS('Unit Cancellations'!D:D,'Unit Cancellations'!$B:$B,$D183)</f>
        <v>0</v>
      </c>
      <c r="I183" s="11">
        <f>SUMIFS('Fin Data with 6 week hist'!L:L,'Fin Data with 6 week hist'!$A:$A,$D183)+SUMIFS('Unit Cancellations'!E:E,'Unit Cancellations'!$B:$B,$D183)</f>
        <v>0</v>
      </c>
      <c r="J183" s="11">
        <f>SUMIFS('Fin Data with 6 week hist'!M:M,'Fin Data with 6 week hist'!$A:$A,$D183)+SUMIFS('Unit Cancellations'!F:F,'Unit Cancellations'!$B:$B,$D183)</f>
        <v>0</v>
      </c>
      <c r="K183" s="11">
        <f>SUMIFS('Fin Data with 6 week hist'!N:N,'Fin Data with 6 week hist'!$A:$A,$D183)+SUMIFS('Unit Cancellations'!G:G,'Unit Cancellations'!$B:$B,$D183)</f>
        <v>0</v>
      </c>
      <c r="L183" s="11">
        <f>SUMIFS('Fin Data'!AN:AN,'Fin Data'!A:A,D183)</f>
        <v>0</v>
      </c>
      <c r="M183" s="12">
        <f>IFERROR(SUMIFS('Fin Data'!AO:AO,'Fin Data'!A:A,D183),"")</f>
        <v>0</v>
      </c>
      <c r="N183" s="1"/>
      <c r="O183" s="11">
        <f t="shared" si="12"/>
        <v>20</v>
      </c>
      <c r="P183" s="12" t="str">
        <f t="shared" si="13"/>
        <v/>
      </c>
      <c r="Q183" s="1"/>
      <c r="R183" s="11">
        <f t="shared" si="14"/>
        <v>20</v>
      </c>
      <c r="S183" s="12" t="str">
        <f t="shared" si="15"/>
        <v/>
      </c>
      <c r="T183" s="11">
        <f t="shared" si="16"/>
        <v>0</v>
      </c>
      <c r="U183" s="1" t="e">
        <f t="shared" si="52"/>
        <v>#REF!</v>
      </c>
      <c r="V183" s="1"/>
      <c r="W183" s="11">
        <f>SUMIFS('Forecast Data'!$D:$D,'Forecast Data'!$C:$C,W$6,'Forecast Data'!$B:$B,$D183)</f>
        <v>20</v>
      </c>
      <c r="X183" s="11">
        <f>SUMIFS('Forecast Data'!$D:$D,'Forecast Data'!$C:$C,X$6,'Forecast Data'!$B:$B,$D183)</f>
        <v>20</v>
      </c>
      <c r="Y183" s="11">
        <f>SUMIFS('Forecast Data'!$D:$D,'Forecast Data'!$C:$C,Y$6,'Forecast Data'!$B:$B,$D183)</f>
        <v>20</v>
      </c>
      <c r="Z183" s="11">
        <f>SUMIFS('Forecast Data'!$D:$D,'Forecast Data'!$C:$C,Z$6,'Forecast Data'!$B:$B,$D183)</f>
        <v>20</v>
      </c>
      <c r="AA183" s="11">
        <f>SUMIFS('Forecast Data'!$D:$D,'Forecast Data'!$C:$C,AA$6,'Forecast Data'!$B:$B,$D183)</f>
        <v>20</v>
      </c>
      <c r="AB183" s="11">
        <f>SUMIFS('Forecast Data'!$D:$D,'Forecast Data'!$C:$C,AB$6,'Forecast Data'!$B:$B,$D183)</f>
        <v>20</v>
      </c>
      <c r="AC183" s="11">
        <f>SUMIFS('Forecast Data'!$D:$D,'Forecast Data'!$C:$C,AC$6,'Forecast Data'!$B:$B,$D183)</f>
        <v>20</v>
      </c>
      <c r="AD183" s="11">
        <f>SUMIFS('Forecast Data'!$D:$D,'Forecast Data'!$C:$C,AD$6,'Forecast Data'!$B:$B,$D183)</f>
        <v>20</v>
      </c>
      <c r="AE183" s="11">
        <f>SUMIFS('Forecast Data'!$D:$D,'Forecast Data'!$C:$C,AE$6,'Forecast Data'!$B:$B,$D183)</f>
        <v>3</v>
      </c>
      <c r="AF183" s="11">
        <f>SUMIFS('Forecast Data'!$D:$D,'Forecast Data'!$C:$C,AF$6,'Forecast Data'!$B:$B,$D183)</f>
        <v>0</v>
      </c>
      <c r="AG183" s="11">
        <f>SUMIFS('Forecast Data'!$D:$D,'Forecast Data'!$C:$C,AG$6,'Forecast Data'!$B:$B,$D183)</f>
        <v>0</v>
      </c>
      <c r="AH183" s="11">
        <f>SUMIFS('Forecast Data'!$D:$D,'Forecast Data'!$C:$C,AH$6,'Forecast Data'!$B:$B,$D183)</f>
        <v>0</v>
      </c>
      <c r="AI183" s="1"/>
      <c r="AJ183" s="12" t="str">
        <f>IF(SUMIFS('Forecast Data'!$E:$E,'Forecast Data'!$C:$C,AJ$6,'Forecast Data'!$B:$B,$D183)=0,"",SUMIFS('Forecast Data'!$E:$E,'Forecast Data'!$C:$C,AJ$6,'Forecast Data'!$B:$B,$D183))</f>
        <v/>
      </c>
      <c r="AK183" s="12" t="str">
        <f>IF(SUMIFS('Forecast Data'!$E:$E,'Forecast Data'!$C:$C,AK$6,'Forecast Data'!$B:$B,$D183)=0,"",SUMIFS('Forecast Data'!$E:$E,'Forecast Data'!$C:$C,AK$6,'Forecast Data'!$B:$B,$D183))</f>
        <v/>
      </c>
      <c r="AL183" s="12" t="str">
        <f>IF(SUMIFS('Forecast Data'!$E:$E,'Forecast Data'!$C:$C,AL$6,'Forecast Data'!$B:$B,$D183)=0,"",SUMIFS('Forecast Data'!$E:$E,'Forecast Data'!$C:$C,AL$6,'Forecast Data'!$B:$B,$D183))</f>
        <v/>
      </c>
      <c r="AM183" s="12" t="str">
        <f>IF(SUMIFS('Forecast Data'!$E:$E,'Forecast Data'!$C:$C,AM$6,'Forecast Data'!$B:$B,$D183)=0,"",SUMIFS('Forecast Data'!$E:$E,'Forecast Data'!$C:$C,AM$6,'Forecast Data'!$B:$B,$D183))</f>
        <v/>
      </c>
      <c r="AN183" s="12" t="str">
        <f>IF(SUMIFS('Forecast Data'!$E:$E,'Forecast Data'!$C:$C,AN$6,'Forecast Data'!$B:$B,$D183)=0,"",SUMIFS('Forecast Data'!$E:$E,'Forecast Data'!$C:$C,AN$6,'Forecast Data'!$B:$B,$D183))</f>
        <v/>
      </c>
      <c r="AO183" s="12" t="str">
        <f>IF(SUMIFS('Forecast Data'!$E:$E,'Forecast Data'!$C:$C,AO$6,'Forecast Data'!$B:$B,$D183)=0,"",SUMIFS('Forecast Data'!$E:$E,'Forecast Data'!$C:$C,AO$6,'Forecast Data'!$B:$B,$D183))</f>
        <v/>
      </c>
      <c r="AP183" s="12" t="str">
        <f>IF(SUMIFS('Forecast Data'!$E:$E,'Forecast Data'!$C:$C,AP$6,'Forecast Data'!$B:$B,$D183)=0,"",SUMIFS('Forecast Data'!$E:$E,'Forecast Data'!$C:$C,AP$6,'Forecast Data'!$B:$B,$D183))</f>
        <v/>
      </c>
      <c r="AQ183" s="12" t="str">
        <f>IF(SUMIFS('Forecast Data'!$E:$E,'Forecast Data'!$C:$C,AQ$6,'Forecast Data'!$B:$B,$D183)=0,"",SUMIFS('Forecast Data'!$E:$E,'Forecast Data'!$C:$C,AQ$6,'Forecast Data'!$B:$B,$D183))</f>
        <v/>
      </c>
      <c r="AR183" s="12" t="str">
        <f>IF(SUMIFS('Forecast Data'!$E:$E,'Forecast Data'!$C:$C,AR$6,'Forecast Data'!$B:$B,$D183)=0,"",SUMIFS('Forecast Data'!$E:$E,'Forecast Data'!$C:$C,AR$6,'Forecast Data'!$B:$B,$D183))</f>
        <v/>
      </c>
      <c r="AS183" s="12" t="str">
        <f>IF(SUMIFS('Forecast Data'!$E:$E,'Forecast Data'!$C:$C,AS$6,'Forecast Data'!$B:$B,$D183)=0,"",SUMIFS('Forecast Data'!$E:$E,'Forecast Data'!$C:$C,AS$6,'Forecast Data'!$B:$B,$D183))</f>
        <v/>
      </c>
      <c r="AT183" s="12" t="str">
        <f>IF(SUMIFS('Forecast Data'!$E:$E,'Forecast Data'!$C:$C,AT$6,'Forecast Data'!$B:$B,$D183)=0,"",SUMIFS('Forecast Data'!$E:$E,'Forecast Data'!$C:$C,AT$6,'Forecast Data'!$B:$B,$D183))</f>
        <v/>
      </c>
      <c r="AU183" s="12" t="str">
        <f>IF(SUMIFS('Forecast Data'!$E:$E,'Forecast Data'!$C:$C,AU$6,'Forecast Data'!$B:$B,$D183)=0,"",SUMIFS('Forecast Data'!$E:$E,'Forecast Data'!$C:$C,AU$6,'Forecast Data'!$B:$B,$D183))</f>
        <v/>
      </c>
      <c r="AV183" s="1"/>
      <c r="AW183" s="11">
        <f>SUMIFS('OP Units'!E:E,'OP Units'!$A:$A,$D183)</f>
        <v>0</v>
      </c>
      <c r="AX183" s="11">
        <f>SUMIFS('OP Units'!F:F,'OP Units'!$A:$A,$D183)</f>
        <v>0</v>
      </c>
      <c r="AY183" s="11">
        <f>SUMIFS('OP Units'!G:G,'OP Units'!$A:$A,$D183)</f>
        <v>0</v>
      </c>
      <c r="AZ183" s="11">
        <f>SUMIFS('OP Units'!H:H,'OP Units'!$A:$A,$D183)</f>
        <v>0</v>
      </c>
      <c r="BA183" s="11">
        <f>SUMIFS('OP Units'!I:I,'OP Units'!$A:$A,$D183)</f>
        <v>0</v>
      </c>
      <c r="BB183" s="11">
        <f>SUMIFS('OP Units'!J:J,'OP Units'!$A:$A,$D183)</f>
        <v>0</v>
      </c>
      <c r="BC183" s="11">
        <f>SUMIFS('OP Units'!K:K,'OP Units'!$A:$A,$D183)</f>
        <v>0</v>
      </c>
      <c r="BD183" s="11">
        <f>SUMIFS('OP Units'!L:L,'OP Units'!$A:$A,$D183)</f>
        <v>0</v>
      </c>
      <c r="BE183" s="11">
        <f>SUMIFS('OP Units'!M:M,'OP Units'!$A:$A,$D183)</f>
        <v>0</v>
      </c>
      <c r="BF183" s="11">
        <f>SUMIFS('OP Units'!N:N,'OP Units'!$A:$A,$D183)</f>
        <v>0</v>
      </c>
      <c r="BG183" s="11">
        <f>SUMIFS('OP Units'!O:O,'OP Units'!$A:$A,$D183)</f>
        <v>0</v>
      </c>
      <c r="BH183" s="11">
        <f>SUMIFS('OP Units'!P:P,'OP Units'!$A:$A,$D183)</f>
        <v>0</v>
      </c>
      <c r="BI183" s="1"/>
      <c r="BJ183" s="12" t="str">
        <f>IFERROR((SUMIFS('OP Units'!E:E,'OP Units'!$A:$A,$D183)-SUMIFS('Forecast Data'!$H:$H,'Forecast Data'!$C:$C,BJ$6,'Forecast Data'!$B:$B,$D183))/SUMIFS('Forecast Data'!$H:$H,'Forecast Data'!$C:$C,BJ$6,'Forecast Data'!$B:$B,$D183),"")</f>
        <v/>
      </c>
      <c r="BK183" s="12" t="str">
        <f>IFERROR((SUMIFS('OP Units'!F:F,'OP Units'!$A:$A,$D183)-SUMIFS('Forecast Data'!$H:$H,'Forecast Data'!$C:$C,BK$6,'Forecast Data'!$B:$B,$D183))/SUMIFS('Forecast Data'!$H:$H,'Forecast Data'!$C:$C,BK$6,'Forecast Data'!$B:$B,$D183),"")</f>
        <v/>
      </c>
      <c r="BL183" s="12" t="str">
        <f>IFERROR((SUMIFS('OP Units'!G:G,'OP Units'!$A:$A,$D183)-SUMIFS('Forecast Data'!$H:$H,'Forecast Data'!$C:$C,BL$6,'Forecast Data'!$B:$B,$D183))/SUMIFS('Forecast Data'!$H:$H,'Forecast Data'!$C:$C,BL$6,'Forecast Data'!$B:$B,$D183),"")</f>
        <v/>
      </c>
      <c r="BM183" s="12" t="str">
        <f>IFERROR((SUMIFS('OP Units'!H:H,'OP Units'!$A:$A,$D183)-SUMIFS('Forecast Data'!$H:$H,'Forecast Data'!$C:$C,BM$6,'Forecast Data'!$B:$B,$D183))/SUMIFS('Forecast Data'!$H:$H,'Forecast Data'!$C:$C,BM$6,'Forecast Data'!$B:$B,$D183),"")</f>
        <v/>
      </c>
      <c r="BN183" s="12" t="str">
        <f>IFERROR((SUMIFS('OP Units'!I:I,'OP Units'!$A:$A,$D183)-SUMIFS('Forecast Data'!$H:$H,'Forecast Data'!$C:$C,BN$6,'Forecast Data'!$B:$B,$D183))/SUMIFS('Forecast Data'!$H:$H,'Forecast Data'!$C:$C,BN$6,'Forecast Data'!$B:$B,$D183),"")</f>
        <v/>
      </c>
      <c r="BO183" s="12" t="str">
        <f>IFERROR((SUMIFS('OP Units'!J:J,'OP Units'!$A:$A,$D183)-SUMIFS('Forecast Data'!$H:$H,'Forecast Data'!$C:$C,BO$6,'Forecast Data'!$B:$B,$D183))/SUMIFS('Forecast Data'!$H:$H,'Forecast Data'!$C:$C,BO$6,'Forecast Data'!$B:$B,$D183),"")</f>
        <v/>
      </c>
      <c r="BP183" s="12" t="str">
        <f>IFERROR((SUMIFS('OP Units'!K:K,'OP Units'!$A:$A,$D183)-SUMIFS('Forecast Data'!$H:$H,'Forecast Data'!$C:$C,BP$6,'Forecast Data'!$B:$B,$D183))/SUMIFS('Forecast Data'!$H:$H,'Forecast Data'!$C:$C,BP$6,'Forecast Data'!$B:$B,$D183),"")</f>
        <v/>
      </c>
      <c r="BQ183" s="12" t="str">
        <f>IFERROR((SUMIFS('OP Units'!L:L,'OP Units'!$A:$A,$D183)-SUMIFS('Forecast Data'!$H:$H,'Forecast Data'!$C:$C,BQ$6,'Forecast Data'!$B:$B,$D183))/SUMIFS('Forecast Data'!$H:$H,'Forecast Data'!$C:$C,BQ$6,'Forecast Data'!$B:$B,$D183),"")</f>
        <v/>
      </c>
      <c r="BR183" s="12" t="str">
        <f>IFERROR((SUMIFS('OP Units'!M:M,'OP Units'!$A:$A,$D183)-SUMIFS('Forecast Data'!$H:$H,'Forecast Data'!$C:$C,BR$6,'Forecast Data'!$B:$B,$D183))/SUMIFS('Forecast Data'!$H:$H,'Forecast Data'!$C:$C,BR$6,'Forecast Data'!$B:$B,$D183),"")</f>
        <v/>
      </c>
      <c r="BS183" s="12" t="str">
        <f>IFERROR((SUMIFS('OP Units'!N:N,'OP Units'!$A:$A,$D183)-SUMIFS('Forecast Data'!$H:$H,'Forecast Data'!$C:$C,BS$6,'Forecast Data'!$B:$B,$D183))/SUMIFS('Forecast Data'!$H:$H,'Forecast Data'!$C:$C,BS$6,'Forecast Data'!$B:$B,$D183),"")</f>
        <v/>
      </c>
      <c r="BT183" s="12" t="str">
        <f>IFERROR((SUMIFS('OP Units'!O:O,'OP Units'!$A:$A,$D183)-SUMIFS('Forecast Data'!$H:$H,'Forecast Data'!$C:$C,BT$6,'Forecast Data'!$B:$B,$D183))/SUMIFS('Forecast Data'!$H:$H,'Forecast Data'!$C:$C,BT$6,'Forecast Data'!$B:$B,$D183),"")</f>
        <v/>
      </c>
      <c r="BU183" s="12" t="str">
        <f>IFERROR((SUMIFS('OP Units'!P:P,'OP Units'!$A:$A,$D183)-SUMIFS('Forecast Data'!$H:$H,'Forecast Data'!$C:$C,BU$6,'Forecast Data'!$B:$B,$D183))/SUMIFS('Forecast Data'!$H:$H,'Forecast Data'!$C:$C,BU$6,'Forecast Data'!$B:$B,$D183),"")</f>
        <v/>
      </c>
      <c r="BV183" s="12"/>
      <c r="BW183" s="11">
        <f>(SUMIFS('Forecast Data'!H:H,'Forecast Data'!B:B,D183,'Forecast Data'!C:C,BK$6)+SUMIFS('Forecast Data'!H:H,'Forecast Data'!B:B,D183,'Forecast Data'!C:C,BL$6)+SUMIFS('Forecast Data'!H:H,'Forecast Data'!B:B,D183,'Forecast Data'!C:C,BM$6)+SUMIFS('Forecast Data'!H:H,'Forecast Data'!B:B,D183,'Forecast Data'!C:C,BN$6)+SUMIFS('Forecast Data'!H:H,'Forecast Data'!B:B,D183,'Forecast Data'!C:C,BO$6)+SUMIFS('Forecast Data'!H:H,'Forecast Data'!B:B,D183,'Forecast Data'!C:C,BP$6)+SUMIFS('Forecast Data'!H:H,'Forecast Data'!B:B,D183,'Forecast Data'!C:C,BQ$6)+SUMIFS('Forecast Data'!H:H,'Forecast Data'!B:B,D183,'Forecast Data'!C:C,BJ$6))/8</f>
        <v>0</v>
      </c>
      <c r="BX183" s="12" t="str">
        <f>IFERROR((SUM(W183:AD183)-(SUMIFS('Forecast Data'!H:H,'Forecast Data'!B:B,B183,'Forecast Data'!C:C,BJ$6)+SUMIFS('Forecast Data'!H:H,'Forecast Data'!B:B,B183,'Forecast Data'!C:C,BK$6)+SUMIFS('Forecast Data'!H:H,'Forecast Data'!B:B,B183,'Forecast Data'!C:C,BL$6)+SUMIFS('Forecast Data'!H:H,'Forecast Data'!B:B,B183,'Forecast Data'!C:C,BM$6)+SUMIFS('Forecast Data'!H:H,'Forecast Data'!B:B,B183,'Forecast Data'!C:C,BN$6)+SUMIFS('Forecast Data'!H:H,'Forecast Data'!B:B,B183,'Forecast Data'!C:C,BO$6)+SUMIFS('Forecast Data'!H:H,'Forecast Data'!B:B,B183,'Forecast Data'!C:C,BP$6)+SUMIFS('Forecast Data'!H:H,'Forecast Data'!B:B,B183,'Forecast Data'!C:C,BQ$6)))/(SUMIFS('Forecast Data'!H:H,'Forecast Data'!B:B,B183,'Forecast Data'!C:C,BJ$6)+SUMIFS('Forecast Data'!H:H,'Forecast Data'!B:B,B183,'Forecast Data'!C:C,BK$6)+SUMIFS('Forecast Data'!H:H,'Forecast Data'!B:B,B183,'Forecast Data'!C:C,BL$6)+SUMIFS('Forecast Data'!H:H,'Forecast Data'!B:B,B183,'Forecast Data'!C:C,BM$6)+SUMIFS('Forecast Data'!H:H,'Forecast Data'!B:B,B183,'Forecast Data'!C:C,BN$6)+SUMIFS('Forecast Data'!H:H,'Forecast Data'!B:B,B183,'Forecast Data'!C:C,BO$6)+SUMIFS('Forecast Data'!H:H,'Forecast Data'!B:B,B183,'Forecast Data'!C:C,BP$6)+SUMIFS('Forecast Data'!H:H,'Forecast Data'!B:B,B183,'Forecast Data'!C:C,BQ$6)),"")</f>
        <v/>
      </c>
      <c r="BY183" s="12">
        <f t="shared" si="18"/>
        <v>0</v>
      </c>
      <c r="BZ183" s="16">
        <f t="shared" si="19"/>
        <v>1.6445980489862074E-5</v>
      </c>
      <c r="CA183" s="13">
        <f t="shared" si="20"/>
        <v>-1.6445980489862074E-3</v>
      </c>
      <c r="CB183" s="12">
        <f t="shared" si="21"/>
        <v>1.6445980489862074E-5</v>
      </c>
      <c r="CC183" s="12"/>
      <c r="CD183" s="11">
        <f>(SUMIFS('Forecast Data'!H:H,'Forecast Data'!B:B,D183,'Forecast Data'!C:C,BK$6)+SUMIFS('Forecast Data'!H:H,'Forecast Data'!B:B,D183,'Forecast Data'!C:C,BL$6)+SUMIFS('Forecast Data'!H:H,'Forecast Data'!B:B,D183,'Forecast Data'!C:C,BM$6)+SUMIFS('Forecast Data'!H:H,'Forecast Data'!B:B,D183,'Forecast Data'!C:C,BJ$6))/4</f>
        <v>0</v>
      </c>
      <c r="CE183" s="12" t="str">
        <f>IFERROR((SUM(W183:Z183)-(SUMIFS('Forecast Data'!H:H,'Forecast Data'!B:B,D183,'Forecast Data'!C:C,BJ$6)+SUMIFS('Forecast Data'!H:H,'Forecast Data'!B:B,D183,'Forecast Data'!C:C,BK$6)+SUMIFS('Forecast Data'!H:H,'Forecast Data'!B:B,D183,'Forecast Data'!C:C,BL$6)+SUMIFS('Forecast Data'!H:H,'Forecast Data'!B:B,D183,'Forecast Data'!C:C,BM$6)))/(SUMIFS('Forecast Data'!H:H,'Forecast Data'!B:B,D183,'Forecast Data'!C:C,BJ$6)+SUMIFS('Forecast Data'!H:H,'Forecast Data'!B:B,D183,'Forecast Data'!C:C,BK$6)+SUMIFS('Forecast Data'!H:H,'Forecast Data'!B:B,D183,'Forecast Data'!C:C,BL$6)+SUMIFS('Forecast Data'!H:H,'Forecast Data'!B:B,D183,'Forecast Data'!C:C,BM$6)),"")</f>
        <v/>
      </c>
      <c r="CF183" s="12">
        <f t="shared" si="22"/>
        <v>0</v>
      </c>
      <c r="CG183" s="12">
        <f t="shared" si="23"/>
        <v>1.6767715709444222E-5</v>
      </c>
      <c r="CH183" s="13">
        <f t="shared" si="24"/>
        <v>-1.6767715709444222E-3</v>
      </c>
      <c r="CI183" s="13"/>
    </row>
    <row r="184" spans="1:87" ht="13.2">
      <c r="A184" s="1"/>
      <c r="B184" t="str">
        <f t="shared" si="51"/>
        <v>Spark Innovation</v>
      </c>
      <c r="D184" t="s">
        <v>217</v>
      </c>
      <c r="E184" s="11">
        <f>SUMIFS('Fin Data'!F:F,'Fin Data'!A:A,D184)</f>
        <v>0</v>
      </c>
      <c r="F184" s="11">
        <f>SUMIFS('Fin Data with 6 week hist'!I:I,'Fin Data with 6 week hist'!$A:$A,$D184)</f>
        <v>0</v>
      </c>
      <c r="G184" s="11">
        <f>SUMIFS('Fin Data with 6 week hist'!J:J,'Fin Data with 6 week hist'!$A:$A,$D184)</f>
        <v>0</v>
      </c>
      <c r="H184" s="11">
        <f>SUMIFS('Fin Data with 6 week hist'!K:K,'Fin Data with 6 week hist'!$A:$A,$D184)+SUMIFS('Unit Cancellations'!D:D,'Unit Cancellations'!$B:$B,$D184)</f>
        <v>0</v>
      </c>
      <c r="I184" s="11">
        <f>SUMIFS('Fin Data with 6 week hist'!L:L,'Fin Data with 6 week hist'!$A:$A,$D184)+SUMIFS('Unit Cancellations'!E:E,'Unit Cancellations'!$B:$B,$D184)</f>
        <v>0</v>
      </c>
      <c r="J184" s="11">
        <f>SUMIFS('Fin Data with 6 week hist'!M:M,'Fin Data with 6 week hist'!$A:$A,$D184)+SUMIFS('Unit Cancellations'!F:F,'Unit Cancellations'!$B:$B,$D184)</f>
        <v>0</v>
      </c>
      <c r="K184" s="11">
        <f>SUMIFS('Fin Data with 6 week hist'!N:N,'Fin Data with 6 week hist'!$A:$A,$D184)+SUMIFS('Unit Cancellations'!G:G,'Unit Cancellations'!$B:$B,$D184)</f>
        <v>0</v>
      </c>
      <c r="L184" s="11">
        <f>SUMIFS('Fin Data'!AN:AN,'Fin Data'!A:A,D184)</f>
        <v>0</v>
      </c>
      <c r="M184" s="12">
        <f>IFERROR(SUMIFS('Fin Data'!AO:AO,'Fin Data'!A:A,D184),"")</f>
        <v>0</v>
      </c>
      <c r="N184" s="1"/>
      <c r="O184" s="11">
        <f t="shared" si="12"/>
        <v>20</v>
      </c>
      <c r="P184" s="12" t="str">
        <f t="shared" si="13"/>
        <v/>
      </c>
      <c r="Q184" s="1"/>
      <c r="R184" s="11">
        <f t="shared" si="14"/>
        <v>20</v>
      </c>
      <c r="S184" s="12" t="str">
        <f t="shared" si="15"/>
        <v/>
      </c>
      <c r="T184" s="11">
        <f t="shared" si="16"/>
        <v>0</v>
      </c>
      <c r="U184" s="1" t="e">
        <f t="shared" si="52"/>
        <v>#REF!</v>
      </c>
      <c r="V184" s="1"/>
      <c r="W184" s="11">
        <f>SUMIFS('Forecast Data'!$D:$D,'Forecast Data'!$C:$C,W$6,'Forecast Data'!$B:$B,$D184)</f>
        <v>20</v>
      </c>
      <c r="X184" s="11">
        <f>SUMIFS('Forecast Data'!$D:$D,'Forecast Data'!$C:$C,X$6,'Forecast Data'!$B:$B,$D184)</f>
        <v>20</v>
      </c>
      <c r="Y184" s="11">
        <f>SUMIFS('Forecast Data'!$D:$D,'Forecast Data'!$C:$C,Y$6,'Forecast Data'!$B:$B,$D184)</f>
        <v>20</v>
      </c>
      <c r="Z184" s="11">
        <f>SUMIFS('Forecast Data'!$D:$D,'Forecast Data'!$C:$C,Z$6,'Forecast Data'!$B:$B,$D184)</f>
        <v>20</v>
      </c>
      <c r="AA184" s="11">
        <f>SUMIFS('Forecast Data'!$D:$D,'Forecast Data'!$C:$C,AA$6,'Forecast Data'!$B:$B,$D184)</f>
        <v>20</v>
      </c>
      <c r="AB184" s="11">
        <f>SUMIFS('Forecast Data'!$D:$D,'Forecast Data'!$C:$C,AB$6,'Forecast Data'!$B:$B,$D184)</f>
        <v>20</v>
      </c>
      <c r="AC184" s="11">
        <f>SUMIFS('Forecast Data'!$D:$D,'Forecast Data'!$C:$C,AC$6,'Forecast Data'!$B:$B,$D184)</f>
        <v>20</v>
      </c>
      <c r="AD184" s="11">
        <f>SUMIFS('Forecast Data'!$D:$D,'Forecast Data'!$C:$C,AD$6,'Forecast Data'!$B:$B,$D184)</f>
        <v>20</v>
      </c>
      <c r="AE184" s="11">
        <f>SUMIFS('Forecast Data'!$D:$D,'Forecast Data'!$C:$C,AE$6,'Forecast Data'!$B:$B,$D184)</f>
        <v>20</v>
      </c>
      <c r="AF184" s="11">
        <f>SUMIFS('Forecast Data'!$D:$D,'Forecast Data'!$C:$C,AF$6,'Forecast Data'!$B:$B,$D184)</f>
        <v>20</v>
      </c>
      <c r="AG184" s="11">
        <f>SUMIFS('Forecast Data'!$D:$D,'Forecast Data'!$C:$C,AG$6,'Forecast Data'!$B:$B,$D184)</f>
        <v>20</v>
      </c>
      <c r="AH184" s="11">
        <f>SUMIFS('Forecast Data'!$D:$D,'Forecast Data'!$C:$C,AH$6,'Forecast Data'!$B:$B,$D184)</f>
        <v>20</v>
      </c>
      <c r="AI184" s="1"/>
      <c r="AJ184" s="12" t="str">
        <f>IF(SUMIFS('Forecast Data'!$E:$E,'Forecast Data'!$C:$C,AJ$6,'Forecast Data'!$B:$B,$D184)=0,"",SUMIFS('Forecast Data'!$E:$E,'Forecast Data'!$C:$C,AJ$6,'Forecast Data'!$B:$B,$D184))</f>
        <v/>
      </c>
      <c r="AK184" s="12" t="str">
        <f>IF(SUMIFS('Forecast Data'!$E:$E,'Forecast Data'!$C:$C,AK$6,'Forecast Data'!$B:$B,$D184)=0,"",SUMIFS('Forecast Data'!$E:$E,'Forecast Data'!$C:$C,AK$6,'Forecast Data'!$B:$B,$D184))</f>
        <v/>
      </c>
      <c r="AL184" s="12" t="str">
        <f>IF(SUMIFS('Forecast Data'!$E:$E,'Forecast Data'!$C:$C,AL$6,'Forecast Data'!$B:$B,$D184)=0,"",SUMIFS('Forecast Data'!$E:$E,'Forecast Data'!$C:$C,AL$6,'Forecast Data'!$B:$B,$D184))</f>
        <v/>
      </c>
      <c r="AM184" s="12" t="str">
        <f>IF(SUMIFS('Forecast Data'!$E:$E,'Forecast Data'!$C:$C,AM$6,'Forecast Data'!$B:$B,$D184)=0,"",SUMIFS('Forecast Data'!$E:$E,'Forecast Data'!$C:$C,AM$6,'Forecast Data'!$B:$B,$D184))</f>
        <v/>
      </c>
      <c r="AN184" s="12" t="str">
        <f>IF(SUMIFS('Forecast Data'!$E:$E,'Forecast Data'!$C:$C,AN$6,'Forecast Data'!$B:$B,$D184)=0,"",SUMIFS('Forecast Data'!$E:$E,'Forecast Data'!$C:$C,AN$6,'Forecast Data'!$B:$B,$D184))</f>
        <v/>
      </c>
      <c r="AO184" s="12" t="str">
        <f>IF(SUMIFS('Forecast Data'!$E:$E,'Forecast Data'!$C:$C,AO$6,'Forecast Data'!$B:$B,$D184)=0,"",SUMIFS('Forecast Data'!$E:$E,'Forecast Data'!$C:$C,AO$6,'Forecast Data'!$B:$B,$D184))</f>
        <v/>
      </c>
      <c r="AP184" s="12" t="str">
        <f>IF(SUMIFS('Forecast Data'!$E:$E,'Forecast Data'!$C:$C,AP$6,'Forecast Data'!$B:$B,$D184)=0,"",SUMIFS('Forecast Data'!$E:$E,'Forecast Data'!$C:$C,AP$6,'Forecast Data'!$B:$B,$D184))</f>
        <v/>
      </c>
      <c r="AQ184" s="12" t="str">
        <f>IF(SUMIFS('Forecast Data'!$E:$E,'Forecast Data'!$C:$C,AQ$6,'Forecast Data'!$B:$B,$D184)=0,"",SUMIFS('Forecast Data'!$E:$E,'Forecast Data'!$C:$C,AQ$6,'Forecast Data'!$B:$B,$D184))</f>
        <v/>
      </c>
      <c r="AR184" s="12" t="str">
        <f>IF(SUMIFS('Forecast Data'!$E:$E,'Forecast Data'!$C:$C,AR$6,'Forecast Data'!$B:$B,$D184)=0,"",SUMIFS('Forecast Data'!$E:$E,'Forecast Data'!$C:$C,AR$6,'Forecast Data'!$B:$B,$D184))</f>
        <v/>
      </c>
      <c r="AS184" s="12" t="str">
        <f>IF(SUMIFS('Forecast Data'!$E:$E,'Forecast Data'!$C:$C,AS$6,'Forecast Data'!$B:$B,$D184)=0,"",SUMIFS('Forecast Data'!$E:$E,'Forecast Data'!$C:$C,AS$6,'Forecast Data'!$B:$B,$D184))</f>
        <v/>
      </c>
      <c r="AT184" s="12" t="str">
        <f>IF(SUMIFS('Forecast Data'!$E:$E,'Forecast Data'!$C:$C,AT$6,'Forecast Data'!$B:$B,$D184)=0,"",SUMIFS('Forecast Data'!$E:$E,'Forecast Data'!$C:$C,AT$6,'Forecast Data'!$B:$B,$D184))</f>
        <v/>
      </c>
      <c r="AU184" s="12" t="str">
        <f>IF(SUMIFS('Forecast Data'!$E:$E,'Forecast Data'!$C:$C,AU$6,'Forecast Data'!$B:$B,$D184)=0,"",SUMIFS('Forecast Data'!$E:$E,'Forecast Data'!$C:$C,AU$6,'Forecast Data'!$B:$B,$D184))</f>
        <v/>
      </c>
      <c r="AV184" s="1"/>
      <c r="AW184" s="11">
        <f>SUMIFS('OP Units'!E:E,'OP Units'!$A:$A,$D184)</f>
        <v>0</v>
      </c>
      <c r="AX184" s="11">
        <f>SUMIFS('OP Units'!F:F,'OP Units'!$A:$A,$D184)</f>
        <v>0</v>
      </c>
      <c r="AY184" s="11">
        <f>SUMIFS('OP Units'!G:G,'OP Units'!$A:$A,$D184)</f>
        <v>0</v>
      </c>
      <c r="AZ184" s="11">
        <f>SUMIFS('OP Units'!H:H,'OP Units'!$A:$A,$D184)</f>
        <v>0</v>
      </c>
      <c r="BA184" s="11">
        <f>SUMIFS('OP Units'!I:I,'OP Units'!$A:$A,$D184)</f>
        <v>0</v>
      </c>
      <c r="BB184" s="11">
        <f>SUMIFS('OP Units'!J:J,'OP Units'!$A:$A,$D184)</f>
        <v>0</v>
      </c>
      <c r="BC184" s="11">
        <f>SUMIFS('OP Units'!K:K,'OP Units'!$A:$A,$D184)</f>
        <v>0</v>
      </c>
      <c r="BD184" s="11">
        <f>SUMIFS('OP Units'!L:L,'OP Units'!$A:$A,$D184)</f>
        <v>0</v>
      </c>
      <c r="BE184" s="11">
        <f>SUMIFS('OP Units'!M:M,'OP Units'!$A:$A,$D184)</f>
        <v>0</v>
      </c>
      <c r="BF184" s="11">
        <f>SUMIFS('OP Units'!N:N,'OP Units'!$A:$A,$D184)</f>
        <v>0</v>
      </c>
      <c r="BG184" s="11">
        <f>SUMIFS('OP Units'!O:O,'OP Units'!$A:$A,$D184)</f>
        <v>0</v>
      </c>
      <c r="BH184" s="11">
        <f>SUMIFS('OP Units'!P:P,'OP Units'!$A:$A,$D184)</f>
        <v>0</v>
      </c>
      <c r="BI184" s="1"/>
      <c r="BJ184" s="12" t="str">
        <f>IFERROR((SUMIFS('OP Units'!E:E,'OP Units'!$A:$A,$D184)-SUMIFS('Forecast Data'!$H:$H,'Forecast Data'!$C:$C,BJ$6,'Forecast Data'!$B:$B,$D184))/SUMIFS('Forecast Data'!$H:$H,'Forecast Data'!$C:$C,BJ$6,'Forecast Data'!$B:$B,$D184),"")</f>
        <v/>
      </c>
      <c r="BK184" s="12" t="str">
        <f>IFERROR((SUMIFS('OP Units'!F:F,'OP Units'!$A:$A,$D184)-SUMIFS('Forecast Data'!$H:$H,'Forecast Data'!$C:$C,BK$6,'Forecast Data'!$B:$B,$D184))/SUMIFS('Forecast Data'!$H:$H,'Forecast Data'!$C:$C,BK$6,'Forecast Data'!$B:$B,$D184),"")</f>
        <v/>
      </c>
      <c r="BL184" s="12" t="str">
        <f>IFERROR((SUMIFS('OP Units'!G:G,'OP Units'!$A:$A,$D184)-SUMIFS('Forecast Data'!$H:$H,'Forecast Data'!$C:$C,BL$6,'Forecast Data'!$B:$B,$D184))/SUMIFS('Forecast Data'!$H:$H,'Forecast Data'!$C:$C,BL$6,'Forecast Data'!$B:$B,$D184),"")</f>
        <v/>
      </c>
      <c r="BM184" s="12" t="str">
        <f>IFERROR((SUMIFS('OP Units'!H:H,'OP Units'!$A:$A,$D184)-SUMIFS('Forecast Data'!$H:$H,'Forecast Data'!$C:$C,BM$6,'Forecast Data'!$B:$B,$D184))/SUMIFS('Forecast Data'!$H:$H,'Forecast Data'!$C:$C,BM$6,'Forecast Data'!$B:$B,$D184),"")</f>
        <v/>
      </c>
      <c r="BN184" s="12" t="str">
        <f>IFERROR((SUMIFS('OP Units'!I:I,'OP Units'!$A:$A,$D184)-SUMIFS('Forecast Data'!$H:$H,'Forecast Data'!$C:$C,BN$6,'Forecast Data'!$B:$B,$D184))/SUMIFS('Forecast Data'!$H:$H,'Forecast Data'!$C:$C,BN$6,'Forecast Data'!$B:$B,$D184),"")</f>
        <v/>
      </c>
      <c r="BO184" s="12" t="str">
        <f>IFERROR((SUMIFS('OP Units'!J:J,'OP Units'!$A:$A,$D184)-SUMIFS('Forecast Data'!$H:$H,'Forecast Data'!$C:$C,BO$6,'Forecast Data'!$B:$B,$D184))/SUMIFS('Forecast Data'!$H:$H,'Forecast Data'!$C:$C,BO$6,'Forecast Data'!$B:$B,$D184),"")</f>
        <v/>
      </c>
      <c r="BP184" s="12" t="str">
        <f>IFERROR((SUMIFS('OP Units'!K:K,'OP Units'!$A:$A,$D184)-SUMIFS('Forecast Data'!$H:$H,'Forecast Data'!$C:$C,BP$6,'Forecast Data'!$B:$B,$D184))/SUMIFS('Forecast Data'!$H:$H,'Forecast Data'!$C:$C,BP$6,'Forecast Data'!$B:$B,$D184),"")</f>
        <v/>
      </c>
      <c r="BQ184" s="12" t="str">
        <f>IFERROR((SUMIFS('OP Units'!L:L,'OP Units'!$A:$A,$D184)-SUMIFS('Forecast Data'!$H:$H,'Forecast Data'!$C:$C,BQ$6,'Forecast Data'!$B:$B,$D184))/SUMIFS('Forecast Data'!$H:$H,'Forecast Data'!$C:$C,BQ$6,'Forecast Data'!$B:$B,$D184),"")</f>
        <v/>
      </c>
      <c r="BR184" s="12" t="str">
        <f>IFERROR((SUMIFS('OP Units'!M:M,'OP Units'!$A:$A,$D184)-SUMIFS('Forecast Data'!$H:$H,'Forecast Data'!$C:$C,BR$6,'Forecast Data'!$B:$B,$D184))/SUMIFS('Forecast Data'!$H:$H,'Forecast Data'!$C:$C,BR$6,'Forecast Data'!$B:$B,$D184),"")</f>
        <v/>
      </c>
      <c r="BS184" s="12" t="str">
        <f>IFERROR((SUMIFS('OP Units'!N:N,'OP Units'!$A:$A,$D184)-SUMIFS('Forecast Data'!$H:$H,'Forecast Data'!$C:$C,BS$6,'Forecast Data'!$B:$B,$D184))/SUMIFS('Forecast Data'!$H:$H,'Forecast Data'!$C:$C,BS$6,'Forecast Data'!$B:$B,$D184),"")</f>
        <v/>
      </c>
      <c r="BT184" s="12" t="str">
        <f>IFERROR((SUMIFS('OP Units'!O:O,'OP Units'!$A:$A,$D184)-SUMIFS('Forecast Data'!$H:$H,'Forecast Data'!$C:$C,BT$6,'Forecast Data'!$B:$B,$D184))/SUMIFS('Forecast Data'!$H:$H,'Forecast Data'!$C:$C,BT$6,'Forecast Data'!$B:$B,$D184),"")</f>
        <v/>
      </c>
      <c r="BU184" s="12" t="str">
        <f>IFERROR((SUMIFS('OP Units'!P:P,'OP Units'!$A:$A,$D184)-SUMIFS('Forecast Data'!$H:$H,'Forecast Data'!$C:$C,BU$6,'Forecast Data'!$B:$B,$D184))/SUMIFS('Forecast Data'!$H:$H,'Forecast Data'!$C:$C,BU$6,'Forecast Data'!$B:$B,$D184),"")</f>
        <v/>
      </c>
      <c r="BV184" s="12"/>
      <c r="BW184" s="11">
        <f>(SUMIFS('Forecast Data'!H:H,'Forecast Data'!B:B,D184,'Forecast Data'!C:C,BK$6)+SUMIFS('Forecast Data'!H:H,'Forecast Data'!B:B,D184,'Forecast Data'!C:C,BL$6)+SUMIFS('Forecast Data'!H:H,'Forecast Data'!B:B,D184,'Forecast Data'!C:C,BM$6)+SUMIFS('Forecast Data'!H:H,'Forecast Data'!B:B,D184,'Forecast Data'!C:C,BN$6)+SUMIFS('Forecast Data'!H:H,'Forecast Data'!B:B,D184,'Forecast Data'!C:C,BO$6)+SUMIFS('Forecast Data'!H:H,'Forecast Data'!B:B,D184,'Forecast Data'!C:C,BP$6)+SUMIFS('Forecast Data'!H:H,'Forecast Data'!B:B,D184,'Forecast Data'!C:C,BQ$6)+SUMIFS('Forecast Data'!H:H,'Forecast Data'!B:B,D184,'Forecast Data'!C:C,BJ$6))/8</f>
        <v>0</v>
      </c>
      <c r="BX184" s="12" t="str">
        <f>IFERROR((SUM(W184:AD184)-(SUMIFS('Forecast Data'!H:H,'Forecast Data'!B:B,B184,'Forecast Data'!C:C,BJ$6)+SUMIFS('Forecast Data'!H:H,'Forecast Data'!B:B,B184,'Forecast Data'!C:C,BK$6)+SUMIFS('Forecast Data'!H:H,'Forecast Data'!B:B,B184,'Forecast Data'!C:C,BL$6)+SUMIFS('Forecast Data'!H:H,'Forecast Data'!B:B,B184,'Forecast Data'!C:C,BM$6)+SUMIFS('Forecast Data'!H:H,'Forecast Data'!B:B,B184,'Forecast Data'!C:C,BN$6)+SUMIFS('Forecast Data'!H:H,'Forecast Data'!B:B,B184,'Forecast Data'!C:C,BO$6)+SUMIFS('Forecast Data'!H:H,'Forecast Data'!B:B,B184,'Forecast Data'!C:C,BP$6)+SUMIFS('Forecast Data'!H:H,'Forecast Data'!B:B,B184,'Forecast Data'!C:C,BQ$6)))/(SUMIFS('Forecast Data'!H:H,'Forecast Data'!B:B,B184,'Forecast Data'!C:C,BJ$6)+SUMIFS('Forecast Data'!H:H,'Forecast Data'!B:B,B184,'Forecast Data'!C:C,BK$6)+SUMIFS('Forecast Data'!H:H,'Forecast Data'!B:B,B184,'Forecast Data'!C:C,BL$6)+SUMIFS('Forecast Data'!H:H,'Forecast Data'!B:B,B184,'Forecast Data'!C:C,BM$6)+SUMIFS('Forecast Data'!H:H,'Forecast Data'!B:B,B184,'Forecast Data'!C:C,BN$6)+SUMIFS('Forecast Data'!H:H,'Forecast Data'!B:B,B184,'Forecast Data'!C:C,BO$6)+SUMIFS('Forecast Data'!H:H,'Forecast Data'!B:B,B184,'Forecast Data'!C:C,BP$6)+SUMIFS('Forecast Data'!H:H,'Forecast Data'!B:B,B184,'Forecast Data'!C:C,BQ$6)),"")</f>
        <v/>
      </c>
      <c r="BY184" s="12">
        <f t="shared" si="18"/>
        <v>0</v>
      </c>
      <c r="BZ184" s="16">
        <f t="shared" si="19"/>
        <v>1.6445980489862074E-5</v>
      </c>
      <c r="CA184" s="13">
        <f t="shared" si="20"/>
        <v>-1.6445980489862074E-3</v>
      </c>
      <c r="CB184" s="12">
        <f t="shared" si="21"/>
        <v>1.6445980489862074E-5</v>
      </c>
      <c r="CC184" s="12"/>
      <c r="CD184" s="11">
        <f>(SUMIFS('Forecast Data'!H:H,'Forecast Data'!B:B,D184,'Forecast Data'!C:C,BK$6)+SUMIFS('Forecast Data'!H:H,'Forecast Data'!B:B,D184,'Forecast Data'!C:C,BL$6)+SUMIFS('Forecast Data'!H:H,'Forecast Data'!B:B,D184,'Forecast Data'!C:C,BM$6)+SUMIFS('Forecast Data'!H:H,'Forecast Data'!B:B,D184,'Forecast Data'!C:C,BJ$6))/4</f>
        <v>0</v>
      </c>
      <c r="CE184" s="12" t="str">
        <f>IFERROR((SUM(W184:Z184)-(SUMIFS('Forecast Data'!H:H,'Forecast Data'!B:B,D184,'Forecast Data'!C:C,BJ$6)+SUMIFS('Forecast Data'!H:H,'Forecast Data'!B:B,D184,'Forecast Data'!C:C,BK$6)+SUMIFS('Forecast Data'!H:H,'Forecast Data'!B:B,D184,'Forecast Data'!C:C,BL$6)+SUMIFS('Forecast Data'!H:H,'Forecast Data'!B:B,D184,'Forecast Data'!C:C,BM$6)))/(SUMIFS('Forecast Data'!H:H,'Forecast Data'!B:B,D184,'Forecast Data'!C:C,BJ$6)+SUMIFS('Forecast Data'!H:H,'Forecast Data'!B:B,D184,'Forecast Data'!C:C,BK$6)+SUMIFS('Forecast Data'!H:H,'Forecast Data'!B:B,D184,'Forecast Data'!C:C,BL$6)+SUMIFS('Forecast Data'!H:H,'Forecast Data'!B:B,D184,'Forecast Data'!C:C,BM$6)),"")</f>
        <v/>
      </c>
      <c r="CF184" s="12">
        <f t="shared" si="22"/>
        <v>0</v>
      </c>
      <c r="CG184" s="12">
        <f t="shared" si="23"/>
        <v>1.6767715709444222E-5</v>
      </c>
      <c r="CH184" s="13">
        <f t="shared" si="24"/>
        <v>-1.6767715709444222E-3</v>
      </c>
      <c r="CI184" s="13"/>
    </row>
    <row r="185" spans="1:87" ht="13.2">
      <c r="A185" s="1"/>
      <c r="B185" t="str">
        <f t="shared" si="51"/>
        <v>Kraus</v>
      </c>
      <c r="C185" t="s">
        <v>44</v>
      </c>
      <c r="D185" t="s">
        <v>218</v>
      </c>
      <c r="E185" s="11">
        <f>SUMIFS('Fin Data'!F:F,'Fin Data'!A:A,D185)</f>
        <v>0</v>
      </c>
      <c r="F185" s="11">
        <f>SUMIFS('Fin Data with 6 week hist'!I:I,'Fin Data with 6 week hist'!$A:$A,$D185)</f>
        <v>14</v>
      </c>
      <c r="G185" s="11">
        <f>SUMIFS('Fin Data with 6 week hist'!J:J,'Fin Data with 6 week hist'!$A:$A,$D185)</f>
        <v>16</v>
      </c>
      <c r="H185" s="11">
        <f>SUMIFS('Fin Data with 6 week hist'!K:K,'Fin Data with 6 week hist'!$A:$A,$D185)+SUMIFS('Unit Cancellations'!D:D,'Unit Cancellations'!$B:$B,$D185)</f>
        <v>14</v>
      </c>
      <c r="I185" s="11">
        <f>SUMIFS('Fin Data with 6 week hist'!L:L,'Fin Data with 6 week hist'!$A:$A,$D185)+SUMIFS('Unit Cancellations'!E:E,'Unit Cancellations'!$B:$B,$D185)</f>
        <v>11</v>
      </c>
      <c r="J185" s="11">
        <f>SUMIFS('Fin Data with 6 week hist'!M:M,'Fin Data with 6 week hist'!$A:$A,$D185)+SUMIFS('Unit Cancellations'!F:F,'Unit Cancellations'!$B:$B,$D185)</f>
        <v>10</v>
      </c>
      <c r="K185" s="11">
        <f>SUMIFS('Fin Data with 6 week hist'!N:N,'Fin Data with 6 week hist'!$A:$A,$D185)+SUMIFS('Unit Cancellations'!G:G,'Unit Cancellations'!$B:$B,$D185)</f>
        <v>7</v>
      </c>
      <c r="L185" s="11">
        <f>SUMIFS('Fin Data'!AN:AN,'Fin Data'!A:A,D185)</f>
        <v>12</v>
      </c>
      <c r="M185" s="12">
        <f>IFERROR(SUMIFS('Fin Data'!AO:AO,'Fin Data'!A:A,D185),"")</f>
        <v>0</v>
      </c>
      <c r="N185" s="1"/>
      <c r="O185" s="11">
        <f t="shared" si="12"/>
        <v>34.75</v>
      </c>
      <c r="P185" s="12" t="str">
        <f t="shared" si="13"/>
        <v/>
      </c>
      <c r="Q185" s="1"/>
      <c r="R185" s="11">
        <f t="shared" si="14"/>
        <v>32.875</v>
      </c>
      <c r="S185" s="12" t="str">
        <f t="shared" si="15"/>
        <v/>
      </c>
      <c r="T185" s="11">
        <f t="shared" si="16"/>
        <v>10.25</v>
      </c>
      <c r="U185" s="1" t="e">
        <f t="shared" si="52"/>
        <v>#REF!</v>
      </c>
      <c r="V185" s="1"/>
      <c r="W185" s="11">
        <f>SUMIFS('Forecast Data'!$D:$D,'Forecast Data'!$C:$C,W$6,'Forecast Data'!$B:$B,$D185)</f>
        <v>38</v>
      </c>
      <c r="X185" s="11">
        <f>SUMIFS('Forecast Data'!$D:$D,'Forecast Data'!$C:$C,X$6,'Forecast Data'!$B:$B,$D185)</f>
        <v>38</v>
      </c>
      <c r="Y185" s="11">
        <f>SUMIFS('Forecast Data'!$D:$D,'Forecast Data'!$C:$C,Y$6,'Forecast Data'!$B:$B,$D185)</f>
        <v>32</v>
      </c>
      <c r="Z185" s="11">
        <f>SUMIFS('Forecast Data'!$D:$D,'Forecast Data'!$C:$C,Z$6,'Forecast Data'!$B:$B,$D185)</f>
        <v>31</v>
      </c>
      <c r="AA185" s="11">
        <f>SUMIFS('Forecast Data'!$D:$D,'Forecast Data'!$C:$C,AA$6,'Forecast Data'!$B:$B,$D185)</f>
        <v>31</v>
      </c>
      <c r="AB185" s="11">
        <f>SUMIFS('Forecast Data'!$D:$D,'Forecast Data'!$C:$C,AB$6,'Forecast Data'!$B:$B,$D185)</f>
        <v>31</v>
      </c>
      <c r="AC185" s="11">
        <f>SUMIFS('Forecast Data'!$D:$D,'Forecast Data'!$C:$C,AC$6,'Forecast Data'!$B:$B,$D185)</f>
        <v>31</v>
      </c>
      <c r="AD185" s="11">
        <f>SUMIFS('Forecast Data'!$D:$D,'Forecast Data'!$C:$C,AD$6,'Forecast Data'!$B:$B,$D185)</f>
        <v>31</v>
      </c>
      <c r="AE185" s="11">
        <f>SUMIFS('Forecast Data'!$D:$D,'Forecast Data'!$C:$C,AE$6,'Forecast Data'!$B:$B,$D185)</f>
        <v>31</v>
      </c>
      <c r="AF185" s="11">
        <f>SUMIFS('Forecast Data'!$D:$D,'Forecast Data'!$C:$C,AF$6,'Forecast Data'!$B:$B,$D185)</f>
        <v>31</v>
      </c>
      <c r="AG185" s="11">
        <f>SUMIFS('Forecast Data'!$D:$D,'Forecast Data'!$C:$C,AG$6,'Forecast Data'!$B:$B,$D185)</f>
        <v>31</v>
      </c>
      <c r="AH185" s="11">
        <f>SUMIFS('Forecast Data'!$D:$D,'Forecast Data'!$C:$C,AH$6,'Forecast Data'!$B:$B,$D185)</f>
        <v>31</v>
      </c>
      <c r="AI185" s="1"/>
      <c r="AJ185" s="12" t="str">
        <f>IF(SUMIFS('Forecast Data'!$E:$E,'Forecast Data'!$C:$C,AJ$6,'Forecast Data'!$B:$B,$D185)=0,"",SUMIFS('Forecast Data'!$E:$E,'Forecast Data'!$C:$C,AJ$6,'Forecast Data'!$B:$B,$D185))</f>
        <v/>
      </c>
      <c r="AK185" s="12" t="str">
        <f>IF(SUMIFS('Forecast Data'!$E:$E,'Forecast Data'!$C:$C,AK$6,'Forecast Data'!$B:$B,$D185)=0,"",SUMIFS('Forecast Data'!$E:$E,'Forecast Data'!$C:$C,AK$6,'Forecast Data'!$B:$B,$D185))</f>
        <v/>
      </c>
      <c r="AL185" s="12" t="str">
        <f>IF(SUMIFS('Forecast Data'!$E:$E,'Forecast Data'!$C:$C,AL$6,'Forecast Data'!$B:$B,$D185)=0,"",SUMIFS('Forecast Data'!$E:$E,'Forecast Data'!$C:$C,AL$6,'Forecast Data'!$B:$B,$D185))</f>
        <v/>
      </c>
      <c r="AM185" s="12" t="str">
        <f>IF(SUMIFS('Forecast Data'!$E:$E,'Forecast Data'!$C:$C,AM$6,'Forecast Data'!$B:$B,$D185)=0,"",SUMIFS('Forecast Data'!$E:$E,'Forecast Data'!$C:$C,AM$6,'Forecast Data'!$B:$B,$D185))</f>
        <v/>
      </c>
      <c r="AN185" s="12" t="str">
        <f>IF(SUMIFS('Forecast Data'!$E:$E,'Forecast Data'!$C:$C,AN$6,'Forecast Data'!$B:$B,$D185)=0,"",SUMIFS('Forecast Data'!$E:$E,'Forecast Data'!$C:$C,AN$6,'Forecast Data'!$B:$B,$D185))</f>
        <v/>
      </c>
      <c r="AO185" s="12" t="str">
        <f>IF(SUMIFS('Forecast Data'!$E:$E,'Forecast Data'!$C:$C,AO$6,'Forecast Data'!$B:$B,$D185)=0,"",SUMIFS('Forecast Data'!$E:$E,'Forecast Data'!$C:$C,AO$6,'Forecast Data'!$B:$B,$D185))</f>
        <v/>
      </c>
      <c r="AP185" s="12" t="str">
        <f>IF(SUMIFS('Forecast Data'!$E:$E,'Forecast Data'!$C:$C,AP$6,'Forecast Data'!$B:$B,$D185)=0,"",SUMIFS('Forecast Data'!$E:$E,'Forecast Data'!$C:$C,AP$6,'Forecast Data'!$B:$B,$D185))</f>
        <v/>
      </c>
      <c r="AQ185" s="12" t="str">
        <f>IF(SUMIFS('Forecast Data'!$E:$E,'Forecast Data'!$C:$C,AQ$6,'Forecast Data'!$B:$B,$D185)=0,"",SUMIFS('Forecast Data'!$E:$E,'Forecast Data'!$C:$C,AQ$6,'Forecast Data'!$B:$B,$D185))</f>
        <v/>
      </c>
      <c r="AR185" s="12" t="str">
        <f>IF(SUMIFS('Forecast Data'!$E:$E,'Forecast Data'!$C:$C,AR$6,'Forecast Data'!$B:$B,$D185)=0,"",SUMIFS('Forecast Data'!$E:$E,'Forecast Data'!$C:$C,AR$6,'Forecast Data'!$B:$B,$D185))</f>
        <v/>
      </c>
      <c r="AS185" s="12" t="str">
        <f>IF(SUMIFS('Forecast Data'!$E:$E,'Forecast Data'!$C:$C,AS$6,'Forecast Data'!$B:$B,$D185)=0,"",SUMIFS('Forecast Data'!$E:$E,'Forecast Data'!$C:$C,AS$6,'Forecast Data'!$B:$B,$D185))</f>
        <v/>
      </c>
      <c r="AT185" s="12" t="str">
        <f>IF(SUMIFS('Forecast Data'!$E:$E,'Forecast Data'!$C:$C,AT$6,'Forecast Data'!$B:$B,$D185)=0,"",SUMIFS('Forecast Data'!$E:$E,'Forecast Data'!$C:$C,AT$6,'Forecast Data'!$B:$B,$D185))</f>
        <v/>
      </c>
      <c r="AU185" s="12">
        <f>IF(SUMIFS('Forecast Data'!$E:$E,'Forecast Data'!$C:$C,AU$6,'Forecast Data'!$B:$B,$D185)=0,"",SUMIFS('Forecast Data'!$E:$E,'Forecast Data'!$C:$C,AU$6,'Forecast Data'!$B:$B,$D185))</f>
        <v>14.35</v>
      </c>
      <c r="AV185" s="1"/>
      <c r="AW185" s="11">
        <f>SUMIFS('OP Units'!E:E,'OP Units'!$A:$A,$D185)</f>
        <v>9</v>
      </c>
      <c r="AX185" s="11">
        <f>SUMIFS('OP Units'!F:F,'OP Units'!$A:$A,$D185)</f>
        <v>9</v>
      </c>
      <c r="AY185" s="11">
        <f>SUMIFS('OP Units'!G:G,'OP Units'!$A:$A,$D185)</f>
        <v>11</v>
      </c>
      <c r="AZ185" s="11">
        <f>SUMIFS('OP Units'!H:H,'OP Units'!$A:$A,$D185)</f>
        <v>11</v>
      </c>
      <c r="BA185" s="11">
        <f>SUMIFS('OP Units'!I:I,'OP Units'!$A:$A,$D185)</f>
        <v>11</v>
      </c>
      <c r="BB185" s="11">
        <f>SUMIFS('OP Units'!J:J,'OP Units'!$A:$A,$D185)</f>
        <v>12</v>
      </c>
      <c r="BC185" s="11">
        <f>SUMIFS('OP Units'!K:K,'OP Units'!$A:$A,$D185)</f>
        <v>10</v>
      </c>
      <c r="BD185" s="11">
        <f>SUMIFS('OP Units'!L:L,'OP Units'!$A:$A,$D185)</f>
        <v>9</v>
      </c>
      <c r="BE185" s="11">
        <f>SUMIFS('OP Units'!M:M,'OP Units'!$A:$A,$D185)</f>
        <v>9</v>
      </c>
      <c r="BF185" s="11">
        <f>SUMIFS('OP Units'!N:N,'OP Units'!$A:$A,$D185)</f>
        <v>10</v>
      </c>
      <c r="BG185" s="11">
        <f>SUMIFS('OP Units'!O:O,'OP Units'!$A:$A,$D185)</f>
        <v>9</v>
      </c>
      <c r="BH185" s="11">
        <f>SUMIFS('OP Units'!P:P,'OP Units'!$A:$A,$D185)</f>
        <v>8</v>
      </c>
      <c r="BI185" s="1"/>
      <c r="BJ185" s="12" t="str">
        <f>IFERROR((SUMIFS('OP Units'!E:E,'OP Units'!$A:$A,$D185)-SUMIFS('Forecast Data'!$H:$H,'Forecast Data'!$C:$C,BJ$6,'Forecast Data'!$B:$B,$D185))/SUMIFS('Forecast Data'!$H:$H,'Forecast Data'!$C:$C,BJ$6,'Forecast Data'!$B:$B,$D185),"")</f>
        <v/>
      </c>
      <c r="BK185" s="12" t="str">
        <f>IFERROR((SUMIFS('OP Units'!F:F,'OP Units'!$A:$A,$D185)-SUMIFS('Forecast Data'!$H:$H,'Forecast Data'!$C:$C,BK$6,'Forecast Data'!$B:$B,$D185))/SUMIFS('Forecast Data'!$H:$H,'Forecast Data'!$C:$C,BK$6,'Forecast Data'!$B:$B,$D185),"")</f>
        <v/>
      </c>
      <c r="BL185" s="12" t="str">
        <f>IFERROR((SUMIFS('OP Units'!G:G,'OP Units'!$A:$A,$D185)-SUMIFS('Forecast Data'!$H:$H,'Forecast Data'!$C:$C,BL$6,'Forecast Data'!$B:$B,$D185))/SUMIFS('Forecast Data'!$H:$H,'Forecast Data'!$C:$C,BL$6,'Forecast Data'!$B:$B,$D185),"")</f>
        <v/>
      </c>
      <c r="BM185" s="12" t="str">
        <f>IFERROR((SUMIFS('OP Units'!H:H,'OP Units'!$A:$A,$D185)-SUMIFS('Forecast Data'!$H:$H,'Forecast Data'!$C:$C,BM$6,'Forecast Data'!$B:$B,$D185))/SUMIFS('Forecast Data'!$H:$H,'Forecast Data'!$C:$C,BM$6,'Forecast Data'!$B:$B,$D185),"")</f>
        <v/>
      </c>
      <c r="BN185" s="12" t="str">
        <f>IFERROR((SUMIFS('OP Units'!I:I,'OP Units'!$A:$A,$D185)-SUMIFS('Forecast Data'!$H:$H,'Forecast Data'!$C:$C,BN$6,'Forecast Data'!$B:$B,$D185))/SUMIFS('Forecast Data'!$H:$H,'Forecast Data'!$C:$C,BN$6,'Forecast Data'!$B:$B,$D185),"")</f>
        <v/>
      </c>
      <c r="BO185" s="12" t="str">
        <f>IFERROR((SUMIFS('OP Units'!J:J,'OP Units'!$A:$A,$D185)-SUMIFS('Forecast Data'!$H:$H,'Forecast Data'!$C:$C,BO$6,'Forecast Data'!$B:$B,$D185))/SUMIFS('Forecast Data'!$H:$H,'Forecast Data'!$C:$C,BO$6,'Forecast Data'!$B:$B,$D185),"")</f>
        <v/>
      </c>
      <c r="BP185" s="12" t="str">
        <f>IFERROR((SUMIFS('OP Units'!K:K,'OP Units'!$A:$A,$D185)-SUMIFS('Forecast Data'!$H:$H,'Forecast Data'!$C:$C,BP$6,'Forecast Data'!$B:$B,$D185))/SUMIFS('Forecast Data'!$H:$H,'Forecast Data'!$C:$C,BP$6,'Forecast Data'!$B:$B,$D185),"")</f>
        <v/>
      </c>
      <c r="BQ185" s="12" t="str">
        <f>IFERROR((SUMIFS('OP Units'!L:L,'OP Units'!$A:$A,$D185)-SUMIFS('Forecast Data'!$H:$H,'Forecast Data'!$C:$C,BQ$6,'Forecast Data'!$B:$B,$D185))/SUMIFS('Forecast Data'!$H:$H,'Forecast Data'!$C:$C,BQ$6,'Forecast Data'!$B:$B,$D185),"")</f>
        <v/>
      </c>
      <c r="BR185" s="12" t="str">
        <f>IFERROR((SUMIFS('OP Units'!M:M,'OP Units'!$A:$A,$D185)-SUMIFS('Forecast Data'!$H:$H,'Forecast Data'!$C:$C,BR$6,'Forecast Data'!$B:$B,$D185))/SUMIFS('Forecast Data'!$H:$H,'Forecast Data'!$C:$C,BR$6,'Forecast Data'!$B:$B,$D185),"")</f>
        <v/>
      </c>
      <c r="BS185" s="12" t="str">
        <f>IFERROR((SUMIFS('OP Units'!N:N,'OP Units'!$A:$A,$D185)-SUMIFS('Forecast Data'!$H:$H,'Forecast Data'!$C:$C,BS$6,'Forecast Data'!$B:$B,$D185))/SUMIFS('Forecast Data'!$H:$H,'Forecast Data'!$C:$C,BS$6,'Forecast Data'!$B:$B,$D185),"")</f>
        <v/>
      </c>
      <c r="BT185" s="12" t="str">
        <f>IFERROR((SUMIFS('OP Units'!O:O,'OP Units'!$A:$A,$D185)-SUMIFS('Forecast Data'!$H:$H,'Forecast Data'!$C:$C,BT$6,'Forecast Data'!$B:$B,$D185))/SUMIFS('Forecast Data'!$H:$H,'Forecast Data'!$C:$C,BT$6,'Forecast Data'!$B:$B,$D185),"")</f>
        <v/>
      </c>
      <c r="BU185" s="12">
        <f>IFERROR((SUMIFS('OP Units'!P:P,'OP Units'!$A:$A,$D185)-SUMIFS('Forecast Data'!$H:$H,'Forecast Data'!$C:$C,BU$6,'Forecast Data'!$B:$B,$D185))/SUMIFS('Forecast Data'!$H:$H,'Forecast Data'!$C:$C,BU$6,'Forecast Data'!$B:$B,$D185),"")</f>
        <v>3</v>
      </c>
      <c r="BV185" s="12"/>
      <c r="BW185" s="11">
        <f>(SUMIFS('Forecast Data'!H:H,'Forecast Data'!B:B,D185,'Forecast Data'!C:C,BK$6)+SUMIFS('Forecast Data'!H:H,'Forecast Data'!B:B,D185,'Forecast Data'!C:C,BL$6)+SUMIFS('Forecast Data'!H:H,'Forecast Data'!B:B,D185,'Forecast Data'!C:C,BM$6)+SUMIFS('Forecast Data'!H:H,'Forecast Data'!B:B,D185,'Forecast Data'!C:C,BN$6)+SUMIFS('Forecast Data'!H:H,'Forecast Data'!B:B,D185,'Forecast Data'!C:C,BO$6)+SUMIFS('Forecast Data'!H:H,'Forecast Data'!B:B,D185,'Forecast Data'!C:C,BP$6)+SUMIFS('Forecast Data'!H:H,'Forecast Data'!B:B,D185,'Forecast Data'!C:C,BQ$6)+SUMIFS('Forecast Data'!H:H,'Forecast Data'!B:B,D185,'Forecast Data'!C:C,BJ$6))/8</f>
        <v>0</v>
      </c>
      <c r="BX185" s="12" t="str">
        <f>IFERROR((SUM(W185:AD185)-(SUMIFS('Forecast Data'!H:H,'Forecast Data'!B:B,B185,'Forecast Data'!C:C,BJ$6)+SUMIFS('Forecast Data'!H:H,'Forecast Data'!B:B,B185,'Forecast Data'!C:C,BK$6)+SUMIFS('Forecast Data'!H:H,'Forecast Data'!B:B,B185,'Forecast Data'!C:C,BL$6)+SUMIFS('Forecast Data'!H:H,'Forecast Data'!B:B,B185,'Forecast Data'!C:C,BM$6)+SUMIFS('Forecast Data'!H:H,'Forecast Data'!B:B,B185,'Forecast Data'!C:C,BN$6)+SUMIFS('Forecast Data'!H:H,'Forecast Data'!B:B,B185,'Forecast Data'!C:C,BO$6)+SUMIFS('Forecast Data'!H:H,'Forecast Data'!B:B,B185,'Forecast Data'!C:C,BP$6)+SUMIFS('Forecast Data'!H:H,'Forecast Data'!B:B,B185,'Forecast Data'!C:C,BQ$6)))/(SUMIFS('Forecast Data'!H:H,'Forecast Data'!B:B,B185,'Forecast Data'!C:C,BJ$6)+SUMIFS('Forecast Data'!H:H,'Forecast Data'!B:B,B185,'Forecast Data'!C:C,BK$6)+SUMIFS('Forecast Data'!H:H,'Forecast Data'!B:B,B185,'Forecast Data'!C:C,BL$6)+SUMIFS('Forecast Data'!H:H,'Forecast Data'!B:B,B185,'Forecast Data'!C:C,BM$6)+SUMIFS('Forecast Data'!H:H,'Forecast Data'!B:B,B185,'Forecast Data'!C:C,BN$6)+SUMIFS('Forecast Data'!H:H,'Forecast Data'!B:B,B185,'Forecast Data'!C:C,BO$6)+SUMIFS('Forecast Data'!H:H,'Forecast Data'!B:B,B185,'Forecast Data'!C:C,BP$6)+SUMIFS('Forecast Data'!H:H,'Forecast Data'!B:B,B185,'Forecast Data'!C:C,BQ$6)),"")</f>
        <v/>
      </c>
      <c r="BY185" s="12">
        <f t="shared" si="18"/>
        <v>1.0261698978191323E-5</v>
      </c>
      <c r="BZ185" s="16">
        <f t="shared" si="19"/>
        <v>2.7033080430210787E-5</v>
      </c>
      <c r="CA185" s="13">
        <f t="shared" si="20"/>
        <v>-1.6771381452019465E-3</v>
      </c>
      <c r="CB185" s="12">
        <f t="shared" si="21"/>
        <v>1.6771381452019466E-5</v>
      </c>
      <c r="CC185" s="12"/>
      <c r="CD185" s="11">
        <f>(SUMIFS('Forecast Data'!H:H,'Forecast Data'!B:B,D185,'Forecast Data'!C:C,BK$6)+SUMIFS('Forecast Data'!H:H,'Forecast Data'!B:B,D185,'Forecast Data'!C:C,BL$6)+SUMIFS('Forecast Data'!H:H,'Forecast Data'!B:B,D185,'Forecast Data'!C:C,BM$6)+SUMIFS('Forecast Data'!H:H,'Forecast Data'!B:B,D185,'Forecast Data'!C:C,BJ$6))/4</f>
        <v>0</v>
      </c>
      <c r="CE185" s="12" t="str">
        <f>IFERROR((SUM(W185:Z185)-(SUMIFS('Forecast Data'!H:H,'Forecast Data'!B:B,D185,'Forecast Data'!C:C,BJ$6)+SUMIFS('Forecast Data'!H:H,'Forecast Data'!B:B,D185,'Forecast Data'!C:C,BK$6)+SUMIFS('Forecast Data'!H:H,'Forecast Data'!B:B,D185,'Forecast Data'!C:C,BL$6)+SUMIFS('Forecast Data'!H:H,'Forecast Data'!B:B,D185,'Forecast Data'!C:C,BM$6)))/(SUMIFS('Forecast Data'!H:H,'Forecast Data'!B:B,D185,'Forecast Data'!C:C,BJ$6)+SUMIFS('Forecast Data'!H:H,'Forecast Data'!B:B,D185,'Forecast Data'!C:C,BK$6)+SUMIFS('Forecast Data'!H:H,'Forecast Data'!B:B,D185,'Forecast Data'!C:C,BL$6)+SUMIFS('Forecast Data'!H:H,'Forecast Data'!B:B,D185,'Forecast Data'!C:C,BM$6)),"")</f>
        <v/>
      </c>
      <c r="CF185" s="12">
        <f t="shared" si="22"/>
        <v>1.0261698978191323E-5</v>
      </c>
      <c r="CG185" s="12">
        <f t="shared" si="23"/>
        <v>2.9133906045159337E-5</v>
      </c>
      <c r="CH185" s="13">
        <f t="shared" si="24"/>
        <v>-1.8872207066968016E-3</v>
      </c>
      <c r="CI185" s="13"/>
    </row>
    <row r="186" spans="1:87" ht="13.2">
      <c r="A186" s="1"/>
      <c r="B186" t="str">
        <f t="shared" si="51"/>
        <v>HairMax</v>
      </c>
      <c r="D186" t="s">
        <v>219</v>
      </c>
      <c r="E186" s="11">
        <f>SUMIFS('Fin Data'!F:F,'Fin Data'!A:A,D186)</f>
        <v>29</v>
      </c>
      <c r="F186" s="11">
        <f>SUMIFS('Fin Data with 6 week hist'!I:I,'Fin Data with 6 week hist'!$A:$A,$D186)</f>
        <v>0</v>
      </c>
      <c r="G186" s="11">
        <f>SUMIFS('Fin Data with 6 week hist'!J:J,'Fin Data with 6 week hist'!$A:$A,$D186)</f>
        <v>0</v>
      </c>
      <c r="H186" s="11">
        <f>SUMIFS('Fin Data with 6 week hist'!K:K,'Fin Data with 6 week hist'!$A:$A,$D186)+SUMIFS('Unit Cancellations'!D:D,'Unit Cancellations'!$B:$B,$D186)</f>
        <v>1</v>
      </c>
      <c r="I186" s="11">
        <f>SUMIFS('Fin Data with 6 week hist'!L:L,'Fin Data with 6 week hist'!$A:$A,$D186)+SUMIFS('Unit Cancellations'!E:E,'Unit Cancellations'!$B:$B,$D186)</f>
        <v>0</v>
      </c>
      <c r="J186" s="11">
        <f>SUMIFS('Fin Data with 6 week hist'!M:M,'Fin Data with 6 week hist'!$A:$A,$D186)+SUMIFS('Unit Cancellations'!F:F,'Unit Cancellations'!$B:$B,$D186)</f>
        <v>0</v>
      </c>
      <c r="K186" s="11">
        <f>SUMIFS('Fin Data with 6 week hist'!N:N,'Fin Data with 6 week hist'!$A:$A,$D186)+SUMIFS('Unit Cancellations'!G:G,'Unit Cancellations'!$B:$B,$D186)</f>
        <v>0</v>
      </c>
      <c r="L186" s="11">
        <f>SUMIFS('Fin Data'!AN:AN,'Fin Data'!A:A,D186)</f>
        <v>-0.16666666666666666</v>
      </c>
      <c r="M186" s="12">
        <f>IFERROR(SUMIFS('Fin Data'!AO:AO,'Fin Data'!A:A,D186),"")</f>
        <v>-1.0057471264367817</v>
      </c>
      <c r="N186" s="1"/>
      <c r="O186" s="11">
        <f t="shared" si="12"/>
        <v>0</v>
      </c>
      <c r="P186" s="12">
        <f t="shared" si="13"/>
        <v>-1</v>
      </c>
      <c r="Q186" s="1"/>
      <c r="R186" s="11">
        <f t="shared" si="14"/>
        <v>0</v>
      </c>
      <c r="S186" s="12">
        <f t="shared" si="15"/>
        <v>-1</v>
      </c>
      <c r="T186" s="11">
        <f t="shared" si="16"/>
        <v>0</v>
      </c>
      <c r="U186" s="1" t="e">
        <f t="shared" si="52"/>
        <v>#REF!</v>
      </c>
      <c r="V186" s="1"/>
      <c r="W186" s="11">
        <f>SUMIFS('Forecast Data'!$D:$D,'Forecast Data'!$C:$C,W$6,'Forecast Data'!$B:$B,$D186)</f>
        <v>0</v>
      </c>
      <c r="X186" s="11">
        <f>SUMIFS('Forecast Data'!$D:$D,'Forecast Data'!$C:$C,X$6,'Forecast Data'!$B:$B,$D186)</f>
        <v>0</v>
      </c>
      <c r="Y186" s="11">
        <f>SUMIFS('Forecast Data'!$D:$D,'Forecast Data'!$C:$C,Y$6,'Forecast Data'!$B:$B,$D186)</f>
        <v>0</v>
      </c>
      <c r="Z186" s="11">
        <f>SUMIFS('Forecast Data'!$D:$D,'Forecast Data'!$C:$C,Z$6,'Forecast Data'!$B:$B,$D186)</f>
        <v>0</v>
      </c>
      <c r="AA186" s="11">
        <f>SUMIFS('Forecast Data'!$D:$D,'Forecast Data'!$C:$C,AA$6,'Forecast Data'!$B:$B,$D186)</f>
        <v>0</v>
      </c>
      <c r="AB186" s="11">
        <f>SUMIFS('Forecast Data'!$D:$D,'Forecast Data'!$C:$C,AB$6,'Forecast Data'!$B:$B,$D186)</f>
        <v>0</v>
      </c>
      <c r="AC186" s="11">
        <f>SUMIFS('Forecast Data'!$D:$D,'Forecast Data'!$C:$C,AC$6,'Forecast Data'!$B:$B,$D186)</f>
        <v>0</v>
      </c>
      <c r="AD186" s="11">
        <f>SUMIFS('Forecast Data'!$D:$D,'Forecast Data'!$C:$C,AD$6,'Forecast Data'!$B:$B,$D186)</f>
        <v>0</v>
      </c>
      <c r="AE186" s="11">
        <f>SUMIFS('Forecast Data'!$D:$D,'Forecast Data'!$C:$C,AE$6,'Forecast Data'!$B:$B,$D186)</f>
        <v>0</v>
      </c>
      <c r="AF186" s="11">
        <f>SUMIFS('Forecast Data'!$D:$D,'Forecast Data'!$C:$C,AF$6,'Forecast Data'!$B:$B,$D186)</f>
        <v>0</v>
      </c>
      <c r="AG186" s="11">
        <f>SUMIFS('Forecast Data'!$D:$D,'Forecast Data'!$C:$C,AG$6,'Forecast Data'!$B:$B,$D186)</f>
        <v>0</v>
      </c>
      <c r="AH186" s="11">
        <f>SUMIFS('Forecast Data'!$D:$D,'Forecast Data'!$C:$C,AH$6,'Forecast Data'!$B:$B,$D186)</f>
        <v>0</v>
      </c>
      <c r="AI186" s="1"/>
      <c r="AJ186" s="12">
        <f>IF(SUMIFS('Forecast Data'!$E:$E,'Forecast Data'!$C:$C,AJ$6,'Forecast Data'!$B:$B,$D186)=0,"",SUMIFS('Forecast Data'!$E:$E,'Forecast Data'!$C:$C,AJ$6,'Forecast Data'!$B:$B,$D186))</f>
        <v>-1</v>
      </c>
      <c r="AK186" s="12">
        <f>IF(SUMIFS('Forecast Data'!$E:$E,'Forecast Data'!$C:$C,AK$6,'Forecast Data'!$B:$B,$D186)=0,"",SUMIFS('Forecast Data'!$E:$E,'Forecast Data'!$C:$C,AK$6,'Forecast Data'!$B:$B,$D186))</f>
        <v>-1</v>
      </c>
      <c r="AL186" s="12">
        <f>IF(SUMIFS('Forecast Data'!$E:$E,'Forecast Data'!$C:$C,AL$6,'Forecast Data'!$B:$B,$D186)=0,"",SUMIFS('Forecast Data'!$E:$E,'Forecast Data'!$C:$C,AL$6,'Forecast Data'!$B:$B,$D186))</f>
        <v>-1</v>
      </c>
      <c r="AM186" s="12">
        <f>IF(SUMIFS('Forecast Data'!$E:$E,'Forecast Data'!$C:$C,AM$6,'Forecast Data'!$B:$B,$D186)=0,"",SUMIFS('Forecast Data'!$E:$E,'Forecast Data'!$C:$C,AM$6,'Forecast Data'!$B:$B,$D186))</f>
        <v>-1</v>
      </c>
      <c r="AN186" s="12">
        <f>IF(SUMIFS('Forecast Data'!$E:$E,'Forecast Data'!$C:$C,AN$6,'Forecast Data'!$B:$B,$D186)=0,"",SUMIFS('Forecast Data'!$E:$E,'Forecast Data'!$C:$C,AN$6,'Forecast Data'!$B:$B,$D186))</f>
        <v>-1</v>
      </c>
      <c r="AO186" s="12">
        <f>IF(SUMIFS('Forecast Data'!$E:$E,'Forecast Data'!$C:$C,AO$6,'Forecast Data'!$B:$B,$D186)=0,"",SUMIFS('Forecast Data'!$E:$E,'Forecast Data'!$C:$C,AO$6,'Forecast Data'!$B:$B,$D186))</f>
        <v>-0.99</v>
      </c>
      <c r="AP186" s="12">
        <f>IF(SUMIFS('Forecast Data'!$E:$E,'Forecast Data'!$C:$C,AP$6,'Forecast Data'!$B:$B,$D186)=0,"",SUMIFS('Forecast Data'!$E:$E,'Forecast Data'!$C:$C,AP$6,'Forecast Data'!$B:$B,$D186))</f>
        <v>-1</v>
      </c>
      <c r="AQ186" s="12">
        <f>IF(SUMIFS('Forecast Data'!$E:$E,'Forecast Data'!$C:$C,AQ$6,'Forecast Data'!$B:$B,$D186)=0,"",SUMIFS('Forecast Data'!$E:$E,'Forecast Data'!$C:$C,AQ$6,'Forecast Data'!$B:$B,$D186))</f>
        <v>-0.99</v>
      </c>
      <c r="AR186" s="12" t="str">
        <f>IF(SUMIFS('Forecast Data'!$E:$E,'Forecast Data'!$C:$C,AR$6,'Forecast Data'!$B:$B,$D186)=0,"",SUMIFS('Forecast Data'!$E:$E,'Forecast Data'!$C:$C,AR$6,'Forecast Data'!$B:$B,$D186))</f>
        <v/>
      </c>
      <c r="AS186" s="12">
        <f>IF(SUMIFS('Forecast Data'!$E:$E,'Forecast Data'!$C:$C,AS$6,'Forecast Data'!$B:$B,$D186)=0,"",SUMIFS('Forecast Data'!$E:$E,'Forecast Data'!$C:$C,AS$6,'Forecast Data'!$B:$B,$D186))</f>
        <v>-0.98</v>
      </c>
      <c r="AT186" s="12">
        <f>IF(SUMIFS('Forecast Data'!$E:$E,'Forecast Data'!$C:$C,AT$6,'Forecast Data'!$B:$B,$D186)=0,"",SUMIFS('Forecast Data'!$E:$E,'Forecast Data'!$C:$C,AT$6,'Forecast Data'!$B:$B,$D186))</f>
        <v>-1</v>
      </c>
      <c r="AU186" s="12">
        <f>IF(SUMIFS('Forecast Data'!$E:$E,'Forecast Data'!$C:$C,AU$6,'Forecast Data'!$B:$B,$D186)=0,"",SUMIFS('Forecast Data'!$E:$E,'Forecast Data'!$C:$C,AU$6,'Forecast Data'!$B:$B,$D186))</f>
        <v>-0.98</v>
      </c>
      <c r="AV186" s="1"/>
      <c r="AW186" s="11">
        <f>SUMIFS('OP Units'!E:E,'OP Units'!$A:$A,$D186)</f>
        <v>0</v>
      </c>
      <c r="AX186" s="11">
        <f>SUMIFS('OP Units'!F:F,'OP Units'!$A:$A,$D186)</f>
        <v>0</v>
      </c>
      <c r="AY186" s="11">
        <f>SUMIFS('OP Units'!G:G,'OP Units'!$A:$A,$D186)</f>
        <v>0</v>
      </c>
      <c r="AZ186" s="11">
        <f>SUMIFS('OP Units'!H:H,'OP Units'!$A:$A,$D186)</f>
        <v>0</v>
      </c>
      <c r="BA186" s="11">
        <f>SUMIFS('OP Units'!I:I,'OP Units'!$A:$A,$D186)</f>
        <v>0</v>
      </c>
      <c r="BB186" s="11">
        <f>SUMIFS('OP Units'!J:J,'OP Units'!$A:$A,$D186)</f>
        <v>0</v>
      </c>
      <c r="BC186" s="11">
        <f>SUMIFS('OP Units'!K:K,'OP Units'!$A:$A,$D186)</f>
        <v>0</v>
      </c>
      <c r="BD186" s="11">
        <f>SUMIFS('OP Units'!L:L,'OP Units'!$A:$A,$D186)</f>
        <v>0</v>
      </c>
      <c r="BE186" s="11">
        <f>SUMIFS('OP Units'!M:M,'OP Units'!$A:$A,$D186)</f>
        <v>0</v>
      </c>
      <c r="BF186" s="11">
        <f>SUMIFS('OP Units'!N:N,'OP Units'!$A:$A,$D186)</f>
        <v>0</v>
      </c>
      <c r="BG186" s="11">
        <f>SUMIFS('OP Units'!O:O,'OP Units'!$A:$A,$D186)</f>
        <v>0</v>
      </c>
      <c r="BH186" s="11">
        <f>SUMIFS('OP Units'!P:P,'OP Units'!$A:$A,$D186)</f>
        <v>0</v>
      </c>
      <c r="BI186" s="1"/>
      <c r="BJ186" s="12">
        <f>IFERROR((SUMIFS('OP Units'!E:E,'OP Units'!$A:$A,$D186)-SUMIFS('Forecast Data'!$H:$H,'Forecast Data'!$C:$C,BJ$6,'Forecast Data'!$B:$B,$D186))/SUMIFS('Forecast Data'!$H:$H,'Forecast Data'!$C:$C,BJ$6,'Forecast Data'!$B:$B,$D186),"")</f>
        <v>-1</v>
      </c>
      <c r="BK186" s="12">
        <f>IFERROR((SUMIFS('OP Units'!F:F,'OP Units'!$A:$A,$D186)-SUMIFS('Forecast Data'!$H:$H,'Forecast Data'!$C:$C,BK$6,'Forecast Data'!$B:$B,$D186))/SUMIFS('Forecast Data'!$H:$H,'Forecast Data'!$C:$C,BK$6,'Forecast Data'!$B:$B,$D186),"")</f>
        <v>-1</v>
      </c>
      <c r="BL186" s="12">
        <f>IFERROR((SUMIFS('OP Units'!G:G,'OP Units'!$A:$A,$D186)-SUMIFS('Forecast Data'!$H:$H,'Forecast Data'!$C:$C,BL$6,'Forecast Data'!$B:$B,$D186))/SUMIFS('Forecast Data'!$H:$H,'Forecast Data'!$C:$C,BL$6,'Forecast Data'!$B:$B,$D186),"")</f>
        <v>-1</v>
      </c>
      <c r="BM186" s="12">
        <f>IFERROR((SUMIFS('OP Units'!H:H,'OP Units'!$A:$A,$D186)-SUMIFS('Forecast Data'!$H:$H,'Forecast Data'!$C:$C,BM$6,'Forecast Data'!$B:$B,$D186))/SUMIFS('Forecast Data'!$H:$H,'Forecast Data'!$C:$C,BM$6,'Forecast Data'!$B:$B,$D186),"")</f>
        <v>-1</v>
      </c>
      <c r="BN186" s="12">
        <f>IFERROR((SUMIFS('OP Units'!I:I,'OP Units'!$A:$A,$D186)-SUMIFS('Forecast Data'!$H:$H,'Forecast Data'!$C:$C,BN$6,'Forecast Data'!$B:$B,$D186))/SUMIFS('Forecast Data'!$H:$H,'Forecast Data'!$C:$C,BN$6,'Forecast Data'!$B:$B,$D186),"")</f>
        <v>-1</v>
      </c>
      <c r="BO186" s="12">
        <f>IFERROR((SUMIFS('OP Units'!J:J,'OP Units'!$A:$A,$D186)-SUMIFS('Forecast Data'!$H:$H,'Forecast Data'!$C:$C,BO$6,'Forecast Data'!$B:$B,$D186))/SUMIFS('Forecast Data'!$H:$H,'Forecast Data'!$C:$C,BO$6,'Forecast Data'!$B:$B,$D186),"")</f>
        <v>-1</v>
      </c>
      <c r="BP186" s="12">
        <f>IFERROR((SUMIFS('OP Units'!K:K,'OP Units'!$A:$A,$D186)-SUMIFS('Forecast Data'!$H:$H,'Forecast Data'!$C:$C,BP$6,'Forecast Data'!$B:$B,$D186))/SUMIFS('Forecast Data'!$H:$H,'Forecast Data'!$C:$C,BP$6,'Forecast Data'!$B:$B,$D186),"")</f>
        <v>-1</v>
      </c>
      <c r="BQ186" s="12">
        <f>IFERROR((SUMIFS('OP Units'!L:L,'OP Units'!$A:$A,$D186)-SUMIFS('Forecast Data'!$H:$H,'Forecast Data'!$C:$C,BQ$6,'Forecast Data'!$B:$B,$D186))/SUMIFS('Forecast Data'!$H:$H,'Forecast Data'!$C:$C,BQ$6,'Forecast Data'!$B:$B,$D186),"")</f>
        <v>-1</v>
      </c>
      <c r="BR186" s="12" t="str">
        <f>IFERROR((SUMIFS('OP Units'!M:M,'OP Units'!$A:$A,$D186)-SUMIFS('Forecast Data'!$H:$H,'Forecast Data'!$C:$C,BR$6,'Forecast Data'!$B:$B,$D186))/SUMIFS('Forecast Data'!$H:$H,'Forecast Data'!$C:$C,BR$6,'Forecast Data'!$B:$B,$D186),"")</f>
        <v/>
      </c>
      <c r="BS186" s="12">
        <f>IFERROR((SUMIFS('OP Units'!N:N,'OP Units'!$A:$A,$D186)-SUMIFS('Forecast Data'!$H:$H,'Forecast Data'!$C:$C,BS$6,'Forecast Data'!$B:$B,$D186))/SUMIFS('Forecast Data'!$H:$H,'Forecast Data'!$C:$C,BS$6,'Forecast Data'!$B:$B,$D186),"")</f>
        <v>-1</v>
      </c>
      <c r="BT186" s="12">
        <f>IFERROR((SUMIFS('OP Units'!O:O,'OP Units'!$A:$A,$D186)-SUMIFS('Forecast Data'!$H:$H,'Forecast Data'!$C:$C,BT$6,'Forecast Data'!$B:$B,$D186))/SUMIFS('Forecast Data'!$H:$H,'Forecast Data'!$C:$C,BT$6,'Forecast Data'!$B:$B,$D186),"")</f>
        <v>-1</v>
      </c>
      <c r="BU186" s="12">
        <f>IFERROR((SUMIFS('OP Units'!P:P,'OP Units'!$A:$A,$D186)-SUMIFS('Forecast Data'!$H:$H,'Forecast Data'!$C:$C,BU$6,'Forecast Data'!$B:$B,$D186))/SUMIFS('Forecast Data'!$H:$H,'Forecast Data'!$C:$C,BU$6,'Forecast Data'!$B:$B,$D186),"")</f>
        <v>-1</v>
      </c>
      <c r="BV186" s="12"/>
      <c r="BW186" s="11">
        <f>(SUMIFS('Forecast Data'!H:H,'Forecast Data'!B:B,D186,'Forecast Data'!C:C,BK$6)+SUMIFS('Forecast Data'!H:H,'Forecast Data'!B:B,D186,'Forecast Data'!C:C,BL$6)+SUMIFS('Forecast Data'!H:H,'Forecast Data'!B:B,D186,'Forecast Data'!C:C,BM$6)+SUMIFS('Forecast Data'!H:H,'Forecast Data'!B:B,D186,'Forecast Data'!C:C,BN$6)+SUMIFS('Forecast Data'!H:H,'Forecast Data'!B:B,D186,'Forecast Data'!C:C,BO$6)+SUMIFS('Forecast Data'!H:H,'Forecast Data'!B:B,D186,'Forecast Data'!C:C,BP$6)+SUMIFS('Forecast Data'!H:H,'Forecast Data'!B:B,D186,'Forecast Data'!C:C,BQ$6)+SUMIFS('Forecast Data'!H:H,'Forecast Data'!B:B,D186,'Forecast Data'!C:C,BJ$6))/8</f>
        <v>7.75</v>
      </c>
      <c r="BX186" s="12">
        <f>IFERROR((SUM(W186:AD186)-(SUMIFS('Forecast Data'!H:H,'Forecast Data'!B:B,B186,'Forecast Data'!C:C,BJ$6)+SUMIFS('Forecast Data'!H:H,'Forecast Data'!B:B,B186,'Forecast Data'!C:C,BK$6)+SUMIFS('Forecast Data'!H:H,'Forecast Data'!B:B,B186,'Forecast Data'!C:C,BL$6)+SUMIFS('Forecast Data'!H:H,'Forecast Data'!B:B,B186,'Forecast Data'!C:C,BM$6)+SUMIFS('Forecast Data'!H:H,'Forecast Data'!B:B,B186,'Forecast Data'!C:C,BN$6)+SUMIFS('Forecast Data'!H:H,'Forecast Data'!B:B,B186,'Forecast Data'!C:C,BO$6)+SUMIFS('Forecast Data'!H:H,'Forecast Data'!B:B,B186,'Forecast Data'!C:C,BP$6)+SUMIFS('Forecast Data'!H:H,'Forecast Data'!B:B,B186,'Forecast Data'!C:C,BQ$6)))/(SUMIFS('Forecast Data'!H:H,'Forecast Data'!B:B,B186,'Forecast Data'!C:C,BJ$6)+SUMIFS('Forecast Data'!H:H,'Forecast Data'!B:B,B186,'Forecast Data'!C:C,BK$6)+SUMIFS('Forecast Data'!H:H,'Forecast Data'!B:B,B186,'Forecast Data'!C:C,BL$6)+SUMIFS('Forecast Data'!H:H,'Forecast Data'!B:B,B186,'Forecast Data'!C:C,BM$6)+SUMIFS('Forecast Data'!H:H,'Forecast Data'!B:B,B186,'Forecast Data'!C:C,BN$6)+SUMIFS('Forecast Data'!H:H,'Forecast Data'!B:B,B186,'Forecast Data'!C:C,BO$6)+SUMIFS('Forecast Data'!H:H,'Forecast Data'!B:B,B186,'Forecast Data'!C:C,BP$6)+SUMIFS('Forecast Data'!H:H,'Forecast Data'!B:B,B186,'Forecast Data'!C:C,BQ$6)),"")</f>
        <v>-1</v>
      </c>
      <c r="BY186" s="12">
        <f t="shared" si="18"/>
        <v>-2.494162946088169E-5</v>
      </c>
      <c r="BZ186" s="16">
        <f t="shared" si="19"/>
        <v>-6.3728174398215538E-6</v>
      </c>
      <c r="CA186" s="13">
        <f t="shared" si="20"/>
        <v>-1.8568812021060137E-3</v>
      </c>
      <c r="CB186" s="12">
        <f t="shared" si="21"/>
        <v>1.8568812021060136E-5</v>
      </c>
      <c r="CC186" s="12"/>
      <c r="CD186" s="11">
        <f>(SUMIFS('Forecast Data'!H:H,'Forecast Data'!B:B,D186,'Forecast Data'!C:C,BK$6)+SUMIFS('Forecast Data'!H:H,'Forecast Data'!B:B,D186,'Forecast Data'!C:C,BL$6)+SUMIFS('Forecast Data'!H:H,'Forecast Data'!B:B,D186,'Forecast Data'!C:C,BM$6)+SUMIFS('Forecast Data'!H:H,'Forecast Data'!B:B,D186,'Forecast Data'!C:C,BJ$6))/4</f>
        <v>12.5</v>
      </c>
      <c r="CE186" s="12">
        <f>IFERROR((SUM(W186:Z186)-(SUMIFS('Forecast Data'!H:H,'Forecast Data'!B:B,D186,'Forecast Data'!C:C,BJ$6)+SUMIFS('Forecast Data'!H:H,'Forecast Data'!B:B,D186,'Forecast Data'!C:C,BK$6)+SUMIFS('Forecast Data'!H:H,'Forecast Data'!B:B,D186,'Forecast Data'!C:C,BL$6)+SUMIFS('Forecast Data'!H:H,'Forecast Data'!B:B,D186,'Forecast Data'!C:C,BM$6)))/(SUMIFS('Forecast Data'!H:H,'Forecast Data'!B:B,D186,'Forecast Data'!C:C,BJ$6)+SUMIFS('Forecast Data'!H:H,'Forecast Data'!B:B,D186,'Forecast Data'!C:C,BK$6)+SUMIFS('Forecast Data'!H:H,'Forecast Data'!B:B,D186,'Forecast Data'!C:C,BL$6)+SUMIFS('Forecast Data'!H:H,'Forecast Data'!B:B,D186,'Forecast Data'!C:C,BM$6)),"")</f>
        <v>-1</v>
      </c>
      <c r="CF186" s="12">
        <f t="shared" si="22"/>
        <v>-2.494162946088169E-5</v>
      </c>
      <c r="CG186" s="12">
        <f t="shared" si="23"/>
        <v>-1.0479822318402639E-5</v>
      </c>
      <c r="CH186" s="13">
        <f t="shared" si="24"/>
        <v>-1.4461807142479052E-3</v>
      </c>
      <c r="CI186" s="13"/>
    </row>
    <row r="187" spans="1:87" ht="13.2">
      <c r="A187" s="1"/>
      <c r="B187" t="str">
        <f t="shared" si="51"/>
        <v>Spicy Shelf</v>
      </c>
      <c r="D187" t="s">
        <v>220</v>
      </c>
      <c r="E187" s="11">
        <f>SUMIFS('Fin Data'!F:F,'Fin Data'!A:A,D187)</f>
        <v>575</v>
      </c>
      <c r="F187" s="11">
        <f>SUMIFS('Fin Data with 6 week hist'!I:I,'Fin Data with 6 week hist'!$A:$A,$D187)</f>
        <v>496</v>
      </c>
      <c r="G187" s="11">
        <f>SUMIFS('Fin Data with 6 week hist'!J:J,'Fin Data with 6 week hist'!$A:$A,$D187)</f>
        <v>420</v>
      </c>
      <c r="H187" s="11">
        <f>SUMIFS('Fin Data with 6 week hist'!K:K,'Fin Data with 6 week hist'!$A:$A,$D187)+SUMIFS('Unit Cancellations'!D:D,'Unit Cancellations'!$B:$B,$D187)</f>
        <v>302</v>
      </c>
      <c r="I187" s="11">
        <f>SUMIFS('Fin Data with 6 week hist'!L:L,'Fin Data with 6 week hist'!$A:$A,$D187)+SUMIFS('Unit Cancellations'!E:E,'Unit Cancellations'!$B:$B,$D187)</f>
        <v>258</v>
      </c>
      <c r="J187" s="11">
        <f>SUMIFS('Fin Data with 6 week hist'!M:M,'Fin Data with 6 week hist'!$A:$A,$D187)+SUMIFS('Unit Cancellations'!F:F,'Unit Cancellations'!$B:$B,$D187)</f>
        <v>199</v>
      </c>
      <c r="K187" s="11">
        <f>SUMIFS('Fin Data with 6 week hist'!N:N,'Fin Data with 6 week hist'!$A:$A,$D187)+SUMIFS('Unit Cancellations'!G:G,'Unit Cancellations'!$B:$B,$D187)</f>
        <v>65</v>
      </c>
      <c r="L187" s="11">
        <f>SUMIFS('Fin Data'!AN:AN,'Fin Data'!A:A,D187)</f>
        <v>290.5</v>
      </c>
      <c r="M187" s="12">
        <f>IFERROR(SUMIFS('Fin Data'!AO:AO,'Fin Data'!A:A,D187),"")</f>
        <v>-0.49478260869565216</v>
      </c>
      <c r="N187" s="1"/>
      <c r="O187" s="11">
        <f t="shared" si="12"/>
        <v>299.25</v>
      </c>
      <c r="P187" s="12">
        <f t="shared" si="13"/>
        <v>-0.44813278008298757</v>
      </c>
      <c r="Q187" s="1"/>
      <c r="R187" s="11">
        <f t="shared" si="14"/>
        <v>307.875</v>
      </c>
      <c r="S187" s="12">
        <f t="shared" si="15"/>
        <v>-0.34703075291622482</v>
      </c>
      <c r="T187" s="11">
        <f t="shared" si="16"/>
        <v>0</v>
      </c>
      <c r="U187" s="1" t="e">
        <f t="shared" si="52"/>
        <v>#REF!</v>
      </c>
      <c r="V187" s="1"/>
      <c r="W187" s="11">
        <f>SUMIFS('Forecast Data'!$D:$D,'Forecast Data'!$C:$C,W$6,'Forecast Data'!$B:$B,$D187)</f>
        <v>301</v>
      </c>
      <c r="X187" s="11">
        <f>SUMIFS('Forecast Data'!$D:$D,'Forecast Data'!$C:$C,X$6,'Forecast Data'!$B:$B,$D187)</f>
        <v>301</v>
      </c>
      <c r="Y187" s="11">
        <f>SUMIFS('Forecast Data'!$D:$D,'Forecast Data'!$C:$C,Y$6,'Forecast Data'!$B:$B,$D187)</f>
        <v>298</v>
      </c>
      <c r="Z187" s="11">
        <f>SUMIFS('Forecast Data'!$D:$D,'Forecast Data'!$C:$C,Z$6,'Forecast Data'!$B:$B,$D187)</f>
        <v>297</v>
      </c>
      <c r="AA187" s="11">
        <f>SUMIFS('Forecast Data'!$D:$D,'Forecast Data'!$C:$C,AA$6,'Forecast Data'!$B:$B,$D187)</f>
        <v>298</v>
      </c>
      <c r="AB187" s="11">
        <f>SUMIFS('Forecast Data'!$D:$D,'Forecast Data'!$C:$C,AB$6,'Forecast Data'!$B:$B,$D187)</f>
        <v>296</v>
      </c>
      <c r="AC187" s="11">
        <f>SUMIFS('Forecast Data'!$D:$D,'Forecast Data'!$C:$C,AC$6,'Forecast Data'!$B:$B,$D187)</f>
        <v>333</v>
      </c>
      <c r="AD187" s="11">
        <f>SUMIFS('Forecast Data'!$D:$D,'Forecast Data'!$C:$C,AD$6,'Forecast Data'!$B:$B,$D187)</f>
        <v>339</v>
      </c>
      <c r="AE187" s="11">
        <f>SUMIFS('Forecast Data'!$D:$D,'Forecast Data'!$C:$C,AE$6,'Forecast Data'!$B:$B,$D187)</f>
        <v>339</v>
      </c>
      <c r="AF187" s="11">
        <f>SUMIFS('Forecast Data'!$D:$D,'Forecast Data'!$C:$C,AF$6,'Forecast Data'!$B:$B,$D187)</f>
        <v>339</v>
      </c>
      <c r="AG187" s="11">
        <f>SUMIFS('Forecast Data'!$D:$D,'Forecast Data'!$C:$C,AG$6,'Forecast Data'!$B:$B,$D187)</f>
        <v>374</v>
      </c>
      <c r="AH187" s="11">
        <f>SUMIFS('Forecast Data'!$D:$D,'Forecast Data'!$C:$C,AH$6,'Forecast Data'!$B:$B,$D187)</f>
        <v>380</v>
      </c>
      <c r="AI187" s="1"/>
      <c r="AJ187" s="12">
        <f>IF(SUMIFS('Forecast Data'!$E:$E,'Forecast Data'!$C:$C,AJ$6,'Forecast Data'!$B:$B,$D187)=0,"",SUMIFS('Forecast Data'!$E:$E,'Forecast Data'!$C:$C,AJ$6,'Forecast Data'!$B:$B,$D187))</f>
        <v>-0.56999999999999995</v>
      </c>
      <c r="AK187" s="12">
        <f>IF(SUMIFS('Forecast Data'!$E:$E,'Forecast Data'!$C:$C,AK$6,'Forecast Data'!$B:$B,$D187)=0,"",SUMIFS('Forecast Data'!$E:$E,'Forecast Data'!$C:$C,AK$6,'Forecast Data'!$B:$B,$D187))</f>
        <v>-0.49</v>
      </c>
      <c r="AL187" s="12">
        <f>IF(SUMIFS('Forecast Data'!$E:$E,'Forecast Data'!$C:$C,AL$6,'Forecast Data'!$B:$B,$D187)=0,"",SUMIFS('Forecast Data'!$E:$E,'Forecast Data'!$C:$C,AL$6,'Forecast Data'!$B:$B,$D187))</f>
        <v>-0.35</v>
      </c>
      <c r="AM187" s="12">
        <f>IF(SUMIFS('Forecast Data'!$E:$E,'Forecast Data'!$C:$C,AM$6,'Forecast Data'!$B:$B,$D187)=0,"",SUMIFS('Forecast Data'!$E:$E,'Forecast Data'!$C:$C,AM$6,'Forecast Data'!$B:$B,$D187))</f>
        <v>-0.28000000000000003</v>
      </c>
      <c r="AN187" s="12">
        <f>IF(SUMIFS('Forecast Data'!$E:$E,'Forecast Data'!$C:$C,AN$6,'Forecast Data'!$B:$B,$D187)=0,"",SUMIFS('Forecast Data'!$E:$E,'Forecast Data'!$C:$C,AN$6,'Forecast Data'!$B:$B,$D187))</f>
        <v>-0.36</v>
      </c>
      <c r="AO187" s="12">
        <f>IF(SUMIFS('Forecast Data'!$E:$E,'Forecast Data'!$C:$C,AO$6,'Forecast Data'!$B:$B,$D187)=0,"",SUMIFS('Forecast Data'!$E:$E,'Forecast Data'!$C:$C,AO$6,'Forecast Data'!$B:$B,$D187))</f>
        <v>-0.18</v>
      </c>
      <c r="AP187" s="12">
        <f>IF(SUMIFS('Forecast Data'!$E:$E,'Forecast Data'!$C:$C,AP$6,'Forecast Data'!$B:$B,$D187)=0,"",SUMIFS('Forecast Data'!$E:$E,'Forecast Data'!$C:$C,AP$6,'Forecast Data'!$B:$B,$D187))</f>
        <v>-0.16</v>
      </c>
      <c r="AQ187" s="12">
        <f>IF(SUMIFS('Forecast Data'!$E:$E,'Forecast Data'!$C:$C,AQ$6,'Forecast Data'!$B:$B,$D187)=0,"",SUMIFS('Forecast Data'!$E:$E,'Forecast Data'!$C:$C,AQ$6,'Forecast Data'!$B:$B,$D187))</f>
        <v>-0.11</v>
      </c>
      <c r="AR187" s="12">
        <f>IF(SUMIFS('Forecast Data'!$E:$E,'Forecast Data'!$C:$C,AR$6,'Forecast Data'!$B:$B,$D187)=0,"",SUMIFS('Forecast Data'!$E:$E,'Forecast Data'!$C:$C,AR$6,'Forecast Data'!$B:$B,$D187))</f>
        <v>-0.1</v>
      </c>
      <c r="AS187" s="12">
        <f>IF(SUMIFS('Forecast Data'!$E:$E,'Forecast Data'!$C:$C,AS$6,'Forecast Data'!$B:$B,$D187)=0,"",SUMIFS('Forecast Data'!$E:$E,'Forecast Data'!$C:$C,AS$6,'Forecast Data'!$B:$B,$D187))</f>
        <v>-0.22</v>
      </c>
      <c r="AT187" s="12">
        <f>IF(SUMIFS('Forecast Data'!$E:$E,'Forecast Data'!$C:$C,AT$6,'Forecast Data'!$B:$B,$D187)=0,"",SUMIFS('Forecast Data'!$E:$E,'Forecast Data'!$C:$C,AT$6,'Forecast Data'!$B:$B,$D187))</f>
        <v>-0.08</v>
      </c>
      <c r="AU187" s="12">
        <f>IF(SUMIFS('Forecast Data'!$E:$E,'Forecast Data'!$C:$C,AU$6,'Forecast Data'!$B:$B,$D187)=0,"",SUMIFS('Forecast Data'!$E:$E,'Forecast Data'!$C:$C,AU$6,'Forecast Data'!$B:$B,$D187))</f>
        <v>0.01</v>
      </c>
      <c r="AV187" s="1"/>
      <c r="AW187" s="11">
        <f>SUMIFS('OP Units'!E:E,'OP Units'!$A:$A,$D187)</f>
        <v>0</v>
      </c>
      <c r="AX187" s="11">
        <f>SUMIFS('OP Units'!F:F,'OP Units'!$A:$A,$D187)</f>
        <v>0</v>
      </c>
      <c r="AY187" s="11">
        <f>SUMIFS('OP Units'!G:G,'OP Units'!$A:$A,$D187)</f>
        <v>0</v>
      </c>
      <c r="AZ187" s="11">
        <f>SUMIFS('OP Units'!H:H,'OP Units'!$A:$A,$D187)</f>
        <v>0</v>
      </c>
      <c r="BA187" s="11">
        <f>SUMIFS('OP Units'!I:I,'OP Units'!$A:$A,$D187)</f>
        <v>0</v>
      </c>
      <c r="BB187" s="11">
        <f>SUMIFS('OP Units'!J:J,'OP Units'!$A:$A,$D187)</f>
        <v>0</v>
      </c>
      <c r="BC187" s="11">
        <f>SUMIFS('OP Units'!K:K,'OP Units'!$A:$A,$D187)</f>
        <v>0</v>
      </c>
      <c r="BD187" s="11">
        <f>SUMIFS('OP Units'!L:L,'OP Units'!$A:$A,$D187)</f>
        <v>0</v>
      </c>
      <c r="BE187" s="11">
        <f>SUMIFS('OP Units'!M:M,'OP Units'!$A:$A,$D187)</f>
        <v>0</v>
      </c>
      <c r="BF187" s="11">
        <f>SUMIFS('OP Units'!N:N,'OP Units'!$A:$A,$D187)</f>
        <v>0</v>
      </c>
      <c r="BG187" s="11">
        <f>SUMIFS('OP Units'!O:O,'OP Units'!$A:$A,$D187)</f>
        <v>0</v>
      </c>
      <c r="BH187" s="11">
        <f>SUMIFS('OP Units'!P:P,'OP Units'!$A:$A,$D187)</f>
        <v>0</v>
      </c>
      <c r="BI187" s="1"/>
      <c r="BJ187" s="12">
        <f>IFERROR((SUMIFS('OP Units'!E:E,'OP Units'!$A:$A,$D187)-SUMIFS('Forecast Data'!$H:$H,'Forecast Data'!$C:$C,BJ$6,'Forecast Data'!$B:$B,$D187))/SUMIFS('Forecast Data'!$H:$H,'Forecast Data'!$C:$C,BJ$6,'Forecast Data'!$B:$B,$D187),"")</f>
        <v>-1</v>
      </c>
      <c r="BK187" s="12">
        <f>IFERROR((SUMIFS('OP Units'!F:F,'OP Units'!$A:$A,$D187)-SUMIFS('Forecast Data'!$H:$H,'Forecast Data'!$C:$C,BK$6,'Forecast Data'!$B:$B,$D187))/SUMIFS('Forecast Data'!$H:$H,'Forecast Data'!$C:$C,BK$6,'Forecast Data'!$B:$B,$D187),"")</f>
        <v>-1</v>
      </c>
      <c r="BL187" s="12">
        <f>IFERROR((SUMIFS('OP Units'!G:G,'OP Units'!$A:$A,$D187)-SUMIFS('Forecast Data'!$H:$H,'Forecast Data'!$C:$C,BL$6,'Forecast Data'!$B:$B,$D187))/SUMIFS('Forecast Data'!$H:$H,'Forecast Data'!$C:$C,BL$6,'Forecast Data'!$B:$B,$D187),"")</f>
        <v>-1</v>
      </c>
      <c r="BM187" s="12">
        <f>IFERROR((SUMIFS('OP Units'!H:H,'OP Units'!$A:$A,$D187)-SUMIFS('Forecast Data'!$H:$H,'Forecast Data'!$C:$C,BM$6,'Forecast Data'!$B:$B,$D187))/SUMIFS('Forecast Data'!$H:$H,'Forecast Data'!$C:$C,BM$6,'Forecast Data'!$B:$B,$D187),"")</f>
        <v>-1</v>
      </c>
      <c r="BN187" s="12">
        <f>IFERROR((SUMIFS('OP Units'!I:I,'OP Units'!$A:$A,$D187)-SUMIFS('Forecast Data'!$H:$H,'Forecast Data'!$C:$C,BN$6,'Forecast Data'!$B:$B,$D187))/SUMIFS('Forecast Data'!$H:$H,'Forecast Data'!$C:$C,BN$6,'Forecast Data'!$B:$B,$D187),"")</f>
        <v>-1</v>
      </c>
      <c r="BO187" s="12">
        <f>IFERROR((SUMIFS('OP Units'!J:J,'OP Units'!$A:$A,$D187)-SUMIFS('Forecast Data'!$H:$H,'Forecast Data'!$C:$C,BO$6,'Forecast Data'!$B:$B,$D187))/SUMIFS('Forecast Data'!$H:$H,'Forecast Data'!$C:$C,BO$6,'Forecast Data'!$B:$B,$D187),"")</f>
        <v>-1</v>
      </c>
      <c r="BP187" s="12">
        <f>IFERROR((SUMIFS('OP Units'!K:K,'OP Units'!$A:$A,$D187)-SUMIFS('Forecast Data'!$H:$H,'Forecast Data'!$C:$C,BP$6,'Forecast Data'!$B:$B,$D187))/SUMIFS('Forecast Data'!$H:$H,'Forecast Data'!$C:$C,BP$6,'Forecast Data'!$B:$B,$D187),"")</f>
        <v>-1</v>
      </c>
      <c r="BQ187" s="12">
        <f>IFERROR((SUMIFS('OP Units'!L:L,'OP Units'!$A:$A,$D187)-SUMIFS('Forecast Data'!$H:$H,'Forecast Data'!$C:$C,BQ$6,'Forecast Data'!$B:$B,$D187))/SUMIFS('Forecast Data'!$H:$H,'Forecast Data'!$C:$C,BQ$6,'Forecast Data'!$B:$B,$D187),"")</f>
        <v>-1</v>
      </c>
      <c r="BR187" s="12">
        <f>IFERROR((SUMIFS('OP Units'!M:M,'OP Units'!$A:$A,$D187)-SUMIFS('Forecast Data'!$H:$H,'Forecast Data'!$C:$C,BR$6,'Forecast Data'!$B:$B,$D187))/SUMIFS('Forecast Data'!$H:$H,'Forecast Data'!$C:$C,BR$6,'Forecast Data'!$B:$B,$D187),"")</f>
        <v>-1</v>
      </c>
      <c r="BS187" s="12">
        <f>IFERROR((SUMIFS('OP Units'!N:N,'OP Units'!$A:$A,$D187)-SUMIFS('Forecast Data'!$H:$H,'Forecast Data'!$C:$C,BS$6,'Forecast Data'!$B:$B,$D187))/SUMIFS('Forecast Data'!$H:$H,'Forecast Data'!$C:$C,BS$6,'Forecast Data'!$B:$B,$D187),"")</f>
        <v>-1</v>
      </c>
      <c r="BT187" s="12">
        <f>IFERROR((SUMIFS('OP Units'!O:O,'OP Units'!$A:$A,$D187)-SUMIFS('Forecast Data'!$H:$H,'Forecast Data'!$C:$C,BT$6,'Forecast Data'!$B:$B,$D187))/SUMIFS('Forecast Data'!$H:$H,'Forecast Data'!$C:$C,BT$6,'Forecast Data'!$B:$B,$D187),"")</f>
        <v>-1</v>
      </c>
      <c r="BU187" s="12">
        <f>IFERROR((SUMIFS('OP Units'!P:P,'OP Units'!$A:$A,$D187)-SUMIFS('Forecast Data'!$H:$H,'Forecast Data'!$C:$C,BU$6,'Forecast Data'!$B:$B,$D187))/SUMIFS('Forecast Data'!$H:$H,'Forecast Data'!$C:$C,BU$6,'Forecast Data'!$B:$B,$D187),"")</f>
        <v>-1</v>
      </c>
      <c r="BV187" s="12"/>
      <c r="BW187" s="11">
        <f>(SUMIFS('Forecast Data'!H:H,'Forecast Data'!B:B,D187,'Forecast Data'!C:C,BK$6)+SUMIFS('Forecast Data'!H:H,'Forecast Data'!B:B,D187,'Forecast Data'!C:C,BL$6)+SUMIFS('Forecast Data'!H:H,'Forecast Data'!B:B,D187,'Forecast Data'!C:C,BM$6)+SUMIFS('Forecast Data'!H:H,'Forecast Data'!B:B,D187,'Forecast Data'!C:C,BN$6)+SUMIFS('Forecast Data'!H:H,'Forecast Data'!B:B,D187,'Forecast Data'!C:C,BO$6)+SUMIFS('Forecast Data'!H:H,'Forecast Data'!B:B,D187,'Forecast Data'!C:C,BP$6)+SUMIFS('Forecast Data'!H:H,'Forecast Data'!B:B,D187,'Forecast Data'!C:C,BQ$6)+SUMIFS('Forecast Data'!H:H,'Forecast Data'!B:B,D187,'Forecast Data'!C:C,BJ$6))/8</f>
        <v>471.5</v>
      </c>
      <c r="BX187" s="12">
        <f>IFERROR((SUM(W187:AD187)-(SUMIFS('Forecast Data'!H:H,'Forecast Data'!B:B,B187,'Forecast Data'!C:C,BJ$6)+SUMIFS('Forecast Data'!H:H,'Forecast Data'!B:B,B187,'Forecast Data'!C:C,BK$6)+SUMIFS('Forecast Data'!H:H,'Forecast Data'!B:B,B187,'Forecast Data'!C:C,BL$6)+SUMIFS('Forecast Data'!H:H,'Forecast Data'!B:B,B187,'Forecast Data'!C:C,BM$6)+SUMIFS('Forecast Data'!H:H,'Forecast Data'!B:B,B187,'Forecast Data'!C:C,BN$6)+SUMIFS('Forecast Data'!H:H,'Forecast Data'!B:B,B187,'Forecast Data'!C:C,BO$6)+SUMIFS('Forecast Data'!H:H,'Forecast Data'!B:B,B187,'Forecast Data'!C:C,BP$6)+SUMIFS('Forecast Data'!H:H,'Forecast Data'!B:B,B187,'Forecast Data'!C:C,BQ$6)))/(SUMIFS('Forecast Data'!H:H,'Forecast Data'!B:B,B187,'Forecast Data'!C:C,BJ$6)+SUMIFS('Forecast Data'!H:H,'Forecast Data'!B:B,B187,'Forecast Data'!C:C,BK$6)+SUMIFS('Forecast Data'!H:H,'Forecast Data'!B:B,B187,'Forecast Data'!C:C,BL$6)+SUMIFS('Forecast Data'!H:H,'Forecast Data'!B:B,B187,'Forecast Data'!C:C,BM$6)+SUMIFS('Forecast Data'!H:H,'Forecast Data'!B:B,B187,'Forecast Data'!C:C,BN$6)+SUMIFS('Forecast Data'!H:H,'Forecast Data'!B:B,B187,'Forecast Data'!C:C,BO$6)+SUMIFS('Forecast Data'!H:H,'Forecast Data'!B:B,B187,'Forecast Data'!C:C,BP$6)+SUMIFS('Forecast Data'!H:H,'Forecast Data'!B:B,B187,'Forecast Data'!C:C,BQ$6)),"")</f>
        <v>-0.34703075291622482</v>
      </c>
      <c r="BY187" s="12">
        <f t="shared" si="18"/>
        <v>-2.4328777994128597E-4</v>
      </c>
      <c r="BZ187" s="16">
        <f t="shared" si="19"/>
        <v>-1.3454867788268411E-4</v>
      </c>
      <c r="CA187" s="13">
        <f t="shared" si="20"/>
        <v>-1.0873910205860187E-2</v>
      </c>
      <c r="CB187" s="12">
        <f t="shared" si="21"/>
        <v>1.0873910205860188E-4</v>
      </c>
      <c r="CC187" s="12"/>
      <c r="CD187" s="11">
        <f>(SUMIFS('Forecast Data'!H:H,'Forecast Data'!B:B,D187,'Forecast Data'!C:C,BK$6)+SUMIFS('Forecast Data'!H:H,'Forecast Data'!B:B,D187,'Forecast Data'!C:C,BL$6)+SUMIFS('Forecast Data'!H:H,'Forecast Data'!B:B,D187,'Forecast Data'!C:C,BM$6)+SUMIFS('Forecast Data'!H:H,'Forecast Data'!B:B,D187,'Forecast Data'!C:C,BJ$6))/4</f>
        <v>542.25</v>
      </c>
      <c r="CE187" s="12">
        <f>IFERROR((SUM(W187:Z187)-(SUMIFS('Forecast Data'!H:H,'Forecast Data'!B:B,D187,'Forecast Data'!C:C,BJ$6)+SUMIFS('Forecast Data'!H:H,'Forecast Data'!B:B,D187,'Forecast Data'!C:C,BK$6)+SUMIFS('Forecast Data'!H:H,'Forecast Data'!B:B,D187,'Forecast Data'!C:C,BL$6)+SUMIFS('Forecast Data'!H:H,'Forecast Data'!B:B,D187,'Forecast Data'!C:C,BM$6)))/(SUMIFS('Forecast Data'!H:H,'Forecast Data'!B:B,D187,'Forecast Data'!C:C,BJ$6)+SUMIFS('Forecast Data'!H:H,'Forecast Data'!B:B,D187,'Forecast Data'!C:C,BK$6)+SUMIFS('Forecast Data'!H:H,'Forecast Data'!B:B,D187,'Forecast Data'!C:C,BL$6)+SUMIFS('Forecast Data'!H:H,'Forecast Data'!B:B,D187,'Forecast Data'!C:C,BM$6)),"")</f>
        <v>-0.44813278008298757</v>
      </c>
      <c r="CF187" s="12">
        <f t="shared" si="22"/>
        <v>-2.4328777994128597E-4</v>
      </c>
      <c r="CG187" s="12">
        <f t="shared" si="23"/>
        <v>-2.037277458697473E-4</v>
      </c>
      <c r="CH187" s="13">
        <f t="shared" si="24"/>
        <v>-3.9560034071538675E-3</v>
      </c>
      <c r="CI187" s="13"/>
    </row>
    <row r="188" spans="1:87" ht="13.2">
      <c r="A188" s="1"/>
      <c r="B188" t="str">
        <f t="shared" si="51"/>
        <v>Evercoat</v>
      </c>
      <c r="D188" t="s">
        <v>221</v>
      </c>
      <c r="E188" s="11">
        <f>SUMIFS('Fin Data'!F:F,'Fin Data'!A:A,D188)</f>
        <v>221</v>
      </c>
      <c r="F188" s="11">
        <f>SUMIFS('Fin Data with 6 week hist'!I:I,'Fin Data with 6 week hist'!$A:$A,$D188)</f>
        <v>57</v>
      </c>
      <c r="G188" s="11">
        <f>SUMIFS('Fin Data with 6 week hist'!J:J,'Fin Data with 6 week hist'!$A:$A,$D188)</f>
        <v>81</v>
      </c>
      <c r="H188" s="11">
        <f>SUMIFS('Fin Data with 6 week hist'!K:K,'Fin Data with 6 week hist'!$A:$A,$D188)+SUMIFS('Unit Cancellations'!D:D,'Unit Cancellations'!$B:$B,$D188)</f>
        <v>135</v>
      </c>
      <c r="I188" s="11">
        <f>SUMIFS('Fin Data with 6 week hist'!L:L,'Fin Data with 6 week hist'!$A:$A,$D188)+SUMIFS('Unit Cancellations'!E:E,'Unit Cancellations'!$B:$B,$D188)</f>
        <v>128</v>
      </c>
      <c r="J188" s="11">
        <f>SUMIFS('Fin Data with 6 week hist'!M:M,'Fin Data with 6 week hist'!$A:$A,$D188)+SUMIFS('Unit Cancellations'!F:F,'Unit Cancellations'!$B:$B,$D188)</f>
        <v>112</v>
      </c>
      <c r="K188" s="11">
        <f>SUMIFS('Fin Data with 6 week hist'!N:N,'Fin Data with 6 week hist'!$A:$A,$D188)+SUMIFS('Unit Cancellations'!G:G,'Unit Cancellations'!$B:$B,$D188)</f>
        <v>52</v>
      </c>
      <c r="L188" s="11">
        <f>SUMIFS('Fin Data'!AN:AN,'Fin Data'!A:A,D188)</f>
        <v>94.666666666666671</v>
      </c>
      <c r="M188" s="12">
        <f>IFERROR(SUMIFS('Fin Data'!AO:AO,'Fin Data'!A:A,D188),"")</f>
        <v>-0.57164404223227749</v>
      </c>
      <c r="N188" s="1"/>
      <c r="O188" s="11">
        <f t="shared" si="12"/>
        <v>70</v>
      </c>
      <c r="P188" s="12">
        <f t="shared" si="13"/>
        <v>-0.5439739413680782</v>
      </c>
      <c r="Q188" s="1"/>
      <c r="R188" s="11">
        <f t="shared" si="14"/>
        <v>70</v>
      </c>
      <c r="S188" s="12">
        <f t="shared" si="15"/>
        <v>-0.55520254169976169</v>
      </c>
      <c r="T188" s="11">
        <f t="shared" si="16"/>
        <v>177.5</v>
      </c>
      <c r="U188" s="1" t="e">
        <f t="shared" si="52"/>
        <v>#REF!</v>
      </c>
      <c r="V188" s="1"/>
      <c r="W188" s="11">
        <f>SUMIFS('Forecast Data'!$D:$D,'Forecast Data'!$C:$C,W$6,'Forecast Data'!$B:$B,$D188)</f>
        <v>70</v>
      </c>
      <c r="X188" s="11">
        <f>SUMIFS('Forecast Data'!$D:$D,'Forecast Data'!$C:$C,X$6,'Forecast Data'!$B:$B,$D188)</f>
        <v>70</v>
      </c>
      <c r="Y188" s="11">
        <f>SUMIFS('Forecast Data'!$D:$D,'Forecast Data'!$C:$C,Y$6,'Forecast Data'!$B:$B,$D188)</f>
        <v>70</v>
      </c>
      <c r="Z188" s="11">
        <f>SUMIFS('Forecast Data'!$D:$D,'Forecast Data'!$C:$C,Z$6,'Forecast Data'!$B:$B,$D188)</f>
        <v>70</v>
      </c>
      <c r="AA188" s="11">
        <f>SUMIFS('Forecast Data'!$D:$D,'Forecast Data'!$C:$C,AA$6,'Forecast Data'!$B:$B,$D188)</f>
        <v>70</v>
      </c>
      <c r="AB188" s="11">
        <f>SUMIFS('Forecast Data'!$D:$D,'Forecast Data'!$C:$C,AB$6,'Forecast Data'!$B:$B,$D188)</f>
        <v>70</v>
      </c>
      <c r="AC188" s="11">
        <f>SUMIFS('Forecast Data'!$D:$D,'Forecast Data'!$C:$C,AC$6,'Forecast Data'!$B:$B,$D188)</f>
        <v>70</v>
      </c>
      <c r="AD188" s="11">
        <f>SUMIFS('Forecast Data'!$D:$D,'Forecast Data'!$C:$C,AD$6,'Forecast Data'!$B:$B,$D188)</f>
        <v>70</v>
      </c>
      <c r="AE188" s="11">
        <f>SUMIFS('Forecast Data'!$D:$D,'Forecast Data'!$C:$C,AE$6,'Forecast Data'!$B:$B,$D188)</f>
        <v>143</v>
      </c>
      <c r="AF188" s="11">
        <f>SUMIFS('Forecast Data'!$D:$D,'Forecast Data'!$C:$C,AF$6,'Forecast Data'!$B:$B,$D188)</f>
        <v>155</v>
      </c>
      <c r="AG188" s="11">
        <f>SUMIFS('Forecast Data'!$D:$D,'Forecast Data'!$C:$C,AG$6,'Forecast Data'!$B:$B,$D188)</f>
        <v>153</v>
      </c>
      <c r="AH188" s="11">
        <f>SUMIFS('Forecast Data'!$D:$D,'Forecast Data'!$C:$C,AH$6,'Forecast Data'!$B:$B,$D188)</f>
        <v>152</v>
      </c>
      <c r="AI188" s="1"/>
      <c r="AJ188" s="12">
        <f>IF(SUMIFS('Forecast Data'!$E:$E,'Forecast Data'!$C:$C,AJ$6,'Forecast Data'!$B:$B,$D188)=0,"",SUMIFS('Forecast Data'!$E:$E,'Forecast Data'!$C:$C,AJ$6,'Forecast Data'!$B:$B,$D188))</f>
        <v>-0.72</v>
      </c>
      <c r="AK188" s="12">
        <f>IF(SUMIFS('Forecast Data'!$E:$E,'Forecast Data'!$C:$C,AK$6,'Forecast Data'!$B:$B,$D188)=0,"",SUMIFS('Forecast Data'!$E:$E,'Forecast Data'!$C:$C,AK$6,'Forecast Data'!$B:$B,$D188))</f>
        <v>-0.57999999999999996</v>
      </c>
      <c r="AL188" s="12">
        <f>IF(SUMIFS('Forecast Data'!$E:$E,'Forecast Data'!$C:$C,AL$6,'Forecast Data'!$B:$B,$D188)=0,"",SUMIFS('Forecast Data'!$E:$E,'Forecast Data'!$C:$C,AL$6,'Forecast Data'!$B:$B,$D188))</f>
        <v>-0.26</v>
      </c>
      <c r="AM188" s="12">
        <f>IF(SUMIFS('Forecast Data'!$E:$E,'Forecast Data'!$C:$C,AM$6,'Forecast Data'!$B:$B,$D188)=0,"",SUMIFS('Forecast Data'!$E:$E,'Forecast Data'!$C:$C,AM$6,'Forecast Data'!$B:$B,$D188))</f>
        <v>-0.35</v>
      </c>
      <c r="AN188" s="12">
        <f>IF(SUMIFS('Forecast Data'!$E:$E,'Forecast Data'!$C:$C,AN$6,'Forecast Data'!$B:$B,$D188)=0,"",SUMIFS('Forecast Data'!$E:$E,'Forecast Data'!$C:$C,AN$6,'Forecast Data'!$B:$B,$D188))</f>
        <v>-0.63</v>
      </c>
      <c r="AO188" s="12">
        <f>IF(SUMIFS('Forecast Data'!$E:$E,'Forecast Data'!$C:$C,AO$6,'Forecast Data'!$B:$B,$D188)=0,"",SUMIFS('Forecast Data'!$E:$E,'Forecast Data'!$C:$C,AO$6,'Forecast Data'!$B:$B,$D188))</f>
        <v>-0.59</v>
      </c>
      <c r="AP188" s="12">
        <f>IF(SUMIFS('Forecast Data'!$E:$E,'Forecast Data'!$C:$C,AP$6,'Forecast Data'!$B:$B,$D188)=0,"",SUMIFS('Forecast Data'!$E:$E,'Forecast Data'!$C:$C,AP$6,'Forecast Data'!$B:$B,$D188))</f>
        <v>-0.45</v>
      </c>
      <c r="AQ188" s="12">
        <f>IF(SUMIFS('Forecast Data'!$E:$E,'Forecast Data'!$C:$C,AQ$6,'Forecast Data'!$B:$B,$D188)=0,"",SUMIFS('Forecast Data'!$E:$E,'Forecast Data'!$C:$C,AQ$6,'Forecast Data'!$B:$B,$D188))</f>
        <v>-0.55000000000000004</v>
      </c>
      <c r="AR188" s="12">
        <f>IF(SUMIFS('Forecast Data'!$E:$E,'Forecast Data'!$C:$C,AR$6,'Forecast Data'!$B:$B,$D188)=0,"",SUMIFS('Forecast Data'!$E:$E,'Forecast Data'!$C:$C,AR$6,'Forecast Data'!$B:$B,$D188))</f>
        <v>-0.33</v>
      </c>
      <c r="AS188" s="12">
        <f>IF(SUMIFS('Forecast Data'!$E:$E,'Forecast Data'!$C:$C,AS$6,'Forecast Data'!$B:$B,$D188)=0,"",SUMIFS('Forecast Data'!$E:$E,'Forecast Data'!$C:$C,AS$6,'Forecast Data'!$B:$B,$D188))</f>
        <v>-0.05</v>
      </c>
      <c r="AT188" s="12">
        <f>IF(SUMIFS('Forecast Data'!$E:$E,'Forecast Data'!$C:$C,AT$6,'Forecast Data'!$B:$B,$D188)=0,"",SUMIFS('Forecast Data'!$E:$E,'Forecast Data'!$C:$C,AT$6,'Forecast Data'!$B:$B,$D188))</f>
        <v>-0.11</v>
      </c>
      <c r="AU188" s="12">
        <f>IF(SUMIFS('Forecast Data'!$E:$E,'Forecast Data'!$C:$C,AU$6,'Forecast Data'!$B:$B,$D188)=0,"",SUMIFS('Forecast Data'!$E:$E,'Forecast Data'!$C:$C,AU$6,'Forecast Data'!$B:$B,$D188))</f>
        <v>0.34</v>
      </c>
      <c r="AV188" s="1"/>
      <c r="AW188" s="11">
        <f>SUMIFS('OP Units'!E:E,'OP Units'!$A:$A,$D188)</f>
        <v>171</v>
      </c>
      <c r="AX188" s="11">
        <f>SUMIFS('OP Units'!F:F,'OP Units'!$A:$A,$D188)</f>
        <v>245</v>
      </c>
      <c r="AY188" s="11">
        <f>SUMIFS('OP Units'!G:G,'OP Units'!$A:$A,$D188)</f>
        <v>132</v>
      </c>
      <c r="AZ188" s="11">
        <f>SUMIFS('OP Units'!H:H,'OP Units'!$A:$A,$D188)</f>
        <v>207</v>
      </c>
      <c r="BA188" s="11">
        <f>SUMIFS('OP Units'!I:I,'OP Units'!$A:$A,$D188)</f>
        <v>150</v>
      </c>
      <c r="BB188" s="11">
        <f>SUMIFS('OP Units'!J:J,'OP Units'!$A:$A,$D188)</f>
        <v>187</v>
      </c>
      <c r="BC188" s="11">
        <f>SUMIFS('OP Units'!K:K,'OP Units'!$A:$A,$D188)</f>
        <v>142</v>
      </c>
      <c r="BD188" s="11">
        <f>SUMIFS('OP Units'!L:L,'OP Units'!$A:$A,$D188)</f>
        <v>186</v>
      </c>
      <c r="BE188" s="11">
        <f>SUMIFS('OP Units'!M:M,'OP Units'!$A:$A,$D188)</f>
        <v>230</v>
      </c>
      <c r="BF188" s="11">
        <f>SUMIFS('OP Units'!N:N,'OP Units'!$A:$A,$D188)</f>
        <v>178</v>
      </c>
      <c r="BG188" s="11">
        <f>SUMIFS('OP Units'!O:O,'OP Units'!$A:$A,$D188)</f>
        <v>131</v>
      </c>
      <c r="BH188" s="11">
        <f>SUMIFS('OP Units'!P:P,'OP Units'!$A:$A,$D188)</f>
        <v>80</v>
      </c>
      <c r="BI188" s="1"/>
      <c r="BJ188" s="12">
        <f>IFERROR((SUMIFS('OP Units'!E:E,'OP Units'!$A:$A,$D188)-SUMIFS('Forecast Data'!$H:$H,'Forecast Data'!$C:$C,BJ$6,'Forecast Data'!$B:$B,$D188))/SUMIFS('Forecast Data'!$H:$H,'Forecast Data'!$C:$C,BJ$6,'Forecast Data'!$B:$B,$D188),"")</f>
        <v>-0.3048780487804878</v>
      </c>
      <c r="BK188" s="12">
        <f>IFERROR((SUMIFS('OP Units'!F:F,'OP Units'!$A:$A,$D188)-SUMIFS('Forecast Data'!$H:$H,'Forecast Data'!$C:$C,BK$6,'Forecast Data'!$B:$B,$D188))/SUMIFS('Forecast Data'!$H:$H,'Forecast Data'!$C:$C,BK$6,'Forecast Data'!$B:$B,$D188),"")</f>
        <v>0.4759036144578313</v>
      </c>
      <c r="BL188" s="12">
        <f>IFERROR((SUMIFS('OP Units'!G:G,'OP Units'!$A:$A,$D188)-SUMIFS('Forecast Data'!$H:$H,'Forecast Data'!$C:$C,BL$6,'Forecast Data'!$B:$B,$D188))/SUMIFS('Forecast Data'!$H:$H,'Forecast Data'!$C:$C,BL$6,'Forecast Data'!$B:$B,$D188),"")</f>
        <v>0.38947368421052631</v>
      </c>
      <c r="BM188" s="12">
        <f>IFERROR((SUMIFS('OP Units'!H:H,'OP Units'!$A:$A,$D188)-SUMIFS('Forecast Data'!$H:$H,'Forecast Data'!$C:$C,BM$6,'Forecast Data'!$B:$B,$D188))/SUMIFS('Forecast Data'!$H:$H,'Forecast Data'!$C:$C,BM$6,'Forecast Data'!$B:$B,$D188),"")</f>
        <v>0.93457943925233644</v>
      </c>
      <c r="BN188" s="12">
        <f>IFERROR((SUMIFS('OP Units'!I:I,'OP Units'!$A:$A,$D188)-SUMIFS('Forecast Data'!$H:$H,'Forecast Data'!$C:$C,BN$6,'Forecast Data'!$B:$B,$D188))/SUMIFS('Forecast Data'!$H:$H,'Forecast Data'!$C:$C,BN$6,'Forecast Data'!$B:$B,$D188),"")</f>
        <v>-0.21465968586387435</v>
      </c>
      <c r="BO188" s="12">
        <f>IFERROR((SUMIFS('OP Units'!J:J,'OP Units'!$A:$A,$D188)-SUMIFS('Forecast Data'!$H:$H,'Forecast Data'!$C:$C,BO$6,'Forecast Data'!$B:$B,$D188))/SUMIFS('Forecast Data'!$H:$H,'Forecast Data'!$C:$C,BO$6,'Forecast Data'!$B:$B,$D188),"")</f>
        <v>0.1</v>
      </c>
      <c r="BP188" s="12">
        <f>IFERROR((SUMIFS('OP Units'!K:K,'OP Units'!$A:$A,$D188)-SUMIFS('Forecast Data'!$H:$H,'Forecast Data'!$C:$C,BP$6,'Forecast Data'!$B:$B,$D188))/SUMIFS('Forecast Data'!$H:$H,'Forecast Data'!$C:$C,BP$6,'Forecast Data'!$B:$B,$D188),"")</f>
        <v>0.109375</v>
      </c>
      <c r="BQ188" s="12">
        <f>IFERROR((SUMIFS('OP Units'!L:L,'OP Units'!$A:$A,$D188)-SUMIFS('Forecast Data'!$H:$H,'Forecast Data'!$C:$C,BQ$6,'Forecast Data'!$B:$B,$D188))/SUMIFS('Forecast Data'!$H:$H,'Forecast Data'!$C:$C,BQ$6,'Forecast Data'!$B:$B,$D188),"")</f>
        <v>0.19230769230769232</v>
      </c>
      <c r="BR188" s="12">
        <f>IFERROR((SUMIFS('OP Units'!M:M,'OP Units'!$A:$A,$D188)-SUMIFS('Forecast Data'!$H:$H,'Forecast Data'!$C:$C,BR$6,'Forecast Data'!$B:$B,$D188))/SUMIFS('Forecast Data'!$H:$H,'Forecast Data'!$C:$C,BR$6,'Forecast Data'!$B:$B,$D188),"")</f>
        <v>6.9767441860465115E-2</v>
      </c>
      <c r="BS188" s="12">
        <f>IFERROR((SUMIFS('OP Units'!N:N,'OP Units'!$A:$A,$D188)-SUMIFS('Forecast Data'!$H:$H,'Forecast Data'!$C:$C,BS$6,'Forecast Data'!$B:$B,$D188))/SUMIFS('Forecast Data'!$H:$H,'Forecast Data'!$C:$C,BS$6,'Forecast Data'!$B:$B,$D188),"")</f>
        <v>9.202453987730061E-2</v>
      </c>
      <c r="BT188" s="12">
        <f>IFERROR((SUMIFS('OP Units'!O:O,'OP Units'!$A:$A,$D188)-SUMIFS('Forecast Data'!$H:$H,'Forecast Data'!$C:$C,BT$6,'Forecast Data'!$B:$B,$D188))/SUMIFS('Forecast Data'!$H:$H,'Forecast Data'!$C:$C,BT$6,'Forecast Data'!$B:$B,$D188),"")</f>
        <v>-0.23837209302325582</v>
      </c>
      <c r="BU188" s="12">
        <f>IFERROR((SUMIFS('OP Units'!P:P,'OP Units'!$A:$A,$D188)-SUMIFS('Forecast Data'!$H:$H,'Forecast Data'!$C:$C,BU$6,'Forecast Data'!$B:$B,$D188))/SUMIFS('Forecast Data'!$H:$H,'Forecast Data'!$C:$C,BU$6,'Forecast Data'!$B:$B,$D188),"")</f>
        <v>-0.2982456140350877</v>
      </c>
      <c r="BV188" s="12"/>
      <c r="BW188" s="11">
        <f>(SUMIFS('Forecast Data'!H:H,'Forecast Data'!B:B,D188,'Forecast Data'!C:C,BK$6)+SUMIFS('Forecast Data'!H:H,'Forecast Data'!B:B,D188,'Forecast Data'!C:C,BL$6)+SUMIFS('Forecast Data'!H:H,'Forecast Data'!B:B,D188,'Forecast Data'!C:C,BM$6)+SUMIFS('Forecast Data'!H:H,'Forecast Data'!B:B,D188,'Forecast Data'!C:C,BN$6)+SUMIFS('Forecast Data'!H:H,'Forecast Data'!B:B,D188,'Forecast Data'!C:C,BO$6)+SUMIFS('Forecast Data'!H:H,'Forecast Data'!B:B,D188,'Forecast Data'!C:C,BP$6)+SUMIFS('Forecast Data'!H:H,'Forecast Data'!B:B,D188,'Forecast Data'!C:C,BQ$6)+SUMIFS('Forecast Data'!H:H,'Forecast Data'!B:B,D188,'Forecast Data'!C:C,BJ$6))/8</f>
        <v>157.375</v>
      </c>
      <c r="BX188" s="12">
        <f>IFERROR((SUM(W188:AD188)-(SUMIFS('Forecast Data'!H:H,'Forecast Data'!B:B,B188,'Forecast Data'!C:C,BJ$6)+SUMIFS('Forecast Data'!H:H,'Forecast Data'!B:B,B188,'Forecast Data'!C:C,BK$6)+SUMIFS('Forecast Data'!H:H,'Forecast Data'!B:B,B188,'Forecast Data'!C:C,BL$6)+SUMIFS('Forecast Data'!H:H,'Forecast Data'!B:B,B188,'Forecast Data'!C:C,BM$6)+SUMIFS('Forecast Data'!H:H,'Forecast Data'!B:B,B188,'Forecast Data'!C:C,BN$6)+SUMIFS('Forecast Data'!H:H,'Forecast Data'!B:B,B188,'Forecast Data'!C:C,BO$6)+SUMIFS('Forecast Data'!H:H,'Forecast Data'!B:B,B188,'Forecast Data'!C:C,BP$6)+SUMIFS('Forecast Data'!H:H,'Forecast Data'!B:B,B188,'Forecast Data'!C:C,BQ$6)))/(SUMIFS('Forecast Data'!H:H,'Forecast Data'!B:B,B188,'Forecast Data'!C:C,BJ$6)+SUMIFS('Forecast Data'!H:H,'Forecast Data'!B:B,B188,'Forecast Data'!C:C,BK$6)+SUMIFS('Forecast Data'!H:H,'Forecast Data'!B:B,B188,'Forecast Data'!C:C,BL$6)+SUMIFS('Forecast Data'!H:H,'Forecast Data'!B:B,B188,'Forecast Data'!C:C,BM$6)+SUMIFS('Forecast Data'!H:H,'Forecast Data'!B:B,B188,'Forecast Data'!C:C,BN$6)+SUMIFS('Forecast Data'!H:H,'Forecast Data'!B:B,B188,'Forecast Data'!C:C,BO$6)+SUMIFS('Forecast Data'!H:H,'Forecast Data'!B:B,B188,'Forecast Data'!C:C,BP$6)+SUMIFS('Forecast Data'!H:H,'Forecast Data'!B:B,B188,'Forecast Data'!C:C,BQ$6)),"")</f>
        <v>-0.55520254169976169</v>
      </c>
      <c r="BY188" s="12">
        <f t="shared" si="18"/>
        <v>-1.0803288646484753E-4</v>
      </c>
      <c r="BZ188" s="16">
        <f t="shared" si="19"/>
        <v>-7.1848377265084943E-5</v>
      </c>
      <c r="CA188" s="13">
        <f t="shared" si="20"/>
        <v>-3.6184509199762589E-3</v>
      </c>
      <c r="CB188" s="12">
        <f t="shared" si="21"/>
        <v>3.6184509199762587E-5</v>
      </c>
      <c r="CC188" s="12"/>
      <c r="CD188" s="11">
        <f>(SUMIFS('Forecast Data'!H:H,'Forecast Data'!B:B,D188,'Forecast Data'!C:C,BK$6)+SUMIFS('Forecast Data'!H:H,'Forecast Data'!B:B,D188,'Forecast Data'!C:C,BL$6)+SUMIFS('Forecast Data'!H:H,'Forecast Data'!B:B,D188,'Forecast Data'!C:C,BM$6)+SUMIFS('Forecast Data'!H:H,'Forecast Data'!B:B,D188,'Forecast Data'!C:C,BJ$6))/4</f>
        <v>153.5</v>
      </c>
      <c r="CE188" s="12">
        <f>IFERROR((SUM(W188:Z188)-(SUMIFS('Forecast Data'!H:H,'Forecast Data'!B:B,D188,'Forecast Data'!C:C,BJ$6)+SUMIFS('Forecast Data'!H:H,'Forecast Data'!B:B,D188,'Forecast Data'!C:C,BK$6)+SUMIFS('Forecast Data'!H:H,'Forecast Data'!B:B,D188,'Forecast Data'!C:C,BL$6)+SUMIFS('Forecast Data'!H:H,'Forecast Data'!B:B,D188,'Forecast Data'!C:C,BM$6)))/(SUMIFS('Forecast Data'!H:H,'Forecast Data'!B:B,D188,'Forecast Data'!C:C,BJ$6)+SUMIFS('Forecast Data'!H:H,'Forecast Data'!B:B,D188,'Forecast Data'!C:C,BK$6)+SUMIFS('Forecast Data'!H:H,'Forecast Data'!B:B,D188,'Forecast Data'!C:C,BL$6)+SUMIFS('Forecast Data'!H:H,'Forecast Data'!B:B,D188,'Forecast Data'!C:C,BM$6)),"")</f>
        <v>-0.5439739413680782</v>
      </c>
      <c r="CF188" s="12">
        <f t="shared" si="22"/>
        <v>-1.0803288646484753E-4</v>
      </c>
      <c r="CG188" s="12">
        <f t="shared" si="23"/>
        <v>-7.000521308692963E-5</v>
      </c>
      <c r="CH188" s="13">
        <f t="shared" si="24"/>
        <v>-3.8027673377917901E-3</v>
      </c>
      <c r="CI188" s="13"/>
    </row>
    <row r="189" spans="1:87" ht="13.2">
      <c r="A189" s="1"/>
      <c r="B189" t="str">
        <f t="shared" si="51"/>
        <v>Chanasya</v>
      </c>
      <c r="D189" t="s">
        <v>222</v>
      </c>
      <c r="E189" s="11">
        <f>SUMIFS('Fin Data'!F:F,'Fin Data'!A:A,D189)</f>
        <v>2</v>
      </c>
      <c r="F189" s="11">
        <f>SUMIFS('Fin Data with 6 week hist'!I:I,'Fin Data with 6 week hist'!$A:$A,$D189)</f>
        <v>0</v>
      </c>
      <c r="G189" s="11">
        <f>SUMIFS('Fin Data with 6 week hist'!J:J,'Fin Data with 6 week hist'!$A:$A,$D189)</f>
        <v>0</v>
      </c>
      <c r="H189" s="11">
        <f>SUMIFS('Fin Data with 6 week hist'!K:K,'Fin Data with 6 week hist'!$A:$A,$D189)+SUMIFS('Unit Cancellations'!D:D,'Unit Cancellations'!$B:$B,$D189)</f>
        <v>0</v>
      </c>
      <c r="I189" s="11">
        <f>SUMIFS('Fin Data with 6 week hist'!L:L,'Fin Data with 6 week hist'!$A:$A,$D189)+SUMIFS('Unit Cancellations'!E:E,'Unit Cancellations'!$B:$B,$D189)</f>
        <v>0</v>
      </c>
      <c r="J189" s="11">
        <f>SUMIFS('Fin Data with 6 week hist'!M:M,'Fin Data with 6 week hist'!$A:$A,$D189)+SUMIFS('Unit Cancellations'!F:F,'Unit Cancellations'!$B:$B,$D189)</f>
        <v>0</v>
      </c>
      <c r="K189" s="11">
        <f>SUMIFS('Fin Data with 6 week hist'!N:N,'Fin Data with 6 week hist'!$A:$A,$D189)+SUMIFS('Unit Cancellations'!G:G,'Unit Cancellations'!$B:$B,$D189)</f>
        <v>0</v>
      </c>
      <c r="L189" s="11">
        <f>SUMIFS('Fin Data'!AN:AN,'Fin Data'!A:A,D189)</f>
        <v>0</v>
      </c>
      <c r="M189" s="12">
        <f>IFERROR(SUMIFS('Fin Data'!AO:AO,'Fin Data'!A:A,D189),"")</f>
        <v>-1</v>
      </c>
      <c r="N189" s="1"/>
      <c r="O189" s="11">
        <f t="shared" si="12"/>
        <v>21</v>
      </c>
      <c r="P189" s="12">
        <f t="shared" si="13"/>
        <v>4.25</v>
      </c>
      <c r="Q189" s="1"/>
      <c r="R189" s="11">
        <f t="shared" si="14"/>
        <v>21</v>
      </c>
      <c r="S189" s="12">
        <f t="shared" si="15"/>
        <v>7.8421052631578947</v>
      </c>
      <c r="T189" s="11">
        <f t="shared" si="16"/>
        <v>0</v>
      </c>
      <c r="U189" s="1" t="e">
        <f t="shared" si="52"/>
        <v>#REF!</v>
      </c>
      <c r="V189" s="1"/>
      <c r="W189" s="11">
        <f>SUMIFS('Forecast Data'!$D:$D,'Forecast Data'!$C:$C,W$6,'Forecast Data'!$B:$B,$D189)</f>
        <v>21</v>
      </c>
      <c r="X189" s="11">
        <f>SUMIFS('Forecast Data'!$D:$D,'Forecast Data'!$C:$C,X$6,'Forecast Data'!$B:$B,$D189)</f>
        <v>21</v>
      </c>
      <c r="Y189" s="11">
        <f>SUMIFS('Forecast Data'!$D:$D,'Forecast Data'!$C:$C,Y$6,'Forecast Data'!$B:$B,$D189)</f>
        <v>21</v>
      </c>
      <c r="Z189" s="11">
        <f>SUMIFS('Forecast Data'!$D:$D,'Forecast Data'!$C:$C,Z$6,'Forecast Data'!$B:$B,$D189)</f>
        <v>21</v>
      </c>
      <c r="AA189" s="11">
        <f>SUMIFS('Forecast Data'!$D:$D,'Forecast Data'!$C:$C,AA$6,'Forecast Data'!$B:$B,$D189)</f>
        <v>21</v>
      </c>
      <c r="AB189" s="11">
        <f>SUMIFS('Forecast Data'!$D:$D,'Forecast Data'!$C:$C,AB$6,'Forecast Data'!$B:$B,$D189)</f>
        <v>21</v>
      </c>
      <c r="AC189" s="11">
        <f>SUMIFS('Forecast Data'!$D:$D,'Forecast Data'!$C:$C,AC$6,'Forecast Data'!$B:$B,$D189)</f>
        <v>21</v>
      </c>
      <c r="AD189" s="11">
        <f>SUMIFS('Forecast Data'!$D:$D,'Forecast Data'!$C:$C,AD$6,'Forecast Data'!$B:$B,$D189)</f>
        <v>21</v>
      </c>
      <c r="AE189" s="11">
        <f>SUMIFS('Forecast Data'!$D:$D,'Forecast Data'!$C:$C,AE$6,'Forecast Data'!$B:$B,$D189)</f>
        <v>11</v>
      </c>
      <c r="AF189" s="11">
        <f>SUMIFS('Forecast Data'!$D:$D,'Forecast Data'!$C:$C,AF$6,'Forecast Data'!$B:$B,$D189)</f>
        <v>9</v>
      </c>
      <c r="AG189" s="11">
        <f>SUMIFS('Forecast Data'!$D:$D,'Forecast Data'!$C:$C,AG$6,'Forecast Data'!$B:$B,$D189)</f>
        <v>9</v>
      </c>
      <c r="AH189" s="11">
        <f>SUMIFS('Forecast Data'!$D:$D,'Forecast Data'!$C:$C,AH$6,'Forecast Data'!$B:$B,$D189)</f>
        <v>9</v>
      </c>
      <c r="AI189" s="1"/>
      <c r="AJ189" s="12" t="str">
        <f>IF(SUMIFS('Forecast Data'!$E:$E,'Forecast Data'!$C:$C,AJ$6,'Forecast Data'!$B:$B,$D189)=0,"",SUMIFS('Forecast Data'!$E:$E,'Forecast Data'!$C:$C,AJ$6,'Forecast Data'!$B:$B,$D189))</f>
        <v/>
      </c>
      <c r="AK189" s="12">
        <f>IF(SUMIFS('Forecast Data'!$E:$E,'Forecast Data'!$C:$C,AK$6,'Forecast Data'!$B:$B,$D189)=0,"",SUMIFS('Forecast Data'!$E:$E,'Forecast Data'!$C:$C,AK$6,'Forecast Data'!$B:$B,$D189))</f>
        <v>0.33</v>
      </c>
      <c r="AL189" s="12" t="str">
        <f>IF(SUMIFS('Forecast Data'!$E:$E,'Forecast Data'!$C:$C,AL$6,'Forecast Data'!$B:$B,$D189)=0,"",SUMIFS('Forecast Data'!$E:$E,'Forecast Data'!$C:$C,AL$6,'Forecast Data'!$B:$B,$D189))</f>
        <v/>
      </c>
      <c r="AM189" s="12" t="str">
        <f>IF(SUMIFS('Forecast Data'!$E:$E,'Forecast Data'!$C:$C,AM$6,'Forecast Data'!$B:$B,$D189)=0,"",SUMIFS('Forecast Data'!$E:$E,'Forecast Data'!$C:$C,AM$6,'Forecast Data'!$B:$B,$D189))</f>
        <v/>
      </c>
      <c r="AN189" s="12" t="str">
        <f>IF(SUMIFS('Forecast Data'!$E:$E,'Forecast Data'!$C:$C,AN$6,'Forecast Data'!$B:$B,$D189)=0,"",SUMIFS('Forecast Data'!$E:$E,'Forecast Data'!$C:$C,AN$6,'Forecast Data'!$B:$B,$D189))</f>
        <v/>
      </c>
      <c r="AO189" s="12">
        <f>IF(SUMIFS('Forecast Data'!$E:$E,'Forecast Data'!$C:$C,AO$6,'Forecast Data'!$B:$B,$D189)=0,"",SUMIFS('Forecast Data'!$E:$E,'Forecast Data'!$C:$C,AO$6,'Forecast Data'!$B:$B,$D189))</f>
        <v>6.1</v>
      </c>
      <c r="AP189" s="12" t="str">
        <f>IF(SUMIFS('Forecast Data'!$E:$E,'Forecast Data'!$C:$C,AP$6,'Forecast Data'!$B:$B,$D189)=0,"",SUMIFS('Forecast Data'!$E:$E,'Forecast Data'!$C:$C,AP$6,'Forecast Data'!$B:$B,$D189))</f>
        <v/>
      </c>
      <c r="AQ189" s="12" t="str">
        <f>IF(SUMIFS('Forecast Data'!$E:$E,'Forecast Data'!$C:$C,AQ$6,'Forecast Data'!$B:$B,$D189)=0,"",SUMIFS('Forecast Data'!$E:$E,'Forecast Data'!$C:$C,AQ$6,'Forecast Data'!$B:$B,$D189))</f>
        <v/>
      </c>
      <c r="AR189" s="12" t="str">
        <f>IF(SUMIFS('Forecast Data'!$E:$E,'Forecast Data'!$C:$C,AR$6,'Forecast Data'!$B:$B,$D189)=0,"",SUMIFS('Forecast Data'!$E:$E,'Forecast Data'!$C:$C,AR$6,'Forecast Data'!$B:$B,$D189))</f>
        <v/>
      </c>
      <c r="AS189" s="12" t="str">
        <f>IF(SUMIFS('Forecast Data'!$E:$E,'Forecast Data'!$C:$C,AS$6,'Forecast Data'!$B:$B,$D189)=0,"",SUMIFS('Forecast Data'!$E:$E,'Forecast Data'!$C:$C,AS$6,'Forecast Data'!$B:$B,$D189))</f>
        <v/>
      </c>
      <c r="AT189" s="12" t="str">
        <f>IF(SUMIFS('Forecast Data'!$E:$E,'Forecast Data'!$C:$C,AT$6,'Forecast Data'!$B:$B,$D189)=0,"",SUMIFS('Forecast Data'!$E:$E,'Forecast Data'!$C:$C,AT$6,'Forecast Data'!$B:$B,$D189))</f>
        <v/>
      </c>
      <c r="AU189" s="12" t="str">
        <f>IF(SUMIFS('Forecast Data'!$E:$E,'Forecast Data'!$C:$C,AU$6,'Forecast Data'!$B:$B,$D189)=0,"",SUMIFS('Forecast Data'!$E:$E,'Forecast Data'!$C:$C,AU$6,'Forecast Data'!$B:$B,$D189))</f>
        <v/>
      </c>
      <c r="AV189" s="1"/>
      <c r="AW189" s="11">
        <f>SUMIFS('OP Units'!E:E,'OP Units'!$A:$A,$D189)</f>
        <v>0</v>
      </c>
      <c r="AX189" s="11">
        <f>SUMIFS('OP Units'!F:F,'OP Units'!$A:$A,$D189)</f>
        <v>0</v>
      </c>
      <c r="AY189" s="11">
        <f>SUMIFS('OP Units'!G:G,'OP Units'!$A:$A,$D189)</f>
        <v>0</v>
      </c>
      <c r="AZ189" s="11">
        <f>SUMIFS('OP Units'!H:H,'OP Units'!$A:$A,$D189)</f>
        <v>0</v>
      </c>
      <c r="BA189" s="11">
        <f>SUMIFS('OP Units'!I:I,'OP Units'!$A:$A,$D189)</f>
        <v>0</v>
      </c>
      <c r="BB189" s="11">
        <f>SUMIFS('OP Units'!J:J,'OP Units'!$A:$A,$D189)</f>
        <v>0</v>
      </c>
      <c r="BC189" s="11">
        <f>SUMIFS('OP Units'!K:K,'OP Units'!$A:$A,$D189)</f>
        <v>0</v>
      </c>
      <c r="BD189" s="11">
        <f>SUMIFS('OP Units'!L:L,'OP Units'!$A:$A,$D189)</f>
        <v>0</v>
      </c>
      <c r="BE189" s="11">
        <f>SUMIFS('OP Units'!M:M,'OP Units'!$A:$A,$D189)</f>
        <v>0</v>
      </c>
      <c r="BF189" s="11">
        <f>SUMIFS('OP Units'!N:N,'OP Units'!$A:$A,$D189)</f>
        <v>0</v>
      </c>
      <c r="BG189" s="11">
        <f>SUMIFS('OP Units'!O:O,'OP Units'!$A:$A,$D189)</f>
        <v>0</v>
      </c>
      <c r="BH189" s="11">
        <f>SUMIFS('OP Units'!P:P,'OP Units'!$A:$A,$D189)</f>
        <v>0</v>
      </c>
      <c r="BI189" s="1"/>
      <c r="BJ189" s="12" t="str">
        <f>IFERROR((SUMIFS('OP Units'!E:E,'OP Units'!$A:$A,$D189)-SUMIFS('Forecast Data'!$H:$H,'Forecast Data'!$C:$C,BJ$6,'Forecast Data'!$B:$B,$D189))/SUMIFS('Forecast Data'!$H:$H,'Forecast Data'!$C:$C,BJ$6,'Forecast Data'!$B:$B,$D189),"")</f>
        <v/>
      </c>
      <c r="BK189" s="12">
        <f>IFERROR((SUMIFS('OP Units'!F:F,'OP Units'!$A:$A,$D189)-SUMIFS('Forecast Data'!$H:$H,'Forecast Data'!$C:$C,BK$6,'Forecast Data'!$B:$B,$D189))/SUMIFS('Forecast Data'!$H:$H,'Forecast Data'!$C:$C,BK$6,'Forecast Data'!$B:$B,$D189),"")</f>
        <v>-1</v>
      </c>
      <c r="BL189" s="12" t="str">
        <f>IFERROR((SUMIFS('OP Units'!G:G,'OP Units'!$A:$A,$D189)-SUMIFS('Forecast Data'!$H:$H,'Forecast Data'!$C:$C,BL$6,'Forecast Data'!$B:$B,$D189))/SUMIFS('Forecast Data'!$H:$H,'Forecast Data'!$C:$C,BL$6,'Forecast Data'!$B:$B,$D189),"")</f>
        <v/>
      </c>
      <c r="BM189" s="12" t="str">
        <f>IFERROR((SUMIFS('OP Units'!H:H,'OP Units'!$A:$A,$D189)-SUMIFS('Forecast Data'!$H:$H,'Forecast Data'!$C:$C,BM$6,'Forecast Data'!$B:$B,$D189))/SUMIFS('Forecast Data'!$H:$H,'Forecast Data'!$C:$C,BM$6,'Forecast Data'!$B:$B,$D189),"")</f>
        <v/>
      </c>
      <c r="BN189" s="12" t="str">
        <f>IFERROR((SUMIFS('OP Units'!I:I,'OP Units'!$A:$A,$D189)-SUMIFS('Forecast Data'!$H:$H,'Forecast Data'!$C:$C,BN$6,'Forecast Data'!$B:$B,$D189))/SUMIFS('Forecast Data'!$H:$H,'Forecast Data'!$C:$C,BN$6,'Forecast Data'!$B:$B,$D189),"")</f>
        <v/>
      </c>
      <c r="BO189" s="12">
        <f>IFERROR((SUMIFS('OP Units'!J:J,'OP Units'!$A:$A,$D189)-SUMIFS('Forecast Data'!$H:$H,'Forecast Data'!$C:$C,BO$6,'Forecast Data'!$B:$B,$D189))/SUMIFS('Forecast Data'!$H:$H,'Forecast Data'!$C:$C,BO$6,'Forecast Data'!$B:$B,$D189),"")</f>
        <v>-1</v>
      </c>
      <c r="BP189" s="12" t="str">
        <f>IFERROR((SUMIFS('OP Units'!K:K,'OP Units'!$A:$A,$D189)-SUMIFS('Forecast Data'!$H:$H,'Forecast Data'!$C:$C,BP$6,'Forecast Data'!$B:$B,$D189))/SUMIFS('Forecast Data'!$H:$H,'Forecast Data'!$C:$C,BP$6,'Forecast Data'!$B:$B,$D189),"")</f>
        <v/>
      </c>
      <c r="BQ189" s="12" t="str">
        <f>IFERROR((SUMIFS('OP Units'!L:L,'OP Units'!$A:$A,$D189)-SUMIFS('Forecast Data'!$H:$H,'Forecast Data'!$C:$C,BQ$6,'Forecast Data'!$B:$B,$D189))/SUMIFS('Forecast Data'!$H:$H,'Forecast Data'!$C:$C,BQ$6,'Forecast Data'!$B:$B,$D189),"")</f>
        <v/>
      </c>
      <c r="BR189" s="12" t="str">
        <f>IFERROR((SUMIFS('OP Units'!M:M,'OP Units'!$A:$A,$D189)-SUMIFS('Forecast Data'!$H:$H,'Forecast Data'!$C:$C,BR$6,'Forecast Data'!$B:$B,$D189))/SUMIFS('Forecast Data'!$H:$H,'Forecast Data'!$C:$C,BR$6,'Forecast Data'!$B:$B,$D189),"")</f>
        <v/>
      </c>
      <c r="BS189" s="12" t="str">
        <f>IFERROR((SUMIFS('OP Units'!N:N,'OP Units'!$A:$A,$D189)-SUMIFS('Forecast Data'!$H:$H,'Forecast Data'!$C:$C,BS$6,'Forecast Data'!$B:$B,$D189))/SUMIFS('Forecast Data'!$H:$H,'Forecast Data'!$C:$C,BS$6,'Forecast Data'!$B:$B,$D189),"")</f>
        <v/>
      </c>
      <c r="BT189" s="12" t="str">
        <f>IFERROR((SUMIFS('OP Units'!O:O,'OP Units'!$A:$A,$D189)-SUMIFS('Forecast Data'!$H:$H,'Forecast Data'!$C:$C,BT$6,'Forecast Data'!$B:$B,$D189))/SUMIFS('Forecast Data'!$H:$H,'Forecast Data'!$C:$C,BT$6,'Forecast Data'!$B:$B,$D189),"")</f>
        <v/>
      </c>
      <c r="BU189" s="12" t="str">
        <f>IFERROR((SUMIFS('OP Units'!P:P,'OP Units'!$A:$A,$D189)-SUMIFS('Forecast Data'!$H:$H,'Forecast Data'!$C:$C,BU$6,'Forecast Data'!$B:$B,$D189))/SUMIFS('Forecast Data'!$H:$H,'Forecast Data'!$C:$C,BU$6,'Forecast Data'!$B:$B,$D189),"")</f>
        <v/>
      </c>
      <c r="BV189" s="12"/>
      <c r="BW189" s="11">
        <f>(SUMIFS('Forecast Data'!H:H,'Forecast Data'!B:B,D189,'Forecast Data'!C:C,BK$6)+SUMIFS('Forecast Data'!H:H,'Forecast Data'!B:B,D189,'Forecast Data'!C:C,BL$6)+SUMIFS('Forecast Data'!H:H,'Forecast Data'!B:B,D189,'Forecast Data'!C:C,BM$6)+SUMIFS('Forecast Data'!H:H,'Forecast Data'!B:B,D189,'Forecast Data'!C:C,BN$6)+SUMIFS('Forecast Data'!H:H,'Forecast Data'!B:B,D189,'Forecast Data'!C:C,BO$6)+SUMIFS('Forecast Data'!H:H,'Forecast Data'!B:B,D189,'Forecast Data'!C:C,BP$6)+SUMIFS('Forecast Data'!H:H,'Forecast Data'!B:B,D189,'Forecast Data'!C:C,BQ$6)+SUMIFS('Forecast Data'!H:H,'Forecast Data'!B:B,D189,'Forecast Data'!C:C,BJ$6))/8</f>
        <v>2.375</v>
      </c>
      <c r="BX189" s="12">
        <f>IFERROR((SUM(W189:AD189)-(SUMIFS('Forecast Data'!H:H,'Forecast Data'!B:B,B189,'Forecast Data'!C:C,BJ$6)+SUMIFS('Forecast Data'!H:H,'Forecast Data'!B:B,B189,'Forecast Data'!C:C,BK$6)+SUMIFS('Forecast Data'!H:H,'Forecast Data'!B:B,B189,'Forecast Data'!C:C,BL$6)+SUMIFS('Forecast Data'!H:H,'Forecast Data'!B:B,B189,'Forecast Data'!C:C,BM$6)+SUMIFS('Forecast Data'!H:H,'Forecast Data'!B:B,B189,'Forecast Data'!C:C,BN$6)+SUMIFS('Forecast Data'!H:H,'Forecast Data'!B:B,B189,'Forecast Data'!C:C,BO$6)+SUMIFS('Forecast Data'!H:H,'Forecast Data'!B:B,B189,'Forecast Data'!C:C,BP$6)+SUMIFS('Forecast Data'!H:H,'Forecast Data'!B:B,B189,'Forecast Data'!C:C,BQ$6)))/(SUMIFS('Forecast Data'!H:H,'Forecast Data'!B:B,B189,'Forecast Data'!C:C,BJ$6)+SUMIFS('Forecast Data'!H:H,'Forecast Data'!B:B,B189,'Forecast Data'!C:C,BK$6)+SUMIFS('Forecast Data'!H:H,'Forecast Data'!B:B,B189,'Forecast Data'!C:C,BL$6)+SUMIFS('Forecast Data'!H:H,'Forecast Data'!B:B,B189,'Forecast Data'!C:C,BM$6)+SUMIFS('Forecast Data'!H:H,'Forecast Data'!B:B,B189,'Forecast Data'!C:C,BN$6)+SUMIFS('Forecast Data'!H:H,'Forecast Data'!B:B,B189,'Forecast Data'!C:C,BO$6)+SUMIFS('Forecast Data'!H:H,'Forecast Data'!B:B,B189,'Forecast Data'!C:C,BP$6)+SUMIFS('Forecast Data'!H:H,'Forecast Data'!B:B,B189,'Forecast Data'!C:C,BQ$6)),"")</f>
        <v>7.8421052631578947</v>
      </c>
      <c r="BY189" s="12">
        <f t="shared" si="18"/>
        <v>-1.7102831630318874E-6</v>
      </c>
      <c r="BZ189" s="16">
        <f t="shared" si="19"/>
        <v>1.5315319331184059E-5</v>
      </c>
      <c r="CA189" s="13">
        <f t="shared" si="20"/>
        <v>-1.7025602494215946E-3</v>
      </c>
      <c r="CB189" s="12">
        <f t="shared" si="21"/>
        <v>1.7025602494215946E-5</v>
      </c>
      <c r="CC189" s="12"/>
      <c r="CD189" s="11">
        <f>(SUMIFS('Forecast Data'!H:H,'Forecast Data'!B:B,D189,'Forecast Data'!C:C,BK$6)+SUMIFS('Forecast Data'!H:H,'Forecast Data'!B:B,D189,'Forecast Data'!C:C,BL$6)+SUMIFS('Forecast Data'!H:H,'Forecast Data'!B:B,D189,'Forecast Data'!C:C,BM$6)+SUMIFS('Forecast Data'!H:H,'Forecast Data'!B:B,D189,'Forecast Data'!C:C,BJ$6))/4</f>
        <v>4</v>
      </c>
      <c r="CE189" s="12">
        <f>IFERROR((SUM(W189:Z189)-(SUMIFS('Forecast Data'!H:H,'Forecast Data'!B:B,D189,'Forecast Data'!C:C,BJ$6)+SUMIFS('Forecast Data'!H:H,'Forecast Data'!B:B,D189,'Forecast Data'!C:C,BK$6)+SUMIFS('Forecast Data'!H:H,'Forecast Data'!B:B,D189,'Forecast Data'!C:C,BL$6)+SUMIFS('Forecast Data'!H:H,'Forecast Data'!B:B,D189,'Forecast Data'!C:C,BM$6)))/(SUMIFS('Forecast Data'!H:H,'Forecast Data'!B:B,D189,'Forecast Data'!C:C,BJ$6)+SUMIFS('Forecast Data'!H:H,'Forecast Data'!B:B,D189,'Forecast Data'!C:C,BK$6)+SUMIFS('Forecast Data'!H:H,'Forecast Data'!B:B,D189,'Forecast Data'!C:C,BL$6)+SUMIFS('Forecast Data'!H:H,'Forecast Data'!B:B,D189,'Forecast Data'!C:C,BM$6)),"")</f>
        <v>4.25</v>
      </c>
      <c r="CF189" s="12">
        <f t="shared" si="22"/>
        <v>-1.7102831630318874E-6</v>
      </c>
      <c r="CG189" s="12">
        <f t="shared" si="23"/>
        <v>1.4252558353027588E-5</v>
      </c>
      <c r="CH189" s="13">
        <f t="shared" si="24"/>
        <v>-1.5962841516059475E-3</v>
      </c>
      <c r="CI189" s="13"/>
    </row>
    <row r="190" spans="1:87" ht="13.2">
      <c r="A190" s="1"/>
      <c r="B190" t="str">
        <f t="shared" si="51"/>
        <v>Nutricost</v>
      </c>
      <c r="D190" t="s">
        <v>223</v>
      </c>
      <c r="E190" s="11">
        <f>SUMIFS('Fin Data'!F:F,'Fin Data'!A:A,D190)</f>
        <v>0</v>
      </c>
      <c r="F190" s="11">
        <f>SUMIFS('Fin Data with 6 week hist'!I:I,'Fin Data with 6 week hist'!$A:$A,$D190)</f>
        <v>0</v>
      </c>
      <c r="G190" s="11">
        <f>SUMIFS('Fin Data with 6 week hist'!J:J,'Fin Data with 6 week hist'!$A:$A,$D190)</f>
        <v>0</v>
      </c>
      <c r="H190" s="11">
        <f>SUMIFS('Fin Data with 6 week hist'!K:K,'Fin Data with 6 week hist'!$A:$A,$D190)+SUMIFS('Unit Cancellations'!D:D,'Unit Cancellations'!$B:$B,$D190)</f>
        <v>0</v>
      </c>
      <c r="I190" s="11">
        <f>SUMIFS('Fin Data with 6 week hist'!L:L,'Fin Data with 6 week hist'!$A:$A,$D190)+SUMIFS('Unit Cancellations'!E:E,'Unit Cancellations'!$B:$B,$D190)</f>
        <v>0</v>
      </c>
      <c r="J190" s="11">
        <f>SUMIFS('Fin Data with 6 week hist'!M:M,'Fin Data with 6 week hist'!$A:$A,$D190)+SUMIFS('Unit Cancellations'!F:F,'Unit Cancellations'!$B:$B,$D190)</f>
        <v>0</v>
      </c>
      <c r="K190" s="11">
        <f>SUMIFS('Fin Data with 6 week hist'!N:N,'Fin Data with 6 week hist'!$A:$A,$D190)+SUMIFS('Unit Cancellations'!G:G,'Unit Cancellations'!$B:$B,$D190)</f>
        <v>0</v>
      </c>
      <c r="L190" s="11">
        <f>SUMIFS('Fin Data'!AN:AN,'Fin Data'!A:A,D190)</f>
        <v>0</v>
      </c>
      <c r="M190" s="12">
        <f>IFERROR(SUMIFS('Fin Data'!AO:AO,'Fin Data'!A:A,D190),"")</f>
        <v>0</v>
      </c>
      <c r="N190" s="1"/>
      <c r="O190" s="11">
        <f t="shared" si="12"/>
        <v>16</v>
      </c>
      <c r="P190" s="12" t="str">
        <f t="shared" si="13"/>
        <v/>
      </c>
      <c r="Q190" s="1"/>
      <c r="R190" s="11">
        <f t="shared" si="14"/>
        <v>16</v>
      </c>
      <c r="S190" s="12" t="str">
        <f t="shared" si="15"/>
        <v/>
      </c>
      <c r="T190" s="11">
        <f t="shared" si="16"/>
        <v>0</v>
      </c>
      <c r="U190" s="1" t="e">
        <f t="shared" si="52"/>
        <v>#REF!</v>
      </c>
      <c r="V190" s="1"/>
      <c r="W190" s="11">
        <f>SUMIFS('Forecast Data'!$D:$D,'Forecast Data'!$C:$C,W$6,'Forecast Data'!$B:$B,$D190)</f>
        <v>16</v>
      </c>
      <c r="X190" s="11">
        <f>SUMIFS('Forecast Data'!$D:$D,'Forecast Data'!$C:$C,X$6,'Forecast Data'!$B:$B,$D190)</f>
        <v>16</v>
      </c>
      <c r="Y190" s="11">
        <f>SUMIFS('Forecast Data'!$D:$D,'Forecast Data'!$C:$C,Y$6,'Forecast Data'!$B:$B,$D190)</f>
        <v>16</v>
      </c>
      <c r="Z190" s="11">
        <f>SUMIFS('Forecast Data'!$D:$D,'Forecast Data'!$C:$C,Z$6,'Forecast Data'!$B:$B,$D190)</f>
        <v>16</v>
      </c>
      <c r="AA190" s="11">
        <f>SUMIFS('Forecast Data'!$D:$D,'Forecast Data'!$C:$C,AA$6,'Forecast Data'!$B:$B,$D190)</f>
        <v>16</v>
      </c>
      <c r="AB190" s="11">
        <f>SUMIFS('Forecast Data'!$D:$D,'Forecast Data'!$C:$C,AB$6,'Forecast Data'!$B:$B,$D190)</f>
        <v>16</v>
      </c>
      <c r="AC190" s="11">
        <f>SUMIFS('Forecast Data'!$D:$D,'Forecast Data'!$C:$C,AC$6,'Forecast Data'!$B:$B,$D190)</f>
        <v>16</v>
      </c>
      <c r="AD190" s="11">
        <f>SUMIFS('Forecast Data'!$D:$D,'Forecast Data'!$C:$C,AD$6,'Forecast Data'!$B:$B,$D190)</f>
        <v>16</v>
      </c>
      <c r="AE190" s="11">
        <f>SUMIFS('Forecast Data'!$D:$D,'Forecast Data'!$C:$C,AE$6,'Forecast Data'!$B:$B,$D190)</f>
        <v>16</v>
      </c>
      <c r="AF190" s="11">
        <f>SUMIFS('Forecast Data'!$D:$D,'Forecast Data'!$C:$C,AF$6,'Forecast Data'!$B:$B,$D190)</f>
        <v>16</v>
      </c>
      <c r="AG190" s="11">
        <f>SUMIFS('Forecast Data'!$D:$D,'Forecast Data'!$C:$C,AG$6,'Forecast Data'!$B:$B,$D190)</f>
        <v>16</v>
      </c>
      <c r="AH190" s="11">
        <f>SUMIFS('Forecast Data'!$D:$D,'Forecast Data'!$C:$C,AH$6,'Forecast Data'!$B:$B,$D190)</f>
        <v>16</v>
      </c>
      <c r="AI190" s="1"/>
      <c r="AJ190" s="12" t="str">
        <f>IF(SUMIFS('Forecast Data'!$E:$E,'Forecast Data'!$C:$C,AJ$6,'Forecast Data'!$B:$B,$D190)=0,"",SUMIFS('Forecast Data'!$E:$E,'Forecast Data'!$C:$C,AJ$6,'Forecast Data'!$B:$B,$D190))</f>
        <v/>
      </c>
      <c r="AK190" s="12" t="str">
        <f>IF(SUMIFS('Forecast Data'!$E:$E,'Forecast Data'!$C:$C,AK$6,'Forecast Data'!$B:$B,$D190)=0,"",SUMIFS('Forecast Data'!$E:$E,'Forecast Data'!$C:$C,AK$6,'Forecast Data'!$B:$B,$D190))</f>
        <v/>
      </c>
      <c r="AL190" s="12" t="str">
        <f>IF(SUMIFS('Forecast Data'!$E:$E,'Forecast Data'!$C:$C,AL$6,'Forecast Data'!$B:$B,$D190)=0,"",SUMIFS('Forecast Data'!$E:$E,'Forecast Data'!$C:$C,AL$6,'Forecast Data'!$B:$B,$D190))</f>
        <v/>
      </c>
      <c r="AM190" s="12" t="str">
        <f>IF(SUMIFS('Forecast Data'!$E:$E,'Forecast Data'!$C:$C,AM$6,'Forecast Data'!$B:$B,$D190)=0,"",SUMIFS('Forecast Data'!$E:$E,'Forecast Data'!$C:$C,AM$6,'Forecast Data'!$B:$B,$D190))</f>
        <v/>
      </c>
      <c r="AN190" s="12" t="str">
        <f>IF(SUMIFS('Forecast Data'!$E:$E,'Forecast Data'!$C:$C,AN$6,'Forecast Data'!$B:$B,$D190)=0,"",SUMIFS('Forecast Data'!$E:$E,'Forecast Data'!$C:$C,AN$6,'Forecast Data'!$B:$B,$D190))</f>
        <v/>
      </c>
      <c r="AO190" s="12" t="str">
        <f>IF(SUMIFS('Forecast Data'!$E:$E,'Forecast Data'!$C:$C,AO$6,'Forecast Data'!$B:$B,$D190)=0,"",SUMIFS('Forecast Data'!$E:$E,'Forecast Data'!$C:$C,AO$6,'Forecast Data'!$B:$B,$D190))</f>
        <v/>
      </c>
      <c r="AP190" s="12" t="str">
        <f>IF(SUMIFS('Forecast Data'!$E:$E,'Forecast Data'!$C:$C,AP$6,'Forecast Data'!$B:$B,$D190)=0,"",SUMIFS('Forecast Data'!$E:$E,'Forecast Data'!$C:$C,AP$6,'Forecast Data'!$B:$B,$D190))</f>
        <v/>
      </c>
      <c r="AQ190" s="12" t="str">
        <f>IF(SUMIFS('Forecast Data'!$E:$E,'Forecast Data'!$C:$C,AQ$6,'Forecast Data'!$B:$B,$D190)=0,"",SUMIFS('Forecast Data'!$E:$E,'Forecast Data'!$C:$C,AQ$6,'Forecast Data'!$B:$B,$D190))</f>
        <v/>
      </c>
      <c r="AR190" s="12" t="str">
        <f>IF(SUMIFS('Forecast Data'!$E:$E,'Forecast Data'!$C:$C,AR$6,'Forecast Data'!$B:$B,$D190)=0,"",SUMIFS('Forecast Data'!$E:$E,'Forecast Data'!$C:$C,AR$6,'Forecast Data'!$B:$B,$D190))</f>
        <v/>
      </c>
      <c r="AS190" s="12" t="str">
        <f>IF(SUMIFS('Forecast Data'!$E:$E,'Forecast Data'!$C:$C,AS$6,'Forecast Data'!$B:$B,$D190)=0,"",SUMIFS('Forecast Data'!$E:$E,'Forecast Data'!$C:$C,AS$6,'Forecast Data'!$B:$B,$D190))</f>
        <v/>
      </c>
      <c r="AT190" s="12" t="str">
        <f>IF(SUMIFS('Forecast Data'!$E:$E,'Forecast Data'!$C:$C,AT$6,'Forecast Data'!$B:$B,$D190)=0,"",SUMIFS('Forecast Data'!$E:$E,'Forecast Data'!$C:$C,AT$6,'Forecast Data'!$B:$B,$D190))</f>
        <v/>
      </c>
      <c r="AU190" s="12" t="str">
        <f>IF(SUMIFS('Forecast Data'!$E:$E,'Forecast Data'!$C:$C,AU$6,'Forecast Data'!$B:$B,$D190)=0,"",SUMIFS('Forecast Data'!$E:$E,'Forecast Data'!$C:$C,AU$6,'Forecast Data'!$B:$B,$D190))</f>
        <v/>
      </c>
      <c r="AV190" s="1"/>
      <c r="AW190" s="11">
        <f>SUMIFS('OP Units'!E:E,'OP Units'!$A:$A,$D190)</f>
        <v>0</v>
      </c>
      <c r="AX190" s="11">
        <f>SUMIFS('OP Units'!F:F,'OP Units'!$A:$A,$D190)</f>
        <v>0</v>
      </c>
      <c r="AY190" s="11">
        <f>SUMIFS('OP Units'!G:G,'OP Units'!$A:$A,$D190)</f>
        <v>0</v>
      </c>
      <c r="AZ190" s="11">
        <f>SUMIFS('OP Units'!H:H,'OP Units'!$A:$A,$D190)</f>
        <v>0</v>
      </c>
      <c r="BA190" s="11">
        <f>SUMIFS('OP Units'!I:I,'OP Units'!$A:$A,$D190)</f>
        <v>0</v>
      </c>
      <c r="BB190" s="11">
        <f>SUMIFS('OP Units'!J:J,'OP Units'!$A:$A,$D190)</f>
        <v>0</v>
      </c>
      <c r="BC190" s="11">
        <f>SUMIFS('OP Units'!K:K,'OP Units'!$A:$A,$D190)</f>
        <v>0</v>
      </c>
      <c r="BD190" s="11">
        <f>SUMIFS('OP Units'!L:L,'OP Units'!$A:$A,$D190)</f>
        <v>0</v>
      </c>
      <c r="BE190" s="11">
        <f>SUMIFS('OP Units'!M:M,'OP Units'!$A:$A,$D190)</f>
        <v>0</v>
      </c>
      <c r="BF190" s="11">
        <f>SUMIFS('OP Units'!N:N,'OP Units'!$A:$A,$D190)</f>
        <v>0</v>
      </c>
      <c r="BG190" s="11">
        <f>SUMIFS('OP Units'!O:O,'OP Units'!$A:$A,$D190)</f>
        <v>0</v>
      </c>
      <c r="BH190" s="11">
        <f>SUMIFS('OP Units'!P:P,'OP Units'!$A:$A,$D190)</f>
        <v>0</v>
      </c>
      <c r="BI190" s="1"/>
      <c r="BJ190" s="12" t="str">
        <f>IFERROR((SUMIFS('OP Units'!E:E,'OP Units'!$A:$A,$D190)-SUMIFS('Forecast Data'!$H:$H,'Forecast Data'!$C:$C,BJ$6,'Forecast Data'!$B:$B,$D190))/SUMIFS('Forecast Data'!$H:$H,'Forecast Data'!$C:$C,BJ$6,'Forecast Data'!$B:$B,$D190),"")</f>
        <v/>
      </c>
      <c r="BK190" s="12" t="str">
        <f>IFERROR((SUMIFS('OP Units'!F:F,'OP Units'!$A:$A,$D190)-SUMIFS('Forecast Data'!$H:$H,'Forecast Data'!$C:$C,BK$6,'Forecast Data'!$B:$B,$D190))/SUMIFS('Forecast Data'!$H:$H,'Forecast Data'!$C:$C,BK$6,'Forecast Data'!$B:$B,$D190),"")</f>
        <v/>
      </c>
      <c r="BL190" s="12" t="str">
        <f>IFERROR((SUMIFS('OP Units'!G:G,'OP Units'!$A:$A,$D190)-SUMIFS('Forecast Data'!$H:$H,'Forecast Data'!$C:$C,BL$6,'Forecast Data'!$B:$B,$D190))/SUMIFS('Forecast Data'!$H:$H,'Forecast Data'!$C:$C,BL$6,'Forecast Data'!$B:$B,$D190),"")</f>
        <v/>
      </c>
      <c r="BM190" s="12" t="str">
        <f>IFERROR((SUMIFS('OP Units'!H:H,'OP Units'!$A:$A,$D190)-SUMIFS('Forecast Data'!$H:$H,'Forecast Data'!$C:$C,BM$6,'Forecast Data'!$B:$B,$D190))/SUMIFS('Forecast Data'!$H:$H,'Forecast Data'!$C:$C,BM$6,'Forecast Data'!$B:$B,$D190),"")</f>
        <v/>
      </c>
      <c r="BN190" s="12" t="str">
        <f>IFERROR((SUMIFS('OP Units'!I:I,'OP Units'!$A:$A,$D190)-SUMIFS('Forecast Data'!$H:$H,'Forecast Data'!$C:$C,BN$6,'Forecast Data'!$B:$B,$D190))/SUMIFS('Forecast Data'!$H:$H,'Forecast Data'!$C:$C,BN$6,'Forecast Data'!$B:$B,$D190),"")</f>
        <v/>
      </c>
      <c r="BO190" s="12" t="str">
        <f>IFERROR((SUMIFS('OP Units'!J:J,'OP Units'!$A:$A,$D190)-SUMIFS('Forecast Data'!$H:$H,'Forecast Data'!$C:$C,BO$6,'Forecast Data'!$B:$B,$D190))/SUMIFS('Forecast Data'!$H:$H,'Forecast Data'!$C:$C,BO$6,'Forecast Data'!$B:$B,$D190),"")</f>
        <v/>
      </c>
      <c r="BP190" s="12" t="str">
        <f>IFERROR((SUMIFS('OP Units'!K:K,'OP Units'!$A:$A,$D190)-SUMIFS('Forecast Data'!$H:$H,'Forecast Data'!$C:$C,BP$6,'Forecast Data'!$B:$B,$D190))/SUMIFS('Forecast Data'!$H:$H,'Forecast Data'!$C:$C,BP$6,'Forecast Data'!$B:$B,$D190),"")</f>
        <v/>
      </c>
      <c r="BQ190" s="12" t="str">
        <f>IFERROR((SUMIFS('OP Units'!L:L,'OP Units'!$A:$A,$D190)-SUMIFS('Forecast Data'!$H:$H,'Forecast Data'!$C:$C,BQ$6,'Forecast Data'!$B:$B,$D190))/SUMIFS('Forecast Data'!$H:$H,'Forecast Data'!$C:$C,BQ$6,'Forecast Data'!$B:$B,$D190),"")</f>
        <v/>
      </c>
      <c r="BR190" s="12" t="str">
        <f>IFERROR((SUMIFS('OP Units'!M:M,'OP Units'!$A:$A,$D190)-SUMIFS('Forecast Data'!$H:$H,'Forecast Data'!$C:$C,BR$6,'Forecast Data'!$B:$B,$D190))/SUMIFS('Forecast Data'!$H:$H,'Forecast Data'!$C:$C,BR$6,'Forecast Data'!$B:$B,$D190),"")</f>
        <v/>
      </c>
      <c r="BS190" s="12" t="str">
        <f>IFERROR((SUMIFS('OP Units'!N:N,'OP Units'!$A:$A,$D190)-SUMIFS('Forecast Data'!$H:$H,'Forecast Data'!$C:$C,BS$6,'Forecast Data'!$B:$B,$D190))/SUMIFS('Forecast Data'!$H:$H,'Forecast Data'!$C:$C,BS$6,'Forecast Data'!$B:$B,$D190),"")</f>
        <v/>
      </c>
      <c r="BT190" s="12" t="str">
        <f>IFERROR((SUMIFS('OP Units'!O:O,'OP Units'!$A:$A,$D190)-SUMIFS('Forecast Data'!$H:$H,'Forecast Data'!$C:$C,BT$6,'Forecast Data'!$B:$B,$D190))/SUMIFS('Forecast Data'!$H:$H,'Forecast Data'!$C:$C,BT$6,'Forecast Data'!$B:$B,$D190),"")</f>
        <v/>
      </c>
      <c r="BU190" s="12" t="str">
        <f>IFERROR((SUMIFS('OP Units'!P:P,'OP Units'!$A:$A,$D190)-SUMIFS('Forecast Data'!$H:$H,'Forecast Data'!$C:$C,BU$6,'Forecast Data'!$B:$B,$D190))/SUMIFS('Forecast Data'!$H:$H,'Forecast Data'!$C:$C,BU$6,'Forecast Data'!$B:$B,$D190),"")</f>
        <v/>
      </c>
      <c r="BV190" s="12"/>
      <c r="BW190" s="11">
        <f>(SUMIFS('Forecast Data'!H:H,'Forecast Data'!B:B,D190,'Forecast Data'!C:C,BK$6)+SUMIFS('Forecast Data'!H:H,'Forecast Data'!B:B,D190,'Forecast Data'!C:C,BL$6)+SUMIFS('Forecast Data'!H:H,'Forecast Data'!B:B,D190,'Forecast Data'!C:C,BM$6)+SUMIFS('Forecast Data'!H:H,'Forecast Data'!B:B,D190,'Forecast Data'!C:C,BN$6)+SUMIFS('Forecast Data'!H:H,'Forecast Data'!B:B,D190,'Forecast Data'!C:C,BO$6)+SUMIFS('Forecast Data'!H:H,'Forecast Data'!B:B,D190,'Forecast Data'!C:C,BP$6)+SUMIFS('Forecast Data'!H:H,'Forecast Data'!B:B,D190,'Forecast Data'!C:C,BQ$6)+SUMIFS('Forecast Data'!H:H,'Forecast Data'!B:B,D190,'Forecast Data'!C:C,BJ$6))/8</f>
        <v>0</v>
      </c>
      <c r="BX190" s="12" t="str">
        <f>IFERROR((SUM(W190:AD190)-(SUMIFS('Forecast Data'!H:H,'Forecast Data'!B:B,B190,'Forecast Data'!C:C,BJ$6)+SUMIFS('Forecast Data'!H:H,'Forecast Data'!B:B,B190,'Forecast Data'!C:C,BK$6)+SUMIFS('Forecast Data'!H:H,'Forecast Data'!B:B,B190,'Forecast Data'!C:C,BL$6)+SUMIFS('Forecast Data'!H:H,'Forecast Data'!B:B,B190,'Forecast Data'!C:C,BM$6)+SUMIFS('Forecast Data'!H:H,'Forecast Data'!B:B,B190,'Forecast Data'!C:C,BN$6)+SUMIFS('Forecast Data'!H:H,'Forecast Data'!B:B,B190,'Forecast Data'!C:C,BO$6)+SUMIFS('Forecast Data'!H:H,'Forecast Data'!B:B,B190,'Forecast Data'!C:C,BP$6)+SUMIFS('Forecast Data'!H:H,'Forecast Data'!B:B,B190,'Forecast Data'!C:C,BQ$6)))/(SUMIFS('Forecast Data'!H:H,'Forecast Data'!B:B,B190,'Forecast Data'!C:C,BJ$6)+SUMIFS('Forecast Data'!H:H,'Forecast Data'!B:B,B190,'Forecast Data'!C:C,BK$6)+SUMIFS('Forecast Data'!H:H,'Forecast Data'!B:B,B190,'Forecast Data'!C:C,BL$6)+SUMIFS('Forecast Data'!H:H,'Forecast Data'!B:B,B190,'Forecast Data'!C:C,BM$6)+SUMIFS('Forecast Data'!H:H,'Forecast Data'!B:B,B190,'Forecast Data'!C:C,BN$6)+SUMIFS('Forecast Data'!H:H,'Forecast Data'!B:B,B190,'Forecast Data'!C:C,BO$6)+SUMIFS('Forecast Data'!H:H,'Forecast Data'!B:B,B190,'Forecast Data'!C:C,BP$6)+SUMIFS('Forecast Data'!H:H,'Forecast Data'!B:B,B190,'Forecast Data'!C:C,BQ$6)),"")</f>
        <v/>
      </c>
      <c r="BY190" s="12">
        <f t="shared" si="18"/>
        <v>0</v>
      </c>
      <c r="BZ190" s="16">
        <f t="shared" si="19"/>
        <v>1.315678439188966E-5</v>
      </c>
      <c r="CA190" s="13">
        <f t="shared" si="20"/>
        <v>-1.315678439188966E-3</v>
      </c>
      <c r="CB190" s="12">
        <f t="shared" si="21"/>
        <v>1.315678439188966E-5</v>
      </c>
      <c r="CC190" s="12"/>
      <c r="CD190" s="11">
        <f>(SUMIFS('Forecast Data'!H:H,'Forecast Data'!B:B,D190,'Forecast Data'!C:C,BK$6)+SUMIFS('Forecast Data'!H:H,'Forecast Data'!B:B,D190,'Forecast Data'!C:C,BL$6)+SUMIFS('Forecast Data'!H:H,'Forecast Data'!B:B,D190,'Forecast Data'!C:C,BM$6)+SUMIFS('Forecast Data'!H:H,'Forecast Data'!B:B,D190,'Forecast Data'!C:C,BJ$6))/4</f>
        <v>0</v>
      </c>
      <c r="CE190" s="12" t="str">
        <f>IFERROR((SUM(W190:Z190)-(SUMIFS('Forecast Data'!H:H,'Forecast Data'!B:B,D190,'Forecast Data'!C:C,BJ$6)+SUMIFS('Forecast Data'!H:H,'Forecast Data'!B:B,D190,'Forecast Data'!C:C,BK$6)+SUMIFS('Forecast Data'!H:H,'Forecast Data'!B:B,D190,'Forecast Data'!C:C,BL$6)+SUMIFS('Forecast Data'!H:H,'Forecast Data'!B:B,D190,'Forecast Data'!C:C,BM$6)))/(SUMIFS('Forecast Data'!H:H,'Forecast Data'!B:B,D190,'Forecast Data'!C:C,BJ$6)+SUMIFS('Forecast Data'!H:H,'Forecast Data'!B:B,D190,'Forecast Data'!C:C,BK$6)+SUMIFS('Forecast Data'!H:H,'Forecast Data'!B:B,D190,'Forecast Data'!C:C,BL$6)+SUMIFS('Forecast Data'!H:H,'Forecast Data'!B:B,D190,'Forecast Data'!C:C,BM$6)),"")</f>
        <v/>
      </c>
      <c r="CF190" s="12">
        <f t="shared" si="22"/>
        <v>0</v>
      </c>
      <c r="CG190" s="12">
        <f t="shared" si="23"/>
        <v>1.3414172567555378E-5</v>
      </c>
      <c r="CH190" s="13">
        <f t="shared" si="24"/>
        <v>-1.3414172567555378E-3</v>
      </c>
      <c r="CI190" s="13"/>
    </row>
    <row r="191" spans="1:87" ht="13.2">
      <c r="A191" s="1"/>
      <c r="B191" t="str">
        <f t="shared" si="51"/>
        <v>Performance Brands</v>
      </c>
      <c r="D191" t="s">
        <v>224</v>
      </c>
      <c r="E191" s="11">
        <f>SUMIFS('Fin Data'!F:F,'Fin Data'!A:A,D191)</f>
        <v>0</v>
      </c>
      <c r="F191" s="11">
        <f>SUMIFS('Fin Data with 6 week hist'!I:I,'Fin Data with 6 week hist'!$A:$A,$D191)</f>
        <v>0</v>
      </c>
      <c r="G191" s="11">
        <f>SUMIFS('Fin Data with 6 week hist'!J:J,'Fin Data with 6 week hist'!$A:$A,$D191)</f>
        <v>0</v>
      </c>
      <c r="H191" s="11">
        <f>SUMIFS('Fin Data with 6 week hist'!K:K,'Fin Data with 6 week hist'!$A:$A,$D191)+SUMIFS('Unit Cancellations'!D:D,'Unit Cancellations'!$B:$B,$D191)</f>
        <v>0</v>
      </c>
      <c r="I191" s="11">
        <f>SUMIFS('Fin Data with 6 week hist'!L:L,'Fin Data with 6 week hist'!$A:$A,$D191)+SUMIFS('Unit Cancellations'!E:E,'Unit Cancellations'!$B:$B,$D191)</f>
        <v>0</v>
      </c>
      <c r="J191" s="11">
        <f>SUMIFS('Fin Data with 6 week hist'!M:M,'Fin Data with 6 week hist'!$A:$A,$D191)+SUMIFS('Unit Cancellations'!F:F,'Unit Cancellations'!$B:$B,$D191)</f>
        <v>0</v>
      </c>
      <c r="K191" s="11">
        <f>SUMIFS('Fin Data with 6 week hist'!N:N,'Fin Data with 6 week hist'!$A:$A,$D191)+SUMIFS('Unit Cancellations'!G:G,'Unit Cancellations'!$B:$B,$D191)</f>
        <v>0</v>
      </c>
      <c r="L191" s="11">
        <f>SUMIFS('Fin Data'!AN:AN,'Fin Data'!A:A,D191)</f>
        <v>0</v>
      </c>
      <c r="M191" s="12">
        <f>IFERROR(SUMIFS('Fin Data'!AO:AO,'Fin Data'!A:A,D191),"")</f>
        <v>0</v>
      </c>
      <c r="N191" s="1"/>
      <c r="O191" s="11">
        <f t="shared" si="12"/>
        <v>15</v>
      </c>
      <c r="P191" s="12" t="str">
        <f t="shared" si="13"/>
        <v/>
      </c>
      <c r="Q191" s="1"/>
      <c r="R191" s="11">
        <f t="shared" si="14"/>
        <v>15</v>
      </c>
      <c r="S191" s="12" t="str">
        <f t="shared" si="15"/>
        <v/>
      </c>
      <c r="T191" s="11">
        <f t="shared" si="16"/>
        <v>0</v>
      </c>
      <c r="U191" s="1" t="e">
        <f t="shared" si="52"/>
        <v>#REF!</v>
      </c>
      <c r="V191" s="1"/>
      <c r="W191" s="11">
        <f>SUMIFS('Forecast Data'!$D:$D,'Forecast Data'!$C:$C,W$6,'Forecast Data'!$B:$B,$D191)</f>
        <v>15</v>
      </c>
      <c r="X191" s="11">
        <f>SUMIFS('Forecast Data'!$D:$D,'Forecast Data'!$C:$C,X$6,'Forecast Data'!$B:$B,$D191)</f>
        <v>15</v>
      </c>
      <c r="Y191" s="11">
        <f>SUMIFS('Forecast Data'!$D:$D,'Forecast Data'!$C:$C,Y$6,'Forecast Data'!$B:$B,$D191)</f>
        <v>15</v>
      </c>
      <c r="Z191" s="11">
        <f>SUMIFS('Forecast Data'!$D:$D,'Forecast Data'!$C:$C,Z$6,'Forecast Data'!$B:$B,$D191)</f>
        <v>15</v>
      </c>
      <c r="AA191" s="11">
        <f>SUMIFS('Forecast Data'!$D:$D,'Forecast Data'!$C:$C,AA$6,'Forecast Data'!$B:$B,$D191)</f>
        <v>15</v>
      </c>
      <c r="AB191" s="11">
        <f>SUMIFS('Forecast Data'!$D:$D,'Forecast Data'!$C:$C,AB$6,'Forecast Data'!$B:$B,$D191)</f>
        <v>15</v>
      </c>
      <c r="AC191" s="11">
        <f>SUMIFS('Forecast Data'!$D:$D,'Forecast Data'!$C:$C,AC$6,'Forecast Data'!$B:$B,$D191)</f>
        <v>15</v>
      </c>
      <c r="AD191" s="11">
        <f>SUMIFS('Forecast Data'!$D:$D,'Forecast Data'!$C:$C,AD$6,'Forecast Data'!$B:$B,$D191)</f>
        <v>15</v>
      </c>
      <c r="AE191" s="11">
        <f>SUMIFS('Forecast Data'!$D:$D,'Forecast Data'!$C:$C,AE$6,'Forecast Data'!$B:$B,$D191)</f>
        <v>15</v>
      </c>
      <c r="AF191" s="11">
        <f>SUMIFS('Forecast Data'!$D:$D,'Forecast Data'!$C:$C,AF$6,'Forecast Data'!$B:$B,$D191)</f>
        <v>15</v>
      </c>
      <c r="AG191" s="11">
        <f>SUMIFS('Forecast Data'!$D:$D,'Forecast Data'!$C:$C,AG$6,'Forecast Data'!$B:$B,$D191)</f>
        <v>15</v>
      </c>
      <c r="AH191" s="11">
        <f>SUMIFS('Forecast Data'!$D:$D,'Forecast Data'!$C:$C,AH$6,'Forecast Data'!$B:$B,$D191)</f>
        <v>15</v>
      </c>
      <c r="AI191" s="1"/>
      <c r="AJ191" s="12" t="str">
        <f>IF(SUMIFS('Forecast Data'!$E:$E,'Forecast Data'!$C:$C,AJ$6,'Forecast Data'!$B:$B,$D191)=0,"",SUMIFS('Forecast Data'!$E:$E,'Forecast Data'!$C:$C,AJ$6,'Forecast Data'!$B:$B,$D191))</f>
        <v/>
      </c>
      <c r="AK191" s="12" t="str">
        <f>IF(SUMIFS('Forecast Data'!$E:$E,'Forecast Data'!$C:$C,AK$6,'Forecast Data'!$B:$B,$D191)=0,"",SUMIFS('Forecast Data'!$E:$E,'Forecast Data'!$C:$C,AK$6,'Forecast Data'!$B:$B,$D191))</f>
        <v/>
      </c>
      <c r="AL191" s="12" t="str">
        <f>IF(SUMIFS('Forecast Data'!$E:$E,'Forecast Data'!$C:$C,AL$6,'Forecast Data'!$B:$B,$D191)=0,"",SUMIFS('Forecast Data'!$E:$E,'Forecast Data'!$C:$C,AL$6,'Forecast Data'!$B:$B,$D191))</f>
        <v/>
      </c>
      <c r="AM191" s="12" t="str">
        <f>IF(SUMIFS('Forecast Data'!$E:$E,'Forecast Data'!$C:$C,AM$6,'Forecast Data'!$B:$B,$D191)=0,"",SUMIFS('Forecast Data'!$E:$E,'Forecast Data'!$C:$C,AM$6,'Forecast Data'!$B:$B,$D191))</f>
        <v/>
      </c>
      <c r="AN191" s="12" t="str">
        <f>IF(SUMIFS('Forecast Data'!$E:$E,'Forecast Data'!$C:$C,AN$6,'Forecast Data'!$B:$B,$D191)=0,"",SUMIFS('Forecast Data'!$E:$E,'Forecast Data'!$C:$C,AN$6,'Forecast Data'!$B:$B,$D191))</f>
        <v/>
      </c>
      <c r="AO191" s="12" t="str">
        <f>IF(SUMIFS('Forecast Data'!$E:$E,'Forecast Data'!$C:$C,AO$6,'Forecast Data'!$B:$B,$D191)=0,"",SUMIFS('Forecast Data'!$E:$E,'Forecast Data'!$C:$C,AO$6,'Forecast Data'!$B:$B,$D191))</f>
        <v/>
      </c>
      <c r="AP191" s="12" t="str">
        <f>IF(SUMIFS('Forecast Data'!$E:$E,'Forecast Data'!$C:$C,AP$6,'Forecast Data'!$B:$B,$D191)=0,"",SUMIFS('Forecast Data'!$E:$E,'Forecast Data'!$C:$C,AP$6,'Forecast Data'!$B:$B,$D191))</f>
        <v/>
      </c>
      <c r="AQ191" s="12" t="str">
        <f>IF(SUMIFS('Forecast Data'!$E:$E,'Forecast Data'!$C:$C,AQ$6,'Forecast Data'!$B:$B,$D191)=0,"",SUMIFS('Forecast Data'!$E:$E,'Forecast Data'!$C:$C,AQ$6,'Forecast Data'!$B:$B,$D191))</f>
        <v/>
      </c>
      <c r="AR191" s="12" t="str">
        <f>IF(SUMIFS('Forecast Data'!$E:$E,'Forecast Data'!$C:$C,AR$6,'Forecast Data'!$B:$B,$D191)=0,"",SUMIFS('Forecast Data'!$E:$E,'Forecast Data'!$C:$C,AR$6,'Forecast Data'!$B:$B,$D191))</f>
        <v/>
      </c>
      <c r="AS191" s="12" t="str">
        <f>IF(SUMIFS('Forecast Data'!$E:$E,'Forecast Data'!$C:$C,AS$6,'Forecast Data'!$B:$B,$D191)=0,"",SUMIFS('Forecast Data'!$E:$E,'Forecast Data'!$C:$C,AS$6,'Forecast Data'!$B:$B,$D191))</f>
        <v/>
      </c>
      <c r="AT191" s="12" t="str">
        <f>IF(SUMIFS('Forecast Data'!$E:$E,'Forecast Data'!$C:$C,AT$6,'Forecast Data'!$B:$B,$D191)=0,"",SUMIFS('Forecast Data'!$E:$E,'Forecast Data'!$C:$C,AT$6,'Forecast Data'!$B:$B,$D191))</f>
        <v/>
      </c>
      <c r="AU191" s="12" t="str">
        <f>IF(SUMIFS('Forecast Data'!$E:$E,'Forecast Data'!$C:$C,AU$6,'Forecast Data'!$B:$B,$D191)=0,"",SUMIFS('Forecast Data'!$E:$E,'Forecast Data'!$C:$C,AU$6,'Forecast Data'!$B:$B,$D191))</f>
        <v/>
      </c>
      <c r="AV191" s="1"/>
      <c r="AW191" s="11">
        <f>SUMIFS('OP Units'!E:E,'OP Units'!$A:$A,$D191)</f>
        <v>0</v>
      </c>
      <c r="AX191" s="11">
        <f>SUMIFS('OP Units'!F:F,'OP Units'!$A:$A,$D191)</f>
        <v>0</v>
      </c>
      <c r="AY191" s="11">
        <f>SUMIFS('OP Units'!G:G,'OP Units'!$A:$A,$D191)</f>
        <v>0</v>
      </c>
      <c r="AZ191" s="11">
        <f>SUMIFS('OP Units'!H:H,'OP Units'!$A:$A,$D191)</f>
        <v>0</v>
      </c>
      <c r="BA191" s="11">
        <f>SUMIFS('OP Units'!I:I,'OP Units'!$A:$A,$D191)</f>
        <v>0</v>
      </c>
      <c r="BB191" s="11">
        <f>SUMIFS('OP Units'!J:J,'OP Units'!$A:$A,$D191)</f>
        <v>0</v>
      </c>
      <c r="BC191" s="11">
        <f>SUMIFS('OP Units'!K:K,'OP Units'!$A:$A,$D191)</f>
        <v>0</v>
      </c>
      <c r="BD191" s="11">
        <f>SUMIFS('OP Units'!L:L,'OP Units'!$A:$A,$D191)</f>
        <v>0</v>
      </c>
      <c r="BE191" s="11">
        <f>SUMIFS('OP Units'!M:M,'OP Units'!$A:$A,$D191)</f>
        <v>0</v>
      </c>
      <c r="BF191" s="11">
        <f>SUMIFS('OP Units'!N:N,'OP Units'!$A:$A,$D191)</f>
        <v>0</v>
      </c>
      <c r="BG191" s="11">
        <f>SUMIFS('OP Units'!O:O,'OP Units'!$A:$A,$D191)</f>
        <v>0</v>
      </c>
      <c r="BH191" s="11">
        <f>SUMIFS('OP Units'!P:P,'OP Units'!$A:$A,$D191)</f>
        <v>0</v>
      </c>
      <c r="BI191" s="1"/>
      <c r="BJ191" s="12" t="str">
        <f>IFERROR((SUMIFS('OP Units'!E:E,'OP Units'!$A:$A,$D191)-SUMIFS('Forecast Data'!$H:$H,'Forecast Data'!$C:$C,BJ$6,'Forecast Data'!$B:$B,$D191))/SUMIFS('Forecast Data'!$H:$H,'Forecast Data'!$C:$C,BJ$6,'Forecast Data'!$B:$B,$D191),"")</f>
        <v/>
      </c>
      <c r="BK191" s="12" t="str">
        <f>IFERROR((SUMIFS('OP Units'!F:F,'OP Units'!$A:$A,$D191)-SUMIFS('Forecast Data'!$H:$H,'Forecast Data'!$C:$C,BK$6,'Forecast Data'!$B:$B,$D191))/SUMIFS('Forecast Data'!$H:$H,'Forecast Data'!$C:$C,BK$6,'Forecast Data'!$B:$B,$D191),"")</f>
        <v/>
      </c>
      <c r="BL191" s="12" t="str">
        <f>IFERROR((SUMIFS('OP Units'!G:G,'OP Units'!$A:$A,$D191)-SUMIFS('Forecast Data'!$H:$H,'Forecast Data'!$C:$C,BL$6,'Forecast Data'!$B:$B,$D191))/SUMIFS('Forecast Data'!$H:$H,'Forecast Data'!$C:$C,BL$6,'Forecast Data'!$B:$B,$D191),"")</f>
        <v/>
      </c>
      <c r="BM191" s="12" t="str">
        <f>IFERROR((SUMIFS('OP Units'!H:H,'OP Units'!$A:$A,$D191)-SUMIFS('Forecast Data'!$H:$H,'Forecast Data'!$C:$C,BM$6,'Forecast Data'!$B:$B,$D191))/SUMIFS('Forecast Data'!$H:$H,'Forecast Data'!$C:$C,BM$6,'Forecast Data'!$B:$B,$D191),"")</f>
        <v/>
      </c>
      <c r="BN191" s="12" t="str">
        <f>IFERROR((SUMIFS('OP Units'!I:I,'OP Units'!$A:$A,$D191)-SUMIFS('Forecast Data'!$H:$H,'Forecast Data'!$C:$C,BN$6,'Forecast Data'!$B:$B,$D191))/SUMIFS('Forecast Data'!$H:$H,'Forecast Data'!$C:$C,BN$6,'Forecast Data'!$B:$B,$D191),"")</f>
        <v/>
      </c>
      <c r="BO191" s="12" t="str">
        <f>IFERROR((SUMIFS('OP Units'!J:J,'OP Units'!$A:$A,$D191)-SUMIFS('Forecast Data'!$H:$H,'Forecast Data'!$C:$C,BO$6,'Forecast Data'!$B:$B,$D191))/SUMIFS('Forecast Data'!$H:$H,'Forecast Data'!$C:$C,BO$6,'Forecast Data'!$B:$B,$D191),"")</f>
        <v/>
      </c>
      <c r="BP191" s="12" t="str">
        <f>IFERROR((SUMIFS('OP Units'!K:K,'OP Units'!$A:$A,$D191)-SUMIFS('Forecast Data'!$H:$H,'Forecast Data'!$C:$C,BP$6,'Forecast Data'!$B:$B,$D191))/SUMIFS('Forecast Data'!$H:$H,'Forecast Data'!$C:$C,BP$6,'Forecast Data'!$B:$B,$D191),"")</f>
        <v/>
      </c>
      <c r="BQ191" s="12" t="str">
        <f>IFERROR((SUMIFS('OP Units'!L:L,'OP Units'!$A:$A,$D191)-SUMIFS('Forecast Data'!$H:$H,'Forecast Data'!$C:$C,BQ$6,'Forecast Data'!$B:$B,$D191))/SUMIFS('Forecast Data'!$H:$H,'Forecast Data'!$C:$C,BQ$6,'Forecast Data'!$B:$B,$D191),"")</f>
        <v/>
      </c>
      <c r="BR191" s="12" t="str">
        <f>IFERROR((SUMIFS('OP Units'!M:M,'OP Units'!$A:$A,$D191)-SUMIFS('Forecast Data'!$H:$H,'Forecast Data'!$C:$C,BR$6,'Forecast Data'!$B:$B,$D191))/SUMIFS('Forecast Data'!$H:$H,'Forecast Data'!$C:$C,BR$6,'Forecast Data'!$B:$B,$D191),"")</f>
        <v/>
      </c>
      <c r="BS191" s="12" t="str">
        <f>IFERROR((SUMIFS('OP Units'!N:N,'OP Units'!$A:$A,$D191)-SUMIFS('Forecast Data'!$H:$H,'Forecast Data'!$C:$C,BS$6,'Forecast Data'!$B:$B,$D191))/SUMIFS('Forecast Data'!$H:$H,'Forecast Data'!$C:$C,BS$6,'Forecast Data'!$B:$B,$D191),"")</f>
        <v/>
      </c>
      <c r="BT191" s="12" t="str">
        <f>IFERROR((SUMIFS('OP Units'!O:O,'OP Units'!$A:$A,$D191)-SUMIFS('Forecast Data'!$H:$H,'Forecast Data'!$C:$C,BT$6,'Forecast Data'!$B:$B,$D191))/SUMIFS('Forecast Data'!$H:$H,'Forecast Data'!$C:$C,BT$6,'Forecast Data'!$B:$B,$D191),"")</f>
        <v/>
      </c>
      <c r="BU191" s="12" t="str">
        <f>IFERROR((SUMIFS('OP Units'!P:P,'OP Units'!$A:$A,$D191)-SUMIFS('Forecast Data'!$H:$H,'Forecast Data'!$C:$C,BU$6,'Forecast Data'!$B:$B,$D191))/SUMIFS('Forecast Data'!$H:$H,'Forecast Data'!$C:$C,BU$6,'Forecast Data'!$B:$B,$D191),"")</f>
        <v/>
      </c>
      <c r="BV191" s="12"/>
      <c r="BW191" s="11">
        <f>(SUMIFS('Forecast Data'!H:H,'Forecast Data'!B:B,D191,'Forecast Data'!C:C,BK$6)+SUMIFS('Forecast Data'!H:H,'Forecast Data'!B:B,D191,'Forecast Data'!C:C,BL$6)+SUMIFS('Forecast Data'!H:H,'Forecast Data'!B:B,D191,'Forecast Data'!C:C,BM$6)+SUMIFS('Forecast Data'!H:H,'Forecast Data'!B:B,D191,'Forecast Data'!C:C,BN$6)+SUMIFS('Forecast Data'!H:H,'Forecast Data'!B:B,D191,'Forecast Data'!C:C,BO$6)+SUMIFS('Forecast Data'!H:H,'Forecast Data'!B:B,D191,'Forecast Data'!C:C,BP$6)+SUMIFS('Forecast Data'!H:H,'Forecast Data'!B:B,D191,'Forecast Data'!C:C,BQ$6)+SUMIFS('Forecast Data'!H:H,'Forecast Data'!B:B,D191,'Forecast Data'!C:C,BJ$6))/8</f>
        <v>0</v>
      </c>
      <c r="BX191" s="12" t="str">
        <f>IFERROR((SUM(W191:AD191)-(SUMIFS('Forecast Data'!H:H,'Forecast Data'!B:B,B191,'Forecast Data'!C:C,BJ$6)+SUMIFS('Forecast Data'!H:H,'Forecast Data'!B:B,B191,'Forecast Data'!C:C,BK$6)+SUMIFS('Forecast Data'!H:H,'Forecast Data'!B:B,B191,'Forecast Data'!C:C,BL$6)+SUMIFS('Forecast Data'!H:H,'Forecast Data'!B:B,B191,'Forecast Data'!C:C,BM$6)+SUMIFS('Forecast Data'!H:H,'Forecast Data'!B:B,B191,'Forecast Data'!C:C,BN$6)+SUMIFS('Forecast Data'!H:H,'Forecast Data'!B:B,B191,'Forecast Data'!C:C,BO$6)+SUMIFS('Forecast Data'!H:H,'Forecast Data'!B:B,B191,'Forecast Data'!C:C,BP$6)+SUMIFS('Forecast Data'!H:H,'Forecast Data'!B:B,B191,'Forecast Data'!C:C,BQ$6)))/(SUMIFS('Forecast Data'!H:H,'Forecast Data'!B:B,B191,'Forecast Data'!C:C,BJ$6)+SUMIFS('Forecast Data'!H:H,'Forecast Data'!B:B,B191,'Forecast Data'!C:C,BK$6)+SUMIFS('Forecast Data'!H:H,'Forecast Data'!B:B,B191,'Forecast Data'!C:C,BL$6)+SUMIFS('Forecast Data'!H:H,'Forecast Data'!B:B,B191,'Forecast Data'!C:C,BM$6)+SUMIFS('Forecast Data'!H:H,'Forecast Data'!B:B,B191,'Forecast Data'!C:C,BN$6)+SUMIFS('Forecast Data'!H:H,'Forecast Data'!B:B,B191,'Forecast Data'!C:C,BO$6)+SUMIFS('Forecast Data'!H:H,'Forecast Data'!B:B,B191,'Forecast Data'!C:C,BP$6)+SUMIFS('Forecast Data'!H:H,'Forecast Data'!B:B,B191,'Forecast Data'!C:C,BQ$6)),"")</f>
        <v/>
      </c>
      <c r="BY191" s="12">
        <f t="shared" si="18"/>
        <v>0</v>
      </c>
      <c r="BZ191" s="16">
        <f t="shared" si="19"/>
        <v>1.2334485367396556E-5</v>
      </c>
      <c r="CA191" s="13">
        <f t="shared" si="20"/>
        <v>-1.2334485367396556E-3</v>
      </c>
      <c r="CB191" s="12">
        <f t="shared" si="21"/>
        <v>1.2334485367396556E-5</v>
      </c>
      <c r="CC191" s="12"/>
      <c r="CD191" s="11">
        <f>(SUMIFS('Forecast Data'!H:H,'Forecast Data'!B:B,D191,'Forecast Data'!C:C,BK$6)+SUMIFS('Forecast Data'!H:H,'Forecast Data'!B:B,D191,'Forecast Data'!C:C,BL$6)+SUMIFS('Forecast Data'!H:H,'Forecast Data'!B:B,D191,'Forecast Data'!C:C,BM$6)+SUMIFS('Forecast Data'!H:H,'Forecast Data'!B:B,D191,'Forecast Data'!C:C,BJ$6))/4</f>
        <v>0</v>
      </c>
      <c r="CE191" s="12" t="str">
        <f>IFERROR((SUM(W191:Z191)-(SUMIFS('Forecast Data'!H:H,'Forecast Data'!B:B,D191,'Forecast Data'!C:C,BJ$6)+SUMIFS('Forecast Data'!H:H,'Forecast Data'!B:B,D191,'Forecast Data'!C:C,BK$6)+SUMIFS('Forecast Data'!H:H,'Forecast Data'!B:B,D191,'Forecast Data'!C:C,BL$6)+SUMIFS('Forecast Data'!H:H,'Forecast Data'!B:B,D191,'Forecast Data'!C:C,BM$6)))/(SUMIFS('Forecast Data'!H:H,'Forecast Data'!B:B,D191,'Forecast Data'!C:C,BJ$6)+SUMIFS('Forecast Data'!H:H,'Forecast Data'!B:B,D191,'Forecast Data'!C:C,BK$6)+SUMIFS('Forecast Data'!H:H,'Forecast Data'!B:B,D191,'Forecast Data'!C:C,BL$6)+SUMIFS('Forecast Data'!H:H,'Forecast Data'!B:B,D191,'Forecast Data'!C:C,BM$6)),"")</f>
        <v/>
      </c>
      <c r="CF191" s="12">
        <f t="shared" si="22"/>
        <v>0</v>
      </c>
      <c r="CG191" s="12">
        <f t="shared" si="23"/>
        <v>1.2575786782083166E-5</v>
      </c>
      <c r="CH191" s="13">
        <f t="shared" si="24"/>
        <v>-1.2575786782083166E-3</v>
      </c>
      <c r="CI191" s="13"/>
    </row>
    <row r="192" spans="1:87" ht="13.2">
      <c r="A192" s="1"/>
      <c r="B192" t="str">
        <f t="shared" si="51"/>
        <v>Premier Research Labs</v>
      </c>
      <c r="D192" t="s">
        <v>225</v>
      </c>
      <c r="E192" s="11">
        <f>SUMIFS('Fin Data'!F:F,'Fin Data'!A:A,D192)</f>
        <v>0</v>
      </c>
      <c r="F192" s="11">
        <f>SUMIFS('Fin Data with 6 week hist'!I:I,'Fin Data with 6 week hist'!$A:$A,$D192)</f>
        <v>0</v>
      </c>
      <c r="G192" s="11">
        <f>SUMIFS('Fin Data with 6 week hist'!J:J,'Fin Data with 6 week hist'!$A:$A,$D192)</f>
        <v>0</v>
      </c>
      <c r="H192" s="11">
        <f>SUMIFS('Fin Data with 6 week hist'!K:K,'Fin Data with 6 week hist'!$A:$A,$D192)+SUMIFS('Unit Cancellations'!D:D,'Unit Cancellations'!$B:$B,$D192)</f>
        <v>0</v>
      </c>
      <c r="I192" s="11">
        <f>SUMIFS('Fin Data with 6 week hist'!L:L,'Fin Data with 6 week hist'!$A:$A,$D192)+SUMIFS('Unit Cancellations'!E:E,'Unit Cancellations'!$B:$B,$D192)</f>
        <v>0</v>
      </c>
      <c r="J192" s="11">
        <f>SUMIFS('Fin Data with 6 week hist'!M:M,'Fin Data with 6 week hist'!$A:$A,$D192)+SUMIFS('Unit Cancellations'!F:F,'Unit Cancellations'!$B:$B,$D192)</f>
        <v>0</v>
      </c>
      <c r="K192" s="11">
        <f>SUMIFS('Fin Data with 6 week hist'!N:N,'Fin Data with 6 week hist'!$A:$A,$D192)+SUMIFS('Unit Cancellations'!G:G,'Unit Cancellations'!$B:$B,$D192)</f>
        <v>0</v>
      </c>
      <c r="L192" s="11">
        <f>SUMIFS('Fin Data'!AN:AN,'Fin Data'!A:A,D192)</f>
        <v>0</v>
      </c>
      <c r="M192" s="12">
        <f>IFERROR(SUMIFS('Fin Data'!AO:AO,'Fin Data'!A:A,D192),"")</f>
        <v>0</v>
      </c>
      <c r="N192" s="1"/>
      <c r="O192" s="11">
        <f t="shared" si="12"/>
        <v>14</v>
      </c>
      <c r="P192" s="12" t="str">
        <f t="shared" si="13"/>
        <v/>
      </c>
      <c r="Q192" s="1"/>
      <c r="R192" s="11">
        <f t="shared" si="14"/>
        <v>14</v>
      </c>
      <c r="S192" s="12" t="str">
        <f t="shared" si="15"/>
        <v/>
      </c>
      <c r="T192" s="11">
        <f t="shared" si="16"/>
        <v>0</v>
      </c>
      <c r="U192" s="1" t="e">
        <f t="shared" si="52"/>
        <v>#REF!</v>
      </c>
      <c r="V192" s="1"/>
      <c r="W192" s="11">
        <f>SUMIFS('Forecast Data'!$D:$D,'Forecast Data'!$C:$C,W$6,'Forecast Data'!$B:$B,$D192)</f>
        <v>14</v>
      </c>
      <c r="X192" s="11">
        <f>SUMIFS('Forecast Data'!$D:$D,'Forecast Data'!$C:$C,X$6,'Forecast Data'!$B:$B,$D192)</f>
        <v>14</v>
      </c>
      <c r="Y192" s="11">
        <f>SUMIFS('Forecast Data'!$D:$D,'Forecast Data'!$C:$C,Y$6,'Forecast Data'!$B:$B,$D192)</f>
        <v>14</v>
      </c>
      <c r="Z192" s="11">
        <f>SUMIFS('Forecast Data'!$D:$D,'Forecast Data'!$C:$C,Z$6,'Forecast Data'!$B:$B,$D192)</f>
        <v>14</v>
      </c>
      <c r="AA192" s="11">
        <f>SUMIFS('Forecast Data'!$D:$D,'Forecast Data'!$C:$C,AA$6,'Forecast Data'!$B:$B,$D192)</f>
        <v>14</v>
      </c>
      <c r="AB192" s="11">
        <f>SUMIFS('Forecast Data'!$D:$D,'Forecast Data'!$C:$C,AB$6,'Forecast Data'!$B:$B,$D192)</f>
        <v>14</v>
      </c>
      <c r="AC192" s="11">
        <f>SUMIFS('Forecast Data'!$D:$D,'Forecast Data'!$C:$C,AC$6,'Forecast Data'!$B:$B,$D192)</f>
        <v>14</v>
      </c>
      <c r="AD192" s="11">
        <f>SUMIFS('Forecast Data'!$D:$D,'Forecast Data'!$C:$C,AD$6,'Forecast Data'!$B:$B,$D192)</f>
        <v>14</v>
      </c>
      <c r="AE192" s="11">
        <f>SUMIFS('Forecast Data'!$D:$D,'Forecast Data'!$C:$C,AE$6,'Forecast Data'!$B:$B,$D192)</f>
        <v>3</v>
      </c>
      <c r="AF192" s="11">
        <f>SUMIFS('Forecast Data'!$D:$D,'Forecast Data'!$C:$C,AF$6,'Forecast Data'!$B:$B,$D192)</f>
        <v>1</v>
      </c>
      <c r="AG192" s="11">
        <f>SUMIFS('Forecast Data'!$D:$D,'Forecast Data'!$C:$C,AG$6,'Forecast Data'!$B:$B,$D192)</f>
        <v>1</v>
      </c>
      <c r="AH192" s="11">
        <f>SUMIFS('Forecast Data'!$D:$D,'Forecast Data'!$C:$C,AH$6,'Forecast Data'!$B:$B,$D192)</f>
        <v>1</v>
      </c>
      <c r="AI192" s="1"/>
      <c r="AJ192" s="12" t="str">
        <f>IF(SUMIFS('Forecast Data'!$E:$E,'Forecast Data'!$C:$C,AJ$6,'Forecast Data'!$B:$B,$D192)=0,"",SUMIFS('Forecast Data'!$E:$E,'Forecast Data'!$C:$C,AJ$6,'Forecast Data'!$B:$B,$D192))</f>
        <v/>
      </c>
      <c r="AK192" s="12" t="str">
        <f>IF(SUMIFS('Forecast Data'!$E:$E,'Forecast Data'!$C:$C,AK$6,'Forecast Data'!$B:$B,$D192)=0,"",SUMIFS('Forecast Data'!$E:$E,'Forecast Data'!$C:$C,AK$6,'Forecast Data'!$B:$B,$D192))</f>
        <v/>
      </c>
      <c r="AL192" s="12" t="str">
        <f>IF(SUMIFS('Forecast Data'!$E:$E,'Forecast Data'!$C:$C,AL$6,'Forecast Data'!$B:$B,$D192)=0,"",SUMIFS('Forecast Data'!$E:$E,'Forecast Data'!$C:$C,AL$6,'Forecast Data'!$B:$B,$D192))</f>
        <v/>
      </c>
      <c r="AM192" s="12" t="str">
        <f>IF(SUMIFS('Forecast Data'!$E:$E,'Forecast Data'!$C:$C,AM$6,'Forecast Data'!$B:$B,$D192)=0,"",SUMIFS('Forecast Data'!$E:$E,'Forecast Data'!$C:$C,AM$6,'Forecast Data'!$B:$B,$D192))</f>
        <v/>
      </c>
      <c r="AN192" s="12" t="str">
        <f>IF(SUMIFS('Forecast Data'!$E:$E,'Forecast Data'!$C:$C,AN$6,'Forecast Data'!$B:$B,$D192)=0,"",SUMIFS('Forecast Data'!$E:$E,'Forecast Data'!$C:$C,AN$6,'Forecast Data'!$B:$B,$D192))</f>
        <v/>
      </c>
      <c r="AO192" s="12" t="str">
        <f>IF(SUMIFS('Forecast Data'!$E:$E,'Forecast Data'!$C:$C,AO$6,'Forecast Data'!$B:$B,$D192)=0,"",SUMIFS('Forecast Data'!$E:$E,'Forecast Data'!$C:$C,AO$6,'Forecast Data'!$B:$B,$D192))</f>
        <v/>
      </c>
      <c r="AP192" s="12" t="str">
        <f>IF(SUMIFS('Forecast Data'!$E:$E,'Forecast Data'!$C:$C,AP$6,'Forecast Data'!$B:$B,$D192)=0,"",SUMIFS('Forecast Data'!$E:$E,'Forecast Data'!$C:$C,AP$6,'Forecast Data'!$B:$B,$D192))</f>
        <v/>
      </c>
      <c r="AQ192" s="12" t="str">
        <f>IF(SUMIFS('Forecast Data'!$E:$E,'Forecast Data'!$C:$C,AQ$6,'Forecast Data'!$B:$B,$D192)=0,"",SUMIFS('Forecast Data'!$E:$E,'Forecast Data'!$C:$C,AQ$6,'Forecast Data'!$B:$B,$D192))</f>
        <v/>
      </c>
      <c r="AR192" s="12" t="str">
        <f>IF(SUMIFS('Forecast Data'!$E:$E,'Forecast Data'!$C:$C,AR$6,'Forecast Data'!$B:$B,$D192)=0,"",SUMIFS('Forecast Data'!$E:$E,'Forecast Data'!$C:$C,AR$6,'Forecast Data'!$B:$B,$D192))</f>
        <v/>
      </c>
      <c r="AS192" s="12" t="str">
        <f>IF(SUMIFS('Forecast Data'!$E:$E,'Forecast Data'!$C:$C,AS$6,'Forecast Data'!$B:$B,$D192)=0,"",SUMIFS('Forecast Data'!$E:$E,'Forecast Data'!$C:$C,AS$6,'Forecast Data'!$B:$B,$D192))</f>
        <v/>
      </c>
      <c r="AT192" s="12" t="str">
        <f>IF(SUMIFS('Forecast Data'!$E:$E,'Forecast Data'!$C:$C,AT$6,'Forecast Data'!$B:$B,$D192)=0,"",SUMIFS('Forecast Data'!$E:$E,'Forecast Data'!$C:$C,AT$6,'Forecast Data'!$B:$B,$D192))</f>
        <v/>
      </c>
      <c r="AU192" s="12" t="str">
        <f>IF(SUMIFS('Forecast Data'!$E:$E,'Forecast Data'!$C:$C,AU$6,'Forecast Data'!$B:$B,$D192)=0,"",SUMIFS('Forecast Data'!$E:$E,'Forecast Data'!$C:$C,AU$6,'Forecast Data'!$B:$B,$D192))</f>
        <v/>
      </c>
      <c r="AV192" s="1"/>
      <c r="AW192" s="11">
        <f>SUMIFS('OP Units'!E:E,'OP Units'!$A:$A,$D192)</f>
        <v>0</v>
      </c>
      <c r="AX192" s="11">
        <f>SUMIFS('OP Units'!F:F,'OP Units'!$A:$A,$D192)</f>
        <v>0</v>
      </c>
      <c r="AY192" s="11">
        <f>SUMIFS('OP Units'!G:G,'OP Units'!$A:$A,$D192)</f>
        <v>0</v>
      </c>
      <c r="AZ192" s="11">
        <f>SUMIFS('OP Units'!H:H,'OP Units'!$A:$A,$D192)</f>
        <v>0</v>
      </c>
      <c r="BA192" s="11">
        <f>SUMIFS('OP Units'!I:I,'OP Units'!$A:$A,$D192)</f>
        <v>0</v>
      </c>
      <c r="BB192" s="11">
        <f>SUMIFS('OP Units'!J:J,'OP Units'!$A:$A,$D192)</f>
        <v>0</v>
      </c>
      <c r="BC192" s="11">
        <f>SUMIFS('OP Units'!K:K,'OP Units'!$A:$A,$D192)</f>
        <v>0</v>
      </c>
      <c r="BD192" s="11">
        <f>SUMIFS('OP Units'!L:L,'OP Units'!$A:$A,$D192)</f>
        <v>0</v>
      </c>
      <c r="BE192" s="11">
        <f>SUMIFS('OP Units'!M:M,'OP Units'!$A:$A,$D192)</f>
        <v>0</v>
      </c>
      <c r="BF192" s="11">
        <f>SUMIFS('OP Units'!N:N,'OP Units'!$A:$A,$D192)</f>
        <v>0</v>
      </c>
      <c r="BG192" s="11">
        <f>SUMIFS('OP Units'!O:O,'OP Units'!$A:$A,$D192)</f>
        <v>0</v>
      </c>
      <c r="BH192" s="11">
        <f>SUMIFS('OP Units'!P:P,'OP Units'!$A:$A,$D192)</f>
        <v>0</v>
      </c>
      <c r="BI192" s="1"/>
      <c r="BJ192" s="12" t="str">
        <f>IFERROR((SUMIFS('OP Units'!E:E,'OP Units'!$A:$A,$D192)-SUMIFS('Forecast Data'!$H:$H,'Forecast Data'!$C:$C,BJ$6,'Forecast Data'!$B:$B,$D192))/SUMIFS('Forecast Data'!$H:$H,'Forecast Data'!$C:$C,BJ$6,'Forecast Data'!$B:$B,$D192),"")</f>
        <v/>
      </c>
      <c r="BK192" s="12" t="str">
        <f>IFERROR((SUMIFS('OP Units'!F:F,'OP Units'!$A:$A,$D192)-SUMIFS('Forecast Data'!$H:$H,'Forecast Data'!$C:$C,BK$6,'Forecast Data'!$B:$B,$D192))/SUMIFS('Forecast Data'!$H:$H,'Forecast Data'!$C:$C,BK$6,'Forecast Data'!$B:$B,$D192),"")</f>
        <v/>
      </c>
      <c r="BL192" s="12" t="str">
        <f>IFERROR((SUMIFS('OP Units'!G:G,'OP Units'!$A:$A,$D192)-SUMIFS('Forecast Data'!$H:$H,'Forecast Data'!$C:$C,BL$6,'Forecast Data'!$B:$B,$D192))/SUMIFS('Forecast Data'!$H:$H,'Forecast Data'!$C:$C,BL$6,'Forecast Data'!$B:$B,$D192),"")</f>
        <v/>
      </c>
      <c r="BM192" s="12" t="str">
        <f>IFERROR((SUMIFS('OP Units'!H:H,'OP Units'!$A:$A,$D192)-SUMIFS('Forecast Data'!$H:$H,'Forecast Data'!$C:$C,BM$6,'Forecast Data'!$B:$B,$D192))/SUMIFS('Forecast Data'!$H:$H,'Forecast Data'!$C:$C,BM$6,'Forecast Data'!$B:$B,$D192),"")</f>
        <v/>
      </c>
      <c r="BN192" s="12" t="str">
        <f>IFERROR((SUMIFS('OP Units'!I:I,'OP Units'!$A:$A,$D192)-SUMIFS('Forecast Data'!$H:$H,'Forecast Data'!$C:$C,BN$6,'Forecast Data'!$B:$B,$D192))/SUMIFS('Forecast Data'!$H:$H,'Forecast Data'!$C:$C,BN$6,'Forecast Data'!$B:$B,$D192),"")</f>
        <v/>
      </c>
      <c r="BO192" s="12" t="str">
        <f>IFERROR((SUMIFS('OP Units'!J:J,'OP Units'!$A:$A,$D192)-SUMIFS('Forecast Data'!$H:$H,'Forecast Data'!$C:$C,BO$6,'Forecast Data'!$B:$B,$D192))/SUMIFS('Forecast Data'!$H:$H,'Forecast Data'!$C:$C,BO$6,'Forecast Data'!$B:$B,$D192),"")</f>
        <v/>
      </c>
      <c r="BP192" s="12" t="str">
        <f>IFERROR((SUMIFS('OP Units'!K:K,'OP Units'!$A:$A,$D192)-SUMIFS('Forecast Data'!$H:$H,'Forecast Data'!$C:$C,BP$6,'Forecast Data'!$B:$B,$D192))/SUMIFS('Forecast Data'!$H:$H,'Forecast Data'!$C:$C,BP$6,'Forecast Data'!$B:$B,$D192),"")</f>
        <v/>
      </c>
      <c r="BQ192" s="12" t="str">
        <f>IFERROR((SUMIFS('OP Units'!L:L,'OP Units'!$A:$A,$D192)-SUMIFS('Forecast Data'!$H:$H,'Forecast Data'!$C:$C,BQ$6,'Forecast Data'!$B:$B,$D192))/SUMIFS('Forecast Data'!$H:$H,'Forecast Data'!$C:$C,BQ$6,'Forecast Data'!$B:$B,$D192),"")</f>
        <v/>
      </c>
      <c r="BR192" s="12" t="str">
        <f>IFERROR((SUMIFS('OP Units'!M:M,'OP Units'!$A:$A,$D192)-SUMIFS('Forecast Data'!$H:$H,'Forecast Data'!$C:$C,BR$6,'Forecast Data'!$B:$B,$D192))/SUMIFS('Forecast Data'!$H:$H,'Forecast Data'!$C:$C,BR$6,'Forecast Data'!$B:$B,$D192),"")</f>
        <v/>
      </c>
      <c r="BS192" s="12" t="str">
        <f>IFERROR((SUMIFS('OP Units'!N:N,'OP Units'!$A:$A,$D192)-SUMIFS('Forecast Data'!$H:$H,'Forecast Data'!$C:$C,BS$6,'Forecast Data'!$B:$B,$D192))/SUMIFS('Forecast Data'!$H:$H,'Forecast Data'!$C:$C,BS$6,'Forecast Data'!$B:$B,$D192),"")</f>
        <v/>
      </c>
      <c r="BT192" s="12" t="str">
        <f>IFERROR((SUMIFS('OP Units'!O:O,'OP Units'!$A:$A,$D192)-SUMIFS('Forecast Data'!$H:$H,'Forecast Data'!$C:$C,BT$6,'Forecast Data'!$B:$B,$D192))/SUMIFS('Forecast Data'!$H:$H,'Forecast Data'!$C:$C,BT$6,'Forecast Data'!$B:$B,$D192),"")</f>
        <v/>
      </c>
      <c r="BU192" s="12" t="str">
        <f>IFERROR((SUMIFS('OP Units'!P:P,'OP Units'!$A:$A,$D192)-SUMIFS('Forecast Data'!$H:$H,'Forecast Data'!$C:$C,BU$6,'Forecast Data'!$B:$B,$D192))/SUMIFS('Forecast Data'!$H:$H,'Forecast Data'!$C:$C,BU$6,'Forecast Data'!$B:$B,$D192),"")</f>
        <v/>
      </c>
      <c r="BV192" s="12"/>
      <c r="BW192" s="11">
        <f>(SUMIFS('Forecast Data'!H:H,'Forecast Data'!B:B,D192,'Forecast Data'!C:C,BK$6)+SUMIFS('Forecast Data'!H:H,'Forecast Data'!B:B,D192,'Forecast Data'!C:C,BL$6)+SUMIFS('Forecast Data'!H:H,'Forecast Data'!B:B,D192,'Forecast Data'!C:C,BM$6)+SUMIFS('Forecast Data'!H:H,'Forecast Data'!B:B,D192,'Forecast Data'!C:C,BN$6)+SUMIFS('Forecast Data'!H:H,'Forecast Data'!B:B,D192,'Forecast Data'!C:C,BO$6)+SUMIFS('Forecast Data'!H:H,'Forecast Data'!B:B,D192,'Forecast Data'!C:C,BP$6)+SUMIFS('Forecast Data'!H:H,'Forecast Data'!B:B,D192,'Forecast Data'!C:C,BQ$6)+SUMIFS('Forecast Data'!H:H,'Forecast Data'!B:B,D192,'Forecast Data'!C:C,BJ$6))/8</f>
        <v>0</v>
      </c>
      <c r="BX192" s="12" t="str">
        <f>IFERROR((SUM(W192:AD192)-(SUMIFS('Forecast Data'!H:H,'Forecast Data'!B:B,B192,'Forecast Data'!C:C,BJ$6)+SUMIFS('Forecast Data'!H:H,'Forecast Data'!B:B,B192,'Forecast Data'!C:C,BK$6)+SUMIFS('Forecast Data'!H:H,'Forecast Data'!B:B,B192,'Forecast Data'!C:C,BL$6)+SUMIFS('Forecast Data'!H:H,'Forecast Data'!B:B,B192,'Forecast Data'!C:C,BM$6)+SUMIFS('Forecast Data'!H:H,'Forecast Data'!B:B,B192,'Forecast Data'!C:C,BN$6)+SUMIFS('Forecast Data'!H:H,'Forecast Data'!B:B,B192,'Forecast Data'!C:C,BO$6)+SUMIFS('Forecast Data'!H:H,'Forecast Data'!B:B,B192,'Forecast Data'!C:C,BP$6)+SUMIFS('Forecast Data'!H:H,'Forecast Data'!B:B,B192,'Forecast Data'!C:C,BQ$6)))/(SUMIFS('Forecast Data'!H:H,'Forecast Data'!B:B,B192,'Forecast Data'!C:C,BJ$6)+SUMIFS('Forecast Data'!H:H,'Forecast Data'!B:B,B192,'Forecast Data'!C:C,BK$6)+SUMIFS('Forecast Data'!H:H,'Forecast Data'!B:B,B192,'Forecast Data'!C:C,BL$6)+SUMIFS('Forecast Data'!H:H,'Forecast Data'!B:B,B192,'Forecast Data'!C:C,BM$6)+SUMIFS('Forecast Data'!H:H,'Forecast Data'!B:B,B192,'Forecast Data'!C:C,BN$6)+SUMIFS('Forecast Data'!H:H,'Forecast Data'!B:B,B192,'Forecast Data'!C:C,BO$6)+SUMIFS('Forecast Data'!H:H,'Forecast Data'!B:B,B192,'Forecast Data'!C:C,BP$6)+SUMIFS('Forecast Data'!H:H,'Forecast Data'!B:B,B192,'Forecast Data'!C:C,BQ$6)),"")</f>
        <v/>
      </c>
      <c r="BY192" s="12">
        <f t="shared" si="18"/>
        <v>0</v>
      </c>
      <c r="BZ192" s="16">
        <f t="shared" si="19"/>
        <v>1.1512186342903452E-5</v>
      </c>
      <c r="CA192" s="13">
        <f t="shared" si="20"/>
        <v>-1.1512186342903452E-3</v>
      </c>
      <c r="CB192" s="12">
        <f t="shared" si="21"/>
        <v>1.1512186342903452E-5</v>
      </c>
      <c r="CC192" s="12"/>
      <c r="CD192" s="11">
        <f>(SUMIFS('Forecast Data'!H:H,'Forecast Data'!B:B,D192,'Forecast Data'!C:C,BK$6)+SUMIFS('Forecast Data'!H:H,'Forecast Data'!B:B,D192,'Forecast Data'!C:C,BL$6)+SUMIFS('Forecast Data'!H:H,'Forecast Data'!B:B,D192,'Forecast Data'!C:C,BM$6)+SUMIFS('Forecast Data'!H:H,'Forecast Data'!B:B,D192,'Forecast Data'!C:C,BJ$6))/4</f>
        <v>0</v>
      </c>
      <c r="CE192" s="12" t="str">
        <f>IFERROR((SUM(W192:Z192)-(SUMIFS('Forecast Data'!H:H,'Forecast Data'!B:B,D192,'Forecast Data'!C:C,BJ$6)+SUMIFS('Forecast Data'!H:H,'Forecast Data'!B:B,D192,'Forecast Data'!C:C,BK$6)+SUMIFS('Forecast Data'!H:H,'Forecast Data'!B:B,D192,'Forecast Data'!C:C,BL$6)+SUMIFS('Forecast Data'!H:H,'Forecast Data'!B:B,D192,'Forecast Data'!C:C,BM$6)))/(SUMIFS('Forecast Data'!H:H,'Forecast Data'!B:B,D192,'Forecast Data'!C:C,BJ$6)+SUMIFS('Forecast Data'!H:H,'Forecast Data'!B:B,D192,'Forecast Data'!C:C,BK$6)+SUMIFS('Forecast Data'!H:H,'Forecast Data'!B:B,D192,'Forecast Data'!C:C,BL$6)+SUMIFS('Forecast Data'!H:H,'Forecast Data'!B:B,D192,'Forecast Data'!C:C,BM$6)),"")</f>
        <v/>
      </c>
      <c r="CF192" s="12">
        <f t="shared" si="22"/>
        <v>0</v>
      </c>
      <c r="CG192" s="12">
        <f t="shared" si="23"/>
        <v>1.1737400996610955E-5</v>
      </c>
      <c r="CH192" s="13">
        <f t="shared" si="24"/>
        <v>-1.1737400996610955E-3</v>
      </c>
      <c r="CI192" s="13"/>
    </row>
    <row r="193" spans="1:87" ht="13.2">
      <c r="A193" s="1"/>
      <c r="B193" t="str">
        <f t="shared" si="51"/>
        <v>Herbal Brands</v>
      </c>
      <c r="D193" t="s">
        <v>226</v>
      </c>
      <c r="E193" s="11">
        <f>SUMIFS('Fin Data'!F:F,'Fin Data'!A:A,D193)</f>
        <v>0</v>
      </c>
      <c r="F193" s="11">
        <f>SUMIFS('Fin Data with 6 week hist'!I:I,'Fin Data with 6 week hist'!$A:$A,$D193)</f>
        <v>0</v>
      </c>
      <c r="G193" s="11">
        <f>SUMIFS('Fin Data with 6 week hist'!J:J,'Fin Data with 6 week hist'!$A:$A,$D193)</f>
        <v>0</v>
      </c>
      <c r="H193" s="11">
        <f>SUMIFS('Fin Data with 6 week hist'!K:K,'Fin Data with 6 week hist'!$A:$A,$D193)+SUMIFS('Unit Cancellations'!D:D,'Unit Cancellations'!$B:$B,$D193)</f>
        <v>0</v>
      </c>
      <c r="I193" s="11">
        <f>SUMIFS('Fin Data with 6 week hist'!L:L,'Fin Data with 6 week hist'!$A:$A,$D193)+SUMIFS('Unit Cancellations'!E:E,'Unit Cancellations'!$B:$B,$D193)</f>
        <v>0</v>
      </c>
      <c r="J193" s="11">
        <f>SUMIFS('Fin Data with 6 week hist'!M:M,'Fin Data with 6 week hist'!$A:$A,$D193)+SUMIFS('Unit Cancellations'!F:F,'Unit Cancellations'!$B:$B,$D193)</f>
        <v>0</v>
      </c>
      <c r="K193" s="11">
        <f>SUMIFS('Fin Data with 6 week hist'!N:N,'Fin Data with 6 week hist'!$A:$A,$D193)+SUMIFS('Unit Cancellations'!G:G,'Unit Cancellations'!$B:$B,$D193)</f>
        <v>0</v>
      </c>
      <c r="L193" s="11">
        <f>SUMIFS('Fin Data'!AN:AN,'Fin Data'!A:A,D193)</f>
        <v>0</v>
      </c>
      <c r="M193" s="12">
        <f>IFERROR(SUMIFS('Fin Data'!AO:AO,'Fin Data'!A:A,D193),"")</f>
        <v>0</v>
      </c>
      <c r="N193" s="1"/>
      <c r="O193" s="11">
        <f t="shared" si="12"/>
        <v>14</v>
      </c>
      <c r="P193" s="12" t="str">
        <f t="shared" si="13"/>
        <v/>
      </c>
      <c r="Q193" s="1"/>
      <c r="R193" s="11">
        <f t="shared" si="14"/>
        <v>14</v>
      </c>
      <c r="S193" s="12" t="str">
        <f t="shared" si="15"/>
        <v/>
      </c>
      <c r="T193" s="11">
        <f t="shared" si="16"/>
        <v>0</v>
      </c>
      <c r="U193" s="1" t="e">
        <f t="shared" si="52"/>
        <v>#REF!</v>
      </c>
      <c r="V193" s="1"/>
      <c r="W193" s="11">
        <f>SUMIFS('Forecast Data'!$D:$D,'Forecast Data'!$C:$C,W$6,'Forecast Data'!$B:$B,$D193)</f>
        <v>14</v>
      </c>
      <c r="X193" s="11">
        <f>SUMIFS('Forecast Data'!$D:$D,'Forecast Data'!$C:$C,X$6,'Forecast Data'!$B:$B,$D193)</f>
        <v>14</v>
      </c>
      <c r="Y193" s="11">
        <f>SUMIFS('Forecast Data'!$D:$D,'Forecast Data'!$C:$C,Y$6,'Forecast Data'!$B:$B,$D193)</f>
        <v>14</v>
      </c>
      <c r="Z193" s="11">
        <f>SUMIFS('Forecast Data'!$D:$D,'Forecast Data'!$C:$C,Z$6,'Forecast Data'!$B:$B,$D193)</f>
        <v>14</v>
      </c>
      <c r="AA193" s="11">
        <f>SUMIFS('Forecast Data'!$D:$D,'Forecast Data'!$C:$C,AA$6,'Forecast Data'!$B:$B,$D193)</f>
        <v>14</v>
      </c>
      <c r="AB193" s="11">
        <f>SUMIFS('Forecast Data'!$D:$D,'Forecast Data'!$C:$C,AB$6,'Forecast Data'!$B:$B,$D193)</f>
        <v>14</v>
      </c>
      <c r="AC193" s="11">
        <f>SUMIFS('Forecast Data'!$D:$D,'Forecast Data'!$C:$C,AC$6,'Forecast Data'!$B:$B,$D193)</f>
        <v>14</v>
      </c>
      <c r="AD193" s="11">
        <f>SUMIFS('Forecast Data'!$D:$D,'Forecast Data'!$C:$C,AD$6,'Forecast Data'!$B:$B,$D193)</f>
        <v>14</v>
      </c>
      <c r="AE193" s="11">
        <f>SUMIFS('Forecast Data'!$D:$D,'Forecast Data'!$C:$C,AE$6,'Forecast Data'!$B:$B,$D193)</f>
        <v>13</v>
      </c>
      <c r="AF193" s="11">
        <f>SUMIFS('Forecast Data'!$D:$D,'Forecast Data'!$C:$C,AF$6,'Forecast Data'!$B:$B,$D193)</f>
        <v>13</v>
      </c>
      <c r="AG193" s="11">
        <f>SUMIFS('Forecast Data'!$D:$D,'Forecast Data'!$C:$C,AG$6,'Forecast Data'!$B:$B,$D193)</f>
        <v>13</v>
      </c>
      <c r="AH193" s="11">
        <f>SUMIFS('Forecast Data'!$D:$D,'Forecast Data'!$C:$C,AH$6,'Forecast Data'!$B:$B,$D193)</f>
        <v>13</v>
      </c>
      <c r="AI193" s="1"/>
      <c r="AJ193" s="12" t="str">
        <f>IF(SUMIFS('Forecast Data'!$E:$E,'Forecast Data'!$C:$C,AJ$6,'Forecast Data'!$B:$B,$D193)=0,"",SUMIFS('Forecast Data'!$E:$E,'Forecast Data'!$C:$C,AJ$6,'Forecast Data'!$B:$B,$D193))</f>
        <v/>
      </c>
      <c r="AK193" s="12" t="str">
        <f>IF(SUMIFS('Forecast Data'!$E:$E,'Forecast Data'!$C:$C,AK$6,'Forecast Data'!$B:$B,$D193)=0,"",SUMIFS('Forecast Data'!$E:$E,'Forecast Data'!$C:$C,AK$6,'Forecast Data'!$B:$B,$D193))</f>
        <v/>
      </c>
      <c r="AL193" s="12" t="str">
        <f>IF(SUMIFS('Forecast Data'!$E:$E,'Forecast Data'!$C:$C,AL$6,'Forecast Data'!$B:$B,$D193)=0,"",SUMIFS('Forecast Data'!$E:$E,'Forecast Data'!$C:$C,AL$6,'Forecast Data'!$B:$B,$D193))</f>
        <v/>
      </c>
      <c r="AM193" s="12" t="str">
        <f>IF(SUMIFS('Forecast Data'!$E:$E,'Forecast Data'!$C:$C,AM$6,'Forecast Data'!$B:$B,$D193)=0,"",SUMIFS('Forecast Data'!$E:$E,'Forecast Data'!$C:$C,AM$6,'Forecast Data'!$B:$B,$D193))</f>
        <v/>
      </c>
      <c r="AN193" s="12" t="str">
        <f>IF(SUMIFS('Forecast Data'!$E:$E,'Forecast Data'!$C:$C,AN$6,'Forecast Data'!$B:$B,$D193)=0,"",SUMIFS('Forecast Data'!$E:$E,'Forecast Data'!$C:$C,AN$6,'Forecast Data'!$B:$B,$D193))</f>
        <v/>
      </c>
      <c r="AO193" s="12" t="str">
        <f>IF(SUMIFS('Forecast Data'!$E:$E,'Forecast Data'!$C:$C,AO$6,'Forecast Data'!$B:$B,$D193)=0,"",SUMIFS('Forecast Data'!$E:$E,'Forecast Data'!$C:$C,AO$6,'Forecast Data'!$B:$B,$D193))</f>
        <v/>
      </c>
      <c r="AP193" s="12" t="str">
        <f>IF(SUMIFS('Forecast Data'!$E:$E,'Forecast Data'!$C:$C,AP$6,'Forecast Data'!$B:$B,$D193)=0,"",SUMIFS('Forecast Data'!$E:$E,'Forecast Data'!$C:$C,AP$6,'Forecast Data'!$B:$B,$D193))</f>
        <v/>
      </c>
      <c r="AQ193" s="12" t="str">
        <f>IF(SUMIFS('Forecast Data'!$E:$E,'Forecast Data'!$C:$C,AQ$6,'Forecast Data'!$B:$B,$D193)=0,"",SUMIFS('Forecast Data'!$E:$E,'Forecast Data'!$C:$C,AQ$6,'Forecast Data'!$B:$B,$D193))</f>
        <v/>
      </c>
      <c r="AR193" s="12" t="str">
        <f>IF(SUMIFS('Forecast Data'!$E:$E,'Forecast Data'!$C:$C,AR$6,'Forecast Data'!$B:$B,$D193)=0,"",SUMIFS('Forecast Data'!$E:$E,'Forecast Data'!$C:$C,AR$6,'Forecast Data'!$B:$B,$D193))</f>
        <v/>
      </c>
      <c r="AS193" s="12" t="str">
        <f>IF(SUMIFS('Forecast Data'!$E:$E,'Forecast Data'!$C:$C,AS$6,'Forecast Data'!$B:$B,$D193)=0,"",SUMIFS('Forecast Data'!$E:$E,'Forecast Data'!$C:$C,AS$6,'Forecast Data'!$B:$B,$D193))</f>
        <v/>
      </c>
      <c r="AT193" s="12" t="str">
        <f>IF(SUMIFS('Forecast Data'!$E:$E,'Forecast Data'!$C:$C,AT$6,'Forecast Data'!$B:$B,$D193)=0,"",SUMIFS('Forecast Data'!$E:$E,'Forecast Data'!$C:$C,AT$6,'Forecast Data'!$B:$B,$D193))</f>
        <v/>
      </c>
      <c r="AU193" s="12" t="str">
        <f>IF(SUMIFS('Forecast Data'!$E:$E,'Forecast Data'!$C:$C,AU$6,'Forecast Data'!$B:$B,$D193)=0,"",SUMIFS('Forecast Data'!$E:$E,'Forecast Data'!$C:$C,AU$6,'Forecast Data'!$B:$B,$D193))</f>
        <v/>
      </c>
      <c r="AV193" s="1"/>
      <c r="AW193" s="11">
        <f>SUMIFS('OP Units'!E:E,'OP Units'!$A:$A,$D193)</f>
        <v>0</v>
      </c>
      <c r="AX193" s="11">
        <f>SUMIFS('OP Units'!F:F,'OP Units'!$A:$A,$D193)</f>
        <v>0</v>
      </c>
      <c r="AY193" s="11">
        <f>SUMIFS('OP Units'!G:G,'OP Units'!$A:$A,$D193)</f>
        <v>0</v>
      </c>
      <c r="AZ193" s="11">
        <f>SUMIFS('OP Units'!H:H,'OP Units'!$A:$A,$D193)</f>
        <v>0</v>
      </c>
      <c r="BA193" s="11">
        <f>SUMIFS('OP Units'!I:I,'OP Units'!$A:$A,$D193)</f>
        <v>0</v>
      </c>
      <c r="BB193" s="11">
        <f>SUMIFS('OP Units'!J:J,'OP Units'!$A:$A,$D193)</f>
        <v>0</v>
      </c>
      <c r="BC193" s="11">
        <f>SUMIFS('OP Units'!K:K,'OP Units'!$A:$A,$D193)</f>
        <v>0</v>
      </c>
      <c r="BD193" s="11">
        <f>SUMIFS('OP Units'!L:L,'OP Units'!$A:$A,$D193)</f>
        <v>0</v>
      </c>
      <c r="BE193" s="11">
        <f>SUMIFS('OP Units'!M:M,'OP Units'!$A:$A,$D193)</f>
        <v>0</v>
      </c>
      <c r="BF193" s="11">
        <f>SUMIFS('OP Units'!N:N,'OP Units'!$A:$A,$D193)</f>
        <v>0</v>
      </c>
      <c r="BG193" s="11">
        <f>SUMIFS('OP Units'!O:O,'OP Units'!$A:$A,$D193)</f>
        <v>0</v>
      </c>
      <c r="BH193" s="11">
        <f>SUMIFS('OP Units'!P:P,'OP Units'!$A:$A,$D193)</f>
        <v>0</v>
      </c>
      <c r="BI193" s="1"/>
      <c r="BJ193" s="12" t="str">
        <f>IFERROR((SUMIFS('OP Units'!E:E,'OP Units'!$A:$A,$D193)-SUMIFS('Forecast Data'!$H:$H,'Forecast Data'!$C:$C,BJ$6,'Forecast Data'!$B:$B,$D193))/SUMIFS('Forecast Data'!$H:$H,'Forecast Data'!$C:$C,BJ$6,'Forecast Data'!$B:$B,$D193),"")</f>
        <v/>
      </c>
      <c r="BK193" s="12" t="str">
        <f>IFERROR((SUMIFS('OP Units'!F:F,'OP Units'!$A:$A,$D193)-SUMIFS('Forecast Data'!$H:$H,'Forecast Data'!$C:$C,BK$6,'Forecast Data'!$B:$B,$D193))/SUMIFS('Forecast Data'!$H:$H,'Forecast Data'!$C:$C,BK$6,'Forecast Data'!$B:$B,$D193),"")</f>
        <v/>
      </c>
      <c r="BL193" s="12" t="str">
        <f>IFERROR((SUMIFS('OP Units'!G:G,'OP Units'!$A:$A,$D193)-SUMIFS('Forecast Data'!$H:$H,'Forecast Data'!$C:$C,BL$6,'Forecast Data'!$B:$B,$D193))/SUMIFS('Forecast Data'!$H:$H,'Forecast Data'!$C:$C,BL$6,'Forecast Data'!$B:$B,$D193),"")</f>
        <v/>
      </c>
      <c r="BM193" s="12" t="str">
        <f>IFERROR((SUMIFS('OP Units'!H:H,'OP Units'!$A:$A,$D193)-SUMIFS('Forecast Data'!$H:$H,'Forecast Data'!$C:$C,BM$6,'Forecast Data'!$B:$B,$D193))/SUMIFS('Forecast Data'!$H:$H,'Forecast Data'!$C:$C,BM$6,'Forecast Data'!$B:$B,$D193),"")</f>
        <v/>
      </c>
      <c r="BN193" s="12" t="str">
        <f>IFERROR((SUMIFS('OP Units'!I:I,'OP Units'!$A:$A,$D193)-SUMIFS('Forecast Data'!$H:$H,'Forecast Data'!$C:$C,BN$6,'Forecast Data'!$B:$B,$D193))/SUMIFS('Forecast Data'!$H:$H,'Forecast Data'!$C:$C,BN$6,'Forecast Data'!$B:$B,$D193),"")</f>
        <v/>
      </c>
      <c r="BO193" s="12" t="str">
        <f>IFERROR((SUMIFS('OP Units'!J:J,'OP Units'!$A:$A,$D193)-SUMIFS('Forecast Data'!$H:$H,'Forecast Data'!$C:$C,BO$6,'Forecast Data'!$B:$B,$D193))/SUMIFS('Forecast Data'!$H:$H,'Forecast Data'!$C:$C,BO$6,'Forecast Data'!$B:$B,$D193),"")</f>
        <v/>
      </c>
      <c r="BP193" s="12" t="str">
        <f>IFERROR((SUMIFS('OP Units'!K:K,'OP Units'!$A:$A,$D193)-SUMIFS('Forecast Data'!$H:$H,'Forecast Data'!$C:$C,BP$6,'Forecast Data'!$B:$B,$D193))/SUMIFS('Forecast Data'!$H:$H,'Forecast Data'!$C:$C,BP$6,'Forecast Data'!$B:$B,$D193),"")</f>
        <v/>
      </c>
      <c r="BQ193" s="12" t="str">
        <f>IFERROR((SUMIFS('OP Units'!L:L,'OP Units'!$A:$A,$D193)-SUMIFS('Forecast Data'!$H:$H,'Forecast Data'!$C:$C,BQ$6,'Forecast Data'!$B:$B,$D193))/SUMIFS('Forecast Data'!$H:$H,'Forecast Data'!$C:$C,BQ$6,'Forecast Data'!$B:$B,$D193),"")</f>
        <v/>
      </c>
      <c r="BR193" s="12" t="str">
        <f>IFERROR((SUMIFS('OP Units'!M:M,'OP Units'!$A:$A,$D193)-SUMIFS('Forecast Data'!$H:$H,'Forecast Data'!$C:$C,BR$6,'Forecast Data'!$B:$B,$D193))/SUMIFS('Forecast Data'!$H:$H,'Forecast Data'!$C:$C,BR$6,'Forecast Data'!$B:$B,$D193),"")</f>
        <v/>
      </c>
      <c r="BS193" s="12" t="str">
        <f>IFERROR((SUMIFS('OP Units'!N:N,'OP Units'!$A:$A,$D193)-SUMIFS('Forecast Data'!$H:$H,'Forecast Data'!$C:$C,BS$6,'Forecast Data'!$B:$B,$D193))/SUMIFS('Forecast Data'!$H:$H,'Forecast Data'!$C:$C,BS$6,'Forecast Data'!$B:$B,$D193),"")</f>
        <v/>
      </c>
      <c r="BT193" s="12" t="str">
        <f>IFERROR((SUMIFS('OP Units'!O:O,'OP Units'!$A:$A,$D193)-SUMIFS('Forecast Data'!$H:$H,'Forecast Data'!$C:$C,BT$6,'Forecast Data'!$B:$B,$D193))/SUMIFS('Forecast Data'!$H:$H,'Forecast Data'!$C:$C,BT$6,'Forecast Data'!$B:$B,$D193),"")</f>
        <v/>
      </c>
      <c r="BU193" s="12" t="str">
        <f>IFERROR((SUMIFS('OP Units'!P:P,'OP Units'!$A:$A,$D193)-SUMIFS('Forecast Data'!$H:$H,'Forecast Data'!$C:$C,BU$6,'Forecast Data'!$B:$B,$D193))/SUMIFS('Forecast Data'!$H:$H,'Forecast Data'!$C:$C,BU$6,'Forecast Data'!$B:$B,$D193),"")</f>
        <v/>
      </c>
      <c r="BV193" s="12"/>
      <c r="BW193" s="11">
        <f>(SUMIFS('Forecast Data'!H:H,'Forecast Data'!B:B,D193,'Forecast Data'!C:C,BK$6)+SUMIFS('Forecast Data'!H:H,'Forecast Data'!B:B,D193,'Forecast Data'!C:C,BL$6)+SUMIFS('Forecast Data'!H:H,'Forecast Data'!B:B,D193,'Forecast Data'!C:C,BM$6)+SUMIFS('Forecast Data'!H:H,'Forecast Data'!B:B,D193,'Forecast Data'!C:C,BN$6)+SUMIFS('Forecast Data'!H:H,'Forecast Data'!B:B,D193,'Forecast Data'!C:C,BO$6)+SUMIFS('Forecast Data'!H:H,'Forecast Data'!B:B,D193,'Forecast Data'!C:C,BP$6)+SUMIFS('Forecast Data'!H:H,'Forecast Data'!B:B,D193,'Forecast Data'!C:C,BQ$6)+SUMIFS('Forecast Data'!H:H,'Forecast Data'!B:B,D193,'Forecast Data'!C:C,BJ$6))/8</f>
        <v>0</v>
      </c>
      <c r="BX193" s="12" t="str">
        <f>IFERROR((SUM(W193:AD193)-(SUMIFS('Forecast Data'!H:H,'Forecast Data'!B:B,B193,'Forecast Data'!C:C,BJ$6)+SUMIFS('Forecast Data'!H:H,'Forecast Data'!B:B,B193,'Forecast Data'!C:C,BK$6)+SUMIFS('Forecast Data'!H:H,'Forecast Data'!B:B,B193,'Forecast Data'!C:C,BL$6)+SUMIFS('Forecast Data'!H:H,'Forecast Data'!B:B,B193,'Forecast Data'!C:C,BM$6)+SUMIFS('Forecast Data'!H:H,'Forecast Data'!B:B,B193,'Forecast Data'!C:C,BN$6)+SUMIFS('Forecast Data'!H:H,'Forecast Data'!B:B,B193,'Forecast Data'!C:C,BO$6)+SUMIFS('Forecast Data'!H:H,'Forecast Data'!B:B,B193,'Forecast Data'!C:C,BP$6)+SUMIFS('Forecast Data'!H:H,'Forecast Data'!B:B,B193,'Forecast Data'!C:C,BQ$6)))/(SUMIFS('Forecast Data'!H:H,'Forecast Data'!B:B,B193,'Forecast Data'!C:C,BJ$6)+SUMIFS('Forecast Data'!H:H,'Forecast Data'!B:B,B193,'Forecast Data'!C:C,BK$6)+SUMIFS('Forecast Data'!H:H,'Forecast Data'!B:B,B193,'Forecast Data'!C:C,BL$6)+SUMIFS('Forecast Data'!H:H,'Forecast Data'!B:B,B193,'Forecast Data'!C:C,BM$6)+SUMIFS('Forecast Data'!H:H,'Forecast Data'!B:B,B193,'Forecast Data'!C:C,BN$6)+SUMIFS('Forecast Data'!H:H,'Forecast Data'!B:B,B193,'Forecast Data'!C:C,BO$6)+SUMIFS('Forecast Data'!H:H,'Forecast Data'!B:B,B193,'Forecast Data'!C:C,BP$6)+SUMIFS('Forecast Data'!H:H,'Forecast Data'!B:B,B193,'Forecast Data'!C:C,BQ$6)),"")</f>
        <v/>
      </c>
      <c r="BY193" s="12">
        <f t="shared" si="18"/>
        <v>0</v>
      </c>
      <c r="BZ193" s="16">
        <f t="shared" si="19"/>
        <v>1.1512186342903452E-5</v>
      </c>
      <c r="CA193" s="13">
        <f t="shared" si="20"/>
        <v>-1.1512186342903452E-3</v>
      </c>
      <c r="CB193" s="12">
        <f t="shared" si="21"/>
        <v>1.1512186342903452E-5</v>
      </c>
      <c r="CC193" s="12"/>
      <c r="CD193" s="11">
        <f>(SUMIFS('Forecast Data'!H:H,'Forecast Data'!B:B,D193,'Forecast Data'!C:C,BK$6)+SUMIFS('Forecast Data'!H:H,'Forecast Data'!B:B,D193,'Forecast Data'!C:C,BL$6)+SUMIFS('Forecast Data'!H:H,'Forecast Data'!B:B,D193,'Forecast Data'!C:C,BM$6)+SUMIFS('Forecast Data'!H:H,'Forecast Data'!B:B,D193,'Forecast Data'!C:C,BJ$6))/4</f>
        <v>0</v>
      </c>
      <c r="CE193" s="12" t="str">
        <f>IFERROR((SUM(W193:Z193)-(SUMIFS('Forecast Data'!H:H,'Forecast Data'!B:B,D193,'Forecast Data'!C:C,BJ$6)+SUMIFS('Forecast Data'!H:H,'Forecast Data'!B:B,D193,'Forecast Data'!C:C,BK$6)+SUMIFS('Forecast Data'!H:H,'Forecast Data'!B:B,D193,'Forecast Data'!C:C,BL$6)+SUMIFS('Forecast Data'!H:H,'Forecast Data'!B:B,D193,'Forecast Data'!C:C,BM$6)))/(SUMIFS('Forecast Data'!H:H,'Forecast Data'!B:B,D193,'Forecast Data'!C:C,BJ$6)+SUMIFS('Forecast Data'!H:H,'Forecast Data'!B:B,D193,'Forecast Data'!C:C,BK$6)+SUMIFS('Forecast Data'!H:H,'Forecast Data'!B:B,D193,'Forecast Data'!C:C,BL$6)+SUMIFS('Forecast Data'!H:H,'Forecast Data'!B:B,D193,'Forecast Data'!C:C,BM$6)),"")</f>
        <v/>
      </c>
      <c r="CF193" s="12">
        <f t="shared" si="22"/>
        <v>0</v>
      </c>
      <c r="CG193" s="12">
        <f t="shared" si="23"/>
        <v>1.1737400996610955E-5</v>
      </c>
      <c r="CH193" s="13">
        <f t="shared" si="24"/>
        <v>-1.1737400996610955E-3</v>
      </c>
      <c r="CI193" s="13"/>
    </row>
    <row r="194" spans="1:87" ht="13.2">
      <c r="A194" s="1"/>
      <c r="B194" t="str">
        <f t="shared" si="51"/>
        <v>New Chapter</v>
      </c>
      <c r="D194" t="s">
        <v>227</v>
      </c>
      <c r="E194" s="11">
        <f>SUMIFS('Fin Data'!F:F,'Fin Data'!A:A,D194)</f>
        <v>0</v>
      </c>
      <c r="F194" s="11">
        <f>SUMIFS('Fin Data with 6 week hist'!I:I,'Fin Data with 6 week hist'!$A:$A,$D194)</f>
        <v>669</v>
      </c>
      <c r="G194" s="11">
        <f>SUMIFS('Fin Data with 6 week hist'!J:J,'Fin Data with 6 week hist'!$A:$A,$D194)</f>
        <v>911</v>
      </c>
      <c r="H194" s="11">
        <f>SUMIFS('Fin Data with 6 week hist'!K:K,'Fin Data with 6 week hist'!$A:$A,$D194)+SUMIFS('Unit Cancellations'!D:D,'Unit Cancellations'!$B:$B,$D194)</f>
        <v>755</v>
      </c>
      <c r="I194" s="11">
        <f>SUMIFS('Fin Data with 6 week hist'!L:L,'Fin Data with 6 week hist'!$A:$A,$D194)+SUMIFS('Unit Cancellations'!E:E,'Unit Cancellations'!$B:$B,$D194)</f>
        <v>693</v>
      </c>
      <c r="J194" s="11">
        <f>SUMIFS('Fin Data with 6 week hist'!M:M,'Fin Data with 6 week hist'!$A:$A,$D194)+SUMIFS('Unit Cancellations'!F:F,'Unit Cancellations'!$B:$B,$D194)</f>
        <v>768</v>
      </c>
      <c r="K194" s="11">
        <f>SUMIFS('Fin Data with 6 week hist'!N:N,'Fin Data with 6 week hist'!$A:$A,$D194)+SUMIFS('Unit Cancellations'!G:G,'Unit Cancellations'!$B:$B,$D194)</f>
        <v>1023</v>
      </c>
      <c r="L194" s="11">
        <f>SUMIFS('Fin Data'!AN:AN,'Fin Data'!A:A,D194)</f>
        <v>803</v>
      </c>
      <c r="M194" s="12">
        <f>IFERROR(SUMIFS('Fin Data'!AO:AO,'Fin Data'!A:A,D194),"")</f>
        <v>0</v>
      </c>
      <c r="N194" s="1"/>
      <c r="O194" s="11">
        <f t="shared" si="12"/>
        <v>791.5</v>
      </c>
      <c r="P194" s="12">
        <f t="shared" si="13"/>
        <v>72.627906976744185</v>
      </c>
      <c r="Q194" s="1"/>
      <c r="R194" s="11">
        <f t="shared" si="14"/>
        <v>829.75</v>
      </c>
      <c r="S194" s="12">
        <f t="shared" si="15"/>
        <v>2.8682983682983685</v>
      </c>
      <c r="T194" s="11">
        <f t="shared" si="16"/>
        <v>0</v>
      </c>
      <c r="U194" s="1" t="e">
        <f t="shared" si="52"/>
        <v>#REF!</v>
      </c>
      <c r="V194" s="1"/>
      <c r="W194" s="11">
        <f>SUMIFS('Forecast Data'!$D:$D,'Forecast Data'!$C:$C,W$6,'Forecast Data'!$B:$B,$D194)</f>
        <v>786</v>
      </c>
      <c r="X194" s="11">
        <f>SUMIFS('Forecast Data'!$D:$D,'Forecast Data'!$C:$C,X$6,'Forecast Data'!$B:$B,$D194)</f>
        <v>767</v>
      </c>
      <c r="Y194" s="11">
        <f>SUMIFS('Forecast Data'!$D:$D,'Forecast Data'!$C:$C,Y$6,'Forecast Data'!$B:$B,$D194)</f>
        <v>771</v>
      </c>
      <c r="Z194" s="11">
        <f>SUMIFS('Forecast Data'!$D:$D,'Forecast Data'!$C:$C,Z$6,'Forecast Data'!$B:$B,$D194)</f>
        <v>842</v>
      </c>
      <c r="AA194" s="11">
        <f>SUMIFS('Forecast Data'!$D:$D,'Forecast Data'!$C:$C,AA$6,'Forecast Data'!$B:$B,$D194)</f>
        <v>868</v>
      </c>
      <c r="AB194" s="11">
        <f>SUMIFS('Forecast Data'!$D:$D,'Forecast Data'!$C:$C,AB$6,'Forecast Data'!$B:$B,$D194)</f>
        <v>848</v>
      </c>
      <c r="AC194" s="11">
        <f>SUMIFS('Forecast Data'!$D:$D,'Forecast Data'!$C:$C,AC$6,'Forecast Data'!$B:$B,$D194)</f>
        <v>826</v>
      </c>
      <c r="AD194" s="11">
        <f>SUMIFS('Forecast Data'!$D:$D,'Forecast Data'!$C:$C,AD$6,'Forecast Data'!$B:$B,$D194)</f>
        <v>930</v>
      </c>
      <c r="AE194" s="11">
        <f>SUMIFS('Forecast Data'!$D:$D,'Forecast Data'!$C:$C,AE$6,'Forecast Data'!$B:$B,$D194)</f>
        <v>864</v>
      </c>
      <c r="AF194" s="11">
        <f>SUMIFS('Forecast Data'!$D:$D,'Forecast Data'!$C:$C,AF$6,'Forecast Data'!$B:$B,$D194)</f>
        <v>833</v>
      </c>
      <c r="AG194" s="11">
        <f>SUMIFS('Forecast Data'!$D:$D,'Forecast Data'!$C:$C,AG$6,'Forecast Data'!$B:$B,$D194)</f>
        <v>841</v>
      </c>
      <c r="AH194" s="11">
        <f>SUMIFS('Forecast Data'!$D:$D,'Forecast Data'!$C:$C,AH$6,'Forecast Data'!$B:$B,$D194)</f>
        <v>843</v>
      </c>
      <c r="AI194" s="1"/>
      <c r="AJ194" s="12" t="str">
        <f>IF(SUMIFS('Forecast Data'!$E:$E,'Forecast Data'!$C:$C,AJ$6,'Forecast Data'!$B:$B,$D194)=0,"",SUMIFS('Forecast Data'!$E:$E,'Forecast Data'!$C:$C,AJ$6,'Forecast Data'!$B:$B,$D194))</f>
        <v/>
      </c>
      <c r="AK194" s="12" t="str">
        <f>IF(SUMIFS('Forecast Data'!$E:$E,'Forecast Data'!$C:$C,AK$6,'Forecast Data'!$B:$B,$D194)=0,"",SUMIFS('Forecast Data'!$E:$E,'Forecast Data'!$C:$C,AK$6,'Forecast Data'!$B:$B,$D194))</f>
        <v/>
      </c>
      <c r="AL194" s="12">
        <f>IF(SUMIFS('Forecast Data'!$E:$E,'Forecast Data'!$C:$C,AL$6,'Forecast Data'!$B:$B,$D194)=0,"",SUMIFS('Forecast Data'!$E:$E,'Forecast Data'!$C:$C,AL$6,'Forecast Data'!$B:$B,$D194))</f>
        <v>191.84</v>
      </c>
      <c r="AM194" s="12">
        <f>IF(SUMIFS('Forecast Data'!$E:$E,'Forecast Data'!$C:$C,AM$6,'Forecast Data'!$B:$B,$D194)=0,"",SUMIFS('Forecast Data'!$E:$E,'Forecast Data'!$C:$C,AM$6,'Forecast Data'!$B:$B,$D194))</f>
        <v>20.59</v>
      </c>
      <c r="AN194" s="12">
        <f>IF(SUMIFS('Forecast Data'!$E:$E,'Forecast Data'!$C:$C,AN$6,'Forecast Data'!$B:$B,$D194)=0,"",SUMIFS('Forecast Data'!$E:$E,'Forecast Data'!$C:$C,AN$6,'Forecast Data'!$B:$B,$D194))</f>
        <v>2.4300000000000002</v>
      </c>
      <c r="AO194" s="12">
        <f>IF(SUMIFS('Forecast Data'!$E:$E,'Forecast Data'!$C:$C,AO$6,'Forecast Data'!$B:$B,$D194)=0,"",SUMIFS('Forecast Data'!$E:$E,'Forecast Data'!$C:$C,AO$6,'Forecast Data'!$B:$B,$D194))</f>
        <v>0.74</v>
      </c>
      <c r="AP194" s="12">
        <f>IF(SUMIFS('Forecast Data'!$E:$E,'Forecast Data'!$C:$C,AP$6,'Forecast Data'!$B:$B,$D194)=0,"",SUMIFS('Forecast Data'!$E:$E,'Forecast Data'!$C:$C,AP$6,'Forecast Data'!$B:$B,$D194))</f>
        <v>1.05</v>
      </c>
      <c r="AQ194" s="12">
        <f>IF(SUMIFS('Forecast Data'!$E:$E,'Forecast Data'!$C:$C,AQ$6,'Forecast Data'!$B:$B,$D194)=0,"",SUMIFS('Forecast Data'!$E:$E,'Forecast Data'!$C:$C,AQ$6,'Forecast Data'!$B:$B,$D194))</f>
        <v>0.75</v>
      </c>
      <c r="AR194" s="12">
        <f>IF(SUMIFS('Forecast Data'!$E:$E,'Forecast Data'!$C:$C,AR$6,'Forecast Data'!$B:$B,$D194)=0,"",SUMIFS('Forecast Data'!$E:$E,'Forecast Data'!$C:$C,AR$6,'Forecast Data'!$B:$B,$D194))</f>
        <v>0.56000000000000005</v>
      </c>
      <c r="AS194" s="12">
        <f>IF(SUMIFS('Forecast Data'!$E:$E,'Forecast Data'!$C:$C,AS$6,'Forecast Data'!$B:$B,$D194)=0,"",SUMIFS('Forecast Data'!$E:$E,'Forecast Data'!$C:$C,AS$6,'Forecast Data'!$B:$B,$D194))</f>
        <v>0.47</v>
      </c>
      <c r="AT194" s="12">
        <f>IF(SUMIFS('Forecast Data'!$E:$E,'Forecast Data'!$C:$C,AT$6,'Forecast Data'!$B:$B,$D194)=0,"",SUMIFS('Forecast Data'!$E:$E,'Forecast Data'!$C:$C,AT$6,'Forecast Data'!$B:$B,$D194))</f>
        <v>0.39</v>
      </c>
      <c r="AU194" s="12">
        <f>IF(SUMIFS('Forecast Data'!$E:$E,'Forecast Data'!$C:$C,AU$6,'Forecast Data'!$B:$B,$D194)=0,"",SUMIFS('Forecast Data'!$E:$E,'Forecast Data'!$C:$C,AU$6,'Forecast Data'!$B:$B,$D194))</f>
        <v>0.48</v>
      </c>
      <c r="AV194" s="1"/>
      <c r="AW194" s="11">
        <f>SUMIFS('OP Units'!E:E,'OP Units'!$A:$A,$D194)</f>
        <v>0</v>
      </c>
      <c r="AX194" s="11">
        <f>SUMIFS('OP Units'!F:F,'OP Units'!$A:$A,$D194)</f>
        <v>0</v>
      </c>
      <c r="AY194" s="11">
        <f>SUMIFS('OP Units'!G:G,'OP Units'!$A:$A,$D194)</f>
        <v>0</v>
      </c>
      <c r="AZ194" s="11">
        <f>SUMIFS('OP Units'!H:H,'OP Units'!$A:$A,$D194)</f>
        <v>0</v>
      </c>
      <c r="BA194" s="11">
        <f>SUMIFS('OP Units'!I:I,'OP Units'!$A:$A,$D194)</f>
        <v>0</v>
      </c>
      <c r="BB194" s="11">
        <f>SUMIFS('OP Units'!J:J,'OP Units'!$A:$A,$D194)</f>
        <v>0</v>
      </c>
      <c r="BC194" s="11">
        <f>SUMIFS('OP Units'!K:K,'OP Units'!$A:$A,$D194)</f>
        <v>0</v>
      </c>
      <c r="BD194" s="11">
        <f>SUMIFS('OP Units'!L:L,'OP Units'!$A:$A,$D194)</f>
        <v>0</v>
      </c>
      <c r="BE194" s="11">
        <f>SUMIFS('OP Units'!M:M,'OP Units'!$A:$A,$D194)</f>
        <v>0</v>
      </c>
      <c r="BF194" s="11">
        <f>SUMIFS('OP Units'!N:N,'OP Units'!$A:$A,$D194)</f>
        <v>0</v>
      </c>
      <c r="BG194" s="11">
        <f>SUMIFS('OP Units'!O:O,'OP Units'!$A:$A,$D194)</f>
        <v>0</v>
      </c>
      <c r="BH194" s="11">
        <f>SUMIFS('OP Units'!P:P,'OP Units'!$A:$A,$D194)</f>
        <v>10</v>
      </c>
      <c r="BI194" s="1"/>
      <c r="BJ194" s="12" t="str">
        <f>IFERROR((SUMIFS('OP Units'!E:E,'OP Units'!$A:$A,$D194)-SUMIFS('Forecast Data'!$H:$H,'Forecast Data'!$C:$C,BJ$6,'Forecast Data'!$B:$B,$D194))/SUMIFS('Forecast Data'!$H:$H,'Forecast Data'!$C:$C,BJ$6,'Forecast Data'!$B:$B,$D194),"")</f>
        <v/>
      </c>
      <c r="BK194" s="12" t="str">
        <f>IFERROR((SUMIFS('OP Units'!F:F,'OP Units'!$A:$A,$D194)-SUMIFS('Forecast Data'!$H:$H,'Forecast Data'!$C:$C,BK$6,'Forecast Data'!$B:$B,$D194))/SUMIFS('Forecast Data'!$H:$H,'Forecast Data'!$C:$C,BK$6,'Forecast Data'!$B:$B,$D194),"")</f>
        <v/>
      </c>
      <c r="BL194" s="12">
        <f>IFERROR((SUMIFS('OP Units'!G:G,'OP Units'!$A:$A,$D194)-SUMIFS('Forecast Data'!$H:$H,'Forecast Data'!$C:$C,BL$6,'Forecast Data'!$B:$B,$D194))/SUMIFS('Forecast Data'!$H:$H,'Forecast Data'!$C:$C,BL$6,'Forecast Data'!$B:$B,$D194),"")</f>
        <v>-1</v>
      </c>
      <c r="BM194" s="12">
        <f>IFERROR((SUMIFS('OP Units'!H:H,'OP Units'!$A:$A,$D194)-SUMIFS('Forecast Data'!$H:$H,'Forecast Data'!$C:$C,BM$6,'Forecast Data'!$B:$B,$D194))/SUMIFS('Forecast Data'!$H:$H,'Forecast Data'!$C:$C,BM$6,'Forecast Data'!$B:$B,$D194),"")</f>
        <v>-1</v>
      </c>
      <c r="BN194" s="12">
        <f>IFERROR((SUMIFS('OP Units'!I:I,'OP Units'!$A:$A,$D194)-SUMIFS('Forecast Data'!$H:$H,'Forecast Data'!$C:$C,BN$6,'Forecast Data'!$B:$B,$D194))/SUMIFS('Forecast Data'!$H:$H,'Forecast Data'!$C:$C,BN$6,'Forecast Data'!$B:$B,$D194),"")</f>
        <v>-1</v>
      </c>
      <c r="BO194" s="12">
        <f>IFERROR((SUMIFS('OP Units'!J:J,'OP Units'!$A:$A,$D194)-SUMIFS('Forecast Data'!$H:$H,'Forecast Data'!$C:$C,BO$6,'Forecast Data'!$B:$B,$D194))/SUMIFS('Forecast Data'!$H:$H,'Forecast Data'!$C:$C,BO$6,'Forecast Data'!$B:$B,$D194),"")</f>
        <v>-1</v>
      </c>
      <c r="BP194" s="12">
        <f>IFERROR((SUMIFS('OP Units'!K:K,'OP Units'!$A:$A,$D194)-SUMIFS('Forecast Data'!$H:$H,'Forecast Data'!$C:$C,BP$6,'Forecast Data'!$B:$B,$D194))/SUMIFS('Forecast Data'!$H:$H,'Forecast Data'!$C:$C,BP$6,'Forecast Data'!$B:$B,$D194),"")</f>
        <v>-1</v>
      </c>
      <c r="BQ194" s="12">
        <f>IFERROR((SUMIFS('OP Units'!L:L,'OP Units'!$A:$A,$D194)-SUMIFS('Forecast Data'!$H:$H,'Forecast Data'!$C:$C,BQ$6,'Forecast Data'!$B:$B,$D194))/SUMIFS('Forecast Data'!$H:$H,'Forecast Data'!$C:$C,BQ$6,'Forecast Data'!$B:$B,$D194),"")</f>
        <v>-1</v>
      </c>
      <c r="BR194" s="12">
        <f>IFERROR((SUMIFS('OP Units'!M:M,'OP Units'!$A:$A,$D194)-SUMIFS('Forecast Data'!$H:$H,'Forecast Data'!$C:$C,BR$6,'Forecast Data'!$B:$B,$D194))/SUMIFS('Forecast Data'!$H:$H,'Forecast Data'!$C:$C,BR$6,'Forecast Data'!$B:$B,$D194),"")</f>
        <v>-1</v>
      </c>
      <c r="BS194" s="12">
        <f>IFERROR((SUMIFS('OP Units'!N:N,'OP Units'!$A:$A,$D194)-SUMIFS('Forecast Data'!$H:$H,'Forecast Data'!$C:$C,BS$6,'Forecast Data'!$B:$B,$D194))/SUMIFS('Forecast Data'!$H:$H,'Forecast Data'!$C:$C,BS$6,'Forecast Data'!$B:$B,$D194),"")</f>
        <v>-1</v>
      </c>
      <c r="BT194" s="12">
        <f>IFERROR((SUMIFS('OP Units'!O:O,'OP Units'!$A:$A,$D194)-SUMIFS('Forecast Data'!$H:$H,'Forecast Data'!$C:$C,BT$6,'Forecast Data'!$B:$B,$D194))/SUMIFS('Forecast Data'!$H:$H,'Forecast Data'!$C:$C,BT$6,'Forecast Data'!$B:$B,$D194),"")</f>
        <v>-1</v>
      </c>
      <c r="BU194" s="12">
        <f>IFERROR((SUMIFS('OP Units'!P:P,'OP Units'!$A:$A,$D194)-SUMIFS('Forecast Data'!$H:$H,'Forecast Data'!$C:$C,BU$6,'Forecast Data'!$B:$B,$D194))/SUMIFS('Forecast Data'!$H:$H,'Forecast Data'!$C:$C,BU$6,'Forecast Data'!$B:$B,$D194),"")</f>
        <v>-0.98239436619718312</v>
      </c>
      <c r="BV194" s="12"/>
      <c r="BW194" s="11">
        <f>(SUMIFS('Forecast Data'!H:H,'Forecast Data'!B:B,D194,'Forecast Data'!C:C,BK$6)+SUMIFS('Forecast Data'!H:H,'Forecast Data'!B:B,D194,'Forecast Data'!C:C,BL$6)+SUMIFS('Forecast Data'!H:H,'Forecast Data'!B:B,D194,'Forecast Data'!C:C,BM$6)+SUMIFS('Forecast Data'!H:H,'Forecast Data'!B:B,D194,'Forecast Data'!C:C,BN$6)+SUMIFS('Forecast Data'!H:H,'Forecast Data'!B:B,D194,'Forecast Data'!C:C,BO$6)+SUMIFS('Forecast Data'!H:H,'Forecast Data'!B:B,D194,'Forecast Data'!C:C,BP$6)+SUMIFS('Forecast Data'!H:H,'Forecast Data'!B:B,D194,'Forecast Data'!C:C,BQ$6)+SUMIFS('Forecast Data'!H:H,'Forecast Data'!B:B,D194,'Forecast Data'!C:C,BJ$6))/8</f>
        <v>214.5</v>
      </c>
      <c r="BX194" s="12">
        <f>IFERROR((SUM(W194:AD194)-(SUMIFS('Forecast Data'!H:H,'Forecast Data'!B:B,B194,'Forecast Data'!C:C,BJ$6)+SUMIFS('Forecast Data'!H:H,'Forecast Data'!B:B,B194,'Forecast Data'!C:C,BK$6)+SUMIFS('Forecast Data'!H:H,'Forecast Data'!B:B,B194,'Forecast Data'!C:C,BL$6)+SUMIFS('Forecast Data'!H:H,'Forecast Data'!B:B,B194,'Forecast Data'!C:C,BM$6)+SUMIFS('Forecast Data'!H:H,'Forecast Data'!B:B,B194,'Forecast Data'!C:C,BN$6)+SUMIFS('Forecast Data'!H:H,'Forecast Data'!B:B,B194,'Forecast Data'!C:C,BO$6)+SUMIFS('Forecast Data'!H:H,'Forecast Data'!B:B,B194,'Forecast Data'!C:C,BP$6)+SUMIFS('Forecast Data'!H:H,'Forecast Data'!B:B,B194,'Forecast Data'!C:C,BQ$6)))/(SUMIFS('Forecast Data'!H:H,'Forecast Data'!B:B,B194,'Forecast Data'!C:C,BJ$6)+SUMIFS('Forecast Data'!H:H,'Forecast Data'!B:B,B194,'Forecast Data'!C:C,BK$6)+SUMIFS('Forecast Data'!H:H,'Forecast Data'!B:B,B194,'Forecast Data'!C:C,BL$6)+SUMIFS('Forecast Data'!H:H,'Forecast Data'!B:B,B194,'Forecast Data'!C:C,BM$6)+SUMIFS('Forecast Data'!H:H,'Forecast Data'!B:B,B194,'Forecast Data'!C:C,BN$6)+SUMIFS('Forecast Data'!H:H,'Forecast Data'!B:B,B194,'Forecast Data'!C:C,BO$6)+SUMIFS('Forecast Data'!H:H,'Forecast Data'!B:B,B194,'Forecast Data'!C:C,BP$6)+SUMIFS('Forecast Data'!H:H,'Forecast Data'!B:B,B194,'Forecast Data'!C:C,BQ$6)),"")</f>
        <v>2.8682983682983685</v>
      </c>
      <c r="BY194" s="12">
        <f t="shared" si="18"/>
        <v>6.8667868995730269E-4</v>
      </c>
      <c r="BZ194" s="16">
        <f t="shared" si="19"/>
        <v>5.0591947481938213E-4</v>
      </c>
      <c r="CA194" s="13">
        <f t="shared" si="20"/>
        <v>1.8075921513792056E-2</v>
      </c>
      <c r="CB194" s="12">
        <f t="shared" si="21"/>
        <v>1.8075921513792056E-4</v>
      </c>
      <c r="CC194" s="12"/>
      <c r="CD194" s="11">
        <f>(SUMIFS('Forecast Data'!H:H,'Forecast Data'!B:B,D194,'Forecast Data'!C:C,BK$6)+SUMIFS('Forecast Data'!H:H,'Forecast Data'!B:B,D194,'Forecast Data'!C:C,BL$6)+SUMIFS('Forecast Data'!H:H,'Forecast Data'!B:B,D194,'Forecast Data'!C:C,BM$6)+SUMIFS('Forecast Data'!H:H,'Forecast Data'!B:B,D194,'Forecast Data'!C:C,BJ$6))/4</f>
        <v>10.75</v>
      </c>
      <c r="CE194" s="12">
        <f>IFERROR((SUM(W194:Z194)-(SUMIFS('Forecast Data'!H:H,'Forecast Data'!B:B,D194,'Forecast Data'!C:C,BJ$6)+SUMIFS('Forecast Data'!H:H,'Forecast Data'!B:B,D194,'Forecast Data'!C:C,BK$6)+SUMIFS('Forecast Data'!H:H,'Forecast Data'!B:B,D194,'Forecast Data'!C:C,BL$6)+SUMIFS('Forecast Data'!H:H,'Forecast Data'!B:B,D194,'Forecast Data'!C:C,BM$6)))/(SUMIFS('Forecast Data'!H:H,'Forecast Data'!B:B,D194,'Forecast Data'!C:C,BJ$6)+SUMIFS('Forecast Data'!H:H,'Forecast Data'!B:B,D194,'Forecast Data'!C:C,BK$6)+SUMIFS('Forecast Data'!H:H,'Forecast Data'!B:B,D194,'Forecast Data'!C:C,BL$6)+SUMIFS('Forecast Data'!H:H,'Forecast Data'!B:B,D194,'Forecast Data'!C:C,BM$6)),"")</f>
        <v>72.627906976744185</v>
      </c>
      <c r="CF194" s="12">
        <f t="shared" si="22"/>
        <v>6.8667868995730269E-4</v>
      </c>
      <c r="CG194" s="12">
        <f t="shared" si="23"/>
        <v>6.5456970200742889E-4</v>
      </c>
      <c r="CH194" s="13">
        <f t="shared" si="24"/>
        <v>3.2108987949873804E-3</v>
      </c>
      <c r="CI194" s="13"/>
    </row>
    <row r="195" spans="1:87" ht="13.2">
      <c r="A195" s="1"/>
      <c r="B195" t="str">
        <f t="shared" si="51"/>
        <v>Trophy Skin</v>
      </c>
      <c r="D195" t="s">
        <v>228</v>
      </c>
      <c r="E195" s="11">
        <f>SUMIFS('Fin Data'!F:F,'Fin Data'!A:A,D195)</f>
        <v>1</v>
      </c>
      <c r="F195" s="11">
        <f>SUMIFS('Fin Data with 6 week hist'!I:I,'Fin Data with 6 week hist'!$A:$A,$D195)</f>
        <v>0</v>
      </c>
      <c r="G195" s="11">
        <f>SUMIFS('Fin Data with 6 week hist'!J:J,'Fin Data with 6 week hist'!$A:$A,$D195)</f>
        <v>0</v>
      </c>
      <c r="H195" s="11">
        <f>SUMIFS('Fin Data with 6 week hist'!K:K,'Fin Data with 6 week hist'!$A:$A,$D195)+SUMIFS('Unit Cancellations'!D:D,'Unit Cancellations'!$B:$B,$D195)</f>
        <v>0</v>
      </c>
      <c r="I195" s="11">
        <f>SUMIFS('Fin Data with 6 week hist'!L:L,'Fin Data with 6 week hist'!$A:$A,$D195)+SUMIFS('Unit Cancellations'!E:E,'Unit Cancellations'!$B:$B,$D195)</f>
        <v>0</v>
      </c>
      <c r="J195" s="11">
        <f>SUMIFS('Fin Data with 6 week hist'!M:M,'Fin Data with 6 week hist'!$A:$A,$D195)+SUMIFS('Unit Cancellations'!F:F,'Unit Cancellations'!$B:$B,$D195)</f>
        <v>0</v>
      </c>
      <c r="K195" s="11">
        <f>SUMIFS('Fin Data with 6 week hist'!N:N,'Fin Data with 6 week hist'!$A:$A,$D195)+SUMIFS('Unit Cancellations'!G:G,'Unit Cancellations'!$B:$B,$D195)</f>
        <v>0</v>
      </c>
      <c r="L195" s="11">
        <f>SUMIFS('Fin Data'!AN:AN,'Fin Data'!A:A,D195)</f>
        <v>0</v>
      </c>
      <c r="M195" s="12">
        <f>IFERROR(SUMIFS('Fin Data'!AO:AO,'Fin Data'!A:A,D195),"")</f>
        <v>0</v>
      </c>
      <c r="N195" s="1"/>
      <c r="O195" s="11">
        <f t="shared" si="12"/>
        <v>12</v>
      </c>
      <c r="P195" s="12">
        <f t="shared" si="13"/>
        <v>23</v>
      </c>
      <c r="Q195" s="1"/>
      <c r="R195" s="11">
        <f t="shared" si="14"/>
        <v>12</v>
      </c>
      <c r="S195" s="12">
        <f t="shared" si="15"/>
        <v>47</v>
      </c>
      <c r="T195" s="11">
        <f t="shared" si="16"/>
        <v>0</v>
      </c>
      <c r="U195" s="1" t="e">
        <f t="shared" si="52"/>
        <v>#REF!</v>
      </c>
      <c r="V195" s="1"/>
      <c r="W195" s="11">
        <f>SUMIFS('Forecast Data'!$D:$D,'Forecast Data'!$C:$C,W$6,'Forecast Data'!$B:$B,$D195)</f>
        <v>12</v>
      </c>
      <c r="X195" s="11">
        <f>SUMIFS('Forecast Data'!$D:$D,'Forecast Data'!$C:$C,X$6,'Forecast Data'!$B:$B,$D195)</f>
        <v>12</v>
      </c>
      <c r="Y195" s="11">
        <f>SUMIFS('Forecast Data'!$D:$D,'Forecast Data'!$C:$C,Y$6,'Forecast Data'!$B:$B,$D195)</f>
        <v>12</v>
      </c>
      <c r="Z195" s="11">
        <f>SUMIFS('Forecast Data'!$D:$D,'Forecast Data'!$C:$C,Z$6,'Forecast Data'!$B:$B,$D195)</f>
        <v>12</v>
      </c>
      <c r="AA195" s="11">
        <f>SUMIFS('Forecast Data'!$D:$D,'Forecast Data'!$C:$C,AA$6,'Forecast Data'!$B:$B,$D195)</f>
        <v>12</v>
      </c>
      <c r="AB195" s="11">
        <f>SUMIFS('Forecast Data'!$D:$D,'Forecast Data'!$C:$C,AB$6,'Forecast Data'!$B:$B,$D195)</f>
        <v>12</v>
      </c>
      <c r="AC195" s="11">
        <f>SUMIFS('Forecast Data'!$D:$D,'Forecast Data'!$C:$C,AC$6,'Forecast Data'!$B:$B,$D195)</f>
        <v>12</v>
      </c>
      <c r="AD195" s="11">
        <f>SUMIFS('Forecast Data'!$D:$D,'Forecast Data'!$C:$C,AD$6,'Forecast Data'!$B:$B,$D195)</f>
        <v>12</v>
      </c>
      <c r="AE195" s="11">
        <f>SUMIFS('Forecast Data'!$D:$D,'Forecast Data'!$C:$C,AE$6,'Forecast Data'!$B:$B,$D195)</f>
        <v>3</v>
      </c>
      <c r="AF195" s="11">
        <f>SUMIFS('Forecast Data'!$D:$D,'Forecast Data'!$C:$C,AF$6,'Forecast Data'!$B:$B,$D195)</f>
        <v>2</v>
      </c>
      <c r="AG195" s="11">
        <f>SUMIFS('Forecast Data'!$D:$D,'Forecast Data'!$C:$C,AG$6,'Forecast Data'!$B:$B,$D195)</f>
        <v>2</v>
      </c>
      <c r="AH195" s="11">
        <f>SUMIFS('Forecast Data'!$D:$D,'Forecast Data'!$C:$C,AH$6,'Forecast Data'!$B:$B,$D195)</f>
        <v>2</v>
      </c>
      <c r="AI195" s="1"/>
      <c r="AJ195" s="12">
        <f>IF(SUMIFS('Forecast Data'!$E:$E,'Forecast Data'!$C:$C,AJ$6,'Forecast Data'!$B:$B,$D195)=0,"",SUMIFS('Forecast Data'!$E:$E,'Forecast Data'!$C:$C,AJ$6,'Forecast Data'!$B:$B,$D195))</f>
        <v>10.54</v>
      </c>
      <c r="AK195" s="12">
        <f>IF(SUMIFS('Forecast Data'!$E:$E,'Forecast Data'!$C:$C,AK$6,'Forecast Data'!$B:$B,$D195)=0,"",SUMIFS('Forecast Data'!$E:$E,'Forecast Data'!$C:$C,AK$6,'Forecast Data'!$B:$B,$D195))</f>
        <v>10.54</v>
      </c>
      <c r="AL195" s="12" t="str">
        <f>IF(SUMIFS('Forecast Data'!$E:$E,'Forecast Data'!$C:$C,AL$6,'Forecast Data'!$B:$B,$D195)=0,"",SUMIFS('Forecast Data'!$E:$E,'Forecast Data'!$C:$C,AL$6,'Forecast Data'!$B:$B,$D195))</f>
        <v/>
      </c>
      <c r="AM195" s="12" t="str">
        <f>IF(SUMIFS('Forecast Data'!$E:$E,'Forecast Data'!$C:$C,AM$6,'Forecast Data'!$B:$B,$D195)=0,"",SUMIFS('Forecast Data'!$E:$E,'Forecast Data'!$C:$C,AM$6,'Forecast Data'!$B:$B,$D195))</f>
        <v/>
      </c>
      <c r="AN195" s="12" t="str">
        <f>IF(SUMIFS('Forecast Data'!$E:$E,'Forecast Data'!$C:$C,AN$6,'Forecast Data'!$B:$B,$D195)=0,"",SUMIFS('Forecast Data'!$E:$E,'Forecast Data'!$C:$C,AN$6,'Forecast Data'!$B:$B,$D195))</f>
        <v/>
      </c>
      <c r="AO195" s="12" t="str">
        <f>IF(SUMIFS('Forecast Data'!$E:$E,'Forecast Data'!$C:$C,AO$6,'Forecast Data'!$B:$B,$D195)=0,"",SUMIFS('Forecast Data'!$E:$E,'Forecast Data'!$C:$C,AO$6,'Forecast Data'!$B:$B,$D195))</f>
        <v/>
      </c>
      <c r="AP195" s="12" t="str">
        <f>IF(SUMIFS('Forecast Data'!$E:$E,'Forecast Data'!$C:$C,AP$6,'Forecast Data'!$B:$B,$D195)=0,"",SUMIFS('Forecast Data'!$E:$E,'Forecast Data'!$C:$C,AP$6,'Forecast Data'!$B:$B,$D195))</f>
        <v/>
      </c>
      <c r="AQ195" s="12" t="str">
        <f>IF(SUMIFS('Forecast Data'!$E:$E,'Forecast Data'!$C:$C,AQ$6,'Forecast Data'!$B:$B,$D195)=0,"",SUMIFS('Forecast Data'!$E:$E,'Forecast Data'!$C:$C,AQ$6,'Forecast Data'!$B:$B,$D195))</f>
        <v/>
      </c>
      <c r="AR195" s="12" t="str">
        <f>IF(SUMIFS('Forecast Data'!$E:$E,'Forecast Data'!$C:$C,AR$6,'Forecast Data'!$B:$B,$D195)=0,"",SUMIFS('Forecast Data'!$E:$E,'Forecast Data'!$C:$C,AR$6,'Forecast Data'!$B:$B,$D195))</f>
        <v/>
      </c>
      <c r="AS195" s="12" t="str">
        <f>IF(SUMIFS('Forecast Data'!$E:$E,'Forecast Data'!$C:$C,AS$6,'Forecast Data'!$B:$B,$D195)=0,"",SUMIFS('Forecast Data'!$E:$E,'Forecast Data'!$C:$C,AS$6,'Forecast Data'!$B:$B,$D195))</f>
        <v/>
      </c>
      <c r="AT195" s="12" t="str">
        <f>IF(SUMIFS('Forecast Data'!$E:$E,'Forecast Data'!$C:$C,AT$6,'Forecast Data'!$B:$B,$D195)=0,"",SUMIFS('Forecast Data'!$E:$E,'Forecast Data'!$C:$C,AT$6,'Forecast Data'!$B:$B,$D195))</f>
        <v/>
      </c>
      <c r="AU195" s="12" t="str">
        <f>IF(SUMIFS('Forecast Data'!$E:$E,'Forecast Data'!$C:$C,AU$6,'Forecast Data'!$B:$B,$D195)=0,"",SUMIFS('Forecast Data'!$E:$E,'Forecast Data'!$C:$C,AU$6,'Forecast Data'!$B:$B,$D195))</f>
        <v/>
      </c>
      <c r="AV195" s="1"/>
      <c r="AW195" s="11">
        <f>SUMIFS('OP Units'!E:E,'OP Units'!$A:$A,$D195)</f>
        <v>0</v>
      </c>
      <c r="AX195" s="11">
        <f>SUMIFS('OP Units'!F:F,'OP Units'!$A:$A,$D195)</f>
        <v>0</v>
      </c>
      <c r="AY195" s="11">
        <f>SUMIFS('OP Units'!G:G,'OP Units'!$A:$A,$D195)</f>
        <v>0</v>
      </c>
      <c r="AZ195" s="11">
        <f>SUMIFS('OP Units'!H:H,'OP Units'!$A:$A,$D195)</f>
        <v>0</v>
      </c>
      <c r="BA195" s="11">
        <f>SUMIFS('OP Units'!I:I,'OP Units'!$A:$A,$D195)</f>
        <v>0</v>
      </c>
      <c r="BB195" s="11">
        <f>SUMIFS('OP Units'!J:J,'OP Units'!$A:$A,$D195)</f>
        <v>0</v>
      </c>
      <c r="BC195" s="11">
        <f>SUMIFS('OP Units'!K:K,'OP Units'!$A:$A,$D195)</f>
        <v>0</v>
      </c>
      <c r="BD195" s="11">
        <f>SUMIFS('OP Units'!L:L,'OP Units'!$A:$A,$D195)</f>
        <v>0</v>
      </c>
      <c r="BE195" s="11">
        <f>SUMIFS('OP Units'!M:M,'OP Units'!$A:$A,$D195)</f>
        <v>0</v>
      </c>
      <c r="BF195" s="11">
        <f>SUMIFS('OP Units'!N:N,'OP Units'!$A:$A,$D195)</f>
        <v>0</v>
      </c>
      <c r="BG195" s="11">
        <f>SUMIFS('OP Units'!O:O,'OP Units'!$A:$A,$D195)</f>
        <v>0</v>
      </c>
      <c r="BH195" s="11">
        <f>SUMIFS('OP Units'!P:P,'OP Units'!$A:$A,$D195)</f>
        <v>0</v>
      </c>
      <c r="BI195" s="1"/>
      <c r="BJ195" s="12">
        <f>IFERROR((SUMIFS('OP Units'!E:E,'OP Units'!$A:$A,$D195)-SUMIFS('Forecast Data'!$H:$H,'Forecast Data'!$C:$C,BJ$6,'Forecast Data'!$B:$B,$D195))/SUMIFS('Forecast Data'!$H:$H,'Forecast Data'!$C:$C,BJ$6,'Forecast Data'!$B:$B,$D195),"")</f>
        <v>-1</v>
      </c>
      <c r="BK195" s="12">
        <f>IFERROR((SUMIFS('OP Units'!F:F,'OP Units'!$A:$A,$D195)-SUMIFS('Forecast Data'!$H:$H,'Forecast Data'!$C:$C,BK$6,'Forecast Data'!$B:$B,$D195))/SUMIFS('Forecast Data'!$H:$H,'Forecast Data'!$C:$C,BK$6,'Forecast Data'!$B:$B,$D195),"")</f>
        <v>-1</v>
      </c>
      <c r="BL195" s="12" t="str">
        <f>IFERROR((SUMIFS('OP Units'!G:G,'OP Units'!$A:$A,$D195)-SUMIFS('Forecast Data'!$H:$H,'Forecast Data'!$C:$C,BL$6,'Forecast Data'!$B:$B,$D195))/SUMIFS('Forecast Data'!$H:$H,'Forecast Data'!$C:$C,BL$6,'Forecast Data'!$B:$B,$D195),"")</f>
        <v/>
      </c>
      <c r="BM195" s="12" t="str">
        <f>IFERROR((SUMIFS('OP Units'!H:H,'OP Units'!$A:$A,$D195)-SUMIFS('Forecast Data'!$H:$H,'Forecast Data'!$C:$C,BM$6,'Forecast Data'!$B:$B,$D195))/SUMIFS('Forecast Data'!$H:$H,'Forecast Data'!$C:$C,BM$6,'Forecast Data'!$B:$B,$D195),"")</f>
        <v/>
      </c>
      <c r="BN195" s="12" t="str">
        <f>IFERROR((SUMIFS('OP Units'!I:I,'OP Units'!$A:$A,$D195)-SUMIFS('Forecast Data'!$H:$H,'Forecast Data'!$C:$C,BN$6,'Forecast Data'!$B:$B,$D195))/SUMIFS('Forecast Data'!$H:$H,'Forecast Data'!$C:$C,BN$6,'Forecast Data'!$B:$B,$D195),"")</f>
        <v/>
      </c>
      <c r="BO195" s="12" t="str">
        <f>IFERROR((SUMIFS('OP Units'!J:J,'OP Units'!$A:$A,$D195)-SUMIFS('Forecast Data'!$H:$H,'Forecast Data'!$C:$C,BO$6,'Forecast Data'!$B:$B,$D195))/SUMIFS('Forecast Data'!$H:$H,'Forecast Data'!$C:$C,BO$6,'Forecast Data'!$B:$B,$D195),"")</f>
        <v/>
      </c>
      <c r="BP195" s="12" t="str">
        <f>IFERROR((SUMIFS('OP Units'!K:K,'OP Units'!$A:$A,$D195)-SUMIFS('Forecast Data'!$H:$H,'Forecast Data'!$C:$C,BP$6,'Forecast Data'!$B:$B,$D195))/SUMIFS('Forecast Data'!$H:$H,'Forecast Data'!$C:$C,BP$6,'Forecast Data'!$B:$B,$D195),"")</f>
        <v/>
      </c>
      <c r="BQ195" s="12" t="str">
        <f>IFERROR((SUMIFS('OP Units'!L:L,'OP Units'!$A:$A,$D195)-SUMIFS('Forecast Data'!$H:$H,'Forecast Data'!$C:$C,BQ$6,'Forecast Data'!$B:$B,$D195))/SUMIFS('Forecast Data'!$H:$H,'Forecast Data'!$C:$C,BQ$6,'Forecast Data'!$B:$B,$D195),"")</f>
        <v/>
      </c>
      <c r="BR195" s="12" t="str">
        <f>IFERROR((SUMIFS('OP Units'!M:M,'OP Units'!$A:$A,$D195)-SUMIFS('Forecast Data'!$H:$H,'Forecast Data'!$C:$C,BR$6,'Forecast Data'!$B:$B,$D195))/SUMIFS('Forecast Data'!$H:$H,'Forecast Data'!$C:$C,BR$6,'Forecast Data'!$B:$B,$D195),"")</f>
        <v/>
      </c>
      <c r="BS195" s="12" t="str">
        <f>IFERROR((SUMIFS('OP Units'!N:N,'OP Units'!$A:$A,$D195)-SUMIFS('Forecast Data'!$H:$H,'Forecast Data'!$C:$C,BS$6,'Forecast Data'!$B:$B,$D195))/SUMIFS('Forecast Data'!$H:$H,'Forecast Data'!$C:$C,BS$6,'Forecast Data'!$B:$B,$D195),"")</f>
        <v/>
      </c>
      <c r="BT195" s="12" t="str">
        <f>IFERROR((SUMIFS('OP Units'!O:O,'OP Units'!$A:$A,$D195)-SUMIFS('Forecast Data'!$H:$H,'Forecast Data'!$C:$C,BT$6,'Forecast Data'!$B:$B,$D195))/SUMIFS('Forecast Data'!$H:$H,'Forecast Data'!$C:$C,BT$6,'Forecast Data'!$B:$B,$D195),"")</f>
        <v/>
      </c>
      <c r="BU195" s="12" t="str">
        <f>IFERROR((SUMIFS('OP Units'!P:P,'OP Units'!$A:$A,$D195)-SUMIFS('Forecast Data'!$H:$H,'Forecast Data'!$C:$C,BU$6,'Forecast Data'!$B:$B,$D195))/SUMIFS('Forecast Data'!$H:$H,'Forecast Data'!$C:$C,BU$6,'Forecast Data'!$B:$B,$D195),"")</f>
        <v/>
      </c>
      <c r="BV195" s="12"/>
      <c r="BW195" s="11">
        <f>(SUMIFS('Forecast Data'!H:H,'Forecast Data'!B:B,D195,'Forecast Data'!C:C,BK$6)+SUMIFS('Forecast Data'!H:H,'Forecast Data'!B:B,D195,'Forecast Data'!C:C,BL$6)+SUMIFS('Forecast Data'!H:H,'Forecast Data'!B:B,D195,'Forecast Data'!C:C,BM$6)+SUMIFS('Forecast Data'!H:H,'Forecast Data'!B:B,D195,'Forecast Data'!C:C,BN$6)+SUMIFS('Forecast Data'!H:H,'Forecast Data'!B:B,D195,'Forecast Data'!C:C,BO$6)+SUMIFS('Forecast Data'!H:H,'Forecast Data'!B:B,D195,'Forecast Data'!C:C,BP$6)+SUMIFS('Forecast Data'!H:H,'Forecast Data'!B:B,D195,'Forecast Data'!C:C,BQ$6)+SUMIFS('Forecast Data'!H:H,'Forecast Data'!B:B,D195,'Forecast Data'!C:C,BJ$6))/8</f>
        <v>0.25</v>
      </c>
      <c r="BX195" s="12">
        <f>IFERROR((SUM(W195:AD195)-(SUMIFS('Forecast Data'!H:H,'Forecast Data'!B:B,B195,'Forecast Data'!C:C,BJ$6)+SUMIFS('Forecast Data'!H:H,'Forecast Data'!B:B,B195,'Forecast Data'!C:C,BK$6)+SUMIFS('Forecast Data'!H:H,'Forecast Data'!B:B,B195,'Forecast Data'!C:C,BL$6)+SUMIFS('Forecast Data'!H:H,'Forecast Data'!B:B,B195,'Forecast Data'!C:C,BM$6)+SUMIFS('Forecast Data'!H:H,'Forecast Data'!B:B,B195,'Forecast Data'!C:C,BN$6)+SUMIFS('Forecast Data'!H:H,'Forecast Data'!B:B,B195,'Forecast Data'!C:C,BO$6)+SUMIFS('Forecast Data'!H:H,'Forecast Data'!B:B,B195,'Forecast Data'!C:C,BP$6)+SUMIFS('Forecast Data'!H:H,'Forecast Data'!B:B,B195,'Forecast Data'!C:C,BQ$6)))/(SUMIFS('Forecast Data'!H:H,'Forecast Data'!B:B,B195,'Forecast Data'!C:C,BJ$6)+SUMIFS('Forecast Data'!H:H,'Forecast Data'!B:B,B195,'Forecast Data'!C:C,BK$6)+SUMIFS('Forecast Data'!H:H,'Forecast Data'!B:B,B195,'Forecast Data'!C:C,BL$6)+SUMIFS('Forecast Data'!H:H,'Forecast Data'!B:B,B195,'Forecast Data'!C:C,BM$6)+SUMIFS('Forecast Data'!H:H,'Forecast Data'!B:B,B195,'Forecast Data'!C:C,BN$6)+SUMIFS('Forecast Data'!H:H,'Forecast Data'!B:B,B195,'Forecast Data'!C:C,BO$6)+SUMIFS('Forecast Data'!H:H,'Forecast Data'!B:B,B195,'Forecast Data'!C:C,BP$6)+SUMIFS('Forecast Data'!H:H,'Forecast Data'!B:B,B195,'Forecast Data'!C:C,BQ$6)),"")</f>
        <v>47</v>
      </c>
      <c r="BY195" s="12">
        <f t="shared" si="18"/>
        <v>-8.5514158151594369E-7</v>
      </c>
      <c r="BZ195" s="16">
        <f t="shared" si="19"/>
        <v>9.6620135377939683E-6</v>
      </c>
      <c r="CA195" s="13">
        <f t="shared" si="20"/>
        <v>-1.0517155119309912E-3</v>
      </c>
      <c r="CB195" s="12">
        <f t="shared" si="21"/>
        <v>1.0517155119309912E-5</v>
      </c>
      <c r="CC195" s="12"/>
      <c r="CD195" s="11">
        <f>(SUMIFS('Forecast Data'!H:H,'Forecast Data'!B:B,D195,'Forecast Data'!C:C,BK$6)+SUMIFS('Forecast Data'!H:H,'Forecast Data'!B:B,D195,'Forecast Data'!C:C,BL$6)+SUMIFS('Forecast Data'!H:H,'Forecast Data'!B:B,D195,'Forecast Data'!C:C,BM$6)+SUMIFS('Forecast Data'!H:H,'Forecast Data'!B:B,D195,'Forecast Data'!C:C,BJ$6))/4</f>
        <v>0.5</v>
      </c>
      <c r="CE195" s="12">
        <f>IFERROR((SUM(W195:Z195)-(SUMIFS('Forecast Data'!H:H,'Forecast Data'!B:B,D195,'Forecast Data'!C:C,BJ$6)+SUMIFS('Forecast Data'!H:H,'Forecast Data'!B:B,D195,'Forecast Data'!C:C,BK$6)+SUMIFS('Forecast Data'!H:H,'Forecast Data'!B:B,D195,'Forecast Data'!C:C,BL$6)+SUMIFS('Forecast Data'!H:H,'Forecast Data'!B:B,D195,'Forecast Data'!C:C,BM$6)))/(SUMIFS('Forecast Data'!H:H,'Forecast Data'!B:B,D195,'Forecast Data'!C:C,BJ$6)+SUMIFS('Forecast Data'!H:H,'Forecast Data'!B:B,D195,'Forecast Data'!C:C,BK$6)+SUMIFS('Forecast Data'!H:H,'Forecast Data'!B:B,D195,'Forecast Data'!C:C,BL$6)+SUMIFS('Forecast Data'!H:H,'Forecast Data'!B:B,D195,'Forecast Data'!C:C,BM$6)),"")</f>
        <v>23</v>
      </c>
      <c r="CF195" s="12">
        <f t="shared" si="22"/>
        <v>-8.5514158151594369E-7</v>
      </c>
      <c r="CG195" s="12">
        <f t="shared" si="23"/>
        <v>9.6414365329304272E-6</v>
      </c>
      <c r="CH195" s="13">
        <f t="shared" si="24"/>
        <v>-1.049657811444637E-3</v>
      </c>
      <c r="CI195" s="13"/>
    </row>
    <row r="196" spans="1:87" ht="13.2">
      <c r="A196" s="1"/>
      <c r="B196" t="str">
        <f t="shared" si="51"/>
        <v>X Rocker</v>
      </c>
      <c r="D196" t="s">
        <v>229</v>
      </c>
      <c r="E196" s="11">
        <f>SUMIFS('Fin Data'!F:F,'Fin Data'!A:A,D196)</f>
        <v>7</v>
      </c>
      <c r="F196" s="11">
        <f>SUMIFS('Fin Data with 6 week hist'!I:I,'Fin Data with 6 week hist'!$A:$A,$D196)</f>
        <v>0</v>
      </c>
      <c r="G196" s="11">
        <f>SUMIFS('Fin Data with 6 week hist'!J:J,'Fin Data with 6 week hist'!$A:$A,$D196)</f>
        <v>0</v>
      </c>
      <c r="H196" s="11">
        <f>SUMIFS('Fin Data with 6 week hist'!K:K,'Fin Data with 6 week hist'!$A:$A,$D196)+SUMIFS('Unit Cancellations'!D:D,'Unit Cancellations'!$B:$B,$D196)</f>
        <v>0</v>
      </c>
      <c r="I196" s="11">
        <f>SUMIFS('Fin Data with 6 week hist'!L:L,'Fin Data with 6 week hist'!$A:$A,$D196)+SUMIFS('Unit Cancellations'!E:E,'Unit Cancellations'!$B:$B,$D196)</f>
        <v>0</v>
      </c>
      <c r="J196" s="11">
        <f>SUMIFS('Fin Data with 6 week hist'!M:M,'Fin Data with 6 week hist'!$A:$A,$D196)+SUMIFS('Unit Cancellations'!F:F,'Unit Cancellations'!$B:$B,$D196)</f>
        <v>0</v>
      </c>
      <c r="K196" s="11">
        <f>SUMIFS('Fin Data with 6 week hist'!N:N,'Fin Data with 6 week hist'!$A:$A,$D196)+SUMIFS('Unit Cancellations'!G:G,'Unit Cancellations'!$B:$B,$D196)</f>
        <v>0</v>
      </c>
      <c r="L196" s="11">
        <f>SUMIFS('Fin Data'!AN:AN,'Fin Data'!A:A,D196)</f>
        <v>0</v>
      </c>
      <c r="M196" s="12">
        <f>IFERROR(SUMIFS('Fin Data'!AO:AO,'Fin Data'!A:A,D196),"")</f>
        <v>0</v>
      </c>
      <c r="N196" s="1"/>
      <c r="O196" s="11">
        <f t="shared" si="12"/>
        <v>3</v>
      </c>
      <c r="P196" s="12" t="str">
        <f t="shared" si="13"/>
        <v/>
      </c>
      <c r="Q196" s="1"/>
      <c r="R196" s="11">
        <f t="shared" si="14"/>
        <v>3</v>
      </c>
      <c r="S196" s="12" t="str">
        <f t="shared" si="15"/>
        <v/>
      </c>
      <c r="T196" s="11">
        <f t="shared" si="16"/>
        <v>0</v>
      </c>
      <c r="U196" s="1" t="e">
        <f t="shared" si="52"/>
        <v>#REF!</v>
      </c>
      <c r="V196" s="1"/>
      <c r="W196" s="11">
        <f>SUMIFS('Forecast Data'!$D:$D,'Forecast Data'!$C:$C,W$6,'Forecast Data'!$B:$B,$D196)</f>
        <v>3</v>
      </c>
      <c r="X196" s="11">
        <f>SUMIFS('Forecast Data'!$D:$D,'Forecast Data'!$C:$C,X$6,'Forecast Data'!$B:$B,$D196)</f>
        <v>3</v>
      </c>
      <c r="Y196" s="11">
        <f>SUMIFS('Forecast Data'!$D:$D,'Forecast Data'!$C:$C,Y$6,'Forecast Data'!$B:$B,$D196)</f>
        <v>3</v>
      </c>
      <c r="Z196" s="11">
        <f>SUMIFS('Forecast Data'!$D:$D,'Forecast Data'!$C:$C,Z$6,'Forecast Data'!$B:$B,$D196)</f>
        <v>3</v>
      </c>
      <c r="AA196" s="11">
        <f>SUMIFS('Forecast Data'!$D:$D,'Forecast Data'!$C:$C,AA$6,'Forecast Data'!$B:$B,$D196)</f>
        <v>3</v>
      </c>
      <c r="AB196" s="11">
        <f>SUMIFS('Forecast Data'!$D:$D,'Forecast Data'!$C:$C,AB$6,'Forecast Data'!$B:$B,$D196)</f>
        <v>3</v>
      </c>
      <c r="AC196" s="11">
        <f>SUMIFS('Forecast Data'!$D:$D,'Forecast Data'!$C:$C,AC$6,'Forecast Data'!$B:$B,$D196)</f>
        <v>3</v>
      </c>
      <c r="AD196" s="11">
        <f>SUMIFS('Forecast Data'!$D:$D,'Forecast Data'!$C:$C,AD$6,'Forecast Data'!$B:$B,$D196)</f>
        <v>3</v>
      </c>
      <c r="AE196" s="11">
        <f>SUMIFS('Forecast Data'!$D:$D,'Forecast Data'!$C:$C,AE$6,'Forecast Data'!$B:$B,$D196)</f>
        <v>3</v>
      </c>
      <c r="AF196" s="11">
        <f>SUMIFS('Forecast Data'!$D:$D,'Forecast Data'!$C:$C,AF$6,'Forecast Data'!$B:$B,$D196)</f>
        <v>3</v>
      </c>
      <c r="AG196" s="11">
        <f>SUMIFS('Forecast Data'!$D:$D,'Forecast Data'!$C:$C,AG$6,'Forecast Data'!$B:$B,$D196)</f>
        <v>3</v>
      </c>
      <c r="AH196" s="11">
        <f>SUMIFS('Forecast Data'!$D:$D,'Forecast Data'!$C:$C,AH$6,'Forecast Data'!$B:$B,$D196)</f>
        <v>3</v>
      </c>
      <c r="AI196" s="1"/>
      <c r="AJ196" s="12" t="str">
        <f>IF(SUMIFS('Forecast Data'!$E:$E,'Forecast Data'!$C:$C,AJ$6,'Forecast Data'!$B:$B,$D196)=0,"",SUMIFS('Forecast Data'!$E:$E,'Forecast Data'!$C:$C,AJ$6,'Forecast Data'!$B:$B,$D196))</f>
        <v/>
      </c>
      <c r="AK196" s="12" t="str">
        <f>IF(SUMIFS('Forecast Data'!$E:$E,'Forecast Data'!$C:$C,AK$6,'Forecast Data'!$B:$B,$D196)=0,"",SUMIFS('Forecast Data'!$E:$E,'Forecast Data'!$C:$C,AK$6,'Forecast Data'!$B:$B,$D196))</f>
        <v/>
      </c>
      <c r="AL196" s="12" t="str">
        <f>IF(SUMIFS('Forecast Data'!$E:$E,'Forecast Data'!$C:$C,AL$6,'Forecast Data'!$B:$B,$D196)=0,"",SUMIFS('Forecast Data'!$E:$E,'Forecast Data'!$C:$C,AL$6,'Forecast Data'!$B:$B,$D196))</f>
        <v/>
      </c>
      <c r="AM196" s="12" t="str">
        <f>IF(SUMIFS('Forecast Data'!$E:$E,'Forecast Data'!$C:$C,AM$6,'Forecast Data'!$B:$B,$D196)=0,"",SUMIFS('Forecast Data'!$E:$E,'Forecast Data'!$C:$C,AM$6,'Forecast Data'!$B:$B,$D196))</f>
        <v/>
      </c>
      <c r="AN196" s="12" t="str">
        <f>IF(SUMIFS('Forecast Data'!$E:$E,'Forecast Data'!$C:$C,AN$6,'Forecast Data'!$B:$B,$D196)=0,"",SUMIFS('Forecast Data'!$E:$E,'Forecast Data'!$C:$C,AN$6,'Forecast Data'!$B:$B,$D196))</f>
        <v/>
      </c>
      <c r="AO196" s="12" t="str">
        <f>IF(SUMIFS('Forecast Data'!$E:$E,'Forecast Data'!$C:$C,AO$6,'Forecast Data'!$B:$B,$D196)=0,"",SUMIFS('Forecast Data'!$E:$E,'Forecast Data'!$C:$C,AO$6,'Forecast Data'!$B:$B,$D196))</f>
        <v/>
      </c>
      <c r="AP196" s="12" t="str">
        <f>IF(SUMIFS('Forecast Data'!$E:$E,'Forecast Data'!$C:$C,AP$6,'Forecast Data'!$B:$B,$D196)=0,"",SUMIFS('Forecast Data'!$E:$E,'Forecast Data'!$C:$C,AP$6,'Forecast Data'!$B:$B,$D196))</f>
        <v/>
      </c>
      <c r="AQ196" s="12" t="str">
        <f>IF(SUMIFS('Forecast Data'!$E:$E,'Forecast Data'!$C:$C,AQ$6,'Forecast Data'!$B:$B,$D196)=0,"",SUMIFS('Forecast Data'!$E:$E,'Forecast Data'!$C:$C,AQ$6,'Forecast Data'!$B:$B,$D196))</f>
        <v/>
      </c>
      <c r="AR196" s="12" t="str">
        <f>IF(SUMIFS('Forecast Data'!$E:$E,'Forecast Data'!$C:$C,AR$6,'Forecast Data'!$B:$B,$D196)=0,"",SUMIFS('Forecast Data'!$E:$E,'Forecast Data'!$C:$C,AR$6,'Forecast Data'!$B:$B,$D196))</f>
        <v/>
      </c>
      <c r="AS196" s="12" t="str">
        <f>IF(SUMIFS('Forecast Data'!$E:$E,'Forecast Data'!$C:$C,AS$6,'Forecast Data'!$B:$B,$D196)=0,"",SUMIFS('Forecast Data'!$E:$E,'Forecast Data'!$C:$C,AS$6,'Forecast Data'!$B:$B,$D196))</f>
        <v/>
      </c>
      <c r="AT196" s="12" t="str">
        <f>IF(SUMIFS('Forecast Data'!$E:$E,'Forecast Data'!$C:$C,AT$6,'Forecast Data'!$B:$B,$D196)=0,"",SUMIFS('Forecast Data'!$E:$E,'Forecast Data'!$C:$C,AT$6,'Forecast Data'!$B:$B,$D196))</f>
        <v/>
      </c>
      <c r="AU196" s="12" t="str">
        <f>IF(SUMIFS('Forecast Data'!$E:$E,'Forecast Data'!$C:$C,AU$6,'Forecast Data'!$B:$B,$D196)=0,"",SUMIFS('Forecast Data'!$E:$E,'Forecast Data'!$C:$C,AU$6,'Forecast Data'!$B:$B,$D196))</f>
        <v/>
      </c>
      <c r="AV196" s="1"/>
      <c r="AW196" s="11">
        <f>SUMIFS('OP Units'!E:E,'OP Units'!$A:$A,$D196)</f>
        <v>0</v>
      </c>
      <c r="AX196" s="11">
        <f>SUMIFS('OP Units'!F:F,'OP Units'!$A:$A,$D196)</f>
        <v>0</v>
      </c>
      <c r="AY196" s="11">
        <f>SUMIFS('OP Units'!G:G,'OP Units'!$A:$A,$D196)</f>
        <v>0</v>
      </c>
      <c r="AZ196" s="11">
        <f>SUMIFS('OP Units'!H:H,'OP Units'!$A:$A,$D196)</f>
        <v>0</v>
      </c>
      <c r="BA196" s="11">
        <f>SUMIFS('OP Units'!I:I,'OP Units'!$A:$A,$D196)</f>
        <v>0</v>
      </c>
      <c r="BB196" s="11">
        <f>SUMIFS('OP Units'!J:J,'OP Units'!$A:$A,$D196)</f>
        <v>0</v>
      </c>
      <c r="BC196" s="11">
        <f>SUMIFS('OP Units'!K:K,'OP Units'!$A:$A,$D196)</f>
        <v>0</v>
      </c>
      <c r="BD196" s="11">
        <f>SUMIFS('OP Units'!L:L,'OP Units'!$A:$A,$D196)</f>
        <v>0</v>
      </c>
      <c r="BE196" s="11">
        <f>SUMIFS('OP Units'!M:M,'OP Units'!$A:$A,$D196)</f>
        <v>0</v>
      </c>
      <c r="BF196" s="11">
        <f>SUMIFS('OP Units'!N:N,'OP Units'!$A:$A,$D196)</f>
        <v>0</v>
      </c>
      <c r="BG196" s="11">
        <f>SUMIFS('OP Units'!O:O,'OP Units'!$A:$A,$D196)</f>
        <v>0</v>
      </c>
      <c r="BH196" s="11">
        <f>SUMIFS('OP Units'!P:P,'OP Units'!$A:$A,$D196)</f>
        <v>0</v>
      </c>
      <c r="BI196" s="1"/>
      <c r="BJ196" s="12" t="str">
        <f>IFERROR((SUMIFS('OP Units'!E:E,'OP Units'!$A:$A,$D196)-SUMIFS('Forecast Data'!$H:$H,'Forecast Data'!$C:$C,BJ$6,'Forecast Data'!$B:$B,$D196))/SUMIFS('Forecast Data'!$H:$H,'Forecast Data'!$C:$C,BJ$6,'Forecast Data'!$B:$B,$D196),"")</f>
        <v/>
      </c>
      <c r="BK196" s="12" t="str">
        <f>IFERROR((SUMIFS('OP Units'!F:F,'OP Units'!$A:$A,$D196)-SUMIFS('Forecast Data'!$H:$H,'Forecast Data'!$C:$C,BK$6,'Forecast Data'!$B:$B,$D196))/SUMIFS('Forecast Data'!$H:$H,'Forecast Data'!$C:$C,BK$6,'Forecast Data'!$B:$B,$D196),"")</f>
        <v/>
      </c>
      <c r="BL196" s="12" t="str">
        <f>IFERROR((SUMIFS('OP Units'!G:G,'OP Units'!$A:$A,$D196)-SUMIFS('Forecast Data'!$H:$H,'Forecast Data'!$C:$C,BL$6,'Forecast Data'!$B:$B,$D196))/SUMIFS('Forecast Data'!$H:$H,'Forecast Data'!$C:$C,BL$6,'Forecast Data'!$B:$B,$D196),"")</f>
        <v/>
      </c>
      <c r="BM196" s="12" t="str">
        <f>IFERROR((SUMIFS('OP Units'!H:H,'OP Units'!$A:$A,$D196)-SUMIFS('Forecast Data'!$H:$H,'Forecast Data'!$C:$C,BM$6,'Forecast Data'!$B:$B,$D196))/SUMIFS('Forecast Data'!$H:$H,'Forecast Data'!$C:$C,BM$6,'Forecast Data'!$B:$B,$D196),"")</f>
        <v/>
      </c>
      <c r="BN196" s="12" t="str">
        <f>IFERROR((SUMIFS('OP Units'!I:I,'OP Units'!$A:$A,$D196)-SUMIFS('Forecast Data'!$H:$H,'Forecast Data'!$C:$C,BN$6,'Forecast Data'!$B:$B,$D196))/SUMIFS('Forecast Data'!$H:$H,'Forecast Data'!$C:$C,BN$6,'Forecast Data'!$B:$B,$D196),"")</f>
        <v/>
      </c>
      <c r="BO196" s="12" t="str">
        <f>IFERROR((SUMIFS('OP Units'!J:J,'OP Units'!$A:$A,$D196)-SUMIFS('Forecast Data'!$H:$H,'Forecast Data'!$C:$C,BO$6,'Forecast Data'!$B:$B,$D196))/SUMIFS('Forecast Data'!$H:$H,'Forecast Data'!$C:$C,BO$6,'Forecast Data'!$B:$B,$D196),"")</f>
        <v/>
      </c>
      <c r="BP196" s="12" t="str">
        <f>IFERROR((SUMIFS('OP Units'!K:K,'OP Units'!$A:$A,$D196)-SUMIFS('Forecast Data'!$H:$H,'Forecast Data'!$C:$C,BP$6,'Forecast Data'!$B:$B,$D196))/SUMIFS('Forecast Data'!$H:$H,'Forecast Data'!$C:$C,BP$6,'Forecast Data'!$B:$B,$D196),"")</f>
        <v/>
      </c>
      <c r="BQ196" s="12" t="str">
        <f>IFERROR((SUMIFS('OP Units'!L:L,'OP Units'!$A:$A,$D196)-SUMIFS('Forecast Data'!$H:$H,'Forecast Data'!$C:$C,BQ$6,'Forecast Data'!$B:$B,$D196))/SUMIFS('Forecast Data'!$H:$H,'Forecast Data'!$C:$C,BQ$6,'Forecast Data'!$B:$B,$D196),"")</f>
        <v/>
      </c>
      <c r="BR196" s="12" t="str">
        <f>IFERROR((SUMIFS('OP Units'!M:M,'OP Units'!$A:$A,$D196)-SUMIFS('Forecast Data'!$H:$H,'Forecast Data'!$C:$C,BR$6,'Forecast Data'!$B:$B,$D196))/SUMIFS('Forecast Data'!$H:$H,'Forecast Data'!$C:$C,BR$6,'Forecast Data'!$B:$B,$D196),"")</f>
        <v/>
      </c>
      <c r="BS196" s="12" t="str">
        <f>IFERROR((SUMIFS('OP Units'!N:N,'OP Units'!$A:$A,$D196)-SUMIFS('Forecast Data'!$H:$H,'Forecast Data'!$C:$C,BS$6,'Forecast Data'!$B:$B,$D196))/SUMIFS('Forecast Data'!$H:$H,'Forecast Data'!$C:$C,BS$6,'Forecast Data'!$B:$B,$D196),"")</f>
        <v/>
      </c>
      <c r="BT196" s="12" t="str">
        <f>IFERROR((SUMIFS('OP Units'!O:O,'OP Units'!$A:$A,$D196)-SUMIFS('Forecast Data'!$H:$H,'Forecast Data'!$C:$C,BT$6,'Forecast Data'!$B:$B,$D196))/SUMIFS('Forecast Data'!$H:$H,'Forecast Data'!$C:$C,BT$6,'Forecast Data'!$B:$B,$D196),"")</f>
        <v/>
      </c>
      <c r="BU196" s="12" t="str">
        <f>IFERROR((SUMIFS('OP Units'!P:P,'OP Units'!$A:$A,$D196)-SUMIFS('Forecast Data'!$H:$H,'Forecast Data'!$C:$C,BU$6,'Forecast Data'!$B:$B,$D196))/SUMIFS('Forecast Data'!$H:$H,'Forecast Data'!$C:$C,BU$6,'Forecast Data'!$B:$B,$D196),"")</f>
        <v/>
      </c>
      <c r="BV196" s="12"/>
      <c r="BW196" s="11">
        <f>(SUMIFS('Forecast Data'!H:H,'Forecast Data'!B:B,D196,'Forecast Data'!C:C,BK$6)+SUMIFS('Forecast Data'!H:H,'Forecast Data'!B:B,D196,'Forecast Data'!C:C,BL$6)+SUMIFS('Forecast Data'!H:H,'Forecast Data'!B:B,D196,'Forecast Data'!C:C,BM$6)+SUMIFS('Forecast Data'!H:H,'Forecast Data'!B:B,D196,'Forecast Data'!C:C,BN$6)+SUMIFS('Forecast Data'!H:H,'Forecast Data'!B:B,D196,'Forecast Data'!C:C,BO$6)+SUMIFS('Forecast Data'!H:H,'Forecast Data'!B:B,D196,'Forecast Data'!C:C,BP$6)+SUMIFS('Forecast Data'!H:H,'Forecast Data'!B:B,D196,'Forecast Data'!C:C,BQ$6)+SUMIFS('Forecast Data'!H:H,'Forecast Data'!B:B,D196,'Forecast Data'!C:C,BJ$6))/8</f>
        <v>0</v>
      </c>
      <c r="BX196" s="12" t="str">
        <f>IFERROR((SUM(W196:AD196)-(SUMIFS('Forecast Data'!H:H,'Forecast Data'!B:B,B196,'Forecast Data'!C:C,BJ$6)+SUMIFS('Forecast Data'!H:H,'Forecast Data'!B:B,B196,'Forecast Data'!C:C,BK$6)+SUMIFS('Forecast Data'!H:H,'Forecast Data'!B:B,B196,'Forecast Data'!C:C,BL$6)+SUMIFS('Forecast Data'!H:H,'Forecast Data'!B:B,B196,'Forecast Data'!C:C,BM$6)+SUMIFS('Forecast Data'!H:H,'Forecast Data'!B:B,B196,'Forecast Data'!C:C,BN$6)+SUMIFS('Forecast Data'!H:H,'Forecast Data'!B:B,B196,'Forecast Data'!C:C,BO$6)+SUMIFS('Forecast Data'!H:H,'Forecast Data'!B:B,B196,'Forecast Data'!C:C,BP$6)+SUMIFS('Forecast Data'!H:H,'Forecast Data'!B:B,B196,'Forecast Data'!C:C,BQ$6)))/(SUMIFS('Forecast Data'!H:H,'Forecast Data'!B:B,B196,'Forecast Data'!C:C,BJ$6)+SUMIFS('Forecast Data'!H:H,'Forecast Data'!B:B,B196,'Forecast Data'!C:C,BK$6)+SUMIFS('Forecast Data'!H:H,'Forecast Data'!B:B,B196,'Forecast Data'!C:C,BL$6)+SUMIFS('Forecast Data'!H:H,'Forecast Data'!B:B,B196,'Forecast Data'!C:C,BM$6)+SUMIFS('Forecast Data'!H:H,'Forecast Data'!B:B,B196,'Forecast Data'!C:C,BN$6)+SUMIFS('Forecast Data'!H:H,'Forecast Data'!B:B,B196,'Forecast Data'!C:C,BO$6)+SUMIFS('Forecast Data'!H:H,'Forecast Data'!B:B,B196,'Forecast Data'!C:C,BP$6)+SUMIFS('Forecast Data'!H:H,'Forecast Data'!B:B,B196,'Forecast Data'!C:C,BQ$6)),"")</f>
        <v/>
      </c>
      <c r="BY196" s="12">
        <f t="shared" si="18"/>
        <v>-5.9859910706116052E-6</v>
      </c>
      <c r="BZ196" s="16">
        <f t="shared" si="19"/>
        <v>2.4668970734793113E-6</v>
      </c>
      <c r="CA196" s="13">
        <f t="shared" si="20"/>
        <v>-8.4528881440909163E-4</v>
      </c>
      <c r="CB196" s="12">
        <f t="shared" si="21"/>
        <v>8.4528881440909165E-6</v>
      </c>
      <c r="CC196" s="12"/>
      <c r="CD196" s="11">
        <f>(SUMIFS('Forecast Data'!H:H,'Forecast Data'!B:B,D196,'Forecast Data'!C:C,BK$6)+SUMIFS('Forecast Data'!H:H,'Forecast Data'!B:B,D196,'Forecast Data'!C:C,BL$6)+SUMIFS('Forecast Data'!H:H,'Forecast Data'!B:B,D196,'Forecast Data'!C:C,BM$6)+SUMIFS('Forecast Data'!H:H,'Forecast Data'!B:B,D196,'Forecast Data'!C:C,BJ$6))/4</f>
        <v>0</v>
      </c>
      <c r="CE196" s="12" t="str">
        <f>IFERROR((SUM(W196:Z196)-(SUMIFS('Forecast Data'!H:H,'Forecast Data'!B:B,D196,'Forecast Data'!C:C,BJ$6)+SUMIFS('Forecast Data'!H:H,'Forecast Data'!B:B,D196,'Forecast Data'!C:C,BK$6)+SUMIFS('Forecast Data'!H:H,'Forecast Data'!B:B,D196,'Forecast Data'!C:C,BL$6)+SUMIFS('Forecast Data'!H:H,'Forecast Data'!B:B,D196,'Forecast Data'!C:C,BM$6)))/(SUMIFS('Forecast Data'!H:H,'Forecast Data'!B:B,D196,'Forecast Data'!C:C,BJ$6)+SUMIFS('Forecast Data'!H:H,'Forecast Data'!B:B,D196,'Forecast Data'!C:C,BK$6)+SUMIFS('Forecast Data'!H:H,'Forecast Data'!B:B,D196,'Forecast Data'!C:C,BL$6)+SUMIFS('Forecast Data'!H:H,'Forecast Data'!B:B,D196,'Forecast Data'!C:C,BM$6)),"")</f>
        <v/>
      </c>
      <c r="CF196" s="12">
        <f t="shared" si="22"/>
        <v>-5.9859910706116052E-6</v>
      </c>
      <c r="CG196" s="12">
        <f t="shared" si="23"/>
        <v>2.5151573564166335E-6</v>
      </c>
      <c r="CH196" s="13">
        <f t="shared" si="24"/>
        <v>-8.5011484270282388E-4</v>
      </c>
      <c r="CI196" s="13"/>
    </row>
    <row r="197" spans="1:87" ht="13.2">
      <c r="A197" s="1"/>
      <c r="B197" s="1"/>
      <c r="D197" t="s">
        <v>230</v>
      </c>
      <c r="E197" s="11">
        <f>SUMIFS('Fin Data'!F:F,'Fin Data'!A:A,D197)</f>
        <v>0</v>
      </c>
      <c r="F197" s="11">
        <f>SUMIFS('Fin Data with 6 week hist'!I:I,'Fin Data with 6 week hist'!$A:$A,$D197)</f>
        <v>0</v>
      </c>
      <c r="G197" s="11">
        <f>SUMIFS('Fin Data with 6 week hist'!J:J,'Fin Data with 6 week hist'!$A:$A,$D197)</f>
        <v>0</v>
      </c>
      <c r="H197" s="11">
        <f>SUMIFS('Fin Data with 6 week hist'!K:K,'Fin Data with 6 week hist'!$A:$A,$D197)+SUMIFS('Unit Cancellations'!D:D,'Unit Cancellations'!$B:$B,$D197)</f>
        <v>0</v>
      </c>
      <c r="I197" s="11">
        <f>SUMIFS('Fin Data with 6 week hist'!L:L,'Fin Data with 6 week hist'!$A:$A,$D197)+SUMIFS('Unit Cancellations'!E:E,'Unit Cancellations'!$B:$B,$D197)</f>
        <v>0</v>
      </c>
      <c r="J197" s="11">
        <f>SUMIFS('Fin Data with 6 week hist'!M:M,'Fin Data with 6 week hist'!$A:$A,$D197)+SUMIFS('Unit Cancellations'!F:F,'Unit Cancellations'!$B:$B,$D197)</f>
        <v>0</v>
      </c>
      <c r="K197" s="11">
        <f>SUMIFS('Fin Data with 6 week hist'!N:N,'Fin Data with 6 week hist'!$A:$A,$D197)+SUMIFS('Unit Cancellations'!G:G,'Unit Cancellations'!$B:$B,$D197)</f>
        <v>0</v>
      </c>
      <c r="L197" s="11">
        <f>SUMIFS('Fin Data'!AN:AN,'Fin Data'!A:A,D197)</f>
        <v>0</v>
      </c>
      <c r="M197" s="12">
        <f>IFERROR(SUMIFS('Fin Data'!AO:AO,'Fin Data'!A:A,D197),"")</f>
        <v>0</v>
      </c>
      <c r="N197" s="1"/>
      <c r="O197" s="11">
        <f t="shared" si="12"/>
        <v>11</v>
      </c>
      <c r="P197" s="12" t="str">
        <f t="shared" si="13"/>
        <v/>
      </c>
      <c r="Q197" s="1"/>
      <c r="R197" s="11">
        <f t="shared" si="14"/>
        <v>11</v>
      </c>
      <c r="S197" s="12" t="str">
        <f t="shared" si="15"/>
        <v/>
      </c>
      <c r="T197" s="11">
        <f t="shared" si="16"/>
        <v>0</v>
      </c>
      <c r="U197" s="1" t="e">
        <f t="shared" si="52"/>
        <v>#REF!</v>
      </c>
      <c r="V197" s="1"/>
      <c r="W197" s="11">
        <f>SUMIFS('Forecast Data'!$D:$D,'Forecast Data'!$C:$C,W$6,'Forecast Data'!$B:$B,$D197)</f>
        <v>11</v>
      </c>
      <c r="X197" s="11">
        <f>SUMIFS('Forecast Data'!$D:$D,'Forecast Data'!$C:$C,X$6,'Forecast Data'!$B:$B,$D197)</f>
        <v>11</v>
      </c>
      <c r="Y197" s="11">
        <f>SUMIFS('Forecast Data'!$D:$D,'Forecast Data'!$C:$C,Y$6,'Forecast Data'!$B:$B,$D197)</f>
        <v>11</v>
      </c>
      <c r="Z197" s="11">
        <f>SUMIFS('Forecast Data'!$D:$D,'Forecast Data'!$C:$C,Z$6,'Forecast Data'!$B:$B,$D197)</f>
        <v>11</v>
      </c>
      <c r="AA197" s="11">
        <f>SUMIFS('Forecast Data'!$D:$D,'Forecast Data'!$C:$C,AA$6,'Forecast Data'!$B:$B,$D197)</f>
        <v>11</v>
      </c>
      <c r="AB197" s="11">
        <f>SUMIFS('Forecast Data'!$D:$D,'Forecast Data'!$C:$C,AB$6,'Forecast Data'!$B:$B,$D197)</f>
        <v>11</v>
      </c>
      <c r="AC197" s="11">
        <f>SUMIFS('Forecast Data'!$D:$D,'Forecast Data'!$C:$C,AC$6,'Forecast Data'!$B:$B,$D197)</f>
        <v>11</v>
      </c>
      <c r="AD197" s="11">
        <f>SUMIFS('Forecast Data'!$D:$D,'Forecast Data'!$C:$C,AD$6,'Forecast Data'!$B:$B,$D197)</f>
        <v>11</v>
      </c>
      <c r="AE197" s="11">
        <f>SUMIFS('Forecast Data'!$D:$D,'Forecast Data'!$C:$C,AE$6,'Forecast Data'!$B:$B,$D197)</f>
        <v>11</v>
      </c>
      <c r="AF197" s="11">
        <f>SUMIFS('Forecast Data'!$D:$D,'Forecast Data'!$C:$C,AF$6,'Forecast Data'!$B:$B,$D197)</f>
        <v>11</v>
      </c>
      <c r="AG197" s="11">
        <f>SUMIFS('Forecast Data'!$D:$D,'Forecast Data'!$C:$C,AG$6,'Forecast Data'!$B:$B,$D197)</f>
        <v>11</v>
      </c>
      <c r="AH197" s="11">
        <f>SUMIFS('Forecast Data'!$D:$D,'Forecast Data'!$C:$C,AH$6,'Forecast Data'!$B:$B,$D197)</f>
        <v>11</v>
      </c>
      <c r="AI197" s="1"/>
      <c r="AJ197" s="12" t="str">
        <f>IF(SUMIFS('Forecast Data'!$E:$E,'Forecast Data'!$C:$C,AJ$6,'Forecast Data'!$B:$B,$D197)=0,"",SUMIFS('Forecast Data'!$E:$E,'Forecast Data'!$C:$C,AJ$6,'Forecast Data'!$B:$B,$D197))</f>
        <v/>
      </c>
      <c r="AK197" s="12" t="str">
        <f>IF(SUMIFS('Forecast Data'!$E:$E,'Forecast Data'!$C:$C,AK$6,'Forecast Data'!$B:$B,$D197)=0,"",SUMIFS('Forecast Data'!$E:$E,'Forecast Data'!$C:$C,AK$6,'Forecast Data'!$B:$B,$D197))</f>
        <v/>
      </c>
      <c r="AL197" s="12" t="str">
        <f>IF(SUMIFS('Forecast Data'!$E:$E,'Forecast Data'!$C:$C,AL$6,'Forecast Data'!$B:$B,$D197)=0,"",SUMIFS('Forecast Data'!$E:$E,'Forecast Data'!$C:$C,AL$6,'Forecast Data'!$B:$B,$D197))</f>
        <v/>
      </c>
      <c r="AM197" s="12" t="str">
        <f>IF(SUMIFS('Forecast Data'!$E:$E,'Forecast Data'!$C:$C,AM$6,'Forecast Data'!$B:$B,$D197)=0,"",SUMIFS('Forecast Data'!$E:$E,'Forecast Data'!$C:$C,AM$6,'Forecast Data'!$B:$B,$D197))</f>
        <v/>
      </c>
      <c r="AN197" s="12" t="str">
        <f>IF(SUMIFS('Forecast Data'!$E:$E,'Forecast Data'!$C:$C,AN$6,'Forecast Data'!$B:$B,$D197)=0,"",SUMIFS('Forecast Data'!$E:$E,'Forecast Data'!$C:$C,AN$6,'Forecast Data'!$B:$B,$D197))</f>
        <v/>
      </c>
      <c r="AO197" s="12" t="str">
        <f>IF(SUMIFS('Forecast Data'!$E:$E,'Forecast Data'!$C:$C,AO$6,'Forecast Data'!$B:$B,$D197)=0,"",SUMIFS('Forecast Data'!$E:$E,'Forecast Data'!$C:$C,AO$6,'Forecast Data'!$B:$B,$D197))</f>
        <v/>
      </c>
      <c r="AP197" s="12" t="str">
        <f>IF(SUMIFS('Forecast Data'!$E:$E,'Forecast Data'!$C:$C,AP$6,'Forecast Data'!$B:$B,$D197)=0,"",SUMIFS('Forecast Data'!$E:$E,'Forecast Data'!$C:$C,AP$6,'Forecast Data'!$B:$B,$D197))</f>
        <v/>
      </c>
      <c r="AQ197" s="12" t="str">
        <f>IF(SUMIFS('Forecast Data'!$E:$E,'Forecast Data'!$C:$C,AQ$6,'Forecast Data'!$B:$B,$D197)=0,"",SUMIFS('Forecast Data'!$E:$E,'Forecast Data'!$C:$C,AQ$6,'Forecast Data'!$B:$B,$D197))</f>
        <v/>
      </c>
      <c r="AR197" s="12" t="str">
        <f>IF(SUMIFS('Forecast Data'!$E:$E,'Forecast Data'!$C:$C,AR$6,'Forecast Data'!$B:$B,$D197)=0,"",SUMIFS('Forecast Data'!$E:$E,'Forecast Data'!$C:$C,AR$6,'Forecast Data'!$B:$B,$D197))</f>
        <v/>
      </c>
      <c r="AS197" s="12" t="str">
        <f>IF(SUMIFS('Forecast Data'!$E:$E,'Forecast Data'!$C:$C,AS$6,'Forecast Data'!$B:$B,$D197)=0,"",SUMIFS('Forecast Data'!$E:$E,'Forecast Data'!$C:$C,AS$6,'Forecast Data'!$B:$B,$D197))</f>
        <v/>
      </c>
      <c r="AT197" s="12" t="str">
        <f>IF(SUMIFS('Forecast Data'!$E:$E,'Forecast Data'!$C:$C,AT$6,'Forecast Data'!$B:$B,$D197)=0,"",SUMIFS('Forecast Data'!$E:$E,'Forecast Data'!$C:$C,AT$6,'Forecast Data'!$B:$B,$D197))</f>
        <v/>
      </c>
      <c r="AU197" s="12" t="str">
        <f>IF(SUMIFS('Forecast Data'!$E:$E,'Forecast Data'!$C:$C,AU$6,'Forecast Data'!$B:$B,$D197)=0,"",SUMIFS('Forecast Data'!$E:$E,'Forecast Data'!$C:$C,AU$6,'Forecast Data'!$B:$B,$D197))</f>
        <v/>
      </c>
      <c r="AV197" s="1"/>
      <c r="AW197" s="11">
        <f>SUMIFS('OP Units'!E:E,'OP Units'!$A:$A,$D197)</f>
        <v>0</v>
      </c>
      <c r="AX197" s="11">
        <f>SUMIFS('OP Units'!F:F,'OP Units'!$A:$A,$D197)</f>
        <v>0</v>
      </c>
      <c r="AY197" s="11">
        <f>SUMIFS('OP Units'!G:G,'OP Units'!$A:$A,$D197)</f>
        <v>0</v>
      </c>
      <c r="AZ197" s="11">
        <f>SUMIFS('OP Units'!H:H,'OP Units'!$A:$A,$D197)</f>
        <v>0</v>
      </c>
      <c r="BA197" s="11">
        <f>SUMIFS('OP Units'!I:I,'OP Units'!$A:$A,$D197)</f>
        <v>0</v>
      </c>
      <c r="BB197" s="11">
        <f>SUMIFS('OP Units'!J:J,'OP Units'!$A:$A,$D197)</f>
        <v>0</v>
      </c>
      <c r="BC197" s="11">
        <f>SUMIFS('OP Units'!K:K,'OP Units'!$A:$A,$D197)</f>
        <v>0</v>
      </c>
      <c r="BD197" s="11">
        <f>SUMIFS('OP Units'!L:L,'OP Units'!$A:$A,$D197)</f>
        <v>0</v>
      </c>
      <c r="BE197" s="11">
        <f>SUMIFS('OP Units'!M:M,'OP Units'!$A:$A,$D197)</f>
        <v>0</v>
      </c>
      <c r="BF197" s="11">
        <f>SUMIFS('OP Units'!N:N,'OP Units'!$A:$A,$D197)</f>
        <v>0</v>
      </c>
      <c r="BG197" s="11">
        <f>SUMIFS('OP Units'!O:O,'OP Units'!$A:$A,$D197)</f>
        <v>0</v>
      </c>
      <c r="BH197" s="11">
        <f>SUMIFS('OP Units'!P:P,'OP Units'!$A:$A,$D197)</f>
        <v>0</v>
      </c>
      <c r="BI197" s="1"/>
      <c r="BJ197" s="12" t="str">
        <f>IFERROR((SUMIFS('OP Units'!E:E,'OP Units'!$A:$A,$D197)-SUMIFS('Forecast Data'!$H:$H,'Forecast Data'!$C:$C,BJ$6,'Forecast Data'!$B:$B,$D197))/SUMIFS('Forecast Data'!$H:$H,'Forecast Data'!$C:$C,BJ$6,'Forecast Data'!$B:$B,$D197),"")</f>
        <v/>
      </c>
      <c r="BK197" s="12" t="str">
        <f>IFERROR((SUMIFS('OP Units'!F:F,'OP Units'!$A:$A,$D197)-SUMIFS('Forecast Data'!$H:$H,'Forecast Data'!$C:$C,BK$6,'Forecast Data'!$B:$B,$D197))/SUMIFS('Forecast Data'!$H:$H,'Forecast Data'!$C:$C,BK$6,'Forecast Data'!$B:$B,$D197),"")</f>
        <v/>
      </c>
      <c r="BL197" s="12" t="str">
        <f>IFERROR((SUMIFS('OP Units'!G:G,'OP Units'!$A:$A,$D197)-SUMIFS('Forecast Data'!$H:$H,'Forecast Data'!$C:$C,BL$6,'Forecast Data'!$B:$B,$D197))/SUMIFS('Forecast Data'!$H:$H,'Forecast Data'!$C:$C,BL$6,'Forecast Data'!$B:$B,$D197),"")</f>
        <v/>
      </c>
      <c r="BM197" s="12" t="str">
        <f>IFERROR((SUMIFS('OP Units'!H:H,'OP Units'!$A:$A,$D197)-SUMIFS('Forecast Data'!$H:$H,'Forecast Data'!$C:$C,BM$6,'Forecast Data'!$B:$B,$D197))/SUMIFS('Forecast Data'!$H:$H,'Forecast Data'!$C:$C,BM$6,'Forecast Data'!$B:$B,$D197),"")</f>
        <v/>
      </c>
      <c r="BN197" s="12" t="str">
        <f>IFERROR((SUMIFS('OP Units'!I:I,'OP Units'!$A:$A,$D197)-SUMIFS('Forecast Data'!$H:$H,'Forecast Data'!$C:$C,BN$6,'Forecast Data'!$B:$B,$D197))/SUMIFS('Forecast Data'!$H:$H,'Forecast Data'!$C:$C,BN$6,'Forecast Data'!$B:$B,$D197),"")</f>
        <v/>
      </c>
      <c r="BO197" s="12" t="str">
        <f>IFERROR((SUMIFS('OP Units'!J:J,'OP Units'!$A:$A,$D197)-SUMIFS('Forecast Data'!$H:$H,'Forecast Data'!$C:$C,BO$6,'Forecast Data'!$B:$B,$D197))/SUMIFS('Forecast Data'!$H:$H,'Forecast Data'!$C:$C,BO$6,'Forecast Data'!$B:$B,$D197),"")</f>
        <v/>
      </c>
      <c r="BP197" s="12" t="str">
        <f>IFERROR((SUMIFS('OP Units'!K:K,'OP Units'!$A:$A,$D197)-SUMIFS('Forecast Data'!$H:$H,'Forecast Data'!$C:$C,BP$6,'Forecast Data'!$B:$B,$D197))/SUMIFS('Forecast Data'!$H:$H,'Forecast Data'!$C:$C,BP$6,'Forecast Data'!$B:$B,$D197),"")</f>
        <v/>
      </c>
      <c r="BQ197" s="12" t="str">
        <f>IFERROR((SUMIFS('OP Units'!L:L,'OP Units'!$A:$A,$D197)-SUMIFS('Forecast Data'!$H:$H,'Forecast Data'!$C:$C,BQ$6,'Forecast Data'!$B:$B,$D197))/SUMIFS('Forecast Data'!$H:$H,'Forecast Data'!$C:$C,BQ$6,'Forecast Data'!$B:$B,$D197),"")</f>
        <v/>
      </c>
      <c r="BR197" s="12" t="str">
        <f>IFERROR((SUMIFS('OP Units'!M:M,'OP Units'!$A:$A,$D197)-SUMIFS('Forecast Data'!$H:$H,'Forecast Data'!$C:$C,BR$6,'Forecast Data'!$B:$B,$D197))/SUMIFS('Forecast Data'!$H:$H,'Forecast Data'!$C:$C,BR$6,'Forecast Data'!$B:$B,$D197),"")</f>
        <v/>
      </c>
      <c r="BS197" s="12" t="str">
        <f>IFERROR((SUMIFS('OP Units'!N:N,'OP Units'!$A:$A,$D197)-SUMIFS('Forecast Data'!$H:$H,'Forecast Data'!$C:$C,BS$6,'Forecast Data'!$B:$B,$D197))/SUMIFS('Forecast Data'!$H:$H,'Forecast Data'!$C:$C,BS$6,'Forecast Data'!$B:$B,$D197),"")</f>
        <v/>
      </c>
      <c r="BT197" s="12" t="str">
        <f>IFERROR((SUMIFS('OP Units'!O:O,'OP Units'!$A:$A,$D197)-SUMIFS('Forecast Data'!$H:$H,'Forecast Data'!$C:$C,BT$6,'Forecast Data'!$B:$B,$D197))/SUMIFS('Forecast Data'!$H:$H,'Forecast Data'!$C:$C,BT$6,'Forecast Data'!$B:$B,$D197),"")</f>
        <v/>
      </c>
      <c r="BU197" s="12" t="str">
        <f>IFERROR((SUMIFS('OP Units'!P:P,'OP Units'!$A:$A,$D197)-SUMIFS('Forecast Data'!$H:$H,'Forecast Data'!$C:$C,BU$6,'Forecast Data'!$B:$B,$D197))/SUMIFS('Forecast Data'!$H:$H,'Forecast Data'!$C:$C,BU$6,'Forecast Data'!$B:$B,$D197),"")</f>
        <v/>
      </c>
      <c r="BV197" s="12"/>
      <c r="BW197" s="11">
        <f>(SUMIFS('Forecast Data'!H:H,'Forecast Data'!B:B,D197,'Forecast Data'!C:C,BK$6)+SUMIFS('Forecast Data'!H:H,'Forecast Data'!B:B,D197,'Forecast Data'!C:C,BL$6)+SUMIFS('Forecast Data'!H:H,'Forecast Data'!B:B,D197,'Forecast Data'!C:C,BM$6)+SUMIFS('Forecast Data'!H:H,'Forecast Data'!B:B,D197,'Forecast Data'!C:C,BN$6)+SUMIFS('Forecast Data'!H:H,'Forecast Data'!B:B,D197,'Forecast Data'!C:C,BO$6)+SUMIFS('Forecast Data'!H:H,'Forecast Data'!B:B,D197,'Forecast Data'!C:C,BP$6)+SUMIFS('Forecast Data'!H:H,'Forecast Data'!B:B,D197,'Forecast Data'!C:C,BQ$6)+SUMIFS('Forecast Data'!H:H,'Forecast Data'!B:B,D197,'Forecast Data'!C:C,BJ$6))/8</f>
        <v>0</v>
      </c>
      <c r="BX197" s="12" t="str">
        <f>IFERROR((SUM(W197:AD197)-(SUMIFS('Forecast Data'!H:H,'Forecast Data'!B:B,B197,'Forecast Data'!C:C,BJ$6)+SUMIFS('Forecast Data'!H:H,'Forecast Data'!B:B,B197,'Forecast Data'!C:C,BK$6)+SUMIFS('Forecast Data'!H:H,'Forecast Data'!B:B,B197,'Forecast Data'!C:C,BL$6)+SUMIFS('Forecast Data'!H:H,'Forecast Data'!B:B,B197,'Forecast Data'!C:C,BM$6)+SUMIFS('Forecast Data'!H:H,'Forecast Data'!B:B,B197,'Forecast Data'!C:C,BN$6)+SUMIFS('Forecast Data'!H:H,'Forecast Data'!B:B,B197,'Forecast Data'!C:C,BO$6)+SUMIFS('Forecast Data'!H:H,'Forecast Data'!B:B,B197,'Forecast Data'!C:C,BP$6)+SUMIFS('Forecast Data'!H:H,'Forecast Data'!B:B,B197,'Forecast Data'!C:C,BQ$6)))/(SUMIFS('Forecast Data'!H:H,'Forecast Data'!B:B,B197,'Forecast Data'!C:C,BJ$6)+SUMIFS('Forecast Data'!H:H,'Forecast Data'!B:B,B197,'Forecast Data'!C:C,BK$6)+SUMIFS('Forecast Data'!H:H,'Forecast Data'!B:B,B197,'Forecast Data'!C:C,BL$6)+SUMIFS('Forecast Data'!H:H,'Forecast Data'!B:B,B197,'Forecast Data'!C:C,BM$6)+SUMIFS('Forecast Data'!H:H,'Forecast Data'!B:B,B197,'Forecast Data'!C:C,BN$6)+SUMIFS('Forecast Data'!H:H,'Forecast Data'!B:B,B197,'Forecast Data'!C:C,BO$6)+SUMIFS('Forecast Data'!H:H,'Forecast Data'!B:B,B197,'Forecast Data'!C:C,BP$6)+SUMIFS('Forecast Data'!H:H,'Forecast Data'!B:B,B197,'Forecast Data'!C:C,BQ$6)),"")</f>
        <v/>
      </c>
      <c r="BY197" s="12">
        <f t="shared" si="18"/>
        <v>0</v>
      </c>
      <c r="BZ197" s="16">
        <f t="shared" si="19"/>
        <v>9.0452892694241411E-6</v>
      </c>
      <c r="CA197" s="13">
        <f t="shared" si="20"/>
        <v>-9.0452892694241414E-4</v>
      </c>
      <c r="CB197" s="12">
        <f t="shared" si="21"/>
        <v>9.0452892694241411E-6</v>
      </c>
      <c r="CC197" s="12"/>
      <c r="CD197" s="11">
        <f>(SUMIFS('Forecast Data'!H:H,'Forecast Data'!B:B,D197,'Forecast Data'!C:C,BK$6)+SUMIFS('Forecast Data'!H:H,'Forecast Data'!B:B,D197,'Forecast Data'!C:C,BL$6)+SUMIFS('Forecast Data'!H:H,'Forecast Data'!B:B,D197,'Forecast Data'!C:C,BM$6)+SUMIFS('Forecast Data'!H:H,'Forecast Data'!B:B,D197,'Forecast Data'!C:C,BJ$6))/4</f>
        <v>0</v>
      </c>
      <c r="CE197" s="12" t="str">
        <f>IFERROR((SUM(W197:Z197)-(SUMIFS('Forecast Data'!H:H,'Forecast Data'!B:B,B197,'Forecast Data'!C:C,BJ$6)+SUMIFS('Forecast Data'!H:H,'Forecast Data'!B:B,B197,'Forecast Data'!C:C,BK$6)+SUMIFS('Forecast Data'!H:H,'Forecast Data'!B:B,B197,'Forecast Data'!C:C,BL$6)+SUMIFS('Forecast Data'!H:H,'Forecast Data'!B:B,B197,'Forecast Data'!C:C,BM$6)))/(SUMIFS('Forecast Data'!H:H,'Forecast Data'!B:B,B197,'Forecast Data'!C:C,BJ$6)+SUMIFS('Forecast Data'!H:H,'Forecast Data'!B:B,B197,'Forecast Data'!C:C,BK$6)+SUMIFS('Forecast Data'!H:H,'Forecast Data'!B:B,B197,'Forecast Data'!C:C,BL$6)+SUMIFS('Forecast Data'!H:H,'Forecast Data'!B:B,B197,'Forecast Data'!C:C,BM$6)),"")</f>
        <v/>
      </c>
      <c r="CF197" s="12">
        <f t="shared" si="22"/>
        <v>0</v>
      </c>
      <c r="CG197" s="12">
        <f t="shared" si="23"/>
        <v>9.2222436401943224E-6</v>
      </c>
      <c r="CH197" s="13">
        <f t="shared" si="24"/>
        <v>-9.2222436401943224E-4</v>
      </c>
      <c r="CI197" s="13"/>
    </row>
    <row r="198" spans="1:87" ht="13.2">
      <c r="A198" s="1"/>
      <c r="B198" t="str">
        <f t="shared" ref="B198:B202" si="53">D198</f>
        <v>Zebra Technologies International, LLC</v>
      </c>
      <c r="D198" t="s">
        <v>231</v>
      </c>
      <c r="E198" s="11">
        <f>SUMIFS('Fin Data'!F:F,'Fin Data'!A:A,D198)</f>
        <v>1339</v>
      </c>
      <c r="F198" s="11">
        <f>SUMIFS('Fin Data with 6 week hist'!I:I,'Fin Data with 6 week hist'!$A:$A,$D198)</f>
        <v>17</v>
      </c>
      <c r="G198" s="11">
        <f>SUMIFS('Fin Data with 6 week hist'!J:J,'Fin Data with 6 week hist'!$A:$A,$D198)</f>
        <v>27</v>
      </c>
      <c r="H198" s="11">
        <f>SUMIFS('Fin Data with 6 week hist'!K:K,'Fin Data with 6 week hist'!$A:$A,$D198)+SUMIFS('Unit Cancellations'!D:D,'Unit Cancellations'!$B:$B,$D198)</f>
        <v>17</v>
      </c>
      <c r="I198" s="11">
        <f>SUMIFS('Fin Data with 6 week hist'!L:L,'Fin Data with 6 week hist'!$A:$A,$D198)+SUMIFS('Unit Cancellations'!E:E,'Unit Cancellations'!$B:$B,$D198)</f>
        <v>16</v>
      </c>
      <c r="J198" s="11">
        <f>SUMIFS('Fin Data with 6 week hist'!M:M,'Fin Data with 6 week hist'!$A:$A,$D198)+SUMIFS('Unit Cancellations'!F:F,'Unit Cancellations'!$B:$B,$D198)</f>
        <v>10</v>
      </c>
      <c r="K198" s="11">
        <f>SUMIFS('Fin Data with 6 week hist'!N:N,'Fin Data with 6 week hist'!$A:$A,$D198)+SUMIFS('Unit Cancellations'!G:G,'Unit Cancellations'!$B:$B,$D198)</f>
        <v>9</v>
      </c>
      <c r="L198" s="11">
        <f>SUMIFS('Fin Data'!AN:AN,'Fin Data'!A:A,D198)</f>
        <v>16.5</v>
      </c>
      <c r="M198" s="12">
        <f>IFERROR(SUMIFS('Fin Data'!AO:AO,'Fin Data'!A:A,D198),"")</f>
        <v>-0.98767737117251675</v>
      </c>
      <c r="N198" s="1"/>
      <c r="O198" s="11">
        <f t="shared" si="12"/>
        <v>14</v>
      </c>
      <c r="P198" s="12">
        <f t="shared" si="13"/>
        <v>-0.989937106918239</v>
      </c>
      <c r="Q198" s="1"/>
      <c r="R198" s="11">
        <f t="shared" si="14"/>
        <v>14</v>
      </c>
      <c r="S198" s="12">
        <f t="shared" si="15"/>
        <v>-0.98999195782325078</v>
      </c>
      <c r="T198" s="11">
        <f t="shared" si="16"/>
        <v>0</v>
      </c>
      <c r="U198" s="1" t="e">
        <f t="shared" si="52"/>
        <v>#REF!</v>
      </c>
      <c r="V198" s="1"/>
      <c r="W198" s="11">
        <f>SUMIFS('Forecast Data'!$D:$D,'Forecast Data'!$C:$C,W$6,'Forecast Data'!$B:$B,$D198)</f>
        <v>14</v>
      </c>
      <c r="X198" s="11">
        <f>SUMIFS('Forecast Data'!$D:$D,'Forecast Data'!$C:$C,X$6,'Forecast Data'!$B:$B,$D198)</f>
        <v>14</v>
      </c>
      <c r="Y198" s="11">
        <f>SUMIFS('Forecast Data'!$D:$D,'Forecast Data'!$C:$C,Y$6,'Forecast Data'!$B:$B,$D198)</f>
        <v>14</v>
      </c>
      <c r="Z198" s="11">
        <f>SUMIFS('Forecast Data'!$D:$D,'Forecast Data'!$C:$C,Z$6,'Forecast Data'!$B:$B,$D198)</f>
        <v>14</v>
      </c>
      <c r="AA198" s="11">
        <f>SUMIFS('Forecast Data'!$D:$D,'Forecast Data'!$C:$C,AA$6,'Forecast Data'!$B:$B,$D198)</f>
        <v>14</v>
      </c>
      <c r="AB198" s="11">
        <f>SUMIFS('Forecast Data'!$D:$D,'Forecast Data'!$C:$C,AB$6,'Forecast Data'!$B:$B,$D198)</f>
        <v>14</v>
      </c>
      <c r="AC198" s="11">
        <f>SUMIFS('Forecast Data'!$D:$D,'Forecast Data'!$C:$C,AC$6,'Forecast Data'!$B:$B,$D198)</f>
        <v>14</v>
      </c>
      <c r="AD198" s="11">
        <f>SUMIFS('Forecast Data'!$D:$D,'Forecast Data'!$C:$C,AD$6,'Forecast Data'!$B:$B,$D198)</f>
        <v>14</v>
      </c>
      <c r="AE198" s="11">
        <f>SUMIFS('Forecast Data'!$D:$D,'Forecast Data'!$C:$C,AE$6,'Forecast Data'!$B:$B,$D198)</f>
        <v>2</v>
      </c>
      <c r="AF198" s="11">
        <f>SUMIFS('Forecast Data'!$D:$D,'Forecast Data'!$C:$C,AF$6,'Forecast Data'!$B:$B,$D198)</f>
        <v>0</v>
      </c>
      <c r="AG198" s="11">
        <f>SUMIFS('Forecast Data'!$D:$D,'Forecast Data'!$C:$C,AG$6,'Forecast Data'!$B:$B,$D198)</f>
        <v>0</v>
      </c>
      <c r="AH198" s="11">
        <f>SUMIFS('Forecast Data'!$D:$D,'Forecast Data'!$C:$C,AH$6,'Forecast Data'!$B:$B,$D198)</f>
        <v>0</v>
      </c>
      <c r="AI198" s="1"/>
      <c r="AJ198" s="12">
        <f>IF(SUMIFS('Forecast Data'!$E:$E,'Forecast Data'!$C:$C,AJ$6,'Forecast Data'!$B:$B,$D198)=0,"",SUMIFS('Forecast Data'!$E:$E,'Forecast Data'!$C:$C,AJ$6,'Forecast Data'!$B:$B,$D198))</f>
        <v>-0.99</v>
      </c>
      <c r="AK198" s="12">
        <f>IF(SUMIFS('Forecast Data'!$E:$E,'Forecast Data'!$C:$C,AK$6,'Forecast Data'!$B:$B,$D198)=0,"",SUMIFS('Forecast Data'!$E:$E,'Forecast Data'!$C:$C,AK$6,'Forecast Data'!$B:$B,$D198))</f>
        <v>-0.99</v>
      </c>
      <c r="AL198" s="12">
        <f>IF(SUMIFS('Forecast Data'!$E:$E,'Forecast Data'!$C:$C,AL$6,'Forecast Data'!$B:$B,$D198)=0,"",SUMIFS('Forecast Data'!$E:$E,'Forecast Data'!$C:$C,AL$6,'Forecast Data'!$B:$B,$D198))</f>
        <v>-0.99</v>
      </c>
      <c r="AM198" s="12">
        <f>IF(SUMIFS('Forecast Data'!$E:$E,'Forecast Data'!$C:$C,AM$6,'Forecast Data'!$B:$B,$D198)=0,"",SUMIFS('Forecast Data'!$E:$E,'Forecast Data'!$C:$C,AM$6,'Forecast Data'!$B:$B,$D198))</f>
        <v>-0.99</v>
      </c>
      <c r="AN198" s="12">
        <f>IF(SUMIFS('Forecast Data'!$E:$E,'Forecast Data'!$C:$C,AN$6,'Forecast Data'!$B:$B,$D198)=0,"",SUMIFS('Forecast Data'!$E:$E,'Forecast Data'!$C:$C,AN$6,'Forecast Data'!$B:$B,$D198))</f>
        <v>-0.99</v>
      </c>
      <c r="AO198" s="12">
        <f>IF(SUMIFS('Forecast Data'!$E:$E,'Forecast Data'!$C:$C,AO$6,'Forecast Data'!$B:$B,$D198)=0,"",SUMIFS('Forecast Data'!$E:$E,'Forecast Data'!$C:$C,AO$6,'Forecast Data'!$B:$B,$D198))</f>
        <v>-0.99</v>
      </c>
      <c r="AP198" s="12">
        <f>IF(SUMIFS('Forecast Data'!$E:$E,'Forecast Data'!$C:$C,AP$6,'Forecast Data'!$B:$B,$D198)=0,"",SUMIFS('Forecast Data'!$E:$E,'Forecast Data'!$C:$C,AP$6,'Forecast Data'!$B:$B,$D198))</f>
        <v>-0.99</v>
      </c>
      <c r="AQ198" s="12">
        <f>IF(SUMIFS('Forecast Data'!$E:$E,'Forecast Data'!$C:$C,AQ$6,'Forecast Data'!$B:$B,$D198)=0,"",SUMIFS('Forecast Data'!$E:$E,'Forecast Data'!$C:$C,AQ$6,'Forecast Data'!$B:$B,$D198))</f>
        <v>-0.99</v>
      </c>
      <c r="AR198" s="12">
        <f>IF(SUMIFS('Forecast Data'!$E:$E,'Forecast Data'!$C:$C,AR$6,'Forecast Data'!$B:$B,$D198)=0,"",SUMIFS('Forecast Data'!$E:$E,'Forecast Data'!$C:$C,AR$6,'Forecast Data'!$B:$B,$D198))</f>
        <v>-1</v>
      </c>
      <c r="AS198" s="12">
        <f>IF(SUMIFS('Forecast Data'!$E:$E,'Forecast Data'!$C:$C,AS$6,'Forecast Data'!$B:$B,$D198)=0,"",SUMIFS('Forecast Data'!$E:$E,'Forecast Data'!$C:$C,AS$6,'Forecast Data'!$B:$B,$D198))</f>
        <v>-1</v>
      </c>
      <c r="AT198" s="12">
        <f>IF(SUMIFS('Forecast Data'!$E:$E,'Forecast Data'!$C:$C,AT$6,'Forecast Data'!$B:$B,$D198)=0,"",SUMIFS('Forecast Data'!$E:$E,'Forecast Data'!$C:$C,AT$6,'Forecast Data'!$B:$B,$D198))</f>
        <v>-1</v>
      </c>
      <c r="AU198" s="12">
        <f>IF(SUMIFS('Forecast Data'!$E:$E,'Forecast Data'!$C:$C,AU$6,'Forecast Data'!$B:$B,$D198)=0,"",SUMIFS('Forecast Data'!$E:$E,'Forecast Data'!$C:$C,AU$6,'Forecast Data'!$B:$B,$D198))</f>
        <v>-1</v>
      </c>
      <c r="AV198" s="1"/>
      <c r="AW198" s="11">
        <f>SUMIFS('OP Units'!E:E,'OP Units'!$A:$A,$D198)</f>
        <v>0</v>
      </c>
      <c r="AX198" s="11">
        <f>SUMIFS('OP Units'!F:F,'OP Units'!$A:$A,$D198)</f>
        <v>0</v>
      </c>
      <c r="AY198" s="11">
        <f>SUMIFS('OP Units'!G:G,'OP Units'!$A:$A,$D198)</f>
        <v>0</v>
      </c>
      <c r="AZ198" s="11">
        <f>SUMIFS('OP Units'!H:H,'OP Units'!$A:$A,$D198)</f>
        <v>0</v>
      </c>
      <c r="BA198" s="11">
        <f>SUMIFS('OP Units'!I:I,'OP Units'!$A:$A,$D198)</f>
        <v>0</v>
      </c>
      <c r="BB198" s="11">
        <f>SUMIFS('OP Units'!J:J,'OP Units'!$A:$A,$D198)</f>
        <v>0</v>
      </c>
      <c r="BC198" s="11">
        <f>SUMIFS('OP Units'!K:K,'OP Units'!$A:$A,$D198)</f>
        <v>0</v>
      </c>
      <c r="BD198" s="11">
        <f>SUMIFS('OP Units'!L:L,'OP Units'!$A:$A,$D198)</f>
        <v>0</v>
      </c>
      <c r="BE198" s="11">
        <f>SUMIFS('OP Units'!M:M,'OP Units'!$A:$A,$D198)</f>
        <v>0</v>
      </c>
      <c r="BF198" s="11">
        <f>SUMIFS('OP Units'!N:N,'OP Units'!$A:$A,$D198)</f>
        <v>0</v>
      </c>
      <c r="BG198" s="11">
        <f>SUMIFS('OP Units'!O:O,'OP Units'!$A:$A,$D198)</f>
        <v>0</v>
      </c>
      <c r="BH198" s="11">
        <f>SUMIFS('OP Units'!P:P,'OP Units'!$A:$A,$D198)</f>
        <v>0</v>
      </c>
      <c r="BI198" s="1"/>
      <c r="BJ198" s="12">
        <f>IFERROR((SUMIFS('OP Units'!E:E,'OP Units'!$A:$A,$D198)-SUMIFS('Forecast Data'!$H:$H,'Forecast Data'!$C:$C,BJ$6,'Forecast Data'!$B:$B,$D198))/SUMIFS('Forecast Data'!$H:$H,'Forecast Data'!$C:$C,BJ$6,'Forecast Data'!$B:$B,$D198),"")</f>
        <v>-1</v>
      </c>
      <c r="BK198" s="12">
        <f>IFERROR((SUMIFS('OP Units'!F:F,'OP Units'!$A:$A,$D198)-SUMIFS('Forecast Data'!$H:$H,'Forecast Data'!$C:$C,BK$6,'Forecast Data'!$B:$B,$D198))/SUMIFS('Forecast Data'!$H:$H,'Forecast Data'!$C:$C,BK$6,'Forecast Data'!$B:$B,$D198),"")</f>
        <v>-1</v>
      </c>
      <c r="BL198" s="12">
        <f>IFERROR((SUMIFS('OP Units'!G:G,'OP Units'!$A:$A,$D198)-SUMIFS('Forecast Data'!$H:$H,'Forecast Data'!$C:$C,BL$6,'Forecast Data'!$B:$B,$D198))/SUMIFS('Forecast Data'!$H:$H,'Forecast Data'!$C:$C,BL$6,'Forecast Data'!$B:$B,$D198),"")</f>
        <v>-1</v>
      </c>
      <c r="BM198" s="12">
        <f>IFERROR((SUMIFS('OP Units'!H:H,'OP Units'!$A:$A,$D198)-SUMIFS('Forecast Data'!$H:$H,'Forecast Data'!$C:$C,BM$6,'Forecast Data'!$B:$B,$D198))/SUMIFS('Forecast Data'!$H:$H,'Forecast Data'!$C:$C,BM$6,'Forecast Data'!$B:$B,$D198),"")</f>
        <v>-1</v>
      </c>
      <c r="BN198" s="12">
        <f>IFERROR((SUMIFS('OP Units'!I:I,'OP Units'!$A:$A,$D198)-SUMIFS('Forecast Data'!$H:$H,'Forecast Data'!$C:$C,BN$6,'Forecast Data'!$B:$B,$D198))/SUMIFS('Forecast Data'!$H:$H,'Forecast Data'!$C:$C,BN$6,'Forecast Data'!$B:$B,$D198),"")</f>
        <v>-1</v>
      </c>
      <c r="BO198" s="12">
        <f>IFERROR((SUMIFS('OP Units'!J:J,'OP Units'!$A:$A,$D198)-SUMIFS('Forecast Data'!$H:$H,'Forecast Data'!$C:$C,BO$6,'Forecast Data'!$B:$B,$D198))/SUMIFS('Forecast Data'!$H:$H,'Forecast Data'!$C:$C,BO$6,'Forecast Data'!$B:$B,$D198),"")</f>
        <v>-1</v>
      </c>
      <c r="BP198" s="12">
        <f>IFERROR((SUMIFS('OP Units'!K:K,'OP Units'!$A:$A,$D198)-SUMIFS('Forecast Data'!$H:$H,'Forecast Data'!$C:$C,BP$6,'Forecast Data'!$B:$B,$D198))/SUMIFS('Forecast Data'!$H:$H,'Forecast Data'!$C:$C,BP$6,'Forecast Data'!$B:$B,$D198),"")</f>
        <v>-1</v>
      </c>
      <c r="BQ198" s="12">
        <f>IFERROR((SUMIFS('OP Units'!L:L,'OP Units'!$A:$A,$D198)-SUMIFS('Forecast Data'!$H:$H,'Forecast Data'!$C:$C,BQ$6,'Forecast Data'!$B:$B,$D198))/SUMIFS('Forecast Data'!$H:$H,'Forecast Data'!$C:$C,BQ$6,'Forecast Data'!$B:$B,$D198),"")</f>
        <v>-1</v>
      </c>
      <c r="BR198" s="12">
        <f>IFERROR((SUMIFS('OP Units'!M:M,'OP Units'!$A:$A,$D198)-SUMIFS('Forecast Data'!$H:$H,'Forecast Data'!$C:$C,BR$6,'Forecast Data'!$B:$B,$D198))/SUMIFS('Forecast Data'!$H:$H,'Forecast Data'!$C:$C,BR$6,'Forecast Data'!$B:$B,$D198),"")</f>
        <v>-1</v>
      </c>
      <c r="BS198" s="12">
        <f>IFERROR((SUMIFS('OP Units'!N:N,'OP Units'!$A:$A,$D198)-SUMIFS('Forecast Data'!$H:$H,'Forecast Data'!$C:$C,BS$6,'Forecast Data'!$B:$B,$D198))/SUMIFS('Forecast Data'!$H:$H,'Forecast Data'!$C:$C,BS$6,'Forecast Data'!$B:$B,$D198),"")</f>
        <v>-1</v>
      </c>
      <c r="BT198" s="12">
        <f>IFERROR((SUMIFS('OP Units'!O:O,'OP Units'!$A:$A,$D198)-SUMIFS('Forecast Data'!$H:$H,'Forecast Data'!$C:$C,BT$6,'Forecast Data'!$B:$B,$D198))/SUMIFS('Forecast Data'!$H:$H,'Forecast Data'!$C:$C,BT$6,'Forecast Data'!$B:$B,$D198),"")</f>
        <v>-1</v>
      </c>
      <c r="BU198" s="12">
        <f>IFERROR((SUMIFS('OP Units'!P:P,'OP Units'!$A:$A,$D198)-SUMIFS('Forecast Data'!$H:$H,'Forecast Data'!$C:$C,BU$6,'Forecast Data'!$B:$B,$D198))/SUMIFS('Forecast Data'!$H:$H,'Forecast Data'!$C:$C,BU$6,'Forecast Data'!$B:$B,$D198),"")</f>
        <v>-1</v>
      </c>
      <c r="BV198" s="12"/>
      <c r="BW198" s="11">
        <f>(SUMIFS('Forecast Data'!H:H,'Forecast Data'!B:B,D198,'Forecast Data'!C:C,BK$6)+SUMIFS('Forecast Data'!H:H,'Forecast Data'!B:B,D198,'Forecast Data'!C:C,BL$6)+SUMIFS('Forecast Data'!H:H,'Forecast Data'!B:B,D198,'Forecast Data'!C:C,BM$6)+SUMIFS('Forecast Data'!H:H,'Forecast Data'!B:B,D198,'Forecast Data'!C:C,BN$6)+SUMIFS('Forecast Data'!H:H,'Forecast Data'!B:B,D198,'Forecast Data'!C:C,BO$6)+SUMIFS('Forecast Data'!H:H,'Forecast Data'!B:B,D198,'Forecast Data'!C:C,BP$6)+SUMIFS('Forecast Data'!H:H,'Forecast Data'!B:B,D198,'Forecast Data'!C:C,BQ$6)+SUMIFS('Forecast Data'!H:H,'Forecast Data'!B:B,D198,'Forecast Data'!C:C,BJ$6))/8</f>
        <v>1398.875</v>
      </c>
      <c r="BX198" s="12">
        <f>IFERROR((SUM(W198:AD198)-(SUMIFS('Forecast Data'!H:H,'Forecast Data'!B:B,B198,'Forecast Data'!C:C,BJ$6)+SUMIFS('Forecast Data'!H:H,'Forecast Data'!B:B,B198,'Forecast Data'!C:C,BK$6)+SUMIFS('Forecast Data'!H:H,'Forecast Data'!B:B,B198,'Forecast Data'!C:C,BL$6)+SUMIFS('Forecast Data'!H:H,'Forecast Data'!B:B,B198,'Forecast Data'!C:C,BM$6)+SUMIFS('Forecast Data'!H:H,'Forecast Data'!B:B,B198,'Forecast Data'!C:C,BN$6)+SUMIFS('Forecast Data'!H:H,'Forecast Data'!B:B,B198,'Forecast Data'!C:C,BO$6)+SUMIFS('Forecast Data'!H:H,'Forecast Data'!B:B,B198,'Forecast Data'!C:C,BP$6)+SUMIFS('Forecast Data'!H:H,'Forecast Data'!B:B,B198,'Forecast Data'!C:C,BQ$6)))/(SUMIFS('Forecast Data'!H:H,'Forecast Data'!B:B,B198,'Forecast Data'!C:C,BJ$6)+SUMIFS('Forecast Data'!H:H,'Forecast Data'!B:B,B198,'Forecast Data'!C:C,BK$6)+SUMIFS('Forecast Data'!H:H,'Forecast Data'!B:B,B198,'Forecast Data'!C:C,BL$6)+SUMIFS('Forecast Data'!H:H,'Forecast Data'!B:B,B198,'Forecast Data'!C:C,BM$6)+SUMIFS('Forecast Data'!H:H,'Forecast Data'!B:B,B198,'Forecast Data'!C:C,BN$6)+SUMIFS('Forecast Data'!H:H,'Forecast Data'!B:B,B198,'Forecast Data'!C:C,BO$6)+SUMIFS('Forecast Data'!H:H,'Forecast Data'!B:B,B198,'Forecast Data'!C:C,BP$6)+SUMIFS('Forecast Data'!H:H,'Forecast Data'!B:B,B198,'Forecast Data'!C:C,BQ$6)),"")</f>
        <v>-0.98999195782325078</v>
      </c>
      <c r="BY198" s="12">
        <f t="shared" si="18"/>
        <v>-1.1309247415548355E-3</v>
      </c>
      <c r="BZ198" s="16">
        <f t="shared" si="19"/>
        <v>-1.1387813615448871E-3</v>
      </c>
      <c r="CA198" s="13">
        <f t="shared" si="20"/>
        <v>7.8566199900515811E-4</v>
      </c>
      <c r="CB198" s="12">
        <f t="shared" si="21"/>
        <v>7.8566199900515811E-6</v>
      </c>
      <c r="CC198" s="12"/>
      <c r="CD198" s="11">
        <f>(SUMIFS('Forecast Data'!H:H,'Forecast Data'!B:B,D198,'Forecast Data'!C:C,BK$6)+SUMIFS('Forecast Data'!H:H,'Forecast Data'!B:B,D198,'Forecast Data'!C:C,BL$6)+SUMIFS('Forecast Data'!H:H,'Forecast Data'!B:B,D198,'Forecast Data'!C:C,BM$6)+SUMIFS('Forecast Data'!H:H,'Forecast Data'!B:B,D198,'Forecast Data'!C:C,BJ$6))/4</f>
        <v>1391.25</v>
      </c>
      <c r="CE198" s="12">
        <f>IFERROR((SUM(W198:Z198)-(SUMIFS('Forecast Data'!H:H,'Forecast Data'!B:B,D198,'Forecast Data'!C:C,BJ$6)+SUMIFS('Forecast Data'!H:H,'Forecast Data'!B:B,D198,'Forecast Data'!C:C,BK$6)+SUMIFS('Forecast Data'!H:H,'Forecast Data'!B:B,D198,'Forecast Data'!C:C,BL$6)+SUMIFS('Forecast Data'!H:H,'Forecast Data'!B:B,D198,'Forecast Data'!C:C,BM$6)))/(SUMIFS('Forecast Data'!H:H,'Forecast Data'!B:B,D198,'Forecast Data'!C:C,BJ$6)+SUMIFS('Forecast Data'!H:H,'Forecast Data'!B:B,D198,'Forecast Data'!C:C,BK$6)+SUMIFS('Forecast Data'!H:H,'Forecast Data'!B:B,D198,'Forecast Data'!C:C,BL$6)+SUMIFS('Forecast Data'!H:H,'Forecast Data'!B:B,D198,'Forecast Data'!C:C,BM$6)),"")</f>
        <v>-0.989937106918239</v>
      </c>
      <c r="CF198" s="12">
        <f t="shared" si="22"/>
        <v>-1.1309247415548355E-3</v>
      </c>
      <c r="CG198" s="12">
        <f t="shared" si="23"/>
        <v>-1.1546668230416027E-3</v>
      </c>
      <c r="CH198" s="13">
        <f t="shared" si="24"/>
        <v>2.3742081486767194E-3</v>
      </c>
      <c r="CI198" s="13"/>
    </row>
    <row r="199" spans="1:87" ht="13.2">
      <c r="A199" s="1"/>
      <c r="B199" t="str">
        <f t="shared" si="53"/>
        <v>GE Appliances</v>
      </c>
      <c r="D199" t="s">
        <v>232</v>
      </c>
      <c r="E199" s="11">
        <f>SUMIFS('Fin Data'!F:F,'Fin Data'!A:A,D199)</f>
        <v>413</v>
      </c>
      <c r="F199" s="11">
        <f>SUMIFS('Fin Data with 6 week hist'!I:I,'Fin Data with 6 week hist'!$A:$A,$D199)</f>
        <v>601</v>
      </c>
      <c r="G199" s="11">
        <f>SUMIFS('Fin Data with 6 week hist'!J:J,'Fin Data with 6 week hist'!$A:$A,$D199)</f>
        <v>589</v>
      </c>
      <c r="H199" s="11">
        <f>SUMIFS('Fin Data with 6 week hist'!K:K,'Fin Data with 6 week hist'!$A:$A,$D199)+SUMIFS('Unit Cancellations'!D:D,'Unit Cancellations'!$B:$B,$D199)</f>
        <v>587</v>
      </c>
      <c r="I199" s="11">
        <f>SUMIFS('Fin Data with 6 week hist'!L:L,'Fin Data with 6 week hist'!$A:$A,$D199)+SUMIFS('Unit Cancellations'!E:E,'Unit Cancellations'!$B:$B,$D199)</f>
        <v>608</v>
      </c>
      <c r="J199" s="11">
        <f>SUMIFS('Fin Data with 6 week hist'!M:M,'Fin Data with 6 week hist'!$A:$A,$D199)+SUMIFS('Unit Cancellations'!F:F,'Unit Cancellations'!$B:$B,$D199)</f>
        <v>633</v>
      </c>
      <c r="K199" s="11">
        <f>SUMIFS('Fin Data with 6 week hist'!N:N,'Fin Data with 6 week hist'!$A:$A,$D199)+SUMIFS('Unit Cancellations'!G:G,'Unit Cancellations'!$B:$B,$D199)</f>
        <v>629</v>
      </c>
      <c r="L199" s="11">
        <f>SUMIFS('Fin Data'!AN:AN,'Fin Data'!A:A,D199)</f>
        <v>608</v>
      </c>
      <c r="M199" s="12">
        <f>IFERROR(SUMIFS('Fin Data'!AO:AO,'Fin Data'!A:A,D199),"")</f>
        <v>0.4721549636803874</v>
      </c>
      <c r="N199" s="1"/>
      <c r="O199" s="11">
        <f t="shared" si="12"/>
        <v>642.25</v>
      </c>
      <c r="P199" s="12">
        <f t="shared" si="13"/>
        <v>0.38939967550027044</v>
      </c>
      <c r="Q199" s="1"/>
      <c r="R199" s="11">
        <f t="shared" si="14"/>
        <v>645.875</v>
      </c>
      <c r="S199" s="12">
        <f t="shared" si="15"/>
        <v>0.28917165668662675</v>
      </c>
      <c r="T199" s="11">
        <f t="shared" si="16"/>
        <v>467.75</v>
      </c>
      <c r="U199" s="1" t="e">
        <f t="shared" si="52"/>
        <v>#REF!</v>
      </c>
      <c r="V199" s="1"/>
      <c r="W199" s="11">
        <f>SUMIFS('Forecast Data'!$D:$D,'Forecast Data'!$C:$C,W$6,'Forecast Data'!$B:$B,$D199)</f>
        <v>640</v>
      </c>
      <c r="X199" s="11">
        <f>SUMIFS('Forecast Data'!$D:$D,'Forecast Data'!$C:$C,X$6,'Forecast Data'!$B:$B,$D199)</f>
        <v>641</v>
      </c>
      <c r="Y199" s="11">
        <f>SUMIFS('Forecast Data'!$D:$D,'Forecast Data'!$C:$C,Y$6,'Forecast Data'!$B:$B,$D199)</f>
        <v>640</v>
      </c>
      <c r="Z199" s="11">
        <f>SUMIFS('Forecast Data'!$D:$D,'Forecast Data'!$C:$C,Z$6,'Forecast Data'!$B:$B,$D199)</f>
        <v>648</v>
      </c>
      <c r="AA199" s="11">
        <f>SUMIFS('Forecast Data'!$D:$D,'Forecast Data'!$C:$C,AA$6,'Forecast Data'!$B:$B,$D199)</f>
        <v>641</v>
      </c>
      <c r="AB199" s="11">
        <f>SUMIFS('Forecast Data'!$D:$D,'Forecast Data'!$C:$C,AB$6,'Forecast Data'!$B:$B,$D199)</f>
        <v>646</v>
      </c>
      <c r="AC199" s="11">
        <f>SUMIFS('Forecast Data'!$D:$D,'Forecast Data'!$C:$C,AC$6,'Forecast Data'!$B:$B,$D199)</f>
        <v>657</v>
      </c>
      <c r="AD199" s="11">
        <f>SUMIFS('Forecast Data'!$D:$D,'Forecast Data'!$C:$C,AD$6,'Forecast Data'!$B:$B,$D199)</f>
        <v>654</v>
      </c>
      <c r="AE199" s="11">
        <f>SUMIFS('Forecast Data'!$D:$D,'Forecast Data'!$C:$C,AE$6,'Forecast Data'!$B:$B,$D199)</f>
        <v>651</v>
      </c>
      <c r="AF199" s="11">
        <f>SUMIFS('Forecast Data'!$D:$D,'Forecast Data'!$C:$C,AF$6,'Forecast Data'!$B:$B,$D199)</f>
        <v>658</v>
      </c>
      <c r="AG199" s="11">
        <f>SUMIFS('Forecast Data'!$D:$D,'Forecast Data'!$C:$C,AG$6,'Forecast Data'!$B:$B,$D199)</f>
        <v>656</v>
      </c>
      <c r="AH199" s="11">
        <f>SUMIFS('Forecast Data'!$D:$D,'Forecast Data'!$C:$C,AH$6,'Forecast Data'!$B:$B,$D199)</f>
        <v>665</v>
      </c>
      <c r="AI199" s="1"/>
      <c r="AJ199" s="12">
        <f>IF(SUMIFS('Forecast Data'!$E:$E,'Forecast Data'!$C:$C,AJ$6,'Forecast Data'!$B:$B,$D199)=0,"",SUMIFS('Forecast Data'!$E:$E,'Forecast Data'!$C:$C,AJ$6,'Forecast Data'!$B:$B,$D199))</f>
        <v>0.39</v>
      </c>
      <c r="AK199" s="12">
        <f>IF(SUMIFS('Forecast Data'!$E:$E,'Forecast Data'!$C:$C,AK$6,'Forecast Data'!$B:$B,$D199)=0,"",SUMIFS('Forecast Data'!$E:$E,'Forecast Data'!$C:$C,AK$6,'Forecast Data'!$B:$B,$D199))</f>
        <v>0.3</v>
      </c>
      <c r="AL199" s="12">
        <f>IF(SUMIFS('Forecast Data'!$E:$E,'Forecast Data'!$C:$C,AL$6,'Forecast Data'!$B:$B,$D199)=0,"",SUMIFS('Forecast Data'!$E:$E,'Forecast Data'!$C:$C,AL$6,'Forecast Data'!$B:$B,$D199))</f>
        <v>0.39</v>
      </c>
      <c r="AM199" s="12">
        <f>IF(SUMIFS('Forecast Data'!$E:$E,'Forecast Data'!$C:$C,AM$6,'Forecast Data'!$B:$B,$D199)=0,"",SUMIFS('Forecast Data'!$E:$E,'Forecast Data'!$C:$C,AM$6,'Forecast Data'!$B:$B,$D199))</f>
        <v>0.48</v>
      </c>
      <c r="AN199" s="12">
        <f>IF(SUMIFS('Forecast Data'!$E:$E,'Forecast Data'!$C:$C,AN$6,'Forecast Data'!$B:$B,$D199)=0,"",SUMIFS('Forecast Data'!$E:$E,'Forecast Data'!$C:$C,AN$6,'Forecast Data'!$B:$B,$D199))</f>
        <v>0.38</v>
      </c>
      <c r="AO199" s="12">
        <f>IF(SUMIFS('Forecast Data'!$E:$E,'Forecast Data'!$C:$C,AO$6,'Forecast Data'!$B:$B,$D199)=0,"",SUMIFS('Forecast Data'!$E:$E,'Forecast Data'!$C:$C,AO$6,'Forecast Data'!$B:$B,$D199))</f>
        <v>0.23</v>
      </c>
      <c r="AP199" s="12">
        <f>IF(SUMIFS('Forecast Data'!$E:$E,'Forecast Data'!$C:$C,AP$6,'Forecast Data'!$B:$B,$D199)=0,"",SUMIFS('Forecast Data'!$E:$E,'Forecast Data'!$C:$C,AP$6,'Forecast Data'!$B:$B,$D199))</f>
        <v>0.14000000000000001</v>
      </c>
      <c r="AQ199" s="12">
        <f>IF(SUMIFS('Forecast Data'!$E:$E,'Forecast Data'!$C:$C,AQ$6,'Forecast Data'!$B:$B,$D199)=0,"",SUMIFS('Forecast Data'!$E:$E,'Forecast Data'!$C:$C,AQ$6,'Forecast Data'!$B:$B,$D199))</f>
        <v>0.1</v>
      </c>
      <c r="AR199" s="12">
        <f>IF(SUMIFS('Forecast Data'!$E:$E,'Forecast Data'!$C:$C,AR$6,'Forecast Data'!$B:$B,$D199)=0,"",SUMIFS('Forecast Data'!$E:$E,'Forecast Data'!$C:$C,AR$6,'Forecast Data'!$B:$B,$D199))</f>
        <v>0.15</v>
      </c>
      <c r="AS199" s="12">
        <f>IF(SUMIFS('Forecast Data'!$E:$E,'Forecast Data'!$C:$C,AS$6,'Forecast Data'!$B:$B,$D199)=0,"",SUMIFS('Forecast Data'!$E:$E,'Forecast Data'!$C:$C,AS$6,'Forecast Data'!$B:$B,$D199))</f>
        <v>0.14000000000000001</v>
      </c>
      <c r="AT199" s="12">
        <f>IF(SUMIFS('Forecast Data'!$E:$E,'Forecast Data'!$C:$C,AT$6,'Forecast Data'!$B:$B,$D199)=0,"",SUMIFS('Forecast Data'!$E:$E,'Forecast Data'!$C:$C,AT$6,'Forecast Data'!$B:$B,$D199))</f>
        <v>0.27</v>
      </c>
      <c r="AU199" s="12">
        <f>IF(SUMIFS('Forecast Data'!$E:$E,'Forecast Data'!$C:$C,AU$6,'Forecast Data'!$B:$B,$D199)=0,"",SUMIFS('Forecast Data'!$E:$E,'Forecast Data'!$C:$C,AU$6,'Forecast Data'!$B:$B,$D199))</f>
        <v>0.08</v>
      </c>
      <c r="AV199" s="1"/>
      <c r="AW199" s="11">
        <f>SUMIFS('OP Units'!E:E,'OP Units'!$A:$A,$D199)</f>
        <v>460</v>
      </c>
      <c r="AX199" s="11">
        <f>SUMIFS('OP Units'!F:F,'OP Units'!$A:$A,$D199)</f>
        <v>527</v>
      </c>
      <c r="AY199" s="11">
        <f>SUMIFS('OP Units'!G:G,'OP Units'!$A:$A,$D199)</f>
        <v>512</v>
      </c>
      <c r="AZ199" s="11">
        <f>SUMIFS('OP Units'!H:H,'OP Units'!$A:$A,$D199)</f>
        <v>442</v>
      </c>
      <c r="BA199" s="11">
        <f>SUMIFS('OP Units'!I:I,'OP Units'!$A:$A,$D199)</f>
        <v>458</v>
      </c>
      <c r="BB199" s="11">
        <f>SUMIFS('OP Units'!J:J,'OP Units'!$A:$A,$D199)</f>
        <v>480</v>
      </c>
      <c r="BC199" s="11">
        <f>SUMIFS('OP Units'!K:K,'OP Units'!$A:$A,$D199)</f>
        <v>444</v>
      </c>
      <c r="BD199" s="11">
        <f>SUMIFS('OP Units'!L:L,'OP Units'!$A:$A,$D199)</f>
        <v>419</v>
      </c>
      <c r="BE199" s="11">
        <f>SUMIFS('OP Units'!M:M,'OP Units'!$A:$A,$D199)</f>
        <v>407</v>
      </c>
      <c r="BF199" s="11">
        <f>SUMIFS('OP Units'!N:N,'OP Units'!$A:$A,$D199)</f>
        <v>489</v>
      </c>
      <c r="BG199" s="11">
        <f>SUMIFS('OP Units'!O:O,'OP Units'!$A:$A,$D199)</f>
        <v>553</v>
      </c>
      <c r="BH199" s="11">
        <f>SUMIFS('OP Units'!P:P,'OP Units'!$A:$A,$D199)</f>
        <v>542</v>
      </c>
      <c r="BI199" s="1"/>
      <c r="BJ199" s="12">
        <f>IFERROR((SUMIFS('OP Units'!E:E,'OP Units'!$A:$A,$D199)-SUMIFS('Forecast Data'!$H:$H,'Forecast Data'!$C:$C,BJ$6,'Forecast Data'!$B:$B,$D199))/SUMIFS('Forecast Data'!$H:$H,'Forecast Data'!$C:$C,BJ$6,'Forecast Data'!$B:$B,$D199),"")</f>
        <v>0</v>
      </c>
      <c r="BK199" s="12">
        <f>IFERROR((SUMIFS('OP Units'!F:F,'OP Units'!$A:$A,$D199)-SUMIFS('Forecast Data'!$H:$H,'Forecast Data'!$C:$C,BK$6,'Forecast Data'!$B:$B,$D199))/SUMIFS('Forecast Data'!$H:$H,'Forecast Data'!$C:$C,BK$6,'Forecast Data'!$B:$B,$D199),"")</f>
        <v>7.3319755600814662E-2</v>
      </c>
      <c r="BL199" s="12">
        <f>IFERROR((SUMIFS('OP Units'!G:G,'OP Units'!$A:$A,$D199)-SUMIFS('Forecast Data'!$H:$H,'Forecast Data'!$C:$C,BL$6,'Forecast Data'!$B:$B,$D199))/SUMIFS('Forecast Data'!$H:$H,'Forecast Data'!$C:$C,BL$6,'Forecast Data'!$B:$B,$D199),"")</f>
        <v>0.11304347826086956</v>
      </c>
      <c r="BM199" s="12">
        <f>IFERROR((SUMIFS('OP Units'!H:H,'OP Units'!$A:$A,$D199)-SUMIFS('Forecast Data'!$H:$H,'Forecast Data'!$C:$C,BM$6,'Forecast Data'!$B:$B,$D199))/SUMIFS('Forecast Data'!$H:$H,'Forecast Data'!$C:$C,BM$6,'Forecast Data'!$B:$B,$D199),"")</f>
        <v>9.1324200913242004E-3</v>
      </c>
      <c r="BN199" s="12">
        <f>IFERROR((SUMIFS('OP Units'!I:I,'OP Units'!$A:$A,$D199)-SUMIFS('Forecast Data'!$H:$H,'Forecast Data'!$C:$C,BN$6,'Forecast Data'!$B:$B,$D199))/SUMIFS('Forecast Data'!$H:$H,'Forecast Data'!$C:$C,BN$6,'Forecast Data'!$B:$B,$D199),"")</f>
        <v>-1.2931034482758621E-2</v>
      </c>
      <c r="BO199" s="12">
        <f>IFERROR((SUMIFS('OP Units'!J:J,'OP Units'!$A:$A,$D199)-SUMIFS('Forecast Data'!$H:$H,'Forecast Data'!$C:$C,BO$6,'Forecast Data'!$B:$B,$D199))/SUMIFS('Forecast Data'!$H:$H,'Forecast Data'!$C:$C,BO$6,'Forecast Data'!$B:$B,$D199),"")</f>
        <v>-8.7452471482889732E-2</v>
      </c>
      <c r="BP199" s="12">
        <f>IFERROR((SUMIFS('OP Units'!K:K,'OP Units'!$A:$A,$D199)-SUMIFS('Forecast Data'!$H:$H,'Forecast Data'!$C:$C,BP$6,'Forecast Data'!$B:$B,$D199))/SUMIFS('Forecast Data'!$H:$H,'Forecast Data'!$C:$C,BP$6,'Forecast Data'!$B:$B,$D199),"")</f>
        <v>-0.22782608695652173</v>
      </c>
      <c r="BQ199" s="12">
        <f>IFERROR((SUMIFS('OP Units'!L:L,'OP Units'!$A:$A,$D199)-SUMIFS('Forecast Data'!$H:$H,'Forecast Data'!$C:$C,BQ$6,'Forecast Data'!$B:$B,$D199))/SUMIFS('Forecast Data'!$H:$H,'Forecast Data'!$C:$C,BQ$6,'Forecast Data'!$B:$B,$D199),"")</f>
        <v>-0.2946127946127946</v>
      </c>
      <c r="BR199" s="12">
        <f>IFERROR((SUMIFS('OP Units'!M:M,'OP Units'!$A:$A,$D199)-SUMIFS('Forecast Data'!$H:$H,'Forecast Data'!$C:$C,BR$6,'Forecast Data'!$B:$B,$D199))/SUMIFS('Forecast Data'!$H:$H,'Forecast Data'!$C:$C,BR$6,'Forecast Data'!$B:$B,$D199),"")</f>
        <v>-0.27964601769911507</v>
      </c>
      <c r="BS199" s="12">
        <f>IFERROR((SUMIFS('OP Units'!N:N,'OP Units'!$A:$A,$D199)-SUMIFS('Forecast Data'!$H:$H,'Forecast Data'!$C:$C,BS$6,'Forecast Data'!$B:$B,$D199))/SUMIFS('Forecast Data'!$H:$H,'Forecast Data'!$C:$C,BS$6,'Forecast Data'!$B:$B,$D199),"")</f>
        <v>-0.15104166666666666</v>
      </c>
      <c r="BT199" s="12">
        <f>IFERROR((SUMIFS('OP Units'!O:O,'OP Units'!$A:$A,$D199)-SUMIFS('Forecast Data'!$H:$H,'Forecast Data'!$C:$C,BT$6,'Forecast Data'!$B:$B,$D199))/SUMIFS('Forecast Data'!$H:$H,'Forecast Data'!$C:$C,BT$6,'Forecast Data'!$B:$B,$D199),"")</f>
        <v>7.170542635658915E-2</v>
      </c>
      <c r="BU199" s="12">
        <f>IFERROR((SUMIFS('OP Units'!P:P,'OP Units'!$A:$A,$D199)-SUMIFS('Forecast Data'!$H:$H,'Forecast Data'!$C:$C,BU$6,'Forecast Data'!$B:$B,$D199))/SUMIFS('Forecast Data'!$H:$H,'Forecast Data'!$C:$C,BU$6,'Forecast Data'!$B:$B,$D199),"")</f>
        <v>-0.11726384364820847</v>
      </c>
      <c r="BV199" s="12"/>
      <c r="BW199" s="11">
        <f>(SUMIFS('Forecast Data'!H:H,'Forecast Data'!B:B,D199,'Forecast Data'!C:C,BK$6)+SUMIFS('Forecast Data'!H:H,'Forecast Data'!B:B,D199,'Forecast Data'!C:C,BL$6)+SUMIFS('Forecast Data'!H:H,'Forecast Data'!B:B,D199,'Forecast Data'!C:C,BM$6)+SUMIFS('Forecast Data'!H:H,'Forecast Data'!B:B,D199,'Forecast Data'!C:C,BN$6)+SUMIFS('Forecast Data'!H:H,'Forecast Data'!B:B,D199,'Forecast Data'!C:C,BO$6)+SUMIFS('Forecast Data'!H:H,'Forecast Data'!B:B,D199,'Forecast Data'!C:C,BP$6)+SUMIFS('Forecast Data'!H:H,'Forecast Data'!B:B,D199,'Forecast Data'!C:C,BQ$6)+SUMIFS('Forecast Data'!H:H,'Forecast Data'!B:B,D199,'Forecast Data'!C:C,BJ$6))/8</f>
        <v>501</v>
      </c>
      <c r="BX199" s="12">
        <f>IFERROR((SUM(W199:AD199)-(SUMIFS('Forecast Data'!H:H,'Forecast Data'!B:B,B199,'Forecast Data'!C:C,BJ$6)+SUMIFS('Forecast Data'!H:H,'Forecast Data'!B:B,B199,'Forecast Data'!C:C,BK$6)+SUMIFS('Forecast Data'!H:H,'Forecast Data'!B:B,B199,'Forecast Data'!C:C,BL$6)+SUMIFS('Forecast Data'!H:H,'Forecast Data'!B:B,B199,'Forecast Data'!C:C,BM$6)+SUMIFS('Forecast Data'!H:H,'Forecast Data'!B:B,B199,'Forecast Data'!C:C,BN$6)+SUMIFS('Forecast Data'!H:H,'Forecast Data'!B:B,B199,'Forecast Data'!C:C,BO$6)+SUMIFS('Forecast Data'!H:H,'Forecast Data'!B:B,B199,'Forecast Data'!C:C,BP$6)+SUMIFS('Forecast Data'!H:H,'Forecast Data'!B:B,B199,'Forecast Data'!C:C,BQ$6)))/(SUMIFS('Forecast Data'!H:H,'Forecast Data'!B:B,B199,'Forecast Data'!C:C,BJ$6)+SUMIFS('Forecast Data'!H:H,'Forecast Data'!B:B,B199,'Forecast Data'!C:C,BK$6)+SUMIFS('Forecast Data'!H:H,'Forecast Data'!B:B,B199,'Forecast Data'!C:C,BL$6)+SUMIFS('Forecast Data'!H:H,'Forecast Data'!B:B,B199,'Forecast Data'!C:C,BM$6)+SUMIFS('Forecast Data'!H:H,'Forecast Data'!B:B,B199,'Forecast Data'!C:C,BN$6)+SUMIFS('Forecast Data'!H:H,'Forecast Data'!B:B,B199,'Forecast Data'!C:C,BO$6)+SUMIFS('Forecast Data'!H:H,'Forecast Data'!B:B,B199,'Forecast Data'!C:C,BP$6)+SUMIFS('Forecast Data'!H:H,'Forecast Data'!B:B,B199,'Forecast Data'!C:C,BQ$6)),"")</f>
        <v>0.28917165668662675</v>
      </c>
      <c r="BY199" s="12">
        <f t="shared" si="18"/>
        <v>1.66752608395609E-4</v>
      </c>
      <c r="BZ199" s="16">
        <f t="shared" si="19"/>
        <v>1.1913057117343841E-4</v>
      </c>
      <c r="CA199" s="13">
        <f t="shared" si="20"/>
        <v>4.7622037222170592E-3</v>
      </c>
      <c r="CB199" s="12">
        <f t="shared" si="21"/>
        <v>4.762203722217059E-5</v>
      </c>
      <c r="CC199" s="12"/>
      <c r="CD199" s="11">
        <f>(SUMIFS('Forecast Data'!H:H,'Forecast Data'!B:B,D199,'Forecast Data'!C:C,BK$6)+SUMIFS('Forecast Data'!H:H,'Forecast Data'!B:B,D199,'Forecast Data'!C:C,BL$6)+SUMIFS('Forecast Data'!H:H,'Forecast Data'!B:B,D199,'Forecast Data'!C:C,BM$6)+SUMIFS('Forecast Data'!H:H,'Forecast Data'!B:B,D199,'Forecast Data'!C:C,BJ$6))/4</f>
        <v>462.25</v>
      </c>
      <c r="CE199" s="12">
        <f>IFERROR((SUM(W199:Z199)-(SUMIFS('Forecast Data'!H:H,'Forecast Data'!B:B,D199,'Forecast Data'!C:C,BJ$6)+SUMIFS('Forecast Data'!H:H,'Forecast Data'!B:B,D199,'Forecast Data'!C:C,BK$6)+SUMIFS('Forecast Data'!H:H,'Forecast Data'!B:B,D199,'Forecast Data'!C:C,BL$6)+SUMIFS('Forecast Data'!H:H,'Forecast Data'!B:B,D199,'Forecast Data'!C:C,BM$6)))/(SUMIFS('Forecast Data'!H:H,'Forecast Data'!B:B,D199,'Forecast Data'!C:C,BJ$6)+SUMIFS('Forecast Data'!H:H,'Forecast Data'!B:B,D199,'Forecast Data'!C:C,BK$6)+SUMIFS('Forecast Data'!H:H,'Forecast Data'!B:B,D199,'Forecast Data'!C:C,BL$6)+SUMIFS('Forecast Data'!H:H,'Forecast Data'!B:B,D199,'Forecast Data'!C:C,BM$6)),"")</f>
        <v>0.38939967550027044</v>
      </c>
      <c r="CF199" s="12">
        <f t="shared" si="22"/>
        <v>1.66752608395609E-4</v>
      </c>
      <c r="CG199" s="12">
        <f t="shared" si="23"/>
        <v>1.5090944138499801E-4</v>
      </c>
      <c r="CH199" s="13">
        <f t="shared" si="24"/>
        <v>1.5843167010610993E-3</v>
      </c>
      <c r="CI199" s="13"/>
    </row>
    <row r="200" spans="1:87" ht="13.2">
      <c r="A200" s="1"/>
      <c r="B200" t="str">
        <f t="shared" si="53"/>
        <v>Hohm</v>
      </c>
      <c r="D200" t="s">
        <v>233</v>
      </c>
      <c r="E200" s="11">
        <f>SUMIFS('Fin Data'!F:F,'Fin Data'!A:A,D200)</f>
        <v>0</v>
      </c>
      <c r="F200" s="11">
        <f>SUMIFS('Fin Data with 6 week hist'!I:I,'Fin Data with 6 week hist'!$A:$A,$D200)</f>
        <v>0</v>
      </c>
      <c r="G200" s="11">
        <f>SUMIFS('Fin Data with 6 week hist'!J:J,'Fin Data with 6 week hist'!$A:$A,$D200)</f>
        <v>0</v>
      </c>
      <c r="H200" s="11">
        <f>SUMIFS('Fin Data with 6 week hist'!K:K,'Fin Data with 6 week hist'!$A:$A,$D200)+SUMIFS('Unit Cancellations'!D:D,'Unit Cancellations'!$B:$B,$D200)</f>
        <v>0</v>
      </c>
      <c r="I200" s="11">
        <f>SUMIFS('Fin Data with 6 week hist'!L:L,'Fin Data with 6 week hist'!$A:$A,$D200)+SUMIFS('Unit Cancellations'!E:E,'Unit Cancellations'!$B:$B,$D200)</f>
        <v>0</v>
      </c>
      <c r="J200" s="11">
        <f>SUMIFS('Fin Data with 6 week hist'!M:M,'Fin Data with 6 week hist'!$A:$A,$D200)+SUMIFS('Unit Cancellations'!F:F,'Unit Cancellations'!$B:$B,$D200)</f>
        <v>0</v>
      </c>
      <c r="K200" s="11">
        <f>SUMIFS('Fin Data with 6 week hist'!N:N,'Fin Data with 6 week hist'!$A:$A,$D200)+SUMIFS('Unit Cancellations'!G:G,'Unit Cancellations'!$B:$B,$D200)</f>
        <v>0</v>
      </c>
      <c r="L200" s="11">
        <f>SUMIFS('Fin Data'!AN:AN,'Fin Data'!A:A,D200)</f>
        <v>0</v>
      </c>
      <c r="M200" s="12">
        <f>IFERROR(SUMIFS('Fin Data'!AO:AO,'Fin Data'!A:A,D200),"")</f>
        <v>0</v>
      </c>
      <c r="N200" s="1"/>
      <c r="O200" s="11">
        <f t="shared" si="12"/>
        <v>10</v>
      </c>
      <c r="P200" s="12">
        <f t="shared" si="13"/>
        <v>39</v>
      </c>
      <c r="Q200" s="1"/>
      <c r="R200" s="11">
        <f t="shared" si="14"/>
        <v>10</v>
      </c>
      <c r="S200" s="12">
        <f t="shared" si="15"/>
        <v>39</v>
      </c>
      <c r="T200" s="11">
        <f t="shared" si="16"/>
        <v>0</v>
      </c>
      <c r="U200" s="1" t="e">
        <f t="shared" si="52"/>
        <v>#REF!</v>
      </c>
      <c r="V200" s="1"/>
      <c r="W200" s="11">
        <f>SUMIFS('Forecast Data'!$D:$D,'Forecast Data'!$C:$C,W$6,'Forecast Data'!$B:$B,$D200)</f>
        <v>10</v>
      </c>
      <c r="X200" s="11">
        <f>SUMIFS('Forecast Data'!$D:$D,'Forecast Data'!$C:$C,X$6,'Forecast Data'!$B:$B,$D200)</f>
        <v>10</v>
      </c>
      <c r="Y200" s="11">
        <f>SUMIFS('Forecast Data'!$D:$D,'Forecast Data'!$C:$C,Y$6,'Forecast Data'!$B:$B,$D200)</f>
        <v>10</v>
      </c>
      <c r="Z200" s="11">
        <f>SUMIFS('Forecast Data'!$D:$D,'Forecast Data'!$C:$C,Z$6,'Forecast Data'!$B:$B,$D200)</f>
        <v>10</v>
      </c>
      <c r="AA200" s="11">
        <f>SUMIFS('Forecast Data'!$D:$D,'Forecast Data'!$C:$C,AA$6,'Forecast Data'!$B:$B,$D200)</f>
        <v>10</v>
      </c>
      <c r="AB200" s="11">
        <f>SUMIFS('Forecast Data'!$D:$D,'Forecast Data'!$C:$C,AB$6,'Forecast Data'!$B:$B,$D200)</f>
        <v>10</v>
      </c>
      <c r="AC200" s="11">
        <f>SUMIFS('Forecast Data'!$D:$D,'Forecast Data'!$C:$C,AC$6,'Forecast Data'!$B:$B,$D200)</f>
        <v>10</v>
      </c>
      <c r="AD200" s="11">
        <f>SUMIFS('Forecast Data'!$D:$D,'Forecast Data'!$C:$C,AD$6,'Forecast Data'!$B:$B,$D200)</f>
        <v>10</v>
      </c>
      <c r="AE200" s="11">
        <f>SUMIFS('Forecast Data'!$D:$D,'Forecast Data'!$C:$C,AE$6,'Forecast Data'!$B:$B,$D200)</f>
        <v>8</v>
      </c>
      <c r="AF200" s="11">
        <f>SUMIFS('Forecast Data'!$D:$D,'Forecast Data'!$C:$C,AF$6,'Forecast Data'!$B:$B,$D200)</f>
        <v>8</v>
      </c>
      <c r="AG200" s="11">
        <f>SUMIFS('Forecast Data'!$D:$D,'Forecast Data'!$C:$C,AG$6,'Forecast Data'!$B:$B,$D200)</f>
        <v>8</v>
      </c>
      <c r="AH200" s="11">
        <f>SUMIFS('Forecast Data'!$D:$D,'Forecast Data'!$C:$C,AH$6,'Forecast Data'!$B:$B,$D200)</f>
        <v>8</v>
      </c>
      <c r="AI200" s="1"/>
      <c r="AJ200" s="12" t="str">
        <f>IF(SUMIFS('Forecast Data'!$E:$E,'Forecast Data'!$C:$C,AJ$6,'Forecast Data'!$B:$B,$D200)=0,"",SUMIFS('Forecast Data'!$E:$E,'Forecast Data'!$C:$C,AJ$6,'Forecast Data'!$B:$B,$D200))</f>
        <v/>
      </c>
      <c r="AK200" s="12" t="str">
        <f>IF(SUMIFS('Forecast Data'!$E:$E,'Forecast Data'!$C:$C,AK$6,'Forecast Data'!$B:$B,$D200)=0,"",SUMIFS('Forecast Data'!$E:$E,'Forecast Data'!$C:$C,AK$6,'Forecast Data'!$B:$B,$D200))</f>
        <v/>
      </c>
      <c r="AL200" s="12">
        <f>IF(SUMIFS('Forecast Data'!$E:$E,'Forecast Data'!$C:$C,AL$6,'Forecast Data'!$B:$B,$D200)=0,"",SUMIFS('Forecast Data'!$E:$E,'Forecast Data'!$C:$C,AL$6,'Forecast Data'!$B:$B,$D200))</f>
        <v>9.49</v>
      </c>
      <c r="AM200" s="12" t="str">
        <f>IF(SUMIFS('Forecast Data'!$E:$E,'Forecast Data'!$C:$C,AM$6,'Forecast Data'!$B:$B,$D200)=0,"",SUMIFS('Forecast Data'!$E:$E,'Forecast Data'!$C:$C,AM$6,'Forecast Data'!$B:$B,$D200))</f>
        <v/>
      </c>
      <c r="AN200" s="12">
        <f>IF(SUMIFS('Forecast Data'!$E:$E,'Forecast Data'!$C:$C,AN$6,'Forecast Data'!$B:$B,$D200)=0,"",SUMIFS('Forecast Data'!$E:$E,'Forecast Data'!$C:$C,AN$6,'Forecast Data'!$B:$B,$D200))</f>
        <v>9.49</v>
      </c>
      <c r="AO200" s="12" t="str">
        <f>IF(SUMIFS('Forecast Data'!$E:$E,'Forecast Data'!$C:$C,AO$6,'Forecast Data'!$B:$B,$D200)=0,"",SUMIFS('Forecast Data'!$E:$E,'Forecast Data'!$C:$C,AO$6,'Forecast Data'!$B:$B,$D200))</f>
        <v/>
      </c>
      <c r="AP200" s="12" t="str">
        <f>IF(SUMIFS('Forecast Data'!$E:$E,'Forecast Data'!$C:$C,AP$6,'Forecast Data'!$B:$B,$D200)=0,"",SUMIFS('Forecast Data'!$E:$E,'Forecast Data'!$C:$C,AP$6,'Forecast Data'!$B:$B,$D200))</f>
        <v/>
      </c>
      <c r="AQ200" s="12" t="str">
        <f>IF(SUMIFS('Forecast Data'!$E:$E,'Forecast Data'!$C:$C,AQ$6,'Forecast Data'!$B:$B,$D200)=0,"",SUMIFS('Forecast Data'!$E:$E,'Forecast Data'!$C:$C,AQ$6,'Forecast Data'!$B:$B,$D200))</f>
        <v/>
      </c>
      <c r="AR200" s="12" t="str">
        <f>IF(SUMIFS('Forecast Data'!$E:$E,'Forecast Data'!$C:$C,AR$6,'Forecast Data'!$B:$B,$D200)=0,"",SUMIFS('Forecast Data'!$E:$E,'Forecast Data'!$C:$C,AR$6,'Forecast Data'!$B:$B,$D200))</f>
        <v/>
      </c>
      <c r="AS200" s="12" t="str">
        <f>IF(SUMIFS('Forecast Data'!$E:$E,'Forecast Data'!$C:$C,AS$6,'Forecast Data'!$B:$B,$D200)=0,"",SUMIFS('Forecast Data'!$E:$E,'Forecast Data'!$C:$C,AS$6,'Forecast Data'!$B:$B,$D200))</f>
        <v/>
      </c>
      <c r="AT200" s="12" t="str">
        <f>IF(SUMIFS('Forecast Data'!$E:$E,'Forecast Data'!$C:$C,AT$6,'Forecast Data'!$B:$B,$D200)=0,"",SUMIFS('Forecast Data'!$E:$E,'Forecast Data'!$C:$C,AT$6,'Forecast Data'!$B:$B,$D200))</f>
        <v/>
      </c>
      <c r="AU200" s="12" t="str">
        <f>IF(SUMIFS('Forecast Data'!$E:$E,'Forecast Data'!$C:$C,AU$6,'Forecast Data'!$B:$B,$D200)=0,"",SUMIFS('Forecast Data'!$E:$E,'Forecast Data'!$C:$C,AU$6,'Forecast Data'!$B:$B,$D200))</f>
        <v/>
      </c>
      <c r="AV200" s="1"/>
      <c r="AW200" s="11">
        <f>SUMIFS('OP Units'!E:E,'OP Units'!$A:$A,$D200)</f>
        <v>0</v>
      </c>
      <c r="AX200" s="11">
        <f>SUMIFS('OP Units'!F:F,'OP Units'!$A:$A,$D200)</f>
        <v>0</v>
      </c>
      <c r="AY200" s="11">
        <f>SUMIFS('OP Units'!G:G,'OP Units'!$A:$A,$D200)</f>
        <v>0</v>
      </c>
      <c r="AZ200" s="11">
        <f>SUMIFS('OP Units'!H:H,'OP Units'!$A:$A,$D200)</f>
        <v>0</v>
      </c>
      <c r="BA200" s="11">
        <f>SUMIFS('OP Units'!I:I,'OP Units'!$A:$A,$D200)</f>
        <v>0</v>
      </c>
      <c r="BB200" s="11">
        <f>SUMIFS('OP Units'!J:J,'OP Units'!$A:$A,$D200)</f>
        <v>0</v>
      </c>
      <c r="BC200" s="11">
        <f>SUMIFS('OP Units'!K:K,'OP Units'!$A:$A,$D200)</f>
        <v>0</v>
      </c>
      <c r="BD200" s="11">
        <f>SUMIFS('OP Units'!L:L,'OP Units'!$A:$A,$D200)</f>
        <v>0</v>
      </c>
      <c r="BE200" s="11">
        <f>SUMIFS('OP Units'!M:M,'OP Units'!$A:$A,$D200)</f>
        <v>0</v>
      </c>
      <c r="BF200" s="11">
        <f>SUMIFS('OP Units'!N:N,'OP Units'!$A:$A,$D200)</f>
        <v>0</v>
      </c>
      <c r="BG200" s="11">
        <f>SUMIFS('OP Units'!O:O,'OP Units'!$A:$A,$D200)</f>
        <v>0</v>
      </c>
      <c r="BH200" s="11">
        <f>SUMIFS('OP Units'!P:P,'OP Units'!$A:$A,$D200)</f>
        <v>0</v>
      </c>
      <c r="BI200" s="1"/>
      <c r="BJ200" s="12" t="str">
        <f>IFERROR((SUMIFS('OP Units'!E:E,'OP Units'!$A:$A,$D200)-SUMIFS('Forecast Data'!$H:$H,'Forecast Data'!$C:$C,BJ$6,'Forecast Data'!$B:$B,$D200))/SUMIFS('Forecast Data'!$H:$H,'Forecast Data'!$C:$C,BJ$6,'Forecast Data'!$B:$B,$D200),"")</f>
        <v/>
      </c>
      <c r="BK200" s="12" t="str">
        <f>IFERROR((SUMIFS('OP Units'!F:F,'OP Units'!$A:$A,$D200)-SUMIFS('Forecast Data'!$H:$H,'Forecast Data'!$C:$C,BK$6,'Forecast Data'!$B:$B,$D200))/SUMIFS('Forecast Data'!$H:$H,'Forecast Data'!$C:$C,BK$6,'Forecast Data'!$B:$B,$D200),"")</f>
        <v/>
      </c>
      <c r="BL200" s="12">
        <f>IFERROR((SUMIFS('OP Units'!G:G,'OP Units'!$A:$A,$D200)-SUMIFS('Forecast Data'!$H:$H,'Forecast Data'!$C:$C,BL$6,'Forecast Data'!$B:$B,$D200))/SUMIFS('Forecast Data'!$H:$H,'Forecast Data'!$C:$C,BL$6,'Forecast Data'!$B:$B,$D200),"")</f>
        <v>-1</v>
      </c>
      <c r="BM200" s="12" t="str">
        <f>IFERROR((SUMIFS('OP Units'!H:H,'OP Units'!$A:$A,$D200)-SUMIFS('Forecast Data'!$H:$H,'Forecast Data'!$C:$C,BM$6,'Forecast Data'!$B:$B,$D200))/SUMIFS('Forecast Data'!$H:$H,'Forecast Data'!$C:$C,BM$6,'Forecast Data'!$B:$B,$D200),"")</f>
        <v/>
      </c>
      <c r="BN200" s="12">
        <f>IFERROR((SUMIFS('OP Units'!I:I,'OP Units'!$A:$A,$D200)-SUMIFS('Forecast Data'!$H:$H,'Forecast Data'!$C:$C,BN$6,'Forecast Data'!$B:$B,$D200))/SUMIFS('Forecast Data'!$H:$H,'Forecast Data'!$C:$C,BN$6,'Forecast Data'!$B:$B,$D200),"")</f>
        <v>-1</v>
      </c>
      <c r="BO200" s="12" t="str">
        <f>IFERROR((SUMIFS('OP Units'!J:J,'OP Units'!$A:$A,$D200)-SUMIFS('Forecast Data'!$H:$H,'Forecast Data'!$C:$C,BO$6,'Forecast Data'!$B:$B,$D200))/SUMIFS('Forecast Data'!$H:$H,'Forecast Data'!$C:$C,BO$6,'Forecast Data'!$B:$B,$D200),"")</f>
        <v/>
      </c>
      <c r="BP200" s="12" t="str">
        <f>IFERROR((SUMIFS('OP Units'!K:K,'OP Units'!$A:$A,$D200)-SUMIFS('Forecast Data'!$H:$H,'Forecast Data'!$C:$C,BP$6,'Forecast Data'!$B:$B,$D200))/SUMIFS('Forecast Data'!$H:$H,'Forecast Data'!$C:$C,BP$6,'Forecast Data'!$B:$B,$D200),"")</f>
        <v/>
      </c>
      <c r="BQ200" s="12" t="str">
        <f>IFERROR((SUMIFS('OP Units'!L:L,'OP Units'!$A:$A,$D200)-SUMIFS('Forecast Data'!$H:$H,'Forecast Data'!$C:$C,BQ$6,'Forecast Data'!$B:$B,$D200))/SUMIFS('Forecast Data'!$H:$H,'Forecast Data'!$C:$C,BQ$6,'Forecast Data'!$B:$B,$D200),"")</f>
        <v/>
      </c>
      <c r="BR200" s="12" t="str">
        <f>IFERROR((SUMIFS('OP Units'!M:M,'OP Units'!$A:$A,$D200)-SUMIFS('Forecast Data'!$H:$H,'Forecast Data'!$C:$C,BR$6,'Forecast Data'!$B:$B,$D200))/SUMIFS('Forecast Data'!$H:$H,'Forecast Data'!$C:$C,BR$6,'Forecast Data'!$B:$B,$D200),"")</f>
        <v/>
      </c>
      <c r="BS200" s="12" t="str">
        <f>IFERROR((SUMIFS('OP Units'!N:N,'OP Units'!$A:$A,$D200)-SUMIFS('Forecast Data'!$H:$H,'Forecast Data'!$C:$C,BS$6,'Forecast Data'!$B:$B,$D200))/SUMIFS('Forecast Data'!$H:$H,'Forecast Data'!$C:$C,BS$6,'Forecast Data'!$B:$B,$D200),"")</f>
        <v/>
      </c>
      <c r="BT200" s="12" t="str">
        <f>IFERROR((SUMIFS('OP Units'!O:O,'OP Units'!$A:$A,$D200)-SUMIFS('Forecast Data'!$H:$H,'Forecast Data'!$C:$C,BT$6,'Forecast Data'!$B:$B,$D200))/SUMIFS('Forecast Data'!$H:$H,'Forecast Data'!$C:$C,BT$6,'Forecast Data'!$B:$B,$D200),"")</f>
        <v/>
      </c>
      <c r="BU200" s="12" t="str">
        <f>IFERROR((SUMIFS('OP Units'!P:P,'OP Units'!$A:$A,$D200)-SUMIFS('Forecast Data'!$H:$H,'Forecast Data'!$C:$C,BU$6,'Forecast Data'!$B:$B,$D200))/SUMIFS('Forecast Data'!$H:$H,'Forecast Data'!$C:$C,BU$6,'Forecast Data'!$B:$B,$D200),"")</f>
        <v/>
      </c>
      <c r="BV200" s="12"/>
      <c r="BW200" s="11">
        <f>(SUMIFS('Forecast Data'!H:H,'Forecast Data'!B:B,D200,'Forecast Data'!C:C,BK$6)+SUMIFS('Forecast Data'!H:H,'Forecast Data'!B:B,D200,'Forecast Data'!C:C,BL$6)+SUMIFS('Forecast Data'!H:H,'Forecast Data'!B:B,D200,'Forecast Data'!C:C,BM$6)+SUMIFS('Forecast Data'!H:H,'Forecast Data'!B:B,D200,'Forecast Data'!C:C,BN$6)+SUMIFS('Forecast Data'!H:H,'Forecast Data'!B:B,D200,'Forecast Data'!C:C,BO$6)+SUMIFS('Forecast Data'!H:H,'Forecast Data'!B:B,D200,'Forecast Data'!C:C,BP$6)+SUMIFS('Forecast Data'!H:H,'Forecast Data'!B:B,D200,'Forecast Data'!C:C,BQ$6)+SUMIFS('Forecast Data'!H:H,'Forecast Data'!B:B,D200,'Forecast Data'!C:C,BJ$6))/8</f>
        <v>0.25</v>
      </c>
      <c r="BX200" s="12">
        <f>IFERROR((SUM(W200:AD200)-(SUMIFS('Forecast Data'!H:H,'Forecast Data'!B:B,B200,'Forecast Data'!C:C,BJ$6)+SUMIFS('Forecast Data'!H:H,'Forecast Data'!B:B,B200,'Forecast Data'!C:C,BK$6)+SUMIFS('Forecast Data'!H:H,'Forecast Data'!B:B,B200,'Forecast Data'!C:C,BL$6)+SUMIFS('Forecast Data'!H:H,'Forecast Data'!B:B,B200,'Forecast Data'!C:C,BM$6)+SUMIFS('Forecast Data'!H:H,'Forecast Data'!B:B,B200,'Forecast Data'!C:C,BN$6)+SUMIFS('Forecast Data'!H:H,'Forecast Data'!B:B,B200,'Forecast Data'!C:C,BO$6)+SUMIFS('Forecast Data'!H:H,'Forecast Data'!B:B,B200,'Forecast Data'!C:C,BP$6)+SUMIFS('Forecast Data'!H:H,'Forecast Data'!B:B,B200,'Forecast Data'!C:C,BQ$6)))/(SUMIFS('Forecast Data'!H:H,'Forecast Data'!B:B,B200,'Forecast Data'!C:C,BJ$6)+SUMIFS('Forecast Data'!H:H,'Forecast Data'!B:B,B200,'Forecast Data'!C:C,BK$6)+SUMIFS('Forecast Data'!H:H,'Forecast Data'!B:B,B200,'Forecast Data'!C:C,BL$6)+SUMIFS('Forecast Data'!H:H,'Forecast Data'!B:B,B200,'Forecast Data'!C:C,BM$6)+SUMIFS('Forecast Data'!H:H,'Forecast Data'!B:B,B200,'Forecast Data'!C:C,BN$6)+SUMIFS('Forecast Data'!H:H,'Forecast Data'!B:B,B200,'Forecast Data'!C:C,BO$6)+SUMIFS('Forecast Data'!H:H,'Forecast Data'!B:B,B200,'Forecast Data'!C:C,BP$6)+SUMIFS('Forecast Data'!H:H,'Forecast Data'!B:B,B200,'Forecast Data'!C:C,BQ$6)),"")</f>
        <v>39</v>
      </c>
      <c r="BY200" s="12">
        <f t="shared" si="18"/>
        <v>0</v>
      </c>
      <c r="BZ200" s="16">
        <f t="shared" si="19"/>
        <v>8.0174154888077619E-6</v>
      </c>
      <c r="CA200" s="13">
        <f t="shared" si="20"/>
        <v>-8.0174154888077625E-4</v>
      </c>
      <c r="CB200" s="12">
        <f t="shared" si="21"/>
        <v>8.0174154888077619E-6</v>
      </c>
      <c r="CC200" s="12"/>
      <c r="CD200" s="11">
        <f>(SUMIFS('Forecast Data'!H:H,'Forecast Data'!B:B,D200,'Forecast Data'!C:C,BK$6)+SUMIFS('Forecast Data'!H:H,'Forecast Data'!B:B,D200,'Forecast Data'!C:C,BL$6)+SUMIFS('Forecast Data'!H:H,'Forecast Data'!B:B,D200,'Forecast Data'!C:C,BM$6)+SUMIFS('Forecast Data'!H:H,'Forecast Data'!B:B,D200,'Forecast Data'!C:C,BJ$6))/4</f>
        <v>0.25</v>
      </c>
      <c r="CE200" s="12">
        <f>IFERROR((SUM(W200:Z200)-(SUMIFS('Forecast Data'!H:H,'Forecast Data'!B:B,D200,'Forecast Data'!C:C,BJ$6)+SUMIFS('Forecast Data'!H:H,'Forecast Data'!B:B,D200,'Forecast Data'!C:C,BK$6)+SUMIFS('Forecast Data'!H:H,'Forecast Data'!B:B,D200,'Forecast Data'!C:C,BL$6)+SUMIFS('Forecast Data'!H:H,'Forecast Data'!B:B,D200,'Forecast Data'!C:C,BM$6)))/(SUMIFS('Forecast Data'!H:H,'Forecast Data'!B:B,D200,'Forecast Data'!C:C,BJ$6)+SUMIFS('Forecast Data'!H:H,'Forecast Data'!B:B,D200,'Forecast Data'!C:C,BK$6)+SUMIFS('Forecast Data'!H:H,'Forecast Data'!B:B,D200,'Forecast Data'!C:C,BL$6)+SUMIFS('Forecast Data'!H:H,'Forecast Data'!B:B,D200,'Forecast Data'!C:C,BM$6)),"")</f>
        <v>39</v>
      </c>
      <c r="CF200" s="12">
        <f t="shared" si="22"/>
        <v>0</v>
      </c>
      <c r="CG200" s="12">
        <f t="shared" si="23"/>
        <v>8.1742614083540594E-6</v>
      </c>
      <c r="CH200" s="13">
        <f t="shared" si="24"/>
        <v>-8.1742614083540595E-4</v>
      </c>
      <c r="CI200" s="13"/>
    </row>
    <row r="201" spans="1:87" ht="13.2">
      <c r="A201" s="1"/>
      <c r="B201" t="str">
        <f t="shared" si="53"/>
        <v>Nutraceutical</v>
      </c>
      <c r="D201" t="s">
        <v>234</v>
      </c>
      <c r="E201" s="11">
        <f>SUMIFS('Fin Data'!F:F,'Fin Data'!A:A,D201)</f>
        <v>7</v>
      </c>
      <c r="F201" s="11">
        <f>SUMIFS('Fin Data with 6 week hist'!I:I,'Fin Data with 6 week hist'!$A:$A,$D201)</f>
        <v>0</v>
      </c>
      <c r="G201" s="11">
        <f>SUMIFS('Fin Data with 6 week hist'!J:J,'Fin Data with 6 week hist'!$A:$A,$D201)</f>
        <v>0</v>
      </c>
      <c r="H201" s="11">
        <f>SUMIFS('Fin Data with 6 week hist'!K:K,'Fin Data with 6 week hist'!$A:$A,$D201)+SUMIFS('Unit Cancellations'!D:D,'Unit Cancellations'!$B:$B,$D201)</f>
        <v>0</v>
      </c>
      <c r="I201" s="11">
        <f>SUMIFS('Fin Data with 6 week hist'!L:L,'Fin Data with 6 week hist'!$A:$A,$D201)+SUMIFS('Unit Cancellations'!E:E,'Unit Cancellations'!$B:$B,$D201)</f>
        <v>0</v>
      </c>
      <c r="J201" s="11">
        <f>SUMIFS('Fin Data with 6 week hist'!M:M,'Fin Data with 6 week hist'!$A:$A,$D201)+SUMIFS('Unit Cancellations'!F:F,'Unit Cancellations'!$B:$B,$D201)</f>
        <v>0</v>
      </c>
      <c r="K201" s="11">
        <f>SUMIFS('Fin Data with 6 week hist'!N:N,'Fin Data with 6 week hist'!$A:$A,$D201)+SUMIFS('Unit Cancellations'!G:G,'Unit Cancellations'!$B:$B,$D201)</f>
        <v>0</v>
      </c>
      <c r="L201" s="11">
        <f>SUMIFS('Fin Data'!AN:AN,'Fin Data'!A:A,D201)</f>
        <v>0</v>
      </c>
      <c r="M201" s="12">
        <f>IFERROR(SUMIFS('Fin Data'!AO:AO,'Fin Data'!A:A,D201),"")</f>
        <v>-1</v>
      </c>
      <c r="N201" s="1"/>
      <c r="O201" s="11">
        <f t="shared" si="12"/>
        <v>0</v>
      </c>
      <c r="P201" s="12">
        <f t="shared" si="13"/>
        <v>-1</v>
      </c>
      <c r="Q201" s="1"/>
      <c r="R201" s="11">
        <f t="shared" si="14"/>
        <v>0</v>
      </c>
      <c r="S201" s="12">
        <f t="shared" si="15"/>
        <v>-1</v>
      </c>
      <c r="T201" s="11">
        <f t="shared" si="16"/>
        <v>0</v>
      </c>
      <c r="U201" s="1" t="e">
        <f t="shared" si="52"/>
        <v>#REF!</v>
      </c>
      <c r="V201" s="1"/>
      <c r="W201" s="11">
        <f>SUMIFS('Forecast Data'!$D:$D,'Forecast Data'!$C:$C,W$6,'Forecast Data'!$B:$B,$D201)</f>
        <v>0</v>
      </c>
      <c r="X201" s="11">
        <f>SUMIFS('Forecast Data'!$D:$D,'Forecast Data'!$C:$C,X$6,'Forecast Data'!$B:$B,$D201)</f>
        <v>0</v>
      </c>
      <c r="Y201" s="11">
        <f>SUMIFS('Forecast Data'!$D:$D,'Forecast Data'!$C:$C,Y$6,'Forecast Data'!$B:$B,$D201)</f>
        <v>0</v>
      </c>
      <c r="Z201" s="11">
        <f>SUMIFS('Forecast Data'!$D:$D,'Forecast Data'!$C:$C,Z$6,'Forecast Data'!$B:$B,$D201)</f>
        <v>0</v>
      </c>
      <c r="AA201" s="11">
        <f>SUMIFS('Forecast Data'!$D:$D,'Forecast Data'!$C:$C,AA$6,'Forecast Data'!$B:$B,$D201)</f>
        <v>0</v>
      </c>
      <c r="AB201" s="11">
        <f>SUMIFS('Forecast Data'!$D:$D,'Forecast Data'!$C:$C,AB$6,'Forecast Data'!$B:$B,$D201)</f>
        <v>0</v>
      </c>
      <c r="AC201" s="11">
        <f>SUMIFS('Forecast Data'!$D:$D,'Forecast Data'!$C:$C,AC$6,'Forecast Data'!$B:$B,$D201)</f>
        <v>0</v>
      </c>
      <c r="AD201" s="11">
        <f>SUMIFS('Forecast Data'!$D:$D,'Forecast Data'!$C:$C,AD$6,'Forecast Data'!$B:$B,$D201)</f>
        <v>0</v>
      </c>
      <c r="AE201" s="11">
        <f>SUMIFS('Forecast Data'!$D:$D,'Forecast Data'!$C:$C,AE$6,'Forecast Data'!$B:$B,$D201)</f>
        <v>0</v>
      </c>
      <c r="AF201" s="11">
        <f>SUMIFS('Forecast Data'!$D:$D,'Forecast Data'!$C:$C,AF$6,'Forecast Data'!$B:$B,$D201)</f>
        <v>0</v>
      </c>
      <c r="AG201" s="11">
        <f>SUMIFS('Forecast Data'!$D:$D,'Forecast Data'!$C:$C,AG$6,'Forecast Data'!$B:$B,$D201)</f>
        <v>0</v>
      </c>
      <c r="AH201" s="11">
        <f>SUMIFS('Forecast Data'!$D:$D,'Forecast Data'!$C:$C,AH$6,'Forecast Data'!$B:$B,$D201)</f>
        <v>0</v>
      </c>
      <c r="AI201" s="1"/>
      <c r="AJ201" s="12">
        <f>IF(SUMIFS('Forecast Data'!$E:$E,'Forecast Data'!$C:$C,AJ$6,'Forecast Data'!$B:$B,$D201)=0,"",SUMIFS('Forecast Data'!$E:$E,'Forecast Data'!$C:$C,AJ$6,'Forecast Data'!$B:$B,$D201))</f>
        <v>-1</v>
      </c>
      <c r="AK201" s="12" t="str">
        <f>IF(SUMIFS('Forecast Data'!$E:$E,'Forecast Data'!$C:$C,AK$6,'Forecast Data'!$B:$B,$D201)=0,"",SUMIFS('Forecast Data'!$E:$E,'Forecast Data'!$C:$C,AK$6,'Forecast Data'!$B:$B,$D201))</f>
        <v/>
      </c>
      <c r="AL201" s="12" t="str">
        <f>IF(SUMIFS('Forecast Data'!$E:$E,'Forecast Data'!$C:$C,AL$6,'Forecast Data'!$B:$B,$D201)=0,"",SUMIFS('Forecast Data'!$E:$E,'Forecast Data'!$C:$C,AL$6,'Forecast Data'!$B:$B,$D201))</f>
        <v/>
      </c>
      <c r="AM201" s="12" t="str">
        <f>IF(SUMIFS('Forecast Data'!$E:$E,'Forecast Data'!$C:$C,AM$6,'Forecast Data'!$B:$B,$D201)=0,"",SUMIFS('Forecast Data'!$E:$E,'Forecast Data'!$C:$C,AM$6,'Forecast Data'!$B:$B,$D201))</f>
        <v/>
      </c>
      <c r="AN201" s="12">
        <f>IF(SUMIFS('Forecast Data'!$E:$E,'Forecast Data'!$C:$C,AN$6,'Forecast Data'!$B:$B,$D201)=0,"",SUMIFS('Forecast Data'!$E:$E,'Forecast Data'!$C:$C,AN$6,'Forecast Data'!$B:$B,$D201))</f>
        <v>-1</v>
      </c>
      <c r="AO201" s="12" t="str">
        <f>IF(SUMIFS('Forecast Data'!$E:$E,'Forecast Data'!$C:$C,AO$6,'Forecast Data'!$B:$B,$D201)=0,"",SUMIFS('Forecast Data'!$E:$E,'Forecast Data'!$C:$C,AO$6,'Forecast Data'!$B:$B,$D201))</f>
        <v/>
      </c>
      <c r="AP201" s="12" t="str">
        <f>IF(SUMIFS('Forecast Data'!$E:$E,'Forecast Data'!$C:$C,AP$6,'Forecast Data'!$B:$B,$D201)=0,"",SUMIFS('Forecast Data'!$E:$E,'Forecast Data'!$C:$C,AP$6,'Forecast Data'!$B:$B,$D201))</f>
        <v/>
      </c>
      <c r="AQ201" s="12" t="str">
        <f>IF(SUMIFS('Forecast Data'!$E:$E,'Forecast Data'!$C:$C,AQ$6,'Forecast Data'!$B:$B,$D201)=0,"",SUMIFS('Forecast Data'!$E:$E,'Forecast Data'!$C:$C,AQ$6,'Forecast Data'!$B:$B,$D201))</f>
        <v/>
      </c>
      <c r="AR201" s="12" t="str">
        <f>IF(SUMIFS('Forecast Data'!$E:$E,'Forecast Data'!$C:$C,AR$6,'Forecast Data'!$B:$B,$D201)=0,"",SUMIFS('Forecast Data'!$E:$E,'Forecast Data'!$C:$C,AR$6,'Forecast Data'!$B:$B,$D201))</f>
        <v/>
      </c>
      <c r="AS201" s="12" t="str">
        <f>IF(SUMIFS('Forecast Data'!$E:$E,'Forecast Data'!$C:$C,AS$6,'Forecast Data'!$B:$B,$D201)=0,"",SUMIFS('Forecast Data'!$E:$E,'Forecast Data'!$C:$C,AS$6,'Forecast Data'!$B:$B,$D201))</f>
        <v/>
      </c>
      <c r="AT201" s="12" t="str">
        <f>IF(SUMIFS('Forecast Data'!$E:$E,'Forecast Data'!$C:$C,AT$6,'Forecast Data'!$B:$B,$D201)=0,"",SUMIFS('Forecast Data'!$E:$E,'Forecast Data'!$C:$C,AT$6,'Forecast Data'!$B:$B,$D201))</f>
        <v/>
      </c>
      <c r="AU201" s="12" t="str">
        <f>IF(SUMIFS('Forecast Data'!$E:$E,'Forecast Data'!$C:$C,AU$6,'Forecast Data'!$B:$B,$D201)=0,"",SUMIFS('Forecast Data'!$E:$E,'Forecast Data'!$C:$C,AU$6,'Forecast Data'!$B:$B,$D201))</f>
        <v/>
      </c>
      <c r="AV201" s="1"/>
      <c r="AW201" s="11">
        <f>SUMIFS('OP Units'!E:E,'OP Units'!$A:$A,$D201)</f>
        <v>0</v>
      </c>
      <c r="AX201" s="11">
        <f>SUMIFS('OP Units'!F:F,'OP Units'!$A:$A,$D201)</f>
        <v>0</v>
      </c>
      <c r="AY201" s="11">
        <f>SUMIFS('OP Units'!G:G,'OP Units'!$A:$A,$D201)</f>
        <v>0</v>
      </c>
      <c r="AZ201" s="11">
        <f>SUMIFS('OP Units'!H:H,'OP Units'!$A:$A,$D201)</f>
        <v>0</v>
      </c>
      <c r="BA201" s="11">
        <f>SUMIFS('OP Units'!I:I,'OP Units'!$A:$A,$D201)</f>
        <v>0</v>
      </c>
      <c r="BB201" s="11">
        <f>SUMIFS('OP Units'!J:J,'OP Units'!$A:$A,$D201)</f>
        <v>0</v>
      </c>
      <c r="BC201" s="11">
        <f>SUMIFS('OP Units'!K:K,'OP Units'!$A:$A,$D201)</f>
        <v>0</v>
      </c>
      <c r="BD201" s="11">
        <f>SUMIFS('OP Units'!L:L,'OP Units'!$A:$A,$D201)</f>
        <v>0</v>
      </c>
      <c r="BE201" s="11">
        <f>SUMIFS('OP Units'!M:M,'OP Units'!$A:$A,$D201)</f>
        <v>0</v>
      </c>
      <c r="BF201" s="11">
        <f>SUMIFS('OP Units'!N:N,'OP Units'!$A:$A,$D201)</f>
        <v>0</v>
      </c>
      <c r="BG201" s="11">
        <f>SUMIFS('OP Units'!O:O,'OP Units'!$A:$A,$D201)</f>
        <v>0</v>
      </c>
      <c r="BH201" s="11">
        <f>SUMIFS('OP Units'!P:P,'OP Units'!$A:$A,$D201)</f>
        <v>0</v>
      </c>
      <c r="BI201" s="1"/>
      <c r="BJ201" s="12">
        <f>IFERROR((SUMIFS('OP Units'!E:E,'OP Units'!$A:$A,$D201)-SUMIFS('Forecast Data'!$H:$H,'Forecast Data'!$C:$C,BJ$6,'Forecast Data'!$B:$B,$D201))/SUMIFS('Forecast Data'!$H:$H,'Forecast Data'!$C:$C,BJ$6,'Forecast Data'!$B:$B,$D201),"")</f>
        <v>-1</v>
      </c>
      <c r="BK201" s="12" t="str">
        <f>IFERROR((SUMIFS('OP Units'!F:F,'OP Units'!$A:$A,$D201)-SUMIFS('Forecast Data'!$H:$H,'Forecast Data'!$C:$C,BK$6,'Forecast Data'!$B:$B,$D201))/SUMIFS('Forecast Data'!$H:$H,'Forecast Data'!$C:$C,BK$6,'Forecast Data'!$B:$B,$D201),"")</f>
        <v/>
      </c>
      <c r="BL201" s="12" t="str">
        <f>IFERROR((SUMIFS('OP Units'!G:G,'OP Units'!$A:$A,$D201)-SUMIFS('Forecast Data'!$H:$H,'Forecast Data'!$C:$C,BL$6,'Forecast Data'!$B:$B,$D201))/SUMIFS('Forecast Data'!$H:$H,'Forecast Data'!$C:$C,BL$6,'Forecast Data'!$B:$B,$D201),"")</f>
        <v/>
      </c>
      <c r="BM201" s="12" t="str">
        <f>IFERROR((SUMIFS('OP Units'!H:H,'OP Units'!$A:$A,$D201)-SUMIFS('Forecast Data'!$H:$H,'Forecast Data'!$C:$C,BM$6,'Forecast Data'!$B:$B,$D201))/SUMIFS('Forecast Data'!$H:$H,'Forecast Data'!$C:$C,BM$6,'Forecast Data'!$B:$B,$D201),"")</f>
        <v/>
      </c>
      <c r="BN201" s="12">
        <f>IFERROR((SUMIFS('OP Units'!I:I,'OP Units'!$A:$A,$D201)-SUMIFS('Forecast Data'!$H:$H,'Forecast Data'!$C:$C,BN$6,'Forecast Data'!$B:$B,$D201))/SUMIFS('Forecast Data'!$H:$H,'Forecast Data'!$C:$C,BN$6,'Forecast Data'!$B:$B,$D201),"")</f>
        <v>-1</v>
      </c>
      <c r="BO201" s="12" t="str">
        <f>IFERROR((SUMIFS('OP Units'!J:J,'OP Units'!$A:$A,$D201)-SUMIFS('Forecast Data'!$H:$H,'Forecast Data'!$C:$C,BO$6,'Forecast Data'!$B:$B,$D201))/SUMIFS('Forecast Data'!$H:$H,'Forecast Data'!$C:$C,BO$6,'Forecast Data'!$B:$B,$D201),"")</f>
        <v/>
      </c>
      <c r="BP201" s="12" t="str">
        <f>IFERROR((SUMIFS('OP Units'!K:K,'OP Units'!$A:$A,$D201)-SUMIFS('Forecast Data'!$H:$H,'Forecast Data'!$C:$C,BP$6,'Forecast Data'!$B:$B,$D201))/SUMIFS('Forecast Data'!$H:$H,'Forecast Data'!$C:$C,BP$6,'Forecast Data'!$B:$B,$D201),"")</f>
        <v/>
      </c>
      <c r="BQ201" s="12" t="str">
        <f>IFERROR((SUMIFS('OP Units'!L:L,'OP Units'!$A:$A,$D201)-SUMIFS('Forecast Data'!$H:$H,'Forecast Data'!$C:$C,BQ$6,'Forecast Data'!$B:$B,$D201))/SUMIFS('Forecast Data'!$H:$H,'Forecast Data'!$C:$C,BQ$6,'Forecast Data'!$B:$B,$D201),"")</f>
        <v/>
      </c>
      <c r="BR201" s="12" t="str">
        <f>IFERROR((SUMIFS('OP Units'!M:M,'OP Units'!$A:$A,$D201)-SUMIFS('Forecast Data'!$H:$H,'Forecast Data'!$C:$C,BR$6,'Forecast Data'!$B:$B,$D201))/SUMIFS('Forecast Data'!$H:$H,'Forecast Data'!$C:$C,BR$6,'Forecast Data'!$B:$B,$D201),"")</f>
        <v/>
      </c>
      <c r="BS201" s="12" t="str">
        <f>IFERROR((SUMIFS('OP Units'!N:N,'OP Units'!$A:$A,$D201)-SUMIFS('Forecast Data'!$H:$H,'Forecast Data'!$C:$C,BS$6,'Forecast Data'!$B:$B,$D201))/SUMIFS('Forecast Data'!$H:$H,'Forecast Data'!$C:$C,BS$6,'Forecast Data'!$B:$B,$D201),"")</f>
        <v/>
      </c>
      <c r="BT201" s="12" t="str">
        <f>IFERROR((SUMIFS('OP Units'!O:O,'OP Units'!$A:$A,$D201)-SUMIFS('Forecast Data'!$H:$H,'Forecast Data'!$C:$C,BT$6,'Forecast Data'!$B:$B,$D201))/SUMIFS('Forecast Data'!$H:$H,'Forecast Data'!$C:$C,BT$6,'Forecast Data'!$B:$B,$D201),"")</f>
        <v/>
      </c>
      <c r="BU201" s="12" t="str">
        <f>IFERROR((SUMIFS('OP Units'!P:P,'OP Units'!$A:$A,$D201)-SUMIFS('Forecast Data'!$H:$H,'Forecast Data'!$C:$C,BU$6,'Forecast Data'!$B:$B,$D201))/SUMIFS('Forecast Data'!$H:$H,'Forecast Data'!$C:$C,BU$6,'Forecast Data'!$B:$B,$D201),"")</f>
        <v/>
      </c>
      <c r="BV201" s="12"/>
      <c r="BW201" s="11">
        <f>(SUMIFS('Forecast Data'!H:H,'Forecast Data'!B:B,D201,'Forecast Data'!C:C,BK$6)+SUMIFS('Forecast Data'!H:H,'Forecast Data'!B:B,D201,'Forecast Data'!C:C,BL$6)+SUMIFS('Forecast Data'!H:H,'Forecast Data'!B:B,D201,'Forecast Data'!C:C,BM$6)+SUMIFS('Forecast Data'!H:H,'Forecast Data'!B:B,D201,'Forecast Data'!C:C,BN$6)+SUMIFS('Forecast Data'!H:H,'Forecast Data'!B:B,D201,'Forecast Data'!C:C,BO$6)+SUMIFS('Forecast Data'!H:H,'Forecast Data'!B:B,D201,'Forecast Data'!C:C,BP$6)+SUMIFS('Forecast Data'!H:H,'Forecast Data'!B:B,D201,'Forecast Data'!C:C,BQ$6)+SUMIFS('Forecast Data'!H:H,'Forecast Data'!B:B,D201,'Forecast Data'!C:C,BJ$6))/8</f>
        <v>0.25</v>
      </c>
      <c r="BX201" s="12">
        <f>IFERROR((SUM(W201:AD201)-(SUMIFS('Forecast Data'!H:H,'Forecast Data'!B:B,B201,'Forecast Data'!C:C,BJ$6)+SUMIFS('Forecast Data'!H:H,'Forecast Data'!B:B,B201,'Forecast Data'!C:C,BK$6)+SUMIFS('Forecast Data'!H:H,'Forecast Data'!B:B,B201,'Forecast Data'!C:C,BL$6)+SUMIFS('Forecast Data'!H:H,'Forecast Data'!B:B,B201,'Forecast Data'!C:C,BM$6)+SUMIFS('Forecast Data'!H:H,'Forecast Data'!B:B,B201,'Forecast Data'!C:C,BN$6)+SUMIFS('Forecast Data'!H:H,'Forecast Data'!B:B,B201,'Forecast Data'!C:C,BO$6)+SUMIFS('Forecast Data'!H:H,'Forecast Data'!B:B,B201,'Forecast Data'!C:C,BP$6)+SUMIFS('Forecast Data'!H:H,'Forecast Data'!B:B,B201,'Forecast Data'!C:C,BQ$6)))/(SUMIFS('Forecast Data'!H:H,'Forecast Data'!B:B,B201,'Forecast Data'!C:C,BJ$6)+SUMIFS('Forecast Data'!H:H,'Forecast Data'!B:B,B201,'Forecast Data'!C:C,BK$6)+SUMIFS('Forecast Data'!H:H,'Forecast Data'!B:B,B201,'Forecast Data'!C:C,BL$6)+SUMIFS('Forecast Data'!H:H,'Forecast Data'!B:B,B201,'Forecast Data'!C:C,BM$6)+SUMIFS('Forecast Data'!H:H,'Forecast Data'!B:B,B201,'Forecast Data'!C:C,BN$6)+SUMIFS('Forecast Data'!H:H,'Forecast Data'!B:B,B201,'Forecast Data'!C:C,BO$6)+SUMIFS('Forecast Data'!H:H,'Forecast Data'!B:B,B201,'Forecast Data'!C:C,BP$6)+SUMIFS('Forecast Data'!H:H,'Forecast Data'!B:B,B201,'Forecast Data'!C:C,BQ$6)),"")</f>
        <v>-1</v>
      </c>
      <c r="BY201" s="12">
        <f t="shared" si="18"/>
        <v>-5.9859910706116052E-6</v>
      </c>
      <c r="BZ201" s="16">
        <f t="shared" si="19"/>
        <v>-2.0557475612327593E-7</v>
      </c>
      <c r="CA201" s="13">
        <f t="shared" si="20"/>
        <v>-5.7804163144883295E-4</v>
      </c>
      <c r="CB201" s="12">
        <f t="shared" si="21"/>
        <v>5.7804163144883292E-6</v>
      </c>
      <c r="CC201" s="12"/>
      <c r="CD201" s="11">
        <f>(SUMIFS('Forecast Data'!H:H,'Forecast Data'!B:B,D201,'Forecast Data'!C:C,BK$6)+SUMIFS('Forecast Data'!H:H,'Forecast Data'!B:B,D201,'Forecast Data'!C:C,BL$6)+SUMIFS('Forecast Data'!H:H,'Forecast Data'!B:B,D201,'Forecast Data'!C:C,BM$6)+SUMIFS('Forecast Data'!H:H,'Forecast Data'!B:B,D201,'Forecast Data'!C:C,BJ$6))/4</f>
        <v>0.25</v>
      </c>
      <c r="CE201" s="12">
        <f>IFERROR((SUM(W201:Z201)-(SUMIFS('Forecast Data'!H:H,'Forecast Data'!B:B,D201,'Forecast Data'!C:C,BJ$6)+SUMIFS('Forecast Data'!H:H,'Forecast Data'!B:B,D201,'Forecast Data'!C:C,BK$6)+SUMIFS('Forecast Data'!H:H,'Forecast Data'!B:B,D201,'Forecast Data'!C:C,BL$6)+SUMIFS('Forecast Data'!H:H,'Forecast Data'!B:B,D201,'Forecast Data'!C:C,BM$6)))/(SUMIFS('Forecast Data'!H:H,'Forecast Data'!B:B,D201,'Forecast Data'!C:C,BJ$6)+SUMIFS('Forecast Data'!H:H,'Forecast Data'!B:B,D201,'Forecast Data'!C:C,BK$6)+SUMIFS('Forecast Data'!H:H,'Forecast Data'!B:B,D201,'Forecast Data'!C:C,BL$6)+SUMIFS('Forecast Data'!H:H,'Forecast Data'!B:B,D201,'Forecast Data'!C:C,BM$6)),"")</f>
        <v>-1</v>
      </c>
      <c r="CF201" s="12">
        <f t="shared" si="22"/>
        <v>-5.9859910706116052E-6</v>
      </c>
      <c r="CG201" s="12">
        <f t="shared" si="23"/>
        <v>-2.0959644636805278E-7</v>
      </c>
      <c r="CH201" s="13">
        <f t="shared" si="24"/>
        <v>-5.7763946242435523E-4</v>
      </c>
      <c r="CI201" s="13"/>
    </row>
    <row r="202" spans="1:87" ht="13.2">
      <c r="A202" s="1"/>
      <c r="B202" t="str">
        <f t="shared" si="53"/>
        <v>Breathe Sanitizer</v>
      </c>
      <c r="D202" t="s">
        <v>235</v>
      </c>
      <c r="E202" s="11">
        <f>SUMIFS('Fin Data'!F:F,'Fin Data'!A:A,D202)</f>
        <v>0</v>
      </c>
      <c r="F202" s="11">
        <f>SUMIFS('Fin Data with 6 week hist'!I:I,'Fin Data with 6 week hist'!$A:$A,$D202)</f>
        <v>0</v>
      </c>
      <c r="G202" s="11">
        <f>SUMIFS('Fin Data with 6 week hist'!J:J,'Fin Data with 6 week hist'!$A:$A,$D202)</f>
        <v>0</v>
      </c>
      <c r="H202" s="11">
        <f>SUMIFS('Fin Data with 6 week hist'!K:K,'Fin Data with 6 week hist'!$A:$A,$D202)+SUMIFS('Unit Cancellations'!D:D,'Unit Cancellations'!$B:$B,$D202)</f>
        <v>0</v>
      </c>
      <c r="I202" s="11">
        <f>SUMIFS('Fin Data with 6 week hist'!L:L,'Fin Data with 6 week hist'!$A:$A,$D202)+SUMIFS('Unit Cancellations'!E:E,'Unit Cancellations'!$B:$B,$D202)</f>
        <v>0</v>
      </c>
      <c r="J202" s="11">
        <f>SUMIFS('Fin Data with 6 week hist'!M:M,'Fin Data with 6 week hist'!$A:$A,$D202)+SUMIFS('Unit Cancellations'!F:F,'Unit Cancellations'!$B:$B,$D202)</f>
        <v>0</v>
      </c>
      <c r="K202" s="11">
        <f>SUMIFS('Fin Data with 6 week hist'!N:N,'Fin Data with 6 week hist'!$A:$A,$D202)+SUMIFS('Unit Cancellations'!G:G,'Unit Cancellations'!$B:$B,$D202)</f>
        <v>0</v>
      </c>
      <c r="L202" s="11">
        <f>SUMIFS('Fin Data'!AN:AN,'Fin Data'!A:A,D202)</f>
        <v>0</v>
      </c>
      <c r="M202" s="12">
        <f>IFERROR(SUMIFS('Fin Data'!AO:AO,'Fin Data'!A:A,D202),"")</f>
        <v>0</v>
      </c>
      <c r="N202" s="1"/>
      <c r="O202" s="11">
        <f t="shared" si="12"/>
        <v>8</v>
      </c>
      <c r="P202" s="12" t="str">
        <f t="shared" si="13"/>
        <v/>
      </c>
      <c r="Q202" s="1"/>
      <c r="R202" s="11">
        <f t="shared" si="14"/>
        <v>8</v>
      </c>
      <c r="S202" s="12" t="str">
        <f t="shared" si="15"/>
        <v/>
      </c>
      <c r="T202" s="11">
        <f t="shared" si="16"/>
        <v>0</v>
      </c>
      <c r="U202" s="1" t="e">
        <f t="shared" si="52"/>
        <v>#REF!</v>
      </c>
      <c r="V202" s="1"/>
      <c r="W202" s="11">
        <f>SUMIFS('Forecast Data'!$D:$D,'Forecast Data'!$C:$C,W$6,'Forecast Data'!$B:$B,$D202)</f>
        <v>8</v>
      </c>
      <c r="X202" s="11">
        <f>SUMIFS('Forecast Data'!$D:$D,'Forecast Data'!$C:$C,X$6,'Forecast Data'!$B:$B,$D202)</f>
        <v>8</v>
      </c>
      <c r="Y202" s="11">
        <f>SUMIFS('Forecast Data'!$D:$D,'Forecast Data'!$C:$C,Y$6,'Forecast Data'!$B:$B,$D202)</f>
        <v>8</v>
      </c>
      <c r="Z202" s="11">
        <f>SUMIFS('Forecast Data'!$D:$D,'Forecast Data'!$C:$C,Z$6,'Forecast Data'!$B:$B,$D202)</f>
        <v>8</v>
      </c>
      <c r="AA202" s="11">
        <f>SUMIFS('Forecast Data'!$D:$D,'Forecast Data'!$C:$C,AA$6,'Forecast Data'!$B:$B,$D202)</f>
        <v>8</v>
      </c>
      <c r="AB202" s="11">
        <f>SUMIFS('Forecast Data'!$D:$D,'Forecast Data'!$C:$C,AB$6,'Forecast Data'!$B:$B,$D202)</f>
        <v>8</v>
      </c>
      <c r="AC202" s="11">
        <f>SUMIFS('Forecast Data'!$D:$D,'Forecast Data'!$C:$C,AC$6,'Forecast Data'!$B:$B,$D202)</f>
        <v>8</v>
      </c>
      <c r="AD202" s="11">
        <f>SUMIFS('Forecast Data'!$D:$D,'Forecast Data'!$C:$C,AD$6,'Forecast Data'!$B:$B,$D202)</f>
        <v>8</v>
      </c>
      <c r="AE202" s="11">
        <f>SUMIFS('Forecast Data'!$D:$D,'Forecast Data'!$C:$C,AE$6,'Forecast Data'!$B:$B,$D202)</f>
        <v>8</v>
      </c>
      <c r="AF202" s="11">
        <f>SUMIFS('Forecast Data'!$D:$D,'Forecast Data'!$C:$C,AF$6,'Forecast Data'!$B:$B,$D202)</f>
        <v>8</v>
      </c>
      <c r="AG202" s="11">
        <f>SUMIFS('Forecast Data'!$D:$D,'Forecast Data'!$C:$C,AG$6,'Forecast Data'!$B:$B,$D202)</f>
        <v>8</v>
      </c>
      <c r="AH202" s="11">
        <f>SUMIFS('Forecast Data'!$D:$D,'Forecast Data'!$C:$C,AH$6,'Forecast Data'!$B:$B,$D202)</f>
        <v>8</v>
      </c>
      <c r="AI202" s="1"/>
      <c r="AJ202" s="12" t="str">
        <f>IF(SUMIFS('Forecast Data'!$E:$E,'Forecast Data'!$C:$C,AJ$6,'Forecast Data'!$B:$B,$D202)=0,"",SUMIFS('Forecast Data'!$E:$E,'Forecast Data'!$C:$C,AJ$6,'Forecast Data'!$B:$B,$D202))</f>
        <v/>
      </c>
      <c r="AK202" s="12" t="str">
        <f>IF(SUMIFS('Forecast Data'!$E:$E,'Forecast Data'!$C:$C,AK$6,'Forecast Data'!$B:$B,$D202)=0,"",SUMIFS('Forecast Data'!$E:$E,'Forecast Data'!$C:$C,AK$6,'Forecast Data'!$B:$B,$D202))</f>
        <v/>
      </c>
      <c r="AL202" s="12" t="str">
        <f>IF(SUMIFS('Forecast Data'!$E:$E,'Forecast Data'!$C:$C,AL$6,'Forecast Data'!$B:$B,$D202)=0,"",SUMIFS('Forecast Data'!$E:$E,'Forecast Data'!$C:$C,AL$6,'Forecast Data'!$B:$B,$D202))</f>
        <v/>
      </c>
      <c r="AM202" s="12" t="str">
        <f>IF(SUMIFS('Forecast Data'!$E:$E,'Forecast Data'!$C:$C,AM$6,'Forecast Data'!$B:$B,$D202)=0,"",SUMIFS('Forecast Data'!$E:$E,'Forecast Data'!$C:$C,AM$6,'Forecast Data'!$B:$B,$D202))</f>
        <v/>
      </c>
      <c r="AN202" s="12" t="str">
        <f>IF(SUMIFS('Forecast Data'!$E:$E,'Forecast Data'!$C:$C,AN$6,'Forecast Data'!$B:$B,$D202)=0,"",SUMIFS('Forecast Data'!$E:$E,'Forecast Data'!$C:$C,AN$6,'Forecast Data'!$B:$B,$D202))</f>
        <v/>
      </c>
      <c r="AO202" s="12" t="str">
        <f>IF(SUMIFS('Forecast Data'!$E:$E,'Forecast Data'!$C:$C,AO$6,'Forecast Data'!$B:$B,$D202)=0,"",SUMIFS('Forecast Data'!$E:$E,'Forecast Data'!$C:$C,AO$6,'Forecast Data'!$B:$B,$D202))</f>
        <v/>
      </c>
      <c r="AP202" s="12" t="str">
        <f>IF(SUMIFS('Forecast Data'!$E:$E,'Forecast Data'!$C:$C,AP$6,'Forecast Data'!$B:$B,$D202)=0,"",SUMIFS('Forecast Data'!$E:$E,'Forecast Data'!$C:$C,AP$6,'Forecast Data'!$B:$B,$D202))</f>
        <v/>
      </c>
      <c r="AQ202" s="12" t="str">
        <f>IF(SUMIFS('Forecast Data'!$E:$E,'Forecast Data'!$C:$C,AQ$6,'Forecast Data'!$B:$B,$D202)=0,"",SUMIFS('Forecast Data'!$E:$E,'Forecast Data'!$C:$C,AQ$6,'Forecast Data'!$B:$B,$D202))</f>
        <v/>
      </c>
      <c r="AR202" s="12" t="str">
        <f>IF(SUMIFS('Forecast Data'!$E:$E,'Forecast Data'!$C:$C,AR$6,'Forecast Data'!$B:$B,$D202)=0,"",SUMIFS('Forecast Data'!$E:$E,'Forecast Data'!$C:$C,AR$6,'Forecast Data'!$B:$B,$D202))</f>
        <v/>
      </c>
      <c r="AS202" s="12" t="str">
        <f>IF(SUMIFS('Forecast Data'!$E:$E,'Forecast Data'!$C:$C,AS$6,'Forecast Data'!$B:$B,$D202)=0,"",SUMIFS('Forecast Data'!$E:$E,'Forecast Data'!$C:$C,AS$6,'Forecast Data'!$B:$B,$D202))</f>
        <v/>
      </c>
      <c r="AT202" s="12" t="str">
        <f>IF(SUMIFS('Forecast Data'!$E:$E,'Forecast Data'!$C:$C,AT$6,'Forecast Data'!$B:$B,$D202)=0,"",SUMIFS('Forecast Data'!$E:$E,'Forecast Data'!$C:$C,AT$6,'Forecast Data'!$B:$B,$D202))</f>
        <v/>
      </c>
      <c r="AU202" s="12" t="str">
        <f>IF(SUMIFS('Forecast Data'!$E:$E,'Forecast Data'!$C:$C,AU$6,'Forecast Data'!$B:$B,$D202)=0,"",SUMIFS('Forecast Data'!$E:$E,'Forecast Data'!$C:$C,AU$6,'Forecast Data'!$B:$B,$D202))</f>
        <v/>
      </c>
      <c r="AV202" s="1"/>
      <c r="AW202" s="11">
        <f>SUMIFS('OP Units'!E:E,'OP Units'!$A:$A,$D202)</f>
        <v>0</v>
      </c>
      <c r="AX202" s="11">
        <f>SUMIFS('OP Units'!F:F,'OP Units'!$A:$A,$D202)</f>
        <v>0</v>
      </c>
      <c r="AY202" s="11">
        <f>SUMIFS('OP Units'!G:G,'OP Units'!$A:$A,$D202)</f>
        <v>0</v>
      </c>
      <c r="AZ202" s="11">
        <f>SUMIFS('OP Units'!H:H,'OP Units'!$A:$A,$D202)</f>
        <v>0</v>
      </c>
      <c r="BA202" s="11">
        <f>SUMIFS('OP Units'!I:I,'OP Units'!$A:$A,$D202)</f>
        <v>0</v>
      </c>
      <c r="BB202" s="11">
        <f>SUMIFS('OP Units'!J:J,'OP Units'!$A:$A,$D202)</f>
        <v>0</v>
      </c>
      <c r="BC202" s="11">
        <f>SUMIFS('OP Units'!K:K,'OP Units'!$A:$A,$D202)</f>
        <v>0</v>
      </c>
      <c r="BD202" s="11">
        <f>SUMIFS('OP Units'!L:L,'OP Units'!$A:$A,$D202)</f>
        <v>0</v>
      </c>
      <c r="BE202" s="11">
        <f>SUMIFS('OP Units'!M:M,'OP Units'!$A:$A,$D202)</f>
        <v>0</v>
      </c>
      <c r="BF202" s="11">
        <f>SUMIFS('OP Units'!N:N,'OP Units'!$A:$A,$D202)</f>
        <v>0</v>
      </c>
      <c r="BG202" s="11">
        <f>SUMIFS('OP Units'!O:O,'OP Units'!$A:$A,$D202)</f>
        <v>0</v>
      </c>
      <c r="BH202" s="11">
        <f>SUMIFS('OP Units'!P:P,'OP Units'!$A:$A,$D202)</f>
        <v>0</v>
      </c>
      <c r="BI202" s="1"/>
      <c r="BJ202" s="12" t="str">
        <f>IFERROR((SUMIFS('OP Units'!E:E,'OP Units'!$A:$A,$D202)-SUMIFS('Forecast Data'!$H:$H,'Forecast Data'!$C:$C,BJ$6,'Forecast Data'!$B:$B,$D202))/SUMIFS('Forecast Data'!$H:$H,'Forecast Data'!$C:$C,BJ$6,'Forecast Data'!$B:$B,$D202),"")</f>
        <v/>
      </c>
      <c r="BK202" s="12" t="str">
        <f>IFERROR((SUMIFS('OP Units'!F:F,'OP Units'!$A:$A,$D202)-SUMIFS('Forecast Data'!$H:$H,'Forecast Data'!$C:$C,BK$6,'Forecast Data'!$B:$B,$D202))/SUMIFS('Forecast Data'!$H:$H,'Forecast Data'!$C:$C,BK$6,'Forecast Data'!$B:$B,$D202),"")</f>
        <v/>
      </c>
      <c r="BL202" s="12" t="str">
        <f>IFERROR((SUMIFS('OP Units'!G:G,'OP Units'!$A:$A,$D202)-SUMIFS('Forecast Data'!$H:$H,'Forecast Data'!$C:$C,BL$6,'Forecast Data'!$B:$B,$D202))/SUMIFS('Forecast Data'!$H:$H,'Forecast Data'!$C:$C,BL$6,'Forecast Data'!$B:$B,$D202),"")</f>
        <v/>
      </c>
      <c r="BM202" s="12" t="str">
        <f>IFERROR((SUMIFS('OP Units'!H:H,'OP Units'!$A:$A,$D202)-SUMIFS('Forecast Data'!$H:$H,'Forecast Data'!$C:$C,BM$6,'Forecast Data'!$B:$B,$D202))/SUMIFS('Forecast Data'!$H:$H,'Forecast Data'!$C:$C,BM$6,'Forecast Data'!$B:$B,$D202),"")</f>
        <v/>
      </c>
      <c r="BN202" s="12" t="str">
        <f>IFERROR((SUMIFS('OP Units'!I:I,'OP Units'!$A:$A,$D202)-SUMIFS('Forecast Data'!$H:$H,'Forecast Data'!$C:$C,BN$6,'Forecast Data'!$B:$B,$D202))/SUMIFS('Forecast Data'!$H:$H,'Forecast Data'!$C:$C,BN$6,'Forecast Data'!$B:$B,$D202),"")</f>
        <v/>
      </c>
      <c r="BO202" s="12" t="str">
        <f>IFERROR((SUMIFS('OP Units'!J:J,'OP Units'!$A:$A,$D202)-SUMIFS('Forecast Data'!$H:$H,'Forecast Data'!$C:$C,BO$6,'Forecast Data'!$B:$B,$D202))/SUMIFS('Forecast Data'!$H:$H,'Forecast Data'!$C:$C,BO$6,'Forecast Data'!$B:$B,$D202),"")</f>
        <v/>
      </c>
      <c r="BP202" s="12" t="str">
        <f>IFERROR((SUMIFS('OP Units'!K:K,'OP Units'!$A:$A,$D202)-SUMIFS('Forecast Data'!$H:$H,'Forecast Data'!$C:$C,BP$6,'Forecast Data'!$B:$B,$D202))/SUMIFS('Forecast Data'!$H:$H,'Forecast Data'!$C:$C,BP$6,'Forecast Data'!$B:$B,$D202),"")</f>
        <v/>
      </c>
      <c r="BQ202" s="12" t="str">
        <f>IFERROR((SUMIFS('OP Units'!L:L,'OP Units'!$A:$A,$D202)-SUMIFS('Forecast Data'!$H:$H,'Forecast Data'!$C:$C,BQ$6,'Forecast Data'!$B:$B,$D202))/SUMIFS('Forecast Data'!$H:$H,'Forecast Data'!$C:$C,BQ$6,'Forecast Data'!$B:$B,$D202),"")</f>
        <v/>
      </c>
      <c r="BR202" s="12" t="str">
        <f>IFERROR((SUMIFS('OP Units'!M:M,'OP Units'!$A:$A,$D202)-SUMIFS('Forecast Data'!$H:$H,'Forecast Data'!$C:$C,BR$6,'Forecast Data'!$B:$B,$D202))/SUMIFS('Forecast Data'!$H:$H,'Forecast Data'!$C:$C,BR$6,'Forecast Data'!$B:$B,$D202),"")</f>
        <v/>
      </c>
      <c r="BS202" s="12" t="str">
        <f>IFERROR((SUMIFS('OP Units'!N:N,'OP Units'!$A:$A,$D202)-SUMIFS('Forecast Data'!$H:$H,'Forecast Data'!$C:$C,BS$6,'Forecast Data'!$B:$B,$D202))/SUMIFS('Forecast Data'!$H:$H,'Forecast Data'!$C:$C,BS$6,'Forecast Data'!$B:$B,$D202),"")</f>
        <v/>
      </c>
      <c r="BT202" s="12" t="str">
        <f>IFERROR((SUMIFS('OP Units'!O:O,'OP Units'!$A:$A,$D202)-SUMIFS('Forecast Data'!$H:$H,'Forecast Data'!$C:$C,BT$6,'Forecast Data'!$B:$B,$D202))/SUMIFS('Forecast Data'!$H:$H,'Forecast Data'!$C:$C,BT$6,'Forecast Data'!$B:$B,$D202),"")</f>
        <v/>
      </c>
      <c r="BU202" s="12" t="str">
        <f>IFERROR((SUMIFS('OP Units'!P:P,'OP Units'!$A:$A,$D202)-SUMIFS('Forecast Data'!$H:$H,'Forecast Data'!$C:$C,BU$6,'Forecast Data'!$B:$B,$D202))/SUMIFS('Forecast Data'!$H:$H,'Forecast Data'!$C:$C,BU$6,'Forecast Data'!$B:$B,$D202),"")</f>
        <v/>
      </c>
      <c r="BV202" s="12"/>
      <c r="BW202" s="11">
        <f>(SUMIFS('Forecast Data'!H:H,'Forecast Data'!B:B,D202,'Forecast Data'!C:C,BK$6)+SUMIFS('Forecast Data'!H:H,'Forecast Data'!B:B,D202,'Forecast Data'!C:C,BL$6)+SUMIFS('Forecast Data'!H:H,'Forecast Data'!B:B,D202,'Forecast Data'!C:C,BM$6)+SUMIFS('Forecast Data'!H:H,'Forecast Data'!B:B,D202,'Forecast Data'!C:C,BN$6)+SUMIFS('Forecast Data'!H:H,'Forecast Data'!B:B,D202,'Forecast Data'!C:C,BO$6)+SUMIFS('Forecast Data'!H:H,'Forecast Data'!B:B,D202,'Forecast Data'!C:C,BP$6)+SUMIFS('Forecast Data'!H:H,'Forecast Data'!B:B,D202,'Forecast Data'!C:C,BQ$6)+SUMIFS('Forecast Data'!H:H,'Forecast Data'!B:B,D202,'Forecast Data'!C:C,BJ$6))/8</f>
        <v>0</v>
      </c>
      <c r="BX202" s="12" t="str">
        <f>IFERROR((SUM(W202:AD202)-(SUMIFS('Forecast Data'!H:H,'Forecast Data'!B:B,B202,'Forecast Data'!C:C,BJ$6)+SUMIFS('Forecast Data'!H:H,'Forecast Data'!B:B,B202,'Forecast Data'!C:C,BK$6)+SUMIFS('Forecast Data'!H:H,'Forecast Data'!B:B,B202,'Forecast Data'!C:C,BL$6)+SUMIFS('Forecast Data'!H:H,'Forecast Data'!B:B,B202,'Forecast Data'!C:C,BM$6)+SUMIFS('Forecast Data'!H:H,'Forecast Data'!B:B,B202,'Forecast Data'!C:C,BN$6)+SUMIFS('Forecast Data'!H:H,'Forecast Data'!B:B,B202,'Forecast Data'!C:C,BO$6)+SUMIFS('Forecast Data'!H:H,'Forecast Data'!B:B,B202,'Forecast Data'!C:C,BP$6)+SUMIFS('Forecast Data'!H:H,'Forecast Data'!B:B,B202,'Forecast Data'!C:C,BQ$6)))/(SUMIFS('Forecast Data'!H:H,'Forecast Data'!B:B,B202,'Forecast Data'!C:C,BJ$6)+SUMIFS('Forecast Data'!H:H,'Forecast Data'!B:B,B202,'Forecast Data'!C:C,BK$6)+SUMIFS('Forecast Data'!H:H,'Forecast Data'!B:B,B202,'Forecast Data'!C:C,BL$6)+SUMIFS('Forecast Data'!H:H,'Forecast Data'!B:B,B202,'Forecast Data'!C:C,BM$6)+SUMIFS('Forecast Data'!H:H,'Forecast Data'!B:B,B202,'Forecast Data'!C:C,BN$6)+SUMIFS('Forecast Data'!H:H,'Forecast Data'!B:B,B202,'Forecast Data'!C:C,BO$6)+SUMIFS('Forecast Data'!H:H,'Forecast Data'!B:B,B202,'Forecast Data'!C:C,BP$6)+SUMIFS('Forecast Data'!H:H,'Forecast Data'!B:B,B202,'Forecast Data'!C:C,BQ$6)),"")</f>
        <v/>
      </c>
      <c r="BY202" s="12">
        <f t="shared" si="18"/>
        <v>0</v>
      </c>
      <c r="BZ202" s="16">
        <f t="shared" si="19"/>
        <v>6.5783921959448298E-6</v>
      </c>
      <c r="CA202" s="13">
        <f t="shared" si="20"/>
        <v>-6.5783921959448302E-4</v>
      </c>
      <c r="CB202" s="12">
        <f t="shared" si="21"/>
        <v>6.5783921959448298E-6</v>
      </c>
      <c r="CC202" s="12"/>
      <c r="CD202" s="11">
        <f>(SUMIFS('Forecast Data'!H:H,'Forecast Data'!B:B,D202,'Forecast Data'!C:C,BK$6)+SUMIFS('Forecast Data'!H:H,'Forecast Data'!B:B,D202,'Forecast Data'!C:C,BL$6)+SUMIFS('Forecast Data'!H:H,'Forecast Data'!B:B,D202,'Forecast Data'!C:C,BM$6)+SUMIFS('Forecast Data'!H:H,'Forecast Data'!B:B,D202,'Forecast Data'!C:C,BJ$6))/4</f>
        <v>0</v>
      </c>
      <c r="CE202" s="12" t="str">
        <f>IFERROR((SUM(W202:Z202)-(SUMIFS('Forecast Data'!H:H,'Forecast Data'!B:B,D202,'Forecast Data'!C:C,BJ$6)+SUMIFS('Forecast Data'!H:H,'Forecast Data'!B:B,D202,'Forecast Data'!C:C,BK$6)+SUMIFS('Forecast Data'!H:H,'Forecast Data'!B:B,D202,'Forecast Data'!C:C,BL$6)+SUMIFS('Forecast Data'!H:H,'Forecast Data'!B:B,D202,'Forecast Data'!C:C,BM$6)))/(SUMIFS('Forecast Data'!H:H,'Forecast Data'!B:B,D202,'Forecast Data'!C:C,BJ$6)+SUMIFS('Forecast Data'!H:H,'Forecast Data'!B:B,D202,'Forecast Data'!C:C,BK$6)+SUMIFS('Forecast Data'!H:H,'Forecast Data'!B:B,D202,'Forecast Data'!C:C,BL$6)+SUMIFS('Forecast Data'!H:H,'Forecast Data'!B:B,D202,'Forecast Data'!C:C,BM$6)),"")</f>
        <v/>
      </c>
      <c r="CF202" s="12">
        <f t="shared" si="22"/>
        <v>0</v>
      </c>
      <c r="CG202" s="12">
        <f t="shared" si="23"/>
        <v>6.7070862837776889E-6</v>
      </c>
      <c r="CH202" s="13">
        <f t="shared" si="24"/>
        <v>-6.7070862837776888E-4</v>
      </c>
      <c r="CI202" s="13"/>
    </row>
    <row r="203" spans="1:87" ht="13.2">
      <c r="A203" s="1"/>
      <c r="B203" s="1"/>
      <c r="C203" s="1"/>
      <c r="D203" t="s">
        <v>236</v>
      </c>
      <c r="E203" s="11">
        <f>SUMIFS('Fin Data'!F:F,'Fin Data'!A:A,D203)</f>
        <v>0</v>
      </c>
      <c r="F203" s="11">
        <f>SUMIFS('Fin Data with 6 week hist'!I:I,'Fin Data with 6 week hist'!$A:$A,$D203)</f>
        <v>0</v>
      </c>
      <c r="G203" s="11">
        <f>SUMIFS('Fin Data with 6 week hist'!J:J,'Fin Data with 6 week hist'!$A:$A,$D203)</f>
        <v>0</v>
      </c>
      <c r="H203" s="11">
        <f>SUMIFS('Fin Data with 6 week hist'!K:K,'Fin Data with 6 week hist'!$A:$A,$D203)+SUMIFS('Unit Cancellations'!D:D,'Unit Cancellations'!$B:$B,$D203)</f>
        <v>0</v>
      </c>
      <c r="I203" s="11">
        <f>SUMIFS('Fin Data with 6 week hist'!L:L,'Fin Data with 6 week hist'!$A:$A,$D203)+SUMIFS('Unit Cancellations'!E:E,'Unit Cancellations'!$B:$B,$D203)</f>
        <v>4</v>
      </c>
      <c r="J203" s="11">
        <f>SUMIFS('Fin Data with 6 week hist'!M:M,'Fin Data with 6 week hist'!$A:$A,$D203)+SUMIFS('Unit Cancellations'!F:F,'Unit Cancellations'!$B:$B,$D203)</f>
        <v>110</v>
      </c>
      <c r="K203" s="11">
        <f>SUMIFS('Fin Data with 6 week hist'!N:N,'Fin Data with 6 week hist'!$A:$A,$D203)+SUMIFS('Unit Cancellations'!G:G,'Unit Cancellations'!$B:$B,$D203)</f>
        <v>336</v>
      </c>
      <c r="L203" s="11">
        <f>SUMIFS('Fin Data'!AN:AN,'Fin Data'!A:A,D203)</f>
        <v>75</v>
      </c>
      <c r="M203" s="12">
        <f>IFERROR(SUMIFS('Fin Data'!AO:AO,'Fin Data'!A:A,D203),"")</f>
        <v>0</v>
      </c>
      <c r="N203" s="1"/>
      <c r="O203" s="11">
        <f t="shared" si="12"/>
        <v>29</v>
      </c>
      <c r="P203" s="12" t="str">
        <f t="shared" si="13"/>
        <v/>
      </c>
      <c r="Q203" s="1"/>
      <c r="R203" s="11">
        <f t="shared" si="14"/>
        <v>29</v>
      </c>
      <c r="S203" s="12" t="str">
        <f t="shared" si="15"/>
        <v/>
      </c>
      <c r="T203" s="11">
        <f t="shared" si="16"/>
        <v>0</v>
      </c>
      <c r="U203" s="1" t="e">
        <f t="shared" si="52"/>
        <v>#REF!</v>
      </c>
      <c r="V203" s="1"/>
      <c r="W203" s="11">
        <f>SUMIFS('Forecast Data'!$D:$D,'Forecast Data'!$C:$C,W$6,'Forecast Data'!$B:$B,$D203)</f>
        <v>29</v>
      </c>
      <c r="X203" s="11">
        <f>SUMIFS('Forecast Data'!$D:$D,'Forecast Data'!$C:$C,X$6,'Forecast Data'!$B:$B,$D203)</f>
        <v>29</v>
      </c>
      <c r="Y203" s="11">
        <f>SUMIFS('Forecast Data'!$D:$D,'Forecast Data'!$C:$C,Y$6,'Forecast Data'!$B:$B,$D203)</f>
        <v>29</v>
      </c>
      <c r="Z203" s="11">
        <f>SUMIFS('Forecast Data'!$D:$D,'Forecast Data'!$C:$C,Z$6,'Forecast Data'!$B:$B,$D203)</f>
        <v>29</v>
      </c>
      <c r="AA203" s="11">
        <f>SUMIFS('Forecast Data'!$D:$D,'Forecast Data'!$C:$C,AA$6,'Forecast Data'!$B:$B,$D203)</f>
        <v>29</v>
      </c>
      <c r="AB203" s="11">
        <f>SUMIFS('Forecast Data'!$D:$D,'Forecast Data'!$C:$C,AB$6,'Forecast Data'!$B:$B,$D203)</f>
        <v>29</v>
      </c>
      <c r="AC203" s="11">
        <f>SUMIFS('Forecast Data'!$D:$D,'Forecast Data'!$C:$C,AC$6,'Forecast Data'!$B:$B,$D203)</f>
        <v>29</v>
      </c>
      <c r="AD203" s="11">
        <f>SUMIFS('Forecast Data'!$D:$D,'Forecast Data'!$C:$C,AD$6,'Forecast Data'!$B:$B,$D203)</f>
        <v>29</v>
      </c>
      <c r="AE203" s="11">
        <f>SUMIFS('Forecast Data'!$D:$D,'Forecast Data'!$C:$C,AE$6,'Forecast Data'!$B:$B,$D203)</f>
        <v>29</v>
      </c>
      <c r="AF203" s="11">
        <f>SUMIFS('Forecast Data'!$D:$D,'Forecast Data'!$C:$C,AF$6,'Forecast Data'!$B:$B,$D203)</f>
        <v>29</v>
      </c>
      <c r="AG203" s="11">
        <f>SUMIFS('Forecast Data'!$D:$D,'Forecast Data'!$C:$C,AG$6,'Forecast Data'!$B:$B,$D203)</f>
        <v>29</v>
      </c>
      <c r="AH203" s="11">
        <f>SUMIFS('Forecast Data'!$D:$D,'Forecast Data'!$C:$C,AH$6,'Forecast Data'!$B:$B,$D203)</f>
        <v>29</v>
      </c>
      <c r="AI203" s="1"/>
      <c r="AJ203" s="12" t="str">
        <f>IF(SUMIFS('Forecast Data'!$E:$E,'Forecast Data'!$C:$C,AJ$6,'Forecast Data'!$B:$B,$D203)=0,"",SUMIFS('Forecast Data'!$E:$E,'Forecast Data'!$C:$C,AJ$6,'Forecast Data'!$B:$B,$D203))</f>
        <v/>
      </c>
      <c r="AK203" s="12" t="str">
        <f>IF(SUMIFS('Forecast Data'!$E:$E,'Forecast Data'!$C:$C,AK$6,'Forecast Data'!$B:$B,$D203)=0,"",SUMIFS('Forecast Data'!$E:$E,'Forecast Data'!$C:$C,AK$6,'Forecast Data'!$B:$B,$D203))</f>
        <v/>
      </c>
      <c r="AL203" s="12" t="str">
        <f>IF(SUMIFS('Forecast Data'!$E:$E,'Forecast Data'!$C:$C,AL$6,'Forecast Data'!$B:$B,$D203)=0,"",SUMIFS('Forecast Data'!$E:$E,'Forecast Data'!$C:$C,AL$6,'Forecast Data'!$B:$B,$D203))</f>
        <v/>
      </c>
      <c r="AM203" s="12" t="str">
        <f>IF(SUMIFS('Forecast Data'!$E:$E,'Forecast Data'!$C:$C,AM$6,'Forecast Data'!$B:$B,$D203)=0,"",SUMIFS('Forecast Data'!$E:$E,'Forecast Data'!$C:$C,AM$6,'Forecast Data'!$B:$B,$D203))</f>
        <v/>
      </c>
      <c r="AN203" s="12" t="str">
        <f>IF(SUMIFS('Forecast Data'!$E:$E,'Forecast Data'!$C:$C,AN$6,'Forecast Data'!$B:$B,$D203)=0,"",SUMIFS('Forecast Data'!$E:$E,'Forecast Data'!$C:$C,AN$6,'Forecast Data'!$B:$B,$D203))</f>
        <v/>
      </c>
      <c r="AO203" s="12" t="str">
        <f>IF(SUMIFS('Forecast Data'!$E:$E,'Forecast Data'!$C:$C,AO$6,'Forecast Data'!$B:$B,$D203)=0,"",SUMIFS('Forecast Data'!$E:$E,'Forecast Data'!$C:$C,AO$6,'Forecast Data'!$B:$B,$D203))</f>
        <v/>
      </c>
      <c r="AP203" s="12" t="str">
        <f>IF(SUMIFS('Forecast Data'!$E:$E,'Forecast Data'!$C:$C,AP$6,'Forecast Data'!$B:$B,$D203)=0,"",SUMIFS('Forecast Data'!$E:$E,'Forecast Data'!$C:$C,AP$6,'Forecast Data'!$B:$B,$D203))</f>
        <v/>
      </c>
      <c r="AQ203" s="12" t="str">
        <f>IF(SUMIFS('Forecast Data'!$E:$E,'Forecast Data'!$C:$C,AQ$6,'Forecast Data'!$B:$B,$D203)=0,"",SUMIFS('Forecast Data'!$E:$E,'Forecast Data'!$C:$C,AQ$6,'Forecast Data'!$B:$B,$D203))</f>
        <v/>
      </c>
      <c r="AR203" s="12" t="str">
        <f>IF(SUMIFS('Forecast Data'!$E:$E,'Forecast Data'!$C:$C,AR$6,'Forecast Data'!$B:$B,$D203)=0,"",SUMIFS('Forecast Data'!$E:$E,'Forecast Data'!$C:$C,AR$6,'Forecast Data'!$B:$B,$D203))</f>
        <v/>
      </c>
      <c r="AS203" s="12" t="str">
        <f>IF(SUMIFS('Forecast Data'!$E:$E,'Forecast Data'!$C:$C,AS$6,'Forecast Data'!$B:$B,$D203)=0,"",SUMIFS('Forecast Data'!$E:$E,'Forecast Data'!$C:$C,AS$6,'Forecast Data'!$B:$B,$D203))</f>
        <v/>
      </c>
      <c r="AT203" s="12" t="str">
        <f>IF(SUMIFS('Forecast Data'!$E:$E,'Forecast Data'!$C:$C,AT$6,'Forecast Data'!$B:$B,$D203)=0,"",SUMIFS('Forecast Data'!$E:$E,'Forecast Data'!$C:$C,AT$6,'Forecast Data'!$B:$B,$D203))</f>
        <v/>
      </c>
      <c r="AU203" s="12" t="str">
        <f>IF(SUMIFS('Forecast Data'!$E:$E,'Forecast Data'!$C:$C,AU$6,'Forecast Data'!$B:$B,$D203)=0,"",SUMIFS('Forecast Data'!$E:$E,'Forecast Data'!$C:$C,AU$6,'Forecast Data'!$B:$B,$D203))</f>
        <v/>
      </c>
      <c r="AV203" s="1"/>
      <c r="AW203" s="11">
        <f>SUMIFS('OP Units'!E:E,'OP Units'!$A:$A,$D203)</f>
        <v>0</v>
      </c>
      <c r="AX203" s="11">
        <f>SUMIFS('OP Units'!F:F,'OP Units'!$A:$A,$D203)</f>
        <v>0</v>
      </c>
      <c r="AY203" s="11">
        <f>SUMIFS('OP Units'!G:G,'OP Units'!$A:$A,$D203)</f>
        <v>0</v>
      </c>
      <c r="AZ203" s="11">
        <f>SUMIFS('OP Units'!H:H,'OP Units'!$A:$A,$D203)</f>
        <v>0</v>
      </c>
      <c r="BA203" s="11">
        <f>SUMIFS('OP Units'!I:I,'OP Units'!$A:$A,$D203)</f>
        <v>0</v>
      </c>
      <c r="BB203" s="11">
        <f>SUMIFS('OP Units'!J:J,'OP Units'!$A:$A,$D203)</f>
        <v>0</v>
      </c>
      <c r="BC203" s="11">
        <f>SUMIFS('OP Units'!K:K,'OP Units'!$A:$A,$D203)</f>
        <v>0</v>
      </c>
      <c r="BD203" s="11">
        <f>SUMIFS('OP Units'!L:L,'OP Units'!$A:$A,$D203)</f>
        <v>0</v>
      </c>
      <c r="BE203" s="11">
        <f>SUMIFS('OP Units'!M:M,'OP Units'!$A:$A,$D203)</f>
        <v>0</v>
      </c>
      <c r="BF203" s="11">
        <f>SUMIFS('OP Units'!N:N,'OP Units'!$A:$A,$D203)</f>
        <v>0</v>
      </c>
      <c r="BG203" s="11">
        <f>SUMIFS('OP Units'!O:O,'OP Units'!$A:$A,$D203)</f>
        <v>0</v>
      </c>
      <c r="BH203" s="11">
        <f>SUMIFS('OP Units'!P:P,'OP Units'!$A:$A,$D203)</f>
        <v>0</v>
      </c>
      <c r="BI203" s="1"/>
      <c r="BJ203" s="12" t="str">
        <f>IFERROR((SUMIFS('OP Units'!E:E,'OP Units'!$A:$A,$D203)-SUMIFS('Forecast Data'!$H:$H,'Forecast Data'!$C:$C,BJ$6,'Forecast Data'!$B:$B,$D203))/SUMIFS('Forecast Data'!$H:$H,'Forecast Data'!$C:$C,BJ$6,'Forecast Data'!$B:$B,$D203),"")</f>
        <v/>
      </c>
      <c r="BK203" s="12" t="str">
        <f>IFERROR((SUMIFS('OP Units'!F:F,'OP Units'!$A:$A,$D203)-SUMIFS('Forecast Data'!$H:$H,'Forecast Data'!$C:$C,BK$6,'Forecast Data'!$B:$B,$D203))/SUMIFS('Forecast Data'!$H:$H,'Forecast Data'!$C:$C,BK$6,'Forecast Data'!$B:$B,$D203),"")</f>
        <v/>
      </c>
      <c r="BL203" s="12" t="str">
        <f>IFERROR((SUMIFS('OP Units'!G:G,'OP Units'!$A:$A,$D203)-SUMIFS('Forecast Data'!$H:$H,'Forecast Data'!$C:$C,BL$6,'Forecast Data'!$B:$B,$D203))/SUMIFS('Forecast Data'!$H:$H,'Forecast Data'!$C:$C,BL$6,'Forecast Data'!$B:$B,$D203),"")</f>
        <v/>
      </c>
      <c r="BM203" s="12" t="str">
        <f>IFERROR((SUMIFS('OP Units'!H:H,'OP Units'!$A:$A,$D203)-SUMIFS('Forecast Data'!$H:$H,'Forecast Data'!$C:$C,BM$6,'Forecast Data'!$B:$B,$D203))/SUMIFS('Forecast Data'!$H:$H,'Forecast Data'!$C:$C,BM$6,'Forecast Data'!$B:$B,$D203),"")</f>
        <v/>
      </c>
      <c r="BN203" s="12" t="str">
        <f>IFERROR((SUMIFS('OP Units'!I:I,'OP Units'!$A:$A,$D203)-SUMIFS('Forecast Data'!$H:$H,'Forecast Data'!$C:$C,BN$6,'Forecast Data'!$B:$B,$D203))/SUMIFS('Forecast Data'!$H:$H,'Forecast Data'!$C:$C,BN$6,'Forecast Data'!$B:$B,$D203),"")</f>
        <v/>
      </c>
      <c r="BO203" s="12" t="str">
        <f>IFERROR((SUMIFS('OP Units'!J:J,'OP Units'!$A:$A,$D203)-SUMIFS('Forecast Data'!$H:$H,'Forecast Data'!$C:$C,BO$6,'Forecast Data'!$B:$B,$D203))/SUMIFS('Forecast Data'!$H:$H,'Forecast Data'!$C:$C,BO$6,'Forecast Data'!$B:$B,$D203),"")</f>
        <v/>
      </c>
      <c r="BP203" s="12" t="str">
        <f>IFERROR((SUMIFS('OP Units'!K:K,'OP Units'!$A:$A,$D203)-SUMIFS('Forecast Data'!$H:$H,'Forecast Data'!$C:$C,BP$6,'Forecast Data'!$B:$B,$D203))/SUMIFS('Forecast Data'!$H:$H,'Forecast Data'!$C:$C,BP$6,'Forecast Data'!$B:$B,$D203),"")</f>
        <v/>
      </c>
      <c r="BQ203" s="12" t="str">
        <f>IFERROR((SUMIFS('OP Units'!L:L,'OP Units'!$A:$A,$D203)-SUMIFS('Forecast Data'!$H:$H,'Forecast Data'!$C:$C,BQ$6,'Forecast Data'!$B:$B,$D203))/SUMIFS('Forecast Data'!$H:$H,'Forecast Data'!$C:$C,BQ$6,'Forecast Data'!$B:$B,$D203),"")</f>
        <v/>
      </c>
      <c r="BR203" s="12" t="str">
        <f>IFERROR((SUMIFS('OP Units'!M:M,'OP Units'!$A:$A,$D203)-SUMIFS('Forecast Data'!$H:$H,'Forecast Data'!$C:$C,BR$6,'Forecast Data'!$B:$B,$D203))/SUMIFS('Forecast Data'!$H:$H,'Forecast Data'!$C:$C,BR$6,'Forecast Data'!$B:$B,$D203),"")</f>
        <v/>
      </c>
      <c r="BS203" s="12" t="str">
        <f>IFERROR((SUMIFS('OP Units'!N:N,'OP Units'!$A:$A,$D203)-SUMIFS('Forecast Data'!$H:$H,'Forecast Data'!$C:$C,BS$6,'Forecast Data'!$B:$B,$D203))/SUMIFS('Forecast Data'!$H:$H,'Forecast Data'!$C:$C,BS$6,'Forecast Data'!$B:$B,$D203),"")</f>
        <v/>
      </c>
      <c r="BT203" s="12" t="str">
        <f>IFERROR((SUMIFS('OP Units'!O:O,'OP Units'!$A:$A,$D203)-SUMIFS('Forecast Data'!$H:$H,'Forecast Data'!$C:$C,BT$6,'Forecast Data'!$B:$B,$D203))/SUMIFS('Forecast Data'!$H:$H,'Forecast Data'!$C:$C,BT$6,'Forecast Data'!$B:$B,$D203),"")</f>
        <v/>
      </c>
      <c r="BU203" s="12" t="str">
        <f>IFERROR((SUMIFS('OP Units'!P:P,'OP Units'!$A:$A,$D203)-SUMIFS('Forecast Data'!$H:$H,'Forecast Data'!$C:$C,BU$6,'Forecast Data'!$B:$B,$D203))/SUMIFS('Forecast Data'!$H:$H,'Forecast Data'!$C:$C,BU$6,'Forecast Data'!$B:$B,$D203),"")</f>
        <v/>
      </c>
      <c r="BV203" s="12"/>
      <c r="BW203" s="11">
        <f>(SUMIFS('Forecast Data'!H:H,'Forecast Data'!B:B,D203,'Forecast Data'!C:C,BK$6)+SUMIFS('Forecast Data'!H:H,'Forecast Data'!B:B,D203,'Forecast Data'!C:C,BL$6)+SUMIFS('Forecast Data'!H:H,'Forecast Data'!B:B,D203,'Forecast Data'!C:C,BM$6)+SUMIFS('Forecast Data'!H:H,'Forecast Data'!B:B,D203,'Forecast Data'!C:C,BN$6)+SUMIFS('Forecast Data'!H:H,'Forecast Data'!B:B,D203,'Forecast Data'!C:C,BO$6)+SUMIFS('Forecast Data'!H:H,'Forecast Data'!B:B,D203,'Forecast Data'!C:C,BP$6)+SUMIFS('Forecast Data'!H:H,'Forecast Data'!B:B,D203,'Forecast Data'!C:C,BQ$6)+SUMIFS('Forecast Data'!H:H,'Forecast Data'!B:B,D203,'Forecast Data'!C:C,BJ$6))/8</f>
        <v>0</v>
      </c>
      <c r="BX203" s="12" t="str">
        <f>IFERROR((SUM(W203:AD203)-(SUMIFS('Forecast Data'!H:H,'Forecast Data'!B:B,B203,'Forecast Data'!C:C,BJ$6)+SUMIFS('Forecast Data'!H:H,'Forecast Data'!B:B,B203,'Forecast Data'!C:C,BK$6)+SUMIFS('Forecast Data'!H:H,'Forecast Data'!B:B,B203,'Forecast Data'!C:C,BL$6)+SUMIFS('Forecast Data'!H:H,'Forecast Data'!B:B,B203,'Forecast Data'!C:C,BM$6)+SUMIFS('Forecast Data'!H:H,'Forecast Data'!B:B,B203,'Forecast Data'!C:C,BN$6)+SUMIFS('Forecast Data'!H:H,'Forecast Data'!B:B,B203,'Forecast Data'!C:C,BO$6)+SUMIFS('Forecast Data'!H:H,'Forecast Data'!B:B,B203,'Forecast Data'!C:C,BP$6)+SUMIFS('Forecast Data'!H:H,'Forecast Data'!B:B,B203,'Forecast Data'!C:C,BQ$6)))/(SUMIFS('Forecast Data'!H:H,'Forecast Data'!B:B,B203,'Forecast Data'!C:C,BJ$6)+SUMIFS('Forecast Data'!H:H,'Forecast Data'!B:B,B203,'Forecast Data'!C:C,BK$6)+SUMIFS('Forecast Data'!H:H,'Forecast Data'!B:B,B203,'Forecast Data'!C:C,BL$6)+SUMIFS('Forecast Data'!H:H,'Forecast Data'!B:B,B203,'Forecast Data'!C:C,BM$6)+SUMIFS('Forecast Data'!H:H,'Forecast Data'!B:B,B203,'Forecast Data'!C:C,BN$6)+SUMIFS('Forecast Data'!H:H,'Forecast Data'!B:B,B203,'Forecast Data'!C:C,BO$6)+SUMIFS('Forecast Data'!H:H,'Forecast Data'!B:B,B203,'Forecast Data'!C:C,BP$6)+SUMIFS('Forecast Data'!H:H,'Forecast Data'!B:B,B203,'Forecast Data'!C:C,BQ$6)),"")</f>
        <v/>
      </c>
      <c r="BY203" s="12">
        <f t="shared" si="18"/>
        <v>6.4135618613695773E-5</v>
      </c>
      <c r="BZ203" s="16">
        <f t="shared" si="19"/>
        <v>2.3846671710300007E-5</v>
      </c>
      <c r="CA203" s="13">
        <f t="shared" si="20"/>
        <v>4.0288946903395762E-3</v>
      </c>
      <c r="CB203" s="12">
        <f t="shared" si="21"/>
        <v>4.0288946903395759E-5</v>
      </c>
      <c r="CC203" s="12"/>
      <c r="CD203" s="11">
        <f>(SUMIFS('Forecast Data'!H:H,'Forecast Data'!B:B,D203,'Forecast Data'!C:C,BK$6)+SUMIFS('Forecast Data'!H:H,'Forecast Data'!B:B,D203,'Forecast Data'!C:C,BL$6)+SUMIFS('Forecast Data'!H:H,'Forecast Data'!B:B,D203,'Forecast Data'!C:C,BM$6)+SUMIFS('Forecast Data'!H:H,'Forecast Data'!B:B,D203,'Forecast Data'!C:C,BJ$6))/4</f>
        <v>0</v>
      </c>
      <c r="CE203" s="12" t="str">
        <f>IFERROR((SUM(W203:Z203)-(SUMIFS('Forecast Data'!H:H,'Forecast Data'!B:B,B203,'Forecast Data'!C:C,BJ$6)+SUMIFS('Forecast Data'!H:H,'Forecast Data'!B:B,B203,'Forecast Data'!C:C,BK$6)+SUMIFS('Forecast Data'!H:H,'Forecast Data'!B:B,B203,'Forecast Data'!C:C,BL$6)+SUMIFS('Forecast Data'!H:H,'Forecast Data'!B:B,B203,'Forecast Data'!C:C,BM$6)))/(SUMIFS('Forecast Data'!H:H,'Forecast Data'!B:B,B203,'Forecast Data'!C:C,BJ$6)+SUMIFS('Forecast Data'!H:H,'Forecast Data'!B:B,B203,'Forecast Data'!C:C,BK$6)+SUMIFS('Forecast Data'!H:H,'Forecast Data'!B:B,B203,'Forecast Data'!C:C,BL$6)+SUMIFS('Forecast Data'!H:H,'Forecast Data'!B:B,B203,'Forecast Data'!C:C,BM$6)),"")</f>
        <v/>
      </c>
      <c r="CF203" s="12">
        <f t="shared" si="22"/>
        <v>6.4135618613695773E-5</v>
      </c>
      <c r="CG203" s="12">
        <f t="shared" si="23"/>
        <v>2.431318777869412E-5</v>
      </c>
      <c r="CH203" s="13">
        <f t="shared" si="24"/>
        <v>3.982243083500165E-3</v>
      </c>
      <c r="CI203" s="13"/>
    </row>
    <row r="204" spans="1:87" ht="13.2">
      <c r="A204" s="1"/>
      <c r="B204" t="str">
        <f t="shared" ref="B204:B210" si="54">D204</f>
        <v>Slim-sation</v>
      </c>
      <c r="D204" t="s">
        <v>237</v>
      </c>
      <c r="E204" s="11">
        <f>SUMIFS('Fin Data'!F:F,'Fin Data'!A:A,D204)</f>
        <v>0</v>
      </c>
      <c r="F204" s="11">
        <f>SUMIFS('Fin Data with 6 week hist'!I:I,'Fin Data with 6 week hist'!$A:$A,$D204)</f>
        <v>0</v>
      </c>
      <c r="G204" s="11">
        <f>SUMIFS('Fin Data with 6 week hist'!J:J,'Fin Data with 6 week hist'!$A:$A,$D204)</f>
        <v>0</v>
      </c>
      <c r="H204" s="11">
        <f>SUMIFS('Fin Data with 6 week hist'!K:K,'Fin Data with 6 week hist'!$A:$A,$D204)+SUMIFS('Unit Cancellations'!D:D,'Unit Cancellations'!$B:$B,$D204)</f>
        <v>0</v>
      </c>
      <c r="I204" s="11">
        <f>SUMIFS('Fin Data with 6 week hist'!L:L,'Fin Data with 6 week hist'!$A:$A,$D204)+SUMIFS('Unit Cancellations'!E:E,'Unit Cancellations'!$B:$B,$D204)</f>
        <v>0</v>
      </c>
      <c r="J204" s="11">
        <f>SUMIFS('Fin Data with 6 week hist'!M:M,'Fin Data with 6 week hist'!$A:$A,$D204)+SUMIFS('Unit Cancellations'!F:F,'Unit Cancellations'!$B:$B,$D204)</f>
        <v>0</v>
      </c>
      <c r="K204" s="11">
        <f>SUMIFS('Fin Data with 6 week hist'!N:N,'Fin Data with 6 week hist'!$A:$A,$D204)+SUMIFS('Unit Cancellations'!G:G,'Unit Cancellations'!$B:$B,$D204)</f>
        <v>0</v>
      </c>
      <c r="L204" s="11">
        <f>SUMIFS('Fin Data'!AN:AN,'Fin Data'!A:A,D204)</f>
        <v>0</v>
      </c>
      <c r="M204" s="12">
        <f>IFERROR(SUMIFS('Fin Data'!AO:AO,'Fin Data'!A:A,D204),"")</f>
        <v>0</v>
      </c>
      <c r="N204" s="1"/>
      <c r="O204" s="11">
        <f t="shared" si="12"/>
        <v>7</v>
      </c>
      <c r="P204" s="12" t="str">
        <f t="shared" si="13"/>
        <v/>
      </c>
      <c r="Q204" s="1"/>
      <c r="R204" s="11">
        <f t="shared" si="14"/>
        <v>7</v>
      </c>
      <c r="S204" s="12" t="str">
        <f t="shared" si="15"/>
        <v/>
      </c>
      <c r="T204" s="11">
        <f t="shared" si="16"/>
        <v>0</v>
      </c>
      <c r="U204" s="1" t="e">
        <f t="shared" si="52"/>
        <v>#REF!</v>
      </c>
      <c r="V204" s="1"/>
      <c r="W204" s="11">
        <f>SUMIFS('Forecast Data'!$D:$D,'Forecast Data'!$C:$C,W$6,'Forecast Data'!$B:$B,$D204)</f>
        <v>7</v>
      </c>
      <c r="X204" s="11">
        <f>SUMIFS('Forecast Data'!$D:$D,'Forecast Data'!$C:$C,X$6,'Forecast Data'!$B:$B,$D204)</f>
        <v>7</v>
      </c>
      <c r="Y204" s="11">
        <f>SUMIFS('Forecast Data'!$D:$D,'Forecast Data'!$C:$C,Y$6,'Forecast Data'!$B:$B,$D204)</f>
        <v>7</v>
      </c>
      <c r="Z204" s="11">
        <f>SUMIFS('Forecast Data'!$D:$D,'Forecast Data'!$C:$C,Z$6,'Forecast Data'!$B:$B,$D204)</f>
        <v>7</v>
      </c>
      <c r="AA204" s="11">
        <f>SUMIFS('Forecast Data'!$D:$D,'Forecast Data'!$C:$C,AA$6,'Forecast Data'!$B:$B,$D204)</f>
        <v>7</v>
      </c>
      <c r="AB204" s="11">
        <f>SUMIFS('Forecast Data'!$D:$D,'Forecast Data'!$C:$C,AB$6,'Forecast Data'!$B:$B,$D204)</f>
        <v>7</v>
      </c>
      <c r="AC204" s="11">
        <f>SUMIFS('Forecast Data'!$D:$D,'Forecast Data'!$C:$C,AC$6,'Forecast Data'!$B:$B,$D204)</f>
        <v>7</v>
      </c>
      <c r="AD204" s="11">
        <f>SUMIFS('Forecast Data'!$D:$D,'Forecast Data'!$C:$C,AD$6,'Forecast Data'!$B:$B,$D204)</f>
        <v>7</v>
      </c>
      <c r="AE204" s="11">
        <f>SUMIFS('Forecast Data'!$D:$D,'Forecast Data'!$C:$C,AE$6,'Forecast Data'!$B:$B,$D204)</f>
        <v>7</v>
      </c>
      <c r="AF204" s="11">
        <f>SUMIFS('Forecast Data'!$D:$D,'Forecast Data'!$C:$C,AF$6,'Forecast Data'!$B:$B,$D204)</f>
        <v>7</v>
      </c>
      <c r="AG204" s="11">
        <f>SUMIFS('Forecast Data'!$D:$D,'Forecast Data'!$C:$C,AG$6,'Forecast Data'!$B:$B,$D204)</f>
        <v>7</v>
      </c>
      <c r="AH204" s="11">
        <f>SUMIFS('Forecast Data'!$D:$D,'Forecast Data'!$C:$C,AH$6,'Forecast Data'!$B:$B,$D204)</f>
        <v>7</v>
      </c>
      <c r="AI204" s="1"/>
      <c r="AJ204" s="12" t="str">
        <f>IF(SUMIFS('Forecast Data'!$E:$E,'Forecast Data'!$C:$C,AJ$6,'Forecast Data'!$B:$B,$D204)=0,"",SUMIFS('Forecast Data'!$E:$E,'Forecast Data'!$C:$C,AJ$6,'Forecast Data'!$B:$B,$D204))</f>
        <v/>
      </c>
      <c r="AK204" s="12" t="str">
        <f>IF(SUMIFS('Forecast Data'!$E:$E,'Forecast Data'!$C:$C,AK$6,'Forecast Data'!$B:$B,$D204)=0,"",SUMIFS('Forecast Data'!$E:$E,'Forecast Data'!$C:$C,AK$6,'Forecast Data'!$B:$B,$D204))</f>
        <v/>
      </c>
      <c r="AL204" s="12" t="str">
        <f>IF(SUMIFS('Forecast Data'!$E:$E,'Forecast Data'!$C:$C,AL$6,'Forecast Data'!$B:$B,$D204)=0,"",SUMIFS('Forecast Data'!$E:$E,'Forecast Data'!$C:$C,AL$6,'Forecast Data'!$B:$B,$D204))</f>
        <v/>
      </c>
      <c r="AM204" s="12" t="str">
        <f>IF(SUMIFS('Forecast Data'!$E:$E,'Forecast Data'!$C:$C,AM$6,'Forecast Data'!$B:$B,$D204)=0,"",SUMIFS('Forecast Data'!$E:$E,'Forecast Data'!$C:$C,AM$6,'Forecast Data'!$B:$B,$D204))</f>
        <v/>
      </c>
      <c r="AN204" s="12" t="str">
        <f>IF(SUMIFS('Forecast Data'!$E:$E,'Forecast Data'!$C:$C,AN$6,'Forecast Data'!$B:$B,$D204)=0,"",SUMIFS('Forecast Data'!$E:$E,'Forecast Data'!$C:$C,AN$6,'Forecast Data'!$B:$B,$D204))</f>
        <v/>
      </c>
      <c r="AO204" s="12" t="str">
        <f>IF(SUMIFS('Forecast Data'!$E:$E,'Forecast Data'!$C:$C,AO$6,'Forecast Data'!$B:$B,$D204)=0,"",SUMIFS('Forecast Data'!$E:$E,'Forecast Data'!$C:$C,AO$6,'Forecast Data'!$B:$B,$D204))</f>
        <v/>
      </c>
      <c r="AP204" s="12" t="str">
        <f>IF(SUMIFS('Forecast Data'!$E:$E,'Forecast Data'!$C:$C,AP$6,'Forecast Data'!$B:$B,$D204)=0,"",SUMIFS('Forecast Data'!$E:$E,'Forecast Data'!$C:$C,AP$6,'Forecast Data'!$B:$B,$D204))</f>
        <v/>
      </c>
      <c r="AQ204" s="12" t="str">
        <f>IF(SUMIFS('Forecast Data'!$E:$E,'Forecast Data'!$C:$C,AQ$6,'Forecast Data'!$B:$B,$D204)=0,"",SUMIFS('Forecast Data'!$E:$E,'Forecast Data'!$C:$C,AQ$6,'Forecast Data'!$B:$B,$D204))</f>
        <v/>
      </c>
      <c r="AR204" s="12" t="str">
        <f>IF(SUMIFS('Forecast Data'!$E:$E,'Forecast Data'!$C:$C,AR$6,'Forecast Data'!$B:$B,$D204)=0,"",SUMIFS('Forecast Data'!$E:$E,'Forecast Data'!$C:$C,AR$6,'Forecast Data'!$B:$B,$D204))</f>
        <v/>
      </c>
      <c r="AS204" s="12" t="str">
        <f>IF(SUMIFS('Forecast Data'!$E:$E,'Forecast Data'!$C:$C,AS$6,'Forecast Data'!$B:$B,$D204)=0,"",SUMIFS('Forecast Data'!$E:$E,'Forecast Data'!$C:$C,AS$6,'Forecast Data'!$B:$B,$D204))</f>
        <v/>
      </c>
      <c r="AT204" s="12" t="str">
        <f>IF(SUMIFS('Forecast Data'!$E:$E,'Forecast Data'!$C:$C,AT$6,'Forecast Data'!$B:$B,$D204)=0,"",SUMIFS('Forecast Data'!$E:$E,'Forecast Data'!$C:$C,AT$6,'Forecast Data'!$B:$B,$D204))</f>
        <v/>
      </c>
      <c r="AU204" s="12" t="str">
        <f>IF(SUMIFS('Forecast Data'!$E:$E,'Forecast Data'!$C:$C,AU$6,'Forecast Data'!$B:$B,$D204)=0,"",SUMIFS('Forecast Data'!$E:$E,'Forecast Data'!$C:$C,AU$6,'Forecast Data'!$B:$B,$D204))</f>
        <v/>
      </c>
      <c r="AV204" s="1"/>
      <c r="AW204" s="11">
        <f>SUMIFS('OP Units'!E:E,'OP Units'!$A:$A,$D204)</f>
        <v>0</v>
      </c>
      <c r="AX204" s="11">
        <f>SUMIFS('OP Units'!F:F,'OP Units'!$A:$A,$D204)</f>
        <v>0</v>
      </c>
      <c r="AY204" s="11">
        <f>SUMIFS('OP Units'!G:G,'OP Units'!$A:$A,$D204)</f>
        <v>0</v>
      </c>
      <c r="AZ204" s="11">
        <f>SUMIFS('OP Units'!H:H,'OP Units'!$A:$A,$D204)</f>
        <v>0</v>
      </c>
      <c r="BA204" s="11">
        <f>SUMIFS('OP Units'!I:I,'OP Units'!$A:$A,$D204)</f>
        <v>0</v>
      </c>
      <c r="BB204" s="11">
        <f>SUMIFS('OP Units'!J:J,'OP Units'!$A:$A,$D204)</f>
        <v>0</v>
      </c>
      <c r="BC204" s="11">
        <f>SUMIFS('OP Units'!K:K,'OP Units'!$A:$A,$D204)</f>
        <v>0</v>
      </c>
      <c r="BD204" s="11">
        <f>SUMIFS('OP Units'!L:L,'OP Units'!$A:$A,$D204)</f>
        <v>0</v>
      </c>
      <c r="BE204" s="11">
        <f>SUMIFS('OP Units'!M:M,'OP Units'!$A:$A,$D204)</f>
        <v>0</v>
      </c>
      <c r="BF204" s="11">
        <f>SUMIFS('OP Units'!N:N,'OP Units'!$A:$A,$D204)</f>
        <v>0</v>
      </c>
      <c r="BG204" s="11">
        <f>SUMIFS('OP Units'!O:O,'OP Units'!$A:$A,$D204)</f>
        <v>0</v>
      </c>
      <c r="BH204" s="11">
        <f>SUMIFS('OP Units'!P:P,'OP Units'!$A:$A,$D204)</f>
        <v>0</v>
      </c>
      <c r="BI204" s="1"/>
      <c r="BJ204" s="12" t="str">
        <f>IFERROR((SUMIFS('OP Units'!E:E,'OP Units'!$A:$A,$D204)-SUMIFS('Forecast Data'!$H:$H,'Forecast Data'!$C:$C,BJ$6,'Forecast Data'!$B:$B,$D204))/SUMIFS('Forecast Data'!$H:$H,'Forecast Data'!$C:$C,BJ$6,'Forecast Data'!$B:$B,$D204),"")</f>
        <v/>
      </c>
      <c r="BK204" s="12" t="str">
        <f>IFERROR((SUMIFS('OP Units'!F:F,'OP Units'!$A:$A,$D204)-SUMIFS('Forecast Data'!$H:$H,'Forecast Data'!$C:$C,BK$6,'Forecast Data'!$B:$B,$D204))/SUMIFS('Forecast Data'!$H:$H,'Forecast Data'!$C:$C,BK$6,'Forecast Data'!$B:$B,$D204),"")</f>
        <v/>
      </c>
      <c r="BL204" s="12" t="str">
        <f>IFERROR((SUMIFS('OP Units'!G:G,'OP Units'!$A:$A,$D204)-SUMIFS('Forecast Data'!$H:$H,'Forecast Data'!$C:$C,BL$6,'Forecast Data'!$B:$B,$D204))/SUMIFS('Forecast Data'!$H:$H,'Forecast Data'!$C:$C,BL$6,'Forecast Data'!$B:$B,$D204),"")</f>
        <v/>
      </c>
      <c r="BM204" s="12" t="str">
        <f>IFERROR((SUMIFS('OP Units'!H:H,'OP Units'!$A:$A,$D204)-SUMIFS('Forecast Data'!$H:$H,'Forecast Data'!$C:$C,BM$6,'Forecast Data'!$B:$B,$D204))/SUMIFS('Forecast Data'!$H:$H,'Forecast Data'!$C:$C,BM$6,'Forecast Data'!$B:$B,$D204),"")</f>
        <v/>
      </c>
      <c r="BN204" s="12" t="str">
        <f>IFERROR((SUMIFS('OP Units'!I:I,'OP Units'!$A:$A,$D204)-SUMIFS('Forecast Data'!$H:$H,'Forecast Data'!$C:$C,BN$6,'Forecast Data'!$B:$B,$D204))/SUMIFS('Forecast Data'!$H:$H,'Forecast Data'!$C:$C,BN$6,'Forecast Data'!$B:$B,$D204),"")</f>
        <v/>
      </c>
      <c r="BO204" s="12" t="str">
        <f>IFERROR((SUMIFS('OP Units'!J:J,'OP Units'!$A:$A,$D204)-SUMIFS('Forecast Data'!$H:$H,'Forecast Data'!$C:$C,BO$6,'Forecast Data'!$B:$B,$D204))/SUMIFS('Forecast Data'!$H:$H,'Forecast Data'!$C:$C,BO$6,'Forecast Data'!$B:$B,$D204),"")</f>
        <v/>
      </c>
      <c r="BP204" s="12" t="str">
        <f>IFERROR((SUMIFS('OP Units'!K:K,'OP Units'!$A:$A,$D204)-SUMIFS('Forecast Data'!$H:$H,'Forecast Data'!$C:$C,BP$6,'Forecast Data'!$B:$B,$D204))/SUMIFS('Forecast Data'!$H:$H,'Forecast Data'!$C:$C,BP$6,'Forecast Data'!$B:$B,$D204),"")</f>
        <v/>
      </c>
      <c r="BQ204" s="12" t="str">
        <f>IFERROR((SUMIFS('OP Units'!L:L,'OP Units'!$A:$A,$D204)-SUMIFS('Forecast Data'!$H:$H,'Forecast Data'!$C:$C,BQ$6,'Forecast Data'!$B:$B,$D204))/SUMIFS('Forecast Data'!$H:$H,'Forecast Data'!$C:$C,BQ$6,'Forecast Data'!$B:$B,$D204),"")</f>
        <v/>
      </c>
      <c r="BR204" s="12" t="str">
        <f>IFERROR((SUMIFS('OP Units'!M:M,'OP Units'!$A:$A,$D204)-SUMIFS('Forecast Data'!$H:$H,'Forecast Data'!$C:$C,BR$6,'Forecast Data'!$B:$B,$D204))/SUMIFS('Forecast Data'!$H:$H,'Forecast Data'!$C:$C,BR$6,'Forecast Data'!$B:$B,$D204),"")</f>
        <v/>
      </c>
      <c r="BS204" s="12" t="str">
        <f>IFERROR((SUMIFS('OP Units'!N:N,'OP Units'!$A:$A,$D204)-SUMIFS('Forecast Data'!$H:$H,'Forecast Data'!$C:$C,BS$6,'Forecast Data'!$B:$B,$D204))/SUMIFS('Forecast Data'!$H:$H,'Forecast Data'!$C:$C,BS$6,'Forecast Data'!$B:$B,$D204),"")</f>
        <v/>
      </c>
      <c r="BT204" s="12" t="str">
        <f>IFERROR((SUMIFS('OP Units'!O:O,'OP Units'!$A:$A,$D204)-SUMIFS('Forecast Data'!$H:$H,'Forecast Data'!$C:$C,BT$6,'Forecast Data'!$B:$B,$D204))/SUMIFS('Forecast Data'!$H:$H,'Forecast Data'!$C:$C,BT$6,'Forecast Data'!$B:$B,$D204),"")</f>
        <v/>
      </c>
      <c r="BU204" s="12" t="str">
        <f>IFERROR((SUMIFS('OP Units'!P:P,'OP Units'!$A:$A,$D204)-SUMIFS('Forecast Data'!$H:$H,'Forecast Data'!$C:$C,BU$6,'Forecast Data'!$B:$B,$D204))/SUMIFS('Forecast Data'!$H:$H,'Forecast Data'!$C:$C,BU$6,'Forecast Data'!$B:$B,$D204),"")</f>
        <v/>
      </c>
      <c r="BV204" s="12"/>
      <c r="BW204" s="11">
        <f>(SUMIFS('Forecast Data'!H:H,'Forecast Data'!B:B,D204,'Forecast Data'!C:C,BK$6)+SUMIFS('Forecast Data'!H:H,'Forecast Data'!B:B,D204,'Forecast Data'!C:C,BL$6)+SUMIFS('Forecast Data'!H:H,'Forecast Data'!B:B,D204,'Forecast Data'!C:C,BM$6)+SUMIFS('Forecast Data'!H:H,'Forecast Data'!B:B,D204,'Forecast Data'!C:C,BN$6)+SUMIFS('Forecast Data'!H:H,'Forecast Data'!B:B,D204,'Forecast Data'!C:C,BO$6)+SUMIFS('Forecast Data'!H:H,'Forecast Data'!B:B,D204,'Forecast Data'!C:C,BP$6)+SUMIFS('Forecast Data'!H:H,'Forecast Data'!B:B,D204,'Forecast Data'!C:C,BQ$6)+SUMIFS('Forecast Data'!H:H,'Forecast Data'!B:B,D204,'Forecast Data'!C:C,BJ$6))/8</f>
        <v>0</v>
      </c>
      <c r="BX204" s="12" t="str">
        <f>IFERROR((SUM(W204:AD204)-(SUMIFS('Forecast Data'!H:H,'Forecast Data'!B:B,B204,'Forecast Data'!C:C,BJ$6)+SUMIFS('Forecast Data'!H:H,'Forecast Data'!B:B,B204,'Forecast Data'!C:C,BK$6)+SUMIFS('Forecast Data'!H:H,'Forecast Data'!B:B,B204,'Forecast Data'!C:C,BL$6)+SUMIFS('Forecast Data'!H:H,'Forecast Data'!B:B,B204,'Forecast Data'!C:C,BM$6)+SUMIFS('Forecast Data'!H:H,'Forecast Data'!B:B,B204,'Forecast Data'!C:C,BN$6)+SUMIFS('Forecast Data'!H:H,'Forecast Data'!B:B,B204,'Forecast Data'!C:C,BO$6)+SUMIFS('Forecast Data'!H:H,'Forecast Data'!B:B,B204,'Forecast Data'!C:C,BP$6)+SUMIFS('Forecast Data'!H:H,'Forecast Data'!B:B,B204,'Forecast Data'!C:C,BQ$6)))/(SUMIFS('Forecast Data'!H:H,'Forecast Data'!B:B,B204,'Forecast Data'!C:C,BJ$6)+SUMIFS('Forecast Data'!H:H,'Forecast Data'!B:B,B204,'Forecast Data'!C:C,BK$6)+SUMIFS('Forecast Data'!H:H,'Forecast Data'!B:B,B204,'Forecast Data'!C:C,BL$6)+SUMIFS('Forecast Data'!H:H,'Forecast Data'!B:B,B204,'Forecast Data'!C:C,BM$6)+SUMIFS('Forecast Data'!H:H,'Forecast Data'!B:B,B204,'Forecast Data'!C:C,BN$6)+SUMIFS('Forecast Data'!H:H,'Forecast Data'!B:B,B204,'Forecast Data'!C:C,BO$6)+SUMIFS('Forecast Data'!H:H,'Forecast Data'!B:B,B204,'Forecast Data'!C:C,BP$6)+SUMIFS('Forecast Data'!H:H,'Forecast Data'!B:B,B204,'Forecast Data'!C:C,BQ$6)),"")</f>
        <v/>
      </c>
      <c r="BY204" s="12">
        <f t="shared" si="18"/>
        <v>0</v>
      </c>
      <c r="BZ204" s="16">
        <f t="shared" si="19"/>
        <v>5.7560931714517258E-6</v>
      </c>
      <c r="CA204" s="13">
        <f t="shared" si="20"/>
        <v>-5.7560931714517258E-4</v>
      </c>
      <c r="CB204" s="12">
        <f t="shared" si="21"/>
        <v>5.7560931714517258E-6</v>
      </c>
      <c r="CC204" s="12"/>
      <c r="CD204" s="11">
        <f>(SUMIFS('Forecast Data'!H:H,'Forecast Data'!B:B,D204,'Forecast Data'!C:C,BK$6)+SUMIFS('Forecast Data'!H:H,'Forecast Data'!B:B,D204,'Forecast Data'!C:C,BL$6)+SUMIFS('Forecast Data'!H:H,'Forecast Data'!B:B,D204,'Forecast Data'!C:C,BM$6)+SUMIFS('Forecast Data'!H:H,'Forecast Data'!B:B,D204,'Forecast Data'!C:C,BJ$6))/4</f>
        <v>0</v>
      </c>
      <c r="CE204" s="12" t="str">
        <f>IFERROR((SUM(W204:Z204)-(SUMIFS('Forecast Data'!H:H,'Forecast Data'!B:B,D204,'Forecast Data'!C:C,BJ$6)+SUMIFS('Forecast Data'!H:H,'Forecast Data'!B:B,D204,'Forecast Data'!C:C,BK$6)+SUMIFS('Forecast Data'!H:H,'Forecast Data'!B:B,D204,'Forecast Data'!C:C,BL$6)+SUMIFS('Forecast Data'!H:H,'Forecast Data'!B:B,D204,'Forecast Data'!C:C,BM$6)))/(SUMIFS('Forecast Data'!H:H,'Forecast Data'!B:B,D204,'Forecast Data'!C:C,BJ$6)+SUMIFS('Forecast Data'!H:H,'Forecast Data'!B:B,D204,'Forecast Data'!C:C,BK$6)+SUMIFS('Forecast Data'!H:H,'Forecast Data'!B:B,D204,'Forecast Data'!C:C,BL$6)+SUMIFS('Forecast Data'!H:H,'Forecast Data'!B:B,D204,'Forecast Data'!C:C,BM$6)),"")</f>
        <v/>
      </c>
      <c r="CF204" s="12">
        <f t="shared" si="22"/>
        <v>0</v>
      </c>
      <c r="CG204" s="12">
        <f t="shared" si="23"/>
        <v>5.8687004983054775E-6</v>
      </c>
      <c r="CH204" s="13">
        <f t="shared" si="24"/>
        <v>-5.8687004983054775E-4</v>
      </c>
      <c r="CI204" s="13"/>
    </row>
    <row r="205" spans="1:87" ht="13.2">
      <c r="A205" s="1"/>
      <c r="B205" t="str">
        <f t="shared" si="54"/>
        <v>Momentous</v>
      </c>
      <c r="C205" t="s">
        <v>44</v>
      </c>
      <c r="D205" t="s">
        <v>238</v>
      </c>
      <c r="E205" s="11">
        <f>SUMIFS('Fin Data'!F:F,'Fin Data'!A:A,D205)</f>
        <v>22</v>
      </c>
      <c r="F205" s="11">
        <f>SUMIFS('Fin Data with 6 week hist'!I:I,'Fin Data with 6 week hist'!$A:$A,$D205)</f>
        <v>0</v>
      </c>
      <c r="G205" s="11">
        <f>SUMIFS('Fin Data with 6 week hist'!J:J,'Fin Data with 6 week hist'!$A:$A,$D205)</f>
        <v>0</v>
      </c>
      <c r="H205" s="11">
        <f>SUMIFS('Fin Data with 6 week hist'!K:K,'Fin Data with 6 week hist'!$A:$A,$D205)+SUMIFS('Unit Cancellations'!D:D,'Unit Cancellations'!$B:$B,$D205)</f>
        <v>0</v>
      </c>
      <c r="I205" s="11">
        <f>SUMIFS('Fin Data with 6 week hist'!L:L,'Fin Data with 6 week hist'!$A:$A,$D205)+SUMIFS('Unit Cancellations'!E:E,'Unit Cancellations'!$B:$B,$D205)</f>
        <v>0</v>
      </c>
      <c r="J205" s="11">
        <f>SUMIFS('Fin Data with 6 week hist'!M:M,'Fin Data with 6 week hist'!$A:$A,$D205)+SUMIFS('Unit Cancellations'!F:F,'Unit Cancellations'!$B:$B,$D205)</f>
        <v>0</v>
      </c>
      <c r="K205" s="11">
        <f>SUMIFS('Fin Data with 6 week hist'!N:N,'Fin Data with 6 week hist'!$A:$A,$D205)+SUMIFS('Unit Cancellations'!G:G,'Unit Cancellations'!$B:$B,$D205)</f>
        <v>0</v>
      </c>
      <c r="L205" s="11">
        <f>SUMIFS('Fin Data'!AN:AN,'Fin Data'!A:A,D205)</f>
        <v>0</v>
      </c>
      <c r="M205" s="12">
        <f>IFERROR(SUMIFS('Fin Data'!AO:AO,'Fin Data'!A:A,D205),"")</f>
        <v>-1</v>
      </c>
      <c r="N205" s="1"/>
      <c r="O205" s="11">
        <f t="shared" si="12"/>
        <v>88</v>
      </c>
      <c r="P205" s="12">
        <f t="shared" si="13"/>
        <v>-6.8783068783068779E-2</v>
      </c>
      <c r="Q205" s="1"/>
      <c r="R205" s="11">
        <f t="shared" si="14"/>
        <v>88</v>
      </c>
      <c r="S205" s="12">
        <f t="shared" si="15"/>
        <v>7.9754601226993863E-2</v>
      </c>
      <c r="T205" s="11">
        <f t="shared" si="16"/>
        <v>0</v>
      </c>
      <c r="U205" s="1" t="e">
        <f t="shared" si="52"/>
        <v>#REF!</v>
      </c>
      <c r="V205" s="1"/>
      <c r="W205" s="11">
        <f>SUMIFS('Forecast Data'!$D:$D,'Forecast Data'!$C:$C,W$6,'Forecast Data'!$B:$B,$D205)</f>
        <v>88</v>
      </c>
      <c r="X205" s="11">
        <f>SUMIFS('Forecast Data'!$D:$D,'Forecast Data'!$C:$C,X$6,'Forecast Data'!$B:$B,$D205)</f>
        <v>88</v>
      </c>
      <c r="Y205" s="11">
        <f>SUMIFS('Forecast Data'!$D:$D,'Forecast Data'!$C:$C,Y$6,'Forecast Data'!$B:$B,$D205)</f>
        <v>88</v>
      </c>
      <c r="Z205" s="11">
        <f>SUMIFS('Forecast Data'!$D:$D,'Forecast Data'!$C:$C,Z$6,'Forecast Data'!$B:$B,$D205)</f>
        <v>88</v>
      </c>
      <c r="AA205" s="11">
        <f>SUMIFS('Forecast Data'!$D:$D,'Forecast Data'!$C:$C,AA$6,'Forecast Data'!$B:$B,$D205)</f>
        <v>88</v>
      </c>
      <c r="AB205" s="11">
        <f>SUMIFS('Forecast Data'!$D:$D,'Forecast Data'!$C:$C,AB$6,'Forecast Data'!$B:$B,$D205)</f>
        <v>88</v>
      </c>
      <c r="AC205" s="11">
        <f>SUMIFS('Forecast Data'!$D:$D,'Forecast Data'!$C:$C,AC$6,'Forecast Data'!$B:$B,$D205)</f>
        <v>88</v>
      </c>
      <c r="AD205" s="11">
        <f>SUMIFS('Forecast Data'!$D:$D,'Forecast Data'!$C:$C,AD$6,'Forecast Data'!$B:$B,$D205)</f>
        <v>88</v>
      </c>
      <c r="AE205" s="11">
        <f>SUMIFS('Forecast Data'!$D:$D,'Forecast Data'!$C:$C,AE$6,'Forecast Data'!$B:$B,$D205)</f>
        <v>88</v>
      </c>
      <c r="AF205" s="11">
        <f>SUMIFS('Forecast Data'!$D:$D,'Forecast Data'!$C:$C,AF$6,'Forecast Data'!$B:$B,$D205)</f>
        <v>88</v>
      </c>
      <c r="AG205" s="11">
        <f>SUMIFS('Forecast Data'!$D:$D,'Forecast Data'!$C:$C,AG$6,'Forecast Data'!$B:$B,$D205)</f>
        <v>88</v>
      </c>
      <c r="AH205" s="11">
        <f>SUMIFS('Forecast Data'!$D:$D,'Forecast Data'!$C:$C,AH$6,'Forecast Data'!$B:$B,$D205)</f>
        <v>88</v>
      </c>
      <c r="AI205" s="1"/>
      <c r="AJ205" s="12">
        <f>IF(SUMIFS('Forecast Data'!$E:$E,'Forecast Data'!$C:$C,AJ$6,'Forecast Data'!$B:$B,$D205)=0,"",SUMIFS('Forecast Data'!$E:$E,'Forecast Data'!$C:$C,AJ$6,'Forecast Data'!$B:$B,$D205))</f>
        <v>0.12</v>
      </c>
      <c r="AK205" s="12">
        <f>IF(SUMIFS('Forecast Data'!$E:$E,'Forecast Data'!$C:$C,AK$6,'Forecast Data'!$B:$B,$D205)=0,"",SUMIFS('Forecast Data'!$E:$E,'Forecast Data'!$C:$C,AK$6,'Forecast Data'!$B:$B,$D205))</f>
        <v>0.02</v>
      </c>
      <c r="AL205" s="12">
        <f>IF(SUMIFS('Forecast Data'!$E:$E,'Forecast Data'!$C:$C,AL$6,'Forecast Data'!$B:$B,$D205)=0,"",SUMIFS('Forecast Data'!$E:$E,'Forecast Data'!$C:$C,AL$6,'Forecast Data'!$B:$B,$D205))</f>
        <v>-7.0000000000000007E-2</v>
      </c>
      <c r="AM205" s="12">
        <f>IF(SUMIFS('Forecast Data'!$E:$E,'Forecast Data'!$C:$C,AM$6,'Forecast Data'!$B:$B,$D205)=0,"",SUMIFS('Forecast Data'!$E:$E,'Forecast Data'!$C:$C,AM$6,'Forecast Data'!$B:$B,$D205))</f>
        <v>-0.27</v>
      </c>
      <c r="AN205" s="12">
        <f>IF(SUMIFS('Forecast Data'!$E:$E,'Forecast Data'!$C:$C,AN$6,'Forecast Data'!$B:$B,$D205)=0,"",SUMIFS('Forecast Data'!$E:$E,'Forecast Data'!$C:$C,AN$6,'Forecast Data'!$B:$B,$D205))</f>
        <v>-0.24</v>
      </c>
      <c r="AO205" s="12">
        <f>IF(SUMIFS('Forecast Data'!$E:$E,'Forecast Data'!$C:$C,AO$6,'Forecast Data'!$B:$B,$D205)=0,"",SUMIFS('Forecast Data'!$E:$E,'Forecast Data'!$C:$C,AO$6,'Forecast Data'!$B:$B,$D205))</f>
        <v>-0.09</v>
      </c>
      <c r="AP205" s="12">
        <f>IF(SUMIFS('Forecast Data'!$E:$E,'Forecast Data'!$C:$C,AP$6,'Forecast Data'!$B:$B,$D205)=0,"",SUMIFS('Forecast Data'!$E:$E,'Forecast Data'!$C:$C,AP$6,'Forecast Data'!$B:$B,$D205))</f>
        <v>1.43</v>
      </c>
      <c r="AQ205" s="12">
        <f>IF(SUMIFS('Forecast Data'!$E:$E,'Forecast Data'!$C:$C,AQ$6,'Forecast Data'!$B:$B,$D205)=0,"",SUMIFS('Forecast Data'!$E:$E,'Forecast Data'!$C:$C,AQ$6,'Forecast Data'!$B:$B,$D205))</f>
        <v>2.25</v>
      </c>
      <c r="AR205" s="12">
        <f>IF(SUMIFS('Forecast Data'!$E:$E,'Forecast Data'!$C:$C,AR$6,'Forecast Data'!$B:$B,$D205)=0,"",SUMIFS('Forecast Data'!$E:$E,'Forecast Data'!$C:$C,AR$6,'Forecast Data'!$B:$B,$D205))</f>
        <v>2.98</v>
      </c>
      <c r="AS205" s="12">
        <f>IF(SUMIFS('Forecast Data'!$E:$E,'Forecast Data'!$C:$C,AS$6,'Forecast Data'!$B:$B,$D205)=0,"",SUMIFS('Forecast Data'!$E:$E,'Forecast Data'!$C:$C,AS$6,'Forecast Data'!$B:$B,$D205))</f>
        <v>-0.36</v>
      </c>
      <c r="AT205" s="12">
        <f>IF(SUMIFS('Forecast Data'!$E:$E,'Forecast Data'!$C:$C,AT$6,'Forecast Data'!$B:$B,$D205)=0,"",SUMIFS('Forecast Data'!$E:$E,'Forecast Data'!$C:$C,AT$6,'Forecast Data'!$B:$B,$D205))</f>
        <v>-0.59</v>
      </c>
      <c r="AU205" s="12">
        <f>IF(SUMIFS('Forecast Data'!$E:$E,'Forecast Data'!$C:$C,AU$6,'Forecast Data'!$B:$B,$D205)=0,"",SUMIFS('Forecast Data'!$E:$E,'Forecast Data'!$C:$C,AU$6,'Forecast Data'!$B:$B,$D205))</f>
        <v>-0.57999999999999996</v>
      </c>
      <c r="AV205" s="1"/>
      <c r="AW205" s="11">
        <f>SUMIFS('OP Units'!E:E,'OP Units'!$A:$A,$D205)</f>
        <v>0</v>
      </c>
      <c r="AX205" s="11">
        <f>SUMIFS('OP Units'!F:F,'OP Units'!$A:$A,$D205)</f>
        <v>0</v>
      </c>
      <c r="AY205" s="11">
        <f>SUMIFS('OP Units'!G:G,'OP Units'!$A:$A,$D205)</f>
        <v>0</v>
      </c>
      <c r="AZ205" s="11">
        <f>SUMIFS('OP Units'!H:H,'OP Units'!$A:$A,$D205)</f>
        <v>0</v>
      </c>
      <c r="BA205" s="11">
        <f>SUMIFS('OP Units'!I:I,'OP Units'!$A:$A,$D205)</f>
        <v>0</v>
      </c>
      <c r="BB205" s="11">
        <f>SUMIFS('OP Units'!J:J,'OP Units'!$A:$A,$D205)</f>
        <v>0</v>
      </c>
      <c r="BC205" s="11">
        <f>SUMIFS('OP Units'!K:K,'OP Units'!$A:$A,$D205)</f>
        <v>0</v>
      </c>
      <c r="BD205" s="11">
        <f>SUMIFS('OP Units'!L:L,'OP Units'!$A:$A,$D205)</f>
        <v>0</v>
      </c>
      <c r="BE205" s="11">
        <f>SUMIFS('OP Units'!M:M,'OP Units'!$A:$A,$D205)</f>
        <v>0</v>
      </c>
      <c r="BF205" s="11">
        <f>SUMIFS('OP Units'!N:N,'OP Units'!$A:$A,$D205)</f>
        <v>0</v>
      </c>
      <c r="BG205" s="11">
        <f>SUMIFS('OP Units'!O:O,'OP Units'!$A:$A,$D205)</f>
        <v>0</v>
      </c>
      <c r="BH205" s="11">
        <f>SUMIFS('OP Units'!P:P,'OP Units'!$A:$A,$D205)</f>
        <v>0</v>
      </c>
      <c r="BI205" s="1"/>
      <c r="BJ205" s="12">
        <f>IFERROR((SUMIFS('OP Units'!E:E,'OP Units'!$A:$A,$D205)-SUMIFS('Forecast Data'!$H:$H,'Forecast Data'!$C:$C,BJ$6,'Forecast Data'!$B:$B,$D205))/SUMIFS('Forecast Data'!$H:$H,'Forecast Data'!$C:$C,BJ$6,'Forecast Data'!$B:$B,$D205),"")</f>
        <v>-1</v>
      </c>
      <c r="BK205" s="12">
        <f>IFERROR((SUMIFS('OP Units'!F:F,'OP Units'!$A:$A,$D205)-SUMIFS('Forecast Data'!$H:$H,'Forecast Data'!$C:$C,BK$6,'Forecast Data'!$B:$B,$D205))/SUMIFS('Forecast Data'!$H:$H,'Forecast Data'!$C:$C,BK$6,'Forecast Data'!$B:$B,$D205),"")</f>
        <v>-1</v>
      </c>
      <c r="BL205" s="12">
        <f>IFERROR((SUMIFS('OP Units'!G:G,'OP Units'!$A:$A,$D205)-SUMIFS('Forecast Data'!$H:$H,'Forecast Data'!$C:$C,BL$6,'Forecast Data'!$B:$B,$D205))/SUMIFS('Forecast Data'!$H:$H,'Forecast Data'!$C:$C,BL$6,'Forecast Data'!$B:$B,$D205),"")</f>
        <v>-1</v>
      </c>
      <c r="BM205" s="12">
        <f>IFERROR((SUMIFS('OP Units'!H:H,'OP Units'!$A:$A,$D205)-SUMIFS('Forecast Data'!$H:$H,'Forecast Data'!$C:$C,BM$6,'Forecast Data'!$B:$B,$D205))/SUMIFS('Forecast Data'!$H:$H,'Forecast Data'!$C:$C,BM$6,'Forecast Data'!$B:$B,$D205),"")</f>
        <v>-1</v>
      </c>
      <c r="BN205" s="12">
        <f>IFERROR((SUMIFS('OP Units'!I:I,'OP Units'!$A:$A,$D205)-SUMIFS('Forecast Data'!$H:$H,'Forecast Data'!$C:$C,BN$6,'Forecast Data'!$B:$B,$D205))/SUMIFS('Forecast Data'!$H:$H,'Forecast Data'!$C:$C,BN$6,'Forecast Data'!$B:$B,$D205),"")</f>
        <v>-1</v>
      </c>
      <c r="BO205" s="12">
        <f>IFERROR((SUMIFS('OP Units'!J:J,'OP Units'!$A:$A,$D205)-SUMIFS('Forecast Data'!$H:$H,'Forecast Data'!$C:$C,BO$6,'Forecast Data'!$B:$B,$D205))/SUMIFS('Forecast Data'!$H:$H,'Forecast Data'!$C:$C,BO$6,'Forecast Data'!$B:$B,$D205),"")</f>
        <v>-1</v>
      </c>
      <c r="BP205" s="12">
        <f>IFERROR((SUMIFS('OP Units'!K:K,'OP Units'!$A:$A,$D205)-SUMIFS('Forecast Data'!$H:$H,'Forecast Data'!$C:$C,BP$6,'Forecast Data'!$B:$B,$D205))/SUMIFS('Forecast Data'!$H:$H,'Forecast Data'!$C:$C,BP$6,'Forecast Data'!$B:$B,$D205),"")</f>
        <v>-1</v>
      </c>
      <c r="BQ205" s="12">
        <f>IFERROR((SUMIFS('OP Units'!L:L,'OP Units'!$A:$A,$D205)-SUMIFS('Forecast Data'!$H:$H,'Forecast Data'!$C:$C,BQ$6,'Forecast Data'!$B:$B,$D205))/SUMIFS('Forecast Data'!$H:$H,'Forecast Data'!$C:$C,BQ$6,'Forecast Data'!$B:$B,$D205),"")</f>
        <v>-1</v>
      </c>
      <c r="BR205" s="12">
        <f>IFERROR((SUMIFS('OP Units'!M:M,'OP Units'!$A:$A,$D205)-SUMIFS('Forecast Data'!$H:$H,'Forecast Data'!$C:$C,BR$6,'Forecast Data'!$B:$B,$D205))/SUMIFS('Forecast Data'!$H:$H,'Forecast Data'!$C:$C,BR$6,'Forecast Data'!$B:$B,$D205),"")</f>
        <v>-1</v>
      </c>
      <c r="BS205" s="12">
        <f>IFERROR((SUMIFS('OP Units'!N:N,'OP Units'!$A:$A,$D205)-SUMIFS('Forecast Data'!$H:$H,'Forecast Data'!$C:$C,BS$6,'Forecast Data'!$B:$B,$D205))/SUMIFS('Forecast Data'!$H:$H,'Forecast Data'!$C:$C,BS$6,'Forecast Data'!$B:$B,$D205),"")</f>
        <v>-1</v>
      </c>
      <c r="BT205" s="12">
        <f>IFERROR((SUMIFS('OP Units'!O:O,'OP Units'!$A:$A,$D205)-SUMIFS('Forecast Data'!$H:$H,'Forecast Data'!$C:$C,BT$6,'Forecast Data'!$B:$B,$D205))/SUMIFS('Forecast Data'!$H:$H,'Forecast Data'!$C:$C,BT$6,'Forecast Data'!$B:$B,$D205),"")</f>
        <v>-1</v>
      </c>
      <c r="BU205" s="12">
        <f>IFERROR((SUMIFS('OP Units'!P:P,'OP Units'!$A:$A,$D205)-SUMIFS('Forecast Data'!$H:$H,'Forecast Data'!$C:$C,BU$6,'Forecast Data'!$B:$B,$D205))/SUMIFS('Forecast Data'!$H:$H,'Forecast Data'!$C:$C,BU$6,'Forecast Data'!$B:$B,$D205),"")</f>
        <v>-1</v>
      </c>
      <c r="BV205" s="12"/>
      <c r="BW205" s="11">
        <f>(SUMIFS('Forecast Data'!H:H,'Forecast Data'!B:B,D205,'Forecast Data'!C:C,BK$6)+SUMIFS('Forecast Data'!H:H,'Forecast Data'!B:B,D205,'Forecast Data'!C:C,BL$6)+SUMIFS('Forecast Data'!H:H,'Forecast Data'!B:B,D205,'Forecast Data'!C:C,BM$6)+SUMIFS('Forecast Data'!H:H,'Forecast Data'!B:B,D205,'Forecast Data'!C:C,BN$6)+SUMIFS('Forecast Data'!H:H,'Forecast Data'!B:B,D205,'Forecast Data'!C:C,BO$6)+SUMIFS('Forecast Data'!H:H,'Forecast Data'!B:B,D205,'Forecast Data'!C:C,BP$6)+SUMIFS('Forecast Data'!H:H,'Forecast Data'!B:B,D205,'Forecast Data'!C:C,BQ$6)+SUMIFS('Forecast Data'!H:H,'Forecast Data'!B:B,D205,'Forecast Data'!C:C,BJ$6))/8</f>
        <v>81.5</v>
      </c>
      <c r="BX205" s="12">
        <f>IFERROR((SUM(W205:AD205)-(SUMIFS('Forecast Data'!H:H,'Forecast Data'!B:B,B205,'Forecast Data'!C:C,BJ$6)+SUMIFS('Forecast Data'!H:H,'Forecast Data'!B:B,B205,'Forecast Data'!C:C,BK$6)+SUMIFS('Forecast Data'!H:H,'Forecast Data'!B:B,B205,'Forecast Data'!C:C,BL$6)+SUMIFS('Forecast Data'!H:H,'Forecast Data'!B:B,B205,'Forecast Data'!C:C,BM$6)+SUMIFS('Forecast Data'!H:H,'Forecast Data'!B:B,B205,'Forecast Data'!C:C,BN$6)+SUMIFS('Forecast Data'!H:H,'Forecast Data'!B:B,B205,'Forecast Data'!C:C,BO$6)+SUMIFS('Forecast Data'!H:H,'Forecast Data'!B:B,B205,'Forecast Data'!C:C,BP$6)+SUMIFS('Forecast Data'!H:H,'Forecast Data'!B:B,B205,'Forecast Data'!C:C,BQ$6)))/(SUMIFS('Forecast Data'!H:H,'Forecast Data'!B:B,B205,'Forecast Data'!C:C,BJ$6)+SUMIFS('Forecast Data'!H:H,'Forecast Data'!B:B,B205,'Forecast Data'!C:C,BK$6)+SUMIFS('Forecast Data'!H:H,'Forecast Data'!B:B,B205,'Forecast Data'!C:C,BL$6)+SUMIFS('Forecast Data'!H:H,'Forecast Data'!B:B,B205,'Forecast Data'!C:C,BM$6)+SUMIFS('Forecast Data'!H:H,'Forecast Data'!B:B,B205,'Forecast Data'!C:C,BN$6)+SUMIFS('Forecast Data'!H:H,'Forecast Data'!B:B,B205,'Forecast Data'!C:C,BO$6)+SUMIFS('Forecast Data'!H:H,'Forecast Data'!B:B,B205,'Forecast Data'!C:C,BP$6)+SUMIFS('Forecast Data'!H:H,'Forecast Data'!B:B,B205,'Forecast Data'!C:C,BQ$6)),"")</f>
        <v>7.9754601226993863E-2</v>
      </c>
      <c r="BY205" s="12">
        <f t="shared" si="18"/>
        <v>-1.881311479335076E-5</v>
      </c>
      <c r="BZ205" s="16">
        <f t="shared" si="19"/>
        <v>5.3449436592051738E-6</v>
      </c>
      <c r="CA205" s="13">
        <f t="shared" si="20"/>
        <v>-2.4158058452555934E-3</v>
      </c>
      <c r="CB205" s="12">
        <f t="shared" si="21"/>
        <v>2.4158058452555934E-5</v>
      </c>
      <c r="CC205" s="12"/>
      <c r="CD205" s="11">
        <f>(SUMIFS('Forecast Data'!H:H,'Forecast Data'!B:B,D205,'Forecast Data'!C:C,BK$6)+SUMIFS('Forecast Data'!H:H,'Forecast Data'!B:B,D205,'Forecast Data'!C:C,BL$6)+SUMIFS('Forecast Data'!H:H,'Forecast Data'!B:B,D205,'Forecast Data'!C:C,BM$6)+SUMIFS('Forecast Data'!H:H,'Forecast Data'!B:B,D205,'Forecast Data'!C:C,BJ$6))/4</f>
        <v>94.5</v>
      </c>
      <c r="CE205" s="12">
        <f>IFERROR((SUM(W205:Z205)-(SUMIFS('Forecast Data'!H:H,'Forecast Data'!B:B,D205,'Forecast Data'!C:C,BJ$6)+SUMIFS('Forecast Data'!H:H,'Forecast Data'!B:B,D205,'Forecast Data'!C:C,BK$6)+SUMIFS('Forecast Data'!H:H,'Forecast Data'!B:B,D205,'Forecast Data'!C:C,BL$6)+SUMIFS('Forecast Data'!H:H,'Forecast Data'!B:B,D205,'Forecast Data'!C:C,BM$6)))/(SUMIFS('Forecast Data'!H:H,'Forecast Data'!B:B,D205,'Forecast Data'!C:C,BJ$6)+SUMIFS('Forecast Data'!H:H,'Forecast Data'!B:B,D205,'Forecast Data'!C:C,BK$6)+SUMIFS('Forecast Data'!H:H,'Forecast Data'!B:B,D205,'Forecast Data'!C:C,BL$6)+SUMIFS('Forecast Data'!H:H,'Forecast Data'!B:B,D205,'Forecast Data'!C:C,BM$6)),"")</f>
        <v>-6.8783068783068779E-2</v>
      </c>
      <c r="CF205" s="12">
        <f t="shared" si="22"/>
        <v>-1.881311479335076E-5</v>
      </c>
      <c r="CG205" s="12">
        <f t="shared" si="23"/>
        <v>-5.4495076055693718E-6</v>
      </c>
      <c r="CH205" s="13">
        <f t="shared" si="24"/>
        <v>-1.3363607187781388E-3</v>
      </c>
      <c r="CI205" s="13"/>
    </row>
    <row r="206" spans="1:87" ht="13.2">
      <c r="A206" s="1"/>
      <c r="B206" t="str">
        <f t="shared" si="54"/>
        <v>Lister</v>
      </c>
      <c r="C206" t="s">
        <v>44</v>
      </c>
      <c r="D206" t="s">
        <v>239</v>
      </c>
      <c r="E206" s="11">
        <f>SUMIFS('Fin Data'!F:F,'Fin Data'!A:A,D206)</f>
        <v>0</v>
      </c>
      <c r="F206" s="11">
        <f>SUMIFS('Fin Data with 6 week hist'!I:I,'Fin Data with 6 week hist'!$A:$A,$D206)</f>
        <v>52</v>
      </c>
      <c r="G206" s="11">
        <f>SUMIFS('Fin Data with 6 week hist'!J:J,'Fin Data with 6 week hist'!$A:$A,$D206)</f>
        <v>42</v>
      </c>
      <c r="H206" s="11">
        <f>SUMIFS('Fin Data with 6 week hist'!K:K,'Fin Data with 6 week hist'!$A:$A,$D206)+SUMIFS('Unit Cancellations'!D:D,'Unit Cancellations'!$B:$B,$D206)</f>
        <v>30</v>
      </c>
      <c r="I206" s="11">
        <f>SUMIFS('Fin Data with 6 week hist'!L:L,'Fin Data with 6 week hist'!$A:$A,$D206)+SUMIFS('Unit Cancellations'!E:E,'Unit Cancellations'!$B:$B,$D206)</f>
        <v>69</v>
      </c>
      <c r="J206" s="11">
        <f>SUMIFS('Fin Data with 6 week hist'!M:M,'Fin Data with 6 week hist'!$A:$A,$D206)+SUMIFS('Unit Cancellations'!F:F,'Unit Cancellations'!$B:$B,$D206)</f>
        <v>83</v>
      </c>
      <c r="K206" s="11">
        <f>SUMIFS('Fin Data with 6 week hist'!N:N,'Fin Data with 6 week hist'!$A:$A,$D206)+SUMIFS('Unit Cancellations'!G:G,'Unit Cancellations'!$B:$B,$D206)</f>
        <v>90</v>
      </c>
      <c r="L206" s="11">
        <f>SUMIFS('Fin Data'!AN:AN,'Fin Data'!A:A,D206)</f>
        <v>61</v>
      </c>
      <c r="M206" s="12">
        <f>IFERROR(SUMIFS('Fin Data'!AO:AO,'Fin Data'!A:A,D206),"")</f>
        <v>0</v>
      </c>
      <c r="N206" s="1"/>
      <c r="O206" s="11">
        <f t="shared" si="12"/>
        <v>59.5</v>
      </c>
      <c r="P206" s="12" t="str">
        <f t="shared" si="13"/>
        <v/>
      </c>
      <c r="Q206" s="1"/>
      <c r="R206" s="11">
        <f t="shared" si="14"/>
        <v>93.875</v>
      </c>
      <c r="S206" s="12" t="str">
        <f t="shared" si="15"/>
        <v/>
      </c>
      <c r="T206" s="11">
        <f t="shared" si="16"/>
        <v>301.125</v>
      </c>
      <c r="U206" s="1" t="e">
        <f t="shared" si="52"/>
        <v>#REF!</v>
      </c>
      <c r="V206" s="1"/>
      <c r="W206" s="11">
        <f>SUMIFS('Forecast Data'!$D:$D,'Forecast Data'!$C:$C,W$6,'Forecast Data'!$B:$B,$D206)</f>
        <v>61</v>
      </c>
      <c r="X206" s="11">
        <f>SUMIFS('Forecast Data'!$D:$D,'Forecast Data'!$C:$C,X$6,'Forecast Data'!$B:$B,$D206)</f>
        <v>59</v>
      </c>
      <c r="Y206" s="11">
        <f>SUMIFS('Forecast Data'!$D:$D,'Forecast Data'!$C:$C,Y$6,'Forecast Data'!$B:$B,$D206)</f>
        <v>59</v>
      </c>
      <c r="Z206" s="11">
        <f>SUMIFS('Forecast Data'!$D:$D,'Forecast Data'!$C:$C,Z$6,'Forecast Data'!$B:$B,$D206)</f>
        <v>59</v>
      </c>
      <c r="AA206" s="11">
        <f>SUMIFS('Forecast Data'!$D:$D,'Forecast Data'!$C:$C,AA$6,'Forecast Data'!$B:$B,$D206)</f>
        <v>60</v>
      </c>
      <c r="AB206" s="11">
        <f>SUMIFS('Forecast Data'!$D:$D,'Forecast Data'!$C:$C,AB$6,'Forecast Data'!$B:$B,$D206)</f>
        <v>59</v>
      </c>
      <c r="AC206" s="11">
        <f>SUMIFS('Forecast Data'!$D:$D,'Forecast Data'!$C:$C,AC$6,'Forecast Data'!$B:$B,$D206)</f>
        <v>184</v>
      </c>
      <c r="AD206" s="11">
        <f>SUMIFS('Forecast Data'!$D:$D,'Forecast Data'!$C:$C,AD$6,'Forecast Data'!$B:$B,$D206)</f>
        <v>210</v>
      </c>
      <c r="AE206" s="11">
        <f>SUMIFS('Forecast Data'!$D:$D,'Forecast Data'!$C:$C,AE$6,'Forecast Data'!$B:$B,$D206)</f>
        <v>205</v>
      </c>
      <c r="AF206" s="11">
        <f>SUMIFS('Forecast Data'!$D:$D,'Forecast Data'!$C:$C,AF$6,'Forecast Data'!$B:$B,$D206)</f>
        <v>203</v>
      </c>
      <c r="AG206" s="11">
        <f>SUMIFS('Forecast Data'!$D:$D,'Forecast Data'!$C:$C,AG$6,'Forecast Data'!$B:$B,$D206)</f>
        <v>202</v>
      </c>
      <c r="AH206" s="11">
        <f>SUMIFS('Forecast Data'!$D:$D,'Forecast Data'!$C:$C,AH$6,'Forecast Data'!$B:$B,$D206)</f>
        <v>205</v>
      </c>
      <c r="AI206" s="1"/>
      <c r="AJ206" s="12" t="str">
        <f>IF(SUMIFS('Forecast Data'!$E:$E,'Forecast Data'!$C:$C,AJ$6,'Forecast Data'!$B:$B,$D206)=0,"",SUMIFS('Forecast Data'!$E:$E,'Forecast Data'!$C:$C,AJ$6,'Forecast Data'!$B:$B,$D206))</f>
        <v/>
      </c>
      <c r="AK206" s="12" t="str">
        <f>IF(SUMIFS('Forecast Data'!$E:$E,'Forecast Data'!$C:$C,AK$6,'Forecast Data'!$B:$B,$D206)=0,"",SUMIFS('Forecast Data'!$E:$E,'Forecast Data'!$C:$C,AK$6,'Forecast Data'!$B:$B,$D206))</f>
        <v/>
      </c>
      <c r="AL206" s="12" t="str">
        <f>IF(SUMIFS('Forecast Data'!$E:$E,'Forecast Data'!$C:$C,AL$6,'Forecast Data'!$B:$B,$D206)=0,"",SUMIFS('Forecast Data'!$E:$E,'Forecast Data'!$C:$C,AL$6,'Forecast Data'!$B:$B,$D206))</f>
        <v/>
      </c>
      <c r="AM206" s="12" t="str">
        <f>IF(SUMIFS('Forecast Data'!$E:$E,'Forecast Data'!$C:$C,AM$6,'Forecast Data'!$B:$B,$D206)=0,"",SUMIFS('Forecast Data'!$E:$E,'Forecast Data'!$C:$C,AM$6,'Forecast Data'!$B:$B,$D206))</f>
        <v/>
      </c>
      <c r="AN206" s="12" t="str">
        <f>IF(SUMIFS('Forecast Data'!$E:$E,'Forecast Data'!$C:$C,AN$6,'Forecast Data'!$B:$B,$D206)=0,"",SUMIFS('Forecast Data'!$E:$E,'Forecast Data'!$C:$C,AN$6,'Forecast Data'!$B:$B,$D206))</f>
        <v/>
      </c>
      <c r="AO206" s="12" t="str">
        <f>IF(SUMIFS('Forecast Data'!$E:$E,'Forecast Data'!$C:$C,AO$6,'Forecast Data'!$B:$B,$D206)=0,"",SUMIFS('Forecast Data'!$E:$E,'Forecast Data'!$C:$C,AO$6,'Forecast Data'!$B:$B,$D206))</f>
        <v/>
      </c>
      <c r="AP206" s="12" t="str">
        <f>IF(SUMIFS('Forecast Data'!$E:$E,'Forecast Data'!$C:$C,AP$6,'Forecast Data'!$B:$B,$D206)=0,"",SUMIFS('Forecast Data'!$E:$E,'Forecast Data'!$C:$C,AP$6,'Forecast Data'!$B:$B,$D206))</f>
        <v/>
      </c>
      <c r="AQ206" s="12" t="str">
        <f>IF(SUMIFS('Forecast Data'!$E:$E,'Forecast Data'!$C:$C,AQ$6,'Forecast Data'!$B:$B,$D206)=0,"",SUMIFS('Forecast Data'!$E:$E,'Forecast Data'!$C:$C,AQ$6,'Forecast Data'!$B:$B,$D206))</f>
        <v/>
      </c>
      <c r="AR206" s="12" t="str">
        <f>IF(SUMIFS('Forecast Data'!$E:$E,'Forecast Data'!$C:$C,AR$6,'Forecast Data'!$B:$B,$D206)=0,"",SUMIFS('Forecast Data'!$E:$E,'Forecast Data'!$C:$C,AR$6,'Forecast Data'!$B:$B,$D206))</f>
        <v/>
      </c>
      <c r="AS206" s="12" t="str">
        <f>IF(SUMIFS('Forecast Data'!$E:$E,'Forecast Data'!$C:$C,AS$6,'Forecast Data'!$B:$B,$D206)=0,"",SUMIFS('Forecast Data'!$E:$E,'Forecast Data'!$C:$C,AS$6,'Forecast Data'!$B:$B,$D206))</f>
        <v/>
      </c>
      <c r="AT206" s="12" t="str">
        <f>IF(SUMIFS('Forecast Data'!$E:$E,'Forecast Data'!$C:$C,AT$6,'Forecast Data'!$B:$B,$D206)=0,"",SUMIFS('Forecast Data'!$E:$E,'Forecast Data'!$C:$C,AT$6,'Forecast Data'!$B:$B,$D206))</f>
        <v/>
      </c>
      <c r="AU206" s="12" t="str">
        <f>IF(SUMIFS('Forecast Data'!$E:$E,'Forecast Data'!$C:$C,AU$6,'Forecast Data'!$B:$B,$D206)=0,"",SUMIFS('Forecast Data'!$E:$E,'Forecast Data'!$C:$C,AU$6,'Forecast Data'!$B:$B,$D206))</f>
        <v/>
      </c>
      <c r="AV206" s="1"/>
      <c r="AW206" s="11">
        <f>SUMIFS('OP Units'!E:E,'OP Units'!$A:$A,$D206)</f>
        <v>221</v>
      </c>
      <c r="AX206" s="11">
        <f>SUMIFS('OP Units'!F:F,'OP Units'!$A:$A,$D206)</f>
        <v>232</v>
      </c>
      <c r="AY206" s="11">
        <f>SUMIFS('OP Units'!G:G,'OP Units'!$A:$A,$D206)</f>
        <v>303</v>
      </c>
      <c r="AZ206" s="11">
        <f>SUMIFS('OP Units'!H:H,'OP Units'!$A:$A,$D206)</f>
        <v>317</v>
      </c>
      <c r="BA206" s="11">
        <f>SUMIFS('OP Units'!I:I,'OP Units'!$A:$A,$D206)</f>
        <v>321</v>
      </c>
      <c r="BB206" s="11">
        <f>SUMIFS('OP Units'!J:J,'OP Units'!$A:$A,$D206)</f>
        <v>342</v>
      </c>
      <c r="BC206" s="11">
        <f>SUMIFS('OP Units'!K:K,'OP Units'!$A:$A,$D206)</f>
        <v>340</v>
      </c>
      <c r="BD206" s="11">
        <f>SUMIFS('OP Units'!L:L,'OP Units'!$A:$A,$D206)</f>
        <v>333</v>
      </c>
      <c r="BE206" s="11">
        <f>SUMIFS('OP Units'!M:M,'OP Units'!$A:$A,$D206)</f>
        <v>337</v>
      </c>
      <c r="BF206" s="11">
        <f>SUMIFS('OP Units'!N:N,'OP Units'!$A:$A,$D206)</f>
        <v>358</v>
      </c>
      <c r="BG206" s="11">
        <f>SUMIFS('OP Units'!O:O,'OP Units'!$A:$A,$D206)</f>
        <v>408</v>
      </c>
      <c r="BH206" s="11">
        <f>SUMIFS('OP Units'!P:P,'OP Units'!$A:$A,$D206)</f>
        <v>442</v>
      </c>
      <c r="BI206" s="1"/>
      <c r="BJ206" s="12" t="str">
        <f>IFERROR((SUMIFS('OP Units'!E:E,'OP Units'!$A:$A,$D206)-SUMIFS('Forecast Data'!$H:$H,'Forecast Data'!$C:$C,BJ$6,'Forecast Data'!$B:$B,$D206))/SUMIFS('Forecast Data'!$H:$H,'Forecast Data'!$C:$C,BJ$6,'Forecast Data'!$B:$B,$D206),"")</f>
        <v/>
      </c>
      <c r="BK206" s="12" t="str">
        <f>IFERROR((SUMIFS('OP Units'!F:F,'OP Units'!$A:$A,$D206)-SUMIFS('Forecast Data'!$H:$H,'Forecast Data'!$C:$C,BK$6,'Forecast Data'!$B:$B,$D206))/SUMIFS('Forecast Data'!$H:$H,'Forecast Data'!$C:$C,BK$6,'Forecast Data'!$B:$B,$D206),"")</f>
        <v/>
      </c>
      <c r="BL206" s="12" t="str">
        <f>IFERROR((SUMIFS('OP Units'!G:G,'OP Units'!$A:$A,$D206)-SUMIFS('Forecast Data'!$H:$H,'Forecast Data'!$C:$C,BL$6,'Forecast Data'!$B:$B,$D206))/SUMIFS('Forecast Data'!$H:$H,'Forecast Data'!$C:$C,BL$6,'Forecast Data'!$B:$B,$D206),"")</f>
        <v/>
      </c>
      <c r="BM206" s="12" t="str">
        <f>IFERROR((SUMIFS('OP Units'!H:H,'OP Units'!$A:$A,$D206)-SUMIFS('Forecast Data'!$H:$H,'Forecast Data'!$C:$C,BM$6,'Forecast Data'!$B:$B,$D206))/SUMIFS('Forecast Data'!$H:$H,'Forecast Data'!$C:$C,BM$6,'Forecast Data'!$B:$B,$D206),"")</f>
        <v/>
      </c>
      <c r="BN206" s="12" t="str">
        <f>IFERROR((SUMIFS('OP Units'!I:I,'OP Units'!$A:$A,$D206)-SUMIFS('Forecast Data'!$H:$H,'Forecast Data'!$C:$C,BN$6,'Forecast Data'!$B:$B,$D206))/SUMIFS('Forecast Data'!$H:$H,'Forecast Data'!$C:$C,BN$6,'Forecast Data'!$B:$B,$D206),"")</f>
        <v/>
      </c>
      <c r="BO206" s="12" t="str">
        <f>IFERROR((SUMIFS('OP Units'!J:J,'OP Units'!$A:$A,$D206)-SUMIFS('Forecast Data'!$H:$H,'Forecast Data'!$C:$C,BO$6,'Forecast Data'!$B:$B,$D206))/SUMIFS('Forecast Data'!$H:$H,'Forecast Data'!$C:$C,BO$6,'Forecast Data'!$B:$B,$D206),"")</f>
        <v/>
      </c>
      <c r="BP206" s="12" t="str">
        <f>IFERROR((SUMIFS('OP Units'!K:K,'OP Units'!$A:$A,$D206)-SUMIFS('Forecast Data'!$H:$H,'Forecast Data'!$C:$C,BP$6,'Forecast Data'!$B:$B,$D206))/SUMIFS('Forecast Data'!$H:$H,'Forecast Data'!$C:$C,BP$6,'Forecast Data'!$B:$B,$D206),"")</f>
        <v/>
      </c>
      <c r="BQ206" s="12" t="str">
        <f>IFERROR((SUMIFS('OP Units'!L:L,'OP Units'!$A:$A,$D206)-SUMIFS('Forecast Data'!$H:$H,'Forecast Data'!$C:$C,BQ$6,'Forecast Data'!$B:$B,$D206))/SUMIFS('Forecast Data'!$H:$H,'Forecast Data'!$C:$C,BQ$6,'Forecast Data'!$B:$B,$D206),"")</f>
        <v/>
      </c>
      <c r="BR206" s="12" t="str">
        <f>IFERROR((SUMIFS('OP Units'!M:M,'OP Units'!$A:$A,$D206)-SUMIFS('Forecast Data'!$H:$H,'Forecast Data'!$C:$C,BR$6,'Forecast Data'!$B:$B,$D206))/SUMIFS('Forecast Data'!$H:$H,'Forecast Data'!$C:$C,BR$6,'Forecast Data'!$B:$B,$D206),"")</f>
        <v/>
      </c>
      <c r="BS206" s="12" t="str">
        <f>IFERROR((SUMIFS('OP Units'!N:N,'OP Units'!$A:$A,$D206)-SUMIFS('Forecast Data'!$H:$H,'Forecast Data'!$C:$C,BS$6,'Forecast Data'!$B:$B,$D206))/SUMIFS('Forecast Data'!$H:$H,'Forecast Data'!$C:$C,BS$6,'Forecast Data'!$B:$B,$D206),"")</f>
        <v/>
      </c>
      <c r="BT206" s="12" t="str">
        <f>IFERROR((SUMIFS('OP Units'!O:O,'OP Units'!$A:$A,$D206)-SUMIFS('Forecast Data'!$H:$H,'Forecast Data'!$C:$C,BT$6,'Forecast Data'!$B:$B,$D206))/SUMIFS('Forecast Data'!$H:$H,'Forecast Data'!$C:$C,BT$6,'Forecast Data'!$B:$B,$D206),"")</f>
        <v/>
      </c>
      <c r="BU206" s="12" t="str">
        <f>IFERROR((SUMIFS('OP Units'!P:P,'OP Units'!$A:$A,$D206)-SUMIFS('Forecast Data'!$H:$H,'Forecast Data'!$C:$C,BU$6,'Forecast Data'!$B:$B,$D206))/SUMIFS('Forecast Data'!$H:$H,'Forecast Data'!$C:$C,BU$6,'Forecast Data'!$B:$B,$D206),"")</f>
        <v/>
      </c>
      <c r="BV206" s="12"/>
      <c r="BW206" s="11">
        <f>(SUMIFS('Forecast Data'!H:H,'Forecast Data'!B:B,D206,'Forecast Data'!C:C,BK$6)+SUMIFS('Forecast Data'!H:H,'Forecast Data'!B:B,D206,'Forecast Data'!C:C,BL$6)+SUMIFS('Forecast Data'!H:H,'Forecast Data'!B:B,D206,'Forecast Data'!C:C,BM$6)+SUMIFS('Forecast Data'!H:H,'Forecast Data'!B:B,D206,'Forecast Data'!C:C,BN$6)+SUMIFS('Forecast Data'!H:H,'Forecast Data'!B:B,D206,'Forecast Data'!C:C,BO$6)+SUMIFS('Forecast Data'!H:H,'Forecast Data'!B:B,D206,'Forecast Data'!C:C,BP$6)+SUMIFS('Forecast Data'!H:H,'Forecast Data'!B:B,D206,'Forecast Data'!C:C,BQ$6)+SUMIFS('Forecast Data'!H:H,'Forecast Data'!B:B,D206,'Forecast Data'!C:C,BJ$6))/8</f>
        <v>0</v>
      </c>
      <c r="BX206" s="12" t="str">
        <f>IFERROR((SUM(W206:AD206)-(SUMIFS('Forecast Data'!H:H,'Forecast Data'!B:B,B206,'Forecast Data'!C:C,BJ$6)+SUMIFS('Forecast Data'!H:H,'Forecast Data'!B:B,B206,'Forecast Data'!C:C,BK$6)+SUMIFS('Forecast Data'!H:H,'Forecast Data'!B:B,B206,'Forecast Data'!C:C,BL$6)+SUMIFS('Forecast Data'!H:H,'Forecast Data'!B:B,B206,'Forecast Data'!C:C,BM$6)+SUMIFS('Forecast Data'!H:H,'Forecast Data'!B:B,B206,'Forecast Data'!C:C,BN$6)+SUMIFS('Forecast Data'!H:H,'Forecast Data'!B:B,B206,'Forecast Data'!C:C,BO$6)+SUMIFS('Forecast Data'!H:H,'Forecast Data'!B:B,B206,'Forecast Data'!C:C,BP$6)+SUMIFS('Forecast Data'!H:H,'Forecast Data'!B:B,B206,'Forecast Data'!C:C,BQ$6)))/(SUMIFS('Forecast Data'!H:H,'Forecast Data'!B:B,B206,'Forecast Data'!C:C,BJ$6)+SUMIFS('Forecast Data'!H:H,'Forecast Data'!B:B,B206,'Forecast Data'!C:C,BK$6)+SUMIFS('Forecast Data'!H:H,'Forecast Data'!B:B,B206,'Forecast Data'!C:C,BL$6)+SUMIFS('Forecast Data'!H:H,'Forecast Data'!B:B,B206,'Forecast Data'!C:C,BM$6)+SUMIFS('Forecast Data'!H:H,'Forecast Data'!B:B,B206,'Forecast Data'!C:C,BN$6)+SUMIFS('Forecast Data'!H:H,'Forecast Data'!B:B,B206,'Forecast Data'!C:C,BO$6)+SUMIFS('Forecast Data'!H:H,'Forecast Data'!B:B,B206,'Forecast Data'!C:C,BP$6)+SUMIFS('Forecast Data'!H:H,'Forecast Data'!B:B,B206,'Forecast Data'!C:C,BQ$6)),"")</f>
        <v/>
      </c>
      <c r="BY206" s="12">
        <f t="shared" si="18"/>
        <v>5.216363647247256E-5</v>
      </c>
      <c r="BZ206" s="16">
        <f t="shared" si="19"/>
        <v>7.7193320924290117E-5</v>
      </c>
      <c r="CA206" s="13">
        <f t="shared" si="20"/>
        <v>-2.5029684451817556E-3</v>
      </c>
      <c r="CB206" s="12">
        <f t="shared" si="21"/>
        <v>2.5029684451817557E-5</v>
      </c>
      <c r="CC206" s="12"/>
      <c r="CD206" s="11">
        <f>(SUMIFS('Forecast Data'!H:H,'Forecast Data'!B:B,D206,'Forecast Data'!C:C,BK$6)+SUMIFS('Forecast Data'!H:H,'Forecast Data'!B:B,D206,'Forecast Data'!C:C,BL$6)+SUMIFS('Forecast Data'!H:H,'Forecast Data'!B:B,D206,'Forecast Data'!C:C,BM$6)+SUMIFS('Forecast Data'!H:H,'Forecast Data'!B:B,D206,'Forecast Data'!C:C,BJ$6))/4</f>
        <v>0</v>
      </c>
      <c r="CE206" s="12" t="str">
        <f>IFERROR((SUM(W206:Z206)-(SUMIFS('Forecast Data'!H:H,'Forecast Data'!B:B,D206,'Forecast Data'!C:C,BJ$6)+SUMIFS('Forecast Data'!H:H,'Forecast Data'!B:B,D206,'Forecast Data'!C:C,BK$6)+SUMIFS('Forecast Data'!H:H,'Forecast Data'!B:B,D206,'Forecast Data'!C:C,BL$6)+SUMIFS('Forecast Data'!H:H,'Forecast Data'!B:B,D206,'Forecast Data'!C:C,BM$6)))/(SUMIFS('Forecast Data'!H:H,'Forecast Data'!B:B,D206,'Forecast Data'!C:C,BJ$6)+SUMIFS('Forecast Data'!H:H,'Forecast Data'!B:B,D206,'Forecast Data'!C:C,BK$6)+SUMIFS('Forecast Data'!H:H,'Forecast Data'!B:B,D206,'Forecast Data'!C:C,BL$6)+SUMIFS('Forecast Data'!H:H,'Forecast Data'!B:B,D206,'Forecast Data'!C:C,BM$6)),"")</f>
        <v/>
      </c>
      <c r="CF206" s="12">
        <f t="shared" si="22"/>
        <v>5.216363647247256E-5</v>
      </c>
      <c r="CG206" s="12">
        <f t="shared" si="23"/>
        <v>4.9883954235596556E-5</v>
      </c>
      <c r="CH206" s="13">
        <f t="shared" si="24"/>
        <v>2.2796822368760048E-4</v>
      </c>
      <c r="CI206" s="13"/>
    </row>
    <row r="207" spans="1:87" ht="13.2">
      <c r="A207" s="1"/>
      <c r="B207" t="str">
        <f t="shared" si="54"/>
        <v>Reckitt Benckiser - Health</v>
      </c>
      <c r="D207" t="s">
        <v>240</v>
      </c>
      <c r="E207" s="11">
        <f>SUMIFS('Fin Data'!F:F,'Fin Data'!A:A,D207)</f>
        <v>5</v>
      </c>
      <c r="F207" s="11">
        <f>SUMIFS('Fin Data with 6 week hist'!I:I,'Fin Data with 6 week hist'!$A:$A,$D207)</f>
        <v>0</v>
      </c>
      <c r="G207" s="11">
        <f>SUMIFS('Fin Data with 6 week hist'!J:J,'Fin Data with 6 week hist'!$A:$A,$D207)</f>
        <v>0</v>
      </c>
      <c r="H207" s="11">
        <f>SUMIFS('Fin Data with 6 week hist'!K:K,'Fin Data with 6 week hist'!$A:$A,$D207)+SUMIFS('Unit Cancellations'!D:D,'Unit Cancellations'!$B:$B,$D207)</f>
        <v>0</v>
      </c>
      <c r="I207" s="11">
        <f>SUMIFS('Fin Data with 6 week hist'!L:L,'Fin Data with 6 week hist'!$A:$A,$D207)+SUMIFS('Unit Cancellations'!E:E,'Unit Cancellations'!$B:$B,$D207)</f>
        <v>0</v>
      </c>
      <c r="J207" s="11">
        <f>SUMIFS('Fin Data with 6 week hist'!M:M,'Fin Data with 6 week hist'!$A:$A,$D207)+SUMIFS('Unit Cancellations'!F:F,'Unit Cancellations'!$B:$B,$D207)</f>
        <v>0</v>
      </c>
      <c r="K207" s="11">
        <f>SUMIFS('Fin Data with 6 week hist'!N:N,'Fin Data with 6 week hist'!$A:$A,$D207)+SUMIFS('Unit Cancellations'!G:G,'Unit Cancellations'!$B:$B,$D207)</f>
        <v>0</v>
      </c>
      <c r="L207" s="11">
        <f>SUMIFS('Fin Data'!AN:AN,'Fin Data'!A:A,D207)</f>
        <v>0</v>
      </c>
      <c r="M207" s="12">
        <f>IFERROR(SUMIFS('Fin Data'!AO:AO,'Fin Data'!A:A,D207),"")</f>
        <v>-1</v>
      </c>
      <c r="N207" s="1"/>
      <c r="O207" s="11">
        <f t="shared" si="12"/>
        <v>0</v>
      </c>
      <c r="P207" s="12">
        <f t="shared" si="13"/>
        <v>-1</v>
      </c>
      <c r="Q207" s="1"/>
      <c r="R207" s="11">
        <f t="shared" si="14"/>
        <v>0</v>
      </c>
      <c r="S207" s="12">
        <f t="shared" si="15"/>
        <v>-1</v>
      </c>
      <c r="T207" s="11">
        <f t="shared" si="16"/>
        <v>0</v>
      </c>
      <c r="U207" s="1" t="e">
        <f t="shared" si="52"/>
        <v>#REF!</v>
      </c>
      <c r="V207" s="1"/>
      <c r="W207" s="11">
        <f>SUMIFS('Forecast Data'!$D:$D,'Forecast Data'!$C:$C,W$6,'Forecast Data'!$B:$B,$D207)</f>
        <v>0</v>
      </c>
      <c r="X207" s="11">
        <f>SUMIFS('Forecast Data'!$D:$D,'Forecast Data'!$C:$C,X$6,'Forecast Data'!$B:$B,$D207)</f>
        <v>0</v>
      </c>
      <c r="Y207" s="11">
        <f>SUMIFS('Forecast Data'!$D:$D,'Forecast Data'!$C:$C,Y$6,'Forecast Data'!$B:$B,$D207)</f>
        <v>0</v>
      </c>
      <c r="Z207" s="11">
        <f>SUMIFS('Forecast Data'!$D:$D,'Forecast Data'!$C:$C,Z$6,'Forecast Data'!$B:$B,$D207)</f>
        <v>0</v>
      </c>
      <c r="AA207" s="11">
        <f>SUMIFS('Forecast Data'!$D:$D,'Forecast Data'!$C:$C,AA$6,'Forecast Data'!$B:$B,$D207)</f>
        <v>0</v>
      </c>
      <c r="AB207" s="11">
        <f>SUMIFS('Forecast Data'!$D:$D,'Forecast Data'!$C:$C,AB$6,'Forecast Data'!$B:$B,$D207)</f>
        <v>0</v>
      </c>
      <c r="AC207" s="11">
        <f>SUMIFS('Forecast Data'!$D:$D,'Forecast Data'!$C:$C,AC$6,'Forecast Data'!$B:$B,$D207)</f>
        <v>0</v>
      </c>
      <c r="AD207" s="11">
        <f>SUMIFS('Forecast Data'!$D:$D,'Forecast Data'!$C:$C,AD$6,'Forecast Data'!$B:$B,$D207)</f>
        <v>0</v>
      </c>
      <c r="AE207" s="11">
        <f>SUMIFS('Forecast Data'!$D:$D,'Forecast Data'!$C:$C,AE$6,'Forecast Data'!$B:$B,$D207)</f>
        <v>0</v>
      </c>
      <c r="AF207" s="11">
        <f>SUMIFS('Forecast Data'!$D:$D,'Forecast Data'!$C:$C,AF$6,'Forecast Data'!$B:$B,$D207)</f>
        <v>0</v>
      </c>
      <c r="AG207" s="11">
        <f>SUMIFS('Forecast Data'!$D:$D,'Forecast Data'!$C:$C,AG$6,'Forecast Data'!$B:$B,$D207)</f>
        <v>0</v>
      </c>
      <c r="AH207" s="11">
        <f>SUMIFS('Forecast Data'!$D:$D,'Forecast Data'!$C:$C,AH$6,'Forecast Data'!$B:$B,$D207)</f>
        <v>0</v>
      </c>
      <c r="AI207" s="1"/>
      <c r="AJ207" s="12">
        <f>IF(SUMIFS('Forecast Data'!$E:$E,'Forecast Data'!$C:$C,AJ$6,'Forecast Data'!$B:$B,$D207)=0,"",SUMIFS('Forecast Data'!$E:$E,'Forecast Data'!$C:$C,AJ$6,'Forecast Data'!$B:$B,$D207))</f>
        <v>-0.99</v>
      </c>
      <c r="AK207" s="12">
        <f>IF(SUMIFS('Forecast Data'!$E:$E,'Forecast Data'!$C:$C,AK$6,'Forecast Data'!$B:$B,$D207)=0,"",SUMIFS('Forecast Data'!$E:$E,'Forecast Data'!$C:$C,AK$6,'Forecast Data'!$B:$B,$D207))</f>
        <v>-0.99</v>
      </c>
      <c r="AL207" s="12">
        <f>IF(SUMIFS('Forecast Data'!$E:$E,'Forecast Data'!$C:$C,AL$6,'Forecast Data'!$B:$B,$D207)=0,"",SUMIFS('Forecast Data'!$E:$E,'Forecast Data'!$C:$C,AL$6,'Forecast Data'!$B:$B,$D207))</f>
        <v>-1</v>
      </c>
      <c r="AM207" s="12">
        <f>IF(SUMIFS('Forecast Data'!$E:$E,'Forecast Data'!$C:$C,AM$6,'Forecast Data'!$B:$B,$D207)=0,"",SUMIFS('Forecast Data'!$E:$E,'Forecast Data'!$C:$C,AM$6,'Forecast Data'!$B:$B,$D207))</f>
        <v>-1</v>
      </c>
      <c r="AN207" s="12" t="str">
        <f>IF(SUMIFS('Forecast Data'!$E:$E,'Forecast Data'!$C:$C,AN$6,'Forecast Data'!$B:$B,$D207)=0,"",SUMIFS('Forecast Data'!$E:$E,'Forecast Data'!$C:$C,AN$6,'Forecast Data'!$B:$B,$D207))</f>
        <v/>
      </c>
      <c r="AO207" s="12" t="str">
        <f>IF(SUMIFS('Forecast Data'!$E:$E,'Forecast Data'!$C:$C,AO$6,'Forecast Data'!$B:$B,$D207)=0,"",SUMIFS('Forecast Data'!$E:$E,'Forecast Data'!$C:$C,AO$6,'Forecast Data'!$B:$B,$D207))</f>
        <v/>
      </c>
      <c r="AP207" s="12" t="str">
        <f>IF(SUMIFS('Forecast Data'!$E:$E,'Forecast Data'!$C:$C,AP$6,'Forecast Data'!$B:$B,$D207)=0,"",SUMIFS('Forecast Data'!$E:$E,'Forecast Data'!$C:$C,AP$6,'Forecast Data'!$B:$B,$D207))</f>
        <v/>
      </c>
      <c r="AQ207" s="12" t="str">
        <f>IF(SUMIFS('Forecast Data'!$E:$E,'Forecast Data'!$C:$C,AQ$6,'Forecast Data'!$B:$B,$D207)=0,"",SUMIFS('Forecast Data'!$E:$E,'Forecast Data'!$C:$C,AQ$6,'Forecast Data'!$B:$B,$D207))</f>
        <v/>
      </c>
      <c r="AR207" s="12" t="str">
        <f>IF(SUMIFS('Forecast Data'!$E:$E,'Forecast Data'!$C:$C,AR$6,'Forecast Data'!$B:$B,$D207)=0,"",SUMIFS('Forecast Data'!$E:$E,'Forecast Data'!$C:$C,AR$6,'Forecast Data'!$B:$B,$D207))</f>
        <v/>
      </c>
      <c r="AS207" s="12" t="str">
        <f>IF(SUMIFS('Forecast Data'!$E:$E,'Forecast Data'!$C:$C,AS$6,'Forecast Data'!$B:$B,$D207)=0,"",SUMIFS('Forecast Data'!$E:$E,'Forecast Data'!$C:$C,AS$6,'Forecast Data'!$B:$B,$D207))</f>
        <v/>
      </c>
      <c r="AT207" s="12" t="str">
        <f>IF(SUMIFS('Forecast Data'!$E:$E,'Forecast Data'!$C:$C,AT$6,'Forecast Data'!$B:$B,$D207)=0,"",SUMIFS('Forecast Data'!$E:$E,'Forecast Data'!$C:$C,AT$6,'Forecast Data'!$B:$B,$D207))</f>
        <v/>
      </c>
      <c r="AU207" s="12" t="str">
        <f>IF(SUMIFS('Forecast Data'!$E:$E,'Forecast Data'!$C:$C,AU$6,'Forecast Data'!$B:$B,$D207)=0,"",SUMIFS('Forecast Data'!$E:$E,'Forecast Data'!$C:$C,AU$6,'Forecast Data'!$B:$B,$D207))</f>
        <v/>
      </c>
      <c r="AV207" s="1"/>
      <c r="AW207" s="11">
        <f>SUMIFS('OP Units'!E:E,'OP Units'!$A:$A,$D207)</f>
        <v>0</v>
      </c>
      <c r="AX207" s="11">
        <f>SUMIFS('OP Units'!F:F,'OP Units'!$A:$A,$D207)</f>
        <v>0</v>
      </c>
      <c r="AY207" s="11">
        <f>SUMIFS('OP Units'!G:G,'OP Units'!$A:$A,$D207)</f>
        <v>0</v>
      </c>
      <c r="AZ207" s="11">
        <f>SUMIFS('OP Units'!H:H,'OP Units'!$A:$A,$D207)</f>
        <v>0</v>
      </c>
      <c r="BA207" s="11">
        <f>SUMIFS('OP Units'!I:I,'OP Units'!$A:$A,$D207)</f>
        <v>0</v>
      </c>
      <c r="BB207" s="11">
        <f>SUMIFS('OP Units'!J:J,'OP Units'!$A:$A,$D207)</f>
        <v>0</v>
      </c>
      <c r="BC207" s="11">
        <f>SUMIFS('OP Units'!K:K,'OP Units'!$A:$A,$D207)</f>
        <v>0</v>
      </c>
      <c r="BD207" s="11">
        <f>SUMIFS('OP Units'!L:L,'OP Units'!$A:$A,$D207)</f>
        <v>0</v>
      </c>
      <c r="BE207" s="11">
        <f>SUMIFS('OP Units'!M:M,'OP Units'!$A:$A,$D207)</f>
        <v>0</v>
      </c>
      <c r="BF207" s="11">
        <f>SUMIFS('OP Units'!N:N,'OP Units'!$A:$A,$D207)</f>
        <v>0</v>
      </c>
      <c r="BG207" s="11">
        <f>SUMIFS('OP Units'!O:O,'OP Units'!$A:$A,$D207)</f>
        <v>0</v>
      </c>
      <c r="BH207" s="11">
        <f>SUMIFS('OP Units'!P:P,'OP Units'!$A:$A,$D207)</f>
        <v>0</v>
      </c>
      <c r="BI207" s="1"/>
      <c r="BJ207" s="12">
        <f>IFERROR((SUMIFS('OP Units'!E:E,'OP Units'!$A:$A,$D207)-SUMIFS('Forecast Data'!$H:$H,'Forecast Data'!$C:$C,BJ$6,'Forecast Data'!$B:$B,$D207))/SUMIFS('Forecast Data'!$H:$H,'Forecast Data'!$C:$C,BJ$6,'Forecast Data'!$B:$B,$D207),"")</f>
        <v>-1</v>
      </c>
      <c r="BK207" s="12">
        <f>IFERROR((SUMIFS('OP Units'!F:F,'OP Units'!$A:$A,$D207)-SUMIFS('Forecast Data'!$H:$H,'Forecast Data'!$C:$C,BK$6,'Forecast Data'!$B:$B,$D207))/SUMIFS('Forecast Data'!$H:$H,'Forecast Data'!$C:$C,BK$6,'Forecast Data'!$B:$B,$D207),"")</f>
        <v>-1</v>
      </c>
      <c r="BL207" s="12">
        <f>IFERROR((SUMIFS('OP Units'!G:G,'OP Units'!$A:$A,$D207)-SUMIFS('Forecast Data'!$H:$H,'Forecast Data'!$C:$C,BL$6,'Forecast Data'!$B:$B,$D207))/SUMIFS('Forecast Data'!$H:$H,'Forecast Data'!$C:$C,BL$6,'Forecast Data'!$B:$B,$D207),"")</f>
        <v>-1</v>
      </c>
      <c r="BM207" s="12">
        <f>IFERROR((SUMIFS('OP Units'!H:H,'OP Units'!$A:$A,$D207)-SUMIFS('Forecast Data'!$H:$H,'Forecast Data'!$C:$C,BM$6,'Forecast Data'!$B:$B,$D207))/SUMIFS('Forecast Data'!$H:$H,'Forecast Data'!$C:$C,BM$6,'Forecast Data'!$B:$B,$D207),"")</f>
        <v>-1</v>
      </c>
      <c r="BN207" s="12" t="str">
        <f>IFERROR((SUMIFS('OP Units'!I:I,'OP Units'!$A:$A,$D207)-SUMIFS('Forecast Data'!$H:$H,'Forecast Data'!$C:$C,BN$6,'Forecast Data'!$B:$B,$D207))/SUMIFS('Forecast Data'!$H:$H,'Forecast Data'!$C:$C,BN$6,'Forecast Data'!$B:$B,$D207),"")</f>
        <v/>
      </c>
      <c r="BO207" s="12" t="str">
        <f>IFERROR((SUMIFS('OP Units'!J:J,'OP Units'!$A:$A,$D207)-SUMIFS('Forecast Data'!$H:$H,'Forecast Data'!$C:$C,BO$6,'Forecast Data'!$B:$B,$D207))/SUMIFS('Forecast Data'!$H:$H,'Forecast Data'!$C:$C,BO$6,'Forecast Data'!$B:$B,$D207),"")</f>
        <v/>
      </c>
      <c r="BP207" s="12" t="str">
        <f>IFERROR((SUMIFS('OP Units'!K:K,'OP Units'!$A:$A,$D207)-SUMIFS('Forecast Data'!$H:$H,'Forecast Data'!$C:$C,BP$6,'Forecast Data'!$B:$B,$D207))/SUMIFS('Forecast Data'!$H:$H,'Forecast Data'!$C:$C,BP$6,'Forecast Data'!$B:$B,$D207),"")</f>
        <v/>
      </c>
      <c r="BQ207" s="12" t="str">
        <f>IFERROR((SUMIFS('OP Units'!L:L,'OP Units'!$A:$A,$D207)-SUMIFS('Forecast Data'!$H:$H,'Forecast Data'!$C:$C,BQ$6,'Forecast Data'!$B:$B,$D207))/SUMIFS('Forecast Data'!$H:$H,'Forecast Data'!$C:$C,BQ$6,'Forecast Data'!$B:$B,$D207),"")</f>
        <v/>
      </c>
      <c r="BR207" s="12" t="str">
        <f>IFERROR((SUMIFS('OP Units'!M:M,'OP Units'!$A:$A,$D207)-SUMIFS('Forecast Data'!$H:$H,'Forecast Data'!$C:$C,BR$6,'Forecast Data'!$B:$B,$D207))/SUMIFS('Forecast Data'!$H:$H,'Forecast Data'!$C:$C,BR$6,'Forecast Data'!$B:$B,$D207),"")</f>
        <v/>
      </c>
      <c r="BS207" s="12" t="str">
        <f>IFERROR((SUMIFS('OP Units'!N:N,'OP Units'!$A:$A,$D207)-SUMIFS('Forecast Data'!$H:$H,'Forecast Data'!$C:$C,BS$6,'Forecast Data'!$B:$B,$D207))/SUMIFS('Forecast Data'!$H:$H,'Forecast Data'!$C:$C,BS$6,'Forecast Data'!$B:$B,$D207),"")</f>
        <v/>
      </c>
      <c r="BT207" s="12" t="str">
        <f>IFERROR((SUMIFS('OP Units'!O:O,'OP Units'!$A:$A,$D207)-SUMIFS('Forecast Data'!$H:$H,'Forecast Data'!$C:$C,BT$6,'Forecast Data'!$B:$B,$D207))/SUMIFS('Forecast Data'!$H:$H,'Forecast Data'!$C:$C,BT$6,'Forecast Data'!$B:$B,$D207),"")</f>
        <v/>
      </c>
      <c r="BU207" s="12" t="str">
        <f>IFERROR((SUMIFS('OP Units'!P:P,'OP Units'!$A:$A,$D207)-SUMIFS('Forecast Data'!$H:$H,'Forecast Data'!$C:$C,BU$6,'Forecast Data'!$B:$B,$D207))/SUMIFS('Forecast Data'!$H:$H,'Forecast Data'!$C:$C,BU$6,'Forecast Data'!$B:$B,$D207),"")</f>
        <v/>
      </c>
      <c r="BV207" s="12"/>
      <c r="BW207" s="11">
        <f>(SUMIFS('Forecast Data'!H:H,'Forecast Data'!B:B,D207,'Forecast Data'!C:C,BK$6)+SUMIFS('Forecast Data'!H:H,'Forecast Data'!B:B,D207,'Forecast Data'!C:C,BL$6)+SUMIFS('Forecast Data'!H:H,'Forecast Data'!B:B,D207,'Forecast Data'!C:C,BM$6)+SUMIFS('Forecast Data'!H:H,'Forecast Data'!B:B,D207,'Forecast Data'!C:C,BN$6)+SUMIFS('Forecast Data'!H:H,'Forecast Data'!B:B,D207,'Forecast Data'!C:C,BO$6)+SUMIFS('Forecast Data'!H:H,'Forecast Data'!B:B,D207,'Forecast Data'!C:C,BP$6)+SUMIFS('Forecast Data'!H:H,'Forecast Data'!B:B,D207,'Forecast Data'!C:C,BQ$6)+SUMIFS('Forecast Data'!H:H,'Forecast Data'!B:B,D207,'Forecast Data'!C:C,BJ$6))/8</f>
        <v>1</v>
      </c>
      <c r="BX207" s="12">
        <f>IFERROR((SUM(W207:AD207)-(SUMIFS('Forecast Data'!H:H,'Forecast Data'!B:B,B207,'Forecast Data'!C:C,BJ$6)+SUMIFS('Forecast Data'!H:H,'Forecast Data'!B:B,B207,'Forecast Data'!C:C,BK$6)+SUMIFS('Forecast Data'!H:H,'Forecast Data'!B:B,B207,'Forecast Data'!C:C,BL$6)+SUMIFS('Forecast Data'!H:H,'Forecast Data'!B:B,B207,'Forecast Data'!C:C,BM$6)+SUMIFS('Forecast Data'!H:H,'Forecast Data'!B:B,B207,'Forecast Data'!C:C,BN$6)+SUMIFS('Forecast Data'!H:H,'Forecast Data'!B:B,B207,'Forecast Data'!C:C,BO$6)+SUMIFS('Forecast Data'!H:H,'Forecast Data'!B:B,B207,'Forecast Data'!C:C,BP$6)+SUMIFS('Forecast Data'!H:H,'Forecast Data'!B:B,B207,'Forecast Data'!C:C,BQ$6)))/(SUMIFS('Forecast Data'!H:H,'Forecast Data'!B:B,B207,'Forecast Data'!C:C,BJ$6)+SUMIFS('Forecast Data'!H:H,'Forecast Data'!B:B,B207,'Forecast Data'!C:C,BK$6)+SUMIFS('Forecast Data'!H:H,'Forecast Data'!B:B,B207,'Forecast Data'!C:C,BL$6)+SUMIFS('Forecast Data'!H:H,'Forecast Data'!B:B,B207,'Forecast Data'!C:C,BM$6)+SUMIFS('Forecast Data'!H:H,'Forecast Data'!B:B,B207,'Forecast Data'!C:C,BN$6)+SUMIFS('Forecast Data'!H:H,'Forecast Data'!B:B,B207,'Forecast Data'!C:C,BO$6)+SUMIFS('Forecast Data'!H:H,'Forecast Data'!B:B,B207,'Forecast Data'!C:C,BP$6)+SUMIFS('Forecast Data'!H:H,'Forecast Data'!B:B,B207,'Forecast Data'!C:C,BQ$6)),"")</f>
        <v>-1</v>
      </c>
      <c r="BY207" s="12">
        <f t="shared" si="18"/>
        <v>-4.2757079075797182E-6</v>
      </c>
      <c r="BZ207" s="16">
        <f t="shared" si="19"/>
        <v>-8.2229902449310373E-7</v>
      </c>
      <c r="CA207" s="13">
        <f t="shared" si="20"/>
        <v>-3.4534088830866146E-4</v>
      </c>
      <c r="CB207" s="12">
        <f t="shared" si="21"/>
        <v>3.4534088830866146E-6</v>
      </c>
      <c r="CC207" s="12"/>
      <c r="CD207" s="11">
        <f>(SUMIFS('Forecast Data'!H:H,'Forecast Data'!B:B,D207,'Forecast Data'!C:C,BK$6)+SUMIFS('Forecast Data'!H:H,'Forecast Data'!B:B,D207,'Forecast Data'!C:C,BL$6)+SUMIFS('Forecast Data'!H:H,'Forecast Data'!B:B,D207,'Forecast Data'!C:C,BM$6)+SUMIFS('Forecast Data'!H:H,'Forecast Data'!B:B,D207,'Forecast Data'!C:C,BJ$6))/4</f>
        <v>2</v>
      </c>
      <c r="CE207" s="12">
        <f>IFERROR((SUM(W207:Z207)-(SUMIFS('Forecast Data'!H:H,'Forecast Data'!B:B,D207,'Forecast Data'!C:C,BJ$6)+SUMIFS('Forecast Data'!H:H,'Forecast Data'!B:B,D207,'Forecast Data'!C:C,BK$6)+SUMIFS('Forecast Data'!H:H,'Forecast Data'!B:B,D207,'Forecast Data'!C:C,BL$6)+SUMIFS('Forecast Data'!H:H,'Forecast Data'!B:B,D207,'Forecast Data'!C:C,BM$6)))/(SUMIFS('Forecast Data'!H:H,'Forecast Data'!B:B,D207,'Forecast Data'!C:C,BJ$6)+SUMIFS('Forecast Data'!H:H,'Forecast Data'!B:B,D207,'Forecast Data'!C:C,BK$6)+SUMIFS('Forecast Data'!H:H,'Forecast Data'!B:B,D207,'Forecast Data'!C:C,BL$6)+SUMIFS('Forecast Data'!H:H,'Forecast Data'!B:B,D207,'Forecast Data'!C:C,BM$6)),"")</f>
        <v>-1</v>
      </c>
      <c r="CF207" s="12">
        <f t="shared" si="22"/>
        <v>-4.2757079075797182E-6</v>
      </c>
      <c r="CG207" s="12">
        <f t="shared" si="23"/>
        <v>-1.6767715709444222E-6</v>
      </c>
      <c r="CH207" s="13">
        <f t="shared" si="24"/>
        <v>-2.5989363366352961E-4</v>
      </c>
      <c r="CI207" s="13"/>
    </row>
    <row r="208" spans="1:87" ht="13.2">
      <c r="A208" s="1"/>
      <c r="B208" t="str">
        <f t="shared" si="54"/>
        <v>AmerOmega</v>
      </c>
      <c r="D208" t="s">
        <v>241</v>
      </c>
      <c r="E208" s="11">
        <f>SUMIFS('Fin Data'!F:F,'Fin Data'!A:A,D208)</f>
        <v>18</v>
      </c>
      <c r="F208" s="11">
        <f>SUMIFS('Fin Data with 6 week hist'!I:I,'Fin Data with 6 week hist'!$A:$A,$D208)</f>
        <v>20</v>
      </c>
      <c r="G208" s="11">
        <f>SUMIFS('Fin Data with 6 week hist'!J:J,'Fin Data with 6 week hist'!$A:$A,$D208)</f>
        <v>22</v>
      </c>
      <c r="H208" s="11">
        <f>SUMIFS('Fin Data with 6 week hist'!K:K,'Fin Data with 6 week hist'!$A:$A,$D208)+SUMIFS('Unit Cancellations'!D:D,'Unit Cancellations'!$B:$B,$D208)</f>
        <v>15</v>
      </c>
      <c r="I208" s="11">
        <f>SUMIFS('Fin Data with 6 week hist'!L:L,'Fin Data with 6 week hist'!$A:$A,$D208)+SUMIFS('Unit Cancellations'!E:E,'Unit Cancellations'!$B:$B,$D208)</f>
        <v>18</v>
      </c>
      <c r="J208" s="11">
        <f>SUMIFS('Fin Data with 6 week hist'!M:M,'Fin Data with 6 week hist'!$A:$A,$D208)+SUMIFS('Unit Cancellations'!F:F,'Unit Cancellations'!$B:$B,$D208)</f>
        <v>32</v>
      </c>
      <c r="K208" s="11">
        <f>SUMIFS('Fin Data with 6 week hist'!N:N,'Fin Data with 6 week hist'!$A:$A,$D208)+SUMIFS('Unit Cancellations'!G:G,'Unit Cancellations'!$B:$B,$D208)</f>
        <v>25</v>
      </c>
      <c r="L208" s="11">
        <f>SUMIFS('Fin Data'!AN:AN,'Fin Data'!A:A,D208)</f>
        <v>21.666666666666668</v>
      </c>
      <c r="M208" s="12">
        <f>IFERROR(SUMIFS('Fin Data'!AO:AO,'Fin Data'!A:A,D208),"")</f>
        <v>0.20370370370370378</v>
      </c>
      <c r="N208" s="1"/>
      <c r="O208" s="11">
        <f t="shared" si="12"/>
        <v>26.5</v>
      </c>
      <c r="P208" s="12">
        <f t="shared" si="13"/>
        <v>0.58208955223880599</v>
      </c>
      <c r="Q208" s="1"/>
      <c r="R208" s="11">
        <f t="shared" si="14"/>
        <v>26.25</v>
      </c>
      <c r="S208" s="12">
        <f t="shared" si="15"/>
        <v>0.60305343511450382</v>
      </c>
      <c r="T208" s="11">
        <f t="shared" si="16"/>
        <v>0</v>
      </c>
      <c r="U208" s="1" t="e">
        <f t="shared" si="52"/>
        <v>#REF!</v>
      </c>
      <c r="V208" s="1"/>
      <c r="W208" s="11">
        <f>SUMIFS('Forecast Data'!$D:$D,'Forecast Data'!$C:$C,W$6,'Forecast Data'!$B:$B,$D208)</f>
        <v>27</v>
      </c>
      <c r="X208" s="11">
        <f>SUMIFS('Forecast Data'!$D:$D,'Forecast Data'!$C:$C,X$6,'Forecast Data'!$B:$B,$D208)</f>
        <v>27</v>
      </c>
      <c r="Y208" s="11">
        <f>SUMIFS('Forecast Data'!$D:$D,'Forecast Data'!$C:$C,Y$6,'Forecast Data'!$B:$B,$D208)</f>
        <v>26</v>
      </c>
      <c r="Z208" s="11">
        <f>SUMIFS('Forecast Data'!$D:$D,'Forecast Data'!$C:$C,Z$6,'Forecast Data'!$B:$B,$D208)</f>
        <v>26</v>
      </c>
      <c r="AA208" s="11">
        <f>SUMIFS('Forecast Data'!$D:$D,'Forecast Data'!$C:$C,AA$6,'Forecast Data'!$B:$B,$D208)</f>
        <v>26</v>
      </c>
      <c r="AB208" s="11">
        <f>SUMIFS('Forecast Data'!$D:$D,'Forecast Data'!$C:$C,AB$6,'Forecast Data'!$B:$B,$D208)</f>
        <v>26</v>
      </c>
      <c r="AC208" s="11">
        <f>SUMIFS('Forecast Data'!$D:$D,'Forecast Data'!$C:$C,AC$6,'Forecast Data'!$B:$B,$D208)</f>
        <v>26</v>
      </c>
      <c r="AD208" s="11">
        <f>SUMIFS('Forecast Data'!$D:$D,'Forecast Data'!$C:$C,AD$6,'Forecast Data'!$B:$B,$D208)</f>
        <v>26</v>
      </c>
      <c r="AE208" s="11">
        <f>SUMIFS('Forecast Data'!$D:$D,'Forecast Data'!$C:$C,AE$6,'Forecast Data'!$B:$B,$D208)</f>
        <v>26</v>
      </c>
      <c r="AF208" s="11">
        <f>SUMIFS('Forecast Data'!$D:$D,'Forecast Data'!$C:$C,AF$6,'Forecast Data'!$B:$B,$D208)</f>
        <v>26</v>
      </c>
      <c r="AG208" s="11">
        <f>SUMIFS('Forecast Data'!$D:$D,'Forecast Data'!$C:$C,AG$6,'Forecast Data'!$B:$B,$D208)</f>
        <v>26</v>
      </c>
      <c r="AH208" s="11">
        <f>SUMIFS('Forecast Data'!$D:$D,'Forecast Data'!$C:$C,AH$6,'Forecast Data'!$B:$B,$D208)</f>
        <v>19</v>
      </c>
      <c r="AI208" s="1"/>
      <c r="AJ208" s="12">
        <f>IF(SUMIFS('Forecast Data'!$E:$E,'Forecast Data'!$C:$C,AJ$6,'Forecast Data'!$B:$B,$D208)=0,"",SUMIFS('Forecast Data'!$E:$E,'Forecast Data'!$C:$C,AJ$6,'Forecast Data'!$B:$B,$D208))</f>
        <v>0.79</v>
      </c>
      <c r="AK208" s="12">
        <f>IF(SUMIFS('Forecast Data'!$E:$E,'Forecast Data'!$C:$C,AK$6,'Forecast Data'!$B:$B,$D208)=0,"",SUMIFS('Forecast Data'!$E:$E,'Forecast Data'!$C:$C,AK$6,'Forecast Data'!$B:$B,$D208))</f>
        <v>1.65</v>
      </c>
      <c r="AL208" s="12">
        <f>IF(SUMIFS('Forecast Data'!$E:$E,'Forecast Data'!$C:$C,AL$6,'Forecast Data'!$B:$B,$D208)=0,"",SUMIFS('Forecast Data'!$E:$E,'Forecast Data'!$C:$C,AL$6,'Forecast Data'!$B:$B,$D208))</f>
        <v>0.2</v>
      </c>
      <c r="AM208" s="12">
        <f>IF(SUMIFS('Forecast Data'!$E:$E,'Forecast Data'!$C:$C,AM$6,'Forecast Data'!$B:$B,$D208)=0,"",SUMIFS('Forecast Data'!$E:$E,'Forecast Data'!$C:$C,AM$6,'Forecast Data'!$B:$B,$D208))</f>
        <v>0.32</v>
      </c>
      <c r="AN208" s="12">
        <f>IF(SUMIFS('Forecast Data'!$E:$E,'Forecast Data'!$C:$C,AN$6,'Forecast Data'!$B:$B,$D208)=0,"",SUMIFS('Forecast Data'!$E:$E,'Forecast Data'!$C:$C,AN$6,'Forecast Data'!$B:$B,$D208))</f>
        <v>0.76</v>
      </c>
      <c r="AO208" s="12">
        <f>IF(SUMIFS('Forecast Data'!$E:$E,'Forecast Data'!$C:$C,AO$6,'Forecast Data'!$B:$B,$D208)=0,"",SUMIFS('Forecast Data'!$E:$E,'Forecast Data'!$C:$C,AO$6,'Forecast Data'!$B:$B,$D208))</f>
        <v>0.25</v>
      </c>
      <c r="AP208" s="12">
        <f>IF(SUMIFS('Forecast Data'!$E:$E,'Forecast Data'!$C:$C,AP$6,'Forecast Data'!$B:$B,$D208)=0,"",SUMIFS('Forecast Data'!$E:$E,'Forecast Data'!$C:$C,AP$6,'Forecast Data'!$B:$B,$D208))</f>
        <v>0.39</v>
      </c>
      <c r="AQ208" s="12">
        <f>IF(SUMIFS('Forecast Data'!$E:$E,'Forecast Data'!$C:$C,AQ$6,'Forecast Data'!$B:$B,$D208)=0,"",SUMIFS('Forecast Data'!$E:$E,'Forecast Data'!$C:$C,AQ$6,'Forecast Data'!$B:$B,$D208))</f>
        <v>1.93</v>
      </c>
      <c r="AR208" s="12">
        <f>IF(SUMIFS('Forecast Data'!$E:$E,'Forecast Data'!$C:$C,AR$6,'Forecast Data'!$B:$B,$D208)=0,"",SUMIFS('Forecast Data'!$E:$E,'Forecast Data'!$C:$C,AR$6,'Forecast Data'!$B:$B,$D208))</f>
        <v>0.76</v>
      </c>
      <c r="AS208" s="12">
        <f>IF(SUMIFS('Forecast Data'!$E:$E,'Forecast Data'!$C:$C,AS$6,'Forecast Data'!$B:$B,$D208)=0,"",SUMIFS('Forecast Data'!$E:$E,'Forecast Data'!$C:$C,AS$6,'Forecast Data'!$B:$B,$D208))</f>
        <v>0.55000000000000004</v>
      </c>
      <c r="AT208" s="12">
        <f>IF(SUMIFS('Forecast Data'!$E:$E,'Forecast Data'!$C:$C,AT$6,'Forecast Data'!$B:$B,$D208)=0,"",SUMIFS('Forecast Data'!$E:$E,'Forecast Data'!$C:$C,AT$6,'Forecast Data'!$B:$B,$D208))</f>
        <v>0.46</v>
      </c>
      <c r="AU208" s="12">
        <f>IF(SUMIFS('Forecast Data'!$E:$E,'Forecast Data'!$C:$C,AU$6,'Forecast Data'!$B:$B,$D208)=0,"",SUMIFS('Forecast Data'!$E:$E,'Forecast Data'!$C:$C,AU$6,'Forecast Data'!$B:$B,$D208))</f>
        <v>0.62</v>
      </c>
      <c r="AV208" s="1"/>
      <c r="AW208" s="11">
        <f>SUMIFS('OP Units'!E:E,'OP Units'!$A:$A,$D208)</f>
        <v>0</v>
      </c>
      <c r="AX208" s="11">
        <f>SUMIFS('OP Units'!F:F,'OP Units'!$A:$A,$D208)</f>
        <v>0</v>
      </c>
      <c r="AY208" s="11">
        <f>SUMIFS('OP Units'!G:G,'OP Units'!$A:$A,$D208)</f>
        <v>0</v>
      </c>
      <c r="AZ208" s="11">
        <f>SUMIFS('OP Units'!H:H,'OP Units'!$A:$A,$D208)</f>
        <v>0</v>
      </c>
      <c r="BA208" s="11">
        <f>SUMIFS('OP Units'!I:I,'OP Units'!$A:$A,$D208)</f>
        <v>0</v>
      </c>
      <c r="BB208" s="11">
        <f>SUMIFS('OP Units'!J:J,'OP Units'!$A:$A,$D208)</f>
        <v>0</v>
      </c>
      <c r="BC208" s="11">
        <f>SUMIFS('OP Units'!K:K,'OP Units'!$A:$A,$D208)</f>
        <v>0</v>
      </c>
      <c r="BD208" s="11">
        <f>SUMIFS('OP Units'!L:L,'OP Units'!$A:$A,$D208)</f>
        <v>0</v>
      </c>
      <c r="BE208" s="11">
        <f>SUMIFS('OP Units'!M:M,'OP Units'!$A:$A,$D208)</f>
        <v>0</v>
      </c>
      <c r="BF208" s="11">
        <f>SUMIFS('OP Units'!N:N,'OP Units'!$A:$A,$D208)</f>
        <v>0</v>
      </c>
      <c r="BG208" s="11">
        <f>SUMIFS('OP Units'!O:O,'OP Units'!$A:$A,$D208)</f>
        <v>0</v>
      </c>
      <c r="BH208" s="11">
        <f>SUMIFS('OP Units'!P:P,'OP Units'!$A:$A,$D208)</f>
        <v>0</v>
      </c>
      <c r="BI208" s="1"/>
      <c r="BJ208" s="12">
        <f>IFERROR((SUMIFS('OP Units'!E:E,'OP Units'!$A:$A,$D208)-SUMIFS('Forecast Data'!$H:$H,'Forecast Data'!$C:$C,BJ$6,'Forecast Data'!$B:$B,$D208))/SUMIFS('Forecast Data'!$H:$H,'Forecast Data'!$C:$C,BJ$6,'Forecast Data'!$B:$B,$D208),"")</f>
        <v>-1</v>
      </c>
      <c r="BK208" s="12">
        <f>IFERROR((SUMIFS('OP Units'!F:F,'OP Units'!$A:$A,$D208)-SUMIFS('Forecast Data'!$H:$H,'Forecast Data'!$C:$C,BK$6,'Forecast Data'!$B:$B,$D208))/SUMIFS('Forecast Data'!$H:$H,'Forecast Data'!$C:$C,BK$6,'Forecast Data'!$B:$B,$D208),"")</f>
        <v>-1</v>
      </c>
      <c r="BL208" s="12">
        <f>IFERROR((SUMIFS('OP Units'!G:G,'OP Units'!$A:$A,$D208)-SUMIFS('Forecast Data'!$H:$H,'Forecast Data'!$C:$C,BL$6,'Forecast Data'!$B:$B,$D208))/SUMIFS('Forecast Data'!$H:$H,'Forecast Data'!$C:$C,BL$6,'Forecast Data'!$B:$B,$D208),"")</f>
        <v>-1</v>
      </c>
      <c r="BM208" s="12">
        <f>IFERROR((SUMIFS('OP Units'!H:H,'OP Units'!$A:$A,$D208)-SUMIFS('Forecast Data'!$H:$H,'Forecast Data'!$C:$C,BM$6,'Forecast Data'!$B:$B,$D208))/SUMIFS('Forecast Data'!$H:$H,'Forecast Data'!$C:$C,BM$6,'Forecast Data'!$B:$B,$D208),"")</f>
        <v>-1</v>
      </c>
      <c r="BN208" s="12">
        <f>IFERROR((SUMIFS('OP Units'!I:I,'OP Units'!$A:$A,$D208)-SUMIFS('Forecast Data'!$H:$H,'Forecast Data'!$C:$C,BN$6,'Forecast Data'!$B:$B,$D208))/SUMIFS('Forecast Data'!$H:$H,'Forecast Data'!$C:$C,BN$6,'Forecast Data'!$B:$B,$D208),"")</f>
        <v>-1</v>
      </c>
      <c r="BO208" s="12">
        <f>IFERROR((SUMIFS('OP Units'!J:J,'OP Units'!$A:$A,$D208)-SUMIFS('Forecast Data'!$H:$H,'Forecast Data'!$C:$C,BO$6,'Forecast Data'!$B:$B,$D208))/SUMIFS('Forecast Data'!$H:$H,'Forecast Data'!$C:$C,BO$6,'Forecast Data'!$B:$B,$D208),"")</f>
        <v>-1</v>
      </c>
      <c r="BP208" s="12">
        <f>IFERROR((SUMIFS('OP Units'!K:K,'OP Units'!$A:$A,$D208)-SUMIFS('Forecast Data'!$H:$H,'Forecast Data'!$C:$C,BP$6,'Forecast Data'!$B:$B,$D208))/SUMIFS('Forecast Data'!$H:$H,'Forecast Data'!$C:$C,BP$6,'Forecast Data'!$B:$B,$D208),"")</f>
        <v>-1</v>
      </c>
      <c r="BQ208" s="12">
        <f>IFERROR((SUMIFS('OP Units'!L:L,'OP Units'!$A:$A,$D208)-SUMIFS('Forecast Data'!$H:$H,'Forecast Data'!$C:$C,BQ$6,'Forecast Data'!$B:$B,$D208))/SUMIFS('Forecast Data'!$H:$H,'Forecast Data'!$C:$C,BQ$6,'Forecast Data'!$B:$B,$D208),"")</f>
        <v>-1</v>
      </c>
      <c r="BR208" s="12">
        <f>IFERROR((SUMIFS('OP Units'!M:M,'OP Units'!$A:$A,$D208)-SUMIFS('Forecast Data'!$H:$H,'Forecast Data'!$C:$C,BR$6,'Forecast Data'!$B:$B,$D208))/SUMIFS('Forecast Data'!$H:$H,'Forecast Data'!$C:$C,BR$6,'Forecast Data'!$B:$B,$D208),"")</f>
        <v>-1</v>
      </c>
      <c r="BS208" s="12">
        <f>IFERROR((SUMIFS('OP Units'!N:N,'OP Units'!$A:$A,$D208)-SUMIFS('Forecast Data'!$H:$H,'Forecast Data'!$C:$C,BS$6,'Forecast Data'!$B:$B,$D208))/SUMIFS('Forecast Data'!$H:$H,'Forecast Data'!$C:$C,BS$6,'Forecast Data'!$B:$B,$D208),"")</f>
        <v>-1</v>
      </c>
      <c r="BT208" s="12">
        <f>IFERROR((SUMIFS('OP Units'!O:O,'OP Units'!$A:$A,$D208)-SUMIFS('Forecast Data'!$H:$H,'Forecast Data'!$C:$C,BT$6,'Forecast Data'!$B:$B,$D208))/SUMIFS('Forecast Data'!$H:$H,'Forecast Data'!$C:$C,BT$6,'Forecast Data'!$B:$B,$D208),"")</f>
        <v>-1</v>
      </c>
      <c r="BU208" s="12">
        <f>IFERROR((SUMIFS('OP Units'!P:P,'OP Units'!$A:$A,$D208)-SUMIFS('Forecast Data'!$H:$H,'Forecast Data'!$C:$C,BU$6,'Forecast Data'!$B:$B,$D208))/SUMIFS('Forecast Data'!$H:$H,'Forecast Data'!$C:$C,BU$6,'Forecast Data'!$B:$B,$D208),"")</f>
        <v>-1</v>
      </c>
      <c r="BV208" s="12"/>
      <c r="BW208" s="11">
        <f>(SUMIFS('Forecast Data'!H:H,'Forecast Data'!B:B,D208,'Forecast Data'!C:C,BK$6)+SUMIFS('Forecast Data'!H:H,'Forecast Data'!B:B,D208,'Forecast Data'!C:C,BL$6)+SUMIFS('Forecast Data'!H:H,'Forecast Data'!B:B,D208,'Forecast Data'!C:C,BM$6)+SUMIFS('Forecast Data'!H:H,'Forecast Data'!B:B,D208,'Forecast Data'!C:C,BN$6)+SUMIFS('Forecast Data'!H:H,'Forecast Data'!B:B,D208,'Forecast Data'!C:C,BO$6)+SUMIFS('Forecast Data'!H:H,'Forecast Data'!B:B,D208,'Forecast Data'!C:C,BP$6)+SUMIFS('Forecast Data'!H:H,'Forecast Data'!B:B,D208,'Forecast Data'!C:C,BQ$6)+SUMIFS('Forecast Data'!H:H,'Forecast Data'!B:B,D208,'Forecast Data'!C:C,BJ$6))/8</f>
        <v>16.375</v>
      </c>
      <c r="BX208" s="12">
        <f>IFERROR((SUM(W208:AD208)-(SUMIFS('Forecast Data'!H:H,'Forecast Data'!B:B,B208,'Forecast Data'!C:C,BJ$6)+SUMIFS('Forecast Data'!H:H,'Forecast Data'!B:B,B208,'Forecast Data'!C:C,BK$6)+SUMIFS('Forecast Data'!H:H,'Forecast Data'!B:B,B208,'Forecast Data'!C:C,BL$6)+SUMIFS('Forecast Data'!H:H,'Forecast Data'!B:B,B208,'Forecast Data'!C:C,BM$6)+SUMIFS('Forecast Data'!H:H,'Forecast Data'!B:B,B208,'Forecast Data'!C:C,BN$6)+SUMIFS('Forecast Data'!H:H,'Forecast Data'!B:B,B208,'Forecast Data'!C:C,BO$6)+SUMIFS('Forecast Data'!H:H,'Forecast Data'!B:B,B208,'Forecast Data'!C:C,BP$6)+SUMIFS('Forecast Data'!H:H,'Forecast Data'!B:B,B208,'Forecast Data'!C:C,BQ$6)))/(SUMIFS('Forecast Data'!H:H,'Forecast Data'!B:B,B208,'Forecast Data'!C:C,BJ$6)+SUMIFS('Forecast Data'!H:H,'Forecast Data'!B:B,B208,'Forecast Data'!C:C,BK$6)+SUMIFS('Forecast Data'!H:H,'Forecast Data'!B:B,B208,'Forecast Data'!C:C,BL$6)+SUMIFS('Forecast Data'!H:H,'Forecast Data'!B:B,B208,'Forecast Data'!C:C,BM$6)+SUMIFS('Forecast Data'!H:H,'Forecast Data'!B:B,B208,'Forecast Data'!C:C,BN$6)+SUMIFS('Forecast Data'!H:H,'Forecast Data'!B:B,B208,'Forecast Data'!C:C,BO$6)+SUMIFS('Forecast Data'!H:H,'Forecast Data'!B:B,B208,'Forecast Data'!C:C,BP$6)+SUMIFS('Forecast Data'!H:H,'Forecast Data'!B:B,B208,'Forecast Data'!C:C,BQ$6)),"")</f>
        <v>0.60305343511450382</v>
      </c>
      <c r="BY208" s="12">
        <f t="shared" si="18"/>
        <v>3.1355191322251272E-6</v>
      </c>
      <c r="BZ208" s="16">
        <f t="shared" si="19"/>
        <v>8.1202028668693995E-6</v>
      </c>
      <c r="CA208" s="13">
        <f t="shared" si="20"/>
        <v>-4.984683734644272E-4</v>
      </c>
      <c r="CB208" s="12">
        <f t="shared" si="21"/>
        <v>4.9846837346442723E-6</v>
      </c>
      <c r="CC208" s="12"/>
      <c r="CD208" s="11">
        <f>(SUMIFS('Forecast Data'!H:H,'Forecast Data'!B:B,D208,'Forecast Data'!C:C,BK$6)+SUMIFS('Forecast Data'!H:H,'Forecast Data'!B:B,D208,'Forecast Data'!C:C,BL$6)+SUMIFS('Forecast Data'!H:H,'Forecast Data'!B:B,D208,'Forecast Data'!C:C,BM$6)+SUMIFS('Forecast Data'!H:H,'Forecast Data'!B:B,D208,'Forecast Data'!C:C,BJ$6))/4</f>
        <v>16.75</v>
      </c>
      <c r="CE208" s="12">
        <f>IFERROR((SUM(W208:Z208)-(SUMIFS('Forecast Data'!H:H,'Forecast Data'!B:B,D208,'Forecast Data'!C:C,BJ$6)+SUMIFS('Forecast Data'!H:H,'Forecast Data'!B:B,D208,'Forecast Data'!C:C,BK$6)+SUMIFS('Forecast Data'!H:H,'Forecast Data'!B:B,D208,'Forecast Data'!C:C,BL$6)+SUMIFS('Forecast Data'!H:H,'Forecast Data'!B:B,D208,'Forecast Data'!C:C,BM$6)))/(SUMIFS('Forecast Data'!H:H,'Forecast Data'!B:B,D208,'Forecast Data'!C:C,BJ$6)+SUMIFS('Forecast Data'!H:H,'Forecast Data'!B:B,D208,'Forecast Data'!C:C,BK$6)+SUMIFS('Forecast Data'!H:H,'Forecast Data'!B:B,D208,'Forecast Data'!C:C,BL$6)+SUMIFS('Forecast Data'!H:H,'Forecast Data'!B:B,D208,'Forecast Data'!C:C,BM$6)),"")</f>
        <v>0.58208955223880599</v>
      </c>
      <c r="CF208" s="12">
        <f t="shared" si="22"/>
        <v>3.1355191322251272E-6</v>
      </c>
      <c r="CG208" s="12">
        <f t="shared" si="23"/>
        <v>8.1742614083540594E-6</v>
      </c>
      <c r="CH208" s="13">
        <f t="shared" si="24"/>
        <v>-5.0387422761289324E-4</v>
      </c>
      <c r="CI208" s="13"/>
    </row>
    <row r="209" spans="1:87" ht="13.2">
      <c r="A209" s="1"/>
      <c r="B209" t="str">
        <f t="shared" si="54"/>
        <v>Theralogix</v>
      </c>
      <c r="D209" t="s">
        <v>242</v>
      </c>
      <c r="E209" s="11">
        <f>SUMIFS('Fin Data'!F:F,'Fin Data'!A:A,D209)</f>
        <v>24</v>
      </c>
      <c r="F209" s="11">
        <f>SUMIFS('Fin Data with 6 week hist'!I:I,'Fin Data with 6 week hist'!$A:$A,$D209)</f>
        <v>6</v>
      </c>
      <c r="G209" s="11">
        <f>SUMIFS('Fin Data with 6 week hist'!J:J,'Fin Data with 6 week hist'!$A:$A,$D209)</f>
        <v>6</v>
      </c>
      <c r="H209" s="11">
        <f>SUMIFS('Fin Data with 6 week hist'!K:K,'Fin Data with 6 week hist'!$A:$A,$D209)+SUMIFS('Unit Cancellations'!D:D,'Unit Cancellations'!$B:$B,$D209)</f>
        <v>4</v>
      </c>
      <c r="I209" s="11">
        <f>SUMIFS('Fin Data with 6 week hist'!L:L,'Fin Data with 6 week hist'!$A:$A,$D209)+SUMIFS('Unit Cancellations'!E:E,'Unit Cancellations'!$B:$B,$D209)</f>
        <v>24</v>
      </c>
      <c r="J209" s="11">
        <f>SUMIFS('Fin Data with 6 week hist'!M:M,'Fin Data with 6 week hist'!$A:$A,$D209)+SUMIFS('Unit Cancellations'!F:F,'Unit Cancellations'!$B:$B,$D209)</f>
        <v>11</v>
      </c>
      <c r="K209" s="11">
        <f>SUMIFS('Fin Data with 6 week hist'!N:N,'Fin Data with 6 week hist'!$A:$A,$D209)+SUMIFS('Unit Cancellations'!G:G,'Unit Cancellations'!$B:$B,$D209)</f>
        <v>2</v>
      </c>
      <c r="L209" s="11">
        <f>SUMIFS('Fin Data'!AN:AN,'Fin Data'!A:A,D209)</f>
        <v>9</v>
      </c>
      <c r="M209" s="12">
        <f>IFERROR(SUMIFS('Fin Data'!AO:AO,'Fin Data'!A:A,D209),"")</f>
        <v>-0.625</v>
      </c>
      <c r="N209" s="1"/>
      <c r="O209" s="11">
        <f t="shared" si="12"/>
        <v>1</v>
      </c>
      <c r="P209" s="12">
        <f t="shared" si="13"/>
        <v>-0.87878787878787878</v>
      </c>
      <c r="Q209" s="1"/>
      <c r="R209" s="11">
        <f t="shared" si="14"/>
        <v>1</v>
      </c>
      <c r="S209" s="12">
        <f t="shared" si="15"/>
        <v>-0.85964912280701755</v>
      </c>
      <c r="T209" s="11">
        <f t="shared" si="16"/>
        <v>0</v>
      </c>
      <c r="U209" s="1" t="e">
        <f t="shared" si="52"/>
        <v>#REF!</v>
      </c>
      <c r="V209" s="1"/>
      <c r="W209" s="11">
        <f>SUMIFS('Forecast Data'!$D:$D,'Forecast Data'!$C:$C,W$6,'Forecast Data'!$B:$B,$D209)</f>
        <v>1</v>
      </c>
      <c r="X209" s="11">
        <f>SUMIFS('Forecast Data'!$D:$D,'Forecast Data'!$C:$C,X$6,'Forecast Data'!$B:$B,$D209)</f>
        <v>1</v>
      </c>
      <c r="Y209" s="11">
        <f>SUMIFS('Forecast Data'!$D:$D,'Forecast Data'!$C:$C,Y$6,'Forecast Data'!$B:$B,$D209)</f>
        <v>1</v>
      </c>
      <c r="Z209" s="11">
        <f>SUMIFS('Forecast Data'!$D:$D,'Forecast Data'!$C:$C,Z$6,'Forecast Data'!$B:$B,$D209)</f>
        <v>1</v>
      </c>
      <c r="AA209" s="11">
        <f>SUMIFS('Forecast Data'!$D:$D,'Forecast Data'!$C:$C,AA$6,'Forecast Data'!$B:$B,$D209)</f>
        <v>1</v>
      </c>
      <c r="AB209" s="11">
        <f>SUMIFS('Forecast Data'!$D:$D,'Forecast Data'!$C:$C,AB$6,'Forecast Data'!$B:$B,$D209)</f>
        <v>1</v>
      </c>
      <c r="AC209" s="11">
        <f>SUMIFS('Forecast Data'!$D:$D,'Forecast Data'!$C:$C,AC$6,'Forecast Data'!$B:$B,$D209)</f>
        <v>1</v>
      </c>
      <c r="AD209" s="11">
        <f>SUMIFS('Forecast Data'!$D:$D,'Forecast Data'!$C:$C,AD$6,'Forecast Data'!$B:$B,$D209)</f>
        <v>1</v>
      </c>
      <c r="AE209" s="11">
        <f>SUMIFS('Forecast Data'!$D:$D,'Forecast Data'!$C:$C,AE$6,'Forecast Data'!$B:$B,$D209)</f>
        <v>1</v>
      </c>
      <c r="AF209" s="11">
        <f>SUMIFS('Forecast Data'!$D:$D,'Forecast Data'!$C:$C,AF$6,'Forecast Data'!$B:$B,$D209)</f>
        <v>1</v>
      </c>
      <c r="AG209" s="11">
        <f>SUMIFS('Forecast Data'!$D:$D,'Forecast Data'!$C:$C,AG$6,'Forecast Data'!$B:$B,$D209)</f>
        <v>1</v>
      </c>
      <c r="AH209" s="11">
        <f>SUMIFS('Forecast Data'!$D:$D,'Forecast Data'!$C:$C,AH$6,'Forecast Data'!$B:$B,$D209)</f>
        <v>1</v>
      </c>
      <c r="AI209" s="1"/>
      <c r="AJ209" s="12">
        <f>IF(SUMIFS('Forecast Data'!$E:$E,'Forecast Data'!$C:$C,AJ$6,'Forecast Data'!$B:$B,$D209)=0,"",SUMIFS('Forecast Data'!$E:$E,'Forecast Data'!$C:$C,AJ$6,'Forecast Data'!$B:$B,$D209))</f>
        <v>-0.45</v>
      </c>
      <c r="AK209" s="12">
        <f>IF(SUMIFS('Forecast Data'!$E:$E,'Forecast Data'!$C:$C,AK$6,'Forecast Data'!$B:$B,$D209)=0,"",SUMIFS('Forecast Data'!$E:$E,'Forecast Data'!$C:$C,AK$6,'Forecast Data'!$B:$B,$D209))</f>
        <v>-0.63</v>
      </c>
      <c r="AL209" s="12">
        <f>IF(SUMIFS('Forecast Data'!$E:$E,'Forecast Data'!$C:$C,AL$6,'Forecast Data'!$B:$B,$D209)=0,"",SUMIFS('Forecast Data'!$E:$E,'Forecast Data'!$C:$C,AL$6,'Forecast Data'!$B:$B,$D209))</f>
        <v>-0.45</v>
      </c>
      <c r="AM209" s="12">
        <f>IF(SUMIFS('Forecast Data'!$E:$E,'Forecast Data'!$C:$C,AM$6,'Forecast Data'!$B:$B,$D209)=0,"",SUMIFS('Forecast Data'!$E:$E,'Forecast Data'!$C:$C,AM$6,'Forecast Data'!$B:$B,$D209))</f>
        <v>-0.96</v>
      </c>
      <c r="AN209" s="12">
        <f>IF(SUMIFS('Forecast Data'!$E:$E,'Forecast Data'!$C:$C,AN$6,'Forecast Data'!$B:$B,$D209)=0,"",SUMIFS('Forecast Data'!$E:$E,'Forecast Data'!$C:$C,AN$6,'Forecast Data'!$B:$B,$D209))</f>
        <v>0.1</v>
      </c>
      <c r="AO209" s="12">
        <f>IF(SUMIFS('Forecast Data'!$E:$E,'Forecast Data'!$C:$C,AO$6,'Forecast Data'!$B:$B,$D209)=0,"",SUMIFS('Forecast Data'!$E:$E,'Forecast Data'!$C:$C,AO$6,'Forecast Data'!$B:$B,$D209))</f>
        <v>-0.91</v>
      </c>
      <c r="AP209" s="12">
        <f>IF(SUMIFS('Forecast Data'!$E:$E,'Forecast Data'!$C:$C,AP$6,'Forecast Data'!$B:$B,$D209)=0,"",SUMIFS('Forecast Data'!$E:$E,'Forecast Data'!$C:$C,AP$6,'Forecast Data'!$B:$B,$D209))</f>
        <v>-0.89</v>
      </c>
      <c r="AQ209" s="12">
        <f>IF(SUMIFS('Forecast Data'!$E:$E,'Forecast Data'!$C:$C,AQ$6,'Forecast Data'!$B:$B,$D209)=0,"",SUMIFS('Forecast Data'!$E:$E,'Forecast Data'!$C:$C,AQ$6,'Forecast Data'!$B:$B,$D209))</f>
        <v>0.1</v>
      </c>
      <c r="AR209" s="12">
        <f>IF(SUMIFS('Forecast Data'!$E:$E,'Forecast Data'!$C:$C,AR$6,'Forecast Data'!$B:$B,$D209)=0,"",SUMIFS('Forecast Data'!$E:$E,'Forecast Data'!$C:$C,AR$6,'Forecast Data'!$B:$B,$D209))</f>
        <v>-0.63</v>
      </c>
      <c r="AS209" s="12">
        <f>IF(SUMIFS('Forecast Data'!$E:$E,'Forecast Data'!$C:$C,AS$6,'Forecast Data'!$B:$B,$D209)=0,"",SUMIFS('Forecast Data'!$E:$E,'Forecast Data'!$C:$C,AS$6,'Forecast Data'!$B:$B,$D209))</f>
        <v>0.1</v>
      </c>
      <c r="AT209" s="12">
        <f>IF(SUMIFS('Forecast Data'!$E:$E,'Forecast Data'!$C:$C,AT$6,'Forecast Data'!$B:$B,$D209)=0,"",SUMIFS('Forecast Data'!$E:$E,'Forecast Data'!$C:$C,AT$6,'Forecast Data'!$B:$B,$D209))</f>
        <v>0.1</v>
      </c>
      <c r="AU209" s="12">
        <f>IF(SUMIFS('Forecast Data'!$E:$E,'Forecast Data'!$C:$C,AU$6,'Forecast Data'!$B:$B,$D209)=0,"",SUMIFS('Forecast Data'!$E:$E,'Forecast Data'!$C:$C,AU$6,'Forecast Data'!$B:$B,$D209))</f>
        <v>-0.45</v>
      </c>
      <c r="AV209" s="1"/>
      <c r="AW209" s="11">
        <f>SUMIFS('OP Units'!E:E,'OP Units'!$A:$A,$D209)</f>
        <v>0</v>
      </c>
      <c r="AX209" s="11">
        <f>SUMIFS('OP Units'!F:F,'OP Units'!$A:$A,$D209)</f>
        <v>0</v>
      </c>
      <c r="AY209" s="11">
        <f>SUMIFS('OP Units'!G:G,'OP Units'!$A:$A,$D209)</f>
        <v>0</v>
      </c>
      <c r="AZ209" s="11">
        <f>SUMIFS('OP Units'!H:H,'OP Units'!$A:$A,$D209)</f>
        <v>0</v>
      </c>
      <c r="BA209" s="11">
        <f>SUMIFS('OP Units'!I:I,'OP Units'!$A:$A,$D209)</f>
        <v>0</v>
      </c>
      <c r="BB209" s="11">
        <f>SUMIFS('OP Units'!J:J,'OP Units'!$A:$A,$D209)</f>
        <v>0</v>
      </c>
      <c r="BC209" s="11">
        <f>SUMIFS('OP Units'!K:K,'OP Units'!$A:$A,$D209)</f>
        <v>0</v>
      </c>
      <c r="BD209" s="11">
        <f>SUMIFS('OP Units'!L:L,'OP Units'!$A:$A,$D209)</f>
        <v>0</v>
      </c>
      <c r="BE209" s="11">
        <f>SUMIFS('OP Units'!M:M,'OP Units'!$A:$A,$D209)</f>
        <v>0</v>
      </c>
      <c r="BF209" s="11">
        <f>SUMIFS('OP Units'!N:N,'OP Units'!$A:$A,$D209)</f>
        <v>0</v>
      </c>
      <c r="BG209" s="11">
        <f>SUMIFS('OP Units'!O:O,'OP Units'!$A:$A,$D209)</f>
        <v>0</v>
      </c>
      <c r="BH209" s="11">
        <f>SUMIFS('OP Units'!P:P,'OP Units'!$A:$A,$D209)</f>
        <v>0</v>
      </c>
      <c r="BI209" s="1"/>
      <c r="BJ209" s="12">
        <f>IFERROR((SUMIFS('OP Units'!E:E,'OP Units'!$A:$A,$D209)-SUMIFS('Forecast Data'!$H:$H,'Forecast Data'!$C:$C,BJ$6,'Forecast Data'!$B:$B,$D209))/SUMIFS('Forecast Data'!$H:$H,'Forecast Data'!$C:$C,BJ$6,'Forecast Data'!$B:$B,$D209),"")</f>
        <v>-1</v>
      </c>
      <c r="BK209" s="12">
        <f>IFERROR((SUMIFS('OP Units'!F:F,'OP Units'!$A:$A,$D209)-SUMIFS('Forecast Data'!$H:$H,'Forecast Data'!$C:$C,BK$6,'Forecast Data'!$B:$B,$D209))/SUMIFS('Forecast Data'!$H:$H,'Forecast Data'!$C:$C,BK$6,'Forecast Data'!$B:$B,$D209),"")</f>
        <v>-1</v>
      </c>
      <c r="BL209" s="12">
        <f>IFERROR((SUMIFS('OP Units'!G:G,'OP Units'!$A:$A,$D209)-SUMIFS('Forecast Data'!$H:$H,'Forecast Data'!$C:$C,BL$6,'Forecast Data'!$B:$B,$D209))/SUMIFS('Forecast Data'!$H:$H,'Forecast Data'!$C:$C,BL$6,'Forecast Data'!$B:$B,$D209),"")</f>
        <v>-1</v>
      </c>
      <c r="BM209" s="12">
        <f>IFERROR((SUMIFS('OP Units'!H:H,'OP Units'!$A:$A,$D209)-SUMIFS('Forecast Data'!$H:$H,'Forecast Data'!$C:$C,BM$6,'Forecast Data'!$B:$B,$D209))/SUMIFS('Forecast Data'!$H:$H,'Forecast Data'!$C:$C,BM$6,'Forecast Data'!$B:$B,$D209),"")</f>
        <v>-1</v>
      </c>
      <c r="BN209" s="12">
        <f>IFERROR((SUMIFS('OP Units'!I:I,'OP Units'!$A:$A,$D209)-SUMIFS('Forecast Data'!$H:$H,'Forecast Data'!$C:$C,BN$6,'Forecast Data'!$B:$B,$D209))/SUMIFS('Forecast Data'!$H:$H,'Forecast Data'!$C:$C,BN$6,'Forecast Data'!$B:$B,$D209),"")</f>
        <v>-1</v>
      </c>
      <c r="BO209" s="12">
        <f>IFERROR((SUMIFS('OP Units'!J:J,'OP Units'!$A:$A,$D209)-SUMIFS('Forecast Data'!$H:$H,'Forecast Data'!$C:$C,BO$6,'Forecast Data'!$B:$B,$D209))/SUMIFS('Forecast Data'!$H:$H,'Forecast Data'!$C:$C,BO$6,'Forecast Data'!$B:$B,$D209),"")</f>
        <v>-1</v>
      </c>
      <c r="BP209" s="12">
        <f>IFERROR((SUMIFS('OP Units'!K:K,'OP Units'!$A:$A,$D209)-SUMIFS('Forecast Data'!$H:$H,'Forecast Data'!$C:$C,BP$6,'Forecast Data'!$B:$B,$D209))/SUMIFS('Forecast Data'!$H:$H,'Forecast Data'!$C:$C,BP$6,'Forecast Data'!$B:$B,$D209),"")</f>
        <v>-1</v>
      </c>
      <c r="BQ209" s="12">
        <f>IFERROR((SUMIFS('OP Units'!L:L,'OP Units'!$A:$A,$D209)-SUMIFS('Forecast Data'!$H:$H,'Forecast Data'!$C:$C,BQ$6,'Forecast Data'!$B:$B,$D209))/SUMIFS('Forecast Data'!$H:$H,'Forecast Data'!$C:$C,BQ$6,'Forecast Data'!$B:$B,$D209),"")</f>
        <v>-1</v>
      </c>
      <c r="BR209" s="12">
        <f>IFERROR((SUMIFS('OP Units'!M:M,'OP Units'!$A:$A,$D209)-SUMIFS('Forecast Data'!$H:$H,'Forecast Data'!$C:$C,BR$6,'Forecast Data'!$B:$B,$D209))/SUMIFS('Forecast Data'!$H:$H,'Forecast Data'!$C:$C,BR$6,'Forecast Data'!$B:$B,$D209),"")</f>
        <v>-1</v>
      </c>
      <c r="BS209" s="12">
        <f>IFERROR((SUMIFS('OP Units'!N:N,'OP Units'!$A:$A,$D209)-SUMIFS('Forecast Data'!$H:$H,'Forecast Data'!$C:$C,BS$6,'Forecast Data'!$B:$B,$D209))/SUMIFS('Forecast Data'!$H:$H,'Forecast Data'!$C:$C,BS$6,'Forecast Data'!$B:$B,$D209),"")</f>
        <v>-1</v>
      </c>
      <c r="BT209" s="12">
        <f>IFERROR((SUMIFS('OP Units'!O:O,'OP Units'!$A:$A,$D209)-SUMIFS('Forecast Data'!$H:$H,'Forecast Data'!$C:$C,BT$6,'Forecast Data'!$B:$B,$D209))/SUMIFS('Forecast Data'!$H:$H,'Forecast Data'!$C:$C,BT$6,'Forecast Data'!$B:$B,$D209),"")</f>
        <v>-1</v>
      </c>
      <c r="BU209" s="12">
        <f>IFERROR((SUMIFS('OP Units'!P:P,'OP Units'!$A:$A,$D209)-SUMIFS('Forecast Data'!$H:$H,'Forecast Data'!$C:$C,BU$6,'Forecast Data'!$B:$B,$D209))/SUMIFS('Forecast Data'!$H:$H,'Forecast Data'!$C:$C,BU$6,'Forecast Data'!$B:$B,$D209),"")</f>
        <v>-1</v>
      </c>
      <c r="BV209" s="12"/>
      <c r="BW209" s="11">
        <f>(SUMIFS('Forecast Data'!H:H,'Forecast Data'!B:B,D209,'Forecast Data'!C:C,BK$6)+SUMIFS('Forecast Data'!H:H,'Forecast Data'!B:B,D209,'Forecast Data'!C:C,BL$6)+SUMIFS('Forecast Data'!H:H,'Forecast Data'!B:B,D209,'Forecast Data'!C:C,BM$6)+SUMIFS('Forecast Data'!H:H,'Forecast Data'!B:B,D209,'Forecast Data'!C:C,BN$6)+SUMIFS('Forecast Data'!H:H,'Forecast Data'!B:B,D209,'Forecast Data'!C:C,BO$6)+SUMIFS('Forecast Data'!H:H,'Forecast Data'!B:B,D209,'Forecast Data'!C:C,BP$6)+SUMIFS('Forecast Data'!H:H,'Forecast Data'!B:B,D209,'Forecast Data'!C:C,BQ$6)+SUMIFS('Forecast Data'!H:H,'Forecast Data'!B:B,D209,'Forecast Data'!C:C,BJ$6))/8</f>
        <v>7.125</v>
      </c>
      <c r="BX209" s="12">
        <f>IFERROR((SUM(W209:AD209)-(SUMIFS('Forecast Data'!H:H,'Forecast Data'!B:B,B209,'Forecast Data'!C:C,BJ$6)+SUMIFS('Forecast Data'!H:H,'Forecast Data'!B:B,B209,'Forecast Data'!C:C,BK$6)+SUMIFS('Forecast Data'!H:H,'Forecast Data'!B:B,B209,'Forecast Data'!C:C,BL$6)+SUMIFS('Forecast Data'!H:H,'Forecast Data'!B:B,B209,'Forecast Data'!C:C,BM$6)+SUMIFS('Forecast Data'!H:H,'Forecast Data'!B:B,B209,'Forecast Data'!C:C,BN$6)+SUMIFS('Forecast Data'!H:H,'Forecast Data'!B:B,B209,'Forecast Data'!C:C,BO$6)+SUMIFS('Forecast Data'!H:H,'Forecast Data'!B:B,B209,'Forecast Data'!C:C,BP$6)+SUMIFS('Forecast Data'!H:H,'Forecast Data'!B:B,B209,'Forecast Data'!C:C,BQ$6)))/(SUMIFS('Forecast Data'!H:H,'Forecast Data'!B:B,B209,'Forecast Data'!C:C,BJ$6)+SUMIFS('Forecast Data'!H:H,'Forecast Data'!B:B,B209,'Forecast Data'!C:C,BK$6)+SUMIFS('Forecast Data'!H:H,'Forecast Data'!B:B,B209,'Forecast Data'!C:C,BL$6)+SUMIFS('Forecast Data'!H:H,'Forecast Data'!B:B,B209,'Forecast Data'!C:C,BM$6)+SUMIFS('Forecast Data'!H:H,'Forecast Data'!B:B,B209,'Forecast Data'!C:C,BN$6)+SUMIFS('Forecast Data'!H:H,'Forecast Data'!B:B,B209,'Forecast Data'!C:C,BO$6)+SUMIFS('Forecast Data'!H:H,'Forecast Data'!B:B,B209,'Forecast Data'!C:C,BP$6)+SUMIFS('Forecast Data'!H:H,'Forecast Data'!B:B,B209,'Forecast Data'!C:C,BQ$6)),"")</f>
        <v>-0.85964912280701755</v>
      </c>
      <c r="BY209" s="12">
        <f t="shared" si="18"/>
        <v>-1.2827123722739154E-5</v>
      </c>
      <c r="BZ209" s="16">
        <f t="shared" si="19"/>
        <v>-5.0365815250202602E-6</v>
      </c>
      <c r="CA209" s="13">
        <f t="shared" si="20"/>
        <v>-7.7905421977188933E-4</v>
      </c>
      <c r="CB209" s="12">
        <f t="shared" si="21"/>
        <v>7.7905421977188937E-6</v>
      </c>
      <c r="CC209" s="12"/>
      <c r="CD209" s="11">
        <f>(SUMIFS('Forecast Data'!H:H,'Forecast Data'!B:B,D209,'Forecast Data'!C:C,BK$6)+SUMIFS('Forecast Data'!H:H,'Forecast Data'!B:B,D209,'Forecast Data'!C:C,BL$6)+SUMIFS('Forecast Data'!H:H,'Forecast Data'!B:B,D209,'Forecast Data'!C:C,BM$6)+SUMIFS('Forecast Data'!H:H,'Forecast Data'!B:B,D209,'Forecast Data'!C:C,BJ$6))/4</f>
        <v>8.25</v>
      </c>
      <c r="CE209" s="12">
        <f>IFERROR((SUM(W209:Z209)-(SUMIFS('Forecast Data'!H:H,'Forecast Data'!B:B,D209,'Forecast Data'!C:C,BJ$6)+SUMIFS('Forecast Data'!H:H,'Forecast Data'!B:B,D209,'Forecast Data'!C:C,BK$6)+SUMIFS('Forecast Data'!H:H,'Forecast Data'!B:B,D209,'Forecast Data'!C:C,BL$6)+SUMIFS('Forecast Data'!H:H,'Forecast Data'!B:B,D209,'Forecast Data'!C:C,BM$6)))/(SUMIFS('Forecast Data'!H:H,'Forecast Data'!B:B,D209,'Forecast Data'!C:C,BJ$6)+SUMIFS('Forecast Data'!H:H,'Forecast Data'!B:B,D209,'Forecast Data'!C:C,BK$6)+SUMIFS('Forecast Data'!H:H,'Forecast Data'!B:B,D209,'Forecast Data'!C:C,BL$6)+SUMIFS('Forecast Data'!H:H,'Forecast Data'!B:B,D209,'Forecast Data'!C:C,BM$6)),"")</f>
        <v>-0.87878787878787878</v>
      </c>
      <c r="CF209" s="12">
        <f t="shared" si="22"/>
        <v>-1.2827123722739154E-5</v>
      </c>
      <c r="CG209" s="12">
        <f t="shared" si="23"/>
        <v>-6.0782969446735299E-6</v>
      </c>
      <c r="CH209" s="13">
        <f t="shared" si="24"/>
        <v>-6.7488267780656242E-4</v>
      </c>
      <c r="CI209" s="13"/>
    </row>
    <row r="210" spans="1:87" ht="13.2">
      <c r="A210" s="1"/>
      <c r="B210" t="str">
        <f t="shared" si="54"/>
        <v>Diversey</v>
      </c>
      <c r="D210" t="s">
        <v>243</v>
      </c>
      <c r="E210" s="11">
        <f>SUMIFS('Fin Data'!F:F,'Fin Data'!A:A,D210)</f>
        <v>0</v>
      </c>
      <c r="F210" s="11">
        <f>SUMIFS('Fin Data with 6 week hist'!I:I,'Fin Data with 6 week hist'!$A:$A,$D210)</f>
        <v>0</v>
      </c>
      <c r="G210" s="11">
        <f>SUMIFS('Fin Data with 6 week hist'!J:J,'Fin Data with 6 week hist'!$A:$A,$D210)</f>
        <v>0</v>
      </c>
      <c r="H210" s="11">
        <f>SUMIFS('Fin Data with 6 week hist'!K:K,'Fin Data with 6 week hist'!$A:$A,$D210)+SUMIFS('Unit Cancellations'!D:D,'Unit Cancellations'!$B:$B,$D210)</f>
        <v>0</v>
      </c>
      <c r="I210" s="11">
        <f>SUMIFS('Fin Data with 6 week hist'!L:L,'Fin Data with 6 week hist'!$A:$A,$D210)+SUMIFS('Unit Cancellations'!E:E,'Unit Cancellations'!$B:$B,$D210)</f>
        <v>0</v>
      </c>
      <c r="J210" s="11">
        <f>SUMIFS('Fin Data with 6 week hist'!M:M,'Fin Data with 6 week hist'!$A:$A,$D210)+SUMIFS('Unit Cancellations'!F:F,'Unit Cancellations'!$B:$B,$D210)</f>
        <v>0</v>
      </c>
      <c r="K210" s="11">
        <f>SUMIFS('Fin Data with 6 week hist'!N:N,'Fin Data with 6 week hist'!$A:$A,$D210)+SUMIFS('Unit Cancellations'!G:G,'Unit Cancellations'!$B:$B,$D210)</f>
        <v>0</v>
      </c>
      <c r="L210" s="11">
        <f>SUMIFS('Fin Data'!AN:AN,'Fin Data'!A:A,D210)</f>
        <v>0</v>
      </c>
      <c r="M210" s="12">
        <f>IFERROR(SUMIFS('Fin Data'!AO:AO,'Fin Data'!A:A,D210),"")</f>
        <v>0</v>
      </c>
      <c r="N210" s="1"/>
      <c r="O210" s="11">
        <f t="shared" si="12"/>
        <v>6</v>
      </c>
      <c r="P210" s="12" t="str">
        <f t="shared" si="13"/>
        <v/>
      </c>
      <c r="Q210" s="1"/>
      <c r="R210" s="11">
        <f t="shared" si="14"/>
        <v>6</v>
      </c>
      <c r="S210" s="12" t="str">
        <f t="shared" si="15"/>
        <v/>
      </c>
      <c r="T210" s="11">
        <f t="shared" si="16"/>
        <v>0</v>
      </c>
      <c r="U210" s="1" t="e">
        <f t="shared" si="52"/>
        <v>#REF!</v>
      </c>
      <c r="V210" s="1"/>
      <c r="W210" s="11">
        <f>SUMIFS('Forecast Data'!$D:$D,'Forecast Data'!$C:$C,W$6,'Forecast Data'!$B:$B,$D210)</f>
        <v>6</v>
      </c>
      <c r="X210" s="11">
        <f>SUMIFS('Forecast Data'!$D:$D,'Forecast Data'!$C:$C,X$6,'Forecast Data'!$B:$B,$D210)</f>
        <v>6</v>
      </c>
      <c r="Y210" s="11">
        <f>SUMIFS('Forecast Data'!$D:$D,'Forecast Data'!$C:$C,Y$6,'Forecast Data'!$B:$B,$D210)</f>
        <v>6</v>
      </c>
      <c r="Z210" s="11">
        <f>SUMIFS('Forecast Data'!$D:$D,'Forecast Data'!$C:$C,Z$6,'Forecast Data'!$B:$B,$D210)</f>
        <v>6</v>
      </c>
      <c r="AA210" s="11">
        <f>SUMIFS('Forecast Data'!$D:$D,'Forecast Data'!$C:$C,AA$6,'Forecast Data'!$B:$B,$D210)</f>
        <v>6</v>
      </c>
      <c r="AB210" s="11">
        <f>SUMIFS('Forecast Data'!$D:$D,'Forecast Data'!$C:$C,AB$6,'Forecast Data'!$B:$B,$D210)</f>
        <v>6</v>
      </c>
      <c r="AC210" s="11">
        <f>SUMIFS('Forecast Data'!$D:$D,'Forecast Data'!$C:$C,AC$6,'Forecast Data'!$B:$B,$D210)</f>
        <v>6</v>
      </c>
      <c r="AD210" s="11">
        <f>SUMIFS('Forecast Data'!$D:$D,'Forecast Data'!$C:$C,AD$6,'Forecast Data'!$B:$B,$D210)</f>
        <v>6</v>
      </c>
      <c r="AE210" s="11">
        <f>SUMIFS('Forecast Data'!$D:$D,'Forecast Data'!$C:$C,AE$6,'Forecast Data'!$B:$B,$D210)</f>
        <v>6</v>
      </c>
      <c r="AF210" s="11">
        <f>SUMIFS('Forecast Data'!$D:$D,'Forecast Data'!$C:$C,AF$6,'Forecast Data'!$B:$B,$D210)</f>
        <v>6</v>
      </c>
      <c r="AG210" s="11">
        <f>SUMIFS('Forecast Data'!$D:$D,'Forecast Data'!$C:$C,AG$6,'Forecast Data'!$B:$B,$D210)</f>
        <v>6</v>
      </c>
      <c r="AH210" s="11">
        <f>SUMIFS('Forecast Data'!$D:$D,'Forecast Data'!$C:$C,AH$6,'Forecast Data'!$B:$B,$D210)</f>
        <v>6</v>
      </c>
      <c r="AI210" s="1"/>
      <c r="AJ210" s="12" t="str">
        <f>IF(SUMIFS('Forecast Data'!$E:$E,'Forecast Data'!$C:$C,AJ$6,'Forecast Data'!$B:$B,$D210)=0,"",SUMIFS('Forecast Data'!$E:$E,'Forecast Data'!$C:$C,AJ$6,'Forecast Data'!$B:$B,$D210))</f>
        <v/>
      </c>
      <c r="AK210" s="12" t="str">
        <f>IF(SUMIFS('Forecast Data'!$E:$E,'Forecast Data'!$C:$C,AK$6,'Forecast Data'!$B:$B,$D210)=0,"",SUMIFS('Forecast Data'!$E:$E,'Forecast Data'!$C:$C,AK$6,'Forecast Data'!$B:$B,$D210))</f>
        <v/>
      </c>
      <c r="AL210" s="12" t="str">
        <f>IF(SUMIFS('Forecast Data'!$E:$E,'Forecast Data'!$C:$C,AL$6,'Forecast Data'!$B:$B,$D210)=0,"",SUMIFS('Forecast Data'!$E:$E,'Forecast Data'!$C:$C,AL$6,'Forecast Data'!$B:$B,$D210))</f>
        <v/>
      </c>
      <c r="AM210" s="12" t="str">
        <f>IF(SUMIFS('Forecast Data'!$E:$E,'Forecast Data'!$C:$C,AM$6,'Forecast Data'!$B:$B,$D210)=0,"",SUMIFS('Forecast Data'!$E:$E,'Forecast Data'!$C:$C,AM$6,'Forecast Data'!$B:$B,$D210))</f>
        <v/>
      </c>
      <c r="AN210" s="12" t="str">
        <f>IF(SUMIFS('Forecast Data'!$E:$E,'Forecast Data'!$C:$C,AN$6,'Forecast Data'!$B:$B,$D210)=0,"",SUMIFS('Forecast Data'!$E:$E,'Forecast Data'!$C:$C,AN$6,'Forecast Data'!$B:$B,$D210))</f>
        <v/>
      </c>
      <c r="AO210" s="12" t="str">
        <f>IF(SUMIFS('Forecast Data'!$E:$E,'Forecast Data'!$C:$C,AO$6,'Forecast Data'!$B:$B,$D210)=0,"",SUMIFS('Forecast Data'!$E:$E,'Forecast Data'!$C:$C,AO$6,'Forecast Data'!$B:$B,$D210))</f>
        <v/>
      </c>
      <c r="AP210" s="12" t="str">
        <f>IF(SUMIFS('Forecast Data'!$E:$E,'Forecast Data'!$C:$C,AP$6,'Forecast Data'!$B:$B,$D210)=0,"",SUMIFS('Forecast Data'!$E:$E,'Forecast Data'!$C:$C,AP$6,'Forecast Data'!$B:$B,$D210))</f>
        <v/>
      </c>
      <c r="AQ210" s="12" t="str">
        <f>IF(SUMIFS('Forecast Data'!$E:$E,'Forecast Data'!$C:$C,AQ$6,'Forecast Data'!$B:$B,$D210)=0,"",SUMIFS('Forecast Data'!$E:$E,'Forecast Data'!$C:$C,AQ$6,'Forecast Data'!$B:$B,$D210))</f>
        <v/>
      </c>
      <c r="AR210" s="12" t="str">
        <f>IF(SUMIFS('Forecast Data'!$E:$E,'Forecast Data'!$C:$C,AR$6,'Forecast Data'!$B:$B,$D210)=0,"",SUMIFS('Forecast Data'!$E:$E,'Forecast Data'!$C:$C,AR$6,'Forecast Data'!$B:$B,$D210))</f>
        <v/>
      </c>
      <c r="AS210" s="12" t="str">
        <f>IF(SUMIFS('Forecast Data'!$E:$E,'Forecast Data'!$C:$C,AS$6,'Forecast Data'!$B:$B,$D210)=0,"",SUMIFS('Forecast Data'!$E:$E,'Forecast Data'!$C:$C,AS$6,'Forecast Data'!$B:$B,$D210))</f>
        <v/>
      </c>
      <c r="AT210" s="12" t="str">
        <f>IF(SUMIFS('Forecast Data'!$E:$E,'Forecast Data'!$C:$C,AT$6,'Forecast Data'!$B:$B,$D210)=0,"",SUMIFS('Forecast Data'!$E:$E,'Forecast Data'!$C:$C,AT$6,'Forecast Data'!$B:$B,$D210))</f>
        <v/>
      </c>
      <c r="AU210" s="12" t="str">
        <f>IF(SUMIFS('Forecast Data'!$E:$E,'Forecast Data'!$C:$C,AU$6,'Forecast Data'!$B:$B,$D210)=0,"",SUMIFS('Forecast Data'!$E:$E,'Forecast Data'!$C:$C,AU$6,'Forecast Data'!$B:$B,$D210))</f>
        <v/>
      </c>
      <c r="AV210" s="1"/>
      <c r="AW210" s="11">
        <f>SUMIFS('OP Units'!E:E,'OP Units'!$A:$A,$D210)</f>
        <v>0</v>
      </c>
      <c r="AX210" s="11">
        <f>SUMIFS('OP Units'!F:F,'OP Units'!$A:$A,$D210)</f>
        <v>0</v>
      </c>
      <c r="AY210" s="11">
        <f>SUMIFS('OP Units'!G:G,'OP Units'!$A:$A,$D210)</f>
        <v>0</v>
      </c>
      <c r="AZ210" s="11">
        <f>SUMIFS('OP Units'!H:H,'OP Units'!$A:$A,$D210)</f>
        <v>0</v>
      </c>
      <c r="BA210" s="11">
        <f>SUMIFS('OP Units'!I:I,'OP Units'!$A:$A,$D210)</f>
        <v>0</v>
      </c>
      <c r="BB210" s="11">
        <f>SUMIFS('OP Units'!J:J,'OP Units'!$A:$A,$D210)</f>
        <v>0</v>
      </c>
      <c r="BC210" s="11">
        <f>SUMIFS('OP Units'!K:K,'OP Units'!$A:$A,$D210)</f>
        <v>0</v>
      </c>
      <c r="BD210" s="11">
        <f>SUMIFS('OP Units'!L:L,'OP Units'!$A:$A,$D210)</f>
        <v>0</v>
      </c>
      <c r="BE210" s="11">
        <f>SUMIFS('OP Units'!M:M,'OP Units'!$A:$A,$D210)</f>
        <v>0</v>
      </c>
      <c r="BF210" s="11">
        <f>SUMIFS('OP Units'!N:N,'OP Units'!$A:$A,$D210)</f>
        <v>0</v>
      </c>
      <c r="BG210" s="11">
        <f>SUMIFS('OP Units'!O:O,'OP Units'!$A:$A,$D210)</f>
        <v>0</v>
      </c>
      <c r="BH210" s="11">
        <f>SUMIFS('OP Units'!P:P,'OP Units'!$A:$A,$D210)</f>
        <v>0</v>
      </c>
      <c r="BI210" s="1"/>
      <c r="BJ210" s="12" t="str">
        <f>IFERROR((SUMIFS('OP Units'!E:E,'OP Units'!$A:$A,$D210)-SUMIFS('Forecast Data'!$H:$H,'Forecast Data'!$C:$C,BJ$6,'Forecast Data'!$B:$B,$D210))/SUMIFS('Forecast Data'!$H:$H,'Forecast Data'!$C:$C,BJ$6,'Forecast Data'!$B:$B,$D210),"")</f>
        <v/>
      </c>
      <c r="BK210" s="12" t="str">
        <f>IFERROR((SUMIFS('OP Units'!F:F,'OP Units'!$A:$A,$D210)-SUMIFS('Forecast Data'!$H:$H,'Forecast Data'!$C:$C,BK$6,'Forecast Data'!$B:$B,$D210))/SUMIFS('Forecast Data'!$H:$H,'Forecast Data'!$C:$C,BK$6,'Forecast Data'!$B:$B,$D210),"")</f>
        <v/>
      </c>
      <c r="BL210" s="12" t="str">
        <f>IFERROR((SUMIFS('OP Units'!G:G,'OP Units'!$A:$A,$D210)-SUMIFS('Forecast Data'!$H:$H,'Forecast Data'!$C:$C,BL$6,'Forecast Data'!$B:$B,$D210))/SUMIFS('Forecast Data'!$H:$H,'Forecast Data'!$C:$C,BL$6,'Forecast Data'!$B:$B,$D210),"")</f>
        <v/>
      </c>
      <c r="BM210" s="12" t="str">
        <f>IFERROR((SUMIFS('OP Units'!H:H,'OP Units'!$A:$A,$D210)-SUMIFS('Forecast Data'!$H:$H,'Forecast Data'!$C:$C,BM$6,'Forecast Data'!$B:$B,$D210))/SUMIFS('Forecast Data'!$H:$H,'Forecast Data'!$C:$C,BM$6,'Forecast Data'!$B:$B,$D210),"")</f>
        <v/>
      </c>
      <c r="BN210" s="12" t="str">
        <f>IFERROR((SUMIFS('OP Units'!I:I,'OP Units'!$A:$A,$D210)-SUMIFS('Forecast Data'!$H:$H,'Forecast Data'!$C:$C,BN$6,'Forecast Data'!$B:$B,$D210))/SUMIFS('Forecast Data'!$H:$H,'Forecast Data'!$C:$C,BN$6,'Forecast Data'!$B:$B,$D210),"")</f>
        <v/>
      </c>
      <c r="BO210" s="12" t="str">
        <f>IFERROR((SUMIFS('OP Units'!J:J,'OP Units'!$A:$A,$D210)-SUMIFS('Forecast Data'!$H:$H,'Forecast Data'!$C:$C,BO$6,'Forecast Data'!$B:$B,$D210))/SUMIFS('Forecast Data'!$H:$H,'Forecast Data'!$C:$C,BO$6,'Forecast Data'!$B:$B,$D210),"")</f>
        <v/>
      </c>
      <c r="BP210" s="12" t="str">
        <f>IFERROR((SUMIFS('OP Units'!K:K,'OP Units'!$A:$A,$D210)-SUMIFS('Forecast Data'!$H:$H,'Forecast Data'!$C:$C,BP$6,'Forecast Data'!$B:$B,$D210))/SUMIFS('Forecast Data'!$H:$H,'Forecast Data'!$C:$C,BP$6,'Forecast Data'!$B:$B,$D210),"")</f>
        <v/>
      </c>
      <c r="BQ210" s="12" t="str">
        <f>IFERROR((SUMIFS('OP Units'!L:L,'OP Units'!$A:$A,$D210)-SUMIFS('Forecast Data'!$H:$H,'Forecast Data'!$C:$C,BQ$6,'Forecast Data'!$B:$B,$D210))/SUMIFS('Forecast Data'!$H:$H,'Forecast Data'!$C:$C,BQ$6,'Forecast Data'!$B:$B,$D210),"")</f>
        <v/>
      </c>
      <c r="BR210" s="12" t="str">
        <f>IFERROR((SUMIFS('OP Units'!M:M,'OP Units'!$A:$A,$D210)-SUMIFS('Forecast Data'!$H:$H,'Forecast Data'!$C:$C,BR$6,'Forecast Data'!$B:$B,$D210))/SUMIFS('Forecast Data'!$H:$H,'Forecast Data'!$C:$C,BR$6,'Forecast Data'!$B:$B,$D210),"")</f>
        <v/>
      </c>
      <c r="BS210" s="12" t="str">
        <f>IFERROR((SUMIFS('OP Units'!N:N,'OP Units'!$A:$A,$D210)-SUMIFS('Forecast Data'!$H:$H,'Forecast Data'!$C:$C,BS$6,'Forecast Data'!$B:$B,$D210))/SUMIFS('Forecast Data'!$H:$H,'Forecast Data'!$C:$C,BS$6,'Forecast Data'!$B:$B,$D210),"")</f>
        <v/>
      </c>
      <c r="BT210" s="12" t="str">
        <f>IFERROR((SUMIFS('OP Units'!O:O,'OP Units'!$A:$A,$D210)-SUMIFS('Forecast Data'!$H:$H,'Forecast Data'!$C:$C,BT$6,'Forecast Data'!$B:$B,$D210))/SUMIFS('Forecast Data'!$H:$H,'Forecast Data'!$C:$C,BT$6,'Forecast Data'!$B:$B,$D210),"")</f>
        <v/>
      </c>
      <c r="BU210" s="12" t="str">
        <f>IFERROR((SUMIFS('OP Units'!P:P,'OP Units'!$A:$A,$D210)-SUMIFS('Forecast Data'!$H:$H,'Forecast Data'!$C:$C,BU$6,'Forecast Data'!$B:$B,$D210))/SUMIFS('Forecast Data'!$H:$H,'Forecast Data'!$C:$C,BU$6,'Forecast Data'!$B:$B,$D210),"")</f>
        <v/>
      </c>
      <c r="BV210" s="12"/>
      <c r="BW210" s="11">
        <f>(SUMIFS('Forecast Data'!H:H,'Forecast Data'!B:B,D210,'Forecast Data'!C:C,BK$6)+SUMIFS('Forecast Data'!H:H,'Forecast Data'!B:B,D210,'Forecast Data'!C:C,BL$6)+SUMIFS('Forecast Data'!H:H,'Forecast Data'!B:B,D210,'Forecast Data'!C:C,BM$6)+SUMIFS('Forecast Data'!H:H,'Forecast Data'!B:B,D210,'Forecast Data'!C:C,BN$6)+SUMIFS('Forecast Data'!H:H,'Forecast Data'!B:B,D210,'Forecast Data'!C:C,BO$6)+SUMIFS('Forecast Data'!H:H,'Forecast Data'!B:B,D210,'Forecast Data'!C:C,BP$6)+SUMIFS('Forecast Data'!H:H,'Forecast Data'!B:B,D210,'Forecast Data'!C:C,BQ$6)+SUMIFS('Forecast Data'!H:H,'Forecast Data'!B:B,D210,'Forecast Data'!C:C,BJ$6))/8</f>
        <v>0</v>
      </c>
      <c r="BX210" s="12" t="str">
        <f>IFERROR((SUM(W210:AD210)-(SUMIFS('Forecast Data'!H:H,'Forecast Data'!B:B,B210,'Forecast Data'!C:C,BJ$6)+SUMIFS('Forecast Data'!H:H,'Forecast Data'!B:B,B210,'Forecast Data'!C:C,BK$6)+SUMIFS('Forecast Data'!H:H,'Forecast Data'!B:B,B210,'Forecast Data'!C:C,BL$6)+SUMIFS('Forecast Data'!H:H,'Forecast Data'!B:B,B210,'Forecast Data'!C:C,BM$6)+SUMIFS('Forecast Data'!H:H,'Forecast Data'!B:B,B210,'Forecast Data'!C:C,BN$6)+SUMIFS('Forecast Data'!H:H,'Forecast Data'!B:B,B210,'Forecast Data'!C:C,BO$6)+SUMIFS('Forecast Data'!H:H,'Forecast Data'!B:B,B210,'Forecast Data'!C:C,BP$6)+SUMIFS('Forecast Data'!H:H,'Forecast Data'!B:B,B210,'Forecast Data'!C:C,BQ$6)))/(SUMIFS('Forecast Data'!H:H,'Forecast Data'!B:B,B210,'Forecast Data'!C:C,BJ$6)+SUMIFS('Forecast Data'!H:H,'Forecast Data'!B:B,B210,'Forecast Data'!C:C,BK$6)+SUMIFS('Forecast Data'!H:H,'Forecast Data'!B:B,B210,'Forecast Data'!C:C,BL$6)+SUMIFS('Forecast Data'!H:H,'Forecast Data'!B:B,B210,'Forecast Data'!C:C,BM$6)+SUMIFS('Forecast Data'!H:H,'Forecast Data'!B:B,B210,'Forecast Data'!C:C,BN$6)+SUMIFS('Forecast Data'!H:H,'Forecast Data'!B:B,B210,'Forecast Data'!C:C,BO$6)+SUMIFS('Forecast Data'!H:H,'Forecast Data'!B:B,B210,'Forecast Data'!C:C,BP$6)+SUMIFS('Forecast Data'!H:H,'Forecast Data'!B:B,B210,'Forecast Data'!C:C,BQ$6)),"")</f>
        <v/>
      </c>
      <c r="BY210" s="12">
        <f t="shared" si="18"/>
        <v>0</v>
      </c>
      <c r="BZ210" s="16">
        <f t="shared" si="19"/>
        <v>4.9337941469586226E-6</v>
      </c>
      <c r="CA210" s="13">
        <f t="shared" si="20"/>
        <v>-4.9337941469586224E-4</v>
      </c>
      <c r="CB210" s="12">
        <f t="shared" si="21"/>
        <v>4.9337941469586226E-6</v>
      </c>
      <c r="CC210" s="12"/>
      <c r="CD210" s="11">
        <f>(SUMIFS('Forecast Data'!H:H,'Forecast Data'!B:B,D210,'Forecast Data'!C:C,BK$6)+SUMIFS('Forecast Data'!H:H,'Forecast Data'!B:B,D210,'Forecast Data'!C:C,BL$6)+SUMIFS('Forecast Data'!H:H,'Forecast Data'!B:B,D210,'Forecast Data'!C:C,BM$6)+SUMIFS('Forecast Data'!H:H,'Forecast Data'!B:B,D210,'Forecast Data'!C:C,BJ$6))/4</f>
        <v>0</v>
      </c>
      <c r="CE210" s="12" t="str">
        <f>IFERROR((SUM(W210:Z210)-(SUMIFS('Forecast Data'!H:H,'Forecast Data'!B:B,D210,'Forecast Data'!C:C,BJ$6)+SUMIFS('Forecast Data'!H:H,'Forecast Data'!B:B,D210,'Forecast Data'!C:C,BK$6)+SUMIFS('Forecast Data'!H:H,'Forecast Data'!B:B,D210,'Forecast Data'!C:C,BL$6)+SUMIFS('Forecast Data'!H:H,'Forecast Data'!B:B,D210,'Forecast Data'!C:C,BM$6)))/(SUMIFS('Forecast Data'!H:H,'Forecast Data'!B:B,D210,'Forecast Data'!C:C,BJ$6)+SUMIFS('Forecast Data'!H:H,'Forecast Data'!B:B,D210,'Forecast Data'!C:C,BK$6)+SUMIFS('Forecast Data'!H:H,'Forecast Data'!B:B,D210,'Forecast Data'!C:C,BL$6)+SUMIFS('Forecast Data'!H:H,'Forecast Data'!B:B,D210,'Forecast Data'!C:C,BM$6)),"")</f>
        <v/>
      </c>
      <c r="CF210" s="12">
        <f t="shared" si="22"/>
        <v>0</v>
      </c>
      <c r="CG210" s="12">
        <f t="shared" si="23"/>
        <v>5.0303147128332669E-6</v>
      </c>
      <c r="CH210" s="13">
        <f t="shared" si="24"/>
        <v>-5.0303147128332674E-4</v>
      </c>
      <c r="CI210" s="13"/>
    </row>
    <row r="211" spans="1:87" ht="13.2">
      <c r="A211" s="1"/>
      <c r="D211" t="s">
        <v>244</v>
      </c>
      <c r="E211" s="17">
        <f>SUMIFS('Fin Data'!F:F,'Fin Data'!A:A,D211)</f>
        <v>0</v>
      </c>
      <c r="F211" s="17">
        <f>SUMIFS('Fin Data with 6 week hist'!I:I,'Fin Data with 6 week hist'!$A:$A,$D211)</f>
        <v>0</v>
      </c>
      <c r="G211" s="17">
        <f>SUMIFS('Fin Data with 6 week hist'!J:J,'Fin Data with 6 week hist'!$A:$A,$D211)</f>
        <v>0</v>
      </c>
      <c r="H211" s="17">
        <f>SUMIFS('Fin Data with 6 week hist'!K:K,'Fin Data with 6 week hist'!$A:$A,$D211)+SUMIFS('Unit Cancellations'!D:D,'Unit Cancellations'!$B:$B,$D211)</f>
        <v>0</v>
      </c>
      <c r="I211" s="17">
        <f>SUMIFS('Fin Data with 6 week hist'!L:L,'Fin Data with 6 week hist'!$A:$A,$D211)+SUMIFS('Unit Cancellations'!E:E,'Unit Cancellations'!$B:$B,$D211)</f>
        <v>0</v>
      </c>
      <c r="J211" s="17">
        <f>SUMIFS('Fin Data with 6 week hist'!M:M,'Fin Data with 6 week hist'!$A:$A,$D211)+SUMIFS('Unit Cancellations'!F:F,'Unit Cancellations'!$B:$B,$D211)</f>
        <v>0</v>
      </c>
      <c r="K211" s="17">
        <f>SUMIFS('Fin Data with 6 week hist'!N:N,'Fin Data with 6 week hist'!$A:$A,$D211)+SUMIFS('Unit Cancellations'!G:G,'Unit Cancellations'!$B:$B,$D211)</f>
        <v>0</v>
      </c>
      <c r="L211" s="17">
        <f>SUMIFS('Fin Data'!AN:AN,'Fin Data'!A:A,D211)</f>
        <v>0</v>
      </c>
      <c r="M211" s="18">
        <f>IFERROR(SUMIFS('Fin Data'!AO:AO,'Fin Data'!A:A,D211),"")</f>
        <v>0</v>
      </c>
      <c r="N211" s="19"/>
      <c r="O211" s="17">
        <f t="shared" si="12"/>
        <v>5</v>
      </c>
      <c r="P211" s="18" t="str">
        <f t="shared" si="13"/>
        <v/>
      </c>
      <c r="Q211" s="19"/>
      <c r="R211" s="17">
        <f t="shared" si="14"/>
        <v>5</v>
      </c>
      <c r="S211" s="18" t="str">
        <f t="shared" si="15"/>
        <v/>
      </c>
      <c r="T211" s="17">
        <f t="shared" si="16"/>
        <v>0</v>
      </c>
      <c r="U211" s="20" t="e">
        <f>#REF!</f>
        <v>#REF!</v>
      </c>
      <c r="V211" s="19"/>
      <c r="W211" s="17">
        <f>SUMIFS('Forecast Data'!$D:$D,'Forecast Data'!$C:$C,W$6,'Forecast Data'!$B:$B,$D211)</f>
        <v>5</v>
      </c>
      <c r="X211" s="17">
        <f>SUMIFS('Forecast Data'!$D:$D,'Forecast Data'!$C:$C,X$6,'Forecast Data'!$B:$B,$D211)</f>
        <v>5</v>
      </c>
      <c r="Y211" s="17">
        <f>SUMIFS('Forecast Data'!$D:$D,'Forecast Data'!$C:$C,Y$6,'Forecast Data'!$B:$B,$D211)</f>
        <v>5</v>
      </c>
      <c r="Z211" s="17">
        <f>SUMIFS('Forecast Data'!$D:$D,'Forecast Data'!$C:$C,Z$6,'Forecast Data'!$B:$B,$D211)</f>
        <v>5</v>
      </c>
      <c r="AA211" s="17">
        <f>SUMIFS('Forecast Data'!$D:$D,'Forecast Data'!$C:$C,AA$6,'Forecast Data'!$B:$B,$D211)</f>
        <v>5</v>
      </c>
      <c r="AB211" s="17">
        <f>SUMIFS('Forecast Data'!$D:$D,'Forecast Data'!$C:$C,AB$6,'Forecast Data'!$B:$B,$D211)</f>
        <v>5</v>
      </c>
      <c r="AC211" s="17">
        <f>SUMIFS('Forecast Data'!$D:$D,'Forecast Data'!$C:$C,AC$6,'Forecast Data'!$B:$B,$D211)</f>
        <v>5</v>
      </c>
      <c r="AD211" s="17">
        <f>SUMIFS('Forecast Data'!$D:$D,'Forecast Data'!$C:$C,AD$6,'Forecast Data'!$B:$B,$D211)</f>
        <v>5</v>
      </c>
      <c r="AE211" s="17">
        <f>SUMIFS('Forecast Data'!$D:$D,'Forecast Data'!$C:$C,AE$6,'Forecast Data'!$B:$B,$D211)</f>
        <v>5</v>
      </c>
      <c r="AF211" s="17">
        <f>SUMIFS('Forecast Data'!$D:$D,'Forecast Data'!$C:$C,AF$6,'Forecast Data'!$B:$B,$D211)</f>
        <v>5</v>
      </c>
      <c r="AG211" s="17">
        <f>SUMIFS('Forecast Data'!$D:$D,'Forecast Data'!$C:$C,AG$6,'Forecast Data'!$B:$B,$D211)</f>
        <v>5</v>
      </c>
      <c r="AH211" s="17">
        <f>SUMIFS('Forecast Data'!$D:$D,'Forecast Data'!$C:$C,AH$6,'Forecast Data'!$B:$B,$D211)</f>
        <v>5</v>
      </c>
      <c r="AI211" s="19"/>
      <c r="AJ211" s="18" t="str">
        <f>IF(SUMIFS('Forecast Data'!$E:$E,'Forecast Data'!$C:$C,AJ$6,'Forecast Data'!$B:$B,$D211)=0,"",SUMIFS('Forecast Data'!$E:$E,'Forecast Data'!$C:$C,AJ$6,'Forecast Data'!$B:$B,$D211))</f>
        <v/>
      </c>
      <c r="AK211" s="18" t="str">
        <f>IF(SUMIFS('Forecast Data'!$E:$E,'Forecast Data'!$C:$C,AK$6,'Forecast Data'!$B:$B,$D211)=0,"",SUMIFS('Forecast Data'!$E:$E,'Forecast Data'!$C:$C,AK$6,'Forecast Data'!$B:$B,$D211))</f>
        <v/>
      </c>
      <c r="AL211" s="18" t="str">
        <f>IF(SUMIFS('Forecast Data'!$E:$E,'Forecast Data'!$C:$C,AL$6,'Forecast Data'!$B:$B,$D211)=0,"",SUMIFS('Forecast Data'!$E:$E,'Forecast Data'!$C:$C,AL$6,'Forecast Data'!$B:$B,$D211))</f>
        <v/>
      </c>
      <c r="AM211" s="18" t="str">
        <f>IF(SUMIFS('Forecast Data'!$E:$E,'Forecast Data'!$C:$C,AM$6,'Forecast Data'!$B:$B,$D211)=0,"",SUMIFS('Forecast Data'!$E:$E,'Forecast Data'!$C:$C,AM$6,'Forecast Data'!$B:$B,$D211))</f>
        <v/>
      </c>
      <c r="AN211" s="18" t="str">
        <f>IF(SUMIFS('Forecast Data'!$E:$E,'Forecast Data'!$C:$C,AN$6,'Forecast Data'!$B:$B,$D211)=0,"",SUMIFS('Forecast Data'!$E:$E,'Forecast Data'!$C:$C,AN$6,'Forecast Data'!$B:$B,$D211))</f>
        <v/>
      </c>
      <c r="AO211" s="18" t="str">
        <f>IF(SUMIFS('Forecast Data'!$E:$E,'Forecast Data'!$C:$C,AO$6,'Forecast Data'!$B:$B,$D211)=0,"",SUMIFS('Forecast Data'!$E:$E,'Forecast Data'!$C:$C,AO$6,'Forecast Data'!$B:$B,$D211))</f>
        <v/>
      </c>
      <c r="AP211" s="18" t="str">
        <f>IF(SUMIFS('Forecast Data'!$E:$E,'Forecast Data'!$C:$C,AP$6,'Forecast Data'!$B:$B,$D211)=0,"",SUMIFS('Forecast Data'!$E:$E,'Forecast Data'!$C:$C,AP$6,'Forecast Data'!$B:$B,$D211))</f>
        <v/>
      </c>
      <c r="AQ211" s="18" t="str">
        <f>IF(SUMIFS('Forecast Data'!$E:$E,'Forecast Data'!$C:$C,AQ$6,'Forecast Data'!$B:$B,$D211)=0,"",SUMIFS('Forecast Data'!$E:$E,'Forecast Data'!$C:$C,AQ$6,'Forecast Data'!$B:$B,$D211))</f>
        <v/>
      </c>
      <c r="AR211" s="18" t="str">
        <f>IF(SUMIFS('Forecast Data'!$E:$E,'Forecast Data'!$C:$C,AR$6,'Forecast Data'!$B:$B,$D211)=0,"",SUMIFS('Forecast Data'!$E:$E,'Forecast Data'!$C:$C,AR$6,'Forecast Data'!$B:$B,$D211))</f>
        <v/>
      </c>
      <c r="AS211" s="18" t="str">
        <f>IF(SUMIFS('Forecast Data'!$E:$E,'Forecast Data'!$C:$C,AS$6,'Forecast Data'!$B:$B,$D211)=0,"",SUMIFS('Forecast Data'!$E:$E,'Forecast Data'!$C:$C,AS$6,'Forecast Data'!$B:$B,$D211))</f>
        <v/>
      </c>
      <c r="AT211" s="18" t="str">
        <f>IF(SUMIFS('Forecast Data'!$E:$E,'Forecast Data'!$C:$C,AT$6,'Forecast Data'!$B:$B,$D211)=0,"",SUMIFS('Forecast Data'!$E:$E,'Forecast Data'!$C:$C,AT$6,'Forecast Data'!$B:$B,$D211))</f>
        <v/>
      </c>
      <c r="AU211" s="18" t="str">
        <f>IF(SUMIFS('Forecast Data'!$E:$E,'Forecast Data'!$C:$C,AU$6,'Forecast Data'!$B:$B,$D211)=0,"",SUMIFS('Forecast Data'!$E:$E,'Forecast Data'!$C:$C,AU$6,'Forecast Data'!$B:$B,$D211))</f>
        <v/>
      </c>
      <c r="AV211" s="19"/>
      <c r="AW211" s="11">
        <f>SUMIFS('OP Units'!E:E,'OP Units'!$A:$A,$D211)</f>
        <v>0</v>
      </c>
      <c r="AX211" s="11">
        <f>SUMIFS('OP Units'!F:F,'OP Units'!$A:$A,$D211)</f>
        <v>0</v>
      </c>
      <c r="AY211" s="11">
        <f>SUMIFS('OP Units'!G:G,'OP Units'!$A:$A,$D211)</f>
        <v>0</v>
      </c>
      <c r="AZ211" s="11">
        <f>SUMIFS('OP Units'!H:H,'OP Units'!$A:$A,$D211)</f>
        <v>0</v>
      </c>
      <c r="BA211" s="11">
        <f>SUMIFS('OP Units'!I:I,'OP Units'!$A:$A,$D211)</f>
        <v>0</v>
      </c>
      <c r="BB211" s="11">
        <f>SUMIFS('OP Units'!J:J,'OP Units'!$A:$A,$D211)</f>
        <v>0</v>
      </c>
      <c r="BC211" s="11">
        <f>SUMIFS('OP Units'!K:K,'OP Units'!$A:$A,$D211)</f>
        <v>0</v>
      </c>
      <c r="BD211" s="11">
        <f>SUMIFS('OP Units'!L:L,'OP Units'!$A:$A,$D211)</f>
        <v>0</v>
      </c>
      <c r="BE211" s="11">
        <f>SUMIFS('OP Units'!M:M,'OP Units'!$A:$A,$D211)</f>
        <v>0</v>
      </c>
      <c r="BF211" s="11">
        <f>SUMIFS('OP Units'!N:N,'OP Units'!$A:$A,$D211)</f>
        <v>0</v>
      </c>
      <c r="BG211" s="11">
        <f>SUMIFS('OP Units'!O:O,'OP Units'!$A:$A,$D211)</f>
        <v>0</v>
      </c>
      <c r="BH211" s="11">
        <f>SUMIFS('OP Units'!P:P,'OP Units'!$A:$A,$D211)</f>
        <v>0</v>
      </c>
      <c r="BI211" s="19"/>
      <c r="BJ211" s="12" t="str">
        <f>IFERROR((SUMIFS('OP Units'!E:E,'OP Units'!$A:$A,$D211)-SUMIFS('Forecast Data'!$H:$H,'Forecast Data'!$C:$C,BJ$6,'Forecast Data'!$B:$B,$D211))/SUMIFS('Forecast Data'!$H:$H,'Forecast Data'!$C:$C,BJ$6,'Forecast Data'!$B:$B,$D211),"")</f>
        <v/>
      </c>
      <c r="BK211" s="12" t="str">
        <f>IFERROR((SUMIFS('OP Units'!F:F,'OP Units'!$A:$A,$D211)-SUMIFS('Forecast Data'!$H:$H,'Forecast Data'!$C:$C,BK$6,'Forecast Data'!$B:$B,$D211))/SUMIFS('Forecast Data'!$H:$H,'Forecast Data'!$C:$C,BK$6,'Forecast Data'!$B:$B,$D211),"")</f>
        <v/>
      </c>
      <c r="BL211" s="12" t="str">
        <f>IFERROR((SUMIFS('OP Units'!G:G,'OP Units'!$A:$A,$D211)-SUMIFS('Forecast Data'!$H:$H,'Forecast Data'!$C:$C,BL$6,'Forecast Data'!$B:$B,$D211))/SUMIFS('Forecast Data'!$H:$H,'Forecast Data'!$C:$C,BL$6,'Forecast Data'!$B:$B,$D211),"")</f>
        <v/>
      </c>
      <c r="BM211" s="12" t="str">
        <f>IFERROR((SUMIFS('OP Units'!H:H,'OP Units'!$A:$A,$D211)-SUMIFS('Forecast Data'!$H:$H,'Forecast Data'!$C:$C,BM$6,'Forecast Data'!$B:$B,$D211))/SUMIFS('Forecast Data'!$H:$H,'Forecast Data'!$C:$C,BM$6,'Forecast Data'!$B:$B,$D211),"")</f>
        <v/>
      </c>
      <c r="BN211" s="12" t="str">
        <f>IFERROR((SUMIFS('OP Units'!I:I,'OP Units'!$A:$A,$D211)-SUMIFS('Forecast Data'!$H:$H,'Forecast Data'!$C:$C,BN$6,'Forecast Data'!$B:$B,$D211))/SUMIFS('Forecast Data'!$H:$H,'Forecast Data'!$C:$C,BN$6,'Forecast Data'!$B:$B,$D211),"")</f>
        <v/>
      </c>
      <c r="BO211" s="12" t="str">
        <f>IFERROR((SUMIFS('OP Units'!J:J,'OP Units'!$A:$A,$D211)-SUMIFS('Forecast Data'!$H:$H,'Forecast Data'!$C:$C,BO$6,'Forecast Data'!$B:$B,$D211))/SUMIFS('Forecast Data'!$H:$H,'Forecast Data'!$C:$C,BO$6,'Forecast Data'!$B:$B,$D211),"")</f>
        <v/>
      </c>
      <c r="BP211" s="12" t="str">
        <f>IFERROR((SUMIFS('OP Units'!K:K,'OP Units'!$A:$A,$D211)-SUMIFS('Forecast Data'!$H:$H,'Forecast Data'!$C:$C,BP$6,'Forecast Data'!$B:$B,$D211))/SUMIFS('Forecast Data'!$H:$H,'Forecast Data'!$C:$C,BP$6,'Forecast Data'!$B:$B,$D211),"")</f>
        <v/>
      </c>
      <c r="BQ211" s="12" t="str">
        <f>IFERROR((SUMIFS('OP Units'!L:L,'OP Units'!$A:$A,$D211)-SUMIFS('Forecast Data'!$H:$H,'Forecast Data'!$C:$C,BQ$6,'Forecast Data'!$B:$B,$D211))/SUMIFS('Forecast Data'!$H:$H,'Forecast Data'!$C:$C,BQ$6,'Forecast Data'!$B:$B,$D211),"")</f>
        <v/>
      </c>
      <c r="BR211" s="12" t="str">
        <f>IFERROR((SUMIFS('OP Units'!M:M,'OP Units'!$A:$A,$D211)-SUMIFS('Forecast Data'!$H:$H,'Forecast Data'!$C:$C,BR$6,'Forecast Data'!$B:$B,$D211))/SUMIFS('Forecast Data'!$H:$H,'Forecast Data'!$C:$C,BR$6,'Forecast Data'!$B:$B,$D211),"")</f>
        <v/>
      </c>
      <c r="BS211" s="12" t="str">
        <f>IFERROR((SUMIFS('OP Units'!N:N,'OP Units'!$A:$A,$D211)-SUMIFS('Forecast Data'!$H:$H,'Forecast Data'!$C:$C,BS$6,'Forecast Data'!$B:$B,$D211))/SUMIFS('Forecast Data'!$H:$H,'Forecast Data'!$C:$C,BS$6,'Forecast Data'!$B:$B,$D211),"")</f>
        <v/>
      </c>
      <c r="BT211" s="12" t="str">
        <f>IFERROR((SUMIFS('OP Units'!O:O,'OP Units'!$A:$A,$D211)-SUMIFS('Forecast Data'!$H:$H,'Forecast Data'!$C:$C,BT$6,'Forecast Data'!$B:$B,$D211))/SUMIFS('Forecast Data'!$H:$H,'Forecast Data'!$C:$C,BT$6,'Forecast Data'!$B:$B,$D211),"")</f>
        <v/>
      </c>
      <c r="BU211" s="12" t="str">
        <f>IFERROR((SUMIFS('OP Units'!P:P,'OP Units'!$A:$A,$D211)-SUMIFS('Forecast Data'!$H:$H,'Forecast Data'!$C:$C,BU$6,'Forecast Data'!$B:$B,$D211))/SUMIFS('Forecast Data'!$H:$H,'Forecast Data'!$C:$C,BU$6,'Forecast Data'!$B:$B,$D211),"")</f>
        <v/>
      </c>
      <c r="BV211" s="21"/>
      <c r="BW211" s="17">
        <f>(SUMIFS('Forecast Data'!H:H,'Forecast Data'!B:B,D211,'Forecast Data'!C:C,BK$6)+SUMIFS('Forecast Data'!H:H,'Forecast Data'!B:B,D211,'Forecast Data'!C:C,BL$6)+SUMIFS('Forecast Data'!H:H,'Forecast Data'!B:B,D211,'Forecast Data'!C:C,BM$6)+SUMIFS('Forecast Data'!H:H,'Forecast Data'!B:B,D211,'Forecast Data'!C:C,BN$6)+SUMIFS('Forecast Data'!H:H,'Forecast Data'!B:B,D211,'Forecast Data'!C:C,BO$6)+SUMIFS('Forecast Data'!H:H,'Forecast Data'!B:B,D211,'Forecast Data'!C:C,BP$6)+SUMIFS('Forecast Data'!H:H,'Forecast Data'!B:B,D211,'Forecast Data'!C:C,BQ$6)+SUMIFS('Forecast Data'!H:H,'Forecast Data'!B:B,D211,'Forecast Data'!C:C,BJ$6))/8</f>
        <v>0</v>
      </c>
      <c r="BX211" s="18" t="str">
        <f>IFERROR((SUM(W211:AD211)-(SUMIFS('Forecast Data'!H:H,'Forecast Data'!B:B,B211,'Forecast Data'!C:C,BJ$6)+SUMIFS('Forecast Data'!H:H,'Forecast Data'!B:B,B211,'Forecast Data'!C:C,BK$6)+SUMIFS('Forecast Data'!H:H,'Forecast Data'!B:B,B211,'Forecast Data'!C:C,BL$6)+SUMIFS('Forecast Data'!H:H,'Forecast Data'!B:B,B211,'Forecast Data'!C:C,BM$6)+SUMIFS('Forecast Data'!H:H,'Forecast Data'!B:B,B211,'Forecast Data'!C:C,BN$6)+SUMIFS('Forecast Data'!H:H,'Forecast Data'!B:B,B211,'Forecast Data'!C:C,BO$6)+SUMIFS('Forecast Data'!H:H,'Forecast Data'!B:B,B211,'Forecast Data'!C:C,BP$6)+SUMIFS('Forecast Data'!H:H,'Forecast Data'!B:B,B211,'Forecast Data'!C:C,BQ$6)))/(SUMIFS('Forecast Data'!H:H,'Forecast Data'!B:B,B211,'Forecast Data'!C:C,BJ$6)+SUMIFS('Forecast Data'!H:H,'Forecast Data'!B:B,B211,'Forecast Data'!C:C,BK$6)+SUMIFS('Forecast Data'!H:H,'Forecast Data'!B:B,B211,'Forecast Data'!C:C,BL$6)+SUMIFS('Forecast Data'!H:H,'Forecast Data'!B:B,B211,'Forecast Data'!C:C,BM$6)+SUMIFS('Forecast Data'!H:H,'Forecast Data'!B:B,B211,'Forecast Data'!C:C,BN$6)+SUMIFS('Forecast Data'!H:H,'Forecast Data'!B:B,B211,'Forecast Data'!C:C,BO$6)+SUMIFS('Forecast Data'!H:H,'Forecast Data'!B:B,B211,'Forecast Data'!C:C,BP$6)+SUMIFS('Forecast Data'!H:H,'Forecast Data'!B:B,B211,'Forecast Data'!C:C,BQ$6)),"")</f>
        <v/>
      </c>
      <c r="BY211" s="18">
        <f t="shared" si="18"/>
        <v>0</v>
      </c>
      <c r="BZ211" s="22">
        <f t="shared" si="19"/>
        <v>4.1114951224655185E-6</v>
      </c>
      <c r="CA211" s="23">
        <f t="shared" si="20"/>
        <v>-4.1114951224655185E-4</v>
      </c>
      <c r="CB211" s="18">
        <f t="shared" si="21"/>
        <v>4.1114951224655185E-6</v>
      </c>
      <c r="CC211" s="21"/>
      <c r="CD211" s="17">
        <f>(SUMIFS('Forecast Data'!H:H,'Forecast Data'!B:B,D211,'Forecast Data'!C:C,BK$6)+SUMIFS('Forecast Data'!H:H,'Forecast Data'!B:B,D211,'Forecast Data'!C:C,BL$6)+SUMIFS('Forecast Data'!H:H,'Forecast Data'!B:B,D211,'Forecast Data'!C:C,BM$6)+SUMIFS('Forecast Data'!H:H,'Forecast Data'!B:B,D211,'Forecast Data'!C:C,BJ$6))/4</f>
        <v>0</v>
      </c>
      <c r="CE211" s="18" t="str">
        <f>IFERROR((SUM(W211:Z211)-(SUMIFS('Forecast Data'!H:H,'Forecast Data'!B:B,D211,'Forecast Data'!C:C,BJ$6)+SUMIFS('Forecast Data'!H:H,'Forecast Data'!B:B,D211,'Forecast Data'!C:C,BK$6)+SUMIFS('Forecast Data'!H:H,'Forecast Data'!B:B,D211,'Forecast Data'!C:C,BL$6)+SUMIFS('Forecast Data'!H:H,'Forecast Data'!B:B,D211,'Forecast Data'!C:C,BM$6)))/(SUMIFS('Forecast Data'!H:H,'Forecast Data'!B:B,D211,'Forecast Data'!C:C,BJ$6)+SUMIFS('Forecast Data'!H:H,'Forecast Data'!B:B,D211,'Forecast Data'!C:C,BK$6)+SUMIFS('Forecast Data'!H:H,'Forecast Data'!B:B,D211,'Forecast Data'!C:C,BL$6)+SUMIFS('Forecast Data'!H:H,'Forecast Data'!B:B,D211,'Forecast Data'!C:C,BM$6)),"")</f>
        <v/>
      </c>
      <c r="CF211" s="18">
        <f t="shared" si="22"/>
        <v>0</v>
      </c>
      <c r="CG211" s="18">
        <f t="shared" si="23"/>
        <v>4.1919289273610555E-6</v>
      </c>
      <c r="CH211" s="23">
        <f t="shared" si="24"/>
        <v>-4.1919289273610556E-4</v>
      </c>
      <c r="CI211" s="13"/>
    </row>
    <row r="212" spans="1:87" ht="13.2">
      <c r="A212" s="1"/>
      <c r="B212" t="str">
        <f>D212</f>
        <v>Defyned Brands</v>
      </c>
      <c r="D212" t="s">
        <v>245</v>
      </c>
      <c r="E212" s="11">
        <f>SUMIFS('Fin Data'!F:F,'Fin Data'!A:A,D212)</f>
        <v>0</v>
      </c>
      <c r="F212" s="11">
        <f>SUMIFS('Fin Data with 6 week hist'!I:I,'Fin Data with 6 week hist'!$A:$A,$D212)</f>
        <v>0</v>
      </c>
      <c r="G212" s="11">
        <f>SUMIFS('Fin Data with 6 week hist'!J:J,'Fin Data with 6 week hist'!$A:$A,$D212)</f>
        <v>0</v>
      </c>
      <c r="H212" s="11">
        <f>SUMIFS('Fin Data with 6 week hist'!K:K,'Fin Data with 6 week hist'!$A:$A,$D212)+SUMIFS('Unit Cancellations'!D:D,'Unit Cancellations'!$B:$B,$D212)</f>
        <v>0</v>
      </c>
      <c r="I212" s="11">
        <f>SUMIFS('Fin Data with 6 week hist'!L:L,'Fin Data with 6 week hist'!$A:$A,$D212)+SUMIFS('Unit Cancellations'!E:E,'Unit Cancellations'!$B:$B,$D212)</f>
        <v>0</v>
      </c>
      <c r="J212" s="11">
        <f>SUMIFS('Fin Data with 6 week hist'!M:M,'Fin Data with 6 week hist'!$A:$A,$D212)+SUMIFS('Unit Cancellations'!F:F,'Unit Cancellations'!$B:$B,$D212)</f>
        <v>0</v>
      </c>
      <c r="K212" s="11">
        <f>SUMIFS('Fin Data with 6 week hist'!N:N,'Fin Data with 6 week hist'!$A:$A,$D212)+SUMIFS('Unit Cancellations'!G:G,'Unit Cancellations'!$B:$B,$D212)</f>
        <v>0</v>
      </c>
      <c r="L212" s="11">
        <f>SUMIFS('Fin Data'!AN:AN,'Fin Data'!A:A,D212)</f>
        <v>0</v>
      </c>
      <c r="M212" s="12">
        <f>IFERROR(SUMIFS('Fin Data'!AO:AO,'Fin Data'!A:A,D212),"")</f>
        <v>0</v>
      </c>
      <c r="N212" s="1"/>
      <c r="O212" s="11">
        <f t="shared" si="12"/>
        <v>5</v>
      </c>
      <c r="P212" s="12" t="str">
        <f t="shared" si="13"/>
        <v/>
      </c>
      <c r="Q212" s="1"/>
      <c r="R212" s="11">
        <f t="shared" si="14"/>
        <v>5</v>
      </c>
      <c r="S212" s="12" t="str">
        <f t="shared" si="15"/>
        <v/>
      </c>
      <c r="T212" s="11">
        <f t="shared" si="16"/>
        <v>0</v>
      </c>
      <c r="U212" s="1" t="e">
        <f t="shared" ref="U212:U230" si="55">#REF!</f>
        <v>#REF!</v>
      </c>
      <c r="V212" s="1"/>
      <c r="W212" s="11">
        <f>SUMIFS('Forecast Data'!$D:$D,'Forecast Data'!$C:$C,W$6,'Forecast Data'!$B:$B,$D212)</f>
        <v>5</v>
      </c>
      <c r="X212" s="11">
        <f>SUMIFS('Forecast Data'!$D:$D,'Forecast Data'!$C:$C,X$6,'Forecast Data'!$B:$B,$D212)</f>
        <v>5</v>
      </c>
      <c r="Y212" s="11">
        <f>SUMIFS('Forecast Data'!$D:$D,'Forecast Data'!$C:$C,Y$6,'Forecast Data'!$B:$B,$D212)</f>
        <v>5</v>
      </c>
      <c r="Z212" s="11">
        <f>SUMIFS('Forecast Data'!$D:$D,'Forecast Data'!$C:$C,Z$6,'Forecast Data'!$B:$B,$D212)</f>
        <v>5</v>
      </c>
      <c r="AA212" s="11">
        <f>SUMIFS('Forecast Data'!$D:$D,'Forecast Data'!$C:$C,AA$6,'Forecast Data'!$B:$B,$D212)</f>
        <v>5</v>
      </c>
      <c r="AB212" s="11">
        <f>SUMIFS('Forecast Data'!$D:$D,'Forecast Data'!$C:$C,AB$6,'Forecast Data'!$B:$B,$D212)</f>
        <v>5</v>
      </c>
      <c r="AC212" s="11">
        <f>SUMIFS('Forecast Data'!$D:$D,'Forecast Data'!$C:$C,AC$6,'Forecast Data'!$B:$B,$D212)</f>
        <v>5</v>
      </c>
      <c r="AD212" s="11">
        <f>SUMIFS('Forecast Data'!$D:$D,'Forecast Data'!$C:$C,AD$6,'Forecast Data'!$B:$B,$D212)</f>
        <v>5</v>
      </c>
      <c r="AE212" s="11">
        <f>SUMIFS('Forecast Data'!$D:$D,'Forecast Data'!$C:$C,AE$6,'Forecast Data'!$B:$B,$D212)</f>
        <v>5</v>
      </c>
      <c r="AF212" s="11">
        <f>SUMIFS('Forecast Data'!$D:$D,'Forecast Data'!$C:$C,AF$6,'Forecast Data'!$B:$B,$D212)</f>
        <v>5</v>
      </c>
      <c r="AG212" s="11">
        <f>SUMIFS('Forecast Data'!$D:$D,'Forecast Data'!$C:$C,AG$6,'Forecast Data'!$B:$B,$D212)</f>
        <v>5</v>
      </c>
      <c r="AH212" s="11">
        <f>SUMIFS('Forecast Data'!$D:$D,'Forecast Data'!$C:$C,AH$6,'Forecast Data'!$B:$B,$D212)</f>
        <v>5</v>
      </c>
      <c r="AI212" s="1"/>
      <c r="AJ212" s="12" t="str">
        <f>IF(SUMIFS('Forecast Data'!$E:$E,'Forecast Data'!$C:$C,AJ$6,'Forecast Data'!$B:$B,$D212)=0,"",SUMIFS('Forecast Data'!$E:$E,'Forecast Data'!$C:$C,AJ$6,'Forecast Data'!$B:$B,$D212))</f>
        <v/>
      </c>
      <c r="AK212" s="12" t="str">
        <f>IF(SUMIFS('Forecast Data'!$E:$E,'Forecast Data'!$C:$C,AK$6,'Forecast Data'!$B:$B,$D212)=0,"",SUMIFS('Forecast Data'!$E:$E,'Forecast Data'!$C:$C,AK$6,'Forecast Data'!$B:$B,$D212))</f>
        <v/>
      </c>
      <c r="AL212" s="12" t="str">
        <f>IF(SUMIFS('Forecast Data'!$E:$E,'Forecast Data'!$C:$C,AL$6,'Forecast Data'!$B:$B,$D212)=0,"",SUMIFS('Forecast Data'!$E:$E,'Forecast Data'!$C:$C,AL$6,'Forecast Data'!$B:$B,$D212))</f>
        <v/>
      </c>
      <c r="AM212" s="12" t="str">
        <f>IF(SUMIFS('Forecast Data'!$E:$E,'Forecast Data'!$C:$C,AM$6,'Forecast Data'!$B:$B,$D212)=0,"",SUMIFS('Forecast Data'!$E:$E,'Forecast Data'!$C:$C,AM$6,'Forecast Data'!$B:$B,$D212))</f>
        <v/>
      </c>
      <c r="AN212" s="12" t="str">
        <f>IF(SUMIFS('Forecast Data'!$E:$E,'Forecast Data'!$C:$C,AN$6,'Forecast Data'!$B:$B,$D212)=0,"",SUMIFS('Forecast Data'!$E:$E,'Forecast Data'!$C:$C,AN$6,'Forecast Data'!$B:$B,$D212))</f>
        <v/>
      </c>
      <c r="AO212" s="12" t="str">
        <f>IF(SUMIFS('Forecast Data'!$E:$E,'Forecast Data'!$C:$C,AO$6,'Forecast Data'!$B:$B,$D212)=0,"",SUMIFS('Forecast Data'!$E:$E,'Forecast Data'!$C:$C,AO$6,'Forecast Data'!$B:$B,$D212))</f>
        <v/>
      </c>
      <c r="AP212" s="12" t="str">
        <f>IF(SUMIFS('Forecast Data'!$E:$E,'Forecast Data'!$C:$C,AP$6,'Forecast Data'!$B:$B,$D212)=0,"",SUMIFS('Forecast Data'!$E:$E,'Forecast Data'!$C:$C,AP$6,'Forecast Data'!$B:$B,$D212))</f>
        <v/>
      </c>
      <c r="AQ212" s="12" t="str">
        <f>IF(SUMIFS('Forecast Data'!$E:$E,'Forecast Data'!$C:$C,AQ$6,'Forecast Data'!$B:$B,$D212)=0,"",SUMIFS('Forecast Data'!$E:$E,'Forecast Data'!$C:$C,AQ$6,'Forecast Data'!$B:$B,$D212))</f>
        <v/>
      </c>
      <c r="AR212" s="12" t="str">
        <f>IF(SUMIFS('Forecast Data'!$E:$E,'Forecast Data'!$C:$C,AR$6,'Forecast Data'!$B:$B,$D212)=0,"",SUMIFS('Forecast Data'!$E:$E,'Forecast Data'!$C:$C,AR$6,'Forecast Data'!$B:$B,$D212))</f>
        <v/>
      </c>
      <c r="AS212" s="12" t="str">
        <f>IF(SUMIFS('Forecast Data'!$E:$E,'Forecast Data'!$C:$C,AS$6,'Forecast Data'!$B:$B,$D212)=0,"",SUMIFS('Forecast Data'!$E:$E,'Forecast Data'!$C:$C,AS$6,'Forecast Data'!$B:$B,$D212))</f>
        <v/>
      </c>
      <c r="AT212" s="12" t="str">
        <f>IF(SUMIFS('Forecast Data'!$E:$E,'Forecast Data'!$C:$C,AT$6,'Forecast Data'!$B:$B,$D212)=0,"",SUMIFS('Forecast Data'!$E:$E,'Forecast Data'!$C:$C,AT$6,'Forecast Data'!$B:$B,$D212))</f>
        <v/>
      </c>
      <c r="AU212" s="12" t="str">
        <f>IF(SUMIFS('Forecast Data'!$E:$E,'Forecast Data'!$C:$C,AU$6,'Forecast Data'!$B:$B,$D212)=0,"",SUMIFS('Forecast Data'!$E:$E,'Forecast Data'!$C:$C,AU$6,'Forecast Data'!$B:$B,$D212))</f>
        <v/>
      </c>
      <c r="AV212" s="1"/>
      <c r="AW212" s="11">
        <f>SUMIFS('OP Units'!E:E,'OP Units'!$A:$A,$D212)</f>
        <v>0</v>
      </c>
      <c r="AX212" s="11">
        <f>SUMIFS('OP Units'!F:F,'OP Units'!$A:$A,$D212)</f>
        <v>0</v>
      </c>
      <c r="AY212" s="11">
        <f>SUMIFS('OP Units'!G:G,'OP Units'!$A:$A,$D212)</f>
        <v>0</v>
      </c>
      <c r="AZ212" s="11">
        <f>SUMIFS('OP Units'!H:H,'OP Units'!$A:$A,$D212)</f>
        <v>0</v>
      </c>
      <c r="BA212" s="11">
        <f>SUMIFS('OP Units'!I:I,'OP Units'!$A:$A,$D212)</f>
        <v>0</v>
      </c>
      <c r="BB212" s="11">
        <f>SUMIFS('OP Units'!J:J,'OP Units'!$A:$A,$D212)</f>
        <v>0</v>
      </c>
      <c r="BC212" s="11">
        <f>SUMIFS('OP Units'!K:K,'OP Units'!$A:$A,$D212)</f>
        <v>0</v>
      </c>
      <c r="BD212" s="11">
        <f>SUMIFS('OP Units'!L:L,'OP Units'!$A:$A,$D212)</f>
        <v>0</v>
      </c>
      <c r="BE212" s="11">
        <f>SUMIFS('OP Units'!M:M,'OP Units'!$A:$A,$D212)</f>
        <v>0</v>
      </c>
      <c r="BF212" s="11">
        <f>SUMIFS('OP Units'!N:N,'OP Units'!$A:$A,$D212)</f>
        <v>0</v>
      </c>
      <c r="BG212" s="11">
        <f>SUMIFS('OP Units'!O:O,'OP Units'!$A:$A,$D212)</f>
        <v>0</v>
      </c>
      <c r="BH212" s="11">
        <f>SUMIFS('OP Units'!P:P,'OP Units'!$A:$A,$D212)</f>
        <v>0</v>
      </c>
      <c r="BI212" s="1"/>
      <c r="BJ212" s="12" t="str">
        <f>IFERROR((SUMIFS('OP Units'!E:E,'OP Units'!$A:$A,$D212)-SUMIFS('Forecast Data'!$H:$H,'Forecast Data'!$C:$C,BJ$6,'Forecast Data'!$B:$B,$D212))/SUMIFS('Forecast Data'!$H:$H,'Forecast Data'!$C:$C,BJ$6,'Forecast Data'!$B:$B,$D212),"")</f>
        <v/>
      </c>
      <c r="BK212" s="12" t="str">
        <f>IFERROR((SUMIFS('OP Units'!F:F,'OP Units'!$A:$A,$D212)-SUMIFS('Forecast Data'!$H:$H,'Forecast Data'!$C:$C,BK$6,'Forecast Data'!$B:$B,$D212))/SUMIFS('Forecast Data'!$H:$H,'Forecast Data'!$C:$C,BK$6,'Forecast Data'!$B:$B,$D212),"")</f>
        <v/>
      </c>
      <c r="BL212" s="12" t="str">
        <f>IFERROR((SUMIFS('OP Units'!G:G,'OP Units'!$A:$A,$D212)-SUMIFS('Forecast Data'!$H:$H,'Forecast Data'!$C:$C,BL$6,'Forecast Data'!$B:$B,$D212))/SUMIFS('Forecast Data'!$H:$H,'Forecast Data'!$C:$C,BL$6,'Forecast Data'!$B:$B,$D212),"")</f>
        <v/>
      </c>
      <c r="BM212" s="12" t="str">
        <f>IFERROR((SUMIFS('OP Units'!H:H,'OP Units'!$A:$A,$D212)-SUMIFS('Forecast Data'!$H:$H,'Forecast Data'!$C:$C,BM$6,'Forecast Data'!$B:$B,$D212))/SUMIFS('Forecast Data'!$H:$H,'Forecast Data'!$C:$C,BM$6,'Forecast Data'!$B:$B,$D212),"")</f>
        <v/>
      </c>
      <c r="BN212" s="12" t="str">
        <f>IFERROR((SUMIFS('OP Units'!I:I,'OP Units'!$A:$A,$D212)-SUMIFS('Forecast Data'!$H:$H,'Forecast Data'!$C:$C,BN$6,'Forecast Data'!$B:$B,$D212))/SUMIFS('Forecast Data'!$H:$H,'Forecast Data'!$C:$C,BN$6,'Forecast Data'!$B:$B,$D212),"")</f>
        <v/>
      </c>
      <c r="BO212" s="12" t="str">
        <f>IFERROR((SUMIFS('OP Units'!J:J,'OP Units'!$A:$A,$D212)-SUMIFS('Forecast Data'!$H:$H,'Forecast Data'!$C:$C,BO$6,'Forecast Data'!$B:$B,$D212))/SUMIFS('Forecast Data'!$H:$H,'Forecast Data'!$C:$C,BO$6,'Forecast Data'!$B:$B,$D212),"")</f>
        <v/>
      </c>
      <c r="BP212" s="12" t="str">
        <f>IFERROR((SUMIFS('OP Units'!K:K,'OP Units'!$A:$A,$D212)-SUMIFS('Forecast Data'!$H:$H,'Forecast Data'!$C:$C,BP$6,'Forecast Data'!$B:$B,$D212))/SUMIFS('Forecast Data'!$H:$H,'Forecast Data'!$C:$C,BP$6,'Forecast Data'!$B:$B,$D212),"")</f>
        <v/>
      </c>
      <c r="BQ212" s="12" t="str">
        <f>IFERROR((SUMIFS('OP Units'!L:L,'OP Units'!$A:$A,$D212)-SUMIFS('Forecast Data'!$H:$H,'Forecast Data'!$C:$C,BQ$6,'Forecast Data'!$B:$B,$D212))/SUMIFS('Forecast Data'!$H:$H,'Forecast Data'!$C:$C,BQ$6,'Forecast Data'!$B:$B,$D212),"")</f>
        <v/>
      </c>
      <c r="BR212" s="12" t="str">
        <f>IFERROR((SUMIFS('OP Units'!M:M,'OP Units'!$A:$A,$D212)-SUMIFS('Forecast Data'!$H:$H,'Forecast Data'!$C:$C,BR$6,'Forecast Data'!$B:$B,$D212))/SUMIFS('Forecast Data'!$H:$H,'Forecast Data'!$C:$C,BR$6,'Forecast Data'!$B:$B,$D212),"")</f>
        <v/>
      </c>
      <c r="BS212" s="12" t="str">
        <f>IFERROR((SUMIFS('OP Units'!N:N,'OP Units'!$A:$A,$D212)-SUMIFS('Forecast Data'!$H:$H,'Forecast Data'!$C:$C,BS$6,'Forecast Data'!$B:$B,$D212))/SUMIFS('Forecast Data'!$H:$H,'Forecast Data'!$C:$C,BS$6,'Forecast Data'!$B:$B,$D212),"")</f>
        <v/>
      </c>
      <c r="BT212" s="12" t="str">
        <f>IFERROR((SUMIFS('OP Units'!O:O,'OP Units'!$A:$A,$D212)-SUMIFS('Forecast Data'!$H:$H,'Forecast Data'!$C:$C,BT$6,'Forecast Data'!$B:$B,$D212))/SUMIFS('Forecast Data'!$H:$H,'Forecast Data'!$C:$C,BT$6,'Forecast Data'!$B:$B,$D212),"")</f>
        <v/>
      </c>
      <c r="BU212" s="12" t="str">
        <f>IFERROR((SUMIFS('OP Units'!P:P,'OP Units'!$A:$A,$D212)-SUMIFS('Forecast Data'!$H:$H,'Forecast Data'!$C:$C,BU$6,'Forecast Data'!$B:$B,$D212))/SUMIFS('Forecast Data'!$H:$H,'Forecast Data'!$C:$C,BU$6,'Forecast Data'!$B:$B,$D212),"")</f>
        <v/>
      </c>
      <c r="BV212" s="12"/>
      <c r="BW212" s="11">
        <f>(SUMIFS('Forecast Data'!H:H,'Forecast Data'!B:B,D212,'Forecast Data'!C:C,BK$6)+SUMIFS('Forecast Data'!H:H,'Forecast Data'!B:B,D212,'Forecast Data'!C:C,BL$6)+SUMIFS('Forecast Data'!H:H,'Forecast Data'!B:B,D212,'Forecast Data'!C:C,BM$6)+SUMIFS('Forecast Data'!H:H,'Forecast Data'!B:B,D212,'Forecast Data'!C:C,BN$6)+SUMIFS('Forecast Data'!H:H,'Forecast Data'!B:B,D212,'Forecast Data'!C:C,BO$6)+SUMIFS('Forecast Data'!H:H,'Forecast Data'!B:B,D212,'Forecast Data'!C:C,BP$6)+SUMIFS('Forecast Data'!H:H,'Forecast Data'!B:B,D212,'Forecast Data'!C:C,BQ$6)+SUMIFS('Forecast Data'!H:H,'Forecast Data'!B:B,D212,'Forecast Data'!C:C,BJ$6))/8</f>
        <v>0</v>
      </c>
      <c r="BX212" s="12" t="str">
        <f>IFERROR((SUM(W212:AD212)-(SUMIFS('Forecast Data'!H:H,'Forecast Data'!B:B,B212,'Forecast Data'!C:C,BJ$6)+SUMIFS('Forecast Data'!H:H,'Forecast Data'!B:B,B212,'Forecast Data'!C:C,BK$6)+SUMIFS('Forecast Data'!H:H,'Forecast Data'!B:B,B212,'Forecast Data'!C:C,BL$6)+SUMIFS('Forecast Data'!H:H,'Forecast Data'!B:B,B212,'Forecast Data'!C:C,BM$6)+SUMIFS('Forecast Data'!H:H,'Forecast Data'!B:B,B212,'Forecast Data'!C:C,BN$6)+SUMIFS('Forecast Data'!H:H,'Forecast Data'!B:B,B212,'Forecast Data'!C:C,BO$6)+SUMIFS('Forecast Data'!H:H,'Forecast Data'!B:B,B212,'Forecast Data'!C:C,BP$6)+SUMIFS('Forecast Data'!H:H,'Forecast Data'!B:B,B212,'Forecast Data'!C:C,BQ$6)))/(SUMIFS('Forecast Data'!H:H,'Forecast Data'!B:B,B212,'Forecast Data'!C:C,BJ$6)+SUMIFS('Forecast Data'!H:H,'Forecast Data'!B:B,B212,'Forecast Data'!C:C,BK$6)+SUMIFS('Forecast Data'!H:H,'Forecast Data'!B:B,B212,'Forecast Data'!C:C,BL$6)+SUMIFS('Forecast Data'!H:H,'Forecast Data'!B:B,B212,'Forecast Data'!C:C,BM$6)+SUMIFS('Forecast Data'!H:H,'Forecast Data'!B:B,B212,'Forecast Data'!C:C,BN$6)+SUMIFS('Forecast Data'!H:H,'Forecast Data'!B:B,B212,'Forecast Data'!C:C,BO$6)+SUMIFS('Forecast Data'!H:H,'Forecast Data'!B:B,B212,'Forecast Data'!C:C,BP$6)+SUMIFS('Forecast Data'!H:H,'Forecast Data'!B:B,B212,'Forecast Data'!C:C,BQ$6)),"")</f>
        <v/>
      </c>
      <c r="BY212" s="12">
        <f t="shared" si="18"/>
        <v>0</v>
      </c>
      <c r="BZ212" s="16">
        <f t="shared" si="19"/>
        <v>4.1114951224655185E-6</v>
      </c>
      <c r="CA212" s="13">
        <f t="shared" si="20"/>
        <v>-4.1114951224655185E-4</v>
      </c>
      <c r="CB212" s="12">
        <f t="shared" si="21"/>
        <v>4.1114951224655185E-6</v>
      </c>
      <c r="CC212" s="12"/>
      <c r="CD212" s="11">
        <f>(SUMIFS('Forecast Data'!H:H,'Forecast Data'!B:B,D212,'Forecast Data'!C:C,BK$6)+SUMIFS('Forecast Data'!H:H,'Forecast Data'!B:B,D212,'Forecast Data'!C:C,BL$6)+SUMIFS('Forecast Data'!H:H,'Forecast Data'!B:B,D212,'Forecast Data'!C:C,BM$6)+SUMIFS('Forecast Data'!H:H,'Forecast Data'!B:B,D212,'Forecast Data'!C:C,BJ$6))/4</f>
        <v>0</v>
      </c>
      <c r="CE212" s="12" t="str">
        <f>IFERROR((SUM(W212:Z212)-(SUMIFS('Forecast Data'!H:H,'Forecast Data'!B:B,D212,'Forecast Data'!C:C,BJ$6)+SUMIFS('Forecast Data'!H:H,'Forecast Data'!B:B,D212,'Forecast Data'!C:C,BK$6)+SUMIFS('Forecast Data'!H:H,'Forecast Data'!B:B,D212,'Forecast Data'!C:C,BL$6)+SUMIFS('Forecast Data'!H:H,'Forecast Data'!B:B,D212,'Forecast Data'!C:C,BM$6)))/(SUMIFS('Forecast Data'!H:H,'Forecast Data'!B:B,D212,'Forecast Data'!C:C,BJ$6)+SUMIFS('Forecast Data'!H:H,'Forecast Data'!B:B,D212,'Forecast Data'!C:C,BK$6)+SUMIFS('Forecast Data'!H:H,'Forecast Data'!B:B,D212,'Forecast Data'!C:C,BL$6)+SUMIFS('Forecast Data'!H:H,'Forecast Data'!B:B,D212,'Forecast Data'!C:C,BM$6)),"")</f>
        <v/>
      </c>
      <c r="CF212" s="12">
        <f t="shared" si="22"/>
        <v>0</v>
      </c>
      <c r="CG212" s="12">
        <f t="shared" si="23"/>
        <v>4.1919289273610555E-6</v>
      </c>
      <c r="CH212" s="13">
        <f t="shared" si="24"/>
        <v>-4.1919289273610556E-4</v>
      </c>
      <c r="CI212" s="13"/>
    </row>
    <row r="213" spans="1:87" ht="13.2">
      <c r="A213" s="1"/>
      <c r="B213" s="1"/>
      <c r="C213" s="1"/>
      <c r="D213" t="s">
        <v>246</v>
      </c>
      <c r="E213" s="11">
        <f>SUMIFS('Fin Data'!F:F,'Fin Data'!A:A,D213)</f>
        <v>0</v>
      </c>
      <c r="F213" s="11">
        <f>SUMIFS('Fin Data with 6 week hist'!I:I,'Fin Data with 6 week hist'!$A:$A,$D213)</f>
        <v>0</v>
      </c>
      <c r="G213" s="11">
        <f>SUMIFS('Fin Data with 6 week hist'!J:J,'Fin Data with 6 week hist'!$A:$A,$D213)</f>
        <v>0</v>
      </c>
      <c r="H213" s="11">
        <f>SUMIFS('Fin Data with 6 week hist'!K:K,'Fin Data with 6 week hist'!$A:$A,$D213)+SUMIFS('Unit Cancellations'!D:D,'Unit Cancellations'!$B:$B,$D213)</f>
        <v>0</v>
      </c>
      <c r="I213" s="11">
        <f>SUMIFS('Fin Data with 6 week hist'!L:L,'Fin Data with 6 week hist'!$A:$A,$D213)+SUMIFS('Unit Cancellations'!E:E,'Unit Cancellations'!$B:$B,$D213)</f>
        <v>0</v>
      </c>
      <c r="J213" s="11">
        <f>SUMIFS('Fin Data with 6 week hist'!M:M,'Fin Data with 6 week hist'!$A:$A,$D213)+SUMIFS('Unit Cancellations'!F:F,'Unit Cancellations'!$B:$B,$D213)</f>
        <v>0</v>
      </c>
      <c r="K213" s="11">
        <f>SUMIFS('Fin Data with 6 week hist'!N:N,'Fin Data with 6 week hist'!$A:$A,$D213)+SUMIFS('Unit Cancellations'!G:G,'Unit Cancellations'!$B:$B,$D213)</f>
        <v>0</v>
      </c>
      <c r="L213" s="11">
        <f>SUMIFS('Fin Data'!AN:AN,'Fin Data'!A:A,D213)</f>
        <v>0</v>
      </c>
      <c r="M213" s="12">
        <f>IFERROR(SUMIFS('Fin Data'!AO:AO,'Fin Data'!A:A,D213),"")</f>
        <v>0</v>
      </c>
      <c r="N213" s="1"/>
      <c r="O213" s="11">
        <f t="shared" si="12"/>
        <v>5</v>
      </c>
      <c r="P213" s="12" t="str">
        <f t="shared" si="13"/>
        <v/>
      </c>
      <c r="Q213" s="1"/>
      <c r="R213" s="11">
        <f t="shared" si="14"/>
        <v>5</v>
      </c>
      <c r="S213" s="12" t="str">
        <f t="shared" si="15"/>
        <v/>
      </c>
      <c r="T213" s="11">
        <f t="shared" si="16"/>
        <v>0</v>
      </c>
      <c r="U213" s="1" t="e">
        <f t="shared" si="55"/>
        <v>#REF!</v>
      </c>
      <c r="V213" s="1"/>
      <c r="W213" s="11">
        <f>SUMIFS('Forecast Data'!$D:$D,'Forecast Data'!$C:$C,W$6,'Forecast Data'!$B:$B,$D213)</f>
        <v>5</v>
      </c>
      <c r="X213" s="11">
        <f>SUMIFS('Forecast Data'!$D:$D,'Forecast Data'!$C:$C,X$6,'Forecast Data'!$B:$B,$D213)</f>
        <v>5</v>
      </c>
      <c r="Y213" s="11">
        <f>SUMIFS('Forecast Data'!$D:$D,'Forecast Data'!$C:$C,Y$6,'Forecast Data'!$B:$B,$D213)</f>
        <v>5</v>
      </c>
      <c r="Z213" s="11">
        <f>SUMIFS('Forecast Data'!$D:$D,'Forecast Data'!$C:$C,Z$6,'Forecast Data'!$B:$B,$D213)</f>
        <v>5</v>
      </c>
      <c r="AA213" s="11">
        <f>SUMIFS('Forecast Data'!$D:$D,'Forecast Data'!$C:$C,AA$6,'Forecast Data'!$B:$B,$D213)</f>
        <v>5</v>
      </c>
      <c r="AB213" s="11">
        <f>SUMIFS('Forecast Data'!$D:$D,'Forecast Data'!$C:$C,AB$6,'Forecast Data'!$B:$B,$D213)</f>
        <v>5</v>
      </c>
      <c r="AC213" s="11">
        <f>SUMIFS('Forecast Data'!$D:$D,'Forecast Data'!$C:$C,AC$6,'Forecast Data'!$B:$B,$D213)</f>
        <v>5</v>
      </c>
      <c r="AD213" s="11">
        <f>SUMIFS('Forecast Data'!$D:$D,'Forecast Data'!$C:$C,AD$6,'Forecast Data'!$B:$B,$D213)</f>
        <v>5</v>
      </c>
      <c r="AE213" s="11">
        <f>SUMIFS('Forecast Data'!$D:$D,'Forecast Data'!$C:$C,AE$6,'Forecast Data'!$B:$B,$D213)</f>
        <v>5</v>
      </c>
      <c r="AF213" s="11">
        <f>SUMIFS('Forecast Data'!$D:$D,'Forecast Data'!$C:$C,AF$6,'Forecast Data'!$B:$B,$D213)</f>
        <v>5</v>
      </c>
      <c r="AG213" s="11">
        <f>SUMIFS('Forecast Data'!$D:$D,'Forecast Data'!$C:$C,AG$6,'Forecast Data'!$B:$B,$D213)</f>
        <v>5</v>
      </c>
      <c r="AH213" s="11">
        <f>SUMIFS('Forecast Data'!$D:$D,'Forecast Data'!$C:$C,AH$6,'Forecast Data'!$B:$B,$D213)</f>
        <v>5</v>
      </c>
      <c r="AI213" s="1"/>
      <c r="AJ213" s="12" t="str">
        <f>IF(SUMIFS('Forecast Data'!$E:$E,'Forecast Data'!$C:$C,AJ$6,'Forecast Data'!$B:$B,$D213)=0,"",SUMIFS('Forecast Data'!$E:$E,'Forecast Data'!$C:$C,AJ$6,'Forecast Data'!$B:$B,$D213))</f>
        <v/>
      </c>
      <c r="AK213" s="12" t="str">
        <f>IF(SUMIFS('Forecast Data'!$E:$E,'Forecast Data'!$C:$C,AK$6,'Forecast Data'!$B:$B,$D213)=0,"",SUMIFS('Forecast Data'!$E:$E,'Forecast Data'!$C:$C,AK$6,'Forecast Data'!$B:$B,$D213))</f>
        <v/>
      </c>
      <c r="AL213" s="12" t="str">
        <f>IF(SUMIFS('Forecast Data'!$E:$E,'Forecast Data'!$C:$C,AL$6,'Forecast Data'!$B:$B,$D213)=0,"",SUMIFS('Forecast Data'!$E:$E,'Forecast Data'!$C:$C,AL$6,'Forecast Data'!$B:$B,$D213))</f>
        <v/>
      </c>
      <c r="AM213" s="12" t="str">
        <f>IF(SUMIFS('Forecast Data'!$E:$E,'Forecast Data'!$C:$C,AM$6,'Forecast Data'!$B:$B,$D213)=0,"",SUMIFS('Forecast Data'!$E:$E,'Forecast Data'!$C:$C,AM$6,'Forecast Data'!$B:$B,$D213))</f>
        <v/>
      </c>
      <c r="AN213" s="12" t="str">
        <f>IF(SUMIFS('Forecast Data'!$E:$E,'Forecast Data'!$C:$C,AN$6,'Forecast Data'!$B:$B,$D213)=0,"",SUMIFS('Forecast Data'!$E:$E,'Forecast Data'!$C:$C,AN$6,'Forecast Data'!$B:$B,$D213))</f>
        <v/>
      </c>
      <c r="AO213" s="12" t="str">
        <f>IF(SUMIFS('Forecast Data'!$E:$E,'Forecast Data'!$C:$C,AO$6,'Forecast Data'!$B:$B,$D213)=0,"",SUMIFS('Forecast Data'!$E:$E,'Forecast Data'!$C:$C,AO$6,'Forecast Data'!$B:$B,$D213))</f>
        <v/>
      </c>
      <c r="AP213" s="12" t="str">
        <f>IF(SUMIFS('Forecast Data'!$E:$E,'Forecast Data'!$C:$C,AP$6,'Forecast Data'!$B:$B,$D213)=0,"",SUMIFS('Forecast Data'!$E:$E,'Forecast Data'!$C:$C,AP$6,'Forecast Data'!$B:$B,$D213))</f>
        <v/>
      </c>
      <c r="AQ213" s="12" t="str">
        <f>IF(SUMIFS('Forecast Data'!$E:$E,'Forecast Data'!$C:$C,AQ$6,'Forecast Data'!$B:$B,$D213)=0,"",SUMIFS('Forecast Data'!$E:$E,'Forecast Data'!$C:$C,AQ$6,'Forecast Data'!$B:$B,$D213))</f>
        <v/>
      </c>
      <c r="AR213" s="12" t="str">
        <f>IF(SUMIFS('Forecast Data'!$E:$E,'Forecast Data'!$C:$C,AR$6,'Forecast Data'!$B:$B,$D213)=0,"",SUMIFS('Forecast Data'!$E:$E,'Forecast Data'!$C:$C,AR$6,'Forecast Data'!$B:$B,$D213))</f>
        <v/>
      </c>
      <c r="AS213" s="12" t="str">
        <f>IF(SUMIFS('Forecast Data'!$E:$E,'Forecast Data'!$C:$C,AS$6,'Forecast Data'!$B:$B,$D213)=0,"",SUMIFS('Forecast Data'!$E:$E,'Forecast Data'!$C:$C,AS$6,'Forecast Data'!$B:$B,$D213))</f>
        <v/>
      </c>
      <c r="AT213" s="12" t="str">
        <f>IF(SUMIFS('Forecast Data'!$E:$E,'Forecast Data'!$C:$C,AT$6,'Forecast Data'!$B:$B,$D213)=0,"",SUMIFS('Forecast Data'!$E:$E,'Forecast Data'!$C:$C,AT$6,'Forecast Data'!$B:$B,$D213))</f>
        <v/>
      </c>
      <c r="AU213" s="12" t="str">
        <f>IF(SUMIFS('Forecast Data'!$E:$E,'Forecast Data'!$C:$C,AU$6,'Forecast Data'!$B:$B,$D213)=0,"",SUMIFS('Forecast Data'!$E:$E,'Forecast Data'!$C:$C,AU$6,'Forecast Data'!$B:$B,$D213))</f>
        <v/>
      </c>
      <c r="AV213" s="1"/>
      <c r="AW213" s="11">
        <f>SUMIFS('OP Units'!E:E,'OP Units'!$A:$A,$D213)</f>
        <v>0</v>
      </c>
      <c r="AX213" s="11">
        <f>SUMIFS('OP Units'!F:F,'OP Units'!$A:$A,$D213)</f>
        <v>0</v>
      </c>
      <c r="AY213" s="11">
        <f>SUMIFS('OP Units'!G:G,'OP Units'!$A:$A,$D213)</f>
        <v>0</v>
      </c>
      <c r="AZ213" s="11">
        <f>SUMIFS('OP Units'!H:H,'OP Units'!$A:$A,$D213)</f>
        <v>0</v>
      </c>
      <c r="BA213" s="11">
        <f>SUMIFS('OP Units'!I:I,'OP Units'!$A:$A,$D213)</f>
        <v>0</v>
      </c>
      <c r="BB213" s="11">
        <f>SUMIFS('OP Units'!J:J,'OP Units'!$A:$A,$D213)</f>
        <v>0</v>
      </c>
      <c r="BC213" s="11">
        <f>SUMIFS('OP Units'!K:K,'OP Units'!$A:$A,$D213)</f>
        <v>0</v>
      </c>
      <c r="BD213" s="11">
        <f>SUMIFS('OP Units'!L:L,'OP Units'!$A:$A,$D213)</f>
        <v>0</v>
      </c>
      <c r="BE213" s="11">
        <f>SUMIFS('OP Units'!M:M,'OP Units'!$A:$A,$D213)</f>
        <v>0</v>
      </c>
      <c r="BF213" s="11">
        <f>SUMIFS('OP Units'!N:N,'OP Units'!$A:$A,$D213)</f>
        <v>0</v>
      </c>
      <c r="BG213" s="11">
        <f>SUMIFS('OP Units'!O:O,'OP Units'!$A:$A,$D213)</f>
        <v>0</v>
      </c>
      <c r="BH213" s="11">
        <f>SUMIFS('OP Units'!P:P,'OP Units'!$A:$A,$D213)</f>
        <v>0</v>
      </c>
      <c r="BI213" s="1"/>
      <c r="BJ213" s="12" t="str">
        <f>IFERROR((SUMIFS('OP Units'!E:E,'OP Units'!$A:$A,$D213)-SUMIFS('Forecast Data'!$H:$H,'Forecast Data'!$C:$C,BJ$6,'Forecast Data'!$B:$B,$D213))/SUMIFS('Forecast Data'!$H:$H,'Forecast Data'!$C:$C,BJ$6,'Forecast Data'!$B:$B,$D213),"")</f>
        <v/>
      </c>
      <c r="BK213" s="12" t="str">
        <f>IFERROR((SUMIFS('OP Units'!F:F,'OP Units'!$A:$A,$D213)-SUMIFS('Forecast Data'!$H:$H,'Forecast Data'!$C:$C,BK$6,'Forecast Data'!$B:$B,$D213))/SUMIFS('Forecast Data'!$H:$H,'Forecast Data'!$C:$C,BK$6,'Forecast Data'!$B:$B,$D213),"")</f>
        <v/>
      </c>
      <c r="BL213" s="12" t="str">
        <f>IFERROR((SUMIFS('OP Units'!G:G,'OP Units'!$A:$A,$D213)-SUMIFS('Forecast Data'!$H:$H,'Forecast Data'!$C:$C,BL$6,'Forecast Data'!$B:$B,$D213))/SUMIFS('Forecast Data'!$H:$H,'Forecast Data'!$C:$C,BL$6,'Forecast Data'!$B:$B,$D213),"")</f>
        <v/>
      </c>
      <c r="BM213" s="12" t="str">
        <f>IFERROR((SUMIFS('OP Units'!H:H,'OP Units'!$A:$A,$D213)-SUMIFS('Forecast Data'!$H:$H,'Forecast Data'!$C:$C,BM$6,'Forecast Data'!$B:$B,$D213))/SUMIFS('Forecast Data'!$H:$H,'Forecast Data'!$C:$C,BM$6,'Forecast Data'!$B:$B,$D213),"")</f>
        <v/>
      </c>
      <c r="BN213" s="12" t="str">
        <f>IFERROR((SUMIFS('OP Units'!I:I,'OP Units'!$A:$A,$D213)-SUMIFS('Forecast Data'!$H:$H,'Forecast Data'!$C:$C,BN$6,'Forecast Data'!$B:$B,$D213))/SUMIFS('Forecast Data'!$H:$H,'Forecast Data'!$C:$C,BN$6,'Forecast Data'!$B:$B,$D213),"")</f>
        <v/>
      </c>
      <c r="BO213" s="12" t="str">
        <f>IFERROR((SUMIFS('OP Units'!J:J,'OP Units'!$A:$A,$D213)-SUMIFS('Forecast Data'!$H:$H,'Forecast Data'!$C:$C,BO$6,'Forecast Data'!$B:$B,$D213))/SUMIFS('Forecast Data'!$H:$H,'Forecast Data'!$C:$C,BO$6,'Forecast Data'!$B:$B,$D213),"")</f>
        <v/>
      </c>
      <c r="BP213" s="12" t="str">
        <f>IFERROR((SUMIFS('OP Units'!K:K,'OP Units'!$A:$A,$D213)-SUMIFS('Forecast Data'!$H:$H,'Forecast Data'!$C:$C,BP$6,'Forecast Data'!$B:$B,$D213))/SUMIFS('Forecast Data'!$H:$H,'Forecast Data'!$C:$C,BP$6,'Forecast Data'!$B:$B,$D213),"")</f>
        <v/>
      </c>
      <c r="BQ213" s="12" t="str">
        <f>IFERROR((SUMIFS('OP Units'!L:L,'OP Units'!$A:$A,$D213)-SUMIFS('Forecast Data'!$H:$H,'Forecast Data'!$C:$C,BQ$6,'Forecast Data'!$B:$B,$D213))/SUMIFS('Forecast Data'!$H:$H,'Forecast Data'!$C:$C,BQ$6,'Forecast Data'!$B:$B,$D213),"")</f>
        <v/>
      </c>
      <c r="BR213" s="12" t="str">
        <f>IFERROR((SUMIFS('OP Units'!M:M,'OP Units'!$A:$A,$D213)-SUMIFS('Forecast Data'!$H:$H,'Forecast Data'!$C:$C,BR$6,'Forecast Data'!$B:$B,$D213))/SUMIFS('Forecast Data'!$H:$H,'Forecast Data'!$C:$C,BR$6,'Forecast Data'!$B:$B,$D213),"")</f>
        <v/>
      </c>
      <c r="BS213" s="12" t="str">
        <f>IFERROR((SUMIFS('OP Units'!N:N,'OP Units'!$A:$A,$D213)-SUMIFS('Forecast Data'!$H:$H,'Forecast Data'!$C:$C,BS$6,'Forecast Data'!$B:$B,$D213))/SUMIFS('Forecast Data'!$H:$H,'Forecast Data'!$C:$C,BS$6,'Forecast Data'!$B:$B,$D213),"")</f>
        <v/>
      </c>
      <c r="BT213" s="12" t="str">
        <f>IFERROR((SUMIFS('OP Units'!O:O,'OP Units'!$A:$A,$D213)-SUMIFS('Forecast Data'!$H:$H,'Forecast Data'!$C:$C,BT$6,'Forecast Data'!$B:$B,$D213))/SUMIFS('Forecast Data'!$H:$H,'Forecast Data'!$C:$C,BT$6,'Forecast Data'!$B:$B,$D213),"")</f>
        <v/>
      </c>
      <c r="BU213" s="12" t="str">
        <f>IFERROR((SUMIFS('OP Units'!P:P,'OP Units'!$A:$A,$D213)-SUMIFS('Forecast Data'!$H:$H,'Forecast Data'!$C:$C,BU$6,'Forecast Data'!$B:$B,$D213))/SUMIFS('Forecast Data'!$H:$H,'Forecast Data'!$C:$C,BU$6,'Forecast Data'!$B:$B,$D213),"")</f>
        <v/>
      </c>
      <c r="BV213" s="12"/>
      <c r="BW213" s="11">
        <f>(SUMIFS('Forecast Data'!H:H,'Forecast Data'!B:B,D213,'Forecast Data'!C:C,BK$6)+SUMIFS('Forecast Data'!H:H,'Forecast Data'!B:B,D213,'Forecast Data'!C:C,BL$6)+SUMIFS('Forecast Data'!H:H,'Forecast Data'!B:B,D213,'Forecast Data'!C:C,BM$6)+SUMIFS('Forecast Data'!H:H,'Forecast Data'!B:B,D213,'Forecast Data'!C:C,BN$6)+SUMIFS('Forecast Data'!H:H,'Forecast Data'!B:B,D213,'Forecast Data'!C:C,BO$6)+SUMIFS('Forecast Data'!H:H,'Forecast Data'!B:B,D213,'Forecast Data'!C:C,BP$6)+SUMIFS('Forecast Data'!H:H,'Forecast Data'!B:B,D213,'Forecast Data'!C:C,BQ$6)+SUMIFS('Forecast Data'!H:H,'Forecast Data'!B:B,D213,'Forecast Data'!C:C,BJ$6))/8</f>
        <v>0</v>
      </c>
      <c r="BX213" s="12" t="str">
        <f>IFERROR((SUM(W213:AD213)-(SUMIFS('Forecast Data'!H:H,'Forecast Data'!B:B,B213,'Forecast Data'!C:C,BJ$6)+SUMIFS('Forecast Data'!H:H,'Forecast Data'!B:B,B213,'Forecast Data'!C:C,BK$6)+SUMIFS('Forecast Data'!H:H,'Forecast Data'!B:B,B213,'Forecast Data'!C:C,BL$6)+SUMIFS('Forecast Data'!H:H,'Forecast Data'!B:B,B213,'Forecast Data'!C:C,BM$6)+SUMIFS('Forecast Data'!H:H,'Forecast Data'!B:B,B213,'Forecast Data'!C:C,BN$6)+SUMIFS('Forecast Data'!H:H,'Forecast Data'!B:B,B213,'Forecast Data'!C:C,BO$6)+SUMIFS('Forecast Data'!H:H,'Forecast Data'!B:B,B213,'Forecast Data'!C:C,BP$6)+SUMIFS('Forecast Data'!H:H,'Forecast Data'!B:B,B213,'Forecast Data'!C:C,BQ$6)))/(SUMIFS('Forecast Data'!H:H,'Forecast Data'!B:B,B213,'Forecast Data'!C:C,BJ$6)+SUMIFS('Forecast Data'!H:H,'Forecast Data'!B:B,B213,'Forecast Data'!C:C,BK$6)+SUMIFS('Forecast Data'!H:H,'Forecast Data'!B:B,B213,'Forecast Data'!C:C,BL$6)+SUMIFS('Forecast Data'!H:H,'Forecast Data'!B:B,B213,'Forecast Data'!C:C,BM$6)+SUMIFS('Forecast Data'!H:H,'Forecast Data'!B:B,B213,'Forecast Data'!C:C,BN$6)+SUMIFS('Forecast Data'!H:H,'Forecast Data'!B:B,B213,'Forecast Data'!C:C,BO$6)+SUMIFS('Forecast Data'!H:H,'Forecast Data'!B:B,B213,'Forecast Data'!C:C,BP$6)+SUMIFS('Forecast Data'!H:H,'Forecast Data'!B:B,B213,'Forecast Data'!C:C,BQ$6)),"")</f>
        <v/>
      </c>
      <c r="BY213" s="12">
        <f t="shared" si="18"/>
        <v>0</v>
      </c>
      <c r="BZ213" s="16">
        <f t="shared" si="19"/>
        <v>4.1114951224655185E-6</v>
      </c>
      <c r="CA213" s="13">
        <f t="shared" si="20"/>
        <v>-4.1114951224655185E-4</v>
      </c>
      <c r="CB213" s="12">
        <f t="shared" si="21"/>
        <v>4.1114951224655185E-6</v>
      </c>
      <c r="CC213" s="12"/>
      <c r="CD213" s="11">
        <f>(SUMIFS('Forecast Data'!H:H,'Forecast Data'!B:B,D213,'Forecast Data'!C:C,BK$6)+SUMIFS('Forecast Data'!H:H,'Forecast Data'!B:B,D213,'Forecast Data'!C:C,BL$6)+SUMIFS('Forecast Data'!H:H,'Forecast Data'!B:B,D213,'Forecast Data'!C:C,BM$6)+SUMIFS('Forecast Data'!H:H,'Forecast Data'!B:B,D213,'Forecast Data'!C:C,BJ$6))/4</f>
        <v>0</v>
      </c>
      <c r="CE213" s="12" t="str">
        <f>IFERROR((SUM(W213:Z213)-(SUMIFS('Forecast Data'!H:H,'Forecast Data'!B:B,B213,'Forecast Data'!C:C,BJ$6)+SUMIFS('Forecast Data'!H:H,'Forecast Data'!B:B,B213,'Forecast Data'!C:C,BK$6)+SUMIFS('Forecast Data'!H:H,'Forecast Data'!B:B,B213,'Forecast Data'!C:C,BL$6)+SUMIFS('Forecast Data'!H:H,'Forecast Data'!B:B,B213,'Forecast Data'!C:C,BM$6)))/(SUMIFS('Forecast Data'!H:H,'Forecast Data'!B:B,B213,'Forecast Data'!C:C,BJ$6)+SUMIFS('Forecast Data'!H:H,'Forecast Data'!B:B,B213,'Forecast Data'!C:C,BK$6)+SUMIFS('Forecast Data'!H:H,'Forecast Data'!B:B,B213,'Forecast Data'!C:C,BL$6)+SUMIFS('Forecast Data'!H:H,'Forecast Data'!B:B,B213,'Forecast Data'!C:C,BM$6)),"")</f>
        <v/>
      </c>
      <c r="CF213" s="12">
        <f t="shared" si="22"/>
        <v>0</v>
      </c>
      <c r="CG213" s="12">
        <f t="shared" si="23"/>
        <v>4.1919289273610555E-6</v>
      </c>
      <c r="CH213" s="13">
        <f t="shared" si="24"/>
        <v>-4.1919289273610556E-4</v>
      </c>
      <c r="CI213" s="13"/>
    </row>
    <row r="214" spans="1:87" ht="13.2">
      <c r="A214" s="1"/>
      <c r="B214" t="str">
        <f t="shared" ref="B214:B220" si="56">D214</f>
        <v>H2Ocean</v>
      </c>
      <c r="D214" t="s">
        <v>247</v>
      </c>
      <c r="E214" s="11">
        <f>SUMIFS('Fin Data'!F:F,'Fin Data'!A:A,D214)</f>
        <v>7</v>
      </c>
      <c r="F214" s="11">
        <f>SUMIFS('Fin Data with 6 week hist'!I:I,'Fin Data with 6 week hist'!$A:$A,$D214)</f>
        <v>0</v>
      </c>
      <c r="G214" s="11">
        <f>SUMIFS('Fin Data with 6 week hist'!J:J,'Fin Data with 6 week hist'!$A:$A,$D214)</f>
        <v>2</v>
      </c>
      <c r="H214" s="11">
        <f>SUMIFS('Fin Data with 6 week hist'!K:K,'Fin Data with 6 week hist'!$A:$A,$D214)+SUMIFS('Unit Cancellations'!D:D,'Unit Cancellations'!$B:$B,$D214)</f>
        <v>3</v>
      </c>
      <c r="I214" s="11">
        <f>SUMIFS('Fin Data with 6 week hist'!L:L,'Fin Data with 6 week hist'!$A:$A,$D214)+SUMIFS('Unit Cancellations'!E:E,'Unit Cancellations'!$B:$B,$D214)</f>
        <v>0</v>
      </c>
      <c r="J214" s="11">
        <f>SUMIFS('Fin Data with 6 week hist'!M:M,'Fin Data with 6 week hist'!$A:$A,$D214)+SUMIFS('Unit Cancellations'!F:F,'Unit Cancellations'!$B:$B,$D214)</f>
        <v>0</v>
      </c>
      <c r="K214" s="11">
        <f>SUMIFS('Fin Data with 6 week hist'!N:N,'Fin Data with 6 week hist'!$A:$A,$D214)+SUMIFS('Unit Cancellations'!G:G,'Unit Cancellations'!$B:$B,$D214)</f>
        <v>1</v>
      </c>
      <c r="L214" s="11">
        <f>SUMIFS('Fin Data'!AN:AN,'Fin Data'!A:A,D214)</f>
        <v>1</v>
      </c>
      <c r="M214" s="12">
        <f>IFERROR(SUMIFS('Fin Data'!AO:AO,'Fin Data'!A:A,D214),"")</f>
        <v>-0.8571428571428571</v>
      </c>
      <c r="N214" s="1"/>
      <c r="O214" s="11">
        <f t="shared" si="12"/>
        <v>0</v>
      </c>
      <c r="P214" s="12">
        <f t="shared" si="13"/>
        <v>-1</v>
      </c>
      <c r="Q214" s="1"/>
      <c r="R214" s="11">
        <f t="shared" si="14"/>
        <v>0</v>
      </c>
      <c r="S214" s="12">
        <f t="shared" si="15"/>
        <v>-1</v>
      </c>
      <c r="T214" s="11">
        <f t="shared" si="16"/>
        <v>0</v>
      </c>
      <c r="U214" s="1" t="e">
        <f t="shared" si="55"/>
        <v>#REF!</v>
      </c>
      <c r="V214" s="1"/>
      <c r="W214" s="11">
        <f>SUMIFS('Forecast Data'!$D:$D,'Forecast Data'!$C:$C,W$6,'Forecast Data'!$B:$B,$D214)</f>
        <v>0</v>
      </c>
      <c r="X214" s="11">
        <f>SUMIFS('Forecast Data'!$D:$D,'Forecast Data'!$C:$C,X$6,'Forecast Data'!$B:$B,$D214)</f>
        <v>0</v>
      </c>
      <c r="Y214" s="11">
        <f>SUMIFS('Forecast Data'!$D:$D,'Forecast Data'!$C:$C,Y$6,'Forecast Data'!$B:$B,$D214)</f>
        <v>0</v>
      </c>
      <c r="Z214" s="11">
        <f>SUMIFS('Forecast Data'!$D:$D,'Forecast Data'!$C:$C,Z$6,'Forecast Data'!$B:$B,$D214)</f>
        <v>0</v>
      </c>
      <c r="AA214" s="11">
        <f>SUMIFS('Forecast Data'!$D:$D,'Forecast Data'!$C:$C,AA$6,'Forecast Data'!$B:$B,$D214)</f>
        <v>0</v>
      </c>
      <c r="AB214" s="11">
        <f>SUMIFS('Forecast Data'!$D:$D,'Forecast Data'!$C:$C,AB$6,'Forecast Data'!$B:$B,$D214)</f>
        <v>0</v>
      </c>
      <c r="AC214" s="11">
        <f>SUMIFS('Forecast Data'!$D:$D,'Forecast Data'!$C:$C,AC$6,'Forecast Data'!$B:$B,$D214)</f>
        <v>0</v>
      </c>
      <c r="AD214" s="11">
        <f>SUMIFS('Forecast Data'!$D:$D,'Forecast Data'!$C:$C,AD$6,'Forecast Data'!$B:$B,$D214)</f>
        <v>0</v>
      </c>
      <c r="AE214" s="11">
        <f>SUMIFS('Forecast Data'!$D:$D,'Forecast Data'!$C:$C,AE$6,'Forecast Data'!$B:$B,$D214)</f>
        <v>0</v>
      </c>
      <c r="AF214" s="11">
        <f>SUMIFS('Forecast Data'!$D:$D,'Forecast Data'!$C:$C,AF$6,'Forecast Data'!$B:$B,$D214)</f>
        <v>0</v>
      </c>
      <c r="AG214" s="11">
        <f>SUMIFS('Forecast Data'!$D:$D,'Forecast Data'!$C:$C,AG$6,'Forecast Data'!$B:$B,$D214)</f>
        <v>0</v>
      </c>
      <c r="AH214" s="11">
        <f>SUMIFS('Forecast Data'!$D:$D,'Forecast Data'!$C:$C,AH$6,'Forecast Data'!$B:$B,$D214)</f>
        <v>0</v>
      </c>
      <c r="AI214" s="1"/>
      <c r="AJ214" s="12">
        <f>IF(SUMIFS('Forecast Data'!$E:$E,'Forecast Data'!$C:$C,AJ$6,'Forecast Data'!$B:$B,$D214)=0,"",SUMIFS('Forecast Data'!$E:$E,'Forecast Data'!$C:$C,AJ$6,'Forecast Data'!$B:$B,$D214))</f>
        <v>-0.99</v>
      </c>
      <c r="AK214" s="12">
        <f>IF(SUMIFS('Forecast Data'!$E:$E,'Forecast Data'!$C:$C,AK$6,'Forecast Data'!$B:$B,$D214)=0,"",SUMIFS('Forecast Data'!$E:$E,'Forecast Data'!$C:$C,AK$6,'Forecast Data'!$B:$B,$D214))</f>
        <v>-0.99</v>
      </c>
      <c r="AL214" s="12">
        <f>IF(SUMIFS('Forecast Data'!$E:$E,'Forecast Data'!$C:$C,AL$6,'Forecast Data'!$B:$B,$D214)=0,"",SUMIFS('Forecast Data'!$E:$E,'Forecast Data'!$C:$C,AL$6,'Forecast Data'!$B:$B,$D214))</f>
        <v>-0.99</v>
      </c>
      <c r="AM214" s="12" t="str">
        <f>IF(SUMIFS('Forecast Data'!$E:$E,'Forecast Data'!$C:$C,AM$6,'Forecast Data'!$B:$B,$D214)=0,"",SUMIFS('Forecast Data'!$E:$E,'Forecast Data'!$C:$C,AM$6,'Forecast Data'!$B:$B,$D214))</f>
        <v/>
      </c>
      <c r="AN214" s="12">
        <f>IF(SUMIFS('Forecast Data'!$E:$E,'Forecast Data'!$C:$C,AN$6,'Forecast Data'!$B:$B,$D214)=0,"",SUMIFS('Forecast Data'!$E:$E,'Forecast Data'!$C:$C,AN$6,'Forecast Data'!$B:$B,$D214))</f>
        <v>-0.99</v>
      </c>
      <c r="AO214" s="12">
        <f>IF(SUMIFS('Forecast Data'!$E:$E,'Forecast Data'!$C:$C,AO$6,'Forecast Data'!$B:$B,$D214)=0,"",SUMIFS('Forecast Data'!$E:$E,'Forecast Data'!$C:$C,AO$6,'Forecast Data'!$B:$B,$D214))</f>
        <v>-0.97</v>
      </c>
      <c r="AP214" s="12">
        <f>IF(SUMIFS('Forecast Data'!$E:$E,'Forecast Data'!$C:$C,AP$6,'Forecast Data'!$B:$B,$D214)=0,"",SUMIFS('Forecast Data'!$E:$E,'Forecast Data'!$C:$C,AP$6,'Forecast Data'!$B:$B,$D214))</f>
        <v>-1</v>
      </c>
      <c r="AQ214" s="12">
        <f>IF(SUMIFS('Forecast Data'!$E:$E,'Forecast Data'!$C:$C,AQ$6,'Forecast Data'!$B:$B,$D214)=0,"",SUMIFS('Forecast Data'!$E:$E,'Forecast Data'!$C:$C,AQ$6,'Forecast Data'!$B:$B,$D214))</f>
        <v>-0.99</v>
      </c>
      <c r="AR214" s="12">
        <f>IF(SUMIFS('Forecast Data'!$E:$E,'Forecast Data'!$C:$C,AR$6,'Forecast Data'!$B:$B,$D214)=0,"",SUMIFS('Forecast Data'!$E:$E,'Forecast Data'!$C:$C,AR$6,'Forecast Data'!$B:$B,$D214))</f>
        <v>-0.99</v>
      </c>
      <c r="AS214" s="12">
        <f>IF(SUMIFS('Forecast Data'!$E:$E,'Forecast Data'!$C:$C,AS$6,'Forecast Data'!$B:$B,$D214)=0,"",SUMIFS('Forecast Data'!$E:$E,'Forecast Data'!$C:$C,AS$6,'Forecast Data'!$B:$B,$D214))</f>
        <v>-0.99</v>
      </c>
      <c r="AT214" s="12">
        <f>IF(SUMIFS('Forecast Data'!$E:$E,'Forecast Data'!$C:$C,AT$6,'Forecast Data'!$B:$B,$D214)=0,"",SUMIFS('Forecast Data'!$E:$E,'Forecast Data'!$C:$C,AT$6,'Forecast Data'!$B:$B,$D214))</f>
        <v>-0.99</v>
      </c>
      <c r="AU214" s="12">
        <f>IF(SUMIFS('Forecast Data'!$E:$E,'Forecast Data'!$C:$C,AU$6,'Forecast Data'!$B:$B,$D214)=0,"",SUMIFS('Forecast Data'!$E:$E,'Forecast Data'!$C:$C,AU$6,'Forecast Data'!$B:$B,$D214))</f>
        <v>-0.97</v>
      </c>
      <c r="AV214" s="1"/>
      <c r="AW214" s="11">
        <f>SUMIFS('OP Units'!E:E,'OP Units'!$A:$A,$D214)</f>
        <v>0</v>
      </c>
      <c r="AX214" s="11">
        <f>SUMIFS('OP Units'!F:F,'OP Units'!$A:$A,$D214)</f>
        <v>0</v>
      </c>
      <c r="AY214" s="11">
        <f>SUMIFS('OP Units'!G:G,'OP Units'!$A:$A,$D214)</f>
        <v>0</v>
      </c>
      <c r="AZ214" s="11">
        <f>SUMIFS('OP Units'!H:H,'OP Units'!$A:$A,$D214)</f>
        <v>0</v>
      </c>
      <c r="BA214" s="11">
        <f>SUMIFS('OP Units'!I:I,'OP Units'!$A:$A,$D214)</f>
        <v>0</v>
      </c>
      <c r="BB214" s="11">
        <f>SUMIFS('OP Units'!J:J,'OP Units'!$A:$A,$D214)</f>
        <v>0</v>
      </c>
      <c r="BC214" s="11">
        <f>SUMIFS('OP Units'!K:K,'OP Units'!$A:$A,$D214)</f>
        <v>0</v>
      </c>
      <c r="BD214" s="11">
        <f>SUMIFS('OP Units'!L:L,'OP Units'!$A:$A,$D214)</f>
        <v>0</v>
      </c>
      <c r="BE214" s="11">
        <f>SUMIFS('OP Units'!M:M,'OP Units'!$A:$A,$D214)</f>
        <v>0</v>
      </c>
      <c r="BF214" s="11">
        <f>SUMIFS('OP Units'!N:N,'OP Units'!$A:$A,$D214)</f>
        <v>0</v>
      </c>
      <c r="BG214" s="11">
        <f>SUMIFS('OP Units'!O:O,'OP Units'!$A:$A,$D214)</f>
        <v>0</v>
      </c>
      <c r="BH214" s="11">
        <f>SUMIFS('OP Units'!P:P,'OP Units'!$A:$A,$D214)</f>
        <v>0</v>
      </c>
      <c r="BI214" s="1"/>
      <c r="BJ214" s="12">
        <f>IFERROR((SUMIFS('OP Units'!E:E,'OP Units'!$A:$A,$D214)-SUMIFS('Forecast Data'!$H:$H,'Forecast Data'!$C:$C,BJ$6,'Forecast Data'!$B:$B,$D214))/SUMIFS('Forecast Data'!$H:$H,'Forecast Data'!$C:$C,BJ$6,'Forecast Data'!$B:$B,$D214),"")</f>
        <v>-1</v>
      </c>
      <c r="BK214" s="12">
        <f>IFERROR((SUMIFS('OP Units'!F:F,'OP Units'!$A:$A,$D214)-SUMIFS('Forecast Data'!$H:$H,'Forecast Data'!$C:$C,BK$6,'Forecast Data'!$B:$B,$D214))/SUMIFS('Forecast Data'!$H:$H,'Forecast Data'!$C:$C,BK$6,'Forecast Data'!$B:$B,$D214),"")</f>
        <v>-1</v>
      </c>
      <c r="BL214" s="12">
        <f>IFERROR((SUMIFS('OP Units'!G:G,'OP Units'!$A:$A,$D214)-SUMIFS('Forecast Data'!$H:$H,'Forecast Data'!$C:$C,BL$6,'Forecast Data'!$B:$B,$D214))/SUMIFS('Forecast Data'!$H:$H,'Forecast Data'!$C:$C,BL$6,'Forecast Data'!$B:$B,$D214),"")</f>
        <v>-1</v>
      </c>
      <c r="BM214" s="12" t="str">
        <f>IFERROR((SUMIFS('OP Units'!H:H,'OP Units'!$A:$A,$D214)-SUMIFS('Forecast Data'!$H:$H,'Forecast Data'!$C:$C,BM$6,'Forecast Data'!$B:$B,$D214))/SUMIFS('Forecast Data'!$H:$H,'Forecast Data'!$C:$C,BM$6,'Forecast Data'!$B:$B,$D214),"")</f>
        <v/>
      </c>
      <c r="BN214" s="12">
        <f>IFERROR((SUMIFS('OP Units'!I:I,'OP Units'!$A:$A,$D214)-SUMIFS('Forecast Data'!$H:$H,'Forecast Data'!$C:$C,BN$6,'Forecast Data'!$B:$B,$D214))/SUMIFS('Forecast Data'!$H:$H,'Forecast Data'!$C:$C,BN$6,'Forecast Data'!$B:$B,$D214),"")</f>
        <v>-1</v>
      </c>
      <c r="BO214" s="12">
        <f>IFERROR((SUMIFS('OP Units'!J:J,'OP Units'!$A:$A,$D214)-SUMIFS('Forecast Data'!$H:$H,'Forecast Data'!$C:$C,BO$6,'Forecast Data'!$B:$B,$D214))/SUMIFS('Forecast Data'!$H:$H,'Forecast Data'!$C:$C,BO$6,'Forecast Data'!$B:$B,$D214),"")</f>
        <v>-1</v>
      </c>
      <c r="BP214" s="12">
        <f>IFERROR((SUMIFS('OP Units'!K:K,'OP Units'!$A:$A,$D214)-SUMIFS('Forecast Data'!$H:$H,'Forecast Data'!$C:$C,BP$6,'Forecast Data'!$B:$B,$D214))/SUMIFS('Forecast Data'!$H:$H,'Forecast Data'!$C:$C,BP$6,'Forecast Data'!$B:$B,$D214),"")</f>
        <v>-1</v>
      </c>
      <c r="BQ214" s="12">
        <f>IFERROR((SUMIFS('OP Units'!L:L,'OP Units'!$A:$A,$D214)-SUMIFS('Forecast Data'!$H:$H,'Forecast Data'!$C:$C,BQ$6,'Forecast Data'!$B:$B,$D214))/SUMIFS('Forecast Data'!$H:$H,'Forecast Data'!$C:$C,BQ$6,'Forecast Data'!$B:$B,$D214),"")</f>
        <v>-1</v>
      </c>
      <c r="BR214" s="12">
        <f>IFERROR((SUMIFS('OP Units'!M:M,'OP Units'!$A:$A,$D214)-SUMIFS('Forecast Data'!$H:$H,'Forecast Data'!$C:$C,BR$6,'Forecast Data'!$B:$B,$D214))/SUMIFS('Forecast Data'!$H:$H,'Forecast Data'!$C:$C,BR$6,'Forecast Data'!$B:$B,$D214),"")</f>
        <v>-1</v>
      </c>
      <c r="BS214" s="12">
        <f>IFERROR((SUMIFS('OP Units'!N:N,'OP Units'!$A:$A,$D214)-SUMIFS('Forecast Data'!$H:$H,'Forecast Data'!$C:$C,BS$6,'Forecast Data'!$B:$B,$D214))/SUMIFS('Forecast Data'!$H:$H,'Forecast Data'!$C:$C,BS$6,'Forecast Data'!$B:$B,$D214),"")</f>
        <v>-1</v>
      </c>
      <c r="BT214" s="12">
        <f>IFERROR((SUMIFS('OP Units'!O:O,'OP Units'!$A:$A,$D214)-SUMIFS('Forecast Data'!$H:$H,'Forecast Data'!$C:$C,BT$6,'Forecast Data'!$B:$B,$D214))/SUMIFS('Forecast Data'!$H:$H,'Forecast Data'!$C:$C,BT$6,'Forecast Data'!$B:$B,$D214),"")</f>
        <v>-1</v>
      </c>
      <c r="BU214" s="12">
        <f>IFERROR((SUMIFS('OP Units'!P:P,'OP Units'!$A:$A,$D214)-SUMIFS('Forecast Data'!$H:$H,'Forecast Data'!$C:$C,BU$6,'Forecast Data'!$B:$B,$D214))/SUMIFS('Forecast Data'!$H:$H,'Forecast Data'!$C:$C,BU$6,'Forecast Data'!$B:$B,$D214),"")</f>
        <v>-1</v>
      </c>
      <c r="BV214" s="12"/>
      <c r="BW214" s="11">
        <f>(SUMIFS('Forecast Data'!H:H,'Forecast Data'!B:B,D214,'Forecast Data'!C:C,BK$6)+SUMIFS('Forecast Data'!H:H,'Forecast Data'!B:B,D214,'Forecast Data'!C:C,BL$6)+SUMIFS('Forecast Data'!H:H,'Forecast Data'!B:B,D214,'Forecast Data'!C:C,BM$6)+SUMIFS('Forecast Data'!H:H,'Forecast Data'!B:B,D214,'Forecast Data'!C:C,BN$6)+SUMIFS('Forecast Data'!H:H,'Forecast Data'!B:B,D214,'Forecast Data'!C:C,BO$6)+SUMIFS('Forecast Data'!H:H,'Forecast Data'!B:B,D214,'Forecast Data'!C:C,BP$6)+SUMIFS('Forecast Data'!H:H,'Forecast Data'!B:B,D214,'Forecast Data'!C:C,BQ$6)+SUMIFS('Forecast Data'!H:H,'Forecast Data'!B:B,D214,'Forecast Data'!C:C,BJ$6))/8</f>
        <v>2.375</v>
      </c>
      <c r="BX214" s="12">
        <f>IFERROR((SUM(W214:AD214)-(SUMIFS('Forecast Data'!H:H,'Forecast Data'!B:B,B214,'Forecast Data'!C:C,BJ$6)+SUMIFS('Forecast Data'!H:H,'Forecast Data'!B:B,B214,'Forecast Data'!C:C,BK$6)+SUMIFS('Forecast Data'!H:H,'Forecast Data'!B:B,B214,'Forecast Data'!C:C,BL$6)+SUMIFS('Forecast Data'!H:H,'Forecast Data'!B:B,B214,'Forecast Data'!C:C,BM$6)+SUMIFS('Forecast Data'!H:H,'Forecast Data'!B:B,B214,'Forecast Data'!C:C,BN$6)+SUMIFS('Forecast Data'!H:H,'Forecast Data'!B:B,B214,'Forecast Data'!C:C,BO$6)+SUMIFS('Forecast Data'!H:H,'Forecast Data'!B:B,B214,'Forecast Data'!C:C,BP$6)+SUMIFS('Forecast Data'!H:H,'Forecast Data'!B:B,B214,'Forecast Data'!C:C,BQ$6)))/(SUMIFS('Forecast Data'!H:H,'Forecast Data'!B:B,B214,'Forecast Data'!C:C,BJ$6)+SUMIFS('Forecast Data'!H:H,'Forecast Data'!B:B,B214,'Forecast Data'!C:C,BK$6)+SUMIFS('Forecast Data'!H:H,'Forecast Data'!B:B,B214,'Forecast Data'!C:C,BL$6)+SUMIFS('Forecast Data'!H:H,'Forecast Data'!B:B,B214,'Forecast Data'!C:C,BM$6)+SUMIFS('Forecast Data'!H:H,'Forecast Data'!B:B,B214,'Forecast Data'!C:C,BN$6)+SUMIFS('Forecast Data'!H:H,'Forecast Data'!B:B,B214,'Forecast Data'!C:C,BO$6)+SUMIFS('Forecast Data'!H:H,'Forecast Data'!B:B,B214,'Forecast Data'!C:C,BP$6)+SUMIFS('Forecast Data'!H:H,'Forecast Data'!B:B,B214,'Forecast Data'!C:C,BQ$6)),"")</f>
        <v>-1</v>
      </c>
      <c r="BY214" s="12">
        <f t="shared" si="18"/>
        <v>-5.1308494890956617E-6</v>
      </c>
      <c r="BZ214" s="16">
        <f t="shared" si="19"/>
        <v>-1.9529601831711213E-6</v>
      </c>
      <c r="CA214" s="13">
        <f t="shared" si="20"/>
        <v>-3.1778893059245406E-4</v>
      </c>
      <c r="CB214" s="12">
        <f t="shared" si="21"/>
        <v>3.1778893059245404E-6</v>
      </c>
      <c r="CC214" s="12"/>
      <c r="CD214" s="11">
        <f>(SUMIFS('Forecast Data'!H:H,'Forecast Data'!B:B,D214,'Forecast Data'!C:C,BK$6)+SUMIFS('Forecast Data'!H:H,'Forecast Data'!B:B,D214,'Forecast Data'!C:C,BL$6)+SUMIFS('Forecast Data'!H:H,'Forecast Data'!B:B,D214,'Forecast Data'!C:C,BM$6)+SUMIFS('Forecast Data'!H:H,'Forecast Data'!B:B,D214,'Forecast Data'!C:C,BJ$6))/4</f>
        <v>1.75</v>
      </c>
      <c r="CE214" s="12">
        <f>IFERROR((SUM(W214:Z214)-(SUMIFS('Forecast Data'!H:H,'Forecast Data'!B:B,D214,'Forecast Data'!C:C,BJ$6)+SUMIFS('Forecast Data'!H:H,'Forecast Data'!B:B,D214,'Forecast Data'!C:C,BK$6)+SUMIFS('Forecast Data'!H:H,'Forecast Data'!B:B,D214,'Forecast Data'!C:C,BL$6)+SUMIFS('Forecast Data'!H:H,'Forecast Data'!B:B,D214,'Forecast Data'!C:C,BM$6)))/(SUMIFS('Forecast Data'!H:H,'Forecast Data'!B:B,D214,'Forecast Data'!C:C,BJ$6)+SUMIFS('Forecast Data'!H:H,'Forecast Data'!B:B,D214,'Forecast Data'!C:C,BK$6)+SUMIFS('Forecast Data'!H:H,'Forecast Data'!B:B,D214,'Forecast Data'!C:C,BL$6)+SUMIFS('Forecast Data'!H:H,'Forecast Data'!B:B,D214,'Forecast Data'!C:C,BM$6)),"")</f>
        <v>-1</v>
      </c>
      <c r="CF214" s="12">
        <f t="shared" si="22"/>
        <v>-5.1308494890956617E-6</v>
      </c>
      <c r="CG214" s="12">
        <f t="shared" si="23"/>
        <v>-1.4671751245763694E-6</v>
      </c>
      <c r="CH214" s="13">
        <f t="shared" si="24"/>
        <v>-3.6636743645192921E-4</v>
      </c>
      <c r="CI214" s="13"/>
    </row>
    <row r="215" spans="1:87" ht="13.2">
      <c r="A215" s="1"/>
      <c r="B215" t="str">
        <f t="shared" si="56"/>
        <v>ITW Canada</v>
      </c>
      <c r="D215" t="s">
        <v>248</v>
      </c>
      <c r="E215" s="11">
        <f>SUMIFS('Fin Data'!F:F,'Fin Data'!A:A,D215)</f>
        <v>0</v>
      </c>
      <c r="F215" s="11">
        <f>SUMIFS('Fin Data with 6 week hist'!I:I,'Fin Data with 6 week hist'!$A:$A,$D215)</f>
        <v>0</v>
      </c>
      <c r="G215" s="11">
        <f>SUMIFS('Fin Data with 6 week hist'!J:J,'Fin Data with 6 week hist'!$A:$A,$D215)</f>
        <v>0</v>
      </c>
      <c r="H215" s="11">
        <f>SUMIFS('Fin Data with 6 week hist'!K:K,'Fin Data with 6 week hist'!$A:$A,$D215)+SUMIFS('Unit Cancellations'!D:D,'Unit Cancellations'!$B:$B,$D215)</f>
        <v>0</v>
      </c>
      <c r="I215" s="11">
        <f>SUMIFS('Fin Data with 6 week hist'!L:L,'Fin Data with 6 week hist'!$A:$A,$D215)+SUMIFS('Unit Cancellations'!E:E,'Unit Cancellations'!$B:$B,$D215)</f>
        <v>0</v>
      </c>
      <c r="J215" s="11">
        <f>SUMIFS('Fin Data with 6 week hist'!M:M,'Fin Data with 6 week hist'!$A:$A,$D215)+SUMIFS('Unit Cancellations'!F:F,'Unit Cancellations'!$B:$B,$D215)</f>
        <v>0</v>
      </c>
      <c r="K215" s="11">
        <f>SUMIFS('Fin Data with 6 week hist'!N:N,'Fin Data with 6 week hist'!$A:$A,$D215)+SUMIFS('Unit Cancellations'!G:G,'Unit Cancellations'!$B:$B,$D215)</f>
        <v>0</v>
      </c>
      <c r="L215" s="11">
        <f>SUMIFS('Fin Data'!AN:AN,'Fin Data'!A:A,D215)</f>
        <v>0</v>
      </c>
      <c r="M215" s="12">
        <f>IFERROR(SUMIFS('Fin Data'!AO:AO,'Fin Data'!A:A,D215),"")</f>
        <v>0</v>
      </c>
      <c r="N215" s="1"/>
      <c r="O215" s="11">
        <f t="shared" si="12"/>
        <v>5</v>
      </c>
      <c r="P215" s="12">
        <f t="shared" si="13"/>
        <v>5.666666666666667</v>
      </c>
      <c r="Q215" s="1"/>
      <c r="R215" s="11">
        <f t="shared" si="14"/>
        <v>5</v>
      </c>
      <c r="S215" s="12">
        <f t="shared" si="15"/>
        <v>3</v>
      </c>
      <c r="T215" s="11">
        <f t="shared" si="16"/>
        <v>0</v>
      </c>
      <c r="U215" s="1" t="e">
        <f t="shared" si="55"/>
        <v>#REF!</v>
      </c>
      <c r="V215" s="1"/>
      <c r="W215" s="11">
        <f>SUMIFS('Forecast Data'!$D:$D,'Forecast Data'!$C:$C,W$6,'Forecast Data'!$B:$B,$D215)</f>
        <v>5</v>
      </c>
      <c r="X215" s="11">
        <f>SUMIFS('Forecast Data'!$D:$D,'Forecast Data'!$C:$C,X$6,'Forecast Data'!$B:$B,$D215)</f>
        <v>5</v>
      </c>
      <c r="Y215" s="11">
        <f>SUMIFS('Forecast Data'!$D:$D,'Forecast Data'!$C:$C,Y$6,'Forecast Data'!$B:$B,$D215)</f>
        <v>5</v>
      </c>
      <c r="Z215" s="11">
        <f>SUMIFS('Forecast Data'!$D:$D,'Forecast Data'!$C:$C,Z$6,'Forecast Data'!$B:$B,$D215)</f>
        <v>5</v>
      </c>
      <c r="AA215" s="11">
        <f>SUMIFS('Forecast Data'!$D:$D,'Forecast Data'!$C:$C,AA$6,'Forecast Data'!$B:$B,$D215)</f>
        <v>5</v>
      </c>
      <c r="AB215" s="11">
        <f>SUMIFS('Forecast Data'!$D:$D,'Forecast Data'!$C:$C,AB$6,'Forecast Data'!$B:$B,$D215)</f>
        <v>5</v>
      </c>
      <c r="AC215" s="11">
        <f>SUMIFS('Forecast Data'!$D:$D,'Forecast Data'!$C:$C,AC$6,'Forecast Data'!$B:$B,$D215)</f>
        <v>5</v>
      </c>
      <c r="AD215" s="11">
        <f>SUMIFS('Forecast Data'!$D:$D,'Forecast Data'!$C:$C,AD$6,'Forecast Data'!$B:$B,$D215)</f>
        <v>5</v>
      </c>
      <c r="AE215" s="11">
        <f>SUMIFS('Forecast Data'!$D:$D,'Forecast Data'!$C:$C,AE$6,'Forecast Data'!$B:$B,$D215)</f>
        <v>5</v>
      </c>
      <c r="AF215" s="11">
        <f>SUMIFS('Forecast Data'!$D:$D,'Forecast Data'!$C:$C,AF$6,'Forecast Data'!$B:$B,$D215)</f>
        <v>5</v>
      </c>
      <c r="AG215" s="11">
        <f>SUMIFS('Forecast Data'!$D:$D,'Forecast Data'!$C:$C,AG$6,'Forecast Data'!$B:$B,$D215)</f>
        <v>5</v>
      </c>
      <c r="AH215" s="11">
        <f>SUMIFS('Forecast Data'!$D:$D,'Forecast Data'!$C:$C,AH$6,'Forecast Data'!$B:$B,$D215)</f>
        <v>5</v>
      </c>
      <c r="AI215" s="1"/>
      <c r="AJ215" s="12" t="str">
        <f>IF(SUMIFS('Forecast Data'!$E:$E,'Forecast Data'!$C:$C,AJ$6,'Forecast Data'!$B:$B,$D215)=0,"",SUMIFS('Forecast Data'!$E:$E,'Forecast Data'!$C:$C,AJ$6,'Forecast Data'!$B:$B,$D215))</f>
        <v/>
      </c>
      <c r="AK215" s="12">
        <f>IF(SUMIFS('Forecast Data'!$E:$E,'Forecast Data'!$C:$C,AK$6,'Forecast Data'!$B:$B,$D215)=0,"",SUMIFS('Forecast Data'!$E:$E,'Forecast Data'!$C:$C,AK$6,'Forecast Data'!$B:$B,$D215))</f>
        <v>4.4000000000000004</v>
      </c>
      <c r="AL215" s="12">
        <f>IF(SUMIFS('Forecast Data'!$E:$E,'Forecast Data'!$C:$C,AL$6,'Forecast Data'!$B:$B,$D215)=0,"",SUMIFS('Forecast Data'!$E:$E,'Forecast Data'!$C:$C,AL$6,'Forecast Data'!$B:$B,$D215))</f>
        <v>4.4000000000000004</v>
      </c>
      <c r="AM215" s="12">
        <f>IF(SUMIFS('Forecast Data'!$E:$E,'Forecast Data'!$C:$C,AM$6,'Forecast Data'!$B:$B,$D215)=0,"",SUMIFS('Forecast Data'!$E:$E,'Forecast Data'!$C:$C,AM$6,'Forecast Data'!$B:$B,$D215))</f>
        <v>4.4000000000000004</v>
      </c>
      <c r="AN215" s="12">
        <f>IF(SUMIFS('Forecast Data'!$E:$E,'Forecast Data'!$C:$C,AN$6,'Forecast Data'!$B:$B,$D215)=0,"",SUMIFS('Forecast Data'!$E:$E,'Forecast Data'!$C:$C,AN$6,'Forecast Data'!$B:$B,$D215))</f>
        <v>1.7</v>
      </c>
      <c r="AO215" s="12">
        <f>IF(SUMIFS('Forecast Data'!$E:$E,'Forecast Data'!$C:$C,AO$6,'Forecast Data'!$B:$B,$D215)=0,"",SUMIFS('Forecast Data'!$E:$E,'Forecast Data'!$C:$C,AO$6,'Forecast Data'!$B:$B,$D215))</f>
        <v>4.4000000000000004</v>
      </c>
      <c r="AP215" s="12">
        <f>IF(SUMIFS('Forecast Data'!$E:$E,'Forecast Data'!$C:$C,AP$6,'Forecast Data'!$B:$B,$D215)=0,"",SUMIFS('Forecast Data'!$E:$E,'Forecast Data'!$C:$C,AP$6,'Forecast Data'!$B:$B,$D215))</f>
        <v>0.35</v>
      </c>
      <c r="AQ215" s="12" t="str">
        <f>IF(SUMIFS('Forecast Data'!$E:$E,'Forecast Data'!$C:$C,AQ$6,'Forecast Data'!$B:$B,$D215)=0,"",SUMIFS('Forecast Data'!$E:$E,'Forecast Data'!$C:$C,AQ$6,'Forecast Data'!$B:$B,$D215))</f>
        <v/>
      </c>
      <c r="AR215" s="12" t="str">
        <f>IF(SUMIFS('Forecast Data'!$E:$E,'Forecast Data'!$C:$C,AR$6,'Forecast Data'!$B:$B,$D215)=0,"",SUMIFS('Forecast Data'!$E:$E,'Forecast Data'!$C:$C,AR$6,'Forecast Data'!$B:$B,$D215))</f>
        <v/>
      </c>
      <c r="AS215" s="12">
        <f>IF(SUMIFS('Forecast Data'!$E:$E,'Forecast Data'!$C:$C,AS$6,'Forecast Data'!$B:$B,$D215)=0,"",SUMIFS('Forecast Data'!$E:$E,'Forecast Data'!$C:$C,AS$6,'Forecast Data'!$B:$B,$D215))</f>
        <v>4.4000000000000004</v>
      </c>
      <c r="AT215" s="12">
        <f>IF(SUMIFS('Forecast Data'!$E:$E,'Forecast Data'!$C:$C,AT$6,'Forecast Data'!$B:$B,$D215)=0,"",SUMIFS('Forecast Data'!$E:$E,'Forecast Data'!$C:$C,AT$6,'Forecast Data'!$B:$B,$D215))</f>
        <v>1.7</v>
      </c>
      <c r="AU215" s="12">
        <f>IF(SUMIFS('Forecast Data'!$E:$E,'Forecast Data'!$C:$C,AU$6,'Forecast Data'!$B:$B,$D215)=0,"",SUMIFS('Forecast Data'!$E:$E,'Forecast Data'!$C:$C,AU$6,'Forecast Data'!$B:$B,$D215))</f>
        <v>4.4000000000000004</v>
      </c>
      <c r="AV215" s="1"/>
      <c r="AW215" s="11">
        <f>SUMIFS('OP Units'!E:E,'OP Units'!$A:$A,$D215)</f>
        <v>0</v>
      </c>
      <c r="AX215" s="11">
        <f>SUMIFS('OP Units'!F:F,'OP Units'!$A:$A,$D215)</f>
        <v>0</v>
      </c>
      <c r="AY215" s="11">
        <f>SUMIFS('OP Units'!G:G,'OP Units'!$A:$A,$D215)</f>
        <v>0</v>
      </c>
      <c r="AZ215" s="11">
        <f>SUMIFS('OP Units'!H:H,'OP Units'!$A:$A,$D215)</f>
        <v>0</v>
      </c>
      <c r="BA215" s="11">
        <f>SUMIFS('OP Units'!I:I,'OP Units'!$A:$A,$D215)</f>
        <v>0</v>
      </c>
      <c r="BB215" s="11">
        <f>SUMIFS('OP Units'!J:J,'OP Units'!$A:$A,$D215)</f>
        <v>0</v>
      </c>
      <c r="BC215" s="11">
        <f>SUMIFS('OP Units'!K:K,'OP Units'!$A:$A,$D215)</f>
        <v>0</v>
      </c>
      <c r="BD215" s="11">
        <f>SUMIFS('OP Units'!L:L,'OP Units'!$A:$A,$D215)</f>
        <v>0</v>
      </c>
      <c r="BE215" s="11">
        <f>SUMIFS('OP Units'!M:M,'OP Units'!$A:$A,$D215)</f>
        <v>0</v>
      </c>
      <c r="BF215" s="11">
        <f>SUMIFS('OP Units'!N:N,'OP Units'!$A:$A,$D215)</f>
        <v>0</v>
      </c>
      <c r="BG215" s="11">
        <f>SUMIFS('OP Units'!O:O,'OP Units'!$A:$A,$D215)</f>
        <v>0</v>
      </c>
      <c r="BH215" s="11">
        <f>SUMIFS('OP Units'!P:P,'OP Units'!$A:$A,$D215)</f>
        <v>0</v>
      </c>
      <c r="BI215" s="1"/>
      <c r="BJ215" s="12" t="str">
        <f>IFERROR((SUMIFS('OP Units'!E:E,'OP Units'!$A:$A,$D215)-SUMIFS('Forecast Data'!$H:$H,'Forecast Data'!$C:$C,BJ$6,'Forecast Data'!$B:$B,$D215))/SUMIFS('Forecast Data'!$H:$H,'Forecast Data'!$C:$C,BJ$6,'Forecast Data'!$B:$B,$D215),"")</f>
        <v/>
      </c>
      <c r="BK215" s="12">
        <f>IFERROR((SUMIFS('OP Units'!F:F,'OP Units'!$A:$A,$D215)-SUMIFS('Forecast Data'!$H:$H,'Forecast Data'!$C:$C,BK$6,'Forecast Data'!$B:$B,$D215))/SUMIFS('Forecast Data'!$H:$H,'Forecast Data'!$C:$C,BK$6,'Forecast Data'!$B:$B,$D215),"")</f>
        <v>-1</v>
      </c>
      <c r="BL215" s="12">
        <f>IFERROR((SUMIFS('OP Units'!G:G,'OP Units'!$A:$A,$D215)-SUMIFS('Forecast Data'!$H:$H,'Forecast Data'!$C:$C,BL$6,'Forecast Data'!$B:$B,$D215))/SUMIFS('Forecast Data'!$H:$H,'Forecast Data'!$C:$C,BL$6,'Forecast Data'!$B:$B,$D215),"")</f>
        <v>-1</v>
      </c>
      <c r="BM215" s="12">
        <f>IFERROR((SUMIFS('OP Units'!H:H,'OP Units'!$A:$A,$D215)-SUMIFS('Forecast Data'!$H:$H,'Forecast Data'!$C:$C,BM$6,'Forecast Data'!$B:$B,$D215))/SUMIFS('Forecast Data'!$H:$H,'Forecast Data'!$C:$C,BM$6,'Forecast Data'!$B:$B,$D215),"")</f>
        <v>-1</v>
      </c>
      <c r="BN215" s="12">
        <f>IFERROR((SUMIFS('OP Units'!I:I,'OP Units'!$A:$A,$D215)-SUMIFS('Forecast Data'!$H:$H,'Forecast Data'!$C:$C,BN$6,'Forecast Data'!$B:$B,$D215))/SUMIFS('Forecast Data'!$H:$H,'Forecast Data'!$C:$C,BN$6,'Forecast Data'!$B:$B,$D215),"")</f>
        <v>-1</v>
      </c>
      <c r="BO215" s="12">
        <f>IFERROR((SUMIFS('OP Units'!J:J,'OP Units'!$A:$A,$D215)-SUMIFS('Forecast Data'!$H:$H,'Forecast Data'!$C:$C,BO$6,'Forecast Data'!$B:$B,$D215))/SUMIFS('Forecast Data'!$H:$H,'Forecast Data'!$C:$C,BO$6,'Forecast Data'!$B:$B,$D215),"")</f>
        <v>-1</v>
      </c>
      <c r="BP215" s="12">
        <f>IFERROR((SUMIFS('OP Units'!K:K,'OP Units'!$A:$A,$D215)-SUMIFS('Forecast Data'!$H:$H,'Forecast Data'!$C:$C,BP$6,'Forecast Data'!$B:$B,$D215))/SUMIFS('Forecast Data'!$H:$H,'Forecast Data'!$C:$C,BP$6,'Forecast Data'!$B:$B,$D215),"")</f>
        <v>-1</v>
      </c>
      <c r="BQ215" s="12" t="str">
        <f>IFERROR((SUMIFS('OP Units'!L:L,'OP Units'!$A:$A,$D215)-SUMIFS('Forecast Data'!$H:$H,'Forecast Data'!$C:$C,BQ$6,'Forecast Data'!$B:$B,$D215))/SUMIFS('Forecast Data'!$H:$H,'Forecast Data'!$C:$C,BQ$6,'Forecast Data'!$B:$B,$D215),"")</f>
        <v/>
      </c>
      <c r="BR215" s="12" t="str">
        <f>IFERROR((SUMIFS('OP Units'!M:M,'OP Units'!$A:$A,$D215)-SUMIFS('Forecast Data'!$H:$H,'Forecast Data'!$C:$C,BR$6,'Forecast Data'!$B:$B,$D215))/SUMIFS('Forecast Data'!$H:$H,'Forecast Data'!$C:$C,BR$6,'Forecast Data'!$B:$B,$D215),"")</f>
        <v/>
      </c>
      <c r="BS215" s="12">
        <f>IFERROR((SUMIFS('OP Units'!N:N,'OP Units'!$A:$A,$D215)-SUMIFS('Forecast Data'!$H:$H,'Forecast Data'!$C:$C,BS$6,'Forecast Data'!$B:$B,$D215))/SUMIFS('Forecast Data'!$H:$H,'Forecast Data'!$C:$C,BS$6,'Forecast Data'!$B:$B,$D215),"")</f>
        <v>-1</v>
      </c>
      <c r="BT215" s="12">
        <f>IFERROR((SUMIFS('OP Units'!O:O,'OP Units'!$A:$A,$D215)-SUMIFS('Forecast Data'!$H:$H,'Forecast Data'!$C:$C,BT$6,'Forecast Data'!$B:$B,$D215))/SUMIFS('Forecast Data'!$H:$H,'Forecast Data'!$C:$C,BT$6,'Forecast Data'!$B:$B,$D215),"")</f>
        <v>-1</v>
      </c>
      <c r="BU215" s="12">
        <f>IFERROR((SUMIFS('OP Units'!P:P,'OP Units'!$A:$A,$D215)-SUMIFS('Forecast Data'!$H:$H,'Forecast Data'!$C:$C,BU$6,'Forecast Data'!$B:$B,$D215))/SUMIFS('Forecast Data'!$H:$H,'Forecast Data'!$C:$C,BU$6,'Forecast Data'!$B:$B,$D215),"")</f>
        <v>-1</v>
      </c>
      <c r="BV215" s="12"/>
      <c r="BW215" s="11">
        <f>(SUMIFS('Forecast Data'!H:H,'Forecast Data'!B:B,D215,'Forecast Data'!C:C,BK$6)+SUMIFS('Forecast Data'!H:H,'Forecast Data'!B:B,D215,'Forecast Data'!C:C,BL$6)+SUMIFS('Forecast Data'!H:H,'Forecast Data'!B:B,D215,'Forecast Data'!C:C,BM$6)+SUMIFS('Forecast Data'!H:H,'Forecast Data'!B:B,D215,'Forecast Data'!C:C,BN$6)+SUMIFS('Forecast Data'!H:H,'Forecast Data'!B:B,D215,'Forecast Data'!C:C,BO$6)+SUMIFS('Forecast Data'!H:H,'Forecast Data'!B:B,D215,'Forecast Data'!C:C,BP$6)+SUMIFS('Forecast Data'!H:H,'Forecast Data'!B:B,D215,'Forecast Data'!C:C,BQ$6)+SUMIFS('Forecast Data'!H:H,'Forecast Data'!B:B,D215,'Forecast Data'!C:C,BJ$6))/8</f>
        <v>1.25</v>
      </c>
      <c r="BX215" s="12">
        <f>IFERROR((SUM(W215:AD215)-(SUMIFS('Forecast Data'!H:H,'Forecast Data'!B:B,B215,'Forecast Data'!C:C,BJ$6)+SUMIFS('Forecast Data'!H:H,'Forecast Data'!B:B,B215,'Forecast Data'!C:C,BK$6)+SUMIFS('Forecast Data'!H:H,'Forecast Data'!B:B,B215,'Forecast Data'!C:C,BL$6)+SUMIFS('Forecast Data'!H:H,'Forecast Data'!B:B,B215,'Forecast Data'!C:C,BM$6)+SUMIFS('Forecast Data'!H:H,'Forecast Data'!B:B,B215,'Forecast Data'!C:C,BN$6)+SUMIFS('Forecast Data'!H:H,'Forecast Data'!B:B,B215,'Forecast Data'!C:C,BO$6)+SUMIFS('Forecast Data'!H:H,'Forecast Data'!B:B,B215,'Forecast Data'!C:C,BP$6)+SUMIFS('Forecast Data'!H:H,'Forecast Data'!B:B,B215,'Forecast Data'!C:C,BQ$6)))/(SUMIFS('Forecast Data'!H:H,'Forecast Data'!B:B,B215,'Forecast Data'!C:C,BJ$6)+SUMIFS('Forecast Data'!H:H,'Forecast Data'!B:B,B215,'Forecast Data'!C:C,BK$6)+SUMIFS('Forecast Data'!H:H,'Forecast Data'!B:B,B215,'Forecast Data'!C:C,BL$6)+SUMIFS('Forecast Data'!H:H,'Forecast Data'!B:B,B215,'Forecast Data'!C:C,BM$6)+SUMIFS('Forecast Data'!H:H,'Forecast Data'!B:B,B215,'Forecast Data'!C:C,BN$6)+SUMIFS('Forecast Data'!H:H,'Forecast Data'!B:B,B215,'Forecast Data'!C:C,BO$6)+SUMIFS('Forecast Data'!H:H,'Forecast Data'!B:B,B215,'Forecast Data'!C:C,BP$6)+SUMIFS('Forecast Data'!H:H,'Forecast Data'!B:B,B215,'Forecast Data'!C:C,BQ$6)),"")</f>
        <v>3</v>
      </c>
      <c r="BY215" s="12">
        <f t="shared" si="18"/>
        <v>0</v>
      </c>
      <c r="BZ215" s="16">
        <f t="shared" si="19"/>
        <v>3.0836213418491389E-6</v>
      </c>
      <c r="CA215" s="13">
        <f t="shared" si="20"/>
        <v>-3.083621341849139E-4</v>
      </c>
      <c r="CB215" s="12">
        <f t="shared" si="21"/>
        <v>3.0836213418491389E-6</v>
      </c>
      <c r="CC215" s="12"/>
      <c r="CD215" s="11">
        <f>(SUMIFS('Forecast Data'!H:H,'Forecast Data'!B:B,D215,'Forecast Data'!C:C,BK$6)+SUMIFS('Forecast Data'!H:H,'Forecast Data'!B:B,D215,'Forecast Data'!C:C,BL$6)+SUMIFS('Forecast Data'!H:H,'Forecast Data'!B:B,D215,'Forecast Data'!C:C,BM$6)+SUMIFS('Forecast Data'!H:H,'Forecast Data'!B:B,D215,'Forecast Data'!C:C,BJ$6))/4</f>
        <v>0.75</v>
      </c>
      <c r="CE215" s="12">
        <f>IFERROR((SUM(W215:Z215)-(SUMIFS('Forecast Data'!H:H,'Forecast Data'!B:B,D215,'Forecast Data'!C:C,BJ$6)+SUMIFS('Forecast Data'!H:H,'Forecast Data'!B:B,D215,'Forecast Data'!C:C,BK$6)+SUMIFS('Forecast Data'!H:H,'Forecast Data'!B:B,D215,'Forecast Data'!C:C,BL$6)+SUMIFS('Forecast Data'!H:H,'Forecast Data'!B:B,D215,'Forecast Data'!C:C,BM$6)))/(SUMIFS('Forecast Data'!H:H,'Forecast Data'!B:B,D215,'Forecast Data'!C:C,BJ$6)+SUMIFS('Forecast Data'!H:H,'Forecast Data'!B:B,D215,'Forecast Data'!C:C,BK$6)+SUMIFS('Forecast Data'!H:H,'Forecast Data'!B:B,D215,'Forecast Data'!C:C,BL$6)+SUMIFS('Forecast Data'!H:H,'Forecast Data'!B:B,D215,'Forecast Data'!C:C,BM$6)),"")</f>
        <v>5.666666666666667</v>
      </c>
      <c r="CF215" s="12">
        <f t="shared" si="22"/>
        <v>0</v>
      </c>
      <c r="CG215" s="12">
        <f t="shared" si="23"/>
        <v>3.5631395882568969E-6</v>
      </c>
      <c r="CH215" s="13">
        <f t="shared" si="24"/>
        <v>-3.5631395882568966E-4</v>
      </c>
      <c r="CI215" s="13"/>
    </row>
    <row r="216" spans="1:87" ht="13.2">
      <c r="A216" s="1"/>
      <c r="B216" t="str">
        <f t="shared" si="56"/>
        <v>God Is My Guide</v>
      </c>
      <c r="D216" t="s">
        <v>249</v>
      </c>
      <c r="E216" s="11">
        <f>SUMIFS('Fin Data'!F:F,'Fin Data'!A:A,D216)</f>
        <v>0</v>
      </c>
      <c r="F216" s="11">
        <f>SUMIFS('Fin Data with 6 week hist'!I:I,'Fin Data with 6 week hist'!$A:$A,$D216)</f>
        <v>0</v>
      </c>
      <c r="G216" s="11">
        <f>SUMIFS('Fin Data with 6 week hist'!J:J,'Fin Data with 6 week hist'!$A:$A,$D216)</f>
        <v>0</v>
      </c>
      <c r="H216" s="11">
        <f>SUMIFS('Fin Data with 6 week hist'!K:K,'Fin Data with 6 week hist'!$A:$A,$D216)+SUMIFS('Unit Cancellations'!D:D,'Unit Cancellations'!$B:$B,$D216)</f>
        <v>0</v>
      </c>
      <c r="I216" s="11">
        <f>SUMIFS('Fin Data with 6 week hist'!L:L,'Fin Data with 6 week hist'!$A:$A,$D216)+SUMIFS('Unit Cancellations'!E:E,'Unit Cancellations'!$B:$B,$D216)</f>
        <v>0</v>
      </c>
      <c r="J216" s="11">
        <f>SUMIFS('Fin Data with 6 week hist'!M:M,'Fin Data with 6 week hist'!$A:$A,$D216)+SUMIFS('Unit Cancellations'!F:F,'Unit Cancellations'!$B:$B,$D216)</f>
        <v>0</v>
      </c>
      <c r="K216" s="11">
        <f>SUMIFS('Fin Data with 6 week hist'!N:N,'Fin Data with 6 week hist'!$A:$A,$D216)+SUMIFS('Unit Cancellations'!G:G,'Unit Cancellations'!$B:$B,$D216)</f>
        <v>0</v>
      </c>
      <c r="L216" s="11">
        <f>SUMIFS('Fin Data'!AN:AN,'Fin Data'!A:A,D216)</f>
        <v>0</v>
      </c>
      <c r="M216" s="12">
        <f>IFERROR(SUMIFS('Fin Data'!AO:AO,'Fin Data'!A:A,D216),"")</f>
        <v>0</v>
      </c>
      <c r="N216" s="1"/>
      <c r="O216" s="11">
        <f t="shared" si="12"/>
        <v>4</v>
      </c>
      <c r="P216" s="12" t="str">
        <f t="shared" si="13"/>
        <v/>
      </c>
      <c r="Q216" s="1"/>
      <c r="R216" s="11">
        <f t="shared" si="14"/>
        <v>3.625</v>
      </c>
      <c r="S216" s="12" t="str">
        <f t="shared" si="15"/>
        <v/>
      </c>
      <c r="T216" s="11">
        <f t="shared" si="16"/>
        <v>0</v>
      </c>
      <c r="U216" s="1" t="e">
        <f t="shared" si="55"/>
        <v>#REF!</v>
      </c>
      <c r="V216" s="1"/>
      <c r="W216" s="11">
        <f>SUMIFS('Forecast Data'!$D:$D,'Forecast Data'!$C:$C,W$6,'Forecast Data'!$B:$B,$D216)</f>
        <v>4</v>
      </c>
      <c r="X216" s="11">
        <f>SUMIFS('Forecast Data'!$D:$D,'Forecast Data'!$C:$C,X$6,'Forecast Data'!$B:$B,$D216)</f>
        <v>4</v>
      </c>
      <c r="Y216" s="11">
        <f>SUMIFS('Forecast Data'!$D:$D,'Forecast Data'!$C:$C,Y$6,'Forecast Data'!$B:$B,$D216)</f>
        <v>4</v>
      </c>
      <c r="Z216" s="11">
        <f>SUMIFS('Forecast Data'!$D:$D,'Forecast Data'!$C:$C,Z$6,'Forecast Data'!$B:$B,$D216)</f>
        <v>4</v>
      </c>
      <c r="AA216" s="11">
        <f>SUMIFS('Forecast Data'!$D:$D,'Forecast Data'!$C:$C,AA$6,'Forecast Data'!$B:$B,$D216)</f>
        <v>4</v>
      </c>
      <c r="AB216" s="11">
        <f>SUMIFS('Forecast Data'!$D:$D,'Forecast Data'!$C:$C,AB$6,'Forecast Data'!$B:$B,$D216)</f>
        <v>4</v>
      </c>
      <c r="AC216" s="11">
        <f>SUMIFS('Forecast Data'!$D:$D,'Forecast Data'!$C:$C,AC$6,'Forecast Data'!$B:$B,$D216)</f>
        <v>3</v>
      </c>
      <c r="AD216" s="11">
        <f>SUMIFS('Forecast Data'!$D:$D,'Forecast Data'!$C:$C,AD$6,'Forecast Data'!$B:$B,$D216)</f>
        <v>2</v>
      </c>
      <c r="AE216" s="11">
        <f>SUMIFS('Forecast Data'!$D:$D,'Forecast Data'!$C:$C,AE$6,'Forecast Data'!$B:$B,$D216)</f>
        <v>2</v>
      </c>
      <c r="AF216" s="11">
        <f>SUMIFS('Forecast Data'!$D:$D,'Forecast Data'!$C:$C,AF$6,'Forecast Data'!$B:$B,$D216)</f>
        <v>2</v>
      </c>
      <c r="AG216" s="11">
        <f>SUMIFS('Forecast Data'!$D:$D,'Forecast Data'!$C:$C,AG$6,'Forecast Data'!$B:$B,$D216)</f>
        <v>18</v>
      </c>
      <c r="AH216" s="11">
        <f>SUMIFS('Forecast Data'!$D:$D,'Forecast Data'!$C:$C,AH$6,'Forecast Data'!$B:$B,$D216)</f>
        <v>21</v>
      </c>
      <c r="AI216" s="1"/>
      <c r="AJ216" s="12" t="str">
        <f>IF(SUMIFS('Forecast Data'!$E:$E,'Forecast Data'!$C:$C,AJ$6,'Forecast Data'!$B:$B,$D216)=0,"",SUMIFS('Forecast Data'!$E:$E,'Forecast Data'!$C:$C,AJ$6,'Forecast Data'!$B:$B,$D216))</f>
        <v/>
      </c>
      <c r="AK216" s="12" t="str">
        <f>IF(SUMIFS('Forecast Data'!$E:$E,'Forecast Data'!$C:$C,AK$6,'Forecast Data'!$B:$B,$D216)=0,"",SUMIFS('Forecast Data'!$E:$E,'Forecast Data'!$C:$C,AK$6,'Forecast Data'!$B:$B,$D216))</f>
        <v/>
      </c>
      <c r="AL216" s="12" t="str">
        <f>IF(SUMIFS('Forecast Data'!$E:$E,'Forecast Data'!$C:$C,AL$6,'Forecast Data'!$B:$B,$D216)=0,"",SUMIFS('Forecast Data'!$E:$E,'Forecast Data'!$C:$C,AL$6,'Forecast Data'!$B:$B,$D216))</f>
        <v/>
      </c>
      <c r="AM216" s="12" t="str">
        <f>IF(SUMIFS('Forecast Data'!$E:$E,'Forecast Data'!$C:$C,AM$6,'Forecast Data'!$B:$B,$D216)=0,"",SUMIFS('Forecast Data'!$E:$E,'Forecast Data'!$C:$C,AM$6,'Forecast Data'!$B:$B,$D216))</f>
        <v/>
      </c>
      <c r="AN216" s="12" t="str">
        <f>IF(SUMIFS('Forecast Data'!$E:$E,'Forecast Data'!$C:$C,AN$6,'Forecast Data'!$B:$B,$D216)=0,"",SUMIFS('Forecast Data'!$E:$E,'Forecast Data'!$C:$C,AN$6,'Forecast Data'!$B:$B,$D216))</f>
        <v/>
      </c>
      <c r="AO216" s="12" t="str">
        <f>IF(SUMIFS('Forecast Data'!$E:$E,'Forecast Data'!$C:$C,AO$6,'Forecast Data'!$B:$B,$D216)=0,"",SUMIFS('Forecast Data'!$E:$E,'Forecast Data'!$C:$C,AO$6,'Forecast Data'!$B:$B,$D216))</f>
        <v/>
      </c>
      <c r="AP216" s="12" t="str">
        <f>IF(SUMIFS('Forecast Data'!$E:$E,'Forecast Data'!$C:$C,AP$6,'Forecast Data'!$B:$B,$D216)=0,"",SUMIFS('Forecast Data'!$E:$E,'Forecast Data'!$C:$C,AP$6,'Forecast Data'!$B:$B,$D216))</f>
        <v/>
      </c>
      <c r="AQ216" s="12" t="str">
        <f>IF(SUMIFS('Forecast Data'!$E:$E,'Forecast Data'!$C:$C,AQ$6,'Forecast Data'!$B:$B,$D216)=0,"",SUMIFS('Forecast Data'!$E:$E,'Forecast Data'!$C:$C,AQ$6,'Forecast Data'!$B:$B,$D216))</f>
        <v/>
      </c>
      <c r="AR216" s="12" t="str">
        <f>IF(SUMIFS('Forecast Data'!$E:$E,'Forecast Data'!$C:$C,AR$6,'Forecast Data'!$B:$B,$D216)=0,"",SUMIFS('Forecast Data'!$E:$E,'Forecast Data'!$C:$C,AR$6,'Forecast Data'!$B:$B,$D216))</f>
        <v/>
      </c>
      <c r="AS216" s="12" t="str">
        <f>IF(SUMIFS('Forecast Data'!$E:$E,'Forecast Data'!$C:$C,AS$6,'Forecast Data'!$B:$B,$D216)=0,"",SUMIFS('Forecast Data'!$E:$E,'Forecast Data'!$C:$C,AS$6,'Forecast Data'!$B:$B,$D216))</f>
        <v/>
      </c>
      <c r="AT216" s="12" t="str">
        <f>IF(SUMIFS('Forecast Data'!$E:$E,'Forecast Data'!$C:$C,AT$6,'Forecast Data'!$B:$B,$D216)=0,"",SUMIFS('Forecast Data'!$E:$E,'Forecast Data'!$C:$C,AT$6,'Forecast Data'!$B:$B,$D216))</f>
        <v/>
      </c>
      <c r="AU216" s="12" t="str">
        <f>IF(SUMIFS('Forecast Data'!$E:$E,'Forecast Data'!$C:$C,AU$6,'Forecast Data'!$B:$B,$D216)=0,"",SUMIFS('Forecast Data'!$E:$E,'Forecast Data'!$C:$C,AU$6,'Forecast Data'!$B:$B,$D216))</f>
        <v/>
      </c>
      <c r="AV216" s="1"/>
      <c r="AW216" s="11">
        <f>SUMIFS('OP Units'!E:E,'OP Units'!$A:$A,$D216)</f>
        <v>0</v>
      </c>
      <c r="AX216" s="11">
        <f>SUMIFS('OP Units'!F:F,'OP Units'!$A:$A,$D216)</f>
        <v>0</v>
      </c>
      <c r="AY216" s="11">
        <f>SUMIFS('OP Units'!G:G,'OP Units'!$A:$A,$D216)</f>
        <v>0</v>
      </c>
      <c r="AZ216" s="11">
        <f>SUMIFS('OP Units'!H:H,'OP Units'!$A:$A,$D216)</f>
        <v>0</v>
      </c>
      <c r="BA216" s="11">
        <f>SUMIFS('OP Units'!I:I,'OP Units'!$A:$A,$D216)</f>
        <v>0</v>
      </c>
      <c r="BB216" s="11">
        <f>SUMIFS('OP Units'!J:J,'OP Units'!$A:$A,$D216)</f>
        <v>0</v>
      </c>
      <c r="BC216" s="11">
        <f>SUMIFS('OP Units'!K:K,'OP Units'!$A:$A,$D216)</f>
        <v>0</v>
      </c>
      <c r="BD216" s="11">
        <f>SUMIFS('OP Units'!L:L,'OP Units'!$A:$A,$D216)</f>
        <v>0</v>
      </c>
      <c r="BE216" s="11">
        <f>SUMIFS('OP Units'!M:M,'OP Units'!$A:$A,$D216)</f>
        <v>0</v>
      </c>
      <c r="BF216" s="11">
        <f>SUMIFS('OP Units'!N:N,'OP Units'!$A:$A,$D216)</f>
        <v>0</v>
      </c>
      <c r="BG216" s="11">
        <f>SUMIFS('OP Units'!O:O,'OP Units'!$A:$A,$D216)</f>
        <v>0</v>
      </c>
      <c r="BH216" s="11">
        <f>SUMIFS('OP Units'!P:P,'OP Units'!$A:$A,$D216)</f>
        <v>0</v>
      </c>
      <c r="BI216" s="1"/>
      <c r="BJ216" s="12" t="str">
        <f>IFERROR((SUMIFS('OP Units'!E:E,'OP Units'!$A:$A,$D216)-SUMIFS('Forecast Data'!$H:$H,'Forecast Data'!$C:$C,BJ$6,'Forecast Data'!$B:$B,$D216))/SUMIFS('Forecast Data'!$H:$H,'Forecast Data'!$C:$C,BJ$6,'Forecast Data'!$B:$B,$D216),"")</f>
        <v/>
      </c>
      <c r="BK216" s="12" t="str">
        <f>IFERROR((SUMIFS('OP Units'!F:F,'OP Units'!$A:$A,$D216)-SUMIFS('Forecast Data'!$H:$H,'Forecast Data'!$C:$C,BK$6,'Forecast Data'!$B:$B,$D216))/SUMIFS('Forecast Data'!$H:$H,'Forecast Data'!$C:$C,BK$6,'Forecast Data'!$B:$B,$D216),"")</f>
        <v/>
      </c>
      <c r="BL216" s="12" t="str">
        <f>IFERROR((SUMIFS('OP Units'!G:G,'OP Units'!$A:$A,$D216)-SUMIFS('Forecast Data'!$H:$H,'Forecast Data'!$C:$C,BL$6,'Forecast Data'!$B:$B,$D216))/SUMIFS('Forecast Data'!$H:$H,'Forecast Data'!$C:$C,BL$6,'Forecast Data'!$B:$B,$D216),"")</f>
        <v/>
      </c>
      <c r="BM216" s="12" t="str">
        <f>IFERROR((SUMIFS('OP Units'!H:H,'OP Units'!$A:$A,$D216)-SUMIFS('Forecast Data'!$H:$H,'Forecast Data'!$C:$C,BM$6,'Forecast Data'!$B:$B,$D216))/SUMIFS('Forecast Data'!$H:$H,'Forecast Data'!$C:$C,BM$6,'Forecast Data'!$B:$B,$D216),"")</f>
        <v/>
      </c>
      <c r="BN216" s="12" t="str">
        <f>IFERROR((SUMIFS('OP Units'!I:I,'OP Units'!$A:$A,$D216)-SUMIFS('Forecast Data'!$H:$H,'Forecast Data'!$C:$C,BN$6,'Forecast Data'!$B:$B,$D216))/SUMIFS('Forecast Data'!$H:$H,'Forecast Data'!$C:$C,BN$6,'Forecast Data'!$B:$B,$D216),"")</f>
        <v/>
      </c>
      <c r="BO216" s="12" t="str">
        <f>IFERROR((SUMIFS('OP Units'!J:J,'OP Units'!$A:$A,$D216)-SUMIFS('Forecast Data'!$H:$H,'Forecast Data'!$C:$C,BO$6,'Forecast Data'!$B:$B,$D216))/SUMIFS('Forecast Data'!$H:$H,'Forecast Data'!$C:$C,BO$6,'Forecast Data'!$B:$B,$D216),"")</f>
        <v/>
      </c>
      <c r="BP216" s="12" t="str">
        <f>IFERROR((SUMIFS('OP Units'!K:K,'OP Units'!$A:$A,$D216)-SUMIFS('Forecast Data'!$H:$H,'Forecast Data'!$C:$C,BP$6,'Forecast Data'!$B:$B,$D216))/SUMIFS('Forecast Data'!$H:$H,'Forecast Data'!$C:$C,BP$6,'Forecast Data'!$B:$B,$D216),"")</f>
        <v/>
      </c>
      <c r="BQ216" s="12" t="str">
        <f>IFERROR((SUMIFS('OP Units'!L:L,'OP Units'!$A:$A,$D216)-SUMIFS('Forecast Data'!$H:$H,'Forecast Data'!$C:$C,BQ$6,'Forecast Data'!$B:$B,$D216))/SUMIFS('Forecast Data'!$H:$H,'Forecast Data'!$C:$C,BQ$6,'Forecast Data'!$B:$B,$D216),"")</f>
        <v/>
      </c>
      <c r="BR216" s="12" t="str">
        <f>IFERROR((SUMIFS('OP Units'!M:M,'OP Units'!$A:$A,$D216)-SUMIFS('Forecast Data'!$H:$H,'Forecast Data'!$C:$C,BR$6,'Forecast Data'!$B:$B,$D216))/SUMIFS('Forecast Data'!$H:$H,'Forecast Data'!$C:$C,BR$6,'Forecast Data'!$B:$B,$D216),"")</f>
        <v/>
      </c>
      <c r="BS216" s="12" t="str">
        <f>IFERROR((SUMIFS('OP Units'!N:N,'OP Units'!$A:$A,$D216)-SUMIFS('Forecast Data'!$H:$H,'Forecast Data'!$C:$C,BS$6,'Forecast Data'!$B:$B,$D216))/SUMIFS('Forecast Data'!$H:$H,'Forecast Data'!$C:$C,BS$6,'Forecast Data'!$B:$B,$D216),"")</f>
        <v/>
      </c>
      <c r="BT216" s="12" t="str">
        <f>IFERROR((SUMIFS('OP Units'!O:O,'OP Units'!$A:$A,$D216)-SUMIFS('Forecast Data'!$H:$H,'Forecast Data'!$C:$C,BT$6,'Forecast Data'!$B:$B,$D216))/SUMIFS('Forecast Data'!$H:$H,'Forecast Data'!$C:$C,BT$6,'Forecast Data'!$B:$B,$D216),"")</f>
        <v/>
      </c>
      <c r="BU216" s="12" t="str">
        <f>IFERROR((SUMIFS('OP Units'!P:P,'OP Units'!$A:$A,$D216)-SUMIFS('Forecast Data'!$H:$H,'Forecast Data'!$C:$C,BU$6,'Forecast Data'!$B:$B,$D216))/SUMIFS('Forecast Data'!$H:$H,'Forecast Data'!$C:$C,BU$6,'Forecast Data'!$B:$B,$D216),"")</f>
        <v/>
      </c>
      <c r="BV216" s="12"/>
      <c r="BW216" s="11">
        <f>(SUMIFS('Forecast Data'!H:H,'Forecast Data'!B:B,D216,'Forecast Data'!C:C,BK$6)+SUMIFS('Forecast Data'!H:H,'Forecast Data'!B:B,D216,'Forecast Data'!C:C,BL$6)+SUMIFS('Forecast Data'!H:H,'Forecast Data'!B:B,D216,'Forecast Data'!C:C,BM$6)+SUMIFS('Forecast Data'!H:H,'Forecast Data'!B:B,D216,'Forecast Data'!C:C,BN$6)+SUMIFS('Forecast Data'!H:H,'Forecast Data'!B:B,D216,'Forecast Data'!C:C,BO$6)+SUMIFS('Forecast Data'!H:H,'Forecast Data'!B:B,D216,'Forecast Data'!C:C,BP$6)+SUMIFS('Forecast Data'!H:H,'Forecast Data'!B:B,D216,'Forecast Data'!C:C,BQ$6)+SUMIFS('Forecast Data'!H:H,'Forecast Data'!B:B,D216,'Forecast Data'!C:C,BJ$6))/8</f>
        <v>0</v>
      </c>
      <c r="BX216" s="12" t="str">
        <f>IFERROR((SUM(W216:AD216)-(SUMIFS('Forecast Data'!H:H,'Forecast Data'!B:B,B216,'Forecast Data'!C:C,BJ$6)+SUMIFS('Forecast Data'!H:H,'Forecast Data'!B:B,B216,'Forecast Data'!C:C,BK$6)+SUMIFS('Forecast Data'!H:H,'Forecast Data'!B:B,B216,'Forecast Data'!C:C,BL$6)+SUMIFS('Forecast Data'!H:H,'Forecast Data'!B:B,B216,'Forecast Data'!C:C,BM$6)+SUMIFS('Forecast Data'!H:H,'Forecast Data'!B:B,B216,'Forecast Data'!C:C,BN$6)+SUMIFS('Forecast Data'!H:H,'Forecast Data'!B:B,B216,'Forecast Data'!C:C,BO$6)+SUMIFS('Forecast Data'!H:H,'Forecast Data'!B:B,B216,'Forecast Data'!C:C,BP$6)+SUMIFS('Forecast Data'!H:H,'Forecast Data'!B:B,B216,'Forecast Data'!C:C,BQ$6)))/(SUMIFS('Forecast Data'!H:H,'Forecast Data'!B:B,B216,'Forecast Data'!C:C,BJ$6)+SUMIFS('Forecast Data'!H:H,'Forecast Data'!B:B,B216,'Forecast Data'!C:C,BK$6)+SUMIFS('Forecast Data'!H:H,'Forecast Data'!B:B,B216,'Forecast Data'!C:C,BL$6)+SUMIFS('Forecast Data'!H:H,'Forecast Data'!B:B,B216,'Forecast Data'!C:C,BM$6)+SUMIFS('Forecast Data'!H:H,'Forecast Data'!B:B,B216,'Forecast Data'!C:C,BN$6)+SUMIFS('Forecast Data'!H:H,'Forecast Data'!B:B,B216,'Forecast Data'!C:C,BO$6)+SUMIFS('Forecast Data'!H:H,'Forecast Data'!B:B,B216,'Forecast Data'!C:C,BP$6)+SUMIFS('Forecast Data'!H:H,'Forecast Data'!B:B,B216,'Forecast Data'!C:C,BQ$6)),"")</f>
        <v/>
      </c>
      <c r="BY216" s="12">
        <f t="shared" si="18"/>
        <v>0</v>
      </c>
      <c r="BZ216" s="16">
        <f t="shared" si="19"/>
        <v>2.9808339637875009E-6</v>
      </c>
      <c r="CA216" s="13">
        <f t="shared" si="20"/>
        <v>-2.9808339637875007E-4</v>
      </c>
      <c r="CB216" s="12">
        <f t="shared" si="21"/>
        <v>2.9808339637875005E-6</v>
      </c>
      <c r="CC216" s="12"/>
      <c r="CD216" s="11">
        <f>(SUMIFS('Forecast Data'!H:H,'Forecast Data'!B:B,D216,'Forecast Data'!C:C,BK$6)+SUMIFS('Forecast Data'!H:H,'Forecast Data'!B:B,D216,'Forecast Data'!C:C,BL$6)+SUMIFS('Forecast Data'!H:H,'Forecast Data'!B:B,D216,'Forecast Data'!C:C,BM$6)+SUMIFS('Forecast Data'!H:H,'Forecast Data'!B:B,D216,'Forecast Data'!C:C,BJ$6))/4</f>
        <v>0</v>
      </c>
      <c r="CE216" s="12" t="str">
        <f>IFERROR((SUM(W216:Z216)-(SUMIFS('Forecast Data'!H:H,'Forecast Data'!B:B,D216,'Forecast Data'!C:C,BJ$6)+SUMIFS('Forecast Data'!H:H,'Forecast Data'!B:B,D216,'Forecast Data'!C:C,BK$6)+SUMIFS('Forecast Data'!H:H,'Forecast Data'!B:B,D216,'Forecast Data'!C:C,BL$6)+SUMIFS('Forecast Data'!H:H,'Forecast Data'!B:B,D216,'Forecast Data'!C:C,BM$6)))/(SUMIFS('Forecast Data'!H:H,'Forecast Data'!B:B,D216,'Forecast Data'!C:C,BJ$6)+SUMIFS('Forecast Data'!H:H,'Forecast Data'!B:B,D216,'Forecast Data'!C:C,BK$6)+SUMIFS('Forecast Data'!H:H,'Forecast Data'!B:B,D216,'Forecast Data'!C:C,BL$6)+SUMIFS('Forecast Data'!H:H,'Forecast Data'!B:B,D216,'Forecast Data'!C:C,BM$6)),"")</f>
        <v/>
      </c>
      <c r="CF216" s="12">
        <f t="shared" si="22"/>
        <v>0</v>
      </c>
      <c r="CG216" s="12">
        <f t="shared" si="23"/>
        <v>3.3535431418888445E-6</v>
      </c>
      <c r="CH216" s="13">
        <f t="shared" si="24"/>
        <v>-3.3535431418888444E-4</v>
      </c>
      <c r="CI216" s="13"/>
    </row>
    <row r="217" spans="1:87" ht="13.2">
      <c r="A217" s="1"/>
      <c r="B217" t="str">
        <f t="shared" si="56"/>
        <v>Thymes Home</v>
      </c>
      <c r="D217" t="s">
        <v>250</v>
      </c>
      <c r="E217" s="11">
        <f>SUMIFS('Fin Data'!F:F,'Fin Data'!A:A,D217)</f>
        <v>0</v>
      </c>
      <c r="F217" s="11">
        <f>SUMIFS('Fin Data with 6 week hist'!I:I,'Fin Data with 6 week hist'!$A:$A,$D217)</f>
        <v>0</v>
      </c>
      <c r="G217" s="11">
        <f>SUMIFS('Fin Data with 6 week hist'!J:J,'Fin Data with 6 week hist'!$A:$A,$D217)</f>
        <v>0</v>
      </c>
      <c r="H217" s="11">
        <f>SUMIFS('Fin Data with 6 week hist'!K:K,'Fin Data with 6 week hist'!$A:$A,$D217)+SUMIFS('Unit Cancellations'!D:D,'Unit Cancellations'!$B:$B,$D217)</f>
        <v>0</v>
      </c>
      <c r="I217" s="11">
        <f>SUMIFS('Fin Data with 6 week hist'!L:L,'Fin Data with 6 week hist'!$A:$A,$D217)+SUMIFS('Unit Cancellations'!E:E,'Unit Cancellations'!$B:$B,$D217)</f>
        <v>0</v>
      </c>
      <c r="J217" s="11">
        <f>SUMIFS('Fin Data with 6 week hist'!M:M,'Fin Data with 6 week hist'!$A:$A,$D217)+SUMIFS('Unit Cancellations'!F:F,'Unit Cancellations'!$B:$B,$D217)</f>
        <v>0</v>
      </c>
      <c r="K217" s="11">
        <f>SUMIFS('Fin Data with 6 week hist'!N:N,'Fin Data with 6 week hist'!$A:$A,$D217)+SUMIFS('Unit Cancellations'!G:G,'Unit Cancellations'!$B:$B,$D217)</f>
        <v>0</v>
      </c>
      <c r="L217" s="11">
        <f>SUMIFS('Fin Data'!AN:AN,'Fin Data'!A:A,D217)</f>
        <v>0</v>
      </c>
      <c r="M217" s="12">
        <f>IFERROR(SUMIFS('Fin Data'!AO:AO,'Fin Data'!A:A,D217),"")</f>
        <v>0</v>
      </c>
      <c r="N217" s="1"/>
      <c r="O217" s="11">
        <f t="shared" si="12"/>
        <v>4</v>
      </c>
      <c r="P217" s="12" t="str">
        <f t="shared" si="13"/>
        <v/>
      </c>
      <c r="Q217" s="1"/>
      <c r="R217" s="11">
        <f t="shared" si="14"/>
        <v>4</v>
      </c>
      <c r="S217" s="12">
        <f t="shared" si="15"/>
        <v>31</v>
      </c>
      <c r="T217" s="11">
        <f t="shared" si="16"/>
        <v>0</v>
      </c>
      <c r="U217" s="1" t="e">
        <f t="shared" si="55"/>
        <v>#REF!</v>
      </c>
      <c r="V217" s="1"/>
      <c r="W217" s="11">
        <f>SUMIFS('Forecast Data'!$D:$D,'Forecast Data'!$C:$C,W$6,'Forecast Data'!$B:$B,$D217)</f>
        <v>4</v>
      </c>
      <c r="X217" s="11">
        <f>SUMIFS('Forecast Data'!$D:$D,'Forecast Data'!$C:$C,X$6,'Forecast Data'!$B:$B,$D217)</f>
        <v>4</v>
      </c>
      <c r="Y217" s="11">
        <f>SUMIFS('Forecast Data'!$D:$D,'Forecast Data'!$C:$C,Y$6,'Forecast Data'!$B:$B,$D217)</f>
        <v>4</v>
      </c>
      <c r="Z217" s="11">
        <f>SUMIFS('Forecast Data'!$D:$D,'Forecast Data'!$C:$C,Z$6,'Forecast Data'!$B:$B,$D217)</f>
        <v>4</v>
      </c>
      <c r="AA217" s="11">
        <f>SUMIFS('Forecast Data'!$D:$D,'Forecast Data'!$C:$C,AA$6,'Forecast Data'!$B:$B,$D217)</f>
        <v>4</v>
      </c>
      <c r="AB217" s="11">
        <f>SUMIFS('Forecast Data'!$D:$D,'Forecast Data'!$C:$C,AB$6,'Forecast Data'!$B:$B,$D217)</f>
        <v>4</v>
      </c>
      <c r="AC217" s="11">
        <f>SUMIFS('Forecast Data'!$D:$D,'Forecast Data'!$C:$C,AC$6,'Forecast Data'!$B:$B,$D217)</f>
        <v>4</v>
      </c>
      <c r="AD217" s="11">
        <f>SUMIFS('Forecast Data'!$D:$D,'Forecast Data'!$C:$C,AD$6,'Forecast Data'!$B:$B,$D217)</f>
        <v>4</v>
      </c>
      <c r="AE217" s="11">
        <f>SUMIFS('Forecast Data'!$D:$D,'Forecast Data'!$C:$C,AE$6,'Forecast Data'!$B:$B,$D217)</f>
        <v>4</v>
      </c>
      <c r="AF217" s="11">
        <f>SUMIFS('Forecast Data'!$D:$D,'Forecast Data'!$C:$C,AF$6,'Forecast Data'!$B:$B,$D217)</f>
        <v>4</v>
      </c>
      <c r="AG217" s="11">
        <f>SUMIFS('Forecast Data'!$D:$D,'Forecast Data'!$C:$C,AG$6,'Forecast Data'!$B:$B,$D217)</f>
        <v>4</v>
      </c>
      <c r="AH217" s="11">
        <f>SUMIFS('Forecast Data'!$D:$D,'Forecast Data'!$C:$C,AH$6,'Forecast Data'!$B:$B,$D217)</f>
        <v>4</v>
      </c>
      <c r="AI217" s="1"/>
      <c r="AJ217" s="12" t="str">
        <f>IF(SUMIFS('Forecast Data'!$E:$E,'Forecast Data'!$C:$C,AJ$6,'Forecast Data'!$B:$B,$D217)=0,"",SUMIFS('Forecast Data'!$E:$E,'Forecast Data'!$C:$C,AJ$6,'Forecast Data'!$B:$B,$D217))</f>
        <v/>
      </c>
      <c r="AK217" s="12" t="str">
        <f>IF(SUMIFS('Forecast Data'!$E:$E,'Forecast Data'!$C:$C,AK$6,'Forecast Data'!$B:$B,$D217)=0,"",SUMIFS('Forecast Data'!$E:$E,'Forecast Data'!$C:$C,AK$6,'Forecast Data'!$B:$B,$D217))</f>
        <v/>
      </c>
      <c r="AL217" s="12" t="str">
        <f>IF(SUMIFS('Forecast Data'!$E:$E,'Forecast Data'!$C:$C,AL$6,'Forecast Data'!$B:$B,$D217)=0,"",SUMIFS('Forecast Data'!$E:$E,'Forecast Data'!$C:$C,AL$6,'Forecast Data'!$B:$B,$D217))</f>
        <v/>
      </c>
      <c r="AM217" s="12" t="str">
        <f>IF(SUMIFS('Forecast Data'!$E:$E,'Forecast Data'!$C:$C,AM$6,'Forecast Data'!$B:$B,$D217)=0,"",SUMIFS('Forecast Data'!$E:$E,'Forecast Data'!$C:$C,AM$6,'Forecast Data'!$B:$B,$D217))</f>
        <v/>
      </c>
      <c r="AN217" s="12" t="str">
        <f>IF(SUMIFS('Forecast Data'!$E:$E,'Forecast Data'!$C:$C,AN$6,'Forecast Data'!$B:$B,$D217)=0,"",SUMIFS('Forecast Data'!$E:$E,'Forecast Data'!$C:$C,AN$6,'Forecast Data'!$B:$B,$D217))</f>
        <v/>
      </c>
      <c r="AO217" s="12" t="str">
        <f>IF(SUMIFS('Forecast Data'!$E:$E,'Forecast Data'!$C:$C,AO$6,'Forecast Data'!$B:$B,$D217)=0,"",SUMIFS('Forecast Data'!$E:$E,'Forecast Data'!$C:$C,AO$6,'Forecast Data'!$B:$B,$D217))</f>
        <v/>
      </c>
      <c r="AP217" s="12" t="str">
        <f>IF(SUMIFS('Forecast Data'!$E:$E,'Forecast Data'!$C:$C,AP$6,'Forecast Data'!$B:$B,$D217)=0,"",SUMIFS('Forecast Data'!$E:$E,'Forecast Data'!$C:$C,AP$6,'Forecast Data'!$B:$B,$D217))</f>
        <v/>
      </c>
      <c r="AQ217" s="12">
        <f>IF(SUMIFS('Forecast Data'!$E:$E,'Forecast Data'!$C:$C,AQ$6,'Forecast Data'!$B:$B,$D217)=0,"",SUMIFS('Forecast Data'!$E:$E,'Forecast Data'!$C:$C,AQ$6,'Forecast Data'!$B:$B,$D217))</f>
        <v>2.77</v>
      </c>
      <c r="AR217" s="12" t="str">
        <f>IF(SUMIFS('Forecast Data'!$E:$E,'Forecast Data'!$C:$C,AR$6,'Forecast Data'!$B:$B,$D217)=0,"",SUMIFS('Forecast Data'!$E:$E,'Forecast Data'!$C:$C,AR$6,'Forecast Data'!$B:$B,$D217))</f>
        <v/>
      </c>
      <c r="AS217" s="12" t="str">
        <f>IF(SUMIFS('Forecast Data'!$E:$E,'Forecast Data'!$C:$C,AS$6,'Forecast Data'!$B:$B,$D217)=0,"",SUMIFS('Forecast Data'!$E:$E,'Forecast Data'!$C:$C,AS$6,'Forecast Data'!$B:$B,$D217))</f>
        <v/>
      </c>
      <c r="AT217" s="12" t="str">
        <f>IF(SUMIFS('Forecast Data'!$E:$E,'Forecast Data'!$C:$C,AT$6,'Forecast Data'!$B:$B,$D217)=0,"",SUMIFS('Forecast Data'!$E:$E,'Forecast Data'!$C:$C,AT$6,'Forecast Data'!$B:$B,$D217))</f>
        <v/>
      </c>
      <c r="AU217" s="12" t="str">
        <f>IF(SUMIFS('Forecast Data'!$E:$E,'Forecast Data'!$C:$C,AU$6,'Forecast Data'!$B:$B,$D217)=0,"",SUMIFS('Forecast Data'!$E:$E,'Forecast Data'!$C:$C,AU$6,'Forecast Data'!$B:$B,$D217))</f>
        <v/>
      </c>
      <c r="AV217" s="1"/>
      <c r="AW217" s="11">
        <f>SUMIFS('OP Units'!E:E,'OP Units'!$A:$A,$D217)</f>
        <v>0</v>
      </c>
      <c r="AX217" s="11">
        <f>SUMIFS('OP Units'!F:F,'OP Units'!$A:$A,$D217)</f>
        <v>0</v>
      </c>
      <c r="AY217" s="11">
        <f>SUMIFS('OP Units'!G:G,'OP Units'!$A:$A,$D217)</f>
        <v>0</v>
      </c>
      <c r="AZ217" s="11">
        <f>SUMIFS('OP Units'!H:H,'OP Units'!$A:$A,$D217)</f>
        <v>0</v>
      </c>
      <c r="BA217" s="11">
        <f>SUMIFS('OP Units'!I:I,'OP Units'!$A:$A,$D217)</f>
        <v>0</v>
      </c>
      <c r="BB217" s="11">
        <f>SUMIFS('OP Units'!J:J,'OP Units'!$A:$A,$D217)</f>
        <v>0</v>
      </c>
      <c r="BC217" s="11">
        <f>SUMIFS('OP Units'!K:K,'OP Units'!$A:$A,$D217)</f>
        <v>0</v>
      </c>
      <c r="BD217" s="11">
        <f>SUMIFS('OP Units'!L:L,'OP Units'!$A:$A,$D217)</f>
        <v>0</v>
      </c>
      <c r="BE217" s="11">
        <f>SUMIFS('OP Units'!M:M,'OP Units'!$A:$A,$D217)</f>
        <v>0</v>
      </c>
      <c r="BF217" s="11">
        <f>SUMIFS('OP Units'!N:N,'OP Units'!$A:$A,$D217)</f>
        <v>0</v>
      </c>
      <c r="BG217" s="11">
        <f>SUMIFS('OP Units'!O:O,'OP Units'!$A:$A,$D217)</f>
        <v>0</v>
      </c>
      <c r="BH217" s="11">
        <f>SUMIFS('OP Units'!P:P,'OP Units'!$A:$A,$D217)</f>
        <v>0</v>
      </c>
      <c r="BI217" s="1"/>
      <c r="BJ217" s="12" t="str">
        <f>IFERROR((SUMIFS('OP Units'!E:E,'OP Units'!$A:$A,$D217)-SUMIFS('Forecast Data'!$H:$H,'Forecast Data'!$C:$C,BJ$6,'Forecast Data'!$B:$B,$D217))/SUMIFS('Forecast Data'!$H:$H,'Forecast Data'!$C:$C,BJ$6,'Forecast Data'!$B:$B,$D217),"")</f>
        <v/>
      </c>
      <c r="BK217" s="12" t="str">
        <f>IFERROR((SUMIFS('OP Units'!F:F,'OP Units'!$A:$A,$D217)-SUMIFS('Forecast Data'!$H:$H,'Forecast Data'!$C:$C,BK$6,'Forecast Data'!$B:$B,$D217))/SUMIFS('Forecast Data'!$H:$H,'Forecast Data'!$C:$C,BK$6,'Forecast Data'!$B:$B,$D217),"")</f>
        <v/>
      </c>
      <c r="BL217" s="12" t="str">
        <f>IFERROR((SUMIFS('OP Units'!G:G,'OP Units'!$A:$A,$D217)-SUMIFS('Forecast Data'!$H:$H,'Forecast Data'!$C:$C,BL$6,'Forecast Data'!$B:$B,$D217))/SUMIFS('Forecast Data'!$H:$H,'Forecast Data'!$C:$C,BL$6,'Forecast Data'!$B:$B,$D217),"")</f>
        <v/>
      </c>
      <c r="BM217" s="12" t="str">
        <f>IFERROR((SUMIFS('OP Units'!H:H,'OP Units'!$A:$A,$D217)-SUMIFS('Forecast Data'!$H:$H,'Forecast Data'!$C:$C,BM$6,'Forecast Data'!$B:$B,$D217))/SUMIFS('Forecast Data'!$H:$H,'Forecast Data'!$C:$C,BM$6,'Forecast Data'!$B:$B,$D217),"")</f>
        <v/>
      </c>
      <c r="BN217" s="12" t="str">
        <f>IFERROR((SUMIFS('OP Units'!I:I,'OP Units'!$A:$A,$D217)-SUMIFS('Forecast Data'!$H:$H,'Forecast Data'!$C:$C,BN$6,'Forecast Data'!$B:$B,$D217))/SUMIFS('Forecast Data'!$H:$H,'Forecast Data'!$C:$C,BN$6,'Forecast Data'!$B:$B,$D217),"")</f>
        <v/>
      </c>
      <c r="BO217" s="12" t="str">
        <f>IFERROR((SUMIFS('OP Units'!J:J,'OP Units'!$A:$A,$D217)-SUMIFS('Forecast Data'!$H:$H,'Forecast Data'!$C:$C,BO$6,'Forecast Data'!$B:$B,$D217))/SUMIFS('Forecast Data'!$H:$H,'Forecast Data'!$C:$C,BO$6,'Forecast Data'!$B:$B,$D217),"")</f>
        <v/>
      </c>
      <c r="BP217" s="12" t="str">
        <f>IFERROR((SUMIFS('OP Units'!K:K,'OP Units'!$A:$A,$D217)-SUMIFS('Forecast Data'!$H:$H,'Forecast Data'!$C:$C,BP$6,'Forecast Data'!$B:$B,$D217))/SUMIFS('Forecast Data'!$H:$H,'Forecast Data'!$C:$C,BP$6,'Forecast Data'!$B:$B,$D217),"")</f>
        <v/>
      </c>
      <c r="BQ217" s="12">
        <f>IFERROR((SUMIFS('OP Units'!L:L,'OP Units'!$A:$A,$D217)-SUMIFS('Forecast Data'!$H:$H,'Forecast Data'!$C:$C,BQ$6,'Forecast Data'!$B:$B,$D217))/SUMIFS('Forecast Data'!$H:$H,'Forecast Data'!$C:$C,BQ$6,'Forecast Data'!$B:$B,$D217),"")</f>
        <v>-1</v>
      </c>
      <c r="BR217" s="12" t="str">
        <f>IFERROR((SUMIFS('OP Units'!M:M,'OP Units'!$A:$A,$D217)-SUMIFS('Forecast Data'!$H:$H,'Forecast Data'!$C:$C,BR$6,'Forecast Data'!$B:$B,$D217))/SUMIFS('Forecast Data'!$H:$H,'Forecast Data'!$C:$C,BR$6,'Forecast Data'!$B:$B,$D217),"")</f>
        <v/>
      </c>
      <c r="BS217" s="12" t="str">
        <f>IFERROR((SUMIFS('OP Units'!N:N,'OP Units'!$A:$A,$D217)-SUMIFS('Forecast Data'!$H:$H,'Forecast Data'!$C:$C,BS$6,'Forecast Data'!$B:$B,$D217))/SUMIFS('Forecast Data'!$H:$H,'Forecast Data'!$C:$C,BS$6,'Forecast Data'!$B:$B,$D217),"")</f>
        <v/>
      </c>
      <c r="BT217" s="12" t="str">
        <f>IFERROR((SUMIFS('OP Units'!O:O,'OP Units'!$A:$A,$D217)-SUMIFS('Forecast Data'!$H:$H,'Forecast Data'!$C:$C,BT$6,'Forecast Data'!$B:$B,$D217))/SUMIFS('Forecast Data'!$H:$H,'Forecast Data'!$C:$C,BT$6,'Forecast Data'!$B:$B,$D217),"")</f>
        <v/>
      </c>
      <c r="BU217" s="12" t="str">
        <f>IFERROR((SUMIFS('OP Units'!P:P,'OP Units'!$A:$A,$D217)-SUMIFS('Forecast Data'!$H:$H,'Forecast Data'!$C:$C,BU$6,'Forecast Data'!$B:$B,$D217))/SUMIFS('Forecast Data'!$H:$H,'Forecast Data'!$C:$C,BU$6,'Forecast Data'!$B:$B,$D217),"")</f>
        <v/>
      </c>
      <c r="BV217" s="12"/>
      <c r="BW217" s="11">
        <f>(SUMIFS('Forecast Data'!H:H,'Forecast Data'!B:B,D217,'Forecast Data'!C:C,BK$6)+SUMIFS('Forecast Data'!H:H,'Forecast Data'!B:B,D217,'Forecast Data'!C:C,BL$6)+SUMIFS('Forecast Data'!H:H,'Forecast Data'!B:B,D217,'Forecast Data'!C:C,BM$6)+SUMIFS('Forecast Data'!H:H,'Forecast Data'!B:B,D217,'Forecast Data'!C:C,BN$6)+SUMIFS('Forecast Data'!H:H,'Forecast Data'!B:B,D217,'Forecast Data'!C:C,BO$6)+SUMIFS('Forecast Data'!H:H,'Forecast Data'!B:B,D217,'Forecast Data'!C:C,BP$6)+SUMIFS('Forecast Data'!H:H,'Forecast Data'!B:B,D217,'Forecast Data'!C:C,BQ$6)+SUMIFS('Forecast Data'!H:H,'Forecast Data'!B:B,D217,'Forecast Data'!C:C,BJ$6))/8</f>
        <v>0.125</v>
      </c>
      <c r="BX217" s="12">
        <f>IFERROR((SUM(W217:AD217)-(SUMIFS('Forecast Data'!H:H,'Forecast Data'!B:B,B217,'Forecast Data'!C:C,BJ$6)+SUMIFS('Forecast Data'!H:H,'Forecast Data'!B:B,B217,'Forecast Data'!C:C,BK$6)+SUMIFS('Forecast Data'!H:H,'Forecast Data'!B:B,B217,'Forecast Data'!C:C,BL$6)+SUMIFS('Forecast Data'!H:H,'Forecast Data'!B:B,B217,'Forecast Data'!C:C,BM$6)+SUMIFS('Forecast Data'!H:H,'Forecast Data'!B:B,B217,'Forecast Data'!C:C,BN$6)+SUMIFS('Forecast Data'!H:H,'Forecast Data'!B:B,B217,'Forecast Data'!C:C,BO$6)+SUMIFS('Forecast Data'!H:H,'Forecast Data'!B:B,B217,'Forecast Data'!C:C,BP$6)+SUMIFS('Forecast Data'!H:H,'Forecast Data'!B:B,B217,'Forecast Data'!C:C,BQ$6)))/(SUMIFS('Forecast Data'!H:H,'Forecast Data'!B:B,B217,'Forecast Data'!C:C,BJ$6)+SUMIFS('Forecast Data'!H:H,'Forecast Data'!B:B,B217,'Forecast Data'!C:C,BK$6)+SUMIFS('Forecast Data'!H:H,'Forecast Data'!B:B,B217,'Forecast Data'!C:C,BL$6)+SUMIFS('Forecast Data'!H:H,'Forecast Data'!B:B,B217,'Forecast Data'!C:C,BM$6)+SUMIFS('Forecast Data'!H:H,'Forecast Data'!B:B,B217,'Forecast Data'!C:C,BN$6)+SUMIFS('Forecast Data'!H:H,'Forecast Data'!B:B,B217,'Forecast Data'!C:C,BO$6)+SUMIFS('Forecast Data'!H:H,'Forecast Data'!B:B,B217,'Forecast Data'!C:C,BP$6)+SUMIFS('Forecast Data'!H:H,'Forecast Data'!B:B,B217,'Forecast Data'!C:C,BQ$6)),"")</f>
        <v>31</v>
      </c>
      <c r="BY217" s="12">
        <f t="shared" si="18"/>
        <v>0</v>
      </c>
      <c r="BZ217" s="16">
        <f t="shared" si="19"/>
        <v>3.1864087199107769E-6</v>
      </c>
      <c r="CA217" s="13">
        <f t="shared" si="20"/>
        <v>-3.1864087199107768E-4</v>
      </c>
      <c r="CB217" s="12">
        <f t="shared" si="21"/>
        <v>3.1864087199107769E-6</v>
      </c>
      <c r="CC217" s="12"/>
      <c r="CD217" s="11">
        <f>(SUMIFS('Forecast Data'!H:H,'Forecast Data'!B:B,D217,'Forecast Data'!C:C,BK$6)+SUMIFS('Forecast Data'!H:H,'Forecast Data'!B:B,D217,'Forecast Data'!C:C,BL$6)+SUMIFS('Forecast Data'!H:H,'Forecast Data'!B:B,D217,'Forecast Data'!C:C,BM$6)+SUMIFS('Forecast Data'!H:H,'Forecast Data'!B:B,D217,'Forecast Data'!C:C,BJ$6))/4</f>
        <v>0</v>
      </c>
      <c r="CE217" s="12" t="str">
        <f>IFERROR((SUM(W217:Z217)-(SUMIFS('Forecast Data'!H:H,'Forecast Data'!B:B,D217,'Forecast Data'!C:C,BJ$6)+SUMIFS('Forecast Data'!H:H,'Forecast Data'!B:B,D217,'Forecast Data'!C:C,BK$6)+SUMIFS('Forecast Data'!H:H,'Forecast Data'!B:B,D217,'Forecast Data'!C:C,BL$6)+SUMIFS('Forecast Data'!H:H,'Forecast Data'!B:B,D217,'Forecast Data'!C:C,BM$6)))/(SUMIFS('Forecast Data'!H:H,'Forecast Data'!B:B,D217,'Forecast Data'!C:C,BJ$6)+SUMIFS('Forecast Data'!H:H,'Forecast Data'!B:B,D217,'Forecast Data'!C:C,BK$6)+SUMIFS('Forecast Data'!H:H,'Forecast Data'!B:B,D217,'Forecast Data'!C:C,BL$6)+SUMIFS('Forecast Data'!H:H,'Forecast Data'!B:B,D217,'Forecast Data'!C:C,BM$6)),"")</f>
        <v/>
      </c>
      <c r="CF217" s="12">
        <f t="shared" si="22"/>
        <v>0</v>
      </c>
      <c r="CG217" s="12">
        <f t="shared" si="23"/>
        <v>3.3535431418888445E-6</v>
      </c>
      <c r="CH217" s="13">
        <f t="shared" si="24"/>
        <v>-3.3535431418888444E-4</v>
      </c>
      <c r="CI217" s="13"/>
    </row>
    <row r="218" spans="1:87" ht="13.2">
      <c r="A218" s="1"/>
      <c r="B218" t="str">
        <f t="shared" si="56"/>
        <v>Drift</v>
      </c>
      <c r="D218" t="s">
        <v>251</v>
      </c>
      <c r="E218" s="11">
        <f>SUMIFS('Fin Data'!F:F,'Fin Data'!A:A,D218)</f>
        <v>10</v>
      </c>
      <c r="F218" s="11">
        <f>SUMIFS('Fin Data with 6 week hist'!I:I,'Fin Data with 6 week hist'!$A:$A,$D218)</f>
        <v>0</v>
      </c>
      <c r="G218" s="11">
        <f>SUMIFS('Fin Data with 6 week hist'!J:J,'Fin Data with 6 week hist'!$A:$A,$D218)</f>
        <v>0</v>
      </c>
      <c r="H218" s="11">
        <f>SUMIFS('Fin Data with 6 week hist'!K:K,'Fin Data with 6 week hist'!$A:$A,$D218)+SUMIFS('Unit Cancellations'!D:D,'Unit Cancellations'!$B:$B,$D218)</f>
        <v>0</v>
      </c>
      <c r="I218" s="11">
        <f>SUMIFS('Fin Data with 6 week hist'!L:L,'Fin Data with 6 week hist'!$A:$A,$D218)+SUMIFS('Unit Cancellations'!E:E,'Unit Cancellations'!$B:$B,$D218)</f>
        <v>0</v>
      </c>
      <c r="J218" s="11">
        <f>SUMIFS('Fin Data with 6 week hist'!M:M,'Fin Data with 6 week hist'!$A:$A,$D218)+SUMIFS('Unit Cancellations'!F:F,'Unit Cancellations'!$B:$B,$D218)</f>
        <v>0</v>
      </c>
      <c r="K218" s="11">
        <f>SUMIFS('Fin Data with 6 week hist'!N:N,'Fin Data with 6 week hist'!$A:$A,$D218)+SUMIFS('Unit Cancellations'!G:G,'Unit Cancellations'!$B:$B,$D218)</f>
        <v>0</v>
      </c>
      <c r="L218" s="11">
        <f>SUMIFS('Fin Data'!AN:AN,'Fin Data'!A:A,D218)</f>
        <v>0</v>
      </c>
      <c r="M218" s="12">
        <f>IFERROR(SUMIFS('Fin Data'!AO:AO,'Fin Data'!A:A,D218),"")</f>
        <v>-1</v>
      </c>
      <c r="N218" s="1"/>
      <c r="O218" s="11">
        <f t="shared" si="12"/>
        <v>4</v>
      </c>
      <c r="P218" s="12">
        <f t="shared" si="13"/>
        <v>-0.51515151515151514</v>
      </c>
      <c r="Q218" s="1"/>
      <c r="R218" s="11">
        <f t="shared" si="14"/>
        <v>4</v>
      </c>
      <c r="S218" s="12">
        <f t="shared" si="15"/>
        <v>-0.51515151515151514</v>
      </c>
      <c r="T218" s="11">
        <f t="shared" si="16"/>
        <v>0</v>
      </c>
      <c r="U218" s="1" t="e">
        <f t="shared" si="55"/>
        <v>#REF!</v>
      </c>
      <c r="V218" s="1"/>
      <c r="W218" s="11">
        <f>SUMIFS('Forecast Data'!$D:$D,'Forecast Data'!$C:$C,W$6,'Forecast Data'!$B:$B,$D218)</f>
        <v>4</v>
      </c>
      <c r="X218" s="11">
        <f>SUMIFS('Forecast Data'!$D:$D,'Forecast Data'!$C:$C,X$6,'Forecast Data'!$B:$B,$D218)</f>
        <v>4</v>
      </c>
      <c r="Y218" s="11">
        <f>SUMIFS('Forecast Data'!$D:$D,'Forecast Data'!$C:$C,Y$6,'Forecast Data'!$B:$B,$D218)</f>
        <v>4</v>
      </c>
      <c r="Z218" s="11">
        <f>SUMIFS('Forecast Data'!$D:$D,'Forecast Data'!$C:$C,Z$6,'Forecast Data'!$B:$B,$D218)</f>
        <v>4</v>
      </c>
      <c r="AA218" s="11">
        <f>SUMIFS('Forecast Data'!$D:$D,'Forecast Data'!$C:$C,AA$6,'Forecast Data'!$B:$B,$D218)</f>
        <v>4</v>
      </c>
      <c r="AB218" s="11">
        <f>SUMIFS('Forecast Data'!$D:$D,'Forecast Data'!$C:$C,AB$6,'Forecast Data'!$B:$B,$D218)</f>
        <v>4</v>
      </c>
      <c r="AC218" s="11">
        <f>SUMIFS('Forecast Data'!$D:$D,'Forecast Data'!$C:$C,AC$6,'Forecast Data'!$B:$B,$D218)</f>
        <v>4</v>
      </c>
      <c r="AD218" s="11">
        <f>SUMIFS('Forecast Data'!$D:$D,'Forecast Data'!$C:$C,AD$6,'Forecast Data'!$B:$B,$D218)</f>
        <v>4</v>
      </c>
      <c r="AE218" s="11">
        <f>SUMIFS('Forecast Data'!$D:$D,'Forecast Data'!$C:$C,AE$6,'Forecast Data'!$B:$B,$D218)</f>
        <v>1</v>
      </c>
      <c r="AF218" s="11">
        <f>SUMIFS('Forecast Data'!$D:$D,'Forecast Data'!$C:$C,AF$6,'Forecast Data'!$B:$B,$D218)</f>
        <v>0</v>
      </c>
      <c r="AG218" s="11">
        <f>SUMIFS('Forecast Data'!$D:$D,'Forecast Data'!$C:$C,AG$6,'Forecast Data'!$B:$B,$D218)</f>
        <v>0</v>
      </c>
      <c r="AH218" s="11">
        <f>SUMIFS('Forecast Data'!$D:$D,'Forecast Data'!$C:$C,AH$6,'Forecast Data'!$B:$B,$D218)</f>
        <v>0</v>
      </c>
      <c r="AI218" s="1"/>
      <c r="AJ218" s="12">
        <f>IF(SUMIFS('Forecast Data'!$E:$E,'Forecast Data'!$C:$C,AJ$6,'Forecast Data'!$B:$B,$D218)=0,"",SUMIFS('Forecast Data'!$E:$E,'Forecast Data'!$C:$C,AJ$6,'Forecast Data'!$B:$B,$D218))</f>
        <v>-0.59</v>
      </c>
      <c r="AK218" s="12">
        <f>IF(SUMIFS('Forecast Data'!$E:$E,'Forecast Data'!$C:$C,AK$6,'Forecast Data'!$B:$B,$D218)=0,"",SUMIFS('Forecast Data'!$E:$E,'Forecast Data'!$C:$C,AK$6,'Forecast Data'!$B:$B,$D218))</f>
        <v>-0.59</v>
      </c>
      <c r="AL218" s="12">
        <f>IF(SUMIFS('Forecast Data'!$E:$E,'Forecast Data'!$C:$C,AL$6,'Forecast Data'!$B:$B,$D218)=0,"",SUMIFS('Forecast Data'!$E:$E,'Forecast Data'!$C:$C,AL$6,'Forecast Data'!$B:$B,$D218))</f>
        <v>-0.59</v>
      </c>
      <c r="AM218" s="12">
        <f>IF(SUMIFS('Forecast Data'!$E:$E,'Forecast Data'!$C:$C,AM$6,'Forecast Data'!$B:$B,$D218)=0,"",SUMIFS('Forecast Data'!$E:$E,'Forecast Data'!$C:$C,AM$6,'Forecast Data'!$B:$B,$D218))</f>
        <v>0.36</v>
      </c>
      <c r="AN218" s="12">
        <f>IF(SUMIFS('Forecast Data'!$E:$E,'Forecast Data'!$C:$C,AN$6,'Forecast Data'!$B:$B,$D218)=0,"",SUMIFS('Forecast Data'!$E:$E,'Forecast Data'!$C:$C,AN$6,'Forecast Data'!$B:$B,$D218))</f>
        <v>-0.59</v>
      </c>
      <c r="AO218" s="12">
        <f>IF(SUMIFS('Forecast Data'!$E:$E,'Forecast Data'!$C:$C,AO$6,'Forecast Data'!$B:$B,$D218)=0,"",SUMIFS('Forecast Data'!$E:$E,'Forecast Data'!$C:$C,AO$6,'Forecast Data'!$B:$B,$D218))</f>
        <v>-0.75</v>
      </c>
      <c r="AP218" s="12">
        <f>IF(SUMIFS('Forecast Data'!$E:$E,'Forecast Data'!$C:$C,AP$6,'Forecast Data'!$B:$B,$D218)=0,"",SUMIFS('Forecast Data'!$E:$E,'Forecast Data'!$C:$C,AP$6,'Forecast Data'!$B:$B,$D218))</f>
        <v>0.36</v>
      </c>
      <c r="AQ218" s="12">
        <f>IF(SUMIFS('Forecast Data'!$E:$E,'Forecast Data'!$C:$C,AQ$6,'Forecast Data'!$B:$B,$D218)=0,"",SUMIFS('Forecast Data'!$E:$E,'Forecast Data'!$C:$C,AQ$6,'Forecast Data'!$B:$B,$D218))</f>
        <v>0.02</v>
      </c>
      <c r="AR218" s="12">
        <f>IF(SUMIFS('Forecast Data'!$E:$E,'Forecast Data'!$C:$C,AR$6,'Forecast Data'!$B:$B,$D218)=0,"",SUMIFS('Forecast Data'!$E:$E,'Forecast Data'!$C:$C,AR$6,'Forecast Data'!$B:$B,$D218))</f>
        <v>-0.94</v>
      </c>
      <c r="AS218" s="12">
        <f>IF(SUMIFS('Forecast Data'!$E:$E,'Forecast Data'!$C:$C,AS$6,'Forecast Data'!$B:$B,$D218)=0,"",SUMIFS('Forecast Data'!$E:$E,'Forecast Data'!$C:$C,AS$6,'Forecast Data'!$B:$B,$D218))</f>
        <v>-0.98</v>
      </c>
      <c r="AT218" s="12" t="str">
        <f>IF(SUMIFS('Forecast Data'!$E:$E,'Forecast Data'!$C:$C,AT$6,'Forecast Data'!$B:$B,$D218)=0,"",SUMIFS('Forecast Data'!$E:$E,'Forecast Data'!$C:$C,AT$6,'Forecast Data'!$B:$B,$D218))</f>
        <v/>
      </c>
      <c r="AU218" s="12" t="str">
        <f>IF(SUMIFS('Forecast Data'!$E:$E,'Forecast Data'!$C:$C,AU$6,'Forecast Data'!$B:$B,$D218)=0,"",SUMIFS('Forecast Data'!$E:$E,'Forecast Data'!$C:$C,AU$6,'Forecast Data'!$B:$B,$D218))</f>
        <v/>
      </c>
      <c r="AV218" s="1"/>
      <c r="AW218" s="11">
        <f>SUMIFS('OP Units'!E:E,'OP Units'!$A:$A,$D218)</f>
        <v>0</v>
      </c>
      <c r="AX218" s="11">
        <f>SUMIFS('OP Units'!F:F,'OP Units'!$A:$A,$D218)</f>
        <v>0</v>
      </c>
      <c r="AY218" s="11">
        <f>SUMIFS('OP Units'!G:G,'OP Units'!$A:$A,$D218)</f>
        <v>0</v>
      </c>
      <c r="AZ218" s="11">
        <f>SUMIFS('OP Units'!H:H,'OP Units'!$A:$A,$D218)</f>
        <v>0</v>
      </c>
      <c r="BA218" s="11">
        <f>SUMIFS('OP Units'!I:I,'OP Units'!$A:$A,$D218)</f>
        <v>0</v>
      </c>
      <c r="BB218" s="11">
        <f>SUMIFS('OP Units'!J:J,'OP Units'!$A:$A,$D218)</f>
        <v>0</v>
      </c>
      <c r="BC218" s="11">
        <f>SUMIFS('OP Units'!K:K,'OP Units'!$A:$A,$D218)</f>
        <v>0</v>
      </c>
      <c r="BD218" s="11">
        <f>SUMIFS('OP Units'!L:L,'OP Units'!$A:$A,$D218)</f>
        <v>0</v>
      </c>
      <c r="BE218" s="11">
        <f>SUMIFS('OP Units'!M:M,'OP Units'!$A:$A,$D218)</f>
        <v>0</v>
      </c>
      <c r="BF218" s="11">
        <f>SUMIFS('OP Units'!N:N,'OP Units'!$A:$A,$D218)</f>
        <v>0</v>
      </c>
      <c r="BG218" s="11">
        <f>SUMIFS('OP Units'!O:O,'OP Units'!$A:$A,$D218)</f>
        <v>0</v>
      </c>
      <c r="BH218" s="11">
        <f>SUMIFS('OP Units'!P:P,'OP Units'!$A:$A,$D218)</f>
        <v>0</v>
      </c>
      <c r="BI218" s="1"/>
      <c r="BJ218" s="12">
        <f>IFERROR((SUMIFS('OP Units'!E:E,'OP Units'!$A:$A,$D218)-SUMIFS('Forecast Data'!$H:$H,'Forecast Data'!$C:$C,BJ$6,'Forecast Data'!$B:$B,$D218))/SUMIFS('Forecast Data'!$H:$H,'Forecast Data'!$C:$C,BJ$6,'Forecast Data'!$B:$B,$D218),"")</f>
        <v>-1</v>
      </c>
      <c r="BK218" s="12">
        <f>IFERROR((SUMIFS('OP Units'!F:F,'OP Units'!$A:$A,$D218)-SUMIFS('Forecast Data'!$H:$H,'Forecast Data'!$C:$C,BK$6,'Forecast Data'!$B:$B,$D218))/SUMIFS('Forecast Data'!$H:$H,'Forecast Data'!$C:$C,BK$6,'Forecast Data'!$B:$B,$D218),"")</f>
        <v>-1</v>
      </c>
      <c r="BL218" s="12">
        <f>IFERROR((SUMIFS('OP Units'!G:G,'OP Units'!$A:$A,$D218)-SUMIFS('Forecast Data'!$H:$H,'Forecast Data'!$C:$C,BL$6,'Forecast Data'!$B:$B,$D218))/SUMIFS('Forecast Data'!$H:$H,'Forecast Data'!$C:$C,BL$6,'Forecast Data'!$B:$B,$D218),"")</f>
        <v>-1</v>
      </c>
      <c r="BM218" s="12">
        <f>IFERROR((SUMIFS('OP Units'!H:H,'OP Units'!$A:$A,$D218)-SUMIFS('Forecast Data'!$H:$H,'Forecast Data'!$C:$C,BM$6,'Forecast Data'!$B:$B,$D218))/SUMIFS('Forecast Data'!$H:$H,'Forecast Data'!$C:$C,BM$6,'Forecast Data'!$B:$B,$D218),"")</f>
        <v>-1</v>
      </c>
      <c r="BN218" s="12">
        <f>IFERROR((SUMIFS('OP Units'!I:I,'OP Units'!$A:$A,$D218)-SUMIFS('Forecast Data'!$H:$H,'Forecast Data'!$C:$C,BN$6,'Forecast Data'!$B:$B,$D218))/SUMIFS('Forecast Data'!$H:$H,'Forecast Data'!$C:$C,BN$6,'Forecast Data'!$B:$B,$D218),"")</f>
        <v>-1</v>
      </c>
      <c r="BO218" s="12">
        <f>IFERROR((SUMIFS('OP Units'!J:J,'OP Units'!$A:$A,$D218)-SUMIFS('Forecast Data'!$H:$H,'Forecast Data'!$C:$C,BO$6,'Forecast Data'!$B:$B,$D218))/SUMIFS('Forecast Data'!$H:$H,'Forecast Data'!$C:$C,BO$6,'Forecast Data'!$B:$B,$D218),"")</f>
        <v>-1</v>
      </c>
      <c r="BP218" s="12">
        <f>IFERROR((SUMIFS('OP Units'!K:K,'OP Units'!$A:$A,$D218)-SUMIFS('Forecast Data'!$H:$H,'Forecast Data'!$C:$C,BP$6,'Forecast Data'!$B:$B,$D218))/SUMIFS('Forecast Data'!$H:$H,'Forecast Data'!$C:$C,BP$6,'Forecast Data'!$B:$B,$D218),"")</f>
        <v>-1</v>
      </c>
      <c r="BQ218" s="12">
        <f>IFERROR((SUMIFS('OP Units'!L:L,'OP Units'!$A:$A,$D218)-SUMIFS('Forecast Data'!$H:$H,'Forecast Data'!$C:$C,BQ$6,'Forecast Data'!$B:$B,$D218))/SUMIFS('Forecast Data'!$H:$H,'Forecast Data'!$C:$C,BQ$6,'Forecast Data'!$B:$B,$D218),"")</f>
        <v>-1</v>
      </c>
      <c r="BR218" s="12">
        <f>IFERROR((SUMIFS('OP Units'!M:M,'OP Units'!$A:$A,$D218)-SUMIFS('Forecast Data'!$H:$H,'Forecast Data'!$C:$C,BR$6,'Forecast Data'!$B:$B,$D218))/SUMIFS('Forecast Data'!$H:$H,'Forecast Data'!$C:$C,BR$6,'Forecast Data'!$B:$B,$D218),"")</f>
        <v>-1</v>
      </c>
      <c r="BS218" s="12">
        <f>IFERROR((SUMIFS('OP Units'!N:N,'OP Units'!$A:$A,$D218)-SUMIFS('Forecast Data'!$H:$H,'Forecast Data'!$C:$C,BS$6,'Forecast Data'!$B:$B,$D218))/SUMIFS('Forecast Data'!$H:$H,'Forecast Data'!$C:$C,BS$6,'Forecast Data'!$B:$B,$D218),"")</f>
        <v>-1</v>
      </c>
      <c r="BT218" s="12" t="str">
        <f>IFERROR((SUMIFS('OP Units'!O:O,'OP Units'!$A:$A,$D218)-SUMIFS('Forecast Data'!$H:$H,'Forecast Data'!$C:$C,BT$6,'Forecast Data'!$B:$B,$D218))/SUMIFS('Forecast Data'!$H:$H,'Forecast Data'!$C:$C,BT$6,'Forecast Data'!$B:$B,$D218),"")</f>
        <v/>
      </c>
      <c r="BU218" s="12" t="str">
        <f>IFERROR((SUMIFS('OP Units'!P:P,'OP Units'!$A:$A,$D218)-SUMIFS('Forecast Data'!$H:$H,'Forecast Data'!$C:$C,BU$6,'Forecast Data'!$B:$B,$D218))/SUMIFS('Forecast Data'!$H:$H,'Forecast Data'!$C:$C,BU$6,'Forecast Data'!$B:$B,$D218),"")</f>
        <v/>
      </c>
      <c r="BV218" s="12"/>
      <c r="BW218" s="11">
        <f>(SUMIFS('Forecast Data'!H:H,'Forecast Data'!B:B,D218,'Forecast Data'!C:C,BK$6)+SUMIFS('Forecast Data'!H:H,'Forecast Data'!B:B,D218,'Forecast Data'!C:C,BL$6)+SUMIFS('Forecast Data'!H:H,'Forecast Data'!B:B,D218,'Forecast Data'!C:C,BM$6)+SUMIFS('Forecast Data'!H:H,'Forecast Data'!B:B,D218,'Forecast Data'!C:C,BN$6)+SUMIFS('Forecast Data'!H:H,'Forecast Data'!B:B,D218,'Forecast Data'!C:C,BO$6)+SUMIFS('Forecast Data'!H:H,'Forecast Data'!B:B,D218,'Forecast Data'!C:C,BP$6)+SUMIFS('Forecast Data'!H:H,'Forecast Data'!B:B,D218,'Forecast Data'!C:C,BQ$6)+SUMIFS('Forecast Data'!H:H,'Forecast Data'!B:B,D218,'Forecast Data'!C:C,BJ$6))/8</f>
        <v>8.25</v>
      </c>
      <c r="BX218" s="12">
        <f>IFERROR((SUM(W218:AD218)-(SUMIFS('Forecast Data'!H:H,'Forecast Data'!B:B,B218,'Forecast Data'!C:C,BJ$6)+SUMIFS('Forecast Data'!H:H,'Forecast Data'!B:B,B218,'Forecast Data'!C:C,BK$6)+SUMIFS('Forecast Data'!H:H,'Forecast Data'!B:B,B218,'Forecast Data'!C:C,BL$6)+SUMIFS('Forecast Data'!H:H,'Forecast Data'!B:B,B218,'Forecast Data'!C:C,BM$6)+SUMIFS('Forecast Data'!H:H,'Forecast Data'!B:B,B218,'Forecast Data'!C:C,BN$6)+SUMIFS('Forecast Data'!H:H,'Forecast Data'!B:B,B218,'Forecast Data'!C:C,BO$6)+SUMIFS('Forecast Data'!H:H,'Forecast Data'!B:B,B218,'Forecast Data'!C:C,BP$6)+SUMIFS('Forecast Data'!H:H,'Forecast Data'!B:B,B218,'Forecast Data'!C:C,BQ$6)))/(SUMIFS('Forecast Data'!H:H,'Forecast Data'!B:B,B218,'Forecast Data'!C:C,BJ$6)+SUMIFS('Forecast Data'!H:H,'Forecast Data'!B:B,B218,'Forecast Data'!C:C,BK$6)+SUMIFS('Forecast Data'!H:H,'Forecast Data'!B:B,B218,'Forecast Data'!C:C,BL$6)+SUMIFS('Forecast Data'!H:H,'Forecast Data'!B:B,B218,'Forecast Data'!C:C,BM$6)+SUMIFS('Forecast Data'!H:H,'Forecast Data'!B:B,B218,'Forecast Data'!C:C,BN$6)+SUMIFS('Forecast Data'!H:H,'Forecast Data'!B:B,B218,'Forecast Data'!C:C,BO$6)+SUMIFS('Forecast Data'!H:H,'Forecast Data'!B:B,B218,'Forecast Data'!C:C,BP$6)+SUMIFS('Forecast Data'!H:H,'Forecast Data'!B:B,B218,'Forecast Data'!C:C,BQ$6)),"")</f>
        <v>-0.51515151515151514</v>
      </c>
      <c r="BY218" s="12">
        <f t="shared" si="18"/>
        <v>-8.5514158151594364E-6</v>
      </c>
      <c r="BZ218" s="16">
        <f t="shared" si="19"/>
        <v>-3.4947708540956909E-6</v>
      </c>
      <c r="CA218" s="13">
        <f t="shared" si="20"/>
        <v>-5.0566449610637448E-4</v>
      </c>
      <c r="CB218" s="12">
        <f t="shared" si="21"/>
        <v>5.0566449610637451E-6</v>
      </c>
      <c r="CC218" s="12"/>
      <c r="CD218" s="11">
        <f>(SUMIFS('Forecast Data'!H:H,'Forecast Data'!B:B,D218,'Forecast Data'!C:C,BK$6)+SUMIFS('Forecast Data'!H:H,'Forecast Data'!B:B,D218,'Forecast Data'!C:C,BL$6)+SUMIFS('Forecast Data'!H:H,'Forecast Data'!B:B,D218,'Forecast Data'!C:C,BM$6)+SUMIFS('Forecast Data'!H:H,'Forecast Data'!B:B,D218,'Forecast Data'!C:C,BJ$6))/4</f>
        <v>8.25</v>
      </c>
      <c r="CE218" s="12">
        <f>IFERROR((SUM(W218:Z218)-(SUMIFS('Forecast Data'!H:H,'Forecast Data'!B:B,D218,'Forecast Data'!C:C,BJ$6)+SUMIFS('Forecast Data'!H:H,'Forecast Data'!B:B,D218,'Forecast Data'!C:C,BK$6)+SUMIFS('Forecast Data'!H:H,'Forecast Data'!B:B,D218,'Forecast Data'!C:C,BL$6)+SUMIFS('Forecast Data'!H:H,'Forecast Data'!B:B,D218,'Forecast Data'!C:C,BM$6)))/(SUMIFS('Forecast Data'!H:H,'Forecast Data'!B:B,D218,'Forecast Data'!C:C,BJ$6)+SUMIFS('Forecast Data'!H:H,'Forecast Data'!B:B,D218,'Forecast Data'!C:C,BK$6)+SUMIFS('Forecast Data'!H:H,'Forecast Data'!B:B,D218,'Forecast Data'!C:C,BL$6)+SUMIFS('Forecast Data'!H:H,'Forecast Data'!B:B,D218,'Forecast Data'!C:C,BM$6)),"")</f>
        <v>-0.51515151515151514</v>
      </c>
      <c r="CF218" s="12">
        <f t="shared" si="22"/>
        <v>-8.5514158151594364E-6</v>
      </c>
      <c r="CG218" s="12">
        <f t="shared" si="23"/>
        <v>-3.5631395882568969E-6</v>
      </c>
      <c r="CH218" s="13">
        <f t="shared" si="24"/>
        <v>-4.9882762269025393E-4</v>
      </c>
      <c r="CI218" s="13"/>
    </row>
    <row r="219" spans="1:87" ht="13.2">
      <c r="A219" s="1"/>
      <c r="B219" t="str">
        <f t="shared" si="56"/>
        <v>Boscia</v>
      </c>
      <c r="D219" t="s">
        <v>252</v>
      </c>
      <c r="E219" s="11">
        <f>SUMIFS('Fin Data'!F:F,'Fin Data'!A:A,D219)</f>
        <v>0</v>
      </c>
      <c r="F219" s="11">
        <f>SUMIFS('Fin Data with 6 week hist'!I:I,'Fin Data with 6 week hist'!$A:$A,$D219)</f>
        <v>0</v>
      </c>
      <c r="G219" s="11">
        <f>SUMIFS('Fin Data with 6 week hist'!J:J,'Fin Data with 6 week hist'!$A:$A,$D219)</f>
        <v>0</v>
      </c>
      <c r="H219" s="11">
        <f>SUMIFS('Fin Data with 6 week hist'!K:K,'Fin Data with 6 week hist'!$A:$A,$D219)+SUMIFS('Unit Cancellations'!D:D,'Unit Cancellations'!$B:$B,$D219)</f>
        <v>0</v>
      </c>
      <c r="I219" s="11">
        <f>SUMIFS('Fin Data with 6 week hist'!L:L,'Fin Data with 6 week hist'!$A:$A,$D219)+SUMIFS('Unit Cancellations'!E:E,'Unit Cancellations'!$B:$B,$D219)</f>
        <v>0</v>
      </c>
      <c r="J219" s="11">
        <f>SUMIFS('Fin Data with 6 week hist'!M:M,'Fin Data with 6 week hist'!$A:$A,$D219)+SUMIFS('Unit Cancellations'!F:F,'Unit Cancellations'!$B:$B,$D219)</f>
        <v>0</v>
      </c>
      <c r="K219" s="11">
        <f>SUMIFS('Fin Data with 6 week hist'!N:N,'Fin Data with 6 week hist'!$A:$A,$D219)+SUMIFS('Unit Cancellations'!G:G,'Unit Cancellations'!$B:$B,$D219)</f>
        <v>1</v>
      </c>
      <c r="L219" s="11">
        <f>SUMIFS('Fin Data'!AN:AN,'Fin Data'!A:A,D219)</f>
        <v>0</v>
      </c>
      <c r="M219" s="12">
        <f>IFERROR(SUMIFS('Fin Data'!AO:AO,'Fin Data'!A:A,D219),"")</f>
        <v>0</v>
      </c>
      <c r="N219" s="1"/>
      <c r="O219" s="11">
        <f t="shared" si="12"/>
        <v>4</v>
      </c>
      <c r="P219" s="12">
        <f t="shared" si="13"/>
        <v>15</v>
      </c>
      <c r="Q219" s="1"/>
      <c r="R219" s="11">
        <f t="shared" si="14"/>
        <v>4</v>
      </c>
      <c r="S219" s="12">
        <f t="shared" si="15"/>
        <v>15</v>
      </c>
      <c r="T219" s="11">
        <f t="shared" si="16"/>
        <v>0</v>
      </c>
      <c r="U219" s="1" t="e">
        <f t="shared" si="55"/>
        <v>#REF!</v>
      </c>
      <c r="V219" s="1"/>
      <c r="W219" s="11">
        <f>SUMIFS('Forecast Data'!$D:$D,'Forecast Data'!$C:$C,W$6,'Forecast Data'!$B:$B,$D219)</f>
        <v>4</v>
      </c>
      <c r="X219" s="11">
        <f>SUMIFS('Forecast Data'!$D:$D,'Forecast Data'!$C:$C,X$6,'Forecast Data'!$B:$B,$D219)</f>
        <v>4</v>
      </c>
      <c r="Y219" s="11">
        <f>SUMIFS('Forecast Data'!$D:$D,'Forecast Data'!$C:$C,Y$6,'Forecast Data'!$B:$B,$D219)</f>
        <v>4</v>
      </c>
      <c r="Z219" s="11">
        <f>SUMIFS('Forecast Data'!$D:$D,'Forecast Data'!$C:$C,Z$6,'Forecast Data'!$B:$B,$D219)</f>
        <v>4</v>
      </c>
      <c r="AA219" s="11">
        <f>SUMIFS('Forecast Data'!$D:$D,'Forecast Data'!$C:$C,AA$6,'Forecast Data'!$B:$B,$D219)</f>
        <v>4</v>
      </c>
      <c r="AB219" s="11">
        <f>SUMIFS('Forecast Data'!$D:$D,'Forecast Data'!$C:$C,AB$6,'Forecast Data'!$B:$B,$D219)</f>
        <v>4</v>
      </c>
      <c r="AC219" s="11">
        <f>SUMIFS('Forecast Data'!$D:$D,'Forecast Data'!$C:$C,AC$6,'Forecast Data'!$B:$B,$D219)</f>
        <v>4</v>
      </c>
      <c r="AD219" s="11">
        <f>SUMIFS('Forecast Data'!$D:$D,'Forecast Data'!$C:$C,AD$6,'Forecast Data'!$B:$B,$D219)</f>
        <v>4</v>
      </c>
      <c r="AE219" s="11">
        <f>SUMIFS('Forecast Data'!$D:$D,'Forecast Data'!$C:$C,AE$6,'Forecast Data'!$B:$B,$D219)</f>
        <v>4</v>
      </c>
      <c r="AF219" s="11">
        <f>SUMIFS('Forecast Data'!$D:$D,'Forecast Data'!$C:$C,AF$6,'Forecast Data'!$B:$B,$D219)</f>
        <v>4</v>
      </c>
      <c r="AG219" s="11">
        <f>SUMIFS('Forecast Data'!$D:$D,'Forecast Data'!$C:$C,AG$6,'Forecast Data'!$B:$B,$D219)</f>
        <v>4</v>
      </c>
      <c r="AH219" s="11">
        <f>SUMIFS('Forecast Data'!$D:$D,'Forecast Data'!$C:$C,AH$6,'Forecast Data'!$B:$B,$D219)</f>
        <v>4</v>
      </c>
      <c r="AI219" s="1"/>
      <c r="AJ219" s="12" t="str">
        <f>IF(SUMIFS('Forecast Data'!$E:$E,'Forecast Data'!$C:$C,AJ$6,'Forecast Data'!$B:$B,$D219)=0,"",SUMIFS('Forecast Data'!$E:$E,'Forecast Data'!$C:$C,AJ$6,'Forecast Data'!$B:$B,$D219))</f>
        <v/>
      </c>
      <c r="AK219" s="12" t="str">
        <f>IF(SUMIFS('Forecast Data'!$E:$E,'Forecast Data'!$C:$C,AK$6,'Forecast Data'!$B:$B,$D219)=0,"",SUMIFS('Forecast Data'!$E:$E,'Forecast Data'!$C:$C,AK$6,'Forecast Data'!$B:$B,$D219))</f>
        <v/>
      </c>
      <c r="AL219" s="12" t="str">
        <f>IF(SUMIFS('Forecast Data'!$E:$E,'Forecast Data'!$C:$C,AL$6,'Forecast Data'!$B:$B,$D219)=0,"",SUMIFS('Forecast Data'!$E:$E,'Forecast Data'!$C:$C,AL$6,'Forecast Data'!$B:$B,$D219))</f>
        <v/>
      </c>
      <c r="AM219" s="12">
        <f>IF(SUMIFS('Forecast Data'!$E:$E,'Forecast Data'!$C:$C,AM$6,'Forecast Data'!$B:$B,$D219)=0,"",SUMIFS('Forecast Data'!$E:$E,'Forecast Data'!$C:$C,AM$6,'Forecast Data'!$B:$B,$D219))</f>
        <v>2.99</v>
      </c>
      <c r="AN219" s="12">
        <f>IF(SUMIFS('Forecast Data'!$E:$E,'Forecast Data'!$C:$C,AN$6,'Forecast Data'!$B:$B,$D219)=0,"",SUMIFS('Forecast Data'!$E:$E,'Forecast Data'!$C:$C,AN$6,'Forecast Data'!$B:$B,$D219))</f>
        <v>3.01</v>
      </c>
      <c r="AO219" s="12" t="str">
        <f>IF(SUMIFS('Forecast Data'!$E:$E,'Forecast Data'!$C:$C,AO$6,'Forecast Data'!$B:$B,$D219)=0,"",SUMIFS('Forecast Data'!$E:$E,'Forecast Data'!$C:$C,AO$6,'Forecast Data'!$B:$B,$D219))</f>
        <v/>
      </c>
      <c r="AP219" s="12" t="str">
        <f>IF(SUMIFS('Forecast Data'!$E:$E,'Forecast Data'!$C:$C,AP$6,'Forecast Data'!$B:$B,$D219)=0,"",SUMIFS('Forecast Data'!$E:$E,'Forecast Data'!$C:$C,AP$6,'Forecast Data'!$B:$B,$D219))</f>
        <v/>
      </c>
      <c r="AQ219" s="12" t="str">
        <f>IF(SUMIFS('Forecast Data'!$E:$E,'Forecast Data'!$C:$C,AQ$6,'Forecast Data'!$B:$B,$D219)=0,"",SUMIFS('Forecast Data'!$E:$E,'Forecast Data'!$C:$C,AQ$6,'Forecast Data'!$B:$B,$D219))</f>
        <v/>
      </c>
      <c r="AR219" s="12" t="str">
        <f>IF(SUMIFS('Forecast Data'!$E:$E,'Forecast Data'!$C:$C,AR$6,'Forecast Data'!$B:$B,$D219)=0,"",SUMIFS('Forecast Data'!$E:$E,'Forecast Data'!$C:$C,AR$6,'Forecast Data'!$B:$B,$D219))</f>
        <v/>
      </c>
      <c r="AS219" s="12" t="str">
        <f>IF(SUMIFS('Forecast Data'!$E:$E,'Forecast Data'!$C:$C,AS$6,'Forecast Data'!$B:$B,$D219)=0,"",SUMIFS('Forecast Data'!$E:$E,'Forecast Data'!$C:$C,AS$6,'Forecast Data'!$B:$B,$D219))</f>
        <v/>
      </c>
      <c r="AT219" s="12" t="str">
        <f>IF(SUMIFS('Forecast Data'!$E:$E,'Forecast Data'!$C:$C,AT$6,'Forecast Data'!$B:$B,$D219)=0,"",SUMIFS('Forecast Data'!$E:$E,'Forecast Data'!$C:$C,AT$6,'Forecast Data'!$B:$B,$D219))</f>
        <v/>
      </c>
      <c r="AU219" s="12" t="str">
        <f>IF(SUMIFS('Forecast Data'!$E:$E,'Forecast Data'!$C:$C,AU$6,'Forecast Data'!$B:$B,$D219)=0,"",SUMIFS('Forecast Data'!$E:$E,'Forecast Data'!$C:$C,AU$6,'Forecast Data'!$B:$B,$D219))</f>
        <v/>
      </c>
      <c r="AV219" s="1"/>
      <c r="AW219" s="11">
        <f>SUMIFS('OP Units'!E:E,'OP Units'!$A:$A,$D219)</f>
        <v>0</v>
      </c>
      <c r="AX219" s="11">
        <f>SUMIFS('OP Units'!F:F,'OP Units'!$A:$A,$D219)</f>
        <v>0</v>
      </c>
      <c r="AY219" s="11">
        <f>SUMIFS('OP Units'!G:G,'OP Units'!$A:$A,$D219)</f>
        <v>0</v>
      </c>
      <c r="AZ219" s="11">
        <f>SUMIFS('OP Units'!H:H,'OP Units'!$A:$A,$D219)</f>
        <v>0</v>
      </c>
      <c r="BA219" s="11">
        <f>SUMIFS('OP Units'!I:I,'OP Units'!$A:$A,$D219)</f>
        <v>0</v>
      </c>
      <c r="BB219" s="11">
        <f>SUMIFS('OP Units'!J:J,'OP Units'!$A:$A,$D219)</f>
        <v>0</v>
      </c>
      <c r="BC219" s="11">
        <f>SUMIFS('OP Units'!K:K,'OP Units'!$A:$A,$D219)</f>
        <v>0</v>
      </c>
      <c r="BD219" s="11">
        <f>SUMIFS('OP Units'!L:L,'OP Units'!$A:$A,$D219)</f>
        <v>0</v>
      </c>
      <c r="BE219" s="11">
        <f>SUMIFS('OP Units'!M:M,'OP Units'!$A:$A,$D219)</f>
        <v>0</v>
      </c>
      <c r="BF219" s="11">
        <f>SUMIFS('OP Units'!N:N,'OP Units'!$A:$A,$D219)</f>
        <v>0</v>
      </c>
      <c r="BG219" s="11">
        <f>SUMIFS('OP Units'!O:O,'OP Units'!$A:$A,$D219)</f>
        <v>0</v>
      </c>
      <c r="BH219" s="11">
        <f>SUMIFS('OP Units'!P:P,'OP Units'!$A:$A,$D219)</f>
        <v>0</v>
      </c>
      <c r="BI219" s="1"/>
      <c r="BJ219" s="12" t="str">
        <f>IFERROR((SUMIFS('OP Units'!E:E,'OP Units'!$A:$A,$D219)-SUMIFS('Forecast Data'!$H:$H,'Forecast Data'!$C:$C,BJ$6,'Forecast Data'!$B:$B,$D219))/SUMIFS('Forecast Data'!$H:$H,'Forecast Data'!$C:$C,BJ$6,'Forecast Data'!$B:$B,$D219),"")</f>
        <v/>
      </c>
      <c r="BK219" s="12" t="str">
        <f>IFERROR((SUMIFS('OP Units'!F:F,'OP Units'!$A:$A,$D219)-SUMIFS('Forecast Data'!$H:$H,'Forecast Data'!$C:$C,BK$6,'Forecast Data'!$B:$B,$D219))/SUMIFS('Forecast Data'!$H:$H,'Forecast Data'!$C:$C,BK$6,'Forecast Data'!$B:$B,$D219),"")</f>
        <v/>
      </c>
      <c r="BL219" s="12" t="str">
        <f>IFERROR((SUMIFS('OP Units'!G:G,'OP Units'!$A:$A,$D219)-SUMIFS('Forecast Data'!$H:$H,'Forecast Data'!$C:$C,BL$6,'Forecast Data'!$B:$B,$D219))/SUMIFS('Forecast Data'!$H:$H,'Forecast Data'!$C:$C,BL$6,'Forecast Data'!$B:$B,$D219),"")</f>
        <v/>
      </c>
      <c r="BM219" s="12">
        <f>IFERROR((SUMIFS('OP Units'!H:H,'OP Units'!$A:$A,$D219)-SUMIFS('Forecast Data'!$H:$H,'Forecast Data'!$C:$C,BM$6,'Forecast Data'!$B:$B,$D219))/SUMIFS('Forecast Data'!$H:$H,'Forecast Data'!$C:$C,BM$6,'Forecast Data'!$B:$B,$D219),"")</f>
        <v>-1</v>
      </c>
      <c r="BN219" s="12">
        <f>IFERROR((SUMIFS('OP Units'!I:I,'OP Units'!$A:$A,$D219)-SUMIFS('Forecast Data'!$H:$H,'Forecast Data'!$C:$C,BN$6,'Forecast Data'!$B:$B,$D219))/SUMIFS('Forecast Data'!$H:$H,'Forecast Data'!$C:$C,BN$6,'Forecast Data'!$B:$B,$D219),"")</f>
        <v>-1</v>
      </c>
      <c r="BO219" s="12" t="str">
        <f>IFERROR((SUMIFS('OP Units'!J:J,'OP Units'!$A:$A,$D219)-SUMIFS('Forecast Data'!$H:$H,'Forecast Data'!$C:$C,BO$6,'Forecast Data'!$B:$B,$D219))/SUMIFS('Forecast Data'!$H:$H,'Forecast Data'!$C:$C,BO$6,'Forecast Data'!$B:$B,$D219),"")</f>
        <v/>
      </c>
      <c r="BP219" s="12" t="str">
        <f>IFERROR((SUMIFS('OP Units'!K:K,'OP Units'!$A:$A,$D219)-SUMIFS('Forecast Data'!$H:$H,'Forecast Data'!$C:$C,BP$6,'Forecast Data'!$B:$B,$D219))/SUMIFS('Forecast Data'!$H:$H,'Forecast Data'!$C:$C,BP$6,'Forecast Data'!$B:$B,$D219),"")</f>
        <v/>
      </c>
      <c r="BQ219" s="12" t="str">
        <f>IFERROR((SUMIFS('OP Units'!L:L,'OP Units'!$A:$A,$D219)-SUMIFS('Forecast Data'!$H:$H,'Forecast Data'!$C:$C,BQ$6,'Forecast Data'!$B:$B,$D219))/SUMIFS('Forecast Data'!$H:$H,'Forecast Data'!$C:$C,BQ$6,'Forecast Data'!$B:$B,$D219),"")</f>
        <v/>
      </c>
      <c r="BR219" s="12" t="str">
        <f>IFERROR((SUMIFS('OP Units'!M:M,'OP Units'!$A:$A,$D219)-SUMIFS('Forecast Data'!$H:$H,'Forecast Data'!$C:$C,BR$6,'Forecast Data'!$B:$B,$D219))/SUMIFS('Forecast Data'!$H:$H,'Forecast Data'!$C:$C,BR$6,'Forecast Data'!$B:$B,$D219),"")</f>
        <v/>
      </c>
      <c r="BS219" s="12" t="str">
        <f>IFERROR((SUMIFS('OP Units'!N:N,'OP Units'!$A:$A,$D219)-SUMIFS('Forecast Data'!$H:$H,'Forecast Data'!$C:$C,BS$6,'Forecast Data'!$B:$B,$D219))/SUMIFS('Forecast Data'!$H:$H,'Forecast Data'!$C:$C,BS$6,'Forecast Data'!$B:$B,$D219),"")</f>
        <v/>
      </c>
      <c r="BT219" s="12" t="str">
        <f>IFERROR((SUMIFS('OP Units'!O:O,'OP Units'!$A:$A,$D219)-SUMIFS('Forecast Data'!$H:$H,'Forecast Data'!$C:$C,BT$6,'Forecast Data'!$B:$B,$D219))/SUMIFS('Forecast Data'!$H:$H,'Forecast Data'!$C:$C,BT$6,'Forecast Data'!$B:$B,$D219),"")</f>
        <v/>
      </c>
      <c r="BU219" s="12" t="str">
        <f>IFERROR((SUMIFS('OP Units'!P:P,'OP Units'!$A:$A,$D219)-SUMIFS('Forecast Data'!$H:$H,'Forecast Data'!$C:$C,BU$6,'Forecast Data'!$B:$B,$D219))/SUMIFS('Forecast Data'!$H:$H,'Forecast Data'!$C:$C,BU$6,'Forecast Data'!$B:$B,$D219),"")</f>
        <v/>
      </c>
      <c r="BV219" s="12"/>
      <c r="BW219" s="11">
        <f>(SUMIFS('Forecast Data'!H:H,'Forecast Data'!B:B,D219,'Forecast Data'!C:C,BK$6)+SUMIFS('Forecast Data'!H:H,'Forecast Data'!B:B,D219,'Forecast Data'!C:C,BL$6)+SUMIFS('Forecast Data'!H:H,'Forecast Data'!B:B,D219,'Forecast Data'!C:C,BM$6)+SUMIFS('Forecast Data'!H:H,'Forecast Data'!B:B,D219,'Forecast Data'!C:C,BN$6)+SUMIFS('Forecast Data'!H:H,'Forecast Data'!B:B,D219,'Forecast Data'!C:C,BO$6)+SUMIFS('Forecast Data'!H:H,'Forecast Data'!B:B,D219,'Forecast Data'!C:C,BP$6)+SUMIFS('Forecast Data'!H:H,'Forecast Data'!B:B,D219,'Forecast Data'!C:C,BQ$6)+SUMIFS('Forecast Data'!H:H,'Forecast Data'!B:B,D219,'Forecast Data'!C:C,BJ$6))/8</f>
        <v>0.25</v>
      </c>
      <c r="BX219" s="12">
        <f>IFERROR((SUM(W219:AD219)-(SUMIFS('Forecast Data'!H:H,'Forecast Data'!B:B,B219,'Forecast Data'!C:C,BJ$6)+SUMIFS('Forecast Data'!H:H,'Forecast Data'!B:B,B219,'Forecast Data'!C:C,BK$6)+SUMIFS('Forecast Data'!H:H,'Forecast Data'!B:B,B219,'Forecast Data'!C:C,BL$6)+SUMIFS('Forecast Data'!H:H,'Forecast Data'!B:B,B219,'Forecast Data'!C:C,BM$6)+SUMIFS('Forecast Data'!H:H,'Forecast Data'!B:B,B219,'Forecast Data'!C:C,BN$6)+SUMIFS('Forecast Data'!H:H,'Forecast Data'!B:B,B219,'Forecast Data'!C:C,BO$6)+SUMIFS('Forecast Data'!H:H,'Forecast Data'!B:B,B219,'Forecast Data'!C:C,BP$6)+SUMIFS('Forecast Data'!H:H,'Forecast Data'!B:B,B219,'Forecast Data'!C:C,BQ$6)))/(SUMIFS('Forecast Data'!H:H,'Forecast Data'!B:B,B219,'Forecast Data'!C:C,BJ$6)+SUMIFS('Forecast Data'!H:H,'Forecast Data'!B:B,B219,'Forecast Data'!C:C,BK$6)+SUMIFS('Forecast Data'!H:H,'Forecast Data'!B:B,B219,'Forecast Data'!C:C,BL$6)+SUMIFS('Forecast Data'!H:H,'Forecast Data'!B:B,B219,'Forecast Data'!C:C,BM$6)+SUMIFS('Forecast Data'!H:H,'Forecast Data'!B:B,B219,'Forecast Data'!C:C,BN$6)+SUMIFS('Forecast Data'!H:H,'Forecast Data'!B:B,B219,'Forecast Data'!C:C,BO$6)+SUMIFS('Forecast Data'!H:H,'Forecast Data'!B:B,B219,'Forecast Data'!C:C,BP$6)+SUMIFS('Forecast Data'!H:H,'Forecast Data'!B:B,B219,'Forecast Data'!C:C,BQ$6)),"")</f>
        <v>15</v>
      </c>
      <c r="BY219" s="12">
        <f t="shared" si="18"/>
        <v>0</v>
      </c>
      <c r="BZ219" s="16">
        <f t="shared" si="19"/>
        <v>3.0836213418491389E-6</v>
      </c>
      <c r="CA219" s="13">
        <f t="shared" si="20"/>
        <v>-3.083621341849139E-4</v>
      </c>
      <c r="CB219" s="12">
        <f t="shared" si="21"/>
        <v>3.0836213418491389E-6</v>
      </c>
      <c r="CC219" s="12"/>
      <c r="CD219" s="11">
        <f>(SUMIFS('Forecast Data'!H:H,'Forecast Data'!B:B,D219,'Forecast Data'!C:C,BK$6)+SUMIFS('Forecast Data'!H:H,'Forecast Data'!B:B,D219,'Forecast Data'!C:C,BL$6)+SUMIFS('Forecast Data'!H:H,'Forecast Data'!B:B,D219,'Forecast Data'!C:C,BM$6)+SUMIFS('Forecast Data'!H:H,'Forecast Data'!B:B,D219,'Forecast Data'!C:C,BJ$6))/4</f>
        <v>0.25</v>
      </c>
      <c r="CE219" s="12">
        <f>IFERROR((SUM(W219:Z219)-(SUMIFS('Forecast Data'!H:H,'Forecast Data'!B:B,D219,'Forecast Data'!C:C,BJ$6)+SUMIFS('Forecast Data'!H:H,'Forecast Data'!B:B,D219,'Forecast Data'!C:C,BK$6)+SUMIFS('Forecast Data'!H:H,'Forecast Data'!B:B,D219,'Forecast Data'!C:C,BL$6)+SUMIFS('Forecast Data'!H:H,'Forecast Data'!B:B,D219,'Forecast Data'!C:C,BM$6)))/(SUMIFS('Forecast Data'!H:H,'Forecast Data'!B:B,D219,'Forecast Data'!C:C,BJ$6)+SUMIFS('Forecast Data'!H:H,'Forecast Data'!B:B,D219,'Forecast Data'!C:C,BK$6)+SUMIFS('Forecast Data'!H:H,'Forecast Data'!B:B,D219,'Forecast Data'!C:C,BL$6)+SUMIFS('Forecast Data'!H:H,'Forecast Data'!B:B,D219,'Forecast Data'!C:C,BM$6)),"")</f>
        <v>15</v>
      </c>
      <c r="CF219" s="12">
        <f t="shared" si="22"/>
        <v>0</v>
      </c>
      <c r="CG219" s="12">
        <f t="shared" si="23"/>
        <v>3.1439466955207916E-6</v>
      </c>
      <c r="CH219" s="13">
        <f t="shared" si="24"/>
        <v>-3.1439466955207916E-4</v>
      </c>
      <c r="CI219" s="13"/>
    </row>
    <row r="220" spans="1:87" ht="13.2">
      <c r="A220" s="1"/>
      <c r="B220" t="str">
        <f t="shared" si="56"/>
        <v>Snow Peak</v>
      </c>
      <c r="D220" t="s">
        <v>253</v>
      </c>
      <c r="E220" s="11">
        <f>SUMIFS('Fin Data'!F:F,'Fin Data'!A:A,D220)</f>
        <v>1</v>
      </c>
      <c r="F220" s="11">
        <f>SUMIFS('Fin Data with 6 week hist'!I:I,'Fin Data with 6 week hist'!$A:$A,$D220)</f>
        <v>0</v>
      </c>
      <c r="G220" s="11">
        <f>SUMIFS('Fin Data with 6 week hist'!J:J,'Fin Data with 6 week hist'!$A:$A,$D220)</f>
        <v>0</v>
      </c>
      <c r="H220" s="11">
        <f>SUMIFS('Fin Data with 6 week hist'!K:K,'Fin Data with 6 week hist'!$A:$A,$D220)+SUMIFS('Unit Cancellations'!D:D,'Unit Cancellations'!$B:$B,$D220)</f>
        <v>0</v>
      </c>
      <c r="I220" s="11">
        <f>SUMIFS('Fin Data with 6 week hist'!L:L,'Fin Data with 6 week hist'!$A:$A,$D220)+SUMIFS('Unit Cancellations'!E:E,'Unit Cancellations'!$B:$B,$D220)</f>
        <v>0</v>
      </c>
      <c r="J220" s="11">
        <f>SUMIFS('Fin Data with 6 week hist'!M:M,'Fin Data with 6 week hist'!$A:$A,$D220)+SUMIFS('Unit Cancellations'!F:F,'Unit Cancellations'!$B:$B,$D220)</f>
        <v>0</v>
      </c>
      <c r="K220" s="11">
        <f>SUMIFS('Fin Data with 6 week hist'!N:N,'Fin Data with 6 week hist'!$A:$A,$D220)+SUMIFS('Unit Cancellations'!G:G,'Unit Cancellations'!$B:$B,$D220)</f>
        <v>0</v>
      </c>
      <c r="L220" s="11">
        <f>SUMIFS('Fin Data'!AN:AN,'Fin Data'!A:A,D220)</f>
        <v>0</v>
      </c>
      <c r="M220" s="12">
        <f>IFERROR(SUMIFS('Fin Data'!AO:AO,'Fin Data'!A:A,D220),"")</f>
        <v>-1</v>
      </c>
      <c r="N220" s="1"/>
      <c r="O220" s="11">
        <f t="shared" si="12"/>
        <v>2</v>
      </c>
      <c r="P220" s="12" t="str">
        <f t="shared" si="13"/>
        <v/>
      </c>
      <c r="Q220" s="1"/>
      <c r="R220" s="11">
        <f t="shared" si="14"/>
        <v>2</v>
      </c>
      <c r="S220" s="12" t="str">
        <f t="shared" si="15"/>
        <v/>
      </c>
      <c r="T220" s="11">
        <f t="shared" si="16"/>
        <v>0</v>
      </c>
      <c r="U220" s="1" t="e">
        <f t="shared" si="55"/>
        <v>#REF!</v>
      </c>
      <c r="V220" s="1"/>
      <c r="W220" s="11">
        <f>SUMIFS('Forecast Data'!$D:$D,'Forecast Data'!$C:$C,W$6,'Forecast Data'!$B:$B,$D220)</f>
        <v>2</v>
      </c>
      <c r="X220" s="11">
        <f>SUMIFS('Forecast Data'!$D:$D,'Forecast Data'!$C:$C,X$6,'Forecast Data'!$B:$B,$D220)</f>
        <v>2</v>
      </c>
      <c r="Y220" s="11">
        <f>SUMIFS('Forecast Data'!$D:$D,'Forecast Data'!$C:$C,Y$6,'Forecast Data'!$B:$B,$D220)</f>
        <v>2</v>
      </c>
      <c r="Z220" s="11">
        <f>SUMIFS('Forecast Data'!$D:$D,'Forecast Data'!$C:$C,Z$6,'Forecast Data'!$B:$B,$D220)</f>
        <v>2</v>
      </c>
      <c r="AA220" s="11">
        <f>SUMIFS('Forecast Data'!$D:$D,'Forecast Data'!$C:$C,AA$6,'Forecast Data'!$B:$B,$D220)</f>
        <v>2</v>
      </c>
      <c r="AB220" s="11">
        <f>SUMIFS('Forecast Data'!$D:$D,'Forecast Data'!$C:$C,AB$6,'Forecast Data'!$B:$B,$D220)</f>
        <v>2</v>
      </c>
      <c r="AC220" s="11">
        <f>SUMIFS('Forecast Data'!$D:$D,'Forecast Data'!$C:$C,AC$6,'Forecast Data'!$B:$B,$D220)</f>
        <v>2</v>
      </c>
      <c r="AD220" s="11">
        <f>SUMIFS('Forecast Data'!$D:$D,'Forecast Data'!$C:$C,AD$6,'Forecast Data'!$B:$B,$D220)</f>
        <v>2</v>
      </c>
      <c r="AE220" s="11">
        <f>SUMIFS('Forecast Data'!$D:$D,'Forecast Data'!$C:$C,AE$6,'Forecast Data'!$B:$B,$D220)</f>
        <v>2</v>
      </c>
      <c r="AF220" s="11">
        <f>SUMIFS('Forecast Data'!$D:$D,'Forecast Data'!$C:$C,AF$6,'Forecast Data'!$B:$B,$D220)</f>
        <v>2</v>
      </c>
      <c r="AG220" s="11">
        <f>SUMIFS('Forecast Data'!$D:$D,'Forecast Data'!$C:$C,AG$6,'Forecast Data'!$B:$B,$D220)</f>
        <v>2</v>
      </c>
      <c r="AH220" s="11">
        <f>SUMIFS('Forecast Data'!$D:$D,'Forecast Data'!$C:$C,AH$6,'Forecast Data'!$B:$B,$D220)</f>
        <v>2</v>
      </c>
      <c r="AI220" s="1"/>
      <c r="AJ220" s="12" t="str">
        <f>IF(SUMIFS('Forecast Data'!$E:$E,'Forecast Data'!$C:$C,AJ$6,'Forecast Data'!$B:$B,$D220)=0,"",SUMIFS('Forecast Data'!$E:$E,'Forecast Data'!$C:$C,AJ$6,'Forecast Data'!$B:$B,$D220))</f>
        <v/>
      </c>
      <c r="AK220" s="12" t="str">
        <f>IF(SUMIFS('Forecast Data'!$E:$E,'Forecast Data'!$C:$C,AK$6,'Forecast Data'!$B:$B,$D220)=0,"",SUMIFS('Forecast Data'!$E:$E,'Forecast Data'!$C:$C,AK$6,'Forecast Data'!$B:$B,$D220))</f>
        <v/>
      </c>
      <c r="AL220" s="12" t="str">
        <f>IF(SUMIFS('Forecast Data'!$E:$E,'Forecast Data'!$C:$C,AL$6,'Forecast Data'!$B:$B,$D220)=0,"",SUMIFS('Forecast Data'!$E:$E,'Forecast Data'!$C:$C,AL$6,'Forecast Data'!$B:$B,$D220))</f>
        <v/>
      </c>
      <c r="AM220" s="12" t="str">
        <f>IF(SUMIFS('Forecast Data'!$E:$E,'Forecast Data'!$C:$C,AM$6,'Forecast Data'!$B:$B,$D220)=0,"",SUMIFS('Forecast Data'!$E:$E,'Forecast Data'!$C:$C,AM$6,'Forecast Data'!$B:$B,$D220))</f>
        <v/>
      </c>
      <c r="AN220" s="12" t="str">
        <f>IF(SUMIFS('Forecast Data'!$E:$E,'Forecast Data'!$C:$C,AN$6,'Forecast Data'!$B:$B,$D220)=0,"",SUMIFS('Forecast Data'!$E:$E,'Forecast Data'!$C:$C,AN$6,'Forecast Data'!$B:$B,$D220))</f>
        <v/>
      </c>
      <c r="AO220" s="12" t="str">
        <f>IF(SUMIFS('Forecast Data'!$E:$E,'Forecast Data'!$C:$C,AO$6,'Forecast Data'!$B:$B,$D220)=0,"",SUMIFS('Forecast Data'!$E:$E,'Forecast Data'!$C:$C,AO$6,'Forecast Data'!$B:$B,$D220))</f>
        <v/>
      </c>
      <c r="AP220" s="12" t="str">
        <f>IF(SUMIFS('Forecast Data'!$E:$E,'Forecast Data'!$C:$C,AP$6,'Forecast Data'!$B:$B,$D220)=0,"",SUMIFS('Forecast Data'!$E:$E,'Forecast Data'!$C:$C,AP$6,'Forecast Data'!$B:$B,$D220))</f>
        <v/>
      </c>
      <c r="AQ220" s="12" t="str">
        <f>IF(SUMIFS('Forecast Data'!$E:$E,'Forecast Data'!$C:$C,AQ$6,'Forecast Data'!$B:$B,$D220)=0,"",SUMIFS('Forecast Data'!$E:$E,'Forecast Data'!$C:$C,AQ$6,'Forecast Data'!$B:$B,$D220))</f>
        <v/>
      </c>
      <c r="AR220" s="12">
        <f>IF(SUMIFS('Forecast Data'!$E:$E,'Forecast Data'!$C:$C,AR$6,'Forecast Data'!$B:$B,$D220)=0,"",SUMIFS('Forecast Data'!$E:$E,'Forecast Data'!$C:$C,AR$6,'Forecast Data'!$B:$B,$D220))</f>
        <v>0.63</v>
      </c>
      <c r="AS220" s="12" t="str">
        <f>IF(SUMIFS('Forecast Data'!$E:$E,'Forecast Data'!$C:$C,AS$6,'Forecast Data'!$B:$B,$D220)=0,"",SUMIFS('Forecast Data'!$E:$E,'Forecast Data'!$C:$C,AS$6,'Forecast Data'!$B:$B,$D220))</f>
        <v/>
      </c>
      <c r="AT220" s="12" t="str">
        <f>IF(SUMIFS('Forecast Data'!$E:$E,'Forecast Data'!$C:$C,AT$6,'Forecast Data'!$B:$B,$D220)=0,"",SUMIFS('Forecast Data'!$E:$E,'Forecast Data'!$C:$C,AT$6,'Forecast Data'!$B:$B,$D220))</f>
        <v/>
      </c>
      <c r="AU220" s="12" t="str">
        <f>IF(SUMIFS('Forecast Data'!$E:$E,'Forecast Data'!$C:$C,AU$6,'Forecast Data'!$B:$B,$D220)=0,"",SUMIFS('Forecast Data'!$E:$E,'Forecast Data'!$C:$C,AU$6,'Forecast Data'!$B:$B,$D220))</f>
        <v/>
      </c>
      <c r="AV220" s="1"/>
      <c r="AW220" s="11">
        <f>SUMIFS('OP Units'!E:E,'OP Units'!$A:$A,$D220)</f>
        <v>0</v>
      </c>
      <c r="AX220" s="11">
        <f>SUMIFS('OP Units'!F:F,'OP Units'!$A:$A,$D220)</f>
        <v>0</v>
      </c>
      <c r="AY220" s="11">
        <f>SUMIFS('OP Units'!G:G,'OP Units'!$A:$A,$D220)</f>
        <v>0</v>
      </c>
      <c r="AZ220" s="11">
        <f>SUMIFS('OP Units'!H:H,'OP Units'!$A:$A,$D220)</f>
        <v>0</v>
      </c>
      <c r="BA220" s="11">
        <f>SUMIFS('OP Units'!I:I,'OP Units'!$A:$A,$D220)</f>
        <v>0</v>
      </c>
      <c r="BB220" s="11">
        <f>SUMIFS('OP Units'!J:J,'OP Units'!$A:$A,$D220)</f>
        <v>0</v>
      </c>
      <c r="BC220" s="11">
        <f>SUMIFS('OP Units'!K:K,'OP Units'!$A:$A,$D220)</f>
        <v>0</v>
      </c>
      <c r="BD220" s="11">
        <f>SUMIFS('OP Units'!L:L,'OP Units'!$A:$A,$D220)</f>
        <v>0</v>
      </c>
      <c r="BE220" s="11">
        <f>SUMIFS('OP Units'!M:M,'OP Units'!$A:$A,$D220)</f>
        <v>0</v>
      </c>
      <c r="BF220" s="11">
        <f>SUMIFS('OP Units'!N:N,'OP Units'!$A:$A,$D220)</f>
        <v>0</v>
      </c>
      <c r="BG220" s="11">
        <f>SUMIFS('OP Units'!O:O,'OP Units'!$A:$A,$D220)</f>
        <v>0</v>
      </c>
      <c r="BH220" s="11">
        <f>SUMIFS('OP Units'!P:P,'OP Units'!$A:$A,$D220)</f>
        <v>0</v>
      </c>
      <c r="BI220" s="1"/>
      <c r="BJ220" s="12" t="str">
        <f>IFERROR((SUMIFS('OP Units'!E:E,'OP Units'!$A:$A,$D220)-SUMIFS('Forecast Data'!$H:$H,'Forecast Data'!$C:$C,BJ$6,'Forecast Data'!$B:$B,$D220))/SUMIFS('Forecast Data'!$H:$H,'Forecast Data'!$C:$C,BJ$6,'Forecast Data'!$B:$B,$D220),"")</f>
        <v/>
      </c>
      <c r="BK220" s="12" t="str">
        <f>IFERROR((SUMIFS('OP Units'!F:F,'OP Units'!$A:$A,$D220)-SUMIFS('Forecast Data'!$H:$H,'Forecast Data'!$C:$C,BK$6,'Forecast Data'!$B:$B,$D220))/SUMIFS('Forecast Data'!$H:$H,'Forecast Data'!$C:$C,BK$6,'Forecast Data'!$B:$B,$D220),"")</f>
        <v/>
      </c>
      <c r="BL220" s="12" t="str">
        <f>IFERROR((SUMIFS('OP Units'!G:G,'OP Units'!$A:$A,$D220)-SUMIFS('Forecast Data'!$H:$H,'Forecast Data'!$C:$C,BL$6,'Forecast Data'!$B:$B,$D220))/SUMIFS('Forecast Data'!$H:$H,'Forecast Data'!$C:$C,BL$6,'Forecast Data'!$B:$B,$D220),"")</f>
        <v/>
      </c>
      <c r="BM220" s="12" t="str">
        <f>IFERROR((SUMIFS('OP Units'!H:H,'OP Units'!$A:$A,$D220)-SUMIFS('Forecast Data'!$H:$H,'Forecast Data'!$C:$C,BM$6,'Forecast Data'!$B:$B,$D220))/SUMIFS('Forecast Data'!$H:$H,'Forecast Data'!$C:$C,BM$6,'Forecast Data'!$B:$B,$D220),"")</f>
        <v/>
      </c>
      <c r="BN220" s="12" t="str">
        <f>IFERROR((SUMIFS('OP Units'!I:I,'OP Units'!$A:$A,$D220)-SUMIFS('Forecast Data'!$H:$H,'Forecast Data'!$C:$C,BN$6,'Forecast Data'!$B:$B,$D220))/SUMIFS('Forecast Data'!$H:$H,'Forecast Data'!$C:$C,BN$6,'Forecast Data'!$B:$B,$D220),"")</f>
        <v/>
      </c>
      <c r="BO220" s="12" t="str">
        <f>IFERROR((SUMIFS('OP Units'!J:J,'OP Units'!$A:$A,$D220)-SUMIFS('Forecast Data'!$H:$H,'Forecast Data'!$C:$C,BO$6,'Forecast Data'!$B:$B,$D220))/SUMIFS('Forecast Data'!$H:$H,'Forecast Data'!$C:$C,BO$6,'Forecast Data'!$B:$B,$D220),"")</f>
        <v/>
      </c>
      <c r="BP220" s="12" t="str">
        <f>IFERROR((SUMIFS('OP Units'!K:K,'OP Units'!$A:$A,$D220)-SUMIFS('Forecast Data'!$H:$H,'Forecast Data'!$C:$C,BP$6,'Forecast Data'!$B:$B,$D220))/SUMIFS('Forecast Data'!$H:$H,'Forecast Data'!$C:$C,BP$6,'Forecast Data'!$B:$B,$D220),"")</f>
        <v/>
      </c>
      <c r="BQ220" s="12" t="str">
        <f>IFERROR((SUMIFS('OP Units'!L:L,'OP Units'!$A:$A,$D220)-SUMIFS('Forecast Data'!$H:$H,'Forecast Data'!$C:$C,BQ$6,'Forecast Data'!$B:$B,$D220))/SUMIFS('Forecast Data'!$H:$H,'Forecast Data'!$C:$C,BQ$6,'Forecast Data'!$B:$B,$D220),"")</f>
        <v/>
      </c>
      <c r="BR220" s="12">
        <f>IFERROR((SUMIFS('OP Units'!M:M,'OP Units'!$A:$A,$D220)-SUMIFS('Forecast Data'!$H:$H,'Forecast Data'!$C:$C,BR$6,'Forecast Data'!$B:$B,$D220))/SUMIFS('Forecast Data'!$H:$H,'Forecast Data'!$C:$C,BR$6,'Forecast Data'!$B:$B,$D220),"")</f>
        <v>-1</v>
      </c>
      <c r="BS220" s="12" t="str">
        <f>IFERROR((SUMIFS('OP Units'!N:N,'OP Units'!$A:$A,$D220)-SUMIFS('Forecast Data'!$H:$H,'Forecast Data'!$C:$C,BS$6,'Forecast Data'!$B:$B,$D220))/SUMIFS('Forecast Data'!$H:$H,'Forecast Data'!$C:$C,BS$6,'Forecast Data'!$B:$B,$D220),"")</f>
        <v/>
      </c>
      <c r="BT220" s="12" t="str">
        <f>IFERROR((SUMIFS('OP Units'!O:O,'OP Units'!$A:$A,$D220)-SUMIFS('Forecast Data'!$H:$H,'Forecast Data'!$C:$C,BT$6,'Forecast Data'!$B:$B,$D220))/SUMIFS('Forecast Data'!$H:$H,'Forecast Data'!$C:$C,BT$6,'Forecast Data'!$B:$B,$D220),"")</f>
        <v/>
      </c>
      <c r="BU220" s="12" t="str">
        <f>IFERROR((SUMIFS('OP Units'!P:P,'OP Units'!$A:$A,$D220)-SUMIFS('Forecast Data'!$H:$H,'Forecast Data'!$C:$C,BU$6,'Forecast Data'!$B:$B,$D220))/SUMIFS('Forecast Data'!$H:$H,'Forecast Data'!$C:$C,BU$6,'Forecast Data'!$B:$B,$D220),"")</f>
        <v/>
      </c>
      <c r="BV220" s="12"/>
      <c r="BW220" s="11">
        <f>(SUMIFS('Forecast Data'!H:H,'Forecast Data'!B:B,D220,'Forecast Data'!C:C,BK$6)+SUMIFS('Forecast Data'!H:H,'Forecast Data'!B:B,D220,'Forecast Data'!C:C,BL$6)+SUMIFS('Forecast Data'!H:H,'Forecast Data'!B:B,D220,'Forecast Data'!C:C,BM$6)+SUMIFS('Forecast Data'!H:H,'Forecast Data'!B:B,D220,'Forecast Data'!C:C,BN$6)+SUMIFS('Forecast Data'!H:H,'Forecast Data'!B:B,D220,'Forecast Data'!C:C,BO$6)+SUMIFS('Forecast Data'!H:H,'Forecast Data'!B:B,D220,'Forecast Data'!C:C,BP$6)+SUMIFS('Forecast Data'!H:H,'Forecast Data'!B:B,D220,'Forecast Data'!C:C,BQ$6)+SUMIFS('Forecast Data'!H:H,'Forecast Data'!B:B,D220,'Forecast Data'!C:C,BJ$6))/8</f>
        <v>0</v>
      </c>
      <c r="BX220" s="12" t="str">
        <f>IFERROR((SUM(W220:AD220)-(SUMIFS('Forecast Data'!H:H,'Forecast Data'!B:B,B220,'Forecast Data'!C:C,BJ$6)+SUMIFS('Forecast Data'!H:H,'Forecast Data'!B:B,B220,'Forecast Data'!C:C,BK$6)+SUMIFS('Forecast Data'!H:H,'Forecast Data'!B:B,B220,'Forecast Data'!C:C,BL$6)+SUMIFS('Forecast Data'!H:H,'Forecast Data'!B:B,B220,'Forecast Data'!C:C,BM$6)+SUMIFS('Forecast Data'!H:H,'Forecast Data'!B:B,B220,'Forecast Data'!C:C,BN$6)+SUMIFS('Forecast Data'!H:H,'Forecast Data'!B:B,B220,'Forecast Data'!C:C,BO$6)+SUMIFS('Forecast Data'!H:H,'Forecast Data'!B:B,B220,'Forecast Data'!C:C,BP$6)+SUMIFS('Forecast Data'!H:H,'Forecast Data'!B:B,B220,'Forecast Data'!C:C,BQ$6)))/(SUMIFS('Forecast Data'!H:H,'Forecast Data'!B:B,B220,'Forecast Data'!C:C,BJ$6)+SUMIFS('Forecast Data'!H:H,'Forecast Data'!B:B,B220,'Forecast Data'!C:C,BK$6)+SUMIFS('Forecast Data'!H:H,'Forecast Data'!B:B,B220,'Forecast Data'!C:C,BL$6)+SUMIFS('Forecast Data'!H:H,'Forecast Data'!B:B,B220,'Forecast Data'!C:C,BM$6)+SUMIFS('Forecast Data'!H:H,'Forecast Data'!B:B,B220,'Forecast Data'!C:C,BN$6)+SUMIFS('Forecast Data'!H:H,'Forecast Data'!B:B,B220,'Forecast Data'!C:C,BO$6)+SUMIFS('Forecast Data'!H:H,'Forecast Data'!B:B,B220,'Forecast Data'!C:C,BP$6)+SUMIFS('Forecast Data'!H:H,'Forecast Data'!B:B,B220,'Forecast Data'!C:C,BQ$6)),"")</f>
        <v/>
      </c>
      <c r="BY220" s="12">
        <f t="shared" si="18"/>
        <v>-8.5514158151594369E-7</v>
      </c>
      <c r="BZ220" s="16">
        <f t="shared" si="19"/>
        <v>1.6445980489862075E-6</v>
      </c>
      <c r="CA220" s="13">
        <f t="shared" si="20"/>
        <v>-2.4997396305021511E-4</v>
      </c>
      <c r="CB220" s="12">
        <f t="shared" si="21"/>
        <v>2.4997396305021511E-6</v>
      </c>
      <c r="CC220" s="12"/>
      <c r="CD220" s="11">
        <f>(SUMIFS('Forecast Data'!H:H,'Forecast Data'!B:B,D220,'Forecast Data'!C:C,BK$6)+SUMIFS('Forecast Data'!H:H,'Forecast Data'!B:B,D220,'Forecast Data'!C:C,BL$6)+SUMIFS('Forecast Data'!H:H,'Forecast Data'!B:B,D220,'Forecast Data'!C:C,BM$6)+SUMIFS('Forecast Data'!H:H,'Forecast Data'!B:B,D220,'Forecast Data'!C:C,BJ$6))/4</f>
        <v>0</v>
      </c>
      <c r="CE220" s="12" t="str">
        <f>IFERROR((SUM(W220:Z220)-(SUMIFS('Forecast Data'!H:H,'Forecast Data'!B:B,D220,'Forecast Data'!C:C,BJ$6)+SUMIFS('Forecast Data'!H:H,'Forecast Data'!B:B,D220,'Forecast Data'!C:C,BK$6)+SUMIFS('Forecast Data'!H:H,'Forecast Data'!B:B,D220,'Forecast Data'!C:C,BL$6)+SUMIFS('Forecast Data'!H:H,'Forecast Data'!B:B,D220,'Forecast Data'!C:C,BM$6)))/(SUMIFS('Forecast Data'!H:H,'Forecast Data'!B:B,D220,'Forecast Data'!C:C,BJ$6)+SUMIFS('Forecast Data'!H:H,'Forecast Data'!B:B,D220,'Forecast Data'!C:C,BK$6)+SUMIFS('Forecast Data'!H:H,'Forecast Data'!B:B,D220,'Forecast Data'!C:C,BL$6)+SUMIFS('Forecast Data'!H:H,'Forecast Data'!B:B,D220,'Forecast Data'!C:C,BM$6)),"")</f>
        <v/>
      </c>
      <c r="CF220" s="12">
        <f t="shared" si="22"/>
        <v>-8.5514158151594369E-7</v>
      </c>
      <c r="CG220" s="12">
        <f t="shared" si="23"/>
        <v>1.6767715709444222E-6</v>
      </c>
      <c r="CH220" s="13">
        <f t="shared" si="24"/>
        <v>-2.5319131524603657E-4</v>
      </c>
      <c r="CI220" s="13"/>
    </row>
    <row r="221" spans="1:87" ht="13.2">
      <c r="A221" s="1"/>
      <c r="B221" s="1"/>
      <c r="C221" s="1"/>
      <c r="D221" t="s">
        <v>254</v>
      </c>
      <c r="E221" s="11">
        <f>SUMIFS('Fin Data'!F:F,'Fin Data'!A:A,D221)</f>
        <v>0</v>
      </c>
      <c r="F221" s="11">
        <f>SUMIFS('Fin Data with 6 week hist'!I:I,'Fin Data with 6 week hist'!$A:$A,$D221)</f>
        <v>0</v>
      </c>
      <c r="G221" s="11">
        <f>SUMIFS('Fin Data with 6 week hist'!J:J,'Fin Data with 6 week hist'!$A:$A,$D221)</f>
        <v>0</v>
      </c>
      <c r="H221" s="11">
        <f>SUMIFS('Fin Data with 6 week hist'!K:K,'Fin Data with 6 week hist'!$A:$A,$D221)+SUMIFS('Unit Cancellations'!D:D,'Unit Cancellations'!$B:$B,$D221)</f>
        <v>0</v>
      </c>
      <c r="I221" s="11">
        <f>SUMIFS('Fin Data with 6 week hist'!L:L,'Fin Data with 6 week hist'!$A:$A,$D221)+SUMIFS('Unit Cancellations'!E:E,'Unit Cancellations'!$B:$B,$D221)</f>
        <v>0</v>
      </c>
      <c r="J221" s="11">
        <f>SUMIFS('Fin Data with 6 week hist'!M:M,'Fin Data with 6 week hist'!$A:$A,$D221)+SUMIFS('Unit Cancellations'!F:F,'Unit Cancellations'!$B:$B,$D221)</f>
        <v>6</v>
      </c>
      <c r="K221" s="11">
        <f>SUMIFS('Fin Data with 6 week hist'!N:N,'Fin Data with 6 week hist'!$A:$A,$D221)+SUMIFS('Unit Cancellations'!G:G,'Unit Cancellations'!$B:$B,$D221)</f>
        <v>11</v>
      </c>
      <c r="L221" s="11">
        <f>SUMIFS('Fin Data'!AN:AN,'Fin Data'!A:A,D221)</f>
        <v>3</v>
      </c>
      <c r="M221" s="12">
        <f>IFERROR(SUMIFS('Fin Data'!AO:AO,'Fin Data'!A:A,D221),"")</f>
        <v>0</v>
      </c>
      <c r="N221" s="1"/>
      <c r="O221" s="11">
        <f t="shared" si="12"/>
        <v>5</v>
      </c>
      <c r="P221" s="12" t="str">
        <f t="shared" si="13"/>
        <v/>
      </c>
      <c r="Q221" s="1"/>
      <c r="R221" s="11">
        <f t="shared" si="14"/>
        <v>5</v>
      </c>
      <c r="S221" s="12" t="str">
        <f t="shared" si="15"/>
        <v/>
      </c>
      <c r="T221" s="11">
        <f t="shared" si="16"/>
        <v>0</v>
      </c>
      <c r="U221" s="1" t="e">
        <f t="shared" si="55"/>
        <v>#REF!</v>
      </c>
      <c r="V221" s="1"/>
      <c r="W221" s="11">
        <f>SUMIFS('Forecast Data'!$D:$D,'Forecast Data'!$C:$C,W$6,'Forecast Data'!$B:$B,$D221)</f>
        <v>5</v>
      </c>
      <c r="X221" s="11">
        <f>SUMIFS('Forecast Data'!$D:$D,'Forecast Data'!$C:$C,X$6,'Forecast Data'!$B:$B,$D221)</f>
        <v>5</v>
      </c>
      <c r="Y221" s="11">
        <f>SUMIFS('Forecast Data'!$D:$D,'Forecast Data'!$C:$C,Y$6,'Forecast Data'!$B:$B,$D221)</f>
        <v>5</v>
      </c>
      <c r="Z221" s="11">
        <f>SUMIFS('Forecast Data'!$D:$D,'Forecast Data'!$C:$C,Z$6,'Forecast Data'!$B:$B,$D221)</f>
        <v>5</v>
      </c>
      <c r="AA221" s="11">
        <f>SUMIFS('Forecast Data'!$D:$D,'Forecast Data'!$C:$C,AA$6,'Forecast Data'!$B:$B,$D221)</f>
        <v>5</v>
      </c>
      <c r="AB221" s="11">
        <f>SUMIFS('Forecast Data'!$D:$D,'Forecast Data'!$C:$C,AB$6,'Forecast Data'!$B:$B,$D221)</f>
        <v>5</v>
      </c>
      <c r="AC221" s="11">
        <f>SUMIFS('Forecast Data'!$D:$D,'Forecast Data'!$C:$C,AC$6,'Forecast Data'!$B:$B,$D221)</f>
        <v>5</v>
      </c>
      <c r="AD221" s="11">
        <f>SUMIFS('Forecast Data'!$D:$D,'Forecast Data'!$C:$C,AD$6,'Forecast Data'!$B:$B,$D221)</f>
        <v>5</v>
      </c>
      <c r="AE221" s="11">
        <f>SUMIFS('Forecast Data'!$D:$D,'Forecast Data'!$C:$C,AE$6,'Forecast Data'!$B:$B,$D221)</f>
        <v>5</v>
      </c>
      <c r="AF221" s="11">
        <f>SUMIFS('Forecast Data'!$D:$D,'Forecast Data'!$C:$C,AF$6,'Forecast Data'!$B:$B,$D221)</f>
        <v>5</v>
      </c>
      <c r="AG221" s="11">
        <f>SUMIFS('Forecast Data'!$D:$D,'Forecast Data'!$C:$C,AG$6,'Forecast Data'!$B:$B,$D221)</f>
        <v>5</v>
      </c>
      <c r="AH221" s="11">
        <f>SUMIFS('Forecast Data'!$D:$D,'Forecast Data'!$C:$C,AH$6,'Forecast Data'!$B:$B,$D221)</f>
        <v>5</v>
      </c>
      <c r="AI221" s="1"/>
      <c r="AJ221" s="12" t="str">
        <f>IF(SUMIFS('Forecast Data'!$E:$E,'Forecast Data'!$C:$C,AJ$6,'Forecast Data'!$B:$B,$D221)=0,"",SUMIFS('Forecast Data'!$E:$E,'Forecast Data'!$C:$C,AJ$6,'Forecast Data'!$B:$B,$D221))</f>
        <v/>
      </c>
      <c r="AK221" s="12" t="str">
        <f>IF(SUMIFS('Forecast Data'!$E:$E,'Forecast Data'!$C:$C,AK$6,'Forecast Data'!$B:$B,$D221)=0,"",SUMIFS('Forecast Data'!$E:$E,'Forecast Data'!$C:$C,AK$6,'Forecast Data'!$B:$B,$D221))</f>
        <v/>
      </c>
      <c r="AL221" s="12" t="str">
        <f>IF(SUMIFS('Forecast Data'!$E:$E,'Forecast Data'!$C:$C,AL$6,'Forecast Data'!$B:$B,$D221)=0,"",SUMIFS('Forecast Data'!$E:$E,'Forecast Data'!$C:$C,AL$6,'Forecast Data'!$B:$B,$D221))</f>
        <v/>
      </c>
      <c r="AM221" s="12" t="str">
        <f>IF(SUMIFS('Forecast Data'!$E:$E,'Forecast Data'!$C:$C,AM$6,'Forecast Data'!$B:$B,$D221)=0,"",SUMIFS('Forecast Data'!$E:$E,'Forecast Data'!$C:$C,AM$6,'Forecast Data'!$B:$B,$D221))</f>
        <v/>
      </c>
      <c r="AN221" s="12" t="str">
        <f>IF(SUMIFS('Forecast Data'!$E:$E,'Forecast Data'!$C:$C,AN$6,'Forecast Data'!$B:$B,$D221)=0,"",SUMIFS('Forecast Data'!$E:$E,'Forecast Data'!$C:$C,AN$6,'Forecast Data'!$B:$B,$D221))</f>
        <v/>
      </c>
      <c r="AO221" s="12" t="str">
        <f>IF(SUMIFS('Forecast Data'!$E:$E,'Forecast Data'!$C:$C,AO$6,'Forecast Data'!$B:$B,$D221)=0,"",SUMIFS('Forecast Data'!$E:$E,'Forecast Data'!$C:$C,AO$6,'Forecast Data'!$B:$B,$D221))</f>
        <v/>
      </c>
      <c r="AP221" s="12" t="str">
        <f>IF(SUMIFS('Forecast Data'!$E:$E,'Forecast Data'!$C:$C,AP$6,'Forecast Data'!$B:$B,$D221)=0,"",SUMIFS('Forecast Data'!$E:$E,'Forecast Data'!$C:$C,AP$6,'Forecast Data'!$B:$B,$D221))</f>
        <v/>
      </c>
      <c r="AQ221" s="12" t="str">
        <f>IF(SUMIFS('Forecast Data'!$E:$E,'Forecast Data'!$C:$C,AQ$6,'Forecast Data'!$B:$B,$D221)=0,"",SUMIFS('Forecast Data'!$E:$E,'Forecast Data'!$C:$C,AQ$6,'Forecast Data'!$B:$B,$D221))</f>
        <v/>
      </c>
      <c r="AR221" s="12" t="str">
        <f>IF(SUMIFS('Forecast Data'!$E:$E,'Forecast Data'!$C:$C,AR$6,'Forecast Data'!$B:$B,$D221)=0,"",SUMIFS('Forecast Data'!$E:$E,'Forecast Data'!$C:$C,AR$6,'Forecast Data'!$B:$B,$D221))</f>
        <v/>
      </c>
      <c r="AS221" s="12" t="str">
        <f>IF(SUMIFS('Forecast Data'!$E:$E,'Forecast Data'!$C:$C,AS$6,'Forecast Data'!$B:$B,$D221)=0,"",SUMIFS('Forecast Data'!$E:$E,'Forecast Data'!$C:$C,AS$6,'Forecast Data'!$B:$B,$D221))</f>
        <v/>
      </c>
      <c r="AT221" s="12" t="str">
        <f>IF(SUMIFS('Forecast Data'!$E:$E,'Forecast Data'!$C:$C,AT$6,'Forecast Data'!$B:$B,$D221)=0,"",SUMIFS('Forecast Data'!$E:$E,'Forecast Data'!$C:$C,AT$6,'Forecast Data'!$B:$B,$D221))</f>
        <v/>
      </c>
      <c r="AU221" s="12" t="str">
        <f>IF(SUMIFS('Forecast Data'!$E:$E,'Forecast Data'!$C:$C,AU$6,'Forecast Data'!$B:$B,$D221)=0,"",SUMIFS('Forecast Data'!$E:$E,'Forecast Data'!$C:$C,AU$6,'Forecast Data'!$B:$B,$D221))</f>
        <v/>
      </c>
      <c r="AV221" s="1"/>
      <c r="AW221" s="11">
        <f>SUMIFS('OP Units'!E:E,'OP Units'!$A:$A,$D221)</f>
        <v>0</v>
      </c>
      <c r="AX221" s="11">
        <f>SUMIFS('OP Units'!F:F,'OP Units'!$A:$A,$D221)</f>
        <v>0</v>
      </c>
      <c r="AY221" s="11">
        <f>SUMIFS('OP Units'!G:G,'OP Units'!$A:$A,$D221)</f>
        <v>0</v>
      </c>
      <c r="AZ221" s="11">
        <f>SUMIFS('OP Units'!H:H,'OP Units'!$A:$A,$D221)</f>
        <v>0</v>
      </c>
      <c r="BA221" s="11">
        <f>SUMIFS('OP Units'!I:I,'OP Units'!$A:$A,$D221)</f>
        <v>0</v>
      </c>
      <c r="BB221" s="11">
        <f>SUMIFS('OP Units'!J:J,'OP Units'!$A:$A,$D221)</f>
        <v>0</v>
      </c>
      <c r="BC221" s="11">
        <f>SUMIFS('OP Units'!K:K,'OP Units'!$A:$A,$D221)</f>
        <v>0</v>
      </c>
      <c r="BD221" s="11">
        <f>SUMIFS('OP Units'!L:L,'OP Units'!$A:$A,$D221)</f>
        <v>0</v>
      </c>
      <c r="BE221" s="11">
        <f>SUMIFS('OP Units'!M:M,'OP Units'!$A:$A,$D221)</f>
        <v>0</v>
      </c>
      <c r="BF221" s="11">
        <f>SUMIFS('OP Units'!N:N,'OP Units'!$A:$A,$D221)</f>
        <v>0</v>
      </c>
      <c r="BG221" s="11">
        <f>SUMIFS('OP Units'!O:O,'OP Units'!$A:$A,$D221)</f>
        <v>0</v>
      </c>
      <c r="BH221" s="11">
        <f>SUMIFS('OP Units'!P:P,'OP Units'!$A:$A,$D221)</f>
        <v>0</v>
      </c>
      <c r="BI221" s="1"/>
      <c r="BJ221" s="12" t="str">
        <f>IFERROR((SUMIFS('OP Units'!E:E,'OP Units'!$A:$A,$D221)-SUMIFS('Forecast Data'!$H:$H,'Forecast Data'!$C:$C,BJ$6,'Forecast Data'!$B:$B,$D221))/SUMIFS('Forecast Data'!$H:$H,'Forecast Data'!$C:$C,BJ$6,'Forecast Data'!$B:$B,$D221),"")</f>
        <v/>
      </c>
      <c r="BK221" s="12" t="str">
        <f>IFERROR((SUMIFS('OP Units'!F:F,'OP Units'!$A:$A,$D221)-SUMIFS('Forecast Data'!$H:$H,'Forecast Data'!$C:$C,BK$6,'Forecast Data'!$B:$B,$D221))/SUMIFS('Forecast Data'!$H:$H,'Forecast Data'!$C:$C,BK$6,'Forecast Data'!$B:$B,$D221),"")</f>
        <v/>
      </c>
      <c r="BL221" s="12" t="str">
        <f>IFERROR((SUMIFS('OP Units'!G:G,'OP Units'!$A:$A,$D221)-SUMIFS('Forecast Data'!$H:$H,'Forecast Data'!$C:$C,BL$6,'Forecast Data'!$B:$B,$D221))/SUMIFS('Forecast Data'!$H:$H,'Forecast Data'!$C:$C,BL$6,'Forecast Data'!$B:$B,$D221),"")</f>
        <v/>
      </c>
      <c r="BM221" s="12" t="str">
        <f>IFERROR((SUMIFS('OP Units'!H:H,'OP Units'!$A:$A,$D221)-SUMIFS('Forecast Data'!$H:$H,'Forecast Data'!$C:$C,BM$6,'Forecast Data'!$B:$B,$D221))/SUMIFS('Forecast Data'!$H:$H,'Forecast Data'!$C:$C,BM$6,'Forecast Data'!$B:$B,$D221),"")</f>
        <v/>
      </c>
      <c r="BN221" s="12" t="str">
        <f>IFERROR((SUMIFS('OP Units'!I:I,'OP Units'!$A:$A,$D221)-SUMIFS('Forecast Data'!$H:$H,'Forecast Data'!$C:$C,BN$6,'Forecast Data'!$B:$B,$D221))/SUMIFS('Forecast Data'!$H:$H,'Forecast Data'!$C:$C,BN$6,'Forecast Data'!$B:$B,$D221),"")</f>
        <v/>
      </c>
      <c r="BO221" s="12" t="str">
        <f>IFERROR((SUMIFS('OP Units'!J:J,'OP Units'!$A:$A,$D221)-SUMIFS('Forecast Data'!$H:$H,'Forecast Data'!$C:$C,BO$6,'Forecast Data'!$B:$B,$D221))/SUMIFS('Forecast Data'!$H:$H,'Forecast Data'!$C:$C,BO$6,'Forecast Data'!$B:$B,$D221),"")</f>
        <v/>
      </c>
      <c r="BP221" s="12" t="str">
        <f>IFERROR((SUMIFS('OP Units'!K:K,'OP Units'!$A:$A,$D221)-SUMIFS('Forecast Data'!$H:$H,'Forecast Data'!$C:$C,BP$6,'Forecast Data'!$B:$B,$D221))/SUMIFS('Forecast Data'!$H:$H,'Forecast Data'!$C:$C,BP$6,'Forecast Data'!$B:$B,$D221),"")</f>
        <v/>
      </c>
      <c r="BQ221" s="12" t="str">
        <f>IFERROR((SUMIFS('OP Units'!L:L,'OP Units'!$A:$A,$D221)-SUMIFS('Forecast Data'!$H:$H,'Forecast Data'!$C:$C,BQ$6,'Forecast Data'!$B:$B,$D221))/SUMIFS('Forecast Data'!$H:$H,'Forecast Data'!$C:$C,BQ$6,'Forecast Data'!$B:$B,$D221),"")</f>
        <v/>
      </c>
      <c r="BR221" s="12" t="str">
        <f>IFERROR((SUMIFS('OP Units'!M:M,'OP Units'!$A:$A,$D221)-SUMIFS('Forecast Data'!$H:$H,'Forecast Data'!$C:$C,BR$6,'Forecast Data'!$B:$B,$D221))/SUMIFS('Forecast Data'!$H:$H,'Forecast Data'!$C:$C,BR$6,'Forecast Data'!$B:$B,$D221),"")</f>
        <v/>
      </c>
      <c r="BS221" s="12" t="str">
        <f>IFERROR((SUMIFS('OP Units'!N:N,'OP Units'!$A:$A,$D221)-SUMIFS('Forecast Data'!$H:$H,'Forecast Data'!$C:$C,BS$6,'Forecast Data'!$B:$B,$D221))/SUMIFS('Forecast Data'!$H:$H,'Forecast Data'!$C:$C,BS$6,'Forecast Data'!$B:$B,$D221),"")</f>
        <v/>
      </c>
      <c r="BT221" s="12" t="str">
        <f>IFERROR((SUMIFS('OP Units'!O:O,'OP Units'!$A:$A,$D221)-SUMIFS('Forecast Data'!$H:$H,'Forecast Data'!$C:$C,BT$6,'Forecast Data'!$B:$B,$D221))/SUMIFS('Forecast Data'!$H:$H,'Forecast Data'!$C:$C,BT$6,'Forecast Data'!$B:$B,$D221),"")</f>
        <v/>
      </c>
      <c r="BU221" s="12" t="str">
        <f>IFERROR((SUMIFS('OP Units'!P:P,'OP Units'!$A:$A,$D221)-SUMIFS('Forecast Data'!$H:$H,'Forecast Data'!$C:$C,BU$6,'Forecast Data'!$B:$B,$D221))/SUMIFS('Forecast Data'!$H:$H,'Forecast Data'!$C:$C,BU$6,'Forecast Data'!$B:$B,$D221),"")</f>
        <v/>
      </c>
      <c r="BV221" s="12"/>
      <c r="BW221" s="11">
        <f>(SUMIFS('Forecast Data'!H:H,'Forecast Data'!B:B,D221,'Forecast Data'!C:C,BK$6)+SUMIFS('Forecast Data'!H:H,'Forecast Data'!B:B,D221,'Forecast Data'!C:C,BL$6)+SUMIFS('Forecast Data'!H:H,'Forecast Data'!B:B,D221,'Forecast Data'!C:C,BM$6)+SUMIFS('Forecast Data'!H:H,'Forecast Data'!B:B,D221,'Forecast Data'!C:C,BN$6)+SUMIFS('Forecast Data'!H:H,'Forecast Data'!B:B,D221,'Forecast Data'!C:C,BO$6)+SUMIFS('Forecast Data'!H:H,'Forecast Data'!B:B,D221,'Forecast Data'!C:C,BP$6)+SUMIFS('Forecast Data'!H:H,'Forecast Data'!B:B,D221,'Forecast Data'!C:C,BQ$6)+SUMIFS('Forecast Data'!H:H,'Forecast Data'!B:B,D221,'Forecast Data'!C:C,BJ$6))/8</f>
        <v>0</v>
      </c>
      <c r="BX221" s="12" t="str">
        <f>IFERROR((SUM(W221:AD221)-(SUMIFS('Forecast Data'!H:H,'Forecast Data'!B:B,B221,'Forecast Data'!C:C,BJ$6)+SUMIFS('Forecast Data'!H:H,'Forecast Data'!B:B,B221,'Forecast Data'!C:C,BK$6)+SUMIFS('Forecast Data'!H:H,'Forecast Data'!B:B,B221,'Forecast Data'!C:C,BL$6)+SUMIFS('Forecast Data'!H:H,'Forecast Data'!B:B,B221,'Forecast Data'!C:C,BM$6)+SUMIFS('Forecast Data'!H:H,'Forecast Data'!B:B,B221,'Forecast Data'!C:C,BN$6)+SUMIFS('Forecast Data'!H:H,'Forecast Data'!B:B,B221,'Forecast Data'!C:C,BO$6)+SUMIFS('Forecast Data'!H:H,'Forecast Data'!B:B,B221,'Forecast Data'!C:C,BP$6)+SUMIFS('Forecast Data'!H:H,'Forecast Data'!B:B,B221,'Forecast Data'!C:C,BQ$6)))/(SUMIFS('Forecast Data'!H:H,'Forecast Data'!B:B,B221,'Forecast Data'!C:C,BJ$6)+SUMIFS('Forecast Data'!H:H,'Forecast Data'!B:B,B221,'Forecast Data'!C:C,BK$6)+SUMIFS('Forecast Data'!H:H,'Forecast Data'!B:B,B221,'Forecast Data'!C:C,BL$6)+SUMIFS('Forecast Data'!H:H,'Forecast Data'!B:B,B221,'Forecast Data'!C:C,BM$6)+SUMIFS('Forecast Data'!H:H,'Forecast Data'!B:B,B221,'Forecast Data'!C:C,BN$6)+SUMIFS('Forecast Data'!H:H,'Forecast Data'!B:B,B221,'Forecast Data'!C:C,BO$6)+SUMIFS('Forecast Data'!H:H,'Forecast Data'!B:B,B221,'Forecast Data'!C:C,BP$6)+SUMIFS('Forecast Data'!H:H,'Forecast Data'!B:B,B221,'Forecast Data'!C:C,BQ$6)),"")</f>
        <v/>
      </c>
      <c r="BY221" s="12">
        <f t="shared" si="18"/>
        <v>2.5654247445478308E-6</v>
      </c>
      <c r="BZ221" s="16">
        <f t="shared" si="19"/>
        <v>4.1114951224655185E-6</v>
      </c>
      <c r="CA221" s="13">
        <f t="shared" si="20"/>
        <v>-1.5460703779176876E-4</v>
      </c>
      <c r="CB221" s="12">
        <f t="shared" si="21"/>
        <v>1.5460703779176875E-6</v>
      </c>
      <c r="CC221" s="12"/>
      <c r="CD221" s="11">
        <f>(SUMIFS('Forecast Data'!H:H,'Forecast Data'!B:B,D221,'Forecast Data'!C:C,BK$6)+SUMIFS('Forecast Data'!H:H,'Forecast Data'!B:B,D221,'Forecast Data'!C:C,BL$6)+SUMIFS('Forecast Data'!H:H,'Forecast Data'!B:B,D221,'Forecast Data'!C:C,BM$6)+SUMIFS('Forecast Data'!H:H,'Forecast Data'!B:B,D221,'Forecast Data'!C:C,BJ$6))/4</f>
        <v>0</v>
      </c>
      <c r="CE221" s="12" t="str">
        <f>IFERROR((SUM(W221:Z221)-(SUMIFS('Forecast Data'!H:H,'Forecast Data'!B:B,B221,'Forecast Data'!C:C,BJ$6)+SUMIFS('Forecast Data'!H:H,'Forecast Data'!B:B,B221,'Forecast Data'!C:C,BK$6)+SUMIFS('Forecast Data'!H:H,'Forecast Data'!B:B,B221,'Forecast Data'!C:C,BL$6)+SUMIFS('Forecast Data'!H:H,'Forecast Data'!B:B,B221,'Forecast Data'!C:C,BM$6)))/(SUMIFS('Forecast Data'!H:H,'Forecast Data'!B:B,B221,'Forecast Data'!C:C,BJ$6)+SUMIFS('Forecast Data'!H:H,'Forecast Data'!B:B,B221,'Forecast Data'!C:C,BK$6)+SUMIFS('Forecast Data'!H:H,'Forecast Data'!B:B,B221,'Forecast Data'!C:C,BL$6)+SUMIFS('Forecast Data'!H:H,'Forecast Data'!B:B,B221,'Forecast Data'!C:C,BM$6)),"")</f>
        <v/>
      </c>
      <c r="CF221" s="12">
        <f t="shared" si="22"/>
        <v>2.5654247445478308E-6</v>
      </c>
      <c r="CG221" s="12">
        <f t="shared" si="23"/>
        <v>4.1919289273610555E-6</v>
      </c>
      <c r="CH221" s="13">
        <f t="shared" si="24"/>
        <v>-1.6265041828132247E-4</v>
      </c>
      <c r="CI221" s="13"/>
    </row>
    <row r="222" spans="1:87" ht="13.2">
      <c r="A222" s="1"/>
      <c r="B222" t="str">
        <f t="shared" ref="B222:B230" si="57">D222</f>
        <v>Coravin</v>
      </c>
      <c r="D222" t="s">
        <v>255</v>
      </c>
      <c r="E222" s="11">
        <f>SUMIFS('Fin Data'!F:F,'Fin Data'!A:A,D222)</f>
        <v>3</v>
      </c>
      <c r="F222" s="11">
        <f>SUMIFS('Fin Data with 6 week hist'!I:I,'Fin Data with 6 week hist'!$A:$A,$D222)</f>
        <v>0</v>
      </c>
      <c r="G222" s="11">
        <f>SUMIFS('Fin Data with 6 week hist'!J:J,'Fin Data with 6 week hist'!$A:$A,$D222)</f>
        <v>0</v>
      </c>
      <c r="H222" s="11">
        <f>SUMIFS('Fin Data with 6 week hist'!K:K,'Fin Data with 6 week hist'!$A:$A,$D222)+SUMIFS('Unit Cancellations'!D:D,'Unit Cancellations'!$B:$B,$D222)</f>
        <v>0</v>
      </c>
      <c r="I222" s="11">
        <f>SUMIFS('Fin Data with 6 week hist'!L:L,'Fin Data with 6 week hist'!$A:$A,$D222)+SUMIFS('Unit Cancellations'!E:E,'Unit Cancellations'!$B:$B,$D222)</f>
        <v>0</v>
      </c>
      <c r="J222" s="11">
        <f>SUMIFS('Fin Data with 6 week hist'!M:M,'Fin Data with 6 week hist'!$A:$A,$D222)+SUMIFS('Unit Cancellations'!F:F,'Unit Cancellations'!$B:$B,$D222)</f>
        <v>0</v>
      </c>
      <c r="K222" s="11">
        <f>SUMIFS('Fin Data with 6 week hist'!N:N,'Fin Data with 6 week hist'!$A:$A,$D222)+SUMIFS('Unit Cancellations'!G:G,'Unit Cancellations'!$B:$B,$D222)</f>
        <v>0</v>
      </c>
      <c r="L222" s="11">
        <f>SUMIFS('Fin Data'!AN:AN,'Fin Data'!A:A,D222)</f>
        <v>0</v>
      </c>
      <c r="M222" s="12">
        <f>IFERROR(SUMIFS('Fin Data'!AO:AO,'Fin Data'!A:A,D222),"")</f>
        <v>-1</v>
      </c>
      <c r="N222" s="1"/>
      <c r="O222" s="11">
        <f t="shared" si="12"/>
        <v>0</v>
      </c>
      <c r="P222" s="12">
        <f t="shared" si="13"/>
        <v>-1</v>
      </c>
      <c r="Q222" s="1"/>
      <c r="R222" s="11">
        <f t="shared" si="14"/>
        <v>0</v>
      </c>
      <c r="S222" s="12">
        <f t="shared" si="15"/>
        <v>-1</v>
      </c>
      <c r="T222" s="11">
        <f t="shared" si="16"/>
        <v>0</v>
      </c>
      <c r="U222" s="1" t="e">
        <f t="shared" si="55"/>
        <v>#REF!</v>
      </c>
      <c r="V222" s="1"/>
      <c r="W222" s="11">
        <f>SUMIFS('Forecast Data'!$D:$D,'Forecast Data'!$C:$C,W$6,'Forecast Data'!$B:$B,$D222)</f>
        <v>0</v>
      </c>
      <c r="X222" s="11">
        <f>SUMIFS('Forecast Data'!$D:$D,'Forecast Data'!$C:$C,X$6,'Forecast Data'!$B:$B,$D222)</f>
        <v>0</v>
      </c>
      <c r="Y222" s="11">
        <f>SUMIFS('Forecast Data'!$D:$D,'Forecast Data'!$C:$C,Y$6,'Forecast Data'!$B:$B,$D222)</f>
        <v>0</v>
      </c>
      <c r="Z222" s="11">
        <f>SUMIFS('Forecast Data'!$D:$D,'Forecast Data'!$C:$C,Z$6,'Forecast Data'!$B:$B,$D222)</f>
        <v>0</v>
      </c>
      <c r="AA222" s="11">
        <f>SUMIFS('Forecast Data'!$D:$D,'Forecast Data'!$C:$C,AA$6,'Forecast Data'!$B:$B,$D222)</f>
        <v>0</v>
      </c>
      <c r="AB222" s="11">
        <f>SUMIFS('Forecast Data'!$D:$D,'Forecast Data'!$C:$C,AB$6,'Forecast Data'!$B:$B,$D222)</f>
        <v>0</v>
      </c>
      <c r="AC222" s="11">
        <f>SUMIFS('Forecast Data'!$D:$D,'Forecast Data'!$C:$C,AC$6,'Forecast Data'!$B:$B,$D222)</f>
        <v>0</v>
      </c>
      <c r="AD222" s="11">
        <f>SUMIFS('Forecast Data'!$D:$D,'Forecast Data'!$C:$C,AD$6,'Forecast Data'!$B:$B,$D222)</f>
        <v>0</v>
      </c>
      <c r="AE222" s="11">
        <f>SUMIFS('Forecast Data'!$D:$D,'Forecast Data'!$C:$C,AE$6,'Forecast Data'!$B:$B,$D222)</f>
        <v>0</v>
      </c>
      <c r="AF222" s="11">
        <f>SUMIFS('Forecast Data'!$D:$D,'Forecast Data'!$C:$C,AF$6,'Forecast Data'!$B:$B,$D222)</f>
        <v>0</v>
      </c>
      <c r="AG222" s="11">
        <f>SUMIFS('Forecast Data'!$D:$D,'Forecast Data'!$C:$C,AG$6,'Forecast Data'!$B:$B,$D222)</f>
        <v>0</v>
      </c>
      <c r="AH222" s="11">
        <f>SUMIFS('Forecast Data'!$D:$D,'Forecast Data'!$C:$C,AH$6,'Forecast Data'!$B:$B,$D222)</f>
        <v>0</v>
      </c>
      <c r="AI222" s="1"/>
      <c r="AJ222" s="12" t="str">
        <f>IF(SUMIFS('Forecast Data'!$E:$E,'Forecast Data'!$C:$C,AJ$6,'Forecast Data'!$B:$B,$D222)=0,"",SUMIFS('Forecast Data'!$E:$E,'Forecast Data'!$C:$C,AJ$6,'Forecast Data'!$B:$B,$D222))</f>
        <v/>
      </c>
      <c r="AK222" s="12">
        <f>IF(SUMIFS('Forecast Data'!$E:$E,'Forecast Data'!$C:$C,AK$6,'Forecast Data'!$B:$B,$D222)=0,"",SUMIFS('Forecast Data'!$E:$E,'Forecast Data'!$C:$C,AK$6,'Forecast Data'!$B:$B,$D222))</f>
        <v>-1</v>
      </c>
      <c r="AL222" s="12">
        <f>IF(SUMIFS('Forecast Data'!$E:$E,'Forecast Data'!$C:$C,AL$6,'Forecast Data'!$B:$B,$D222)=0,"",SUMIFS('Forecast Data'!$E:$E,'Forecast Data'!$C:$C,AL$6,'Forecast Data'!$B:$B,$D222))</f>
        <v>-1</v>
      </c>
      <c r="AM222" s="12">
        <f>IF(SUMIFS('Forecast Data'!$E:$E,'Forecast Data'!$C:$C,AM$6,'Forecast Data'!$B:$B,$D222)=0,"",SUMIFS('Forecast Data'!$E:$E,'Forecast Data'!$C:$C,AM$6,'Forecast Data'!$B:$B,$D222))</f>
        <v>-1</v>
      </c>
      <c r="AN222" s="12">
        <f>IF(SUMIFS('Forecast Data'!$E:$E,'Forecast Data'!$C:$C,AN$6,'Forecast Data'!$B:$B,$D222)=0,"",SUMIFS('Forecast Data'!$E:$E,'Forecast Data'!$C:$C,AN$6,'Forecast Data'!$B:$B,$D222))</f>
        <v>-1</v>
      </c>
      <c r="AO222" s="12">
        <f>IF(SUMIFS('Forecast Data'!$E:$E,'Forecast Data'!$C:$C,AO$6,'Forecast Data'!$B:$B,$D222)=0,"",SUMIFS('Forecast Data'!$E:$E,'Forecast Data'!$C:$C,AO$6,'Forecast Data'!$B:$B,$D222))</f>
        <v>-1</v>
      </c>
      <c r="AP222" s="12">
        <f>IF(SUMIFS('Forecast Data'!$E:$E,'Forecast Data'!$C:$C,AP$6,'Forecast Data'!$B:$B,$D222)=0,"",SUMIFS('Forecast Data'!$E:$E,'Forecast Data'!$C:$C,AP$6,'Forecast Data'!$B:$B,$D222))</f>
        <v>-1</v>
      </c>
      <c r="AQ222" s="12">
        <f>IF(SUMIFS('Forecast Data'!$E:$E,'Forecast Data'!$C:$C,AQ$6,'Forecast Data'!$B:$B,$D222)=0,"",SUMIFS('Forecast Data'!$E:$E,'Forecast Data'!$C:$C,AQ$6,'Forecast Data'!$B:$B,$D222))</f>
        <v>-1</v>
      </c>
      <c r="AR222" s="12">
        <f>IF(SUMIFS('Forecast Data'!$E:$E,'Forecast Data'!$C:$C,AR$6,'Forecast Data'!$B:$B,$D222)=0,"",SUMIFS('Forecast Data'!$E:$E,'Forecast Data'!$C:$C,AR$6,'Forecast Data'!$B:$B,$D222))</f>
        <v>-1</v>
      </c>
      <c r="AS222" s="12">
        <f>IF(SUMIFS('Forecast Data'!$E:$E,'Forecast Data'!$C:$C,AS$6,'Forecast Data'!$B:$B,$D222)=0,"",SUMIFS('Forecast Data'!$E:$E,'Forecast Data'!$C:$C,AS$6,'Forecast Data'!$B:$B,$D222))</f>
        <v>-1</v>
      </c>
      <c r="AT222" s="12">
        <f>IF(SUMIFS('Forecast Data'!$E:$E,'Forecast Data'!$C:$C,AT$6,'Forecast Data'!$B:$B,$D222)=0,"",SUMIFS('Forecast Data'!$E:$E,'Forecast Data'!$C:$C,AT$6,'Forecast Data'!$B:$B,$D222))</f>
        <v>-1</v>
      </c>
      <c r="AU222" s="12">
        <f>IF(SUMIFS('Forecast Data'!$E:$E,'Forecast Data'!$C:$C,AU$6,'Forecast Data'!$B:$B,$D222)=0,"",SUMIFS('Forecast Data'!$E:$E,'Forecast Data'!$C:$C,AU$6,'Forecast Data'!$B:$B,$D222))</f>
        <v>-1</v>
      </c>
      <c r="AV222" s="1"/>
      <c r="AW222" s="11">
        <f>SUMIFS('OP Units'!E:E,'OP Units'!$A:$A,$D222)</f>
        <v>0</v>
      </c>
      <c r="AX222" s="11">
        <f>SUMIFS('OP Units'!F:F,'OP Units'!$A:$A,$D222)</f>
        <v>0</v>
      </c>
      <c r="AY222" s="11">
        <f>SUMIFS('OP Units'!G:G,'OP Units'!$A:$A,$D222)</f>
        <v>0</v>
      </c>
      <c r="AZ222" s="11">
        <f>SUMIFS('OP Units'!H:H,'OP Units'!$A:$A,$D222)</f>
        <v>0</v>
      </c>
      <c r="BA222" s="11">
        <f>SUMIFS('OP Units'!I:I,'OP Units'!$A:$A,$D222)</f>
        <v>0</v>
      </c>
      <c r="BB222" s="11">
        <f>SUMIFS('OP Units'!J:J,'OP Units'!$A:$A,$D222)</f>
        <v>0</v>
      </c>
      <c r="BC222" s="11">
        <f>SUMIFS('OP Units'!K:K,'OP Units'!$A:$A,$D222)</f>
        <v>0</v>
      </c>
      <c r="BD222" s="11">
        <f>SUMIFS('OP Units'!L:L,'OP Units'!$A:$A,$D222)</f>
        <v>0</v>
      </c>
      <c r="BE222" s="11">
        <f>SUMIFS('OP Units'!M:M,'OP Units'!$A:$A,$D222)</f>
        <v>0</v>
      </c>
      <c r="BF222" s="11">
        <f>SUMIFS('OP Units'!N:N,'OP Units'!$A:$A,$D222)</f>
        <v>0</v>
      </c>
      <c r="BG222" s="11">
        <f>SUMIFS('OP Units'!O:O,'OP Units'!$A:$A,$D222)</f>
        <v>0</v>
      </c>
      <c r="BH222" s="11">
        <f>SUMIFS('OP Units'!P:P,'OP Units'!$A:$A,$D222)</f>
        <v>0</v>
      </c>
      <c r="BI222" s="1"/>
      <c r="BJ222" s="12" t="str">
        <f>IFERROR((SUMIFS('OP Units'!E:E,'OP Units'!$A:$A,$D222)-SUMIFS('Forecast Data'!$H:$H,'Forecast Data'!$C:$C,BJ$6,'Forecast Data'!$B:$B,$D222))/SUMIFS('Forecast Data'!$H:$H,'Forecast Data'!$C:$C,BJ$6,'Forecast Data'!$B:$B,$D222),"")</f>
        <v/>
      </c>
      <c r="BK222" s="12">
        <f>IFERROR((SUMIFS('OP Units'!F:F,'OP Units'!$A:$A,$D222)-SUMIFS('Forecast Data'!$H:$H,'Forecast Data'!$C:$C,BK$6,'Forecast Data'!$B:$B,$D222))/SUMIFS('Forecast Data'!$H:$H,'Forecast Data'!$C:$C,BK$6,'Forecast Data'!$B:$B,$D222),"")</f>
        <v>-1</v>
      </c>
      <c r="BL222" s="12">
        <f>IFERROR((SUMIFS('OP Units'!G:G,'OP Units'!$A:$A,$D222)-SUMIFS('Forecast Data'!$H:$H,'Forecast Data'!$C:$C,BL$6,'Forecast Data'!$B:$B,$D222))/SUMIFS('Forecast Data'!$H:$H,'Forecast Data'!$C:$C,BL$6,'Forecast Data'!$B:$B,$D222),"")</f>
        <v>-1</v>
      </c>
      <c r="BM222" s="12">
        <f>IFERROR((SUMIFS('OP Units'!H:H,'OP Units'!$A:$A,$D222)-SUMIFS('Forecast Data'!$H:$H,'Forecast Data'!$C:$C,BM$6,'Forecast Data'!$B:$B,$D222))/SUMIFS('Forecast Data'!$H:$H,'Forecast Data'!$C:$C,BM$6,'Forecast Data'!$B:$B,$D222),"")</f>
        <v>-1</v>
      </c>
      <c r="BN222" s="12">
        <f>IFERROR((SUMIFS('OP Units'!I:I,'OP Units'!$A:$A,$D222)-SUMIFS('Forecast Data'!$H:$H,'Forecast Data'!$C:$C,BN$6,'Forecast Data'!$B:$B,$D222))/SUMIFS('Forecast Data'!$H:$H,'Forecast Data'!$C:$C,BN$6,'Forecast Data'!$B:$B,$D222),"")</f>
        <v>-1</v>
      </c>
      <c r="BO222" s="12">
        <f>IFERROR((SUMIFS('OP Units'!J:J,'OP Units'!$A:$A,$D222)-SUMIFS('Forecast Data'!$H:$H,'Forecast Data'!$C:$C,BO$6,'Forecast Data'!$B:$B,$D222))/SUMIFS('Forecast Data'!$H:$H,'Forecast Data'!$C:$C,BO$6,'Forecast Data'!$B:$B,$D222),"")</f>
        <v>-1</v>
      </c>
      <c r="BP222" s="12">
        <f>IFERROR((SUMIFS('OP Units'!K:K,'OP Units'!$A:$A,$D222)-SUMIFS('Forecast Data'!$H:$H,'Forecast Data'!$C:$C,BP$6,'Forecast Data'!$B:$B,$D222))/SUMIFS('Forecast Data'!$H:$H,'Forecast Data'!$C:$C,BP$6,'Forecast Data'!$B:$B,$D222),"")</f>
        <v>-1</v>
      </c>
      <c r="BQ222" s="12">
        <f>IFERROR((SUMIFS('OP Units'!L:L,'OP Units'!$A:$A,$D222)-SUMIFS('Forecast Data'!$H:$H,'Forecast Data'!$C:$C,BQ$6,'Forecast Data'!$B:$B,$D222))/SUMIFS('Forecast Data'!$H:$H,'Forecast Data'!$C:$C,BQ$6,'Forecast Data'!$B:$B,$D222),"")</f>
        <v>-1</v>
      </c>
      <c r="BR222" s="12">
        <f>IFERROR((SUMIFS('OP Units'!M:M,'OP Units'!$A:$A,$D222)-SUMIFS('Forecast Data'!$H:$H,'Forecast Data'!$C:$C,BR$6,'Forecast Data'!$B:$B,$D222))/SUMIFS('Forecast Data'!$H:$H,'Forecast Data'!$C:$C,BR$6,'Forecast Data'!$B:$B,$D222),"")</f>
        <v>-1</v>
      </c>
      <c r="BS222" s="12">
        <f>IFERROR((SUMIFS('OP Units'!N:N,'OP Units'!$A:$A,$D222)-SUMIFS('Forecast Data'!$H:$H,'Forecast Data'!$C:$C,BS$6,'Forecast Data'!$B:$B,$D222))/SUMIFS('Forecast Data'!$H:$H,'Forecast Data'!$C:$C,BS$6,'Forecast Data'!$B:$B,$D222),"")</f>
        <v>-1</v>
      </c>
      <c r="BT222" s="12">
        <f>IFERROR((SUMIFS('OP Units'!O:O,'OP Units'!$A:$A,$D222)-SUMIFS('Forecast Data'!$H:$H,'Forecast Data'!$C:$C,BT$6,'Forecast Data'!$B:$B,$D222))/SUMIFS('Forecast Data'!$H:$H,'Forecast Data'!$C:$C,BT$6,'Forecast Data'!$B:$B,$D222),"")</f>
        <v>-1</v>
      </c>
      <c r="BU222" s="12">
        <f>IFERROR((SUMIFS('OP Units'!P:P,'OP Units'!$A:$A,$D222)-SUMIFS('Forecast Data'!$H:$H,'Forecast Data'!$C:$C,BU$6,'Forecast Data'!$B:$B,$D222))/SUMIFS('Forecast Data'!$H:$H,'Forecast Data'!$C:$C,BU$6,'Forecast Data'!$B:$B,$D222),"")</f>
        <v>-1</v>
      </c>
      <c r="BV222" s="12"/>
      <c r="BW222" s="11">
        <f>(SUMIFS('Forecast Data'!H:H,'Forecast Data'!B:B,D222,'Forecast Data'!C:C,BK$6)+SUMIFS('Forecast Data'!H:H,'Forecast Data'!B:B,D222,'Forecast Data'!C:C,BL$6)+SUMIFS('Forecast Data'!H:H,'Forecast Data'!B:B,D222,'Forecast Data'!C:C,BM$6)+SUMIFS('Forecast Data'!H:H,'Forecast Data'!B:B,D222,'Forecast Data'!C:C,BN$6)+SUMIFS('Forecast Data'!H:H,'Forecast Data'!B:B,D222,'Forecast Data'!C:C,BO$6)+SUMIFS('Forecast Data'!H:H,'Forecast Data'!B:B,D222,'Forecast Data'!C:C,BP$6)+SUMIFS('Forecast Data'!H:H,'Forecast Data'!B:B,D222,'Forecast Data'!C:C,BQ$6)+SUMIFS('Forecast Data'!H:H,'Forecast Data'!B:B,D222,'Forecast Data'!C:C,BJ$6))/8</f>
        <v>2.125</v>
      </c>
      <c r="BX222" s="12">
        <f>IFERROR((SUM(W222:AD222)-(SUMIFS('Forecast Data'!H:H,'Forecast Data'!B:B,B222,'Forecast Data'!C:C,BJ$6)+SUMIFS('Forecast Data'!H:H,'Forecast Data'!B:B,B222,'Forecast Data'!C:C,BK$6)+SUMIFS('Forecast Data'!H:H,'Forecast Data'!B:B,B222,'Forecast Data'!C:C,BL$6)+SUMIFS('Forecast Data'!H:H,'Forecast Data'!B:B,B222,'Forecast Data'!C:C,BM$6)+SUMIFS('Forecast Data'!H:H,'Forecast Data'!B:B,B222,'Forecast Data'!C:C,BN$6)+SUMIFS('Forecast Data'!H:H,'Forecast Data'!B:B,B222,'Forecast Data'!C:C,BO$6)+SUMIFS('Forecast Data'!H:H,'Forecast Data'!B:B,B222,'Forecast Data'!C:C,BP$6)+SUMIFS('Forecast Data'!H:H,'Forecast Data'!B:B,B222,'Forecast Data'!C:C,BQ$6)))/(SUMIFS('Forecast Data'!H:H,'Forecast Data'!B:B,B222,'Forecast Data'!C:C,BJ$6)+SUMIFS('Forecast Data'!H:H,'Forecast Data'!B:B,B222,'Forecast Data'!C:C,BK$6)+SUMIFS('Forecast Data'!H:H,'Forecast Data'!B:B,B222,'Forecast Data'!C:C,BL$6)+SUMIFS('Forecast Data'!H:H,'Forecast Data'!B:B,B222,'Forecast Data'!C:C,BM$6)+SUMIFS('Forecast Data'!H:H,'Forecast Data'!B:B,B222,'Forecast Data'!C:C,BN$6)+SUMIFS('Forecast Data'!H:H,'Forecast Data'!B:B,B222,'Forecast Data'!C:C,BO$6)+SUMIFS('Forecast Data'!H:H,'Forecast Data'!B:B,B222,'Forecast Data'!C:C,BP$6)+SUMIFS('Forecast Data'!H:H,'Forecast Data'!B:B,B222,'Forecast Data'!C:C,BQ$6)),"")</f>
        <v>-1</v>
      </c>
      <c r="BY222" s="12">
        <f t="shared" si="18"/>
        <v>-2.5654247445478308E-6</v>
      </c>
      <c r="BZ222" s="16">
        <f t="shared" si="19"/>
        <v>-1.7473854270478455E-6</v>
      </c>
      <c r="CA222" s="13">
        <f t="shared" si="20"/>
        <v>-8.1803931749998543E-5</v>
      </c>
      <c r="CB222" s="12">
        <f t="shared" si="21"/>
        <v>8.1803931749998539E-7</v>
      </c>
      <c r="CC222" s="12"/>
      <c r="CD222" s="11">
        <f>(SUMIFS('Forecast Data'!H:H,'Forecast Data'!B:B,D222,'Forecast Data'!C:C,BK$6)+SUMIFS('Forecast Data'!H:H,'Forecast Data'!B:B,D222,'Forecast Data'!C:C,BL$6)+SUMIFS('Forecast Data'!H:H,'Forecast Data'!B:B,D222,'Forecast Data'!C:C,BM$6)+SUMIFS('Forecast Data'!H:H,'Forecast Data'!B:B,D222,'Forecast Data'!C:C,BJ$6))/4</f>
        <v>2.5</v>
      </c>
      <c r="CE222" s="12">
        <f>IFERROR((SUM(W222:Z222)-(SUMIFS('Forecast Data'!H:H,'Forecast Data'!B:B,D222,'Forecast Data'!C:C,BJ$6)+SUMIFS('Forecast Data'!H:H,'Forecast Data'!B:B,D222,'Forecast Data'!C:C,BK$6)+SUMIFS('Forecast Data'!H:H,'Forecast Data'!B:B,D222,'Forecast Data'!C:C,BL$6)+SUMIFS('Forecast Data'!H:H,'Forecast Data'!B:B,D222,'Forecast Data'!C:C,BM$6)))/(SUMIFS('Forecast Data'!H:H,'Forecast Data'!B:B,D222,'Forecast Data'!C:C,BJ$6)+SUMIFS('Forecast Data'!H:H,'Forecast Data'!B:B,D222,'Forecast Data'!C:C,BK$6)+SUMIFS('Forecast Data'!H:H,'Forecast Data'!B:B,D222,'Forecast Data'!C:C,BL$6)+SUMIFS('Forecast Data'!H:H,'Forecast Data'!B:B,D222,'Forecast Data'!C:C,BM$6)),"")</f>
        <v>-1</v>
      </c>
      <c r="CF222" s="12">
        <f t="shared" si="22"/>
        <v>-2.5654247445478308E-6</v>
      </c>
      <c r="CG222" s="12">
        <f t="shared" si="23"/>
        <v>-2.0959644636805277E-6</v>
      </c>
      <c r="CH222" s="13">
        <f t="shared" si="24"/>
        <v>-4.694602808673031E-5</v>
      </c>
      <c r="CI222" s="13"/>
    </row>
    <row r="223" spans="1:87" ht="13.2">
      <c r="A223" s="1"/>
      <c r="B223" t="str">
        <f t="shared" si="57"/>
        <v>Medify Air</v>
      </c>
      <c r="D223" t="s">
        <v>256</v>
      </c>
      <c r="E223" s="11">
        <f>SUMIFS('Fin Data'!F:F,'Fin Data'!A:A,D223)</f>
        <v>5</v>
      </c>
      <c r="F223" s="11">
        <f>SUMIFS('Fin Data with 6 week hist'!I:I,'Fin Data with 6 week hist'!$A:$A,$D223)</f>
        <v>0</v>
      </c>
      <c r="G223" s="11">
        <f>SUMIFS('Fin Data with 6 week hist'!J:J,'Fin Data with 6 week hist'!$A:$A,$D223)</f>
        <v>1</v>
      </c>
      <c r="H223" s="11">
        <f>SUMIFS('Fin Data with 6 week hist'!K:K,'Fin Data with 6 week hist'!$A:$A,$D223)+SUMIFS('Unit Cancellations'!D:D,'Unit Cancellations'!$B:$B,$D223)</f>
        <v>1</v>
      </c>
      <c r="I223" s="11">
        <f>SUMIFS('Fin Data with 6 week hist'!L:L,'Fin Data with 6 week hist'!$A:$A,$D223)+SUMIFS('Unit Cancellations'!E:E,'Unit Cancellations'!$B:$B,$D223)</f>
        <v>6</v>
      </c>
      <c r="J223" s="11">
        <f>SUMIFS('Fin Data with 6 week hist'!M:M,'Fin Data with 6 week hist'!$A:$A,$D223)+SUMIFS('Unit Cancellations'!F:F,'Unit Cancellations'!$B:$B,$D223)</f>
        <v>1</v>
      </c>
      <c r="K223" s="11">
        <f>SUMIFS('Fin Data with 6 week hist'!N:N,'Fin Data with 6 week hist'!$A:$A,$D223)+SUMIFS('Unit Cancellations'!G:G,'Unit Cancellations'!$B:$B,$D223)</f>
        <v>10</v>
      </c>
      <c r="L223" s="11">
        <f>SUMIFS('Fin Data'!AN:AN,'Fin Data'!A:A,D223)</f>
        <v>3</v>
      </c>
      <c r="M223" s="12">
        <f>IFERROR(SUMIFS('Fin Data'!AO:AO,'Fin Data'!A:A,D223),"")</f>
        <v>-0.4</v>
      </c>
      <c r="N223" s="1"/>
      <c r="O223" s="11">
        <f t="shared" si="12"/>
        <v>0</v>
      </c>
      <c r="P223" s="12">
        <f t="shared" si="13"/>
        <v>-1</v>
      </c>
      <c r="Q223" s="1"/>
      <c r="R223" s="11">
        <f t="shared" si="14"/>
        <v>0</v>
      </c>
      <c r="S223" s="12">
        <f t="shared" si="15"/>
        <v>-1</v>
      </c>
      <c r="T223" s="11">
        <f t="shared" si="16"/>
        <v>0</v>
      </c>
      <c r="U223" s="1" t="e">
        <f t="shared" si="55"/>
        <v>#REF!</v>
      </c>
      <c r="V223" s="1"/>
      <c r="W223" s="11">
        <f>SUMIFS('Forecast Data'!$D:$D,'Forecast Data'!$C:$C,W$6,'Forecast Data'!$B:$B,$D223)</f>
        <v>0</v>
      </c>
      <c r="X223" s="11">
        <f>SUMIFS('Forecast Data'!$D:$D,'Forecast Data'!$C:$C,X$6,'Forecast Data'!$B:$B,$D223)</f>
        <v>0</v>
      </c>
      <c r="Y223" s="11">
        <f>SUMIFS('Forecast Data'!$D:$D,'Forecast Data'!$C:$C,Y$6,'Forecast Data'!$B:$B,$D223)</f>
        <v>0</v>
      </c>
      <c r="Z223" s="11">
        <f>SUMIFS('Forecast Data'!$D:$D,'Forecast Data'!$C:$C,Z$6,'Forecast Data'!$B:$B,$D223)</f>
        <v>0</v>
      </c>
      <c r="AA223" s="11">
        <f>SUMIFS('Forecast Data'!$D:$D,'Forecast Data'!$C:$C,AA$6,'Forecast Data'!$B:$B,$D223)</f>
        <v>0</v>
      </c>
      <c r="AB223" s="11">
        <f>SUMIFS('Forecast Data'!$D:$D,'Forecast Data'!$C:$C,AB$6,'Forecast Data'!$B:$B,$D223)</f>
        <v>0</v>
      </c>
      <c r="AC223" s="11">
        <f>SUMIFS('Forecast Data'!$D:$D,'Forecast Data'!$C:$C,AC$6,'Forecast Data'!$B:$B,$D223)</f>
        <v>0</v>
      </c>
      <c r="AD223" s="11">
        <f>SUMIFS('Forecast Data'!$D:$D,'Forecast Data'!$C:$C,AD$6,'Forecast Data'!$B:$B,$D223)</f>
        <v>0</v>
      </c>
      <c r="AE223" s="11">
        <f>SUMIFS('Forecast Data'!$D:$D,'Forecast Data'!$C:$C,AE$6,'Forecast Data'!$B:$B,$D223)</f>
        <v>0</v>
      </c>
      <c r="AF223" s="11">
        <f>SUMIFS('Forecast Data'!$D:$D,'Forecast Data'!$C:$C,AF$6,'Forecast Data'!$B:$B,$D223)</f>
        <v>0</v>
      </c>
      <c r="AG223" s="11">
        <f>SUMIFS('Forecast Data'!$D:$D,'Forecast Data'!$C:$C,AG$6,'Forecast Data'!$B:$B,$D223)</f>
        <v>0</v>
      </c>
      <c r="AH223" s="11">
        <f>SUMIFS('Forecast Data'!$D:$D,'Forecast Data'!$C:$C,AH$6,'Forecast Data'!$B:$B,$D223)</f>
        <v>0</v>
      </c>
      <c r="AI223" s="1"/>
      <c r="AJ223" s="12" t="str">
        <f>IF(SUMIFS('Forecast Data'!$E:$E,'Forecast Data'!$C:$C,AJ$6,'Forecast Data'!$B:$B,$D223)=0,"",SUMIFS('Forecast Data'!$E:$E,'Forecast Data'!$C:$C,AJ$6,'Forecast Data'!$B:$B,$D223))</f>
        <v/>
      </c>
      <c r="AK223" s="12" t="str">
        <f>IF(SUMIFS('Forecast Data'!$E:$E,'Forecast Data'!$C:$C,AK$6,'Forecast Data'!$B:$B,$D223)=0,"",SUMIFS('Forecast Data'!$E:$E,'Forecast Data'!$C:$C,AK$6,'Forecast Data'!$B:$B,$D223))</f>
        <v/>
      </c>
      <c r="AL223" s="12">
        <f>IF(SUMIFS('Forecast Data'!$E:$E,'Forecast Data'!$C:$C,AL$6,'Forecast Data'!$B:$B,$D223)=0,"",SUMIFS('Forecast Data'!$E:$E,'Forecast Data'!$C:$C,AL$6,'Forecast Data'!$B:$B,$D223))</f>
        <v>-1</v>
      </c>
      <c r="AM223" s="12">
        <f>IF(SUMIFS('Forecast Data'!$E:$E,'Forecast Data'!$C:$C,AM$6,'Forecast Data'!$B:$B,$D223)=0,"",SUMIFS('Forecast Data'!$E:$E,'Forecast Data'!$C:$C,AM$6,'Forecast Data'!$B:$B,$D223))</f>
        <v>-1</v>
      </c>
      <c r="AN223" s="12" t="str">
        <f>IF(SUMIFS('Forecast Data'!$E:$E,'Forecast Data'!$C:$C,AN$6,'Forecast Data'!$B:$B,$D223)=0,"",SUMIFS('Forecast Data'!$E:$E,'Forecast Data'!$C:$C,AN$6,'Forecast Data'!$B:$B,$D223))</f>
        <v/>
      </c>
      <c r="AO223" s="12">
        <f>IF(SUMIFS('Forecast Data'!$E:$E,'Forecast Data'!$C:$C,AO$6,'Forecast Data'!$B:$B,$D223)=0,"",SUMIFS('Forecast Data'!$E:$E,'Forecast Data'!$C:$C,AO$6,'Forecast Data'!$B:$B,$D223))</f>
        <v>-1</v>
      </c>
      <c r="AP223" s="12" t="str">
        <f>IF(SUMIFS('Forecast Data'!$E:$E,'Forecast Data'!$C:$C,AP$6,'Forecast Data'!$B:$B,$D223)=0,"",SUMIFS('Forecast Data'!$E:$E,'Forecast Data'!$C:$C,AP$6,'Forecast Data'!$B:$B,$D223))</f>
        <v/>
      </c>
      <c r="AQ223" s="12" t="str">
        <f>IF(SUMIFS('Forecast Data'!$E:$E,'Forecast Data'!$C:$C,AQ$6,'Forecast Data'!$B:$B,$D223)=0,"",SUMIFS('Forecast Data'!$E:$E,'Forecast Data'!$C:$C,AQ$6,'Forecast Data'!$B:$B,$D223))</f>
        <v/>
      </c>
      <c r="AR223" s="12" t="str">
        <f>IF(SUMIFS('Forecast Data'!$E:$E,'Forecast Data'!$C:$C,AR$6,'Forecast Data'!$B:$B,$D223)=0,"",SUMIFS('Forecast Data'!$E:$E,'Forecast Data'!$C:$C,AR$6,'Forecast Data'!$B:$B,$D223))</f>
        <v/>
      </c>
      <c r="AS223" s="12">
        <f>IF(SUMIFS('Forecast Data'!$E:$E,'Forecast Data'!$C:$C,AS$6,'Forecast Data'!$B:$B,$D223)=0,"",SUMIFS('Forecast Data'!$E:$E,'Forecast Data'!$C:$C,AS$6,'Forecast Data'!$B:$B,$D223))</f>
        <v>-1</v>
      </c>
      <c r="AT223" s="12">
        <f>IF(SUMIFS('Forecast Data'!$E:$E,'Forecast Data'!$C:$C,AT$6,'Forecast Data'!$B:$B,$D223)=0,"",SUMIFS('Forecast Data'!$E:$E,'Forecast Data'!$C:$C,AT$6,'Forecast Data'!$B:$B,$D223))</f>
        <v>-1</v>
      </c>
      <c r="AU223" s="12">
        <f>IF(SUMIFS('Forecast Data'!$E:$E,'Forecast Data'!$C:$C,AU$6,'Forecast Data'!$B:$B,$D223)=0,"",SUMIFS('Forecast Data'!$E:$E,'Forecast Data'!$C:$C,AU$6,'Forecast Data'!$B:$B,$D223))</f>
        <v>-1</v>
      </c>
      <c r="AV223" s="1"/>
      <c r="AW223" s="11">
        <f>SUMIFS('OP Units'!E:E,'OP Units'!$A:$A,$D223)</f>
        <v>0</v>
      </c>
      <c r="AX223" s="11">
        <f>SUMIFS('OP Units'!F:F,'OP Units'!$A:$A,$D223)</f>
        <v>0</v>
      </c>
      <c r="AY223" s="11">
        <f>SUMIFS('OP Units'!G:G,'OP Units'!$A:$A,$D223)</f>
        <v>0</v>
      </c>
      <c r="AZ223" s="11">
        <f>SUMIFS('OP Units'!H:H,'OP Units'!$A:$A,$D223)</f>
        <v>0</v>
      </c>
      <c r="BA223" s="11">
        <f>SUMIFS('OP Units'!I:I,'OP Units'!$A:$A,$D223)</f>
        <v>0</v>
      </c>
      <c r="BB223" s="11">
        <f>SUMIFS('OP Units'!J:J,'OP Units'!$A:$A,$D223)</f>
        <v>0</v>
      </c>
      <c r="BC223" s="11">
        <f>SUMIFS('OP Units'!K:K,'OP Units'!$A:$A,$D223)</f>
        <v>0</v>
      </c>
      <c r="BD223" s="11">
        <f>SUMIFS('OP Units'!L:L,'OP Units'!$A:$A,$D223)</f>
        <v>0</v>
      </c>
      <c r="BE223" s="11">
        <f>SUMIFS('OP Units'!M:M,'OP Units'!$A:$A,$D223)</f>
        <v>0</v>
      </c>
      <c r="BF223" s="11">
        <f>SUMIFS('OP Units'!N:N,'OP Units'!$A:$A,$D223)</f>
        <v>0</v>
      </c>
      <c r="BG223" s="11">
        <f>SUMIFS('OP Units'!O:O,'OP Units'!$A:$A,$D223)</f>
        <v>0</v>
      </c>
      <c r="BH223" s="11">
        <f>SUMIFS('OP Units'!P:P,'OP Units'!$A:$A,$D223)</f>
        <v>0</v>
      </c>
      <c r="BI223" s="1"/>
      <c r="BJ223" s="12" t="str">
        <f>IFERROR((SUMIFS('OP Units'!E:E,'OP Units'!$A:$A,$D223)-SUMIFS('Forecast Data'!$H:$H,'Forecast Data'!$C:$C,BJ$6,'Forecast Data'!$B:$B,$D223))/SUMIFS('Forecast Data'!$H:$H,'Forecast Data'!$C:$C,BJ$6,'Forecast Data'!$B:$B,$D223),"")</f>
        <v/>
      </c>
      <c r="BK223" s="12" t="str">
        <f>IFERROR((SUMIFS('OP Units'!F:F,'OP Units'!$A:$A,$D223)-SUMIFS('Forecast Data'!$H:$H,'Forecast Data'!$C:$C,BK$6,'Forecast Data'!$B:$B,$D223))/SUMIFS('Forecast Data'!$H:$H,'Forecast Data'!$C:$C,BK$6,'Forecast Data'!$B:$B,$D223),"")</f>
        <v/>
      </c>
      <c r="BL223" s="12">
        <f>IFERROR((SUMIFS('OP Units'!G:G,'OP Units'!$A:$A,$D223)-SUMIFS('Forecast Data'!$H:$H,'Forecast Data'!$C:$C,BL$6,'Forecast Data'!$B:$B,$D223))/SUMIFS('Forecast Data'!$H:$H,'Forecast Data'!$C:$C,BL$6,'Forecast Data'!$B:$B,$D223),"")</f>
        <v>-1</v>
      </c>
      <c r="BM223" s="12">
        <f>IFERROR((SUMIFS('OP Units'!H:H,'OP Units'!$A:$A,$D223)-SUMIFS('Forecast Data'!$H:$H,'Forecast Data'!$C:$C,BM$6,'Forecast Data'!$B:$B,$D223))/SUMIFS('Forecast Data'!$H:$H,'Forecast Data'!$C:$C,BM$6,'Forecast Data'!$B:$B,$D223),"")</f>
        <v>-1</v>
      </c>
      <c r="BN223" s="12" t="str">
        <f>IFERROR((SUMIFS('OP Units'!I:I,'OP Units'!$A:$A,$D223)-SUMIFS('Forecast Data'!$H:$H,'Forecast Data'!$C:$C,BN$6,'Forecast Data'!$B:$B,$D223))/SUMIFS('Forecast Data'!$H:$H,'Forecast Data'!$C:$C,BN$6,'Forecast Data'!$B:$B,$D223),"")</f>
        <v/>
      </c>
      <c r="BO223" s="12">
        <f>IFERROR((SUMIFS('OP Units'!J:J,'OP Units'!$A:$A,$D223)-SUMIFS('Forecast Data'!$H:$H,'Forecast Data'!$C:$C,BO$6,'Forecast Data'!$B:$B,$D223))/SUMIFS('Forecast Data'!$H:$H,'Forecast Data'!$C:$C,BO$6,'Forecast Data'!$B:$B,$D223),"")</f>
        <v>-1</v>
      </c>
      <c r="BP223" s="12" t="str">
        <f>IFERROR((SUMIFS('OP Units'!K:K,'OP Units'!$A:$A,$D223)-SUMIFS('Forecast Data'!$H:$H,'Forecast Data'!$C:$C,BP$6,'Forecast Data'!$B:$B,$D223))/SUMIFS('Forecast Data'!$H:$H,'Forecast Data'!$C:$C,BP$6,'Forecast Data'!$B:$B,$D223),"")</f>
        <v/>
      </c>
      <c r="BQ223" s="12" t="str">
        <f>IFERROR((SUMIFS('OP Units'!L:L,'OP Units'!$A:$A,$D223)-SUMIFS('Forecast Data'!$H:$H,'Forecast Data'!$C:$C,BQ$6,'Forecast Data'!$B:$B,$D223))/SUMIFS('Forecast Data'!$H:$H,'Forecast Data'!$C:$C,BQ$6,'Forecast Data'!$B:$B,$D223),"")</f>
        <v/>
      </c>
      <c r="BR223" s="12" t="str">
        <f>IFERROR((SUMIFS('OP Units'!M:M,'OP Units'!$A:$A,$D223)-SUMIFS('Forecast Data'!$H:$H,'Forecast Data'!$C:$C,BR$6,'Forecast Data'!$B:$B,$D223))/SUMIFS('Forecast Data'!$H:$H,'Forecast Data'!$C:$C,BR$6,'Forecast Data'!$B:$B,$D223),"")</f>
        <v/>
      </c>
      <c r="BS223" s="12">
        <f>IFERROR((SUMIFS('OP Units'!N:N,'OP Units'!$A:$A,$D223)-SUMIFS('Forecast Data'!$H:$H,'Forecast Data'!$C:$C,BS$6,'Forecast Data'!$B:$B,$D223))/SUMIFS('Forecast Data'!$H:$H,'Forecast Data'!$C:$C,BS$6,'Forecast Data'!$B:$B,$D223),"")</f>
        <v>-1</v>
      </c>
      <c r="BT223" s="12">
        <f>IFERROR((SUMIFS('OP Units'!O:O,'OP Units'!$A:$A,$D223)-SUMIFS('Forecast Data'!$H:$H,'Forecast Data'!$C:$C,BT$6,'Forecast Data'!$B:$B,$D223))/SUMIFS('Forecast Data'!$H:$H,'Forecast Data'!$C:$C,BT$6,'Forecast Data'!$B:$B,$D223),"")</f>
        <v>-1</v>
      </c>
      <c r="BU223" s="12">
        <f>IFERROR((SUMIFS('OP Units'!P:P,'OP Units'!$A:$A,$D223)-SUMIFS('Forecast Data'!$H:$H,'Forecast Data'!$C:$C,BU$6,'Forecast Data'!$B:$B,$D223))/SUMIFS('Forecast Data'!$H:$H,'Forecast Data'!$C:$C,BU$6,'Forecast Data'!$B:$B,$D223),"")</f>
        <v>-1</v>
      </c>
      <c r="BV223" s="12"/>
      <c r="BW223" s="11">
        <f>(SUMIFS('Forecast Data'!H:H,'Forecast Data'!B:B,D223,'Forecast Data'!C:C,BK$6)+SUMIFS('Forecast Data'!H:H,'Forecast Data'!B:B,D223,'Forecast Data'!C:C,BL$6)+SUMIFS('Forecast Data'!H:H,'Forecast Data'!B:B,D223,'Forecast Data'!C:C,BM$6)+SUMIFS('Forecast Data'!H:H,'Forecast Data'!B:B,D223,'Forecast Data'!C:C,BN$6)+SUMIFS('Forecast Data'!H:H,'Forecast Data'!B:B,D223,'Forecast Data'!C:C,BO$6)+SUMIFS('Forecast Data'!H:H,'Forecast Data'!B:B,D223,'Forecast Data'!C:C,BP$6)+SUMIFS('Forecast Data'!H:H,'Forecast Data'!B:B,D223,'Forecast Data'!C:C,BQ$6)+SUMIFS('Forecast Data'!H:H,'Forecast Data'!B:B,D223,'Forecast Data'!C:C,BJ$6))/8</f>
        <v>0.375</v>
      </c>
      <c r="BX223" s="12">
        <f>IFERROR((SUM(W223:AD223)-(SUMIFS('Forecast Data'!H:H,'Forecast Data'!B:B,B223,'Forecast Data'!C:C,BJ$6)+SUMIFS('Forecast Data'!H:H,'Forecast Data'!B:B,B223,'Forecast Data'!C:C,BK$6)+SUMIFS('Forecast Data'!H:H,'Forecast Data'!B:B,B223,'Forecast Data'!C:C,BL$6)+SUMIFS('Forecast Data'!H:H,'Forecast Data'!B:B,B223,'Forecast Data'!C:C,BM$6)+SUMIFS('Forecast Data'!H:H,'Forecast Data'!B:B,B223,'Forecast Data'!C:C,BN$6)+SUMIFS('Forecast Data'!H:H,'Forecast Data'!B:B,B223,'Forecast Data'!C:C,BO$6)+SUMIFS('Forecast Data'!H:H,'Forecast Data'!B:B,B223,'Forecast Data'!C:C,BP$6)+SUMIFS('Forecast Data'!H:H,'Forecast Data'!B:B,B223,'Forecast Data'!C:C,BQ$6)))/(SUMIFS('Forecast Data'!H:H,'Forecast Data'!B:B,B223,'Forecast Data'!C:C,BJ$6)+SUMIFS('Forecast Data'!H:H,'Forecast Data'!B:B,B223,'Forecast Data'!C:C,BK$6)+SUMIFS('Forecast Data'!H:H,'Forecast Data'!B:B,B223,'Forecast Data'!C:C,BL$6)+SUMIFS('Forecast Data'!H:H,'Forecast Data'!B:B,B223,'Forecast Data'!C:C,BM$6)+SUMIFS('Forecast Data'!H:H,'Forecast Data'!B:B,B223,'Forecast Data'!C:C,BN$6)+SUMIFS('Forecast Data'!H:H,'Forecast Data'!B:B,B223,'Forecast Data'!C:C,BO$6)+SUMIFS('Forecast Data'!H:H,'Forecast Data'!B:B,B223,'Forecast Data'!C:C,BP$6)+SUMIFS('Forecast Data'!H:H,'Forecast Data'!B:B,B223,'Forecast Data'!C:C,BQ$6)),"")</f>
        <v>-1</v>
      </c>
      <c r="BY223" s="12">
        <f t="shared" si="18"/>
        <v>-1.7102831630318874E-6</v>
      </c>
      <c r="BZ223" s="16">
        <f t="shared" si="19"/>
        <v>-3.0836213418491391E-7</v>
      </c>
      <c r="CA223" s="13">
        <f t="shared" si="20"/>
        <v>-1.4019210288469735E-4</v>
      </c>
      <c r="CB223" s="12">
        <f t="shared" si="21"/>
        <v>1.4019210288469734E-6</v>
      </c>
      <c r="CC223" s="12"/>
      <c r="CD223" s="11">
        <f>(SUMIFS('Forecast Data'!H:H,'Forecast Data'!B:B,D223,'Forecast Data'!C:C,BK$6)+SUMIFS('Forecast Data'!H:H,'Forecast Data'!B:B,D223,'Forecast Data'!C:C,BL$6)+SUMIFS('Forecast Data'!H:H,'Forecast Data'!B:B,D223,'Forecast Data'!C:C,BM$6)+SUMIFS('Forecast Data'!H:H,'Forecast Data'!B:B,D223,'Forecast Data'!C:C,BJ$6))/4</f>
        <v>0.5</v>
      </c>
      <c r="CE223" s="12">
        <f>IFERROR((SUM(W223:Z223)-(SUMIFS('Forecast Data'!H:H,'Forecast Data'!B:B,D223,'Forecast Data'!C:C,BJ$6)+SUMIFS('Forecast Data'!H:H,'Forecast Data'!B:B,D223,'Forecast Data'!C:C,BK$6)+SUMIFS('Forecast Data'!H:H,'Forecast Data'!B:B,D223,'Forecast Data'!C:C,BL$6)+SUMIFS('Forecast Data'!H:H,'Forecast Data'!B:B,D223,'Forecast Data'!C:C,BM$6)))/(SUMIFS('Forecast Data'!H:H,'Forecast Data'!B:B,D223,'Forecast Data'!C:C,BJ$6)+SUMIFS('Forecast Data'!H:H,'Forecast Data'!B:B,D223,'Forecast Data'!C:C,BK$6)+SUMIFS('Forecast Data'!H:H,'Forecast Data'!B:B,D223,'Forecast Data'!C:C,BL$6)+SUMIFS('Forecast Data'!H:H,'Forecast Data'!B:B,D223,'Forecast Data'!C:C,BM$6)),"")</f>
        <v>-1</v>
      </c>
      <c r="CF223" s="12">
        <f t="shared" si="22"/>
        <v>-1.7102831630318874E-6</v>
      </c>
      <c r="CG223" s="12">
        <f t="shared" si="23"/>
        <v>-4.1919289273610556E-7</v>
      </c>
      <c r="CH223" s="13">
        <f t="shared" si="24"/>
        <v>-1.2910902702957817E-4</v>
      </c>
      <c r="CI223" s="13"/>
    </row>
    <row r="224" spans="1:87" ht="13.2">
      <c r="A224" s="1"/>
      <c r="B224" t="str">
        <f t="shared" si="57"/>
        <v>Capri Blue</v>
      </c>
      <c r="D224" t="s">
        <v>257</v>
      </c>
      <c r="E224" s="11">
        <f>SUMIFS('Fin Data'!F:F,'Fin Data'!A:A,D224)</f>
        <v>0</v>
      </c>
      <c r="F224" s="11">
        <f>SUMIFS('Fin Data with 6 week hist'!I:I,'Fin Data with 6 week hist'!$A:$A,$D224)</f>
        <v>0</v>
      </c>
      <c r="G224" s="11">
        <f>SUMIFS('Fin Data with 6 week hist'!J:J,'Fin Data with 6 week hist'!$A:$A,$D224)</f>
        <v>0</v>
      </c>
      <c r="H224" s="11">
        <f>SUMIFS('Fin Data with 6 week hist'!K:K,'Fin Data with 6 week hist'!$A:$A,$D224)+SUMIFS('Unit Cancellations'!D:D,'Unit Cancellations'!$B:$B,$D224)</f>
        <v>0</v>
      </c>
      <c r="I224" s="11">
        <f>SUMIFS('Fin Data with 6 week hist'!L:L,'Fin Data with 6 week hist'!$A:$A,$D224)+SUMIFS('Unit Cancellations'!E:E,'Unit Cancellations'!$B:$B,$D224)</f>
        <v>0</v>
      </c>
      <c r="J224" s="11">
        <f>SUMIFS('Fin Data with 6 week hist'!M:M,'Fin Data with 6 week hist'!$A:$A,$D224)+SUMIFS('Unit Cancellations'!F:F,'Unit Cancellations'!$B:$B,$D224)</f>
        <v>0</v>
      </c>
      <c r="K224" s="11">
        <f>SUMIFS('Fin Data with 6 week hist'!N:N,'Fin Data with 6 week hist'!$A:$A,$D224)+SUMIFS('Unit Cancellations'!G:G,'Unit Cancellations'!$B:$B,$D224)</f>
        <v>0</v>
      </c>
      <c r="L224" s="11">
        <f>SUMIFS('Fin Data'!AN:AN,'Fin Data'!A:A,D224)</f>
        <v>0</v>
      </c>
      <c r="M224" s="12">
        <f>IFERROR(SUMIFS('Fin Data'!AO:AO,'Fin Data'!A:A,D224),"")</f>
        <v>0</v>
      </c>
      <c r="N224" s="1"/>
      <c r="O224" s="11">
        <f t="shared" si="12"/>
        <v>3</v>
      </c>
      <c r="P224" s="12">
        <f t="shared" si="13"/>
        <v>5</v>
      </c>
      <c r="Q224" s="1"/>
      <c r="R224" s="11">
        <f t="shared" si="14"/>
        <v>3</v>
      </c>
      <c r="S224" s="12">
        <f t="shared" si="15"/>
        <v>5</v>
      </c>
      <c r="T224" s="11">
        <f t="shared" si="16"/>
        <v>0</v>
      </c>
      <c r="U224" s="1" t="e">
        <f t="shared" si="55"/>
        <v>#REF!</v>
      </c>
      <c r="V224" s="1"/>
      <c r="W224" s="11">
        <f>SUMIFS('Forecast Data'!$D:$D,'Forecast Data'!$C:$C,W$6,'Forecast Data'!$B:$B,$D224)</f>
        <v>3</v>
      </c>
      <c r="X224" s="11">
        <f>SUMIFS('Forecast Data'!$D:$D,'Forecast Data'!$C:$C,X$6,'Forecast Data'!$B:$B,$D224)</f>
        <v>3</v>
      </c>
      <c r="Y224" s="11">
        <f>SUMIFS('Forecast Data'!$D:$D,'Forecast Data'!$C:$C,Y$6,'Forecast Data'!$B:$B,$D224)</f>
        <v>3</v>
      </c>
      <c r="Z224" s="11">
        <f>SUMIFS('Forecast Data'!$D:$D,'Forecast Data'!$C:$C,Z$6,'Forecast Data'!$B:$B,$D224)</f>
        <v>3</v>
      </c>
      <c r="AA224" s="11">
        <f>SUMIFS('Forecast Data'!$D:$D,'Forecast Data'!$C:$C,AA$6,'Forecast Data'!$B:$B,$D224)</f>
        <v>3</v>
      </c>
      <c r="AB224" s="11">
        <f>SUMIFS('Forecast Data'!$D:$D,'Forecast Data'!$C:$C,AB$6,'Forecast Data'!$B:$B,$D224)</f>
        <v>3</v>
      </c>
      <c r="AC224" s="11">
        <f>SUMIFS('Forecast Data'!$D:$D,'Forecast Data'!$C:$C,AC$6,'Forecast Data'!$B:$B,$D224)</f>
        <v>3</v>
      </c>
      <c r="AD224" s="11">
        <f>SUMIFS('Forecast Data'!$D:$D,'Forecast Data'!$C:$C,AD$6,'Forecast Data'!$B:$B,$D224)</f>
        <v>3</v>
      </c>
      <c r="AE224" s="11">
        <f>SUMIFS('Forecast Data'!$D:$D,'Forecast Data'!$C:$C,AE$6,'Forecast Data'!$B:$B,$D224)</f>
        <v>3</v>
      </c>
      <c r="AF224" s="11">
        <f>SUMIFS('Forecast Data'!$D:$D,'Forecast Data'!$C:$C,AF$6,'Forecast Data'!$B:$B,$D224)</f>
        <v>3</v>
      </c>
      <c r="AG224" s="11">
        <f>SUMIFS('Forecast Data'!$D:$D,'Forecast Data'!$C:$C,AG$6,'Forecast Data'!$B:$B,$D224)</f>
        <v>3</v>
      </c>
      <c r="AH224" s="11">
        <f>SUMIFS('Forecast Data'!$D:$D,'Forecast Data'!$C:$C,AH$6,'Forecast Data'!$B:$B,$D224)</f>
        <v>3</v>
      </c>
      <c r="AI224" s="1"/>
      <c r="AJ224" s="12" t="str">
        <f>IF(SUMIFS('Forecast Data'!$E:$E,'Forecast Data'!$C:$C,AJ$6,'Forecast Data'!$B:$B,$D224)=0,"",SUMIFS('Forecast Data'!$E:$E,'Forecast Data'!$C:$C,AJ$6,'Forecast Data'!$B:$B,$D224))</f>
        <v/>
      </c>
      <c r="AK224" s="12" t="str">
        <f>IF(SUMIFS('Forecast Data'!$E:$E,'Forecast Data'!$C:$C,AK$6,'Forecast Data'!$B:$B,$D224)=0,"",SUMIFS('Forecast Data'!$E:$E,'Forecast Data'!$C:$C,AK$6,'Forecast Data'!$B:$B,$D224))</f>
        <v/>
      </c>
      <c r="AL224" s="12">
        <f>IF(SUMIFS('Forecast Data'!$E:$E,'Forecast Data'!$C:$C,AL$6,'Forecast Data'!$B:$B,$D224)=0,"",SUMIFS('Forecast Data'!$E:$E,'Forecast Data'!$C:$C,AL$6,'Forecast Data'!$B:$B,$D224))</f>
        <v>1.66</v>
      </c>
      <c r="AM224" s="12">
        <f>IF(SUMIFS('Forecast Data'!$E:$E,'Forecast Data'!$C:$C,AM$6,'Forecast Data'!$B:$B,$D224)=0,"",SUMIFS('Forecast Data'!$E:$E,'Forecast Data'!$C:$C,AM$6,'Forecast Data'!$B:$B,$D224))</f>
        <v>1.66</v>
      </c>
      <c r="AN224" s="12">
        <f>IF(SUMIFS('Forecast Data'!$E:$E,'Forecast Data'!$C:$C,AN$6,'Forecast Data'!$B:$B,$D224)=0,"",SUMIFS('Forecast Data'!$E:$E,'Forecast Data'!$C:$C,AN$6,'Forecast Data'!$B:$B,$D224))</f>
        <v>1.66</v>
      </c>
      <c r="AO224" s="12">
        <f>IF(SUMIFS('Forecast Data'!$E:$E,'Forecast Data'!$C:$C,AO$6,'Forecast Data'!$B:$B,$D224)=0,"",SUMIFS('Forecast Data'!$E:$E,'Forecast Data'!$C:$C,AO$6,'Forecast Data'!$B:$B,$D224))</f>
        <v>1.66</v>
      </c>
      <c r="AP224" s="12" t="str">
        <f>IF(SUMIFS('Forecast Data'!$E:$E,'Forecast Data'!$C:$C,AP$6,'Forecast Data'!$B:$B,$D224)=0,"",SUMIFS('Forecast Data'!$E:$E,'Forecast Data'!$C:$C,AP$6,'Forecast Data'!$B:$B,$D224))</f>
        <v/>
      </c>
      <c r="AQ224" s="12" t="str">
        <f>IF(SUMIFS('Forecast Data'!$E:$E,'Forecast Data'!$C:$C,AQ$6,'Forecast Data'!$B:$B,$D224)=0,"",SUMIFS('Forecast Data'!$E:$E,'Forecast Data'!$C:$C,AQ$6,'Forecast Data'!$B:$B,$D224))</f>
        <v/>
      </c>
      <c r="AR224" s="12" t="str">
        <f>IF(SUMIFS('Forecast Data'!$E:$E,'Forecast Data'!$C:$C,AR$6,'Forecast Data'!$B:$B,$D224)=0,"",SUMIFS('Forecast Data'!$E:$E,'Forecast Data'!$C:$C,AR$6,'Forecast Data'!$B:$B,$D224))</f>
        <v/>
      </c>
      <c r="AS224" s="12" t="str">
        <f>IF(SUMIFS('Forecast Data'!$E:$E,'Forecast Data'!$C:$C,AS$6,'Forecast Data'!$B:$B,$D224)=0,"",SUMIFS('Forecast Data'!$E:$E,'Forecast Data'!$C:$C,AS$6,'Forecast Data'!$B:$B,$D224))</f>
        <v/>
      </c>
      <c r="AT224" s="12" t="str">
        <f>IF(SUMIFS('Forecast Data'!$E:$E,'Forecast Data'!$C:$C,AT$6,'Forecast Data'!$B:$B,$D224)=0,"",SUMIFS('Forecast Data'!$E:$E,'Forecast Data'!$C:$C,AT$6,'Forecast Data'!$B:$B,$D224))</f>
        <v/>
      </c>
      <c r="AU224" s="12" t="str">
        <f>IF(SUMIFS('Forecast Data'!$E:$E,'Forecast Data'!$C:$C,AU$6,'Forecast Data'!$B:$B,$D224)=0,"",SUMIFS('Forecast Data'!$E:$E,'Forecast Data'!$C:$C,AU$6,'Forecast Data'!$B:$B,$D224))</f>
        <v/>
      </c>
      <c r="AV224" s="1"/>
      <c r="AW224" s="11">
        <f>SUMIFS('OP Units'!E:E,'OP Units'!$A:$A,$D224)</f>
        <v>0</v>
      </c>
      <c r="AX224" s="11">
        <f>SUMIFS('OP Units'!F:F,'OP Units'!$A:$A,$D224)</f>
        <v>0</v>
      </c>
      <c r="AY224" s="11">
        <f>SUMIFS('OP Units'!G:G,'OP Units'!$A:$A,$D224)</f>
        <v>0</v>
      </c>
      <c r="AZ224" s="11">
        <f>SUMIFS('OP Units'!H:H,'OP Units'!$A:$A,$D224)</f>
        <v>0</v>
      </c>
      <c r="BA224" s="11">
        <f>SUMIFS('OP Units'!I:I,'OP Units'!$A:$A,$D224)</f>
        <v>0</v>
      </c>
      <c r="BB224" s="11">
        <f>SUMIFS('OP Units'!J:J,'OP Units'!$A:$A,$D224)</f>
        <v>0</v>
      </c>
      <c r="BC224" s="11">
        <f>SUMIFS('OP Units'!K:K,'OP Units'!$A:$A,$D224)</f>
        <v>0</v>
      </c>
      <c r="BD224" s="11">
        <f>SUMIFS('OP Units'!L:L,'OP Units'!$A:$A,$D224)</f>
        <v>0</v>
      </c>
      <c r="BE224" s="11">
        <f>SUMIFS('OP Units'!M:M,'OP Units'!$A:$A,$D224)</f>
        <v>0</v>
      </c>
      <c r="BF224" s="11">
        <f>SUMIFS('OP Units'!N:N,'OP Units'!$A:$A,$D224)</f>
        <v>0</v>
      </c>
      <c r="BG224" s="11">
        <f>SUMIFS('OP Units'!O:O,'OP Units'!$A:$A,$D224)</f>
        <v>0</v>
      </c>
      <c r="BH224" s="11">
        <f>SUMIFS('OP Units'!P:P,'OP Units'!$A:$A,$D224)</f>
        <v>0</v>
      </c>
      <c r="BI224" s="1"/>
      <c r="BJ224" s="12" t="str">
        <f>IFERROR((SUMIFS('OP Units'!E:E,'OP Units'!$A:$A,$D224)-SUMIFS('Forecast Data'!$H:$H,'Forecast Data'!$C:$C,BJ$6,'Forecast Data'!$B:$B,$D224))/SUMIFS('Forecast Data'!$H:$H,'Forecast Data'!$C:$C,BJ$6,'Forecast Data'!$B:$B,$D224),"")</f>
        <v/>
      </c>
      <c r="BK224" s="12" t="str">
        <f>IFERROR((SUMIFS('OP Units'!F:F,'OP Units'!$A:$A,$D224)-SUMIFS('Forecast Data'!$H:$H,'Forecast Data'!$C:$C,BK$6,'Forecast Data'!$B:$B,$D224))/SUMIFS('Forecast Data'!$H:$H,'Forecast Data'!$C:$C,BK$6,'Forecast Data'!$B:$B,$D224),"")</f>
        <v/>
      </c>
      <c r="BL224" s="12">
        <f>IFERROR((SUMIFS('OP Units'!G:G,'OP Units'!$A:$A,$D224)-SUMIFS('Forecast Data'!$H:$H,'Forecast Data'!$C:$C,BL$6,'Forecast Data'!$B:$B,$D224))/SUMIFS('Forecast Data'!$H:$H,'Forecast Data'!$C:$C,BL$6,'Forecast Data'!$B:$B,$D224),"")</f>
        <v>-1</v>
      </c>
      <c r="BM224" s="12">
        <f>IFERROR((SUMIFS('OP Units'!H:H,'OP Units'!$A:$A,$D224)-SUMIFS('Forecast Data'!$H:$H,'Forecast Data'!$C:$C,BM$6,'Forecast Data'!$B:$B,$D224))/SUMIFS('Forecast Data'!$H:$H,'Forecast Data'!$C:$C,BM$6,'Forecast Data'!$B:$B,$D224),"")</f>
        <v>-1</v>
      </c>
      <c r="BN224" s="12">
        <f>IFERROR((SUMIFS('OP Units'!I:I,'OP Units'!$A:$A,$D224)-SUMIFS('Forecast Data'!$H:$H,'Forecast Data'!$C:$C,BN$6,'Forecast Data'!$B:$B,$D224))/SUMIFS('Forecast Data'!$H:$H,'Forecast Data'!$C:$C,BN$6,'Forecast Data'!$B:$B,$D224),"")</f>
        <v>-1</v>
      </c>
      <c r="BO224" s="12">
        <f>IFERROR((SUMIFS('OP Units'!J:J,'OP Units'!$A:$A,$D224)-SUMIFS('Forecast Data'!$H:$H,'Forecast Data'!$C:$C,BO$6,'Forecast Data'!$B:$B,$D224))/SUMIFS('Forecast Data'!$H:$H,'Forecast Data'!$C:$C,BO$6,'Forecast Data'!$B:$B,$D224),"")</f>
        <v>-1</v>
      </c>
      <c r="BP224" s="12" t="str">
        <f>IFERROR((SUMIFS('OP Units'!K:K,'OP Units'!$A:$A,$D224)-SUMIFS('Forecast Data'!$H:$H,'Forecast Data'!$C:$C,BP$6,'Forecast Data'!$B:$B,$D224))/SUMIFS('Forecast Data'!$H:$H,'Forecast Data'!$C:$C,BP$6,'Forecast Data'!$B:$B,$D224),"")</f>
        <v/>
      </c>
      <c r="BQ224" s="12" t="str">
        <f>IFERROR((SUMIFS('OP Units'!L:L,'OP Units'!$A:$A,$D224)-SUMIFS('Forecast Data'!$H:$H,'Forecast Data'!$C:$C,BQ$6,'Forecast Data'!$B:$B,$D224))/SUMIFS('Forecast Data'!$H:$H,'Forecast Data'!$C:$C,BQ$6,'Forecast Data'!$B:$B,$D224),"")</f>
        <v/>
      </c>
      <c r="BR224" s="12" t="str">
        <f>IFERROR((SUMIFS('OP Units'!M:M,'OP Units'!$A:$A,$D224)-SUMIFS('Forecast Data'!$H:$H,'Forecast Data'!$C:$C,BR$6,'Forecast Data'!$B:$B,$D224))/SUMIFS('Forecast Data'!$H:$H,'Forecast Data'!$C:$C,BR$6,'Forecast Data'!$B:$B,$D224),"")</f>
        <v/>
      </c>
      <c r="BS224" s="12" t="str">
        <f>IFERROR((SUMIFS('OP Units'!N:N,'OP Units'!$A:$A,$D224)-SUMIFS('Forecast Data'!$H:$H,'Forecast Data'!$C:$C,BS$6,'Forecast Data'!$B:$B,$D224))/SUMIFS('Forecast Data'!$H:$H,'Forecast Data'!$C:$C,BS$6,'Forecast Data'!$B:$B,$D224),"")</f>
        <v/>
      </c>
      <c r="BT224" s="12" t="str">
        <f>IFERROR((SUMIFS('OP Units'!O:O,'OP Units'!$A:$A,$D224)-SUMIFS('Forecast Data'!$H:$H,'Forecast Data'!$C:$C,BT$6,'Forecast Data'!$B:$B,$D224))/SUMIFS('Forecast Data'!$H:$H,'Forecast Data'!$C:$C,BT$6,'Forecast Data'!$B:$B,$D224),"")</f>
        <v/>
      </c>
      <c r="BU224" s="12" t="str">
        <f>IFERROR((SUMIFS('OP Units'!P:P,'OP Units'!$A:$A,$D224)-SUMIFS('Forecast Data'!$H:$H,'Forecast Data'!$C:$C,BU$6,'Forecast Data'!$B:$B,$D224))/SUMIFS('Forecast Data'!$H:$H,'Forecast Data'!$C:$C,BU$6,'Forecast Data'!$B:$B,$D224),"")</f>
        <v/>
      </c>
      <c r="BV224" s="12"/>
      <c r="BW224" s="11">
        <f>(SUMIFS('Forecast Data'!H:H,'Forecast Data'!B:B,D224,'Forecast Data'!C:C,BK$6)+SUMIFS('Forecast Data'!H:H,'Forecast Data'!B:B,D224,'Forecast Data'!C:C,BL$6)+SUMIFS('Forecast Data'!H:H,'Forecast Data'!B:B,D224,'Forecast Data'!C:C,BM$6)+SUMIFS('Forecast Data'!H:H,'Forecast Data'!B:B,D224,'Forecast Data'!C:C,BN$6)+SUMIFS('Forecast Data'!H:H,'Forecast Data'!B:B,D224,'Forecast Data'!C:C,BO$6)+SUMIFS('Forecast Data'!H:H,'Forecast Data'!B:B,D224,'Forecast Data'!C:C,BP$6)+SUMIFS('Forecast Data'!H:H,'Forecast Data'!B:B,D224,'Forecast Data'!C:C,BQ$6)+SUMIFS('Forecast Data'!H:H,'Forecast Data'!B:B,D224,'Forecast Data'!C:C,BJ$6))/8</f>
        <v>0.5</v>
      </c>
      <c r="BX224" s="12">
        <f>IFERROR((SUM(W224:AD224)-(SUMIFS('Forecast Data'!H:H,'Forecast Data'!B:B,B224,'Forecast Data'!C:C,BJ$6)+SUMIFS('Forecast Data'!H:H,'Forecast Data'!B:B,B224,'Forecast Data'!C:C,BK$6)+SUMIFS('Forecast Data'!H:H,'Forecast Data'!B:B,B224,'Forecast Data'!C:C,BL$6)+SUMIFS('Forecast Data'!H:H,'Forecast Data'!B:B,B224,'Forecast Data'!C:C,BM$6)+SUMIFS('Forecast Data'!H:H,'Forecast Data'!B:B,B224,'Forecast Data'!C:C,BN$6)+SUMIFS('Forecast Data'!H:H,'Forecast Data'!B:B,B224,'Forecast Data'!C:C,BO$6)+SUMIFS('Forecast Data'!H:H,'Forecast Data'!B:B,B224,'Forecast Data'!C:C,BP$6)+SUMIFS('Forecast Data'!H:H,'Forecast Data'!B:B,B224,'Forecast Data'!C:C,BQ$6)))/(SUMIFS('Forecast Data'!H:H,'Forecast Data'!B:B,B224,'Forecast Data'!C:C,BJ$6)+SUMIFS('Forecast Data'!H:H,'Forecast Data'!B:B,B224,'Forecast Data'!C:C,BK$6)+SUMIFS('Forecast Data'!H:H,'Forecast Data'!B:B,B224,'Forecast Data'!C:C,BL$6)+SUMIFS('Forecast Data'!H:H,'Forecast Data'!B:B,B224,'Forecast Data'!C:C,BM$6)+SUMIFS('Forecast Data'!H:H,'Forecast Data'!B:B,B224,'Forecast Data'!C:C,BN$6)+SUMIFS('Forecast Data'!H:H,'Forecast Data'!B:B,B224,'Forecast Data'!C:C,BO$6)+SUMIFS('Forecast Data'!H:H,'Forecast Data'!B:B,B224,'Forecast Data'!C:C,BP$6)+SUMIFS('Forecast Data'!H:H,'Forecast Data'!B:B,B224,'Forecast Data'!C:C,BQ$6)),"")</f>
        <v>5</v>
      </c>
      <c r="BY224" s="12">
        <f t="shared" si="18"/>
        <v>0</v>
      </c>
      <c r="BZ224" s="16">
        <f t="shared" si="19"/>
        <v>2.0557475612327593E-6</v>
      </c>
      <c r="CA224" s="13">
        <f t="shared" si="20"/>
        <v>-2.0557475612327592E-4</v>
      </c>
      <c r="CB224" s="12">
        <f t="shared" si="21"/>
        <v>2.0557475612327593E-6</v>
      </c>
      <c r="CC224" s="12"/>
      <c r="CD224" s="11">
        <f>(SUMIFS('Forecast Data'!H:H,'Forecast Data'!B:B,D224,'Forecast Data'!C:C,BK$6)+SUMIFS('Forecast Data'!H:H,'Forecast Data'!B:B,D224,'Forecast Data'!C:C,BL$6)+SUMIFS('Forecast Data'!H:H,'Forecast Data'!B:B,D224,'Forecast Data'!C:C,BM$6)+SUMIFS('Forecast Data'!H:H,'Forecast Data'!B:B,D224,'Forecast Data'!C:C,BJ$6))/4</f>
        <v>0.5</v>
      </c>
      <c r="CE224" s="12">
        <f>IFERROR((SUM(W224:Z224)-(SUMIFS('Forecast Data'!H:H,'Forecast Data'!B:B,D224,'Forecast Data'!C:C,BJ$6)+SUMIFS('Forecast Data'!H:H,'Forecast Data'!B:B,D224,'Forecast Data'!C:C,BK$6)+SUMIFS('Forecast Data'!H:H,'Forecast Data'!B:B,D224,'Forecast Data'!C:C,BL$6)+SUMIFS('Forecast Data'!H:H,'Forecast Data'!B:B,D224,'Forecast Data'!C:C,BM$6)))/(SUMIFS('Forecast Data'!H:H,'Forecast Data'!B:B,D224,'Forecast Data'!C:C,BJ$6)+SUMIFS('Forecast Data'!H:H,'Forecast Data'!B:B,D224,'Forecast Data'!C:C,BK$6)+SUMIFS('Forecast Data'!H:H,'Forecast Data'!B:B,D224,'Forecast Data'!C:C,BL$6)+SUMIFS('Forecast Data'!H:H,'Forecast Data'!B:B,D224,'Forecast Data'!C:C,BM$6)),"")</f>
        <v>5</v>
      </c>
      <c r="CF224" s="12">
        <f t="shared" si="22"/>
        <v>0</v>
      </c>
      <c r="CG224" s="12">
        <f t="shared" si="23"/>
        <v>2.0959644636805277E-6</v>
      </c>
      <c r="CH224" s="13">
        <f t="shared" si="24"/>
        <v>-2.0959644636805278E-4</v>
      </c>
      <c r="CI224" s="13"/>
    </row>
    <row r="225" spans="1:87" ht="13.2">
      <c r="A225" s="1"/>
      <c r="B225" t="str">
        <f t="shared" si="57"/>
        <v>Black Diamond Equipment</v>
      </c>
      <c r="D225" t="s">
        <v>258</v>
      </c>
      <c r="E225" s="11">
        <f>SUMIFS('Fin Data'!F:F,'Fin Data'!A:A,D225)</f>
        <v>2</v>
      </c>
      <c r="F225" s="11">
        <f>SUMIFS('Fin Data with 6 week hist'!I:I,'Fin Data with 6 week hist'!$A:$A,$D225)</f>
        <v>0</v>
      </c>
      <c r="G225" s="11">
        <f>SUMIFS('Fin Data with 6 week hist'!J:J,'Fin Data with 6 week hist'!$A:$A,$D225)</f>
        <v>0</v>
      </c>
      <c r="H225" s="11">
        <f>SUMIFS('Fin Data with 6 week hist'!K:K,'Fin Data with 6 week hist'!$A:$A,$D225)+SUMIFS('Unit Cancellations'!D:D,'Unit Cancellations'!$B:$B,$D225)</f>
        <v>0</v>
      </c>
      <c r="I225" s="11">
        <f>SUMIFS('Fin Data with 6 week hist'!L:L,'Fin Data with 6 week hist'!$A:$A,$D225)+SUMIFS('Unit Cancellations'!E:E,'Unit Cancellations'!$B:$B,$D225)</f>
        <v>0</v>
      </c>
      <c r="J225" s="11">
        <f>SUMIFS('Fin Data with 6 week hist'!M:M,'Fin Data with 6 week hist'!$A:$A,$D225)+SUMIFS('Unit Cancellations'!F:F,'Unit Cancellations'!$B:$B,$D225)</f>
        <v>0</v>
      </c>
      <c r="K225" s="11">
        <f>SUMIFS('Fin Data with 6 week hist'!N:N,'Fin Data with 6 week hist'!$A:$A,$D225)+SUMIFS('Unit Cancellations'!G:G,'Unit Cancellations'!$B:$B,$D225)</f>
        <v>0</v>
      </c>
      <c r="L225" s="11">
        <f>SUMIFS('Fin Data'!AN:AN,'Fin Data'!A:A,D225)</f>
        <v>0</v>
      </c>
      <c r="M225" s="12">
        <f>IFERROR(SUMIFS('Fin Data'!AO:AO,'Fin Data'!A:A,D225),"")</f>
        <v>-1</v>
      </c>
      <c r="N225" s="1"/>
      <c r="O225" s="11">
        <f t="shared" si="12"/>
        <v>0</v>
      </c>
      <c r="P225" s="12" t="str">
        <f t="shared" si="13"/>
        <v/>
      </c>
      <c r="Q225" s="1"/>
      <c r="R225" s="11">
        <f t="shared" si="14"/>
        <v>0</v>
      </c>
      <c r="S225" s="12">
        <f t="shared" si="15"/>
        <v>-1</v>
      </c>
      <c r="T225" s="11">
        <f t="shared" si="16"/>
        <v>0</v>
      </c>
      <c r="U225" s="1" t="e">
        <f t="shared" si="55"/>
        <v>#REF!</v>
      </c>
      <c r="V225" s="1"/>
      <c r="W225" s="11">
        <f>SUMIFS('Forecast Data'!$D:$D,'Forecast Data'!$C:$C,W$6,'Forecast Data'!$B:$B,$D225)</f>
        <v>0</v>
      </c>
      <c r="X225" s="11">
        <f>SUMIFS('Forecast Data'!$D:$D,'Forecast Data'!$C:$C,X$6,'Forecast Data'!$B:$B,$D225)</f>
        <v>0</v>
      </c>
      <c r="Y225" s="11">
        <f>SUMIFS('Forecast Data'!$D:$D,'Forecast Data'!$C:$C,Y$6,'Forecast Data'!$B:$B,$D225)</f>
        <v>0</v>
      </c>
      <c r="Z225" s="11">
        <f>SUMIFS('Forecast Data'!$D:$D,'Forecast Data'!$C:$C,Z$6,'Forecast Data'!$B:$B,$D225)</f>
        <v>0</v>
      </c>
      <c r="AA225" s="11">
        <f>SUMIFS('Forecast Data'!$D:$D,'Forecast Data'!$C:$C,AA$6,'Forecast Data'!$B:$B,$D225)</f>
        <v>0</v>
      </c>
      <c r="AB225" s="11">
        <f>SUMIFS('Forecast Data'!$D:$D,'Forecast Data'!$C:$C,AB$6,'Forecast Data'!$B:$B,$D225)</f>
        <v>0</v>
      </c>
      <c r="AC225" s="11">
        <f>SUMIFS('Forecast Data'!$D:$D,'Forecast Data'!$C:$C,AC$6,'Forecast Data'!$B:$B,$D225)</f>
        <v>0</v>
      </c>
      <c r="AD225" s="11">
        <f>SUMIFS('Forecast Data'!$D:$D,'Forecast Data'!$C:$C,AD$6,'Forecast Data'!$B:$B,$D225)</f>
        <v>0</v>
      </c>
      <c r="AE225" s="11">
        <f>SUMIFS('Forecast Data'!$D:$D,'Forecast Data'!$C:$C,AE$6,'Forecast Data'!$B:$B,$D225)</f>
        <v>0</v>
      </c>
      <c r="AF225" s="11">
        <f>SUMIFS('Forecast Data'!$D:$D,'Forecast Data'!$C:$C,AF$6,'Forecast Data'!$B:$B,$D225)</f>
        <v>0</v>
      </c>
      <c r="AG225" s="11">
        <f>SUMIFS('Forecast Data'!$D:$D,'Forecast Data'!$C:$C,AG$6,'Forecast Data'!$B:$B,$D225)</f>
        <v>0</v>
      </c>
      <c r="AH225" s="11">
        <f>SUMIFS('Forecast Data'!$D:$D,'Forecast Data'!$C:$C,AH$6,'Forecast Data'!$B:$B,$D225)</f>
        <v>0</v>
      </c>
      <c r="AI225" s="1"/>
      <c r="AJ225" s="12" t="str">
        <f>IF(SUMIFS('Forecast Data'!$E:$E,'Forecast Data'!$C:$C,AJ$6,'Forecast Data'!$B:$B,$D225)=0,"",SUMIFS('Forecast Data'!$E:$E,'Forecast Data'!$C:$C,AJ$6,'Forecast Data'!$B:$B,$D225))</f>
        <v/>
      </c>
      <c r="AK225" s="12" t="str">
        <f>IF(SUMIFS('Forecast Data'!$E:$E,'Forecast Data'!$C:$C,AK$6,'Forecast Data'!$B:$B,$D225)=0,"",SUMIFS('Forecast Data'!$E:$E,'Forecast Data'!$C:$C,AK$6,'Forecast Data'!$B:$B,$D225))</f>
        <v/>
      </c>
      <c r="AL225" s="12" t="str">
        <f>IF(SUMIFS('Forecast Data'!$E:$E,'Forecast Data'!$C:$C,AL$6,'Forecast Data'!$B:$B,$D225)=0,"",SUMIFS('Forecast Data'!$E:$E,'Forecast Data'!$C:$C,AL$6,'Forecast Data'!$B:$B,$D225))</f>
        <v/>
      </c>
      <c r="AM225" s="12" t="str">
        <f>IF(SUMIFS('Forecast Data'!$E:$E,'Forecast Data'!$C:$C,AM$6,'Forecast Data'!$B:$B,$D225)=0,"",SUMIFS('Forecast Data'!$E:$E,'Forecast Data'!$C:$C,AM$6,'Forecast Data'!$B:$B,$D225))</f>
        <v/>
      </c>
      <c r="AN225" s="12">
        <f>IF(SUMIFS('Forecast Data'!$E:$E,'Forecast Data'!$C:$C,AN$6,'Forecast Data'!$B:$B,$D225)=0,"",SUMIFS('Forecast Data'!$E:$E,'Forecast Data'!$C:$C,AN$6,'Forecast Data'!$B:$B,$D225))</f>
        <v>-1</v>
      </c>
      <c r="AO225" s="12" t="str">
        <f>IF(SUMIFS('Forecast Data'!$E:$E,'Forecast Data'!$C:$C,AO$6,'Forecast Data'!$B:$B,$D225)=0,"",SUMIFS('Forecast Data'!$E:$E,'Forecast Data'!$C:$C,AO$6,'Forecast Data'!$B:$B,$D225))</f>
        <v/>
      </c>
      <c r="AP225" s="12">
        <f>IF(SUMIFS('Forecast Data'!$E:$E,'Forecast Data'!$C:$C,AP$6,'Forecast Data'!$B:$B,$D225)=0,"",SUMIFS('Forecast Data'!$E:$E,'Forecast Data'!$C:$C,AP$6,'Forecast Data'!$B:$B,$D225))</f>
        <v>-1</v>
      </c>
      <c r="AQ225" s="12" t="str">
        <f>IF(SUMIFS('Forecast Data'!$E:$E,'Forecast Data'!$C:$C,AQ$6,'Forecast Data'!$B:$B,$D225)=0,"",SUMIFS('Forecast Data'!$E:$E,'Forecast Data'!$C:$C,AQ$6,'Forecast Data'!$B:$B,$D225))</f>
        <v/>
      </c>
      <c r="AR225" s="12" t="str">
        <f>IF(SUMIFS('Forecast Data'!$E:$E,'Forecast Data'!$C:$C,AR$6,'Forecast Data'!$B:$B,$D225)=0,"",SUMIFS('Forecast Data'!$E:$E,'Forecast Data'!$C:$C,AR$6,'Forecast Data'!$B:$B,$D225))</f>
        <v/>
      </c>
      <c r="AS225" s="12">
        <f>IF(SUMIFS('Forecast Data'!$E:$E,'Forecast Data'!$C:$C,AS$6,'Forecast Data'!$B:$B,$D225)=0,"",SUMIFS('Forecast Data'!$E:$E,'Forecast Data'!$C:$C,AS$6,'Forecast Data'!$B:$B,$D225))</f>
        <v>-1</v>
      </c>
      <c r="AT225" s="12" t="str">
        <f>IF(SUMIFS('Forecast Data'!$E:$E,'Forecast Data'!$C:$C,AT$6,'Forecast Data'!$B:$B,$D225)=0,"",SUMIFS('Forecast Data'!$E:$E,'Forecast Data'!$C:$C,AT$6,'Forecast Data'!$B:$B,$D225))</f>
        <v/>
      </c>
      <c r="AU225" s="12" t="str">
        <f>IF(SUMIFS('Forecast Data'!$E:$E,'Forecast Data'!$C:$C,AU$6,'Forecast Data'!$B:$B,$D225)=0,"",SUMIFS('Forecast Data'!$E:$E,'Forecast Data'!$C:$C,AU$6,'Forecast Data'!$B:$B,$D225))</f>
        <v/>
      </c>
      <c r="AV225" s="1"/>
      <c r="AW225" s="11">
        <f>SUMIFS('OP Units'!E:E,'OP Units'!$A:$A,$D225)</f>
        <v>0</v>
      </c>
      <c r="AX225" s="11">
        <f>SUMIFS('OP Units'!F:F,'OP Units'!$A:$A,$D225)</f>
        <v>0</v>
      </c>
      <c r="AY225" s="11">
        <f>SUMIFS('OP Units'!G:G,'OP Units'!$A:$A,$D225)</f>
        <v>0</v>
      </c>
      <c r="AZ225" s="11">
        <f>SUMIFS('OP Units'!H:H,'OP Units'!$A:$A,$D225)</f>
        <v>0</v>
      </c>
      <c r="BA225" s="11">
        <f>SUMIFS('OP Units'!I:I,'OP Units'!$A:$A,$D225)</f>
        <v>0</v>
      </c>
      <c r="BB225" s="11">
        <f>SUMIFS('OP Units'!J:J,'OP Units'!$A:$A,$D225)</f>
        <v>0</v>
      </c>
      <c r="BC225" s="11">
        <f>SUMIFS('OP Units'!K:K,'OP Units'!$A:$A,$D225)</f>
        <v>0</v>
      </c>
      <c r="BD225" s="11">
        <f>SUMIFS('OP Units'!L:L,'OP Units'!$A:$A,$D225)</f>
        <v>0</v>
      </c>
      <c r="BE225" s="11">
        <f>SUMIFS('OP Units'!M:M,'OP Units'!$A:$A,$D225)</f>
        <v>0</v>
      </c>
      <c r="BF225" s="11">
        <f>SUMIFS('OP Units'!N:N,'OP Units'!$A:$A,$D225)</f>
        <v>0</v>
      </c>
      <c r="BG225" s="11">
        <f>SUMIFS('OP Units'!O:O,'OP Units'!$A:$A,$D225)</f>
        <v>0</v>
      </c>
      <c r="BH225" s="11">
        <f>SUMIFS('OP Units'!P:P,'OP Units'!$A:$A,$D225)</f>
        <v>0</v>
      </c>
      <c r="BI225" s="1"/>
      <c r="BJ225" s="12" t="str">
        <f>IFERROR((SUMIFS('OP Units'!E:E,'OP Units'!$A:$A,$D225)-SUMIFS('Forecast Data'!$H:$H,'Forecast Data'!$C:$C,BJ$6,'Forecast Data'!$B:$B,$D225))/SUMIFS('Forecast Data'!$H:$H,'Forecast Data'!$C:$C,BJ$6,'Forecast Data'!$B:$B,$D225),"")</f>
        <v/>
      </c>
      <c r="BK225" s="12" t="str">
        <f>IFERROR((SUMIFS('OP Units'!F:F,'OP Units'!$A:$A,$D225)-SUMIFS('Forecast Data'!$H:$H,'Forecast Data'!$C:$C,BK$6,'Forecast Data'!$B:$B,$D225))/SUMIFS('Forecast Data'!$H:$H,'Forecast Data'!$C:$C,BK$6,'Forecast Data'!$B:$B,$D225),"")</f>
        <v/>
      </c>
      <c r="BL225" s="12" t="str">
        <f>IFERROR((SUMIFS('OP Units'!G:G,'OP Units'!$A:$A,$D225)-SUMIFS('Forecast Data'!$H:$H,'Forecast Data'!$C:$C,BL$6,'Forecast Data'!$B:$B,$D225))/SUMIFS('Forecast Data'!$H:$H,'Forecast Data'!$C:$C,BL$6,'Forecast Data'!$B:$B,$D225),"")</f>
        <v/>
      </c>
      <c r="BM225" s="12" t="str">
        <f>IFERROR((SUMIFS('OP Units'!H:H,'OP Units'!$A:$A,$D225)-SUMIFS('Forecast Data'!$H:$H,'Forecast Data'!$C:$C,BM$6,'Forecast Data'!$B:$B,$D225))/SUMIFS('Forecast Data'!$H:$H,'Forecast Data'!$C:$C,BM$6,'Forecast Data'!$B:$B,$D225),"")</f>
        <v/>
      </c>
      <c r="BN225" s="12">
        <f>IFERROR((SUMIFS('OP Units'!I:I,'OP Units'!$A:$A,$D225)-SUMIFS('Forecast Data'!$H:$H,'Forecast Data'!$C:$C,BN$6,'Forecast Data'!$B:$B,$D225))/SUMIFS('Forecast Data'!$H:$H,'Forecast Data'!$C:$C,BN$6,'Forecast Data'!$B:$B,$D225),"")</f>
        <v>-1</v>
      </c>
      <c r="BO225" s="12" t="str">
        <f>IFERROR((SUMIFS('OP Units'!J:J,'OP Units'!$A:$A,$D225)-SUMIFS('Forecast Data'!$H:$H,'Forecast Data'!$C:$C,BO$6,'Forecast Data'!$B:$B,$D225))/SUMIFS('Forecast Data'!$H:$H,'Forecast Data'!$C:$C,BO$6,'Forecast Data'!$B:$B,$D225),"")</f>
        <v/>
      </c>
      <c r="BP225" s="12">
        <f>IFERROR((SUMIFS('OP Units'!K:K,'OP Units'!$A:$A,$D225)-SUMIFS('Forecast Data'!$H:$H,'Forecast Data'!$C:$C,BP$6,'Forecast Data'!$B:$B,$D225))/SUMIFS('Forecast Data'!$H:$H,'Forecast Data'!$C:$C,BP$6,'Forecast Data'!$B:$B,$D225),"")</f>
        <v>-1</v>
      </c>
      <c r="BQ225" s="12" t="str">
        <f>IFERROR((SUMIFS('OP Units'!L:L,'OP Units'!$A:$A,$D225)-SUMIFS('Forecast Data'!$H:$H,'Forecast Data'!$C:$C,BQ$6,'Forecast Data'!$B:$B,$D225))/SUMIFS('Forecast Data'!$H:$H,'Forecast Data'!$C:$C,BQ$6,'Forecast Data'!$B:$B,$D225),"")</f>
        <v/>
      </c>
      <c r="BR225" s="12" t="str">
        <f>IFERROR((SUMIFS('OP Units'!M:M,'OP Units'!$A:$A,$D225)-SUMIFS('Forecast Data'!$H:$H,'Forecast Data'!$C:$C,BR$6,'Forecast Data'!$B:$B,$D225))/SUMIFS('Forecast Data'!$H:$H,'Forecast Data'!$C:$C,BR$6,'Forecast Data'!$B:$B,$D225),"")</f>
        <v/>
      </c>
      <c r="BS225" s="12">
        <f>IFERROR((SUMIFS('OP Units'!N:N,'OP Units'!$A:$A,$D225)-SUMIFS('Forecast Data'!$H:$H,'Forecast Data'!$C:$C,BS$6,'Forecast Data'!$B:$B,$D225))/SUMIFS('Forecast Data'!$H:$H,'Forecast Data'!$C:$C,BS$6,'Forecast Data'!$B:$B,$D225),"")</f>
        <v>-1</v>
      </c>
      <c r="BT225" s="12" t="str">
        <f>IFERROR((SUMIFS('OP Units'!O:O,'OP Units'!$A:$A,$D225)-SUMIFS('Forecast Data'!$H:$H,'Forecast Data'!$C:$C,BT$6,'Forecast Data'!$B:$B,$D225))/SUMIFS('Forecast Data'!$H:$H,'Forecast Data'!$C:$C,BT$6,'Forecast Data'!$B:$B,$D225),"")</f>
        <v/>
      </c>
      <c r="BU225" s="12" t="str">
        <f>IFERROR((SUMIFS('OP Units'!P:P,'OP Units'!$A:$A,$D225)-SUMIFS('Forecast Data'!$H:$H,'Forecast Data'!$C:$C,BU$6,'Forecast Data'!$B:$B,$D225))/SUMIFS('Forecast Data'!$H:$H,'Forecast Data'!$C:$C,BU$6,'Forecast Data'!$B:$B,$D225),"")</f>
        <v/>
      </c>
      <c r="BV225" s="12"/>
      <c r="BW225" s="11">
        <f>(SUMIFS('Forecast Data'!H:H,'Forecast Data'!B:B,D225,'Forecast Data'!C:C,BK$6)+SUMIFS('Forecast Data'!H:H,'Forecast Data'!B:B,D225,'Forecast Data'!C:C,BL$6)+SUMIFS('Forecast Data'!H:H,'Forecast Data'!B:B,D225,'Forecast Data'!C:C,BM$6)+SUMIFS('Forecast Data'!H:H,'Forecast Data'!B:B,D225,'Forecast Data'!C:C,BN$6)+SUMIFS('Forecast Data'!H:H,'Forecast Data'!B:B,D225,'Forecast Data'!C:C,BO$6)+SUMIFS('Forecast Data'!H:H,'Forecast Data'!B:B,D225,'Forecast Data'!C:C,BP$6)+SUMIFS('Forecast Data'!H:H,'Forecast Data'!B:B,D225,'Forecast Data'!C:C,BQ$6)+SUMIFS('Forecast Data'!H:H,'Forecast Data'!B:B,D225,'Forecast Data'!C:C,BJ$6))/8</f>
        <v>0.25</v>
      </c>
      <c r="BX225" s="12">
        <f>IFERROR((SUM(W225:AD225)-(SUMIFS('Forecast Data'!H:H,'Forecast Data'!B:B,B225,'Forecast Data'!C:C,BJ$6)+SUMIFS('Forecast Data'!H:H,'Forecast Data'!B:B,B225,'Forecast Data'!C:C,BK$6)+SUMIFS('Forecast Data'!H:H,'Forecast Data'!B:B,B225,'Forecast Data'!C:C,BL$6)+SUMIFS('Forecast Data'!H:H,'Forecast Data'!B:B,B225,'Forecast Data'!C:C,BM$6)+SUMIFS('Forecast Data'!H:H,'Forecast Data'!B:B,B225,'Forecast Data'!C:C,BN$6)+SUMIFS('Forecast Data'!H:H,'Forecast Data'!B:B,B225,'Forecast Data'!C:C,BO$6)+SUMIFS('Forecast Data'!H:H,'Forecast Data'!B:B,B225,'Forecast Data'!C:C,BP$6)+SUMIFS('Forecast Data'!H:H,'Forecast Data'!B:B,B225,'Forecast Data'!C:C,BQ$6)))/(SUMIFS('Forecast Data'!H:H,'Forecast Data'!B:B,B225,'Forecast Data'!C:C,BJ$6)+SUMIFS('Forecast Data'!H:H,'Forecast Data'!B:B,B225,'Forecast Data'!C:C,BK$6)+SUMIFS('Forecast Data'!H:H,'Forecast Data'!B:B,B225,'Forecast Data'!C:C,BL$6)+SUMIFS('Forecast Data'!H:H,'Forecast Data'!B:B,B225,'Forecast Data'!C:C,BM$6)+SUMIFS('Forecast Data'!H:H,'Forecast Data'!B:B,B225,'Forecast Data'!C:C,BN$6)+SUMIFS('Forecast Data'!H:H,'Forecast Data'!B:B,B225,'Forecast Data'!C:C,BO$6)+SUMIFS('Forecast Data'!H:H,'Forecast Data'!B:B,B225,'Forecast Data'!C:C,BP$6)+SUMIFS('Forecast Data'!H:H,'Forecast Data'!B:B,B225,'Forecast Data'!C:C,BQ$6)),"")</f>
        <v>-1</v>
      </c>
      <c r="BY225" s="12">
        <f t="shared" si="18"/>
        <v>-1.7102831630318874E-6</v>
      </c>
      <c r="BZ225" s="16">
        <f t="shared" si="19"/>
        <v>-2.0557475612327593E-7</v>
      </c>
      <c r="CA225" s="13">
        <f t="shared" si="20"/>
        <v>-1.5047084069086112E-4</v>
      </c>
      <c r="CB225" s="12">
        <f t="shared" si="21"/>
        <v>1.5047084069086112E-6</v>
      </c>
      <c r="CC225" s="12"/>
      <c r="CD225" s="11">
        <f>(SUMIFS('Forecast Data'!H:H,'Forecast Data'!B:B,D225,'Forecast Data'!C:C,BK$6)+SUMIFS('Forecast Data'!H:H,'Forecast Data'!B:B,D225,'Forecast Data'!C:C,BL$6)+SUMIFS('Forecast Data'!H:H,'Forecast Data'!B:B,D225,'Forecast Data'!C:C,BM$6)+SUMIFS('Forecast Data'!H:H,'Forecast Data'!B:B,D225,'Forecast Data'!C:C,BJ$6))/4</f>
        <v>0</v>
      </c>
      <c r="CE225" s="12" t="str">
        <f>IFERROR((SUM(W225:Z225)-(SUMIFS('Forecast Data'!H:H,'Forecast Data'!B:B,D225,'Forecast Data'!C:C,BJ$6)+SUMIFS('Forecast Data'!H:H,'Forecast Data'!B:B,D225,'Forecast Data'!C:C,BK$6)+SUMIFS('Forecast Data'!H:H,'Forecast Data'!B:B,D225,'Forecast Data'!C:C,BL$6)+SUMIFS('Forecast Data'!H:H,'Forecast Data'!B:B,D225,'Forecast Data'!C:C,BM$6)))/(SUMIFS('Forecast Data'!H:H,'Forecast Data'!B:B,D225,'Forecast Data'!C:C,BJ$6)+SUMIFS('Forecast Data'!H:H,'Forecast Data'!B:B,D225,'Forecast Data'!C:C,BK$6)+SUMIFS('Forecast Data'!H:H,'Forecast Data'!B:B,D225,'Forecast Data'!C:C,BL$6)+SUMIFS('Forecast Data'!H:H,'Forecast Data'!B:B,D225,'Forecast Data'!C:C,BM$6)),"")</f>
        <v/>
      </c>
      <c r="CF225" s="12">
        <f t="shared" si="22"/>
        <v>-1.7102831630318874E-6</v>
      </c>
      <c r="CG225" s="12">
        <f t="shared" si="23"/>
        <v>0</v>
      </c>
      <c r="CH225" s="13">
        <f t="shared" si="24"/>
        <v>-1.7102831630318874E-4</v>
      </c>
      <c r="CI225" s="13"/>
    </row>
    <row r="226" spans="1:87" ht="13.2">
      <c r="A226" s="1"/>
      <c r="B226" t="str">
        <f t="shared" si="57"/>
        <v>Kailo Labs</v>
      </c>
      <c r="D226" t="s">
        <v>259</v>
      </c>
      <c r="E226" s="11">
        <f>SUMIFS('Fin Data'!F:F,'Fin Data'!A:A,D226)</f>
        <v>0</v>
      </c>
      <c r="F226" s="11">
        <f>SUMIFS('Fin Data with 6 week hist'!I:I,'Fin Data with 6 week hist'!$A:$A,$D226)</f>
        <v>0</v>
      </c>
      <c r="G226" s="11">
        <f>SUMIFS('Fin Data with 6 week hist'!J:J,'Fin Data with 6 week hist'!$A:$A,$D226)</f>
        <v>0</v>
      </c>
      <c r="H226" s="11">
        <f>SUMIFS('Fin Data with 6 week hist'!K:K,'Fin Data with 6 week hist'!$A:$A,$D226)+SUMIFS('Unit Cancellations'!D:D,'Unit Cancellations'!$B:$B,$D226)</f>
        <v>0</v>
      </c>
      <c r="I226" s="11">
        <f>SUMIFS('Fin Data with 6 week hist'!L:L,'Fin Data with 6 week hist'!$A:$A,$D226)+SUMIFS('Unit Cancellations'!E:E,'Unit Cancellations'!$B:$B,$D226)</f>
        <v>0</v>
      </c>
      <c r="J226" s="11">
        <f>SUMIFS('Fin Data with 6 week hist'!M:M,'Fin Data with 6 week hist'!$A:$A,$D226)+SUMIFS('Unit Cancellations'!F:F,'Unit Cancellations'!$B:$B,$D226)</f>
        <v>0</v>
      </c>
      <c r="K226" s="11">
        <f>SUMIFS('Fin Data with 6 week hist'!N:N,'Fin Data with 6 week hist'!$A:$A,$D226)+SUMIFS('Unit Cancellations'!G:G,'Unit Cancellations'!$B:$B,$D226)</f>
        <v>0</v>
      </c>
      <c r="L226" s="11">
        <f>SUMIFS('Fin Data'!AN:AN,'Fin Data'!A:A,D226)</f>
        <v>0</v>
      </c>
      <c r="M226" s="12">
        <f>IFERROR(SUMIFS('Fin Data'!AO:AO,'Fin Data'!A:A,D226),"")</f>
        <v>0</v>
      </c>
      <c r="N226" s="1"/>
      <c r="O226" s="11">
        <f t="shared" si="12"/>
        <v>2</v>
      </c>
      <c r="P226" s="12" t="str">
        <f t="shared" si="13"/>
        <v/>
      </c>
      <c r="Q226" s="1"/>
      <c r="R226" s="11">
        <f t="shared" si="14"/>
        <v>2</v>
      </c>
      <c r="S226" s="12" t="str">
        <f t="shared" si="15"/>
        <v/>
      </c>
      <c r="T226" s="11">
        <f t="shared" si="16"/>
        <v>0</v>
      </c>
      <c r="U226" s="1" t="e">
        <f t="shared" si="55"/>
        <v>#REF!</v>
      </c>
      <c r="V226" s="1"/>
      <c r="W226" s="11">
        <f>SUMIFS('Forecast Data'!$D:$D,'Forecast Data'!$C:$C,W$6,'Forecast Data'!$B:$B,$D226)</f>
        <v>2</v>
      </c>
      <c r="X226" s="11">
        <f>SUMIFS('Forecast Data'!$D:$D,'Forecast Data'!$C:$C,X$6,'Forecast Data'!$B:$B,$D226)</f>
        <v>2</v>
      </c>
      <c r="Y226" s="11">
        <f>SUMIFS('Forecast Data'!$D:$D,'Forecast Data'!$C:$C,Y$6,'Forecast Data'!$B:$B,$D226)</f>
        <v>2</v>
      </c>
      <c r="Z226" s="11">
        <f>SUMIFS('Forecast Data'!$D:$D,'Forecast Data'!$C:$C,Z$6,'Forecast Data'!$B:$B,$D226)</f>
        <v>2</v>
      </c>
      <c r="AA226" s="11">
        <f>SUMIFS('Forecast Data'!$D:$D,'Forecast Data'!$C:$C,AA$6,'Forecast Data'!$B:$B,$D226)</f>
        <v>2</v>
      </c>
      <c r="AB226" s="11">
        <f>SUMIFS('Forecast Data'!$D:$D,'Forecast Data'!$C:$C,AB$6,'Forecast Data'!$B:$B,$D226)</f>
        <v>2</v>
      </c>
      <c r="AC226" s="11">
        <f>SUMIFS('Forecast Data'!$D:$D,'Forecast Data'!$C:$C,AC$6,'Forecast Data'!$B:$B,$D226)</f>
        <v>2</v>
      </c>
      <c r="AD226" s="11">
        <f>SUMIFS('Forecast Data'!$D:$D,'Forecast Data'!$C:$C,AD$6,'Forecast Data'!$B:$B,$D226)</f>
        <v>2</v>
      </c>
      <c r="AE226" s="11">
        <f>SUMIFS('Forecast Data'!$D:$D,'Forecast Data'!$C:$C,AE$6,'Forecast Data'!$B:$B,$D226)</f>
        <v>0</v>
      </c>
      <c r="AF226" s="11">
        <f>SUMIFS('Forecast Data'!$D:$D,'Forecast Data'!$C:$C,AF$6,'Forecast Data'!$B:$B,$D226)</f>
        <v>0</v>
      </c>
      <c r="AG226" s="11">
        <f>SUMIFS('Forecast Data'!$D:$D,'Forecast Data'!$C:$C,AG$6,'Forecast Data'!$B:$B,$D226)</f>
        <v>0</v>
      </c>
      <c r="AH226" s="11">
        <f>SUMIFS('Forecast Data'!$D:$D,'Forecast Data'!$C:$C,AH$6,'Forecast Data'!$B:$B,$D226)</f>
        <v>0</v>
      </c>
      <c r="AI226" s="1"/>
      <c r="AJ226" s="12" t="str">
        <f>IF(SUMIFS('Forecast Data'!$E:$E,'Forecast Data'!$C:$C,AJ$6,'Forecast Data'!$B:$B,$D226)=0,"",SUMIFS('Forecast Data'!$E:$E,'Forecast Data'!$C:$C,AJ$6,'Forecast Data'!$B:$B,$D226))</f>
        <v/>
      </c>
      <c r="AK226" s="12" t="str">
        <f>IF(SUMIFS('Forecast Data'!$E:$E,'Forecast Data'!$C:$C,AK$6,'Forecast Data'!$B:$B,$D226)=0,"",SUMIFS('Forecast Data'!$E:$E,'Forecast Data'!$C:$C,AK$6,'Forecast Data'!$B:$B,$D226))</f>
        <v/>
      </c>
      <c r="AL226" s="12" t="str">
        <f>IF(SUMIFS('Forecast Data'!$E:$E,'Forecast Data'!$C:$C,AL$6,'Forecast Data'!$B:$B,$D226)=0,"",SUMIFS('Forecast Data'!$E:$E,'Forecast Data'!$C:$C,AL$6,'Forecast Data'!$B:$B,$D226))</f>
        <v/>
      </c>
      <c r="AM226" s="12" t="str">
        <f>IF(SUMIFS('Forecast Data'!$E:$E,'Forecast Data'!$C:$C,AM$6,'Forecast Data'!$B:$B,$D226)=0,"",SUMIFS('Forecast Data'!$E:$E,'Forecast Data'!$C:$C,AM$6,'Forecast Data'!$B:$B,$D226))</f>
        <v/>
      </c>
      <c r="AN226" s="12" t="str">
        <f>IF(SUMIFS('Forecast Data'!$E:$E,'Forecast Data'!$C:$C,AN$6,'Forecast Data'!$B:$B,$D226)=0,"",SUMIFS('Forecast Data'!$E:$E,'Forecast Data'!$C:$C,AN$6,'Forecast Data'!$B:$B,$D226))</f>
        <v/>
      </c>
      <c r="AO226" s="12" t="str">
        <f>IF(SUMIFS('Forecast Data'!$E:$E,'Forecast Data'!$C:$C,AO$6,'Forecast Data'!$B:$B,$D226)=0,"",SUMIFS('Forecast Data'!$E:$E,'Forecast Data'!$C:$C,AO$6,'Forecast Data'!$B:$B,$D226))</f>
        <v/>
      </c>
      <c r="AP226" s="12" t="str">
        <f>IF(SUMIFS('Forecast Data'!$E:$E,'Forecast Data'!$C:$C,AP$6,'Forecast Data'!$B:$B,$D226)=0,"",SUMIFS('Forecast Data'!$E:$E,'Forecast Data'!$C:$C,AP$6,'Forecast Data'!$B:$B,$D226))</f>
        <v/>
      </c>
      <c r="AQ226" s="12" t="str">
        <f>IF(SUMIFS('Forecast Data'!$E:$E,'Forecast Data'!$C:$C,AQ$6,'Forecast Data'!$B:$B,$D226)=0,"",SUMIFS('Forecast Data'!$E:$E,'Forecast Data'!$C:$C,AQ$6,'Forecast Data'!$B:$B,$D226))</f>
        <v/>
      </c>
      <c r="AR226" s="12" t="str">
        <f>IF(SUMIFS('Forecast Data'!$E:$E,'Forecast Data'!$C:$C,AR$6,'Forecast Data'!$B:$B,$D226)=0,"",SUMIFS('Forecast Data'!$E:$E,'Forecast Data'!$C:$C,AR$6,'Forecast Data'!$B:$B,$D226))</f>
        <v/>
      </c>
      <c r="AS226" s="12" t="str">
        <f>IF(SUMIFS('Forecast Data'!$E:$E,'Forecast Data'!$C:$C,AS$6,'Forecast Data'!$B:$B,$D226)=0,"",SUMIFS('Forecast Data'!$E:$E,'Forecast Data'!$C:$C,AS$6,'Forecast Data'!$B:$B,$D226))</f>
        <v/>
      </c>
      <c r="AT226" s="12" t="str">
        <f>IF(SUMIFS('Forecast Data'!$E:$E,'Forecast Data'!$C:$C,AT$6,'Forecast Data'!$B:$B,$D226)=0,"",SUMIFS('Forecast Data'!$E:$E,'Forecast Data'!$C:$C,AT$6,'Forecast Data'!$B:$B,$D226))</f>
        <v/>
      </c>
      <c r="AU226" s="12" t="str">
        <f>IF(SUMIFS('Forecast Data'!$E:$E,'Forecast Data'!$C:$C,AU$6,'Forecast Data'!$B:$B,$D226)=0,"",SUMIFS('Forecast Data'!$E:$E,'Forecast Data'!$C:$C,AU$6,'Forecast Data'!$B:$B,$D226))</f>
        <v/>
      </c>
      <c r="AV226" s="1"/>
      <c r="AW226" s="11">
        <f>SUMIFS('OP Units'!E:E,'OP Units'!$A:$A,$D226)</f>
        <v>0</v>
      </c>
      <c r="AX226" s="11">
        <f>SUMIFS('OP Units'!F:F,'OP Units'!$A:$A,$D226)</f>
        <v>0</v>
      </c>
      <c r="AY226" s="11">
        <f>SUMIFS('OP Units'!G:G,'OP Units'!$A:$A,$D226)</f>
        <v>0</v>
      </c>
      <c r="AZ226" s="11">
        <f>SUMIFS('OP Units'!H:H,'OP Units'!$A:$A,$D226)</f>
        <v>0</v>
      </c>
      <c r="BA226" s="11">
        <f>SUMIFS('OP Units'!I:I,'OP Units'!$A:$A,$D226)</f>
        <v>0</v>
      </c>
      <c r="BB226" s="11">
        <f>SUMIFS('OP Units'!J:J,'OP Units'!$A:$A,$D226)</f>
        <v>0</v>
      </c>
      <c r="BC226" s="11">
        <f>SUMIFS('OP Units'!K:K,'OP Units'!$A:$A,$D226)</f>
        <v>0</v>
      </c>
      <c r="BD226" s="11">
        <f>SUMIFS('OP Units'!L:L,'OP Units'!$A:$A,$D226)</f>
        <v>0</v>
      </c>
      <c r="BE226" s="11">
        <f>SUMIFS('OP Units'!M:M,'OP Units'!$A:$A,$D226)</f>
        <v>0</v>
      </c>
      <c r="BF226" s="11">
        <f>SUMIFS('OP Units'!N:N,'OP Units'!$A:$A,$D226)</f>
        <v>0</v>
      </c>
      <c r="BG226" s="11">
        <f>SUMIFS('OP Units'!O:O,'OP Units'!$A:$A,$D226)</f>
        <v>0</v>
      </c>
      <c r="BH226" s="11">
        <f>SUMIFS('OP Units'!P:P,'OP Units'!$A:$A,$D226)</f>
        <v>0</v>
      </c>
      <c r="BI226" s="1"/>
      <c r="BJ226" s="12" t="str">
        <f>IFERROR((SUMIFS('OP Units'!E:E,'OP Units'!$A:$A,$D226)-SUMIFS('Forecast Data'!$H:$H,'Forecast Data'!$C:$C,BJ$6,'Forecast Data'!$B:$B,$D226))/SUMIFS('Forecast Data'!$H:$H,'Forecast Data'!$C:$C,BJ$6,'Forecast Data'!$B:$B,$D226),"")</f>
        <v/>
      </c>
      <c r="BK226" s="12" t="str">
        <f>IFERROR((SUMIFS('OP Units'!F:F,'OP Units'!$A:$A,$D226)-SUMIFS('Forecast Data'!$H:$H,'Forecast Data'!$C:$C,BK$6,'Forecast Data'!$B:$B,$D226))/SUMIFS('Forecast Data'!$H:$H,'Forecast Data'!$C:$C,BK$6,'Forecast Data'!$B:$B,$D226),"")</f>
        <v/>
      </c>
      <c r="BL226" s="12" t="str">
        <f>IFERROR((SUMIFS('OP Units'!G:G,'OP Units'!$A:$A,$D226)-SUMIFS('Forecast Data'!$H:$H,'Forecast Data'!$C:$C,BL$6,'Forecast Data'!$B:$B,$D226))/SUMIFS('Forecast Data'!$H:$H,'Forecast Data'!$C:$C,BL$6,'Forecast Data'!$B:$B,$D226),"")</f>
        <v/>
      </c>
      <c r="BM226" s="12" t="str">
        <f>IFERROR((SUMIFS('OP Units'!H:H,'OP Units'!$A:$A,$D226)-SUMIFS('Forecast Data'!$H:$H,'Forecast Data'!$C:$C,BM$6,'Forecast Data'!$B:$B,$D226))/SUMIFS('Forecast Data'!$H:$H,'Forecast Data'!$C:$C,BM$6,'Forecast Data'!$B:$B,$D226),"")</f>
        <v/>
      </c>
      <c r="BN226" s="12" t="str">
        <f>IFERROR((SUMIFS('OP Units'!I:I,'OP Units'!$A:$A,$D226)-SUMIFS('Forecast Data'!$H:$H,'Forecast Data'!$C:$C,BN$6,'Forecast Data'!$B:$B,$D226))/SUMIFS('Forecast Data'!$H:$H,'Forecast Data'!$C:$C,BN$6,'Forecast Data'!$B:$B,$D226),"")</f>
        <v/>
      </c>
      <c r="BO226" s="12" t="str">
        <f>IFERROR((SUMIFS('OP Units'!J:J,'OP Units'!$A:$A,$D226)-SUMIFS('Forecast Data'!$H:$H,'Forecast Data'!$C:$C,BO$6,'Forecast Data'!$B:$B,$D226))/SUMIFS('Forecast Data'!$H:$H,'Forecast Data'!$C:$C,BO$6,'Forecast Data'!$B:$B,$D226),"")</f>
        <v/>
      </c>
      <c r="BP226" s="12" t="str">
        <f>IFERROR((SUMIFS('OP Units'!K:K,'OP Units'!$A:$A,$D226)-SUMIFS('Forecast Data'!$H:$H,'Forecast Data'!$C:$C,BP$6,'Forecast Data'!$B:$B,$D226))/SUMIFS('Forecast Data'!$H:$H,'Forecast Data'!$C:$C,BP$6,'Forecast Data'!$B:$B,$D226),"")</f>
        <v/>
      </c>
      <c r="BQ226" s="12" t="str">
        <f>IFERROR((SUMIFS('OP Units'!L:L,'OP Units'!$A:$A,$D226)-SUMIFS('Forecast Data'!$H:$H,'Forecast Data'!$C:$C,BQ$6,'Forecast Data'!$B:$B,$D226))/SUMIFS('Forecast Data'!$H:$H,'Forecast Data'!$C:$C,BQ$6,'Forecast Data'!$B:$B,$D226),"")</f>
        <v/>
      </c>
      <c r="BR226" s="12" t="str">
        <f>IFERROR((SUMIFS('OP Units'!M:M,'OP Units'!$A:$A,$D226)-SUMIFS('Forecast Data'!$H:$H,'Forecast Data'!$C:$C,BR$6,'Forecast Data'!$B:$B,$D226))/SUMIFS('Forecast Data'!$H:$H,'Forecast Data'!$C:$C,BR$6,'Forecast Data'!$B:$B,$D226),"")</f>
        <v/>
      </c>
      <c r="BS226" s="12" t="str">
        <f>IFERROR((SUMIFS('OP Units'!N:N,'OP Units'!$A:$A,$D226)-SUMIFS('Forecast Data'!$H:$H,'Forecast Data'!$C:$C,BS$6,'Forecast Data'!$B:$B,$D226))/SUMIFS('Forecast Data'!$H:$H,'Forecast Data'!$C:$C,BS$6,'Forecast Data'!$B:$B,$D226),"")</f>
        <v/>
      </c>
      <c r="BT226" s="12" t="str">
        <f>IFERROR((SUMIFS('OP Units'!O:O,'OP Units'!$A:$A,$D226)-SUMIFS('Forecast Data'!$H:$H,'Forecast Data'!$C:$C,BT$6,'Forecast Data'!$B:$B,$D226))/SUMIFS('Forecast Data'!$H:$H,'Forecast Data'!$C:$C,BT$6,'Forecast Data'!$B:$B,$D226),"")</f>
        <v/>
      </c>
      <c r="BU226" s="12" t="str">
        <f>IFERROR((SUMIFS('OP Units'!P:P,'OP Units'!$A:$A,$D226)-SUMIFS('Forecast Data'!$H:$H,'Forecast Data'!$C:$C,BU$6,'Forecast Data'!$B:$B,$D226))/SUMIFS('Forecast Data'!$H:$H,'Forecast Data'!$C:$C,BU$6,'Forecast Data'!$B:$B,$D226),"")</f>
        <v/>
      </c>
      <c r="BV226" s="12"/>
      <c r="BW226" s="11">
        <f>(SUMIFS('Forecast Data'!H:H,'Forecast Data'!B:B,D226,'Forecast Data'!C:C,BK$6)+SUMIFS('Forecast Data'!H:H,'Forecast Data'!B:B,D226,'Forecast Data'!C:C,BL$6)+SUMIFS('Forecast Data'!H:H,'Forecast Data'!B:B,D226,'Forecast Data'!C:C,BM$6)+SUMIFS('Forecast Data'!H:H,'Forecast Data'!B:B,D226,'Forecast Data'!C:C,BN$6)+SUMIFS('Forecast Data'!H:H,'Forecast Data'!B:B,D226,'Forecast Data'!C:C,BO$6)+SUMIFS('Forecast Data'!H:H,'Forecast Data'!B:B,D226,'Forecast Data'!C:C,BP$6)+SUMIFS('Forecast Data'!H:H,'Forecast Data'!B:B,D226,'Forecast Data'!C:C,BQ$6)+SUMIFS('Forecast Data'!H:H,'Forecast Data'!B:B,D226,'Forecast Data'!C:C,BJ$6))/8</f>
        <v>0</v>
      </c>
      <c r="BX226" s="12" t="str">
        <f>IFERROR((SUM(W226:AD226)-(SUMIFS('Forecast Data'!H:H,'Forecast Data'!B:B,B226,'Forecast Data'!C:C,BJ$6)+SUMIFS('Forecast Data'!H:H,'Forecast Data'!B:B,B226,'Forecast Data'!C:C,BK$6)+SUMIFS('Forecast Data'!H:H,'Forecast Data'!B:B,B226,'Forecast Data'!C:C,BL$6)+SUMIFS('Forecast Data'!H:H,'Forecast Data'!B:B,B226,'Forecast Data'!C:C,BM$6)+SUMIFS('Forecast Data'!H:H,'Forecast Data'!B:B,B226,'Forecast Data'!C:C,BN$6)+SUMIFS('Forecast Data'!H:H,'Forecast Data'!B:B,B226,'Forecast Data'!C:C,BO$6)+SUMIFS('Forecast Data'!H:H,'Forecast Data'!B:B,B226,'Forecast Data'!C:C,BP$6)+SUMIFS('Forecast Data'!H:H,'Forecast Data'!B:B,B226,'Forecast Data'!C:C,BQ$6)))/(SUMIFS('Forecast Data'!H:H,'Forecast Data'!B:B,B226,'Forecast Data'!C:C,BJ$6)+SUMIFS('Forecast Data'!H:H,'Forecast Data'!B:B,B226,'Forecast Data'!C:C,BK$6)+SUMIFS('Forecast Data'!H:H,'Forecast Data'!B:B,B226,'Forecast Data'!C:C,BL$6)+SUMIFS('Forecast Data'!H:H,'Forecast Data'!B:B,B226,'Forecast Data'!C:C,BM$6)+SUMIFS('Forecast Data'!H:H,'Forecast Data'!B:B,B226,'Forecast Data'!C:C,BN$6)+SUMIFS('Forecast Data'!H:H,'Forecast Data'!B:B,B226,'Forecast Data'!C:C,BO$6)+SUMIFS('Forecast Data'!H:H,'Forecast Data'!B:B,B226,'Forecast Data'!C:C,BP$6)+SUMIFS('Forecast Data'!H:H,'Forecast Data'!B:B,B226,'Forecast Data'!C:C,BQ$6)),"")</f>
        <v/>
      </c>
      <c r="BY226" s="12">
        <f t="shared" si="18"/>
        <v>0</v>
      </c>
      <c r="BZ226" s="16">
        <f t="shared" si="19"/>
        <v>1.6445980489862075E-6</v>
      </c>
      <c r="CA226" s="13">
        <f t="shared" si="20"/>
        <v>-1.6445980489862076E-4</v>
      </c>
      <c r="CB226" s="12">
        <f t="shared" si="21"/>
        <v>1.6445980489862075E-6</v>
      </c>
      <c r="CC226" s="12"/>
      <c r="CD226" s="11">
        <f>(SUMIFS('Forecast Data'!H:H,'Forecast Data'!B:B,D226,'Forecast Data'!C:C,BK$6)+SUMIFS('Forecast Data'!H:H,'Forecast Data'!B:B,D226,'Forecast Data'!C:C,BL$6)+SUMIFS('Forecast Data'!H:H,'Forecast Data'!B:B,D226,'Forecast Data'!C:C,BM$6)+SUMIFS('Forecast Data'!H:H,'Forecast Data'!B:B,D226,'Forecast Data'!C:C,BJ$6))/4</f>
        <v>0</v>
      </c>
      <c r="CE226" s="12" t="str">
        <f>IFERROR((SUM(W226:Z226)-(SUMIFS('Forecast Data'!H:H,'Forecast Data'!B:B,D226,'Forecast Data'!C:C,BJ$6)+SUMIFS('Forecast Data'!H:H,'Forecast Data'!B:B,D226,'Forecast Data'!C:C,BK$6)+SUMIFS('Forecast Data'!H:H,'Forecast Data'!B:B,D226,'Forecast Data'!C:C,BL$6)+SUMIFS('Forecast Data'!H:H,'Forecast Data'!B:B,D226,'Forecast Data'!C:C,BM$6)))/(SUMIFS('Forecast Data'!H:H,'Forecast Data'!B:B,D226,'Forecast Data'!C:C,BJ$6)+SUMIFS('Forecast Data'!H:H,'Forecast Data'!B:B,D226,'Forecast Data'!C:C,BK$6)+SUMIFS('Forecast Data'!H:H,'Forecast Data'!B:B,D226,'Forecast Data'!C:C,BL$6)+SUMIFS('Forecast Data'!H:H,'Forecast Data'!B:B,D226,'Forecast Data'!C:C,BM$6)),"")</f>
        <v/>
      </c>
      <c r="CF226" s="12">
        <f t="shared" si="22"/>
        <v>0</v>
      </c>
      <c r="CG226" s="12">
        <f t="shared" si="23"/>
        <v>1.6767715709444222E-6</v>
      </c>
      <c r="CH226" s="13">
        <f t="shared" si="24"/>
        <v>-1.6767715709444222E-4</v>
      </c>
      <c r="CI226" s="13"/>
    </row>
    <row r="227" spans="1:87" ht="13.2">
      <c r="A227" s="1"/>
      <c r="B227" t="str">
        <f t="shared" si="57"/>
        <v>PetSafe</v>
      </c>
      <c r="D227" t="s">
        <v>260</v>
      </c>
      <c r="E227" s="11">
        <f>SUMIFS('Fin Data'!F:F,'Fin Data'!A:A,D227)</f>
        <v>0</v>
      </c>
      <c r="F227" s="11">
        <f>SUMIFS('Fin Data with 6 week hist'!I:I,'Fin Data with 6 week hist'!$A:$A,$D227)</f>
        <v>0</v>
      </c>
      <c r="G227" s="11">
        <f>SUMIFS('Fin Data with 6 week hist'!J:J,'Fin Data with 6 week hist'!$A:$A,$D227)</f>
        <v>0</v>
      </c>
      <c r="H227" s="11">
        <f>SUMIFS('Fin Data with 6 week hist'!K:K,'Fin Data with 6 week hist'!$A:$A,$D227)+SUMIFS('Unit Cancellations'!D:D,'Unit Cancellations'!$B:$B,$D227)</f>
        <v>0</v>
      </c>
      <c r="I227" s="11">
        <f>SUMIFS('Fin Data with 6 week hist'!L:L,'Fin Data with 6 week hist'!$A:$A,$D227)+SUMIFS('Unit Cancellations'!E:E,'Unit Cancellations'!$B:$B,$D227)</f>
        <v>0</v>
      </c>
      <c r="J227" s="11">
        <f>SUMIFS('Fin Data with 6 week hist'!M:M,'Fin Data with 6 week hist'!$A:$A,$D227)+SUMIFS('Unit Cancellations'!F:F,'Unit Cancellations'!$B:$B,$D227)</f>
        <v>0</v>
      </c>
      <c r="K227" s="11">
        <f>SUMIFS('Fin Data with 6 week hist'!N:N,'Fin Data with 6 week hist'!$A:$A,$D227)+SUMIFS('Unit Cancellations'!G:G,'Unit Cancellations'!$B:$B,$D227)</f>
        <v>0</v>
      </c>
      <c r="L227" s="11">
        <f>SUMIFS('Fin Data'!AN:AN,'Fin Data'!A:A,D227)</f>
        <v>0</v>
      </c>
      <c r="M227" s="12">
        <f>IFERROR(SUMIFS('Fin Data'!AO:AO,'Fin Data'!A:A,D227),"")</f>
        <v>0</v>
      </c>
      <c r="N227" s="1"/>
      <c r="O227" s="11">
        <f t="shared" si="12"/>
        <v>2</v>
      </c>
      <c r="P227" s="12" t="str">
        <f t="shared" si="13"/>
        <v/>
      </c>
      <c r="Q227" s="1"/>
      <c r="R227" s="11">
        <f t="shared" si="14"/>
        <v>2</v>
      </c>
      <c r="S227" s="12" t="str">
        <f t="shared" si="15"/>
        <v/>
      </c>
      <c r="T227" s="11">
        <f t="shared" si="16"/>
        <v>0</v>
      </c>
      <c r="U227" s="1" t="e">
        <f t="shared" si="55"/>
        <v>#REF!</v>
      </c>
      <c r="V227" s="1"/>
      <c r="W227" s="11">
        <f>SUMIFS('Forecast Data'!$D:$D,'Forecast Data'!$C:$C,W$6,'Forecast Data'!$B:$B,$D227)</f>
        <v>2</v>
      </c>
      <c r="X227" s="11">
        <f>SUMIFS('Forecast Data'!$D:$D,'Forecast Data'!$C:$C,X$6,'Forecast Data'!$B:$B,$D227)</f>
        <v>2</v>
      </c>
      <c r="Y227" s="11">
        <f>SUMIFS('Forecast Data'!$D:$D,'Forecast Data'!$C:$C,Y$6,'Forecast Data'!$B:$B,$D227)</f>
        <v>2</v>
      </c>
      <c r="Z227" s="11">
        <f>SUMIFS('Forecast Data'!$D:$D,'Forecast Data'!$C:$C,Z$6,'Forecast Data'!$B:$B,$D227)</f>
        <v>2</v>
      </c>
      <c r="AA227" s="11">
        <f>SUMIFS('Forecast Data'!$D:$D,'Forecast Data'!$C:$C,AA$6,'Forecast Data'!$B:$B,$D227)</f>
        <v>2</v>
      </c>
      <c r="AB227" s="11">
        <f>SUMIFS('Forecast Data'!$D:$D,'Forecast Data'!$C:$C,AB$6,'Forecast Data'!$B:$B,$D227)</f>
        <v>2</v>
      </c>
      <c r="AC227" s="11">
        <f>SUMIFS('Forecast Data'!$D:$D,'Forecast Data'!$C:$C,AC$6,'Forecast Data'!$B:$B,$D227)</f>
        <v>2</v>
      </c>
      <c r="AD227" s="11">
        <f>SUMIFS('Forecast Data'!$D:$D,'Forecast Data'!$C:$C,AD$6,'Forecast Data'!$B:$B,$D227)</f>
        <v>2</v>
      </c>
      <c r="AE227" s="11">
        <f>SUMIFS('Forecast Data'!$D:$D,'Forecast Data'!$C:$C,AE$6,'Forecast Data'!$B:$B,$D227)</f>
        <v>2</v>
      </c>
      <c r="AF227" s="11">
        <f>SUMIFS('Forecast Data'!$D:$D,'Forecast Data'!$C:$C,AF$6,'Forecast Data'!$B:$B,$D227)</f>
        <v>2</v>
      </c>
      <c r="AG227" s="11">
        <f>SUMIFS('Forecast Data'!$D:$D,'Forecast Data'!$C:$C,AG$6,'Forecast Data'!$B:$B,$D227)</f>
        <v>2</v>
      </c>
      <c r="AH227" s="11">
        <f>SUMIFS('Forecast Data'!$D:$D,'Forecast Data'!$C:$C,AH$6,'Forecast Data'!$B:$B,$D227)</f>
        <v>2</v>
      </c>
      <c r="AI227" s="1"/>
      <c r="AJ227" s="12" t="str">
        <f>IF(SUMIFS('Forecast Data'!$E:$E,'Forecast Data'!$C:$C,AJ$6,'Forecast Data'!$B:$B,$D227)=0,"",SUMIFS('Forecast Data'!$E:$E,'Forecast Data'!$C:$C,AJ$6,'Forecast Data'!$B:$B,$D227))</f>
        <v/>
      </c>
      <c r="AK227" s="12" t="str">
        <f>IF(SUMIFS('Forecast Data'!$E:$E,'Forecast Data'!$C:$C,AK$6,'Forecast Data'!$B:$B,$D227)=0,"",SUMIFS('Forecast Data'!$E:$E,'Forecast Data'!$C:$C,AK$6,'Forecast Data'!$B:$B,$D227))</f>
        <v/>
      </c>
      <c r="AL227" s="12" t="str">
        <f>IF(SUMIFS('Forecast Data'!$E:$E,'Forecast Data'!$C:$C,AL$6,'Forecast Data'!$B:$B,$D227)=0,"",SUMIFS('Forecast Data'!$E:$E,'Forecast Data'!$C:$C,AL$6,'Forecast Data'!$B:$B,$D227))</f>
        <v/>
      </c>
      <c r="AM227" s="12" t="str">
        <f>IF(SUMIFS('Forecast Data'!$E:$E,'Forecast Data'!$C:$C,AM$6,'Forecast Data'!$B:$B,$D227)=0,"",SUMIFS('Forecast Data'!$E:$E,'Forecast Data'!$C:$C,AM$6,'Forecast Data'!$B:$B,$D227))</f>
        <v/>
      </c>
      <c r="AN227" s="12" t="str">
        <f>IF(SUMIFS('Forecast Data'!$E:$E,'Forecast Data'!$C:$C,AN$6,'Forecast Data'!$B:$B,$D227)=0,"",SUMIFS('Forecast Data'!$E:$E,'Forecast Data'!$C:$C,AN$6,'Forecast Data'!$B:$B,$D227))</f>
        <v/>
      </c>
      <c r="AO227" s="12" t="str">
        <f>IF(SUMIFS('Forecast Data'!$E:$E,'Forecast Data'!$C:$C,AO$6,'Forecast Data'!$B:$B,$D227)=0,"",SUMIFS('Forecast Data'!$E:$E,'Forecast Data'!$C:$C,AO$6,'Forecast Data'!$B:$B,$D227))</f>
        <v/>
      </c>
      <c r="AP227" s="12" t="str">
        <f>IF(SUMIFS('Forecast Data'!$E:$E,'Forecast Data'!$C:$C,AP$6,'Forecast Data'!$B:$B,$D227)=0,"",SUMIFS('Forecast Data'!$E:$E,'Forecast Data'!$C:$C,AP$6,'Forecast Data'!$B:$B,$D227))</f>
        <v/>
      </c>
      <c r="AQ227" s="12" t="str">
        <f>IF(SUMIFS('Forecast Data'!$E:$E,'Forecast Data'!$C:$C,AQ$6,'Forecast Data'!$B:$B,$D227)=0,"",SUMIFS('Forecast Data'!$E:$E,'Forecast Data'!$C:$C,AQ$6,'Forecast Data'!$B:$B,$D227))</f>
        <v/>
      </c>
      <c r="AR227" s="12" t="str">
        <f>IF(SUMIFS('Forecast Data'!$E:$E,'Forecast Data'!$C:$C,AR$6,'Forecast Data'!$B:$B,$D227)=0,"",SUMIFS('Forecast Data'!$E:$E,'Forecast Data'!$C:$C,AR$6,'Forecast Data'!$B:$B,$D227))</f>
        <v/>
      </c>
      <c r="AS227" s="12" t="str">
        <f>IF(SUMIFS('Forecast Data'!$E:$E,'Forecast Data'!$C:$C,AS$6,'Forecast Data'!$B:$B,$D227)=0,"",SUMIFS('Forecast Data'!$E:$E,'Forecast Data'!$C:$C,AS$6,'Forecast Data'!$B:$B,$D227))</f>
        <v/>
      </c>
      <c r="AT227" s="12" t="str">
        <f>IF(SUMIFS('Forecast Data'!$E:$E,'Forecast Data'!$C:$C,AT$6,'Forecast Data'!$B:$B,$D227)=0,"",SUMIFS('Forecast Data'!$E:$E,'Forecast Data'!$C:$C,AT$6,'Forecast Data'!$B:$B,$D227))</f>
        <v/>
      </c>
      <c r="AU227" s="12" t="str">
        <f>IF(SUMIFS('Forecast Data'!$E:$E,'Forecast Data'!$C:$C,AU$6,'Forecast Data'!$B:$B,$D227)=0,"",SUMIFS('Forecast Data'!$E:$E,'Forecast Data'!$C:$C,AU$6,'Forecast Data'!$B:$B,$D227))</f>
        <v/>
      </c>
      <c r="AV227" s="1"/>
      <c r="AW227" s="11">
        <f>SUMIFS('OP Units'!E:E,'OP Units'!$A:$A,$D227)</f>
        <v>0</v>
      </c>
      <c r="AX227" s="11">
        <f>SUMIFS('OP Units'!F:F,'OP Units'!$A:$A,$D227)</f>
        <v>0</v>
      </c>
      <c r="AY227" s="11">
        <f>SUMIFS('OP Units'!G:G,'OP Units'!$A:$A,$D227)</f>
        <v>0</v>
      </c>
      <c r="AZ227" s="11">
        <f>SUMIFS('OP Units'!H:H,'OP Units'!$A:$A,$D227)</f>
        <v>0</v>
      </c>
      <c r="BA227" s="11">
        <f>SUMIFS('OP Units'!I:I,'OP Units'!$A:$A,$D227)</f>
        <v>0</v>
      </c>
      <c r="BB227" s="11">
        <f>SUMIFS('OP Units'!J:J,'OP Units'!$A:$A,$D227)</f>
        <v>0</v>
      </c>
      <c r="BC227" s="11">
        <f>SUMIFS('OP Units'!K:K,'OP Units'!$A:$A,$D227)</f>
        <v>0</v>
      </c>
      <c r="BD227" s="11">
        <f>SUMIFS('OP Units'!L:L,'OP Units'!$A:$A,$D227)</f>
        <v>0</v>
      </c>
      <c r="BE227" s="11">
        <f>SUMIFS('OP Units'!M:M,'OP Units'!$A:$A,$D227)</f>
        <v>0</v>
      </c>
      <c r="BF227" s="11">
        <f>SUMIFS('OP Units'!N:N,'OP Units'!$A:$A,$D227)</f>
        <v>0</v>
      </c>
      <c r="BG227" s="11">
        <f>SUMIFS('OP Units'!O:O,'OP Units'!$A:$A,$D227)</f>
        <v>0</v>
      </c>
      <c r="BH227" s="11">
        <f>SUMIFS('OP Units'!P:P,'OP Units'!$A:$A,$D227)</f>
        <v>0</v>
      </c>
      <c r="BI227" s="1"/>
      <c r="BJ227" s="12" t="str">
        <f>IFERROR((SUMIFS('OP Units'!E:E,'OP Units'!$A:$A,$D227)-SUMIFS('Forecast Data'!$H:$H,'Forecast Data'!$C:$C,BJ$6,'Forecast Data'!$B:$B,$D227))/SUMIFS('Forecast Data'!$H:$H,'Forecast Data'!$C:$C,BJ$6,'Forecast Data'!$B:$B,$D227),"")</f>
        <v/>
      </c>
      <c r="BK227" s="12" t="str">
        <f>IFERROR((SUMIFS('OP Units'!F:F,'OP Units'!$A:$A,$D227)-SUMIFS('Forecast Data'!$H:$H,'Forecast Data'!$C:$C,BK$6,'Forecast Data'!$B:$B,$D227))/SUMIFS('Forecast Data'!$H:$H,'Forecast Data'!$C:$C,BK$6,'Forecast Data'!$B:$B,$D227),"")</f>
        <v/>
      </c>
      <c r="BL227" s="12" t="str">
        <f>IFERROR((SUMIFS('OP Units'!G:G,'OP Units'!$A:$A,$D227)-SUMIFS('Forecast Data'!$H:$H,'Forecast Data'!$C:$C,BL$6,'Forecast Data'!$B:$B,$D227))/SUMIFS('Forecast Data'!$H:$H,'Forecast Data'!$C:$C,BL$6,'Forecast Data'!$B:$B,$D227),"")</f>
        <v/>
      </c>
      <c r="BM227" s="12" t="str">
        <f>IFERROR((SUMIFS('OP Units'!H:H,'OP Units'!$A:$A,$D227)-SUMIFS('Forecast Data'!$H:$H,'Forecast Data'!$C:$C,BM$6,'Forecast Data'!$B:$B,$D227))/SUMIFS('Forecast Data'!$H:$H,'Forecast Data'!$C:$C,BM$6,'Forecast Data'!$B:$B,$D227),"")</f>
        <v/>
      </c>
      <c r="BN227" s="12" t="str">
        <f>IFERROR((SUMIFS('OP Units'!I:I,'OP Units'!$A:$A,$D227)-SUMIFS('Forecast Data'!$H:$H,'Forecast Data'!$C:$C,BN$6,'Forecast Data'!$B:$B,$D227))/SUMIFS('Forecast Data'!$H:$H,'Forecast Data'!$C:$C,BN$6,'Forecast Data'!$B:$B,$D227),"")</f>
        <v/>
      </c>
      <c r="BO227" s="12" t="str">
        <f>IFERROR((SUMIFS('OP Units'!J:J,'OP Units'!$A:$A,$D227)-SUMIFS('Forecast Data'!$H:$H,'Forecast Data'!$C:$C,BO$6,'Forecast Data'!$B:$B,$D227))/SUMIFS('Forecast Data'!$H:$H,'Forecast Data'!$C:$C,BO$6,'Forecast Data'!$B:$B,$D227),"")</f>
        <v/>
      </c>
      <c r="BP227" s="12" t="str">
        <f>IFERROR((SUMIFS('OP Units'!K:K,'OP Units'!$A:$A,$D227)-SUMIFS('Forecast Data'!$H:$H,'Forecast Data'!$C:$C,BP$6,'Forecast Data'!$B:$B,$D227))/SUMIFS('Forecast Data'!$H:$H,'Forecast Data'!$C:$C,BP$6,'Forecast Data'!$B:$B,$D227),"")</f>
        <v/>
      </c>
      <c r="BQ227" s="12" t="str">
        <f>IFERROR((SUMIFS('OP Units'!L:L,'OP Units'!$A:$A,$D227)-SUMIFS('Forecast Data'!$H:$H,'Forecast Data'!$C:$C,BQ$6,'Forecast Data'!$B:$B,$D227))/SUMIFS('Forecast Data'!$H:$H,'Forecast Data'!$C:$C,BQ$6,'Forecast Data'!$B:$B,$D227),"")</f>
        <v/>
      </c>
      <c r="BR227" s="12" t="str">
        <f>IFERROR((SUMIFS('OP Units'!M:M,'OP Units'!$A:$A,$D227)-SUMIFS('Forecast Data'!$H:$H,'Forecast Data'!$C:$C,BR$6,'Forecast Data'!$B:$B,$D227))/SUMIFS('Forecast Data'!$H:$H,'Forecast Data'!$C:$C,BR$6,'Forecast Data'!$B:$B,$D227),"")</f>
        <v/>
      </c>
      <c r="BS227" s="12" t="str">
        <f>IFERROR((SUMIFS('OP Units'!N:N,'OP Units'!$A:$A,$D227)-SUMIFS('Forecast Data'!$H:$H,'Forecast Data'!$C:$C,BS$6,'Forecast Data'!$B:$B,$D227))/SUMIFS('Forecast Data'!$H:$H,'Forecast Data'!$C:$C,BS$6,'Forecast Data'!$B:$B,$D227),"")</f>
        <v/>
      </c>
      <c r="BT227" s="12" t="str">
        <f>IFERROR((SUMIFS('OP Units'!O:O,'OP Units'!$A:$A,$D227)-SUMIFS('Forecast Data'!$H:$H,'Forecast Data'!$C:$C,BT$6,'Forecast Data'!$B:$B,$D227))/SUMIFS('Forecast Data'!$H:$H,'Forecast Data'!$C:$C,BT$6,'Forecast Data'!$B:$B,$D227),"")</f>
        <v/>
      </c>
      <c r="BU227" s="12" t="str">
        <f>IFERROR((SUMIFS('OP Units'!P:P,'OP Units'!$A:$A,$D227)-SUMIFS('Forecast Data'!$H:$H,'Forecast Data'!$C:$C,BU$6,'Forecast Data'!$B:$B,$D227))/SUMIFS('Forecast Data'!$H:$H,'Forecast Data'!$C:$C,BU$6,'Forecast Data'!$B:$B,$D227),"")</f>
        <v/>
      </c>
      <c r="BV227" s="12"/>
      <c r="BW227" s="11">
        <f>(SUMIFS('Forecast Data'!H:H,'Forecast Data'!B:B,D227,'Forecast Data'!C:C,BK$6)+SUMIFS('Forecast Data'!H:H,'Forecast Data'!B:B,D227,'Forecast Data'!C:C,BL$6)+SUMIFS('Forecast Data'!H:H,'Forecast Data'!B:B,D227,'Forecast Data'!C:C,BM$6)+SUMIFS('Forecast Data'!H:H,'Forecast Data'!B:B,D227,'Forecast Data'!C:C,BN$6)+SUMIFS('Forecast Data'!H:H,'Forecast Data'!B:B,D227,'Forecast Data'!C:C,BO$6)+SUMIFS('Forecast Data'!H:H,'Forecast Data'!B:B,D227,'Forecast Data'!C:C,BP$6)+SUMIFS('Forecast Data'!H:H,'Forecast Data'!B:B,D227,'Forecast Data'!C:C,BQ$6)+SUMIFS('Forecast Data'!H:H,'Forecast Data'!B:B,D227,'Forecast Data'!C:C,BJ$6))/8</f>
        <v>0</v>
      </c>
      <c r="BX227" s="12" t="str">
        <f>IFERROR((SUM(W227:AD227)-(SUMIFS('Forecast Data'!H:H,'Forecast Data'!B:B,B227,'Forecast Data'!C:C,BJ$6)+SUMIFS('Forecast Data'!H:H,'Forecast Data'!B:B,B227,'Forecast Data'!C:C,BK$6)+SUMIFS('Forecast Data'!H:H,'Forecast Data'!B:B,B227,'Forecast Data'!C:C,BL$6)+SUMIFS('Forecast Data'!H:H,'Forecast Data'!B:B,B227,'Forecast Data'!C:C,BM$6)+SUMIFS('Forecast Data'!H:H,'Forecast Data'!B:B,B227,'Forecast Data'!C:C,BN$6)+SUMIFS('Forecast Data'!H:H,'Forecast Data'!B:B,B227,'Forecast Data'!C:C,BO$6)+SUMIFS('Forecast Data'!H:H,'Forecast Data'!B:B,B227,'Forecast Data'!C:C,BP$6)+SUMIFS('Forecast Data'!H:H,'Forecast Data'!B:B,B227,'Forecast Data'!C:C,BQ$6)))/(SUMIFS('Forecast Data'!H:H,'Forecast Data'!B:B,B227,'Forecast Data'!C:C,BJ$6)+SUMIFS('Forecast Data'!H:H,'Forecast Data'!B:B,B227,'Forecast Data'!C:C,BK$6)+SUMIFS('Forecast Data'!H:H,'Forecast Data'!B:B,B227,'Forecast Data'!C:C,BL$6)+SUMIFS('Forecast Data'!H:H,'Forecast Data'!B:B,B227,'Forecast Data'!C:C,BM$6)+SUMIFS('Forecast Data'!H:H,'Forecast Data'!B:B,B227,'Forecast Data'!C:C,BN$6)+SUMIFS('Forecast Data'!H:H,'Forecast Data'!B:B,B227,'Forecast Data'!C:C,BO$6)+SUMIFS('Forecast Data'!H:H,'Forecast Data'!B:B,B227,'Forecast Data'!C:C,BP$6)+SUMIFS('Forecast Data'!H:H,'Forecast Data'!B:B,B227,'Forecast Data'!C:C,BQ$6)),"")</f>
        <v/>
      </c>
      <c r="BY227" s="12">
        <f t="shared" si="18"/>
        <v>0</v>
      </c>
      <c r="BZ227" s="16">
        <f t="shared" si="19"/>
        <v>1.6445980489862075E-6</v>
      </c>
      <c r="CA227" s="13">
        <f t="shared" si="20"/>
        <v>-1.6445980489862076E-4</v>
      </c>
      <c r="CB227" s="12">
        <f t="shared" si="21"/>
        <v>1.6445980489862075E-6</v>
      </c>
      <c r="CC227" s="12"/>
      <c r="CD227" s="11">
        <f>(SUMIFS('Forecast Data'!H:H,'Forecast Data'!B:B,D227,'Forecast Data'!C:C,BK$6)+SUMIFS('Forecast Data'!H:H,'Forecast Data'!B:B,D227,'Forecast Data'!C:C,BL$6)+SUMIFS('Forecast Data'!H:H,'Forecast Data'!B:B,D227,'Forecast Data'!C:C,BM$6)+SUMIFS('Forecast Data'!H:H,'Forecast Data'!B:B,D227,'Forecast Data'!C:C,BJ$6))/4</f>
        <v>0</v>
      </c>
      <c r="CE227" s="12" t="str">
        <f>IFERROR((SUM(W227:Z227)-(SUMIFS('Forecast Data'!H:H,'Forecast Data'!B:B,D227,'Forecast Data'!C:C,BJ$6)+SUMIFS('Forecast Data'!H:H,'Forecast Data'!B:B,D227,'Forecast Data'!C:C,BK$6)+SUMIFS('Forecast Data'!H:H,'Forecast Data'!B:B,D227,'Forecast Data'!C:C,BL$6)+SUMIFS('Forecast Data'!H:H,'Forecast Data'!B:B,D227,'Forecast Data'!C:C,BM$6)))/(SUMIFS('Forecast Data'!H:H,'Forecast Data'!B:B,D227,'Forecast Data'!C:C,BJ$6)+SUMIFS('Forecast Data'!H:H,'Forecast Data'!B:B,D227,'Forecast Data'!C:C,BK$6)+SUMIFS('Forecast Data'!H:H,'Forecast Data'!B:B,D227,'Forecast Data'!C:C,BL$6)+SUMIFS('Forecast Data'!H:H,'Forecast Data'!B:B,D227,'Forecast Data'!C:C,BM$6)),"")</f>
        <v/>
      </c>
      <c r="CF227" s="12">
        <f t="shared" si="22"/>
        <v>0</v>
      </c>
      <c r="CG227" s="12">
        <f t="shared" si="23"/>
        <v>1.6767715709444222E-6</v>
      </c>
      <c r="CH227" s="13">
        <f t="shared" si="24"/>
        <v>-1.6767715709444222E-4</v>
      </c>
      <c r="CI227" s="13"/>
    </row>
    <row r="228" spans="1:87" ht="13.2">
      <c r="A228" s="1"/>
      <c r="B228" t="str">
        <f t="shared" si="57"/>
        <v>Petsafe</v>
      </c>
      <c r="D228" t="s">
        <v>261</v>
      </c>
      <c r="E228" s="11">
        <f>SUMIFS('Fin Data'!F:F,'Fin Data'!A:A,D228)</f>
        <v>0</v>
      </c>
      <c r="F228" s="11">
        <f>SUMIFS('Fin Data with 6 week hist'!I:I,'Fin Data with 6 week hist'!$A:$A,$D228)</f>
        <v>0</v>
      </c>
      <c r="G228" s="11">
        <f>SUMIFS('Fin Data with 6 week hist'!J:J,'Fin Data with 6 week hist'!$A:$A,$D228)</f>
        <v>0</v>
      </c>
      <c r="H228" s="11">
        <f>SUMIFS('Fin Data with 6 week hist'!K:K,'Fin Data with 6 week hist'!$A:$A,$D228)+SUMIFS('Unit Cancellations'!D:D,'Unit Cancellations'!$B:$B,$D228)</f>
        <v>0</v>
      </c>
      <c r="I228" s="11">
        <f>SUMIFS('Fin Data with 6 week hist'!L:L,'Fin Data with 6 week hist'!$A:$A,$D228)+SUMIFS('Unit Cancellations'!E:E,'Unit Cancellations'!$B:$B,$D228)</f>
        <v>0</v>
      </c>
      <c r="J228" s="11">
        <f>SUMIFS('Fin Data with 6 week hist'!M:M,'Fin Data with 6 week hist'!$A:$A,$D228)+SUMIFS('Unit Cancellations'!F:F,'Unit Cancellations'!$B:$B,$D228)</f>
        <v>0</v>
      </c>
      <c r="K228" s="11">
        <f>SUMIFS('Fin Data with 6 week hist'!N:N,'Fin Data with 6 week hist'!$A:$A,$D228)+SUMIFS('Unit Cancellations'!G:G,'Unit Cancellations'!$B:$B,$D228)</f>
        <v>0</v>
      </c>
      <c r="L228" s="11">
        <f>SUMIFS('Fin Data'!AN:AN,'Fin Data'!A:A,D228)</f>
        <v>0</v>
      </c>
      <c r="M228" s="12">
        <f>IFERROR(SUMIFS('Fin Data'!AO:AO,'Fin Data'!A:A,D228),"")</f>
        <v>0</v>
      </c>
      <c r="N228" s="1"/>
      <c r="O228" s="11">
        <f t="shared" si="12"/>
        <v>2</v>
      </c>
      <c r="P228" s="12" t="str">
        <f t="shared" si="13"/>
        <v/>
      </c>
      <c r="Q228" s="1"/>
      <c r="R228" s="11">
        <f t="shared" si="14"/>
        <v>2</v>
      </c>
      <c r="S228" s="12" t="str">
        <f t="shared" si="15"/>
        <v/>
      </c>
      <c r="T228" s="11">
        <f t="shared" si="16"/>
        <v>0</v>
      </c>
      <c r="U228" s="1" t="e">
        <f t="shared" si="55"/>
        <v>#REF!</v>
      </c>
      <c r="V228" s="1"/>
      <c r="W228" s="11">
        <f>SUMIFS('Forecast Data'!$D:$D,'Forecast Data'!$C:$C,W$6,'Forecast Data'!$B:$B,$D228)</f>
        <v>2</v>
      </c>
      <c r="X228" s="11">
        <f>SUMIFS('Forecast Data'!$D:$D,'Forecast Data'!$C:$C,X$6,'Forecast Data'!$B:$B,$D228)</f>
        <v>2</v>
      </c>
      <c r="Y228" s="11">
        <f>SUMIFS('Forecast Data'!$D:$D,'Forecast Data'!$C:$C,Y$6,'Forecast Data'!$B:$B,$D228)</f>
        <v>2</v>
      </c>
      <c r="Z228" s="11">
        <f>SUMIFS('Forecast Data'!$D:$D,'Forecast Data'!$C:$C,Z$6,'Forecast Data'!$B:$B,$D228)</f>
        <v>2</v>
      </c>
      <c r="AA228" s="11">
        <f>SUMIFS('Forecast Data'!$D:$D,'Forecast Data'!$C:$C,AA$6,'Forecast Data'!$B:$B,$D228)</f>
        <v>2</v>
      </c>
      <c r="AB228" s="11">
        <f>SUMIFS('Forecast Data'!$D:$D,'Forecast Data'!$C:$C,AB$6,'Forecast Data'!$B:$B,$D228)</f>
        <v>2</v>
      </c>
      <c r="AC228" s="11">
        <f>SUMIFS('Forecast Data'!$D:$D,'Forecast Data'!$C:$C,AC$6,'Forecast Data'!$B:$B,$D228)</f>
        <v>2</v>
      </c>
      <c r="AD228" s="11">
        <f>SUMIFS('Forecast Data'!$D:$D,'Forecast Data'!$C:$C,AD$6,'Forecast Data'!$B:$B,$D228)</f>
        <v>2</v>
      </c>
      <c r="AE228" s="11">
        <f>SUMIFS('Forecast Data'!$D:$D,'Forecast Data'!$C:$C,AE$6,'Forecast Data'!$B:$B,$D228)</f>
        <v>2</v>
      </c>
      <c r="AF228" s="11">
        <f>SUMIFS('Forecast Data'!$D:$D,'Forecast Data'!$C:$C,AF$6,'Forecast Data'!$B:$B,$D228)</f>
        <v>2</v>
      </c>
      <c r="AG228" s="11">
        <f>SUMIFS('Forecast Data'!$D:$D,'Forecast Data'!$C:$C,AG$6,'Forecast Data'!$B:$B,$D228)</f>
        <v>2</v>
      </c>
      <c r="AH228" s="11">
        <f>SUMIFS('Forecast Data'!$D:$D,'Forecast Data'!$C:$C,AH$6,'Forecast Data'!$B:$B,$D228)</f>
        <v>2</v>
      </c>
      <c r="AI228" s="1"/>
      <c r="AJ228" s="12" t="str">
        <f>IF(SUMIFS('Forecast Data'!$E:$E,'Forecast Data'!$C:$C,AJ$6,'Forecast Data'!$B:$B,$D228)=0,"",SUMIFS('Forecast Data'!$E:$E,'Forecast Data'!$C:$C,AJ$6,'Forecast Data'!$B:$B,$D228))</f>
        <v/>
      </c>
      <c r="AK228" s="12" t="str">
        <f>IF(SUMIFS('Forecast Data'!$E:$E,'Forecast Data'!$C:$C,AK$6,'Forecast Data'!$B:$B,$D228)=0,"",SUMIFS('Forecast Data'!$E:$E,'Forecast Data'!$C:$C,AK$6,'Forecast Data'!$B:$B,$D228))</f>
        <v/>
      </c>
      <c r="AL228" s="12" t="str">
        <f>IF(SUMIFS('Forecast Data'!$E:$E,'Forecast Data'!$C:$C,AL$6,'Forecast Data'!$B:$B,$D228)=0,"",SUMIFS('Forecast Data'!$E:$E,'Forecast Data'!$C:$C,AL$6,'Forecast Data'!$B:$B,$D228))</f>
        <v/>
      </c>
      <c r="AM228" s="12" t="str">
        <f>IF(SUMIFS('Forecast Data'!$E:$E,'Forecast Data'!$C:$C,AM$6,'Forecast Data'!$B:$B,$D228)=0,"",SUMIFS('Forecast Data'!$E:$E,'Forecast Data'!$C:$C,AM$6,'Forecast Data'!$B:$B,$D228))</f>
        <v/>
      </c>
      <c r="AN228" s="12" t="str">
        <f>IF(SUMIFS('Forecast Data'!$E:$E,'Forecast Data'!$C:$C,AN$6,'Forecast Data'!$B:$B,$D228)=0,"",SUMIFS('Forecast Data'!$E:$E,'Forecast Data'!$C:$C,AN$6,'Forecast Data'!$B:$B,$D228))</f>
        <v/>
      </c>
      <c r="AO228" s="12" t="str">
        <f>IF(SUMIFS('Forecast Data'!$E:$E,'Forecast Data'!$C:$C,AO$6,'Forecast Data'!$B:$B,$D228)=0,"",SUMIFS('Forecast Data'!$E:$E,'Forecast Data'!$C:$C,AO$6,'Forecast Data'!$B:$B,$D228))</f>
        <v/>
      </c>
      <c r="AP228" s="12" t="str">
        <f>IF(SUMIFS('Forecast Data'!$E:$E,'Forecast Data'!$C:$C,AP$6,'Forecast Data'!$B:$B,$D228)=0,"",SUMIFS('Forecast Data'!$E:$E,'Forecast Data'!$C:$C,AP$6,'Forecast Data'!$B:$B,$D228))</f>
        <v/>
      </c>
      <c r="AQ228" s="12" t="str">
        <f>IF(SUMIFS('Forecast Data'!$E:$E,'Forecast Data'!$C:$C,AQ$6,'Forecast Data'!$B:$B,$D228)=0,"",SUMIFS('Forecast Data'!$E:$E,'Forecast Data'!$C:$C,AQ$6,'Forecast Data'!$B:$B,$D228))</f>
        <v/>
      </c>
      <c r="AR228" s="12" t="str">
        <f>IF(SUMIFS('Forecast Data'!$E:$E,'Forecast Data'!$C:$C,AR$6,'Forecast Data'!$B:$B,$D228)=0,"",SUMIFS('Forecast Data'!$E:$E,'Forecast Data'!$C:$C,AR$6,'Forecast Data'!$B:$B,$D228))</f>
        <v/>
      </c>
      <c r="AS228" s="12" t="str">
        <f>IF(SUMIFS('Forecast Data'!$E:$E,'Forecast Data'!$C:$C,AS$6,'Forecast Data'!$B:$B,$D228)=0,"",SUMIFS('Forecast Data'!$E:$E,'Forecast Data'!$C:$C,AS$6,'Forecast Data'!$B:$B,$D228))</f>
        <v/>
      </c>
      <c r="AT228" s="12" t="str">
        <f>IF(SUMIFS('Forecast Data'!$E:$E,'Forecast Data'!$C:$C,AT$6,'Forecast Data'!$B:$B,$D228)=0,"",SUMIFS('Forecast Data'!$E:$E,'Forecast Data'!$C:$C,AT$6,'Forecast Data'!$B:$B,$D228))</f>
        <v/>
      </c>
      <c r="AU228" s="12" t="str">
        <f>IF(SUMIFS('Forecast Data'!$E:$E,'Forecast Data'!$C:$C,AU$6,'Forecast Data'!$B:$B,$D228)=0,"",SUMIFS('Forecast Data'!$E:$E,'Forecast Data'!$C:$C,AU$6,'Forecast Data'!$B:$B,$D228))</f>
        <v/>
      </c>
      <c r="AV228" s="1"/>
      <c r="AW228" s="11">
        <f>SUMIFS('OP Units'!E:E,'OP Units'!$A:$A,$D228)</f>
        <v>0</v>
      </c>
      <c r="AX228" s="11">
        <f>SUMIFS('OP Units'!F:F,'OP Units'!$A:$A,$D228)</f>
        <v>0</v>
      </c>
      <c r="AY228" s="11">
        <f>SUMIFS('OP Units'!G:G,'OP Units'!$A:$A,$D228)</f>
        <v>0</v>
      </c>
      <c r="AZ228" s="11">
        <f>SUMIFS('OP Units'!H:H,'OP Units'!$A:$A,$D228)</f>
        <v>0</v>
      </c>
      <c r="BA228" s="11">
        <f>SUMIFS('OP Units'!I:I,'OP Units'!$A:$A,$D228)</f>
        <v>0</v>
      </c>
      <c r="BB228" s="11">
        <f>SUMIFS('OP Units'!J:J,'OP Units'!$A:$A,$D228)</f>
        <v>0</v>
      </c>
      <c r="BC228" s="11">
        <f>SUMIFS('OP Units'!K:K,'OP Units'!$A:$A,$D228)</f>
        <v>0</v>
      </c>
      <c r="BD228" s="11">
        <f>SUMIFS('OP Units'!L:L,'OP Units'!$A:$A,$D228)</f>
        <v>0</v>
      </c>
      <c r="BE228" s="11">
        <f>SUMIFS('OP Units'!M:M,'OP Units'!$A:$A,$D228)</f>
        <v>0</v>
      </c>
      <c r="BF228" s="11">
        <f>SUMIFS('OP Units'!N:N,'OP Units'!$A:$A,$D228)</f>
        <v>0</v>
      </c>
      <c r="BG228" s="11">
        <f>SUMIFS('OP Units'!O:O,'OP Units'!$A:$A,$D228)</f>
        <v>0</v>
      </c>
      <c r="BH228" s="11">
        <f>SUMIFS('OP Units'!P:P,'OP Units'!$A:$A,$D228)</f>
        <v>0</v>
      </c>
      <c r="BI228" s="1"/>
      <c r="BJ228" s="12" t="str">
        <f>IFERROR((SUMIFS('OP Units'!E:E,'OP Units'!$A:$A,$D228)-SUMIFS('Forecast Data'!$H:$H,'Forecast Data'!$C:$C,BJ$6,'Forecast Data'!$B:$B,$D228))/SUMIFS('Forecast Data'!$H:$H,'Forecast Data'!$C:$C,BJ$6,'Forecast Data'!$B:$B,$D228),"")</f>
        <v/>
      </c>
      <c r="BK228" s="12" t="str">
        <f>IFERROR((SUMIFS('OP Units'!F:F,'OP Units'!$A:$A,$D228)-SUMIFS('Forecast Data'!$H:$H,'Forecast Data'!$C:$C,BK$6,'Forecast Data'!$B:$B,$D228))/SUMIFS('Forecast Data'!$H:$H,'Forecast Data'!$C:$C,BK$6,'Forecast Data'!$B:$B,$D228),"")</f>
        <v/>
      </c>
      <c r="BL228" s="12" t="str">
        <f>IFERROR((SUMIFS('OP Units'!G:G,'OP Units'!$A:$A,$D228)-SUMIFS('Forecast Data'!$H:$H,'Forecast Data'!$C:$C,BL$6,'Forecast Data'!$B:$B,$D228))/SUMIFS('Forecast Data'!$H:$H,'Forecast Data'!$C:$C,BL$6,'Forecast Data'!$B:$B,$D228),"")</f>
        <v/>
      </c>
      <c r="BM228" s="12" t="str">
        <f>IFERROR((SUMIFS('OP Units'!H:H,'OP Units'!$A:$A,$D228)-SUMIFS('Forecast Data'!$H:$H,'Forecast Data'!$C:$C,BM$6,'Forecast Data'!$B:$B,$D228))/SUMIFS('Forecast Data'!$H:$H,'Forecast Data'!$C:$C,BM$6,'Forecast Data'!$B:$B,$D228),"")</f>
        <v/>
      </c>
      <c r="BN228" s="12" t="str">
        <f>IFERROR((SUMIFS('OP Units'!I:I,'OP Units'!$A:$A,$D228)-SUMIFS('Forecast Data'!$H:$H,'Forecast Data'!$C:$C,BN$6,'Forecast Data'!$B:$B,$D228))/SUMIFS('Forecast Data'!$H:$H,'Forecast Data'!$C:$C,BN$6,'Forecast Data'!$B:$B,$D228),"")</f>
        <v/>
      </c>
      <c r="BO228" s="12" t="str">
        <f>IFERROR((SUMIFS('OP Units'!J:J,'OP Units'!$A:$A,$D228)-SUMIFS('Forecast Data'!$H:$H,'Forecast Data'!$C:$C,BO$6,'Forecast Data'!$B:$B,$D228))/SUMIFS('Forecast Data'!$H:$H,'Forecast Data'!$C:$C,BO$6,'Forecast Data'!$B:$B,$D228),"")</f>
        <v/>
      </c>
      <c r="BP228" s="12" t="str">
        <f>IFERROR((SUMIFS('OP Units'!K:K,'OP Units'!$A:$A,$D228)-SUMIFS('Forecast Data'!$H:$H,'Forecast Data'!$C:$C,BP$6,'Forecast Data'!$B:$B,$D228))/SUMIFS('Forecast Data'!$H:$H,'Forecast Data'!$C:$C,BP$6,'Forecast Data'!$B:$B,$D228),"")</f>
        <v/>
      </c>
      <c r="BQ228" s="12" t="str">
        <f>IFERROR((SUMIFS('OP Units'!L:L,'OP Units'!$A:$A,$D228)-SUMIFS('Forecast Data'!$H:$H,'Forecast Data'!$C:$C,BQ$6,'Forecast Data'!$B:$B,$D228))/SUMIFS('Forecast Data'!$H:$H,'Forecast Data'!$C:$C,BQ$6,'Forecast Data'!$B:$B,$D228),"")</f>
        <v/>
      </c>
      <c r="BR228" s="12" t="str">
        <f>IFERROR((SUMIFS('OP Units'!M:M,'OP Units'!$A:$A,$D228)-SUMIFS('Forecast Data'!$H:$H,'Forecast Data'!$C:$C,BR$6,'Forecast Data'!$B:$B,$D228))/SUMIFS('Forecast Data'!$H:$H,'Forecast Data'!$C:$C,BR$6,'Forecast Data'!$B:$B,$D228),"")</f>
        <v/>
      </c>
      <c r="BS228" s="12" t="str">
        <f>IFERROR((SUMIFS('OP Units'!N:N,'OP Units'!$A:$A,$D228)-SUMIFS('Forecast Data'!$H:$H,'Forecast Data'!$C:$C,BS$6,'Forecast Data'!$B:$B,$D228))/SUMIFS('Forecast Data'!$H:$H,'Forecast Data'!$C:$C,BS$6,'Forecast Data'!$B:$B,$D228),"")</f>
        <v/>
      </c>
      <c r="BT228" s="12" t="str">
        <f>IFERROR((SUMIFS('OP Units'!O:O,'OP Units'!$A:$A,$D228)-SUMIFS('Forecast Data'!$H:$H,'Forecast Data'!$C:$C,BT$6,'Forecast Data'!$B:$B,$D228))/SUMIFS('Forecast Data'!$H:$H,'Forecast Data'!$C:$C,BT$6,'Forecast Data'!$B:$B,$D228),"")</f>
        <v/>
      </c>
      <c r="BU228" s="12" t="str">
        <f>IFERROR((SUMIFS('OP Units'!P:P,'OP Units'!$A:$A,$D228)-SUMIFS('Forecast Data'!$H:$H,'Forecast Data'!$C:$C,BU$6,'Forecast Data'!$B:$B,$D228))/SUMIFS('Forecast Data'!$H:$H,'Forecast Data'!$C:$C,BU$6,'Forecast Data'!$B:$B,$D228),"")</f>
        <v/>
      </c>
      <c r="BV228" s="12"/>
      <c r="BW228" s="11">
        <f>(SUMIFS('Forecast Data'!H:H,'Forecast Data'!B:B,D228,'Forecast Data'!C:C,BK$6)+SUMIFS('Forecast Data'!H:H,'Forecast Data'!B:B,D228,'Forecast Data'!C:C,BL$6)+SUMIFS('Forecast Data'!H:H,'Forecast Data'!B:B,D228,'Forecast Data'!C:C,BM$6)+SUMIFS('Forecast Data'!H:H,'Forecast Data'!B:B,D228,'Forecast Data'!C:C,BN$6)+SUMIFS('Forecast Data'!H:H,'Forecast Data'!B:B,D228,'Forecast Data'!C:C,BO$6)+SUMIFS('Forecast Data'!H:H,'Forecast Data'!B:B,D228,'Forecast Data'!C:C,BP$6)+SUMIFS('Forecast Data'!H:H,'Forecast Data'!B:B,D228,'Forecast Data'!C:C,BQ$6)+SUMIFS('Forecast Data'!H:H,'Forecast Data'!B:B,D228,'Forecast Data'!C:C,BJ$6))/8</f>
        <v>0</v>
      </c>
      <c r="BX228" s="12" t="str">
        <f>IFERROR((SUM(W228:AD228)-(SUMIFS('Forecast Data'!H:H,'Forecast Data'!B:B,B228,'Forecast Data'!C:C,BJ$6)+SUMIFS('Forecast Data'!H:H,'Forecast Data'!B:B,B228,'Forecast Data'!C:C,BK$6)+SUMIFS('Forecast Data'!H:H,'Forecast Data'!B:B,B228,'Forecast Data'!C:C,BL$6)+SUMIFS('Forecast Data'!H:H,'Forecast Data'!B:B,B228,'Forecast Data'!C:C,BM$6)+SUMIFS('Forecast Data'!H:H,'Forecast Data'!B:B,B228,'Forecast Data'!C:C,BN$6)+SUMIFS('Forecast Data'!H:H,'Forecast Data'!B:B,B228,'Forecast Data'!C:C,BO$6)+SUMIFS('Forecast Data'!H:H,'Forecast Data'!B:B,B228,'Forecast Data'!C:C,BP$6)+SUMIFS('Forecast Data'!H:H,'Forecast Data'!B:B,B228,'Forecast Data'!C:C,BQ$6)))/(SUMIFS('Forecast Data'!H:H,'Forecast Data'!B:B,B228,'Forecast Data'!C:C,BJ$6)+SUMIFS('Forecast Data'!H:H,'Forecast Data'!B:B,B228,'Forecast Data'!C:C,BK$6)+SUMIFS('Forecast Data'!H:H,'Forecast Data'!B:B,B228,'Forecast Data'!C:C,BL$6)+SUMIFS('Forecast Data'!H:H,'Forecast Data'!B:B,B228,'Forecast Data'!C:C,BM$6)+SUMIFS('Forecast Data'!H:H,'Forecast Data'!B:B,B228,'Forecast Data'!C:C,BN$6)+SUMIFS('Forecast Data'!H:H,'Forecast Data'!B:B,B228,'Forecast Data'!C:C,BO$6)+SUMIFS('Forecast Data'!H:H,'Forecast Data'!B:B,B228,'Forecast Data'!C:C,BP$6)+SUMIFS('Forecast Data'!H:H,'Forecast Data'!B:B,B228,'Forecast Data'!C:C,BQ$6)),"")</f>
        <v/>
      </c>
      <c r="BY228" s="12">
        <f t="shared" si="18"/>
        <v>0</v>
      </c>
      <c r="BZ228" s="16">
        <f t="shared" si="19"/>
        <v>1.6445980489862075E-6</v>
      </c>
      <c r="CA228" s="13">
        <f t="shared" si="20"/>
        <v>-1.6445980489862076E-4</v>
      </c>
      <c r="CB228" s="12">
        <f t="shared" si="21"/>
        <v>1.6445980489862075E-6</v>
      </c>
      <c r="CC228" s="12"/>
      <c r="CD228" s="11">
        <f>(SUMIFS('Forecast Data'!H:H,'Forecast Data'!B:B,D228,'Forecast Data'!C:C,BK$6)+SUMIFS('Forecast Data'!H:H,'Forecast Data'!B:B,D228,'Forecast Data'!C:C,BL$6)+SUMIFS('Forecast Data'!H:H,'Forecast Data'!B:B,D228,'Forecast Data'!C:C,BM$6)+SUMIFS('Forecast Data'!H:H,'Forecast Data'!B:B,D228,'Forecast Data'!C:C,BJ$6))/4</f>
        <v>0</v>
      </c>
      <c r="CE228" s="12" t="str">
        <f>IFERROR((SUM(W228:Z228)-(SUMIFS('Forecast Data'!H:H,'Forecast Data'!B:B,D228,'Forecast Data'!C:C,BJ$6)+SUMIFS('Forecast Data'!H:H,'Forecast Data'!B:B,D228,'Forecast Data'!C:C,BK$6)+SUMIFS('Forecast Data'!H:H,'Forecast Data'!B:B,D228,'Forecast Data'!C:C,BL$6)+SUMIFS('Forecast Data'!H:H,'Forecast Data'!B:B,D228,'Forecast Data'!C:C,BM$6)))/(SUMIFS('Forecast Data'!H:H,'Forecast Data'!B:B,D228,'Forecast Data'!C:C,BJ$6)+SUMIFS('Forecast Data'!H:H,'Forecast Data'!B:B,D228,'Forecast Data'!C:C,BK$6)+SUMIFS('Forecast Data'!H:H,'Forecast Data'!B:B,D228,'Forecast Data'!C:C,BL$6)+SUMIFS('Forecast Data'!H:H,'Forecast Data'!B:B,D228,'Forecast Data'!C:C,BM$6)),"")</f>
        <v/>
      </c>
      <c r="CF228" s="12">
        <f t="shared" si="22"/>
        <v>0</v>
      </c>
      <c r="CG228" s="12">
        <f t="shared" si="23"/>
        <v>1.6767715709444222E-6</v>
      </c>
      <c r="CH228" s="13">
        <f t="shared" si="24"/>
        <v>-1.6767715709444222E-4</v>
      </c>
      <c r="CI228" s="13"/>
    </row>
    <row r="229" spans="1:87" ht="13.2">
      <c r="A229" s="1"/>
      <c r="B229" t="str">
        <f t="shared" si="57"/>
        <v>Alliance Consumer Group</v>
      </c>
      <c r="D229" t="s">
        <v>262</v>
      </c>
      <c r="E229" s="11">
        <f>SUMIFS('Fin Data'!F:F,'Fin Data'!A:A,D229)</f>
        <v>0</v>
      </c>
      <c r="F229" s="11">
        <f>SUMIFS('Fin Data with 6 week hist'!I:I,'Fin Data with 6 week hist'!$A:$A,$D229)</f>
        <v>0</v>
      </c>
      <c r="G229" s="11">
        <f>SUMIFS('Fin Data with 6 week hist'!J:J,'Fin Data with 6 week hist'!$A:$A,$D229)</f>
        <v>0</v>
      </c>
      <c r="H229" s="11">
        <f>SUMIFS('Fin Data with 6 week hist'!K:K,'Fin Data with 6 week hist'!$A:$A,$D229)+SUMIFS('Unit Cancellations'!D:D,'Unit Cancellations'!$B:$B,$D229)</f>
        <v>0</v>
      </c>
      <c r="I229" s="11">
        <f>SUMIFS('Fin Data with 6 week hist'!L:L,'Fin Data with 6 week hist'!$A:$A,$D229)+SUMIFS('Unit Cancellations'!E:E,'Unit Cancellations'!$B:$B,$D229)</f>
        <v>0</v>
      </c>
      <c r="J229" s="11">
        <f>SUMIFS('Fin Data with 6 week hist'!M:M,'Fin Data with 6 week hist'!$A:$A,$D229)+SUMIFS('Unit Cancellations'!F:F,'Unit Cancellations'!$B:$B,$D229)</f>
        <v>0</v>
      </c>
      <c r="K229" s="11">
        <f>SUMIFS('Fin Data with 6 week hist'!N:N,'Fin Data with 6 week hist'!$A:$A,$D229)+SUMIFS('Unit Cancellations'!G:G,'Unit Cancellations'!$B:$B,$D229)</f>
        <v>0</v>
      </c>
      <c r="L229" s="11">
        <f>SUMIFS('Fin Data'!AN:AN,'Fin Data'!A:A,D229)</f>
        <v>0</v>
      </c>
      <c r="M229" s="12">
        <f>IFERROR(SUMIFS('Fin Data'!AO:AO,'Fin Data'!A:A,D229),"")</f>
        <v>0</v>
      </c>
      <c r="N229" s="1"/>
      <c r="O229" s="11">
        <f t="shared" si="12"/>
        <v>2</v>
      </c>
      <c r="P229" s="12" t="str">
        <f t="shared" si="13"/>
        <v/>
      </c>
      <c r="Q229" s="1"/>
      <c r="R229" s="11">
        <f t="shared" si="14"/>
        <v>2</v>
      </c>
      <c r="S229" s="12" t="str">
        <f t="shared" si="15"/>
        <v/>
      </c>
      <c r="T229" s="11">
        <f t="shared" si="16"/>
        <v>0</v>
      </c>
      <c r="U229" s="1" t="e">
        <f t="shared" si="55"/>
        <v>#REF!</v>
      </c>
      <c r="V229" s="1"/>
      <c r="W229" s="11">
        <f>SUMIFS('Forecast Data'!$D:$D,'Forecast Data'!$C:$C,W$6,'Forecast Data'!$B:$B,$D229)</f>
        <v>2</v>
      </c>
      <c r="X229" s="11">
        <f>SUMIFS('Forecast Data'!$D:$D,'Forecast Data'!$C:$C,X$6,'Forecast Data'!$B:$B,$D229)</f>
        <v>2</v>
      </c>
      <c r="Y229" s="11">
        <f>SUMIFS('Forecast Data'!$D:$D,'Forecast Data'!$C:$C,Y$6,'Forecast Data'!$B:$B,$D229)</f>
        <v>2</v>
      </c>
      <c r="Z229" s="11">
        <f>SUMIFS('Forecast Data'!$D:$D,'Forecast Data'!$C:$C,Z$6,'Forecast Data'!$B:$B,$D229)</f>
        <v>2</v>
      </c>
      <c r="AA229" s="11">
        <f>SUMIFS('Forecast Data'!$D:$D,'Forecast Data'!$C:$C,AA$6,'Forecast Data'!$B:$B,$D229)</f>
        <v>2</v>
      </c>
      <c r="AB229" s="11">
        <f>SUMIFS('Forecast Data'!$D:$D,'Forecast Data'!$C:$C,AB$6,'Forecast Data'!$B:$B,$D229)</f>
        <v>2</v>
      </c>
      <c r="AC229" s="11">
        <f>SUMIFS('Forecast Data'!$D:$D,'Forecast Data'!$C:$C,AC$6,'Forecast Data'!$B:$B,$D229)</f>
        <v>2</v>
      </c>
      <c r="AD229" s="11">
        <f>SUMIFS('Forecast Data'!$D:$D,'Forecast Data'!$C:$C,AD$6,'Forecast Data'!$B:$B,$D229)</f>
        <v>2</v>
      </c>
      <c r="AE229" s="11">
        <f>SUMIFS('Forecast Data'!$D:$D,'Forecast Data'!$C:$C,AE$6,'Forecast Data'!$B:$B,$D229)</f>
        <v>2</v>
      </c>
      <c r="AF229" s="11">
        <f>SUMIFS('Forecast Data'!$D:$D,'Forecast Data'!$C:$C,AF$6,'Forecast Data'!$B:$B,$D229)</f>
        <v>2</v>
      </c>
      <c r="AG229" s="11">
        <f>SUMIFS('Forecast Data'!$D:$D,'Forecast Data'!$C:$C,AG$6,'Forecast Data'!$B:$B,$D229)</f>
        <v>2</v>
      </c>
      <c r="AH229" s="11">
        <f>SUMIFS('Forecast Data'!$D:$D,'Forecast Data'!$C:$C,AH$6,'Forecast Data'!$B:$B,$D229)</f>
        <v>2</v>
      </c>
      <c r="AI229" s="1"/>
      <c r="AJ229" s="12" t="str">
        <f>IF(SUMIFS('Forecast Data'!$E:$E,'Forecast Data'!$C:$C,AJ$6,'Forecast Data'!$B:$B,$D229)=0,"",SUMIFS('Forecast Data'!$E:$E,'Forecast Data'!$C:$C,AJ$6,'Forecast Data'!$B:$B,$D229))</f>
        <v/>
      </c>
      <c r="AK229" s="12" t="str">
        <f>IF(SUMIFS('Forecast Data'!$E:$E,'Forecast Data'!$C:$C,AK$6,'Forecast Data'!$B:$B,$D229)=0,"",SUMIFS('Forecast Data'!$E:$E,'Forecast Data'!$C:$C,AK$6,'Forecast Data'!$B:$B,$D229))</f>
        <v/>
      </c>
      <c r="AL229" s="12" t="str">
        <f>IF(SUMIFS('Forecast Data'!$E:$E,'Forecast Data'!$C:$C,AL$6,'Forecast Data'!$B:$B,$D229)=0,"",SUMIFS('Forecast Data'!$E:$E,'Forecast Data'!$C:$C,AL$6,'Forecast Data'!$B:$B,$D229))</f>
        <v/>
      </c>
      <c r="AM229" s="12" t="str">
        <f>IF(SUMIFS('Forecast Data'!$E:$E,'Forecast Data'!$C:$C,AM$6,'Forecast Data'!$B:$B,$D229)=0,"",SUMIFS('Forecast Data'!$E:$E,'Forecast Data'!$C:$C,AM$6,'Forecast Data'!$B:$B,$D229))</f>
        <v/>
      </c>
      <c r="AN229" s="12" t="str">
        <f>IF(SUMIFS('Forecast Data'!$E:$E,'Forecast Data'!$C:$C,AN$6,'Forecast Data'!$B:$B,$D229)=0,"",SUMIFS('Forecast Data'!$E:$E,'Forecast Data'!$C:$C,AN$6,'Forecast Data'!$B:$B,$D229))</f>
        <v/>
      </c>
      <c r="AO229" s="12" t="str">
        <f>IF(SUMIFS('Forecast Data'!$E:$E,'Forecast Data'!$C:$C,AO$6,'Forecast Data'!$B:$B,$D229)=0,"",SUMIFS('Forecast Data'!$E:$E,'Forecast Data'!$C:$C,AO$6,'Forecast Data'!$B:$B,$D229))</f>
        <v/>
      </c>
      <c r="AP229" s="12" t="str">
        <f>IF(SUMIFS('Forecast Data'!$E:$E,'Forecast Data'!$C:$C,AP$6,'Forecast Data'!$B:$B,$D229)=0,"",SUMIFS('Forecast Data'!$E:$E,'Forecast Data'!$C:$C,AP$6,'Forecast Data'!$B:$B,$D229))</f>
        <v/>
      </c>
      <c r="AQ229" s="12" t="str">
        <f>IF(SUMIFS('Forecast Data'!$E:$E,'Forecast Data'!$C:$C,AQ$6,'Forecast Data'!$B:$B,$D229)=0,"",SUMIFS('Forecast Data'!$E:$E,'Forecast Data'!$C:$C,AQ$6,'Forecast Data'!$B:$B,$D229))</f>
        <v/>
      </c>
      <c r="AR229" s="12" t="str">
        <f>IF(SUMIFS('Forecast Data'!$E:$E,'Forecast Data'!$C:$C,AR$6,'Forecast Data'!$B:$B,$D229)=0,"",SUMIFS('Forecast Data'!$E:$E,'Forecast Data'!$C:$C,AR$6,'Forecast Data'!$B:$B,$D229))</f>
        <v/>
      </c>
      <c r="AS229" s="12" t="str">
        <f>IF(SUMIFS('Forecast Data'!$E:$E,'Forecast Data'!$C:$C,AS$6,'Forecast Data'!$B:$B,$D229)=0,"",SUMIFS('Forecast Data'!$E:$E,'Forecast Data'!$C:$C,AS$6,'Forecast Data'!$B:$B,$D229))</f>
        <v/>
      </c>
      <c r="AT229" s="12" t="str">
        <f>IF(SUMIFS('Forecast Data'!$E:$E,'Forecast Data'!$C:$C,AT$6,'Forecast Data'!$B:$B,$D229)=0,"",SUMIFS('Forecast Data'!$E:$E,'Forecast Data'!$C:$C,AT$6,'Forecast Data'!$B:$B,$D229))</f>
        <v/>
      </c>
      <c r="AU229" s="12" t="str">
        <f>IF(SUMIFS('Forecast Data'!$E:$E,'Forecast Data'!$C:$C,AU$6,'Forecast Data'!$B:$B,$D229)=0,"",SUMIFS('Forecast Data'!$E:$E,'Forecast Data'!$C:$C,AU$6,'Forecast Data'!$B:$B,$D229))</f>
        <v/>
      </c>
      <c r="AV229" s="1"/>
      <c r="AW229" s="11">
        <f>SUMIFS('OP Units'!E:E,'OP Units'!$A:$A,$D229)</f>
        <v>0</v>
      </c>
      <c r="AX229" s="11">
        <f>SUMIFS('OP Units'!F:F,'OP Units'!$A:$A,$D229)</f>
        <v>0</v>
      </c>
      <c r="AY229" s="11">
        <f>SUMIFS('OP Units'!G:G,'OP Units'!$A:$A,$D229)</f>
        <v>0</v>
      </c>
      <c r="AZ229" s="11">
        <f>SUMIFS('OP Units'!H:H,'OP Units'!$A:$A,$D229)</f>
        <v>0</v>
      </c>
      <c r="BA229" s="11">
        <f>SUMIFS('OP Units'!I:I,'OP Units'!$A:$A,$D229)</f>
        <v>0</v>
      </c>
      <c r="BB229" s="11">
        <f>SUMIFS('OP Units'!J:J,'OP Units'!$A:$A,$D229)</f>
        <v>0</v>
      </c>
      <c r="BC229" s="11">
        <f>SUMIFS('OP Units'!K:K,'OP Units'!$A:$A,$D229)</f>
        <v>0</v>
      </c>
      <c r="BD229" s="11">
        <f>SUMIFS('OP Units'!L:L,'OP Units'!$A:$A,$D229)</f>
        <v>0</v>
      </c>
      <c r="BE229" s="11">
        <f>SUMIFS('OP Units'!M:M,'OP Units'!$A:$A,$D229)</f>
        <v>0</v>
      </c>
      <c r="BF229" s="11">
        <f>SUMIFS('OP Units'!N:N,'OP Units'!$A:$A,$D229)</f>
        <v>0</v>
      </c>
      <c r="BG229" s="11">
        <f>SUMIFS('OP Units'!O:O,'OP Units'!$A:$A,$D229)</f>
        <v>0</v>
      </c>
      <c r="BH229" s="11">
        <f>SUMIFS('OP Units'!P:P,'OP Units'!$A:$A,$D229)</f>
        <v>0</v>
      </c>
      <c r="BI229" s="1"/>
      <c r="BJ229" s="12" t="str">
        <f>IFERROR((SUMIFS('OP Units'!E:E,'OP Units'!$A:$A,$D229)-SUMIFS('Forecast Data'!$H:$H,'Forecast Data'!$C:$C,BJ$6,'Forecast Data'!$B:$B,$D229))/SUMIFS('Forecast Data'!$H:$H,'Forecast Data'!$C:$C,BJ$6,'Forecast Data'!$B:$B,$D229),"")</f>
        <v/>
      </c>
      <c r="BK229" s="12" t="str">
        <f>IFERROR((SUMIFS('OP Units'!F:F,'OP Units'!$A:$A,$D229)-SUMIFS('Forecast Data'!$H:$H,'Forecast Data'!$C:$C,BK$6,'Forecast Data'!$B:$B,$D229))/SUMIFS('Forecast Data'!$H:$H,'Forecast Data'!$C:$C,BK$6,'Forecast Data'!$B:$B,$D229),"")</f>
        <v/>
      </c>
      <c r="BL229" s="12" t="str">
        <f>IFERROR((SUMIFS('OP Units'!G:G,'OP Units'!$A:$A,$D229)-SUMIFS('Forecast Data'!$H:$H,'Forecast Data'!$C:$C,BL$6,'Forecast Data'!$B:$B,$D229))/SUMIFS('Forecast Data'!$H:$H,'Forecast Data'!$C:$C,BL$6,'Forecast Data'!$B:$B,$D229),"")</f>
        <v/>
      </c>
      <c r="BM229" s="12" t="str">
        <f>IFERROR((SUMIFS('OP Units'!H:H,'OP Units'!$A:$A,$D229)-SUMIFS('Forecast Data'!$H:$H,'Forecast Data'!$C:$C,BM$6,'Forecast Data'!$B:$B,$D229))/SUMIFS('Forecast Data'!$H:$H,'Forecast Data'!$C:$C,BM$6,'Forecast Data'!$B:$B,$D229),"")</f>
        <v/>
      </c>
      <c r="BN229" s="12" t="str">
        <f>IFERROR((SUMIFS('OP Units'!I:I,'OP Units'!$A:$A,$D229)-SUMIFS('Forecast Data'!$H:$H,'Forecast Data'!$C:$C,BN$6,'Forecast Data'!$B:$B,$D229))/SUMIFS('Forecast Data'!$H:$H,'Forecast Data'!$C:$C,BN$6,'Forecast Data'!$B:$B,$D229),"")</f>
        <v/>
      </c>
      <c r="BO229" s="12" t="str">
        <f>IFERROR((SUMIFS('OP Units'!J:J,'OP Units'!$A:$A,$D229)-SUMIFS('Forecast Data'!$H:$H,'Forecast Data'!$C:$C,BO$6,'Forecast Data'!$B:$B,$D229))/SUMIFS('Forecast Data'!$H:$H,'Forecast Data'!$C:$C,BO$6,'Forecast Data'!$B:$B,$D229),"")</f>
        <v/>
      </c>
      <c r="BP229" s="12" t="str">
        <f>IFERROR((SUMIFS('OP Units'!K:K,'OP Units'!$A:$A,$D229)-SUMIFS('Forecast Data'!$H:$H,'Forecast Data'!$C:$C,BP$6,'Forecast Data'!$B:$B,$D229))/SUMIFS('Forecast Data'!$H:$H,'Forecast Data'!$C:$C,BP$6,'Forecast Data'!$B:$B,$D229),"")</f>
        <v/>
      </c>
      <c r="BQ229" s="12" t="str">
        <f>IFERROR((SUMIFS('OP Units'!L:L,'OP Units'!$A:$A,$D229)-SUMIFS('Forecast Data'!$H:$H,'Forecast Data'!$C:$C,BQ$6,'Forecast Data'!$B:$B,$D229))/SUMIFS('Forecast Data'!$H:$H,'Forecast Data'!$C:$C,BQ$6,'Forecast Data'!$B:$B,$D229),"")</f>
        <v/>
      </c>
      <c r="BR229" s="12" t="str">
        <f>IFERROR((SUMIFS('OP Units'!M:M,'OP Units'!$A:$A,$D229)-SUMIFS('Forecast Data'!$H:$H,'Forecast Data'!$C:$C,BR$6,'Forecast Data'!$B:$B,$D229))/SUMIFS('Forecast Data'!$H:$H,'Forecast Data'!$C:$C,BR$6,'Forecast Data'!$B:$B,$D229),"")</f>
        <v/>
      </c>
      <c r="BS229" s="12" t="str">
        <f>IFERROR((SUMIFS('OP Units'!N:N,'OP Units'!$A:$A,$D229)-SUMIFS('Forecast Data'!$H:$H,'Forecast Data'!$C:$C,BS$6,'Forecast Data'!$B:$B,$D229))/SUMIFS('Forecast Data'!$H:$H,'Forecast Data'!$C:$C,BS$6,'Forecast Data'!$B:$B,$D229),"")</f>
        <v/>
      </c>
      <c r="BT229" s="12" t="str">
        <f>IFERROR((SUMIFS('OP Units'!O:O,'OP Units'!$A:$A,$D229)-SUMIFS('Forecast Data'!$H:$H,'Forecast Data'!$C:$C,BT$6,'Forecast Data'!$B:$B,$D229))/SUMIFS('Forecast Data'!$H:$H,'Forecast Data'!$C:$C,BT$6,'Forecast Data'!$B:$B,$D229),"")</f>
        <v/>
      </c>
      <c r="BU229" s="12" t="str">
        <f>IFERROR((SUMIFS('OP Units'!P:P,'OP Units'!$A:$A,$D229)-SUMIFS('Forecast Data'!$H:$H,'Forecast Data'!$C:$C,BU$6,'Forecast Data'!$B:$B,$D229))/SUMIFS('Forecast Data'!$H:$H,'Forecast Data'!$C:$C,BU$6,'Forecast Data'!$B:$B,$D229),"")</f>
        <v/>
      </c>
      <c r="BV229" s="12"/>
      <c r="BW229" s="11">
        <f>(SUMIFS('Forecast Data'!H:H,'Forecast Data'!B:B,D229,'Forecast Data'!C:C,BK$6)+SUMIFS('Forecast Data'!H:H,'Forecast Data'!B:B,D229,'Forecast Data'!C:C,BL$6)+SUMIFS('Forecast Data'!H:H,'Forecast Data'!B:B,D229,'Forecast Data'!C:C,BM$6)+SUMIFS('Forecast Data'!H:H,'Forecast Data'!B:B,D229,'Forecast Data'!C:C,BN$6)+SUMIFS('Forecast Data'!H:H,'Forecast Data'!B:B,D229,'Forecast Data'!C:C,BO$6)+SUMIFS('Forecast Data'!H:H,'Forecast Data'!B:B,D229,'Forecast Data'!C:C,BP$6)+SUMIFS('Forecast Data'!H:H,'Forecast Data'!B:B,D229,'Forecast Data'!C:C,BQ$6)+SUMIFS('Forecast Data'!H:H,'Forecast Data'!B:B,D229,'Forecast Data'!C:C,BJ$6))/8</f>
        <v>0</v>
      </c>
      <c r="BX229" s="12" t="str">
        <f>IFERROR((SUM(W229:AD229)-(SUMIFS('Forecast Data'!H:H,'Forecast Data'!B:B,B229,'Forecast Data'!C:C,BJ$6)+SUMIFS('Forecast Data'!H:H,'Forecast Data'!B:B,B229,'Forecast Data'!C:C,BK$6)+SUMIFS('Forecast Data'!H:H,'Forecast Data'!B:B,B229,'Forecast Data'!C:C,BL$6)+SUMIFS('Forecast Data'!H:H,'Forecast Data'!B:B,B229,'Forecast Data'!C:C,BM$6)+SUMIFS('Forecast Data'!H:H,'Forecast Data'!B:B,B229,'Forecast Data'!C:C,BN$6)+SUMIFS('Forecast Data'!H:H,'Forecast Data'!B:B,B229,'Forecast Data'!C:C,BO$6)+SUMIFS('Forecast Data'!H:H,'Forecast Data'!B:B,B229,'Forecast Data'!C:C,BP$6)+SUMIFS('Forecast Data'!H:H,'Forecast Data'!B:B,B229,'Forecast Data'!C:C,BQ$6)))/(SUMIFS('Forecast Data'!H:H,'Forecast Data'!B:B,B229,'Forecast Data'!C:C,BJ$6)+SUMIFS('Forecast Data'!H:H,'Forecast Data'!B:B,B229,'Forecast Data'!C:C,BK$6)+SUMIFS('Forecast Data'!H:H,'Forecast Data'!B:B,B229,'Forecast Data'!C:C,BL$6)+SUMIFS('Forecast Data'!H:H,'Forecast Data'!B:B,B229,'Forecast Data'!C:C,BM$6)+SUMIFS('Forecast Data'!H:H,'Forecast Data'!B:B,B229,'Forecast Data'!C:C,BN$6)+SUMIFS('Forecast Data'!H:H,'Forecast Data'!B:B,B229,'Forecast Data'!C:C,BO$6)+SUMIFS('Forecast Data'!H:H,'Forecast Data'!B:B,B229,'Forecast Data'!C:C,BP$6)+SUMIFS('Forecast Data'!H:H,'Forecast Data'!B:B,B229,'Forecast Data'!C:C,BQ$6)),"")</f>
        <v/>
      </c>
      <c r="BY229" s="12">
        <f t="shared" si="18"/>
        <v>0</v>
      </c>
      <c r="BZ229" s="16">
        <f t="shared" si="19"/>
        <v>1.6445980489862075E-6</v>
      </c>
      <c r="CA229" s="13">
        <f t="shared" si="20"/>
        <v>-1.6445980489862076E-4</v>
      </c>
      <c r="CB229" s="12">
        <f t="shared" si="21"/>
        <v>1.6445980489862075E-6</v>
      </c>
      <c r="CC229" s="12"/>
      <c r="CD229" s="11">
        <f>(SUMIFS('Forecast Data'!H:H,'Forecast Data'!B:B,D229,'Forecast Data'!C:C,BK$6)+SUMIFS('Forecast Data'!H:H,'Forecast Data'!B:B,D229,'Forecast Data'!C:C,BL$6)+SUMIFS('Forecast Data'!H:H,'Forecast Data'!B:B,D229,'Forecast Data'!C:C,BM$6)+SUMIFS('Forecast Data'!H:H,'Forecast Data'!B:B,D229,'Forecast Data'!C:C,BJ$6))/4</f>
        <v>0</v>
      </c>
      <c r="CE229" s="12" t="str">
        <f>IFERROR((SUM(W229:Z229)-(SUMIFS('Forecast Data'!H:H,'Forecast Data'!B:B,D229,'Forecast Data'!C:C,BJ$6)+SUMIFS('Forecast Data'!H:H,'Forecast Data'!B:B,D229,'Forecast Data'!C:C,BK$6)+SUMIFS('Forecast Data'!H:H,'Forecast Data'!B:B,D229,'Forecast Data'!C:C,BL$6)+SUMIFS('Forecast Data'!H:H,'Forecast Data'!B:B,D229,'Forecast Data'!C:C,BM$6)))/(SUMIFS('Forecast Data'!H:H,'Forecast Data'!B:B,D229,'Forecast Data'!C:C,BJ$6)+SUMIFS('Forecast Data'!H:H,'Forecast Data'!B:B,D229,'Forecast Data'!C:C,BK$6)+SUMIFS('Forecast Data'!H:H,'Forecast Data'!B:B,D229,'Forecast Data'!C:C,BL$6)+SUMIFS('Forecast Data'!H:H,'Forecast Data'!B:B,D229,'Forecast Data'!C:C,BM$6)),"")</f>
        <v/>
      </c>
      <c r="CF229" s="12">
        <f t="shared" si="22"/>
        <v>0</v>
      </c>
      <c r="CG229" s="12">
        <f t="shared" si="23"/>
        <v>1.6767715709444222E-6</v>
      </c>
      <c r="CH229" s="13">
        <f t="shared" si="24"/>
        <v>-1.6767715709444222E-4</v>
      </c>
      <c r="CI229" s="13"/>
    </row>
    <row r="230" spans="1:87" ht="13.2">
      <c r="A230" s="1"/>
      <c r="B230" t="str">
        <f t="shared" si="57"/>
        <v>Lume</v>
      </c>
      <c r="D230" t="s">
        <v>263</v>
      </c>
      <c r="E230" s="11">
        <f>SUMIFS('Fin Data'!F:F,'Fin Data'!A:A,D230)</f>
        <v>0</v>
      </c>
      <c r="F230" s="11">
        <f>SUMIFS('Fin Data with 6 week hist'!I:I,'Fin Data with 6 week hist'!$A:$A,$D230)</f>
        <v>0</v>
      </c>
      <c r="G230" s="11">
        <f>SUMIFS('Fin Data with 6 week hist'!J:J,'Fin Data with 6 week hist'!$A:$A,$D230)</f>
        <v>0</v>
      </c>
      <c r="H230" s="11">
        <f>SUMIFS('Fin Data with 6 week hist'!K:K,'Fin Data with 6 week hist'!$A:$A,$D230)+SUMIFS('Unit Cancellations'!D:D,'Unit Cancellations'!$B:$B,$D230)</f>
        <v>0</v>
      </c>
      <c r="I230" s="11">
        <f>SUMIFS('Fin Data with 6 week hist'!L:L,'Fin Data with 6 week hist'!$A:$A,$D230)+SUMIFS('Unit Cancellations'!E:E,'Unit Cancellations'!$B:$B,$D230)</f>
        <v>0</v>
      </c>
      <c r="J230" s="11">
        <f>SUMIFS('Fin Data with 6 week hist'!M:M,'Fin Data with 6 week hist'!$A:$A,$D230)+SUMIFS('Unit Cancellations'!F:F,'Unit Cancellations'!$B:$B,$D230)</f>
        <v>0</v>
      </c>
      <c r="K230" s="11">
        <f>SUMIFS('Fin Data with 6 week hist'!N:N,'Fin Data with 6 week hist'!$A:$A,$D230)+SUMIFS('Unit Cancellations'!G:G,'Unit Cancellations'!$B:$B,$D230)</f>
        <v>0</v>
      </c>
      <c r="L230" s="11">
        <f>SUMIFS('Fin Data'!AN:AN,'Fin Data'!A:A,D230)</f>
        <v>0</v>
      </c>
      <c r="M230" s="12">
        <f>IFERROR(SUMIFS('Fin Data'!AO:AO,'Fin Data'!A:A,D230),"")</f>
        <v>0</v>
      </c>
      <c r="N230" s="1"/>
      <c r="O230" s="11">
        <f t="shared" si="12"/>
        <v>2</v>
      </c>
      <c r="P230" s="12" t="str">
        <f t="shared" si="13"/>
        <v/>
      </c>
      <c r="Q230" s="1"/>
      <c r="R230" s="11">
        <f t="shared" si="14"/>
        <v>2</v>
      </c>
      <c r="S230" s="12" t="str">
        <f t="shared" si="15"/>
        <v/>
      </c>
      <c r="T230" s="11">
        <f t="shared" si="16"/>
        <v>0</v>
      </c>
      <c r="U230" s="1" t="e">
        <f t="shared" si="55"/>
        <v>#REF!</v>
      </c>
      <c r="V230" s="1"/>
      <c r="W230" s="11">
        <f>SUMIFS('Forecast Data'!$D:$D,'Forecast Data'!$C:$C,W$6,'Forecast Data'!$B:$B,$D230)</f>
        <v>2</v>
      </c>
      <c r="X230" s="11">
        <f>SUMIFS('Forecast Data'!$D:$D,'Forecast Data'!$C:$C,X$6,'Forecast Data'!$B:$B,$D230)</f>
        <v>2</v>
      </c>
      <c r="Y230" s="11">
        <f>SUMIFS('Forecast Data'!$D:$D,'Forecast Data'!$C:$C,Y$6,'Forecast Data'!$B:$B,$D230)</f>
        <v>2</v>
      </c>
      <c r="Z230" s="11">
        <f>SUMIFS('Forecast Data'!$D:$D,'Forecast Data'!$C:$C,Z$6,'Forecast Data'!$B:$B,$D230)</f>
        <v>2</v>
      </c>
      <c r="AA230" s="11">
        <f>SUMIFS('Forecast Data'!$D:$D,'Forecast Data'!$C:$C,AA$6,'Forecast Data'!$B:$B,$D230)</f>
        <v>2</v>
      </c>
      <c r="AB230" s="11">
        <f>SUMIFS('Forecast Data'!$D:$D,'Forecast Data'!$C:$C,AB$6,'Forecast Data'!$B:$B,$D230)</f>
        <v>2</v>
      </c>
      <c r="AC230" s="11">
        <f>SUMIFS('Forecast Data'!$D:$D,'Forecast Data'!$C:$C,AC$6,'Forecast Data'!$B:$B,$D230)</f>
        <v>2</v>
      </c>
      <c r="AD230" s="11">
        <f>SUMIFS('Forecast Data'!$D:$D,'Forecast Data'!$C:$C,AD$6,'Forecast Data'!$B:$B,$D230)</f>
        <v>2</v>
      </c>
      <c r="AE230" s="11">
        <f>SUMIFS('Forecast Data'!$D:$D,'Forecast Data'!$C:$C,AE$6,'Forecast Data'!$B:$B,$D230)</f>
        <v>2</v>
      </c>
      <c r="AF230" s="11">
        <f>SUMIFS('Forecast Data'!$D:$D,'Forecast Data'!$C:$C,AF$6,'Forecast Data'!$B:$B,$D230)</f>
        <v>2</v>
      </c>
      <c r="AG230" s="11">
        <f>SUMIFS('Forecast Data'!$D:$D,'Forecast Data'!$C:$C,AG$6,'Forecast Data'!$B:$B,$D230)</f>
        <v>2</v>
      </c>
      <c r="AH230" s="11">
        <f>SUMIFS('Forecast Data'!$D:$D,'Forecast Data'!$C:$C,AH$6,'Forecast Data'!$B:$B,$D230)</f>
        <v>2</v>
      </c>
      <c r="AI230" s="1"/>
      <c r="AJ230" s="12" t="str">
        <f>IF(SUMIFS('Forecast Data'!$E:$E,'Forecast Data'!$C:$C,AJ$6,'Forecast Data'!$B:$B,$D230)=0,"",SUMIFS('Forecast Data'!$E:$E,'Forecast Data'!$C:$C,AJ$6,'Forecast Data'!$B:$B,$D230))</f>
        <v/>
      </c>
      <c r="AK230" s="12" t="str">
        <f>IF(SUMIFS('Forecast Data'!$E:$E,'Forecast Data'!$C:$C,AK$6,'Forecast Data'!$B:$B,$D230)=0,"",SUMIFS('Forecast Data'!$E:$E,'Forecast Data'!$C:$C,AK$6,'Forecast Data'!$B:$B,$D230))</f>
        <v/>
      </c>
      <c r="AL230" s="12" t="str">
        <f>IF(SUMIFS('Forecast Data'!$E:$E,'Forecast Data'!$C:$C,AL$6,'Forecast Data'!$B:$B,$D230)=0,"",SUMIFS('Forecast Data'!$E:$E,'Forecast Data'!$C:$C,AL$6,'Forecast Data'!$B:$B,$D230))</f>
        <v/>
      </c>
      <c r="AM230" s="12" t="str">
        <f>IF(SUMIFS('Forecast Data'!$E:$E,'Forecast Data'!$C:$C,AM$6,'Forecast Data'!$B:$B,$D230)=0,"",SUMIFS('Forecast Data'!$E:$E,'Forecast Data'!$C:$C,AM$6,'Forecast Data'!$B:$B,$D230))</f>
        <v/>
      </c>
      <c r="AN230" s="12" t="str">
        <f>IF(SUMIFS('Forecast Data'!$E:$E,'Forecast Data'!$C:$C,AN$6,'Forecast Data'!$B:$B,$D230)=0,"",SUMIFS('Forecast Data'!$E:$E,'Forecast Data'!$C:$C,AN$6,'Forecast Data'!$B:$B,$D230))</f>
        <v/>
      </c>
      <c r="AO230" s="12" t="str">
        <f>IF(SUMIFS('Forecast Data'!$E:$E,'Forecast Data'!$C:$C,AO$6,'Forecast Data'!$B:$B,$D230)=0,"",SUMIFS('Forecast Data'!$E:$E,'Forecast Data'!$C:$C,AO$6,'Forecast Data'!$B:$B,$D230))</f>
        <v/>
      </c>
      <c r="AP230" s="12" t="str">
        <f>IF(SUMIFS('Forecast Data'!$E:$E,'Forecast Data'!$C:$C,AP$6,'Forecast Data'!$B:$B,$D230)=0,"",SUMIFS('Forecast Data'!$E:$E,'Forecast Data'!$C:$C,AP$6,'Forecast Data'!$B:$B,$D230))</f>
        <v/>
      </c>
      <c r="AQ230" s="12" t="str">
        <f>IF(SUMIFS('Forecast Data'!$E:$E,'Forecast Data'!$C:$C,AQ$6,'Forecast Data'!$B:$B,$D230)=0,"",SUMIFS('Forecast Data'!$E:$E,'Forecast Data'!$C:$C,AQ$6,'Forecast Data'!$B:$B,$D230))</f>
        <v/>
      </c>
      <c r="AR230" s="12" t="str">
        <f>IF(SUMIFS('Forecast Data'!$E:$E,'Forecast Data'!$C:$C,AR$6,'Forecast Data'!$B:$B,$D230)=0,"",SUMIFS('Forecast Data'!$E:$E,'Forecast Data'!$C:$C,AR$6,'Forecast Data'!$B:$B,$D230))</f>
        <v/>
      </c>
      <c r="AS230" s="12" t="str">
        <f>IF(SUMIFS('Forecast Data'!$E:$E,'Forecast Data'!$C:$C,AS$6,'Forecast Data'!$B:$B,$D230)=0,"",SUMIFS('Forecast Data'!$E:$E,'Forecast Data'!$C:$C,AS$6,'Forecast Data'!$B:$B,$D230))</f>
        <v/>
      </c>
      <c r="AT230" s="12" t="str">
        <f>IF(SUMIFS('Forecast Data'!$E:$E,'Forecast Data'!$C:$C,AT$6,'Forecast Data'!$B:$B,$D230)=0,"",SUMIFS('Forecast Data'!$E:$E,'Forecast Data'!$C:$C,AT$6,'Forecast Data'!$B:$B,$D230))</f>
        <v/>
      </c>
      <c r="AU230" s="12" t="str">
        <f>IF(SUMIFS('Forecast Data'!$E:$E,'Forecast Data'!$C:$C,AU$6,'Forecast Data'!$B:$B,$D230)=0,"",SUMIFS('Forecast Data'!$E:$E,'Forecast Data'!$C:$C,AU$6,'Forecast Data'!$B:$B,$D230))</f>
        <v/>
      </c>
      <c r="AV230" s="1"/>
      <c r="AW230" s="11">
        <f>SUMIFS('OP Units'!E:E,'OP Units'!$A:$A,$D230)</f>
        <v>0</v>
      </c>
      <c r="AX230" s="11">
        <f>SUMIFS('OP Units'!F:F,'OP Units'!$A:$A,$D230)</f>
        <v>0</v>
      </c>
      <c r="AY230" s="11">
        <f>SUMIFS('OP Units'!G:G,'OP Units'!$A:$A,$D230)</f>
        <v>0</v>
      </c>
      <c r="AZ230" s="11">
        <f>SUMIFS('OP Units'!H:H,'OP Units'!$A:$A,$D230)</f>
        <v>0</v>
      </c>
      <c r="BA230" s="11">
        <f>SUMIFS('OP Units'!I:I,'OP Units'!$A:$A,$D230)</f>
        <v>0</v>
      </c>
      <c r="BB230" s="11">
        <f>SUMIFS('OP Units'!J:J,'OP Units'!$A:$A,$D230)</f>
        <v>0</v>
      </c>
      <c r="BC230" s="11">
        <f>SUMIFS('OP Units'!K:K,'OP Units'!$A:$A,$D230)</f>
        <v>0</v>
      </c>
      <c r="BD230" s="11">
        <f>SUMIFS('OP Units'!L:L,'OP Units'!$A:$A,$D230)</f>
        <v>0</v>
      </c>
      <c r="BE230" s="11">
        <f>SUMIFS('OP Units'!M:M,'OP Units'!$A:$A,$D230)</f>
        <v>0</v>
      </c>
      <c r="BF230" s="11">
        <f>SUMIFS('OP Units'!N:N,'OP Units'!$A:$A,$D230)</f>
        <v>0</v>
      </c>
      <c r="BG230" s="11">
        <f>SUMIFS('OP Units'!O:O,'OP Units'!$A:$A,$D230)</f>
        <v>0</v>
      </c>
      <c r="BH230" s="11">
        <f>SUMIFS('OP Units'!P:P,'OP Units'!$A:$A,$D230)</f>
        <v>0</v>
      </c>
      <c r="BI230" s="1"/>
      <c r="BJ230" s="12" t="str">
        <f>IFERROR((SUMIFS('OP Units'!E:E,'OP Units'!$A:$A,$D230)-SUMIFS('Forecast Data'!$H:$H,'Forecast Data'!$C:$C,BJ$6,'Forecast Data'!$B:$B,$D230))/SUMIFS('Forecast Data'!$H:$H,'Forecast Data'!$C:$C,BJ$6,'Forecast Data'!$B:$B,$D230),"")</f>
        <v/>
      </c>
      <c r="BK230" s="12" t="str">
        <f>IFERROR((SUMIFS('OP Units'!F:F,'OP Units'!$A:$A,$D230)-SUMIFS('Forecast Data'!$H:$H,'Forecast Data'!$C:$C,BK$6,'Forecast Data'!$B:$B,$D230))/SUMIFS('Forecast Data'!$H:$H,'Forecast Data'!$C:$C,BK$6,'Forecast Data'!$B:$B,$D230),"")</f>
        <v/>
      </c>
      <c r="BL230" s="12" t="str">
        <f>IFERROR((SUMIFS('OP Units'!G:G,'OP Units'!$A:$A,$D230)-SUMIFS('Forecast Data'!$H:$H,'Forecast Data'!$C:$C,BL$6,'Forecast Data'!$B:$B,$D230))/SUMIFS('Forecast Data'!$H:$H,'Forecast Data'!$C:$C,BL$6,'Forecast Data'!$B:$B,$D230),"")</f>
        <v/>
      </c>
      <c r="BM230" s="12" t="str">
        <f>IFERROR((SUMIFS('OP Units'!H:H,'OP Units'!$A:$A,$D230)-SUMIFS('Forecast Data'!$H:$H,'Forecast Data'!$C:$C,BM$6,'Forecast Data'!$B:$B,$D230))/SUMIFS('Forecast Data'!$H:$H,'Forecast Data'!$C:$C,BM$6,'Forecast Data'!$B:$B,$D230),"")</f>
        <v/>
      </c>
      <c r="BN230" s="12" t="str">
        <f>IFERROR((SUMIFS('OP Units'!I:I,'OP Units'!$A:$A,$D230)-SUMIFS('Forecast Data'!$H:$H,'Forecast Data'!$C:$C,BN$6,'Forecast Data'!$B:$B,$D230))/SUMIFS('Forecast Data'!$H:$H,'Forecast Data'!$C:$C,BN$6,'Forecast Data'!$B:$B,$D230),"")</f>
        <v/>
      </c>
      <c r="BO230" s="12" t="str">
        <f>IFERROR((SUMIFS('OP Units'!J:J,'OP Units'!$A:$A,$D230)-SUMIFS('Forecast Data'!$H:$H,'Forecast Data'!$C:$C,BO$6,'Forecast Data'!$B:$B,$D230))/SUMIFS('Forecast Data'!$H:$H,'Forecast Data'!$C:$C,BO$6,'Forecast Data'!$B:$B,$D230),"")</f>
        <v/>
      </c>
      <c r="BP230" s="12" t="str">
        <f>IFERROR((SUMIFS('OP Units'!K:K,'OP Units'!$A:$A,$D230)-SUMIFS('Forecast Data'!$H:$H,'Forecast Data'!$C:$C,BP$6,'Forecast Data'!$B:$B,$D230))/SUMIFS('Forecast Data'!$H:$H,'Forecast Data'!$C:$C,BP$6,'Forecast Data'!$B:$B,$D230),"")</f>
        <v/>
      </c>
      <c r="BQ230" s="12" t="str">
        <f>IFERROR((SUMIFS('OP Units'!L:L,'OP Units'!$A:$A,$D230)-SUMIFS('Forecast Data'!$H:$H,'Forecast Data'!$C:$C,BQ$6,'Forecast Data'!$B:$B,$D230))/SUMIFS('Forecast Data'!$H:$H,'Forecast Data'!$C:$C,BQ$6,'Forecast Data'!$B:$B,$D230),"")</f>
        <v/>
      </c>
      <c r="BR230" s="12" t="str">
        <f>IFERROR((SUMIFS('OP Units'!M:M,'OP Units'!$A:$A,$D230)-SUMIFS('Forecast Data'!$H:$H,'Forecast Data'!$C:$C,BR$6,'Forecast Data'!$B:$B,$D230))/SUMIFS('Forecast Data'!$H:$H,'Forecast Data'!$C:$C,BR$6,'Forecast Data'!$B:$B,$D230),"")</f>
        <v/>
      </c>
      <c r="BS230" s="12" t="str">
        <f>IFERROR((SUMIFS('OP Units'!N:N,'OP Units'!$A:$A,$D230)-SUMIFS('Forecast Data'!$H:$H,'Forecast Data'!$C:$C,BS$6,'Forecast Data'!$B:$B,$D230))/SUMIFS('Forecast Data'!$H:$H,'Forecast Data'!$C:$C,BS$6,'Forecast Data'!$B:$B,$D230),"")</f>
        <v/>
      </c>
      <c r="BT230" s="12" t="str">
        <f>IFERROR((SUMIFS('OP Units'!O:O,'OP Units'!$A:$A,$D230)-SUMIFS('Forecast Data'!$H:$H,'Forecast Data'!$C:$C,BT$6,'Forecast Data'!$B:$B,$D230))/SUMIFS('Forecast Data'!$H:$H,'Forecast Data'!$C:$C,BT$6,'Forecast Data'!$B:$B,$D230),"")</f>
        <v/>
      </c>
      <c r="BU230" s="12" t="str">
        <f>IFERROR((SUMIFS('OP Units'!P:P,'OP Units'!$A:$A,$D230)-SUMIFS('Forecast Data'!$H:$H,'Forecast Data'!$C:$C,BU$6,'Forecast Data'!$B:$B,$D230))/SUMIFS('Forecast Data'!$H:$H,'Forecast Data'!$C:$C,BU$6,'Forecast Data'!$B:$B,$D230),"")</f>
        <v/>
      </c>
      <c r="BV230" s="12"/>
      <c r="BW230" s="11">
        <f>(SUMIFS('Forecast Data'!H:H,'Forecast Data'!B:B,D230,'Forecast Data'!C:C,BK$6)+SUMIFS('Forecast Data'!H:H,'Forecast Data'!B:B,D230,'Forecast Data'!C:C,BL$6)+SUMIFS('Forecast Data'!H:H,'Forecast Data'!B:B,D230,'Forecast Data'!C:C,BM$6)+SUMIFS('Forecast Data'!H:H,'Forecast Data'!B:B,D230,'Forecast Data'!C:C,BN$6)+SUMIFS('Forecast Data'!H:H,'Forecast Data'!B:B,D230,'Forecast Data'!C:C,BO$6)+SUMIFS('Forecast Data'!H:H,'Forecast Data'!B:B,D230,'Forecast Data'!C:C,BP$6)+SUMIFS('Forecast Data'!H:H,'Forecast Data'!B:B,D230,'Forecast Data'!C:C,BQ$6)+SUMIFS('Forecast Data'!H:H,'Forecast Data'!B:B,D230,'Forecast Data'!C:C,BJ$6))/8</f>
        <v>0</v>
      </c>
      <c r="BX230" s="12" t="str">
        <f>IFERROR((SUM(W230:AD230)-(SUMIFS('Forecast Data'!H:H,'Forecast Data'!B:B,B230,'Forecast Data'!C:C,BJ$6)+SUMIFS('Forecast Data'!H:H,'Forecast Data'!B:B,B230,'Forecast Data'!C:C,BK$6)+SUMIFS('Forecast Data'!H:H,'Forecast Data'!B:B,B230,'Forecast Data'!C:C,BL$6)+SUMIFS('Forecast Data'!H:H,'Forecast Data'!B:B,B230,'Forecast Data'!C:C,BM$6)+SUMIFS('Forecast Data'!H:H,'Forecast Data'!B:B,B230,'Forecast Data'!C:C,BN$6)+SUMIFS('Forecast Data'!H:H,'Forecast Data'!B:B,B230,'Forecast Data'!C:C,BO$6)+SUMIFS('Forecast Data'!H:H,'Forecast Data'!B:B,B230,'Forecast Data'!C:C,BP$6)+SUMIFS('Forecast Data'!H:H,'Forecast Data'!B:B,B230,'Forecast Data'!C:C,BQ$6)))/(SUMIFS('Forecast Data'!H:H,'Forecast Data'!B:B,B230,'Forecast Data'!C:C,BJ$6)+SUMIFS('Forecast Data'!H:H,'Forecast Data'!B:B,B230,'Forecast Data'!C:C,BK$6)+SUMIFS('Forecast Data'!H:H,'Forecast Data'!B:B,B230,'Forecast Data'!C:C,BL$6)+SUMIFS('Forecast Data'!H:H,'Forecast Data'!B:B,B230,'Forecast Data'!C:C,BM$6)+SUMIFS('Forecast Data'!H:H,'Forecast Data'!B:B,B230,'Forecast Data'!C:C,BN$6)+SUMIFS('Forecast Data'!H:H,'Forecast Data'!B:B,B230,'Forecast Data'!C:C,BO$6)+SUMIFS('Forecast Data'!H:H,'Forecast Data'!B:B,B230,'Forecast Data'!C:C,BP$6)+SUMIFS('Forecast Data'!H:H,'Forecast Data'!B:B,B230,'Forecast Data'!C:C,BQ$6)),"")</f>
        <v/>
      </c>
      <c r="BY230" s="12">
        <f t="shared" si="18"/>
        <v>0</v>
      </c>
      <c r="BZ230" s="16">
        <f t="shared" si="19"/>
        <v>1.6445980489862075E-6</v>
      </c>
      <c r="CA230" s="13">
        <f t="shared" si="20"/>
        <v>-1.6445980489862076E-4</v>
      </c>
      <c r="CB230" s="12">
        <f t="shared" si="21"/>
        <v>1.6445980489862075E-6</v>
      </c>
      <c r="CC230" s="12"/>
      <c r="CD230" s="11">
        <f>(SUMIFS('Forecast Data'!H:H,'Forecast Data'!B:B,D230,'Forecast Data'!C:C,BK$6)+SUMIFS('Forecast Data'!H:H,'Forecast Data'!B:B,D230,'Forecast Data'!C:C,BL$6)+SUMIFS('Forecast Data'!H:H,'Forecast Data'!B:B,D230,'Forecast Data'!C:C,BM$6)+SUMIFS('Forecast Data'!H:H,'Forecast Data'!B:B,D230,'Forecast Data'!C:C,BJ$6))/4</f>
        <v>0</v>
      </c>
      <c r="CE230" s="12" t="str">
        <f>IFERROR((SUM(W230:Z230)-(SUMIFS('Forecast Data'!H:H,'Forecast Data'!B:B,D230,'Forecast Data'!C:C,BJ$6)+SUMIFS('Forecast Data'!H:H,'Forecast Data'!B:B,D230,'Forecast Data'!C:C,BK$6)+SUMIFS('Forecast Data'!H:H,'Forecast Data'!B:B,D230,'Forecast Data'!C:C,BL$6)+SUMIFS('Forecast Data'!H:H,'Forecast Data'!B:B,D230,'Forecast Data'!C:C,BM$6)))/(SUMIFS('Forecast Data'!H:H,'Forecast Data'!B:B,D230,'Forecast Data'!C:C,BJ$6)+SUMIFS('Forecast Data'!H:H,'Forecast Data'!B:B,D230,'Forecast Data'!C:C,BK$6)+SUMIFS('Forecast Data'!H:H,'Forecast Data'!B:B,D230,'Forecast Data'!C:C,BL$6)+SUMIFS('Forecast Data'!H:H,'Forecast Data'!B:B,D230,'Forecast Data'!C:C,BM$6)),"")</f>
        <v/>
      </c>
      <c r="CF230" s="12">
        <f t="shared" si="22"/>
        <v>0</v>
      </c>
      <c r="CG230" s="12">
        <f t="shared" si="23"/>
        <v>1.6767715709444222E-6</v>
      </c>
      <c r="CH230" s="13">
        <f t="shared" si="24"/>
        <v>-1.6767715709444222E-4</v>
      </c>
      <c r="CI230" s="13"/>
    </row>
    <row r="231" spans="1:87" ht="13.2">
      <c r="A231" s="1"/>
      <c r="D231" t="s">
        <v>264</v>
      </c>
      <c r="E231" s="17">
        <f>SUMIFS('Fin Data'!F:F,'Fin Data'!A:A,D231)</f>
        <v>0</v>
      </c>
      <c r="F231" s="17">
        <f>SUMIFS('Fin Data with 6 week hist'!I:I,'Fin Data with 6 week hist'!$A:$A,$D231)</f>
        <v>0</v>
      </c>
      <c r="G231" s="17">
        <f>SUMIFS('Fin Data with 6 week hist'!J:J,'Fin Data with 6 week hist'!$A:$A,$D231)</f>
        <v>0</v>
      </c>
      <c r="H231" s="17">
        <f>SUMIFS('Fin Data with 6 week hist'!K:K,'Fin Data with 6 week hist'!$A:$A,$D231)+SUMIFS('Unit Cancellations'!D:D,'Unit Cancellations'!$B:$B,$D231)</f>
        <v>0</v>
      </c>
      <c r="I231" s="17">
        <f>SUMIFS('Fin Data with 6 week hist'!L:L,'Fin Data with 6 week hist'!$A:$A,$D231)+SUMIFS('Unit Cancellations'!E:E,'Unit Cancellations'!$B:$B,$D231)</f>
        <v>0</v>
      </c>
      <c r="J231" s="17">
        <f>SUMIFS('Fin Data with 6 week hist'!M:M,'Fin Data with 6 week hist'!$A:$A,$D231)+SUMIFS('Unit Cancellations'!F:F,'Unit Cancellations'!$B:$B,$D231)</f>
        <v>0</v>
      </c>
      <c r="K231" s="17">
        <f>SUMIFS('Fin Data with 6 week hist'!N:N,'Fin Data with 6 week hist'!$A:$A,$D231)+SUMIFS('Unit Cancellations'!G:G,'Unit Cancellations'!$B:$B,$D231)</f>
        <v>0</v>
      </c>
      <c r="L231" s="17">
        <f>SUMIFS('Fin Data'!AN:AN,'Fin Data'!A:A,D231)</f>
        <v>0</v>
      </c>
      <c r="M231" s="18">
        <f>IFERROR(SUMIFS('Fin Data'!AO:AO,'Fin Data'!A:A,D231),"")</f>
        <v>0</v>
      </c>
      <c r="N231" s="19"/>
      <c r="O231" s="17">
        <f t="shared" si="12"/>
        <v>2</v>
      </c>
      <c r="P231" s="18" t="str">
        <f t="shared" si="13"/>
        <v/>
      </c>
      <c r="Q231" s="19"/>
      <c r="R231" s="17">
        <f t="shared" si="14"/>
        <v>2</v>
      </c>
      <c r="S231" s="18" t="str">
        <f t="shared" si="15"/>
        <v/>
      </c>
      <c r="T231" s="17">
        <f t="shared" si="16"/>
        <v>0</v>
      </c>
      <c r="U231" s="20" t="e">
        <f>#REF!</f>
        <v>#REF!</v>
      </c>
      <c r="V231" s="19"/>
      <c r="W231" s="17">
        <f>SUMIFS('Forecast Data'!$D:$D,'Forecast Data'!$C:$C,W$6,'Forecast Data'!$B:$B,$D231)</f>
        <v>2</v>
      </c>
      <c r="X231" s="17">
        <f>SUMIFS('Forecast Data'!$D:$D,'Forecast Data'!$C:$C,X$6,'Forecast Data'!$B:$B,$D231)</f>
        <v>2</v>
      </c>
      <c r="Y231" s="17">
        <f>SUMIFS('Forecast Data'!$D:$D,'Forecast Data'!$C:$C,Y$6,'Forecast Data'!$B:$B,$D231)</f>
        <v>2</v>
      </c>
      <c r="Z231" s="17">
        <f>SUMIFS('Forecast Data'!$D:$D,'Forecast Data'!$C:$C,Z$6,'Forecast Data'!$B:$B,$D231)</f>
        <v>2</v>
      </c>
      <c r="AA231" s="17">
        <f>SUMIFS('Forecast Data'!$D:$D,'Forecast Data'!$C:$C,AA$6,'Forecast Data'!$B:$B,$D231)</f>
        <v>2</v>
      </c>
      <c r="AB231" s="17">
        <f>SUMIFS('Forecast Data'!$D:$D,'Forecast Data'!$C:$C,AB$6,'Forecast Data'!$B:$B,$D231)</f>
        <v>2</v>
      </c>
      <c r="AC231" s="17">
        <f>SUMIFS('Forecast Data'!$D:$D,'Forecast Data'!$C:$C,AC$6,'Forecast Data'!$B:$B,$D231)</f>
        <v>2</v>
      </c>
      <c r="AD231" s="17">
        <f>SUMIFS('Forecast Data'!$D:$D,'Forecast Data'!$C:$C,AD$6,'Forecast Data'!$B:$B,$D231)</f>
        <v>2</v>
      </c>
      <c r="AE231" s="17">
        <f>SUMIFS('Forecast Data'!$D:$D,'Forecast Data'!$C:$C,AE$6,'Forecast Data'!$B:$B,$D231)</f>
        <v>2</v>
      </c>
      <c r="AF231" s="17">
        <f>SUMIFS('Forecast Data'!$D:$D,'Forecast Data'!$C:$C,AF$6,'Forecast Data'!$B:$B,$D231)</f>
        <v>2</v>
      </c>
      <c r="AG231" s="17">
        <f>SUMIFS('Forecast Data'!$D:$D,'Forecast Data'!$C:$C,AG$6,'Forecast Data'!$B:$B,$D231)</f>
        <v>2</v>
      </c>
      <c r="AH231" s="17">
        <f>SUMIFS('Forecast Data'!$D:$D,'Forecast Data'!$C:$C,AH$6,'Forecast Data'!$B:$B,$D231)</f>
        <v>2</v>
      </c>
      <c r="AI231" s="19"/>
      <c r="AJ231" s="18" t="str">
        <f>IF(SUMIFS('Forecast Data'!$E:$E,'Forecast Data'!$C:$C,AJ$6,'Forecast Data'!$B:$B,$D231)=0,"",SUMIFS('Forecast Data'!$E:$E,'Forecast Data'!$C:$C,AJ$6,'Forecast Data'!$B:$B,$D231))</f>
        <v/>
      </c>
      <c r="AK231" s="18" t="str">
        <f>IF(SUMIFS('Forecast Data'!$E:$E,'Forecast Data'!$C:$C,AK$6,'Forecast Data'!$B:$B,$D231)=0,"",SUMIFS('Forecast Data'!$E:$E,'Forecast Data'!$C:$C,AK$6,'Forecast Data'!$B:$B,$D231))</f>
        <v/>
      </c>
      <c r="AL231" s="18" t="str">
        <f>IF(SUMIFS('Forecast Data'!$E:$E,'Forecast Data'!$C:$C,AL$6,'Forecast Data'!$B:$B,$D231)=0,"",SUMIFS('Forecast Data'!$E:$E,'Forecast Data'!$C:$C,AL$6,'Forecast Data'!$B:$B,$D231))</f>
        <v/>
      </c>
      <c r="AM231" s="18" t="str">
        <f>IF(SUMIFS('Forecast Data'!$E:$E,'Forecast Data'!$C:$C,AM$6,'Forecast Data'!$B:$B,$D231)=0,"",SUMIFS('Forecast Data'!$E:$E,'Forecast Data'!$C:$C,AM$6,'Forecast Data'!$B:$B,$D231))</f>
        <v/>
      </c>
      <c r="AN231" s="18" t="str">
        <f>IF(SUMIFS('Forecast Data'!$E:$E,'Forecast Data'!$C:$C,AN$6,'Forecast Data'!$B:$B,$D231)=0,"",SUMIFS('Forecast Data'!$E:$E,'Forecast Data'!$C:$C,AN$6,'Forecast Data'!$B:$B,$D231))</f>
        <v/>
      </c>
      <c r="AO231" s="18" t="str">
        <f>IF(SUMIFS('Forecast Data'!$E:$E,'Forecast Data'!$C:$C,AO$6,'Forecast Data'!$B:$B,$D231)=0,"",SUMIFS('Forecast Data'!$E:$E,'Forecast Data'!$C:$C,AO$6,'Forecast Data'!$B:$B,$D231))</f>
        <v/>
      </c>
      <c r="AP231" s="18" t="str">
        <f>IF(SUMIFS('Forecast Data'!$E:$E,'Forecast Data'!$C:$C,AP$6,'Forecast Data'!$B:$B,$D231)=0,"",SUMIFS('Forecast Data'!$E:$E,'Forecast Data'!$C:$C,AP$6,'Forecast Data'!$B:$B,$D231))</f>
        <v/>
      </c>
      <c r="AQ231" s="18" t="str">
        <f>IF(SUMIFS('Forecast Data'!$E:$E,'Forecast Data'!$C:$C,AQ$6,'Forecast Data'!$B:$B,$D231)=0,"",SUMIFS('Forecast Data'!$E:$E,'Forecast Data'!$C:$C,AQ$6,'Forecast Data'!$B:$B,$D231))</f>
        <v/>
      </c>
      <c r="AR231" s="18" t="str">
        <f>IF(SUMIFS('Forecast Data'!$E:$E,'Forecast Data'!$C:$C,AR$6,'Forecast Data'!$B:$B,$D231)=0,"",SUMIFS('Forecast Data'!$E:$E,'Forecast Data'!$C:$C,AR$6,'Forecast Data'!$B:$B,$D231))</f>
        <v/>
      </c>
      <c r="AS231" s="18" t="str">
        <f>IF(SUMIFS('Forecast Data'!$E:$E,'Forecast Data'!$C:$C,AS$6,'Forecast Data'!$B:$B,$D231)=0,"",SUMIFS('Forecast Data'!$E:$E,'Forecast Data'!$C:$C,AS$6,'Forecast Data'!$B:$B,$D231))</f>
        <v/>
      </c>
      <c r="AT231" s="18" t="str">
        <f>IF(SUMIFS('Forecast Data'!$E:$E,'Forecast Data'!$C:$C,AT$6,'Forecast Data'!$B:$B,$D231)=0,"",SUMIFS('Forecast Data'!$E:$E,'Forecast Data'!$C:$C,AT$6,'Forecast Data'!$B:$B,$D231))</f>
        <v/>
      </c>
      <c r="AU231" s="18" t="str">
        <f>IF(SUMIFS('Forecast Data'!$E:$E,'Forecast Data'!$C:$C,AU$6,'Forecast Data'!$B:$B,$D231)=0,"",SUMIFS('Forecast Data'!$E:$E,'Forecast Data'!$C:$C,AU$6,'Forecast Data'!$B:$B,$D231))</f>
        <v/>
      </c>
      <c r="AV231" s="19"/>
      <c r="AW231" s="11">
        <f>SUMIFS('OP Units'!E:E,'OP Units'!$A:$A,$D231)</f>
        <v>0</v>
      </c>
      <c r="AX231" s="11">
        <f>SUMIFS('OP Units'!F:F,'OP Units'!$A:$A,$D231)</f>
        <v>0</v>
      </c>
      <c r="AY231" s="11">
        <f>SUMIFS('OP Units'!G:G,'OP Units'!$A:$A,$D231)</f>
        <v>0</v>
      </c>
      <c r="AZ231" s="11">
        <f>SUMIFS('OP Units'!H:H,'OP Units'!$A:$A,$D231)</f>
        <v>0</v>
      </c>
      <c r="BA231" s="11">
        <f>SUMIFS('OP Units'!I:I,'OP Units'!$A:$A,$D231)</f>
        <v>0</v>
      </c>
      <c r="BB231" s="11">
        <f>SUMIFS('OP Units'!J:J,'OP Units'!$A:$A,$D231)</f>
        <v>0</v>
      </c>
      <c r="BC231" s="11">
        <f>SUMIFS('OP Units'!K:K,'OP Units'!$A:$A,$D231)</f>
        <v>0</v>
      </c>
      <c r="BD231" s="11">
        <f>SUMIFS('OP Units'!L:L,'OP Units'!$A:$A,$D231)</f>
        <v>0</v>
      </c>
      <c r="BE231" s="11">
        <f>SUMIFS('OP Units'!M:M,'OP Units'!$A:$A,$D231)</f>
        <v>0</v>
      </c>
      <c r="BF231" s="11">
        <f>SUMIFS('OP Units'!N:N,'OP Units'!$A:$A,$D231)</f>
        <v>0</v>
      </c>
      <c r="BG231" s="11">
        <f>SUMIFS('OP Units'!O:O,'OP Units'!$A:$A,$D231)</f>
        <v>0</v>
      </c>
      <c r="BH231" s="11">
        <f>SUMIFS('OP Units'!P:P,'OP Units'!$A:$A,$D231)</f>
        <v>0</v>
      </c>
      <c r="BI231" s="19"/>
      <c r="BJ231" s="12" t="str">
        <f>IFERROR((SUMIFS('OP Units'!E:E,'OP Units'!$A:$A,$D231)-SUMIFS('Forecast Data'!$H:$H,'Forecast Data'!$C:$C,BJ$6,'Forecast Data'!$B:$B,$D231))/SUMIFS('Forecast Data'!$H:$H,'Forecast Data'!$C:$C,BJ$6,'Forecast Data'!$B:$B,$D231),"")</f>
        <v/>
      </c>
      <c r="BK231" s="12" t="str">
        <f>IFERROR((SUMIFS('OP Units'!F:F,'OP Units'!$A:$A,$D231)-SUMIFS('Forecast Data'!$H:$H,'Forecast Data'!$C:$C,BK$6,'Forecast Data'!$B:$B,$D231))/SUMIFS('Forecast Data'!$H:$H,'Forecast Data'!$C:$C,BK$6,'Forecast Data'!$B:$B,$D231),"")</f>
        <v/>
      </c>
      <c r="BL231" s="12" t="str">
        <f>IFERROR((SUMIFS('OP Units'!G:G,'OP Units'!$A:$A,$D231)-SUMIFS('Forecast Data'!$H:$H,'Forecast Data'!$C:$C,BL$6,'Forecast Data'!$B:$B,$D231))/SUMIFS('Forecast Data'!$H:$H,'Forecast Data'!$C:$C,BL$6,'Forecast Data'!$B:$B,$D231),"")</f>
        <v/>
      </c>
      <c r="BM231" s="12" t="str">
        <f>IFERROR((SUMIFS('OP Units'!H:H,'OP Units'!$A:$A,$D231)-SUMIFS('Forecast Data'!$H:$H,'Forecast Data'!$C:$C,BM$6,'Forecast Data'!$B:$B,$D231))/SUMIFS('Forecast Data'!$H:$H,'Forecast Data'!$C:$C,BM$6,'Forecast Data'!$B:$B,$D231),"")</f>
        <v/>
      </c>
      <c r="BN231" s="12" t="str">
        <f>IFERROR((SUMIFS('OP Units'!I:I,'OP Units'!$A:$A,$D231)-SUMIFS('Forecast Data'!$H:$H,'Forecast Data'!$C:$C,BN$6,'Forecast Data'!$B:$B,$D231))/SUMIFS('Forecast Data'!$H:$H,'Forecast Data'!$C:$C,BN$6,'Forecast Data'!$B:$B,$D231),"")</f>
        <v/>
      </c>
      <c r="BO231" s="12" t="str">
        <f>IFERROR((SUMIFS('OP Units'!J:J,'OP Units'!$A:$A,$D231)-SUMIFS('Forecast Data'!$H:$H,'Forecast Data'!$C:$C,BO$6,'Forecast Data'!$B:$B,$D231))/SUMIFS('Forecast Data'!$H:$H,'Forecast Data'!$C:$C,BO$6,'Forecast Data'!$B:$B,$D231),"")</f>
        <v/>
      </c>
      <c r="BP231" s="12" t="str">
        <f>IFERROR((SUMIFS('OP Units'!K:K,'OP Units'!$A:$A,$D231)-SUMIFS('Forecast Data'!$H:$H,'Forecast Data'!$C:$C,BP$6,'Forecast Data'!$B:$B,$D231))/SUMIFS('Forecast Data'!$H:$H,'Forecast Data'!$C:$C,BP$6,'Forecast Data'!$B:$B,$D231),"")</f>
        <v/>
      </c>
      <c r="BQ231" s="12" t="str">
        <f>IFERROR((SUMIFS('OP Units'!L:L,'OP Units'!$A:$A,$D231)-SUMIFS('Forecast Data'!$H:$H,'Forecast Data'!$C:$C,BQ$6,'Forecast Data'!$B:$B,$D231))/SUMIFS('Forecast Data'!$H:$H,'Forecast Data'!$C:$C,BQ$6,'Forecast Data'!$B:$B,$D231),"")</f>
        <v/>
      </c>
      <c r="BR231" s="12" t="str">
        <f>IFERROR((SUMIFS('OP Units'!M:M,'OP Units'!$A:$A,$D231)-SUMIFS('Forecast Data'!$H:$H,'Forecast Data'!$C:$C,BR$6,'Forecast Data'!$B:$B,$D231))/SUMIFS('Forecast Data'!$H:$H,'Forecast Data'!$C:$C,BR$6,'Forecast Data'!$B:$B,$D231),"")</f>
        <v/>
      </c>
      <c r="BS231" s="12" t="str">
        <f>IFERROR((SUMIFS('OP Units'!N:N,'OP Units'!$A:$A,$D231)-SUMIFS('Forecast Data'!$H:$H,'Forecast Data'!$C:$C,BS$6,'Forecast Data'!$B:$B,$D231))/SUMIFS('Forecast Data'!$H:$H,'Forecast Data'!$C:$C,BS$6,'Forecast Data'!$B:$B,$D231),"")</f>
        <v/>
      </c>
      <c r="BT231" s="12" t="str">
        <f>IFERROR((SUMIFS('OP Units'!O:O,'OP Units'!$A:$A,$D231)-SUMIFS('Forecast Data'!$H:$H,'Forecast Data'!$C:$C,BT$6,'Forecast Data'!$B:$B,$D231))/SUMIFS('Forecast Data'!$H:$H,'Forecast Data'!$C:$C,BT$6,'Forecast Data'!$B:$B,$D231),"")</f>
        <v/>
      </c>
      <c r="BU231" s="12" t="str">
        <f>IFERROR((SUMIFS('OP Units'!P:P,'OP Units'!$A:$A,$D231)-SUMIFS('Forecast Data'!$H:$H,'Forecast Data'!$C:$C,BU$6,'Forecast Data'!$B:$B,$D231))/SUMIFS('Forecast Data'!$H:$H,'Forecast Data'!$C:$C,BU$6,'Forecast Data'!$B:$B,$D231),"")</f>
        <v/>
      </c>
      <c r="BV231" s="21"/>
      <c r="BW231" s="17">
        <f>(SUMIFS('Forecast Data'!H:H,'Forecast Data'!B:B,D231,'Forecast Data'!C:C,BK$6)+SUMIFS('Forecast Data'!H:H,'Forecast Data'!B:B,D231,'Forecast Data'!C:C,BL$6)+SUMIFS('Forecast Data'!H:H,'Forecast Data'!B:B,D231,'Forecast Data'!C:C,BM$6)+SUMIFS('Forecast Data'!H:H,'Forecast Data'!B:B,D231,'Forecast Data'!C:C,BN$6)+SUMIFS('Forecast Data'!H:H,'Forecast Data'!B:B,D231,'Forecast Data'!C:C,BO$6)+SUMIFS('Forecast Data'!H:H,'Forecast Data'!B:B,D231,'Forecast Data'!C:C,BP$6)+SUMIFS('Forecast Data'!H:H,'Forecast Data'!B:B,D231,'Forecast Data'!C:C,BQ$6)+SUMIFS('Forecast Data'!H:H,'Forecast Data'!B:B,D231,'Forecast Data'!C:C,BJ$6))/8</f>
        <v>0</v>
      </c>
      <c r="BX231" s="18" t="str">
        <f>IFERROR((SUM(W231:AD231)-(SUMIFS('Forecast Data'!H:H,'Forecast Data'!B:B,B231,'Forecast Data'!C:C,BJ$6)+SUMIFS('Forecast Data'!H:H,'Forecast Data'!B:B,B231,'Forecast Data'!C:C,BK$6)+SUMIFS('Forecast Data'!H:H,'Forecast Data'!B:B,B231,'Forecast Data'!C:C,BL$6)+SUMIFS('Forecast Data'!H:H,'Forecast Data'!B:B,B231,'Forecast Data'!C:C,BM$6)+SUMIFS('Forecast Data'!H:H,'Forecast Data'!B:B,B231,'Forecast Data'!C:C,BN$6)+SUMIFS('Forecast Data'!H:H,'Forecast Data'!B:B,B231,'Forecast Data'!C:C,BO$6)+SUMIFS('Forecast Data'!H:H,'Forecast Data'!B:B,B231,'Forecast Data'!C:C,BP$6)+SUMIFS('Forecast Data'!H:H,'Forecast Data'!B:B,B231,'Forecast Data'!C:C,BQ$6)))/(SUMIFS('Forecast Data'!H:H,'Forecast Data'!B:B,B231,'Forecast Data'!C:C,BJ$6)+SUMIFS('Forecast Data'!H:H,'Forecast Data'!B:B,B231,'Forecast Data'!C:C,BK$6)+SUMIFS('Forecast Data'!H:H,'Forecast Data'!B:B,B231,'Forecast Data'!C:C,BL$6)+SUMIFS('Forecast Data'!H:H,'Forecast Data'!B:B,B231,'Forecast Data'!C:C,BM$6)+SUMIFS('Forecast Data'!H:H,'Forecast Data'!B:B,B231,'Forecast Data'!C:C,BN$6)+SUMIFS('Forecast Data'!H:H,'Forecast Data'!B:B,B231,'Forecast Data'!C:C,BO$6)+SUMIFS('Forecast Data'!H:H,'Forecast Data'!B:B,B231,'Forecast Data'!C:C,BP$6)+SUMIFS('Forecast Data'!H:H,'Forecast Data'!B:B,B231,'Forecast Data'!C:C,BQ$6)),"")</f>
        <v/>
      </c>
      <c r="BY231" s="18">
        <f t="shared" si="18"/>
        <v>0</v>
      </c>
      <c r="BZ231" s="22">
        <f t="shared" si="19"/>
        <v>1.6445980489862075E-6</v>
      </c>
      <c r="CA231" s="23">
        <f t="shared" si="20"/>
        <v>-1.6445980489862076E-4</v>
      </c>
      <c r="CB231" s="18">
        <f t="shared" si="21"/>
        <v>1.6445980489862075E-6</v>
      </c>
      <c r="CC231" s="21"/>
      <c r="CD231" s="17">
        <f>(SUMIFS('Forecast Data'!H:H,'Forecast Data'!B:B,D231,'Forecast Data'!C:C,BK$6)+SUMIFS('Forecast Data'!H:H,'Forecast Data'!B:B,D231,'Forecast Data'!C:C,BL$6)+SUMIFS('Forecast Data'!H:H,'Forecast Data'!B:B,D231,'Forecast Data'!C:C,BM$6)+SUMIFS('Forecast Data'!H:H,'Forecast Data'!B:B,D231,'Forecast Data'!C:C,BJ$6))/4</f>
        <v>0</v>
      </c>
      <c r="CE231" s="18" t="str">
        <f>IFERROR((SUM(W231:Z231)-(SUMIFS('Forecast Data'!H:H,'Forecast Data'!B:B,D231,'Forecast Data'!C:C,BJ$6)+SUMIFS('Forecast Data'!H:H,'Forecast Data'!B:B,D231,'Forecast Data'!C:C,BK$6)+SUMIFS('Forecast Data'!H:H,'Forecast Data'!B:B,D231,'Forecast Data'!C:C,BL$6)+SUMIFS('Forecast Data'!H:H,'Forecast Data'!B:B,D231,'Forecast Data'!C:C,BM$6)))/(SUMIFS('Forecast Data'!H:H,'Forecast Data'!B:B,D231,'Forecast Data'!C:C,BJ$6)+SUMIFS('Forecast Data'!H:H,'Forecast Data'!B:B,D231,'Forecast Data'!C:C,BK$6)+SUMIFS('Forecast Data'!H:H,'Forecast Data'!B:B,D231,'Forecast Data'!C:C,BL$6)+SUMIFS('Forecast Data'!H:H,'Forecast Data'!B:B,D231,'Forecast Data'!C:C,BM$6)),"")</f>
        <v/>
      </c>
      <c r="CF231" s="18">
        <f t="shared" si="22"/>
        <v>0</v>
      </c>
      <c r="CG231" s="18">
        <f t="shared" si="23"/>
        <v>1.6767715709444222E-6</v>
      </c>
      <c r="CH231" s="23">
        <f t="shared" si="24"/>
        <v>-1.6767715709444222E-4</v>
      </c>
      <c r="CI231" s="13"/>
    </row>
    <row r="232" spans="1:87" ht="13.2">
      <c r="A232" s="1"/>
      <c r="B232" t="str">
        <f t="shared" ref="B232:B245" si="58">D232</f>
        <v>Fiskars</v>
      </c>
      <c r="D232" t="s">
        <v>265</v>
      </c>
      <c r="E232" s="11">
        <f>SUMIFS('Fin Data'!F:F,'Fin Data'!A:A,D232)</f>
        <v>13</v>
      </c>
      <c r="F232" s="11">
        <f>SUMIFS('Fin Data with 6 week hist'!I:I,'Fin Data with 6 week hist'!$A:$A,$D232)</f>
        <v>9</v>
      </c>
      <c r="G232" s="11">
        <f>SUMIFS('Fin Data with 6 week hist'!J:J,'Fin Data with 6 week hist'!$A:$A,$D232)</f>
        <v>7</v>
      </c>
      <c r="H232" s="11">
        <f>SUMIFS('Fin Data with 6 week hist'!K:K,'Fin Data with 6 week hist'!$A:$A,$D232)+SUMIFS('Unit Cancellations'!D:D,'Unit Cancellations'!$B:$B,$D232)</f>
        <v>5</v>
      </c>
      <c r="I232" s="11">
        <f>SUMIFS('Fin Data with 6 week hist'!L:L,'Fin Data with 6 week hist'!$A:$A,$D232)+SUMIFS('Unit Cancellations'!E:E,'Unit Cancellations'!$B:$B,$D232)</f>
        <v>10</v>
      </c>
      <c r="J232" s="11">
        <f>SUMIFS('Fin Data with 6 week hist'!M:M,'Fin Data with 6 week hist'!$A:$A,$D232)+SUMIFS('Unit Cancellations'!F:F,'Unit Cancellations'!$B:$B,$D232)</f>
        <v>7</v>
      </c>
      <c r="K232" s="11">
        <f>SUMIFS('Fin Data with 6 week hist'!N:N,'Fin Data with 6 week hist'!$A:$A,$D232)+SUMIFS('Unit Cancellations'!G:G,'Unit Cancellations'!$B:$B,$D232)</f>
        <v>8</v>
      </c>
      <c r="L232" s="11">
        <f>SUMIFS('Fin Data'!AN:AN,'Fin Data'!A:A,D232)</f>
        <v>7.666666666666667</v>
      </c>
      <c r="M232" s="12">
        <f>IFERROR(SUMIFS('Fin Data'!AO:AO,'Fin Data'!A:A,D232),"")</f>
        <v>-0.41025641025641024</v>
      </c>
      <c r="N232" s="1"/>
      <c r="O232" s="11">
        <f t="shared" si="12"/>
        <v>6.5</v>
      </c>
      <c r="P232" s="12">
        <f t="shared" si="13"/>
        <v>-0.42222222222222222</v>
      </c>
      <c r="Q232" s="1"/>
      <c r="R232" s="11">
        <f t="shared" si="14"/>
        <v>6.25</v>
      </c>
      <c r="S232" s="12">
        <f t="shared" si="15"/>
        <v>-0.38271604938271603</v>
      </c>
      <c r="T232" s="11">
        <f t="shared" si="16"/>
        <v>7.5</v>
      </c>
      <c r="U232" s="1" t="e">
        <f t="shared" ref="U232:U245" si="59">#REF!</f>
        <v>#REF!</v>
      </c>
      <c r="V232" s="1"/>
      <c r="W232" s="11">
        <f>SUMIFS('Forecast Data'!$D:$D,'Forecast Data'!$C:$C,W$6,'Forecast Data'!$B:$B,$D232)</f>
        <v>7</v>
      </c>
      <c r="X232" s="11">
        <f>SUMIFS('Forecast Data'!$D:$D,'Forecast Data'!$C:$C,X$6,'Forecast Data'!$B:$B,$D232)</f>
        <v>7</v>
      </c>
      <c r="Y232" s="11">
        <f>SUMIFS('Forecast Data'!$D:$D,'Forecast Data'!$C:$C,Y$6,'Forecast Data'!$B:$B,$D232)</f>
        <v>6</v>
      </c>
      <c r="Z232" s="11">
        <f>SUMIFS('Forecast Data'!$D:$D,'Forecast Data'!$C:$C,Z$6,'Forecast Data'!$B:$B,$D232)</f>
        <v>6</v>
      </c>
      <c r="AA232" s="11">
        <f>SUMIFS('Forecast Data'!$D:$D,'Forecast Data'!$C:$C,AA$6,'Forecast Data'!$B:$B,$D232)</f>
        <v>6</v>
      </c>
      <c r="AB232" s="11">
        <f>SUMIFS('Forecast Data'!$D:$D,'Forecast Data'!$C:$C,AB$6,'Forecast Data'!$B:$B,$D232)</f>
        <v>6</v>
      </c>
      <c r="AC232" s="11">
        <f>SUMIFS('Forecast Data'!$D:$D,'Forecast Data'!$C:$C,AC$6,'Forecast Data'!$B:$B,$D232)</f>
        <v>6</v>
      </c>
      <c r="AD232" s="11">
        <f>SUMIFS('Forecast Data'!$D:$D,'Forecast Data'!$C:$C,AD$6,'Forecast Data'!$B:$B,$D232)</f>
        <v>6</v>
      </c>
      <c r="AE232" s="11">
        <f>SUMIFS('Forecast Data'!$D:$D,'Forecast Data'!$C:$C,AE$6,'Forecast Data'!$B:$B,$D232)</f>
        <v>6</v>
      </c>
      <c r="AF232" s="11">
        <f>SUMIFS('Forecast Data'!$D:$D,'Forecast Data'!$C:$C,AF$6,'Forecast Data'!$B:$B,$D232)</f>
        <v>7</v>
      </c>
      <c r="AG232" s="11">
        <f>SUMIFS('Forecast Data'!$D:$D,'Forecast Data'!$C:$C,AG$6,'Forecast Data'!$B:$B,$D232)</f>
        <v>6</v>
      </c>
      <c r="AH232" s="11">
        <f>SUMIFS('Forecast Data'!$D:$D,'Forecast Data'!$C:$C,AH$6,'Forecast Data'!$B:$B,$D232)</f>
        <v>11</v>
      </c>
      <c r="AI232" s="1"/>
      <c r="AJ232" s="12">
        <f>IF(SUMIFS('Forecast Data'!$E:$E,'Forecast Data'!$C:$C,AJ$6,'Forecast Data'!$B:$B,$D232)=0,"",SUMIFS('Forecast Data'!$E:$E,'Forecast Data'!$C:$C,AJ$6,'Forecast Data'!$B:$B,$D232))</f>
        <v>-0.54</v>
      </c>
      <c r="AK232" s="12">
        <f>IF(SUMIFS('Forecast Data'!$E:$E,'Forecast Data'!$C:$C,AK$6,'Forecast Data'!$B:$B,$D232)=0,"",SUMIFS('Forecast Data'!$E:$E,'Forecast Data'!$C:$C,AK$6,'Forecast Data'!$B:$B,$D232))</f>
        <v>-0.25</v>
      </c>
      <c r="AL232" s="12">
        <f>IF(SUMIFS('Forecast Data'!$E:$E,'Forecast Data'!$C:$C,AL$6,'Forecast Data'!$B:$B,$D232)=0,"",SUMIFS('Forecast Data'!$E:$E,'Forecast Data'!$C:$C,AL$6,'Forecast Data'!$B:$B,$D232))</f>
        <v>-0.33</v>
      </c>
      <c r="AM232" s="12">
        <f>IF(SUMIFS('Forecast Data'!$E:$E,'Forecast Data'!$C:$C,AM$6,'Forecast Data'!$B:$B,$D232)=0,"",SUMIFS('Forecast Data'!$E:$E,'Forecast Data'!$C:$C,AM$6,'Forecast Data'!$B:$B,$D232))</f>
        <v>-0.47</v>
      </c>
      <c r="AN232" s="12">
        <f>IF(SUMIFS('Forecast Data'!$E:$E,'Forecast Data'!$C:$C,AN$6,'Forecast Data'!$B:$B,$D232)=0,"",SUMIFS('Forecast Data'!$E:$E,'Forecast Data'!$C:$C,AN$6,'Forecast Data'!$B:$B,$D232))</f>
        <v>-0.35</v>
      </c>
      <c r="AO232" s="12">
        <f>IF(SUMIFS('Forecast Data'!$E:$E,'Forecast Data'!$C:$C,AO$6,'Forecast Data'!$B:$B,$D232)=0,"",SUMIFS('Forecast Data'!$E:$E,'Forecast Data'!$C:$C,AO$6,'Forecast Data'!$B:$B,$D232))</f>
        <v>-0.44</v>
      </c>
      <c r="AP232" s="12">
        <f>IF(SUMIFS('Forecast Data'!$E:$E,'Forecast Data'!$C:$C,AP$6,'Forecast Data'!$B:$B,$D232)=0,"",SUMIFS('Forecast Data'!$E:$E,'Forecast Data'!$C:$C,AP$6,'Forecast Data'!$B:$B,$D232))</f>
        <v>-0.42</v>
      </c>
      <c r="AQ232" s="12">
        <f>IF(SUMIFS('Forecast Data'!$E:$E,'Forecast Data'!$C:$C,AQ$6,'Forecast Data'!$B:$B,$D232)=0,"",SUMIFS('Forecast Data'!$E:$E,'Forecast Data'!$C:$C,AQ$6,'Forecast Data'!$B:$B,$D232))</f>
        <v>0.28999999999999998</v>
      </c>
      <c r="AR232" s="12">
        <f>IF(SUMIFS('Forecast Data'!$E:$E,'Forecast Data'!$C:$C,AR$6,'Forecast Data'!$B:$B,$D232)=0,"",SUMIFS('Forecast Data'!$E:$E,'Forecast Data'!$C:$C,AR$6,'Forecast Data'!$B:$B,$D232))</f>
        <v>-0.32</v>
      </c>
      <c r="AS232" s="12">
        <f>IF(SUMIFS('Forecast Data'!$E:$E,'Forecast Data'!$C:$C,AS$6,'Forecast Data'!$B:$B,$D232)=0,"",SUMIFS('Forecast Data'!$E:$E,'Forecast Data'!$C:$C,AS$6,'Forecast Data'!$B:$B,$D232))</f>
        <v>2.34</v>
      </c>
      <c r="AT232" s="12">
        <f>IF(SUMIFS('Forecast Data'!$E:$E,'Forecast Data'!$C:$C,AT$6,'Forecast Data'!$B:$B,$D232)=0,"",SUMIFS('Forecast Data'!$E:$E,'Forecast Data'!$C:$C,AT$6,'Forecast Data'!$B:$B,$D232))</f>
        <v>-0.2</v>
      </c>
      <c r="AU232" s="12">
        <f>IF(SUMIFS('Forecast Data'!$E:$E,'Forecast Data'!$C:$C,AU$6,'Forecast Data'!$B:$B,$D232)=0,"",SUMIFS('Forecast Data'!$E:$E,'Forecast Data'!$C:$C,AU$6,'Forecast Data'!$B:$B,$D232))</f>
        <v>0.51</v>
      </c>
      <c r="AV232" s="1"/>
      <c r="AW232" s="11">
        <f>SUMIFS('OP Units'!E:E,'OP Units'!$A:$A,$D232)</f>
        <v>5</v>
      </c>
      <c r="AX232" s="11">
        <f>SUMIFS('OP Units'!F:F,'OP Units'!$A:$A,$D232)</f>
        <v>4</v>
      </c>
      <c r="AY232" s="11">
        <f>SUMIFS('OP Units'!G:G,'OP Units'!$A:$A,$D232)</f>
        <v>11</v>
      </c>
      <c r="AZ232" s="11">
        <f>SUMIFS('OP Units'!H:H,'OP Units'!$A:$A,$D232)</f>
        <v>8</v>
      </c>
      <c r="BA232" s="11">
        <f>SUMIFS('OP Units'!I:I,'OP Units'!$A:$A,$D232)</f>
        <v>9</v>
      </c>
      <c r="BB232" s="11">
        <f>SUMIFS('OP Units'!J:J,'OP Units'!$A:$A,$D232)</f>
        <v>7</v>
      </c>
      <c r="BC232" s="11">
        <f>SUMIFS('OP Units'!K:K,'OP Units'!$A:$A,$D232)</f>
        <v>8</v>
      </c>
      <c r="BD232" s="11">
        <f>SUMIFS('OP Units'!L:L,'OP Units'!$A:$A,$D232)</f>
        <v>8</v>
      </c>
      <c r="BE232" s="11">
        <f>SUMIFS('OP Units'!M:M,'OP Units'!$A:$A,$D232)</f>
        <v>7</v>
      </c>
      <c r="BF232" s="11">
        <f>SUMIFS('OP Units'!N:N,'OP Units'!$A:$A,$D232)</f>
        <v>9</v>
      </c>
      <c r="BG232" s="11">
        <f>SUMIFS('OP Units'!O:O,'OP Units'!$A:$A,$D232)</f>
        <v>7</v>
      </c>
      <c r="BH232" s="11">
        <f>SUMIFS('OP Units'!P:P,'OP Units'!$A:$A,$D232)</f>
        <v>8</v>
      </c>
      <c r="BI232" s="1"/>
      <c r="BJ232" s="12">
        <f>IFERROR((SUMIFS('OP Units'!E:E,'OP Units'!$A:$A,$D232)-SUMIFS('Forecast Data'!$H:$H,'Forecast Data'!$C:$C,BJ$6,'Forecast Data'!$B:$B,$D232))/SUMIFS('Forecast Data'!$H:$H,'Forecast Data'!$C:$C,BJ$6,'Forecast Data'!$B:$B,$D232),"")</f>
        <v>-0.66666666666666663</v>
      </c>
      <c r="BK232" s="12">
        <f>IFERROR((SUMIFS('OP Units'!F:F,'OP Units'!$A:$A,$D232)-SUMIFS('Forecast Data'!$H:$H,'Forecast Data'!$C:$C,BK$6,'Forecast Data'!$B:$B,$D232))/SUMIFS('Forecast Data'!$H:$H,'Forecast Data'!$C:$C,BK$6,'Forecast Data'!$B:$B,$D232),"")</f>
        <v>-0.55555555555555558</v>
      </c>
      <c r="BL232" s="12">
        <f>IFERROR((SUMIFS('OP Units'!G:G,'OP Units'!$A:$A,$D232)-SUMIFS('Forecast Data'!$H:$H,'Forecast Data'!$C:$C,BL$6,'Forecast Data'!$B:$B,$D232))/SUMIFS('Forecast Data'!$H:$H,'Forecast Data'!$C:$C,BL$6,'Forecast Data'!$B:$B,$D232),"")</f>
        <v>0.22222222222222221</v>
      </c>
      <c r="BM232" s="12">
        <f>IFERROR((SUMIFS('OP Units'!H:H,'OP Units'!$A:$A,$D232)-SUMIFS('Forecast Data'!$H:$H,'Forecast Data'!$C:$C,BM$6,'Forecast Data'!$B:$B,$D232))/SUMIFS('Forecast Data'!$H:$H,'Forecast Data'!$C:$C,BM$6,'Forecast Data'!$B:$B,$D232),"")</f>
        <v>-0.33333333333333331</v>
      </c>
      <c r="BN232" s="12">
        <f>IFERROR((SUMIFS('OP Units'!I:I,'OP Units'!$A:$A,$D232)-SUMIFS('Forecast Data'!$H:$H,'Forecast Data'!$C:$C,BN$6,'Forecast Data'!$B:$B,$D232))/SUMIFS('Forecast Data'!$H:$H,'Forecast Data'!$C:$C,BN$6,'Forecast Data'!$B:$B,$D232),"")</f>
        <v>0</v>
      </c>
      <c r="BO232" s="12">
        <f>IFERROR((SUMIFS('OP Units'!J:J,'OP Units'!$A:$A,$D232)-SUMIFS('Forecast Data'!$H:$H,'Forecast Data'!$C:$C,BO$6,'Forecast Data'!$B:$B,$D232))/SUMIFS('Forecast Data'!$H:$H,'Forecast Data'!$C:$C,BO$6,'Forecast Data'!$B:$B,$D232),"")</f>
        <v>-0.36363636363636365</v>
      </c>
      <c r="BP232" s="12">
        <f>IFERROR((SUMIFS('OP Units'!K:K,'OP Units'!$A:$A,$D232)-SUMIFS('Forecast Data'!$H:$H,'Forecast Data'!$C:$C,BP$6,'Forecast Data'!$B:$B,$D232))/SUMIFS('Forecast Data'!$H:$H,'Forecast Data'!$C:$C,BP$6,'Forecast Data'!$B:$B,$D232),"")</f>
        <v>-0.27272727272727271</v>
      </c>
      <c r="BQ232" s="12">
        <f>IFERROR((SUMIFS('OP Units'!L:L,'OP Units'!$A:$A,$D232)-SUMIFS('Forecast Data'!$H:$H,'Forecast Data'!$C:$C,BQ$6,'Forecast Data'!$B:$B,$D232))/SUMIFS('Forecast Data'!$H:$H,'Forecast Data'!$C:$C,BQ$6,'Forecast Data'!$B:$B,$D232),"")</f>
        <v>0.6</v>
      </c>
      <c r="BR232" s="12">
        <f>IFERROR((SUMIFS('OP Units'!M:M,'OP Units'!$A:$A,$D232)-SUMIFS('Forecast Data'!$H:$H,'Forecast Data'!$C:$C,BR$6,'Forecast Data'!$B:$B,$D232))/SUMIFS('Forecast Data'!$H:$H,'Forecast Data'!$C:$C,BR$6,'Forecast Data'!$B:$B,$D232),"")</f>
        <v>-0.22222222222222221</v>
      </c>
      <c r="BS232" s="12">
        <f>IFERROR((SUMIFS('OP Units'!N:N,'OP Units'!$A:$A,$D232)-SUMIFS('Forecast Data'!$H:$H,'Forecast Data'!$C:$C,BS$6,'Forecast Data'!$B:$B,$D232))/SUMIFS('Forecast Data'!$H:$H,'Forecast Data'!$C:$C,BS$6,'Forecast Data'!$B:$B,$D232),"")</f>
        <v>3.5</v>
      </c>
      <c r="BT232" s="12">
        <f>IFERROR((SUMIFS('OP Units'!O:O,'OP Units'!$A:$A,$D232)-SUMIFS('Forecast Data'!$H:$H,'Forecast Data'!$C:$C,BT$6,'Forecast Data'!$B:$B,$D232))/SUMIFS('Forecast Data'!$H:$H,'Forecast Data'!$C:$C,BT$6,'Forecast Data'!$B:$B,$D232),"")</f>
        <v>-0.125</v>
      </c>
      <c r="BU232" s="12">
        <f>IFERROR((SUMIFS('OP Units'!P:P,'OP Units'!$A:$A,$D232)-SUMIFS('Forecast Data'!$H:$H,'Forecast Data'!$C:$C,BU$6,'Forecast Data'!$B:$B,$D232))/SUMIFS('Forecast Data'!$H:$H,'Forecast Data'!$C:$C,BU$6,'Forecast Data'!$B:$B,$D232),"")</f>
        <v>0.14285714285714285</v>
      </c>
      <c r="BV232" s="12"/>
      <c r="BW232" s="11">
        <f>(SUMIFS('Forecast Data'!H:H,'Forecast Data'!B:B,D232,'Forecast Data'!C:C,BK$6)+SUMIFS('Forecast Data'!H:H,'Forecast Data'!B:B,D232,'Forecast Data'!C:C,BL$6)+SUMIFS('Forecast Data'!H:H,'Forecast Data'!B:B,D232,'Forecast Data'!C:C,BM$6)+SUMIFS('Forecast Data'!H:H,'Forecast Data'!B:B,D232,'Forecast Data'!C:C,BN$6)+SUMIFS('Forecast Data'!H:H,'Forecast Data'!B:B,D232,'Forecast Data'!C:C,BO$6)+SUMIFS('Forecast Data'!H:H,'Forecast Data'!B:B,D232,'Forecast Data'!C:C,BP$6)+SUMIFS('Forecast Data'!H:H,'Forecast Data'!B:B,D232,'Forecast Data'!C:C,BQ$6)+SUMIFS('Forecast Data'!H:H,'Forecast Data'!B:B,D232,'Forecast Data'!C:C,BJ$6))/8</f>
        <v>10.125</v>
      </c>
      <c r="BX232" s="12">
        <f>IFERROR((SUM(W232:AD232)-(SUMIFS('Forecast Data'!H:H,'Forecast Data'!B:B,B232,'Forecast Data'!C:C,BJ$6)+SUMIFS('Forecast Data'!H:H,'Forecast Data'!B:B,B232,'Forecast Data'!C:C,BK$6)+SUMIFS('Forecast Data'!H:H,'Forecast Data'!B:B,B232,'Forecast Data'!C:C,BL$6)+SUMIFS('Forecast Data'!H:H,'Forecast Data'!B:B,B232,'Forecast Data'!C:C,BM$6)+SUMIFS('Forecast Data'!H:H,'Forecast Data'!B:B,B232,'Forecast Data'!C:C,BN$6)+SUMIFS('Forecast Data'!H:H,'Forecast Data'!B:B,B232,'Forecast Data'!C:C,BO$6)+SUMIFS('Forecast Data'!H:H,'Forecast Data'!B:B,B232,'Forecast Data'!C:C,BP$6)+SUMIFS('Forecast Data'!H:H,'Forecast Data'!B:B,B232,'Forecast Data'!C:C,BQ$6)))/(SUMIFS('Forecast Data'!H:H,'Forecast Data'!B:B,B232,'Forecast Data'!C:C,BJ$6)+SUMIFS('Forecast Data'!H:H,'Forecast Data'!B:B,B232,'Forecast Data'!C:C,BK$6)+SUMIFS('Forecast Data'!H:H,'Forecast Data'!B:B,B232,'Forecast Data'!C:C,BL$6)+SUMIFS('Forecast Data'!H:H,'Forecast Data'!B:B,B232,'Forecast Data'!C:C,BM$6)+SUMIFS('Forecast Data'!H:H,'Forecast Data'!B:B,B232,'Forecast Data'!C:C,BN$6)+SUMIFS('Forecast Data'!H:H,'Forecast Data'!B:B,B232,'Forecast Data'!C:C,BO$6)+SUMIFS('Forecast Data'!H:H,'Forecast Data'!B:B,B232,'Forecast Data'!C:C,BP$6)+SUMIFS('Forecast Data'!H:H,'Forecast Data'!B:B,B232,'Forecast Data'!C:C,BQ$6)),"")</f>
        <v>-0.38271604938271603</v>
      </c>
      <c r="BY232" s="12">
        <f t="shared" si="18"/>
        <v>-4.5607551014183658E-6</v>
      </c>
      <c r="BZ232" s="16">
        <f t="shared" si="19"/>
        <v>-3.1864087199107769E-6</v>
      </c>
      <c r="CA232" s="13">
        <f t="shared" si="20"/>
        <v>-1.3743463815075888E-4</v>
      </c>
      <c r="CB232" s="12">
        <f t="shared" si="21"/>
        <v>1.3743463815075889E-6</v>
      </c>
      <c r="CC232" s="12"/>
      <c r="CD232" s="11">
        <f>(SUMIFS('Forecast Data'!H:H,'Forecast Data'!B:B,D232,'Forecast Data'!C:C,BK$6)+SUMIFS('Forecast Data'!H:H,'Forecast Data'!B:B,D232,'Forecast Data'!C:C,BL$6)+SUMIFS('Forecast Data'!H:H,'Forecast Data'!B:B,D232,'Forecast Data'!C:C,BM$6)+SUMIFS('Forecast Data'!H:H,'Forecast Data'!B:B,D232,'Forecast Data'!C:C,BJ$6))/4</f>
        <v>11.25</v>
      </c>
      <c r="CE232" s="12">
        <f>IFERROR((SUM(W232:Z232)-(SUMIFS('Forecast Data'!H:H,'Forecast Data'!B:B,D232,'Forecast Data'!C:C,BJ$6)+SUMIFS('Forecast Data'!H:H,'Forecast Data'!B:B,D232,'Forecast Data'!C:C,BK$6)+SUMIFS('Forecast Data'!H:H,'Forecast Data'!B:B,D232,'Forecast Data'!C:C,BL$6)+SUMIFS('Forecast Data'!H:H,'Forecast Data'!B:B,D232,'Forecast Data'!C:C,BM$6)))/(SUMIFS('Forecast Data'!H:H,'Forecast Data'!B:B,D232,'Forecast Data'!C:C,BJ$6)+SUMIFS('Forecast Data'!H:H,'Forecast Data'!B:B,D232,'Forecast Data'!C:C,BK$6)+SUMIFS('Forecast Data'!H:H,'Forecast Data'!B:B,D232,'Forecast Data'!C:C,BL$6)+SUMIFS('Forecast Data'!H:H,'Forecast Data'!B:B,D232,'Forecast Data'!C:C,BM$6)),"")</f>
        <v>-0.42222222222222222</v>
      </c>
      <c r="CF232" s="12">
        <f t="shared" si="22"/>
        <v>-4.5607551014183658E-6</v>
      </c>
      <c r="CG232" s="12">
        <f t="shared" si="23"/>
        <v>-3.982332480993003E-6</v>
      </c>
      <c r="CH232" s="13">
        <f t="shared" si="24"/>
        <v>-5.7842262042536276E-5</v>
      </c>
      <c r="CI232" s="13"/>
    </row>
    <row r="233" spans="1:87" ht="13.2">
      <c r="A233" s="1"/>
      <c r="B233" t="str">
        <f t="shared" si="58"/>
        <v>Maxi-Cosi</v>
      </c>
      <c r="D233" t="s">
        <v>266</v>
      </c>
      <c r="E233" s="11">
        <f>SUMIFS('Fin Data'!F:F,'Fin Data'!A:A,D233)</f>
        <v>2</v>
      </c>
      <c r="F233" s="11">
        <f>SUMIFS('Fin Data with 6 week hist'!I:I,'Fin Data with 6 week hist'!$A:$A,$D233)</f>
        <v>0</v>
      </c>
      <c r="G233" s="11">
        <f>SUMIFS('Fin Data with 6 week hist'!J:J,'Fin Data with 6 week hist'!$A:$A,$D233)</f>
        <v>2</v>
      </c>
      <c r="H233" s="11">
        <f>SUMIFS('Fin Data with 6 week hist'!K:K,'Fin Data with 6 week hist'!$A:$A,$D233)+SUMIFS('Unit Cancellations'!D:D,'Unit Cancellations'!$B:$B,$D233)</f>
        <v>0</v>
      </c>
      <c r="I233" s="11">
        <f>SUMIFS('Fin Data with 6 week hist'!L:L,'Fin Data with 6 week hist'!$A:$A,$D233)+SUMIFS('Unit Cancellations'!E:E,'Unit Cancellations'!$B:$B,$D233)</f>
        <v>1</v>
      </c>
      <c r="J233" s="11">
        <f>SUMIFS('Fin Data with 6 week hist'!M:M,'Fin Data with 6 week hist'!$A:$A,$D233)+SUMIFS('Unit Cancellations'!F:F,'Unit Cancellations'!$B:$B,$D233)</f>
        <v>0</v>
      </c>
      <c r="K233" s="11">
        <f>SUMIFS('Fin Data with 6 week hist'!N:N,'Fin Data with 6 week hist'!$A:$A,$D233)+SUMIFS('Unit Cancellations'!G:G,'Unit Cancellations'!$B:$B,$D233)</f>
        <v>0</v>
      </c>
      <c r="L233" s="11">
        <f>SUMIFS('Fin Data'!AN:AN,'Fin Data'!A:A,D233)</f>
        <v>1</v>
      </c>
      <c r="M233" s="12">
        <f>IFERROR(SUMIFS('Fin Data'!AO:AO,'Fin Data'!A:A,D233),"")</f>
        <v>-0.5</v>
      </c>
      <c r="N233" s="1"/>
      <c r="O233" s="11">
        <f t="shared" si="12"/>
        <v>0</v>
      </c>
      <c r="P233" s="12">
        <f t="shared" si="13"/>
        <v>-1</v>
      </c>
      <c r="Q233" s="1"/>
      <c r="R233" s="11">
        <f t="shared" si="14"/>
        <v>0</v>
      </c>
      <c r="S233" s="12">
        <f t="shared" si="15"/>
        <v>-1</v>
      </c>
      <c r="T233" s="11">
        <f t="shared" si="16"/>
        <v>0</v>
      </c>
      <c r="U233" s="1" t="e">
        <f t="shared" si="59"/>
        <v>#REF!</v>
      </c>
      <c r="V233" s="1"/>
      <c r="W233" s="11">
        <f>SUMIFS('Forecast Data'!$D:$D,'Forecast Data'!$C:$C,W$6,'Forecast Data'!$B:$B,$D233)</f>
        <v>0</v>
      </c>
      <c r="X233" s="11">
        <f>SUMIFS('Forecast Data'!$D:$D,'Forecast Data'!$C:$C,X$6,'Forecast Data'!$B:$B,$D233)</f>
        <v>0</v>
      </c>
      <c r="Y233" s="11">
        <f>SUMIFS('Forecast Data'!$D:$D,'Forecast Data'!$C:$C,Y$6,'Forecast Data'!$B:$B,$D233)</f>
        <v>0</v>
      </c>
      <c r="Z233" s="11">
        <f>SUMIFS('Forecast Data'!$D:$D,'Forecast Data'!$C:$C,Z$6,'Forecast Data'!$B:$B,$D233)</f>
        <v>0</v>
      </c>
      <c r="AA233" s="11">
        <f>SUMIFS('Forecast Data'!$D:$D,'Forecast Data'!$C:$C,AA$6,'Forecast Data'!$B:$B,$D233)</f>
        <v>0</v>
      </c>
      <c r="AB233" s="11">
        <f>SUMIFS('Forecast Data'!$D:$D,'Forecast Data'!$C:$C,AB$6,'Forecast Data'!$B:$B,$D233)</f>
        <v>0</v>
      </c>
      <c r="AC233" s="11">
        <f>SUMIFS('Forecast Data'!$D:$D,'Forecast Data'!$C:$C,AC$6,'Forecast Data'!$B:$B,$D233)</f>
        <v>0</v>
      </c>
      <c r="AD233" s="11">
        <f>SUMIFS('Forecast Data'!$D:$D,'Forecast Data'!$C:$C,AD$6,'Forecast Data'!$B:$B,$D233)</f>
        <v>0</v>
      </c>
      <c r="AE233" s="11">
        <f>SUMIFS('Forecast Data'!$D:$D,'Forecast Data'!$C:$C,AE$6,'Forecast Data'!$B:$B,$D233)</f>
        <v>0</v>
      </c>
      <c r="AF233" s="11">
        <f>SUMIFS('Forecast Data'!$D:$D,'Forecast Data'!$C:$C,AF$6,'Forecast Data'!$B:$B,$D233)</f>
        <v>0</v>
      </c>
      <c r="AG233" s="11">
        <f>SUMIFS('Forecast Data'!$D:$D,'Forecast Data'!$C:$C,AG$6,'Forecast Data'!$B:$B,$D233)</f>
        <v>0</v>
      </c>
      <c r="AH233" s="11">
        <f>SUMIFS('Forecast Data'!$D:$D,'Forecast Data'!$C:$C,AH$6,'Forecast Data'!$B:$B,$D233)</f>
        <v>0</v>
      </c>
      <c r="AI233" s="1"/>
      <c r="AJ233" s="12" t="str">
        <f>IF(SUMIFS('Forecast Data'!$E:$E,'Forecast Data'!$C:$C,AJ$6,'Forecast Data'!$B:$B,$D233)=0,"",SUMIFS('Forecast Data'!$E:$E,'Forecast Data'!$C:$C,AJ$6,'Forecast Data'!$B:$B,$D233))</f>
        <v/>
      </c>
      <c r="AK233" s="12" t="str">
        <f>IF(SUMIFS('Forecast Data'!$E:$E,'Forecast Data'!$C:$C,AK$6,'Forecast Data'!$B:$B,$D233)=0,"",SUMIFS('Forecast Data'!$E:$E,'Forecast Data'!$C:$C,AK$6,'Forecast Data'!$B:$B,$D233))</f>
        <v/>
      </c>
      <c r="AL233" s="12" t="str">
        <f>IF(SUMIFS('Forecast Data'!$E:$E,'Forecast Data'!$C:$C,AL$6,'Forecast Data'!$B:$B,$D233)=0,"",SUMIFS('Forecast Data'!$E:$E,'Forecast Data'!$C:$C,AL$6,'Forecast Data'!$B:$B,$D233))</f>
        <v/>
      </c>
      <c r="AM233" s="12">
        <f>IF(SUMIFS('Forecast Data'!$E:$E,'Forecast Data'!$C:$C,AM$6,'Forecast Data'!$B:$B,$D233)=0,"",SUMIFS('Forecast Data'!$E:$E,'Forecast Data'!$C:$C,AM$6,'Forecast Data'!$B:$B,$D233))</f>
        <v>-1</v>
      </c>
      <c r="AN233" s="12">
        <f>IF(SUMIFS('Forecast Data'!$E:$E,'Forecast Data'!$C:$C,AN$6,'Forecast Data'!$B:$B,$D233)=0,"",SUMIFS('Forecast Data'!$E:$E,'Forecast Data'!$C:$C,AN$6,'Forecast Data'!$B:$B,$D233))</f>
        <v>-1</v>
      </c>
      <c r="AO233" s="12">
        <f>IF(SUMIFS('Forecast Data'!$E:$E,'Forecast Data'!$C:$C,AO$6,'Forecast Data'!$B:$B,$D233)=0,"",SUMIFS('Forecast Data'!$E:$E,'Forecast Data'!$C:$C,AO$6,'Forecast Data'!$B:$B,$D233))</f>
        <v>-1</v>
      </c>
      <c r="AP233" s="12" t="str">
        <f>IF(SUMIFS('Forecast Data'!$E:$E,'Forecast Data'!$C:$C,AP$6,'Forecast Data'!$B:$B,$D233)=0,"",SUMIFS('Forecast Data'!$E:$E,'Forecast Data'!$C:$C,AP$6,'Forecast Data'!$B:$B,$D233))</f>
        <v/>
      </c>
      <c r="AQ233" s="12">
        <f>IF(SUMIFS('Forecast Data'!$E:$E,'Forecast Data'!$C:$C,AQ$6,'Forecast Data'!$B:$B,$D233)=0,"",SUMIFS('Forecast Data'!$E:$E,'Forecast Data'!$C:$C,AQ$6,'Forecast Data'!$B:$B,$D233))</f>
        <v>-1</v>
      </c>
      <c r="AR233" s="12" t="str">
        <f>IF(SUMIFS('Forecast Data'!$E:$E,'Forecast Data'!$C:$C,AR$6,'Forecast Data'!$B:$B,$D233)=0,"",SUMIFS('Forecast Data'!$E:$E,'Forecast Data'!$C:$C,AR$6,'Forecast Data'!$B:$B,$D233))</f>
        <v/>
      </c>
      <c r="AS233" s="12">
        <f>IF(SUMIFS('Forecast Data'!$E:$E,'Forecast Data'!$C:$C,AS$6,'Forecast Data'!$B:$B,$D233)=0,"",SUMIFS('Forecast Data'!$E:$E,'Forecast Data'!$C:$C,AS$6,'Forecast Data'!$B:$B,$D233))</f>
        <v>-1</v>
      </c>
      <c r="AT233" s="12">
        <f>IF(SUMIFS('Forecast Data'!$E:$E,'Forecast Data'!$C:$C,AT$6,'Forecast Data'!$B:$B,$D233)=0,"",SUMIFS('Forecast Data'!$E:$E,'Forecast Data'!$C:$C,AT$6,'Forecast Data'!$B:$B,$D233))</f>
        <v>-1</v>
      </c>
      <c r="AU233" s="12">
        <f>IF(SUMIFS('Forecast Data'!$E:$E,'Forecast Data'!$C:$C,AU$6,'Forecast Data'!$B:$B,$D233)=0,"",SUMIFS('Forecast Data'!$E:$E,'Forecast Data'!$C:$C,AU$6,'Forecast Data'!$B:$B,$D233))</f>
        <v>-1</v>
      </c>
      <c r="AV233" s="1"/>
      <c r="AW233" s="11">
        <f>SUMIFS('OP Units'!E:E,'OP Units'!$A:$A,$D233)</f>
        <v>0</v>
      </c>
      <c r="AX233" s="11">
        <f>SUMIFS('OP Units'!F:F,'OP Units'!$A:$A,$D233)</f>
        <v>0</v>
      </c>
      <c r="AY233" s="11">
        <f>SUMIFS('OP Units'!G:G,'OP Units'!$A:$A,$D233)</f>
        <v>0</v>
      </c>
      <c r="AZ233" s="11">
        <f>SUMIFS('OP Units'!H:H,'OP Units'!$A:$A,$D233)</f>
        <v>0</v>
      </c>
      <c r="BA233" s="11">
        <f>SUMIFS('OP Units'!I:I,'OP Units'!$A:$A,$D233)</f>
        <v>0</v>
      </c>
      <c r="BB233" s="11">
        <f>SUMIFS('OP Units'!J:J,'OP Units'!$A:$A,$D233)</f>
        <v>0</v>
      </c>
      <c r="BC233" s="11">
        <f>SUMIFS('OP Units'!K:K,'OP Units'!$A:$A,$D233)</f>
        <v>0</v>
      </c>
      <c r="BD233" s="11">
        <f>SUMIFS('OP Units'!L:L,'OP Units'!$A:$A,$D233)</f>
        <v>0</v>
      </c>
      <c r="BE233" s="11">
        <f>SUMIFS('OP Units'!M:M,'OP Units'!$A:$A,$D233)</f>
        <v>0</v>
      </c>
      <c r="BF233" s="11">
        <f>SUMIFS('OP Units'!N:N,'OP Units'!$A:$A,$D233)</f>
        <v>0</v>
      </c>
      <c r="BG233" s="11">
        <f>SUMIFS('OP Units'!O:O,'OP Units'!$A:$A,$D233)</f>
        <v>0</v>
      </c>
      <c r="BH233" s="11">
        <f>SUMIFS('OP Units'!P:P,'OP Units'!$A:$A,$D233)</f>
        <v>0</v>
      </c>
      <c r="BI233" s="1"/>
      <c r="BJ233" s="12" t="str">
        <f>IFERROR((SUMIFS('OP Units'!E:E,'OP Units'!$A:$A,$D233)-SUMIFS('Forecast Data'!$H:$H,'Forecast Data'!$C:$C,BJ$6,'Forecast Data'!$B:$B,$D233))/SUMIFS('Forecast Data'!$H:$H,'Forecast Data'!$C:$C,BJ$6,'Forecast Data'!$B:$B,$D233),"")</f>
        <v/>
      </c>
      <c r="BK233" s="12" t="str">
        <f>IFERROR((SUMIFS('OP Units'!F:F,'OP Units'!$A:$A,$D233)-SUMIFS('Forecast Data'!$H:$H,'Forecast Data'!$C:$C,BK$6,'Forecast Data'!$B:$B,$D233))/SUMIFS('Forecast Data'!$H:$H,'Forecast Data'!$C:$C,BK$6,'Forecast Data'!$B:$B,$D233),"")</f>
        <v/>
      </c>
      <c r="BL233" s="12" t="str">
        <f>IFERROR((SUMIFS('OP Units'!G:G,'OP Units'!$A:$A,$D233)-SUMIFS('Forecast Data'!$H:$H,'Forecast Data'!$C:$C,BL$6,'Forecast Data'!$B:$B,$D233))/SUMIFS('Forecast Data'!$H:$H,'Forecast Data'!$C:$C,BL$6,'Forecast Data'!$B:$B,$D233),"")</f>
        <v/>
      </c>
      <c r="BM233" s="12">
        <f>IFERROR((SUMIFS('OP Units'!H:H,'OP Units'!$A:$A,$D233)-SUMIFS('Forecast Data'!$H:$H,'Forecast Data'!$C:$C,BM$6,'Forecast Data'!$B:$B,$D233))/SUMIFS('Forecast Data'!$H:$H,'Forecast Data'!$C:$C,BM$6,'Forecast Data'!$B:$B,$D233),"")</f>
        <v>-1</v>
      </c>
      <c r="BN233" s="12">
        <f>IFERROR((SUMIFS('OP Units'!I:I,'OP Units'!$A:$A,$D233)-SUMIFS('Forecast Data'!$H:$H,'Forecast Data'!$C:$C,BN$6,'Forecast Data'!$B:$B,$D233))/SUMIFS('Forecast Data'!$H:$H,'Forecast Data'!$C:$C,BN$6,'Forecast Data'!$B:$B,$D233),"")</f>
        <v>-1</v>
      </c>
      <c r="BO233" s="12">
        <f>IFERROR((SUMIFS('OP Units'!J:J,'OP Units'!$A:$A,$D233)-SUMIFS('Forecast Data'!$H:$H,'Forecast Data'!$C:$C,BO$6,'Forecast Data'!$B:$B,$D233))/SUMIFS('Forecast Data'!$H:$H,'Forecast Data'!$C:$C,BO$6,'Forecast Data'!$B:$B,$D233),"")</f>
        <v>-1</v>
      </c>
      <c r="BP233" s="12" t="str">
        <f>IFERROR((SUMIFS('OP Units'!K:K,'OP Units'!$A:$A,$D233)-SUMIFS('Forecast Data'!$H:$H,'Forecast Data'!$C:$C,BP$6,'Forecast Data'!$B:$B,$D233))/SUMIFS('Forecast Data'!$H:$H,'Forecast Data'!$C:$C,BP$6,'Forecast Data'!$B:$B,$D233),"")</f>
        <v/>
      </c>
      <c r="BQ233" s="12">
        <f>IFERROR((SUMIFS('OP Units'!L:L,'OP Units'!$A:$A,$D233)-SUMIFS('Forecast Data'!$H:$H,'Forecast Data'!$C:$C,BQ$6,'Forecast Data'!$B:$B,$D233))/SUMIFS('Forecast Data'!$H:$H,'Forecast Data'!$C:$C,BQ$6,'Forecast Data'!$B:$B,$D233),"")</f>
        <v>-1</v>
      </c>
      <c r="BR233" s="12" t="str">
        <f>IFERROR((SUMIFS('OP Units'!M:M,'OP Units'!$A:$A,$D233)-SUMIFS('Forecast Data'!$H:$H,'Forecast Data'!$C:$C,BR$6,'Forecast Data'!$B:$B,$D233))/SUMIFS('Forecast Data'!$H:$H,'Forecast Data'!$C:$C,BR$6,'Forecast Data'!$B:$B,$D233),"")</f>
        <v/>
      </c>
      <c r="BS233" s="12">
        <f>IFERROR((SUMIFS('OP Units'!N:N,'OP Units'!$A:$A,$D233)-SUMIFS('Forecast Data'!$H:$H,'Forecast Data'!$C:$C,BS$6,'Forecast Data'!$B:$B,$D233))/SUMIFS('Forecast Data'!$H:$H,'Forecast Data'!$C:$C,BS$6,'Forecast Data'!$B:$B,$D233),"")</f>
        <v>-1</v>
      </c>
      <c r="BT233" s="12">
        <f>IFERROR((SUMIFS('OP Units'!O:O,'OP Units'!$A:$A,$D233)-SUMIFS('Forecast Data'!$H:$H,'Forecast Data'!$C:$C,BT$6,'Forecast Data'!$B:$B,$D233))/SUMIFS('Forecast Data'!$H:$H,'Forecast Data'!$C:$C,BT$6,'Forecast Data'!$B:$B,$D233),"")</f>
        <v>-1</v>
      </c>
      <c r="BU233" s="12">
        <f>IFERROR((SUMIFS('OP Units'!P:P,'OP Units'!$A:$A,$D233)-SUMIFS('Forecast Data'!$H:$H,'Forecast Data'!$C:$C,BU$6,'Forecast Data'!$B:$B,$D233))/SUMIFS('Forecast Data'!$H:$H,'Forecast Data'!$C:$C,BU$6,'Forecast Data'!$B:$B,$D233),"")</f>
        <v>-1</v>
      </c>
      <c r="BV233" s="12"/>
      <c r="BW233" s="11">
        <f>(SUMIFS('Forecast Data'!H:H,'Forecast Data'!B:B,D233,'Forecast Data'!C:C,BK$6)+SUMIFS('Forecast Data'!H:H,'Forecast Data'!B:B,D233,'Forecast Data'!C:C,BL$6)+SUMIFS('Forecast Data'!H:H,'Forecast Data'!B:B,D233,'Forecast Data'!C:C,BM$6)+SUMIFS('Forecast Data'!H:H,'Forecast Data'!B:B,D233,'Forecast Data'!C:C,BN$6)+SUMIFS('Forecast Data'!H:H,'Forecast Data'!B:B,D233,'Forecast Data'!C:C,BO$6)+SUMIFS('Forecast Data'!H:H,'Forecast Data'!B:B,D233,'Forecast Data'!C:C,BP$6)+SUMIFS('Forecast Data'!H:H,'Forecast Data'!B:B,D233,'Forecast Data'!C:C,BQ$6)+SUMIFS('Forecast Data'!H:H,'Forecast Data'!B:B,D233,'Forecast Data'!C:C,BJ$6))/8</f>
        <v>1</v>
      </c>
      <c r="BX233" s="12">
        <f>IFERROR((SUM(W233:AD233)-(SUMIFS('Forecast Data'!H:H,'Forecast Data'!B:B,B233,'Forecast Data'!C:C,BJ$6)+SUMIFS('Forecast Data'!H:H,'Forecast Data'!B:B,B233,'Forecast Data'!C:C,BK$6)+SUMIFS('Forecast Data'!H:H,'Forecast Data'!B:B,B233,'Forecast Data'!C:C,BL$6)+SUMIFS('Forecast Data'!H:H,'Forecast Data'!B:B,B233,'Forecast Data'!C:C,BM$6)+SUMIFS('Forecast Data'!H:H,'Forecast Data'!B:B,B233,'Forecast Data'!C:C,BN$6)+SUMIFS('Forecast Data'!H:H,'Forecast Data'!B:B,B233,'Forecast Data'!C:C,BO$6)+SUMIFS('Forecast Data'!H:H,'Forecast Data'!B:B,B233,'Forecast Data'!C:C,BP$6)+SUMIFS('Forecast Data'!H:H,'Forecast Data'!B:B,B233,'Forecast Data'!C:C,BQ$6)))/(SUMIFS('Forecast Data'!H:H,'Forecast Data'!B:B,B233,'Forecast Data'!C:C,BJ$6)+SUMIFS('Forecast Data'!H:H,'Forecast Data'!B:B,B233,'Forecast Data'!C:C,BK$6)+SUMIFS('Forecast Data'!H:H,'Forecast Data'!B:B,B233,'Forecast Data'!C:C,BL$6)+SUMIFS('Forecast Data'!H:H,'Forecast Data'!B:B,B233,'Forecast Data'!C:C,BM$6)+SUMIFS('Forecast Data'!H:H,'Forecast Data'!B:B,B233,'Forecast Data'!C:C,BN$6)+SUMIFS('Forecast Data'!H:H,'Forecast Data'!B:B,B233,'Forecast Data'!C:C,BO$6)+SUMIFS('Forecast Data'!H:H,'Forecast Data'!B:B,B233,'Forecast Data'!C:C,BP$6)+SUMIFS('Forecast Data'!H:H,'Forecast Data'!B:B,B233,'Forecast Data'!C:C,BQ$6)),"")</f>
        <v>-1</v>
      </c>
      <c r="BY233" s="12">
        <f t="shared" si="18"/>
        <v>-8.5514158151594369E-7</v>
      </c>
      <c r="BZ233" s="16">
        <f t="shared" si="19"/>
        <v>-8.2229902449310373E-7</v>
      </c>
      <c r="CA233" s="13">
        <f t="shared" si="20"/>
        <v>-3.2842557022839958E-6</v>
      </c>
      <c r="CB233" s="12">
        <f t="shared" si="21"/>
        <v>3.2842557022839958E-8</v>
      </c>
      <c r="CC233" s="12"/>
      <c r="CD233" s="11">
        <f>(SUMIFS('Forecast Data'!H:H,'Forecast Data'!B:B,D233,'Forecast Data'!C:C,BK$6)+SUMIFS('Forecast Data'!H:H,'Forecast Data'!B:B,D233,'Forecast Data'!C:C,BL$6)+SUMIFS('Forecast Data'!H:H,'Forecast Data'!B:B,D233,'Forecast Data'!C:C,BM$6)+SUMIFS('Forecast Data'!H:H,'Forecast Data'!B:B,D233,'Forecast Data'!C:C,BJ$6))/4</f>
        <v>0.5</v>
      </c>
      <c r="CE233" s="12">
        <f>IFERROR((SUM(W233:Z233)-(SUMIFS('Forecast Data'!H:H,'Forecast Data'!B:B,D233,'Forecast Data'!C:C,BJ$6)+SUMIFS('Forecast Data'!H:H,'Forecast Data'!B:B,D233,'Forecast Data'!C:C,BK$6)+SUMIFS('Forecast Data'!H:H,'Forecast Data'!B:B,D233,'Forecast Data'!C:C,BL$6)+SUMIFS('Forecast Data'!H:H,'Forecast Data'!B:B,D233,'Forecast Data'!C:C,BM$6)))/(SUMIFS('Forecast Data'!H:H,'Forecast Data'!B:B,D233,'Forecast Data'!C:C,BJ$6)+SUMIFS('Forecast Data'!H:H,'Forecast Data'!B:B,D233,'Forecast Data'!C:C,BK$6)+SUMIFS('Forecast Data'!H:H,'Forecast Data'!B:B,D233,'Forecast Data'!C:C,BL$6)+SUMIFS('Forecast Data'!H:H,'Forecast Data'!B:B,D233,'Forecast Data'!C:C,BM$6)),"")</f>
        <v>-1</v>
      </c>
      <c r="CF233" s="12">
        <f t="shared" si="22"/>
        <v>-8.5514158151594369E-7</v>
      </c>
      <c r="CG233" s="12">
        <f t="shared" si="23"/>
        <v>-4.1919289273610556E-7</v>
      </c>
      <c r="CH233" s="13">
        <f t="shared" si="24"/>
        <v>-4.3594868877983813E-5</v>
      </c>
      <c r="CI233" s="13"/>
    </row>
    <row r="234" spans="1:87" ht="13.2">
      <c r="A234" s="1"/>
      <c r="B234" t="str">
        <f t="shared" si="58"/>
        <v>New Nordic</v>
      </c>
      <c r="D234" t="s">
        <v>267</v>
      </c>
      <c r="E234" s="11">
        <f>SUMIFS('Fin Data'!F:F,'Fin Data'!A:A,D234)</f>
        <v>1830</v>
      </c>
      <c r="F234" s="11">
        <f>SUMIFS('Fin Data with 6 week hist'!I:I,'Fin Data with 6 week hist'!$A:$A,$D234)</f>
        <v>1466</v>
      </c>
      <c r="G234" s="11">
        <f>SUMIFS('Fin Data with 6 week hist'!J:J,'Fin Data with 6 week hist'!$A:$A,$D234)</f>
        <v>1443</v>
      </c>
      <c r="H234" s="11">
        <f>SUMIFS('Fin Data with 6 week hist'!K:K,'Fin Data with 6 week hist'!$A:$A,$D234)+SUMIFS('Unit Cancellations'!D:D,'Unit Cancellations'!$B:$B,$D234)</f>
        <v>1452</v>
      </c>
      <c r="I234" s="11">
        <f>SUMIFS('Fin Data with 6 week hist'!L:L,'Fin Data with 6 week hist'!$A:$A,$D234)+SUMIFS('Unit Cancellations'!E:E,'Unit Cancellations'!$B:$B,$D234)</f>
        <v>1601</v>
      </c>
      <c r="J234" s="11">
        <f>SUMIFS('Fin Data with 6 week hist'!M:M,'Fin Data with 6 week hist'!$A:$A,$D234)+SUMIFS('Unit Cancellations'!F:F,'Unit Cancellations'!$B:$B,$D234)</f>
        <v>1557</v>
      </c>
      <c r="K234" s="11">
        <f>SUMIFS('Fin Data with 6 week hist'!N:N,'Fin Data with 6 week hist'!$A:$A,$D234)+SUMIFS('Unit Cancellations'!G:G,'Unit Cancellations'!$B:$B,$D234)</f>
        <v>1679</v>
      </c>
      <c r="L234" s="11">
        <f>SUMIFS('Fin Data'!AN:AN,'Fin Data'!A:A,D234)</f>
        <v>1533.3333333333333</v>
      </c>
      <c r="M234" s="12">
        <f>IFERROR(SUMIFS('Fin Data'!AO:AO,'Fin Data'!A:A,D234),"")</f>
        <v>-0.16211293260473592</v>
      </c>
      <c r="N234" s="1"/>
      <c r="O234" s="11">
        <f t="shared" si="12"/>
        <v>1498.75</v>
      </c>
      <c r="P234" s="12">
        <f t="shared" si="13"/>
        <v>-0.16550668151447662</v>
      </c>
      <c r="Q234" s="1"/>
      <c r="R234" s="11">
        <f t="shared" si="14"/>
        <v>1269.125</v>
      </c>
      <c r="S234" s="12">
        <f t="shared" si="15"/>
        <v>-0.29566423864030522</v>
      </c>
      <c r="T234" s="11">
        <f t="shared" si="16"/>
        <v>1588.75</v>
      </c>
      <c r="U234" s="1" t="e">
        <f t="shared" si="59"/>
        <v>#REF!</v>
      </c>
      <c r="V234" s="1"/>
      <c r="W234" s="11">
        <f>SUMIFS('Forecast Data'!$D:$D,'Forecast Data'!$C:$C,W$6,'Forecast Data'!$B:$B,$D234)</f>
        <v>1494</v>
      </c>
      <c r="X234" s="11">
        <f>SUMIFS('Forecast Data'!$D:$D,'Forecast Data'!$C:$C,X$6,'Forecast Data'!$B:$B,$D234)</f>
        <v>1503</v>
      </c>
      <c r="Y234" s="11">
        <f>SUMIFS('Forecast Data'!$D:$D,'Forecast Data'!$C:$C,Y$6,'Forecast Data'!$B:$B,$D234)</f>
        <v>1638</v>
      </c>
      <c r="Z234" s="11">
        <f>SUMIFS('Forecast Data'!$D:$D,'Forecast Data'!$C:$C,Z$6,'Forecast Data'!$B:$B,$D234)</f>
        <v>1360</v>
      </c>
      <c r="AA234" s="11">
        <f>SUMIFS('Forecast Data'!$D:$D,'Forecast Data'!$C:$C,AA$6,'Forecast Data'!$B:$B,$D234)</f>
        <v>1304</v>
      </c>
      <c r="AB234" s="11">
        <f>SUMIFS('Forecast Data'!$D:$D,'Forecast Data'!$C:$C,AB$6,'Forecast Data'!$B:$B,$D234)</f>
        <v>1246</v>
      </c>
      <c r="AC234" s="11">
        <f>SUMIFS('Forecast Data'!$D:$D,'Forecast Data'!$C:$C,AC$6,'Forecast Data'!$B:$B,$D234)</f>
        <v>1005</v>
      </c>
      <c r="AD234" s="11">
        <f>SUMIFS('Forecast Data'!$D:$D,'Forecast Data'!$C:$C,AD$6,'Forecast Data'!$B:$B,$D234)</f>
        <v>603</v>
      </c>
      <c r="AE234" s="11">
        <f>SUMIFS('Forecast Data'!$D:$D,'Forecast Data'!$C:$C,AE$6,'Forecast Data'!$B:$B,$D234)</f>
        <v>388</v>
      </c>
      <c r="AF234" s="11">
        <f>SUMIFS('Forecast Data'!$D:$D,'Forecast Data'!$C:$C,AF$6,'Forecast Data'!$B:$B,$D234)</f>
        <v>298</v>
      </c>
      <c r="AG234" s="11">
        <f>SUMIFS('Forecast Data'!$D:$D,'Forecast Data'!$C:$C,AG$6,'Forecast Data'!$B:$B,$D234)</f>
        <v>256</v>
      </c>
      <c r="AH234" s="11">
        <f>SUMIFS('Forecast Data'!$D:$D,'Forecast Data'!$C:$C,AH$6,'Forecast Data'!$B:$B,$D234)</f>
        <v>235</v>
      </c>
      <c r="AI234" s="1"/>
      <c r="AJ234" s="12">
        <f>IF(SUMIFS('Forecast Data'!$E:$E,'Forecast Data'!$C:$C,AJ$6,'Forecast Data'!$B:$B,$D234)=0,"",SUMIFS('Forecast Data'!$E:$E,'Forecast Data'!$C:$C,AJ$6,'Forecast Data'!$B:$B,$D234))</f>
        <v>-0.18</v>
      </c>
      <c r="AK234" s="12">
        <f>IF(SUMIFS('Forecast Data'!$E:$E,'Forecast Data'!$C:$C,AK$6,'Forecast Data'!$B:$B,$D234)=0,"",SUMIFS('Forecast Data'!$E:$E,'Forecast Data'!$C:$C,AK$6,'Forecast Data'!$B:$B,$D234))</f>
        <v>-0.1</v>
      </c>
      <c r="AL234" s="12">
        <f>IF(SUMIFS('Forecast Data'!$E:$E,'Forecast Data'!$C:$C,AL$6,'Forecast Data'!$B:$B,$D234)=0,"",SUMIFS('Forecast Data'!$E:$E,'Forecast Data'!$C:$C,AL$6,'Forecast Data'!$B:$B,$D234))</f>
        <v>-0.12</v>
      </c>
      <c r="AM234" s="12">
        <f>IF(SUMIFS('Forecast Data'!$E:$E,'Forecast Data'!$C:$C,AM$6,'Forecast Data'!$B:$B,$D234)=0,"",SUMIFS('Forecast Data'!$E:$E,'Forecast Data'!$C:$C,AM$6,'Forecast Data'!$B:$B,$D234))</f>
        <v>-0.26</v>
      </c>
      <c r="AN234" s="12">
        <f>IF(SUMIFS('Forecast Data'!$E:$E,'Forecast Data'!$C:$C,AN$6,'Forecast Data'!$B:$B,$D234)=0,"",SUMIFS('Forecast Data'!$E:$E,'Forecast Data'!$C:$C,AN$6,'Forecast Data'!$B:$B,$D234))</f>
        <v>-0.32</v>
      </c>
      <c r="AO234" s="12">
        <f>IF(SUMIFS('Forecast Data'!$E:$E,'Forecast Data'!$C:$C,AO$6,'Forecast Data'!$B:$B,$D234)=0,"",SUMIFS('Forecast Data'!$E:$E,'Forecast Data'!$C:$C,AO$6,'Forecast Data'!$B:$B,$D234))</f>
        <v>-0.34</v>
      </c>
      <c r="AP234" s="12">
        <f>IF(SUMIFS('Forecast Data'!$E:$E,'Forecast Data'!$C:$C,AP$6,'Forecast Data'!$B:$B,$D234)=0,"",SUMIFS('Forecast Data'!$E:$E,'Forecast Data'!$C:$C,AP$6,'Forecast Data'!$B:$B,$D234))</f>
        <v>-0.44</v>
      </c>
      <c r="AQ234" s="12">
        <f>IF(SUMIFS('Forecast Data'!$E:$E,'Forecast Data'!$C:$C,AQ$6,'Forecast Data'!$B:$B,$D234)=0,"",SUMIFS('Forecast Data'!$E:$E,'Forecast Data'!$C:$C,AQ$6,'Forecast Data'!$B:$B,$D234))</f>
        <v>-0.63</v>
      </c>
      <c r="AR234" s="12">
        <f>IF(SUMIFS('Forecast Data'!$E:$E,'Forecast Data'!$C:$C,AR$6,'Forecast Data'!$B:$B,$D234)=0,"",SUMIFS('Forecast Data'!$E:$E,'Forecast Data'!$C:$C,AR$6,'Forecast Data'!$B:$B,$D234))</f>
        <v>-0.79</v>
      </c>
      <c r="AS234" s="12">
        <f>IF(SUMIFS('Forecast Data'!$E:$E,'Forecast Data'!$C:$C,AS$6,'Forecast Data'!$B:$B,$D234)=0,"",SUMIFS('Forecast Data'!$E:$E,'Forecast Data'!$C:$C,AS$6,'Forecast Data'!$B:$B,$D234))</f>
        <v>-0.83</v>
      </c>
      <c r="AT234" s="12">
        <f>IF(SUMIFS('Forecast Data'!$E:$E,'Forecast Data'!$C:$C,AT$6,'Forecast Data'!$B:$B,$D234)=0,"",SUMIFS('Forecast Data'!$E:$E,'Forecast Data'!$C:$C,AT$6,'Forecast Data'!$B:$B,$D234))</f>
        <v>-0.86</v>
      </c>
      <c r="AU234" s="12">
        <f>IF(SUMIFS('Forecast Data'!$E:$E,'Forecast Data'!$C:$C,AU$6,'Forecast Data'!$B:$B,$D234)=0,"",SUMIFS('Forecast Data'!$E:$E,'Forecast Data'!$C:$C,AU$6,'Forecast Data'!$B:$B,$D234))</f>
        <v>-0.84</v>
      </c>
      <c r="AV234" s="1"/>
      <c r="AW234" s="11">
        <f>SUMIFS('OP Units'!E:E,'OP Units'!$A:$A,$D234)</f>
        <v>1413</v>
      </c>
      <c r="AX234" s="11">
        <f>SUMIFS('OP Units'!F:F,'OP Units'!$A:$A,$D234)</f>
        <v>1283</v>
      </c>
      <c r="AY234" s="11">
        <f>SUMIFS('OP Units'!G:G,'OP Units'!$A:$A,$D234)</f>
        <v>1592</v>
      </c>
      <c r="AZ234" s="11">
        <f>SUMIFS('OP Units'!H:H,'OP Units'!$A:$A,$D234)</f>
        <v>1658</v>
      </c>
      <c r="BA234" s="11">
        <f>SUMIFS('OP Units'!I:I,'OP Units'!$A:$A,$D234)</f>
        <v>1806</v>
      </c>
      <c r="BB234" s="11">
        <f>SUMIFS('OP Units'!J:J,'OP Units'!$A:$A,$D234)</f>
        <v>1859</v>
      </c>
      <c r="BC234" s="11">
        <f>SUMIFS('OP Units'!K:K,'OP Units'!$A:$A,$D234)</f>
        <v>1621</v>
      </c>
      <c r="BD234" s="11">
        <f>SUMIFS('OP Units'!L:L,'OP Units'!$A:$A,$D234)</f>
        <v>1478</v>
      </c>
      <c r="BE234" s="11">
        <f>SUMIFS('OP Units'!M:M,'OP Units'!$A:$A,$D234)</f>
        <v>1592</v>
      </c>
      <c r="BF234" s="11">
        <f>SUMIFS('OP Units'!N:N,'OP Units'!$A:$A,$D234)</f>
        <v>1559</v>
      </c>
      <c r="BG234" s="11">
        <f>SUMIFS('OP Units'!O:O,'OP Units'!$A:$A,$D234)</f>
        <v>1420</v>
      </c>
      <c r="BH234" s="11">
        <f>SUMIFS('OP Units'!P:P,'OP Units'!$A:$A,$D234)</f>
        <v>1584</v>
      </c>
      <c r="BI234" s="1"/>
      <c r="BJ234" s="12">
        <f>IFERROR((SUMIFS('OP Units'!E:E,'OP Units'!$A:$A,$D234)-SUMIFS('Forecast Data'!$H:$H,'Forecast Data'!$C:$C,BJ$6,'Forecast Data'!$B:$B,$D234))/SUMIFS('Forecast Data'!$H:$H,'Forecast Data'!$C:$C,BJ$6,'Forecast Data'!$B:$B,$D234),"")</f>
        <v>-0.22786885245901639</v>
      </c>
      <c r="BK234" s="12">
        <f>IFERROR((SUMIFS('OP Units'!F:F,'OP Units'!$A:$A,$D234)-SUMIFS('Forecast Data'!$H:$H,'Forecast Data'!$C:$C,BK$6,'Forecast Data'!$B:$B,$D234))/SUMIFS('Forecast Data'!$H:$H,'Forecast Data'!$C:$C,BK$6,'Forecast Data'!$B:$B,$D234),"")</f>
        <v>-0.22942942942942943</v>
      </c>
      <c r="BL234" s="12">
        <f>IFERROR((SUMIFS('OP Units'!G:G,'OP Units'!$A:$A,$D234)-SUMIFS('Forecast Data'!$H:$H,'Forecast Data'!$C:$C,BL$6,'Forecast Data'!$B:$B,$D234))/SUMIFS('Forecast Data'!$H:$H,'Forecast Data'!$C:$C,BL$6,'Forecast Data'!$B:$B,$D234),"")</f>
        <v>-0.1417789757412399</v>
      </c>
      <c r="BM234" s="12">
        <f>IFERROR((SUMIFS('OP Units'!H:H,'OP Units'!$A:$A,$D234)-SUMIFS('Forecast Data'!$H:$H,'Forecast Data'!$C:$C,BM$6,'Forecast Data'!$B:$B,$D234))/SUMIFS('Forecast Data'!$H:$H,'Forecast Data'!$C:$C,BM$6,'Forecast Data'!$B:$B,$D234),"")</f>
        <v>-9.5965103598691384E-2</v>
      </c>
      <c r="BN234" s="12">
        <f>IFERROR((SUMIFS('OP Units'!I:I,'OP Units'!$A:$A,$D234)-SUMIFS('Forecast Data'!$H:$H,'Forecast Data'!$C:$C,BN$6,'Forecast Data'!$B:$B,$D234))/SUMIFS('Forecast Data'!$H:$H,'Forecast Data'!$C:$C,BN$6,'Forecast Data'!$B:$B,$D234),"")</f>
        <v>-5.6426332288401257E-2</v>
      </c>
      <c r="BO234" s="12">
        <f>IFERROR((SUMIFS('OP Units'!J:J,'OP Units'!$A:$A,$D234)-SUMIFS('Forecast Data'!$H:$H,'Forecast Data'!$C:$C,BO$6,'Forecast Data'!$B:$B,$D234))/SUMIFS('Forecast Data'!$H:$H,'Forecast Data'!$C:$C,BO$6,'Forecast Data'!$B:$B,$D234),"")</f>
        <v>-1.326963906581741E-2</v>
      </c>
      <c r="BP234" s="12">
        <f>IFERROR((SUMIFS('OP Units'!K:K,'OP Units'!$A:$A,$D234)-SUMIFS('Forecast Data'!$H:$H,'Forecast Data'!$C:$C,BP$6,'Forecast Data'!$B:$B,$D234))/SUMIFS('Forecast Data'!$H:$H,'Forecast Data'!$C:$C,BP$6,'Forecast Data'!$B:$B,$D234),"")</f>
        <v>-9.3907210732252652E-2</v>
      </c>
      <c r="BQ234" s="12">
        <f>IFERROR((SUMIFS('OP Units'!L:L,'OP Units'!$A:$A,$D234)-SUMIFS('Forecast Data'!$H:$H,'Forecast Data'!$C:$C,BQ$6,'Forecast Data'!$B:$B,$D234))/SUMIFS('Forecast Data'!$H:$H,'Forecast Data'!$C:$C,BQ$6,'Forecast Data'!$B:$B,$D234),"")</f>
        <v>-0.10097323600973236</v>
      </c>
      <c r="BR234" s="12">
        <f>IFERROR((SUMIFS('OP Units'!M:M,'OP Units'!$A:$A,$D234)-SUMIFS('Forecast Data'!$H:$H,'Forecast Data'!$C:$C,BR$6,'Forecast Data'!$B:$B,$D234))/SUMIFS('Forecast Data'!$H:$H,'Forecast Data'!$C:$C,BR$6,'Forecast Data'!$B:$B,$D234),"")</f>
        <v>-0.12767123287671234</v>
      </c>
      <c r="BS234" s="12">
        <f>IFERROR((SUMIFS('OP Units'!N:N,'OP Units'!$A:$A,$D234)-SUMIFS('Forecast Data'!$H:$H,'Forecast Data'!$C:$C,BS$6,'Forecast Data'!$B:$B,$D234))/SUMIFS('Forecast Data'!$H:$H,'Forecast Data'!$C:$C,BS$6,'Forecast Data'!$B:$B,$D234),"")</f>
        <v>-0.11970638057594579</v>
      </c>
      <c r="BT234" s="12">
        <f>IFERROR((SUMIFS('OP Units'!O:O,'OP Units'!$A:$A,$D234)-SUMIFS('Forecast Data'!$H:$H,'Forecast Data'!$C:$C,BT$6,'Forecast Data'!$B:$B,$D234))/SUMIFS('Forecast Data'!$H:$H,'Forecast Data'!$C:$C,BT$6,'Forecast Data'!$B:$B,$D234),"")</f>
        <v>-0.21719955898566704</v>
      </c>
      <c r="BU234" s="12">
        <f>IFERROR((SUMIFS('OP Units'!P:P,'OP Units'!$A:$A,$D234)-SUMIFS('Forecast Data'!$H:$H,'Forecast Data'!$C:$C,BU$6,'Forecast Data'!$B:$B,$D234))/SUMIFS('Forecast Data'!$H:$H,'Forecast Data'!$C:$C,BU$6,'Forecast Data'!$B:$B,$D234),"")</f>
        <v>9.7713097713097719E-2</v>
      </c>
      <c r="BV234" s="12"/>
      <c r="BW234" s="11">
        <f>(SUMIFS('Forecast Data'!H:H,'Forecast Data'!B:B,D234,'Forecast Data'!C:C,BK$6)+SUMIFS('Forecast Data'!H:H,'Forecast Data'!B:B,D234,'Forecast Data'!C:C,BL$6)+SUMIFS('Forecast Data'!H:H,'Forecast Data'!B:B,D234,'Forecast Data'!C:C,BM$6)+SUMIFS('Forecast Data'!H:H,'Forecast Data'!B:B,D234,'Forecast Data'!C:C,BN$6)+SUMIFS('Forecast Data'!H:H,'Forecast Data'!B:B,D234,'Forecast Data'!C:C,BO$6)+SUMIFS('Forecast Data'!H:H,'Forecast Data'!B:B,D234,'Forecast Data'!C:C,BP$6)+SUMIFS('Forecast Data'!H:H,'Forecast Data'!B:B,D234,'Forecast Data'!C:C,BQ$6)+SUMIFS('Forecast Data'!H:H,'Forecast Data'!B:B,D234,'Forecast Data'!C:C,BJ$6))/8</f>
        <v>1801.875</v>
      </c>
      <c r="BX234" s="12">
        <f>IFERROR((SUM(W234:AD234)-(SUMIFS('Forecast Data'!H:H,'Forecast Data'!B:B,B234,'Forecast Data'!C:C,BJ$6)+SUMIFS('Forecast Data'!H:H,'Forecast Data'!B:B,B234,'Forecast Data'!C:C,BK$6)+SUMIFS('Forecast Data'!H:H,'Forecast Data'!B:B,B234,'Forecast Data'!C:C,BL$6)+SUMIFS('Forecast Data'!H:H,'Forecast Data'!B:B,B234,'Forecast Data'!C:C,BM$6)+SUMIFS('Forecast Data'!H:H,'Forecast Data'!B:B,B234,'Forecast Data'!C:C,BN$6)+SUMIFS('Forecast Data'!H:H,'Forecast Data'!B:B,B234,'Forecast Data'!C:C,BO$6)+SUMIFS('Forecast Data'!H:H,'Forecast Data'!B:B,B234,'Forecast Data'!C:C,BP$6)+SUMIFS('Forecast Data'!H:H,'Forecast Data'!B:B,B234,'Forecast Data'!C:C,BQ$6)))/(SUMIFS('Forecast Data'!H:H,'Forecast Data'!B:B,B234,'Forecast Data'!C:C,BJ$6)+SUMIFS('Forecast Data'!H:H,'Forecast Data'!B:B,B234,'Forecast Data'!C:C,BK$6)+SUMIFS('Forecast Data'!H:H,'Forecast Data'!B:B,B234,'Forecast Data'!C:C,BL$6)+SUMIFS('Forecast Data'!H:H,'Forecast Data'!B:B,B234,'Forecast Data'!C:C,BM$6)+SUMIFS('Forecast Data'!H:H,'Forecast Data'!B:B,B234,'Forecast Data'!C:C,BN$6)+SUMIFS('Forecast Data'!H:H,'Forecast Data'!B:B,B234,'Forecast Data'!C:C,BO$6)+SUMIFS('Forecast Data'!H:H,'Forecast Data'!B:B,B234,'Forecast Data'!C:C,BP$6)+SUMIFS('Forecast Data'!H:H,'Forecast Data'!B:B,B234,'Forecast Data'!C:C,BQ$6)),"")</f>
        <v>-0.29566423864030522</v>
      </c>
      <c r="BY234" s="12">
        <f t="shared" si="18"/>
        <v>-2.5369200251639667E-4</v>
      </c>
      <c r="BZ234" s="16">
        <f t="shared" si="19"/>
        <v>-4.3807980529870106E-4</v>
      </c>
      <c r="CA234" s="13">
        <f t="shared" si="20"/>
        <v>1.8438780278230437E-2</v>
      </c>
      <c r="CB234" s="12">
        <f t="shared" si="21"/>
        <v>1.8438780278230436E-4</v>
      </c>
      <c r="CC234" s="12"/>
      <c r="CD234" s="11">
        <f>(SUMIFS('Forecast Data'!H:H,'Forecast Data'!B:B,D234,'Forecast Data'!C:C,BK$6)+SUMIFS('Forecast Data'!H:H,'Forecast Data'!B:B,D234,'Forecast Data'!C:C,BL$6)+SUMIFS('Forecast Data'!H:H,'Forecast Data'!B:B,D234,'Forecast Data'!C:C,BM$6)+SUMIFS('Forecast Data'!H:H,'Forecast Data'!B:B,D234,'Forecast Data'!C:C,BJ$6))/4</f>
        <v>1796</v>
      </c>
      <c r="CE234" s="12">
        <f>IFERROR((SUM(W234:Z234)-(SUMIFS('Forecast Data'!H:H,'Forecast Data'!B:B,D234,'Forecast Data'!C:C,BJ$6)+SUMIFS('Forecast Data'!H:H,'Forecast Data'!B:B,D234,'Forecast Data'!C:C,BK$6)+SUMIFS('Forecast Data'!H:H,'Forecast Data'!B:B,D234,'Forecast Data'!C:C,BL$6)+SUMIFS('Forecast Data'!H:H,'Forecast Data'!B:B,D234,'Forecast Data'!C:C,BM$6)))/(SUMIFS('Forecast Data'!H:H,'Forecast Data'!B:B,D234,'Forecast Data'!C:C,BJ$6)+SUMIFS('Forecast Data'!H:H,'Forecast Data'!B:B,D234,'Forecast Data'!C:C,BK$6)+SUMIFS('Forecast Data'!H:H,'Forecast Data'!B:B,D234,'Forecast Data'!C:C,BL$6)+SUMIFS('Forecast Data'!H:H,'Forecast Data'!B:B,D234,'Forecast Data'!C:C,BM$6)),"")</f>
        <v>-0.16550668151447662</v>
      </c>
      <c r="CF234" s="12">
        <f t="shared" si="22"/>
        <v>-2.5369200251639667E-4</v>
      </c>
      <c r="CG234" s="12">
        <f t="shared" si="23"/>
        <v>-2.4921017473161474E-4</v>
      </c>
      <c r="CH234" s="13">
        <f t="shared" si="24"/>
        <v>-4.4818277847819368E-4</v>
      </c>
      <c r="CI234" s="13"/>
    </row>
    <row r="235" spans="1:87" ht="13.2">
      <c r="A235" s="1"/>
      <c r="B235" t="str">
        <f t="shared" si="58"/>
        <v>National Tree Company</v>
      </c>
      <c r="D235" t="s">
        <v>268</v>
      </c>
      <c r="E235" s="11">
        <f>SUMIFS('Fin Data'!F:F,'Fin Data'!A:A,D235)</f>
        <v>0</v>
      </c>
      <c r="F235" s="11">
        <f>SUMIFS('Fin Data with 6 week hist'!I:I,'Fin Data with 6 week hist'!$A:$A,$D235)</f>
        <v>0</v>
      </c>
      <c r="G235" s="11">
        <f>SUMIFS('Fin Data with 6 week hist'!J:J,'Fin Data with 6 week hist'!$A:$A,$D235)</f>
        <v>0</v>
      </c>
      <c r="H235" s="11">
        <f>SUMIFS('Fin Data with 6 week hist'!K:K,'Fin Data with 6 week hist'!$A:$A,$D235)+SUMIFS('Unit Cancellations'!D:D,'Unit Cancellations'!$B:$B,$D235)</f>
        <v>0</v>
      </c>
      <c r="I235" s="11">
        <f>SUMIFS('Fin Data with 6 week hist'!L:L,'Fin Data with 6 week hist'!$A:$A,$D235)+SUMIFS('Unit Cancellations'!E:E,'Unit Cancellations'!$B:$B,$D235)</f>
        <v>0</v>
      </c>
      <c r="J235" s="11">
        <f>SUMIFS('Fin Data with 6 week hist'!M:M,'Fin Data with 6 week hist'!$A:$A,$D235)+SUMIFS('Unit Cancellations'!F:F,'Unit Cancellations'!$B:$B,$D235)</f>
        <v>0</v>
      </c>
      <c r="K235" s="11">
        <f>SUMIFS('Fin Data with 6 week hist'!N:N,'Fin Data with 6 week hist'!$A:$A,$D235)+SUMIFS('Unit Cancellations'!G:G,'Unit Cancellations'!$B:$B,$D235)</f>
        <v>0</v>
      </c>
      <c r="L235" s="11">
        <f>SUMIFS('Fin Data'!AN:AN,'Fin Data'!A:A,D235)</f>
        <v>0</v>
      </c>
      <c r="M235" s="12">
        <f>IFERROR(SUMIFS('Fin Data'!AO:AO,'Fin Data'!A:A,D235),"")</f>
        <v>0</v>
      </c>
      <c r="N235" s="1"/>
      <c r="O235" s="11">
        <f t="shared" si="12"/>
        <v>1</v>
      </c>
      <c r="P235" s="12" t="str">
        <f t="shared" si="13"/>
        <v/>
      </c>
      <c r="Q235" s="1"/>
      <c r="R235" s="11">
        <f t="shared" si="14"/>
        <v>1</v>
      </c>
      <c r="S235" s="12" t="str">
        <f t="shared" si="15"/>
        <v/>
      </c>
      <c r="T235" s="11">
        <f t="shared" si="16"/>
        <v>0</v>
      </c>
      <c r="U235" s="1" t="e">
        <f t="shared" si="59"/>
        <v>#REF!</v>
      </c>
      <c r="V235" s="1"/>
      <c r="W235" s="11">
        <f>SUMIFS('Forecast Data'!$D:$D,'Forecast Data'!$C:$C,W$6,'Forecast Data'!$B:$B,$D235)</f>
        <v>1</v>
      </c>
      <c r="X235" s="11">
        <f>SUMIFS('Forecast Data'!$D:$D,'Forecast Data'!$C:$C,X$6,'Forecast Data'!$B:$B,$D235)</f>
        <v>1</v>
      </c>
      <c r="Y235" s="11">
        <f>SUMIFS('Forecast Data'!$D:$D,'Forecast Data'!$C:$C,Y$6,'Forecast Data'!$B:$B,$D235)</f>
        <v>1</v>
      </c>
      <c r="Z235" s="11">
        <f>SUMIFS('Forecast Data'!$D:$D,'Forecast Data'!$C:$C,Z$6,'Forecast Data'!$B:$B,$D235)</f>
        <v>1</v>
      </c>
      <c r="AA235" s="11">
        <f>SUMIFS('Forecast Data'!$D:$D,'Forecast Data'!$C:$C,AA$6,'Forecast Data'!$B:$B,$D235)</f>
        <v>1</v>
      </c>
      <c r="AB235" s="11">
        <f>SUMIFS('Forecast Data'!$D:$D,'Forecast Data'!$C:$C,AB$6,'Forecast Data'!$B:$B,$D235)</f>
        <v>1</v>
      </c>
      <c r="AC235" s="11">
        <f>SUMIFS('Forecast Data'!$D:$D,'Forecast Data'!$C:$C,AC$6,'Forecast Data'!$B:$B,$D235)</f>
        <v>1</v>
      </c>
      <c r="AD235" s="11">
        <f>SUMIFS('Forecast Data'!$D:$D,'Forecast Data'!$C:$C,AD$6,'Forecast Data'!$B:$B,$D235)</f>
        <v>1</v>
      </c>
      <c r="AE235" s="11">
        <f>SUMIFS('Forecast Data'!$D:$D,'Forecast Data'!$C:$C,AE$6,'Forecast Data'!$B:$B,$D235)</f>
        <v>1</v>
      </c>
      <c r="AF235" s="11">
        <f>SUMIFS('Forecast Data'!$D:$D,'Forecast Data'!$C:$C,AF$6,'Forecast Data'!$B:$B,$D235)</f>
        <v>1</v>
      </c>
      <c r="AG235" s="11">
        <f>SUMIFS('Forecast Data'!$D:$D,'Forecast Data'!$C:$C,AG$6,'Forecast Data'!$B:$B,$D235)</f>
        <v>1</v>
      </c>
      <c r="AH235" s="11">
        <f>SUMIFS('Forecast Data'!$D:$D,'Forecast Data'!$C:$C,AH$6,'Forecast Data'!$B:$B,$D235)</f>
        <v>1</v>
      </c>
      <c r="AI235" s="1"/>
      <c r="AJ235" s="12" t="str">
        <f>IF(SUMIFS('Forecast Data'!$E:$E,'Forecast Data'!$C:$C,AJ$6,'Forecast Data'!$B:$B,$D235)=0,"",SUMIFS('Forecast Data'!$E:$E,'Forecast Data'!$C:$C,AJ$6,'Forecast Data'!$B:$B,$D235))</f>
        <v/>
      </c>
      <c r="AK235" s="12" t="str">
        <f>IF(SUMIFS('Forecast Data'!$E:$E,'Forecast Data'!$C:$C,AK$6,'Forecast Data'!$B:$B,$D235)=0,"",SUMIFS('Forecast Data'!$E:$E,'Forecast Data'!$C:$C,AK$6,'Forecast Data'!$B:$B,$D235))</f>
        <v/>
      </c>
      <c r="AL235" s="12" t="str">
        <f>IF(SUMIFS('Forecast Data'!$E:$E,'Forecast Data'!$C:$C,AL$6,'Forecast Data'!$B:$B,$D235)=0,"",SUMIFS('Forecast Data'!$E:$E,'Forecast Data'!$C:$C,AL$6,'Forecast Data'!$B:$B,$D235))</f>
        <v/>
      </c>
      <c r="AM235" s="12" t="str">
        <f>IF(SUMIFS('Forecast Data'!$E:$E,'Forecast Data'!$C:$C,AM$6,'Forecast Data'!$B:$B,$D235)=0,"",SUMIFS('Forecast Data'!$E:$E,'Forecast Data'!$C:$C,AM$6,'Forecast Data'!$B:$B,$D235))</f>
        <v/>
      </c>
      <c r="AN235" s="12" t="str">
        <f>IF(SUMIFS('Forecast Data'!$E:$E,'Forecast Data'!$C:$C,AN$6,'Forecast Data'!$B:$B,$D235)=0,"",SUMIFS('Forecast Data'!$E:$E,'Forecast Data'!$C:$C,AN$6,'Forecast Data'!$B:$B,$D235))</f>
        <v/>
      </c>
      <c r="AO235" s="12" t="str">
        <f>IF(SUMIFS('Forecast Data'!$E:$E,'Forecast Data'!$C:$C,AO$6,'Forecast Data'!$B:$B,$D235)=0,"",SUMIFS('Forecast Data'!$E:$E,'Forecast Data'!$C:$C,AO$6,'Forecast Data'!$B:$B,$D235))</f>
        <v/>
      </c>
      <c r="AP235" s="12" t="str">
        <f>IF(SUMIFS('Forecast Data'!$E:$E,'Forecast Data'!$C:$C,AP$6,'Forecast Data'!$B:$B,$D235)=0,"",SUMIFS('Forecast Data'!$E:$E,'Forecast Data'!$C:$C,AP$6,'Forecast Data'!$B:$B,$D235))</f>
        <v/>
      </c>
      <c r="AQ235" s="12" t="str">
        <f>IF(SUMIFS('Forecast Data'!$E:$E,'Forecast Data'!$C:$C,AQ$6,'Forecast Data'!$B:$B,$D235)=0,"",SUMIFS('Forecast Data'!$E:$E,'Forecast Data'!$C:$C,AQ$6,'Forecast Data'!$B:$B,$D235))</f>
        <v/>
      </c>
      <c r="AR235" s="12" t="str">
        <f>IF(SUMIFS('Forecast Data'!$E:$E,'Forecast Data'!$C:$C,AR$6,'Forecast Data'!$B:$B,$D235)=0,"",SUMIFS('Forecast Data'!$E:$E,'Forecast Data'!$C:$C,AR$6,'Forecast Data'!$B:$B,$D235))</f>
        <v/>
      </c>
      <c r="AS235" s="12" t="str">
        <f>IF(SUMIFS('Forecast Data'!$E:$E,'Forecast Data'!$C:$C,AS$6,'Forecast Data'!$B:$B,$D235)=0,"",SUMIFS('Forecast Data'!$E:$E,'Forecast Data'!$C:$C,AS$6,'Forecast Data'!$B:$B,$D235))</f>
        <v/>
      </c>
      <c r="AT235" s="12" t="str">
        <f>IF(SUMIFS('Forecast Data'!$E:$E,'Forecast Data'!$C:$C,AT$6,'Forecast Data'!$B:$B,$D235)=0,"",SUMIFS('Forecast Data'!$E:$E,'Forecast Data'!$C:$C,AT$6,'Forecast Data'!$B:$B,$D235))</f>
        <v/>
      </c>
      <c r="AU235" s="12" t="str">
        <f>IF(SUMIFS('Forecast Data'!$E:$E,'Forecast Data'!$C:$C,AU$6,'Forecast Data'!$B:$B,$D235)=0,"",SUMIFS('Forecast Data'!$E:$E,'Forecast Data'!$C:$C,AU$6,'Forecast Data'!$B:$B,$D235))</f>
        <v/>
      </c>
      <c r="AV235" s="1"/>
      <c r="AW235" s="11">
        <f>SUMIFS('OP Units'!E:E,'OP Units'!$A:$A,$D235)</f>
        <v>0</v>
      </c>
      <c r="AX235" s="11">
        <f>SUMIFS('OP Units'!F:F,'OP Units'!$A:$A,$D235)</f>
        <v>0</v>
      </c>
      <c r="AY235" s="11">
        <f>SUMIFS('OP Units'!G:G,'OP Units'!$A:$A,$D235)</f>
        <v>0</v>
      </c>
      <c r="AZ235" s="11">
        <f>SUMIFS('OP Units'!H:H,'OP Units'!$A:$A,$D235)</f>
        <v>0</v>
      </c>
      <c r="BA235" s="11">
        <f>SUMIFS('OP Units'!I:I,'OP Units'!$A:$A,$D235)</f>
        <v>0</v>
      </c>
      <c r="BB235" s="11">
        <f>SUMIFS('OP Units'!J:J,'OP Units'!$A:$A,$D235)</f>
        <v>0</v>
      </c>
      <c r="BC235" s="11">
        <f>SUMIFS('OP Units'!K:K,'OP Units'!$A:$A,$D235)</f>
        <v>0</v>
      </c>
      <c r="BD235" s="11">
        <f>SUMIFS('OP Units'!L:L,'OP Units'!$A:$A,$D235)</f>
        <v>0</v>
      </c>
      <c r="BE235" s="11">
        <f>SUMIFS('OP Units'!M:M,'OP Units'!$A:$A,$D235)</f>
        <v>0</v>
      </c>
      <c r="BF235" s="11">
        <f>SUMIFS('OP Units'!N:N,'OP Units'!$A:$A,$D235)</f>
        <v>0</v>
      </c>
      <c r="BG235" s="11">
        <f>SUMIFS('OP Units'!O:O,'OP Units'!$A:$A,$D235)</f>
        <v>0</v>
      </c>
      <c r="BH235" s="11">
        <f>SUMIFS('OP Units'!P:P,'OP Units'!$A:$A,$D235)</f>
        <v>0</v>
      </c>
      <c r="BI235" s="1"/>
      <c r="BJ235" s="12" t="str">
        <f>IFERROR((SUMIFS('OP Units'!E:E,'OP Units'!$A:$A,$D235)-SUMIFS('Forecast Data'!$H:$H,'Forecast Data'!$C:$C,BJ$6,'Forecast Data'!$B:$B,$D235))/SUMIFS('Forecast Data'!$H:$H,'Forecast Data'!$C:$C,BJ$6,'Forecast Data'!$B:$B,$D235),"")</f>
        <v/>
      </c>
      <c r="BK235" s="12" t="str">
        <f>IFERROR((SUMIFS('OP Units'!F:F,'OP Units'!$A:$A,$D235)-SUMIFS('Forecast Data'!$H:$H,'Forecast Data'!$C:$C,BK$6,'Forecast Data'!$B:$B,$D235))/SUMIFS('Forecast Data'!$H:$H,'Forecast Data'!$C:$C,BK$6,'Forecast Data'!$B:$B,$D235),"")</f>
        <v/>
      </c>
      <c r="BL235" s="12" t="str">
        <f>IFERROR((SUMIFS('OP Units'!G:G,'OP Units'!$A:$A,$D235)-SUMIFS('Forecast Data'!$H:$H,'Forecast Data'!$C:$C,BL$6,'Forecast Data'!$B:$B,$D235))/SUMIFS('Forecast Data'!$H:$H,'Forecast Data'!$C:$C,BL$6,'Forecast Data'!$B:$B,$D235),"")</f>
        <v/>
      </c>
      <c r="BM235" s="12" t="str">
        <f>IFERROR((SUMIFS('OP Units'!H:H,'OP Units'!$A:$A,$D235)-SUMIFS('Forecast Data'!$H:$H,'Forecast Data'!$C:$C,BM$6,'Forecast Data'!$B:$B,$D235))/SUMIFS('Forecast Data'!$H:$H,'Forecast Data'!$C:$C,BM$6,'Forecast Data'!$B:$B,$D235),"")</f>
        <v/>
      </c>
      <c r="BN235" s="12" t="str">
        <f>IFERROR((SUMIFS('OP Units'!I:I,'OP Units'!$A:$A,$D235)-SUMIFS('Forecast Data'!$H:$H,'Forecast Data'!$C:$C,BN$6,'Forecast Data'!$B:$B,$D235))/SUMIFS('Forecast Data'!$H:$H,'Forecast Data'!$C:$C,BN$6,'Forecast Data'!$B:$B,$D235),"")</f>
        <v/>
      </c>
      <c r="BO235" s="12" t="str">
        <f>IFERROR((SUMIFS('OP Units'!J:J,'OP Units'!$A:$A,$D235)-SUMIFS('Forecast Data'!$H:$H,'Forecast Data'!$C:$C,BO$6,'Forecast Data'!$B:$B,$D235))/SUMIFS('Forecast Data'!$H:$H,'Forecast Data'!$C:$C,BO$6,'Forecast Data'!$B:$B,$D235),"")</f>
        <v/>
      </c>
      <c r="BP235" s="12" t="str">
        <f>IFERROR((SUMIFS('OP Units'!K:K,'OP Units'!$A:$A,$D235)-SUMIFS('Forecast Data'!$H:$H,'Forecast Data'!$C:$C,BP$6,'Forecast Data'!$B:$B,$D235))/SUMIFS('Forecast Data'!$H:$H,'Forecast Data'!$C:$C,BP$6,'Forecast Data'!$B:$B,$D235),"")</f>
        <v/>
      </c>
      <c r="BQ235" s="12" t="str">
        <f>IFERROR((SUMIFS('OP Units'!L:L,'OP Units'!$A:$A,$D235)-SUMIFS('Forecast Data'!$H:$H,'Forecast Data'!$C:$C,BQ$6,'Forecast Data'!$B:$B,$D235))/SUMIFS('Forecast Data'!$H:$H,'Forecast Data'!$C:$C,BQ$6,'Forecast Data'!$B:$B,$D235),"")</f>
        <v/>
      </c>
      <c r="BR235" s="12" t="str">
        <f>IFERROR((SUMIFS('OP Units'!M:M,'OP Units'!$A:$A,$D235)-SUMIFS('Forecast Data'!$H:$H,'Forecast Data'!$C:$C,BR$6,'Forecast Data'!$B:$B,$D235))/SUMIFS('Forecast Data'!$H:$H,'Forecast Data'!$C:$C,BR$6,'Forecast Data'!$B:$B,$D235),"")</f>
        <v/>
      </c>
      <c r="BS235" s="12" t="str">
        <f>IFERROR((SUMIFS('OP Units'!N:N,'OP Units'!$A:$A,$D235)-SUMIFS('Forecast Data'!$H:$H,'Forecast Data'!$C:$C,BS$6,'Forecast Data'!$B:$B,$D235))/SUMIFS('Forecast Data'!$H:$H,'Forecast Data'!$C:$C,BS$6,'Forecast Data'!$B:$B,$D235),"")</f>
        <v/>
      </c>
      <c r="BT235" s="12" t="str">
        <f>IFERROR((SUMIFS('OP Units'!O:O,'OP Units'!$A:$A,$D235)-SUMIFS('Forecast Data'!$H:$H,'Forecast Data'!$C:$C,BT$6,'Forecast Data'!$B:$B,$D235))/SUMIFS('Forecast Data'!$H:$H,'Forecast Data'!$C:$C,BT$6,'Forecast Data'!$B:$B,$D235),"")</f>
        <v/>
      </c>
      <c r="BU235" s="12" t="str">
        <f>IFERROR((SUMIFS('OP Units'!P:P,'OP Units'!$A:$A,$D235)-SUMIFS('Forecast Data'!$H:$H,'Forecast Data'!$C:$C,BU$6,'Forecast Data'!$B:$B,$D235))/SUMIFS('Forecast Data'!$H:$H,'Forecast Data'!$C:$C,BU$6,'Forecast Data'!$B:$B,$D235),"")</f>
        <v/>
      </c>
      <c r="BV235" s="12"/>
      <c r="BW235" s="11">
        <f>(SUMIFS('Forecast Data'!H:H,'Forecast Data'!B:B,D235,'Forecast Data'!C:C,BK$6)+SUMIFS('Forecast Data'!H:H,'Forecast Data'!B:B,D235,'Forecast Data'!C:C,BL$6)+SUMIFS('Forecast Data'!H:H,'Forecast Data'!B:B,D235,'Forecast Data'!C:C,BM$6)+SUMIFS('Forecast Data'!H:H,'Forecast Data'!B:B,D235,'Forecast Data'!C:C,BN$6)+SUMIFS('Forecast Data'!H:H,'Forecast Data'!B:B,D235,'Forecast Data'!C:C,BO$6)+SUMIFS('Forecast Data'!H:H,'Forecast Data'!B:B,D235,'Forecast Data'!C:C,BP$6)+SUMIFS('Forecast Data'!H:H,'Forecast Data'!B:B,D235,'Forecast Data'!C:C,BQ$6)+SUMIFS('Forecast Data'!H:H,'Forecast Data'!B:B,D235,'Forecast Data'!C:C,BJ$6))/8</f>
        <v>0</v>
      </c>
      <c r="BX235" s="12" t="str">
        <f>IFERROR((SUM(W235:AD235)-(SUMIFS('Forecast Data'!H:H,'Forecast Data'!B:B,B235,'Forecast Data'!C:C,BJ$6)+SUMIFS('Forecast Data'!H:H,'Forecast Data'!B:B,B235,'Forecast Data'!C:C,BK$6)+SUMIFS('Forecast Data'!H:H,'Forecast Data'!B:B,B235,'Forecast Data'!C:C,BL$6)+SUMIFS('Forecast Data'!H:H,'Forecast Data'!B:B,B235,'Forecast Data'!C:C,BM$6)+SUMIFS('Forecast Data'!H:H,'Forecast Data'!B:B,B235,'Forecast Data'!C:C,BN$6)+SUMIFS('Forecast Data'!H:H,'Forecast Data'!B:B,B235,'Forecast Data'!C:C,BO$6)+SUMIFS('Forecast Data'!H:H,'Forecast Data'!B:B,B235,'Forecast Data'!C:C,BP$6)+SUMIFS('Forecast Data'!H:H,'Forecast Data'!B:B,B235,'Forecast Data'!C:C,BQ$6)))/(SUMIFS('Forecast Data'!H:H,'Forecast Data'!B:B,B235,'Forecast Data'!C:C,BJ$6)+SUMIFS('Forecast Data'!H:H,'Forecast Data'!B:B,B235,'Forecast Data'!C:C,BK$6)+SUMIFS('Forecast Data'!H:H,'Forecast Data'!B:B,B235,'Forecast Data'!C:C,BL$6)+SUMIFS('Forecast Data'!H:H,'Forecast Data'!B:B,B235,'Forecast Data'!C:C,BM$6)+SUMIFS('Forecast Data'!H:H,'Forecast Data'!B:B,B235,'Forecast Data'!C:C,BN$6)+SUMIFS('Forecast Data'!H:H,'Forecast Data'!B:B,B235,'Forecast Data'!C:C,BO$6)+SUMIFS('Forecast Data'!H:H,'Forecast Data'!B:B,B235,'Forecast Data'!C:C,BP$6)+SUMIFS('Forecast Data'!H:H,'Forecast Data'!B:B,B235,'Forecast Data'!C:C,BQ$6)),"")</f>
        <v/>
      </c>
      <c r="BY235" s="12">
        <f t="shared" si="18"/>
        <v>0</v>
      </c>
      <c r="BZ235" s="16">
        <f t="shared" si="19"/>
        <v>8.2229902449310373E-7</v>
      </c>
      <c r="CA235" s="13">
        <f t="shared" si="20"/>
        <v>-8.2229902449310378E-5</v>
      </c>
      <c r="CB235" s="12">
        <f t="shared" si="21"/>
        <v>8.2229902449310373E-7</v>
      </c>
      <c r="CC235" s="12"/>
      <c r="CD235" s="11">
        <f>(SUMIFS('Forecast Data'!H:H,'Forecast Data'!B:B,D235,'Forecast Data'!C:C,BK$6)+SUMIFS('Forecast Data'!H:H,'Forecast Data'!B:B,D235,'Forecast Data'!C:C,BL$6)+SUMIFS('Forecast Data'!H:H,'Forecast Data'!B:B,D235,'Forecast Data'!C:C,BM$6)+SUMIFS('Forecast Data'!H:H,'Forecast Data'!B:B,D235,'Forecast Data'!C:C,BJ$6))/4</f>
        <v>0</v>
      </c>
      <c r="CE235" s="12" t="str">
        <f>IFERROR((SUM(W235:Z235)-(SUMIFS('Forecast Data'!H:H,'Forecast Data'!B:B,D235,'Forecast Data'!C:C,BJ$6)+SUMIFS('Forecast Data'!H:H,'Forecast Data'!B:B,D235,'Forecast Data'!C:C,BK$6)+SUMIFS('Forecast Data'!H:H,'Forecast Data'!B:B,D235,'Forecast Data'!C:C,BL$6)+SUMIFS('Forecast Data'!H:H,'Forecast Data'!B:B,D235,'Forecast Data'!C:C,BM$6)))/(SUMIFS('Forecast Data'!H:H,'Forecast Data'!B:B,D235,'Forecast Data'!C:C,BJ$6)+SUMIFS('Forecast Data'!H:H,'Forecast Data'!B:B,D235,'Forecast Data'!C:C,BK$6)+SUMIFS('Forecast Data'!H:H,'Forecast Data'!B:B,D235,'Forecast Data'!C:C,BL$6)+SUMIFS('Forecast Data'!H:H,'Forecast Data'!B:B,D235,'Forecast Data'!C:C,BM$6)),"")</f>
        <v/>
      </c>
      <c r="CF235" s="12">
        <f t="shared" si="22"/>
        <v>0</v>
      </c>
      <c r="CG235" s="12">
        <f t="shared" si="23"/>
        <v>8.3838578547221112E-7</v>
      </c>
      <c r="CH235" s="13">
        <f t="shared" si="24"/>
        <v>-8.3838578547221109E-5</v>
      </c>
      <c r="CI235" s="13"/>
    </row>
    <row r="236" spans="1:87" ht="13.2">
      <c r="A236" s="1"/>
      <c r="B236" t="str">
        <f t="shared" si="58"/>
        <v>Pupford</v>
      </c>
      <c r="D236" t="s">
        <v>269</v>
      </c>
      <c r="E236" s="11">
        <f>SUMIFS('Fin Data'!F:F,'Fin Data'!A:A,D236)</f>
        <v>0</v>
      </c>
      <c r="F236" s="11">
        <f>SUMIFS('Fin Data with 6 week hist'!I:I,'Fin Data with 6 week hist'!$A:$A,$D236)</f>
        <v>0</v>
      </c>
      <c r="G236" s="11">
        <f>SUMIFS('Fin Data with 6 week hist'!J:J,'Fin Data with 6 week hist'!$A:$A,$D236)</f>
        <v>0</v>
      </c>
      <c r="H236" s="11">
        <f>SUMIFS('Fin Data with 6 week hist'!K:K,'Fin Data with 6 week hist'!$A:$A,$D236)+SUMIFS('Unit Cancellations'!D:D,'Unit Cancellations'!$B:$B,$D236)</f>
        <v>0</v>
      </c>
      <c r="I236" s="11">
        <f>SUMIFS('Fin Data with 6 week hist'!L:L,'Fin Data with 6 week hist'!$A:$A,$D236)+SUMIFS('Unit Cancellations'!E:E,'Unit Cancellations'!$B:$B,$D236)</f>
        <v>0</v>
      </c>
      <c r="J236" s="11">
        <f>SUMIFS('Fin Data with 6 week hist'!M:M,'Fin Data with 6 week hist'!$A:$A,$D236)+SUMIFS('Unit Cancellations'!F:F,'Unit Cancellations'!$B:$B,$D236)</f>
        <v>0</v>
      </c>
      <c r="K236" s="11">
        <f>SUMIFS('Fin Data with 6 week hist'!N:N,'Fin Data with 6 week hist'!$A:$A,$D236)+SUMIFS('Unit Cancellations'!G:G,'Unit Cancellations'!$B:$B,$D236)</f>
        <v>0</v>
      </c>
      <c r="L236" s="11">
        <f>SUMIFS('Fin Data'!AN:AN,'Fin Data'!A:A,D236)</f>
        <v>0</v>
      </c>
      <c r="M236" s="12">
        <f>IFERROR(SUMIFS('Fin Data'!AO:AO,'Fin Data'!A:A,D236),"")</f>
        <v>0</v>
      </c>
      <c r="N236" s="1"/>
      <c r="O236" s="11">
        <f t="shared" si="12"/>
        <v>1</v>
      </c>
      <c r="P236" s="12" t="str">
        <f t="shared" si="13"/>
        <v/>
      </c>
      <c r="Q236" s="1"/>
      <c r="R236" s="11">
        <f t="shared" si="14"/>
        <v>1</v>
      </c>
      <c r="S236" s="12" t="str">
        <f t="shared" si="15"/>
        <v/>
      </c>
      <c r="T236" s="11">
        <f t="shared" si="16"/>
        <v>0</v>
      </c>
      <c r="U236" s="1" t="e">
        <f t="shared" si="59"/>
        <v>#REF!</v>
      </c>
      <c r="V236" s="1"/>
      <c r="W236" s="11">
        <f>SUMIFS('Forecast Data'!$D:$D,'Forecast Data'!$C:$C,W$6,'Forecast Data'!$B:$B,$D236)</f>
        <v>1</v>
      </c>
      <c r="X236" s="11">
        <f>SUMIFS('Forecast Data'!$D:$D,'Forecast Data'!$C:$C,X$6,'Forecast Data'!$B:$B,$D236)</f>
        <v>1</v>
      </c>
      <c r="Y236" s="11">
        <f>SUMIFS('Forecast Data'!$D:$D,'Forecast Data'!$C:$C,Y$6,'Forecast Data'!$B:$B,$D236)</f>
        <v>1</v>
      </c>
      <c r="Z236" s="11">
        <f>SUMIFS('Forecast Data'!$D:$D,'Forecast Data'!$C:$C,Z$6,'Forecast Data'!$B:$B,$D236)</f>
        <v>1</v>
      </c>
      <c r="AA236" s="11">
        <f>SUMIFS('Forecast Data'!$D:$D,'Forecast Data'!$C:$C,AA$6,'Forecast Data'!$B:$B,$D236)</f>
        <v>1</v>
      </c>
      <c r="AB236" s="11">
        <f>SUMIFS('Forecast Data'!$D:$D,'Forecast Data'!$C:$C,AB$6,'Forecast Data'!$B:$B,$D236)</f>
        <v>1</v>
      </c>
      <c r="AC236" s="11">
        <f>SUMIFS('Forecast Data'!$D:$D,'Forecast Data'!$C:$C,AC$6,'Forecast Data'!$B:$B,$D236)</f>
        <v>1</v>
      </c>
      <c r="AD236" s="11">
        <f>SUMIFS('Forecast Data'!$D:$D,'Forecast Data'!$C:$C,AD$6,'Forecast Data'!$B:$B,$D236)</f>
        <v>1</v>
      </c>
      <c r="AE236" s="11">
        <f>SUMIFS('Forecast Data'!$D:$D,'Forecast Data'!$C:$C,AE$6,'Forecast Data'!$B:$B,$D236)</f>
        <v>1</v>
      </c>
      <c r="AF236" s="11">
        <f>SUMIFS('Forecast Data'!$D:$D,'Forecast Data'!$C:$C,AF$6,'Forecast Data'!$B:$B,$D236)</f>
        <v>1</v>
      </c>
      <c r="AG236" s="11">
        <f>SUMIFS('Forecast Data'!$D:$D,'Forecast Data'!$C:$C,AG$6,'Forecast Data'!$B:$B,$D236)</f>
        <v>1</v>
      </c>
      <c r="AH236" s="11">
        <f>SUMIFS('Forecast Data'!$D:$D,'Forecast Data'!$C:$C,AH$6,'Forecast Data'!$B:$B,$D236)</f>
        <v>1</v>
      </c>
      <c r="AI236" s="1"/>
      <c r="AJ236" s="12" t="str">
        <f>IF(SUMIFS('Forecast Data'!$E:$E,'Forecast Data'!$C:$C,AJ$6,'Forecast Data'!$B:$B,$D236)=0,"",SUMIFS('Forecast Data'!$E:$E,'Forecast Data'!$C:$C,AJ$6,'Forecast Data'!$B:$B,$D236))</f>
        <v/>
      </c>
      <c r="AK236" s="12" t="str">
        <f>IF(SUMIFS('Forecast Data'!$E:$E,'Forecast Data'!$C:$C,AK$6,'Forecast Data'!$B:$B,$D236)=0,"",SUMIFS('Forecast Data'!$E:$E,'Forecast Data'!$C:$C,AK$6,'Forecast Data'!$B:$B,$D236))</f>
        <v/>
      </c>
      <c r="AL236" s="12" t="str">
        <f>IF(SUMIFS('Forecast Data'!$E:$E,'Forecast Data'!$C:$C,AL$6,'Forecast Data'!$B:$B,$D236)=0,"",SUMIFS('Forecast Data'!$E:$E,'Forecast Data'!$C:$C,AL$6,'Forecast Data'!$B:$B,$D236))</f>
        <v/>
      </c>
      <c r="AM236" s="12" t="str">
        <f>IF(SUMIFS('Forecast Data'!$E:$E,'Forecast Data'!$C:$C,AM$6,'Forecast Data'!$B:$B,$D236)=0,"",SUMIFS('Forecast Data'!$E:$E,'Forecast Data'!$C:$C,AM$6,'Forecast Data'!$B:$B,$D236))</f>
        <v/>
      </c>
      <c r="AN236" s="12" t="str">
        <f>IF(SUMIFS('Forecast Data'!$E:$E,'Forecast Data'!$C:$C,AN$6,'Forecast Data'!$B:$B,$D236)=0,"",SUMIFS('Forecast Data'!$E:$E,'Forecast Data'!$C:$C,AN$6,'Forecast Data'!$B:$B,$D236))</f>
        <v/>
      </c>
      <c r="AO236" s="12" t="str">
        <f>IF(SUMIFS('Forecast Data'!$E:$E,'Forecast Data'!$C:$C,AO$6,'Forecast Data'!$B:$B,$D236)=0,"",SUMIFS('Forecast Data'!$E:$E,'Forecast Data'!$C:$C,AO$6,'Forecast Data'!$B:$B,$D236))</f>
        <v/>
      </c>
      <c r="AP236" s="12" t="str">
        <f>IF(SUMIFS('Forecast Data'!$E:$E,'Forecast Data'!$C:$C,AP$6,'Forecast Data'!$B:$B,$D236)=0,"",SUMIFS('Forecast Data'!$E:$E,'Forecast Data'!$C:$C,AP$6,'Forecast Data'!$B:$B,$D236))</f>
        <v/>
      </c>
      <c r="AQ236" s="12" t="str">
        <f>IF(SUMIFS('Forecast Data'!$E:$E,'Forecast Data'!$C:$C,AQ$6,'Forecast Data'!$B:$B,$D236)=0,"",SUMIFS('Forecast Data'!$E:$E,'Forecast Data'!$C:$C,AQ$6,'Forecast Data'!$B:$B,$D236))</f>
        <v/>
      </c>
      <c r="AR236" s="12" t="str">
        <f>IF(SUMIFS('Forecast Data'!$E:$E,'Forecast Data'!$C:$C,AR$6,'Forecast Data'!$B:$B,$D236)=0,"",SUMIFS('Forecast Data'!$E:$E,'Forecast Data'!$C:$C,AR$6,'Forecast Data'!$B:$B,$D236))</f>
        <v/>
      </c>
      <c r="AS236" s="12" t="str">
        <f>IF(SUMIFS('Forecast Data'!$E:$E,'Forecast Data'!$C:$C,AS$6,'Forecast Data'!$B:$B,$D236)=0,"",SUMIFS('Forecast Data'!$E:$E,'Forecast Data'!$C:$C,AS$6,'Forecast Data'!$B:$B,$D236))</f>
        <v/>
      </c>
      <c r="AT236" s="12" t="str">
        <f>IF(SUMIFS('Forecast Data'!$E:$E,'Forecast Data'!$C:$C,AT$6,'Forecast Data'!$B:$B,$D236)=0,"",SUMIFS('Forecast Data'!$E:$E,'Forecast Data'!$C:$C,AT$6,'Forecast Data'!$B:$B,$D236))</f>
        <v/>
      </c>
      <c r="AU236" s="12" t="str">
        <f>IF(SUMIFS('Forecast Data'!$E:$E,'Forecast Data'!$C:$C,AU$6,'Forecast Data'!$B:$B,$D236)=0,"",SUMIFS('Forecast Data'!$E:$E,'Forecast Data'!$C:$C,AU$6,'Forecast Data'!$B:$B,$D236))</f>
        <v/>
      </c>
      <c r="AV236" s="1"/>
      <c r="AW236" s="11">
        <f>SUMIFS('OP Units'!E:E,'OP Units'!$A:$A,$D236)</f>
        <v>0</v>
      </c>
      <c r="AX236" s="11">
        <f>SUMIFS('OP Units'!F:F,'OP Units'!$A:$A,$D236)</f>
        <v>0</v>
      </c>
      <c r="AY236" s="11">
        <f>SUMIFS('OP Units'!G:G,'OP Units'!$A:$A,$D236)</f>
        <v>0</v>
      </c>
      <c r="AZ236" s="11">
        <f>SUMIFS('OP Units'!H:H,'OP Units'!$A:$A,$D236)</f>
        <v>0</v>
      </c>
      <c r="BA236" s="11">
        <f>SUMIFS('OP Units'!I:I,'OP Units'!$A:$A,$D236)</f>
        <v>0</v>
      </c>
      <c r="BB236" s="11">
        <f>SUMIFS('OP Units'!J:J,'OP Units'!$A:$A,$D236)</f>
        <v>0</v>
      </c>
      <c r="BC236" s="11">
        <f>SUMIFS('OP Units'!K:K,'OP Units'!$A:$A,$D236)</f>
        <v>0</v>
      </c>
      <c r="BD236" s="11">
        <f>SUMIFS('OP Units'!L:L,'OP Units'!$A:$A,$D236)</f>
        <v>0</v>
      </c>
      <c r="BE236" s="11">
        <f>SUMIFS('OP Units'!M:M,'OP Units'!$A:$A,$D236)</f>
        <v>0</v>
      </c>
      <c r="BF236" s="11">
        <f>SUMIFS('OP Units'!N:N,'OP Units'!$A:$A,$D236)</f>
        <v>0</v>
      </c>
      <c r="BG236" s="11">
        <f>SUMIFS('OP Units'!O:O,'OP Units'!$A:$A,$D236)</f>
        <v>0</v>
      </c>
      <c r="BH236" s="11">
        <f>SUMIFS('OP Units'!P:P,'OP Units'!$A:$A,$D236)</f>
        <v>0</v>
      </c>
      <c r="BI236" s="1"/>
      <c r="BJ236" s="12" t="str">
        <f>IFERROR((SUMIFS('OP Units'!E:E,'OP Units'!$A:$A,$D236)-SUMIFS('Forecast Data'!$H:$H,'Forecast Data'!$C:$C,BJ$6,'Forecast Data'!$B:$B,$D236))/SUMIFS('Forecast Data'!$H:$H,'Forecast Data'!$C:$C,BJ$6,'Forecast Data'!$B:$B,$D236),"")</f>
        <v/>
      </c>
      <c r="BK236" s="12" t="str">
        <f>IFERROR((SUMIFS('OP Units'!F:F,'OP Units'!$A:$A,$D236)-SUMIFS('Forecast Data'!$H:$H,'Forecast Data'!$C:$C,BK$6,'Forecast Data'!$B:$B,$D236))/SUMIFS('Forecast Data'!$H:$H,'Forecast Data'!$C:$C,BK$6,'Forecast Data'!$B:$B,$D236),"")</f>
        <v/>
      </c>
      <c r="BL236" s="12" t="str">
        <f>IFERROR((SUMIFS('OP Units'!G:G,'OP Units'!$A:$A,$D236)-SUMIFS('Forecast Data'!$H:$H,'Forecast Data'!$C:$C,BL$6,'Forecast Data'!$B:$B,$D236))/SUMIFS('Forecast Data'!$H:$H,'Forecast Data'!$C:$C,BL$6,'Forecast Data'!$B:$B,$D236),"")</f>
        <v/>
      </c>
      <c r="BM236" s="12" t="str">
        <f>IFERROR((SUMIFS('OP Units'!H:H,'OP Units'!$A:$A,$D236)-SUMIFS('Forecast Data'!$H:$H,'Forecast Data'!$C:$C,BM$6,'Forecast Data'!$B:$B,$D236))/SUMIFS('Forecast Data'!$H:$H,'Forecast Data'!$C:$C,BM$6,'Forecast Data'!$B:$B,$D236),"")</f>
        <v/>
      </c>
      <c r="BN236" s="12" t="str">
        <f>IFERROR((SUMIFS('OP Units'!I:I,'OP Units'!$A:$A,$D236)-SUMIFS('Forecast Data'!$H:$H,'Forecast Data'!$C:$C,BN$6,'Forecast Data'!$B:$B,$D236))/SUMIFS('Forecast Data'!$H:$H,'Forecast Data'!$C:$C,BN$6,'Forecast Data'!$B:$B,$D236),"")</f>
        <v/>
      </c>
      <c r="BO236" s="12" t="str">
        <f>IFERROR((SUMIFS('OP Units'!J:J,'OP Units'!$A:$A,$D236)-SUMIFS('Forecast Data'!$H:$H,'Forecast Data'!$C:$C,BO$6,'Forecast Data'!$B:$B,$D236))/SUMIFS('Forecast Data'!$H:$H,'Forecast Data'!$C:$C,BO$6,'Forecast Data'!$B:$B,$D236),"")</f>
        <v/>
      </c>
      <c r="BP236" s="12" t="str">
        <f>IFERROR((SUMIFS('OP Units'!K:K,'OP Units'!$A:$A,$D236)-SUMIFS('Forecast Data'!$H:$H,'Forecast Data'!$C:$C,BP$6,'Forecast Data'!$B:$B,$D236))/SUMIFS('Forecast Data'!$H:$H,'Forecast Data'!$C:$C,BP$6,'Forecast Data'!$B:$B,$D236),"")</f>
        <v/>
      </c>
      <c r="BQ236" s="12" t="str">
        <f>IFERROR((SUMIFS('OP Units'!L:L,'OP Units'!$A:$A,$D236)-SUMIFS('Forecast Data'!$H:$H,'Forecast Data'!$C:$C,BQ$6,'Forecast Data'!$B:$B,$D236))/SUMIFS('Forecast Data'!$H:$H,'Forecast Data'!$C:$C,BQ$6,'Forecast Data'!$B:$B,$D236),"")</f>
        <v/>
      </c>
      <c r="BR236" s="12" t="str">
        <f>IFERROR((SUMIFS('OP Units'!M:M,'OP Units'!$A:$A,$D236)-SUMIFS('Forecast Data'!$H:$H,'Forecast Data'!$C:$C,BR$6,'Forecast Data'!$B:$B,$D236))/SUMIFS('Forecast Data'!$H:$H,'Forecast Data'!$C:$C,BR$6,'Forecast Data'!$B:$B,$D236),"")</f>
        <v/>
      </c>
      <c r="BS236" s="12" t="str">
        <f>IFERROR((SUMIFS('OP Units'!N:N,'OP Units'!$A:$A,$D236)-SUMIFS('Forecast Data'!$H:$H,'Forecast Data'!$C:$C,BS$6,'Forecast Data'!$B:$B,$D236))/SUMIFS('Forecast Data'!$H:$H,'Forecast Data'!$C:$C,BS$6,'Forecast Data'!$B:$B,$D236),"")</f>
        <v/>
      </c>
      <c r="BT236" s="12" t="str">
        <f>IFERROR((SUMIFS('OP Units'!O:O,'OP Units'!$A:$A,$D236)-SUMIFS('Forecast Data'!$H:$H,'Forecast Data'!$C:$C,BT$6,'Forecast Data'!$B:$B,$D236))/SUMIFS('Forecast Data'!$H:$H,'Forecast Data'!$C:$C,BT$6,'Forecast Data'!$B:$B,$D236),"")</f>
        <v/>
      </c>
      <c r="BU236" s="12" t="str">
        <f>IFERROR((SUMIFS('OP Units'!P:P,'OP Units'!$A:$A,$D236)-SUMIFS('Forecast Data'!$H:$H,'Forecast Data'!$C:$C,BU$6,'Forecast Data'!$B:$B,$D236))/SUMIFS('Forecast Data'!$H:$H,'Forecast Data'!$C:$C,BU$6,'Forecast Data'!$B:$B,$D236),"")</f>
        <v/>
      </c>
      <c r="BV236" s="12"/>
      <c r="BW236" s="11">
        <f>(SUMIFS('Forecast Data'!H:H,'Forecast Data'!B:B,D236,'Forecast Data'!C:C,BK$6)+SUMIFS('Forecast Data'!H:H,'Forecast Data'!B:B,D236,'Forecast Data'!C:C,BL$6)+SUMIFS('Forecast Data'!H:H,'Forecast Data'!B:B,D236,'Forecast Data'!C:C,BM$6)+SUMIFS('Forecast Data'!H:H,'Forecast Data'!B:B,D236,'Forecast Data'!C:C,BN$6)+SUMIFS('Forecast Data'!H:H,'Forecast Data'!B:B,D236,'Forecast Data'!C:C,BO$6)+SUMIFS('Forecast Data'!H:H,'Forecast Data'!B:B,D236,'Forecast Data'!C:C,BP$6)+SUMIFS('Forecast Data'!H:H,'Forecast Data'!B:B,D236,'Forecast Data'!C:C,BQ$6)+SUMIFS('Forecast Data'!H:H,'Forecast Data'!B:B,D236,'Forecast Data'!C:C,BJ$6))/8</f>
        <v>0</v>
      </c>
      <c r="BX236" s="12" t="str">
        <f>IFERROR((SUM(W236:AD236)-(SUMIFS('Forecast Data'!H:H,'Forecast Data'!B:B,B236,'Forecast Data'!C:C,BJ$6)+SUMIFS('Forecast Data'!H:H,'Forecast Data'!B:B,B236,'Forecast Data'!C:C,BK$6)+SUMIFS('Forecast Data'!H:H,'Forecast Data'!B:B,B236,'Forecast Data'!C:C,BL$6)+SUMIFS('Forecast Data'!H:H,'Forecast Data'!B:B,B236,'Forecast Data'!C:C,BM$6)+SUMIFS('Forecast Data'!H:H,'Forecast Data'!B:B,B236,'Forecast Data'!C:C,BN$6)+SUMIFS('Forecast Data'!H:H,'Forecast Data'!B:B,B236,'Forecast Data'!C:C,BO$6)+SUMIFS('Forecast Data'!H:H,'Forecast Data'!B:B,B236,'Forecast Data'!C:C,BP$6)+SUMIFS('Forecast Data'!H:H,'Forecast Data'!B:B,B236,'Forecast Data'!C:C,BQ$6)))/(SUMIFS('Forecast Data'!H:H,'Forecast Data'!B:B,B236,'Forecast Data'!C:C,BJ$6)+SUMIFS('Forecast Data'!H:H,'Forecast Data'!B:B,B236,'Forecast Data'!C:C,BK$6)+SUMIFS('Forecast Data'!H:H,'Forecast Data'!B:B,B236,'Forecast Data'!C:C,BL$6)+SUMIFS('Forecast Data'!H:H,'Forecast Data'!B:B,B236,'Forecast Data'!C:C,BM$6)+SUMIFS('Forecast Data'!H:H,'Forecast Data'!B:B,B236,'Forecast Data'!C:C,BN$6)+SUMIFS('Forecast Data'!H:H,'Forecast Data'!B:B,B236,'Forecast Data'!C:C,BO$6)+SUMIFS('Forecast Data'!H:H,'Forecast Data'!B:B,B236,'Forecast Data'!C:C,BP$6)+SUMIFS('Forecast Data'!H:H,'Forecast Data'!B:B,B236,'Forecast Data'!C:C,BQ$6)),"")</f>
        <v/>
      </c>
      <c r="BY236" s="12">
        <f t="shared" si="18"/>
        <v>0</v>
      </c>
      <c r="BZ236" s="16">
        <f t="shared" si="19"/>
        <v>8.2229902449310373E-7</v>
      </c>
      <c r="CA236" s="13">
        <f t="shared" si="20"/>
        <v>-8.2229902449310378E-5</v>
      </c>
      <c r="CB236" s="12">
        <f t="shared" si="21"/>
        <v>8.2229902449310373E-7</v>
      </c>
      <c r="CC236" s="12"/>
      <c r="CD236" s="11">
        <f>(SUMIFS('Forecast Data'!H:H,'Forecast Data'!B:B,D236,'Forecast Data'!C:C,BK$6)+SUMIFS('Forecast Data'!H:H,'Forecast Data'!B:B,D236,'Forecast Data'!C:C,BL$6)+SUMIFS('Forecast Data'!H:H,'Forecast Data'!B:B,D236,'Forecast Data'!C:C,BM$6)+SUMIFS('Forecast Data'!H:H,'Forecast Data'!B:B,D236,'Forecast Data'!C:C,BJ$6))/4</f>
        <v>0</v>
      </c>
      <c r="CE236" s="12" t="str">
        <f>IFERROR((SUM(W236:Z236)-(SUMIFS('Forecast Data'!H:H,'Forecast Data'!B:B,D236,'Forecast Data'!C:C,BJ$6)+SUMIFS('Forecast Data'!H:H,'Forecast Data'!B:B,D236,'Forecast Data'!C:C,BK$6)+SUMIFS('Forecast Data'!H:H,'Forecast Data'!B:B,D236,'Forecast Data'!C:C,BL$6)+SUMIFS('Forecast Data'!H:H,'Forecast Data'!B:B,D236,'Forecast Data'!C:C,BM$6)))/(SUMIFS('Forecast Data'!H:H,'Forecast Data'!B:B,D236,'Forecast Data'!C:C,BJ$6)+SUMIFS('Forecast Data'!H:H,'Forecast Data'!B:B,D236,'Forecast Data'!C:C,BK$6)+SUMIFS('Forecast Data'!H:H,'Forecast Data'!B:B,D236,'Forecast Data'!C:C,BL$6)+SUMIFS('Forecast Data'!H:H,'Forecast Data'!B:B,D236,'Forecast Data'!C:C,BM$6)),"")</f>
        <v/>
      </c>
      <c r="CF236" s="12">
        <f t="shared" si="22"/>
        <v>0</v>
      </c>
      <c r="CG236" s="12">
        <f t="shared" si="23"/>
        <v>8.3838578547221112E-7</v>
      </c>
      <c r="CH236" s="13">
        <f t="shared" si="24"/>
        <v>-8.3838578547221109E-5</v>
      </c>
      <c r="CI236" s="13"/>
    </row>
    <row r="237" spans="1:87" ht="13.2">
      <c r="A237" s="1"/>
      <c r="B237" t="str">
        <f t="shared" si="58"/>
        <v>DOK</v>
      </c>
      <c r="D237" t="s">
        <v>270</v>
      </c>
      <c r="E237" s="11">
        <f>SUMIFS('Fin Data'!F:F,'Fin Data'!A:A,D237)</f>
        <v>0</v>
      </c>
      <c r="F237" s="11">
        <f>SUMIFS('Fin Data with 6 week hist'!I:I,'Fin Data with 6 week hist'!$A:$A,$D237)</f>
        <v>0</v>
      </c>
      <c r="G237" s="11">
        <f>SUMIFS('Fin Data with 6 week hist'!J:J,'Fin Data with 6 week hist'!$A:$A,$D237)</f>
        <v>0</v>
      </c>
      <c r="H237" s="11">
        <f>SUMIFS('Fin Data with 6 week hist'!K:K,'Fin Data with 6 week hist'!$A:$A,$D237)+SUMIFS('Unit Cancellations'!D:D,'Unit Cancellations'!$B:$B,$D237)</f>
        <v>0</v>
      </c>
      <c r="I237" s="11">
        <f>SUMIFS('Fin Data with 6 week hist'!L:L,'Fin Data with 6 week hist'!$A:$A,$D237)+SUMIFS('Unit Cancellations'!E:E,'Unit Cancellations'!$B:$B,$D237)</f>
        <v>0</v>
      </c>
      <c r="J237" s="11">
        <f>SUMIFS('Fin Data with 6 week hist'!M:M,'Fin Data with 6 week hist'!$A:$A,$D237)+SUMIFS('Unit Cancellations'!F:F,'Unit Cancellations'!$B:$B,$D237)</f>
        <v>0</v>
      </c>
      <c r="K237" s="11">
        <f>SUMIFS('Fin Data with 6 week hist'!N:N,'Fin Data with 6 week hist'!$A:$A,$D237)+SUMIFS('Unit Cancellations'!G:G,'Unit Cancellations'!$B:$B,$D237)</f>
        <v>0</v>
      </c>
      <c r="L237" s="11">
        <f>SUMIFS('Fin Data'!AN:AN,'Fin Data'!A:A,D237)</f>
        <v>0</v>
      </c>
      <c r="M237" s="12">
        <f>IFERROR(SUMIFS('Fin Data'!AO:AO,'Fin Data'!A:A,D237),"")</f>
        <v>0</v>
      </c>
      <c r="N237" s="1"/>
      <c r="O237" s="11">
        <f t="shared" si="12"/>
        <v>1</v>
      </c>
      <c r="P237" s="12" t="str">
        <f t="shared" si="13"/>
        <v/>
      </c>
      <c r="Q237" s="1"/>
      <c r="R237" s="11">
        <f t="shared" si="14"/>
        <v>1</v>
      </c>
      <c r="S237" s="12" t="str">
        <f t="shared" si="15"/>
        <v/>
      </c>
      <c r="T237" s="11">
        <f t="shared" si="16"/>
        <v>0</v>
      </c>
      <c r="U237" s="1" t="e">
        <f t="shared" si="59"/>
        <v>#REF!</v>
      </c>
      <c r="V237" s="1"/>
      <c r="W237" s="11">
        <f>SUMIFS('Forecast Data'!$D:$D,'Forecast Data'!$C:$C,W$6,'Forecast Data'!$B:$B,$D237)</f>
        <v>1</v>
      </c>
      <c r="X237" s="11">
        <f>SUMIFS('Forecast Data'!$D:$D,'Forecast Data'!$C:$C,X$6,'Forecast Data'!$B:$B,$D237)</f>
        <v>1</v>
      </c>
      <c r="Y237" s="11">
        <f>SUMIFS('Forecast Data'!$D:$D,'Forecast Data'!$C:$C,Y$6,'Forecast Data'!$B:$B,$D237)</f>
        <v>1</v>
      </c>
      <c r="Z237" s="11">
        <f>SUMIFS('Forecast Data'!$D:$D,'Forecast Data'!$C:$C,Z$6,'Forecast Data'!$B:$B,$D237)</f>
        <v>1</v>
      </c>
      <c r="AA237" s="11">
        <f>SUMIFS('Forecast Data'!$D:$D,'Forecast Data'!$C:$C,AA$6,'Forecast Data'!$B:$B,$D237)</f>
        <v>1</v>
      </c>
      <c r="AB237" s="11">
        <f>SUMIFS('Forecast Data'!$D:$D,'Forecast Data'!$C:$C,AB$6,'Forecast Data'!$B:$B,$D237)</f>
        <v>1</v>
      </c>
      <c r="AC237" s="11">
        <f>SUMIFS('Forecast Data'!$D:$D,'Forecast Data'!$C:$C,AC$6,'Forecast Data'!$B:$B,$D237)</f>
        <v>1</v>
      </c>
      <c r="AD237" s="11">
        <f>SUMIFS('Forecast Data'!$D:$D,'Forecast Data'!$C:$C,AD$6,'Forecast Data'!$B:$B,$D237)</f>
        <v>1</v>
      </c>
      <c r="AE237" s="11">
        <f>SUMIFS('Forecast Data'!$D:$D,'Forecast Data'!$C:$C,AE$6,'Forecast Data'!$B:$B,$D237)</f>
        <v>1</v>
      </c>
      <c r="AF237" s="11">
        <f>SUMIFS('Forecast Data'!$D:$D,'Forecast Data'!$C:$C,AF$6,'Forecast Data'!$B:$B,$D237)</f>
        <v>1</v>
      </c>
      <c r="AG237" s="11">
        <f>SUMIFS('Forecast Data'!$D:$D,'Forecast Data'!$C:$C,AG$6,'Forecast Data'!$B:$B,$D237)</f>
        <v>1</v>
      </c>
      <c r="AH237" s="11">
        <f>SUMIFS('Forecast Data'!$D:$D,'Forecast Data'!$C:$C,AH$6,'Forecast Data'!$B:$B,$D237)</f>
        <v>1</v>
      </c>
      <c r="AI237" s="1"/>
      <c r="AJ237" s="12" t="str">
        <f>IF(SUMIFS('Forecast Data'!$E:$E,'Forecast Data'!$C:$C,AJ$6,'Forecast Data'!$B:$B,$D237)=0,"",SUMIFS('Forecast Data'!$E:$E,'Forecast Data'!$C:$C,AJ$6,'Forecast Data'!$B:$B,$D237))</f>
        <v/>
      </c>
      <c r="AK237" s="12" t="str">
        <f>IF(SUMIFS('Forecast Data'!$E:$E,'Forecast Data'!$C:$C,AK$6,'Forecast Data'!$B:$B,$D237)=0,"",SUMIFS('Forecast Data'!$E:$E,'Forecast Data'!$C:$C,AK$6,'Forecast Data'!$B:$B,$D237))</f>
        <v/>
      </c>
      <c r="AL237" s="12" t="str">
        <f>IF(SUMIFS('Forecast Data'!$E:$E,'Forecast Data'!$C:$C,AL$6,'Forecast Data'!$B:$B,$D237)=0,"",SUMIFS('Forecast Data'!$E:$E,'Forecast Data'!$C:$C,AL$6,'Forecast Data'!$B:$B,$D237))</f>
        <v/>
      </c>
      <c r="AM237" s="12" t="str">
        <f>IF(SUMIFS('Forecast Data'!$E:$E,'Forecast Data'!$C:$C,AM$6,'Forecast Data'!$B:$B,$D237)=0,"",SUMIFS('Forecast Data'!$E:$E,'Forecast Data'!$C:$C,AM$6,'Forecast Data'!$B:$B,$D237))</f>
        <v/>
      </c>
      <c r="AN237" s="12" t="str">
        <f>IF(SUMIFS('Forecast Data'!$E:$E,'Forecast Data'!$C:$C,AN$6,'Forecast Data'!$B:$B,$D237)=0,"",SUMIFS('Forecast Data'!$E:$E,'Forecast Data'!$C:$C,AN$6,'Forecast Data'!$B:$B,$D237))</f>
        <v/>
      </c>
      <c r="AO237" s="12" t="str">
        <f>IF(SUMIFS('Forecast Data'!$E:$E,'Forecast Data'!$C:$C,AO$6,'Forecast Data'!$B:$B,$D237)=0,"",SUMIFS('Forecast Data'!$E:$E,'Forecast Data'!$C:$C,AO$6,'Forecast Data'!$B:$B,$D237))</f>
        <v/>
      </c>
      <c r="AP237" s="12" t="str">
        <f>IF(SUMIFS('Forecast Data'!$E:$E,'Forecast Data'!$C:$C,AP$6,'Forecast Data'!$B:$B,$D237)=0,"",SUMIFS('Forecast Data'!$E:$E,'Forecast Data'!$C:$C,AP$6,'Forecast Data'!$B:$B,$D237))</f>
        <v/>
      </c>
      <c r="AQ237" s="12" t="str">
        <f>IF(SUMIFS('Forecast Data'!$E:$E,'Forecast Data'!$C:$C,AQ$6,'Forecast Data'!$B:$B,$D237)=0,"",SUMIFS('Forecast Data'!$E:$E,'Forecast Data'!$C:$C,AQ$6,'Forecast Data'!$B:$B,$D237))</f>
        <v/>
      </c>
      <c r="AR237" s="12" t="str">
        <f>IF(SUMIFS('Forecast Data'!$E:$E,'Forecast Data'!$C:$C,AR$6,'Forecast Data'!$B:$B,$D237)=0,"",SUMIFS('Forecast Data'!$E:$E,'Forecast Data'!$C:$C,AR$6,'Forecast Data'!$B:$B,$D237))</f>
        <v/>
      </c>
      <c r="AS237" s="12" t="str">
        <f>IF(SUMIFS('Forecast Data'!$E:$E,'Forecast Data'!$C:$C,AS$6,'Forecast Data'!$B:$B,$D237)=0,"",SUMIFS('Forecast Data'!$E:$E,'Forecast Data'!$C:$C,AS$6,'Forecast Data'!$B:$B,$D237))</f>
        <v/>
      </c>
      <c r="AT237" s="12" t="str">
        <f>IF(SUMIFS('Forecast Data'!$E:$E,'Forecast Data'!$C:$C,AT$6,'Forecast Data'!$B:$B,$D237)=0,"",SUMIFS('Forecast Data'!$E:$E,'Forecast Data'!$C:$C,AT$6,'Forecast Data'!$B:$B,$D237))</f>
        <v/>
      </c>
      <c r="AU237" s="12" t="str">
        <f>IF(SUMIFS('Forecast Data'!$E:$E,'Forecast Data'!$C:$C,AU$6,'Forecast Data'!$B:$B,$D237)=0,"",SUMIFS('Forecast Data'!$E:$E,'Forecast Data'!$C:$C,AU$6,'Forecast Data'!$B:$B,$D237))</f>
        <v/>
      </c>
      <c r="AV237" s="1"/>
      <c r="AW237" s="11">
        <f>SUMIFS('OP Units'!E:E,'OP Units'!$A:$A,$D237)</f>
        <v>0</v>
      </c>
      <c r="AX237" s="11">
        <f>SUMIFS('OP Units'!F:F,'OP Units'!$A:$A,$D237)</f>
        <v>0</v>
      </c>
      <c r="AY237" s="11">
        <f>SUMIFS('OP Units'!G:G,'OP Units'!$A:$A,$D237)</f>
        <v>0</v>
      </c>
      <c r="AZ237" s="11">
        <f>SUMIFS('OP Units'!H:H,'OP Units'!$A:$A,$D237)</f>
        <v>0</v>
      </c>
      <c r="BA237" s="11">
        <f>SUMIFS('OP Units'!I:I,'OP Units'!$A:$A,$D237)</f>
        <v>0</v>
      </c>
      <c r="BB237" s="11">
        <f>SUMIFS('OP Units'!J:J,'OP Units'!$A:$A,$D237)</f>
        <v>0</v>
      </c>
      <c r="BC237" s="11">
        <f>SUMIFS('OP Units'!K:K,'OP Units'!$A:$A,$D237)</f>
        <v>0</v>
      </c>
      <c r="BD237" s="11">
        <f>SUMIFS('OP Units'!L:L,'OP Units'!$A:$A,$D237)</f>
        <v>0</v>
      </c>
      <c r="BE237" s="11">
        <f>SUMIFS('OP Units'!M:M,'OP Units'!$A:$A,$D237)</f>
        <v>0</v>
      </c>
      <c r="BF237" s="11">
        <f>SUMIFS('OP Units'!N:N,'OP Units'!$A:$A,$D237)</f>
        <v>0</v>
      </c>
      <c r="BG237" s="11">
        <f>SUMIFS('OP Units'!O:O,'OP Units'!$A:$A,$D237)</f>
        <v>0</v>
      </c>
      <c r="BH237" s="11">
        <f>SUMIFS('OP Units'!P:P,'OP Units'!$A:$A,$D237)</f>
        <v>0</v>
      </c>
      <c r="BI237" s="1"/>
      <c r="BJ237" s="12" t="str">
        <f>IFERROR((SUMIFS('OP Units'!E:E,'OP Units'!$A:$A,$D237)-SUMIFS('Forecast Data'!$H:$H,'Forecast Data'!$C:$C,BJ$6,'Forecast Data'!$B:$B,$D237))/SUMIFS('Forecast Data'!$H:$H,'Forecast Data'!$C:$C,BJ$6,'Forecast Data'!$B:$B,$D237),"")</f>
        <v/>
      </c>
      <c r="BK237" s="12" t="str">
        <f>IFERROR((SUMIFS('OP Units'!F:F,'OP Units'!$A:$A,$D237)-SUMIFS('Forecast Data'!$H:$H,'Forecast Data'!$C:$C,BK$6,'Forecast Data'!$B:$B,$D237))/SUMIFS('Forecast Data'!$H:$H,'Forecast Data'!$C:$C,BK$6,'Forecast Data'!$B:$B,$D237),"")</f>
        <v/>
      </c>
      <c r="BL237" s="12" t="str">
        <f>IFERROR((SUMIFS('OP Units'!G:G,'OP Units'!$A:$A,$D237)-SUMIFS('Forecast Data'!$H:$H,'Forecast Data'!$C:$C,BL$6,'Forecast Data'!$B:$B,$D237))/SUMIFS('Forecast Data'!$H:$H,'Forecast Data'!$C:$C,BL$6,'Forecast Data'!$B:$B,$D237),"")</f>
        <v/>
      </c>
      <c r="BM237" s="12" t="str">
        <f>IFERROR((SUMIFS('OP Units'!H:H,'OP Units'!$A:$A,$D237)-SUMIFS('Forecast Data'!$H:$H,'Forecast Data'!$C:$C,BM$6,'Forecast Data'!$B:$B,$D237))/SUMIFS('Forecast Data'!$H:$H,'Forecast Data'!$C:$C,BM$6,'Forecast Data'!$B:$B,$D237),"")</f>
        <v/>
      </c>
      <c r="BN237" s="12" t="str">
        <f>IFERROR((SUMIFS('OP Units'!I:I,'OP Units'!$A:$A,$D237)-SUMIFS('Forecast Data'!$H:$H,'Forecast Data'!$C:$C,BN$6,'Forecast Data'!$B:$B,$D237))/SUMIFS('Forecast Data'!$H:$H,'Forecast Data'!$C:$C,BN$6,'Forecast Data'!$B:$B,$D237),"")</f>
        <v/>
      </c>
      <c r="BO237" s="12" t="str">
        <f>IFERROR((SUMIFS('OP Units'!J:J,'OP Units'!$A:$A,$D237)-SUMIFS('Forecast Data'!$H:$H,'Forecast Data'!$C:$C,BO$6,'Forecast Data'!$B:$B,$D237))/SUMIFS('Forecast Data'!$H:$H,'Forecast Data'!$C:$C,BO$6,'Forecast Data'!$B:$B,$D237),"")</f>
        <v/>
      </c>
      <c r="BP237" s="12" t="str">
        <f>IFERROR((SUMIFS('OP Units'!K:K,'OP Units'!$A:$A,$D237)-SUMIFS('Forecast Data'!$H:$H,'Forecast Data'!$C:$C,BP$6,'Forecast Data'!$B:$B,$D237))/SUMIFS('Forecast Data'!$H:$H,'Forecast Data'!$C:$C,BP$6,'Forecast Data'!$B:$B,$D237),"")</f>
        <v/>
      </c>
      <c r="BQ237" s="12" t="str">
        <f>IFERROR((SUMIFS('OP Units'!L:L,'OP Units'!$A:$A,$D237)-SUMIFS('Forecast Data'!$H:$H,'Forecast Data'!$C:$C,BQ$6,'Forecast Data'!$B:$B,$D237))/SUMIFS('Forecast Data'!$H:$H,'Forecast Data'!$C:$C,BQ$6,'Forecast Data'!$B:$B,$D237),"")</f>
        <v/>
      </c>
      <c r="BR237" s="12" t="str">
        <f>IFERROR((SUMIFS('OP Units'!M:M,'OP Units'!$A:$A,$D237)-SUMIFS('Forecast Data'!$H:$H,'Forecast Data'!$C:$C,BR$6,'Forecast Data'!$B:$B,$D237))/SUMIFS('Forecast Data'!$H:$H,'Forecast Data'!$C:$C,BR$6,'Forecast Data'!$B:$B,$D237),"")</f>
        <v/>
      </c>
      <c r="BS237" s="12" t="str">
        <f>IFERROR((SUMIFS('OP Units'!N:N,'OP Units'!$A:$A,$D237)-SUMIFS('Forecast Data'!$H:$H,'Forecast Data'!$C:$C,BS$6,'Forecast Data'!$B:$B,$D237))/SUMIFS('Forecast Data'!$H:$H,'Forecast Data'!$C:$C,BS$6,'Forecast Data'!$B:$B,$D237),"")</f>
        <v/>
      </c>
      <c r="BT237" s="12" t="str">
        <f>IFERROR((SUMIFS('OP Units'!O:O,'OP Units'!$A:$A,$D237)-SUMIFS('Forecast Data'!$H:$H,'Forecast Data'!$C:$C,BT$6,'Forecast Data'!$B:$B,$D237))/SUMIFS('Forecast Data'!$H:$H,'Forecast Data'!$C:$C,BT$6,'Forecast Data'!$B:$B,$D237),"")</f>
        <v/>
      </c>
      <c r="BU237" s="12" t="str">
        <f>IFERROR((SUMIFS('OP Units'!P:P,'OP Units'!$A:$A,$D237)-SUMIFS('Forecast Data'!$H:$H,'Forecast Data'!$C:$C,BU$6,'Forecast Data'!$B:$B,$D237))/SUMIFS('Forecast Data'!$H:$H,'Forecast Data'!$C:$C,BU$6,'Forecast Data'!$B:$B,$D237),"")</f>
        <v/>
      </c>
      <c r="BV237" s="12"/>
      <c r="BW237" s="11">
        <f>(SUMIFS('Forecast Data'!H:H,'Forecast Data'!B:B,D237,'Forecast Data'!C:C,BK$6)+SUMIFS('Forecast Data'!H:H,'Forecast Data'!B:B,D237,'Forecast Data'!C:C,BL$6)+SUMIFS('Forecast Data'!H:H,'Forecast Data'!B:B,D237,'Forecast Data'!C:C,BM$6)+SUMIFS('Forecast Data'!H:H,'Forecast Data'!B:B,D237,'Forecast Data'!C:C,BN$6)+SUMIFS('Forecast Data'!H:H,'Forecast Data'!B:B,D237,'Forecast Data'!C:C,BO$6)+SUMIFS('Forecast Data'!H:H,'Forecast Data'!B:B,D237,'Forecast Data'!C:C,BP$6)+SUMIFS('Forecast Data'!H:H,'Forecast Data'!B:B,D237,'Forecast Data'!C:C,BQ$6)+SUMIFS('Forecast Data'!H:H,'Forecast Data'!B:B,D237,'Forecast Data'!C:C,BJ$6))/8</f>
        <v>0</v>
      </c>
      <c r="BX237" s="12" t="str">
        <f>IFERROR((SUM(W237:AD237)-(SUMIFS('Forecast Data'!H:H,'Forecast Data'!B:B,B237,'Forecast Data'!C:C,BJ$6)+SUMIFS('Forecast Data'!H:H,'Forecast Data'!B:B,B237,'Forecast Data'!C:C,BK$6)+SUMIFS('Forecast Data'!H:H,'Forecast Data'!B:B,B237,'Forecast Data'!C:C,BL$6)+SUMIFS('Forecast Data'!H:H,'Forecast Data'!B:B,B237,'Forecast Data'!C:C,BM$6)+SUMIFS('Forecast Data'!H:H,'Forecast Data'!B:B,B237,'Forecast Data'!C:C,BN$6)+SUMIFS('Forecast Data'!H:H,'Forecast Data'!B:B,B237,'Forecast Data'!C:C,BO$6)+SUMIFS('Forecast Data'!H:H,'Forecast Data'!B:B,B237,'Forecast Data'!C:C,BP$6)+SUMIFS('Forecast Data'!H:H,'Forecast Data'!B:B,B237,'Forecast Data'!C:C,BQ$6)))/(SUMIFS('Forecast Data'!H:H,'Forecast Data'!B:B,B237,'Forecast Data'!C:C,BJ$6)+SUMIFS('Forecast Data'!H:H,'Forecast Data'!B:B,B237,'Forecast Data'!C:C,BK$6)+SUMIFS('Forecast Data'!H:H,'Forecast Data'!B:B,B237,'Forecast Data'!C:C,BL$6)+SUMIFS('Forecast Data'!H:H,'Forecast Data'!B:B,B237,'Forecast Data'!C:C,BM$6)+SUMIFS('Forecast Data'!H:H,'Forecast Data'!B:B,B237,'Forecast Data'!C:C,BN$6)+SUMIFS('Forecast Data'!H:H,'Forecast Data'!B:B,B237,'Forecast Data'!C:C,BO$6)+SUMIFS('Forecast Data'!H:H,'Forecast Data'!B:B,B237,'Forecast Data'!C:C,BP$6)+SUMIFS('Forecast Data'!H:H,'Forecast Data'!B:B,B237,'Forecast Data'!C:C,BQ$6)),"")</f>
        <v/>
      </c>
      <c r="BY237" s="12">
        <f t="shared" si="18"/>
        <v>0</v>
      </c>
      <c r="BZ237" s="16">
        <f t="shared" si="19"/>
        <v>8.2229902449310373E-7</v>
      </c>
      <c r="CA237" s="13">
        <f t="shared" si="20"/>
        <v>-8.2229902449310378E-5</v>
      </c>
      <c r="CB237" s="12">
        <f t="shared" si="21"/>
        <v>8.2229902449310373E-7</v>
      </c>
      <c r="CC237" s="12"/>
      <c r="CD237" s="11">
        <f>(SUMIFS('Forecast Data'!H:H,'Forecast Data'!B:B,D237,'Forecast Data'!C:C,BK$6)+SUMIFS('Forecast Data'!H:H,'Forecast Data'!B:B,D237,'Forecast Data'!C:C,BL$6)+SUMIFS('Forecast Data'!H:H,'Forecast Data'!B:B,D237,'Forecast Data'!C:C,BM$6)+SUMIFS('Forecast Data'!H:H,'Forecast Data'!B:B,D237,'Forecast Data'!C:C,BJ$6))/4</f>
        <v>0</v>
      </c>
      <c r="CE237" s="12" t="str">
        <f>IFERROR((SUM(W237:Z237)-(SUMIFS('Forecast Data'!H:H,'Forecast Data'!B:B,D237,'Forecast Data'!C:C,BJ$6)+SUMIFS('Forecast Data'!H:H,'Forecast Data'!B:B,D237,'Forecast Data'!C:C,BK$6)+SUMIFS('Forecast Data'!H:H,'Forecast Data'!B:B,D237,'Forecast Data'!C:C,BL$6)+SUMIFS('Forecast Data'!H:H,'Forecast Data'!B:B,D237,'Forecast Data'!C:C,BM$6)))/(SUMIFS('Forecast Data'!H:H,'Forecast Data'!B:B,D237,'Forecast Data'!C:C,BJ$6)+SUMIFS('Forecast Data'!H:H,'Forecast Data'!B:B,D237,'Forecast Data'!C:C,BK$6)+SUMIFS('Forecast Data'!H:H,'Forecast Data'!B:B,D237,'Forecast Data'!C:C,BL$6)+SUMIFS('Forecast Data'!H:H,'Forecast Data'!B:B,D237,'Forecast Data'!C:C,BM$6)),"")</f>
        <v/>
      </c>
      <c r="CF237" s="12">
        <f t="shared" si="22"/>
        <v>0</v>
      </c>
      <c r="CG237" s="12">
        <f t="shared" si="23"/>
        <v>8.3838578547221112E-7</v>
      </c>
      <c r="CH237" s="13">
        <f t="shared" si="24"/>
        <v>-8.3838578547221109E-5</v>
      </c>
      <c r="CI237" s="13"/>
    </row>
    <row r="238" spans="1:87" ht="13.2">
      <c r="A238" s="1"/>
      <c r="B238" t="str">
        <f t="shared" si="58"/>
        <v>Peter Thomas Roth</v>
      </c>
      <c r="D238" t="s">
        <v>271</v>
      </c>
      <c r="E238" s="11">
        <f>SUMIFS('Fin Data'!F:F,'Fin Data'!A:A,D238)</f>
        <v>0</v>
      </c>
      <c r="F238" s="11">
        <f>SUMIFS('Fin Data with 6 week hist'!I:I,'Fin Data with 6 week hist'!$A:$A,$D238)</f>
        <v>0</v>
      </c>
      <c r="G238" s="11">
        <f>SUMIFS('Fin Data with 6 week hist'!J:J,'Fin Data with 6 week hist'!$A:$A,$D238)</f>
        <v>0</v>
      </c>
      <c r="H238" s="11">
        <f>SUMIFS('Fin Data with 6 week hist'!K:K,'Fin Data with 6 week hist'!$A:$A,$D238)+SUMIFS('Unit Cancellations'!D:D,'Unit Cancellations'!$B:$B,$D238)</f>
        <v>0</v>
      </c>
      <c r="I238" s="11">
        <f>SUMIFS('Fin Data with 6 week hist'!L:L,'Fin Data with 6 week hist'!$A:$A,$D238)+SUMIFS('Unit Cancellations'!E:E,'Unit Cancellations'!$B:$B,$D238)</f>
        <v>0</v>
      </c>
      <c r="J238" s="11">
        <f>SUMIFS('Fin Data with 6 week hist'!M:M,'Fin Data with 6 week hist'!$A:$A,$D238)+SUMIFS('Unit Cancellations'!F:F,'Unit Cancellations'!$B:$B,$D238)</f>
        <v>0</v>
      </c>
      <c r="K238" s="11">
        <f>SUMIFS('Fin Data with 6 week hist'!N:N,'Fin Data with 6 week hist'!$A:$A,$D238)+SUMIFS('Unit Cancellations'!G:G,'Unit Cancellations'!$B:$B,$D238)</f>
        <v>0</v>
      </c>
      <c r="L238" s="11">
        <f>SUMIFS('Fin Data'!AN:AN,'Fin Data'!A:A,D238)</f>
        <v>0</v>
      </c>
      <c r="M238" s="12">
        <f>IFERROR(SUMIFS('Fin Data'!AO:AO,'Fin Data'!A:A,D238),"")</f>
        <v>0</v>
      </c>
      <c r="N238" s="1"/>
      <c r="O238" s="11">
        <f t="shared" si="12"/>
        <v>1</v>
      </c>
      <c r="P238" s="12" t="str">
        <f t="shared" si="13"/>
        <v/>
      </c>
      <c r="Q238" s="1"/>
      <c r="R238" s="11">
        <f t="shared" si="14"/>
        <v>1</v>
      </c>
      <c r="S238" s="12" t="str">
        <f t="shared" si="15"/>
        <v/>
      </c>
      <c r="T238" s="11">
        <f t="shared" si="16"/>
        <v>0</v>
      </c>
      <c r="U238" s="1" t="e">
        <f t="shared" si="59"/>
        <v>#REF!</v>
      </c>
      <c r="V238" s="1"/>
      <c r="W238" s="11">
        <f>SUMIFS('Forecast Data'!$D:$D,'Forecast Data'!$C:$C,W$6,'Forecast Data'!$B:$B,$D238)</f>
        <v>1</v>
      </c>
      <c r="X238" s="11">
        <f>SUMIFS('Forecast Data'!$D:$D,'Forecast Data'!$C:$C,X$6,'Forecast Data'!$B:$B,$D238)</f>
        <v>1</v>
      </c>
      <c r="Y238" s="11">
        <f>SUMIFS('Forecast Data'!$D:$D,'Forecast Data'!$C:$C,Y$6,'Forecast Data'!$B:$B,$D238)</f>
        <v>1</v>
      </c>
      <c r="Z238" s="11">
        <f>SUMIFS('Forecast Data'!$D:$D,'Forecast Data'!$C:$C,Z$6,'Forecast Data'!$B:$B,$D238)</f>
        <v>1</v>
      </c>
      <c r="AA238" s="11">
        <f>SUMIFS('Forecast Data'!$D:$D,'Forecast Data'!$C:$C,AA$6,'Forecast Data'!$B:$B,$D238)</f>
        <v>1</v>
      </c>
      <c r="AB238" s="11">
        <f>SUMIFS('Forecast Data'!$D:$D,'Forecast Data'!$C:$C,AB$6,'Forecast Data'!$B:$B,$D238)</f>
        <v>1</v>
      </c>
      <c r="AC238" s="11">
        <f>SUMIFS('Forecast Data'!$D:$D,'Forecast Data'!$C:$C,AC$6,'Forecast Data'!$B:$B,$D238)</f>
        <v>1</v>
      </c>
      <c r="AD238" s="11">
        <f>SUMIFS('Forecast Data'!$D:$D,'Forecast Data'!$C:$C,AD$6,'Forecast Data'!$B:$B,$D238)</f>
        <v>1</v>
      </c>
      <c r="AE238" s="11">
        <f>SUMIFS('Forecast Data'!$D:$D,'Forecast Data'!$C:$C,AE$6,'Forecast Data'!$B:$B,$D238)</f>
        <v>1</v>
      </c>
      <c r="AF238" s="11">
        <f>SUMIFS('Forecast Data'!$D:$D,'Forecast Data'!$C:$C,AF$6,'Forecast Data'!$B:$B,$D238)</f>
        <v>1</v>
      </c>
      <c r="AG238" s="11">
        <f>SUMIFS('Forecast Data'!$D:$D,'Forecast Data'!$C:$C,AG$6,'Forecast Data'!$B:$B,$D238)</f>
        <v>1</v>
      </c>
      <c r="AH238" s="11">
        <f>SUMIFS('Forecast Data'!$D:$D,'Forecast Data'!$C:$C,AH$6,'Forecast Data'!$B:$B,$D238)</f>
        <v>1</v>
      </c>
      <c r="AI238" s="1"/>
      <c r="AJ238" s="12" t="str">
        <f>IF(SUMIFS('Forecast Data'!$E:$E,'Forecast Data'!$C:$C,AJ$6,'Forecast Data'!$B:$B,$D238)=0,"",SUMIFS('Forecast Data'!$E:$E,'Forecast Data'!$C:$C,AJ$6,'Forecast Data'!$B:$B,$D238))</f>
        <v/>
      </c>
      <c r="AK238" s="12" t="str">
        <f>IF(SUMIFS('Forecast Data'!$E:$E,'Forecast Data'!$C:$C,AK$6,'Forecast Data'!$B:$B,$D238)=0,"",SUMIFS('Forecast Data'!$E:$E,'Forecast Data'!$C:$C,AK$6,'Forecast Data'!$B:$B,$D238))</f>
        <v/>
      </c>
      <c r="AL238" s="12" t="str">
        <f>IF(SUMIFS('Forecast Data'!$E:$E,'Forecast Data'!$C:$C,AL$6,'Forecast Data'!$B:$B,$D238)=0,"",SUMIFS('Forecast Data'!$E:$E,'Forecast Data'!$C:$C,AL$6,'Forecast Data'!$B:$B,$D238))</f>
        <v/>
      </c>
      <c r="AM238" s="12" t="str">
        <f>IF(SUMIFS('Forecast Data'!$E:$E,'Forecast Data'!$C:$C,AM$6,'Forecast Data'!$B:$B,$D238)=0,"",SUMIFS('Forecast Data'!$E:$E,'Forecast Data'!$C:$C,AM$6,'Forecast Data'!$B:$B,$D238))</f>
        <v/>
      </c>
      <c r="AN238" s="12" t="str">
        <f>IF(SUMIFS('Forecast Data'!$E:$E,'Forecast Data'!$C:$C,AN$6,'Forecast Data'!$B:$B,$D238)=0,"",SUMIFS('Forecast Data'!$E:$E,'Forecast Data'!$C:$C,AN$6,'Forecast Data'!$B:$B,$D238))</f>
        <v/>
      </c>
      <c r="AO238" s="12" t="str">
        <f>IF(SUMIFS('Forecast Data'!$E:$E,'Forecast Data'!$C:$C,AO$6,'Forecast Data'!$B:$B,$D238)=0,"",SUMIFS('Forecast Data'!$E:$E,'Forecast Data'!$C:$C,AO$6,'Forecast Data'!$B:$B,$D238))</f>
        <v/>
      </c>
      <c r="AP238" s="12" t="str">
        <f>IF(SUMIFS('Forecast Data'!$E:$E,'Forecast Data'!$C:$C,AP$6,'Forecast Data'!$B:$B,$D238)=0,"",SUMIFS('Forecast Data'!$E:$E,'Forecast Data'!$C:$C,AP$6,'Forecast Data'!$B:$B,$D238))</f>
        <v/>
      </c>
      <c r="AQ238" s="12" t="str">
        <f>IF(SUMIFS('Forecast Data'!$E:$E,'Forecast Data'!$C:$C,AQ$6,'Forecast Data'!$B:$B,$D238)=0,"",SUMIFS('Forecast Data'!$E:$E,'Forecast Data'!$C:$C,AQ$6,'Forecast Data'!$B:$B,$D238))</f>
        <v/>
      </c>
      <c r="AR238" s="12" t="str">
        <f>IF(SUMIFS('Forecast Data'!$E:$E,'Forecast Data'!$C:$C,AR$6,'Forecast Data'!$B:$B,$D238)=0,"",SUMIFS('Forecast Data'!$E:$E,'Forecast Data'!$C:$C,AR$6,'Forecast Data'!$B:$B,$D238))</f>
        <v/>
      </c>
      <c r="AS238" s="12" t="str">
        <f>IF(SUMIFS('Forecast Data'!$E:$E,'Forecast Data'!$C:$C,AS$6,'Forecast Data'!$B:$B,$D238)=0,"",SUMIFS('Forecast Data'!$E:$E,'Forecast Data'!$C:$C,AS$6,'Forecast Data'!$B:$B,$D238))</f>
        <v/>
      </c>
      <c r="AT238" s="12" t="str">
        <f>IF(SUMIFS('Forecast Data'!$E:$E,'Forecast Data'!$C:$C,AT$6,'Forecast Data'!$B:$B,$D238)=0,"",SUMIFS('Forecast Data'!$E:$E,'Forecast Data'!$C:$C,AT$6,'Forecast Data'!$B:$B,$D238))</f>
        <v/>
      </c>
      <c r="AU238" s="12" t="str">
        <f>IF(SUMIFS('Forecast Data'!$E:$E,'Forecast Data'!$C:$C,AU$6,'Forecast Data'!$B:$B,$D238)=0,"",SUMIFS('Forecast Data'!$E:$E,'Forecast Data'!$C:$C,AU$6,'Forecast Data'!$B:$B,$D238))</f>
        <v/>
      </c>
      <c r="AV238" s="1"/>
      <c r="AW238" s="11">
        <f>SUMIFS('OP Units'!E:E,'OP Units'!$A:$A,$D238)</f>
        <v>0</v>
      </c>
      <c r="AX238" s="11">
        <f>SUMIFS('OP Units'!F:F,'OP Units'!$A:$A,$D238)</f>
        <v>0</v>
      </c>
      <c r="AY238" s="11">
        <f>SUMIFS('OP Units'!G:G,'OP Units'!$A:$A,$D238)</f>
        <v>0</v>
      </c>
      <c r="AZ238" s="11">
        <f>SUMIFS('OP Units'!H:H,'OP Units'!$A:$A,$D238)</f>
        <v>0</v>
      </c>
      <c r="BA238" s="11">
        <f>SUMIFS('OP Units'!I:I,'OP Units'!$A:$A,$D238)</f>
        <v>0</v>
      </c>
      <c r="BB238" s="11">
        <f>SUMIFS('OP Units'!J:J,'OP Units'!$A:$A,$D238)</f>
        <v>0</v>
      </c>
      <c r="BC238" s="11">
        <f>SUMIFS('OP Units'!K:K,'OP Units'!$A:$A,$D238)</f>
        <v>0</v>
      </c>
      <c r="BD238" s="11">
        <f>SUMIFS('OP Units'!L:L,'OP Units'!$A:$A,$D238)</f>
        <v>0</v>
      </c>
      <c r="BE238" s="11">
        <f>SUMIFS('OP Units'!M:M,'OP Units'!$A:$A,$D238)</f>
        <v>0</v>
      </c>
      <c r="BF238" s="11">
        <f>SUMIFS('OP Units'!N:N,'OP Units'!$A:$A,$D238)</f>
        <v>0</v>
      </c>
      <c r="BG238" s="11">
        <f>SUMIFS('OP Units'!O:O,'OP Units'!$A:$A,$D238)</f>
        <v>0</v>
      </c>
      <c r="BH238" s="11">
        <f>SUMIFS('OP Units'!P:P,'OP Units'!$A:$A,$D238)</f>
        <v>0</v>
      </c>
      <c r="BI238" s="1"/>
      <c r="BJ238" s="12" t="str">
        <f>IFERROR((SUMIFS('OP Units'!E:E,'OP Units'!$A:$A,$D238)-SUMIFS('Forecast Data'!$H:$H,'Forecast Data'!$C:$C,BJ$6,'Forecast Data'!$B:$B,$D238))/SUMIFS('Forecast Data'!$H:$H,'Forecast Data'!$C:$C,BJ$6,'Forecast Data'!$B:$B,$D238),"")</f>
        <v/>
      </c>
      <c r="BK238" s="12" t="str">
        <f>IFERROR((SUMIFS('OP Units'!F:F,'OP Units'!$A:$A,$D238)-SUMIFS('Forecast Data'!$H:$H,'Forecast Data'!$C:$C,BK$6,'Forecast Data'!$B:$B,$D238))/SUMIFS('Forecast Data'!$H:$H,'Forecast Data'!$C:$C,BK$6,'Forecast Data'!$B:$B,$D238),"")</f>
        <v/>
      </c>
      <c r="BL238" s="12" t="str">
        <f>IFERROR((SUMIFS('OP Units'!G:G,'OP Units'!$A:$A,$D238)-SUMIFS('Forecast Data'!$H:$H,'Forecast Data'!$C:$C,BL$6,'Forecast Data'!$B:$B,$D238))/SUMIFS('Forecast Data'!$H:$H,'Forecast Data'!$C:$C,BL$6,'Forecast Data'!$B:$B,$D238),"")</f>
        <v/>
      </c>
      <c r="BM238" s="12" t="str">
        <f>IFERROR((SUMIFS('OP Units'!H:H,'OP Units'!$A:$A,$D238)-SUMIFS('Forecast Data'!$H:$H,'Forecast Data'!$C:$C,BM$6,'Forecast Data'!$B:$B,$D238))/SUMIFS('Forecast Data'!$H:$H,'Forecast Data'!$C:$C,BM$6,'Forecast Data'!$B:$B,$D238),"")</f>
        <v/>
      </c>
      <c r="BN238" s="12" t="str">
        <f>IFERROR((SUMIFS('OP Units'!I:I,'OP Units'!$A:$A,$D238)-SUMIFS('Forecast Data'!$H:$H,'Forecast Data'!$C:$C,BN$6,'Forecast Data'!$B:$B,$D238))/SUMIFS('Forecast Data'!$H:$H,'Forecast Data'!$C:$C,BN$6,'Forecast Data'!$B:$B,$D238),"")</f>
        <v/>
      </c>
      <c r="BO238" s="12" t="str">
        <f>IFERROR((SUMIFS('OP Units'!J:J,'OP Units'!$A:$A,$D238)-SUMIFS('Forecast Data'!$H:$H,'Forecast Data'!$C:$C,BO$6,'Forecast Data'!$B:$B,$D238))/SUMIFS('Forecast Data'!$H:$H,'Forecast Data'!$C:$C,BO$6,'Forecast Data'!$B:$B,$D238),"")</f>
        <v/>
      </c>
      <c r="BP238" s="12" t="str">
        <f>IFERROR((SUMIFS('OP Units'!K:K,'OP Units'!$A:$A,$D238)-SUMIFS('Forecast Data'!$H:$H,'Forecast Data'!$C:$C,BP$6,'Forecast Data'!$B:$B,$D238))/SUMIFS('Forecast Data'!$H:$H,'Forecast Data'!$C:$C,BP$6,'Forecast Data'!$B:$B,$D238),"")</f>
        <v/>
      </c>
      <c r="BQ238" s="12" t="str">
        <f>IFERROR((SUMIFS('OP Units'!L:L,'OP Units'!$A:$A,$D238)-SUMIFS('Forecast Data'!$H:$H,'Forecast Data'!$C:$C,BQ$6,'Forecast Data'!$B:$B,$D238))/SUMIFS('Forecast Data'!$H:$H,'Forecast Data'!$C:$C,BQ$6,'Forecast Data'!$B:$B,$D238),"")</f>
        <v/>
      </c>
      <c r="BR238" s="12" t="str">
        <f>IFERROR((SUMIFS('OP Units'!M:M,'OP Units'!$A:$A,$D238)-SUMIFS('Forecast Data'!$H:$H,'Forecast Data'!$C:$C,BR$6,'Forecast Data'!$B:$B,$D238))/SUMIFS('Forecast Data'!$H:$H,'Forecast Data'!$C:$C,BR$6,'Forecast Data'!$B:$B,$D238),"")</f>
        <v/>
      </c>
      <c r="BS238" s="12" t="str">
        <f>IFERROR((SUMIFS('OP Units'!N:N,'OP Units'!$A:$A,$D238)-SUMIFS('Forecast Data'!$H:$H,'Forecast Data'!$C:$C,BS$6,'Forecast Data'!$B:$B,$D238))/SUMIFS('Forecast Data'!$H:$H,'Forecast Data'!$C:$C,BS$6,'Forecast Data'!$B:$B,$D238),"")</f>
        <v/>
      </c>
      <c r="BT238" s="12" t="str">
        <f>IFERROR((SUMIFS('OP Units'!O:O,'OP Units'!$A:$A,$D238)-SUMIFS('Forecast Data'!$H:$H,'Forecast Data'!$C:$C,BT$6,'Forecast Data'!$B:$B,$D238))/SUMIFS('Forecast Data'!$H:$H,'Forecast Data'!$C:$C,BT$6,'Forecast Data'!$B:$B,$D238),"")</f>
        <v/>
      </c>
      <c r="BU238" s="12" t="str">
        <f>IFERROR((SUMIFS('OP Units'!P:P,'OP Units'!$A:$A,$D238)-SUMIFS('Forecast Data'!$H:$H,'Forecast Data'!$C:$C,BU$6,'Forecast Data'!$B:$B,$D238))/SUMIFS('Forecast Data'!$H:$H,'Forecast Data'!$C:$C,BU$6,'Forecast Data'!$B:$B,$D238),"")</f>
        <v/>
      </c>
      <c r="BV238" s="12"/>
      <c r="BW238" s="11">
        <f>(SUMIFS('Forecast Data'!H:H,'Forecast Data'!B:B,D238,'Forecast Data'!C:C,BK$6)+SUMIFS('Forecast Data'!H:H,'Forecast Data'!B:B,D238,'Forecast Data'!C:C,BL$6)+SUMIFS('Forecast Data'!H:H,'Forecast Data'!B:B,D238,'Forecast Data'!C:C,BM$6)+SUMIFS('Forecast Data'!H:H,'Forecast Data'!B:B,D238,'Forecast Data'!C:C,BN$6)+SUMIFS('Forecast Data'!H:H,'Forecast Data'!B:B,D238,'Forecast Data'!C:C,BO$6)+SUMIFS('Forecast Data'!H:H,'Forecast Data'!B:B,D238,'Forecast Data'!C:C,BP$6)+SUMIFS('Forecast Data'!H:H,'Forecast Data'!B:B,D238,'Forecast Data'!C:C,BQ$6)+SUMIFS('Forecast Data'!H:H,'Forecast Data'!B:B,D238,'Forecast Data'!C:C,BJ$6))/8</f>
        <v>0</v>
      </c>
      <c r="BX238" s="12" t="str">
        <f>IFERROR((SUM(W238:AD238)-(SUMIFS('Forecast Data'!H:H,'Forecast Data'!B:B,B238,'Forecast Data'!C:C,BJ$6)+SUMIFS('Forecast Data'!H:H,'Forecast Data'!B:B,B238,'Forecast Data'!C:C,BK$6)+SUMIFS('Forecast Data'!H:H,'Forecast Data'!B:B,B238,'Forecast Data'!C:C,BL$6)+SUMIFS('Forecast Data'!H:H,'Forecast Data'!B:B,B238,'Forecast Data'!C:C,BM$6)+SUMIFS('Forecast Data'!H:H,'Forecast Data'!B:B,B238,'Forecast Data'!C:C,BN$6)+SUMIFS('Forecast Data'!H:H,'Forecast Data'!B:B,B238,'Forecast Data'!C:C,BO$6)+SUMIFS('Forecast Data'!H:H,'Forecast Data'!B:B,B238,'Forecast Data'!C:C,BP$6)+SUMIFS('Forecast Data'!H:H,'Forecast Data'!B:B,B238,'Forecast Data'!C:C,BQ$6)))/(SUMIFS('Forecast Data'!H:H,'Forecast Data'!B:B,B238,'Forecast Data'!C:C,BJ$6)+SUMIFS('Forecast Data'!H:H,'Forecast Data'!B:B,B238,'Forecast Data'!C:C,BK$6)+SUMIFS('Forecast Data'!H:H,'Forecast Data'!B:B,B238,'Forecast Data'!C:C,BL$6)+SUMIFS('Forecast Data'!H:H,'Forecast Data'!B:B,B238,'Forecast Data'!C:C,BM$6)+SUMIFS('Forecast Data'!H:H,'Forecast Data'!B:B,B238,'Forecast Data'!C:C,BN$6)+SUMIFS('Forecast Data'!H:H,'Forecast Data'!B:B,B238,'Forecast Data'!C:C,BO$6)+SUMIFS('Forecast Data'!H:H,'Forecast Data'!B:B,B238,'Forecast Data'!C:C,BP$6)+SUMIFS('Forecast Data'!H:H,'Forecast Data'!B:B,B238,'Forecast Data'!C:C,BQ$6)),"")</f>
        <v/>
      </c>
      <c r="BY238" s="12">
        <f t="shared" si="18"/>
        <v>0</v>
      </c>
      <c r="BZ238" s="16">
        <f t="shared" si="19"/>
        <v>8.2229902449310373E-7</v>
      </c>
      <c r="CA238" s="13">
        <f t="shared" si="20"/>
        <v>-8.2229902449310378E-5</v>
      </c>
      <c r="CB238" s="12">
        <f t="shared" si="21"/>
        <v>8.2229902449310373E-7</v>
      </c>
      <c r="CC238" s="12"/>
      <c r="CD238" s="11">
        <f>(SUMIFS('Forecast Data'!H:H,'Forecast Data'!B:B,D238,'Forecast Data'!C:C,BK$6)+SUMIFS('Forecast Data'!H:H,'Forecast Data'!B:B,D238,'Forecast Data'!C:C,BL$6)+SUMIFS('Forecast Data'!H:H,'Forecast Data'!B:B,D238,'Forecast Data'!C:C,BM$6)+SUMIFS('Forecast Data'!H:H,'Forecast Data'!B:B,D238,'Forecast Data'!C:C,BJ$6))/4</f>
        <v>0</v>
      </c>
      <c r="CE238" s="12" t="str">
        <f>IFERROR((SUM(W238:Z238)-(SUMIFS('Forecast Data'!H:H,'Forecast Data'!B:B,D238,'Forecast Data'!C:C,BJ$6)+SUMIFS('Forecast Data'!H:H,'Forecast Data'!B:B,D238,'Forecast Data'!C:C,BK$6)+SUMIFS('Forecast Data'!H:H,'Forecast Data'!B:B,D238,'Forecast Data'!C:C,BL$6)+SUMIFS('Forecast Data'!H:H,'Forecast Data'!B:B,D238,'Forecast Data'!C:C,BM$6)))/(SUMIFS('Forecast Data'!H:H,'Forecast Data'!B:B,D238,'Forecast Data'!C:C,BJ$6)+SUMIFS('Forecast Data'!H:H,'Forecast Data'!B:B,D238,'Forecast Data'!C:C,BK$6)+SUMIFS('Forecast Data'!H:H,'Forecast Data'!B:B,D238,'Forecast Data'!C:C,BL$6)+SUMIFS('Forecast Data'!H:H,'Forecast Data'!B:B,D238,'Forecast Data'!C:C,BM$6)),"")</f>
        <v/>
      </c>
      <c r="CF238" s="12">
        <f t="shared" si="22"/>
        <v>0</v>
      </c>
      <c r="CG238" s="12">
        <f t="shared" si="23"/>
        <v>8.3838578547221112E-7</v>
      </c>
      <c r="CH238" s="13">
        <f t="shared" si="24"/>
        <v>-8.3838578547221109E-5</v>
      </c>
      <c r="CI238" s="13"/>
    </row>
    <row r="239" spans="1:87" ht="13.2">
      <c r="A239" s="1"/>
      <c r="B239" t="str">
        <f t="shared" si="58"/>
        <v>Thankyou</v>
      </c>
      <c r="D239" t="s">
        <v>272</v>
      </c>
      <c r="E239" s="11">
        <f>SUMIFS('Fin Data'!F:F,'Fin Data'!A:A,D239)</f>
        <v>0</v>
      </c>
      <c r="F239" s="11">
        <f>SUMIFS('Fin Data with 6 week hist'!I:I,'Fin Data with 6 week hist'!$A:$A,$D239)</f>
        <v>0</v>
      </c>
      <c r="G239" s="11">
        <f>SUMIFS('Fin Data with 6 week hist'!J:J,'Fin Data with 6 week hist'!$A:$A,$D239)</f>
        <v>0</v>
      </c>
      <c r="H239" s="11">
        <f>SUMIFS('Fin Data with 6 week hist'!K:K,'Fin Data with 6 week hist'!$A:$A,$D239)+SUMIFS('Unit Cancellations'!D:D,'Unit Cancellations'!$B:$B,$D239)</f>
        <v>0</v>
      </c>
      <c r="I239" s="11">
        <f>SUMIFS('Fin Data with 6 week hist'!L:L,'Fin Data with 6 week hist'!$A:$A,$D239)+SUMIFS('Unit Cancellations'!E:E,'Unit Cancellations'!$B:$B,$D239)</f>
        <v>0</v>
      </c>
      <c r="J239" s="11">
        <f>SUMIFS('Fin Data with 6 week hist'!M:M,'Fin Data with 6 week hist'!$A:$A,$D239)+SUMIFS('Unit Cancellations'!F:F,'Unit Cancellations'!$B:$B,$D239)</f>
        <v>0</v>
      </c>
      <c r="K239" s="11">
        <f>SUMIFS('Fin Data with 6 week hist'!N:N,'Fin Data with 6 week hist'!$A:$A,$D239)+SUMIFS('Unit Cancellations'!G:G,'Unit Cancellations'!$B:$B,$D239)</f>
        <v>0</v>
      </c>
      <c r="L239" s="11">
        <f>SUMIFS('Fin Data'!AN:AN,'Fin Data'!A:A,D239)</f>
        <v>0</v>
      </c>
      <c r="M239" s="12">
        <f>IFERROR(SUMIFS('Fin Data'!AO:AO,'Fin Data'!A:A,D239),"")</f>
        <v>0</v>
      </c>
      <c r="N239" s="1"/>
      <c r="O239" s="11">
        <f t="shared" si="12"/>
        <v>1</v>
      </c>
      <c r="P239" s="12" t="str">
        <f t="shared" si="13"/>
        <v/>
      </c>
      <c r="Q239" s="1"/>
      <c r="R239" s="11">
        <f t="shared" si="14"/>
        <v>1</v>
      </c>
      <c r="S239" s="12" t="str">
        <f t="shared" si="15"/>
        <v/>
      </c>
      <c r="T239" s="11">
        <f t="shared" si="16"/>
        <v>0</v>
      </c>
      <c r="U239" s="1" t="e">
        <f t="shared" si="59"/>
        <v>#REF!</v>
      </c>
      <c r="V239" s="1"/>
      <c r="W239" s="11">
        <f>SUMIFS('Forecast Data'!$D:$D,'Forecast Data'!$C:$C,W$6,'Forecast Data'!$B:$B,$D239)</f>
        <v>1</v>
      </c>
      <c r="X239" s="11">
        <f>SUMIFS('Forecast Data'!$D:$D,'Forecast Data'!$C:$C,X$6,'Forecast Data'!$B:$B,$D239)</f>
        <v>1</v>
      </c>
      <c r="Y239" s="11">
        <f>SUMIFS('Forecast Data'!$D:$D,'Forecast Data'!$C:$C,Y$6,'Forecast Data'!$B:$B,$D239)</f>
        <v>1</v>
      </c>
      <c r="Z239" s="11">
        <f>SUMIFS('Forecast Data'!$D:$D,'Forecast Data'!$C:$C,Z$6,'Forecast Data'!$B:$B,$D239)</f>
        <v>1</v>
      </c>
      <c r="AA239" s="11">
        <f>SUMIFS('Forecast Data'!$D:$D,'Forecast Data'!$C:$C,AA$6,'Forecast Data'!$B:$B,$D239)</f>
        <v>1</v>
      </c>
      <c r="AB239" s="11">
        <f>SUMIFS('Forecast Data'!$D:$D,'Forecast Data'!$C:$C,AB$6,'Forecast Data'!$B:$B,$D239)</f>
        <v>1</v>
      </c>
      <c r="AC239" s="11">
        <f>SUMIFS('Forecast Data'!$D:$D,'Forecast Data'!$C:$C,AC$6,'Forecast Data'!$B:$B,$D239)</f>
        <v>1</v>
      </c>
      <c r="AD239" s="11">
        <f>SUMIFS('Forecast Data'!$D:$D,'Forecast Data'!$C:$C,AD$6,'Forecast Data'!$B:$B,$D239)</f>
        <v>1</v>
      </c>
      <c r="AE239" s="11">
        <f>SUMIFS('Forecast Data'!$D:$D,'Forecast Data'!$C:$C,AE$6,'Forecast Data'!$B:$B,$D239)</f>
        <v>1</v>
      </c>
      <c r="AF239" s="11">
        <f>SUMIFS('Forecast Data'!$D:$D,'Forecast Data'!$C:$C,AF$6,'Forecast Data'!$B:$B,$D239)</f>
        <v>1</v>
      </c>
      <c r="AG239" s="11">
        <f>SUMIFS('Forecast Data'!$D:$D,'Forecast Data'!$C:$C,AG$6,'Forecast Data'!$B:$B,$D239)</f>
        <v>1</v>
      </c>
      <c r="AH239" s="11">
        <f>SUMIFS('Forecast Data'!$D:$D,'Forecast Data'!$C:$C,AH$6,'Forecast Data'!$B:$B,$D239)</f>
        <v>1</v>
      </c>
      <c r="AI239" s="1"/>
      <c r="AJ239" s="12" t="str">
        <f>IF(SUMIFS('Forecast Data'!$E:$E,'Forecast Data'!$C:$C,AJ$6,'Forecast Data'!$B:$B,$D239)=0,"",SUMIFS('Forecast Data'!$E:$E,'Forecast Data'!$C:$C,AJ$6,'Forecast Data'!$B:$B,$D239))</f>
        <v/>
      </c>
      <c r="AK239" s="12" t="str">
        <f>IF(SUMIFS('Forecast Data'!$E:$E,'Forecast Data'!$C:$C,AK$6,'Forecast Data'!$B:$B,$D239)=0,"",SUMIFS('Forecast Data'!$E:$E,'Forecast Data'!$C:$C,AK$6,'Forecast Data'!$B:$B,$D239))</f>
        <v/>
      </c>
      <c r="AL239" s="12" t="str">
        <f>IF(SUMIFS('Forecast Data'!$E:$E,'Forecast Data'!$C:$C,AL$6,'Forecast Data'!$B:$B,$D239)=0,"",SUMIFS('Forecast Data'!$E:$E,'Forecast Data'!$C:$C,AL$6,'Forecast Data'!$B:$B,$D239))</f>
        <v/>
      </c>
      <c r="AM239" s="12" t="str">
        <f>IF(SUMIFS('Forecast Data'!$E:$E,'Forecast Data'!$C:$C,AM$6,'Forecast Data'!$B:$B,$D239)=0,"",SUMIFS('Forecast Data'!$E:$E,'Forecast Data'!$C:$C,AM$6,'Forecast Data'!$B:$B,$D239))</f>
        <v/>
      </c>
      <c r="AN239" s="12" t="str">
        <f>IF(SUMIFS('Forecast Data'!$E:$E,'Forecast Data'!$C:$C,AN$6,'Forecast Data'!$B:$B,$D239)=0,"",SUMIFS('Forecast Data'!$E:$E,'Forecast Data'!$C:$C,AN$6,'Forecast Data'!$B:$B,$D239))</f>
        <v/>
      </c>
      <c r="AO239" s="12" t="str">
        <f>IF(SUMIFS('Forecast Data'!$E:$E,'Forecast Data'!$C:$C,AO$6,'Forecast Data'!$B:$B,$D239)=0,"",SUMIFS('Forecast Data'!$E:$E,'Forecast Data'!$C:$C,AO$6,'Forecast Data'!$B:$B,$D239))</f>
        <v/>
      </c>
      <c r="AP239" s="12" t="str">
        <f>IF(SUMIFS('Forecast Data'!$E:$E,'Forecast Data'!$C:$C,AP$6,'Forecast Data'!$B:$B,$D239)=0,"",SUMIFS('Forecast Data'!$E:$E,'Forecast Data'!$C:$C,AP$6,'Forecast Data'!$B:$B,$D239))</f>
        <v/>
      </c>
      <c r="AQ239" s="12" t="str">
        <f>IF(SUMIFS('Forecast Data'!$E:$E,'Forecast Data'!$C:$C,AQ$6,'Forecast Data'!$B:$B,$D239)=0,"",SUMIFS('Forecast Data'!$E:$E,'Forecast Data'!$C:$C,AQ$6,'Forecast Data'!$B:$B,$D239))</f>
        <v/>
      </c>
      <c r="AR239" s="12" t="str">
        <f>IF(SUMIFS('Forecast Data'!$E:$E,'Forecast Data'!$C:$C,AR$6,'Forecast Data'!$B:$B,$D239)=0,"",SUMIFS('Forecast Data'!$E:$E,'Forecast Data'!$C:$C,AR$6,'Forecast Data'!$B:$B,$D239))</f>
        <v/>
      </c>
      <c r="AS239" s="12" t="str">
        <f>IF(SUMIFS('Forecast Data'!$E:$E,'Forecast Data'!$C:$C,AS$6,'Forecast Data'!$B:$B,$D239)=0,"",SUMIFS('Forecast Data'!$E:$E,'Forecast Data'!$C:$C,AS$6,'Forecast Data'!$B:$B,$D239))</f>
        <v/>
      </c>
      <c r="AT239" s="12" t="str">
        <f>IF(SUMIFS('Forecast Data'!$E:$E,'Forecast Data'!$C:$C,AT$6,'Forecast Data'!$B:$B,$D239)=0,"",SUMIFS('Forecast Data'!$E:$E,'Forecast Data'!$C:$C,AT$6,'Forecast Data'!$B:$B,$D239))</f>
        <v/>
      </c>
      <c r="AU239" s="12" t="str">
        <f>IF(SUMIFS('Forecast Data'!$E:$E,'Forecast Data'!$C:$C,AU$6,'Forecast Data'!$B:$B,$D239)=0,"",SUMIFS('Forecast Data'!$E:$E,'Forecast Data'!$C:$C,AU$6,'Forecast Data'!$B:$B,$D239))</f>
        <v/>
      </c>
      <c r="AV239" s="1"/>
      <c r="AW239" s="11">
        <f>SUMIFS('OP Units'!E:E,'OP Units'!$A:$A,$D239)</f>
        <v>0</v>
      </c>
      <c r="AX239" s="11">
        <f>SUMIFS('OP Units'!F:F,'OP Units'!$A:$A,$D239)</f>
        <v>0</v>
      </c>
      <c r="AY239" s="11">
        <f>SUMIFS('OP Units'!G:G,'OP Units'!$A:$A,$D239)</f>
        <v>0</v>
      </c>
      <c r="AZ239" s="11">
        <f>SUMIFS('OP Units'!H:H,'OP Units'!$A:$A,$D239)</f>
        <v>0</v>
      </c>
      <c r="BA239" s="11">
        <f>SUMIFS('OP Units'!I:I,'OP Units'!$A:$A,$D239)</f>
        <v>0</v>
      </c>
      <c r="BB239" s="11">
        <f>SUMIFS('OP Units'!J:J,'OP Units'!$A:$A,$D239)</f>
        <v>0</v>
      </c>
      <c r="BC239" s="11">
        <f>SUMIFS('OP Units'!K:K,'OP Units'!$A:$A,$D239)</f>
        <v>0</v>
      </c>
      <c r="BD239" s="11">
        <f>SUMIFS('OP Units'!L:L,'OP Units'!$A:$A,$D239)</f>
        <v>0</v>
      </c>
      <c r="BE239" s="11">
        <f>SUMIFS('OP Units'!M:M,'OP Units'!$A:$A,$D239)</f>
        <v>0</v>
      </c>
      <c r="BF239" s="11">
        <f>SUMIFS('OP Units'!N:N,'OP Units'!$A:$A,$D239)</f>
        <v>0</v>
      </c>
      <c r="BG239" s="11">
        <f>SUMIFS('OP Units'!O:O,'OP Units'!$A:$A,$D239)</f>
        <v>0</v>
      </c>
      <c r="BH239" s="11">
        <f>SUMIFS('OP Units'!P:P,'OP Units'!$A:$A,$D239)</f>
        <v>0</v>
      </c>
      <c r="BI239" s="1"/>
      <c r="BJ239" s="12" t="str">
        <f>IFERROR((SUMIFS('OP Units'!E:E,'OP Units'!$A:$A,$D239)-SUMIFS('Forecast Data'!$H:$H,'Forecast Data'!$C:$C,BJ$6,'Forecast Data'!$B:$B,$D239))/SUMIFS('Forecast Data'!$H:$H,'Forecast Data'!$C:$C,BJ$6,'Forecast Data'!$B:$B,$D239),"")</f>
        <v/>
      </c>
      <c r="BK239" s="12" t="str">
        <f>IFERROR((SUMIFS('OP Units'!F:F,'OP Units'!$A:$A,$D239)-SUMIFS('Forecast Data'!$H:$H,'Forecast Data'!$C:$C,BK$6,'Forecast Data'!$B:$B,$D239))/SUMIFS('Forecast Data'!$H:$H,'Forecast Data'!$C:$C,BK$6,'Forecast Data'!$B:$B,$D239),"")</f>
        <v/>
      </c>
      <c r="BL239" s="12" t="str">
        <f>IFERROR((SUMIFS('OP Units'!G:G,'OP Units'!$A:$A,$D239)-SUMIFS('Forecast Data'!$H:$H,'Forecast Data'!$C:$C,BL$6,'Forecast Data'!$B:$B,$D239))/SUMIFS('Forecast Data'!$H:$H,'Forecast Data'!$C:$C,BL$6,'Forecast Data'!$B:$B,$D239),"")</f>
        <v/>
      </c>
      <c r="BM239" s="12" t="str">
        <f>IFERROR((SUMIFS('OP Units'!H:H,'OP Units'!$A:$A,$D239)-SUMIFS('Forecast Data'!$H:$H,'Forecast Data'!$C:$C,BM$6,'Forecast Data'!$B:$B,$D239))/SUMIFS('Forecast Data'!$H:$H,'Forecast Data'!$C:$C,BM$6,'Forecast Data'!$B:$B,$D239),"")</f>
        <v/>
      </c>
      <c r="BN239" s="12" t="str">
        <f>IFERROR((SUMIFS('OP Units'!I:I,'OP Units'!$A:$A,$D239)-SUMIFS('Forecast Data'!$H:$H,'Forecast Data'!$C:$C,BN$6,'Forecast Data'!$B:$B,$D239))/SUMIFS('Forecast Data'!$H:$H,'Forecast Data'!$C:$C,BN$6,'Forecast Data'!$B:$B,$D239),"")</f>
        <v/>
      </c>
      <c r="BO239" s="12" t="str">
        <f>IFERROR((SUMIFS('OP Units'!J:J,'OP Units'!$A:$A,$D239)-SUMIFS('Forecast Data'!$H:$H,'Forecast Data'!$C:$C,BO$6,'Forecast Data'!$B:$B,$D239))/SUMIFS('Forecast Data'!$H:$H,'Forecast Data'!$C:$C,BO$6,'Forecast Data'!$B:$B,$D239),"")</f>
        <v/>
      </c>
      <c r="BP239" s="12" t="str">
        <f>IFERROR((SUMIFS('OP Units'!K:K,'OP Units'!$A:$A,$D239)-SUMIFS('Forecast Data'!$H:$H,'Forecast Data'!$C:$C,BP$6,'Forecast Data'!$B:$B,$D239))/SUMIFS('Forecast Data'!$H:$H,'Forecast Data'!$C:$C,BP$6,'Forecast Data'!$B:$B,$D239),"")</f>
        <v/>
      </c>
      <c r="BQ239" s="12" t="str">
        <f>IFERROR((SUMIFS('OP Units'!L:L,'OP Units'!$A:$A,$D239)-SUMIFS('Forecast Data'!$H:$H,'Forecast Data'!$C:$C,BQ$6,'Forecast Data'!$B:$B,$D239))/SUMIFS('Forecast Data'!$H:$H,'Forecast Data'!$C:$C,BQ$6,'Forecast Data'!$B:$B,$D239),"")</f>
        <v/>
      </c>
      <c r="BR239" s="12" t="str">
        <f>IFERROR((SUMIFS('OP Units'!M:M,'OP Units'!$A:$A,$D239)-SUMIFS('Forecast Data'!$H:$H,'Forecast Data'!$C:$C,BR$6,'Forecast Data'!$B:$B,$D239))/SUMIFS('Forecast Data'!$H:$H,'Forecast Data'!$C:$C,BR$6,'Forecast Data'!$B:$B,$D239),"")</f>
        <v/>
      </c>
      <c r="BS239" s="12" t="str">
        <f>IFERROR((SUMIFS('OP Units'!N:N,'OP Units'!$A:$A,$D239)-SUMIFS('Forecast Data'!$H:$H,'Forecast Data'!$C:$C,BS$6,'Forecast Data'!$B:$B,$D239))/SUMIFS('Forecast Data'!$H:$H,'Forecast Data'!$C:$C,BS$6,'Forecast Data'!$B:$B,$D239),"")</f>
        <v/>
      </c>
      <c r="BT239" s="12" t="str">
        <f>IFERROR((SUMIFS('OP Units'!O:O,'OP Units'!$A:$A,$D239)-SUMIFS('Forecast Data'!$H:$H,'Forecast Data'!$C:$C,BT$6,'Forecast Data'!$B:$B,$D239))/SUMIFS('Forecast Data'!$H:$H,'Forecast Data'!$C:$C,BT$6,'Forecast Data'!$B:$B,$D239),"")</f>
        <v/>
      </c>
      <c r="BU239" s="12" t="str">
        <f>IFERROR((SUMIFS('OP Units'!P:P,'OP Units'!$A:$A,$D239)-SUMIFS('Forecast Data'!$H:$H,'Forecast Data'!$C:$C,BU$6,'Forecast Data'!$B:$B,$D239))/SUMIFS('Forecast Data'!$H:$H,'Forecast Data'!$C:$C,BU$6,'Forecast Data'!$B:$B,$D239),"")</f>
        <v/>
      </c>
      <c r="BV239" s="12"/>
      <c r="BW239" s="11">
        <f>(SUMIFS('Forecast Data'!H:H,'Forecast Data'!B:B,D239,'Forecast Data'!C:C,BK$6)+SUMIFS('Forecast Data'!H:H,'Forecast Data'!B:B,D239,'Forecast Data'!C:C,BL$6)+SUMIFS('Forecast Data'!H:H,'Forecast Data'!B:B,D239,'Forecast Data'!C:C,BM$6)+SUMIFS('Forecast Data'!H:H,'Forecast Data'!B:B,D239,'Forecast Data'!C:C,BN$6)+SUMIFS('Forecast Data'!H:H,'Forecast Data'!B:B,D239,'Forecast Data'!C:C,BO$6)+SUMIFS('Forecast Data'!H:H,'Forecast Data'!B:B,D239,'Forecast Data'!C:C,BP$6)+SUMIFS('Forecast Data'!H:H,'Forecast Data'!B:B,D239,'Forecast Data'!C:C,BQ$6)+SUMIFS('Forecast Data'!H:H,'Forecast Data'!B:B,D239,'Forecast Data'!C:C,BJ$6))/8</f>
        <v>0</v>
      </c>
      <c r="BX239" s="12" t="str">
        <f>IFERROR((SUM(W239:AD239)-(SUMIFS('Forecast Data'!H:H,'Forecast Data'!B:B,B239,'Forecast Data'!C:C,BJ$6)+SUMIFS('Forecast Data'!H:H,'Forecast Data'!B:B,B239,'Forecast Data'!C:C,BK$6)+SUMIFS('Forecast Data'!H:H,'Forecast Data'!B:B,B239,'Forecast Data'!C:C,BL$6)+SUMIFS('Forecast Data'!H:H,'Forecast Data'!B:B,B239,'Forecast Data'!C:C,BM$6)+SUMIFS('Forecast Data'!H:H,'Forecast Data'!B:B,B239,'Forecast Data'!C:C,BN$6)+SUMIFS('Forecast Data'!H:H,'Forecast Data'!B:B,B239,'Forecast Data'!C:C,BO$6)+SUMIFS('Forecast Data'!H:H,'Forecast Data'!B:B,B239,'Forecast Data'!C:C,BP$6)+SUMIFS('Forecast Data'!H:H,'Forecast Data'!B:B,B239,'Forecast Data'!C:C,BQ$6)))/(SUMIFS('Forecast Data'!H:H,'Forecast Data'!B:B,B239,'Forecast Data'!C:C,BJ$6)+SUMIFS('Forecast Data'!H:H,'Forecast Data'!B:B,B239,'Forecast Data'!C:C,BK$6)+SUMIFS('Forecast Data'!H:H,'Forecast Data'!B:B,B239,'Forecast Data'!C:C,BL$6)+SUMIFS('Forecast Data'!H:H,'Forecast Data'!B:B,B239,'Forecast Data'!C:C,BM$6)+SUMIFS('Forecast Data'!H:H,'Forecast Data'!B:B,B239,'Forecast Data'!C:C,BN$6)+SUMIFS('Forecast Data'!H:H,'Forecast Data'!B:B,B239,'Forecast Data'!C:C,BO$6)+SUMIFS('Forecast Data'!H:H,'Forecast Data'!B:B,B239,'Forecast Data'!C:C,BP$6)+SUMIFS('Forecast Data'!H:H,'Forecast Data'!B:B,B239,'Forecast Data'!C:C,BQ$6)),"")</f>
        <v/>
      </c>
      <c r="BY239" s="12">
        <f t="shared" si="18"/>
        <v>0</v>
      </c>
      <c r="BZ239" s="16">
        <f t="shared" si="19"/>
        <v>8.2229902449310373E-7</v>
      </c>
      <c r="CA239" s="13">
        <f t="shared" si="20"/>
        <v>-8.2229902449310378E-5</v>
      </c>
      <c r="CB239" s="12">
        <f t="shared" si="21"/>
        <v>8.2229902449310373E-7</v>
      </c>
      <c r="CC239" s="12"/>
      <c r="CD239" s="11">
        <f>(SUMIFS('Forecast Data'!H:H,'Forecast Data'!B:B,D239,'Forecast Data'!C:C,BK$6)+SUMIFS('Forecast Data'!H:H,'Forecast Data'!B:B,D239,'Forecast Data'!C:C,BL$6)+SUMIFS('Forecast Data'!H:H,'Forecast Data'!B:B,D239,'Forecast Data'!C:C,BM$6)+SUMIFS('Forecast Data'!H:H,'Forecast Data'!B:B,D239,'Forecast Data'!C:C,BJ$6))/4</f>
        <v>0</v>
      </c>
      <c r="CE239" s="12" t="str">
        <f>IFERROR((SUM(W239:Z239)-(SUMIFS('Forecast Data'!H:H,'Forecast Data'!B:B,D239,'Forecast Data'!C:C,BJ$6)+SUMIFS('Forecast Data'!H:H,'Forecast Data'!B:B,D239,'Forecast Data'!C:C,BK$6)+SUMIFS('Forecast Data'!H:H,'Forecast Data'!B:B,D239,'Forecast Data'!C:C,BL$6)+SUMIFS('Forecast Data'!H:H,'Forecast Data'!B:B,D239,'Forecast Data'!C:C,BM$6)))/(SUMIFS('Forecast Data'!H:H,'Forecast Data'!B:B,D239,'Forecast Data'!C:C,BJ$6)+SUMIFS('Forecast Data'!H:H,'Forecast Data'!B:B,D239,'Forecast Data'!C:C,BK$6)+SUMIFS('Forecast Data'!H:H,'Forecast Data'!B:B,D239,'Forecast Data'!C:C,BL$6)+SUMIFS('Forecast Data'!H:H,'Forecast Data'!B:B,D239,'Forecast Data'!C:C,BM$6)),"")</f>
        <v/>
      </c>
      <c r="CF239" s="12">
        <f t="shared" si="22"/>
        <v>0</v>
      </c>
      <c r="CG239" s="12">
        <f t="shared" si="23"/>
        <v>8.3838578547221112E-7</v>
      </c>
      <c r="CH239" s="13">
        <f t="shared" si="24"/>
        <v>-8.3838578547221109E-5</v>
      </c>
      <c r="CI239" s="13"/>
    </row>
    <row r="240" spans="1:87" ht="13.2">
      <c r="A240" s="1"/>
      <c r="B240" t="str">
        <f t="shared" si="58"/>
        <v>Vetnique Labs</v>
      </c>
      <c r="D240" t="s">
        <v>273</v>
      </c>
      <c r="E240" s="11">
        <f>SUMIFS('Fin Data'!F:F,'Fin Data'!A:A,D240)</f>
        <v>0</v>
      </c>
      <c r="F240" s="11">
        <f>SUMIFS('Fin Data with 6 week hist'!I:I,'Fin Data with 6 week hist'!$A:$A,$D240)</f>
        <v>0</v>
      </c>
      <c r="G240" s="11">
        <f>SUMIFS('Fin Data with 6 week hist'!J:J,'Fin Data with 6 week hist'!$A:$A,$D240)</f>
        <v>0</v>
      </c>
      <c r="H240" s="11">
        <f>SUMIFS('Fin Data with 6 week hist'!K:K,'Fin Data with 6 week hist'!$A:$A,$D240)+SUMIFS('Unit Cancellations'!D:D,'Unit Cancellations'!$B:$B,$D240)</f>
        <v>0</v>
      </c>
      <c r="I240" s="11">
        <f>SUMIFS('Fin Data with 6 week hist'!L:L,'Fin Data with 6 week hist'!$A:$A,$D240)+SUMIFS('Unit Cancellations'!E:E,'Unit Cancellations'!$B:$B,$D240)</f>
        <v>0</v>
      </c>
      <c r="J240" s="11">
        <f>SUMIFS('Fin Data with 6 week hist'!M:M,'Fin Data with 6 week hist'!$A:$A,$D240)+SUMIFS('Unit Cancellations'!F:F,'Unit Cancellations'!$B:$B,$D240)</f>
        <v>0</v>
      </c>
      <c r="K240" s="11">
        <f>SUMIFS('Fin Data with 6 week hist'!N:N,'Fin Data with 6 week hist'!$A:$A,$D240)+SUMIFS('Unit Cancellations'!G:G,'Unit Cancellations'!$B:$B,$D240)</f>
        <v>0</v>
      </c>
      <c r="L240" s="11">
        <f>SUMIFS('Fin Data'!AN:AN,'Fin Data'!A:A,D240)</f>
        <v>0</v>
      </c>
      <c r="M240" s="12">
        <f>IFERROR(SUMIFS('Fin Data'!AO:AO,'Fin Data'!A:A,D240),"")</f>
        <v>0</v>
      </c>
      <c r="N240" s="1"/>
      <c r="O240" s="11">
        <f t="shared" si="12"/>
        <v>1</v>
      </c>
      <c r="P240" s="12" t="str">
        <f t="shared" si="13"/>
        <v/>
      </c>
      <c r="Q240" s="1"/>
      <c r="R240" s="11">
        <f t="shared" si="14"/>
        <v>1</v>
      </c>
      <c r="S240" s="12" t="str">
        <f t="shared" si="15"/>
        <v/>
      </c>
      <c r="T240" s="11">
        <f t="shared" si="16"/>
        <v>0</v>
      </c>
      <c r="U240" s="1" t="e">
        <f t="shared" si="59"/>
        <v>#REF!</v>
      </c>
      <c r="V240" s="1"/>
      <c r="W240" s="11">
        <f>SUMIFS('Forecast Data'!$D:$D,'Forecast Data'!$C:$C,W$6,'Forecast Data'!$B:$B,$D240)</f>
        <v>1</v>
      </c>
      <c r="X240" s="11">
        <f>SUMIFS('Forecast Data'!$D:$D,'Forecast Data'!$C:$C,X$6,'Forecast Data'!$B:$B,$D240)</f>
        <v>1</v>
      </c>
      <c r="Y240" s="11">
        <f>SUMIFS('Forecast Data'!$D:$D,'Forecast Data'!$C:$C,Y$6,'Forecast Data'!$B:$B,$D240)</f>
        <v>1</v>
      </c>
      <c r="Z240" s="11">
        <f>SUMIFS('Forecast Data'!$D:$D,'Forecast Data'!$C:$C,Z$6,'Forecast Data'!$B:$B,$D240)</f>
        <v>1</v>
      </c>
      <c r="AA240" s="11">
        <f>SUMIFS('Forecast Data'!$D:$D,'Forecast Data'!$C:$C,AA$6,'Forecast Data'!$B:$B,$D240)</f>
        <v>1</v>
      </c>
      <c r="AB240" s="11">
        <f>SUMIFS('Forecast Data'!$D:$D,'Forecast Data'!$C:$C,AB$6,'Forecast Data'!$B:$B,$D240)</f>
        <v>1</v>
      </c>
      <c r="AC240" s="11">
        <f>SUMIFS('Forecast Data'!$D:$D,'Forecast Data'!$C:$C,AC$6,'Forecast Data'!$B:$B,$D240)</f>
        <v>1</v>
      </c>
      <c r="AD240" s="11">
        <f>SUMIFS('Forecast Data'!$D:$D,'Forecast Data'!$C:$C,AD$6,'Forecast Data'!$B:$B,$D240)</f>
        <v>1</v>
      </c>
      <c r="AE240" s="11">
        <f>SUMIFS('Forecast Data'!$D:$D,'Forecast Data'!$C:$C,AE$6,'Forecast Data'!$B:$B,$D240)</f>
        <v>1</v>
      </c>
      <c r="AF240" s="11">
        <f>SUMIFS('Forecast Data'!$D:$D,'Forecast Data'!$C:$C,AF$6,'Forecast Data'!$B:$B,$D240)</f>
        <v>1</v>
      </c>
      <c r="AG240" s="11">
        <f>SUMIFS('Forecast Data'!$D:$D,'Forecast Data'!$C:$C,AG$6,'Forecast Data'!$B:$B,$D240)</f>
        <v>1</v>
      </c>
      <c r="AH240" s="11">
        <f>SUMIFS('Forecast Data'!$D:$D,'Forecast Data'!$C:$C,AH$6,'Forecast Data'!$B:$B,$D240)</f>
        <v>1</v>
      </c>
      <c r="AI240" s="1"/>
      <c r="AJ240" s="12" t="str">
        <f>IF(SUMIFS('Forecast Data'!$E:$E,'Forecast Data'!$C:$C,AJ$6,'Forecast Data'!$B:$B,$D240)=0,"",SUMIFS('Forecast Data'!$E:$E,'Forecast Data'!$C:$C,AJ$6,'Forecast Data'!$B:$B,$D240))</f>
        <v/>
      </c>
      <c r="AK240" s="12" t="str">
        <f>IF(SUMIFS('Forecast Data'!$E:$E,'Forecast Data'!$C:$C,AK$6,'Forecast Data'!$B:$B,$D240)=0,"",SUMIFS('Forecast Data'!$E:$E,'Forecast Data'!$C:$C,AK$6,'Forecast Data'!$B:$B,$D240))</f>
        <v/>
      </c>
      <c r="AL240" s="12" t="str">
        <f>IF(SUMIFS('Forecast Data'!$E:$E,'Forecast Data'!$C:$C,AL$6,'Forecast Data'!$B:$B,$D240)=0,"",SUMIFS('Forecast Data'!$E:$E,'Forecast Data'!$C:$C,AL$6,'Forecast Data'!$B:$B,$D240))</f>
        <v/>
      </c>
      <c r="AM240" s="12" t="str">
        <f>IF(SUMIFS('Forecast Data'!$E:$E,'Forecast Data'!$C:$C,AM$6,'Forecast Data'!$B:$B,$D240)=0,"",SUMIFS('Forecast Data'!$E:$E,'Forecast Data'!$C:$C,AM$6,'Forecast Data'!$B:$B,$D240))</f>
        <v/>
      </c>
      <c r="AN240" s="12" t="str">
        <f>IF(SUMIFS('Forecast Data'!$E:$E,'Forecast Data'!$C:$C,AN$6,'Forecast Data'!$B:$B,$D240)=0,"",SUMIFS('Forecast Data'!$E:$E,'Forecast Data'!$C:$C,AN$6,'Forecast Data'!$B:$B,$D240))</f>
        <v/>
      </c>
      <c r="AO240" s="12" t="str">
        <f>IF(SUMIFS('Forecast Data'!$E:$E,'Forecast Data'!$C:$C,AO$6,'Forecast Data'!$B:$B,$D240)=0,"",SUMIFS('Forecast Data'!$E:$E,'Forecast Data'!$C:$C,AO$6,'Forecast Data'!$B:$B,$D240))</f>
        <v/>
      </c>
      <c r="AP240" s="12" t="str">
        <f>IF(SUMIFS('Forecast Data'!$E:$E,'Forecast Data'!$C:$C,AP$6,'Forecast Data'!$B:$B,$D240)=0,"",SUMIFS('Forecast Data'!$E:$E,'Forecast Data'!$C:$C,AP$6,'Forecast Data'!$B:$B,$D240))</f>
        <v/>
      </c>
      <c r="AQ240" s="12" t="str">
        <f>IF(SUMIFS('Forecast Data'!$E:$E,'Forecast Data'!$C:$C,AQ$6,'Forecast Data'!$B:$B,$D240)=0,"",SUMIFS('Forecast Data'!$E:$E,'Forecast Data'!$C:$C,AQ$6,'Forecast Data'!$B:$B,$D240))</f>
        <v/>
      </c>
      <c r="AR240" s="12" t="str">
        <f>IF(SUMIFS('Forecast Data'!$E:$E,'Forecast Data'!$C:$C,AR$6,'Forecast Data'!$B:$B,$D240)=0,"",SUMIFS('Forecast Data'!$E:$E,'Forecast Data'!$C:$C,AR$6,'Forecast Data'!$B:$B,$D240))</f>
        <v/>
      </c>
      <c r="AS240" s="12" t="str">
        <f>IF(SUMIFS('Forecast Data'!$E:$E,'Forecast Data'!$C:$C,AS$6,'Forecast Data'!$B:$B,$D240)=0,"",SUMIFS('Forecast Data'!$E:$E,'Forecast Data'!$C:$C,AS$6,'Forecast Data'!$B:$B,$D240))</f>
        <v/>
      </c>
      <c r="AT240" s="12" t="str">
        <f>IF(SUMIFS('Forecast Data'!$E:$E,'Forecast Data'!$C:$C,AT$6,'Forecast Data'!$B:$B,$D240)=0,"",SUMIFS('Forecast Data'!$E:$E,'Forecast Data'!$C:$C,AT$6,'Forecast Data'!$B:$B,$D240))</f>
        <v/>
      </c>
      <c r="AU240" s="12" t="str">
        <f>IF(SUMIFS('Forecast Data'!$E:$E,'Forecast Data'!$C:$C,AU$6,'Forecast Data'!$B:$B,$D240)=0,"",SUMIFS('Forecast Data'!$E:$E,'Forecast Data'!$C:$C,AU$6,'Forecast Data'!$B:$B,$D240))</f>
        <v/>
      </c>
      <c r="AV240" s="1"/>
      <c r="AW240" s="11">
        <f>SUMIFS('OP Units'!E:E,'OP Units'!$A:$A,$D240)</f>
        <v>0</v>
      </c>
      <c r="AX240" s="11">
        <f>SUMIFS('OP Units'!F:F,'OP Units'!$A:$A,$D240)</f>
        <v>0</v>
      </c>
      <c r="AY240" s="11">
        <f>SUMIFS('OP Units'!G:G,'OP Units'!$A:$A,$D240)</f>
        <v>0</v>
      </c>
      <c r="AZ240" s="11">
        <f>SUMIFS('OP Units'!H:H,'OP Units'!$A:$A,$D240)</f>
        <v>0</v>
      </c>
      <c r="BA240" s="11">
        <f>SUMIFS('OP Units'!I:I,'OP Units'!$A:$A,$D240)</f>
        <v>0</v>
      </c>
      <c r="BB240" s="11">
        <f>SUMIFS('OP Units'!J:J,'OP Units'!$A:$A,$D240)</f>
        <v>0</v>
      </c>
      <c r="BC240" s="11">
        <f>SUMIFS('OP Units'!K:K,'OP Units'!$A:$A,$D240)</f>
        <v>0</v>
      </c>
      <c r="BD240" s="11">
        <f>SUMIFS('OP Units'!L:L,'OP Units'!$A:$A,$D240)</f>
        <v>0</v>
      </c>
      <c r="BE240" s="11">
        <f>SUMIFS('OP Units'!M:M,'OP Units'!$A:$A,$D240)</f>
        <v>0</v>
      </c>
      <c r="BF240" s="11">
        <f>SUMIFS('OP Units'!N:N,'OP Units'!$A:$A,$D240)</f>
        <v>0</v>
      </c>
      <c r="BG240" s="11">
        <f>SUMIFS('OP Units'!O:O,'OP Units'!$A:$A,$D240)</f>
        <v>0</v>
      </c>
      <c r="BH240" s="11">
        <f>SUMIFS('OP Units'!P:P,'OP Units'!$A:$A,$D240)</f>
        <v>0</v>
      </c>
      <c r="BI240" s="1"/>
      <c r="BJ240" s="12" t="str">
        <f>IFERROR((SUMIFS('OP Units'!E:E,'OP Units'!$A:$A,$D240)-SUMIFS('Forecast Data'!$H:$H,'Forecast Data'!$C:$C,BJ$6,'Forecast Data'!$B:$B,$D240))/SUMIFS('Forecast Data'!$H:$H,'Forecast Data'!$C:$C,BJ$6,'Forecast Data'!$B:$B,$D240),"")</f>
        <v/>
      </c>
      <c r="BK240" s="12" t="str">
        <f>IFERROR((SUMIFS('OP Units'!F:F,'OP Units'!$A:$A,$D240)-SUMIFS('Forecast Data'!$H:$H,'Forecast Data'!$C:$C,BK$6,'Forecast Data'!$B:$B,$D240))/SUMIFS('Forecast Data'!$H:$H,'Forecast Data'!$C:$C,BK$6,'Forecast Data'!$B:$B,$D240),"")</f>
        <v/>
      </c>
      <c r="BL240" s="12" t="str">
        <f>IFERROR((SUMIFS('OP Units'!G:G,'OP Units'!$A:$A,$D240)-SUMIFS('Forecast Data'!$H:$H,'Forecast Data'!$C:$C,BL$6,'Forecast Data'!$B:$B,$D240))/SUMIFS('Forecast Data'!$H:$H,'Forecast Data'!$C:$C,BL$6,'Forecast Data'!$B:$B,$D240),"")</f>
        <v/>
      </c>
      <c r="BM240" s="12" t="str">
        <f>IFERROR((SUMIFS('OP Units'!H:H,'OP Units'!$A:$A,$D240)-SUMIFS('Forecast Data'!$H:$H,'Forecast Data'!$C:$C,BM$6,'Forecast Data'!$B:$B,$D240))/SUMIFS('Forecast Data'!$H:$H,'Forecast Data'!$C:$C,BM$6,'Forecast Data'!$B:$B,$D240),"")</f>
        <v/>
      </c>
      <c r="BN240" s="12" t="str">
        <f>IFERROR((SUMIFS('OP Units'!I:I,'OP Units'!$A:$A,$D240)-SUMIFS('Forecast Data'!$H:$H,'Forecast Data'!$C:$C,BN$6,'Forecast Data'!$B:$B,$D240))/SUMIFS('Forecast Data'!$H:$H,'Forecast Data'!$C:$C,BN$6,'Forecast Data'!$B:$B,$D240),"")</f>
        <v/>
      </c>
      <c r="BO240" s="12" t="str">
        <f>IFERROR((SUMIFS('OP Units'!J:J,'OP Units'!$A:$A,$D240)-SUMIFS('Forecast Data'!$H:$H,'Forecast Data'!$C:$C,BO$6,'Forecast Data'!$B:$B,$D240))/SUMIFS('Forecast Data'!$H:$H,'Forecast Data'!$C:$C,BO$6,'Forecast Data'!$B:$B,$D240),"")</f>
        <v/>
      </c>
      <c r="BP240" s="12" t="str">
        <f>IFERROR((SUMIFS('OP Units'!K:K,'OP Units'!$A:$A,$D240)-SUMIFS('Forecast Data'!$H:$H,'Forecast Data'!$C:$C,BP$6,'Forecast Data'!$B:$B,$D240))/SUMIFS('Forecast Data'!$H:$H,'Forecast Data'!$C:$C,BP$6,'Forecast Data'!$B:$B,$D240),"")</f>
        <v/>
      </c>
      <c r="BQ240" s="12" t="str">
        <f>IFERROR((SUMIFS('OP Units'!L:L,'OP Units'!$A:$A,$D240)-SUMIFS('Forecast Data'!$H:$H,'Forecast Data'!$C:$C,BQ$6,'Forecast Data'!$B:$B,$D240))/SUMIFS('Forecast Data'!$H:$H,'Forecast Data'!$C:$C,BQ$6,'Forecast Data'!$B:$B,$D240),"")</f>
        <v/>
      </c>
      <c r="BR240" s="12" t="str">
        <f>IFERROR((SUMIFS('OP Units'!M:M,'OP Units'!$A:$A,$D240)-SUMIFS('Forecast Data'!$H:$H,'Forecast Data'!$C:$C,BR$6,'Forecast Data'!$B:$B,$D240))/SUMIFS('Forecast Data'!$H:$H,'Forecast Data'!$C:$C,BR$6,'Forecast Data'!$B:$B,$D240),"")</f>
        <v/>
      </c>
      <c r="BS240" s="12" t="str">
        <f>IFERROR((SUMIFS('OP Units'!N:N,'OP Units'!$A:$A,$D240)-SUMIFS('Forecast Data'!$H:$H,'Forecast Data'!$C:$C,BS$6,'Forecast Data'!$B:$B,$D240))/SUMIFS('Forecast Data'!$H:$H,'Forecast Data'!$C:$C,BS$6,'Forecast Data'!$B:$B,$D240),"")</f>
        <v/>
      </c>
      <c r="BT240" s="12" t="str">
        <f>IFERROR((SUMIFS('OP Units'!O:O,'OP Units'!$A:$A,$D240)-SUMIFS('Forecast Data'!$H:$H,'Forecast Data'!$C:$C,BT$6,'Forecast Data'!$B:$B,$D240))/SUMIFS('Forecast Data'!$H:$H,'Forecast Data'!$C:$C,BT$6,'Forecast Data'!$B:$B,$D240),"")</f>
        <v/>
      </c>
      <c r="BU240" s="12" t="str">
        <f>IFERROR((SUMIFS('OP Units'!P:P,'OP Units'!$A:$A,$D240)-SUMIFS('Forecast Data'!$H:$H,'Forecast Data'!$C:$C,BU$6,'Forecast Data'!$B:$B,$D240))/SUMIFS('Forecast Data'!$H:$H,'Forecast Data'!$C:$C,BU$6,'Forecast Data'!$B:$B,$D240),"")</f>
        <v/>
      </c>
      <c r="BV240" s="12"/>
      <c r="BW240" s="11">
        <f>(SUMIFS('Forecast Data'!H:H,'Forecast Data'!B:B,D240,'Forecast Data'!C:C,BK$6)+SUMIFS('Forecast Data'!H:H,'Forecast Data'!B:B,D240,'Forecast Data'!C:C,BL$6)+SUMIFS('Forecast Data'!H:H,'Forecast Data'!B:B,D240,'Forecast Data'!C:C,BM$6)+SUMIFS('Forecast Data'!H:H,'Forecast Data'!B:B,D240,'Forecast Data'!C:C,BN$6)+SUMIFS('Forecast Data'!H:H,'Forecast Data'!B:B,D240,'Forecast Data'!C:C,BO$6)+SUMIFS('Forecast Data'!H:H,'Forecast Data'!B:B,D240,'Forecast Data'!C:C,BP$6)+SUMIFS('Forecast Data'!H:H,'Forecast Data'!B:B,D240,'Forecast Data'!C:C,BQ$6)+SUMIFS('Forecast Data'!H:H,'Forecast Data'!B:B,D240,'Forecast Data'!C:C,BJ$6))/8</f>
        <v>0</v>
      </c>
      <c r="BX240" s="12" t="str">
        <f>IFERROR((SUM(W240:AD240)-(SUMIFS('Forecast Data'!H:H,'Forecast Data'!B:B,B240,'Forecast Data'!C:C,BJ$6)+SUMIFS('Forecast Data'!H:H,'Forecast Data'!B:B,B240,'Forecast Data'!C:C,BK$6)+SUMIFS('Forecast Data'!H:H,'Forecast Data'!B:B,B240,'Forecast Data'!C:C,BL$6)+SUMIFS('Forecast Data'!H:H,'Forecast Data'!B:B,B240,'Forecast Data'!C:C,BM$6)+SUMIFS('Forecast Data'!H:H,'Forecast Data'!B:B,B240,'Forecast Data'!C:C,BN$6)+SUMIFS('Forecast Data'!H:H,'Forecast Data'!B:B,B240,'Forecast Data'!C:C,BO$6)+SUMIFS('Forecast Data'!H:H,'Forecast Data'!B:B,B240,'Forecast Data'!C:C,BP$6)+SUMIFS('Forecast Data'!H:H,'Forecast Data'!B:B,B240,'Forecast Data'!C:C,BQ$6)))/(SUMIFS('Forecast Data'!H:H,'Forecast Data'!B:B,B240,'Forecast Data'!C:C,BJ$6)+SUMIFS('Forecast Data'!H:H,'Forecast Data'!B:B,B240,'Forecast Data'!C:C,BK$6)+SUMIFS('Forecast Data'!H:H,'Forecast Data'!B:B,B240,'Forecast Data'!C:C,BL$6)+SUMIFS('Forecast Data'!H:H,'Forecast Data'!B:B,B240,'Forecast Data'!C:C,BM$6)+SUMIFS('Forecast Data'!H:H,'Forecast Data'!B:B,B240,'Forecast Data'!C:C,BN$6)+SUMIFS('Forecast Data'!H:H,'Forecast Data'!B:B,B240,'Forecast Data'!C:C,BO$6)+SUMIFS('Forecast Data'!H:H,'Forecast Data'!B:B,B240,'Forecast Data'!C:C,BP$6)+SUMIFS('Forecast Data'!H:H,'Forecast Data'!B:B,B240,'Forecast Data'!C:C,BQ$6)),"")</f>
        <v/>
      </c>
      <c r="BY240" s="12">
        <f t="shared" si="18"/>
        <v>0</v>
      </c>
      <c r="BZ240" s="16">
        <f t="shared" si="19"/>
        <v>8.2229902449310373E-7</v>
      </c>
      <c r="CA240" s="13">
        <f t="shared" si="20"/>
        <v>-8.2229902449310378E-5</v>
      </c>
      <c r="CB240" s="12">
        <f t="shared" si="21"/>
        <v>8.2229902449310373E-7</v>
      </c>
      <c r="CC240" s="12"/>
      <c r="CD240" s="11">
        <f>(SUMIFS('Forecast Data'!H:H,'Forecast Data'!B:B,D240,'Forecast Data'!C:C,BK$6)+SUMIFS('Forecast Data'!H:H,'Forecast Data'!B:B,D240,'Forecast Data'!C:C,BL$6)+SUMIFS('Forecast Data'!H:H,'Forecast Data'!B:B,D240,'Forecast Data'!C:C,BM$6)+SUMIFS('Forecast Data'!H:H,'Forecast Data'!B:B,D240,'Forecast Data'!C:C,BJ$6))/4</f>
        <v>0</v>
      </c>
      <c r="CE240" s="12" t="str">
        <f>IFERROR((SUM(W240:Z240)-(SUMIFS('Forecast Data'!H:H,'Forecast Data'!B:B,D240,'Forecast Data'!C:C,BJ$6)+SUMIFS('Forecast Data'!H:H,'Forecast Data'!B:B,D240,'Forecast Data'!C:C,BK$6)+SUMIFS('Forecast Data'!H:H,'Forecast Data'!B:B,D240,'Forecast Data'!C:C,BL$6)+SUMIFS('Forecast Data'!H:H,'Forecast Data'!B:B,D240,'Forecast Data'!C:C,BM$6)))/(SUMIFS('Forecast Data'!H:H,'Forecast Data'!B:B,D240,'Forecast Data'!C:C,BJ$6)+SUMIFS('Forecast Data'!H:H,'Forecast Data'!B:B,D240,'Forecast Data'!C:C,BK$6)+SUMIFS('Forecast Data'!H:H,'Forecast Data'!B:B,D240,'Forecast Data'!C:C,BL$6)+SUMIFS('Forecast Data'!H:H,'Forecast Data'!B:B,D240,'Forecast Data'!C:C,BM$6)),"")</f>
        <v/>
      </c>
      <c r="CF240" s="12">
        <f t="shared" si="22"/>
        <v>0</v>
      </c>
      <c r="CG240" s="12">
        <f t="shared" si="23"/>
        <v>8.3838578547221112E-7</v>
      </c>
      <c r="CH240" s="13">
        <f t="shared" si="24"/>
        <v>-8.3838578547221109E-5</v>
      </c>
      <c r="CI240" s="13"/>
    </row>
    <row r="241" spans="1:87" ht="13.2">
      <c r="A241" s="1"/>
      <c r="B241" t="str">
        <f t="shared" si="58"/>
        <v>Gorilla Mind</v>
      </c>
      <c r="D241" t="s">
        <v>274</v>
      </c>
      <c r="E241" s="11">
        <f>SUMIFS('Fin Data'!F:F,'Fin Data'!A:A,D241)</f>
        <v>0</v>
      </c>
      <c r="F241" s="11">
        <f>SUMIFS('Fin Data with 6 week hist'!I:I,'Fin Data with 6 week hist'!$A:$A,$D241)</f>
        <v>0</v>
      </c>
      <c r="G241" s="11">
        <f>SUMIFS('Fin Data with 6 week hist'!J:J,'Fin Data with 6 week hist'!$A:$A,$D241)</f>
        <v>0</v>
      </c>
      <c r="H241" s="11">
        <f>SUMIFS('Fin Data with 6 week hist'!K:K,'Fin Data with 6 week hist'!$A:$A,$D241)+SUMIFS('Unit Cancellations'!D:D,'Unit Cancellations'!$B:$B,$D241)</f>
        <v>0</v>
      </c>
      <c r="I241" s="11">
        <f>SUMIFS('Fin Data with 6 week hist'!L:L,'Fin Data with 6 week hist'!$A:$A,$D241)+SUMIFS('Unit Cancellations'!E:E,'Unit Cancellations'!$B:$B,$D241)</f>
        <v>0</v>
      </c>
      <c r="J241" s="11">
        <f>SUMIFS('Fin Data with 6 week hist'!M:M,'Fin Data with 6 week hist'!$A:$A,$D241)+SUMIFS('Unit Cancellations'!F:F,'Unit Cancellations'!$B:$B,$D241)</f>
        <v>0</v>
      </c>
      <c r="K241" s="11">
        <f>SUMIFS('Fin Data with 6 week hist'!N:N,'Fin Data with 6 week hist'!$A:$A,$D241)+SUMIFS('Unit Cancellations'!G:G,'Unit Cancellations'!$B:$B,$D241)</f>
        <v>0</v>
      </c>
      <c r="L241" s="11">
        <f>SUMIFS('Fin Data'!AN:AN,'Fin Data'!A:A,D241)</f>
        <v>0</v>
      </c>
      <c r="M241" s="12">
        <f>IFERROR(SUMIFS('Fin Data'!AO:AO,'Fin Data'!A:A,D241),"")</f>
        <v>0</v>
      </c>
      <c r="N241" s="1"/>
      <c r="O241" s="11">
        <f t="shared" si="12"/>
        <v>1</v>
      </c>
      <c r="P241" s="12" t="str">
        <f t="shared" si="13"/>
        <v/>
      </c>
      <c r="Q241" s="1"/>
      <c r="R241" s="11">
        <f t="shared" si="14"/>
        <v>1</v>
      </c>
      <c r="S241" s="12" t="str">
        <f t="shared" si="15"/>
        <v/>
      </c>
      <c r="T241" s="11">
        <f t="shared" si="16"/>
        <v>0</v>
      </c>
      <c r="U241" s="1" t="e">
        <f t="shared" si="59"/>
        <v>#REF!</v>
      </c>
      <c r="V241" s="1"/>
      <c r="W241" s="11">
        <f>SUMIFS('Forecast Data'!$D:$D,'Forecast Data'!$C:$C,W$6,'Forecast Data'!$B:$B,$D241)</f>
        <v>1</v>
      </c>
      <c r="X241" s="11">
        <f>SUMIFS('Forecast Data'!$D:$D,'Forecast Data'!$C:$C,X$6,'Forecast Data'!$B:$B,$D241)</f>
        <v>1</v>
      </c>
      <c r="Y241" s="11">
        <f>SUMIFS('Forecast Data'!$D:$D,'Forecast Data'!$C:$C,Y$6,'Forecast Data'!$B:$B,$D241)</f>
        <v>1</v>
      </c>
      <c r="Z241" s="11">
        <f>SUMIFS('Forecast Data'!$D:$D,'Forecast Data'!$C:$C,Z$6,'Forecast Data'!$B:$B,$D241)</f>
        <v>1</v>
      </c>
      <c r="AA241" s="11">
        <f>SUMIFS('Forecast Data'!$D:$D,'Forecast Data'!$C:$C,AA$6,'Forecast Data'!$B:$B,$D241)</f>
        <v>1</v>
      </c>
      <c r="AB241" s="11">
        <f>SUMIFS('Forecast Data'!$D:$D,'Forecast Data'!$C:$C,AB$6,'Forecast Data'!$B:$B,$D241)</f>
        <v>1</v>
      </c>
      <c r="AC241" s="11">
        <f>SUMIFS('Forecast Data'!$D:$D,'Forecast Data'!$C:$C,AC$6,'Forecast Data'!$B:$B,$D241)</f>
        <v>1</v>
      </c>
      <c r="AD241" s="11">
        <f>SUMIFS('Forecast Data'!$D:$D,'Forecast Data'!$C:$C,AD$6,'Forecast Data'!$B:$B,$D241)</f>
        <v>1</v>
      </c>
      <c r="AE241" s="11">
        <f>SUMIFS('Forecast Data'!$D:$D,'Forecast Data'!$C:$C,AE$6,'Forecast Data'!$B:$B,$D241)</f>
        <v>1</v>
      </c>
      <c r="AF241" s="11">
        <f>SUMIFS('Forecast Data'!$D:$D,'Forecast Data'!$C:$C,AF$6,'Forecast Data'!$B:$B,$D241)</f>
        <v>1</v>
      </c>
      <c r="AG241" s="11">
        <f>SUMIFS('Forecast Data'!$D:$D,'Forecast Data'!$C:$C,AG$6,'Forecast Data'!$B:$B,$D241)</f>
        <v>1</v>
      </c>
      <c r="AH241" s="11">
        <f>SUMIFS('Forecast Data'!$D:$D,'Forecast Data'!$C:$C,AH$6,'Forecast Data'!$B:$B,$D241)</f>
        <v>1</v>
      </c>
      <c r="AI241" s="1"/>
      <c r="AJ241" s="12" t="str">
        <f>IF(SUMIFS('Forecast Data'!$E:$E,'Forecast Data'!$C:$C,AJ$6,'Forecast Data'!$B:$B,$D241)=0,"",SUMIFS('Forecast Data'!$E:$E,'Forecast Data'!$C:$C,AJ$6,'Forecast Data'!$B:$B,$D241))</f>
        <v/>
      </c>
      <c r="AK241" s="12" t="str">
        <f>IF(SUMIFS('Forecast Data'!$E:$E,'Forecast Data'!$C:$C,AK$6,'Forecast Data'!$B:$B,$D241)=0,"",SUMIFS('Forecast Data'!$E:$E,'Forecast Data'!$C:$C,AK$6,'Forecast Data'!$B:$B,$D241))</f>
        <v/>
      </c>
      <c r="AL241" s="12" t="str">
        <f>IF(SUMIFS('Forecast Data'!$E:$E,'Forecast Data'!$C:$C,AL$6,'Forecast Data'!$B:$B,$D241)=0,"",SUMIFS('Forecast Data'!$E:$E,'Forecast Data'!$C:$C,AL$6,'Forecast Data'!$B:$B,$D241))</f>
        <v/>
      </c>
      <c r="AM241" s="12" t="str">
        <f>IF(SUMIFS('Forecast Data'!$E:$E,'Forecast Data'!$C:$C,AM$6,'Forecast Data'!$B:$B,$D241)=0,"",SUMIFS('Forecast Data'!$E:$E,'Forecast Data'!$C:$C,AM$6,'Forecast Data'!$B:$B,$D241))</f>
        <v/>
      </c>
      <c r="AN241" s="12" t="str">
        <f>IF(SUMIFS('Forecast Data'!$E:$E,'Forecast Data'!$C:$C,AN$6,'Forecast Data'!$B:$B,$D241)=0,"",SUMIFS('Forecast Data'!$E:$E,'Forecast Data'!$C:$C,AN$6,'Forecast Data'!$B:$B,$D241))</f>
        <v/>
      </c>
      <c r="AO241" s="12" t="str">
        <f>IF(SUMIFS('Forecast Data'!$E:$E,'Forecast Data'!$C:$C,AO$6,'Forecast Data'!$B:$B,$D241)=0,"",SUMIFS('Forecast Data'!$E:$E,'Forecast Data'!$C:$C,AO$6,'Forecast Data'!$B:$B,$D241))</f>
        <v/>
      </c>
      <c r="AP241" s="12" t="str">
        <f>IF(SUMIFS('Forecast Data'!$E:$E,'Forecast Data'!$C:$C,AP$6,'Forecast Data'!$B:$B,$D241)=0,"",SUMIFS('Forecast Data'!$E:$E,'Forecast Data'!$C:$C,AP$6,'Forecast Data'!$B:$B,$D241))</f>
        <v/>
      </c>
      <c r="AQ241" s="12" t="str">
        <f>IF(SUMIFS('Forecast Data'!$E:$E,'Forecast Data'!$C:$C,AQ$6,'Forecast Data'!$B:$B,$D241)=0,"",SUMIFS('Forecast Data'!$E:$E,'Forecast Data'!$C:$C,AQ$6,'Forecast Data'!$B:$B,$D241))</f>
        <v/>
      </c>
      <c r="AR241" s="12" t="str">
        <f>IF(SUMIFS('Forecast Data'!$E:$E,'Forecast Data'!$C:$C,AR$6,'Forecast Data'!$B:$B,$D241)=0,"",SUMIFS('Forecast Data'!$E:$E,'Forecast Data'!$C:$C,AR$6,'Forecast Data'!$B:$B,$D241))</f>
        <v/>
      </c>
      <c r="AS241" s="12" t="str">
        <f>IF(SUMIFS('Forecast Data'!$E:$E,'Forecast Data'!$C:$C,AS$6,'Forecast Data'!$B:$B,$D241)=0,"",SUMIFS('Forecast Data'!$E:$E,'Forecast Data'!$C:$C,AS$6,'Forecast Data'!$B:$B,$D241))</f>
        <v/>
      </c>
      <c r="AT241" s="12" t="str">
        <f>IF(SUMIFS('Forecast Data'!$E:$E,'Forecast Data'!$C:$C,AT$6,'Forecast Data'!$B:$B,$D241)=0,"",SUMIFS('Forecast Data'!$E:$E,'Forecast Data'!$C:$C,AT$6,'Forecast Data'!$B:$B,$D241))</f>
        <v/>
      </c>
      <c r="AU241" s="12" t="str">
        <f>IF(SUMIFS('Forecast Data'!$E:$E,'Forecast Data'!$C:$C,AU$6,'Forecast Data'!$B:$B,$D241)=0,"",SUMIFS('Forecast Data'!$E:$E,'Forecast Data'!$C:$C,AU$6,'Forecast Data'!$B:$B,$D241))</f>
        <v/>
      </c>
      <c r="AV241" s="1"/>
      <c r="AW241" s="11">
        <f>SUMIFS('OP Units'!E:E,'OP Units'!$A:$A,$D241)</f>
        <v>0</v>
      </c>
      <c r="AX241" s="11">
        <f>SUMIFS('OP Units'!F:F,'OP Units'!$A:$A,$D241)</f>
        <v>0</v>
      </c>
      <c r="AY241" s="11">
        <f>SUMIFS('OP Units'!G:G,'OP Units'!$A:$A,$D241)</f>
        <v>0</v>
      </c>
      <c r="AZ241" s="11">
        <f>SUMIFS('OP Units'!H:H,'OP Units'!$A:$A,$D241)</f>
        <v>0</v>
      </c>
      <c r="BA241" s="11">
        <f>SUMIFS('OP Units'!I:I,'OP Units'!$A:$A,$D241)</f>
        <v>0</v>
      </c>
      <c r="BB241" s="11">
        <f>SUMIFS('OP Units'!J:J,'OP Units'!$A:$A,$D241)</f>
        <v>0</v>
      </c>
      <c r="BC241" s="11">
        <f>SUMIFS('OP Units'!K:K,'OP Units'!$A:$A,$D241)</f>
        <v>0</v>
      </c>
      <c r="BD241" s="11">
        <f>SUMIFS('OP Units'!L:L,'OP Units'!$A:$A,$D241)</f>
        <v>0</v>
      </c>
      <c r="BE241" s="11">
        <f>SUMIFS('OP Units'!M:M,'OP Units'!$A:$A,$D241)</f>
        <v>0</v>
      </c>
      <c r="BF241" s="11">
        <f>SUMIFS('OP Units'!N:N,'OP Units'!$A:$A,$D241)</f>
        <v>0</v>
      </c>
      <c r="BG241" s="11">
        <f>SUMIFS('OP Units'!O:O,'OP Units'!$A:$A,$D241)</f>
        <v>0</v>
      </c>
      <c r="BH241" s="11">
        <f>SUMIFS('OP Units'!P:P,'OP Units'!$A:$A,$D241)</f>
        <v>0</v>
      </c>
      <c r="BI241" s="1"/>
      <c r="BJ241" s="12" t="str">
        <f>IFERROR((SUMIFS('OP Units'!E:E,'OP Units'!$A:$A,$D241)-SUMIFS('Forecast Data'!$H:$H,'Forecast Data'!$C:$C,BJ$6,'Forecast Data'!$B:$B,$D241))/SUMIFS('Forecast Data'!$H:$H,'Forecast Data'!$C:$C,BJ$6,'Forecast Data'!$B:$B,$D241),"")</f>
        <v/>
      </c>
      <c r="BK241" s="12" t="str">
        <f>IFERROR((SUMIFS('OP Units'!F:F,'OP Units'!$A:$A,$D241)-SUMIFS('Forecast Data'!$H:$H,'Forecast Data'!$C:$C,BK$6,'Forecast Data'!$B:$B,$D241))/SUMIFS('Forecast Data'!$H:$H,'Forecast Data'!$C:$C,BK$6,'Forecast Data'!$B:$B,$D241),"")</f>
        <v/>
      </c>
      <c r="BL241" s="12" t="str">
        <f>IFERROR((SUMIFS('OP Units'!G:G,'OP Units'!$A:$A,$D241)-SUMIFS('Forecast Data'!$H:$H,'Forecast Data'!$C:$C,BL$6,'Forecast Data'!$B:$B,$D241))/SUMIFS('Forecast Data'!$H:$H,'Forecast Data'!$C:$C,BL$6,'Forecast Data'!$B:$B,$D241),"")</f>
        <v/>
      </c>
      <c r="BM241" s="12" t="str">
        <f>IFERROR((SUMIFS('OP Units'!H:H,'OP Units'!$A:$A,$D241)-SUMIFS('Forecast Data'!$H:$H,'Forecast Data'!$C:$C,BM$6,'Forecast Data'!$B:$B,$D241))/SUMIFS('Forecast Data'!$H:$H,'Forecast Data'!$C:$C,BM$6,'Forecast Data'!$B:$B,$D241),"")</f>
        <v/>
      </c>
      <c r="BN241" s="12" t="str">
        <f>IFERROR((SUMIFS('OP Units'!I:I,'OP Units'!$A:$A,$D241)-SUMIFS('Forecast Data'!$H:$H,'Forecast Data'!$C:$C,BN$6,'Forecast Data'!$B:$B,$D241))/SUMIFS('Forecast Data'!$H:$H,'Forecast Data'!$C:$C,BN$6,'Forecast Data'!$B:$B,$D241),"")</f>
        <v/>
      </c>
      <c r="BO241" s="12" t="str">
        <f>IFERROR((SUMIFS('OP Units'!J:J,'OP Units'!$A:$A,$D241)-SUMIFS('Forecast Data'!$H:$H,'Forecast Data'!$C:$C,BO$6,'Forecast Data'!$B:$B,$D241))/SUMIFS('Forecast Data'!$H:$H,'Forecast Data'!$C:$C,BO$6,'Forecast Data'!$B:$B,$D241),"")</f>
        <v/>
      </c>
      <c r="BP241" s="12" t="str">
        <f>IFERROR((SUMIFS('OP Units'!K:K,'OP Units'!$A:$A,$D241)-SUMIFS('Forecast Data'!$H:$H,'Forecast Data'!$C:$C,BP$6,'Forecast Data'!$B:$B,$D241))/SUMIFS('Forecast Data'!$H:$H,'Forecast Data'!$C:$C,BP$6,'Forecast Data'!$B:$B,$D241),"")</f>
        <v/>
      </c>
      <c r="BQ241" s="12" t="str">
        <f>IFERROR((SUMIFS('OP Units'!L:L,'OP Units'!$A:$A,$D241)-SUMIFS('Forecast Data'!$H:$H,'Forecast Data'!$C:$C,BQ$6,'Forecast Data'!$B:$B,$D241))/SUMIFS('Forecast Data'!$H:$H,'Forecast Data'!$C:$C,BQ$6,'Forecast Data'!$B:$B,$D241),"")</f>
        <v/>
      </c>
      <c r="BR241" s="12" t="str">
        <f>IFERROR((SUMIFS('OP Units'!M:M,'OP Units'!$A:$A,$D241)-SUMIFS('Forecast Data'!$H:$H,'Forecast Data'!$C:$C,BR$6,'Forecast Data'!$B:$B,$D241))/SUMIFS('Forecast Data'!$H:$H,'Forecast Data'!$C:$C,BR$6,'Forecast Data'!$B:$B,$D241),"")</f>
        <v/>
      </c>
      <c r="BS241" s="12" t="str">
        <f>IFERROR((SUMIFS('OP Units'!N:N,'OP Units'!$A:$A,$D241)-SUMIFS('Forecast Data'!$H:$H,'Forecast Data'!$C:$C,BS$6,'Forecast Data'!$B:$B,$D241))/SUMIFS('Forecast Data'!$H:$H,'Forecast Data'!$C:$C,BS$6,'Forecast Data'!$B:$B,$D241),"")</f>
        <v/>
      </c>
      <c r="BT241" s="12" t="str">
        <f>IFERROR((SUMIFS('OP Units'!O:O,'OP Units'!$A:$A,$D241)-SUMIFS('Forecast Data'!$H:$H,'Forecast Data'!$C:$C,BT$6,'Forecast Data'!$B:$B,$D241))/SUMIFS('Forecast Data'!$H:$H,'Forecast Data'!$C:$C,BT$6,'Forecast Data'!$B:$B,$D241),"")</f>
        <v/>
      </c>
      <c r="BU241" s="12" t="str">
        <f>IFERROR((SUMIFS('OP Units'!P:P,'OP Units'!$A:$A,$D241)-SUMIFS('Forecast Data'!$H:$H,'Forecast Data'!$C:$C,BU$6,'Forecast Data'!$B:$B,$D241))/SUMIFS('Forecast Data'!$H:$H,'Forecast Data'!$C:$C,BU$6,'Forecast Data'!$B:$B,$D241),"")</f>
        <v/>
      </c>
      <c r="BV241" s="12"/>
      <c r="BW241" s="11">
        <f>(SUMIFS('Forecast Data'!H:H,'Forecast Data'!B:B,D241,'Forecast Data'!C:C,BK$6)+SUMIFS('Forecast Data'!H:H,'Forecast Data'!B:B,D241,'Forecast Data'!C:C,BL$6)+SUMIFS('Forecast Data'!H:H,'Forecast Data'!B:B,D241,'Forecast Data'!C:C,BM$6)+SUMIFS('Forecast Data'!H:H,'Forecast Data'!B:B,D241,'Forecast Data'!C:C,BN$6)+SUMIFS('Forecast Data'!H:H,'Forecast Data'!B:B,D241,'Forecast Data'!C:C,BO$6)+SUMIFS('Forecast Data'!H:H,'Forecast Data'!B:B,D241,'Forecast Data'!C:C,BP$6)+SUMIFS('Forecast Data'!H:H,'Forecast Data'!B:B,D241,'Forecast Data'!C:C,BQ$6)+SUMIFS('Forecast Data'!H:H,'Forecast Data'!B:B,D241,'Forecast Data'!C:C,BJ$6))/8</f>
        <v>0</v>
      </c>
      <c r="BX241" s="12" t="str">
        <f>IFERROR((SUM(W241:AD241)-(SUMIFS('Forecast Data'!H:H,'Forecast Data'!B:B,B241,'Forecast Data'!C:C,BJ$6)+SUMIFS('Forecast Data'!H:H,'Forecast Data'!B:B,B241,'Forecast Data'!C:C,BK$6)+SUMIFS('Forecast Data'!H:H,'Forecast Data'!B:B,B241,'Forecast Data'!C:C,BL$6)+SUMIFS('Forecast Data'!H:H,'Forecast Data'!B:B,B241,'Forecast Data'!C:C,BM$6)+SUMIFS('Forecast Data'!H:H,'Forecast Data'!B:B,B241,'Forecast Data'!C:C,BN$6)+SUMIFS('Forecast Data'!H:H,'Forecast Data'!B:B,B241,'Forecast Data'!C:C,BO$6)+SUMIFS('Forecast Data'!H:H,'Forecast Data'!B:B,B241,'Forecast Data'!C:C,BP$6)+SUMIFS('Forecast Data'!H:H,'Forecast Data'!B:B,B241,'Forecast Data'!C:C,BQ$6)))/(SUMIFS('Forecast Data'!H:H,'Forecast Data'!B:B,B241,'Forecast Data'!C:C,BJ$6)+SUMIFS('Forecast Data'!H:H,'Forecast Data'!B:B,B241,'Forecast Data'!C:C,BK$6)+SUMIFS('Forecast Data'!H:H,'Forecast Data'!B:B,B241,'Forecast Data'!C:C,BL$6)+SUMIFS('Forecast Data'!H:H,'Forecast Data'!B:B,B241,'Forecast Data'!C:C,BM$6)+SUMIFS('Forecast Data'!H:H,'Forecast Data'!B:B,B241,'Forecast Data'!C:C,BN$6)+SUMIFS('Forecast Data'!H:H,'Forecast Data'!B:B,B241,'Forecast Data'!C:C,BO$6)+SUMIFS('Forecast Data'!H:H,'Forecast Data'!B:B,B241,'Forecast Data'!C:C,BP$6)+SUMIFS('Forecast Data'!H:H,'Forecast Data'!B:B,B241,'Forecast Data'!C:C,BQ$6)),"")</f>
        <v/>
      </c>
      <c r="BY241" s="12">
        <f t="shared" si="18"/>
        <v>0</v>
      </c>
      <c r="BZ241" s="16">
        <f t="shared" si="19"/>
        <v>8.2229902449310373E-7</v>
      </c>
      <c r="CA241" s="13">
        <f t="shared" si="20"/>
        <v>-8.2229902449310378E-5</v>
      </c>
      <c r="CB241" s="12">
        <f t="shared" si="21"/>
        <v>8.2229902449310373E-7</v>
      </c>
      <c r="CC241" s="12"/>
      <c r="CD241" s="11">
        <f>(SUMIFS('Forecast Data'!H:H,'Forecast Data'!B:B,D241,'Forecast Data'!C:C,BK$6)+SUMIFS('Forecast Data'!H:H,'Forecast Data'!B:B,D241,'Forecast Data'!C:C,BL$6)+SUMIFS('Forecast Data'!H:H,'Forecast Data'!B:B,D241,'Forecast Data'!C:C,BM$6)+SUMIFS('Forecast Data'!H:H,'Forecast Data'!B:B,D241,'Forecast Data'!C:C,BJ$6))/4</f>
        <v>0</v>
      </c>
      <c r="CE241" s="12" t="str">
        <f>IFERROR((SUM(W241:Z241)-(SUMIFS('Forecast Data'!H:H,'Forecast Data'!B:B,D241,'Forecast Data'!C:C,BJ$6)+SUMIFS('Forecast Data'!H:H,'Forecast Data'!B:B,D241,'Forecast Data'!C:C,BK$6)+SUMIFS('Forecast Data'!H:H,'Forecast Data'!B:B,D241,'Forecast Data'!C:C,BL$6)+SUMIFS('Forecast Data'!H:H,'Forecast Data'!B:B,D241,'Forecast Data'!C:C,BM$6)))/(SUMIFS('Forecast Data'!H:H,'Forecast Data'!B:B,D241,'Forecast Data'!C:C,BJ$6)+SUMIFS('Forecast Data'!H:H,'Forecast Data'!B:B,D241,'Forecast Data'!C:C,BK$6)+SUMIFS('Forecast Data'!H:H,'Forecast Data'!B:B,D241,'Forecast Data'!C:C,BL$6)+SUMIFS('Forecast Data'!H:H,'Forecast Data'!B:B,D241,'Forecast Data'!C:C,BM$6)),"")</f>
        <v/>
      </c>
      <c r="CF241" s="12">
        <f t="shared" si="22"/>
        <v>0</v>
      </c>
      <c r="CG241" s="12">
        <f t="shared" si="23"/>
        <v>8.3838578547221112E-7</v>
      </c>
      <c r="CH241" s="13">
        <f t="shared" si="24"/>
        <v>-8.3838578547221109E-5</v>
      </c>
      <c r="CI241" s="13"/>
    </row>
    <row r="242" spans="1:87" ht="13.2">
      <c r="A242" s="1"/>
      <c r="B242" t="str">
        <f t="shared" si="58"/>
        <v>Jacked Factory</v>
      </c>
      <c r="D242" t="s">
        <v>275</v>
      </c>
      <c r="E242" s="11">
        <f>SUMIFS('Fin Data'!F:F,'Fin Data'!A:A,D242)</f>
        <v>0</v>
      </c>
      <c r="F242" s="11">
        <f>SUMIFS('Fin Data with 6 week hist'!I:I,'Fin Data with 6 week hist'!$A:$A,$D242)</f>
        <v>0</v>
      </c>
      <c r="G242" s="11">
        <f>SUMIFS('Fin Data with 6 week hist'!J:J,'Fin Data with 6 week hist'!$A:$A,$D242)</f>
        <v>0</v>
      </c>
      <c r="H242" s="11">
        <f>SUMIFS('Fin Data with 6 week hist'!K:K,'Fin Data with 6 week hist'!$A:$A,$D242)+SUMIFS('Unit Cancellations'!D:D,'Unit Cancellations'!$B:$B,$D242)</f>
        <v>0</v>
      </c>
      <c r="I242" s="11">
        <f>SUMIFS('Fin Data with 6 week hist'!L:L,'Fin Data with 6 week hist'!$A:$A,$D242)+SUMIFS('Unit Cancellations'!E:E,'Unit Cancellations'!$B:$B,$D242)</f>
        <v>0</v>
      </c>
      <c r="J242" s="11">
        <f>SUMIFS('Fin Data with 6 week hist'!M:M,'Fin Data with 6 week hist'!$A:$A,$D242)+SUMIFS('Unit Cancellations'!F:F,'Unit Cancellations'!$B:$B,$D242)</f>
        <v>0</v>
      </c>
      <c r="K242" s="11">
        <f>SUMIFS('Fin Data with 6 week hist'!N:N,'Fin Data with 6 week hist'!$A:$A,$D242)+SUMIFS('Unit Cancellations'!G:G,'Unit Cancellations'!$B:$B,$D242)</f>
        <v>0</v>
      </c>
      <c r="L242" s="11">
        <f>SUMIFS('Fin Data'!AN:AN,'Fin Data'!A:A,D242)</f>
        <v>0</v>
      </c>
      <c r="M242" s="12">
        <f>IFERROR(SUMIFS('Fin Data'!AO:AO,'Fin Data'!A:A,D242),"")</f>
        <v>0</v>
      </c>
      <c r="N242" s="1"/>
      <c r="O242" s="11">
        <f t="shared" si="12"/>
        <v>1</v>
      </c>
      <c r="P242" s="12" t="str">
        <f t="shared" si="13"/>
        <v/>
      </c>
      <c r="Q242" s="1"/>
      <c r="R242" s="11">
        <f t="shared" si="14"/>
        <v>1</v>
      </c>
      <c r="S242" s="12" t="str">
        <f t="shared" si="15"/>
        <v/>
      </c>
      <c r="T242" s="11">
        <f t="shared" si="16"/>
        <v>0</v>
      </c>
      <c r="U242" s="1" t="e">
        <f t="shared" si="59"/>
        <v>#REF!</v>
      </c>
      <c r="V242" s="1"/>
      <c r="W242" s="11">
        <f>SUMIFS('Forecast Data'!$D:$D,'Forecast Data'!$C:$C,W$6,'Forecast Data'!$B:$B,$D242)</f>
        <v>1</v>
      </c>
      <c r="X242" s="11">
        <f>SUMIFS('Forecast Data'!$D:$D,'Forecast Data'!$C:$C,X$6,'Forecast Data'!$B:$B,$D242)</f>
        <v>1</v>
      </c>
      <c r="Y242" s="11">
        <f>SUMIFS('Forecast Data'!$D:$D,'Forecast Data'!$C:$C,Y$6,'Forecast Data'!$B:$B,$D242)</f>
        <v>1</v>
      </c>
      <c r="Z242" s="11">
        <f>SUMIFS('Forecast Data'!$D:$D,'Forecast Data'!$C:$C,Z$6,'Forecast Data'!$B:$B,$D242)</f>
        <v>1</v>
      </c>
      <c r="AA242" s="11">
        <f>SUMIFS('Forecast Data'!$D:$D,'Forecast Data'!$C:$C,AA$6,'Forecast Data'!$B:$B,$D242)</f>
        <v>1</v>
      </c>
      <c r="AB242" s="11">
        <f>SUMIFS('Forecast Data'!$D:$D,'Forecast Data'!$C:$C,AB$6,'Forecast Data'!$B:$B,$D242)</f>
        <v>1</v>
      </c>
      <c r="AC242" s="11">
        <f>SUMIFS('Forecast Data'!$D:$D,'Forecast Data'!$C:$C,AC$6,'Forecast Data'!$B:$B,$D242)</f>
        <v>1</v>
      </c>
      <c r="AD242" s="11">
        <f>SUMIFS('Forecast Data'!$D:$D,'Forecast Data'!$C:$C,AD$6,'Forecast Data'!$B:$B,$D242)</f>
        <v>1</v>
      </c>
      <c r="AE242" s="11">
        <f>SUMIFS('Forecast Data'!$D:$D,'Forecast Data'!$C:$C,AE$6,'Forecast Data'!$B:$B,$D242)</f>
        <v>1</v>
      </c>
      <c r="AF242" s="11">
        <f>SUMIFS('Forecast Data'!$D:$D,'Forecast Data'!$C:$C,AF$6,'Forecast Data'!$B:$B,$D242)</f>
        <v>1</v>
      </c>
      <c r="AG242" s="11">
        <f>SUMIFS('Forecast Data'!$D:$D,'Forecast Data'!$C:$C,AG$6,'Forecast Data'!$B:$B,$D242)</f>
        <v>1</v>
      </c>
      <c r="AH242" s="11">
        <f>SUMIFS('Forecast Data'!$D:$D,'Forecast Data'!$C:$C,AH$6,'Forecast Data'!$B:$B,$D242)</f>
        <v>1</v>
      </c>
      <c r="AI242" s="1"/>
      <c r="AJ242" s="12" t="str">
        <f>IF(SUMIFS('Forecast Data'!$E:$E,'Forecast Data'!$C:$C,AJ$6,'Forecast Data'!$B:$B,$D242)=0,"",SUMIFS('Forecast Data'!$E:$E,'Forecast Data'!$C:$C,AJ$6,'Forecast Data'!$B:$B,$D242))</f>
        <v/>
      </c>
      <c r="AK242" s="12" t="str">
        <f>IF(SUMIFS('Forecast Data'!$E:$E,'Forecast Data'!$C:$C,AK$6,'Forecast Data'!$B:$B,$D242)=0,"",SUMIFS('Forecast Data'!$E:$E,'Forecast Data'!$C:$C,AK$6,'Forecast Data'!$B:$B,$D242))</f>
        <v/>
      </c>
      <c r="AL242" s="12" t="str">
        <f>IF(SUMIFS('Forecast Data'!$E:$E,'Forecast Data'!$C:$C,AL$6,'Forecast Data'!$B:$B,$D242)=0,"",SUMIFS('Forecast Data'!$E:$E,'Forecast Data'!$C:$C,AL$6,'Forecast Data'!$B:$B,$D242))</f>
        <v/>
      </c>
      <c r="AM242" s="12" t="str">
        <f>IF(SUMIFS('Forecast Data'!$E:$E,'Forecast Data'!$C:$C,AM$6,'Forecast Data'!$B:$B,$D242)=0,"",SUMIFS('Forecast Data'!$E:$E,'Forecast Data'!$C:$C,AM$6,'Forecast Data'!$B:$B,$D242))</f>
        <v/>
      </c>
      <c r="AN242" s="12" t="str">
        <f>IF(SUMIFS('Forecast Data'!$E:$E,'Forecast Data'!$C:$C,AN$6,'Forecast Data'!$B:$B,$D242)=0,"",SUMIFS('Forecast Data'!$E:$E,'Forecast Data'!$C:$C,AN$6,'Forecast Data'!$B:$B,$D242))</f>
        <v/>
      </c>
      <c r="AO242" s="12" t="str">
        <f>IF(SUMIFS('Forecast Data'!$E:$E,'Forecast Data'!$C:$C,AO$6,'Forecast Data'!$B:$B,$D242)=0,"",SUMIFS('Forecast Data'!$E:$E,'Forecast Data'!$C:$C,AO$6,'Forecast Data'!$B:$B,$D242))</f>
        <v/>
      </c>
      <c r="AP242" s="12" t="str">
        <f>IF(SUMIFS('Forecast Data'!$E:$E,'Forecast Data'!$C:$C,AP$6,'Forecast Data'!$B:$B,$D242)=0,"",SUMIFS('Forecast Data'!$E:$E,'Forecast Data'!$C:$C,AP$6,'Forecast Data'!$B:$B,$D242))</f>
        <v/>
      </c>
      <c r="AQ242" s="12" t="str">
        <f>IF(SUMIFS('Forecast Data'!$E:$E,'Forecast Data'!$C:$C,AQ$6,'Forecast Data'!$B:$B,$D242)=0,"",SUMIFS('Forecast Data'!$E:$E,'Forecast Data'!$C:$C,AQ$6,'Forecast Data'!$B:$B,$D242))</f>
        <v/>
      </c>
      <c r="AR242" s="12" t="str">
        <f>IF(SUMIFS('Forecast Data'!$E:$E,'Forecast Data'!$C:$C,AR$6,'Forecast Data'!$B:$B,$D242)=0,"",SUMIFS('Forecast Data'!$E:$E,'Forecast Data'!$C:$C,AR$6,'Forecast Data'!$B:$B,$D242))</f>
        <v/>
      </c>
      <c r="AS242" s="12" t="str">
        <f>IF(SUMIFS('Forecast Data'!$E:$E,'Forecast Data'!$C:$C,AS$6,'Forecast Data'!$B:$B,$D242)=0,"",SUMIFS('Forecast Data'!$E:$E,'Forecast Data'!$C:$C,AS$6,'Forecast Data'!$B:$B,$D242))</f>
        <v/>
      </c>
      <c r="AT242" s="12" t="str">
        <f>IF(SUMIFS('Forecast Data'!$E:$E,'Forecast Data'!$C:$C,AT$6,'Forecast Data'!$B:$B,$D242)=0,"",SUMIFS('Forecast Data'!$E:$E,'Forecast Data'!$C:$C,AT$6,'Forecast Data'!$B:$B,$D242))</f>
        <v/>
      </c>
      <c r="AU242" s="12" t="str">
        <f>IF(SUMIFS('Forecast Data'!$E:$E,'Forecast Data'!$C:$C,AU$6,'Forecast Data'!$B:$B,$D242)=0,"",SUMIFS('Forecast Data'!$E:$E,'Forecast Data'!$C:$C,AU$6,'Forecast Data'!$B:$B,$D242))</f>
        <v/>
      </c>
      <c r="AV242" s="1"/>
      <c r="AW242" s="11">
        <f>SUMIFS('OP Units'!E:E,'OP Units'!$A:$A,$D242)</f>
        <v>0</v>
      </c>
      <c r="AX242" s="11">
        <f>SUMIFS('OP Units'!F:F,'OP Units'!$A:$A,$D242)</f>
        <v>0</v>
      </c>
      <c r="AY242" s="11">
        <f>SUMIFS('OP Units'!G:G,'OP Units'!$A:$A,$D242)</f>
        <v>0</v>
      </c>
      <c r="AZ242" s="11">
        <f>SUMIFS('OP Units'!H:H,'OP Units'!$A:$A,$D242)</f>
        <v>0</v>
      </c>
      <c r="BA242" s="11">
        <f>SUMIFS('OP Units'!I:I,'OP Units'!$A:$A,$D242)</f>
        <v>0</v>
      </c>
      <c r="BB242" s="11">
        <f>SUMIFS('OP Units'!J:J,'OP Units'!$A:$A,$D242)</f>
        <v>0</v>
      </c>
      <c r="BC242" s="11">
        <f>SUMIFS('OP Units'!K:K,'OP Units'!$A:$A,$D242)</f>
        <v>0</v>
      </c>
      <c r="BD242" s="11">
        <f>SUMIFS('OP Units'!L:L,'OP Units'!$A:$A,$D242)</f>
        <v>0</v>
      </c>
      <c r="BE242" s="11">
        <f>SUMIFS('OP Units'!M:M,'OP Units'!$A:$A,$D242)</f>
        <v>0</v>
      </c>
      <c r="BF242" s="11">
        <f>SUMIFS('OP Units'!N:N,'OP Units'!$A:$A,$D242)</f>
        <v>0</v>
      </c>
      <c r="BG242" s="11">
        <f>SUMIFS('OP Units'!O:O,'OP Units'!$A:$A,$D242)</f>
        <v>0</v>
      </c>
      <c r="BH242" s="11">
        <f>SUMIFS('OP Units'!P:P,'OP Units'!$A:$A,$D242)</f>
        <v>0</v>
      </c>
      <c r="BI242" s="1"/>
      <c r="BJ242" s="12" t="str">
        <f>IFERROR((SUMIFS('OP Units'!E:E,'OP Units'!$A:$A,$D242)-SUMIFS('Forecast Data'!$H:$H,'Forecast Data'!$C:$C,BJ$6,'Forecast Data'!$B:$B,$D242))/SUMIFS('Forecast Data'!$H:$H,'Forecast Data'!$C:$C,BJ$6,'Forecast Data'!$B:$B,$D242),"")</f>
        <v/>
      </c>
      <c r="BK242" s="12" t="str">
        <f>IFERROR((SUMIFS('OP Units'!F:F,'OP Units'!$A:$A,$D242)-SUMIFS('Forecast Data'!$H:$H,'Forecast Data'!$C:$C,BK$6,'Forecast Data'!$B:$B,$D242))/SUMIFS('Forecast Data'!$H:$H,'Forecast Data'!$C:$C,BK$6,'Forecast Data'!$B:$B,$D242),"")</f>
        <v/>
      </c>
      <c r="BL242" s="12" t="str">
        <f>IFERROR((SUMIFS('OP Units'!G:G,'OP Units'!$A:$A,$D242)-SUMIFS('Forecast Data'!$H:$H,'Forecast Data'!$C:$C,BL$6,'Forecast Data'!$B:$B,$D242))/SUMIFS('Forecast Data'!$H:$H,'Forecast Data'!$C:$C,BL$6,'Forecast Data'!$B:$B,$D242),"")</f>
        <v/>
      </c>
      <c r="BM242" s="12" t="str">
        <f>IFERROR((SUMIFS('OP Units'!H:H,'OP Units'!$A:$A,$D242)-SUMIFS('Forecast Data'!$H:$H,'Forecast Data'!$C:$C,BM$6,'Forecast Data'!$B:$B,$D242))/SUMIFS('Forecast Data'!$H:$H,'Forecast Data'!$C:$C,BM$6,'Forecast Data'!$B:$B,$D242),"")</f>
        <v/>
      </c>
      <c r="BN242" s="12" t="str">
        <f>IFERROR((SUMIFS('OP Units'!I:I,'OP Units'!$A:$A,$D242)-SUMIFS('Forecast Data'!$H:$H,'Forecast Data'!$C:$C,BN$6,'Forecast Data'!$B:$B,$D242))/SUMIFS('Forecast Data'!$H:$H,'Forecast Data'!$C:$C,BN$6,'Forecast Data'!$B:$B,$D242),"")</f>
        <v/>
      </c>
      <c r="BO242" s="12" t="str">
        <f>IFERROR((SUMIFS('OP Units'!J:J,'OP Units'!$A:$A,$D242)-SUMIFS('Forecast Data'!$H:$H,'Forecast Data'!$C:$C,BO$6,'Forecast Data'!$B:$B,$D242))/SUMIFS('Forecast Data'!$H:$H,'Forecast Data'!$C:$C,BO$6,'Forecast Data'!$B:$B,$D242),"")</f>
        <v/>
      </c>
      <c r="BP242" s="12" t="str">
        <f>IFERROR((SUMIFS('OP Units'!K:K,'OP Units'!$A:$A,$D242)-SUMIFS('Forecast Data'!$H:$H,'Forecast Data'!$C:$C,BP$6,'Forecast Data'!$B:$B,$D242))/SUMIFS('Forecast Data'!$H:$H,'Forecast Data'!$C:$C,BP$6,'Forecast Data'!$B:$B,$D242),"")</f>
        <v/>
      </c>
      <c r="BQ242" s="12" t="str">
        <f>IFERROR((SUMIFS('OP Units'!L:L,'OP Units'!$A:$A,$D242)-SUMIFS('Forecast Data'!$H:$H,'Forecast Data'!$C:$C,BQ$6,'Forecast Data'!$B:$B,$D242))/SUMIFS('Forecast Data'!$H:$H,'Forecast Data'!$C:$C,BQ$6,'Forecast Data'!$B:$B,$D242),"")</f>
        <v/>
      </c>
      <c r="BR242" s="12" t="str">
        <f>IFERROR((SUMIFS('OP Units'!M:M,'OP Units'!$A:$A,$D242)-SUMIFS('Forecast Data'!$H:$H,'Forecast Data'!$C:$C,BR$6,'Forecast Data'!$B:$B,$D242))/SUMIFS('Forecast Data'!$H:$H,'Forecast Data'!$C:$C,BR$6,'Forecast Data'!$B:$B,$D242),"")</f>
        <v/>
      </c>
      <c r="BS242" s="12" t="str">
        <f>IFERROR((SUMIFS('OP Units'!N:N,'OP Units'!$A:$A,$D242)-SUMIFS('Forecast Data'!$H:$H,'Forecast Data'!$C:$C,BS$6,'Forecast Data'!$B:$B,$D242))/SUMIFS('Forecast Data'!$H:$H,'Forecast Data'!$C:$C,BS$6,'Forecast Data'!$B:$B,$D242),"")</f>
        <v/>
      </c>
      <c r="BT242" s="12" t="str">
        <f>IFERROR((SUMIFS('OP Units'!O:O,'OP Units'!$A:$A,$D242)-SUMIFS('Forecast Data'!$H:$H,'Forecast Data'!$C:$C,BT$6,'Forecast Data'!$B:$B,$D242))/SUMIFS('Forecast Data'!$H:$H,'Forecast Data'!$C:$C,BT$6,'Forecast Data'!$B:$B,$D242),"")</f>
        <v/>
      </c>
      <c r="BU242" s="12" t="str">
        <f>IFERROR((SUMIFS('OP Units'!P:P,'OP Units'!$A:$A,$D242)-SUMIFS('Forecast Data'!$H:$H,'Forecast Data'!$C:$C,BU$6,'Forecast Data'!$B:$B,$D242))/SUMIFS('Forecast Data'!$H:$H,'Forecast Data'!$C:$C,BU$6,'Forecast Data'!$B:$B,$D242),"")</f>
        <v/>
      </c>
      <c r="BV242" s="12"/>
      <c r="BW242" s="11">
        <f>(SUMIFS('Forecast Data'!H:H,'Forecast Data'!B:B,D242,'Forecast Data'!C:C,BK$6)+SUMIFS('Forecast Data'!H:H,'Forecast Data'!B:B,D242,'Forecast Data'!C:C,BL$6)+SUMIFS('Forecast Data'!H:H,'Forecast Data'!B:B,D242,'Forecast Data'!C:C,BM$6)+SUMIFS('Forecast Data'!H:H,'Forecast Data'!B:B,D242,'Forecast Data'!C:C,BN$6)+SUMIFS('Forecast Data'!H:H,'Forecast Data'!B:B,D242,'Forecast Data'!C:C,BO$6)+SUMIFS('Forecast Data'!H:H,'Forecast Data'!B:B,D242,'Forecast Data'!C:C,BP$6)+SUMIFS('Forecast Data'!H:H,'Forecast Data'!B:B,D242,'Forecast Data'!C:C,BQ$6)+SUMIFS('Forecast Data'!H:H,'Forecast Data'!B:B,D242,'Forecast Data'!C:C,BJ$6))/8</f>
        <v>0</v>
      </c>
      <c r="BX242" s="12" t="str">
        <f>IFERROR((SUM(W242:AD242)-(SUMIFS('Forecast Data'!H:H,'Forecast Data'!B:B,B242,'Forecast Data'!C:C,BJ$6)+SUMIFS('Forecast Data'!H:H,'Forecast Data'!B:B,B242,'Forecast Data'!C:C,BK$6)+SUMIFS('Forecast Data'!H:H,'Forecast Data'!B:B,B242,'Forecast Data'!C:C,BL$6)+SUMIFS('Forecast Data'!H:H,'Forecast Data'!B:B,B242,'Forecast Data'!C:C,BM$6)+SUMIFS('Forecast Data'!H:H,'Forecast Data'!B:B,B242,'Forecast Data'!C:C,BN$6)+SUMIFS('Forecast Data'!H:H,'Forecast Data'!B:B,B242,'Forecast Data'!C:C,BO$6)+SUMIFS('Forecast Data'!H:H,'Forecast Data'!B:B,B242,'Forecast Data'!C:C,BP$6)+SUMIFS('Forecast Data'!H:H,'Forecast Data'!B:B,B242,'Forecast Data'!C:C,BQ$6)))/(SUMIFS('Forecast Data'!H:H,'Forecast Data'!B:B,B242,'Forecast Data'!C:C,BJ$6)+SUMIFS('Forecast Data'!H:H,'Forecast Data'!B:B,B242,'Forecast Data'!C:C,BK$6)+SUMIFS('Forecast Data'!H:H,'Forecast Data'!B:B,B242,'Forecast Data'!C:C,BL$6)+SUMIFS('Forecast Data'!H:H,'Forecast Data'!B:B,B242,'Forecast Data'!C:C,BM$6)+SUMIFS('Forecast Data'!H:H,'Forecast Data'!B:B,B242,'Forecast Data'!C:C,BN$6)+SUMIFS('Forecast Data'!H:H,'Forecast Data'!B:B,B242,'Forecast Data'!C:C,BO$6)+SUMIFS('Forecast Data'!H:H,'Forecast Data'!B:B,B242,'Forecast Data'!C:C,BP$6)+SUMIFS('Forecast Data'!H:H,'Forecast Data'!B:B,B242,'Forecast Data'!C:C,BQ$6)),"")</f>
        <v/>
      </c>
      <c r="BY242" s="12">
        <f t="shared" si="18"/>
        <v>0</v>
      </c>
      <c r="BZ242" s="16">
        <f t="shared" si="19"/>
        <v>8.2229902449310373E-7</v>
      </c>
      <c r="CA242" s="13">
        <f t="shared" si="20"/>
        <v>-8.2229902449310378E-5</v>
      </c>
      <c r="CB242" s="12">
        <f t="shared" si="21"/>
        <v>8.2229902449310373E-7</v>
      </c>
      <c r="CC242" s="12"/>
      <c r="CD242" s="11">
        <f>(SUMIFS('Forecast Data'!H:H,'Forecast Data'!B:B,D242,'Forecast Data'!C:C,BK$6)+SUMIFS('Forecast Data'!H:H,'Forecast Data'!B:B,D242,'Forecast Data'!C:C,BL$6)+SUMIFS('Forecast Data'!H:H,'Forecast Data'!B:B,D242,'Forecast Data'!C:C,BM$6)+SUMIFS('Forecast Data'!H:H,'Forecast Data'!B:B,D242,'Forecast Data'!C:C,BJ$6))/4</f>
        <v>0</v>
      </c>
      <c r="CE242" s="12" t="str">
        <f>IFERROR((SUM(W242:Z242)-(SUMIFS('Forecast Data'!H:H,'Forecast Data'!B:B,D242,'Forecast Data'!C:C,BJ$6)+SUMIFS('Forecast Data'!H:H,'Forecast Data'!B:B,D242,'Forecast Data'!C:C,BK$6)+SUMIFS('Forecast Data'!H:H,'Forecast Data'!B:B,D242,'Forecast Data'!C:C,BL$6)+SUMIFS('Forecast Data'!H:H,'Forecast Data'!B:B,D242,'Forecast Data'!C:C,BM$6)))/(SUMIFS('Forecast Data'!H:H,'Forecast Data'!B:B,D242,'Forecast Data'!C:C,BJ$6)+SUMIFS('Forecast Data'!H:H,'Forecast Data'!B:B,D242,'Forecast Data'!C:C,BK$6)+SUMIFS('Forecast Data'!H:H,'Forecast Data'!B:B,D242,'Forecast Data'!C:C,BL$6)+SUMIFS('Forecast Data'!H:H,'Forecast Data'!B:B,D242,'Forecast Data'!C:C,BM$6)),"")</f>
        <v/>
      </c>
      <c r="CF242" s="12">
        <f t="shared" si="22"/>
        <v>0</v>
      </c>
      <c r="CG242" s="12">
        <f t="shared" si="23"/>
        <v>8.3838578547221112E-7</v>
      </c>
      <c r="CH242" s="13">
        <f t="shared" si="24"/>
        <v>-8.3838578547221109E-5</v>
      </c>
      <c r="CI242" s="13"/>
    </row>
    <row r="243" spans="1:87" ht="13.2">
      <c r="A243" s="1"/>
      <c r="B243" t="str">
        <f t="shared" si="58"/>
        <v>NAK Hair</v>
      </c>
      <c r="D243" t="s">
        <v>276</v>
      </c>
      <c r="E243" s="11">
        <f>SUMIFS('Fin Data'!F:F,'Fin Data'!A:A,D243)</f>
        <v>0</v>
      </c>
      <c r="F243" s="11">
        <f>SUMIFS('Fin Data with 6 week hist'!I:I,'Fin Data with 6 week hist'!$A:$A,$D243)</f>
        <v>0</v>
      </c>
      <c r="G243" s="11">
        <f>SUMIFS('Fin Data with 6 week hist'!J:J,'Fin Data with 6 week hist'!$A:$A,$D243)</f>
        <v>0</v>
      </c>
      <c r="H243" s="11">
        <f>SUMIFS('Fin Data with 6 week hist'!K:K,'Fin Data with 6 week hist'!$A:$A,$D243)+SUMIFS('Unit Cancellations'!D:D,'Unit Cancellations'!$B:$B,$D243)</f>
        <v>0</v>
      </c>
      <c r="I243" s="11">
        <f>SUMIFS('Fin Data with 6 week hist'!L:L,'Fin Data with 6 week hist'!$A:$A,$D243)+SUMIFS('Unit Cancellations'!E:E,'Unit Cancellations'!$B:$B,$D243)</f>
        <v>0</v>
      </c>
      <c r="J243" s="11">
        <f>SUMIFS('Fin Data with 6 week hist'!M:M,'Fin Data with 6 week hist'!$A:$A,$D243)+SUMIFS('Unit Cancellations'!F:F,'Unit Cancellations'!$B:$B,$D243)</f>
        <v>0</v>
      </c>
      <c r="K243" s="11">
        <f>SUMIFS('Fin Data with 6 week hist'!N:N,'Fin Data with 6 week hist'!$A:$A,$D243)+SUMIFS('Unit Cancellations'!G:G,'Unit Cancellations'!$B:$B,$D243)</f>
        <v>0</v>
      </c>
      <c r="L243" s="11">
        <f>SUMIFS('Fin Data'!AN:AN,'Fin Data'!A:A,D243)</f>
        <v>0</v>
      </c>
      <c r="M243" s="12">
        <f>IFERROR(SUMIFS('Fin Data'!AO:AO,'Fin Data'!A:A,D243),"")</f>
        <v>0</v>
      </c>
      <c r="N243" s="1"/>
      <c r="O243" s="11">
        <f t="shared" si="12"/>
        <v>1</v>
      </c>
      <c r="P243" s="12" t="str">
        <f t="shared" si="13"/>
        <v/>
      </c>
      <c r="Q243" s="1"/>
      <c r="R243" s="11">
        <f t="shared" si="14"/>
        <v>1</v>
      </c>
      <c r="S243" s="12" t="str">
        <f t="shared" si="15"/>
        <v/>
      </c>
      <c r="T243" s="11">
        <f t="shared" si="16"/>
        <v>0</v>
      </c>
      <c r="U243" s="1" t="e">
        <f t="shared" si="59"/>
        <v>#REF!</v>
      </c>
      <c r="V243" s="1"/>
      <c r="W243" s="11">
        <f>SUMIFS('Forecast Data'!$D:$D,'Forecast Data'!$C:$C,W$6,'Forecast Data'!$B:$B,$D243)</f>
        <v>1</v>
      </c>
      <c r="X243" s="11">
        <f>SUMIFS('Forecast Data'!$D:$D,'Forecast Data'!$C:$C,X$6,'Forecast Data'!$B:$B,$D243)</f>
        <v>1</v>
      </c>
      <c r="Y243" s="11">
        <f>SUMIFS('Forecast Data'!$D:$D,'Forecast Data'!$C:$C,Y$6,'Forecast Data'!$B:$B,$D243)</f>
        <v>1</v>
      </c>
      <c r="Z243" s="11">
        <f>SUMIFS('Forecast Data'!$D:$D,'Forecast Data'!$C:$C,Z$6,'Forecast Data'!$B:$B,$D243)</f>
        <v>1</v>
      </c>
      <c r="AA243" s="11">
        <f>SUMIFS('Forecast Data'!$D:$D,'Forecast Data'!$C:$C,AA$6,'Forecast Data'!$B:$B,$D243)</f>
        <v>1</v>
      </c>
      <c r="AB243" s="11">
        <f>SUMIFS('Forecast Data'!$D:$D,'Forecast Data'!$C:$C,AB$6,'Forecast Data'!$B:$B,$D243)</f>
        <v>1</v>
      </c>
      <c r="AC243" s="11">
        <f>SUMIFS('Forecast Data'!$D:$D,'Forecast Data'!$C:$C,AC$6,'Forecast Data'!$B:$B,$D243)</f>
        <v>1</v>
      </c>
      <c r="AD243" s="11">
        <f>SUMIFS('Forecast Data'!$D:$D,'Forecast Data'!$C:$C,AD$6,'Forecast Data'!$B:$B,$D243)</f>
        <v>1</v>
      </c>
      <c r="AE243" s="11">
        <f>SUMIFS('Forecast Data'!$D:$D,'Forecast Data'!$C:$C,AE$6,'Forecast Data'!$B:$B,$D243)</f>
        <v>1</v>
      </c>
      <c r="AF243" s="11">
        <f>SUMIFS('Forecast Data'!$D:$D,'Forecast Data'!$C:$C,AF$6,'Forecast Data'!$B:$B,$D243)</f>
        <v>1</v>
      </c>
      <c r="AG243" s="11">
        <f>SUMIFS('Forecast Data'!$D:$D,'Forecast Data'!$C:$C,AG$6,'Forecast Data'!$B:$B,$D243)</f>
        <v>1</v>
      </c>
      <c r="AH243" s="11">
        <f>SUMIFS('Forecast Data'!$D:$D,'Forecast Data'!$C:$C,AH$6,'Forecast Data'!$B:$B,$D243)</f>
        <v>1</v>
      </c>
      <c r="AI243" s="1"/>
      <c r="AJ243" s="12" t="str">
        <f>IF(SUMIFS('Forecast Data'!$E:$E,'Forecast Data'!$C:$C,AJ$6,'Forecast Data'!$B:$B,$D243)=0,"",SUMIFS('Forecast Data'!$E:$E,'Forecast Data'!$C:$C,AJ$6,'Forecast Data'!$B:$B,$D243))</f>
        <v/>
      </c>
      <c r="AK243" s="12" t="str">
        <f>IF(SUMIFS('Forecast Data'!$E:$E,'Forecast Data'!$C:$C,AK$6,'Forecast Data'!$B:$B,$D243)=0,"",SUMIFS('Forecast Data'!$E:$E,'Forecast Data'!$C:$C,AK$6,'Forecast Data'!$B:$B,$D243))</f>
        <v/>
      </c>
      <c r="AL243" s="12" t="str">
        <f>IF(SUMIFS('Forecast Data'!$E:$E,'Forecast Data'!$C:$C,AL$6,'Forecast Data'!$B:$B,$D243)=0,"",SUMIFS('Forecast Data'!$E:$E,'Forecast Data'!$C:$C,AL$6,'Forecast Data'!$B:$B,$D243))</f>
        <v/>
      </c>
      <c r="AM243" s="12" t="str">
        <f>IF(SUMIFS('Forecast Data'!$E:$E,'Forecast Data'!$C:$C,AM$6,'Forecast Data'!$B:$B,$D243)=0,"",SUMIFS('Forecast Data'!$E:$E,'Forecast Data'!$C:$C,AM$6,'Forecast Data'!$B:$B,$D243))</f>
        <v/>
      </c>
      <c r="AN243" s="12" t="str">
        <f>IF(SUMIFS('Forecast Data'!$E:$E,'Forecast Data'!$C:$C,AN$6,'Forecast Data'!$B:$B,$D243)=0,"",SUMIFS('Forecast Data'!$E:$E,'Forecast Data'!$C:$C,AN$6,'Forecast Data'!$B:$B,$D243))</f>
        <v/>
      </c>
      <c r="AO243" s="12" t="str">
        <f>IF(SUMIFS('Forecast Data'!$E:$E,'Forecast Data'!$C:$C,AO$6,'Forecast Data'!$B:$B,$D243)=0,"",SUMIFS('Forecast Data'!$E:$E,'Forecast Data'!$C:$C,AO$6,'Forecast Data'!$B:$B,$D243))</f>
        <v/>
      </c>
      <c r="AP243" s="12" t="str">
        <f>IF(SUMIFS('Forecast Data'!$E:$E,'Forecast Data'!$C:$C,AP$6,'Forecast Data'!$B:$B,$D243)=0,"",SUMIFS('Forecast Data'!$E:$E,'Forecast Data'!$C:$C,AP$6,'Forecast Data'!$B:$B,$D243))</f>
        <v/>
      </c>
      <c r="AQ243" s="12" t="str">
        <f>IF(SUMIFS('Forecast Data'!$E:$E,'Forecast Data'!$C:$C,AQ$6,'Forecast Data'!$B:$B,$D243)=0,"",SUMIFS('Forecast Data'!$E:$E,'Forecast Data'!$C:$C,AQ$6,'Forecast Data'!$B:$B,$D243))</f>
        <v/>
      </c>
      <c r="AR243" s="12" t="str">
        <f>IF(SUMIFS('Forecast Data'!$E:$E,'Forecast Data'!$C:$C,AR$6,'Forecast Data'!$B:$B,$D243)=0,"",SUMIFS('Forecast Data'!$E:$E,'Forecast Data'!$C:$C,AR$6,'Forecast Data'!$B:$B,$D243))</f>
        <v/>
      </c>
      <c r="AS243" s="12" t="str">
        <f>IF(SUMIFS('Forecast Data'!$E:$E,'Forecast Data'!$C:$C,AS$6,'Forecast Data'!$B:$B,$D243)=0,"",SUMIFS('Forecast Data'!$E:$E,'Forecast Data'!$C:$C,AS$6,'Forecast Data'!$B:$B,$D243))</f>
        <v/>
      </c>
      <c r="AT243" s="12" t="str">
        <f>IF(SUMIFS('Forecast Data'!$E:$E,'Forecast Data'!$C:$C,AT$6,'Forecast Data'!$B:$B,$D243)=0,"",SUMIFS('Forecast Data'!$E:$E,'Forecast Data'!$C:$C,AT$6,'Forecast Data'!$B:$B,$D243))</f>
        <v/>
      </c>
      <c r="AU243" s="12" t="str">
        <f>IF(SUMIFS('Forecast Data'!$E:$E,'Forecast Data'!$C:$C,AU$6,'Forecast Data'!$B:$B,$D243)=0,"",SUMIFS('Forecast Data'!$E:$E,'Forecast Data'!$C:$C,AU$6,'Forecast Data'!$B:$B,$D243))</f>
        <v/>
      </c>
      <c r="AV243" s="1"/>
      <c r="AW243" s="11">
        <f>SUMIFS('OP Units'!E:E,'OP Units'!$A:$A,$D243)</f>
        <v>0</v>
      </c>
      <c r="AX243" s="11">
        <f>SUMIFS('OP Units'!F:F,'OP Units'!$A:$A,$D243)</f>
        <v>0</v>
      </c>
      <c r="AY243" s="11">
        <f>SUMIFS('OP Units'!G:G,'OP Units'!$A:$A,$D243)</f>
        <v>0</v>
      </c>
      <c r="AZ243" s="11">
        <f>SUMIFS('OP Units'!H:H,'OP Units'!$A:$A,$D243)</f>
        <v>0</v>
      </c>
      <c r="BA243" s="11">
        <f>SUMIFS('OP Units'!I:I,'OP Units'!$A:$A,$D243)</f>
        <v>0</v>
      </c>
      <c r="BB243" s="11">
        <f>SUMIFS('OP Units'!J:J,'OP Units'!$A:$A,$D243)</f>
        <v>0</v>
      </c>
      <c r="BC243" s="11">
        <f>SUMIFS('OP Units'!K:K,'OP Units'!$A:$A,$D243)</f>
        <v>0</v>
      </c>
      <c r="BD243" s="11">
        <f>SUMIFS('OP Units'!L:L,'OP Units'!$A:$A,$D243)</f>
        <v>0</v>
      </c>
      <c r="BE243" s="11">
        <f>SUMIFS('OP Units'!M:M,'OP Units'!$A:$A,$D243)</f>
        <v>0</v>
      </c>
      <c r="BF243" s="11">
        <f>SUMIFS('OP Units'!N:N,'OP Units'!$A:$A,$D243)</f>
        <v>0</v>
      </c>
      <c r="BG243" s="11">
        <f>SUMIFS('OP Units'!O:O,'OP Units'!$A:$A,$D243)</f>
        <v>0</v>
      </c>
      <c r="BH243" s="11">
        <f>SUMIFS('OP Units'!P:P,'OP Units'!$A:$A,$D243)</f>
        <v>0</v>
      </c>
      <c r="BI243" s="1"/>
      <c r="BJ243" s="12" t="str">
        <f>IFERROR((SUMIFS('OP Units'!E:E,'OP Units'!$A:$A,$D243)-SUMIFS('Forecast Data'!$H:$H,'Forecast Data'!$C:$C,BJ$6,'Forecast Data'!$B:$B,$D243))/SUMIFS('Forecast Data'!$H:$H,'Forecast Data'!$C:$C,BJ$6,'Forecast Data'!$B:$B,$D243),"")</f>
        <v/>
      </c>
      <c r="BK243" s="12" t="str">
        <f>IFERROR((SUMIFS('OP Units'!F:F,'OP Units'!$A:$A,$D243)-SUMIFS('Forecast Data'!$H:$H,'Forecast Data'!$C:$C,BK$6,'Forecast Data'!$B:$B,$D243))/SUMIFS('Forecast Data'!$H:$H,'Forecast Data'!$C:$C,BK$6,'Forecast Data'!$B:$B,$D243),"")</f>
        <v/>
      </c>
      <c r="BL243" s="12" t="str">
        <f>IFERROR((SUMIFS('OP Units'!G:G,'OP Units'!$A:$A,$D243)-SUMIFS('Forecast Data'!$H:$H,'Forecast Data'!$C:$C,BL$6,'Forecast Data'!$B:$B,$D243))/SUMIFS('Forecast Data'!$H:$H,'Forecast Data'!$C:$C,BL$6,'Forecast Data'!$B:$B,$D243),"")</f>
        <v/>
      </c>
      <c r="BM243" s="12" t="str">
        <f>IFERROR((SUMIFS('OP Units'!H:H,'OP Units'!$A:$A,$D243)-SUMIFS('Forecast Data'!$H:$H,'Forecast Data'!$C:$C,BM$6,'Forecast Data'!$B:$B,$D243))/SUMIFS('Forecast Data'!$H:$H,'Forecast Data'!$C:$C,BM$6,'Forecast Data'!$B:$B,$D243),"")</f>
        <v/>
      </c>
      <c r="BN243" s="12" t="str">
        <f>IFERROR((SUMIFS('OP Units'!I:I,'OP Units'!$A:$A,$D243)-SUMIFS('Forecast Data'!$H:$H,'Forecast Data'!$C:$C,BN$6,'Forecast Data'!$B:$B,$D243))/SUMIFS('Forecast Data'!$H:$H,'Forecast Data'!$C:$C,BN$6,'Forecast Data'!$B:$B,$D243),"")</f>
        <v/>
      </c>
      <c r="BO243" s="12" t="str">
        <f>IFERROR((SUMIFS('OP Units'!J:J,'OP Units'!$A:$A,$D243)-SUMIFS('Forecast Data'!$H:$H,'Forecast Data'!$C:$C,BO$6,'Forecast Data'!$B:$B,$D243))/SUMIFS('Forecast Data'!$H:$H,'Forecast Data'!$C:$C,BO$6,'Forecast Data'!$B:$B,$D243),"")</f>
        <v/>
      </c>
      <c r="BP243" s="12" t="str">
        <f>IFERROR((SUMIFS('OP Units'!K:K,'OP Units'!$A:$A,$D243)-SUMIFS('Forecast Data'!$H:$H,'Forecast Data'!$C:$C,BP$6,'Forecast Data'!$B:$B,$D243))/SUMIFS('Forecast Data'!$H:$H,'Forecast Data'!$C:$C,BP$6,'Forecast Data'!$B:$B,$D243),"")</f>
        <v/>
      </c>
      <c r="BQ243" s="12" t="str">
        <f>IFERROR((SUMIFS('OP Units'!L:L,'OP Units'!$A:$A,$D243)-SUMIFS('Forecast Data'!$H:$H,'Forecast Data'!$C:$C,BQ$6,'Forecast Data'!$B:$B,$D243))/SUMIFS('Forecast Data'!$H:$H,'Forecast Data'!$C:$C,BQ$6,'Forecast Data'!$B:$B,$D243),"")</f>
        <v/>
      </c>
      <c r="BR243" s="12" t="str">
        <f>IFERROR((SUMIFS('OP Units'!M:M,'OP Units'!$A:$A,$D243)-SUMIFS('Forecast Data'!$H:$H,'Forecast Data'!$C:$C,BR$6,'Forecast Data'!$B:$B,$D243))/SUMIFS('Forecast Data'!$H:$H,'Forecast Data'!$C:$C,BR$6,'Forecast Data'!$B:$B,$D243),"")</f>
        <v/>
      </c>
      <c r="BS243" s="12" t="str">
        <f>IFERROR((SUMIFS('OP Units'!N:N,'OP Units'!$A:$A,$D243)-SUMIFS('Forecast Data'!$H:$H,'Forecast Data'!$C:$C,BS$6,'Forecast Data'!$B:$B,$D243))/SUMIFS('Forecast Data'!$H:$H,'Forecast Data'!$C:$C,BS$6,'Forecast Data'!$B:$B,$D243),"")</f>
        <v/>
      </c>
      <c r="BT243" s="12" t="str">
        <f>IFERROR((SUMIFS('OP Units'!O:O,'OP Units'!$A:$A,$D243)-SUMIFS('Forecast Data'!$H:$H,'Forecast Data'!$C:$C,BT$6,'Forecast Data'!$B:$B,$D243))/SUMIFS('Forecast Data'!$H:$H,'Forecast Data'!$C:$C,BT$6,'Forecast Data'!$B:$B,$D243),"")</f>
        <v/>
      </c>
      <c r="BU243" s="12" t="str">
        <f>IFERROR((SUMIFS('OP Units'!P:P,'OP Units'!$A:$A,$D243)-SUMIFS('Forecast Data'!$H:$H,'Forecast Data'!$C:$C,BU$6,'Forecast Data'!$B:$B,$D243))/SUMIFS('Forecast Data'!$H:$H,'Forecast Data'!$C:$C,BU$6,'Forecast Data'!$B:$B,$D243),"")</f>
        <v/>
      </c>
      <c r="BV243" s="12"/>
      <c r="BW243" s="11">
        <f>(SUMIFS('Forecast Data'!H:H,'Forecast Data'!B:B,D243,'Forecast Data'!C:C,BK$6)+SUMIFS('Forecast Data'!H:H,'Forecast Data'!B:B,D243,'Forecast Data'!C:C,BL$6)+SUMIFS('Forecast Data'!H:H,'Forecast Data'!B:B,D243,'Forecast Data'!C:C,BM$6)+SUMIFS('Forecast Data'!H:H,'Forecast Data'!B:B,D243,'Forecast Data'!C:C,BN$6)+SUMIFS('Forecast Data'!H:H,'Forecast Data'!B:B,D243,'Forecast Data'!C:C,BO$6)+SUMIFS('Forecast Data'!H:H,'Forecast Data'!B:B,D243,'Forecast Data'!C:C,BP$6)+SUMIFS('Forecast Data'!H:H,'Forecast Data'!B:B,D243,'Forecast Data'!C:C,BQ$6)+SUMIFS('Forecast Data'!H:H,'Forecast Data'!B:B,D243,'Forecast Data'!C:C,BJ$6))/8</f>
        <v>0</v>
      </c>
      <c r="BX243" s="12" t="str">
        <f>IFERROR((SUM(W243:AD243)-(SUMIFS('Forecast Data'!H:H,'Forecast Data'!B:B,B243,'Forecast Data'!C:C,BJ$6)+SUMIFS('Forecast Data'!H:H,'Forecast Data'!B:B,B243,'Forecast Data'!C:C,BK$6)+SUMIFS('Forecast Data'!H:H,'Forecast Data'!B:B,B243,'Forecast Data'!C:C,BL$6)+SUMIFS('Forecast Data'!H:H,'Forecast Data'!B:B,B243,'Forecast Data'!C:C,BM$6)+SUMIFS('Forecast Data'!H:H,'Forecast Data'!B:B,B243,'Forecast Data'!C:C,BN$6)+SUMIFS('Forecast Data'!H:H,'Forecast Data'!B:B,B243,'Forecast Data'!C:C,BO$6)+SUMIFS('Forecast Data'!H:H,'Forecast Data'!B:B,B243,'Forecast Data'!C:C,BP$6)+SUMIFS('Forecast Data'!H:H,'Forecast Data'!B:B,B243,'Forecast Data'!C:C,BQ$6)))/(SUMIFS('Forecast Data'!H:H,'Forecast Data'!B:B,B243,'Forecast Data'!C:C,BJ$6)+SUMIFS('Forecast Data'!H:H,'Forecast Data'!B:B,B243,'Forecast Data'!C:C,BK$6)+SUMIFS('Forecast Data'!H:H,'Forecast Data'!B:B,B243,'Forecast Data'!C:C,BL$6)+SUMIFS('Forecast Data'!H:H,'Forecast Data'!B:B,B243,'Forecast Data'!C:C,BM$6)+SUMIFS('Forecast Data'!H:H,'Forecast Data'!B:B,B243,'Forecast Data'!C:C,BN$6)+SUMIFS('Forecast Data'!H:H,'Forecast Data'!B:B,B243,'Forecast Data'!C:C,BO$6)+SUMIFS('Forecast Data'!H:H,'Forecast Data'!B:B,B243,'Forecast Data'!C:C,BP$6)+SUMIFS('Forecast Data'!H:H,'Forecast Data'!B:B,B243,'Forecast Data'!C:C,BQ$6)),"")</f>
        <v/>
      </c>
      <c r="BY243" s="12">
        <f t="shared" si="18"/>
        <v>0</v>
      </c>
      <c r="BZ243" s="16">
        <f t="shared" si="19"/>
        <v>8.2229902449310373E-7</v>
      </c>
      <c r="CA243" s="13">
        <f t="shared" si="20"/>
        <v>-8.2229902449310378E-5</v>
      </c>
      <c r="CB243" s="12">
        <f t="shared" si="21"/>
        <v>8.2229902449310373E-7</v>
      </c>
      <c r="CC243" s="12"/>
      <c r="CD243" s="11">
        <f>(SUMIFS('Forecast Data'!H:H,'Forecast Data'!B:B,D243,'Forecast Data'!C:C,BK$6)+SUMIFS('Forecast Data'!H:H,'Forecast Data'!B:B,D243,'Forecast Data'!C:C,BL$6)+SUMIFS('Forecast Data'!H:H,'Forecast Data'!B:B,D243,'Forecast Data'!C:C,BM$6)+SUMIFS('Forecast Data'!H:H,'Forecast Data'!B:B,D243,'Forecast Data'!C:C,BJ$6))/4</f>
        <v>0</v>
      </c>
      <c r="CE243" s="12" t="str">
        <f>IFERROR((SUM(W243:Z243)-(SUMIFS('Forecast Data'!H:H,'Forecast Data'!B:B,D243,'Forecast Data'!C:C,BJ$6)+SUMIFS('Forecast Data'!H:H,'Forecast Data'!B:B,D243,'Forecast Data'!C:C,BK$6)+SUMIFS('Forecast Data'!H:H,'Forecast Data'!B:B,D243,'Forecast Data'!C:C,BL$6)+SUMIFS('Forecast Data'!H:H,'Forecast Data'!B:B,D243,'Forecast Data'!C:C,BM$6)))/(SUMIFS('Forecast Data'!H:H,'Forecast Data'!B:B,D243,'Forecast Data'!C:C,BJ$6)+SUMIFS('Forecast Data'!H:H,'Forecast Data'!B:B,D243,'Forecast Data'!C:C,BK$6)+SUMIFS('Forecast Data'!H:H,'Forecast Data'!B:B,D243,'Forecast Data'!C:C,BL$6)+SUMIFS('Forecast Data'!H:H,'Forecast Data'!B:B,D243,'Forecast Data'!C:C,BM$6)),"")</f>
        <v/>
      </c>
      <c r="CF243" s="12">
        <f t="shared" si="22"/>
        <v>0</v>
      </c>
      <c r="CG243" s="12">
        <f t="shared" si="23"/>
        <v>8.3838578547221112E-7</v>
      </c>
      <c r="CH243" s="13">
        <f t="shared" si="24"/>
        <v>-8.3838578547221109E-5</v>
      </c>
      <c r="CI243" s="13"/>
    </row>
    <row r="244" spans="1:87" ht="13.2">
      <c r="A244" s="1"/>
      <c r="B244" t="str">
        <f t="shared" si="58"/>
        <v>Super Coffee</v>
      </c>
      <c r="D244" t="s">
        <v>277</v>
      </c>
      <c r="E244" s="11">
        <f>SUMIFS('Fin Data'!F:F,'Fin Data'!A:A,D244)</f>
        <v>0</v>
      </c>
      <c r="F244" s="11">
        <f>SUMIFS('Fin Data with 6 week hist'!I:I,'Fin Data with 6 week hist'!$A:$A,$D244)</f>
        <v>0</v>
      </c>
      <c r="G244" s="11">
        <f>SUMIFS('Fin Data with 6 week hist'!J:J,'Fin Data with 6 week hist'!$A:$A,$D244)</f>
        <v>0</v>
      </c>
      <c r="H244" s="11">
        <f>SUMIFS('Fin Data with 6 week hist'!K:K,'Fin Data with 6 week hist'!$A:$A,$D244)+SUMIFS('Unit Cancellations'!D:D,'Unit Cancellations'!$B:$B,$D244)</f>
        <v>0</v>
      </c>
      <c r="I244" s="11">
        <f>SUMIFS('Fin Data with 6 week hist'!L:L,'Fin Data with 6 week hist'!$A:$A,$D244)+SUMIFS('Unit Cancellations'!E:E,'Unit Cancellations'!$B:$B,$D244)</f>
        <v>0</v>
      </c>
      <c r="J244" s="11">
        <f>SUMIFS('Fin Data with 6 week hist'!M:M,'Fin Data with 6 week hist'!$A:$A,$D244)+SUMIFS('Unit Cancellations'!F:F,'Unit Cancellations'!$B:$B,$D244)</f>
        <v>0</v>
      </c>
      <c r="K244" s="11">
        <f>SUMIFS('Fin Data with 6 week hist'!N:N,'Fin Data with 6 week hist'!$A:$A,$D244)+SUMIFS('Unit Cancellations'!G:G,'Unit Cancellations'!$B:$B,$D244)</f>
        <v>0</v>
      </c>
      <c r="L244" s="11">
        <f>SUMIFS('Fin Data'!AN:AN,'Fin Data'!A:A,D244)</f>
        <v>0</v>
      </c>
      <c r="M244" s="12">
        <f>IFERROR(SUMIFS('Fin Data'!AO:AO,'Fin Data'!A:A,D244),"")</f>
        <v>0</v>
      </c>
      <c r="N244" s="1"/>
      <c r="O244" s="11">
        <f t="shared" si="12"/>
        <v>1</v>
      </c>
      <c r="P244" s="12" t="str">
        <f t="shared" si="13"/>
        <v/>
      </c>
      <c r="Q244" s="1"/>
      <c r="R244" s="11">
        <f t="shared" si="14"/>
        <v>1</v>
      </c>
      <c r="S244" s="12" t="str">
        <f t="shared" si="15"/>
        <v/>
      </c>
      <c r="T244" s="11">
        <f t="shared" si="16"/>
        <v>0</v>
      </c>
      <c r="U244" s="1" t="e">
        <f t="shared" si="59"/>
        <v>#REF!</v>
      </c>
      <c r="V244" s="1"/>
      <c r="W244" s="11">
        <f>SUMIFS('Forecast Data'!$D:$D,'Forecast Data'!$C:$C,W$6,'Forecast Data'!$B:$B,$D244)</f>
        <v>1</v>
      </c>
      <c r="X244" s="11">
        <f>SUMIFS('Forecast Data'!$D:$D,'Forecast Data'!$C:$C,X$6,'Forecast Data'!$B:$B,$D244)</f>
        <v>1</v>
      </c>
      <c r="Y244" s="11">
        <f>SUMIFS('Forecast Data'!$D:$D,'Forecast Data'!$C:$C,Y$6,'Forecast Data'!$B:$B,$D244)</f>
        <v>1</v>
      </c>
      <c r="Z244" s="11">
        <f>SUMIFS('Forecast Data'!$D:$D,'Forecast Data'!$C:$C,Z$6,'Forecast Data'!$B:$B,$D244)</f>
        <v>1</v>
      </c>
      <c r="AA244" s="11">
        <f>SUMIFS('Forecast Data'!$D:$D,'Forecast Data'!$C:$C,AA$6,'Forecast Data'!$B:$B,$D244)</f>
        <v>1</v>
      </c>
      <c r="AB244" s="11">
        <f>SUMIFS('Forecast Data'!$D:$D,'Forecast Data'!$C:$C,AB$6,'Forecast Data'!$B:$B,$D244)</f>
        <v>1</v>
      </c>
      <c r="AC244" s="11">
        <f>SUMIFS('Forecast Data'!$D:$D,'Forecast Data'!$C:$C,AC$6,'Forecast Data'!$B:$B,$D244)</f>
        <v>1</v>
      </c>
      <c r="AD244" s="11">
        <f>SUMIFS('Forecast Data'!$D:$D,'Forecast Data'!$C:$C,AD$6,'Forecast Data'!$B:$B,$D244)</f>
        <v>1</v>
      </c>
      <c r="AE244" s="11">
        <f>SUMIFS('Forecast Data'!$D:$D,'Forecast Data'!$C:$C,AE$6,'Forecast Data'!$B:$B,$D244)</f>
        <v>1</v>
      </c>
      <c r="AF244" s="11">
        <f>SUMIFS('Forecast Data'!$D:$D,'Forecast Data'!$C:$C,AF$6,'Forecast Data'!$B:$B,$D244)</f>
        <v>1</v>
      </c>
      <c r="AG244" s="11">
        <f>SUMIFS('Forecast Data'!$D:$D,'Forecast Data'!$C:$C,AG$6,'Forecast Data'!$B:$B,$D244)</f>
        <v>1</v>
      </c>
      <c r="AH244" s="11">
        <f>SUMIFS('Forecast Data'!$D:$D,'Forecast Data'!$C:$C,AH$6,'Forecast Data'!$B:$B,$D244)</f>
        <v>1</v>
      </c>
      <c r="AI244" s="1"/>
      <c r="AJ244" s="12" t="str">
        <f>IF(SUMIFS('Forecast Data'!$E:$E,'Forecast Data'!$C:$C,AJ$6,'Forecast Data'!$B:$B,$D244)=0,"",SUMIFS('Forecast Data'!$E:$E,'Forecast Data'!$C:$C,AJ$6,'Forecast Data'!$B:$B,$D244))</f>
        <v/>
      </c>
      <c r="AK244" s="12" t="str">
        <f>IF(SUMIFS('Forecast Data'!$E:$E,'Forecast Data'!$C:$C,AK$6,'Forecast Data'!$B:$B,$D244)=0,"",SUMIFS('Forecast Data'!$E:$E,'Forecast Data'!$C:$C,AK$6,'Forecast Data'!$B:$B,$D244))</f>
        <v/>
      </c>
      <c r="AL244" s="12" t="str">
        <f>IF(SUMIFS('Forecast Data'!$E:$E,'Forecast Data'!$C:$C,AL$6,'Forecast Data'!$B:$B,$D244)=0,"",SUMIFS('Forecast Data'!$E:$E,'Forecast Data'!$C:$C,AL$6,'Forecast Data'!$B:$B,$D244))</f>
        <v/>
      </c>
      <c r="AM244" s="12" t="str">
        <f>IF(SUMIFS('Forecast Data'!$E:$E,'Forecast Data'!$C:$C,AM$6,'Forecast Data'!$B:$B,$D244)=0,"",SUMIFS('Forecast Data'!$E:$E,'Forecast Data'!$C:$C,AM$6,'Forecast Data'!$B:$B,$D244))</f>
        <v/>
      </c>
      <c r="AN244" s="12" t="str">
        <f>IF(SUMIFS('Forecast Data'!$E:$E,'Forecast Data'!$C:$C,AN$6,'Forecast Data'!$B:$B,$D244)=0,"",SUMIFS('Forecast Data'!$E:$E,'Forecast Data'!$C:$C,AN$6,'Forecast Data'!$B:$B,$D244))</f>
        <v/>
      </c>
      <c r="AO244" s="12" t="str">
        <f>IF(SUMIFS('Forecast Data'!$E:$E,'Forecast Data'!$C:$C,AO$6,'Forecast Data'!$B:$B,$D244)=0,"",SUMIFS('Forecast Data'!$E:$E,'Forecast Data'!$C:$C,AO$6,'Forecast Data'!$B:$B,$D244))</f>
        <v/>
      </c>
      <c r="AP244" s="12" t="str">
        <f>IF(SUMIFS('Forecast Data'!$E:$E,'Forecast Data'!$C:$C,AP$6,'Forecast Data'!$B:$B,$D244)=0,"",SUMIFS('Forecast Data'!$E:$E,'Forecast Data'!$C:$C,AP$6,'Forecast Data'!$B:$B,$D244))</f>
        <v/>
      </c>
      <c r="AQ244" s="12" t="str">
        <f>IF(SUMIFS('Forecast Data'!$E:$E,'Forecast Data'!$C:$C,AQ$6,'Forecast Data'!$B:$B,$D244)=0,"",SUMIFS('Forecast Data'!$E:$E,'Forecast Data'!$C:$C,AQ$6,'Forecast Data'!$B:$B,$D244))</f>
        <v/>
      </c>
      <c r="AR244" s="12" t="str">
        <f>IF(SUMIFS('Forecast Data'!$E:$E,'Forecast Data'!$C:$C,AR$6,'Forecast Data'!$B:$B,$D244)=0,"",SUMIFS('Forecast Data'!$E:$E,'Forecast Data'!$C:$C,AR$6,'Forecast Data'!$B:$B,$D244))</f>
        <v/>
      </c>
      <c r="AS244" s="12" t="str">
        <f>IF(SUMIFS('Forecast Data'!$E:$E,'Forecast Data'!$C:$C,AS$6,'Forecast Data'!$B:$B,$D244)=0,"",SUMIFS('Forecast Data'!$E:$E,'Forecast Data'!$C:$C,AS$6,'Forecast Data'!$B:$B,$D244))</f>
        <v/>
      </c>
      <c r="AT244" s="12" t="str">
        <f>IF(SUMIFS('Forecast Data'!$E:$E,'Forecast Data'!$C:$C,AT$6,'Forecast Data'!$B:$B,$D244)=0,"",SUMIFS('Forecast Data'!$E:$E,'Forecast Data'!$C:$C,AT$6,'Forecast Data'!$B:$B,$D244))</f>
        <v/>
      </c>
      <c r="AU244" s="12" t="str">
        <f>IF(SUMIFS('Forecast Data'!$E:$E,'Forecast Data'!$C:$C,AU$6,'Forecast Data'!$B:$B,$D244)=0,"",SUMIFS('Forecast Data'!$E:$E,'Forecast Data'!$C:$C,AU$6,'Forecast Data'!$B:$B,$D244))</f>
        <v/>
      </c>
      <c r="AV244" s="1"/>
      <c r="AW244" s="11">
        <f>SUMIFS('OP Units'!E:E,'OP Units'!$A:$A,$D244)</f>
        <v>0</v>
      </c>
      <c r="AX244" s="11">
        <f>SUMIFS('OP Units'!F:F,'OP Units'!$A:$A,$D244)</f>
        <v>0</v>
      </c>
      <c r="AY244" s="11">
        <f>SUMIFS('OP Units'!G:G,'OP Units'!$A:$A,$D244)</f>
        <v>0</v>
      </c>
      <c r="AZ244" s="11">
        <f>SUMIFS('OP Units'!H:H,'OP Units'!$A:$A,$D244)</f>
        <v>0</v>
      </c>
      <c r="BA244" s="11">
        <f>SUMIFS('OP Units'!I:I,'OP Units'!$A:$A,$D244)</f>
        <v>0</v>
      </c>
      <c r="BB244" s="11">
        <f>SUMIFS('OP Units'!J:J,'OP Units'!$A:$A,$D244)</f>
        <v>0</v>
      </c>
      <c r="BC244" s="11">
        <f>SUMIFS('OP Units'!K:K,'OP Units'!$A:$A,$D244)</f>
        <v>0</v>
      </c>
      <c r="BD244" s="11">
        <f>SUMIFS('OP Units'!L:L,'OP Units'!$A:$A,$D244)</f>
        <v>0</v>
      </c>
      <c r="BE244" s="11">
        <f>SUMIFS('OP Units'!M:M,'OP Units'!$A:$A,$D244)</f>
        <v>0</v>
      </c>
      <c r="BF244" s="11">
        <f>SUMIFS('OP Units'!N:N,'OP Units'!$A:$A,$D244)</f>
        <v>0</v>
      </c>
      <c r="BG244" s="11">
        <f>SUMIFS('OP Units'!O:O,'OP Units'!$A:$A,$D244)</f>
        <v>0</v>
      </c>
      <c r="BH244" s="11">
        <f>SUMIFS('OP Units'!P:P,'OP Units'!$A:$A,$D244)</f>
        <v>0</v>
      </c>
      <c r="BI244" s="1"/>
      <c r="BJ244" s="12" t="str">
        <f>IFERROR((SUMIFS('OP Units'!E:E,'OP Units'!$A:$A,$D244)-SUMIFS('Forecast Data'!$H:$H,'Forecast Data'!$C:$C,BJ$6,'Forecast Data'!$B:$B,$D244))/SUMIFS('Forecast Data'!$H:$H,'Forecast Data'!$C:$C,BJ$6,'Forecast Data'!$B:$B,$D244),"")</f>
        <v/>
      </c>
      <c r="BK244" s="12" t="str">
        <f>IFERROR((SUMIFS('OP Units'!F:F,'OP Units'!$A:$A,$D244)-SUMIFS('Forecast Data'!$H:$H,'Forecast Data'!$C:$C,BK$6,'Forecast Data'!$B:$B,$D244))/SUMIFS('Forecast Data'!$H:$H,'Forecast Data'!$C:$C,BK$6,'Forecast Data'!$B:$B,$D244),"")</f>
        <v/>
      </c>
      <c r="BL244" s="12" t="str">
        <f>IFERROR((SUMIFS('OP Units'!G:G,'OP Units'!$A:$A,$D244)-SUMIFS('Forecast Data'!$H:$H,'Forecast Data'!$C:$C,BL$6,'Forecast Data'!$B:$B,$D244))/SUMIFS('Forecast Data'!$H:$H,'Forecast Data'!$C:$C,BL$6,'Forecast Data'!$B:$B,$D244),"")</f>
        <v/>
      </c>
      <c r="BM244" s="12" t="str">
        <f>IFERROR((SUMIFS('OP Units'!H:H,'OP Units'!$A:$A,$D244)-SUMIFS('Forecast Data'!$H:$H,'Forecast Data'!$C:$C,BM$6,'Forecast Data'!$B:$B,$D244))/SUMIFS('Forecast Data'!$H:$H,'Forecast Data'!$C:$C,BM$6,'Forecast Data'!$B:$B,$D244),"")</f>
        <v/>
      </c>
      <c r="BN244" s="12" t="str">
        <f>IFERROR((SUMIFS('OP Units'!I:I,'OP Units'!$A:$A,$D244)-SUMIFS('Forecast Data'!$H:$H,'Forecast Data'!$C:$C,BN$6,'Forecast Data'!$B:$B,$D244))/SUMIFS('Forecast Data'!$H:$H,'Forecast Data'!$C:$C,BN$6,'Forecast Data'!$B:$B,$D244),"")</f>
        <v/>
      </c>
      <c r="BO244" s="12" t="str">
        <f>IFERROR((SUMIFS('OP Units'!J:J,'OP Units'!$A:$A,$D244)-SUMIFS('Forecast Data'!$H:$H,'Forecast Data'!$C:$C,BO$6,'Forecast Data'!$B:$B,$D244))/SUMIFS('Forecast Data'!$H:$H,'Forecast Data'!$C:$C,BO$6,'Forecast Data'!$B:$B,$D244),"")</f>
        <v/>
      </c>
      <c r="BP244" s="12" t="str">
        <f>IFERROR((SUMIFS('OP Units'!K:K,'OP Units'!$A:$A,$D244)-SUMIFS('Forecast Data'!$H:$H,'Forecast Data'!$C:$C,BP$6,'Forecast Data'!$B:$B,$D244))/SUMIFS('Forecast Data'!$H:$H,'Forecast Data'!$C:$C,BP$6,'Forecast Data'!$B:$B,$D244),"")</f>
        <v/>
      </c>
      <c r="BQ244" s="12" t="str">
        <f>IFERROR((SUMIFS('OP Units'!L:L,'OP Units'!$A:$A,$D244)-SUMIFS('Forecast Data'!$H:$H,'Forecast Data'!$C:$C,BQ$6,'Forecast Data'!$B:$B,$D244))/SUMIFS('Forecast Data'!$H:$H,'Forecast Data'!$C:$C,BQ$6,'Forecast Data'!$B:$B,$D244),"")</f>
        <v/>
      </c>
      <c r="BR244" s="12" t="str">
        <f>IFERROR((SUMIFS('OP Units'!M:M,'OP Units'!$A:$A,$D244)-SUMIFS('Forecast Data'!$H:$H,'Forecast Data'!$C:$C,BR$6,'Forecast Data'!$B:$B,$D244))/SUMIFS('Forecast Data'!$H:$H,'Forecast Data'!$C:$C,BR$6,'Forecast Data'!$B:$B,$D244),"")</f>
        <v/>
      </c>
      <c r="BS244" s="12" t="str">
        <f>IFERROR((SUMIFS('OP Units'!N:N,'OP Units'!$A:$A,$D244)-SUMIFS('Forecast Data'!$H:$H,'Forecast Data'!$C:$C,BS$6,'Forecast Data'!$B:$B,$D244))/SUMIFS('Forecast Data'!$H:$H,'Forecast Data'!$C:$C,BS$6,'Forecast Data'!$B:$B,$D244),"")</f>
        <v/>
      </c>
      <c r="BT244" s="12" t="str">
        <f>IFERROR((SUMIFS('OP Units'!O:O,'OP Units'!$A:$A,$D244)-SUMIFS('Forecast Data'!$H:$H,'Forecast Data'!$C:$C,BT$6,'Forecast Data'!$B:$B,$D244))/SUMIFS('Forecast Data'!$H:$H,'Forecast Data'!$C:$C,BT$6,'Forecast Data'!$B:$B,$D244),"")</f>
        <v/>
      </c>
      <c r="BU244" s="12" t="str">
        <f>IFERROR((SUMIFS('OP Units'!P:P,'OP Units'!$A:$A,$D244)-SUMIFS('Forecast Data'!$H:$H,'Forecast Data'!$C:$C,BU$6,'Forecast Data'!$B:$B,$D244))/SUMIFS('Forecast Data'!$H:$H,'Forecast Data'!$C:$C,BU$6,'Forecast Data'!$B:$B,$D244),"")</f>
        <v/>
      </c>
      <c r="BV244" s="12"/>
      <c r="BW244" s="11">
        <f>(SUMIFS('Forecast Data'!H:H,'Forecast Data'!B:B,D244,'Forecast Data'!C:C,BK$6)+SUMIFS('Forecast Data'!H:H,'Forecast Data'!B:B,D244,'Forecast Data'!C:C,BL$6)+SUMIFS('Forecast Data'!H:H,'Forecast Data'!B:B,D244,'Forecast Data'!C:C,BM$6)+SUMIFS('Forecast Data'!H:H,'Forecast Data'!B:B,D244,'Forecast Data'!C:C,BN$6)+SUMIFS('Forecast Data'!H:H,'Forecast Data'!B:B,D244,'Forecast Data'!C:C,BO$6)+SUMIFS('Forecast Data'!H:H,'Forecast Data'!B:B,D244,'Forecast Data'!C:C,BP$6)+SUMIFS('Forecast Data'!H:H,'Forecast Data'!B:B,D244,'Forecast Data'!C:C,BQ$6)+SUMIFS('Forecast Data'!H:H,'Forecast Data'!B:B,D244,'Forecast Data'!C:C,BJ$6))/8</f>
        <v>0</v>
      </c>
      <c r="BX244" s="12" t="str">
        <f>IFERROR((SUM(W244:AD244)-(SUMIFS('Forecast Data'!H:H,'Forecast Data'!B:B,B244,'Forecast Data'!C:C,BJ$6)+SUMIFS('Forecast Data'!H:H,'Forecast Data'!B:B,B244,'Forecast Data'!C:C,BK$6)+SUMIFS('Forecast Data'!H:H,'Forecast Data'!B:B,B244,'Forecast Data'!C:C,BL$6)+SUMIFS('Forecast Data'!H:H,'Forecast Data'!B:B,B244,'Forecast Data'!C:C,BM$6)+SUMIFS('Forecast Data'!H:H,'Forecast Data'!B:B,B244,'Forecast Data'!C:C,BN$6)+SUMIFS('Forecast Data'!H:H,'Forecast Data'!B:B,B244,'Forecast Data'!C:C,BO$6)+SUMIFS('Forecast Data'!H:H,'Forecast Data'!B:B,B244,'Forecast Data'!C:C,BP$6)+SUMIFS('Forecast Data'!H:H,'Forecast Data'!B:B,B244,'Forecast Data'!C:C,BQ$6)))/(SUMIFS('Forecast Data'!H:H,'Forecast Data'!B:B,B244,'Forecast Data'!C:C,BJ$6)+SUMIFS('Forecast Data'!H:H,'Forecast Data'!B:B,B244,'Forecast Data'!C:C,BK$6)+SUMIFS('Forecast Data'!H:H,'Forecast Data'!B:B,B244,'Forecast Data'!C:C,BL$6)+SUMIFS('Forecast Data'!H:H,'Forecast Data'!B:B,B244,'Forecast Data'!C:C,BM$6)+SUMIFS('Forecast Data'!H:H,'Forecast Data'!B:B,B244,'Forecast Data'!C:C,BN$6)+SUMIFS('Forecast Data'!H:H,'Forecast Data'!B:B,B244,'Forecast Data'!C:C,BO$6)+SUMIFS('Forecast Data'!H:H,'Forecast Data'!B:B,B244,'Forecast Data'!C:C,BP$6)+SUMIFS('Forecast Data'!H:H,'Forecast Data'!B:B,B244,'Forecast Data'!C:C,BQ$6)),"")</f>
        <v/>
      </c>
      <c r="BY244" s="12">
        <f t="shared" si="18"/>
        <v>0</v>
      </c>
      <c r="BZ244" s="16">
        <f t="shared" si="19"/>
        <v>8.2229902449310373E-7</v>
      </c>
      <c r="CA244" s="13">
        <f t="shared" si="20"/>
        <v>-8.2229902449310378E-5</v>
      </c>
      <c r="CB244" s="12">
        <f t="shared" si="21"/>
        <v>8.2229902449310373E-7</v>
      </c>
      <c r="CC244" s="12"/>
      <c r="CD244" s="11">
        <f>(SUMIFS('Forecast Data'!H:H,'Forecast Data'!B:B,D244,'Forecast Data'!C:C,BK$6)+SUMIFS('Forecast Data'!H:H,'Forecast Data'!B:B,D244,'Forecast Data'!C:C,BL$6)+SUMIFS('Forecast Data'!H:H,'Forecast Data'!B:B,D244,'Forecast Data'!C:C,BM$6)+SUMIFS('Forecast Data'!H:H,'Forecast Data'!B:B,D244,'Forecast Data'!C:C,BJ$6))/4</f>
        <v>0</v>
      </c>
      <c r="CE244" s="12" t="str">
        <f>IFERROR((SUM(W244:Z244)-(SUMIFS('Forecast Data'!H:H,'Forecast Data'!B:B,D244,'Forecast Data'!C:C,BJ$6)+SUMIFS('Forecast Data'!H:H,'Forecast Data'!B:B,D244,'Forecast Data'!C:C,BK$6)+SUMIFS('Forecast Data'!H:H,'Forecast Data'!B:B,D244,'Forecast Data'!C:C,BL$6)+SUMIFS('Forecast Data'!H:H,'Forecast Data'!B:B,D244,'Forecast Data'!C:C,BM$6)))/(SUMIFS('Forecast Data'!H:H,'Forecast Data'!B:B,D244,'Forecast Data'!C:C,BJ$6)+SUMIFS('Forecast Data'!H:H,'Forecast Data'!B:B,D244,'Forecast Data'!C:C,BK$6)+SUMIFS('Forecast Data'!H:H,'Forecast Data'!B:B,D244,'Forecast Data'!C:C,BL$6)+SUMIFS('Forecast Data'!H:H,'Forecast Data'!B:B,D244,'Forecast Data'!C:C,BM$6)),"")</f>
        <v/>
      </c>
      <c r="CF244" s="12">
        <f t="shared" si="22"/>
        <v>0</v>
      </c>
      <c r="CG244" s="12">
        <f t="shared" si="23"/>
        <v>8.3838578547221112E-7</v>
      </c>
      <c r="CH244" s="13">
        <f t="shared" si="24"/>
        <v>-8.3838578547221109E-5</v>
      </c>
      <c r="CI244" s="13"/>
    </row>
    <row r="245" spans="1:87" ht="13.2">
      <c r="A245" s="1"/>
      <c r="B245" t="str">
        <f t="shared" si="58"/>
        <v>Truvani</v>
      </c>
      <c r="D245" t="s">
        <v>278</v>
      </c>
      <c r="E245" s="11">
        <f>SUMIFS('Fin Data'!F:F,'Fin Data'!A:A,D245)</f>
        <v>0</v>
      </c>
      <c r="F245" s="11">
        <f>SUMIFS('Fin Data with 6 week hist'!I:I,'Fin Data with 6 week hist'!$A:$A,$D245)</f>
        <v>0</v>
      </c>
      <c r="G245" s="11">
        <f>SUMIFS('Fin Data with 6 week hist'!J:J,'Fin Data with 6 week hist'!$A:$A,$D245)</f>
        <v>0</v>
      </c>
      <c r="H245" s="11">
        <f>SUMIFS('Fin Data with 6 week hist'!K:K,'Fin Data with 6 week hist'!$A:$A,$D245)+SUMIFS('Unit Cancellations'!D:D,'Unit Cancellations'!$B:$B,$D245)</f>
        <v>0</v>
      </c>
      <c r="I245" s="11">
        <f>SUMIFS('Fin Data with 6 week hist'!L:L,'Fin Data with 6 week hist'!$A:$A,$D245)+SUMIFS('Unit Cancellations'!E:E,'Unit Cancellations'!$B:$B,$D245)</f>
        <v>0</v>
      </c>
      <c r="J245" s="11">
        <f>SUMIFS('Fin Data with 6 week hist'!M:M,'Fin Data with 6 week hist'!$A:$A,$D245)+SUMIFS('Unit Cancellations'!F:F,'Unit Cancellations'!$B:$B,$D245)</f>
        <v>0</v>
      </c>
      <c r="K245" s="11">
        <f>SUMIFS('Fin Data with 6 week hist'!N:N,'Fin Data with 6 week hist'!$A:$A,$D245)+SUMIFS('Unit Cancellations'!G:G,'Unit Cancellations'!$B:$B,$D245)</f>
        <v>0</v>
      </c>
      <c r="L245" s="11">
        <f>SUMIFS('Fin Data'!AN:AN,'Fin Data'!A:A,D245)</f>
        <v>0</v>
      </c>
      <c r="M245" s="12">
        <f>IFERROR(SUMIFS('Fin Data'!AO:AO,'Fin Data'!A:A,D245),"")</f>
        <v>0</v>
      </c>
      <c r="N245" s="1"/>
      <c r="O245" s="11">
        <f t="shared" si="12"/>
        <v>1</v>
      </c>
      <c r="P245" s="12" t="str">
        <f t="shared" si="13"/>
        <v/>
      </c>
      <c r="Q245" s="1"/>
      <c r="R245" s="11">
        <f t="shared" si="14"/>
        <v>1</v>
      </c>
      <c r="S245" s="12" t="str">
        <f t="shared" si="15"/>
        <v/>
      </c>
      <c r="T245" s="11">
        <f t="shared" si="16"/>
        <v>0</v>
      </c>
      <c r="U245" s="1" t="e">
        <f t="shared" si="59"/>
        <v>#REF!</v>
      </c>
      <c r="V245" s="1"/>
      <c r="W245" s="11">
        <f>SUMIFS('Forecast Data'!$D:$D,'Forecast Data'!$C:$C,W$6,'Forecast Data'!$B:$B,$D245)</f>
        <v>1</v>
      </c>
      <c r="X245" s="11">
        <f>SUMIFS('Forecast Data'!$D:$D,'Forecast Data'!$C:$C,X$6,'Forecast Data'!$B:$B,$D245)</f>
        <v>1</v>
      </c>
      <c r="Y245" s="11">
        <f>SUMIFS('Forecast Data'!$D:$D,'Forecast Data'!$C:$C,Y$6,'Forecast Data'!$B:$B,$D245)</f>
        <v>1</v>
      </c>
      <c r="Z245" s="11">
        <f>SUMIFS('Forecast Data'!$D:$D,'Forecast Data'!$C:$C,Z$6,'Forecast Data'!$B:$B,$D245)</f>
        <v>1</v>
      </c>
      <c r="AA245" s="11">
        <f>SUMIFS('Forecast Data'!$D:$D,'Forecast Data'!$C:$C,AA$6,'Forecast Data'!$B:$B,$D245)</f>
        <v>1</v>
      </c>
      <c r="AB245" s="11">
        <f>SUMIFS('Forecast Data'!$D:$D,'Forecast Data'!$C:$C,AB$6,'Forecast Data'!$B:$B,$D245)</f>
        <v>1</v>
      </c>
      <c r="AC245" s="11">
        <f>SUMIFS('Forecast Data'!$D:$D,'Forecast Data'!$C:$C,AC$6,'Forecast Data'!$B:$B,$D245)</f>
        <v>1</v>
      </c>
      <c r="AD245" s="11">
        <f>SUMIFS('Forecast Data'!$D:$D,'Forecast Data'!$C:$C,AD$6,'Forecast Data'!$B:$B,$D245)</f>
        <v>1</v>
      </c>
      <c r="AE245" s="11">
        <f>SUMIFS('Forecast Data'!$D:$D,'Forecast Data'!$C:$C,AE$6,'Forecast Data'!$B:$B,$D245)</f>
        <v>1</v>
      </c>
      <c r="AF245" s="11">
        <f>SUMIFS('Forecast Data'!$D:$D,'Forecast Data'!$C:$C,AF$6,'Forecast Data'!$B:$B,$D245)</f>
        <v>1</v>
      </c>
      <c r="AG245" s="11">
        <f>SUMIFS('Forecast Data'!$D:$D,'Forecast Data'!$C:$C,AG$6,'Forecast Data'!$B:$B,$D245)</f>
        <v>1</v>
      </c>
      <c r="AH245" s="11">
        <f>SUMIFS('Forecast Data'!$D:$D,'Forecast Data'!$C:$C,AH$6,'Forecast Data'!$B:$B,$D245)</f>
        <v>1</v>
      </c>
      <c r="AI245" s="1"/>
      <c r="AJ245" s="12" t="str">
        <f>IF(SUMIFS('Forecast Data'!$E:$E,'Forecast Data'!$C:$C,AJ$6,'Forecast Data'!$B:$B,$D245)=0,"",SUMIFS('Forecast Data'!$E:$E,'Forecast Data'!$C:$C,AJ$6,'Forecast Data'!$B:$B,$D245))</f>
        <v/>
      </c>
      <c r="AK245" s="12" t="str">
        <f>IF(SUMIFS('Forecast Data'!$E:$E,'Forecast Data'!$C:$C,AK$6,'Forecast Data'!$B:$B,$D245)=0,"",SUMIFS('Forecast Data'!$E:$E,'Forecast Data'!$C:$C,AK$6,'Forecast Data'!$B:$B,$D245))</f>
        <v/>
      </c>
      <c r="AL245" s="12" t="str">
        <f>IF(SUMIFS('Forecast Data'!$E:$E,'Forecast Data'!$C:$C,AL$6,'Forecast Data'!$B:$B,$D245)=0,"",SUMIFS('Forecast Data'!$E:$E,'Forecast Data'!$C:$C,AL$6,'Forecast Data'!$B:$B,$D245))</f>
        <v/>
      </c>
      <c r="AM245" s="12" t="str">
        <f>IF(SUMIFS('Forecast Data'!$E:$E,'Forecast Data'!$C:$C,AM$6,'Forecast Data'!$B:$B,$D245)=0,"",SUMIFS('Forecast Data'!$E:$E,'Forecast Data'!$C:$C,AM$6,'Forecast Data'!$B:$B,$D245))</f>
        <v/>
      </c>
      <c r="AN245" s="12" t="str">
        <f>IF(SUMIFS('Forecast Data'!$E:$E,'Forecast Data'!$C:$C,AN$6,'Forecast Data'!$B:$B,$D245)=0,"",SUMIFS('Forecast Data'!$E:$E,'Forecast Data'!$C:$C,AN$6,'Forecast Data'!$B:$B,$D245))</f>
        <v/>
      </c>
      <c r="AO245" s="12" t="str">
        <f>IF(SUMIFS('Forecast Data'!$E:$E,'Forecast Data'!$C:$C,AO$6,'Forecast Data'!$B:$B,$D245)=0,"",SUMIFS('Forecast Data'!$E:$E,'Forecast Data'!$C:$C,AO$6,'Forecast Data'!$B:$B,$D245))</f>
        <v/>
      </c>
      <c r="AP245" s="12" t="str">
        <f>IF(SUMIFS('Forecast Data'!$E:$E,'Forecast Data'!$C:$C,AP$6,'Forecast Data'!$B:$B,$D245)=0,"",SUMIFS('Forecast Data'!$E:$E,'Forecast Data'!$C:$C,AP$6,'Forecast Data'!$B:$B,$D245))</f>
        <v/>
      </c>
      <c r="AQ245" s="12" t="str">
        <f>IF(SUMIFS('Forecast Data'!$E:$E,'Forecast Data'!$C:$C,AQ$6,'Forecast Data'!$B:$B,$D245)=0,"",SUMIFS('Forecast Data'!$E:$E,'Forecast Data'!$C:$C,AQ$6,'Forecast Data'!$B:$B,$D245))</f>
        <v/>
      </c>
      <c r="AR245" s="12" t="str">
        <f>IF(SUMIFS('Forecast Data'!$E:$E,'Forecast Data'!$C:$C,AR$6,'Forecast Data'!$B:$B,$D245)=0,"",SUMIFS('Forecast Data'!$E:$E,'Forecast Data'!$C:$C,AR$6,'Forecast Data'!$B:$B,$D245))</f>
        <v/>
      </c>
      <c r="AS245" s="12" t="str">
        <f>IF(SUMIFS('Forecast Data'!$E:$E,'Forecast Data'!$C:$C,AS$6,'Forecast Data'!$B:$B,$D245)=0,"",SUMIFS('Forecast Data'!$E:$E,'Forecast Data'!$C:$C,AS$6,'Forecast Data'!$B:$B,$D245))</f>
        <v/>
      </c>
      <c r="AT245" s="12" t="str">
        <f>IF(SUMIFS('Forecast Data'!$E:$E,'Forecast Data'!$C:$C,AT$6,'Forecast Data'!$B:$B,$D245)=0,"",SUMIFS('Forecast Data'!$E:$E,'Forecast Data'!$C:$C,AT$6,'Forecast Data'!$B:$B,$D245))</f>
        <v/>
      </c>
      <c r="AU245" s="12" t="str">
        <f>IF(SUMIFS('Forecast Data'!$E:$E,'Forecast Data'!$C:$C,AU$6,'Forecast Data'!$B:$B,$D245)=0,"",SUMIFS('Forecast Data'!$E:$E,'Forecast Data'!$C:$C,AU$6,'Forecast Data'!$B:$B,$D245))</f>
        <v/>
      </c>
      <c r="AV245" s="1"/>
      <c r="AW245" s="11">
        <f>SUMIFS('OP Units'!E:E,'OP Units'!$A:$A,$D245)</f>
        <v>0</v>
      </c>
      <c r="AX245" s="11">
        <f>SUMIFS('OP Units'!F:F,'OP Units'!$A:$A,$D245)</f>
        <v>0</v>
      </c>
      <c r="AY245" s="11">
        <f>SUMIFS('OP Units'!G:G,'OP Units'!$A:$A,$D245)</f>
        <v>0</v>
      </c>
      <c r="AZ245" s="11">
        <f>SUMIFS('OP Units'!H:H,'OP Units'!$A:$A,$D245)</f>
        <v>0</v>
      </c>
      <c r="BA245" s="11">
        <f>SUMIFS('OP Units'!I:I,'OP Units'!$A:$A,$D245)</f>
        <v>0</v>
      </c>
      <c r="BB245" s="11">
        <f>SUMIFS('OP Units'!J:J,'OP Units'!$A:$A,$D245)</f>
        <v>0</v>
      </c>
      <c r="BC245" s="11">
        <f>SUMIFS('OP Units'!K:K,'OP Units'!$A:$A,$D245)</f>
        <v>0</v>
      </c>
      <c r="BD245" s="11">
        <f>SUMIFS('OP Units'!L:L,'OP Units'!$A:$A,$D245)</f>
        <v>0</v>
      </c>
      <c r="BE245" s="11">
        <f>SUMIFS('OP Units'!M:M,'OP Units'!$A:$A,$D245)</f>
        <v>0</v>
      </c>
      <c r="BF245" s="11">
        <f>SUMIFS('OP Units'!N:N,'OP Units'!$A:$A,$D245)</f>
        <v>0</v>
      </c>
      <c r="BG245" s="11">
        <f>SUMIFS('OP Units'!O:O,'OP Units'!$A:$A,$D245)</f>
        <v>0</v>
      </c>
      <c r="BH245" s="11">
        <f>SUMIFS('OP Units'!P:P,'OP Units'!$A:$A,$D245)</f>
        <v>0</v>
      </c>
      <c r="BI245" s="1"/>
      <c r="BJ245" s="12" t="str">
        <f>IFERROR((SUMIFS('OP Units'!E:E,'OP Units'!$A:$A,$D245)-SUMIFS('Forecast Data'!$H:$H,'Forecast Data'!$C:$C,BJ$6,'Forecast Data'!$B:$B,$D245))/SUMIFS('Forecast Data'!$H:$H,'Forecast Data'!$C:$C,BJ$6,'Forecast Data'!$B:$B,$D245),"")</f>
        <v/>
      </c>
      <c r="BK245" s="12" t="str">
        <f>IFERROR((SUMIFS('OP Units'!F:F,'OP Units'!$A:$A,$D245)-SUMIFS('Forecast Data'!$H:$H,'Forecast Data'!$C:$C,BK$6,'Forecast Data'!$B:$B,$D245))/SUMIFS('Forecast Data'!$H:$H,'Forecast Data'!$C:$C,BK$6,'Forecast Data'!$B:$B,$D245),"")</f>
        <v/>
      </c>
      <c r="BL245" s="12" t="str">
        <f>IFERROR((SUMIFS('OP Units'!G:G,'OP Units'!$A:$A,$D245)-SUMIFS('Forecast Data'!$H:$H,'Forecast Data'!$C:$C,BL$6,'Forecast Data'!$B:$B,$D245))/SUMIFS('Forecast Data'!$H:$H,'Forecast Data'!$C:$C,BL$6,'Forecast Data'!$B:$B,$D245),"")</f>
        <v/>
      </c>
      <c r="BM245" s="12" t="str">
        <f>IFERROR((SUMIFS('OP Units'!H:H,'OP Units'!$A:$A,$D245)-SUMIFS('Forecast Data'!$H:$H,'Forecast Data'!$C:$C,BM$6,'Forecast Data'!$B:$B,$D245))/SUMIFS('Forecast Data'!$H:$H,'Forecast Data'!$C:$C,BM$6,'Forecast Data'!$B:$B,$D245),"")</f>
        <v/>
      </c>
      <c r="BN245" s="12" t="str">
        <f>IFERROR((SUMIFS('OP Units'!I:I,'OP Units'!$A:$A,$D245)-SUMIFS('Forecast Data'!$H:$H,'Forecast Data'!$C:$C,BN$6,'Forecast Data'!$B:$B,$D245))/SUMIFS('Forecast Data'!$H:$H,'Forecast Data'!$C:$C,BN$6,'Forecast Data'!$B:$B,$D245),"")</f>
        <v/>
      </c>
      <c r="BO245" s="12" t="str">
        <f>IFERROR((SUMIFS('OP Units'!J:J,'OP Units'!$A:$A,$D245)-SUMIFS('Forecast Data'!$H:$H,'Forecast Data'!$C:$C,BO$6,'Forecast Data'!$B:$B,$D245))/SUMIFS('Forecast Data'!$H:$H,'Forecast Data'!$C:$C,BO$6,'Forecast Data'!$B:$B,$D245),"")</f>
        <v/>
      </c>
      <c r="BP245" s="12" t="str">
        <f>IFERROR((SUMIFS('OP Units'!K:K,'OP Units'!$A:$A,$D245)-SUMIFS('Forecast Data'!$H:$H,'Forecast Data'!$C:$C,BP$6,'Forecast Data'!$B:$B,$D245))/SUMIFS('Forecast Data'!$H:$H,'Forecast Data'!$C:$C,BP$6,'Forecast Data'!$B:$B,$D245),"")</f>
        <v/>
      </c>
      <c r="BQ245" s="12" t="str">
        <f>IFERROR((SUMIFS('OP Units'!L:L,'OP Units'!$A:$A,$D245)-SUMIFS('Forecast Data'!$H:$H,'Forecast Data'!$C:$C,BQ$6,'Forecast Data'!$B:$B,$D245))/SUMIFS('Forecast Data'!$H:$H,'Forecast Data'!$C:$C,BQ$6,'Forecast Data'!$B:$B,$D245),"")</f>
        <v/>
      </c>
      <c r="BR245" s="12" t="str">
        <f>IFERROR((SUMIFS('OP Units'!M:M,'OP Units'!$A:$A,$D245)-SUMIFS('Forecast Data'!$H:$H,'Forecast Data'!$C:$C,BR$6,'Forecast Data'!$B:$B,$D245))/SUMIFS('Forecast Data'!$H:$H,'Forecast Data'!$C:$C,BR$6,'Forecast Data'!$B:$B,$D245),"")</f>
        <v/>
      </c>
      <c r="BS245" s="12" t="str">
        <f>IFERROR((SUMIFS('OP Units'!N:N,'OP Units'!$A:$A,$D245)-SUMIFS('Forecast Data'!$H:$H,'Forecast Data'!$C:$C,BS$6,'Forecast Data'!$B:$B,$D245))/SUMIFS('Forecast Data'!$H:$H,'Forecast Data'!$C:$C,BS$6,'Forecast Data'!$B:$B,$D245),"")</f>
        <v/>
      </c>
      <c r="BT245" s="12" t="str">
        <f>IFERROR((SUMIFS('OP Units'!O:O,'OP Units'!$A:$A,$D245)-SUMIFS('Forecast Data'!$H:$H,'Forecast Data'!$C:$C,BT$6,'Forecast Data'!$B:$B,$D245))/SUMIFS('Forecast Data'!$H:$H,'Forecast Data'!$C:$C,BT$6,'Forecast Data'!$B:$B,$D245),"")</f>
        <v/>
      </c>
      <c r="BU245" s="12" t="str">
        <f>IFERROR((SUMIFS('OP Units'!P:P,'OP Units'!$A:$A,$D245)-SUMIFS('Forecast Data'!$H:$H,'Forecast Data'!$C:$C,BU$6,'Forecast Data'!$B:$B,$D245))/SUMIFS('Forecast Data'!$H:$H,'Forecast Data'!$C:$C,BU$6,'Forecast Data'!$B:$B,$D245),"")</f>
        <v/>
      </c>
      <c r="BV245" s="12"/>
      <c r="BW245" s="11">
        <f>(SUMIFS('Forecast Data'!H:H,'Forecast Data'!B:B,D245,'Forecast Data'!C:C,BK$6)+SUMIFS('Forecast Data'!H:H,'Forecast Data'!B:B,D245,'Forecast Data'!C:C,BL$6)+SUMIFS('Forecast Data'!H:H,'Forecast Data'!B:B,D245,'Forecast Data'!C:C,BM$6)+SUMIFS('Forecast Data'!H:H,'Forecast Data'!B:B,D245,'Forecast Data'!C:C,BN$6)+SUMIFS('Forecast Data'!H:H,'Forecast Data'!B:B,D245,'Forecast Data'!C:C,BO$6)+SUMIFS('Forecast Data'!H:H,'Forecast Data'!B:B,D245,'Forecast Data'!C:C,BP$6)+SUMIFS('Forecast Data'!H:H,'Forecast Data'!B:B,D245,'Forecast Data'!C:C,BQ$6)+SUMIFS('Forecast Data'!H:H,'Forecast Data'!B:B,D245,'Forecast Data'!C:C,BJ$6))/8</f>
        <v>0</v>
      </c>
      <c r="BX245" s="12" t="str">
        <f>IFERROR((SUM(W245:AD245)-(SUMIFS('Forecast Data'!H:H,'Forecast Data'!B:B,B245,'Forecast Data'!C:C,BJ$6)+SUMIFS('Forecast Data'!H:H,'Forecast Data'!B:B,B245,'Forecast Data'!C:C,BK$6)+SUMIFS('Forecast Data'!H:H,'Forecast Data'!B:B,B245,'Forecast Data'!C:C,BL$6)+SUMIFS('Forecast Data'!H:H,'Forecast Data'!B:B,B245,'Forecast Data'!C:C,BM$6)+SUMIFS('Forecast Data'!H:H,'Forecast Data'!B:B,B245,'Forecast Data'!C:C,BN$6)+SUMIFS('Forecast Data'!H:H,'Forecast Data'!B:B,B245,'Forecast Data'!C:C,BO$6)+SUMIFS('Forecast Data'!H:H,'Forecast Data'!B:B,B245,'Forecast Data'!C:C,BP$6)+SUMIFS('Forecast Data'!H:H,'Forecast Data'!B:B,B245,'Forecast Data'!C:C,BQ$6)))/(SUMIFS('Forecast Data'!H:H,'Forecast Data'!B:B,B245,'Forecast Data'!C:C,BJ$6)+SUMIFS('Forecast Data'!H:H,'Forecast Data'!B:B,B245,'Forecast Data'!C:C,BK$6)+SUMIFS('Forecast Data'!H:H,'Forecast Data'!B:B,B245,'Forecast Data'!C:C,BL$6)+SUMIFS('Forecast Data'!H:H,'Forecast Data'!B:B,B245,'Forecast Data'!C:C,BM$6)+SUMIFS('Forecast Data'!H:H,'Forecast Data'!B:B,B245,'Forecast Data'!C:C,BN$6)+SUMIFS('Forecast Data'!H:H,'Forecast Data'!B:B,B245,'Forecast Data'!C:C,BO$6)+SUMIFS('Forecast Data'!H:H,'Forecast Data'!B:B,B245,'Forecast Data'!C:C,BP$6)+SUMIFS('Forecast Data'!H:H,'Forecast Data'!B:B,B245,'Forecast Data'!C:C,BQ$6)),"")</f>
        <v/>
      </c>
      <c r="BY245" s="12">
        <f t="shared" si="18"/>
        <v>0</v>
      </c>
      <c r="BZ245" s="16">
        <f t="shared" si="19"/>
        <v>8.2229902449310373E-7</v>
      </c>
      <c r="CA245" s="13">
        <f t="shared" si="20"/>
        <v>-8.2229902449310378E-5</v>
      </c>
      <c r="CB245" s="12">
        <f t="shared" si="21"/>
        <v>8.2229902449310373E-7</v>
      </c>
      <c r="CC245" s="12"/>
      <c r="CD245" s="11">
        <f>(SUMIFS('Forecast Data'!H:H,'Forecast Data'!B:B,D245,'Forecast Data'!C:C,BK$6)+SUMIFS('Forecast Data'!H:H,'Forecast Data'!B:B,D245,'Forecast Data'!C:C,BL$6)+SUMIFS('Forecast Data'!H:H,'Forecast Data'!B:B,D245,'Forecast Data'!C:C,BM$6)+SUMIFS('Forecast Data'!H:H,'Forecast Data'!B:B,D245,'Forecast Data'!C:C,BJ$6))/4</f>
        <v>0</v>
      </c>
      <c r="CE245" s="12" t="str">
        <f>IFERROR((SUM(W245:Z245)-(SUMIFS('Forecast Data'!H:H,'Forecast Data'!B:B,D245,'Forecast Data'!C:C,BJ$6)+SUMIFS('Forecast Data'!H:H,'Forecast Data'!B:B,D245,'Forecast Data'!C:C,BK$6)+SUMIFS('Forecast Data'!H:H,'Forecast Data'!B:B,D245,'Forecast Data'!C:C,BL$6)+SUMIFS('Forecast Data'!H:H,'Forecast Data'!B:B,D245,'Forecast Data'!C:C,BM$6)))/(SUMIFS('Forecast Data'!H:H,'Forecast Data'!B:B,D245,'Forecast Data'!C:C,BJ$6)+SUMIFS('Forecast Data'!H:H,'Forecast Data'!B:B,D245,'Forecast Data'!C:C,BK$6)+SUMIFS('Forecast Data'!H:H,'Forecast Data'!B:B,D245,'Forecast Data'!C:C,BL$6)+SUMIFS('Forecast Data'!H:H,'Forecast Data'!B:B,D245,'Forecast Data'!C:C,BM$6)),"")</f>
        <v/>
      </c>
      <c r="CF245" s="12">
        <f t="shared" si="22"/>
        <v>0</v>
      </c>
      <c r="CG245" s="12">
        <f t="shared" si="23"/>
        <v>8.3838578547221112E-7</v>
      </c>
      <c r="CH245" s="13">
        <f t="shared" si="24"/>
        <v>-8.3838578547221109E-5</v>
      </c>
      <c r="CI245" s="13"/>
    </row>
    <row r="246" spans="1:87" ht="13.2">
      <c r="A246" s="1"/>
      <c r="D246" t="s">
        <v>279</v>
      </c>
      <c r="E246" s="17">
        <f>SUMIFS('Fin Data'!F:F,'Fin Data'!A:A,D246)</f>
        <v>0</v>
      </c>
      <c r="F246" s="17">
        <f>SUMIFS('Fin Data with 6 week hist'!I:I,'Fin Data with 6 week hist'!$A:$A,$D246)</f>
        <v>0</v>
      </c>
      <c r="G246" s="17">
        <f>SUMIFS('Fin Data with 6 week hist'!J:J,'Fin Data with 6 week hist'!$A:$A,$D246)</f>
        <v>0</v>
      </c>
      <c r="H246" s="17">
        <f>SUMIFS('Fin Data with 6 week hist'!K:K,'Fin Data with 6 week hist'!$A:$A,$D246)+SUMIFS('Unit Cancellations'!D:D,'Unit Cancellations'!$B:$B,$D246)</f>
        <v>0</v>
      </c>
      <c r="I246" s="17">
        <f>SUMIFS('Fin Data with 6 week hist'!L:L,'Fin Data with 6 week hist'!$A:$A,$D246)+SUMIFS('Unit Cancellations'!E:E,'Unit Cancellations'!$B:$B,$D246)</f>
        <v>0</v>
      </c>
      <c r="J246" s="17">
        <f>SUMIFS('Fin Data with 6 week hist'!M:M,'Fin Data with 6 week hist'!$A:$A,$D246)+SUMIFS('Unit Cancellations'!F:F,'Unit Cancellations'!$B:$B,$D246)</f>
        <v>0</v>
      </c>
      <c r="K246" s="17">
        <f>SUMIFS('Fin Data with 6 week hist'!N:N,'Fin Data with 6 week hist'!$A:$A,$D246)+SUMIFS('Unit Cancellations'!G:G,'Unit Cancellations'!$B:$B,$D246)</f>
        <v>0</v>
      </c>
      <c r="L246" s="17">
        <f>SUMIFS('Fin Data'!AN:AN,'Fin Data'!A:A,D246)</f>
        <v>0</v>
      </c>
      <c r="M246" s="18">
        <f>IFERROR(SUMIFS('Fin Data'!AO:AO,'Fin Data'!A:A,D246),"")</f>
        <v>0</v>
      </c>
      <c r="N246" s="19"/>
      <c r="O246" s="17">
        <f t="shared" si="12"/>
        <v>1</v>
      </c>
      <c r="P246" s="18" t="str">
        <f t="shared" si="13"/>
        <v/>
      </c>
      <c r="Q246" s="19"/>
      <c r="R246" s="17">
        <f t="shared" si="14"/>
        <v>1</v>
      </c>
      <c r="S246" s="18" t="str">
        <f t="shared" si="15"/>
        <v/>
      </c>
      <c r="T246" s="17">
        <f t="shared" si="16"/>
        <v>0</v>
      </c>
      <c r="U246" s="20" t="e">
        <f t="shared" ref="U246:U247" si="60">#REF!</f>
        <v>#REF!</v>
      </c>
      <c r="V246" s="19"/>
      <c r="W246" s="17">
        <f>SUMIFS('Forecast Data'!$D:$D,'Forecast Data'!$C:$C,W$6,'Forecast Data'!$B:$B,$D246)</f>
        <v>1</v>
      </c>
      <c r="X246" s="17">
        <f>SUMIFS('Forecast Data'!$D:$D,'Forecast Data'!$C:$C,X$6,'Forecast Data'!$B:$B,$D246)</f>
        <v>1</v>
      </c>
      <c r="Y246" s="17">
        <f>SUMIFS('Forecast Data'!$D:$D,'Forecast Data'!$C:$C,Y$6,'Forecast Data'!$B:$B,$D246)</f>
        <v>1</v>
      </c>
      <c r="Z246" s="17">
        <f>SUMIFS('Forecast Data'!$D:$D,'Forecast Data'!$C:$C,Z$6,'Forecast Data'!$B:$B,$D246)</f>
        <v>1</v>
      </c>
      <c r="AA246" s="17">
        <f>SUMIFS('Forecast Data'!$D:$D,'Forecast Data'!$C:$C,AA$6,'Forecast Data'!$B:$B,$D246)</f>
        <v>1</v>
      </c>
      <c r="AB246" s="17">
        <f>SUMIFS('Forecast Data'!$D:$D,'Forecast Data'!$C:$C,AB$6,'Forecast Data'!$B:$B,$D246)</f>
        <v>1</v>
      </c>
      <c r="AC246" s="17">
        <f>SUMIFS('Forecast Data'!$D:$D,'Forecast Data'!$C:$C,AC$6,'Forecast Data'!$B:$B,$D246)</f>
        <v>1</v>
      </c>
      <c r="AD246" s="17">
        <f>SUMIFS('Forecast Data'!$D:$D,'Forecast Data'!$C:$C,AD$6,'Forecast Data'!$B:$B,$D246)</f>
        <v>1</v>
      </c>
      <c r="AE246" s="17">
        <f>SUMIFS('Forecast Data'!$D:$D,'Forecast Data'!$C:$C,AE$6,'Forecast Data'!$B:$B,$D246)</f>
        <v>1</v>
      </c>
      <c r="AF246" s="17">
        <f>SUMIFS('Forecast Data'!$D:$D,'Forecast Data'!$C:$C,AF$6,'Forecast Data'!$B:$B,$D246)</f>
        <v>1</v>
      </c>
      <c r="AG246" s="17">
        <f>SUMIFS('Forecast Data'!$D:$D,'Forecast Data'!$C:$C,AG$6,'Forecast Data'!$B:$B,$D246)</f>
        <v>1</v>
      </c>
      <c r="AH246" s="17">
        <f>SUMIFS('Forecast Data'!$D:$D,'Forecast Data'!$C:$C,AH$6,'Forecast Data'!$B:$B,$D246)</f>
        <v>1</v>
      </c>
      <c r="AI246" s="19"/>
      <c r="AJ246" s="18" t="str">
        <f>IF(SUMIFS('Forecast Data'!$E:$E,'Forecast Data'!$C:$C,AJ$6,'Forecast Data'!$B:$B,$D246)=0,"",SUMIFS('Forecast Data'!$E:$E,'Forecast Data'!$C:$C,AJ$6,'Forecast Data'!$B:$B,$D246))</f>
        <v/>
      </c>
      <c r="AK246" s="18" t="str">
        <f>IF(SUMIFS('Forecast Data'!$E:$E,'Forecast Data'!$C:$C,AK$6,'Forecast Data'!$B:$B,$D246)=0,"",SUMIFS('Forecast Data'!$E:$E,'Forecast Data'!$C:$C,AK$6,'Forecast Data'!$B:$B,$D246))</f>
        <v/>
      </c>
      <c r="AL246" s="18" t="str">
        <f>IF(SUMIFS('Forecast Data'!$E:$E,'Forecast Data'!$C:$C,AL$6,'Forecast Data'!$B:$B,$D246)=0,"",SUMIFS('Forecast Data'!$E:$E,'Forecast Data'!$C:$C,AL$6,'Forecast Data'!$B:$B,$D246))</f>
        <v/>
      </c>
      <c r="AM246" s="18" t="str">
        <f>IF(SUMIFS('Forecast Data'!$E:$E,'Forecast Data'!$C:$C,AM$6,'Forecast Data'!$B:$B,$D246)=0,"",SUMIFS('Forecast Data'!$E:$E,'Forecast Data'!$C:$C,AM$6,'Forecast Data'!$B:$B,$D246))</f>
        <v/>
      </c>
      <c r="AN246" s="18" t="str">
        <f>IF(SUMIFS('Forecast Data'!$E:$E,'Forecast Data'!$C:$C,AN$6,'Forecast Data'!$B:$B,$D246)=0,"",SUMIFS('Forecast Data'!$E:$E,'Forecast Data'!$C:$C,AN$6,'Forecast Data'!$B:$B,$D246))</f>
        <v/>
      </c>
      <c r="AO246" s="18" t="str">
        <f>IF(SUMIFS('Forecast Data'!$E:$E,'Forecast Data'!$C:$C,AO$6,'Forecast Data'!$B:$B,$D246)=0,"",SUMIFS('Forecast Data'!$E:$E,'Forecast Data'!$C:$C,AO$6,'Forecast Data'!$B:$B,$D246))</f>
        <v/>
      </c>
      <c r="AP246" s="18" t="str">
        <f>IF(SUMIFS('Forecast Data'!$E:$E,'Forecast Data'!$C:$C,AP$6,'Forecast Data'!$B:$B,$D246)=0,"",SUMIFS('Forecast Data'!$E:$E,'Forecast Data'!$C:$C,AP$6,'Forecast Data'!$B:$B,$D246))</f>
        <v/>
      </c>
      <c r="AQ246" s="18" t="str">
        <f>IF(SUMIFS('Forecast Data'!$E:$E,'Forecast Data'!$C:$C,AQ$6,'Forecast Data'!$B:$B,$D246)=0,"",SUMIFS('Forecast Data'!$E:$E,'Forecast Data'!$C:$C,AQ$6,'Forecast Data'!$B:$B,$D246))</f>
        <v/>
      </c>
      <c r="AR246" s="18" t="str">
        <f>IF(SUMIFS('Forecast Data'!$E:$E,'Forecast Data'!$C:$C,AR$6,'Forecast Data'!$B:$B,$D246)=0,"",SUMIFS('Forecast Data'!$E:$E,'Forecast Data'!$C:$C,AR$6,'Forecast Data'!$B:$B,$D246))</f>
        <v/>
      </c>
      <c r="AS246" s="18" t="str">
        <f>IF(SUMIFS('Forecast Data'!$E:$E,'Forecast Data'!$C:$C,AS$6,'Forecast Data'!$B:$B,$D246)=0,"",SUMIFS('Forecast Data'!$E:$E,'Forecast Data'!$C:$C,AS$6,'Forecast Data'!$B:$B,$D246))</f>
        <v/>
      </c>
      <c r="AT246" s="18" t="str">
        <f>IF(SUMIFS('Forecast Data'!$E:$E,'Forecast Data'!$C:$C,AT$6,'Forecast Data'!$B:$B,$D246)=0,"",SUMIFS('Forecast Data'!$E:$E,'Forecast Data'!$C:$C,AT$6,'Forecast Data'!$B:$B,$D246))</f>
        <v/>
      </c>
      <c r="AU246" s="18" t="str">
        <f>IF(SUMIFS('Forecast Data'!$E:$E,'Forecast Data'!$C:$C,AU$6,'Forecast Data'!$B:$B,$D246)=0,"",SUMIFS('Forecast Data'!$E:$E,'Forecast Data'!$C:$C,AU$6,'Forecast Data'!$B:$B,$D246))</f>
        <v/>
      </c>
      <c r="AV246" s="19"/>
      <c r="AW246" s="11">
        <f>SUMIFS('OP Units'!E:E,'OP Units'!$A:$A,$D246)</f>
        <v>0</v>
      </c>
      <c r="AX246" s="11">
        <f>SUMIFS('OP Units'!F:F,'OP Units'!$A:$A,$D246)</f>
        <v>0</v>
      </c>
      <c r="AY246" s="11">
        <f>SUMIFS('OP Units'!G:G,'OP Units'!$A:$A,$D246)</f>
        <v>0</v>
      </c>
      <c r="AZ246" s="11">
        <f>SUMIFS('OP Units'!H:H,'OP Units'!$A:$A,$D246)</f>
        <v>0</v>
      </c>
      <c r="BA246" s="11">
        <f>SUMIFS('OP Units'!I:I,'OP Units'!$A:$A,$D246)</f>
        <v>0</v>
      </c>
      <c r="BB246" s="11">
        <f>SUMIFS('OP Units'!J:J,'OP Units'!$A:$A,$D246)</f>
        <v>0</v>
      </c>
      <c r="BC246" s="11">
        <f>SUMIFS('OP Units'!K:K,'OP Units'!$A:$A,$D246)</f>
        <v>0</v>
      </c>
      <c r="BD246" s="11">
        <f>SUMIFS('OP Units'!L:L,'OP Units'!$A:$A,$D246)</f>
        <v>0</v>
      </c>
      <c r="BE246" s="11">
        <f>SUMIFS('OP Units'!M:M,'OP Units'!$A:$A,$D246)</f>
        <v>0</v>
      </c>
      <c r="BF246" s="11">
        <f>SUMIFS('OP Units'!N:N,'OP Units'!$A:$A,$D246)</f>
        <v>0</v>
      </c>
      <c r="BG246" s="11">
        <f>SUMIFS('OP Units'!O:O,'OP Units'!$A:$A,$D246)</f>
        <v>0</v>
      </c>
      <c r="BH246" s="11">
        <f>SUMIFS('OP Units'!P:P,'OP Units'!$A:$A,$D246)</f>
        <v>0</v>
      </c>
      <c r="BI246" s="19"/>
      <c r="BJ246" s="12" t="str">
        <f>IFERROR((SUMIFS('OP Units'!E:E,'OP Units'!$A:$A,$D246)-SUMIFS('Forecast Data'!$H:$H,'Forecast Data'!$C:$C,BJ$6,'Forecast Data'!$B:$B,$D246))/SUMIFS('Forecast Data'!$H:$H,'Forecast Data'!$C:$C,BJ$6,'Forecast Data'!$B:$B,$D246),"")</f>
        <v/>
      </c>
      <c r="BK246" s="12" t="str">
        <f>IFERROR((SUMIFS('OP Units'!F:F,'OP Units'!$A:$A,$D246)-SUMIFS('Forecast Data'!$H:$H,'Forecast Data'!$C:$C,BK$6,'Forecast Data'!$B:$B,$D246))/SUMIFS('Forecast Data'!$H:$H,'Forecast Data'!$C:$C,BK$6,'Forecast Data'!$B:$B,$D246),"")</f>
        <v/>
      </c>
      <c r="BL246" s="12" t="str">
        <f>IFERROR((SUMIFS('OP Units'!G:G,'OP Units'!$A:$A,$D246)-SUMIFS('Forecast Data'!$H:$H,'Forecast Data'!$C:$C,BL$6,'Forecast Data'!$B:$B,$D246))/SUMIFS('Forecast Data'!$H:$H,'Forecast Data'!$C:$C,BL$6,'Forecast Data'!$B:$B,$D246),"")</f>
        <v/>
      </c>
      <c r="BM246" s="12" t="str">
        <f>IFERROR((SUMIFS('OP Units'!H:H,'OP Units'!$A:$A,$D246)-SUMIFS('Forecast Data'!$H:$H,'Forecast Data'!$C:$C,BM$6,'Forecast Data'!$B:$B,$D246))/SUMIFS('Forecast Data'!$H:$H,'Forecast Data'!$C:$C,BM$6,'Forecast Data'!$B:$B,$D246),"")</f>
        <v/>
      </c>
      <c r="BN246" s="12" t="str">
        <f>IFERROR((SUMIFS('OP Units'!I:I,'OP Units'!$A:$A,$D246)-SUMIFS('Forecast Data'!$H:$H,'Forecast Data'!$C:$C,BN$6,'Forecast Data'!$B:$B,$D246))/SUMIFS('Forecast Data'!$H:$H,'Forecast Data'!$C:$C,BN$6,'Forecast Data'!$B:$B,$D246),"")</f>
        <v/>
      </c>
      <c r="BO246" s="12" t="str">
        <f>IFERROR((SUMIFS('OP Units'!J:J,'OP Units'!$A:$A,$D246)-SUMIFS('Forecast Data'!$H:$H,'Forecast Data'!$C:$C,BO$6,'Forecast Data'!$B:$B,$D246))/SUMIFS('Forecast Data'!$H:$H,'Forecast Data'!$C:$C,BO$6,'Forecast Data'!$B:$B,$D246),"")</f>
        <v/>
      </c>
      <c r="BP246" s="12" t="str">
        <f>IFERROR((SUMIFS('OP Units'!K:K,'OP Units'!$A:$A,$D246)-SUMIFS('Forecast Data'!$H:$H,'Forecast Data'!$C:$C,BP$6,'Forecast Data'!$B:$B,$D246))/SUMIFS('Forecast Data'!$H:$H,'Forecast Data'!$C:$C,BP$6,'Forecast Data'!$B:$B,$D246),"")</f>
        <v/>
      </c>
      <c r="BQ246" s="12" t="str">
        <f>IFERROR((SUMIFS('OP Units'!L:L,'OP Units'!$A:$A,$D246)-SUMIFS('Forecast Data'!$H:$H,'Forecast Data'!$C:$C,BQ$6,'Forecast Data'!$B:$B,$D246))/SUMIFS('Forecast Data'!$H:$H,'Forecast Data'!$C:$C,BQ$6,'Forecast Data'!$B:$B,$D246),"")</f>
        <v/>
      </c>
      <c r="BR246" s="12" t="str">
        <f>IFERROR((SUMIFS('OP Units'!M:M,'OP Units'!$A:$A,$D246)-SUMIFS('Forecast Data'!$H:$H,'Forecast Data'!$C:$C,BR$6,'Forecast Data'!$B:$B,$D246))/SUMIFS('Forecast Data'!$H:$H,'Forecast Data'!$C:$C,BR$6,'Forecast Data'!$B:$B,$D246),"")</f>
        <v/>
      </c>
      <c r="BS246" s="12" t="str">
        <f>IFERROR((SUMIFS('OP Units'!N:N,'OP Units'!$A:$A,$D246)-SUMIFS('Forecast Data'!$H:$H,'Forecast Data'!$C:$C,BS$6,'Forecast Data'!$B:$B,$D246))/SUMIFS('Forecast Data'!$H:$H,'Forecast Data'!$C:$C,BS$6,'Forecast Data'!$B:$B,$D246),"")</f>
        <v/>
      </c>
      <c r="BT246" s="12" t="str">
        <f>IFERROR((SUMIFS('OP Units'!O:O,'OP Units'!$A:$A,$D246)-SUMIFS('Forecast Data'!$H:$H,'Forecast Data'!$C:$C,BT$6,'Forecast Data'!$B:$B,$D246))/SUMIFS('Forecast Data'!$H:$H,'Forecast Data'!$C:$C,BT$6,'Forecast Data'!$B:$B,$D246),"")</f>
        <v/>
      </c>
      <c r="BU246" s="12" t="str">
        <f>IFERROR((SUMIFS('OP Units'!P:P,'OP Units'!$A:$A,$D246)-SUMIFS('Forecast Data'!$H:$H,'Forecast Data'!$C:$C,BU$6,'Forecast Data'!$B:$B,$D246))/SUMIFS('Forecast Data'!$H:$H,'Forecast Data'!$C:$C,BU$6,'Forecast Data'!$B:$B,$D246),"")</f>
        <v/>
      </c>
      <c r="BV246" s="21"/>
      <c r="BW246" s="17">
        <f>(SUMIFS('Forecast Data'!H:H,'Forecast Data'!B:B,D246,'Forecast Data'!C:C,BK$6)+SUMIFS('Forecast Data'!H:H,'Forecast Data'!B:B,D246,'Forecast Data'!C:C,BL$6)+SUMIFS('Forecast Data'!H:H,'Forecast Data'!B:B,D246,'Forecast Data'!C:C,BM$6)+SUMIFS('Forecast Data'!H:H,'Forecast Data'!B:B,D246,'Forecast Data'!C:C,BN$6)+SUMIFS('Forecast Data'!H:H,'Forecast Data'!B:B,D246,'Forecast Data'!C:C,BO$6)+SUMIFS('Forecast Data'!H:H,'Forecast Data'!B:B,D246,'Forecast Data'!C:C,BP$6)+SUMIFS('Forecast Data'!H:H,'Forecast Data'!B:B,D246,'Forecast Data'!C:C,BQ$6)+SUMIFS('Forecast Data'!H:H,'Forecast Data'!B:B,D246,'Forecast Data'!C:C,BJ$6))/8</f>
        <v>0</v>
      </c>
      <c r="BX246" s="18" t="str">
        <f>IFERROR((SUM(W246:AD246)-(SUMIFS('Forecast Data'!H:H,'Forecast Data'!B:B,B246,'Forecast Data'!C:C,BJ$6)+SUMIFS('Forecast Data'!H:H,'Forecast Data'!B:B,B246,'Forecast Data'!C:C,BK$6)+SUMIFS('Forecast Data'!H:H,'Forecast Data'!B:B,B246,'Forecast Data'!C:C,BL$6)+SUMIFS('Forecast Data'!H:H,'Forecast Data'!B:B,B246,'Forecast Data'!C:C,BM$6)+SUMIFS('Forecast Data'!H:H,'Forecast Data'!B:B,B246,'Forecast Data'!C:C,BN$6)+SUMIFS('Forecast Data'!H:H,'Forecast Data'!B:B,B246,'Forecast Data'!C:C,BO$6)+SUMIFS('Forecast Data'!H:H,'Forecast Data'!B:B,B246,'Forecast Data'!C:C,BP$6)+SUMIFS('Forecast Data'!H:H,'Forecast Data'!B:B,B246,'Forecast Data'!C:C,BQ$6)))/(SUMIFS('Forecast Data'!H:H,'Forecast Data'!B:B,B246,'Forecast Data'!C:C,BJ$6)+SUMIFS('Forecast Data'!H:H,'Forecast Data'!B:B,B246,'Forecast Data'!C:C,BK$6)+SUMIFS('Forecast Data'!H:H,'Forecast Data'!B:B,B246,'Forecast Data'!C:C,BL$6)+SUMIFS('Forecast Data'!H:H,'Forecast Data'!B:B,B246,'Forecast Data'!C:C,BM$6)+SUMIFS('Forecast Data'!H:H,'Forecast Data'!B:B,B246,'Forecast Data'!C:C,BN$6)+SUMIFS('Forecast Data'!H:H,'Forecast Data'!B:B,B246,'Forecast Data'!C:C,BO$6)+SUMIFS('Forecast Data'!H:H,'Forecast Data'!B:B,B246,'Forecast Data'!C:C,BP$6)+SUMIFS('Forecast Data'!H:H,'Forecast Data'!B:B,B246,'Forecast Data'!C:C,BQ$6)),"")</f>
        <v/>
      </c>
      <c r="BY246" s="18">
        <f t="shared" si="18"/>
        <v>0</v>
      </c>
      <c r="BZ246" s="22">
        <f t="shared" si="19"/>
        <v>8.2229902449310373E-7</v>
      </c>
      <c r="CA246" s="23">
        <f t="shared" si="20"/>
        <v>-8.2229902449310378E-5</v>
      </c>
      <c r="CB246" s="18">
        <f t="shared" si="21"/>
        <v>8.2229902449310373E-7</v>
      </c>
      <c r="CC246" s="21"/>
      <c r="CD246" s="17">
        <f>(SUMIFS('Forecast Data'!H:H,'Forecast Data'!B:B,D246,'Forecast Data'!C:C,BK$6)+SUMIFS('Forecast Data'!H:H,'Forecast Data'!B:B,D246,'Forecast Data'!C:C,BL$6)+SUMIFS('Forecast Data'!H:H,'Forecast Data'!B:B,D246,'Forecast Data'!C:C,BM$6)+SUMIFS('Forecast Data'!H:H,'Forecast Data'!B:B,D246,'Forecast Data'!C:C,BJ$6))/4</f>
        <v>0</v>
      </c>
      <c r="CE246" s="18" t="str">
        <f>IFERROR((SUM(W246:Z246)-(SUMIFS('Forecast Data'!H:H,'Forecast Data'!B:B,D246,'Forecast Data'!C:C,BJ$6)+SUMIFS('Forecast Data'!H:H,'Forecast Data'!B:B,D246,'Forecast Data'!C:C,BK$6)+SUMIFS('Forecast Data'!H:H,'Forecast Data'!B:B,D246,'Forecast Data'!C:C,BL$6)+SUMIFS('Forecast Data'!H:H,'Forecast Data'!B:B,D246,'Forecast Data'!C:C,BM$6)))/(SUMIFS('Forecast Data'!H:H,'Forecast Data'!B:B,D246,'Forecast Data'!C:C,BJ$6)+SUMIFS('Forecast Data'!H:H,'Forecast Data'!B:B,D246,'Forecast Data'!C:C,BK$6)+SUMIFS('Forecast Data'!H:H,'Forecast Data'!B:B,D246,'Forecast Data'!C:C,BL$6)+SUMIFS('Forecast Data'!H:H,'Forecast Data'!B:B,D246,'Forecast Data'!C:C,BM$6)),"")</f>
        <v/>
      </c>
      <c r="CF246" s="18">
        <f t="shared" si="22"/>
        <v>0</v>
      </c>
      <c r="CG246" s="18">
        <f t="shared" si="23"/>
        <v>8.3838578547221112E-7</v>
      </c>
      <c r="CH246" s="23">
        <f t="shared" si="24"/>
        <v>-8.3838578547221109E-5</v>
      </c>
      <c r="CI246" s="24"/>
    </row>
    <row r="247" spans="1:87" ht="13.2">
      <c r="A247" s="1"/>
      <c r="D247" t="s">
        <v>280</v>
      </c>
      <c r="E247" s="17">
        <f>SUMIFS('Fin Data'!F:F,'Fin Data'!A:A,D247)</f>
        <v>0</v>
      </c>
      <c r="F247" s="17">
        <f>SUMIFS('Fin Data with 6 week hist'!I:I,'Fin Data with 6 week hist'!$A:$A,$D247)</f>
        <v>0</v>
      </c>
      <c r="G247" s="17">
        <f>SUMIFS('Fin Data with 6 week hist'!J:J,'Fin Data with 6 week hist'!$A:$A,$D247)</f>
        <v>0</v>
      </c>
      <c r="H247" s="17">
        <f>SUMIFS('Fin Data with 6 week hist'!K:K,'Fin Data with 6 week hist'!$A:$A,$D247)+SUMIFS('Unit Cancellations'!D:D,'Unit Cancellations'!$B:$B,$D247)</f>
        <v>0</v>
      </c>
      <c r="I247" s="17">
        <f>SUMIFS('Fin Data with 6 week hist'!L:L,'Fin Data with 6 week hist'!$A:$A,$D247)+SUMIFS('Unit Cancellations'!E:E,'Unit Cancellations'!$B:$B,$D247)</f>
        <v>0</v>
      </c>
      <c r="J247" s="17">
        <f>SUMIFS('Fin Data with 6 week hist'!M:M,'Fin Data with 6 week hist'!$A:$A,$D247)+SUMIFS('Unit Cancellations'!F:F,'Unit Cancellations'!$B:$B,$D247)</f>
        <v>0</v>
      </c>
      <c r="K247" s="17">
        <f>SUMIFS('Fin Data with 6 week hist'!N:N,'Fin Data with 6 week hist'!$A:$A,$D247)+SUMIFS('Unit Cancellations'!G:G,'Unit Cancellations'!$B:$B,$D247)</f>
        <v>0</v>
      </c>
      <c r="L247" s="17">
        <f>SUMIFS('Fin Data'!AN:AN,'Fin Data'!A:A,D247)</f>
        <v>0</v>
      </c>
      <c r="M247" s="18">
        <f>IFERROR(SUMIFS('Fin Data'!AO:AO,'Fin Data'!A:A,D247),"")</f>
        <v>0</v>
      </c>
      <c r="N247" s="19"/>
      <c r="O247" s="17">
        <f t="shared" si="12"/>
        <v>1</v>
      </c>
      <c r="P247" s="18" t="str">
        <f t="shared" si="13"/>
        <v/>
      </c>
      <c r="Q247" s="19"/>
      <c r="R247" s="17">
        <f t="shared" si="14"/>
        <v>1</v>
      </c>
      <c r="S247" s="18" t="str">
        <f t="shared" si="15"/>
        <v/>
      </c>
      <c r="T247" s="17">
        <f t="shared" si="16"/>
        <v>0</v>
      </c>
      <c r="U247" s="20" t="e">
        <f t="shared" si="60"/>
        <v>#REF!</v>
      </c>
      <c r="V247" s="19"/>
      <c r="W247" s="17">
        <f>SUMIFS('Forecast Data'!$D:$D,'Forecast Data'!$C:$C,W$6,'Forecast Data'!$B:$B,$D247)</f>
        <v>1</v>
      </c>
      <c r="X247" s="17">
        <f>SUMIFS('Forecast Data'!$D:$D,'Forecast Data'!$C:$C,X$6,'Forecast Data'!$B:$B,$D247)</f>
        <v>1</v>
      </c>
      <c r="Y247" s="17">
        <f>SUMIFS('Forecast Data'!$D:$D,'Forecast Data'!$C:$C,Y$6,'Forecast Data'!$B:$B,$D247)</f>
        <v>1</v>
      </c>
      <c r="Z247" s="17">
        <f>SUMIFS('Forecast Data'!$D:$D,'Forecast Data'!$C:$C,Z$6,'Forecast Data'!$B:$B,$D247)</f>
        <v>1</v>
      </c>
      <c r="AA247" s="17">
        <f>SUMIFS('Forecast Data'!$D:$D,'Forecast Data'!$C:$C,AA$6,'Forecast Data'!$B:$B,$D247)</f>
        <v>1</v>
      </c>
      <c r="AB247" s="17">
        <f>SUMIFS('Forecast Data'!$D:$D,'Forecast Data'!$C:$C,AB$6,'Forecast Data'!$B:$B,$D247)</f>
        <v>1</v>
      </c>
      <c r="AC247" s="17">
        <f>SUMIFS('Forecast Data'!$D:$D,'Forecast Data'!$C:$C,AC$6,'Forecast Data'!$B:$B,$D247)</f>
        <v>1</v>
      </c>
      <c r="AD247" s="17">
        <f>SUMIFS('Forecast Data'!$D:$D,'Forecast Data'!$C:$C,AD$6,'Forecast Data'!$B:$B,$D247)</f>
        <v>1</v>
      </c>
      <c r="AE247" s="17">
        <f>SUMIFS('Forecast Data'!$D:$D,'Forecast Data'!$C:$C,AE$6,'Forecast Data'!$B:$B,$D247)</f>
        <v>1</v>
      </c>
      <c r="AF247" s="17">
        <f>SUMIFS('Forecast Data'!$D:$D,'Forecast Data'!$C:$C,AF$6,'Forecast Data'!$B:$B,$D247)</f>
        <v>1</v>
      </c>
      <c r="AG247" s="17">
        <f>SUMIFS('Forecast Data'!$D:$D,'Forecast Data'!$C:$C,AG$6,'Forecast Data'!$B:$B,$D247)</f>
        <v>1</v>
      </c>
      <c r="AH247" s="17">
        <f>SUMIFS('Forecast Data'!$D:$D,'Forecast Data'!$C:$C,AH$6,'Forecast Data'!$B:$B,$D247)</f>
        <v>1</v>
      </c>
      <c r="AI247" s="19"/>
      <c r="AJ247" s="18" t="str">
        <f>IF(SUMIFS('Forecast Data'!$E:$E,'Forecast Data'!$C:$C,AJ$6,'Forecast Data'!$B:$B,$D247)=0,"",SUMIFS('Forecast Data'!$E:$E,'Forecast Data'!$C:$C,AJ$6,'Forecast Data'!$B:$B,$D247))</f>
        <v/>
      </c>
      <c r="AK247" s="18" t="str">
        <f>IF(SUMIFS('Forecast Data'!$E:$E,'Forecast Data'!$C:$C,AK$6,'Forecast Data'!$B:$B,$D247)=0,"",SUMIFS('Forecast Data'!$E:$E,'Forecast Data'!$C:$C,AK$6,'Forecast Data'!$B:$B,$D247))</f>
        <v/>
      </c>
      <c r="AL247" s="18" t="str">
        <f>IF(SUMIFS('Forecast Data'!$E:$E,'Forecast Data'!$C:$C,AL$6,'Forecast Data'!$B:$B,$D247)=0,"",SUMIFS('Forecast Data'!$E:$E,'Forecast Data'!$C:$C,AL$6,'Forecast Data'!$B:$B,$D247))</f>
        <v/>
      </c>
      <c r="AM247" s="18" t="str">
        <f>IF(SUMIFS('Forecast Data'!$E:$E,'Forecast Data'!$C:$C,AM$6,'Forecast Data'!$B:$B,$D247)=0,"",SUMIFS('Forecast Data'!$E:$E,'Forecast Data'!$C:$C,AM$6,'Forecast Data'!$B:$B,$D247))</f>
        <v/>
      </c>
      <c r="AN247" s="18" t="str">
        <f>IF(SUMIFS('Forecast Data'!$E:$E,'Forecast Data'!$C:$C,AN$6,'Forecast Data'!$B:$B,$D247)=0,"",SUMIFS('Forecast Data'!$E:$E,'Forecast Data'!$C:$C,AN$6,'Forecast Data'!$B:$B,$D247))</f>
        <v/>
      </c>
      <c r="AO247" s="18" t="str">
        <f>IF(SUMIFS('Forecast Data'!$E:$E,'Forecast Data'!$C:$C,AO$6,'Forecast Data'!$B:$B,$D247)=0,"",SUMIFS('Forecast Data'!$E:$E,'Forecast Data'!$C:$C,AO$6,'Forecast Data'!$B:$B,$D247))</f>
        <v/>
      </c>
      <c r="AP247" s="18" t="str">
        <f>IF(SUMIFS('Forecast Data'!$E:$E,'Forecast Data'!$C:$C,AP$6,'Forecast Data'!$B:$B,$D247)=0,"",SUMIFS('Forecast Data'!$E:$E,'Forecast Data'!$C:$C,AP$6,'Forecast Data'!$B:$B,$D247))</f>
        <v/>
      </c>
      <c r="AQ247" s="18" t="str">
        <f>IF(SUMIFS('Forecast Data'!$E:$E,'Forecast Data'!$C:$C,AQ$6,'Forecast Data'!$B:$B,$D247)=0,"",SUMIFS('Forecast Data'!$E:$E,'Forecast Data'!$C:$C,AQ$6,'Forecast Data'!$B:$B,$D247))</f>
        <v/>
      </c>
      <c r="AR247" s="18" t="str">
        <f>IF(SUMIFS('Forecast Data'!$E:$E,'Forecast Data'!$C:$C,AR$6,'Forecast Data'!$B:$B,$D247)=0,"",SUMIFS('Forecast Data'!$E:$E,'Forecast Data'!$C:$C,AR$6,'Forecast Data'!$B:$B,$D247))</f>
        <v/>
      </c>
      <c r="AS247" s="18" t="str">
        <f>IF(SUMIFS('Forecast Data'!$E:$E,'Forecast Data'!$C:$C,AS$6,'Forecast Data'!$B:$B,$D247)=0,"",SUMIFS('Forecast Data'!$E:$E,'Forecast Data'!$C:$C,AS$6,'Forecast Data'!$B:$B,$D247))</f>
        <v/>
      </c>
      <c r="AT247" s="18" t="str">
        <f>IF(SUMIFS('Forecast Data'!$E:$E,'Forecast Data'!$C:$C,AT$6,'Forecast Data'!$B:$B,$D247)=0,"",SUMIFS('Forecast Data'!$E:$E,'Forecast Data'!$C:$C,AT$6,'Forecast Data'!$B:$B,$D247))</f>
        <v/>
      </c>
      <c r="AU247" s="18" t="str">
        <f>IF(SUMIFS('Forecast Data'!$E:$E,'Forecast Data'!$C:$C,AU$6,'Forecast Data'!$B:$B,$D247)=0,"",SUMIFS('Forecast Data'!$E:$E,'Forecast Data'!$C:$C,AU$6,'Forecast Data'!$B:$B,$D247))</f>
        <v/>
      </c>
      <c r="AV247" s="19"/>
      <c r="AW247" s="11">
        <f>SUMIFS('OP Units'!E:E,'OP Units'!$A:$A,$D247)</f>
        <v>0</v>
      </c>
      <c r="AX247" s="11">
        <f>SUMIFS('OP Units'!F:F,'OP Units'!$A:$A,$D247)</f>
        <v>0</v>
      </c>
      <c r="AY247" s="11">
        <f>SUMIFS('OP Units'!G:G,'OP Units'!$A:$A,$D247)</f>
        <v>0</v>
      </c>
      <c r="AZ247" s="11">
        <f>SUMIFS('OP Units'!H:H,'OP Units'!$A:$A,$D247)</f>
        <v>0</v>
      </c>
      <c r="BA247" s="11">
        <f>SUMIFS('OP Units'!I:I,'OP Units'!$A:$A,$D247)</f>
        <v>0</v>
      </c>
      <c r="BB247" s="11">
        <f>SUMIFS('OP Units'!J:J,'OP Units'!$A:$A,$D247)</f>
        <v>0</v>
      </c>
      <c r="BC247" s="11">
        <f>SUMIFS('OP Units'!K:K,'OP Units'!$A:$A,$D247)</f>
        <v>0</v>
      </c>
      <c r="BD247" s="11">
        <f>SUMIFS('OP Units'!L:L,'OP Units'!$A:$A,$D247)</f>
        <v>0</v>
      </c>
      <c r="BE247" s="11">
        <f>SUMIFS('OP Units'!M:M,'OP Units'!$A:$A,$D247)</f>
        <v>0</v>
      </c>
      <c r="BF247" s="11">
        <f>SUMIFS('OP Units'!N:N,'OP Units'!$A:$A,$D247)</f>
        <v>0</v>
      </c>
      <c r="BG247" s="11">
        <f>SUMIFS('OP Units'!O:O,'OP Units'!$A:$A,$D247)</f>
        <v>0</v>
      </c>
      <c r="BH247" s="11">
        <f>SUMIFS('OP Units'!P:P,'OP Units'!$A:$A,$D247)</f>
        <v>0</v>
      </c>
      <c r="BI247" s="19"/>
      <c r="BJ247" s="12" t="str">
        <f>IFERROR((SUMIFS('OP Units'!E:E,'OP Units'!$A:$A,$D247)-SUMIFS('Forecast Data'!$H:$H,'Forecast Data'!$C:$C,BJ$6,'Forecast Data'!$B:$B,$D247))/SUMIFS('Forecast Data'!$H:$H,'Forecast Data'!$C:$C,BJ$6,'Forecast Data'!$B:$B,$D247),"")</f>
        <v/>
      </c>
      <c r="BK247" s="12" t="str">
        <f>IFERROR((SUMIFS('OP Units'!F:F,'OP Units'!$A:$A,$D247)-SUMIFS('Forecast Data'!$H:$H,'Forecast Data'!$C:$C,BK$6,'Forecast Data'!$B:$B,$D247))/SUMIFS('Forecast Data'!$H:$H,'Forecast Data'!$C:$C,BK$6,'Forecast Data'!$B:$B,$D247),"")</f>
        <v/>
      </c>
      <c r="BL247" s="12" t="str">
        <f>IFERROR((SUMIFS('OP Units'!G:G,'OP Units'!$A:$A,$D247)-SUMIFS('Forecast Data'!$H:$H,'Forecast Data'!$C:$C,BL$6,'Forecast Data'!$B:$B,$D247))/SUMIFS('Forecast Data'!$H:$H,'Forecast Data'!$C:$C,BL$6,'Forecast Data'!$B:$B,$D247),"")</f>
        <v/>
      </c>
      <c r="BM247" s="12" t="str">
        <f>IFERROR((SUMIFS('OP Units'!H:H,'OP Units'!$A:$A,$D247)-SUMIFS('Forecast Data'!$H:$H,'Forecast Data'!$C:$C,BM$6,'Forecast Data'!$B:$B,$D247))/SUMIFS('Forecast Data'!$H:$H,'Forecast Data'!$C:$C,BM$6,'Forecast Data'!$B:$B,$D247),"")</f>
        <v/>
      </c>
      <c r="BN247" s="12" t="str">
        <f>IFERROR((SUMIFS('OP Units'!I:I,'OP Units'!$A:$A,$D247)-SUMIFS('Forecast Data'!$H:$H,'Forecast Data'!$C:$C,BN$6,'Forecast Data'!$B:$B,$D247))/SUMIFS('Forecast Data'!$H:$H,'Forecast Data'!$C:$C,BN$6,'Forecast Data'!$B:$B,$D247),"")</f>
        <v/>
      </c>
      <c r="BO247" s="12" t="str">
        <f>IFERROR((SUMIFS('OP Units'!J:J,'OP Units'!$A:$A,$D247)-SUMIFS('Forecast Data'!$H:$H,'Forecast Data'!$C:$C,BO$6,'Forecast Data'!$B:$B,$D247))/SUMIFS('Forecast Data'!$H:$H,'Forecast Data'!$C:$C,BO$6,'Forecast Data'!$B:$B,$D247),"")</f>
        <v/>
      </c>
      <c r="BP247" s="12" t="str">
        <f>IFERROR((SUMIFS('OP Units'!K:K,'OP Units'!$A:$A,$D247)-SUMIFS('Forecast Data'!$H:$H,'Forecast Data'!$C:$C,BP$6,'Forecast Data'!$B:$B,$D247))/SUMIFS('Forecast Data'!$H:$H,'Forecast Data'!$C:$C,BP$6,'Forecast Data'!$B:$B,$D247),"")</f>
        <v/>
      </c>
      <c r="BQ247" s="12" t="str">
        <f>IFERROR((SUMIFS('OP Units'!L:L,'OP Units'!$A:$A,$D247)-SUMIFS('Forecast Data'!$H:$H,'Forecast Data'!$C:$C,BQ$6,'Forecast Data'!$B:$B,$D247))/SUMIFS('Forecast Data'!$H:$H,'Forecast Data'!$C:$C,BQ$6,'Forecast Data'!$B:$B,$D247),"")</f>
        <v/>
      </c>
      <c r="BR247" s="12" t="str">
        <f>IFERROR((SUMIFS('OP Units'!M:M,'OP Units'!$A:$A,$D247)-SUMIFS('Forecast Data'!$H:$H,'Forecast Data'!$C:$C,BR$6,'Forecast Data'!$B:$B,$D247))/SUMIFS('Forecast Data'!$H:$H,'Forecast Data'!$C:$C,BR$6,'Forecast Data'!$B:$B,$D247),"")</f>
        <v/>
      </c>
      <c r="BS247" s="12" t="str">
        <f>IFERROR((SUMIFS('OP Units'!N:N,'OP Units'!$A:$A,$D247)-SUMIFS('Forecast Data'!$H:$H,'Forecast Data'!$C:$C,BS$6,'Forecast Data'!$B:$B,$D247))/SUMIFS('Forecast Data'!$H:$H,'Forecast Data'!$C:$C,BS$6,'Forecast Data'!$B:$B,$D247),"")</f>
        <v/>
      </c>
      <c r="BT247" s="12" t="str">
        <f>IFERROR((SUMIFS('OP Units'!O:O,'OP Units'!$A:$A,$D247)-SUMIFS('Forecast Data'!$H:$H,'Forecast Data'!$C:$C,BT$6,'Forecast Data'!$B:$B,$D247))/SUMIFS('Forecast Data'!$H:$H,'Forecast Data'!$C:$C,BT$6,'Forecast Data'!$B:$B,$D247),"")</f>
        <v/>
      </c>
      <c r="BU247" s="12" t="str">
        <f>IFERROR((SUMIFS('OP Units'!P:P,'OP Units'!$A:$A,$D247)-SUMIFS('Forecast Data'!$H:$H,'Forecast Data'!$C:$C,BU$6,'Forecast Data'!$B:$B,$D247))/SUMIFS('Forecast Data'!$H:$H,'Forecast Data'!$C:$C,BU$6,'Forecast Data'!$B:$B,$D247),"")</f>
        <v/>
      </c>
      <c r="BV247" s="21"/>
      <c r="BW247" s="17">
        <f>(SUMIFS('Forecast Data'!H:H,'Forecast Data'!B:B,D247,'Forecast Data'!C:C,BK$6)+SUMIFS('Forecast Data'!H:H,'Forecast Data'!B:B,D247,'Forecast Data'!C:C,BL$6)+SUMIFS('Forecast Data'!H:H,'Forecast Data'!B:B,D247,'Forecast Data'!C:C,BM$6)+SUMIFS('Forecast Data'!H:H,'Forecast Data'!B:B,D247,'Forecast Data'!C:C,BN$6)+SUMIFS('Forecast Data'!H:H,'Forecast Data'!B:B,D247,'Forecast Data'!C:C,BO$6)+SUMIFS('Forecast Data'!H:H,'Forecast Data'!B:B,D247,'Forecast Data'!C:C,BP$6)+SUMIFS('Forecast Data'!H:H,'Forecast Data'!B:B,D247,'Forecast Data'!C:C,BQ$6)+SUMIFS('Forecast Data'!H:H,'Forecast Data'!B:B,D247,'Forecast Data'!C:C,BJ$6))/8</f>
        <v>0</v>
      </c>
      <c r="BX247" s="18" t="str">
        <f>IFERROR((SUM(W247:AD247)-(SUMIFS('Forecast Data'!H:H,'Forecast Data'!B:B,B247,'Forecast Data'!C:C,BJ$6)+SUMIFS('Forecast Data'!H:H,'Forecast Data'!B:B,B247,'Forecast Data'!C:C,BK$6)+SUMIFS('Forecast Data'!H:H,'Forecast Data'!B:B,B247,'Forecast Data'!C:C,BL$6)+SUMIFS('Forecast Data'!H:H,'Forecast Data'!B:B,B247,'Forecast Data'!C:C,BM$6)+SUMIFS('Forecast Data'!H:H,'Forecast Data'!B:B,B247,'Forecast Data'!C:C,BN$6)+SUMIFS('Forecast Data'!H:H,'Forecast Data'!B:B,B247,'Forecast Data'!C:C,BO$6)+SUMIFS('Forecast Data'!H:H,'Forecast Data'!B:B,B247,'Forecast Data'!C:C,BP$6)+SUMIFS('Forecast Data'!H:H,'Forecast Data'!B:B,B247,'Forecast Data'!C:C,BQ$6)))/(SUMIFS('Forecast Data'!H:H,'Forecast Data'!B:B,B247,'Forecast Data'!C:C,BJ$6)+SUMIFS('Forecast Data'!H:H,'Forecast Data'!B:B,B247,'Forecast Data'!C:C,BK$6)+SUMIFS('Forecast Data'!H:H,'Forecast Data'!B:B,B247,'Forecast Data'!C:C,BL$6)+SUMIFS('Forecast Data'!H:H,'Forecast Data'!B:B,B247,'Forecast Data'!C:C,BM$6)+SUMIFS('Forecast Data'!H:H,'Forecast Data'!B:B,B247,'Forecast Data'!C:C,BN$6)+SUMIFS('Forecast Data'!H:H,'Forecast Data'!B:B,B247,'Forecast Data'!C:C,BO$6)+SUMIFS('Forecast Data'!H:H,'Forecast Data'!B:B,B247,'Forecast Data'!C:C,BP$6)+SUMIFS('Forecast Data'!H:H,'Forecast Data'!B:B,B247,'Forecast Data'!C:C,BQ$6)),"")</f>
        <v/>
      </c>
      <c r="BY247" s="18">
        <f t="shared" si="18"/>
        <v>0</v>
      </c>
      <c r="BZ247" s="22">
        <f t="shared" si="19"/>
        <v>8.2229902449310373E-7</v>
      </c>
      <c r="CA247" s="23">
        <f t="shared" si="20"/>
        <v>-8.2229902449310378E-5</v>
      </c>
      <c r="CB247" s="18">
        <f t="shared" si="21"/>
        <v>8.2229902449310373E-7</v>
      </c>
      <c r="CC247" s="21"/>
      <c r="CD247" s="17">
        <f>(SUMIFS('Forecast Data'!H:H,'Forecast Data'!B:B,D247,'Forecast Data'!C:C,BK$6)+SUMIFS('Forecast Data'!H:H,'Forecast Data'!B:B,D247,'Forecast Data'!C:C,BL$6)+SUMIFS('Forecast Data'!H:H,'Forecast Data'!B:B,D247,'Forecast Data'!C:C,BM$6)+SUMIFS('Forecast Data'!H:H,'Forecast Data'!B:B,D247,'Forecast Data'!C:C,BJ$6))/4</f>
        <v>0</v>
      </c>
      <c r="CE247" s="18" t="str">
        <f>IFERROR((SUM(W247:Z247)-(SUMIFS('Forecast Data'!H:H,'Forecast Data'!B:B,D247,'Forecast Data'!C:C,BJ$6)+SUMIFS('Forecast Data'!H:H,'Forecast Data'!B:B,D247,'Forecast Data'!C:C,BK$6)+SUMIFS('Forecast Data'!H:H,'Forecast Data'!B:B,D247,'Forecast Data'!C:C,BL$6)+SUMIFS('Forecast Data'!H:H,'Forecast Data'!B:B,D247,'Forecast Data'!C:C,BM$6)))/(SUMIFS('Forecast Data'!H:H,'Forecast Data'!B:B,D247,'Forecast Data'!C:C,BJ$6)+SUMIFS('Forecast Data'!H:H,'Forecast Data'!B:B,D247,'Forecast Data'!C:C,BK$6)+SUMIFS('Forecast Data'!H:H,'Forecast Data'!B:B,D247,'Forecast Data'!C:C,BL$6)+SUMIFS('Forecast Data'!H:H,'Forecast Data'!B:B,D247,'Forecast Data'!C:C,BM$6)),"")</f>
        <v/>
      </c>
      <c r="CF247" s="18">
        <f t="shared" si="22"/>
        <v>0</v>
      </c>
      <c r="CG247" s="18">
        <f t="shared" si="23"/>
        <v>8.3838578547221112E-7</v>
      </c>
      <c r="CH247" s="23">
        <f t="shared" si="24"/>
        <v>-8.3838578547221109E-5</v>
      </c>
      <c r="CI247" s="24"/>
    </row>
    <row r="248" spans="1:87" ht="13.2">
      <c r="A248" s="1"/>
      <c r="B248" s="1"/>
      <c r="C248" s="1"/>
      <c r="D248" t="s">
        <v>281</v>
      </c>
      <c r="E248" s="11">
        <f>SUMIFS('Fin Data'!F:F,'Fin Data'!A:A,D248)</f>
        <v>0</v>
      </c>
      <c r="F248" s="11">
        <f>SUMIFS('Fin Data with 6 week hist'!I:I,'Fin Data with 6 week hist'!$A:$A,$D248)</f>
        <v>0</v>
      </c>
      <c r="G248" s="11">
        <f>SUMIFS('Fin Data with 6 week hist'!J:J,'Fin Data with 6 week hist'!$A:$A,$D248)</f>
        <v>0</v>
      </c>
      <c r="H248" s="11">
        <f>SUMIFS('Fin Data with 6 week hist'!K:K,'Fin Data with 6 week hist'!$A:$A,$D248)+SUMIFS('Unit Cancellations'!D:D,'Unit Cancellations'!$B:$B,$D248)</f>
        <v>0</v>
      </c>
      <c r="I248" s="11">
        <f>SUMIFS('Fin Data with 6 week hist'!L:L,'Fin Data with 6 week hist'!$A:$A,$D248)+SUMIFS('Unit Cancellations'!E:E,'Unit Cancellations'!$B:$B,$D248)</f>
        <v>0</v>
      </c>
      <c r="J248" s="11">
        <f>SUMIFS('Fin Data with 6 week hist'!M:M,'Fin Data with 6 week hist'!$A:$A,$D248)+SUMIFS('Unit Cancellations'!F:F,'Unit Cancellations'!$B:$B,$D248)</f>
        <v>0</v>
      </c>
      <c r="K248" s="11">
        <f>SUMIFS('Fin Data with 6 week hist'!N:N,'Fin Data with 6 week hist'!$A:$A,$D248)+SUMIFS('Unit Cancellations'!G:G,'Unit Cancellations'!$B:$B,$D248)</f>
        <v>0</v>
      </c>
      <c r="L248" s="11">
        <f>SUMIFS('Fin Data'!AN:AN,'Fin Data'!A:A,D248)</f>
        <v>0</v>
      </c>
      <c r="M248" s="12">
        <f>IFERROR(SUMIFS('Fin Data'!AO:AO,'Fin Data'!A:A,D248),"")</f>
        <v>0</v>
      </c>
      <c r="N248" s="1"/>
      <c r="O248" s="11">
        <f t="shared" si="12"/>
        <v>1</v>
      </c>
      <c r="P248" s="12" t="str">
        <f t="shared" si="13"/>
        <v/>
      </c>
      <c r="Q248" s="1"/>
      <c r="R248" s="11">
        <f t="shared" si="14"/>
        <v>1</v>
      </c>
      <c r="S248" s="12" t="str">
        <f t="shared" si="15"/>
        <v/>
      </c>
      <c r="T248" s="11">
        <f t="shared" si="16"/>
        <v>0</v>
      </c>
      <c r="U248" s="1" t="e">
        <f t="shared" ref="U248:U265" si="61">#REF!</f>
        <v>#REF!</v>
      </c>
      <c r="V248" s="1"/>
      <c r="W248" s="11">
        <f>SUMIFS('Forecast Data'!$D:$D,'Forecast Data'!$C:$C,W$6,'Forecast Data'!$B:$B,$D248)</f>
        <v>1</v>
      </c>
      <c r="X248" s="11">
        <f>SUMIFS('Forecast Data'!$D:$D,'Forecast Data'!$C:$C,X$6,'Forecast Data'!$B:$B,$D248)</f>
        <v>1</v>
      </c>
      <c r="Y248" s="11">
        <f>SUMIFS('Forecast Data'!$D:$D,'Forecast Data'!$C:$C,Y$6,'Forecast Data'!$B:$B,$D248)</f>
        <v>1</v>
      </c>
      <c r="Z248" s="11">
        <f>SUMIFS('Forecast Data'!$D:$D,'Forecast Data'!$C:$C,Z$6,'Forecast Data'!$B:$B,$D248)</f>
        <v>1</v>
      </c>
      <c r="AA248" s="11">
        <f>SUMIFS('Forecast Data'!$D:$D,'Forecast Data'!$C:$C,AA$6,'Forecast Data'!$B:$B,$D248)</f>
        <v>1</v>
      </c>
      <c r="AB248" s="11">
        <f>SUMIFS('Forecast Data'!$D:$D,'Forecast Data'!$C:$C,AB$6,'Forecast Data'!$B:$B,$D248)</f>
        <v>1</v>
      </c>
      <c r="AC248" s="11">
        <f>SUMIFS('Forecast Data'!$D:$D,'Forecast Data'!$C:$C,AC$6,'Forecast Data'!$B:$B,$D248)</f>
        <v>1</v>
      </c>
      <c r="AD248" s="11">
        <f>SUMIFS('Forecast Data'!$D:$D,'Forecast Data'!$C:$C,AD$6,'Forecast Data'!$B:$B,$D248)</f>
        <v>1</v>
      </c>
      <c r="AE248" s="11">
        <f>SUMIFS('Forecast Data'!$D:$D,'Forecast Data'!$C:$C,AE$6,'Forecast Data'!$B:$B,$D248)</f>
        <v>1</v>
      </c>
      <c r="AF248" s="11">
        <f>SUMIFS('Forecast Data'!$D:$D,'Forecast Data'!$C:$C,AF$6,'Forecast Data'!$B:$B,$D248)</f>
        <v>1</v>
      </c>
      <c r="AG248" s="11">
        <f>SUMIFS('Forecast Data'!$D:$D,'Forecast Data'!$C:$C,AG$6,'Forecast Data'!$B:$B,$D248)</f>
        <v>1</v>
      </c>
      <c r="AH248" s="11">
        <f>SUMIFS('Forecast Data'!$D:$D,'Forecast Data'!$C:$C,AH$6,'Forecast Data'!$B:$B,$D248)</f>
        <v>1</v>
      </c>
      <c r="AI248" s="1"/>
      <c r="AJ248" s="12" t="str">
        <f>IF(SUMIFS('Forecast Data'!$E:$E,'Forecast Data'!$C:$C,AJ$6,'Forecast Data'!$B:$B,$D248)=0,"",SUMIFS('Forecast Data'!$E:$E,'Forecast Data'!$C:$C,AJ$6,'Forecast Data'!$B:$B,$D248))</f>
        <v/>
      </c>
      <c r="AK248" s="12" t="str">
        <f>IF(SUMIFS('Forecast Data'!$E:$E,'Forecast Data'!$C:$C,AK$6,'Forecast Data'!$B:$B,$D248)=0,"",SUMIFS('Forecast Data'!$E:$E,'Forecast Data'!$C:$C,AK$6,'Forecast Data'!$B:$B,$D248))</f>
        <v/>
      </c>
      <c r="AL248" s="12" t="str">
        <f>IF(SUMIFS('Forecast Data'!$E:$E,'Forecast Data'!$C:$C,AL$6,'Forecast Data'!$B:$B,$D248)=0,"",SUMIFS('Forecast Data'!$E:$E,'Forecast Data'!$C:$C,AL$6,'Forecast Data'!$B:$B,$D248))</f>
        <v/>
      </c>
      <c r="AM248" s="12" t="str">
        <f>IF(SUMIFS('Forecast Data'!$E:$E,'Forecast Data'!$C:$C,AM$6,'Forecast Data'!$B:$B,$D248)=0,"",SUMIFS('Forecast Data'!$E:$E,'Forecast Data'!$C:$C,AM$6,'Forecast Data'!$B:$B,$D248))</f>
        <v/>
      </c>
      <c r="AN248" s="12" t="str">
        <f>IF(SUMIFS('Forecast Data'!$E:$E,'Forecast Data'!$C:$C,AN$6,'Forecast Data'!$B:$B,$D248)=0,"",SUMIFS('Forecast Data'!$E:$E,'Forecast Data'!$C:$C,AN$6,'Forecast Data'!$B:$B,$D248))</f>
        <v/>
      </c>
      <c r="AO248" s="12" t="str">
        <f>IF(SUMIFS('Forecast Data'!$E:$E,'Forecast Data'!$C:$C,AO$6,'Forecast Data'!$B:$B,$D248)=0,"",SUMIFS('Forecast Data'!$E:$E,'Forecast Data'!$C:$C,AO$6,'Forecast Data'!$B:$B,$D248))</f>
        <v/>
      </c>
      <c r="AP248" s="12" t="str">
        <f>IF(SUMIFS('Forecast Data'!$E:$E,'Forecast Data'!$C:$C,AP$6,'Forecast Data'!$B:$B,$D248)=0,"",SUMIFS('Forecast Data'!$E:$E,'Forecast Data'!$C:$C,AP$6,'Forecast Data'!$B:$B,$D248))</f>
        <v/>
      </c>
      <c r="AQ248" s="12" t="str">
        <f>IF(SUMIFS('Forecast Data'!$E:$E,'Forecast Data'!$C:$C,AQ$6,'Forecast Data'!$B:$B,$D248)=0,"",SUMIFS('Forecast Data'!$E:$E,'Forecast Data'!$C:$C,AQ$6,'Forecast Data'!$B:$B,$D248))</f>
        <v/>
      </c>
      <c r="AR248" s="12" t="str">
        <f>IF(SUMIFS('Forecast Data'!$E:$E,'Forecast Data'!$C:$C,AR$6,'Forecast Data'!$B:$B,$D248)=0,"",SUMIFS('Forecast Data'!$E:$E,'Forecast Data'!$C:$C,AR$6,'Forecast Data'!$B:$B,$D248))</f>
        <v/>
      </c>
      <c r="AS248" s="12" t="str">
        <f>IF(SUMIFS('Forecast Data'!$E:$E,'Forecast Data'!$C:$C,AS$6,'Forecast Data'!$B:$B,$D248)=0,"",SUMIFS('Forecast Data'!$E:$E,'Forecast Data'!$C:$C,AS$6,'Forecast Data'!$B:$B,$D248))</f>
        <v/>
      </c>
      <c r="AT248" s="12" t="str">
        <f>IF(SUMIFS('Forecast Data'!$E:$E,'Forecast Data'!$C:$C,AT$6,'Forecast Data'!$B:$B,$D248)=0,"",SUMIFS('Forecast Data'!$E:$E,'Forecast Data'!$C:$C,AT$6,'Forecast Data'!$B:$B,$D248))</f>
        <v/>
      </c>
      <c r="AU248" s="12" t="str">
        <f>IF(SUMIFS('Forecast Data'!$E:$E,'Forecast Data'!$C:$C,AU$6,'Forecast Data'!$B:$B,$D248)=0,"",SUMIFS('Forecast Data'!$E:$E,'Forecast Data'!$C:$C,AU$6,'Forecast Data'!$B:$B,$D248))</f>
        <v/>
      </c>
      <c r="AV248" s="1"/>
      <c r="AW248" s="11">
        <f>SUMIFS('OP Units'!E:E,'OP Units'!$A:$A,$D248)</f>
        <v>0</v>
      </c>
      <c r="AX248" s="11">
        <f>SUMIFS('OP Units'!F:F,'OP Units'!$A:$A,$D248)</f>
        <v>0</v>
      </c>
      <c r="AY248" s="11">
        <f>SUMIFS('OP Units'!G:G,'OP Units'!$A:$A,$D248)</f>
        <v>0</v>
      </c>
      <c r="AZ248" s="11">
        <f>SUMIFS('OP Units'!H:H,'OP Units'!$A:$A,$D248)</f>
        <v>0</v>
      </c>
      <c r="BA248" s="11">
        <f>SUMIFS('OP Units'!I:I,'OP Units'!$A:$A,$D248)</f>
        <v>0</v>
      </c>
      <c r="BB248" s="11">
        <f>SUMIFS('OP Units'!J:J,'OP Units'!$A:$A,$D248)</f>
        <v>0</v>
      </c>
      <c r="BC248" s="11">
        <f>SUMIFS('OP Units'!K:K,'OP Units'!$A:$A,$D248)</f>
        <v>0</v>
      </c>
      <c r="BD248" s="11">
        <f>SUMIFS('OP Units'!L:L,'OP Units'!$A:$A,$D248)</f>
        <v>0</v>
      </c>
      <c r="BE248" s="11">
        <f>SUMIFS('OP Units'!M:M,'OP Units'!$A:$A,$D248)</f>
        <v>0</v>
      </c>
      <c r="BF248" s="11">
        <f>SUMIFS('OP Units'!N:N,'OP Units'!$A:$A,$D248)</f>
        <v>0</v>
      </c>
      <c r="BG248" s="11">
        <f>SUMIFS('OP Units'!O:O,'OP Units'!$A:$A,$D248)</f>
        <v>0</v>
      </c>
      <c r="BH248" s="11">
        <f>SUMIFS('OP Units'!P:P,'OP Units'!$A:$A,$D248)</f>
        <v>0</v>
      </c>
      <c r="BI248" s="1"/>
      <c r="BJ248" s="12" t="str">
        <f>IFERROR((SUMIFS('OP Units'!E:E,'OP Units'!$A:$A,$D248)-SUMIFS('Forecast Data'!$H:$H,'Forecast Data'!$C:$C,BJ$6,'Forecast Data'!$B:$B,$D248))/SUMIFS('Forecast Data'!$H:$H,'Forecast Data'!$C:$C,BJ$6,'Forecast Data'!$B:$B,$D248),"")</f>
        <v/>
      </c>
      <c r="BK248" s="12" t="str">
        <f>IFERROR((SUMIFS('OP Units'!F:F,'OP Units'!$A:$A,$D248)-SUMIFS('Forecast Data'!$H:$H,'Forecast Data'!$C:$C,BK$6,'Forecast Data'!$B:$B,$D248))/SUMIFS('Forecast Data'!$H:$H,'Forecast Data'!$C:$C,BK$6,'Forecast Data'!$B:$B,$D248),"")</f>
        <v/>
      </c>
      <c r="BL248" s="12" t="str">
        <f>IFERROR((SUMIFS('OP Units'!G:G,'OP Units'!$A:$A,$D248)-SUMIFS('Forecast Data'!$H:$H,'Forecast Data'!$C:$C,BL$6,'Forecast Data'!$B:$B,$D248))/SUMIFS('Forecast Data'!$H:$H,'Forecast Data'!$C:$C,BL$6,'Forecast Data'!$B:$B,$D248),"")</f>
        <v/>
      </c>
      <c r="BM248" s="12" t="str">
        <f>IFERROR((SUMIFS('OP Units'!H:H,'OP Units'!$A:$A,$D248)-SUMIFS('Forecast Data'!$H:$H,'Forecast Data'!$C:$C,BM$6,'Forecast Data'!$B:$B,$D248))/SUMIFS('Forecast Data'!$H:$H,'Forecast Data'!$C:$C,BM$6,'Forecast Data'!$B:$B,$D248),"")</f>
        <v/>
      </c>
      <c r="BN248" s="12" t="str">
        <f>IFERROR((SUMIFS('OP Units'!I:I,'OP Units'!$A:$A,$D248)-SUMIFS('Forecast Data'!$H:$H,'Forecast Data'!$C:$C,BN$6,'Forecast Data'!$B:$B,$D248))/SUMIFS('Forecast Data'!$H:$H,'Forecast Data'!$C:$C,BN$6,'Forecast Data'!$B:$B,$D248),"")</f>
        <v/>
      </c>
      <c r="BO248" s="12" t="str">
        <f>IFERROR((SUMIFS('OP Units'!J:J,'OP Units'!$A:$A,$D248)-SUMIFS('Forecast Data'!$H:$H,'Forecast Data'!$C:$C,BO$6,'Forecast Data'!$B:$B,$D248))/SUMIFS('Forecast Data'!$H:$H,'Forecast Data'!$C:$C,BO$6,'Forecast Data'!$B:$B,$D248),"")</f>
        <v/>
      </c>
      <c r="BP248" s="12" t="str">
        <f>IFERROR((SUMIFS('OP Units'!K:K,'OP Units'!$A:$A,$D248)-SUMIFS('Forecast Data'!$H:$H,'Forecast Data'!$C:$C,BP$6,'Forecast Data'!$B:$B,$D248))/SUMIFS('Forecast Data'!$H:$H,'Forecast Data'!$C:$C,BP$6,'Forecast Data'!$B:$B,$D248),"")</f>
        <v/>
      </c>
      <c r="BQ248" s="12" t="str">
        <f>IFERROR((SUMIFS('OP Units'!L:L,'OP Units'!$A:$A,$D248)-SUMIFS('Forecast Data'!$H:$H,'Forecast Data'!$C:$C,BQ$6,'Forecast Data'!$B:$B,$D248))/SUMIFS('Forecast Data'!$H:$H,'Forecast Data'!$C:$C,BQ$6,'Forecast Data'!$B:$B,$D248),"")</f>
        <v/>
      </c>
      <c r="BR248" s="12" t="str">
        <f>IFERROR((SUMIFS('OP Units'!M:M,'OP Units'!$A:$A,$D248)-SUMIFS('Forecast Data'!$H:$H,'Forecast Data'!$C:$C,BR$6,'Forecast Data'!$B:$B,$D248))/SUMIFS('Forecast Data'!$H:$H,'Forecast Data'!$C:$C,BR$6,'Forecast Data'!$B:$B,$D248),"")</f>
        <v/>
      </c>
      <c r="BS248" s="12" t="str">
        <f>IFERROR((SUMIFS('OP Units'!N:N,'OP Units'!$A:$A,$D248)-SUMIFS('Forecast Data'!$H:$H,'Forecast Data'!$C:$C,BS$6,'Forecast Data'!$B:$B,$D248))/SUMIFS('Forecast Data'!$H:$H,'Forecast Data'!$C:$C,BS$6,'Forecast Data'!$B:$B,$D248),"")</f>
        <v/>
      </c>
      <c r="BT248" s="12" t="str">
        <f>IFERROR((SUMIFS('OP Units'!O:O,'OP Units'!$A:$A,$D248)-SUMIFS('Forecast Data'!$H:$H,'Forecast Data'!$C:$C,BT$6,'Forecast Data'!$B:$B,$D248))/SUMIFS('Forecast Data'!$H:$H,'Forecast Data'!$C:$C,BT$6,'Forecast Data'!$B:$B,$D248),"")</f>
        <v/>
      </c>
      <c r="BU248" s="12" t="str">
        <f>IFERROR((SUMIFS('OP Units'!P:P,'OP Units'!$A:$A,$D248)-SUMIFS('Forecast Data'!$H:$H,'Forecast Data'!$C:$C,BU$6,'Forecast Data'!$B:$B,$D248))/SUMIFS('Forecast Data'!$H:$H,'Forecast Data'!$C:$C,BU$6,'Forecast Data'!$B:$B,$D248),"")</f>
        <v/>
      </c>
      <c r="BV248" s="12"/>
      <c r="BW248" s="11">
        <f>(SUMIFS('Forecast Data'!H:H,'Forecast Data'!B:B,D248,'Forecast Data'!C:C,BK$6)+SUMIFS('Forecast Data'!H:H,'Forecast Data'!B:B,D248,'Forecast Data'!C:C,BL$6)+SUMIFS('Forecast Data'!H:H,'Forecast Data'!B:B,D248,'Forecast Data'!C:C,BM$6)+SUMIFS('Forecast Data'!H:H,'Forecast Data'!B:B,D248,'Forecast Data'!C:C,BN$6)+SUMIFS('Forecast Data'!H:H,'Forecast Data'!B:B,D248,'Forecast Data'!C:C,BO$6)+SUMIFS('Forecast Data'!H:H,'Forecast Data'!B:B,D248,'Forecast Data'!C:C,BP$6)+SUMIFS('Forecast Data'!H:H,'Forecast Data'!B:B,D248,'Forecast Data'!C:C,BQ$6)+SUMIFS('Forecast Data'!H:H,'Forecast Data'!B:B,D248,'Forecast Data'!C:C,BJ$6))/8</f>
        <v>0</v>
      </c>
      <c r="BX248" s="12" t="str">
        <f>IFERROR((SUM(W248:AD248)-(SUMIFS('Forecast Data'!H:H,'Forecast Data'!B:B,B248,'Forecast Data'!C:C,BJ$6)+SUMIFS('Forecast Data'!H:H,'Forecast Data'!B:B,B248,'Forecast Data'!C:C,BK$6)+SUMIFS('Forecast Data'!H:H,'Forecast Data'!B:B,B248,'Forecast Data'!C:C,BL$6)+SUMIFS('Forecast Data'!H:H,'Forecast Data'!B:B,B248,'Forecast Data'!C:C,BM$6)+SUMIFS('Forecast Data'!H:H,'Forecast Data'!B:B,B248,'Forecast Data'!C:C,BN$6)+SUMIFS('Forecast Data'!H:H,'Forecast Data'!B:B,B248,'Forecast Data'!C:C,BO$6)+SUMIFS('Forecast Data'!H:H,'Forecast Data'!B:B,B248,'Forecast Data'!C:C,BP$6)+SUMIFS('Forecast Data'!H:H,'Forecast Data'!B:B,B248,'Forecast Data'!C:C,BQ$6)))/(SUMIFS('Forecast Data'!H:H,'Forecast Data'!B:B,B248,'Forecast Data'!C:C,BJ$6)+SUMIFS('Forecast Data'!H:H,'Forecast Data'!B:B,B248,'Forecast Data'!C:C,BK$6)+SUMIFS('Forecast Data'!H:H,'Forecast Data'!B:B,B248,'Forecast Data'!C:C,BL$6)+SUMIFS('Forecast Data'!H:H,'Forecast Data'!B:B,B248,'Forecast Data'!C:C,BM$6)+SUMIFS('Forecast Data'!H:H,'Forecast Data'!B:B,B248,'Forecast Data'!C:C,BN$6)+SUMIFS('Forecast Data'!H:H,'Forecast Data'!B:B,B248,'Forecast Data'!C:C,BO$6)+SUMIFS('Forecast Data'!H:H,'Forecast Data'!B:B,B248,'Forecast Data'!C:C,BP$6)+SUMIFS('Forecast Data'!H:H,'Forecast Data'!B:B,B248,'Forecast Data'!C:C,BQ$6)),"")</f>
        <v/>
      </c>
      <c r="BY248" s="12">
        <f t="shared" si="18"/>
        <v>0</v>
      </c>
      <c r="BZ248" s="16">
        <f t="shared" si="19"/>
        <v>8.2229902449310373E-7</v>
      </c>
      <c r="CA248" s="13">
        <f t="shared" si="20"/>
        <v>-8.2229902449310378E-5</v>
      </c>
      <c r="CB248" s="12">
        <f t="shared" si="21"/>
        <v>8.2229902449310373E-7</v>
      </c>
      <c r="CC248" s="12"/>
      <c r="CD248" s="11">
        <f>(SUMIFS('Forecast Data'!H:H,'Forecast Data'!B:B,D248,'Forecast Data'!C:C,BK$6)+SUMIFS('Forecast Data'!H:H,'Forecast Data'!B:B,D248,'Forecast Data'!C:C,BL$6)+SUMIFS('Forecast Data'!H:H,'Forecast Data'!B:B,D248,'Forecast Data'!C:C,BM$6)+SUMIFS('Forecast Data'!H:H,'Forecast Data'!B:B,D248,'Forecast Data'!C:C,BJ$6))/4</f>
        <v>0</v>
      </c>
      <c r="CE248" s="12" t="str">
        <f>IFERROR((SUM(W248:Z248)-(SUMIFS('Forecast Data'!H:H,'Forecast Data'!B:B,B248,'Forecast Data'!C:C,BJ$6)+SUMIFS('Forecast Data'!H:H,'Forecast Data'!B:B,B248,'Forecast Data'!C:C,BK$6)+SUMIFS('Forecast Data'!H:H,'Forecast Data'!B:B,B248,'Forecast Data'!C:C,BL$6)+SUMIFS('Forecast Data'!H:H,'Forecast Data'!B:B,B248,'Forecast Data'!C:C,BM$6)))/(SUMIFS('Forecast Data'!H:H,'Forecast Data'!B:B,B248,'Forecast Data'!C:C,BJ$6)+SUMIFS('Forecast Data'!H:H,'Forecast Data'!B:B,B248,'Forecast Data'!C:C,BK$6)+SUMIFS('Forecast Data'!H:H,'Forecast Data'!B:B,B248,'Forecast Data'!C:C,BL$6)+SUMIFS('Forecast Data'!H:H,'Forecast Data'!B:B,B248,'Forecast Data'!C:C,BM$6)),"")</f>
        <v/>
      </c>
      <c r="CF248" s="12">
        <f t="shared" si="22"/>
        <v>0</v>
      </c>
      <c r="CG248" s="12">
        <f t="shared" si="23"/>
        <v>8.3838578547221112E-7</v>
      </c>
      <c r="CH248" s="13">
        <f t="shared" si="24"/>
        <v>-8.3838578547221109E-5</v>
      </c>
      <c r="CI248" s="13"/>
    </row>
    <row r="249" spans="1:87" ht="13.2">
      <c r="A249" s="1"/>
      <c r="B249" s="1"/>
      <c r="C249" s="1"/>
      <c r="D249" t="s">
        <v>282</v>
      </c>
      <c r="E249" s="11">
        <f>SUMIFS('Fin Data'!F:F,'Fin Data'!A:A,D249)</f>
        <v>0</v>
      </c>
      <c r="F249" s="11">
        <f>SUMIFS('Fin Data with 6 week hist'!I:I,'Fin Data with 6 week hist'!$A:$A,$D249)</f>
        <v>0</v>
      </c>
      <c r="G249" s="11">
        <f>SUMIFS('Fin Data with 6 week hist'!J:J,'Fin Data with 6 week hist'!$A:$A,$D249)</f>
        <v>0</v>
      </c>
      <c r="H249" s="11">
        <f>SUMIFS('Fin Data with 6 week hist'!K:K,'Fin Data with 6 week hist'!$A:$A,$D249)+SUMIFS('Unit Cancellations'!D:D,'Unit Cancellations'!$B:$B,$D249)</f>
        <v>0</v>
      </c>
      <c r="I249" s="11">
        <f>SUMIFS('Fin Data with 6 week hist'!L:L,'Fin Data with 6 week hist'!$A:$A,$D249)+SUMIFS('Unit Cancellations'!E:E,'Unit Cancellations'!$B:$B,$D249)</f>
        <v>0</v>
      </c>
      <c r="J249" s="11">
        <f>SUMIFS('Fin Data with 6 week hist'!M:M,'Fin Data with 6 week hist'!$A:$A,$D249)+SUMIFS('Unit Cancellations'!F:F,'Unit Cancellations'!$B:$B,$D249)</f>
        <v>0</v>
      </c>
      <c r="K249" s="11">
        <f>SUMIFS('Fin Data with 6 week hist'!N:N,'Fin Data with 6 week hist'!$A:$A,$D249)+SUMIFS('Unit Cancellations'!G:G,'Unit Cancellations'!$B:$B,$D249)</f>
        <v>0</v>
      </c>
      <c r="L249" s="11">
        <f>SUMIFS('Fin Data'!AN:AN,'Fin Data'!A:A,D249)</f>
        <v>0</v>
      </c>
      <c r="M249" s="12">
        <f>IFERROR(SUMIFS('Fin Data'!AO:AO,'Fin Data'!A:A,D249),"")</f>
        <v>0</v>
      </c>
      <c r="N249" s="1"/>
      <c r="O249" s="11">
        <f t="shared" si="12"/>
        <v>1</v>
      </c>
      <c r="P249" s="12" t="str">
        <f t="shared" si="13"/>
        <v/>
      </c>
      <c r="Q249" s="1"/>
      <c r="R249" s="11">
        <f t="shared" si="14"/>
        <v>1</v>
      </c>
      <c r="S249" s="12" t="str">
        <f t="shared" si="15"/>
        <v/>
      </c>
      <c r="T249" s="11">
        <f t="shared" si="16"/>
        <v>0</v>
      </c>
      <c r="U249" s="1" t="e">
        <f t="shared" si="61"/>
        <v>#REF!</v>
      </c>
      <c r="V249" s="1"/>
      <c r="W249" s="11">
        <f>SUMIFS('Forecast Data'!$D:$D,'Forecast Data'!$C:$C,W$6,'Forecast Data'!$B:$B,$D249)</f>
        <v>1</v>
      </c>
      <c r="X249" s="11">
        <f>SUMIFS('Forecast Data'!$D:$D,'Forecast Data'!$C:$C,X$6,'Forecast Data'!$B:$B,$D249)</f>
        <v>1</v>
      </c>
      <c r="Y249" s="11">
        <f>SUMIFS('Forecast Data'!$D:$D,'Forecast Data'!$C:$C,Y$6,'Forecast Data'!$B:$B,$D249)</f>
        <v>1</v>
      </c>
      <c r="Z249" s="11">
        <f>SUMIFS('Forecast Data'!$D:$D,'Forecast Data'!$C:$C,Z$6,'Forecast Data'!$B:$B,$D249)</f>
        <v>1</v>
      </c>
      <c r="AA249" s="11">
        <f>SUMIFS('Forecast Data'!$D:$D,'Forecast Data'!$C:$C,AA$6,'Forecast Data'!$B:$B,$D249)</f>
        <v>1</v>
      </c>
      <c r="AB249" s="11">
        <f>SUMIFS('Forecast Data'!$D:$D,'Forecast Data'!$C:$C,AB$6,'Forecast Data'!$B:$B,$D249)</f>
        <v>1</v>
      </c>
      <c r="AC249" s="11">
        <f>SUMIFS('Forecast Data'!$D:$D,'Forecast Data'!$C:$C,AC$6,'Forecast Data'!$B:$B,$D249)</f>
        <v>1</v>
      </c>
      <c r="AD249" s="11">
        <f>SUMIFS('Forecast Data'!$D:$D,'Forecast Data'!$C:$C,AD$6,'Forecast Data'!$B:$B,$D249)</f>
        <v>1</v>
      </c>
      <c r="AE249" s="11">
        <f>SUMIFS('Forecast Data'!$D:$D,'Forecast Data'!$C:$C,AE$6,'Forecast Data'!$B:$B,$D249)</f>
        <v>1</v>
      </c>
      <c r="AF249" s="11">
        <f>SUMIFS('Forecast Data'!$D:$D,'Forecast Data'!$C:$C,AF$6,'Forecast Data'!$B:$B,$D249)</f>
        <v>1</v>
      </c>
      <c r="AG249" s="11">
        <f>SUMIFS('Forecast Data'!$D:$D,'Forecast Data'!$C:$C,AG$6,'Forecast Data'!$B:$B,$D249)</f>
        <v>1</v>
      </c>
      <c r="AH249" s="11">
        <f>SUMIFS('Forecast Data'!$D:$D,'Forecast Data'!$C:$C,AH$6,'Forecast Data'!$B:$B,$D249)</f>
        <v>1</v>
      </c>
      <c r="AI249" s="1"/>
      <c r="AJ249" s="12" t="str">
        <f>IF(SUMIFS('Forecast Data'!$E:$E,'Forecast Data'!$C:$C,AJ$6,'Forecast Data'!$B:$B,$D249)=0,"",SUMIFS('Forecast Data'!$E:$E,'Forecast Data'!$C:$C,AJ$6,'Forecast Data'!$B:$B,$D249))</f>
        <v/>
      </c>
      <c r="AK249" s="12" t="str">
        <f>IF(SUMIFS('Forecast Data'!$E:$E,'Forecast Data'!$C:$C,AK$6,'Forecast Data'!$B:$B,$D249)=0,"",SUMIFS('Forecast Data'!$E:$E,'Forecast Data'!$C:$C,AK$6,'Forecast Data'!$B:$B,$D249))</f>
        <v/>
      </c>
      <c r="AL249" s="12" t="str">
        <f>IF(SUMIFS('Forecast Data'!$E:$E,'Forecast Data'!$C:$C,AL$6,'Forecast Data'!$B:$B,$D249)=0,"",SUMIFS('Forecast Data'!$E:$E,'Forecast Data'!$C:$C,AL$6,'Forecast Data'!$B:$B,$D249))</f>
        <v/>
      </c>
      <c r="AM249" s="12" t="str">
        <f>IF(SUMIFS('Forecast Data'!$E:$E,'Forecast Data'!$C:$C,AM$6,'Forecast Data'!$B:$B,$D249)=0,"",SUMIFS('Forecast Data'!$E:$E,'Forecast Data'!$C:$C,AM$6,'Forecast Data'!$B:$B,$D249))</f>
        <v/>
      </c>
      <c r="AN249" s="12" t="str">
        <f>IF(SUMIFS('Forecast Data'!$E:$E,'Forecast Data'!$C:$C,AN$6,'Forecast Data'!$B:$B,$D249)=0,"",SUMIFS('Forecast Data'!$E:$E,'Forecast Data'!$C:$C,AN$6,'Forecast Data'!$B:$B,$D249))</f>
        <v/>
      </c>
      <c r="AO249" s="12" t="str">
        <f>IF(SUMIFS('Forecast Data'!$E:$E,'Forecast Data'!$C:$C,AO$6,'Forecast Data'!$B:$B,$D249)=0,"",SUMIFS('Forecast Data'!$E:$E,'Forecast Data'!$C:$C,AO$6,'Forecast Data'!$B:$B,$D249))</f>
        <v/>
      </c>
      <c r="AP249" s="12" t="str">
        <f>IF(SUMIFS('Forecast Data'!$E:$E,'Forecast Data'!$C:$C,AP$6,'Forecast Data'!$B:$B,$D249)=0,"",SUMIFS('Forecast Data'!$E:$E,'Forecast Data'!$C:$C,AP$6,'Forecast Data'!$B:$B,$D249))</f>
        <v/>
      </c>
      <c r="AQ249" s="12" t="str">
        <f>IF(SUMIFS('Forecast Data'!$E:$E,'Forecast Data'!$C:$C,AQ$6,'Forecast Data'!$B:$B,$D249)=0,"",SUMIFS('Forecast Data'!$E:$E,'Forecast Data'!$C:$C,AQ$6,'Forecast Data'!$B:$B,$D249))</f>
        <v/>
      </c>
      <c r="AR249" s="12" t="str">
        <f>IF(SUMIFS('Forecast Data'!$E:$E,'Forecast Data'!$C:$C,AR$6,'Forecast Data'!$B:$B,$D249)=0,"",SUMIFS('Forecast Data'!$E:$E,'Forecast Data'!$C:$C,AR$6,'Forecast Data'!$B:$B,$D249))</f>
        <v/>
      </c>
      <c r="AS249" s="12" t="str">
        <f>IF(SUMIFS('Forecast Data'!$E:$E,'Forecast Data'!$C:$C,AS$6,'Forecast Data'!$B:$B,$D249)=0,"",SUMIFS('Forecast Data'!$E:$E,'Forecast Data'!$C:$C,AS$6,'Forecast Data'!$B:$B,$D249))</f>
        <v/>
      </c>
      <c r="AT249" s="12" t="str">
        <f>IF(SUMIFS('Forecast Data'!$E:$E,'Forecast Data'!$C:$C,AT$6,'Forecast Data'!$B:$B,$D249)=0,"",SUMIFS('Forecast Data'!$E:$E,'Forecast Data'!$C:$C,AT$6,'Forecast Data'!$B:$B,$D249))</f>
        <v/>
      </c>
      <c r="AU249" s="12" t="str">
        <f>IF(SUMIFS('Forecast Data'!$E:$E,'Forecast Data'!$C:$C,AU$6,'Forecast Data'!$B:$B,$D249)=0,"",SUMIFS('Forecast Data'!$E:$E,'Forecast Data'!$C:$C,AU$6,'Forecast Data'!$B:$B,$D249))</f>
        <v/>
      </c>
      <c r="AV249" s="1"/>
      <c r="AW249" s="11">
        <f>SUMIFS('OP Units'!E:E,'OP Units'!$A:$A,$D249)</f>
        <v>0</v>
      </c>
      <c r="AX249" s="11">
        <f>SUMIFS('OP Units'!F:F,'OP Units'!$A:$A,$D249)</f>
        <v>0</v>
      </c>
      <c r="AY249" s="11">
        <f>SUMIFS('OP Units'!G:G,'OP Units'!$A:$A,$D249)</f>
        <v>0</v>
      </c>
      <c r="AZ249" s="11">
        <f>SUMIFS('OP Units'!H:H,'OP Units'!$A:$A,$D249)</f>
        <v>0</v>
      </c>
      <c r="BA249" s="11">
        <f>SUMIFS('OP Units'!I:I,'OP Units'!$A:$A,$D249)</f>
        <v>0</v>
      </c>
      <c r="BB249" s="11">
        <f>SUMIFS('OP Units'!J:J,'OP Units'!$A:$A,$D249)</f>
        <v>0</v>
      </c>
      <c r="BC249" s="11">
        <f>SUMIFS('OP Units'!K:K,'OP Units'!$A:$A,$D249)</f>
        <v>0</v>
      </c>
      <c r="BD249" s="11">
        <f>SUMIFS('OP Units'!L:L,'OP Units'!$A:$A,$D249)</f>
        <v>0</v>
      </c>
      <c r="BE249" s="11">
        <f>SUMIFS('OP Units'!M:M,'OP Units'!$A:$A,$D249)</f>
        <v>0</v>
      </c>
      <c r="BF249" s="11">
        <f>SUMIFS('OP Units'!N:N,'OP Units'!$A:$A,$D249)</f>
        <v>0</v>
      </c>
      <c r="BG249" s="11">
        <f>SUMIFS('OP Units'!O:O,'OP Units'!$A:$A,$D249)</f>
        <v>0</v>
      </c>
      <c r="BH249" s="11">
        <f>SUMIFS('OP Units'!P:P,'OP Units'!$A:$A,$D249)</f>
        <v>0</v>
      </c>
      <c r="BI249" s="1"/>
      <c r="BJ249" s="12" t="str">
        <f>IFERROR((SUMIFS('OP Units'!E:E,'OP Units'!$A:$A,$D249)-SUMIFS('Forecast Data'!$H:$H,'Forecast Data'!$C:$C,BJ$6,'Forecast Data'!$B:$B,$D249))/SUMIFS('Forecast Data'!$H:$H,'Forecast Data'!$C:$C,BJ$6,'Forecast Data'!$B:$B,$D249),"")</f>
        <v/>
      </c>
      <c r="BK249" s="12" t="str">
        <f>IFERROR((SUMIFS('OP Units'!F:F,'OP Units'!$A:$A,$D249)-SUMIFS('Forecast Data'!$H:$H,'Forecast Data'!$C:$C,BK$6,'Forecast Data'!$B:$B,$D249))/SUMIFS('Forecast Data'!$H:$H,'Forecast Data'!$C:$C,BK$6,'Forecast Data'!$B:$B,$D249),"")</f>
        <v/>
      </c>
      <c r="BL249" s="12" t="str">
        <f>IFERROR((SUMIFS('OP Units'!G:G,'OP Units'!$A:$A,$D249)-SUMIFS('Forecast Data'!$H:$H,'Forecast Data'!$C:$C,BL$6,'Forecast Data'!$B:$B,$D249))/SUMIFS('Forecast Data'!$H:$H,'Forecast Data'!$C:$C,BL$6,'Forecast Data'!$B:$B,$D249),"")</f>
        <v/>
      </c>
      <c r="BM249" s="12" t="str">
        <f>IFERROR((SUMIFS('OP Units'!H:H,'OP Units'!$A:$A,$D249)-SUMIFS('Forecast Data'!$H:$H,'Forecast Data'!$C:$C,BM$6,'Forecast Data'!$B:$B,$D249))/SUMIFS('Forecast Data'!$H:$H,'Forecast Data'!$C:$C,BM$6,'Forecast Data'!$B:$B,$D249),"")</f>
        <v/>
      </c>
      <c r="BN249" s="12" t="str">
        <f>IFERROR((SUMIFS('OP Units'!I:I,'OP Units'!$A:$A,$D249)-SUMIFS('Forecast Data'!$H:$H,'Forecast Data'!$C:$C,BN$6,'Forecast Data'!$B:$B,$D249))/SUMIFS('Forecast Data'!$H:$H,'Forecast Data'!$C:$C,BN$6,'Forecast Data'!$B:$B,$D249),"")</f>
        <v/>
      </c>
      <c r="BO249" s="12" t="str">
        <f>IFERROR((SUMIFS('OP Units'!J:J,'OP Units'!$A:$A,$D249)-SUMIFS('Forecast Data'!$H:$H,'Forecast Data'!$C:$C,BO$6,'Forecast Data'!$B:$B,$D249))/SUMIFS('Forecast Data'!$H:$H,'Forecast Data'!$C:$C,BO$6,'Forecast Data'!$B:$B,$D249),"")</f>
        <v/>
      </c>
      <c r="BP249" s="12" t="str">
        <f>IFERROR((SUMIFS('OP Units'!K:K,'OP Units'!$A:$A,$D249)-SUMIFS('Forecast Data'!$H:$H,'Forecast Data'!$C:$C,BP$6,'Forecast Data'!$B:$B,$D249))/SUMIFS('Forecast Data'!$H:$H,'Forecast Data'!$C:$C,BP$6,'Forecast Data'!$B:$B,$D249),"")</f>
        <v/>
      </c>
      <c r="BQ249" s="12" t="str">
        <f>IFERROR((SUMIFS('OP Units'!L:L,'OP Units'!$A:$A,$D249)-SUMIFS('Forecast Data'!$H:$H,'Forecast Data'!$C:$C,BQ$6,'Forecast Data'!$B:$B,$D249))/SUMIFS('Forecast Data'!$H:$H,'Forecast Data'!$C:$C,BQ$6,'Forecast Data'!$B:$B,$D249),"")</f>
        <v/>
      </c>
      <c r="BR249" s="12" t="str">
        <f>IFERROR((SUMIFS('OP Units'!M:M,'OP Units'!$A:$A,$D249)-SUMIFS('Forecast Data'!$H:$H,'Forecast Data'!$C:$C,BR$6,'Forecast Data'!$B:$B,$D249))/SUMIFS('Forecast Data'!$H:$H,'Forecast Data'!$C:$C,BR$6,'Forecast Data'!$B:$B,$D249),"")</f>
        <v/>
      </c>
      <c r="BS249" s="12" t="str">
        <f>IFERROR((SUMIFS('OP Units'!N:N,'OP Units'!$A:$A,$D249)-SUMIFS('Forecast Data'!$H:$H,'Forecast Data'!$C:$C,BS$6,'Forecast Data'!$B:$B,$D249))/SUMIFS('Forecast Data'!$H:$H,'Forecast Data'!$C:$C,BS$6,'Forecast Data'!$B:$B,$D249),"")</f>
        <v/>
      </c>
      <c r="BT249" s="12" t="str">
        <f>IFERROR((SUMIFS('OP Units'!O:O,'OP Units'!$A:$A,$D249)-SUMIFS('Forecast Data'!$H:$H,'Forecast Data'!$C:$C,BT$6,'Forecast Data'!$B:$B,$D249))/SUMIFS('Forecast Data'!$H:$H,'Forecast Data'!$C:$C,BT$6,'Forecast Data'!$B:$B,$D249),"")</f>
        <v/>
      </c>
      <c r="BU249" s="12" t="str">
        <f>IFERROR((SUMIFS('OP Units'!P:P,'OP Units'!$A:$A,$D249)-SUMIFS('Forecast Data'!$H:$H,'Forecast Data'!$C:$C,BU$6,'Forecast Data'!$B:$B,$D249))/SUMIFS('Forecast Data'!$H:$H,'Forecast Data'!$C:$C,BU$6,'Forecast Data'!$B:$B,$D249),"")</f>
        <v/>
      </c>
      <c r="BV249" s="12"/>
      <c r="BW249" s="11">
        <f>(SUMIFS('Forecast Data'!H:H,'Forecast Data'!B:B,D249,'Forecast Data'!C:C,BK$6)+SUMIFS('Forecast Data'!H:H,'Forecast Data'!B:B,D249,'Forecast Data'!C:C,BL$6)+SUMIFS('Forecast Data'!H:H,'Forecast Data'!B:B,D249,'Forecast Data'!C:C,BM$6)+SUMIFS('Forecast Data'!H:H,'Forecast Data'!B:B,D249,'Forecast Data'!C:C,BN$6)+SUMIFS('Forecast Data'!H:H,'Forecast Data'!B:B,D249,'Forecast Data'!C:C,BO$6)+SUMIFS('Forecast Data'!H:H,'Forecast Data'!B:B,D249,'Forecast Data'!C:C,BP$6)+SUMIFS('Forecast Data'!H:H,'Forecast Data'!B:B,D249,'Forecast Data'!C:C,BQ$6)+SUMIFS('Forecast Data'!H:H,'Forecast Data'!B:B,D249,'Forecast Data'!C:C,BJ$6))/8</f>
        <v>0</v>
      </c>
      <c r="BX249" s="12" t="str">
        <f>IFERROR((SUM(W249:AD249)-(SUMIFS('Forecast Data'!H:H,'Forecast Data'!B:B,B249,'Forecast Data'!C:C,BJ$6)+SUMIFS('Forecast Data'!H:H,'Forecast Data'!B:B,B249,'Forecast Data'!C:C,BK$6)+SUMIFS('Forecast Data'!H:H,'Forecast Data'!B:B,B249,'Forecast Data'!C:C,BL$6)+SUMIFS('Forecast Data'!H:H,'Forecast Data'!B:B,B249,'Forecast Data'!C:C,BM$6)+SUMIFS('Forecast Data'!H:H,'Forecast Data'!B:B,B249,'Forecast Data'!C:C,BN$6)+SUMIFS('Forecast Data'!H:H,'Forecast Data'!B:B,B249,'Forecast Data'!C:C,BO$6)+SUMIFS('Forecast Data'!H:H,'Forecast Data'!B:B,B249,'Forecast Data'!C:C,BP$6)+SUMIFS('Forecast Data'!H:H,'Forecast Data'!B:B,B249,'Forecast Data'!C:C,BQ$6)))/(SUMIFS('Forecast Data'!H:H,'Forecast Data'!B:B,B249,'Forecast Data'!C:C,BJ$6)+SUMIFS('Forecast Data'!H:H,'Forecast Data'!B:B,B249,'Forecast Data'!C:C,BK$6)+SUMIFS('Forecast Data'!H:H,'Forecast Data'!B:B,B249,'Forecast Data'!C:C,BL$6)+SUMIFS('Forecast Data'!H:H,'Forecast Data'!B:B,B249,'Forecast Data'!C:C,BM$6)+SUMIFS('Forecast Data'!H:H,'Forecast Data'!B:B,B249,'Forecast Data'!C:C,BN$6)+SUMIFS('Forecast Data'!H:H,'Forecast Data'!B:B,B249,'Forecast Data'!C:C,BO$6)+SUMIFS('Forecast Data'!H:H,'Forecast Data'!B:B,B249,'Forecast Data'!C:C,BP$6)+SUMIFS('Forecast Data'!H:H,'Forecast Data'!B:B,B249,'Forecast Data'!C:C,BQ$6)),"")</f>
        <v/>
      </c>
      <c r="BY249" s="12">
        <f t="shared" si="18"/>
        <v>0</v>
      </c>
      <c r="BZ249" s="16">
        <f t="shared" si="19"/>
        <v>8.2229902449310373E-7</v>
      </c>
      <c r="CA249" s="13">
        <f t="shared" si="20"/>
        <v>-8.2229902449310378E-5</v>
      </c>
      <c r="CB249" s="12">
        <f t="shared" si="21"/>
        <v>8.2229902449310373E-7</v>
      </c>
      <c r="CC249" s="12"/>
      <c r="CD249" s="11">
        <f>(SUMIFS('Forecast Data'!H:H,'Forecast Data'!B:B,D249,'Forecast Data'!C:C,BK$6)+SUMIFS('Forecast Data'!H:H,'Forecast Data'!B:B,D249,'Forecast Data'!C:C,BL$6)+SUMIFS('Forecast Data'!H:H,'Forecast Data'!B:B,D249,'Forecast Data'!C:C,BM$6)+SUMIFS('Forecast Data'!H:H,'Forecast Data'!B:B,D249,'Forecast Data'!C:C,BJ$6))/4</f>
        <v>0</v>
      </c>
      <c r="CE249" s="12" t="str">
        <f>IFERROR((SUM(W249:Z249)-(SUMIFS('Forecast Data'!H:H,'Forecast Data'!B:B,B249,'Forecast Data'!C:C,BJ$6)+SUMIFS('Forecast Data'!H:H,'Forecast Data'!B:B,B249,'Forecast Data'!C:C,BK$6)+SUMIFS('Forecast Data'!H:H,'Forecast Data'!B:B,B249,'Forecast Data'!C:C,BL$6)+SUMIFS('Forecast Data'!H:H,'Forecast Data'!B:B,B249,'Forecast Data'!C:C,BM$6)))/(SUMIFS('Forecast Data'!H:H,'Forecast Data'!B:B,B249,'Forecast Data'!C:C,BJ$6)+SUMIFS('Forecast Data'!H:H,'Forecast Data'!B:B,B249,'Forecast Data'!C:C,BK$6)+SUMIFS('Forecast Data'!H:H,'Forecast Data'!B:B,B249,'Forecast Data'!C:C,BL$6)+SUMIFS('Forecast Data'!H:H,'Forecast Data'!B:B,B249,'Forecast Data'!C:C,BM$6)),"")</f>
        <v/>
      </c>
      <c r="CF249" s="12">
        <f t="shared" si="22"/>
        <v>0</v>
      </c>
      <c r="CG249" s="12">
        <f t="shared" si="23"/>
        <v>8.3838578547221112E-7</v>
      </c>
      <c r="CH249" s="13">
        <f t="shared" si="24"/>
        <v>-8.3838578547221109E-5</v>
      </c>
      <c r="CI249" s="13"/>
    </row>
    <row r="250" spans="1:87" ht="13.2">
      <c r="A250" s="1"/>
      <c r="B250" s="1"/>
      <c r="C250" s="1"/>
      <c r="D250" t="s">
        <v>283</v>
      </c>
      <c r="E250" s="11">
        <f>SUMIFS('Fin Data'!F:F,'Fin Data'!A:A,D250)</f>
        <v>0</v>
      </c>
      <c r="F250" s="11">
        <f>SUMIFS('Fin Data with 6 week hist'!I:I,'Fin Data with 6 week hist'!$A:$A,$D250)</f>
        <v>0</v>
      </c>
      <c r="G250" s="11">
        <f>SUMIFS('Fin Data with 6 week hist'!J:J,'Fin Data with 6 week hist'!$A:$A,$D250)</f>
        <v>0</v>
      </c>
      <c r="H250" s="11">
        <f>SUMIFS('Fin Data with 6 week hist'!K:K,'Fin Data with 6 week hist'!$A:$A,$D250)+SUMIFS('Unit Cancellations'!D:D,'Unit Cancellations'!$B:$B,$D250)</f>
        <v>0</v>
      </c>
      <c r="I250" s="11">
        <f>SUMIFS('Fin Data with 6 week hist'!L:L,'Fin Data with 6 week hist'!$A:$A,$D250)+SUMIFS('Unit Cancellations'!E:E,'Unit Cancellations'!$B:$B,$D250)</f>
        <v>0</v>
      </c>
      <c r="J250" s="11">
        <f>SUMIFS('Fin Data with 6 week hist'!M:M,'Fin Data with 6 week hist'!$A:$A,$D250)+SUMIFS('Unit Cancellations'!F:F,'Unit Cancellations'!$B:$B,$D250)</f>
        <v>0</v>
      </c>
      <c r="K250" s="11">
        <f>SUMIFS('Fin Data with 6 week hist'!N:N,'Fin Data with 6 week hist'!$A:$A,$D250)+SUMIFS('Unit Cancellations'!G:G,'Unit Cancellations'!$B:$B,$D250)</f>
        <v>0</v>
      </c>
      <c r="L250" s="11">
        <f>SUMIFS('Fin Data'!AN:AN,'Fin Data'!A:A,D250)</f>
        <v>0</v>
      </c>
      <c r="M250" s="12">
        <f>IFERROR(SUMIFS('Fin Data'!AO:AO,'Fin Data'!A:A,D250),"")</f>
        <v>0</v>
      </c>
      <c r="N250" s="1"/>
      <c r="O250" s="11">
        <f t="shared" si="12"/>
        <v>1</v>
      </c>
      <c r="P250" s="12" t="str">
        <f t="shared" si="13"/>
        <v/>
      </c>
      <c r="Q250" s="1"/>
      <c r="R250" s="11">
        <f t="shared" si="14"/>
        <v>1</v>
      </c>
      <c r="S250" s="12" t="str">
        <f t="shared" si="15"/>
        <v/>
      </c>
      <c r="T250" s="11">
        <f t="shared" si="16"/>
        <v>0</v>
      </c>
      <c r="U250" s="1" t="e">
        <f t="shared" si="61"/>
        <v>#REF!</v>
      </c>
      <c r="V250" s="1"/>
      <c r="W250" s="11">
        <f>SUMIFS('Forecast Data'!$D:$D,'Forecast Data'!$C:$C,W$6,'Forecast Data'!$B:$B,$D250)</f>
        <v>1</v>
      </c>
      <c r="X250" s="11">
        <f>SUMIFS('Forecast Data'!$D:$D,'Forecast Data'!$C:$C,X$6,'Forecast Data'!$B:$B,$D250)</f>
        <v>1</v>
      </c>
      <c r="Y250" s="11">
        <f>SUMIFS('Forecast Data'!$D:$D,'Forecast Data'!$C:$C,Y$6,'Forecast Data'!$B:$B,$D250)</f>
        <v>1</v>
      </c>
      <c r="Z250" s="11">
        <f>SUMIFS('Forecast Data'!$D:$D,'Forecast Data'!$C:$C,Z$6,'Forecast Data'!$B:$B,$D250)</f>
        <v>1</v>
      </c>
      <c r="AA250" s="11">
        <f>SUMIFS('Forecast Data'!$D:$D,'Forecast Data'!$C:$C,AA$6,'Forecast Data'!$B:$B,$D250)</f>
        <v>1</v>
      </c>
      <c r="AB250" s="11">
        <f>SUMIFS('Forecast Data'!$D:$D,'Forecast Data'!$C:$C,AB$6,'Forecast Data'!$B:$B,$D250)</f>
        <v>1</v>
      </c>
      <c r="AC250" s="11">
        <f>SUMIFS('Forecast Data'!$D:$D,'Forecast Data'!$C:$C,AC$6,'Forecast Data'!$B:$B,$D250)</f>
        <v>1</v>
      </c>
      <c r="AD250" s="11">
        <f>SUMIFS('Forecast Data'!$D:$D,'Forecast Data'!$C:$C,AD$6,'Forecast Data'!$B:$B,$D250)</f>
        <v>1</v>
      </c>
      <c r="AE250" s="11">
        <f>SUMIFS('Forecast Data'!$D:$D,'Forecast Data'!$C:$C,AE$6,'Forecast Data'!$B:$B,$D250)</f>
        <v>1</v>
      </c>
      <c r="AF250" s="11">
        <f>SUMIFS('Forecast Data'!$D:$D,'Forecast Data'!$C:$C,AF$6,'Forecast Data'!$B:$B,$D250)</f>
        <v>1</v>
      </c>
      <c r="AG250" s="11">
        <f>SUMIFS('Forecast Data'!$D:$D,'Forecast Data'!$C:$C,AG$6,'Forecast Data'!$B:$B,$D250)</f>
        <v>1</v>
      </c>
      <c r="AH250" s="11">
        <f>SUMIFS('Forecast Data'!$D:$D,'Forecast Data'!$C:$C,AH$6,'Forecast Data'!$B:$B,$D250)</f>
        <v>1</v>
      </c>
      <c r="AI250" s="1"/>
      <c r="AJ250" s="12" t="str">
        <f>IF(SUMIFS('Forecast Data'!$E:$E,'Forecast Data'!$C:$C,AJ$6,'Forecast Data'!$B:$B,$D250)=0,"",SUMIFS('Forecast Data'!$E:$E,'Forecast Data'!$C:$C,AJ$6,'Forecast Data'!$B:$B,$D250))</f>
        <v/>
      </c>
      <c r="AK250" s="12" t="str">
        <f>IF(SUMIFS('Forecast Data'!$E:$E,'Forecast Data'!$C:$C,AK$6,'Forecast Data'!$B:$B,$D250)=0,"",SUMIFS('Forecast Data'!$E:$E,'Forecast Data'!$C:$C,AK$6,'Forecast Data'!$B:$B,$D250))</f>
        <v/>
      </c>
      <c r="AL250" s="12" t="str">
        <f>IF(SUMIFS('Forecast Data'!$E:$E,'Forecast Data'!$C:$C,AL$6,'Forecast Data'!$B:$B,$D250)=0,"",SUMIFS('Forecast Data'!$E:$E,'Forecast Data'!$C:$C,AL$6,'Forecast Data'!$B:$B,$D250))</f>
        <v/>
      </c>
      <c r="AM250" s="12" t="str">
        <f>IF(SUMIFS('Forecast Data'!$E:$E,'Forecast Data'!$C:$C,AM$6,'Forecast Data'!$B:$B,$D250)=0,"",SUMIFS('Forecast Data'!$E:$E,'Forecast Data'!$C:$C,AM$6,'Forecast Data'!$B:$B,$D250))</f>
        <v/>
      </c>
      <c r="AN250" s="12" t="str">
        <f>IF(SUMIFS('Forecast Data'!$E:$E,'Forecast Data'!$C:$C,AN$6,'Forecast Data'!$B:$B,$D250)=0,"",SUMIFS('Forecast Data'!$E:$E,'Forecast Data'!$C:$C,AN$6,'Forecast Data'!$B:$B,$D250))</f>
        <v/>
      </c>
      <c r="AO250" s="12" t="str">
        <f>IF(SUMIFS('Forecast Data'!$E:$E,'Forecast Data'!$C:$C,AO$6,'Forecast Data'!$B:$B,$D250)=0,"",SUMIFS('Forecast Data'!$E:$E,'Forecast Data'!$C:$C,AO$6,'Forecast Data'!$B:$B,$D250))</f>
        <v/>
      </c>
      <c r="AP250" s="12" t="str">
        <f>IF(SUMIFS('Forecast Data'!$E:$E,'Forecast Data'!$C:$C,AP$6,'Forecast Data'!$B:$B,$D250)=0,"",SUMIFS('Forecast Data'!$E:$E,'Forecast Data'!$C:$C,AP$6,'Forecast Data'!$B:$B,$D250))</f>
        <v/>
      </c>
      <c r="AQ250" s="12" t="str">
        <f>IF(SUMIFS('Forecast Data'!$E:$E,'Forecast Data'!$C:$C,AQ$6,'Forecast Data'!$B:$B,$D250)=0,"",SUMIFS('Forecast Data'!$E:$E,'Forecast Data'!$C:$C,AQ$6,'Forecast Data'!$B:$B,$D250))</f>
        <v/>
      </c>
      <c r="AR250" s="12" t="str">
        <f>IF(SUMIFS('Forecast Data'!$E:$E,'Forecast Data'!$C:$C,AR$6,'Forecast Data'!$B:$B,$D250)=0,"",SUMIFS('Forecast Data'!$E:$E,'Forecast Data'!$C:$C,AR$6,'Forecast Data'!$B:$B,$D250))</f>
        <v/>
      </c>
      <c r="AS250" s="12" t="str">
        <f>IF(SUMIFS('Forecast Data'!$E:$E,'Forecast Data'!$C:$C,AS$6,'Forecast Data'!$B:$B,$D250)=0,"",SUMIFS('Forecast Data'!$E:$E,'Forecast Data'!$C:$C,AS$6,'Forecast Data'!$B:$B,$D250))</f>
        <v/>
      </c>
      <c r="AT250" s="12" t="str">
        <f>IF(SUMIFS('Forecast Data'!$E:$E,'Forecast Data'!$C:$C,AT$6,'Forecast Data'!$B:$B,$D250)=0,"",SUMIFS('Forecast Data'!$E:$E,'Forecast Data'!$C:$C,AT$6,'Forecast Data'!$B:$B,$D250))</f>
        <v/>
      </c>
      <c r="AU250" s="12" t="str">
        <f>IF(SUMIFS('Forecast Data'!$E:$E,'Forecast Data'!$C:$C,AU$6,'Forecast Data'!$B:$B,$D250)=0,"",SUMIFS('Forecast Data'!$E:$E,'Forecast Data'!$C:$C,AU$6,'Forecast Data'!$B:$B,$D250))</f>
        <v/>
      </c>
      <c r="AV250" s="1"/>
      <c r="AW250" s="11">
        <f>SUMIFS('OP Units'!E:E,'OP Units'!$A:$A,$D250)</f>
        <v>0</v>
      </c>
      <c r="AX250" s="11">
        <f>SUMIFS('OP Units'!F:F,'OP Units'!$A:$A,$D250)</f>
        <v>0</v>
      </c>
      <c r="AY250" s="11">
        <f>SUMIFS('OP Units'!G:G,'OP Units'!$A:$A,$D250)</f>
        <v>0</v>
      </c>
      <c r="AZ250" s="11">
        <f>SUMIFS('OP Units'!H:H,'OP Units'!$A:$A,$D250)</f>
        <v>0</v>
      </c>
      <c r="BA250" s="11">
        <f>SUMIFS('OP Units'!I:I,'OP Units'!$A:$A,$D250)</f>
        <v>0</v>
      </c>
      <c r="BB250" s="11">
        <f>SUMIFS('OP Units'!J:J,'OP Units'!$A:$A,$D250)</f>
        <v>0</v>
      </c>
      <c r="BC250" s="11">
        <f>SUMIFS('OP Units'!K:K,'OP Units'!$A:$A,$D250)</f>
        <v>0</v>
      </c>
      <c r="BD250" s="11">
        <f>SUMIFS('OP Units'!L:L,'OP Units'!$A:$A,$D250)</f>
        <v>0</v>
      </c>
      <c r="BE250" s="11">
        <f>SUMIFS('OP Units'!M:M,'OP Units'!$A:$A,$D250)</f>
        <v>0</v>
      </c>
      <c r="BF250" s="11">
        <f>SUMIFS('OP Units'!N:N,'OP Units'!$A:$A,$D250)</f>
        <v>0</v>
      </c>
      <c r="BG250" s="11">
        <f>SUMIFS('OP Units'!O:O,'OP Units'!$A:$A,$D250)</f>
        <v>0</v>
      </c>
      <c r="BH250" s="11">
        <f>SUMIFS('OP Units'!P:P,'OP Units'!$A:$A,$D250)</f>
        <v>0</v>
      </c>
      <c r="BI250" s="1"/>
      <c r="BJ250" s="12" t="str">
        <f>IFERROR((SUMIFS('OP Units'!E:E,'OP Units'!$A:$A,$D250)-SUMIFS('Forecast Data'!$H:$H,'Forecast Data'!$C:$C,BJ$6,'Forecast Data'!$B:$B,$D250))/SUMIFS('Forecast Data'!$H:$H,'Forecast Data'!$C:$C,BJ$6,'Forecast Data'!$B:$B,$D250),"")</f>
        <v/>
      </c>
      <c r="BK250" s="12" t="str">
        <f>IFERROR((SUMIFS('OP Units'!F:F,'OP Units'!$A:$A,$D250)-SUMIFS('Forecast Data'!$H:$H,'Forecast Data'!$C:$C,BK$6,'Forecast Data'!$B:$B,$D250))/SUMIFS('Forecast Data'!$H:$H,'Forecast Data'!$C:$C,BK$6,'Forecast Data'!$B:$B,$D250),"")</f>
        <v/>
      </c>
      <c r="BL250" s="12" t="str">
        <f>IFERROR((SUMIFS('OP Units'!G:G,'OP Units'!$A:$A,$D250)-SUMIFS('Forecast Data'!$H:$H,'Forecast Data'!$C:$C,BL$6,'Forecast Data'!$B:$B,$D250))/SUMIFS('Forecast Data'!$H:$H,'Forecast Data'!$C:$C,BL$6,'Forecast Data'!$B:$B,$D250),"")</f>
        <v/>
      </c>
      <c r="BM250" s="12" t="str">
        <f>IFERROR((SUMIFS('OP Units'!H:H,'OP Units'!$A:$A,$D250)-SUMIFS('Forecast Data'!$H:$H,'Forecast Data'!$C:$C,BM$6,'Forecast Data'!$B:$B,$D250))/SUMIFS('Forecast Data'!$H:$H,'Forecast Data'!$C:$C,BM$6,'Forecast Data'!$B:$B,$D250),"")</f>
        <v/>
      </c>
      <c r="BN250" s="12" t="str">
        <f>IFERROR((SUMIFS('OP Units'!I:I,'OP Units'!$A:$A,$D250)-SUMIFS('Forecast Data'!$H:$H,'Forecast Data'!$C:$C,BN$6,'Forecast Data'!$B:$B,$D250))/SUMIFS('Forecast Data'!$H:$H,'Forecast Data'!$C:$C,BN$6,'Forecast Data'!$B:$B,$D250),"")</f>
        <v/>
      </c>
      <c r="BO250" s="12" t="str">
        <f>IFERROR((SUMIFS('OP Units'!J:J,'OP Units'!$A:$A,$D250)-SUMIFS('Forecast Data'!$H:$H,'Forecast Data'!$C:$C,BO$6,'Forecast Data'!$B:$B,$D250))/SUMIFS('Forecast Data'!$H:$H,'Forecast Data'!$C:$C,BO$6,'Forecast Data'!$B:$B,$D250),"")</f>
        <v/>
      </c>
      <c r="BP250" s="12" t="str">
        <f>IFERROR((SUMIFS('OP Units'!K:K,'OP Units'!$A:$A,$D250)-SUMIFS('Forecast Data'!$H:$H,'Forecast Data'!$C:$C,BP$6,'Forecast Data'!$B:$B,$D250))/SUMIFS('Forecast Data'!$H:$H,'Forecast Data'!$C:$C,BP$6,'Forecast Data'!$B:$B,$D250),"")</f>
        <v/>
      </c>
      <c r="BQ250" s="12" t="str">
        <f>IFERROR((SUMIFS('OP Units'!L:L,'OP Units'!$A:$A,$D250)-SUMIFS('Forecast Data'!$H:$H,'Forecast Data'!$C:$C,BQ$6,'Forecast Data'!$B:$B,$D250))/SUMIFS('Forecast Data'!$H:$H,'Forecast Data'!$C:$C,BQ$6,'Forecast Data'!$B:$B,$D250),"")</f>
        <v/>
      </c>
      <c r="BR250" s="12" t="str">
        <f>IFERROR((SUMIFS('OP Units'!M:M,'OP Units'!$A:$A,$D250)-SUMIFS('Forecast Data'!$H:$H,'Forecast Data'!$C:$C,BR$6,'Forecast Data'!$B:$B,$D250))/SUMIFS('Forecast Data'!$H:$H,'Forecast Data'!$C:$C,BR$6,'Forecast Data'!$B:$B,$D250),"")</f>
        <v/>
      </c>
      <c r="BS250" s="12" t="str">
        <f>IFERROR((SUMIFS('OP Units'!N:N,'OP Units'!$A:$A,$D250)-SUMIFS('Forecast Data'!$H:$H,'Forecast Data'!$C:$C,BS$6,'Forecast Data'!$B:$B,$D250))/SUMIFS('Forecast Data'!$H:$H,'Forecast Data'!$C:$C,BS$6,'Forecast Data'!$B:$B,$D250),"")</f>
        <v/>
      </c>
      <c r="BT250" s="12" t="str">
        <f>IFERROR((SUMIFS('OP Units'!O:O,'OP Units'!$A:$A,$D250)-SUMIFS('Forecast Data'!$H:$H,'Forecast Data'!$C:$C,BT$6,'Forecast Data'!$B:$B,$D250))/SUMIFS('Forecast Data'!$H:$H,'Forecast Data'!$C:$C,BT$6,'Forecast Data'!$B:$B,$D250),"")</f>
        <v/>
      </c>
      <c r="BU250" s="12" t="str">
        <f>IFERROR((SUMIFS('OP Units'!P:P,'OP Units'!$A:$A,$D250)-SUMIFS('Forecast Data'!$H:$H,'Forecast Data'!$C:$C,BU$6,'Forecast Data'!$B:$B,$D250))/SUMIFS('Forecast Data'!$H:$H,'Forecast Data'!$C:$C,BU$6,'Forecast Data'!$B:$B,$D250),"")</f>
        <v/>
      </c>
      <c r="BV250" s="12"/>
      <c r="BW250" s="11">
        <f>(SUMIFS('Forecast Data'!H:H,'Forecast Data'!B:B,D250,'Forecast Data'!C:C,BK$6)+SUMIFS('Forecast Data'!H:H,'Forecast Data'!B:B,D250,'Forecast Data'!C:C,BL$6)+SUMIFS('Forecast Data'!H:H,'Forecast Data'!B:B,D250,'Forecast Data'!C:C,BM$6)+SUMIFS('Forecast Data'!H:H,'Forecast Data'!B:B,D250,'Forecast Data'!C:C,BN$6)+SUMIFS('Forecast Data'!H:H,'Forecast Data'!B:B,D250,'Forecast Data'!C:C,BO$6)+SUMIFS('Forecast Data'!H:H,'Forecast Data'!B:B,D250,'Forecast Data'!C:C,BP$6)+SUMIFS('Forecast Data'!H:H,'Forecast Data'!B:B,D250,'Forecast Data'!C:C,BQ$6)+SUMIFS('Forecast Data'!H:H,'Forecast Data'!B:B,D250,'Forecast Data'!C:C,BJ$6))/8</f>
        <v>0</v>
      </c>
      <c r="BX250" s="12" t="str">
        <f>IFERROR((SUM(W250:AD250)-(SUMIFS('Forecast Data'!H:H,'Forecast Data'!B:B,B250,'Forecast Data'!C:C,BJ$6)+SUMIFS('Forecast Data'!H:H,'Forecast Data'!B:B,B250,'Forecast Data'!C:C,BK$6)+SUMIFS('Forecast Data'!H:H,'Forecast Data'!B:B,B250,'Forecast Data'!C:C,BL$6)+SUMIFS('Forecast Data'!H:H,'Forecast Data'!B:B,B250,'Forecast Data'!C:C,BM$6)+SUMIFS('Forecast Data'!H:H,'Forecast Data'!B:B,B250,'Forecast Data'!C:C,BN$6)+SUMIFS('Forecast Data'!H:H,'Forecast Data'!B:B,B250,'Forecast Data'!C:C,BO$6)+SUMIFS('Forecast Data'!H:H,'Forecast Data'!B:B,B250,'Forecast Data'!C:C,BP$6)+SUMIFS('Forecast Data'!H:H,'Forecast Data'!B:B,B250,'Forecast Data'!C:C,BQ$6)))/(SUMIFS('Forecast Data'!H:H,'Forecast Data'!B:B,B250,'Forecast Data'!C:C,BJ$6)+SUMIFS('Forecast Data'!H:H,'Forecast Data'!B:B,B250,'Forecast Data'!C:C,BK$6)+SUMIFS('Forecast Data'!H:H,'Forecast Data'!B:B,B250,'Forecast Data'!C:C,BL$6)+SUMIFS('Forecast Data'!H:H,'Forecast Data'!B:B,B250,'Forecast Data'!C:C,BM$6)+SUMIFS('Forecast Data'!H:H,'Forecast Data'!B:B,B250,'Forecast Data'!C:C,BN$6)+SUMIFS('Forecast Data'!H:H,'Forecast Data'!B:B,B250,'Forecast Data'!C:C,BO$6)+SUMIFS('Forecast Data'!H:H,'Forecast Data'!B:B,B250,'Forecast Data'!C:C,BP$6)+SUMIFS('Forecast Data'!H:H,'Forecast Data'!B:B,B250,'Forecast Data'!C:C,BQ$6)),"")</f>
        <v/>
      </c>
      <c r="BY250" s="12">
        <f t="shared" si="18"/>
        <v>0</v>
      </c>
      <c r="BZ250" s="16">
        <f t="shared" si="19"/>
        <v>8.2229902449310373E-7</v>
      </c>
      <c r="CA250" s="13">
        <f t="shared" si="20"/>
        <v>-8.2229902449310378E-5</v>
      </c>
      <c r="CB250" s="12">
        <f t="shared" si="21"/>
        <v>8.2229902449310373E-7</v>
      </c>
      <c r="CC250" s="12"/>
      <c r="CD250" s="11">
        <f>(SUMIFS('Forecast Data'!H:H,'Forecast Data'!B:B,D250,'Forecast Data'!C:C,BK$6)+SUMIFS('Forecast Data'!H:H,'Forecast Data'!B:B,D250,'Forecast Data'!C:C,BL$6)+SUMIFS('Forecast Data'!H:H,'Forecast Data'!B:B,D250,'Forecast Data'!C:C,BM$6)+SUMIFS('Forecast Data'!H:H,'Forecast Data'!B:B,D250,'Forecast Data'!C:C,BJ$6))/4</f>
        <v>0</v>
      </c>
      <c r="CE250" s="12" t="str">
        <f>IFERROR((SUM(W250:Z250)-(SUMIFS('Forecast Data'!H:H,'Forecast Data'!B:B,B250,'Forecast Data'!C:C,BJ$6)+SUMIFS('Forecast Data'!H:H,'Forecast Data'!B:B,B250,'Forecast Data'!C:C,BK$6)+SUMIFS('Forecast Data'!H:H,'Forecast Data'!B:B,B250,'Forecast Data'!C:C,BL$6)+SUMIFS('Forecast Data'!H:H,'Forecast Data'!B:B,B250,'Forecast Data'!C:C,BM$6)))/(SUMIFS('Forecast Data'!H:H,'Forecast Data'!B:B,B250,'Forecast Data'!C:C,BJ$6)+SUMIFS('Forecast Data'!H:H,'Forecast Data'!B:B,B250,'Forecast Data'!C:C,BK$6)+SUMIFS('Forecast Data'!H:H,'Forecast Data'!B:B,B250,'Forecast Data'!C:C,BL$6)+SUMIFS('Forecast Data'!H:H,'Forecast Data'!B:B,B250,'Forecast Data'!C:C,BM$6)),"")</f>
        <v/>
      </c>
      <c r="CF250" s="12">
        <f t="shared" si="22"/>
        <v>0</v>
      </c>
      <c r="CG250" s="12">
        <f t="shared" si="23"/>
        <v>8.3838578547221112E-7</v>
      </c>
      <c r="CH250" s="13">
        <f t="shared" si="24"/>
        <v>-8.3838578547221109E-5</v>
      </c>
      <c r="CI250" s="13"/>
    </row>
    <row r="251" spans="1:87" ht="13.2">
      <c r="A251" s="1"/>
      <c r="B251" s="1"/>
      <c r="C251" s="1"/>
      <c r="D251" t="s">
        <v>284</v>
      </c>
      <c r="E251" s="11">
        <f>SUMIFS('Fin Data'!F:F,'Fin Data'!A:A,D251)</f>
        <v>0</v>
      </c>
      <c r="F251" s="11">
        <f>SUMIFS('Fin Data with 6 week hist'!I:I,'Fin Data with 6 week hist'!$A:$A,$D251)</f>
        <v>0</v>
      </c>
      <c r="G251" s="11">
        <f>SUMIFS('Fin Data with 6 week hist'!J:J,'Fin Data with 6 week hist'!$A:$A,$D251)</f>
        <v>0</v>
      </c>
      <c r="H251" s="11">
        <f>SUMIFS('Fin Data with 6 week hist'!K:K,'Fin Data with 6 week hist'!$A:$A,$D251)+SUMIFS('Unit Cancellations'!D:D,'Unit Cancellations'!$B:$B,$D251)</f>
        <v>0</v>
      </c>
      <c r="I251" s="11">
        <f>SUMIFS('Fin Data with 6 week hist'!L:L,'Fin Data with 6 week hist'!$A:$A,$D251)+SUMIFS('Unit Cancellations'!E:E,'Unit Cancellations'!$B:$B,$D251)</f>
        <v>0</v>
      </c>
      <c r="J251" s="11">
        <f>SUMIFS('Fin Data with 6 week hist'!M:M,'Fin Data with 6 week hist'!$A:$A,$D251)+SUMIFS('Unit Cancellations'!F:F,'Unit Cancellations'!$B:$B,$D251)</f>
        <v>0</v>
      </c>
      <c r="K251" s="11">
        <f>SUMIFS('Fin Data with 6 week hist'!N:N,'Fin Data with 6 week hist'!$A:$A,$D251)+SUMIFS('Unit Cancellations'!G:G,'Unit Cancellations'!$B:$B,$D251)</f>
        <v>0</v>
      </c>
      <c r="L251" s="11">
        <f>SUMIFS('Fin Data'!AN:AN,'Fin Data'!A:A,D251)</f>
        <v>0</v>
      </c>
      <c r="M251" s="12">
        <f>IFERROR(SUMIFS('Fin Data'!AO:AO,'Fin Data'!A:A,D251),"")</f>
        <v>0</v>
      </c>
      <c r="N251" s="1"/>
      <c r="O251" s="11">
        <f t="shared" si="12"/>
        <v>1</v>
      </c>
      <c r="P251" s="12" t="str">
        <f t="shared" si="13"/>
        <v/>
      </c>
      <c r="Q251" s="1"/>
      <c r="R251" s="11">
        <f t="shared" si="14"/>
        <v>1</v>
      </c>
      <c r="S251" s="12" t="str">
        <f t="shared" si="15"/>
        <v/>
      </c>
      <c r="T251" s="11">
        <f t="shared" si="16"/>
        <v>0</v>
      </c>
      <c r="U251" s="1" t="e">
        <f t="shared" si="61"/>
        <v>#REF!</v>
      </c>
      <c r="V251" s="1"/>
      <c r="W251" s="11">
        <f>SUMIFS('Forecast Data'!$D:$D,'Forecast Data'!$C:$C,W$6,'Forecast Data'!$B:$B,$D251)</f>
        <v>1</v>
      </c>
      <c r="X251" s="11">
        <f>SUMIFS('Forecast Data'!$D:$D,'Forecast Data'!$C:$C,X$6,'Forecast Data'!$B:$B,$D251)</f>
        <v>1</v>
      </c>
      <c r="Y251" s="11">
        <f>SUMIFS('Forecast Data'!$D:$D,'Forecast Data'!$C:$C,Y$6,'Forecast Data'!$B:$B,$D251)</f>
        <v>1</v>
      </c>
      <c r="Z251" s="11">
        <f>SUMIFS('Forecast Data'!$D:$D,'Forecast Data'!$C:$C,Z$6,'Forecast Data'!$B:$B,$D251)</f>
        <v>1</v>
      </c>
      <c r="AA251" s="11">
        <f>SUMIFS('Forecast Data'!$D:$D,'Forecast Data'!$C:$C,AA$6,'Forecast Data'!$B:$B,$D251)</f>
        <v>1</v>
      </c>
      <c r="AB251" s="11">
        <f>SUMIFS('Forecast Data'!$D:$D,'Forecast Data'!$C:$C,AB$6,'Forecast Data'!$B:$B,$D251)</f>
        <v>1</v>
      </c>
      <c r="AC251" s="11">
        <f>SUMIFS('Forecast Data'!$D:$D,'Forecast Data'!$C:$C,AC$6,'Forecast Data'!$B:$B,$D251)</f>
        <v>1</v>
      </c>
      <c r="AD251" s="11">
        <f>SUMIFS('Forecast Data'!$D:$D,'Forecast Data'!$C:$C,AD$6,'Forecast Data'!$B:$B,$D251)</f>
        <v>1</v>
      </c>
      <c r="AE251" s="11">
        <f>SUMIFS('Forecast Data'!$D:$D,'Forecast Data'!$C:$C,AE$6,'Forecast Data'!$B:$B,$D251)</f>
        <v>1</v>
      </c>
      <c r="AF251" s="11">
        <f>SUMIFS('Forecast Data'!$D:$D,'Forecast Data'!$C:$C,AF$6,'Forecast Data'!$B:$B,$D251)</f>
        <v>1</v>
      </c>
      <c r="AG251" s="11">
        <f>SUMIFS('Forecast Data'!$D:$D,'Forecast Data'!$C:$C,AG$6,'Forecast Data'!$B:$B,$D251)</f>
        <v>1</v>
      </c>
      <c r="AH251" s="11">
        <f>SUMIFS('Forecast Data'!$D:$D,'Forecast Data'!$C:$C,AH$6,'Forecast Data'!$B:$B,$D251)</f>
        <v>1</v>
      </c>
      <c r="AI251" s="1"/>
      <c r="AJ251" s="12" t="str">
        <f>IF(SUMIFS('Forecast Data'!$E:$E,'Forecast Data'!$C:$C,AJ$6,'Forecast Data'!$B:$B,$D251)=0,"",SUMIFS('Forecast Data'!$E:$E,'Forecast Data'!$C:$C,AJ$6,'Forecast Data'!$B:$B,$D251))</f>
        <v/>
      </c>
      <c r="AK251" s="12" t="str">
        <f>IF(SUMIFS('Forecast Data'!$E:$E,'Forecast Data'!$C:$C,AK$6,'Forecast Data'!$B:$B,$D251)=0,"",SUMIFS('Forecast Data'!$E:$E,'Forecast Data'!$C:$C,AK$6,'Forecast Data'!$B:$B,$D251))</f>
        <v/>
      </c>
      <c r="AL251" s="12" t="str">
        <f>IF(SUMIFS('Forecast Data'!$E:$E,'Forecast Data'!$C:$C,AL$6,'Forecast Data'!$B:$B,$D251)=0,"",SUMIFS('Forecast Data'!$E:$E,'Forecast Data'!$C:$C,AL$6,'Forecast Data'!$B:$B,$D251))</f>
        <v/>
      </c>
      <c r="AM251" s="12" t="str">
        <f>IF(SUMIFS('Forecast Data'!$E:$E,'Forecast Data'!$C:$C,AM$6,'Forecast Data'!$B:$B,$D251)=0,"",SUMIFS('Forecast Data'!$E:$E,'Forecast Data'!$C:$C,AM$6,'Forecast Data'!$B:$B,$D251))</f>
        <v/>
      </c>
      <c r="AN251" s="12" t="str">
        <f>IF(SUMIFS('Forecast Data'!$E:$E,'Forecast Data'!$C:$C,AN$6,'Forecast Data'!$B:$B,$D251)=0,"",SUMIFS('Forecast Data'!$E:$E,'Forecast Data'!$C:$C,AN$6,'Forecast Data'!$B:$B,$D251))</f>
        <v/>
      </c>
      <c r="AO251" s="12" t="str">
        <f>IF(SUMIFS('Forecast Data'!$E:$E,'Forecast Data'!$C:$C,AO$6,'Forecast Data'!$B:$B,$D251)=0,"",SUMIFS('Forecast Data'!$E:$E,'Forecast Data'!$C:$C,AO$6,'Forecast Data'!$B:$B,$D251))</f>
        <v/>
      </c>
      <c r="AP251" s="12" t="str">
        <f>IF(SUMIFS('Forecast Data'!$E:$E,'Forecast Data'!$C:$C,AP$6,'Forecast Data'!$B:$B,$D251)=0,"",SUMIFS('Forecast Data'!$E:$E,'Forecast Data'!$C:$C,AP$6,'Forecast Data'!$B:$B,$D251))</f>
        <v/>
      </c>
      <c r="AQ251" s="12" t="str">
        <f>IF(SUMIFS('Forecast Data'!$E:$E,'Forecast Data'!$C:$C,AQ$6,'Forecast Data'!$B:$B,$D251)=0,"",SUMIFS('Forecast Data'!$E:$E,'Forecast Data'!$C:$C,AQ$6,'Forecast Data'!$B:$B,$D251))</f>
        <v/>
      </c>
      <c r="AR251" s="12" t="str">
        <f>IF(SUMIFS('Forecast Data'!$E:$E,'Forecast Data'!$C:$C,AR$6,'Forecast Data'!$B:$B,$D251)=0,"",SUMIFS('Forecast Data'!$E:$E,'Forecast Data'!$C:$C,AR$6,'Forecast Data'!$B:$B,$D251))</f>
        <v/>
      </c>
      <c r="AS251" s="12" t="str">
        <f>IF(SUMIFS('Forecast Data'!$E:$E,'Forecast Data'!$C:$C,AS$6,'Forecast Data'!$B:$B,$D251)=0,"",SUMIFS('Forecast Data'!$E:$E,'Forecast Data'!$C:$C,AS$6,'Forecast Data'!$B:$B,$D251))</f>
        <v/>
      </c>
      <c r="AT251" s="12" t="str">
        <f>IF(SUMIFS('Forecast Data'!$E:$E,'Forecast Data'!$C:$C,AT$6,'Forecast Data'!$B:$B,$D251)=0,"",SUMIFS('Forecast Data'!$E:$E,'Forecast Data'!$C:$C,AT$6,'Forecast Data'!$B:$B,$D251))</f>
        <v/>
      </c>
      <c r="AU251" s="12" t="str">
        <f>IF(SUMIFS('Forecast Data'!$E:$E,'Forecast Data'!$C:$C,AU$6,'Forecast Data'!$B:$B,$D251)=0,"",SUMIFS('Forecast Data'!$E:$E,'Forecast Data'!$C:$C,AU$6,'Forecast Data'!$B:$B,$D251))</f>
        <v/>
      </c>
      <c r="AV251" s="1"/>
      <c r="AW251" s="11">
        <f>SUMIFS('OP Units'!E:E,'OP Units'!$A:$A,$D251)</f>
        <v>0</v>
      </c>
      <c r="AX251" s="11">
        <f>SUMIFS('OP Units'!F:F,'OP Units'!$A:$A,$D251)</f>
        <v>0</v>
      </c>
      <c r="AY251" s="11">
        <f>SUMIFS('OP Units'!G:G,'OP Units'!$A:$A,$D251)</f>
        <v>0</v>
      </c>
      <c r="AZ251" s="11">
        <f>SUMIFS('OP Units'!H:H,'OP Units'!$A:$A,$D251)</f>
        <v>0</v>
      </c>
      <c r="BA251" s="11">
        <f>SUMIFS('OP Units'!I:I,'OP Units'!$A:$A,$D251)</f>
        <v>0</v>
      </c>
      <c r="BB251" s="11">
        <f>SUMIFS('OP Units'!J:J,'OP Units'!$A:$A,$D251)</f>
        <v>0</v>
      </c>
      <c r="BC251" s="11">
        <f>SUMIFS('OP Units'!K:K,'OP Units'!$A:$A,$D251)</f>
        <v>0</v>
      </c>
      <c r="BD251" s="11">
        <f>SUMIFS('OP Units'!L:L,'OP Units'!$A:$A,$D251)</f>
        <v>0</v>
      </c>
      <c r="BE251" s="11">
        <f>SUMIFS('OP Units'!M:M,'OP Units'!$A:$A,$D251)</f>
        <v>0</v>
      </c>
      <c r="BF251" s="11">
        <f>SUMIFS('OP Units'!N:N,'OP Units'!$A:$A,$D251)</f>
        <v>0</v>
      </c>
      <c r="BG251" s="11">
        <f>SUMIFS('OP Units'!O:O,'OP Units'!$A:$A,$D251)</f>
        <v>0</v>
      </c>
      <c r="BH251" s="11">
        <f>SUMIFS('OP Units'!P:P,'OP Units'!$A:$A,$D251)</f>
        <v>0</v>
      </c>
      <c r="BI251" s="1"/>
      <c r="BJ251" s="12" t="str">
        <f>IFERROR((SUMIFS('OP Units'!E:E,'OP Units'!$A:$A,$D251)-SUMIFS('Forecast Data'!$H:$H,'Forecast Data'!$C:$C,BJ$6,'Forecast Data'!$B:$B,$D251))/SUMIFS('Forecast Data'!$H:$H,'Forecast Data'!$C:$C,BJ$6,'Forecast Data'!$B:$B,$D251),"")</f>
        <v/>
      </c>
      <c r="BK251" s="12" t="str">
        <f>IFERROR((SUMIFS('OP Units'!F:F,'OP Units'!$A:$A,$D251)-SUMIFS('Forecast Data'!$H:$H,'Forecast Data'!$C:$C,BK$6,'Forecast Data'!$B:$B,$D251))/SUMIFS('Forecast Data'!$H:$H,'Forecast Data'!$C:$C,BK$6,'Forecast Data'!$B:$B,$D251),"")</f>
        <v/>
      </c>
      <c r="BL251" s="12" t="str">
        <f>IFERROR((SUMIFS('OP Units'!G:G,'OP Units'!$A:$A,$D251)-SUMIFS('Forecast Data'!$H:$H,'Forecast Data'!$C:$C,BL$6,'Forecast Data'!$B:$B,$D251))/SUMIFS('Forecast Data'!$H:$H,'Forecast Data'!$C:$C,BL$6,'Forecast Data'!$B:$B,$D251),"")</f>
        <v/>
      </c>
      <c r="BM251" s="12" t="str">
        <f>IFERROR((SUMIFS('OP Units'!H:H,'OP Units'!$A:$A,$D251)-SUMIFS('Forecast Data'!$H:$H,'Forecast Data'!$C:$C,BM$6,'Forecast Data'!$B:$B,$D251))/SUMIFS('Forecast Data'!$H:$H,'Forecast Data'!$C:$C,BM$6,'Forecast Data'!$B:$B,$D251),"")</f>
        <v/>
      </c>
      <c r="BN251" s="12" t="str">
        <f>IFERROR((SUMIFS('OP Units'!I:I,'OP Units'!$A:$A,$D251)-SUMIFS('Forecast Data'!$H:$H,'Forecast Data'!$C:$C,BN$6,'Forecast Data'!$B:$B,$D251))/SUMIFS('Forecast Data'!$H:$H,'Forecast Data'!$C:$C,BN$6,'Forecast Data'!$B:$B,$D251),"")</f>
        <v/>
      </c>
      <c r="BO251" s="12" t="str">
        <f>IFERROR((SUMIFS('OP Units'!J:J,'OP Units'!$A:$A,$D251)-SUMIFS('Forecast Data'!$H:$H,'Forecast Data'!$C:$C,BO$6,'Forecast Data'!$B:$B,$D251))/SUMIFS('Forecast Data'!$H:$H,'Forecast Data'!$C:$C,BO$6,'Forecast Data'!$B:$B,$D251),"")</f>
        <v/>
      </c>
      <c r="BP251" s="12" t="str">
        <f>IFERROR((SUMIFS('OP Units'!K:K,'OP Units'!$A:$A,$D251)-SUMIFS('Forecast Data'!$H:$H,'Forecast Data'!$C:$C,BP$6,'Forecast Data'!$B:$B,$D251))/SUMIFS('Forecast Data'!$H:$H,'Forecast Data'!$C:$C,BP$6,'Forecast Data'!$B:$B,$D251),"")</f>
        <v/>
      </c>
      <c r="BQ251" s="12" t="str">
        <f>IFERROR((SUMIFS('OP Units'!L:L,'OP Units'!$A:$A,$D251)-SUMIFS('Forecast Data'!$H:$H,'Forecast Data'!$C:$C,BQ$6,'Forecast Data'!$B:$B,$D251))/SUMIFS('Forecast Data'!$H:$H,'Forecast Data'!$C:$C,BQ$6,'Forecast Data'!$B:$B,$D251),"")</f>
        <v/>
      </c>
      <c r="BR251" s="12" t="str">
        <f>IFERROR((SUMIFS('OP Units'!M:M,'OP Units'!$A:$A,$D251)-SUMIFS('Forecast Data'!$H:$H,'Forecast Data'!$C:$C,BR$6,'Forecast Data'!$B:$B,$D251))/SUMIFS('Forecast Data'!$H:$H,'Forecast Data'!$C:$C,BR$6,'Forecast Data'!$B:$B,$D251),"")</f>
        <v/>
      </c>
      <c r="BS251" s="12" t="str">
        <f>IFERROR((SUMIFS('OP Units'!N:N,'OP Units'!$A:$A,$D251)-SUMIFS('Forecast Data'!$H:$H,'Forecast Data'!$C:$C,BS$6,'Forecast Data'!$B:$B,$D251))/SUMIFS('Forecast Data'!$H:$H,'Forecast Data'!$C:$C,BS$6,'Forecast Data'!$B:$B,$D251),"")</f>
        <v/>
      </c>
      <c r="BT251" s="12" t="str">
        <f>IFERROR((SUMIFS('OP Units'!O:O,'OP Units'!$A:$A,$D251)-SUMIFS('Forecast Data'!$H:$H,'Forecast Data'!$C:$C,BT$6,'Forecast Data'!$B:$B,$D251))/SUMIFS('Forecast Data'!$H:$H,'Forecast Data'!$C:$C,BT$6,'Forecast Data'!$B:$B,$D251),"")</f>
        <v/>
      </c>
      <c r="BU251" s="12" t="str">
        <f>IFERROR((SUMIFS('OP Units'!P:P,'OP Units'!$A:$A,$D251)-SUMIFS('Forecast Data'!$H:$H,'Forecast Data'!$C:$C,BU$6,'Forecast Data'!$B:$B,$D251))/SUMIFS('Forecast Data'!$H:$H,'Forecast Data'!$C:$C,BU$6,'Forecast Data'!$B:$B,$D251),"")</f>
        <v/>
      </c>
      <c r="BV251" s="12"/>
      <c r="BW251" s="11">
        <f>(SUMIFS('Forecast Data'!H:H,'Forecast Data'!B:B,D251,'Forecast Data'!C:C,BK$6)+SUMIFS('Forecast Data'!H:H,'Forecast Data'!B:B,D251,'Forecast Data'!C:C,BL$6)+SUMIFS('Forecast Data'!H:H,'Forecast Data'!B:B,D251,'Forecast Data'!C:C,BM$6)+SUMIFS('Forecast Data'!H:H,'Forecast Data'!B:B,D251,'Forecast Data'!C:C,BN$6)+SUMIFS('Forecast Data'!H:H,'Forecast Data'!B:B,D251,'Forecast Data'!C:C,BO$6)+SUMIFS('Forecast Data'!H:H,'Forecast Data'!B:B,D251,'Forecast Data'!C:C,BP$6)+SUMIFS('Forecast Data'!H:H,'Forecast Data'!B:B,D251,'Forecast Data'!C:C,BQ$6)+SUMIFS('Forecast Data'!H:H,'Forecast Data'!B:B,D251,'Forecast Data'!C:C,BJ$6))/8</f>
        <v>0</v>
      </c>
      <c r="BX251" s="12" t="str">
        <f>IFERROR((SUM(W251:AD251)-(SUMIFS('Forecast Data'!H:H,'Forecast Data'!B:B,B251,'Forecast Data'!C:C,BJ$6)+SUMIFS('Forecast Data'!H:H,'Forecast Data'!B:B,B251,'Forecast Data'!C:C,BK$6)+SUMIFS('Forecast Data'!H:H,'Forecast Data'!B:B,B251,'Forecast Data'!C:C,BL$6)+SUMIFS('Forecast Data'!H:H,'Forecast Data'!B:B,B251,'Forecast Data'!C:C,BM$6)+SUMIFS('Forecast Data'!H:H,'Forecast Data'!B:B,B251,'Forecast Data'!C:C,BN$6)+SUMIFS('Forecast Data'!H:H,'Forecast Data'!B:B,B251,'Forecast Data'!C:C,BO$6)+SUMIFS('Forecast Data'!H:H,'Forecast Data'!B:B,B251,'Forecast Data'!C:C,BP$6)+SUMIFS('Forecast Data'!H:H,'Forecast Data'!B:B,B251,'Forecast Data'!C:C,BQ$6)))/(SUMIFS('Forecast Data'!H:H,'Forecast Data'!B:B,B251,'Forecast Data'!C:C,BJ$6)+SUMIFS('Forecast Data'!H:H,'Forecast Data'!B:B,B251,'Forecast Data'!C:C,BK$6)+SUMIFS('Forecast Data'!H:H,'Forecast Data'!B:B,B251,'Forecast Data'!C:C,BL$6)+SUMIFS('Forecast Data'!H:H,'Forecast Data'!B:B,B251,'Forecast Data'!C:C,BM$6)+SUMIFS('Forecast Data'!H:H,'Forecast Data'!B:B,B251,'Forecast Data'!C:C,BN$6)+SUMIFS('Forecast Data'!H:H,'Forecast Data'!B:B,B251,'Forecast Data'!C:C,BO$6)+SUMIFS('Forecast Data'!H:H,'Forecast Data'!B:B,B251,'Forecast Data'!C:C,BP$6)+SUMIFS('Forecast Data'!H:H,'Forecast Data'!B:B,B251,'Forecast Data'!C:C,BQ$6)),"")</f>
        <v/>
      </c>
      <c r="BY251" s="12">
        <f t="shared" si="18"/>
        <v>0</v>
      </c>
      <c r="BZ251" s="16">
        <f t="shared" si="19"/>
        <v>8.2229902449310373E-7</v>
      </c>
      <c r="CA251" s="13">
        <f t="shared" si="20"/>
        <v>-8.2229902449310378E-5</v>
      </c>
      <c r="CB251" s="12">
        <f t="shared" si="21"/>
        <v>8.2229902449310373E-7</v>
      </c>
      <c r="CC251" s="12"/>
      <c r="CD251" s="11">
        <f>(SUMIFS('Forecast Data'!H:H,'Forecast Data'!B:B,D251,'Forecast Data'!C:C,BK$6)+SUMIFS('Forecast Data'!H:H,'Forecast Data'!B:B,D251,'Forecast Data'!C:C,BL$6)+SUMIFS('Forecast Data'!H:H,'Forecast Data'!B:B,D251,'Forecast Data'!C:C,BM$6)+SUMIFS('Forecast Data'!H:H,'Forecast Data'!B:B,D251,'Forecast Data'!C:C,BJ$6))/4</f>
        <v>0</v>
      </c>
      <c r="CE251" s="12" t="str">
        <f>IFERROR((SUM(W251:Z251)-(SUMIFS('Forecast Data'!H:H,'Forecast Data'!B:B,B251,'Forecast Data'!C:C,BJ$6)+SUMIFS('Forecast Data'!H:H,'Forecast Data'!B:B,B251,'Forecast Data'!C:C,BK$6)+SUMIFS('Forecast Data'!H:H,'Forecast Data'!B:B,B251,'Forecast Data'!C:C,BL$6)+SUMIFS('Forecast Data'!H:H,'Forecast Data'!B:B,B251,'Forecast Data'!C:C,BM$6)))/(SUMIFS('Forecast Data'!H:H,'Forecast Data'!B:B,B251,'Forecast Data'!C:C,BJ$6)+SUMIFS('Forecast Data'!H:H,'Forecast Data'!B:B,B251,'Forecast Data'!C:C,BK$6)+SUMIFS('Forecast Data'!H:H,'Forecast Data'!B:B,B251,'Forecast Data'!C:C,BL$6)+SUMIFS('Forecast Data'!H:H,'Forecast Data'!B:B,B251,'Forecast Data'!C:C,BM$6)),"")</f>
        <v/>
      </c>
      <c r="CF251" s="12">
        <f t="shared" si="22"/>
        <v>0</v>
      </c>
      <c r="CG251" s="12">
        <f t="shared" si="23"/>
        <v>8.3838578547221112E-7</v>
      </c>
      <c r="CH251" s="13">
        <f t="shared" si="24"/>
        <v>-8.3838578547221109E-5</v>
      </c>
      <c r="CI251" s="13"/>
    </row>
    <row r="252" spans="1:87" ht="13.2">
      <c r="A252" s="1"/>
      <c r="B252" s="1"/>
      <c r="C252" s="1"/>
      <c r="D252" t="s">
        <v>285</v>
      </c>
      <c r="E252" s="11">
        <f>SUMIFS('Fin Data'!F:F,'Fin Data'!A:A,D252)</f>
        <v>0</v>
      </c>
      <c r="F252" s="11">
        <f>SUMIFS('Fin Data with 6 week hist'!I:I,'Fin Data with 6 week hist'!$A:$A,$D252)</f>
        <v>0</v>
      </c>
      <c r="G252" s="11">
        <f>SUMIFS('Fin Data with 6 week hist'!J:J,'Fin Data with 6 week hist'!$A:$A,$D252)</f>
        <v>0</v>
      </c>
      <c r="H252" s="11">
        <f>SUMIFS('Fin Data with 6 week hist'!K:K,'Fin Data with 6 week hist'!$A:$A,$D252)+SUMIFS('Unit Cancellations'!D:D,'Unit Cancellations'!$B:$B,$D252)</f>
        <v>0</v>
      </c>
      <c r="I252" s="11">
        <f>SUMIFS('Fin Data with 6 week hist'!L:L,'Fin Data with 6 week hist'!$A:$A,$D252)+SUMIFS('Unit Cancellations'!E:E,'Unit Cancellations'!$B:$B,$D252)</f>
        <v>0</v>
      </c>
      <c r="J252" s="11">
        <f>SUMIFS('Fin Data with 6 week hist'!M:M,'Fin Data with 6 week hist'!$A:$A,$D252)+SUMIFS('Unit Cancellations'!F:F,'Unit Cancellations'!$B:$B,$D252)</f>
        <v>0</v>
      </c>
      <c r="K252" s="11">
        <f>SUMIFS('Fin Data with 6 week hist'!N:N,'Fin Data with 6 week hist'!$A:$A,$D252)+SUMIFS('Unit Cancellations'!G:G,'Unit Cancellations'!$B:$B,$D252)</f>
        <v>0</v>
      </c>
      <c r="L252" s="11">
        <f>SUMIFS('Fin Data'!AN:AN,'Fin Data'!A:A,D252)</f>
        <v>0</v>
      </c>
      <c r="M252" s="12">
        <f>IFERROR(SUMIFS('Fin Data'!AO:AO,'Fin Data'!A:A,D252),"")</f>
        <v>0</v>
      </c>
      <c r="N252" s="1"/>
      <c r="O252" s="11">
        <f t="shared" si="12"/>
        <v>1</v>
      </c>
      <c r="P252" s="12" t="str">
        <f t="shared" si="13"/>
        <v/>
      </c>
      <c r="Q252" s="1"/>
      <c r="R252" s="11">
        <f t="shared" si="14"/>
        <v>1</v>
      </c>
      <c r="S252" s="12" t="str">
        <f t="shared" si="15"/>
        <v/>
      </c>
      <c r="T252" s="11">
        <f t="shared" si="16"/>
        <v>0</v>
      </c>
      <c r="U252" s="1" t="e">
        <f t="shared" si="61"/>
        <v>#REF!</v>
      </c>
      <c r="V252" s="1"/>
      <c r="W252" s="11">
        <f>SUMIFS('Forecast Data'!$D:$D,'Forecast Data'!$C:$C,W$6,'Forecast Data'!$B:$B,$D252)</f>
        <v>1</v>
      </c>
      <c r="X252" s="11">
        <f>SUMIFS('Forecast Data'!$D:$D,'Forecast Data'!$C:$C,X$6,'Forecast Data'!$B:$B,$D252)</f>
        <v>1</v>
      </c>
      <c r="Y252" s="11">
        <f>SUMIFS('Forecast Data'!$D:$D,'Forecast Data'!$C:$C,Y$6,'Forecast Data'!$B:$B,$D252)</f>
        <v>1</v>
      </c>
      <c r="Z252" s="11">
        <f>SUMIFS('Forecast Data'!$D:$D,'Forecast Data'!$C:$C,Z$6,'Forecast Data'!$B:$B,$D252)</f>
        <v>1</v>
      </c>
      <c r="AA252" s="11">
        <f>SUMIFS('Forecast Data'!$D:$D,'Forecast Data'!$C:$C,AA$6,'Forecast Data'!$B:$B,$D252)</f>
        <v>1</v>
      </c>
      <c r="AB252" s="11">
        <f>SUMIFS('Forecast Data'!$D:$D,'Forecast Data'!$C:$C,AB$6,'Forecast Data'!$B:$B,$D252)</f>
        <v>1</v>
      </c>
      <c r="AC252" s="11">
        <f>SUMIFS('Forecast Data'!$D:$D,'Forecast Data'!$C:$C,AC$6,'Forecast Data'!$B:$B,$D252)</f>
        <v>1</v>
      </c>
      <c r="AD252" s="11">
        <f>SUMIFS('Forecast Data'!$D:$D,'Forecast Data'!$C:$C,AD$6,'Forecast Data'!$B:$B,$D252)</f>
        <v>1</v>
      </c>
      <c r="AE252" s="11">
        <f>SUMIFS('Forecast Data'!$D:$D,'Forecast Data'!$C:$C,AE$6,'Forecast Data'!$B:$B,$D252)</f>
        <v>1</v>
      </c>
      <c r="AF252" s="11">
        <f>SUMIFS('Forecast Data'!$D:$D,'Forecast Data'!$C:$C,AF$6,'Forecast Data'!$B:$B,$D252)</f>
        <v>1</v>
      </c>
      <c r="AG252" s="11">
        <f>SUMIFS('Forecast Data'!$D:$D,'Forecast Data'!$C:$C,AG$6,'Forecast Data'!$B:$B,$D252)</f>
        <v>1</v>
      </c>
      <c r="AH252" s="11">
        <f>SUMIFS('Forecast Data'!$D:$D,'Forecast Data'!$C:$C,AH$6,'Forecast Data'!$B:$B,$D252)</f>
        <v>1</v>
      </c>
      <c r="AI252" s="1"/>
      <c r="AJ252" s="12" t="str">
        <f>IF(SUMIFS('Forecast Data'!$E:$E,'Forecast Data'!$C:$C,AJ$6,'Forecast Data'!$B:$B,$D252)=0,"",SUMIFS('Forecast Data'!$E:$E,'Forecast Data'!$C:$C,AJ$6,'Forecast Data'!$B:$B,$D252))</f>
        <v/>
      </c>
      <c r="AK252" s="12" t="str">
        <f>IF(SUMIFS('Forecast Data'!$E:$E,'Forecast Data'!$C:$C,AK$6,'Forecast Data'!$B:$B,$D252)=0,"",SUMIFS('Forecast Data'!$E:$E,'Forecast Data'!$C:$C,AK$6,'Forecast Data'!$B:$B,$D252))</f>
        <v/>
      </c>
      <c r="AL252" s="12" t="str">
        <f>IF(SUMIFS('Forecast Data'!$E:$E,'Forecast Data'!$C:$C,AL$6,'Forecast Data'!$B:$B,$D252)=0,"",SUMIFS('Forecast Data'!$E:$E,'Forecast Data'!$C:$C,AL$6,'Forecast Data'!$B:$B,$D252))</f>
        <v/>
      </c>
      <c r="AM252" s="12" t="str">
        <f>IF(SUMIFS('Forecast Data'!$E:$E,'Forecast Data'!$C:$C,AM$6,'Forecast Data'!$B:$B,$D252)=0,"",SUMIFS('Forecast Data'!$E:$E,'Forecast Data'!$C:$C,AM$6,'Forecast Data'!$B:$B,$D252))</f>
        <v/>
      </c>
      <c r="AN252" s="12" t="str">
        <f>IF(SUMIFS('Forecast Data'!$E:$E,'Forecast Data'!$C:$C,AN$6,'Forecast Data'!$B:$B,$D252)=0,"",SUMIFS('Forecast Data'!$E:$E,'Forecast Data'!$C:$C,AN$6,'Forecast Data'!$B:$B,$D252))</f>
        <v/>
      </c>
      <c r="AO252" s="12" t="str">
        <f>IF(SUMIFS('Forecast Data'!$E:$E,'Forecast Data'!$C:$C,AO$6,'Forecast Data'!$B:$B,$D252)=0,"",SUMIFS('Forecast Data'!$E:$E,'Forecast Data'!$C:$C,AO$6,'Forecast Data'!$B:$B,$D252))</f>
        <v/>
      </c>
      <c r="AP252" s="12" t="str">
        <f>IF(SUMIFS('Forecast Data'!$E:$E,'Forecast Data'!$C:$C,AP$6,'Forecast Data'!$B:$B,$D252)=0,"",SUMIFS('Forecast Data'!$E:$E,'Forecast Data'!$C:$C,AP$6,'Forecast Data'!$B:$B,$D252))</f>
        <v/>
      </c>
      <c r="AQ252" s="12" t="str">
        <f>IF(SUMIFS('Forecast Data'!$E:$E,'Forecast Data'!$C:$C,AQ$6,'Forecast Data'!$B:$B,$D252)=0,"",SUMIFS('Forecast Data'!$E:$E,'Forecast Data'!$C:$C,AQ$6,'Forecast Data'!$B:$B,$D252))</f>
        <v/>
      </c>
      <c r="AR252" s="12" t="str">
        <f>IF(SUMIFS('Forecast Data'!$E:$E,'Forecast Data'!$C:$C,AR$6,'Forecast Data'!$B:$B,$D252)=0,"",SUMIFS('Forecast Data'!$E:$E,'Forecast Data'!$C:$C,AR$6,'Forecast Data'!$B:$B,$D252))</f>
        <v/>
      </c>
      <c r="AS252" s="12" t="str">
        <f>IF(SUMIFS('Forecast Data'!$E:$E,'Forecast Data'!$C:$C,AS$6,'Forecast Data'!$B:$B,$D252)=0,"",SUMIFS('Forecast Data'!$E:$E,'Forecast Data'!$C:$C,AS$6,'Forecast Data'!$B:$B,$D252))</f>
        <v/>
      </c>
      <c r="AT252" s="12" t="str">
        <f>IF(SUMIFS('Forecast Data'!$E:$E,'Forecast Data'!$C:$C,AT$6,'Forecast Data'!$B:$B,$D252)=0,"",SUMIFS('Forecast Data'!$E:$E,'Forecast Data'!$C:$C,AT$6,'Forecast Data'!$B:$B,$D252))</f>
        <v/>
      </c>
      <c r="AU252" s="12" t="str">
        <f>IF(SUMIFS('Forecast Data'!$E:$E,'Forecast Data'!$C:$C,AU$6,'Forecast Data'!$B:$B,$D252)=0,"",SUMIFS('Forecast Data'!$E:$E,'Forecast Data'!$C:$C,AU$6,'Forecast Data'!$B:$B,$D252))</f>
        <v/>
      </c>
      <c r="AV252" s="1"/>
      <c r="AW252" s="11">
        <f>SUMIFS('OP Units'!E:E,'OP Units'!$A:$A,$D252)</f>
        <v>0</v>
      </c>
      <c r="AX252" s="11">
        <f>SUMIFS('OP Units'!F:F,'OP Units'!$A:$A,$D252)</f>
        <v>0</v>
      </c>
      <c r="AY252" s="11">
        <f>SUMIFS('OP Units'!G:G,'OP Units'!$A:$A,$D252)</f>
        <v>0</v>
      </c>
      <c r="AZ252" s="11">
        <f>SUMIFS('OP Units'!H:H,'OP Units'!$A:$A,$D252)</f>
        <v>0</v>
      </c>
      <c r="BA252" s="11">
        <f>SUMIFS('OP Units'!I:I,'OP Units'!$A:$A,$D252)</f>
        <v>0</v>
      </c>
      <c r="BB252" s="11">
        <f>SUMIFS('OP Units'!J:J,'OP Units'!$A:$A,$D252)</f>
        <v>0</v>
      </c>
      <c r="BC252" s="11">
        <f>SUMIFS('OP Units'!K:K,'OP Units'!$A:$A,$D252)</f>
        <v>0</v>
      </c>
      <c r="BD252" s="11">
        <f>SUMIFS('OP Units'!L:L,'OP Units'!$A:$A,$D252)</f>
        <v>0</v>
      </c>
      <c r="BE252" s="11">
        <f>SUMIFS('OP Units'!M:M,'OP Units'!$A:$A,$D252)</f>
        <v>0</v>
      </c>
      <c r="BF252" s="11">
        <f>SUMIFS('OP Units'!N:N,'OP Units'!$A:$A,$D252)</f>
        <v>0</v>
      </c>
      <c r="BG252" s="11">
        <f>SUMIFS('OP Units'!O:O,'OP Units'!$A:$A,$D252)</f>
        <v>0</v>
      </c>
      <c r="BH252" s="11">
        <f>SUMIFS('OP Units'!P:P,'OP Units'!$A:$A,$D252)</f>
        <v>0</v>
      </c>
      <c r="BI252" s="1"/>
      <c r="BJ252" s="12" t="str">
        <f>IFERROR((SUMIFS('OP Units'!E:E,'OP Units'!$A:$A,$D252)-SUMIFS('Forecast Data'!$H:$H,'Forecast Data'!$C:$C,BJ$6,'Forecast Data'!$B:$B,$D252))/SUMIFS('Forecast Data'!$H:$H,'Forecast Data'!$C:$C,BJ$6,'Forecast Data'!$B:$B,$D252),"")</f>
        <v/>
      </c>
      <c r="BK252" s="12" t="str">
        <f>IFERROR((SUMIFS('OP Units'!F:F,'OP Units'!$A:$A,$D252)-SUMIFS('Forecast Data'!$H:$H,'Forecast Data'!$C:$C,BK$6,'Forecast Data'!$B:$B,$D252))/SUMIFS('Forecast Data'!$H:$H,'Forecast Data'!$C:$C,BK$6,'Forecast Data'!$B:$B,$D252),"")</f>
        <v/>
      </c>
      <c r="BL252" s="12" t="str">
        <f>IFERROR((SUMIFS('OP Units'!G:G,'OP Units'!$A:$A,$D252)-SUMIFS('Forecast Data'!$H:$H,'Forecast Data'!$C:$C,BL$6,'Forecast Data'!$B:$B,$D252))/SUMIFS('Forecast Data'!$H:$H,'Forecast Data'!$C:$C,BL$6,'Forecast Data'!$B:$B,$D252),"")</f>
        <v/>
      </c>
      <c r="BM252" s="12" t="str">
        <f>IFERROR((SUMIFS('OP Units'!H:H,'OP Units'!$A:$A,$D252)-SUMIFS('Forecast Data'!$H:$H,'Forecast Data'!$C:$C,BM$6,'Forecast Data'!$B:$B,$D252))/SUMIFS('Forecast Data'!$H:$H,'Forecast Data'!$C:$C,BM$6,'Forecast Data'!$B:$B,$D252),"")</f>
        <v/>
      </c>
      <c r="BN252" s="12" t="str">
        <f>IFERROR((SUMIFS('OP Units'!I:I,'OP Units'!$A:$A,$D252)-SUMIFS('Forecast Data'!$H:$H,'Forecast Data'!$C:$C,BN$6,'Forecast Data'!$B:$B,$D252))/SUMIFS('Forecast Data'!$H:$H,'Forecast Data'!$C:$C,BN$6,'Forecast Data'!$B:$B,$D252),"")</f>
        <v/>
      </c>
      <c r="BO252" s="12" t="str">
        <f>IFERROR((SUMIFS('OP Units'!J:J,'OP Units'!$A:$A,$D252)-SUMIFS('Forecast Data'!$H:$H,'Forecast Data'!$C:$C,BO$6,'Forecast Data'!$B:$B,$D252))/SUMIFS('Forecast Data'!$H:$H,'Forecast Data'!$C:$C,BO$6,'Forecast Data'!$B:$B,$D252),"")</f>
        <v/>
      </c>
      <c r="BP252" s="12" t="str">
        <f>IFERROR((SUMIFS('OP Units'!K:K,'OP Units'!$A:$A,$D252)-SUMIFS('Forecast Data'!$H:$H,'Forecast Data'!$C:$C,BP$6,'Forecast Data'!$B:$B,$D252))/SUMIFS('Forecast Data'!$H:$H,'Forecast Data'!$C:$C,BP$6,'Forecast Data'!$B:$B,$D252),"")</f>
        <v/>
      </c>
      <c r="BQ252" s="12" t="str">
        <f>IFERROR((SUMIFS('OP Units'!L:L,'OP Units'!$A:$A,$D252)-SUMIFS('Forecast Data'!$H:$H,'Forecast Data'!$C:$C,BQ$6,'Forecast Data'!$B:$B,$D252))/SUMIFS('Forecast Data'!$H:$H,'Forecast Data'!$C:$C,BQ$6,'Forecast Data'!$B:$B,$D252),"")</f>
        <v/>
      </c>
      <c r="BR252" s="12" t="str">
        <f>IFERROR((SUMIFS('OP Units'!M:M,'OP Units'!$A:$A,$D252)-SUMIFS('Forecast Data'!$H:$H,'Forecast Data'!$C:$C,BR$6,'Forecast Data'!$B:$B,$D252))/SUMIFS('Forecast Data'!$H:$H,'Forecast Data'!$C:$C,BR$6,'Forecast Data'!$B:$B,$D252),"")</f>
        <v/>
      </c>
      <c r="BS252" s="12" t="str">
        <f>IFERROR((SUMIFS('OP Units'!N:N,'OP Units'!$A:$A,$D252)-SUMIFS('Forecast Data'!$H:$H,'Forecast Data'!$C:$C,BS$6,'Forecast Data'!$B:$B,$D252))/SUMIFS('Forecast Data'!$H:$H,'Forecast Data'!$C:$C,BS$6,'Forecast Data'!$B:$B,$D252),"")</f>
        <v/>
      </c>
      <c r="BT252" s="12" t="str">
        <f>IFERROR((SUMIFS('OP Units'!O:O,'OP Units'!$A:$A,$D252)-SUMIFS('Forecast Data'!$H:$H,'Forecast Data'!$C:$C,BT$6,'Forecast Data'!$B:$B,$D252))/SUMIFS('Forecast Data'!$H:$H,'Forecast Data'!$C:$C,BT$6,'Forecast Data'!$B:$B,$D252),"")</f>
        <v/>
      </c>
      <c r="BU252" s="12" t="str">
        <f>IFERROR((SUMIFS('OP Units'!P:P,'OP Units'!$A:$A,$D252)-SUMIFS('Forecast Data'!$H:$H,'Forecast Data'!$C:$C,BU$6,'Forecast Data'!$B:$B,$D252))/SUMIFS('Forecast Data'!$H:$H,'Forecast Data'!$C:$C,BU$6,'Forecast Data'!$B:$B,$D252),"")</f>
        <v/>
      </c>
      <c r="BV252" s="12"/>
      <c r="BW252" s="11">
        <f>(SUMIFS('Forecast Data'!H:H,'Forecast Data'!B:B,D252,'Forecast Data'!C:C,BK$6)+SUMIFS('Forecast Data'!H:H,'Forecast Data'!B:B,D252,'Forecast Data'!C:C,BL$6)+SUMIFS('Forecast Data'!H:H,'Forecast Data'!B:B,D252,'Forecast Data'!C:C,BM$6)+SUMIFS('Forecast Data'!H:H,'Forecast Data'!B:B,D252,'Forecast Data'!C:C,BN$6)+SUMIFS('Forecast Data'!H:H,'Forecast Data'!B:B,D252,'Forecast Data'!C:C,BO$6)+SUMIFS('Forecast Data'!H:H,'Forecast Data'!B:B,D252,'Forecast Data'!C:C,BP$6)+SUMIFS('Forecast Data'!H:H,'Forecast Data'!B:B,D252,'Forecast Data'!C:C,BQ$6)+SUMIFS('Forecast Data'!H:H,'Forecast Data'!B:B,D252,'Forecast Data'!C:C,BJ$6))/8</f>
        <v>0</v>
      </c>
      <c r="BX252" s="12" t="str">
        <f>IFERROR((SUM(W252:AD252)-(SUMIFS('Forecast Data'!H:H,'Forecast Data'!B:B,B252,'Forecast Data'!C:C,BJ$6)+SUMIFS('Forecast Data'!H:H,'Forecast Data'!B:B,B252,'Forecast Data'!C:C,BK$6)+SUMIFS('Forecast Data'!H:H,'Forecast Data'!B:B,B252,'Forecast Data'!C:C,BL$6)+SUMIFS('Forecast Data'!H:H,'Forecast Data'!B:B,B252,'Forecast Data'!C:C,BM$6)+SUMIFS('Forecast Data'!H:H,'Forecast Data'!B:B,B252,'Forecast Data'!C:C,BN$6)+SUMIFS('Forecast Data'!H:H,'Forecast Data'!B:B,B252,'Forecast Data'!C:C,BO$6)+SUMIFS('Forecast Data'!H:H,'Forecast Data'!B:B,B252,'Forecast Data'!C:C,BP$6)+SUMIFS('Forecast Data'!H:H,'Forecast Data'!B:B,B252,'Forecast Data'!C:C,BQ$6)))/(SUMIFS('Forecast Data'!H:H,'Forecast Data'!B:B,B252,'Forecast Data'!C:C,BJ$6)+SUMIFS('Forecast Data'!H:H,'Forecast Data'!B:B,B252,'Forecast Data'!C:C,BK$6)+SUMIFS('Forecast Data'!H:H,'Forecast Data'!B:B,B252,'Forecast Data'!C:C,BL$6)+SUMIFS('Forecast Data'!H:H,'Forecast Data'!B:B,B252,'Forecast Data'!C:C,BM$6)+SUMIFS('Forecast Data'!H:H,'Forecast Data'!B:B,B252,'Forecast Data'!C:C,BN$6)+SUMIFS('Forecast Data'!H:H,'Forecast Data'!B:B,B252,'Forecast Data'!C:C,BO$6)+SUMIFS('Forecast Data'!H:H,'Forecast Data'!B:B,B252,'Forecast Data'!C:C,BP$6)+SUMIFS('Forecast Data'!H:H,'Forecast Data'!B:B,B252,'Forecast Data'!C:C,BQ$6)),"")</f>
        <v/>
      </c>
      <c r="BY252" s="12">
        <f t="shared" si="18"/>
        <v>0</v>
      </c>
      <c r="BZ252" s="16">
        <f t="shared" si="19"/>
        <v>8.2229902449310373E-7</v>
      </c>
      <c r="CA252" s="13">
        <f t="shared" si="20"/>
        <v>-8.2229902449310378E-5</v>
      </c>
      <c r="CB252" s="12">
        <f t="shared" si="21"/>
        <v>8.2229902449310373E-7</v>
      </c>
      <c r="CC252" s="12"/>
      <c r="CD252" s="11">
        <f>(SUMIFS('Forecast Data'!H:H,'Forecast Data'!B:B,D252,'Forecast Data'!C:C,BK$6)+SUMIFS('Forecast Data'!H:H,'Forecast Data'!B:B,D252,'Forecast Data'!C:C,BL$6)+SUMIFS('Forecast Data'!H:H,'Forecast Data'!B:B,D252,'Forecast Data'!C:C,BM$6)+SUMIFS('Forecast Data'!H:H,'Forecast Data'!B:B,D252,'Forecast Data'!C:C,BJ$6))/4</f>
        <v>0</v>
      </c>
      <c r="CE252" s="12" t="str">
        <f>IFERROR((SUM(W252:Z252)-(SUMIFS('Forecast Data'!H:H,'Forecast Data'!B:B,B252,'Forecast Data'!C:C,BJ$6)+SUMIFS('Forecast Data'!H:H,'Forecast Data'!B:B,B252,'Forecast Data'!C:C,BK$6)+SUMIFS('Forecast Data'!H:H,'Forecast Data'!B:B,B252,'Forecast Data'!C:C,BL$6)+SUMIFS('Forecast Data'!H:H,'Forecast Data'!B:B,B252,'Forecast Data'!C:C,BM$6)))/(SUMIFS('Forecast Data'!H:H,'Forecast Data'!B:B,B252,'Forecast Data'!C:C,BJ$6)+SUMIFS('Forecast Data'!H:H,'Forecast Data'!B:B,B252,'Forecast Data'!C:C,BK$6)+SUMIFS('Forecast Data'!H:H,'Forecast Data'!B:B,B252,'Forecast Data'!C:C,BL$6)+SUMIFS('Forecast Data'!H:H,'Forecast Data'!B:B,B252,'Forecast Data'!C:C,BM$6)),"")</f>
        <v/>
      </c>
      <c r="CF252" s="12">
        <f t="shared" si="22"/>
        <v>0</v>
      </c>
      <c r="CG252" s="12">
        <f t="shared" si="23"/>
        <v>8.3838578547221112E-7</v>
      </c>
      <c r="CH252" s="13">
        <f t="shared" si="24"/>
        <v>-8.3838578547221109E-5</v>
      </c>
      <c r="CI252" s="13"/>
    </row>
    <row r="253" spans="1:87" ht="13.2">
      <c r="A253" s="1"/>
      <c r="B253" t="str">
        <f>D253</f>
        <v>Nello</v>
      </c>
      <c r="D253" t="s">
        <v>286</v>
      </c>
      <c r="E253" s="11">
        <f>SUMIFS('Fin Data'!F:F,'Fin Data'!A:A,D253)</f>
        <v>0</v>
      </c>
      <c r="F253" s="11">
        <f>SUMIFS('Fin Data with 6 week hist'!I:I,'Fin Data with 6 week hist'!$A:$A,$D253)</f>
        <v>0</v>
      </c>
      <c r="G253" s="11">
        <f>SUMIFS('Fin Data with 6 week hist'!J:J,'Fin Data with 6 week hist'!$A:$A,$D253)</f>
        <v>0</v>
      </c>
      <c r="H253" s="11">
        <f>SUMIFS('Fin Data with 6 week hist'!K:K,'Fin Data with 6 week hist'!$A:$A,$D253)+SUMIFS('Unit Cancellations'!D:D,'Unit Cancellations'!$B:$B,$D253)</f>
        <v>0</v>
      </c>
      <c r="I253" s="11">
        <f>SUMIFS('Fin Data with 6 week hist'!L:L,'Fin Data with 6 week hist'!$A:$A,$D253)+SUMIFS('Unit Cancellations'!E:E,'Unit Cancellations'!$B:$B,$D253)</f>
        <v>0</v>
      </c>
      <c r="J253" s="11">
        <f>SUMIFS('Fin Data with 6 week hist'!M:M,'Fin Data with 6 week hist'!$A:$A,$D253)+SUMIFS('Unit Cancellations'!F:F,'Unit Cancellations'!$B:$B,$D253)</f>
        <v>0</v>
      </c>
      <c r="K253" s="11">
        <f>SUMIFS('Fin Data with 6 week hist'!N:N,'Fin Data with 6 week hist'!$A:$A,$D253)+SUMIFS('Unit Cancellations'!G:G,'Unit Cancellations'!$B:$B,$D253)</f>
        <v>0</v>
      </c>
      <c r="L253" s="11">
        <f>SUMIFS('Fin Data'!AN:AN,'Fin Data'!A:A,D253)</f>
        <v>0</v>
      </c>
      <c r="M253" s="12">
        <f>IFERROR(SUMIFS('Fin Data'!AO:AO,'Fin Data'!A:A,D253),"")</f>
        <v>0</v>
      </c>
      <c r="N253" s="1"/>
      <c r="O253" s="11">
        <f t="shared" si="12"/>
        <v>1</v>
      </c>
      <c r="P253" s="12" t="str">
        <f t="shared" si="13"/>
        <v/>
      </c>
      <c r="Q253" s="1"/>
      <c r="R253" s="11">
        <f t="shared" si="14"/>
        <v>1</v>
      </c>
      <c r="S253" s="12" t="str">
        <f t="shared" si="15"/>
        <v/>
      </c>
      <c r="T253" s="11">
        <f t="shared" si="16"/>
        <v>0</v>
      </c>
      <c r="U253" s="1" t="e">
        <f t="shared" si="61"/>
        <v>#REF!</v>
      </c>
      <c r="V253" s="1"/>
      <c r="W253" s="11">
        <f>SUMIFS('Forecast Data'!$D:$D,'Forecast Data'!$C:$C,W$6,'Forecast Data'!$B:$B,$D253)</f>
        <v>1</v>
      </c>
      <c r="X253" s="11">
        <f>SUMIFS('Forecast Data'!$D:$D,'Forecast Data'!$C:$C,X$6,'Forecast Data'!$B:$B,$D253)</f>
        <v>1</v>
      </c>
      <c r="Y253" s="11">
        <f>SUMIFS('Forecast Data'!$D:$D,'Forecast Data'!$C:$C,Y$6,'Forecast Data'!$B:$B,$D253)</f>
        <v>1</v>
      </c>
      <c r="Z253" s="11">
        <f>SUMIFS('Forecast Data'!$D:$D,'Forecast Data'!$C:$C,Z$6,'Forecast Data'!$B:$B,$D253)</f>
        <v>1</v>
      </c>
      <c r="AA253" s="11">
        <f>SUMIFS('Forecast Data'!$D:$D,'Forecast Data'!$C:$C,AA$6,'Forecast Data'!$B:$B,$D253)</f>
        <v>1</v>
      </c>
      <c r="AB253" s="11">
        <f>SUMIFS('Forecast Data'!$D:$D,'Forecast Data'!$C:$C,AB$6,'Forecast Data'!$B:$B,$D253)</f>
        <v>1</v>
      </c>
      <c r="AC253" s="11">
        <f>SUMIFS('Forecast Data'!$D:$D,'Forecast Data'!$C:$C,AC$6,'Forecast Data'!$B:$B,$D253)</f>
        <v>1</v>
      </c>
      <c r="AD253" s="11">
        <f>SUMIFS('Forecast Data'!$D:$D,'Forecast Data'!$C:$C,AD$6,'Forecast Data'!$B:$B,$D253)</f>
        <v>1</v>
      </c>
      <c r="AE253" s="11">
        <f>SUMIFS('Forecast Data'!$D:$D,'Forecast Data'!$C:$C,AE$6,'Forecast Data'!$B:$B,$D253)</f>
        <v>1</v>
      </c>
      <c r="AF253" s="11">
        <f>SUMIFS('Forecast Data'!$D:$D,'Forecast Data'!$C:$C,AF$6,'Forecast Data'!$B:$B,$D253)</f>
        <v>1</v>
      </c>
      <c r="AG253" s="11">
        <f>SUMIFS('Forecast Data'!$D:$D,'Forecast Data'!$C:$C,AG$6,'Forecast Data'!$B:$B,$D253)</f>
        <v>1</v>
      </c>
      <c r="AH253" s="11">
        <f>SUMIFS('Forecast Data'!$D:$D,'Forecast Data'!$C:$C,AH$6,'Forecast Data'!$B:$B,$D253)</f>
        <v>1</v>
      </c>
      <c r="AI253" s="1"/>
      <c r="AJ253" s="12" t="str">
        <f>IF(SUMIFS('Forecast Data'!$E:$E,'Forecast Data'!$C:$C,AJ$6,'Forecast Data'!$B:$B,$D253)=0,"",SUMIFS('Forecast Data'!$E:$E,'Forecast Data'!$C:$C,AJ$6,'Forecast Data'!$B:$B,$D253))</f>
        <v/>
      </c>
      <c r="AK253" s="12" t="str">
        <f>IF(SUMIFS('Forecast Data'!$E:$E,'Forecast Data'!$C:$C,AK$6,'Forecast Data'!$B:$B,$D253)=0,"",SUMIFS('Forecast Data'!$E:$E,'Forecast Data'!$C:$C,AK$6,'Forecast Data'!$B:$B,$D253))</f>
        <v/>
      </c>
      <c r="AL253" s="12" t="str">
        <f>IF(SUMIFS('Forecast Data'!$E:$E,'Forecast Data'!$C:$C,AL$6,'Forecast Data'!$B:$B,$D253)=0,"",SUMIFS('Forecast Data'!$E:$E,'Forecast Data'!$C:$C,AL$6,'Forecast Data'!$B:$B,$D253))</f>
        <v/>
      </c>
      <c r="AM253" s="12" t="str">
        <f>IF(SUMIFS('Forecast Data'!$E:$E,'Forecast Data'!$C:$C,AM$6,'Forecast Data'!$B:$B,$D253)=0,"",SUMIFS('Forecast Data'!$E:$E,'Forecast Data'!$C:$C,AM$6,'Forecast Data'!$B:$B,$D253))</f>
        <v/>
      </c>
      <c r="AN253" s="12" t="str">
        <f>IF(SUMIFS('Forecast Data'!$E:$E,'Forecast Data'!$C:$C,AN$6,'Forecast Data'!$B:$B,$D253)=0,"",SUMIFS('Forecast Data'!$E:$E,'Forecast Data'!$C:$C,AN$6,'Forecast Data'!$B:$B,$D253))</f>
        <v/>
      </c>
      <c r="AO253" s="12" t="str">
        <f>IF(SUMIFS('Forecast Data'!$E:$E,'Forecast Data'!$C:$C,AO$6,'Forecast Data'!$B:$B,$D253)=0,"",SUMIFS('Forecast Data'!$E:$E,'Forecast Data'!$C:$C,AO$6,'Forecast Data'!$B:$B,$D253))</f>
        <v/>
      </c>
      <c r="AP253" s="12" t="str">
        <f>IF(SUMIFS('Forecast Data'!$E:$E,'Forecast Data'!$C:$C,AP$6,'Forecast Data'!$B:$B,$D253)=0,"",SUMIFS('Forecast Data'!$E:$E,'Forecast Data'!$C:$C,AP$6,'Forecast Data'!$B:$B,$D253))</f>
        <v/>
      </c>
      <c r="AQ253" s="12" t="str">
        <f>IF(SUMIFS('Forecast Data'!$E:$E,'Forecast Data'!$C:$C,AQ$6,'Forecast Data'!$B:$B,$D253)=0,"",SUMIFS('Forecast Data'!$E:$E,'Forecast Data'!$C:$C,AQ$6,'Forecast Data'!$B:$B,$D253))</f>
        <v/>
      </c>
      <c r="AR253" s="12" t="str">
        <f>IF(SUMIFS('Forecast Data'!$E:$E,'Forecast Data'!$C:$C,AR$6,'Forecast Data'!$B:$B,$D253)=0,"",SUMIFS('Forecast Data'!$E:$E,'Forecast Data'!$C:$C,AR$6,'Forecast Data'!$B:$B,$D253))</f>
        <v/>
      </c>
      <c r="AS253" s="12" t="str">
        <f>IF(SUMIFS('Forecast Data'!$E:$E,'Forecast Data'!$C:$C,AS$6,'Forecast Data'!$B:$B,$D253)=0,"",SUMIFS('Forecast Data'!$E:$E,'Forecast Data'!$C:$C,AS$6,'Forecast Data'!$B:$B,$D253))</f>
        <v/>
      </c>
      <c r="AT253" s="12" t="str">
        <f>IF(SUMIFS('Forecast Data'!$E:$E,'Forecast Data'!$C:$C,AT$6,'Forecast Data'!$B:$B,$D253)=0,"",SUMIFS('Forecast Data'!$E:$E,'Forecast Data'!$C:$C,AT$6,'Forecast Data'!$B:$B,$D253))</f>
        <v/>
      </c>
      <c r="AU253" s="12" t="str">
        <f>IF(SUMIFS('Forecast Data'!$E:$E,'Forecast Data'!$C:$C,AU$6,'Forecast Data'!$B:$B,$D253)=0,"",SUMIFS('Forecast Data'!$E:$E,'Forecast Data'!$C:$C,AU$6,'Forecast Data'!$B:$B,$D253))</f>
        <v/>
      </c>
      <c r="AV253" s="1"/>
      <c r="AW253" s="11">
        <f>SUMIFS('OP Units'!E:E,'OP Units'!$A:$A,$D253)</f>
        <v>0</v>
      </c>
      <c r="AX253" s="11">
        <f>SUMIFS('OP Units'!F:F,'OP Units'!$A:$A,$D253)</f>
        <v>0</v>
      </c>
      <c r="AY253" s="11">
        <f>SUMIFS('OP Units'!G:G,'OP Units'!$A:$A,$D253)</f>
        <v>0</v>
      </c>
      <c r="AZ253" s="11">
        <f>SUMIFS('OP Units'!H:H,'OP Units'!$A:$A,$D253)</f>
        <v>0</v>
      </c>
      <c r="BA253" s="11">
        <f>SUMIFS('OP Units'!I:I,'OP Units'!$A:$A,$D253)</f>
        <v>0</v>
      </c>
      <c r="BB253" s="11">
        <f>SUMIFS('OP Units'!J:J,'OP Units'!$A:$A,$D253)</f>
        <v>0</v>
      </c>
      <c r="BC253" s="11">
        <f>SUMIFS('OP Units'!K:K,'OP Units'!$A:$A,$D253)</f>
        <v>0</v>
      </c>
      <c r="BD253" s="11">
        <f>SUMIFS('OP Units'!L:L,'OP Units'!$A:$A,$D253)</f>
        <v>0</v>
      </c>
      <c r="BE253" s="11">
        <f>SUMIFS('OP Units'!M:M,'OP Units'!$A:$A,$D253)</f>
        <v>0</v>
      </c>
      <c r="BF253" s="11">
        <f>SUMIFS('OP Units'!N:N,'OP Units'!$A:$A,$D253)</f>
        <v>0</v>
      </c>
      <c r="BG253" s="11">
        <f>SUMIFS('OP Units'!O:O,'OP Units'!$A:$A,$D253)</f>
        <v>0</v>
      </c>
      <c r="BH253" s="11">
        <f>SUMIFS('OP Units'!P:P,'OP Units'!$A:$A,$D253)</f>
        <v>0</v>
      </c>
      <c r="BI253" s="1"/>
      <c r="BJ253" s="12" t="str">
        <f>IFERROR((SUMIFS('OP Units'!E:E,'OP Units'!$A:$A,$D253)-SUMIFS('Forecast Data'!$H:$H,'Forecast Data'!$C:$C,BJ$6,'Forecast Data'!$B:$B,$D253))/SUMIFS('Forecast Data'!$H:$H,'Forecast Data'!$C:$C,BJ$6,'Forecast Data'!$B:$B,$D253),"")</f>
        <v/>
      </c>
      <c r="BK253" s="12" t="str">
        <f>IFERROR((SUMIFS('OP Units'!F:F,'OP Units'!$A:$A,$D253)-SUMIFS('Forecast Data'!$H:$H,'Forecast Data'!$C:$C,BK$6,'Forecast Data'!$B:$B,$D253))/SUMIFS('Forecast Data'!$H:$H,'Forecast Data'!$C:$C,BK$6,'Forecast Data'!$B:$B,$D253),"")</f>
        <v/>
      </c>
      <c r="BL253" s="12" t="str">
        <f>IFERROR((SUMIFS('OP Units'!G:G,'OP Units'!$A:$A,$D253)-SUMIFS('Forecast Data'!$H:$H,'Forecast Data'!$C:$C,BL$6,'Forecast Data'!$B:$B,$D253))/SUMIFS('Forecast Data'!$H:$H,'Forecast Data'!$C:$C,BL$6,'Forecast Data'!$B:$B,$D253),"")</f>
        <v/>
      </c>
      <c r="BM253" s="12" t="str">
        <f>IFERROR((SUMIFS('OP Units'!H:H,'OP Units'!$A:$A,$D253)-SUMIFS('Forecast Data'!$H:$H,'Forecast Data'!$C:$C,BM$6,'Forecast Data'!$B:$B,$D253))/SUMIFS('Forecast Data'!$H:$H,'Forecast Data'!$C:$C,BM$6,'Forecast Data'!$B:$B,$D253),"")</f>
        <v/>
      </c>
      <c r="BN253" s="12" t="str">
        <f>IFERROR((SUMIFS('OP Units'!I:I,'OP Units'!$A:$A,$D253)-SUMIFS('Forecast Data'!$H:$H,'Forecast Data'!$C:$C,BN$6,'Forecast Data'!$B:$B,$D253))/SUMIFS('Forecast Data'!$H:$H,'Forecast Data'!$C:$C,BN$6,'Forecast Data'!$B:$B,$D253),"")</f>
        <v/>
      </c>
      <c r="BO253" s="12" t="str">
        <f>IFERROR((SUMIFS('OP Units'!J:J,'OP Units'!$A:$A,$D253)-SUMIFS('Forecast Data'!$H:$H,'Forecast Data'!$C:$C,BO$6,'Forecast Data'!$B:$B,$D253))/SUMIFS('Forecast Data'!$H:$H,'Forecast Data'!$C:$C,BO$6,'Forecast Data'!$B:$B,$D253),"")</f>
        <v/>
      </c>
      <c r="BP253" s="12" t="str">
        <f>IFERROR((SUMIFS('OP Units'!K:K,'OP Units'!$A:$A,$D253)-SUMIFS('Forecast Data'!$H:$H,'Forecast Data'!$C:$C,BP$6,'Forecast Data'!$B:$B,$D253))/SUMIFS('Forecast Data'!$H:$H,'Forecast Data'!$C:$C,BP$6,'Forecast Data'!$B:$B,$D253),"")</f>
        <v/>
      </c>
      <c r="BQ253" s="12" t="str">
        <f>IFERROR((SUMIFS('OP Units'!L:L,'OP Units'!$A:$A,$D253)-SUMIFS('Forecast Data'!$H:$H,'Forecast Data'!$C:$C,BQ$6,'Forecast Data'!$B:$B,$D253))/SUMIFS('Forecast Data'!$H:$H,'Forecast Data'!$C:$C,BQ$6,'Forecast Data'!$B:$B,$D253),"")</f>
        <v/>
      </c>
      <c r="BR253" s="12" t="str">
        <f>IFERROR((SUMIFS('OP Units'!M:M,'OP Units'!$A:$A,$D253)-SUMIFS('Forecast Data'!$H:$H,'Forecast Data'!$C:$C,BR$6,'Forecast Data'!$B:$B,$D253))/SUMIFS('Forecast Data'!$H:$H,'Forecast Data'!$C:$C,BR$6,'Forecast Data'!$B:$B,$D253),"")</f>
        <v/>
      </c>
      <c r="BS253" s="12" t="str">
        <f>IFERROR((SUMIFS('OP Units'!N:N,'OP Units'!$A:$A,$D253)-SUMIFS('Forecast Data'!$H:$H,'Forecast Data'!$C:$C,BS$6,'Forecast Data'!$B:$B,$D253))/SUMIFS('Forecast Data'!$H:$H,'Forecast Data'!$C:$C,BS$6,'Forecast Data'!$B:$B,$D253),"")</f>
        <v/>
      </c>
      <c r="BT253" s="12" t="str">
        <f>IFERROR((SUMIFS('OP Units'!O:O,'OP Units'!$A:$A,$D253)-SUMIFS('Forecast Data'!$H:$H,'Forecast Data'!$C:$C,BT$6,'Forecast Data'!$B:$B,$D253))/SUMIFS('Forecast Data'!$H:$H,'Forecast Data'!$C:$C,BT$6,'Forecast Data'!$B:$B,$D253),"")</f>
        <v/>
      </c>
      <c r="BU253" s="12" t="str">
        <f>IFERROR((SUMIFS('OP Units'!P:P,'OP Units'!$A:$A,$D253)-SUMIFS('Forecast Data'!$H:$H,'Forecast Data'!$C:$C,BU$6,'Forecast Data'!$B:$B,$D253))/SUMIFS('Forecast Data'!$H:$H,'Forecast Data'!$C:$C,BU$6,'Forecast Data'!$B:$B,$D253),"")</f>
        <v/>
      </c>
      <c r="BV253" s="12"/>
      <c r="BW253" s="11">
        <f>(SUMIFS('Forecast Data'!H:H,'Forecast Data'!B:B,D253,'Forecast Data'!C:C,BK$6)+SUMIFS('Forecast Data'!H:H,'Forecast Data'!B:B,D253,'Forecast Data'!C:C,BL$6)+SUMIFS('Forecast Data'!H:H,'Forecast Data'!B:B,D253,'Forecast Data'!C:C,BM$6)+SUMIFS('Forecast Data'!H:H,'Forecast Data'!B:B,D253,'Forecast Data'!C:C,BN$6)+SUMIFS('Forecast Data'!H:H,'Forecast Data'!B:B,D253,'Forecast Data'!C:C,BO$6)+SUMIFS('Forecast Data'!H:H,'Forecast Data'!B:B,D253,'Forecast Data'!C:C,BP$6)+SUMIFS('Forecast Data'!H:H,'Forecast Data'!B:B,D253,'Forecast Data'!C:C,BQ$6)+SUMIFS('Forecast Data'!H:H,'Forecast Data'!B:B,D253,'Forecast Data'!C:C,BJ$6))/8</f>
        <v>0</v>
      </c>
      <c r="BX253" s="12" t="str">
        <f>IFERROR((SUM(W253:AD253)-(SUMIFS('Forecast Data'!H:H,'Forecast Data'!B:B,B253,'Forecast Data'!C:C,BJ$6)+SUMIFS('Forecast Data'!H:H,'Forecast Data'!B:B,B253,'Forecast Data'!C:C,BK$6)+SUMIFS('Forecast Data'!H:H,'Forecast Data'!B:B,B253,'Forecast Data'!C:C,BL$6)+SUMIFS('Forecast Data'!H:H,'Forecast Data'!B:B,B253,'Forecast Data'!C:C,BM$6)+SUMIFS('Forecast Data'!H:H,'Forecast Data'!B:B,B253,'Forecast Data'!C:C,BN$6)+SUMIFS('Forecast Data'!H:H,'Forecast Data'!B:B,B253,'Forecast Data'!C:C,BO$6)+SUMIFS('Forecast Data'!H:H,'Forecast Data'!B:B,B253,'Forecast Data'!C:C,BP$6)+SUMIFS('Forecast Data'!H:H,'Forecast Data'!B:B,B253,'Forecast Data'!C:C,BQ$6)))/(SUMIFS('Forecast Data'!H:H,'Forecast Data'!B:B,B253,'Forecast Data'!C:C,BJ$6)+SUMIFS('Forecast Data'!H:H,'Forecast Data'!B:B,B253,'Forecast Data'!C:C,BK$6)+SUMIFS('Forecast Data'!H:H,'Forecast Data'!B:B,B253,'Forecast Data'!C:C,BL$6)+SUMIFS('Forecast Data'!H:H,'Forecast Data'!B:B,B253,'Forecast Data'!C:C,BM$6)+SUMIFS('Forecast Data'!H:H,'Forecast Data'!B:B,B253,'Forecast Data'!C:C,BN$6)+SUMIFS('Forecast Data'!H:H,'Forecast Data'!B:B,B253,'Forecast Data'!C:C,BO$6)+SUMIFS('Forecast Data'!H:H,'Forecast Data'!B:B,B253,'Forecast Data'!C:C,BP$6)+SUMIFS('Forecast Data'!H:H,'Forecast Data'!B:B,B253,'Forecast Data'!C:C,BQ$6)),"")</f>
        <v/>
      </c>
      <c r="BY253" s="12">
        <f t="shared" si="18"/>
        <v>0</v>
      </c>
      <c r="BZ253" s="16">
        <f t="shared" si="19"/>
        <v>8.2229902449310373E-7</v>
      </c>
      <c r="CA253" s="13">
        <f t="shared" si="20"/>
        <v>-8.2229902449310378E-5</v>
      </c>
      <c r="CB253" s="12">
        <f t="shared" si="21"/>
        <v>8.2229902449310373E-7</v>
      </c>
      <c r="CC253" s="12"/>
      <c r="CD253" s="11">
        <f>(SUMIFS('Forecast Data'!H:H,'Forecast Data'!B:B,D253,'Forecast Data'!C:C,BK$6)+SUMIFS('Forecast Data'!H:H,'Forecast Data'!B:B,D253,'Forecast Data'!C:C,BL$6)+SUMIFS('Forecast Data'!H:H,'Forecast Data'!B:B,D253,'Forecast Data'!C:C,BM$6)+SUMIFS('Forecast Data'!H:H,'Forecast Data'!B:B,D253,'Forecast Data'!C:C,BJ$6))/4</f>
        <v>0</v>
      </c>
      <c r="CE253" s="12" t="str">
        <f>IFERROR((SUM(W253:Z253)-(SUMIFS('Forecast Data'!H:H,'Forecast Data'!B:B,D253,'Forecast Data'!C:C,BJ$6)+SUMIFS('Forecast Data'!H:H,'Forecast Data'!B:B,D253,'Forecast Data'!C:C,BK$6)+SUMIFS('Forecast Data'!H:H,'Forecast Data'!B:B,D253,'Forecast Data'!C:C,BL$6)+SUMIFS('Forecast Data'!H:H,'Forecast Data'!B:B,D253,'Forecast Data'!C:C,BM$6)))/(SUMIFS('Forecast Data'!H:H,'Forecast Data'!B:B,D253,'Forecast Data'!C:C,BJ$6)+SUMIFS('Forecast Data'!H:H,'Forecast Data'!B:B,D253,'Forecast Data'!C:C,BK$6)+SUMIFS('Forecast Data'!H:H,'Forecast Data'!B:B,D253,'Forecast Data'!C:C,BL$6)+SUMIFS('Forecast Data'!H:H,'Forecast Data'!B:B,D253,'Forecast Data'!C:C,BM$6)),"")</f>
        <v/>
      </c>
      <c r="CF253" s="12">
        <f t="shared" si="22"/>
        <v>0</v>
      </c>
      <c r="CG253" s="12">
        <f t="shared" si="23"/>
        <v>8.3838578547221112E-7</v>
      </c>
      <c r="CH253" s="13">
        <f t="shared" si="24"/>
        <v>-8.3838578547221109E-5</v>
      </c>
      <c r="CI253" s="13"/>
    </row>
    <row r="254" spans="1:87" ht="13.2">
      <c r="A254" s="1"/>
      <c r="B254" s="1"/>
      <c r="C254" s="1"/>
      <c r="D254" t="s">
        <v>287</v>
      </c>
      <c r="E254" s="11">
        <f>SUMIFS('Fin Data'!F:F,'Fin Data'!A:A,D254)</f>
        <v>0</v>
      </c>
      <c r="F254" s="11">
        <f>SUMIFS('Fin Data with 6 week hist'!I:I,'Fin Data with 6 week hist'!$A:$A,$D254)</f>
        <v>0</v>
      </c>
      <c r="G254" s="11">
        <f>SUMIFS('Fin Data with 6 week hist'!J:J,'Fin Data with 6 week hist'!$A:$A,$D254)</f>
        <v>0</v>
      </c>
      <c r="H254" s="11">
        <f>SUMIFS('Fin Data with 6 week hist'!K:K,'Fin Data with 6 week hist'!$A:$A,$D254)+SUMIFS('Unit Cancellations'!D:D,'Unit Cancellations'!$B:$B,$D254)</f>
        <v>0</v>
      </c>
      <c r="I254" s="11">
        <f>SUMIFS('Fin Data with 6 week hist'!L:L,'Fin Data with 6 week hist'!$A:$A,$D254)+SUMIFS('Unit Cancellations'!E:E,'Unit Cancellations'!$B:$B,$D254)</f>
        <v>0</v>
      </c>
      <c r="J254" s="11">
        <f>SUMIFS('Fin Data with 6 week hist'!M:M,'Fin Data with 6 week hist'!$A:$A,$D254)+SUMIFS('Unit Cancellations'!F:F,'Unit Cancellations'!$B:$B,$D254)</f>
        <v>0</v>
      </c>
      <c r="K254" s="11">
        <f>SUMIFS('Fin Data with 6 week hist'!N:N,'Fin Data with 6 week hist'!$A:$A,$D254)+SUMIFS('Unit Cancellations'!G:G,'Unit Cancellations'!$B:$B,$D254)</f>
        <v>0</v>
      </c>
      <c r="L254" s="11">
        <f>SUMIFS('Fin Data'!AN:AN,'Fin Data'!A:A,D254)</f>
        <v>0</v>
      </c>
      <c r="M254" s="12">
        <f>IFERROR(SUMIFS('Fin Data'!AO:AO,'Fin Data'!A:A,D254),"")</f>
        <v>0</v>
      </c>
      <c r="N254" s="1"/>
      <c r="O254" s="11">
        <f t="shared" si="12"/>
        <v>1</v>
      </c>
      <c r="P254" s="12" t="str">
        <f t="shared" si="13"/>
        <v/>
      </c>
      <c r="Q254" s="1"/>
      <c r="R254" s="11">
        <f t="shared" si="14"/>
        <v>1</v>
      </c>
      <c r="S254" s="12" t="str">
        <f t="shared" si="15"/>
        <v/>
      </c>
      <c r="T254" s="11">
        <f t="shared" si="16"/>
        <v>0</v>
      </c>
      <c r="U254" s="1" t="e">
        <f t="shared" si="61"/>
        <v>#REF!</v>
      </c>
      <c r="V254" s="1"/>
      <c r="W254" s="11">
        <f>SUMIFS('Forecast Data'!$D:$D,'Forecast Data'!$C:$C,W$6,'Forecast Data'!$B:$B,$D254)</f>
        <v>1</v>
      </c>
      <c r="X254" s="11">
        <f>SUMIFS('Forecast Data'!$D:$D,'Forecast Data'!$C:$C,X$6,'Forecast Data'!$B:$B,$D254)</f>
        <v>1</v>
      </c>
      <c r="Y254" s="11">
        <f>SUMIFS('Forecast Data'!$D:$D,'Forecast Data'!$C:$C,Y$6,'Forecast Data'!$B:$B,$D254)</f>
        <v>1</v>
      </c>
      <c r="Z254" s="11">
        <f>SUMIFS('Forecast Data'!$D:$D,'Forecast Data'!$C:$C,Z$6,'Forecast Data'!$B:$B,$D254)</f>
        <v>1</v>
      </c>
      <c r="AA254" s="11">
        <f>SUMIFS('Forecast Data'!$D:$D,'Forecast Data'!$C:$C,AA$6,'Forecast Data'!$B:$B,$D254)</f>
        <v>1</v>
      </c>
      <c r="AB254" s="11">
        <f>SUMIFS('Forecast Data'!$D:$D,'Forecast Data'!$C:$C,AB$6,'Forecast Data'!$B:$B,$D254)</f>
        <v>1</v>
      </c>
      <c r="AC254" s="11">
        <f>SUMIFS('Forecast Data'!$D:$D,'Forecast Data'!$C:$C,AC$6,'Forecast Data'!$B:$B,$D254)</f>
        <v>1</v>
      </c>
      <c r="AD254" s="11">
        <f>SUMIFS('Forecast Data'!$D:$D,'Forecast Data'!$C:$C,AD$6,'Forecast Data'!$B:$B,$D254)</f>
        <v>1</v>
      </c>
      <c r="AE254" s="11">
        <f>SUMIFS('Forecast Data'!$D:$D,'Forecast Data'!$C:$C,AE$6,'Forecast Data'!$B:$B,$D254)</f>
        <v>0</v>
      </c>
      <c r="AF254" s="11">
        <f>SUMIFS('Forecast Data'!$D:$D,'Forecast Data'!$C:$C,AF$6,'Forecast Data'!$B:$B,$D254)</f>
        <v>1</v>
      </c>
      <c r="AG254" s="11">
        <f>SUMIFS('Forecast Data'!$D:$D,'Forecast Data'!$C:$C,AG$6,'Forecast Data'!$B:$B,$D254)</f>
        <v>1</v>
      </c>
      <c r="AH254" s="11">
        <f>SUMIFS('Forecast Data'!$D:$D,'Forecast Data'!$C:$C,AH$6,'Forecast Data'!$B:$B,$D254)</f>
        <v>1</v>
      </c>
      <c r="AI254" s="1"/>
      <c r="AJ254" s="12" t="str">
        <f>IF(SUMIFS('Forecast Data'!$E:$E,'Forecast Data'!$C:$C,AJ$6,'Forecast Data'!$B:$B,$D254)=0,"",SUMIFS('Forecast Data'!$E:$E,'Forecast Data'!$C:$C,AJ$6,'Forecast Data'!$B:$B,$D254))</f>
        <v/>
      </c>
      <c r="AK254" s="12" t="str">
        <f>IF(SUMIFS('Forecast Data'!$E:$E,'Forecast Data'!$C:$C,AK$6,'Forecast Data'!$B:$B,$D254)=0,"",SUMIFS('Forecast Data'!$E:$E,'Forecast Data'!$C:$C,AK$6,'Forecast Data'!$B:$B,$D254))</f>
        <v/>
      </c>
      <c r="AL254" s="12" t="str">
        <f>IF(SUMIFS('Forecast Data'!$E:$E,'Forecast Data'!$C:$C,AL$6,'Forecast Data'!$B:$B,$D254)=0,"",SUMIFS('Forecast Data'!$E:$E,'Forecast Data'!$C:$C,AL$6,'Forecast Data'!$B:$B,$D254))</f>
        <v/>
      </c>
      <c r="AM254" s="12" t="str">
        <f>IF(SUMIFS('Forecast Data'!$E:$E,'Forecast Data'!$C:$C,AM$6,'Forecast Data'!$B:$B,$D254)=0,"",SUMIFS('Forecast Data'!$E:$E,'Forecast Data'!$C:$C,AM$6,'Forecast Data'!$B:$B,$D254))</f>
        <v/>
      </c>
      <c r="AN254" s="12" t="str">
        <f>IF(SUMIFS('Forecast Data'!$E:$E,'Forecast Data'!$C:$C,AN$6,'Forecast Data'!$B:$B,$D254)=0,"",SUMIFS('Forecast Data'!$E:$E,'Forecast Data'!$C:$C,AN$6,'Forecast Data'!$B:$B,$D254))</f>
        <v/>
      </c>
      <c r="AO254" s="12" t="str">
        <f>IF(SUMIFS('Forecast Data'!$E:$E,'Forecast Data'!$C:$C,AO$6,'Forecast Data'!$B:$B,$D254)=0,"",SUMIFS('Forecast Data'!$E:$E,'Forecast Data'!$C:$C,AO$6,'Forecast Data'!$B:$B,$D254))</f>
        <v/>
      </c>
      <c r="AP254" s="12" t="str">
        <f>IF(SUMIFS('Forecast Data'!$E:$E,'Forecast Data'!$C:$C,AP$6,'Forecast Data'!$B:$B,$D254)=0,"",SUMIFS('Forecast Data'!$E:$E,'Forecast Data'!$C:$C,AP$6,'Forecast Data'!$B:$B,$D254))</f>
        <v/>
      </c>
      <c r="AQ254" s="12" t="str">
        <f>IF(SUMIFS('Forecast Data'!$E:$E,'Forecast Data'!$C:$C,AQ$6,'Forecast Data'!$B:$B,$D254)=0,"",SUMIFS('Forecast Data'!$E:$E,'Forecast Data'!$C:$C,AQ$6,'Forecast Data'!$B:$B,$D254))</f>
        <v/>
      </c>
      <c r="AR254" s="12" t="str">
        <f>IF(SUMIFS('Forecast Data'!$E:$E,'Forecast Data'!$C:$C,AR$6,'Forecast Data'!$B:$B,$D254)=0,"",SUMIFS('Forecast Data'!$E:$E,'Forecast Data'!$C:$C,AR$6,'Forecast Data'!$B:$B,$D254))</f>
        <v/>
      </c>
      <c r="AS254" s="12" t="str">
        <f>IF(SUMIFS('Forecast Data'!$E:$E,'Forecast Data'!$C:$C,AS$6,'Forecast Data'!$B:$B,$D254)=0,"",SUMIFS('Forecast Data'!$E:$E,'Forecast Data'!$C:$C,AS$6,'Forecast Data'!$B:$B,$D254))</f>
        <v/>
      </c>
      <c r="AT254" s="12" t="str">
        <f>IF(SUMIFS('Forecast Data'!$E:$E,'Forecast Data'!$C:$C,AT$6,'Forecast Data'!$B:$B,$D254)=0,"",SUMIFS('Forecast Data'!$E:$E,'Forecast Data'!$C:$C,AT$6,'Forecast Data'!$B:$B,$D254))</f>
        <v/>
      </c>
      <c r="AU254" s="12" t="str">
        <f>IF(SUMIFS('Forecast Data'!$E:$E,'Forecast Data'!$C:$C,AU$6,'Forecast Data'!$B:$B,$D254)=0,"",SUMIFS('Forecast Data'!$E:$E,'Forecast Data'!$C:$C,AU$6,'Forecast Data'!$B:$B,$D254))</f>
        <v/>
      </c>
      <c r="AV254" s="1"/>
      <c r="AW254" s="11">
        <f>SUMIFS('OP Units'!E:E,'OP Units'!$A:$A,$D254)</f>
        <v>0</v>
      </c>
      <c r="AX254" s="11">
        <f>SUMIFS('OP Units'!F:F,'OP Units'!$A:$A,$D254)</f>
        <v>0</v>
      </c>
      <c r="AY254" s="11">
        <f>SUMIFS('OP Units'!G:G,'OP Units'!$A:$A,$D254)</f>
        <v>0</v>
      </c>
      <c r="AZ254" s="11">
        <f>SUMIFS('OP Units'!H:H,'OP Units'!$A:$A,$D254)</f>
        <v>0</v>
      </c>
      <c r="BA254" s="11">
        <f>SUMIFS('OP Units'!I:I,'OP Units'!$A:$A,$D254)</f>
        <v>0</v>
      </c>
      <c r="BB254" s="11">
        <f>SUMIFS('OP Units'!J:J,'OP Units'!$A:$A,$D254)</f>
        <v>0</v>
      </c>
      <c r="BC254" s="11">
        <f>SUMIFS('OP Units'!K:K,'OP Units'!$A:$A,$D254)</f>
        <v>0</v>
      </c>
      <c r="BD254" s="11">
        <f>SUMIFS('OP Units'!L:L,'OP Units'!$A:$A,$D254)</f>
        <v>0</v>
      </c>
      <c r="BE254" s="11">
        <f>SUMIFS('OP Units'!M:M,'OP Units'!$A:$A,$D254)</f>
        <v>0</v>
      </c>
      <c r="BF254" s="11">
        <f>SUMIFS('OP Units'!N:N,'OP Units'!$A:$A,$D254)</f>
        <v>0</v>
      </c>
      <c r="BG254" s="11">
        <f>SUMIFS('OP Units'!O:O,'OP Units'!$A:$A,$D254)</f>
        <v>0</v>
      </c>
      <c r="BH254" s="11">
        <f>SUMIFS('OP Units'!P:P,'OP Units'!$A:$A,$D254)</f>
        <v>0</v>
      </c>
      <c r="BI254" s="1"/>
      <c r="BJ254" s="12" t="str">
        <f>IFERROR((SUMIFS('OP Units'!E:E,'OP Units'!$A:$A,$D254)-SUMIFS('Forecast Data'!$H:$H,'Forecast Data'!$C:$C,BJ$6,'Forecast Data'!$B:$B,$D254))/SUMIFS('Forecast Data'!$H:$H,'Forecast Data'!$C:$C,BJ$6,'Forecast Data'!$B:$B,$D254),"")</f>
        <v/>
      </c>
      <c r="BK254" s="12" t="str">
        <f>IFERROR((SUMIFS('OP Units'!F:F,'OP Units'!$A:$A,$D254)-SUMIFS('Forecast Data'!$H:$H,'Forecast Data'!$C:$C,BK$6,'Forecast Data'!$B:$B,$D254))/SUMIFS('Forecast Data'!$H:$H,'Forecast Data'!$C:$C,BK$6,'Forecast Data'!$B:$B,$D254),"")</f>
        <v/>
      </c>
      <c r="BL254" s="12" t="str">
        <f>IFERROR((SUMIFS('OP Units'!G:G,'OP Units'!$A:$A,$D254)-SUMIFS('Forecast Data'!$H:$H,'Forecast Data'!$C:$C,BL$6,'Forecast Data'!$B:$B,$D254))/SUMIFS('Forecast Data'!$H:$H,'Forecast Data'!$C:$C,BL$6,'Forecast Data'!$B:$B,$D254),"")</f>
        <v/>
      </c>
      <c r="BM254" s="12" t="str">
        <f>IFERROR((SUMIFS('OP Units'!H:H,'OP Units'!$A:$A,$D254)-SUMIFS('Forecast Data'!$H:$H,'Forecast Data'!$C:$C,BM$6,'Forecast Data'!$B:$B,$D254))/SUMIFS('Forecast Data'!$H:$H,'Forecast Data'!$C:$C,BM$6,'Forecast Data'!$B:$B,$D254),"")</f>
        <v/>
      </c>
      <c r="BN254" s="12" t="str">
        <f>IFERROR((SUMIFS('OP Units'!I:I,'OP Units'!$A:$A,$D254)-SUMIFS('Forecast Data'!$H:$H,'Forecast Data'!$C:$C,BN$6,'Forecast Data'!$B:$B,$D254))/SUMIFS('Forecast Data'!$H:$H,'Forecast Data'!$C:$C,BN$6,'Forecast Data'!$B:$B,$D254),"")</f>
        <v/>
      </c>
      <c r="BO254" s="12" t="str">
        <f>IFERROR((SUMIFS('OP Units'!J:J,'OP Units'!$A:$A,$D254)-SUMIFS('Forecast Data'!$H:$H,'Forecast Data'!$C:$C,BO$6,'Forecast Data'!$B:$B,$D254))/SUMIFS('Forecast Data'!$H:$H,'Forecast Data'!$C:$C,BO$6,'Forecast Data'!$B:$B,$D254),"")</f>
        <v/>
      </c>
      <c r="BP254" s="12" t="str">
        <f>IFERROR((SUMIFS('OP Units'!K:K,'OP Units'!$A:$A,$D254)-SUMIFS('Forecast Data'!$H:$H,'Forecast Data'!$C:$C,BP$6,'Forecast Data'!$B:$B,$D254))/SUMIFS('Forecast Data'!$H:$H,'Forecast Data'!$C:$C,BP$6,'Forecast Data'!$B:$B,$D254),"")</f>
        <v/>
      </c>
      <c r="BQ254" s="12" t="str">
        <f>IFERROR((SUMIFS('OP Units'!L:L,'OP Units'!$A:$A,$D254)-SUMIFS('Forecast Data'!$H:$H,'Forecast Data'!$C:$C,BQ$6,'Forecast Data'!$B:$B,$D254))/SUMIFS('Forecast Data'!$H:$H,'Forecast Data'!$C:$C,BQ$6,'Forecast Data'!$B:$B,$D254),"")</f>
        <v/>
      </c>
      <c r="BR254" s="12" t="str">
        <f>IFERROR((SUMIFS('OP Units'!M:M,'OP Units'!$A:$A,$D254)-SUMIFS('Forecast Data'!$H:$H,'Forecast Data'!$C:$C,BR$6,'Forecast Data'!$B:$B,$D254))/SUMIFS('Forecast Data'!$H:$H,'Forecast Data'!$C:$C,BR$6,'Forecast Data'!$B:$B,$D254),"")</f>
        <v/>
      </c>
      <c r="BS254" s="12" t="str">
        <f>IFERROR((SUMIFS('OP Units'!N:N,'OP Units'!$A:$A,$D254)-SUMIFS('Forecast Data'!$H:$H,'Forecast Data'!$C:$C,BS$6,'Forecast Data'!$B:$B,$D254))/SUMIFS('Forecast Data'!$H:$H,'Forecast Data'!$C:$C,BS$6,'Forecast Data'!$B:$B,$D254),"")</f>
        <v/>
      </c>
      <c r="BT254" s="12" t="str">
        <f>IFERROR((SUMIFS('OP Units'!O:O,'OP Units'!$A:$A,$D254)-SUMIFS('Forecast Data'!$H:$H,'Forecast Data'!$C:$C,BT$6,'Forecast Data'!$B:$B,$D254))/SUMIFS('Forecast Data'!$H:$H,'Forecast Data'!$C:$C,BT$6,'Forecast Data'!$B:$B,$D254),"")</f>
        <v/>
      </c>
      <c r="BU254" s="12" t="str">
        <f>IFERROR((SUMIFS('OP Units'!P:P,'OP Units'!$A:$A,$D254)-SUMIFS('Forecast Data'!$H:$H,'Forecast Data'!$C:$C,BU$6,'Forecast Data'!$B:$B,$D254))/SUMIFS('Forecast Data'!$H:$H,'Forecast Data'!$C:$C,BU$6,'Forecast Data'!$B:$B,$D254),"")</f>
        <v/>
      </c>
      <c r="BV254" s="12"/>
      <c r="BW254" s="11">
        <f>(SUMIFS('Forecast Data'!H:H,'Forecast Data'!B:B,D254,'Forecast Data'!C:C,BK$6)+SUMIFS('Forecast Data'!H:H,'Forecast Data'!B:B,D254,'Forecast Data'!C:C,BL$6)+SUMIFS('Forecast Data'!H:H,'Forecast Data'!B:B,D254,'Forecast Data'!C:C,BM$6)+SUMIFS('Forecast Data'!H:H,'Forecast Data'!B:B,D254,'Forecast Data'!C:C,BN$6)+SUMIFS('Forecast Data'!H:H,'Forecast Data'!B:B,D254,'Forecast Data'!C:C,BO$6)+SUMIFS('Forecast Data'!H:H,'Forecast Data'!B:B,D254,'Forecast Data'!C:C,BP$6)+SUMIFS('Forecast Data'!H:H,'Forecast Data'!B:B,D254,'Forecast Data'!C:C,BQ$6)+SUMIFS('Forecast Data'!H:H,'Forecast Data'!B:B,D254,'Forecast Data'!C:C,BJ$6))/8</f>
        <v>0</v>
      </c>
      <c r="BX254" s="12" t="str">
        <f>IFERROR((SUM(W254:AD254)-(SUMIFS('Forecast Data'!H:H,'Forecast Data'!B:B,B254,'Forecast Data'!C:C,BJ$6)+SUMIFS('Forecast Data'!H:H,'Forecast Data'!B:B,B254,'Forecast Data'!C:C,BK$6)+SUMIFS('Forecast Data'!H:H,'Forecast Data'!B:B,B254,'Forecast Data'!C:C,BL$6)+SUMIFS('Forecast Data'!H:H,'Forecast Data'!B:B,B254,'Forecast Data'!C:C,BM$6)+SUMIFS('Forecast Data'!H:H,'Forecast Data'!B:B,B254,'Forecast Data'!C:C,BN$6)+SUMIFS('Forecast Data'!H:H,'Forecast Data'!B:B,B254,'Forecast Data'!C:C,BO$6)+SUMIFS('Forecast Data'!H:H,'Forecast Data'!B:B,B254,'Forecast Data'!C:C,BP$6)+SUMIFS('Forecast Data'!H:H,'Forecast Data'!B:B,B254,'Forecast Data'!C:C,BQ$6)))/(SUMIFS('Forecast Data'!H:H,'Forecast Data'!B:B,B254,'Forecast Data'!C:C,BJ$6)+SUMIFS('Forecast Data'!H:H,'Forecast Data'!B:B,B254,'Forecast Data'!C:C,BK$6)+SUMIFS('Forecast Data'!H:H,'Forecast Data'!B:B,B254,'Forecast Data'!C:C,BL$6)+SUMIFS('Forecast Data'!H:H,'Forecast Data'!B:B,B254,'Forecast Data'!C:C,BM$6)+SUMIFS('Forecast Data'!H:H,'Forecast Data'!B:B,B254,'Forecast Data'!C:C,BN$6)+SUMIFS('Forecast Data'!H:H,'Forecast Data'!B:B,B254,'Forecast Data'!C:C,BO$6)+SUMIFS('Forecast Data'!H:H,'Forecast Data'!B:B,B254,'Forecast Data'!C:C,BP$6)+SUMIFS('Forecast Data'!H:H,'Forecast Data'!B:B,B254,'Forecast Data'!C:C,BQ$6)),"")</f>
        <v/>
      </c>
      <c r="BY254" s="12">
        <f t="shared" si="18"/>
        <v>0</v>
      </c>
      <c r="BZ254" s="16">
        <f t="shared" si="19"/>
        <v>8.2229902449310373E-7</v>
      </c>
      <c r="CA254" s="13">
        <f t="shared" si="20"/>
        <v>-8.2229902449310378E-5</v>
      </c>
      <c r="CB254" s="12">
        <f t="shared" si="21"/>
        <v>8.2229902449310373E-7</v>
      </c>
      <c r="CC254" s="12"/>
      <c r="CD254" s="11">
        <f>(SUMIFS('Forecast Data'!H:H,'Forecast Data'!B:B,D254,'Forecast Data'!C:C,BK$6)+SUMIFS('Forecast Data'!H:H,'Forecast Data'!B:B,D254,'Forecast Data'!C:C,BL$6)+SUMIFS('Forecast Data'!H:H,'Forecast Data'!B:B,D254,'Forecast Data'!C:C,BM$6)+SUMIFS('Forecast Data'!H:H,'Forecast Data'!B:B,D254,'Forecast Data'!C:C,BJ$6))/4</f>
        <v>0</v>
      </c>
      <c r="CE254" s="12" t="str">
        <f>IFERROR((SUM(W254:Z254)-(SUMIFS('Forecast Data'!H:H,'Forecast Data'!B:B,B254,'Forecast Data'!C:C,BJ$6)+SUMIFS('Forecast Data'!H:H,'Forecast Data'!B:B,B254,'Forecast Data'!C:C,BK$6)+SUMIFS('Forecast Data'!H:H,'Forecast Data'!B:B,B254,'Forecast Data'!C:C,BL$6)+SUMIFS('Forecast Data'!H:H,'Forecast Data'!B:B,B254,'Forecast Data'!C:C,BM$6)))/(SUMIFS('Forecast Data'!H:H,'Forecast Data'!B:B,B254,'Forecast Data'!C:C,BJ$6)+SUMIFS('Forecast Data'!H:H,'Forecast Data'!B:B,B254,'Forecast Data'!C:C,BK$6)+SUMIFS('Forecast Data'!H:H,'Forecast Data'!B:B,B254,'Forecast Data'!C:C,BL$6)+SUMIFS('Forecast Data'!H:H,'Forecast Data'!B:B,B254,'Forecast Data'!C:C,BM$6)),"")</f>
        <v/>
      </c>
      <c r="CF254" s="12">
        <f t="shared" si="22"/>
        <v>0</v>
      </c>
      <c r="CG254" s="12">
        <f t="shared" si="23"/>
        <v>8.3838578547221112E-7</v>
      </c>
      <c r="CH254" s="13">
        <f t="shared" si="24"/>
        <v>-8.3838578547221109E-5</v>
      </c>
      <c r="CI254" s="13"/>
    </row>
    <row r="255" spans="1:87" ht="13.2">
      <c r="A255" s="1"/>
      <c r="B255" t="str">
        <f t="shared" ref="B255:B265" si="62">D255</f>
        <v>Snow</v>
      </c>
      <c r="D255" t="s">
        <v>288</v>
      </c>
      <c r="E255" s="11">
        <f>SUMIFS('Fin Data'!F:F,'Fin Data'!A:A,D255)</f>
        <v>3</v>
      </c>
      <c r="F255" s="11">
        <f>SUMIFS('Fin Data with 6 week hist'!I:I,'Fin Data with 6 week hist'!$A:$A,$D255)</f>
        <v>0</v>
      </c>
      <c r="G255" s="11">
        <f>SUMIFS('Fin Data with 6 week hist'!J:J,'Fin Data with 6 week hist'!$A:$A,$D255)</f>
        <v>0</v>
      </c>
      <c r="H255" s="11">
        <f>SUMIFS('Fin Data with 6 week hist'!K:K,'Fin Data with 6 week hist'!$A:$A,$D255)+SUMIFS('Unit Cancellations'!D:D,'Unit Cancellations'!$B:$B,$D255)</f>
        <v>0</v>
      </c>
      <c r="I255" s="11">
        <f>SUMIFS('Fin Data with 6 week hist'!L:L,'Fin Data with 6 week hist'!$A:$A,$D255)+SUMIFS('Unit Cancellations'!E:E,'Unit Cancellations'!$B:$B,$D255)</f>
        <v>0</v>
      </c>
      <c r="J255" s="11">
        <f>SUMIFS('Fin Data with 6 week hist'!M:M,'Fin Data with 6 week hist'!$A:$A,$D255)+SUMIFS('Unit Cancellations'!F:F,'Unit Cancellations'!$B:$B,$D255)</f>
        <v>0</v>
      </c>
      <c r="K255" s="11">
        <f>SUMIFS('Fin Data with 6 week hist'!N:N,'Fin Data with 6 week hist'!$A:$A,$D255)+SUMIFS('Unit Cancellations'!G:G,'Unit Cancellations'!$B:$B,$D255)</f>
        <v>0</v>
      </c>
      <c r="L255" s="11">
        <f>SUMIFS('Fin Data'!AN:AN,'Fin Data'!A:A,D255)</f>
        <v>0</v>
      </c>
      <c r="M255" s="12">
        <f>IFERROR(SUMIFS('Fin Data'!AO:AO,'Fin Data'!A:A,D255),"")</f>
        <v>-1</v>
      </c>
      <c r="N255" s="1"/>
      <c r="O255" s="11">
        <f t="shared" si="12"/>
        <v>0</v>
      </c>
      <c r="P255" s="12">
        <f t="shared" si="13"/>
        <v>-1</v>
      </c>
      <c r="Q255" s="1"/>
      <c r="R255" s="11">
        <f t="shared" si="14"/>
        <v>0</v>
      </c>
      <c r="S255" s="12">
        <f t="shared" si="15"/>
        <v>-1</v>
      </c>
      <c r="T255" s="11">
        <f t="shared" si="16"/>
        <v>0</v>
      </c>
      <c r="U255" s="1" t="e">
        <f t="shared" si="61"/>
        <v>#REF!</v>
      </c>
      <c r="V255" s="1"/>
      <c r="W255" s="11">
        <f>SUMIFS('Forecast Data'!$D:$D,'Forecast Data'!$C:$C,W$6,'Forecast Data'!$B:$B,$D255)</f>
        <v>0</v>
      </c>
      <c r="X255" s="11">
        <f>SUMIFS('Forecast Data'!$D:$D,'Forecast Data'!$C:$C,X$6,'Forecast Data'!$B:$B,$D255)</f>
        <v>0</v>
      </c>
      <c r="Y255" s="11">
        <f>SUMIFS('Forecast Data'!$D:$D,'Forecast Data'!$C:$C,Y$6,'Forecast Data'!$B:$B,$D255)</f>
        <v>0</v>
      </c>
      <c r="Z255" s="11">
        <f>SUMIFS('Forecast Data'!$D:$D,'Forecast Data'!$C:$C,Z$6,'Forecast Data'!$B:$B,$D255)</f>
        <v>0</v>
      </c>
      <c r="AA255" s="11">
        <f>SUMIFS('Forecast Data'!$D:$D,'Forecast Data'!$C:$C,AA$6,'Forecast Data'!$B:$B,$D255)</f>
        <v>0</v>
      </c>
      <c r="AB255" s="11">
        <f>SUMIFS('Forecast Data'!$D:$D,'Forecast Data'!$C:$C,AB$6,'Forecast Data'!$B:$B,$D255)</f>
        <v>0</v>
      </c>
      <c r="AC255" s="11">
        <f>SUMIFS('Forecast Data'!$D:$D,'Forecast Data'!$C:$C,AC$6,'Forecast Data'!$B:$B,$D255)</f>
        <v>0</v>
      </c>
      <c r="AD255" s="11">
        <f>SUMIFS('Forecast Data'!$D:$D,'Forecast Data'!$C:$C,AD$6,'Forecast Data'!$B:$B,$D255)</f>
        <v>0</v>
      </c>
      <c r="AE255" s="11">
        <f>SUMIFS('Forecast Data'!$D:$D,'Forecast Data'!$C:$C,AE$6,'Forecast Data'!$B:$B,$D255)</f>
        <v>0</v>
      </c>
      <c r="AF255" s="11">
        <f>SUMIFS('Forecast Data'!$D:$D,'Forecast Data'!$C:$C,AF$6,'Forecast Data'!$B:$B,$D255)</f>
        <v>0</v>
      </c>
      <c r="AG255" s="11">
        <f>SUMIFS('Forecast Data'!$D:$D,'Forecast Data'!$C:$C,AG$6,'Forecast Data'!$B:$B,$D255)</f>
        <v>0</v>
      </c>
      <c r="AH255" s="11">
        <f>SUMIFS('Forecast Data'!$D:$D,'Forecast Data'!$C:$C,AH$6,'Forecast Data'!$B:$B,$D255)</f>
        <v>0</v>
      </c>
      <c r="AI255" s="1"/>
      <c r="AJ255" s="12">
        <f>IF(SUMIFS('Forecast Data'!$E:$E,'Forecast Data'!$C:$C,AJ$6,'Forecast Data'!$B:$B,$D255)=0,"",SUMIFS('Forecast Data'!$E:$E,'Forecast Data'!$C:$C,AJ$6,'Forecast Data'!$B:$B,$D255))</f>
        <v>-1</v>
      </c>
      <c r="AK255" s="12">
        <f>IF(SUMIFS('Forecast Data'!$E:$E,'Forecast Data'!$C:$C,AK$6,'Forecast Data'!$B:$B,$D255)=0,"",SUMIFS('Forecast Data'!$E:$E,'Forecast Data'!$C:$C,AK$6,'Forecast Data'!$B:$B,$D255))</f>
        <v>-1</v>
      </c>
      <c r="AL255" s="12">
        <f>IF(SUMIFS('Forecast Data'!$E:$E,'Forecast Data'!$C:$C,AL$6,'Forecast Data'!$B:$B,$D255)=0,"",SUMIFS('Forecast Data'!$E:$E,'Forecast Data'!$C:$C,AL$6,'Forecast Data'!$B:$B,$D255))</f>
        <v>-1</v>
      </c>
      <c r="AM255" s="12" t="str">
        <f>IF(SUMIFS('Forecast Data'!$E:$E,'Forecast Data'!$C:$C,AM$6,'Forecast Data'!$B:$B,$D255)=0,"",SUMIFS('Forecast Data'!$E:$E,'Forecast Data'!$C:$C,AM$6,'Forecast Data'!$B:$B,$D255))</f>
        <v/>
      </c>
      <c r="AN255" s="12">
        <f>IF(SUMIFS('Forecast Data'!$E:$E,'Forecast Data'!$C:$C,AN$6,'Forecast Data'!$B:$B,$D255)=0,"",SUMIFS('Forecast Data'!$E:$E,'Forecast Data'!$C:$C,AN$6,'Forecast Data'!$B:$B,$D255))</f>
        <v>-1</v>
      </c>
      <c r="AO255" s="12" t="str">
        <f>IF(SUMIFS('Forecast Data'!$E:$E,'Forecast Data'!$C:$C,AO$6,'Forecast Data'!$B:$B,$D255)=0,"",SUMIFS('Forecast Data'!$E:$E,'Forecast Data'!$C:$C,AO$6,'Forecast Data'!$B:$B,$D255))</f>
        <v/>
      </c>
      <c r="AP255" s="12">
        <f>IF(SUMIFS('Forecast Data'!$E:$E,'Forecast Data'!$C:$C,AP$6,'Forecast Data'!$B:$B,$D255)=0,"",SUMIFS('Forecast Data'!$E:$E,'Forecast Data'!$C:$C,AP$6,'Forecast Data'!$B:$B,$D255))</f>
        <v>-1</v>
      </c>
      <c r="AQ255" s="12">
        <f>IF(SUMIFS('Forecast Data'!$E:$E,'Forecast Data'!$C:$C,AQ$6,'Forecast Data'!$B:$B,$D255)=0,"",SUMIFS('Forecast Data'!$E:$E,'Forecast Data'!$C:$C,AQ$6,'Forecast Data'!$B:$B,$D255))</f>
        <v>-1</v>
      </c>
      <c r="AR255" s="12">
        <f>IF(SUMIFS('Forecast Data'!$E:$E,'Forecast Data'!$C:$C,AR$6,'Forecast Data'!$B:$B,$D255)=0,"",SUMIFS('Forecast Data'!$E:$E,'Forecast Data'!$C:$C,AR$6,'Forecast Data'!$B:$B,$D255))</f>
        <v>-1</v>
      </c>
      <c r="AS255" s="12">
        <f>IF(SUMIFS('Forecast Data'!$E:$E,'Forecast Data'!$C:$C,AS$6,'Forecast Data'!$B:$B,$D255)=0,"",SUMIFS('Forecast Data'!$E:$E,'Forecast Data'!$C:$C,AS$6,'Forecast Data'!$B:$B,$D255))</f>
        <v>-1</v>
      </c>
      <c r="AT255" s="12" t="str">
        <f>IF(SUMIFS('Forecast Data'!$E:$E,'Forecast Data'!$C:$C,AT$6,'Forecast Data'!$B:$B,$D255)=0,"",SUMIFS('Forecast Data'!$E:$E,'Forecast Data'!$C:$C,AT$6,'Forecast Data'!$B:$B,$D255))</f>
        <v/>
      </c>
      <c r="AU255" s="12" t="str">
        <f>IF(SUMIFS('Forecast Data'!$E:$E,'Forecast Data'!$C:$C,AU$6,'Forecast Data'!$B:$B,$D255)=0,"",SUMIFS('Forecast Data'!$E:$E,'Forecast Data'!$C:$C,AU$6,'Forecast Data'!$B:$B,$D255))</f>
        <v/>
      </c>
      <c r="AV255" s="1"/>
      <c r="AW255" s="11">
        <f>SUMIFS('OP Units'!E:E,'OP Units'!$A:$A,$D255)</f>
        <v>0</v>
      </c>
      <c r="AX255" s="11">
        <f>SUMIFS('OP Units'!F:F,'OP Units'!$A:$A,$D255)</f>
        <v>0</v>
      </c>
      <c r="AY255" s="11">
        <f>SUMIFS('OP Units'!G:G,'OP Units'!$A:$A,$D255)</f>
        <v>0</v>
      </c>
      <c r="AZ255" s="11">
        <f>SUMIFS('OP Units'!H:H,'OP Units'!$A:$A,$D255)</f>
        <v>0</v>
      </c>
      <c r="BA255" s="11">
        <f>SUMIFS('OP Units'!I:I,'OP Units'!$A:$A,$D255)</f>
        <v>0</v>
      </c>
      <c r="BB255" s="11">
        <f>SUMIFS('OP Units'!J:J,'OP Units'!$A:$A,$D255)</f>
        <v>0</v>
      </c>
      <c r="BC255" s="11">
        <f>SUMIFS('OP Units'!K:K,'OP Units'!$A:$A,$D255)</f>
        <v>0</v>
      </c>
      <c r="BD255" s="11">
        <f>SUMIFS('OP Units'!L:L,'OP Units'!$A:$A,$D255)</f>
        <v>0</v>
      </c>
      <c r="BE255" s="11">
        <f>SUMIFS('OP Units'!M:M,'OP Units'!$A:$A,$D255)</f>
        <v>0</v>
      </c>
      <c r="BF255" s="11">
        <f>SUMIFS('OP Units'!N:N,'OP Units'!$A:$A,$D255)</f>
        <v>0</v>
      </c>
      <c r="BG255" s="11">
        <f>SUMIFS('OP Units'!O:O,'OP Units'!$A:$A,$D255)</f>
        <v>0</v>
      </c>
      <c r="BH255" s="11">
        <f>SUMIFS('OP Units'!P:P,'OP Units'!$A:$A,$D255)</f>
        <v>0</v>
      </c>
      <c r="BI255" s="1"/>
      <c r="BJ255" s="12">
        <f>IFERROR((SUMIFS('OP Units'!E:E,'OP Units'!$A:$A,$D255)-SUMIFS('Forecast Data'!$H:$H,'Forecast Data'!$C:$C,BJ$6,'Forecast Data'!$B:$B,$D255))/SUMIFS('Forecast Data'!$H:$H,'Forecast Data'!$C:$C,BJ$6,'Forecast Data'!$B:$B,$D255),"")</f>
        <v>-1</v>
      </c>
      <c r="BK255" s="12">
        <f>IFERROR((SUMIFS('OP Units'!F:F,'OP Units'!$A:$A,$D255)-SUMIFS('Forecast Data'!$H:$H,'Forecast Data'!$C:$C,BK$6,'Forecast Data'!$B:$B,$D255))/SUMIFS('Forecast Data'!$H:$H,'Forecast Data'!$C:$C,BK$6,'Forecast Data'!$B:$B,$D255),"")</f>
        <v>-1</v>
      </c>
      <c r="BL255" s="12">
        <f>IFERROR((SUMIFS('OP Units'!G:G,'OP Units'!$A:$A,$D255)-SUMIFS('Forecast Data'!$H:$H,'Forecast Data'!$C:$C,BL$6,'Forecast Data'!$B:$B,$D255))/SUMIFS('Forecast Data'!$H:$H,'Forecast Data'!$C:$C,BL$6,'Forecast Data'!$B:$B,$D255),"")</f>
        <v>-1</v>
      </c>
      <c r="BM255" s="12" t="str">
        <f>IFERROR((SUMIFS('OP Units'!H:H,'OP Units'!$A:$A,$D255)-SUMIFS('Forecast Data'!$H:$H,'Forecast Data'!$C:$C,BM$6,'Forecast Data'!$B:$B,$D255))/SUMIFS('Forecast Data'!$H:$H,'Forecast Data'!$C:$C,BM$6,'Forecast Data'!$B:$B,$D255),"")</f>
        <v/>
      </c>
      <c r="BN255" s="12">
        <f>IFERROR((SUMIFS('OP Units'!I:I,'OP Units'!$A:$A,$D255)-SUMIFS('Forecast Data'!$H:$H,'Forecast Data'!$C:$C,BN$6,'Forecast Data'!$B:$B,$D255))/SUMIFS('Forecast Data'!$H:$H,'Forecast Data'!$C:$C,BN$6,'Forecast Data'!$B:$B,$D255),"")</f>
        <v>-1</v>
      </c>
      <c r="BO255" s="12" t="str">
        <f>IFERROR((SUMIFS('OP Units'!J:J,'OP Units'!$A:$A,$D255)-SUMIFS('Forecast Data'!$H:$H,'Forecast Data'!$C:$C,BO$6,'Forecast Data'!$B:$B,$D255))/SUMIFS('Forecast Data'!$H:$H,'Forecast Data'!$C:$C,BO$6,'Forecast Data'!$B:$B,$D255),"")</f>
        <v/>
      </c>
      <c r="BP255" s="12">
        <f>IFERROR((SUMIFS('OP Units'!K:K,'OP Units'!$A:$A,$D255)-SUMIFS('Forecast Data'!$H:$H,'Forecast Data'!$C:$C,BP$6,'Forecast Data'!$B:$B,$D255))/SUMIFS('Forecast Data'!$H:$H,'Forecast Data'!$C:$C,BP$6,'Forecast Data'!$B:$B,$D255),"")</f>
        <v>-1</v>
      </c>
      <c r="BQ255" s="12">
        <f>IFERROR((SUMIFS('OP Units'!L:L,'OP Units'!$A:$A,$D255)-SUMIFS('Forecast Data'!$H:$H,'Forecast Data'!$C:$C,BQ$6,'Forecast Data'!$B:$B,$D255))/SUMIFS('Forecast Data'!$H:$H,'Forecast Data'!$C:$C,BQ$6,'Forecast Data'!$B:$B,$D255),"")</f>
        <v>-1</v>
      </c>
      <c r="BR255" s="12">
        <f>IFERROR((SUMIFS('OP Units'!M:M,'OP Units'!$A:$A,$D255)-SUMIFS('Forecast Data'!$H:$H,'Forecast Data'!$C:$C,BR$6,'Forecast Data'!$B:$B,$D255))/SUMIFS('Forecast Data'!$H:$H,'Forecast Data'!$C:$C,BR$6,'Forecast Data'!$B:$B,$D255),"")</f>
        <v>-1</v>
      </c>
      <c r="BS255" s="12">
        <f>IFERROR((SUMIFS('OP Units'!N:N,'OP Units'!$A:$A,$D255)-SUMIFS('Forecast Data'!$H:$H,'Forecast Data'!$C:$C,BS$6,'Forecast Data'!$B:$B,$D255))/SUMIFS('Forecast Data'!$H:$H,'Forecast Data'!$C:$C,BS$6,'Forecast Data'!$B:$B,$D255),"")</f>
        <v>-1</v>
      </c>
      <c r="BT255" s="12" t="str">
        <f>IFERROR((SUMIFS('OP Units'!O:O,'OP Units'!$A:$A,$D255)-SUMIFS('Forecast Data'!$H:$H,'Forecast Data'!$C:$C,BT$6,'Forecast Data'!$B:$B,$D255))/SUMIFS('Forecast Data'!$H:$H,'Forecast Data'!$C:$C,BT$6,'Forecast Data'!$B:$B,$D255),"")</f>
        <v/>
      </c>
      <c r="BU255" s="12" t="str">
        <f>IFERROR((SUMIFS('OP Units'!P:P,'OP Units'!$A:$A,$D255)-SUMIFS('Forecast Data'!$H:$H,'Forecast Data'!$C:$C,BU$6,'Forecast Data'!$B:$B,$D255))/SUMIFS('Forecast Data'!$H:$H,'Forecast Data'!$C:$C,BU$6,'Forecast Data'!$B:$B,$D255),"")</f>
        <v/>
      </c>
      <c r="BV255" s="12"/>
      <c r="BW255" s="11">
        <f>(SUMIFS('Forecast Data'!H:H,'Forecast Data'!B:B,D255,'Forecast Data'!C:C,BK$6)+SUMIFS('Forecast Data'!H:H,'Forecast Data'!B:B,D255,'Forecast Data'!C:C,BL$6)+SUMIFS('Forecast Data'!H:H,'Forecast Data'!B:B,D255,'Forecast Data'!C:C,BM$6)+SUMIFS('Forecast Data'!H:H,'Forecast Data'!B:B,D255,'Forecast Data'!C:C,BN$6)+SUMIFS('Forecast Data'!H:H,'Forecast Data'!B:B,D255,'Forecast Data'!C:C,BO$6)+SUMIFS('Forecast Data'!H:H,'Forecast Data'!B:B,D255,'Forecast Data'!C:C,BP$6)+SUMIFS('Forecast Data'!H:H,'Forecast Data'!B:B,D255,'Forecast Data'!C:C,BQ$6)+SUMIFS('Forecast Data'!H:H,'Forecast Data'!B:B,D255,'Forecast Data'!C:C,BJ$6))/8</f>
        <v>3.125</v>
      </c>
      <c r="BX255" s="12">
        <f>IFERROR((SUM(W255:AD255)-(SUMIFS('Forecast Data'!H:H,'Forecast Data'!B:B,B255,'Forecast Data'!C:C,BJ$6)+SUMIFS('Forecast Data'!H:H,'Forecast Data'!B:B,B255,'Forecast Data'!C:C,BK$6)+SUMIFS('Forecast Data'!H:H,'Forecast Data'!B:B,B255,'Forecast Data'!C:C,BL$6)+SUMIFS('Forecast Data'!H:H,'Forecast Data'!B:B,B255,'Forecast Data'!C:C,BM$6)+SUMIFS('Forecast Data'!H:H,'Forecast Data'!B:B,B255,'Forecast Data'!C:C,BN$6)+SUMIFS('Forecast Data'!H:H,'Forecast Data'!B:B,B255,'Forecast Data'!C:C,BO$6)+SUMIFS('Forecast Data'!H:H,'Forecast Data'!B:B,B255,'Forecast Data'!C:C,BP$6)+SUMIFS('Forecast Data'!H:H,'Forecast Data'!B:B,B255,'Forecast Data'!C:C,BQ$6)))/(SUMIFS('Forecast Data'!H:H,'Forecast Data'!B:B,B255,'Forecast Data'!C:C,BJ$6)+SUMIFS('Forecast Data'!H:H,'Forecast Data'!B:B,B255,'Forecast Data'!C:C,BK$6)+SUMIFS('Forecast Data'!H:H,'Forecast Data'!B:B,B255,'Forecast Data'!C:C,BL$6)+SUMIFS('Forecast Data'!H:H,'Forecast Data'!B:B,B255,'Forecast Data'!C:C,BM$6)+SUMIFS('Forecast Data'!H:H,'Forecast Data'!B:B,B255,'Forecast Data'!C:C,BN$6)+SUMIFS('Forecast Data'!H:H,'Forecast Data'!B:B,B255,'Forecast Data'!C:C,BO$6)+SUMIFS('Forecast Data'!H:H,'Forecast Data'!B:B,B255,'Forecast Data'!C:C,BP$6)+SUMIFS('Forecast Data'!H:H,'Forecast Data'!B:B,B255,'Forecast Data'!C:C,BQ$6)),"")</f>
        <v>-1</v>
      </c>
      <c r="BY255" s="12">
        <f t="shared" si="18"/>
        <v>-2.5654247445478308E-6</v>
      </c>
      <c r="BZ255" s="16">
        <f t="shared" si="19"/>
        <v>-2.5696844515409489E-6</v>
      </c>
      <c r="CA255" s="13">
        <f t="shared" si="20"/>
        <v>4.2597069931180251E-7</v>
      </c>
      <c r="CB255" s="12">
        <f t="shared" si="21"/>
        <v>4.2597069931180251E-9</v>
      </c>
      <c r="CC255" s="12"/>
      <c r="CD255" s="11">
        <f>(SUMIFS('Forecast Data'!H:H,'Forecast Data'!B:B,D255,'Forecast Data'!C:C,BK$6)+SUMIFS('Forecast Data'!H:H,'Forecast Data'!B:B,D255,'Forecast Data'!C:C,BL$6)+SUMIFS('Forecast Data'!H:H,'Forecast Data'!B:B,D255,'Forecast Data'!C:C,BM$6)+SUMIFS('Forecast Data'!H:H,'Forecast Data'!B:B,D255,'Forecast Data'!C:C,BJ$6))/4</f>
        <v>3.25</v>
      </c>
      <c r="CE255" s="12">
        <f>IFERROR((SUM(W255:Z255)-(SUMIFS('Forecast Data'!H:H,'Forecast Data'!B:B,D255,'Forecast Data'!C:C,BJ$6)+SUMIFS('Forecast Data'!H:H,'Forecast Data'!B:B,D255,'Forecast Data'!C:C,BK$6)+SUMIFS('Forecast Data'!H:H,'Forecast Data'!B:B,D255,'Forecast Data'!C:C,BL$6)+SUMIFS('Forecast Data'!H:H,'Forecast Data'!B:B,D255,'Forecast Data'!C:C,BM$6)))/(SUMIFS('Forecast Data'!H:H,'Forecast Data'!B:B,D255,'Forecast Data'!C:C,BJ$6)+SUMIFS('Forecast Data'!H:H,'Forecast Data'!B:B,D255,'Forecast Data'!C:C,BK$6)+SUMIFS('Forecast Data'!H:H,'Forecast Data'!B:B,D255,'Forecast Data'!C:C,BL$6)+SUMIFS('Forecast Data'!H:H,'Forecast Data'!B:B,D255,'Forecast Data'!C:C,BM$6)),"")</f>
        <v>-1</v>
      </c>
      <c r="CF255" s="12">
        <f t="shared" si="22"/>
        <v>-2.5654247445478308E-6</v>
      </c>
      <c r="CG255" s="12">
        <f t="shared" si="23"/>
        <v>-2.7247538027846859E-6</v>
      </c>
      <c r="CH255" s="13">
        <f t="shared" si="24"/>
        <v>1.5932905823685505E-5</v>
      </c>
      <c r="CI255" s="13"/>
    </row>
    <row r="256" spans="1:87" ht="13.2">
      <c r="A256" s="1"/>
      <c r="B256" t="str">
        <f t="shared" si="62"/>
        <v>Hagen Group</v>
      </c>
      <c r="D256" t="s">
        <v>289</v>
      </c>
      <c r="E256" s="11">
        <f>SUMIFS('Fin Data'!F:F,'Fin Data'!A:A,D256)</f>
        <v>1</v>
      </c>
      <c r="F256" s="11">
        <f>SUMIFS('Fin Data with 6 week hist'!I:I,'Fin Data with 6 week hist'!$A:$A,$D256)</f>
        <v>0</v>
      </c>
      <c r="G256" s="11">
        <f>SUMIFS('Fin Data with 6 week hist'!J:J,'Fin Data with 6 week hist'!$A:$A,$D256)</f>
        <v>0</v>
      </c>
      <c r="H256" s="11">
        <f>SUMIFS('Fin Data with 6 week hist'!K:K,'Fin Data with 6 week hist'!$A:$A,$D256)+SUMIFS('Unit Cancellations'!D:D,'Unit Cancellations'!$B:$B,$D256)</f>
        <v>0</v>
      </c>
      <c r="I256" s="11">
        <f>SUMIFS('Fin Data with 6 week hist'!L:L,'Fin Data with 6 week hist'!$A:$A,$D256)+SUMIFS('Unit Cancellations'!E:E,'Unit Cancellations'!$B:$B,$D256)</f>
        <v>0</v>
      </c>
      <c r="J256" s="11">
        <f>SUMIFS('Fin Data with 6 week hist'!M:M,'Fin Data with 6 week hist'!$A:$A,$D256)+SUMIFS('Unit Cancellations'!F:F,'Unit Cancellations'!$B:$B,$D256)</f>
        <v>0</v>
      </c>
      <c r="K256" s="11">
        <f>SUMIFS('Fin Data with 6 week hist'!N:N,'Fin Data with 6 week hist'!$A:$A,$D256)+SUMIFS('Unit Cancellations'!G:G,'Unit Cancellations'!$B:$B,$D256)</f>
        <v>0</v>
      </c>
      <c r="L256" s="11">
        <f>SUMIFS('Fin Data'!AN:AN,'Fin Data'!A:A,D256)</f>
        <v>0</v>
      </c>
      <c r="M256" s="12">
        <f>IFERROR(SUMIFS('Fin Data'!AO:AO,'Fin Data'!A:A,D256),"")</f>
        <v>-1</v>
      </c>
      <c r="N256" s="1"/>
      <c r="O256" s="11">
        <f t="shared" si="12"/>
        <v>0</v>
      </c>
      <c r="P256" s="12">
        <f t="shared" si="13"/>
        <v>-1</v>
      </c>
      <c r="Q256" s="1"/>
      <c r="R256" s="11">
        <f t="shared" si="14"/>
        <v>0</v>
      </c>
      <c r="S256" s="12">
        <f t="shared" si="15"/>
        <v>-1</v>
      </c>
      <c r="T256" s="11">
        <f t="shared" si="16"/>
        <v>0</v>
      </c>
      <c r="U256" s="1" t="e">
        <f t="shared" si="61"/>
        <v>#REF!</v>
      </c>
      <c r="V256" s="1"/>
      <c r="W256" s="11">
        <f>SUMIFS('Forecast Data'!$D:$D,'Forecast Data'!$C:$C,W$6,'Forecast Data'!$B:$B,$D256)</f>
        <v>0</v>
      </c>
      <c r="X256" s="11">
        <f>SUMIFS('Forecast Data'!$D:$D,'Forecast Data'!$C:$C,X$6,'Forecast Data'!$B:$B,$D256)</f>
        <v>0</v>
      </c>
      <c r="Y256" s="11">
        <f>SUMIFS('Forecast Data'!$D:$D,'Forecast Data'!$C:$C,Y$6,'Forecast Data'!$B:$B,$D256)</f>
        <v>0</v>
      </c>
      <c r="Z256" s="11">
        <f>SUMIFS('Forecast Data'!$D:$D,'Forecast Data'!$C:$C,Z$6,'Forecast Data'!$B:$B,$D256)</f>
        <v>0</v>
      </c>
      <c r="AA256" s="11">
        <f>SUMIFS('Forecast Data'!$D:$D,'Forecast Data'!$C:$C,AA$6,'Forecast Data'!$B:$B,$D256)</f>
        <v>0</v>
      </c>
      <c r="AB256" s="11">
        <f>SUMIFS('Forecast Data'!$D:$D,'Forecast Data'!$C:$C,AB$6,'Forecast Data'!$B:$B,$D256)</f>
        <v>0</v>
      </c>
      <c r="AC256" s="11">
        <f>SUMIFS('Forecast Data'!$D:$D,'Forecast Data'!$C:$C,AC$6,'Forecast Data'!$B:$B,$D256)</f>
        <v>0</v>
      </c>
      <c r="AD256" s="11">
        <f>SUMIFS('Forecast Data'!$D:$D,'Forecast Data'!$C:$C,AD$6,'Forecast Data'!$B:$B,$D256)</f>
        <v>0</v>
      </c>
      <c r="AE256" s="11">
        <f>SUMIFS('Forecast Data'!$D:$D,'Forecast Data'!$C:$C,AE$6,'Forecast Data'!$B:$B,$D256)</f>
        <v>0</v>
      </c>
      <c r="AF256" s="11">
        <f>SUMIFS('Forecast Data'!$D:$D,'Forecast Data'!$C:$C,AF$6,'Forecast Data'!$B:$B,$D256)</f>
        <v>0</v>
      </c>
      <c r="AG256" s="11">
        <f>SUMIFS('Forecast Data'!$D:$D,'Forecast Data'!$C:$C,AG$6,'Forecast Data'!$B:$B,$D256)</f>
        <v>0</v>
      </c>
      <c r="AH256" s="11">
        <f>SUMIFS('Forecast Data'!$D:$D,'Forecast Data'!$C:$C,AH$6,'Forecast Data'!$B:$B,$D256)</f>
        <v>0</v>
      </c>
      <c r="AI256" s="1"/>
      <c r="AJ256" s="12" t="str">
        <f>IF(SUMIFS('Forecast Data'!$E:$E,'Forecast Data'!$C:$C,AJ$6,'Forecast Data'!$B:$B,$D256)=0,"",SUMIFS('Forecast Data'!$E:$E,'Forecast Data'!$C:$C,AJ$6,'Forecast Data'!$B:$B,$D256))</f>
        <v/>
      </c>
      <c r="AK256" s="12" t="str">
        <f>IF(SUMIFS('Forecast Data'!$E:$E,'Forecast Data'!$C:$C,AK$6,'Forecast Data'!$B:$B,$D256)=0,"",SUMIFS('Forecast Data'!$E:$E,'Forecast Data'!$C:$C,AK$6,'Forecast Data'!$B:$B,$D256))</f>
        <v/>
      </c>
      <c r="AL256" s="12" t="str">
        <f>IF(SUMIFS('Forecast Data'!$E:$E,'Forecast Data'!$C:$C,AL$6,'Forecast Data'!$B:$B,$D256)=0,"",SUMIFS('Forecast Data'!$E:$E,'Forecast Data'!$C:$C,AL$6,'Forecast Data'!$B:$B,$D256))</f>
        <v/>
      </c>
      <c r="AM256" s="12">
        <f>IF(SUMIFS('Forecast Data'!$E:$E,'Forecast Data'!$C:$C,AM$6,'Forecast Data'!$B:$B,$D256)=0,"",SUMIFS('Forecast Data'!$E:$E,'Forecast Data'!$C:$C,AM$6,'Forecast Data'!$B:$B,$D256))</f>
        <v>-0.99</v>
      </c>
      <c r="AN256" s="12" t="str">
        <f>IF(SUMIFS('Forecast Data'!$E:$E,'Forecast Data'!$C:$C,AN$6,'Forecast Data'!$B:$B,$D256)=0,"",SUMIFS('Forecast Data'!$E:$E,'Forecast Data'!$C:$C,AN$6,'Forecast Data'!$B:$B,$D256))</f>
        <v/>
      </c>
      <c r="AO256" s="12" t="str">
        <f>IF(SUMIFS('Forecast Data'!$E:$E,'Forecast Data'!$C:$C,AO$6,'Forecast Data'!$B:$B,$D256)=0,"",SUMIFS('Forecast Data'!$E:$E,'Forecast Data'!$C:$C,AO$6,'Forecast Data'!$B:$B,$D256))</f>
        <v/>
      </c>
      <c r="AP256" s="12">
        <f>IF(SUMIFS('Forecast Data'!$E:$E,'Forecast Data'!$C:$C,AP$6,'Forecast Data'!$B:$B,$D256)=0,"",SUMIFS('Forecast Data'!$E:$E,'Forecast Data'!$C:$C,AP$6,'Forecast Data'!$B:$B,$D256))</f>
        <v>-0.99</v>
      </c>
      <c r="AQ256" s="12" t="str">
        <f>IF(SUMIFS('Forecast Data'!$E:$E,'Forecast Data'!$C:$C,AQ$6,'Forecast Data'!$B:$B,$D256)=0,"",SUMIFS('Forecast Data'!$E:$E,'Forecast Data'!$C:$C,AQ$6,'Forecast Data'!$B:$B,$D256))</f>
        <v/>
      </c>
      <c r="AR256" s="12">
        <f>IF(SUMIFS('Forecast Data'!$E:$E,'Forecast Data'!$C:$C,AR$6,'Forecast Data'!$B:$B,$D256)=0,"",SUMIFS('Forecast Data'!$E:$E,'Forecast Data'!$C:$C,AR$6,'Forecast Data'!$B:$B,$D256))</f>
        <v>-0.99</v>
      </c>
      <c r="AS256" s="12" t="str">
        <f>IF(SUMIFS('Forecast Data'!$E:$E,'Forecast Data'!$C:$C,AS$6,'Forecast Data'!$B:$B,$D256)=0,"",SUMIFS('Forecast Data'!$E:$E,'Forecast Data'!$C:$C,AS$6,'Forecast Data'!$B:$B,$D256))</f>
        <v/>
      </c>
      <c r="AT256" s="12" t="str">
        <f>IF(SUMIFS('Forecast Data'!$E:$E,'Forecast Data'!$C:$C,AT$6,'Forecast Data'!$B:$B,$D256)=0,"",SUMIFS('Forecast Data'!$E:$E,'Forecast Data'!$C:$C,AT$6,'Forecast Data'!$B:$B,$D256))</f>
        <v/>
      </c>
      <c r="AU256" s="12" t="str">
        <f>IF(SUMIFS('Forecast Data'!$E:$E,'Forecast Data'!$C:$C,AU$6,'Forecast Data'!$B:$B,$D256)=0,"",SUMIFS('Forecast Data'!$E:$E,'Forecast Data'!$C:$C,AU$6,'Forecast Data'!$B:$B,$D256))</f>
        <v/>
      </c>
      <c r="AV256" s="1"/>
      <c r="AW256" s="11">
        <f>SUMIFS('OP Units'!E:E,'OP Units'!$A:$A,$D256)</f>
        <v>0</v>
      </c>
      <c r="AX256" s="11">
        <f>SUMIFS('OP Units'!F:F,'OP Units'!$A:$A,$D256)</f>
        <v>0</v>
      </c>
      <c r="AY256" s="11">
        <f>SUMIFS('OP Units'!G:G,'OP Units'!$A:$A,$D256)</f>
        <v>0</v>
      </c>
      <c r="AZ256" s="11">
        <f>SUMIFS('OP Units'!H:H,'OP Units'!$A:$A,$D256)</f>
        <v>0</v>
      </c>
      <c r="BA256" s="11">
        <f>SUMIFS('OP Units'!I:I,'OP Units'!$A:$A,$D256)</f>
        <v>0</v>
      </c>
      <c r="BB256" s="11">
        <f>SUMIFS('OP Units'!J:J,'OP Units'!$A:$A,$D256)</f>
        <v>0</v>
      </c>
      <c r="BC256" s="11">
        <f>SUMIFS('OP Units'!K:K,'OP Units'!$A:$A,$D256)</f>
        <v>0</v>
      </c>
      <c r="BD256" s="11">
        <f>SUMIFS('OP Units'!L:L,'OP Units'!$A:$A,$D256)</f>
        <v>0</v>
      </c>
      <c r="BE256" s="11">
        <f>SUMIFS('OP Units'!M:M,'OP Units'!$A:$A,$D256)</f>
        <v>0</v>
      </c>
      <c r="BF256" s="11">
        <f>SUMIFS('OP Units'!N:N,'OP Units'!$A:$A,$D256)</f>
        <v>0</v>
      </c>
      <c r="BG256" s="11">
        <f>SUMIFS('OP Units'!O:O,'OP Units'!$A:$A,$D256)</f>
        <v>0</v>
      </c>
      <c r="BH256" s="11">
        <f>SUMIFS('OP Units'!P:P,'OP Units'!$A:$A,$D256)</f>
        <v>0</v>
      </c>
      <c r="BI256" s="1"/>
      <c r="BJ256" s="12" t="str">
        <f>IFERROR((SUMIFS('OP Units'!E:E,'OP Units'!$A:$A,$D256)-SUMIFS('Forecast Data'!$H:$H,'Forecast Data'!$C:$C,BJ$6,'Forecast Data'!$B:$B,$D256))/SUMIFS('Forecast Data'!$H:$H,'Forecast Data'!$C:$C,BJ$6,'Forecast Data'!$B:$B,$D256),"")</f>
        <v/>
      </c>
      <c r="BK256" s="12" t="str">
        <f>IFERROR((SUMIFS('OP Units'!F:F,'OP Units'!$A:$A,$D256)-SUMIFS('Forecast Data'!$H:$H,'Forecast Data'!$C:$C,BK$6,'Forecast Data'!$B:$B,$D256))/SUMIFS('Forecast Data'!$H:$H,'Forecast Data'!$C:$C,BK$6,'Forecast Data'!$B:$B,$D256),"")</f>
        <v/>
      </c>
      <c r="BL256" s="12" t="str">
        <f>IFERROR((SUMIFS('OP Units'!G:G,'OP Units'!$A:$A,$D256)-SUMIFS('Forecast Data'!$H:$H,'Forecast Data'!$C:$C,BL$6,'Forecast Data'!$B:$B,$D256))/SUMIFS('Forecast Data'!$H:$H,'Forecast Data'!$C:$C,BL$6,'Forecast Data'!$B:$B,$D256),"")</f>
        <v/>
      </c>
      <c r="BM256" s="12">
        <f>IFERROR((SUMIFS('OP Units'!H:H,'OP Units'!$A:$A,$D256)-SUMIFS('Forecast Data'!$H:$H,'Forecast Data'!$C:$C,BM$6,'Forecast Data'!$B:$B,$D256))/SUMIFS('Forecast Data'!$H:$H,'Forecast Data'!$C:$C,BM$6,'Forecast Data'!$B:$B,$D256),"")</f>
        <v>-1</v>
      </c>
      <c r="BN256" s="12" t="str">
        <f>IFERROR((SUMIFS('OP Units'!I:I,'OP Units'!$A:$A,$D256)-SUMIFS('Forecast Data'!$H:$H,'Forecast Data'!$C:$C,BN$6,'Forecast Data'!$B:$B,$D256))/SUMIFS('Forecast Data'!$H:$H,'Forecast Data'!$C:$C,BN$6,'Forecast Data'!$B:$B,$D256),"")</f>
        <v/>
      </c>
      <c r="BO256" s="12" t="str">
        <f>IFERROR((SUMIFS('OP Units'!J:J,'OP Units'!$A:$A,$D256)-SUMIFS('Forecast Data'!$H:$H,'Forecast Data'!$C:$C,BO$6,'Forecast Data'!$B:$B,$D256))/SUMIFS('Forecast Data'!$H:$H,'Forecast Data'!$C:$C,BO$6,'Forecast Data'!$B:$B,$D256),"")</f>
        <v/>
      </c>
      <c r="BP256" s="12">
        <f>IFERROR((SUMIFS('OP Units'!K:K,'OP Units'!$A:$A,$D256)-SUMIFS('Forecast Data'!$H:$H,'Forecast Data'!$C:$C,BP$6,'Forecast Data'!$B:$B,$D256))/SUMIFS('Forecast Data'!$H:$H,'Forecast Data'!$C:$C,BP$6,'Forecast Data'!$B:$B,$D256),"")</f>
        <v>-1</v>
      </c>
      <c r="BQ256" s="12" t="str">
        <f>IFERROR((SUMIFS('OP Units'!L:L,'OP Units'!$A:$A,$D256)-SUMIFS('Forecast Data'!$H:$H,'Forecast Data'!$C:$C,BQ$6,'Forecast Data'!$B:$B,$D256))/SUMIFS('Forecast Data'!$H:$H,'Forecast Data'!$C:$C,BQ$6,'Forecast Data'!$B:$B,$D256),"")</f>
        <v/>
      </c>
      <c r="BR256" s="12">
        <f>IFERROR((SUMIFS('OP Units'!M:M,'OP Units'!$A:$A,$D256)-SUMIFS('Forecast Data'!$H:$H,'Forecast Data'!$C:$C,BR$6,'Forecast Data'!$B:$B,$D256))/SUMIFS('Forecast Data'!$H:$H,'Forecast Data'!$C:$C,BR$6,'Forecast Data'!$B:$B,$D256),"")</f>
        <v>-1</v>
      </c>
      <c r="BS256" s="12" t="str">
        <f>IFERROR((SUMIFS('OP Units'!N:N,'OP Units'!$A:$A,$D256)-SUMIFS('Forecast Data'!$H:$H,'Forecast Data'!$C:$C,BS$6,'Forecast Data'!$B:$B,$D256))/SUMIFS('Forecast Data'!$H:$H,'Forecast Data'!$C:$C,BS$6,'Forecast Data'!$B:$B,$D256),"")</f>
        <v/>
      </c>
      <c r="BT256" s="12" t="str">
        <f>IFERROR((SUMIFS('OP Units'!O:O,'OP Units'!$A:$A,$D256)-SUMIFS('Forecast Data'!$H:$H,'Forecast Data'!$C:$C,BT$6,'Forecast Data'!$B:$B,$D256))/SUMIFS('Forecast Data'!$H:$H,'Forecast Data'!$C:$C,BT$6,'Forecast Data'!$B:$B,$D256),"")</f>
        <v/>
      </c>
      <c r="BU256" s="12" t="str">
        <f>IFERROR((SUMIFS('OP Units'!P:P,'OP Units'!$A:$A,$D256)-SUMIFS('Forecast Data'!$H:$H,'Forecast Data'!$C:$C,BU$6,'Forecast Data'!$B:$B,$D256))/SUMIFS('Forecast Data'!$H:$H,'Forecast Data'!$C:$C,BU$6,'Forecast Data'!$B:$B,$D256),"")</f>
        <v/>
      </c>
      <c r="BV256" s="12"/>
      <c r="BW256" s="11">
        <f>(SUMIFS('Forecast Data'!H:H,'Forecast Data'!B:B,D256,'Forecast Data'!C:C,BK$6)+SUMIFS('Forecast Data'!H:H,'Forecast Data'!B:B,D256,'Forecast Data'!C:C,BL$6)+SUMIFS('Forecast Data'!H:H,'Forecast Data'!B:B,D256,'Forecast Data'!C:C,BM$6)+SUMIFS('Forecast Data'!H:H,'Forecast Data'!B:B,D256,'Forecast Data'!C:C,BN$6)+SUMIFS('Forecast Data'!H:H,'Forecast Data'!B:B,D256,'Forecast Data'!C:C,BO$6)+SUMIFS('Forecast Data'!H:H,'Forecast Data'!B:B,D256,'Forecast Data'!C:C,BP$6)+SUMIFS('Forecast Data'!H:H,'Forecast Data'!B:B,D256,'Forecast Data'!C:C,BQ$6)+SUMIFS('Forecast Data'!H:H,'Forecast Data'!B:B,D256,'Forecast Data'!C:C,BJ$6))/8</f>
        <v>0.25</v>
      </c>
      <c r="BX256" s="12">
        <f>IFERROR((SUM(W256:AD256)-(SUMIFS('Forecast Data'!H:H,'Forecast Data'!B:B,B256,'Forecast Data'!C:C,BJ$6)+SUMIFS('Forecast Data'!H:H,'Forecast Data'!B:B,B256,'Forecast Data'!C:C,BK$6)+SUMIFS('Forecast Data'!H:H,'Forecast Data'!B:B,B256,'Forecast Data'!C:C,BL$6)+SUMIFS('Forecast Data'!H:H,'Forecast Data'!B:B,B256,'Forecast Data'!C:C,BM$6)+SUMIFS('Forecast Data'!H:H,'Forecast Data'!B:B,B256,'Forecast Data'!C:C,BN$6)+SUMIFS('Forecast Data'!H:H,'Forecast Data'!B:B,B256,'Forecast Data'!C:C,BO$6)+SUMIFS('Forecast Data'!H:H,'Forecast Data'!B:B,B256,'Forecast Data'!C:C,BP$6)+SUMIFS('Forecast Data'!H:H,'Forecast Data'!B:B,B256,'Forecast Data'!C:C,BQ$6)))/(SUMIFS('Forecast Data'!H:H,'Forecast Data'!B:B,B256,'Forecast Data'!C:C,BJ$6)+SUMIFS('Forecast Data'!H:H,'Forecast Data'!B:B,B256,'Forecast Data'!C:C,BK$6)+SUMIFS('Forecast Data'!H:H,'Forecast Data'!B:B,B256,'Forecast Data'!C:C,BL$6)+SUMIFS('Forecast Data'!H:H,'Forecast Data'!B:B,B256,'Forecast Data'!C:C,BM$6)+SUMIFS('Forecast Data'!H:H,'Forecast Data'!B:B,B256,'Forecast Data'!C:C,BN$6)+SUMIFS('Forecast Data'!H:H,'Forecast Data'!B:B,B256,'Forecast Data'!C:C,BO$6)+SUMIFS('Forecast Data'!H:H,'Forecast Data'!B:B,B256,'Forecast Data'!C:C,BP$6)+SUMIFS('Forecast Data'!H:H,'Forecast Data'!B:B,B256,'Forecast Data'!C:C,BQ$6)),"")</f>
        <v>-1</v>
      </c>
      <c r="BY256" s="12">
        <f t="shared" si="18"/>
        <v>-8.5514158151594369E-7</v>
      </c>
      <c r="BZ256" s="16">
        <f t="shared" si="19"/>
        <v>-2.0557475612327593E-7</v>
      </c>
      <c r="CA256" s="13">
        <f t="shared" si="20"/>
        <v>-6.4956682539266784E-5</v>
      </c>
      <c r="CB256" s="12">
        <f t="shared" si="21"/>
        <v>6.4956682539266789E-7</v>
      </c>
      <c r="CC256" s="12"/>
      <c r="CD256" s="11">
        <f>(SUMIFS('Forecast Data'!H:H,'Forecast Data'!B:B,D256,'Forecast Data'!C:C,BK$6)+SUMIFS('Forecast Data'!H:H,'Forecast Data'!B:B,D256,'Forecast Data'!C:C,BL$6)+SUMIFS('Forecast Data'!H:H,'Forecast Data'!B:B,D256,'Forecast Data'!C:C,BM$6)+SUMIFS('Forecast Data'!H:H,'Forecast Data'!B:B,D256,'Forecast Data'!C:C,BJ$6))/4</f>
        <v>0.25</v>
      </c>
      <c r="CE256" s="12">
        <f>IFERROR((SUM(W256:Z256)-(SUMIFS('Forecast Data'!H:H,'Forecast Data'!B:B,D256,'Forecast Data'!C:C,BJ$6)+SUMIFS('Forecast Data'!H:H,'Forecast Data'!B:B,D256,'Forecast Data'!C:C,BK$6)+SUMIFS('Forecast Data'!H:H,'Forecast Data'!B:B,D256,'Forecast Data'!C:C,BL$6)+SUMIFS('Forecast Data'!H:H,'Forecast Data'!B:B,D256,'Forecast Data'!C:C,BM$6)))/(SUMIFS('Forecast Data'!H:H,'Forecast Data'!B:B,D256,'Forecast Data'!C:C,BJ$6)+SUMIFS('Forecast Data'!H:H,'Forecast Data'!B:B,D256,'Forecast Data'!C:C,BK$6)+SUMIFS('Forecast Data'!H:H,'Forecast Data'!B:B,D256,'Forecast Data'!C:C,BL$6)+SUMIFS('Forecast Data'!H:H,'Forecast Data'!B:B,D256,'Forecast Data'!C:C,BM$6)),"")</f>
        <v>-1</v>
      </c>
      <c r="CF256" s="12">
        <f t="shared" si="22"/>
        <v>-8.5514158151594369E-7</v>
      </c>
      <c r="CG256" s="12">
        <f t="shared" si="23"/>
        <v>-2.0959644636805278E-7</v>
      </c>
      <c r="CH256" s="13">
        <f t="shared" si="24"/>
        <v>-6.4554513514789087E-5</v>
      </c>
      <c r="CI256" s="13"/>
    </row>
    <row r="257" spans="1:87" ht="13.2">
      <c r="A257" s="1"/>
      <c r="B257" t="str">
        <f t="shared" si="62"/>
        <v>CG Mobile</v>
      </c>
      <c r="D257" t="s">
        <v>290</v>
      </c>
      <c r="E257" s="11">
        <f>SUMIFS('Fin Data'!F:F,'Fin Data'!A:A,D257)</f>
        <v>2</v>
      </c>
      <c r="F257" s="11">
        <f>SUMIFS('Fin Data with 6 week hist'!I:I,'Fin Data with 6 week hist'!$A:$A,$D257)</f>
        <v>0</v>
      </c>
      <c r="G257" s="11">
        <f>SUMIFS('Fin Data with 6 week hist'!J:J,'Fin Data with 6 week hist'!$A:$A,$D257)</f>
        <v>0</v>
      </c>
      <c r="H257" s="11">
        <f>SUMIFS('Fin Data with 6 week hist'!K:K,'Fin Data with 6 week hist'!$A:$A,$D257)+SUMIFS('Unit Cancellations'!D:D,'Unit Cancellations'!$B:$B,$D257)</f>
        <v>1</v>
      </c>
      <c r="I257" s="11">
        <f>SUMIFS('Fin Data with 6 week hist'!L:L,'Fin Data with 6 week hist'!$A:$A,$D257)+SUMIFS('Unit Cancellations'!E:E,'Unit Cancellations'!$B:$B,$D257)</f>
        <v>0</v>
      </c>
      <c r="J257" s="11">
        <f>SUMIFS('Fin Data with 6 week hist'!M:M,'Fin Data with 6 week hist'!$A:$A,$D257)+SUMIFS('Unit Cancellations'!F:F,'Unit Cancellations'!$B:$B,$D257)</f>
        <v>0</v>
      </c>
      <c r="K257" s="11">
        <f>SUMIFS('Fin Data with 6 week hist'!N:N,'Fin Data with 6 week hist'!$A:$A,$D257)+SUMIFS('Unit Cancellations'!G:G,'Unit Cancellations'!$B:$B,$D257)</f>
        <v>0</v>
      </c>
      <c r="L257" s="11">
        <f>SUMIFS('Fin Data'!AN:AN,'Fin Data'!A:A,D257)</f>
        <v>0</v>
      </c>
      <c r="M257" s="12">
        <f>IFERROR(SUMIFS('Fin Data'!AO:AO,'Fin Data'!A:A,D257),"")</f>
        <v>-1</v>
      </c>
      <c r="N257" s="1"/>
      <c r="O257" s="11">
        <f t="shared" si="12"/>
        <v>1</v>
      </c>
      <c r="P257" s="12">
        <f t="shared" si="13"/>
        <v>-0.42857142857142855</v>
      </c>
      <c r="Q257" s="1"/>
      <c r="R257" s="11">
        <f t="shared" si="14"/>
        <v>1</v>
      </c>
      <c r="S257" s="12">
        <f t="shared" si="15"/>
        <v>-0.2</v>
      </c>
      <c r="T257" s="11">
        <f t="shared" si="16"/>
        <v>0</v>
      </c>
      <c r="U257" s="1" t="e">
        <f t="shared" si="61"/>
        <v>#REF!</v>
      </c>
      <c r="V257" s="1"/>
      <c r="W257" s="11">
        <f>SUMIFS('Forecast Data'!$D:$D,'Forecast Data'!$C:$C,W$6,'Forecast Data'!$B:$B,$D257)</f>
        <v>1</v>
      </c>
      <c r="X257" s="11">
        <f>SUMIFS('Forecast Data'!$D:$D,'Forecast Data'!$C:$C,X$6,'Forecast Data'!$B:$B,$D257)</f>
        <v>1</v>
      </c>
      <c r="Y257" s="11">
        <f>SUMIFS('Forecast Data'!$D:$D,'Forecast Data'!$C:$C,Y$6,'Forecast Data'!$B:$B,$D257)</f>
        <v>1</v>
      </c>
      <c r="Z257" s="11">
        <f>SUMIFS('Forecast Data'!$D:$D,'Forecast Data'!$C:$C,Z$6,'Forecast Data'!$B:$B,$D257)</f>
        <v>1</v>
      </c>
      <c r="AA257" s="11">
        <f>SUMIFS('Forecast Data'!$D:$D,'Forecast Data'!$C:$C,AA$6,'Forecast Data'!$B:$B,$D257)</f>
        <v>1</v>
      </c>
      <c r="AB257" s="11">
        <f>SUMIFS('Forecast Data'!$D:$D,'Forecast Data'!$C:$C,AB$6,'Forecast Data'!$B:$B,$D257)</f>
        <v>1</v>
      </c>
      <c r="AC257" s="11">
        <f>SUMIFS('Forecast Data'!$D:$D,'Forecast Data'!$C:$C,AC$6,'Forecast Data'!$B:$B,$D257)</f>
        <v>1</v>
      </c>
      <c r="AD257" s="11">
        <f>SUMIFS('Forecast Data'!$D:$D,'Forecast Data'!$C:$C,AD$6,'Forecast Data'!$B:$B,$D257)</f>
        <v>1</v>
      </c>
      <c r="AE257" s="11">
        <f>SUMIFS('Forecast Data'!$D:$D,'Forecast Data'!$C:$C,AE$6,'Forecast Data'!$B:$B,$D257)</f>
        <v>0</v>
      </c>
      <c r="AF257" s="11">
        <f>SUMIFS('Forecast Data'!$D:$D,'Forecast Data'!$C:$C,AF$6,'Forecast Data'!$B:$B,$D257)</f>
        <v>0</v>
      </c>
      <c r="AG257" s="11">
        <f>SUMIFS('Forecast Data'!$D:$D,'Forecast Data'!$C:$C,AG$6,'Forecast Data'!$B:$B,$D257)</f>
        <v>1</v>
      </c>
      <c r="AH257" s="11">
        <f>SUMIFS('Forecast Data'!$D:$D,'Forecast Data'!$C:$C,AH$6,'Forecast Data'!$B:$B,$D257)</f>
        <v>1</v>
      </c>
      <c r="AI257" s="1"/>
      <c r="AJ257" s="12">
        <f>IF(SUMIFS('Forecast Data'!$E:$E,'Forecast Data'!$C:$C,AJ$6,'Forecast Data'!$B:$B,$D257)=0,"",SUMIFS('Forecast Data'!$E:$E,'Forecast Data'!$C:$C,AJ$6,'Forecast Data'!$B:$B,$D257))</f>
        <v>-0.81</v>
      </c>
      <c r="AK257" s="12" t="str">
        <f>IF(SUMIFS('Forecast Data'!$E:$E,'Forecast Data'!$C:$C,AK$6,'Forecast Data'!$B:$B,$D257)=0,"",SUMIFS('Forecast Data'!$E:$E,'Forecast Data'!$C:$C,AK$6,'Forecast Data'!$B:$B,$D257))</f>
        <v/>
      </c>
      <c r="AL257" s="12">
        <f>IF(SUMIFS('Forecast Data'!$E:$E,'Forecast Data'!$C:$C,AL$6,'Forecast Data'!$B:$B,$D257)=0,"",SUMIFS('Forecast Data'!$E:$E,'Forecast Data'!$C:$C,AL$6,'Forecast Data'!$B:$B,$D257))</f>
        <v>-0.78</v>
      </c>
      <c r="AM257" s="12">
        <f>IF(SUMIFS('Forecast Data'!$E:$E,'Forecast Data'!$C:$C,AM$6,'Forecast Data'!$B:$B,$D257)=0,"",SUMIFS('Forecast Data'!$E:$E,'Forecast Data'!$C:$C,AM$6,'Forecast Data'!$B:$B,$D257))</f>
        <v>-0.39</v>
      </c>
      <c r="AN257" s="12">
        <f>IF(SUMIFS('Forecast Data'!$E:$E,'Forecast Data'!$C:$C,AN$6,'Forecast Data'!$B:$B,$D257)=0,"",SUMIFS('Forecast Data'!$E:$E,'Forecast Data'!$C:$C,AN$6,'Forecast Data'!$B:$B,$D257))</f>
        <v>-0.67</v>
      </c>
      <c r="AO257" s="12" t="str">
        <f>IF(SUMIFS('Forecast Data'!$E:$E,'Forecast Data'!$C:$C,AO$6,'Forecast Data'!$B:$B,$D257)=0,"",SUMIFS('Forecast Data'!$E:$E,'Forecast Data'!$C:$C,AO$6,'Forecast Data'!$B:$B,$D257))</f>
        <v/>
      </c>
      <c r="AP257" s="12" t="str">
        <f>IF(SUMIFS('Forecast Data'!$E:$E,'Forecast Data'!$C:$C,AP$6,'Forecast Data'!$B:$B,$D257)=0,"",SUMIFS('Forecast Data'!$E:$E,'Forecast Data'!$C:$C,AP$6,'Forecast Data'!$B:$B,$D257))</f>
        <v/>
      </c>
      <c r="AQ257" s="12">
        <f>IF(SUMIFS('Forecast Data'!$E:$E,'Forecast Data'!$C:$C,AQ$6,'Forecast Data'!$B:$B,$D257)=0,"",SUMIFS('Forecast Data'!$E:$E,'Forecast Data'!$C:$C,AQ$6,'Forecast Data'!$B:$B,$D257))</f>
        <v>-0.43</v>
      </c>
      <c r="AR257" s="12" t="str">
        <f>IF(SUMIFS('Forecast Data'!$E:$E,'Forecast Data'!$C:$C,AR$6,'Forecast Data'!$B:$B,$D257)=0,"",SUMIFS('Forecast Data'!$E:$E,'Forecast Data'!$C:$C,AR$6,'Forecast Data'!$B:$B,$D257))</f>
        <v/>
      </c>
      <c r="AS257" s="12">
        <f>IF(SUMIFS('Forecast Data'!$E:$E,'Forecast Data'!$C:$C,AS$6,'Forecast Data'!$B:$B,$D257)=0,"",SUMIFS('Forecast Data'!$E:$E,'Forecast Data'!$C:$C,AS$6,'Forecast Data'!$B:$B,$D257))</f>
        <v>-0.75</v>
      </c>
      <c r="AT257" s="12">
        <f>IF(SUMIFS('Forecast Data'!$E:$E,'Forecast Data'!$C:$C,AT$6,'Forecast Data'!$B:$B,$D257)=0,"",SUMIFS('Forecast Data'!$E:$E,'Forecast Data'!$C:$C,AT$6,'Forecast Data'!$B:$B,$D257))</f>
        <v>-0.48</v>
      </c>
      <c r="AU257" s="12" t="str">
        <f>IF(SUMIFS('Forecast Data'!$E:$E,'Forecast Data'!$C:$C,AU$6,'Forecast Data'!$B:$B,$D257)=0,"",SUMIFS('Forecast Data'!$E:$E,'Forecast Data'!$C:$C,AU$6,'Forecast Data'!$B:$B,$D257))</f>
        <v/>
      </c>
      <c r="AV257" s="1"/>
      <c r="AW257" s="11">
        <f>SUMIFS('OP Units'!E:E,'OP Units'!$A:$A,$D257)</f>
        <v>0</v>
      </c>
      <c r="AX257" s="11">
        <f>SUMIFS('OP Units'!F:F,'OP Units'!$A:$A,$D257)</f>
        <v>0</v>
      </c>
      <c r="AY257" s="11">
        <f>SUMIFS('OP Units'!G:G,'OP Units'!$A:$A,$D257)</f>
        <v>0</v>
      </c>
      <c r="AZ257" s="11">
        <f>SUMIFS('OP Units'!H:H,'OP Units'!$A:$A,$D257)</f>
        <v>0</v>
      </c>
      <c r="BA257" s="11">
        <f>SUMIFS('OP Units'!I:I,'OP Units'!$A:$A,$D257)</f>
        <v>0</v>
      </c>
      <c r="BB257" s="11">
        <f>SUMIFS('OP Units'!J:J,'OP Units'!$A:$A,$D257)</f>
        <v>0</v>
      </c>
      <c r="BC257" s="11">
        <f>SUMIFS('OP Units'!K:K,'OP Units'!$A:$A,$D257)</f>
        <v>0</v>
      </c>
      <c r="BD257" s="11">
        <f>SUMIFS('OP Units'!L:L,'OP Units'!$A:$A,$D257)</f>
        <v>0</v>
      </c>
      <c r="BE257" s="11">
        <f>SUMIFS('OP Units'!M:M,'OP Units'!$A:$A,$D257)</f>
        <v>0</v>
      </c>
      <c r="BF257" s="11">
        <f>SUMIFS('OP Units'!N:N,'OP Units'!$A:$A,$D257)</f>
        <v>0</v>
      </c>
      <c r="BG257" s="11">
        <f>SUMIFS('OP Units'!O:O,'OP Units'!$A:$A,$D257)</f>
        <v>0</v>
      </c>
      <c r="BH257" s="11">
        <f>SUMIFS('OP Units'!P:P,'OP Units'!$A:$A,$D257)</f>
        <v>0</v>
      </c>
      <c r="BI257" s="1"/>
      <c r="BJ257" s="12">
        <f>IFERROR((SUMIFS('OP Units'!E:E,'OP Units'!$A:$A,$D257)-SUMIFS('Forecast Data'!$H:$H,'Forecast Data'!$C:$C,BJ$6,'Forecast Data'!$B:$B,$D257))/SUMIFS('Forecast Data'!$H:$H,'Forecast Data'!$C:$C,BJ$6,'Forecast Data'!$B:$B,$D257),"")</f>
        <v>-1</v>
      </c>
      <c r="BK257" s="12" t="str">
        <f>IFERROR((SUMIFS('OP Units'!F:F,'OP Units'!$A:$A,$D257)-SUMIFS('Forecast Data'!$H:$H,'Forecast Data'!$C:$C,BK$6,'Forecast Data'!$B:$B,$D257))/SUMIFS('Forecast Data'!$H:$H,'Forecast Data'!$C:$C,BK$6,'Forecast Data'!$B:$B,$D257),"")</f>
        <v/>
      </c>
      <c r="BL257" s="12">
        <f>IFERROR((SUMIFS('OP Units'!G:G,'OP Units'!$A:$A,$D257)-SUMIFS('Forecast Data'!$H:$H,'Forecast Data'!$C:$C,BL$6,'Forecast Data'!$B:$B,$D257))/SUMIFS('Forecast Data'!$H:$H,'Forecast Data'!$C:$C,BL$6,'Forecast Data'!$B:$B,$D257),"")</f>
        <v>-1</v>
      </c>
      <c r="BM257" s="12">
        <f>IFERROR((SUMIFS('OP Units'!H:H,'OP Units'!$A:$A,$D257)-SUMIFS('Forecast Data'!$H:$H,'Forecast Data'!$C:$C,BM$6,'Forecast Data'!$B:$B,$D257))/SUMIFS('Forecast Data'!$H:$H,'Forecast Data'!$C:$C,BM$6,'Forecast Data'!$B:$B,$D257),"")</f>
        <v>-1</v>
      </c>
      <c r="BN257" s="12">
        <f>IFERROR((SUMIFS('OP Units'!I:I,'OP Units'!$A:$A,$D257)-SUMIFS('Forecast Data'!$H:$H,'Forecast Data'!$C:$C,BN$6,'Forecast Data'!$B:$B,$D257))/SUMIFS('Forecast Data'!$H:$H,'Forecast Data'!$C:$C,BN$6,'Forecast Data'!$B:$B,$D257),"")</f>
        <v>-1</v>
      </c>
      <c r="BO257" s="12" t="str">
        <f>IFERROR((SUMIFS('OP Units'!J:J,'OP Units'!$A:$A,$D257)-SUMIFS('Forecast Data'!$H:$H,'Forecast Data'!$C:$C,BO$6,'Forecast Data'!$B:$B,$D257))/SUMIFS('Forecast Data'!$H:$H,'Forecast Data'!$C:$C,BO$6,'Forecast Data'!$B:$B,$D257),"")</f>
        <v/>
      </c>
      <c r="BP257" s="12" t="str">
        <f>IFERROR((SUMIFS('OP Units'!K:K,'OP Units'!$A:$A,$D257)-SUMIFS('Forecast Data'!$H:$H,'Forecast Data'!$C:$C,BP$6,'Forecast Data'!$B:$B,$D257))/SUMIFS('Forecast Data'!$H:$H,'Forecast Data'!$C:$C,BP$6,'Forecast Data'!$B:$B,$D257),"")</f>
        <v/>
      </c>
      <c r="BQ257" s="12">
        <f>IFERROR((SUMIFS('OP Units'!L:L,'OP Units'!$A:$A,$D257)-SUMIFS('Forecast Data'!$H:$H,'Forecast Data'!$C:$C,BQ$6,'Forecast Data'!$B:$B,$D257))/SUMIFS('Forecast Data'!$H:$H,'Forecast Data'!$C:$C,BQ$6,'Forecast Data'!$B:$B,$D257),"")</f>
        <v>-1</v>
      </c>
      <c r="BR257" s="12" t="str">
        <f>IFERROR((SUMIFS('OP Units'!M:M,'OP Units'!$A:$A,$D257)-SUMIFS('Forecast Data'!$H:$H,'Forecast Data'!$C:$C,BR$6,'Forecast Data'!$B:$B,$D257))/SUMIFS('Forecast Data'!$H:$H,'Forecast Data'!$C:$C,BR$6,'Forecast Data'!$B:$B,$D257),"")</f>
        <v/>
      </c>
      <c r="BS257" s="12">
        <f>IFERROR((SUMIFS('OP Units'!N:N,'OP Units'!$A:$A,$D257)-SUMIFS('Forecast Data'!$H:$H,'Forecast Data'!$C:$C,BS$6,'Forecast Data'!$B:$B,$D257))/SUMIFS('Forecast Data'!$H:$H,'Forecast Data'!$C:$C,BS$6,'Forecast Data'!$B:$B,$D257),"")</f>
        <v>-1</v>
      </c>
      <c r="BT257" s="12">
        <f>IFERROR((SUMIFS('OP Units'!O:O,'OP Units'!$A:$A,$D257)-SUMIFS('Forecast Data'!$H:$H,'Forecast Data'!$C:$C,BT$6,'Forecast Data'!$B:$B,$D257))/SUMIFS('Forecast Data'!$H:$H,'Forecast Data'!$C:$C,BT$6,'Forecast Data'!$B:$B,$D257),"")</f>
        <v>-1</v>
      </c>
      <c r="BU257" s="12" t="str">
        <f>IFERROR((SUMIFS('OP Units'!P:P,'OP Units'!$A:$A,$D257)-SUMIFS('Forecast Data'!$H:$H,'Forecast Data'!$C:$C,BU$6,'Forecast Data'!$B:$B,$D257))/SUMIFS('Forecast Data'!$H:$H,'Forecast Data'!$C:$C,BU$6,'Forecast Data'!$B:$B,$D257),"")</f>
        <v/>
      </c>
      <c r="BV257" s="12"/>
      <c r="BW257" s="11">
        <f>(SUMIFS('Forecast Data'!H:H,'Forecast Data'!B:B,D257,'Forecast Data'!C:C,BK$6)+SUMIFS('Forecast Data'!H:H,'Forecast Data'!B:B,D257,'Forecast Data'!C:C,BL$6)+SUMIFS('Forecast Data'!H:H,'Forecast Data'!B:B,D257,'Forecast Data'!C:C,BM$6)+SUMIFS('Forecast Data'!H:H,'Forecast Data'!B:B,D257,'Forecast Data'!C:C,BN$6)+SUMIFS('Forecast Data'!H:H,'Forecast Data'!B:B,D257,'Forecast Data'!C:C,BO$6)+SUMIFS('Forecast Data'!H:H,'Forecast Data'!B:B,D257,'Forecast Data'!C:C,BP$6)+SUMIFS('Forecast Data'!H:H,'Forecast Data'!B:B,D257,'Forecast Data'!C:C,BQ$6)+SUMIFS('Forecast Data'!H:H,'Forecast Data'!B:B,D257,'Forecast Data'!C:C,BJ$6))/8</f>
        <v>1.25</v>
      </c>
      <c r="BX257" s="12">
        <f>IFERROR((SUM(W257:AD257)-(SUMIFS('Forecast Data'!H:H,'Forecast Data'!B:B,B257,'Forecast Data'!C:C,BJ$6)+SUMIFS('Forecast Data'!H:H,'Forecast Data'!B:B,B257,'Forecast Data'!C:C,BK$6)+SUMIFS('Forecast Data'!H:H,'Forecast Data'!B:B,B257,'Forecast Data'!C:C,BL$6)+SUMIFS('Forecast Data'!H:H,'Forecast Data'!B:B,B257,'Forecast Data'!C:C,BM$6)+SUMIFS('Forecast Data'!H:H,'Forecast Data'!B:B,B257,'Forecast Data'!C:C,BN$6)+SUMIFS('Forecast Data'!H:H,'Forecast Data'!B:B,B257,'Forecast Data'!C:C,BO$6)+SUMIFS('Forecast Data'!H:H,'Forecast Data'!B:B,B257,'Forecast Data'!C:C,BP$6)+SUMIFS('Forecast Data'!H:H,'Forecast Data'!B:B,B257,'Forecast Data'!C:C,BQ$6)))/(SUMIFS('Forecast Data'!H:H,'Forecast Data'!B:B,B257,'Forecast Data'!C:C,BJ$6)+SUMIFS('Forecast Data'!H:H,'Forecast Data'!B:B,B257,'Forecast Data'!C:C,BK$6)+SUMIFS('Forecast Data'!H:H,'Forecast Data'!B:B,B257,'Forecast Data'!C:C,BL$6)+SUMIFS('Forecast Data'!H:H,'Forecast Data'!B:B,B257,'Forecast Data'!C:C,BM$6)+SUMIFS('Forecast Data'!H:H,'Forecast Data'!B:B,B257,'Forecast Data'!C:C,BN$6)+SUMIFS('Forecast Data'!H:H,'Forecast Data'!B:B,B257,'Forecast Data'!C:C,BO$6)+SUMIFS('Forecast Data'!H:H,'Forecast Data'!B:B,B257,'Forecast Data'!C:C,BP$6)+SUMIFS('Forecast Data'!H:H,'Forecast Data'!B:B,B257,'Forecast Data'!C:C,BQ$6)),"")</f>
        <v>-0.2</v>
      </c>
      <c r="BY257" s="12">
        <f t="shared" si="18"/>
        <v>-1.7102831630318874E-6</v>
      </c>
      <c r="BZ257" s="16">
        <f t="shared" si="19"/>
        <v>-2.0557475612327593E-7</v>
      </c>
      <c r="CA257" s="13">
        <f t="shared" si="20"/>
        <v>-1.5047084069086112E-4</v>
      </c>
      <c r="CB257" s="12">
        <f t="shared" si="21"/>
        <v>1.5047084069086112E-6</v>
      </c>
      <c r="CC257" s="12"/>
      <c r="CD257" s="11">
        <f>(SUMIFS('Forecast Data'!H:H,'Forecast Data'!B:B,D257,'Forecast Data'!C:C,BK$6)+SUMIFS('Forecast Data'!H:H,'Forecast Data'!B:B,D257,'Forecast Data'!C:C,BL$6)+SUMIFS('Forecast Data'!H:H,'Forecast Data'!B:B,D257,'Forecast Data'!C:C,BM$6)+SUMIFS('Forecast Data'!H:H,'Forecast Data'!B:B,D257,'Forecast Data'!C:C,BJ$6))/4</f>
        <v>1.75</v>
      </c>
      <c r="CE257" s="12">
        <f>IFERROR((SUM(W257:Z257)-(SUMIFS('Forecast Data'!H:H,'Forecast Data'!B:B,D257,'Forecast Data'!C:C,BJ$6)+SUMIFS('Forecast Data'!H:H,'Forecast Data'!B:B,D257,'Forecast Data'!C:C,BK$6)+SUMIFS('Forecast Data'!H:H,'Forecast Data'!B:B,D257,'Forecast Data'!C:C,BL$6)+SUMIFS('Forecast Data'!H:H,'Forecast Data'!B:B,D257,'Forecast Data'!C:C,BM$6)))/(SUMIFS('Forecast Data'!H:H,'Forecast Data'!B:B,D257,'Forecast Data'!C:C,BJ$6)+SUMIFS('Forecast Data'!H:H,'Forecast Data'!B:B,D257,'Forecast Data'!C:C,BK$6)+SUMIFS('Forecast Data'!H:H,'Forecast Data'!B:B,D257,'Forecast Data'!C:C,BL$6)+SUMIFS('Forecast Data'!H:H,'Forecast Data'!B:B,D257,'Forecast Data'!C:C,BM$6)),"")</f>
        <v>-0.42857142857142855</v>
      </c>
      <c r="CF257" s="12">
        <f t="shared" si="22"/>
        <v>-1.7102831630318874E-6</v>
      </c>
      <c r="CG257" s="12">
        <f t="shared" si="23"/>
        <v>-6.2878933910415836E-7</v>
      </c>
      <c r="CH257" s="13">
        <f t="shared" si="24"/>
        <v>-1.0814938239277291E-4</v>
      </c>
      <c r="CI257" s="13"/>
    </row>
    <row r="258" spans="1:87" ht="13.2">
      <c r="A258" s="1"/>
      <c r="B258" t="str">
        <f t="shared" si="62"/>
        <v>Linen Market</v>
      </c>
      <c r="D258" t="s">
        <v>291</v>
      </c>
      <c r="E258" s="11">
        <f>SUMIFS('Fin Data'!F:F,'Fin Data'!A:A,D258)</f>
        <v>0</v>
      </c>
      <c r="F258" s="11">
        <f>SUMIFS('Fin Data with 6 week hist'!I:I,'Fin Data with 6 week hist'!$A:$A,$D258)</f>
        <v>0</v>
      </c>
      <c r="G258" s="11">
        <f>SUMIFS('Fin Data with 6 week hist'!J:J,'Fin Data with 6 week hist'!$A:$A,$D258)</f>
        <v>0</v>
      </c>
      <c r="H258" s="11">
        <f>SUMIFS('Fin Data with 6 week hist'!K:K,'Fin Data with 6 week hist'!$A:$A,$D258)+SUMIFS('Unit Cancellations'!D:D,'Unit Cancellations'!$B:$B,$D258)</f>
        <v>0</v>
      </c>
      <c r="I258" s="11">
        <f>SUMIFS('Fin Data with 6 week hist'!L:L,'Fin Data with 6 week hist'!$A:$A,$D258)+SUMIFS('Unit Cancellations'!E:E,'Unit Cancellations'!$B:$B,$D258)</f>
        <v>0</v>
      </c>
      <c r="J258" s="11">
        <f>SUMIFS('Fin Data with 6 week hist'!M:M,'Fin Data with 6 week hist'!$A:$A,$D258)+SUMIFS('Unit Cancellations'!F:F,'Unit Cancellations'!$B:$B,$D258)</f>
        <v>0</v>
      </c>
      <c r="K258" s="11">
        <f>SUMIFS('Fin Data with 6 week hist'!N:N,'Fin Data with 6 week hist'!$A:$A,$D258)+SUMIFS('Unit Cancellations'!G:G,'Unit Cancellations'!$B:$B,$D258)</f>
        <v>0</v>
      </c>
      <c r="L258" s="11">
        <f>SUMIFS('Fin Data'!AN:AN,'Fin Data'!A:A,D258)</f>
        <v>0</v>
      </c>
      <c r="M258" s="12">
        <f>IFERROR(SUMIFS('Fin Data'!AO:AO,'Fin Data'!A:A,D258),"")</f>
        <v>0</v>
      </c>
      <c r="N258" s="1"/>
      <c r="O258" s="11">
        <f t="shared" si="12"/>
        <v>1</v>
      </c>
      <c r="P258" s="12">
        <f t="shared" si="13"/>
        <v>0.33333333333333331</v>
      </c>
      <c r="Q258" s="1"/>
      <c r="R258" s="11">
        <f t="shared" si="14"/>
        <v>1</v>
      </c>
      <c r="S258" s="12">
        <f t="shared" si="15"/>
        <v>1.6666666666666667</v>
      </c>
      <c r="T258" s="11">
        <f t="shared" si="16"/>
        <v>0</v>
      </c>
      <c r="U258" s="1" t="e">
        <f t="shared" si="61"/>
        <v>#REF!</v>
      </c>
      <c r="V258" s="1"/>
      <c r="W258" s="11">
        <f>SUMIFS('Forecast Data'!$D:$D,'Forecast Data'!$C:$C,W$6,'Forecast Data'!$B:$B,$D258)</f>
        <v>1</v>
      </c>
      <c r="X258" s="11">
        <f>SUMIFS('Forecast Data'!$D:$D,'Forecast Data'!$C:$C,X$6,'Forecast Data'!$B:$B,$D258)</f>
        <v>1</v>
      </c>
      <c r="Y258" s="11">
        <f>SUMIFS('Forecast Data'!$D:$D,'Forecast Data'!$C:$C,Y$6,'Forecast Data'!$B:$B,$D258)</f>
        <v>1</v>
      </c>
      <c r="Z258" s="11">
        <f>SUMIFS('Forecast Data'!$D:$D,'Forecast Data'!$C:$C,Z$6,'Forecast Data'!$B:$B,$D258)</f>
        <v>1</v>
      </c>
      <c r="AA258" s="11">
        <f>SUMIFS('Forecast Data'!$D:$D,'Forecast Data'!$C:$C,AA$6,'Forecast Data'!$B:$B,$D258)</f>
        <v>1</v>
      </c>
      <c r="AB258" s="11">
        <f>SUMIFS('Forecast Data'!$D:$D,'Forecast Data'!$C:$C,AB$6,'Forecast Data'!$B:$B,$D258)</f>
        <v>1</v>
      </c>
      <c r="AC258" s="11">
        <f>SUMIFS('Forecast Data'!$D:$D,'Forecast Data'!$C:$C,AC$6,'Forecast Data'!$B:$B,$D258)</f>
        <v>1</v>
      </c>
      <c r="AD258" s="11">
        <f>SUMIFS('Forecast Data'!$D:$D,'Forecast Data'!$C:$C,AD$6,'Forecast Data'!$B:$B,$D258)</f>
        <v>1</v>
      </c>
      <c r="AE258" s="11">
        <f>SUMIFS('Forecast Data'!$D:$D,'Forecast Data'!$C:$C,AE$6,'Forecast Data'!$B:$B,$D258)</f>
        <v>1</v>
      </c>
      <c r="AF258" s="11">
        <f>SUMIFS('Forecast Data'!$D:$D,'Forecast Data'!$C:$C,AF$6,'Forecast Data'!$B:$B,$D258)</f>
        <v>1</v>
      </c>
      <c r="AG258" s="11">
        <f>SUMIFS('Forecast Data'!$D:$D,'Forecast Data'!$C:$C,AG$6,'Forecast Data'!$B:$B,$D258)</f>
        <v>1</v>
      </c>
      <c r="AH258" s="11">
        <f>SUMIFS('Forecast Data'!$D:$D,'Forecast Data'!$C:$C,AH$6,'Forecast Data'!$B:$B,$D258)</f>
        <v>1</v>
      </c>
      <c r="AI258" s="1"/>
      <c r="AJ258" s="12" t="str">
        <f>IF(SUMIFS('Forecast Data'!$E:$E,'Forecast Data'!$C:$C,AJ$6,'Forecast Data'!$B:$B,$D258)=0,"",SUMIFS('Forecast Data'!$E:$E,'Forecast Data'!$C:$C,AJ$6,'Forecast Data'!$B:$B,$D258))</f>
        <v/>
      </c>
      <c r="AK258" s="12" t="str">
        <f>IF(SUMIFS('Forecast Data'!$E:$E,'Forecast Data'!$C:$C,AK$6,'Forecast Data'!$B:$B,$D258)=0,"",SUMIFS('Forecast Data'!$E:$E,'Forecast Data'!$C:$C,AK$6,'Forecast Data'!$B:$B,$D258))</f>
        <v/>
      </c>
      <c r="AL258" s="12">
        <f>IF(SUMIFS('Forecast Data'!$E:$E,'Forecast Data'!$C:$C,AL$6,'Forecast Data'!$B:$B,$D258)=0,"",SUMIFS('Forecast Data'!$E:$E,'Forecast Data'!$C:$C,AL$6,'Forecast Data'!$B:$B,$D258))</f>
        <v>-0.38</v>
      </c>
      <c r="AM258" s="12">
        <f>IF(SUMIFS('Forecast Data'!$E:$E,'Forecast Data'!$C:$C,AM$6,'Forecast Data'!$B:$B,$D258)=0,"",SUMIFS('Forecast Data'!$E:$E,'Forecast Data'!$C:$C,AM$6,'Forecast Data'!$B:$B,$D258))</f>
        <v>0.24</v>
      </c>
      <c r="AN258" s="12" t="str">
        <f>IF(SUMIFS('Forecast Data'!$E:$E,'Forecast Data'!$C:$C,AN$6,'Forecast Data'!$B:$B,$D258)=0,"",SUMIFS('Forecast Data'!$E:$E,'Forecast Data'!$C:$C,AN$6,'Forecast Data'!$B:$B,$D258))</f>
        <v/>
      </c>
      <c r="AO258" s="12" t="str">
        <f>IF(SUMIFS('Forecast Data'!$E:$E,'Forecast Data'!$C:$C,AO$6,'Forecast Data'!$B:$B,$D258)=0,"",SUMIFS('Forecast Data'!$E:$E,'Forecast Data'!$C:$C,AO$6,'Forecast Data'!$B:$B,$D258))</f>
        <v/>
      </c>
      <c r="AP258" s="12" t="str">
        <f>IF(SUMIFS('Forecast Data'!$E:$E,'Forecast Data'!$C:$C,AP$6,'Forecast Data'!$B:$B,$D258)=0,"",SUMIFS('Forecast Data'!$E:$E,'Forecast Data'!$C:$C,AP$6,'Forecast Data'!$B:$B,$D258))</f>
        <v/>
      </c>
      <c r="AQ258" s="12" t="str">
        <f>IF(SUMIFS('Forecast Data'!$E:$E,'Forecast Data'!$C:$C,AQ$6,'Forecast Data'!$B:$B,$D258)=0,"",SUMIFS('Forecast Data'!$E:$E,'Forecast Data'!$C:$C,AQ$6,'Forecast Data'!$B:$B,$D258))</f>
        <v/>
      </c>
      <c r="AR258" s="12" t="str">
        <f>IF(SUMIFS('Forecast Data'!$E:$E,'Forecast Data'!$C:$C,AR$6,'Forecast Data'!$B:$B,$D258)=0,"",SUMIFS('Forecast Data'!$E:$E,'Forecast Data'!$C:$C,AR$6,'Forecast Data'!$B:$B,$D258))</f>
        <v/>
      </c>
      <c r="AS258" s="12">
        <f>IF(SUMIFS('Forecast Data'!$E:$E,'Forecast Data'!$C:$C,AS$6,'Forecast Data'!$B:$B,$D258)=0,"",SUMIFS('Forecast Data'!$E:$E,'Forecast Data'!$C:$C,AS$6,'Forecast Data'!$B:$B,$D258))</f>
        <v>-0.38</v>
      </c>
      <c r="AT258" s="12">
        <f>IF(SUMIFS('Forecast Data'!$E:$E,'Forecast Data'!$C:$C,AT$6,'Forecast Data'!$B:$B,$D258)=0,"",SUMIFS('Forecast Data'!$E:$E,'Forecast Data'!$C:$C,AT$6,'Forecast Data'!$B:$B,$D258))</f>
        <v>-0.38</v>
      </c>
      <c r="AU258" s="12">
        <f>IF(SUMIFS('Forecast Data'!$E:$E,'Forecast Data'!$C:$C,AU$6,'Forecast Data'!$B:$B,$D258)=0,"",SUMIFS('Forecast Data'!$E:$E,'Forecast Data'!$C:$C,AU$6,'Forecast Data'!$B:$B,$D258))</f>
        <v>-0.69</v>
      </c>
      <c r="AV258" s="1"/>
      <c r="AW258" s="11">
        <f>SUMIFS('OP Units'!E:E,'OP Units'!$A:$A,$D258)</f>
        <v>0</v>
      </c>
      <c r="AX258" s="11">
        <f>SUMIFS('OP Units'!F:F,'OP Units'!$A:$A,$D258)</f>
        <v>0</v>
      </c>
      <c r="AY258" s="11">
        <f>SUMIFS('OP Units'!G:G,'OP Units'!$A:$A,$D258)</f>
        <v>0</v>
      </c>
      <c r="AZ258" s="11">
        <f>SUMIFS('OP Units'!H:H,'OP Units'!$A:$A,$D258)</f>
        <v>0</v>
      </c>
      <c r="BA258" s="11">
        <f>SUMIFS('OP Units'!I:I,'OP Units'!$A:$A,$D258)</f>
        <v>0</v>
      </c>
      <c r="BB258" s="11">
        <f>SUMIFS('OP Units'!J:J,'OP Units'!$A:$A,$D258)</f>
        <v>0</v>
      </c>
      <c r="BC258" s="11">
        <f>SUMIFS('OP Units'!K:K,'OP Units'!$A:$A,$D258)</f>
        <v>0</v>
      </c>
      <c r="BD258" s="11">
        <f>SUMIFS('OP Units'!L:L,'OP Units'!$A:$A,$D258)</f>
        <v>0</v>
      </c>
      <c r="BE258" s="11">
        <f>SUMIFS('OP Units'!M:M,'OP Units'!$A:$A,$D258)</f>
        <v>0</v>
      </c>
      <c r="BF258" s="11">
        <f>SUMIFS('OP Units'!N:N,'OP Units'!$A:$A,$D258)</f>
        <v>0</v>
      </c>
      <c r="BG258" s="11">
        <f>SUMIFS('OP Units'!O:O,'OP Units'!$A:$A,$D258)</f>
        <v>0</v>
      </c>
      <c r="BH258" s="11">
        <f>SUMIFS('OP Units'!P:P,'OP Units'!$A:$A,$D258)</f>
        <v>0</v>
      </c>
      <c r="BI258" s="1"/>
      <c r="BJ258" s="12" t="str">
        <f>IFERROR((SUMIFS('OP Units'!E:E,'OP Units'!$A:$A,$D258)-SUMIFS('Forecast Data'!$H:$H,'Forecast Data'!$C:$C,BJ$6,'Forecast Data'!$B:$B,$D258))/SUMIFS('Forecast Data'!$H:$H,'Forecast Data'!$C:$C,BJ$6,'Forecast Data'!$B:$B,$D258),"")</f>
        <v/>
      </c>
      <c r="BK258" s="12" t="str">
        <f>IFERROR((SUMIFS('OP Units'!F:F,'OP Units'!$A:$A,$D258)-SUMIFS('Forecast Data'!$H:$H,'Forecast Data'!$C:$C,BK$6,'Forecast Data'!$B:$B,$D258))/SUMIFS('Forecast Data'!$H:$H,'Forecast Data'!$C:$C,BK$6,'Forecast Data'!$B:$B,$D258),"")</f>
        <v/>
      </c>
      <c r="BL258" s="12">
        <f>IFERROR((SUMIFS('OP Units'!G:G,'OP Units'!$A:$A,$D258)-SUMIFS('Forecast Data'!$H:$H,'Forecast Data'!$C:$C,BL$6,'Forecast Data'!$B:$B,$D258))/SUMIFS('Forecast Data'!$H:$H,'Forecast Data'!$C:$C,BL$6,'Forecast Data'!$B:$B,$D258),"")</f>
        <v>-1</v>
      </c>
      <c r="BM258" s="12">
        <f>IFERROR((SUMIFS('OP Units'!H:H,'OP Units'!$A:$A,$D258)-SUMIFS('Forecast Data'!$H:$H,'Forecast Data'!$C:$C,BM$6,'Forecast Data'!$B:$B,$D258))/SUMIFS('Forecast Data'!$H:$H,'Forecast Data'!$C:$C,BM$6,'Forecast Data'!$B:$B,$D258),"")</f>
        <v>-1</v>
      </c>
      <c r="BN258" s="12" t="str">
        <f>IFERROR((SUMIFS('OP Units'!I:I,'OP Units'!$A:$A,$D258)-SUMIFS('Forecast Data'!$H:$H,'Forecast Data'!$C:$C,BN$6,'Forecast Data'!$B:$B,$D258))/SUMIFS('Forecast Data'!$H:$H,'Forecast Data'!$C:$C,BN$6,'Forecast Data'!$B:$B,$D258),"")</f>
        <v/>
      </c>
      <c r="BO258" s="12" t="str">
        <f>IFERROR((SUMIFS('OP Units'!J:J,'OP Units'!$A:$A,$D258)-SUMIFS('Forecast Data'!$H:$H,'Forecast Data'!$C:$C,BO$6,'Forecast Data'!$B:$B,$D258))/SUMIFS('Forecast Data'!$H:$H,'Forecast Data'!$C:$C,BO$6,'Forecast Data'!$B:$B,$D258),"")</f>
        <v/>
      </c>
      <c r="BP258" s="12" t="str">
        <f>IFERROR((SUMIFS('OP Units'!K:K,'OP Units'!$A:$A,$D258)-SUMIFS('Forecast Data'!$H:$H,'Forecast Data'!$C:$C,BP$6,'Forecast Data'!$B:$B,$D258))/SUMIFS('Forecast Data'!$H:$H,'Forecast Data'!$C:$C,BP$6,'Forecast Data'!$B:$B,$D258),"")</f>
        <v/>
      </c>
      <c r="BQ258" s="12" t="str">
        <f>IFERROR((SUMIFS('OP Units'!L:L,'OP Units'!$A:$A,$D258)-SUMIFS('Forecast Data'!$H:$H,'Forecast Data'!$C:$C,BQ$6,'Forecast Data'!$B:$B,$D258))/SUMIFS('Forecast Data'!$H:$H,'Forecast Data'!$C:$C,BQ$6,'Forecast Data'!$B:$B,$D258),"")</f>
        <v/>
      </c>
      <c r="BR258" s="12" t="str">
        <f>IFERROR((SUMIFS('OP Units'!M:M,'OP Units'!$A:$A,$D258)-SUMIFS('Forecast Data'!$H:$H,'Forecast Data'!$C:$C,BR$6,'Forecast Data'!$B:$B,$D258))/SUMIFS('Forecast Data'!$H:$H,'Forecast Data'!$C:$C,BR$6,'Forecast Data'!$B:$B,$D258),"")</f>
        <v/>
      </c>
      <c r="BS258" s="12">
        <f>IFERROR((SUMIFS('OP Units'!N:N,'OP Units'!$A:$A,$D258)-SUMIFS('Forecast Data'!$H:$H,'Forecast Data'!$C:$C,BS$6,'Forecast Data'!$B:$B,$D258))/SUMIFS('Forecast Data'!$H:$H,'Forecast Data'!$C:$C,BS$6,'Forecast Data'!$B:$B,$D258),"")</f>
        <v>-1</v>
      </c>
      <c r="BT258" s="12">
        <f>IFERROR((SUMIFS('OP Units'!O:O,'OP Units'!$A:$A,$D258)-SUMIFS('Forecast Data'!$H:$H,'Forecast Data'!$C:$C,BT$6,'Forecast Data'!$B:$B,$D258))/SUMIFS('Forecast Data'!$H:$H,'Forecast Data'!$C:$C,BT$6,'Forecast Data'!$B:$B,$D258),"")</f>
        <v>-1</v>
      </c>
      <c r="BU258" s="12">
        <f>IFERROR((SUMIFS('OP Units'!P:P,'OP Units'!$A:$A,$D258)-SUMIFS('Forecast Data'!$H:$H,'Forecast Data'!$C:$C,BU$6,'Forecast Data'!$B:$B,$D258))/SUMIFS('Forecast Data'!$H:$H,'Forecast Data'!$C:$C,BU$6,'Forecast Data'!$B:$B,$D258),"")</f>
        <v>-1</v>
      </c>
      <c r="BV258" s="12"/>
      <c r="BW258" s="11">
        <f>(SUMIFS('Forecast Data'!H:H,'Forecast Data'!B:B,D258,'Forecast Data'!C:C,BK$6)+SUMIFS('Forecast Data'!H:H,'Forecast Data'!B:B,D258,'Forecast Data'!C:C,BL$6)+SUMIFS('Forecast Data'!H:H,'Forecast Data'!B:B,D258,'Forecast Data'!C:C,BM$6)+SUMIFS('Forecast Data'!H:H,'Forecast Data'!B:B,D258,'Forecast Data'!C:C,BN$6)+SUMIFS('Forecast Data'!H:H,'Forecast Data'!B:B,D258,'Forecast Data'!C:C,BO$6)+SUMIFS('Forecast Data'!H:H,'Forecast Data'!B:B,D258,'Forecast Data'!C:C,BP$6)+SUMIFS('Forecast Data'!H:H,'Forecast Data'!B:B,D258,'Forecast Data'!C:C,BQ$6)+SUMIFS('Forecast Data'!H:H,'Forecast Data'!B:B,D258,'Forecast Data'!C:C,BJ$6))/8</f>
        <v>0.375</v>
      </c>
      <c r="BX258" s="12">
        <f>IFERROR((SUM(W258:AD258)-(SUMIFS('Forecast Data'!H:H,'Forecast Data'!B:B,B258,'Forecast Data'!C:C,BJ$6)+SUMIFS('Forecast Data'!H:H,'Forecast Data'!B:B,B258,'Forecast Data'!C:C,BK$6)+SUMIFS('Forecast Data'!H:H,'Forecast Data'!B:B,B258,'Forecast Data'!C:C,BL$6)+SUMIFS('Forecast Data'!H:H,'Forecast Data'!B:B,B258,'Forecast Data'!C:C,BM$6)+SUMIFS('Forecast Data'!H:H,'Forecast Data'!B:B,B258,'Forecast Data'!C:C,BN$6)+SUMIFS('Forecast Data'!H:H,'Forecast Data'!B:B,B258,'Forecast Data'!C:C,BO$6)+SUMIFS('Forecast Data'!H:H,'Forecast Data'!B:B,B258,'Forecast Data'!C:C,BP$6)+SUMIFS('Forecast Data'!H:H,'Forecast Data'!B:B,B258,'Forecast Data'!C:C,BQ$6)))/(SUMIFS('Forecast Data'!H:H,'Forecast Data'!B:B,B258,'Forecast Data'!C:C,BJ$6)+SUMIFS('Forecast Data'!H:H,'Forecast Data'!B:B,B258,'Forecast Data'!C:C,BK$6)+SUMIFS('Forecast Data'!H:H,'Forecast Data'!B:B,B258,'Forecast Data'!C:C,BL$6)+SUMIFS('Forecast Data'!H:H,'Forecast Data'!B:B,B258,'Forecast Data'!C:C,BM$6)+SUMIFS('Forecast Data'!H:H,'Forecast Data'!B:B,B258,'Forecast Data'!C:C,BN$6)+SUMIFS('Forecast Data'!H:H,'Forecast Data'!B:B,B258,'Forecast Data'!C:C,BO$6)+SUMIFS('Forecast Data'!H:H,'Forecast Data'!B:B,B258,'Forecast Data'!C:C,BP$6)+SUMIFS('Forecast Data'!H:H,'Forecast Data'!B:B,B258,'Forecast Data'!C:C,BQ$6)),"")</f>
        <v>1.6666666666666667</v>
      </c>
      <c r="BY258" s="12">
        <f t="shared" si="18"/>
        <v>0</v>
      </c>
      <c r="BZ258" s="16">
        <f t="shared" si="19"/>
        <v>5.1393689030818982E-7</v>
      </c>
      <c r="CA258" s="13">
        <f t="shared" si="20"/>
        <v>-5.1393689030818981E-5</v>
      </c>
      <c r="CB258" s="12">
        <f t="shared" si="21"/>
        <v>5.1393689030818982E-7</v>
      </c>
      <c r="CC258" s="12"/>
      <c r="CD258" s="11">
        <f>(SUMIFS('Forecast Data'!H:H,'Forecast Data'!B:B,D258,'Forecast Data'!C:C,BK$6)+SUMIFS('Forecast Data'!H:H,'Forecast Data'!B:B,D258,'Forecast Data'!C:C,BL$6)+SUMIFS('Forecast Data'!H:H,'Forecast Data'!B:B,D258,'Forecast Data'!C:C,BM$6)+SUMIFS('Forecast Data'!H:H,'Forecast Data'!B:B,D258,'Forecast Data'!C:C,BJ$6))/4</f>
        <v>0.75</v>
      </c>
      <c r="CE258" s="12">
        <f>IFERROR((SUM(W258:Z258)-(SUMIFS('Forecast Data'!H:H,'Forecast Data'!B:B,D258,'Forecast Data'!C:C,BJ$6)+SUMIFS('Forecast Data'!H:H,'Forecast Data'!B:B,D258,'Forecast Data'!C:C,BK$6)+SUMIFS('Forecast Data'!H:H,'Forecast Data'!B:B,D258,'Forecast Data'!C:C,BL$6)+SUMIFS('Forecast Data'!H:H,'Forecast Data'!B:B,D258,'Forecast Data'!C:C,BM$6)))/(SUMIFS('Forecast Data'!H:H,'Forecast Data'!B:B,D258,'Forecast Data'!C:C,BJ$6)+SUMIFS('Forecast Data'!H:H,'Forecast Data'!B:B,D258,'Forecast Data'!C:C,BK$6)+SUMIFS('Forecast Data'!H:H,'Forecast Data'!B:B,D258,'Forecast Data'!C:C,BL$6)+SUMIFS('Forecast Data'!H:H,'Forecast Data'!B:B,D258,'Forecast Data'!C:C,BM$6)),"")</f>
        <v>0.33333333333333331</v>
      </c>
      <c r="CF258" s="12">
        <f t="shared" si="22"/>
        <v>0</v>
      </c>
      <c r="CG258" s="12">
        <f t="shared" si="23"/>
        <v>2.0959644636805278E-7</v>
      </c>
      <c r="CH258" s="13">
        <f t="shared" si="24"/>
        <v>-2.0959644636805277E-5</v>
      </c>
      <c r="CI258" s="13"/>
    </row>
    <row r="259" spans="1:87" ht="13.2">
      <c r="A259" s="1"/>
      <c r="B259" t="str">
        <f t="shared" si="62"/>
        <v>Tria</v>
      </c>
      <c r="D259" t="s">
        <v>292</v>
      </c>
      <c r="E259" s="11">
        <f>SUMIFS('Fin Data'!F:F,'Fin Data'!A:A,D259)</f>
        <v>0</v>
      </c>
      <c r="F259" s="11">
        <f>SUMIFS('Fin Data with 6 week hist'!I:I,'Fin Data with 6 week hist'!$A:$A,$D259)</f>
        <v>0</v>
      </c>
      <c r="G259" s="11">
        <f>SUMIFS('Fin Data with 6 week hist'!J:J,'Fin Data with 6 week hist'!$A:$A,$D259)</f>
        <v>0</v>
      </c>
      <c r="H259" s="11">
        <f>SUMIFS('Fin Data with 6 week hist'!K:K,'Fin Data with 6 week hist'!$A:$A,$D259)+SUMIFS('Unit Cancellations'!D:D,'Unit Cancellations'!$B:$B,$D259)</f>
        <v>0</v>
      </c>
      <c r="I259" s="11">
        <f>SUMIFS('Fin Data with 6 week hist'!L:L,'Fin Data with 6 week hist'!$A:$A,$D259)+SUMIFS('Unit Cancellations'!E:E,'Unit Cancellations'!$B:$B,$D259)</f>
        <v>0</v>
      </c>
      <c r="J259" s="11">
        <f>SUMIFS('Fin Data with 6 week hist'!M:M,'Fin Data with 6 week hist'!$A:$A,$D259)+SUMIFS('Unit Cancellations'!F:F,'Unit Cancellations'!$B:$B,$D259)</f>
        <v>0</v>
      </c>
      <c r="K259" s="11">
        <f>SUMIFS('Fin Data with 6 week hist'!N:N,'Fin Data with 6 week hist'!$A:$A,$D259)+SUMIFS('Unit Cancellations'!G:G,'Unit Cancellations'!$B:$B,$D259)</f>
        <v>0</v>
      </c>
      <c r="L259" s="11">
        <f>SUMIFS('Fin Data'!AN:AN,'Fin Data'!A:A,D259)</f>
        <v>0</v>
      </c>
      <c r="M259" s="12">
        <f>IFERROR(SUMIFS('Fin Data'!AO:AO,'Fin Data'!A:A,D259),"")</f>
        <v>0</v>
      </c>
      <c r="N259" s="1"/>
      <c r="O259" s="11">
        <f t="shared" si="12"/>
        <v>1</v>
      </c>
      <c r="P259" s="12">
        <f t="shared" si="13"/>
        <v>-0.5</v>
      </c>
      <c r="Q259" s="1"/>
      <c r="R259" s="11">
        <f t="shared" si="14"/>
        <v>1</v>
      </c>
      <c r="S259" s="12">
        <f t="shared" si="15"/>
        <v>0</v>
      </c>
      <c r="T259" s="11">
        <f t="shared" si="16"/>
        <v>0</v>
      </c>
      <c r="U259" s="1" t="e">
        <f t="shared" si="61"/>
        <v>#REF!</v>
      </c>
      <c r="V259" s="1"/>
      <c r="W259" s="11">
        <f>SUMIFS('Forecast Data'!$D:$D,'Forecast Data'!$C:$C,W$6,'Forecast Data'!$B:$B,$D259)</f>
        <v>1</v>
      </c>
      <c r="X259" s="11">
        <f>SUMIFS('Forecast Data'!$D:$D,'Forecast Data'!$C:$C,X$6,'Forecast Data'!$B:$B,$D259)</f>
        <v>1</v>
      </c>
      <c r="Y259" s="11">
        <f>SUMIFS('Forecast Data'!$D:$D,'Forecast Data'!$C:$C,Y$6,'Forecast Data'!$B:$B,$D259)</f>
        <v>1</v>
      </c>
      <c r="Z259" s="11">
        <f>SUMIFS('Forecast Data'!$D:$D,'Forecast Data'!$C:$C,Z$6,'Forecast Data'!$B:$B,$D259)</f>
        <v>1</v>
      </c>
      <c r="AA259" s="11">
        <f>SUMIFS('Forecast Data'!$D:$D,'Forecast Data'!$C:$C,AA$6,'Forecast Data'!$B:$B,$D259)</f>
        <v>1</v>
      </c>
      <c r="AB259" s="11">
        <f>SUMIFS('Forecast Data'!$D:$D,'Forecast Data'!$C:$C,AB$6,'Forecast Data'!$B:$B,$D259)</f>
        <v>1</v>
      </c>
      <c r="AC259" s="11">
        <f>SUMIFS('Forecast Data'!$D:$D,'Forecast Data'!$C:$C,AC$6,'Forecast Data'!$B:$B,$D259)</f>
        <v>1</v>
      </c>
      <c r="AD259" s="11">
        <f>SUMIFS('Forecast Data'!$D:$D,'Forecast Data'!$C:$C,AD$6,'Forecast Data'!$B:$B,$D259)</f>
        <v>1</v>
      </c>
      <c r="AE259" s="11">
        <f>SUMIFS('Forecast Data'!$D:$D,'Forecast Data'!$C:$C,AE$6,'Forecast Data'!$B:$B,$D259)</f>
        <v>1</v>
      </c>
      <c r="AF259" s="11">
        <f>SUMIFS('Forecast Data'!$D:$D,'Forecast Data'!$C:$C,AF$6,'Forecast Data'!$B:$B,$D259)</f>
        <v>1</v>
      </c>
      <c r="AG259" s="11">
        <f>SUMIFS('Forecast Data'!$D:$D,'Forecast Data'!$C:$C,AG$6,'Forecast Data'!$B:$B,$D259)</f>
        <v>1</v>
      </c>
      <c r="AH259" s="11">
        <f>SUMIFS('Forecast Data'!$D:$D,'Forecast Data'!$C:$C,AH$6,'Forecast Data'!$B:$B,$D259)</f>
        <v>1</v>
      </c>
      <c r="AI259" s="1"/>
      <c r="AJ259" s="12">
        <f>IF(SUMIFS('Forecast Data'!$E:$E,'Forecast Data'!$C:$C,AJ$6,'Forecast Data'!$B:$B,$D259)=0,"",SUMIFS('Forecast Data'!$E:$E,'Forecast Data'!$C:$C,AJ$6,'Forecast Data'!$B:$B,$D259))</f>
        <v>-0.83</v>
      </c>
      <c r="AK259" s="12">
        <f>IF(SUMIFS('Forecast Data'!$E:$E,'Forecast Data'!$C:$C,AK$6,'Forecast Data'!$B:$B,$D259)=0,"",SUMIFS('Forecast Data'!$E:$E,'Forecast Data'!$C:$C,AK$6,'Forecast Data'!$B:$B,$D259))</f>
        <v>0.16</v>
      </c>
      <c r="AL259" s="12" t="str">
        <f>IF(SUMIFS('Forecast Data'!$E:$E,'Forecast Data'!$C:$C,AL$6,'Forecast Data'!$B:$B,$D259)=0,"",SUMIFS('Forecast Data'!$E:$E,'Forecast Data'!$C:$C,AL$6,'Forecast Data'!$B:$B,$D259))</f>
        <v/>
      </c>
      <c r="AM259" s="12" t="str">
        <f>IF(SUMIFS('Forecast Data'!$E:$E,'Forecast Data'!$C:$C,AM$6,'Forecast Data'!$B:$B,$D259)=0,"",SUMIFS('Forecast Data'!$E:$E,'Forecast Data'!$C:$C,AM$6,'Forecast Data'!$B:$B,$D259))</f>
        <v/>
      </c>
      <c r="AN259" s="12" t="str">
        <f>IF(SUMIFS('Forecast Data'!$E:$E,'Forecast Data'!$C:$C,AN$6,'Forecast Data'!$B:$B,$D259)=0,"",SUMIFS('Forecast Data'!$E:$E,'Forecast Data'!$C:$C,AN$6,'Forecast Data'!$B:$B,$D259))</f>
        <v/>
      </c>
      <c r="AO259" s="12" t="str">
        <f>IF(SUMIFS('Forecast Data'!$E:$E,'Forecast Data'!$C:$C,AO$6,'Forecast Data'!$B:$B,$D259)=0,"",SUMIFS('Forecast Data'!$E:$E,'Forecast Data'!$C:$C,AO$6,'Forecast Data'!$B:$B,$D259))</f>
        <v/>
      </c>
      <c r="AP259" s="12" t="str">
        <f>IF(SUMIFS('Forecast Data'!$E:$E,'Forecast Data'!$C:$C,AP$6,'Forecast Data'!$B:$B,$D259)=0,"",SUMIFS('Forecast Data'!$E:$E,'Forecast Data'!$C:$C,AP$6,'Forecast Data'!$B:$B,$D259))</f>
        <v/>
      </c>
      <c r="AQ259" s="12" t="str">
        <f>IF(SUMIFS('Forecast Data'!$E:$E,'Forecast Data'!$C:$C,AQ$6,'Forecast Data'!$B:$B,$D259)=0,"",SUMIFS('Forecast Data'!$E:$E,'Forecast Data'!$C:$C,AQ$6,'Forecast Data'!$B:$B,$D259))</f>
        <v/>
      </c>
      <c r="AR259" s="12" t="str">
        <f>IF(SUMIFS('Forecast Data'!$E:$E,'Forecast Data'!$C:$C,AR$6,'Forecast Data'!$B:$B,$D259)=0,"",SUMIFS('Forecast Data'!$E:$E,'Forecast Data'!$C:$C,AR$6,'Forecast Data'!$B:$B,$D259))</f>
        <v/>
      </c>
      <c r="AS259" s="12" t="str">
        <f>IF(SUMIFS('Forecast Data'!$E:$E,'Forecast Data'!$C:$C,AS$6,'Forecast Data'!$B:$B,$D259)=0,"",SUMIFS('Forecast Data'!$E:$E,'Forecast Data'!$C:$C,AS$6,'Forecast Data'!$B:$B,$D259))</f>
        <v/>
      </c>
      <c r="AT259" s="12" t="str">
        <f>IF(SUMIFS('Forecast Data'!$E:$E,'Forecast Data'!$C:$C,AT$6,'Forecast Data'!$B:$B,$D259)=0,"",SUMIFS('Forecast Data'!$E:$E,'Forecast Data'!$C:$C,AT$6,'Forecast Data'!$B:$B,$D259))</f>
        <v/>
      </c>
      <c r="AU259" s="12" t="str">
        <f>IF(SUMIFS('Forecast Data'!$E:$E,'Forecast Data'!$C:$C,AU$6,'Forecast Data'!$B:$B,$D259)=0,"",SUMIFS('Forecast Data'!$E:$E,'Forecast Data'!$C:$C,AU$6,'Forecast Data'!$B:$B,$D259))</f>
        <v/>
      </c>
      <c r="AV259" s="1"/>
      <c r="AW259" s="11">
        <f>SUMIFS('OP Units'!E:E,'OP Units'!$A:$A,$D259)</f>
        <v>0</v>
      </c>
      <c r="AX259" s="11">
        <f>SUMIFS('OP Units'!F:F,'OP Units'!$A:$A,$D259)</f>
        <v>0</v>
      </c>
      <c r="AY259" s="11">
        <f>SUMIFS('OP Units'!G:G,'OP Units'!$A:$A,$D259)</f>
        <v>0</v>
      </c>
      <c r="AZ259" s="11">
        <f>SUMIFS('OP Units'!H:H,'OP Units'!$A:$A,$D259)</f>
        <v>0</v>
      </c>
      <c r="BA259" s="11">
        <f>SUMIFS('OP Units'!I:I,'OP Units'!$A:$A,$D259)</f>
        <v>0</v>
      </c>
      <c r="BB259" s="11">
        <f>SUMIFS('OP Units'!J:J,'OP Units'!$A:$A,$D259)</f>
        <v>0</v>
      </c>
      <c r="BC259" s="11">
        <f>SUMIFS('OP Units'!K:K,'OP Units'!$A:$A,$D259)</f>
        <v>0</v>
      </c>
      <c r="BD259" s="11">
        <f>SUMIFS('OP Units'!L:L,'OP Units'!$A:$A,$D259)</f>
        <v>0</v>
      </c>
      <c r="BE259" s="11">
        <f>SUMIFS('OP Units'!M:M,'OP Units'!$A:$A,$D259)</f>
        <v>0</v>
      </c>
      <c r="BF259" s="11">
        <f>SUMIFS('OP Units'!N:N,'OP Units'!$A:$A,$D259)</f>
        <v>0</v>
      </c>
      <c r="BG259" s="11">
        <f>SUMIFS('OP Units'!O:O,'OP Units'!$A:$A,$D259)</f>
        <v>0</v>
      </c>
      <c r="BH259" s="11">
        <f>SUMIFS('OP Units'!P:P,'OP Units'!$A:$A,$D259)</f>
        <v>0</v>
      </c>
      <c r="BI259" s="1"/>
      <c r="BJ259" s="12">
        <f>IFERROR((SUMIFS('OP Units'!E:E,'OP Units'!$A:$A,$D259)-SUMIFS('Forecast Data'!$H:$H,'Forecast Data'!$C:$C,BJ$6,'Forecast Data'!$B:$B,$D259))/SUMIFS('Forecast Data'!$H:$H,'Forecast Data'!$C:$C,BJ$6,'Forecast Data'!$B:$B,$D259),"")</f>
        <v>-1</v>
      </c>
      <c r="BK259" s="12">
        <f>IFERROR((SUMIFS('OP Units'!F:F,'OP Units'!$A:$A,$D259)-SUMIFS('Forecast Data'!$H:$H,'Forecast Data'!$C:$C,BK$6,'Forecast Data'!$B:$B,$D259))/SUMIFS('Forecast Data'!$H:$H,'Forecast Data'!$C:$C,BK$6,'Forecast Data'!$B:$B,$D259),"")</f>
        <v>-1</v>
      </c>
      <c r="BL259" s="12" t="str">
        <f>IFERROR((SUMIFS('OP Units'!G:G,'OP Units'!$A:$A,$D259)-SUMIFS('Forecast Data'!$H:$H,'Forecast Data'!$C:$C,BL$6,'Forecast Data'!$B:$B,$D259))/SUMIFS('Forecast Data'!$H:$H,'Forecast Data'!$C:$C,BL$6,'Forecast Data'!$B:$B,$D259),"")</f>
        <v/>
      </c>
      <c r="BM259" s="12" t="str">
        <f>IFERROR((SUMIFS('OP Units'!H:H,'OP Units'!$A:$A,$D259)-SUMIFS('Forecast Data'!$H:$H,'Forecast Data'!$C:$C,BM$6,'Forecast Data'!$B:$B,$D259))/SUMIFS('Forecast Data'!$H:$H,'Forecast Data'!$C:$C,BM$6,'Forecast Data'!$B:$B,$D259),"")</f>
        <v/>
      </c>
      <c r="BN259" s="12" t="str">
        <f>IFERROR((SUMIFS('OP Units'!I:I,'OP Units'!$A:$A,$D259)-SUMIFS('Forecast Data'!$H:$H,'Forecast Data'!$C:$C,BN$6,'Forecast Data'!$B:$B,$D259))/SUMIFS('Forecast Data'!$H:$H,'Forecast Data'!$C:$C,BN$6,'Forecast Data'!$B:$B,$D259),"")</f>
        <v/>
      </c>
      <c r="BO259" s="12" t="str">
        <f>IFERROR((SUMIFS('OP Units'!J:J,'OP Units'!$A:$A,$D259)-SUMIFS('Forecast Data'!$H:$H,'Forecast Data'!$C:$C,BO$6,'Forecast Data'!$B:$B,$D259))/SUMIFS('Forecast Data'!$H:$H,'Forecast Data'!$C:$C,BO$6,'Forecast Data'!$B:$B,$D259),"")</f>
        <v/>
      </c>
      <c r="BP259" s="12" t="str">
        <f>IFERROR((SUMIFS('OP Units'!K:K,'OP Units'!$A:$A,$D259)-SUMIFS('Forecast Data'!$H:$H,'Forecast Data'!$C:$C,BP$6,'Forecast Data'!$B:$B,$D259))/SUMIFS('Forecast Data'!$H:$H,'Forecast Data'!$C:$C,BP$6,'Forecast Data'!$B:$B,$D259),"")</f>
        <v/>
      </c>
      <c r="BQ259" s="12" t="str">
        <f>IFERROR((SUMIFS('OP Units'!L:L,'OP Units'!$A:$A,$D259)-SUMIFS('Forecast Data'!$H:$H,'Forecast Data'!$C:$C,BQ$6,'Forecast Data'!$B:$B,$D259))/SUMIFS('Forecast Data'!$H:$H,'Forecast Data'!$C:$C,BQ$6,'Forecast Data'!$B:$B,$D259),"")</f>
        <v/>
      </c>
      <c r="BR259" s="12" t="str">
        <f>IFERROR((SUMIFS('OP Units'!M:M,'OP Units'!$A:$A,$D259)-SUMIFS('Forecast Data'!$H:$H,'Forecast Data'!$C:$C,BR$6,'Forecast Data'!$B:$B,$D259))/SUMIFS('Forecast Data'!$H:$H,'Forecast Data'!$C:$C,BR$6,'Forecast Data'!$B:$B,$D259),"")</f>
        <v/>
      </c>
      <c r="BS259" s="12" t="str">
        <f>IFERROR((SUMIFS('OP Units'!N:N,'OP Units'!$A:$A,$D259)-SUMIFS('Forecast Data'!$H:$H,'Forecast Data'!$C:$C,BS$6,'Forecast Data'!$B:$B,$D259))/SUMIFS('Forecast Data'!$H:$H,'Forecast Data'!$C:$C,BS$6,'Forecast Data'!$B:$B,$D259),"")</f>
        <v/>
      </c>
      <c r="BT259" s="12" t="str">
        <f>IFERROR((SUMIFS('OP Units'!O:O,'OP Units'!$A:$A,$D259)-SUMIFS('Forecast Data'!$H:$H,'Forecast Data'!$C:$C,BT$6,'Forecast Data'!$B:$B,$D259))/SUMIFS('Forecast Data'!$H:$H,'Forecast Data'!$C:$C,BT$6,'Forecast Data'!$B:$B,$D259),"")</f>
        <v/>
      </c>
      <c r="BU259" s="12" t="str">
        <f>IFERROR((SUMIFS('OP Units'!P:P,'OP Units'!$A:$A,$D259)-SUMIFS('Forecast Data'!$H:$H,'Forecast Data'!$C:$C,BU$6,'Forecast Data'!$B:$B,$D259))/SUMIFS('Forecast Data'!$H:$H,'Forecast Data'!$C:$C,BU$6,'Forecast Data'!$B:$B,$D259),"")</f>
        <v/>
      </c>
      <c r="BV259" s="12"/>
      <c r="BW259" s="11">
        <f>(SUMIFS('Forecast Data'!H:H,'Forecast Data'!B:B,D259,'Forecast Data'!C:C,BK$6)+SUMIFS('Forecast Data'!H:H,'Forecast Data'!B:B,D259,'Forecast Data'!C:C,BL$6)+SUMIFS('Forecast Data'!H:H,'Forecast Data'!B:B,D259,'Forecast Data'!C:C,BM$6)+SUMIFS('Forecast Data'!H:H,'Forecast Data'!B:B,D259,'Forecast Data'!C:C,BN$6)+SUMIFS('Forecast Data'!H:H,'Forecast Data'!B:B,D259,'Forecast Data'!C:C,BO$6)+SUMIFS('Forecast Data'!H:H,'Forecast Data'!B:B,D259,'Forecast Data'!C:C,BP$6)+SUMIFS('Forecast Data'!H:H,'Forecast Data'!B:B,D259,'Forecast Data'!C:C,BQ$6)+SUMIFS('Forecast Data'!H:H,'Forecast Data'!B:B,D259,'Forecast Data'!C:C,BJ$6))/8</f>
        <v>1</v>
      </c>
      <c r="BX259" s="12">
        <f>IFERROR((SUM(W259:AD259)-(SUMIFS('Forecast Data'!H:H,'Forecast Data'!B:B,B259,'Forecast Data'!C:C,BJ$6)+SUMIFS('Forecast Data'!H:H,'Forecast Data'!B:B,B259,'Forecast Data'!C:C,BK$6)+SUMIFS('Forecast Data'!H:H,'Forecast Data'!B:B,B259,'Forecast Data'!C:C,BL$6)+SUMIFS('Forecast Data'!H:H,'Forecast Data'!B:B,B259,'Forecast Data'!C:C,BM$6)+SUMIFS('Forecast Data'!H:H,'Forecast Data'!B:B,B259,'Forecast Data'!C:C,BN$6)+SUMIFS('Forecast Data'!H:H,'Forecast Data'!B:B,B259,'Forecast Data'!C:C,BO$6)+SUMIFS('Forecast Data'!H:H,'Forecast Data'!B:B,B259,'Forecast Data'!C:C,BP$6)+SUMIFS('Forecast Data'!H:H,'Forecast Data'!B:B,B259,'Forecast Data'!C:C,BQ$6)))/(SUMIFS('Forecast Data'!H:H,'Forecast Data'!B:B,B259,'Forecast Data'!C:C,BJ$6)+SUMIFS('Forecast Data'!H:H,'Forecast Data'!B:B,B259,'Forecast Data'!C:C,BK$6)+SUMIFS('Forecast Data'!H:H,'Forecast Data'!B:B,B259,'Forecast Data'!C:C,BL$6)+SUMIFS('Forecast Data'!H:H,'Forecast Data'!B:B,B259,'Forecast Data'!C:C,BM$6)+SUMIFS('Forecast Data'!H:H,'Forecast Data'!B:B,B259,'Forecast Data'!C:C,BN$6)+SUMIFS('Forecast Data'!H:H,'Forecast Data'!B:B,B259,'Forecast Data'!C:C,BO$6)+SUMIFS('Forecast Data'!H:H,'Forecast Data'!B:B,B259,'Forecast Data'!C:C,BP$6)+SUMIFS('Forecast Data'!H:H,'Forecast Data'!B:B,B259,'Forecast Data'!C:C,BQ$6)),"")</f>
        <v>0</v>
      </c>
      <c r="BY259" s="12">
        <f t="shared" si="18"/>
        <v>0</v>
      </c>
      <c r="BZ259" s="16">
        <f t="shared" si="19"/>
        <v>0</v>
      </c>
      <c r="CA259" s="13">
        <f t="shared" si="20"/>
        <v>0</v>
      </c>
      <c r="CB259" s="12">
        <f t="shared" si="21"/>
        <v>0</v>
      </c>
      <c r="CC259" s="12"/>
      <c r="CD259" s="11">
        <f>(SUMIFS('Forecast Data'!H:H,'Forecast Data'!B:B,D259,'Forecast Data'!C:C,BK$6)+SUMIFS('Forecast Data'!H:H,'Forecast Data'!B:B,D259,'Forecast Data'!C:C,BL$6)+SUMIFS('Forecast Data'!H:H,'Forecast Data'!B:B,D259,'Forecast Data'!C:C,BM$6)+SUMIFS('Forecast Data'!H:H,'Forecast Data'!B:B,D259,'Forecast Data'!C:C,BJ$6))/4</f>
        <v>2</v>
      </c>
      <c r="CE259" s="12">
        <f>IFERROR((SUM(W259:Z259)-(SUMIFS('Forecast Data'!H:H,'Forecast Data'!B:B,D259,'Forecast Data'!C:C,BJ$6)+SUMIFS('Forecast Data'!H:H,'Forecast Data'!B:B,D259,'Forecast Data'!C:C,BK$6)+SUMIFS('Forecast Data'!H:H,'Forecast Data'!B:B,D259,'Forecast Data'!C:C,BL$6)+SUMIFS('Forecast Data'!H:H,'Forecast Data'!B:B,D259,'Forecast Data'!C:C,BM$6)))/(SUMIFS('Forecast Data'!H:H,'Forecast Data'!B:B,D259,'Forecast Data'!C:C,BJ$6)+SUMIFS('Forecast Data'!H:H,'Forecast Data'!B:B,D259,'Forecast Data'!C:C,BK$6)+SUMIFS('Forecast Data'!H:H,'Forecast Data'!B:B,D259,'Forecast Data'!C:C,BL$6)+SUMIFS('Forecast Data'!H:H,'Forecast Data'!B:B,D259,'Forecast Data'!C:C,BM$6)),"")</f>
        <v>-0.5</v>
      </c>
      <c r="CF259" s="12">
        <f t="shared" si="22"/>
        <v>0</v>
      </c>
      <c r="CG259" s="12">
        <f t="shared" si="23"/>
        <v>-8.3838578547221112E-7</v>
      </c>
      <c r="CH259" s="13">
        <f t="shared" si="24"/>
        <v>8.3838578547221109E-5</v>
      </c>
      <c r="CI259" s="13"/>
    </row>
    <row r="260" spans="1:87" ht="13.2">
      <c r="A260" s="1"/>
      <c r="B260" t="str">
        <f t="shared" si="62"/>
        <v>Cariloha</v>
      </c>
      <c r="D260" t="s">
        <v>293</v>
      </c>
      <c r="E260" s="11">
        <f>SUMIFS('Fin Data'!F:F,'Fin Data'!A:A,D260)</f>
        <v>0</v>
      </c>
      <c r="F260" s="11">
        <f>SUMIFS('Fin Data with 6 week hist'!I:I,'Fin Data with 6 week hist'!$A:$A,$D260)</f>
        <v>0</v>
      </c>
      <c r="G260" s="11">
        <f>SUMIFS('Fin Data with 6 week hist'!J:J,'Fin Data with 6 week hist'!$A:$A,$D260)</f>
        <v>0</v>
      </c>
      <c r="H260" s="11">
        <f>SUMIFS('Fin Data with 6 week hist'!K:K,'Fin Data with 6 week hist'!$A:$A,$D260)+SUMIFS('Unit Cancellations'!D:D,'Unit Cancellations'!$B:$B,$D260)</f>
        <v>0</v>
      </c>
      <c r="I260" s="11">
        <f>SUMIFS('Fin Data with 6 week hist'!L:L,'Fin Data with 6 week hist'!$A:$A,$D260)+SUMIFS('Unit Cancellations'!E:E,'Unit Cancellations'!$B:$B,$D260)</f>
        <v>0</v>
      </c>
      <c r="J260" s="11">
        <f>SUMIFS('Fin Data with 6 week hist'!M:M,'Fin Data with 6 week hist'!$A:$A,$D260)+SUMIFS('Unit Cancellations'!F:F,'Unit Cancellations'!$B:$B,$D260)</f>
        <v>0</v>
      </c>
      <c r="K260" s="11">
        <f>SUMIFS('Fin Data with 6 week hist'!N:N,'Fin Data with 6 week hist'!$A:$A,$D260)+SUMIFS('Unit Cancellations'!G:G,'Unit Cancellations'!$B:$B,$D260)</f>
        <v>0</v>
      </c>
      <c r="L260" s="11">
        <f>SUMIFS('Fin Data'!AN:AN,'Fin Data'!A:A,D260)</f>
        <v>0</v>
      </c>
      <c r="M260" s="12">
        <f>IFERROR(SUMIFS('Fin Data'!AO:AO,'Fin Data'!A:A,D260),"")</f>
        <v>0</v>
      </c>
      <c r="N260" s="1"/>
      <c r="O260" s="11">
        <f t="shared" si="12"/>
        <v>0</v>
      </c>
      <c r="P260" s="12" t="str">
        <f t="shared" si="13"/>
        <v/>
      </c>
      <c r="Q260" s="1"/>
      <c r="R260" s="11">
        <f t="shared" si="14"/>
        <v>0</v>
      </c>
      <c r="S260" s="12">
        <f t="shared" si="15"/>
        <v>-1</v>
      </c>
      <c r="T260" s="11">
        <f t="shared" si="16"/>
        <v>0</v>
      </c>
      <c r="U260" s="1" t="e">
        <f t="shared" si="61"/>
        <v>#REF!</v>
      </c>
      <c r="V260" s="1"/>
      <c r="W260" s="11">
        <f>SUMIFS('Forecast Data'!$D:$D,'Forecast Data'!$C:$C,W$6,'Forecast Data'!$B:$B,$D260)</f>
        <v>0</v>
      </c>
      <c r="X260" s="11">
        <f>SUMIFS('Forecast Data'!$D:$D,'Forecast Data'!$C:$C,X$6,'Forecast Data'!$B:$B,$D260)</f>
        <v>0</v>
      </c>
      <c r="Y260" s="11">
        <f>SUMIFS('Forecast Data'!$D:$D,'Forecast Data'!$C:$C,Y$6,'Forecast Data'!$B:$B,$D260)</f>
        <v>0</v>
      </c>
      <c r="Z260" s="11">
        <f>SUMIFS('Forecast Data'!$D:$D,'Forecast Data'!$C:$C,Z$6,'Forecast Data'!$B:$B,$D260)</f>
        <v>0</v>
      </c>
      <c r="AA260" s="11">
        <f>SUMIFS('Forecast Data'!$D:$D,'Forecast Data'!$C:$C,AA$6,'Forecast Data'!$B:$B,$D260)</f>
        <v>0</v>
      </c>
      <c r="AB260" s="11">
        <f>SUMIFS('Forecast Data'!$D:$D,'Forecast Data'!$C:$C,AB$6,'Forecast Data'!$B:$B,$D260)</f>
        <v>0</v>
      </c>
      <c r="AC260" s="11">
        <f>SUMIFS('Forecast Data'!$D:$D,'Forecast Data'!$C:$C,AC$6,'Forecast Data'!$B:$B,$D260)</f>
        <v>0</v>
      </c>
      <c r="AD260" s="11">
        <f>SUMIFS('Forecast Data'!$D:$D,'Forecast Data'!$C:$C,AD$6,'Forecast Data'!$B:$B,$D260)</f>
        <v>0</v>
      </c>
      <c r="AE260" s="11">
        <f>SUMIFS('Forecast Data'!$D:$D,'Forecast Data'!$C:$C,AE$6,'Forecast Data'!$B:$B,$D260)</f>
        <v>0</v>
      </c>
      <c r="AF260" s="11">
        <f>SUMIFS('Forecast Data'!$D:$D,'Forecast Data'!$C:$C,AF$6,'Forecast Data'!$B:$B,$D260)</f>
        <v>0</v>
      </c>
      <c r="AG260" s="11">
        <f>SUMIFS('Forecast Data'!$D:$D,'Forecast Data'!$C:$C,AG$6,'Forecast Data'!$B:$B,$D260)</f>
        <v>0</v>
      </c>
      <c r="AH260" s="11">
        <f>SUMIFS('Forecast Data'!$D:$D,'Forecast Data'!$C:$C,AH$6,'Forecast Data'!$B:$B,$D260)</f>
        <v>0</v>
      </c>
      <c r="AI260" s="1"/>
      <c r="AJ260" s="12" t="str">
        <f>IF(SUMIFS('Forecast Data'!$E:$E,'Forecast Data'!$C:$C,AJ$6,'Forecast Data'!$B:$B,$D260)=0,"",SUMIFS('Forecast Data'!$E:$E,'Forecast Data'!$C:$C,AJ$6,'Forecast Data'!$B:$B,$D260))</f>
        <v/>
      </c>
      <c r="AK260" s="12" t="str">
        <f>IF(SUMIFS('Forecast Data'!$E:$E,'Forecast Data'!$C:$C,AK$6,'Forecast Data'!$B:$B,$D260)=0,"",SUMIFS('Forecast Data'!$E:$E,'Forecast Data'!$C:$C,AK$6,'Forecast Data'!$B:$B,$D260))</f>
        <v/>
      </c>
      <c r="AL260" s="12" t="str">
        <f>IF(SUMIFS('Forecast Data'!$E:$E,'Forecast Data'!$C:$C,AL$6,'Forecast Data'!$B:$B,$D260)=0,"",SUMIFS('Forecast Data'!$E:$E,'Forecast Data'!$C:$C,AL$6,'Forecast Data'!$B:$B,$D260))</f>
        <v/>
      </c>
      <c r="AM260" s="12" t="str">
        <f>IF(SUMIFS('Forecast Data'!$E:$E,'Forecast Data'!$C:$C,AM$6,'Forecast Data'!$B:$B,$D260)=0,"",SUMIFS('Forecast Data'!$E:$E,'Forecast Data'!$C:$C,AM$6,'Forecast Data'!$B:$B,$D260))</f>
        <v/>
      </c>
      <c r="AN260" s="12" t="str">
        <f>IF(SUMIFS('Forecast Data'!$E:$E,'Forecast Data'!$C:$C,AN$6,'Forecast Data'!$B:$B,$D260)=0,"",SUMIFS('Forecast Data'!$E:$E,'Forecast Data'!$C:$C,AN$6,'Forecast Data'!$B:$B,$D260))</f>
        <v/>
      </c>
      <c r="AO260" s="12" t="str">
        <f>IF(SUMIFS('Forecast Data'!$E:$E,'Forecast Data'!$C:$C,AO$6,'Forecast Data'!$B:$B,$D260)=0,"",SUMIFS('Forecast Data'!$E:$E,'Forecast Data'!$C:$C,AO$6,'Forecast Data'!$B:$B,$D260))</f>
        <v/>
      </c>
      <c r="AP260" s="12" t="str">
        <f>IF(SUMIFS('Forecast Data'!$E:$E,'Forecast Data'!$C:$C,AP$6,'Forecast Data'!$B:$B,$D260)=0,"",SUMIFS('Forecast Data'!$E:$E,'Forecast Data'!$C:$C,AP$6,'Forecast Data'!$B:$B,$D260))</f>
        <v/>
      </c>
      <c r="AQ260" s="12">
        <f>IF(SUMIFS('Forecast Data'!$E:$E,'Forecast Data'!$C:$C,AQ$6,'Forecast Data'!$B:$B,$D260)=0,"",SUMIFS('Forecast Data'!$E:$E,'Forecast Data'!$C:$C,AQ$6,'Forecast Data'!$B:$B,$D260))</f>
        <v>-0.96</v>
      </c>
      <c r="AR260" s="12" t="str">
        <f>IF(SUMIFS('Forecast Data'!$E:$E,'Forecast Data'!$C:$C,AR$6,'Forecast Data'!$B:$B,$D260)=0,"",SUMIFS('Forecast Data'!$E:$E,'Forecast Data'!$C:$C,AR$6,'Forecast Data'!$B:$B,$D260))</f>
        <v/>
      </c>
      <c r="AS260" s="12" t="str">
        <f>IF(SUMIFS('Forecast Data'!$E:$E,'Forecast Data'!$C:$C,AS$6,'Forecast Data'!$B:$B,$D260)=0,"",SUMIFS('Forecast Data'!$E:$E,'Forecast Data'!$C:$C,AS$6,'Forecast Data'!$B:$B,$D260))</f>
        <v/>
      </c>
      <c r="AT260" s="12" t="str">
        <f>IF(SUMIFS('Forecast Data'!$E:$E,'Forecast Data'!$C:$C,AT$6,'Forecast Data'!$B:$B,$D260)=0,"",SUMIFS('Forecast Data'!$E:$E,'Forecast Data'!$C:$C,AT$6,'Forecast Data'!$B:$B,$D260))</f>
        <v/>
      </c>
      <c r="AU260" s="12" t="str">
        <f>IF(SUMIFS('Forecast Data'!$E:$E,'Forecast Data'!$C:$C,AU$6,'Forecast Data'!$B:$B,$D260)=0,"",SUMIFS('Forecast Data'!$E:$E,'Forecast Data'!$C:$C,AU$6,'Forecast Data'!$B:$B,$D260))</f>
        <v/>
      </c>
      <c r="AV260" s="1"/>
      <c r="AW260" s="11">
        <f>SUMIFS('OP Units'!E:E,'OP Units'!$A:$A,$D260)</f>
        <v>0</v>
      </c>
      <c r="AX260" s="11">
        <f>SUMIFS('OP Units'!F:F,'OP Units'!$A:$A,$D260)</f>
        <v>0</v>
      </c>
      <c r="AY260" s="11">
        <f>SUMIFS('OP Units'!G:G,'OP Units'!$A:$A,$D260)</f>
        <v>0</v>
      </c>
      <c r="AZ260" s="11">
        <f>SUMIFS('OP Units'!H:H,'OP Units'!$A:$A,$D260)</f>
        <v>0</v>
      </c>
      <c r="BA260" s="11">
        <f>SUMIFS('OP Units'!I:I,'OP Units'!$A:$A,$D260)</f>
        <v>0</v>
      </c>
      <c r="BB260" s="11">
        <f>SUMIFS('OP Units'!J:J,'OP Units'!$A:$A,$D260)</f>
        <v>0</v>
      </c>
      <c r="BC260" s="11">
        <f>SUMIFS('OP Units'!K:K,'OP Units'!$A:$A,$D260)</f>
        <v>0</v>
      </c>
      <c r="BD260" s="11">
        <f>SUMIFS('OP Units'!L:L,'OP Units'!$A:$A,$D260)</f>
        <v>0</v>
      </c>
      <c r="BE260" s="11">
        <f>SUMIFS('OP Units'!M:M,'OP Units'!$A:$A,$D260)</f>
        <v>0</v>
      </c>
      <c r="BF260" s="11">
        <f>SUMIFS('OP Units'!N:N,'OP Units'!$A:$A,$D260)</f>
        <v>0</v>
      </c>
      <c r="BG260" s="11">
        <f>SUMIFS('OP Units'!O:O,'OP Units'!$A:$A,$D260)</f>
        <v>0</v>
      </c>
      <c r="BH260" s="11">
        <f>SUMIFS('OP Units'!P:P,'OP Units'!$A:$A,$D260)</f>
        <v>0</v>
      </c>
      <c r="BI260" s="1"/>
      <c r="BJ260" s="12" t="str">
        <f>IFERROR((SUMIFS('OP Units'!E:E,'OP Units'!$A:$A,$D260)-SUMIFS('Forecast Data'!$H:$H,'Forecast Data'!$C:$C,BJ$6,'Forecast Data'!$B:$B,$D260))/SUMIFS('Forecast Data'!$H:$H,'Forecast Data'!$C:$C,BJ$6,'Forecast Data'!$B:$B,$D260),"")</f>
        <v/>
      </c>
      <c r="BK260" s="12" t="str">
        <f>IFERROR((SUMIFS('OP Units'!F:F,'OP Units'!$A:$A,$D260)-SUMIFS('Forecast Data'!$H:$H,'Forecast Data'!$C:$C,BK$6,'Forecast Data'!$B:$B,$D260))/SUMIFS('Forecast Data'!$H:$H,'Forecast Data'!$C:$C,BK$6,'Forecast Data'!$B:$B,$D260),"")</f>
        <v/>
      </c>
      <c r="BL260" s="12" t="str">
        <f>IFERROR((SUMIFS('OP Units'!G:G,'OP Units'!$A:$A,$D260)-SUMIFS('Forecast Data'!$H:$H,'Forecast Data'!$C:$C,BL$6,'Forecast Data'!$B:$B,$D260))/SUMIFS('Forecast Data'!$H:$H,'Forecast Data'!$C:$C,BL$6,'Forecast Data'!$B:$B,$D260),"")</f>
        <v/>
      </c>
      <c r="BM260" s="12" t="str">
        <f>IFERROR((SUMIFS('OP Units'!H:H,'OP Units'!$A:$A,$D260)-SUMIFS('Forecast Data'!$H:$H,'Forecast Data'!$C:$C,BM$6,'Forecast Data'!$B:$B,$D260))/SUMIFS('Forecast Data'!$H:$H,'Forecast Data'!$C:$C,BM$6,'Forecast Data'!$B:$B,$D260),"")</f>
        <v/>
      </c>
      <c r="BN260" s="12" t="str">
        <f>IFERROR((SUMIFS('OP Units'!I:I,'OP Units'!$A:$A,$D260)-SUMIFS('Forecast Data'!$H:$H,'Forecast Data'!$C:$C,BN$6,'Forecast Data'!$B:$B,$D260))/SUMIFS('Forecast Data'!$H:$H,'Forecast Data'!$C:$C,BN$6,'Forecast Data'!$B:$B,$D260),"")</f>
        <v/>
      </c>
      <c r="BO260" s="12" t="str">
        <f>IFERROR((SUMIFS('OP Units'!J:J,'OP Units'!$A:$A,$D260)-SUMIFS('Forecast Data'!$H:$H,'Forecast Data'!$C:$C,BO$6,'Forecast Data'!$B:$B,$D260))/SUMIFS('Forecast Data'!$H:$H,'Forecast Data'!$C:$C,BO$6,'Forecast Data'!$B:$B,$D260),"")</f>
        <v/>
      </c>
      <c r="BP260" s="12" t="str">
        <f>IFERROR((SUMIFS('OP Units'!K:K,'OP Units'!$A:$A,$D260)-SUMIFS('Forecast Data'!$H:$H,'Forecast Data'!$C:$C,BP$6,'Forecast Data'!$B:$B,$D260))/SUMIFS('Forecast Data'!$H:$H,'Forecast Data'!$C:$C,BP$6,'Forecast Data'!$B:$B,$D260),"")</f>
        <v/>
      </c>
      <c r="BQ260" s="12">
        <f>IFERROR((SUMIFS('OP Units'!L:L,'OP Units'!$A:$A,$D260)-SUMIFS('Forecast Data'!$H:$H,'Forecast Data'!$C:$C,BQ$6,'Forecast Data'!$B:$B,$D260))/SUMIFS('Forecast Data'!$H:$H,'Forecast Data'!$C:$C,BQ$6,'Forecast Data'!$B:$B,$D260),"")</f>
        <v>-1</v>
      </c>
      <c r="BR260" s="12" t="str">
        <f>IFERROR((SUMIFS('OP Units'!M:M,'OP Units'!$A:$A,$D260)-SUMIFS('Forecast Data'!$H:$H,'Forecast Data'!$C:$C,BR$6,'Forecast Data'!$B:$B,$D260))/SUMIFS('Forecast Data'!$H:$H,'Forecast Data'!$C:$C,BR$6,'Forecast Data'!$B:$B,$D260),"")</f>
        <v/>
      </c>
      <c r="BS260" s="12" t="str">
        <f>IFERROR((SUMIFS('OP Units'!N:N,'OP Units'!$A:$A,$D260)-SUMIFS('Forecast Data'!$H:$H,'Forecast Data'!$C:$C,BS$6,'Forecast Data'!$B:$B,$D260))/SUMIFS('Forecast Data'!$H:$H,'Forecast Data'!$C:$C,BS$6,'Forecast Data'!$B:$B,$D260),"")</f>
        <v/>
      </c>
      <c r="BT260" s="12" t="str">
        <f>IFERROR((SUMIFS('OP Units'!O:O,'OP Units'!$A:$A,$D260)-SUMIFS('Forecast Data'!$H:$H,'Forecast Data'!$C:$C,BT$6,'Forecast Data'!$B:$B,$D260))/SUMIFS('Forecast Data'!$H:$H,'Forecast Data'!$C:$C,BT$6,'Forecast Data'!$B:$B,$D260),"")</f>
        <v/>
      </c>
      <c r="BU260" s="12" t="str">
        <f>IFERROR((SUMIFS('OP Units'!P:P,'OP Units'!$A:$A,$D260)-SUMIFS('Forecast Data'!$H:$H,'Forecast Data'!$C:$C,BU$6,'Forecast Data'!$B:$B,$D260))/SUMIFS('Forecast Data'!$H:$H,'Forecast Data'!$C:$C,BU$6,'Forecast Data'!$B:$B,$D260),"")</f>
        <v/>
      </c>
      <c r="BV260" s="12"/>
      <c r="BW260" s="11">
        <f>(SUMIFS('Forecast Data'!H:H,'Forecast Data'!B:B,D260,'Forecast Data'!C:C,BK$6)+SUMIFS('Forecast Data'!H:H,'Forecast Data'!B:B,D260,'Forecast Data'!C:C,BL$6)+SUMIFS('Forecast Data'!H:H,'Forecast Data'!B:B,D260,'Forecast Data'!C:C,BM$6)+SUMIFS('Forecast Data'!H:H,'Forecast Data'!B:B,D260,'Forecast Data'!C:C,BN$6)+SUMIFS('Forecast Data'!H:H,'Forecast Data'!B:B,D260,'Forecast Data'!C:C,BO$6)+SUMIFS('Forecast Data'!H:H,'Forecast Data'!B:B,D260,'Forecast Data'!C:C,BP$6)+SUMIFS('Forecast Data'!H:H,'Forecast Data'!B:B,D260,'Forecast Data'!C:C,BQ$6)+SUMIFS('Forecast Data'!H:H,'Forecast Data'!B:B,D260,'Forecast Data'!C:C,BJ$6))/8</f>
        <v>0.125</v>
      </c>
      <c r="BX260" s="12">
        <f>IFERROR((SUM(W260:AD260)-(SUMIFS('Forecast Data'!H:H,'Forecast Data'!B:B,B260,'Forecast Data'!C:C,BJ$6)+SUMIFS('Forecast Data'!H:H,'Forecast Data'!B:B,B260,'Forecast Data'!C:C,BK$6)+SUMIFS('Forecast Data'!H:H,'Forecast Data'!B:B,B260,'Forecast Data'!C:C,BL$6)+SUMIFS('Forecast Data'!H:H,'Forecast Data'!B:B,B260,'Forecast Data'!C:C,BM$6)+SUMIFS('Forecast Data'!H:H,'Forecast Data'!B:B,B260,'Forecast Data'!C:C,BN$6)+SUMIFS('Forecast Data'!H:H,'Forecast Data'!B:B,B260,'Forecast Data'!C:C,BO$6)+SUMIFS('Forecast Data'!H:H,'Forecast Data'!B:B,B260,'Forecast Data'!C:C,BP$6)+SUMIFS('Forecast Data'!H:H,'Forecast Data'!B:B,B260,'Forecast Data'!C:C,BQ$6)))/(SUMIFS('Forecast Data'!H:H,'Forecast Data'!B:B,B260,'Forecast Data'!C:C,BJ$6)+SUMIFS('Forecast Data'!H:H,'Forecast Data'!B:B,B260,'Forecast Data'!C:C,BK$6)+SUMIFS('Forecast Data'!H:H,'Forecast Data'!B:B,B260,'Forecast Data'!C:C,BL$6)+SUMIFS('Forecast Data'!H:H,'Forecast Data'!B:B,B260,'Forecast Data'!C:C,BM$6)+SUMIFS('Forecast Data'!H:H,'Forecast Data'!B:B,B260,'Forecast Data'!C:C,BN$6)+SUMIFS('Forecast Data'!H:H,'Forecast Data'!B:B,B260,'Forecast Data'!C:C,BO$6)+SUMIFS('Forecast Data'!H:H,'Forecast Data'!B:B,B260,'Forecast Data'!C:C,BP$6)+SUMIFS('Forecast Data'!H:H,'Forecast Data'!B:B,B260,'Forecast Data'!C:C,BQ$6)),"")</f>
        <v>-1</v>
      </c>
      <c r="BY260" s="12">
        <f t="shared" si="18"/>
        <v>0</v>
      </c>
      <c r="BZ260" s="16">
        <f t="shared" si="19"/>
        <v>-1.0278737806163797E-7</v>
      </c>
      <c r="CA260" s="13">
        <f t="shared" si="20"/>
        <v>1.0278737806163797E-5</v>
      </c>
      <c r="CB260" s="12">
        <f t="shared" si="21"/>
        <v>1.0278737806163797E-7</v>
      </c>
      <c r="CC260" s="12"/>
      <c r="CD260" s="11">
        <f>(SUMIFS('Forecast Data'!H:H,'Forecast Data'!B:B,D260,'Forecast Data'!C:C,BK$6)+SUMIFS('Forecast Data'!H:H,'Forecast Data'!B:B,D260,'Forecast Data'!C:C,BL$6)+SUMIFS('Forecast Data'!H:H,'Forecast Data'!B:B,D260,'Forecast Data'!C:C,BM$6)+SUMIFS('Forecast Data'!H:H,'Forecast Data'!B:B,D260,'Forecast Data'!C:C,BJ$6))/4</f>
        <v>0</v>
      </c>
      <c r="CE260" s="12" t="str">
        <f>IFERROR((SUM(W260:Z260)-(SUMIFS('Forecast Data'!H:H,'Forecast Data'!B:B,D260,'Forecast Data'!C:C,BJ$6)+SUMIFS('Forecast Data'!H:H,'Forecast Data'!B:B,D260,'Forecast Data'!C:C,BK$6)+SUMIFS('Forecast Data'!H:H,'Forecast Data'!B:B,D260,'Forecast Data'!C:C,BL$6)+SUMIFS('Forecast Data'!H:H,'Forecast Data'!B:B,D260,'Forecast Data'!C:C,BM$6)))/(SUMIFS('Forecast Data'!H:H,'Forecast Data'!B:B,D260,'Forecast Data'!C:C,BJ$6)+SUMIFS('Forecast Data'!H:H,'Forecast Data'!B:B,D260,'Forecast Data'!C:C,BK$6)+SUMIFS('Forecast Data'!H:H,'Forecast Data'!B:B,D260,'Forecast Data'!C:C,BL$6)+SUMIFS('Forecast Data'!H:H,'Forecast Data'!B:B,D260,'Forecast Data'!C:C,BM$6)),"")</f>
        <v/>
      </c>
      <c r="CF260" s="12">
        <f t="shared" si="22"/>
        <v>0</v>
      </c>
      <c r="CG260" s="12">
        <f t="shared" si="23"/>
        <v>0</v>
      </c>
      <c r="CH260" s="13">
        <f t="shared" si="24"/>
        <v>0</v>
      </c>
      <c r="CI260" s="13"/>
    </row>
    <row r="261" spans="1:87" ht="13.2">
      <c r="A261" s="1"/>
      <c r="B261" t="str">
        <f t="shared" si="62"/>
        <v>F2C.Global</v>
      </c>
      <c r="D261" t="s">
        <v>294</v>
      </c>
      <c r="E261" s="11">
        <f>SUMIFS('Fin Data'!F:F,'Fin Data'!A:A,D261)</f>
        <v>0</v>
      </c>
      <c r="F261" s="11">
        <f>SUMIFS('Fin Data with 6 week hist'!I:I,'Fin Data with 6 week hist'!$A:$A,$D261)</f>
        <v>0</v>
      </c>
      <c r="G261" s="11">
        <f>SUMIFS('Fin Data with 6 week hist'!J:J,'Fin Data with 6 week hist'!$A:$A,$D261)</f>
        <v>0</v>
      </c>
      <c r="H261" s="11">
        <f>SUMIFS('Fin Data with 6 week hist'!K:K,'Fin Data with 6 week hist'!$A:$A,$D261)+SUMIFS('Unit Cancellations'!D:D,'Unit Cancellations'!$B:$B,$D261)</f>
        <v>0</v>
      </c>
      <c r="I261" s="11">
        <f>SUMIFS('Fin Data with 6 week hist'!L:L,'Fin Data with 6 week hist'!$A:$A,$D261)+SUMIFS('Unit Cancellations'!E:E,'Unit Cancellations'!$B:$B,$D261)</f>
        <v>0</v>
      </c>
      <c r="J261" s="11">
        <f>SUMIFS('Fin Data with 6 week hist'!M:M,'Fin Data with 6 week hist'!$A:$A,$D261)+SUMIFS('Unit Cancellations'!F:F,'Unit Cancellations'!$B:$B,$D261)</f>
        <v>0</v>
      </c>
      <c r="K261" s="11">
        <f>SUMIFS('Fin Data with 6 week hist'!N:N,'Fin Data with 6 week hist'!$A:$A,$D261)+SUMIFS('Unit Cancellations'!G:G,'Unit Cancellations'!$B:$B,$D261)</f>
        <v>0</v>
      </c>
      <c r="L261" s="11">
        <f>SUMIFS('Fin Data'!AN:AN,'Fin Data'!A:A,D261)</f>
        <v>0</v>
      </c>
      <c r="M261" s="12">
        <f>IFERROR(SUMIFS('Fin Data'!AO:AO,'Fin Data'!A:A,D261),"")</f>
        <v>0</v>
      </c>
      <c r="N261" s="1"/>
      <c r="O261" s="11">
        <f t="shared" si="12"/>
        <v>0</v>
      </c>
      <c r="P261" s="12" t="str">
        <f t="shared" si="13"/>
        <v/>
      </c>
      <c r="Q261" s="1"/>
      <c r="R261" s="11">
        <f t="shared" si="14"/>
        <v>0</v>
      </c>
      <c r="S261" s="12">
        <f t="shared" si="15"/>
        <v>-1</v>
      </c>
      <c r="T261" s="11">
        <f t="shared" si="16"/>
        <v>0</v>
      </c>
      <c r="U261" s="1" t="e">
        <f t="shared" si="61"/>
        <v>#REF!</v>
      </c>
      <c r="V261" s="1"/>
      <c r="W261" s="11">
        <f>SUMIFS('Forecast Data'!$D:$D,'Forecast Data'!$C:$C,W$6,'Forecast Data'!$B:$B,$D261)</f>
        <v>0</v>
      </c>
      <c r="X261" s="11">
        <f>SUMIFS('Forecast Data'!$D:$D,'Forecast Data'!$C:$C,X$6,'Forecast Data'!$B:$B,$D261)</f>
        <v>0</v>
      </c>
      <c r="Y261" s="11">
        <f>SUMIFS('Forecast Data'!$D:$D,'Forecast Data'!$C:$C,Y$6,'Forecast Data'!$B:$B,$D261)</f>
        <v>0</v>
      </c>
      <c r="Z261" s="11">
        <f>SUMIFS('Forecast Data'!$D:$D,'Forecast Data'!$C:$C,Z$6,'Forecast Data'!$B:$B,$D261)</f>
        <v>0</v>
      </c>
      <c r="AA261" s="11">
        <f>SUMIFS('Forecast Data'!$D:$D,'Forecast Data'!$C:$C,AA$6,'Forecast Data'!$B:$B,$D261)</f>
        <v>0</v>
      </c>
      <c r="AB261" s="11">
        <f>SUMIFS('Forecast Data'!$D:$D,'Forecast Data'!$C:$C,AB$6,'Forecast Data'!$B:$B,$D261)</f>
        <v>0</v>
      </c>
      <c r="AC261" s="11">
        <f>SUMIFS('Forecast Data'!$D:$D,'Forecast Data'!$C:$C,AC$6,'Forecast Data'!$B:$B,$D261)</f>
        <v>0</v>
      </c>
      <c r="AD261" s="11">
        <f>SUMIFS('Forecast Data'!$D:$D,'Forecast Data'!$C:$C,AD$6,'Forecast Data'!$B:$B,$D261)</f>
        <v>0</v>
      </c>
      <c r="AE261" s="11">
        <f>SUMIFS('Forecast Data'!$D:$D,'Forecast Data'!$C:$C,AE$6,'Forecast Data'!$B:$B,$D261)</f>
        <v>0</v>
      </c>
      <c r="AF261" s="11">
        <f>SUMIFS('Forecast Data'!$D:$D,'Forecast Data'!$C:$C,AF$6,'Forecast Data'!$B:$B,$D261)</f>
        <v>0</v>
      </c>
      <c r="AG261" s="11">
        <f>SUMIFS('Forecast Data'!$D:$D,'Forecast Data'!$C:$C,AG$6,'Forecast Data'!$B:$B,$D261)</f>
        <v>0</v>
      </c>
      <c r="AH261" s="11">
        <f>SUMIFS('Forecast Data'!$D:$D,'Forecast Data'!$C:$C,AH$6,'Forecast Data'!$B:$B,$D261)</f>
        <v>0</v>
      </c>
      <c r="AI261" s="1"/>
      <c r="AJ261" s="12" t="str">
        <f>IF(SUMIFS('Forecast Data'!$E:$E,'Forecast Data'!$C:$C,AJ$6,'Forecast Data'!$B:$B,$D261)=0,"",SUMIFS('Forecast Data'!$E:$E,'Forecast Data'!$C:$C,AJ$6,'Forecast Data'!$B:$B,$D261))</f>
        <v/>
      </c>
      <c r="AK261" s="12" t="str">
        <f>IF(SUMIFS('Forecast Data'!$E:$E,'Forecast Data'!$C:$C,AK$6,'Forecast Data'!$B:$B,$D261)=0,"",SUMIFS('Forecast Data'!$E:$E,'Forecast Data'!$C:$C,AK$6,'Forecast Data'!$B:$B,$D261))</f>
        <v/>
      </c>
      <c r="AL261" s="12" t="str">
        <f>IF(SUMIFS('Forecast Data'!$E:$E,'Forecast Data'!$C:$C,AL$6,'Forecast Data'!$B:$B,$D261)=0,"",SUMIFS('Forecast Data'!$E:$E,'Forecast Data'!$C:$C,AL$6,'Forecast Data'!$B:$B,$D261))</f>
        <v/>
      </c>
      <c r="AM261" s="12" t="str">
        <f>IF(SUMIFS('Forecast Data'!$E:$E,'Forecast Data'!$C:$C,AM$6,'Forecast Data'!$B:$B,$D261)=0,"",SUMIFS('Forecast Data'!$E:$E,'Forecast Data'!$C:$C,AM$6,'Forecast Data'!$B:$B,$D261))</f>
        <v/>
      </c>
      <c r="AN261" s="12">
        <f>IF(SUMIFS('Forecast Data'!$E:$E,'Forecast Data'!$C:$C,AN$6,'Forecast Data'!$B:$B,$D261)=0,"",SUMIFS('Forecast Data'!$E:$E,'Forecast Data'!$C:$C,AN$6,'Forecast Data'!$B:$B,$D261))</f>
        <v>-1</v>
      </c>
      <c r="AO261" s="12" t="str">
        <f>IF(SUMIFS('Forecast Data'!$E:$E,'Forecast Data'!$C:$C,AO$6,'Forecast Data'!$B:$B,$D261)=0,"",SUMIFS('Forecast Data'!$E:$E,'Forecast Data'!$C:$C,AO$6,'Forecast Data'!$B:$B,$D261))</f>
        <v/>
      </c>
      <c r="AP261" s="12">
        <f>IF(SUMIFS('Forecast Data'!$E:$E,'Forecast Data'!$C:$C,AP$6,'Forecast Data'!$B:$B,$D261)=0,"",SUMIFS('Forecast Data'!$E:$E,'Forecast Data'!$C:$C,AP$6,'Forecast Data'!$B:$B,$D261))</f>
        <v>-1</v>
      </c>
      <c r="AQ261" s="12" t="str">
        <f>IF(SUMIFS('Forecast Data'!$E:$E,'Forecast Data'!$C:$C,AQ$6,'Forecast Data'!$B:$B,$D261)=0,"",SUMIFS('Forecast Data'!$E:$E,'Forecast Data'!$C:$C,AQ$6,'Forecast Data'!$B:$B,$D261))</f>
        <v/>
      </c>
      <c r="AR261" s="12" t="str">
        <f>IF(SUMIFS('Forecast Data'!$E:$E,'Forecast Data'!$C:$C,AR$6,'Forecast Data'!$B:$B,$D261)=0,"",SUMIFS('Forecast Data'!$E:$E,'Forecast Data'!$C:$C,AR$6,'Forecast Data'!$B:$B,$D261))</f>
        <v/>
      </c>
      <c r="AS261" s="12" t="str">
        <f>IF(SUMIFS('Forecast Data'!$E:$E,'Forecast Data'!$C:$C,AS$6,'Forecast Data'!$B:$B,$D261)=0,"",SUMIFS('Forecast Data'!$E:$E,'Forecast Data'!$C:$C,AS$6,'Forecast Data'!$B:$B,$D261))</f>
        <v/>
      </c>
      <c r="AT261" s="12" t="str">
        <f>IF(SUMIFS('Forecast Data'!$E:$E,'Forecast Data'!$C:$C,AT$6,'Forecast Data'!$B:$B,$D261)=0,"",SUMIFS('Forecast Data'!$E:$E,'Forecast Data'!$C:$C,AT$6,'Forecast Data'!$B:$B,$D261))</f>
        <v/>
      </c>
      <c r="AU261" s="12">
        <f>IF(SUMIFS('Forecast Data'!$E:$E,'Forecast Data'!$C:$C,AU$6,'Forecast Data'!$B:$B,$D261)=0,"",SUMIFS('Forecast Data'!$E:$E,'Forecast Data'!$C:$C,AU$6,'Forecast Data'!$B:$B,$D261))</f>
        <v>-1</v>
      </c>
      <c r="AV261" s="1"/>
      <c r="AW261" s="11">
        <f>SUMIFS('OP Units'!E:E,'OP Units'!$A:$A,$D261)</f>
        <v>0</v>
      </c>
      <c r="AX261" s="11">
        <f>SUMIFS('OP Units'!F:F,'OP Units'!$A:$A,$D261)</f>
        <v>0</v>
      </c>
      <c r="AY261" s="11">
        <f>SUMIFS('OP Units'!G:G,'OP Units'!$A:$A,$D261)</f>
        <v>0</v>
      </c>
      <c r="AZ261" s="11">
        <f>SUMIFS('OP Units'!H:H,'OP Units'!$A:$A,$D261)</f>
        <v>0</v>
      </c>
      <c r="BA261" s="11">
        <f>SUMIFS('OP Units'!I:I,'OP Units'!$A:$A,$D261)</f>
        <v>0</v>
      </c>
      <c r="BB261" s="11">
        <f>SUMIFS('OP Units'!J:J,'OP Units'!$A:$A,$D261)</f>
        <v>0</v>
      </c>
      <c r="BC261" s="11">
        <f>SUMIFS('OP Units'!K:K,'OP Units'!$A:$A,$D261)</f>
        <v>0</v>
      </c>
      <c r="BD261" s="11">
        <f>SUMIFS('OP Units'!L:L,'OP Units'!$A:$A,$D261)</f>
        <v>0</v>
      </c>
      <c r="BE261" s="11">
        <f>SUMIFS('OP Units'!M:M,'OP Units'!$A:$A,$D261)</f>
        <v>0</v>
      </c>
      <c r="BF261" s="11">
        <f>SUMIFS('OP Units'!N:N,'OP Units'!$A:$A,$D261)</f>
        <v>0</v>
      </c>
      <c r="BG261" s="11">
        <f>SUMIFS('OP Units'!O:O,'OP Units'!$A:$A,$D261)</f>
        <v>0</v>
      </c>
      <c r="BH261" s="11">
        <f>SUMIFS('OP Units'!P:P,'OP Units'!$A:$A,$D261)</f>
        <v>0</v>
      </c>
      <c r="BI261" s="1"/>
      <c r="BJ261" s="12" t="str">
        <f>IFERROR((SUMIFS('OP Units'!E:E,'OP Units'!$A:$A,$D261)-SUMIFS('Forecast Data'!$H:$H,'Forecast Data'!$C:$C,BJ$6,'Forecast Data'!$B:$B,$D261))/SUMIFS('Forecast Data'!$H:$H,'Forecast Data'!$C:$C,BJ$6,'Forecast Data'!$B:$B,$D261),"")</f>
        <v/>
      </c>
      <c r="BK261" s="12" t="str">
        <f>IFERROR((SUMIFS('OP Units'!F:F,'OP Units'!$A:$A,$D261)-SUMIFS('Forecast Data'!$H:$H,'Forecast Data'!$C:$C,BK$6,'Forecast Data'!$B:$B,$D261))/SUMIFS('Forecast Data'!$H:$H,'Forecast Data'!$C:$C,BK$6,'Forecast Data'!$B:$B,$D261),"")</f>
        <v/>
      </c>
      <c r="BL261" s="12" t="str">
        <f>IFERROR((SUMIFS('OP Units'!G:G,'OP Units'!$A:$A,$D261)-SUMIFS('Forecast Data'!$H:$H,'Forecast Data'!$C:$C,BL$6,'Forecast Data'!$B:$B,$D261))/SUMIFS('Forecast Data'!$H:$H,'Forecast Data'!$C:$C,BL$6,'Forecast Data'!$B:$B,$D261),"")</f>
        <v/>
      </c>
      <c r="BM261" s="12" t="str">
        <f>IFERROR((SUMIFS('OP Units'!H:H,'OP Units'!$A:$A,$D261)-SUMIFS('Forecast Data'!$H:$H,'Forecast Data'!$C:$C,BM$6,'Forecast Data'!$B:$B,$D261))/SUMIFS('Forecast Data'!$H:$H,'Forecast Data'!$C:$C,BM$6,'Forecast Data'!$B:$B,$D261),"")</f>
        <v/>
      </c>
      <c r="BN261" s="12">
        <f>IFERROR((SUMIFS('OP Units'!I:I,'OP Units'!$A:$A,$D261)-SUMIFS('Forecast Data'!$H:$H,'Forecast Data'!$C:$C,BN$6,'Forecast Data'!$B:$B,$D261))/SUMIFS('Forecast Data'!$H:$H,'Forecast Data'!$C:$C,BN$6,'Forecast Data'!$B:$B,$D261),"")</f>
        <v>-1</v>
      </c>
      <c r="BO261" s="12" t="str">
        <f>IFERROR((SUMIFS('OP Units'!J:J,'OP Units'!$A:$A,$D261)-SUMIFS('Forecast Data'!$H:$H,'Forecast Data'!$C:$C,BO$6,'Forecast Data'!$B:$B,$D261))/SUMIFS('Forecast Data'!$H:$H,'Forecast Data'!$C:$C,BO$6,'Forecast Data'!$B:$B,$D261),"")</f>
        <v/>
      </c>
      <c r="BP261" s="12">
        <f>IFERROR((SUMIFS('OP Units'!K:K,'OP Units'!$A:$A,$D261)-SUMIFS('Forecast Data'!$H:$H,'Forecast Data'!$C:$C,BP$6,'Forecast Data'!$B:$B,$D261))/SUMIFS('Forecast Data'!$H:$H,'Forecast Data'!$C:$C,BP$6,'Forecast Data'!$B:$B,$D261),"")</f>
        <v>-1</v>
      </c>
      <c r="BQ261" s="12" t="str">
        <f>IFERROR((SUMIFS('OP Units'!L:L,'OP Units'!$A:$A,$D261)-SUMIFS('Forecast Data'!$H:$H,'Forecast Data'!$C:$C,BQ$6,'Forecast Data'!$B:$B,$D261))/SUMIFS('Forecast Data'!$H:$H,'Forecast Data'!$C:$C,BQ$6,'Forecast Data'!$B:$B,$D261),"")</f>
        <v/>
      </c>
      <c r="BR261" s="12" t="str">
        <f>IFERROR((SUMIFS('OP Units'!M:M,'OP Units'!$A:$A,$D261)-SUMIFS('Forecast Data'!$H:$H,'Forecast Data'!$C:$C,BR$6,'Forecast Data'!$B:$B,$D261))/SUMIFS('Forecast Data'!$H:$H,'Forecast Data'!$C:$C,BR$6,'Forecast Data'!$B:$B,$D261),"")</f>
        <v/>
      </c>
      <c r="BS261" s="12" t="str">
        <f>IFERROR((SUMIFS('OP Units'!N:N,'OP Units'!$A:$A,$D261)-SUMIFS('Forecast Data'!$H:$H,'Forecast Data'!$C:$C,BS$6,'Forecast Data'!$B:$B,$D261))/SUMIFS('Forecast Data'!$H:$H,'Forecast Data'!$C:$C,BS$6,'Forecast Data'!$B:$B,$D261),"")</f>
        <v/>
      </c>
      <c r="BT261" s="12" t="str">
        <f>IFERROR((SUMIFS('OP Units'!O:O,'OP Units'!$A:$A,$D261)-SUMIFS('Forecast Data'!$H:$H,'Forecast Data'!$C:$C,BT$6,'Forecast Data'!$B:$B,$D261))/SUMIFS('Forecast Data'!$H:$H,'Forecast Data'!$C:$C,BT$6,'Forecast Data'!$B:$B,$D261),"")</f>
        <v/>
      </c>
      <c r="BU261" s="12">
        <f>IFERROR((SUMIFS('OP Units'!P:P,'OP Units'!$A:$A,$D261)-SUMIFS('Forecast Data'!$H:$H,'Forecast Data'!$C:$C,BU$6,'Forecast Data'!$B:$B,$D261))/SUMIFS('Forecast Data'!$H:$H,'Forecast Data'!$C:$C,BU$6,'Forecast Data'!$B:$B,$D261),"")</f>
        <v>-1</v>
      </c>
      <c r="BV261" s="12"/>
      <c r="BW261" s="11">
        <f>(SUMIFS('Forecast Data'!H:H,'Forecast Data'!B:B,D261,'Forecast Data'!C:C,BK$6)+SUMIFS('Forecast Data'!H:H,'Forecast Data'!B:B,D261,'Forecast Data'!C:C,BL$6)+SUMIFS('Forecast Data'!H:H,'Forecast Data'!B:B,D261,'Forecast Data'!C:C,BM$6)+SUMIFS('Forecast Data'!H:H,'Forecast Data'!B:B,D261,'Forecast Data'!C:C,BN$6)+SUMIFS('Forecast Data'!H:H,'Forecast Data'!B:B,D261,'Forecast Data'!C:C,BO$6)+SUMIFS('Forecast Data'!H:H,'Forecast Data'!B:B,D261,'Forecast Data'!C:C,BP$6)+SUMIFS('Forecast Data'!H:H,'Forecast Data'!B:B,D261,'Forecast Data'!C:C,BQ$6)+SUMIFS('Forecast Data'!H:H,'Forecast Data'!B:B,D261,'Forecast Data'!C:C,BJ$6))/8</f>
        <v>0.25</v>
      </c>
      <c r="BX261" s="12">
        <f>IFERROR((SUM(W261:AD261)-(SUMIFS('Forecast Data'!H:H,'Forecast Data'!B:B,B261,'Forecast Data'!C:C,BJ$6)+SUMIFS('Forecast Data'!H:H,'Forecast Data'!B:B,B261,'Forecast Data'!C:C,BK$6)+SUMIFS('Forecast Data'!H:H,'Forecast Data'!B:B,B261,'Forecast Data'!C:C,BL$6)+SUMIFS('Forecast Data'!H:H,'Forecast Data'!B:B,B261,'Forecast Data'!C:C,BM$6)+SUMIFS('Forecast Data'!H:H,'Forecast Data'!B:B,B261,'Forecast Data'!C:C,BN$6)+SUMIFS('Forecast Data'!H:H,'Forecast Data'!B:B,B261,'Forecast Data'!C:C,BO$6)+SUMIFS('Forecast Data'!H:H,'Forecast Data'!B:B,B261,'Forecast Data'!C:C,BP$6)+SUMIFS('Forecast Data'!H:H,'Forecast Data'!B:B,B261,'Forecast Data'!C:C,BQ$6)))/(SUMIFS('Forecast Data'!H:H,'Forecast Data'!B:B,B261,'Forecast Data'!C:C,BJ$6)+SUMIFS('Forecast Data'!H:H,'Forecast Data'!B:B,B261,'Forecast Data'!C:C,BK$6)+SUMIFS('Forecast Data'!H:H,'Forecast Data'!B:B,B261,'Forecast Data'!C:C,BL$6)+SUMIFS('Forecast Data'!H:H,'Forecast Data'!B:B,B261,'Forecast Data'!C:C,BM$6)+SUMIFS('Forecast Data'!H:H,'Forecast Data'!B:B,B261,'Forecast Data'!C:C,BN$6)+SUMIFS('Forecast Data'!H:H,'Forecast Data'!B:B,B261,'Forecast Data'!C:C,BO$6)+SUMIFS('Forecast Data'!H:H,'Forecast Data'!B:B,B261,'Forecast Data'!C:C,BP$6)+SUMIFS('Forecast Data'!H:H,'Forecast Data'!B:B,B261,'Forecast Data'!C:C,BQ$6)),"")</f>
        <v>-1</v>
      </c>
      <c r="BY261" s="12">
        <f t="shared" si="18"/>
        <v>0</v>
      </c>
      <c r="BZ261" s="16">
        <f t="shared" si="19"/>
        <v>-2.0557475612327593E-7</v>
      </c>
      <c r="CA261" s="13">
        <f t="shared" si="20"/>
        <v>2.0557475612327594E-5</v>
      </c>
      <c r="CB261" s="12">
        <f t="shared" si="21"/>
        <v>2.0557475612327593E-7</v>
      </c>
      <c r="CC261" s="12"/>
      <c r="CD261" s="11">
        <f>(SUMIFS('Forecast Data'!H:H,'Forecast Data'!B:B,D261,'Forecast Data'!C:C,BK$6)+SUMIFS('Forecast Data'!H:H,'Forecast Data'!B:B,D261,'Forecast Data'!C:C,BL$6)+SUMIFS('Forecast Data'!H:H,'Forecast Data'!B:B,D261,'Forecast Data'!C:C,BM$6)+SUMIFS('Forecast Data'!H:H,'Forecast Data'!B:B,D261,'Forecast Data'!C:C,BJ$6))/4</f>
        <v>0</v>
      </c>
      <c r="CE261" s="12" t="str">
        <f>IFERROR((SUM(W261:Z261)-(SUMIFS('Forecast Data'!H:H,'Forecast Data'!B:B,D261,'Forecast Data'!C:C,BJ$6)+SUMIFS('Forecast Data'!H:H,'Forecast Data'!B:B,D261,'Forecast Data'!C:C,BK$6)+SUMIFS('Forecast Data'!H:H,'Forecast Data'!B:B,D261,'Forecast Data'!C:C,BL$6)+SUMIFS('Forecast Data'!H:H,'Forecast Data'!B:B,D261,'Forecast Data'!C:C,BM$6)))/(SUMIFS('Forecast Data'!H:H,'Forecast Data'!B:B,D261,'Forecast Data'!C:C,BJ$6)+SUMIFS('Forecast Data'!H:H,'Forecast Data'!B:B,D261,'Forecast Data'!C:C,BK$6)+SUMIFS('Forecast Data'!H:H,'Forecast Data'!B:B,D261,'Forecast Data'!C:C,BL$6)+SUMIFS('Forecast Data'!H:H,'Forecast Data'!B:B,D261,'Forecast Data'!C:C,BM$6)),"")</f>
        <v/>
      </c>
      <c r="CF261" s="12">
        <f t="shared" si="22"/>
        <v>0</v>
      </c>
      <c r="CG261" s="12">
        <f t="shared" si="23"/>
        <v>0</v>
      </c>
      <c r="CH261" s="13">
        <f t="shared" si="24"/>
        <v>0</v>
      </c>
      <c r="CI261" s="13"/>
    </row>
    <row r="262" spans="1:87" ht="13.2">
      <c r="A262" s="1"/>
      <c r="B262" t="str">
        <f t="shared" si="62"/>
        <v>PetAg</v>
      </c>
      <c r="D262" t="s">
        <v>295</v>
      </c>
      <c r="E262" s="11">
        <f>SUMIFS('Fin Data'!F:F,'Fin Data'!A:A,D262)</f>
        <v>0</v>
      </c>
      <c r="F262" s="11">
        <f>SUMIFS('Fin Data with 6 week hist'!I:I,'Fin Data with 6 week hist'!$A:$A,$D262)</f>
        <v>0</v>
      </c>
      <c r="G262" s="11">
        <f>SUMIFS('Fin Data with 6 week hist'!J:J,'Fin Data with 6 week hist'!$A:$A,$D262)</f>
        <v>0</v>
      </c>
      <c r="H262" s="11">
        <f>SUMIFS('Fin Data with 6 week hist'!K:K,'Fin Data with 6 week hist'!$A:$A,$D262)+SUMIFS('Unit Cancellations'!D:D,'Unit Cancellations'!$B:$B,$D262)</f>
        <v>0</v>
      </c>
      <c r="I262" s="11">
        <f>SUMIFS('Fin Data with 6 week hist'!L:L,'Fin Data with 6 week hist'!$A:$A,$D262)+SUMIFS('Unit Cancellations'!E:E,'Unit Cancellations'!$B:$B,$D262)</f>
        <v>0</v>
      </c>
      <c r="J262" s="11">
        <f>SUMIFS('Fin Data with 6 week hist'!M:M,'Fin Data with 6 week hist'!$A:$A,$D262)+SUMIFS('Unit Cancellations'!F:F,'Unit Cancellations'!$B:$B,$D262)</f>
        <v>0</v>
      </c>
      <c r="K262" s="11">
        <f>SUMIFS('Fin Data with 6 week hist'!N:N,'Fin Data with 6 week hist'!$A:$A,$D262)+SUMIFS('Unit Cancellations'!G:G,'Unit Cancellations'!$B:$B,$D262)</f>
        <v>0</v>
      </c>
      <c r="L262" s="11">
        <f>SUMIFS('Fin Data'!AN:AN,'Fin Data'!A:A,D262)</f>
        <v>0</v>
      </c>
      <c r="M262" s="12">
        <f>IFERROR(SUMIFS('Fin Data'!AO:AO,'Fin Data'!A:A,D262),"")</f>
        <v>0</v>
      </c>
      <c r="N262" s="1"/>
      <c r="O262" s="11">
        <f t="shared" si="12"/>
        <v>0</v>
      </c>
      <c r="P262" s="12" t="str">
        <f t="shared" si="13"/>
        <v/>
      </c>
      <c r="Q262" s="1"/>
      <c r="R262" s="11">
        <f t="shared" si="14"/>
        <v>0</v>
      </c>
      <c r="S262" s="12" t="str">
        <f t="shared" si="15"/>
        <v/>
      </c>
      <c r="T262" s="11">
        <f t="shared" si="16"/>
        <v>0</v>
      </c>
      <c r="U262" s="1" t="e">
        <f t="shared" si="61"/>
        <v>#REF!</v>
      </c>
      <c r="V262" s="1"/>
      <c r="W262" s="11">
        <f>SUMIFS('Forecast Data'!$D:$D,'Forecast Data'!$C:$C,W$6,'Forecast Data'!$B:$B,$D262)</f>
        <v>0</v>
      </c>
      <c r="X262" s="11">
        <f>SUMIFS('Forecast Data'!$D:$D,'Forecast Data'!$C:$C,X$6,'Forecast Data'!$B:$B,$D262)</f>
        <v>0</v>
      </c>
      <c r="Y262" s="11">
        <f>SUMIFS('Forecast Data'!$D:$D,'Forecast Data'!$C:$C,Y$6,'Forecast Data'!$B:$B,$D262)</f>
        <v>0</v>
      </c>
      <c r="Z262" s="11">
        <f>SUMIFS('Forecast Data'!$D:$D,'Forecast Data'!$C:$C,Z$6,'Forecast Data'!$B:$B,$D262)</f>
        <v>0</v>
      </c>
      <c r="AA262" s="11">
        <f>SUMIFS('Forecast Data'!$D:$D,'Forecast Data'!$C:$C,AA$6,'Forecast Data'!$B:$B,$D262)</f>
        <v>0</v>
      </c>
      <c r="AB262" s="11">
        <f>SUMIFS('Forecast Data'!$D:$D,'Forecast Data'!$C:$C,AB$6,'Forecast Data'!$B:$B,$D262)</f>
        <v>0</v>
      </c>
      <c r="AC262" s="11">
        <f>SUMIFS('Forecast Data'!$D:$D,'Forecast Data'!$C:$C,AC$6,'Forecast Data'!$B:$B,$D262)</f>
        <v>0</v>
      </c>
      <c r="AD262" s="11">
        <f>SUMIFS('Forecast Data'!$D:$D,'Forecast Data'!$C:$C,AD$6,'Forecast Data'!$B:$B,$D262)</f>
        <v>0</v>
      </c>
      <c r="AE262" s="11">
        <f>SUMIFS('Forecast Data'!$D:$D,'Forecast Data'!$C:$C,AE$6,'Forecast Data'!$B:$B,$D262)</f>
        <v>0</v>
      </c>
      <c r="AF262" s="11">
        <f>SUMIFS('Forecast Data'!$D:$D,'Forecast Data'!$C:$C,AF$6,'Forecast Data'!$B:$B,$D262)</f>
        <v>0</v>
      </c>
      <c r="AG262" s="11">
        <f>SUMIFS('Forecast Data'!$D:$D,'Forecast Data'!$C:$C,AG$6,'Forecast Data'!$B:$B,$D262)</f>
        <v>0</v>
      </c>
      <c r="AH262" s="11">
        <f>SUMIFS('Forecast Data'!$D:$D,'Forecast Data'!$C:$C,AH$6,'Forecast Data'!$B:$B,$D262)</f>
        <v>0</v>
      </c>
      <c r="AI262" s="1"/>
      <c r="AJ262" s="12" t="str">
        <f>IF(SUMIFS('Forecast Data'!$E:$E,'Forecast Data'!$C:$C,AJ$6,'Forecast Data'!$B:$B,$D262)=0,"",SUMIFS('Forecast Data'!$E:$E,'Forecast Data'!$C:$C,AJ$6,'Forecast Data'!$B:$B,$D262))</f>
        <v/>
      </c>
      <c r="AK262" s="12" t="str">
        <f>IF(SUMIFS('Forecast Data'!$E:$E,'Forecast Data'!$C:$C,AK$6,'Forecast Data'!$B:$B,$D262)=0,"",SUMIFS('Forecast Data'!$E:$E,'Forecast Data'!$C:$C,AK$6,'Forecast Data'!$B:$B,$D262))</f>
        <v/>
      </c>
      <c r="AL262" s="12" t="str">
        <f>IF(SUMIFS('Forecast Data'!$E:$E,'Forecast Data'!$C:$C,AL$6,'Forecast Data'!$B:$B,$D262)=0,"",SUMIFS('Forecast Data'!$E:$E,'Forecast Data'!$C:$C,AL$6,'Forecast Data'!$B:$B,$D262))</f>
        <v/>
      </c>
      <c r="AM262" s="12" t="str">
        <f>IF(SUMIFS('Forecast Data'!$E:$E,'Forecast Data'!$C:$C,AM$6,'Forecast Data'!$B:$B,$D262)=0,"",SUMIFS('Forecast Data'!$E:$E,'Forecast Data'!$C:$C,AM$6,'Forecast Data'!$B:$B,$D262))</f>
        <v/>
      </c>
      <c r="AN262" s="12" t="str">
        <f>IF(SUMIFS('Forecast Data'!$E:$E,'Forecast Data'!$C:$C,AN$6,'Forecast Data'!$B:$B,$D262)=0,"",SUMIFS('Forecast Data'!$E:$E,'Forecast Data'!$C:$C,AN$6,'Forecast Data'!$B:$B,$D262))</f>
        <v/>
      </c>
      <c r="AO262" s="12" t="str">
        <f>IF(SUMIFS('Forecast Data'!$E:$E,'Forecast Data'!$C:$C,AO$6,'Forecast Data'!$B:$B,$D262)=0,"",SUMIFS('Forecast Data'!$E:$E,'Forecast Data'!$C:$C,AO$6,'Forecast Data'!$B:$B,$D262))</f>
        <v/>
      </c>
      <c r="AP262" s="12" t="str">
        <f>IF(SUMIFS('Forecast Data'!$E:$E,'Forecast Data'!$C:$C,AP$6,'Forecast Data'!$B:$B,$D262)=0,"",SUMIFS('Forecast Data'!$E:$E,'Forecast Data'!$C:$C,AP$6,'Forecast Data'!$B:$B,$D262))</f>
        <v/>
      </c>
      <c r="AQ262" s="12" t="str">
        <f>IF(SUMIFS('Forecast Data'!$E:$E,'Forecast Data'!$C:$C,AQ$6,'Forecast Data'!$B:$B,$D262)=0,"",SUMIFS('Forecast Data'!$E:$E,'Forecast Data'!$C:$C,AQ$6,'Forecast Data'!$B:$B,$D262))</f>
        <v/>
      </c>
      <c r="AR262" s="12" t="str">
        <f>IF(SUMIFS('Forecast Data'!$E:$E,'Forecast Data'!$C:$C,AR$6,'Forecast Data'!$B:$B,$D262)=0,"",SUMIFS('Forecast Data'!$E:$E,'Forecast Data'!$C:$C,AR$6,'Forecast Data'!$B:$B,$D262))</f>
        <v/>
      </c>
      <c r="AS262" s="12" t="str">
        <f>IF(SUMIFS('Forecast Data'!$E:$E,'Forecast Data'!$C:$C,AS$6,'Forecast Data'!$B:$B,$D262)=0,"",SUMIFS('Forecast Data'!$E:$E,'Forecast Data'!$C:$C,AS$6,'Forecast Data'!$B:$B,$D262))</f>
        <v/>
      </c>
      <c r="AT262" s="12" t="str">
        <f>IF(SUMIFS('Forecast Data'!$E:$E,'Forecast Data'!$C:$C,AT$6,'Forecast Data'!$B:$B,$D262)=0,"",SUMIFS('Forecast Data'!$E:$E,'Forecast Data'!$C:$C,AT$6,'Forecast Data'!$B:$B,$D262))</f>
        <v/>
      </c>
      <c r="AU262" s="12" t="str">
        <f>IF(SUMIFS('Forecast Data'!$E:$E,'Forecast Data'!$C:$C,AU$6,'Forecast Data'!$B:$B,$D262)=0,"",SUMIFS('Forecast Data'!$E:$E,'Forecast Data'!$C:$C,AU$6,'Forecast Data'!$B:$B,$D262))</f>
        <v/>
      </c>
      <c r="AV262" s="1"/>
      <c r="AW262" s="11">
        <f>SUMIFS('OP Units'!E:E,'OP Units'!$A:$A,$D262)</f>
        <v>0</v>
      </c>
      <c r="AX262" s="11">
        <f>SUMIFS('OP Units'!F:F,'OP Units'!$A:$A,$D262)</f>
        <v>0</v>
      </c>
      <c r="AY262" s="11">
        <f>SUMIFS('OP Units'!G:G,'OP Units'!$A:$A,$D262)</f>
        <v>0</v>
      </c>
      <c r="AZ262" s="11">
        <f>SUMIFS('OP Units'!H:H,'OP Units'!$A:$A,$D262)</f>
        <v>0</v>
      </c>
      <c r="BA262" s="11">
        <f>SUMIFS('OP Units'!I:I,'OP Units'!$A:$A,$D262)</f>
        <v>0</v>
      </c>
      <c r="BB262" s="11">
        <f>SUMIFS('OP Units'!J:J,'OP Units'!$A:$A,$D262)</f>
        <v>0</v>
      </c>
      <c r="BC262" s="11">
        <f>SUMIFS('OP Units'!K:K,'OP Units'!$A:$A,$D262)</f>
        <v>0</v>
      </c>
      <c r="BD262" s="11">
        <f>SUMIFS('OP Units'!L:L,'OP Units'!$A:$A,$D262)</f>
        <v>0</v>
      </c>
      <c r="BE262" s="11">
        <f>SUMIFS('OP Units'!M:M,'OP Units'!$A:$A,$D262)</f>
        <v>0</v>
      </c>
      <c r="BF262" s="11">
        <f>SUMIFS('OP Units'!N:N,'OP Units'!$A:$A,$D262)</f>
        <v>0</v>
      </c>
      <c r="BG262" s="11">
        <f>SUMIFS('OP Units'!O:O,'OP Units'!$A:$A,$D262)</f>
        <v>0</v>
      </c>
      <c r="BH262" s="11">
        <f>SUMIFS('OP Units'!P:P,'OP Units'!$A:$A,$D262)</f>
        <v>0</v>
      </c>
      <c r="BI262" s="1"/>
      <c r="BJ262" s="12" t="str">
        <f>IFERROR((SUMIFS('OP Units'!E:E,'OP Units'!$A:$A,$D262)-SUMIFS('Forecast Data'!$H:$H,'Forecast Data'!$C:$C,BJ$6,'Forecast Data'!$B:$B,$D262))/SUMIFS('Forecast Data'!$H:$H,'Forecast Data'!$C:$C,BJ$6,'Forecast Data'!$B:$B,$D262),"")</f>
        <v/>
      </c>
      <c r="BK262" s="12" t="str">
        <f>IFERROR((SUMIFS('OP Units'!F:F,'OP Units'!$A:$A,$D262)-SUMIFS('Forecast Data'!$H:$H,'Forecast Data'!$C:$C,BK$6,'Forecast Data'!$B:$B,$D262))/SUMIFS('Forecast Data'!$H:$H,'Forecast Data'!$C:$C,BK$6,'Forecast Data'!$B:$B,$D262),"")</f>
        <v/>
      </c>
      <c r="BL262" s="12" t="str">
        <f>IFERROR((SUMIFS('OP Units'!G:G,'OP Units'!$A:$A,$D262)-SUMIFS('Forecast Data'!$H:$H,'Forecast Data'!$C:$C,BL$6,'Forecast Data'!$B:$B,$D262))/SUMIFS('Forecast Data'!$H:$H,'Forecast Data'!$C:$C,BL$6,'Forecast Data'!$B:$B,$D262),"")</f>
        <v/>
      </c>
      <c r="BM262" s="12" t="str">
        <f>IFERROR((SUMIFS('OP Units'!H:H,'OP Units'!$A:$A,$D262)-SUMIFS('Forecast Data'!$H:$H,'Forecast Data'!$C:$C,BM$6,'Forecast Data'!$B:$B,$D262))/SUMIFS('Forecast Data'!$H:$H,'Forecast Data'!$C:$C,BM$6,'Forecast Data'!$B:$B,$D262),"")</f>
        <v/>
      </c>
      <c r="BN262" s="12" t="str">
        <f>IFERROR((SUMIFS('OP Units'!I:I,'OP Units'!$A:$A,$D262)-SUMIFS('Forecast Data'!$H:$H,'Forecast Data'!$C:$C,BN$6,'Forecast Data'!$B:$B,$D262))/SUMIFS('Forecast Data'!$H:$H,'Forecast Data'!$C:$C,BN$6,'Forecast Data'!$B:$B,$D262),"")</f>
        <v/>
      </c>
      <c r="BO262" s="12" t="str">
        <f>IFERROR((SUMIFS('OP Units'!J:J,'OP Units'!$A:$A,$D262)-SUMIFS('Forecast Data'!$H:$H,'Forecast Data'!$C:$C,BO$6,'Forecast Data'!$B:$B,$D262))/SUMIFS('Forecast Data'!$H:$H,'Forecast Data'!$C:$C,BO$6,'Forecast Data'!$B:$B,$D262),"")</f>
        <v/>
      </c>
      <c r="BP262" s="12" t="str">
        <f>IFERROR((SUMIFS('OP Units'!K:K,'OP Units'!$A:$A,$D262)-SUMIFS('Forecast Data'!$H:$H,'Forecast Data'!$C:$C,BP$6,'Forecast Data'!$B:$B,$D262))/SUMIFS('Forecast Data'!$H:$H,'Forecast Data'!$C:$C,BP$6,'Forecast Data'!$B:$B,$D262),"")</f>
        <v/>
      </c>
      <c r="BQ262" s="12" t="str">
        <f>IFERROR((SUMIFS('OP Units'!L:L,'OP Units'!$A:$A,$D262)-SUMIFS('Forecast Data'!$H:$H,'Forecast Data'!$C:$C,BQ$6,'Forecast Data'!$B:$B,$D262))/SUMIFS('Forecast Data'!$H:$H,'Forecast Data'!$C:$C,BQ$6,'Forecast Data'!$B:$B,$D262),"")</f>
        <v/>
      </c>
      <c r="BR262" s="12" t="str">
        <f>IFERROR((SUMIFS('OP Units'!M:M,'OP Units'!$A:$A,$D262)-SUMIFS('Forecast Data'!$H:$H,'Forecast Data'!$C:$C,BR$6,'Forecast Data'!$B:$B,$D262))/SUMIFS('Forecast Data'!$H:$H,'Forecast Data'!$C:$C,BR$6,'Forecast Data'!$B:$B,$D262),"")</f>
        <v/>
      </c>
      <c r="BS262" s="12" t="str">
        <f>IFERROR((SUMIFS('OP Units'!N:N,'OP Units'!$A:$A,$D262)-SUMIFS('Forecast Data'!$H:$H,'Forecast Data'!$C:$C,BS$6,'Forecast Data'!$B:$B,$D262))/SUMIFS('Forecast Data'!$H:$H,'Forecast Data'!$C:$C,BS$6,'Forecast Data'!$B:$B,$D262),"")</f>
        <v/>
      </c>
      <c r="BT262" s="12" t="str">
        <f>IFERROR((SUMIFS('OP Units'!O:O,'OP Units'!$A:$A,$D262)-SUMIFS('Forecast Data'!$H:$H,'Forecast Data'!$C:$C,BT$6,'Forecast Data'!$B:$B,$D262))/SUMIFS('Forecast Data'!$H:$H,'Forecast Data'!$C:$C,BT$6,'Forecast Data'!$B:$B,$D262),"")</f>
        <v/>
      </c>
      <c r="BU262" s="12" t="str">
        <f>IFERROR((SUMIFS('OP Units'!P:P,'OP Units'!$A:$A,$D262)-SUMIFS('Forecast Data'!$H:$H,'Forecast Data'!$C:$C,BU$6,'Forecast Data'!$B:$B,$D262))/SUMIFS('Forecast Data'!$H:$H,'Forecast Data'!$C:$C,BU$6,'Forecast Data'!$B:$B,$D262),"")</f>
        <v/>
      </c>
      <c r="BV262" s="12"/>
      <c r="BW262" s="11">
        <f>(SUMIFS('Forecast Data'!H:H,'Forecast Data'!B:B,D262,'Forecast Data'!C:C,BK$6)+SUMIFS('Forecast Data'!H:H,'Forecast Data'!B:B,D262,'Forecast Data'!C:C,BL$6)+SUMIFS('Forecast Data'!H:H,'Forecast Data'!B:B,D262,'Forecast Data'!C:C,BM$6)+SUMIFS('Forecast Data'!H:H,'Forecast Data'!B:B,D262,'Forecast Data'!C:C,BN$6)+SUMIFS('Forecast Data'!H:H,'Forecast Data'!B:B,D262,'Forecast Data'!C:C,BO$6)+SUMIFS('Forecast Data'!H:H,'Forecast Data'!B:B,D262,'Forecast Data'!C:C,BP$6)+SUMIFS('Forecast Data'!H:H,'Forecast Data'!B:B,D262,'Forecast Data'!C:C,BQ$6)+SUMIFS('Forecast Data'!H:H,'Forecast Data'!B:B,D262,'Forecast Data'!C:C,BJ$6))/8</f>
        <v>0</v>
      </c>
      <c r="BX262" s="12" t="str">
        <f>IFERROR((SUM(W262:AD262)-(SUMIFS('Forecast Data'!H:H,'Forecast Data'!B:B,B262,'Forecast Data'!C:C,BJ$6)+SUMIFS('Forecast Data'!H:H,'Forecast Data'!B:B,B262,'Forecast Data'!C:C,BK$6)+SUMIFS('Forecast Data'!H:H,'Forecast Data'!B:B,B262,'Forecast Data'!C:C,BL$6)+SUMIFS('Forecast Data'!H:H,'Forecast Data'!B:B,B262,'Forecast Data'!C:C,BM$6)+SUMIFS('Forecast Data'!H:H,'Forecast Data'!B:B,B262,'Forecast Data'!C:C,BN$6)+SUMIFS('Forecast Data'!H:H,'Forecast Data'!B:B,B262,'Forecast Data'!C:C,BO$6)+SUMIFS('Forecast Data'!H:H,'Forecast Data'!B:B,B262,'Forecast Data'!C:C,BP$6)+SUMIFS('Forecast Data'!H:H,'Forecast Data'!B:B,B262,'Forecast Data'!C:C,BQ$6)))/(SUMIFS('Forecast Data'!H:H,'Forecast Data'!B:B,B262,'Forecast Data'!C:C,BJ$6)+SUMIFS('Forecast Data'!H:H,'Forecast Data'!B:B,B262,'Forecast Data'!C:C,BK$6)+SUMIFS('Forecast Data'!H:H,'Forecast Data'!B:B,B262,'Forecast Data'!C:C,BL$6)+SUMIFS('Forecast Data'!H:H,'Forecast Data'!B:B,B262,'Forecast Data'!C:C,BM$6)+SUMIFS('Forecast Data'!H:H,'Forecast Data'!B:B,B262,'Forecast Data'!C:C,BN$6)+SUMIFS('Forecast Data'!H:H,'Forecast Data'!B:B,B262,'Forecast Data'!C:C,BO$6)+SUMIFS('Forecast Data'!H:H,'Forecast Data'!B:B,B262,'Forecast Data'!C:C,BP$6)+SUMIFS('Forecast Data'!H:H,'Forecast Data'!B:B,B262,'Forecast Data'!C:C,BQ$6)),"")</f>
        <v/>
      </c>
      <c r="BY262" s="12">
        <f t="shared" si="18"/>
        <v>0</v>
      </c>
      <c r="BZ262" s="16">
        <f t="shared" si="19"/>
        <v>0</v>
      </c>
      <c r="CA262" s="13">
        <f t="shared" si="20"/>
        <v>0</v>
      </c>
      <c r="CB262" s="12">
        <f t="shared" si="21"/>
        <v>0</v>
      </c>
      <c r="CC262" s="12"/>
      <c r="CD262" s="11">
        <f>(SUMIFS('Forecast Data'!H:H,'Forecast Data'!B:B,D262,'Forecast Data'!C:C,BK$6)+SUMIFS('Forecast Data'!H:H,'Forecast Data'!B:B,D262,'Forecast Data'!C:C,BL$6)+SUMIFS('Forecast Data'!H:H,'Forecast Data'!B:B,D262,'Forecast Data'!C:C,BM$6)+SUMIFS('Forecast Data'!H:H,'Forecast Data'!B:B,D262,'Forecast Data'!C:C,BJ$6))/4</f>
        <v>0</v>
      </c>
      <c r="CE262" s="12" t="str">
        <f>IFERROR((SUM(W262:Z262)-(SUMIFS('Forecast Data'!H:H,'Forecast Data'!B:B,D262,'Forecast Data'!C:C,BJ$6)+SUMIFS('Forecast Data'!H:H,'Forecast Data'!B:B,D262,'Forecast Data'!C:C,BK$6)+SUMIFS('Forecast Data'!H:H,'Forecast Data'!B:B,D262,'Forecast Data'!C:C,BL$6)+SUMIFS('Forecast Data'!H:H,'Forecast Data'!B:B,D262,'Forecast Data'!C:C,BM$6)))/(SUMIFS('Forecast Data'!H:H,'Forecast Data'!B:B,D262,'Forecast Data'!C:C,BJ$6)+SUMIFS('Forecast Data'!H:H,'Forecast Data'!B:B,D262,'Forecast Data'!C:C,BK$6)+SUMIFS('Forecast Data'!H:H,'Forecast Data'!B:B,D262,'Forecast Data'!C:C,BL$6)+SUMIFS('Forecast Data'!H:H,'Forecast Data'!B:B,D262,'Forecast Data'!C:C,BM$6)),"")</f>
        <v/>
      </c>
      <c r="CF262" s="12">
        <f t="shared" si="22"/>
        <v>0</v>
      </c>
      <c r="CG262" s="12">
        <f t="shared" si="23"/>
        <v>0</v>
      </c>
      <c r="CH262" s="13">
        <f t="shared" si="24"/>
        <v>0</v>
      </c>
      <c r="CI262" s="13"/>
    </row>
    <row r="263" spans="1:87" ht="13.2">
      <c r="A263" s="1"/>
      <c r="B263" t="str">
        <f t="shared" si="62"/>
        <v>Hunt a Killer</v>
      </c>
      <c r="D263" t="s">
        <v>296</v>
      </c>
      <c r="E263" s="11">
        <f>SUMIFS('Fin Data'!F:F,'Fin Data'!A:A,D263)</f>
        <v>0</v>
      </c>
      <c r="F263" s="11">
        <f>SUMIFS('Fin Data with 6 week hist'!I:I,'Fin Data with 6 week hist'!$A:$A,$D263)</f>
        <v>0</v>
      </c>
      <c r="G263" s="11">
        <f>SUMIFS('Fin Data with 6 week hist'!J:J,'Fin Data with 6 week hist'!$A:$A,$D263)</f>
        <v>0</v>
      </c>
      <c r="H263" s="11">
        <f>SUMIFS('Fin Data with 6 week hist'!K:K,'Fin Data with 6 week hist'!$A:$A,$D263)+SUMIFS('Unit Cancellations'!D:D,'Unit Cancellations'!$B:$B,$D263)</f>
        <v>0</v>
      </c>
      <c r="I263" s="11">
        <f>SUMIFS('Fin Data with 6 week hist'!L:L,'Fin Data with 6 week hist'!$A:$A,$D263)+SUMIFS('Unit Cancellations'!E:E,'Unit Cancellations'!$B:$B,$D263)</f>
        <v>0</v>
      </c>
      <c r="J263" s="11">
        <f>SUMIFS('Fin Data with 6 week hist'!M:M,'Fin Data with 6 week hist'!$A:$A,$D263)+SUMIFS('Unit Cancellations'!F:F,'Unit Cancellations'!$B:$B,$D263)</f>
        <v>0</v>
      </c>
      <c r="K263" s="11">
        <f>SUMIFS('Fin Data with 6 week hist'!N:N,'Fin Data with 6 week hist'!$A:$A,$D263)+SUMIFS('Unit Cancellations'!G:G,'Unit Cancellations'!$B:$B,$D263)</f>
        <v>0</v>
      </c>
      <c r="L263" s="11">
        <f>SUMIFS('Fin Data'!AN:AN,'Fin Data'!A:A,D263)</f>
        <v>0</v>
      </c>
      <c r="M263" s="12">
        <f>IFERROR(SUMIFS('Fin Data'!AO:AO,'Fin Data'!A:A,D263),"")</f>
        <v>0</v>
      </c>
      <c r="N263" s="1"/>
      <c r="O263" s="11">
        <f t="shared" ref="O263:O517" si="63">AVERAGE(W263:Z263)</f>
        <v>0</v>
      </c>
      <c r="P263" s="12" t="str">
        <f t="shared" ref="P263:P517" si="64">CE263</f>
        <v/>
      </c>
      <c r="Q263" s="1"/>
      <c r="R263" s="11">
        <f t="shared" ref="R263:R517" si="65">AVERAGE(W263:AD263)</f>
        <v>0</v>
      </c>
      <c r="S263" s="12" t="str">
        <f t="shared" ref="S263:S517" si="66">BX263</f>
        <v/>
      </c>
      <c r="T263" s="11">
        <f t="shared" ref="T263:T517" si="67">AVERAGE(AW263:BD263)</f>
        <v>0</v>
      </c>
      <c r="U263" s="1" t="e">
        <f t="shared" si="61"/>
        <v>#REF!</v>
      </c>
      <c r="V263" s="1"/>
      <c r="W263" s="11">
        <f>SUMIFS('Forecast Data'!$D:$D,'Forecast Data'!$C:$C,W$6,'Forecast Data'!$B:$B,$D263)</f>
        <v>0</v>
      </c>
      <c r="X263" s="11">
        <f>SUMIFS('Forecast Data'!$D:$D,'Forecast Data'!$C:$C,X$6,'Forecast Data'!$B:$B,$D263)</f>
        <v>0</v>
      </c>
      <c r="Y263" s="11">
        <f>SUMIFS('Forecast Data'!$D:$D,'Forecast Data'!$C:$C,Y$6,'Forecast Data'!$B:$B,$D263)</f>
        <v>0</v>
      </c>
      <c r="Z263" s="11">
        <f>SUMIFS('Forecast Data'!$D:$D,'Forecast Data'!$C:$C,Z$6,'Forecast Data'!$B:$B,$D263)</f>
        <v>0</v>
      </c>
      <c r="AA263" s="11">
        <f>SUMIFS('Forecast Data'!$D:$D,'Forecast Data'!$C:$C,AA$6,'Forecast Data'!$B:$B,$D263)</f>
        <v>0</v>
      </c>
      <c r="AB263" s="11">
        <f>SUMIFS('Forecast Data'!$D:$D,'Forecast Data'!$C:$C,AB$6,'Forecast Data'!$B:$B,$D263)</f>
        <v>0</v>
      </c>
      <c r="AC263" s="11">
        <f>SUMIFS('Forecast Data'!$D:$D,'Forecast Data'!$C:$C,AC$6,'Forecast Data'!$B:$B,$D263)</f>
        <v>0</v>
      </c>
      <c r="AD263" s="11">
        <f>SUMIFS('Forecast Data'!$D:$D,'Forecast Data'!$C:$C,AD$6,'Forecast Data'!$B:$B,$D263)</f>
        <v>0</v>
      </c>
      <c r="AE263" s="11">
        <f>SUMIFS('Forecast Data'!$D:$D,'Forecast Data'!$C:$C,AE$6,'Forecast Data'!$B:$B,$D263)</f>
        <v>0</v>
      </c>
      <c r="AF263" s="11">
        <f>SUMIFS('Forecast Data'!$D:$D,'Forecast Data'!$C:$C,AF$6,'Forecast Data'!$B:$B,$D263)</f>
        <v>0</v>
      </c>
      <c r="AG263" s="11">
        <f>SUMIFS('Forecast Data'!$D:$D,'Forecast Data'!$C:$C,AG$6,'Forecast Data'!$B:$B,$D263)</f>
        <v>0</v>
      </c>
      <c r="AH263" s="11">
        <f>SUMIFS('Forecast Data'!$D:$D,'Forecast Data'!$C:$C,AH$6,'Forecast Data'!$B:$B,$D263)</f>
        <v>0</v>
      </c>
      <c r="AI263" s="1"/>
      <c r="AJ263" s="12" t="str">
        <f>IF(SUMIFS('Forecast Data'!$E:$E,'Forecast Data'!$C:$C,AJ$6,'Forecast Data'!$B:$B,$D263)=0,"",SUMIFS('Forecast Data'!$E:$E,'Forecast Data'!$C:$C,AJ$6,'Forecast Data'!$B:$B,$D263))</f>
        <v/>
      </c>
      <c r="AK263" s="12" t="str">
        <f>IF(SUMIFS('Forecast Data'!$E:$E,'Forecast Data'!$C:$C,AK$6,'Forecast Data'!$B:$B,$D263)=0,"",SUMIFS('Forecast Data'!$E:$E,'Forecast Data'!$C:$C,AK$6,'Forecast Data'!$B:$B,$D263))</f>
        <v/>
      </c>
      <c r="AL263" s="12" t="str">
        <f>IF(SUMIFS('Forecast Data'!$E:$E,'Forecast Data'!$C:$C,AL$6,'Forecast Data'!$B:$B,$D263)=0,"",SUMIFS('Forecast Data'!$E:$E,'Forecast Data'!$C:$C,AL$6,'Forecast Data'!$B:$B,$D263))</f>
        <v/>
      </c>
      <c r="AM263" s="12" t="str">
        <f>IF(SUMIFS('Forecast Data'!$E:$E,'Forecast Data'!$C:$C,AM$6,'Forecast Data'!$B:$B,$D263)=0,"",SUMIFS('Forecast Data'!$E:$E,'Forecast Data'!$C:$C,AM$6,'Forecast Data'!$B:$B,$D263))</f>
        <v/>
      </c>
      <c r="AN263" s="12" t="str">
        <f>IF(SUMIFS('Forecast Data'!$E:$E,'Forecast Data'!$C:$C,AN$6,'Forecast Data'!$B:$B,$D263)=0,"",SUMIFS('Forecast Data'!$E:$E,'Forecast Data'!$C:$C,AN$6,'Forecast Data'!$B:$B,$D263))</f>
        <v/>
      </c>
      <c r="AO263" s="12" t="str">
        <f>IF(SUMIFS('Forecast Data'!$E:$E,'Forecast Data'!$C:$C,AO$6,'Forecast Data'!$B:$B,$D263)=0,"",SUMIFS('Forecast Data'!$E:$E,'Forecast Data'!$C:$C,AO$6,'Forecast Data'!$B:$B,$D263))</f>
        <v/>
      </c>
      <c r="AP263" s="12" t="str">
        <f>IF(SUMIFS('Forecast Data'!$E:$E,'Forecast Data'!$C:$C,AP$6,'Forecast Data'!$B:$B,$D263)=0,"",SUMIFS('Forecast Data'!$E:$E,'Forecast Data'!$C:$C,AP$6,'Forecast Data'!$B:$B,$D263))</f>
        <v/>
      </c>
      <c r="AQ263" s="12" t="str">
        <f>IF(SUMIFS('Forecast Data'!$E:$E,'Forecast Data'!$C:$C,AQ$6,'Forecast Data'!$B:$B,$D263)=0,"",SUMIFS('Forecast Data'!$E:$E,'Forecast Data'!$C:$C,AQ$6,'Forecast Data'!$B:$B,$D263))</f>
        <v/>
      </c>
      <c r="AR263" s="12" t="str">
        <f>IF(SUMIFS('Forecast Data'!$E:$E,'Forecast Data'!$C:$C,AR$6,'Forecast Data'!$B:$B,$D263)=0,"",SUMIFS('Forecast Data'!$E:$E,'Forecast Data'!$C:$C,AR$6,'Forecast Data'!$B:$B,$D263))</f>
        <v/>
      </c>
      <c r="AS263" s="12" t="str">
        <f>IF(SUMIFS('Forecast Data'!$E:$E,'Forecast Data'!$C:$C,AS$6,'Forecast Data'!$B:$B,$D263)=0,"",SUMIFS('Forecast Data'!$E:$E,'Forecast Data'!$C:$C,AS$6,'Forecast Data'!$B:$B,$D263))</f>
        <v/>
      </c>
      <c r="AT263" s="12">
        <f>IF(SUMIFS('Forecast Data'!$E:$E,'Forecast Data'!$C:$C,AT$6,'Forecast Data'!$B:$B,$D263)=0,"",SUMIFS('Forecast Data'!$E:$E,'Forecast Data'!$C:$C,AT$6,'Forecast Data'!$B:$B,$D263))</f>
        <v>-1</v>
      </c>
      <c r="AU263" s="12">
        <f>IF(SUMIFS('Forecast Data'!$E:$E,'Forecast Data'!$C:$C,AU$6,'Forecast Data'!$B:$B,$D263)=0,"",SUMIFS('Forecast Data'!$E:$E,'Forecast Data'!$C:$C,AU$6,'Forecast Data'!$B:$B,$D263))</f>
        <v>-1</v>
      </c>
      <c r="AV263" s="1"/>
      <c r="AW263" s="11">
        <f>SUMIFS('OP Units'!E:E,'OP Units'!$A:$A,$D263)</f>
        <v>0</v>
      </c>
      <c r="AX263" s="11">
        <f>SUMIFS('OP Units'!F:F,'OP Units'!$A:$A,$D263)</f>
        <v>0</v>
      </c>
      <c r="AY263" s="11">
        <f>SUMIFS('OP Units'!G:G,'OP Units'!$A:$A,$D263)</f>
        <v>0</v>
      </c>
      <c r="AZ263" s="11">
        <f>SUMIFS('OP Units'!H:H,'OP Units'!$A:$A,$D263)</f>
        <v>0</v>
      </c>
      <c r="BA263" s="11">
        <f>SUMIFS('OP Units'!I:I,'OP Units'!$A:$A,$D263)</f>
        <v>0</v>
      </c>
      <c r="BB263" s="11">
        <f>SUMIFS('OP Units'!J:J,'OP Units'!$A:$A,$D263)</f>
        <v>0</v>
      </c>
      <c r="BC263" s="11">
        <f>SUMIFS('OP Units'!K:K,'OP Units'!$A:$A,$D263)</f>
        <v>0</v>
      </c>
      <c r="BD263" s="11">
        <f>SUMIFS('OP Units'!L:L,'OP Units'!$A:$A,$D263)</f>
        <v>0</v>
      </c>
      <c r="BE263" s="11">
        <f>SUMIFS('OP Units'!M:M,'OP Units'!$A:$A,$D263)</f>
        <v>0</v>
      </c>
      <c r="BF263" s="11">
        <f>SUMIFS('OP Units'!N:N,'OP Units'!$A:$A,$D263)</f>
        <v>0</v>
      </c>
      <c r="BG263" s="11">
        <f>SUMIFS('OP Units'!O:O,'OP Units'!$A:$A,$D263)</f>
        <v>0</v>
      </c>
      <c r="BH263" s="11">
        <f>SUMIFS('OP Units'!P:P,'OP Units'!$A:$A,$D263)</f>
        <v>0</v>
      </c>
      <c r="BI263" s="1"/>
      <c r="BJ263" s="12" t="str">
        <f>IFERROR((SUMIFS('OP Units'!E:E,'OP Units'!$A:$A,$D263)-SUMIFS('Forecast Data'!$H:$H,'Forecast Data'!$C:$C,BJ$6,'Forecast Data'!$B:$B,$D263))/SUMIFS('Forecast Data'!$H:$H,'Forecast Data'!$C:$C,BJ$6,'Forecast Data'!$B:$B,$D263),"")</f>
        <v/>
      </c>
      <c r="BK263" s="12" t="str">
        <f>IFERROR((SUMIFS('OP Units'!F:F,'OP Units'!$A:$A,$D263)-SUMIFS('Forecast Data'!$H:$H,'Forecast Data'!$C:$C,BK$6,'Forecast Data'!$B:$B,$D263))/SUMIFS('Forecast Data'!$H:$H,'Forecast Data'!$C:$C,BK$6,'Forecast Data'!$B:$B,$D263),"")</f>
        <v/>
      </c>
      <c r="BL263" s="12" t="str">
        <f>IFERROR((SUMIFS('OP Units'!G:G,'OP Units'!$A:$A,$D263)-SUMIFS('Forecast Data'!$H:$H,'Forecast Data'!$C:$C,BL$6,'Forecast Data'!$B:$B,$D263))/SUMIFS('Forecast Data'!$H:$H,'Forecast Data'!$C:$C,BL$6,'Forecast Data'!$B:$B,$D263),"")</f>
        <v/>
      </c>
      <c r="BM263" s="12" t="str">
        <f>IFERROR((SUMIFS('OP Units'!H:H,'OP Units'!$A:$A,$D263)-SUMIFS('Forecast Data'!$H:$H,'Forecast Data'!$C:$C,BM$6,'Forecast Data'!$B:$B,$D263))/SUMIFS('Forecast Data'!$H:$H,'Forecast Data'!$C:$C,BM$6,'Forecast Data'!$B:$B,$D263),"")</f>
        <v/>
      </c>
      <c r="BN263" s="12" t="str">
        <f>IFERROR((SUMIFS('OP Units'!I:I,'OP Units'!$A:$A,$D263)-SUMIFS('Forecast Data'!$H:$H,'Forecast Data'!$C:$C,BN$6,'Forecast Data'!$B:$B,$D263))/SUMIFS('Forecast Data'!$H:$H,'Forecast Data'!$C:$C,BN$6,'Forecast Data'!$B:$B,$D263),"")</f>
        <v/>
      </c>
      <c r="BO263" s="12" t="str">
        <f>IFERROR((SUMIFS('OP Units'!J:J,'OP Units'!$A:$A,$D263)-SUMIFS('Forecast Data'!$H:$H,'Forecast Data'!$C:$C,BO$6,'Forecast Data'!$B:$B,$D263))/SUMIFS('Forecast Data'!$H:$H,'Forecast Data'!$C:$C,BO$6,'Forecast Data'!$B:$B,$D263),"")</f>
        <v/>
      </c>
      <c r="BP263" s="12" t="str">
        <f>IFERROR((SUMIFS('OP Units'!K:K,'OP Units'!$A:$A,$D263)-SUMIFS('Forecast Data'!$H:$H,'Forecast Data'!$C:$C,BP$6,'Forecast Data'!$B:$B,$D263))/SUMIFS('Forecast Data'!$H:$H,'Forecast Data'!$C:$C,BP$6,'Forecast Data'!$B:$B,$D263),"")</f>
        <v/>
      </c>
      <c r="BQ263" s="12" t="str">
        <f>IFERROR((SUMIFS('OP Units'!L:L,'OP Units'!$A:$A,$D263)-SUMIFS('Forecast Data'!$H:$H,'Forecast Data'!$C:$C,BQ$6,'Forecast Data'!$B:$B,$D263))/SUMIFS('Forecast Data'!$H:$H,'Forecast Data'!$C:$C,BQ$6,'Forecast Data'!$B:$B,$D263),"")</f>
        <v/>
      </c>
      <c r="BR263" s="12" t="str">
        <f>IFERROR((SUMIFS('OP Units'!M:M,'OP Units'!$A:$A,$D263)-SUMIFS('Forecast Data'!$H:$H,'Forecast Data'!$C:$C,BR$6,'Forecast Data'!$B:$B,$D263))/SUMIFS('Forecast Data'!$H:$H,'Forecast Data'!$C:$C,BR$6,'Forecast Data'!$B:$B,$D263),"")</f>
        <v/>
      </c>
      <c r="BS263" s="12" t="str">
        <f>IFERROR((SUMIFS('OP Units'!N:N,'OP Units'!$A:$A,$D263)-SUMIFS('Forecast Data'!$H:$H,'Forecast Data'!$C:$C,BS$6,'Forecast Data'!$B:$B,$D263))/SUMIFS('Forecast Data'!$H:$H,'Forecast Data'!$C:$C,BS$6,'Forecast Data'!$B:$B,$D263),"")</f>
        <v/>
      </c>
      <c r="BT263" s="12">
        <f>IFERROR((SUMIFS('OP Units'!O:O,'OP Units'!$A:$A,$D263)-SUMIFS('Forecast Data'!$H:$H,'Forecast Data'!$C:$C,BT$6,'Forecast Data'!$B:$B,$D263))/SUMIFS('Forecast Data'!$H:$H,'Forecast Data'!$C:$C,BT$6,'Forecast Data'!$B:$B,$D263),"")</f>
        <v>-1</v>
      </c>
      <c r="BU263" s="12">
        <f>IFERROR((SUMIFS('OP Units'!P:P,'OP Units'!$A:$A,$D263)-SUMIFS('Forecast Data'!$H:$H,'Forecast Data'!$C:$C,BU$6,'Forecast Data'!$B:$B,$D263))/SUMIFS('Forecast Data'!$H:$H,'Forecast Data'!$C:$C,BU$6,'Forecast Data'!$B:$B,$D263),"")</f>
        <v>-1</v>
      </c>
      <c r="BV263" s="12"/>
      <c r="BW263" s="11">
        <f>(SUMIFS('Forecast Data'!H:H,'Forecast Data'!B:B,D263,'Forecast Data'!C:C,BK$6)+SUMIFS('Forecast Data'!H:H,'Forecast Data'!B:B,D263,'Forecast Data'!C:C,BL$6)+SUMIFS('Forecast Data'!H:H,'Forecast Data'!B:B,D263,'Forecast Data'!C:C,BM$6)+SUMIFS('Forecast Data'!H:H,'Forecast Data'!B:B,D263,'Forecast Data'!C:C,BN$6)+SUMIFS('Forecast Data'!H:H,'Forecast Data'!B:B,D263,'Forecast Data'!C:C,BO$6)+SUMIFS('Forecast Data'!H:H,'Forecast Data'!B:B,D263,'Forecast Data'!C:C,BP$6)+SUMIFS('Forecast Data'!H:H,'Forecast Data'!B:B,D263,'Forecast Data'!C:C,BQ$6)+SUMIFS('Forecast Data'!H:H,'Forecast Data'!B:B,D263,'Forecast Data'!C:C,BJ$6))/8</f>
        <v>0</v>
      </c>
      <c r="BX263" s="12" t="str">
        <f>IFERROR((SUM(W263:AD263)-(SUMIFS('Forecast Data'!H:H,'Forecast Data'!B:B,B263,'Forecast Data'!C:C,BJ$6)+SUMIFS('Forecast Data'!H:H,'Forecast Data'!B:B,B263,'Forecast Data'!C:C,BK$6)+SUMIFS('Forecast Data'!H:H,'Forecast Data'!B:B,B263,'Forecast Data'!C:C,BL$6)+SUMIFS('Forecast Data'!H:H,'Forecast Data'!B:B,B263,'Forecast Data'!C:C,BM$6)+SUMIFS('Forecast Data'!H:H,'Forecast Data'!B:B,B263,'Forecast Data'!C:C,BN$6)+SUMIFS('Forecast Data'!H:H,'Forecast Data'!B:B,B263,'Forecast Data'!C:C,BO$6)+SUMIFS('Forecast Data'!H:H,'Forecast Data'!B:B,B263,'Forecast Data'!C:C,BP$6)+SUMIFS('Forecast Data'!H:H,'Forecast Data'!B:B,B263,'Forecast Data'!C:C,BQ$6)))/(SUMIFS('Forecast Data'!H:H,'Forecast Data'!B:B,B263,'Forecast Data'!C:C,BJ$6)+SUMIFS('Forecast Data'!H:H,'Forecast Data'!B:B,B263,'Forecast Data'!C:C,BK$6)+SUMIFS('Forecast Data'!H:H,'Forecast Data'!B:B,B263,'Forecast Data'!C:C,BL$6)+SUMIFS('Forecast Data'!H:H,'Forecast Data'!B:B,B263,'Forecast Data'!C:C,BM$6)+SUMIFS('Forecast Data'!H:H,'Forecast Data'!B:B,B263,'Forecast Data'!C:C,BN$6)+SUMIFS('Forecast Data'!H:H,'Forecast Data'!B:B,B263,'Forecast Data'!C:C,BO$6)+SUMIFS('Forecast Data'!H:H,'Forecast Data'!B:B,B263,'Forecast Data'!C:C,BP$6)+SUMIFS('Forecast Data'!H:H,'Forecast Data'!B:B,B263,'Forecast Data'!C:C,BQ$6)),"")</f>
        <v/>
      </c>
      <c r="BY263" s="12">
        <f t="shared" ref="BY263:BY517" si="68">((L263-E263)/($L$4-$E$4))*$M$4</f>
        <v>0</v>
      </c>
      <c r="BZ263" s="16">
        <f t="shared" ref="BZ263:BZ517" si="69">((AVERAGE(W263:AD263)-BW263)/(AVERAGE($W$4:$AD$4)-$BW$4))*$BX$4</f>
        <v>0</v>
      </c>
      <c r="CA263" s="13">
        <f t="shared" ref="CA263:CA517" si="70">(BY263-BZ263)*100</f>
        <v>0</v>
      </c>
      <c r="CB263" s="12">
        <f t="shared" ref="CB263:CB517" si="71">ABS(CA263)/100</f>
        <v>0</v>
      </c>
      <c r="CC263" s="12"/>
      <c r="CD263" s="11">
        <f>(SUMIFS('Forecast Data'!H:H,'Forecast Data'!B:B,D263,'Forecast Data'!C:C,BK$6)+SUMIFS('Forecast Data'!H:H,'Forecast Data'!B:B,D263,'Forecast Data'!C:C,BL$6)+SUMIFS('Forecast Data'!H:H,'Forecast Data'!B:B,D263,'Forecast Data'!C:C,BM$6)+SUMIFS('Forecast Data'!H:H,'Forecast Data'!B:B,D263,'Forecast Data'!C:C,BJ$6))/4</f>
        <v>0</v>
      </c>
      <c r="CE263" s="12" t="str">
        <f>IFERROR((SUM(W263:Z263)-(SUMIFS('Forecast Data'!H:H,'Forecast Data'!B:B,D263,'Forecast Data'!C:C,BJ$6)+SUMIFS('Forecast Data'!H:H,'Forecast Data'!B:B,D263,'Forecast Data'!C:C,BK$6)+SUMIFS('Forecast Data'!H:H,'Forecast Data'!B:B,D263,'Forecast Data'!C:C,BL$6)+SUMIFS('Forecast Data'!H:H,'Forecast Data'!B:B,D263,'Forecast Data'!C:C,BM$6)))/(SUMIFS('Forecast Data'!H:H,'Forecast Data'!B:B,D263,'Forecast Data'!C:C,BJ$6)+SUMIFS('Forecast Data'!H:H,'Forecast Data'!B:B,D263,'Forecast Data'!C:C,BK$6)+SUMIFS('Forecast Data'!H:H,'Forecast Data'!B:B,D263,'Forecast Data'!C:C,BL$6)+SUMIFS('Forecast Data'!H:H,'Forecast Data'!B:B,D263,'Forecast Data'!C:C,BM$6)),"")</f>
        <v/>
      </c>
      <c r="CF263" s="12">
        <f t="shared" ref="CF263:CF517" si="72">(($L263-$E263)/($L$4-$E$4))*$M$4</f>
        <v>0</v>
      </c>
      <c r="CG263" s="12">
        <f t="shared" ref="CG263:CG517" si="73">((AVERAGE(W263:Z263)-CD263)/(AVERAGE($W$4:$Z$4)-$CD$4))*$CE$4</f>
        <v>0</v>
      </c>
      <c r="CH263" s="13">
        <f t="shared" ref="CH263:CH517" si="74">(CF263-CG263)*100</f>
        <v>0</v>
      </c>
      <c r="CI263" s="13"/>
    </row>
    <row r="264" spans="1:87" ht="13.2">
      <c r="A264" s="1"/>
      <c r="B264" t="str">
        <f t="shared" si="62"/>
        <v>Goodyear Belts</v>
      </c>
      <c r="D264" t="s">
        <v>297</v>
      </c>
      <c r="E264" s="11">
        <f>SUMIFS('Fin Data'!F:F,'Fin Data'!A:A,D264)</f>
        <v>0</v>
      </c>
      <c r="F264" s="11">
        <f>SUMIFS('Fin Data with 6 week hist'!I:I,'Fin Data with 6 week hist'!$A:$A,$D264)</f>
        <v>0</v>
      </c>
      <c r="G264" s="11">
        <f>SUMIFS('Fin Data with 6 week hist'!J:J,'Fin Data with 6 week hist'!$A:$A,$D264)</f>
        <v>0</v>
      </c>
      <c r="H264" s="11">
        <f>SUMIFS('Fin Data with 6 week hist'!K:K,'Fin Data with 6 week hist'!$A:$A,$D264)+SUMIFS('Unit Cancellations'!D:D,'Unit Cancellations'!$B:$B,$D264)</f>
        <v>0</v>
      </c>
      <c r="I264" s="11">
        <f>SUMIFS('Fin Data with 6 week hist'!L:L,'Fin Data with 6 week hist'!$A:$A,$D264)+SUMIFS('Unit Cancellations'!E:E,'Unit Cancellations'!$B:$B,$D264)</f>
        <v>0</v>
      </c>
      <c r="J264" s="11">
        <f>SUMIFS('Fin Data with 6 week hist'!M:M,'Fin Data with 6 week hist'!$A:$A,$D264)+SUMIFS('Unit Cancellations'!F:F,'Unit Cancellations'!$B:$B,$D264)</f>
        <v>0</v>
      </c>
      <c r="K264" s="11">
        <f>SUMIFS('Fin Data with 6 week hist'!N:N,'Fin Data with 6 week hist'!$A:$A,$D264)+SUMIFS('Unit Cancellations'!G:G,'Unit Cancellations'!$B:$B,$D264)</f>
        <v>0</v>
      </c>
      <c r="L264" s="11">
        <f>SUMIFS('Fin Data'!AN:AN,'Fin Data'!A:A,D264)</f>
        <v>0</v>
      </c>
      <c r="M264" s="12">
        <f>IFERROR(SUMIFS('Fin Data'!AO:AO,'Fin Data'!A:A,D264),"")</f>
        <v>0</v>
      </c>
      <c r="N264" s="1"/>
      <c r="O264" s="11">
        <f t="shared" si="63"/>
        <v>0</v>
      </c>
      <c r="P264" s="12" t="str">
        <f t="shared" si="64"/>
        <v/>
      </c>
      <c r="Q264" s="1"/>
      <c r="R264" s="11">
        <f t="shared" si="65"/>
        <v>0</v>
      </c>
      <c r="S264" s="12" t="str">
        <f t="shared" si="66"/>
        <v/>
      </c>
      <c r="T264" s="11">
        <f t="shared" si="67"/>
        <v>1521.75</v>
      </c>
      <c r="U264" s="1" t="e">
        <f t="shared" si="61"/>
        <v>#REF!</v>
      </c>
      <c r="V264" s="1"/>
      <c r="W264" s="11">
        <f>SUMIFS('Forecast Data'!$D:$D,'Forecast Data'!$C:$C,W$6,'Forecast Data'!$B:$B,$D264)</f>
        <v>0</v>
      </c>
      <c r="X264" s="11">
        <f>SUMIFS('Forecast Data'!$D:$D,'Forecast Data'!$C:$C,X$6,'Forecast Data'!$B:$B,$D264)</f>
        <v>0</v>
      </c>
      <c r="Y264" s="11">
        <f>SUMIFS('Forecast Data'!$D:$D,'Forecast Data'!$C:$C,Y$6,'Forecast Data'!$B:$B,$D264)</f>
        <v>0</v>
      </c>
      <c r="Z264" s="11">
        <f>SUMIFS('Forecast Data'!$D:$D,'Forecast Data'!$C:$C,Z$6,'Forecast Data'!$B:$B,$D264)</f>
        <v>0</v>
      </c>
      <c r="AA264" s="11">
        <f>SUMIFS('Forecast Data'!$D:$D,'Forecast Data'!$C:$C,AA$6,'Forecast Data'!$B:$B,$D264)</f>
        <v>0</v>
      </c>
      <c r="AB264" s="11">
        <f>SUMIFS('Forecast Data'!$D:$D,'Forecast Data'!$C:$C,AB$6,'Forecast Data'!$B:$B,$D264)</f>
        <v>0</v>
      </c>
      <c r="AC264" s="11">
        <f>SUMIFS('Forecast Data'!$D:$D,'Forecast Data'!$C:$C,AC$6,'Forecast Data'!$B:$B,$D264)</f>
        <v>0</v>
      </c>
      <c r="AD264" s="11">
        <f>SUMIFS('Forecast Data'!$D:$D,'Forecast Data'!$C:$C,AD$6,'Forecast Data'!$B:$B,$D264)</f>
        <v>0</v>
      </c>
      <c r="AE264" s="11">
        <f>SUMIFS('Forecast Data'!$D:$D,'Forecast Data'!$C:$C,AE$6,'Forecast Data'!$B:$B,$D264)</f>
        <v>0</v>
      </c>
      <c r="AF264" s="11">
        <f>SUMIFS('Forecast Data'!$D:$D,'Forecast Data'!$C:$C,AF$6,'Forecast Data'!$B:$B,$D264)</f>
        <v>0</v>
      </c>
      <c r="AG264" s="11">
        <f>SUMIFS('Forecast Data'!$D:$D,'Forecast Data'!$C:$C,AG$6,'Forecast Data'!$B:$B,$D264)</f>
        <v>0</v>
      </c>
      <c r="AH264" s="11">
        <f>SUMIFS('Forecast Data'!$D:$D,'Forecast Data'!$C:$C,AH$6,'Forecast Data'!$B:$B,$D264)</f>
        <v>0</v>
      </c>
      <c r="AI264" s="1"/>
      <c r="AJ264" s="12" t="str">
        <f>IF(SUMIFS('Forecast Data'!$E:$E,'Forecast Data'!$C:$C,AJ$6,'Forecast Data'!$B:$B,$D264)=0,"",SUMIFS('Forecast Data'!$E:$E,'Forecast Data'!$C:$C,AJ$6,'Forecast Data'!$B:$B,$D264))</f>
        <v/>
      </c>
      <c r="AK264" s="12" t="str">
        <f>IF(SUMIFS('Forecast Data'!$E:$E,'Forecast Data'!$C:$C,AK$6,'Forecast Data'!$B:$B,$D264)=0,"",SUMIFS('Forecast Data'!$E:$E,'Forecast Data'!$C:$C,AK$6,'Forecast Data'!$B:$B,$D264))</f>
        <v/>
      </c>
      <c r="AL264" s="12" t="str">
        <f>IF(SUMIFS('Forecast Data'!$E:$E,'Forecast Data'!$C:$C,AL$6,'Forecast Data'!$B:$B,$D264)=0,"",SUMIFS('Forecast Data'!$E:$E,'Forecast Data'!$C:$C,AL$6,'Forecast Data'!$B:$B,$D264))</f>
        <v/>
      </c>
      <c r="AM264" s="12" t="str">
        <f>IF(SUMIFS('Forecast Data'!$E:$E,'Forecast Data'!$C:$C,AM$6,'Forecast Data'!$B:$B,$D264)=0,"",SUMIFS('Forecast Data'!$E:$E,'Forecast Data'!$C:$C,AM$6,'Forecast Data'!$B:$B,$D264))</f>
        <v/>
      </c>
      <c r="AN264" s="12" t="str">
        <f>IF(SUMIFS('Forecast Data'!$E:$E,'Forecast Data'!$C:$C,AN$6,'Forecast Data'!$B:$B,$D264)=0,"",SUMIFS('Forecast Data'!$E:$E,'Forecast Data'!$C:$C,AN$6,'Forecast Data'!$B:$B,$D264))</f>
        <v/>
      </c>
      <c r="AO264" s="12" t="str">
        <f>IF(SUMIFS('Forecast Data'!$E:$E,'Forecast Data'!$C:$C,AO$6,'Forecast Data'!$B:$B,$D264)=0,"",SUMIFS('Forecast Data'!$E:$E,'Forecast Data'!$C:$C,AO$6,'Forecast Data'!$B:$B,$D264))</f>
        <v/>
      </c>
      <c r="AP264" s="12" t="str">
        <f>IF(SUMIFS('Forecast Data'!$E:$E,'Forecast Data'!$C:$C,AP$6,'Forecast Data'!$B:$B,$D264)=0,"",SUMIFS('Forecast Data'!$E:$E,'Forecast Data'!$C:$C,AP$6,'Forecast Data'!$B:$B,$D264))</f>
        <v/>
      </c>
      <c r="AQ264" s="12" t="str">
        <f>IF(SUMIFS('Forecast Data'!$E:$E,'Forecast Data'!$C:$C,AQ$6,'Forecast Data'!$B:$B,$D264)=0,"",SUMIFS('Forecast Data'!$E:$E,'Forecast Data'!$C:$C,AQ$6,'Forecast Data'!$B:$B,$D264))</f>
        <v/>
      </c>
      <c r="AR264" s="12" t="str">
        <f>IF(SUMIFS('Forecast Data'!$E:$E,'Forecast Data'!$C:$C,AR$6,'Forecast Data'!$B:$B,$D264)=0,"",SUMIFS('Forecast Data'!$E:$E,'Forecast Data'!$C:$C,AR$6,'Forecast Data'!$B:$B,$D264))</f>
        <v/>
      </c>
      <c r="AS264" s="12" t="str">
        <f>IF(SUMIFS('Forecast Data'!$E:$E,'Forecast Data'!$C:$C,AS$6,'Forecast Data'!$B:$B,$D264)=0,"",SUMIFS('Forecast Data'!$E:$E,'Forecast Data'!$C:$C,AS$6,'Forecast Data'!$B:$B,$D264))</f>
        <v/>
      </c>
      <c r="AT264" s="12" t="str">
        <f>IF(SUMIFS('Forecast Data'!$E:$E,'Forecast Data'!$C:$C,AT$6,'Forecast Data'!$B:$B,$D264)=0,"",SUMIFS('Forecast Data'!$E:$E,'Forecast Data'!$C:$C,AT$6,'Forecast Data'!$B:$B,$D264))</f>
        <v/>
      </c>
      <c r="AU264" s="12" t="str">
        <f>IF(SUMIFS('Forecast Data'!$E:$E,'Forecast Data'!$C:$C,AU$6,'Forecast Data'!$B:$B,$D264)=0,"",SUMIFS('Forecast Data'!$E:$E,'Forecast Data'!$C:$C,AU$6,'Forecast Data'!$B:$B,$D264))</f>
        <v/>
      </c>
      <c r="AV264" s="1"/>
      <c r="AW264" s="11">
        <f>SUMIFS('OP Units'!E:E,'OP Units'!$A:$A,$D264)</f>
        <v>1403</v>
      </c>
      <c r="AX264" s="11">
        <f>SUMIFS('OP Units'!F:F,'OP Units'!$A:$A,$D264)</f>
        <v>1477</v>
      </c>
      <c r="AY264" s="11">
        <f>SUMIFS('OP Units'!G:G,'OP Units'!$A:$A,$D264)</f>
        <v>1526</v>
      </c>
      <c r="AZ264" s="11">
        <f>SUMIFS('OP Units'!H:H,'OP Units'!$A:$A,$D264)</f>
        <v>1596</v>
      </c>
      <c r="BA264" s="11">
        <f>SUMIFS('OP Units'!I:I,'OP Units'!$A:$A,$D264)</f>
        <v>1621</v>
      </c>
      <c r="BB264" s="11">
        <f>SUMIFS('OP Units'!J:J,'OP Units'!$A:$A,$D264)</f>
        <v>1723</v>
      </c>
      <c r="BC264" s="11">
        <f>SUMIFS('OP Units'!K:K,'OP Units'!$A:$A,$D264)</f>
        <v>1429</v>
      </c>
      <c r="BD264" s="11">
        <f>SUMIFS('OP Units'!L:L,'OP Units'!$A:$A,$D264)</f>
        <v>1399</v>
      </c>
      <c r="BE264" s="11">
        <f>SUMIFS('OP Units'!M:M,'OP Units'!$A:$A,$D264)</f>
        <v>1416</v>
      </c>
      <c r="BF264" s="11">
        <f>SUMIFS('OP Units'!N:N,'OP Units'!$A:$A,$D264)</f>
        <v>1507</v>
      </c>
      <c r="BG264" s="11">
        <f>SUMIFS('OP Units'!O:O,'OP Units'!$A:$A,$D264)</f>
        <v>691</v>
      </c>
      <c r="BH264" s="11">
        <f>SUMIFS('OP Units'!P:P,'OP Units'!$A:$A,$D264)</f>
        <v>0</v>
      </c>
      <c r="BI264" s="1"/>
      <c r="BJ264" s="12" t="str">
        <f>IFERROR((SUMIFS('OP Units'!E:E,'OP Units'!$A:$A,$D264)-SUMIFS('Forecast Data'!$H:$H,'Forecast Data'!$C:$C,BJ$6,'Forecast Data'!$B:$B,$D264))/SUMIFS('Forecast Data'!$H:$H,'Forecast Data'!$C:$C,BJ$6,'Forecast Data'!$B:$B,$D264),"")</f>
        <v/>
      </c>
      <c r="BK264" s="12" t="str">
        <f>IFERROR((SUMIFS('OP Units'!F:F,'OP Units'!$A:$A,$D264)-SUMIFS('Forecast Data'!$H:$H,'Forecast Data'!$C:$C,BK$6,'Forecast Data'!$B:$B,$D264))/SUMIFS('Forecast Data'!$H:$H,'Forecast Data'!$C:$C,BK$6,'Forecast Data'!$B:$B,$D264),"")</f>
        <v/>
      </c>
      <c r="BL264" s="12" t="str">
        <f>IFERROR((SUMIFS('OP Units'!G:G,'OP Units'!$A:$A,$D264)-SUMIFS('Forecast Data'!$H:$H,'Forecast Data'!$C:$C,BL$6,'Forecast Data'!$B:$B,$D264))/SUMIFS('Forecast Data'!$H:$H,'Forecast Data'!$C:$C,BL$6,'Forecast Data'!$B:$B,$D264),"")</f>
        <v/>
      </c>
      <c r="BM264" s="12" t="str">
        <f>IFERROR((SUMIFS('OP Units'!H:H,'OP Units'!$A:$A,$D264)-SUMIFS('Forecast Data'!$H:$H,'Forecast Data'!$C:$C,BM$6,'Forecast Data'!$B:$B,$D264))/SUMIFS('Forecast Data'!$H:$H,'Forecast Data'!$C:$C,BM$6,'Forecast Data'!$B:$B,$D264),"")</f>
        <v/>
      </c>
      <c r="BN264" s="12" t="str">
        <f>IFERROR((SUMIFS('OP Units'!I:I,'OP Units'!$A:$A,$D264)-SUMIFS('Forecast Data'!$H:$H,'Forecast Data'!$C:$C,BN$6,'Forecast Data'!$B:$B,$D264))/SUMIFS('Forecast Data'!$H:$H,'Forecast Data'!$C:$C,BN$6,'Forecast Data'!$B:$B,$D264),"")</f>
        <v/>
      </c>
      <c r="BO264" s="12" t="str">
        <f>IFERROR((SUMIFS('OP Units'!J:J,'OP Units'!$A:$A,$D264)-SUMIFS('Forecast Data'!$H:$H,'Forecast Data'!$C:$C,BO$6,'Forecast Data'!$B:$B,$D264))/SUMIFS('Forecast Data'!$H:$H,'Forecast Data'!$C:$C,BO$6,'Forecast Data'!$B:$B,$D264),"")</f>
        <v/>
      </c>
      <c r="BP264" s="12" t="str">
        <f>IFERROR((SUMIFS('OP Units'!K:K,'OP Units'!$A:$A,$D264)-SUMIFS('Forecast Data'!$H:$H,'Forecast Data'!$C:$C,BP$6,'Forecast Data'!$B:$B,$D264))/SUMIFS('Forecast Data'!$H:$H,'Forecast Data'!$C:$C,BP$6,'Forecast Data'!$B:$B,$D264),"")</f>
        <v/>
      </c>
      <c r="BQ264" s="12" t="str">
        <f>IFERROR((SUMIFS('OP Units'!L:L,'OP Units'!$A:$A,$D264)-SUMIFS('Forecast Data'!$H:$H,'Forecast Data'!$C:$C,BQ$6,'Forecast Data'!$B:$B,$D264))/SUMIFS('Forecast Data'!$H:$H,'Forecast Data'!$C:$C,BQ$6,'Forecast Data'!$B:$B,$D264),"")</f>
        <v/>
      </c>
      <c r="BR264" s="12" t="str">
        <f>IFERROR((SUMIFS('OP Units'!M:M,'OP Units'!$A:$A,$D264)-SUMIFS('Forecast Data'!$H:$H,'Forecast Data'!$C:$C,BR$6,'Forecast Data'!$B:$B,$D264))/SUMIFS('Forecast Data'!$H:$H,'Forecast Data'!$C:$C,BR$6,'Forecast Data'!$B:$B,$D264),"")</f>
        <v/>
      </c>
      <c r="BS264" s="12" t="str">
        <f>IFERROR((SUMIFS('OP Units'!N:N,'OP Units'!$A:$A,$D264)-SUMIFS('Forecast Data'!$H:$H,'Forecast Data'!$C:$C,BS$6,'Forecast Data'!$B:$B,$D264))/SUMIFS('Forecast Data'!$H:$H,'Forecast Data'!$C:$C,BS$6,'Forecast Data'!$B:$B,$D264),"")</f>
        <v/>
      </c>
      <c r="BT264" s="12" t="str">
        <f>IFERROR((SUMIFS('OP Units'!O:O,'OP Units'!$A:$A,$D264)-SUMIFS('Forecast Data'!$H:$H,'Forecast Data'!$C:$C,BT$6,'Forecast Data'!$B:$B,$D264))/SUMIFS('Forecast Data'!$H:$H,'Forecast Data'!$C:$C,BT$6,'Forecast Data'!$B:$B,$D264),"")</f>
        <v/>
      </c>
      <c r="BU264" s="12" t="str">
        <f>IFERROR((SUMIFS('OP Units'!P:P,'OP Units'!$A:$A,$D264)-SUMIFS('Forecast Data'!$H:$H,'Forecast Data'!$C:$C,BU$6,'Forecast Data'!$B:$B,$D264))/SUMIFS('Forecast Data'!$H:$H,'Forecast Data'!$C:$C,BU$6,'Forecast Data'!$B:$B,$D264),"")</f>
        <v/>
      </c>
      <c r="BV264" s="12"/>
      <c r="BW264" s="11">
        <f>(SUMIFS('Forecast Data'!H:H,'Forecast Data'!B:B,D264,'Forecast Data'!C:C,BK$6)+SUMIFS('Forecast Data'!H:H,'Forecast Data'!B:B,D264,'Forecast Data'!C:C,BL$6)+SUMIFS('Forecast Data'!H:H,'Forecast Data'!B:B,D264,'Forecast Data'!C:C,BM$6)+SUMIFS('Forecast Data'!H:H,'Forecast Data'!B:B,D264,'Forecast Data'!C:C,BN$6)+SUMIFS('Forecast Data'!H:H,'Forecast Data'!B:B,D264,'Forecast Data'!C:C,BO$6)+SUMIFS('Forecast Data'!H:H,'Forecast Data'!B:B,D264,'Forecast Data'!C:C,BP$6)+SUMIFS('Forecast Data'!H:H,'Forecast Data'!B:B,D264,'Forecast Data'!C:C,BQ$6)+SUMIFS('Forecast Data'!H:H,'Forecast Data'!B:B,D264,'Forecast Data'!C:C,BJ$6))/8</f>
        <v>0</v>
      </c>
      <c r="BX264" s="12" t="str">
        <f>IFERROR((SUM(W264:AD264)-(SUMIFS('Forecast Data'!H:H,'Forecast Data'!B:B,B264,'Forecast Data'!C:C,BJ$6)+SUMIFS('Forecast Data'!H:H,'Forecast Data'!B:B,B264,'Forecast Data'!C:C,BK$6)+SUMIFS('Forecast Data'!H:H,'Forecast Data'!B:B,B264,'Forecast Data'!C:C,BL$6)+SUMIFS('Forecast Data'!H:H,'Forecast Data'!B:B,B264,'Forecast Data'!C:C,BM$6)+SUMIFS('Forecast Data'!H:H,'Forecast Data'!B:B,B264,'Forecast Data'!C:C,BN$6)+SUMIFS('Forecast Data'!H:H,'Forecast Data'!B:B,B264,'Forecast Data'!C:C,BO$6)+SUMIFS('Forecast Data'!H:H,'Forecast Data'!B:B,B264,'Forecast Data'!C:C,BP$6)+SUMIFS('Forecast Data'!H:H,'Forecast Data'!B:B,B264,'Forecast Data'!C:C,BQ$6)))/(SUMIFS('Forecast Data'!H:H,'Forecast Data'!B:B,B264,'Forecast Data'!C:C,BJ$6)+SUMIFS('Forecast Data'!H:H,'Forecast Data'!B:B,B264,'Forecast Data'!C:C,BK$6)+SUMIFS('Forecast Data'!H:H,'Forecast Data'!B:B,B264,'Forecast Data'!C:C,BL$6)+SUMIFS('Forecast Data'!H:H,'Forecast Data'!B:B,B264,'Forecast Data'!C:C,BM$6)+SUMIFS('Forecast Data'!H:H,'Forecast Data'!B:B,B264,'Forecast Data'!C:C,BN$6)+SUMIFS('Forecast Data'!H:H,'Forecast Data'!B:B,B264,'Forecast Data'!C:C,BO$6)+SUMIFS('Forecast Data'!H:H,'Forecast Data'!B:B,B264,'Forecast Data'!C:C,BP$6)+SUMIFS('Forecast Data'!H:H,'Forecast Data'!B:B,B264,'Forecast Data'!C:C,BQ$6)),"")</f>
        <v/>
      </c>
      <c r="BY264" s="12">
        <f t="shared" si="68"/>
        <v>0</v>
      </c>
      <c r="BZ264" s="16">
        <f t="shared" si="69"/>
        <v>0</v>
      </c>
      <c r="CA264" s="13">
        <f t="shared" si="70"/>
        <v>0</v>
      </c>
      <c r="CB264" s="12">
        <f t="shared" si="71"/>
        <v>0</v>
      </c>
      <c r="CC264" s="12"/>
      <c r="CD264" s="11">
        <f>(SUMIFS('Forecast Data'!H:H,'Forecast Data'!B:B,D264,'Forecast Data'!C:C,BK$6)+SUMIFS('Forecast Data'!H:H,'Forecast Data'!B:B,D264,'Forecast Data'!C:C,BL$6)+SUMIFS('Forecast Data'!H:H,'Forecast Data'!B:B,D264,'Forecast Data'!C:C,BM$6)+SUMIFS('Forecast Data'!H:H,'Forecast Data'!B:B,D264,'Forecast Data'!C:C,BJ$6))/4</f>
        <v>0</v>
      </c>
      <c r="CE264" s="12" t="str">
        <f>IFERROR((SUM(W264:Z264)-(SUMIFS('Forecast Data'!H:H,'Forecast Data'!B:B,D264,'Forecast Data'!C:C,BJ$6)+SUMIFS('Forecast Data'!H:H,'Forecast Data'!B:B,D264,'Forecast Data'!C:C,BK$6)+SUMIFS('Forecast Data'!H:H,'Forecast Data'!B:B,D264,'Forecast Data'!C:C,BL$6)+SUMIFS('Forecast Data'!H:H,'Forecast Data'!B:B,D264,'Forecast Data'!C:C,BM$6)))/(SUMIFS('Forecast Data'!H:H,'Forecast Data'!B:B,D264,'Forecast Data'!C:C,BJ$6)+SUMIFS('Forecast Data'!H:H,'Forecast Data'!B:B,D264,'Forecast Data'!C:C,BK$6)+SUMIFS('Forecast Data'!H:H,'Forecast Data'!B:B,D264,'Forecast Data'!C:C,BL$6)+SUMIFS('Forecast Data'!H:H,'Forecast Data'!B:B,D264,'Forecast Data'!C:C,BM$6)),"")</f>
        <v/>
      </c>
      <c r="CF264" s="12">
        <f t="shared" si="72"/>
        <v>0</v>
      </c>
      <c r="CG264" s="12">
        <f t="shared" si="73"/>
        <v>0</v>
      </c>
      <c r="CH264" s="13">
        <f t="shared" si="74"/>
        <v>0</v>
      </c>
      <c r="CI264" s="13"/>
    </row>
    <row r="265" spans="1:87" ht="13.2">
      <c r="A265" s="1"/>
      <c r="B265" t="str">
        <f t="shared" si="62"/>
        <v>Jarrow Formulas</v>
      </c>
      <c r="D265" t="s">
        <v>298</v>
      </c>
      <c r="E265" s="11">
        <f>SUMIFS('Fin Data'!F:F,'Fin Data'!A:A,D265)</f>
        <v>0</v>
      </c>
      <c r="F265" s="11">
        <f>SUMIFS('Fin Data with 6 week hist'!I:I,'Fin Data with 6 week hist'!$A:$A,$D265)</f>
        <v>0</v>
      </c>
      <c r="G265" s="11">
        <f>SUMIFS('Fin Data with 6 week hist'!J:J,'Fin Data with 6 week hist'!$A:$A,$D265)</f>
        <v>0</v>
      </c>
      <c r="H265" s="11">
        <f>SUMIFS('Fin Data with 6 week hist'!K:K,'Fin Data with 6 week hist'!$A:$A,$D265)+SUMIFS('Unit Cancellations'!D:D,'Unit Cancellations'!$B:$B,$D265)</f>
        <v>0</v>
      </c>
      <c r="I265" s="11">
        <f>SUMIFS('Fin Data with 6 week hist'!L:L,'Fin Data with 6 week hist'!$A:$A,$D265)+SUMIFS('Unit Cancellations'!E:E,'Unit Cancellations'!$B:$B,$D265)</f>
        <v>0</v>
      </c>
      <c r="J265" s="11">
        <f>SUMIFS('Fin Data with 6 week hist'!M:M,'Fin Data with 6 week hist'!$A:$A,$D265)+SUMIFS('Unit Cancellations'!F:F,'Unit Cancellations'!$B:$B,$D265)</f>
        <v>0</v>
      </c>
      <c r="K265" s="11">
        <f>SUMIFS('Fin Data with 6 week hist'!N:N,'Fin Data with 6 week hist'!$A:$A,$D265)+SUMIFS('Unit Cancellations'!G:G,'Unit Cancellations'!$B:$B,$D265)</f>
        <v>0</v>
      </c>
      <c r="L265" s="11">
        <f>SUMIFS('Fin Data'!AN:AN,'Fin Data'!A:A,D265)</f>
        <v>0</v>
      </c>
      <c r="M265" s="12">
        <f>IFERROR(SUMIFS('Fin Data'!AO:AO,'Fin Data'!A:A,D265),"")</f>
        <v>0</v>
      </c>
      <c r="N265" s="1"/>
      <c r="O265" s="11">
        <f t="shared" si="63"/>
        <v>0</v>
      </c>
      <c r="P265" s="12" t="str">
        <f t="shared" si="64"/>
        <v/>
      </c>
      <c r="Q265" s="1"/>
      <c r="R265" s="11">
        <f t="shared" si="65"/>
        <v>0</v>
      </c>
      <c r="S265" s="12" t="str">
        <f t="shared" si="66"/>
        <v/>
      </c>
      <c r="T265" s="11">
        <f t="shared" si="67"/>
        <v>0</v>
      </c>
      <c r="U265" s="1" t="e">
        <f t="shared" si="61"/>
        <v>#REF!</v>
      </c>
      <c r="V265" s="1"/>
      <c r="W265" s="11">
        <f>SUMIFS('Forecast Data'!$D:$D,'Forecast Data'!$C:$C,W$6,'Forecast Data'!$B:$B,$D265)</f>
        <v>0</v>
      </c>
      <c r="X265" s="11">
        <f>SUMIFS('Forecast Data'!$D:$D,'Forecast Data'!$C:$C,X$6,'Forecast Data'!$B:$B,$D265)</f>
        <v>0</v>
      </c>
      <c r="Y265" s="11">
        <f>SUMIFS('Forecast Data'!$D:$D,'Forecast Data'!$C:$C,Y$6,'Forecast Data'!$B:$B,$D265)</f>
        <v>0</v>
      </c>
      <c r="Z265" s="11">
        <f>SUMIFS('Forecast Data'!$D:$D,'Forecast Data'!$C:$C,Z$6,'Forecast Data'!$B:$B,$D265)</f>
        <v>0</v>
      </c>
      <c r="AA265" s="11">
        <f>SUMIFS('Forecast Data'!$D:$D,'Forecast Data'!$C:$C,AA$6,'Forecast Data'!$B:$B,$D265)</f>
        <v>0</v>
      </c>
      <c r="AB265" s="11">
        <f>SUMIFS('Forecast Data'!$D:$D,'Forecast Data'!$C:$C,AB$6,'Forecast Data'!$B:$B,$D265)</f>
        <v>0</v>
      </c>
      <c r="AC265" s="11">
        <f>SUMIFS('Forecast Data'!$D:$D,'Forecast Data'!$C:$C,AC$6,'Forecast Data'!$B:$B,$D265)</f>
        <v>0</v>
      </c>
      <c r="AD265" s="11">
        <f>SUMIFS('Forecast Data'!$D:$D,'Forecast Data'!$C:$C,AD$6,'Forecast Data'!$B:$B,$D265)</f>
        <v>0</v>
      </c>
      <c r="AE265" s="11">
        <f>SUMIFS('Forecast Data'!$D:$D,'Forecast Data'!$C:$C,AE$6,'Forecast Data'!$B:$B,$D265)</f>
        <v>0</v>
      </c>
      <c r="AF265" s="11">
        <f>SUMIFS('Forecast Data'!$D:$D,'Forecast Data'!$C:$C,AF$6,'Forecast Data'!$B:$B,$D265)</f>
        <v>0</v>
      </c>
      <c r="AG265" s="11">
        <f>SUMIFS('Forecast Data'!$D:$D,'Forecast Data'!$C:$C,AG$6,'Forecast Data'!$B:$B,$D265)</f>
        <v>0</v>
      </c>
      <c r="AH265" s="11">
        <f>SUMIFS('Forecast Data'!$D:$D,'Forecast Data'!$C:$C,AH$6,'Forecast Data'!$B:$B,$D265)</f>
        <v>0</v>
      </c>
      <c r="AI265" s="1"/>
      <c r="AJ265" s="12" t="str">
        <f>IF(SUMIFS('Forecast Data'!$E:$E,'Forecast Data'!$C:$C,AJ$6,'Forecast Data'!$B:$B,$D265)=0,"",SUMIFS('Forecast Data'!$E:$E,'Forecast Data'!$C:$C,AJ$6,'Forecast Data'!$B:$B,$D265))</f>
        <v/>
      </c>
      <c r="AK265" s="12" t="str">
        <f>IF(SUMIFS('Forecast Data'!$E:$E,'Forecast Data'!$C:$C,AK$6,'Forecast Data'!$B:$B,$D265)=0,"",SUMIFS('Forecast Data'!$E:$E,'Forecast Data'!$C:$C,AK$6,'Forecast Data'!$B:$B,$D265))</f>
        <v/>
      </c>
      <c r="AL265" s="12" t="str">
        <f>IF(SUMIFS('Forecast Data'!$E:$E,'Forecast Data'!$C:$C,AL$6,'Forecast Data'!$B:$B,$D265)=0,"",SUMIFS('Forecast Data'!$E:$E,'Forecast Data'!$C:$C,AL$6,'Forecast Data'!$B:$B,$D265))</f>
        <v/>
      </c>
      <c r="AM265" s="12" t="str">
        <f>IF(SUMIFS('Forecast Data'!$E:$E,'Forecast Data'!$C:$C,AM$6,'Forecast Data'!$B:$B,$D265)=0,"",SUMIFS('Forecast Data'!$E:$E,'Forecast Data'!$C:$C,AM$6,'Forecast Data'!$B:$B,$D265))</f>
        <v/>
      </c>
      <c r="AN265" s="12" t="str">
        <f>IF(SUMIFS('Forecast Data'!$E:$E,'Forecast Data'!$C:$C,AN$6,'Forecast Data'!$B:$B,$D265)=0,"",SUMIFS('Forecast Data'!$E:$E,'Forecast Data'!$C:$C,AN$6,'Forecast Data'!$B:$B,$D265))</f>
        <v/>
      </c>
      <c r="AO265" s="12" t="str">
        <f>IF(SUMIFS('Forecast Data'!$E:$E,'Forecast Data'!$C:$C,AO$6,'Forecast Data'!$B:$B,$D265)=0,"",SUMIFS('Forecast Data'!$E:$E,'Forecast Data'!$C:$C,AO$6,'Forecast Data'!$B:$B,$D265))</f>
        <v/>
      </c>
      <c r="AP265" s="12" t="str">
        <f>IF(SUMIFS('Forecast Data'!$E:$E,'Forecast Data'!$C:$C,AP$6,'Forecast Data'!$B:$B,$D265)=0,"",SUMIFS('Forecast Data'!$E:$E,'Forecast Data'!$C:$C,AP$6,'Forecast Data'!$B:$B,$D265))</f>
        <v/>
      </c>
      <c r="AQ265" s="12" t="str">
        <f>IF(SUMIFS('Forecast Data'!$E:$E,'Forecast Data'!$C:$C,AQ$6,'Forecast Data'!$B:$B,$D265)=0,"",SUMIFS('Forecast Data'!$E:$E,'Forecast Data'!$C:$C,AQ$6,'Forecast Data'!$B:$B,$D265))</f>
        <v/>
      </c>
      <c r="AR265" s="12" t="str">
        <f>IF(SUMIFS('Forecast Data'!$E:$E,'Forecast Data'!$C:$C,AR$6,'Forecast Data'!$B:$B,$D265)=0,"",SUMIFS('Forecast Data'!$E:$E,'Forecast Data'!$C:$C,AR$6,'Forecast Data'!$B:$B,$D265))</f>
        <v/>
      </c>
      <c r="AS265" s="12" t="str">
        <f>IF(SUMIFS('Forecast Data'!$E:$E,'Forecast Data'!$C:$C,AS$6,'Forecast Data'!$B:$B,$D265)=0,"",SUMIFS('Forecast Data'!$E:$E,'Forecast Data'!$C:$C,AS$6,'Forecast Data'!$B:$B,$D265))</f>
        <v/>
      </c>
      <c r="AT265" s="12" t="str">
        <f>IF(SUMIFS('Forecast Data'!$E:$E,'Forecast Data'!$C:$C,AT$6,'Forecast Data'!$B:$B,$D265)=0,"",SUMIFS('Forecast Data'!$E:$E,'Forecast Data'!$C:$C,AT$6,'Forecast Data'!$B:$B,$D265))</f>
        <v/>
      </c>
      <c r="AU265" s="12" t="str">
        <f>IF(SUMIFS('Forecast Data'!$E:$E,'Forecast Data'!$C:$C,AU$6,'Forecast Data'!$B:$B,$D265)=0,"",SUMIFS('Forecast Data'!$E:$E,'Forecast Data'!$C:$C,AU$6,'Forecast Data'!$B:$B,$D265))</f>
        <v/>
      </c>
      <c r="AV265" s="1"/>
      <c r="AW265" s="11">
        <f>SUMIFS('OP Units'!E:E,'OP Units'!$A:$A,$D265)</f>
        <v>0</v>
      </c>
      <c r="AX265" s="11">
        <f>SUMIFS('OP Units'!F:F,'OP Units'!$A:$A,$D265)</f>
        <v>0</v>
      </c>
      <c r="AY265" s="11">
        <f>SUMIFS('OP Units'!G:G,'OP Units'!$A:$A,$D265)</f>
        <v>0</v>
      </c>
      <c r="AZ265" s="11">
        <f>SUMIFS('OP Units'!H:H,'OP Units'!$A:$A,$D265)</f>
        <v>0</v>
      </c>
      <c r="BA265" s="11">
        <f>SUMIFS('OP Units'!I:I,'OP Units'!$A:$A,$D265)</f>
        <v>0</v>
      </c>
      <c r="BB265" s="11">
        <f>SUMIFS('OP Units'!J:J,'OP Units'!$A:$A,$D265)</f>
        <v>0</v>
      </c>
      <c r="BC265" s="11">
        <f>SUMIFS('OP Units'!K:K,'OP Units'!$A:$A,$D265)</f>
        <v>0</v>
      </c>
      <c r="BD265" s="11">
        <f>SUMIFS('OP Units'!L:L,'OP Units'!$A:$A,$D265)</f>
        <v>0</v>
      </c>
      <c r="BE265" s="11">
        <f>SUMIFS('OP Units'!M:M,'OP Units'!$A:$A,$D265)</f>
        <v>0</v>
      </c>
      <c r="BF265" s="11">
        <f>SUMIFS('OP Units'!N:N,'OP Units'!$A:$A,$D265)</f>
        <v>0</v>
      </c>
      <c r="BG265" s="11">
        <f>SUMIFS('OP Units'!O:O,'OP Units'!$A:$A,$D265)</f>
        <v>0</v>
      </c>
      <c r="BH265" s="11">
        <f>SUMIFS('OP Units'!P:P,'OP Units'!$A:$A,$D265)</f>
        <v>0</v>
      </c>
      <c r="BI265" s="1"/>
      <c r="BJ265" s="12" t="str">
        <f>IFERROR((SUMIFS('OP Units'!E:E,'OP Units'!$A:$A,$D265)-SUMIFS('Forecast Data'!$H:$H,'Forecast Data'!$C:$C,BJ$6,'Forecast Data'!$B:$B,$D265))/SUMIFS('Forecast Data'!$H:$H,'Forecast Data'!$C:$C,BJ$6,'Forecast Data'!$B:$B,$D265),"")</f>
        <v/>
      </c>
      <c r="BK265" s="12" t="str">
        <f>IFERROR((SUMIFS('OP Units'!F:F,'OP Units'!$A:$A,$D265)-SUMIFS('Forecast Data'!$H:$H,'Forecast Data'!$C:$C,BK$6,'Forecast Data'!$B:$B,$D265))/SUMIFS('Forecast Data'!$H:$H,'Forecast Data'!$C:$C,BK$6,'Forecast Data'!$B:$B,$D265),"")</f>
        <v/>
      </c>
      <c r="BL265" s="12" t="str">
        <f>IFERROR((SUMIFS('OP Units'!G:G,'OP Units'!$A:$A,$D265)-SUMIFS('Forecast Data'!$H:$H,'Forecast Data'!$C:$C,BL$6,'Forecast Data'!$B:$B,$D265))/SUMIFS('Forecast Data'!$H:$H,'Forecast Data'!$C:$C,BL$6,'Forecast Data'!$B:$B,$D265),"")</f>
        <v/>
      </c>
      <c r="BM265" s="12" t="str">
        <f>IFERROR((SUMIFS('OP Units'!H:H,'OP Units'!$A:$A,$D265)-SUMIFS('Forecast Data'!$H:$H,'Forecast Data'!$C:$C,BM$6,'Forecast Data'!$B:$B,$D265))/SUMIFS('Forecast Data'!$H:$H,'Forecast Data'!$C:$C,BM$6,'Forecast Data'!$B:$B,$D265),"")</f>
        <v/>
      </c>
      <c r="BN265" s="12" t="str">
        <f>IFERROR((SUMIFS('OP Units'!I:I,'OP Units'!$A:$A,$D265)-SUMIFS('Forecast Data'!$H:$H,'Forecast Data'!$C:$C,BN$6,'Forecast Data'!$B:$B,$D265))/SUMIFS('Forecast Data'!$H:$H,'Forecast Data'!$C:$C,BN$6,'Forecast Data'!$B:$B,$D265),"")</f>
        <v/>
      </c>
      <c r="BO265" s="12" t="str">
        <f>IFERROR((SUMIFS('OP Units'!J:J,'OP Units'!$A:$A,$D265)-SUMIFS('Forecast Data'!$H:$H,'Forecast Data'!$C:$C,BO$6,'Forecast Data'!$B:$B,$D265))/SUMIFS('Forecast Data'!$H:$H,'Forecast Data'!$C:$C,BO$6,'Forecast Data'!$B:$B,$D265),"")</f>
        <v/>
      </c>
      <c r="BP265" s="12" t="str">
        <f>IFERROR((SUMIFS('OP Units'!K:K,'OP Units'!$A:$A,$D265)-SUMIFS('Forecast Data'!$H:$H,'Forecast Data'!$C:$C,BP$6,'Forecast Data'!$B:$B,$D265))/SUMIFS('Forecast Data'!$H:$H,'Forecast Data'!$C:$C,BP$6,'Forecast Data'!$B:$B,$D265),"")</f>
        <v/>
      </c>
      <c r="BQ265" s="12" t="str">
        <f>IFERROR((SUMIFS('OP Units'!L:L,'OP Units'!$A:$A,$D265)-SUMIFS('Forecast Data'!$H:$H,'Forecast Data'!$C:$C,BQ$6,'Forecast Data'!$B:$B,$D265))/SUMIFS('Forecast Data'!$H:$H,'Forecast Data'!$C:$C,BQ$6,'Forecast Data'!$B:$B,$D265),"")</f>
        <v/>
      </c>
      <c r="BR265" s="12" t="str">
        <f>IFERROR((SUMIFS('OP Units'!M:M,'OP Units'!$A:$A,$D265)-SUMIFS('Forecast Data'!$H:$H,'Forecast Data'!$C:$C,BR$6,'Forecast Data'!$B:$B,$D265))/SUMIFS('Forecast Data'!$H:$H,'Forecast Data'!$C:$C,BR$6,'Forecast Data'!$B:$B,$D265),"")</f>
        <v/>
      </c>
      <c r="BS265" s="12" t="str">
        <f>IFERROR((SUMIFS('OP Units'!N:N,'OP Units'!$A:$A,$D265)-SUMIFS('Forecast Data'!$H:$H,'Forecast Data'!$C:$C,BS$6,'Forecast Data'!$B:$B,$D265))/SUMIFS('Forecast Data'!$H:$H,'Forecast Data'!$C:$C,BS$6,'Forecast Data'!$B:$B,$D265),"")</f>
        <v/>
      </c>
      <c r="BT265" s="12" t="str">
        <f>IFERROR((SUMIFS('OP Units'!O:O,'OP Units'!$A:$A,$D265)-SUMIFS('Forecast Data'!$H:$H,'Forecast Data'!$C:$C,BT$6,'Forecast Data'!$B:$B,$D265))/SUMIFS('Forecast Data'!$H:$H,'Forecast Data'!$C:$C,BT$6,'Forecast Data'!$B:$B,$D265),"")</f>
        <v/>
      </c>
      <c r="BU265" s="12" t="str">
        <f>IFERROR((SUMIFS('OP Units'!P:P,'OP Units'!$A:$A,$D265)-SUMIFS('Forecast Data'!$H:$H,'Forecast Data'!$C:$C,BU$6,'Forecast Data'!$B:$B,$D265))/SUMIFS('Forecast Data'!$H:$H,'Forecast Data'!$C:$C,BU$6,'Forecast Data'!$B:$B,$D265),"")</f>
        <v/>
      </c>
      <c r="BV265" s="12"/>
      <c r="BW265" s="11">
        <f>(SUMIFS('Forecast Data'!H:H,'Forecast Data'!B:B,D265,'Forecast Data'!C:C,BK$6)+SUMIFS('Forecast Data'!H:H,'Forecast Data'!B:B,D265,'Forecast Data'!C:C,BL$6)+SUMIFS('Forecast Data'!H:H,'Forecast Data'!B:B,D265,'Forecast Data'!C:C,BM$6)+SUMIFS('Forecast Data'!H:H,'Forecast Data'!B:B,D265,'Forecast Data'!C:C,BN$6)+SUMIFS('Forecast Data'!H:H,'Forecast Data'!B:B,D265,'Forecast Data'!C:C,BO$6)+SUMIFS('Forecast Data'!H:H,'Forecast Data'!B:B,D265,'Forecast Data'!C:C,BP$6)+SUMIFS('Forecast Data'!H:H,'Forecast Data'!B:B,D265,'Forecast Data'!C:C,BQ$6)+SUMIFS('Forecast Data'!H:H,'Forecast Data'!B:B,D265,'Forecast Data'!C:C,BJ$6))/8</f>
        <v>0</v>
      </c>
      <c r="BX265" s="12" t="str">
        <f>IFERROR((SUM(W265:AD265)-(SUMIFS('Forecast Data'!H:H,'Forecast Data'!B:B,B265,'Forecast Data'!C:C,BJ$6)+SUMIFS('Forecast Data'!H:H,'Forecast Data'!B:B,B265,'Forecast Data'!C:C,BK$6)+SUMIFS('Forecast Data'!H:H,'Forecast Data'!B:B,B265,'Forecast Data'!C:C,BL$6)+SUMIFS('Forecast Data'!H:H,'Forecast Data'!B:B,B265,'Forecast Data'!C:C,BM$6)+SUMIFS('Forecast Data'!H:H,'Forecast Data'!B:B,B265,'Forecast Data'!C:C,BN$6)+SUMIFS('Forecast Data'!H:H,'Forecast Data'!B:B,B265,'Forecast Data'!C:C,BO$6)+SUMIFS('Forecast Data'!H:H,'Forecast Data'!B:B,B265,'Forecast Data'!C:C,BP$6)+SUMIFS('Forecast Data'!H:H,'Forecast Data'!B:B,B265,'Forecast Data'!C:C,BQ$6)))/(SUMIFS('Forecast Data'!H:H,'Forecast Data'!B:B,B265,'Forecast Data'!C:C,BJ$6)+SUMIFS('Forecast Data'!H:H,'Forecast Data'!B:B,B265,'Forecast Data'!C:C,BK$6)+SUMIFS('Forecast Data'!H:H,'Forecast Data'!B:B,B265,'Forecast Data'!C:C,BL$6)+SUMIFS('Forecast Data'!H:H,'Forecast Data'!B:B,B265,'Forecast Data'!C:C,BM$6)+SUMIFS('Forecast Data'!H:H,'Forecast Data'!B:B,B265,'Forecast Data'!C:C,BN$6)+SUMIFS('Forecast Data'!H:H,'Forecast Data'!B:B,B265,'Forecast Data'!C:C,BO$6)+SUMIFS('Forecast Data'!H:H,'Forecast Data'!B:B,B265,'Forecast Data'!C:C,BP$6)+SUMIFS('Forecast Data'!H:H,'Forecast Data'!B:B,B265,'Forecast Data'!C:C,BQ$6)),"")</f>
        <v/>
      </c>
      <c r="BY265" s="12">
        <f t="shared" si="68"/>
        <v>0</v>
      </c>
      <c r="BZ265" s="16">
        <f t="shared" si="69"/>
        <v>0</v>
      </c>
      <c r="CA265" s="13">
        <f t="shared" si="70"/>
        <v>0</v>
      </c>
      <c r="CB265" s="12">
        <f t="shared" si="71"/>
        <v>0</v>
      </c>
      <c r="CC265" s="12"/>
      <c r="CD265" s="11">
        <f>(SUMIFS('Forecast Data'!H:H,'Forecast Data'!B:B,D265,'Forecast Data'!C:C,BK$6)+SUMIFS('Forecast Data'!H:H,'Forecast Data'!B:B,D265,'Forecast Data'!C:C,BL$6)+SUMIFS('Forecast Data'!H:H,'Forecast Data'!B:B,D265,'Forecast Data'!C:C,BM$6)+SUMIFS('Forecast Data'!H:H,'Forecast Data'!B:B,D265,'Forecast Data'!C:C,BJ$6))/4</f>
        <v>0</v>
      </c>
      <c r="CE265" s="12" t="str">
        <f>IFERROR((SUM(W265:Z265)-(SUMIFS('Forecast Data'!H:H,'Forecast Data'!B:B,D265,'Forecast Data'!C:C,BJ$6)+SUMIFS('Forecast Data'!H:H,'Forecast Data'!B:B,D265,'Forecast Data'!C:C,BK$6)+SUMIFS('Forecast Data'!H:H,'Forecast Data'!B:B,D265,'Forecast Data'!C:C,BL$6)+SUMIFS('Forecast Data'!H:H,'Forecast Data'!B:B,D265,'Forecast Data'!C:C,BM$6)))/(SUMIFS('Forecast Data'!H:H,'Forecast Data'!B:B,D265,'Forecast Data'!C:C,BJ$6)+SUMIFS('Forecast Data'!H:H,'Forecast Data'!B:B,D265,'Forecast Data'!C:C,BK$6)+SUMIFS('Forecast Data'!H:H,'Forecast Data'!B:B,D265,'Forecast Data'!C:C,BL$6)+SUMIFS('Forecast Data'!H:H,'Forecast Data'!B:B,D265,'Forecast Data'!C:C,BM$6)),"")</f>
        <v/>
      </c>
      <c r="CF265" s="12">
        <f t="shared" si="72"/>
        <v>0</v>
      </c>
      <c r="CG265" s="12">
        <f t="shared" si="73"/>
        <v>0</v>
      </c>
      <c r="CH265" s="13">
        <f t="shared" si="74"/>
        <v>0</v>
      </c>
      <c r="CI265" s="13"/>
    </row>
    <row r="266" spans="1:87" ht="13.2">
      <c r="A266" s="1"/>
      <c r="D266" t="s">
        <v>299</v>
      </c>
      <c r="E266" s="17">
        <f>SUMIFS('Fin Data'!F:F,'Fin Data'!A:A,D266)</f>
        <v>0</v>
      </c>
      <c r="F266" s="17">
        <f>SUMIFS('Fin Data with 6 week hist'!I:I,'Fin Data with 6 week hist'!$A:$A,$D266)</f>
        <v>0</v>
      </c>
      <c r="G266" s="17">
        <f>SUMIFS('Fin Data with 6 week hist'!J:J,'Fin Data with 6 week hist'!$A:$A,$D266)</f>
        <v>0</v>
      </c>
      <c r="H266" s="17">
        <f>SUMIFS('Fin Data with 6 week hist'!K:K,'Fin Data with 6 week hist'!$A:$A,$D266)+SUMIFS('Unit Cancellations'!D:D,'Unit Cancellations'!$B:$B,$D266)</f>
        <v>0</v>
      </c>
      <c r="I266" s="17">
        <f>SUMIFS('Fin Data with 6 week hist'!L:L,'Fin Data with 6 week hist'!$A:$A,$D266)+SUMIFS('Unit Cancellations'!E:E,'Unit Cancellations'!$B:$B,$D266)</f>
        <v>0</v>
      </c>
      <c r="J266" s="17">
        <f>SUMIFS('Fin Data with 6 week hist'!M:M,'Fin Data with 6 week hist'!$A:$A,$D266)+SUMIFS('Unit Cancellations'!F:F,'Unit Cancellations'!$B:$B,$D266)</f>
        <v>0</v>
      </c>
      <c r="K266" s="17">
        <f>SUMIFS('Fin Data with 6 week hist'!N:N,'Fin Data with 6 week hist'!$A:$A,$D266)+SUMIFS('Unit Cancellations'!G:G,'Unit Cancellations'!$B:$B,$D266)</f>
        <v>0</v>
      </c>
      <c r="L266" s="17">
        <f>SUMIFS('Fin Data'!AN:AN,'Fin Data'!A:A,D266)</f>
        <v>0</v>
      </c>
      <c r="M266" s="18">
        <f>IFERROR(SUMIFS('Fin Data'!AO:AO,'Fin Data'!A:A,D266),"")</f>
        <v>0</v>
      </c>
      <c r="N266" s="19"/>
      <c r="O266" s="17">
        <f t="shared" si="63"/>
        <v>0</v>
      </c>
      <c r="P266" s="18" t="str">
        <f t="shared" si="64"/>
        <v/>
      </c>
      <c r="Q266" s="19"/>
      <c r="R266" s="17">
        <f t="shared" si="65"/>
        <v>0</v>
      </c>
      <c r="S266" s="18" t="str">
        <f t="shared" si="66"/>
        <v/>
      </c>
      <c r="T266" s="17">
        <f t="shared" si="67"/>
        <v>0</v>
      </c>
      <c r="U266" s="20" t="e">
        <f>#REF!</f>
        <v>#REF!</v>
      </c>
      <c r="V266" s="19"/>
      <c r="W266" s="17">
        <f>SUMIFS('Forecast Data'!$D:$D,'Forecast Data'!$C:$C,W$6,'Forecast Data'!$B:$B,$D266)</f>
        <v>0</v>
      </c>
      <c r="X266" s="17">
        <f>SUMIFS('Forecast Data'!$D:$D,'Forecast Data'!$C:$C,X$6,'Forecast Data'!$B:$B,$D266)</f>
        <v>0</v>
      </c>
      <c r="Y266" s="17">
        <f>SUMIFS('Forecast Data'!$D:$D,'Forecast Data'!$C:$C,Y$6,'Forecast Data'!$B:$B,$D266)</f>
        <v>0</v>
      </c>
      <c r="Z266" s="17">
        <f>SUMIFS('Forecast Data'!$D:$D,'Forecast Data'!$C:$C,Z$6,'Forecast Data'!$B:$B,$D266)</f>
        <v>0</v>
      </c>
      <c r="AA266" s="17">
        <f>SUMIFS('Forecast Data'!$D:$D,'Forecast Data'!$C:$C,AA$6,'Forecast Data'!$B:$B,$D266)</f>
        <v>0</v>
      </c>
      <c r="AB266" s="17">
        <f>SUMIFS('Forecast Data'!$D:$D,'Forecast Data'!$C:$C,AB$6,'Forecast Data'!$B:$B,$D266)</f>
        <v>0</v>
      </c>
      <c r="AC266" s="17">
        <f>SUMIFS('Forecast Data'!$D:$D,'Forecast Data'!$C:$C,AC$6,'Forecast Data'!$B:$B,$D266)</f>
        <v>0</v>
      </c>
      <c r="AD266" s="17">
        <f>SUMIFS('Forecast Data'!$D:$D,'Forecast Data'!$C:$C,AD$6,'Forecast Data'!$B:$B,$D266)</f>
        <v>0</v>
      </c>
      <c r="AE266" s="17">
        <f>SUMIFS('Forecast Data'!$D:$D,'Forecast Data'!$C:$C,AE$6,'Forecast Data'!$B:$B,$D266)</f>
        <v>0</v>
      </c>
      <c r="AF266" s="17">
        <f>SUMIFS('Forecast Data'!$D:$D,'Forecast Data'!$C:$C,AF$6,'Forecast Data'!$B:$B,$D266)</f>
        <v>0</v>
      </c>
      <c r="AG266" s="17">
        <f>SUMIFS('Forecast Data'!$D:$D,'Forecast Data'!$C:$C,AG$6,'Forecast Data'!$B:$B,$D266)</f>
        <v>0</v>
      </c>
      <c r="AH266" s="17">
        <f>SUMIFS('Forecast Data'!$D:$D,'Forecast Data'!$C:$C,AH$6,'Forecast Data'!$B:$B,$D266)</f>
        <v>0</v>
      </c>
      <c r="AI266" s="19"/>
      <c r="AJ266" s="18" t="str">
        <f>IF(SUMIFS('Forecast Data'!$E:$E,'Forecast Data'!$C:$C,AJ$6,'Forecast Data'!$B:$B,$D266)=0,"",SUMIFS('Forecast Data'!$E:$E,'Forecast Data'!$C:$C,AJ$6,'Forecast Data'!$B:$B,$D266))</f>
        <v/>
      </c>
      <c r="AK266" s="18" t="str">
        <f>IF(SUMIFS('Forecast Data'!$E:$E,'Forecast Data'!$C:$C,AK$6,'Forecast Data'!$B:$B,$D266)=0,"",SUMIFS('Forecast Data'!$E:$E,'Forecast Data'!$C:$C,AK$6,'Forecast Data'!$B:$B,$D266))</f>
        <v/>
      </c>
      <c r="AL266" s="18" t="str">
        <f>IF(SUMIFS('Forecast Data'!$E:$E,'Forecast Data'!$C:$C,AL$6,'Forecast Data'!$B:$B,$D266)=0,"",SUMIFS('Forecast Data'!$E:$E,'Forecast Data'!$C:$C,AL$6,'Forecast Data'!$B:$B,$D266))</f>
        <v/>
      </c>
      <c r="AM266" s="18" t="str">
        <f>IF(SUMIFS('Forecast Data'!$E:$E,'Forecast Data'!$C:$C,AM$6,'Forecast Data'!$B:$B,$D266)=0,"",SUMIFS('Forecast Data'!$E:$E,'Forecast Data'!$C:$C,AM$6,'Forecast Data'!$B:$B,$D266))</f>
        <v/>
      </c>
      <c r="AN266" s="18" t="str">
        <f>IF(SUMIFS('Forecast Data'!$E:$E,'Forecast Data'!$C:$C,AN$6,'Forecast Data'!$B:$B,$D266)=0,"",SUMIFS('Forecast Data'!$E:$E,'Forecast Data'!$C:$C,AN$6,'Forecast Data'!$B:$B,$D266))</f>
        <v/>
      </c>
      <c r="AO266" s="18" t="str">
        <f>IF(SUMIFS('Forecast Data'!$E:$E,'Forecast Data'!$C:$C,AO$6,'Forecast Data'!$B:$B,$D266)=0,"",SUMIFS('Forecast Data'!$E:$E,'Forecast Data'!$C:$C,AO$6,'Forecast Data'!$B:$B,$D266))</f>
        <v/>
      </c>
      <c r="AP266" s="18" t="str">
        <f>IF(SUMIFS('Forecast Data'!$E:$E,'Forecast Data'!$C:$C,AP$6,'Forecast Data'!$B:$B,$D266)=0,"",SUMIFS('Forecast Data'!$E:$E,'Forecast Data'!$C:$C,AP$6,'Forecast Data'!$B:$B,$D266))</f>
        <v/>
      </c>
      <c r="AQ266" s="18" t="str">
        <f>IF(SUMIFS('Forecast Data'!$E:$E,'Forecast Data'!$C:$C,AQ$6,'Forecast Data'!$B:$B,$D266)=0,"",SUMIFS('Forecast Data'!$E:$E,'Forecast Data'!$C:$C,AQ$6,'Forecast Data'!$B:$B,$D266))</f>
        <v/>
      </c>
      <c r="AR266" s="18" t="str">
        <f>IF(SUMIFS('Forecast Data'!$E:$E,'Forecast Data'!$C:$C,AR$6,'Forecast Data'!$B:$B,$D266)=0,"",SUMIFS('Forecast Data'!$E:$E,'Forecast Data'!$C:$C,AR$6,'Forecast Data'!$B:$B,$D266))</f>
        <v/>
      </c>
      <c r="AS266" s="18" t="str">
        <f>IF(SUMIFS('Forecast Data'!$E:$E,'Forecast Data'!$C:$C,AS$6,'Forecast Data'!$B:$B,$D266)=0,"",SUMIFS('Forecast Data'!$E:$E,'Forecast Data'!$C:$C,AS$6,'Forecast Data'!$B:$B,$D266))</f>
        <v/>
      </c>
      <c r="AT266" s="18" t="str">
        <f>IF(SUMIFS('Forecast Data'!$E:$E,'Forecast Data'!$C:$C,AT$6,'Forecast Data'!$B:$B,$D266)=0,"",SUMIFS('Forecast Data'!$E:$E,'Forecast Data'!$C:$C,AT$6,'Forecast Data'!$B:$B,$D266))</f>
        <v/>
      </c>
      <c r="AU266" s="18" t="str">
        <f>IF(SUMIFS('Forecast Data'!$E:$E,'Forecast Data'!$C:$C,AU$6,'Forecast Data'!$B:$B,$D266)=0,"",SUMIFS('Forecast Data'!$E:$E,'Forecast Data'!$C:$C,AU$6,'Forecast Data'!$B:$B,$D266))</f>
        <v/>
      </c>
      <c r="AV266" s="19"/>
      <c r="AW266" s="11">
        <f>SUMIFS('OP Units'!E:E,'OP Units'!$A:$A,$D266)</f>
        <v>0</v>
      </c>
      <c r="AX266" s="11">
        <f>SUMIFS('OP Units'!F:F,'OP Units'!$A:$A,$D266)</f>
        <v>0</v>
      </c>
      <c r="AY266" s="11">
        <f>SUMIFS('OP Units'!G:G,'OP Units'!$A:$A,$D266)</f>
        <v>0</v>
      </c>
      <c r="AZ266" s="11">
        <f>SUMIFS('OP Units'!H:H,'OP Units'!$A:$A,$D266)</f>
        <v>0</v>
      </c>
      <c r="BA266" s="11">
        <f>SUMIFS('OP Units'!I:I,'OP Units'!$A:$A,$D266)</f>
        <v>0</v>
      </c>
      <c r="BB266" s="11">
        <f>SUMIFS('OP Units'!J:J,'OP Units'!$A:$A,$D266)</f>
        <v>0</v>
      </c>
      <c r="BC266" s="11">
        <f>SUMIFS('OP Units'!K:K,'OP Units'!$A:$A,$D266)</f>
        <v>0</v>
      </c>
      <c r="BD266" s="11">
        <f>SUMIFS('OP Units'!L:L,'OP Units'!$A:$A,$D266)</f>
        <v>0</v>
      </c>
      <c r="BE266" s="11">
        <f>SUMIFS('OP Units'!M:M,'OP Units'!$A:$A,$D266)</f>
        <v>0</v>
      </c>
      <c r="BF266" s="11">
        <f>SUMIFS('OP Units'!N:N,'OP Units'!$A:$A,$D266)</f>
        <v>0</v>
      </c>
      <c r="BG266" s="11">
        <f>SUMIFS('OP Units'!O:O,'OP Units'!$A:$A,$D266)</f>
        <v>0</v>
      </c>
      <c r="BH266" s="11">
        <f>SUMIFS('OP Units'!P:P,'OP Units'!$A:$A,$D266)</f>
        <v>0</v>
      </c>
      <c r="BI266" s="19"/>
      <c r="BJ266" s="12" t="str">
        <f>IFERROR((SUMIFS('OP Units'!E:E,'OP Units'!$A:$A,$D266)-SUMIFS('Forecast Data'!$H:$H,'Forecast Data'!$C:$C,BJ$6,'Forecast Data'!$B:$B,$D266))/SUMIFS('Forecast Data'!$H:$H,'Forecast Data'!$C:$C,BJ$6,'Forecast Data'!$B:$B,$D266),"")</f>
        <v/>
      </c>
      <c r="BK266" s="12" t="str">
        <f>IFERROR((SUMIFS('OP Units'!F:F,'OP Units'!$A:$A,$D266)-SUMIFS('Forecast Data'!$H:$H,'Forecast Data'!$C:$C,BK$6,'Forecast Data'!$B:$B,$D266))/SUMIFS('Forecast Data'!$H:$H,'Forecast Data'!$C:$C,BK$6,'Forecast Data'!$B:$B,$D266),"")</f>
        <v/>
      </c>
      <c r="BL266" s="12" t="str">
        <f>IFERROR((SUMIFS('OP Units'!G:G,'OP Units'!$A:$A,$D266)-SUMIFS('Forecast Data'!$H:$H,'Forecast Data'!$C:$C,BL$6,'Forecast Data'!$B:$B,$D266))/SUMIFS('Forecast Data'!$H:$H,'Forecast Data'!$C:$C,BL$6,'Forecast Data'!$B:$B,$D266),"")</f>
        <v/>
      </c>
      <c r="BM266" s="12" t="str">
        <f>IFERROR((SUMIFS('OP Units'!H:H,'OP Units'!$A:$A,$D266)-SUMIFS('Forecast Data'!$H:$H,'Forecast Data'!$C:$C,BM$6,'Forecast Data'!$B:$B,$D266))/SUMIFS('Forecast Data'!$H:$H,'Forecast Data'!$C:$C,BM$6,'Forecast Data'!$B:$B,$D266),"")</f>
        <v/>
      </c>
      <c r="BN266" s="12" t="str">
        <f>IFERROR((SUMIFS('OP Units'!I:I,'OP Units'!$A:$A,$D266)-SUMIFS('Forecast Data'!$H:$H,'Forecast Data'!$C:$C,BN$6,'Forecast Data'!$B:$B,$D266))/SUMIFS('Forecast Data'!$H:$H,'Forecast Data'!$C:$C,BN$6,'Forecast Data'!$B:$B,$D266),"")</f>
        <v/>
      </c>
      <c r="BO266" s="12" t="str">
        <f>IFERROR((SUMIFS('OP Units'!J:J,'OP Units'!$A:$A,$D266)-SUMIFS('Forecast Data'!$H:$H,'Forecast Data'!$C:$C,BO$6,'Forecast Data'!$B:$B,$D266))/SUMIFS('Forecast Data'!$H:$H,'Forecast Data'!$C:$C,BO$6,'Forecast Data'!$B:$B,$D266),"")</f>
        <v/>
      </c>
      <c r="BP266" s="12" t="str">
        <f>IFERROR((SUMIFS('OP Units'!K:K,'OP Units'!$A:$A,$D266)-SUMIFS('Forecast Data'!$H:$H,'Forecast Data'!$C:$C,BP$6,'Forecast Data'!$B:$B,$D266))/SUMIFS('Forecast Data'!$H:$H,'Forecast Data'!$C:$C,BP$6,'Forecast Data'!$B:$B,$D266),"")</f>
        <v/>
      </c>
      <c r="BQ266" s="12" t="str">
        <f>IFERROR((SUMIFS('OP Units'!L:L,'OP Units'!$A:$A,$D266)-SUMIFS('Forecast Data'!$H:$H,'Forecast Data'!$C:$C,BQ$6,'Forecast Data'!$B:$B,$D266))/SUMIFS('Forecast Data'!$H:$H,'Forecast Data'!$C:$C,BQ$6,'Forecast Data'!$B:$B,$D266),"")</f>
        <v/>
      </c>
      <c r="BR266" s="12" t="str">
        <f>IFERROR((SUMIFS('OP Units'!M:M,'OP Units'!$A:$A,$D266)-SUMIFS('Forecast Data'!$H:$H,'Forecast Data'!$C:$C,BR$6,'Forecast Data'!$B:$B,$D266))/SUMIFS('Forecast Data'!$H:$H,'Forecast Data'!$C:$C,BR$6,'Forecast Data'!$B:$B,$D266),"")</f>
        <v/>
      </c>
      <c r="BS266" s="12" t="str">
        <f>IFERROR((SUMIFS('OP Units'!N:N,'OP Units'!$A:$A,$D266)-SUMIFS('Forecast Data'!$H:$H,'Forecast Data'!$C:$C,BS$6,'Forecast Data'!$B:$B,$D266))/SUMIFS('Forecast Data'!$H:$H,'Forecast Data'!$C:$C,BS$6,'Forecast Data'!$B:$B,$D266),"")</f>
        <v/>
      </c>
      <c r="BT266" s="12" t="str">
        <f>IFERROR((SUMIFS('OP Units'!O:O,'OP Units'!$A:$A,$D266)-SUMIFS('Forecast Data'!$H:$H,'Forecast Data'!$C:$C,BT$6,'Forecast Data'!$B:$B,$D266))/SUMIFS('Forecast Data'!$H:$H,'Forecast Data'!$C:$C,BT$6,'Forecast Data'!$B:$B,$D266),"")</f>
        <v/>
      </c>
      <c r="BU266" s="12" t="str">
        <f>IFERROR((SUMIFS('OP Units'!P:P,'OP Units'!$A:$A,$D266)-SUMIFS('Forecast Data'!$H:$H,'Forecast Data'!$C:$C,BU$6,'Forecast Data'!$B:$B,$D266))/SUMIFS('Forecast Data'!$H:$H,'Forecast Data'!$C:$C,BU$6,'Forecast Data'!$B:$B,$D266),"")</f>
        <v/>
      </c>
      <c r="BV266" s="21"/>
      <c r="BW266" s="17">
        <f>(SUMIFS('Forecast Data'!H:H,'Forecast Data'!B:B,D266,'Forecast Data'!C:C,BK$6)+SUMIFS('Forecast Data'!H:H,'Forecast Data'!B:B,D266,'Forecast Data'!C:C,BL$6)+SUMIFS('Forecast Data'!H:H,'Forecast Data'!B:B,D266,'Forecast Data'!C:C,BM$6)+SUMIFS('Forecast Data'!H:H,'Forecast Data'!B:B,D266,'Forecast Data'!C:C,BN$6)+SUMIFS('Forecast Data'!H:H,'Forecast Data'!B:B,D266,'Forecast Data'!C:C,BO$6)+SUMIFS('Forecast Data'!H:H,'Forecast Data'!B:B,D266,'Forecast Data'!C:C,BP$6)+SUMIFS('Forecast Data'!H:H,'Forecast Data'!B:B,D266,'Forecast Data'!C:C,BQ$6)+SUMIFS('Forecast Data'!H:H,'Forecast Data'!B:B,D266,'Forecast Data'!C:C,BJ$6))/8</f>
        <v>0</v>
      </c>
      <c r="BX266" s="18" t="str">
        <f>IFERROR((SUM(W266:AD266)-(SUMIFS('Forecast Data'!H:H,'Forecast Data'!B:B,B266,'Forecast Data'!C:C,BJ$6)+SUMIFS('Forecast Data'!H:H,'Forecast Data'!B:B,B266,'Forecast Data'!C:C,BK$6)+SUMIFS('Forecast Data'!H:H,'Forecast Data'!B:B,B266,'Forecast Data'!C:C,BL$6)+SUMIFS('Forecast Data'!H:H,'Forecast Data'!B:B,B266,'Forecast Data'!C:C,BM$6)+SUMIFS('Forecast Data'!H:H,'Forecast Data'!B:B,B266,'Forecast Data'!C:C,BN$6)+SUMIFS('Forecast Data'!H:H,'Forecast Data'!B:B,B266,'Forecast Data'!C:C,BO$6)+SUMIFS('Forecast Data'!H:H,'Forecast Data'!B:B,B266,'Forecast Data'!C:C,BP$6)+SUMIFS('Forecast Data'!H:H,'Forecast Data'!B:B,B266,'Forecast Data'!C:C,BQ$6)))/(SUMIFS('Forecast Data'!H:H,'Forecast Data'!B:B,B266,'Forecast Data'!C:C,BJ$6)+SUMIFS('Forecast Data'!H:H,'Forecast Data'!B:B,B266,'Forecast Data'!C:C,BK$6)+SUMIFS('Forecast Data'!H:H,'Forecast Data'!B:B,B266,'Forecast Data'!C:C,BL$6)+SUMIFS('Forecast Data'!H:H,'Forecast Data'!B:B,B266,'Forecast Data'!C:C,BM$6)+SUMIFS('Forecast Data'!H:H,'Forecast Data'!B:B,B266,'Forecast Data'!C:C,BN$6)+SUMIFS('Forecast Data'!H:H,'Forecast Data'!B:B,B266,'Forecast Data'!C:C,BO$6)+SUMIFS('Forecast Data'!H:H,'Forecast Data'!B:B,B266,'Forecast Data'!C:C,BP$6)+SUMIFS('Forecast Data'!H:H,'Forecast Data'!B:B,B266,'Forecast Data'!C:C,BQ$6)),"")</f>
        <v/>
      </c>
      <c r="BY266" s="18">
        <f t="shared" si="68"/>
        <v>0</v>
      </c>
      <c r="BZ266" s="22">
        <f t="shared" si="69"/>
        <v>0</v>
      </c>
      <c r="CA266" s="23">
        <f t="shared" si="70"/>
        <v>0</v>
      </c>
      <c r="CB266" s="18">
        <f t="shared" si="71"/>
        <v>0</v>
      </c>
      <c r="CC266" s="21"/>
      <c r="CD266" s="17">
        <f>(SUMIFS('Forecast Data'!H:H,'Forecast Data'!B:B,D266,'Forecast Data'!C:C,BK$6)+SUMIFS('Forecast Data'!H:H,'Forecast Data'!B:B,D266,'Forecast Data'!C:C,BL$6)+SUMIFS('Forecast Data'!H:H,'Forecast Data'!B:B,D266,'Forecast Data'!C:C,BM$6)+SUMIFS('Forecast Data'!H:H,'Forecast Data'!B:B,D266,'Forecast Data'!C:C,BJ$6))/4</f>
        <v>0</v>
      </c>
      <c r="CE266" s="18" t="str">
        <f>IFERROR((SUM(W266:Z266)-(SUMIFS('Forecast Data'!H:H,'Forecast Data'!B:B,D266,'Forecast Data'!C:C,BJ$6)+SUMIFS('Forecast Data'!H:H,'Forecast Data'!B:B,D266,'Forecast Data'!C:C,BK$6)+SUMIFS('Forecast Data'!H:H,'Forecast Data'!B:B,D266,'Forecast Data'!C:C,BL$6)+SUMIFS('Forecast Data'!H:H,'Forecast Data'!B:B,D266,'Forecast Data'!C:C,BM$6)))/(SUMIFS('Forecast Data'!H:H,'Forecast Data'!B:B,D266,'Forecast Data'!C:C,BJ$6)+SUMIFS('Forecast Data'!H:H,'Forecast Data'!B:B,D266,'Forecast Data'!C:C,BK$6)+SUMIFS('Forecast Data'!H:H,'Forecast Data'!B:B,D266,'Forecast Data'!C:C,BL$6)+SUMIFS('Forecast Data'!H:H,'Forecast Data'!B:B,D266,'Forecast Data'!C:C,BM$6)),"")</f>
        <v/>
      </c>
      <c r="CF266" s="18">
        <f t="shared" si="72"/>
        <v>0</v>
      </c>
      <c r="CG266" s="18">
        <f t="shared" si="73"/>
        <v>0</v>
      </c>
      <c r="CH266" s="23">
        <f t="shared" si="74"/>
        <v>0</v>
      </c>
      <c r="CI266" s="13"/>
    </row>
    <row r="267" spans="1:87" ht="13.2">
      <c r="A267" s="1"/>
      <c r="B267" t="str">
        <f>D267</f>
        <v>Solara</v>
      </c>
      <c r="D267" t="s">
        <v>300</v>
      </c>
      <c r="E267" s="11">
        <f>SUMIFS('Fin Data'!F:F,'Fin Data'!A:A,D267)</f>
        <v>0</v>
      </c>
      <c r="F267" s="11">
        <f>SUMIFS('Fin Data with 6 week hist'!I:I,'Fin Data with 6 week hist'!$A:$A,$D267)</f>
        <v>0</v>
      </c>
      <c r="G267" s="11">
        <f>SUMIFS('Fin Data with 6 week hist'!J:J,'Fin Data with 6 week hist'!$A:$A,$D267)</f>
        <v>0</v>
      </c>
      <c r="H267" s="11">
        <f>SUMIFS('Fin Data with 6 week hist'!K:K,'Fin Data with 6 week hist'!$A:$A,$D267)+SUMIFS('Unit Cancellations'!D:D,'Unit Cancellations'!$B:$B,$D267)</f>
        <v>0</v>
      </c>
      <c r="I267" s="11">
        <f>SUMIFS('Fin Data with 6 week hist'!L:L,'Fin Data with 6 week hist'!$A:$A,$D267)+SUMIFS('Unit Cancellations'!E:E,'Unit Cancellations'!$B:$B,$D267)</f>
        <v>0</v>
      </c>
      <c r="J267" s="11">
        <f>SUMIFS('Fin Data with 6 week hist'!M:M,'Fin Data with 6 week hist'!$A:$A,$D267)+SUMIFS('Unit Cancellations'!F:F,'Unit Cancellations'!$B:$B,$D267)</f>
        <v>0</v>
      </c>
      <c r="K267" s="11">
        <f>SUMIFS('Fin Data with 6 week hist'!N:N,'Fin Data with 6 week hist'!$A:$A,$D267)+SUMIFS('Unit Cancellations'!G:G,'Unit Cancellations'!$B:$B,$D267)</f>
        <v>0</v>
      </c>
      <c r="L267" s="11">
        <f>SUMIFS('Fin Data'!AN:AN,'Fin Data'!A:A,D267)</f>
        <v>0</v>
      </c>
      <c r="M267" s="12">
        <f>IFERROR(SUMIFS('Fin Data'!AO:AO,'Fin Data'!A:A,D267),"")</f>
        <v>0</v>
      </c>
      <c r="N267" s="1"/>
      <c r="O267" s="11">
        <f t="shared" si="63"/>
        <v>0</v>
      </c>
      <c r="P267" s="12" t="str">
        <f t="shared" si="64"/>
        <v/>
      </c>
      <c r="Q267" s="1"/>
      <c r="R267" s="11">
        <f t="shared" si="65"/>
        <v>0</v>
      </c>
      <c r="S267" s="12" t="str">
        <f t="shared" si="66"/>
        <v/>
      </c>
      <c r="T267" s="11">
        <f t="shared" si="67"/>
        <v>16414.375</v>
      </c>
      <c r="U267" s="1" t="e">
        <f>#REF!</f>
        <v>#REF!</v>
      </c>
      <c r="V267" s="1"/>
      <c r="W267" s="11">
        <f>SUMIFS('Forecast Data'!$D:$D,'Forecast Data'!$C:$C,W$6,'Forecast Data'!$B:$B,$D267)</f>
        <v>0</v>
      </c>
      <c r="X267" s="11">
        <f>SUMIFS('Forecast Data'!$D:$D,'Forecast Data'!$C:$C,X$6,'Forecast Data'!$B:$B,$D267)</f>
        <v>0</v>
      </c>
      <c r="Y267" s="11">
        <f>SUMIFS('Forecast Data'!$D:$D,'Forecast Data'!$C:$C,Y$6,'Forecast Data'!$B:$B,$D267)</f>
        <v>0</v>
      </c>
      <c r="Z267" s="11">
        <f>SUMIFS('Forecast Data'!$D:$D,'Forecast Data'!$C:$C,Z$6,'Forecast Data'!$B:$B,$D267)</f>
        <v>0</v>
      </c>
      <c r="AA267" s="11">
        <f>SUMIFS('Forecast Data'!$D:$D,'Forecast Data'!$C:$C,AA$6,'Forecast Data'!$B:$B,$D267)</f>
        <v>0</v>
      </c>
      <c r="AB267" s="11">
        <f>SUMIFS('Forecast Data'!$D:$D,'Forecast Data'!$C:$C,AB$6,'Forecast Data'!$B:$B,$D267)</f>
        <v>0</v>
      </c>
      <c r="AC267" s="11">
        <f>SUMIFS('Forecast Data'!$D:$D,'Forecast Data'!$C:$C,AC$6,'Forecast Data'!$B:$B,$D267)</f>
        <v>0</v>
      </c>
      <c r="AD267" s="11">
        <f>SUMIFS('Forecast Data'!$D:$D,'Forecast Data'!$C:$C,AD$6,'Forecast Data'!$B:$B,$D267)</f>
        <v>0</v>
      </c>
      <c r="AE267" s="11">
        <f>SUMIFS('Forecast Data'!$D:$D,'Forecast Data'!$C:$C,AE$6,'Forecast Data'!$B:$B,$D267)</f>
        <v>0</v>
      </c>
      <c r="AF267" s="11">
        <f>SUMIFS('Forecast Data'!$D:$D,'Forecast Data'!$C:$C,AF$6,'Forecast Data'!$B:$B,$D267)</f>
        <v>0</v>
      </c>
      <c r="AG267" s="11">
        <f>SUMIFS('Forecast Data'!$D:$D,'Forecast Data'!$C:$C,AG$6,'Forecast Data'!$B:$B,$D267)</f>
        <v>0</v>
      </c>
      <c r="AH267" s="11">
        <f>SUMIFS('Forecast Data'!$D:$D,'Forecast Data'!$C:$C,AH$6,'Forecast Data'!$B:$B,$D267)</f>
        <v>0</v>
      </c>
      <c r="AI267" s="1"/>
      <c r="AJ267" s="12" t="str">
        <f>IF(SUMIFS('Forecast Data'!$E:$E,'Forecast Data'!$C:$C,AJ$6,'Forecast Data'!$B:$B,$D267)=0,"",SUMIFS('Forecast Data'!$E:$E,'Forecast Data'!$C:$C,AJ$6,'Forecast Data'!$B:$B,$D267))</f>
        <v/>
      </c>
      <c r="AK267" s="12" t="str">
        <f>IF(SUMIFS('Forecast Data'!$E:$E,'Forecast Data'!$C:$C,AK$6,'Forecast Data'!$B:$B,$D267)=0,"",SUMIFS('Forecast Data'!$E:$E,'Forecast Data'!$C:$C,AK$6,'Forecast Data'!$B:$B,$D267))</f>
        <v/>
      </c>
      <c r="AL267" s="12" t="str">
        <f>IF(SUMIFS('Forecast Data'!$E:$E,'Forecast Data'!$C:$C,AL$6,'Forecast Data'!$B:$B,$D267)=0,"",SUMIFS('Forecast Data'!$E:$E,'Forecast Data'!$C:$C,AL$6,'Forecast Data'!$B:$B,$D267))</f>
        <v/>
      </c>
      <c r="AM267" s="12" t="str">
        <f>IF(SUMIFS('Forecast Data'!$E:$E,'Forecast Data'!$C:$C,AM$6,'Forecast Data'!$B:$B,$D267)=0,"",SUMIFS('Forecast Data'!$E:$E,'Forecast Data'!$C:$C,AM$6,'Forecast Data'!$B:$B,$D267))</f>
        <v/>
      </c>
      <c r="AN267" s="12" t="str">
        <f>IF(SUMIFS('Forecast Data'!$E:$E,'Forecast Data'!$C:$C,AN$6,'Forecast Data'!$B:$B,$D267)=0,"",SUMIFS('Forecast Data'!$E:$E,'Forecast Data'!$C:$C,AN$6,'Forecast Data'!$B:$B,$D267))</f>
        <v/>
      </c>
      <c r="AO267" s="12" t="str">
        <f>IF(SUMIFS('Forecast Data'!$E:$E,'Forecast Data'!$C:$C,AO$6,'Forecast Data'!$B:$B,$D267)=0,"",SUMIFS('Forecast Data'!$E:$E,'Forecast Data'!$C:$C,AO$6,'Forecast Data'!$B:$B,$D267))</f>
        <v/>
      </c>
      <c r="AP267" s="12" t="str">
        <f>IF(SUMIFS('Forecast Data'!$E:$E,'Forecast Data'!$C:$C,AP$6,'Forecast Data'!$B:$B,$D267)=0,"",SUMIFS('Forecast Data'!$E:$E,'Forecast Data'!$C:$C,AP$6,'Forecast Data'!$B:$B,$D267))</f>
        <v/>
      </c>
      <c r="AQ267" s="12" t="str">
        <f>IF(SUMIFS('Forecast Data'!$E:$E,'Forecast Data'!$C:$C,AQ$6,'Forecast Data'!$B:$B,$D267)=0,"",SUMIFS('Forecast Data'!$E:$E,'Forecast Data'!$C:$C,AQ$6,'Forecast Data'!$B:$B,$D267))</f>
        <v/>
      </c>
      <c r="AR267" s="12" t="str">
        <f>IF(SUMIFS('Forecast Data'!$E:$E,'Forecast Data'!$C:$C,AR$6,'Forecast Data'!$B:$B,$D267)=0,"",SUMIFS('Forecast Data'!$E:$E,'Forecast Data'!$C:$C,AR$6,'Forecast Data'!$B:$B,$D267))</f>
        <v/>
      </c>
      <c r="AS267" s="12" t="str">
        <f>IF(SUMIFS('Forecast Data'!$E:$E,'Forecast Data'!$C:$C,AS$6,'Forecast Data'!$B:$B,$D267)=0,"",SUMIFS('Forecast Data'!$E:$E,'Forecast Data'!$C:$C,AS$6,'Forecast Data'!$B:$B,$D267))</f>
        <v/>
      </c>
      <c r="AT267" s="12" t="str">
        <f>IF(SUMIFS('Forecast Data'!$E:$E,'Forecast Data'!$C:$C,AT$6,'Forecast Data'!$B:$B,$D267)=0,"",SUMIFS('Forecast Data'!$E:$E,'Forecast Data'!$C:$C,AT$6,'Forecast Data'!$B:$B,$D267))</f>
        <v/>
      </c>
      <c r="AU267" s="12" t="str">
        <f>IF(SUMIFS('Forecast Data'!$E:$E,'Forecast Data'!$C:$C,AU$6,'Forecast Data'!$B:$B,$D267)=0,"",SUMIFS('Forecast Data'!$E:$E,'Forecast Data'!$C:$C,AU$6,'Forecast Data'!$B:$B,$D267))</f>
        <v/>
      </c>
      <c r="AV267" s="1"/>
      <c r="AW267" s="11">
        <f>SUMIFS('OP Units'!E:E,'OP Units'!$A:$A,$D267)</f>
        <v>19491</v>
      </c>
      <c r="AX267" s="11">
        <f>SUMIFS('OP Units'!F:F,'OP Units'!$A:$A,$D267)</f>
        <v>20520</v>
      </c>
      <c r="AY267" s="11">
        <f>SUMIFS('OP Units'!G:G,'OP Units'!$A:$A,$D267)</f>
        <v>13888</v>
      </c>
      <c r="AZ267" s="11">
        <f>SUMIFS('OP Units'!H:H,'OP Units'!$A:$A,$D267)</f>
        <v>14522</v>
      </c>
      <c r="BA267" s="11">
        <f>SUMIFS('OP Units'!I:I,'OP Units'!$A:$A,$D267)</f>
        <v>14747</v>
      </c>
      <c r="BB267" s="11">
        <f>SUMIFS('OP Units'!J:J,'OP Units'!$A:$A,$D267)</f>
        <v>15677</v>
      </c>
      <c r="BC267" s="11">
        <f>SUMIFS('OP Units'!K:K,'OP Units'!$A:$A,$D267)</f>
        <v>16409</v>
      </c>
      <c r="BD267" s="11">
        <f>SUMIFS('OP Units'!L:L,'OP Units'!$A:$A,$D267)</f>
        <v>16061</v>
      </c>
      <c r="BE267" s="11">
        <f>SUMIFS('OP Units'!M:M,'OP Units'!$A:$A,$D267)</f>
        <v>16254</v>
      </c>
      <c r="BF267" s="11">
        <f>SUMIFS('OP Units'!N:N,'OP Units'!$A:$A,$D267)</f>
        <v>17298</v>
      </c>
      <c r="BG267" s="11">
        <f>SUMIFS('OP Units'!O:O,'OP Units'!$A:$A,$D267)</f>
        <v>15330</v>
      </c>
      <c r="BH267" s="11">
        <f>SUMIFS('OP Units'!P:P,'OP Units'!$A:$A,$D267)</f>
        <v>13425</v>
      </c>
      <c r="BI267" s="1"/>
      <c r="BJ267" s="12" t="str">
        <f>IFERROR((SUMIFS('OP Units'!E:E,'OP Units'!$A:$A,$D267)-SUMIFS('Forecast Data'!$H:$H,'Forecast Data'!$C:$C,BJ$6,'Forecast Data'!$B:$B,$D267))/SUMIFS('Forecast Data'!$H:$H,'Forecast Data'!$C:$C,BJ$6,'Forecast Data'!$B:$B,$D267),"")</f>
        <v/>
      </c>
      <c r="BK267" s="12" t="str">
        <f>IFERROR((SUMIFS('OP Units'!F:F,'OP Units'!$A:$A,$D267)-SUMIFS('Forecast Data'!$H:$H,'Forecast Data'!$C:$C,BK$6,'Forecast Data'!$B:$B,$D267))/SUMIFS('Forecast Data'!$H:$H,'Forecast Data'!$C:$C,BK$6,'Forecast Data'!$B:$B,$D267),"")</f>
        <v/>
      </c>
      <c r="BL267" s="12" t="str">
        <f>IFERROR((SUMIFS('OP Units'!G:G,'OP Units'!$A:$A,$D267)-SUMIFS('Forecast Data'!$H:$H,'Forecast Data'!$C:$C,BL$6,'Forecast Data'!$B:$B,$D267))/SUMIFS('Forecast Data'!$H:$H,'Forecast Data'!$C:$C,BL$6,'Forecast Data'!$B:$B,$D267),"")</f>
        <v/>
      </c>
      <c r="BM267" s="12" t="str">
        <f>IFERROR((SUMIFS('OP Units'!H:H,'OP Units'!$A:$A,$D267)-SUMIFS('Forecast Data'!$H:$H,'Forecast Data'!$C:$C,BM$6,'Forecast Data'!$B:$B,$D267))/SUMIFS('Forecast Data'!$H:$H,'Forecast Data'!$C:$C,BM$6,'Forecast Data'!$B:$B,$D267),"")</f>
        <v/>
      </c>
      <c r="BN267" s="12" t="str">
        <f>IFERROR((SUMIFS('OP Units'!I:I,'OP Units'!$A:$A,$D267)-SUMIFS('Forecast Data'!$H:$H,'Forecast Data'!$C:$C,BN$6,'Forecast Data'!$B:$B,$D267))/SUMIFS('Forecast Data'!$H:$H,'Forecast Data'!$C:$C,BN$6,'Forecast Data'!$B:$B,$D267),"")</f>
        <v/>
      </c>
      <c r="BO267" s="12" t="str">
        <f>IFERROR((SUMIFS('OP Units'!J:J,'OP Units'!$A:$A,$D267)-SUMIFS('Forecast Data'!$H:$H,'Forecast Data'!$C:$C,BO$6,'Forecast Data'!$B:$B,$D267))/SUMIFS('Forecast Data'!$H:$H,'Forecast Data'!$C:$C,BO$6,'Forecast Data'!$B:$B,$D267),"")</f>
        <v/>
      </c>
      <c r="BP267" s="12" t="str">
        <f>IFERROR((SUMIFS('OP Units'!K:K,'OP Units'!$A:$A,$D267)-SUMIFS('Forecast Data'!$H:$H,'Forecast Data'!$C:$C,BP$6,'Forecast Data'!$B:$B,$D267))/SUMIFS('Forecast Data'!$H:$H,'Forecast Data'!$C:$C,BP$6,'Forecast Data'!$B:$B,$D267),"")</f>
        <v/>
      </c>
      <c r="BQ267" s="12" t="str">
        <f>IFERROR((SUMIFS('OP Units'!L:L,'OP Units'!$A:$A,$D267)-SUMIFS('Forecast Data'!$H:$H,'Forecast Data'!$C:$C,BQ$6,'Forecast Data'!$B:$B,$D267))/SUMIFS('Forecast Data'!$H:$H,'Forecast Data'!$C:$C,BQ$6,'Forecast Data'!$B:$B,$D267),"")</f>
        <v/>
      </c>
      <c r="BR267" s="12" t="str">
        <f>IFERROR((SUMIFS('OP Units'!M:M,'OP Units'!$A:$A,$D267)-SUMIFS('Forecast Data'!$H:$H,'Forecast Data'!$C:$C,BR$6,'Forecast Data'!$B:$B,$D267))/SUMIFS('Forecast Data'!$H:$H,'Forecast Data'!$C:$C,BR$6,'Forecast Data'!$B:$B,$D267),"")</f>
        <v/>
      </c>
      <c r="BS267" s="12" t="str">
        <f>IFERROR((SUMIFS('OP Units'!N:N,'OP Units'!$A:$A,$D267)-SUMIFS('Forecast Data'!$H:$H,'Forecast Data'!$C:$C,BS$6,'Forecast Data'!$B:$B,$D267))/SUMIFS('Forecast Data'!$H:$H,'Forecast Data'!$C:$C,BS$6,'Forecast Data'!$B:$B,$D267),"")</f>
        <v/>
      </c>
      <c r="BT267" s="12" t="str">
        <f>IFERROR((SUMIFS('OP Units'!O:O,'OP Units'!$A:$A,$D267)-SUMIFS('Forecast Data'!$H:$H,'Forecast Data'!$C:$C,BT$6,'Forecast Data'!$B:$B,$D267))/SUMIFS('Forecast Data'!$H:$H,'Forecast Data'!$C:$C,BT$6,'Forecast Data'!$B:$B,$D267),"")</f>
        <v/>
      </c>
      <c r="BU267" s="12" t="str">
        <f>IFERROR((SUMIFS('OP Units'!P:P,'OP Units'!$A:$A,$D267)-SUMIFS('Forecast Data'!$H:$H,'Forecast Data'!$C:$C,BU$6,'Forecast Data'!$B:$B,$D267))/SUMIFS('Forecast Data'!$H:$H,'Forecast Data'!$C:$C,BU$6,'Forecast Data'!$B:$B,$D267),"")</f>
        <v/>
      </c>
      <c r="BV267" s="12"/>
      <c r="BW267" s="11">
        <f>(SUMIFS('Forecast Data'!H:H,'Forecast Data'!B:B,D267,'Forecast Data'!C:C,BK$6)+SUMIFS('Forecast Data'!H:H,'Forecast Data'!B:B,D267,'Forecast Data'!C:C,BL$6)+SUMIFS('Forecast Data'!H:H,'Forecast Data'!B:B,D267,'Forecast Data'!C:C,BM$6)+SUMIFS('Forecast Data'!H:H,'Forecast Data'!B:B,D267,'Forecast Data'!C:C,BN$6)+SUMIFS('Forecast Data'!H:H,'Forecast Data'!B:B,D267,'Forecast Data'!C:C,BO$6)+SUMIFS('Forecast Data'!H:H,'Forecast Data'!B:B,D267,'Forecast Data'!C:C,BP$6)+SUMIFS('Forecast Data'!H:H,'Forecast Data'!B:B,D267,'Forecast Data'!C:C,BQ$6)+SUMIFS('Forecast Data'!H:H,'Forecast Data'!B:B,D267,'Forecast Data'!C:C,BJ$6))/8</f>
        <v>0</v>
      </c>
      <c r="BX267" s="12" t="str">
        <f>IFERROR((SUM(W267:AD267)-(SUMIFS('Forecast Data'!H:H,'Forecast Data'!B:B,B267,'Forecast Data'!C:C,BJ$6)+SUMIFS('Forecast Data'!H:H,'Forecast Data'!B:B,B267,'Forecast Data'!C:C,BK$6)+SUMIFS('Forecast Data'!H:H,'Forecast Data'!B:B,B267,'Forecast Data'!C:C,BL$6)+SUMIFS('Forecast Data'!H:H,'Forecast Data'!B:B,B267,'Forecast Data'!C:C,BM$6)+SUMIFS('Forecast Data'!H:H,'Forecast Data'!B:B,B267,'Forecast Data'!C:C,BN$6)+SUMIFS('Forecast Data'!H:H,'Forecast Data'!B:B,B267,'Forecast Data'!C:C,BO$6)+SUMIFS('Forecast Data'!H:H,'Forecast Data'!B:B,B267,'Forecast Data'!C:C,BP$6)+SUMIFS('Forecast Data'!H:H,'Forecast Data'!B:B,B267,'Forecast Data'!C:C,BQ$6)))/(SUMIFS('Forecast Data'!H:H,'Forecast Data'!B:B,B267,'Forecast Data'!C:C,BJ$6)+SUMIFS('Forecast Data'!H:H,'Forecast Data'!B:B,B267,'Forecast Data'!C:C,BK$6)+SUMIFS('Forecast Data'!H:H,'Forecast Data'!B:B,B267,'Forecast Data'!C:C,BL$6)+SUMIFS('Forecast Data'!H:H,'Forecast Data'!B:B,B267,'Forecast Data'!C:C,BM$6)+SUMIFS('Forecast Data'!H:H,'Forecast Data'!B:B,B267,'Forecast Data'!C:C,BN$6)+SUMIFS('Forecast Data'!H:H,'Forecast Data'!B:B,B267,'Forecast Data'!C:C,BO$6)+SUMIFS('Forecast Data'!H:H,'Forecast Data'!B:B,B267,'Forecast Data'!C:C,BP$6)+SUMIFS('Forecast Data'!H:H,'Forecast Data'!B:B,B267,'Forecast Data'!C:C,BQ$6)),"")</f>
        <v/>
      </c>
      <c r="BY267" s="12">
        <f t="shared" si="68"/>
        <v>0</v>
      </c>
      <c r="BZ267" s="16">
        <f t="shared" si="69"/>
        <v>0</v>
      </c>
      <c r="CA267" s="13">
        <f t="shared" si="70"/>
        <v>0</v>
      </c>
      <c r="CB267" s="12">
        <f t="shared" si="71"/>
        <v>0</v>
      </c>
      <c r="CC267" s="12"/>
      <c r="CD267" s="11">
        <f>(SUMIFS('Forecast Data'!H:H,'Forecast Data'!B:B,D267,'Forecast Data'!C:C,BK$6)+SUMIFS('Forecast Data'!H:H,'Forecast Data'!B:B,D267,'Forecast Data'!C:C,BL$6)+SUMIFS('Forecast Data'!H:H,'Forecast Data'!B:B,D267,'Forecast Data'!C:C,BM$6)+SUMIFS('Forecast Data'!H:H,'Forecast Data'!B:B,D267,'Forecast Data'!C:C,BJ$6))/4</f>
        <v>0</v>
      </c>
      <c r="CE267" s="12" t="str">
        <f>IFERROR((SUM(W267:Z267)-(SUMIFS('Forecast Data'!H:H,'Forecast Data'!B:B,D267,'Forecast Data'!C:C,BJ$6)+SUMIFS('Forecast Data'!H:H,'Forecast Data'!B:B,D267,'Forecast Data'!C:C,BK$6)+SUMIFS('Forecast Data'!H:H,'Forecast Data'!B:B,D267,'Forecast Data'!C:C,BL$6)+SUMIFS('Forecast Data'!H:H,'Forecast Data'!B:B,D267,'Forecast Data'!C:C,BM$6)))/(SUMIFS('Forecast Data'!H:H,'Forecast Data'!B:B,D267,'Forecast Data'!C:C,BJ$6)+SUMIFS('Forecast Data'!H:H,'Forecast Data'!B:B,D267,'Forecast Data'!C:C,BK$6)+SUMIFS('Forecast Data'!H:H,'Forecast Data'!B:B,D267,'Forecast Data'!C:C,BL$6)+SUMIFS('Forecast Data'!H:H,'Forecast Data'!B:B,D267,'Forecast Data'!C:C,BM$6)),"")</f>
        <v/>
      </c>
      <c r="CF267" s="12">
        <f t="shared" si="72"/>
        <v>0</v>
      </c>
      <c r="CG267" s="12">
        <f t="shared" si="73"/>
        <v>0</v>
      </c>
      <c r="CH267" s="13">
        <f t="shared" si="74"/>
        <v>0</v>
      </c>
      <c r="CI267" s="13"/>
    </row>
    <row r="268" spans="1:87" ht="13.2">
      <c r="A268" s="1"/>
      <c r="D268" t="s">
        <v>73</v>
      </c>
      <c r="E268" s="17">
        <f>SUMIFS('Fin Data'!F:F,'Fin Data'!A:A,D268)</f>
        <v>0</v>
      </c>
      <c r="F268" s="17">
        <f>SUMIFS('Fin Data with 6 week hist'!I:I,'Fin Data with 6 week hist'!$A:$A,$D268)</f>
        <v>0</v>
      </c>
      <c r="G268" s="17">
        <f>SUMIFS('Fin Data with 6 week hist'!J:J,'Fin Data with 6 week hist'!$A:$A,$D268)</f>
        <v>0</v>
      </c>
      <c r="H268" s="17">
        <f>SUMIFS('Fin Data with 6 week hist'!K:K,'Fin Data with 6 week hist'!$A:$A,$D268)+SUMIFS('Unit Cancellations'!D:D,'Unit Cancellations'!$B:$B,$D268)</f>
        <v>0</v>
      </c>
      <c r="I268" s="17">
        <f>SUMIFS('Fin Data with 6 week hist'!L:L,'Fin Data with 6 week hist'!$A:$A,$D268)+SUMIFS('Unit Cancellations'!E:E,'Unit Cancellations'!$B:$B,$D268)</f>
        <v>0</v>
      </c>
      <c r="J268" s="17">
        <f>SUMIFS('Fin Data with 6 week hist'!M:M,'Fin Data with 6 week hist'!$A:$A,$D268)+SUMIFS('Unit Cancellations'!F:F,'Unit Cancellations'!$B:$B,$D268)</f>
        <v>0</v>
      </c>
      <c r="K268" s="17">
        <f>SUMIFS('Fin Data with 6 week hist'!N:N,'Fin Data with 6 week hist'!$A:$A,$D268)+SUMIFS('Unit Cancellations'!G:G,'Unit Cancellations'!$B:$B,$D268)</f>
        <v>0</v>
      </c>
      <c r="L268" s="17">
        <f>SUMIFS('Fin Data'!AN:AN,'Fin Data'!A:A,D268)</f>
        <v>0</v>
      </c>
      <c r="M268" s="18">
        <f>IFERROR(SUMIFS('Fin Data'!AO:AO,'Fin Data'!A:A,D268),"")</f>
        <v>0</v>
      </c>
      <c r="N268" s="19"/>
      <c r="O268" s="17">
        <f t="shared" si="63"/>
        <v>0</v>
      </c>
      <c r="P268" s="18" t="str">
        <f t="shared" si="64"/>
        <v/>
      </c>
      <c r="Q268" s="19"/>
      <c r="R268" s="17">
        <f t="shared" si="65"/>
        <v>0</v>
      </c>
      <c r="S268" s="18" t="str">
        <f t="shared" si="66"/>
        <v/>
      </c>
      <c r="T268" s="17">
        <f t="shared" si="67"/>
        <v>10172.75</v>
      </c>
      <c r="U268" s="20" t="e">
        <f>#REF!</f>
        <v>#REF!</v>
      </c>
      <c r="V268" s="19"/>
      <c r="W268" s="17">
        <f>SUMIFS('Forecast Data'!$D:$D,'Forecast Data'!$C:$C,W$6,'Forecast Data'!$B:$B,$D268)</f>
        <v>0</v>
      </c>
      <c r="X268" s="17">
        <f>SUMIFS('Forecast Data'!$D:$D,'Forecast Data'!$C:$C,X$6,'Forecast Data'!$B:$B,$D268)</f>
        <v>0</v>
      </c>
      <c r="Y268" s="17">
        <f>SUMIFS('Forecast Data'!$D:$D,'Forecast Data'!$C:$C,Y$6,'Forecast Data'!$B:$B,$D268)</f>
        <v>0</v>
      </c>
      <c r="Z268" s="17">
        <f>SUMIFS('Forecast Data'!$D:$D,'Forecast Data'!$C:$C,Z$6,'Forecast Data'!$B:$B,$D268)</f>
        <v>0</v>
      </c>
      <c r="AA268" s="17">
        <f>SUMIFS('Forecast Data'!$D:$D,'Forecast Data'!$C:$C,AA$6,'Forecast Data'!$B:$B,$D268)</f>
        <v>0</v>
      </c>
      <c r="AB268" s="17">
        <f>SUMIFS('Forecast Data'!$D:$D,'Forecast Data'!$C:$C,AB$6,'Forecast Data'!$B:$B,$D268)</f>
        <v>0</v>
      </c>
      <c r="AC268" s="17">
        <f>SUMIFS('Forecast Data'!$D:$D,'Forecast Data'!$C:$C,AC$6,'Forecast Data'!$B:$B,$D268)</f>
        <v>0</v>
      </c>
      <c r="AD268" s="17">
        <f>SUMIFS('Forecast Data'!$D:$D,'Forecast Data'!$C:$C,AD$6,'Forecast Data'!$B:$B,$D268)</f>
        <v>0</v>
      </c>
      <c r="AE268" s="17">
        <f>SUMIFS('Forecast Data'!$D:$D,'Forecast Data'!$C:$C,AE$6,'Forecast Data'!$B:$B,$D268)</f>
        <v>0</v>
      </c>
      <c r="AF268" s="17">
        <f>SUMIFS('Forecast Data'!$D:$D,'Forecast Data'!$C:$C,AF$6,'Forecast Data'!$B:$B,$D268)</f>
        <v>0</v>
      </c>
      <c r="AG268" s="17">
        <f>SUMIFS('Forecast Data'!$D:$D,'Forecast Data'!$C:$C,AG$6,'Forecast Data'!$B:$B,$D268)</f>
        <v>0</v>
      </c>
      <c r="AH268" s="17">
        <f>SUMIFS('Forecast Data'!$D:$D,'Forecast Data'!$C:$C,AH$6,'Forecast Data'!$B:$B,$D268)</f>
        <v>0</v>
      </c>
      <c r="AI268" s="19"/>
      <c r="AJ268" s="18" t="str">
        <f>IF(SUMIFS('Forecast Data'!$E:$E,'Forecast Data'!$C:$C,AJ$6,'Forecast Data'!$B:$B,$D268)=0,"",SUMIFS('Forecast Data'!$E:$E,'Forecast Data'!$C:$C,AJ$6,'Forecast Data'!$B:$B,$D268))</f>
        <v/>
      </c>
      <c r="AK268" s="18" t="str">
        <f>IF(SUMIFS('Forecast Data'!$E:$E,'Forecast Data'!$C:$C,AK$6,'Forecast Data'!$B:$B,$D268)=0,"",SUMIFS('Forecast Data'!$E:$E,'Forecast Data'!$C:$C,AK$6,'Forecast Data'!$B:$B,$D268))</f>
        <v/>
      </c>
      <c r="AL268" s="18" t="str">
        <f>IF(SUMIFS('Forecast Data'!$E:$E,'Forecast Data'!$C:$C,AL$6,'Forecast Data'!$B:$B,$D268)=0,"",SUMIFS('Forecast Data'!$E:$E,'Forecast Data'!$C:$C,AL$6,'Forecast Data'!$B:$B,$D268))</f>
        <v/>
      </c>
      <c r="AM268" s="18" t="str">
        <f>IF(SUMIFS('Forecast Data'!$E:$E,'Forecast Data'!$C:$C,AM$6,'Forecast Data'!$B:$B,$D268)=0,"",SUMIFS('Forecast Data'!$E:$E,'Forecast Data'!$C:$C,AM$6,'Forecast Data'!$B:$B,$D268))</f>
        <v/>
      </c>
      <c r="AN268" s="18" t="str">
        <f>IF(SUMIFS('Forecast Data'!$E:$E,'Forecast Data'!$C:$C,AN$6,'Forecast Data'!$B:$B,$D268)=0,"",SUMIFS('Forecast Data'!$E:$E,'Forecast Data'!$C:$C,AN$6,'Forecast Data'!$B:$B,$D268))</f>
        <v/>
      </c>
      <c r="AO268" s="18" t="str">
        <f>IF(SUMIFS('Forecast Data'!$E:$E,'Forecast Data'!$C:$C,AO$6,'Forecast Data'!$B:$B,$D268)=0,"",SUMIFS('Forecast Data'!$E:$E,'Forecast Data'!$C:$C,AO$6,'Forecast Data'!$B:$B,$D268))</f>
        <v/>
      </c>
      <c r="AP268" s="18" t="str">
        <f>IF(SUMIFS('Forecast Data'!$E:$E,'Forecast Data'!$C:$C,AP$6,'Forecast Data'!$B:$B,$D268)=0,"",SUMIFS('Forecast Data'!$E:$E,'Forecast Data'!$C:$C,AP$6,'Forecast Data'!$B:$B,$D268))</f>
        <v/>
      </c>
      <c r="AQ268" s="18" t="str">
        <f>IF(SUMIFS('Forecast Data'!$E:$E,'Forecast Data'!$C:$C,AQ$6,'Forecast Data'!$B:$B,$D268)=0,"",SUMIFS('Forecast Data'!$E:$E,'Forecast Data'!$C:$C,AQ$6,'Forecast Data'!$B:$B,$D268))</f>
        <v/>
      </c>
      <c r="AR268" s="18" t="str">
        <f>IF(SUMIFS('Forecast Data'!$E:$E,'Forecast Data'!$C:$C,AR$6,'Forecast Data'!$B:$B,$D268)=0,"",SUMIFS('Forecast Data'!$E:$E,'Forecast Data'!$C:$C,AR$6,'Forecast Data'!$B:$B,$D268))</f>
        <v/>
      </c>
      <c r="AS268" s="18" t="str">
        <f>IF(SUMIFS('Forecast Data'!$E:$E,'Forecast Data'!$C:$C,AS$6,'Forecast Data'!$B:$B,$D268)=0,"",SUMIFS('Forecast Data'!$E:$E,'Forecast Data'!$C:$C,AS$6,'Forecast Data'!$B:$B,$D268))</f>
        <v/>
      </c>
      <c r="AT268" s="18" t="str">
        <f>IF(SUMIFS('Forecast Data'!$E:$E,'Forecast Data'!$C:$C,AT$6,'Forecast Data'!$B:$B,$D268)=0,"",SUMIFS('Forecast Data'!$E:$E,'Forecast Data'!$C:$C,AT$6,'Forecast Data'!$B:$B,$D268))</f>
        <v/>
      </c>
      <c r="AU268" s="18" t="str">
        <f>IF(SUMIFS('Forecast Data'!$E:$E,'Forecast Data'!$C:$C,AU$6,'Forecast Data'!$B:$B,$D268)=0,"",SUMIFS('Forecast Data'!$E:$E,'Forecast Data'!$C:$C,AU$6,'Forecast Data'!$B:$B,$D268))</f>
        <v/>
      </c>
      <c r="AV268" s="19"/>
      <c r="AW268" s="11">
        <f>SUMIFS('OP Units'!E:E,'OP Units'!$A:$A,$D268)</f>
        <v>9675</v>
      </c>
      <c r="AX268" s="11">
        <f>SUMIFS('OP Units'!F:F,'OP Units'!$A:$A,$D268)</f>
        <v>10186</v>
      </c>
      <c r="AY268" s="11">
        <f>SUMIFS('OP Units'!G:G,'OP Units'!$A:$A,$D268)</f>
        <v>9642</v>
      </c>
      <c r="AZ268" s="11">
        <f>SUMIFS('OP Units'!H:H,'OP Units'!$A:$A,$D268)</f>
        <v>10082</v>
      </c>
      <c r="BA268" s="11">
        <f>SUMIFS('OP Units'!I:I,'OP Units'!$A:$A,$D268)</f>
        <v>10238</v>
      </c>
      <c r="BB268" s="11">
        <f>SUMIFS('OP Units'!J:J,'OP Units'!$A:$A,$D268)</f>
        <v>10884</v>
      </c>
      <c r="BC268" s="11">
        <f>SUMIFS('OP Units'!K:K,'OP Units'!$A:$A,$D268)</f>
        <v>10448</v>
      </c>
      <c r="BD268" s="11">
        <f>SUMIFS('OP Units'!L:L,'OP Units'!$A:$A,$D268)</f>
        <v>10227</v>
      </c>
      <c r="BE268" s="11">
        <f>SUMIFS('OP Units'!M:M,'OP Units'!$A:$A,$D268)</f>
        <v>10349</v>
      </c>
      <c r="BF268" s="11">
        <f>SUMIFS('OP Units'!N:N,'OP Units'!$A:$A,$D268)</f>
        <v>11014</v>
      </c>
      <c r="BG268" s="11">
        <f>SUMIFS('OP Units'!O:O,'OP Units'!$A:$A,$D268)</f>
        <v>10886</v>
      </c>
      <c r="BH268" s="11">
        <f>SUMIFS('OP Units'!P:P,'OP Units'!$A:$A,$D268)</f>
        <v>10587</v>
      </c>
      <c r="BI268" s="19"/>
      <c r="BJ268" s="12" t="str">
        <f>IFERROR((SUMIFS('OP Units'!E:E,'OP Units'!$A:$A,$D268)-SUMIFS('Forecast Data'!$H:$H,'Forecast Data'!$C:$C,BJ$6,'Forecast Data'!$B:$B,$D268))/SUMIFS('Forecast Data'!$H:$H,'Forecast Data'!$C:$C,BJ$6,'Forecast Data'!$B:$B,$D268),"")</f>
        <v/>
      </c>
      <c r="BK268" s="12" t="str">
        <f>IFERROR((SUMIFS('OP Units'!F:F,'OP Units'!$A:$A,$D268)-SUMIFS('Forecast Data'!$H:$H,'Forecast Data'!$C:$C,BK$6,'Forecast Data'!$B:$B,$D268))/SUMIFS('Forecast Data'!$H:$H,'Forecast Data'!$C:$C,BK$6,'Forecast Data'!$B:$B,$D268),"")</f>
        <v/>
      </c>
      <c r="BL268" s="12" t="str">
        <f>IFERROR((SUMIFS('OP Units'!G:G,'OP Units'!$A:$A,$D268)-SUMIFS('Forecast Data'!$H:$H,'Forecast Data'!$C:$C,BL$6,'Forecast Data'!$B:$B,$D268))/SUMIFS('Forecast Data'!$H:$H,'Forecast Data'!$C:$C,BL$6,'Forecast Data'!$B:$B,$D268),"")</f>
        <v/>
      </c>
      <c r="BM268" s="12" t="str">
        <f>IFERROR((SUMIFS('OP Units'!H:H,'OP Units'!$A:$A,$D268)-SUMIFS('Forecast Data'!$H:$H,'Forecast Data'!$C:$C,BM$6,'Forecast Data'!$B:$B,$D268))/SUMIFS('Forecast Data'!$H:$H,'Forecast Data'!$C:$C,BM$6,'Forecast Data'!$B:$B,$D268),"")</f>
        <v/>
      </c>
      <c r="BN268" s="12" t="str">
        <f>IFERROR((SUMIFS('OP Units'!I:I,'OP Units'!$A:$A,$D268)-SUMIFS('Forecast Data'!$H:$H,'Forecast Data'!$C:$C,BN$6,'Forecast Data'!$B:$B,$D268))/SUMIFS('Forecast Data'!$H:$H,'Forecast Data'!$C:$C,BN$6,'Forecast Data'!$B:$B,$D268),"")</f>
        <v/>
      </c>
      <c r="BO268" s="12" t="str">
        <f>IFERROR((SUMIFS('OP Units'!J:J,'OP Units'!$A:$A,$D268)-SUMIFS('Forecast Data'!$H:$H,'Forecast Data'!$C:$C,BO$6,'Forecast Data'!$B:$B,$D268))/SUMIFS('Forecast Data'!$H:$H,'Forecast Data'!$C:$C,BO$6,'Forecast Data'!$B:$B,$D268),"")</f>
        <v/>
      </c>
      <c r="BP268" s="12" t="str">
        <f>IFERROR((SUMIFS('OP Units'!K:K,'OP Units'!$A:$A,$D268)-SUMIFS('Forecast Data'!$H:$H,'Forecast Data'!$C:$C,BP$6,'Forecast Data'!$B:$B,$D268))/SUMIFS('Forecast Data'!$H:$H,'Forecast Data'!$C:$C,BP$6,'Forecast Data'!$B:$B,$D268),"")</f>
        <v/>
      </c>
      <c r="BQ268" s="12" t="str">
        <f>IFERROR((SUMIFS('OP Units'!L:L,'OP Units'!$A:$A,$D268)-SUMIFS('Forecast Data'!$H:$H,'Forecast Data'!$C:$C,BQ$6,'Forecast Data'!$B:$B,$D268))/SUMIFS('Forecast Data'!$H:$H,'Forecast Data'!$C:$C,BQ$6,'Forecast Data'!$B:$B,$D268),"")</f>
        <v/>
      </c>
      <c r="BR268" s="12" t="str">
        <f>IFERROR((SUMIFS('OP Units'!M:M,'OP Units'!$A:$A,$D268)-SUMIFS('Forecast Data'!$H:$H,'Forecast Data'!$C:$C,BR$6,'Forecast Data'!$B:$B,$D268))/SUMIFS('Forecast Data'!$H:$H,'Forecast Data'!$C:$C,BR$6,'Forecast Data'!$B:$B,$D268),"")</f>
        <v/>
      </c>
      <c r="BS268" s="12" t="str">
        <f>IFERROR((SUMIFS('OP Units'!N:N,'OP Units'!$A:$A,$D268)-SUMIFS('Forecast Data'!$H:$H,'Forecast Data'!$C:$C,BS$6,'Forecast Data'!$B:$B,$D268))/SUMIFS('Forecast Data'!$H:$H,'Forecast Data'!$C:$C,BS$6,'Forecast Data'!$B:$B,$D268),"")</f>
        <v/>
      </c>
      <c r="BT268" s="12" t="str">
        <f>IFERROR((SUMIFS('OP Units'!O:O,'OP Units'!$A:$A,$D268)-SUMIFS('Forecast Data'!$H:$H,'Forecast Data'!$C:$C,BT$6,'Forecast Data'!$B:$B,$D268))/SUMIFS('Forecast Data'!$H:$H,'Forecast Data'!$C:$C,BT$6,'Forecast Data'!$B:$B,$D268),"")</f>
        <v/>
      </c>
      <c r="BU268" s="12" t="str">
        <f>IFERROR((SUMIFS('OP Units'!P:P,'OP Units'!$A:$A,$D268)-SUMIFS('Forecast Data'!$H:$H,'Forecast Data'!$C:$C,BU$6,'Forecast Data'!$B:$B,$D268))/SUMIFS('Forecast Data'!$H:$H,'Forecast Data'!$C:$C,BU$6,'Forecast Data'!$B:$B,$D268),"")</f>
        <v/>
      </c>
      <c r="BV268" s="21"/>
      <c r="BW268" s="17">
        <f>(SUMIFS('Forecast Data'!H:H,'Forecast Data'!B:B,D268,'Forecast Data'!C:C,BK$6)+SUMIFS('Forecast Data'!H:H,'Forecast Data'!B:B,D268,'Forecast Data'!C:C,BL$6)+SUMIFS('Forecast Data'!H:H,'Forecast Data'!B:B,D268,'Forecast Data'!C:C,BM$6)+SUMIFS('Forecast Data'!H:H,'Forecast Data'!B:B,D268,'Forecast Data'!C:C,BN$6)+SUMIFS('Forecast Data'!H:H,'Forecast Data'!B:B,D268,'Forecast Data'!C:C,BO$6)+SUMIFS('Forecast Data'!H:H,'Forecast Data'!B:B,D268,'Forecast Data'!C:C,BP$6)+SUMIFS('Forecast Data'!H:H,'Forecast Data'!B:B,D268,'Forecast Data'!C:C,BQ$6)+SUMIFS('Forecast Data'!H:H,'Forecast Data'!B:B,D268,'Forecast Data'!C:C,BJ$6))/8</f>
        <v>0</v>
      </c>
      <c r="BX268" s="18" t="str">
        <f>IFERROR((SUM(W268:AD268)-(SUMIFS('Forecast Data'!H:H,'Forecast Data'!B:B,B268,'Forecast Data'!C:C,BJ$6)+SUMIFS('Forecast Data'!H:H,'Forecast Data'!B:B,B268,'Forecast Data'!C:C,BK$6)+SUMIFS('Forecast Data'!H:H,'Forecast Data'!B:B,B268,'Forecast Data'!C:C,BL$6)+SUMIFS('Forecast Data'!H:H,'Forecast Data'!B:B,B268,'Forecast Data'!C:C,BM$6)+SUMIFS('Forecast Data'!H:H,'Forecast Data'!B:B,B268,'Forecast Data'!C:C,BN$6)+SUMIFS('Forecast Data'!H:H,'Forecast Data'!B:B,B268,'Forecast Data'!C:C,BO$6)+SUMIFS('Forecast Data'!H:H,'Forecast Data'!B:B,B268,'Forecast Data'!C:C,BP$6)+SUMIFS('Forecast Data'!H:H,'Forecast Data'!B:B,B268,'Forecast Data'!C:C,BQ$6)))/(SUMIFS('Forecast Data'!H:H,'Forecast Data'!B:B,B268,'Forecast Data'!C:C,BJ$6)+SUMIFS('Forecast Data'!H:H,'Forecast Data'!B:B,B268,'Forecast Data'!C:C,BK$6)+SUMIFS('Forecast Data'!H:H,'Forecast Data'!B:B,B268,'Forecast Data'!C:C,BL$6)+SUMIFS('Forecast Data'!H:H,'Forecast Data'!B:B,B268,'Forecast Data'!C:C,BM$6)+SUMIFS('Forecast Data'!H:H,'Forecast Data'!B:B,B268,'Forecast Data'!C:C,BN$6)+SUMIFS('Forecast Data'!H:H,'Forecast Data'!B:B,B268,'Forecast Data'!C:C,BO$6)+SUMIFS('Forecast Data'!H:H,'Forecast Data'!B:B,B268,'Forecast Data'!C:C,BP$6)+SUMIFS('Forecast Data'!H:H,'Forecast Data'!B:B,B268,'Forecast Data'!C:C,BQ$6)),"")</f>
        <v/>
      </c>
      <c r="BY268" s="18">
        <f t="shared" si="68"/>
        <v>0</v>
      </c>
      <c r="BZ268" s="22">
        <f t="shared" si="69"/>
        <v>0</v>
      </c>
      <c r="CA268" s="23">
        <f t="shared" si="70"/>
        <v>0</v>
      </c>
      <c r="CB268" s="18">
        <f t="shared" si="71"/>
        <v>0</v>
      </c>
      <c r="CC268" s="21"/>
      <c r="CD268" s="17">
        <f>(SUMIFS('Forecast Data'!H:H,'Forecast Data'!B:B,D268,'Forecast Data'!C:C,BK$6)+SUMIFS('Forecast Data'!H:H,'Forecast Data'!B:B,D268,'Forecast Data'!C:C,BL$6)+SUMIFS('Forecast Data'!H:H,'Forecast Data'!B:B,D268,'Forecast Data'!C:C,BM$6)+SUMIFS('Forecast Data'!H:H,'Forecast Data'!B:B,D268,'Forecast Data'!C:C,BJ$6))/4</f>
        <v>0</v>
      </c>
      <c r="CE268" s="18" t="str">
        <f>IFERROR((SUM(W268:Z268)-(SUMIFS('Forecast Data'!H:H,'Forecast Data'!B:B,D268,'Forecast Data'!C:C,BJ$6)+SUMIFS('Forecast Data'!H:H,'Forecast Data'!B:B,D268,'Forecast Data'!C:C,BK$6)+SUMIFS('Forecast Data'!H:H,'Forecast Data'!B:B,D268,'Forecast Data'!C:C,BL$6)+SUMIFS('Forecast Data'!H:H,'Forecast Data'!B:B,D268,'Forecast Data'!C:C,BM$6)))/(SUMIFS('Forecast Data'!H:H,'Forecast Data'!B:B,D268,'Forecast Data'!C:C,BJ$6)+SUMIFS('Forecast Data'!H:H,'Forecast Data'!B:B,D268,'Forecast Data'!C:C,BK$6)+SUMIFS('Forecast Data'!H:H,'Forecast Data'!B:B,D268,'Forecast Data'!C:C,BL$6)+SUMIFS('Forecast Data'!H:H,'Forecast Data'!B:B,D268,'Forecast Data'!C:C,BM$6)),"")</f>
        <v/>
      </c>
      <c r="CF268" s="18">
        <f t="shared" si="72"/>
        <v>0</v>
      </c>
      <c r="CG268" s="18">
        <f t="shared" si="73"/>
        <v>0</v>
      </c>
      <c r="CH268" s="23">
        <f t="shared" si="74"/>
        <v>0</v>
      </c>
      <c r="CI268" s="13"/>
    </row>
    <row r="269" spans="1:87" ht="13.2">
      <c r="A269" s="1"/>
      <c r="B269" t="str">
        <f t="shared" ref="B269:B424" si="75">D269</f>
        <v>Kano Laboratories</v>
      </c>
      <c r="D269" t="s">
        <v>301</v>
      </c>
      <c r="E269" s="11">
        <f>SUMIFS('Fin Data'!F:F,'Fin Data'!A:A,D269)</f>
        <v>0</v>
      </c>
      <c r="F269" s="11">
        <f>SUMIFS('Fin Data with 6 week hist'!I:I,'Fin Data with 6 week hist'!$A:$A,$D269)</f>
        <v>0</v>
      </c>
      <c r="G269" s="11">
        <f>SUMIFS('Fin Data with 6 week hist'!J:J,'Fin Data with 6 week hist'!$A:$A,$D269)</f>
        <v>0</v>
      </c>
      <c r="H269" s="11">
        <f>SUMIFS('Fin Data with 6 week hist'!K:K,'Fin Data with 6 week hist'!$A:$A,$D269)+SUMIFS('Unit Cancellations'!D:D,'Unit Cancellations'!$B:$B,$D269)</f>
        <v>0</v>
      </c>
      <c r="I269" s="11">
        <f>SUMIFS('Fin Data with 6 week hist'!L:L,'Fin Data with 6 week hist'!$A:$A,$D269)+SUMIFS('Unit Cancellations'!E:E,'Unit Cancellations'!$B:$B,$D269)</f>
        <v>0</v>
      </c>
      <c r="J269" s="11">
        <f>SUMIFS('Fin Data with 6 week hist'!M:M,'Fin Data with 6 week hist'!$A:$A,$D269)+SUMIFS('Unit Cancellations'!F:F,'Unit Cancellations'!$B:$B,$D269)</f>
        <v>0</v>
      </c>
      <c r="K269" s="11">
        <f>SUMIFS('Fin Data with 6 week hist'!N:N,'Fin Data with 6 week hist'!$A:$A,$D269)+SUMIFS('Unit Cancellations'!G:G,'Unit Cancellations'!$B:$B,$D269)</f>
        <v>0</v>
      </c>
      <c r="L269" s="11">
        <f>SUMIFS('Fin Data'!AN:AN,'Fin Data'!A:A,D269)</f>
        <v>0</v>
      </c>
      <c r="M269" s="12">
        <f>IFERROR(SUMIFS('Fin Data'!AO:AO,'Fin Data'!A:A,D269),"")</f>
        <v>0</v>
      </c>
      <c r="N269" s="1"/>
      <c r="O269" s="11">
        <f t="shared" si="63"/>
        <v>0</v>
      </c>
      <c r="P269" s="12" t="str">
        <f t="shared" si="64"/>
        <v/>
      </c>
      <c r="Q269" s="1"/>
      <c r="R269" s="11">
        <f t="shared" si="65"/>
        <v>0</v>
      </c>
      <c r="S269" s="12" t="str">
        <f t="shared" si="66"/>
        <v/>
      </c>
      <c r="T269" s="11">
        <f t="shared" si="67"/>
        <v>7510.875</v>
      </c>
      <c r="U269" s="1" t="e">
        <f t="shared" ref="U269:U424" si="76">#REF!</f>
        <v>#REF!</v>
      </c>
      <c r="V269" s="1"/>
      <c r="W269" s="11">
        <f>SUMIFS('Forecast Data'!$D:$D,'Forecast Data'!$C:$C,W$6,'Forecast Data'!$B:$B,$D269)</f>
        <v>0</v>
      </c>
      <c r="X269" s="11">
        <f>SUMIFS('Forecast Data'!$D:$D,'Forecast Data'!$C:$C,X$6,'Forecast Data'!$B:$B,$D269)</f>
        <v>0</v>
      </c>
      <c r="Y269" s="11">
        <f>SUMIFS('Forecast Data'!$D:$D,'Forecast Data'!$C:$C,Y$6,'Forecast Data'!$B:$B,$D269)</f>
        <v>0</v>
      </c>
      <c r="Z269" s="11">
        <f>SUMIFS('Forecast Data'!$D:$D,'Forecast Data'!$C:$C,Z$6,'Forecast Data'!$B:$B,$D269)</f>
        <v>0</v>
      </c>
      <c r="AA269" s="11">
        <f>SUMIFS('Forecast Data'!$D:$D,'Forecast Data'!$C:$C,AA$6,'Forecast Data'!$B:$B,$D269)</f>
        <v>0</v>
      </c>
      <c r="AB269" s="11">
        <f>SUMIFS('Forecast Data'!$D:$D,'Forecast Data'!$C:$C,AB$6,'Forecast Data'!$B:$B,$D269)</f>
        <v>0</v>
      </c>
      <c r="AC269" s="11">
        <f>SUMIFS('Forecast Data'!$D:$D,'Forecast Data'!$C:$C,AC$6,'Forecast Data'!$B:$B,$D269)</f>
        <v>0</v>
      </c>
      <c r="AD269" s="11">
        <f>SUMIFS('Forecast Data'!$D:$D,'Forecast Data'!$C:$C,AD$6,'Forecast Data'!$B:$B,$D269)</f>
        <v>0</v>
      </c>
      <c r="AE269" s="11">
        <f>SUMIFS('Forecast Data'!$D:$D,'Forecast Data'!$C:$C,AE$6,'Forecast Data'!$B:$B,$D269)</f>
        <v>0</v>
      </c>
      <c r="AF269" s="11">
        <f>SUMIFS('Forecast Data'!$D:$D,'Forecast Data'!$C:$C,AF$6,'Forecast Data'!$B:$B,$D269)</f>
        <v>0</v>
      </c>
      <c r="AG269" s="11">
        <f>SUMIFS('Forecast Data'!$D:$D,'Forecast Data'!$C:$C,AG$6,'Forecast Data'!$B:$B,$D269)</f>
        <v>0</v>
      </c>
      <c r="AH269" s="11">
        <f>SUMIFS('Forecast Data'!$D:$D,'Forecast Data'!$C:$C,AH$6,'Forecast Data'!$B:$B,$D269)</f>
        <v>0</v>
      </c>
      <c r="AI269" s="1"/>
      <c r="AJ269" s="12" t="str">
        <f>IF(SUMIFS('Forecast Data'!$E:$E,'Forecast Data'!$C:$C,AJ$6,'Forecast Data'!$B:$B,$D269)=0,"",SUMIFS('Forecast Data'!$E:$E,'Forecast Data'!$C:$C,AJ$6,'Forecast Data'!$B:$B,$D269))</f>
        <v/>
      </c>
      <c r="AK269" s="12" t="str">
        <f>IF(SUMIFS('Forecast Data'!$E:$E,'Forecast Data'!$C:$C,AK$6,'Forecast Data'!$B:$B,$D269)=0,"",SUMIFS('Forecast Data'!$E:$E,'Forecast Data'!$C:$C,AK$6,'Forecast Data'!$B:$B,$D269))</f>
        <v/>
      </c>
      <c r="AL269" s="12" t="str">
        <f>IF(SUMIFS('Forecast Data'!$E:$E,'Forecast Data'!$C:$C,AL$6,'Forecast Data'!$B:$B,$D269)=0,"",SUMIFS('Forecast Data'!$E:$E,'Forecast Data'!$C:$C,AL$6,'Forecast Data'!$B:$B,$D269))</f>
        <v/>
      </c>
      <c r="AM269" s="12" t="str">
        <f>IF(SUMIFS('Forecast Data'!$E:$E,'Forecast Data'!$C:$C,AM$6,'Forecast Data'!$B:$B,$D269)=0,"",SUMIFS('Forecast Data'!$E:$E,'Forecast Data'!$C:$C,AM$6,'Forecast Data'!$B:$B,$D269))</f>
        <v/>
      </c>
      <c r="AN269" s="12" t="str">
        <f>IF(SUMIFS('Forecast Data'!$E:$E,'Forecast Data'!$C:$C,AN$6,'Forecast Data'!$B:$B,$D269)=0,"",SUMIFS('Forecast Data'!$E:$E,'Forecast Data'!$C:$C,AN$6,'Forecast Data'!$B:$B,$D269))</f>
        <v/>
      </c>
      <c r="AO269" s="12" t="str">
        <f>IF(SUMIFS('Forecast Data'!$E:$E,'Forecast Data'!$C:$C,AO$6,'Forecast Data'!$B:$B,$D269)=0,"",SUMIFS('Forecast Data'!$E:$E,'Forecast Data'!$C:$C,AO$6,'Forecast Data'!$B:$B,$D269))</f>
        <v/>
      </c>
      <c r="AP269" s="12" t="str">
        <f>IF(SUMIFS('Forecast Data'!$E:$E,'Forecast Data'!$C:$C,AP$6,'Forecast Data'!$B:$B,$D269)=0,"",SUMIFS('Forecast Data'!$E:$E,'Forecast Data'!$C:$C,AP$6,'Forecast Data'!$B:$B,$D269))</f>
        <v/>
      </c>
      <c r="AQ269" s="12" t="str">
        <f>IF(SUMIFS('Forecast Data'!$E:$E,'Forecast Data'!$C:$C,AQ$6,'Forecast Data'!$B:$B,$D269)=0,"",SUMIFS('Forecast Data'!$E:$E,'Forecast Data'!$C:$C,AQ$6,'Forecast Data'!$B:$B,$D269))</f>
        <v/>
      </c>
      <c r="AR269" s="12" t="str">
        <f>IF(SUMIFS('Forecast Data'!$E:$E,'Forecast Data'!$C:$C,AR$6,'Forecast Data'!$B:$B,$D269)=0,"",SUMIFS('Forecast Data'!$E:$E,'Forecast Data'!$C:$C,AR$6,'Forecast Data'!$B:$B,$D269))</f>
        <v/>
      </c>
      <c r="AS269" s="12" t="str">
        <f>IF(SUMIFS('Forecast Data'!$E:$E,'Forecast Data'!$C:$C,AS$6,'Forecast Data'!$B:$B,$D269)=0,"",SUMIFS('Forecast Data'!$E:$E,'Forecast Data'!$C:$C,AS$6,'Forecast Data'!$B:$B,$D269))</f>
        <v/>
      </c>
      <c r="AT269" s="12" t="str">
        <f>IF(SUMIFS('Forecast Data'!$E:$E,'Forecast Data'!$C:$C,AT$6,'Forecast Data'!$B:$B,$D269)=0,"",SUMIFS('Forecast Data'!$E:$E,'Forecast Data'!$C:$C,AT$6,'Forecast Data'!$B:$B,$D269))</f>
        <v/>
      </c>
      <c r="AU269" s="12" t="str">
        <f>IF(SUMIFS('Forecast Data'!$E:$E,'Forecast Data'!$C:$C,AU$6,'Forecast Data'!$B:$B,$D269)=0,"",SUMIFS('Forecast Data'!$E:$E,'Forecast Data'!$C:$C,AU$6,'Forecast Data'!$B:$B,$D269))</f>
        <v/>
      </c>
      <c r="AV269" s="1"/>
      <c r="AW269" s="11">
        <f>SUMIFS('OP Units'!E:E,'OP Units'!$A:$A,$D269)</f>
        <v>6899</v>
      </c>
      <c r="AX269" s="11">
        <f>SUMIFS('OP Units'!F:F,'OP Units'!$A:$A,$D269)</f>
        <v>7264</v>
      </c>
      <c r="AY269" s="11">
        <f>SUMIFS('OP Units'!G:G,'OP Units'!$A:$A,$D269)</f>
        <v>7527</v>
      </c>
      <c r="AZ269" s="11">
        <f>SUMIFS('OP Units'!H:H,'OP Units'!$A:$A,$D269)</f>
        <v>7870</v>
      </c>
      <c r="BA269" s="11">
        <f>SUMIFS('OP Units'!I:I,'OP Units'!$A:$A,$D269)</f>
        <v>7992</v>
      </c>
      <c r="BB269" s="11">
        <f>SUMIFS('OP Units'!J:J,'OP Units'!$A:$A,$D269)</f>
        <v>8496</v>
      </c>
      <c r="BC269" s="11">
        <f>SUMIFS('OP Units'!K:K,'OP Units'!$A:$A,$D269)</f>
        <v>7095</v>
      </c>
      <c r="BD269" s="11">
        <f>SUMIFS('OP Units'!L:L,'OP Units'!$A:$A,$D269)</f>
        <v>6944</v>
      </c>
      <c r="BE269" s="11">
        <f>SUMIFS('OP Units'!M:M,'OP Units'!$A:$A,$D269)</f>
        <v>7027</v>
      </c>
      <c r="BF269" s="11">
        <f>SUMIFS('OP Units'!N:N,'OP Units'!$A:$A,$D269)</f>
        <v>7479</v>
      </c>
      <c r="BG269" s="11">
        <f>SUMIFS('OP Units'!O:O,'OP Units'!$A:$A,$D269)</f>
        <v>7463</v>
      </c>
      <c r="BH269" s="11">
        <f>SUMIFS('OP Units'!P:P,'OP Units'!$A:$A,$D269)</f>
        <v>7318</v>
      </c>
      <c r="BI269" s="1"/>
      <c r="BJ269" s="12" t="str">
        <f>IFERROR((SUMIFS('OP Units'!E:E,'OP Units'!$A:$A,$D269)-SUMIFS('Forecast Data'!$H:$H,'Forecast Data'!$C:$C,BJ$6,'Forecast Data'!$B:$B,$D269))/SUMIFS('Forecast Data'!$H:$H,'Forecast Data'!$C:$C,BJ$6,'Forecast Data'!$B:$B,$D269),"")</f>
        <v/>
      </c>
      <c r="BK269" s="12" t="str">
        <f>IFERROR((SUMIFS('OP Units'!F:F,'OP Units'!$A:$A,$D269)-SUMIFS('Forecast Data'!$H:$H,'Forecast Data'!$C:$C,BK$6,'Forecast Data'!$B:$B,$D269))/SUMIFS('Forecast Data'!$H:$H,'Forecast Data'!$C:$C,BK$6,'Forecast Data'!$B:$B,$D269),"")</f>
        <v/>
      </c>
      <c r="BL269" s="12" t="str">
        <f>IFERROR((SUMIFS('OP Units'!G:G,'OP Units'!$A:$A,$D269)-SUMIFS('Forecast Data'!$H:$H,'Forecast Data'!$C:$C,BL$6,'Forecast Data'!$B:$B,$D269))/SUMIFS('Forecast Data'!$H:$H,'Forecast Data'!$C:$C,BL$6,'Forecast Data'!$B:$B,$D269),"")</f>
        <v/>
      </c>
      <c r="BM269" s="12" t="str">
        <f>IFERROR((SUMIFS('OP Units'!H:H,'OP Units'!$A:$A,$D269)-SUMIFS('Forecast Data'!$H:$H,'Forecast Data'!$C:$C,BM$6,'Forecast Data'!$B:$B,$D269))/SUMIFS('Forecast Data'!$H:$H,'Forecast Data'!$C:$C,BM$6,'Forecast Data'!$B:$B,$D269),"")</f>
        <v/>
      </c>
      <c r="BN269" s="12" t="str">
        <f>IFERROR((SUMIFS('OP Units'!I:I,'OP Units'!$A:$A,$D269)-SUMIFS('Forecast Data'!$H:$H,'Forecast Data'!$C:$C,BN$6,'Forecast Data'!$B:$B,$D269))/SUMIFS('Forecast Data'!$H:$H,'Forecast Data'!$C:$C,BN$6,'Forecast Data'!$B:$B,$D269),"")</f>
        <v/>
      </c>
      <c r="BO269" s="12" t="str">
        <f>IFERROR((SUMIFS('OP Units'!J:J,'OP Units'!$A:$A,$D269)-SUMIFS('Forecast Data'!$H:$H,'Forecast Data'!$C:$C,BO$6,'Forecast Data'!$B:$B,$D269))/SUMIFS('Forecast Data'!$H:$H,'Forecast Data'!$C:$C,BO$6,'Forecast Data'!$B:$B,$D269),"")</f>
        <v/>
      </c>
      <c r="BP269" s="12" t="str">
        <f>IFERROR((SUMIFS('OP Units'!K:K,'OP Units'!$A:$A,$D269)-SUMIFS('Forecast Data'!$H:$H,'Forecast Data'!$C:$C,BP$6,'Forecast Data'!$B:$B,$D269))/SUMIFS('Forecast Data'!$H:$H,'Forecast Data'!$C:$C,BP$6,'Forecast Data'!$B:$B,$D269),"")</f>
        <v/>
      </c>
      <c r="BQ269" s="12" t="str">
        <f>IFERROR((SUMIFS('OP Units'!L:L,'OP Units'!$A:$A,$D269)-SUMIFS('Forecast Data'!$H:$H,'Forecast Data'!$C:$C,BQ$6,'Forecast Data'!$B:$B,$D269))/SUMIFS('Forecast Data'!$H:$H,'Forecast Data'!$C:$C,BQ$6,'Forecast Data'!$B:$B,$D269),"")</f>
        <v/>
      </c>
      <c r="BR269" s="12" t="str">
        <f>IFERROR((SUMIFS('OP Units'!M:M,'OP Units'!$A:$A,$D269)-SUMIFS('Forecast Data'!$H:$H,'Forecast Data'!$C:$C,BR$6,'Forecast Data'!$B:$B,$D269))/SUMIFS('Forecast Data'!$H:$H,'Forecast Data'!$C:$C,BR$6,'Forecast Data'!$B:$B,$D269),"")</f>
        <v/>
      </c>
      <c r="BS269" s="12" t="str">
        <f>IFERROR((SUMIFS('OP Units'!N:N,'OP Units'!$A:$A,$D269)-SUMIFS('Forecast Data'!$H:$H,'Forecast Data'!$C:$C,BS$6,'Forecast Data'!$B:$B,$D269))/SUMIFS('Forecast Data'!$H:$H,'Forecast Data'!$C:$C,BS$6,'Forecast Data'!$B:$B,$D269),"")</f>
        <v/>
      </c>
      <c r="BT269" s="12" t="str">
        <f>IFERROR((SUMIFS('OP Units'!O:O,'OP Units'!$A:$A,$D269)-SUMIFS('Forecast Data'!$H:$H,'Forecast Data'!$C:$C,BT$6,'Forecast Data'!$B:$B,$D269))/SUMIFS('Forecast Data'!$H:$H,'Forecast Data'!$C:$C,BT$6,'Forecast Data'!$B:$B,$D269),"")</f>
        <v/>
      </c>
      <c r="BU269" s="12" t="str">
        <f>IFERROR((SUMIFS('OP Units'!P:P,'OP Units'!$A:$A,$D269)-SUMIFS('Forecast Data'!$H:$H,'Forecast Data'!$C:$C,BU$6,'Forecast Data'!$B:$B,$D269))/SUMIFS('Forecast Data'!$H:$H,'Forecast Data'!$C:$C,BU$6,'Forecast Data'!$B:$B,$D269),"")</f>
        <v/>
      </c>
      <c r="BV269" s="12"/>
      <c r="BW269" s="11">
        <f>(SUMIFS('Forecast Data'!H:H,'Forecast Data'!B:B,D269,'Forecast Data'!C:C,BK$6)+SUMIFS('Forecast Data'!H:H,'Forecast Data'!B:B,D269,'Forecast Data'!C:C,BL$6)+SUMIFS('Forecast Data'!H:H,'Forecast Data'!B:B,D269,'Forecast Data'!C:C,BM$6)+SUMIFS('Forecast Data'!H:H,'Forecast Data'!B:B,D269,'Forecast Data'!C:C,BN$6)+SUMIFS('Forecast Data'!H:H,'Forecast Data'!B:B,D269,'Forecast Data'!C:C,BO$6)+SUMIFS('Forecast Data'!H:H,'Forecast Data'!B:B,D269,'Forecast Data'!C:C,BP$6)+SUMIFS('Forecast Data'!H:H,'Forecast Data'!B:B,D269,'Forecast Data'!C:C,BQ$6)+SUMIFS('Forecast Data'!H:H,'Forecast Data'!B:B,D269,'Forecast Data'!C:C,BJ$6))/8</f>
        <v>0</v>
      </c>
      <c r="BX269" s="12" t="str">
        <f>IFERROR((SUM(W269:AD269)-(SUMIFS('Forecast Data'!H:H,'Forecast Data'!B:B,B269,'Forecast Data'!C:C,BJ$6)+SUMIFS('Forecast Data'!H:H,'Forecast Data'!B:B,B269,'Forecast Data'!C:C,BK$6)+SUMIFS('Forecast Data'!H:H,'Forecast Data'!B:B,B269,'Forecast Data'!C:C,BL$6)+SUMIFS('Forecast Data'!H:H,'Forecast Data'!B:B,B269,'Forecast Data'!C:C,BM$6)+SUMIFS('Forecast Data'!H:H,'Forecast Data'!B:B,B269,'Forecast Data'!C:C,BN$6)+SUMIFS('Forecast Data'!H:H,'Forecast Data'!B:B,B269,'Forecast Data'!C:C,BO$6)+SUMIFS('Forecast Data'!H:H,'Forecast Data'!B:B,B269,'Forecast Data'!C:C,BP$6)+SUMIFS('Forecast Data'!H:H,'Forecast Data'!B:B,B269,'Forecast Data'!C:C,BQ$6)))/(SUMIFS('Forecast Data'!H:H,'Forecast Data'!B:B,B269,'Forecast Data'!C:C,BJ$6)+SUMIFS('Forecast Data'!H:H,'Forecast Data'!B:B,B269,'Forecast Data'!C:C,BK$6)+SUMIFS('Forecast Data'!H:H,'Forecast Data'!B:B,B269,'Forecast Data'!C:C,BL$6)+SUMIFS('Forecast Data'!H:H,'Forecast Data'!B:B,B269,'Forecast Data'!C:C,BM$6)+SUMIFS('Forecast Data'!H:H,'Forecast Data'!B:B,B269,'Forecast Data'!C:C,BN$6)+SUMIFS('Forecast Data'!H:H,'Forecast Data'!B:B,B269,'Forecast Data'!C:C,BO$6)+SUMIFS('Forecast Data'!H:H,'Forecast Data'!B:B,B269,'Forecast Data'!C:C,BP$6)+SUMIFS('Forecast Data'!H:H,'Forecast Data'!B:B,B269,'Forecast Data'!C:C,BQ$6)),"")</f>
        <v/>
      </c>
      <c r="BY269" s="12">
        <f t="shared" si="68"/>
        <v>0</v>
      </c>
      <c r="BZ269" s="16">
        <f t="shared" si="69"/>
        <v>0</v>
      </c>
      <c r="CA269" s="13">
        <f t="shared" si="70"/>
        <v>0</v>
      </c>
      <c r="CB269" s="12">
        <f t="shared" si="71"/>
        <v>0</v>
      </c>
      <c r="CC269" s="12"/>
      <c r="CD269" s="11">
        <f>(SUMIFS('Forecast Data'!H:H,'Forecast Data'!B:B,D269,'Forecast Data'!C:C,BK$6)+SUMIFS('Forecast Data'!H:H,'Forecast Data'!B:B,D269,'Forecast Data'!C:C,BL$6)+SUMIFS('Forecast Data'!H:H,'Forecast Data'!B:B,D269,'Forecast Data'!C:C,BM$6)+SUMIFS('Forecast Data'!H:H,'Forecast Data'!B:B,D269,'Forecast Data'!C:C,BJ$6))/4</f>
        <v>0</v>
      </c>
      <c r="CE269" s="12" t="str">
        <f>IFERROR((SUM(W269:Z269)-(SUMIFS('Forecast Data'!H:H,'Forecast Data'!B:B,D269,'Forecast Data'!C:C,BJ$6)+SUMIFS('Forecast Data'!H:H,'Forecast Data'!B:B,D269,'Forecast Data'!C:C,BK$6)+SUMIFS('Forecast Data'!H:H,'Forecast Data'!B:B,D269,'Forecast Data'!C:C,BL$6)+SUMIFS('Forecast Data'!H:H,'Forecast Data'!B:B,D269,'Forecast Data'!C:C,BM$6)))/(SUMIFS('Forecast Data'!H:H,'Forecast Data'!B:B,D269,'Forecast Data'!C:C,BJ$6)+SUMIFS('Forecast Data'!H:H,'Forecast Data'!B:B,D269,'Forecast Data'!C:C,BK$6)+SUMIFS('Forecast Data'!H:H,'Forecast Data'!B:B,D269,'Forecast Data'!C:C,BL$6)+SUMIFS('Forecast Data'!H:H,'Forecast Data'!B:B,D269,'Forecast Data'!C:C,BM$6)),"")</f>
        <v/>
      </c>
      <c r="CF269" s="12">
        <f t="shared" si="72"/>
        <v>0</v>
      </c>
      <c r="CG269" s="12">
        <f t="shared" si="73"/>
        <v>0</v>
      </c>
      <c r="CH269" s="13">
        <f t="shared" si="74"/>
        <v>0</v>
      </c>
      <c r="CI269" s="13"/>
    </row>
    <row r="270" spans="1:87" ht="13.2">
      <c r="A270" s="1"/>
      <c r="B270" t="str">
        <f t="shared" si="75"/>
        <v>zz_Unidentified_25.10</v>
      </c>
      <c r="D270" t="s">
        <v>302</v>
      </c>
      <c r="E270" s="11">
        <f>SUMIFS('Fin Data'!F:F,'Fin Data'!A:A,D270)</f>
        <v>0</v>
      </c>
      <c r="F270" s="11">
        <f>SUMIFS('Fin Data with 6 week hist'!I:I,'Fin Data with 6 week hist'!$A:$A,$D270)</f>
        <v>0</v>
      </c>
      <c r="G270" s="11">
        <f>SUMIFS('Fin Data with 6 week hist'!J:J,'Fin Data with 6 week hist'!$A:$A,$D270)</f>
        <v>0</v>
      </c>
      <c r="H270" s="11">
        <f>SUMIFS('Fin Data with 6 week hist'!K:K,'Fin Data with 6 week hist'!$A:$A,$D270)+SUMIFS('Unit Cancellations'!D:D,'Unit Cancellations'!$B:$B,$D270)</f>
        <v>0</v>
      </c>
      <c r="I270" s="11">
        <f>SUMIFS('Fin Data with 6 week hist'!L:L,'Fin Data with 6 week hist'!$A:$A,$D270)+SUMIFS('Unit Cancellations'!E:E,'Unit Cancellations'!$B:$B,$D270)</f>
        <v>0</v>
      </c>
      <c r="J270" s="11">
        <f>SUMIFS('Fin Data with 6 week hist'!M:M,'Fin Data with 6 week hist'!$A:$A,$D270)+SUMIFS('Unit Cancellations'!F:F,'Unit Cancellations'!$B:$B,$D270)</f>
        <v>0</v>
      </c>
      <c r="K270" s="11">
        <f>SUMIFS('Fin Data with 6 week hist'!N:N,'Fin Data with 6 week hist'!$A:$A,$D270)+SUMIFS('Unit Cancellations'!G:G,'Unit Cancellations'!$B:$B,$D270)</f>
        <v>0</v>
      </c>
      <c r="L270" s="11">
        <f>SUMIFS('Fin Data'!AN:AN,'Fin Data'!A:A,D270)</f>
        <v>0</v>
      </c>
      <c r="M270" s="12">
        <f>IFERROR(SUMIFS('Fin Data'!AO:AO,'Fin Data'!A:A,D270),"")</f>
        <v>0</v>
      </c>
      <c r="N270" s="1"/>
      <c r="O270" s="11">
        <f t="shared" si="63"/>
        <v>0</v>
      </c>
      <c r="P270" s="12" t="str">
        <f t="shared" si="64"/>
        <v/>
      </c>
      <c r="Q270" s="1"/>
      <c r="R270" s="11">
        <f t="shared" si="65"/>
        <v>0</v>
      </c>
      <c r="S270" s="12" t="str">
        <f t="shared" si="66"/>
        <v/>
      </c>
      <c r="T270" s="11">
        <f t="shared" si="67"/>
        <v>6822.625</v>
      </c>
      <c r="U270" s="1" t="e">
        <f t="shared" si="76"/>
        <v>#REF!</v>
      </c>
      <c r="V270" s="1"/>
      <c r="W270" s="11">
        <f>SUMIFS('Forecast Data'!$D:$D,'Forecast Data'!$C:$C,W$6,'Forecast Data'!$B:$B,$D270)</f>
        <v>0</v>
      </c>
      <c r="X270" s="11">
        <f>SUMIFS('Forecast Data'!$D:$D,'Forecast Data'!$C:$C,X$6,'Forecast Data'!$B:$B,$D270)</f>
        <v>0</v>
      </c>
      <c r="Y270" s="11">
        <f>SUMIFS('Forecast Data'!$D:$D,'Forecast Data'!$C:$C,Y$6,'Forecast Data'!$B:$B,$D270)</f>
        <v>0</v>
      </c>
      <c r="Z270" s="11">
        <f>SUMIFS('Forecast Data'!$D:$D,'Forecast Data'!$C:$C,Z$6,'Forecast Data'!$B:$B,$D270)</f>
        <v>0</v>
      </c>
      <c r="AA270" s="11">
        <f>SUMIFS('Forecast Data'!$D:$D,'Forecast Data'!$C:$C,AA$6,'Forecast Data'!$B:$B,$D270)</f>
        <v>0</v>
      </c>
      <c r="AB270" s="11">
        <f>SUMIFS('Forecast Data'!$D:$D,'Forecast Data'!$C:$C,AB$6,'Forecast Data'!$B:$B,$D270)</f>
        <v>0</v>
      </c>
      <c r="AC270" s="11">
        <f>SUMIFS('Forecast Data'!$D:$D,'Forecast Data'!$C:$C,AC$6,'Forecast Data'!$B:$B,$D270)</f>
        <v>0</v>
      </c>
      <c r="AD270" s="11">
        <f>SUMIFS('Forecast Data'!$D:$D,'Forecast Data'!$C:$C,AD$6,'Forecast Data'!$B:$B,$D270)</f>
        <v>0</v>
      </c>
      <c r="AE270" s="11">
        <f>SUMIFS('Forecast Data'!$D:$D,'Forecast Data'!$C:$C,AE$6,'Forecast Data'!$B:$B,$D270)</f>
        <v>0</v>
      </c>
      <c r="AF270" s="11">
        <f>SUMIFS('Forecast Data'!$D:$D,'Forecast Data'!$C:$C,AF$6,'Forecast Data'!$B:$B,$D270)</f>
        <v>0</v>
      </c>
      <c r="AG270" s="11">
        <f>SUMIFS('Forecast Data'!$D:$D,'Forecast Data'!$C:$C,AG$6,'Forecast Data'!$B:$B,$D270)</f>
        <v>0</v>
      </c>
      <c r="AH270" s="11">
        <f>SUMIFS('Forecast Data'!$D:$D,'Forecast Data'!$C:$C,AH$6,'Forecast Data'!$B:$B,$D270)</f>
        <v>0</v>
      </c>
      <c r="AI270" s="1"/>
      <c r="AJ270" s="12" t="str">
        <f>IF(SUMIFS('Forecast Data'!$E:$E,'Forecast Data'!$C:$C,AJ$6,'Forecast Data'!$B:$B,$D270)=0,"",SUMIFS('Forecast Data'!$E:$E,'Forecast Data'!$C:$C,AJ$6,'Forecast Data'!$B:$B,$D270))</f>
        <v/>
      </c>
      <c r="AK270" s="12" t="str">
        <f>IF(SUMIFS('Forecast Data'!$E:$E,'Forecast Data'!$C:$C,AK$6,'Forecast Data'!$B:$B,$D270)=0,"",SUMIFS('Forecast Data'!$E:$E,'Forecast Data'!$C:$C,AK$6,'Forecast Data'!$B:$B,$D270))</f>
        <v/>
      </c>
      <c r="AL270" s="12" t="str">
        <f>IF(SUMIFS('Forecast Data'!$E:$E,'Forecast Data'!$C:$C,AL$6,'Forecast Data'!$B:$B,$D270)=0,"",SUMIFS('Forecast Data'!$E:$E,'Forecast Data'!$C:$C,AL$6,'Forecast Data'!$B:$B,$D270))</f>
        <v/>
      </c>
      <c r="AM270" s="12" t="str">
        <f>IF(SUMIFS('Forecast Data'!$E:$E,'Forecast Data'!$C:$C,AM$6,'Forecast Data'!$B:$B,$D270)=0,"",SUMIFS('Forecast Data'!$E:$E,'Forecast Data'!$C:$C,AM$6,'Forecast Data'!$B:$B,$D270))</f>
        <v/>
      </c>
      <c r="AN270" s="12" t="str">
        <f>IF(SUMIFS('Forecast Data'!$E:$E,'Forecast Data'!$C:$C,AN$6,'Forecast Data'!$B:$B,$D270)=0,"",SUMIFS('Forecast Data'!$E:$E,'Forecast Data'!$C:$C,AN$6,'Forecast Data'!$B:$B,$D270))</f>
        <v/>
      </c>
      <c r="AO270" s="12" t="str">
        <f>IF(SUMIFS('Forecast Data'!$E:$E,'Forecast Data'!$C:$C,AO$6,'Forecast Data'!$B:$B,$D270)=0,"",SUMIFS('Forecast Data'!$E:$E,'Forecast Data'!$C:$C,AO$6,'Forecast Data'!$B:$B,$D270))</f>
        <v/>
      </c>
      <c r="AP270" s="12" t="str">
        <f>IF(SUMIFS('Forecast Data'!$E:$E,'Forecast Data'!$C:$C,AP$6,'Forecast Data'!$B:$B,$D270)=0,"",SUMIFS('Forecast Data'!$E:$E,'Forecast Data'!$C:$C,AP$6,'Forecast Data'!$B:$B,$D270))</f>
        <v/>
      </c>
      <c r="AQ270" s="12" t="str">
        <f>IF(SUMIFS('Forecast Data'!$E:$E,'Forecast Data'!$C:$C,AQ$6,'Forecast Data'!$B:$B,$D270)=0,"",SUMIFS('Forecast Data'!$E:$E,'Forecast Data'!$C:$C,AQ$6,'Forecast Data'!$B:$B,$D270))</f>
        <v/>
      </c>
      <c r="AR270" s="12" t="str">
        <f>IF(SUMIFS('Forecast Data'!$E:$E,'Forecast Data'!$C:$C,AR$6,'Forecast Data'!$B:$B,$D270)=0,"",SUMIFS('Forecast Data'!$E:$E,'Forecast Data'!$C:$C,AR$6,'Forecast Data'!$B:$B,$D270))</f>
        <v/>
      </c>
      <c r="AS270" s="12" t="str">
        <f>IF(SUMIFS('Forecast Data'!$E:$E,'Forecast Data'!$C:$C,AS$6,'Forecast Data'!$B:$B,$D270)=0,"",SUMIFS('Forecast Data'!$E:$E,'Forecast Data'!$C:$C,AS$6,'Forecast Data'!$B:$B,$D270))</f>
        <v/>
      </c>
      <c r="AT270" s="12" t="str">
        <f>IF(SUMIFS('Forecast Data'!$E:$E,'Forecast Data'!$C:$C,AT$6,'Forecast Data'!$B:$B,$D270)=0,"",SUMIFS('Forecast Data'!$E:$E,'Forecast Data'!$C:$C,AT$6,'Forecast Data'!$B:$B,$D270))</f>
        <v/>
      </c>
      <c r="AU270" s="12" t="str">
        <f>IF(SUMIFS('Forecast Data'!$E:$E,'Forecast Data'!$C:$C,AU$6,'Forecast Data'!$B:$B,$D270)=0,"",SUMIFS('Forecast Data'!$E:$E,'Forecast Data'!$C:$C,AU$6,'Forecast Data'!$B:$B,$D270))</f>
        <v/>
      </c>
      <c r="AV270" s="1"/>
      <c r="AW270" s="11">
        <f>SUMIFS('OP Units'!E:E,'OP Units'!$A:$A,$D270)</f>
        <v>4857</v>
      </c>
      <c r="AX270" s="11">
        <f>SUMIFS('OP Units'!F:F,'OP Units'!$A:$A,$D270)</f>
        <v>5114</v>
      </c>
      <c r="AY270" s="11">
        <f>SUMIFS('OP Units'!G:G,'OP Units'!$A:$A,$D270)</f>
        <v>6871</v>
      </c>
      <c r="AZ270" s="11">
        <f>SUMIFS('OP Units'!H:H,'OP Units'!$A:$A,$D270)</f>
        <v>7185</v>
      </c>
      <c r="BA270" s="11">
        <f>SUMIFS('OP Units'!I:I,'OP Units'!$A:$A,$D270)</f>
        <v>7296</v>
      </c>
      <c r="BB270" s="11">
        <f>SUMIFS('OP Units'!J:J,'OP Units'!$A:$A,$D270)</f>
        <v>7756</v>
      </c>
      <c r="BC270" s="11">
        <f>SUMIFS('OP Units'!K:K,'OP Units'!$A:$A,$D270)</f>
        <v>7834</v>
      </c>
      <c r="BD270" s="11">
        <f>SUMIFS('OP Units'!L:L,'OP Units'!$A:$A,$D270)</f>
        <v>7668</v>
      </c>
      <c r="BE270" s="11">
        <f>SUMIFS('OP Units'!M:M,'OP Units'!$A:$A,$D270)</f>
        <v>7760</v>
      </c>
      <c r="BF270" s="11">
        <f>SUMIFS('OP Units'!N:N,'OP Units'!$A:$A,$D270)</f>
        <v>8258</v>
      </c>
      <c r="BG270" s="11">
        <f>SUMIFS('OP Units'!O:O,'OP Units'!$A:$A,$D270)</f>
        <v>8726</v>
      </c>
      <c r="BH270" s="11">
        <f>SUMIFS('OP Units'!P:P,'OP Units'!$A:$A,$D270)</f>
        <v>8960</v>
      </c>
      <c r="BI270" s="1"/>
      <c r="BJ270" s="12" t="str">
        <f>IFERROR((SUMIFS('OP Units'!E:E,'OP Units'!$A:$A,$D270)-SUMIFS('Forecast Data'!$H:$H,'Forecast Data'!$C:$C,BJ$6,'Forecast Data'!$B:$B,$D270))/SUMIFS('Forecast Data'!$H:$H,'Forecast Data'!$C:$C,BJ$6,'Forecast Data'!$B:$B,$D270),"")</f>
        <v/>
      </c>
      <c r="BK270" s="12" t="str">
        <f>IFERROR((SUMIFS('OP Units'!F:F,'OP Units'!$A:$A,$D270)-SUMIFS('Forecast Data'!$H:$H,'Forecast Data'!$C:$C,BK$6,'Forecast Data'!$B:$B,$D270))/SUMIFS('Forecast Data'!$H:$H,'Forecast Data'!$C:$C,BK$6,'Forecast Data'!$B:$B,$D270),"")</f>
        <v/>
      </c>
      <c r="BL270" s="12" t="str">
        <f>IFERROR((SUMIFS('OP Units'!G:G,'OP Units'!$A:$A,$D270)-SUMIFS('Forecast Data'!$H:$H,'Forecast Data'!$C:$C,BL$6,'Forecast Data'!$B:$B,$D270))/SUMIFS('Forecast Data'!$H:$H,'Forecast Data'!$C:$C,BL$6,'Forecast Data'!$B:$B,$D270),"")</f>
        <v/>
      </c>
      <c r="BM270" s="12" t="str">
        <f>IFERROR((SUMIFS('OP Units'!H:H,'OP Units'!$A:$A,$D270)-SUMIFS('Forecast Data'!$H:$H,'Forecast Data'!$C:$C,BM$6,'Forecast Data'!$B:$B,$D270))/SUMIFS('Forecast Data'!$H:$H,'Forecast Data'!$C:$C,BM$6,'Forecast Data'!$B:$B,$D270),"")</f>
        <v/>
      </c>
      <c r="BN270" s="12" t="str">
        <f>IFERROR((SUMIFS('OP Units'!I:I,'OP Units'!$A:$A,$D270)-SUMIFS('Forecast Data'!$H:$H,'Forecast Data'!$C:$C,BN$6,'Forecast Data'!$B:$B,$D270))/SUMIFS('Forecast Data'!$H:$H,'Forecast Data'!$C:$C,BN$6,'Forecast Data'!$B:$B,$D270),"")</f>
        <v/>
      </c>
      <c r="BO270" s="12" t="str">
        <f>IFERROR((SUMIFS('OP Units'!J:J,'OP Units'!$A:$A,$D270)-SUMIFS('Forecast Data'!$H:$H,'Forecast Data'!$C:$C,BO$6,'Forecast Data'!$B:$B,$D270))/SUMIFS('Forecast Data'!$H:$H,'Forecast Data'!$C:$C,BO$6,'Forecast Data'!$B:$B,$D270),"")</f>
        <v/>
      </c>
      <c r="BP270" s="12" t="str">
        <f>IFERROR((SUMIFS('OP Units'!K:K,'OP Units'!$A:$A,$D270)-SUMIFS('Forecast Data'!$H:$H,'Forecast Data'!$C:$C,BP$6,'Forecast Data'!$B:$B,$D270))/SUMIFS('Forecast Data'!$H:$H,'Forecast Data'!$C:$C,BP$6,'Forecast Data'!$B:$B,$D270),"")</f>
        <v/>
      </c>
      <c r="BQ270" s="12" t="str">
        <f>IFERROR((SUMIFS('OP Units'!L:L,'OP Units'!$A:$A,$D270)-SUMIFS('Forecast Data'!$H:$H,'Forecast Data'!$C:$C,BQ$6,'Forecast Data'!$B:$B,$D270))/SUMIFS('Forecast Data'!$H:$H,'Forecast Data'!$C:$C,BQ$6,'Forecast Data'!$B:$B,$D270),"")</f>
        <v/>
      </c>
      <c r="BR270" s="12" t="str">
        <f>IFERROR((SUMIFS('OP Units'!M:M,'OP Units'!$A:$A,$D270)-SUMIFS('Forecast Data'!$H:$H,'Forecast Data'!$C:$C,BR$6,'Forecast Data'!$B:$B,$D270))/SUMIFS('Forecast Data'!$H:$H,'Forecast Data'!$C:$C,BR$6,'Forecast Data'!$B:$B,$D270),"")</f>
        <v/>
      </c>
      <c r="BS270" s="12" t="str">
        <f>IFERROR((SUMIFS('OP Units'!N:N,'OP Units'!$A:$A,$D270)-SUMIFS('Forecast Data'!$H:$H,'Forecast Data'!$C:$C,BS$6,'Forecast Data'!$B:$B,$D270))/SUMIFS('Forecast Data'!$H:$H,'Forecast Data'!$C:$C,BS$6,'Forecast Data'!$B:$B,$D270),"")</f>
        <v/>
      </c>
      <c r="BT270" s="12" t="str">
        <f>IFERROR((SUMIFS('OP Units'!O:O,'OP Units'!$A:$A,$D270)-SUMIFS('Forecast Data'!$H:$H,'Forecast Data'!$C:$C,BT$6,'Forecast Data'!$B:$B,$D270))/SUMIFS('Forecast Data'!$H:$H,'Forecast Data'!$C:$C,BT$6,'Forecast Data'!$B:$B,$D270),"")</f>
        <v/>
      </c>
      <c r="BU270" s="12" t="str">
        <f>IFERROR((SUMIFS('OP Units'!P:P,'OP Units'!$A:$A,$D270)-SUMIFS('Forecast Data'!$H:$H,'Forecast Data'!$C:$C,BU$6,'Forecast Data'!$B:$B,$D270))/SUMIFS('Forecast Data'!$H:$H,'Forecast Data'!$C:$C,BU$6,'Forecast Data'!$B:$B,$D270),"")</f>
        <v/>
      </c>
      <c r="BV270" s="12"/>
      <c r="BW270" s="11">
        <f>(SUMIFS('Forecast Data'!H:H,'Forecast Data'!B:B,D270,'Forecast Data'!C:C,BK$6)+SUMIFS('Forecast Data'!H:H,'Forecast Data'!B:B,D270,'Forecast Data'!C:C,BL$6)+SUMIFS('Forecast Data'!H:H,'Forecast Data'!B:B,D270,'Forecast Data'!C:C,BM$6)+SUMIFS('Forecast Data'!H:H,'Forecast Data'!B:B,D270,'Forecast Data'!C:C,BN$6)+SUMIFS('Forecast Data'!H:H,'Forecast Data'!B:B,D270,'Forecast Data'!C:C,BO$6)+SUMIFS('Forecast Data'!H:H,'Forecast Data'!B:B,D270,'Forecast Data'!C:C,BP$6)+SUMIFS('Forecast Data'!H:H,'Forecast Data'!B:B,D270,'Forecast Data'!C:C,BQ$6)+SUMIFS('Forecast Data'!H:H,'Forecast Data'!B:B,D270,'Forecast Data'!C:C,BJ$6))/8</f>
        <v>0</v>
      </c>
      <c r="BX270" s="12" t="str">
        <f>IFERROR((SUM(W270:AD270)-(SUMIFS('Forecast Data'!H:H,'Forecast Data'!B:B,B270,'Forecast Data'!C:C,BJ$6)+SUMIFS('Forecast Data'!H:H,'Forecast Data'!B:B,B270,'Forecast Data'!C:C,BK$6)+SUMIFS('Forecast Data'!H:H,'Forecast Data'!B:B,B270,'Forecast Data'!C:C,BL$6)+SUMIFS('Forecast Data'!H:H,'Forecast Data'!B:B,B270,'Forecast Data'!C:C,BM$6)+SUMIFS('Forecast Data'!H:H,'Forecast Data'!B:B,B270,'Forecast Data'!C:C,BN$6)+SUMIFS('Forecast Data'!H:H,'Forecast Data'!B:B,B270,'Forecast Data'!C:C,BO$6)+SUMIFS('Forecast Data'!H:H,'Forecast Data'!B:B,B270,'Forecast Data'!C:C,BP$6)+SUMIFS('Forecast Data'!H:H,'Forecast Data'!B:B,B270,'Forecast Data'!C:C,BQ$6)))/(SUMIFS('Forecast Data'!H:H,'Forecast Data'!B:B,B270,'Forecast Data'!C:C,BJ$6)+SUMIFS('Forecast Data'!H:H,'Forecast Data'!B:B,B270,'Forecast Data'!C:C,BK$6)+SUMIFS('Forecast Data'!H:H,'Forecast Data'!B:B,B270,'Forecast Data'!C:C,BL$6)+SUMIFS('Forecast Data'!H:H,'Forecast Data'!B:B,B270,'Forecast Data'!C:C,BM$6)+SUMIFS('Forecast Data'!H:H,'Forecast Data'!B:B,B270,'Forecast Data'!C:C,BN$6)+SUMIFS('Forecast Data'!H:H,'Forecast Data'!B:B,B270,'Forecast Data'!C:C,BO$6)+SUMIFS('Forecast Data'!H:H,'Forecast Data'!B:B,B270,'Forecast Data'!C:C,BP$6)+SUMIFS('Forecast Data'!H:H,'Forecast Data'!B:B,B270,'Forecast Data'!C:C,BQ$6)),"")</f>
        <v/>
      </c>
      <c r="BY270" s="12">
        <f t="shared" si="68"/>
        <v>0</v>
      </c>
      <c r="BZ270" s="16">
        <f t="shared" si="69"/>
        <v>0</v>
      </c>
      <c r="CA270" s="13">
        <f t="shared" si="70"/>
        <v>0</v>
      </c>
      <c r="CB270" s="12">
        <f t="shared" si="71"/>
        <v>0</v>
      </c>
      <c r="CC270" s="12"/>
      <c r="CD270" s="11">
        <f>(SUMIFS('Forecast Data'!H:H,'Forecast Data'!B:B,D270,'Forecast Data'!C:C,BK$6)+SUMIFS('Forecast Data'!H:H,'Forecast Data'!B:B,D270,'Forecast Data'!C:C,BL$6)+SUMIFS('Forecast Data'!H:H,'Forecast Data'!B:B,D270,'Forecast Data'!C:C,BM$6)+SUMIFS('Forecast Data'!H:H,'Forecast Data'!B:B,D270,'Forecast Data'!C:C,BJ$6))/4</f>
        <v>0</v>
      </c>
      <c r="CE270" s="12" t="str">
        <f>IFERROR((SUM(W270:Z270)-(SUMIFS('Forecast Data'!H:H,'Forecast Data'!B:B,D270,'Forecast Data'!C:C,BJ$6)+SUMIFS('Forecast Data'!H:H,'Forecast Data'!B:B,D270,'Forecast Data'!C:C,BK$6)+SUMIFS('Forecast Data'!H:H,'Forecast Data'!B:B,D270,'Forecast Data'!C:C,BL$6)+SUMIFS('Forecast Data'!H:H,'Forecast Data'!B:B,D270,'Forecast Data'!C:C,BM$6)))/(SUMIFS('Forecast Data'!H:H,'Forecast Data'!B:B,D270,'Forecast Data'!C:C,BJ$6)+SUMIFS('Forecast Data'!H:H,'Forecast Data'!B:B,D270,'Forecast Data'!C:C,BK$6)+SUMIFS('Forecast Data'!H:H,'Forecast Data'!B:B,D270,'Forecast Data'!C:C,BL$6)+SUMIFS('Forecast Data'!H:H,'Forecast Data'!B:B,D270,'Forecast Data'!C:C,BM$6)),"")</f>
        <v/>
      </c>
      <c r="CF270" s="12">
        <f t="shared" si="72"/>
        <v>0</v>
      </c>
      <c r="CG270" s="12">
        <f t="shared" si="73"/>
        <v>0</v>
      </c>
      <c r="CH270" s="13">
        <f t="shared" si="74"/>
        <v>0</v>
      </c>
      <c r="CI270" s="13"/>
    </row>
    <row r="271" spans="1:87" ht="13.2">
      <c r="A271" s="1"/>
      <c r="B271" t="str">
        <f t="shared" si="75"/>
        <v>Dr Emil Nutrition</v>
      </c>
      <c r="D271" t="s">
        <v>303</v>
      </c>
      <c r="E271" s="11">
        <f>SUMIFS('Fin Data'!F:F,'Fin Data'!A:A,D271)</f>
        <v>0</v>
      </c>
      <c r="F271" s="11">
        <f>SUMIFS('Fin Data with 6 week hist'!I:I,'Fin Data with 6 week hist'!$A:$A,$D271)</f>
        <v>0</v>
      </c>
      <c r="G271" s="11">
        <f>SUMIFS('Fin Data with 6 week hist'!J:J,'Fin Data with 6 week hist'!$A:$A,$D271)</f>
        <v>0</v>
      </c>
      <c r="H271" s="11">
        <f>SUMIFS('Fin Data with 6 week hist'!K:K,'Fin Data with 6 week hist'!$A:$A,$D271)+SUMIFS('Unit Cancellations'!D:D,'Unit Cancellations'!$B:$B,$D271)</f>
        <v>0</v>
      </c>
      <c r="I271" s="11">
        <f>SUMIFS('Fin Data with 6 week hist'!L:L,'Fin Data with 6 week hist'!$A:$A,$D271)+SUMIFS('Unit Cancellations'!E:E,'Unit Cancellations'!$B:$B,$D271)</f>
        <v>0</v>
      </c>
      <c r="J271" s="11">
        <f>SUMIFS('Fin Data with 6 week hist'!M:M,'Fin Data with 6 week hist'!$A:$A,$D271)+SUMIFS('Unit Cancellations'!F:F,'Unit Cancellations'!$B:$B,$D271)</f>
        <v>0</v>
      </c>
      <c r="K271" s="11">
        <f>SUMIFS('Fin Data with 6 week hist'!N:N,'Fin Data with 6 week hist'!$A:$A,$D271)+SUMIFS('Unit Cancellations'!G:G,'Unit Cancellations'!$B:$B,$D271)</f>
        <v>0</v>
      </c>
      <c r="L271" s="11">
        <f>SUMIFS('Fin Data'!AN:AN,'Fin Data'!A:A,D271)</f>
        <v>0</v>
      </c>
      <c r="M271" s="12">
        <f>IFERROR(SUMIFS('Fin Data'!AO:AO,'Fin Data'!A:A,D271),"")</f>
        <v>0</v>
      </c>
      <c r="N271" s="1"/>
      <c r="O271" s="11">
        <f t="shared" si="63"/>
        <v>0</v>
      </c>
      <c r="P271" s="12" t="str">
        <f t="shared" si="64"/>
        <v/>
      </c>
      <c r="Q271" s="1"/>
      <c r="R271" s="11">
        <f t="shared" si="65"/>
        <v>0</v>
      </c>
      <c r="S271" s="12" t="str">
        <f t="shared" si="66"/>
        <v/>
      </c>
      <c r="T271" s="11">
        <f t="shared" si="67"/>
        <v>4355.25</v>
      </c>
      <c r="U271" s="1" t="e">
        <f t="shared" si="76"/>
        <v>#REF!</v>
      </c>
      <c r="V271" s="1"/>
      <c r="W271" s="11">
        <f>SUMIFS('Forecast Data'!$D:$D,'Forecast Data'!$C:$C,W$6,'Forecast Data'!$B:$B,$D271)</f>
        <v>0</v>
      </c>
      <c r="X271" s="11">
        <f>SUMIFS('Forecast Data'!$D:$D,'Forecast Data'!$C:$C,X$6,'Forecast Data'!$B:$B,$D271)</f>
        <v>0</v>
      </c>
      <c r="Y271" s="11">
        <f>SUMIFS('Forecast Data'!$D:$D,'Forecast Data'!$C:$C,Y$6,'Forecast Data'!$B:$B,$D271)</f>
        <v>0</v>
      </c>
      <c r="Z271" s="11">
        <f>SUMIFS('Forecast Data'!$D:$D,'Forecast Data'!$C:$C,Z$6,'Forecast Data'!$B:$B,$D271)</f>
        <v>0</v>
      </c>
      <c r="AA271" s="11">
        <f>SUMIFS('Forecast Data'!$D:$D,'Forecast Data'!$C:$C,AA$6,'Forecast Data'!$B:$B,$D271)</f>
        <v>0</v>
      </c>
      <c r="AB271" s="11">
        <f>SUMIFS('Forecast Data'!$D:$D,'Forecast Data'!$C:$C,AB$6,'Forecast Data'!$B:$B,$D271)</f>
        <v>0</v>
      </c>
      <c r="AC271" s="11">
        <f>SUMIFS('Forecast Data'!$D:$D,'Forecast Data'!$C:$C,AC$6,'Forecast Data'!$B:$B,$D271)</f>
        <v>0</v>
      </c>
      <c r="AD271" s="11">
        <f>SUMIFS('Forecast Data'!$D:$D,'Forecast Data'!$C:$C,AD$6,'Forecast Data'!$B:$B,$D271)</f>
        <v>0</v>
      </c>
      <c r="AE271" s="11">
        <f>SUMIFS('Forecast Data'!$D:$D,'Forecast Data'!$C:$C,AE$6,'Forecast Data'!$B:$B,$D271)</f>
        <v>0</v>
      </c>
      <c r="AF271" s="11">
        <f>SUMIFS('Forecast Data'!$D:$D,'Forecast Data'!$C:$C,AF$6,'Forecast Data'!$B:$B,$D271)</f>
        <v>0</v>
      </c>
      <c r="AG271" s="11">
        <f>SUMIFS('Forecast Data'!$D:$D,'Forecast Data'!$C:$C,AG$6,'Forecast Data'!$B:$B,$D271)</f>
        <v>0</v>
      </c>
      <c r="AH271" s="11">
        <f>SUMIFS('Forecast Data'!$D:$D,'Forecast Data'!$C:$C,AH$6,'Forecast Data'!$B:$B,$D271)</f>
        <v>0</v>
      </c>
      <c r="AI271" s="1"/>
      <c r="AJ271" s="12" t="str">
        <f>IF(SUMIFS('Forecast Data'!$E:$E,'Forecast Data'!$C:$C,AJ$6,'Forecast Data'!$B:$B,$D271)=0,"",SUMIFS('Forecast Data'!$E:$E,'Forecast Data'!$C:$C,AJ$6,'Forecast Data'!$B:$B,$D271))</f>
        <v/>
      </c>
      <c r="AK271" s="12" t="str">
        <f>IF(SUMIFS('Forecast Data'!$E:$E,'Forecast Data'!$C:$C,AK$6,'Forecast Data'!$B:$B,$D271)=0,"",SUMIFS('Forecast Data'!$E:$E,'Forecast Data'!$C:$C,AK$6,'Forecast Data'!$B:$B,$D271))</f>
        <v/>
      </c>
      <c r="AL271" s="12" t="str">
        <f>IF(SUMIFS('Forecast Data'!$E:$E,'Forecast Data'!$C:$C,AL$6,'Forecast Data'!$B:$B,$D271)=0,"",SUMIFS('Forecast Data'!$E:$E,'Forecast Data'!$C:$C,AL$6,'Forecast Data'!$B:$B,$D271))</f>
        <v/>
      </c>
      <c r="AM271" s="12" t="str">
        <f>IF(SUMIFS('Forecast Data'!$E:$E,'Forecast Data'!$C:$C,AM$6,'Forecast Data'!$B:$B,$D271)=0,"",SUMIFS('Forecast Data'!$E:$E,'Forecast Data'!$C:$C,AM$6,'Forecast Data'!$B:$B,$D271))</f>
        <v/>
      </c>
      <c r="AN271" s="12" t="str">
        <f>IF(SUMIFS('Forecast Data'!$E:$E,'Forecast Data'!$C:$C,AN$6,'Forecast Data'!$B:$B,$D271)=0,"",SUMIFS('Forecast Data'!$E:$E,'Forecast Data'!$C:$C,AN$6,'Forecast Data'!$B:$B,$D271))</f>
        <v/>
      </c>
      <c r="AO271" s="12" t="str">
        <f>IF(SUMIFS('Forecast Data'!$E:$E,'Forecast Data'!$C:$C,AO$6,'Forecast Data'!$B:$B,$D271)=0,"",SUMIFS('Forecast Data'!$E:$E,'Forecast Data'!$C:$C,AO$6,'Forecast Data'!$B:$B,$D271))</f>
        <v/>
      </c>
      <c r="AP271" s="12" t="str">
        <f>IF(SUMIFS('Forecast Data'!$E:$E,'Forecast Data'!$C:$C,AP$6,'Forecast Data'!$B:$B,$D271)=0,"",SUMIFS('Forecast Data'!$E:$E,'Forecast Data'!$C:$C,AP$6,'Forecast Data'!$B:$B,$D271))</f>
        <v/>
      </c>
      <c r="AQ271" s="12" t="str">
        <f>IF(SUMIFS('Forecast Data'!$E:$E,'Forecast Data'!$C:$C,AQ$6,'Forecast Data'!$B:$B,$D271)=0,"",SUMIFS('Forecast Data'!$E:$E,'Forecast Data'!$C:$C,AQ$6,'Forecast Data'!$B:$B,$D271))</f>
        <v/>
      </c>
      <c r="AR271" s="12" t="str">
        <f>IF(SUMIFS('Forecast Data'!$E:$E,'Forecast Data'!$C:$C,AR$6,'Forecast Data'!$B:$B,$D271)=0,"",SUMIFS('Forecast Data'!$E:$E,'Forecast Data'!$C:$C,AR$6,'Forecast Data'!$B:$B,$D271))</f>
        <v/>
      </c>
      <c r="AS271" s="12" t="str">
        <f>IF(SUMIFS('Forecast Data'!$E:$E,'Forecast Data'!$C:$C,AS$6,'Forecast Data'!$B:$B,$D271)=0,"",SUMIFS('Forecast Data'!$E:$E,'Forecast Data'!$C:$C,AS$6,'Forecast Data'!$B:$B,$D271))</f>
        <v/>
      </c>
      <c r="AT271" s="12" t="str">
        <f>IF(SUMIFS('Forecast Data'!$E:$E,'Forecast Data'!$C:$C,AT$6,'Forecast Data'!$B:$B,$D271)=0,"",SUMIFS('Forecast Data'!$E:$E,'Forecast Data'!$C:$C,AT$6,'Forecast Data'!$B:$B,$D271))</f>
        <v/>
      </c>
      <c r="AU271" s="12" t="str">
        <f>IF(SUMIFS('Forecast Data'!$E:$E,'Forecast Data'!$C:$C,AU$6,'Forecast Data'!$B:$B,$D271)=0,"",SUMIFS('Forecast Data'!$E:$E,'Forecast Data'!$C:$C,AU$6,'Forecast Data'!$B:$B,$D271))</f>
        <v/>
      </c>
      <c r="AV271" s="1"/>
      <c r="AW271" s="11">
        <f>SUMIFS('OP Units'!E:E,'OP Units'!$A:$A,$D271)</f>
        <v>3637</v>
      </c>
      <c r="AX271" s="11">
        <f>SUMIFS('OP Units'!F:F,'OP Units'!$A:$A,$D271)</f>
        <v>3829</v>
      </c>
      <c r="AY271" s="11">
        <f>SUMIFS('OP Units'!G:G,'OP Units'!$A:$A,$D271)</f>
        <v>4422</v>
      </c>
      <c r="AZ271" s="11">
        <f>SUMIFS('OP Units'!H:H,'OP Units'!$A:$A,$D271)</f>
        <v>4624</v>
      </c>
      <c r="BA271" s="11">
        <f>SUMIFS('OP Units'!I:I,'OP Units'!$A:$A,$D271)</f>
        <v>4695</v>
      </c>
      <c r="BB271" s="11">
        <f>SUMIFS('OP Units'!J:J,'OP Units'!$A:$A,$D271)</f>
        <v>4991</v>
      </c>
      <c r="BC271" s="11">
        <f>SUMIFS('OP Units'!K:K,'OP Units'!$A:$A,$D271)</f>
        <v>4368</v>
      </c>
      <c r="BD271" s="11">
        <f>SUMIFS('OP Units'!L:L,'OP Units'!$A:$A,$D271)</f>
        <v>4276</v>
      </c>
      <c r="BE271" s="11">
        <f>SUMIFS('OP Units'!M:M,'OP Units'!$A:$A,$D271)</f>
        <v>4327</v>
      </c>
      <c r="BF271" s="11">
        <f>SUMIFS('OP Units'!N:N,'OP Units'!$A:$A,$D271)</f>
        <v>4605</v>
      </c>
      <c r="BG271" s="11">
        <f>SUMIFS('OP Units'!O:O,'OP Units'!$A:$A,$D271)</f>
        <v>4577</v>
      </c>
      <c r="BH271" s="11">
        <f>SUMIFS('OP Units'!P:P,'OP Units'!$A:$A,$D271)</f>
        <v>4472</v>
      </c>
      <c r="BI271" s="1"/>
      <c r="BJ271" s="12" t="str">
        <f>IFERROR((SUMIFS('OP Units'!E:E,'OP Units'!$A:$A,$D271)-SUMIFS('Forecast Data'!$H:$H,'Forecast Data'!$C:$C,BJ$6,'Forecast Data'!$B:$B,$D271))/SUMIFS('Forecast Data'!$H:$H,'Forecast Data'!$C:$C,BJ$6,'Forecast Data'!$B:$B,$D271),"")</f>
        <v/>
      </c>
      <c r="BK271" s="12" t="str">
        <f>IFERROR((SUMIFS('OP Units'!F:F,'OP Units'!$A:$A,$D271)-SUMIFS('Forecast Data'!$H:$H,'Forecast Data'!$C:$C,BK$6,'Forecast Data'!$B:$B,$D271))/SUMIFS('Forecast Data'!$H:$H,'Forecast Data'!$C:$C,BK$6,'Forecast Data'!$B:$B,$D271),"")</f>
        <v/>
      </c>
      <c r="BL271" s="12" t="str">
        <f>IFERROR((SUMIFS('OP Units'!G:G,'OP Units'!$A:$A,$D271)-SUMIFS('Forecast Data'!$H:$H,'Forecast Data'!$C:$C,BL$6,'Forecast Data'!$B:$B,$D271))/SUMIFS('Forecast Data'!$H:$H,'Forecast Data'!$C:$C,BL$6,'Forecast Data'!$B:$B,$D271),"")</f>
        <v/>
      </c>
      <c r="BM271" s="12" t="str">
        <f>IFERROR((SUMIFS('OP Units'!H:H,'OP Units'!$A:$A,$D271)-SUMIFS('Forecast Data'!$H:$H,'Forecast Data'!$C:$C,BM$6,'Forecast Data'!$B:$B,$D271))/SUMIFS('Forecast Data'!$H:$H,'Forecast Data'!$C:$C,BM$6,'Forecast Data'!$B:$B,$D271),"")</f>
        <v/>
      </c>
      <c r="BN271" s="12" t="str">
        <f>IFERROR((SUMIFS('OP Units'!I:I,'OP Units'!$A:$A,$D271)-SUMIFS('Forecast Data'!$H:$H,'Forecast Data'!$C:$C,BN$6,'Forecast Data'!$B:$B,$D271))/SUMIFS('Forecast Data'!$H:$H,'Forecast Data'!$C:$C,BN$6,'Forecast Data'!$B:$B,$D271),"")</f>
        <v/>
      </c>
      <c r="BO271" s="12" t="str">
        <f>IFERROR((SUMIFS('OP Units'!J:J,'OP Units'!$A:$A,$D271)-SUMIFS('Forecast Data'!$H:$H,'Forecast Data'!$C:$C,BO$6,'Forecast Data'!$B:$B,$D271))/SUMIFS('Forecast Data'!$H:$H,'Forecast Data'!$C:$C,BO$6,'Forecast Data'!$B:$B,$D271),"")</f>
        <v/>
      </c>
      <c r="BP271" s="12" t="str">
        <f>IFERROR((SUMIFS('OP Units'!K:K,'OP Units'!$A:$A,$D271)-SUMIFS('Forecast Data'!$H:$H,'Forecast Data'!$C:$C,BP$6,'Forecast Data'!$B:$B,$D271))/SUMIFS('Forecast Data'!$H:$H,'Forecast Data'!$C:$C,BP$6,'Forecast Data'!$B:$B,$D271),"")</f>
        <v/>
      </c>
      <c r="BQ271" s="12" t="str">
        <f>IFERROR((SUMIFS('OP Units'!L:L,'OP Units'!$A:$A,$D271)-SUMIFS('Forecast Data'!$H:$H,'Forecast Data'!$C:$C,BQ$6,'Forecast Data'!$B:$B,$D271))/SUMIFS('Forecast Data'!$H:$H,'Forecast Data'!$C:$C,BQ$6,'Forecast Data'!$B:$B,$D271),"")</f>
        <v/>
      </c>
      <c r="BR271" s="12" t="str">
        <f>IFERROR((SUMIFS('OP Units'!M:M,'OP Units'!$A:$A,$D271)-SUMIFS('Forecast Data'!$H:$H,'Forecast Data'!$C:$C,BR$6,'Forecast Data'!$B:$B,$D271))/SUMIFS('Forecast Data'!$H:$H,'Forecast Data'!$C:$C,BR$6,'Forecast Data'!$B:$B,$D271),"")</f>
        <v/>
      </c>
      <c r="BS271" s="12" t="str">
        <f>IFERROR((SUMIFS('OP Units'!N:N,'OP Units'!$A:$A,$D271)-SUMIFS('Forecast Data'!$H:$H,'Forecast Data'!$C:$C,BS$6,'Forecast Data'!$B:$B,$D271))/SUMIFS('Forecast Data'!$H:$H,'Forecast Data'!$C:$C,BS$6,'Forecast Data'!$B:$B,$D271),"")</f>
        <v/>
      </c>
      <c r="BT271" s="12" t="str">
        <f>IFERROR((SUMIFS('OP Units'!O:O,'OP Units'!$A:$A,$D271)-SUMIFS('Forecast Data'!$H:$H,'Forecast Data'!$C:$C,BT$6,'Forecast Data'!$B:$B,$D271))/SUMIFS('Forecast Data'!$H:$H,'Forecast Data'!$C:$C,BT$6,'Forecast Data'!$B:$B,$D271),"")</f>
        <v/>
      </c>
      <c r="BU271" s="12" t="str">
        <f>IFERROR((SUMIFS('OP Units'!P:P,'OP Units'!$A:$A,$D271)-SUMIFS('Forecast Data'!$H:$H,'Forecast Data'!$C:$C,BU$6,'Forecast Data'!$B:$B,$D271))/SUMIFS('Forecast Data'!$H:$H,'Forecast Data'!$C:$C,BU$6,'Forecast Data'!$B:$B,$D271),"")</f>
        <v/>
      </c>
      <c r="BV271" s="12"/>
      <c r="BW271" s="11">
        <f>(SUMIFS('Forecast Data'!H:H,'Forecast Data'!B:B,D271,'Forecast Data'!C:C,BK$6)+SUMIFS('Forecast Data'!H:H,'Forecast Data'!B:B,D271,'Forecast Data'!C:C,BL$6)+SUMIFS('Forecast Data'!H:H,'Forecast Data'!B:B,D271,'Forecast Data'!C:C,BM$6)+SUMIFS('Forecast Data'!H:H,'Forecast Data'!B:B,D271,'Forecast Data'!C:C,BN$6)+SUMIFS('Forecast Data'!H:H,'Forecast Data'!B:B,D271,'Forecast Data'!C:C,BO$6)+SUMIFS('Forecast Data'!H:H,'Forecast Data'!B:B,D271,'Forecast Data'!C:C,BP$6)+SUMIFS('Forecast Data'!H:H,'Forecast Data'!B:B,D271,'Forecast Data'!C:C,BQ$6)+SUMIFS('Forecast Data'!H:H,'Forecast Data'!B:B,D271,'Forecast Data'!C:C,BJ$6))/8</f>
        <v>0</v>
      </c>
      <c r="BX271" s="12" t="str">
        <f>IFERROR((SUM(W271:AD271)-(SUMIFS('Forecast Data'!H:H,'Forecast Data'!B:B,B271,'Forecast Data'!C:C,BJ$6)+SUMIFS('Forecast Data'!H:H,'Forecast Data'!B:B,B271,'Forecast Data'!C:C,BK$6)+SUMIFS('Forecast Data'!H:H,'Forecast Data'!B:B,B271,'Forecast Data'!C:C,BL$6)+SUMIFS('Forecast Data'!H:H,'Forecast Data'!B:B,B271,'Forecast Data'!C:C,BM$6)+SUMIFS('Forecast Data'!H:H,'Forecast Data'!B:B,B271,'Forecast Data'!C:C,BN$6)+SUMIFS('Forecast Data'!H:H,'Forecast Data'!B:B,B271,'Forecast Data'!C:C,BO$6)+SUMIFS('Forecast Data'!H:H,'Forecast Data'!B:B,B271,'Forecast Data'!C:C,BP$6)+SUMIFS('Forecast Data'!H:H,'Forecast Data'!B:B,B271,'Forecast Data'!C:C,BQ$6)))/(SUMIFS('Forecast Data'!H:H,'Forecast Data'!B:B,B271,'Forecast Data'!C:C,BJ$6)+SUMIFS('Forecast Data'!H:H,'Forecast Data'!B:B,B271,'Forecast Data'!C:C,BK$6)+SUMIFS('Forecast Data'!H:H,'Forecast Data'!B:B,B271,'Forecast Data'!C:C,BL$6)+SUMIFS('Forecast Data'!H:H,'Forecast Data'!B:B,B271,'Forecast Data'!C:C,BM$6)+SUMIFS('Forecast Data'!H:H,'Forecast Data'!B:B,B271,'Forecast Data'!C:C,BN$6)+SUMIFS('Forecast Data'!H:H,'Forecast Data'!B:B,B271,'Forecast Data'!C:C,BO$6)+SUMIFS('Forecast Data'!H:H,'Forecast Data'!B:B,B271,'Forecast Data'!C:C,BP$6)+SUMIFS('Forecast Data'!H:H,'Forecast Data'!B:B,B271,'Forecast Data'!C:C,BQ$6)),"")</f>
        <v/>
      </c>
      <c r="BY271" s="12">
        <f t="shared" si="68"/>
        <v>0</v>
      </c>
      <c r="BZ271" s="16">
        <f t="shared" si="69"/>
        <v>0</v>
      </c>
      <c r="CA271" s="13">
        <f t="shared" si="70"/>
        <v>0</v>
      </c>
      <c r="CB271" s="12">
        <f t="shared" si="71"/>
        <v>0</v>
      </c>
      <c r="CC271" s="12"/>
      <c r="CD271" s="11">
        <f>(SUMIFS('Forecast Data'!H:H,'Forecast Data'!B:B,D271,'Forecast Data'!C:C,BK$6)+SUMIFS('Forecast Data'!H:H,'Forecast Data'!B:B,D271,'Forecast Data'!C:C,BL$6)+SUMIFS('Forecast Data'!H:H,'Forecast Data'!B:B,D271,'Forecast Data'!C:C,BM$6)+SUMIFS('Forecast Data'!H:H,'Forecast Data'!B:B,D271,'Forecast Data'!C:C,BJ$6))/4</f>
        <v>0</v>
      </c>
      <c r="CE271" s="12" t="str">
        <f>IFERROR((SUM(W271:Z271)-(SUMIFS('Forecast Data'!H:H,'Forecast Data'!B:B,D271,'Forecast Data'!C:C,BJ$6)+SUMIFS('Forecast Data'!H:H,'Forecast Data'!B:B,D271,'Forecast Data'!C:C,BK$6)+SUMIFS('Forecast Data'!H:H,'Forecast Data'!B:B,D271,'Forecast Data'!C:C,BL$6)+SUMIFS('Forecast Data'!H:H,'Forecast Data'!B:B,D271,'Forecast Data'!C:C,BM$6)))/(SUMIFS('Forecast Data'!H:H,'Forecast Data'!B:B,D271,'Forecast Data'!C:C,BJ$6)+SUMIFS('Forecast Data'!H:H,'Forecast Data'!B:B,D271,'Forecast Data'!C:C,BK$6)+SUMIFS('Forecast Data'!H:H,'Forecast Data'!B:B,D271,'Forecast Data'!C:C,BL$6)+SUMIFS('Forecast Data'!H:H,'Forecast Data'!B:B,D271,'Forecast Data'!C:C,BM$6)),"")</f>
        <v/>
      </c>
      <c r="CF271" s="12">
        <f t="shared" si="72"/>
        <v>0</v>
      </c>
      <c r="CG271" s="12">
        <f t="shared" si="73"/>
        <v>0</v>
      </c>
      <c r="CH271" s="13">
        <f t="shared" si="74"/>
        <v>0</v>
      </c>
      <c r="CI271" s="13"/>
    </row>
    <row r="272" spans="1:87" ht="13.2">
      <c r="A272" s="1"/>
      <c r="B272" t="str">
        <f t="shared" si="75"/>
        <v>zz_Unidentified_25.11</v>
      </c>
      <c r="D272" t="s">
        <v>304</v>
      </c>
      <c r="E272" s="11">
        <f>SUMIFS('Fin Data'!F:F,'Fin Data'!A:A,D272)</f>
        <v>0</v>
      </c>
      <c r="F272" s="11">
        <f>SUMIFS('Fin Data with 6 week hist'!I:I,'Fin Data with 6 week hist'!$A:$A,$D272)</f>
        <v>0</v>
      </c>
      <c r="G272" s="11">
        <f>SUMIFS('Fin Data with 6 week hist'!J:J,'Fin Data with 6 week hist'!$A:$A,$D272)</f>
        <v>0</v>
      </c>
      <c r="H272" s="11">
        <f>SUMIFS('Fin Data with 6 week hist'!K:K,'Fin Data with 6 week hist'!$A:$A,$D272)+SUMIFS('Unit Cancellations'!D:D,'Unit Cancellations'!$B:$B,$D272)</f>
        <v>0</v>
      </c>
      <c r="I272" s="11">
        <f>SUMIFS('Fin Data with 6 week hist'!L:L,'Fin Data with 6 week hist'!$A:$A,$D272)+SUMIFS('Unit Cancellations'!E:E,'Unit Cancellations'!$B:$B,$D272)</f>
        <v>0</v>
      </c>
      <c r="J272" s="11">
        <f>SUMIFS('Fin Data with 6 week hist'!M:M,'Fin Data with 6 week hist'!$A:$A,$D272)+SUMIFS('Unit Cancellations'!F:F,'Unit Cancellations'!$B:$B,$D272)</f>
        <v>0</v>
      </c>
      <c r="K272" s="11">
        <f>SUMIFS('Fin Data with 6 week hist'!N:N,'Fin Data with 6 week hist'!$A:$A,$D272)+SUMIFS('Unit Cancellations'!G:G,'Unit Cancellations'!$B:$B,$D272)</f>
        <v>0</v>
      </c>
      <c r="L272" s="11">
        <f>SUMIFS('Fin Data'!AN:AN,'Fin Data'!A:A,D272)</f>
        <v>0</v>
      </c>
      <c r="M272" s="12">
        <f>IFERROR(SUMIFS('Fin Data'!AO:AO,'Fin Data'!A:A,D272),"")</f>
        <v>0</v>
      </c>
      <c r="N272" s="1"/>
      <c r="O272" s="11">
        <f t="shared" si="63"/>
        <v>0</v>
      </c>
      <c r="P272" s="12" t="str">
        <f t="shared" si="64"/>
        <v/>
      </c>
      <c r="Q272" s="1"/>
      <c r="R272" s="11">
        <f t="shared" si="65"/>
        <v>0</v>
      </c>
      <c r="S272" s="12" t="str">
        <f t="shared" si="66"/>
        <v/>
      </c>
      <c r="T272" s="11">
        <f t="shared" si="67"/>
        <v>5180.375</v>
      </c>
      <c r="U272" s="1" t="e">
        <f t="shared" si="76"/>
        <v>#REF!</v>
      </c>
      <c r="V272" s="1"/>
      <c r="W272" s="11">
        <f>SUMIFS('Forecast Data'!$D:$D,'Forecast Data'!$C:$C,W$6,'Forecast Data'!$B:$B,$D272)</f>
        <v>0</v>
      </c>
      <c r="X272" s="11">
        <f>SUMIFS('Forecast Data'!$D:$D,'Forecast Data'!$C:$C,X$6,'Forecast Data'!$B:$B,$D272)</f>
        <v>0</v>
      </c>
      <c r="Y272" s="11">
        <f>SUMIFS('Forecast Data'!$D:$D,'Forecast Data'!$C:$C,Y$6,'Forecast Data'!$B:$B,$D272)</f>
        <v>0</v>
      </c>
      <c r="Z272" s="11">
        <f>SUMIFS('Forecast Data'!$D:$D,'Forecast Data'!$C:$C,Z$6,'Forecast Data'!$B:$B,$D272)</f>
        <v>0</v>
      </c>
      <c r="AA272" s="11">
        <f>SUMIFS('Forecast Data'!$D:$D,'Forecast Data'!$C:$C,AA$6,'Forecast Data'!$B:$B,$D272)</f>
        <v>0</v>
      </c>
      <c r="AB272" s="11">
        <f>SUMIFS('Forecast Data'!$D:$D,'Forecast Data'!$C:$C,AB$6,'Forecast Data'!$B:$B,$D272)</f>
        <v>0</v>
      </c>
      <c r="AC272" s="11">
        <f>SUMIFS('Forecast Data'!$D:$D,'Forecast Data'!$C:$C,AC$6,'Forecast Data'!$B:$B,$D272)</f>
        <v>0</v>
      </c>
      <c r="AD272" s="11">
        <f>SUMIFS('Forecast Data'!$D:$D,'Forecast Data'!$C:$C,AD$6,'Forecast Data'!$B:$B,$D272)</f>
        <v>0</v>
      </c>
      <c r="AE272" s="11">
        <f>SUMIFS('Forecast Data'!$D:$D,'Forecast Data'!$C:$C,AE$6,'Forecast Data'!$B:$B,$D272)</f>
        <v>0</v>
      </c>
      <c r="AF272" s="11">
        <f>SUMIFS('Forecast Data'!$D:$D,'Forecast Data'!$C:$C,AF$6,'Forecast Data'!$B:$B,$D272)</f>
        <v>0</v>
      </c>
      <c r="AG272" s="11">
        <f>SUMIFS('Forecast Data'!$D:$D,'Forecast Data'!$C:$C,AG$6,'Forecast Data'!$B:$B,$D272)</f>
        <v>0</v>
      </c>
      <c r="AH272" s="11">
        <f>SUMIFS('Forecast Data'!$D:$D,'Forecast Data'!$C:$C,AH$6,'Forecast Data'!$B:$B,$D272)</f>
        <v>0</v>
      </c>
      <c r="AI272" s="1"/>
      <c r="AJ272" s="12" t="str">
        <f>IF(SUMIFS('Forecast Data'!$E:$E,'Forecast Data'!$C:$C,AJ$6,'Forecast Data'!$B:$B,$D272)=0,"",SUMIFS('Forecast Data'!$E:$E,'Forecast Data'!$C:$C,AJ$6,'Forecast Data'!$B:$B,$D272))</f>
        <v/>
      </c>
      <c r="AK272" s="12" t="str">
        <f>IF(SUMIFS('Forecast Data'!$E:$E,'Forecast Data'!$C:$C,AK$6,'Forecast Data'!$B:$B,$D272)=0,"",SUMIFS('Forecast Data'!$E:$E,'Forecast Data'!$C:$C,AK$6,'Forecast Data'!$B:$B,$D272))</f>
        <v/>
      </c>
      <c r="AL272" s="12" t="str">
        <f>IF(SUMIFS('Forecast Data'!$E:$E,'Forecast Data'!$C:$C,AL$6,'Forecast Data'!$B:$B,$D272)=0,"",SUMIFS('Forecast Data'!$E:$E,'Forecast Data'!$C:$C,AL$6,'Forecast Data'!$B:$B,$D272))</f>
        <v/>
      </c>
      <c r="AM272" s="12" t="str">
        <f>IF(SUMIFS('Forecast Data'!$E:$E,'Forecast Data'!$C:$C,AM$6,'Forecast Data'!$B:$B,$D272)=0,"",SUMIFS('Forecast Data'!$E:$E,'Forecast Data'!$C:$C,AM$6,'Forecast Data'!$B:$B,$D272))</f>
        <v/>
      </c>
      <c r="AN272" s="12" t="str">
        <f>IF(SUMIFS('Forecast Data'!$E:$E,'Forecast Data'!$C:$C,AN$6,'Forecast Data'!$B:$B,$D272)=0,"",SUMIFS('Forecast Data'!$E:$E,'Forecast Data'!$C:$C,AN$6,'Forecast Data'!$B:$B,$D272))</f>
        <v/>
      </c>
      <c r="AO272" s="12" t="str">
        <f>IF(SUMIFS('Forecast Data'!$E:$E,'Forecast Data'!$C:$C,AO$6,'Forecast Data'!$B:$B,$D272)=0,"",SUMIFS('Forecast Data'!$E:$E,'Forecast Data'!$C:$C,AO$6,'Forecast Data'!$B:$B,$D272))</f>
        <v/>
      </c>
      <c r="AP272" s="12" t="str">
        <f>IF(SUMIFS('Forecast Data'!$E:$E,'Forecast Data'!$C:$C,AP$6,'Forecast Data'!$B:$B,$D272)=0,"",SUMIFS('Forecast Data'!$E:$E,'Forecast Data'!$C:$C,AP$6,'Forecast Data'!$B:$B,$D272))</f>
        <v/>
      </c>
      <c r="AQ272" s="12" t="str">
        <f>IF(SUMIFS('Forecast Data'!$E:$E,'Forecast Data'!$C:$C,AQ$6,'Forecast Data'!$B:$B,$D272)=0,"",SUMIFS('Forecast Data'!$E:$E,'Forecast Data'!$C:$C,AQ$6,'Forecast Data'!$B:$B,$D272))</f>
        <v/>
      </c>
      <c r="AR272" s="12" t="str">
        <f>IF(SUMIFS('Forecast Data'!$E:$E,'Forecast Data'!$C:$C,AR$6,'Forecast Data'!$B:$B,$D272)=0,"",SUMIFS('Forecast Data'!$E:$E,'Forecast Data'!$C:$C,AR$6,'Forecast Data'!$B:$B,$D272))</f>
        <v/>
      </c>
      <c r="AS272" s="12" t="str">
        <f>IF(SUMIFS('Forecast Data'!$E:$E,'Forecast Data'!$C:$C,AS$6,'Forecast Data'!$B:$B,$D272)=0,"",SUMIFS('Forecast Data'!$E:$E,'Forecast Data'!$C:$C,AS$6,'Forecast Data'!$B:$B,$D272))</f>
        <v/>
      </c>
      <c r="AT272" s="12" t="str">
        <f>IF(SUMIFS('Forecast Data'!$E:$E,'Forecast Data'!$C:$C,AT$6,'Forecast Data'!$B:$B,$D272)=0,"",SUMIFS('Forecast Data'!$E:$E,'Forecast Data'!$C:$C,AT$6,'Forecast Data'!$B:$B,$D272))</f>
        <v/>
      </c>
      <c r="AU272" s="12" t="str">
        <f>IF(SUMIFS('Forecast Data'!$E:$E,'Forecast Data'!$C:$C,AU$6,'Forecast Data'!$B:$B,$D272)=0,"",SUMIFS('Forecast Data'!$E:$E,'Forecast Data'!$C:$C,AU$6,'Forecast Data'!$B:$B,$D272))</f>
        <v/>
      </c>
      <c r="AV272" s="1"/>
      <c r="AW272" s="11">
        <f>SUMIFS('OP Units'!E:E,'OP Units'!$A:$A,$D272)</f>
        <v>3058</v>
      </c>
      <c r="AX272" s="11">
        <f>SUMIFS('OP Units'!F:F,'OP Units'!$A:$A,$D272)</f>
        <v>3219</v>
      </c>
      <c r="AY272" s="11">
        <f>SUMIFS('OP Units'!G:G,'OP Units'!$A:$A,$D272)</f>
        <v>5284</v>
      </c>
      <c r="AZ272" s="11">
        <f>SUMIFS('OP Units'!H:H,'OP Units'!$A:$A,$D272)</f>
        <v>5525</v>
      </c>
      <c r="BA272" s="11">
        <f>SUMIFS('OP Units'!I:I,'OP Units'!$A:$A,$D272)</f>
        <v>5611</v>
      </c>
      <c r="BB272" s="11">
        <f>SUMIFS('OP Units'!J:J,'OP Units'!$A:$A,$D272)</f>
        <v>5965</v>
      </c>
      <c r="BC272" s="11">
        <f>SUMIFS('OP Units'!K:K,'OP Units'!$A:$A,$D272)</f>
        <v>6459</v>
      </c>
      <c r="BD272" s="11">
        <f>SUMIFS('OP Units'!L:L,'OP Units'!$A:$A,$D272)</f>
        <v>6322</v>
      </c>
      <c r="BE272" s="11">
        <f>SUMIFS('OP Units'!M:M,'OP Units'!$A:$A,$D272)</f>
        <v>6398</v>
      </c>
      <c r="BF272" s="11">
        <f>SUMIFS('OP Units'!N:N,'OP Units'!$A:$A,$D272)</f>
        <v>6809</v>
      </c>
      <c r="BG272" s="11">
        <f>SUMIFS('OP Units'!O:O,'OP Units'!$A:$A,$D272)</f>
        <v>7564</v>
      </c>
      <c r="BH272" s="11">
        <f>SUMIFS('OP Units'!P:P,'OP Units'!$A:$A,$D272)</f>
        <v>8058</v>
      </c>
      <c r="BI272" s="1"/>
      <c r="BJ272" s="12" t="str">
        <f>IFERROR((SUMIFS('OP Units'!E:E,'OP Units'!$A:$A,$D272)-SUMIFS('Forecast Data'!$H:$H,'Forecast Data'!$C:$C,BJ$6,'Forecast Data'!$B:$B,$D272))/SUMIFS('Forecast Data'!$H:$H,'Forecast Data'!$C:$C,BJ$6,'Forecast Data'!$B:$B,$D272),"")</f>
        <v/>
      </c>
      <c r="BK272" s="12" t="str">
        <f>IFERROR((SUMIFS('OP Units'!F:F,'OP Units'!$A:$A,$D272)-SUMIFS('Forecast Data'!$H:$H,'Forecast Data'!$C:$C,BK$6,'Forecast Data'!$B:$B,$D272))/SUMIFS('Forecast Data'!$H:$H,'Forecast Data'!$C:$C,BK$6,'Forecast Data'!$B:$B,$D272),"")</f>
        <v/>
      </c>
      <c r="BL272" s="12" t="str">
        <f>IFERROR((SUMIFS('OP Units'!G:G,'OP Units'!$A:$A,$D272)-SUMIFS('Forecast Data'!$H:$H,'Forecast Data'!$C:$C,BL$6,'Forecast Data'!$B:$B,$D272))/SUMIFS('Forecast Data'!$H:$H,'Forecast Data'!$C:$C,BL$6,'Forecast Data'!$B:$B,$D272),"")</f>
        <v/>
      </c>
      <c r="BM272" s="12" t="str">
        <f>IFERROR((SUMIFS('OP Units'!H:H,'OP Units'!$A:$A,$D272)-SUMIFS('Forecast Data'!$H:$H,'Forecast Data'!$C:$C,BM$6,'Forecast Data'!$B:$B,$D272))/SUMIFS('Forecast Data'!$H:$H,'Forecast Data'!$C:$C,BM$6,'Forecast Data'!$B:$B,$D272),"")</f>
        <v/>
      </c>
      <c r="BN272" s="12" t="str">
        <f>IFERROR((SUMIFS('OP Units'!I:I,'OP Units'!$A:$A,$D272)-SUMIFS('Forecast Data'!$H:$H,'Forecast Data'!$C:$C,BN$6,'Forecast Data'!$B:$B,$D272))/SUMIFS('Forecast Data'!$H:$H,'Forecast Data'!$C:$C,BN$6,'Forecast Data'!$B:$B,$D272),"")</f>
        <v/>
      </c>
      <c r="BO272" s="12" t="str">
        <f>IFERROR((SUMIFS('OP Units'!J:J,'OP Units'!$A:$A,$D272)-SUMIFS('Forecast Data'!$H:$H,'Forecast Data'!$C:$C,BO$6,'Forecast Data'!$B:$B,$D272))/SUMIFS('Forecast Data'!$H:$H,'Forecast Data'!$C:$C,BO$6,'Forecast Data'!$B:$B,$D272),"")</f>
        <v/>
      </c>
      <c r="BP272" s="12" t="str">
        <f>IFERROR((SUMIFS('OP Units'!K:K,'OP Units'!$A:$A,$D272)-SUMIFS('Forecast Data'!$H:$H,'Forecast Data'!$C:$C,BP$6,'Forecast Data'!$B:$B,$D272))/SUMIFS('Forecast Data'!$H:$H,'Forecast Data'!$C:$C,BP$6,'Forecast Data'!$B:$B,$D272),"")</f>
        <v/>
      </c>
      <c r="BQ272" s="12" t="str">
        <f>IFERROR((SUMIFS('OP Units'!L:L,'OP Units'!$A:$A,$D272)-SUMIFS('Forecast Data'!$H:$H,'Forecast Data'!$C:$C,BQ$6,'Forecast Data'!$B:$B,$D272))/SUMIFS('Forecast Data'!$H:$H,'Forecast Data'!$C:$C,BQ$6,'Forecast Data'!$B:$B,$D272),"")</f>
        <v/>
      </c>
      <c r="BR272" s="12" t="str">
        <f>IFERROR((SUMIFS('OP Units'!M:M,'OP Units'!$A:$A,$D272)-SUMIFS('Forecast Data'!$H:$H,'Forecast Data'!$C:$C,BR$6,'Forecast Data'!$B:$B,$D272))/SUMIFS('Forecast Data'!$H:$H,'Forecast Data'!$C:$C,BR$6,'Forecast Data'!$B:$B,$D272),"")</f>
        <v/>
      </c>
      <c r="BS272" s="12" t="str">
        <f>IFERROR((SUMIFS('OP Units'!N:N,'OP Units'!$A:$A,$D272)-SUMIFS('Forecast Data'!$H:$H,'Forecast Data'!$C:$C,BS$6,'Forecast Data'!$B:$B,$D272))/SUMIFS('Forecast Data'!$H:$H,'Forecast Data'!$C:$C,BS$6,'Forecast Data'!$B:$B,$D272),"")</f>
        <v/>
      </c>
      <c r="BT272" s="12" t="str">
        <f>IFERROR((SUMIFS('OP Units'!O:O,'OP Units'!$A:$A,$D272)-SUMIFS('Forecast Data'!$H:$H,'Forecast Data'!$C:$C,BT$6,'Forecast Data'!$B:$B,$D272))/SUMIFS('Forecast Data'!$H:$H,'Forecast Data'!$C:$C,BT$6,'Forecast Data'!$B:$B,$D272),"")</f>
        <v/>
      </c>
      <c r="BU272" s="12" t="str">
        <f>IFERROR((SUMIFS('OP Units'!P:P,'OP Units'!$A:$A,$D272)-SUMIFS('Forecast Data'!$H:$H,'Forecast Data'!$C:$C,BU$6,'Forecast Data'!$B:$B,$D272))/SUMIFS('Forecast Data'!$H:$H,'Forecast Data'!$C:$C,BU$6,'Forecast Data'!$B:$B,$D272),"")</f>
        <v/>
      </c>
      <c r="BV272" s="12"/>
      <c r="BW272" s="11">
        <f>(SUMIFS('Forecast Data'!H:H,'Forecast Data'!B:B,D272,'Forecast Data'!C:C,BK$6)+SUMIFS('Forecast Data'!H:H,'Forecast Data'!B:B,D272,'Forecast Data'!C:C,BL$6)+SUMIFS('Forecast Data'!H:H,'Forecast Data'!B:B,D272,'Forecast Data'!C:C,BM$6)+SUMIFS('Forecast Data'!H:H,'Forecast Data'!B:B,D272,'Forecast Data'!C:C,BN$6)+SUMIFS('Forecast Data'!H:H,'Forecast Data'!B:B,D272,'Forecast Data'!C:C,BO$6)+SUMIFS('Forecast Data'!H:H,'Forecast Data'!B:B,D272,'Forecast Data'!C:C,BP$6)+SUMIFS('Forecast Data'!H:H,'Forecast Data'!B:B,D272,'Forecast Data'!C:C,BQ$6)+SUMIFS('Forecast Data'!H:H,'Forecast Data'!B:B,D272,'Forecast Data'!C:C,BJ$6))/8</f>
        <v>0</v>
      </c>
      <c r="BX272" s="12" t="str">
        <f>IFERROR((SUM(W272:AD272)-(SUMIFS('Forecast Data'!H:H,'Forecast Data'!B:B,B272,'Forecast Data'!C:C,BJ$6)+SUMIFS('Forecast Data'!H:H,'Forecast Data'!B:B,B272,'Forecast Data'!C:C,BK$6)+SUMIFS('Forecast Data'!H:H,'Forecast Data'!B:B,B272,'Forecast Data'!C:C,BL$6)+SUMIFS('Forecast Data'!H:H,'Forecast Data'!B:B,B272,'Forecast Data'!C:C,BM$6)+SUMIFS('Forecast Data'!H:H,'Forecast Data'!B:B,B272,'Forecast Data'!C:C,BN$6)+SUMIFS('Forecast Data'!H:H,'Forecast Data'!B:B,B272,'Forecast Data'!C:C,BO$6)+SUMIFS('Forecast Data'!H:H,'Forecast Data'!B:B,B272,'Forecast Data'!C:C,BP$6)+SUMIFS('Forecast Data'!H:H,'Forecast Data'!B:B,B272,'Forecast Data'!C:C,BQ$6)))/(SUMIFS('Forecast Data'!H:H,'Forecast Data'!B:B,B272,'Forecast Data'!C:C,BJ$6)+SUMIFS('Forecast Data'!H:H,'Forecast Data'!B:B,B272,'Forecast Data'!C:C,BK$6)+SUMIFS('Forecast Data'!H:H,'Forecast Data'!B:B,B272,'Forecast Data'!C:C,BL$6)+SUMIFS('Forecast Data'!H:H,'Forecast Data'!B:B,B272,'Forecast Data'!C:C,BM$6)+SUMIFS('Forecast Data'!H:H,'Forecast Data'!B:B,B272,'Forecast Data'!C:C,BN$6)+SUMIFS('Forecast Data'!H:H,'Forecast Data'!B:B,B272,'Forecast Data'!C:C,BO$6)+SUMIFS('Forecast Data'!H:H,'Forecast Data'!B:B,B272,'Forecast Data'!C:C,BP$6)+SUMIFS('Forecast Data'!H:H,'Forecast Data'!B:B,B272,'Forecast Data'!C:C,BQ$6)),"")</f>
        <v/>
      </c>
      <c r="BY272" s="12">
        <f t="shared" si="68"/>
        <v>0</v>
      </c>
      <c r="BZ272" s="16">
        <f t="shared" si="69"/>
        <v>0</v>
      </c>
      <c r="CA272" s="13">
        <f t="shared" si="70"/>
        <v>0</v>
      </c>
      <c r="CB272" s="12">
        <f t="shared" si="71"/>
        <v>0</v>
      </c>
      <c r="CC272" s="12"/>
      <c r="CD272" s="11">
        <f>(SUMIFS('Forecast Data'!H:H,'Forecast Data'!B:B,D272,'Forecast Data'!C:C,BK$6)+SUMIFS('Forecast Data'!H:H,'Forecast Data'!B:B,D272,'Forecast Data'!C:C,BL$6)+SUMIFS('Forecast Data'!H:H,'Forecast Data'!B:B,D272,'Forecast Data'!C:C,BM$6)+SUMIFS('Forecast Data'!H:H,'Forecast Data'!B:B,D272,'Forecast Data'!C:C,BJ$6))/4</f>
        <v>0</v>
      </c>
      <c r="CE272" s="12" t="str">
        <f>IFERROR((SUM(W272:Z272)-(SUMIFS('Forecast Data'!H:H,'Forecast Data'!B:B,D272,'Forecast Data'!C:C,BJ$6)+SUMIFS('Forecast Data'!H:H,'Forecast Data'!B:B,D272,'Forecast Data'!C:C,BK$6)+SUMIFS('Forecast Data'!H:H,'Forecast Data'!B:B,D272,'Forecast Data'!C:C,BL$6)+SUMIFS('Forecast Data'!H:H,'Forecast Data'!B:B,D272,'Forecast Data'!C:C,BM$6)))/(SUMIFS('Forecast Data'!H:H,'Forecast Data'!B:B,D272,'Forecast Data'!C:C,BJ$6)+SUMIFS('Forecast Data'!H:H,'Forecast Data'!B:B,D272,'Forecast Data'!C:C,BK$6)+SUMIFS('Forecast Data'!H:H,'Forecast Data'!B:B,D272,'Forecast Data'!C:C,BL$6)+SUMIFS('Forecast Data'!H:H,'Forecast Data'!B:B,D272,'Forecast Data'!C:C,BM$6)),"")</f>
        <v/>
      </c>
      <c r="CF272" s="12">
        <f t="shared" si="72"/>
        <v>0</v>
      </c>
      <c r="CG272" s="12">
        <f t="shared" si="73"/>
        <v>0</v>
      </c>
      <c r="CH272" s="13">
        <f t="shared" si="74"/>
        <v>0</v>
      </c>
      <c r="CI272" s="13"/>
    </row>
    <row r="273" spans="1:87" ht="13.2">
      <c r="A273" s="1"/>
      <c r="B273" t="str">
        <f t="shared" si="75"/>
        <v>Trace Herbals</v>
      </c>
      <c r="D273" t="s">
        <v>305</v>
      </c>
      <c r="E273" s="11">
        <f>SUMIFS('Fin Data'!F:F,'Fin Data'!A:A,D273)</f>
        <v>0</v>
      </c>
      <c r="F273" s="11">
        <f>SUMIFS('Fin Data with 6 week hist'!I:I,'Fin Data with 6 week hist'!$A:$A,$D273)</f>
        <v>0</v>
      </c>
      <c r="G273" s="11">
        <f>SUMIFS('Fin Data with 6 week hist'!J:J,'Fin Data with 6 week hist'!$A:$A,$D273)</f>
        <v>0</v>
      </c>
      <c r="H273" s="11">
        <f>SUMIFS('Fin Data with 6 week hist'!K:K,'Fin Data with 6 week hist'!$A:$A,$D273)+SUMIFS('Unit Cancellations'!D:D,'Unit Cancellations'!$B:$B,$D273)</f>
        <v>0</v>
      </c>
      <c r="I273" s="11">
        <f>SUMIFS('Fin Data with 6 week hist'!L:L,'Fin Data with 6 week hist'!$A:$A,$D273)+SUMIFS('Unit Cancellations'!E:E,'Unit Cancellations'!$B:$B,$D273)</f>
        <v>0</v>
      </c>
      <c r="J273" s="11">
        <f>SUMIFS('Fin Data with 6 week hist'!M:M,'Fin Data with 6 week hist'!$A:$A,$D273)+SUMIFS('Unit Cancellations'!F:F,'Unit Cancellations'!$B:$B,$D273)</f>
        <v>0</v>
      </c>
      <c r="K273" s="11">
        <f>SUMIFS('Fin Data with 6 week hist'!N:N,'Fin Data with 6 week hist'!$A:$A,$D273)+SUMIFS('Unit Cancellations'!G:G,'Unit Cancellations'!$B:$B,$D273)</f>
        <v>0</v>
      </c>
      <c r="L273" s="11">
        <f>SUMIFS('Fin Data'!AN:AN,'Fin Data'!A:A,D273)</f>
        <v>0</v>
      </c>
      <c r="M273" s="12">
        <f>IFERROR(SUMIFS('Fin Data'!AO:AO,'Fin Data'!A:A,D273),"")</f>
        <v>0</v>
      </c>
      <c r="N273" s="1"/>
      <c r="O273" s="11">
        <f t="shared" si="63"/>
        <v>0</v>
      </c>
      <c r="P273" s="12" t="str">
        <f t="shared" si="64"/>
        <v/>
      </c>
      <c r="Q273" s="1"/>
      <c r="R273" s="11">
        <f t="shared" si="65"/>
        <v>0</v>
      </c>
      <c r="S273" s="12" t="str">
        <f t="shared" si="66"/>
        <v/>
      </c>
      <c r="T273" s="11">
        <f t="shared" si="67"/>
        <v>3134.75</v>
      </c>
      <c r="U273" s="1" t="e">
        <f t="shared" si="76"/>
        <v>#REF!</v>
      </c>
      <c r="V273" s="1"/>
      <c r="W273" s="11">
        <f>SUMIFS('Forecast Data'!$D:$D,'Forecast Data'!$C:$C,W$6,'Forecast Data'!$B:$B,$D273)</f>
        <v>0</v>
      </c>
      <c r="X273" s="11">
        <f>SUMIFS('Forecast Data'!$D:$D,'Forecast Data'!$C:$C,X$6,'Forecast Data'!$B:$B,$D273)</f>
        <v>0</v>
      </c>
      <c r="Y273" s="11">
        <f>SUMIFS('Forecast Data'!$D:$D,'Forecast Data'!$C:$C,Y$6,'Forecast Data'!$B:$B,$D273)</f>
        <v>0</v>
      </c>
      <c r="Z273" s="11">
        <f>SUMIFS('Forecast Data'!$D:$D,'Forecast Data'!$C:$C,Z$6,'Forecast Data'!$B:$B,$D273)</f>
        <v>0</v>
      </c>
      <c r="AA273" s="11">
        <f>SUMIFS('Forecast Data'!$D:$D,'Forecast Data'!$C:$C,AA$6,'Forecast Data'!$B:$B,$D273)</f>
        <v>0</v>
      </c>
      <c r="AB273" s="11">
        <f>SUMIFS('Forecast Data'!$D:$D,'Forecast Data'!$C:$C,AB$6,'Forecast Data'!$B:$B,$D273)</f>
        <v>0</v>
      </c>
      <c r="AC273" s="11">
        <f>SUMIFS('Forecast Data'!$D:$D,'Forecast Data'!$C:$C,AC$6,'Forecast Data'!$B:$B,$D273)</f>
        <v>0</v>
      </c>
      <c r="AD273" s="11">
        <f>SUMIFS('Forecast Data'!$D:$D,'Forecast Data'!$C:$C,AD$6,'Forecast Data'!$B:$B,$D273)</f>
        <v>0</v>
      </c>
      <c r="AE273" s="11">
        <f>SUMIFS('Forecast Data'!$D:$D,'Forecast Data'!$C:$C,AE$6,'Forecast Data'!$B:$B,$D273)</f>
        <v>0</v>
      </c>
      <c r="AF273" s="11">
        <f>SUMIFS('Forecast Data'!$D:$D,'Forecast Data'!$C:$C,AF$6,'Forecast Data'!$B:$B,$D273)</f>
        <v>0</v>
      </c>
      <c r="AG273" s="11">
        <f>SUMIFS('Forecast Data'!$D:$D,'Forecast Data'!$C:$C,AG$6,'Forecast Data'!$B:$B,$D273)</f>
        <v>0</v>
      </c>
      <c r="AH273" s="11">
        <f>SUMIFS('Forecast Data'!$D:$D,'Forecast Data'!$C:$C,AH$6,'Forecast Data'!$B:$B,$D273)</f>
        <v>0</v>
      </c>
      <c r="AI273" s="1"/>
      <c r="AJ273" s="12" t="str">
        <f>IF(SUMIFS('Forecast Data'!$E:$E,'Forecast Data'!$C:$C,AJ$6,'Forecast Data'!$B:$B,$D273)=0,"",SUMIFS('Forecast Data'!$E:$E,'Forecast Data'!$C:$C,AJ$6,'Forecast Data'!$B:$B,$D273))</f>
        <v/>
      </c>
      <c r="AK273" s="12" t="str">
        <f>IF(SUMIFS('Forecast Data'!$E:$E,'Forecast Data'!$C:$C,AK$6,'Forecast Data'!$B:$B,$D273)=0,"",SUMIFS('Forecast Data'!$E:$E,'Forecast Data'!$C:$C,AK$6,'Forecast Data'!$B:$B,$D273))</f>
        <v/>
      </c>
      <c r="AL273" s="12" t="str">
        <f>IF(SUMIFS('Forecast Data'!$E:$E,'Forecast Data'!$C:$C,AL$6,'Forecast Data'!$B:$B,$D273)=0,"",SUMIFS('Forecast Data'!$E:$E,'Forecast Data'!$C:$C,AL$6,'Forecast Data'!$B:$B,$D273))</f>
        <v/>
      </c>
      <c r="AM273" s="12" t="str">
        <f>IF(SUMIFS('Forecast Data'!$E:$E,'Forecast Data'!$C:$C,AM$6,'Forecast Data'!$B:$B,$D273)=0,"",SUMIFS('Forecast Data'!$E:$E,'Forecast Data'!$C:$C,AM$6,'Forecast Data'!$B:$B,$D273))</f>
        <v/>
      </c>
      <c r="AN273" s="12" t="str">
        <f>IF(SUMIFS('Forecast Data'!$E:$E,'Forecast Data'!$C:$C,AN$6,'Forecast Data'!$B:$B,$D273)=0,"",SUMIFS('Forecast Data'!$E:$E,'Forecast Data'!$C:$C,AN$6,'Forecast Data'!$B:$B,$D273))</f>
        <v/>
      </c>
      <c r="AO273" s="12" t="str">
        <f>IF(SUMIFS('Forecast Data'!$E:$E,'Forecast Data'!$C:$C,AO$6,'Forecast Data'!$B:$B,$D273)=0,"",SUMIFS('Forecast Data'!$E:$E,'Forecast Data'!$C:$C,AO$6,'Forecast Data'!$B:$B,$D273))</f>
        <v/>
      </c>
      <c r="AP273" s="12" t="str">
        <f>IF(SUMIFS('Forecast Data'!$E:$E,'Forecast Data'!$C:$C,AP$6,'Forecast Data'!$B:$B,$D273)=0,"",SUMIFS('Forecast Data'!$E:$E,'Forecast Data'!$C:$C,AP$6,'Forecast Data'!$B:$B,$D273))</f>
        <v/>
      </c>
      <c r="AQ273" s="12" t="str">
        <f>IF(SUMIFS('Forecast Data'!$E:$E,'Forecast Data'!$C:$C,AQ$6,'Forecast Data'!$B:$B,$D273)=0,"",SUMIFS('Forecast Data'!$E:$E,'Forecast Data'!$C:$C,AQ$6,'Forecast Data'!$B:$B,$D273))</f>
        <v/>
      </c>
      <c r="AR273" s="12" t="str">
        <f>IF(SUMIFS('Forecast Data'!$E:$E,'Forecast Data'!$C:$C,AR$6,'Forecast Data'!$B:$B,$D273)=0,"",SUMIFS('Forecast Data'!$E:$E,'Forecast Data'!$C:$C,AR$6,'Forecast Data'!$B:$B,$D273))</f>
        <v/>
      </c>
      <c r="AS273" s="12" t="str">
        <f>IF(SUMIFS('Forecast Data'!$E:$E,'Forecast Data'!$C:$C,AS$6,'Forecast Data'!$B:$B,$D273)=0,"",SUMIFS('Forecast Data'!$E:$E,'Forecast Data'!$C:$C,AS$6,'Forecast Data'!$B:$B,$D273))</f>
        <v/>
      </c>
      <c r="AT273" s="12" t="str">
        <f>IF(SUMIFS('Forecast Data'!$E:$E,'Forecast Data'!$C:$C,AT$6,'Forecast Data'!$B:$B,$D273)=0,"",SUMIFS('Forecast Data'!$E:$E,'Forecast Data'!$C:$C,AT$6,'Forecast Data'!$B:$B,$D273))</f>
        <v/>
      </c>
      <c r="AU273" s="12" t="str">
        <f>IF(SUMIFS('Forecast Data'!$E:$E,'Forecast Data'!$C:$C,AU$6,'Forecast Data'!$B:$B,$D273)=0,"",SUMIFS('Forecast Data'!$E:$E,'Forecast Data'!$C:$C,AU$6,'Forecast Data'!$B:$B,$D273))</f>
        <v/>
      </c>
      <c r="AV273" s="1"/>
      <c r="AW273" s="11">
        <f>SUMIFS('OP Units'!E:E,'OP Units'!$A:$A,$D273)</f>
        <v>2758</v>
      </c>
      <c r="AX273" s="11">
        <f>SUMIFS('OP Units'!F:F,'OP Units'!$A:$A,$D273)</f>
        <v>2904</v>
      </c>
      <c r="AY273" s="11">
        <f>SUMIFS('OP Units'!G:G,'OP Units'!$A:$A,$D273)</f>
        <v>3106</v>
      </c>
      <c r="AZ273" s="11">
        <f>SUMIFS('OP Units'!H:H,'OP Units'!$A:$A,$D273)</f>
        <v>3247</v>
      </c>
      <c r="BA273" s="11">
        <f>SUMIFS('OP Units'!I:I,'OP Units'!$A:$A,$D273)</f>
        <v>3298</v>
      </c>
      <c r="BB273" s="11">
        <f>SUMIFS('OP Units'!J:J,'OP Units'!$A:$A,$D273)</f>
        <v>3506</v>
      </c>
      <c r="BC273" s="11">
        <f>SUMIFS('OP Units'!K:K,'OP Units'!$A:$A,$D273)</f>
        <v>3163</v>
      </c>
      <c r="BD273" s="11">
        <f>SUMIFS('OP Units'!L:L,'OP Units'!$A:$A,$D273)</f>
        <v>3096</v>
      </c>
      <c r="BE273" s="11">
        <f>SUMIFS('OP Units'!M:M,'OP Units'!$A:$A,$D273)</f>
        <v>3133</v>
      </c>
      <c r="BF273" s="11">
        <f>SUMIFS('OP Units'!N:N,'OP Units'!$A:$A,$D273)</f>
        <v>3334</v>
      </c>
      <c r="BG273" s="11">
        <f>SUMIFS('OP Units'!O:O,'OP Units'!$A:$A,$D273)</f>
        <v>3326</v>
      </c>
      <c r="BH273" s="11">
        <f>SUMIFS('OP Units'!P:P,'OP Units'!$A:$A,$D273)</f>
        <v>3260</v>
      </c>
      <c r="BI273" s="1"/>
      <c r="BJ273" s="12" t="str">
        <f>IFERROR((SUMIFS('OP Units'!E:E,'OP Units'!$A:$A,$D273)-SUMIFS('Forecast Data'!$H:$H,'Forecast Data'!$C:$C,BJ$6,'Forecast Data'!$B:$B,$D273))/SUMIFS('Forecast Data'!$H:$H,'Forecast Data'!$C:$C,BJ$6,'Forecast Data'!$B:$B,$D273),"")</f>
        <v/>
      </c>
      <c r="BK273" s="12" t="str">
        <f>IFERROR((SUMIFS('OP Units'!F:F,'OP Units'!$A:$A,$D273)-SUMIFS('Forecast Data'!$H:$H,'Forecast Data'!$C:$C,BK$6,'Forecast Data'!$B:$B,$D273))/SUMIFS('Forecast Data'!$H:$H,'Forecast Data'!$C:$C,BK$6,'Forecast Data'!$B:$B,$D273),"")</f>
        <v/>
      </c>
      <c r="BL273" s="12" t="str">
        <f>IFERROR((SUMIFS('OP Units'!G:G,'OP Units'!$A:$A,$D273)-SUMIFS('Forecast Data'!$H:$H,'Forecast Data'!$C:$C,BL$6,'Forecast Data'!$B:$B,$D273))/SUMIFS('Forecast Data'!$H:$H,'Forecast Data'!$C:$C,BL$6,'Forecast Data'!$B:$B,$D273),"")</f>
        <v/>
      </c>
      <c r="BM273" s="12" t="str">
        <f>IFERROR((SUMIFS('OP Units'!H:H,'OP Units'!$A:$A,$D273)-SUMIFS('Forecast Data'!$H:$H,'Forecast Data'!$C:$C,BM$6,'Forecast Data'!$B:$B,$D273))/SUMIFS('Forecast Data'!$H:$H,'Forecast Data'!$C:$C,BM$6,'Forecast Data'!$B:$B,$D273),"")</f>
        <v/>
      </c>
      <c r="BN273" s="12" t="str">
        <f>IFERROR((SUMIFS('OP Units'!I:I,'OP Units'!$A:$A,$D273)-SUMIFS('Forecast Data'!$H:$H,'Forecast Data'!$C:$C,BN$6,'Forecast Data'!$B:$B,$D273))/SUMIFS('Forecast Data'!$H:$H,'Forecast Data'!$C:$C,BN$6,'Forecast Data'!$B:$B,$D273),"")</f>
        <v/>
      </c>
      <c r="BO273" s="12" t="str">
        <f>IFERROR((SUMIFS('OP Units'!J:J,'OP Units'!$A:$A,$D273)-SUMIFS('Forecast Data'!$H:$H,'Forecast Data'!$C:$C,BO$6,'Forecast Data'!$B:$B,$D273))/SUMIFS('Forecast Data'!$H:$H,'Forecast Data'!$C:$C,BO$6,'Forecast Data'!$B:$B,$D273),"")</f>
        <v/>
      </c>
      <c r="BP273" s="12" t="str">
        <f>IFERROR((SUMIFS('OP Units'!K:K,'OP Units'!$A:$A,$D273)-SUMIFS('Forecast Data'!$H:$H,'Forecast Data'!$C:$C,BP$6,'Forecast Data'!$B:$B,$D273))/SUMIFS('Forecast Data'!$H:$H,'Forecast Data'!$C:$C,BP$6,'Forecast Data'!$B:$B,$D273),"")</f>
        <v/>
      </c>
      <c r="BQ273" s="12" t="str">
        <f>IFERROR((SUMIFS('OP Units'!L:L,'OP Units'!$A:$A,$D273)-SUMIFS('Forecast Data'!$H:$H,'Forecast Data'!$C:$C,BQ$6,'Forecast Data'!$B:$B,$D273))/SUMIFS('Forecast Data'!$H:$H,'Forecast Data'!$C:$C,BQ$6,'Forecast Data'!$B:$B,$D273),"")</f>
        <v/>
      </c>
      <c r="BR273" s="12" t="str">
        <f>IFERROR((SUMIFS('OP Units'!M:M,'OP Units'!$A:$A,$D273)-SUMIFS('Forecast Data'!$H:$H,'Forecast Data'!$C:$C,BR$6,'Forecast Data'!$B:$B,$D273))/SUMIFS('Forecast Data'!$H:$H,'Forecast Data'!$C:$C,BR$6,'Forecast Data'!$B:$B,$D273),"")</f>
        <v/>
      </c>
      <c r="BS273" s="12" t="str">
        <f>IFERROR((SUMIFS('OP Units'!N:N,'OP Units'!$A:$A,$D273)-SUMIFS('Forecast Data'!$H:$H,'Forecast Data'!$C:$C,BS$6,'Forecast Data'!$B:$B,$D273))/SUMIFS('Forecast Data'!$H:$H,'Forecast Data'!$C:$C,BS$6,'Forecast Data'!$B:$B,$D273),"")</f>
        <v/>
      </c>
      <c r="BT273" s="12" t="str">
        <f>IFERROR((SUMIFS('OP Units'!O:O,'OP Units'!$A:$A,$D273)-SUMIFS('Forecast Data'!$H:$H,'Forecast Data'!$C:$C,BT$6,'Forecast Data'!$B:$B,$D273))/SUMIFS('Forecast Data'!$H:$H,'Forecast Data'!$C:$C,BT$6,'Forecast Data'!$B:$B,$D273),"")</f>
        <v/>
      </c>
      <c r="BU273" s="12" t="str">
        <f>IFERROR((SUMIFS('OP Units'!P:P,'OP Units'!$A:$A,$D273)-SUMIFS('Forecast Data'!$H:$H,'Forecast Data'!$C:$C,BU$6,'Forecast Data'!$B:$B,$D273))/SUMIFS('Forecast Data'!$H:$H,'Forecast Data'!$C:$C,BU$6,'Forecast Data'!$B:$B,$D273),"")</f>
        <v/>
      </c>
      <c r="BV273" s="12"/>
      <c r="BW273" s="11">
        <f>(SUMIFS('Forecast Data'!H:H,'Forecast Data'!B:B,D273,'Forecast Data'!C:C,BK$6)+SUMIFS('Forecast Data'!H:H,'Forecast Data'!B:B,D273,'Forecast Data'!C:C,BL$6)+SUMIFS('Forecast Data'!H:H,'Forecast Data'!B:B,D273,'Forecast Data'!C:C,BM$6)+SUMIFS('Forecast Data'!H:H,'Forecast Data'!B:B,D273,'Forecast Data'!C:C,BN$6)+SUMIFS('Forecast Data'!H:H,'Forecast Data'!B:B,D273,'Forecast Data'!C:C,BO$6)+SUMIFS('Forecast Data'!H:H,'Forecast Data'!B:B,D273,'Forecast Data'!C:C,BP$6)+SUMIFS('Forecast Data'!H:H,'Forecast Data'!B:B,D273,'Forecast Data'!C:C,BQ$6)+SUMIFS('Forecast Data'!H:H,'Forecast Data'!B:B,D273,'Forecast Data'!C:C,BJ$6))/8</f>
        <v>0</v>
      </c>
      <c r="BX273" s="12" t="str">
        <f>IFERROR((SUM(W273:AD273)-(SUMIFS('Forecast Data'!H:H,'Forecast Data'!B:B,B273,'Forecast Data'!C:C,BJ$6)+SUMIFS('Forecast Data'!H:H,'Forecast Data'!B:B,B273,'Forecast Data'!C:C,BK$6)+SUMIFS('Forecast Data'!H:H,'Forecast Data'!B:B,B273,'Forecast Data'!C:C,BL$6)+SUMIFS('Forecast Data'!H:H,'Forecast Data'!B:B,B273,'Forecast Data'!C:C,BM$6)+SUMIFS('Forecast Data'!H:H,'Forecast Data'!B:B,B273,'Forecast Data'!C:C,BN$6)+SUMIFS('Forecast Data'!H:H,'Forecast Data'!B:B,B273,'Forecast Data'!C:C,BO$6)+SUMIFS('Forecast Data'!H:H,'Forecast Data'!B:B,B273,'Forecast Data'!C:C,BP$6)+SUMIFS('Forecast Data'!H:H,'Forecast Data'!B:B,B273,'Forecast Data'!C:C,BQ$6)))/(SUMIFS('Forecast Data'!H:H,'Forecast Data'!B:B,B273,'Forecast Data'!C:C,BJ$6)+SUMIFS('Forecast Data'!H:H,'Forecast Data'!B:B,B273,'Forecast Data'!C:C,BK$6)+SUMIFS('Forecast Data'!H:H,'Forecast Data'!B:B,B273,'Forecast Data'!C:C,BL$6)+SUMIFS('Forecast Data'!H:H,'Forecast Data'!B:B,B273,'Forecast Data'!C:C,BM$6)+SUMIFS('Forecast Data'!H:H,'Forecast Data'!B:B,B273,'Forecast Data'!C:C,BN$6)+SUMIFS('Forecast Data'!H:H,'Forecast Data'!B:B,B273,'Forecast Data'!C:C,BO$6)+SUMIFS('Forecast Data'!H:H,'Forecast Data'!B:B,B273,'Forecast Data'!C:C,BP$6)+SUMIFS('Forecast Data'!H:H,'Forecast Data'!B:B,B273,'Forecast Data'!C:C,BQ$6)),"")</f>
        <v/>
      </c>
      <c r="BY273" s="12">
        <f t="shared" si="68"/>
        <v>0</v>
      </c>
      <c r="BZ273" s="16">
        <f t="shared" si="69"/>
        <v>0</v>
      </c>
      <c r="CA273" s="13">
        <f t="shared" si="70"/>
        <v>0</v>
      </c>
      <c r="CB273" s="12">
        <f t="shared" si="71"/>
        <v>0</v>
      </c>
      <c r="CC273" s="12"/>
      <c r="CD273" s="11">
        <f>(SUMIFS('Forecast Data'!H:H,'Forecast Data'!B:B,D273,'Forecast Data'!C:C,BK$6)+SUMIFS('Forecast Data'!H:H,'Forecast Data'!B:B,D273,'Forecast Data'!C:C,BL$6)+SUMIFS('Forecast Data'!H:H,'Forecast Data'!B:B,D273,'Forecast Data'!C:C,BM$6)+SUMIFS('Forecast Data'!H:H,'Forecast Data'!B:B,D273,'Forecast Data'!C:C,BJ$6))/4</f>
        <v>0</v>
      </c>
      <c r="CE273" s="12" t="str">
        <f>IFERROR((SUM(W273:Z273)-(SUMIFS('Forecast Data'!H:H,'Forecast Data'!B:B,D273,'Forecast Data'!C:C,BJ$6)+SUMIFS('Forecast Data'!H:H,'Forecast Data'!B:B,D273,'Forecast Data'!C:C,BK$6)+SUMIFS('Forecast Data'!H:H,'Forecast Data'!B:B,D273,'Forecast Data'!C:C,BL$6)+SUMIFS('Forecast Data'!H:H,'Forecast Data'!B:B,D273,'Forecast Data'!C:C,BM$6)))/(SUMIFS('Forecast Data'!H:H,'Forecast Data'!B:B,D273,'Forecast Data'!C:C,BJ$6)+SUMIFS('Forecast Data'!H:H,'Forecast Data'!B:B,D273,'Forecast Data'!C:C,BK$6)+SUMIFS('Forecast Data'!H:H,'Forecast Data'!B:B,D273,'Forecast Data'!C:C,BL$6)+SUMIFS('Forecast Data'!H:H,'Forecast Data'!B:B,D273,'Forecast Data'!C:C,BM$6)),"")</f>
        <v/>
      </c>
      <c r="CF273" s="12">
        <f t="shared" si="72"/>
        <v>0</v>
      </c>
      <c r="CG273" s="12">
        <f t="shared" si="73"/>
        <v>0</v>
      </c>
      <c r="CH273" s="13">
        <f t="shared" si="74"/>
        <v>0</v>
      </c>
      <c r="CI273" s="13"/>
    </row>
    <row r="274" spans="1:87" ht="13.2">
      <c r="A274" s="1"/>
      <c r="B274" t="str">
        <f t="shared" si="75"/>
        <v>Atrium - Garden of Life</v>
      </c>
      <c r="D274" t="s">
        <v>306</v>
      </c>
      <c r="E274" s="11">
        <f>SUMIFS('Fin Data'!F:F,'Fin Data'!A:A,D274)</f>
        <v>0</v>
      </c>
      <c r="F274" s="11">
        <f>SUMIFS('Fin Data with 6 week hist'!I:I,'Fin Data with 6 week hist'!$A:$A,$D274)</f>
        <v>0</v>
      </c>
      <c r="G274" s="11">
        <f>SUMIFS('Fin Data with 6 week hist'!J:J,'Fin Data with 6 week hist'!$A:$A,$D274)</f>
        <v>0</v>
      </c>
      <c r="H274" s="11">
        <f>SUMIFS('Fin Data with 6 week hist'!K:K,'Fin Data with 6 week hist'!$A:$A,$D274)+SUMIFS('Unit Cancellations'!D:D,'Unit Cancellations'!$B:$B,$D274)</f>
        <v>0</v>
      </c>
      <c r="I274" s="11">
        <f>SUMIFS('Fin Data with 6 week hist'!L:L,'Fin Data with 6 week hist'!$A:$A,$D274)+SUMIFS('Unit Cancellations'!E:E,'Unit Cancellations'!$B:$B,$D274)</f>
        <v>0</v>
      </c>
      <c r="J274" s="11">
        <f>SUMIFS('Fin Data with 6 week hist'!M:M,'Fin Data with 6 week hist'!$A:$A,$D274)+SUMIFS('Unit Cancellations'!F:F,'Unit Cancellations'!$B:$B,$D274)</f>
        <v>0</v>
      </c>
      <c r="K274" s="11">
        <f>SUMIFS('Fin Data with 6 week hist'!N:N,'Fin Data with 6 week hist'!$A:$A,$D274)+SUMIFS('Unit Cancellations'!G:G,'Unit Cancellations'!$B:$B,$D274)</f>
        <v>0</v>
      </c>
      <c r="L274" s="11">
        <f>SUMIFS('Fin Data'!AN:AN,'Fin Data'!A:A,D274)</f>
        <v>0</v>
      </c>
      <c r="M274" s="12">
        <f>IFERROR(SUMIFS('Fin Data'!AO:AO,'Fin Data'!A:A,D274),"")</f>
        <v>0</v>
      </c>
      <c r="N274" s="1"/>
      <c r="O274" s="11">
        <f t="shared" si="63"/>
        <v>0</v>
      </c>
      <c r="P274" s="12" t="str">
        <f t="shared" si="64"/>
        <v/>
      </c>
      <c r="Q274" s="1"/>
      <c r="R274" s="11">
        <f t="shared" si="65"/>
        <v>0</v>
      </c>
      <c r="S274" s="12" t="str">
        <f t="shared" si="66"/>
        <v/>
      </c>
      <c r="T274" s="11">
        <f t="shared" si="67"/>
        <v>2569.875</v>
      </c>
      <c r="U274" s="1" t="e">
        <f t="shared" si="76"/>
        <v>#REF!</v>
      </c>
      <c r="V274" s="1"/>
      <c r="W274" s="11">
        <f>SUMIFS('Forecast Data'!$D:$D,'Forecast Data'!$C:$C,W$6,'Forecast Data'!$B:$B,$D274)</f>
        <v>0</v>
      </c>
      <c r="X274" s="11">
        <f>SUMIFS('Forecast Data'!$D:$D,'Forecast Data'!$C:$C,X$6,'Forecast Data'!$B:$B,$D274)</f>
        <v>0</v>
      </c>
      <c r="Y274" s="11">
        <f>SUMIFS('Forecast Data'!$D:$D,'Forecast Data'!$C:$C,Y$6,'Forecast Data'!$B:$B,$D274)</f>
        <v>0</v>
      </c>
      <c r="Z274" s="11">
        <f>SUMIFS('Forecast Data'!$D:$D,'Forecast Data'!$C:$C,Z$6,'Forecast Data'!$B:$B,$D274)</f>
        <v>0</v>
      </c>
      <c r="AA274" s="11">
        <f>SUMIFS('Forecast Data'!$D:$D,'Forecast Data'!$C:$C,AA$6,'Forecast Data'!$B:$B,$D274)</f>
        <v>0</v>
      </c>
      <c r="AB274" s="11">
        <f>SUMIFS('Forecast Data'!$D:$D,'Forecast Data'!$C:$C,AB$6,'Forecast Data'!$B:$B,$D274)</f>
        <v>0</v>
      </c>
      <c r="AC274" s="11">
        <f>SUMIFS('Forecast Data'!$D:$D,'Forecast Data'!$C:$C,AC$6,'Forecast Data'!$B:$B,$D274)</f>
        <v>0</v>
      </c>
      <c r="AD274" s="11">
        <f>SUMIFS('Forecast Data'!$D:$D,'Forecast Data'!$C:$C,AD$6,'Forecast Data'!$B:$B,$D274)</f>
        <v>0</v>
      </c>
      <c r="AE274" s="11">
        <f>SUMIFS('Forecast Data'!$D:$D,'Forecast Data'!$C:$C,AE$6,'Forecast Data'!$B:$B,$D274)</f>
        <v>0</v>
      </c>
      <c r="AF274" s="11">
        <f>SUMIFS('Forecast Data'!$D:$D,'Forecast Data'!$C:$C,AF$6,'Forecast Data'!$B:$B,$D274)</f>
        <v>0</v>
      </c>
      <c r="AG274" s="11">
        <f>SUMIFS('Forecast Data'!$D:$D,'Forecast Data'!$C:$C,AG$6,'Forecast Data'!$B:$B,$D274)</f>
        <v>0</v>
      </c>
      <c r="AH274" s="11">
        <f>SUMIFS('Forecast Data'!$D:$D,'Forecast Data'!$C:$C,AH$6,'Forecast Data'!$B:$B,$D274)</f>
        <v>0</v>
      </c>
      <c r="AI274" s="1"/>
      <c r="AJ274" s="12" t="str">
        <f>IF(SUMIFS('Forecast Data'!$E:$E,'Forecast Data'!$C:$C,AJ$6,'Forecast Data'!$B:$B,$D274)=0,"",SUMIFS('Forecast Data'!$E:$E,'Forecast Data'!$C:$C,AJ$6,'Forecast Data'!$B:$B,$D274))</f>
        <v/>
      </c>
      <c r="AK274" s="12" t="str">
        <f>IF(SUMIFS('Forecast Data'!$E:$E,'Forecast Data'!$C:$C,AK$6,'Forecast Data'!$B:$B,$D274)=0,"",SUMIFS('Forecast Data'!$E:$E,'Forecast Data'!$C:$C,AK$6,'Forecast Data'!$B:$B,$D274))</f>
        <v/>
      </c>
      <c r="AL274" s="12" t="str">
        <f>IF(SUMIFS('Forecast Data'!$E:$E,'Forecast Data'!$C:$C,AL$6,'Forecast Data'!$B:$B,$D274)=0,"",SUMIFS('Forecast Data'!$E:$E,'Forecast Data'!$C:$C,AL$6,'Forecast Data'!$B:$B,$D274))</f>
        <v/>
      </c>
      <c r="AM274" s="12" t="str">
        <f>IF(SUMIFS('Forecast Data'!$E:$E,'Forecast Data'!$C:$C,AM$6,'Forecast Data'!$B:$B,$D274)=0,"",SUMIFS('Forecast Data'!$E:$E,'Forecast Data'!$C:$C,AM$6,'Forecast Data'!$B:$B,$D274))</f>
        <v/>
      </c>
      <c r="AN274" s="12" t="str">
        <f>IF(SUMIFS('Forecast Data'!$E:$E,'Forecast Data'!$C:$C,AN$6,'Forecast Data'!$B:$B,$D274)=0,"",SUMIFS('Forecast Data'!$E:$E,'Forecast Data'!$C:$C,AN$6,'Forecast Data'!$B:$B,$D274))</f>
        <v/>
      </c>
      <c r="AO274" s="12" t="str">
        <f>IF(SUMIFS('Forecast Data'!$E:$E,'Forecast Data'!$C:$C,AO$6,'Forecast Data'!$B:$B,$D274)=0,"",SUMIFS('Forecast Data'!$E:$E,'Forecast Data'!$C:$C,AO$6,'Forecast Data'!$B:$B,$D274))</f>
        <v/>
      </c>
      <c r="AP274" s="12" t="str">
        <f>IF(SUMIFS('Forecast Data'!$E:$E,'Forecast Data'!$C:$C,AP$6,'Forecast Data'!$B:$B,$D274)=0,"",SUMIFS('Forecast Data'!$E:$E,'Forecast Data'!$C:$C,AP$6,'Forecast Data'!$B:$B,$D274))</f>
        <v/>
      </c>
      <c r="AQ274" s="12" t="str">
        <f>IF(SUMIFS('Forecast Data'!$E:$E,'Forecast Data'!$C:$C,AQ$6,'Forecast Data'!$B:$B,$D274)=0,"",SUMIFS('Forecast Data'!$E:$E,'Forecast Data'!$C:$C,AQ$6,'Forecast Data'!$B:$B,$D274))</f>
        <v/>
      </c>
      <c r="AR274" s="12" t="str">
        <f>IF(SUMIFS('Forecast Data'!$E:$E,'Forecast Data'!$C:$C,AR$6,'Forecast Data'!$B:$B,$D274)=0,"",SUMIFS('Forecast Data'!$E:$E,'Forecast Data'!$C:$C,AR$6,'Forecast Data'!$B:$B,$D274))</f>
        <v/>
      </c>
      <c r="AS274" s="12" t="str">
        <f>IF(SUMIFS('Forecast Data'!$E:$E,'Forecast Data'!$C:$C,AS$6,'Forecast Data'!$B:$B,$D274)=0,"",SUMIFS('Forecast Data'!$E:$E,'Forecast Data'!$C:$C,AS$6,'Forecast Data'!$B:$B,$D274))</f>
        <v/>
      </c>
      <c r="AT274" s="12" t="str">
        <f>IF(SUMIFS('Forecast Data'!$E:$E,'Forecast Data'!$C:$C,AT$6,'Forecast Data'!$B:$B,$D274)=0,"",SUMIFS('Forecast Data'!$E:$E,'Forecast Data'!$C:$C,AT$6,'Forecast Data'!$B:$B,$D274))</f>
        <v/>
      </c>
      <c r="AU274" s="12" t="str">
        <f>IF(SUMIFS('Forecast Data'!$E:$E,'Forecast Data'!$C:$C,AU$6,'Forecast Data'!$B:$B,$D274)=0,"",SUMIFS('Forecast Data'!$E:$E,'Forecast Data'!$C:$C,AU$6,'Forecast Data'!$B:$B,$D274))</f>
        <v/>
      </c>
      <c r="AV274" s="1"/>
      <c r="AW274" s="11">
        <f>SUMIFS('OP Units'!E:E,'OP Units'!$A:$A,$D274)</f>
        <v>2751</v>
      </c>
      <c r="AX274" s="11">
        <f>SUMIFS('OP Units'!F:F,'OP Units'!$A:$A,$D274)</f>
        <v>2897</v>
      </c>
      <c r="AY274" s="11">
        <f>SUMIFS('OP Units'!G:G,'OP Units'!$A:$A,$D274)</f>
        <v>2224</v>
      </c>
      <c r="AZ274" s="11">
        <f>SUMIFS('OP Units'!H:H,'OP Units'!$A:$A,$D274)</f>
        <v>2325</v>
      </c>
      <c r="BA274" s="11">
        <f>SUMIFS('OP Units'!I:I,'OP Units'!$A:$A,$D274)</f>
        <v>2361</v>
      </c>
      <c r="BB274" s="11">
        <f>SUMIFS('OP Units'!J:J,'OP Units'!$A:$A,$D274)</f>
        <v>2510</v>
      </c>
      <c r="BC274" s="11">
        <f>SUMIFS('OP Units'!K:K,'OP Units'!$A:$A,$D274)</f>
        <v>2775</v>
      </c>
      <c r="BD274" s="11">
        <f>SUMIFS('OP Units'!L:L,'OP Units'!$A:$A,$D274)</f>
        <v>2716</v>
      </c>
      <c r="BE274" s="11">
        <f>SUMIFS('OP Units'!M:M,'OP Units'!$A:$A,$D274)</f>
        <v>2749</v>
      </c>
      <c r="BF274" s="11">
        <f>SUMIFS('OP Units'!N:N,'OP Units'!$A:$A,$D274)</f>
        <v>2926</v>
      </c>
      <c r="BG274" s="11">
        <f>SUMIFS('OP Units'!O:O,'OP Units'!$A:$A,$D274)</f>
        <v>2795</v>
      </c>
      <c r="BH274" s="11">
        <f>SUMIFS('OP Units'!P:P,'OP Units'!$A:$A,$D274)</f>
        <v>2637</v>
      </c>
      <c r="BI274" s="1"/>
      <c r="BJ274" s="12" t="str">
        <f>IFERROR((SUMIFS('OP Units'!E:E,'OP Units'!$A:$A,$D274)-SUMIFS('Forecast Data'!$H:$H,'Forecast Data'!$C:$C,BJ$6,'Forecast Data'!$B:$B,$D274))/SUMIFS('Forecast Data'!$H:$H,'Forecast Data'!$C:$C,BJ$6,'Forecast Data'!$B:$B,$D274),"")</f>
        <v/>
      </c>
      <c r="BK274" s="12" t="str">
        <f>IFERROR((SUMIFS('OP Units'!F:F,'OP Units'!$A:$A,$D274)-SUMIFS('Forecast Data'!$H:$H,'Forecast Data'!$C:$C,BK$6,'Forecast Data'!$B:$B,$D274))/SUMIFS('Forecast Data'!$H:$H,'Forecast Data'!$C:$C,BK$6,'Forecast Data'!$B:$B,$D274),"")</f>
        <v/>
      </c>
      <c r="BL274" s="12" t="str">
        <f>IFERROR((SUMIFS('OP Units'!G:G,'OP Units'!$A:$A,$D274)-SUMIFS('Forecast Data'!$H:$H,'Forecast Data'!$C:$C,BL$6,'Forecast Data'!$B:$B,$D274))/SUMIFS('Forecast Data'!$H:$H,'Forecast Data'!$C:$C,BL$6,'Forecast Data'!$B:$B,$D274),"")</f>
        <v/>
      </c>
      <c r="BM274" s="12" t="str">
        <f>IFERROR((SUMIFS('OP Units'!H:H,'OP Units'!$A:$A,$D274)-SUMIFS('Forecast Data'!$H:$H,'Forecast Data'!$C:$C,BM$6,'Forecast Data'!$B:$B,$D274))/SUMIFS('Forecast Data'!$H:$H,'Forecast Data'!$C:$C,BM$6,'Forecast Data'!$B:$B,$D274),"")</f>
        <v/>
      </c>
      <c r="BN274" s="12" t="str">
        <f>IFERROR((SUMIFS('OP Units'!I:I,'OP Units'!$A:$A,$D274)-SUMIFS('Forecast Data'!$H:$H,'Forecast Data'!$C:$C,BN$6,'Forecast Data'!$B:$B,$D274))/SUMIFS('Forecast Data'!$H:$H,'Forecast Data'!$C:$C,BN$6,'Forecast Data'!$B:$B,$D274),"")</f>
        <v/>
      </c>
      <c r="BO274" s="12" t="str">
        <f>IFERROR((SUMIFS('OP Units'!J:J,'OP Units'!$A:$A,$D274)-SUMIFS('Forecast Data'!$H:$H,'Forecast Data'!$C:$C,BO$6,'Forecast Data'!$B:$B,$D274))/SUMIFS('Forecast Data'!$H:$H,'Forecast Data'!$C:$C,BO$6,'Forecast Data'!$B:$B,$D274),"")</f>
        <v/>
      </c>
      <c r="BP274" s="12" t="str">
        <f>IFERROR((SUMIFS('OP Units'!K:K,'OP Units'!$A:$A,$D274)-SUMIFS('Forecast Data'!$H:$H,'Forecast Data'!$C:$C,BP$6,'Forecast Data'!$B:$B,$D274))/SUMIFS('Forecast Data'!$H:$H,'Forecast Data'!$C:$C,BP$6,'Forecast Data'!$B:$B,$D274),"")</f>
        <v/>
      </c>
      <c r="BQ274" s="12" t="str">
        <f>IFERROR((SUMIFS('OP Units'!L:L,'OP Units'!$A:$A,$D274)-SUMIFS('Forecast Data'!$H:$H,'Forecast Data'!$C:$C,BQ$6,'Forecast Data'!$B:$B,$D274))/SUMIFS('Forecast Data'!$H:$H,'Forecast Data'!$C:$C,BQ$6,'Forecast Data'!$B:$B,$D274),"")</f>
        <v/>
      </c>
      <c r="BR274" s="12" t="str">
        <f>IFERROR((SUMIFS('OP Units'!M:M,'OP Units'!$A:$A,$D274)-SUMIFS('Forecast Data'!$H:$H,'Forecast Data'!$C:$C,BR$6,'Forecast Data'!$B:$B,$D274))/SUMIFS('Forecast Data'!$H:$H,'Forecast Data'!$C:$C,BR$6,'Forecast Data'!$B:$B,$D274),"")</f>
        <v/>
      </c>
      <c r="BS274" s="12" t="str">
        <f>IFERROR((SUMIFS('OP Units'!N:N,'OP Units'!$A:$A,$D274)-SUMIFS('Forecast Data'!$H:$H,'Forecast Data'!$C:$C,BS$6,'Forecast Data'!$B:$B,$D274))/SUMIFS('Forecast Data'!$H:$H,'Forecast Data'!$C:$C,BS$6,'Forecast Data'!$B:$B,$D274),"")</f>
        <v/>
      </c>
      <c r="BT274" s="12" t="str">
        <f>IFERROR((SUMIFS('OP Units'!O:O,'OP Units'!$A:$A,$D274)-SUMIFS('Forecast Data'!$H:$H,'Forecast Data'!$C:$C,BT$6,'Forecast Data'!$B:$B,$D274))/SUMIFS('Forecast Data'!$H:$H,'Forecast Data'!$C:$C,BT$6,'Forecast Data'!$B:$B,$D274),"")</f>
        <v/>
      </c>
      <c r="BU274" s="12" t="str">
        <f>IFERROR((SUMIFS('OP Units'!P:P,'OP Units'!$A:$A,$D274)-SUMIFS('Forecast Data'!$H:$H,'Forecast Data'!$C:$C,BU$6,'Forecast Data'!$B:$B,$D274))/SUMIFS('Forecast Data'!$H:$H,'Forecast Data'!$C:$C,BU$6,'Forecast Data'!$B:$B,$D274),"")</f>
        <v/>
      </c>
      <c r="BV274" s="12"/>
      <c r="BW274" s="11">
        <f>(SUMIFS('Forecast Data'!H:H,'Forecast Data'!B:B,D274,'Forecast Data'!C:C,BK$6)+SUMIFS('Forecast Data'!H:H,'Forecast Data'!B:B,D274,'Forecast Data'!C:C,BL$6)+SUMIFS('Forecast Data'!H:H,'Forecast Data'!B:B,D274,'Forecast Data'!C:C,BM$6)+SUMIFS('Forecast Data'!H:H,'Forecast Data'!B:B,D274,'Forecast Data'!C:C,BN$6)+SUMIFS('Forecast Data'!H:H,'Forecast Data'!B:B,D274,'Forecast Data'!C:C,BO$6)+SUMIFS('Forecast Data'!H:H,'Forecast Data'!B:B,D274,'Forecast Data'!C:C,BP$6)+SUMIFS('Forecast Data'!H:H,'Forecast Data'!B:B,D274,'Forecast Data'!C:C,BQ$6)+SUMIFS('Forecast Data'!H:H,'Forecast Data'!B:B,D274,'Forecast Data'!C:C,BJ$6))/8</f>
        <v>0</v>
      </c>
      <c r="BX274" s="12" t="str">
        <f>IFERROR((SUM(W274:AD274)-(SUMIFS('Forecast Data'!H:H,'Forecast Data'!B:B,B274,'Forecast Data'!C:C,BJ$6)+SUMIFS('Forecast Data'!H:H,'Forecast Data'!B:B,B274,'Forecast Data'!C:C,BK$6)+SUMIFS('Forecast Data'!H:H,'Forecast Data'!B:B,B274,'Forecast Data'!C:C,BL$6)+SUMIFS('Forecast Data'!H:H,'Forecast Data'!B:B,B274,'Forecast Data'!C:C,BM$6)+SUMIFS('Forecast Data'!H:H,'Forecast Data'!B:B,B274,'Forecast Data'!C:C,BN$6)+SUMIFS('Forecast Data'!H:H,'Forecast Data'!B:B,B274,'Forecast Data'!C:C,BO$6)+SUMIFS('Forecast Data'!H:H,'Forecast Data'!B:B,B274,'Forecast Data'!C:C,BP$6)+SUMIFS('Forecast Data'!H:H,'Forecast Data'!B:B,B274,'Forecast Data'!C:C,BQ$6)))/(SUMIFS('Forecast Data'!H:H,'Forecast Data'!B:B,B274,'Forecast Data'!C:C,BJ$6)+SUMIFS('Forecast Data'!H:H,'Forecast Data'!B:B,B274,'Forecast Data'!C:C,BK$6)+SUMIFS('Forecast Data'!H:H,'Forecast Data'!B:B,B274,'Forecast Data'!C:C,BL$6)+SUMIFS('Forecast Data'!H:H,'Forecast Data'!B:B,B274,'Forecast Data'!C:C,BM$6)+SUMIFS('Forecast Data'!H:H,'Forecast Data'!B:B,B274,'Forecast Data'!C:C,BN$6)+SUMIFS('Forecast Data'!H:H,'Forecast Data'!B:B,B274,'Forecast Data'!C:C,BO$6)+SUMIFS('Forecast Data'!H:H,'Forecast Data'!B:B,B274,'Forecast Data'!C:C,BP$6)+SUMIFS('Forecast Data'!H:H,'Forecast Data'!B:B,B274,'Forecast Data'!C:C,BQ$6)),"")</f>
        <v/>
      </c>
      <c r="BY274" s="12">
        <f t="shared" si="68"/>
        <v>0</v>
      </c>
      <c r="BZ274" s="16">
        <f t="shared" si="69"/>
        <v>0</v>
      </c>
      <c r="CA274" s="13">
        <f t="shared" si="70"/>
        <v>0</v>
      </c>
      <c r="CB274" s="12">
        <f t="shared" si="71"/>
        <v>0</v>
      </c>
      <c r="CC274" s="12"/>
      <c r="CD274" s="11">
        <f>(SUMIFS('Forecast Data'!H:H,'Forecast Data'!B:B,D274,'Forecast Data'!C:C,BK$6)+SUMIFS('Forecast Data'!H:H,'Forecast Data'!B:B,D274,'Forecast Data'!C:C,BL$6)+SUMIFS('Forecast Data'!H:H,'Forecast Data'!B:B,D274,'Forecast Data'!C:C,BM$6)+SUMIFS('Forecast Data'!H:H,'Forecast Data'!B:B,D274,'Forecast Data'!C:C,BJ$6))/4</f>
        <v>0</v>
      </c>
      <c r="CE274" s="12" t="str">
        <f>IFERROR((SUM(W274:Z274)-(SUMIFS('Forecast Data'!H:H,'Forecast Data'!B:B,D274,'Forecast Data'!C:C,BJ$6)+SUMIFS('Forecast Data'!H:H,'Forecast Data'!B:B,D274,'Forecast Data'!C:C,BK$6)+SUMIFS('Forecast Data'!H:H,'Forecast Data'!B:B,D274,'Forecast Data'!C:C,BL$6)+SUMIFS('Forecast Data'!H:H,'Forecast Data'!B:B,D274,'Forecast Data'!C:C,BM$6)))/(SUMIFS('Forecast Data'!H:H,'Forecast Data'!B:B,D274,'Forecast Data'!C:C,BJ$6)+SUMIFS('Forecast Data'!H:H,'Forecast Data'!B:B,D274,'Forecast Data'!C:C,BK$6)+SUMIFS('Forecast Data'!H:H,'Forecast Data'!B:B,D274,'Forecast Data'!C:C,BL$6)+SUMIFS('Forecast Data'!H:H,'Forecast Data'!B:B,D274,'Forecast Data'!C:C,BM$6)),"")</f>
        <v/>
      </c>
      <c r="CF274" s="12">
        <f t="shared" si="72"/>
        <v>0</v>
      </c>
      <c r="CG274" s="12">
        <f t="shared" si="73"/>
        <v>0</v>
      </c>
      <c r="CH274" s="13">
        <f t="shared" si="74"/>
        <v>0</v>
      </c>
      <c r="CI274" s="13"/>
    </row>
    <row r="275" spans="1:87" ht="13.2">
      <c r="A275" s="1"/>
      <c r="B275" t="str">
        <f t="shared" si="75"/>
        <v>CarbonKlean</v>
      </c>
      <c r="D275" t="s">
        <v>307</v>
      </c>
      <c r="E275" s="11">
        <f>SUMIFS('Fin Data'!F:F,'Fin Data'!A:A,D275)</f>
        <v>0</v>
      </c>
      <c r="F275" s="11">
        <f>SUMIFS('Fin Data with 6 week hist'!I:I,'Fin Data with 6 week hist'!$A:$A,$D275)</f>
        <v>0</v>
      </c>
      <c r="G275" s="11">
        <f>SUMIFS('Fin Data with 6 week hist'!J:J,'Fin Data with 6 week hist'!$A:$A,$D275)</f>
        <v>0</v>
      </c>
      <c r="H275" s="11">
        <f>SUMIFS('Fin Data with 6 week hist'!K:K,'Fin Data with 6 week hist'!$A:$A,$D275)+SUMIFS('Unit Cancellations'!D:D,'Unit Cancellations'!$B:$B,$D275)</f>
        <v>0</v>
      </c>
      <c r="I275" s="11">
        <f>SUMIFS('Fin Data with 6 week hist'!L:L,'Fin Data with 6 week hist'!$A:$A,$D275)+SUMIFS('Unit Cancellations'!E:E,'Unit Cancellations'!$B:$B,$D275)</f>
        <v>0</v>
      </c>
      <c r="J275" s="11">
        <f>SUMIFS('Fin Data with 6 week hist'!M:M,'Fin Data with 6 week hist'!$A:$A,$D275)+SUMIFS('Unit Cancellations'!F:F,'Unit Cancellations'!$B:$B,$D275)</f>
        <v>0</v>
      </c>
      <c r="K275" s="11">
        <f>SUMIFS('Fin Data with 6 week hist'!N:N,'Fin Data with 6 week hist'!$A:$A,$D275)+SUMIFS('Unit Cancellations'!G:G,'Unit Cancellations'!$B:$B,$D275)</f>
        <v>0</v>
      </c>
      <c r="L275" s="11">
        <f>SUMIFS('Fin Data'!AN:AN,'Fin Data'!A:A,D275)</f>
        <v>0</v>
      </c>
      <c r="M275" s="12">
        <f>IFERROR(SUMIFS('Fin Data'!AO:AO,'Fin Data'!A:A,D275),"")</f>
        <v>0</v>
      </c>
      <c r="N275" s="1"/>
      <c r="O275" s="11">
        <f t="shared" si="63"/>
        <v>0</v>
      </c>
      <c r="P275" s="12" t="str">
        <f t="shared" si="64"/>
        <v/>
      </c>
      <c r="Q275" s="1"/>
      <c r="R275" s="11">
        <f t="shared" si="65"/>
        <v>0</v>
      </c>
      <c r="S275" s="12" t="str">
        <f t="shared" si="66"/>
        <v/>
      </c>
      <c r="T275" s="11">
        <f t="shared" si="67"/>
        <v>2406.625</v>
      </c>
      <c r="U275" s="1" t="e">
        <f t="shared" si="76"/>
        <v>#REF!</v>
      </c>
      <c r="V275" s="1"/>
      <c r="W275" s="11">
        <f>SUMIFS('Forecast Data'!$D:$D,'Forecast Data'!$C:$C,W$6,'Forecast Data'!$B:$B,$D275)</f>
        <v>0</v>
      </c>
      <c r="X275" s="11">
        <f>SUMIFS('Forecast Data'!$D:$D,'Forecast Data'!$C:$C,X$6,'Forecast Data'!$B:$B,$D275)</f>
        <v>0</v>
      </c>
      <c r="Y275" s="11">
        <f>SUMIFS('Forecast Data'!$D:$D,'Forecast Data'!$C:$C,Y$6,'Forecast Data'!$B:$B,$D275)</f>
        <v>0</v>
      </c>
      <c r="Z275" s="11">
        <f>SUMIFS('Forecast Data'!$D:$D,'Forecast Data'!$C:$C,Z$6,'Forecast Data'!$B:$B,$D275)</f>
        <v>0</v>
      </c>
      <c r="AA275" s="11">
        <f>SUMIFS('Forecast Data'!$D:$D,'Forecast Data'!$C:$C,AA$6,'Forecast Data'!$B:$B,$D275)</f>
        <v>0</v>
      </c>
      <c r="AB275" s="11">
        <f>SUMIFS('Forecast Data'!$D:$D,'Forecast Data'!$C:$C,AB$6,'Forecast Data'!$B:$B,$D275)</f>
        <v>0</v>
      </c>
      <c r="AC275" s="11">
        <f>SUMIFS('Forecast Data'!$D:$D,'Forecast Data'!$C:$C,AC$6,'Forecast Data'!$B:$B,$D275)</f>
        <v>0</v>
      </c>
      <c r="AD275" s="11">
        <f>SUMIFS('Forecast Data'!$D:$D,'Forecast Data'!$C:$C,AD$6,'Forecast Data'!$B:$B,$D275)</f>
        <v>0</v>
      </c>
      <c r="AE275" s="11">
        <f>SUMIFS('Forecast Data'!$D:$D,'Forecast Data'!$C:$C,AE$6,'Forecast Data'!$B:$B,$D275)</f>
        <v>0</v>
      </c>
      <c r="AF275" s="11">
        <f>SUMIFS('Forecast Data'!$D:$D,'Forecast Data'!$C:$C,AF$6,'Forecast Data'!$B:$B,$D275)</f>
        <v>0</v>
      </c>
      <c r="AG275" s="11">
        <f>SUMIFS('Forecast Data'!$D:$D,'Forecast Data'!$C:$C,AG$6,'Forecast Data'!$B:$B,$D275)</f>
        <v>0</v>
      </c>
      <c r="AH275" s="11">
        <f>SUMIFS('Forecast Data'!$D:$D,'Forecast Data'!$C:$C,AH$6,'Forecast Data'!$B:$B,$D275)</f>
        <v>0</v>
      </c>
      <c r="AI275" s="1"/>
      <c r="AJ275" s="12" t="str">
        <f>IF(SUMIFS('Forecast Data'!$E:$E,'Forecast Data'!$C:$C,AJ$6,'Forecast Data'!$B:$B,$D275)=0,"",SUMIFS('Forecast Data'!$E:$E,'Forecast Data'!$C:$C,AJ$6,'Forecast Data'!$B:$B,$D275))</f>
        <v/>
      </c>
      <c r="AK275" s="12" t="str">
        <f>IF(SUMIFS('Forecast Data'!$E:$E,'Forecast Data'!$C:$C,AK$6,'Forecast Data'!$B:$B,$D275)=0,"",SUMIFS('Forecast Data'!$E:$E,'Forecast Data'!$C:$C,AK$6,'Forecast Data'!$B:$B,$D275))</f>
        <v/>
      </c>
      <c r="AL275" s="12" t="str">
        <f>IF(SUMIFS('Forecast Data'!$E:$E,'Forecast Data'!$C:$C,AL$6,'Forecast Data'!$B:$B,$D275)=0,"",SUMIFS('Forecast Data'!$E:$E,'Forecast Data'!$C:$C,AL$6,'Forecast Data'!$B:$B,$D275))</f>
        <v/>
      </c>
      <c r="AM275" s="12" t="str">
        <f>IF(SUMIFS('Forecast Data'!$E:$E,'Forecast Data'!$C:$C,AM$6,'Forecast Data'!$B:$B,$D275)=0,"",SUMIFS('Forecast Data'!$E:$E,'Forecast Data'!$C:$C,AM$6,'Forecast Data'!$B:$B,$D275))</f>
        <v/>
      </c>
      <c r="AN275" s="12" t="str">
        <f>IF(SUMIFS('Forecast Data'!$E:$E,'Forecast Data'!$C:$C,AN$6,'Forecast Data'!$B:$B,$D275)=0,"",SUMIFS('Forecast Data'!$E:$E,'Forecast Data'!$C:$C,AN$6,'Forecast Data'!$B:$B,$D275))</f>
        <v/>
      </c>
      <c r="AO275" s="12" t="str">
        <f>IF(SUMIFS('Forecast Data'!$E:$E,'Forecast Data'!$C:$C,AO$6,'Forecast Data'!$B:$B,$D275)=0,"",SUMIFS('Forecast Data'!$E:$E,'Forecast Data'!$C:$C,AO$6,'Forecast Data'!$B:$B,$D275))</f>
        <v/>
      </c>
      <c r="AP275" s="12" t="str">
        <f>IF(SUMIFS('Forecast Data'!$E:$E,'Forecast Data'!$C:$C,AP$6,'Forecast Data'!$B:$B,$D275)=0,"",SUMIFS('Forecast Data'!$E:$E,'Forecast Data'!$C:$C,AP$6,'Forecast Data'!$B:$B,$D275))</f>
        <v/>
      </c>
      <c r="AQ275" s="12" t="str">
        <f>IF(SUMIFS('Forecast Data'!$E:$E,'Forecast Data'!$C:$C,AQ$6,'Forecast Data'!$B:$B,$D275)=0,"",SUMIFS('Forecast Data'!$E:$E,'Forecast Data'!$C:$C,AQ$6,'Forecast Data'!$B:$B,$D275))</f>
        <v/>
      </c>
      <c r="AR275" s="12" t="str">
        <f>IF(SUMIFS('Forecast Data'!$E:$E,'Forecast Data'!$C:$C,AR$6,'Forecast Data'!$B:$B,$D275)=0,"",SUMIFS('Forecast Data'!$E:$E,'Forecast Data'!$C:$C,AR$6,'Forecast Data'!$B:$B,$D275))</f>
        <v/>
      </c>
      <c r="AS275" s="12" t="str">
        <f>IF(SUMIFS('Forecast Data'!$E:$E,'Forecast Data'!$C:$C,AS$6,'Forecast Data'!$B:$B,$D275)=0,"",SUMIFS('Forecast Data'!$E:$E,'Forecast Data'!$C:$C,AS$6,'Forecast Data'!$B:$B,$D275))</f>
        <v/>
      </c>
      <c r="AT275" s="12" t="str">
        <f>IF(SUMIFS('Forecast Data'!$E:$E,'Forecast Data'!$C:$C,AT$6,'Forecast Data'!$B:$B,$D275)=0,"",SUMIFS('Forecast Data'!$E:$E,'Forecast Data'!$C:$C,AT$6,'Forecast Data'!$B:$B,$D275))</f>
        <v/>
      </c>
      <c r="AU275" s="12" t="str">
        <f>IF(SUMIFS('Forecast Data'!$E:$E,'Forecast Data'!$C:$C,AU$6,'Forecast Data'!$B:$B,$D275)=0,"",SUMIFS('Forecast Data'!$E:$E,'Forecast Data'!$C:$C,AU$6,'Forecast Data'!$B:$B,$D275))</f>
        <v/>
      </c>
      <c r="AV275" s="1"/>
      <c r="AW275" s="11">
        <f>SUMIFS('OP Units'!E:E,'OP Units'!$A:$A,$D275)</f>
        <v>2610</v>
      </c>
      <c r="AX275" s="11">
        <f>SUMIFS('OP Units'!F:F,'OP Units'!$A:$A,$D275)</f>
        <v>2748</v>
      </c>
      <c r="AY275" s="11">
        <f>SUMIFS('OP Units'!G:G,'OP Units'!$A:$A,$D275)</f>
        <v>2154</v>
      </c>
      <c r="AZ275" s="11">
        <f>SUMIFS('OP Units'!H:H,'OP Units'!$A:$A,$D275)</f>
        <v>2252</v>
      </c>
      <c r="BA275" s="11">
        <f>SUMIFS('OP Units'!I:I,'OP Units'!$A:$A,$D275)</f>
        <v>2287</v>
      </c>
      <c r="BB275" s="11">
        <f>SUMIFS('OP Units'!J:J,'OP Units'!$A:$A,$D275)</f>
        <v>2431</v>
      </c>
      <c r="BC275" s="11">
        <f>SUMIFS('OP Units'!K:K,'OP Units'!$A:$A,$D275)</f>
        <v>2411</v>
      </c>
      <c r="BD275" s="11">
        <f>SUMIFS('OP Units'!L:L,'OP Units'!$A:$A,$D275)</f>
        <v>2360</v>
      </c>
      <c r="BE275" s="11">
        <f>SUMIFS('OP Units'!M:M,'OP Units'!$A:$A,$D275)</f>
        <v>2388</v>
      </c>
      <c r="BF275" s="11">
        <f>SUMIFS('OP Units'!N:N,'OP Units'!$A:$A,$D275)</f>
        <v>2541</v>
      </c>
      <c r="BG275" s="11">
        <f>SUMIFS('OP Units'!O:O,'OP Units'!$A:$A,$D275)</f>
        <v>2219</v>
      </c>
      <c r="BH275" s="11">
        <f>SUMIFS('OP Units'!P:P,'OP Units'!$A:$A,$D275)</f>
        <v>1912</v>
      </c>
      <c r="BI275" s="1"/>
      <c r="BJ275" s="12" t="str">
        <f>IFERROR((SUMIFS('OP Units'!E:E,'OP Units'!$A:$A,$D275)-SUMIFS('Forecast Data'!$H:$H,'Forecast Data'!$C:$C,BJ$6,'Forecast Data'!$B:$B,$D275))/SUMIFS('Forecast Data'!$H:$H,'Forecast Data'!$C:$C,BJ$6,'Forecast Data'!$B:$B,$D275),"")</f>
        <v/>
      </c>
      <c r="BK275" s="12" t="str">
        <f>IFERROR((SUMIFS('OP Units'!F:F,'OP Units'!$A:$A,$D275)-SUMIFS('Forecast Data'!$H:$H,'Forecast Data'!$C:$C,BK$6,'Forecast Data'!$B:$B,$D275))/SUMIFS('Forecast Data'!$H:$H,'Forecast Data'!$C:$C,BK$6,'Forecast Data'!$B:$B,$D275),"")</f>
        <v/>
      </c>
      <c r="BL275" s="12" t="str">
        <f>IFERROR((SUMIFS('OP Units'!G:G,'OP Units'!$A:$A,$D275)-SUMIFS('Forecast Data'!$H:$H,'Forecast Data'!$C:$C,BL$6,'Forecast Data'!$B:$B,$D275))/SUMIFS('Forecast Data'!$H:$H,'Forecast Data'!$C:$C,BL$6,'Forecast Data'!$B:$B,$D275),"")</f>
        <v/>
      </c>
      <c r="BM275" s="12" t="str">
        <f>IFERROR((SUMIFS('OP Units'!H:H,'OP Units'!$A:$A,$D275)-SUMIFS('Forecast Data'!$H:$H,'Forecast Data'!$C:$C,BM$6,'Forecast Data'!$B:$B,$D275))/SUMIFS('Forecast Data'!$H:$H,'Forecast Data'!$C:$C,BM$6,'Forecast Data'!$B:$B,$D275),"")</f>
        <v/>
      </c>
      <c r="BN275" s="12" t="str">
        <f>IFERROR((SUMIFS('OP Units'!I:I,'OP Units'!$A:$A,$D275)-SUMIFS('Forecast Data'!$H:$H,'Forecast Data'!$C:$C,BN$6,'Forecast Data'!$B:$B,$D275))/SUMIFS('Forecast Data'!$H:$H,'Forecast Data'!$C:$C,BN$6,'Forecast Data'!$B:$B,$D275),"")</f>
        <v/>
      </c>
      <c r="BO275" s="12" t="str">
        <f>IFERROR((SUMIFS('OP Units'!J:J,'OP Units'!$A:$A,$D275)-SUMIFS('Forecast Data'!$H:$H,'Forecast Data'!$C:$C,BO$6,'Forecast Data'!$B:$B,$D275))/SUMIFS('Forecast Data'!$H:$H,'Forecast Data'!$C:$C,BO$6,'Forecast Data'!$B:$B,$D275),"")</f>
        <v/>
      </c>
      <c r="BP275" s="12" t="str">
        <f>IFERROR((SUMIFS('OP Units'!K:K,'OP Units'!$A:$A,$D275)-SUMIFS('Forecast Data'!$H:$H,'Forecast Data'!$C:$C,BP$6,'Forecast Data'!$B:$B,$D275))/SUMIFS('Forecast Data'!$H:$H,'Forecast Data'!$C:$C,BP$6,'Forecast Data'!$B:$B,$D275),"")</f>
        <v/>
      </c>
      <c r="BQ275" s="12" t="str">
        <f>IFERROR((SUMIFS('OP Units'!L:L,'OP Units'!$A:$A,$D275)-SUMIFS('Forecast Data'!$H:$H,'Forecast Data'!$C:$C,BQ$6,'Forecast Data'!$B:$B,$D275))/SUMIFS('Forecast Data'!$H:$H,'Forecast Data'!$C:$C,BQ$6,'Forecast Data'!$B:$B,$D275),"")</f>
        <v/>
      </c>
      <c r="BR275" s="12" t="str">
        <f>IFERROR((SUMIFS('OP Units'!M:M,'OP Units'!$A:$A,$D275)-SUMIFS('Forecast Data'!$H:$H,'Forecast Data'!$C:$C,BR$6,'Forecast Data'!$B:$B,$D275))/SUMIFS('Forecast Data'!$H:$H,'Forecast Data'!$C:$C,BR$6,'Forecast Data'!$B:$B,$D275),"")</f>
        <v/>
      </c>
      <c r="BS275" s="12" t="str">
        <f>IFERROR((SUMIFS('OP Units'!N:N,'OP Units'!$A:$A,$D275)-SUMIFS('Forecast Data'!$H:$H,'Forecast Data'!$C:$C,BS$6,'Forecast Data'!$B:$B,$D275))/SUMIFS('Forecast Data'!$H:$H,'Forecast Data'!$C:$C,BS$6,'Forecast Data'!$B:$B,$D275),"")</f>
        <v/>
      </c>
      <c r="BT275" s="12" t="str">
        <f>IFERROR((SUMIFS('OP Units'!O:O,'OP Units'!$A:$A,$D275)-SUMIFS('Forecast Data'!$H:$H,'Forecast Data'!$C:$C,BT$6,'Forecast Data'!$B:$B,$D275))/SUMIFS('Forecast Data'!$H:$H,'Forecast Data'!$C:$C,BT$6,'Forecast Data'!$B:$B,$D275),"")</f>
        <v/>
      </c>
      <c r="BU275" s="12" t="str">
        <f>IFERROR((SUMIFS('OP Units'!P:P,'OP Units'!$A:$A,$D275)-SUMIFS('Forecast Data'!$H:$H,'Forecast Data'!$C:$C,BU$6,'Forecast Data'!$B:$B,$D275))/SUMIFS('Forecast Data'!$H:$H,'Forecast Data'!$C:$C,BU$6,'Forecast Data'!$B:$B,$D275),"")</f>
        <v/>
      </c>
      <c r="BV275" s="12"/>
      <c r="BW275" s="11">
        <f>(SUMIFS('Forecast Data'!H:H,'Forecast Data'!B:B,D275,'Forecast Data'!C:C,BK$6)+SUMIFS('Forecast Data'!H:H,'Forecast Data'!B:B,D275,'Forecast Data'!C:C,BL$6)+SUMIFS('Forecast Data'!H:H,'Forecast Data'!B:B,D275,'Forecast Data'!C:C,BM$6)+SUMIFS('Forecast Data'!H:H,'Forecast Data'!B:B,D275,'Forecast Data'!C:C,BN$6)+SUMIFS('Forecast Data'!H:H,'Forecast Data'!B:B,D275,'Forecast Data'!C:C,BO$6)+SUMIFS('Forecast Data'!H:H,'Forecast Data'!B:B,D275,'Forecast Data'!C:C,BP$6)+SUMIFS('Forecast Data'!H:H,'Forecast Data'!B:B,D275,'Forecast Data'!C:C,BQ$6)+SUMIFS('Forecast Data'!H:H,'Forecast Data'!B:B,D275,'Forecast Data'!C:C,BJ$6))/8</f>
        <v>0</v>
      </c>
      <c r="BX275" s="12" t="str">
        <f>IFERROR((SUM(W275:AD275)-(SUMIFS('Forecast Data'!H:H,'Forecast Data'!B:B,B275,'Forecast Data'!C:C,BJ$6)+SUMIFS('Forecast Data'!H:H,'Forecast Data'!B:B,B275,'Forecast Data'!C:C,BK$6)+SUMIFS('Forecast Data'!H:H,'Forecast Data'!B:B,B275,'Forecast Data'!C:C,BL$6)+SUMIFS('Forecast Data'!H:H,'Forecast Data'!B:B,B275,'Forecast Data'!C:C,BM$6)+SUMIFS('Forecast Data'!H:H,'Forecast Data'!B:B,B275,'Forecast Data'!C:C,BN$6)+SUMIFS('Forecast Data'!H:H,'Forecast Data'!B:B,B275,'Forecast Data'!C:C,BO$6)+SUMIFS('Forecast Data'!H:H,'Forecast Data'!B:B,B275,'Forecast Data'!C:C,BP$6)+SUMIFS('Forecast Data'!H:H,'Forecast Data'!B:B,B275,'Forecast Data'!C:C,BQ$6)))/(SUMIFS('Forecast Data'!H:H,'Forecast Data'!B:B,B275,'Forecast Data'!C:C,BJ$6)+SUMIFS('Forecast Data'!H:H,'Forecast Data'!B:B,B275,'Forecast Data'!C:C,BK$6)+SUMIFS('Forecast Data'!H:H,'Forecast Data'!B:B,B275,'Forecast Data'!C:C,BL$6)+SUMIFS('Forecast Data'!H:H,'Forecast Data'!B:B,B275,'Forecast Data'!C:C,BM$6)+SUMIFS('Forecast Data'!H:H,'Forecast Data'!B:B,B275,'Forecast Data'!C:C,BN$6)+SUMIFS('Forecast Data'!H:H,'Forecast Data'!B:B,B275,'Forecast Data'!C:C,BO$6)+SUMIFS('Forecast Data'!H:H,'Forecast Data'!B:B,B275,'Forecast Data'!C:C,BP$6)+SUMIFS('Forecast Data'!H:H,'Forecast Data'!B:B,B275,'Forecast Data'!C:C,BQ$6)),"")</f>
        <v/>
      </c>
      <c r="BY275" s="12">
        <f t="shared" si="68"/>
        <v>0</v>
      </c>
      <c r="BZ275" s="16">
        <f t="shared" si="69"/>
        <v>0</v>
      </c>
      <c r="CA275" s="13">
        <f t="shared" si="70"/>
        <v>0</v>
      </c>
      <c r="CB275" s="12">
        <f t="shared" si="71"/>
        <v>0</v>
      </c>
      <c r="CC275" s="12"/>
      <c r="CD275" s="11">
        <f>(SUMIFS('Forecast Data'!H:H,'Forecast Data'!B:B,D275,'Forecast Data'!C:C,BK$6)+SUMIFS('Forecast Data'!H:H,'Forecast Data'!B:B,D275,'Forecast Data'!C:C,BL$6)+SUMIFS('Forecast Data'!H:H,'Forecast Data'!B:B,D275,'Forecast Data'!C:C,BM$6)+SUMIFS('Forecast Data'!H:H,'Forecast Data'!B:B,D275,'Forecast Data'!C:C,BJ$6))/4</f>
        <v>0</v>
      </c>
      <c r="CE275" s="12" t="str">
        <f>IFERROR((SUM(W275:Z275)-(SUMIFS('Forecast Data'!H:H,'Forecast Data'!B:B,D275,'Forecast Data'!C:C,BJ$6)+SUMIFS('Forecast Data'!H:H,'Forecast Data'!B:B,D275,'Forecast Data'!C:C,BK$6)+SUMIFS('Forecast Data'!H:H,'Forecast Data'!B:B,D275,'Forecast Data'!C:C,BL$6)+SUMIFS('Forecast Data'!H:H,'Forecast Data'!B:B,D275,'Forecast Data'!C:C,BM$6)))/(SUMIFS('Forecast Data'!H:H,'Forecast Data'!B:B,D275,'Forecast Data'!C:C,BJ$6)+SUMIFS('Forecast Data'!H:H,'Forecast Data'!B:B,D275,'Forecast Data'!C:C,BK$6)+SUMIFS('Forecast Data'!H:H,'Forecast Data'!B:B,D275,'Forecast Data'!C:C,BL$6)+SUMIFS('Forecast Data'!H:H,'Forecast Data'!B:B,D275,'Forecast Data'!C:C,BM$6)),"")</f>
        <v/>
      </c>
      <c r="CF275" s="12">
        <f t="shared" si="72"/>
        <v>0</v>
      </c>
      <c r="CG275" s="12">
        <f t="shared" si="73"/>
        <v>0</v>
      </c>
      <c r="CH275" s="13">
        <f t="shared" si="74"/>
        <v>0</v>
      </c>
      <c r="CI275" s="13"/>
    </row>
    <row r="276" spans="1:87" ht="13.2">
      <c r="A276" s="1"/>
      <c r="B276" t="str">
        <f t="shared" si="75"/>
        <v>Nutrex Hawaii</v>
      </c>
      <c r="D276" t="s">
        <v>308</v>
      </c>
      <c r="E276" s="11">
        <f>SUMIFS('Fin Data'!F:F,'Fin Data'!A:A,D276)</f>
        <v>0</v>
      </c>
      <c r="F276" s="11">
        <f>SUMIFS('Fin Data with 6 week hist'!I:I,'Fin Data with 6 week hist'!$A:$A,$D276)</f>
        <v>0</v>
      </c>
      <c r="G276" s="11">
        <f>SUMIFS('Fin Data with 6 week hist'!J:J,'Fin Data with 6 week hist'!$A:$A,$D276)</f>
        <v>0</v>
      </c>
      <c r="H276" s="11">
        <f>SUMIFS('Fin Data with 6 week hist'!K:K,'Fin Data with 6 week hist'!$A:$A,$D276)+SUMIFS('Unit Cancellations'!D:D,'Unit Cancellations'!$B:$B,$D276)</f>
        <v>0</v>
      </c>
      <c r="I276" s="11">
        <f>SUMIFS('Fin Data with 6 week hist'!L:L,'Fin Data with 6 week hist'!$A:$A,$D276)+SUMIFS('Unit Cancellations'!E:E,'Unit Cancellations'!$B:$B,$D276)</f>
        <v>0</v>
      </c>
      <c r="J276" s="11">
        <f>SUMIFS('Fin Data with 6 week hist'!M:M,'Fin Data with 6 week hist'!$A:$A,$D276)+SUMIFS('Unit Cancellations'!F:F,'Unit Cancellations'!$B:$B,$D276)</f>
        <v>0</v>
      </c>
      <c r="K276" s="11">
        <f>SUMIFS('Fin Data with 6 week hist'!N:N,'Fin Data with 6 week hist'!$A:$A,$D276)+SUMIFS('Unit Cancellations'!G:G,'Unit Cancellations'!$B:$B,$D276)</f>
        <v>0</v>
      </c>
      <c r="L276" s="11">
        <f>SUMIFS('Fin Data'!AN:AN,'Fin Data'!A:A,D276)</f>
        <v>0</v>
      </c>
      <c r="M276" s="12">
        <f>IFERROR(SUMIFS('Fin Data'!AO:AO,'Fin Data'!A:A,D276),"")</f>
        <v>0</v>
      </c>
      <c r="N276" s="1"/>
      <c r="O276" s="11">
        <f t="shared" si="63"/>
        <v>0</v>
      </c>
      <c r="P276" s="12" t="str">
        <f t="shared" si="64"/>
        <v/>
      </c>
      <c r="Q276" s="1"/>
      <c r="R276" s="11">
        <f t="shared" si="65"/>
        <v>0</v>
      </c>
      <c r="S276" s="12" t="str">
        <f t="shared" si="66"/>
        <v/>
      </c>
      <c r="T276" s="11">
        <f t="shared" si="67"/>
        <v>2693.125</v>
      </c>
      <c r="U276" s="1" t="e">
        <f t="shared" si="76"/>
        <v>#REF!</v>
      </c>
      <c r="V276" s="1"/>
      <c r="W276" s="11">
        <f>SUMIFS('Forecast Data'!$D:$D,'Forecast Data'!$C:$C,W$6,'Forecast Data'!$B:$B,$D276)</f>
        <v>0</v>
      </c>
      <c r="X276" s="11">
        <f>SUMIFS('Forecast Data'!$D:$D,'Forecast Data'!$C:$C,X$6,'Forecast Data'!$B:$B,$D276)</f>
        <v>0</v>
      </c>
      <c r="Y276" s="11">
        <f>SUMIFS('Forecast Data'!$D:$D,'Forecast Data'!$C:$C,Y$6,'Forecast Data'!$B:$B,$D276)</f>
        <v>0</v>
      </c>
      <c r="Z276" s="11">
        <f>SUMIFS('Forecast Data'!$D:$D,'Forecast Data'!$C:$C,Z$6,'Forecast Data'!$B:$B,$D276)</f>
        <v>0</v>
      </c>
      <c r="AA276" s="11">
        <f>SUMIFS('Forecast Data'!$D:$D,'Forecast Data'!$C:$C,AA$6,'Forecast Data'!$B:$B,$D276)</f>
        <v>0</v>
      </c>
      <c r="AB276" s="11">
        <f>SUMIFS('Forecast Data'!$D:$D,'Forecast Data'!$C:$C,AB$6,'Forecast Data'!$B:$B,$D276)</f>
        <v>0</v>
      </c>
      <c r="AC276" s="11">
        <f>SUMIFS('Forecast Data'!$D:$D,'Forecast Data'!$C:$C,AC$6,'Forecast Data'!$B:$B,$D276)</f>
        <v>0</v>
      </c>
      <c r="AD276" s="11">
        <f>SUMIFS('Forecast Data'!$D:$D,'Forecast Data'!$C:$C,AD$6,'Forecast Data'!$B:$B,$D276)</f>
        <v>0</v>
      </c>
      <c r="AE276" s="11">
        <f>SUMIFS('Forecast Data'!$D:$D,'Forecast Data'!$C:$C,AE$6,'Forecast Data'!$B:$B,$D276)</f>
        <v>0</v>
      </c>
      <c r="AF276" s="11">
        <f>SUMIFS('Forecast Data'!$D:$D,'Forecast Data'!$C:$C,AF$6,'Forecast Data'!$B:$B,$D276)</f>
        <v>0</v>
      </c>
      <c r="AG276" s="11">
        <f>SUMIFS('Forecast Data'!$D:$D,'Forecast Data'!$C:$C,AG$6,'Forecast Data'!$B:$B,$D276)</f>
        <v>0</v>
      </c>
      <c r="AH276" s="11">
        <f>SUMIFS('Forecast Data'!$D:$D,'Forecast Data'!$C:$C,AH$6,'Forecast Data'!$B:$B,$D276)</f>
        <v>0</v>
      </c>
      <c r="AI276" s="1"/>
      <c r="AJ276" s="12" t="str">
        <f>IF(SUMIFS('Forecast Data'!$E:$E,'Forecast Data'!$C:$C,AJ$6,'Forecast Data'!$B:$B,$D276)=0,"",SUMIFS('Forecast Data'!$E:$E,'Forecast Data'!$C:$C,AJ$6,'Forecast Data'!$B:$B,$D276))</f>
        <v/>
      </c>
      <c r="AK276" s="12" t="str">
        <f>IF(SUMIFS('Forecast Data'!$E:$E,'Forecast Data'!$C:$C,AK$6,'Forecast Data'!$B:$B,$D276)=0,"",SUMIFS('Forecast Data'!$E:$E,'Forecast Data'!$C:$C,AK$6,'Forecast Data'!$B:$B,$D276))</f>
        <v/>
      </c>
      <c r="AL276" s="12" t="str">
        <f>IF(SUMIFS('Forecast Data'!$E:$E,'Forecast Data'!$C:$C,AL$6,'Forecast Data'!$B:$B,$D276)=0,"",SUMIFS('Forecast Data'!$E:$E,'Forecast Data'!$C:$C,AL$6,'Forecast Data'!$B:$B,$D276))</f>
        <v/>
      </c>
      <c r="AM276" s="12" t="str">
        <f>IF(SUMIFS('Forecast Data'!$E:$E,'Forecast Data'!$C:$C,AM$6,'Forecast Data'!$B:$B,$D276)=0,"",SUMIFS('Forecast Data'!$E:$E,'Forecast Data'!$C:$C,AM$6,'Forecast Data'!$B:$B,$D276))</f>
        <v/>
      </c>
      <c r="AN276" s="12" t="str">
        <f>IF(SUMIFS('Forecast Data'!$E:$E,'Forecast Data'!$C:$C,AN$6,'Forecast Data'!$B:$B,$D276)=0,"",SUMIFS('Forecast Data'!$E:$E,'Forecast Data'!$C:$C,AN$6,'Forecast Data'!$B:$B,$D276))</f>
        <v/>
      </c>
      <c r="AO276" s="12" t="str">
        <f>IF(SUMIFS('Forecast Data'!$E:$E,'Forecast Data'!$C:$C,AO$6,'Forecast Data'!$B:$B,$D276)=0,"",SUMIFS('Forecast Data'!$E:$E,'Forecast Data'!$C:$C,AO$6,'Forecast Data'!$B:$B,$D276))</f>
        <v/>
      </c>
      <c r="AP276" s="12" t="str">
        <f>IF(SUMIFS('Forecast Data'!$E:$E,'Forecast Data'!$C:$C,AP$6,'Forecast Data'!$B:$B,$D276)=0,"",SUMIFS('Forecast Data'!$E:$E,'Forecast Data'!$C:$C,AP$6,'Forecast Data'!$B:$B,$D276))</f>
        <v/>
      </c>
      <c r="AQ276" s="12" t="str">
        <f>IF(SUMIFS('Forecast Data'!$E:$E,'Forecast Data'!$C:$C,AQ$6,'Forecast Data'!$B:$B,$D276)=0,"",SUMIFS('Forecast Data'!$E:$E,'Forecast Data'!$C:$C,AQ$6,'Forecast Data'!$B:$B,$D276))</f>
        <v/>
      </c>
      <c r="AR276" s="12" t="str">
        <f>IF(SUMIFS('Forecast Data'!$E:$E,'Forecast Data'!$C:$C,AR$6,'Forecast Data'!$B:$B,$D276)=0,"",SUMIFS('Forecast Data'!$E:$E,'Forecast Data'!$C:$C,AR$6,'Forecast Data'!$B:$B,$D276))</f>
        <v/>
      </c>
      <c r="AS276" s="12" t="str">
        <f>IF(SUMIFS('Forecast Data'!$E:$E,'Forecast Data'!$C:$C,AS$6,'Forecast Data'!$B:$B,$D276)=0,"",SUMIFS('Forecast Data'!$E:$E,'Forecast Data'!$C:$C,AS$6,'Forecast Data'!$B:$B,$D276))</f>
        <v/>
      </c>
      <c r="AT276" s="12" t="str">
        <f>IF(SUMIFS('Forecast Data'!$E:$E,'Forecast Data'!$C:$C,AT$6,'Forecast Data'!$B:$B,$D276)=0,"",SUMIFS('Forecast Data'!$E:$E,'Forecast Data'!$C:$C,AT$6,'Forecast Data'!$B:$B,$D276))</f>
        <v/>
      </c>
      <c r="AU276" s="12" t="str">
        <f>IF(SUMIFS('Forecast Data'!$E:$E,'Forecast Data'!$C:$C,AU$6,'Forecast Data'!$B:$B,$D276)=0,"",SUMIFS('Forecast Data'!$E:$E,'Forecast Data'!$C:$C,AU$6,'Forecast Data'!$B:$B,$D276))</f>
        <v/>
      </c>
      <c r="AV276" s="1"/>
      <c r="AW276" s="11">
        <f>SUMIFS('OP Units'!E:E,'OP Units'!$A:$A,$D276)</f>
        <v>2536</v>
      </c>
      <c r="AX276" s="11">
        <f>SUMIFS('OP Units'!F:F,'OP Units'!$A:$A,$D276)</f>
        <v>2753</v>
      </c>
      <c r="AY276" s="11">
        <f>SUMIFS('OP Units'!G:G,'OP Units'!$A:$A,$D276)</f>
        <v>2491</v>
      </c>
      <c r="AZ276" s="11">
        <f>SUMIFS('OP Units'!H:H,'OP Units'!$A:$A,$D276)</f>
        <v>2687</v>
      </c>
      <c r="BA276" s="11">
        <f>SUMIFS('OP Units'!I:I,'OP Units'!$A:$A,$D276)</f>
        <v>2751</v>
      </c>
      <c r="BB276" s="11">
        <f>SUMIFS('OP Units'!J:J,'OP Units'!$A:$A,$D276)</f>
        <v>2829</v>
      </c>
      <c r="BC276" s="11">
        <f>SUMIFS('OP Units'!K:K,'OP Units'!$A:$A,$D276)</f>
        <v>2666</v>
      </c>
      <c r="BD276" s="11">
        <f>SUMIFS('OP Units'!L:L,'OP Units'!$A:$A,$D276)</f>
        <v>2832</v>
      </c>
      <c r="BE276" s="11">
        <f>SUMIFS('OP Units'!M:M,'OP Units'!$A:$A,$D276)</f>
        <v>2629</v>
      </c>
      <c r="BF276" s="11">
        <f>SUMIFS('OP Units'!N:N,'OP Units'!$A:$A,$D276)</f>
        <v>3123</v>
      </c>
      <c r="BG276" s="11">
        <f>SUMIFS('OP Units'!O:O,'OP Units'!$A:$A,$D276)</f>
        <v>2985</v>
      </c>
      <c r="BH276" s="11">
        <f>SUMIFS('OP Units'!P:P,'OP Units'!$A:$A,$D276)</f>
        <v>2708</v>
      </c>
      <c r="BI276" s="1"/>
      <c r="BJ276" s="12" t="str">
        <f>IFERROR((SUMIFS('OP Units'!E:E,'OP Units'!$A:$A,$D276)-SUMIFS('Forecast Data'!$H:$H,'Forecast Data'!$C:$C,BJ$6,'Forecast Data'!$B:$B,$D276))/SUMIFS('Forecast Data'!$H:$H,'Forecast Data'!$C:$C,BJ$6,'Forecast Data'!$B:$B,$D276),"")</f>
        <v/>
      </c>
      <c r="BK276" s="12" t="str">
        <f>IFERROR((SUMIFS('OP Units'!F:F,'OP Units'!$A:$A,$D276)-SUMIFS('Forecast Data'!$H:$H,'Forecast Data'!$C:$C,BK$6,'Forecast Data'!$B:$B,$D276))/SUMIFS('Forecast Data'!$H:$H,'Forecast Data'!$C:$C,BK$6,'Forecast Data'!$B:$B,$D276),"")</f>
        <v/>
      </c>
      <c r="BL276" s="12" t="str">
        <f>IFERROR((SUMIFS('OP Units'!G:G,'OP Units'!$A:$A,$D276)-SUMIFS('Forecast Data'!$H:$H,'Forecast Data'!$C:$C,BL$6,'Forecast Data'!$B:$B,$D276))/SUMIFS('Forecast Data'!$H:$H,'Forecast Data'!$C:$C,BL$6,'Forecast Data'!$B:$B,$D276),"")</f>
        <v/>
      </c>
      <c r="BM276" s="12" t="str">
        <f>IFERROR((SUMIFS('OP Units'!H:H,'OP Units'!$A:$A,$D276)-SUMIFS('Forecast Data'!$H:$H,'Forecast Data'!$C:$C,BM$6,'Forecast Data'!$B:$B,$D276))/SUMIFS('Forecast Data'!$H:$H,'Forecast Data'!$C:$C,BM$6,'Forecast Data'!$B:$B,$D276),"")</f>
        <v/>
      </c>
      <c r="BN276" s="12" t="str">
        <f>IFERROR((SUMIFS('OP Units'!I:I,'OP Units'!$A:$A,$D276)-SUMIFS('Forecast Data'!$H:$H,'Forecast Data'!$C:$C,BN$6,'Forecast Data'!$B:$B,$D276))/SUMIFS('Forecast Data'!$H:$H,'Forecast Data'!$C:$C,BN$6,'Forecast Data'!$B:$B,$D276),"")</f>
        <v/>
      </c>
      <c r="BO276" s="12" t="str">
        <f>IFERROR((SUMIFS('OP Units'!J:J,'OP Units'!$A:$A,$D276)-SUMIFS('Forecast Data'!$H:$H,'Forecast Data'!$C:$C,BO$6,'Forecast Data'!$B:$B,$D276))/SUMIFS('Forecast Data'!$H:$H,'Forecast Data'!$C:$C,BO$6,'Forecast Data'!$B:$B,$D276),"")</f>
        <v/>
      </c>
      <c r="BP276" s="12" t="str">
        <f>IFERROR((SUMIFS('OP Units'!K:K,'OP Units'!$A:$A,$D276)-SUMIFS('Forecast Data'!$H:$H,'Forecast Data'!$C:$C,BP$6,'Forecast Data'!$B:$B,$D276))/SUMIFS('Forecast Data'!$H:$H,'Forecast Data'!$C:$C,BP$6,'Forecast Data'!$B:$B,$D276),"")</f>
        <v/>
      </c>
      <c r="BQ276" s="12" t="str">
        <f>IFERROR((SUMIFS('OP Units'!L:L,'OP Units'!$A:$A,$D276)-SUMIFS('Forecast Data'!$H:$H,'Forecast Data'!$C:$C,BQ$6,'Forecast Data'!$B:$B,$D276))/SUMIFS('Forecast Data'!$H:$H,'Forecast Data'!$C:$C,BQ$6,'Forecast Data'!$B:$B,$D276),"")</f>
        <v/>
      </c>
      <c r="BR276" s="12" t="str">
        <f>IFERROR((SUMIFS('OP Units'!M:M,'OP Units'!$A:$A,$D276)-SUMIFS('Forecast Data'!$H:$H,'Forecast Data'!$C:$C,BR$6,'Forecast Data'!$B:$B,$D276))/SUMIFS('Forecast Data'!$H:$H,'Forecast Data'!$C:$C,BR$6,'Forecast Data'!$B:$B,$D276),"")</f>
        <v/>
      </c>
      <c r="BS276" s="12" t="str">
        <f>IFERROR((SUMIFS('OP Units'!N:N,'OP Units'!$A:$A,$D276)-SUMIFS('Forecast Data'!$H:$H,'Forecast Data'!$C:$C,BS$6,'Forecast Data'!$B:$B,$D276))/SUMIFS('Forecast Data'!$H:$H,'Forecast Data'!$C:$C,BS$6,'Forecast Data'!$B:$B,$D276),"")</f>
        <v/>
      </c>
      <c r="BT276" s="12" t="str">
        <f>IFERROR((SUMIFS('OP Units'!O:O,'OP Units'!$A:$A,$D276)-SUMIFS('Forecast Data'!$H:$H,'Forecast Data'!$C:$C,BT$6,'Forecast Data'!$B:$B,$D276))/SUMIFS('Forecast Data'!$H:$H,'Forecast Data'!$C:$C,BT$6,'Forecast Data'!$B:$B,$D276),"")</f>
        <v/>
      </c>
      <c r="BU276" s="12" t="str">
        <f>IFERROR((SUMIFS('OP Units'!P:P,'OP Units'!$A:$A,$D276)-SUMIFS('Forecast Data'!$H:$H,'Forecast Data'!$C:$C,BU$6,'Forecast Data'!$B:$B,$D276))/SUMIFS('Forecast Data'!$H:$H,'Forecast Data'!$C:$C,BU$6,'Forecast Data'!$B:$B,$D276),"")</f>
        <v/>
      </c>
      <c r="BV276" s="12"/>
      <c r="BW276" s="11">
        <f>(SUMIFS('Forecast Data'!H:H,'Forecast Data'!B:B,D276,'Forecast Data'!C:C,BK$6)+SUMIFS('Forecast Data'!H:H,'Forecast Data'!B:B,D276,'Forecast Data'!C:C,BL$6)+SUMIFS('Forecast Data'!H:H,'Forecast Data'!B:B,D276,'Forecast Data'!C:C,BM$6)+SUMIFS('Forecast Data'!H:H,'Forecast Data'!B:B,D276,'Forecast Data'!C:C,BN$6)+SUMIFS('Forecast Data'!H:H,'Forecast Data'!B:B,D276,'Forecast Data'!C:C,BO$6)+SUMIFS('Forecast Data'!H:H,'Forecast Data'!B:B,D276,'Forecast Data'!C:C,BP$6)+SUMIFS('Forecast Data'!H:H,'Forecast Data'!B:B,D276,'Forecast Data'!C:C,BQ$6)+SUMIFS('Forecast Data'!H:H,'Forecast Data'!B:B,D276,'Forecast Data'!C:C,BJ$6))/8</f>
        <v>0</v>
      </c>
      <c r="BX276" s="12" t="str">
        <f>IFERROR((SUM(W276:AD276)-(SUMIFS('Forecast Data'!H:H,'Forecast Data'!B:B,B276,'Forecast Data'!C:C,BJ$6)+SUMIFS('Forecast Data'!H:H,'Forecast Data'!B:B,B276,'Forecast Data'!C:C,BK$6)+SUMIFS('Forecast Data'!H:H,'Forecast Data'!B:B,B276,'Forecast Data'!C:C,BL$6)+SUMIFS('Forecast Data'!H:H,'Forecast Data'!B:B,B276,'Forecast Data'!C:C,BM$6)+SUMIFS('Forecast Data'!H:H,'Forecast Data'!B:B,B276,'Forecast Data'!C:C,BN$6)+SUMIFS('Forecast Data'!H:H,'Forecast Data'!B:B,B276,'Forecast Data'!C:C,BO$6)+SUMIFS('Forecast Data'!H:H,'Forecast Data'!B:B,B276,'Forecast Data'!C:C,BP$6)+SUMIFS('Forecast Data'!H:H,'Forecast Data'!B:B,B276,'Forecast Data'!C:C,BQ$6)))/(SUMIFS('Forecast Data'!H:H,'Forecast Data'!B:B,B276,'Forecast Data'!C:C,BJ$6)+SUMIFS('Forecast Data'!H:H,'Forecast Data'!B:B,B276,'Forecast Data'!C:C,BK$6)+SUMIFS('Forecast Data'!H:H,'Forecast Data'!B:B,B276,'Forecast Data'!C:C,BL$6)+SUMIFS('Forecast Data'!H:H,'Forecast Data'!B:B,B276,'Forecast Data'!C:C,BM$6)+SUMIFS('Forecast Data'!H:H,'Forecast Data'!B:B,B276,'Forecast Data'!C:C,BN$6)+SUMIFS('Forecast Data'!H:H,'Forecast Data'!B:B,B276,'Forecast Data'!C:C,BO$6)+SUMIFS('Forecast Data'!H:H,'Forecast Data'!B:B,B276,'Forecast Data'!C:C,BP$6)+SUMIFS('Forecast Data'!H:H,'Forecast Data'!B:B,B276,'Forecast Data'!C:C,BQ$6)),"")</f>
        <v/>
      </c>
      <c r="BY276" s="12">
        <f t="shared" si="68"/>
        <v>0</v>
      </c>
      <c r="BZ276" s="16">
        <f t="shared" si="69"/>
        <v>0</v>
      </c>
      <c r="CA276" s="13">
        <f t="shared" si="70"/>
        <v>0</v>
      </c>
      <c r="CB276" s="12">
        <f t="shared" si="71"/>
        <v>0</v>
      </c>
      <c r="CC276" s="12"/>
      <c r="CD276" s="11">
        <f>(SUMIFS('Forecast Data'!H:H,'Forecast Data'!B:B,D276,'Forecast Data'!C:C,BK$6)+SUMIFS('Forecast Data'!H:H,'Forecast Data'!B:B,D276,'Forecast Data'!C:C,BL$6)+SUMIFS('Forecast Data'!H:H,'Forecast Data'!B:B,D276,'Forecast Data'!C:C,BM$6)+SUMIFS('Forecast Data'!H:H,'Forecast Data'!B:B,D276,'Forecast Data'!C:C,BJ$6))/4</f>
        <v>0</v>
      </c>
      <c r="CE276" s="12" t="str">
        <f>IFERROR((SUM(W276:Z276)-(SUMIFS('Forecast Data'!H:H,'Forecast Data'!B:B,D276,'Forecast Data'!C:C,BJ$6)+SUMIFS('Forecast Data'!H:H,'Forecast Data'!B:B,D276,'Forecast Data'!C:C,BK$6)+SUMIFS('Forecast Data'!H:H,'Forecast Data'!B:B,D276,'Forecast Data'!C:C,BL$6)+SUMIFS('Forecast Data'!H:H,'Forecast Data'!B:B,D276,'Forecast Data'!C:C,BM$6)))/(SUMIFS('Forecast Data'!H:H,'Forecast Data'!B:B,D276,'Forecast Data'!C:C,BJ$6)+SUMIFS('Forecast Data'!H:H,'Forecast Data'!B:B,D276,'Forecast Data'!C:C,BK$6)+SUMIFS('Forecast Data'!H:H,'Forecast Data'!B:B,D276,'Forecast Data'!C:C,BL$6)+SUMIFS('Forecast Data'!H:H,'Forecast Data'!B:B,D276,'Forecast Data'!C:C,BM$6)),"")</f>
        <v/>
      </c>
      <c r="CF276" s="12">
        <f t="shared" si="72"/>
        <v>0</v>
      </c>
      <c r="CG276" s="12">
        <f t="shared" si="73"/>
        <v>0</v>
      </c>
      <c r="CH276" s="13">
        <f t="shared" si="74"/>
        <v>0</v>
      </c>
      <c r="CI276" s="13"/>
    </row>
    <row r="277" spans="1:87" ht="13.2">
      <c r="A277" s="1"/>
      <c r="B277" t="str">
        <f t="shared" si="75"/>
        <v>Philips</v>
      </c>
      <c r="D277" t="s">
        <v>309</v>
      </c>
      <c r="E277" s="11">
        <f>SUMIFS('Fin Data'!F:F,'Fin Data'!A:A,D277)</f>
        <v>0</v>
      </c>
      <c r="F277" s="11">
        <f>SUMIFS('Fin Data with 6 week hist'!I:I,'Fin Data with 6 week hist'!$A:$A,$D277)</f>
        <v>0</v>
      </c>
      <c r="G277" s="11">
        <f>SUMIFS('Fin Data with 6 week hist'!J:J,'Fin Data with 6 week hist'!$A:$A,$D277)</f>
        <v>0</v>
      </c>
      <c r="H277" s="11">
        <f>SUMIFS('Fin Data with 6 week hist'!K:K,'Fin Data with 6 week hist'!$A:$A,$D277)+SUMIFS('Unit Cancellations'!D:D,'Unit Cancellations'!$B:$B,$D277)</f>
        <v>0</v>
      </c>
      <c r="I277" s="11">
        <f>SUMIFS('Fin Data with 6 week hist'!L:L,'Fin Data with 6 week hist'!$A:$A,$D277)+SUMIFS('Unit Cancellations'!E:E,'Unit Cancellations'!$B:$B,$D277)</f>
        <v>0</v>
      </c>
      <c r="J277" s="11">
        <f>SUMIFS('Fin Data with 6 week hist'!M:M,'Fin Data with 6 week hist'!$A:$A,$D277)+SUMIFS('Unit Cancellations'!F:F,'Unit Cancellations'!$B:$B,$D277)</f>
        <v>0</v>
      </c>
      <c r="K277" s="11">
        <f>SUMIFS('Fin Data with 6 week hist'!N:N,'Fin Data with 6 week hist'!$A:$A,$D277)+SUMIFS('Unit Cancellations'!G:G,'Unit Cancellations'!$B:$B,$D277)</f>
        <v>0</v>
      </c>
      <c r="L277" s="11">
        <f>SUMIFS('Fin Data'!AN:AN,'Fin Data'!A:A,D277)</f>
        <v>0</v>
      </c>
      <c r="M277" s="12">
        <f>IFERROR(SUMIFS('Fin Data'!AO:AO,'Fin Data'!A:A,D277),"")</f>
        <v>0</v>
      </c>
      <c r="N277" s="1"/>
      <c r="O277" s="11">
        <f t="shared" si="63"/>
        <v>0</v>
      </c>
      <c r="P277" s="12" t="str">
        <f t="shared" si="64"/>
        <v/>
      </c>
      <c r="Q277" s="1"/>
      <c r="R277" s="11">
        <f t="shared" si="65"/>
        <v>0</v>
      </c>
      <c r="S277" s="12" t="str">
        <f t="shared" si="66"/>
        <v/>
      </c>
      <c r="T277" s="11">
        <f t="shared" si="67"/>
        <v>6125.875</v>
      </c>
      <c r="U277" s="1" t="e">
        <f t="shared" si="76"/>
        <v>#REF!</v>
      </c>
      <c r="V277" s="1"/>
      <c r="W277" s="11">
        <f>SUMIFS('Forecast Data'!$D:$D,'Forecast Data'!$C:$C,W$6,'Forecast Data'!$B:$B,$D277)</f>
        <v>0</v>
      </c>
      <c r="X277" s="11">
        <f>SUMIFS('Forecast Data'!$D:$D,'Forecast Data'!$C:$C,X$6,'Forecast Data'!$B:$B,$D277)</f>
        <v>0</v>
      </c>
      <c r="Y277" s="11">
        <f>SUMIFS('Forecast Data'!$D:$D,'Forecast Data'!$C:$C,Y$6,'Forecast Data'!$B:$B,$D277)</f>
        <v>0</v>
      </c>
      <c r="Z277" s="11">
        <f>SUMIFS('Forecast Data'!$D:$D,'Forecast Data'!$C:$C,Z$6,'Forecast Data'!$B:$B,$D277)</f>
        <v>0</v>
      </c>
      <c r="AA277" s="11">
        <f>SUMIFS('Forecast Data'!$D:$D,'Forecast Data'!$C:$C,AA$6,'Forecast Data'!$B:$B,$D277)</f>
        <v>0</v>
      </c>
      <c r="AB277" s="11">
        <f>SUMIFS('Forecast Data'!$D:$D,'Forecast Data'!$C:$C,AB$6,'Forecast Data'!$B:$B,$D277)</f>
        <v>0</v>
      </c>
      <c r="AC277" s="11">
        <f>SUMIFS('Forecast Data'!$D:$D,'Forecast Data'!$C:$C,AC$6,'Forecast Data'!$B:$B,$D277)</f>
        <v>0</v>
      </c>
      <c r="AD277" s="11">
        <f>SUMIFS('Forecast Data'!$D:$D,'Forecast Data'!$C:$C,AD$6,'Forecast Data'!$B:$B,$D277)</f>
        <v>0</v>
      </c>
      <c r="AE277" s="11">
        <f>SUMIFS('Forecast Data'!$D:$D,'Forecast Data'!$C:$C,AE$6,'Forecast Data'!$B:$B,$D277)</f>
        <v>0</v>
      </c>
      <c r="AF277" s="11">
        <f>SUMIFS('Forecast Data'!$D:$D,'Forecast Data'!$C:$C,AF$6,'Forecast Data'!$B:$B,$D277)</f>
        <v>0</v>
      </c>
      <c r="AG277" s="11">
        <f>SUMIFS('Forecast Data'!$D:$D,'Forecast Data'!$C:$C,AG$6,'Forecast Data'!$B:$B,$D277)</f>
        <v>0</v>
      </c>
      <c r="AH277" s="11">
        <f>SUMIFS('Forecast Data'!$D:$D,'Forecast Data'!$C:$C,AH$6,'Forecast Data'!$B:$B,$D277)</f>
        <v>0</v>
      </c>
      <c r="AI277" s="1"/>
      <c r="AJ277" s="12" t="str">
        <f>IF(SUMIFS('Forecast Data'!$E:$E,'Forecast Data'!$C:$C,AJ$6,'Forecast Data'!$B:$B,$D277)=0,"",SUMIFS('Forecast Data'!$E:$E,'Forecast Data'!$C:$C,AJ$6,'Forecast Data'!$B:$B,$D277))</f>
        <v/>
      </c>
      <c r="AK277" s="12" t="str">
        <f>IF(SUMIFS('Forecast Data'!$E:$E,'Forecast Data'!$C:$C,AK$6,'Forecast Data'!$B:$B,$D277)=0,"",SUMIFS('Forecast Data'!$E:$E,'Forecast Data'!$C:$C,AK$6,'Forecast Data'!$B:$B,$D277))</f>
        <v/>
      </c>
      <c r="AL277" s="12" t="str">
        <f>IF(SUMIFS('Forecast Data'!$E:$E,'Forecast Data'!$C:$C,AL$6,'Forecast Data'!$B:$B,$D277)=0,"",SUMIFS('Forecast Data'!$E:$E,'Forecast Data'!$C:$C,AL$6,'Forecast Data'!$B:$B,$D277))</f>
        <v/>
      </c>
      <c r="AM277" s="12" t="str">
        <f>IF(SUMIFS('Forecast Data'!$E:$E,'Forecast Data'!$C:$C,AM$6,'Forecast Data'!$B:$B,$D277)=0,"",SUMIFS('Forecast Data'!$E:$E,'Forecast Data'!$C:$C,AM$6,'Forecast Data'!$B:$B,$D277))</f>
        <v/>
      </c>
      <c r="AN277" s="12" t="str">
        <f>IF(SUMIFS('Forecast Data'!$E:$E,'Forecast Data'!$C:$C,AN$6,'Forecast Data'!$B:$B,$D277)=0,"",SUMIFS('Forecast Data'!$E:$E,'Forecast Data'!$C:$C,AN$6,'Forecast Data'!$B:$B,$D277))</f>
        <v/>
      </c>
      <c r="AO277" s="12" t="str">
        <f>IF(SUMIFS('Forecast Data'!$E:$E,'Forecast Data'!$C:$C,AO$6,'Forecast Data'!$B:$B,$D277)=0,"",SUMIFS('Forecast Data'!$E:$E,'Forecast Data'!$C:$C,AO$6,'Forecast Data'!$B:$B,$D277))</f>
        <v/>
      </c>
      <c r="AP277" s="12" t="str">
        <f>IF(SUMIFS('Forecast Data'!$E:$E,'Forecast Data'!$C:$C,AP$6,'Forecast Data'!$B:$B,$D277)=0,"",SUMIFS('Forecast Data'!$E:$E,'Forecast Data'!$C:$C,AP$6,'Forecast Data'!$B:$B,$D277))</f>
        <v/>
      </c>
      <c r="AQ277" s="12" t="str">
        <f>IF(SUMIFS('Forecast Data'!$E:$E,'Forecast Data'!$C:$C,AQ$6,'Forecast Data'!$B:$B,$D277)=0,"",SUMIFS('Forecast Data'!$E:$E,'Forecast Data'!$C:$C,AQ$6,'Forecast Data'!$B:$B,$D277))</f>
        <v/>
      </c>
      <c r="AR277" s="12" t="str">
        <f>IF(SUMIFS('Forecast Data'!$E:$E,'Forecast Data'!$C:$C,AR$6,'Forecast Data'!$B:$B,$D277)=0,"",SUMIFS('Forecast Data'!$E:$E,'Forecast Data'!$C:$C,AR$6,'Forecast Data'!$B:$B,$D277))</f>
        <v/>
      </c>
      <c r="AS277" s="12" t="str">
        <f>IF(SUMIFS('Forecast Data'!$E:$E,'Forecast Data'!$C:$C,AS$6,'Forecast Data'!$B:$B,$D277)=0,"",SUMIFS('Forecast Data'!$E:$E,'Forecast Data'!$C:$C,AS$6,'Forecast Data'!$B:$B,$D277))</f>
        <v/>
      </c>
      <c r="AT277" s="12" t="str">
        <f>IF(SUMIFS('Forecast Data'!$E:$E,'Forecast Data'!$C:$C,AT$6,'Forecast Data'!$B:$B,$D277)=0,"",SUMIFS('Forecast Data'!$E:$E,'Forecast Data'!$C:$C,AT$6,'Forecast Data'!$B:$B,$D277))</f>
        <v/>
      </c>
      <c r="AU277" s="12" t="str">
        <f>IF(SUMIFS('Forecast Data'!$E:$E,'Forecast Data'!$C:$C,AU$6,'Forecast Data'!$B:$B,$D277)=0,"",SUMIFS('Forecast Data'!$E:$E,'Forecast Data'!$C:$C,AU$6,'Forecast Data'!$B:$B,$D277))</f>
        <v/>
      </c>
      <c r="AV277" s="1"/>
      <c r="AW277" s="11">
        <f>SUMIFS('OP Units'!E:E,'OP Units'!$A:$A,$D277)</f>
        <v>1100</v>
      </c>
      <c r="AX277" s="11">
        <f>SUMIFS('OP Units'!F:F,'OP Units'!$A:$A,$D277)</f>
        <v>5473</v>
      </c>
      <c r="AY277" s="11">
        <f>SUMIFS('OP Units'!G:G,'OP Units'!$A:$A,$D277)</f>
        <v>6081</v>
      </c>
      <c r="AZ277" s="11">
        <f>SUMIFS('OP Units'!H:H,'OP Units'!$A:$A,$D277)</f>
        <v>7744</v>
      </c>
      <c r="BA277" s="11">
        <f>SUMIFS('OP Units'!I:I,'OP Units'!$A:$A,$D277)</f>
        <v>8871</v>
      </c>
      <c r="BB277" s="11">
        <f>SUMIFS('OP Units'!J:J,'OP Units'!$A:$A,$D277)</f>
        <v>7146</v>
      </c>
      <c r="BC277" s="11">
        <f>SUMIFS('OP Units'!K:K,'OP Units'!$A:$A,$D277)</f>
        <v>6022</v>
      </c>
      <c r="BD277" s="11">
        <f>SUMIFS('OP Units'!L:L,'OP Units'!$A:$A,$D277)</f>
        <v>6570</v>
      </c>
      <c r="BE277" s="11">
        <f>SUMIFS('OP Units'!M:M,'OP Units'!$A:$A,$D277)</f>
        <v>13104</v>
      </c>
      <c r="BF277" s="11">
        <f>SUMIFS('OP Units'!N:N,'OP Units'!$A:$A,$D277)</f>
        <v>6232</v>
      </c>
      <c r="BG277" s="11">
        <f>SUMIFS('OP Units'!O:O,'OP Units'!$A:$A,$D277)</f>
        <v>8969</v>
      </c>
      <c r="BH277" s="11">
        <f>SUMIFS('OP Units'!P:P,'OP Units'!$A:$A,$D277)</f>
        <v>3556</v>
      </c>
      <c r="BI277" s="1"/>
      <c r="BJ277" s="12" t="str">
        <f>IFERROR((SUMIFS('OP Units'!E:E,'OP Units'!$A:$A,$D277)-SUMIFS('Forecast Data'!$H:$H,'Forecast Data'!$C:$C,BJ$6,'Forecast Data'!$B:$B,$D277))/SUMIFS('Forecast Data'!$H:$H,'Forecast Data'!$C:$C,BJ$6,'Forecast Data'!$B:$B,$D277),"")</f>
        <v/>
      </c>
      <c r="BK277" s="12" t="str">
        <f>IFERROR((SUMIFS('OP Units'!F:F,'OP Units'!$A:$A,$D277)-SUMIFS('Forecast Data'!$H:$H,'Forecast Data'!$C:$C,BK$6,'Forecast Data'!$B:$B,$D277))/SUMIFS('Forecast Data'!$H:$H,'Forecast Data'!$C:$C,BK$6,'Forecast Data'!$B:$B,$D277),"")</f>
        <v/>
      </c>
      <c r="BL277" s="12" t="str">
        <f>IFERROR((SUMIFS('OP Units'!G:G,'OP Units'!$A:$A,$D277)-SUMIFS('Forecast Data'!$H:$H,'Forecast Data'!$C:$C,BL$6,'Forecast Data'!$B:$B,$D277))/SUMIFS('Forecast Data'!$H:$H,'Forecast Data'!$C:$C,BL$6,'Forecast Data'!$B:$B,$D277),"")</f>
        <v/>
      </c>
      <c r="BM277" s="12" t="str">
        <f>IFERROR((SUMIFS('OP Units'!H:H,'OP Units'!$A:$A,$D277)-SUMIFS('Forecast Data'!$H:$H,'Forecast Data'!$C:$C,BM$6,'Forecast Data'!$B:$B,$D277))/SUMIFS('Forecast Data'!$H:$H,'Forecast Data'!$C:$C,BM$6,'Forecast Data'!$B:$B,$D277),"")</f>
        <v/>
      </c>
      <c r="BN277" s="12" t="str">
        <f>IFERROR((SUMIFS('OP Units'!I:I,'OP Units'!$A:$A,$D277)-SUMIFS('Forecast Data'!$H:$H,'Forecast Data'!$C:$C,BN$6,'Forecast Data'!$B:$B,$D277))/SUMIFS('Forecast Data'!$H:$H,'Forecast Data'!$C:$C,BN$6,'Forecast Data'!$B:$B,$D277),"")</f>
        <v/>
      </c>
      <c r="BO277" s="12" t="str">
        <f>IFERROR((SUMIFS('OP Units'!J:J,'OP Units'!$A:$A,$D277)-SUMIFS('Forecast Data'!$H:$H,'Forecast Data'!$C:$C,BO$6,'Forecast Data'!$B:$B,$D277))/SUMIFS('Forecast Data'!$H:$H,'Forecast Data'!$C:$C,BO$6,'Forecast Data'!$B:$B,$D277),"")</f>
        <v/>
      </c>
      <c r="BP277" s="12" t="str">
        <f>IFERROR((SUMIFS('OP Units'!K:K,'OP Units'!$A:$A,$D277)-SUMIFS('Forecast Data'!$H:$H,'Forecast Data'!$C:$C,BP$6,'Forecast Data'!$B:$B,$D277))/SUMIFS('Forecast Data'!$H:$H,'Forecast Data'!$C:$C,BP$6,'Forecast Data'!$B:$B,$D277),"")</f>
        <v/>
      </c>
      <c r="BQ277" s="12" t="str">
        <f>IFERROR((SUMIFS('OP Units'!L:L,'OP Units'!$A:$A,$D277)-SUMIFS('Forecast Data'!$H:$H,'Forecast Data'!$C:$C,BQ$6,'Forecast Data'!$B:$B,$D277))/SUMIFS('Forecast Data'!$H:$H,'Forecast Data'!$C:$C,BQ$6,'Forecast Data'!$B:$B,$D277),"")</f>
        <v/>
      </c>
      <c r="BR277" s="12" t="str">
        <f>IFERROR((SUMIFS('OP Units'!M:M,'OP Units'!$A:$A,$D277)-SUMIFS('Forecast Data'!$H:$H,'Forecast Data'!$C:$C,BR$6,'Forecast Data'!$B:$B,$D277))/SUMIFS('Forecast Data'!$H:$H,'Forecast Data'!$C:$C,BR$6,'Forecast Data'!$B:$B,$D277),"")</f>
        <v/>
      </c>
      <c r="BS277" s="12" t="str">
        <f>IFERROR((SUMIFS('OP Units'!N:N,'OP Units'!$A:$A,$D277)-SUMIFS('Forecast Data'!$H:$H,'Forecast Data'!$C:$C,BS$6,'Forecast Data'!$B:$B,$D277))/SUMIFS('Forecast Data'!$H:$H,'Forecast Data'!$C:$C,BS$6,'Forecast Data'!$B:$B,$D277),"")</f>
        <v/>
      </c>
      <c r="BT277" s="12" t="str">
        <f>IFERROR((SUMIFS('OP Units'!O:O,'OP Units'!$A:$A,$D277)-SUMIFS('Forecast Data'!$H:$H,'Forecast Data'!$C:$C,BT$6,'Forecast Data'!$B:$B,$D277))/SUMIFS('Forecast Data'!$H:$H,'Forecast Data'!$C:$C,BT$6,'Forecast Data'!$B:$B,$D277),"")</f>
        <v/>
      </c>
      <c r="BU277" s="12" t="str">
        <f>IFERROR((SUMIFS('OP Units'!P:P,'OP Units'!$A:$A,$D277)-SUMIFS('Forecast Data'!$H:$H,'Forecast Data'!$C:$C,BU$6,'Forecast Data'!$B:$B,$D277))/SUMIFS('Forecast Data'!$H:$H,'Forecast Data'!$C:$C,BU$6,'Forecast Data'!$B:$B,$D277),"")</f>
        <v/>
      </c>
      <c r="BV277" s="12"/>
      <c r="BW277" s="11">
        <f>(SUMIFS('Forecast Data'!H:H,'Forecast Data'!B:B,D277,'Forecast Data'!C:C,BK$6)+SUMIFS('Forecast Data'!H:H,'Forecast Data'!B:B,D277,'Forecast Data'!C:C,BL$6)+SUMIFS('Forecast Data'!H:H,'Forecast Data'!B:B,D277,'Forecast Data'!C:C,BM$6)+SUMIFS('Forecast Data'!H:H,'Forecast Data'!B:B,D277,'Forecast Data'!C:C,BN$6)+SUMIFS('Forecast Data'!H:H,'Forecast Data'!B:B,D277,'Forecast Data'!C:C,BO$6)+SUMIFS('Forecast Data'!H:H,'Forecast Data'!B:B,D277,'Forecast Data'!C:C,BP$6)+SUMIFS('Forecast Data'!H:H,'Forecast Data'!B:B,D277,'Forecast Data'!C:C,BQ$6)+SUMIFS('Forecast Data'!H:H,'Forecast Data'!B:B,D277,'Forecast Data'!C:C,BJ$6))/8</f>
        <v>0</v>
      </c>
      <c r="BX277" s="12" t="str">
        <f>IFERROR((SUM(W277:AD277)-(SUMIFS('Forecast Data'!H:H,'Forecast Data'!B:B,B277,'Forecast Data'!C:C,BJ$6)+SUMIFS('Forecast Data'!H:H,'Forecast Data'!B:B,B277,'Forecast Data'!C:C,BK$6)+SUMIFS('Forecast Data'!H:H,'Forecast Data'!B:B,B277,'Forecast Data'!C:C,BL$6)+SUMIFS('Forecast Data'!H:H,'Forecast Data'!B:B,B277,'Forecast Data'!C:C,BM$6)+SUMIFS('Forecast Data'!H:H,'Forecast Data'!B:B,B277,'Forecast Data'!C:C,BN$6)+SUMIFS('Forecast Data'!H:H,'Forecast Data'!B:B,B277,'Forecast Data'!C:C,BO$6)+SUMIFS('Forecast Data'!H:H,'Forecast Data'!B:B,B277,'Forecast Data'!C:C,BP$6)+SUMIFS('Forecast Data'!H:H,'Forecast Data'!B:B,B277,'Forecast Data'!C:C,BQ$6)))/(SUMIFS('Forecast Data'!H:H,'Forecast Data'!B:B,B277,'Forecast Data'!C:C,BJ$6)+SUMIFS('Forecast Data'!H:H,'Forecast Data'!B:B,B277,'Forecast Data'!C:C,BK$6)+SUMIFS('Forecast Data'!H:H,'Forecast Data'!B:B,B277,'Forecast Data'!C:C,BL$6)+SUMIFS('Forecast Data'!H:H,'Forecast Data'!B:B,B277,'Forecast Data'!C:C,BM$6)+SUMIFS('Forecast Data'!H:H,'Forecast Data'!B:B,B277,'Forecast Data'!C:C,BN$6)+SUMIFS('Forecast Data'!H:H,'Forecast Data'!B:B,B277,'Forecast Data'!C:C,BO$6)+SUMIFS('Forecast Data'!H:H,'Forecast Data'!B:B,B277,'Forecast Data'!C:C,BP$6)+SUMIFS('Forecast Data'!H:H,'Forecast Data'!B:B,B277,'Forecast Data'!C:C,BQ$6)),"")</f>
        <v/>
      </c>
      <c r="BY277" s="12">
        <f t="shared" si="68"/>
        <v>0</v>
      </c>
      <c r="BZ277" s="16">
        <f t="shared" si="69"/>
        <v>0</v>
      </c>
      <c r="CA277" s="13">
        <f t="shared" si="70"/>
        <v>0</v>
      </c>
      <c r="CB277" s="12">
        <f t="shared" si="71"/>
        <v>0</v>
      </c>
      <c r="CC277" s="12"/>
      <c r="CD277" s="11">
        <f>(SUMIFS('Forecast Data'!H:H,'Forecast Data'!B:B,D277,'Forecast Data'!C:C,BK$6)+SUMIFS('Forecast Data'!H:H,'Forecast Data'!B:B,D277,'Forecast Data'!C:C,BL$6)+SUMIFS('Forecast Data'!H:H,'Forecast Data'!B:B,D277,'Forecast Data'!C:C,BM$6)+SUMIFS('Forecast Data'!H:H,'Forecast Data'!B:B,D277,'Forecast Data'!C:C,BJ$6))/4</f>
        <v>0</v>
      </c>
      <c r="CE277" s="12" t="str">
        <f>IFERROR((SUM(W277:Z277)-(SUMIFS('Forecast Data'!H:H,'Forecast Data'!B:B,D277,'Forecast Data'!C:C,BJ$6)+SUMIFS('Forecast Data'!H:H,'Forecast Data'!B:B,D277,'Forecast Data'!C:C,BK$6)+SUMIFS('Forecast Data'!H:H,'Forecast Data'!B:B,D277,'Forecast Data'!C:C,BL$6)+SUMIFS('Forecast Data'!H:H,'Forecast Data'!B:B,D277,'Forecast Data'!C:C,BM$6)))/(SUMIFS('Forecast Data'!H:H,'Forecast Data'!B:B,D277,'Forecast Data'!C:C,BJ$6)+SUMIFS('Forecast Data'!H:H,'Forecast Data'!B:B,D277,'Forecast Data'!C:C,BK$6)+SUMIFS('Forecast Data'!H:H,'Forecast Data'!B:B,D277,'Forecast Data'!C:C,BL$6)+SUMIFS('Forecast Data'!H:H,'Forecast Data'!B:B,D277,'Forecast Data'!C:C,BM$6)),"")</f>
        <v/>
      </c>
      <c r="CF277" s="12">
        <f t="shared" si="72"/>
        <v>0</v>
      </c>
      <c r="CG277" s="12">
        <f t="shared" si="73"/>
        <v>0</v>
      </c>
      <c r="CH277" s="13">
        <f t="shared" si="74"/>
        <v>0</v>
      </c>
      <c r="CI277" s="13"/>
    </row>
    <row r="278" spans="1:87" ht="13.2">
      <c r="A278" s="1"/>
      <c r="B278" t="str">
        <f t="shared" si="75"/>
        <v>Spicy Life</v>
      </c>
      <c r="D278" t="s">
        <v>310</v>
      </c>
      <c r="E278" s="11">
        <f>SUMIFS('Fin Data'!F:F,'Fin Data'!A:A,D278)</f>
        <v>0</v>
      </c>
      <c r="F278" s="11">
        <f>SUMIFS('Fin Data with 6 week hist'!I:I,'Fin Data with 6 week hist'!$A:$A,$D278)</f>
        <v>0</v>
      </c>
      <c r="G278" s="11">
        <f>SUMIFS('Fin Data with 6 week hist'!J:J,'Fin Data with 6 week hist'!$A:$A,$D278)</f>
        <v>0</v>
      </c>
      <c r="H278" s="11">
        <f>SUMIFS('Fin Data with 6 week hist'!K:K,'Fin Data with 6 week hist'!$A:$A,$D278)+SUMIFS('Unit Cancellations'!D:D,'Unit Cancellations'!$B:$B,$D278)</f>
        <v>0</v>
      </c>
      <c r="I278" s="11">
        <f>SUMIFS('Fin Data with 6 week hist'!L:L,'Fin Data with 6 week hist'!$A:$A,$D278)+SUMIFS('Unit Cancellations'!E:E,'Unit Cancellations'!$B:$B,$D278)</f>
        <v>0</v>
      </c>
      <c r="J278" s="11">
        <f>SUMIFS('Fin Data with 6 week hist'!M:M,'Fin Data with 6 week hist'!$A:$A,$D278)+SUMIFS('Unit Cancellations'!F:F,'Unit Cancellations'!$B:$B,$D278)</f>
        <v>0</v>
      </c>
      <c r="K278" s="11">
        <f>SUMIFS('Fin Data with 6 week hist'!N:N,'Fin Data with 6 week hist'!$A:$A,$D278)+SUMIFS('Unit Cancellations'!G:G,'Unit Cancellations'!$B:$B,$D278)</f>
        <v>0</v>
      </c>
      <c r="L278" s="11">
        <f>SUMIFS('Fin Data'!AN:AN,'Fin Data'!A:A,D278)</f>
        <v>0</v>
      </c>
      <c r="M278" s="12">
        <f>IFERROR(SUMIFS('Fin Data'!AO:AO,'Fin Data'!A:A,D278),"")</f>
        <v>0</v>
      </c>
      <c r="N278" s="1"/>
      <c r="O278" s="11">
        <f t="shared" si="63"/>
        <v>0</v>
      </c>
      <c r="P278" s="12" t="str">
        <f t="shared" si="64"/>
        <v/>
      </c>
      <c r="Q278" s="1"/>
      <c r="R278" s="11">
        <f t="shared" si="65"/>
        <v>0</v>
      </c>
      <c r="S278" s="12" t="str">
        <f t="shared" si="66"/>
        <v/>
      </c>
      <c r="T278" s="11">
        <f t="shared" si="67"/>
        <v>707.5</v>
      </c>
      <c r="U278" s="1" t="e">
        <f t="shared" si="76"/>
        <v>#REF!</v>
      </c>
      <c r="V278" s="1"/>
      <c r="W278" s="11">
        <f>SUMIFS('Forecast Data'!$D:$D,'Forecast Data'!$C:$C,W$6,'Forecast Data'!$B:$B,$D278)</f>
        <v>0</v>
      </c>
      <c r="X278" s="11">
        <f>SUMIFS('Forecast Data'!$D:$D,'Forecast Data'!$C:$C,X$6,'Forecast Data'!$B:$B,$D278)</f>
        <v>0</v>
      </c>
      <c r="Y278" s="11">
        <f>SUMIFS('Forecast Data'!$D:$D,'Forecast Data'!$C:$C,Y$6,'Forecast Data'!$B:$B,$D278)</f>
        <v>0</v>
      </c>
      <c r="Z278" s="11">
        <f>SUMIFS('Forecast Data'!$D:$D,'Forecast Data'!$C:$C,Z$6,'Forecast Data'!$B:$B,$D278)</f>
        <v>0</v>
      </c>
      <c r="AA278" s="11">
        <f>SUMIFS('Forecast Data'!$D:$D,'Forecast Data'!$C:$C,AA$6,'Forecast Data'!$B:$B,$D278)</f>
        <v>0</v>
      </c>
      <c r="AB278" s="11">
        <f>SUMIFS('Forecast Data'!$D:$D,'Forecast Data'!$C:$C,AB$6,'Forecast Data'!$B:$B,$D278)</f>
        <v>0</v>
      </c>
      <c r="AC278" s="11">
        <f>SUMIFS('Forecast Data'!$D:$D,'Forecast Data'!$C:$C,AC$6,'Forecast Data'!$B:$B,$D278)</f>
        <v>0</v>
      </c>
      <c r="AD278" s="11">
        <f>SUMIFS('Forecast Data'!$D:$D,'Forecast Data'!$C:$C,AD$6,'Forecast Data'!$B:$B,$D278)</f>
        <v>0</v>
      </c>
      <c r="AE278" s="11">
        <f>SUMIFS('Forecast Data'!$D:$D,'Forecast Data'!$C:$C,AE$6,'Forecast Data'!$B:$B,$D278)</f>
        <v>0</v>
      </c>
      <c r="AF278" s="11">
        <f>SUMIFS('Forecast Data'!$D:$D,'Forecast Data'!$C:$C,AF$6,'Forecast Data'!$B:$B,$D278)</f>
        <v>0</v>
      </c>
      <c r="AG278" s="11">
        <f>SUMIFS('Forecast Data'!$D:$D,'Forecast Data'!$C:$C,AG$6,'Forecast Data'!$B:$B,$D278)</f>
        <v>0</v>
      </c>
      <c r="AH278" s="11">
        <f>SUMIFS('Forecast Data'!$D:$D,'Forecast Data'!$C:$C,AH$6,'Forecast Data'!$B:$B,$D278)</f>
        <v>0</v>
      </c>
      <c r="AI278" s="1"/>
      <c r="AJ278" s="12" t="str">
        <f>IF(SUMIFS('Forecast Data'!$E:$E,'Forecast Data'!$C:$C,AJ$6,'Forecast Data'!$B:$B,$D278)=0,"",SUMIFS('Forecast Data'!$E:$E,'Forecast Data'!$C:$C,AJ$6,'Forecast Data'!$B:$B,$D278))</f>
        <v/>
      </c>
      <c r="AK278" s="12" t="str">
        <f>IF(SUMIFS('Forecast Data'!$E:$E,'Forecast Data'!$C:$C,AK$6,'Forecast Data'!$B:$B,$D278)=0,"",SUMIFS('Forecast Data'!$E:$E,'Forecast Data'!$C:$C,AK$6,'Forecast Data'!$B:$B,$D278))</f>
        <v/>
      </c>
      <c r="AL278" s="12" t="str">
        <f>IF(SUMIFS('Forecast Data'!$E:$E,'Forecast Data'!$C:$C,AL$6,'Forecast Data'!$B:$B,$D278)=0,"",SUMIFS('Forecast Data'!$E:$E,'Forecast Data'!$C:$C,AL$6,'Forecast Data'!$B:$B,$D278))</f>
        <v/>
      </c>
      <c r="AM278" s="12" t="str">
        <f>IF(SUMIFS('Forecast Data'!$E:$E,'Forecast Data'!$C:$C,AM$6,'Forecast Data'!$B:$B,$D278)=0,"",SUMIFS('Forecast Data'!$E:$E,'Forecast Data'!$C:$C,AM$6,'Forecast Data'!$B:$B,$D278))</f>
        <v/>
      </c>
      <c r="AN278" s="12" t="str">
        <f>IF(SUMIFS('Forecast Data'!$E:$E,'Forecast Data'!$C:$C,AN$6,'Forecast Data'!$B:$B,$D278)=0,"",SUMIFS('Forecast Data'!$E:$E,'Forecast Data'!$C:$C,AN$6,'Forecast Data'!$B:$B,$D278))</f>
        <v/>
      </c>
      <c r="AO278" s="12" t="str">
        <f>IF(SUMIFS('Forecast Data'!$E:$E,'Forecast Data'!$C:$C,AO$6,'Forecast Data'!$B:$B,$D278)=0,"",SUMIFS('Forecast Data'!$E:$E,'Forecast Data'!$C:$C,AO$6,'Forecast Data'!$B:$B,$D278))</f>
        <v/>
      </c>
      <c r="AP278" s="12" t="str">
        <f>IF(SUMIFS('Forecast Data'!$E:$E,'Forecast Data'!$C:$C,AP$6,'Forecast Data'!$B:$B,$D278)=0,"",SUMIFS('Forecast Data'!$E:$E,'Forecast Data'!$C:$C,AP$6,'Forecast Data'!$B:$B,$D278))</f>
        <v/>
      </c>
      <c r="AQ278" s="12" t="str">
        <f>IF(SUMIFS('Forecast Data'!$E:$E,'Forecast Data'!$C:$C,AQ$6,'Forecast Data'!$B:$B,$D278)=0,"",SUMIFS('Forecast Data'!$E:$E,'Forecast Data'!$C:$C,AQ$6,'Forecast Data'!$B:$B,$D278))</f>
        <v/>
      </c>
      <c r="AR278" s="12" t="str">
        <f>IF(SUMIFS('Forecast Data'!$E:$E,'Forecast Data'!$C:$C,AR$6,'Forecast Data'!$B:$B,$D278)=0,"",SUMIFS('Forecast Data'!$E:$E,'Forecast Data'!$C:$C,AR$6,'Forecast Data'!$B:$B,$D278))</f>
        <v/>
      </c>
      <c r="AS278" s="12" t="str">
        <f>IF(SUMIFS('Forecast Data'!$E:$E,'Forecast Data'!$C:$C,AS$6,'Forecast Data'!$B:$B,$D278)=0,"",SUMIFS('Forecast Data'!$E:$E,'Forecast Data'!$C:$C,AS$6,'Forecast Data'!$B:$B,$D278))</f>
        <v/>
      </c>
      <c r="AT278" s="12" t="str">
        <f>IF(SUMIFS('Forecast Data'!$E:$E,'Forecast Data'!$C:$C,AT$6,'Forecast Data'!$B:$B,$D278)=0,"",SUMIFS('Forecast Data'!$E:$E,'Forecast Data'!$C:$C,AT$6,'Forecast Data'!$B:$B,$D278))</f>
        <v/>
      </c>
      <c r="AU278" s="12" t="str">
        <f>IF(SUMIFS('Forecast Data'!$E:$E,'Forecast Data'!$C:$C,AU$6,'Forecast Data'!$B:$B,$D278)=0,"",SUMIFS('Forecast Data'!$E:$E,'Forecast Data'!$C:$C,AU$6,'Forecast Data'!$B:$B,$D278))</f>
        <v/>
      </c>
      <c r="AV278" s="1"/>
      <c r="AW278" s="11">
        <f>SUMIFS('OP Units'!E:E,'OP Units'!$A:$A,$D278)</f>
        <v>591</v>
      </c>
      <c r="AX278" s="11">
        <f>SUMIFS('OP Units'!F:F,'OP Units'!$A:$A,$D278)</f>
        <v>541</v>
      </c>
      <c r="AY278" s="11">
        <f>SUMIFS('OP Units'!G:G,'OP Units'!$A:$A,$D278)</f>
        <v>919</v>
      </c>
      <c r="AZ278" s="11">
        <f>SUMIFS('OP Units'!H:H,'OP Units'!$A:$A,$D278)</f>
        <v>732</v>
      </c>
      <c r="BA278" s="11">
        <f>SUMIFS('OP Units'!I:I,'OP Units'!$A:$A,$D278)</f>
        <v>855</v>
      </c>
      <c r="BB278" s="11">
        <f>SUMIFS('OP Units'!J:J,'OP Units'!$A:$A,$D278)</f>
        <v>779</v>
      </c>
      <c r="BC278" s="11">
        <f>SUMIFS('OP Units'!K:K,'OP Units'!$A:$A,$D278)</f>
        <v>640</v>
      </c>
      <c r="BD278" s="11">
        <f>SUMIFS('OP Units'!L:L,'OP Units'!$A:$A,$D278)</f>
        <v>603</v>
      </c>
      <c r="BE278" s="11">
        <f>SUMIFS('OP Units'!M:M,'OP Units'!$A:$A,$D278)</f>
        <v>595</v>
      </c>
      <c r="BF278" s="11">
        <f>SUMIFS('OP Units'!N:N,'OP Units'!$A:$A,$D278)</f>
        <v>796</v>
      </c>
      <c r="BG278" s="11">
        <f>SUMIFS('OP Units'!O:O,'OP Units'!$A:$A,$D278)</f>
        <v>769</v>
      </c>
      <c r="BH278" s="11">
        <f>SUMIFS('OP Units'!P:P,'OP Units'!$A:$A,$D278)</f>
        <v>680</v>
      </c>
      <c r="BI278" s="1"/>
      <c r="BJ278" s="12" t="str">
        <f>IFERROR((SUMIFS('OP Units'!E:E,'OP Units'!$A:$A,$D278)-SUMIFS('Forecast Data'!$H:$H,'Forecast Data'!$C:$C,BJ$6,'Forecast Data'!$B:$B,$D278))/SUMIFS('Forecast Data'!$H:$H,'Forecast Data'!$C:$C,BJ$6,'Forecast Data'!$B:$B,$D278),"")</f>
        <v/>
      </c>
      <c r="BK278" s="12" t="str">
        <f>IFERROR((SUMIFS('OP Units'!F:F,'OP Units'!$A:$A,$D278)-SUMIFS('Forecast Data'!$H:$H,'Forecast Data'!$C:$C,BK$6,'Forecast Data'!$B:$B,$D278))/SUMIFS('Forecast Data'!$H:$H,'Forecast Data'!$C:$C,BK$6,'Forecast Data'!$B:$B,$D278),"")</f>
        <v/>
      </c>
      <c r="BL278" s="12" t="str">
        <f>IFERROR((SUMIFS('OP Units'!G:G,'OP Units'!$A:$A,$D278)-SUMIFS('Forecast Data'!$H:$H,'Forecast Data'!$C:$C,BL$6,'Forecast Data'!$B:$B,$D278))/SUMIFS('Forecast Data'!$H:$H,'Forecast Data'!$C:$C,BL$6,'Forecast Data'!$B:$B,$D278),"")</f>
        <v/>
      </c>
      <c r="BM278" s="12" t="str">
        <f>IFERROR((SUMIFS('OP Units'!H:H,'OP Units'!$A:$A,$D278)-SUMIFS('Forecast Data'!$H:$H,'Forecast Data'!$C:$C,BM$6,'Forecast Data'!$B:$B,$D278))/SUMIFS('Forecast Data'!$H:$H,'Forecast Data'!$C:$C,BM$6,'Forecast Data'!$B:$B,$D278),"")</f>
        <v/>
      </c>
      <c r="BN278" s="12" t="str">
        <f>IFERROR((SUMIFS('OP Units'!I:I,'OP Units'!$A:$A,$D278)-SUMIFS('Forecast Data'!$H:$H,'Forecast Data'!$C:$C,BN$6,'Forecast Data'!$B:$B,$D278))/SUMIFS('Forecast Data'!$H:$H,'Forecast Data'!$C:$C,BN$6,'Forecast Data'!$B:$B,$D278),"")</f>
        <v/>
      </c>
      <c r="BO278" s="12" t="str">
        <f>IFERROR((SUMIFS('OP Units'!J:J,'OP Units'!$A:$A,$D278)-SUMIFS('Forecast Data'!$H:$H,'Forecast Data'!$C:$C,BO$6,'Forecast Data'!$B:$B,$D278))/SUMIFS('Forecast Data'!$H:$H,'Forecast Data'!$C:$C,BO$6,'Forecast Data'!$B:$B,$D278),"")</f>
        <v/>
      </c>
      <c r="BP278" s="12" t="str">
        <f>IFERROR((SUMIFS('OP Units'!K:K,'OP Units'!$A:$A,$D278)-SUMIFS('Forecast Data'!$H:$H,'Forecast Data'!$C:$C,BP$6,'Forecast Data'!$B:$B,$D278))/SUMIFS('Forecast Data'!$H:$H,'Forecast Data'!$C:$C,BP$6,'Forecast Data'!$B:$B,$D278),"")</f>
        <v/>
      </c>
      <c r="BQ278" s="12" t="str">
        <f>IFERROR((SUMIFS('OP Units'!L:L,'OP Units'!$A:$A,$D278)-SUMIFS('Forecast Data'!$H:$H,'Forecast Data'!$C:$C,BQ$6,'Forecast Data'!$B:$B,$D278))/SUMIFS('Forecast Data'!$H:$H,'Forecast Data'!$C:$C,BQ$6,'Forecast Data'!$B:$B,$D278),"")</f>
        <v/>
      </c>
      <c r="BR278" s="12" t="str">
        <f>IFERROR((SUMIFS('OP Units'!M:M,'OP Units'!$A:$A,$D278)-SUMIFS('Forecast Data'!$H:$H,'Forecast Data'!$C:$C,BR$6,'Forecast Data'!$B:$B,$D278))/SUMIFS('Forecast Data'!$H:$H,'Forecast Data'!$C:$C,BR$6,'Forecast Data'!$B:$B,$D278),"")</f>
        <v/>
      </c>
      <c r="BS278" s="12" t="str">
        <f>IFERROR((SUMIFS('OP Units'!N:N,'OP Units'!$A:$A,$D278)-SUMIFS('Forecast Data'!$H:$H,'Forecast Data'!$C:$C,BS$6,'Forecast Data'!$B:$B,$D278))/SUMIFS('Forecast Data'!$H:$H,'Forecast Data'!$C:$C,BS$6,'Forecast Data'!$B:$B,$D278),"")</f>
        <v/>
      </c>
      <c r="BT278" s="12" t="str">
        <f>IFERROR((SUMIFS('OP Units'!O:O,'OP Units'!$A:$A,$D278)-SUMIFS('Forecast Data'!$H:$H,'Forecast Data'!$C:$C,BT$6,'Forecast Data'!$B:$B,$D278))/SUMIFS('Forecast Data'!$H:$H,'Forecast Data'!$C:$C,BT$6,'Forecast Data'!$B:$B,$D278),"")</f>
        <v/>
      </c>
      <c r="BU278" s="12" t="str">
        <f>IFERROR((SUMIFS('OP Units'!P:P,'OP Units'!$A:$A,$D278)-SUMIFS('Forecast Data'!$H:$H,'Forecast Data'!$C:$C,BU$6,'Forecast Data'!$B:$B,$D278))/SUMIFS('Forecast Data'!$H:$H,'Forecast Data'!$C:$C,BU$6,'Forecast Data'!$B:$B,$D278),"")</f>
        <v/>
      </c>
      <c r="BV278" s="12"/>
      <c r="BW278" s="11">
        <f>(SUMIFS('Forecast Data'!H:H,'Forecast Data'!B:B,D278,'Forecast Data'!C:C,BK$6)+SUMIFS('Forecast Data'!H:H,'Forecast Data'!B:B,D278,'Forecast Data'!C:C,BL$6)+SUMIFS('Forecast Data'!H:H,'Forecast Data'!B:B,D278,'Forecast Data'!C:C,BM$6)+SUMIFS('Forecast Data'!H:H,'Forecast Data'!B:B,D278,'Forecast Data'!C:C,BN$6)+SUMIFS('Forecast Data'!H:H,'Forecast Data'!B:B,D278,'Forecast Data'!C:C,BO$6)+SUMIFS('Forecast Data'!H:H,'Forecast Data'!B:B,D278,'Forecast Data'!C:C,BP$6)+SUMIFS('Forecast Data'!H:H,'Forecast Data'!B:B,D278,'Forecast Data'!C:C,BQ$6)+SUMIFS('Forecast Data'!H:H,'Forecast Data'!B:B,D278,'Forecast Data'!C:C,BJ$6))/8</f>
        <v>0</v>
      </c>
      <c r="BX278" s="12" t="str">
        <f>IFERROR((SUM(W278:AD278)-(SUMIFS('Forecast Data'!H:H,'Forecast Data'!B:B,B278,'Forecast Data'!C:C,BJ$6)+SUMIFS('Forecast Data'!H:H,'Forecast Data'!B:B,B278,'Forecast Data'!C:C,BK$6)+SUMIFS('Forecast Data'!H:H,'Forecast Data'!B:B,B278,'Forecast Data'!C:C,BL$6)+SUMIFS('Forecast Data'!H:H,'Forecast Data'!B:B,B278,'Forecast Data'!C:C,BM$6)+SUMIFS('Forecast Data'!H:H,'Forecast Data'!B:B,B278,'Forecast Data'!C:C,BN$6)+SUMIFS('Forecast Data'!H:H,'Forecast Data'!B:B,B278,'Forecast Data'!C:C,BO$6)+SUMIFS('Forecast Data'!H:H,'Forecast Data'!B:B,B278,'Forecast Data'!C:C,BP$6)+SUMIFS('Forecast Data'!H:H,'Forecast Data'!B:B,B278,'Forecast Data'!C:C,BQ$6)))/(SUMIFS('Forecast Data'!H:H,'Forecast Data'!B:B,B278,'Forecast Data'!C:C,BJ$6)+SUMIFS('Forecast Data'!H:H,'Forecast Data'!B:B,B278,'Forecast Data'!C:C,BK$6)+SUMIFS('Forecast Data'!H:H,'Forecast Data'!B:B,B278,'Forecast Data'!C:C,BL$6)+SUMIFS('Forecast Data'!H:H,'Forecast Data'!B:B,B278,'Forecast Data'!C:C,BM$6)+SUMIFS('Forecast Data'!H:H,'Forecast Data'!B:B,B278,'Forecast Data'!C:C,BN$6)+SUMIFS('Forecast Data'!H:H,'Forecast Data'!B:B,B278,'Forecast Data'!C:C,BO$6)+SUMIFS('Forecast Data'!H:H,'Forecast Data'!B:B,B278,'Forecast Data'!C:C,BP$6)+SUMIFS('Forecast Data'!H:H,'Forecast Data'!B:B,B278,'Forecast Data'!C:C,BQ$6)),"")</f>
        <v/>
      </c>
      <c r="BY278" s="12">
        <f t="shared" si="68"/>
        <v>0</v>
      </c>
      <c r="BZ278" s="16">
        <f t="shared" si="69"/>
        <v>0</v>
      </c>
      <c r="CA278" s="13">
        <f t="shared" si="70"/>
        <v>0</v>
      </c>
      <c r="CB278" s="12">
        <f t="shared" si="71"/>
        <v>0</v>
      </c>
      <c r="CC278" s="12"/>
      <c r="CD278" s="11">
        <f>(SUMIFS('Forecast Data'!H:H,'Forecast Data'!B:B,D278,'Forecast Data'!C:C,BK$6)+SUMIFS('Forecast Data'!H:H,'Forecast Data'!B:B,D278,'Forecast Data'!C:C,BL$6)+SUMIFS('Forecast Data'!H:H,'Forecast Data'!B:B,D278,'Forecast Data'!C:C,BM$6)+SUMIFS('Forecast Data'!H:H,'Forecast Data'!B:B,D278,'Forecast Data'!C:C,BJ$6))/4</f>
        <v>0</v>
      </c>
      <c r="CE278" s="12" t="str">
        <f>IFERROR((SUM(W278:Z278)-(SUMIFS('Forecast Data'!H:H,'Forecast Data'!B:B,D278,'Forecast Data'!C:C,BJ$6)+SUMIFS('Forecast Data'!H:H,'Forecast Data'!B:B,D278,'Forecast Data'!C:C,BK$6)+SUMIFS('Forecast Data'!H:H,'Forecast Data'!B:B,D278,'Forecast Data'!C:C,BL$6)+SUMIFS('Forecast Data'!H:H,'Forecast Data'!B:B,D278,'Forecast Data'!C:C,BM$6)))/(SUMIFS('Forecast Data'!H:H,'Forecast Data'!B:B,D278,'Forecast Data'!C:C,BJ$6)+SUMIFS('Forecast Data'!H:H,'Forecast Data'!B:B,D278,'Forecast Data'!C:C,BK$6)+SUMIFS('Forecast Data'!H:H,'Forecast Data'!B:B,D278,'Forecast Data'!C:C,BL$6)+SUMIFS('Forecast Data'!H:H,'Forecast Data'!B:B,D278,'Forecast Data'!C:C,BM$6)),"")</f>
        <v/>
      </c>
      <c r="CF278" s="12">
        <f t="shared" si="72"/>
        <v>0</v>
      </c>
      <c r="CG278" s="12">
        <f t="shared" si="73"/>
        <v>0</v>
      </c>
      <c r="CH278" s="13">
        <f t="shared" si="74"/>
        <v>0</v>
      </c>
      <c r="CI278" s="13"/>
    </row>
    <row r="279" spans="1:87" ht="13.2">
      <c r="A279" s="1"/>
      <c r="B279" t="str">
        <f t="shared" si="75"/>
        <v>Life Time Health</v>
      </c>
      <c r="D279" t="s">
        <v>311</v>
      </c>
      <c r="E279" s="11">
        <f>SUMIFS('Fin Data'!F:F,'Fin Data'!A:A,D279)</f>
        <v>0</v>
      </c>
      <c r="F279" s="11">
        <f>SUMIFS('Fin Data with 6 week hist'!I:I,'Fin Data with 6 week hist'!$A:$A,$D279)</f>
        <v>0</v>
      </c>
      <c r="G279" s="11">
        <f>SUMIFS('Fin Data with 6 week hist'!J:J,'Fin Data with 6 week hist'!$A:$A,$D279)</f>
        <v>0</v>
      </c>
      <c r="H279" s="11">
        <f>SUMIFS('Fin Data with 6 week hist'!K:K,'Fin Data with 6 week hist'!$A:$A,$D279)+SUMIFS('Unit Cancellations'!D:D,'Unit Cancellations'!$B:$B,$D279)</f>
        <v>0</v>
      </c>
      <c r="I279" s="11">
        <f>SUMIFS('Fin Data with 6 week hist'!L:L,'Fin Data with 6 week hist'!$A:$A,$D279)+SUMIFS('Unit Cancellations'!E:E,'Unit Cancellations'!$B:$B,$D279)</f>
        <v>0</v>
      </c>
      <c r="J279" s="11">
        <f>SUMIFS('Fin Data with 6 week hist'!M:M,'Fin Data with 6 week hist'!$A:$A,$D279)+SUMIFS('Unit Cancellations'!F:F,'Unit Cancellations'!$B:$B,$D279)</f>
        <v>0</v>
      </c>
      <c r="K279" s="11">
        <f>SUMIFS('Fin Data with 6 week hist'!N:N,'Fin Data with 6 week hist'!$A:$A,$D279)+SUMIFS('Unit Cancellations'!G:G,'Unit Cancellations'!$B:$B,$D279)</f>
        <v>0</v>
      </c>
      <c r="L279" s="11">
        <f>SUMIFS('Fin Data'!AN:AN,'Fin Data'!A:A,D279)</f>
        <v>0</v>
      </c>
      <c r="M279" s="12">
        <f>IFERROR(SUMIFS('Fin Data'!AO:AO,'Fin Data'!A:A,D279),"")</f>
        <v>0</v>
      </c>
      <c r="N279" s="1"/>
      <c r="O279" s="11">
        <f t="shared" si="63"/>
        <v>0</v>
      </c>
      <c r="P279" s="12" t="str">
        <f t="shared" si="64"/>
        <v/>
      </c>
      <c r="Q279" s="1"/>
      <c r="R279" s="11">
        <f t="shared" si="65"/>
        <v>0</v>
      </c>
      <c r="S279" s="12" t="str">
        <f t="shared" si="66"/>
        <v/>
      </c>
      <c r="T279" s="11">
        <f t="shared" si="67"/>
        <v>275</v>
      </c>
      <c r="U279" s="1" t="e">
        <f t="shared" si="76"/>
        <v>#REF!</v>
      </c>
      <c r="V279" s="1"/>
      <c r="W279" s="11">
        <f>SUMIFS('Forecast Data'!$D:$D,'Forecast Data'!$C:$C,W$6,'Forecast Data'!$B:$B,$D279)</f>
        <v>0</v>
      </c>
      <c r="X279" s="11">
        <f>SUMIFS('Forecast Data'!$D:$D,'Forecast Data'!$C:$C,X$6,'Forecast Data'!$B:$B,$D279)</f>
        <v>0</v>
      </c>
      <c r="Y279" s="11">
        <f>SUMIFS('Forecast Data'!$D:$D,'Forecast Data'!$C:$C,Y$6,'Forecast Data'!$B:$B,$D279)</f>
        <v>0</v>
      </c>
      <c r="Z279" s="11">
        <f>SUMIFS('Forecast Data'!$D:$D,'Forecast Data'!$C:$C,Z$6,'Forecast Data'!$B:$B,$D279)</f>
        <v>0</v>
      </c>
      <c r="AA279" s="11">
        <f>SUMIFS('Forecast Data'!$D:$D,'Forecast Data'!$C:$C,AA$6,'Forecast Data'!$B:$B,$D279)</f>
        <v>0</v>
      </c>
      <c r="AB279" s="11">
        <f>SUMIFS('Forecast Data'!$D:$D,'Forecast Data'!$C:$C,AB$6,'Forecast Data'!$B:$B,$D279)</f>
        <v>0</v>
      </c>
      <c r="AC279" s="11">
        <f>SUMIFS('Forecast Data'!$D:$D,'Forecast Data'!$C:$C,AC$6,'Forecast Data'!$B:$B,$D279)</f>
        <v>0</v>
      </c>
      <c r="AD279" s="11">
        <f>SUMIFS('Forecast Data'!$D:$D,'Forecast Data'!$C:$C,AD$6,'Forecast Data'!$B:$B,$D279)</f>
        <v>0</v>
      </c>
      <c r="AE279" s="11">
        <f>SUMIFS('Forecast Data'!$D:$D,'Forecast Data'!$C:$C,AE$6,'Forecast Data'!$B:$B,$D279)</f>
        <v>0</v>
      </c>
      <c r="AF279" s="11">
        <f>SUMIFS('Forecast Data'!$D:$D,'Forecast Data'!$C:$C,AF$6,'Forecast Data'!$B:$B,$D279)</f>
        <v>0</v>
      </c>
      <c r="AG279" s="11">
        <f>SUMIFS('Forecast Data'!$D:$D,'Forecast Data'!$C:$C,AG$6,'Forecast Data'!$B:$B,$D279)</f>
        <v>0</v>
      </c>
      <c r="AH279" s="11">
        <f>SUMIFS('Forecast Data'!$D:$D,'Forecast Data'!$C:$C,AH$6,'Forecast Data'!$B:$B,$D279)</f>
        <v>0</v>
      </c>
      <c r="AI279" s="1"/>
      <c r="AJ279" s="12" t="str">
        <f>IF(SUMIFS('Forecast Data'!$E:$E,'Forecast Data'!$C:$C,AJ$6,'Forecast Data'!$B:$B,$D279)=0,"",SUMIFS('Forecast Data'!$E:$E,'Forecast Data'!$C:$C,AJ$6,'Forecast Data'!$B:$B,$D279))</f>
        <v/>
      </c>
      <c r="AK279" s="12" t="str">
        <f>IF(SUMIFS('Forecast Data'!$E:$E,'Forecast Data'!$C:$C,AK$6,'Forecast Data'!$B:$B,$D279)=0,"",SUMIFS('Forecast Data'!$E:$E,'Forecast Data'!$C:$C,AK$6,'Forecast Data'!$B:$B,$D279))</f>
        <v/>
      </c>
      <c r="AL279" s="12" t="str">
        <f>IF(SUMIFS('Forecast Data'!$E:$E,'Forecast Data'!$C:$C,AL$6,'Forecast Data'!$B:$B,$D279)=0,"",SUMIFS('Forecast Data'!$E:$E,'Forecast Data'!$C:$C,AL$6,'Forecast Data'!$B:$B,$D279))</f>
        <v/>
      </c>
      <c r="AM279" s="12" t="str">
        <f>IF(SUMIFS('Forecast Data'!$E:$E,'Forecast Data'!$C:$C,AM$6,'Forecast Data'!$B:$B,$D279)=0,"",SUMIFS('Forecast Data'!$E:$E,'Forecast Data'!$C:$C,AM$6,'Forecast Data'!$B:$B,$D279))</f>
        <v/>
      </c>
      <c r="AN279" s="12" t="str">
        <f>IF(SUMIFS('Forecast Data'!$E:$E,'Forecast Data'!$C:$C,AN$6,'Forecast Data'!$B:$B,$D279)=0,"",SUMIFS('Forecast Data'!$E:$E,'Forecast Data'!$C:$C,AN$6,'Forecast Data'!$B:$B,$D279))</f>
        <v/>
      </c>
      <c r="AO279" s="12" t="str">
        <f>IF(SUMIFS('Forecast Data'!$E:$E,'Forecast Data'!$C:$C,AO$6,'Forecast Data'!$B:$B,$D279)=0,"",SUMIFS('Forecast Data'!$E:$E,'Forecast Data'!$C:$C,AO$6,'Forecast Data'!$B:$B,$D279))</f>
        <v/>
      </c>
      <c r="AP279" s="12" t="str">
        <f>IF(SUMIFS('Forecast Data'!$E:$E,'Forecast Data'!$C:$C,AP$6,'Forecast Data'!$B:$B,$D279)=0,"",SUMIFS('Forecast Data'!$E:$E,'Forecast Data'!$C:$C,AP$6,'Forecast Data'!$B:$B,$D279))</f>
        <v/>
      </c>
      <c r="AQ279" s="12" t="str">
        <f>IF(SUMIFS('Forecast Data'!$E:$E,'Forecast Data'!$C:$C,AQ$6,'Forecast Data'!$B:$B,$D279)=0,"",SUMIFS('Forecast Data'!$E:$E,'Forecast Data'!$C:$C,AQ$6,'Forecast Data'!$B:$B,$D279))</f>
        <v/>
      </c>
      <c r="AR279" s="12" t="str">
        <f>IF(SUMIFS('Forecast Data'!$E:$E,'Forecast Data'!$C:$C,AR$6,'Forecast Data'!$B:$B,$D279)=0,"",SUMIFS('Forecast Data'!$E:$E,'Forecast Data'!$C:$C,AR$6,'Forecast Data'!$B:$B,$D279))</f>
        <v/>
      </c>
      <c r="AS279" s="12" t="str">
        <f>IF(SUMIFS('Forecast Data'!$E:$E,'Forecast Data'!$C:$C,AS$6,'Forecast Data'!$B:$B,$D279)=0,"",SUMIFS('Forecast Data'!$E:$E,'Forecast Data'!$C:$C,AS$6,'Forecast Data'!$B:$B,$D279))</f>
        <v/>
      </c>
      <c r="AT279" s="12" t="str">
        <f>IF(SUMIFS('Forecast Data'!$E:$E,'Forecast Data'!$C:$C,AT$6,'Forecast Data'!$B:$B,$D279)=0,"",SUMIFS('Forecast Data'!$E:$E,'Forecast Data'!$C:$C,AT$6,'Forecast Data'!$B:$B,$D279))</f>
        <v/>
      </c>
      <c r="AU279" s="12" t="str">
        <f>IF(SUMIFS('Forecast Data'!$E:$E,'Forecast Data'!$C:$C,AU$6,'Forecast Data'!$B:$B,$D279)=0,"",SUMIFS('Forecast Data'!$E:$E,'Forecast Data'!$C:$C,AU$6,'Forecast Data'!$B:$B,$D279))</f>
        <v/>
      </c>
      <c r="AV279" s="1"/>
      <c r="AW279" s="11">
        <f>SUMIFS('OP Units'!E:E,'OP Units'!$A:$A,$D279)</f>
        <v>401</v>
      </c>
      <c r="AX279" s="11">
        <f>SUMIFS('OP Units'!F:F,'OP Units'!$A:$A,$D279)</f>
        <v>423</v>
      </c>
      <c r="AY279" s="11">
        <f>SUMIFS('OP Units'!G:G,'OP Units'!$A:$A,$D279)</f>
        <v>217</v>
      </c>
      <c r="AZ279" s="11">
        <f>SUMIFS('OP Units'!H:H,'OP Units'!$A:$A,$D279)</f>
        <v>227</v>
      </c>
      <c r="BA279" s="11">
        <f>SUMIFS('OP Units'!I:I,'OP Units'!$A:$A,$D279)</f>
        <v>230</v>
      </c>
      <c r="BB279" s="11">
        <f>SUMIFS('OP Units'!J:J,'OP Units'!$A:$A,$D279)</f>
        <v>245</v>
      </c>
      <c r="BC279" s="11">
        <f>SUMIFS('OP Units'!K:K,'OP Units'!$A:$A,$D279)</f>
        <v>231</v>
      </c>
      <c r="BD279" s="11">
        <f>SUMIFS('OP Units'!L:L,'OP Units'!$A:$A,$D279)</f>
        <v>226</v>
      </c>
      <c r="BE279" s="11">
        <f>SUMIFS('OP Units'!M:M,'OP Units'!$A:$A,$D279)</f>
        <v>229</v>
      </c>
      <c r="BF279" s="11">
        <f>SUMIFS('OP Units'!N:N,'OP Units'!$A:$A,$D279)</f>
        <v>243</v>
      </c>
      <c r="BG279" s="11">
        <f>SUMIFS('OP Units'!O:O,'OP Units'!$A:$A,$D279)</f>
        <v>241</v>
      </c>
      <c r="BH279" s="11">
        <f>SUMIFS('OP Units'!P:P,'OP Units'!$A:$A,$D279)</f>
        <v>235</v>
      </c>
      <c r="BI279" s="1"/>
      <c r="BJ279" s="12" t="str">
        <f>IFERROR((SUMIFS('OP Units'!E:E,'OP Units'!$A:$A,$D279)-SUMIFS('Forecast Data'!$H:$H,'Forecast Data'!$C:$C,BJ$6,'Forecast Data'!$B:$B,$D279))/SUMIFS('Forecast Data'!$H:$H,'Forecast Data'!$C:$C,BJ$6,'Forecast Data'!$B:$B,$D279),"")</f>
        <v/>
      </c>
      <c r="BK279" s="12" t="str">
        <f>IFERROR((SUMIFS('OP Units'!F:F,'OP Units'!$A:$A,$D279)-SUMIFS('Forecast Data'!$H:$H,'Forecast Data'!$C:$C,BK$6,'Forecast Data'!$B:$B,$D279))/SUMIFS('Forecast Data'!$H:$H,'Forecast Data'!$C:$C,BK$6,'Forecast Data'!$B:$B,$D279),"")</f>
        <v/>
      </c>
      <c r="BL279" s="12" t="str">
        <f>IFERROR((SUMIFS('OP Units'!G:G,'OP Units'!$A:$A,$D279)-SUMIFS('Forecast Data'!$H:$H,'Forecast Data'!$C:$C,BL$6,'Forecast Data'!$B:$B,$D279))/SUMIFS('Forecast Data'!$H:$H,'Forecast Data'!$C:$C,BL$6,'Forecast Data'!$B:$B,$D279),"")</f>
        <v/>
      </c>
      <c r="BM279" s="12" t="str">
        <f>IFERROR((SUMIFS('OP Units'!H:H,'OP Units'!$A:$A,$D279)-SUMIFS('Forecast Data'!$H:$H,'Forecast Data'!$C:$C,BM$6,'Forecast Data'!$B:$B,$D279))/SUMIFS('Forecast Data'!$H:$H,'Forecast Data'!$C:$C,BM$6,'Forecast Data'!$B:$B,$D279),"")</f>
        <v/>
      </c>
      <c r="BN279" s="12" t="str">
        <f>IFERROR((SUMIFS('OP Units'!I:I,'OP Units'!$A:$A,$D279)-SUMIFS('Forecast Data'!$H:$H,'Forecast Data'!$C:$C,BN$6,'Forecast Data'!$B:$B,$D279))/SUMIFS('Forecast Data'!$H:$H,'Forecast Data'!$C:$C,BN$6,'Forecast Data'!$B:$B,$D279),"")</f>
        <v/>
      </c>
      <c r="BO279" s="12" t="str">
        <f>IFERROR((SUMIFS('OP Units'!J:J,'OP Units'!$A:$A,$D279)-SUMIFS('Forecast Data'!$H:$H,'Forecast Data'!$C:$C,BO$6,'Forecast Data'!$B:$B,$D279))/SUMIFS('Forecast Data'!$H:$H,'Forecast Data'!$C:$C,BO$6,'Forecast Data'!$B:$B,$D279),"")</f>
        <v/>
      </c>
      <c r="BP279" s="12" t="str">
        <f>IFERROR((SUMIFS('OP Units'!K:K,'OP Units'!$A:$A,$D279)-SUMIFS('Forecast Data'!$H:$H,'Forecast Data'!$C:$C,BP$6,'Forecast Data'!$B:$B,$D279))/SUMIFS('Forecast Data'!$H:$H,'Forecast Data'!$C:$C,BP$6,'Forecast Data'!$B:$B,$D279),"")</f>
        <v/>
      </c>
      <c r="BQ279" s="12" t="str">
        <f>IFERROR((SUMIFS('OP Units'!L:L,'OP Units'!$A:$A,$D279)-SUMIFS('Forecast Data'!$H:$H,'Forecast Data'!$C:$C,BQ$6,'Forecast Data'!$B:$B,$D279))/SUMIFS('Forecast Data'!$H:$H,'Forecast Data'!$C:$C,BQ$6,'Forecast Data'!$B:$B,$D279),"")</f>
        <v/>
      </c>
      <c r="BR279" s="12" t="str">
        <f>IFERROR((SUMIFS('OP Units'!M:M,'OP Units'!$A:$A,$D279)-SUMIFS('Forecast Data'!$H:$H,'Forecast Data'!$C:$C,BR$6,'Forecast Data'!$B:$B,$D279))/SUMIFS('Forecast Data'!$H:$H,'Forecast Data'!$C:$C,BR$6,'Forecast Data'!$B:$B,$D279),"")</f>
        <v/>
      </c>
      <c r="BS279" s="12" t="str">
        <f>IFERROR((SUMIFS('OP Units'!N:N,'OP Units'!$A:$A,$D279)-SUMIFS('Forecast Data'!$H:$H,'Forecast Data'!$C:$C,BS$6,'Forecast Data'!$B:$B,$D279))/SUMIFS('Forecast Data'!$H:$H,'Forecast Data'!$C:$C,BS$6,'Forecast Data'!$B:$B,$D279),"")</f>
        <v/>
      </c>
      <c r="BT279" s="12" t="str">
        <f>IFERROR((SUMIFS('OP Units'!O:O,'OP Units'!$A:$A,$D279)-SUMIFS('Forecast Data'!$H:$H,'Forecast Data'!$C:$C,BT$6,'Forecast Data'!$B:$B,$D279))/SUMIFS('Forecast Data'!$H:$H,'Forecast Data'!$C:$C,BT$6,'Forecast Data'!$B:$B,$D279),"")</f>
        <v/>
      </c>
      <c r="BU279" s="12" t="str">
        <f>IFERROR((SUMIFS('OP Units'!P:P,'OP Units'!$A:$A,$D279)-SUMIFS('Forecast Data'!$H:$H,'Forecast Data'!$C:$C,BU$6,'Forecast Data'!$B:$B,$D279))/SUMIFS('Forecast Data'!$H:$H,'Forecast Data'!$C:$C,BU$6,'Forecast Data'!$B:$B,$D279),"")</f>
        <v/>
      </c>
      <c r="BV279" s="12"/>
      <c r="BW279" s="11">
        <f>(SUMIFS('Forecast Data'!H:H,'Forecast Data'!B:B,D279,'Forecast Data'!C:C,BK$6)+SUMIFS('Forecast Data'!H:H,'Forecast Data'!B:B,D279,'Forecast Data'!C:C,BL$6)+SUMIFS('Forecast Data'!H:H,'Forecast Data'!B:B,D279,'Forecast Data'!C:C,BM$6)+SUMIFS('Forecast Data'!H:H,'Forecast Data'!B:B,D279,'Forecast Data'!C:C,BN$6)+SUMIFS('Forecast Data'!H:H,'Forecast Data'!B:B,D279,'Forecast Data'!C:C,BO$6)+SUMIFS('Forecast Data'!H:H,'Forecast Data'!B:B,D279,'Forecast Data'!C:C,BP$6)+SUMIFS('Forecast Data'!H:H,'Forecast Data'!B:B,D279,'Forecast Data'!C:C,BQ$6)+SUMIFS('Forecast Data'!H:H,'Forecast Data'!B:B,D279,'Forecast Data'!C:C,BJ$6))/8</f>
        <v>0</v>
      </c>
      <c r="BX279" s="12" t="str">
        <f>IFERROR((SUM(W279:AD279)-(SUMIFS('Forecast Data'!H:H,'Forecast Data'!B:B,B279,'Forecast Data'!C:C,BJ$6)+SUMIFS('Forecast Data'!H:H,'Forecast Data'!B:B,B279,'Forecast Data'!C:C,BK$6)+SUMIFS('Forecast Data'!H:H,'Forecast Data'!B:B,B279,'Forecast Data'!C:C,BL$6)+SUMIFS('Forecast Data'!H:H,'Forecast Data'!B:B,B279,'Forecast Data'!C:C,BM$6)+SUMIFS('Forecast Data'!H:H,'Forecast Data'!B:B,B279,'Forecast Data'!C:C,BN$6)+SUMIFS('Forecast Data'!H:H,'Forecast Data'!B:B,B279,'Forecast Data'!C:C,BO$6)+SUMIFS('Forecast Data'!H:H,'Forecast Data'!B:B,B279,'Forecast Data'!C:C,BP$6)+SUMIFS('Forecast Data'!H:H,'Forecast Data'!B:B,B279,'Forecast Data'!C:C,BQ$6)))/(SUMIFS('Forecast Data'!H:H,'Forecast Data'!B:B,B279,'Forecast Data'!C:C,BJ$6)+SUMIFS('Forecast Data'!H:H,'Forecast Data'!B:B,B279,'Forecast Data'!C:C,BK$6)+SUMIFS('Forecast Data'!H:H,'Forecast Data'!B:B,B279,'Forecast Data'!C:C,BL$6)+SUMIFS('Forecast Data'!H:H,'Forecast Data'!B:B,B279,'Forecast Data'!C:C,BM$6)+SUMIFS('Forecast Data'!H:H,'Forecast Data'!B:B,B279,'Forecast Data'!C:C,BN$6)+SUMIFS('Forecast Data'!H:H,'Forecast Data'!B:B,B279,'Forecast Data'!C:C,BO$6)+SUMIFS('Forecast Data'!H:H,'Forecast Data'!B:B,B279,'Forecast Data'!C:C,BP$6)+SUMIFS('Forecast Data'!H:H,'Forecast Data'!B:B,B279,'Forecast Data'!C:C,BQ$6)),"")</f>
        <v/>
      </c>
      <c r="BY279" s="12">
        <f t="shared" si="68"/>
        <v>0</v>
      </c>
      <c r="BZ279" s="16">
        <f t="shared" si="69"/>
        <v>0</v>
      </c>
      <c r="CA279" s="13">
        <f t="shared" si="70"/>
        <v>0</v>
      </c>
      <c r="CB279" s="12">
        <f t="shared" si="71"/>
        <v>0</v>
      </c>
      <c r="CC279" s="12"/>
      <c r="CD279" s="11">
        <f>(SUMIFS('Forecast Data'!H:H,'Forecast Data'!B:B,D279,'Forecast Data'!C:C,BK$6)+SUMIFS('Forecast Data'!H:H,'Forecast Data'!B:B,D279,'Forecast Data'!C:C,BL$6)+SUMIFS('Forecast Data'!H:H,'Forecast Data'!B:B,D279,'Forecast Data'!C:C,BM$6)+SUMIFS('Forecast Data'!H:H,'Forecast Data'!B:B,D279,'Forecast Data'!C:C,BJ$6))/4</f>
        <v>0</v>
      </c>
      <c r="CE279" s="12" t="str">
        <f>IFERROR((SUM(W279:Z279)-(SUMIFS('Forecast Data'!H:H,'Forecast Data'!B:B,D279,'Forecast Data'!C:C,BJ$6)+SUMIFS('Forecast Data'!H:H,'Forecast Data'!B:B,D279,'Forecast Data'!C:C,BK$6)+SUMIFS('Forecast Data'!H:H,'Forecast Data'!B:B,D279,'Forecast Data'!C:C,BL$6)+SUMIFS('Forecast Data'!H:H,'Forecast Data'!B:B,D279,'Forecast Data'!C:C,BM$6)))/(SUMIFS('Forecast Data'!H:H,'Forecast Data'!B:B,D279,'Forecast Data'!C:C,BJ$6)+SUMIFS('Forecast Data'!H:H,'Forecast Data'!B:B,D279,'Forecast Data'!C:C,BK$6)+SUMIFS('Forecast Data'!H:H,'Forecast Data'!B:B,D279,'Forecast Data'!C:C,BL$6)+SUMIFS('Forecast Data'!H:H,'Forecast Data'!B:B,D279,'Forecast Data'!C:C,BM$6)),"")</f>
        <v/>
      </c>
      <c r="CF279" s="12">
        <f t="shared" si="72"/>
        <v>0</v>
      </c>
      <c r="CG279" s="12">
        <f t="shared" si="73"/>
        <v>0</v>
      </c>
      <c r="CH279" s="13">
        <f t="shared" si="74"/>
        <v>0</v>
      </c>
      <c r="CI279" s="13"/>
    </row>
    <row r="280" spans="1:87" ht="13.2">
      <c r="A280" s="1"/>
      <c r="B280" t="str">
        <f t="shared" si="75"/>
        <v>zz_Unidentified_25.12</v>
      </c>
      <c r="D280" t="s">
        <v>312</v>
      </c>
      <c r="E280" s="11">
        <f>SUMIFS('Fin Data'!F:F,'Fin Data'!A:A,D280)</f>
        <v>0</v>
      </c>
      <c r="F280" s="11">
        <f>SUMIFS('Fin Data with 6 week hist'!I:I,'Fin Data with 6 week hist'!$A:$A,$D280)</f>
        <v>0</v>
      </c>
      <c r="G280" s="11">
        <f>SUMIFS('Fin Data with 6 week hist'!J:J,'Fin Data with 6 week hist'!$A:$A,$D280)</f>
        <v>0</v>
      </c>
      <c r="H280" s="11">
        <f>SUMIFS('Fin Data with 6 week hist'!K:K,'Fin Data with 6 week hist'!$A:$A,$D280)+SUMIFS('Unit Cancellations'!D:D,'Unit Cancellations'!$B:$B,$D280)</f>
        <v>0</v>
      </c>
      <c r="I280" s="11">
        <f>SUMIFS('Fin Data with 6 week hist'!L:L,'Fin Data with 6 week hist'!$A:$A,$D280)+SUMIFS('Unit Cancellations'!E:E,'Unit Cancellations'!$B:$B,$D280)</f>
        <v>0</v>
      </c>
      <c r="J280" s="11">
        <f>SUMIFS('Fin Data with 6 week hist'!M:M,'Fin Data with 6 week hist'!$A:$A,$D280)+SUMIFS('Unit Cancellations'!F:F,'Unit Cancellations'!$B:$B,$D280)</f>
        <v>0</v>
      </c>
      <c r="K280" s="11">
        <f>SUMIFS('Fin Data with 6 week hist'!N:N,'Fin Data with 6 week hist'!$A:$A,$D280)+SUMIFS('Unit Cancellations'!G:G,'Unit Cancellations'!$B:$B,$D280)</f>
        <v>0</v>
      </c>
      <c r="L280" s="11">
        <f>SUMIFS('Fin Data'!AN:AN,'Fin Data'!A:A,D280)</f>
        <v>0</v>
      </c>
      <c r="M280" s="12">
        <f>IFERROR(SUMIFS('Fin Data'!AO:AO,'Fin Data'!A:A,D280),"")</f>
        <v>0</v>
      </c>
      <c r="N280" s="1"/>
      <c r="O280" s="11">
        <f t="shared" si="63"/>
        <v>0</v>
      </c>
      <c r="P280" s="12" t="str">
        <f t="shared" si="64"/>
        <v/>
      </c>
      <c r="Q280" s="1"/>
      <c r="R280" s="11">
        <f t="shared" si="65"/>
        <v>0</v>
      </c>
      <c r="S280" s="12" t="str">
        <f t="shared" si="66"/>
        <v/>
      </c>
      <c r="T280" s="11">
        <f t="shared" si="67"/>
        <v>3078.75</v>
      </c>
      <c r="U280" s="1" t="e">
        <f t="shared" si="76"/>
        <v>#REF!</v>
      </c>
      <c r="V280" s="1"/>
      <c r="W280" s="11">
        <f>SUMIFS('Forecast Data'!$D:$D,'Forecast Data'!$C:$C,W$6,'Forecast Data'!$B:$B,$D280)</f>
        <v>0</v>
      </c>
      <c r="X280" s="11">
        <f>SUMIFS('Forecast Data'!$D:$D,'Forecast Data'!$C:$C,X$6,'Forecast Data'!$B:$B,$D280)</f>
        <v>0</v>
      </c>
      <c r="Y280" s="11">
        <f>SUMIFS('Forecast Data'!$D:$D,'Forecast Data'!$C:$C,Y$6,'Forecast Data'!$B:$B,$D280)</f>
        <v>0</v>
      </c>
      <c r="Z280" s="11">
        <f>SUMIFS('Forecast Data'!$D:$D,'Forecast Data'!$C:$C,Z$6,'Forecast Data'!$B:$B,$D280)</f>
        <v>0</v>
      </c>
      <c r="AA280" s="11">
        <f>SUMIFS('Forecast Data'!$D:$D,'Forecast Data'!$C:$C,AA$6,'Forecast Data'!$B:$B,$D280)</f>
        <v>0</v>
      </c>
      <c r="AB280" s="11">
        <f>SUMIFS('Forecast Data'!$D:$D,'Forecast Data'!$C:$C,AB$6,'Forecast Data'!$B:$B,$D280)</f>
        <v>0</v>
      </c>
      <c r="AC280" s="11">
        <f>SUMIFS('Forecast Data'!$D:$D,'Forecast Data'!$C:$C,AC$6,'Forecast Data'!$B:$B,$D280)</f>
        <v>0</v>
      </c>
      <c r="AD280" s="11">
        <f>SUMIFS('Forecast Data'!$D:$D,'Forecast Data'!$C:$C,AD$6,'Forecast Data'!$B:$B,$D280)</f>
        <v>0</v>
      </c>
      <c r="AE280" s="11">
        <f>SUMIFS('Forecast Data'!$D:$D,'Forecast Data'!$C:$C,AE$6,'Forecast Data'!$B:$B,$D280)</f>
        <v>0</v>
      </c>
      <c r="AF280" s="11">
        <f>SUMIFS('Forecast Data'!$D:$D,'Forecast Data'!$C:$C,AF$6,'Forecast Data'!$B:$B,$D280)</f>
        <v>0</v>
      </c>
      <c r="AG280" s="11">
        <f>SUMIFS('Forecast Data'!$D:$D,'Forecast Data'!$C:$C,AG$6,'Forecast Data'!$B:$B,$D280)</f>
        <v>0</v>
      </c>
      <c r="AH280" s="11">
        <f>SUMIFS('Forecast Data'!$D:$D,'Forecast Data'!$C:$C,AH$6,'Forecast Data'!$B:$B,$D280)</f>
        <v>0</v>
      </c>
      <c r="AI280" s="1"/>
      <c r="AJ280" s="12" t="str">
        <f>IF(SUMIFS('Forecast Data'!$E:$E,'Forecast Data'!$C:$C,AJ$6,'Forecast Data'!$B:$B,$D280)=0,"",SUMIFS('Forecast Data'!$E:$E,'Forecast Data'!$C:$C,AJ$6,'Forecast Data'!$B:$B,$D280))</f>
        <v/>
      </c>
      <c r="AK280" s="12" t="str">
        <f>IF(SUMIFS('Forecast Data'!$E:$E,'Forecast Data'!$C:$C,AK$6,'Forecast Data'!$B:$B,$D280)=0,"",SUMIFS('Forecast Data'!$E:$E,'Forecast Data'!$C:$C,AK$6,'Forecast Data'!$B:$B,$D280))</f>
        <v/>
      </c>
      <c r="AL280" s="12" t="str">
        <f>IF(SUMIFS('Forecast Data'!$E:$E,'Forecast Data'!$C:$C,AL$6,'Forecast Data'!$B:$B,$D280)=0,"",SUMIFS('Forecast Data'!$E:$E,'Forecast Data'!$C:$C,AL$6,'Forecast Data'!$B:$B,$D280))</f>
        <v/>
      </c>
      <c r="AM280" s="12" t="str">
        <f>IF(SUMIFS('Forecast Data'!$E:$E,'Forecast Data'!$C:$C,AM$6,'Forecast Data'!$B:$B,$D280)=0,"",SUMIFS('Forecast Data'!$E:$E,'Forecast Data'!$C:$C,AM$6,'Forecast Data'!$B:$B,$D280))</f>
        <v/>
      </c>
      <c r="AN280" s="12" t="str">
        <f>IF(SUMIFS('Forecast Data'!$E:$E,'Forecast Data'!$C:$C,AN$6,'Forecast Data'!$B:$B,$D280)=0,"",SUMIFS('Forecast Data'!$E:$E,'Forecast Data'!$C:$C,AN$6,'Forecast Data'!$B:$B,$D280))</f>
        <v/>
      </c>
      <c r="AO280" s="12" t="str">
        <f>IF(SUMIFS('Forecast Data'!$E:$E,'Forecast Data'!$C:$C,AO$6,'Forecast Data'!$B:$B,$D280)=0,"",SUMIFS('Forecast Data'!$E:$E,'Forecast Data'!$C:$C,AO$6,'Forecast Data'!$B:$B,$D280))</f>
        <v/>
      </c>
      <c r="AP280" s="12" t="str">
        <f>IF(SUMIFS('Forecast Data'!$E:$E,'Forecast Data'!$C:$C,AP$6,'Forecast Data'!$B:$B,$D280)=0,"",SUMIFS('Forecast Data'!$E:$E,'Forecast Data'!$C:$C,AP$6,'Forecast Data'!$B:$B,$D280))</f>
        <v/>
      </c>
      <c r="AQ280" s="12" t="str">
        <f>IF(SUMIFS('Forecast Data'!$E:$E,'Forecast Data'!$C:$C,AQ$6,'Forecast Data'!$B:$B,$D280)=0,"",SUMIFS('Forecast Data'!$E:$E,'Forecast Data'!$C:$C,AQ$6,'Forecast Data'!$B:$B,$D280))</f>
        <v/>
      </c>
      <c r="AR280" s="12" t="str">
        <f>IF(SUMIFS('Forecast Data'!$E:$E,'Forecast Data'!$C:$C,AR$6,'Forecast Data'!$B:$B,$D280)=0,"",SUMIFS('Forecast Data'!$E:$E,'Forecast Data'!$C:$C,AR$6,'Forecast Data'!$B:$B,$D280))</f>
        <v/>
      </c>
      <c r="AS280" s="12" t="str">
        <f>IF(SUMIFS('Forecast Data'!$E:$E,'Forecast Data'!$C:$C,AS$6,'Forecast Data'!$B:$B,$D280)=0,"",SUMIFS('Forecast Data'!$E:$E,'Forecast Data'!$C:$C,AS$6,'Forecast Data'!$B:$B,$D280))</f>
        <v/>
      </c>
      <c r="AT280" s="12" t="str">
        <f>IF(SUMIFS('Forecast Data'!$E:$E,'Forecast Data'!$C:$C,AT$6,'Forecast Data'!$B:$B,$D280)=0,"",SUMIFS('Forecast Data'!$E:$E,'Forecast Data'!$C:$C,AT$6,'Forecast Data'!$B:$B,$D280))</f>
        <v/>
      </c>
      <c r="AU280" s="12" t="str">
        <f>IF(SUMIFS('Forecast Data'!$E:$E,'Forecast Data'!$C:$C,AU$6,'Forecast Data'!$B:$B,$D280)=0,"",SUMIFS('Forecast Data'!$E:$E,'Forecast Data'!$C:$C,AU$6,'Forecast Data'!$B:$B,$D280))</f>
        <v/>
      </c>
      <c r="AV280" s="1"/>
      <c r="AW280" s="11">
        <f>SUMIFS('OP Units'!E:E,'OP Units'!$A:$A,$D280)</f>
        <v>345</v>
      </c>
      <c r="AX280" s="11">
        <f>SUMIFS('OP Units'!F:F,'OP Units'!$A:$A,$D280)</f>
        <v>364</v>
      </c>
      <c r="AY280" s="11">
        <f>SUMIFS('OP Units'!G:G,'OP Units'!$A:$A,$D280)</f>
        <v>3327</v>
      </c>
      <c r="AZ280" s="11">
        <f>SUMIFS('OP Units'!H:H,'OP Units'!$A:$A,$D280)</f>
        <v>3478</v>
      </c>
      <c r="BA280" s="11">
        <f>SUMIFS('OP Units'!I:I,'OP Units'!$A:$A,$D280)</f>
        <v>3532</v>
      </c>
      <c r="BB280" s="11">
        <f>SUMIFS('OP Units'!J:J,'OP Units'!$A:$A,$D280)</f>
        <v>3755</v>
      </c>
      <c r="BC280" s="11">
        <f>SUMIFS('OP Units'!K:K,'OP Units'!$A:$A,$D280)</f>
        <v>4967</v>
      </c>
      <c r="BD280" s="11">
        <f>SUMIFS('OP Units'!L:L,'OP Units'!$A:$A,$D280)</f>
        <v>4862</v>
      </c>
      <c r="BE280" s="11">
        <f>SUMIFS('OP Units'!M:M,'OP Units'!$A:$A,$D280)</f>
        <v>4920</v>
      </c>
      <c r="BF280" s="11">
        <f>SUMIFS('OP Units'!N:N,'OP Units'!$A:$A,$D280)</f>
        <v>5236</v>
      </c>
      <c r="BG280" s="11">
        <f>SUMIFS('OP Units'!O:O,'OP Units'!$A:$A,$D280)</f>
        <v>6063</v>
      </c>
      <c r="BH280" s="11">
        <f>SUMIFS('OP Units'!P:P,'OP Units'!$A:$A,$D280)</f>
        <v>6644</v>
      </c>
      <c r="BI280" s="1"/>
      <c r="BJ280" s="12" t="str">
        <f>IFERROR((SUMIFS('OP Units'!E:E,'OP Units'!$A:$A,$D280)-SUMIFS('Forecast Data'!$H:$H,'Forecast Data'!$C:$C,BJ$6,'Forecast Data'!$B:$B,$D280))/SUMIFS('Forecast Data'!$H:$H,'Forecast Data'!$C:$C,BJ$6,'Forecast Data'!$B:$B,$D280),"")</f>
        <v/>
      </c>
      <c r="BK280" s="12" t="str">
        <f>IFERROR((SUMIFS('OP Units'!F:F,'OP Units'!$A:$A,$D280)-SUMIFS('Forecast Data'!$H:$H,'Forecast Data'!$C:$C,BK$6,'Forecast Data'!$B:$B,$D280))/SUMIFS('Forecast Data'!$H:$H,'Forecast Data'!$C:$C,BK$6,'Forecast Data'!$B:$B,$D280),"")</f>
        <v/>
      </c>
      <c r="BL280" s="12" t="str">
        <f>IFERROR((SUMIFS('OP Units'!G:G,'OP Units'!$A:$A,$D280)-SUMIFS('Forecast Data'!$H:$H,'Forecast Data'!$C:$C,BL$6,'Forecast Data'!$B:$B,$D280))/SUMIFS('Forecast Data'!$H:$H,'Forecast Data'!$C:$C,BL$6,'Forecast Data'!$B:$B,$D280),"")</f>
        <v/>
      </c>
      <c r="BM280" s="12" t="str">
        <f>IFERROR((SUMIFS('OP Units'!H:H,'OP Units'!$A:$A,$D280)-SUMIFS('Forecast Data'!$H:$H,'Forecast Data'!$C:$C,BM$6,'Forecast Data'!$B:$B,$D280))/SUMIFS('Forecast Data'!$H:$H,'Forecast Data'!$C:$C,BM$6,'Forecast Data'!$B:$B,$D280),"")</f>
        <v/>
      </c>
      <c r="BN280" s="12" t="str">
        <f>IFERROR((SUMIFS('OP Units'!I:I,'OP Units'!$A:$A,$D280)-SUMIFS('Forecast Data'!$H:$H,'Forecast Data'!$C:$C,BN$6,'Forecast Data'!$B:$B,$D280))/SUMIFS('Forecast Data'!$H:$H,'Forecast Data'!$C:$C,BN$6,'Forecast Data'!$B:$B,$D280),"")</f>
        <v/>
      </c>
      <c r="BO280" s="12" t="str">
        <f>IFERROR((SUMIFS('OP Units'!J:J,'OP Units'!$A:$A,$D280)-SUMIFS('Forecast Data'!$H:$H,'Forecast Data'!$C:$C,BO$6,'Forecast Data'!$B:$B,$D280))/SUMIFS('Forecast Data'!$H:$H,'Forecast Data'!$C:$C,BO$6,'Forecast Data'!$B:$B,$D280),"")</f>
        <v/>
      </c>
      <c r="BP280" s="12" t="str">
        <f>IFERROR((SUMIFS('OP Units'!K:K,'OP Units'!$A:$A,$D280)-SUMIFS('Forecast Data'!$H:$H,'Forecast Data'!$C:$C,BP$6,'Forecast Data'!$B:$B,$D280))/SUMIFS('Forecast Data'!$H:$H,'Forecast Data'!$C:$C,BP$6,'Forecast Data'!$B:$B,$D280),"")</f>
        <v/>
      </c>
      <c r="BQ280" s="12" t="str">
        <f>IFERROR((SUMIFS('OP Units'!L:L,'OP Units'!$A:$A,$D280)-SUMIFS('Forecast Data'!$H:$H,'Forecast Data'!$C:$C,BQ$6,'Forecast Data'!$B:$B,$D280))/SUMIFS('Forecast Data'!$H:$H,'Forecast Data'!$C:$C,BQ$6,'Forecast Data'!$B:$B,$D280),"")</f>
        <v/>
      </c>
      <c r="BR280" s="12" t="str">
        <f>IFERROR((SUMIFS('OP Units'!M:M,'OP Units'!$A:$A,$D280)-SUMIFS('Forecast Data'!$H:$H,'Forecast Data'!$C:$C,BR$6,'Forecast Data'!$B:$B,$D280))/SUMIFS('Forecast Data'!$H:$H,'Forecast Data'!$C:$C,BR$6,'Forecast Data'!$B:$B,$D280),"")</f>
        <v/>
      </c>
      <c r="BS280" s="12" t="str">
        <f>IFERROR((SUMIFS('OP Units'!N:N,'OP Units'!$A:$A,$D280)-SUMIFS('Forecast Data'!$H:$H,'Forecast Data'!$C:$C,BS$6,'Forecast Data'!$B:$B,$D280))/SUMIFS('Forecast Data'!$H:$H,'Forecast Data'!$C:$C,BS$6,'Forecast Data'!$B:$B,$D280),"")</f>
        <v/>
      </c>
      <c r="BT280" s="12" t="str">
        <f>IFERROR((SUMIFS('OP Units'!O:O,'OP Units'!$A:$A,$D280)-SUMIFS('Forecast Data'!$H:$H,'Forecast Data'!$C:$C,BT$6,'Forecast Data'!$B:$B,$D280))/SUMIFS('Forecast Data'!$H:$H,'Forecast Data'!$C:$C,BT$6,'Forecast Data'!$B:$B,$D280),"")</f>
        <v/>
      </c>
      <c r="BU280" s="12" t="str">
        <f>IFERROR((SUMIFS('OP Units'!P:P,'OP Units'!$A:$A,$D280)-SUMIFS('Forecast Data'!$H:$H,'Forecast Data'!$C:$C,BU$6,'Forecast Data'!$B:$B,$D280))/SUMIFS('Forecast Data'!$H:$H,'Forecast Data'!$C:$C,BU$6,'Forecast Data'!$B:$B,$D280),"")</f>
        <v/>
      </c>
      <c r="BV280" s="12"/>
      <c r="BW280" s="11">
        <f>(SUMIFS('Forecast Data'!H:H,'Forecast Data'!B:B,D280,'Forecast Data'!C:C,BK$6)+SUMIFS('Forecast Data'!H:H,'Forecast Data'!B:B,D280,'Forecast Data'!C:C,BL$6)+SUMIFS('Forecast Data'!H:H,'Forecast Data'!B:B,D280,'Forecast Data'!C:C,BM$6)+SUMIFS('Forecast Data'!H:H,'Forecast Data'!B:B,D280,'Forecast Data'!C:C,BN$6)+SUMIFS('Forecast Data'!H:H,'Forecast Data'!B:B,D280,'Forecast Data'!C:C,BO$6)+SUMIFS('Forecast Data'!H:H,'Forecast Data'!B:B,D280,'Forecast Data'!C:C,BP$6)+SUMIFS('Forecast Data'!H:H,'Forecast Data'!B:B,D280,'Forecast Data'!C:C,BQ$6)+SUMIFS('Forecast Data'!H:H,'Forecast Data'!B:B,D280,'Forecast Data'!C:C,BJ$6))/8</f>
        <v>0</v>
      </c>
      <c r="BX280" s="12" t="str">
        <f>IFERROR((SUM(W280:AD280)-(SUMIFS('Forecast Data'!H:H,'Forecast Data'!B:B,B280,'Forecast Data'!C:C,BJ$6)+SUMIFS('Forecast Data'!H:H,'Forecast Data'!B:B,B280,'Forecast Data'!C:C,BK$6)+SUMIFS('Forecast Data'!H:H,'Forecast Data'!B:B,B280,'Forecast Data'!C:C,BL$6)+SUMIFS('Forecast Data'!H:H,'Forecast Data'!B:B,B280,'Forecast Data'!C:C,BM$6)+SUMIFS('Forecast Data'!H:H,'Forecast Data'!B:B,B280,'Forecast Data'!C:C,BN$6)+SUMIFS('Forecast Data'!H:H,'Forecast Data'!B:B,B280,'Forecast Data'!C:C,BO$6)+SUMIFS('Forecast Data'!H:H,'Forecast Data'!B:B,B280,'Forecast Data'!C:C,BP$6)+SUMIFS('Forecast Data'!H:H,'Forecast Data'!B:B,B280,'Forecast Data'!C:C,BQ$6)))/(SUMIFS('Forecast Data'!H:H,'Forecast Data'!B:B,B280,'Forecast Data'!C:C,BJ$6)+SUMIFS('Forecast Data'!H:H,'Forecast Data'!B:B,B280,'Forecast Data'!C:C,BK$6)+SUMIFS('Forecast Data'!H:H,'Forecast Data'!B:B,B280,'Forecast Data'!C:C,BL$6)+SUMIFS('Forecast Data'!H:H,'Forecast Data'!B:B,B280,'Forecast Data'!C:C,BM$6)+SUMIFS('Forecast Data'!H:H,'Forecast Data'!B:B,B280,'Forecast Data'!C:C,BN$6)+SUMIFS('Forecast Data'!H:H,'Forecast Data'!B:B,B280,'Forecast Data'!C:C,BO$6)+SUMIFS('Forecast Data'!H:H,'Forecast Data'!B:B,B280,'Forecast Data'!C:C,BP$6)+SUMIFS('Forecast Data'!H:H,'Forecast Data'!B:B,B280,'Forecast Data'!C:C,BQ$6)),"")</f>
        <v/>
      </c>
      <c r="BY280" s="12">
        <f t="shared" si="68"/>
        <v>0</v>
      </c>
      <c r="BZ280" s="16">
        <f t="shared" si="69"/>
        <v>0</v>
      </c>
      <c r="CA280" s="13">
        <f t="shared" si="70"/>
        <v>0</v>
      </c>
      <c r="CB280" s="12">
        <f t="shared" si="71"/>
        <v>0</v>
      </c>
      <c r="CC280" s="12"/>
      <c r="CD280" s="11">
        <f>(SUMIFS('Forecast Data'!H:H,'Forecast Data'!B:B,D280,'Forecast Data'!C:C,BK$6)+SUMIFS('Forecast Data'!H:H,'Forecast Data'!B:B,D280,'Forecast Data'!C:C,BL$6)+SUMIFS('Forecast Data'!H:H,'Forecast Data'!B:B,D280,'Forecast Data'!C:C,BM$6)+SUMIFS('Forecast Data'!H:H,'Forecast Data'!B:B,D280,'Forecast Data'!C:C,BJ$6))/4</f>
        <v>0</v>
      </c>
      <c r="CE280" s="12" t="str">
        <f>IFERROR((SUM(W280:Z280)-(SUMIFS('Forecast Data'!H:H,'Forecast Data'!B:B,D280,'Forecast Data'!C:C,BJ$6)+SUMIFS('Forecast Data'!H:H,'Forecast Data'!B:B,D280,'Forecast Data'!C:C,BK$6)+SUMIFS('Forecast Data'!H:H,'Forecast Data'!B:B,D280,'Forecast Data'!C:C,BL$6)+SUMIFS('Forecast Data'!H:H,'Forecast Data'!B:B,D280,'Forecast Data'!C:C,BM$6)))/(SUMIFS('Forecast Data'!H:H,'Forecast Data'!B:B,D280,'Forecast Data'!C:C,BJ$6)+SUMIFS('Forecast Data'!H:H,'Forecast Data'!B:B,D280,'Forecast Data'!C:C,BK$6)+SUMIFS('Forecast Data'!H:H,'Forecast Data'!B:B,D280,'Forecast Data'!C:C,BL$6)+SUMIFS('Forecast Data'!H:H,'Forecast Data'!B:B,D280,'Forecast Data'!C:C,BM$6)),"")</f>
        <v/>
      </c>
      <c r="CF280" s="12">
        <f t="shared" si="72"/>
        <v>0</v>
      </c>
      <c r="CG280" s="12">
        <f t="shared" si="73"/>
        <v>0</v>
      </c>
      <c r="CH280" s="13">
        <f t="shared" si="74"/>
        <v>0</v>
      </c>
      <c r="CI280" s="13"/>
    </row>
    <row r="281" spans="1:87" ht="13.2">
      <c r="A281" s="1"/>
      <c r="B281" t="str">
        <f t="shared" si="75"/>
        <v>Liberty Hardware</v>
      </c>
      <c r="D281" t="s">
        <v>313</v>
      </c>
      <c r="E281" s="11">
        <f>SUMIFS('Fin Data'!F:F,'Fin Data'!A:A,D281)</f>
        <v>0</v>
      </c>
      <c r="F281" s="11">
        <f>SUMIFS('Fin Data with 6 week hist'!I:I,'Fin Data with 6 week hist'!$A:$A,$D281)</f>
        <v>0</v>
      </c>
      <c r="G281" s="11">
        <f>SUMIFS('Fin Data with 6 week hist'!J:J,'Fin Data with 6 week hist'!$A:$A,$D281)</f>
        <v>0</v>
      </c>
      <c r="H281" s="11">
        <f>SUMIFS('Fin Data with 6 week hist'!K:K,'Fin Data with 6 week hist'!$A:$A,$D281)+SUMIFS('Unit Cancellations'!D:D,'Unit Cancellations'!$B:$B,$D281)</f>
        <v>0</v>
      </c>
      <c r="I281" s="11">
        <f>SUMIFS('Fin Data with 6 week hist'!L:L,'Fin Data with 6 week hist'!$A:$A,$D281)+SUMIFS('Unit Cancellations'!E:E,'Unit Cancellations'!$B:$B,$D281)</f>
        <v>0</v>
      </c>
      <c r="J281" s="11">
        <f>SUMIFS('Fin Data with 6 week hist'!M:M,'Fin Data with 6 week hist'!$A:$A,$D281)+SUMIFS('Unit Cancellations'!F:F,'Unit Cancellations'!$B:$B,$D281)</f>
        <v>0</v>
      </c>
      <c r="K281" s="11">
        <f>SUMIFS('Fin Data with 6 week hist'!N:N,'Fin Data with 6 week hist'!$A:$A,$D281)+SUMIFS('Unit Cancellations'!G:G,'Unit Cancellations'!$B:$B,$D281)</f>
        <v>0</v>
      </c>
      <c r="L281" s="11">
        <f>SUMIFS('Fin Data'!AN:AN,'Fin Data'!A:A,D281)</f>
        <v>0</v>
      </c>
      <c r="M281" s="12">
        <f>IFERROR(SUMIFS('Fin Data'!AO:AO,'Fin Data'!A:A,D281),"")</f>
        <v>0</v>
      </c>
      <c r="N281" s="1"/>
      <c r="O281" s="11">
        <f t="shared" si="63"/>
        <v>0</v>
      </c>
      <c r="P281" s="12" t="str">
        <f t="shared" si="64"/>
        <v/>
      </c>
      <c r="Q281" s="1"/>
      <c r="R281" s="11">
        <f t="shared" si="65"/>
        <v>0</v>
      </c>
      <c r="S281" s="12" t="str">
        <f t="shared" si="66"/>
        <v/>
      </c>
      <c r="T281" s="11">
        <f t="shared" si="67"/>
        <v>133.625</v>
      </c>
      <c r="U281" s="1" t="e">
        <f t="shared" si="76"/>
        <v>#REF!</v>
      </c>
      <c r="V281" s="1"/>
      <c r="W281" s="11">
        <f>SUMIFS('Forecast Data'!$D:$D,'Forecast Data'!$C:$C,W$6,'Forecast Data'!$B:$B,$D281)</f>
        <v>0</v>
      </c>
      <c r="X281" s="11">
        <f>SUMIFS('Forecast Data'!$D:$D,'Forecast Data'!$C:$C,X$6,'Forecast Data'!$B:$B,$D281)</f>
        <v>0</v>
      </c>
      <c r="Y281" s="11">
        <f>SUMIFS('Forecast Data'!$D:$D,'Forecast Data'!$C:$C,Y$6,'Forecast Data'!$B:$B,$D281)</f>
        <v>0</v>
      </c>
      <c r="Z281" s="11">
        <f>SUMIFS('Forecast Data'!$D:$D,'Forecast Data'!$C:$C,Z$6,'Forecast Data'!$B:$B,$D281)</f>
        <v>0</v>
      </c>
      <c r="AA281" s="11">
        <f>SUMIFS('Forecast Data'!$D:$D,'Forecast Data'!$C:$C,AA$6,'Forecast Data'!$B:$B,$D281)</f>
        <v>0</v>
      </c>
      <c r="AB281" s="11">
        <f>SUMIFS('Forecast Data'!$D:$D,'Forecast Data'!$C:$C,AB$6,'Forecast Data'!$B:$B,$D281)</f>
        <v>0</v>
      </c>
      <c r="AC281" s="11">
        <f>SUMIFS('Forecast Data'!$D:$D,'Forecast Data'!$C:$C,AC$6,'Forecast Data'!$B:$B,$D281)</f>
        <v>0</v>
      </c>
      <c r="AD281" s="11">
        <f>SUMIFS('Forecast Data'!$D:$D,'Forecast Data'!$C:$C,AD$6,'Forecast Data'!$B:$B,$D281)</f>
        <v>0</v>
      </c>
      <c r="AE281" s="11">
        <f>SUMIFS('Forecast Data'!$D:$D,'Forecast Data'!$C:$C,AE$6,'Forecast Data'!$B:$B,$D281)</f>
        <v>0</v>
      </c>
      <c r="AF281" s="11">
        <f>SUMIFS('Forecast Data'!$D:$D,'Forecast Data'!$C:$C,AF$6,'Forecast Data'!$B:$B,$D281)</f>
        <v>0</v>
      </c>
      <c r="AG281" s="11">
        <f>SUMIFS('Forecast Data'!$D:$D,'Forecast Data'!$C:$C,AG$6,'Forecast Data'!$B:$B,$D281)</f>
        <v>0</v>
      </c>
      <c r="AH281" s="11">
        <f>SUMIFS('Forecast Data'!$D:$D,'Forecast Data'!$C:$C,AH$6,'Forecast Data'!$B:$B,$D281)</f>
        <v>0</v>
      </c>
      <c r="AI281" s="1"/>
      <c r="AJ281" s="12" t="str">
        <f>IF(SUMIFS('Forecast Data'!$E:$E,'Forecast Data'!$C:$C,AJ$6,'Forecast Data'!$B:$B,$D281)=0,"",SUMIFS('Forecast Data'!$E:$E,'Forecast Data'!$C:$C,AJ$6,'Forecast Data'!$B:$B,$D281))</f>
        <v/>
      </c>
      <c r="AK281" s="12" t="str">
        <f>IF(SUMIFS('Forecast Data'!$E:$E,'Forecast Data'!$C:$C,AK$6,'Forecast Data'!$B:$B,$D281)=0,"",SUMIFS('Forecast Data'!$E:$E,'Forecast Data'!$C:$C,AK$6,'Forecast Data'!$B:$B,$D281))</f>
        <v/>
      </c>
      <c r="AL281" s="12" t="str">
        <f>IF(SUMIFS('Forecast Data'!$E:$E,'Forecast Data'!$C:$C,AL$6,'Forecast Data'!$B:$B,$D281)=0,"",SUMIFS('Forecast Data'!$E:$E,'Forecast Data'!$C:$C,AL$6,'Forecast Data'!$B:$B,$D281))</f>
        <v/>
      </c>
      <c r="AM281" s="12" t="str">
        <f>IF(SUMIFS('Forecast Data'!$E:$E,'Forecast Data'!$C:$C,AM$6,'Forecast Data'!$B:$B,$D281)=0,"",SUMIFS('Forecast Data'!$E:$E,'Forecast Data'!$C:$C,AM$6,'Forecast Data'!$B:$B,$D281))</f>
        <v/>
      </c>
      <c r="AN281" s="12" t="str">
        <f>IF(SUMIFS('Forecast Data'!$E:$E,'Forecast Data'!$C:$C,AN$6,'Forecast Data'!$B:$B,$D281)=0,"",SUMIFS('Forecast Data'!$E:$E,'Forecast Data'!$C:$C,AN$6,'Forecast Data'!$B:$B,$D281))</f>
        <v/>
      </c>
      <c r="AO281" s="12" t="str">
        <f>IF(SUMIFS('Forecast Data'!$E:$E,'Forecast Data'!$C:$C,AO$6,'Forecast Data'!$B:$B,$D281)=0,"",SUMIFS('Forecast Data'!$E:$E,'Forecast Data'!$C:$C,AO$6,'Forecast Data'!$B:$B,$D281))</f>
        <v/>
      </c>
      <c r="AP281" s="12" t="str">
        <f>IF(SUMIFS('Forecast Data'!$E:$E,'Forecast Data'!$C:$C,AP$6,'Forecast Data'!$B:$B,$D281)=0,"",SUMIFS('Forecast Data'!$E:$E,'Forecast Data'!$C:$C,AP$6,'Forecast Data'!$B:$B,$D281))</f>
        <v/>
      </c>
      <c r="AQ281" s="12" t="str">
        <f>IF(SUMIFS('Forecast Data'!$E:$E,'Forecast Data'!$C:$C,AQ$6,'Forecast Data'!$B:$B,$D281)=0,"",SUMIFS('Forecast Data'!$E:$E,'Forecast Data'!$C:$C,AQ$6,'Forecast Data'!$B:$B,$D281))</f>
        <v/>
      </c>
      <c r="AR281" s="12" t="str">
        <f>IF(SUMIFS('Forecast Data'!$E:$E,'Forecast Data'!$C:$C,AR$6,'Forecast Data'!$B:$B,$D281)=0,"",SUMIFS('Forecast Data'!$E:$E,'Forecast Data'!$C:$C,AR$6,'Forecast Data'!$B:$B,$D281))</f>
        <v/>
      </c>
      <c r="AS281" s="12" t="str">
        <f>IF(SUMIFS('Forecast Data'!$E:$E,'Forecast Data'!$C:$C,AS$6,'Forecast Data'!$B:$B,$D281)=0,"",SUMIFS('Forecast Data'!$E:$E,'Forecast Data'!$C:$C,AS$6,'Forecast Data'!$B:$B,$D281))</f>
        <v/>
      </c>
      <c r="AT281" s="12" t="str">
        <f>IF(SUMIFS('Forecast Data'!$E:$E,'Forecast Data'!$C:$C,AT$6,'Forecast Data'!$B:$B,$D281)=0,"",SUMIFS('Forecast Data'!$E:$E,'Forecast Data'!$C:$C,AT$6,'Forecast Data'!$B:$B,$D281))</f>
        <v/>
      </c>
      <c r="AU281" s="12" t="str">
        <f>IF(SUMIFS('Forecast Data'!$E:$E,'Forecast Data'!$C:$C,AU$6,'Forecast Data'!$B:$B,$D281)=0,"",SUMIFS('Forecast Data'!$E:$E,'Forecast Data'!$C:$C,AU$6,'Forecast Data'!$B:$B,$D281))</f>
        <v/>
      </c>
      <c r="AV281" s="1"/>
      <c r="AW281" s="11">
        <f>SUMIFS('OP Units'!E:E,'OP Units'!$A:$A,$D281)</f>
        <v>123</v>
      </c>
      <c r="AX281" s="11">
        <f>SUMIFS('OP Units'!F:F,'OP Units'!$A:$A,$D281)</f>
        <v>130</v>
      </c>
      <c r="AY281" s="11">
        <f>SUMIFS('OP Units'!G:G,'OP Units'!$A:$A,$D281)</f>
        <v>134</v>
      </c>
      <c r="AZ281" s="11">
        <f>SUMIFS('OP Units'!H:H,'OP Units'!$A:$A,$D281)</f>
        <v>140</v>
      </c>
      <c r="BA281" s="11">
        <f>SUMIFS('OP Units'!I:I,'OP Units'!$A:$A,$D281)</f>
        <v>142</v>
      </c>
      <c r="BB281" s="11">
        <f>SUMIFS('OP Units'!J:J,'OP Units'!$A:$A,$D281)</f>
        <v>151</v>
      </c>
      <c r="BC281" s="11">
        <f>SUMIFS('OP Units'!K:K,'OP Units'!$A:$A,$D281)</f>
        <v>126</v>
      </c>
      <c r="BD281" s="11">
        <f>SUMIFS('OP Units'!L:L,'OP Units'!$A:$A,$D281)</f>
        <v>123</v>
      </c>
      <c r="BE281" s="11">
        <f>SUMIFS('OP Units'!M:M,'OP Units'!$A:$A,$D281)</f>
        <v>125</v>
      </c>
      <c r="BF281" s="11">
        <f>SUMIFS('OP Units'!N:N,'OP Units'!$A:$A,$D281)</f>
        <v>133</v>
      </c>
      <c r="BG281" s="11">
        <f>SUMIFS('OP Units'!O:O,'OP Units'!$A:$A,$D281)</f>
        <v>133</v>
      </c>
      <c r="BH281" s="11">
        <f>SUMIFS('OP Units'!P:P,'OP Units'!$A:$A,$D281)</f>
        <v>130</v>
      </c>
      <c r="BI281" s="1"/>
      <c r="BJ281" s="12" t="str">
        <f>IFERROR((SUMIFS('OP Units'!E:E,'OP Units'!$A:$A,$D281)-SUMIFS('Forecast Data'!$H:$H,'Forecast Data'!$C:$C,BJ$6,'Forecast Data'!$B:$B,$D281))/SUMIFS('Forecast Data'!$H:$H,'Forecast Data'!$C:$C,BJ$6,'Forecast Data'!$B:$B,$D281),"")</f>
        <v/>
      </c>
      <c r="BK281" s="12" t="str">
        <f>IFERROR((SUMIFS('OP Units'!F:F,'OP Units'!$A:$A,$D281)-SUMIFS('Forecast Data'!$H:$H,'Forecast Data'!$C:$C,BK$6,'Forecast Data'!$B:$B,$D281))/SUMIFS('Forecast Data'!$H:$H,'Forecast Data'!$C:$C,BK$6,'Forecast Data'!$B:$B,$D281),"")</f>
        <v/>
      </c>
      <c r="BL281" s="12" t="str">
        <f>IFERROR((SUMIFS('OP Units'!G:G,'OP Units'!$A:$A,$D281)-SUMIFS('Forecast Data'!$H:$H,'Forecast Data'!$C:$C,BL$6,'Forecast Data'!$B:$B,$D281))/SUMIFS('Forecast Data'!$H:$H,'Forecast Data'!$C:$C,BL$6,'Forecast Data'!$B:$B,$D281),"")</f>
        <v/>
      </c>
      <c r="BM281" s="12" t="str">
        <f>IFERROR((SUMIFS('OP Units'!H:H,'OP Units'!$A:$A,$D281)-SUMIFS('Forecast Data'!$H:$H,'Forecast Data'!$C:$C,BM$6,'Forecast Data'!$B:$B,$D281))/SUMIFS('Forecast Data'!$H:$H,'Forecast Data'!$C:$C,BM$6,'Forecast Data'!$B:$B,$D281),"")</f>
        <v/>
      </c>
      <c r="BN281" s="12" t="str">
        <f>IFERROR((SUMIFS('OP Units'!I:I,'OP Units'!$A:$A,$D281)-SUMIFS('Forecast Data'!$H:$H,'Forecast Data'!$C:$C,BN$6,'Forecast Data'!$B:$B,$D281))/SUMIFS('Forecast Data'!$H:$H,'Forecast Data'!$C:$C,BN$6,'Forecast Data'!$B:$B,$D281),"")</f>
        <v/>
      </c>
      <c r="BO281" s="12" t="str">
        <f>IFERROR((SUMIFS('OP Units'!J:J,'OP Units'!$A:$A,$D281)-SUMIFS('Forecast Data'!$H:$H,'Forecast Data'!$C:$C,BO$6,'Forecast Data'!$B:$B,$D281))/SUMIFS('Forecast Data'!$H:$H,'Forecast Data'!$C:$C,BO$6,'Forecast Data'!$B:$B,$D281),"")</f>
        <v/>
      </c>
      <c r="BP281" s="12" t="str">
        <f>IFERROR((SUMIFS('OP Units'!K:K,'OP Units'!$A:$A,$D281)-SUMIFS('Forecast Data'!$H:$H,'Forecast Data'!$C:$C,BP$6,'Forecast Data'!$B:$B,$D281))/SUMIFS('Forecast Data'!$H:$H,'Forecast Data'!$C:$C,BP$6,'Forecast Data'!$B:$B,$D281),"")</f>
        <v/>
      </c>
      <c r="BQ281" s="12" t="str">
        <f>IFERROR((SUMIFS('OP Units'!L:L,'OP Units'!$A:$A,$D281)-SUMIFS('Forecast Data'!$H:$H,'Forecast Data'!$C:$C,BQ$6,'Forecast Data'!$B:$B,$D281))/SUMIFS('Forecast Data'!$H:$H,'Forecast Data'!$C:$C,BQ$6,'Forecast Data'!$B:$B,$D281),"")</f>
        <v/>
      </c>
      <c r="BR281" s="12" t="str">
        <f>IFERROR((SUMIFS('OP Units'!M:M,'OP Units'!$A:$A,$D281)-SUMIFS('Forecast Data'!$H:$H,'Forecast Data'!$C:$C,BR$6,'Forecast Data'!$B:$B,$D281))/SUMIFS('Forecast Data'!$H:$H,'Forecast Data'!$C:$C,BR$6,'Forecast Data'!$B:$B,$D281),"")</f>
        <v/>
      </c>
      <c r="BS281" s="12" t="str">
        <f>IFERROR((SUMIFS('OP Units'!N:N,'OP Units'!$A:$A,$D281)-SUMIFS('Forecast Data'!$H:$H,'Forecast Data'!$C:$C,BS$6,'Forecast Data'!$B:$B,$D281))/SUMIFS('Forecast Data'!$H:$H,'Forecast Data'!$C:$C,BS$6,'Forecast Data'!$B:$B,$D281),"")</f>
        <v/>
      </c>
      <c r="BT281" s="12" t="str">
        <f>IFERROR((SUMIFS('OP Units'!O:O,'OP Units'!$A:$A,$D281)-SUMIFS('Forecast Data'!$H:$H,'Forecast Data'!$C:$C,BT$6,'Forecast Data'!$B:$B,$D281))/SUMIFS('Forecast Data'!$H:$H,'Forecast Data'!$C:$C,BT$6,'Forecast Data'!$B:$B,$D281),"")</f>
        <v/>
      </c>
      <c r="BU281" s="12" t="str">
        <f>IFERROR((SUMIFS('OP Units'!P:P,'OP Units'!$A:$A,$D281)-SUMIFS('Forecast Data'!$H:$H,'Forecast Data'!$C:$C,BU$6,'Forecast Data'!$B:$B,$D281))/SUMIFS('Forecast Data'!$H:$H,'Forecast Data'!$C:$C,BU$6,'Forecast Data'!$B:$B,$D281),"")</f>
        <v/>
      </c>
      <c r="BV281" s="12"/>
      <c r="BW281" s="11">
        <f>(SUMIFS('Forecast Data'!H:H,'Forecast Data'!B:B,D281,'Forecast Data'!C:C,BK$6)+SUMIFS('Forecast Data'!H:H,'Forecast Data'!B:B,D281,'Forecast Data'!C:C,BL$6)+SUMIFS('Forecast Data'!H:H,'Forecast Data'!B:B,D281,'Forecast Data'!C:C,BM$6)+SUMIFS('Forecast Data'!H:H,'Forecast Data'!B:B,D281,'Forecast Data'!C:C,BN$6)+SUMIFS('Forecast Data'!H:H,'Forecast Data'!B:B,D281,'Forecast Data'!C:C,BO$6)+SUMIFS('Forecast Data'!H:H,'Forecast Data'!B:B,D281,'Forecast Data'!C:C,BP$6)+SUMIFS('Forecast Data'!H:H,'Forecast Data'!B:B,D281,'Forecast Data'!C:C,BQ$6)+SUMIFS('Forecast Data'!H:H,'Forecast Data'!B:B,D281,'Forecast Data'!C:C,BJ$6))/8</f>
        <v>0</v>
      </c>
      <c r="BX281" s="12" t="str">
        <f>IFERROR((SUM(W281:AD281)-(SUMIFS('Forecast Data'!H:H,'Forecast Data'!B:B,B281,'Forecast Data'!C:C,BJ$6)+SUMIFS('Forecast Data'!H:H,'Forecast Data'!B:B,B281,'Forecast Data'!C:C,BK$6)+SUMIFS('Forecast Data'!H:H,'Forecast Data'!B:B,B281,'Forecast Data'!C:C,BL$6)+SUMIFS('Forecast Data'!H:H,'Forecast Data'!B:B,B281,'Forecast Data'!C:C,BM$6)+SUMIFS('Forecast Data'!H:H,'Forecast Data'!B:B,B281,'Forecast Data'!C:C,BN$6)+SUMIFS('Forecast Data'!H:H,'Forecast Data'!B:B,B281,'Forecast Data'!C:C,BO$6)+SUMIFS('Forecast Data'!H:H,'Forecast Data'!B:B,B281,'Forecast Data'!C:C,BP$6)+SUMIFS('Forecast Data'!H:H,'Forecast Data'!B:B,B281,'Forecast Data'!C:C,BQ$6)))/(SUMIFS('Forecast Data'!H:H,'Forecast Data'!B:B,B281,'Forecast Data'!C:C,BJ$6)+SUMIFS('Forecast Data'!H:H,'Forecast Data'!B:B,B281,'Forecast Data'!C:C,BK$6)+SUMIFS('Forecast Data'!H:H,'Forecast Data'!B:B,B281,'Forecast Data'!C:C,BL$6)+SUMIFS('Forecast Data'!H:H,'Forecast Data'!B:B,B281,'Forecast Data'!C:C,BM$6)+SUMIFS('Forecast Data'!H:H,'Forecast Data'!B:B,B281,'Forecast Data'!C:C,BN$6)+SUMIFS('Forecast Data'!H:H,'Forecast Data'!B:B,B281,'Forecast Data'!C:C,BO$6)+SUMIFS('Forecast Data'!H:H,'Forecast Data'!B:B,B281,'Forecast Data'!C:C,BP$6)+SUMIFS('Forecast Data'!H:H,'Forecast Data'!B:B,B281,'Forecast Data'!C:C,BQ$6)),"")</f>
        <v/>
      </c>
      <c r="BY281" s="12">
        <f t="shared" si="68"/>
        <v>0</v>
      </c>
      <c r="BZ281" s="16">
        <f t="shared" si="69"/>
        <v>0</v>
      </c>
      <c r="CA281" s="13">
        <f t="shared" si="70"/>
        <v>0</v>
      </c>
      <c r="CB281" s="12">
        <f t="shared" si="71"/>
        <v>0</v>
      </c>
      <c r="CC281" s="12"/>
      <c r="CD281" s="11">
        <f>(SUMIFS('Forecast Data'!H:H,'Forecast Data'!B:B,D281,'Forecast Data'!C:C,BK$6)+SUMIFS('Forecast Data'!H:H,'Forecast Data'!B:B,D281,'Forecast Data'!C:C,BL$6)+SUMIFS('Forecast Data'!H:H,'Forecast Data'!B:B,D281,'Forecast Data'!C:C,BM$6)+SUMIFS('Forecast Data'!H:H,'Forecast Data'!B:B,D281,'Forecast Data'!C:C,BJ$6))/4</f>
        <v>0</v>
      </c>
      <c r="CE281" s="12" t="str">
        <f>IFERROR((SUM(W281:Z281)-(SUMIFS('Forecast Data'!H:H,'Forecast Data'!B:B,D281,'Forecast Data'!C:C,BJ$6)+SUMIFS('Forecast Data'!H:H,'Forecast Data'!B:B,D281,'Forecast Data'!C:C,BK$6)+SUMIFS('Forecast Data'!H:H,'Forecast Data'!B:B,D281,'Forecast Data'!C:C,BL$6)+SUMIFS('Forecast Data'!H:H,'Forecast Data'!B:B,D281,'Forecast Data'!C:C,BM$6)))/(SUMIFS('Forecast Data'!H:H,'Forecast Data'!B:B,D281,'Forecast Data'!C:C,BJ$6)+SUMIFS('Forecast Data'!H:H,'Forecast Data'!B:B,D281,'Forecast Data'!C:C,BK$6)+SUMIFS('Forecast Data'!H:H,'Forecast Data'!B:B,D281,'Forecast Data'!C:C,BL$6)+SUMIFS('Forecast Data'!H:H,'Forecast Data'!B:B,D281,'Forecast Data'!C:C,BM$6)),"")</f>
        <v/>
      </c>
      <c r="CF281" s="12">
        <f t="shared" si="72"/>
        <v>0</v>
      </c>
      <c r="CG281" s="12">
        <f t="shared" si="73"/>
        <v>0</v>
      </c>
      <c r="CH281" s="13">
        <f t="shared" si="74"/>
        <v>0</v>
      </c>
      <c r="CI281" s="13"/>
    </row>
    <row r="282" spans="1:87" ht="13.2">
      <c r="A282" s="1"/>
      <c r="B282" t="str">
        <f t="shared" si="75"/>
        <v>Cordaroy's</v>
      </c>
      <c r="D282" t="s">
        <v>314</v>
      </c>
      <c r="E282" s="11">
        <f>SUMIFS('Fin Data'!F:F,'Fin Data'!A:A,D282)</f>
        <v>0</v>
      </c>
      <c r="F282" s="11">
        <f>SUMIFS('Fin Data with 6 week hist'!I:I,'Fin Data with 6 week hist'!$A:$A,$D282)</f>
        <v>0</v>
      </c>
      <c r="G282" s="11">
        <f>SUMIFS('Fin Data with 6 week hist'!J:J,'Fin Data with 6 week hist'!$A:$A,$D282)</f>
        <v>0</v>
      </c>
      <c r="H282" s="11">
        <f>SUMIFS('Fin Data with 6 week hist'!K:K,'Fin Data with 6 week hist'!$A:$A,$D282)+SUMIFS('Unit Cancellations'!D:D,'Unit Cancellations'!$B:$B,$D282)</f>
        <v>0</v>
      </c>
      <c r="I282" s="11">
        <f>SUMIFS('Fin Data with 6 week hist'!L:L,'Fin Data with 6 week hist'!$A:$A,$D282)+SUMIFS('Unit Cancellations'!E:E,'Unit Cancellations'!$B:$B,$D282)</f>
        <v>0</v>
      </c>
      <c r="J282" s="11">
        <f>SUMIFS('Fin Data with 6 week hist'!M:M,'Fin Data with 6 week hist'!$A:$A,$D282)+SUMIFS('Unit Cancellations'!F:F,'Unit Cancellations'!$B:$B,$D282)</f>
        <v>0</v>
      </c>
      <c r="K282" s="11">
        <f>SUMIFS('Fin Data with 6 week hist'!N:N,'Fin Data with 6 week hist'!$A:$A,$D282)+SUMIFS('Unit Cancellations'!G:G,'Unit Cancellations'!$B:$B,$D282)</f>
        <v>0</v>
      </c>
      <c r="L282" s="11">
        <f>SUMIFS('Fin Data'!AN:AN,'Fin Data'!A:A,D282)</f>
        <v>0</v>
      </c>
      <c r="M282" s="12">
        <f>IFERROR(SUMIFS('Fin Data'!AO:AO,'Fin Data'!A:A,D282),"")</f>
        <v>0</v>
      </c>
      <c r="N282" s="1"/>
      <c r="O282" s="11">
        <f t="shared" si="63"/>
        <v>0</v>
      </c>
      <c r="P282" s="12" t="str">
        <f t="shared" si="64"/>
        <v/>
      </c>
      <c r="Q282" s="1"/>
      <c r="R282" s="11">
        <f t="shared" si="65"/>
        <v>0</v>
      </c>
      <c r="S282" s="12" t="str">
        <f t="shared" si="66"/>
        <v/>
      </c>
      <c r="T282" s="11">
        <f t="shared" si="67"/>
        <v>1</v>
      </c>
      <c r="U282" s="1" t="e">
        <f t="shared" si="76"/>
        <v>#REF!</v>
      </c>
      <c r="V282" s="1"/>
      <c r="W282" s="11">
        <f>SUMIFS('Forecast Data'!$D:$D,'Forecast Data'!$C:$C,W$6,'Forecast Data'!$B:$B,$D282)</f>
        <v>0</v>
      </c>
      <c r="X282" s="11">
        <f>SUMIFS('Forecast Data'!$D:$D,'Forecast Data'!$C:$C,X$6,'Forecast Data'!$B:$B,$D282)</f>
        <v>0</v>
      </c>
      <c r="Y282" s="11">
        <f>SUMIFS('Forecast Data'!$D:$D,'Forecast Data'!$C:$C,Y$6,'Forecast Data'!$B:$B,$D282)</f>
        <v>0</v>
      </c>
      <c r="Z282" s="11">
        <f>SUMIFS('Forecast Data'!$D:$D,'Forecast Data'!$C:$C,Z$6,'Forecast Data'!$B:$B,$D282)</f>
        <v>0</v>
      </c>
      <c r="AA282" s="11">
        <f>SUMIFS('Forecast Data'!$D:$D,'Forecast Data'!$C:$C,AA$6,'Forecast Data'!$B:$B,$D282)</f>
        <v>0</v>
      </c>
      <c r="AB282" s="11">
        <f>SUMIFS('Forecast Data'!$D:$D,'Forecast Data'!$C:$C,AB$6,'Forecast Data'!$B:$B,$D282)</f>
        <v>0</v>
      </c>
      <c r="AC282" s="11">
        <f>SUMIFS('Forecast Data'!$D:$D,'Forecast Data'!$C:$C,AC$6,'Forecast Data'!$B:$B,$D282)</f>
        <v>0</v>
      </c>
      <c r="AD282" s="11">
        <f>SUMIFS('Forecast Data'!$D:$D,'Forecast Data'!$C:$C,AD$6,'Forecast Data'!$B:$B,$D282)</f>
        <v>0</v>
      </c>
      <c r="AE282" s="11">
        <f>SUMIFS('Forecast Data'!$D:$D,'Forecast Data'!$C:$C,AE$6,'Forecast Data'!$B:$B,$D282)</f>
        <v>0</v>
      </c>
      <c r="AF282" s="11">
        <f>SUMIFS('Forecast Data'!$D:$D,'Forecast Data'!$C:$C,AF$6,'Forecast Data'!$B:$B,$D282)</f>
        <v>0</v>
      </c>
      <c r="AG282" s="11">
        <f>SUMIFS('Forecast Data'!$D:$D,'Forecast Data'!$C:$C,AG$6,'Forecast Data'!$B:$B,$D282)</f>
        <v>0</v>
      </c>
      <c r="AH282" s="11">
        <f>SUMIFS('Forecast Data'!$D:$D,'Forecast Data'!$C:$C,AH$6,'Forecast Data'!$B:$B,$D282)</f>
        <v>0</v>
      </c>
      <c r="AI282" s="1"/>
      <c r="AJ282" s="12" t="str">
        <f>IF(SUMIFS('Forecast Data'!$E:$E,'Forecast Data'!$C:$C,AJ$6,'Forecast Data'!$B:$B,$D282)=0,"",SUMIFS('Forecast Data'!$E:$E,'Forecast Data'!$C:$C,AJ$6,'Forecast Data'!$B:$B,$D282))</f>
        <v/>
      </c>
      <c r="AK282" s="12" t="str">
        <f>IF(SUMIFS('Forecast Data'!$E:$E,'Forecast Data'!$C:$C,AK$6,'Forecast Data'!$B:$B,$D282)=0,"",SUMIFS('Forecast Data'!$E:$E,'Forecast Data'!$C:$C,AK$6,'Forecast Data'!$B:$B,$D282))</f>
        <v/>
      </c>
      <c r="AL282" s="12" t="str">
        <f>IF(SUMIFS('Forecast Data'!$E:$E,'Forecast Data'!$C:$C,AL$6,'Forecast Data'!$B:$B,$D282)=0,"",SUMIFS('Forecast Data'!$E:$E,'Forecast Data'!$C:$C,AL$6,'Forecast Data'!$B:$B,$D282))</f>
        <v/>
      </c>
      <c r="AM282" s="12" t="str">
        <f>IF(SUMIFS('Forecast Data'!$E:$E,'Forecast Data'!$C:$C,AM$6,'Forecast Data'!$B:$B,$D282)=0,"",SUMIFS('Forecast Data'!$E:$E,'Forecast Data'!$C:$C,AM$6,'Forecast Data'!$B:$B,$D282))</f>
        <v/>
      </c>
      <c r="AN282" s="12" t="str">
        <f>IF(SUMIFS('Forecast Data'!$E:$E,'Forecast Data'!$C:$C,AN$6,'Forecast Data'!$B:$B,$D282)=0,"",SUMIFS('Forecast Data'!$E:$E,'Forecast Data'!$C:$C,AN$6,'Forecast Data'!$B:$B,$D282))</f>
        <v/>
      </c>
      <c r="AO282" s="12" t="str">
        <f>IF(SUMIFS('Forecast Data'!$E:$E,'Forecast Data'!$C:$C,AO$6,'Forecast Data'!$B:$B,$D282)=0,"",SUMIFS('Forecast Data'!$E:$E,'Forecast Data'!$C:$C,AO$6,'Forecast Data'!$B:$B,$D282))</f>
        <v/>
      </c>
      <c r="AP282" s="12" t="str">
        <f>IF(SUMIFS('Forecast Data'!$E:$E,'Forecast Data'!$C:$C,AP$6,'Forecast Data'!$B:$B,$D282)=0,"",SUMIFS('Forecast Data'!$E:$E,'Forecast Data'!$C:$C,AP$6,'Forecast Data'!$B:$B,$D282))</f>
        <v/>
      </c>
      <c r="AQ282" s="12" t="str">
        <f>IF(SUMIFS('Forecast Data'!$E:$E,'Forecast Data'!$C:$C,AQ$6,'Forecast Data'!$B:$B,$D282)=0,"",SUMIFS('Forecast Data'!$E:$E,'Forecast Data'!$C:$C,AQ$6,'Forecast Data'!$B:$B,$D282))</f>
        <v/>
      </c>
      <c r="AR282" s="12" t="str">
        <f>IF(SUMIFS('Forecast Data'!$E:$E,'Forecast Data'!$C:$C,AR$6,'Forecast Data'!$B:$B,$D282)=0,"",SUMIFS('Forecast Data'!$E:$E,'Forecast Data'!$C:$C,AR$6,'Forecast Data'!$B:$B,$D282))</f>
        <v/>
      </c>
      <c r="AS282" s="12" t="str">
        <f>IF(SUMIFS('Forecast Data'!$E:$E,'Forecast Data'!$C:$C,AS$6,'Forecast Data'!$B:$B,$D282)=0,"",SUMIFS('Forecast Data'!$E:$E,'Forecast Data'!$C:$C,AS$6,'Forecast Data'!$B:$B,$D282))</f>
        <v/>
      </c>
      <c r="AT282" s="12" t="str">
        <f>IF(SUMIFS('Forecast Data'!$E:$E,'Forecast Data'!$C:$C,AT$6,'Forecast Data'!$B:$B,$D282)=0,"",SUMIFS('Forecast Data'!$E:$E,'Forecast Data'!$C:$C,AT$6,'Forecast Data'!$B:$B,$D282))</f>
        <v/>
      </c>
      <c r="AU282" s="12" t="str">
        <f>IF(SUMIFS('Forecast Data'!$E:$E,'Forecast Data'!$C:$C,AU$6,'Forecast Data'!$B:$B,$D282)=0,"",SUMIFS('Forecast Data'!$E:$E,'Forecast Data'!$C:$C,AU$6,'Forecast Data'!$B:$B,$D282))</f>
        <v/>
      </c>
      <c r="AV282" s="1"/>
      <c r="AW282" s="11">
        <f>SUMIFS('OP Units'!E:E,'OP Units'!$A:$A,$D282)</f>
        <v>4</v>
      </c>
      <c r="AX282" s="11">
        <f>SUMIFS('OP Units'!F:F,'OP Units'!$A:$A,$D282)</f>
        <v>4</v>
      </c>
      <c r="AY282" s="11">
        <f>SUMIFS('OP Units'!G:G,'OP Units'!$A:$A,$D282)</f>
        <v>0</v>
      </c>
      <c r="AZ282" s="11">
        <f>SUMIFS('OP Units'!H:H,'OP Units'!$A:$A,$D282)</f>
        <v>0</v>
      </c>
      <c r="BA282" s="11">
        <f>SUMIFS('OP Units'!I:I,'OP Units'!$A:$A,$D282)</f>
        <v>0</v>
      </c>
      <c r="BB282" s="11">
        <f>SUMIFS('OP Units'!J:J,'OP Units'!$A:$A,$D282)</f>
        <v>0</v>
      </c>
      <c r="BC282" s="11">
        <f>SUMIFS('OP Units'!K:K,'OP Units'!$A:$A,$D282)</f>
        <v>0</v>
      </c>
      <c r="BD282" s="11">
        <f>SUMIFS('OP Units'!L:L,'OP Units'!$A:$A,$D282)</f>
        <v>0</v>
      </c>
      <c r="BE282" s="11">
        <f>SUMIFS('OP Units'!M:M,'OP Units'!$A:$A,$D282)</f>
        <v>0</v>
      </c>
      <c r="BF282" s="11">
        <f>SUMIFS('OP Units'!N:N,'OP Units'!$A:$A,$D282)</f>
        <v>0</v>
      </c>
      <c r="BG282" s="11">
        <f>SUMIFS('OP Units'!O:O,'OP Units'!$A:$A,$D282)</f>
        <v>0</v>
      </c>
      <c r="BH282" s="11">
        <f>SUMIFS('OP Units'!P:P,'OP Units'!$A:$A,$D282)</f>
        <v>0</v>
      </c>
      <c r="BI282" s="1"/>
      <c r="BJ282" s="12" t="str">
        <f>IFERROR((SUMIFS('OP Units'!E:E,'OP Units'!$A:$A,$D282)-SUMIFS('Forecast Data'!$H:$H,'Forecast Data'!$C:$C,BJ$6,'Forecast Data'!$B:$B,$D282))/SUMIFS('Forecast Data'!$H:$H,'Forecast Data'!$C:$C,BJ$6,'Forecast Data'!$B:$B,$D282),"")</f>
        <v/>
      </c>
      <c r="BK282" s="12" t="str">
        <f>IFERROR((SUMIFS('OP Units'!F:F,'OP Units'!$A:$A,$D282)-SUMIFS('Forecast Data'!$H:$H,'Forecast Data'!$C:$C,BK$6,'Forecast Data'!$B:$B,$D282))/SUMIFS('Forecast Data'!$H:$H,'Forecast Data'!$C:$C,BK$6,'Forecast Data'!$B:$B,$D282),"")</f>
        <v/>
      </c>
      <c r="BL282" s="12" t="str">
        <f>IFERROR((SUMIFS('OP Units'!G:G,'OP Units'!$A:$A,$D282)-SUMIFS('Forecast Data'!$H:$H,'Forecast Data'!$C:$C,BL$6,'Forecast Data'!$B:$B,$D282))/SUMIFS('Forecast Data'!$H:$H,'Forecast Data'!$C:$C,BL$6,'Forecast Data'!$B:$B,$D282),"")</f>
        <v/>
      </c>
      <c r="BM282" s="12" t="str">
        <f>IFERROR((SUMIFS('OP Units'!H:H,'OP Units'!$A:$A,$D282)-SUMIFS('Forecast Data'!$H:$H,'Forecast Data'!$C:$C,BM$6,'Forecast Data'!$B:$B,$D282))/SUMIFS('Forecast Data'!$H:$H,'Forecast Data'!$C:$C,BM$6,'Forecast Data'!$B:$B,$D282),"")</f>
        <v/>
      </c>
      <c r="BN282" s="12" t="str">
        <f>IFERROR((SUMIFS('OP Units'!I:I,'OP Units'!$A:$A,$D282)-SUMIFS('Forecast Data'!$H:$H,'Forecast Data'!$C:$C,BN$6,'Forecast Data'!$B:$B,$D282))/SUMIFS('Forecast Data'!$H:$H,'Forecast Data'!$C:$C,BN$6,'Forecast Data'!$B:$B,$D282),"")</f>
        <v/>
      </c>
      <c r="BO282" s="12" t="str">
        <f>IFERROR((SUMIFS('OP Units'!J:J,'OP Units'!$A:$A,$D282)-SUMIFS('Forecast Data'!$H:$H,'Forecast Data'!$C:$C,BO$6,'Forecast Data'!$B:$B,$D282))/SUMIFS('Forecast Data'!$H:$H,'Forecast Data'!$C:$C,BO$6,'Forecast Data'!$B:$B,$D282),"")</f>
        <v/>
      </c>
      <c r="BP282" s="12" t="str">
        <f>IFERROR((SUMIFS('OP Units'!K:K,'OP Units'!$A:$A,$D282)-SUMIFS('Forecast Data'!$H:$H,'Forecast Data'!$C:$C,BP$6,'Forecast Data'!$B:$B,$D282))/SUMIFS('Forecast Data'!$H:$H,'Forecast Data'!$C:$C,BP$6,'Forecast Data'!$B:$B,$D282),"")</f>
        <v/>
      </c>
      <c r="BQ282" s="12" t="str">
        <f>IFERROR((SUMIFS('OP Units'!L:L,'OP Units'!$A:$A,$D282)-SUMIFS('Forecast Data'!$H:$H,'Forecast Data'!$C:$C,BQ$6,'Forecast Data'!$B:$B,$D282))/SUMIFS('Forecast Data'!$H:$H,'Forecast Data'!$C:$C,BQ$6,'Forecast Data'!$B:$B,$D282),"")</f>
        <v/>
      </c>
      <c r="BR282" s="12" t="str">
        <f>IFERROR((SUMIFS('OP Units'!M:M,'OP Units'!$A:$A,$D282)-SUMIFS('Forecast Data'!$H:$H,'Forecast Data'!$C:$C,BR$6,'Forecast Data'!$B:$B,$D282))/SUMIFS('Forecast Data'!$H:$H,'Forecast Data'!$C:$C,BR$6,'Forecast Data'!$B:$B,$D282),"")</f>
        <v/>
      </c>
      <c r="BS282" s="12" t="str">
        <f>IFERROR((SUMIFS('OP Units'!N:N,'OP Units'!$A:$A,$D282)-SUMIFS('Forecast Data'!$H:$H,'Forecast Data'!$C:$C,BS$6,'Forecast Data'!$B:$B,$D282))/SUMIFS('Forecast Data'!$H:$H,'Forecast Data'!$C:$C,BS$6,'Forecast Data'!$B:$B,$D282),"")</f>
        <v/>
      </c>
      <c r="BT282" s="12" t="str">
        <f>IFERROR((SUMIFS('OP Units'!O:O,'OP Units'!$A:$A,$D282)-SUMIFS('Forecast Data'!$H:$H,'Forecast Data'!$C:$C,BT$6,'Forecast Data'!$B:$B,$D282))/SUMIFS('Forecast Data'!$H:$H,'Forecast Data'!$C:$C,BT$6,'Forecast Data'!$B:$B,$D282),"")</f>
        <v/>
      </c>
      <c r="BU282" s="12" t="str">
        <f>IFERROR((SUMIFS('OP Units'!P:P,'OP Units'!$A:$A,$D282)-SUMIFS('Forecast Data'!$H:$H,'Forecast Data'!$C:$C,BU$6,'Forecast Data'!$B:$B,$D282))/SUMIFS('Forecast Data'!$H:$H,'Forecast Data'!$C:$C,BU$6,'Forecast Data'!$B:$B,$D282),"")</f>
        <v/>
      </c>
      <c r="BV282" s="12"/>
      <c r="BW282" s="11">
        <f>(SUMIFS('Forecast Data'!H:H,'Forecast Data'!B:B,D282,'Forecast Data'!C:C,BK$6)+SUMIFS('Forecast Data'!H:H,'Forecast Data'!B:B,D282,'Forecast Data'!C:C,BL$6)+SUMIFS('Forecast Data'!H:H,'Forecast Data'!B:B,D282,'Forecast Data'!C:C,BM$6)+SUMIFS('Forecast Data'!H:H,'Forecast Data'!B:B,D282,'Forecast Data'!C:C,BN$6)+SUMIFS('Forecast Data'!H:H,'Forecast Data'!B:B,D282,'Forecast Data'!C:C,BO$6)+SUMIFS('Forecast Data'!H:H,'Forecast Data'!B:B,D282,'Forecast Data'!C:C,BP$6)+SUMIFS('Forecast Data'!H:H,'Forecast Data'!B:B,D282,'Forecast Data'!C:C,BQ$6)+SUMIFS('Forecast Data'!H:H,'Forecast Data'!B:B,D282,'Forecast Data'!C:C,BJ$6))/8</f>
        <v>0</v>
      </c>
      <c r="BX282" s="12" t="str">
        <f>IFERROR((SUM(W282:AD282)-(SUMIFS('Forecast Data'!H:H,'Forecast Data'!B:B,B282,'Forecast Data'!C:C,BJ$6)+SUMIFS('Forecast Data'!H:H,'Forecast Data'!B:B,B282,'Forecast Data'!C:C,BK$6)+SUMIFS('Forecast Data'!H:H,'Forecast Data'!B:B,B282,'Forecast Data'!C:C,BL$6)+SUMIFS('Forecast Data'!H:H,'Forecast Data'!B:B,B282,'Forecast Data'!C:C,BM$6)+SUMIFS('Forecast Data'!H:H,'Forecast Data'!B:B,B282,'Forecast Data'!C:C,BN$6)+SUMIFS('Forecast Data'!H:H,'Forecast Data'!B:B,B282,'Forecast Data'!C:C,BO$6)+SUMIFS('Forecast Data'!H:H,'Forecast Data'!B:B,B282,'Forecast Data'!C:C,BP$6)+SUMIFS('Forecast Data'!H:H,'Forecast Data'!B:B,B282,'Forecast Data'!C:C,BQ$6)))/(SUMIFS('Forecast Data'!H:H,'Forecast Data'!B:B,B282,'Forecast Data'!C:C,BJ$6)+SUMIFS('Forecast Data'!H:H,'Forecast Data'!B:B,B282,'Forecast Data'!C:C,BK$6)+SUMIFS('Forecast Data'!H:H,'Forecast Data'!B:B,B282,'Forecast Data'!C:C,BL$6)+SUMIFS('Forecast Data'!H:H,'Forecast Data'!B:B,B282,'Forecast Data'!C:C,BM$6)+SUMIFS('Forecast Data'!H:H,'Forecast Data'!B:B,B282,'Forecast Data'!C:C,BN$6)+SUMIFS('Forecast Data'!H:H,'Forecast Data'!B:B,B282,'Forecast Data'!C:C,BO$6)+SUMIFS('Forecast Data'!H:H,'Forecast Data'!B:B,B282,'Forecast Data'!C:C,BP$6)+SUMIFS('Forecast Data'!H:H,'Forecast Data'!B:B,B282,'Forecast Data'!C:C,BQ$6)),"")</f>
        <v/>
      </c>
      <c r="BY282" s="12">
        <f t="shared" si="68"/>
        <v>0</v>
      </c>
      <c r="BZ282" s="16">
        <f t="shared" si="69"/>
        <v>0</v>
      </c>
      <c r="CA282" s="13">
        <f t="shared" si="70"/>
        <v>0</v>
      </c>
      <c r="CB282" s="12">
        <f t="shared" si="71"/>
        <v>0</v>
      </c>
      <c r="CC282" s="12"/>
      <c r="CD282" s="11">
        <f>(SUMIFS('Forecast Data'!H:H,'Forecast Data'!B:B,D282,'Forecast Data'!C:C,BK$6)+SUMIFS('Forecast Data'!H:H,'Forecast Data'!B:B,D282,'Forecast Data'!C:C,BL$6)+SUMIFS('Forecast Data'!H:H,'Forecast Data'!B:B,D282,'Forecast Data'!C:C,BM$6)+SUMIFS('Forecast Data'!H:H,'Forecast Data'!B:B,D282,'Forecast Data'!C:C,BJ$6))/4</f>
        <v>0</v>
      </c>
      <c r="CE282" s="12" t="str">
        <f>IFERROR((SUM(W282:Z282)-(SUMIFS('Forecast Data'!H:H,'Forecast Data'!B:B,D282,'Forecast Data'!C:C,BJ$6)+SUMIFS('Forecast Data'!H:H,'Forecast Data'!B:B,D282,'Forecast Data'!C:C,BK$6)+SUMIFS('Forecast Data'!H:H,'Forecast Data'!B:B,D282,'Forecast Data'!C:C,BL$6)+SUMIFS('Forecast Data'!H:H,'Forecast Data'!B:B,D282,'Forecast Data'!C:C,BM$6)))/(SUMIFS('Forecast Data'!H:H,'Forecast Data'!B:B,D282,'Forecast Data'!C:C,BJ$6)+SUMIFS('Forecast Data'!H:H,'Forecast Data'!B:B,D282,'Forecast Data'!C:C,BK$6)+SUMIFS('Forecast Data'!H:H,'Forecast Data'!B:B,D282,'Forecast Data'!C:C,BL$6)+SUMIFS('Forecast Data'!H:H,'Forecast Data'!B:B,D282,'Forecast Data'!C:C,BM$6)),"")</f>
        <v/>
      </c>
      <c r="CF282" s="12">
        <f t="shared" si="72"/>
        <v>0</v>
      </c>
      <c r="CG282" s="12">
        <f t="shared" si="73"/>
        <v>0</v>
      </c>
      <c r="CH282" s="13">
        <f t="shared" si="74"/>
        <v>0</v>
      </c>
      <c r="CI282" s="13"/>
    </row>
    <row r="283" spans="1:87" ht="13.2">
      <c r="A283" s="1"/>
      <c r="B283" t="str">
        <f t="shared" si="75"/>
        <v>Auria</v>
      </c>
      <c r="D283" t="s">
        <v>315</v>
      </c>
      <c r="E283" s="11">
        <f>SUMIFS('Fin Data'!F:F,'Fin Data'!A:A,D283)</f>
        <v>0</v>
      </c>
      <c r="F283" s="11">
        <f>SUMIFS('Fin Data with 6 week hist'!I:I,'Fin Data with 6 week hist'!$A:$A,$D283)</f>
        <v>0</v>
      </c>
      <c r="G283" s="11">
        <f>SUMIFS('Fin Data with 6 week hist'!J:J,'Fin Data with 6 week hist'!$A:$A,$D283)</f>
        <v>0</v>
      </c>
      <c r="H283" s="11">
        <f>SUMIFS('Fin Data with 6 week hist'!K:K,'Fin Data with 6 week hist'!$A:$A,$D283)+SUMIFS('Unit Cancellations'!D:D,'Unit Cancellations'!$B:$B,$D283)</f>
        <v>0</v>
      </c>
      <c r="I283" s="11">
        <f>SUMIFS('Fin Data with 6 week hist'!L:L,'Fin Data with 6 week hist'!$A:$A,$D283)+SUMIFS('Unit Cancellations'!E:E,'Unit Cancellations'!$B:$B,$D283)</f>
        <v>0</v>
      </c>
      <c r="J283" s="11">
        <f>SUMIFS('Fin Data with 6 week hist'!M:M,'Fin Data with 6 week hist'!$A:$A,$D283)+SUMIFS('Unit Cancellations'!F:F,'Unit Cancellations'!$B:$B,$D283)</f>
        <v>0</v>
      </c>
      <c r="K283" s="11">
        <f>SUMIFS('Fin Data with 6 week hist'!N:N,'Fin Data with 6 week hist'!$A:$A,$D283)+SUMIFS('Unit Cancellations'!G:G,'Unit Cancellations'!$B:$B,$D283)</f>
        <v>0</v>
      </c>
      <c r="L283" s="11">
        <f>SUMIFS('Fin Data'!AN:AN,'Fin Data'!A:A,D283)</f>
        <v>0</v>
      </c>
      <c r="M283" s="12">
        <f>IFERROR(SUMIFS('Fin Data'!AO:AO,'Fin Data'!A:A,D283),"")</f>
        <v>0</v>
      </c>
      <c r="N283" s="1"/>
      <c r="O283" s="11">
        <f t="shared" si="63"/>
        <v>0</v>
      </c>
      <c r="P283" s="12" t="str">
        <f t="shared" si="64"/>
        <v/>
      </c>
      <c r="Q283" s="1"/>
      <c r="R283" s="11">
        <f t="shared" si="65"/>
        <v>0</v>
      </c>
      <c r="S283" s="12" t="str">
        <f t="shared" si="66"/>
        <v/>
      </c>
      <c r="T283" s="11">
        <f t="shared" si="67"/>
        <v>0</v>
      </c>
      <c r="U283" s="1" t="e">
        <f t="shared" si="76"/>
        <v>#REF!</v>
      </c>
      <c r="V283" s="1"/>
      <c r="W283" s="11">
        <f>SUMIFS('Forecast Data'!$D:$D,'Forecast Data'!$C:$C,W$6,'Forecast Data'!$B:$B,$D283)</f>
        <v>0</v>
      </c>
      <c r="X283" s="11">
        <f>SUMIFS('Forecast Data'!$D:$D,'Forecast Data'!$C:$C,X$6,'Forecast Data'!$B:$B,$D283)</f>
        <v>0</v>
      </c>
      <c r="Y283" s="11">
        <f>SUMIFS('Forecast Data'!$D:$D,'Forecast Data'!$C:$C,Y$6,'Forecast Data'!$B:$B,$D283)</f>
        <v>0</v>
      </c>
      <c r="Z283" s="11">
        <f>SUMIFS('Forecast Data'!$D:$D,'Forecast Data'!$C:$C,Z$6,'Forecast Data'!$B:$B,$D283)</f>
        <v>0</v>
      </c>
      <c r="AA283" s="11">
        <f>SUMIFS('Forecast Data'!$D:$D,'Forecast Data'!$C:$C,AA$6,'Forecast Data'!$B:$B,$D283)</f>
        <v>0</v>
      </c>
      <c r="AB283" s="11">
        <f>SUMIFS('Forecast Data'!$D:$D,'Forecast Data'!$C:$C,AB$6,'Forecast Data'!$B:$B,$D283)</f>
        <v>0</v>
      </c>
      <c r="AC283" s="11">
        <f>SUMIFS('Forecast Data'!$D:$D,'Forecast Data'!$C:$C,AC$6,'Forecast Data'!$B:$B,$D283)</f>
        <v>0</v>
      </c>
      <c r="AD283" s="11">
        <f>SUMIFS('Forecast Data'!$D:$D,'Forecast Data'!$C:$C,AD$6,'Forecast Data'!$B:$B,$D283)</f>
        <v>0</v>
      </c>
      <c r="AE283" s="11">
        <f>SUMIFS('Forecast Data'!$D:$D,'Forecast Data'!$C:$C,AE$6,'Forecast Data'!$B:$B,$D283)</f>
        <v>0</v>
      </c>
      <c r="AF283" s="11">
        <f>SUMIFS('Forecast Data'!$D:$D,'Forecast Data'!$C:$C,AF$6,'Forecast Data'!$B:$B,$D283)</f>
        <v>0</v>
      </c>
      <c r="AG283" s="11">
        <f>SUMIFS('Forecast Data'!$D:$D,'Forecast Data'!$C:$C,AG$6,'Forecast Data'!$B:$B,$D283)</f>
        <v>0</v>
      </c>
      <c r="AH283" s="11">
        <f>SUMIFS('Forecast Data'!$D:$D,'Forecast Data'!$C:$C,AH$6,'Forecast Data'!$B:$B,$D283)</f>
        <v>0</v>
      </c>
      <c r="AI283" s="1"/>
      <c r="AJ283" s="12" t="str">
        <f>IF(SUMIFS('Forecast Data'!$E:$E,'Forecast Data'!$C:$C,AJ$6,'Forecast Data'!$B:$B,$D283)=0,"",SUMIFS('Forecast Data'!$E:$E,'Forecast Data'!$C:$C,AJ$6,'Forecast Data'!$B:$B,$D283))</f>
        <v/>
      </c>
      <c r="AK283" s="12" t="str">
        <f>IF(SUMIFS('Forecast Data'!$E:$E,'Forecast Data'!$C:$C,AK$6,'Forecast Data'!$B:$B,$D283)=0,"",SUMIFS('Forecast Data'!$E:$E,'Forecast Data'!$C:$C,AK$6,'Forecast Data'!$B:$B,$D283))</f>
        <v/>
      </c>
      <c r="AL283" s="12" t="str">
        <f>IF(SUMIFS('Forecast Data'!$E:$E,'Forecast Data'!$C:$C,AL$6,'Forecast Data'!$B:$B,$D283)=0,"",SUMIFS('Forecast Data'!$E:$E,'Forecast Data'!$C:$C,AL$6,'Forecast Data'!$B:$B,$D283))</f>
        <v/>
      </c>
      <c r="AM283" s="12" t="str">
        <f>IF(SUMIFS('Forecast Data'!$E:$E,'Forecast Data'!$C:$C,AM$6,'Forecast Data'!$B:$B,$D283)=0,"",SUMIFS('Forecast Data'!$E:$E,'Forecast Data'!$C:$C,AM$6,'Forecast Data'!$B:$B,$D283))</f>
        <v/>
      </c>
      <c r="AN283" s="12" t="str">
        <f>IF(SUMIFS('Forecast Data'!$E:$E,'Forecast Data'!$C:$C,AN$6,'Forecast Data'!$B:$B,$D283)=0,"",SUMIFS('Forecast Data'!$E:$E,'Forecast Data'!$C:$C,AN$6,'Forecast Data'!$B:$B,$D283))</f>
        <v/>
      </c>
      <c r="AO283" s="12" t="str">
        <f>IF(SUMIFS('Forecast Data'!$E:$E,'Forecast Data'!$C:$C,AO$6,'Forecast Data'!$B:$B,$D283)=0,"",SUMIFS('Forecast Data'!$E:$E,'Forecast Data'!$C:$C,AO$6,'Forecast Data'!$B:$B,$D283))</f>
        <v/>
      </c>
      <c r="AP283" s="12" t="str">
        <f>IF(SUMIFS('Forecast Data'!$E:$E,'Forecast Data'!$C:$C,AP$6,'Forecast Data'!$B:$B,$D283)=0,"",SUMIFS('Forecast Data'!$E:$E,'Forecast Data'!$C:$C,AP$6,'Forecast Data'!$B:$B,$D283))</f>
        <v/>
      </c>
      <c r="AQ283" s="12" t="str">
        <f>IF(SUMIFS('Forecast Data'!$E:$E,'Forecast Data'!$C:$C,AQ$6,'Forecast Data'!$B:$B,$D283)=0,"",SUMIFS('Forecast Data'!$E:$E,'Forecast Data'!$C:$C,AQ$6,'Forecast Data'!$B:$B,$D283))</f>
        <v/>
      </c>
      <c r="AR283" s="12" t="str">
        <f>IF(SUMIFS('Forecast Data'!$E:$E,'Forecast Data'!$C:$C,AR$6,'Forecast Data'!$B:$B,$D283)=0,"",SUMIFS('Forecast Data'!$E:$E,'Forecast Data'!$C:$C,AR$6,'Forecast Data'!$B:$B,$D283))</f>
        <v/>
      </c>
      <c r="AS283" s="12" t="str">
        <f>IF(SUMIFS('Forecast Data'!$E:$E,'Forecast Data'!$C:$C,AS$6,'Forecast Data'!$B:$B,$D283)=0,"",SUMIFS('Forecast Data'!$E:$E,'Forecast Data'!$C:$C,AS$6,'Forecast Data'!$B:$B,$D283))</f>
        <v/>
      </c>
      <c r="AT283" s="12" t="str">
        <f>IF(SUMIFS('Forecast Data'!$E:$E,'Forecast Data'!$C:$C,AT$6,'Forecast Data'!$B:$B,$D283)=0,"",SUMIFS('Forecast Data'!$E:$E,'Forecast Data'!$C:$C,AT$6,'Forecast Data'!$B:$B,$D283))</f>
        <v/>
      </c>
      <c r="AU283" s="12" t="str">
        <f>IF(SUMIFS('Forecast Data'!$E:$E,'Forecast Data'!$C:$C,AU$6,'Forecast Data'!$B:$B,$D283)=0,"",SUMIFS('Forecast Data'!$E:$E,'Forecast Data'!$C:$C,AU$6,'Forecast Data'!$B:$B,$D283))</f>
        <v/>
      </c>
      <c r="AV283" s="1"/>
      <c r="AW283" s="11">
        <f>SUMIFS('OP Units'!E:E,'OP Units'!$A:$A,$D283)</f>
        <v>0</v>
      </c>
      <c r="AX283" s="11">
        <f>SUMIFS('OP Units'!F:F,'OP Units'!$A:$A,$D283)</f>
        <v>0</v>
      </c>
      <c r="AY283" s="11">
        <f>SUMIFS('OP Units'!G:G,'OP Units'!$A:$A,$D283)</f>
        <v>0</v>
      </c>
      <c r="AZ283" s="11">
        <f>SUMIFS('OP Units'!H:H,'OP Units'!$A:$A,$D283)</f>
        <v>0</v>
      </c>
      <c r="BA283" s="11">
        <f>SUMIFS('OP Units'!I:I,'OP Units'!$A:$A,$D283)</f>
        <v>0</v>
      </c>
      <c r="BB283" s="11">
        <f>SUMIFS('OP Units'!J:J,'OP Units'!$A:$A,$D283)</f>
        <v>0</v>
      </c>
      <c r="BC283" s="11">
        <f>SUMIFS('OP Units'!K:K,'OP Units'!$A:$A,$D283)</f>
        <v>0</v>
      </c>
      <c r="BD283" s="11">
        <f>SUMIFS('OP Units'!L:L,'OP Units'!$A:$A,$D283)</f>
        <v>0</v>
      </c>
      <c r="BE283" s="11">
        <f>SUMIFS('OP Units'!M:M,'OP Units'!$A:$A,$D283)</f>
        <v>0</v>
      </c>
      <c r="BF283" s="11">
        <f>SUMIFS('OP Units'!N:N,'OP Units'!$A:$A,$D283)</f>
        <v>0</v>
      </c>
      <c r="BG283" s="11">
        <f>SUMIFS('OP Units'!O:O,'OP Units'!$A:$A,$D283)</f>
        <v>0</v>
      </c>
      <c r="BH283" s="11">
        <f>SUMIFS('OP Units'!P:P,'OP Units'!$A:$A,$D283)</f>
        <v>0</v>
      </c>
      <c r="BI283" s="1"/>
      <c r="BJ283" s="12" t="str">
        <f>IFERROR((SUMIFS('OP Units'!E:E,'OP Units'!$A:$A,$D283)-SUMIFS('Forecast Data'!$H:$H,'Forecast Data'!$C:$C,BJ$6,'Forecast Data'!$B:$B,$D283))/SUMIFS('Forecast Data'!$H:$H,'Forecast Data'!$C:$C,BJ$6,'Forecast Data'!$B:$B,$D283),"")</f>
        <v/>
      </c>
      <c r="BK283" s="12" t="str">
        <f>IFERROR((SUMIFS('OP Units'!F:F,'OP Units'!$A:$A,$D283)-SUMIFS('Forecast Data'!$H:$H,'Forecast Data'!$C:$C,BK$6,'Forecast Data'!$B:$B,$D283))/SUMIFS('Forecast Data'!$H:$H,'Forecast Data'!$C:$C,BK$6,'Forecast Data'!$B:$B,$D283),"")</f>
        <v/>
      </c>
      <c r="BL283" s="12" t="str">
        <f>IFERROR((SUMIFS('OP Units'!G:G,'OP Units'!$A:$A,$D283)-SUMIFS('Forecast Data'!$H:$H,'Forecast Data'!$C:$C,BL$6,'Forecast Data'!$B:$B,$D283))/SUMIFS('Forecast Data'!$H:$H,'Forecast Data'!$C:$C,BL$6,'Forecast Data'!$B:$B,$D283),"")</f>
        <v/>
      </c>
      <c r="BM283" s="12" t="str">
        <f>IFERROR((SUMIFS('OP Units'!H:H,'OP Units'!$A:$A,$D283)-SUMIFS('Forecast Data'!$H:$H,'Forecast Data'!$C:$C,BM$6,'Forecast Data'!$B:$B,$D283))/SUMIFS('Forecast Data'!$H:$H,'Forecast Data'!$C:$C,BM$6,'Forecast Data'!$B:$B,$D283),"")</f>
        <v/>
      </c>
      <c r="BN283" s="12" t="str">
        <f>IFERROR((SUMIFS('OP Units'!I:I,'OP Units'!$A:$A,$D283)-SUMIFS('Forecast Data'!$H:$H,'Forecast Data'!$C:$C,BN$6,'Forecast Data'!$B:$B,$D283))/SUMIFS('Forecast Data'!$H:$H,'Forecast Data'!$C:$C,BN$6,'Forecast Data'!$B:$B,$D283),"")</f>
        <v/>
      </c>
      <c r="BO283" s="12" t="str">
        <f>IFERROR((SUMIFS('OP Units'!J:J,'OP Units'!$A:$A,$D283)-SUMIFS('Forecast Data'!$H:$H,'Forecast Data'!$C:$C,BO$6,'Forecast Data'!$B:$B,$D283))/SUMIFS('Forecast Data'!$H:$H,'Forecast Data'!$C:$C,BO$6,'Forecast Data'!$B:$B,$D283),"")</f>
        <v/>
      </c>
      <c r="BP283" s="12" t="str">
        <f>IFERROR((SUMIFS('OP Units'!K:K,'OP Units'!$A:$A,$D283)-SUMIFS('Forecast Data'!$H:$H,'Forecast Data'!$C:$C,BP$6,'Forecast Data'!$B:$B,$D283))/SUMIFS('Forecast Data'!$H:$H,'Forecast Data'!$C:$C,BP$6,'Forecast Data'!$B:$B,$D283),"")</f>
        <v/>
      </c>
      <c r="BQ283" s="12" t="str">
        <f>IFERROR((SUMIFS('OP Units'!L:L,'OP Units'!$A:$A,$D283)-SUMIFS('Forecast Data'!$H:$H,'Forecast Data'!$C:$C,BQ$6,'Forecast Data'!$B:$B,$D283))/SUMIFS('Forecast Data'!$H:$H,'Forecast Data'!$C:$C,BQ$6,'Forecast Data'!$B:$B,$D283),"")</f>
        <v/>
      </c>
      <c r="BR283" s="12" t="str">
        <f>IFERROR((SUMIFS('OP Units'!M:M,'OP Units'!$A:$A,$D283)-SUMIFS('Forecast Data'!$H:$H,'Forecast Data'!$C:$C,BR$6,'Forecast Data'!$B:$B,$D283))/SUMIFS('Forecast Data'!$H:$H,'Forecast Data'!$C:$C,BR$6,'Forecast Data'!$B:$B,$D283),"")</f>
        <v/>
      </c>
      <c r="BS283" s="12" t="str">
        <f>IFERROR((SUMIFS('OP Units'!N:N,'OP Units'!$A:$A,$D283)-SUMIFS('Forecast Data'!$H:$H,'Forecast Data'!$C:$C,BS$6,'Forecast Data'!$B:$B,$D283))/SUMIFS('Forecast Data'!$H:$H,'Forecast Data'!$C:$C,BS$6,'Forecast Data'!$B:$B,$D283),"")</f>
        <v/>
      </c>
      <c r="BT283" s="12" t="str">
        <f>IFERROR((SUMIFS('OP Units'!O:O,'OP Units'!$A:$A,$D283)-SUMIFS('Forecast Data'!$H:$H,'Forecast Data'!$C:$C,BT$6,'Forecast Data'!$B:$B,$D283))/SUMIFS('Forecast Data'!$H:$H,'Forecast Data'!$C:$C,BT$6,'Forecast Data'!$B:$B,$D283),"")</f>
        <v/>
      </c>
      <c r="BU283" s="12" t="str">
        <f>IFERROR((SUMIFS('OP Units'!P:P,'OP Units'!$A:$A,$D283)-SUMIFS('Forecast Data'!$H:$H,'Forecast Data'!$C:$C,BU$6,'Forecast Data'!$B:$B,$D283))/SUMIFS('Forecast Data'!$H:$H,'Forecast Data'!$C:$C,BU$6,'Forecast Data'!$B:$B,$D283),"")</f>
        <v/>
      </c>
      <c r="BV283" s="12"/>
      <c r="BW283" s="11">
        <f>(SUMIFS('Forecast Data'!H:H,'Forecast Data'!B:B,D283,'Forecast Data'!C:C,BK$6)+SUMIFS('Forecast Data'!H:H,'Forecast Data'!B:B,D283,'Forecast Data'!C:C,BL$6)+SUMIFS('Forecast Data'!H:H,'Forecast Data'!B:B,D283,'Forecast Data'!C:C,BM$6)+SUMIFS('Forecast Data'!H:H,'Forecast Data'!B:B,D283,'Forecast Data'!C:C,BN$6)+SUMIFS('Forecast Data'!H:H,'Forecast Data'!B:B,D283,'Forecast Data'!C:C,BO$6)+SUMIFS('Forecast Data'!H:H,'Forecast Data'!B:B,D283,'Forecast Data'!C:C,BP$6)+SUMIFS('Forecast Data'!H:H,'Forecast Data'!B:B,D283,'Forecast Data'!C:C,BQ$6)+SUMIFS('Forecast Data'!H:H,'Forecast Data'!B:B,D283,'Forecast Data'!C:C,BJ$6))/8</f>
        <v>0</v>
      </c>
      <c r="BX283" s="12" t="str">
        <f>IFERROR((SUM(W283:AD283)-(SUMIFS('Forecast Data'!H:H,'Forecast Data'!B:B,B283,'Forecast Data'!C:C,BJ$6)+SUMIFS('Forecast Data'!H:H,'Forecast Data'!B:B,B283,'Forecast Data'!C:C,BK$6)+SUMIFS('Forecast Data'!H:H,'Forecast Data'!B:B,B283,'Forecast Data'!C:C,BL$6)+SUMIFS('Forecast Data'!H:H,'Forecast Data'!B:B,B283,'Forecast Data'!C:C,BM$6)+SUMIFS('Forecast Data'!H:H,'Forecast Data'!B:B,B283,'Forecast Data'!C:C,BN$6)+SUMIFS('Forecast Data'!H:H,'Forecast Data'!B:B,B283,'Forecast Data'!C:C,BO$6)+SUMIFS('Forecast Data'!H:H,'Forecast Data'!B:B,B283,'Forecast Data'!C:C,BP$6)+SUMIFS('Forecast Data'!H:H,'Forecast Data'!B:B,B283,'Forecast Data'!C:C,BQ$6)))/(SUMIFS('Forecast Data'!H:H,'Forecast Data'!B:B,B283,'Forecast Data'!C:C,BJ$6)+SUMIFS('Forecast Data'!H:H,'Forecast Data'!B:B,B283,'Forecast Data'!C:C,BK$6)+SUMIFS('Forecast Data'!H:H,'Forecast Data'!B:B,B283,'Forecast Data'!C:C,BL$6)+SUMIFS('Forecast Data'!H:H,'Forecast Data'!B:B,B283,'Forecast Data'!C:C,BM$6)+SUMIFS('Forecast Data'!H:H,'Forecast Data'!B:B,B283,'Forecast Data'!C:C,BN$6)+SUMIFS('Forecast Data'!H:H,'Forecast Data'!B:B,B283,'Forecast Data'!C:C,BO$6)+SUMIFS('Forecast Data'!H:H,'Forecast Data'!B:B,B283,'Forecast Data'!C:C,BP$6)+SUMIFS('Forecast Data'!H:H,'Forecast Data'!B:B,B283,'Forecast Data'!C:C,BQ$6)),"")</f>
        <v/>
      </c>
      <c r="BY283" s="12">
        <f t="shared" si="68"/>
        <v>0</v>
      </c>
      <c r="BZ283" s="16">
        <f t="shared" si="69"/>
        <v>0</v>
      </c>
      <c r="CA283" s="13">
        <f t="shared" si="70"/>
        <v>0</v>
      </c>
      <c r="CB283" s="12">
        <f t="shared" si="71"/>
        <v>0</v>
      </c>
      <c r="CC283" s="12"/>
      <c r="CD283" s="11">
        <f>(SUMIFS('Forecast Data'!H:H,'Forecast Data'!B:B,D283,'Forecast Data'!C:C,BK$6)+SUMIFS('Forecast Data'!H:H,'Forecast Data'!B:B,D283,'Forecast Data'!C:C,BL$6)+SUMIFS('Forecast Data'!H:H,'Forecast Data'!B:B,D283,'Forecast Data'!C:C,BM$6)+SUMIFS('Forecast Data'!H:H,'Forecast Data'!B:B,D283,'Forecast Data'!C:C,BJ$6))/4</f>
        <v>0</v>
      </c>
      <c r="CE283" s="12" t="str">
        <f>IFERROR((SUM(W283:Z283)-(SUMIFS('Forecast Data'!H:H,'Forecast Data'!B:B,D283,'Forecast Data'!C:C,BJ$6)+SUMIFS('Forecast Data'!H:H,'Forecast Data'!B:B,D283,'Forecast Data'!C:C,BK$6)+SUMIFS('Forecast Data'!H:H,'Forecast Data'!B:B,D283,'Forecast Data'!C:C,BL$6)+SUMIFS('Forecast Data'!H:H,'Forecast Data'!B:B,D283,'Forecast Data'!C:C,BM$6)))/(SUMIFS('Forecast Data'!H:H,'Forecast Data'!B:B,D283,'Forecast Data'!C:C,BJ$6)+SUMIFS('Forecast Data'!H:H,'Forecast Data'!B:B,D283,'Forecast Data'!C:C,BK$6)+SUMIFS('Forecast Data'!H:H,'Forecast Data'!B:B,D283,'Forecast Data'!C:C,BL$6)+SUMIFS('Forecast Data'!H:H,'Forecast Data'!B:B,D283,'Forecast Data'!C:C,BM$6)),"")</f>
        <v/>
      </c>
      <c r="CF283" s="12">
        <f t="shared" si="72"/>
        <v>0</v>
      </c>
      <c r="CG283" s="12">
        <f t="shared" si="73"/>
        <v>0</v>
      </c>
      <c r="CH283" s="13">
        <f t="shared" si="74"/>
        <v>0</v>
      </c>
      <c r="CI283" s="13"/>
    </row>
    <row r="284" spans="1:87" ht="13.2">
      <c r="A284" s="1"/>
      <c r="B284" t="str">
        <f t="shared" si="75"/>
        <v>Amerock</v>
      </c>
      <c r="D284" t="s">
        <v>316</v>
      </c>
      <c r="E284" s="11">
        <f>SUMIFS('Fin Data'!F:F,'Fin Data'!A:A,D284)</f>
        <v>0</v>
      </c>
      <c r="F284" s="11">
        <f>SUMIFS('Fin Data with 6 week hist'!I:I,'Fin Data with 6 week hist'!$A:$A,$D284)</f>
        <v>0</v>
      </c>
      <c r="G284" s="11">
        <f>SUMIFS('Fin Data with 6 week hist'!J:J,'Fin Data with 6 week hist'!$A:$A,$D284)</f>
        <v>0</v>
      </c>
      <c r="H284" s="11">
        <f>SUMIFS('Fin Data with 6 week hist'!K:K,'Fin Data with 6 week hist'!$A:$A,$D284)+SUMIFS('Unit Cancellations'!D:D,'Unit Cancellations'!$B:$B,$D284)</f>
        <v>0</v>
      </c>
      <c r="I284" s="11">
        <f>SUMIFS('Fin Data with 6 week hist'!L:L,'Fin Data with 6 week hist'!$A:$A,$D284)+SUMIFS('Unit Cancellations'!E:E,'Unit Cancellations'!$B:$B,$D284)</f>
        <v>0</v>
      </c>
      <c r="J284" s="11">
        <f>SUMIFS('Fin Data with 6 week hist'!M:M,'Fin Data with 6 week hist'!$A:$A,$D284)+SUMIFS('Unit Cancellations'!F:F,'Unit Cancellations'!$B:$B,$D284)</f>
        <v>0</v>
      </c>
      <c r="K284" s="11">
        <f>SUMIFS('Fin Data with 6 week hist'!N:N,'Fin Data with 6 week hist'!$A:$A,$D284)+SUMIFS('Unit Cancellations'!G:G,'Unit Cancellations'!$B:$B,$D284)</f>
        <v>0</v>
      </c>
      <c r="L284" s="11">
        <f>SUMIFS('Fin Data'!AN:AN,'Fin Data'!A:A,D284)</f>
        <v>0</v>
      </c>
      <c r="M284" s="12">
        <f>IFERROR(SUMIFS('Fin Data'!AO:AO,'Fin Data'!A:A,D284),"")</f>
        <v>0</v>
      </c>
      <c r="N284" s="1"/>
      <c r="O284" s="11">
        <f t="shared" si="63"/>
        <v>0</v>
      </c>
      <c r="P284" s="12" t="str">
        <f t="shared" si="64"/>
        <v/>
      </c>
      <c r="Q284" s="1"/>
      <c r="R284" s="11">
        <f t="shared" si="65"/>
        <v>0</v>
      </c>
      <c r="S284" s="12" t="str">
        <f t="shared" si="66"/>
        <v/>
      </c>
      <c r="T284" s="11">
        <f t="shared" si="67"/>
        <v>0</v>
      </c>
      <c r="U284" s="1" t="e">
        <f t="shared" si="76"/>
        <v>#REF!</v>
      </c>
      <c r="V284" s="1"/>
      <c r="W284" s="11">
        <f>SUMIFS('Forecast Data'!$D:$D,'Forecast Data'!$C:$C,W$6,'Forecast Data'!$B:$B,$D284)</f>
        <v>0</v>
      </c>
      <c r="X284" s="11">
        <f>SUMIFS('Forecast Data'!$D:$D,'Forecast Data'!$C:$C,X$6,'Forecast Data'!$B:$B,$D284)</f>
        <v>0</v>
      </c>
      <c r="Y284" s="11">
        <f>SUMIFS('Forecast Data'!$D:$D,'Forecast Data'!$C:$C,Y$6,'Forecast Data'!$B:$B,$D284)</f>
        <v>0</v>
      </c>
      <c r="Z284" s="11">
        <f>SUMIFS('Forecast Data'!$D:$D,'Forecast Data'!$C:$C,Z$6,'Forecast Data'!$B:$B,$D284)</f>
        <v>0</v>
      </c>
      <c r="AA284" s="11">
        <f>SUMIFS('Forecast Data'!$D:$D,'Forecast Data'!$C:$C,AA$6,'Forecast Data'!$B:$B,$D284)</f>
        <v>0</v>
      </c>
      <c r="AB284" s="11">
        <f>SUMIFS('Forecast Data'!$D:$D,'Forecast Data'!$C:$C,AB$6,'Forecast Data'!$B:$B,$D284)</f>
        <v>0</v>
      </c>
      <c r="AC284" s="11">
        <f>SUMIFS('Forecast Data'!$D:$D,'Forecast Data'!$C:$C,AC$6,'Forecast Data'!$B:$B,$D284)</f>
        <v>0</v>
      </c>
      <c r="AD284" s="11">
        <f>SUMIFS('Forecast Data'!$D:$D,'Forecast Data'!$C:$C,AD$6,'Forecast Data'!$B:$B,$D284)</f>
        <v>0</v>
      </c>
      <c r="AE284" s="11">
        <f>SUMIFS('Forecast Data'!$D:$D,'Forecast Data'!$C:$C,AE$6,'Forecast Data'!$B:$B,$D284)</f>
        <v>0</v>
      </c>
      <c r="AF284" s="11">
        <f>SUMIFS('Forecast Data'!$D:$D,'Forecast Data'!$C:$C,AF$6,'Forecast Data'!$B:$B,$D284)</f>
        <v>0</v>
      </c>
      <c r="AG284" s="11">
        <f>SUMIFS('Forecast Data'!$D:$D,'Forecast Data'!$C:$C,AG$6,'Forecast Data'!$B:$B,$D284)</f>
        <v>0</v>
      </c>
      <c r="AH284" s="11">
        <f>SUMIFS('Forecast Data'!$D:$D,'Forecast Data'!$C:$C,AH$6,'Forecast Data'!$B:$B,$D284)</f>
        <v>0</v>
      </c>
      <c r="AI284" s="1"/>
      <c r="AJ284" s="12" t="str">
        <f>IF(SUMIFS('Forecast Data'!$E:$E,'Forecast Data'!$C:$C,AJ$6,'Forecast Data'!$B:$B,$D284)=0,"",SUMIFS('Forecast Data'!$E:$E,'Forecast Data'!$C:$C,AJ$6,'Forecast Data'!$B:$B,$D284))</f>
        <v/>
      </c>
      <c r="AK284" s="12" t="str">
        <f>IF(SUMIFS('Forecast Data'!$E:$E,'Forecast Data'!$C:$C,AK$6,'Forecast Data'!$B:$B,$D284)=0,"",SUMIFS('Forecast Data'!$E:$E,'Forecast Data'!$C:$C,AK$6,'Forecast Data'!$B:$B,$D284))</f>
        <v/>
      </c>
      <c r="AL284" s="12" t="str">
        <f>IF(SUMIFS('Forecast Data'!$E:$E,'Forecast Data'!$C:$C,AL$6,'Forecast Data'!$B:$B,$D284)=0,"",SUMIFS('Forecast Data'!$E:$E,'Forecast Data'!$C:$C,AL$6,'Forecast Data'!$B:$B,$D284))</f>
        <v/>
      </c>
      <c r="AM284" s="12" t="str">
        <f>IF(SUMIFS('Forecast Data'!$E:$E,'Forecast Data'!$C:$C,AM$6,'Forecast Data'!$B:$B,$D284)=0,"",SUMIFS('Forecast Data'!$E:$E,'Forecast Data'!$C:$C,AM$6,'Forecast Data'!$B:$B,$D284))</f>
        <v/>
      </c>
      <c r="AN284" s="12" t="str">
        <f>IF(SUMIFS('Forecast Data'!$E:$E,'Forecast Data'!$C:$C,AN$6,'Forecast Data'!$B:$B,$D284)=0,"",SUMIFS('Forecast Data'!$E:$E,'Forecast Data'!$C:$C,AN$6,'Forecast Data'!$B:$B,$D284))</f>
        <v/>
      </c>
      <c r="AO284" s="12" t="str">
        <f>IF(SUMIFS('Forecast Data'!$E:$E,'Forecast Data'!$C:$C,AO$6,'Forecast Data'!$B:$B,$D284)=0,"",SUMIFS('Forecast Data'!$E:$E,'Forecast Data'!$C:$C,AO$6,'Forecast Data'!$B:$B,$D284))</f>
        <v/>
      </c>
      <c r="AP284" s="12" t="str">
        <f>IF(SUMIFS('Forecast Data'!$E:$E,'Forecast Data'!$C:$C,AP$6,'Forecast Data'!$B:$B,$D284)=0,"",SUMIFS('Forecast Data'!$E:$E,'Forecast Data'!$C:$C,AP$6,'Forecast Data'!$B:$B,$D284))</f>
        <v/>
      </c>
      <c r="AQ284" s="12" t="str">
        <f>IF(SUMIFS('Forecast Data'!$E:$E,'Forecast Data'!$C:$C,AQ$6,'Forecast Data'!$B:$B,$D284)=0,"",SUMIFS('Forecast Data'!$E:$E,'Forecast Data'!$C:$C,AQ$6,'Forecast Data'!$B:$B,$D284))</f>
        <v/>
      </c>
      <c r="AR284" s="12" t="str">
        <f>IF(SUMIFS('Forecast Data'!$E:$E,'Forecast Data'!$C:$C,AR$6,'Forecast Data'!$B:$B,$D284)=0,"",SUMIFS('Forecast Data'!$E:$E,'Forecast Data'!$C:$C,AR$6,'Forecast Data'!$B:$B,$D284))</f>
        <v/>
      </c>
      <c r="AS284" s="12" t="str">
        <f>IF(SUMIFS('Forecast Data'!$E:$E,'Forecast Data'!$C:$C,AS$6,'Forecast Data'!$B:$B,$D284)=0,"",SUMIFS('Forecast Data'!$E:$E,'Forecast Data'!$C:$C,AS$6,'Forecast Data'!$B:$B,$D284))</f>
        <v/>
      </c>
      <c r="AT284" s="12" t="str">
        <f>IF(SUMIFS('Forecast Data'!$E:$E,'Forecast Data'!$C:$C,AT$6,'Forecast Data'!$B:$B,$D284)=0,"",SUMIFS('Forecast Data'!$E:$E,'Forecast Data'!$C:$C,AT$6,'Forecast Data'!$B:$B,$D284))</f>
        <v/>
      </c>
      <c r="AU284" s="12" t="str">
        <f>IF(SUMIFS('Forecast Data'!$E:$E,'Forecast Data'!$C:$C,AU$6,'Forecast Data'!$B:$B,$D284)=0,"",SUMIFS('Forecast Data'!$E:$E,'Forecast Data'!$C:$C,AU$6,'Forecast Data'!$B:$B,$D284))</f>
        <v/>
      </c>
      <c r="AV284" s="1"/>
      <c r="AW284" s="11">
        <f>SUMIFS('OP Units'!E:E,'OP Units'!$A:$A,$D284)</f>
        <v>0</v>
      </c>
      <c r="AX284" s="11">
        <f>SUMIFS('OP Units'!F:F,'OP Units'!$A:$A,$D284)</f>
        <v>0</v>
      </c>
      <c r="AY284" s="11">
        <f>SUMIFS('OP Units'!G:G,'OP Units'!$A:$A,$D284)</f>
        <v>0</v>
      </c>
      <c r="AZ284" s="11">
        <f>SUMIFS('OP Units'!H:H,'OP Units'!$A:$A,$D284)</f>
        <v>0</v>
      </c>
      <c r="BA284" s="11">
        <f>SUMIFS('OP Units'!I:I,'OP Units'!$A:$A,$D284)</f>
        <v>0</v>
      </c>
      <c r="BB284" s="11">
        <f>SUMIFS('OP Units'!J:J,'OP Units'!$A:$A,$D284)</f>
        <v>0</v>
      </c>
      <c r="BC284" s="11">
        <f>SUMIFS('OP Units'!K:K,'OP Units'!$A:$A,$D284)</f>
        <v>0</v>
      </c>
      <c r="BD284" s="11">
        <f>SUMIFS('OP Units'!L:L,'OP Units'!$A:$A,$D284)</f>
        <v>0</v>
      </c>
      <c r="BE284" s="11">
        <f>SUMIFS('OP Units'!M:M,'OP Units'!$A:$A,$D284)</f>
        <v>0</v>
      </c>
      <c r="BF284" s="11">
        <f>SUMIFS('OP Units'!N:N,'OP Units'!$A:$A,$D284)</f>
        <v>0</v>
      </c>
      <c r="BG284" s="11">
        <f>SUMIFS('OP Units'!O:O,'OP Units'!$A:$A,$D284)</f>
        <v>0</v>
      </c>
      <c r="BH284" s="11">
        <f>SUMIFS('OP Units'!P:P,'OP Units'!$A:$A,$D284)</f>
        <v>0</v>
      </c>
      <c r="BI284" s="1"/>
      <c r="BJ284" s="12" t="str">
        <f>IFERROR((SUMIFS('OP Units'!E:E,'OP Units'!$A:$A,$D284)-SUMIFS('Forecast Data'!$H:$H,'Forecast Data'!$C:$C,BJ$6,'Forecast Data'!$B:$B,$D284))/SUMIFS('Forecast Data'!$H:$H,'Forecast Data'!$C:$C,BJ$6,'Forecast Data'!$B:$B,$D284),"")</f>
        <v/>
      </c>
      <c r="BK284" s="12" t="str">
        <f>IFERROR((SUMIFS('OP Units'!F:F,'OP Units'!$A:$A,$D284)-SUMIFS('Forecast Data'!$H:$H,'Forecast Data'!$C:$C,BK$6,'Forecast Data'!$B:$B,$D284))/SUMIFS('Forecast Data'!$H:$H,'Forecast Data'!$C:$C,BK$6,'Forecast Data'!$B:$B,$D284),"")</f>
        <v/>
      </c>
      <c r="BL284" s="12" t="str">
        <f>IFERROR((SUMIFS('OP Units'!G:G,'OP Units'!$A:$A,$D284)-SUMIFS('Forecast Data'!$H:$H,'Forecast Data'!$C:$C,BL$6,'Forecast Data'!$B:$B,$D284))/SUMIFS('Forecast Data'!$H:$H,'Forecast Data'!$C:$C,BL$6,'Forecast Data'!$B:$B,$D284),"")</f>
        <v/>
      </c>
      <c r="BM284" s="12" t="str">
        <f>IFERROR((SUMIFS('OP Units'!H:H,'OP Units'!$A:$A,$D284)-SUMIFS('Forecast Data'!$H:$H,'Forecast Data'!$C:$C,BM$6,'Forecast Data'!$B:$B,$D284))/SUMIFS('Forecast Data'!$H:$H,'Forecast Data'!$C:$C,BM$6,'Forecast Data'!$B:$B,$D284),"")</f>
        <v/>
      </c>
      <c r="BN284" s="12" t="str">
        <f>IFERROR((SUMIFS('OP Units'!I:I,'OP Units'!$A:$A,$D284)-SUMIFS('Forecast Data'!$H:$H,'Forecast Data'!$C:$C,BN$6,'Forecast Data'!$B:$B,$D284))/SUMIFS('Forecast Data'!$H:$H,'Forecast Data'!$C:$C,BN$6,'Forecast Data'!$B:$B,$D284),"")</f>
        <v/>
      </c>
      <c r="BO284" s="12" t="str">
        <f>IFERROR((SUMIFS('OP Units'!J:J,'OP Units'!$A:$A,$D284)-SUMIFS('Forecast Data'!$H:$H,'Forecast Data'!$C:$C,BO$6,'Forecast Data'!$B:$B,$D284))/SUMIFS('Forecast Data'!$H:$H,'Forecast Data'!$C:$C,BO$6,'Forecast Data'!$B:$B,$D284),"")</f>
        <v/>
      </c>
      <c r="BP284" s="12" t="str">
        <f>IFERROR((SUMIFS('OP Units'!K:K,'OP Units'!$A:$A,$D284)-SUMIFS('Forecast Data'!$H:$H,'Forecast Data'!$C:$C,BP$6,'Forecast Data'!$B:$B,$D284))/SUMIFS('Forecast Data'!$H:$H,'Forecast Data'!$C:$C,BP$6,'Forecast Data'!$B:$B,$D284),"")</f>
        <v/>
      </c>
      <c r="BQ284" s="12" t="str">
        <f>IFERROR((SUMIFS('OP Units'!L:L,'OP Units'!$A:$A,$D284)-SUMIFS('Forecast Data'!$H:$H,'Forecast Data'!$C:$C,BQ$6,'Forecast Data'!$B:$B,$D284))/SUMIFS('Forecast Data'!$H:$H,'Forecast Data'!$C:$C,BQ$6,'Forecast Data'!$B:$B,$D284),"")</f>
        <v/>
      </c>
      <c r="BR284" s="12" t="str">
        <f>IFERROR((SUMIFS('OP Units'!M:M,'OP Units'!$A:$A,$D284)-SUMIFS('Forecast Data'!$H:$H,'Forecast Data'!$C:$C,BR$6,'Forecast Data'!$B:$B,$D284))/SUMIFS('Forecast Data'!$H:$H,'Forecast Data'!$C:$C,BR$6,'Forecast Data'!$B:$B,$D284),"")</f>
        <v/>
      </c>
      <c r="BS284" s="12" t="str">
        <f>IFERROR((SUMIFS('OP Units'!N:N,'OP Units'!$A:$A,$D284)-SUMIFS('Forecast Data'!$H:$H,'Forecast Data'!$C:$C,BS$6,'Forecast Data'!$B:$B,$D284))/SUMIFS('Forecast Data'!$H:$H,'Forecast Data'!$C:$C,BS$6,'Forecast Data'!$B:$B,$D284),"")</f>
        <v/>
      </c>
      <c r="BT284" s="12" t="str">
        <f>IFERROR((SUMIFS('OP Units'!O:O,'OP Units'!$A:$A,$D284)-SUMIFS('Forecast Data'!$H:$H,'Forecast Data'!$C:$C,BT$6,'Forecast Data'!$B:$B,$D284))/SUMIFS('Forecast Data'!$H:$H,'Forecast Data'!$C:$C,BT$6,'Forecast Data'!$B:$B,$D284),"")</f>
        <v/>
      </c>
      <c r="BU284" s="12" t="str">
        <f>IFERROR((SUMIFS('OP Units'!P:P,'OP Units'!$A:$A,$D284)-SUMIFS('Forecast Data'!$H:$H,'Forecast Data'!$C:$C,BU$6,'Forecast Data'!$B:$B,$D284))/SUMIFS('Forecast Data'!$H:$H,'Forecast Data'!$C:$C,BU$6,'Forecast Data'!$B:$B,$D284),"")</f>
        <v/>
      </c>
      <c r="BV284" s="12"/>
      <c r="BW284" s="11">
        <f>(SUMIFS('Forecast Data'!H:H,'Forecast Data'!B:B,D284,'Forecast Data'!C:C,BK$6)+SUMIFS('Forecast Data'!H:H,'Forecast Data'!B:B,D284,'Forecast Data'!C:C,BL$6)+SUMIFS('Forecast Data'!H:H,'Forecast Data'!B:B,D284,'Forecast Data'!C:C,BM$6)+SUMIFS('Forecast Data'!H:H,'Forecast Data'!B:B,D284,'Forecast Data'!C:C,BN$6)+SUMIFS('Forecast Data'!H:H,'Forecast Data'!B:B,D284,'Forecast Data'!C:C,BO$6)+SUMIFS('Forecast Data'!H:H,'Forecast Data'!B:B,D284,'Forecast Data'!C:C,BP$6)+SUMIFS('Forecast Data'!H:H,'Forecast Data'!B:B,D284,'Forecast Data'!C:C,BQ$6)+SUMIFS('Forecast Data'!H:H,'Forecast Data'!B:B,D284,'Forecast Data'!C:C,BJ$6))/8</f>
        <v>0</v>
      </c>
      <c r="BX284" s="12" t="str">
        <f>IFERROR((SUM(W284:AD284)-(SUMIFS('Forecast Data'!H:H,'Forecast Data'!B:B,B284,'Forecast Data'!C:C,BJ$6)+SUMIFS('Forecast Data'!H:H,'Forecast Data'!B:B,B284,'Forecast Data'!C:C,BK$6)+SUMIFS('Forecast Data'!H:H,'Forecast Data'!B:B,B284,'Forecast Data'!C:C,BL$6)+SUMIFS('Forecast Data'!H:H,'Forecast Data'!B:B,B284,'Forecast Data'!C:C,BM$6)+SUMIFS('Forecast Data'!H:H,'Forecast Data'!B:B,B284,'Forecast Data'!C:C,BN$6)+SUMIFS('Forecast Data'!H:H,'Forecast Data'!B:B,B284,'Forecast Data'!C:C,BO$6)+SUMIFS('Forecast Data'!H:H,'Forecast Data'!B:B,B284,'Forecast Data'!C:C,BP$6)+SUMIFS('Forecast Data'!H:H,'Forecast Data'!B:B,B284,'Forecast Data'!C:C,BQ$6)))/(SUMIFS('Forecast Data'!H:H,'Forecast Data'!B:B,B284,'Forecast Data'!C:C,BJ$6)+SUMIFS('Forecast Data'!H:H,'Forecast Data'!B:B,B284,'Forecast Data'!C:C,BK$6)+SUMIFS('Forecast Data'!H:H,'Forecast Data'!B:B,B284,'Forecast Data'!C:C,BL$6)+SUMIFS('Forecast Data'!H:H,'Forecast Data'!B:B,B284,'Forecast Data'!C:C,BM$6)+SUMIFS('Forecast Data'!H:H,'Forecast Data'!B:B,B284,'Forecast Data'!C:C,BN$6)+SUMIFS('Forecast Data'!H:H,'Forecast Data'!B:B,B284,'Forecast Data'!C:C,BO$6)+SUMIFS('Forecast Data'!H:H,'Forecast Data'!B:B,B284,'Forecast Data'!C:C,BP$6)+SUMIFS('Forecast Data'!H:H,'Forecast Data'!B:B,B284,'Forecast Data'!C:C,BQ$6)),"")</f>
        <v/>
      </c>
      <c r="BY284" s="12">
        <f t="shared" si="68"/>
        <v>0</v>
      </c>
      <c r="BZ284" s="16">
        <f t="shared" si="69"/>
        <v>0</v>
      </c>
      <c r="CA284" s="13">
        <f t="shared" si="70"/>
        <v>0</v>
      </c>
      <c r="CB284" s="12">
        <f t="shared" si="71"/>
        <v>0</v>
      </c>
      <c r="CC284" s="12"/>
      <c r="CD284" s="11">
        <f>(SUMIFS('Forecast Data'!H:H,'Forecast Data'!B:B,D284,'Forecast Data'!C:C,BK$6)+SUMIFS('Forecast Data'!H:H,'Forecast Data'!B:B,D284,'Forecast Data'!C:C,BL$6)+SUMIFS('Forecast Data'!H:H,'Forecast Data'!B:B,D284,'Forecast Data'!C:C,BM$6)+SUMIFS('Forecast Data'!H:H,'Forecast Data'!B:B,D284,'Forecast Data'!C:C,BJ$6))/4</f>
        <v>0</v>
      </c>
      <c r="CE284" s="12" t="str">
        <f>IFERROR((SUM(W284:Z284)-(SUMIFS('Forecast Data'!H:H,'Forecast Data'!B:B,D284,'Forecast Data'!C:C,BJ$6)+SUMIFS('Forecast Data'!H:H,'Forecast Data'!B:B,D284,'Forecast Data'!C:C,BK$6)+SUMIFS('Forecast Data'!H:H,'Forecast Data'!B:B,D284,'Forecast Data'!C:C,BL$6)+SUMIFS('Forecast Data'!H:H,'Forecast Data'!B:B,D284,'Forecast Data'!C:C,BM$6)))/(SUMIFS('Forecast Data'!H:H,'Forecast Data'!B:B,D284,'Forecast Data'!C:C,BJ$6)+SUMIFS('Forecast Data'!H:H,'Forecast Data'!B:B,D284,'Forecast Data'!C:C,BK$6)+SUMIFS('Forecast Data'!H:H,'Forecast Data'!B:B,D284,'Forecast Data'!C:C,BL$6)+SUMIFS('Forecast Data'!H:H,'Forecast Data'!B:B,D284,'Forecast Data'!C:C,BM$6)),"")</f>
        <v/>
      </c>
      <c r="CF284" s="12">
        <f t="shared" si="72"/>
        <v>0</v>
      </c>
      <c r="CG284" s="12">
        <f t="shared" si="73"/>
        <v>0</v>
      </c>
      <c r="CH284" s="13">
        <f t="shared" si="74"/>
        <v>0</v>
      </c>
      <c r="CI284" s="13"/>
    </row>
    <row r="285" spans="1:87" ht="13.2">
      <c r="A285" s="1"/>
      <c r="B285" t="str">
        <f t="shared" si="75"/>
        <v>The Jewelry Group - Nine West</v>
      </c>
      <c r="D285" t="s">
        <v>317</v>
      </c>
      <c r="E285" s="11">
        <f>SUMIFS('Fin Data'!F:F,'Fin Data'!A:A,D285)</f>
        <v>0</v>
      </c>
      <c r="F285" s="11">
        <f>SUMIFS('Fin Data with 6 week hist'!I:I,'Fin Data with 6 week hist'!$A:$A,$D285)</f>
        <v>0</v>
      </c>
      <c r="G285" s="11">
        <f>SUMIFS('Fin Data with 6 week hist'!J:J,'Fin Data with 6 week hist'!$A:$A,$D285)</f>
        <v>0</v>
      </c>
      <c r="H285" s="11">
        <f>SUMIFS('Fin Data with 6 week hist'!K:K,'Fin Data with 6 week hist'!$A:$A,$D285)+SUMIFS('Unit Cancellations'!D:D,'Unit Cancellations'!$B:$B,$D285)</f>
        <v>0</v>
      </c>
      <c r="I285" s="11">
        <f>SUMIFS('Fin Data with 6 week hist'!L:L,'Fin Data with 6 week hist'!$A:$A,$D285)+SUMIFS('Unit Cancellations'!E:E,'Unit Cancellations'!$B:$B,$D285)</f>
        <v>0</v>
      </c>
      <c r="J285" s="11">
        <f>SUMIFS('Fin Data with 6 week hist'!M:M,'Fin Data with 6 week hist'!$A:$A,$D285)+SUMIFS('Unit Cancellations'!F:F,'Unit Cancellations'!$B:$B,$D285)</f>
        <v>0</v>
      </c>
      <c r="K285" s="11">
        <f>SUMIFS('Fin Data with 6 week hist'!N:N,'Fin Data with 6 week hist'!$A:$A,$D285)+SUMIFS('Unit Cancellations'!G:G,'Unit Cancellations'!$B:$B,$D285)</f>
        <v>0</v>
      </c>
      <c r="L285" s="11">
        <f>SUMIFS('Fin Data'!AN:AN,'Fin Data'!A:A,D285)</f>
        <v>0</v>
      </c>
      <c r="M285" s="12">
        <f>IFERROR(SUMIFS('Fin Data'!AO:AO,'Fin Data'!A:A,D285),"")</f>
        <v>0</v>
      </c>
      <c r="N285" s="1"/>
      <c r="O285" s="11">
        <f t="shared" si="63"/>
        <v>0</v>
      </c>
      <c r="P285" s="12" t="str">
        <f t="shared" si="64"/>
        <v/>
      </c>
      <c r="Q285" s="1"/>
      <c r="R285" s="11">
        <f t="shared" si="65"/>
        <v>0</v>
      </c>
      <c r="S285" s="12" t="str">
        <f t="shared" si="66"/>
        <v/>
      </c>
      <c r="T285" s="11">
        <f t="shared" si="67"/>
        <v>0</v>
      </c>
      <c r="U285" s="1" t="e">
        <f t="shared" si="76"/>
        <v>#REF!</v>
      </c>
      <c r="V285" s="1"/>
      <c r="W285" s="11">
        <f>SUMIFS('Forecast Data'!$D:$D,'Forecast Data'!$C:$C,W$6,'Forecast Data'!$B:$B,$D285)</f>
        <v>0</v>
      </c>
      <c r="X285" s="11">
        <f>SUMIFS('Forecast Data'!$D:$D,'Forecast Data'!$C:$C,X$6,'Forecast Data'!$B:$B,$D285)</f>
        <v>0</v>
      </c>
      <c r="Y285" s="11">
        <f>SUMIFS('Forecast Data'!$D:$D,'Forecast Data'!$C:$C,Y$6,'Forecast Data'!$B:$B,$D285)</f>
        <v>0</v>
      </c>
      <c r="Z285" s="11">
        <f>SUMIFS('Forecast Data'!$D:$D,'Forecast Data'!$C:$C,Z$6,'Forecast Data'!$B:$B,$D285)</f>
        <v>0</v>
      </c>
      <c r="AA285" s="11">
        <f>SUMIFS('Forecast Data'!$D:$D,'Forecast Data'!$C:$C,AA$6,'Forecast Data'!$B:$B,$D285)</f>
        <v>0</v>
      </c>
      <c r="AB285" s="11">
        <f>SUMIFS('Forecast Data'!$D:$D,'Forecast Data'!$C:$C,AB$6,'Forecast Data'!$B:$B,$D285)</f>
        <v>0</v>
      </c>
      <c r="AC285" s="11">
        <f>SUMIFS('Forecast Data'!$D:$D,'Forecast Data'!$C:$C,AC$6,'Forecast Data'!$B:$B,$D285)</f>
        <v>0</v>
      </c>
      <c r="AD285" s="11">
        <f>SUMIFS('Forecast Data'!$D:$D,'Forecast Data'!$C:$C,AD$6,'Forecast Data'!$B:$B,$D285)</f>
        <v>0</v>
      </c>
      <c r="AE285" s="11">
        <f>SUMIFS('Forecast Data'!$D:$D,'Forecast Data'!$C:$C,AE$6,'Forecast Data'!$B:$B,$D285)</f>
        <v>0</v>
      </c>
      <c r="AF285" s="11">
        <f>SUMIFS('Forecast Data'!$D:$D,'Forecast Data'!$C:$C,AF$6,'Forecast Data'!$B:$B,$D285)</f>
        <v>0</v>
      </c>
      <c r="AG285" s="11">
        <f>SUMIFS('Forecast Data'!$D:$D,'Forecast Data'!$C:$C,AG$6,'Forecast Data'!$B:$B,$D285)</f>
        <v>0</v>
      </c>
      <c r="AH285" s="11">
        <f>SUMIFS('Forecast Data'!$D:$D,'Forecast Data'!$C:$C,AH$6,'Forecast Data'!$B:$B,$D285)</f>
        <v>0</v>
      </c>
      <c r="AI285" s="1"/>
      <c r="AJ285" s="12" t="str">
        <f>IF(SUMIFS('Forecast Data'!$E:$E,'Forecast Data'!$C:$C,AJ$6,'Forecast Data'!$B:$B,$D285)=0,"",SUMIFS('Forecast Data'!$E:$E,'Forecast Data'!$C:$C,AJ$6,'Forecast Data'!$B:$B,$D285))</f>
        <v/>
      </c>
      <c r="AK285" s="12" t="str">
        <f>IF(SUMIFS('Forecast Data'!$E:$E,'Forecast Data'!$C:$C,AK$6,'Forecast Data'!$B:$B,$D285)=0,"",SUMIFS('Forecast Data'!$E:$E,'Forecast Data'!$C:$C,AK$6,'Forecast Data'!$B:$B,$D285))</f>
        <v/>
      </c>
      <c r="AL285" s="12" t="str">
        <f>IF(SUMIFS('Forecast Data'!$E:$E,'Forecast Data'!$C:$C,AL$6,'Forecast Data'!$B:$B,$D285)=0,"",SUMIFS('Forecast Data'!$E:$E,'Forecast Data'!$C:$C,AL$6,'Forecast Data'!$B:$B,$D285))</f>
        <v/>
      </c>
      <c r="AM285" s="12" t="str">
        <f>IF(SUMIFS('Forecast Data'!$E:$E,'Forecast Data'!$C:$C,AM$6,'Forecast Data'!$B:$B,$D285)=0,"",SUMIFS('Forecast Data'!$E:$E,'Forecast Data'!$C:$C,AM$6,'Forecast Data'!$B:$B,$D285))</f>
        <v/>
      </c>
      <c r="AN285" s="12" t="str">
        <f>IF(SUMIFS('Forecast Data'!$E:$E,'Forecast Data'!$C:$C,AN$6,'Forecast Data'!$B:$B,$D285)=0,"",SUMIFS('Forecast Data'!$E:$E,'Forecast Data'!$C:$C,AN$6,'Forecast Data'!$B:$B,$D285))</f>
        <v/>
      </c>
      <c r="AO285" s="12" t="str">
        <f>IF(SUMIFS('Forecast Data'!$E:$E,'Forecast Data'!$C:$C,AO$6,'Forecast Data'!$B:$B,$D285)=0,"",SUMIFS('Forecast Data'!$E:$E,'Forecast Data'!$C:$C,AO$6,'Forecast Data'!$B:$B,$D285))</f>
        <v/>
      </c>
      <c r="AP285" s="12" t="str">
        <f>IF(SUMIFS('Forecast Data'!$E:$E,'Forecast Data'!$C:$C,AP$6,'Forecast Data'!$B:$B,$D285)=0,"",SUMIFS('Forecast Data'!$E:$E,'Forecast Data'!$C:$C,AP$6,'Forecast Data'!$B:$B,$D285))</f>
        <v/>
      </c>
      <c r="AQ285" s="12" t="str">
        <f>IF(SUMIFS('Forecast Data'!$E:$E,'Forecast Data'!$C:$C,AQ$6,'Forecast Data'!$B:$B,$D285)=0,"",SUMIFS('Forecast Data'!$E:$E,'Forecast Data'!$C:$C,AQ$6,'Forecast Data'!$B:$B,$D285))</f>
        <v/>
      </c>
      <c r="AR285" s="12" t="str">
        <f>IF(SUMIFS('Forecast Data'!$E:$E,'Forecast Data'!$C:$C,AR$6,'Forecast Data'!$B:$B,$D285)=0,"",SUMIFS('Forecast Data'!$E:$E,'Forecast Data'!$C:$C,AR$6,'Forecast Data'!$B:$B,$D285))</f>
        <v/>
      </c>
      <c r="AS285" s="12" t="str">
        <f>IF(SUMIFS('Forecast Data'!$E:$E,'Forecast Data'!$C:$C,AS$6,'Forecast Data'!$B:$B,$D285)=0,"",SUMIFS('Forecast Data'!$E:$E,'Forecast Data'!$C:$C,AS$6,'Forecast Data'!$B:$B,$D285))</f>
        <v/>
      </c>
      <c r="AT285" s="12" t="str">
        <f>IF(SUMIFS('Forecast Data'!$E:$E,'Forecast Data'!$C:$C,AT$6,'Forecast Data'!$B:$B,$D285)=0,"",SUMIFS('Forecast Data'!$E:$E,'Forecast Data'!$C:$C,AT$6,'Forecast Data'!$B:$B,$D285))</f>
        <v/>
      </c>
      <c r="AU285" s="12" t="str">
        <f>IF(SUMIFS('Forecast Data'!$E:$E,'Forecast Data'!$C:$C,AU$6,'Forecast Data'!$B:$B,$D285)=0,"",SUMIFS('Forecast Data'!$E:$E,'Forecast Data'!$C:$C,AU$6,'Forecast Data'!$B:$B,$D285))</f>
        <v/>
      </c>
      <c r="AV285" s="1"/>
      <c r="AW285" s="11">
        <f>SUMIFS('OP Units'!E:E,'OP Units'!$A:$A,$D285)</f>
        <v>0</v>
      </c>
      <c r="AX285" s="11">
        <f>SUMIFS('OP Units'!F:F,'OP Units'!$A:$A,$D285)</f>
        <v>0</v>
      </c>
      <c r="AY285" s="11">
        <f>SUMIFS('OP Units'!G:G,'OP Units'!$A:$A,$D285)</f>
        <v>0</v>
      </c>
      <c r="AZ285" s="11">
        <f>SUMIFS('OP Units'!H:H,'OP Units'!$A:$A,$D285)</f>
        <v>0</v>
      </c>
      <c r="BA285" s="11">
        <f>SUMIFS('OP Units'!I:I,'OP Units'!$A:$A,$D285)</f>
        <v>0</v>
      </c>
      <c r="BB285" s="11">
        <f>SUMIFS('OP Units'!J:J,'OP Units'!$A:$A,$D285)</f>
        <v>0</v>
      </c>
      <c r="BC285" s="11">
        <f>SUMIFS('OP Units'!K:K,'OP Units'!$A:$A,$D285)</f>
        <v>0</v>
      </c>
      <c r="BD285" s="11">
        <f>SUMIFS('OP Units'!L:L,'OP Units'!$A:$A,$D285)</f>
        <v>0</v>
      </c>
      <c r="BE285" s="11">
        <f>SUMIFS('OP Units'!M:M,'OP Units'!$A:$A,$D285)</f>
        <v>0</v>
      </c>
      <c r="BF285" s="11">
        <f>SUMIFS('OP Units'!N:N,'OP Units'!$A:$A,$D285)</f>
        <v>0</v>
      </c>
      <c r="BG285" s="11">
        <f>SUMIFS('OP Units'!O:O,'OP Units'!$A:$A,$D285)</f>
        <v>0</v>
      </c>
      <c r="BH285" s="11">
        <f>SUMIFS('OP Units'!P:P,'OP Units'!$A:$A,$D285)</f>
        <v>0</v>
      </c>
      <c r="BI285" s="1"/>
      <c r="BJ285" s="12" t="str">
        <f>IFERROR((SUMIFS('OP Units'!E:E,'OP Units'!$A:$A,$D285)-SUMIFS('Forecast Data'!$H:$H,'Forecast Data'!$C:$C,BJ$6,'Forecast Data'!$B:$B,$D285))/SUMIFS('Forecast Data'!$H:$H,'Forecast Data'!$C:$C,BJ$6,'Forecast Data'!$B:$B,$D285),"")</f>
        <v/>
      </c>
      <c r="BK285" s="12" t="str">
        <f>IFERROR((SUMIFS('OP Units'!F:F,'OP Units'!$A:$A,$D285)-SUMIFS('Forecast Data'!$H:$H,'Forecast Data'!$C:$C,BK$6,'Forecast Data'!$B:$B,$D285))/SUMIFS('Forecast Data'!$H:$H,'Forecast Data'!$C:$C,BK$6,'Forecast Data'!$B:$B,$D285),"")</f>
        <v/>
      </c>
      <c r="BL285" s="12" t="str">
        <f>IFERROR((SUMIFS('OP Units'!G:G,'OP Units'!$A:$A,$D285)-SUMIFS('Forecast Data'!$H:$H,'Forecast Data'!$C:$C,BL$6,'Forecast Data'!$B:$B,$D285))/SUMIFS('Forecast Data'!$H:$H,'Forecast Data'!$C:$C,BL$6,'Forecast Data'!$B:$B,$D285),"")</f>
        <v/>
      </c>
      <c r="BM285" s="12" t="str">
        <f>IFERROR((SUMIFS('OP Units'!H:H,'OP Units'!$A:$A,$D285)-SUMIFS('Forecast Data'!$H:$H,'Forecast Data'!$C:$C,BM$6,'Forecast Data'!$B:$B,$D285))/SUMIFS('Forecast Data'!$H:$H,'Forecast Data'!$C:$C,BM$6,'Forecast Data'!$B:$B,$D285),"")</f>
        <v/>
      </c>
      <c r="BN285" s="12" t="str">
        <f>IFERROR((SUMIFS('OP Units'!I:I,'OP Units'!$A:$A,$D285)-SUMIFS('Forecast Data'!$H:$H,'Forecast Data'!$C:$C,BN$6,'Forecast Data'!$B:$B,$D285))/SUMIFS('Forecast Data'!$H:$H,'Forecast Data'!$C:$C,BN$6,'Forecast Data'!$B:$B,$D285),"")</f>
        <v/>
      </c>
      <c r="BO285" s="12" t="str">
        <f>IFERROR((SUMIFS('OP Units'!J:J,'OP Units'!$A:$A,$D285)-SUMIFS('Forecast Data'!$H:$H,'Forecast Data'!$C:$C,BO$6,'Forecast Data'!$B:$B,$D285))/SUMIFS('Forecast Data'!$H:$H,'Forecast Data'!$C:$C,BO$6,'Forecast Data'!$B:$B,$D285),"")</f>
        <v/>
      </c>
      <c r="BP285" s="12" t="str">
        <f>IFERROR((SUMIFS('OP Units'!K:K,'OP Units'!$A:$A,$D285)-SUMIFS('Forecast Data'!$H:$H,'Forecast Data'!$C:$C,BP$6,'Forecast Data'!$B:$B,$D285))/SUMIFS('Forecast Data'!$H:$H,'Forecast Data'!$C:$C,BP$6,'Forecast Data'!$B:$B,$D285),"")</f>
        <v/>
      </c>
      <c r="BQ285" s="12" t="str">
        <f>IFERROR((SUMIFS('OP Units'!L:L,'OP Units'!$A:$A,$D285)-SUMIFS('Forecast Data'!$H:$H,'Forecast Data'!$C:$C,BQ$6,'Forecast Data'!$B:$B,$D285))/SUMIFS('Forecast Data'!$H:$H,'Forecast Data'!$C:$C,BQ$6,'Forecast Data'!$B:$B,$D285),"")</f>
        <v/>
      </c>
      <c r="BR285" s="12" t="str">
        <f>IFERROR((SUMIFS('OP Units'!M:M,'OP Units'!$A:$A,$D285)-SUMIFS('Forecast Data'!$H:$H,'Forecast Data'!$C:$C,BR$6,'Forecast Data'!$B:$B,$D285))/SUMIFS('Forecast Data'!$H:$H,'Forecast Data'!$C:$C,BR$6,'Forecast Data'!$B:$B,$D285),"")</f>
        <v/>
      </c>
      <c r="BS285" s="12" t="str">
        <f>IFERROR((SUMIFS('OP Units'!N:N,'OP Units'!$A:$A,$D285)-SUMIFS('Forecast Data'!$H:$H,'Forecast Data'!$C:$C,BS$6,'Forecast Data'!$B:$B,$D285))/SUMIFS('Forecast Data'!$H:$H,'Forecast Data'!$C:$C,BS$6,'Forecast Data'!$B:$B,$D285),"")</f>
        <v/>
      </c>
      <c r="BT285" s="12" t="str">
        <f>IFERROR((SUMIFS('OP Units'!O:O,'OP Units'!$A:$A,$D285)-SUMIFS('Forecast Data'!$H:$H,'Forecast Data'!$C:$C,BT$6,'Forecast Data'!$B:$B,$D285))/SUMIFS('Forecast Data'!$H:$H,'Forecast Data'!$C:$C,BT$6,'Forecast Data'!$B:$B,$D285),"")</f>
        <v/>
      </c>
      <c r="BU285" s="12" t="str">
        <f>IFERROR((SUMIFS('OP Units'!P:P,'OP Units'!$A:$A,$D285)-SUMIFS('Forecast Data'!$H:$H,'Forecast Data'!$C:$C,BU$6,'Forecast Data'!$B:$B,$D285))/SUMIFS('Forecast Data'!$H:$H,'Forecast Data'!$C:$C,BU$6,'Forecast Data'!$B:$B,$D285),"")</f>
        <v/>
      </c>
      <c r="BV285" s="12"/>
      <c r="BW285" s="11">
        <f>(SUMIFS('Forecast Data'!H:H,'Forecast Data'!B:B,D285,'Forecast Data'!C:C,BK$6)+SUMIFS('Forecast Data'!H:H,'Forecast Data'!B:B,D285,'Forecast Data'!C:C,BL$6)+SUMIFS('Forecast Data'!H:H,'Forecast Data'!B:B,D285,'Forecast Data'!C:C,BM$6)+SUMIFS('Forecast Data'!H:H,'Forecast Data'!B:B,D285,'Forecast Data'!C:C,BN$6)+SUMIFS('Forecast Data'!H:H,'Forecast Data'!B:B,D285,'Forecast Data'!C:C,BO$6)+SUMIFS('Forecast Data'!H:H,'Forecast Data'!B:B,D285,'Forecast Data'!C:C,BP$6)+SUMIFS('Forecast Data'!H:H,'Forecast Data'!B:B,D285,'Forecast Data'!C:C,BQ$6)+SUMIFS('Forecast Data'!H:H,'Forecast Data'!B:B,D285,'Forecast Data'!C:C,BJ$6))/8</f>
        <v>0</v>
      </c>
      <c r="BX285" s="12" t="str">
        <f>IFERROR((SUM(W285:AD285)-(SUMIFS('Forecast Data'!H:H,'Forecast Data'!B:B,B285,'Forecast Data'!C:C,BJ$6)+SUMIFS('Forecast Data'!H:H,'Forecast Data'!B:B,B285,'Forecast Data'!C:C,BK$6)+SUMIFS('Forecast Data'!H:H,'Forecast Data'!B:B,B285,'Forecast Data'!C:C,BL$6)+SUMIFS('Forecast Data'!H:H,'Forecast Data'!B:B,B285,'Forecast Data'!C:C,BM$6)+SUMIFS('Forecast Data'!H:H,'Forecast Data'!B:B,B285,'Forecast Data'!C:C,BN$6)+SUMIFS('Forecast Data'!H:H,'Forecast Data'!B:B,B285,'Forecast Data'!C:C,BO$6)+SUMIFS('Forecast Data'!H:H,'Forecast Data'!B:B,B285,'Forecast Data'!C:C,BP$6)+SUMIFS('Forecast Data'!H:H,'Forecast Data'!B:B,B285,'Forecast Data'!C:C,BQ$6)))/(SUMIFS('Forecast Data'!H:H,'Forecast Data'!B:B,B285,'Forecast Data'!C:C,BJ$6)+SUMIFS('Forecast Data'!H:H,'Forecast Data'!B:B,B285,'Forecast Data'!C:C,BK$6)+SUMIFS('Forecast Data'!H:H,'Forecast Data'!B:B,B285,'Forecast Data'!C:C,BL$6)+SUMIFS('Forecast Data'!H:H,'Forecast Data'!B:B,B285,'Forecast Data'!C:C,BM$6)+SUMIFS('Forecast Data'!H:H,'Forecast Data'!B:B,B285,'Forecast Data'!C:C,BN$6)+SUMIFS('Forecast Data'!H:H,'Forecast Data'!B:B,B285,'Forecast Data'!C:C,BO$6)+SUMIFS('Forecast Data'!H:H,'Forecast Data'!B:B,B285,'Forecast Data'!C:C,BP$6)+SUMIFS('Forecast Data'!H:H,'Forecast Data'!B:B,B285,'Forecast Data'!C:C,BQ$6)),"")</f>
        <v/>
      </c>
      <c r="BY285" s="12">
        <f t="shared" si="68"/>
        <v>0</v>
      </c>
      <c r="BZ285" s="16">
        <f t="shared" si="69"/>
        <v>0</v>
      </c>
      <c r="CA285" s="13">
        <f t="shared" si="70"/>
        <v>0</v>
      </c>
      <c r="CB285" s="12">
        <f t="shared" si="71"/>
        <v>0</v>
      </c>
      <c r="CC285" s="12"/>
      <c r="CD285" s="11">
        <f>(SUMIFS('Forecast Data'!H:H,'Forecast Data'!B:B,D285,'Forecast Data'!C:C,BK$6)+SUMIFS('Forecast Data'!H:H,'Forecast Data'!B:B,D285,'Forecast Data'!C:C,BL$6)+SUMIFS('Forecast Data'!H:H,'Forecast Data'!B:B,D285,'Forecast Data'!C:C,BM$6)+SUMIFS('Forecast Data'!H:H,'Forecast Data'!B:B,D285,'Forecast Data'!C:C,BJ$6))/4</f>
        <v>0</v>
      </c>
      <c r="CE285" s="12" t="str">
        <f>IFERROR((SUM(W285:Z285)-(SUMIFS('Forecast Data'!H:H,'Forecast Data'!B:B,D285,'Forecast Data'!C:C,BJ$6)+SUMIFS('Forecast Data'!H:H,'Forecast Data'!B:B,D285,'Forecast Data'!C:C,BK$6)+SUMIFS('Forecast Data'!H:H,'Forecast Data'!B:B,D285,'Forecast Data'!C:C,BL$6)+SUMIFS('Forecast Data'!H:H,'Forecast Data'!B:B,D285,'Forecast Data'!C:C,BM$6)))/(SUMIFS('Forecast Data'!H:H,'Forecast Data'!B:B,D285,'Forecast Data'!C:C,BJ$6)+SUMIFS('Forecast Data'!H:H,'Forecast Data'!B:B,D285,'Forecast Data'!C:C,BK$6)+SUMIFS('Forecast Data'!H:H,'Forecast Data'!B:B,D285,'Forecast Data'!C:C,BL$6)+SUMIFS('Forecast Data'!H:H,'Forecast Data'!B:B,D285,'Forecast Data'!C:C,BM$6)),"")</f>
        <v/>
      </c>
      <c r="CF285" s="12">
        <f t="shared" si="72"/>
        <v>0</v>
      </c>
      <c r="CG285" s="12">
        <f t="shared" si="73"/>
        <v>0</v>
      </c>
      <c r="CH285" s="13">
        <f t="shared" si="74"/>
        <v>0</v>
      </c>
      <c r="CI285" s="13"/>
    </row>
    <row r="286" spans="1:87" ht="13.2">
      <c r="A286" s="1"/>
      <c r="B286" t="str">
        <f t="shared" si="75"/>
        <v>Quantum Nutrition Labs</v>
      </c>
      <c r="D286" t="s">
        <v>318</v>
      </c>
      <c r="E286" s="11">
        <f>SUMIFS('Fin Data'!F:F,'Fin Data'!A:A,D286)</f>
        <v>0</v>
      </c>
      <c r="F286" s="11">
        <f>SUMIFS('Fin Data with 6 week hist'!I:I,'Fin Data with 6 week hist'!$A:$A,$D286)</f>
        <v>0</v>
      </c>
      <c r="G286" s="11">
        <f>SUMIFS('Fin Data with 6 week hist'!J:J,'Fin Data with 6 week hist'!$A:$A,$D286)</f>
        <v>0</v>
      </c>
      <c r="H286" s="11">
        <f>SUMIFS('Fin Data with 6 week hist'!K:K,'Fin Data with 6 week hist'!$A:$A,$D286)+SUMIFS('Unit Cancellations'!D:D,'Unit Cancellations'!$B:$B,$D286)</f>
        <v>0</v>
      </c>
      <c r="I286" s="11">
        <f>SUMIFS('Fin Data with 6 week hist'!L:L,'Fin Data with 6 week hist'!$A:$A,$D286)+SUMIFS('Unit Cancellations'!E:E,'Unit Cancellations'!$B:$B,$D286)</f>
        <v>0</v>
      </c>
      <c r="J286" s="11">
        <f>SUMIFS('Fin Data with 6 week hist'!M:M,'Fin Data with 6 week hist'!$A:$A,$D286)+SUMIFS('Unit Cancellations'!F:F,'Unit Cancellations'!$B:$B,$D286)</f>
        <v>0</v>
      </c>
      <c r="K286" s="11">
        <f>SUMIFS('Fin Data with 6 week hist'!N:N,'Fin Data with 6 week hist'!$A:$A,$D286)+SUMIFS('Unit Cancellations'!G:G,'Unit Cancellations'!$B:$B,$D286)</f>
        <v>0</v>
      </c>
      <c r="L286" s="11">
        <f>SUMIFS('Fin Data'!AN:AN,'Fin Data'!A:A,D286)</f>
        <v>0</v>
      </c>
      <c r="M286" s="12">
        <f>IFERROR(SUMIFS('Fin Data'!AO:AO,'Fin Data'!A:A,D286),"")</f>
        <v>0</v>
      </c>
      <c r="N286" s="1"/>
      <c r="O286" s="11">
        <f t="shared" si="63"/>
        <v>0</v>
      </c>
      <c r="P286" s="12" t="str">
        <f t="shared" si="64"/>
        <v/>
      </c>
      <c r="Q286" s="1"/>
      <c r="R286" s="11">
        <f t="shared" si="65"/>
        <v>0</v>
      </c>
      <c r="S286" s="12" t="str">
        <f t="shared" si="66"/>
        <v/>
      </c>
      <c r="T286" s="11">
        <f t="shared" si="67"/>
        <v>0</v>
      </c>
      <c r="U286" s="1" t="e">
        <f t="shared" si="76"/>
        <v>#REF!</v>
      </c>
      <c r="V286" s="1"/>
      <c r="W286" s="11">
        <f>SUMIFS('Forecast Data'!$D:$D,'Forecast Data'!$C:$C,W$6,'Forecast Data'!$B:$B,$D286)</f>
        <v>0</v>
      </c>
      <c r="X286" s="11">
        <f>SUMIFS('Forecast Data'!$D:$D,'Forecast Data'!$C:$C,X$6,'Forecast Data'!$B:$B,$D286)</f>
        <v>0</v>
      </c>
      <c r="Y286" s="11">
        <f>SUMIFS('Forecast Data'!$D:$D,'Forecast Data'!$C:$C,Y$6,'Forecast Data'!$B:$B,$D286)</f>
        <v>0</v>
      </c>
      <c r="Z286" s="11">
        <f>SUMIFS('Forecast Data'!$D:$D,'Forecast Data'!$C:$C,Z$6,'Forecast Data'!$B:$B,$D286)</f>
        <v>0</v>
      </c>
      <c r="AA286" s="11">
        <f>SUMIFS('Forecast Data'!$D:$D,'Forecast Data'!$C:$C,AA$6,'Forecast Data'!$B:$B,$D286)</f>
        <v>0</v>
      </c>
      <c r="AB286" s="11">
        <f>SUMIFS('Forecast Data'!$D:$D,'Forecast Data'!$C:$C,AB$6,'Forecast Data'!$B:$B,$D286)</f>
        <v>0</v>
      </c>
      <c r="AC286" s="11">
        <f>SUMIFS('Forecast Data'!$D:$D,'Forecast Data'!$C:$C,AC$6,'Forecast Data'!$B:$B,$D286)</f>
        <v>0</v>
      </c>
      <c r="AD286" s="11">
        <f>SUMIFS('Forecast Data'!$D:$D,'Forecast Data'!$C:$C,AD$6,'Forecast Data'!$B:$B,$D286)</f>
        <v>0</v>
      </c>
      <c r="AE286" s="11">
        <f>SUMIFS('Forecast Data'!$D:$D,'Forecast Data'!$C:$C,AE$6,'Forecast Data'!$B:$B,$D286)</f>
        <v>0</v>
      </c>
      <c r="AF286" s="11">
        <f>SUMIFS('Forecast Data'!$D:$D,'Forecast Data'!$C:$C,AF$6,'Forecast Data'!$B:$B,$D286)</f>
        <v>0</v>
      </c>
      <c r="AG286" s="11">
        <f>SUMIFS('Forecast Data'!$D:$D,'Forecast Data'!$C:$C,AG$6,'Forecast Data'!$B:$B,$D286)</f>
        <v>0</v>
      </c>
      <c r="AH286" s="11">
        <f>SUMIFS('Forecast Data'!$D:$D,'Forecast Data'!$C:$C,AH$6,'Forecast Data'!$B:$B,$D286)</f>
        <v>0</v>
      </c>
      <c r="AI286" s="1"/>
      <c r="AJ286" s="12" t="str">
        <f>IF(SUMIFS('Forecast Data'!$E:$E,'Forecast Data'!$C:$C,AJ$6,'Forecast Data'!$B:$B,$D286)=0,"",SUMIFS('Forecast Data'!$E:$E,'Forecast Data'!$C:$C,AJ$6,'Forecast Data'!$B:$B,$D286))</f>
        <v/>
      </c>
      <c r="AK286" s="12" t="str">
        <f>IF(SUMIFS('Forecast Data'!$E:$E,'Forecast Data'!$C:$C,AK$6,'Forecast Data'!$B:$B,$D286)=0,"",SUMIFS('Forecast Data'!$E:$E,'Forecast Data'!$C:$C,AK$6,'Forecast Data'!$B:$B,$D286))</f>
        <v/>
      </c>
      <c r="AL286" s="12" t="str">
        <f>IF(SUMIFS('Forecast Data'!$E:$E,'Forecast Data'!$C:$C,AL$6,'Forecast Data'!$B:$B,$D286)=0,"",SUMIFS('Forecast Data'!$E:$E,'Forecast Data'!$C:$C,AL$6,'Forecast Data'!$B:$B,$D286))</f>
        <v/>
      </c>
      <c r="AM286" s="12" t="str">
        <f>IF(SUMIFS('Forecast Data'!$E:$E,'Forecast Data'!$C:$C,AM$6,'Forecast Data'!$B:$B,$D286)=0,"",SUMIFS('Forecast Data'!$E:$E,'Forecast Data'!$C:$C,AM$6,'Forecast Data'!$B:$B,$D286))</f>
        <v/>
      </c>
      <c r="AN286" s="12" t="str">
        <f>IF(SUMIFS('Forecast Data'!$E:$E,'Forecast Data'!$C:$C,AN$6,'Forecast Data'!$B:$B,$D286)=0,"",SUMIFS('Forecast Data'!$E:$E,'Forecast Data'!$C:$C,AN$6,'Forecast Data'!$B:$B,$D286))</f>
        <v/>
      </c>
      <c r="AO286" s="12" t="str">
        <f>IF(SUMIFS('Forecast Data'!$E:$E,'Forecast Data'!$C:$C,AO$6,'Forecast Data'!$B:$B,$D286)=0,"",SUMIFS('Forecast Data'!$E:$E,'Forecast Data'!$C:$C,AO$6,'Forecast Data'!$B:$B,$D286))</f>
        <v/>
      </c>
      <c r="AP286" s="12" t="str">
        <f>IF(SUMIFS('Forecast Data'!$E:$E,'Forecast Data'!$C:$C,AP$6,'Forecast Data'!$B:$B,$D286)=0,"",SUMIFS('Forecast Data'!$E:$E,'Forecast Data'!$C:$C,AP$6,'Forecast Data'!$B:$B,$D286))</f>
        <v/>
      </c>
      <c r="AQ286" s="12" t="str">
        <f>IF(SUMIFS('Forecast Data'!$E:$E,'Forecast Data'!$C:$C,AQ$6,'Forecast Data'!$B:$B,$D286)=0,"",SUMIFS('Forecast Data'!$E:$E,'Forecast Data'!$C:$C,AQ$6,'Forecast Data'!$B:$B,$D286))</f>
        <v/>
      </c>
      <c r="AR286" s="12" t="str">
        <f>IF(SUMIFS('Forecast Data'!$E:$E,'Forecast Data'!$C:$C,AR$6,'Forecast Data'!$B:$B,$D286)=0,"",SUMIFS('Forecast Data'!$E:$E,'Forecast Data'!$C:$C,AR$6,'Forecast Data'!$B:$B,$D286))</f>
        <v/>
      </c>
      <c r="AS286" s="12" t="str">
        <f>IF(SUMIFS('Forecast Data'!$E:$E,'Forecast Data'!$C:$C,AS$6,'Forecast Data'!$B:$B,$D286)=0,"",SUMIFS('Forecast Data'!$E:$E,'Forecast Data'!$C:$C,AS$6,'Forecast Data'!$B:$B,$D286))</f>
        <v/>
      </c>
      <c r="AT286" s="12" t="str">
        <f>IF(SUMIFS('Forecast Data'!$E:$E,'Forecast Data'!$C:$C,AT$6,'Forecast Data'!$B:$B,$D286)=0,"",SUMIFS('Forecast Data'!$E:$E,'Forecast Data'!$C:$C,AT$6,'Forecast Data'!$B:$B,$D286))</f>
        <v/>
      </c>
      <c r="AU286" s="12" t="str">
        <f>IF(SUMIFS('Forecast Data'!$E:$E,'Forecast Data'!$C:$C,AU$6,'Forecast Data'!$B:$B,$D286)=0,"",SUMIFS('Forecast Data'!$E:$E,'Forecast Data'!$C:$C,AU$6,'Forecast Data'!$B:$B,$D286))</f>
        <v/>
      </c>
      <c r="AV286" s="1"/>
      <c r="AW286" s="11">
        <f>SUMIFS('OP Units'!E:E,'OP Units'!$A:$A,$D286)</f>
        <v>0</v>
      </c>
      <c r="AX286" s="11">
        <f>SUMIFS('OP Units'!F:F,'OP Units'!$A:$A,$D286)</f>
        <v>0</v>
      </c>
      <c r="AY286" s="11">
        <f>SUMIFS('OP Units'!G:G,'OP Units'!$A:$A,$D286)</f>
        <v>0</v>
      </c>
      <c r="AZ286" s="11">
        <f>SUMIFS('OP Units'!H:H,'OP Units'!$A:$A,$D286)</f>
        <v>0</v>
      </c>
      <c r="BA286" s="11">
        <f>SUMIFS('OP Units'!I:I,'OP Units'!$A:$A,$D286)</f>
        <v>0</v>
      </c>
      <c r="BB286" s="11">
        <f>SUMIFS('OP Units'!J:J,'OP Units'!$A:$A,$D286)</f>
        <v>0</v>
      </c>
      <c r="BC286" s="11">
        <f>SUMIFS('OP Units'!K:K,'OP Units'!$A:$A,$D286)</f>
        <v>0</v>
      </c>
      <c r="BD286" s="11">
        <f>SUMIFS('OP Units'!L:L,'OP Units'!$A:$A,$D286)</f>
        <v>0</v>
      </c>
      <c r="BE286" s="11">
        <f>SUMIFS('OP Units'!M:M,'OP Units'!$A:$A,$D286)</f>
        <v>0</v>
      </c>
      <c r="BF286" s="11">
        <f>SUMIFS('OP Units'!N:N,'OP Units'!$A:$A,$D286)</f>
        <v>0</v>
      </c>
      <c r="BG286" s="11">
        <f>SUMIFS('OP Units'!O:O,'OP Units'!$A:$A,$D286)</f>
        <v>0</v>
      </c>
      <c r="BH286" s="11">
        <f>SUMIFS('OP Units'!P:P,'OP Units'!$A:$A,$D286)</f>
        <v>0</v>
      </c>
      <c r="BI286" s="1"/>
      <c r="BJ286" s="12" t="str">
        <f>IFERROR((SUMIFS('OP Units'!E:E,'OP Units'!$A:$A,$D286)-SUMIFS('Forecast Data'!$H:$H,'Forecast Data'!$C:$C,BJ$6,'Forecast Data'!$B:$B,$D286))/SUMIFS('Forecast Data'!$H:$H,'Forecast Data'!$C:$C,BJ$6,'Forecast Data'!$B:$B,$D286),"")</f>
        <v/>
      </c>
      <c r="BK286" s="12" t="str">
        <f>IFERROR((SUMIFS('OP Units'!F:F,'OP Units'!$A:$A,$D286)-SUMIFS('Forecast Data'!$H:$H,'Forecast Data'!$C:$C,BK$6,'Forecast Data'!$B:$B,$D286))/SUMIFS('Forecast Data'!$H:$H,'Forecast Data'!$C:$C,BK$6,'Forecast Data'!$B:$B,$D286),"")</f>
        <v/>
      </c>
      <c r="BL286" s="12" t="str">
        <f>IFERROR((SUMIFS('OP Units'!G:G,'OP Units'!$A:$A,$D286)-SUMIFS('Forecast Data'!$H:$H,'Forecast Data'!$C:$C,BL$6,'Forecast Data'!$B:$B,$D286))/SUMIFS('Forecast Data'!$H:$H,'Forecast Data'!$C:$C,BL$6,'Forecast Data'!$B:$B,$D286),"")</f>
        <v/>
      </c>
      <c r="BM286" s="12" t="str">
        <f>IFERROR((SUMIFS('OP Units'!H:H,'OP Units'!$A:$A,$D286)-SUMIFS('Forecast Data'!$H:$H,'Forecast Data'!$C:$C,BM$6,'Forecast Data'!$B:$B,$D286))/SUMIFS('Forecast Data'!$H:$H,'Forecast Data'!$C:$C,BM$6,'Forecast Data'!$B:$B,$D286),"")</f>
        <v/>
      </c>
      <c r="BN286" s="12" t="str">
        <f>IFERROR((SUMIFS('OP Units'!I:I,'OP Units'!$A:$A,$D286)-SUMIFS('Forecast Data'!$H:$H,'Forecast Data'!$C:$C,BN$6,'Forecast Data'!$B:$B,$D286))/SUMIFS('Forecast Data'!$H:$H,'Forecast Data'!$C:$C,BN$6,'Forecast Data'!$B:$B,$D286),"")</f>
        <v/>
      </c>
      <c r="BO286" s="12" t="str">
        <f>IFERROR((SUMIFS('OP Units'!J:J,'OP Units'!$A:$A,$D286)-SUMIFS('Forecast Data'!$H:$H,'Forecast Data'!$C:$C,BO$6,'Forecast Data'!$B:$B,$D286))/SUMIFS('Forecast Data'!$H:$H,'Forecast Data'!$C:$C,BO$6,'Forecast Data'!$B:$B,$D286),"")</f>
        <v/>
      </c>
      <c r="BP286" s="12" t="str">
        <f>IFERROR((SUMIFS('OP Units'!K:K,'OP Units'!$A:$A,$D286)-SUMIFS('Forecast Data'!$H:$H,'Forecast Data'!$C:$C,BP$6,'Forecast Data'!$B:$B,$D286))/SUMIFS('Forecast Data'!$H:$H,'Forecast Data'!$C:$C,BP$6,'Forecast Data'!$B:$B,$D286),"")</f>
        <v/>
      </c>
      <c r="BQ286" s="12" t="str">
        <f>IFERROR((SUMIFS('OP Units'!L:L,'OP Units'!$A:$A,$D286)-SUMIFS('Forecast Data'!$H:$H,'Forecast Data'!$C:$C,BQ$6,'Forecast Data'!$B:$B,$D286))/SUMIFS('Forecast Data'!$H:$H,'Forecast Data'!$C:$C,BQ$6,'Forecast Data'!$B:$B,$D286),"")</f>
        <v/>
      </c>
      <c r="BR286" s="12" t="str">
        <f>IFERROR((SUMIFS('OP Units'!M:M,'OP Units'!$A:$A,$D286)-SUMIFS('Forecast Data'!$H:$H,'Forecast Data'!$C:$C,BR$6,'Forecast Data'!$B:$B,$D286))/SUMIFS('Forecast Data'!$H:$H,'Forecast Data'!$C:$C,BR$6,'Forecast Data'!$B:$B,$D286),"")</f>
        <v/>
      </c>
      <c r="BS286" s="12" t="str">
        <f>IFERROR((SUMIFS('OP Units'!N:N,'OP Units'!$A:$A,$D286)-SUMIFS('Forecast Data'!$H:$H,'Forecast Data'!$C:$C,BS$6,'Forecast Data'!$B:$B,$D286))/SUMIFS('Forecast Data'!$H:$H,'Forecast Data'!$C:$C,BS$6,'Forecast Data'!$B:$B,$D286),"")</f>
        <v/>
      </c>
      <c r="BT286" s="12" t="str">
        <f>IFERROR((SUMIFS('OP Units'!O:O,'OP Units'!$A:$A,$D286)-SUMIFS('Forecast Data'!$H:$H,'Forecast Data'!$C:$C,BT$6,'Forecast Data'!$B:$B,$D286))/SUMIFS('Forecast Data'!$H:$H,'Forecast Data'!$C:$C,BT$6,'Forecast Data'!$B:$B,$D286),"")</f>
        <v/>
      </c>
      <c r="BU286" s="12" t="str">
        <f>IFERROR((SUMIFS('OP Units'!P:P,'OP Units'!$A:$A,$D286)-SUMIFS('Forecast Data'!$H:$H,'Forecast Data'!$C:$C,BU$6,'Forecast Data'!$B:$B,$D286))/SUMIFS('Forecast Data'!$H:$H,'Forecast Data'!$C:$C,BU$6,'Forecast Data'!$B:$B,$D286),"")</f>
        <v/>
      </c>
      <c r="BV286" s="12"/>
      <c r="BW286" s="11">
        <f>(SUMIFS('Forecast Data'!H:H,'Forecast Data'!B:B,D286,'Forecast Data'!C:C,BK$6)+SUMIFS('Forecast Data'!H:H,'Forecast Data'!B:B,D286,'Forecast Data'!C:C,BL$6)+SUMIFS('Forecast Data'!H:H,'Forecast Data'!B:B,D286,'Forecast Data'!C:C,BM$6)+SUMIFS('Forecast Data'!H:H,'Forecast Data'!B:B,D286,'Forecast Data'!C:C,BN$6)+SUMIFS('Forecast Data'!H:H,'Forecast Data'!B:B,D286,'Forecast Data'!C:C,BO$6)+SUMIFS('Forecast Data'!H:H,'Forecast Data'!B:B,D286,'Forecast Data'!C:C,BP$6)+SUMIFS('Forecast Data'!H:H,'Forecast Data'!B:B,D286,'Forecast Data'!C:C,BQ$6)+SUMIFS('Forecast Data'!H:H,'Forecast Data'!B:B,D286,'Forecast Data'!C:C,BJ$6))/8</f>
        <v>0</v>
      </c>
      <c r="BX286" s="12" t="str">
        <f>IFERROR((SUM(W286:AD286)-(SUMIFS('Forecast Data'!H:H,'Forecast Data'!B:B,B286,'Forecast Data'!C:C,BJ$6)+SUMIFS('Forecast Data'!H:H,'Forecast Data'!B:B,B286,'Forecast Data'!C:C,BK$6)+SUMIFS('Forecast Data'!H:H,'Forecast Data'!B:B,B286,'Forecast Data'!C:C,BL$6)+SUMIFS('Forecast Data'!H:H,'Forecast Data'!B:B,B286,'Forecast Data'!C:C,BM$6)+SUMIFS('Forecast Data'!H:H,'Forecast Data'!B:B,B286,'Forecast Data'!C:C,BN$6)+SUMIFS('Forecast Data'!H:H,'Forecast Data'!B:B,B286,'Forecast Data'!C:C,BO$6)+SUMIFS('Forecast Data'!H:H,'Forecast Data'!B:B,B286,'Forecast Data'!C:C,BP$6)+SUMIFS('Forecast Data'!H:H,'Forecast Data'!B:B,B286,'Forecast Data'!C:C,BQ$6)))/(SUMIFS('Forecast Data'!H:H,'Forecast Data'!B:B,B286,'Forecast Data'!C:C,BJ$6)+SUMIFS('Forecast Data'!H:H,'Forecast Data'!B:B,B286,'Forecast Data'!C:C,BK$6)+SUMIFS('Forecast Data'!H:H,'Forecast Data'!B:B,B286,'Forecast Data'!C:C,BL$6)+SUMIFS('Forecast Data'!H:H,'Forecast Data'!B:B,B286,'Forecast Data'!C:C,BM$6)+SUMIFS('Forecast Data'!H:H,'Forecast Data'!B:B,B286,'Forecast Data'!C:C,BN$6)+SUMIFS('Forecast Data'!H:H,'Forecast Data'!B:B,B286,'Forecast Data'!C:C,BO$6)+SUMIFS('Forecast Data'!H:H,'Forecast Data'!B:B,B286,'Forecast Data'!C:C,BP$6)+SUMIFS('Forecast Data'!H:H,'Forecast Data'!B:B,B286,'Forecast Data'!C:C,BQ$6)),"")</f>
        <v/>
      </c>
      <c r="BY286" s="12">
        <f t="shared" si="68"/>
        <v>0</v>
      </c>
      <c r="BZ286" s="16">
        <f t="shared" si="69"/>
        <v>0</v>
      </c>
      <c r="CA286" s="13">
        <f t="shared" si="70"/>
        <v>0</v>
      </c>
      <c r="CB286" s="12">
        <f t="shared" si="71"/>
        <v>0</v>
      </c>
      <c r="CC286" s="12"/>
      <c r="CD286" s="11">
        <f>(SUMIFS('Forecast Data'!H:H,'Forecast Data'!B:B,D286,'Forecast Data'!C:C,BK$6)+SUMIFS('Forecast Data'!H:H,'Forecast Data'!B:B,D286,'Forecast Data'!C:C,BL$6)+SUMIFS('Forecast Data'!H:H,'Forecast Data'!B:B,D286,'Forecast Data'!C:C,BM$6)+SUMIFS('Forecast Data'!H:H,'Forecast Data'!B:B,D286,'Forecast Data'!C:C,BJ$6))/4</f>
        <v>0</v>
      </c>
      <c r="CE286" s="12" t="str">
        <f>IFERROR((SUM(W286:Z286)-(SUMIFS('Forecast Data'!H:H,'Forecast Data'!B:B,D286,'Forecast Data'!C:C,BJ$6)+SUMIFS('Forecast Data'!H:H,'Forecast Data'!B:B,D286,'Forecast Data'!C:C,BK$6)+SUMIFS('Forecast Data'!H:H,'Forecast Data'!B:B,D286,'Forecast Data'!C:C,BL$6)+SUMIFS('Forecast Data'!H:H,'Forecast Data'!B:B,D286,'Forecast Data'!C:C,BM$6)))/(SUMIFS('Forecast Data'!H:H,'Forecast Data'!B:B,D286,'Forecast Data'!C:C,BJ$6)+SUMIFS('Forecast Data'!H:H,'Forecast Data'!B:B,D286,'Forecast Data'!C:C,BK$6)+SUMIFS('Forecast Data'!H:H,'Forecast Data'!B:B,D286,'Forecast Data'!C:C,BL$6)+SUMIFS('Forecast Data'!H:H,'Forecast Data'!B:B,D286,'Forecast Data'!C:C,BM$6)),"")</f>
        <v/>
      </c>
      <c r="CF286" s="12">
        <f t="shared" si="72"/>
        <v>0</v>
      </c>
      <c r="CG286" s="12">
        <f t="shared" si="73"/>
        <v>0</v>
      </c>
      <c r="CH286" s="13">
        <f t="shared" si="74"/>
        <v>0</v>
      </c>
      <c r="CI286" s="13"/>
    </row>
    <row r="287" spans="1:87" ht="13.2">
      <c r="A287" s="1"/>
      <c r="B287" t="str">
        <f t="shared" si="75"/>
        <v>4Life</v>
      </c>
      <c r="D287" t="s">
        <v>319</v>
      </c>
      <c r="E287" s="11">
        <f>SUMIFS('Fin Data'!F:F,'Fin Data'!A:A,D287)</f>
        <v>0</v>
      </c>
      <c r="F287" s="11">
        <f>SUMIFS('Fin Data with 6 week hist'!I:I,'Fin Data with 6 week hist'!$A:$A,$D287)</f>
        <v>0</v>
      </c>
      <c r="G287" s="11">
        <f>SUMIFS('Fin Data with 6 week hist'!J:J,'Fin Data with 6 week hist'!$A:$A,$D287)</f>
        <v>0</v>
      </c>
      <c r="H287" s="11">
        <f>SUMIFS('Fin Data with 6 week hist'!K:K,'Fin Data with 6 week hist'!$A:$A,$D287)+SUMIFS('Unit Cancellations'!D:D,'Unit Cancellations'!$B:$B,$D287)</f>
        <v>0</v>
      </c>
      <c r="I287" s="11">
        <f>SUMIFS('Fin Data with 6 week hist'!L:L,'Fin Data with 6 week hist'!$A:$A,$D287)+SUMIFS('Unit Cancellations'!E:E,'Unit Cancellations'!$B:$B,$D287)</f>
        <v>0</v>
      </c>
      <c r="J287" s="11">
        <f>SUMIFS('Fin Data with 6 week hist'!M:M,'Fin Data with 6 week hist'!$A:$A,$D287)+SUMIFS('Unit Cancellations'!F:F,'Unit Cancellations'!$B:$B,$D287)</f>
        <v>0</v>
      </c>
      <c r="K287" s="11">
        <f>SUMIFS('Fin Data with 6 week hist'!N:N,'Fin Data with 6 week hist'!$A:$A,$D287)+SUMIFS('Unit Cancellations'!G:G,'Unit Cancellations'!$B:$B,$D287)</f>
        <v>0</v>
      </c>
      <c r="L287" s="11">
        <f>SUMIFS('Fin Data'!AN:AN,'Fin Data'!A:A,D287)</f>
        <v>0</v>
      </c>
      <c r="M287" s="12">
        <f>IFERROR(SUMIFS('Fin Data'!AO:AO,'Fin Data'!A:A,D287),"")</f>
        <v>0</v>
      </c>
      <c r="N287" s="1"/>
      <c r="O287" s="11">
        <f t="shared" si="63"/>
        <v>0</v>
      </c>
      <c r="P287" s="12" t="str">
        <f t="shared" si="64"/>
        <v/>
      </c>
      <c r="Q287" s="1"/>
      <c r="R287" s="11">
        <f t="shared" si="65"/>
        <v>0</v>
      </c>
      <c r="S287" s="12" t="str">
        <f t="shared" si="66"/>
        <v/>
      </c>
      <c r="T287" s="11">
        <f t="shared" si="67"/>
        <v>0</v>
      </c>
      <c r="U287" s="1" t="e">
        <f t="shared" si="76"/>
        <v>#REF!</v>
      </c>
      <c r="V287" s="1"/>
      <c r="W287" s="11">
        <f>SUMIFS('Forecast Data'!$D:$D,'Forecast Data'!$C:$C,W$6,'Forecast Data'!$B:$B,$D287)</f>
        <v>0</v>
      </c>
      <c r="X287" s="11">
        <f>SUMIFS('Forecast Data'!$D:$D,'Forecast Data'!$C:$C,X$6,'Forecast Data'!$B:$B,$D287)</f>
        <v>0</v>
      </c>
      <c r="Y287" s="11">
        <f>SUMIFS('Forecast Data'!$D:$D,'Forecast Data'!$C:$C,Y$6,'Forecast Data'!$B:$B,$D287)</f>
        <v>0</v>
      </c>
      <c r="Z287" s="11">
        <f>SUMIFS('Forecast Data'!$D:$D,'Forecast Data'!$C:$C,Z$6,'Forecast Data'!$B:$B,$D287)</f>
        <v>0</v>
      </c>
      <c r="AA287" s="11">
        <f>SUMIFS('Forecast Data'!$D:$D,'Forecast Data'!$C:$C,AA$6,'Forecast Data'!$B:$B,$D287)</f>
        <v>0</v>
      </c>
      <c r="AB287" s="11">
        <f>SUMIFS('Forecast Data'!$D:$D,'Forecast Data'!$C:$C,AB$6,'Forecast Data'!$B:$B,$D287)</f>
        <v>0</v>
      </c>
      <c r="AC287" s="11">
        <f>SUMIFS('Forecast Data'!$D:$D,'Forecast Data'!$C:$C,AC$6,'Forecast Data'!$B:$B,$D287)</f>
        <v>0</v>
      </c>
      <c r="AD287" s="11">
        <f>SUMIFS('Forecast Data'!$D:$D,'Forecast Data'!$C:$C,AD$6,'Forecast Data'!$B:$B,$D287)</f>
        <v>0</v>
      </c>
      <c r="AE287" s="11">
        <f>SUMIFS('Forecast Data'!$D:$D,'Forecast Data'!$C:$C,AE$6,'Forecast Data'!$B:$B,$D287)</f>
        <v>0</v>
      </c>
      <c r="AF287" s="11">
        <f>SUMIFS('Forecast Data'!$D:$D,'Forecast Data'!$C:$C,AF$6,'Forecast Data'!$B:$B,$D287)</f>
        <v>0</v>
      </c>
      <c r="AG287" s="11">
        <f>SUMIFS('Forecast Data'!$D:$D,'Forecast Data'!$C:$C,AG$6,'Forecast Data'!$B:$B,$D287)</f>
        <v>0</v>
      </c>
      <c r="AH287" s="11">
        <f>SUMIFS('Forecast Data'!$D:$D,'Forecast Data'!$C:$C,AH$6,'Forecast Data'!$B:$B,$D287)</f>
        <v>0</v>
      </c>
      <c r="AI287" s="1"/>
      <c r="AJ287" s="12" t="str">
        <f>IF(SUMIFS('Forecast Data'!$E:$E,'Forecast Data'!$C:$C,AJ$6,'Forecast Data'!$B:$B,$D287)=0,"",SUMIFS('Forecast Data'!$E:$E,'Forecast Data'!$C:$C,AJ$6,'Forecast Data'!$B:$B,$D287))</f>
        <v/>
      </c>
      <c r="AK287" s="12" t="str">
        <f>IF(SUMIFS('Forecast Data'!$E:$E,'Forecast Data'!$C:$C,AK$6,'Forecast Data'!$B:$B,$D287)=0,"",SUMIFS('Forecast Data'!$E:$E,'Forecast Data'!$C:$C,AK$6,'Forecast Data'!$B:$B,$D287))</f>
        <v/>
      </c>
      <c r="AL287" s="12" t="str">
        <f>IF(SUMIFS('Forecast Data'!$E:$E,'Forecast Data'!$C:$C,AL$6,'Forecast Data'!$B:$B,$D287)=0,"",SUMIFS('Forecast Data'!$E:$E,'Forecast Data'!$C:$C,AL$6,'Forecast Data'!$B:$B,$D287))</f>
        <v/>
      </c>
      <c r="AM287" s="12" t="str">
        <f>IF(SUMIFS('Forecast Data'!$E:$E,'Forecast Data'!$C:$C,AM$6,'Forecast Data'!$B:$B,$D287)=0,"",SUMIFS('Forecast Data'!$E:$E,'Forecast Data'!$C:$C,AM$6,'Forecast Data'!$B:$B,$D287))</f>
        <v/>
      </c>
      <c r="AN287" s="12" t="str">
        <f>IF(SUMIFS('Forecast Data'!$E:$E,'Forecast Data'!$C:$C,AN$6,'Forecast Data'!$B:$B,$D287)=0,"",SUMIFS('Forecast Data'!$E:$E,'Forecast Data'!$C:$C,AN$6,'Forecast Data'!$B:$B,$D287))</f>
        <v/>
      </c>
      <c r="AO287" s="12" t="str">
        <f>IF(SUMIFS('Forecast Data'!$E:$E,'Forecast Data'!$C:$C,AO$6,'Forecast Data'!$B:$B,$D287)=0,"",SUMIFS('Forecast Data'!$E:$E,'Forecast Data'!$C:$C,AO$6,'Forecast Data'!$B:$B,$D287))</f>
        <v/>
      </c>
      <c r="AP287" s="12" t="str">
        <f>IF(SUMIFS('Forecast Data'!$E:$E,'Forecast Data'!$C:$C,AP$6,'Forecast Data'!$B:$B,$D287)=0,"",SUMIFS('Forecast Data'!$E:$E,'Forecast Data'!$C:$C,AP$6,'Forecast Data'!$B:$B,$D287))</f>
        <v/>
      </c>
      <c r="AQ287" s="12" t="str">
        <f>IF(SUMIFS('Forecast Data'!$E:$E,'Forecast Data'!$C:$C,AQ$6,'Forecast Data'!$B:$B,$D287)=0,"",SUMIFS('Forecast Data'!$E:$E,'Forecast Data'!$C:$C,AQ$6,'Forecast Data'!$B:$B,$D287))</f>
        <v/>
      </c>
      <c r="AR287" s="12" t="str">
        <f>IF(SUMIFS('Forecast Data'!$E:$E,'Forecast Data'!$C:$C,AR$6,'Forecast Data'!$B:$B,$D287)=0,"",SUMIFS('Forecast Data'!$E:$E,'Forecast Data'!$C:$C,AR$6,'Forecast Data'!$B:$B,$D287))</f>
        <v/>
      </c>
      <c r="AS287" s="12" t="str">
        <f>IF(SUMIFS('Forecast Data'!$E:$E,'Forecast Data'!$C:$C,AS$6,'Forecast Data'!$B:$B,$D287)=0,"",SUMIFS('Forecast Data'!$E:$E,'Forecast Data'!$C:$C,AS$6,'Forecast Data'!$B:$B,$D287))</f>
        <v/>
      </c>
      <c r="AT287" s="12" t="str">
        <f>IF(SUMIFS('Forecast Data'!$E:$E,'Forecast Data'!$C:$C,AT$6,'Forecast Data'!$B:$B,$D287)=0,"",SUMIFS('Forecast Data'!$E:$E,'Forecast Data'!$C:$C,AT$6,'Forecast Data'!$B:$B,$D287))</f>
        <v/>
      </c>
      <c r="AU287" s="12" t="str">
        <f>IF(SUMIFS('Forecast Data'!$E:$E,'Forecast Data'!$C:$C,AU$6,'Forecast Data'!$B:$B,$D287)=0,"",SUMIFS('Forecast Data'!$E:$E,'Forecast Data'!$C:$C,AU$6,'Forecast Data'!$B:$B,$D287))</f>
        <v/>
      </c>
      <c r="AV287" s="1"/>
      <c r="AW287" s="11">
        <f>SUMIFS('OP Units'!E:E,'OP Units'!$A:$A,$D287)</f>
        <v>0</v>
      </c>
      <c r="AX287" s="11">
        <f>SUMIFS('OP Units'!F:F,'OP Units'!$A:$A,$D287)</f>
        <v>0</v>
      </c>
      <c r="AY287" s="11">
        <f>SUMIFS('OP Units'!G:G,'OP Units'!$A:$A,$D287)</f>
        <v>0</v>
      </c>
      <c r="AZ287" s="11">
        <f>SUMIFS('OP Units'!H:H,'OP Units'!$A:$A,$D287)</f>
        <v>0</v>
      </c>
      <c r="BA287" s="11">
        <f>SUMIFS('OP Units'!I:I,'OP Units'!$A:$A,$D287)</f>
        <v>0</v>
      </c>
      <c r="BB287" s="11">
        <f>SUMIFS('OP Units'!J:J,'OP Units'!$A:$A,$D287)</f>
        <v>0</v>
      </c>
      <c r="BC287" s="11">
        <f>SUMIFS('OP Units'!K:K,'OP Units'!$A:$A,$D287)</f>
        <v>0</v>
      </c>
      <c r="BD287" s="11">
        <f>SUMIFS('OP Units'!L:L,'OP Units'!$A:$A,$D287)</f>
        <v>0</v>
      </c>
      <c r="BE287" s="11">
        <f>SUMIFS('OP Units'!M:M,'OP Units'!$A:$A,$D287)</f>
        <v>0</v>
      </c>
      <c r="BF287" s="11">
        <f>SUMIFS('OP Units'!N:N,'OP Units'!$A:$A,$D287)</f>
        <v>0</v>
      </c>
      <c r="BG287" s="11">
        <f>SUMIFS('OP Units'!O:O,'OP Units'!$A:$A,$D287)</f>
        <v>0</v>
      </c>
      <c r="BH287" s="11">
        <f>SUMIFS('OP Units'!P:P,'OP Units'!$A:$A,$D287)</f>
        <v>0</v>
      </c>
      <c r="BI287" s="1"/>
      <c r="BJ287" s="12" t="str">
        <f>IFERROR((SUMIFS('OP Units'!E:E,'OP Units'!$A:$A,$D287)-SUMIFS('Forecast Data'!$H:$H,'Forecast Data'!$C:$C,BJ$6,'Forecast Data'!$B:$B,$D287))/SUMIFS('Forecast Data'!$H:$H,'Forecast Data'!$C:$C,BJ$6,'Forecast Data'!$B:$B,$D287),"")</f>
        <v/>
      </c>
      <c r="BK287" s="12" t="str">
        <f>IFERROR((SUMIFS('OP Units'!F:F,'OP Units'!$A:$A,$D287)-SUMIFS('Forecast Data'!$H:$H,'Forecast Data'!$C:$C,BK$6,'Forecast Data'!$B:$B,$D287))/SUMIFS('Forecast Data'!$H:$H,'Forecast Data'!$C:$C,BK$6,'Forecast Data'!$B:$B,$D287),"")</f>
        <v/>
      </c>
      <c r="BL287" s="12" t="str">
        <f>IFERROR((SUMIFS('OP Units'!G:G,'OP Units'!$A:$A,$D287)-SUMIFS('Forecast Data'!$H:$H,'Forecast Data'!$C:$C,BL$6,'Forecast Data'!$B:$B,$D287))/SUMIFS('Forecast Data'!$H:$H,'Forecast Data'!$C:$C,BL$6,'Forecast Data'!$B:$B,$D287),"")</f>
        <v/>
      </c>
      <c r="BM287" s="12" t="str">
        <f>IFERROR((SUMIFS('OP Units'!H:H,'OP Units'!$A:$A,$D287)-SUMIFS('Forecast Data'!$H:$H,'Forecast Data'!$C:$C,BM$6,'Forecast Data'!$B:$B,$D287))/SUMIFS('Forecast Data'!$H:$H,'Forecast Data'!$C:$C,BM$6,'Forecast Data'!$B:$B,$D287),"")</f>
        <v/>
      </c>
      <c r="BN287" s="12" t="str">
        <f>IFERROR((SUMIFS('OP Units'!I:I,'OP Units'!$A:$A,$D287)-SUMIFS('Forecast Data'!$H:$H,'Forecast Data'!$C:$C,BN$6,'Forecast Data'!$B:$B,$D287))/SUMIFS('Forecast Data'!$H:$H,'Forecast Data'!$C:$C,BN$6,'Forecast Data'!$B:$B,$D287),"")</f>
        <v/>
      </c>
      <c r="BO287" s="12" t="str">
        <f>IFERROR((SUMIFS('OP Units'!J:J,'OP Units'!$A:$A,$D287)-SUMIFS('Forecast Data'!$H:$H,'Forecast Data'!$C:$C,BO$6,'Forecast Data'!$B:$B,$D287))/SUMIFS('Forecast Data'!$H:$H,'Forecast Data'!$C:$C,BO$6,'Forecast Data'!$B:$B,$D287),"")</f>
        <v/>
      </c>
      <c r="BP287" s="12" t="str">
        <f>IFERROR((SUMIFS('OP Units'!K:K,'OP Units'!$A:$A,$D287)-SUMIFS('Forecast Data'!$H:$H,'Forecast Data'!$C:$C,BP$6,'Forecast Data'!$B:$B,$D287))/SUMIFS('Forecast Data'!$H:$H,'Forecast Data'!$C:$C,BP$6,'Forecast Data'!$B:$B,$D287),"")</f>
        <v/>
      </c>
      <c r="BQ287" s="12" t="str">
        <f>IFERROR((SUMIFS('OP Units'!L:L,'OP Units'!$A:$A,$D287)-SUMIFS('Forecast Data'!$H:$H,'Forecast Data'!$C:$C,BQ$6,'Forecast Data'!$B:$B,$D287))/SUMIFS('Forecast Data'!$H:$H,'Forecast Data'!$C:$C,BQ$6,'Forecast Data'!$B:$B,$D287),"")</f>
        <v/>
      </c>
      <c r="BR287" s="12" t="str">
        <f>IFERROR((SUMIFS('OP Units'!M:M,'OP Units'!$A:$A,$D287)-SUMIFS('Forecast Data'!$H:$H,'Forecast Data'!$C:$C,BR$6,'Forecast Data'!$B:$B,$D287))/SUMIFS('Forecast Data'!$H:$H,'Forecast Data'!$C:$C,BR$6,'Forecast Data'!$B:$B,$D287),"")</f>
        <v/>
      </c>
      <c r="BS287" s="12" t="str">
        <f>IFERROR((SUMIFS('OP Units'!N:N,'OP Units'!$A:$A,$D287)-SUMIFS('Forecast Data'!$H:$H,'Forecast Data'!$C:$C,BS$6,'Forecast Data'!$B:$B,$D287))/SUMIFS('Forecast Data'!$H:$H,'Forecast Data'!$C:$C,BS$6,'Forecast Data'!$B:$B,$D287),"")</f>
        <v/>
      </c>
      <c r="BT287" s="12" t="str">
        <f>IFERROR((SUMIFS('OP Units'!O:O,'OP Units'!$A:$A,$D287)-SUMIFS('Forecast Data'!$H:$H,'Forecast Data'!$C:$C,BT$6,'Forecast Data'!$B:$B,$D287))/SUMIFS('Forecast Data'!$H:$H,'Forecast Data'!$C:$C,BT$6,'Forecast Data'!$B:$B,$D287),"")</f>
        <v/>
      </c>
      <c r="BU287" s="12" t="str">
        <f>IFERROR((SUMIFS('OP Units'!P:P,'OP Units'!$A:$A,$D287)-SUMIFS('Forecast Data'!$H:$H,'Forecast Data'!$C:$C,BU$6,'Forecast Data'!$B:$B,$D287))/SUMIFS('Forecast Data'!$H:$H,'Forecast Data'!$C:$C,BU$6,'Forecast Data'!$B:$B,$D287),"")</f>
        <v/>
      </c>
      <c r="BV287" s="12"/>
      <c r="BW287" s="11">
        <f>(SUMIFS('Forecast Data'!H:H,'Forecast Data'!B:B,D287,'Forecast Data'!C:C,BK$6)+SUMIFS('Forecast Data'!H:H,'Forecast Data'!B:B,D287,'Forecast Data'!C:C,BL$6)+SUMIFS('Forecast Data'!H:H,'Forecast Data'!B:B,D287,'Forecast Data'!C:C,BM$6)+SUMIFS('Forecast Data'!H:H,'Forecast Data'!B:B,D287,'Forecast Data'!C:C,BN$6)+SUMIFS('Forecast Data'!H:H,'Forecast Data'!B:B,D287,'Forecast Data'!C:C,BO$6)+SUMIFS('Forecast Data'!H:H,'Forecast Data'!B:B,D287,'Forecast Data'!C:C,BP$6)+SUMIFS('Forecast Data'!H:H,'Forecast Data'!B:B,D287,'Forecast Data'!C:C,BQ$6)+SUMIFS('Forecast Data'!H:H,'Forecast Data'!B:B,D287,'Forecast Data'!C:C,BJ$6))/8</f>
        <v>0</v>
      </c>
      <c r="BX287" s="12" t="str">
        <f>IFERROR((SUM(W287:AD287)-(SUMIFS('Forecast Data'!H:H,'Forecast Data'!B:B,B287,'Forecast Data'!C:C,BJ$6)+SUMIFS('Forecast Data'!H:H,'Forecast Data'!B:B,B287,'Forecast Data'!C:C,BK$6)+SUMIFS('Forecast Data'!H:H,'Forecast Data'!B:B,B287,'Forecast Data'!C:C,BL$6)+SUMIFS('Forecast Data'!H:H,'Forecast Data'!B:B,B287,'Forecast Data'!C:C,BM$6)+SUMIFS('Forecast Data'!H:H,'Forecast Data'!B:B,B287,'Forecast Data'!C:C,BN$6)+SUMIFS('Forecast Data'!H:H,'Forecast Data'!B:B,B287,'Forecast Data'!C:C,BO$6)+SUMIFS('Forecast Data'!H:H,'Forecast Data'!B:B,B287,'Forecast Data'!C:C,BP$6)+SUMIFS('Forecast Data'!H:H,'Forecast Data'!B:B,B287,'Forecast Data'!C:C,BQ$6)))/(SUMIFS('Forecast Data'!H:H,'Forecast Data'!B:B,B287,'Forecast Data'!C:C,BJ$6)+SUMIFS('Forecast Data'!H:H,'Forecast Data'!B:B,B287,'Forecast Data'!C:C,BK$6)+SUMIFS('Forecast Data'!H:H,'Forecast Data'!B:B,B287,'Forecast Data'!C:C,BL$6)+SUMIFS('Forecast Data'!H:H,'Forecast Data'!B:B,B287,'Forecast Data'!C:C,BM$6)+SUMIFS('Forecast Data'!H:H,'Forecast Data'!B:B,B287,'Forecast Data'!C:C,BN$6)+SUMIFS('Forecast Data'!H:H,'Forecast Data'!B:B,B287,'Forecast Data'!C:C,BO$6)+SUMIFS('Forecast Data'!H:H,'Forecast Data'!B:B,B287,'Forecast Data'!C:C,BP$6)+SUMIFS('Forecast Data'!H:H,'Forecast Data'!B:B,B287,'Forecast Data'!C:C,BQ$6)),"")</f>
        <v/>
      </c>
      <c r="BY287" s="12">
        <f t="shared" si="68"/>
        <v>0</v>
      </c>
      <c r="BZ287" s="16">
        <f t="shared" si="69"/>
        <v>0</v>
      </c>
      <c r="CA287" s="13">
        <f t="shared" si="70"/>
        <v>0</v>
      </c>
      <c r="CB287" s="12">
        <f t="shared" si="71"/>
        <v>0</v>
      </c>
      <c r="CC287" s="12"/>
      <c r="CD287" s="11">
        <f>(SUMIFS('Forecast Data'!H:H,'Forecast Data'!B:B,D287,'Forecast Data'!C:C,BK$6)+SUMIFS('Forecast Data'!H:H,'Forecast Data'!B:B,D287,'Forecast Data'!C:C,BL$6)+SUMIFS('Forecast Data'!H:H,'Forecast Data'!B:B,D287,'Forecast Data'!C:C,BM$6)+SUMIFS('Forecast Data'!H:H,'Forecast Data'!B:B,D287,'Forecast Data'!C:C,BJ$6))/4</f>
        <v>0</v>
      </c>
      <c r="CE287" s="12" t="str">
        <f>IFERROR((SUM(W287:Z287)-(SUMIFS('Forecast Data'!H:H,'Forecast Data'!B:B,D287,'Forecast Data'!C:C,BJ$6)+SUMIFS('Forecast Data'!H:H,'Forecast Data'!B:B,D287,'Forecast Data'!C:C,BK$6)+SUMIFS('Forecast Data'!H:H,'Forecast Data'!B:B,D287,'Forecast Data'!C:C,BL$6)+SUMIFS('Forecast Data'!H:H,'Forecast Data'!B:B,D287,'Forecast Data'!C:C,BM$6)))/(SUMIFS('Forecast Data'!H:H,'Forecast Data'!B:B,D287,'Forecast Data'!C:C,BJ$6)+SUMIFS('Forecast Data'!H:H,'Forecast Data'!B:B,D287,'Forecast Data'!C:C,BK$6)+SUMIFS('Forecast Data'!H:H,'Forecast Data'!B:B,D287,'Forecast Data'!C:C,BL$6)+SUMIFS('Forecast Data'!H:H,'Forecast Data'!B:B,D287,'Forecast Data'!C:C,BM$6)),"")</f>
        <v/>
      </c>
      <c r="CF287" s="12">
        <f t="shared" si="72"/>
        <v>0</v>
      </c>
      <c r="CG287" s="12">
        <f t="shared" si="73"/>
        <v>0</v>
      </c>
      <c r="CH287" s="13">
        <f t="shared" si="74"/>
        <v>0</v>
      </c>
      <c r="CI287" s="13"/>
    </row>
    <row r="288" spans="1:87" ht="13.2">
      <c r="A288" s="1"/>
      <c r="B288" t="str">
        <f t="shared" si="75"/>
        <v>Arlo 1P</v>
      </c>
      <c r="D288" t="s">
        <v>320</v>
      </c>
      <c r="E288" s="11">
        <f>SUMIFS('Fin Data'!F:F,'Fin Data'!A:A,D288)</f>
        <v>0</v>
      </c>
      <c r="F288" s="11">
        <f>SUMIFS('Fin Data with 6 week hist'!I:I,'Fin Data with 6 week hist'!$A:$A,$D288)</f>
        <v>0</v>
      </c>
      <c r="G288" s="11">
        <f>SUMIFS('Fin Data with 6 week hist'!J:J,'Fin Data with 6 week hist'!$A:$A,$D288)</f>
        <v>0</v>
      </c>
      <c r="H288" s="11">
        <f>SUMIFS('Fin Data with 6 week hist'!K:K,'Fin Data with 6 week hist'!$A:$A,$D288)+SUMIFS('Unit Cancellations'!D:D,'Unit Cancellations'!$B:$B,$D288)</f>
        <v>0</v>
      </c>
      <c r="I288" s="11">
        <f>SUMIFS('Fin Data with 6 week hist'!L:L,'Fin Data with 6 week hist'!$A:$A,$D288)+SUMIFS('Unit Cancellations'!E:E,'Unit Cancellations'!$B:$B,$D288)</f>
        <v>0</v>
      </c>
      <c r="J288" s="11">
        <f>SUMIFS('Fin Data with 6 week hist'!M:M,'Fin Data with 6 week hist'!$A:$A,$D288)+SUMIFS('Unit Cancellations'!F:F,'Unit Cancellations'!$B:$B,$D288)</f>
        <v>0</v>
      </c>
      <c r="K288" s="11">
        <f>SUMIFS('Fin Data with 6 week hist'!N:N,'Fin Data with 6 week hist'!$A:$A,$D288)+SUMIFS('Unit Cancellations'!G:G,'Unit Cancellations'!$B:$B,$D288)</f>
        <v>0</v>
      </c>
      <c r="L288" s="11">
        <f>SUMIFS('Fin Data'!AN:AN,'Fin Data'!A:A,D288)</f>
        <v>0</v>
      </c>
      <c r="M288" s="12">
        <f>IFERROR(SUMIFS('Fin Data'!AO:AO,'Fin Data'!A:A,D288),"")</f>
        <v>0</v>
      </c>
      <c r="N288" s="1"/>
      <c r="O288" s="11">
        <f t="shared" si="63"/>
        <v>0</v>
      </c>
      <c r="P288" s="12" t="str">
        <f t="shared" si="64"/>
        <v/>
      </c>
      <c r="Q288" s="1"/>
      <c r="R288" s="11">
        <f t="shared" si="65"/>
        <v>0</v>
      </c>
      <c r="S288" s="12" t="str">
        <f t="shared" si="66"/>
        <v/>
      </c>
      <c r="T288" s="11">
        <f t="shared" si="67"/>
        <v>0</v>
      </c>
      <c r="U288" s="1" t="e">
        <f t="shared" si="76"/>
        <v>#REF!</v>
      </c>
      <c r="V288" s="1"/>
      <c r="W288" s="11">
        <f>SUMIFS('Forecast Data'!$D:$D,'Forecast Data'!$C:$C,W$6,'Forecast Data'!$B:$B,$D288)</f>
        <v>0</v>
      </c>
      <c r="X288" s="11">
        <f>SUMIFS('Forecast Data'!$D:$D,'Forecast Data'!$C:$C,X$6,'Forecast Data'!$B:$B,$D288)</f>
        <v>0</v>
      </c>
      <c r="Y288" s="11">
        <f>SUMIFS('Forecast Data'!$D:$D,'Forecast Data'!$C:$C,Y$6,'Forecast Data'!$B:$B,$D288)</f>
        <v>0</v>
      </c>
      <c r="Z288" s="11">
        <f>SUMIFS('Forecast Data'!$D:$D,'Forecast Data'!$C:$C,Z$6,'Forecast Data'!$B:$B,$D288)</f>
        <v>0</v>
      </c>
      <c r="AA288" s="11">
        <f>SUMIFS('Forecast Data'!$D:$D,'Forecast Data'!$C:$C,AA$6,'Forecast Data'!$B:$B,$D288)</f>
        <v>0</v>
      </c>
      <c r="AB288" s="11">
        <f>SUMIFS('Forecast Data'!$D:$D,'Forecast Data'!$C:$C,AB$6,'Forecast Data'!$B:$B,$D288)</f>
        <v>0</v>
      </c>
      <c r="AC288" s="11">
        <f>SUMIFS('Forecast Data'!$D:$D,'Forecast Data'!$C:$C,AC$6,'Forecast Data'!$B:$B,$D288)</f>
        <v>0</v>
      </c>
      <c r="AD288" s="11">
        <f>SUMIFS('Forecast Data'!$D:$D,'Forecast Data'!$C:$C,AD$6,'Forecast Data'!$B:$B,$D288)</f>
        <v>0</v>
      </c>
      <c r="AE288" s="11">
        <f>SUMIFS('Forecast Data'!$D:$D,'Forecast Data'!$C:$C,AE$6,'Forecast Data'!$B:$B,$D288)</f>
        <v>0</v>
      </c>
      <c r="AF288" s="11">
        <f>SUMIFS('Forecast Data'!$D:$D,'Forecast Data'!$C:$C,AF$6,'Forecast Data'!$B:$B,$D288)</f>
        <v>0</v>
      </c>
      <c r="AG288" s="11">
        <f>SUMIFS('Forecast Data'!$D:$D,'Forecast Data'!$C:$C,AG$6,'Forecast Data'!$B:$B,$D288)</f>
        <v>0</v>
      </c>
      <c r="AH288" s="11">
        <f>SUMIFS('Forecast Data'!$D:$D,'Forecast Data'!$C:$C,AH$6,'Forecast Data'!$B:$B,$D288)</f>
        <v>0</v>
      </c>
      <c r="AI288" s="1"/>
      <c r="AJ288" s="12" t="str">
        <f>IF(SUMIFS('Forecast Data'!$E:$E,'Forecast Data'!$C:$C,AJ$6,'Forecast Data'!$B:$B,$D288)=0,"",SUMIFS('Forecast Data'!$E:$E,'Forecast Data'!$C:$C,AJ$6,'Forecast Data'!$B:$B,$D288))</f>
        <v/>
      </c>
      <c r="AK288" s="12" t="str">
        <f>IF(SUMIFS('Forecast Data'!$E:$E,'Forecast Data'!$C:$C,AK$6,'Forecast Data'!$B:$B,$D288)=0,"",SUMIFS('Forecast Data'!$E:$E,'Forecast Data'!$C:$C,AK$6,'Forecast Data'!$B:$B,$D288))</f>
        <v/>
      </c>
      <c r="AL288" s="12" t="str">
        <f>IF(SUMIFS('Forecast Data'!$E:$E,'Forecast Data'!$C:$C,AL$6,'Forecast Data'!$B:$B,$D288)=0,"",SUMIFS('Forecast Data'!$E:$E,'Forecast Data'!$C:$C,AL$6,'Forecast Data'!$B:$B,$D288))</f>
        <v/>
      </c>
      <c r="AM288" s="12" t="str">
        <f>IF(SUMIFS('Forecast Data'!$E:$E,'Forecast Data'!$C:$C,AM$6,'Forecast Data'!$B:$B,$D288)=0,"",SUMIFS('Forecast Data'!$E:$E,'Forecast Data'!$C:$C,AM$6,'Forecast Data'!$B:$B,$D288))</f>
        <v/>
      </c>
      <c r="AN288" s="12" t="str">
        <f>IF(SUMIFS('Forecast Data'!$E:$E,'Forecast Data'!$C:$C,AN$6,'Forecast Data'!$B:$B,$D288)=0,"",SUMIFS('Forecast Data'!$E:$E,'Forecast Data'!$C:$C,AN$6,'Forecast Data'!$B:$B,$D288))</f>
        <v/>
      </c>
      <c r="AO288" s="12" t="str">
        <f>IF(SUMIFS('Forecast Data'!$E:$E,'Forecast Data'!$C:$C,AO$6,'Forecast Data'!$B:$B,$D288)=0,"",SUMIFS('Forecast Data'!$E:$E,'Forecast Data'!$C:$C,AO$6,'Forecast Data'!$B:$B,$D288))</f>
        <v/>
      </c>
      <c r="AP288" s="12" t="str">
        <f>IF(SUMIFS('Forecast Data'!$E:$E,'Forecast Data'!$C:$C,AP$6,'Forecast Data'!$B:$B,$D288)=0,"",SUMIFS('Forecast Data'!$E:$E,'Forecast Data'!$C:$C,AP$6,'Forecast Data'!$B:$B,$D288))</f>
        <v/>
      </c>
      <c r="AQ288" s="12" t="str">
        <f>IF(SUMIFS('Forecast Data'!$E:$E,'Forecast Data'!$C:$C,AQ$6,'Forecast Data'!$B:$B,$D288)=0,"",SUMIFS('Forecast Data'!$E:$E,'Forecast Data'!$C:$C,AQ$6,'Forecast Data'!$B:$B,$D288))</f>
        <v/>
      </c>
      <c r="AR288" s="12" t="str">
        <f>IF(SUMIFS('Forecast Data'!$E:$E,'Forecast Data'!$C:$C,AR$6,'Forecast Data'!$B:$B,$D288)=0,"",SUMIFS('Forecast Data'!$E:$E,'Forecast Data'!$C:$C,AR$6,'Forecast Data'!$B:$B,$D288))</f>
        <v/>
      </c>
      <c r="AS288" s="12" t="str">
        <f>IF(SUMIFS('Forecast Data'!$E:$E,'Forecast Data'!$C:$C,AS$6,'Forecast Data'!$B:$B,$D288)=0,"",SUMIFS('Forecast Data'!$E:$E,'Forecast Data'!$C:$C,AS$6,'Forecast Data'!$B:$B,$D288))</f>
        <v/>
      </c>
      <c r="AT288" s="12" t="str">
        <f>IF(SUMIFS('Forecast Data'!$E:$E,'Forecast Data'!$C:$C,AT$6,'Forecast Data'!$B:$B,$D288)=0,"",SUMIFS('Forecast Data'!$E:$E,'Forecast Data'!$C:$C,AT$6,'Forecast Data'!$B:$B,$D288))</f>
        <v/>
      </c>
      <c r="AU288" s="12" t="str">
        <f>IF(SUMIFS('Forecast Data'!$E:$E,'Forecast Data'!$C:$C,AU$6,'Forecast Data'!$B:$B,$D288)=0,"",SUMIFS('Forecast Data'!$E:$E,'Forecast Data'!$C:$C,AU$6,'Forecast Data'!$B:$B,$D288))</f>
        <v/>
      </c>
      <c r="AV288" s="1"/>
      <c r="AW288" s="11">
        <f>SUMIFS('OP Units'!E:E,'OP Units'!$A:$A,$D288)</f>
        <v>0</v>
      </c>
      <c r="AX288" s="11">
        <f>SUMIFS('OP Units'!F:F,'OP Units'!$A:$A,$D288)</f>
        <v>0</v>
      </c>
      <c r="AY288" s="11">
        <f>SUMIFS('OP Units'!G:G,'OP Units'!$A:$A,$D288)</f>
        <v>0</v>
      </c>
      <c r="AZ288" s="11">
        <f>SUMIFS('OP Units'!H:H,'OP Units'!$A:$A,$D288)</f>
        <v>0</v>
      </c>
      <c r="BA288" s="11">
        <f>SUMIFS('OP Units'!I:I,'OP Units'!$A:$A,$D288)</f>
        <v>0</v>
      </c>
      <c r="BB288" s="11">
        <f>SUMIFS('OP Units'!J:J,'OP Units'!$A:$A,$D288)</f>
        <v>0</v>
      </c>
      <c r="BC288" s="11">
        <f>SUMIFS('OP Units'!K:K,'OP Units'!$A:$A,$D288)</f>
        <v>0</v>
      </c>
      <c r="BD288" s="11">
        <f>SUMIFS('OP Units'!L:L,'OP Units'!$A:$A,$D288)</f>
        <v>0</v>
      </c>
      <c r="BE288" s="11">
        <f>SUMIFS('OP Units'!M:M,'OP Units'!$A:$A,$D288)</f>
        <v>0</v>
      </c>
      <c r="BF288" s="11">
        <f>SUMIFS('OP Units'!N:N,'OP Units'!$A:$A,$D288)</f>
        <v>0</v>
      </c>
      <c r="BG288" s="11">
        <f>SUMIFS('OP Units'!O:O,'OP Units'!$A:$A,$D288)</f>
        <v>0</v>
      </c>
      <c r="BH288" s="11">
        <f>SUMIFS('OP Units'!P:P,'OP Units'!$A:$A,$D288)</f>
        <v>0</v>
      </c>
      <c r="BI288" s="1"/>
      <c r="BJ288" s="12" t="str">
        <f>IFERROR((SUMIFS('OP Units'!E:E,'OP Units'!$A:$A,$D288)-SUMIFS('Forecast Data'!$H:$H,'Forecast Data'!$C:$C,BJ$6,'Forecast Data'!$B:$B,$D288))/SUMIFS('Forecast Data'!$H:$H,'Forecast Data'!$C:$C,BJ$6,'Forecast Data'!$B:$B,$D288),"")</f>
        <v/>
      </c>
      <c r="BK288" s="12" t="str">
        <f>IFERROR((SUMIFS('OP Units'!F:F,'OP Units'!$A:$A,$D288)-SUMIFS('Forecast Data'!$H:$H,'Forecast Data'!$C:$C,BK$6,'Forecast Data'!$B:$B,$D288))/SUMIFS('Forecast Data'!$H:$H,'Forecast Data'!$C:$C,BK$6,'Forecast Data'!$B:$B,$D288),"")</f>
        <v/>
      </c>
      <c r="BL288" s="12" t="str">
        <f>IFERROR((SUMIFS('OP Units'!G:G,'OP Units'!$A:$A,$D288)-SUMIFS('Forecast Data'!$H:$H,'Forecast Data'!$C:$C,BL$6,'Forecast Data'!$B:$B,$D288))/SUMIFS('Forecast Data'!$H:$H,'Forecast Data'!$C:$C,BL$6,'Forecast Data'!$B:$B,$D288),"")</f>
        <v/>
      </c>
      <c r="BM288" s="12" t="str">
        <f>IFERROR((SUMIFS('OP Units'!H:H,'OP Units'!$A:$A,$D288)-SUMIFS('Forecast Data'!$H:$H,'Forecast Data'!$C:$C,BM$6,'Forecast Data'!$B:$B,$D288))/SUMIFS('Forecast Data'!$H:$H,'Forecast Data'!$C:$C,BM$6,'Forecast Data'!$B:$B,$D288),"")</f>
        <v/>
      </c>
      <c r="BN288" s="12" t="str">
        <f>IFERROR((SUMIFS('OP Units'!I:I,'OP Units'!$A:$A,$D288)-SUMIFS('Forecast Data'!$H:$H,'Forecast Data'!$C:$C,BN$6,'Forecast Data'!$B:$B,$D288))/SUMIFS('Forecast Data'!$H:$H,'Forecast Data'!$C:$C,BN$6,'Forecast Data'!$B:$B,$D288),"")</f>
        <v/>
      </c>
      <c r="BO288" s="12" t="str">
        <f>IFERROR((SUMIFS('OP Units'!J:J,'OP Units'!$A:$A,$D288)-SUMIFS('Forecast Data'!$H:$H,'Forecast Data'!$C:$C,BO$6,'Forecast Data'!$B:$B,$D288))/SUMIFS('Forecast Data'!$H:$H,'Forecast Data'!$C:$C,BO$6,'Forecast Data'!$B:$B,$D288),"")</f>
        <v/>
      </c>
      <c r="BP288" s="12" t="str">
        <f>IFERROR((SUMIFS('OP Units'!K:K,'OP Units'!$A:$A,$D288)-SUMIFS('Forecast Data'!$H:$H,'Forecast Data'!$C:$C,BP$6,'Forecast Data'!$B:$B,$D288))/SUMIFS('Forecast Data'!$H:$H,'Forecast Data'!$C:$C,BP$6,'Forecast Data'!$B:$B,$D288),"")</f>
        <v/>
      </c>
      <c r="BQ288" s="12" t="str">
        <f>IFERROR((SUMIFS('OP Units'!L:L,'OP Units'!$A:$A,$D288)-SUMIFS('Forecast Data'!$H:$H,'Forecast Data'!$C:$C,BQ$6,'Forecast Data'!$B:$B,$D288))/SUMIFS('Forecast Data'!$H:$H,'Forecast Data'!$C:$C,BQ$6,'Forecast Data'!$B:$B,$D288),"")</f>
        <v/>
      </c>
      <c r="BR288" s="12" t="str">
        <f>IFERROR((SUMIFS('OP Units'!M:M,'OP Units'!$A:$A,$D288)-SUMIFS('Forecast Data'!$H:$H,'Forecast Data'!$C:$C,BR$6,'Forecast Data'!$B:$B,$D288))/SUMIFS('Forecast Data'!$H:$H,'Forecast Data'!$C:$C,BR$6,'Forecast Data'!$B:$B,$D288),"")</f>
        <v/>
      </c>
      <c r="BS288" s="12" t="str">
        <f>IFERROR((SUMIFS('OP Units'!N:N,'OP Units'!$A:$A,$D288)-SUMIFS('Forecast Data'!$H:$H,'Forecast Data'!$C:$C,BS$6,'Forecast Data'!$B:$B,$D288))/SUMIFS('Forecast Data'!$H:$H,'Forecast Data'!$C:$C,BS$6,'Forecast Data'!$B:$B,$D288),"")</f>
        <v/>
      </c>
      <c r="BT288" s="12" t="str">
        <f>IFERROR((SUMIFS('OP Units'!O:O,'OP Units'!$A:$A,$D288)-SUMIFS('Forecast Data'!$H:$H,'Forecast Data'!$C:$C,BT$6,'Forecast Data'!$B:$B,$D288))/SUMIFS('Forecast Data'!$H:$H,'Forecast Data'!$C:$C,BT$6,'Forecast Data'!$B:$B,$D288),"")</f>
        <v/>
      </c>
      <c r="BU288" s="12" t="str">
        <f>IFERROR((SUMIFS('OP Units'!P:P,'OP Units'!$A:$A,$D288)-SUMIFS('Forecast Data'!$H:$H,'Forecast Data'!$C:$C,BU$6,'Forecast Data'!$B:$B,$D288))/SUMIFS('Forecast Data'!$H:$H,'Forecast Data'!$C:$C,BU$6,'Forecast Data'!$B:$B,$D288),"")</f>
        <v/>
      </c>
      <c r="BV288" s="12"/>
      <c r="BW288" s="11">
        <f>(SUMIFS('Forecast Data'!H:H,'Forecast Data'!B:B,D288,'Forecast Data'!C:C,BK$6)+SUMIFS('Forecast Data'!H:H,'Forecast Data'!B:B,D288,'Forecast Data'!C:C,BL$6)+SUMIFS('Forecast Data'!H:H,'Forecast Data'!B:B,D288,'Forecast Data'!C:C,BM$6)+SUMIFS('Forecast Data'!H:H,'Forecast Data'!B:B,D288,'Forecast Data'!C:C,BN$6)+SUMIFS('Forecast Data'!H:H,'Forecast Data'!B:B,D288,'Forecast Data'!C:C,BO$6)+SUMIFS('Forecast Data'!H:H,'Forecast Data'!B:B,D288,'Forecast Data'!C:C,BP$6)+SUMIFS('Forecast Data'!H:H,'Forecast Data'!B:B,D288,'Forecast Data'!C:C,BQ$6)+SUMIFS('Forecast Data'!H:H,'Forecast Data'!B:B,D288,'Forecast Data'!C:C,BJ$6))/8</f>
        <v>0</v>
      </c>
      <c r="BX288" s="12" t="str">
        <f>IFERROR((SUM(W288:AD288)-(SUMIFS('Forecast Data'!H:H,'Forecast Data'!B:B,B288,'Forecast Data'!C:C,BJ$6)+SUMIFS('Forecast Data'!H:H,'Forecast Data'!B:B,B288,'Forecast Data'!C:C,BK$6)+SUMIFS('Forecast Data'!H:H,'Forecast Data'!B:B,B288,'Forecast Data'!C:C,BL$6)+SUMIFS('Forecast Data'!H:H,'Forecast Data'!B:B,B288,'Forecast Data'!C:C,BM$6)+SUMIFS('Forecast Data'!H:H,'Forecast Data'!B:B,B288,'Forecast Data'!C:C,BN$6)+SUMIFS('Forecast Data'!H:H,'Forecast Data'!B:B,B288,'Forecast Data'!C:C,BO$6)+SUMIFS('Forecast Data'!H:H,'Forecast Data'!B:B,B288,'Forecast Data'!C:C,BP$6)+SUMIFS('Forecast Data'!H:H,'Forecast Data'!B:B,B288,'Forecast Data'!C:C,BQ$6)))/(SUMIFS('Forecast Data'!H:H,'Forecast Data'!B:B,B288,'Forecast Data'!C:C,BJ$6)+SUMIFS('Forecast Data'!H:H,'Forecast Data'!B:B,B288,'Forecast Data'!C:C,BK$6)+SUMIFS('Forecast Data'!H:H,'Forecast Data'!B:B,B288,'Forecast Data'!C:C,BL$6)+SUMIFS('Forecast Data'!H:H,'Forecast Data'!B:B,B288,'Forecast Data'!C:C,BM$6)+SUMIFS('Forecast Data'!H:H,'Forecast Data'!B:B,B288,'Forecast Data'!C:C,BN$6)+SUMIFS('Forecast Data'!H:H,'Forecast Data'!B:B,B288,'Forecast Data'!C:C,BO$6)+SUMIFS('Forecast Data'!H:H,'Forecast Data'!B:B,B288,'Forecast Data'!C:C,BP$6)+SUMIFS('Forecast Data'!H:H,'Forecast Data'!B:B,B288,'Forecast Data'!C:C,BQ$6)),"")</f>
        <v/>
      </c>
      <c r="BY288" s="12">
        <f t="shared" si="68"/>
        <v>0</v>
      </c>
      <c r="BZ288" s="16">
        <f t="shared" si="69"/>
        <v>0</v>
      </c>
      <c r="CA288" s="13">
        <f t="shared" si="70"/>
        <v>0</v>
      </c>
      <c r="CB288" s="12">
        <f t="shared" si="71"/>
        <v>0</v>
      </c>
      <c r="CC288" s="12"/>
      <c r="CD288" s="11">
        <f>(SUMIFS('Forecast Data'!H:H,'Forecast Data'!B:B,D288,'Forecast Data'!C:C,BK$6)+SUMIFS('Forecast Data'!H:H,'Forecast Data'!B:B,D288,'Forecast Data'!C:C,BL$6)+SUMIFS('Forecast Data'!H:H,'Forecast Data'!B:B,D288,'Forecast Data'!C:C,BM$6)+SUMIFS('Forecast Data'!H:H,'Forecast Data'!B:B,D288,'Forecast Data'!C:C,BJ$6))/4</f>
        <v>0</v>
      </c>
      <c r="CE288" s="12" t="str">
        <f>IFERROR((SUM(W288:Z288)-(SUMIFS('Forecast Data'!H:H,'Forecast Data'!B:B,D288,'Forecast Data'!C:C,BJ$6)+SUMIFS('Forecast Data'!H:H,'Forecast Data'!B:B,D288,'Forecast Data'!C:C,BK$6)+SUMIFS('Forecast Data'!H:H,'Forecast Data'!B:B,D288,'Forecast Data'!C:C,BL$6)+SUMIFS('Forecast Data'!H:H,'Forecast Data'!B:B,D288,'Forecast Data'!C:C,BM$6)))/(SUMIFS('Forecast Data'!H:H,'Forecast Data'!B:B,D288,'Forecast Data'!C:C,BJ$6)+SUMIFS('Forecast Data'!H:H,'Forecast Data'!B:B,D288,'Forecast Data'!C:C,BK$6)+SUMIFS('Forecast Data'!H:H,'Forecast Data'!B:B,D288,'Forecast Data'!C:C,BL$6)+SUMIFS('Forecast Data'!H:H,'Forecast Data'!B:B,D288,'Forecast Data'!C:C,BM$6)),"")</f>
        <v/>
      </c>
      <c r="CF288" s="12">
        <f t="shared" si="72"/>
        <v>0</v>
      </c>
      <c r="CG288" s="12">
        <f t="shared" si="73"/>
        <v>0</v>
      </c>
      <c r="CH288" s="13">
        <f t="shared" si="74"/>
        <v>0</v>
      </c>
      <c r="CI288" s="13"/>
    </row>
    <row r="289" spans="1:87" ht="13.2">
      <c r="A289" s="1"/>
      <c r="B289" t="str">
        <f t="shared" si="75"/>
        <v>Nature's Sunshine</v>
      </c>
      <c r="D289" t="s">
        <v>321</v>
      </c>
      <c r="E289" s="11">
        <f>SUMIFS('Fin Data'!F:F,'Fin Data'!A:A,D289)</f>
        <v>0</v>
      </c>
      <c r="F289" s="11">
        <f>SUMIFS('Fin Data with 6 week hist'!I:I,'Fin Data with 6 week hist'!$A:$A,$D289)</f>
        <v>0</v>
      </c>
      <c r="G289" s="11">
        <f>SUMIFS('Fin Data with 6 week hist'!J:J,'Fin Data with 6 week hist'!$A:$A,$D289)</f>
        <v>0</v>
      </c>
      <c r="H289" s="11">
        <f>SUMIFS('Fin Data with 6 week hist'!K:K,'Fin Data with 6 week hist'!$A:$A,$D289)+SUMIFS('Unit Cancellations'!D:D,'Unit Cancellations'!$B:$B,$D289)</f>
        <v>0</v>
      </c>
      <c r="I289" s="11">
        <f>SUMIFS('Fin Data with 6 week hist'!L:L,'Fin Data with 6 week hist'!$A:$A,$D289)+SUMIFS('Unit Cancellations'!E:E,'Unit Cancellations'!$B:$B,$D289)</f>
        <v>0</v>
      </c>
      <c r="J289" s="11">
        <f>SUMIFS('Fin Data with 6 week hist'!M:M,'Fin Data with 6 week hist'!$A:$A,$D289)+SUMIFS('Unit Cancellations'!F:F,'Unit Cancellations'!$B:$B,$D289)</f>
        <v>0</v>
      </c>
      <c r="K289" s="11">
        <f>SUMIFS('Fin Data with 6 week hist'!N:N,'Fin Data with 6 week hist'!$A:$A,$D289)+SUMIFS('Unit Cancellations'!G:G,'Unit Cancellations'!$B:$B,$D289)</f>
        <v>0</v>
      </c>
      <c r="L289" s="11">
        <f>SUMIFS('Fin Data'!AN:AN,'Fin Data'!A:A,D289)</f>
        <v>0</v>
      </c>
      <c r="M289" s="12">
        <f>IFERROR(SUMIFS('Fin Data'!AO:AO,'Fin Data'!A:A,D289),"")</f>
        <v>0</v>
      </c>
      <c r="N289" s="1"/>
      <c r="O289" s="11">
        <f t="shared" si="63"/>
        <v>0</v>
      </c>
      <c r="P289" s="12" t="str">
        <f t="shared" si="64"/>
        <v/>
      </c>
      <c r="Q289" s="1"/>
      <c r="R289" s="11">
        <f t="shared" si="65"/>
        <v>0</v>
      </c>
      <c r="S289" s="12" t="str">
        <f t="shared" si="66"/>
        <v/>
      </c>
      <c r="T289" s="11">
        <f t="shared" si="67"/>
        <v>0</v>
      </c>
      <c r="U289" s="1" t="e">
        <f t="shared" si="76"/>
        <v>#REF!</v>
      </c>
      <c r="V289" s="1"/>
      <c r="W289" s="11">
        <f>SUMIFS('Forecast Data'!$D:$D,'Forecast Data'!$C:$C,W$6,'Forecast Data'!$B:$B,$D289)</f>
        <v>0</v>
      </c>
      <c r="X289" s="11">
        <f>SUMIFS('Forecast Data'!$D:$D,'Forecast Data'!$C:$C,X$6,'Forecast Data'!$B:$B,$D289)</f>
        <v>0</v>
      </c>
      <c r="Y289" s="11">
        <f>SUMIFS('Forecast Data'!$D:$D,'Forecast Data'!$C:$C,Y$6,'Forecast Data'!$B:$B,$D289)</f>
        <v>0</v>
      </c>
      <c r="Z289" s="11">
        <f>SUMIFS('Forecast Data'!$D:$D,'Forecast Data'!$C:$C,Z$6,'Forecast Data'!$B:$B,$D289)</f>
        <v>0</v>
      </c>
      <c r="AA289" s="11">
        <f>SUMIFS('Forecast Data'!$D:$D,'Forecast Data'!$C:$C,AA$6,'Forecast Data'!$B:$B,$D289)</f>
        <v>0</v>
      </c>
      <c r="AB289" s="11">
        <f>SUMIFS('Forecast Data'!$D:$D,'Forecast Data'!$C:$C,AB$6,'Forecast Data'!$B:$B,$D289)</f>
        <v>0</v>
      </c>
      <c r="AC289" s="11">
        <f>SUMIFS('Forecast Data'!$D:$D,'Forecast Data'!$C:$C,AC$6,'Forecast Data'!$B:$B,$D289)</f>
        <v>0</v>
      </c>
      <c r="AD289" s="11">
        <f>SUMIFS('Forecast Data'!$D:$D,'Forecast Data'!$C:$C,AD$6,'Forecast Data'!$B:$B,$D289)</f>
        <v>0</v>
      </c>
      <c r="AE289" s="11">
        <f>SUMIFS('Forecast Data'!$D:$D,'Forecast Data'!$C:$C,AE$6,'Forecast Data'!$B:$B,$D289)</f>
        <v>0</v>
      </c>
      <c r="AF289" s="11">
        <f>SUMIFS('Forecast Data'!$D:$D,'Forecast Data'!$C:$C,AF$6,'Forecast Data'!$B:$B,$D289)</f>
        <v>0</v>
      </c>
      <c r="AG289" s="11">
        <f>SUMIFS('Forecast Data'!$D:$D,'Forecast Data'!$C:$C,AG$6,'Forecast Data'!$B:$B,$D289)</f>
        <v>0</v>
      </c>
      <c r="AH289" s="11">
        <f>SUMIFS('Forecast Data'!$D:$D,'Forecast Data'!$C:$C,AH$6,'Forecast Data'!$B:$B,$D289)</f>
        <v>0</v>
      </c>
      <c r="AI289" s="1"/>
      <c r="AJ289" s="12" t="str">
        <f>IF(SUMIFS('Forecast Data'!$E:$E,'Forecast Data'!$C:$C,AJ$6,'Forecast Data'!$B:$B,$D289)=0,"",SUMIFS('Forecast Data'!$E:$E,'Forecast Data'!$C:$C,AJ$6,'Forecast Data'!$B:$B,$D289))</f>
        <v/>
      </c>
      <c r="AK289" s="12" t="str">
        <f>IF(SUMIFS('Forecast Data'!$E:$E,'Forecast Data'!$C:$C,AK$6,'Forecast Data'!$B:$B,$D289)=0,"",SUMIFS('Forecast Data'!$E:$E,'Forecast Data'!$C:$C,AK$6,'Forecast Data'!$B:$B,$D289))</f>
        <v/>
      </c>
      <c r="AL289" s="12" t="str">
        <f>IF(SUMIFS('Forecast Data'!$E:$E,'Forecast Data'!$C:$C,AL$6,'Forecast Data'!$B:$B,$D289)=0,"",SUMIFS('Forecast Data'!$E:$E,'Forecast Data'!$C:$C,AL$6,'Forecast Data'!$B:$B,$D289))</f>
        <v/>
      </c>
      <c r="AM289" s="12" t="str">
        <f>IF(SUMIFS('Forecast Data'!$E:$E,'Forecast Data'!$C:$C,AM$6,'Forecast Data'!$B:$B,$D289)=0,"",SUMIFS('Forecast Data'!$E:$E,'Forecast Data'!$C:$C,AM$6,'Forecast Data'!$B:$B,$D289))</f>
        <v/>
      </c>
      <c r="AN289" s="12" t="str">
        <f>IF(SUMIFS('Forecast Data'!$E:$E,'Forecast Data'!$C:$C,AN$6,'Forecast Data'!$B:$B,$D289)=0,"",SUMIFS('Forecast Data'!$E:$E,'Forecast Data'!$C:$C,AN$6,'Forecast Data'!$B:$B,$D289))</f>
        <v/>
      </c>
      <c r="AO289" s="12" t="str">
        <f>IF(SUMIFS('Forecast Data'!$E:$E,'Forecast Data'!$C:$C,AO$6,'Forecast Data'!$B:$B,$D289)=0,"",SUMIFS('Forecast Data'!$E:$E,'Forecast Data'!$C:$C,AO$6,'Forecast Data'!$B:$B,$D289))</f>
        <v/>
      </c>
      <c r="AP289" s="12" t="str">
        <f>IF(SUMIFS('Forecast Data'!$E:$E,'Forecast Data'!$C:$C,AP$6,'Forecast Data'!$B:$B,$D289)=0,"",SUMIFS('Forecast Data'!$E:$E,'Forecast Data'!$C:$C,AP$6,'Forecast Data'!$B:$B,$D289))</f>
        <v/>
      </c>
      <c r="AQ289" s="12" t="str">
        <f>IF(SUMIFS('Forecast Data'!$E:$E,'Forecast Data'!$C:$C,AQ$6,'Forecast Data'!$B:$B,$D289)=0,"",SUMIFS('Forecast Data'!$E:$E,'Forecast Data'!$C:$C,AQ$6,'Forecast Data'!$B:$B,$D289))</f>
        <v/>
      </c>
      <c r="AR289" s="12" t="str">
        <f>IF(SUMIFS('Forecast Data'!$E:$E,'Forecast Data'!$C:$C,AR$6,'Forecast Data'!$B:$B,$D289)=0,"",SUMIFS('Forecast Data'!$E:$E,'Forecast Data'!$C:$C,AR$6,'Forecast Data'!$B:$B,$D289))</f>
        <v/>
      </c>
      <c r="AS289" s="12" t="str">
        <f>IF(SUMIFS('Forecast Data'!$E:$E,'Forecast Data'!$C:$C,AS$6,'Forecast Data'!$B:$B,$D289)=0,"",SUMIFS('Forecast Data'!$E:$E,'Forecast Data'!$C:$C,AS$6,'Forecast Data'!$B:$B,$D289))</f>
        <v/>
      </c>
      <c r="AT289" s="12" t="str">
        <f>IF(SUMIFS('Forecast Data'!$E:$E,'Forecast Data'!$C:$C,AT$6,'Forecast Data'!$B:$B,$D289)=0,"",SUMIFS('Forecast Data'!$E:$E,'Forecast Data'!$C:$C,AT$6,'Forecast Data'!$B:$B,$D289))</f>
        <v/>
      </c>
      <c r="AU289" s="12" t="str">
        <f>IF(SUMIFS('Forecast Data'!$E:$E,'Forecast Data'!$C:$C,AU$6,'Forecast Data'!$B:$B,$D289)=0,"",SUMIFS('Forecast Data'!$E:$E,'Forecast Data'!$C:$C,AU$6,'Forecast Data'!$B:$B,$D289))</f>
        <v/>
      </c>
      <c r="AV289" s="1"/>
      <c r="AW289" s="11">
        <f>SUMIFS('OP Units'!E:E,'OP Units'!$A:$A,$D289)</f>
        <v>0</v>
      </c>
      <c r="AX289" s="11">
        <f>SUMIFS('OP Units'!F:F,'OP Units'!$A:$A,$D289)</f>
        <v>0</v>
      </c>
      <c r="AY289" s="11">
        <f>SUMIFS('OP Units'!G:G,'OP Units'!$A:$A,$D289)</f>
        <v>0</v>
      </c>
      <c r="AZ289" s="11">
        <f>SUMIFS('OP Units'!H:H,'OP Units'!$A:$A,$D289)</f>
        <v>0</v>
      </c>
      <c r="BA289" s="11">
        <f>SUMIFS('OP Units'!I:I,'OP Units'!$A:$A,$D289)</f>
        <v>0</v>
      </c>
      <c r="BB289" s="11">
        <f>SUMIFS('OP Units'!J:J,'OP Units'!$A:$A,$D289)</f>
        <v>0</v>
      </c>
      <c r="BC289" s="11">
        <f>SUMIFS('OP Units'!K:K,'OP Units'!$A:$A,$D289)</f>
        <v>0</v>
      </c>
      <c r="BD289" s="11">
        <f>SUMIFS('OP Units'!L:L,'OP Units'!$A:$A,$D289)</f>
        <v>0</v>
      </c>
      <c r="BE289" s="11">
        <f>SUMIFS('OP Units'!M:M,'OP Units'!$A:$A,$D289)</f>
        <v>0</v>
      </c>
      <c r="BF289" s="11">
        <f>SUMIFS('OP Units'!N:N,'OP Units'!$A:$A,$D289)</f>
        <v>0</v>
      </c>
      <c r="BG289" s="11">
        <f>SUMIFS('OP Units'!O:O,'OP Units'!$A:$A,$D289)</f>
        <v>0</v>
      </c>
      <c r="BH289" s="11">
        <f>SUMIFS('OP Units'!P:P,'OP Units'!$A:$A,$D289)</f>
        <v>0</v>
      </c>
      <c r="BI289" s="1"/>
      <c r="BJ289" s="12" t="str">
        <f>IFERROR((SUMIFS('OP Units'!E:E,'OP Units'!$A:$A,$D289)-SUMIFS('Forecast Data'!$H:$H,'Forecast Data'!$C:$C,BJ$6,'Forecast Data'!$B:$B,$D289))/SUMIFS('Forecast Data'!$H:$H,'Forecast Data'!$C:$C,BJ$6,'Forecast Data'!$B:$B,$D289),"")</f>
        <v/>
      </c>
      <c r="BK289" s="12" t="str">
        <f>IFERROR((SUMIFS('OP Units'!F:F,'OP Units'!$A:$A,$D289)-SUMIFS('Forecast Data'!$H:$H,'Forecast Data'!$C:$C,BK$6,'Forecast Data'!$B:$B,$D289))/SUMIFS('Forecast Data'!$H:$H,'Forecast Data'!$C:$C,BK$6,'Forecast Data'!$B:$B,$D289),"")</f>
        <v/>
      </c>
      <c r="BL289" s="12" t="str">
        <f>IFERROR((SUMIFS('OP Units'!G:G,'OP Units'!$A:$A,$D289)-SUMIFS('Forecast Data'!$H:$H,'Forecast Data'!$C:$C,BL$6,'Forecast Data'!$B:$B,$D289))/SUMIFS('Forecast Data'!$H:$H,'Forecast Data'!$C:$C,BL$6,'Forecast Data'!$B:$B,$D289),"")</f>
        <v/>
      </c>
      <c r="BM289" s="12" t="str">
        <f>IFERROR((SUMIFS('OP Units'!H:H,'OP Units'!$A:$A,$D289)-SUMIFS('Forecast Data'!$H:$H,'Forecast Data'!$C:$C,BM$6,'Forecast Data'!$B:$B,$D289))/SUMIFS('Forecast Data'!$H:$H,'Forecast Data'!$C:$C,BM$6,'Forecast Data'!$B:$B,$D289),"")</f>
        <v/>
      </c>
      <c r="BN289" s="12" t="str">
        <f>IFERROR((SUMIFS('OP Units'!I:I,'OP Units'!$A:$A,$D289)-SUMIFS('Forecast Data'!$H:$H,'Forecast Data'!$C:$C,BN$6,'Forecast Data'!$B:$B,$D289))/SUMIFS('Forecast Data'!$H:$H,'Forecast Data'!$C:$C,BN$6,'Forecast Data'!$B:$B,$D289),"")</f>
        <v/>
      </c>
      <c r="BO289" s="12" t="str">
        <f>IFERROR((SUMIFS('OP Units'!J:J,'OP Units'!$A:$A,$D289)-SUMIFS('Forecast Data'!$H:$H,'Forecast Data'!$C:$C,BO$6,'Forecast Data'!$B:$B,$D289))/SUMIFS('Forecast Data'!$H:$H,'Forecast Data'!$C:$C,BO$6,'Forecast Data'!$B:$B,$D289),"")</f>
        <v/>
      </c>
      <c r="BP289" s="12" t="str">
        <f>IFERROR((SUMIFS('OP Units'!K:K,'OP Units'!$A:$A,$D289)-SUMIFS('Forecast Data'!$H:$H,'Forecast Data'!$C:$C,BP$6,'Forecast Data'!$B:$B,$D289))/SUMIFS('Forecast Data'!$H:$H,'Forecast Data'!$C:$C,BP$6,'Forecast Data'!$B:$B,$D289),"")</f>
        <v/>
      </c>
      <c r="BQ289" s="12" t="str">
        <f>IFERROR((SUMIFS('OP Units'!L:L,'OP Units'!$A:$A,$D289)-SUMIFS('Forecast Data'!$H:$H,'Forecast Data'!$C:$C,BQ$6,'Forecast Data'!$B:$B,$D289))/SUMIFS('Forecast Data'!$H:$H,'Forecast Data'!$C:$C,BQ$6,'Forecast Data'!$B:$B,$D289),"")</f>
        <v/>
      </c>
      <c r="BR289" s="12" t="str">
        <f>IFERROR((SUMIFS('OP Units'!M:M,'OP Units'!$A:$A,$D289)-SUMIFS('Forecast Data'!$H:$H,'Forecast Data'!$C:$C,BR$6,'Forecast Data'!$B:$B,$D289))/SUMIFS('Forecast Data'!$H:$H,'Forecast Data'!$C:$C,BR$6,'Forecast Data'!$B:$B,$D289),"")</f>
        <v/>
      </c>
      <c r="BS289" s="12" t="str">
        <f>IFERROR((SUMIFS('OP Units'!N:N,'OP Units'!$A:$A,$D289)-SUMIFS('Forecast Data'!$H:$H,'Forecast Data'!$C:$C,BS$6,'Forecast Data'!$B:$B,$D289))/SUMIFS('Forecast Data'!$H:$H,'Forecast Data'!$C:$C,BS$6,'Forecast Data'!$B:$B,$D289),"")</f>
        <v/>
      </c>
      <c r="BT289" s="12" t="str">
        <f>IFERROR((SUMIFS('OP Units'!O:O,'OP Units'!$A:$A,$D289)-SUMIFS('Forecast Data'!$H:$H,'Forecast Data'!$C:$C,BT$6,'Forecast Data'!$B:$B,$D289))/SUMIFS('Forecast Data'!$H:$H,'Forecast Data'!$C:$C,BT$6,'Forecast Data'!$B:$B,$D289),"")</f>
        <v/>
      </c>
      <c r="BU289" s="12" t="str">
        <f>IFERROR((SUMIFS('OP Units'!P:P,'OP Units'!$A:$A,$D289)-SUMIFS('Forecast Data'!$H:$H,'Forecast Data'!$C:$C,BU$6,'Forecast Data'!$B:$B,$D289))/SUMIFS('Forecast Data'!$H:$H,'Forecast Data'!$C:$C,BU$6,'Forecast Data'!$B:$B,$D289),"")</f>
        <v/>
      </c>
      <c r="BV289" s="12"/>
      <c r="BW289" s="11">
        <f>(SUMIFS('Forecast Data'!H:H,'Forecast Data'!B:B,D289,'Forecast Data'!C:C,BK$6)+SUMIFS('Forecast Data'!H:H,'Forecast Data'!B:B,D289,'Forecast Data'!C:C,BL$6)+SUMIFS('Forecast Data'!H:H,'Forecast Data'!B:B,D289,'Forecast Data'!C:C,BM$6)+SUMIFS('Forecast Data'!H:H,'Forecast Data'!B:B,D289,'Forecast Data'!C:C,BN$6)+SUMIFS('Forecast Data'!H:H,'Forecast Data'!B:B,D289,'Forecast Data'!C:C,BO$6)+SUMIFS('Forecast Data'!H:H,'Forecast Data'!B:B,D289,'Forecast Data'!C:C,BP$6)+SUMIFS('Forecast Data'!H:H,'Forecast Data'!B:B,D289,'Forecast Data'!C:C,BQ$6)+SUMIFS('Forecast Data'!H:H,'Forecast Data'!B:B,D289,'Forecast Data'!C:C,BJ$6))/8</f>
        <v>0</v>
      </c>
      <c r="BX289" s="12" t="str">
        <f>IFERROR((SUM(W289:AD289)-(SUMIFS('Forecast Data'!H:H,'Forecast Data'!B:B,B289,'Forecast Data'!C:C,BJ$6)+SUMIFS('Forecast Data'!H:H,'Forecast Data'!B:B,B289,'Forecast Data'!C:C,BK$6)+SUMIFS('Forecast Data'!H:H,'Forecast Data'!B:B,B289,'Forecast Data'!C:C,BL$6)+SUMIFS('Forecast Data'!H:H,'Forecast Data'!B:B,B289,'Forecast Data'!C:C,BM$6)+SUMIFS('Forecast Data'!H:H,'Forecast Data'!B:B,B289,'Forecast Data'!C:C,BN$6)+SUMIFS('Forecast Data'!H:H,'Forecast Data'!B:B,B289,'Forecast Data'!C:C,BO$6)+SUMIFS('Forecast Data'!H:H,'Forecast Data'!B:B,B289,'Forecast Data'!C:C,BP$6)+SUMIFS('Forecast Data'!H:H,'Forecast Data'!B:B,B289,'Forecast Data'!C:C,BQ$6)))/(SUMIFS('Forecast Data'!H:H,'Forecast Data'!B:B,B289,'Forecast Data'!C:C,BJ$6)+SUMIFS('Forecast Data'!H:H,'Forecast Data'!B:B,B289,'Forecast Data'!C:C,BK$6)+SUMIFS('Forecast Data'!H:H,'Forecast Data'!B:B,B289,'Forecast Data'!C:C,BL$6)+SUMIFS('Forecast Data'!H:H,'Forecast Data'!B:B,B289,'Forecast Data'!C:C,BM$6)+SUMIFS('Forecast Data'!H:H,'Forecast Data'!B:B,B289,'Forecast Data'!C:C,BN$6)+SUMIFS('Forecast Data'!H:H,'Forecast Data'!B:B,B289,'Forecast Data'!C:C,BO$6)+SUMIFS('Forecast Data'!H:H,'Forecast Data'!B:B,B289,'Forecast Data'!C:C,BP$6)+SUMIFS('Forecast Data'!H:H,'Forecast Data'!B:B,B289,'Forecast Data'!C:C,BQ$6)),"")</f>
        <v/>
      </c>
      <c r="BY289" s="12">
        <f t="shared" si="68"/>
        <v>0</v>
      </c>
      <c r="BZ289" s="16">
        <f t="shared" si="69"/>
        <v>0</v>
      </c>
      <c r="CA289" s="13">
        <f t="shared" si="70"/>
        <v>0</v>
      </c>
      <c r="CB289" s="12">
        <f t="shared" si="71"/>
        <v>0</v>
      </c>
      <c r="CC289" s="12"/>
      <c r="CD289" s="11">
        <f>(SUMIFS('Forecast Data'!H:H,'Forecast Data'!B:B,D289,'Forecast Data'!C:C,BK$6)+SUMIFS('Forecast Data'!H:H,'Forecast Data'!B:B,D289,'Forecast Data'!C:C,BL$6)+SUMIFS('Forecast Data'!H:H,'Forecast Data'!B:B,D289,'Forecast Data'!C:C,BM$6)+SUMIFS('Forecast Data'!H:H,'Forecast Data'!B:B,D289,'Forecast Data'!C:C,BJ$6))/4</f>
        <v>0</v>
      </c>
      <c r="CE289" s="12" t="str">
        <f>IFERROR((SUM(W289:Z289)-(SUMIFS('Forecast Data'!H:H,'Forecast Data'!B:B,D289,'Forecast Data'!C:C,BJ$6)+SUMIFS('Forecast Data'!H:H,'Forecast Data'!B:B,D289,'Forecast Data'!C:C,BK$6)+SUMIFS('Forecast Data'!H:H,'Forecast Data'!B:B,D289,'Forecast Data'!C:C,BL$6)+SUMIFS('Forecast Data'!H:H,'Forecast Data'!B:B,D289,'Forecast Data'!C:C,BM$6)))/(SUMIFS('Forecast Data'!H:H,'Forecast Data'!B:B,D289,'Forecast Data'!C:C,BJ$6)+SUMIFS('Forecast Data'!H:H,'Forecast Data'!B:B,D289,'Forecast Data'!C:C,BK$6)+SUMIFS('Forecast Data'!H:H,'Forecast Data'!B:B,D289,'Forecast Data'!C:C,BL$6)+SUMIFS('Forecast Data'!H:H,'Forecast Data'!B:B,D289,'Forecast Data'!C:C,BM$6)),"")</f>
        <v/>
      </c>
      <c r="CF289" s="12">
        <f t="shared" si="72"/>
        <v>0</v>
      </c>
      <c r="CG289" s="12">
        <f t="shared" si="73"/>
        <v>0</v>
      </c>
      <c r="CH289" s="13">
        <f t="shared" si="74"/>
        <v>0</v>
      </c>
      <c r="CI289" s="13"/>
    </row>
    <row r="290" spans="1:87" ht="13.2">
      <c r="A290" s="1"/>
      <c r="B290" t="str">
        <f t="shared" si="75"/>
        <v>Natural Dog</v>
      </c>
      <c r="D290" t="s">
        <v>322</v>
      </c>
      <c r="E290" s="11">
        <f>SUMIFS('Fin Data'!F:F,'Fin Data'!A:A,D290)</f>
        <v>0</v>
      </c>
      <c r="F290" s="11">
        <f>SUMIFS('Fin Data with 6 week hist'!I:I,'Fin Data with 6 week hist'!$A:$A,$D290)</f>
        <v>0</v>
      </c>
      <c r="G290" s="11">
        <f>SUMIFS('Fin Data with 6 week hist'!J:J,'Fin Data with 6 week hist'!$A:$A,$D290)</f>
        <v>0</v>
      </c>
      <c r="H290" s="11">
        <f>SUMIFS('Fin Data with 6 week hist'!K:K,'Fin Data with 6 week hist'!$A:$A,$D290)+SUMIFS('Unit Cancellations'!D:D,'Unit Cancellations'!$B:$B,$D290)</f>
        <v>0</v>
      </c>
      <c r="I290" s="11">
        <f>SUMIFS('Fin Data with 6 week hist'!L:L,'Fin Data with 6 week hist'!$A:$A,$D290)+SUMIFS('Unit Cancellations'!E:E,'Unit Cancellations'!$B:$B,$D290)</f>
        <v>0</v>
      </c>
      <c r="J290" s="11">
        <f>SUMIFS('Fin Data with 6 week hist'!M:M,'Fin Data with 6 week hist'!$A:$A,$D290)+SUMIFS('Unit Cancellations'!F:F,'Unit Cancellations'!$B:$B,$D290)</f>
        <v>0</v>
      </c>
      <c r="K290" s="11">
        <f>SUMIFS('Fin Data with 6 week hist'!N:N,'Fin Data with 6 week hist'!$A:$A,$D290)+SUMIFS('Unit Cancellations'!G:G,'Unit Cancellations'!$B:$B,$D290)</f>
        <v>0</v>
      </c>
      <c r="L290" s="11">
        <f>SUMIFS('Fin Data'!AN:AN,'Fin Data'!A:A,D290)</f>
        <v>0</v>
      </c>
      <c r="M290" s="12">
        <f>IFERROR(SUMIFS('Fin Data'!AO:AO,'Fin Data'!A:A,D290),"")</f>
        <v>0</v>
      </c>
      <c r="N290" s="1"/>
      <c r="O290" s="11">
        <f t="shared" si="63"/>
        <v>0</v>
      </c>
      <c r="P290" s="12" t="str">
        <f t="shared" si="64"/>
        <v/>
      </c>
      <c r="Q290" s="1"/>
      <c r="R290" s="11">
        <f t="shared" si="65"/>
        <v>0</v>
      </c>
      <c r="S290" s="12" t="str">
        <f t="shared" si="66"/>
        <v/>
      </c>
      <c r="T290" s="11">
        <f t="shared" si="67"/>
        <v>0</v>
      </c>
      <c r="U290" s="1" t="e">
        <f t="shared" si="76"/>
        <v>#REF!</v>
      </c>
      <c r="V290" s="1"/>
      <c r="W290" s="11">
        <f>SUMIFS('Forecast Data'!$D:$D,'Forecast Data'!$C:$C,W$6,'Forecast Data'!$B:$B,$D290)</f>
        <v>0</v>
      </c>
      <c r="X290" s="11">
        <f>SUMIFS('Forecast Data'!$D:$D,'Forecast Data'!$C:$C,X$6,'Forecast Data'!$B:$B,$D290)</f>
        <v>0</v>
      </c>
      <c r="Y290" s="11">
        <f>SUMIFS('Forecast Data'!$D:$D,'Forecast Data'!$C:$C,Y$6,'Forecast Data'!$B:$B,$D290)</f>
        <v>0</v>
      </c>
      <c r="Z290" s="11">
        <f>SUMIFS('Forecast Data'!$D:$D,'Forecast Data'!$C:$C,Z$6,'Forecast Data'!$B:$B,$D290)</f>
        <v>0</v>
      </c>
      <c r="AA290" s="11">
        <f>SUMIFS('Forecast Data'!$D:$D,'Forecast Data'!$C:$C,AA$6,'Forecast Data'!$B:$B,$D290)</f>
        <v>0</v>
      </c>
      <c r="AB290" s="11">
        <f>SUMIFS('Forecast Data'!$D:$D,'Forecast Data'!$C:$C,AB$6,'Forecast Data'!$B:$B,$D290)</f>
        <v>0</v>
      </c>
      <c r="AC290" s="11">
        <f>SUMIFS('Forecast Data'!$D:$D,'Forecast Data'!$C:$C,AC$6,'Forecast Data'!$B:$B,$D290)</f>
        <v>0</v>
      </c>
      <c r="AD290" s="11">
        <f>SUMIFS('Forecast Data'!$D:$D,'Forecast Data'!$C:$C,AD$6,'Forecast Data'!$B:$B,$D290)</f>
        <v>0</v>
      </c>
      <c r="AE290" s="11">
        <f>SUMIFS('Forecast Data'!$D:$D,'Forecast Data'!$C:$C,AE$6,'Forecast Data'!$B:$B,$D290)</f>
        <v>0</v>
      </c>
      <c r="AF290" s="11">
        <f>SUMIFS('Forecast Data'!$D:$D,'Forecast Data'!$C:$C,AF$6,'Forecast Data'!$B:$B,$D290)</f>
        <v>0</v>
      </c>
      <c r="AG290" s="11">
        <f>SUMIFS('Forecast Data'!$D:$D,'Forecast Data'!$C:$C,AG$6,'Forecast Data'!$B:$B,$D290)</f>
        <v>0</v>
      </c>
      <c r="AH290" s="11">
        <f>SUMIFS('Forecast Data'!$D:$D,'Forecast Data'!$C:$C,AH$6,'Forecast Data'!$B:$B,$D290)</f>
        <v>0</v>
      </c>
      <c r="AI290" s="1"/>
      <c r="AJ290" s="12" t="str">
        <f>IF(SUMIFS('Forecast Data'!$E:$E,'Forecast Data'!$C:$C,AJ$6,'Forecast Data'!$B:$B,$D290)=0,"",SUMIFS('Forecast Data'!$E:$E,'Forecast Data'!$C:$C,AJ$6,'Forecast Data'!$B:$B,$D290))</f>
        <v/>
      </c>
      <c r="AK290" s="12" t="str">
        <f>IF(SUMIFS('Forecast Data'!$E:$E,'Forecast Data'!$C:$C,AK$6,'Forecast Data'!$B:$B,$D290)=0,"",SUMIFS('Forecast Data'!$E:$E,'Forecast Data'!$C:$C,AK$6,'Forecast Data'!$B:$B,$D290))</f>
        <v/>
      </c>
      <c r="AL290" s="12" t="str">
        <f>IF(SUMIFS('Forecast Data'!$E:$E,'Forecast Data'!$C:$C,AL$6,'Forecast Data'!$B:$B,$D290)=0,"",SUMIFS('Forecast Data'!$E:$E,'Forecast Data'!$C:$C,AL$6,'Forecast Data'!$B:$B,$D290))</f>
        <v/>
      </c>
      <c r="AM290" s="12" t="str">
        <f>IF(SUMIFS('Forecast Data'!$E:$E,'Forecast Data'!$C:$C,AM$6,'Forecast Data'!$B:$B,$D290)=0,"",SUMIFS('Forecast Data'!$E:$E,'Forecast Data'!$C:$C,AM$6,'Forecast Data'!$B:$B,$D290))</f>
        <v/>
      </c>
      <c r="AN290" s="12" t="str">
        <f>IF(SUMIFS('Forecast Data'!$E:$E,'Forecast Data'!$C:$C,AN$6,'Forecast Data'!$B:$B,$D290)=0,"",SUMIFS('Forecast Data'!$E:$E,'Forecast Data'!$C:$C,AN$6,'Forecast Data'!$B:$B,$D290))</f>
        <v/>
      </c>
      <c r="AO290" s="12" t="str">
        <f>IF(SUMIFS('Forecast Data'!$E:$E,'Forecast Data'!$C:$C,AO$6,'Forecast Data'!$B:$B,$D290)=0,"",SUMIFS('Forecast Data'!$E:$E,'Forecast Data'!$C:$C,AO$6,'Forecast Data'!$B:$B,$D290))</f>
        <v/>
      </c>
      <c r="AP290" s="12" t="str">
        <f>IF(SUMIFS('Forecast Data'!$E:$E,'Forecast Data'!$C:$C,AP$6,'Forecast Data'!$B:$B,$D290)=0,"",SUMIFS('Forecast Data'!$E:$E,'Forecast Data'!$C:$C,AP$6,'Forecast Data'!$B:$B,$D290))</f>
        <v/>
      </c>
      <c r="AQ290" s="12" t="str">
        <f>IF(SUMIFS('Forecast Data'!$E:$E,'Forecast Data'!$C:$C,AQ$6,'Forecast Data'!$B:$B,$D290)=0,"",SUMIFS('Forecast Data'!$E:$E,'Forecast Data'!$C:$C,AQ$6,'Forecast Data'!$B:$B,$D290))</f>
        <v/>
      </c>
      <c r="AR290" s="12" t="str">
        <f>IF(SUMIFS('Forecast Data'!$E:$E,'Forecast Data'!$C:$C,AR$6,'Forecast Data'!$B:$B,$D290)=0,"",SUMIFS('Forecast Data'!$E:$E,'Forecast Data'!$C:$C,AR$6,'Forecast Data'!$B:$B,$D290))</f>
        <v/>
      </c>
      <c r="AS290" s="12" t="str">
        <f>IF(SUMIFS('Forecast Data'!$E:$E,'Forecast Data'!$C:$C,AS$6,'Forecast Data'!$B:$B,$D290)=0,"",SUMIFS('Forecast Data'!$E:$E,'Forecast Data'!$C:$C,AS$6,'Forecast Data'!$B:$B,$D290))</f>
        <v/>
      </c>
      <c r="AT290" s="12" t="str">
        <f>IF(SUMIFS('Forecast Data'!$E:$E,'Forecast Data'!$C:$C,AT$6,'Forecast Data'!$B:$B,$D290)=0,"",SUMIFS('Forecast Data'!$E:$E,'Forecast Data'!$C:$C,AT$6,'Forecast Data'!$B:$B,$D290))</f>
        <v/>
      </c>
      <c r="AU290" s="12" t="str">
        <f>IF(SUMIFS('Forecast Data'!$E:$E,'Forecast Data'!$C:$C,AU$6,'Forecast Data'!$B:$B,$D290)=0,"",SUMIFS('Forecast Data'!$E:$E,'Forecast Data'!$C:$C,AU$6,'Forecast Data'!$B:$B,$D290))</f>
        <v/>
      </c>
      <c r="AV290" s="1"/>
      <c r="AW290" s="11">
        <f>SUMIFS('OP Units'!E:E,'OP Units'!$A:$A,$D290)</f>
        <v>0</v>
      </c>
      <c r="AX290" s="11">
        <f>SUMIFS('OP Units'!F:F,'OP Units'!$A:$A,$D290)</f>
        <v>0</v>
      </c>
      <c r="AY290" s="11">
        <f>SUMIFS('OP Units'!G:G,'OP Units'!$A:$A,$D290)</f>
        <v>0</v>
      </c>
      <c r="AZ290" s="11">
        <f>SUMIFS('OP Units'!H:H,'OP Units'!$A:$A,$D290)</f>
        <v>0</v>
      </c>
      <c r="BA290" s="11">
        <f>SUMIFS('OP Units'!I:I,'OP Units'!$A:$A,$D290)</f>
        <v>0</v>
      </c>
      <c r="BB290" s="11">
        <f>SUMIFS('OP Units'!J:J,'OP Units'!$A:$A,$D290)</f>
        <v>0</v>
      </c>
      <c r="BC290" s="11">
        <f>SUMIFS('OP Units'!K:K,'OP Units'!$A:$A,$D290)</f>
        <v>0</v>
      </c>
      <c r="BD290" s="11">
        <f>SUMIFS('OP Units'!L:L,'OP Units'!$A:$A,$D290)</f>
        <v>0</v>
      </c>
      <c r="BE290" s="11">
        <f>SUMIFS('OP Units'!M:M,'OP Units'!$A:$A,$D290)</f>
        <v>0</v>
      </c>
      <c r="BF290" s="11">
        <f>SUMIFS('OP Units'!N:N,'OP Units'!$A:$A,$D290)</f>
        <v>0</v>
      </c>
      <c r="BG290" s="11">
        <f>SUMIFS('OP Units'!O:O,'OP Units'!$A:$A,$D290)</f>
        <v>0</v>
      </c>
      <c r="BH290" s="11">
        <f>SUMIFS('OP Units'!P:P,'OP Units'!$A:$A,$D290)</f>
        <v>0</v>
      </c>
      <c r="BI290" s="1"/>
      <c r="BJ290" s="12" t="str">
        <f>IFERROR((SUMIFS('OP Units'!E:E,'OP Units'!$A:$A,$D290)-SUMIFS('Forecast Data'!$H:$H,'Forecast Data'!$C:$C,BJ$6,'Forecast Data'!$B:$B,$D290))/SUMIFS('Forecast Data'!$H:$H,'Forecast Data'!$C:$C,BJ$6,'Forecast Data'!$B:$B,$D290),"")</f>
        <v/>
      </c>
      <c r="BK290" s="12" t="str">
        <f>IFERROR((SUMIFS('OP Units'!F:F,'OP Units'!$A:$A,$D290)-SUMIFS('Forecast Data'!$H:$H,'Forecast Data'!$C:$C,BK$6,'Forecast Data'!$B:$B,$D290))/SUMIFS('Forecast Data'!$H:$H,'Forecast Data'!$C:$C,BK$6,'Forecast Data'!$B:$B,$D290),"")</f>
        <v/>
      </c>
      <c r="BL290" s="12" t="str">
        <f>IFERROR((SUMIFS('OP Units'!G:G,'OP Units'!$A:$A,$D290)-SUMIFS('Forecast Data'!$H:$H,'Forecast Data'!$C:$C,BL$6,'Forecast Data'!$B:$B,$D290))/SUMIFS('Forecast Data'!$H:$H,'Forecast Data'!$C:$C,BL$6,'Forecast Data'!$B:$B,$D290),"")</f>
        <v/>
      </c>
      <c r="BM290" s="12" t="str">
        <f>IFERROR((SUMIFS('OP Units'!H:H,'OP Units'!$A:$A,$D290)-SUMIFS('Forecast Data'!$H:$H,'Forecast Data'!$C:$C,BM$6,'Forecast Data'!$B:$B,$D290))/SUMIFS('Forecast Data'!$H:$H,'Forecast Data'!$C:$C,BM$6,'Forecast Data'!$B:$B,$D290),"")</f>
        <v/>
      </c>
      <c r="BN290" s="12" t="str">
        <f>IFERROR((SUMIFS('OP Units'!I:I,'OP Units'!$A:$A,$D290)-SUMIFS('Forecast Data'!$H:$H,'Forecast Data'!$C:$C,BN$6,'Forecast Data'!$B:$B,$D290))/SUMIFS('Forecast Data'!$H:$H,'Forecast Data'!$C:$C,BN$6,'Forecast Data'!$B:$B,$D290),"")</f>
        <v/>
      </c>
      <c r="BO290" s="12" t="str">
        <f>IFERROR((SUMIFS('OP Units'!J:J,'OP Units'!$A:$A,$D290)-SUMIFS('Forecast Data'!$H:$H,'Forecast Data'!$C:$C,BO$6,'Forecast Data'!$B:$B,$D290))/SUMIFS('Forecast Data'!$H:$H,'Forecast Data'!$C:$C,BO$6,'Forecast Data'!$B:$B,$D290),"")</f>
        <v/>
      </c>
      <c r="BP290" s="12" t="str">
        <f>IFERROR((SUMIFS('OP Units'!K:K,'OP Units'!$A:$A,$D290)-SUMIFS('Forecast Data'!$H:$H,'Forecast Data'!$C:$C,BP$6,'Forecast Data'!$B:$B,$D290))/SUMIFS('Forecast Data'!$H:$H,'Forecast Data'!$C:$C,BP$6,'Forecast Data'!$B:$B,$D290),"")</f>
        <v/>
      </c>
      <c r="BQ290" s="12" t="str">
        <f>IFERROR((SUMIFS('OP Units'!L:L,'OP Units'!$A:$A,$D290)-SUMIFS('Forecast Data'!$H:$H,'Forecast Data'!$C:$C,BQ$6,'Forecast Data'!$B:$B,$D290))/SUMIFS('Forecast Data'!$H:$H,'Forecast Data'!$C:$C,BQ$6,'Forecast Data'!$B:$B,$D290),"")</f>
        <v/>
      </c>
      <c r="BR290" s="12" t="str">
        <f>IFERROR((SUMIFS('OP Units'!M:M,'OP Units'!$A:$A,$D290)-SUMIFS('Forecast Data'!$H:$H,'Forecast Data'!$C:$C,BR$6,'Forecast Data'!$B:$B,$D290))/SUMIFS('Forecast Data'!$H:$H,'Forecast Data'!$C:$C,BR$6,'Forecast Data'!$B:$B,$D290),"")</f>
        <v/>
      </c>
      <c r="BS290" s="12" t="str">
        <f>IFERROR((SUMIFS('OP Units'!N:N,'OP Units'!$A:$A,$D290)-SUMIFS('Forecast Data'!$H:$H,'Forecast Data'!$C:$C,BS$6,'Forecast Data'!$B:$B,$D290))/SUMIFS('Forecast Data'!$H:$H,'Forecast Data'!$C:$C,BS$6,'Forecast Data'!$B:$B,$D290),"")</f>
        <v/>
      </c>
      <c r="BT290" s="12" t="str">
        <f>IFERROR((SUMIFS('OP Units'!O:O,'OP Units'!$A:$A,$D290)-SUMIFS('Forecast Data'!$H:$H,'Forecast Data'!$C:$C,BT$6,'Forecast Data'!$B:$B,$D290))/SUMIFS('Forecast Data'!$H:$H,'Forecast Data'!$C:$C,BT$6,'Forecast Data'!$B:$B,$D290),"")</f>
        <v/>
      </c>
      <c r="BU290" s="12" t="str">
        <f>IFERROR((SUMIFS('OP Units'!P:P,'OP Units'!$A:$A,$D290)-SUMIFS('Forecast Data'!$H:$H,'Forecast Data'!$C:$C,BU$6,'Forecast Data'!$B:$B,$D290))/SUMIFS('Forecast Data'!$H:$H,'Forecast Data'!$C:$C,BU$6,'Forecast Data'!$B:$B,$D290),"")</f>
        <v/>
      </c>
      <c r="BV290" s="12"/>
      <c r="BW290" s="11">
        <f>(SUMIFS('Forecast Data'!H:H,'Forecast Data'!B:B,D290,'Forecast Data'!C:C,BK$6)+SUMIFS('Forecast Data'!H:H,'Forecast Data'!B:B,D290,'Forecast Data'!C:C,BL$6)+SUMIFS('Forecast Data'!H:H,'Forecast Data'!B:B,D290,'Forecast Data'!C:C,BM$6)+SUMIFS('Forecast Data'!H:H,'Forecast Data'!B:B,D290,'Forecast Data'!C:C,BN$6)+SUMIFS('Forecast Data'!H:H,'Forecast Data'!B:B,D290,'Forecast Data'!C:C,BO$6)+SUMIFS('Forecast Data'!H:H,'Forecast Data'!B:B,D290,'Forecast Data'!C:C,BP$6)+SUMIFS('Forecast Data'!H:H,'Forecast Data'!B:B,D290,'Forecast Data'!C:C,BQ$6)+SUMIFS('Forecast Data'!H:H,'Forecast Data'!B:B,D290,'Forecast Data'!C:C,BJ$6))/8</f>
        <v>0</v>
      </c>
      <c r="BX290" s="12" t="str">
        <f>IFERROR((SUM(W290:AD290)-(SUMIFS('Forecast Data'!H:H,'Forecast Data'!B:B,B290,'Forecast Data'!C:C,BJ$6)+SUMIFS('Forecast Data'!H:H,'Forecast Data'!B:B,B290,'Forecast Data'!C:C,BK$6)+SUMIFS('Forecast Data'!H:H,'Forecast Data'!B:B,B290,'Forecast Data'!C:C,BL$6)+SUMIFS('Forecast Data'!H:H,'Forecast Data'!B:B,B290,'Forecast Data'!C:C,BM$6)+SUMIFS('Forecast Data'!H:H,'Forecast Data'!B:B,B290,'Forecast Data'!C:C,BN$6)+SUMIFS('Forecast Data'!H:H,'Forecast Data'!B:B,B290,'Forecast Data'!C:C,BO$6)+SUMIFS('Forecast Data'!H:H,'Forecast Data'!B:B,B290,'Forecast Data'!C:C,BP$6)+SUMIFS('Forecast Data'!H:H,'Forecast Data'!B:B,B290,'Forecast Data'!C:C,BQ$6)))/(SUMIFS('Forecast Data'!H:H,'Forecast Data'!B:B,B290,'Forecast Data'!C:C,BJ$6)+SUMIFS('Forecast Data'!H:H,'Forecast Data'!B:B,B290,'Forecast Data'!C:C,BK$6)+SUMIFS('Forecast Data'!H:H,'Forecast Data'!B:B,B290,'Forecast Data'!C:C,BL$6)+SUMIFS('Forecast Data'!H:H,'Forecast Data'!B:B,B290,'Forecast Data'!C:C,BM$6)+SUMIFS('Forecast Data'!H:H,'Forecast Data'!B:B,B290,'Forecast Data'!C:C,BN$6)+SUMIFS('Forecast Data'!H:H,'Forecast Data'!B:B,B290,'Forecast Data'!C:C,BO$6)+SUMIFS('Forecast Data'!H:H,'Forecast Data'!B:B,B290,'Forecast Data'!C:C,BP$6)+SUMIFS('Forecast Data'!H:H,'Forecast Data'!B:B,B290,'Forecast Data'!C:C,BQ$6)),"")</f>
        <v/>
      </c>
      <c r="BY290" s="12">
        <f t="shared" si="68"/>
        <v>0</v>
      </c>
      <c r="BZ290" s="16">
        <f t="shared" si="69"/>
        <v>0</v>
      </c>
      <c r="CA290" s="13">
        <f t="shared" si="70"/>
        <v>0</v>
      </c>
      <c r="CB290" s="12">
        <f t="shared" si="71"/>
        <v>0</v>
      </c>
      <c r="CC290" s="12"/>
      <c r="CD290" s="11">
        <f>(SUMIFS('Forecast Data'!H:H,'Forecast Data'!B:B,D290,'Forecast Data'!C:C,BK$6)+SUMIFS('Forecast Data'!H:H,'Forecast Data'!B:B,D290,'Forecast Data'!C:C,BL$6)+SUMIFS('Forecast Data'!H:H,'Forecast Data'!B:B,D290,'Forecast Data'!C:C,BM$6)+SUMIFS('Forecast Data'!H:H,'Forecast Data'!B:B,D290,'Forecast Data'!C:C,BJ$6))/4</f>
        <v>0</v>
      </c>
      <c r="CE290" s="12" t="str">
        <f>IFERROR((SUM(W290:Z290)-(SUMIFS('Forecast Data'!H:H,'Forecast Data'!B:B,D290,'Forecast Data'!C:C,BJ$6)+SUMIFS('Forecast Data'!H:H,'Forecast Data'!B:B,D290,'Forecast Data'!C:C,BK$6)+SUMIFS('Forecast Data'!H:H,'Forecast Data'!B:B,D290,'Forecast Data'!C:C,BL$6)+SUMIFS('Forecast Data'!H:H,'Forecast Data'!B:B,D290,'Forecast Data'!C:C,BM$6)))/(SUMIFS('Forecast Data'!H:H,'Forecast Data'!B:B,D290,'Forecast Data'!C:C,BJ$6)+SUMIFS('Forecast Data'!H:H,'Forecast Data'!B:B,D290,'Forecast Data'!C:C,BK$6)+SUMIFS('Forecast Data'!H:H,'Forecast Data'!B:B,D290,'Forecast Data'!C:C,BL$6)+SUMIFS('Forecast Data'!H:H,'Forecast Data'!B:B,D290,'Forecast Data'!C:C,BM$6)),"")</f>
        <v/>
      </c>
      <c r="CF290" s="12">
        <f t="shared" si="72"/>
        <v>0</v>
      </c>
      <c r="CG290" s="12">
        <f t="shared" si="73"/>
        <v>0</v>
      </c>
      <c r="CH290" s="13">
        <f t="shared" si="74"/>
        <v>0</v>
      </c>
      <c r="CI290" s="13"/>
    </row>
    <row r="291" spans="1:87" ht="13.2">
      <c r="A291" s="1"/>
      <c r="B291" t="str">
        <f t="shared" si="75"/>
        <v>EVO</v>
      </c>
      <c r="D291" t="s">
        <v>323</v>
      </c>
      <c r="E291" s="11">
        <f>SUMIFS('Fin Data'!F:F,'Fin Data'!A:A,D291)</f>
        <v>0</v>
      </c>
      <c r="F291" s="11">
        <f>SUMIFS('Fin Data with 6 week hist'!I:I,'Fin Data with 6 week hist'!$A:$A,$D291)</f>
        <v>0</v>
      </c>
      <c r="G291" s="11">
        <f>SUMIFS('Fin Data with 6 week hist'!J:J,'Fin Data with 6 week hist'!$A:$A,$D291)</f>
        <v>0</v>
      </c>
      <c r="H291" s="11">
        <f>SUMIFS('Fin Data with 6 week hist'!K:K,'Fin Data with 6 week hist'!$A:$A,$D291)+SUMIFS('Unit Cancellations'!D:D,'Unit Cancellations'!$B:$B,$D291)</f>
        <v>0</v>
      </c>
      <c r="I291" s="11">
        <f>SUMIFS('Fin Data with 6 week hist'!L:L,'Fin Data with 6 week hist'!$A:$A,$D291)+SUMIFS('Unit Cancellations'!E:E,'Unit Cancellations'!$B:$B,$D291)</f>
        <v>0</v>
      </c>
      <c r="J291" s="11">
        <f>SUMIFS('Fin Data with 6 week hist'!M:M,'Fin Data with 6 week hist'!$A:$A,$D291)+SUMIFS('Unit Cancellations'!F:F,'Unit Cancellations'!$B:$B,$D291)</f>
        <v>0</v>
      </c>
      <c r="K291" s="11">
        <f>SUMIFS('Fin Data with 6 week hist'!N:N,'Fin Data with 6 week hist'!$A:$A,$D291)+SUMIFS('Unit Cancellations'!G:G,'Unit Cancellations'!$B:$B,$D291)</f>
        <v>0</v>
      </c>
      <c r="L291" s="11">
        <f>SUMIFS('Fin Data'!AN:AN,'Fin Data'!A:A,D291)</f>
        <v>0</v>
      </c>
      <c r="M291" s="12">
        <f>IFERROR(SUMIFS('Fin Data'!AO:AO,'Fin Data'!A:A,D291),"")</f>
        <v>0</v>
      </c>
      <c r="N291" s="1"/>
      <c r="O291" s="11">
        <f t="shared" si="63"/>
        <v>0</v>
      </c>
      <c r="P291" s="12" t="str">
        <f t="shared" si="64"/>
        <v/>
      </c>
      <c r="Q291" s="1"/>
      <c r="R291" s="11">
        <f t="shared" si="65"/>
        <v>0</v>
      </c>
      <c r="S291" s="12" t="str">
        <f t="shared" si="66"/>
        <v/>
      </c>
      <c r="T291" s="11">
        <f t="shared" si="67"/>
        <v>0</v>
      </c>
      <c r="U291" s="1" t="e">
        <f t="shared" si="76"/>
        <v>#REF!</v>
      </c>
      <c r="V291" s="1"/>
      <c r="W291" s="11">
        <f>SUMIFS('Forecast Data'!$D:$D,'Forecast Data'!$C:$C,W$6,'Forecast Data'!$B:$B,$D291)</f>
        <v>0</v>
      </c>
      <c r="X291" s="11">
        <f>SUMIFS('Forecast Data'!$D:$D,'Forecast Data'!$C:$C,X$6,'Forecast Data'!$B:$B,$D291)</f>
        <v>0</v>
      </c>
      <c r="Y291" s="11">
        <f>SUMIFS('Forecast Data'!$D:$D,'Forecast Data'!$C:$C,Y$6,'Forecast Data'!$B:$B,$D291)</f>
        <v>0</v>
      </c>
      <c r="Z291" s="11">
        <f>SUMIFS('Forecast Data'!$D:$D,'Forecast Data'!$C:$C,Z$6,'Forecast Data'!$B:$B,$D291)</f>
        <v>0</v>
      </c>
      <c r="AA291" s="11">
        <f>SUMIFS('Forecast Data'!$D:$D,'Forecast Data'!$C:$C,AA$6,'Forecast Data'!$B:$B,$D291)</f>
        <v>0</v>
      </c>
      <c r="AB291" s="11">
        <f>SUMIFS('Forecast Data'!$D:$D,'Forecast Data'!$C:$C,AB$6,'Forecast Data'!$B:$B,$D291)</f>
        <v>0</v>
      </c>
      <c r="AC291" s="11">
        <f>SUMIFS('Forecast Data'!$D:$D,'Forecast Data'!$C:$C,AC$6,'Forecast Data'!$B:$B,$D291)</f>
        <v>0</v>
      </c>
      <c r="AD291" s="11">
        <f>SUMIFS('Forecast Data'!$D:$D,'Forecast Data'!$C:$C,AD$6,'Forecast Data'!$B:$B,$D291)</f>
        <v>0</v>
      </c>
      <c r="AE291" s="11">
        <f>SUMIFS('Forecast Data'!$D:$D,'Forecast Data'!$C:$C,AE$6,'Forecast Data'!$B:$B,$D291)</f>
        <v>0</v>
      </c>
      <c r="AF291" s="11">
        <f>SUMIFS('Forecast Data'!$D:$D,'Forecast Data'!$C:$C,AF$6,'Forecast Data'!$B:$B,$D291)</f>
        <v>0</v>
      </c>
      <c r="AG291" s="11">
        <f>SUMIFS('Forecast Data'!$D:$D,'Forecast Data'!$C:$C,AG$6,'Forecast Data'!$B:$B,$D291)</f>
        <v>0</v>
      </c>
      <c r="AH291" s="11">
        <f>SUMIFS('Forecast Data'!$D:$D,'Forecast Data'!$C:$C,AH$6,'Forecast Data'!$B:$B,$D291)</f>
        <v>0</v>
      </c>
      <c r="AI291" s="1"/>
      <c r="AJ291" s="12" t="str">
        <f>IF(SUMIFS('Forecast Data'!$E:$E,'Forecast Data'!$C:$C,AJ$6,'Forecast Data'!$B:$B,$D291)=0,"",SUMIFS('Forecast Data'!$E:$E,'Forecast Data'!$C:$C,AJ$6,'Forecast Data'!$B:$B,$D291))</f>
        <v/>
      </c>
      <c r="AK291" s="12" t="str">
        <f>IF(SUMIFS('Forecast Data'!$E:$E,'Forecast Data'!$C:$C,AK$6,'Forecast Data'!$B:$B,$D291)=0,"",SUMIFS('Forecast Data'!$E:$E,'Forecast Data'!$C:$C,AK$6,'Forecast Data'!$B:$B,$D291))</f>
        <v/>
      </c>
      <c r="AL291" s="12" t="str">
        <f>IF(SUMIFS('Forecast Data'!$E:$E,'Forecast Data'!$C:$C,AL$6,'Forecast Data'!$B:$B,$D291)=0,"",SUMIFS('Forecast Data'!$E:$E,'Forecast Data'!$C:$C,AL$6,'Forecast Data'!$B:$B,$D291))</f>
        <v/>
      </c>
      <c r="AM291" s="12" t="str">
        <f>IF(SUMIFS('Forecast Data'!$E:$E,'Forecast Data'!$C:$C,AM$6,'Forecast Data'!$B:$B,$D291)=0,"",SUMIFS('Forecast Data'!$E:$E,'Forecast Data'!$C:$C,AM$6,'Forecast Data'!$B:$B,$D291))</f>
        <v/>
      </c>
      <c r="AN291" s="12" t="str">
        <f>IF(SUMIFS('Forecast Data'!$E:$E,'Forecast Data'!$C:$C,AN$6,'Forecast Data'!$B:$B,$D291)=0,"",SUMIFS('Forecast Data'!$E:$E,'Forecast Data'!$C:$C,AN$6,'Forecast Data'!$B:$B,$D291))</f>
        <v/>
      </c>
      <c r="AO291" s="12" t="str">
        <f>IF(SUMIFS('Forecast Data'!$E:$E,'Forecast Data'!$C:$C,AO$6,'Forecast Data'!$B:$B,$D291)=0,"",SUMIFS('Forecast Data'!$E:$E,'Forecast Data'!$C:$C,AO$6,'Forecast Data'!$B:$B,$D291))</f>
        <v/>
      </c>
      <c r="AP291" s="12" t="str">
        <f>IF(SUMIFS('Forecast Data'!$E:$E,'Forecast Data'!$C:$C,AP$6,'Forecast Data'!$B:$B,$D291)=0,"",SUMIFS('Forecast Data'!$E:$E,'Forecast Data'!$C:$C,AP$6,'Forecast Data'!$B:$B,$D291))</f>
        <v/>
      </c>
      <c r="AQ291" s="12" t="str">
        <f>IF(SUMIFS('Forecast Data'!$E:$E,'Forecast Data'!$C:$C,AQ$6,'Forecast Data'!$B:$B,$D291)=0,"",SUMIFS('Forecast Data'!$E:$E,'Forecast Data'!$C:$C,AQ$6,'Forecast Data'!$B:$B,$D291))</f>
        <v/>
      </c>
      <c r="AR291" s="12" t="str">
        <f>IF(SUMIFS('Forecast Data'!$E:$E,'Forecast Data'!$C:$C,AR$6,'Forecast Data'!$B:$B,$D291)=0,"",SUMIFS('Forecast Data'!$E:$E,'Forecast Data'!$C:$C,AR$6,'Forecast Data'!$B:$B,$D291))</f>
        <v/>
      </c>
      <c r="AS291" s="12" t="str">
        <f>IF(SUMIFS('Forecast Data'!$E:$E,'Forecast Data'!$C:$C,AS$6,'Forecast Data'!$B:$B,$D291)=0,"",SUMIFS('Forecast Data'!$E:$E,'Forecast Data'!$C:$C,AS$6,'Forecast Data'!$B:$B,$D291))</f>
        <v/>
      </c>
      <c r="AT291" s="12" t="str">
        <f>IF(SUMIFS('Forecast Data'!$E:$E,'Forecast Data'!$C:$C,AT$6,'Forecast Data'!$B:$B,$D291)=0,"",SUMIFS('Forecast Data'!$E:$E,'Forecast Data'!$C:$C,AT$6,'Forecast Data'!$B:$B,$D291))</f>
        <v/>
      </c>
      <c r="AU291" s="12" t="str">
        <f>IF(SUMIFS('Forecast Data'!$E:$E,'Forecast Data'!$C:$C,AU$6,'Forecast Data'!$B:$B,$D291)=0,"",SUMIFS('Forecast Data'!$E:$E,'Forecast Data'!$C:$C,AU$6,'Forecast Data'!$B:$B,$D291))</f>
        <v/>
      </c>
      <c r="AV291" s="1"/>
      <c r="AW291" s="11">
        <f>SUMIFS('OP Units'!E:E,'OP Units'!$A:$A,$D291)</f>
        <v>0</v>
      </c>
      <c r="AX291" s="11">
        <f>SUMIFS('OP Units'!F:F,'OP Units'!$A:$A,$D291)</f>
        <v>0</v>
      </c>
      <c r="AY291" s="11">
        <f>SUMIFS('OP Units'!G:G,'OP Units'!$A:$A,$D291)</f>
        <v>0</v>
      </c>
      <c r="AZ291" s="11">
        <f>SUMIFS('OP Units'!H:H,'OP Units'!$A:$A,$D291)</f>
        <v>0</v>
      </c>
      <c r="BA291" s="11">
        <f>SUMIFS('OP Units'!I:I,'OP Units'!$A:$A,$D291)</f>
        <v>0</v>
      </c>
      <c r="BB291" s="11">
        <f>SUMIFS('OP Units'!J:J,'OP Units'!$A:$A,$D291)</f>
        <v>0</v>
      </c>
      <c r="BC291" s="11">
        <f>SUMIFS('OP Units'!K:K,'OP Units'!$A:$A,$D291)</f>
        <v>0</v>
      </c>
      <c r="BD291" s="11">
        <f>SUMIFS('OP Units'!L:L,'OP Units'!$A:$A,$D291)</f>
        <v>0</v>
      </c>
      <c r="BE291" s="11">
        <f>SUMIFS('OP Units'!M:M,'OP Units'!$A:$A,$D291)</f>
        <v>0</v>
      </c>
      <c r="BF291" s="11">
        <f>SUMIFS('OP Units'!N:N,'OP Units'!$A:$A,$D291)</f>
        <v>0</v>
      </c>
      <c r="BG291" s="11">
        <f>SUMIFS('OP Units'!O:O,'OP Units'!$A:$A,$D291)</f>
        <v>0</v>
      </c>
      <c r="BH291" s="11">
        <f>SUMIFS('OP Units'!P:P,'OP Units'!$A:$A,$D291)</f>
        <v>0</v>
      </c>
      <c r="BI291" s="1"/>
      <c r="BJ291" s="12" t="str">
        <f>IFERROR((SUMIFS('OP Units'!E:E,'OP Units'!$A:$A,$D291)-SUMIFS('Forecast Data'!$H:$H,'Forecast Data'!$C:$C,BJ$6,'Forecast Data'!$B:$B,$D291))/SUMIFS('Forecast Data'!$H:$H,'Forecast Data'!$C:$C,BJ$6,'Forecast Data'!$B:$B,$D291),"")</f>
        <v/>
      </c>
      <c r="BK291" s="12" t="str">
        <f>IFERROR((SUMIFS('OP Units'!F:F,'OP Units'!$A:$A,$D291)-SUMIFS('Forecast Data'!$H:$H,'Forecast Data'!$C:$C,BK$6,'Forecast Data'!$B:$B,$D291))/SUMIFS('Forecast Data'!$H:$H,'Forecast Data'!$C:$C,BK$6,'Forecast Data'!$B:$B,$D291),"")</f>
        <v/>
      </c>
      <c r="BL291" s="12" t="str">
        <f>IFERROR((SUMIFS('OP Units'!G:G,'OP Units'!$A:$A,$D291)-SUMIFS('Forecast Data'!$H:$H,'Forecast Data'!$C:$C,BL$6,'Forecast Data'!$B:$B,$D291))/SUMIFS('Forecast Data'!$H:$H,'Forecast Data'!$C:$C,BL$6,'Forecast Data'!$B:$B,$D291),"")</f>
        <v/>
      </c>
      <c r="BM291" s="12" t="str">
        <f>IFERROR((SUMIFS('OP Units'!H:H,'OP Units'!$A:$A,$D291)-SUMIFS('Forecast Data'!$H:$H,'Forecast Data'!$C:$C,BM$6,'Forecast Data'!$B:$B,$D291))/SUMIFS('Forecast Data'!$H:$H,'Forecast Data'!$C:$C,BM$6,'Forecast Data'!$B:$B,$D291),"")</f>
        <v/>
      </c>
      <c r="BN291" s="12" t="str">
        <f>IFERROR((SUMIFS('OP Units'!I:I,'OP Units'!$A:$A,$D291)-SUMIFS('Forecast Data'!$H:$H,'Forecast Data'!$C:$C,BN$6,'Forecast Data'!$B:$B,$D291))/SUMIFS('Forecast Data'!$H:$H,'Forecast Data'!$C:$C,BN$6,'Forecast Data'!$B:$B,$D291),"")</f>
        <v/>
      </c>
      <c r="BO291" s="12" t="str">
        <f>IFERROR((SUMIFS('OP Units'!J:J,'OP Units'!$A:$A,$D291)-SUMIFS('Forecast Data'!$H:$H,'Forecast Data'!$C:$C,BO$6,'Forecast Data'!$B:$B,$D291))/SUMIFS('Forecast Data'!$H:$H,'Forecast Data'!$C:$C,BO$6,'Forecast Data'!$B:$B,$D291),"")</f>
        <v/>
      </c>
      <c r="BP291" s="12" t="str">
        <f>IFERROR((SUMIFS('OP Units'!K:K,'OP Units'!$A:$A,$D291)-SUMIFS('Forecast Data'!$H:$H,'Forecast Data'!$C:$C,BP$6,'Forecast Data'!$B:$B,$D291))/SUMIFS('Forecast Data'!$H:$H,'Forecast Data'!$C:$C,BP$6,'Forecast Data'!$B:$B,$D291),"")</f>
        <v/>
      </c>
      <c r="BQ291" s="12" t="str">
        <f>IFERROR((SUMIFS('OP Units'!L:L,'OP Units'!$A:$A,$D291)-SUMIFS('Forecast Data'!$H:$H,'Forecast Data'!$C:$C,BQ$6,'Forecast Data'!$B:$B,$D291))/SUMIFS('Forecast Data'!$H:$H,'Forecast Data'!$C:$C,BQ$6,'Forecast Data'!$B:$B,$D291),"")</f>
        <v/>
      </c>
      <c r="BR291" s="12" t="str">
        <f>IFERROR((SUMIFS('OP Units'!M:M,'OP Units'!$A:$A,$D291)-SUMIFS('Forecast Data'!$H:$H,'Forecast Data'!$C:$C,BR$6,'Forecast Data'!$B:$B,$D291))/SUMIFS('Forecast Data'!$H:$H,'Forecast Data'!$C:$C,BR$6,'Forecast Data'!$B:$B,$D291),"")</f>
        <v/>
      </c>
      <c r="BS291" s="12" t="str">
        <f>IFERROR((SUMIFS('OP Units'!N:N,'OP Units'!$A:$A,$D291)-SUMIFS('Forecast Data'!$H:$H,'Forecast Data'!$C:$C,BS$6,'Forecast Data'!$B:$B,$D291))/SUMIFS('Forecast Data'!$H:$H,'Forecast Data'!$C:$C,BS$6,'Forecast Data'!$B:$B,$D291),"")</f>
        <v/>
      </c>
      <c r="BT291" s="12" t="str">
        <f>IFERROR((SUMIFS('OP Units'!O:O,'OP Units'!$A:$A,$D291)-SUMIFS('Forecast Data'!$H:$H,'Forecast Data'!$C:$C,BT$6,'Forecast Data'!$B:$B,$D291))/SUMIFS('Forecast Data'!$H:$H,'Forecast Data'!$C:$C,BT$6,'Forecast Data'!$B:$B,$D291),"")</f>
        <v/>
      </c>
      <c r="BU291" s="12" t="str">
        <f>IFERROR((SUMIFS('OP Units'!P:P,'OP Units'!$A:$A,$D291)-SUMIFS('Forecast Data'!$H:$H,'Forecast Data'!$C:$C,BU$6,'Forecast Data'!$B:$B,$D291))/SUMIFS('Forecast Data'!$H:$H,'Forecast Data'!$C:$C,BU$6,'Forecast Data'!$B:$B,$D291),"")</f>
        <v/>
      </c>
      <c r="BV291" s="12"/>
      <c r="BW291" s="11">
        <f>(SUMIFS('Forecast Data'!H:H,'Forecast Data'!B:B,D291,'Forecast Data'!C:C,BK$6)+SUMIFS('Forecast Data'!H:H,'Forecast Data'!B:B,D291,'Forecast Data'!C:C,BL$6)+SUMIFS('Forecast Data'!H:H,'Forecast Data'!B:B,D291,'Forecast Data'!C:C,BM$6)+SUMIFS('Forecast Data'!H:H,'Forecast Data'!B:B,D291,'Forecast Data'!C:C,BN$6)+SUMIFS('Forecast Data'!H:H,'Forecast Data'!B:B,D291,'Forecast Data'!C:C,BO$6)+SUMIFS('Forecast Data'!H:H,'Forecast Data'!B:B,D291,'Forecast Data'!C:C,BP$6)+SUMIFS('Forecast Data'!H:H,'Forecast Data'!B:B,D291,'Forecast Data'!C:C,BQ$6)+SUMIFS('Forecast Data'!H:H,'Forecast Data'!B:B,D291,'Forecast Data'!C:C,BJ$6))/8</f>
        <v>0</v>
      </c>
      <c r="BX291" s="12" t="str">
        <f>IFERROR((SUM(W291:AD291)-(SUMIFS('Forecast Data'!H:H,'Forecast Data'!B:B,B291,'Forecast Data'!C:C,BJ$6)+SUMIFS('Forecast Data'!H:H,'Forecast Data'!B:B,B291,'Forecast Data'!C:C,BK$6)+SUMIFS('Forecast Data'!H:H,'Forecast Data'!B:B,B291,'Forecast Data'!C:C,BL$6)+SUMIFS('Forecast Data'!H:H,'Forecast Data'!B:B,B291,'Forecast Data'!C:C,BM$6)+SUMIFS('Forecast Data'!H:H,'Forecast Data'!B:B,B291,'Forecast Data'!C:C,BN$6)+SUMIFS('Forecast Data'!H:H,'Forecast Data'!B:B,B291,'Forecast Data'!C:C,BO$6)+SUMIFS('Forecast Data'!H:H,'Forecast Data'!B:B,B291,'Forecast Data'!C:C,BP$6)+SUMIFS('Forecast Data'!H:H,'Forecast Data'!B:B,B291,'Forecast Data'!C:C,BQ$6)))/(SUMIFS('Forecast Data'!H:H,'Forecast Data'!B:B,B291,'Forecast Data'!C:C,BJ$6)+SUMIFS('Forecast Data'!H:H,'Forecast Data'!B:B,B291,'Forecast Data'!C:C,BK$6)+SUMIFS('Forecast Data'!H:H,'Forecast Data'!B:B,B291,'Forecast Data'!C:C,BL$6)+SUMIFS('Forecast Data'!H:H,'Forecast Data'!B:B,B291,'Forecast Data'!C:C,BM$6)+SUMIFS('Forecast Data'!H:H,'Forecast Data'!B:B,B291,'Forecast Data'!C:C,BN$6)+SUMIFS('Forecast Data'!H:H,'Forecast Data'!B:B,B291,'Forecast Data'!C:C,BO$6)+SUMIFS('Forecast Data'!H:H,'Forecast Data'!B:B,B291,'Forecast Data'!C:C,BP$6)+SUMIFS('Forecast Data'!H:H,'Forecast Data'!B:B,B291,'Forecast Data'!C:C,BQ$6)),"")</f>
        <v/>
      </c>
      <c r="BY291" s="12">
        <f t="shared" si="68"/>
        <v>0</v>
      </c>
      <c r="BZ291" s="16">
        <f t="shared" si="69"/>
        <v>0</v>
      </c>
      <c r="CA291" s="13">
        <f t="shared" si="70"/>
        <v>0</v>
      </c>
      <c r="CB291" s="12">
        <f t="shared" si="71"/>
        <v>0</v>
      </c>
      <c r="CC291" s="12"/>
      <c r="CD291" s="11">
        <f>(SUMIFS('Forecast Data'!H:H,'Forecast Data'!B:B,D291,'Forecast Data'!C:C,BK$6)+SUMIFS('Forecast Data'!H:H,'Forecast Data'!B:B,D291,'Forecast Data'!C:C,BL$6)+SUMIFS('Forecast Data'!H:H,'Forecast Data'!B:B,D291,'Forecast Data'!C:C,BM$6)+SUMIFS('Forecast Data'!H:H,'Forecast Data'!B:B,D291,'Forecast Data'!C:C,BJ$6))/4</f>
        <v>0</v>
      </c>
      <c r="CE291" s="12" t="str">
        <f>IFERROR((SUM(W291:Z291)-(SUMIFS('Forecast Data'!H:H,'Forecast Data'!B:B,D291,'Forecast Data'!C:C,BJ$6)+SUMIFS('Forecast Data'!H:H,'Forecast Data'!B:B,D291,'Forecast Data'!C:C,BK$6)+SUMIFS('Forecast Data'!H:H,'Forecast Data'!B:B,D291,'Forecast Data'!C:C,BL$6)+SUMIFS('Forecast Data'!H:H,'Forecast Data'!B:B,D291,'Forecast Data'!C:C,BM$6)))/(SUMIFS('Forecast Data'!H:H,'Forecast Data'!B:B,D291,'Forecast Data'!C:C,BJ$6)+SUMIFS('Forecast Data'!H:H,'Forecast Data'!B:B,D291,'Forecast Data'!C:C,BK$6)+SUMIFS('Forecast Data'!H:H,'Forecast Data'!B:B,D291,'Forecast Data'!C:C,BL$6)+SUMIFS('Forecast Data'!H:H,'Forecast Data'!B:B,D291,'Forecast Data'!C:C,BM$6)),"")</f>
        <v/>
      </c>
      <c r="CF291" s="12">
        <f t="shared" si="72"/>
        <v>0</v>
      </c>
      <c r="CG291" s="12">
        <f t="shared" si="73"/>
        <v>0</v>
      </c>
      <c r="CH291" s="13">
        <f t="shared" si="74"/>
        <v>0</v>
      </c>
      <c r="CI291" s="13"/>
    </row>
    <row r="292" spans="1:87" ht="13.2">
      <c r="A292" s="1"/>
      <c r="B292" t="str">
        <f t="shared" si="75"/>
        <v>NutriCology</v>
      </c>
      <c r="D292" t="s">
        <v>324</v>
      </c>
      <c r="E292" s="11">
        <f>SUMIFS('Fin Data'!F:F,'Fin Data'!A:A,D292)</f>
        <v>0</v>
      </c>
      <c r="F292" s="11">
        <f>SUMIFS('Fin Data with 6 week hist'!I:I,'Fin Data with 6 week hist'!$A:$A,$D292)</f>
        <v>0</v>
      </c>
      <c r="G292" s="11">
        <f>SUMIFS('Fin Data with 6 week hist'!J:J,'Fin Data with 6 week hist'!$A:$A,$D292)</f>
        <v>0</v>
      </c>
      <c r="H292" s="11">
        <f>SUMIFS('Fin Data with 6 week hist'!K:K,'Fin Data with 6 week hist'!$A:$A,$D292)+SUMIFS('Unit Cancellations'!D:D,'Unit Cancellations'!$B:$B,$D292)</f>
        <v>0</v>
      </c>
      <c r="I292" s="11">
        <f>SUMIFS('Fin Data with 6 week hist'!L:L,'Fin Data with 6 week hist'!$A:$A,$D292)+SUMIFS('Unit Cancellations'!E:E,'Unit Cancellations'!$B:$B,$D292)</f>
        <v>0</v>
      </c>
      <c r="J292" s="11">
        <f>SUMIFS('Fin Data with 6 week hist'!M:M,'Fin Data with 6 week hist'!$A:$A,$D292)+SUMIFS('Unit Cancellations'!F:F,'Unit Cancellations'!$B:$B,$D292)</f>
        <v>0</v>
      </c>
      <c r="K292" s="11">
        <f>SUMIFS('Fin Data with 6 week hist'!N:N,'Fin Data with 6 week hist'!$A:$A,$D292)+SUMIFS('Unit Cancellations'!G:G,'Unit Cancellations'!$B:$B,$D292)</f>
        <v>0</v>
      </c>
      <c r="L292" s="11">
        <f>SUMIFS('Fin Data'!AN:AN,'Fin Data'!A:A,D292)</f>
        <v>0</v>
      </c>
      <c r="M292" s="12">
        <f>IFERROR(SUMIFS('Fin Data'!AO:AO,'Fin Data'!A:A,D292),"")</f>
        <v>0</v>
      </c>
      <c r="N292" s="1"/>
      <c r="O292" s="11">
        <f t="shared" si="63"/>
        <v>0</v>
      </c>
      <c r="P292" s="12" t="str">
        <f t="shared" si="64"/>
        <v/>
      </c>
      <c r="Q292" s="1"/>
      <c r="R292" s="11">
        <f t="shared" si="65"/>
        <v>0</v>
      </c>
      <c r="S292" s="12" t="str">
        <f t="shared" si="66"/>
        <v/>
      </c>
      <c r="T292" s="11">
        <f t="shared" si="67"/>
        <v>0</v>
      </c>
      <c r="U292" s="1" t="e">
        <f t="shared" si="76"/>
        <v>#REF!</v>
      </c>
      <c r="V292" s="1"/>
      <c r="W292" s="11">
        <f>SUMIFS('Forecast Data'!$D:$D,'Forecast Data'!$C:$C,W$6,'Forecast Data'!$B:$B,$D292)</f>
        <v>0</v>
      </c>
      <c r="X292" s="11">
        <f>SUMIFS('Forecast Data'!$D:$D,'Forecast Data'!$C:$C,X$6,'Forecast Data'!$B:$B,$D292)</f>
        <v>0</v>
      </c>
      <c r="Y292" s="11">
        <f>SUMIFS('Forecast Data'!$D:$D,'Forecast Data'!$C:$C,Y$6,'Forecast Data'!$B:$B,$D292)</f>
        <v>0</v>
      </c>
      <c r="Z292" s="11">
        <f>SUMIFS('Forecast Data'!$D:$D,'Forecast Data'!$C:$C,Z$6,'Forecast Data'!$B:$B,$D292)</f>
        <v>0</v>
      </c>
      <c r="AA292" s="11">
        <f>SUMIFS('Forecast Data'!$D:$D,'Forecast Data'!$C:$C,AA$6,'Forecast Data'!$B:$B,$D292)</f>
        <v>0</v>
      </c>
      <c r="AB292" s="11">
        <f>SUMIFS('Forecast Data'!$D:$D,'Forecast Data'!$C:$C,AB$6,'Forecast Data'!$B:$B,$D292)</f>
        <v>0</v>
      </c>
      <c r="AC292" s="11">
        <f>SUMIFS('Forecast Data'!$D:$D,'Forecast Data'!$C:$C,AC$6,'Forecast Data'!$B:$B,$D292)</f>
        <v>0</v>
      </c>
      <c r="AD292" s="11">
        <f>SUMIFS('Forecast Data'!$D:$D,'Forecast Data'!$C:$C,AD$6,'Forecast Data'!$B:$B,$D292)</f>
        <v>0</v>
      </c>
      <c r="AE292" s="11">
        <f>SUMIFS('Forecast Data'!$D:$D,'Forecast Data'!$C:$C,AE$6,'Forecast Data'!$B:$B,$D292)</f>
        <v>0</v>
      </c>
      <c r="AF292" s="11">
        <f>SUMIFS('Forecast Data'!$D:$D,'Forecast Data'!$C:$C,AF$6,'Forecast Data'!$B:$B,$D292)</f>
        <v>0</v>
      </c>
      <c r="AG292" s="11">
        <f>SUMIFS('Forecast Data'!$D:$D,'Forecast Data'!$C:$C,AG$6,'Forecast Data'!$B:$B,$D292)</f>
        <v>0</v>
      </c>
      <c r="AH292" s="11">
        <f>SUMIFS('Forecast Data'!$D:$D,'Forecast Data'!$C:$C,AH$6,'Forecast Data'!$B:$B,$D292)</f>
        <v>0</v>
      </c>
      <c r="AI292" s="1"/>
      <c r="AJ292" s="12" t="str">
        <f>IF(SUMIFS('Forecast Data'!$E:$E,'Forecast Data'!$C:$C,AJ$6,'Forecast Data'!$B:$B,$D292)=0,"",SUMIFS('Forecast Data'!$E:$E,'Forecast Data'!$C:$C,AJ$6,'Forecast Data'!$B:$B,$D292))</f>
        <v/>
      </c>
      <c r="AK292" s="12" t="str">
        <f>IF(SUMIFS('Forecast Data'!$E:$E,'Forecast Data'!$C:$C,AK$6,'Forecast Data'!$B:$B,$D292)=0,"",SUMIFS('Forecast Data'!$E:$E,'Forecast Data'!$C:$C,AK$6,'Forecast Data'!$B:$B,$D292))</f>
        <v/>
      </c>
      <c r="AL292" s="12" t="str">
        <f>IF(SUMIFS('Forecast Data'!$E:$E,'Forecast Data'!$C:$C,AL$6,'Forecast Data'!$B:$B,$D292)=0,"",SUMIFS('Forecast Data'!$E:$E,'Forecast Data'!$C:$C,AL$6,'Forecast Data'!$B:$B,$D292))</f>
        <v/>
      </c>
      <c r="AM292" s="12" t="str">
        <f>IF(SUMIFS('Forecast Data'!$E:$E,'Forecast Data'!$C:$C,AM$6,'Forecast Data'!$B:$B,$D292)=0,"",SUMIFS('Forecast Data'!$E:$E,'Forecast Data'!$C:$C,AM$6,'Forecast Data'!$B:$B,$D292))</f>
        <v/>
      </c>
      <c r="AN292" s="12" t="str">
        <f>IF(SUMIFS('Forecast Data'!$E:$E,'Forecast Data'!$C:$C,AN$6,'Forecast Data'!$B:$B,$D292)=0,"",SUMIFS('Forecast Data'!$E:$E,'Forecast Data'!$C:$C,AN$6,'Forecast Data'!$B:$B,$D292))</f>
        <v/>
      </c>
      <c r="AO292" s="12" t="str">
        <f>IF(SUMIFS('Forecast Data'!$E:$E,'Forecast Data'!$C:$C,AO$6,'Forecast Data'!$B:$B,$D292)=0,"",SUMIFS('Forecast Data'!$E:$E,'Forecast Data'!$C:$C,AO$6,'Forecast Data'!$B:$B,$D292))</f>
        <v/>
      </c>
      <c r="AP292" s="12" t="str">
        <f>IF(SUMIFS('Forecast Data'!$E:$E,'Forecast Data'!$C:$C,AP$6,'Forecast Data'!$B:$B,$D292)=0,"",SUMIFS('Forecast Data'!$E:$E,'Forecast Data'!$C:$C,AP$6,'Forecast Data'!$B:$B,$D292))</f>
        <v/>
      </c>
      <c r="AQ292" s="12" t="str">
        <f>IF(SUMIFS('Forecast Data'!$E:$E,'Forecast Data'!$C:$C,AQ$6,'Forecast Data'!$B:$B,$D292)=0,"",SUMIFS('Forecast Data'!$E:$E,'Forecast Data'!$C:$C,AQ$6,'Forecast Data'!$B:$B,$D292))</f>
        <v/>
      </c>
      <c r="AR292" s="12" t="str">
        <f>IF(SUMIFS('Forecast Data'!$E:$E,'Forecast Data'!$C:$C,AR$6,'Forecast Data'!$B:$B,$D292)=0,"",SUMIFS('Forecast Data'!$E:$E,'Forecast Data'!$C:$C,AR$6,'Forecast Data'!$B:$B,$D292))</f>
        <v/>
      </c>
      <c r="AS292" s="12" t="str">
        <f>IF(SUMIFS('Forecast Data'!$E:$E,'Forecast Data'!$C:$C,AS$6,'Forecast Data'!$B:$B,$D292)=0,"",SUMIFS('Forecast Data'!$E:$E,'Forecast Data'!$C:$C,AS$6,'Forecast Data'!$B:$B,$D292))</f>
        <v/>
      </c>
      <c r="AT292" s="12" t="str">
        <f>IF(SUMIFS('Forecast Data'!$E:$E,'Forecast Data'!$C:$C,AT$6,'Forecast Data'!$B:$B,$D292)=0,"",SUMIFS('Forecast Data'!$E:$E,'Forecast Data'!$C:$C,AT$6,'Forecast Data'!$B:$B,$D292))</f>
        <v/>
      </c>
      <c r="AU292" s="12" t="str">
        <f>IF(SUMIFS('Forecast Data'!$E:$E,'Forecast Data'!$C:$C,AU$6,'Forecast Data'!$B:$B,$D292)=0,"",SUMIFS('Forecast Data'!$E:$E,'Forecast Data'!$C:$C,AU$6,'Forecast Data'!$B:$B,$D292))</f>
        <v/>
      </c>
      <c r="AV292" s="1"/>
      <c r="AW292" s="11">
        <f>SUMIFS('OP Units'!E:E,'OP Units'!$A:$A,$D292)</f>
        <v>0</v>
      </c>
      <c r="AX292" s="11">
        <f>SUMIFS('OP Units'!F:F,'OP Units'!$A:$A,$D292)</f>
        <v>0</v>
      </c>
      <c r="AY292" s="11">
        <f>SUMIFS('OP Units'!G:G,'OP Units'!$A:$A,$D292)</f>
        <v>0</v>
      </c>
      <c r="AZ292" s="11">
        <f>SUMIFS('OP Units'!H:H,'OP Units'!$A:$A,$D292)</f>
        <v>0</v>
      </c>
      <c r="BA292" s="11">
        <f>SUMIFS('OP Units'!I:I,'OP Units'!$A:$A,$D292)</f>
        <v>0</v>
      </c>
      <c r="BB292" s="11">
        <f>SUMIFS('OP Units'!J:J,'OP Units'!$A:$A,$D292)</f>
        <v>0</v>
      </c>
      <c r="BC292" s="11">
        <f>SUMIFS('OP Units'!K:K,'OP Units'!$A:$A,$D292)</f>
        <v>0</v>
      </c>
      <c r="BD292" s="11">
        <f>SUMIFS('OP Units'!L:L,'OP Units'!$A:$A,$D292)</f>
        <v>0</v>
      </c>
      <c r="BE292" s="11">
        <f>SUMIFS('OP Units'!M:M,'OP Units'!$A:$A,$D292)</f>
        <v>0</v>
      </c>
      <c r="BF292" s="11">
        <f>SUMIFS('OP Units'!N:N,'OP Units'!$A:$A,$D292)</f>
        <v>0</v>
      </c>
      <c r="BG292" s="11">
        <f>SUMIFS('OP Units'!O:O,'OP Units'!$A:$A,$D292)</f>
        <v>0</v>
      </c>
      <c r="BH292" s="11">
        <f>SUMIFS('OP Units'!P:P,'OP Units'!$A:$A,$D292)</f>
        <v>0</v>
      </c>
      <c r="BI292" s="1"/>
      <c r="BJ292" s="12" t="str">
        <f>IFERROR((SUMIFS('OP Units'!E:E,'OP Units'!$A:$A,$D292)-SUMIFS('Forecast Data'!$H:$H,'Forecast Data'!$C:$C,BJ$6,'Forecast Data'!$B:$B,$D292))/SUMIFS('Forecast Data'!$H:$H,'Forecast Data'!$C:$C,BJ$6,'Forecast Data'!$B:$B,$D292),"")</f>
        <v/>
      </c>
      <c r="BK292" s="12" t="str">
        <f>IFERROR((SUMIFS('OP Units'!F:F,'OP Units'!$A:$A,$D292)-SUMIFS('Forecast Data'!$H:$H,'Forecast Data'!$C:$C,BK$6,'Forecast Data'!$B:$B,$D292))/SUMIFS('Forecast Data'!$H:$H,'Forecast Data'!$C:$C,BK$6,'Forecast Data'!$B:$B,$D292),"")</f>
        <v/>
      </c>
      <c r="BL292" s="12" t="str">
        <f>IFERROR((SUMIFS('OP Units'!G:G,'OP Units'!$A:$A,$D292)-SUMIFS('Forecast Data'!$H:$H,'Forecast Data'!$C:$C,BL$6,'Forecast Data'!$B:$B,$D292))/SUMIFS('Forecast Data'!$H:$H,'Forecast Data'!$C:$C,BL$6,'Forecast Data'!$B:$B,$D292),"")</f>
        <v/>
      </c>
      <c r="BM292" s="12" t="str">
        <f>IFERROR((SUMIFS('OP Units'!H:H,'OP Units'!$A:$A,$D292)-SUMIFS('Forecast Data'!$H:$H,'Forecast Data'!$C:$C,BM$6,'Forecast Data'!$B:$B,$D292))/SUMIFS('Forecast Data'!$H:$H,'Forecast Data'!$C:$C,BM$6,'Forecast Data'!$B:$B,$D292),"")</f>
        <v/>
      </c>
      <c r="BN292" s="12" t="str">
        <f>IFERROR((SUMIFS('OP Units'!I:I,'OP Units'!$A:$A,$D292)-SUMIFS('Forecast Data'!$H:$H,'Forecast Data'!$C:$C,BN$6,'Forecast Data'!$B:$B,$D292))/SUMIFS('Forecast Data'!$H:$H,'Forecast Data'!$C:$C,BN$6,'Forecast Data'!$B:$B,$D292),"")</f>
        <v/>
      </c>
      <c r="BO292" s="12" t="str">
        <f>IFERROR((SUMIFS('OP Units'!J:J,'OP Units'!$A:$A,$D292)-SUMIFS('Forecast Data'!$H:$H,'Forecast Data'!$C:$C,BO$6,'Forecast Data'!$B:$B,$D292))/SUMIFS('Forecast Data'!$H:$H,'Forecast Data'!$C:$C,BO$6,'Forecast Data'!$B:$B,$D292),"")</f>
        <v/>
      </c>
      <c r="BP292" s="12" t="str">
        <f>IFERROR((SUMIFS('OP Units'!K:K,'OP Units'!$A:$A,$D292)-SUMIFS('Forecast Data'!$H:$H,'Forecast Data'!$C:$C,BP$6,'Forecast Data'!$B:$B,$D292))/SUMIFS('Forecast Data'!$H:$H,'Forecast Data'!$C:$C,BP$6,'Forecast Data'!$B:$B,$D292),"")</f>
        <v/>
      </c>
      <c r="BQ292" s="12" t="str">
        <f>IFERROR((SUMIFS('OP Units'!L:L,'OP Units'!$A:$A,$D292)-SUMIFS('Forecast Data'!$H:$H,'Forecast Data'!$C:$C,BQ$6,'Forecast Data'!$B:$B,$D292))/SUMIFS('Forecast Data'!$H:$H,'Forecast Data'!$C:$C,BQ$6,'Forecast Data'!$B:$B,$D292),"")</f>
        <v/>
      </c>
      <c r="BR292" s="12" t="str">
        <f>IFERROR((SUMIFS('OP Units'!M:M,'OP Units'!$A:$A,$D292)-SUMIFS('Forecast Data'!$H:$H,'Forecast Data'!$C:$C,BR$6,'Forecast Data'!$B:$B,$D292))/SUMIFS('Forecast Data'!$H:$H,'Forecast Data'!$C:$C,BR$6,'Forecast Data'!$B:$B,$D292),"")</f>
        <v/>
      </c>
      <c r="BS292" s="12" t="str">
        <f>IFERROR((SUMIFS('OP Units'!N:N,'OP Units'!$A:$A,$D292)-SUMIFS('Forecast Data'!$H:$H,'Forecast Data'!$C:$C,BS$6,'Forecast Data'!$B:$B,$D292))/SUMIFS('Forecast Data'!$H:$H,'Forecast Data'!$C:$C,BS$6,'Forecast Data'!$B:$B,$D292),"")</f>
        <v/>
      </c>
      <c r="BT292" s="12" t="str">
        <f>IFERROR((SUMIFS('OP Units'!O:O,'OP Units'!$A:$A,$D292)-SUMIFS('Forecast Data'!$H:$H,'Forecast Data'!$C:$C,BT$6,'Forecast Data'!$B:$B,$D292))/SUMIFS('Forecast Data'!$H:$H,'Forecast Data'!$C:$C,BT$6,'Forecast Data'!$B:$B,$D292),"")</f>
        <v/>
      </c>
      <c r="BU292" s="12" t="str">
        <f>IFERROR((SUMIFS('OP Units'!P:P,'OP Units'!$A:$A,$D292)-SUMIFS('Forecast Data'!$H:$H,'Forecast Data'!$C:$C,BU$6,'Forecast Data'!$B:$B,$D292))/SUMIFS('Forecast Data'!$H:$H,'Forecast Data'!$C:$C,BU$6,'Forecast Data'!$B:$B,$D292),"")</f>
        <v/>
      </c>
      <c r="BV292" s="12"/>
      <c r="BW292" s="11">
        <f>(SUMIFS('Forecast Data'!H:H,'Forecast Data'!B:B,D292,'Forecast Data'!C:C,BK$6)+SUMIFS('Forecast Data'!H:H,'Forecast Data'!B:B,D292,'Forecast Data'!C:C,BL$6)+SUMIFS('Forecast Data'!H:H,'Forecast Data'!B:B,D292,'Forecast Data'!C:C,BM$6)+SUMIFS('Forecast Data'!H:H,'Forecast Data'!B:B,D292,'Forecast Data'!C:C,BN$6)+SUMIFS('Forecast Data'!H:H,'Forecast Data'!B:B,D292,'Forecast Data'!C:C,BO$6)+SUMIFS('Forecast Data'!H:H,'Forecast Data'!B:B,D292,'Forecast Data'!C:C,BP$6)+SUMIFS('Forecast Data'!H:H,'Forecast Data'!B:B,D292,'Forecast Data'!C:C,BQ$6)+SUMIFS('Forecast Data'!H:H,'Forecast Data'!B:B,D292,'Forecast Data'!C:C,BJ$6))/8</f>
        <v>0</v>
      </c>
      <c r="BX292" s="12" t="str">
        <f>IFERROR((SUM(W292:AD292)-(SUMIFS('Forecast Data'!H:H,'Forecast Data'!B:B,B292,'Forecast Data'!C:C,BJ$6)+SUMIFS('Forecast Data'!H:H,'Forecast Data'!B:B,B292,'Forecast Data'!C:C,BK$6)+SUMIFS('Forecast Data'!H:H,'Forecast Data'!B:B,B292,'Forecast Data'!C:C,BL$6)+SUMIFS('Forecast Data'!H:H,'Forecast Data'!B:B,B292,'Forecast Data'!C:C,BM$6)+SUMIFS('Forecast Data'!H:H,'Forecast Data'!B:B,B292,'Forecast Data'!C:C,BN$6)+SUMIFS('Forecast Data'!H:H,'Forecast Data'!B:B,B292,'Forecast Data'!C:C,BO$6)+SUMIFS('Forecast Data'!H:H,'Forecast Data'!B:B,B292,'Forecast Data'!C:C,BP$6)+SUMIFS('Forecast Data'!H:H,'Forecast Data'!B:B,B292,'Forecast Data'!C:C,BQ$6)))/(SUMIFS('Forecast Data'!H:H,'Forecast Data'!B:B,B292,'Forecast Data'!C:C,BJ$6)+SUMIFS('Forecast Data'!H:H,'Forecast Data'!B:B,B292,'Forecast Data'!C:C,BK$6)+SUMIFS('Forecast Data'!H:H,'Forecast Data'!B:B,B292,'Forecast Data'!C:C,BL$6)+SUMIFS('Forecast Data'!H:H,'Forecast Data'!B:B,B292,'Forecast Data'!C:C,BM$6)+SUMIFS('Forecast Data'!H:H,'Forecast Data'!B:B,B292,'Forecast Data'!C:C,BN$6)+SUMIFS('Forecast Data'!H:H,'Forecast Data'!B:B,B292,'Forecast Data'!C:C,BO$6)+SUMIFS('Forecast Data'!H:H,'Forecast Data'!B:B,B292,'Forecast Data'!C:C,BP$6)+SUMIFS('Forecast Data'!H:H,'Forecast Data'!B:B,B292,'Forecast Data'!C:C,BQ$6)),"")</f>
        <v/>
      </c>
      <c r="BY292" s="12">
        <f t="shared" si="68"/>
        <v>0</v>
      </c>
      <c r="BZ292" s="16">
        <f t="shared" si="69"/>
        <v>0</v>
      </c>
      <c r="CA292" s="13">
        <f t="shared" si="70"/>
        <v>0</v>
      </c>
      <c r="CB292" s="12">
        <f t="shared" si="71"/>
        <v>0</v>
      </c>
      <c r="CC292" s="12"/>
      <c r="CD292" s="11">
        <f>(SUMIFS('Forecast Data'!H:H,'Forecast Data'!B:B,D292,'Forecast Data'!C:C,BK$6)+SUMIFS('Forecast Data'!H:H,'Forecast Data'!B:B,D292,'Forecast Data'!C:C,BL$6)+SUMIFS('Forecast Data'!H:H,'Forecast Data'!B:B,D292,'Forecast Data'!C:C,BM$6)+SUMIFS('Forecast Data'!H:H,'Forecast Data'!B:B,D292,'Forecast Data'!C:C,BJ$6))/4</f>
        <v>0</v>
      </c>
      <c r="CE292" s="12" t="str">
        <f>IFERROR((SUM(W292:Z292)-(SUMIFS('Forecast Data'!H:H,'Forecast Data'!B:B,D292,'Forecast Data'!C:C,BJ$6)+SUMIFS('Forecast Data'!H:H,'Forecast Data'!B:B,D292,'Forecast Data'!C:C,BK$6)+SUMIFS('Forecast Data'!H:H,'Forecast Data'!B:B,D292,'Forecast Data'!C:C,BL$6)+SUMIFS('Forecast Data'!H:H,'Forecast Data'!B:B,D292,'Forecast Data'!C:C,BM$6)))/(SUMIFS('Forecast Data'!H:H,'Forecast Data'!B:B,D292,'Forecast Data'!C:C,BJ$6)+SUMIFS('Forecast Data'!H:H,'Forecast Data'!B:B,D292,'Forecast Data'!C:C,BK$6)+SUMIFS('Forecast Data'!H:H,'Forecast Data'!B:B,D292,'Forecast Data'!C:C,BL$6)+SUMIFS('Forecast Data'!H:H,'Forecast Data'!B:B,D292,'Forecast Data'!C:C,BM$6)),"")</f>
        <v/>
      </c>
      <c r="CF292" s="12">
        <f t="shared" si="72"/>
        <v>0</v>
      </c>
      <c r="CG292" s="12">
        <f t="shared" si="73"/>
        <v>0</v>
      </c>
      <c r="CH292" s="13">
        <f t="shared" si="74"/>
        <v>0</v>
      </c>
      <c r="CI292" s="13"/>
    </row>
    <row r="293" spans="1:87" ht="13.2">
      <c r="A293" s="1"/>
      <c r="B293" t="str">
        <f t="shared" si="75"/>
        <v>Herman Kay</v>
      </c>
      <c r="D293" t="s">
        <v>325</v>
      </c>
      <c r="E293" s="11">
        <f>SUMIFS('Fin Data'!F:F,'Fin Data'!A:A,D293)</f>
        <v>0</v>
      </c>
      <c r="F293" s="11">
        <f>SUMIFS('Fin Data with 6 week hist'!I:I,'Fin Data with 6 week hist'!$A:$A,$D293)</f>
        <v>0</v>
      </c>
      <c r="G293" s="11">
        <f>SUMIFS('Fin Data with 6 week hist'!J:J,'Fin Data with 6 week hist'!$A:$A,$D293)</f>
        <v>0</v>
      </c>
      <c r="H293" s="11">
        <f>SUMIFS('Fin Data with 6 week hist'!K:K,'Fin Data with 6 week hist'!$A:$A,$D293)+SUMIFS('Unit Cancellations'!D:D,'Unit Cancellations'!$B:$B,$D293)</f>
        <v>0</v>
      </c>
      <c r="I293" s="11">
        <f>SUMIFS('Fin Data with 6 week hist'!L:L,'Fin Data with 6 week hist'!$A:$A,$D293)+SUMIFS('Unit Cancellations'!E:E,'Unit Cancellations'!$B:$B,$D293)</f>
        <v>0</v>
      </c>
      <c r="J293" s="11">
        <f>SUMIFS('Fin Data with 6 week hist'!M:M,'Fin Data with 6 week hist'!$A:$A,$D293)+SUMIFS('Unit Cancellations'!F:F,'Unit Cancellations'!$B:$B,$D293)</f>
        <v>0</v>
      </c>
      <c r="K293" s="11">
        <f>SUMIFS('Fin Data with 6 week hist'!N:N,'Fin Data with 6 week hist'!$A:$A,$D293)+SUMIFS('Unit Cancellations'!G:G,'Unit Cancellations'!$B:$B,$D293)</f>
        <v>0</v>
      </c>
      <c r="L293" s="11">
        <f>SUMIFS('Fin Data'!AN:AN,'Fin Data'!A:A,D293)</f>
        <v>0</v>
      </c>
      <c r="M293" s="12">
        <f>IFERROR(SUMIFS('Fin Data'!AO:AO,'Fin Data'!A:A,D293),"")</f>
        <v>0</v>
      </c>
      <c r="N293" s="1"/>
      <c r="O293" s="11">
        <f t="shared" si="63"/>
        <v>0</v>
      </c>
      <c r="P293" s="12" t="str">
        <f t="shared" si="64"/>
        <v/>
      </c>
      <c r="Q293" s="1"/>
      <c r="R293" s="11">
        <f t="shared" si="65"/>
        <v>0</v>
      </c>
      <c r="S293" s="12" t="str">
        <f t="shared" si="66"/>
        <v/>
      </c>
      <c r="T293" s="11">
        <f t="shared" si="67"/>
        <v>0</v>
      </c>
      <c r="U293" s="1" t="e">
        <f t="shared" si="76"/>
        <v>#REF!</v>
      </c>
      <c r="V293" s="1"/>
      <c r="W293" s="11">
        <f>SUMIFS('Forecast Data'!$D:$D,'Forecast Data'!$C:$C,W$6,'Forecast Data'!$B:$B,$D293)</f>
        <v>0</v>
      </c>
      <c r="X293" s="11">
        <f>SUMIFS('Forecast Data'!$D:$D,'Forecast Data'!$C:$C,X$6,'Forecast Data'!$B:$B,$D293)</f>
        <v>0</v>
      </c>
      <c r="Y293" s="11">
        <f>SUMIFS('Forecast Data'!$D:$D,'Forecast Data'!$C:$C,Y$6,'Forecast Data'!$B:$B,$D293)</f>
        <v>0</v>
      </c>
      <c r="Z293" s="11">
        <f>SUMIFS('Forecast Data'!$D:$D,'Forecast Data'!$C:$C,Z$6,'Forecast Data'!$B:$B,$D293)</f>
        <v>0</v>
      </c>
      <c r="AA293" s="11">
        <f>SUMIFS('Forecast Data'!$D:$D,'Forecast Data'!$C:$C,AA$6,'Forecast Data'!$B:$B,$D293)</f>
        <v>0</v>
      </c>
      <c r="AB293" s="11">
        <f>SUMIFS('Forecast Data'!$D:$D,'Forecast Data'!$C:$C,AB$6,'Forecast Data'!$B:$B,$D293)</f>
        <v>0</v>
      </c>
      <c r="AC293" s="11">
        <f>SUMIFS('Forecast Data'!$D:$D,'Forecast Data'!$C:$C,AC$6,'Forecast Data'!$B:$B,$D293)</f>
        <v>0</v>
      </c>
      <c r="AD293" s="11">
        <f>SUMIFS('Forecast Data'!$D:$D,'Forecast Data'!$C:$C,AD$6,'Forecast Data'!$B:$B,$D293)</f>
        <v>0</v>
      </c>
      <c r="AE293" s="11">
        <f>SUMIFS('Forecast Data'!$D:$D,'Forecast Data'!$C:$C,AE$6,'Forecast Data'!$B:$B,$D293)</f>
        <v>0</v>
      </c>
      <c r="AF293" s="11">
        <f>SUMIFS('Forecast Data'!$D:$D,'Forecast Data'!$C:$C,AF$6,'Forecast Data'!$B:$B,$D293)</f>
        <v>0</v>
      </c>
      <c r="AG293" s="11">
        <f>SUMIFS('Forecast Data'!$D:$D,'Forecast Data'!$C:$C,AG$6,'Forecast Data'!$B:$B,$D293)</f>
        <v>0</v>
      </c>
      <c r="AH293" s="11">
        <f>SUMIFS('Forecast Data'!$D:$D,'Forecast Data'!$C:$C,AH$6,'Forecast Data'!$B:$B,$D293)</f>
        <v>0</v>
      </c>
      <c r="AI293" s="1"/>
      <c r="AJ293" s="12" t="str">
        <f>IF(SUMIFS('Forecast Data'!$E:$E,'Forecast Data'!$C:$C,AJ$6,'Forecast Data'!$B:$B,$D293)=0,"",SUMIFS('Forecast Data'!$E:$E,'Forecast Data'!$C:$C,AJ$6,'Forecast Data'!$B:$B,$D293))</f>
        <v/>
      </c>
      <c r="AK293" s="12" t="str">
        <f>IF(SUMIFS('Forecast Data'!$E:$E,'Forecast Data'!$C:$C,AK$6,'Forecast Data'!$B:$B,$D293)=0,"",SUMIFS('Forecast Data'!$E:$E,'Forecast Data'!$C:$C,AK$6,'Forecast Data'!$B:$B,$D293))</f>
        <v/>
      </c>
      <c r="AL293" s="12" t="str">
        <f>IF(SUMIFS('Forecast Data'!$E:$E,'Forecast Data'!$C:$C,AL$6,'Forecast Data'!$B:$B,$D293)=0,"",SUMIFS('Forecast Data'!$E:$E,'Forecast Data'!$C:$C,AL$6,'Forecast Data'!$B:$B,$D293))</f>
        <v/>
      </c>
      <c r="AM293" s="12" t="str">
        <f>IF(SUMIFS('Forecast Data'!$E:$E,'Forecast Data'!$C:$C,AM$6,'Forecast Data'!$B:$B,$D293)=0,"",SUMIFS('Forecast Data'!$E:$E,'Forecast Data'!$C:$C,AM$6,'Forecast Data'!$B:$B,$D293))</f>
        <v/>
      </c>
      <c r="AN293" s="12" t="str">
        <f>IF(SUMIFS('Forecast Data'!$E:$E,'Forecast Data'!$C:$C,AN$6,'Forecast Data'!$B:$B,$D293)=0,"",SUMIFS('Forecast Data'!$E:$E,'Forecast Data'!$C:$C,AN$6,'Forecast Data'!$B:$B,$D293))</f>
        <v/>
      </c>
      <c r="AO293" s="12" t="str">
        <f>IF(SUMIFS('Forecast Data'!$E:$E,'Forecast Data'!$C:$C,AO$6,'Forecast Data'!$B:$B,$D293)=0,"",SUMIFS('Forecast Data'!$E:$E,'Forecast Data'!$C:$C,AO$6,'Forecast Data'!$B:$B,$D293))</f>
        <v/>
      </c>
      <c r="AP293" s="12" t="str">
        <f>IF(SUMIFS('Forecast Data'!$E:$E,'Forecast Data'!$C:$C,AP$6,'Forecast Data'!$B:$B,$D293)=0,"",SUMIFS('Forecast Data'!$E:$E,'Forecast Data'!$C:$C,AP$6,'Forecast Data'!$B:$B,$D293))</f>
        <v/>
      </c>
      <c r="AQ293" s="12" t="str">
        <f>IF(SUMIFS('Forecast Data'!$E:$E,'Forecast Data'!$C:$C,AQ$6,'Forecast Data'!$B:$B,$D293)=0,"",SUMIFS('Forecast Data'!$E:$E,'Forecast Data'!$C:$C,AQ$6,'Forecast Data'!$B:$B,$D293))</f>
        <v/>
      </c>
      <c r="AR293" s="12" t="str">
        <f>IF(SUMIFS('Forecast Data'!$E:$E,'Forecast Data'!$C:$C,AR$6,'Forecast Data'!$B:$B,$D293)=0,"",SUMIFS('Forecast Data'!$E:$E,'Forecast Data'!$C:$C,AR$6,'Forecast Data'!$B:$B,$D293))</f>
        <v/>
      </c>
      <c r="AS293" s="12" t="str">
        <f>IF(SUMIFS('Forecast Data'!$E:$E,'Forecast Data'!$C:$C,AS$6,'Forecast Data'!$B:$B,$D293)=0,"",SUMIFS('Forecast Data'!$E:$E,'Forecast Data'!$C:$C,AS$6,'Forecast Data'!$B:$B,$D293))</f>
        <v/>
      </c>
      <c r="AT293" s="12" t="str">
        <f>IF(SUMIFS('Forecast Data'!$E:$E,'Forecast Data'!$C:$C,AT$6,'Forecast Data'!$B:$B,$D293)=0,"",SUMIFS('Forecast Data'!$E:$E,'Forecast Data'!$C:$C,AT$6,'Forecast Data'!$B:$B,$D293))</f>
        <v/>
      </c>
      <c r="AU293" s="12" t="str">
        <f>IF(SUMIFS('Forecast Data'!$E:$E,'Forecast Data'!$C:$C,AU$6,'Forecast Data'!$B:$B,$D293)=0,"",SUMIFS('Forecast Data'!$E:$E,'Forecast Data'!$C:$C,AU$6,'Forecast Data'!$B:$B,$D293))</f>
        <v/>
      </c>
      <c r="AV293" s="1"/>
      <c r="AW293" s="11">
        <f>SUMIFS('OP Units'!E:E,'OP Units'!$A:$A,$D293)</f>
        <v>0</v>
      </c>
      <c r="AX293" s="11">
        <f>SUMIFS('OP Units'!F:F,'OP Units'!$A:$A,$D293)</f>
        <v>0</v>
      </c>
      <c r="AY293" s="11">
        <f>SUMIFS('OP Units'!G:G,'OP Units'!$A:$A,$D293)</f>
        <v>0</v>
      </c>
      <c r="AZ293" s="11">
        <f>SUMIFS('OP Units'!H:H,'OP Units'!$A:$A,$D293)</f>
        <v>0</v>
      </c>
      <c r="BA293" s="11">
        <f>SUMIFS('OP Units'!I:I,'OP Units'!$A:$A,$D293)</f>
        <v>0</v>
      </c>
      <c r="BB293" s="11">
        <f>SUMIFS('OP Units'!J:J,'OP Units'!$A:$A,$D293)</f>
        <v>0</v>
      </c>
      <c r="BC293" s="11">
        <f>SUMIFS('OP Units'!K:K,'OP Units'!$A:$A,$D293)</f>
        <v>0</v>
      </c>
      <c r="BD293" s="11">
        <f>SUMIFS('OP Units'!L:L,'OP Units'!$A:$A,$D293)</f>
        <v>0</v>
      </c>
      <c r="BE293" s="11">
        <f>SUMIFS('OP Units'!M:M,'OP Units'!$A:$A,$D293)</f>
        <v>0</v>
      </c>
      <c r="BF293" s="11">
        <f>SUMIFS('OP Units'!N:N,'OP Units'!$A:$A,$D293)</f>
        <v>0</v>
      </c>
      <c r="BG293" s="11">
        <f>SUMIFS('OP Units'!O:O,'OP Units'!$A:$A,$D293)</f>
        <v>0</v>
      </c>
      <c r="BH293" s="11">
        <f>SUMIFS('OP Units'!P:P,'OP Units'!$A:$A,$D293)</f>
        <v>0</v>
      </c>
      <c r="BI293" s="1"/>
      <c r="BJ293" s="12" t="str">
        <f>IFERROR((SUMIFS('OP Units'!E:E,'OP Units'!$A:$A,$D293)-SUMIFS('Forecast Data'!$H:$H,'Forecast Data'!$C:$C,BJ$6,'Forecast Data'!$B:$B,$D293))/SUMIFS('Forecast Data'!$H:$H,'Forecast Data'!$C:$C,BJ$6,'Forecast Data'!$B:$B,$D293),"")</f>
        <v/>
      </c>
      <c r="BK293" s="12" t="str">
        <f>IFERROR((SUMIFS('OP Units'!F:F,'OP Units'!$A:$A,$D293)-SUMIFS('Forecast Data'!$H:$H,'Forecast Data'!$C:$C,BK$6,'Forecast Data'!$B:$B,$D293))/SUMIFS('Forecast Data'!$H:$H,'Forecast Data'!$C:$C,BK$6,'Forecast Data'!$B:$B,$D293),"")</f>
        <v/>
      </c>
      <c r="BL293" s="12" t="str">
        <f>IFERROR((SUMIFS('OP Units'!G:G,'OP Units'!$A:$A,$D293)-SUMIFS('Forecast Data'!$H:$H,'Forecast Data'!$C:$C,BL$6,'Forecast Data'!$B:$B,$D293))/SUMIFS('Forecast Data'!$H:$H,'Forecast Data'!$C:$C,BL$6,'Forecast Data'!$B:$B,$D293),"")</f>
        <v/>
      </c>
      <c r="BM293" s="12" t="str">
        <f>IFERROR((SUMIFS('OP Units'!H:H,'OP Units'!$A:$A,$D293)-SUMIFS('Forecast Data'!$H:$H,'Forecast Data'!$C:$C,BM$6,'Forecast Data'!$B:$B,$D293))/SUMIFS('Forecast Data'!$H:$H,'Forecast Data'!$C:$C,BM$6,'Forecast Data'!$B:$B,$D293),"")</f>
        <v/>
      </c>
      <c r="BN293" s="12" t="str">
        <f>IFERROR((SUMIFS('OP Units'!I:I,'OP Units'!$A:$A,$D293)-SUMIFS('Forecast Data'!$H:$H,'Forecast Data'!$C:$C,BN$6,'Forecast Data'!$B:$B,$D293))/SUMIFS('Forecast Data'!$H:$H,'Forecast Data'!$C:$C,BN$6,'Forecast Data'!$B:$B,$D293),"")</f>
        <v/>
      </c>
      <c r="BO293" s="12" t="str">
        <f>IFERROR((SUMIFS('OP Units'!J:J,'OP Units'!$A:$A,$D293)-SUMIFS('Forecast Data'!$H:$H,'Forecast Data'!$C:$C,BO$6,'Forecast Data'!$B:$B,$D293))/SUMIFS('Forecast Data'!$H:$H,'Forecast Data'!$C:$C,BO$6,'Forecast Data'!$B:$B,$D293),"")</f>
        <v/>
      </c>
      <c r="BP293" s="12" t="str">
        <f>IFERROR((SUMIFS('OP Units'!K:K,'OP Units'!$A:$A,$D293)-SUMIFS('Forecast Data'!$H:$H,'Forecast Data'!$C:$C,BP$6,'Forecast Data'!$B:$B,$D293))/SUMIFS('Forecast Data'!$H:$H,'Forecast Data'!$C:$C,BP$6,'Forecast Data'!$B:$B,$D293),"")</f>
        <v/>
      </c>
      <c r="BQ293" s="12" t="str">
        <f>IFERROR((SUMIFS('OP Units'!L:L,'OP Units'!$A:$A,$D293)-SUMIFS('Forecast Data'!$H:$H,'Forecast Data'!$C:$C,BQ$6,'Forecast Data'!$B:$B,$D293))/SUMIFS('Forecast Data'!$H:$H,'Forecast Data'!$C:$C,BQ$6,'Forecast Data'!$B:$B,$D293),"")</f>
        <v/>
      </c>
      <c r="BR293" s="12" t="str">
        <f>IFERROR((SUMIFS('OP Units'!M:M,'OP Units'!$A:$A,$D293)-SUMIFS('Forecast Data'!$H:$H,'Forecast Data'!$C:$C,BR$6,'Forecast Data'!$B:$B,$D293))/SUMIFS('Forecast Data'!$H:$H,'Forecast Data'!$C:$C,BR$6,'Forecast Data'!$B:$B,$D293),"")</f>
        <v/>
      </c>
      <c r="BS293" s="12" t="str">
        <f>IFERROR((SUMIFS('OP Units'!N:N,'OP Units'!$A:$A,$D293)-SUMIFS('Forecast Data'!$H:$H,'Forecast Data'!$C:$C,BS$6,'Forecast Data'!$B:$B,$D293))/SUMIFS('Forecast Data'!$H:$H,'Forecast Data'!$C:$C,BS$6,'Forecast Data'!$B:$B,$D293),"")</f>
        <v/>
      </c>
      <c r="BT293" s="12" t="str">
        <f>IFERROR((SUMIFS('OP Units'!O:O,'OP Units'!$A:$A,$D293)-SUMIFS('Forecast Data'!$H:$H,'Forecast Data'!$C:$C,BT$6,'Forecast Data'!$B:$B,$D293))/SUMIFS('Forecast Data'!$H:$H,'Forecast Data'!$C:$C,BT$6,'Forecast Data'!$B:$B,$D293),"")</f>
        <v/>
      </c>
      <c r="BU293" s="12" t="str">
        <f>IFERROR((SUMIFS('OP Units'!P:P,'OP Units'!$A:$A,$D293)-SUMIFS('Forecast Data'!$H:$H,'Forecast Data'!$C:$C,BU$6,'Forecast Data'!$B:$B,$D293))/SUMIFS('Forecast Data'!$H:$H,'Forecast Data'!$C:$C,BU$6,'Forecast Data'!$B:$B,$D293),"")</f>
        <v/>
      </c>
      <c r="BV293" s="12"/>
      <c r="BW293" s="11">
        <f>(SUMIFS('Forecast Data'!H:H,'Forecast Data'!B:B,D293,'Forecast Data'!C:C,BK$6)+SUMIFS('Forecast Data'!H:H,'Forecast Data'!B:B,D293,'Forecast Data'!C:C,BL$6)+SUMIFS('Forecast Data'!H:H,'Forecast Data'!B:B,D293,'Forecast Data'!C:C,BM$6)+SUMIFS('Forecast Data'!H:H,'Forecast Data'!B:B,D293,'Forecast Data'!C:C,BN$6)+SUMIFS('Forecast Data'!H:H,'Forecast Data'!B:B,D293,'Forecast Data'!C:C,BO$6)+SUMIFS('Forecast Data'!H:H,'Forecast Data'!B:B,D293,'Forecast Data'!C:C,BP$6)+SUMIFS('Forecast Data'!H:H,'Forecast Data'!B:B,D293,'Forecast Data'!C:C,BQ$6)+SUMIFS('Forecast Data'!H:H,'Forecast Data'!B:B,D293,'Forecast Data'!C:C,BJ$6))/8</f>
        <v>0</v>
      </c>
      <c r="BX293" s="12" t="str">
        <f>IFERROR((SUM(W293:AD293)-(SUMIFS('Forecast Data'!H:H,'Forecast Data'!B:B,B293,'Forecast Data'!C:C,BJ$6)+SUMIFS('Forecast Data'!H:H,'Forecast Data'!B:B,B293,'Forecast Data'!C:C,BK$6)+SUMIFS('Forecast Data'!H:H,'Forecast Data'!B:B,B293,'Forecast Data'!C:C,BL$6)+SUMIFS('Forecast Data'!H:H,'Forecast Data'!B:B,B293,'Forecast Data'!C:C,BM$6)+SUMIFS('Forecast Data'!H:H,'Forecast Data'!B:B,B293,'Forecast Data'!C:C,BN$6)+SUMIFS('Forecast Data'!H:H,'Forecast Data'!B:B,B293,'Forecast Data'!C:C,BO$6)+SUMIFS('Forecast Data'!H:H,'Forecast Data'!B:B,B293,'Forecast Data'!C:C,BP$6)+SUMIFS('Forecast Data'!H:H,'Forecast Data'!B:B,B293,'Forecast Data'!C:C,BQ$6)))/(SUMIFS('Forecast Data'!H:H,'Forecast Data'!B:B,B293,'Forecast Data'!C:C,BJ$6)+SUMIFS('Forecast Data'!H:H,'Forecast Data'!B:B,B293,'Forecast Data'!C:C,BK$6)+SUMIFS('Forecast Data'!H:H,'Forecast Data'!B:B,B293,'Forecast Data'!C:C,BL$6)+SUMIFS('Forecast Data'!H:H,'Forecast Data'!B:B,B293,'Forecast Data'!C:C,BM$6)+SUMIFS('Forecast Data'!H:H,'Forecast Data'!B:B,B293,'Forecast Data'!C:C,BN$6)+SUMIFS('Forecast Data'!H:H,'Forecast Data'!B:B,B293,'Forecast Data'!C:C,BO$6)+SUMIFS('Forecast Data'!H:H,'Forecast Data'!B:B,B293,'Forecast Data'!C:C,BP$6)+SUMIFS('Forecast Data'!H:H,'Forecast Data'!B:B,B293,'Forecast Data'!C:C,BQ$6)),"")</f>
        <v/>
      </c>
      <c r="BY293" s="12">
        <f t="shared" si="68"/>
        <v>0</v>
      </c>
      <c r="BZ293" s="16">
        <f t="shared" si="69"/>
        <v>0</v>
      </c>
      <c r="CA293" s="13">
        <f t="shared" si="70"/>
        <v>0</v>
      </c>
      <c r="CB293" s="12">
        <f t="shared" si="71"/>
        <v>0</v>
      </c>
      <c r="CC293" s="12"/>
      <c r="CD293" s="11">
        <f>(SUMIFS('Forecast Data'!H:H,'Forecast Data'!B:B,D293,'Forecast Data'!C:C,BK$6)+SUMIFS('Forecast Data'!H:H,'Forecast Data'!B:B,D293,'Forecast Data'!C:C,BL$6)+SUMIFS('Forecast Data'!H:H,'Forecast Data'!B:B,D293,'Forecast Data'!C:C,BM$6)+SUMIFS('Forecast Data'!H:H,'Forecast Data'!B:B,D293,'Forecast Data'!C:C,BJ$6))/4</f>
        <v>0</v>
      </c>
      <c r="CE293" s="12" t="str">
        <f>IFERROR((SUM(W293:Z293)-(SUMIFS('Forecast Data'!H:H,'Forecast Data'!B:B,D293,'Forecast Data'!C:C,BJ$6)+SUMIFS('Forecast Data'!H:H,'Forecast Data'!B:B,D293,'Forecast Data'!C:C,BK$6)+SUMIFS('Forecast Data'!H:H,'Forecast Data'!B:B,D293,'Forecast Data'!C:C,BL$6)+SUMIFS('Forecast Data'!H:H,'Forecast Data'!B:B,D293,'Forecast Data'!C:C,BM$6)))/(SUMIFS('Forecast Data'!H:H,'Forecast Data'!B:B,D293,'Forecast Data'!C:C,BJ$6)+SUMIFS('Forecast Data'!H:H,'Forecast Data'!B:B,D293,'Forecast Data'!C:C,BK$6)+SUMIFS('Forecast Data'!H:H,'Forecast Data'!B:B,D293,'Forecast Data'!C:C,BL$6)+SUMIFS('Forecast Data'!H:H,'Forecast Data'!B:B,D293,'Forecast Data'!C:C,BM$6)),"")</f>
        <v/>
      </c>
      <c r="CF293" s="12">
        <f t="shared" si="72"/>
        <v>0</v>
      </c>
      <c r="CG293" s="12">
        <f t="shared" si="73"/>
        <v>0</v>
      </c>
      <c r="CH293" s="13">
        <f t="shared" si="74"/>
        <v>0</v>
      </c>
      <c r="CI293" s="13"/>
    </row>
    <row r="294" spans="1:87" ht="13.2">
      <c r="A294" s="1"/>
      <c r="B294" t="str">
        <f t="shared" si="75"/>
        <v>Solgar</v>
      </c>
      <c r="D294" t="s">
        <v>326</v>
      </c>
      <c r="E294" s="11">
        <f>SUMIFS('Fin Data'!F:F,'Fin Data'!A:A,D294)</f>
        <v>0</v>
      </c>
      <c r="F294" s="11">
        <f>SUMIFS('Fin Data with 6 week hist'!I:I,'Fin Data with 6 week hist'!$A:$A,$D294)</f>
        <v>0</v>
      </c>
      <c r="G294" s="11">
        <f>SUMIFS('Fin Data with 6 week hist'!J:J,'Fin Data with 6 week hist'!$A:$A,$D294)</f>
        <v>0</v>
      </c>
      <c r="H294" s="11">
        <f>SUMIFS('Fin Data with 6 week hist'!K:K,'Fin Data with 6 week hist'!$A:$A,$D294)+SUMIFS('Unit Cancellations'!D:D,'Unit Cancellations'!$B:$B,$D294)</f>
        <v>0</v>
      </c>
      <c r="I294" s="11">
        <f>SUMIFS('Fin Data with 6 week hist'!L:L,'Fin Data with 6 week hist'!$A:$A,$D294)+SUMIFS('Unit Cancellations'!E:E,'Unit Cancellations'!$B:$B,$D294)</f>
        <v>0</v>
      </c>
      <c r="J294" s="11">
        <f>SUMIFS('Fin Data with 6 week hist'!M:M,'Fin Data with 6 week hist'!$A:$A,$D294)+SUMIFS('Unit Cancellations'!F:F,'Unit Cancellations'!$B:$B,$D294)</f>
        <v>0</v>
      </c>
      <c r="K294" s="11">
        <f>SUMIFS('Fin Data with 6 week hist'!N:N,'Fin Data with 6 week hist'!$A:$A,$D294)+SUMIFS('Unit Cancellations'!G:G,'Unit Cancellations'!$B:$B,$D294)</f>
        <v>0</v>
      </c>
      <c r="L294" s="11">
        <f>SUMIFS('Fin Data'!AN:AN,'Fin Data'!A:A,D294)</f>
        <v>0</v>
      </c>
      <c r="M294" s="12">
        <f>IFERROR(SUMIFS('Fin Data'!AO:AO,'Fin Data'!A:A,D294),"")</f>
        <v>0</v>
      </c>
      <c r="N294" s="1"/>
      <c r="O294" s="11">
        <f t="shared" si="63"/>
        <v>0</v>
      </c>
      <c r="P294" s="12" t="str">
        <f t="shared" si="64"/>
        <v/>
      </c>
      <c r="Q294" s="1"/>
      <c r="R294" s="11">
        <f t="shared" si="65"/>
        <v>0</v>
      </c>
      <c r="S294" s="12" t="str">
        <f t="shared" si="66"/>
        <v/>
      </c>
      <c r="T294" s="11">
        <f t="shared" si="67"/>
        <v>0</v>
      </c>
      <c r="U294" s="1" t="e">
        <f t="shared" si="76"/>
        <v>#REF!</v>
      </c>
      <c r="V294" s="1"/>
      <c r="W294" s="11">
        <f>SUMIFS('Forecast Data'!$D:$D,'Forecast Data'!$C:$C,W$6,'Forecast Data'!$B:$B,$D294)</f>
        <v>0</v>
      </c>
      <c r="X294" s="11">
        <f>SUMIFS('Forecast Data'!$D:$D,'Forecast Data'!$C:$C,X$6,'Forecast Data'!$B:$B,$D294)</f>
        <v>0</v>
      </c>
      <c r="Y294" s="11">
        <f>SUMIFS('Forecast Data'!$D:$D,'Forecast Data'!$C:$C,Y$6,'Forecast Data'!$B:$B,$D294)</f>
        <v>0</v>
      </c>
      <c r="Z294" s="11">
        <f>SUMIFS('Forecast Data'!$D:$D,'Forecast Data'!$C:$C,Z$6,'Forecast Data'!$B:$B,$D294)</f>
        <v>0</v>
      </c>
      <c r="AA294" s="11">
        <f>SUMIFS('Forecast Data'!$D:$D,'Forecast Data'!$C:$C,AA$6,'Forecast Data'!$B:$B,$D294)</f>
        <v>0</v>
      </c>
      <c r="AB294" s="11">
        <f>SUMIFS('Forecast Data'!$D:$D,'Forecast Data'!$C:$C,AB$6,'Forecast Data'!$B:$B,$D294)</f>
        <v>0</v>
      </c>
      <c r="AC294" s="11">
        <f>SUMIFS('Forecast Data'!$D:$D,'Forecast Data'!$C:$C,AC$6,'Forecast Data'!$B:$B,$D294)</f>
        <v>0</v>
      </c>
      <c r="AD294" s="11">
        <f>SUMIFS('Forecast Data'!$D:$D,'Forecast Data'!$C:$C,AD$6,'Forecast Data'!$B:$B,$D294)</f>
        <v>0</v>
      </c>
      <c r="AE294" s="11">
        <f>SUMIFS('Forecast Data'!$D:$D,'Forecast Data'!$C:$C,AE$6,'Forecast Data'!$B:$B,$D294)</f>
        <v>0</v>
      </c>
      <c r="AF294" s="11">
        <f>SUMIFS('Forecast Data'!$D:$D,'Forecast Data'!$C:$C,AF$6,'Forecast Data'!$B:$B,$D294)</f>
        <v>0</v>
      </c>
      <c r="AG294" s="11">
        <f>SUMIFS('Forecast Data'!$D:$D,'Forecast Data'!$C:$C,AG$6,'Forecast Data'!$B:$B,$D294)</f>
        <v>0</v>
      </c>
      <c r="AH294" s="11">
        <f>SUMIFS('Forecast Data'!$D:$D,'Forecast Data'!$C:$C,AH$6,'Forecast Data'!$B:$B,$D294)</f>
        <v>0</v>
      </c>
      <c r="AI294" s="1"/>
      <c r="AJ294" s="12" t="str">
        <f>IF(SUMIFS('Forecast Data'!$E:$E,'Forecast Data'!$C:$C,AJ$6,'Forecast Data'!$B:$B,$D294)=0,"",SUMIFS('Forecast Data'!$E:$E,'Forecast Data'!$C:$C,AJ$6,'Forecast Data'!$B:$B,$D294))</f>
        <v/>
      </c>
      <c r="AK294" s="12" t="str">
        <f>IF(SUMIFS('Forecast Data'!$E:$E,'Forecast Data'!$C:$C,AK$6,'Forecast Data'!$B:$B,$D294)=0,"",SUMIFS('Forecast Data'!$E:$E,'Forecast Data'!$C:$C,AK$6,'Forecast Data'!$B:$B,$D294))</f>
        <v/>
      </c>
      <c r="AL294" s="12" t="str">
        <f>IF(SUMIFS('Forecast Data'!$E:$E,'Forecast Data'!$C:$C,AL$6,'Forecast Data'!$B:$B,$D294)=0,"",SUMIFS('Forecast Data'!$E:$E,'Forecast Data'!$C:$C,AL$6,'Forecast Data'!$B:$B,$D294))</f>
        <v/>
      </c>
      <c r="AM294" s="12" t="str">
        <f>IF(SUMIFS('Forecast Data'!$E:$E,'Forecast Data'!$C:$C,AM$6,'Forecast Data'!$B:$B,$D294)=0,"",SUMIFS('Forecast Data'!$E:$E,'Forecast Data'!$C:$C,AM$6,'Forecast Data'!$B:$B,$D294))</f>
        <v/>
      </c>
      <c r="AN294" s="12" t="str">
        <f>IF(SUMIFS('Forecast Data'!$E:$E,'Forecast Data'!$C:$C,AN$6,'Forecast Data'!$B:$B,$D294)=0,"",SUMIFS('Forecast Data'!$E:$E,'Forecast Data'!$C:$C,AN$6,'Forecast Data'!$B:$B,$D294))</f>
        <v/>
      </c>
      <c r="AO294" s="12" t="str">
        <f>IF(SUMIFS('Forecast Data'!$E:$E,'Forecast Data'!$C:$C,AO$6,'Forecast Data'!$B:$B,$D294)=0,"",SUMIFS('Forecast Data'!$E:$E,'Forecast Data'!$C:$C,AO$6,'Forecast Data'!$B:$B,$D294))</f>
        <v/>
      </c>
      <c r="AP294" s="12" t="str">
        <f>IF(SUMIFS('Forecast Data'!$E:$E,'Forecast Data'!$C:$C,AP$6,'Forecast Data'!$B:$B,$D294)=0,"",SUMIFS('Forecast Data'!$E:$E,'Forecast Data'!$C:$C,AP$6,'Forecast Data'!$B:$B,$D294))</f>
        <v/>
      </c>
      <c r="AQ294" s="12" t="str">
        <f>IF(SUMIFS('Forecast Data'!$E:$E,'Forecast Data'!$C:$C,AQ$6,'Forecast Data'!$B:$B,$D294)=0,"",SUMIFS('Forecast Data'!$E:$E,'Forecast Data'!$C:$C,AQ$6,'Forecast Data'!$B:$B,$D294))</f>
        <v/>
      </c>
      <c r="AR294" s="12" t="str">
        <f>IF(SUMIFS('Forecast Data'!$E:$E,'Forecast Data'!$C:$C,AR$6,'Forecast Data'!$B:$B,$D294)=0,"",SUMIFS('Forecast Data'!$E:$E,'Forecast Data'!$C:$C,AR$6,'Forecast Data'!$B:$B,$D294))</f>
        <v/>
      </c>
      <c r="AS294" s="12" t="str">
        <f>IF(SUMIFS('Forecast Data'!$E:$E,'Forecast Data'!$C:$C,AS$6,'Forecast Data'!$B:$B,$D294)=0,"",SUMIFS('Forecast Data'!$E:$E,'Forecast Data'!$C:$C,AS$6,'Forecast Data'!$B:$B,$D294))</f>
        <v/>
      </c>
      <c r="AT294" s="12" t="str">
        <f>IF(SUMIFS('Forecast Data'!$E:$E,'Forecast Data'!$C:$C,AT$6,'Forecast Data'!$B:$B,$D294)=0,"",SUMIFS('Forecast Data'!$E:$E,'Forecast Data'!$C:$C,AT$6,'Forecast Data'!$B:$B,$D294))</f>
        <v/>
      </c>
      <c r="AU294" s="12" t="str">
        <f>IF(SUMIFS('Forecast Data'!$E:$E,'Forecast Data'!$C:$C,AU$6,'Forecast Data'!$B:$B,$D294)=0,"",SUMIFS('Forecast Data'!$E:$E,'Forecast Data'!$C:$C,AU$6,'Forecast Data'!$B:$B,$D294))</f>
        <v/>
      </c>
      <c r="AV294" s="1"/>
      <c r="AW294" s="11">
        <f>SUMIFS('OP Units'!E:E,'OP Units'!$A:$A,$D294)</f>
        <v>0</v>
      </c>
      <c r="AX294" s="11">
        <f>SUMIFS('OP Units'!F:F,'OP Units'!$A:$A,$D294)</f>
        <v>0</v>
      </c>
      <c r="AY294" s="11">
        <f>SUMIFS('OP Units'!G:G,'OP Units'!$A:$A,$D294)</f>
        <v>0</v>
      </c>
      <c r="AZ294" s="11">
        <f>SUMIFS('OP Units'!H:H,'OP Units'!$A:$A,$D294)</f>
        <v>0</v>
      </c>
      <c r="BA294" s="11">
        <f>SUMIFS('OP Units'!I:I,'OP Units'!$A:$A,$D294)</f>
        <v>0</v>
      </c>
      <c r="BB294" s="11">
        <f>SUMIFS('OP Units'!J:J,'OP Units'!$A:$A,$D294)</f>
        <v>0</v>
      </c>
      <c r="BC294" s="11">
        <f>SUMIFS('OP Units'!K:K,'OP Units'!$A:$A,$D294)</f>
        <v>0</v>
      </c>
      <c r="BD294" s="11">
        <f>SUMIFS('OP Units'!L:L,'OP Units'!$A:$A,$D294)</f>
        <v>0</v>
      </c>
      <c r="BE294" s="11">
        <f>SUMIFS('OP Units'!M:M,'OP Units'!$A:$A,$D294)</f>
        <v>0</v>
      </c>
      <c r="BF294" s="11">
        <f>SUMIFS('OP Units'!N:N,'OP Units'!$A:$A,$D294)</f>
        <v>0</v>
      </c>
      <c r="BG294" s="11">
        <f>SUMIFS('OP Units'!O:O,'OP Units'!$A:$A,$D294)</f>
        <v>0</v>
      </c>
      <c r="BH294" s="11">
        <f>SUMIFS('OP Units'!P:P,'OP Units'!$A:$A,$D294)</f>
        <v>0</v>
      </c>
      <c r="BI294" s="1"/>
      <c r="BJ294" s="12" t="str">
        <f>IFERROR((SUMIFS('OP Units'!E:E,'OP Units'!$A:$A,$D294)-SUMIFS('Forecast Data'!$H:$H,'Forecast Data'!$C:$C,BJ$6,'Forecast Data'!$B:$B,$D294))/SUMIFS('Forecast Data'!$H:$H,'Forecast Data'!$C:$C,BJ$6,'Forecast Data'!$B:$B,$D294),"")</f>
        <v/>
      </c>
      <c r="BK294" s="12" t="str">
        <f>IFERROR((SUMIFS('OP Units'!F:F,'OP Units'!$A:$A,$D294)-SUMIFS('Forecast Data'!$H:$H,'Forecast Data'!$C:$C,BK$6,'Forecast Data'!$B:$B,$D294))/SUMIFS('Forecast Data'!$H:$H,'Forecast Data'!$C:$C,BK$6,'Forecast Data'!$B:$B,$D294),"")</f>
        <v/>
      </c>
      <c r="BL294" s="12" t="str">
        <f>IFERROR((SUMIFS('OP Units'!G:G,'OP Units'!$A:$A,$D294)-SUMIFS('Forecast Data'!$H:$H,'Forecast Data'!$C:$C,BL$6,'Forecast Data'!$B:$B,$D294))/SUMIFS('Forecast Data'!$H:$H,'Forecast Data'!$C:$C,BL$6,'Forecast Data'!$B:$B,$D294),"")</f>
        <v/>
      </c>
      <c r="BM294" s="12" t="str">
        <f>IFERROR((SUMIFS('OP Units'!H:H,'OP Units'!$A:$A,$D294)-SUMIFS('Forecast Data'!$H:$H,'Forecast Data'!$C:$C,BM$6,'Forecast Data'!$B:$B,$D294))/SUMIFS('Forecast Data'!$H:$H,'Forecast Data'!$C:$C,BM$6,'Forecast Data'!$B:$B,$D294),"")</f>
        <v/>
      </c>
      <c r="BN294" s="12" t="str">
        <f>IFERROR((SUMIFS('OP Units'!I:I,'OP Units'!$A:$A,$D294)-SUMIFS('Forecast Data'!$H:$H,'Forecast Data'!$C:$C,BN$6,'Forecast Data'!$B:$B,$D294))/SUMIFS('Forecast Data'!$H:$H,'Forecast Data'!$C:$C,BN$6,'Forecast Data'!$B:$B,$D294),"")</f>
        <v/>
      </c>
      <c r="BO294" s="12" t="str">
        <f>IFERROR((SUMIFS('OP Units'!J:J,'OP Units'!$A:$A,$D294)-SUMIFS('Forecast Data'!$H:$H,'Forecast Data'!$C:$C,BO$6,'Forecast Data'!$B:$B,$D294))/SUMIFS('Forecast Data'!$H:$H,'Forecast Data'!$C:$C,BO$6,'Forecast Data'!$B:$B,$D294),"")</f>
        <v/>
      </c>
      <c r="BP294" s="12" t="str">
        <f>IFERROR((SUMIFS('OP Units'!K:K,'OP Units'!$A:$A,$D294)-SUMIFS('Forecast Data'!$H:$H,'Forecast Data'!$C:$C,BP$6,'Forecast Data'!$B:$B,$D294))/SUMIFS('Forecast Data'!$H:$H,'Forecast Data'!$C:$C,BP$6,'Forecast Data'!$B:$B,$D294),"")</f>
        <v/>
      </c>
      <c r="BQ294" s="12" t="str">
        <f>IFERROR((SUMIFS('OP Units'!L:L,'OP Units'!$A:$A,$D294)-SUMIFS('Forecast Data'!$H:$H,'Forecast Data'!$C:$C,BQ$6,'Forecast Data'!$B:$B,$D294))/SUMIFS('Forecast Data'!$H:$H,'Forecast Data'!$C:$C,BQ$6,'Forecast Data'!$B:$B,$D294),"")</f>
        <v/>
      </c>
      <c r="BR294" s="12" t="str">
        <f>IFERROR((SUMIFS('OP Units'!M:M,'OP Units'!$A:$A,$D294)-SUMIFS('Forecast Data'!$H:$H,'Forecast Data'!$C:$C,BR$6,'Forecast Data'!$B:$B,$D294))/SUMIFS('Forecast Data'!$H:$H,'Forecast Data'!$C:$C,BR$6,'Forecast Data'!$B:$B,$D294),"")</f>
        <v/>
      </c>
      <c r="BS294" s="12" t="str">
        <f>IFERROR((SUMIFS('OP Units'!N:N,'OP Units'!$A:$A,$D294)-SUMIFS('Forecast Data'!$H:$H,'Forecast Data'!$C:$C,BS$6,'Forecast Data'!$B:$B,$D294))/SUMIFS('Forecast Data'!$H:$H,'Forecast Data'!$C:$C,BS$6,'Forecast Data'!$B:$B,$D294),"")</f>
        <v/>
      </c>
      <c r="BT294" s="12" t="str">
        <f>IFERROR((SUMIFS('OP Units'!O:O,'OP Units'!$A:$A,$D294)-SUMIFS('Forecast Data'!$H:$H,'Forecast Data'!$C:$C,BT$6,'Forecast Data'!$B:$B,$D294))/SUMIFS('Forecast Data'!$H:$H,'Forecast Data'!$C:$C,BT$6,'Forecast Data'!$B:$B,$D294),"")</f>
        <v/>
      </c>
      <c r="BU294" s="12" t="str">
        <f>IFERROR((SUMIFS('OP Units'!P:P,'OP Units'!$A:$A,$D294)-SUMIFS('Forecast Data'!$H:$H,'Forecast Data'!$C:$C,BU$6,'Forecast Data'!$B:$B,$D294))/SUMIFS('Forecast Data'!$H:$H,'Forecast Data'!$C:$C,BU$6,'Forecast Data'!$B:$B,$D294),"")</f>
        <v/>
      </c>
      <c r="BV294" s="12"/>
      <c r="BW294" s="11">
        <f>(SUMIFS('Forecast Data'!H:H,'Forecast Data'!B:B,D294,'Forecast Data'!C:C,BK$6)+SUMIFS('Forecast Data'!H:H,'Forecast Data'!B:B,D294,'Forecast Data'!C:C,BL$6)+SUMIFS('Forecast Data'!H:H,'Forecast Data'!B:B,D294,'Forecast Data'!C:C,BM$6)+SUMIFS('Forecast Data'!H:H,'Forecast Data'!B:B,D294,'Forecast Data'!C:C,BN$6)+SUMIFS('Forecast Data'!H:H,'Forecast Data'!B:B,D294,'Forecast Data'!C:C,BO$6)+SUMIFS('Forecast Data'!H:H,'Forecast Data'!B:B,D294,'Forecast Data'!C:C,BP$6)+SUMIFS('Forecast Data'!H:H,'Forecast Data'!B:B,D294,'Forecast Data'!C:C,BQ$6)+SUMIFS('Forecast Data'!H:H,'Forecast Data'!B:B,D294,'Forecast Data'!C:C,BJ$6))/8</f>
        <v>0</v>
      </c>
      <c r="BX294" s="12" t="str">
        <f>IFERROR((SUM(W294:AD294)-(SUMIFS('Forecast Data'!H:H,'Forecast Data'!B:B,B294,'Forecast Data'!C:C,BJ$6)+SUMIFS('Forecast Data'!H:H,'Forecast Data'!B:B,B294,'Forecast Data'!C:C,BK$6)+SUMIFS('Forecast Data'!H:H,'Forecast Data'!B:B,B294,'Forecast Data'!C:C,BL$6)+SUMIFS('Forecast Data'!H:H,'Forecast Data'!B:B,B294,'Forecast Data'!C:C,BM$6)+SUMIFS('Forecast Data'!H:H,'Forecast Data'!B:B,B294,'Forecast Data'!C:C,BN$6)+SUMIFS('Forecast Data'!H:H,'Forecast Data'!B:B,B294,'Forecast Data'!C:C,BO$6)+SUMIFS('Forecast Data'!H:H,'Forecast Data'!B:B,B294,'Forecast Data'!C:C,BP$6)+SUMIFS('Forecast Data'!H:H,'Forecast Data'!B:B,B294,'Forecast Data'!C:C,BQ$6)))/(SUMIFS('Forecast Data'!H:H,'Forecast Data'!B:B,B294,'Forecast Data'!C:C,BJ$6)+SUMIFS('Forecast Data'!H:H,'Forecast Data'!B:B,B294,'Forecast Data'!C:C,BK$6)+SUMIFS('Forecast Data'!H:H,'Forecast Data'!B:B,B294,'Forecast Data'!C:C,BL$6)+SUMIFS('Forecast Data'!H:H,'Forecast Data'!B:B,B294,'Forecast Data'!C:C,BM$6)+SUMIFS('Forecast Data'!H:H,'Forecast Data'!B:B,B294,'Forecast Data'!C:C,BN$6)+SUMIFS('Forecast Data'!H:H,'Forecast Data'!B:B,B294,'Forecast Data'!C:C,BO$6)+SUMIFS('Forecast Data'!H:H,'Forecast Data'!B:B,B294,'Forecast Data'!C:C,BP$6)+SUMIFS('Forecast Data'!H:H,'Forecast Data'!B:B,B294,'Forecast Data'!C:C,BQ$6)),"")</f>
        <v/>
      </c>
      <c r="BY294" s="12">
        <f t="shared" si="68"/>
        <v>0</v>
      </c>
      <c r="BZ294" s="16">
        <f t="shared" si="69"/>
        <v>0</v>
      </c>
      <c r="CA294" s="13">
        <f t="shared" si="70"/>
        <v>0</v>
      </c>
      <c r="CB294" s="12">
        <f t="shared" si="71"/>
        <v>0</v>
      </c>
      <c r="CC294" s="12"/>
      <c r="CD294" s="11">
        <f>(SUMIFS('Forecast Data'!H:H,'Forecast Data'!B:B,D294,'Forecast Data'!C:C,BK$6)+SUMIFS('Forecast Data'!H:H,'Forecast Data'!B:B,D294,'Forecast Data'!C:C,BL$6)+SUMIFS('Forecast Data'!H:H,'Forecast Data'!B:B,D294,'Forecast Data'!C:C,BM$6)+SUMIFS('Forecast Data'!H:H,'Forecast Data'!B:B,D294,'Forecast Data'!C:C,BJ$6))/4</f>
        <v>0</v>
      </c>
      <c r="CE294" s="12" t="str">
        <f>IFERROR((SUM(W294:Z294)-(SUMIFS('Forecast Data'!H:H,'Forecast Data'!B:B,D294,'Forecast Data'!C:C,BJ$6)+SUMIFS('Forecast Data'!H:H,'Forecast Data'!B:B,D294,'Forecast Data'!C:C,BK$6)+SUMIFS('Forecast Data'!H:H,'Forecast Data'!B:B,D294,'Forecast Data'!C:C,BL$6)+SUMIFS('Forecast Data'!H:H,'Forecast Data'!B:B,D294,'Forecast Data'!C:C,BM$6)))/(SUMIFS('Forecast Data'!H:H,'Forecast Data'!B:B,D294,'Forecast Data'!C:C,BJ$6)+SUMIFS('Forecast Data'!H:H,'Forecast Data'!B:B,D294,'Forecast Data'!C:C,BK$6)+SUMIFS('Forecast Data'!H:H,'Forecast Data'!B:B,D294,'Forecast Data'!C:C,BL$6)+SUMIFS('Forecast Data'!H:H,'Forecast Data'!B:B,D294,'Forecast Data'!C:C,BM$6)),"")</f>
        <v/>
      </c>
      <c r="CF294" s="12">
        <f t="shared" si="72"/>
        <v>0</v>
      </c>
      <c r="CG294" s="12">
        <f t="shared" si="73"/>
        <v>0</v>
      </c>
      <c r="CH294" s="13">
        <f t="shared" si="74"/>
        <v>0</v>
      </c>
      <c r="CI294" s="13"/>
    </row>
    <row r="295" spans="1:87" ht="13.2">
      <c r="A295" s="1"/>
      <c r="B295" t="str">
        <f t="shared" si="75"/>
        <v>KaraMD</v>
      </c>
      <c r="D295" t="s">
        <v>327</v>
      </c>
      <c r="E295" s="11">
        <f>SUMIFS('Fin Data'!F:F,'Fin Data'!A:A,D295)</f>
        <v>0</v>
      </c>
      <c r="F295" s="11">
        <f>SUMIFS('Fin Data with 6 week hist'!I:I,'Fin Data with 6 week hist'!$A:$A,$D295)</f>
        <v>0</v>
      </c>
      <c r="G295" s="11">
        <f>SUMIFS('Fin Data with 6 week hist'!J:J,'Fin Data with 6 week hist'!$A:$A,$D295)</f>
        <v>0</v>
      </c>
      <c r="H295" s="11">
        <f>SUMIFS('Fin Data with 6 week hist'!K:K,'Fin Data with 6 week hist'!$A:$A,$D295)+SUMIFS('Unit Cancellations'!D:D,'Unit Cancellations'!$B:$B,$D295)</f>
        <v>0</v>
      </c>
      <c r="I295" s="11">
        <f>SUMIFS('Fin Data with 6 week hist'!L:L,'Fin Data with 6 week hist'!$A:$A,$D295)+SUMIFS('Unit Cancellations'!E:E,'Unit Cancellations'!$B:$B,$D295)</f>
        <v>0</v>
      </c>
      <c r="J295" s="11">
        <f>SUMIFS('Fin Data with 6 week hist'!M:M,'Fin Data with 6 week hist'!$A:$A,$D295)+SUMIFS('Unit Cancellations'!F:F,'Unit Cancellations'!$B:$B,$D295)</f>
        <v>0</v>
      </c>
      <c r="K295" s="11">
        <f>SUMIFS('Fin Data with 6 week hist'!N:N,'Fin Data with 6 week hist'!$A:$A,$D295)+SUMIFS('Unit Cancellations'!G:G,'Unit Cancellations'!$B:$B,$D295)</f>
        <v>0</v>
      </c>
      <c r="L295" s="11">
        <f>SUMIFS('Fin Data'!AN:AN,'Fin Data'!A:A,D295)</f>
        <v>0</v>
      </c>
      <c r="M295" s="12">
        <f>IFERROR(SUMIFS('Fin Data'!AO:AO,'Fin Data'!A:A,D295),"")</f>
        <v>0</v>
      </c>
      <c r="N295" s="1"/>
      <c r="O295" s="11">
        <f t="shared" si="63"/>
        <v>0</v>
      </c>
      <c r="P295" s="12" t="str">
        <f t="shared" si="64"/>
        <v/>
      </c>
      <c r="Q295" s="1"/>
      <c r="R295" s="11">
        <f t="shared" si="65"/>
        <v>0</v>
      </c>
      <c r="S295" s="12" t="str">
        <f t="shared" si="66"/>
        <v/>
      </c>
      <c r="T295" s="11">
        <f t="shared" si="67"/>
        <v>0</v>
      </c>
      <c r="U295" s="1" t="e">
        <f t="shared" si="76"/>
        <v>#REF!</v>
      </c>
      <c r="V295" s="1"/>
      <c r="W295" s="11">
        <f>SUMIFS('Forecast Data'!$D:$D,'Forecast Data'!$C:$C,W$6,'Forecast Data'!$B:$B,$D295)</f>
        <v>0</v>
      </c>
      <c r="X295" s="11">
        <f>SUMIFS('Forecast Data'!$D:$D,'Forecast Data'!$C:$C,X$6,'Forecast Data'!$B:$B,$D295)</f>
        <v>0</v>
      </c>
      <c r="Y295" s="11">
        <f>SUMIFS('Forecast Data'!$D:$D,'Forecast Data'!$C:$C,Y$6,'Forecast Data'!$B:$B,$D295)</f>
        <v>0</v>
      </c>
      <c r="Z295" s="11">
        <f>SUMIFS('Forecast Data'!$D:$D,'Forecast Data'!$C:$C,Z$6,'Forecast Data'!$B:$B,$D295)</f>
        <v>0</v>
      </c>
      <c r="AA295" s="11">
        <f>SUMIFS('Forecast Data'!$D:$D,'Forecast Data'!$C:$C,AA$6,'Forecast Data'!$B:$B,$D295)</f>
        <v>0</v>
      </c>
      <c r="AB295" s="11">
        <f>SUMIFS('Forecast Data'!$D:$D,'Forecast Data'!$C:$C,AB$6,'Forecast Data'!$B:$B,$D295)</f>
        <v>0</v>
      </c>
      <c r="AC295" s="11">
        <f>SUMIFS('Forecast Data'!$D:$D,'Forecast Data'!$C:$C,AC$6,'Forecast Data'!$B:$B,$D295)</f>
        <v>0</v>
      </c>
      <c r="AD295" s="11">
        <f>SUMIFS('Forecast Data'!$D:$D,'Forecast Data'!$C:$C,AD$6,'Forecast Data'!$B:$B,$D295)</f>
        <v>0</v>
      </c>
      <c r="AE295" s="11">
        <f>SUMIFS('Forecast Data'!$D:$D,'Forecast Data'!$C:$C,AE$6,'Forecast Data'!$B:$B,$D295)</f>
        <v>0</v>
      </c>
      <c r="AF295" s="11">
        <f>SUMIFS('Forecast Data'!$D:$D,'Forecast Data'!$C:$C,AF$6,'Forecast Data'!$B:$B,$D295)</f>
        <v>0</v>
      </c>
      <c r="AG295" s="11">
        <f>SUMIFS('Forecast Data'!$D:$D,'Forecast Data'!$C:$C,AG$6,'Forecast Data'!$B:$B,$D295)</f>
        <v>0</v>
      </c>
      <c r="AH295" s="11">
        <f>SUMIFS('Forecast Data'!$D:$D,'Forecast Data'!$C:$C,AH$6,'Forecast Data'!$B:$B,$D295)</f>
        <v>0</v>
      </c>
      <c r="AI295" s="1"/>
      <c r="AJ295" s="12" t="str">
        <f>IF(SUMIFS('Forecast Data'!$E:$E,'Forecast Data'!$C:$C,AJ$6,'Forecast Data'!$B:$B,$D295)=0,"",SUMIFS('Forecast Data'!$E:$E,'Forecast Data'!$C:$C,AJ$6,'Forecast Data'!$B:$B,$D295))</f>
        <v/>
      </c>
      <c r="AK295" s="12" t="str">
        <f>IF(SUMIFS('Forecast Data'!$E:$E,'Forecast Data'!$C:$C,AK$6,'Forecast Data'!$B:$B,$D295)=0,"",SUMIFS('Forecast Data'!$E:$E,'Forecast Data'!$C:$C,AK$6,'Forecast Data'!$B:$B,$D295))</f>
        <v/>
      </c>
      <c r="AL295" s="12" t="str">
        <f>IF(SUMIFS('Forecast Data'!$E:$E,'Forecast Data'!$C:$C,AL$6,'Forecast Data'!$B:$B,$D295)=0,"",SUMIFS('Forecast Data'!$E:$E,'Forecast Data'!$C:$C,AL$6,'Forecast Data'!$B:$B,$D295))</f>
        <v/>
      </c>
      <c r="AM295" s="12" t="str">
        <f>IF(SUMIFS('Forecast Data'!$E:$E,'Forecast Data'!$C:$C,AM$6,'Forecast Data'!$B:$B,$D295)=0,"",SUMIFS('Forecast Data'!$E:$E,'Forecast Data'!$C:$C,AM$6,'Forecast Data'!$B:$B,$D295))</f>
        <v/>
      </c>
      <c r="AN295" s="12" t="str">
        <f>IF(SUMIFS('Forecast Data'!$E:$E,'Forecast Data'!$C:$C,AN$6,'Forecast Data'!$B:$B,$D295)=0,"",SUMIFS('Forecast Data'!$E:$E,'Forecast Data'!$C:$C,AN$6,'Forecast Data'!$B:$B,$D295))</f>
        <v/>
      </c>
      <c r="AO295" s="12" t="str">
        <f>IF(SUMIFS('Forecast Data'!$E:$E,'Forecast Data'!$C:$C,AO$6,'Forecast Data'!$B:$B,$D295)=0,"",SUMIFS('Forecast Data'!$E:$E,'Forecast Data'!$C:$C,AO$6,'Forecast Data'!$B:$B,$D295))</f>
        <v/>
      </c>
      <c r="AP295" s="12" t="str">
        <f>IF(SUMIFS('Forecast Data'!$E:$E,'Forecast Data'!$C:$C,AP$6,'Forecast Data'!$B:$B,$D295)=0,"",SUMIFS('Forecast Data'!$E:$E,'Forecast Data'!$C:$C,AP$6,'Forecast Data'!$B:$B,$D295))</f>
        <v/>
      </c>
      <c r="AQ295" s="12" t="str">
        <f>IF(SUMIFS('Forecast Data'!$E:$E,'Forecast Data'!$C:$C,AQ$6,'Forecast Data'!$B:$B,$D295)=0,"",SUMIFS('Forecast Data'!$E:$E,'Forecast Data'!$C:$C,AQ$6,'Forecast Data'!$B:$B,$D295))</f>
        <v/>
      </c>
      <c r="AR295" s="12" t="str">
        <f>IF(SUMIFS('Forecast Data'!$E:$E,'Forecast Data'!$C:$C,AR$6,'Forecast Data'!$B:$B,$D295)=0,"",SUMIFS('Forecast Data'!$E:$E,'Forecast Data'!$C:$C,AR$6,'Forecast Data'!$B:$B,$D295))</f>
        <v/>
      </c>
      <c r="AS295" s="12" t="str">
        <f>IF(SUMIFS('Forecast Data'!$E:$E,'Forecast Data'!$C:$C,AS$6,'Forecast Data'!$B:$B,$D295)=0,"",SUMIFS('Forecast Data'!$E:$E,'Forecast Data'!$C:$C,AS$6,'Forecast Data'!$B:$B,$D295))</f>
        <v/>
      </c>
      <c r="AT295" s="12" t="str">
        <f>IF(SUMIFS('Forecast Data'!$E:$E,'Forecast Data'!$C:$C,AT$6,'Forecast Data'!$B:$B,$D295)=0,"",SUMIFS('Forecast Data'!$E:$E,'Forecast Data'!$C:$C,AT$6,'Forecast Data'!$B:$B,$D295))</f>
        <v/>
      </c>
      <c r="AU295" s="12" t="str">
        <f>IF(SUMIFS('Forecast Data'!$E:$E,'Forecast Data'!$C:$C,AU$6,'Forecast Data'!$B:$B,$D295)=0,"",SUMIFS('Forecast Data'!$E:$E,'Forecast Data'!$C:$C,AU$6,'Forecast Data'!$B:$B,$D295))</f>
        <v/>
      </c>
      <c r="AV295" s="1"/>
      <c r="AW295" s="11">
        <f>SUMIFS('OP Units'!E:E,'OP Units'!$A:$A,$D295)</f>
        <v>0</v>
      </c>
      <c r="AX295" s="11">
        <f>SUMIFS('OP Units'!F:F,'OP Units'!$A:$A,$D295)</f>
        <v>0</v>
      </c>
      <c r="AY295" s="11">
        <f>SUMIFS('OP Units'!G:G,'OP Units'!$A:$A,$D295)</f>
        <v>0</v>
      </c>
      <c r="AZ295" s="11">
        <f>SUMIFS('OP Units'!H:H,'OP Units'!$A:$A,$D295)</f>
        <v>0</v>
      </c>
      <c r="BA295" s="11">
        <f>SUMIFS('OP Units'!I:I,'OP Units'!$A:$A,$D295)</f>
        <v>0</v>
      </c>
      <c r="BB295" s="11">
        <f>SUMIFS('OP Units'!J:J,'OP Units'!$A:$A,$D295)</f>
        <v>0</v>
      </c>
      <c r="BC295" s="11">
        <f>SUMIFS('OP Units'!K:K,'OP Units'!$A:$A,$D295)</f>
        <v>0</v>
      </c>
      <c r="BD295" s="11">
        <f>SUMIFS('OP Units'!L:L,'OP Units'!$A:$A,$D295)</f>
        <v>0</v>
      </c>
      <c r="BE295" s="11">
        <f>SUMIFS('OP Units'!M:M,'OP Units'!$A:$A,$D295)</f>
        <v>0</v>
      </c>
      <c r="BF295" s="11">
        <f>SUMIFS('OP Units'!N:N,'OP Units'!$A:$A,$D295)</f>
        <v>0</v>
      </c>
      <c r="BG295" s="11">
        <f>SUMIFS('OP Units'!O:O,'OP Units'!$A:$A,$D295)</f>
        <v>0</v>
      </c>
      <c r="BH295" s="11">
        <f>SUMIFS('OP Units'!P:P,'OP Units'!$A:$A,$D295)</f>
        <v>0</v>
      </c>
      <c r="BI295" s="1"/>
      <c r="BJ295" s="12" t="str">
        <f>IFERROR((SUMIFS('OP Units'!E:E,'OP Units'!$A:$A,$D295)-SUMIFS('Forecast Data'!$H:$H,'Forecast Data'!$C:$C,BJ$6,'Forecast Data'!$B:$B,$D295))/SUMIFS('Forecast Data'!$H:$H,'Forecast Data'!$C:$C,BJ$6,'Forecast Data'!$B:$B,$D295),"")</f>
        <v/>
      </c>
      <c r="BK295" s="12" t="str">
        <f>IFERROR((SUMIFS('OP Units'!F:F,'OP Units'!$A:$A,$D295)-SUMIFS('Forecast Data'!$H:$H,'Forecast Data'!$C:$C,BK$6,'Forecast Data'!$B:$B,$D295))/SUMIFS('Forecast Data'!$H:$H,'Forecast Data'!$C:$C,BK$6,'Forecast Data'!$B:$B,$D295),"")</f>
        <v/>
      </c>
      <c r="BL295" s="12" t="str">
        <f>IFERROR((SUMIFS('OP Units'!G:G,'OP Units'!$A:$A,$D295)-SUMIFS('Forecast Data'!$H:$H,'Forecast Data'!$C:$C,BL$6,'Forecast Data'!$B:$B,$D295))/SUMIFS('Forecast Data'!$H:$H,'Forecast Data'!$C:$C,BL$6,'Forecast Data'!$B:$B,$D295),"")</f>
        <v/>
      </c>
      <c r="BM295" s="12" t="str">
        <f>IFERROR((SUMIFS('OP Units'!H:H,'OP Units'!$A:$A,$D295)-SUMIFS('Forecast Data'!$H:$H,'Forecast Data'!$C:$C,BM$6,'Forecast Data'!$B:$B,$D295))/SUMIFS('Forecast Data'!$H:$H,'Forecast Data'!$C:$C,BM$6,'Forecast Data'!$B:$B,$D295),"")</f>
        <v/>
      </c>
      <c r="BN295" s="12" t="str">
        <f>IFERROR((SUMIFS('OP Units'!I:I,'OP Units'!$A:$A,$D295)-SUMIFS('Forecast Data'!$H:$H,'Forecast Data'!$C:$C,BN$6,'Forecast Data'!$B:$B,$D295))/SUMIFS('Forecast Data'!$H:$H,'Forecast Data'!$C:$C,BN$6,'Forecast Data'!$B:$B,$D295),"")</f>
        <v/>
      </c>
      <c r="BO295" s="12" t="str">
        <f>IFERROR((SUMIFS('OP Units'!J:J,'OP Units'!$A:$A,$D295)-SUMIFS('Forecast Data'!$H:$H,'Forecast Data'!$C:$C,BO$6,'Forecast Data'!$B:$B,$D295))/SUMIFS('Forecast Data'!$H:$H,'Forecast Data'!$C:$C,BO$6,'Forecast Data'!$B:$B,$D295),"")</f>
        <v/>
      </c>
      <c r="BP295" s="12" t="str">
        <f>IFERROR((SUMIFS('OP Units'!K:K,'OP Units'!$A:$A,$D295)-SUMIFS('Forecast Data'!$H:$H,'Forecast Data'!$C:$C,BP$6,'Forecast Data'!$B:$B,$D295))/SUMIFS('Forecast Data'!$H:$H,'Forecast Data'!$C:$C,BP$6,'Forecast Data'!$B:$B,$D295),"")</f>
        <v/>
      </c>
      <c r="BQ295" s="12" t="str">
        <f>IFERROR((SUMIFS('OP Units'!L:L,'OP Units'!$A:$A,$D295)-SUMIFS('Forecast Data'!$H:$H,'Forecast Data'!$C:$C,BQ$6,'Forecast Data'!$B:$B,$D295))/SUMIFS('Forecast Data'!$H:$H,'Forecast Data'!$C:$C,BQ$6,'Forecast Data'!$B:$B,$D295),"")</f>
        <v/>
      </c>
      <c r="BR295" s="12" t="str">
        <f>IFERROR((SUMIFS('OP Units'!M:M,'OP Units'!$A:$A,$D295)-SUMIFS('Forecast Data'!$H:$H,'Forecast Data'!$C:$C,BR$6,'Forecast Data'!$B:$B,$D295))/SUMIFS('Forecast Data'!$H:$H,'Forecast Data'!$C:$C,BR$6,'Forecast Data'!$B:$B,$D295),"")</f>
        <v/>
      </c>
      <c r="BS295" s="12" t="str">
        <f>IFERROR((SUMIFS('OP Units'!N:N,'OP Units'!$A:$A,$D295)-SUMIFS('Forecast Data'!$H:$H,'Forecast Data'!$C:$C,BS$6,'Forecast Data'!$B:$B,$D295))/SUMIFS('Forecast Data'!$H:$H,'Forecast Data'!$C:$C,BS$6,'Forecast Data'!$B:$B,$D295),"")</f>
        <v/>
      </c>
      <c r="BT295" s="12" t="str">
        <f>IFERROR((SUMIFS('OP Units'!O:O,'OP Units'!$A:$A,$D295)-SUMIFS('Forecast Data'!$H:$H,'Forecast Data'!$C:$C,BT$6,'Forecast Data'!$B:$B,$D295))/SUMIFS('Forecast Data'!$H:$H,'Forecast Data'!$C:$C,BT$6,'Forecast Data'!$B:$B,$D295),"")</f>
        <v/>
      </c>
      <c r="BU295" s="12" t="str">
        <f>IFERROR((SUMIFS('OP Units'!P:P,'OP Units'!$A:$A,$D295)-SUMIFS('Forecast Data'!$H:$H,'Forecast Data'!$C:$C,BU$6,'Forecast Data'!$B:$B,$D295))/SUMIFS('Forecast Data'!$H:$H,'Forecast Data'!$C:$C,BU$6,'Forecast Data'!$B:$B,$D295),"")</f>
        <v/>
      </c>
      <c r="BV295" s="12"/>
      <c r="BW295" s="11">
        <f>(SUMIFS('Forecast Data'!H:H,'Forecast Data'!B:B,D295,'Forecast Data'!C:C,BK$6)+SUMIFS('Forecast Data'!H:H,'Forecast Data'!B:B,D295,'Forecast Data'!C:C,BL$6)+SUMIFS('Forecast Data'!H:H,'Forecast Data'!B:B,D295,'Forecast Data'!C:C,BM$6)+SUMIFS('Forecast Data'!H:H,'Forecast Data'!B:B,D295,'Forecast Data'!C:C,BN$6)+SUMIFS('Forecast Data'!H:H,'Forecast Data'!B:B,D295,'Forecast Data'!C:C,BO$6)+SUMIFS('Forecast Data'!H:H,'Forecast Data'!B:B,D295,'Forecast Data'!C:C,BP$6)+SUMIFS('Forecast Data'!H:H,'Forecast Data'!B:B,D295,'Forecast Data'!C:C,BQ$6)+SUMIFS('Forecast Data'!H:H,'Forecast Data'!B:B,D295,'Forecast Data'!C:C,BJ$6))/8</f>
        <v>0</v>
      </c>
      <c r="BX295" s="12" t="str">
        <f>IFERROR((SUM(W295:AD295)-(SUMIFS('Forecast Data'!H:H,'Forecast Data'!B:B,B295,'Forecast Data'!C:C,BJ$6)+SUMIFS('Forecast Data'!H:H,'Forecast Data'!B:B,B295,'Forecast Data'!C:C,BK$6)+SUMIFS('Forecast Data'!H:H,'Forecast Data'!B:B,B295,'Forecast Data'!C:C,BL$6)+SUMIFS('Forecast Data'!H:H,'Forecast Data'!B:B,B295,'Forecast Data'!C:C,BM$6)+SUMIFS('Forecast Data'!H:H,'Forecast Data'!B:B,B295,'Forecast Data'!C:C,BN$6)+SUMIFS('Forecast Data'!H:H,'Forecast Data'!B:B,B295,'Forecast Data'!C:C,BO$6)+SUMIFS('Forecast Data'!H:H,'Forecast Data'!B:B,B295,'Forecast Data'!C:C,BP$6)+SUMIFS('Forecast Data'!H:H,'Forecast Data'!B:B,B295,'Forecast Data'!C:C,BQ$6)))/(SUMIFS('Forecast Data'!H:H,'Forecast Data'!B:B,B295,'Forecast Data'!C:C,BJ$6)+SUMIFS('Forecast Data'!H:H,'Forecast Data'!B:B,B295,'Forecast Data'!C:C,BK$6)+SUMIFS('Forecast Data'!H:H,'Forecast Data'!B:B,B295,'Forecast Data'!C:C,BL$6)+SUMIFS('Forecast Data'!H:H,'Forecast Data'!B:B,B295,'Forecast Data'!C:C,BM$6)+SUMIFS('Forecast Data'!H:H,'Forecast Data'!B:B,B295,'Forecast Data'!C:C,BN$6)+SUMIFS('Forecast Data'!H:H,'Forecast Data'!B:B,B295,'Forecast Data'!C:C,BO$6)+SUMIFS('Forecast Data'!H:H,'Forecast Data'!B:B,B295,'Forecast Data'!C:C,BP$6)+SUMIFS('Forecast Data'!H:H,'Forecast Data'!B:B,B295,'Forecast Data'!C:C,BQ$6)),"")</f>
        <v/>
      </c>
      <c r="BY295" s="12">
        <f t="shared" si="68"/>
        <v>0</v>
      </c>
      <c r="BZ295" s="16">
        <f t="shared" si="69"/>
        <v>0</v>
      </c>
      <c r="CA295" s="13">
        <f t="shared" si="70"/>
        <v>0</v>
      </c>
      <c r="CB295" s="12">
        <f t="shared" si="71"/>
        <v>0</v>
      </c>
      <c r="CC295" s="12"/>
      <c r="CD295" s="11">
        <f>(SUMIFS('Forecast Data'!H:H,'Forecast Data'!B:B,D295,'Forecast Data'!C:C,BK$6)+SUMIFS('Forecast Data'!H:H,'Forecast Data'!B:B,D295,'Forecast Data'!C:C,BL$6)+SUMIFS('Forecast Data'!H:H,'Forecast Data'!B:B,D295,'Forecast Data'!C:C,BM$6)+SUMIFS('Forecast Data'!H:H,'Forecast Data'!B:B,D295,'Forecast Data'!C:C,BJ$6))/4</f>
        <v>0</v>
      </c>
      <c r="CE295" s="12" t="str">
        <f>IFERROR((SUM(W295:Z295)-(SUMIFS('Forecast Data'!H:H,'Forecast Data'!B:B,D295,'Forecast Data'!C:C,BJ$6)+SUMIFS('Forecast Data'!H:H,'Forecast Data'!B:B,D295,'Forecast Data'!C:C,BK$6)+SUMIFS('Forecast Data'!H:H,'Forecast Data'!B:B,D295,'Forecast Data'!C:C,BL$6)+SUMIFS('Forecast Data'!H:H,'Forecast Data'!B:B,D295,'Forecast Data'!C:C,BM$6)))/(SUMIFS('Forecast Data'!H:H,'Forecast Data'!B:B,D295,'Forecast Data'!C:C,BJ$6)+SUMIFS('Forecast Data'!H:H,'Forecast Data'!B:B,D295,'Forecast Data'!C:C,BK$6)+SUMIFS('Forecast Data'!H:H,'Forecast Data'!B:B,D295,'Forecast Data'!C:C,BL$6)+SUMIFS('Forecast Data'!H:H,'Forecast Data'!B:B,D295,'Forecast Data'!C:C,BM$6)),"")</f>
        <v/>
      </c>
      <c r="CF295" s="12">
        <f t="shared" si="72"/>
        <v>0</v>
      </c>
      <c r="CG295" s="12">
        <f t="shared" si="73"/>
        <v>0</v>
      </c>
      <c r="CH295" s="13">
        <f t="shared" si="74"/>
        <v>0</v>
      </c>
      <c r="CI295" s="13"/>
    </row>
    <row r="296" spans="1:87" ht="13.2">
      <c r="A296" s="1"/>
      <c r="B296" t="str">
        <f t="shared" si="75"/>
        <v>Crafter's Companion</v>
      </c>
      <c r="D296" t="s">
        <v>328</v>
      </c>
      <c r="E296" s="11">
        <f>SUMIFS('Fin Data'!F:F,'Fin Data'!A:A,D296)</f>
        <v>0</v>
      </c>
      <c r="F296" s="11">
        <f>SUMIFS('Fin Data with 6 week hist'!I:I,'Fin Data with 6 week hist'!$A:$A,$D296)</f>
        <v>0</v>
      </c>
      <c r="G296" s="11">
        <f>SUMIFS('Fin Data with 6 week hist'!J:J,'Fin Data with 6 week hist'!$A:$A,$D296)</f>
        <v>0</v>
      </c>
      <c r="H296" s="11">
        <f>SUMIFS('Fin Data with 6 week hist'!K:K,'Fin Data with 6 week hist'!$A:$A,$D296)+SUMIFS('Unit Cancellations'!D:D,'Unit Cancellations'!$B:$B,$D296)</f>
        <v>0</v>
      </c>
      <c r="I296" s="11">
        <f>SUMIFS('Fin Data with 6 week hist'!L:L,'Fin Data with 6 week hist'!$A:$A,$D296)+SUMIFS('Unit Cancellations'!E:E,'Unit Cancellations'!$B:$B,$D296)</f>
        <v>0</v>
      </c>
      <c r="J296" s="11">
        <f>SUMIFS('Fin Data with 6 week hist'!M:M,'Fin Data with 6 week hist'!$A:$A,$D296)+SUMIFS('Unit Cancellations'!F:F,'Unit Cancellations'!$B:$B,$D296)</f>
        <v>0</v>
      </c>
      <c r="K296" s="11">
        <f>SUMIFS('Fin Data with 6 week hist'!N:N,'Fin Data with 6 week hist'!$A:$A,$D296)+SUMIFS('Unit Cancellations'!G:G,'Unit Cancellations'!$B:$B,$D296)</f>
        <v>0</v>
      </c>
      <c r="L296" s="11">
        <f>SUMIFS('Fin Data'!AN:AN,'Fin Data'!A:A,D296)</f>
        <v>0</v>
      </c>
      <c r="M296" s="12">
        <f>IFERROR(SUMIFS('Fin Data'!AO:AO,'Fin Data'!A:A,D296),"")</f>
        <v>0</v>
      </c>
      <c r="N296" s="1"/>
      <c r="O296" s="11">
        <f t="shared" si="63"/>
        <v>0</v>
      </c>
      <c r="P296" s="12" t="str">
        <f t="shared" si="64"/>
        <v/>
      </c>
      <c r="Q296" s="1"/>
      <c r="R296" s="11">
        <f t="shared" si="65"/>
        <v>0</v>
      </c>
      <c r="S296" s="12" t="str">
        <f t="shared" si="66"/>
        <v/>
      </c>
      <c r="T296" s="11">
        <f t="shared" si="67"/>
        <v>0</v>
      </c>
      <c r="U296" s="1" t="e">
        <f t="shared" si="76"/>
        <v>#REF!</v>
      </c>
      <c r="V296" s="1"/>
      <c r="W296" s="11">
        <f>SUMIFS('Forecast Data'!$D:$D,'Forecast Data'!$C:$C,W$6,'Forecast Data'!$B:$B,$D296)</f>
        <v>0</v>
      </c>
      <c r="X296" s="11">
        <f>SUMIFS('Forecast Data'!$D:$D,'Forecast Data'!$C:$C,X$6,'Forecast Data'!$B:$B,$D296)</f>
        <v>0</v>
      </c>
      <c r="Y296" s="11">
        <f>SUMIFS('Forecast Data'!$D:$D,'Forecast Data'!$C:$C,Y$6,'Forecast Data'!$B:$B,$D296)</f>
        <v>0</v>
      </c>
      <c r="Z296" s="11">
        <f>SUMIFS('Forecast Data'!$D:$D,'Forecast Data'!$C:$C,Z$6,'Forecast Data'!$B:$B,$D296)</f>
        <v>0</v>
      </c>
      <c r="AA296" s="11">
        <f>SUMIFS('Forecast Data'!$D:$D,'Forecast Data'!$C:$C,AA$6,'Forecast Data'!$B:$B,$D296)</f>
        <v>0</v>
      </c>
      <c r="AB296" s="11">
        <f>SUMIFS('Forecast Data'!$D:$D,'Forecast Data'!$C:$C,AB$6,'Forecast Data'!$B:$B,$D296)</f>
        <v>0</v>
      </c>
      <c r="AC296" s="11">
        <f>SUMIFS('Forecast Data'!$D:$D,'Forecast Data'!$C:$C,AC$6,'Forecast Data'!$B:$B,$D296)</f>
        <v>0</v>
      </c>
      <c r="AD296" s="11">
        <f>SUMIFS('Forecast Data'!$D:$D,'Forecast Data'!$C:$C,AD$6,'Forecast Data'!$B:$B,$D296)</f>
        <v>0</v>
      </c>
      <c r="AE296" s="11">
        <f>SUMIFS('Forecast Data'!$D:$D,'Forecast Data'!$C:$C,AE$6,'Forecast Data'!$B:$B,$D296)</f>
        <v>0</v>
      </c>
      <c r="AF296" s="11">
        <f>SUMIFS('Forecast Data'!$D:$D,'Forecast Data'!$C:$C,AF$6,'Forecast Data'!$B:$B,$D296)</f>
        <v>0</v>
      </c>
      <c r="AG296" s="11">
        <f>SUMIFS('Forecast Data'!$D:$D,'Forecast Data'!$C:$C,AG$6,'Forecast Data'!$B:$B,$D296)</f>
        <v>0</v>
      </c>
      <c r="AH296" s="11">
        <f>SUMIFS('Forecast Data'!$D:$D,'Forecast Data'!$C:$C,AH$6,'Forecast Data'!$B:$B,$D296)</f>
        <v>0</v>
      </c>
      <c r="AI296" s="1"/>
      <c r="AJ296" s="12" t="str">
        <f>IF(SUMIFS('Forecast Data'!$E:$E,'Forecast Data'!$C:$C,AJ$6,'Forecast Data'!$B:$B,$D296)=0,"",SUMIFS('Forecast Data'!$E:$E,'Forecast Data'!$C:$C,AJ$6,'Forecast Data'!$B:$B,$D296))</f>
        <v/>
      </c>
      <c r="AK296" s="12" t="str">
        <f>IF(SUMIFS('Forecast Data'!$E:$E,'Forecast Data'!$C:$C,AK$6,'Forecast Data'!$B:$B,$D296)=0,"",SUMIFS('Forecast Data'!$E:$E,'Forecast Data'!$C:$C,AK$6,'Forecast Data'!$B:$B,$D296))</f>
        <v/>
      </c>
      <c r="AL296" s="12" t="str">
        <f>IF(SUMIFS('Forecast Data'!$E:$E,'Forecast Data'!$C:$C,AL$6,'Forecast Data'!$B:$B,$D296)=0,"",SUMIFS('Forecast Data'!$E:$E,'Forecast Data'!$C:$C,AL$6,'Forecast Data'!$B:$B,$D296))</f>
        <v/>
      </c>
      <c r="AM296" s="12" t="str">
        <f>IF(SUMIFS('Forecast Data'!$E:$E,'Forecast Data'!$C:$C,AM$6,'Forecast Data'!$B:$B,$D296)=0,"",SUMIFS('Forecast Data'!$E:$E,'Forecast Data'!$C:$C,AM$6,'Forecast Data'!$B:$B,$D296))</f>
        <v/>
      </c>
      <c r="AN296" s="12" t="str">
        <f>IF(SUMIFS('Forecast Data'!$E:$E,'Forecast Data'!$C:$C,AN$6,'Forecast Data'!$B:$B,$D296)=0,"",SUMIFS('Forecast Data'!$E:$E,'Forecast Data'!$C:$C,AN$6,'Forecast Data'!$B:$B,$D296))</f>
        <v/>
      </c>
      <c r="AO296" s="12" t="str">
        <f>IF(SUMIFS('Forecast Data'!$E:$E,'Forecast Data'!$C:$C,AO$6,'Forecast Data'!$B:$B,$D296)=0,"",SUMIFS('Forecast Data'!$E:$E,'Forecast Data'!$C:$C,AO$6,'Forecast Data'!$B:$B,$D296))</f>
        <v/>
      </c>
      <c r="AP296" s="12" t="str">
        <f>IF(SUMIFS('Forecast Data'!$E:$E,'Forecast Data'!$C:$C,AP$6,'Forecast Data'!$B:$B,$D296)=0,"",SUMIFS('Forecast Data'!$E:$E,'Forecast Data'!$C:$C,AP$6,'Forecast Data'!$B:$B,$D296))</f>
        <v/>
      </c>
      <c r="AQ296" s="12" t="str">
        <f>IF(SUMIFS('Forecast Data'!$E:$E,'Forecast Data'!$C:$C,AQ$6,'Forecast Data'!$B:$B,$D296)=0,"",SUMIFS('Forecast Data'!$E:$E,'Forecast Data'!$C:$C,AQ$6,'Forecast Data'!$B:$B,$D296))</f>
        <v/>
      </c>
      <c r="AR296" s="12" t="str">
        <f>IF(SUMIFS('Forecast Data'!$E:$E,'Forecast Data'!$C:$C,AR$6,'Forecast Data'!$B:$B,$D296)=0,"",SUMIFS('Forecast Data'!$E:$E,'Forecast Data'!$C:$C,AR$6,'Forecast Data'!$B:$B,$D296))</f>
        <v/>
      </c>
      <c r="AS296" s="12" t="str">
        <f>IF(SUMIFS('Forecast Data'!$E:$E,'Forecast Data'!$C:$C,AS$6,'Forecast Data'!$B:$B,$D296)=0,"",SUMIFS('Forecast Data'!$E:$E,'Forecast Data'!$C:$C,AS$6,'Forecast Data'!$B:$B,$D296))</f>
        <v/>
      </c>
      <c r="AT296" s="12" t="str">
        <f>IF(SUMIFS('Forecast Data'!$E:$E,'Forecast Data'!$C:$C,AT$6,'Forecast Data'!$B:$B,$D296)=0,"",SUMIFS('Forecast Data'!$E:$E,'Forecast Data'!$C:$C,AT$6,'Forecast Data'!$B:$B,$D296))</f>
        <v/>
      </c>
      <c r="AU296" s="12" t="str">
        <f>IF(SUMIFS('Forecast Data'!$E:$E,'Forecast Data'!$C:$C,AU$6,'Forecast Data'!$B:$B,$D296)=0,"",SUMIFS('Forecast Data'!$E:$E,'Forecast Data'!$C:$C,AU$6,'Forecast Data'!$B:$B,$D296))</f>
        <v/>
      </c>
      <c r="AV296" s="1"/>
      <c r="AW296" s="11">
        <f>SUMIFS('OP Units'!E:E,'OP Units'!$A:$A,$D296)</f>
        <v>0</v>
      </c>
      <c r="AX296" s="11">
        <f>SUMIFS('OP Units'!F:F,'OP Units'!$A:$A,$D296)</f>
        <v>0</v>
      </c>
      <c r="AY296" s="11">
        <f>SUMIFS('OP Units'!G:G,'OP Units'!$A:$A,$D296)</f>
        <v>0</v>
      </c>
      <c r="AZ296" s="11">
        <f>SUMIFS('OP Units'!H:H,'OP Units'!$A:$A,$D296)</f>
        <v>0</v>
      </c>
      <c r="BA296" s="11">
        <f>SUMIFS('OP Units'!I:I,'OP Units'!$A:$A,$D296)</f>
        <v>0</v>
      </c>
      <c r="BB296" s="11">
        <f>SUMIFS('OP Units'!J:J,'OP Units'!$A:$A,$D296)</f>
        <v>0</v>
      </c>
      <c r="BC296" s="11">
        <f>SUMIFS('OP Units'!K:K,'OP Units'!$A:$A,$D296)</f>
        <v>0</v>
      </c>
      <c r="BD296" s="11">
        <f>SUMIFS('OP Units'!L:L,'OP Units'!$A:$A,$D296)</f>
        <v>0</v>
      </c>
      <c r="BE296" s="11">
        <f>SUMIFS('OP Units'!M:M,'OP Units'!$A:$A,$D296)</f>
        <v>0</v>
      </c>
      <c r="BF296" s="11">
        <f>SUMIFS('OP Units'!N:N,'OP Units'!$A:$A,$D296)</f>
        <v>0</v>
      </c>
      <c r="BG296" s="11">
        <f>SUMIFS('OP Units'!O:O,'OP Units'!$A:$A,$D296)</f>
        <v>0</v>
      </c>
      <c r="BH296" s="11">
        <f>SUMIFS('OP Units'!P:P,'OP Units'!$A:$A,$D296)</f>
        <v>0</v>
      </c>
      <c r="BI296" s="1"/>
      <c r="BJ296" s="12" t="str">
        <f>IFERROR((SUMIFS('OP Units'!E:E,'OP Units'!$A:$A,$D296)-SUMIFS('Forecast Data'!$H:$H,'Forecast Data'!$C:$C,BJ$6,'Forecast Data'!$B:$B,$D296))/SUMIFS('Forecast Data'!$H:$H,'Forecast Data'!$C:$C,BJ$6,'Forecast Data'!$B:$B,$D296),"")</f>
        <v/>
      </c>
      <c r="BK296" s="12" t="str">
        <f>IFERROR((SUMIFS('OP Units'!F:F,'OP Units'!$A:$A,$D296)-SUMIFS('Forecast Data'!$H:$H,'Forecast Data'!$C:$C,BK$6,'Forecast Data'!$B:$B,$D296))/SUMIFS('Forecast Data'!$H:$H,'Forecast Data'!$C:$C,BK$6,'Forecast Data'!$B:$B,$D296),"")</f>
        <v/>
      </c>
      <c r="BL296" s="12" t="str">
        <f>IFERROR((SUMIFS('OP Units'!G:G,'OP Units'!$A:$A,$D296)-SUMIFS('Forecast Data'!$H:$H,'Forecast Data'!$C:$C,BL$6,'Forecast Data'!$B:$B,$D296))/SUMIFS('Forecast Data'!$H:$H,'Forecast Data'!$C:$C,BL$6,'Forecast Data'!$B:$B,$D296),"")</f>
        <v/>
      </c>
      <c r="BM296" s="12" t="str">
        <f>IFERROR((SUMIFS('OP Units'!H:H,'OP Units'!$A:$A,$D296)-SUMIFS('Forecast Data'!$H:$H,'Forecast Data'!$C:$C,BM$6,'Forecast Data'!$B:$B,$D296))/SUMIFS('Forecast Data'!$H:$H,'Forecast Data'!$C:$C,BM$6,'Forecast Data'!$B:$B,$D296),"")</f>
        <v/>
      </c>
      <c r="BN296" s="12" t="str">
        <f>IFERROR((SUMIFS('OP Units'!I:I,'OP Units'!$A:$A,$D296)-SUMIFS('Forecast Data'!$H:$H,'Forecast Data'!$C:$C,BN$6,'Forecast Data'!$B:$B,$D296))/SUMIFS('Forecast Data'!$H:$H,'Forecast Data'!$C:$C,BN$6,'Forecast Data'!$B:$B,$D296),"")</f>
        <v/>
      </c>
      <c r="BO296" s="12" t="str">
        <f>IFERROR((SUMIFS('OP Units'!J:J,'OP Units'!$A:$A,$D296)-SUMIFS('Forecast Data'!$H:$H,'Forecast Data'!$C:$C,BO$6,'Forecast Data'!$B:$B,$D296))/SUMIFS('Forecast Data'!$H:$H,'Forecast Data'!$C:$C,BO$6,'Forecast Data'!$B:$B,$D296),"")</f>
        <v/>
      </c>
      <c r="BP296" s="12" t="str">
        <f>IFERROR((SUMIFS('OP Units'!K:K,'OP Units'!$A:$A,$D296)-SUMIFS('Forecast Data'!$H:$H,'Forecast Data'!$C:$C,BP$6,'Forecast Data'!$B:$B,$D296))/SUMIFS('Forecast Data'!$H:$H,'Forecast Data'!$C:$C,BP$6,'Forecast Data'!$B:$B,$D296),"")</f>
        <v/>
      </c>
      <c r="BQ296" s="12" t="str">
        <f>IFERROR((SUMIFS('OP Units'!L:L,'OP Units'!$A:$A,$D296)-SUMIFS('Forecast Data'!$H:$H,'Forecast Data'!$C:$C,BQ$6,'Forecast Data'!$B:$B,$D296))/SUMIFS('Forecast Data'!$H:$H,'Forecast Data'!$C:$C,BQ$6,'Forecast Data'!$B:$B,$D296),"")</f>
        <v/>
      </c>
      <c r="BR296" s="12" t="str">
        <f>IFERROR((SUMIFS('OP Units'!M:M,'OP Units'!$A:$A,$D296)-SUMIFS('Forecast Data'!$H:$H,'Forecast Data'!$C:$C,BR$6,'Forecast Data'!$B:$B,$D296))/SUMIFS('Forecast Data'!$H:$H,'Forecast Data'!$C:$C,BR$6,'Forecast Data'!$B:$B,$D296),"")</f>
        <v/>
      </c>
      <c r="BS296" s="12" t="str">
        <f>IFERROR((SUMIFS('OP Units'!N:N,'OP Units'!$A:$A,$D296)-SUMIFS('Forecast Data'!$H:$H,'Forecast Data'!$C:$C,BS$6,'Forecast Data'!$B:$B,$D296))/SUMIFS('Forecast Data'!$H:$H,'Forecast Data'!$C:$C,BS$6,'Forecast Data'!$B:$B,$D296),"")</f>
        <v/>
      </c>
      <c r="BT296" s="12" t="str">
        <f>IFERROR((SUMIFS('OP Units'!O:O,'OP Units'!$A:$A,$D296)-SUMIFS('Forecast Data'!$H:$H,'Forecast Data'!$C:$C,BT$6,'Forecast Data'!$B:$B,$D296))/SUMIFS('Forecast Data'!$H:$H,'Forecast Data'!$C:$C,BT$6,'Forecast Data'!$B:$B,$D296),"")</f>
        <v/>
      </c>
      <c r="BU296" s="12" t="str">
        <f>IFERROR((SUMIFS('OP Units'!P:P,'OP Units'!$A:$A,$D296)-SUMIFS('Forecast Data'!$H:$H,'Forecast Data'!$C:$C,BU$6,'Forecast Data'!$B:$B,$D296))/SUMIFS('Forecast Data'!$H:$H,'Forecast Data'!$C:$C,BU$6,'Forecast Data'!$B:$B,$D296),"")</f>
        <v/>
      </c>
      <c r="BV296" s="12"/>
      <c r="BW296" s="11">
        <f>(SUMIFS('Forecast Data'!H:H,'Forecast Data'!B:B,D296,'Forecast Data'!C:C,BK$6)+SUMIFS('Forecast Data'!H:H,'Forecast Data'!B:B,D296,'Forecast Data'!C:C,BL$6)+SUMIFS('Forecast Data'!H:H,'Forecast Data'!B:B,D296,'Forecast Data'!C:C,BM$6)+SUMIFS('Forecast Data'!H:H,'Forecast Data'!B:B,D296,'Forecast Data'!C:C,BN$6)+SUMIFS('Forecast Data'!H:H,'Forecast Data'!B:B,D296,'Forecast Data'!C:C,BO$6)+SUMIFS('Forecast Data'!H:H,'Forecast Data'!B:B,D296,'Forecast Data'!C:C,BP$6)+SUMIFS('Forecast Data'!H:H,'Forecast Data'!B:B,D296,'Forecast Data'!C:C,BQ$6)+SUMIFS('Forecast Data'!H:H,'Forecast Data'!B:B,D296,'Forecast Data'!C:C,BJ$6))/8</f>
        <v>0</v>
      </c>
      <c r="BX296" s="12" t="str">
        <f>IFERROR((SUM(W296:AD296)-(SUMIFS('Forecast Data'!H:H,'Forecast Data'!B:B,B296,'Forecast Data'!C:C,BJ$6)+SUMIFS('Forecast Data'!H:H,'Forecast Data'!B:B,B296,'Forecast Data'!C:C,BK$6)+SUMIFS('Forecast Data'!H:H,'Forecast Data'!B:B,B296,'Forecast Data'!C:C,BL$6)+SUMIFS('Forecast Data'!H:H,'Forecast Data'!B:B,B296,'Forecast Data'!C:C,BM$6)+SUMIFS('Forecast Data'!H:H,'Forecast Data'!B:B,B296,'Forecast Data'!C:C,BN$6)+SUMIFS('Forecast Data'!H:H,'Forecast Data'!B:B,B296,'Forecast Data'!C:C,BO$6)+SUMIFS('Forecast Data'!H:H,'Forecast Data'!B:B,B296,'Forecast Data'!C:C,BP$6)+SUMIFS('Forecast Data'!H:H,'Forecast Data'!B:B,B296,'Forecast Data'!C:C,BQ$6)))/(SUMIFS('Forecast Data'!H:H,'Forecast Data'!B:B,B296,'Forecast Data'!C:C,BJ$6)+SUMIFS('Forecast Data'!H:H,'Forecast Data'!B:B,B296,'Forecast Data'!C:C,BK$6)+SUMIFS('Forecast Data'!H:H,'Forecast Data'!B:B,B296,'Forecast Data'!C:C,BL$6)+SUMIFS('Forecast Data'!H:H,'Forecast Data'!B:B,B296,'Forecast Data'!C:C,BM$6)+SUMIFS('Forecast Data'!H:H,'Forecast Data'!B:B,B296,'Forecast Data'!C:C,BN$6)+SUMIFS('Forecast Data'!H:H,'Forecast Data'!B:B,B296,'Forecast Data'!C:C,BO$6)+SUMIFS('Forecast Data'!H:H,'Forecast Data'!B:B,B296,'Forecast Data'!C:C,BP$6)+SUMIFS('Forecast Data'!H:H,'Forecast Data'!B:B,B296,'Forecast Data'!C:C,BQ$6)),"")</f>
        <v/>
      </c>
      <c r="BY296" s="12">
        <f t="shared" si="68"/>
        <v>0</v>
      </c>
      <c r="BZ296" s="16">
        <f t="shared" si="69"/>
        <v>0</v>
      </c>
      <c r="CA296" s="13">
        <f t="shared" si="70"/>
        <v>0</v>
      </c>
      <c r="CB296" s="12">
        <f t="shared" si="71"/>
        <v>0</v>
      </c>
      <c r="CC296" s="12"/>
      <c r="CD296" s="11">
        <f>(SUMIFS('Forecast Data'!H:H,'Forecast Data'!B:B,D296,'Forecast Data'!C:C,BK$6)+SUMIFS('Forecast Data'!H:H,'Forecast Data'!B:B,D296,'Forecast Data'!C:C,BL$6)+SUMIFS('Forecast Data'!H:H,'Forecast Data'!B:B,D296,'Forecast Data'!C:C,BM$6)+SUMIFS('Forecast Data'!H:H,'Forecast Data'!B:B,D296,'Forecast Data'!C:C,BJ$6))/4</f>
        <v>0</v>
      </c>
      <c r="CE296" s="12" t="str">
        <f>IFERROR((SUM(W296:Z296)-(SUMIFS('Forecast Data'!H:H,'Forecast Data'!B:B,D296,'Forecast Data'!C:C,BJ$6)+SUMIFS('Forecast Data'!H:H,'Forecast Data'!B:B,D296,'Forecast Data'!C:C,BK$6)+SUMIFS('Forecast Data'!H:H,'Forecast Data'!B:B,D296,'Forecast Data'!C:C,BL$6)+SUMIFS('Forecast Data'!H:H,'Forecast Data'!B:B,D296,'Forecast Data'!C:C,BM$6)))/(SUMIFS('Forecast Data'!H:H,'Forecast Data'!B:B,D296,'Forecast Data'!C:C,BJ$6)+SUMIFS('Forecast Data'!H:H,'Forecast Data'!B:B,D296,'Forecast Data'!C:C,BK$6)+SUMIFS('Forecast Data'!H:H,'Forecast Data'!B:B,D296,'Forecast Data'!C:C,BL$6)+SUMIFS('Forecast Data'!H:H,'Forecast Data'!B:B,D296,'Forecast Data'!C:C,BM$6)),"")</f>
        <v/>
      </c>
      <c r="CF296" s="12">
        <f t="shared" si="72"/>
        <v>0</v>
      </c>
      <c r="CG296" s="12">
        <f t="shared" si="73"/>
        <v>0</v>
      </c>
      <c r="CH296" s="13">
        <f t="shared" si="74"/>
        <v>0</v>
      </c>
      <c r="CI296" s="13"/>
    </row>
    <row r="297" spans="1:87" ht="13.2">
      <c r="A297" s="1"/>
      <c r="B297" t="str">
        <f t="shared" si="75"/>
        <v>Natrol</v>
      </c>
      <c r="D297" t="s">
        <v>329</v>
      </c>
      <c r="E297" s="11">
        <f>SUMIFS('Fin Data'!F:F,'Fin Data'!A:A,D297)</f>
        <v>0</v>
      </c>
      <c r="F297" s="11">
        <f>SUMIFS('Fin Data with 6 week hist'!I:I,'Fin Data with 6 week hist'!$A:$A,$D297)</f>
        <v>0</v>
      </c>
      <c r="G297" s="11">
        <f>SUMIFS('Fin Data with 6 week hist'!J:J,'Fin Data with 6 week hist'!$A:$A,$D297)</f>
        <v>0</v>
      </c>
      <c r="H297" s="11">
        <f>SUMIFS('Fin Data with 6 week hist'!K:K,'Fin Data with 6 week hist'!$A:$A,$D297)+SUMIFS('Unit Cancellations'!D:D,'Unit Cancellations'!$B:$B,$D297)</f>
        <v>0</v>
      </c>
      <c r="I297" s="11">
        <f>SUMIFS('Fin Data with 6 week hist'!L:L,'Fin Data with 6 week hist'!$A:$A,$D297)+SUMIFS('Unit Cancellations'!E:E,'Unit Cancellations'!$B:$B,$D297)</f>
        <v>0</v>
      </c>
      <c r="J297" s="11">
        <f>SUMIFS('Fin Data with 6 week hist'!M:M,'Fin Data with 6 week hist'!$A:$A,$D297)+SUMIFS('Unit Cancellations'!F:F,'Unit Cancellations'!$B:$B,$D297)</f>
        <v>0</v>
      </c>
      <c r="K297" s="11">
        <f>SUMIFS('Fin Data with 6 week hist'!N:N,'Fin Data with 6 week hist'!$A:$A,$D297)+SUMIFS('Unit Cancellations'!G:G,'Unit Cancellations'!$B:$B,$D297)</f>
        <v>0</v>
      </c>
      <c r="L297" s="11">
        <f>SUMIFS('Fin Data'!AN:AN,'Fin Data'!A:A,D297)</f>
        <v>0</v>
      </c>
      <c r="M297" s="12">
        <f>IFERROR(SUMIFS('Fin Data'!AO:AO,'Fin Data'!A:A,D297),"")</f>
        <v>0</v>
      </c>
      <c r="N297" s="1"/>
      <c r="O297" s="11">
        <f t="shared" si="63"/>
        <v>0</v>
      </c>
      <c r="P297" s="12" t="str">
        <f t="shared" si="64"/>
        <v/>
      </c>
      <c r="Q297" s="1"/>
      <c r="R297" s="11">
        <f t="shared" si="65"/>
        <v>0</v>
      </c>
      <c r="S297" s="12" t="str">
        <f t="shared" si="66"/>
        <v/>
      </c>
      <c r="T297" s="11">
        <f t="shared" si="67"/>
        <v>0</v>
      </c>
      <c r="U297" s="1" t="e">
        <f t="shared" si="76"/>
        <v>#REF!</v>
      </c>
      <c r="V297" s="1"/>
      <c r="W297" s="11">
        <f>SUMIFS('Forecast Data'!$D:$D,'Forecast Data'!$C:$C,W$6,'Forecast Data'!$B:$B,$D297)</f>
        <v>0</v>
      </c>
      <c r="X297" s="11">
        <f>SUMIFS('Forecast Data'!$D:$D,'Forecast Data'!$C:$C,X$6,'Forecast Data'!$B:$B,$D297)</f>
        <v>0</v>
      </c>
      <c r="Y297" s="11">
        <f>SUMIFS('Forecast Data'!$D:$D,'Forecast Data'!$C:$C,Y$6,'Forecast Data'!$B:$B,$D297)</f>
        <v>0</v>
      </c>
      <c r="Z297" s="11">
        <f>SUMIFS('Forecast Data'!$D:$D,'Forecast Data'!$C:$C,Z$6,'Forecast Data'!$B:$B,$D297)</f>
        <v>0</v>
      </c>
      <c r="AA297" s="11">
        <f>SUMIFS('Forecast Data'!$D:$D,'Forecast Data'!$C:$C,AA$6,'Forecast Data'!$B:$B,$D297)</f>
        <v>0</v>
      </c>
      <c r="AB297" s="11">
        <f>SUMIFS('Forecast Data'!$D:$D,'Forecast Data'!$C:$C,AB$6,'Forecast Data'!$B:$B,$D297)</f>
        <v>0</v>
      </c>
      <c r="AC297" s="11">
        <f>SUMIFS('Forecast Data'!$D:$D,'Forecast Data'!$C:$C,AC$6,'Forecast Data'!$B:$B,$D297)</f>
        <v>0</v>
      </c>
      <c r="AD297" s="11">
        <f>SUMIFS('Forecast Data'!$D:$D,'Forecast Data'!$C:$C,AD$6,'Forecast Data'!$B:$B,$D297)</f>
        <v>0</v>
      </c>
      <c r="AE297" s="11">
        <f>SUMIFS('Forecast Data'!$D:$D,'Forecast Data'!$C:$C,AE$6,'Forecast Data'!$B:$B,$D297)</f>
        <v>0</v>
      </c>
      <c r="AF297" s="11">
        <f>SUMIFS('Forecast Data'!$D:$D,'Forecast Data'!$C:$C,AF$6,'Forecast Data'!$B:$B,$D297)</f>
        <v>0</v>
      </c>
      <c r="AG297" s="11">
        <f>SUMIFS('Forecast Data'!$D:$D,'Forecast Data'!$C:$C,AG$6,'Forecast Data'!$B:$B,$D297)</f>
        <v>0</v>
      </c>
      <c r="AH297" s="11">
        <f>SUMIFS('Forecast Data'!$D:$D,'Forecast Data'!$C:$C,AH$6,'Forecast Data'!$B:$B,$D297)</f>
        <v>0</v>
      </c>
      <c r="AI297" s="1"/>
      <c r="AJ297" s="12" t="str">
        <f>IF(SUMIFS('Forecast Data'!$E:$E,'Forecast Data'!$C:$C,AJ$6,'Forecast Data'!$B:$B,$D297)=0,"",SUMIFS('Forecast Data'!$E:$E,'Forecast Data'!$C:$C,AJ$6,'Forecast Data'!$B:$B,$D297))</f>
        <v/>
      </c>
      <c r="AK297" s="12" t="str">
        <f>IF(SUMIFS('Forecast Data'!$E:$E,'Forecast Data'!$C:$C,AK$6,'Forecast Data'!$B:$B,$D297)=0,"",SUMIFS('Forecast Data'!$E:$E,'Forecast Data'!$C:$C,AK$6,'Forecast Data'!$B:$B,$D297))</f>
        <v/>
      </c>
      <c r="AL297" s="12" t="str">
        <f>IF(SUMIFS('Forecast Data'!$E:$E,'Forecast Data'!$C:$C,AL$6,'Forecast Data'!$B:$B,$D297)=0,"",SUMIFS('Forecast Data'!$E:$E,'Forecast Data'!$C:$C,AL$6,'Forecast Data'!$B:$B,$D297))</f>
        <v/>
      </c>
      <c r="AM297" s="12" t="str">
        <f>IF(SUMIFS('Forecast Data'!$E:$E,'Forecast Data'!$C:$C,AM$6,'Forecast Data'!$B:$B,$D297)=0,"",SUMIFS('Forecast Data'!$E:$E,'Forecast Data'!$C:$C,AM$6,'Forecast Data'!$B:$B,$D297))</f>
        <v/>
      </c>
      <c r="AN297" s="12" t="str">
        <f>IF(SUMIFS('Forecast Data'!$E:$E,'Forecast Data'!$C:$C,AN$6,'Forecast Data'!$B:$B,$D297)=0,"",SUMIFS('Forecast Data'!$E:$E,'Forecast Data'!$C:$C,AN$6,'Forecast Data'!$B:$B,$D297))</f>
        <v/>
      </c>
      <c r="AO297" s="12" t="str">
        <f>IF(SUMIFS('Forecast Data'!$E:$E,'Forecast Data'!$C:$C,AO$6,'Forecast Data'!$B:$B,$D297)=0,"",SUMIFS('Forecast Data'!$E:$E,'Forecast Data'!$C:$C,AO$6,'Forecast Data'!$B:$B,$D297))</f>
        <v/>
      </c>
      <c r="AP297" s="12" t="str">
        <f>IF(SUMIFS('Forecast Data'!$E:$E,'Forecast Data'!$C:$C,AP$6,'Forecast Data'!$B:$B,$D297)=0,"",SUMIFS('Forecast Data'!$E:$E,'Forecast Data'!$C:$C,AP$6,'Forecast Data'!$B:$B,$D297))</f>
        <v/>
      </c>
      <c r="AQ297" s="12" t="str">
        <f>IF(SUMIFS('Forecast Data'!$E:$E,'Forecast Data'!$C:$C,AQ$6,'Forecast Data'!$B:$B,$D297)=0,"",SUMIFS('Forecast Data'!$E:$E,'Forecast Data'!$C:$C,AQ$6,'Forecast Data'!$B:$B,$D297))</f>
        <v/>
      </c>
      <c r="AR297" s="12" t="str">
        <f>IF(SUMIFS('Forecast Data'!$E:$E,'Forecast Data'!$C:$C,AR$6,'Forecast Data'!$B:$B,$D297)=0,"",SUMIFS('Forecast Data'!$E:$E,'Forecast Data'!$C:$C,AR$6,'Forecast Data'!$B:$B,$D297))</f>
        <v/>
      </c>
      <c r="AS297" s="12" t="str">
        <f>IF(SUMIFS('Forecast Data'!$E:$E,'Forecast Data'!$C:$C,AS$6,'Forecast Data'!$B:$B,$D297)=0,"",SUMIFS('Forecast Data'!$E:$E,'Forecast Data'!$C:$C,AS$6,'Forecast Data'!$B:$B,$D297))</f>
        <v/>
      </c>
      <c r="AT297" s="12" t="str">
        <f>IF(SUMIFS('Forecast Data'!$E:$E,'Forecast Data'!$C:$C,AT$6,'Forecast Data'!$B:$B,$D297)=0,"",SUMIFS('Forecast Data'!$E:$E,'Forecast Data'!$C:$C,AT$6,'Forecast Data'!$B:$B,$D297))</f>
        <v/>
      </c>
      <c r="AU297" s="12" t="str">
        <f>IF(SUMIFS('Forecast Data'!$E:$E,'Forecast Data'!$C:$C,AU$6,'Forecast Data'!$B:$B,$D297)=0,"",SUMIFS('Forecast Data'!$E:$E,'Forecast Data'!$C:$C,AU$6,'Forecast Data'!$B:$B,$D297))</f>
        <v/>
      </c>
      <c r="AV297" s="1"/>
      <c r="AW297" s="11">
        <f>SUMIFS('OP Units'!E:E,'OP Units'!$A:$A,$D297)</f>
        <v>0</v>
      </c>
      <c r="AX297" s="11">
        <f>SUMIFS('OP Units'!F:F,'OP Units'!$A:$A,$D297)</f>
        <v>0</v>
      </c>
      <c r="AY297" s="11">
        <f>SUMIFS('OP Units'!G:G,'OP Units'!$A:$A,$D297)</f>
        <v>0</v>
      </c>
      <c r="AZ297" s="11">
        <f>SUMIFS('OP Units'!H:H,'OP Units'!$A:$A,$D297)</f>
        <v>0</v>
      </c>
      <c r="BA297" s="11">
        <f>SUMIFS('OP Units'!I:I,'OP Units'!$A:$A,$D297)</f>
        <v>0</v>
      </c>
      <c r="BB297" s="11">
        <f>SUMIFS('OP Units'!J:J,'OP Units'!$A:$A,$D297)</f>
        <v>0</v>
      </c>
      <c r="BC297" s="11">
        <f>SUMIFS('OP Units'!K:K,'OP Units'!$A:$A,$D297)</f>
        <v>0</v>
      </c>
      <c r="BD297" s="11">
        <f>SUMIFS('OP Units'!L:L,'OP Units'!$A:$A,$D297)</f>
        <v>0</v>
      </c>
      <c r="BE297" s="11">
        <f>SUMIFS('OP Units'!M:M,'OP Units'!$A:$A,$D297)</f>
        <v>0</v>
      </c>
      <c r="BF297" s="11">
        <f>SUMIFS('OP Units'!N:N,'OP Units'!$A:$A,$D297)</f>
        <v>0</v>
      </c>
      <c r="BG297" s="11">
        <f>SUMIFS('OP Units'!O:O,'OP Units'!$A:$A,$D297)</f>
        <v>0</v>
      </c>
      <c r="BH297" s="11">
        <f>SUMIFS('OP Units'!P:P,'OP Units'!$A:$A,$D297)</f>
        <v>0</v>
      </c>
      <c r="BI297" s="1"/>
      <c r="BJ297" s="12" t="str">
        <f>IFERROR((SUMIFS('OP Units'!E:E,'OP Units'!$A:$A,$D297)-SUMIFS('Forecast Data'!$H:$H,'Forecast Data'!$C:$C,BJ$6,'Forecast Data'!$B:$B,$D297))/SUMIFS('Forecast Data'!$H:$H,'Forecast Data'!$C:$C,BJ$6,'Forecast Data'!$B:$B,$D297),"")</f>
        <v/>
      </c>
      <c r="BK297" s="12" t="str">
        <f>IFERROR((SUMIFS('OP Units'!F:F,'OP Units'!$A:$A,$D297)-SUMIFS('Forecast Data'!$H:$H,'Forecast Data'!$C:$C,BK$6,'Forecast Data'!$B:$B,$D297))/SUMIFS('Forecast Data'!$H:$H,'Forecast Data'!$C:$C,BK$6,'Forecast Data'!$B:$B,$D297),"")</f>
        <v/>
      </c>
      <c r="BL297" s="12" t="str">
        <f>IFERROR((SUMIFS('OP Units'!G:G,'OP Units'!$A:$A,$D297)-SUMIFS('Forecast Data'!$H:$H,'Forecast Data'!$C:$C,BL$6,'Forecast Data'!$B:$B,$D297))/SUMIFS('Forecast Data'!$H:$H,'Forecast Data'!$C:$C,BL$6,'Forecast Data'!$B:$B,$D297),"")</f>
        <v/>
      </c>
      <c r="BM297" s="12" t="str">
        <f>IFERROR((SUMIFS('OP Units'!H:H,'OP Units'!$A:$A,$D297)-SUMIFS('Forecast Data'!$H:$H,'Forecast Data'!$C:$C,BM$6,'Forecast Data'!$B:$B,$D297))/SUMIFS('Forecast Data'!$H:$H,'Forecast Data'!$C:$C,BM$6,'Forecast Data'!$B:$B,$D297),"")</f>
        <v/>
      </c>
      <c r="BN297" s="12" t="str">
        <f>IFERROR((SUMIFS('OP Units'!I:I,'OP Units'!$A:$A,$D297)-SUMIFS('Forecast Data'!$H:$H,'Forecast Data'!$C:$C,BN$6,'Forecast Data'!$B:$B,$D297))/SUMIFS('Forecast Data'!$H:$H,'Forecast Data'!$C:$C,BN$6,'Forecast Data'!$B:$B,$D297),"")</f>
        <v/>
      </c>
      <c r="BO297" s="12" t="str">
        <f>IFERROR((SUMIFS('OP Units'!J:J,'OP Units'!$A:$A,$D297)-SUMIFS('Forecast Data'!$H:$H,'Forecast Data'!$C:$C,BO$6,'Forecast Data'!$B:$B,$D297))/SUMIFS('Forecast Data'!$H:$H,'Forecast Data'!$C:$C,BO$6,'Forecast Data'!$B:$B,$D297),"")</f>
        <v/>
      </c>
      <c r="BP297" s="12" t="str">
        <f>IFERROR((SUMIFS('OP Units'!K:K,'OP Units'!$A:$A,$D297)-SUMIFS('Forecast Data'!$H:$H,'Forecast Data'!$C:$C,BP$6,'Forecast Data'!$B:$B,$D297))/SUMIFS('Forecast Data'!$H:$H,'Forecast Data'!$C:$C,BP$6,'Forecast Data'!$B:$B,$D297),"")</f>
        <v/>
      </c>
      <c r="BQ297" s="12" t="str">
        <f>IFERROR((SUMIFS('OP Units'!L:L,'OP Units'!$A:$A,$D297)-SUMIFS('Forecast Data'!$H:$H,'Forecast Data'!$C:$C,BQ$6,'Forecast Data'!$B:$B,$D297))/SUMIFS('Forecast Data'!$H:$H,'Forecast Data'!$C:$C,BQ$6,'Forecast Data'!$B:$B,$D297),"")</f>
        <v/>
      </c>
      <c r="BR297" s="12" t="str">
        <f>IFERROR((SUMIFS('OP Units'!M:M,'OP Units'!$A:$A,$D297)-SUMIFS('Forecast Data'!$H:$H,'Forecast Data'!$C:$C,BR$6,'Forecast Data'!$B:$B,$D297))/SUMIFS('Forecast Data'!$H:$H,'Forecast Data'!$C:$C,BR$6,'Forecast Data'!$B:$B,$D297),"")</f>
        <v/>
      </c>
      <c r="BS297" s="12" t="str">
        <f>IFERROR((SUMIFS('OP Units'!N:N,'OP Units'!$A:$A,$D297)-SUMIFS('Forecast Data'!$H:$H,'Forecast Data'!$C:$C,BS$6,'Forecast Data'!$B:$B,$D297))/SUMIFS('Forecast Data'!$H:$H,'Forecast Data'!$C:$C,BS$6,'Forecast Data'!$B:$B,$D297),"")</f>
        <v/>
      </c>
      <c r="BT297" s="12" t="str">
        <f>IFERROR((SUMIFS('OP Units'!O:O,'OP Units'!$A:$A,$D297)-SUMIFS('Forecast Data'!$H:$H,'Forecast Data'!$C:$C,BT$6,'Forecast Data'!$B:$B,$D297))/SUMIFS('Forecast Data'!$H:$H,'Forecast Data'!$C:$C,BT$6,'Forecast Data'!$B:$B,$D297),"")</f>
        <v/>
      </c>
      <c r="BU297" s="12" t="str">
        <f>IFERROR((SUMIFS('OP Units'!P:P,'OP Units'!$A:$A,$D297)-SUMIFS('Forecast Data'!$H:$H,'Forecast Data'!$C:$C,BU$6,'Forecast Data'!$B:$B,$D297))/SUMIFS('Forecast Data'!$H:$H,'Forecast Data'!$C:$C,BU$6,'Forecast Data'!$B:$B,$D297),"")</f>
        <v/>
      </c>
      <c r="BV297" s="12"/>
      <c r="BW297" s="11">
        <f>(SUMIFS('Forecast Data'!H:H,'Forecast Data'!B:B,D297,'Forecast Data'!C:C,BK$6)+SUMIFS('Forecast Data'!H:H,'Forecast Data'!B:B,D297,'Forecast Data'!C:C,BL$6)+SUMIFS('Forecast Data'!H:H,'Forecast Data'!B:B,D297,'Forecast Data'!C:C,BM$6)+SUMIFS('Forecast Data'!H:H,'Forecast Data'!B:B,D297,'Forecast Data'!C:C,BN$6)+SUMIFS('Forecast Data'!H:H,'Forecast Data'!B:B,D297,'Forecast Data'!C:C,BO$6)+SUMIFS('Forecast Data'!H:H,'Forecast Data'!B:B,D297,'Forecast Data'!C:C,BP$6)+SUMIFS('Forecast Data'!H:H,'Forecast Data'!B:B,D297,'Forecast Data'!C:C,BQ$6)+SUMIFS('Forecast Data'!H:H,'Forecast Data'!B:B,D297,'Forecast Data'!C:C,BJ$6))/8</f>
        <v>0</v>
      </c>
      <c r="BX297" s="12" t="str">
        <f>IFERROR((SUM(W297:AD297)-(SUMIFS('Forecast Data'!H:H,'Forecast Data'!B:B,B297,'Forecast Data'!C:C,BJ$6)+SUMIFS('Forecast Data'!H:H,'Forecast Data'!B:B,B297,'Forecast Data'!C:C,BK$6)+SUMIFS('Forecast Data'!H:H,'Forecast Data'!B:B,B297,'Forecast Data'!C:C,BL$6)+SUMIFS('Forecast Data'!H:H,'Forecast Data'!B:B,B297,'Forecast Data'!C:C,BM$6)+SUMIFS('Forecast Data'!H:H,'Forecast Data'!B:B,B297,'Forecast Data'!C:C,BN$6)+SUMIFS('Forecast Data'!H:H,'Forecast Data'!B:B,B297,'Forecast Data'!C:C,BO$6)+SUMIFS('Forecast Data'!H:H,'Forecast Data'!B:B,B297,'Forecast Data'!C:C,BP$6)+SUMIFS('Forecast Data'!H:H,'Forecast Data'!B:B,B297,'Forecast Data'!C:C,BQ$6)))/(SUMIFS('Forecast Data'!H:H,'Forecast Data'!B:B,B297,'Forecast Data'!C:C,BJ$6)+SUMIFS('Forecast Data'!H:H,'Forecast Data'!B:B,B297,'Forecast Data'!C:C,BK$6)+SUMIFS('Forecast Data'!H:H,'Forecast Data'!B:B,B297,'Forecast Data'!C:C,BL$6)+SUMIFS('Forecast Data'!H:H,'Forecast Data'!B:B,B297,'Forecast Data'!C:C,BM$6)+SUMIFS('Forecast Data'!H:H,'Forecast Data'!B:B,B297,'Forecast Data'!C:C,BN$6)+SUMIFS('Forecast Data'!H:H,'Forecast Data'!B:B,B297,'Forecast Data'!C:C,BO$6)+SUMIFS('Forecast Data'!H:H,'Forecast Data'!B:B,B297,'Forecast Data'!C:C,BP$6)+SUMIFS('Forecast Data'!H:H,'Forecast Data'!B:B,B297,'Forecast Data'!C:C,BQ$6)),"")</f>
        <v/>
      </c>
      <c r="BY297" s="12">
        <f t="shared" si="68"/>
        <v>0</v>
      </c>
      <c r="BZ297" s="16">
        <f t="shared" si="69"/>
        <v>0</v>
      </c>
      <c r="CA297" s="13">
        <f t="shared" si="70"/>
        <v>0</v>
      </c>
      <c r="CB297" s="12">
        <f t="shared" si="71"/>
        <v>0</v>
      </c>
      <c r="CC297" s="12"/>
      <c r="CD297" s="11">
        <f>(SUMIFS('Forecast Data'!H:H,'Forecast Data'!B:B,D297,'Forecast Data'!C:C,BK$6)+SUMIFS('Forecast Data'!H:H,'Forecast Data'!B:B,D297,'Forecast Data'!C:C,BL$6)+SUMIFS('Forecast Data'!H:H,'Forecast Data'!B:B,D297,'Forecast Data'!C:C,BM$6)+SUMIFS('Forecast Data'!H:H,'Forecast Data'!B:B,D297,'Forecast Data'!C:C,BJ$6))/4</f>
        <v>0</v>
      </c>
      <c r="CE297" s="12" t="str">
        <f>IFERROR((SUM(W297:Z297)-(SUMIFS('Forecast Data'!H:H,'Forecast Data'!B:B,D297,'Forecast Data'!C:C,BJ$6)+SUMIFS('Forecast Data'!H:H,'Forecast Data'!B:B,D297,'Forecast Data'!C:C,BK$6)+SUMIFS('Forecast Data'!H:H,'Forecast Data'!B:B,D297,'Forecast Data'!C:C,BL$6)+SUMIFS('Forecast Data'!H:H,'Forecast Data'!B:B,D297,'Forecast Data'!C:C,BM$6)))/(SUMIFS('Forecast Data'!H:H,'Forecast Data'!B:B,D297,'Forecast Data'!C:C,BJ$6)+SUMIFS('Forecast Data'!H:H,'Forecast Data'!B:B,D297,'Forecast Data'!C:C,BK$6)+SUMIFS('Forecast Data'!H:H,'Forecast Data'!B:B,D297,'Forecast Data'!C:C,BL$6)+SUMIFS('Forecast Data'!H:H,'Forecast Data'!B:B,D297,'Forecast Data'!C:C,BM$6)),"")</f>
        <v/>
      </c>
      <c r="CF297" s="12">
        <f t="shared" si="72"/>
        <v>0</v>
      </c>
      <c r="CG297" s="12">
        <f t="shared" si="73"/>
        <v>0</v>
      </c>
      <c r="CH297" s="13">
        <f t="shared" si="74"/>
        <v>0</v>
      </c>
      <c r="CI297" s="13"/>
    </row>
    <row r="298" spans="1:87" ht="13.2">
      <c r="A298" s="1"/>
      <c r="B298" t="str">
        <f t="shared" si="75"/>
        <v>2XU</v>
      </c>
      <c r="D298" t="s">
        <v>330</v>
      </c>
      <c r="E298" s="11">
        <f>SUMIFS('Fin Data'!F:F,'Fin Data'!A:A,D298)</f>
        <v>0</v>
      </c>
      <c r="F298" s="11">
        <f>SUMIFS('Fin Data with 6 week hist'!I:I,'Fin Data with 6 week hist'!$A:$A,$D298)</f>
        <v>0</v>
      </c>
      <c r="G298" s="11">
        <f>SUMIFS('Fin Data with 6 week hist'!J:J,'Fin Data with 6 week hist'!$A:$A,$D298)</f>
        <v>0</v>
      </c>
      <c r="H298" s="11">
        <f>SUMIFS('Fin Data with 6 week hist'!K:K,'Fin Data with 6 week hist'!$A:$A,$D298)+SUMIFS('Unit Cancellations'!D:D,'Unit Cancellations'!$B:$B,$D298)</f>
        <v>0</v>
      </c>
      <c r="I298" s="11">
        <f>SUMIFS('Fin Data with 6 week hist'!L:L,'Fin Data with 6 week hist'!$A:$A,$D298)+SUMIFS('Unit Cancellations'!E:E,'Unit Cancellations'!$B:$B,$D298)</f>
        <v>0</v>
      </c>
      <c r="J298" s="11">
        <f>SUMIFS('Fin Data with 6 week hist'!M:M,'Fin Data with 6 week hist'!$A:$A,$D298)+SUMIFS('Unit Cancellations'!F:F,'Unit Cancellations'!$B:$B,$D298)</f>
        <v>0</v>
      </c>
      <c r="K298" s="11">
        <f>SUMIFS('Fin Data with 6 week hist'!N:N,'Fin Data with 6 week hist'!$A:$A,$D298)+SUMIFS('Unit Cancellations'!G:G,'Unit Cancellations'!$B:$B,$D298)</f>
        <v>0</v>
      </c>
      <c r="L298" s="11">
        <f>SUMIFS('Fin Data'!AN:AN,'Fin Data'!A:A,D298)</f>
        <v>0</v>
      </c>
      <c r="M298" s="12">
        <f>IFERROR(SUMIFS('Fin Data'!AO:AO,'Fin Data'!A:A,D298),"")</f>
        <v>0</v>
      </c>
      <c r="N298" s="1"/>
      <c r="O298" s="11">
        <f t="shared" si="63"/>
        <v>0</v>
      </c>
      <c r="P298" s="12" t="str">
        <f t="shared" si="64"/>
        <v/>
      </c>
      <c r="Q298" s="1"/>
      <c r="R298" s="11">
        <f t="shared" si="65"/>
        <v>0</v>
      </c>
      <c r="S298" s="12" t="str">
        <f t="shared" si="66"/>
        <v/>
      </c>
      <c r="T298" s="11">
        <f t="shared" si="67"/>
        <v>0</v>
      </c>
      <c r="U298" s="1" t="e">
        <f t="shared" si="76"/>
        <v>#REF!</v>
      </c>
      <c r="V298" s="1"/>
      <c r="W298" s="11">
        <f>SUMIFS('Forecast Data'!$D:$D,'Forecast Data'!$C:$C,W$6,'Forecast Data'!$B:$B,$D298)</f>
        <v>0</v>
      </c>
      <c r="X298" s="11">
        <f>SUMIFS('Forecast Data'!$D:$D,'Forecast Data'!$C:$C,X$6,'Forecast Data'!$B:$B,$D298)</f>
        <v>0</v>
      </c>
      <c r="Y298" s="11">
        <f>SUMIFS('Forecast Data'!$D:$D,'Forecast Data'!$C:$C,Y$6,'Forecast Data'!$B:$B,$D298)</f>
        <v>0</v>
      </c>
      <c r="Z298" s="11">
        <f>SUMIFS('Forecast Data'!$D:$D,'Forecast Data'!$C:$C,Z$6,'Forecast Data'!$B:$B,$D298)</f>
        <v>0</v>
      </c>
      <c r="AA298" s="11">
        <f>SUMIFS('Forecast Data'!$D:$D,'Forecast Data'!$C:$C,AA$6,'Forecast Data'!$B:$B,$D298)</f>
        <v>0</v>
      </c>
      <c r="AB298" s="11">
        <f>SUMIFS('Forecast Data'!$D:$D,'Forecast Data'!$C:$C,AB$6,'Forecast Data'!$B:$B,$D298)</f>
        <v>0</v>
      </c>
      <c r="AC298" s="11">
        <f>SUMIFS('Forecast Data'!$D:$D,'Forecast Data'!$C:$C,AC$6,'Forecast Data'!$B:$B,$D298)</f>
        <v>0</v>
      </c>
      <c r="AD298" s="11">
        <f>SUMIFS('Forecast Data'!$D:$D,'Forecast Data'!$C:$C,AD$6,'Forecast Data'!$B:$B,$D298)</f>
        <v>0</v>
      </c>
      <c r="AE298" s="11">
        <f>SUMIFS('Forecast Data'!$D:$D,'Forecast Data'!$C:$C,AE$6,'Forecast Data'!$B:$B,$D298)</f>
        <v>0</v>
      </c>
      <c r="AF298" s="11">
        <f>SUMIFS('Forecast Data'!$D:$D,'Forecast Data'!$C:$C,AF$6,'Forecast Data'!$B:$B,$D298)</f>
        <v>0</v>
      </c>
      <c r="AG298" s="11">
        <f>SUMIFS('Forecast Data'!$D:$D,'Forecast Data'!$C:$C,AG$6,'Forecast Data'!$B:$B,$D298)</f>
        <v>0</v>
      </c>
      <c r="AH298" s="11">
        <f>SUMIFS('Forecast Data'!$D:$D,'Forecast Data'!$C:$C,AH$6,'Forecast Data'!$B:$B,$D298)</f>
        <v>0</v>
      </c>
      <c r="AI298" s="1"/>
      <c r="AJ298" s="12" t="str">
        <f>IF(SUMIFS('Forecast Data'!$E:$E,'Forecast Data'!$C:$C,AJ$6,'Forecast Data'!$B:$B,$D298)=0,"",SUMIFS('Forecast Data'!$E:$E,'Forecast Data'!$C:$C,AJ$6,'Forecast Data'!$B:$B,$D298))</f>
        <v/>
      </c>
      <c r="AK298" s="12" t="str">
        <f>IF(SUMIFS('Forecast Data'!$E:$E,'Forecast Data'!$C:$C,AK$6,'Forecast Data'!$B:$B,$D298)=0,"",SUMIFS('Forecast Data'!$E:$E,'Forecast Data'!$C:$C,AK$6,'Forecast Data'!$B:$B,$D298))</f>
        <v/>
      </c>
      <c r="AL298" s="12" t="str">
        <f>IF(SUMIFS('Forecast Data'!$E:$E,'Forecast Data'!$C:$C,AL$6,'Forecast Data'!$B:$B,$D298)=0,"",SUMIFS('Forecast Data'!$E:$E,'Forecast Data'!$C:$C,AL$6,'Forecast Data'!$B:$B,$D298))</f>
        <v/>
      </c>
      <c r="AM298" s="12" t="str">
        <f>IF(SUMIFS('Forecast Data'!$E:$E,'Forecast Data'!$C:$C,AM$6,'Forecast Data'!$B:$B,$D298)=0,"",SUMIFS('Forecast Data'!$E:$E,'Forecast Data'!$C:$C,AM$6,'Forecast Data'!$B:$B,$D298))</f>
        <v/>
      </c>
      <c r="AN298" s="12" t="str">
        <f>IF(SUMIFS('Forecast Data'!$E:$E,'Forecast Data'!$C:$C,AN$6,'Forecast Data'!$B:$B,$D298)=0,"",SUMIFS('Forecast Data'!$E:$E,'Forecast Data'!$C:$C,AN$6,'Forecast Data'!$B:$B,$D298))</f>
        <v/>
      </c>
      <c r="AO298" s="12" t="str">
        <f>IF(SUMIFS('Forecast Data'!$E:$E,'Forecast Data'!$C:$C,AO$6,'Forecast Data'!$B:$B,$D298)=0,"",SUMIFS('Forecast Data'!$E:$E,'Forecast Data'!$C:$C,AO$6,'Forecast Data'!$B:$B,$D298))</f>
        <v/>
      </c>
      <c r="AP298" s="12" t="str">
        <f>IF(SUMIFS('Forecast Data'!$E:$E,'Forecast Data'!$C:$C,AP$6,'Forecast Data'!$B:$B,$D298)=0,"",SUMIFS('Forecast Data'!$E:$E,'Forecast Data'!$C:$C,AP$6,'Forecast Data'!$B:$B,$D298))</f>
        <v/>
      </c>
      <c r="AQ298" s="12" t="str">
        <f>IF(SUMIFS('Forecast Data'!$E:$E,'Forecast Data'!$C:$C,AQ$6,'Forecast Data'!$B:$B,$D298)=0,"",SUMIFS('Forecast Data'!$E:$E,'Forecast Data'!$C:$C,AQ$6,'Forecast Data'!$B:$B,$D298))</f>
        <v/>
      </c>
      <c r="AR298" s="12" t="str">
        <f>IF(SUMIFS('Forecast Data'!$E:$E,'Forecast Data'!$C:$C,AR$6,'Forecast Data'!$B:$B,$D298)=0,"",SUMIFS('Forecast Data'!$E:$E,'Forecast Data'!$C:$C,AR$6,'Forecast Data'!$B:$B,$D298))</f>
        <v/>
      </c>
      <c r="AS298" s="12" t="str">
        <f>IF(SUMIFS('Forecast Data'!$E:$E,'Forecast Data'!$C:$C,AS$6,'Forecast Data'!$B:$B,$D298)=0,"",SUMIFS('Forecast Data'!$E:$E,'Forecast Data'!$C:$C,AS$6,'Forecast Data'!$B:$B,$D298))</f>
        <v/>
      </c>
      <c r="AT298" s="12" t="str">
        <f>IF(SUMIFS('Forecast Data'!$E:$E,'Forecast Data'!$C:$C,AT$6,'Forecast Data'!$B:$B,$D298)=0,"",SUMIFS('Forecast Data'!$E:$E,'Forecast Data'!$C:$C,AT$6,'Forecast Data'!$B:$B,$D298))</f>
        <v/>
      </c>
      <c r="AU298" s="12" t="str">
        <f>IF(SUMIFS('Forecast Data'!$E:$E,'Forecast Data'!$C:$C,AU$6,'Forecast Data'!$B:$B,$D298)=0,"",SUMIFS('Forecast Data'!$E:$E,'Forecast Data'!$C:$C,AU$6,'Forecast Data'!$B:$B,$D298))</f>
        <v/>
      </c>
      <c r="AV298" s="1"/>
      <c r="AW298" s="11">
        <f>SUMIFS('OP Units'!E:E,'OP Units'!$A:$A,$D298)</f>
        <v>0</v>
      </c>
      <c r="AX298" s="11">
        <f>SUMIFS('OP Units'!F:F,'OP Units'!$A:$A,$D298)</f>
        <v>0</v>
      </c>
      <c r="AY298" s="11">
        <f>SUMIFS('OP Units'!G:G,'OP Units'!$A:$A,$D298)</f>
        <v>0</v>
      </c>
      <c r="AZ298" s="11">
        <f>SUMIFS('OP Units'!H:H,'OP Units'!$A:$A,$D298)</f>
        <v>0</v>
      </c>
      <c r="BA298" s="11">
        <f>SUMIFS('OP Units'!I:I,'OP Units'!$A:$A,$D298)</f>
        <v>0</v>
      </c>
      <c r="BB298" s="11">
        <f>SUMIFS('OP Units'!J:J,'OP Units'!$A:$A,$D298)</f>
        <v>0</v>
      </c>
      <c r="BC298" s="11">
        <f>SUMIFS('OP Units'!K:K,'OP Units'!$A:$A,$D298)</f>
        <v>0</v>
      </c>
      <c r="BD298" s="11">
        <f>SUMIFS('OP Units'!L:L,'OP Units'!$A:$A,$D298)</f>
        <v>0</v>
      </c>
      <c r="BE298" s="11">
        <f>SUMIFS('OP Units'!M:M,'OP Units'!$A:$A,$D298)</f>
        <v>0</v>
      </c>
      <c r="BF298" s="11">
        <f>SUMIFS('OP Units'!N:N,'OP Units'!$A:$A,$D298)</f>
        <v>0</v>
      </c>
      <c r="BG298" s="11">
        <f>SUMIFS('OP Units'!O:O,'OP Units'!$A:$A,$D298)</f>
        <v>0</v>
      </c>
      <c r="BH298" s="11">
        <f>SUMIFS('OP Units'!P:P,'OP Units'!$A:$A,$D298)</f>
        <v>0</v>
      </c>
      <c r="BI298" s="1"/>
      <c r="BJ298" s="12" t="str">
        <f>IFERROR((SUMIFS('OP Units'!E:E,'OP Units'!$A:$A,$D298)-SUMIFS('Forecast Data'!$H:$H,'Forecast Data'!$C:$C,BJ$6,'Forecast Data'!$B:$B,$D298))/SUMIFS('Forecast Data'!$H:$H,'Forecast Data'!$C:$C,BJ$6,'Forecast Data'!$B:$B,$D298),"")</f>
        <v/>
      </c>
      <c r="BK298" s="12" t="str">
        <f>IFERROR((SUMIFS('OP Units'!F:F,'OP Units'!$A:$A,$D298)-SUMIFS('Forecast Data'!$H:$H,'Forecast Data'!$C:$C,BK$6,'Forecast Data'!$B:$B,$D298))/SUMIFS('Forecast Data'!$H:$H,'Forecast Data'!$C:$C,BK$6,'Forecast Data'!$B:$B,$D298),"")</f>
        <v/>
      </c>
      <c r="BL298" s="12" t="str">
        <f>IFERROR((SUMIFS('OP Units'!G:G,'OP Units'!$A:$A,$D298)-SUMIFS('Forecast Data'!$H:$H,'Forecast Data'!$C:$C,BL$6,'Forecast Data'!$B:$B,$D298))/SUMIFS('Forecast Data'!$H:$H,'Forecast Data'!$C:$C,BL$6,'Forecast Data'!$B:$B,$D298),"")</f>
        <v/>
      </c>
      <c r="BM298" s="12" t="str">
        <f>IFERROR((SUMIFS('OP Units'!H:H,'OP Units'!$A:$A,$D298)-SUMIFS('Forecast Data'!$H:$H,'Forecast Data'!$C:$C,BM$6,'Forecast Data'!$B:$B,$D298))/SUMIFS('Forecast Data'!$H:$H,'Forecast Data'!$C:$C,BM$6,'Forecast Data'!$B:$B,$D298),"")</f>
        <v/>
      </c>
      <c r="BN298" s="12" t="str">
        <f>IFERROR((SUMIFS('OP Units'!I:I,'OP Units'!$A:$A,$D298)-SUMIFS('Forecast Data'!$H:$H,'Forecast Data'!$C:$C,BN$6,'Forecast Data'!$B:$B,$D298))/SUMIFS('Forecast Data'!$H:$H,'Forecast Data'!$C:$C,BN$6,'Forecast Data'!$B:$B,$D298),"")</f>
        <v/>
      </c>
      <c r="BO298" s="12" t="str">
        <f>IFERROR((SUMIFS('OP Units'!J:J,'OP Units'!$A:$A,$D298)-SUMIFS('Forecast Data'!$H:$H,'Forecast Data'!$C:$C,BO$6,'Forecast Data'!$B:$B,$D298))/SUMIFS('Forecast Data'!$H:$H,'Forecast Data'!$C:$C,BO$6,'Forecast Data'!$B:$B,$D298),"")</f>
        <v/>
      </c>
      <c r="BP298" s="12" t="str">
        <f>IFERROR((SUMIFS('OP Units'!K:K,'OP Units'!$A:$A,$D298)-SUMIFS('Forecast Data'!$H:$H,'Forecast Data'!$C:$C,BP$6,'Forecast Data'!$B:$B,$D298))/SUMIFS('Forecast Data'!$H:$H,'Forecast Data'!$C:$C,BP$6,'Forecast Data'!$B:$B,$D298),"")</f>
        <v/>
      </c>
      <c r="BQ298" s="12" t="str">
        <f>IFERROR((SUMIFS('OP Units'!L:L,'OP Units'!$A:$A,$D298)-SUMIFS('Forecast Data'!$H:$H,'Forecast Data'!$C:$C,BQ$6,'Forecast Data'!$B:$B,$D298))/SUMIFS('Forecast Data'!$H:$H,'Forecast Data'!$C:$C,BQ$6,'Forecast Data'!$B:$B,$D298),"")</f>
        <v/>
      </c>
      <c r="BR298" s="12" t="str">
        <f>IFERROR((SUMIFS('OP Units'!M:M,'OP Units'!$A:$A,$D298)-SUMIFS('Forecast Data'!$H:$H,'Forecast Data'!$C:$C,BR$6,'Forecast Data'!$B:$B,$D298))/SUMIFS('Forecast Data'!$H:$H,'Forecast Data'!$C:$C,BR$6,'Forecast Data'!$B:$B,$D298),"")</f>
        <v/>
      </c>
      <c r="BS298" s="12" t="str">
        <f>IFERROR((SUMIFS('OP Units'!N:N,'OP Units'!$A:$A,$D298)-SUMIFS('Forecast Data'!$H:$H,'Forecast Data'!$C:$C,BS$6,'Forecast Data'!$B:$B,$D298))/SUMIFS('Forecast Data'!$H:$H,'Forecast Data'!$C:$C,BS$6,'Forecast Data'!$B:$B,$D298),"")</f>
        <v/>
      </c>
      <c r="BT298" s="12" t="str">
        <f>IFERROR((SUMIFS('OP Units'!O:O,'OP Units'!$A:$A,$D298)-SUMIFS('Forecast Data'!$H:$H,'Forecast Data'!$C:$C,BT$6,'Forecast Data'!$B:$B,$D298))/SUMIFS('Forecast Data'!$H:$H,'Forecast Data'!$C:$C,BT$6,'Forecast Data'!$B:$B,$D298),"")</f>
        <v/>
      </c>
      <c r="BU298" s="12" t="str">
        <f>IFERROR((SUMIFS('OP Units'!P:P,'OP Units'!$A:$A,$D298)-SUMIFS('Forecast Data'!$H:$H,'Forecast Data'!$C:$C,BU$6,'Forecast Data'!$B:$B,$D298))/SUMIFS('Forecast Data'!$H:$H,'Forecast Data'!$C:$C,BU$6,'Forecast Data'!$B:$B,$D298),"")</f>
        <v/>
      </c>
      <c r="BV298" s="12"/>
      <c r="BW298" s="11">
        <f>(SUMIFS('Forecast Data'!H:H,'Forecast Data'!B:B,D298,'Forecast Data'!C:C,BK$6)+SUMIFS('Forecast Data'!H:H,'Forecast Data'!B:B,D298,'Forecast Data'!C:C,BL$6)+SUMIFS('Forecast Data'!H:H,'Forecast Data'!B:B,D298,'Forecast Data'!C:C,BM$6)+SUMIFS('Forecast Data'!H:H,'Forecast Data'!B:B,D298,'Forecast Data'!C:C,BN$6)+SUMIFS('Forecast Data'!H:H,'Forecast Data'!B:B,D298,'Forecast Data'!C:C,BO$6)+SUMIFS('Forecast Data'!H:H,'Forecast Data'!B:B,D298,'Forecast Data'!C:C,BP$6)+SUMIFS('Forecast Data'!H:H,'Forecast Data'!B:B,D298,'Forecast Data'!C:C,BQ$6)+SUMIFS('Forecast Data'!H:H,'Forecast Data'!B:B,D298,'Forecast Data'!C:C,BJ$6))/8</f>
        <v>0</v>
      </c>
      <c r="BX298" s="12" t="str">
        <f>IFERROR((SUM(W298:AD298)-(SUMIFS('Forecast Data'!H:H,'Forecast Data'!B:B,B298,'Forecast Data'!C:C,BJ$6)+SUMIFS('Forecast Data'!H:H,'Forecast Data'!B:B,B298,'Forecast Data'!C:C,BK$6)+SUMIFS('Forecast Data'!H:H,'Forecast Data'!B:B,B298,'Forecast Data'!C:C,BL$6)+SUMIFS('Forecast Data'!H:H,'Forecast Data'!B:B,B298,'Forecast Data'!C:C,BM$6)+SUMIFS('Forecast Data'!H:H,'Forecast Data'!B:B,B298,'Forecast Data'!C:C,BN$6)+SUMIFS('Forecast Data'!H:H,'Forecast Data'!B:B,B298,'Forecast Data'!C:C,BO$6)+SUMIFS('Forecast Data'!H:H,'Forecast Data'!B:B,B298,'Forecast Data'!C:C,BP$6)+SUMIFS('Forecast Data'!H:H,'Forecast Data'!B:B,B298,'Forecast Data'!C:C,BQ$6)))/(SUMIFS('Forecast Data'!H:H,'Forecast Data'!B:B,B298,'Forecast Data'!C:C,BJ$6)+SUMIFS('Forecast Data'!H:H,'Forecast Data'!B:B,B298,'Forecast Data'!C:C,BK$6)+SUMIFS('Forecast Data'!H:H,'Forecast Data'!B:B,B298,'Forecast Data'!C:C,BL$6)+SUMIFS('Forecast Data'!H:H,'Forecast Data'!B:B,B298,'Forecast Data'!C:C,BM$6)+SUMIFS('Forecast Data'!H:H,'Forecast Data'!B:B,B298,'Forecast Data'!C:C,BN$6)+SUMIFS('Forecast Data'!H:H,'Forecast Data'!B:B,B298,'Forecast Data'!C:C,BO$6)+SUMIFS('Forecast Data'!H:H,'Forecast Data'!B:B,B298,'Forecast Data'!C:C,BP$6)+SUMIFS('Forecast Data'!H:H,'Forecast Data'!B:B,B298,'Forecast Data'!C:C,BQ$6)),"")</f>
        <v/>
      </c>
      <c r="BY298" s="12">
        <f t="shared" si="68"/>
        <v>0</v>
      </c>
      <c r="BZ298" s="16">
        <f t="shared" si="69"/>
        <v>0</v>
      </c>
      <c r="CA298" s="13">
        <f t="shared" si="70"/>
        <v>0</v>
      </c>
      <c r="CB298" s="12">
        <f t="shared" si="71"/>
        <v>0</v>
      </c>
      <c r="CC298" s="12"/>
      <c r="CD298" s="11">
        <f>(SUMIFS('Forecast Data'!H:H,'Forecast Data'!B:B,D298,'Forecast Data'!C:C,BK$6)+SUMIFS('Forecast Data'!H:H,'Forecast Data'!B:B,D298,'Forecast Data'!C:C,BL$6)+SUMIFS('Forecast Data'!H:H,'Forecast Data'!B:B,D298,'Forecast Data'!C:C,BM$6)+SUMIFS('Forecast Data'!H:H,'Forecast Data'!B:B,D298,'Forecast Data'!C:C,BJ$6))/4</f>
        <v>0</v>
      </c>
      <c r="CE298" s="12" t="str">
        <f>IFERROR((SUM(W298:Z298)-(SUMIFS('Forecast Data'!H:H,'Forecast Data'!B:B,D298,'Forecast Data'!C:C,BJ$6)+SUMIFS('Forecast Data'!H:H,'Forecast Data'!B:B,D298,'Forecast Data'!C:C,BK$6)+SUMIFS('Forecast Data'!H:H,'Forecast Data'!B:B,D298,'Forecast Data'!C:C,BL$6)+SUMIFS('Forecast Data'!H:H,'Forecast Data'!B:B,D298,'Forecast Data'!C:C,BM$6)))/(SUMIFS('Forecast Data'!H:H,'Forecast Data'!B:B,D298,'Forecast Data'!C:C,BJ$6)+SUMIFS('Forecast Data'!H:H,'Forecast Data'!B:B,D298,'Forecast Data'!C:C,BK$6)+SUMIFS('Forecast Data'!H:H,'Forecast Data'!B:B,D298,'Forecast Data'!C:C,BL$6)+SUMIFS('Forecast Data'!H:H,'Forecast Data'!B:B,D298,'Forecast Data'!C:C,BM$6)),"")</f>
        <v/>
      </c>
      <c r="CF298" s="12">
        <f t="shared" si="72"/>
        <v>0</v>
      </c>
      <c r="CG298" s="12">
        <f t="shared" si="73"/>
        <v>0</v>
      </c>
      <c r="CH298" s="13">
        <f t="shared" si="74"/>
        <v>0</v>
      </c>
      <c r="CI298" s="13"/>
    </row>
    <row r="299" spans="1:87" ht="13.2">
      <c r="A299" s="1"/>
      <c r="B299" t="str">
        <f t="shared" si="75"/>
        <v>AHQ</v>
      </c>
      <c r="D299" t="s">
        <v>331</v>
      </c>
      <c r="E299" s="11">
        <f>SUMIFS('Fin Data'!F:F,'Fin Data'!A:A,D299)</f>
        <v>0</v>
      </c>
      <c r="F299" s="11">
        <f>SUMIFS('Fin Data with 6 week hist'!I:I,'Fin Data with 6 week hist'!$A:$A,$D299)</f>
        <v>0</v>
      </c>
      <c r="G299" s="11">
        <f>SUMIFS('Fin Data with 6 week hist'!J:J,'Fin Data with 6 week hist'!$A:$A,$D299)</f>
        <v>0</v>
      </c>
      <c r="H299" s="11">
        <f>SUMIFS('Fin Data with 6 week hist'!K:K,'Fin Data with 6 week hist'!$A:$A,$D299)+SUMIFS('Unit Cancellations'!D:D,'Unit Cancellations'!$B:$B,$D299)</f>
        <v>0</v>
      </c>
      <c r="I299" s="11">
        <f>SUMIFS('Fin Data with 6 week hist'!L:L,'Fin Data with 6 week hist'!$A:$A,$D299)+SUMIFS('Unit Cancellations'!E:E,'Unit Cancellations'!$B:$B,$D299)</f>
        <v>0</v>
      </c>
      <c r="J299" s="11">
        <f>SUMIFS('Fin Data with 6 week hist'!M:M,'Fin Data with 6 week hist'!$A:$A,$D299)+SUMIFS('Unit Cancellations'!F:F,'Unit Cancellations'!$B:$B,$D299)</f>
        <v>0</v>
      </c>
      <c r="K299" s="11">
        <f>SUMIFS('Fin Data with 6 week hist'!N:N,'Fin Data with 6 week hist'!$A:$A,$D299)+SUMIFS('Unit Cancellations'!G:G,'Unit Cancellations'!$B:$B,$D299)</f>
        <v>0</v>
      </c>
      <c r="L299" s="11">
        <f>SUMIFS('Fin Data'!AN:AN,'Fin Data'!A:A,D299)</f>
        <v>0</v>
      </c>
      <c r="M299" s="12">
        <f>IFERROR(SUMIFS('Fin Data'!AO:AO,'Fin Data'!A:A,D299),"")</f>
        <v>0</v>
      </c>
      <c r="N299" s="1"/>
      <c r="O299" s="11">
        <f t="shared" si="63"/>
        <v>0</v>
      </c>
      <c r="P299" s="12" t="str">
        <f t="shared" si="64"/>
        <v/>
      </c>
      <c r="Q299" s="1"/>
      <c r="R299" s="11">
        <f t="shared" si="65"/>
        <v>0</v>
      </c>
      <c r="S299" s="12" t="str">
        <f t="shared" si="66"/>
        <v/>
      </c>
      <c r="T299" s="11">
        <f t="shared" si="67"/>
        <v>0</v>
      </c>
      <c r="U299" s="1" t="e">
        <f t="shared" si="76"/>
        <v>#REF!</v>
      </c>
      <c r="V299" s="1"/>
      <c r="W299" s="11">
        <f>SUMIFS('Forecast Data'!$D:$D,'Forecast Data'!$C:$C,W$6,'Forecast Data'!$B:$B,$D299)</f>
        <v>0</v>
      </c>
      <c r="X299" s="11">
        <f>SUMIFS('Forecast Data'!$D:$D,'Forecast Data'!$C:$C,X$6,'Forecast Data'!$B:$B,$D299)</f>
        <v>0</v>
      </c>
      <c r="Y299" s="11">
        <f>SUMIFS('Forecast Data'!$D:$D,'Forecast Data'!$C:$C,Y$6,'Forecast Data'!$B:$B,$D299)</f>
        <v>0</v>
      </c>
      <c r="Z299" s="11">
        <f>SUMIFS('Forecast Data'!$D:$D,'Forecast Data'!$C:$C,Z$6,'Forecast Data'!$B:$B,$D299)</f>
        <v>0</v>
      </c>
      <c r="AA299" s="11">
        <f>SUMIFS('Forecast Data'!$D:$D,'Forecast Data'!$C:$C,AA$6,'Forecast Data'!$B:$B,$D299)</f>
        <v>0</v>
      </c>
      <c r="AB299" s="11">
        <f>SUMIFS('Forecast Data'!$D:$D,'Forecast Data'!$C:$C,AB$6,'Forecast Data'!$B:$B,$D299)</f>
        <v>0</v>
      </c>
      <c r="AC299" s="11">
        <f>SUMIFS('Forecast Data'!$D:$D,'Forecast Data'!$C:$C,AC$6,'Forecast Data'!$B:$B,$D299)</f>
        <v>0</v>
      </c>
      <c r="AD299" s="11">
        <f>SUMIFS('Forecast Data'!$D:$D,'Forecast Data'!$C:$C,AD$6,'Forecast Data'!$B:$B,$D299)</f>
        <v>0</v>
      </c>
      <c r="AE299" s="11">
        <f>SUMIFS('Forecast Data'!$D:$D,'Forecast Data'!$C:$C,AE$6,'Forecast Data'!$B:$B,$D299)</f>
        <v>0</v>
      </c>
      <c r="AF299" s="11">
        <f>SUMIFS('Forecast Data'!$D:$D,'Forecast Data'!$C:$C,AF$6,'Forecast Data'!$B:$B,$D299)</f>
        <v>0</v>
      </c>
      <c r="AG299" s="11">
        <f>SUMIFS('Forecast Data'!$D:$D,'Forecast Data'!$C:$C,AG$6,'Forecast Data'!$B:$B,$D299)</f>
        <v>0</v>
      </c>
      <c r="AH299" s="11">
        <f>SUMIFS('Forecast Data'!$D:$D,'Forecast Data'!$C:$C,AH$6,'Forecast Data'!$B:$B,$D299)</f>
        <v>0</v>
      </c>
      <c r="AI299" s="1"/>
      <c r="AJ299" s="12" t="str">
        <f>IF(SUMIFS('Forecast Data'!$E:$E,'Forecast Data'!$C:$C,AJ$6,'Forecast Data'!$B:$B,$D299)=0,"",SUMIFS('Forecast Data'!$E:$E,'Forecast Data'!$C:$C,AJ$6,'Forecast Data'!$B:$B,$D299))</f>
        <v/>
      </c>
      <c r="AK299" s="12" t="str">
        <f>IF(SUMIFS('Forecast Data'!$E:$E,'Forecast Data'!$C:$C,AK$6,'Forecast Data'!$B:$B,$D299)=0,"",SUMIFS('Forecast Data'!$E:$E,'Forecast Data'!$C:$C,AK$6,'Forecast Data'!$B:$B,$D299))</f>
        <v/>
      </c>
      <c r="AL299" s="12" t="str">
        <f>IF(SUMIFS('Forecast Data'!$E:$E,'Forecast Data'!$C:$C,AL$6,'Forecast Data'!$B:$B,$D299)=0,"",SUMIFS('Forecast Data'!$E:$E,'Forecast Data'!$C:$C,AL$6,'Forecast Data'!$B:$B,$D299))</f>
        <v/>
      </c>
      <c r="AM299" s="12" t="str">
        <f>IF(SUMIFS('Forecast Data'!$E:$E,'Forecast Data'!$C:$C,AM$6,'Forecast Data'!$B:$B,$D299)=0,"",SUMIFS('Forecast Data'!$E:$E,'Forecast Data'!$C:$C,AM$6,'Forecast Data'!$B:$B,$D299))</f>
        <v/>
      </c>
      <c r="AN299" s="12" t="str">
        <f>IF(SUMIFS('Forecast Data'!$E:$E,'Forecast Data'!$C:$C,AN$6,'Forecast Data'!$B:$B,$D299)=0,"",SUMIFS('Forecast Data'!$E:$E,'Forecast Data'!$C:$C,AN$6,'Forecast Data'!$B:$B,$D299))</f>
        <v/>
      </c>
      <c r="AO299" s="12" t="str">
        <f>IF(SUMIFS('Forecast Data'!$E:$E,'Forecast Data'!$C:$C,AO$6,'Forecast Data'!$B:$B,$D299)=0,"",SUMIFS('Forecast Data'!$E:$E,'Forecast Data'!$C:$C,AO$6,'Forecast Data'!$B:$B,$D299))</f>
        <v/>
      </c>
      <c r="AP299" s="12" t="str">
        <f>IF(SUMIFS('Forecast Data'!$E:$E,'Forecast Data'!$C:$C,AP$6,'Forecast Data'!$B:$B,$D299)=0,"",SUMIFS('Forecast Data'!$E:$E,'Forecast Data'!$C:$C,AP$6,'Forecast Data'!$B:$B,$D299))</f>
        <v/>
      </c>
      <c r="AQ299" s="12" t="str">
        <f>IF(SUMIFS('Forecast Data'!$E:$E,'Forecast Data'!$C:$C,AQ$6,'Forecast Data'!$B:$B,$D299)=0,"",SUMIFS('Forecast Data'!$E:$E,'Forecast Data'!$C:$C,AQ$6,'Forecast Data'!$B:$B,$D299))</f>
        <v/>
      </c>
      <c r="AR299" s="12" t="str">
        <f>IF(SUMIFS('Forecast Data'!$E:$E,'Forecast Data'!$C:$C,AR$6,'Forecast Data'!$B:$B,$D299)=0,"",SUMIFS('Forecast Data'!$E:$E,'Forecast Data'!$C:$C,AR$6,'Forecast Data'!$B:$B,$D299))</f>
        <v/>
      </c>
      <c r="AS299" s="12" t="str">
        <f>IF(SUMIFS('Forecast Data'!$E:$E,'Forecast Data'!$C:$C,AS$6,'Forecast Data'!$B:$B,$D299)=0,"",SUMIFS('Forecast Data'!$E:$E,'Forecast Data'!$C:$C,AS$6,'Forecast Data'!$B:$B,$D299))</f>
        <v/>
      </c>
      <c r="AT299" s="12" t="str">
        <f>IF(SUMIFS('Forecast Data'!$E:$E,'Forecast Data'!$C:$C,AT$6,'Forecast Data'!$B:$B,$D299)=0,"",SUMIFS('Forecast Data'!$E:$E,'Forecast Data'!$C:$C,AT$6,'Forecast Data'!$B:$B,$D299))</f>
        <v/>
      </c>
      <c r="AU299" s="12" t="str">
        <f>IF(SUMIFS('Forecast Data'!$E:$E,'Forecast Data'!$C:$C,AU$6,'Forecast Data'!$B:$B,$D299)=0,"",SUMIFS('Forecast Data'!$E:$E,'Forecast Data'!$C:$C,AU$6,'Forecast Data'!$B:$B,$D299))</f>
        <v/>
      </c>
      <c r="AV299" s="1"/>
      <c r="AW299" s="11">
        <f>SUMIFS('OP Units'!E:E,'OP Units'!$A:$A,$D299)</f>
        <v>0</v>
      </c>
      <c r="AX299" s="11">
        <f>SUMIFS('OP Units'!F:F,'OP Units'!$A:$A,$D299)</f>
        <v>0</v>
      </c>
      <c r="AY299" s="11">
        <f>SUMIFS('OP Units'!G:G,'OP Units'!$A:$A,$D299)</f>
        <v>0</v>
      </c>
      <c r="AZ299" s="11">
        <f>SUMIFS('OP Units'!H:H,'OP Units'!$A:$A,$D299)</f>
        <v>0</v>
      </c>
      <c r="BA299" s="11">
        <f>SUMIFS('OP Units'!I:I,'OP Units'!$A:$A,$D299)</f>
        <v>0</v>
      </c>
      <c r="BB299" s="11">
        <f>SUMIFS('OP Units'!J:J,'OP Units'!$A:$A,$D299)</f>
        <v>0</v>
      </c>
      <c r="BC299" s="11">
        <f>SUMIFS('OP Units'!K:K,'OP Units'!$A:$A,$D299)</f>
        <v>0</v>
      </c>
      <c r="BD299" s="11">
        <f>SUMIFS('OP Units'!L:L,'OP Units'!$A:$A,$D299)</f>
        <v>0</v>
      </c>
      <c r="BE299" s="11">
        <f>SUMIFS('OP Units'!M:M,'OP Units'!$A:$A,$D299)</f>
        <v>0</v>
      </c>
      <c r="BF299" s="11">
        <f>SUMIFS('OP Units'!N:N,'OP Units'!$A:$A,$D299)</f>
        <v>0</v>
      </c>
      <c r="BG299" s="11">
        <f>SUMIFS('OP Units'!O:O,'OP Units'!$A:$A,$D299)</f>
        <v>0</v>
      </c>
      <c r="BH299" s="11">
        <f>SUMIFS('OP Units'!P:P,'OP Units'!$A:$A,$D299)</f>
        <v>0</v>
      </c>
      <c r="BI299" s="1"/>
      <c r="BJ299" s="12" t="str">
        <f>IFERROR((SUMIFS('OP Units'!E:E,'OP Units'!$A:$A,$D299)-SUMIFS('Forecast Data'!$H:$H,'Forecast Data'!$C:$C,BJ$6,'Forecast Data'!$B:$B,$D299))/SUMIFS('Forecast Data'!$H:$H,'Forecast Data'!$C:$C,BJ$6,'Forecast Data'!$B:$B,$D299),"")</f>
        <v/>
      </c>
      <c r="BK299" s="12" t="str">
        <f>IFERROR((SUMIFS('OP Units'!F:F,'OP Units'!$A:$A,$D299)-SUMIFS('Forecast Data'!$H:$H,'Forecast Data'!$C:$C,BK$6,'Forecast Data'!$B:$B,$D299))/SUMIFS('Forecast Data'!$H:$H,'Forecast Data'!$C:$C,BK$6,'Forecast Data'!$B:$B,$D299),"")</f>
        <v/>
      </c>
      <c r="BL299" s="12" t="str">
        <f>IFERROR((SUMIFS('OP Units'!G:G,'OP Units'!$A:$A,$D299)-SUMIFS('Forecast Data'!$H:$H,'Forecast Data'!$C:$C,BL$6,'Forecast Data'!$B:$B,$D299))/SUMIFS('Forecast Data'!$H:$H,'Forecast Data'!$C:$C,BL$6,'Forecast Data'!$B:$B,$D299),"")</f>
        <v/>
      </c>
      <c r="BM299" s="12" t="str">
        <f>IFERROR((SUMIFS('OP Units'!H:H,'OP Units'!$A:$A,$D299)-SUMIFS('Forecast Data'!$H:$H,'Forecast Data'!$C:$C,BM$6,'Forecast Data'!$B:$B,$D299))/SUMIFS('Forecast Data'!$H:$H,'Forecast Data'!$C:$C,BM$6,'Forecast Data'!$B:$B,$D299),"")</f>
        <v/>
      </c>
      <c r="BN299" s="12" t="str">
        <f>IFERROR((SUMIFS('OP Units'!I:I,'OP Units'!$A:$A,$D299)-SUMIFS('Forecast Data'!$H:$H,'Forecast Data'!$C:$C,BN$6,'Forecast Data'!$B:$B,$D299))/SUMIFS('Forecast Data'!$H:$H,'Forecast Data'!$C:$C,BN$6,'Forecast Data'!$B:$B,$D299),"")</f>
        <v/>
      </c>
      <c r="BO299" s="12" t="str">
        <f>IFERROR((SUMIFS('OP Units'!J:J,'OP Units'!$A:$A,$D299)-SUMIFS('Forecast Data'!$H:$H,'Forecast Data'!$C:$C,BO$6,'Forecast Data'!$B:$B,$D299))/SUMIFS('Forecast Data'!$H:$H,'Forecast Data'!$C:$C,BO$6,'Forecast Data'!$B:$B,$D299),"")</f>
        <v/>
      </c>
      <c r="BP299" s="12" t="str">
        <f>IFERROR((SUMIFS('OP Units'!K:K,'OP Units'!$A:$A,$D299)-SUMIFS('Forecast Data'!$H:$H,'Forecast Data'!$C:$C,BP$6,'Forecast Data'!$B:$B,$D299))/SUMIFS('Forecast Data'!$H:$H,'Forecast Data'!$C:$C,BP$6,'Forecast Data'!$B:$B,$D299),"")</f>
        <v/>
      </c>
      <c r="BQ299" s="12" t="str">
        <f>IFERROR((SUMIFS('OP Units'!L:L,'OP Units'!$A:$A,$D299)-SUMIFS('Forecast Data'!$H:$H,'Forecast Data'!$C:$C,BQ$6,'Forecast Data'!$B:$B,$D299))/SUMIFS('Forecast Data'!$H:$H,'Forecast Data'!$C:$C,BQ$6,'Forecast Data'!$B:$B,$D299),"")</f>
        <v/>
      </c>
      <c r="BR299" s="12" t="str">
        <f>IFERROR((SUMIFS('OP Units'!M:M,'OP Units'!$A:$A,$D299)-SUMIFS('Forecast Data'!$H:$H,'Forecast Data'!$C:$C,BR$6,'Forecast Data'!$B:$B,$D299))/SUMIFS('Forecast Data'!$H:$H,'Forecast Data'!$C:$C,BR$6,'Forecast Data'!$B:$B,$D299),"")</f>
        <v/>
      </c>
      <c r="BS299" s="12" t="str">
        <f>IFERROR((SUMIFS('OP Units'!N:N,'OP Units'!$A:$A,$D299)-SUMIFS('Forecast Data'!$H:$H,'Forecast Data'!$C:$C,BS$6,'Forecast Data'!$B:$B,$D299))/SUMIFS('Forecast Data'!$H:$H,'Forecast Data'!$C:$C,BS$6,'Forecast Data'!$B:$B,$D299),"")</f>
        <v/>
      </c>
      <c r="BT299" s="12" t="str">
        <f>IFERROR((SUMIFS('OP Units'!O:O,'OP Units'!$A:$A,$D299)-SUMIFS('Forecast Data'!$H:$H,'Forecast Data'!$C:$C,BT$6,'Forecast Data'!$B:$B,$D299))/SUMIFS('Forecast Data'!$H:$H,'Forecast Data'!$C:$C,BT$6,'Forecast Data'!$B:$B,$D299),"")</f>
        <v/>
      </c>
      <c r="BU299" s="12" t="str">
        <f>IFERROR((SUMIFS('OP Units'!P:P,'OP Units'!$A:$A,$D299)-SUMIFS('Forecast Data'!$H:$H,'Forecast Data'!$C:$C,BU$6,'Forecast Data'!$B:$B,$D299))/SUMIFS('Forecast Data'!$H:$H,'Forecast Data'!$C:$C,BU$6,'Forecast Data'!$B:$B,$D299),"")</f>
        <v/>
      </c>
      <c r="BV299" s="12"/>
      <c r="BW299" s="11">
        <f>(SUMIFS('Forecast Data'!H:H,'Forecast Data'!B:B,D299,'Forecast Data'!C:C,BK$6)+SUMIFS('Forecast Data'!H:H,'Forecast Data'!B:B,D299,'Forecast Data'!C:C,BL$6)+SUMIFS('Forecast Data'!H:H,'Forecast Data'!B:B,D299,'Forecast Data'!C:C,BM$6)+SUMIFS('Forecast Data'!H:H,'Forecast Data'!B:B,D299,'Forecast Data'!C:C,BN$6)+SUMIFS('Forecast Data'!H:H,'Forecast Data'!B:B,D299,'Forecast Data'!C:C,BO$6)+SUMIFS('Forecast Data'!H:H,'Forecast Data'!B:B,D299,'Forecast Data'!C:C,BP$6)+SUMIFS('Forecast Data'!H:H,'Forecast Data'!B:B,D299,'Forecast Data'!C:C,BQ$6)+SUMIFS('Forecast Data'!H:H,'Forecast Data'!B:B,D299,'Forecast Data'!C:C,BJ$6))/8</f>
        <v>0</v>
      </c>
      <c r="BX299" s="12" t="str">
        <f>IFERROR((SUM(W299:AD299)-(SUMIFS('Forecast Data'!H:H,'Forecast Data'!B:B,B299,'Forecast Data'!C:C,BJ$6)+SUMIFS('Forecast Data'!H:H,'Forecast Data'!B:B,B299,'Forecast Data'!C:C,BK$6)+SUMIFS('Forecast Data'!H:H,'Forecast Data'!B:B,B299,'Forecast Data'!C:C,BL$6)+SUMIFS('Forecast Data'!H:H,'Forecast Data'!B:B,B299,'Forecast Data'!C:C,BM$6)+SUMIFS('Forecast Data'!H:H,'Forecast Data'!B:B,B299,'Forecast Data'!C:C,BN$6)+SUMIFS('Forecast Data'!H:H,'Forecast Data'!B:B,B299,'Forecast Data'!C:C,BO$6)+SUMIFS('Forecast Data'!H:H,'Forecast Data'!B:B,B299,'Forecast Data'!C:C,BP$6)+SUMIFS('Forecast Data'!H:H,'Forecast Data'!B:B,B299,'Forecast Data'!C:C,BQ$6)))/(SUMIFS('Forecast Data'!H:H,'Forecast Data'!B:B,B299,'Forecast Data'!C:C,BJ$6)+SUMIFS('Forecast Data'!H:H,'Forecast Data'!B:B,B299,'Forecast Data'!C:C,BK$6)+SUMIFS('Forecast Data'!H:H,'Forecast Data'!B:B,B299,'Forecast Data'!C:C,BL$6)+SUMIFS('Forecast Data'!H:H,'Forecast Data'!B:B,B299,'Forecast Data'!C:C,BM$6)+SUMIFS('Forecast Data'!H:H,'Forecast Data'!B:B,B299,'Forecast Data'!C:C,BN$6)+SUMIFS('Forecast Data'!H:H,'Forecast Data'!B:B,B299,'Forecast Data'!C:C,BO$6)+SUMIFS('Forecast Data'!H:H,'Forecast Data'!B:B,B299,'Forecast Data'!C:C,BP$6)+SUMIFS('Forecast Data'!H:H,'Forecast Data'!B:B,B299,'Forecast Data'!C:C,BQ$6)),"")</f>
        <v/>
      </c>
      <c r="BY299" s="12">
        <f t="shared" si="68"/>
        <v>0</v>
      </c>
      <c r="BZ299" s="16">
        <f t="shared" si="69"/>
        <v>0</v>
      </c>
      <c r="CA299" s="13">
        <f t="shared" si="70"/>
        <v>0</v>
      </c>
      <c r="CB299" s="12">
        <f t="shared" si="71"/>
        <v>0</v>
      </c>
      <c r="CC299" s="12"/>
      <c r="CD299" s="11">
        <f>(SUMIFS('Forecast Data'!H:H,'Forecast Data'!B:B,D299,'Forecast Data'!C:C,BK$6)+SUMIFS('Forecast Data'!H:H,'Forecast Data'!B:B,D299,'Forecast Data'!C:C,BL$6)+SUMIFS('Forecast Data'!H:H,'Forecast Data'!B:B,D299,'Forecast Data'!C:C,BM$6)+SUMIFS('Forecast Data'!H:H,'Forecast Data'!B:B,D299,'Forecast Data'!C:C,BJ$6))/4</f>
        <v>0</v>
      </c>
      <c r="CE299" s="12" t="str">
        <f>IFERROR((SUM(W299:Z299)-(SUMIFS('Forecast Data'!H:H,'Forecast Data'!B:B,D299,'Forecast Data'!C:C,BJ$6)+SUMIFS('Forecast Data'!H:H,'Forecast Data'!B:B,D299,'Forecast Data'!C:C,BK$6)+SUMIFS('Forecast Data'!H:H,'Forecast Data'!B:B,D299,'Forecast Data'!C:C,BL$6)+SUMIFS('Forecast Data'!H:H,'Forecast Data'!B:B,D299,'Forecast Data'!C:C,BM$6)))/(SUMIFS('Forecast Data'!H:H,'Forecast Data'!B:B,D299,'Forecast Data'!C:C,BJ$6)+SUMIFS('Forecast Data'!H:H,'Forecast Data'!B:B,D299,'Forecast Data'!C:C,BK$6)+SUMIFS('Forecast Data'!H:H,'Forecast Data'!B:B,D299,'Forecast Data'!C:C,BL$6)+SUMIFS('Forecast Data'!H:H,'Forecast Data'!B:B,D299,'Forecast Data'!C:C,BM$6)),"")</f>
        <v/>
      </c>
      <c r="CF299" s="12">
        <f t="shared" si="72"/>
        <v>0</v>
      </c>
      <c r="CG299" s="12">
        <f t="shared" si="73"/>
        <v>0</v>
      </c>
      <c r="CH299" s="13">
        <f t="shared" si="74"/>
        <v>0</v>
      </c>
      <c r="CI299" s="13"/>
    </row>
    <row r="300" spans="1:87" ht="13.2">
      <c r="A300" s="1"/>
      <c r="B300" t="str">
        <f t="shared" si="75"/>
        <v>Alora</v>
      </c>
      <c r="D300" t="s">
        <v>332</v>
      </c>
      <c r="E300" s="11">
        <f>SUMIFS('Fin Data'!F:F,'Fin Data'!A:A,D300)</f>
        <v>0</v>
      </c>
      <c r="F300" s="11">
        <f>SUMIFS('Fin Data with 6 week hist'!I:I,'Fin Data with 6 week hist'!$A:$A,$D300)</f>
        <v>0</v>
      </c>
      <c r="G300" s="11">
        <f>SUMIFS('Fin Data with 6 week hist'!J:J,'Fin Data with 6 week hist'!$A:$A,$D300)</f>
        <v>0</v>
      </c>
      <c r="H300" s="11">
        <f>SUMIFS('Fin Data with 6 week hist'!K:K,'Fin Data with 6 week hist'!$A:$A,$D300)+SUMIFS('Unit Cancellations'!D:D,'Unit Cancellations'!$B:$B,$D300)</f>
        <v>0</v>
      </c>
      <c r="I300" s="11">
        <f>SUMIFS('Fin Data with 6 week hist'!L:L,'Fin Data with 6 week hist'!$A:$A,$D300)+SUMIFS('Unit Cancellations'!E:E,'Unit Cancellations'!$B:$B,$D300)</f>
        <v>0</v>
      </c>
      <c r="J300" s="11">
        <f>SUMIFS('Fin Data with 6 week hist'!M:M,'Fin Data with 6 week hist'!$A:$A,$D300)+SUMIFS('Unit Cancellations'!F:F,'Unit Cancellations'!$B:$B,$D300)</f>
        <v>0</v>
      </c>
      <c r="K300" s="11">
        <f>SUMIFS('Fin Data with 6 week hist'!N:N,'Fin Data with 6 week hist'!$A:$A,$D300)+SUMIFS('Unit Cancellations'!G:G,'Unit Cancellations'!$B:$B,$D300)</f>
        <v>0</v>
      </c>
      <c r="L300" s="11">
        <f>SUMIFS('Fin Data'!AN:AN,'Fin Data'!A:A,D300)</f>
        <v>0</v>
      </c>
      <c r="M300" s="12">
        <f>IFERROR(SUMIFS('Fin Data'!AO:AO,'Fin Data'!A:A,D300),"")</f>
        <v>0</v>
      </c>
      <c r="N300" s="1"/>
      <c r="O300" s="11">
        <f t="shared" si="63"/>
        <v>0</v>
      </c>
      <c r="P300" s="12" t="str">
        <f t="shared" si="64"/>
        <v/>
      </c>
      <c r="Q300" s="1"/>
      <c r="R300" s="11">
        <f t="shared" si="65"/>
        <v>0</v>
      </c>
      <c r="S300" s="12" t="str">
        <f t="shared" si="66"/>
        <v/>
      </c>
      <c r="T300" s="11">
        <f t="shared" si="67"/>
        <v>0</v>
      </c>
      <c r="U300" s="1" t="e">
        <f t="shared" si="76"/>
        <v>#REF!</v>
      </c>
      <c r="V300" s="1"/>
      <c r="W300" s="11">
        <f>SUMIFS('Forecast Data'!$D:$D,'Forecast Data'!$C:$C,W$6,'Forecast Data'!$B:$B,$D300)</f>
        <v>0</v>
      </c>
      <c r="X300" s="11">
        <f>SUMIFS('Forecast Data'!$D:$D,'Forecast Data'!$C:$C,X$6,'Forecast Data'!$B:$B,$D300)</f>
        <v>0</v>
      </c>
      <c r="Y300" s="11">
        <f>SUMIFS('Forecast Data'!$D:$D,'Forecast Data'!$C:$C,Y$6,'Forecast Data'!$B:$B,$D300)</f>
        <v>0</v>
      </c>
      <c r="Z300" s="11">
        <f>SUMIFS('Forecast Data'!$D:$D,'Forecast Data'!$C:$C,Z$6,'Forecast Data'!$B:$B,$D300)</f>
        <v>0</v>
      </c>
      <c r="AA300" s="11">
        <f>SUMIFS('Forecast Data'!$D:$D,'Forecast Data'!$C:$C,AA$6,'Forecast Data'!$B:$B,$D300)</f>
        <v>0</v>
      </c>
      <c r="AB300" s="11">
        <f>SUMIFS('Forecast Data'!$D:$D,'Forecast Data'!$C:$C,AB$6,'Forecast Data'!$B:$B,$D300)</f>
        <v>0</v>
      </c>
      <c r="AC300" s="11">
        <f>SUMIFS('Forecast Data'!$D:$D,'Forecast Data'!$C:$C,AC$6,'Forecast Data'!$B:$B,$D300)</f>
        <v>0</v>
      </c>
      <c r="AD300" s="11">
        <f>SUMIFS('Forecast Data'!$D:$D,'Forecast Data'!$C:$C,AD$6,'Forecast Data'!$B:$B,$D300)</f>
        <v>0</v>
      </c>
      <c r="AE300" s="11">
        <f>SUMIFS('Forecast Data'!$D:$D,'Forecast Data'!$C:$C,AE$6,'Forecast Data'!$B:$B,$D300)</f>
        <v>0</v>
      </c>
      <c r="AF300" s="11">
        <f>SUMIFS('Forecast Data'!$D:$D,'Forecast Data'!$C:$C,AF$6,'Forecast Data'!$B:$B,$D300)</f>
        <v>0</v>
      </c>
      <c r="AG300" s="11">
        <f>SUMIFS('Forecast Data'!$D:$D,'Forecast Data'!$C:$C,AG$6,'Forecast Data'!$B:$B,$D300)</f>
        <v>0</v>
      </c>
      <c r="AH300" s="11">
        <f>SUMIFS('Forecast Data'!$D:$D,'Forecast Data'!$C:$C,AH$6,'Forecast Data'!$B:$B,$D300)</f>
        <v>0</v>
      </c>
      <c r="AI300" s="1"/>
      <c r="AJ300" s="12" t="str">
        <f>IF(SUMIFS('Forecast Data'!$E:$E,'Forecast Data'!$C:$C,AJ$6,'Forecast Data'!$B:$B,$D300)=0,"",SUMIFS('Forecast Data'!$E:$E,'Forecast Data'!$C:$C,AJ$6,'Forecast Data'!$B:$B,$D300))</f>
        <v/>
      </c>
      <c r="AK300" s="12" t="str">
        <f>IF(SUMIFS('Forecast Data'!$E:$E,'Forecast Data'!$C:$C,AK$6,'Forecast Data'!$B:$B,$D300)=0,"",SUMIFS('Forecast Data'!$E:$E,'Forecast Data'!$C:$C,AK$6,'Forecast Data'!$B:$B,$D300))</f>
        <v/>
      </c>
      <c r="AL300" s="12" t="str">
        <f>IF(SUMIFS('Forecast Data'!$E:$E,'Forecast Data'!$C:$C,AL$6,'Forecast Data'!$B:$B,$D300)=0,"",SUMIFS('Forecast Data'!$E:$E,'Forecast Data'!$C:$C,AL$6,'Forecast Data'!$B:$B,$D300))</f>
        <v/>
      </c>
      <c r="AM300" s="12" t="str">
        <f>IF(SUMIFS('Forecast Data'!$E:$E,'Forecast Data'!$C:$C,AM$6,'Forecast Data'!$B:$B,$D300)=0,"",SUMIFS('Forecast Data'!$E:$E,'Forecast Data'!$C:$C,AM$6,'Forecast Data'!$B:$B,$D300))</f>
        <v/>
      </c>
      <c r="AN300" s="12" t="str">
        <f>IF(SUMIFS('Forecast Data'!$E:$E,'Forecast Data'!$C:$C,AN$6,'Forecast Data'!$B:$B,$D300)=0,"",SUMIFS('Forecast Data'!$E:$E,'Forecast Data'!$C:$C,AN$6,'Forecast Data'!$B:$B,$D300))</f>
        <v/>
      </c>
      <c r="AO300" s="12" t="str">
        <f>IF(SUMIFS('Forecast Data'!$E:$E,'Forecast Data'!$C:$C,AO$6,'Forecast Data'!$B:$B,$D300)=0,"",SUMIFS('Forecast Data'!$E:$E,'Forecast Data'!$C:$C,AO$6,'Forecast Data'!$B:$B,$D300))</f>
        <v/>
      </c>
      <c r="AP300" s="12" t="str">
        <f>IF(SUMIFS('Forecast Data'!$E:$E,'Forecast Data'!$C:$C,AP$6,'Forecast Data'!$B:$B,$D300)=0,"",SUMIFS('Forecast Data'!$E:$E,'Forecast Data'!$C:$C,AP$6,'Forecast Data'!$B:$B,$D300))</f>
        <v/>
      </c>
      <c r="AQ300" s="12" t="str">
        <f>IF(SUMIFS('Forecast Data'!$E:$E,'Forecast Data'!$C:$C,AQ$6,'Forecast Data'!$B:$B,$D300)=0,"",SUMIFS('Forecast Data'!$E:$E,'Forecast Data'!$C:$C,AQ$6,'Forecast Data'!$B:$B,$D300))</f>
        <v/>
      </c>
      <c r="AR300" s="12" t="str">
        <f>IF(SUMIFS('Forecast Data'!$E:$E,'Forecast Data'!$C:$C,AR$6,'Forecast Data'!$B:$B,$D300)=0,"",SUMIFS('Forecast Data'!$E:$E,'Forecast Data'!$C:$C,AR$6,'Forecast Data'!$B:$B,$D300))</f>
        <v/>
      </c>
      <c r="AS300" s="12" t="str">
        <f>IF(SUMIFS('Forecast Data'!$E:$E,'Forecast Data'!$C:$C,AS$6,'Forecast Data'!$B:$B,$D300)=0,"",SUMIFS('Forecast Data'!$E:$E,'Forecast Data'!$C:$C,AS$6,'Forecast Data'!$B:$B,$D300))</f>
        <v/>
      </c>
      <c r="AT300" s="12" t="str">
        <f>IF(SUMIFS('Forecast Data'!$E:$E,'Forecast Data'!$C:$C,AT$6,'Forecast Data'!$B:$B,$D300)=0,"",SUMIFS('Forecast Data'!$E:$E,'Forecast Data'!$C:$C,AT$6,'Forecast Data'!$B:$B,$D300))</f>
        <v/>
      </c>
      <c r="AU300" s="12" t="str">
        <f>IF(SUMIFS('Forecast Data'!$E:$E,'Forecast Data'!$C:$C,AU$6,'Forecast Data'!$B:$B,$D300)=0,"",SUMIFS('Forecast Data'!$E:$E,'Forecast Data'!$C:$C,AU$6,'Forecast Data'!$B:$B,$D300))</f>
        <v/>
      </c>
      <c r="AV300" s="1"/>
      <c r="AW300" s="11">
        <f>SUMIFS('OP Units'!E:E,'OP Units'!$A:$A,$D300)</f>
        <v>0</v>
      </c>
      <c r="AX300" s="11">
        <f>SUMIFS('OP Units'!F:F,'OP Units'!$A:$A,$D300)</f>
        <v>0</v>
      </c>
      <c r="AY300" s="11">
        <f>SUMIFS('OP Units'!G:G,'OP Units'!$A:$A,$D300)</f>
        <v>0</v>
      </c>
      <c r="AZ300" s="11">
        <f>SUMIFS('OP Units'!H:H,'OP Units'!$A:$A,$D300)</f>
        <v>0</v>
      </c>
      <c r="BA300" s="11">
        <f>SUMIFS('OP Units'!I:I,'OP Units'!$A:$A,$D300)</f>
        <v>0</v>
      </c>
      <c r="BB300" s="11">
        <f>SUMIFS('OP Units'!J:J,'OP Units'!$A:$A,$D300)</f>
        <v>0</v>
      </c>
      <c r="BC300" s="11">
        <f>SUMIFS('OP Units'!K:K,'OP Units'!$A:$A,$D300)</f>
        <v>0</v>
      </c>
      <c r="BD300" s="11">
        <f>SUMIFS('OP Units'!L:L,'OP Units'!$A:$A,$D300)</f>
        <v>0</v>
      </c>
      <c r="BE300" s="11">
        <f>SUMIFS('OP Units'!M:M,'OP Units'!$A:$A,$D300)</f>
        <v>0</v>
      </c>
      <c r="BF300" s="11">
        <f>SUMIFS('OP Units'!N:N,'OP Units'!$A:$A,$D300)</f>
        <v>0</v>
      </c>
      <c r="BG300" s="11">
        <f>SUMIFS('OP Units'!O:O,'OP Units'!$A:$A,$D300)</f>
        <v>0</v>
      </c>
      <c r="BH300" s="11">
        <f>SUMIFS('OP Units'!P:P,'OP Units'!$A:$A,$D300)</f>
        <v>0</v>
      </c>
      <c r="BI300" s="1"/>
      <c r="BJ300" s="12" t="str">
        <f>IFERROR((SUMIFS('OP Units'!E:E,'OP Units'!$A:$A,$D300)-SUMIFS('Forecast Data'!$H:$H,'Forecast Data'!$C:$C,BJ$6,'Forecast Data'!$B:$B,$D300))/SUMIFS('Forecast Data'!$H:$H,'Forecast Data'!$C:$C,BJ$6,'Forecast Data'!$B:$B,$D300),"")</f>
        <v/>
      </c>
      <c r="BK300" s="12" t="str">
        <f>IFERROR((SUMIFS('OP Units'!F:F,'OP Units'!$A:$A,$D300)-SUMIFS('Forecast Data'!$H:$H,'Forecast Data'!$C:$C,BK$6,'Forecast Data'!$B:$B,$D300))/SUMIFS('Forecast Data'!$H:$H,'Forecast Data'!$C:$C,BK$6,'Forecast Data'!$B:$B,$D300),"")</f>
        <v/>
      </c>
      <c r="BL300" s="12" t="str">
        <f>IFERROR((SUMIFS('OP Units'!G:G,'OP Units'!$A:$A,$D300)-SUMIFS('Forecast Data'!$H:$H,'Forecast Data'!$C:$C,BL$6,'Forecast Data'!$B:$B,$D300))/SUMIFS('Forecast Data'!$H:$H,'Forecast Data'!$C:$C,BL$6,'Forecast Data'!$B:$B,$D300),"")</f>
        <v/>
      </c>
      <c r="BM300" s="12" t="str">
        <f>IFERROR((SUMIFS('OP Units'!H:H,'OP Units'!$A:$A,$D300)-SUMIFS('Forecast Data'!$H:$H,'Forecast Data'!$C:$C,BM$6,'Forecast Data'!$B:$B,$D300))/SUMIFS('Forecast Data'!$H:$H,'Forecast Data'!$C:$C,BM$6,'Forecast Data'!$B:$B,$D300),"")</f>
        <v/>
      </c>
      <c r="BN300" s="12" t="str">
        <f>IFERROR((SUMIFS('OP Units'!I:I,'OP Units'!$A:$A,$D300)-SUMIFS('Forecast Data'!$H:$H,'Forecast Data'!$C:$C,BN$6,'Forecast Data'!$B:$B,$D300))/SUMIFS('Forecast Data'!$H:$H,'Forecast Data'!$C:$C,BN$6,'Forecast Data'!$B:$B,$D300),"")</f>
        <v/>
      </c>
      <c r="BO300" s="12" t="str">
        <f>IFERROR((SUMIFS('OP Units'!J:J,'OP Units'!$A:$A,$D300)-SUMIFS('Forecast Data'!$H:$H,'Forecast Data'!$C:$C,BO$6,'Forecast Data'!$B:$B,$D300))/SUMIFS('Forecast Data'!$H:$H,'Forecast Data'!$C:$C,BO$6,'Forecast Data'!$B:$B,$D300),"")</f>
        <v/>
      </c>
      <c r="BP300" s="12" t="str">
        <f>IFERROR((SUMIFS('OP Units'!K:K,'OP Units'!$A:$A,$D300)-SUMIFS('Forecast Data'!$H:$H,'Forecast Data'!$C:$C,BP$6,'Forecast Data'!$B:$B,$D300))/SUMIFS('Forecast Data'!$H:$H,'Forecast Data'!$C:$C,BP$6,'Forecast Data'!$B:$B,$D300),"")</f>
        <v/>
      </c>
      <c r="BQ300" s="12" t="str">
        <f>IFERROR((SUMIFS('OP Units'!L:L,'OP Units'!$A:$A,$D300)-SUMIFS('Forecast Data'!$H:$H,'Forecast Data'!$C:$C,BQ$6,'Forecast Data'!$B:$B,$D300))/SUMIFS('Forecast Data'!$H:$H,'Forecast Data'!$C:$C,BQ$6,'Forecast Data'!$B:$B,$D300),"")</f>
        <v/>
      </c>
      <c r="BR300" s="12" t="str">
        <f>IFERROR((SUMIFS('OP Units'!M:M,'OP Units'!$A:$A,$D300)-SUMIFS('Forecast Data'!$H:$H,'Forecast Data'!$C:$C,BR$6,'Forecast Data'!$B:$B,$D300))/SUMIFS('Forecast Data'!$H:$H,'Forecast Data'!$C:$C,BR$6,'Forecast Data'!$B:$B,$D300),"")</f>
        <v/>
      </c>
      <c r="BS300" s="12" t="str">
        <f>IFERROR((SUMIFS('OP Units'!N:N,'OP Units'!$A:$A,$D300)-SUMIFS('Forecast Data'!$H:$H,'Forecast Data'!$C:$C,BS$6,'Forecast Data'!$B:$B,$D300))/SUMIFS('Forecast Data'!$H:$H,'Forecast Data'!$C:$C,BS$6,'Forecast Data'!$B:$B,$D300),"")</f>
        <v/>
      </c>
      <c r="BT300" s="12" t="str">
        <f>IFERROR((SUMIFS('OP Units'!O:O,'OP Units'!$A:$A,$D300)-SUMIFS('Forecast Data'!$H:$H,'Forecast Data'!$C:$C,BT$6,'Forecast Data'!$B:$B,$D300))/SUMIFS('Forecast Data'!$H:$H,'Forecast Data'!$C:$C,BT$6,'Forecast Data'!$B:$B,$D300),"")</f>
        <v/>
      </c>
      <c r="BU300" s="12" t="str">
        <f>IFERROR((SUMIFS('OP Units'!P:P,'OP Units'!$A:$A,$D300)-SUMIFS('Forecast Data'!$H:$H,'Forecast Data'!$C:$C,BU$6,'Forecast Data'!$B:$B,$D300))/SUMIFS('Forecast Data'!$H:$H,'Forecast Data'!$C:$C,BU$6,'Forecast Data'!$B:$B,$D300),"")</f>
        <v/>
      </c>
      <c r="BV300" s="12"/>
      <c r="BW300" s="11">
        <f>(SUMIFS('Forecast Data'!H:H,'Forecast Data'!B:B,D300,'Forecast Data'!C:C,BK$6)+SUMIFS('Forecast Data'!H:H,'Forecast Data'!B:B,D300,'Forecast Data'!C:C,BL$6)+SUMIFS('Forecast Data'!H:H,'Forecast Data'!B:B,D300,'Forecast Data'!C:C,BM$6)+SUMIFS('Forecast Data'!H:H,'Forecast Data'!B:B,D300,'Forecast Data'!C:C,BN$6)+SUMIFS('Forecast Data'!H:H,'Forecast Data'!B:B,D300,'Forecast Data'!C:C,BO$6)+SUMIFS('Forecast Data'!H:H,'Forecast Data'!B:B,D300,'Forecast Data'!C:C,BP$6)+SUMIFS('Forecast Data'!H:H,'Forecast Data'!B:B,D300,'Forecast Data'!C:C,BQ$6)+SUMIFS('Forecast Data'!H:H,'Forecast Data'!B:B,D300,'Forecast Data'!C:C,BJ$6))/8</f>
        <v>0</v>
      </c>
      <c r="BX300" s="12" t="str">
        <f>IFERROR((SUM(W300:AD300)-(SUMIFS('Forecast Data'!H:H,'Forecast Data'!B:B,B300,'Forecast Data'!C:C,BJ$6)+SUMIFS('Forecast Data'!H:H,'Forecast Data'!B:B,B300,'Forecast Data'!C:C,BK$6)+SUMIFS('Forecast Data'!H:H,'Forecast Data'!B:B,B300,'Forecast Data'!C:C,BL$6)+SUMIFS('Forecast Data'!H:H,'Forecast Data'!B:B,B300,'Forecast Data'!C:C,BM$6)+SUMIFS('Forecast Data'!H:H,'Forecast Data'!B:B,B300,'Forecast Data'!C:C,BN$6)+SUMIFS('Forecast Data'!H:H,'Forecast Data'!B:B,B300,'Forecast Data'!C:C,BO$6)+SUMIFS('Forecast Data'!H:H,'Forecast Data'!B:B,B300,'Forecast Data'!C:C,BP$6)+SUMIFS('Forecast Data'!H:H,'Forecast Data'!B:B,B300,'Forecast Data'!C:C,BQ$6)))/(SUMIFS('Forecast Data'!H:H,'Forecast Data'!B:B,B300,'Forecast Data'!C:C,BJ$6)+SUMIFS('Forecast Data'!H:H,'Forecast Data'!B:B,B300,'Forecast Data'!C:C,BK$6)+SUMIFS('Forecast Data'!H:H,'Forecast Data'!B:B,B300,'Forecast Data'!C:C,BL$6)+SUMIFS('Forecast Data'!H:H,'Forecast Data'!B:B,B300,'Forecast Data'!C:C,BM$6)+SUMIFS('Forecast Data'!H:H,'Forecast Data'!B:B,B300,'Forecast Data'!C:C,BN$6)+SUMIFS('Forecast Data'!H:H,'Forecast Data'!B:B,B300,'Forecast Data'!C:C,BO$6)+SUMIFS('Forecast Data'!H:H,'Forecast Data'!B:B,B300,'Forecast Data'!C:C,BP$6)+SUMIFS('Forecast Data'!H:H,'Forecast Data'!B:B,B300,'Forecast Data'!C:C,BQ$6)),"")</f>
        <v/>
      </c>
      <c r="BY300" s="12">
        <f t="shared" si="68"/>
        <v>0</v>
      </c>
      <c r="BZ300" s="16">
        <f t="shared" si="69"/>
        <v>0</v>
      </c>
      <c r="CA300" s="13">
        <f t="shared" si="70"/>
        <v>0</v>
      </c>
      <c r="CB300" s="12">
        <f t="shared" si="71"/>
        <v>0</v>
      </c>
      <c r="CC300" s="12"/>
      <c r="CD300" s="11">
        <f>(SUMIFS('Forecast Data'!H:H,'Forecast Data'!B:B,D300,'Forecast Data'!C:C,BK$6)+SUMIFS('Forecast Data'!H:H,'Forecast Data'!B:B,D300,'Forecast Data'!C:C,BL$6)+SUMIFS('Forecast Data'!H:H,'Forecast Data'!B:B,D300,'Forecast Data'!C:C,BM$6)+SUMIFS('Forecast Data'!H:H,'Forecast Data'!B:B,D300,'Forecast Data'!C:C,BJ$6))/4</f>
        <v>0</v>
      </c>
      <c r="CE300" s="12" t="str">
        <f>IFERROR((SUM(W300:Z300)-(SUMIFS('Forecast Data'!H:H,'Forecast Data'!B:B,D300,'Forecast Data'!C:C,BJ$6)+SUMIFS('Forecast Data'!H:H,'Forecast Data'!B:B,D300,'Forecast Data'!C:C,BK$6)+SUMIFS('Forecast Data'!H:H,'Forecast Data'!B:B,D300,'Forecast Data'!C:C,BL$6)+SUMIFS('Forecast Data'!H:H,'Forecast Data'!B:B,D300,'Forecast Data'!C:C,BM$6)))/(SUMIFS('Forecast Data'!H:H,'Forecast Data'!B:B,D300,'Forecast Data'!C:C,BJ$6)+SUMIFS('Forecast Data'!H:H,'Forecast Data'!B:B,D300,'Forecast Data'!C:C,BK$6)+SUMIFS('Forecast Data'!H:H,'Forecast Data'!B:B,D300,'Forecast Data'!C:C,BL$6)+SUMIFS('Forecast Data'!H:H,'Forecast Data'!B:B,D300,'Forecast Data'!C:C,BM$6)),"")</f>
        <v/>
      </c>
      <c r="CF300" s="12">
        <f t="shared" si="72"/>
        <v>0</v>
      </c>
      <c r="CG300" s="12">
        <f t="shared" si="73"/>
        <v>0</v>
      </c>
      <c r="CH300" s="13">
        <f t="shared" si="74"/>
        <v>0</v>
      </c>
      <c r="CI300" s="13"/>
    </row>
    <row r="301" spans="1:87" ht="13.2">
      <c r="A301" s="1"/>
      <c r="B301" t="str">
        <f t="shared" si="75"/>
        <v>Alora (OEM)</v>
      </c>
      <c r="D301" t="s">
        <v>333</v>
      </c>
      <c r="E301" s="11">
        <f>SUMIFS('Fin Data'!F:F,'Fin Data'!A:A,D301)</f>
        <v>0</v>
      </c>
      <c r="F301" s="11">
        <f>SUMIFS('Fin Data with 6 week hist'!I:I,'Fin Data with 6 week hist'!$A:$A,$D301)</f>
        <v>0</v>
      </c>
      <c r="G301" s="11">
        <f>SUMIFS('Fin Data with 6 week hist'!J:J,'Fin Data with 6 week hist'!$A:$A,$D301)</f>
        <v>0</v>
      </c>
      <c r="H301" s="11">
        <f>SUMIFS('Fin Data with 6 week hist'!K:K,'Fin Data with 6 week hist'!$A:$A,$D301)+SUMIFS('Unit Cancellations'!D:D,'Unit Cancellations'!$B:$B,$D301)</f>
        <v>0</v>
      </c>
      <c r="I301" s="11">
        <f>SUMIFS('Fin Data with 6 week hist'!L:L,'Fin Data with 6 week hist'!$A:$A,$D301)+SUMIFS('Unit Cancellations'!E:E,'Unit Cancellations'!$B:$B,$D301)</f>
        <v>0</v>
      </c>
      <c r="J301" s="11">
        <f>SUMIFS('Fin Data with 6 week hist'!M:M,'Fin Data with 6 week hist'!$A:$A,$D301)+SUMIFS('Unit Cancellations'!F:F,'Unit Cancellations'!$B:$B,$D301)</f>
        <v>0</v>
      </c>
      <c r="K301" s="11">
        <f>SUMIFS('Fin Data with 6 week hist'!N:N,'Fin Data with 6 week hist'!$A:$A,$D301)+SUMIFS('Unit Cancellations'!G:G,'Unit Cancellations'!$B:$B,$D301)</f>
        <v>0</v>
      </c>
      <c r="L301" s="11">
        <f>SUMIFS('Fin Data'!AN:AN,'Fin Data'!A:A,D301)</f>
        <v>0</v>
      </c>
      <c r="M301" s="12">
        <f>IFERROR(SUMIFS('Fin Data'!AO:AO,'Fin Data'!A:A,D301),"")</f>
        <v>0</v>
      </c>
      <c r="N301" s="1"/>
      <c r="O301" s="11">
        <f t="shared" si="63"/>
        <v>0</v>
      </c>
      <c r="P301" s="12" t="str">
        <f t="shared" si="64"/>
        <v/>
      </c>
      <c r="Q301" s="1"/>
      <c r="R301" s="11">
        <f t="shared" si="65"/>
        <v>0</v>
      </c>
      <c r="S301" s="12" t="str">
        <f t="shared" si="66"/>
        <v/>
      </c>
      <c r="T301" s="11">
        <f t="shared" si="67"/>
        <v>0</v>
      </c>
      <c r="U301" s="1" t="e">
        <f t="shared" si="76"/>
        <v>#REF!</v>
      </c>
      <c r="V301" s="1"/>
      <c r="W301" s="11">
        <f>SUMIFS('Forecast Data'!$D:$D,'Forecast Data'!$C:$C,W$6,'Forecast Data'!$B:$B,$D301)</f>
        <v>0</v>
      </c>
      <c r="X301" s="11">
        <f>SUMIFS('Forecast Data'!$D:$D,'Forecast Data'!$C:$C,X$6,'Forecast Data'!$B:$B,$D301)</f>
        <v>0</v>
      </c>
      <c r="Y301" s="11">
        <f>SUMIFS('Forecast Data'!$D:$D,'Forecast Data'!$C:$C,Y$6,'Forecast Data'!$B:$B,$D301)</f>
        <v>0</v>
      </c>
      <c r="Z301" s="11">
        <f>SUMIFS('Forecast Data'!$D:$D,'Forecast Data'!$C:$C,Z$6,'Forecast Data'!$B:$B,$D301)</f>
        <v>0</v>
      </c>
      <c r="AA301" s="11">
        <f>SUMIFS('Forecast Data'!$D:$D,'Forecast Data'!$C:$C,AA$6,'Forecast Data'!$B:$B,$D301)</f>
        <v>0</v>
      </c>
      <c r="AB301" s="11">
        <f>SUMIFS('Forecast Data'!$D:$D,'Forecast Data'!$C:$C,AB$6,'Forecast Data'!$B:$B,$D301)</f>
        <v>0</v>
      </c>
      <c r="AC301" s="11">
        <f>SUMIFS('Forecast Data'!$D:$D,'Forecast Data'!$C:$C,AC$6,'Forecast Data'!$B:$B,$D301)</f>
        <v>0</v>
      </c>
      <c r="AD301" s="11">
        <f>SUMIFS('Forecast Data'!$D:$D,'Forecast Data'!$C:$C,AD$6,'Forecast Data'!$B:$B,$D301)</f>
        <v>0</v>
      </c>
      <c r="AE301" s="11">
        <f>SUMIFS('Forecast Data'!$D:$D,'Forecast Data'!$C:$C,AE$6,'Forecast Data'!$B:$B,$D301)</f>
        <v>0</v>
      </c>
      <c r="AF301" s="11">
        <f>SUMIFS('Forecast Data'!$D:$D,'Forecast Data'!$C:$C,AF$6,'Forecast Data'!$B:$B,$D301)</f>
        <v>0</v>
      </c>
      <c r="AG301" s="11">
        <f>SUMIFS('Forecast Data'!$D:$D,'Forecast Data'!$C:$C,AG$6,'Forecast Data'!$B:$B,$D301)</f>
        <v>0</v>
      </c>
      <c r="AH301" s="11">
        <f>SUMIFS('Forecast Data'!$D:$D,'Forecast Data'!$C:$C,AH$6,'Forecast Data'!$B:$B,$D301)</f>
        <v>0</v>
      </c>
      <c r="AI301" s="1"/>
      <c r="AJ301" s="12" t="str">
        <f>IF(SUMIFS('Forecast Data'!$E:$E,'Forecast Data'!$C:$C,AJ$6,'Forecast Data'!$B:$B,$D301)=0,"",SUMIFS('Forecast Data'!$E:$E,'Forecast Data'!$C:$C,AJ$6,'Forecast Data'!$B:$B,$D301))</f>
        <v/>
      </c>
      <c r="AK301" s="12" t="str">
        <f>IF(SUMIFS('Forecast Data'!$E:$E,'Forecast Data'!$C:$C,AK$6,'Forecast Data'!$B:$B,$D301)=0,"",SUMIFS('Forecast Data'!$E:$E,'Forecast Data'!$C:$C,AK$6,'Forecast Data'!$B:$B,$D301))</f>
        <v/>
      </c>
      <c r="AL301" s="12" t="str">
        <f>IF(SUMIFS('Forecast Data'!$E:$E,'Forecast Data'!$C:$C,AL$6,'Forecast Data'!$B:$B,$D301)=0,"",SUMIFS('Forecast Data'!$E:$E,'Forecast Data'!$C:$C,AL$6,'Forecast Data'!$B:$B,$D301))</f>
        <v/>
      </c>
      <c r="AM301" s="12" t="str">
        <f>IF(SUMIFS('Forecast Data'!$E:$E,'Forecast Data'!$C:$C,AM$6,'Forecast Data'!$B:$B,$D301)=0,"",SUMIFS('Forecast Data'!$E:$E,'Forecast Data'!$C:$C,AM$6,'Forecast Data'!$B:$B,$D301))</f>
        <v/>
      </c>
      <c r="AN301" s="12" t="str">
        <f>IF(SUMIFS('Forecast Data'!$E:$E,'Forecast Data'!$C:$C,AN$6,'Forecast Data'!$B:$B,$D301)=0,"",SUMIFS('Forecast Data'!$E:$E,'Forecast Data'!$C:$C,AN$6,'Forecast Data'!$B:$B,$D301))</f>
        <v/>
      </c>
      <c r="AO301" s="12" t="str">
        <f>IF(SUMIFS('Forecast Data'!$E:$E,'Forecast Data'!$C:$C,AO$6,'Forecast Data'!$B:$B,$D301)=0,"",SUMIFS('Forecast Data'!$E:$E,'Forecast Data'!$C:$C,AO$6,'Forecast Data'!$B:$B,$D301))</f>
        <v/>
      </c>
      <c r="AP301" s="12" t="str">
        <f>IF(SUMIFS('Forecast Data'!$E:$E,'Forecast Data'!$C:$C,AP$6,'Forecast Data'!$B:$B,$D301)=0,"",SUMIFS('Forecast Data'!$E:$E,'Forecast Data'!$C:$C,AP$6,'Forecast Data'!$B:$B,$D301))</f>
        <v/>
      </c>
      <c r="AQ301" s="12" t="str">
        <f>IF(SUMIFS('Forecast Data'!$E:$E,'Forecast Data'!$C:$C,AQ$6,'Forecast Data'!$B:$B,$D301)=0,"",SUMIFS('Forecast Data'!$E:$E,'Forecast Data'!$C:$C,AQ$6,'Forecast Data'!$B:$B,$D301))</f>
        <v/>
      </c>
      <c r="AR301" s="12" t="str">
        <f>IF(SUMIFS('Forecast Data'!$E:$E,'Forecast Data'!$C:$C,AR$6,'Forecast Data'!$B:$B,$D301)=0,"",SUMIFS('Forecast Data'!$E:$E,'Forecast Data'!$C:$C,AR$6,'Forecast Data'!$B:$B,$D301))</f>
        <v/>
      </c>
      <c r="AS301" s="12" t="str">
        <f>IF(SUMIFS('Forecast Data'!$E:$E,'Forecast Data'!$C:$C,AS$6,'Forecast Data'!$B:$B,$D301)=0,"",SUMIFS('Forecast Data'!$E:$E,'Forecast Data'!$C:$C,AS$6,'Forecast Data'!$B:$B,$D301))</f>
        <v/>
      </c>
      <c r="AT301" s="12" t="str">
        <f>IF(SUMIFS('Forecast Data'!$E:$E,'Forecast Data'!$C:$C,AT$6,'Forecast Data'!$B:$B,$D301)=0,"",SUMIFS('Forecast Data'!$E:$E,'Forecast Data'!$C:$C,AT$6,'Forecast Data'!$B:$B,$D301))</f>
        <v/>
      </c>
      <c r="AU301" s="12" t="str">
        <f>IF(SUMIFS('Forecast Data'!$E:$E,'Forecast Data'!$C:$C,AU$6,'Forecast Data'!$B:$B,$D301)=0,"",SUMIFS('Forecast Data'!$E:$E,'Forecast Data'!$C:$C,AU$6,'Forecast Data'!$B:$B,$D301))</f>
        <v/>
      </c>
      <c r="AV301" s="1"/>
      <c r="AW301" s="11">
        <f>SUMIFS('OP Units'!E:E,'OP Units'!$A:$A,$D301)</f>
        <v>0</v>
      </c>
      <c r="AX301" s="11">
        <f>SUMIFS('OP Units'!F:F,'OP Units'!$A:$A,$D301)</f>
        <v>0</v>
      </c>
      <c r="AY301" s="11">
        <f>SUMIFS('OP Units'!G:G,'OP Units'!$A:$A,$D301)</f>
        <v>0</v>
      </c>
      <c r="AZ301" s="11">
        <f>SUMIFS('OP Units'!H:H,'OP Units'!$A:$A,$D301)</f>
        <v>0</v>
      </c>
      <c r="BA301" s="11">
        <f>SUMIFS('OP Units'!I:I,'OP Units'!$A:$A,$D301)</f>
        <v>0</v>
      </c>
      <c r="BB301" s="11">
        <f>SUMIFS('OP Units'!J:J,'OP Units'!$A:$A,$D301)</f>
        <v>0</v>
      </c>
      <c r="BC301" s="11">
        <f>SUMIFS('OP Units'!K:K,'OP Units'!$A:$A,$D301)</f>
        <v>0</v>
      </c>
      <c r="BD301" s="11">
        <f>SUMIFS('OP Units'!L:L,'OP Units'!$A:$A,$D301)</f>
        <v>0</v>
      </c>
      <c r="BE301" s="11">
        <f>SUMIFS('OP Units'!M:M,'OP Units'!$A:$A,$D301)</f>
        <v>0</v>
      </c>
      <c r="BF301" s="11">
        <f>SUMIFS('OP Units'!N:N,'OP Units'!$A:$A,$D301)</f>
        <v>0</v>
      </c>
      <c r="BG301" s="11">
        <f>SUMIFS('OP Units'!O:O,'OP Units'!$A:$A,$D301)</f>
        <v>0</v>
      </c>
      <c r="BH301" s="11">
        <f>SUMIFS('OP Units'!P:P,'OP Units'!$A:$A,$D301)</f>
        <v>0</v>
      </c>
      <c r="BI301" s="1"/>
      <c r="BJ301" s="12" t="str">
        <f>IFERROR((SUMIFS('OP Units'!E:E,'OP Units'!$A:$A,$D301)-SUMIFS('Forecast Data'!$H:$H,'Forecast Data'!$C:$C,BJ$6,'Forecast Data'!$B:$B,$D301))/SUMIFS('Forecast Data'!$H:$H,'Forecast Data'!$C:$C,BJ$6,'Forecast Data'!$B:$B,$D301),"")</f>
        <v/>
      </c>
      <c r="BK301" s="12" t="str">
        <f>IFERROR((SUMIFS('OP Units'!F:F,'OP Units'!$A:$A,$D301)-SUMIFS('Forecast Data'!$H:$H,'Forecast Data'!$C:$C,BK$6,'Forecast Data'!$B:$B,$D301))/SUMIFS('Forecast Data'!$H:$H,'Forecast Data'!$C:$C,BK$6,'Forecast Data'!$B:$B,$D301),"")</f>
        <v/>
      </c>
      <c r="BL301" s="12" t="str">
        <f>IFERROR((SUMIFS('OP Units'!G:G,'OP Units'!$A:$A,$D301)-SUMIFS('Forecast Data'!$H:$H,'Forecast Data'!$C:$C,BL$6,'Forecast Data'!$B:$B,$D301))/SUMIFS('Forecast Data'!$H:$H,'Forecast Data'!$C:$C,BL$6,'Forecast Data'!$B:$B,$D301),"")</f>
        <v/>
      </c>
      <c r="BM301" s="12" t="str">
        <f>IFERROR((SUMIFS('OP Units'!H:H,'OP Units'!$A:$A,$D301)-SUMIFS('Forecast Data'!$H:$H,'Forecast Data'!$C:$C,BM$6,'Forecast Data'!$B:$B,$D301))/SUMIFS('Forecast Data'!$H:$H,'Forecast Data'!$C:$C,BM$6,'Forecast Data'!$B:$B,$D301),"")</f>
        <v/>
      </c>
      <c r="BN301" s="12" t="str">
        <f>IFERROR((SUMIFS('OP Units'!I:I,'OP Units'!$A:$A,$D301)-SUMIFS('Forecast Data'!$H:$H,'Forecast Data'!$C:$C,BN$6,'Forecast Data'!$B:$B,$D301))/SUMIFS('Forecast Data'!$H:$H,'Forecast Data'!$C:$C,BN$6,'Forecast Data'!$B:$B,$D301),"")</f>
        <v/>
      </c>
      <c r="BO301" s="12" t="str">
        <f>IFERROR((SUMIFS('OP Units'!J:J,'OP Units'!$A:$A,$D301)-SUMIFS('Forecast Data'!$H:$H,'Forecast Data'!$C:$C,BO$6,'Forecast Data'!$B:$B,$D301))/SUMIFS('Forecast Data'!$H:$H,'Forecast Data'!$C:$C,BO$6,'Forecast Data'!$B:$B,$D301),"")</f>
        <v/>
      </c>
      <c r="BP301" s="12" t="str">
        <f>IFERROR((SUMIFS('OP Units'!K:K,'OP Units'!$A:$A,$D301)-SUMIFS('Forecast Data'!$H:$H,'Forecast Data'!$C:$C,BP$6,'Forecast Data'!$B:$B,$D301))/SUMIFS('Forecast Data'!$H:$H,'Forecast Data'!$C:$C,BP$6,'Forecast Data'!$B:$B,$D301),"")</f>
        <v/>
      </c>
      <c r="BQ301" s="12" t="str">
        <f>IFERROR((SUMIFS('OP Units'!L:L,'OP Units'!$A:$A,$D301)-SUMIFS('Forecast Data'!$H:$H,'Forecast Data'!$C:$C,BQ$6,'Forecast Data'!$B:$B,$D301))/SUMIFS('Forecast Data'!$H:$H,'Forecast Data'!$C:$C,BQ$6,'Forecast Data'!$B:$B,$D301),"")</f>
        <v/>
      </c>
      <c r="BR301" s="12" t="str">
        <f>IFERROR((SUMIFS('OP Units'!M:M,'OP Units'!$A:$A,$D301)-SUMIFS('Forecast Data'!$H:$H,'Forecast Data'!$C:$C,BR$6,'Forecast Data'!$B:$B,$D301))/SUMIFS('Forecast Data'!$H:$H,'Forecast Data'!$C:$C,BR$6,'Forecast Data'!$B:$B,$D301),"")</f>
        <v/>
      </c>
      <c r="BS301" s="12" t="str">
        <f>IFERROR((SUMIFS('OP Units'!N:N,'OP Units'!$A:$A,$D301)-SUMIFS('Forecast Data'!$H:$H,'Forecast Data'!$C:$C,BS$6,'Forecast Data'!$B:$B,$D301))/SUMIFS('Forecast Data'!$H:$H,'Forecast Data'!$C:$C,BS$6,'Forecast Data'!$B:$B,$D301),"")</f>
        <v/>
      </c>
      <c r="BT301" s="12" t="str">
        <f>IFERROR((SUMIFS('OP Units'!O:O,'OP Units'!$A:$A,$D301)-SUMIFS('Forecast Data'!$H:$H,'Forecast Data'!$C:$C,BT$6,'Forecast Data'!$B:$B,$D301))/SUMIFS('Forecast Data'!$H:$H,'Forecast Data'!$C:$C,BT$6,'Forecast Data'!$B:$B,$D301),"")</f>
        <v/>
      </c>
      <c r="BU301" s="12" t="str">
        <f>IFERROR((SUMIFS('OP Units'!P:P,'OP Units'!$A:$A,$D301)-SUMIFS('Forecast Data'!$H:$H,'Forecast Data'!$C:$C,BU$6,'Forecast Data'!$B:$B,$D301))/SUMIFS('Forecast Data'!$H:$H,'Forecast Data'!$C:$C,BU$6,'Forecast Data'!$B:$B,$D301),"")</f>
        <v/>
      </c>
      <c r="BV301" s="12"/>
      <c r="BW301" s="11">
        <f>(SUMIFS('Forecast Data'!H:H,'Forecast Data'!B:B,D301,'Forecast Data'!C:C,BK$6)+SUMIFS('Forecast Data'!H:H,'Forecast Data'!B:B,D301,'Forecast Data'!C:C,BL$6)+SUMIFS('Forecast Data'!H:H,'Forecast Data'!B:B,D301,'Forecast Data'!C:C,BM$6)+SUMIFS('Forecast Data'!H:H,'Forecast Data'!B:B,D301,'Forecast Data'!C:C,BN$6)+SUMIFS('Forecast Data'!H:H,'Forecast Data'!B:B,D301,'Forecast Data'!C:C,BO$6)+SUMIFS('Forecast Data'!H:H,'Forecast Data'!B:B,D301,'Forecast Data'!C:C,BP$6)+SUMIFS('Forecast Data'!H:H,'Forecast Data'!B:B,D301,'Forecast Data'!C:C,BQ$6)+SUMIFS('Forecast Data'!H:H,'Forecast Data'!B:B,D301,'Forecast Data'!C:C,BJ$6))/8</f>
        <v>0</v>
      </c>
      <c r="BX301" s="12" t="str">
        <f>IFERROR((SUM(W301:AD301)-(SUMIFS('Forecast Data'!H:H,'Forecast Data'!B:B,B301,'Forecast Data'!C:C,BJ$6)+SUMIFS('Forecast Data'!H:H,'Forecast Data'!B:B,B301,'Forecast Data'!C:C,BK$6)+SUMIFS('Forecast Data'!H:H,'Forecast Data'!B:B,B301,'Forecast Data'!C:C,BL$6)+SUMIFS('Forecast Data'!H:H,'Forecast Data'!B:B,B301,'Forecast Data'!C:C,BM$6)+SUMIFS('Forecast Data'!H:H,'Forecast Data'!B:B,B301,'Forecast Data'!C:C,BN$6)+SUMIFS('Forecast Data'!H:H,'Forecast Data'!B:B,B301,'Forecast Data'!C:C,BO$6)+SUMIFS('Forecast Data'!H:H,'Forecast Data'!B:B,B301,'Forecast Data'!C:C,BP$6)+SUMIFS('Forecast Data'!H:H,'Forecast Data'!B:B,B301,'Forecast Data'!C:C,BQ$6)))/(SUMIFS('Forecast Data'!H:H,'Forecast Data'!B:B,B301,'Forecast Data'!C:C,BJ$6)+SUMIFS('Forecast Data'!H:H,'Forecast Data'!B:B,B301,'Forecast Data'!C:C,BK$6)+SUMIFS('Forecast Data'!H:H,'Forecast Data'!B:B,B301,'Forecast Data'!C:C,BL$6)+SUMIFS('Forecast Data'!H:H,'Forecast Data'!B:B,B301,'Forecast Data'!C:C,BM$6)+SUMIFS('Forecast Data'!H:H,'Forecast Data'!B:B,B301,'Forecast Data'!C:C,BN$6)+SUMIFS('Forecast Data'!H:H,'Forecast Data'!B:B,B301,'Forecast Data'!C:C,BO$6)+SUMIFS('Forecast Data'!H:H,'Forecast Data'!B:B,B301,'Forecast Data'!C:C,BP$6)+SUMIFS('Forecast Data'!H:H,'Forecast Data'!B:B,B301,'Forecast Data'!C:C,BQ$6)),"")</f>
        <v/>
      </c>
      <c r="BY301" s="12">
        <f t="shared" si="68"/>
        <v>0</v>
      </c>
      <c r="BZ301" s="16">
        <f t="shared" si="69"/>
        <v>0</v>
      </c>
      <c r="CA301" s="13">
        <f t="shared" si="70"/>
        <v>0</v>
      </c>
      <c r="CB301" s="12">
        <f t="shared" si="71"/>
        <v>0</v>
      </c>
      <c r="CC301" s="12"/>
      <c r="CD301" s="11">
        <f>(SUMIFS('Forecast Data'!H:H,'Forecast Data'!B:B,D301,'Forecast Data'!C:C,BK$6)+SUMIFS('Forecast Data'!H:H,'Forecast Data'!B:B,D301,'Forecast Data'!C:C,BL$6)+SUMIFS('Forecast Data'!H:H,'Forecast Data'!B:B,D301,'Forecast Data'!C:C,BM$6)+SUMIFS('Forecast Data'!H:H,'Forecast Data'!B:B,D301,'Forecast Data'!C:C,BJ$6))/4</f>
        <v>0</v>
      </c>
      <c r="CE301" s="12" t="str">
        <f>IFERROR((SUM(W301:Z301)-(SUMIFS('Forecast Data'!H:H,'Forecast Data'!B:B,D301,'Forecast Data'!C:C,BJ$6)+SUMIFS('Forecast Data'!H:H,'Forecast Data'!B:B,D301,'Forecast Data'!C:C,BK$6)+SUMIFS('Forecast Data'!H:H,'Forecast Data'!B:B,D301,'Forecast Data'!C:C,BL$6)+SUMIFS('Forecast Data'!H:H,'Forecast Data'!B:B,D301,'Forecast Data'!C:C,BM$6)))/(SUMIFS('Forecast Data'!H:H,'Forecast Data'!B:B,D301,'Forecast Data'!C:C,BJ$6)+SUMIFS('Forecast Data'!H:H,'Forecast Data'!B:B,D301,'Forecast Data'!C:C,BK$6)+SUMIFS('Forecast Data'!H:H,'Forecast Data'!B:B,D301,'Forecast Data'!C:C,BL$6)+SUMIFS('Forecast Data'!H:H,'Forecast Data'!B:B,D301,'Forecast Data'!C:C,BM$6)),"")</f>
        <v/>
      </c>
      <c r="CF301" s="12">
        <f t="shared" si="72"/>
        <v>0</v>
      </c>
      <c r="CG301" s="12">
        <f t="shared" si="73"/>
        <v>0</v>
      </c>
      <c r="CH301" s="13">
        <f t="shared" si="74"/>
        <v>0</v>
      </c>
      <c r="CI301" s="13"/>
    </row>
    <row r="302" spans="1:87" ht="13.2">
      <c r="A302" s="1"/>
      <c r="B302" t="str">
        <f t="shared" si="75"/>
        <v>Alpha Industries</v>
      </c>
      <c r="D302" t="s">
        <v>334</v>
      </c>
      <c r="E302" s="11">
        <f>SUMIFS('Fin Data'!F:F,'Fin Data'!A:A,D302)</f>
        <v>0</v>
      </c>
      <c r="F302" s="11">
        <f>SUMIFS('Fin Data with 6 week hist'!I:I,'Fin Data with 6 week hist'!$A:$A,$D302)</f>
        <v>0</v>
      </c>
      <c r="G302" s="11">
        <f>SUMIFS('Fin Data with 6 week hist'!J:J,'Fin Data with 6 week hist'!$A:$A,$D302)</f>
        <v>0</v>
      </c>
      <c r="H302" s="11">
        <f>SUMIFS('Fin Data with 6 week hist'!K:K,'Fin Data with 6 week hist'!$A:$A,$D302)+SUMIFS('Unit Cancellations'!D:D,'Unit Cancellations'!$B:$B,$D302)</f>
        <v>0</v>
      </c>
      <c r="I302" s="11">
        <f>SUMIFS('Fin Data with 6 week hist'!L:L,'Fin Data with 6 week hist'!$A:$A,$D302)+SUMIFS('Unit Cancellations'!E:E,'Unit Cancellations'!$B:$B,$D302)</f>
        <v>0</v>
      </c>
      <c r="J302" s="11">
        <f>SUMIFS('Fin Data with 6 week hist'!M:M,'Fin Data with 6 week hist'!$A:$A,$D302)+SUMIFS('Unit Cancellations'!F:F,'Unit Cancellations'!$B:$B,$D302)</f>
        <v>0</v>
      </c>
      <c r="K302" s="11">
        <f>SUMIFS('Fin Data with 6 week hist'!N:N,'Fin Data with 6 week hist'!$A:$A,$D302)+SUMIFS('Unit Cancellations'!G:G,'Unit Cancellations'!$B:$B,$D302)</f>
        <v>0</v>
      </c>
      <c r="L302" s="11">
        <f>SUMIFS('Fin Data'!AN:AN,'Fin Data'!A:A,D302)</f>
        <v>0</v>
      </c>
      <c r="M302" s="12">
        <f>IFERROR(SUMIFS('Fin Data'!AO:AO,'Fin Data'!A:A,D302),"")</f>
        <v>0</v>
      </c>
      <c r="N302" s="1"/>
      <c r="O302" s="11">
        <f t="shared" si="63"/>
        <v>0</v>
      </c>
      <c r="P302" s="12" t="str">
        <f t="shared" si="64"/>
        <v/>
      </c>
      <c r="Q302" s="1"/>
      <c r="R302" s="11">
        <f t="shared" si="65"/>
        <v>0</v>
      </c>
      <c r="S302" s="12" t="str">
        <f t="shared" si="66"/>
        <v/>
      </c>
      <c r="T302" s="11">
        <f t="shared" si="67"/>
        <v>0</v>
      </c>
      <c r="U302" s="1" t="e">
        <f t="shared" si="76"/>
        <v>#REF!</v>
      </c>
      <c r="V302" s="1"/>
      <c r="W302" s="11">
        <f>SUMIFS('Forecast Data'!$D:$D,'Forecast Data'!$C:$C,W$6,'Forecast Data'!$B:$B,$D302)</f>
        <v>0</v>
      </c>
      <c r="X302" s="11">
        <f>SUMIFS('Forecast Data'!$D:$D,'Forecast Data'!$C:$C,X$6,'Forecast Data'!$B:$B,$D302)</f>
        <v>0</v>
      </c>
      <c r="Y302" s="11">
        <f>SUMIFS('Forecast Data'!$D:$D,'Forecast Data'!$C:$C,Y$6,'Forecast Data'!$B:$B,$D302)</f>
        <v>0</v>
      </c>
      <c r="Z302" s="11">
        <f>SUMIFS('Forecast Data'!$D:$D,'Forecast Data'!$C:$C,Z$6,'Forecast Data'!$B:$B,$D302)</f>
        <v>0</v>
      </c>
      <c r="AA302" s="11">
        <f>SUMIFS('Forecast Data'!$D:$D,'Forecast Data'!$C:$C,AA$6,'Forecast Data'!$B:$B,$D302)</f>
        <v>0</v>
      </c>
      <c r="AB302" s="11">
        <f>SUMIFS('Forecast Data'!$D:$D,'Forecast Data'!$C:$C,AB$6,'Forecast Data'!$B:$B,$D302)</f>
        <v>0</v>
      </c>
      <c r="AC302" s="11">
        <f>SUMIFS('Forecast Data'!$D:$D,'Forecast Data'!$C:$C,AC$6,'Forecast Data'!$B:$B,$D302)</f>
        <v>0</v>
      </c>
      <c r="AD302" s="11">
        <f>SUMIFS('Forecast Data'!$D:$D,'Forecast Data'!$C:$C,AD$6,'Forecast Data'!$B:$B,$D302)</f>
        <v>0</v>
      </c>
      <c r="AE302" s="11">
        <f>SUMIFS('Forecast Data'!$D:$D,'Forecast Data'!$C:$C,AE$6,'Forecast Data'!$B:$B,$D302)</f>
        <v>0</v>
      </c>
      <c r="AF302" s="11">
        <f>SUMIFS('Forecast Data'!$D:$D,'Forecast Data'!$C:$C,AF$6,'Forecast Data'!$B:$B,$D302)</f>
        <v>0</v>
      </c>
      <c r="AG302" s="11">
        <f>SUMIFS('Forecast Data'!$D:$D,'Forecast Data'!$C:$C,AG$6,'Forecast Data'!$B:$B,$D302)</f>
        <v>0</v>
      </c>
      <c r="AH302" s="11">
        <f>SUMIFS('Forecast Data'!$D:$D,'Forecast Data'!$C:$C,AH$6,'Forecast Data'!$B:$B,$D302)</f>
        <v>0</v>
      </c>
      <c r="AI302" s="1"/>
      <c r="AJ302" s="12" t="str">
        <f>IF(SUMIFS('Forecast Data'!$E:$E,'Forecast Data'!$C:$C,AJ$6,'Forecast Data'!$B:$B,$D302)=0,"",SUMIFS('Forecast Data'!$E:$E,'Forecast Data'!$C:$C,AJ$6,'Forecast Data'!$B:$B,$D302))</f>
        <v/>
      </c>
      <c r="AK302" s="12" t="str">
        <f>IF(SUMIFS('Forecast Data'!$E:$E,'Forecast Data'!$C:$C,AK$6,'Forecast Data'!$B:$B,$D302)=0,"",SUMIFS('Forecast Data'!$E:$E,'Forecast Data'!$C:$C,AK$6,'Forecast Data'!$B:$B,$D302))</f>
        <v/>
      </c>
      <c r="AL302" s="12" t="str">
        <f>IF(SUMIFS('Forecast Data'!$E:$E,'Forecast Data'!$C:$C,AL$6,'Forecast Data'!$B:$B,$D302)=0,"",SUMIFS('Forecast Data'!$E:$E,'Forecast Data'!$C:$C,AL$6,'Forecast Data'!$B:$B,$D302))</f>
        <v/>
      </c>
      <c r="AM302" s="12" t="str">
        <f>IF(SUMIFS('Forecast Data'!$E:$E,'Forecast Data'!$C:$C,AM$6,'Forecast Data'!$B:$B,$D302)=0,"",SUMIFS('Forecast Data'!$E:$E,'Forecast Data'!$C:$C,AM$6,'Forecast Data'!$B:$B,$D302))</f>
        <v/>
      </c>
      <c r="AN302" s="12" t="str">
        <f>IF(SUMIFS('Forecast Data'!$E:$E,'Forecast Data'!$C:$C,AN$6,'Forecast Data'!$B:$B,$D302)=0,"",SUMIFS('Forecast Data'!$E:$E,'Forecast Data'!$C:$C,AN$6,'Forecast Data'!$B:$B,$D302))</f>
        <v/>
      </c>
      <c r="AO302" s="12" t="str">
        <f>IF(SUMIFS('Forecast Data'!$E:$E,'Forecast Data'!$C:$C,AO$6,'Forecast Data'!$B:$B,$D302)=0,"",SUMIFS('Forecast Data'!$E:$E,'Forecast Data'!$C:$C,AO$6,'Forecast Data'!$B:$B,$D302))</f>
        <v/>
      </c>
      <c r="AP302" s="12" t="str">
        <f>IF(SUMIFS('Forecast Data'!$E:$E,'Forecast Data'!$C:$C,AP$6,'Forecast Data'!$B:$B,$D302)=0,"",SUMIFS('Forecast Data'!$E:$E,'Forecast Data'!$C:$C,AP$6,'Forecast Data'!$B:$B,$D302))</f>
        <v/>
      </c>
      <c r="AQ302" s="12" t="str">
        <f>IF(SUMIFS('Forecast Data'!$E:$E,'Forecast Data'!$C:$C,AQ$6,'Forecast Data'!$B:$B,$D302)=0,"",SUMIFS('Forecast Data'!$E:$E,'Forecast Data'!$C:$C,AQ$6,'Forecast Data'!$B:$B,$D302))</f>
        <v/>
      </c>
      <c r="AR302" s="12" t="str">
        <f>IF(SUMIFS('Forecast Data'!$E:$E,'Forecast Data'!$C:$C,AR$6,'Forecast Data'!$B:$B,$D302)=0,"",SUMIFS('Forecast Data'!$E:$E,'Forecast Data'!$C:$C,AR$6,'Forecast Data'!$B:$B,$D302))</f>
        <v/>
      </c>
      <c r="AS302" s="12" t="str">
        <f>IF(SUMIFS('Forecast Data'!$E:$E,'Forecast Data'!$C:$C,AS$6,'Forecast Data'!$B:$B,$D302)=0,"",SUMIFS('Forecast Data'!$E:$E,'Forecast Data'!$C:$C,AS$6,'Forecast Data'!$B:$B,$D302))</f>
        <v/>
      </c>
      <c r="AT302" s="12" t="str">
        <f>IF(SUMIFS('Forecast Data'!$E:$E,'Forecast Data'!$C:$C,AT$6,'Forecast Data'!$B:$B,$D302)=0,"",SUMIFS('Forecast Data'!$E:$E,'Forecast Data'!$C:$C,AT$6,'Forecast Data'!$B:$B,$D302))</f>
        <v/>
      </c>
      <c r="AU302" s="12" t="str">
        <f>IF(SUMIFS('Forecast Data'!$E:$E,'Forecast Data'!$C:$C,AU$6,'Forecast Data'!$B:$B,$D302)=0,"",SUMIFS('Forecast Data'!$E:$E,'Forecast Data'!$C:$C,AU$6,'Forecast Data'!$B:$B,$D302))</f>
        <v/>
      </c>
      <c r="AV302" s="1"/>
      <c r="AW302" s="11">
        <f>SUMIFS('OP Units'!E:E,'OP Units'!$A:$A,$D302)</f>
        <v>0</v>
      </c>
      <c r="AX302" s="11">
        <f>SUMIFS('OP Units'!F:F,'OP Units'!$A:$A,$D302)</f>
        <v>0</v>
      </c>
      <c r="AY302" s="11">
        <f>SUMIFS('OP Units'!G:G,'OP Units'!$A:$A,$D302)</f>
        <v>0</v>
      </c>
      <c r="AZ302" s="11">
        <f>SUMIFS('OP Units'!H:H,'OP Units'!$A:$A,$D302)</f>
        <v>0</v>
      </c>
      <c r="BA302" s="11">
        <f>SUMIFS('OP Units'!I:I,'OP Units'!$A:$A,$D302)</f>
        <v>0</v>
      </c>
      <c r="BB302" s="11">
        <f>SUMIFS('OP Units'!J:J,'OP Units'!$A:$A,$D302)</f>
        <v>0</v>
      </c>
      <c r="BC302" s="11">
        <f>SUMIFS('OP Units'!K:K,'OP Units'!$A:$A,$D302)</f>
        <v>0</v>
      </c>
      <c r="BD302" s="11">
        <f>SUMIFS('OP Units'!L:L,'OP Units'!$A:$A,$D302)</f>
        <v>0</v>
      </c>
      <c r="BE302" s="11">
        <f>SUMIFS('OP Units'!M:M,'OP Units'!$A:$A,$D302)</f>
        <v>0</v>
      </c>
      <c r="BF302" s="11">
        <f>SUMIFS('OP Units'!N:N,'OP Units'!$A:$A,$D302)</f>
        <v>0</v>
      </c>
      <c r="BG302" s="11">
        <f>SUMIFS('OP Units'!O:O,'OP Units'!$A:$A,$D302)</f>
        <v>0</v>
      </c>
      <c r="BH302" s="11">
        <f>SUMIFS('OP Units'!P:P,'OP Units'!$A:$A,$D302)</f>
        <v>0</v>
      </c>
      <c r="BI302" s="1"/>
      <c r="BJ302" s="12" t="str">
        <f>IFERROR((SUMIFS('OP Units'!E:E,'OP Units'!$A:$A,$D302)-SUMIFS('Forecast Data'!$H:$H,'Forecast Data'!$C:$C,BJ$6,'Forecast Data'!$B:$B,$D302))/SUMIFS('Forecast Data'!$H:$H,'Forecast Data'!$C:$C,BJ$6,'Forecast Data'!$B:$B,$D302),"")</f>
        <v/>
      </c>
      <c r="BK302" s="12" t="str">
        <f>IFERROR((SUMIFS('OP Units'!F:F,'OP Units'!$A:$A,$D302)-SUMIFS('Forecast Data'!$H:$H,'Forecast Data'!$C:$C,BK$6,'Forecast Data'!$B:$B,$D302))/SUMIFS('Forecast Data'!$H:$H,'Forecast Data'!$C:$C,BK$6,'Forecast Data'!$B:$B,$D302),"")</f>
        <v/>
      </c>
      <c r="BL302" s="12" t="str">
        <f>IFERROR((SUMIFS('OP Units'!G:G,'OP Units'!$A:$A,$D302)-SUMIFS('Forecast Data'!$H:$H,'Forecast Data'!$C:$C,BL$6,'Forecast Data'!$B:$B,$D302))/SUMIFS('Forecast Data'!$H:$H,'Forecast Data'!$C:$C,BL$6,'Forecast Data'!$B:$B,$D302),"")</f>
        <v/>
      </c>
      <c r="BM302" s="12" t="str">
        <f>IFERROR((SUMIFS('OP Units'!H:H,'OP Units'!$A:$A,$D302)-SUMIFS('Forecast Data'!$H:$H,'Forecast Data'!$C:$C,BM$6,'Forecast Data'!$B:$B,$D302))/SUMIFS('Forecast Data'!$H:$H,'Forecast Data'!$C:$C,BM$6,'Forecast Data'!$B:$B,$D302),"")</f>
        <v/>
      </c>
      <c r="BN302" s="12" t="str">
        <f>IFERROR((SUMIFS('OP Units'!I:I,'OP Units'!$A:$A,$D302)-SUMIFS('Forecast Data'!$H:$H,'Forecast Data'!$C:$C,BN$6,'Forecast Data'!$B:$B,$D302))/SUMIFS('Forecast Data'!$H:$H,'Forecast Data'!$C:$C,BN$6,'Forecast Data'!$B:$B,$D302),"")</f>
        <v/>
      </c>
      <c r="BO302" s="12" t="str">
        <f>IFERROR((SUMIFS('OP Units'!J:J,'OP Units'!$A:$A,$D302)-SUMIFS('Forecast Data'!$H:$H,'Forecast Data'!$C:$C,BO$6,'Forecast Data'!$B:$B,$D302))/SUMIFS('Forecast Data'!$H:$H,'Forecast Data'!$C:$C,BO$6,'Forecast Data'!$B:$B,$D302),"")</f>
        <v/>
      </c>
      <c r="BP302" s="12" t="str">
        <f>IFERROR((SUMIFS('OP Units'!K:K,'OP Units'!$A:$A,$D302)-SUMIFS('Forecast Data'!$H:$H,'Forecast Data'!$C:$C,BP$6,'Forecast Data'!$B:$B,$D302))/SUMIFS('Forecast Data'!$H:$H,'Forecast Data'!$C:$C,BP$6,'Forecast Data'!$B:$B,$D302),"")</f>
        <v/>
      </c>
      <c r="BQ302" s="12" t="str">
        <f>IFERROR((SUMIFS('OP Units'!L:L,'OP Units'!$A:$A,$D302)-SUMIFS('Forecast Data'!$H:$H,'Forecast Data'!$C:$C,BQ$6,'Forecast Data'!$B:$B,$D302))/SUMIFS('Forecast Data'!$H:$H,'Forecast Data'!$C:$C,BQ$6,'Forecast Data'!$B:$B,$D302),"")</f>
        <v/>
      </c>
      <c r="BR302" s="12" t="str">
        <f>IFERROR((SUMIFS('OP Units'!M:M,'OP Units'!$A:$A,$D302)-SUMIFS('Forecast Data'!$H:$H,'Forecast Data'!$C:$C,BR$6,'Forecast Data'!$B:$B,$D302))/SUMIFS('Forecast Data'!$H:$H,'Forecast Data'!$C:$C,BR$6,'Forecast Data'!$B:$B,$D302),"")</f>
        <v/>
      </c>
      <c r="BS302" s="12" t="str">
        <f>IFERROR((SUMIFS('OP Units'!N:N,'OP Units'!$A:$A,$D302)-SUMIFS('Forecast Data'!$H:$H,'Forecast Data'!$C:$C,BS$6,'Forecast Data'!$B:$B,$D302))/SUMIFS('Forecast Data'!$H:$H,'Forecast Data'!$C:$C,BS$6,'Forecast Data'!$B:$B,$D302),"")</f>
        <v/>
      </c>
      <c r="BT302" s="12" t="str">
        <f>IFERROR((SUMIFS('OP Units'!O:O,'OP Units'!$A:$A,$D302)-SUMIFS('Forecast Data'!$H:$H,'Forecast Data'!$C:$C,BT$6,'Forecast Data'!$B:$B,$D302))/SUMIFS('Forecast Data'!$H:$H,'Forecast Data'!$C:$C,BT$6,'Forecast Data'!$B:$B,$D302),"")</f>
        <v/>
      </c>
      <c r="BU302" s="12" t="str">
        <f>IFERROR((SUMIFS('OP Units'!P:P,'OP Units'!$A:$A,$D302)-SUMIFS('Forecast Data'!$H:$H,'Forecast Data'!$C:$C,BU$6,'Forecast Data'!$B:$B,$D302))/SUMIFS('Forecast Data'!$H:$H,'Forecast Data'!$C:$C,BU$6,'Forecast Data'!$B:$B,$D302),"")</f>
        <v/>
      </c>
      <c r="BV302" s="12"/>
      <c r="BW302" s="11">
        <f>(SUMIFS('Forecast Data'!H:H,'Forecast Data'!B:B,D302,'Forecast Data'!C:C,BK$6)+SUMIFS('Forecast Data'!H:H,'Forecast Data'!B:B,D302,'Forecast Data'!C:C,BL$6)+SUMIFS('Forecast Data'!H:H,'Forecast Data'!B:B,D302,'Forecast Data'!C:C,BM$6)+SUMIFS('Forecast Data'!H:H,'Forecast Data'!B:B,D302,'Forecast Data'!C:C,BN$6)+SUMIFS('Forecast Data'!H:H,'Forecast Data'!B:B,D302,'Forecast Data'!C:C,BO$6)+SUMIFS('Forecast Data'!H:H,'Forecast Data'!B:B,D302,'Forecast Data'!C:C,BP$6)+SUMIFS('Forecast Data'!H:H,'Forecast Data'!B:B,D302,'Forecast Data'!C:C,BQ$6)+SUMIFS('Forecast Data'!H:H,'Forecast Data'!B:B,D302,'Forecast Data'!C:C,BJ$6))/8</f>
        <v>0</v>
      </c>
      <c r="BX302" s="12" t="str">
        <f>IFERROR((SUM(W302:AD302)-(SUMIFS('Forecast Data'!H:H,'Forecast Data'!B:B,B302,'Forecast Data'!C:C,BJ$6)+SUMIFS('Forecast Data'!H:H,'Forecast Data'!B:B,B302,'Forecast Data'!C:C,BK$6)+SUMIFS('Forecast Data'!H:H,'Forecast Data'!B:B,B302,'Forecast Data'!C:C,BL$6)+SUMIFS('Forecast Data'!H:H,'Forecast Data'!B:B,B302,'Forecast Data'!C:C,BM$6)+SUMIFS('Forecast Data'!H:H,'Forecast Data'!B:B,B302,'Forecast Data'!C:C,BN$6)+SUMIFS('Forecast Data'!H:H,'Forecast Data'!B:B,B302,'Forecast Data'!C:C,BO$6)+SUMIFS('Forecast Data'!H:H,'Forecast Data'!B:B,B302,'Forecast Data'!C:C,BP$6)+SUMIFS('Forecast Data'!H:H,'Forecast Data'!B:B,B302,'Forecast Data'!C:C,BQ$6)))/(SUMIFS('Forecast Data'!H:H,'Forecast Data'!B:B,B302,'Forecast Data'!C:C,BJ$6)+SUMIFS('Forecast Data'!H:H,'Forecast Data'!B:B,B302,'Forecast Data'!C:C,BK$6)+SUMIFS('Forecast Data'!H:H,'Forecast Data'!B:B,B302,'Forecast Data'!C:C,BL$6)+SUMIFS('Forecast Data'!H:H,'Forecast Data'!B:B,B302,'Forecast Data'!C:C,BM$6)+SUMIFS('Forecast Data'!H:H,'Forecast Data'!B:B,B302,'Forecast Data'!C:C,BN$6)+SUMIFS('Forecast Data'!H:H,'Forecast Data'!B:B,B302,'Forecast Data'!C:C,BO$6)+SUMIFS('Forecast Data'!H:H,'Forecast Data'!B:B,B302,'Forecast Data'!C:C,BP$6)+SUMIFS('Forecast Data'!H:H,'Forecast Data'!B:B,B302,'Forecast Data'!C:C,BQ$6)),"")</f>
        <v/>
      </c>
      <c r="BY302" s="12">
        <f t="shared" si="68"/>
        <v>0</v>
      </c>
      <c r="BZ302" s="16">
        <f t="shared" si="69"/>
        <v>0</v>
      </c>
      <c r="CA302" s="13">
        <f t="shared" si="70"/>
        <v>0</v>
      </c>
      <c r="CB302" s="12">
        <f t="shared" si="71"/>
        <v>0</v>
      </c>
      <c r="CC302" s="12"/>
      <c r="CD302" s="11">
        <f>(SUMIFS('Forecast Data'!H:H,'Forecast Data'!B:B,D302,'Forecast Data'!C:C,BK$6)+SUMIFS('Forecast Data'!H:H,'Forecast Data'!B:B,D302,'Forecast Data'!C:C,BL$6)+SUMIFS('Forecast Data'!H:H,'Forecast Data'!B:B,D302,'Forecast Data'!C:C,BM$6)+SUMIFS('Forecast Data'!H:H,'Forecast Data'!B:B,D302,'Forecast Data'!C:C,BJ$6))/4</f>
        <v>0</v>
      </c>
      <c r="CE302" s="12" t="str">
        <f>IFERROR((SUM(W302:Z302)-(SUMIFS('Forecast Data'!H:H,'Forecast Data'!B:B,D302,'Forecast Data'!C:C,BJ$6)+SUMIFS('Forecast Data'!H:H,'Forecast Data'!B:B,D302,'Forecast Data'!C:C,BK$6)+SUMIFS('Forecast Data'!H:H,'Forecast Data'!B:B,D302,'Forecast Data'!C:C,BL$6)+SUMIFS('Forecast Data'!H:H,'Forecast Data'!B:B,D302,'Forecast Data'!C:C,BM$6)))/(SUMIFS('Forecast Data'!H:H,'Forecast Data'!B:B,D302,'Forecast Data'!C:C,BJ$6)+SUMIFS('Forecast Data'!H:H,'Forecast Data'!B:B,D302,'Forecast Data'!C:C,BK$6)+SUMIFS('Forecast Data'!H:H,'Forecast Data'!B:B,D302,'Forecast Data'!C:C,BL$6)+SUMIFS('Forecast Data'!H:H,'Forecast Data'!B:B,D302,'Forecast Data'!C:C,BM$6)),"")</f>
        <v/>
      </c>
      <c r="CF302" s="12">
        <f t="shared" si="72"/>
        <v>0</v>
      </c>
      <c r="CG302" s="12">
        <f t="shared" si="73"/>
        <v>0</v>
      </c>
      <c r="CH302" s="13">
        <f t="shared" si="74"/>
        <v>0</v>
      </c>
      <c r="CI302" s="13"/>
    </row>
    <row r="303" spans="1:87" ht="13.2">
      <c r="A303" s="1"/>
      <c r="B303" t="str">
        <f t="shared" si="75"/>
        <v>Amerex</v>
      </c>
      <c r="D303" t="s">
        <v>335</v>
      </c>
      <c r="E303" s="11">
        <f>SUMIFS('Fin Data'!F:F,'Fin Data'!A:A,D303)</f>
        <v>0</v>
      </c>
      <c r="F303" s="11">
        <f>SUMIFS('Fin Data with 6 week hist'!I:I,'Fin Data with 6 week hist'!$A:$A,$D303)</f>
        <v>0</v>
      </c>
      <c r="G303" s="11">
        <f>SUMIFS('Fin Data with 6 week hist'!J:J,'Fin Data with 6 week hist'!$A:$A,$D303)</f>
        <v>0</v>
      </c>
      <c r="H303" s="11">
        <f>SUMIFS('Fin Data with 6 week hist'!K:K,'Fin Data with 6 week hist'!$A:$A,$D303)+SUMIFS('Unit Cancellations'!D:D,'Unit Cancellations'!$B:$B,$D303)</f>
        <v>0</v>
      </c>
      <c r="I303" s="11">
        <f>SUMIFS('Fin Data with 6 week hist'!L:L,'Fin Data with 6 week hist'!$A:$A,$D303)+SUMIFS('Unit Cancellations'!E:E,'Unit Cancellations'!$B:$B,$D303)</f>
        <v>0</v>
      </c>
      <c r="J303" s="11">
        <f>SUMIFS('Fin Data with 6 week hist'!M:M,'Fin Data with 6 week hist'!$A:$A,$D303)+SUMIFS('Unit Cancellations'!F:F,'Unit Cancellations'!$B:$B,$D303)</f>
        <v>0</v>
      </c>
      <c r="K303" s="11">
        <f>SUMIFS('Fin Data with 6 week hist'!N:N,'Fin Data with 6 week hist'!$A:$A,$D303)+SUMIFS('Unit Cancellations'!G:G,'Unit Cancellations'!$B:$B,$D303)</f>
        <v>0</v>
      </c>
      <c r="L303" s="11">
        <f>SUMIFS('Fin Data'!AN:AN,'Fin Data'!A:A,D303)</f>
        <v>0</v>
      </c>
      <c r="M303" s="12">
        <f>IFERROR(SUMIFS('Fin Data'!AO:AO,'Fin Data'!A:A,D303),"")</f>
        <v>0</v>
      </c>
      <c r="N303" s="1"/>
      <c r="O303" s="11">
        <f t="shared" si="63"/>
        <v>0</v>
      </c>
      <c r="P303" s="12" t="str">
        <f t="shared" si="64"/>
        <v/>
      </c>
      <c r="Q303" s="1"/>
      <c r="R303" s="11">
        <f t="shared" si="65"/>
        <v>0</v>
      </c>
      <c r="S303" s="12" t="str">
        <f t="shared" si="66"/>
        <v/>
      </c>
      <c r="T303" s="11">
        <f t="shared" si="67"/>
        <v>0</v>
      </c>
      <c r="U303" s="1" t="e">
        <f t="shared" si="76"/>
        <v>#REF!</v>
      </c>
      <c r="V303" s="1"/>
      <c r="W303" s="11">
        <f>SUMIFS('Forecast Data'!$D:$D,'Forecast Data'!$C:$C,W$6,'Forecast Data'!$B:$B,$D303)</f>
        <v>0</v>
      </c>
      <c r="X303" s="11">
        <f>SUMIFS('Forecast Data'!$D:$D,'Forecast Data'!$C:$C,X$6,'Forecast Data'!$B:$B,$D303)</f>
        <v>0</v>
      </c>
      <c r="Y303" s="11">
        <f>SUMIFS('Forecast Data'!$D:$D,'Forecast Data'!$C:$C,Y$6,'Forecast Data'!$B:$B,$D303)</f>
        <v>0</v>
      </c>
      <c r="Z303" s="11">
        <f>SUMIFS('Forecast Data'!$D:$D,'Forecast Data'!$C:$C,Z$6,'Forecast Data'!$B:$B,$D303)</f>
        <v>0</v>
      </c>
      <c r="AA303" s="11">
        <f>SUMIFS('Forecast Data'!$D:$D,'Forecast Data'!$C:$C,AA$6,'Forecast Data'!$B:$B,$D303)</f>
        <v>0</v>
      </c>
      <c r="AB303" s="11">
        <f>SUMIFS('Forecast Data'!$D:$D,'Forecast Data'!$C:$C,AB$6,'Forecast Data'!$B:$B,$D303)</f>
        <v>0</v>
      </c>
      <c r="AC303" s="11">
        <f>SUMIFS('Forecast Data'!$D:$D,'Forecast Data'!$C:$C,AC$6,'Forecast Data'!$B:$B,$D303)</f>
        <v>0</v>
      </c>
      <c r="AD303" s="11">
        <f>SUMIFS('Forecast Data'!$D:$D,'Forecast Data'!$C:$C,AD$6,'Forecast Data'!$B:$B,$D303)</f>
        <v>0</v>
      </c>
      <c r="AE303" s="11">
        <f>SUMIFS('Forecast Data'!$D:$D,'Forecast Data'!$C:$C,AE$6,'Forecast Data'!$B:$B,$D303)</f>
        <v>0</v>
      </c>
      <c r="AF303" s="11">
        <f>SUMIFS('Forecast Data'!$D:$D,'Forecast Data'!$C:$C,AF$6,'Forecast Data'!$B:$B,$D303)</f>
        <v>0</v>
      </c>
      <c r="AG303" s="11">
        <f>SUMIFS('Forecast Data'!$D:$D,'Forecast Data'!$C:$C,AG$6,'Forecast Data'!$B:$B,$D303)</f>
        <v>0</v>
      </c>
      <c r="AH303" s="11">
        <f>SUMIFS('Forecast Data'!$D:$D,'Forecast Data'!$C:$C,AH$6,'Forecast Data'!$B:$B,$D303)</f>
        <v>0</v>
      </c>
      <c r="AI303" s="1"/>
      <c r="AJ303" s="12" t="str">
        <f>IF(SUMIFS('Forecast Data'!$E:$E,'Forecast Data'!$C:$C,AJ$6,'Forecast Data'!$B:$B,$D303)=0,"",SUMIFS('Forecast Data'!$E:$E,'Forecast Data'!$C:$C,AJ$6,'Forecast Data'!$B:$B,$D303))</f>
        <v/>
      </c>
      <c r="AK303" s="12" t="str">
        <f>IF(SUMIFS('Forecast Data'!$E:$E,'Forecast Data'!$C:$C,AK$6,'Forecast Data'!$B:$B,$D303)=0,"",SUMIFS('Forecast Data'!$E:$E,'Forecast Data'!$C:$C,AK$6,'Forecast Data'!$B:$B,$D303))</f>
        <v/>
      </c>
      <c r="AL303" s="12" t="str">
        <f>IF(SUMIFS('Forecast Data'!$E:$E,'Forecast Data'!$C:$C,AL$6,'Forecast Data'!$B:$B,$D303)=0,"",SUMIFS('Forecast Data'!$E:$E,'Forecast Data'!$C:$C,AL$6,'Forecast Data'!$B:$B,$D303))</f>
        <v/>
      </c>
      <c r="AM303" s="12" t="str">
        <f>IF(SUMIFS('Forecast Data'!$E:$E,'Forecast Data'!$C:$C,AM$6,'Forecast Data'!$B:$B,$D303)=0,"",SUMIFS('Forecast Data'!$E:$E,'Forecast Data'!$C:$C,AM$6,'Forecast Data'!$B:$B,$D303))</f>
        <v/>
      </c>
      <c r="AN303" s="12" t="str">
        <f>IF(SUMIFS('Forecast Data'!$E:$E,'Forecast Data'!$C:$C,AN$6,'Forecast Data'!$B:$B,$D303)=0,"",SUMIFS('Forecast Data'!$E:$E,'Forecast Data'!$C:$C,AN$6,'Forecast Data'!$B:$B,$D303))</f>
        <v/>
      </c>
      <c r="AO303" s="12" t="str">
        <f>IF(SUMIFS('Forecast Data'!$E:$E,'Forecast Data'!$C:$C,AO$6,'Forecast Data'!$B:$B,$D303)=0,"",SUMIFS('Forecast Data'!$E:$E,'Forecast Data'!$C:$C,AO$6,'Forecast Data'!$B:$B,$D303))</f>
        <v/>
      </c>
      <c r="AP303" s="12" t="str">
        <f>IF(SUMIFS('Forecast Data'!$E:$E,'Forecast Data'!$C:$C,AP$6,'Forecast Data'!$B:$B,$D303)=0,"",SUMIFS('Forecast Data'!$E:$E,'Forecast Data'!$C:$C,AP$6,'Forecast Data'!$B:$B,$D303))</f>
        <v/>
      </c>
      <c r="AQ303" s="12" t="str">
        <f>IF(SUMIFS('Forecast Data'!$E:$E,'Forecast Data'!$C:$C,AQ$6,'Forecast Data'!$B:$B,$D303)=0,"",SUMIFS('Forecast Data'!$E:$E,'Forecast Data'!$C:$C,AQ$6,'Forecast Data'!$B:$B,$D303))</f>
        <v/>
      </c>
      <c r="AR303" s="12" t="str">
        <f>IF(SUMIFS('Forecast Data'!$E:$E,'Forecast Data'!$C:$C,AR$6,'Forecast Data'!$B:$B,$D303)=0,"",SUMIFS('Forecast Data'!$E:$E,'Forecast Data'!$C:$C,AR$6,'Forecast Data'!$B:$B,$D303))</f>
        <v/>
      </c>
      <c r="AS303" s="12" t="str">
        <f>IF(SUMIFS('Forecast Data'!$E:$E,'Forecast Data'!$C:$C,AS$6,'Forecast Data'!$B:$B,$D303)=0,"",SUMIFS('Forecast Data'!$E:$E,'Forecast Data'!$C:$C,AS$6,'Forecast Data'!$B:$B,$D303))</f>
        <v/>
      </c>
      <c r="AT303" s="12" t="str">
        <f>IF(SUMIFS('Forecast Data'!$E:$E,'Forecast Data'!$C:$C,AT$6,'Forecast Data'!$B:$B,$D303)=0,"",SUMIFS('Forecast Data'!$E:$E,'Forecast Data'!$C:$C,AT$6,'Forecast Data'!$B:$B,$D303))</f>
        <v/>
      </c>
      <c r="AU303" s="12" t="str">
        <f>IF(SUMIFS('Forecast Data'!$E:$E,'Forecast Data'!$C:$C,AU$6,'Forecast Data'!$B:$B,$D303)=0,"",SUMIFS('Forecast Data'!$E:$E,'Forecast Data'!$C:$C,AU$6,'Forecast Data'!$B:$B,$D303))</f>
        <v/>
      </c>
      <c r="AV303" s="1"/>
      <c r="AW303" s="11">
        <f>SUMIFS('OP Units'!E:E,'OP Units'!$A:$A,$D303)</f>
        <v>0</v>
      </c>
      <c r="AX303" s="11">
        <f>SUMIFS('OP Units'!F:F,'OP Units'!$A:$A,$D303)</f>
        <v>0</v>
      </c>
      <c r="AY303" s="11">
        <f>SUMIFS('OP Units'!G:G,'OP Units'!$A:$A,$D303)</f>
        <v>0</v>
      </c>
      <c r="AZ303" s="11">
        <f>SUMIFS('OP Units'!H:H,'OP Units'!$A:$A,$D303)</f>
        <v>0</v>
      </c>
      <c r="BA303" s="11">
        <f>SUMIFS('OP Units'!I:I,'OP Units'!$A:$A,$D303)</f>
        <v>0</v>
      </c>
      <c r="BB303" s="11">
        <f>SUMIFS('OP Units'!J:J,'OP Units'!$A:$A,$D303)</f>
        <v>0</v>
      </c>
      <c r="BC303" s="11">
        <f>SUMIFS('OP Units'!K:K,'OP Units'!$A:$A,$D303)</f>
        <v>0</v>
      </c>
      <c r="BD303" s="11">
        <f>SUMIFS('OP Units'!L:L,'OP Units'!$A:$A,$D303)</f>
        <v>0</v>
      </c>
      <c r="BE303" s="11">
        <f>SUMIFS('OP Units'!M:M,'OP Units'!$A:$A,$D303)</f>
        <v>0</v>
      </c>
      <c r="BF303" s="11">
        <f>SUMIFS('OP Units'!N:N,'OP Units'!$A:$A,$D303)</f>
        <v>0</v>
      </c>
      <c r="BG303" s="11">
        <f>SUMIFS('OP Units'!O:O,'OP Units'!$A:$A,$D303)</f>
        <v>0</v>
      </c>
      <c r="BH303" s="11">
        <f>SUMIFS('OP Units'!P:P,'OP Units'!$A:$A,$D303)</f>
        <v>0</v>
      </c>
      <c r="BI303" s="1"/>
      <c r="BJ303" s="12" t="str">
        <f>IFERROR((SUMIFS('OP Units'!E:E,'OP Units'!$A:$A,$D303)-SUMIFS('Forecast Data'!$H:$H,'Forecast Data'!$C:$C,BJ$6,'Forecast Data'!$B:$B,$D303))/SUMIFS('Forecast Data'!$H:$H,'Forecast Data'!$C:$C,BJ$6,'Forecast Data'!$B:$B,$D303),"")</f>
        <v/>
      </c>
      <c r="BK303" s="12" t="str">
        <f>IFERROR((SUMIFS('OP Units'!F:F,'OP Units'!$A:$A,$D303)-SUMIFS('Forecast Data'!$H:$H,'Forecast Data'!$C:$C,BK$6,'Forecast Data'!$B:$B,$D303))/SUMIFS('Forecast Data'!$H:$H,'Forecast Data'!$C:$C,BK$6,'Forecast Data'!$B:$B,$D303),"")</f>
        <v/>
      </c>
      <c r="BL303" s="12" t="str">
        <f>IFERROR((SUMIFS('OP Units'!G:G,'OP Units'!$A:$A,$D303)-SUMIFS('Forecast Data'!$H:$H,'Forecast Data'!$C:$C,BL$6,'Forecast Data'!$B:$B,$D303))/SUMIFS('Forecast Data'!$H:$H,'Forecast Data'!$C:$C,BL$6,'Forecast Data'!$B:$B,$D303),"")</f>
        <v/>
      </c>
      <c r="BM303" s="12" t="str">
        <f>IFERROR((SUMIFS('OP Units'!H:H,'OP Units'!$A:$A,$D303)-SUMIFS('Forecast Data'!$H:$H,'Forecast Data'!$C:$C,BM$6,'Forecast Data'!$B:$B,$D303))/SUMIFS('Forecast Data'!$H:$H,'Forecast Data'!$C:$C,BM$6,'Forecast Data'!$B:$B,$D303),"")</f>
        <v/>
      </c>
      <c r="BN303" s="12" t="str">
        <f>IFERROR((SUMIFS('OP Units'!I:I,'OP Units'!$A:$A,$D303)-SUMIFS('Forecast Data'!$H:$H,'Forecast Data'!$C:$C,BN$6,'Forecast Data'!$B:$B,$D303))/SUMIFS('Forecast Data'!$H:$H,'Forecast Data'!$C:$C,BN$6,'Forecast Data'!$B:$B,$D303),"")</f>
        <v/>
      </c>
      <c r="BO303" s="12" t="str">
        <f>IFERROR((SUMIFS('OP Units'!J:J,'OP Units'!$A:$A,$D303)-SUMIFS('Forecast Data'!$H:$H,'Forecast Data'!$C:$C,BO$6,'Forecast Data'!$B:$B,$D303))/SUMIFS('Forecast Data'!$H:$H,'Forecast Data'!$C:$C,BO$6,'Forecast Data'!$B:$B,$D303),"")</f>
        <v/>
      </c>
      <c r="BP303" s="12" t="str">
        <f>IFERROR((SUMIFS('OP Units'!K:K,'OP Units'!$A:$A,$D303)-SUMIFS('Forecast Data'!$H:$H,'Forecast Data'!$C:$C,BP$6,'Forecast Data'!$B:$B,$D303))/SUMIFS('Forecast Data'!$H:$H,'Forecast Data'!$C:$C,BP$6,'Forecast Data'!$B:$B,$D303),"")</f>
        <v/>
      </c>
      <c r="BQ303" s="12" t="str">
        <f>IFERROR((SUMIFS('OP Units'!L:L,'OP Units'!$A:$A,$D303)-SUMIFS('Forecast Data'!$H:$H,'Forecast Data'!$C:$C,BQ$6,'Forecast Data'!$B:$B,$D303))/SUMIFS('Forecast Data'!$H:$H,'Forecast Data'!$C:$C,BQ$6,'Forecast Data'!$B:$B,$D303),"")</f>
        <v/>
      </c>
      <c r="BR303" s="12" t="str">
        <f>IFERROR((SUMIFS('OP Units'!M:M,'OP Units'!$A:$A,$D303)-SUMIFS('Forecast Data'!$H:$H,'Forecast Data'!$C:$C,BR$6,'Forecast Data'!$B:$B,$D303))/SUMIFS('Forecast Data'!$H:$H,'Forecast Data'!$C:$C,BR$6,'Forecast Data'!$B:$B,$D303),"")</f>
        <v/>
      </c>
      <c r="BS303" s="12" t="str">
        <f>IFERROR((SUMIFS('OP Units'!N:N,'OP Units'!$A:$A,$D303)-SUMIFS('Forecast Data'!$H:$H,'Forecast Data'!$C:$C,BS$6,'Forecast Data'!$B:$B,$D303))/SUMIFS('Forecast Data'!$H:$H,'Forecast Data'!$C:$C,BS$6,'Forecast Data'!$B:$B,$D303),"")</f>
        <v/>
      </c>
      <c r="BT303" s="12" t="str">
        <f>IFERROR((SUMIFS('OP Units'!O:O,'OP Units'!$A:$A,$D303)-SUMIFS('Forecast Data'!$H:$H,'Forecast Data'!$C:$C,BT$6,'Forecast Data'!$B:$B,$D303))/SUMIFS('Forecast Data'!$H:$H,'Forecast Data'!$C:$C,BT$6,'Forecast Data'!$B:$B,$D303),"")</f>
        <v/>
      </c>
      <c r="BU303" s="12" t="str">
        <f>IFERROR((SUMIFS('OP Units'!P:P,'OP Units'!$A:$A,$D303)-SUMIFS('Forecast Data'!$H:$H,'Forecast Data'!$C:$C,BU$6,'Forecast Data'!$B:$B,$D303))/SUMIFS('Forecast Data'!$H:$H,'Forecast Data'!$C:$C,BU$6,'Forecast Data'!$B:$B,$D303),"")</f>
        <v/>
      </c>
      <c r="BV303" s="12"/>
      <c r="BW303" s="11">
        <f>(SUMIFS('Forecast Data'!H:H,'Forecast Data'!B:B,D303,'Forecast Data'!C:C,BK$6)+SUMIFS('Forecast Data'!H:H,'Forecast Data'!B:B,D303,'Forecast Data'!C:C,BL$6)+SUMIFS('Forecast Data'!H:H,'Forecast Data'!B:B,D303,'Forecast Data'!C:C,BM$6)+SUMIFS('Forecast Data'!H:H,'Forecast Data'!B:B,D303,'Forecast Data'!C:C,BN$6)+SUMIFS('Forecast Data'!H:H,'Forecast Data'!B:B,D303,'Forecast Data'!C:C,BO$6)+SUMIFS('Forecast Data'!H:H,'Forecast Data'!B:B,D303,'Forecast Data'!C:C,BP$6)+SUMIFS('Forecast Data'!H:H,'Forecast Data'!B:B,D303,'Forecast Data'!C:C,BQ$6)+SUMIFS('Forecast Data'!H:H,'Forecast Data'!B:B,D303,'Forecast Data'!C:C,BJ$6))/8</f>
        <v>0</v>
      </c>
      <c r="BX303" s="12" t="str">
        <f>IFERROR((SUM(W303:AD303)-(SUMIFS('Forecast Data'!H:H,'Forecast Data'!B:B,B303,'Forecast Data'!C:C,BJ$6)+SUMIFS('Forecast Data'!H:H,'Forecast Data'!B:B,B303,'Forecast Data'!C:C,BK$6)+SUMIFS('Forecast Data'!H:H,'Forecast Data'!B:B,B303,'Forecast Data'!C:C,BL$6)+SUMIFS('Forecast Data'!H:H,'Forecast Data'!B:B,B303,'Forecast Data'!C:C,BM$6)+SUMIFS('Forecast Data'!H:H,'Forecast Data'!B:B,B303,'Forecast Data'!C:C,BN$6)+SUMIFS('Forecast Data'!H:H,'Forecast Data'!B:B,B303,'Forecast Data'!C:C,BO$6)+SUMIFS('Forecast Data'!H:H,'Forecast Data'!B:B,B303,'Forecast Data'!C:C,BP$6)+SUMIFS('Forecast Data'!H:H,'Forecast Data'!B:B,B303,'Forecast Data'!C:C,BQ$6)))/(SUMIFS('Forecast Data'!H:H,'Forecast Data'!B:B,B303,'Forecast Data'!C:C,BJ$6)+SUMIFS('Forecast Data'!H:H,'Forecast Data'!B:B,B303,'Forecast Data'!C:C,BK$6)+SUMIFS('Forecast Data'!H:H,'Forecast Data'!B:B,B303,'Forecast Data'!C:C,BL$6)+SUMIFS('Forecast Data'!H:H,'Forecast Data'!B:B,B303,'Forecast Data'!C:C,BM$6)+SUMIFS('Forecast Data'!H:H,'Forecast Data'!B:B,B303,'Forecast Data'!C:C,BN$6)+SUMIFS('Forecast Data'!H:H,'Forecast Data'!B:B,B303,'Forecast Data'!C:C,BO$6)+SUMIFS('Forecast Data'!H:H,'Forecast Data'!B:B,B303,'Forecast Data'!C:C,BP$6)+SUMIFS('Forecast Data'!H:H,'Forecast Data'!B:B,B303,'Forecast Data'!C:C,BQ$6)),"")</f>
        <v/>
      </c>
      <c r="BY303" s="12">
        <f t="shared" si="68"/>
        <v>0</v>
      </c>
      <c r="BZ303" s="16">
        <f t="shared" si="69"/>
        <v>0</v>
      </c>
      <c r="CA303" s="13">
        <f t="shared" si="70"/>
        <v>0</v>
      </c>
      <c r="CB303" s="12">
        <f t="shared" si="71"/>
        <v>0</v>
      </c>
      <c r="CC303" s="12"/>
      <c r="CD303" s="11">
        <f>(SUMIFS('Forecast Data'!H:H,'Forecast Data'!B:B,D303,'Forecast Data'!C:C,BK$6)+SUMIFS('Forecast Data'!H:H,'Forecast Data'!B:B,D303,'Forecast Data'!C:C,BL$6)+SUMIFS('Forecast Data'!H:H,'Forecast Data'!B:B,D303,'Forecast Data'!C:C,BM$6)+SUMIFS('Forecast Data'!H:H,'Forecast Data'!B:B,D303,'Forecast Data'!C:C,BJ$6))/4</f>
        <v>0</v>
      </c>
      <c r="CE303" s="12" t="str">
        <f>IFERROR((SUM(W303:Z303)-(SUMIFS('Forecast Data'!H:H,'Forecast Data'!B:B,D303,'Forecast Data'!C:C,BJ$6)+SUMIFS('Forecast Data'!H:H,'Forecast Data'!B:B,D303,'Forecast Data'!C:C,BK$6)+SUMIFS('Forecast Data'!H:H,'Forecast Data'!B:B,D303,'Forecast Data'!C:C,BL$6)+SUMIFS('Forecast Data'!H:H,'Forecast Data'!B:B,D303,'Forecast Data'!C:C,BM$6)))/(SUMIFS('Forecast Data'!H:H,'Forecast Data'!B:B,D303,'Forecast Data'!C:C,BJ$6)+SUMIFS('Forecast Data'!H:H,'Forecast Data'!B:B,D303,'Forecast Data'!C:C,BK$6)+SUMIFS('Forecast Data'!H:H,'Forecast Data'!B:B,D303,'Forecast Data'!C:C,BL$6)+SUMIFS('Forecast Data'!H:H,'Forecast Data'!B:B,D303,'Forecast Data'!C:C,BM$6)),"")</f>
        <v/>
      </c>
      <c r="CF303" s="12">
        <f t="shared" si="72"/>
        <v>0</v>
      </c>
      <c r="CG303" s="12">
        <f t="shared" si="73"/>
        <v>0</v>
      </c>
      <c r="CH303" s="13">
        <f t="shared" si="74"/>
        <v>0</v>
      </c>
      <c r="CI303" s="13"/>
    </row>
    <row r="304" spans="1:87" ht="13.2">
      <c r="A304" s="1"/>
      <c r="B304" t="str">
        <f t="shared" si="75"/>
        <v>American BioSciences</v>
      </c>
      <c r="D304" t="s">
        <v>336</v>
      </c>
      <c r="E304" s="11">
        <f>SUMIFS('Fin Data'!F:F,'Fin Data'!A:A,D304)</f>
        <v>0</v>
      </c>
      <c r="F304" s="11">
        <f>SUMIFS('Fin Data with 6 week hist'!I:I,'Fin Data with 6 week hist'!$A:$A,$D304)</f>
        <v>0</v>
      </c>
      <c r="G304" s="11">
        <f>SUMIFS('Fin Data with 6 week hist'!J:J,'Fin Data with 6 week hist'!$A:$A,$D304)</f>
        <v>0</v>
      </c>
      <c r="H304" s="11">
        <f>SUMIFS('Fin Data with 6 week hist'!K:K,'Fin Data with 6 week hist'!$A:$A,$D304)+SUMIFS('Unit Cancellations'!D:D,'Unit Cancellations'!$B:$B,$D304)</f>
        <v>0</v>
      </c>
      <c r="I304" s="11">
        <f>SUMIFS('Fin Data with 6 week hist'!L:L,'Fin Data with 6 week hist'!$A:$A,$D304)+SUMIFS('Unit Cancellations'!E:E,'Unit Cancellations'!$B:$B,$D304)</f>
        <v>0</v>
      </c>
      <c r="J304" s="11">
        <f>SUMIFS('Fin Data with 6 week hist'!M:M,'Fin Data with 6 week hist'!$A:$A,$D304)+SUMIFS('Unit Cancellations'!F:F,'Unit Cancellations'!$B:$B,$D304)</f>
        <v>0</v>
      </c>
      <c r="K304" s="11">
        <f>SUMIFS('Fin Data with 6 week hist'!N:N,'Fin Data with 6 week hist'!$A:$A,$D304)+SUMIFS('Unit Cancellations'!G:G,'Unit Cancellations'!$B:$B,$D304)</f>
        <v>0</v>
      </c>
      <c r="L304" s="11">
        <f>SUMIFS('Fin Data'!AN:AN,'Fin Data'!A:A,D304)</f>
        <v>0</v>
      </c>
      <c r="M304" s="12">
        <f>IFERROR(SUMIFS('Fin Data'!AO:AO,'Fin Data'!A:A,D304),"")</f>
        <v>0</v>
      </c>
      <c r="N304" s="1"/>
      <c r="O304" s="11">
        <f t="shared" si="63"/>
        <v>0</v>
      </c>
      <c r="P304" s="12" t="str">
        <f t="shared" si="64"/>
        <v/>
      </c>
      <c r="Q304" s="1"/>
      <c r="R304" s="11">
        <f t="shared" si="65"/>
        <v>0</v>
      </c>
      <c r="S304" s="12" t="str">
        <f t="shared" si="66"/>
        <v/>
      </c>
      <c r="T304" s="11">
        <f t="shared" si="67"/>
        <v>0</v>
      </c>
      <c r="U304" s="1" t="e">
        <f t="shared" si="76"/>
        <v>#REF!</v>
      </c>
      <c r="V304" s="1"/>
      <c r="W304" s="11">
        <f>SUMIFS('Forecast Data'!$D:$D,'Forecast Data'!$C:$C,W$6,'Forecast Data'!$B:$B,$D304)</f>
        <v>0</v>
      </c>
      <c r="X304" s="11">
        <f>SUMIFS('Forecast Data'!$D:$D,'Forecast Data'!$C:$C,X$6,'Forecast Data'!$B:$B,$D304)</f>
        <v>0</v>
      </c>
      <c r="Y304" s="11">
        <f>SUMIFS('Forecast Data'!$D:$D,'Forecast Data'!$C:$C,Y$6,'Forecast Data'!$B:$B,$D304)</f>
        <v>0</v>
      </c>
      <c r="Z304" s="11">
        <f>SUMIFS('Forecast Data'!$D:$D,'Forecast Data'!$C:$C,Z$6,'Forecast Data'!$B:$B,$D304)</f>
        <v>0</v>
      </c>
      <c r="AA304" s="11">
        <f>SUMIFS('Forecast Data'!$D:$D,'Forecast Data'!$C:$C,AA$6,'Forecast Data'!$B:$B,$D304)</f>
        <v>0</v>
      </c>
      <c r="AB304" s="11">
        <f>SUMIFS('Forecast Data'!$D:$D,'Forecast Data'!$C:$C,AB$6,'Forecast Data'!$B:$B,$D304)</f>
        <v>0</v>
      </c>
      <c r="AC304" s="11">
        <f>SUMIFS('Forecast Data'!$D:$D,'Forecast Data'!$C:$C,AC$6,'Forecast Data'!$B:$B,$D304)</f>
        <v>0</v>
      </c>
      <c r="AD304" s="11">
        <f>SUMIFS('Forecast Data'!$D:$D,'Forecast Data'!$C:$C,AD$6,'Forecast Data'!$B:$B,$D304)</f>
        <v>0</v>
      </c>
      <c r="AE304" s="11">
        <f>SUMIFS('Forecast Data'!$D:$D,'Forecast Data'!$C:$C,AE$6,'Forecast Data'!$B:$B,$D304)</f>
        <v>0</v>
      </c>
      <c r="AF304" s="11">
        <f>SUMIFS('Forecast Data'!$D:$D,'Forecast Data'!$C:$C,AF$6,'Forecast Data'!$B:$B,$D304)</f>
        <v>0</v>
      </c>
      <c r="AG304" s="11">
        <f>SUMIFS('Forecast Data'!$D:$D,'Forecast Data'!$C:$C,AG$6,'Forecast Data'!$B:$B,$D304)</f>
        <v>0</v>
      </c>
      <c r="AH304" s="11">
        <f>SUMIFS('Forecast Data'!$D:$D,'Forecast Data'!$C:$C,AH$6,'Forecast Data'!$B:$B,$D304)</f>
        <v>0</v>
      </c>
      <c r="AI304" s="1"/>
      <c r="AJ304" s="12" t="str">
        <f>IF(SUMIFS('Forecast Data'!$E:$E,'Forecast Data'!$C:$C,AJ$6,'Forecast Data'!$B:$B,$D304)=0,"",SUMIFS('Forecast Data'!$E:$E,'Forecast Data'!$C:$C,AJ$6,'Forecast Data'!$B:$B,$D304))</f>
        <v/>
      </c>
      <c r="AK304" s="12" t="str">
        <f>IF(SUMIFS('Forecast Data'!$E:$E,'Forecast Data'!$C:$C,AK$6,'Forecast Data'!$B:$B,$D304)=0,"",SUMIFS('Forecast Data'!$E:$E,'Forecast Data'!$C:$C,AK$6,'Forecast Data'!$B:$B,$D304))</f>
        <v/>
      </c>
      <c r="AL304" s="12" t="str">
        <f>IF(SUMIFS('Forecast Data'!$E:$E,'Forecast Data'!$C:$C,AL$6,'Forecast Data'!$B:$B,$D304)=0,"",SUMIFS('Forecast Data'!$E:$E,'Forecast Data'!$C:$C,AL$6,'Forecast Data'!$B:$B,$D304))</f>
        <v/>
      </c>
      <c r="AM304" s="12" t="str">
        <f>IF(SUMIFS('Forecast Data'!$E:$E,'Forecast Data'!$C:$C,AM$6,'Forecast Data'!$B:$B,$D304)=0,"",SUMIFS('Forecast Data'!$E:$E,'Forecast Data'!$C:$C,AM$6,'Forecast Data'!$B:$B,$D304))</f>
        <v/>
      </c>
      <c r="AN304" s="12" t="str">
        <f>IF(SUMIFS('Forecast Data'!$E:$E,'Forecast Data'!$C:$C,AN$6,'Forecast Data'!$B:$B,$D304)=0,"",SUMIFS('Forecast Data'!$E:$E,'Forecast Data'!$C:$C,AN$6,'Forecast Data'!$B:$B,$D304))</f>
        <v/>
      </c>
      <c r="AO304" s="12" t="str">
        <f>IF(SUMIFS('Forecast Data'!$E:$E,'Forecast Data'!$C:$C,AO$6,'Forecast Data'!$B:$B,$D304)=0,"",SUMIFS('Forecast Data'!$E:$E,'Forecast Data'!$C:$C,AO$6,'Forecast Data'!$B:$B,$D304))</f>
        <v/>
      </c>
      <c r="AP304" s="12" t="str">
        <f>IF(SUMIFS('Forecast Data'!$E:$E,'Forecast Data'!$C:$C,AP$6,'Forecast Data'!$B:$B,$D304)=0,"",SUMIFS('Forecast Data'!$E:$E,'Forecast Data'!$C:$C,AP$6,'Forecast Data'!$B:$B,$D304))</f>
        <v/>
      </c>
      <c r="AQ304" s="12" t="str">
        <f>IF(SUMIFS('Forecast Data'!$E:$E,'Forecast Data'!$C:$C,AQ$6,'Forecast Data'!$B:$B,$D304)=0,"",SUMIFS('Forecast Data'!$E:$E,'Forecast Data'!$C:$C,AQ$6,'Forecast Data'!$B:$B,$D304))</f>
        <v/>
      </c>
      <c r="AR304" s="12" t="str">
        <f>IF(SUMIFS('Forecast Data'!$E:$E,'Forecast Data'!$C:$C,AR$6,'Forecast Data'!$B:$B,$D304)=0,"",SUMIFS('Forecast Data'!$E:$E,'Forecast Data'!$C:$C,AR$6,'Forecast Data'!$B:$B,$D304))</f>
        <v/>
      </c>
      <c r="AS304" s="12" t="str">
        <f>IF(SUMIFS('Forecast Data'!$E:$E,'Forecast Data'!$C:$C,AS$6,'Forecast Data'!$B:$B,$D304)=0,"",SUMIFS('Forecast Data'!$E:$E,'Forecast Data'!$C:$C,AS$6,'Forecast Data'!$B:$B,$D304))</f>
        <v/>
      </c>
      <c r="AT304" s="12" t="str">
        <f>IF(SUMIFS('Forecast Data'!$E:$E,'Forecast Data'!$C:$C,AT$6,'Forecast Data'!$B:$B,$D304)=0,"",SUMIFS('Forecast Data'!$E:$E,'Forecast Data'!$C:$C,AT$6,'Forecast Data'!$B:$B,$D304))</f>
        <v/>
      </c>
      <c r="AU304" s="12" t="str">
        <f>IF(SUMIFS('Forecast Data'!$E:$E,'Forecast Data'!$C:$C,AU$6,'Forecast Data'!$B:$B,$D304)=0,"",SUMIFS('Forecast Data'!$E:$E,'Forecast Data'!$C:$C,AU$6,'Forecast Data'!$B:$B,$D304))</f>
        <v/>
      </c>
      <c r="AV304" s="1"/>
      <c r="AW304" s="11">
        <f>SUMIFS('OP Units'!E:E,'OP Units'!$A:$A,$D304)</f>
        <v>0</v>
      </c>
      <c r="AX304" s="11">
        <f>SUMIFS('OP Units'!F:F,'OP Units'!$A:$A,$D304)</f>
        <v>0</v>
      </c>
      <c r="AY304" s="11">
        <f>SUMIFS('OP Units'!G:G,'OP Units'!$A:$A,$D304)</f>
        <v>0</v>
      </c>
      <c r="AZ304" s="11">
        <f>SUMIFS('OP Units'!H:H,'OP Units'!$A:$A,$D304)</f>
        <v>0</v>
      </c>
      <c r="BA304" s="11">
        <f>SUMIFS('OP Units'!I:I,'OP Units'!$A:$A,$D304)</f>
        <v>0</v>
      </c>
      <c r="BB304" s="11">
        <f>SUMIFS('OP Units'!J:J,'OP Units'!$A:$A,$D304)</f>
        <v>0</v>
      </c>
      <c r="BC304" s="11">
        <f>SUMIFS('OP Units'!K:K,'OP Units'!$A:$A,$D304)</f>
        <v>0</v>
      </c>
      <c r="BD304" s="11">
        <f>SUMIFS('OP Units'!L:L,'OP Units'!$A:$A,$D304)</f>
        <v>0</v>
      </c>
      <c r="BE304" s="11">
        <f>SUMIFS('OP Units'!M:M,'OP Units'!$A:$A,$D304)</f>
        <v>0</v>
      </c>
      <c r="BF304" s="11">
        <f>SUMIFS('OP Units'!N:N,'OP Units'!$A:$A,$D304)</f>
        <v>0</v>
      </c>
      <c r="BG304" s="11">
        <f>SUMIFS('OP Units'!O:O,'OP Units'!$A:$A,$D304)</f>
        <v>0</v>
      </c>
      <c r="BH304" s="11">
        <f>SUMIFS('OP Units'!P:P,'OP Units'!$A:$A,$D304)</f>
        <v>0</v>
      </c>
      <c r="BI304" s="1"/>
      <c r="BJ304" s="12" t="str">
        <f>IFERROR((SUMIFS('OP Units'!E:E,'OP Units'!$A:$A,$D304)-SUMIFS('Forecast Data'!$H:$H,'Forecast Data'!$C:$C,BJ$6,'Forecast Data'!$B:$B,$D304))/SUMIFS('Forecast Data'!$H:$H,'Forecast Data'!$C:$C,BJ$6,'Forecast Data'!$B:$B,$D304),"")</f>
        <v/>
      </c>
      <c r="BK304" s="12" t="str">
        <f>IFERROR((SUMIFS('OP Units'!F:F,'OP Units'!$A:$A,$D304)-SUMIFS('Forecast Data'!$H:$H,'Forecast Data'!$C:$C,BK$6,'Forecast Data'!$B:$B,$D304))/SUMIFS('Forecast Data'!$H:$H,'Forecast Data'!$C:$C,BK$6,'Forecast Data'!$B:$B,$D304),"")</f>
        <v/>
      </c>
      <c r="BL304" s="12" t="str">
        <f>IFERROR((SUMIFS('OP Units'!G:G,'OP Units'!$A:$A,$D304)-SUMIFS('Forecast Data'!$H:$H,'Forecast Data'!$C:$C,BL$6,'Forecast Data'!$B:$B,$D304))/SUMIFS('Forecast Data'!$H:$H,'Forecast Data'!$C:$C,BL$6,'Forecast Data'!$B:$B,$D304),"")</f>
        <v/>
      </c>
      <c r="BM304" s="12" t="str">
        <f>IFERROR((SUMIFS('OP Units'!H:H,'OP Units'!$A:$A,$D304)-SUMIFS('Forecast Data'!$H:$H,'Forecast Data'!$C:$C,BM$6,'Forecast Data'!$B:$B,$D304))/SUMIFS('Forecast Data'!$H:$H,'Forecast Data'!$C:$C,BM$6,'Forecast Data'!$B:$B,$D304),"")</f>
        <v/>
      </c>
      <c r="BN304" s="12" t="str">
        <f>IFERROR((SUMIFS('OP Units'!I:I,'OP Units'!$A:$A,$D304)-SUMIFS('Forecast Data'!$H:$H,'Forecast Data'!$C:$C,BN$6,'Forecast Data'!$B:$B,$D304))/SUMIFS('Forecast Data'!$H:$H,'Forecast Data'!$C:$C,BN$6,'Forecast Data'!$B:$B,$D304),"")</f>
        <v/>
      </c>
      <c r="BO304" s="12" t="str">
        <f>IFERROR((SUMIFS('OP Units'!J:J,'OP Units'!$A:$A,$D304)-SUMIFS('Forecast Data'!$H:$H,'Forecast Data'!$C:$C,BO$6,'Forecast Data'!$B:$B,$D304))/SUMIFS('Forecast Data'!$H:$H,'Forecast Data'!$C:$C,BO$6,'Forecast Data'!$B:$B,$D304),"")</f>
        <v/>
      </c>
      <c r="BP304" s="12" t="str">
        <f>IFERROR((SUMIFS('OP Units'!K:K,'OP Units'!$A:$A,$D304)-SUMIFS('Forecast Data'!$H:$H,'Forecast Data'!$C:$C,BP$6,'Forecast Data'!$B:$B,$D304))/SUMIFS('Forecast Data'!$H:$H,'Forecast Data'!$C:$C,BP$6,'Forecast Data'!$B:$B,$D304),"")</f>
        <v/>
      </c>
      <c r="BQ304" s="12" t="str">
        <f>IFERROR((SUMIFS('OP Units'!L:L,'OP Units'!$A:$A,$D304)-SUMIFS('Forecast Data'!$H:$H,'Forecast Data'!$C:$C,BQ$6,'Forecast Data'!$B:$B,$D304))/SUMIFS('Forecast Data'!$H:$H,'Forecast Data'!$C:$C,BQ$6,'Forecast Data'!$B:$B,$D304),"")</f>
        <v/>
      </c>
      <c r="BR304" s="12" t="str">
        <f>IFERROR((SUMIFS('OP Units'!M:M,'OP Units'!$A:$A,$D304)-SUMIFS('Forecast Data'!$H:$H,'Forecast Data'!$C:$C,BR$6,'Forecast Data'!$B:$B,$D304))/SUMIFS('Forecast Data'!$H:$H,'Forecast Data'!$C:$C,BR$6,'Forecast Data'!$B:$B,$D304),"")</f>
        <v/>
      </c>
      <c r="BS304" s="12" t="str">
        <f>IFERROR((SUMIFS('OP Units'!N:N,'OP Units'!$A:$A,$D304)-SUMIFS('Forecast Data'!$H:$H,'Forecast Data'!$C:$C,BS$6,'Forecast Data'!$B:$B,$D304))/SUMIFS('Forecast Data'!$H:$H,'Forecast Data'!$C:$C,BS$6,'Forecast Data'!$B:$B,$D304),"")</f>
        <v/>
      </c>
      <c r="BT304" s="12" t="str">
        <f>IFERROR((SUMIFS('OP Units'!O:O,'OP Units'!$A:$A,$D304)-SUMIFS('Forecast Data'!$H:$H,'Forecast Data'!$C:$C,BT$6,'Forecast Data'!$B:$B,$D304))/SUMIFS('Forecast Data'!$H:$H,'Forecast Data'!$C:$C,BT$6,'Forecast Data'!$B:$B,$D304),"")</f>
        <v/>
      </c>
      <c r="BU304" s="12" t="str">
        <f>IFERROR((SUMIFS('OP Units'!P:P,'OP Units'!$A:$A,$D304)-SUMIFS('Forecast Data'!$H:$H,'Forecast Data'!$C:$C,BU$6,'Forecast Data'!$B:$B,$D304))/SUMIFS('Forecast Data'!$H:$H,'Forecast Data'!$C:$C,BU$6,'Forecast Data'!$B:$B,$D304),"")</f>
        <v/>
      </c>
      <c r="BV304" s="12"/>
      <c r="BW304" s="11">
        <f>(SUMIFS('Forecast Data'!H:H,'Forecast Data'!B:B,D304,'Forecast Data'!C:C,BK$6)+SUMIFS('Forecast Data'!H:H,'Forecast Data'!B:B,D304,'Forecast Data'!C:C,BL$6)+SUMIFS('Forecast Data'!H:H,'Forecast Data'!B:B,D304,'Forecast Data'!C:C,BM$6)+SUMIFS('Forecast Data'!H:H,'Forecast Data'!B:B,D304,'Forecast Data'!C:C,BN$6)+SUMIFS('Forecast Data'!H:H,'Forecast Data'!B:B,D304,'Forecast Data'!C:C,BO$6)+SUMIFS('Forecast Data'!H:H,'Forecast Data'!B:B,D304,'Forecast Data'!C:C,BP$6)+SUMIFS('Forecast Data'!H:H,'Forecast Data'!B:B,D304,'Forecast Data'!C:C,BQ$6)+SUMIFS('Forecast Data'!H:H,'Forecast Data'!B:B,D304,'Forecast Data'!C:C,BJ$6))/8</f>
        <v>0</v>
      </c>
      <c r="BX304" s="12" t="str">
        <f>IFERROR((SUM(W304:AD304)-(SUMIFS('Forecast Data'!H:H,'Forecast Data'!B:B,B304,'Forecast Data'!C:C,BJ$6)+SUMIFS('Forecast Data'!H:H,'Forecast Data'!B:B,B304,'Forecast Data'!C:C,BK$6)+SUMIFS('Forecast Data'!H:H,'Forecast Data'!B:B,B304,'Forecast Data'!C:C,BL$6)+SUMIFS('Forecast Data'!H:H,'Forecast Data'!B:B,B304,'Forecast Data'!C:C,BM$6)+SUMIFS('Forecast Data'!H:H,'Forecast Data'!B:B,B304,'Forecast Data'!C:C,BN$6)+SUMIFS('Forecast Data'!H:H,'Forecast Data'!B:B,B304,'Forecast Data'!C:C,BO$6)+SUMIFS('Forecast Data'!H:H,'Forecast Data'!B:B,B304,'Forecast Data'!C:C,BP$6)+SUMIFS('Forecast Data'!H:H,'Forecast Data'!B:B,B304,'Forecast Data'!C:C,BQ$6)))/(SUMIFS('Forecast Data'!H:H,'Forecast Data'!B:B,B304,'Forecast Data'!C:C,BJ$6)+SUMIFS('Forecast Data'!H:H,'Forecast Data'!B:B,B304,'Forecast Data'!C:C,BK$6)+SUMIFS('Forecast Data'!H:H,'Forecast Data'!B:B,B304,'Forecast Data'!C:C,BL$6)+SUMIFS('Forecast Data'!H:H,'Forecast Data'!B:B,B304,'Forecast Data'!C:C,BM$6)+SUMIFS('Forecast Data'!H:H,'Forecast Data'!B:B,B304,'Forecast Data'!C:C,BN$6)+SUMIFS('Forecast Data'!H:H,'Forecast Data'!B:B,B304,'Forecast Data'!C:C,BO$6)+SUMIFS('Forecast Data'!H:H,'Forecast Data'!B:B,B304,'Forecast Data'!C:C,BP$6)+SUMIFS('Forecast Data'!H:H,'Forecast Data'!B:B,B304,'Forecast Data'!C:C,BQ$6)),"")</f>
        <v/>
      </c>
      <c r="BY304" s="12">
        <f t="shared" si="68"/>
        <v>0</v>
      </c>
      <c r="BZ304" s="16">
        <f t="shared" si="69"/>
        <v>0</v>
      </c>
      <c r="CA304" s="13">
        <f t="shared" si="70"/>
        <v>0</v>
      </c>
      <c r="CB304" s="12">
        <f t="shared" si="71"/>
        <v>0</v>
      </c>
      <c r="CC304" s="12"/>
      <c r="CD304" s="11">
        <f>(SUMIFS('Forecast Data'!H:H,'Forecast Data'!B:B,D304,'Forecast Data'!C:C,BK$6)+SUMIFS('Forecast Data'!H:H,'Forecast Data'!B:B,D304,'Forecast Data'!C:C,BL$6)+SUMIFS('Forecast Data'!H:H,'Forecast Data'!B:B,D304,'Forecast Data'!C:C,BM$6)+SUMIFS('Forecast Data'!H:H,'Forecast Data'!B:B,D304,'Forecast Data'!C:C,BJ$6))/4</f>
        <v>0</v>
      </c>
      <c r="CE304" s="12" t="str">
        <f>IFERROR((SUM(W304:Z304)-(SUMIFS('Forecast Data'!H:H,'Forecast Data'!B:B,D304,'Forecast Data'!C:C,BJ$6)+SUMIFS('Forecast Data'!H:H,'Forecast Data'!B:B,D304,'Forecast Data'!C:C,BK$6)+SUMIFS('Forecast Data'!H:H,'Forecast Data'!B:B,D304,'Forecast Data'!C:C,BL$6)+SUMIFS('Forecast Data'!H:H,'Forecast Data'!B:B,D304,'Forecast Data'!C:C,BM$6)))/(SUMIFS('Forecast Data'!H:H,'Forecast Data'!B:B,D304,'Forecast Data'!C:C,BJ$6)+SUMIFS('Forecast Data'!H:H,'Forecast Data'!B:B,D304,'Forecast Data'!C:C,BK$6)+SUMIFS('Forecast Data'!H:H,'Forecast Data'!B:B,D304,'Forecast Data'!C:C,BL$6)+SUMIFS('Forecast Data'!H:H,'Forecast Data'!B:B,D304,'Forecast Data'!C:C,BM$6)),"")</f>
        <v/>
      </c>
      <c r="CF304" s="12">
        <f t="shared" si="72"/>
        <v>0</v>
      </c>
      <c r="CG304" s="12">
        <f t="shared" si="73"/>
        <v>0</v>
      </c>
      <c r="CH304" s="13">
        <f t="shared" si="74"/>
        <v>0</v>
      </c>
      <c r="CI304" s="13"/>
    </row>
    <row r="305" spans="1:87" ht="13.2">
      <c r="A305" s="1"/>
      <c r="B305" t="str">
        <f t="shared" si="75"/>
        <v>American Biotech Labs</v>
      </c>
      <c r="D305" t="s">
        <v>337</v>
      </c>
      <c r="E305" s="11">
        <f>SUMIFS('Fin Data'!F:F,'Fin Data'!A:A,D305)</f>
        <v>0</v>
      </c>
      <c r="F305" s="11">
        <f>SUMIFS('Fin Data with 6 week hist'!I:I,'Fin Data with 6 week hist'!$A:$A,$D305)</f>
        <v>0</v>
      </c>
      <c r="G305" s="11">
        <f>SUMIFS('Fin Data with 6 week hist'!J:J,'Fin Data with 6 week hist'!$A:$A,$D305)</f>
        <v>0</v>
      </c>
      <c r="H305" s="11">
        <f>SUMIFS('Fin Data with 6 week hist'!K:K,'Fin Data with 6 week hist'!$A:$A,$D305)+SUMIFS('Unit Cancellations'!D:D,'Unit Cancellations'!$B:$B,$D305)</f>
        <v>0</v>
      </c>
      <c r="I305" s="11">
        <f>SUMIFS('Fin Data with 6 week hist'!L:L,'Fin Data with 6 week hist'!$A:$A,$D305)+SUMIFS('Unit Cancellations'!E:E,'Unit Cancellations'!$B:$B,$D305)</f>
        <v>0</v>
      </c>
      <c r="J305" s="11">
        <f>SUMIFS('Fin Data with 6 week hist'!M:M,'Fin Data with 6 week hist'!$A:$A,$D305)+SUMIFS('Unit Cancellations'!F:F,'Unit Cancellations'!$B:$B,$D305)</f>
        <v>0</v>
      </c>
      <c r="K305" s="11">
        <f>SUMIFS('Fin Data with 6 week hist'!N:N,'Fin Data with 6 week hist'!$A:$A,$D305)+SUMIFS('Unit Cancellations'!G:G,'Unit Cancellations'!$B:$B,$D305)</f>
        <v>0</v>
      </c>
      <c r="L305" s="11">
        <f>SUMIFS('Fin Data'!AN:AN,'Fin Data'!A:A,D305)</f>
        <v>0</v>
      </c>
      <c r="M305" s="12">
        <f>IFERROR(SUMIFS('Fin Data'!AO:AO,'Fin Data'!A:A,D305),"")</f>
        <v>0</v>
      </c>
      <c r="N305" s="1"/>
      <c r="O305" s="11">
        <f t="shared" si="63"/>
        <v>0</v>
      </c>
      <c r="P305" s="12" t="str">
        <f t="shared" si="64"/>
        <v/>
      </c>
      <c r="Q305" s="1"/>
      <c r="R305" s="11">
        <f t="shared" si="65"/>
        <v>0</v>
      </c>
      <c r="S305" s="12" t="str">
        <f t="shared" si="66"/>
        <v/>
      </c>
      <c r="T305" s="11">
        <f t="shared" si="67"/>
        <v>0</v>
      </c>
      <c r="U305" s="1" t="e">
        <f t="shared" si="76"/>
        <v>#REF!</v>
      </c>
      <c r="V305" s="1"/>
      <c r="W305" s="11">
        <f>SUMIFS('Forecast Data'!$D:$D,'Forecast Data'!$C:$C,W$6,'Forecast Data'!$B:$B,$D305)</f>
        <v>0</v>
      </c>
      <c r="X305" s="11">
        <f>SUMIFS('Forecast Data'!$D:$D,'Forecast Data'!$C:$C,X$6,'Forecast Data'!$B:$B,$D305)</f>
        <v>0</v>
      </c>
      <c r="Y305" s="11">
        <f>SUMIFS('Forecast Data'!$D:$D,'Forecast Data'!$C:$C,Y$6,'Forecast Data'!$B:$B,$D305)</f>
        <v>0</v>
      </c>
      <c r="Z305" s="11">
        <f>SUMIFS('Forecast Data'!$D:$D,'Forecast Data'!$C:$C,Z$6,'Forecast Data'!$B:$B,$D305)</f>
        <v>0</v>
      </c>
      <c r="AA305" s="11">
        <f>SUMIFS('Forecast Data'!$D:$D,'Forecast Data'!$C:$C,AA$6,'Forecast Data'!$B:$B,$D305)</f>
        <v>0</v>
      </c>
      <c r="AB305" s="11">
        <f>SUMIFS('Forecast Data'!$D:$D,'Forecast Data'!$C:$C,AB$6,'Forecast Data'!$B:$B,$D305)</f>
        <v>0</v>
      </c>
      <c r="AC305" s="11">
        <f>SUMIFS('Forecast Data'!$D:$D,'Forecast Data'!$C:$C,AC$6,'Forecast Data'!$B:$B,$D305)</f>
        <v>0</v>
      </c>
      <c r="AD305" s="11">
        <f>SUMIFS('Forecast Data'!$D:$D,'Forecast Data'!$C:$C,AD$6,'Forecast Data'!$B:$B,$D305)</f>
        <v>0</v>
      </c>
      <c r="AE305" s="11">
        <f>SUMIFS('Forecast Data'!$D:$D,'Forecast Data'!$C:$C,AE$6,'Forecast Data'!$B:$B,$D305)</f>
        <v>0</v>
      </c>
      <c r="AF305" s="11">
        <f>SUMIFS('Forecast Data'!$D:$D,'Forecast Data'!$C:$C,AF$6,'Forecast Data'!$B:$B,$D305)</f>
        <v>0</v>
      </c>
      <c r="AG305" s="11">
        <f>SUMIFS('Forecast Data'!$D:$D,'Forecast Data'!$C:$C,AG$6,'Forecast Data'!$B:$B,$D305)</f>
        <v>0</v>
      </c>
      <c r="AH305" s="11">
        <f>SUMIFS('Forecast Data'!$D:$D,'Forecast Data'!$C:$C,AH$6,'Forecast Data'!$B:$B,$D305)</f>
        <v>0</v>
      </c>
      <c r="AI305" s="1"/>
      <c r="AJ305" s="12" t="str">
        <f>IF(SUMIFS('Forecast Data'!$E:$E,'Forecast Data'!$C:$C,AJ$6,'Forecast Data'!$B:$B,$D305)=0,"",SUMIFS('Forecast Data'!$E:$E,'Forecast Data'!$C:$C,AJ$6,'Forecast Data'!$B:$B,$D305))</f>
        <v/>
      </c>
      <c r="AK305" s="12" t="str">
        <f>IF(SUMIFS('Forecast Data'!$E:$E,'Forecast Data'!$C:$C,AK$6,'Forecast Data'!$B:$B,$D305)=0,"",SUMIFS('Forecast Data'!$E:$E,'Forecast Data'!$C:$C,AK$6,'Forecast Data'!$B:$B,$D305))</f>
        <v/>
      </c>
      <c r="AL305" s="12" t="str">
        <f>IF(SUMIFS('Forecast Data'!$E:$E,'Forecast Data'!$C:$C,AL$6,'Forecast Data'!$B:$B,$D305)=0,"",SUMIFS('Forecast Data'!$E:$E,'Forecast Data'!$C:$C,AL$6,'Forecast Data'!$B:$B,$D305))</f>
        <v/>
      </c>
      <c r="AM305" s="12" t="str">
        <f>IF(SUMIFS('Forecast Data'!$E:$E,'Forecast Data'!$C:$C,AM$6,'Forecast Data'!$B:$B,$D305)=0,"",SUMIFS('Forecast Data'!$E:$E,'Forecast Data'!$C:$C,AM$6,'Forecast Data'!$B:$B,$D305))</f>
        <v/>
      </c>
      <c r="AN305" s="12" t="str">
        <f>IF(SUMIFS('Forecast Data'!$E:$E,'Forecast Data'!$C:$C,AN$6,'Forecast Data'!$B:$B,$D305)=0,"",SUMIFS('Forecast Data'!$E:$E,'Forecast Data'!$C:$C,AN$6,'Forecast Data'!$B:$B,$D305))</f>
        <v/>
      </c>
      <c r="AO305" s="12" t="str">
        <f>IF(SUMIFS('Forecast Data'!$E:$E,'Forecast Data'!$C:$C,AO$6,'Forecast Data'!$B:$B,$D305)=0,"",SUMIFS('Forecast Data'!$E:$E,'Forecast Data'!$C:$C,AO$6,'Forecast Data'!$B:$B,$D305))</f>
        <v/>
      </c>
      <c r="AP305" s="12" t="str">
        <f>IF(SUMIFS('Forecast Data'!$E:$E,'Forecast Data'!$C:$C,AP$6,'Forecast Data'!$B:$B,$D305)=0,"",SUMIFS('Forecast Data'!$E:$E,'Forecast Data'!$C:$C,AP$6,'Forecast Data'!$B:$B,$D305))</f>
        <v/>
      </c>
      <c r="AQ305" s="12" t="str">
        <f>IF(SUMIFS('Forecast Data'!$E:$E,'Forecast Data'!$C:$C,AQ$6,'Forecast Data'!$B:$B,$D305)=0,"",SUMIFS('Forecast Data'!$E:$E,'Forecast Data'!$C:$C,AQ$6,'Forecast Data'!$B:$B,$D305))</f>
        <v/>
      </c>
      <c r="AR305" s="12" t="str">
        <f>IF(SUMIFS('Forecast Data'!$E:$E,'Forecast Data'!$C:$C,AR$6,'Forecast Data'!$B:$B,$D305)=0,"",SUMIFS('Forecast Data'!$E:$E,'Forecast Data'!$C:$C,AR$6,'Forecast Data'!$B:$B,$D305))</f>
        <v/>
      </c>
      <c r="AS305" s="12" t="str">
        <f>IF(SUMIFS('Forecast Data'!$E:$E,'Forecast Data'!$C:$C,AS$6,'Forecast Data'!$B:$B,$D305)=0,"",SUMIFS('Forecast Data'!$E:$E,'Forecast Data'!$C:$C,AS$6,'Forecast Data'!$B:$B,$D305))</f>
        <v/>
      </c>
      <c r="AT305" s="12" t="str">
        <f>IF(SUMIFS('Forecast Data'!$E:$E,'Forecast Data'!$C:$C,AT$6,'Forecast Data'!$B:$B,$D305)=0,"",SUMIFS('Forecast Data'!$E:$E,'Forecast Data'!$C:$C,AT$6,'Forecast Data'!$B:$B,$D305))</f>
        <v/>
      </c>
      <c r="AU305" s="12" t="str">
        <f>IF(SUMIFS('Forecast Data'!$E:$E,'Forecast Data'!$C:$C,AU$6,'Forecast Data'!$B:$B,$D305)=0,"",SUMIFS('Forecast Data'!$E:$E,'Forecast Data'!$C:$C,AU$6,'Forecast Data'!$B:$B,$D305))</f>
        <v/>
      </c>
      <c r="AV305" s="1"/>
      <c r="AW305" s="11">
        <f>SUMIFS('OP Units'!E:E,'OP Units'!$A:$A,$D305)</f>
        <v>0</v>
      </c>
      <c r="AX305" s="11">
        <f>SUMIFS('OP Units'!F:F,'OP Units'!$A:$A,$D305)</f>
        <v>0</v>
      </c>
      <c r="AY305" s="11">
        <f>SUMIFS('OP Units'!G:G,'OP Units'!$A:$A,$D305)</f>
        <v>0</v>
      </c>
      <c r="AZ305" s="11">
        <f>SUMIFS('OP Units'!H:H,'OP Units'!$A:$A,$D305)</f>
        <v>0</v>
      </c>
      <c r="BA305" s="11">
        <f>SUMIFS('OP Units'!I:I,'OP Units'!$A:$A,$D305)</f>
        <v>0</v>
      </c>
      <c r="BB305" s="11">
        <f>SUMIFS('OP Units'!J:J,'OP Units'!$A:$A,$D305)</f>
        <v>0</v>
      </c>
      <c r="BC305" s="11">
        <f>SUMIFS('OP Units'!K:K,'OP Units'!$A:$A,$D305)</f>
        <v>0</v>
      </c>
      <c r="BD305" s="11">
        <f>SUMIFS('OP Units'!L:L,'OP Units'!$A:$A,$D305)</f>
        <v>0</v>
      </c>
      <c r="BE305" s="11">
        <f>SUMIFS('OP Units'!M:M,'OP Units'!$A:$A,$D305)</f>
        <v>0</v>
      </c>
      <c r="BF305" s="11">
        <f>SUMIFS('OP Units'!N:N,'OP Units'!$A:$A,$D305)</f>
        <v>0</v>
      </c>
      <c r="BG305" s="11">
        <f>SUMIFS('OP Units'!O:O,'OP Units'!$A:$A,$D305)</f>
        <v>0</v>
      </c>
      <c r="BH305" s="11">
        <f>SUMIFS('OP Units'!P:P,'OP Units'!$A:$A,$D305)</f>
        <v>0</v>
      </c>
      <c r="BI305" s="1"/>
      <c r="BJ305" s="12" t="str">
        <f>IFERROR((SUMIFS('OP Units'!E:E,'OP Units'!$A:$A,$D305)-SUMIFS('Forecast Data'!$H:$H,'Forecast Data'!$C:$C,BJ$6,'Forecast Data'!$B:$B,$D305))/SUMIFS('Forecast Data'!$H:$H,'Forecast Data'!$C:$C,BJ$6,'Forecast Data'!$B:$B,$D305),"")</f>
        <v/>
      </c>
      <c r="BK305" s="12" t="str">
        <f>IFERROR((SUMIFS('OP Units'!F:F,'OP Units'!$A:$A,$D305)-SUMIFS('Forecast Data'!$H:$H,'Forecast Data'!$C:$C,BK$6,'Forecast Data'!$B:$B,$D305))/SUMIFS('Forecast Data'!$H:$H,'Forecast Data'!$C:$C,BK$6,'Forecast Data'!$B:$B,$D305),"")</f>
        <v/>
      </c>
      <c r="BL305" s="12" t="str">
        <f>IFERROR((SUMIFS('OP Units'!G:G,'OP Units'!$A:$A,$D305)-SUMIFS('Forecast Data'!$H:$H,'Forecast Data'!$C:$C,BL$6,'Forecast Data'!$B:$B,$D305))/SUMIFS('Forecast Data'!$H:$H,'Forecast Data'!$C:$C,BL$6,'Forecast Data'!$B:$B,$D305),"")</f>
        <v/>
      </c>
      <c r="BM305" s="12" t="str">
        <f>IFERROR((SUMIFS('OP Units'!H:H,'OP Units'!$A:$A,$D305)-SUMIFS('Forecast Data'!$H:$H,'Forecast Data'!$C:$C,BM$6,'Forecast Data'!$B:$B,$D305))/SUMIFS('Forecast Data'!$H:$H,'Forecast Data'!$C:$C,BM$6,'Forecast Data'!$B:$B,$D305),"")</f>
        <v/>
      </c>
      <c r="BN305" s="12" t="str">
        <f>IFERROR((SUMIFS('OP Units'!I:I,'OP Units'!$A:$A,$D305)-SUMIFS('Forecast Data'!$H:$H,'Forecast Data'!$C:$C,BN$6,'Forecast Data'!$B:$B,$D305))/SUMIFS('Forecast Data'!$H:$H,'Forecast Data'!$C:$C,BN$6,'Forecast Data'!$B:$B,$D305),"")</f>
        <v/>
      </c>
      <c r="BO305" s="12" t="str">
        <f>IFERROR((SUMIFS('OP Units'!J:J,'OP Units'!$A:$A,$D305)-SUMIFS('Forecast Data'!$H:$H,'Forecast Data'!$C:$C,BO$6,'Forecast Data'!$B:$B,$D305))/SUMIFS('Forecast Data'!$H:$H,'Forecast Data'!$C:$C,BO$6,'Forecast Data'!$B:$B,$D305),"")</f>
        <v/>
      </c>
      <c r="BP305" s="12" t="str">
        <f>IFERROR((SUMIFS('OP Units'!K:K,'OP Units'!$A:$A,$D305)-SUMIFS('Forecast Data'!$H:$H,'Forecast Data'!$C:$C,BP$6,'Forecast Data'!$B:$B,$D305))/SUMIFS('Forecast Data'!$H:$H,'Forecast Data'!$C:$C,BP$6,'Forecast Data'!$B:$B,$D305),"")</f>
        <v/>
      </c>
      <c r="BQ305" s="12" t="str">
        <f>IFERROR((SUMIFS('OP Units'!L:L,'OP Units'!$A:$A,$D305)-SUMIFS('Forecast Data'!$H:$H,'Forecast Data'!$C:$C,BQ$6,'Forecast Data'!$B:$B,$D305))/SUMIFS('Forecast Data'!$H:$H,'Forecast Data'!$C:$C,BQ$6,'Forecast Data'!$B:$B,$D305),"")</f>
        <v/>
      </c>
      <c r="BR305" s="12" t="str">
        <f>IFERROR((SUMIFS('OP Units'!M:M,'OP Units'!$A:$A,$D305)-SUMIFS('Forecast Data'!$H:$H,'Forecast Data'!$C:$C,BR$6,'Forecast Data'!$B:$B,$D305))/SUMIFS('Forecast Data'!$H:$H,'Forecast Data'!$C:$C,BR$6,'Forecast Data'!$B:$B,$D305),"")</f>
        <v/>
      </c>
      <c r="BS305" s="12" t="str">
        <f>IFERROR((SUMIFS('OP Units'!N:N,'OP Units'!$A:$A,$D305)-SUMIFS('Forecast Data'!$H:$H,'Forecast Data'!$C:$C,BS$6,'Forecast Data'!$B:$B,$D305))/SUMIFS('Forecast Data'!$H:$H,'Forecast Data'!$C:$C,BS$6,'Forecast Data'!$B:$B,$D305),"")</f>
        <v/>
      </c>
      <c r="BT305" s="12" t="str">
        <f>IFERROR((SUMIFS('OP Units'!O:O,'OP Units'!$A:$A,$D305)-SUMIFS('Forecast Data'!$H:$H,'Forecast Data'!$C:$C,BT$6,'Forecast Data'!$B:$B,$D305))/SUMIFS('Forecast Data'!$H:$H,'Forecast Data'!$C:$C,BT$6,'Forecast Data'!$B:$B,$D305),"")</f>
        <v/>
      </c>
      <c r="BU305" s="12" t="str">
        <f>IFERROR((SUMIFS('OP Units'!P:P,'OP Units'!$A:$A,$D305)-SUMIFS('Forecast Data'!$H:$H,'Forecast Data'!$C:$C,BU$6,'Forecast Data'!$B:$B,$D305))/SUMIFS('Forecast Data'!$H:$H,'Forecast Data'!$C:$C,BU$6,'Forecast Data'!$B:$B,$D305),"")</f>
        <v/>
      </c>
      <c r="BV305" s="12"/>
      <c r="BW305" s="11">
        <f>(SUMIFS('Forecast Data'!H:H,'Forecast Data'!B:B,D305,'Forecast Data'!C:C,BK$6)+SUMIFS('Forecast Data'!H:H,'Forecast Data'!B:B,D305,'Forecast Data'!C:C,BL$6)+SUMIFS('Forecast Data'!H:H,'Forecast Data'!B:B,D305,'Forecast Data'!C:C,BM$6)+SUMIFS('Forecast Data'!H:H,'Forecast Data'!B:B,D305,'Forecast Data'!C:C,BN$6)+SUMIFS('Forecast Data'!H:H,'Forecast Data'!B:B,D305,'Forecast Data'!C:C,BO$6)+SUMIFS('Forecast Data'!H:H,'Forecast Data'!B:B,D305,'Forecast Data'!C:C,BP$6)+SUMIFS('Forecast Data'!H:H,'Forecast Data'!B:B,D305,'Forecast Data'!C:C,BQ$6)+SUMIFS('Forecast Data'!H:H,'Forecast Data'!B:B,D305,'Forecast Data'!C:C,BJ$6))/8</f>
        <v>0</v>
      </c>
      <c r="BX305" s="12" t="str">
        <f>IFERROR((SUM(W305:AD305)-(SUMIFS('Forecast Data'!H:H,'Forecast Data'!B:B,B305,'Forecast Data'!C:C,BJ$6)+SUMIFS('Forecast Data'!H:H,'Forecast Data'!B:B,B305,'Forecast Data'!C:C,BK$6)+SUMIFS('Forecast Data'!H:H,'Forecast Data'!B:B,B305,'Forecast Data'!C:C,BL$6)+SUMIFS('Forecast Data'!H:H,'Forecast Data'!B:B,B305,'Forecast Data'!C:C,BM$6)+SUMIFS('Forecast Data'!H:H,'Forecast Data'!B:B,B305,'Forecast Data'!C:C,BN$6)+SUMIFS('Forecast Data'!H:H,'Forecast Data'!B:B,B305,'Forecast Data'!C:C,BO$6)+SUMIFS('Forecast Data'!H:H,'Forecast Data'!B:B,B305,'Forecast Data'!C:C,BP$6)+SUMIFS('Forecast Data'!H:H,'Forecast Data'!B:B,B305,'Forecast Data'!C:C,BQ$6)))/(SUMIFS('Forecast Data'!H:H,'Forecast Data'!B:B,B305,'Forecast Data'!C:C,BJ$6)+SUMIFS('Forecast Data'!H:H,'Forecast Data'!B:B,B305,'Forecast Data'!C:C,BK$6)+SUMIFS('Forecast Data'!H:H,'Forecast Data'!B:B,B305,'Forecast Data'!C:C,BL$6)+SUMIFS('Forecast Data'!H:H,'Forecast Data'!B:B,B305,'Forecast Data'!C:C,BM$6)+SUMIFS('Forecast Data'!H:H,'Forecast Data'!B:B,B305,'Forecast Data'!C:C,BN$6)+SUMIFS('Forecast Data'!H:H,'Forecast Data'!B:B,B305,'Forecast Data'!C:C,BO$6)+SUMIFS('Forecast Data'!H:H,'Forecast Data'!B:B,B305,'Forecast Data'!C:C,BP$6)+SUMIFS('Forecast Data'!H:H,'Forecast Data'!B:B,B305,'Forecast Data'!C:C,BQ$6)),"")</f>
        <v/>
      </c>
      <c r="BY305" s="12">
        <f t="shared" si="68"/>
        <v>0</v>
      </c>
      <c r="BZ305" s="16">
        <f t="shared" si="69"/>
        <v>0</v>
      </c>
      <c r="CA305" s="13">
        <f t="shared" si="70"/>
        <v>0</v>
      </c>
      <c r="CB305" s="12">
        <f t="shared" si="71"/>
        <v>0</v>
      </c>
      <c r="CC305" s="12"/>
      <c r="CD305" s="11">
        <f>(SUMIFS('Forecast Data'!H:H,'Forecast Data'!B:B,D305,'Forecast Data'!C:C,BK$6)+SUMIFS('Forecast Data'!H:H,'Forecast Data'!B:B,D305,'Forecast Data'!C:C,BL$6)+SUMIFS('Forecast Data'!H:H,'Forecast Data'!B:B,D305,'Forecast Data'!C:C,BM$6)+SUMIFS('Forecast Data'!H:H,'Forecast Data'!B:B,D305,'Forecast Data'!C:C,BJ$6))/4</f>
        <v>0</v>
      </c>
      <c r="CE305" s="12" t="str">
        <f>IFERROR((SUM(W305:Z305)-(SUMIFS('Forecast Data'!H:H,'Forecast Data'!B:B,D305,'Forecast Data'!C:C,BJ$6)+SUMIFS('Forecast Data'!H:H,'Forecast Data'!B:B,D305,'Forecast Data'!C:C,BK$6)+SUMIFS('Forecast Data'!H:H,'Forecast Data'!B:B,D305,'Forecast Data'!C:C,BL$6)+SUMIFS('Forecast Data'!H:H,'Forecast Data'!B:B,D305,'Forecast Data'!C:C,BM$6)))/(SUMIFS('Forecast Data'!H:H,'Forecast Data'!B:B,D305,'Forecast Data'!C:C,BJ$6)+SUMIFS('Forecast Data'!H:H,'Forecast Data'!B:B,D305,'Forecast Data'!C:C,BK$6)+SUMIFS('Forecast Data'!H:H,'Forecast Data'!B:B,D305,'Forecast Data'!C:C,BL$6)+SUMIFS('Forecast Data'!H:H,'Forecast Data'!B:B,D305,'Forecast Data'!C:C,BM$6)),"")</f>
        <v/>
      </c>
      <c r="CF305" s="12">
        <f t="shared" si="72"/>
        <v>0</v>
      </c>
      <c r="CG305" s="12">
        <f t="shared" si="73"/>
        <v>0</v>
      </c>
      <c r="CH305" s="13">
        <f t="shared" si="74"/>
        <v>0</v>
      </c>
      <c r="CI305" s="13"/>
    </row>
    <row r="306" spans="1:87" ht="13.2">
      <c r="A306" s="1"/>
      <c r="B306" t="str">
        <f t="shared" si="75"/>
        <v>Antego Tire &amp; Wheel</v>
      </c>
      <c r="D306" t="s">
        <v>338</v>
      </c>
      <c r="E306" s="11">
        <f>SUMIFS('Fin Data'!F:F,'Fin Data'!A:A,D306)</f>
        <v>0</v>
      </c>
      <c r="F306" s="11">
        <f>SUMIFS('Fin Data with 6 week hist'!I:I,'Fin Data with 6 week hist'!$A:$A,$D306)</f>
        <v>0</v>
      </c>
      <c r="G306" s="11">
        <f>SUMIFS('Fin Data with 6 week hist'!J:J,'Fin Data with 6 week hist'!$A:$A,$D306)</f>
        <v>0</v>
      </c>
      <c r="H306" s="11">
        <f>SUMIFS('Fin Data with 6 week hist'!K:K,'Fin Data with 6 week hist'!$A:$A,$D306)+SUMIFS('Unit Cancellations'!D:D,'Unit Cancellations'!$B:$B,$D306)</f>
        <v>0</v>
      </c>
      <c r="I306" s="11">
        <f>SUMIFS('Fin Data with 6 week hist'!L:L,'Fin Data with 6 week hist'!$A:$A,$D306)+SUMIFS('Unit Cancellations'!E:E,'Unit Cancellations'!$B:$B,$D306)</f>
        <v>0</v>
      </c>
      <c r="J306" s="11">
        <f>SUMIFS('Fin Data with 6 week hist'!M:M,'Fin Data with 6 week hist'!$A:$A,$D306)+SUMIFS('Unit Cancellations'!F:F,'Unit Cancellations'!$B:$B,$D306)</f>
        <v>0</v>
      </c>
      <c r="K306" s="11">
        <f>SUMIFS('Fin Data with 6 week hist'!N:N,'Fin Data with 6 week hist'!$A:$A,$D306)+SUMIFS('Unit Cancellations'!G:G,'Unit Cancellations'!$B:$B,$D306)</f>
        <v>0</v>
      </c>
      <c r="L306" s="11">
        <f>SUMIFS('Fin Data'!AN:AN,'Fin Data'!A:A,D306)</f>
        <v>0</v>
      </c>
      <c r="M306" s="12">
        <f>IFERROR(SUMIFS('Fin Data'!AO:AO,'Fin Data'!A:A,D306),"")</f>
        <v>0</v>
      </c>
      <c r="N306" s="1"/>
      <c r="O306" s="11">
        <f t="shared" si="63"/>
        <v>0</v>
      </c>
      <c r="P306" s="12" t="str">
        <f t="shared" si="64"/>
        <v/>
      </c>
      <c r="Q306" s="1"/>
      <c r="R306" s="11">
        <f t="shared" si="65"/>
        <v>0</v>
      </c>
      <c r="S306" s="12" t="str">
        <f t="shared" si="66"/>
        <v/>
      </c>
      <c r="T306" s="11">
        <f t="shared" si="67"/>
        <v>0</v>
      </c>
      <c r="U306" s="1" t="e">
        <f t="shared" si="76"/>
        <v>#REF!</v>
      </c>
      <c r="V306" s="1"/>
      <c r="W306" s="11">
        <f>SUMIFS('Forecast Data'!$D:$D,'Forecast Data'!$C:$C,W$6,'Forecast Data'!$B:$B,$D306)</f>
        <v>0</v>
      </c>
      <c r="X306" s="11">
        <f>SUMIFS('Forecast Data'!$D:$D,'Forecast Data'!$C:$C,X$6,'Forecast Data'!$B:$B,$D306)</f>
        <v>0</v>
      </c>
      <c r="Y306" s="11">
        <f>SUMIFS('Forecast Data'!$D:$D,'Forecast Data'!$C:$C,Y$6,'Forecast Data'!$B:$B,$D306)</f>
        <v>0</v>
      </c>
      <c r="Z306" s="11">
        <f>SUMIFS('Forecast Data'!$D:$D,'Forecast Data'!$C:$C,Z$6,'Forecast Data'!$B:$B,$D306)</f>
        <v>0</v>
      </c>
      <c r="AA306" s="11">
        <f>SUMIFS('Forecast Data'!$D:$D,'Forecast Data'!$C:$C,AA$6,'Forecast Data'!$B:$B,$D306)</f>
        <v>0</v>
      </c>
      <c r="AB306" s="11">
        <f>SUMIFS('Forecast Data'!$D:$D,'Forecast Data'!$C:$C,AB$6,'Forecast Data'!$B:$B,$D306)</f>
        <v>0</v>
      </c>
      <c r="AC306" s="11">
        <f>SUMIFS('Forecast Data'!$D:$D,'Forecast Data'!$C:$C,AC$6,'Forecast Data'!$B:$B,$D306)</f>
        <v>0</v>
      </c>
      <c r="AD306" s="11">
        <f>SUMIFS('Forecast Data'!$D:$D,'Forecast Data'!$C:$C,AD$6,'Forecast Data'!$B:$B,$D306)</f>
        <v>0</v>
      </c>
      <c r="AE306" s="11">
        <f>SUMIFS('Forecast Data'!$D:$D,'Forecast Data'!$C:$C,AE$6,'Forecast Data'!$B:$B,$D306)</f>
        <v>0</v>
      </c>
      <c r="AF306" s="11">
        <f>SUMIFS('Forecast Data'!$D:$D,'Forecast Data'!$C:$C,AF$6,'Forecast Data'!$B:$B,$D306)</f>
        <v>0</v>
      </c>
      <c r="AG306" s="11">
        <f>SUMIFS('Forecast Data'!$D:$D,'Forecast Data'!$C:$C,AG$6,'Forecast Data'!$B:$B,$D306)</f>
        <v>0</v>
      </c>
      <c r="AH306" s="11">
        <f>SUMIFS('Forecast Data'!$D:$D,'Forecast Data'!$C:$C,AH$6,'Forecast Data'!$B:$B,$D306)</f>
        <v>0</v>
      </c>
      <c r="AI306" s="1"/>
      <c r="AJ306" s="12" t="str">
        <f>IF(SUMIFS('Forecast Data'!$E:$E,'Forecast Data'!$C:$C,AJ$6,'Forecast Data'!$B:$B,$D306)=0,"",SUMIFS('Forecast Data'!$E:$E,'Forecast Data'!$C:$C,AJ$6,'Forecast Data'!$B:$B,$D306))</f>
        <v/>
      </c>
      <c r="AK306" s="12" t="str">
        <f>IF(SUMIFS('Forecast Data'!$E:$E,'Forecast Data'!$C:$C,AK$6,'Forecast Data'!$B:$B,$D306)=0,"",SUMIFS('Forecast Data'!$E:$E,'Forecast Data'!$C:$C,AK$6,'Forecast Data'!$B:$B,$D306))</f>
        <v/>
      </c>
      <c r="AL306" s="12" t="str">
        <f>IF(SUMIFS('Forecast Data'!$E:$E,'Forecast Data'!$C:$C,AL$6,'Forecast Data'!$B:$B,$D306)=0,"",SUMIFS('Forecast Data'!$E:$E,'Forecast Data'!$C:$C,AL$6,'Forecast Data'!$B:$B,$D306))</f>
        <v/>
      </c>
      <c r="AM306" s="12" t="str">
        <f>IF(SUMIFS('Forecast Data'!$E:$E,'Forecast Data'!$C:$C,AM$6,'Forecast Data'!$B:$B,$D306)=0,"",SUMIFS('Forecast Data'!$E:$E,'Forecast Data'!$C:$C,AM$6,'Forecast Data'!$B:$B,$D306))</f>
        <v/>
      </c>
      <c r="AN306" s="12" t="str">
        <f>IF(SUMIFS('Forecast Data'!$E:$E,'Forecast Data'!$C:$C,AN$6,'Forecast Data'!$B:$B,$D306)=0,"",SUMIFS('Forecast Data'!$E:$E,'Forecast Data'!$C:$C,AN$6,'Forecast Data'!$B:$B,$D306))</f>
        <v/>
      </c>
      <c r="AO306" s="12" t="str">
        <f>IF(SUMIFS('Forecast Data'!$E:$E,'Forecast Data'!$C:$C,AO$6,'Forecast Data'!$B:$B,$D306)=0,"",SUMIFS('Forecast Data'!$E:$E,'Forecast Data'!$C:$C,AO$6,'Forecast Data'!$B:$B,$D306))</f>
        <v/>
      </c>
      <c r="AP306" s="12" t="str">
        <f>IF(SUMIFS('Forecast Data'!$E:$E,'Forecast Data'!$C:$C,AP$6,'Forecast Data'!$B:$B,$D306)=0,"",SUMIFS('Forecast Data'!$E:$E,'Forecast Data'!$C:$C,AP$6,'Forecast Data'!$B:$B,$D306))</f>
        <v/>
      </c>
      <c r="AQ306" s="12" t="str">
        <f>IF(SUMIFS('Forecast Data'!$E:$E,'Forecast Data'!$C:$C,AQ$6,'Forecast Data'!$B:$B,$D306)=0,"",SUMIFS('Forecast Data'!$E:$E,'Forecast Data'!$C:$C,AQ$6,'Forecast Data'!$B:$B,$D306))</f>
        <v/>
      </c>
      <c r="AR306" s="12" t="str">
        <f>IF(SUMIFS('Forecast Data'!$E:$E,'Forecast Data'!$C:$C,AR$6,'Forecast Data'!$B:$B,$D306)=0,"",SUMIFS('Forecast Data'!$E:$E,'Forecast Data'!$C:$C,AR$6,'Forecast Data'!$B:$B,$D306))</f>
        <v/>
      </c>
      <c r="AS306" s="12" t="str">
        <f>IF(SUMIFS('Forecast Data'!$E:$E,'Forecast Data'!$C:$C,AS$6,'Forecast Data'!$B:$B,$D306)=0,"",SUMIFS('Forecast Data'!$E:$E,'Forecast Data'!$C:$C,AS$6,'Forecast Data'!$B:$B,$D306))</f>
        <v/>
      </c>
      <c r="AT306" s="12" t="str">
        <f>IF(SUMIFS('Forecast Data'!$E:$E,'Forecast Data'!$C:$C,AT$6,'Forecast Data'!$B:$B,$D306)=0,"",SUMIFS('Forecast Data'!$E:$E,'Forecast Data'!$C:$C,AT$6,'Forecast Data'!$B:$B,$D306))</f>
        <v/>
      </c>
      <c r="AU306" s="12" t="str">
        <f>IF(SUMIFS('Forecast Data'!$E:$E,'Forecast Data'!$C:$C,AU$6,'Forecast Data'!$B:$B,$D306)=0,"",SUMIFS('Forecast Data'!$E:$E,'Forecast Data'!$C:$C,AU$6,'Forecast Data'!$B:$B,$D306))</f>
        <v/>
      </c>
      <c r="AV306" s="1"/>
      <c r="AW306" s="11">
        <f>SUMIFS('OP Units'!E:E,'OP Units'!$A:$A,$D306)</f>
        <v>0</v>
      </c>
      <c r="AX306" s="11">
        <f>SUMIFS('OP Units'!F:F,'OP Units'!$A:$A,$D306)</f>
        <v>0</v>
      </c>
      <c r="AY306" s="11">
        <f>SUMIFS('OP Units'!G:G,'OP Units'!$A:$A,$D306)</f>
        <v>0</v>
      </c>
      <c r="AZ306" s="11">
        <f>SUMIFS('OP Units'!H:H,'OP Units'!$A:$A,$D306)</f>
        <v>0</v>
      </c>
      <c r="BA306" s="11">
        <f>SUMIFS('OP Units'!I:I,'OP Units'!$A:$A,$D306)</f>
        <v>0</v>
      </c>
      <c r="BB306" s="11">
        <f>SUMIFS('OP Units'!J:J,'OP Units'!$A:$A,$D306)</f>
        <v>0</v>
      </c>
      <c r="BC306" s="11">
        <f>SUMIFS('OP Units'!K:K,'OP Units'!$A:$A,$D306)</f>
        <v>0</v>
      </c>
      <c r="BD306" s="11">
        <f>SUMIFS('OP Units'!L:L,'OP Units'!$A:$A,$D306)</f>
        <v>0</v>
      </c>
      <c r="BE306" s="11">
        <f>SUMIFS('OP Units'!M:M,'OP Units'!$A:$A,$D306)</f>
        <v>0</v>
      </c>
      <c r="BF306" s="11">
        <f>SUMIFS('OP Units'!N:N,'OP Units'!$A:$A,$D306)</f>
        <v>0</v>
      </c>
      <c r="BG306" s="11">
        <f>SUMIFS('OP Units'!O:O,'OP Units'!$A:$A,$D306)</f>
        <v>0</v>
      </c>
      <c r="BH306" s="11">
        <f>SUMIFS('OP Units'!P:P,'OP Units'!$A:$A,$D306)</f>
        <v>0</v>
      </c>
      <c r="BI306" s="1"/>
      <c r="BJ306" s="12" t="str">
        <f>IFERROR((SUMIFS('OP Units'!E:E,'OP Units'!$A:$A,$D306)-SUMIFS('Forecast Data'!$H:$H,'Forecast Data'!$C:$C,BJ$6,'Forecast Data'!$B:$B,$D306))/SUMIFS('Forecast Data'!$H:$H,'Forecast Data'!$C:$C,BJ$6,'Forecast Data'!$B:$B,$D306),"")</f>
        <v/>
      </c>
      <c r="BK306" s="12" t="str">
        <f>IFERROR((SUMIFS('OP Units'!F:F,'OP Units'!$A:$A,$D306)-SUMIFS('Forecast Data'!$H:$H,'Forecast Data'!$C:$C,BK$6,'Forecast Data'!$B:$B,$D306))/SUMIFS('Forecast Data'!$H:$H,'Forecast Data'!$C:$C,BK$6,'Forecast Data'!$B:$B,$D306),"")</f>
        <v/>
      </c>
      <c r="BL306" s="12" t="str">
        <f>IFERROR((SUMIFS('OP Units'!G:G,'OP Units'!$A:$A,$D306)-SUMIFS('Forecast Data'!$H:$H,'Forecast Data'!$C:$C,BL$6,'Forecast Data'!$B:$B,$D306))/SUMIFS('Forecast Data'!$H:$H,'Forecast Data'!$C:$C,BL$6,'Forecast Data'!$B:$B,$D306),"")</f>
        <v/>
      </c>
      <c r="BM306" s="12" t="str">
        <f>IFERROR((SUMIFS('OP Units'!H:H,'OP Units'!$A:$A,$D306)-SUMIFS('Forecast Data'!$H:$H,'Forecast Data'!$C:$C,BM$6,'Forecast Data'!$B:$B,$D306))/SUMIFS('Forecast Data'!$H:$H,'Forecast Data'!$C:$C,BM$6,'Forecast Data'!$B:$B,$D306),"")</f>
        <v/>
      </c>
      <c r="BN306" s="12" t="str">
        <f>IFERROR((SUMIFS('OP Units'!I:I,'OP Units'!$A:$A,$D306)-SUMIFS('Forecast Data'!$H:$H,'Forecast Data'!$C:$C,BN$6,'Forecast Data'!$B:$B,$D306))/SUMIFS('Forecast Data'!$H:$H,'Forecast Data'!$C:$C,BN$6,'Forecast Data'!$B:$B,$D306),"")</f>
        <v/>
      </c>
      <c r="BO306" s="12" t="str">
        <f>IFERROR((SUMIFS('OP Units'!J:J,'OP Units'!$A:$A,$D306)-SUMIFS('Forecast Data'!$H:$H,'Forecast Data'!$C:$C,BO$6,'Forecast Data'!$B:$B,$D306))/SUMIFS('Forecast Data'!$H:$H,'Forecast Data'!$C:$C,BO$6,'Forecast Data'!$B:$B,$D306),"")</f>
        <v/>
      </c>
      <c r="BP306" s="12" t="str">
        <f>IFERROR((SUMIFS('OP Units'!K:K,'OP Units'!$A:$A,$D306)-SUMIFS('Forecast Data'!$H:$H,'Forecast Data'!$C:$C,BP$6,'Forecast Data'!$B:$B,$D306))/SUMIFS('Forecast Data'!$H:$H,'Forecast Data'!$C:$C,BP$6,'Forecast Data'!$B:$B,$D306),"")</f>
        <v/>
      </c>
      <c r="BQ306" s="12" t="str">
        <f>IFERROR((SUMIFS('OP Units'!L:L,'OP Units'!$A:$A,$D306)-SUMIFS('Forecast Data'!$H:$H,'Forecast Data'!$C:$C,BQ$6,'Forecast Data'!$B:$B,$D306))/SUMIFS('Forecast Data'!$H:$H,'Forecast Data'!$C:$C,BQ$6,'Forecast Data'!$B:$B,$D306),"")</f>
        <v/>
      </c>
      <c r="BR306" s="12" t="str">
        <f>IFERROR((SUMIFS('OP Units'!M:M,'OP Units'!$A:$A,$D306)-SUMIFS('Forecast Data'!$H:$H,'Forecast Data'!$C:$C,BR$6,'Forecast Data'!$B:$B,$D306))/SUMIFS('Forecast Data'!$H:$H,'Forecast Data'!$C:$C,BR$6,'Forecast Data'!$B:$B,$D306),"")</f>
        <v/>
      </c>
      <c r="BS306" s="12" t="str">
        <f>IFERROR((SUMIFS('OP Units'!N:N,'OP Units'!$A:$A,$D306)-SUMIFS('Forecast Data'!$H:$H,'Forecast Data'!$C:$C,BS$6,'Forecast Data'!$B:$B,$D306))/SUMIFS('Forecast Data'!$H:$H,'Forecast Data'!$C:$C,BS$6,'Forecast Data'!$B:$B,$D306),"")</f>
        <v/>
      </c>
      <c r="BT306" s="12" t="str">
        <f>IFERROR((SUMIFS('OP Units'!O:O,'OP Units'!$A:$A,$D306)-SUMIFS('Forecast Data'!$H:$H,'Forecast Data'!$C:$C,BT$6,'Forecast Data'!$B:$B,$D306))/SUMIFS('Forecast Data'!$H:$H,'Forecast Data'!$C:$C,BT$6,'Forecast Data'!$B:$B,$D306),"")</f>
        <v/>
      </c>
      <c r="BU306" s="12" t="str">
        <f>IFERROR((SUMIFS('OP Units'!P:P,'OP Units'!$A:$A,$D306)-SUMIFS('Forecast Data'!$H:$H,'Forecast Data'!$C:$C,BU$6,'Forecast Data'!$B:$B,$D306))/SUMIFS('Forecast Data'!$H:$H,'Forecast Data'!$C:$C,BU$6,'Forecast Data'!$B:$B,$D306),"")</f>
        <v/>
      </c>
      <c r="BV306" s="12"/>
      <c r="BW306" s="11">
        <f>(SUMIFS('Forecast Data'!H:H,'Forecast Data'!B:B,D306,'Forecast Data'!C:C,BK$6)+SUMIFS('Forecast Data'!H:H,'Forecast Data'!B:B,D306,'Forecast Data'!C:C,BL$6)+SUMIFS('Forecast Data'!H:H,'Forecast Data'!B:B,D306,'Forecast Data'!C:C,BM$6)+SUMIFS('Forecast Data'!H:H,'Forecast Data'!B:B,D306,'Forecast Data'!C:C,BN$6)+SUMIFS('Forecast Data'!H:H,'Forecast Data'!B:B,D306,'Forecast Data'!C:C,BO$6)+SUMIFS('Forecast Data'!H:H,'Forecast Data'!B:B,D306,'Forecast Data'!C:C,BP$6)+SUMIFS('Forecast Data'!H:H,'Forecast Data'!B:B,D306,'Forecast Data'!C:C,BQ$6)+SUMIFS('Forecast Data'!H:H,'Forecast Data'!B:B,D306,'Forecast Data'!C:C,BJ$6))/8</f>
        <v>0</v>
      </c>
      <c r="BX306" s="12" t="str">
        <f>IFERROR((SUM(W306:AD306)-(SUMIFS('Forecast Data'!H:H,'Forecast Data'!B:B,B306,'Forecast Data'!C:C,BJ$6)+SUMIFS('Forecast Data'!H:H,'Forecast Data'!B:B,B306,'Forecast Data'!C:C,BK$6)+SUMIFS('Forecast Data'!H:H,'Forecast Data'!B:B,B306,'Forecast Data'!C:C,BL$6)+SUMIFS('Forecast Data'!H:H,'Forecast Data'!B:B,B306,'Forecast Data'!C:C,BM$6)+SUMIFS('Forecast Data'!H:H,'Forecast Data'!B:B,B306,'Forecast Data'!C:C,BN$6)+SUMIFS('Forecast Data'!H:H,'Forecast Data'!B:B,B306,'Forecast Data'!C:C,BO$6)+SUMIFS('Forecast Data'!H:H,'Forecast Data'!B:B,B306,'Forecast Data'!C:C,BP$6)+SUMIFS('Forecast Data'!H:H,'Forecast Data'!B:B,B306,'Forecast Data'!C:C,BQ$6)))/(SUMIFS('Forecast Data'!H:H,'Forecast Data'!B:B,B306,'Forecast Data'!C:C,BJ$6)+SUMIFS('Forecast Data'!H:H,'Forecast Data'!B:B,B306,'Forecast Data'!C:C,BK$6)+SUMIFS('Forecast Data'!H:H,'Forecast Data'!B:B,B306,'Forecast Data'!C:C,BL$6)+SUMIFS('Forecast Data'!H:H,'Forecast Data'!B:B,B306,'Forecast Data'!C:C,BM$6)+SUMIFS('Forecast Data'!H:H,'Forecast Data'!B:B,B306,'Forecast Data'!C:C,BN$6)+SUMIFS('Forecast Data'!H:H,'Forecast Data'!B:B,B306,'Forecast Data'!C:C,BO$6)+SUMIFS('Forecast Data'!H:H,'Forecast Data'!B:B,B306,'Forecast Data'!C:C,BP$6)+SUMIFS('Forecast Data'!H:H,'Forecast Data'!B:B,B306,'Forecast Data'!C:C,BQ$6)),"")</f>
        <v/>
      </c>
      <c r="BY306" s="12">
        <f t="shared" si="68"/>
        <v>0</v>
      </c>
      <c r="BZ306" s="16">
        <f t="shared" si="69"/>
        <v>0</v>
      </c>
      <c r="CA306" s="13">
        <f t="shared" si="70"/>
        <v>0</v>
      </c>
      <c r="CB306" s="12">
        <f t="shared" si="71"/>
        <v>0</v>
      </c>
      <c r="CC306" s="12"/>
      <c r="CD306" s="11">
        <f>(SUMIFS('Forecast Data'!H:H,'Forecast Data'!B:B,D306,'Forecast Data'!C:C,BK$6)+SUMIFS('Forecast Data'!H:H,'Forecast Data'!B:B,D306,'Forecast Data'!C:C,BL$6)+SUMIFS('Forecast Data'!H:H,'Forecast Data'!B:B,D306,'Forecast Data'!C:C,BM$6)+SUMIFS('Forecast Data'!H:H,'Forecast Data'!B:B,D306,'Forecast Data'!C:C,BJ$6))/4</f>
        <v>0</v>
      </c>
      <c r="CE306" s="12" t="str">
        <f>IFERROR((SUM(W306:Z306)-(SUMIFS('Forecast Data'!H:H,'Forecast Data'!B:B,D306,'Forecast Data'!C:C,BJ$6)+SUMIFS('Forecast Data'!H:H,'Forecast Data'!B:B,D306,'Forecast Data'!C:C,BK$6)+SUMIFS('Forecast Data'!H:H,'Forecast Data'!B:B,D306,'Forecast Data'!C:C,BL$6)+SUMIFS('Forecast Data'!H:H,'Forecast Data'!B:B,D306,'Forecast Data'!C:C,BM$6)))/(SUMIFS('Forecast Data'!H:H,'Forecast Data'!B:B,D306,'Forecast Data'!C:C,BJ$6)+SUMIFS('Forecast Data'!H:H,'Forecast Data'!B:B,D306,'Forecast Data'!C:C,BK$6)+SUMIFS('Forecast Data'!H:H,'Forecast Data'!B:B,D306,'Forecast Data'!C:C,BL$6)+SUMIFS('Forecast Data'!H:H,'Forecast Data'!B:B,D306,'Forecast Data'!C:C,BM$6)),"")</f>
        <v/>
      </c>
      <c r="CF306" s="12">
        <f t="shared" si="72"/>
        <v>0</v>
      </c>
      <c r="CG306" s="12">
        <f t="shared" si="73"/>
        <v>0</v>
      </c>
      <c r="CH306" s="13">
        <f t="shared" si="74"/>
        <v>0</v>
      </c>
      <c r="CI306" s="13"/>
    </row>
    <row r="307" spans="1:87" ht="13.2">
      <c r="A307" s="1"/>
      <c r="B307" t="str">
        <f t="shared" si="75"/>
        <v>Ashley Black Guru</v>
      </c>
      <c r="D307" t="s">
        <v>339</v>
      </c>
      <c r="E307" s="11">
        <f>SUMIFS('Fin Data'!F:F,'Fin Data'!A:A,D307)</f>
        <v>0</v>
      </c>
      <c r="F307" s="11">
        <f>SUMIFS('Fin Data with 6 week hist'!I:I,'Fin Data with 6 week hist'!$A:$A,$D307)</f>
        <v>0</v>
      </c>
      <c r="G307" s="11">
        <f>SUMIFS('Fin Data with 6 week hist'!J:J,'Fin Data with 6 week hist'!$A:$A,$D307)</f>
        <v>0</v>
      </c>
      <c r="H307" s="11">
        <f>SUMIFS('Fin Data with 6 week hist'!K:K,'Fin Data with 6 week hist'!$A:$A,$D307)+SUMIFS('Unit Cancellations'!D:D,'Unit Cancellations'!$B:$B,$D307)</f>
        <v>0</v>
      </c>
      <c r="I307" s="11">
        <f>SUMIFS('Fin Data with 6 week hist'!L:L,'Fin Data with 6 week hist'!$A:$A,$D307)+SUMIFS('Unit Cancellations'!E:E,'Unit Cancellations'!$B:$B,$D307)</f>
        <v>0</v>
      </c>
      <c r="J307" s="11">
        <f>SUMIFS('Fin Data with 6 week hist'!M:M,'Fin Data with 6 week hist'!$A:$A,$D307)+SUMIFS('Unit Cancellations'!F:F,'Unit Cancellations'!$B:$B,$D307)</f>
        <v>0</v>
      </c>
      <c r="K307" s="11">
        <f>SUMIFS('Fin Data with 6 week hist'!N:N,'Fin Data with 6 week hist'!$A:$A,$D307)+SUMIFS('Unit Cancellations'!G:G,'Unit Cancellations'!$B:$B,$D307)</f>
        <v>0</v>
      </c>
      <c r="L307" s="11">
        <f>SUMIFS('Fin Data'!AN:AN,'Fin Data'!A:A,D307)</f>
        <v>0</v>
      </c>
      <c r="M307" s="12">
        <f>IFERROR(SUMIFS('Fin Data'!AO:AO,'Fin Data'!A:A,D307),"")</f>
        <v>0</v>
      </c>
      <c r="N307" s="1"/>
      <c r="O307" s="11">
        <f t="shared" si="63"/>
        <v>0</v>
      </c>
      <c r="P307" s="12" t="str">
        <f t="shared" si="64"/>
        <v/>
      </c>
      <c r="Q307" s="1"/>
      <c r="R307" s="11">
        <f t="shared" si="65"/>
        <v>0</v>
      </c>
      <c r="S307" s="12" t="str">
        <f t="shared" si="66"/>
        <v/>
      </c>
      <c r="T307" s="11">
        <f t="shared" si="67"/>
        <v>0</v>
      </c>
      <c r="U307" s="1" t="e">
        <f t="shared" si="76"/>
        <v>#REF!</v>
      </c>
      <c r="V307" s="1"/>
      <c r="W307" s="11">
        <f>SUMIFS('Forecast Data'!$D:$D,'Forecast Data'!$C:$C,W$6,'Forecast Data'!$B:$B,$D307)</f>
        <v>0</v>
      </c>
      <c r="X307" s="11">
        <f>SUMIFS('Forecast Data'!$D:$D,'Forecast Data'!$C:$C,X$6,'Forecast Data'!$B:$B,$D307)</f>
        <v>0</v>
      </c>
      <c r="Y307" s="11">
        <f>SUMIFS('Forecast Data'!$D:$D,'Forecast Data'!$C:$C,Y$6,'Forecast Data'!$B:$B,$D307)</f>
        <v>0</v>
      </c>
      <c r="Z307" s="11">
        <f>SUMIFS('Forecast Data'!$D:$D,'Forecast Data'!$C:$C,Z$6,'Forecast Data'!$B:$B,$D307)</f>
        <v>0</v>
      </c>
      <c r="AA307" s="11">
        <f>SUMIFS('Forecast Data'!$D:$D,'Forecast Data'!$C:$C,AA$6,'Forecast Data'!$B:$B,$D307)</f>
        <v>0</v>
      </c>
      <c r="AB307" s="11">
        <f>SUMIFS('Forecast Data'!$D:$D,'Forecast Data'!$C:$C,AB$6,'Forecast Data'!$B:$B,$D307)</f>
        <v>0</v>
      </c>
      <c r="AC307" s="11">
        <f>SUMIFS('Forecast Data'!$D:$D,'Forecast Data'!$C:$C,AC$6,'Forecast Data'!$B:$B,$D307)</f>
        <v>0</v>
      </c>
      <c r="AD307" s="11">
        <f>SUMIFS('Forecast Data'!$D:$D,'Forecast Data'!$C:$C,AD$6,'Forecast Data'!$B:$B,$D307)</f>
        <v>0</v>
      </c>
      <c r="AE307" s="11">
        <f>SUMIFS('Forecast Data'!$D:$D,'Forecast Data'!$C:$C,AE$6,'Forecast Data'!$B:$B,$D307)</f>
        <v>0</v>
      </c>
      <c r="AF307" s="11">
        <f>SUMIFS('Forecast Data'!$D:$D,'Forecast Data'!$C:$C,AF$6,'Forecast Data'!$B:$B,$D307)</f>
        <v>0</v>
      </c>
      <c r="AG307" s="11">
        <f>SUMIFS('Forecast Data'!$D:$D,'Forecast Data'!$C:$C,AG$6,'Forecast Data'!$B:$B,$D307)</f>
        <v>0</v>
      </c>
      <c r="AH307" s="11">
        <f>SUMIFS('Forecast Data'!$D:$D,'Forecast Data'!$C:$C,AH$6,'Forecast Data'!$B:$B,$D307)</f>
        <v>0</v>
      </c>
      <c r="AI307" s="1"/>
      <c r="AJ307" s="12" t="str">
        <f>IF(SUMIFS('Forecast Data'!$E:$E,'Forecast Data'!$C:$C,AJ$6,'Forecast Data'!$B:$B,$D307)=0,"",SUMIFS('Forecast Data'!$E:$E,'Forecast Data'!$C:$C,AJ$6,'Forecast Data'!$B:$B,$D307))</f>
        <v/>
      </c>
      <c r="AK307" s="12" t="str">
        <f>IF(SUMIFS('Forecast Data'!$E:$E,'Forecast Data'!$C:$C,AK$6,'Forecast Data'!$B:$B,$D307)=0,"",SUMIFS('Forecast Data'!$E:$E,'Forecast Data'!$C:$C,AK$6,'Forecast Data'!$B:$B,$D307))</f>
        <v/>
      </c>
      <c r="AL307" s="12" t="str">
        <f>IF(SUMIFS('Forecast Data'!$E:$E,'Forecast Data'!$C:$C,AL$6,'Forecast Data'!$B:$B,$D307)=0,"",SUMIFS('Forecast Data'!$E:$E,'Forecast Data'!$C:$C,AL$6,'Forecast Data'!$B:$B,$D307))</f>
        <v/>
      </c>
      <c r="AM307" s="12" t="str">
        <f>IF(SUMIFS('Forecast Data'!$E:$E,'Forecast Data'!$C:$C,AM$6,'Forecast Data'!$B:$B,$D307)=0,"",SUMIFS('Forecast Data'!$E:$E,'Forecast Data'!$C:$C,AM$6,'Forecast Data'!$B:$B,$D307))</f>
        <v/>
      </c>
      <c r="AN307" s="12" t="str">
        <f>IF(SUMIFS('Forecast Data'!$E:$E,'Forecast Data'!$C:$C,AN$6,'Forecast Data'!$B:$B,$D307)=0,"",SUMIFS('Forecast Data'!$E:$E,'Forecast Data'!$C:$C,AN$6,'Forecast Data'!$B:$B,$D307))</f>
        <v/>
      </c>
      <c r="AO307" s="12" t="str">
        <f>IF(SUMIFS('Forecast Data'!$E:$E,'Forecast Data'!$C:$C,AO$6,'Forecast Data'!$B:$B,$D307)=0,"",SUMIFS('Forecast Data'!$E:$E,'Forecast Data'!$C:$C,AO$6,'Forecast Data'!$B:$B,$D307))</f>
        <v/>
      </c>
      <c r="AP307" s="12" t="str">
        <f>IF(SUMIFS('Forecast Data'!$E:$E,'Forecast Data'!$C:$C,AP$6,'Forecast Data'!$B:$B,$D307)=0,"",SUMIFS('Forecast Data'!$E:$E,'Forecast Data'!$C:$C,AP$6,'Forecast Data'!$B:$B,$D307))</f>
        <v/>
      </c>
      <c r="AQ307" s="12" t="str">
        <f>IF(SUMIFS('Forecast Data'!$E:$E,'Forecast Data'!$C:$C,AQ$6,'Forecast Data'!$B:$B,$D307)=0,"",SUMIFS('Forecast Data'!$E:$E,'Forecast Data'!$C:$C,AQ$6,'Forecast Data'!$B:$B,$D307))</f>
        <v/>
      </c>
      <c r="AR307" s="12" t="str">
        <f>IF(SUMIFS('Forecast Data'!$E:$E,'Forecast Data'!$C:$C,AR$6,'Forecast Data'!$B:$B,$D307)=0,"",SUMIFS('Forecast Data'!$E:$E,'Forecast Data'!$C:$C,AR$6,'Forecast Data'!$B:$B,$D307))</f>
        <v/>
      </c>
      <c r="AS307" s="12" t="str">
        <f>IF(SUMIFS('Forecast Data'!$E:$E,'Forecast Data'!$C:$C,AS$6,'Forecast Data'!$B:$B,$D307)=0,"",SUMIFS('Forecast Data'!$E:$E,'Forecast Data'!$C:$C,AS$6,'Forecast Data'!$B:$B,$D307))</f>
        <v/>
      </c>
      <c r="AT307" s="12" t="str">
        <f>IF(SUMIFS('Forecast Data'!$E:$E,'Forecast Data'!$C:$C,AT$6,'Forecast Data'!$B:$B,$D307)=0,"",SUMIFS('Forecast Data'!$E:$E,'Forecast Data'!$C:$C,AT$6,'Forecast Data'!$B:$B,$D307))</f>
        <v/>
      </c>
      <c r="AU307" s="12" t="str">
        <f>IF(SUMIFS('Forecast Data'!$E:$E,'Forecast Data'!$C:$C,AU$6,'Forecast Data'!$B:$B,$D307)=0,"",SUMIFS('Forecast Data'!$E:$E,'Forecast Data'!$C:$C,AU$6,'Forecast Data'!$B:$B,$D307))</f>
        <v/>
      </c>
      <c r="AV307" s="1"/>
      <c r="AW307" s="11">
        <f>SUMIFS('OP Units'!E:E,'OP Units'!$A:$A,$D307)</f>
        <v>0</v>
      </c>
      <c r="AX307" s="11">
        <f>SUMIFS('OP Units'!F:F,'OP Units'!$A:$A,$D307)</f>
        <v>0</v>
      </c>
      <c r="AY307" s="11">
        <f>SUMIFS('OP Units'!G:G,'OP Units'!$A:$A,$D307)</f>
        <v>0</v>
      </c>
      <c r="AZ307" s="11">
        <f>SUMIFS('OP Units'!H:H,'OP Units'!$A:$A,$D307)</f>
        <v>0</v>
      </c>
      <c r="BA307" s="11">
        <f>SUMIFS('OP Units'!I:I,'OP Units'!$A:$A,$D307)</f>
        <v>0</v>
      </c>
      <c r="BB307" s="11">
        <f>SUMIFS('OP Units'!J:J,'OP Units'!$A:$A,$D307)</f>
        <v>0</v>
      </c>
      <c r="BC307" s="11">
        <f>SUMIFS('OP Units'!K:K,'OP Units'!$A:$A,$D307)</f>
        <v>0</v>
      </c>
      <c r="BD307" s="11">
        <f>SUMIFS('OP Units'!L:L,'OP Units'!$A:$A,$D307)</f>
        <v>0</v>
      </c>
      <c r="BE307" s="11">
        <f>SUMIFS('OP Units'!M:M,'OP Units'!$A:$A,$D307)</f>
        <v>0</v>
      </c>
      <c r="BF307" s="11">
        <f>SUMIFS('OP Units'!N:N,'OP Units'!$A:$A,$D307)</f>
        <v>0</v>
      </c>
      <c r="BG307" s="11">
        <f>SUMIFS('OP Units'!O:O,'OP Units'!$A:$A,$D307)</f>
        <v>0</v>
      </c>
      <c r="BH307" s="11">
        <f>SUMIFS('OP Units'!P:P,'OP Units'!$A:$A,$D307)</f>
        <v>0</v>
      </c>
      <c r="BI307" s="1"/>
      <c r="BJ307" s="12" t="str">
        <f>IFERROR((SUMIFS('OP Units'!E:E,'OP Units'!$A:$A,$D307)-SUMIFS('Forecast Data'!$H:$H,'Forecast Data'!$C:$C,BJ$6,'Forecast Data'!$B:$B,$D307))/SUMIFS('Forecast Data'!$H:$H,'Forecast Data'!$C:$C,BJ$6,'Forecast Data'!$B:$B,$D307),"")</f>
        <v/>
      </c>
      <c r="BK307" s="12" t="str">
        <f>IFERROR((SUMIFS('OP Units'!F:F,'OP Units'!$A:$A,$D307)-SUMIFS('Forecast Data'!$H:$H,'Forecast Data'!$C:$C,BK$6,'Forecast Data'!$B:$B,$D307))/SUMIFS('Forecast Data'!$H:$H,'Forecast Data'!$C:$C,BK$6,'Forecast Data'!$B:$B,$D307),"")</f>
        <v/>
      </c>
      <c r="BL307" s="12" t="str">
        <f>IFERROR((SUMIFS('OP Units'!G:G,'OP Units'!$A:$A,$D307)-SUMIFS('Forecast Data'!$H:$H,'Forecast Data'!$C:$C,BL$6,'Forecast Data'!$B:$B,$D307))/SUMIFS('Forecast Data'!$H:$H,'Forecast Data'!$C:$C,BL$6,'Forecast Data'!$B:$B,$D307),"")</f>
        <v/>
      </c>
      <c r="BM307" s="12" t="str">
        <f>IFERROR((SUMIFS('OP Units'!H:H,'OP Units'!$A:$A,$D307)-SUMIFS('Forecast Data'!$H:$H,'Forecast Data'!$C:$C,BM$6,'Forecast Data'!$B:$B,$D307))/SUMIFS('Forecast Data'!$H:$H,'Forecast Data'!$C:$C,BM$6,'Forecast Data'!$B:$B,$D307),"")</f>
        <v/>
      </c>
      <c r="BN307" s="12" t="str">
        <f>IFERROR((SUMIFS('OP Units'!I:I,'OP Units'!$A:$A,$D307)-SUMIFS('Forecast Data'!$H:$H,'Forecast Data'!$C:$C,BN$6,'Forecast Data'!$B:$B,$D307))/SUMIFS('Forecast Data'!$H:$H,'Forecast Data'!$C:$C,BN$6,'Forecast Data'!$B:$B,$D307),"")</f>
        <v/>
      </c>
      <c r="BO307" s="12" t="str">
        <f>IFERROR((SUMIFS('OP Units'!J:J,'OP Units'!$A:$A,$D307)-SUMIFS('Forecast Data'!$H:$H,'Forecast Data'!$C:$C,BO$6,'Forecast Data'!$B:$B,$D307))/SUMIFS('Forecast Data'!$H:$H,'Forecast Data'!$C:$C,BO$6,'Forecast Data'!$B:$B,$D307),"")</f>
        <v/>
      </c>
      <c r="BP307" s="12" t="str">
        <f>IFERROR((SUMIFS('OP Units'!K:K,'OP Units'!$A:$A,$D307)-SUMIFS('Forecast Data'!$H:$H,'Forecast Data'!$C:$C,BP$6,'Forecast Data'!$B:$B,$D307))/SUMIFS('Forecast Data'!$H:$H,'Forecast Data'!$C:$C,BP$6,'Forecast Data'!$B:$B,$D307),"")</f>
        <v/>
      </c>
      <c r="BQ307" s="12" t="str">
        <f>IFERROR((SUMIFS('OP Units'!L:L,'OP Units'!$A:$A,$D307)-SUMIFS('Forecast Data'!$H:$H,'Forecast Data'!$C:$C,BQ$6,'Forecast Data'!$B:$B,$D307))/SUMIFS('Forecast Data'!$H:$H,'Forecast Data'!$C:$C,BQ$6,'Forecast Data'!$B:$B,$D307),"")</f>
        <v/>
      </c>
      <c r="BR307" s="12" t="str">
        <f>IFERROR((SUMIFS('OP Units'!M:M,'OP Units'!$A:$A,$D307)-SUMIFS('Forecast Data'!$H:$H,'Forecast Data'!$C:$C,BR$6,'Forecast Data'!$B:$B,$D307))/SUMIFS('Forecast Data'!$H:$H,'Forecast Data'!$C:$C,BR$6,'Forecast Data'!$B:$B,$D307),"")</f>
        <v/>
      </c>
      <c r="BS307" s="12" t="str">
        <f>IFERROR((SUMIFS('OP Units'!N:N,'OP Units'!$A:$A,$D307)-SUMIFS('Forecast Data'!$H:$H,'Forecast Data'!$C:$C,BS$6,'Forecast Data'!$B:$B,$D307))/SUMIFS('Forecast Data'!$H:$H,'Forecast Data'!$C:$C,BS$6,'Forecast Data'!$B:$B,$D307),"")</f>
        <v/>
      </c>
      <c r="BT307" s="12" t="str">
        <f>IFERROR((SUMIFS('OP Units'!O:O,'OP Units'!$A:$A,$D307)-SUMIFS('Forecast Data'!$H:$H,'Forecast Data'!$C:$C,BT$6,'Forecast Data'!$B:$B,$D307))/SUMIFS('Forecast Data'!$H:$H,'Forecast Data'!$C:$C,BT$6,'Forecast Data'!$B:$B,$D307),"")</f>
        <v/>
      </c>
      <c r="BU307" s="12" t="str">
        <f>IFERROR((SUMIFS('OP Units'!P:P,'OP Units'!$A:$A,$D307)-SUMIFS('Forecast Data'!$H:$H,'Forecast Data'!$C:$C,BU$6,'Forecast Data'!$B:$B,$D307))/SUMIFS('Forecast Data'!$H:$H,'Forecast Data'!$C:$C,BU$6,'Forecast Data'!$B:$B,$D307),"")</f>
        <v/>
      </c>
      <c r="BV307" s="12"/>
      <c r="BW307" s="11">
        <f>(SUMIFS('Forecast Data'!H:H,'Forecast Data'!B:B,D307,'Forecast Data'!C:C,BK$6)+SUMIFS('Forecast Data'!H:H,'Forecast Data'!B:B,D307,'Forecast Data'!C:C,BL$6)+SUMIFS('Forecast Data'!H:H,'Forecast Data'!B:B,D307,'Forecast Data'!C:C,BM$6)+SUMIFS('Forecast Data'!H:H,'Forecast Data'!B:B,D307,'Forecast Data'!C:C,BN$6)+SUMIFS('Forecast Data'!H:H,'Forecast Data'!B:B,D307,'Forecast Data'!C:C,BO$6)+SUMIFS('Forecast Data'!H:H,'Forecast Data'!B:B,D307,'Forecast Data'!C:C,BP$6)+SUMIFS('Forecast Data'!H:H,'Forecast Data'!B:B,D307,'Forecast Data'!C:C,BQ$6)+SUMIFS('Forecast Data'!H:H,'Forecast Data'!B:B,D307,'Forecast Data'!C:C,BJ$6))/8</f>
        <v>0</v>
      </c>
      <c r="BX307" s="12" t="str">
        <f>IFERROR((SUM(W307:AD307)-(SUMIFS('Forecast Data'!H:H,'Forecast Data'!B:B,B307,'Forecast Data'!C:C,BJ$6)+SUMIFS('Forecast Data'!H:H,'Forecast Data'!B:B,B307,'Forecast Data'!C:C,BK$6)+SUMIFS('Forecast Data'!H:H,'Forecast Data'!B:B,B307,'Forecast Data'!C:C,BL$6)+SUMIFS('Forecast Data'!H:H,'Forecast Data'!B:B,B307,'Forecast Data'!C:C,BM$6)+SUMIFS('Forecast Data'!H:H,'Forecast Data'!B:B,B307,'Forecast Data'!C:C,BN$6)+SUMIFS('Forecast Data'!H:H,'Forecast Data'!B:B,B307,'Forecast Data'!C:C,BO$6)+SUMIFS('Forecast Data'!H:H,'Forecast Data'!B:B,B307,'Forecast Data'!C:C,BP$6)+SUMIFS('Forecast Data'!H:H,'Forecast Data'!B:B,B307,'Forecast Data'!C:C,BQ$6)))/(SUMIFS('Forecast Data'!H:H,'Forecast Data'!B:B,B307,'Forecast Data'!C:C,BJ$6)+SUMIFS('Forecast Data'!H:H,'Forecast Data'!B:B,B307,'Forecast Data'!C:C,BK$6)+SUMIFS('Forecast Data'!H:H,'Forecast Data'!B:B,B307,'Forecast Data'!C:C,BL$6)+SUMIFS('Forecast Data'!H:H,'Forecast Data'!B:B,B307,'Forecast Data'!C:C,BM$6)+SUMIFS('Forecast Data'!H:H,'Forecast Data'!B:B,B307,'Forecast Data'!C:C,BN$6)+SUMIFS('Forecast Data'!H:H,'Forecast Data'!B:B,B307,'Forecast Data'!C:C,BO$6)+SUMIFS('Forecast Data'!H:H,'Forecast Data'!B:B,B307,'Forecast Data'!C:C,BP$6)+SUMIFS('Forecast Data'!H:H,'Forecast Data'!B:B,B307,'Forecast Data'!C:C,BQ$6)),"")</f>
        <v/>
      </c>
      <c r="BY307" s="12">
        <f t="shared" si="68"/>
        <v>0</v>
      </c>
      <c r="BZ307" s="16">
        <f t="shared" si="69"/>
        <v>0</v>
      </c>
      <c r="CA307" s="13">
        <f t="shared" si="70"/>
        <v>0</v>
      </c>
      <c r="CB307" s="12">
        <f t="shared" si="71"/>
        <v>0</v>
      </c>
      <c r="CC307" s="12"/>
      <c r="CD307" s="11">
        <f>(SUMIFS('Forecast Data'!H:H,'Forecast Data'!B:B,D307,'Forecast Data'!C:C,BK$6)+SUMIFS('Forecast Data'!H:H,'Forecast Data'!B:B,D307,'Forecast Data'!C:C,BL$6)+SUMIFS('Forecast Data'!H:H,'Forecast Data'!B:B,D307,'Forecast Data'!C:C,BM$6)+SUMIFS('Forecast Data'!H:H,'Forecast Data'!B:B,D307,'Forecast Data'!C:C,BJ$6))/4</f>
        <v>0</v>
      </c>
      <c r="CE307" s="12" t="str">
        <f>IFERROR((SUM(W307:Z307)-(SUMIFS('Forecast Data'!H:H,'Forecast Data'!B:B,D307,'Forecast Data'!C:C,BJ$6)+SUMIFS('Forecast Data'!H:H,'Forecast Data'!B:B,D307,'Forecast Data'!C:C,BK$6)+SUMIFS('Forecast Data'!H:H,'Forecast Data'!B:B,D307,'Forecast Data'!C:C,BL$6)+SUMIFS('Forecast Data'!H:H,'Forecast Data'!B:B,D307,'Forecast Data'!C:C,BM$6)))/(SUMIFS('Forecast Data'!H:H,'Forecast Data'!B:B,D307,'Forecast Data'!C:C,BJ$6)+SUMIFS('Forecast Data'!H:H,'Forecast Data'!B:B,D307,'Forecast Data'!C:C,BK$6)+SUMIFS('Forecast Data'!H:H,'Forecast Data'!B:B,D307,'Forecast Data'!C:C,BL$6)+SUMIFS('Forecast Data'!H:H,'Forecast Data'!B:B,D307,'Forecast Data'!C:C,BM$6)),"")</f>
        <v/>
      </c>
      <c r="CF307" s="12">
        <f t="shared" si="72"/>
        <v>0</v>
      </c>
      <c r="CG307" s="12">
        <f t="shared" si="73"/>
        <v>0</v>
      </c>
      <c r="CH307" s="13">
        <f t="shared" si="74"/>
        <v>0</v>
      </c>
      <c r="CI307" s="13"/>
    </row>
    <row r="308" spans="1:87" ht="13.2">
      <c r="A308" s="1"/>
      <c r="B308" t="str">
        <f t="shared" si="75"/>
        <v>Baby Foot</v>
      </c>
      <c r="D308" t="s">
        <v>340</v>
      </c>
      <c r="E308" s="11">
        <f>SUMIFS('Fin Data'!F:F,'Fin Data'!A:A,D308)</f>
        <v>0</v>
      </c>
      <c r="F308" s="11">
        <f>SUMIFS('Fin Data with 6 week hist'!I:I,'Fin Data with 6 week hist'!$A:$A,$D308)</f>
        <v>0</v>
      </c>
      <c r="G308" s="11">
        <f>SUMIFS('Fin Data with 6 week hist'!J:J,'Fin Data with 6 week hist'!$A:$A,$D308)</f>
        <v>0</v>
      </c>
      <c r="H308" s="11">
        <f>SUMIFS('Fin Data with 6 week hist'!K:K,'Fin Data with 6 week hist'!$A:$A,$D308)+SUMIFS('Unit Cancellations'!D:D,'Unit Cancellations'!$B:$B,$D308)</f>
        <v>0</v>
      </c>
      <c r="I308" s="11">
        <f>SUMIFS('Fin Data with 6 week hist'!L:L,'Fin Data with 6 week hist'!$A:$A,$D308)+SUMIFS('Unit Cancellations'!E:E,'Unit Cancellations'!$B:$B,$D308)</f>
        <v>0</v>
      </c>
      <c r="J308" s="11">
        <f>SUMIFS('Fin Data with 6 week hist'!M:M,'Fin Data with 6 week hist'!$A:$A,$D308)+SUMIFS('Unit Cancellations'!F:F,'Unit Cancellations'!$B:$B,$D308)</f>
        <v>0</v>
      </c>
      <c r="K308" s="11">
        <f>SUMIFS('Fin Data with 6 week hist'!N:N,'Fin Data with 6 week hist'!$A:$A,$D308)+SUMIFS('Unit Cancellations'!G:G,'Unit Cancellations'!$B:$B,$D308)</f>
        <v>0</v>
      </c>
      <c r="L308" s="11">
        <f>SUMIFS('Fin Data'!AN:AN,'Fin Data'!A:A,D308)</f>
        <v>0</v>
      </c>
      <c r="M308" s="12">
        <f>IFERROR(SUMIFS('Fin Data'!AO:AO,'Fin Data'!A:A,D308),"")</f>
        <v>0</v>
      </c>
      <c r="N308" s="1"/>
      <c r="O308" s="11">
        <f t="shared" si="63"/>
        <v>0</v>
      </c>
      <c r="P308" s="12" t="str">
        <f t="shared" si="64"/>
        <v/>
      </c>
      <c r="Q308" s="1"/>
      <c r="R308" s="11">
        <f t="shared" si="65"/>
        <v>0</v>
      </c>
      <c r="S308" s="12" t="str">
        <f t="shared" si="66"/>
        <v/>
      </c>
      <c r="T308" s="11">
        <f t="shared" si="67"/>
        <v>0</v>
      </c>
      <c r="U308" s="1" t="e">
        <f t="shared" si="76"/>
        <v>#REF!</v>
      </c>
      <c r="V308" s="1"/>
      <c r="W308" s="11">
        <f>SUMIFS('Forecast Data'!$D:$D,'Forecast Data'!$C:$C,W$6,'Forecast Data'!$B:$B,$D308)</f>
        <v>0</v>
      </c>
      <c r="X308" s="11">
        <f>SUMIFS('Forecast Data'!$D:$D,'Forecast Data'!$C:$C,X$6,'Forecast Data'!$B:$B,$D308)</f>
        <v>0</v>
      </c>
      <c r="Y308" s="11">
        <f>SUMIFS('Forecast Data'!$D:$D,'Forecast Data'!$C:$C,Y$6,'Forecast Data'!$B:$B,$D308)</f>
        <v>0</v>
      </c>
      <c r="Z308" s="11">
        <f>SUMIFS('Forecast Data'!$D:$D,'Forecast Data'!$C:$C,Z$6,'Forecast Data'!$B:$B,$D308)</f>
        <v>0</v>
      </c>
      <c r="AA308" s="11">
        <f>SUMIFS('Forecast Data'!$D:$D,'Forecast Data'!$C:$C,AA$6,'Forecast Data'!$B:$B,$D308)</f>
        <v>0</v>
      </c>
      <c r="AB308" s="11">
        <f>SUMIFS('Forecast Data'!$D:$D,'Forecast Data'!$C:$C,AB$6,'Forecast Data'!$B:$B,$D308)</f>
        <v>0</v>
      </c>
      <c r="AC308" s="11">
        <f>SUMIFS('Forecast Data'!$D:$D,'Forecast Data'!$C:$C,AC$6,'Forecast Data'!$B:$B,$D308)</f>
        <v>0</v>
      </c>
      <c r="AD308" s="11">
        <f>SUMIFS('Forecast Data'!$D:$D,'Forecast Data'!$C:$C,AD$6,'Forecast Data'!$B:$B,$D308)</f>
        <v>0</v>
      </c>
      <c r="AE308" s="11">
        <f>SUMIFS('Forecast Data'!$D:$D,'Forecast Data'!$C:$C,AE$6,'Forecast Data'!$B:$B,$D308)</f>
        <v>0</v>
      </c>
      <c r="AF308" s="11">
        <f>SUMIFS('Forecast Data'!$D:$D,'Forecast Data'!$C:$C,AF$6,'Forecast Data'!$B:$B,$D308)</f>
        <v>0</v>
      </c>
      <c r="AG308" s="11">
        <f>SUMIFS('Forecast Data'!$D:$D,'Forecast Data'!$C:$C,AG$6,'Forecast Data'!$B:$B,$D308)</f>
        <v>0</v>
      </c>
      <c r="AH308" s="11">
        <f>SUMIFS('Forecast Data'!$D:$D,'Forecast Data'!$C:$C,AH$6,'Forecast Data'!$B:$B,$D308)</f>
        <v>0</v>
      </c>
      <c r="AI308" s="1"/>
      <c r="AJ308" s="12" t="str">
        <f>IF(SUMIFS('Forecast Data'!$E:$E,'Forecast Data'!$C:$C,AJ$6,'Forecast Data'!$B:$B,$D308)=0,"",SUMIFS('Forecast Data'!$E:$E,'Forecast Data'!$C:$C,AJ$6,'Forecast Data'!$B:$B,$D308))</f>
        <v/>
      </c>
      <c r="AK308" s="12" t="str">
        <f>IF(SUMIFS('Forecast Data'!$E:$E,'Forecast Data'!$C:$C,AK$6,'Forecast Data'!$B:$B,$D308)=0,"",SUMIFS('Forecast Data'!$E:$E,'Forecast Data'!$C:$C,AK$6,'Forecast Data'!$B:$B,$D308))</f>
        <v/>
      </c>
      <c r="AL308" s="12" t="str">
        <f>IF(SUMIFS('Forecast Data'!$E:$E,'Forecast Data'!$C:$C,AL$6,'Forecast Data'!$B:$B,$D308)=0,"",SUMIFS('Forecast Data'!$E:$E,'Forecast Data'!$C:$C,AL$6,'Forecast Data'!$B:$B,$D308))</f>
        <v/>
      </c>
      <c r="AM308" s="12" t="str">
        <f>IF(SUMIFS('Forecast Data'!$E:$E,'Forecast Data'!$C:$C,AM$6,'Forecast Data'!$B:$B,$D308)=0,"",SUMIFS('Forecast Data'!$E:$E,'Forecast Data'!$C:$C,AM$6,'Forecast Data'!$B:$B,$D308))</f>
        <v/>
      </c>
      <c r="AN308" s="12" t="str">
        <f>IF(SUMIFS('Forecast Data'!$E:$E,'Forecast Data'!$C:$C,AN$6,'Forecast Data'!$B:$B,$D308)=0,"",SUMIFS('Forecast Data'!$E:$E,'Forecast Data'!$C:$C,AN$6,'Forecast Data'!$B:$B,$D308))</f>
        <v/>
      </c>
      <c r="AO308" s="12" t="str">
        <f>IF(SUMIFS('Forecast Data'!$E:$E,'Forecast Data'!$C:$C,AO$6,'Forecast Data'!$B:$B,$D308)=0,"",SUMIFS('Forecast Data'!$E:$E,'Forecast Data'!$C:$C,AO$6,'Forecast Data'!$B:$B,$D308))</f>
        <v/>
      </c>
      <c r="AP308" s="12" t="str">
        <f>IF(SUMIFS('Forecast Data'!$E:$E,'Forecast Data'!$C:$C,AP$6,'Forecast Data'!$B:$B,$D308)=0,"",SUMIFS('Forecast Data'!$E:$E,'Forecast Data'!$C:$C,AP$6,'Forecast Data'!$B:$B,$D308))</f>
        <v/>
      </c>
      <c r="AQ308" s="12" t="str">
        <f>IF(SUMIFS('Forecast Data'!$E:$E,'Forecast Data'!$C:$C,AQ$6,'Forecast Data'!$B:$B,$D308)=0,"",SUMIFS('Forecast Data'!$E:$E,'Forecast Data'!$C:$C,AQ$6,'Forecast Data'!$B:$B,$D308))</f>
        <v/>
      </c>
      <c r="AR308" s="12" t="str">
        <f>IF(SUMIFS('Forecast Data'!$E:$E,'Forecast Data'!$C:$C,AR$6,'Forecast Data'!$B:$B,$D308)=0,"",SUMIFS('Forecast Data'!$E:$E,'Forecast Data'!$C:$C,AR$6,'Forecast Data'!$B:$B,$D308))</f>
        <v/>
      </c>
      <c r="AS308" s="12" t="str">
        <f>IF(SUMIFS('Forecast Data'!$E:$E,'Forecast Data'!$C:$C,AS$6,'Forecast Data'!$B:$B,$D308)=0,"",SUMIFS('Forecast Data'!$E:$E,'Forecast Data'!$C:$C,AS$6,'Forecast Data'!$B:$B,$D308))</f>
        <v/>
      </c>
      <c r="AT308" s="12" t="str">
        <f>IF(SUMIFS('Forecast Data'!$E:$E,'Forecast Data'!$C:$C,AT$6,'Forecast Data'!$B:$B,$D308)=0,"",SUMIFS('Forecast Data'!$E:$E,'Forecast Data'!$C:$C,AT$6,'Forecast Data'!$B:$B,$D308))</f>
        <v/>
      </c>
      <c r="AU308" s="12" t="str">
        <f>IF(SUMIFS('Forecast Data'!$E:$E,'Forecast Data'!$C:$C,AU$6,'Forecast Data'!$B:$B,$D308)=0,"",SUMIFS('Forecast Data'!$E:$E,'Forecast Data'!$C:$C,AU$6,'Forecast Data'!$B:$B,$D308))</f>
        <v/>
      </c>
      <c r="AV308" s="1"/>
      <c r="AW308" s="11">
        <f>SUMIFS('OP Units'!E:E,'OP Units'!$A:$A,$D308)</f>
        <v>0</v>
      </c>
      <c r="AX308" s="11">
        <f>SUMIFS('OP Units'!F:F,'OP Units'!$A:$A,$D308)</f>
        <v>0</v>
      </c>
      <c r="AY308" s="11">
        <f>SUMIFS('OP Units'!G:G,'OP Units'!$A:$A,$D308)</f>
        <v>0</v>
      </c>
      <c r="AZ308" s="11">
        <f>SUMIFS('OP Units'!H:H,'OP Units'!$A:$A,$D308)</f>
        <v>0</v>
      </c>
      <c r="BA308" s="11">
        <f>SUMIFS('OP Units'!I:I,'OP Units'!$A:$A,$D308)</f>
        <v>0</v>
      </c>
      <c r="BB308" s="11">
        <f>SUMIFS('OP Units'!J:J,'OP Units'!$A:$A,$D308)</f>
        <v>0</v>
      </c>
      <c r="BC308" s="11">
        <f>SUMIFS('OP Units'!K:K,'OP Units'!$A:$A,$D308)</f>
        <v>0</v>
      </c>
      <c r="BD308" s="11">
        <f>SUMIFS('OP Units'!L:L,'OP Units'!$A:$A,$D308)</f>
        <v>0</v>
      </c>
      <c r="BE308" s="11">
        <f>SUMIFS('OP Units'!M:M,'OP Units'!$A:$A,$D308)</f>
        <v>0</v>
      </c>
      <c r="BF308" s="11">
        <f>SUMIFS('OP Units'!N:N,'OP Units'!$A:$A,$D308)</f>
        <v>0</v>
      </c>
      <c r="BG308" s="11">
        <f>SUMIFS('OP Units'!O:O,'OP Units'!$A:$A,$D308)</f>
        <v>0</v>
      </c>
      <c r="BH308" s="11">
        <f>SUMIFS('OP Units'!P:P,'OP Units'!$A:$A,$D308)</f>
        <v>0</v>
      </c>
      <c r="BI308" s="1"/>
      <c r="BJ308" s="12" t="str">
        <f>IFERROR((SUMIFS('OP Units'!E:E,'OP Units'!$A:$A,$D308)-SUMIFS('Forecast Data'!$H:$H,'Forecast Data'!$C:$C,BJ$6,'Forecast Data'!$B:$B,$D308))/SUMIFS('Forecast Data'!$H:$H,'Forecast Data'!$C:$C,BJ$6,'Forecast Data'!$B:$B,$D308),"")</f>
        <v/>
      </c>
      <c r="BK308" s="12" t="str">
        <f>IFERROR((SUMIFS('OP Units'!F:F,'OP Units'!$A:$A,$D308)-SUMIFS('Forecast Data'!$H:$H,'Forecast Data'!$C:$C,BK$6,'Forecast Data'!$B:$B,$D308))/SUMIFS('Forecast Data'!$H:$H,'Forecast Data'!$C:$C,BK$6,'Forecast Data'!$B:$B,$D308),"")</f>
        <v/>
      </c>
      <c r="BL308" s="12" t="str">
        <f>IFERROR((SUMIFS('OP Units'!G:G,'OP Units'!$A:$A,$D308)-SUMIFS('Forecast Data'!$H:$H,'Forecast Data'!$C:$C,BL$6,'Forecast Data'!$B:$B,$D308))/SUMIFS('Forecast Data'!$H:$H,'Forecast Data'!$C:$C,BL$6,'Forecast Data'!$B:$B,$D308),"")</f>
        <v/>
      </c>
      <c r="BM308" s="12" t="str">
        <f>IFERROR((SUMIFS('OP Units'!H:H,'OP Units'!$A:$A,$D308)-SUMIFS('Forecast Data'!$H:$H,'Forecast Data'!$C:$C,BM$6,'Forecast Data'!$B:$B,$D308))/SUMIFS('Forecast Data'!$H:$H,'Forecast Data'!$C:$C,BM$6,'Forecast Data'!$B:$B,$D308),"")</f>
        <v/>
      </c>
      <c r="BN308" s="12" t="str">
        <f>IFERROR((SUMIFS('OP Units'!I:I,'OP Units'!$A:$A,$D308)-SUMIFS('Forecast Data'!$H:$H,'Forecast Data'!$C:$C,BN$6,'Forecast Data'!$B:$B,$D308))/SUMIFS('Forecast Data'!$H:$H,'Forecast Data'!$C:$C,BN$6,'Forecast Data'!$B:$B,$D308),"")</f>
        <v/>
      </c>
      <c r="BO308" s="12" t="str">
        <f>IFERROR((SUMIFS('OP Units'!J:J,'OP Units'!$A:$A,$D308)-SUMIFS('Forecast Data'!$H:$H,'Forecast Data'!$C:$C,BO$6,'Forecast Data'!$B:$B,$D308))/SUMIFS('Forecast Data'!$H:$H,'Forecast Data'!$C:$C,BO$6,'Forecast Data'!$B:$B,$D308),"")</f>
        <v/>
      </c>
      <c r="BP308" s="12" t="str">
        <f>IFERROR((SUMIFS('OP Units'!K:K,'OP Units'!$A:$A,$D308)-SUMIFS('Forecast Data'!$H:$H,'Forecast Data'!$C:$C,BP$6,'Forecast Data'!$B:$B,$D308))/SUMIFS('Forecast Data'!$H:$H,'Forecast Data'!$C:$C,BP$6,'Forecast Data'!$B:$B,$D308),"")</f>
        <v/>
      </c>
      <c r="BQ308" s="12" t="str">
        <f>IFERROR((SUMIFS('OP Units'!L:L,'OP Units'!$A:$A,$D308)-SUMIFS('Forecast Data'!$H:$H,'Forecast Data'!$C:$C,BQ$6,'Forecast Data'!$B:$B,$D308))/SUMIFS('Forecast Data'!$H:$H,'Forecast Data'!$C:$C,BQ$6,'Forecast Data'!$B:$B,$D308),"")</f>
        <v/>
      </c>
      <c r="BR308" s="12" t="str">
        <f>IFERROR((SUMIFS('OP Units'!M:M,'OP Units'!$A:$A,$D308)-SUMIFS('Forecast Data'!$H:$H,'Forecast Data'!$C:$C,BR$6,'Forecast Data'!$B:$B,$D308))/SUMIFS('Forecast Data'!$H:$H,'Forecast Data'!$C:$C,BR$6,'Forecast Data'!$B:$B,$D308),"")</f>
        <v/>
      </c>
      <c r="BS308" s="12" t="str">
        <f>IFERROR((SUMIFS('OP Units'!N:N,'OP Units'!$A:$A,$D308)-SUMIFS('Forecast Data'!$H:$H,'Forecast Data'!$C:$C,BS$6,'Forecast Data'!$B:$B,$D308))/SUMIFS('Forecast Data'!$H:$H,'Forecast Data'!$C:$C,BS$6,'Forecast Data'!$B:$B,$D308),"")</f>
        <v/>
      </c>
      <c r="BT308" s="12" t="str">
        <f>IFERROR((SUMIFS('OP Units'!O:O,'OP Units'!$A:$A,$D308)-SUMIFS('Forecast Data'!$H:$H,'Forecast Data'!$C:$C,BT$6,'Forecast Data'!$B:$B,$D308))/SUMIFS('Forecast Data'!$H:$H,'Forecast Data'!$C:$C,BT$6,'Forecast Data'!$B:$B,$D308),"")</f>
        <v/>
      </c>
      <c r="BU308" s="12" t="str">
        <f>IFERROR((SUMIFS('OP Units'!P:P,'OP Units'!$A:$A,$D308)-SUMIFS('Forecast Data'!$H:$H,'Forecast Data'!$C:$C,BU$6,'Forecast Data'!$B:$B,$D308))/SUMIFS('Forecast Data'!$H:$H,'Forecast Data'!$C:$C,BU$6,'Forecast Data'!$B:$B,$D308),"")</f>
        <v/>
      </c>
      <c r="BV308" s="12"/>
      <c r="BW308" s="11">
        <f>(SUMIFS('Forecast Data'!H:H,'Forecast Data'!B:B,D308,'Forecast Data'!C:C,BK$6)+SUMIFS('Forecast Data'!H:H,'Forecast Data'!B:B,D308,'Forecast Data'!C:C,BL$6)+SUMIFS('Forecast Data'!H:H,'Forecast Data'!B:B,D308,'Forecast Data'!C:C,BM$6)+SUMIFS('Forecast Data'!H:H,'Forecast Data'!B:B,D308,'Forecast Data'!C:C,BN$6)+SUMIFS('Forecast Data'!H:H,'Forecast Data'!B:B,D308,'Forecast Data'!C:C,BO$6)+SUMIFS('Forecast Data'!H:H,'Forecast Data'!B:B,D308,'Forecast Data'!C:C,BP$6)+SUMIFS('Forecast Data'!H:H,'Forecast Data'!B:B,D308,'Forecast Data'!C:C,BQ$6)+SUMIFS('Forecast Data'!H:H,'Forecast Data'!B:B,D308,'Forecast Data'!C:C,BJ$6))/8</f>
        <v>0</v>
      </c>
      <c r="BX308" s="12" t="str">
        <f>IFERROR((SUM(W308:AD308)-(SUMIFS('Forecast Data'!H:H,'Forecast Data'!B:B,B308,'Forecast Data'!C:C,BJ$6)+SUMIFS('Forecast Data'!H:H,'Forecast Data'!B:B,B308,'Forecast Data'!C:C,BK$6)+SUMIFS('Forecast Data'!H:H,'Forecast Data'!B:B,B308,'Forecast Data'!C:C,BL$6)+SUMIFS('Forecast Data'!H:H,'Forecast Data'!B:B,B308,'Forecast Data'!C:C,BM$6)+SUMIFS('Forecast Data'!H:H,'Forecast Data'!B:B,B308,'Forecast Data'!C:C,BN$6)+SUMIFS('Forecast Data'!H:H,'Forecast Data'!B:B,B308,'Forecast Data'!C:C,BO$6)+SUMIFS('Forecast Data'!H:H,'Forecast Data'!B:B,B308,'Forecast Data'!C:C,BP$6)+SUMIFS('Forecast Data'!H:H,'Forecast Data'!B:B,B308,'Forecast Data'!C:C,BQ$6)))/(SUMIFS('Forecast Data'!H:H,'Forecast Data'!B:B,B308,'Forecast Data'!C:C,BJ$6)+SUMIFS('Forecast Data'!H:H,'Forecast Data'!B:B,B308,'Forecast Data'!C:C,BK$6)+SUMIFS('Forecast Data'!H:H,'Forecast Data'!B:B,B308,'Forecast Data'!C:C,BL$6)+SUMIFS('Forecast Data'!H:H,'Forecast Data'!B:B,B308,'Forecast Data'!C:C,BM$6)+SUMIFS('Forecast Data'!H:H,'Forecast Data'!B:B,B308,'Forecast Data'!C:C,BN$6)+SUMIFS('Forecast Data'!H:H,'Forecast Data'!B:B,B308,'Forecast Data'!C:C,BO$6)+SUMIFS('Forecast Data'!H:H,'Forecast Data'!B:B,B308,'Forecast Data'!C:C,BP$6)+SUMIFS('Forecast Data'!H:H,'Forecast Data'!B:B,B308,'Forecast Data'!C:C,BQ$6)),"")</f>
        <v/>
      </c>
      <c r="BY308" s="12">
        <f t="shared" si="68"/>
        <v>0</v>
      </c>
      <c r="BZ308" s="16">
        <f t="shared" si="69"/>
        <v>0</v>
      </c>
      <c r="CA308" s="13">
        <f t="shared" si="70"/>
        <v>0</v>
      </c>
      <c r="CB308" s="12">
        <f t="shared" si="71"/>
        <v>0</v>
      </c>
      <c r="CC308" s="12"/>
      <c r="CD308" s="11">
        <f>(SUMIFS('Forecast Data'!H:H,'Forecast Data'!B:B,D308,'Forecast Data'!C:C,BK$6)+SUMIFS('Forecast Data'!H:H,'Forecast Data'!B:B,D308,'Forecast Data'!C:C,BL$6)+SUMIFS('Forecast Data'!H:H,'Forecast Data'!B:B,D308,'Forecast Data'!C:C,BM$6)+SUMIFS('Forecast Data'!H:H,'Forecast Data'!B:B,D308,'Forecast Data'!C:C,BJ$6))/4</f>
        <v>0</v>
      </c>
      <c r="CE308" s="12" t="str">
        <f>IFERROR((SUM(W308:Z308)-(SUMIFS('Forecast Data'!H:H,'Forecast Data'!B:B,D308,'Forecast Data'!C:C,BJ$6)+SUMIFS('Forecast Data'!H:H,'Forecast Data'!B:B,D308,'Forecast Data'!C:C,BK$6)+SUMIFS('Forecast Data'!H:H,'Forecast Data'!B:B,D308,'Forecast Data'!C:C,BL$6)+SUMIFS('Forecast Data'!H:H,'Forecast Data'!B:B,D308,'Forecast Data'!C:C,BM$6)))/(SUMIFS('Forecast Data'!H:H,'Forecast Data'!B:B,D308,'Forecast Data'!C:C,BJ$6)+SUMIFS('Forecast Data'!H:H,'Forecast Data'!B:B,D308,'Forecast Data'!C:C,BK$6)+SUMIFS('Forecast Data'!H:H,'Forecast Data'!B:B,D308,'Forecast Data'!C:C,BL$6)+SUMIFS('Forecast Data'!H:H,'Forecast Data'!B:B,D308,'Forecast Data'!C:C,BM$6)),"")</f>
        <v/>
      </c>
      <c r="CF308" s="12">
        <f t="shared" si="72"/>
        <v>0</v>
      </c>
      <c r="CG308" s="12">
        <f t="shared" si="73"/>
        <v>0</v>
      </c>
      <c r="CH308" s="13">
        <f t="shared" si="74"/>
        <v>0</v>
      </c>
      <c r="CI308" s="13"/>
    </row>
    <row r="309" spans="1:87" ht="13.2">
      <c r="A309" s="1"/>
      <c r="B309" t="str">
        <f t="shared" si="75"/>
        <v>Bauerfeind</v>
      </c>
      <c r="D309" t="s">
        <v>341</v>
      </c>
      <c r="E309" s="11">
        <f>SUMIFS('Fin Data'!F:F,'Fin Data'!A:A,D309)</f>
        <v>0</v>
      </c>
      <c r="F309" s="11">
        <f>SUMIFS('Fin Data with 6 week hist'!I:I,'Fin Data with 6 week hist'!$A:$A,$D309)</f>
        <v>0</v>
      </c>
      <c r="G309" s="11">
        <f>SUMIFS('Fin Data with 6 week hist'!J:J,'Fin Data with 6 week hist'!$A:$A,$D309)</f>
        <v>0</v>
      </c>
      <c r="H309" s="11">
        <f>SUMIFS('Fin Data with 6 week hist'!K:K,'Fin Data with 6 week hist'!$A:$A,$D309)+SUMIFS('Unit Cancellations'!D:D,'Unit Cancellations'!$B:$B,$D309)</f>
        <v>0</v>
      </c>
      <c r="I309" s="11">
        <f>SUMIFS('Fin Data with 6 week hist'!L:L,'Fin Data with 6 week hist'!$A:$A,$D309)+SUMIFS('Unit Cancellations'!E:E,'Unit Cancellations'!$B:$B,$D309)</f>
        <v>0</v>
      </c>
      <c r="J309" s="11">
        <f>SUMIFS('Fin Data with 6 week hist'!M:M,'Fin Data with 6 week hist'!$A:$A,$D309)+SUMIFS('Unit Cancellations'!F:F,'Unit Cancellations'!$B:$B,$D309)</f>
        <v>0</v>
      </c>
      <c r="K309" s="11">
        <f>SUMIFS('Fin Data with 6 week hist'!N:N,'Fin Data with 6 week hist'!$A:$A,$D309)+SUMIFS('Unit Cancellations'!G:G,'Unit Cancellations'!$B:$B,$D309)</f>
        <v>0</v>
      </c>
      <c r="L309" s="11">
        <f>SUMIFS('Fin Data'!AN:AN,'Fin Data'!A:A,D309)</f>
        <v>0</v>
      </c>
      <c r="M309" s="12">
        <f>IFERROR(SUMIFS('Fin Data'!AO:AO,'Fin Data'!A:A,D309),"")</f>
        <v>0</v>
      </c>
      <c r="N309" s="1"/>
      <c r="O309" s="11">
        <f t="shared" si="63"/>
        <v>0</v>
      </c>
      <c r="P309" s="12" t="str">
        <f t="shared" si="64"/>
        <v/>
      </c>
      <c r="Q309" s="1"/>
      <c r="R309" s="11">
        <f t="shared" si="65"/>
        <v>0</v>
      </c>
      <c r="S309" s="12" t="str">
        <f t="shared" si="66"/>
        <v/>
      </c>
      <c r="T309" s="11">
        <f t="shared" si="67"/>
        <v>0</v>
      </c>
      <c r="U309" s="1" t="e">
        <f t="shared" si="76"/>
        <v>#REF!</v>
      </c>
      <c r="V309" s="1"/>
      <c r="W309" s="11">
        <f>SUMIFS('Forecast Data'!$D:$D,'Forecast Data'!$C:$C,W$6,'Forecast Data'!$B:$B,$D309)</f>
        <v>0</v>
      </c>
      <c r="X309" s="11">
        <f>SUMIFS('Forecast Data'!$D:$D,'Forecast Data'!$C:$C,X$6,'Forecast Data'!$B:$B,$D309)</f>
        <v>0</v>
      </c>
      <c r="Y309" s="11">
        <f>SUMIFS('Forecast Data'!$D:$D,'Forecast Data'!$C:$C,Y$6,'Forecast Data'!$B:$B,$D309)</f>
        <v>0</v>
      </c>
      <c r="Z309" s="11">
        <f>SUMIFS('Forecast Data'!$D:$D,'Forecast Data'!$C:$C,Z$6,'Forecast Data'!$B:$B,$D309)</f>
        <v>0</v>
      </c>
      <c r="AA309" s="11">
        <f>SUMIFS('Forecast Data'!$D:$D,'Forecast Data'!$C:$C,AA$6,'Forecast Data'!$B:$B,$D309)</f>
        <v>0</v>
      </c>
      <c r="AB309" s="11">
        <f>SUMIFS('Forecast Data'!$D:$D,'Forecast Data'!$C:$C,AB$6,'Forecast Data'!$B:$B,$D309)</f>
        <v>0</v>
      </c>
      <c r="AC309" s="11">
        <f>SUMIFS('Forecast Data'!$D:$D,'Forecast Data'!$C:$C,AC$6,'Forecast Data'!$B:$B,$D309)</f>
        <v>0</v>
      </c>
      <c r="AD309" s="11">
        <f>SUMIFS('Forecast Data'!$D:$D,'Forecast Data'!$C:$C,AD$6,'Forecast Data'!$B:$B,$D309)</f>
        <v>0</v>
      </c>
      <c r="AE309" s="11">
        <f>SUMIFS('Forecast Data'!$D:$D,'Forecast Data'!$C:$C,AE$6,'Forecast Data'!$B:$B,$D309)</f>
        <v>0</v>
      </c>
      <c r="AF309" s="11">
        <f>SUMIFS('Forecast Data'!$D:$D,'Forecast Data'!$C:$C,AF$6,'Forecast Data'!$B:$B,$D309)</f>
        <v>0</v>
      </c>
      <c r="AG309" s="11">
        <f>SUMIFS('Forecast Data'!$D:$D,'Forecast Data'!$C:$C,AG$6,'Forecast Data'!$B:$B,$D309)</f>
        <v>0</v>
      </c>
      <c r="AH309" s="11">
        <f>SUMIFS('Forecast Data'!$D:$D,'Forecast Data'!$C:$C,AH$6,'Forecast Data'!$B:$B,$D309)</f>
        <v>0</v>
      </c>
      <c r="AI309" s="1"/>
      <c r="AJ309" s="12" t="str">
        <f>IF(SUMIFS('Forecast Data'!$E:$E,'Forecast Data'!$C:$C,AJ$6,'Forecast Data'!$B:$B,$D309)=0,"",SUMIFS('Forecast Data'!$E:$E,'Forecast Data'!$C:$C,AJ$6,'Forecast Data'!$B:$B,$D309))</f>
        <v/>
      </c>
      <c r="AK309" s="12" t="str">
        <f>IF(SUMIFS('Forecast Data'!$E:$E,'Forecast Data'!$C:$C,AK$6,'Forecast Data'!$B:$B,$D309)=0,"",SUMIFS('Forecast Data'!$E:$E,'Forecast Data'!$C:$C,AK$6,'Forecast Data'!$B:$B,$D309))</f>
        <v/>
      </c>
      <c r="AL309" s="12" t="str">
        <f>IF(SUMIFS('Forecast Data'!$E:$E,'Forecast Data'!$C:$C,AL$6,'Forecast Data'!$B:$B,$D309)=0,"",SUMIFS('Forecast Data'!$E:$E,'Forecast Data'!$C:$C,AL$6,'Forecast Data'!$B:$B,$D309))</f>
        <v/>
      </c>
      <c r="AM309" s="12" t="str">
        <f>IF(SUMIFS('Forecast Data'!$E:$E,'Forecast Data'!$C:$C,AM$6,'Forecast Data'!$B:$B,$D309)=0,"",SUMIFS('Forecast Data'!$E:$E,'Forecast Data'!$C:$C,AM$6,'Forecast Data'!$B:$B,$D309))</f>
        <v/>
      </c>
      <c r="AN309" s="12" t="str">
        <f>IF(SUMIFS('Forecast Data'!$E:$E,'Forecast Data'!$C:$C,AN$6,'Forecast Data'!$B:$B,$D309)=0,"",SUMIFS('Forecast Data'!$E:$E,'Forecast Data'!$C:$C,AN$6,'Forecast Data'!$B:$B,$D309))</f>
        <v/>
      </c>
      <c r="AO309" s="12" t="str">
        <f>IF(SUMIFS('Forecast Data'!$E:$E,'Forecast Data'!$C:$C,AO$6,'Forecast Data'!$B:$B,$D309)=0,"",SUMIFS('Forecast Data'!$E:$E,'Forecast Data'!$C:$C,AO$6,'Forecast Data'!$B:$B,$D309))</f>
        <v/>
      </c>
      <c r="AP309" s="12" t="str">
        <f>IF(SUMIFS('Forecast Data'!$E:$E,'Forecast Data'!$C:$C,AP$6,'Forecast Data'!$B:$B,$D309)=0,"",SUMIFS('Forecast Data'!$E:$E,'Forecast Data'!$C:$C,AP$6,'Forecast Data'!$B:$B,$D309))</f>
        <v/>
      </c>
      <c r="AQ309" s="12" t="str">
        <f>IF(SUMIFS('Forecast Data'!$E:$E,'Forecast Data'!$C:$C,AQ$6,'Forecast Data'!$B:$B,$D309)=0,"",SUMIFS('Forecast Data'!$E:$E,'Forecast Data'!$C:$C,AQ$6,'Forecast Data'!$B:$B,$D309))</f>
        <v/>
      </c>
      <c r="AR309" s="12" t="str">
        <f>IF(SUMIFS('Forecast Data'!$E:$E,'Forecast Data'!$C:$C,AR$6,'Forecast Data'!$B:$B,$D309)=0,"",SUMIFS('Forecast Data'!$E:$E,'Forecast Data'!$C:$C,AR$6,'Forecast Data'!$B:$B,$D309))</f>
        <v/>
      </c>
      <c r="AS309" s="12" t="str">
        <f>IF(SUMIFS('Forecast Data'!$E:$E,'Forecast Data'!$C:$C,AS$6,'Forecast Data'!$B:$B,$D309)=0,"",SUMIFS('Forecast Data'!$E:$E,'Forecast Data'!$C:$C,AS$6,'Forecast Data'!$B:$B,$D309))</f>
        <v/>
      </c>
      <c r="AT309" s="12" t="str">
        <f>IF(SUMIFS('Forecast Data'!$E:$E,'Forecast Data'!$C:$C,AT$6,'Forecast Data'!$B:$B,$D309)=0,"",SUMIFS('Forecast Data'!$E:$E,'Forecast Data'!$C:$C,AT$6,'Forecast Data'!$B:$B,$D309))</f>
        <v/>
      </c>
      <c r="AU309" s="12" t="str">
        <f>IF(SUMIFS('Forecast Data'!$E:$E,'Forecast Data'!$C:$C,AU$6,'Forecast Data'!$B:$B,$D309)=0,"",SUMIFS('Forecast Data'!$E:$E,'Forecast Data'!$C:$C,AU$6,'Forecast Data'!$B:$B,$D309))</f>
        <v/>
      </c>
      <c r="AV309" s="1"/>
      <c r="AW309" s="11">
        <f>SUMIFS('OP Units'!E:E,'OP Units'!$A:$A,$D309)</f>
        <v>0</v>
      </c>
      <c r="AX309" s="11">
        <f>SUMIFS('OP Units'!F:F,'OP Units'!$A:$A,$D309)</f>
        <v>0</v>
      </c>
      <c r="AY309" s="11">
        <f>SUMIFS('OP Units'!G:G,'OP Units'!$A:$A,$D309)</f>
        <v>0</v>
      </c>
      <c r="AZ309" s="11">
        <f>SUMIFS('OP Units'!H:H,'OP Units'!$A:$A,$D309)</f>
        <v>0</v>
      </c>
      <c r="BA309" s="11">
        <f>SUMIFS('OP Units'!I:I,'OP Units'!$A:$A,$D309)</f>
        <v>0</v>
      </c>
      <c r="BB309" s="11">
        <f>SUMIFS('OP Units'!J:J,'OP Units'!$A:$A,$D309)</f>
        <v>0</v>
      </c>
      <c r="BC309" s="11">
        <f>SUMIFS('OP Units'!K:K,'OP Units'!$A:$A,$D309)</f>
        <v>0</v>
      </c>
      <c r="BD309" s="11">
        <f>SUMIFS('OP Units'!L:L,'OP Units'!$A:$A,$D309)</f>
        <v>0</v>
      </c>
      <c r="BE309" s="11">
        <f>SUMIFS('OP Units'!M:M,'OP Units'!$A:$A,$D309)</f>
        <v>0</v>
      </c>
      <c r="BF309" s="11">
        <f>SUMIFS('OP Units'!N:N,'OP Units'!$A:$A,$D309)</f>
        <v>0</v>
      </c>
      <c r="BG309" s="11">
        <f>SUMIFS('OP Units'!O:O,'OP Units'!$A:$A,$D309)</f>
        <v>0</v>
      </c>
      <c r="BH309" s="11">
        <f>SUMIFS('OP Units'!P:P,'OP Units'!$A:$A,$D309)</f>
        <v>0</v>
      </c>
      <c r="BI309" s="1"/>
      <c r="BJ309" s="12" t="str">
        <f>IFERROR((SUMIFS('OP Units'!E:E,'OP Units'!$A:$A,$D309)-SUMIFS('Forecast Data'!$H:$H,'Forecast Data'!$C:$C,BJ$6,'Forecast Data'!$B:$B,$D309))/SUMIFS('Forecast Data'!$H:$H,'Forecast Data'!$C:$C,BJ$6,'Forecast Data'!$B:$B,$D309),"")</f>
        <v/>
      </c>
      <c r="BK309" s="12" t="str">
        <f>IFERROR((SUMIFS('OP Units'!F:F,'OP Units'!$A:$A,$D309)-SUMIFS('Forecast Data'!$H:$H,'Forecast Data'!$C:$C,BK$6,'Forecast Data'!$B:$B,$D309))/SUMIFS('Forecast Data'!$H:$H,'Forecast Data'!$C:$C,BK$6,'Forecast Data'!$B:$B,$D309),"")</f>
        <v/>
      </c>
      <c r="BL309" s="12" t="str">
        <f>IFERROR((SUMIFS('OP Units'!G:G,'OP Units'!$A:$A,$D309)-SUMIFS('Forecast Data'!$H:$H,'Forecast Data'!$C:$C,BL$6,'Forecast Data'!$B:$B,$D309))/SUMIFS('Forecast Data'!$H:$H,'Forecast Data'!$C:$C,BL$6,'Forecast Data'!$B:$B,$D309),"")</f>
        <v/>
      </c>
      <c r="BM309" s="12" t="str">
        <f>IFERROR((SUMIFS('OP Units'!H:H,'OP Units'!$A:$A,$D309)-SUMIFS('Forecast Data'!$H:$H,'Forecast Data'!$C:$C,BM$6,'Forecast Data'!$B:$B,$D309))/SUMIFS('Forecast Data'!$H:$H,'Forecast Data'!$C:$C,BM$6,'Forecast Data'!$B:$B,$D309),"")</f>
        <v/>
      </c>
      <c r="BN309" s="12" t="str">
        <f>IFERROR((SUMIFS('OP Units'!I:I,'OP Units'!$A:$A,$D309)-SUMIFS('Forecast Data'!$H:$H,'Forecast Data'!$C:$C,BN$6,'Forecast Data'!$B:$B,$D309))/SUMIFS('Forecast Data'!$H:$H,'Forecast Data'!$C:$C,BN$6,'Forecast Data'!$B:$B,$D309),"")</f>
        <v/>
      </c>
      <c r="BO309" s="12" t="str">
        <f>IFERROR((SUMIFS('OP Units'!J:J,'OP Units'!$A:$A,$D309)-SUMIFS('Forecast Data'!$H:$H,'Forecast Data'!$C:$C,BO$6,'Forecast Data'!$B:$B,$D309))/SUMIFS('Forecast Data'!$H:$H,'Forecast Data'!$C:$C,BO$6,'Forecast Data'!$B:$B,$D309),"")</f>
        <v/>
      </c>
      <c r="BP309" s="12" t="str">
        <f>IFERROR((SUMIFS('OP Units'!K:K,'OP Units'!$A:$A,$D309)-SUMIFS('Forecast Data'!$H:$H,'Forecast Data'!$C:$C,BP$6,'Forecast Data'!$B:$B,$D309))/SUMIFS('Forecast Data'!$H:$H,'Forecast Data'!$C:$C,BP$6,'Forecast Data'!$B:$B,$D309),"")</f>
        <v/>
      </c>
      <c r="BQ309" s="12" t="str">
        <f>IFERROR((SUMIFS('OP Units'!L:L,'OP Units'!$A:$A,$D309)-SUMIFS('Forecast Data'!$H:$H,'Forecast Data'!$C:$C,BQ$6,'Forecast Data'!$B:$B,$D309))/SUMIFS('Forecast Data'!$H:$H,'Forecast Data'!$C:$C,BQ$6,'Forecast Data'!$B:$B,$D309),"")</f>
        <v/>
      </c>
      <c r="BR309" s="12" t="str">
        <f>IFERROR((SUMIFS('OP Units'!M:M,'OP Units'!$A:$A,$D309)-SUMIFS('Forecast Data'!$H:$H,'Forecast Data'!$C:$C,BR$6,'Forecast Data'!$B:$B,$D309))/SUMIFS('Forecast Data'!$H:$H,'Forecast Data'!$C:$C,BR$6,'Forecast Data'!$B:$B,$D309),"")</f>
        <v/>
      </c>
      <c r="BS309" s="12" t="str">
        <f>IFERROR((SUMIFS('OP Units'!N:N,'OP Units'!$A:$A,$D309)-SUMIFS('Forecast Data'!$H:$H,'Forecast Data'!$C:$C,BS$6,'Forecast Data'!$B:$B,$D309))/SUMIFS('Forecast Data'!$H:$H,'Forecast Data'!$C:$C,BS$6,'Forecast Data'!$B:$B,$D309),"")</f>
        <v/>
      </c>
      <c r="BT309" s="12" t="str">
        <f>IFERROR((SUMIFS('OP Units'!O:O,'OP Units'!$A:$A,$D309)-SUMIFS('Forecast Data'!$H:$H,'Forecast Data'!$C:$C,BT$6,'Forecast Data'!$B:$B,$D309))/SUMIFS('Forecast Data'!$H:$H,'Forecast Data'!$C:$C,BT$6,'Forecast Data'!$B:$B,$D309),"")</f>
        <v/>
      </c>
      <c r="BU309" s="12" t="str">
        <f>IFERROR((SUMIFS('OP Units'!P:P,'OP Units'!$A:$A,$D309)-SUMIFS('Forecast Data'!$H:$H,'Forecast Data'!$C:$C,BU$6,'Forecast Data'!$B:$B,$D309))/SUMIFS('Forecast Data'!$H:$H,'Forecast Data'!$C:$C,BU$6,'Forecast Data'!$B:$B,$D309),"")</f>
        <v/>
      </c>
      <c r="BV309" s="12"/>
      <c r="BW309" s="11">
        <f>(SUMIFS('Forecast Data'!H:H,'Forecast Data'!B:B,D309,'Forecast Data'!C:C,BK$6)+SUMIFS('Forecast Data'!H:H,'Forecast Data'!B:B,D309,'Forecast Data'!C:C,BL$6)+SUMIFS('Forecast Data'!H:H,'Forecast Data'!B:B,D309,'Forecast Data'!C:C,BM$6)+SUMIFS('Forecast Data'!H:H,'Forecast Data'!B:B,D309,'Forecast Data'!C:C,BN$6)+SUMIFS('Forecast Data'!H:H,'Forecast Data'!B:B,D309,'Forecast Data'!C:C,BO$6)+SUMIFS('Forecast Data'!H:H,'Forecast Data'!B:B,D309,'Forecast Data'!C:C,BP$6)+SUMIFS('Forecast Data'!H:H,'Forecast Data'!B:B,D309,'Forecast Data'!C:C,BQ$6)+SUMIFS('Forecast Data'!H:H,'Forecast Data'!B:B,D309,'Forecast Data'!C:C,BJ$6))/8</f>
        <v>0</v>
      </c>
      <c r="BX309" s="12" t="str">
        <f>IFERROR((SUM(W309:AD309)-(SUMIFS('Forecast Data'!H:H,'Forecast Data'!B:B,B309,'Forecast Data'!C:C,BJ$6)+SUMIFS('Forecast Data'!H:H,'Forecast Data'!B:B,B309,'Forecast Data'!C:C,BK$6)+SUMIFS('Forecast Data'!H:H,'Forecast Data'!B:B,B309,'Forecast Data'!C:C,BL$6)+SUMIFS('Forecast Data'!H:H,'Forecast Data'!B:B,B309,'Forecast Data'!C:C,BM$6)+SUMIFS('Forecast Data'!H:H,'Forecast Data'!B:B,B309,'Forecast Data'!C:C,BN$6)+SUMIFS('Forecast Data'!H:H,'Forecast Data'!B:B,B309,'Forecast Data'!C:C,BO$6)+SUMIFS('Forecast Data'!H:H,'Forecast Data'!B:B,B309,'Forecast Data'!C:C,BP$6)+SUMIFS('Forecast Data'!H:H,'Forecast Data'!B:B,B309,'Forecast Data'!C:C,BQ$6)))/(SUMIFS('Forecast Data'!H:H,'Forecast Data'!B:B,B309,'Forecast Data'!C:C,BJ$6)+SUMIFS('Forecast Data'!H:H,'Forecast Data'!B:B,B309,'Forecast Data'!C:C,BK$6)+SUMIFS('Forecast Data'!H:H,'Forecast Data'!B:B,B309,'Forecast Data'!C:C,BL$6)+SUMIFS('Forecast Data'!H:H,'Forecast Data'!B:B,B309,'Forecast Data'!C:C,BM$6)+SUMIFS('Forecast Data'!H:H,'Forecast Data'!B:B,B309,'Forecast Data'!C:C,BN$6)+SUMIFS('Forecast Data'!H:H,'Forecast Data'!B:B,B309,'Forecast Data'!C:C,BO$6)+SUMIFS('Forecast Data'!H:H,'Forecast Data'!B:B,B309,'Forecast Data'!C:C,BP$6)+SUMIFS('Forecast Data'!H:H,'Forecast Data'!B:B,B309,'Forecast Data'!C:C,BQ$6)),"")</f>
        <v/>
      </c>
      <c r="BY309" s="12">
        <f t="shared" si="68"/>
        <v>0</v>
      </c>
      <c r="BZ309" s="16">
        <f t="shared" si="69"/>
        <v>0</v>
      </c>
      <c r="CA309" s="13">
        <f t="shared" si="70"/>
        <v>0</v>
      </c>
      <c r="CB309" s="12">
        <f t="shared" si="71"/>
        <v>0</v>
      </c>
      <c r="CC309" s="12"/>
      <c r="CD309" s="11">
        <f>(SUMIFS('Forecast Data'!H:H,'Forecast Data'!B:B,D309,'Forecast Data'!C:C,BK$6)+SUMIFS('Forecast Data'!H:H,'Forecast Data'!B:B,D309,'Forecast Data'!C:C,BL$6)+SUMIFS('Forecast Data'!H:H,'Forecast Data'!B:B,D309,'Forecast Data'!C:C,BM$6)+SUMIFS('Forecast Data'!H:H,'Forecast Data'!B:B,D309,'Forecast Data'!C:C,BJ$6))/4</f>
        <v>0</v>
      </c>
      <c r="CE309" s="12" t="str">
        <f>IFERROR((SUM(W309:Z309)-(SUMIFS('Forecast Data'!H:H,'Forecast Data'!B:B,D309,'Forecast Data'!C:C,BJ$6)+SUMIFS('Forecast Data'!H:H,'Forecast Data'!B:B,D309,'Forecast Data'!C:C,BK$6)+SUMIFS('Forecast Data'!H:H,'Forecast Data'!B:B,D309,'Forecast Data'!C:C,BL$6)+SUMIFS('Forecast Data'!H:H,'Forecast Data'!B:B,D309,'Forecast Data'!C:C,BM$6)))/(SUMIFS('Forecast Data'!H:H,'Forecast Data'!B:B,D309,'Forecast Data'!C:C,BJ$6)+SUMIFS('Forecast Data'!H:H,'Forecast Data'!B:B,D309,'Forecast Data'!C:C,BK$6)+SUMIFS('Forecast Data'!H:H,'Forecast Data'!B:B,D309,'Forecast Data'!C:C,BL$6)+SUMIFS('Forecast Data'!H:H,'Forecast Data'!B:B,D309,'Forecast Data'!C:C,BM$6)),"")</f>
        <v/>
      </c>
      <c r="CF309" s="12">
        <f t="shared" si="72"/>
        <v>0</v>
      </c>
      <c r="CG309" s="12">
        <f t="shared" si="73"/>
        <v>0</v>
      </c>
      <c r="CH309" s="13">
        <f t="shared" si="74"/>
        <v>0</v>
      </c>
      <c r="CI309" s="13"/>
    </row>
    <row r="310" spans="1:87" ht="13.2">
      <c r="A310" s="1"/>
      <c r="B310" t="str">
        <f t="shared" si="75"/>
        <v>BioBidet</v>
      </c>
      <c r="D310" t="s">
        <v>342</v>
      </c>
      <c r="E310" s="11">
        <f>SUMIFS('Fin Data'!F:F,'Fin Data'!A:A,D310)</f>
        <v>0</v>
      </c>
      <c r="F310" s="11">
        <f>SUMIFS('Fin Data with 6 week hist'!I:I,'Fin Data with 6 week hist'!$A:$A,$D310)</f>
        <v>0</v>
      </c>
      <c r="G310" s="11">
        <f>SUMIFS('Fin Data with 6 week hist'!J:J,'Fin Data with 6 week hist'!$A:$A,$D310)</f>
        <v>0</v>
      </c>
      <c r="H310" s="11">
        <f>SUMIFS('Fin Data with 6 week hist'!K:K,'Fin Data with 6 week hist'!$A:$A,$D310)+SUMIFS('Unit Cancellations'!D:D,'Unit Cancellations'!$B:$B,$D310)</f>
        <v>0</v>
      </c>
      <c r="I310" s="11">
        <f>SUMIFS('Fin Data with 6 week hist'!L:L,'Fin Data with 6 week hist'!$A:$A,$D310)+SUMIFS('Unit Cancellations'!E:E,'Unit Cancellations'!$B:$B,$D310)</f>
        <v>0</v>
      </c>
      <c r="J310" s="11">
        <f>SUMIFS('Fin Data with 6 week hist'!M:M,'Fin Data with 6 week hist'!$A:$A,$D310)+SUMIFS('Unit Cancellations'!F:F,'Unit Cancellations'!$B:$B,$D310)</f>
        <v>0</v>
      </c>
      <c r="K310" s="11">
        <f>SUMIFS('Fin Data with 6 week hist'!N:N,'Fin Data with 6 week hist'!$A:$A,$D310)+SUMIFS('Unit Cancellations'!G:G,'Unit Cancellations'!$B:$B,$D310)</f>
        <v>0</v>
      </c>
      <c r="L310" s="11">
        <f>SUMIFS('Fin Data'!AN:AN,'Fin Data'!A:A,D310)</f>
        <v>0</v>
      </c>
      <c r="M310" s="12">
        <f>IFERROR(SUMIFS('Fin Data'!AO:AO,'Fin Data'!A:A,D310),"")</f>
        <v>0</v>
      </c>
      <c r="N310" s="1"/>
      <c r="O310" s="11">
        <f t="shared" si="63"/>
        <v>0</v>
      </c>
      <c r="P310" s="12" t="str">
        <f t="shared" si="64"/>
        <v/>
      </c>
      <c r="Q310" s="1"/>
      <c r="R310" s="11">
        <f t="shared" si="65"/>
        <v>0</v>
      </c>
      <c r="S310" s="12" t="str">
        <f t="shared" si="66"/>
        <v/>
      </c>
      <c r="T310" s="11">
        <f t="shared" si="67"/>
        <v>0</v>
      </c>
      <c r="U310" s="1" t="e">
        <f t="shared" si="76"/>
        <v>#REF!</v>
      </c>
      <c r="V310" s="1"/>
      <c r="W310" s="11">
        <f>SUMIFS('Forecast Data'!$D:$D,'Forecast Data'!$C:$C,W$6,'Forecast Data'!$B:$B,$D310)</f>
        <v>0</v>
      </c>
      <c r="X310" s="11">
        <f>SUMIFS('Forecast Data'!$D:$D,'Forecast Data'!$C:$C,X$6,'Forecast Data'!$B:$B,$D310)</f>
        <v>0</v>
      </c>
      <c r="Y310" s="11">
        <f>SUMIFS('Forecast Data'!$D:$D,'Forecast Data'!$C:$C,Y$6,'Forecast Data'!$B:$B,$D310)</f>
        <v>0</v>
      </c>
      <c r="Z310" s="11">
        <f>SUMIFS('Forecast Data'!$D:$D,'Forecast Data'!$C:$C,Z$6,'Forecast Data'!$B:$B,$D310)</f>
        <v>0</v>
      </c>
      <c r="AA310" s="11">
        <f>SUMIFS('Forecast Data'!$D:$D,'Forecast Data'!$C:$C,AA$6,'Forecast Data'!$B:$B,$D310)</f>
        <v>0</v>
      </c>
      <c r="AB310" s="11">
        <f>SUMIFS('Forecast Data'!$D:$D,'Forecast Data'!$C:$C,AB$6,'Forecast Data'!$B:$B,$D310)</f>
        <v>0</v>
      </c>
      <c r="AC310" s="11">
        <f>SUMIFS('Forecast Data'!$D:$D,'Forecast Data'!$C:$C,AC$6,'Forecast Data'!$B:$B,$D310)</f>
        <v>0</v>
      </c>
      <c r="AD310" s="11">
        <f>SUMIFS('Forecast Data'!$D:$D,'Forecast Data'!$C:$C,AD$6,'Forecast Data'!$B:$B,$D310)</f>
        <v>0</v>
      </c>
      <c r="AE310" s="11">
        <f>SUMIFS('Forecast Data'!$D:$D,'Forecast Data'!$C:$C,AE$6,'Forecast Data'!$B:$B,$D310)</f>
        <v>0</v>
      </c>
      <c r="AF310" s="11">
        <f>SUMIFS('Forecast Data'!$D:$D,'Forecast Data'!$C:$C,AF$6,'Forecast Data'!$B:$B,$D310)</f>
        <v>0</v>
      </c>
      <c r="AG310" s="11">
        <f>SUMIFS('Forecast Data'!$D:$D,'Forecast Data'!$C:$C,AG$6,'Forecast Data'!$B:$B,$D310)</f>
        <v>0</v>
      </c>
      <c r="AH310" s="11">
        <f>SUMIFS('Forecast Data'!$D:$D,'Forecast Data'!$C:$C,AH$6,'Forecast Data'!$B:$B,$D310)</f>
        <v>0</v>
      </c>
      <c r="AI310" s="1"/>
      <c r="AJ310" s="12" t="str">
        <f>IF(SUMIFS('Forecast Data'!$E:$E,'Forecast Data'!$C:$C,AJ$6,'Forecast Data'!$B:$B,$D310)=0,"",SUMIFS('Forecast Data'!$E:$E,'Forecast Data'!$C:$C,AJ$6,'Forecast Data'!$B:$B,$D310))</f>
        <v/>
      </c>
      <c r="AK310" s="12" t="str">
        <f>IF(SUMIFS('Forecast Data'!$E:$E,'Forecast Data'!$C:$C,AK$6,'Forecast Data'!$B:$B,$D310)=0,"",SUMIFS('Forecast Data'!$E:$E,'Forecast Data'!$C:$C,AK$6,'Forecast Data'!$B:$B,$D310))</f>
        <v/>
      </c>
      <c r="AL310" s="12" t="str">
        <f>IF(SUMIFS('Forecast Data'!$E:$E,'Forecast Data'!$C:$C,AL$6,'Forecast Data'!$B:$B,$D310)=0,"",SUMIFS('Forecast Data'!$E:$E,'Forecast Data'!$C:$C,AL$6,'Forecast Data'!$B:$B,$D310))</f>
        <v/>
      </c>
      <c r="AM310" s="12" t="str">
        <f>IF(SUMIFS('Forecast Data'!$E:$E,'Forecast Data'!$C:$C,AM$6,'Forecast Data'!$B:$B,$D310)=0,"",SUMIFS('Forecast Data'!$E:$E,'Forecast Data'!$C:$C,AM$6,'Forecast Data'!$B:$B,$D310))</f>
        <v/>
      </c>
      <c r="AN310" s="12" t="str">
        <f>IF(SUMIFS('Forecast Data'!$E:$E,'Forecast Data'!$C:$C,AN$6,'Forecast Data'!$B:$B,$D310)=0,"",SUMIFS('Forecast Data'!$E:$E,'Forecast Data'!$C:$C,AN$6,'Forecast Data'!$B:$B,$D310))</f>
        <v/>
      </c>
      <c r="AO310" s="12" t="str">
        <f>IF(SUMIFS('Forecast Data'!$E:$E,'Forecast Data'!$C:$C,AO$6,'Forecast Data'!$B:$B,$D310)=0,"",SUMIFS('Forecast Data'!$E:$E,'Forecast Data'!$C:$C,AO$6,'Forecast Data'!$B:$B,$D310))</f>
        <v/>
      </c>
      <c r="AP310" s="12" t="str">
        <f>IF(SUMIFS('Forecast Data'!$E:$E,'Forecast Data'!$C:$C,AP$6,'Forecast Data'!$B:$B,$D310)=0,"",SUMIFS('Forecast Data'!$E:$E,'Forecast Data'!$C:$C,AP$6,'Forecast Data'!$B:$B,$D310))</f>
        <v/>
      </c>
      <c r="AQ310" s="12" t="str">
        <f>IF(SUMIFS('Forecast Data'!$E:$E,'Forecast Data'!$C:$C,AQ$6,'Forecast Data'!$B:$B,$D310)=0,"",SUMIFS('Forecast Data'!$E:$E,'Forecast Data'!$C:$C,AQ$6,'Forecast Data'!$B:$B,$D310))</f>
        <v/>
      </c>
      <c r="AR310" s="12" t="str">
        <f>IF(SUMIFS('Forecast Data'!$E:$E,'Forecast Data'!$C:$C,AR$6,'Forecast Data'!$B:$B,$D310)=0,"",SUMIFS('Forecast Data'!$E:$E,'Forecast Data'!$C:$C,AR$6,'Forecast Data'!$B:$B,$D310))</f>
        <v/>
      </c>
      <c r="AS310" s="12" t="str">
        <f>IF(SUMIFS('Forecast Data'!$E:$E,'Forecast Data'!$C:$C,AS$6,'Forecast Data'!$B:$B,$D310)=0,"",SUMIFS('Forecast Data'!$E:$E,'Forecast Data'!$C:$C,AS$6,'Forecast Data'!$B:$B,$D310))</f>
        <v/>
      </c>
      <c r="AT310" s="12" t="str">
        <f>IF(SUMIFS('Forecast Data'!$E:$E,'Forecast Data'!$C:$C,AT$6,'Forecast Data'!$B:$B,$D310)=0,"",SUMIFS('Forecast Data'!$E:$E,'Forecast Data'!$C:$C,AT$6,'Forecast Data'!$B:$B,$D310))</f>
        <v/>
      </c>
      <c r="AU310" s="12" t="str">
        <f>IF(SUMIFS('Forecast Data'!$E:$E,'Forecast Data'!$C:$C,AU$6,'Forecast Data'!$B:$B,$D310)=0,"",SUMIFS('Forecast Data'!$E:$E,'Forecast Data'!$C:$C,AU$6,'Forecast Data'!$B:$B,$D310))</f>
        <v/>
      </c>
      <c r="AV310" s="1"/>
      <c r="AW310" s="11">
        <f>SUMIFS('OP Units'!E:E,'OP Units'!$A:$A,$D310)</f>
        <v>0</v>
      </c>
      <c r="AX310" s="11">
        <f>SUMIFS('OP Units'!F:F,'OP Units'!$A:$A,$D310)</f>
        <v>0</v>
      </c>
      <c r="AY310" s="11">
        <f>SUMIFS('OP Units'!G:G,'OP Units'!$A:$A,$D310)</f>
        <v>0</v>
      </c>
      <c r="AZ310" s="11">
        <f>SUMIFS('OP Units'!H:H,'OP Units'!$A:$A,$D310)</f>
        <v>0</v>
      </c>
      <c r="BA310" s="11">
        <f>SUMIFS('OP Units'!I:I,'OP Units'!$A:$A,$D310)</f>
        <v>0</v>
      </c>
      <c r="BB310" s="11">
        <f>SUMIFS('OP Units'!J:J,'OP Units'!$A:$A,$D310)</f>
        <v>0</v>
      </c>
      <c r="BC310" s="11">
        <f>SUMIFS('OP Units'!K:K,'OP Units'!$A:$A,$D310)</f>
        <v>0</v>
      </c>
      <c r="BD310" s="11">
        <f>SUMIFS('OP Units'!L:L,'OP Units'!$A:$A,$D310)</f>
        <v>0</v>
      </c>
      <c r="BE310" s="11">
        <f>SUMIFS('OP Units'!M:M,'OP Units'!$A:$A,$D310)</f>
        <v>0</v>
      </c>
      <c r="BF310" s="11">
        <f>SUMIFS('OP Units'!N:N,'OP Units'!$A:$A,$D310)</f>
        <v>0</v>
      </c>
      <c r="BG310" s="11">
        <f>SUMIFS('OP Units'!O:O,'OP Units'!$A:$A,$D310)</f>
        <v>0</v>
      </c>
      <c r="BH310" s="11">
        <f>SUMIFS('OP Units'!P:P,'OP Units'!$A:$A,$D310)</f>
        <v>0</v>
      </c>
      <c r="BI310" s="1"/>
      <c r="BJ310" s="12" t="str">
        <f>IFERROR((SUMIFS('OP Units'!E:E,'OP Units'!$A:$A,$D310)-SUMIFS('Forecast Data'!$H:$H,'Forecast Data'!$C:$C,BJ$6,'Forecast Data'!$B:$B,$D310))/SUMIFS('Forecast Data'!$H:$H,'Forecast Data'!$C:$C,BJ$6,'Forecast Data'!$B:$B,$D310),"")</f>
        <v/>
      </c>
      <c r="BK310" s="12" t="str">
        <f>IFERROR((SUMIFS('OP Units'!F:F,'OP Units'!$A:$A,$D310)-SUMIFS('Forecast Data'!$H:$H,'Forecast Data'!$C:$C,BK$6,'Forecast Data'!$B:$B,$D310))/SUMIFS('Forecast Data'!$H:$H,'Forecast Data'!$C:$C,BK$6,'Forecast Data'!$B:$B,$D310),"")</f>
        <v/>
      </c>
      <c r="BL310" s="12" t="str">
        <f>IFERROR((SUMIFS('OP Units'!G:G,'OP Units'!$A:$A,$D310)-SUMIFS('Forecast Data'!$H:$H,'Forecast Data'!$C:$C,BL$6,'Forecast Data'!$B:$B,$D310))/SUMIFS('Forecast Data'!$H:$H,'Forecast Data'!$C:$C,BL$6,'Forecast Data'!$B:$B,$D310),"")</f>
        <v/>
      </c>
      <c r="BM310" s="12" t="str">
        <f>IFERROR((SUMIFS('OP Units'!H:H,'OP Units'!$A:$A,$D310)-SUMIFS('Forecast Data'!$H:$H,'Forecast Data'!$C:$C,BM$6,'Forecast Data'!$B:$B,$D310))/SUMIFS('Forecast Data'!$H:$H,'Forecast Data'!$C:$C,BM$6,'Forecast Data'!$B:$B,$D310),"")</f>
        <v/>
      </c>
      <c r="BN310" s="12" t="str">
        <f>IFERROR((SUMIFS('OP Units'!I:I,'OP Units'!$A:$A,$D310)-SUMIFS('Forecast Data'!$H:$H,'Forecast Data'!$C:$C,BN$6,'Forecast Data'!$B:$B,$D310))/SUMIFS('Forecast Data'!$H:$H,'Forecast Data'!$C:$C,BN$6,'Forecast Data'!$B:$B,$D310),"")</f>
        <v/>
      </c>
      <c r="BO310" s="12" t="str">
        <f>IFERROR((SUMIFS('OP Units'!J:J,'OP Units'!$A:$A,$D310)-SUMIFS('Forecast Data'!$H:$H,'Forecast Data'!$C:$C,BO$6,'Forecast Data'!$B:$B,$D310))/SUMIFS('Forecast Data'!$H:$H,'Forecast Data'!$C:$C,BO$6,'Forecast Data'!$B:$B,$D310),"")</f>
        <v/>
      </c>
      <c r="BP310" s="12" t="str">
        <f>IFERROR((SUMIFS('OP Units'!K:K,'OP Units'!$A:$A,$D310)-SUMIFS('Forecast Data'!$H:$H,'Forecast Data'!$C:$C,BP$6,'Forecast Data'!$B:$B,$D310))/SUMIFS('Forecast Data'!$H:$H,'Forecast Data'!$C:$C,BP$6,'Forecast Data'!$B:$B,$D310),"")</f>
        <v/>
      </c>
      <c r="BQ310" s="12" t="str">
        <f>IFERROR((SUMIFS('OP Units'!L:L,'OP Units'!$A:$A,$D310)-SUMIFS('Forecast Data'!$H:$H,'Forecast Data'!$C:$C,BQ$6,'Forecast Data'!$B:$B,$D310))/SUMIFS('Forecast Data'!$H:$H,'Forecast Data'!$C:$C,BQ$6,'Forecast Data'!$B:$B,$D310),"")</f>
        <v/>
      </c>
      <c r="BR310" s="12" t="str">
        <f>IFERROR((SUMIFS('OP Units'!M:M,'OP Units'!$A:$A,$D310)-SUMIFS('Forecast Data'!$H:$H,'Forecast Data'!$C:$C,BR$6,'Forecast Data'!$B:$B,$D310))/SUMIFS('Forecast Data'!$H:$H,'Forecast Data'!$C:$C,BR$6,'Forecast Data'!$B:$B,$D310),"")</f>
        <v/>
      </c>
      <c r="BS310" s="12" t="str">
        <f>IFERROR((SUMIFS('OP Units'!N:N,'OP Units'!$A:$A,$D310)-SUMIFS('Forecast Data'!$H:$H,'Forecast Data'!$C:$C,BS$6,'Forecast Data'!$B:$B,$D310))/SUMIFS('Forecast Data'!$H:$H,'Forecast Data'!$C:$C,BS$6,'Forecast Data'!$B:$B,$D310),"")</f>
        <v/>
      </c>
      <c r="BT310" s="12" t="str">
        <f>IFERROR((SUMIFS('OP Units'!O:O,'OP Units'!$A:$A,$D310)-SUMIFS('Forecast Data'!$H:$H,'Forecast Data'!$C:$C,BT$6,'Forecast Data'!$B:$B,$D310))/SUMIFS('Forecast Data'!$H:$H,'Forecast Data'!$C:$C,BT$6,'Forecast Data'!$B:$B,$D310),"")</f>
        <v/>
      </c>
      <c r="BU310" s="12" t="str">
        <f>IFERROR((SUMIFS('OP Units'!P:P,'OP Units'!$A:$A,$D310)-SUMIFS('Forecast Data'!$H:$H,'Forecast Data'!$C:$C,BU$6,'Forecast Data'!$B:$B,$D310))/SUMIFS('Forecast Data'!$H:$H,'Forecast Data'!$C:$C,BU$6,'Forecast Data'!$B:$B,$D310),"")</f>
        <v/>
      </c>
      <c r="BV310" s="12"/>
      <c r="BW310" s="11">
        <f>(SUMIFS('Forecast Data'!H:H,'Forecast Data'!B:B,D310,'Forecast Data'!C:C,BK$6)+SUMIFS('Forecast Data'!H:H,'Forecast Data'!B:B,D310,'Forecast Data'!C:C,BL$6)+SUMIFS('Forecast Data'!H:H,'Forecast Data'!B:B,D310,'Forecast Data'!C:C,BM$6)+SUMIFS('Forecast Data'!H:H,'Forecast Data'!B:B,D310,'Forecast Data'!C:C,BN$6)+SUMIFS('Forecast Data'!H:H,'Forecast Data'!B:B,D310,'Forecast Data'!C:C,BO$6)+SUMIFS('Forecast Data'!H:H,'Forecast Data'!B:B,D310,'Forecast Data'!C:C,BP$6)+SUMIFS('Forecast Data'!H:H,'Forecast Data'!B:B,D310,'Forecast Data'!C:C,BQ$6)+SUMIFS('Forecast Data'!H:H,'Forecast Data'!B:B,D310,'Forecast Data'!C:C,BJ$6))/8</f>
        <v>0</v>
      </c>
      <c r="BX310" s="12" t="str">
        <f>IFERROR((SUM(W310:AD310)-(SUMIFS('Forecast Data'!H:H,'Forecast Data'!B:B,B310,'Forecast Data'!C:C,BJ$6)+SUMIFS('Forecast Data'!H:H,'Forecast Data'!B:B,B310,'Forecast Data'!C:C,BK$6)+SUMIFS('Forecast Data'!H:H,'Forecast Data'!B:B,B310,'Forecast Data'!C:C,BL$6)+SUMIFS('Forecast Data'!H:H,'Forecast Data'!B:B,B310,'Forecast Data'!C:C,BM$6)+SUMIFS('Forecast Data'!H:H,'Forecast Data'!B:B,B310,'Forecast Data'!C:C,BN$6)+SUMIFS('Forecast Data'!H:H,'Forecast Data'!B:B,B310,'Forecast Data'!C:C,BO$6)+SUMIFS('Forecast Data'!H:H,'Forecast Data'!B:B,B310,'Forecast Data'!C:C,BP$6)+SUMIFS('Forecast Data'!H:H,'Forecast Data'!B:B,B310,'Forecast Data'!C:C,BQ$6)))/(SUMIFS('Forecast Data'!H:H,'Forecast Data'!B:B,B310,'Forecast Data'!C:C,BJ$6)+SUMIFS('Forecast Data'!H:H,'Forecast Data'!B:B,B310,'Forecast Data'!C:C,BK$6)+SUMIFS('Forecast Data'!H:H,'Forecast Data'!B:B,B310,'Forecast Data'!C:C,BL$6)+SUMIFS('Forecast Data'!H:H,'Forecast Data'!B:B,B310,'Forecast Data'!C:C,BM$6)+SUMIFS('Forecast Data'!H:H,'Forecast Data'!B:B,B310,'Forecast Data'!C:C,BN$6)+SUMIFS('Forecast Data'!H:H,'Forecast Data'!B:B,B310,'Forecast Data'!C:C,BO$6)+SUMIFS('Forecast Data'!H:H,'Forecast Data'!B:B,B310,'Forecast Data'!C:C,BP$6)+SUMIFS('Forecast Data'!H:H,'Forecast Data'!B:B,B310,'Forecast Data'!C:C,BQ$6)),"")</f>
        <v/>
      </c>
      <c r="BY310" s="12">
        <f t="shared" si="68"/>
        <v>0</v>
      </c>
      <c r="BZ310" s="16">
        <f t="shared" si="69"/>
        <v>0</v>
      </c>
      <c r="CA310" s="13">
        <f t="shared" si="70"/>
        <v>0</v>
      </c>
      <c r="CB310" s="12">
        <f t="shared" si="71"/>
        <v>0</v>
      </c>
      <c r="CC310" s="12"/>
      <c r="CD310" s="11">
        <f>(SUMIFS('Forecast Data'!H:H,'Forecast Data'!B:B,D310,'Forecast Data'!C:C,BK$6)+SUMIFS('Forecast Data'!H:H,'Forecast Data'!B:B,D310,'Forecast Data'!C:C,BL$6)+SUMIFS('Forecast Data'!H:H,'Forecast Data'!B:B,D310,'Forecast Data'!C:C,BM$6)+SUMIFS('Forecast Data'!H:H,'Forecast Data'!B:B,D310,'Forecast Data'!C:C,BJ$6))/4</f>
        <v>0</v>
      </c>
      <c r="CE310" s="12" t="str">
        <f>IFERROR((SUM(W310:Z310)-(SUMIFS('Forecast Data'!H:H,'Forecast Data'!B:B,D310,'Forecast Data'!C:C,BJ$6)+SUMIFS('Forecast Data'!H:H,'Forecast Data'!B:B,D310,'Forecast Data'!C:C,BK$6)+SUMIFS('Forecast Data'!H:H,'Forecast Data'!B:B,D310,'Forecast Data'!C:C,BL$6)+SUMIFS('Forecast Data'!H:H,'Forecast Data'!B:B,D310,'Forecast Data'!C:C,BM$6)))/(SUMIFS('Forecast Data'!H:H,'Forecast Data'!B:B,D310,'Forecast Data'!C:C,BJ$6)+SUMIFS('Forecast Data'!H:H,'Forecast Data'!B:B,D310,'Forecast Data'!C:C,BK$6)+SUMIFS('Forecast Data'!H:H,'Forecast Data'!B:B,D310,'Forecast Data'!C:C,BL$6)+SUMIFS('Forecast Data'!H:H,'Forecast Data'!B:B,D310,'Forecast Data'!C:C,BM$6)),"")</f>
        <v/>
      </c>
      <c r="CF310" s="12">
        <f t="shared" si="72"/>
        <v>0</v>
      </c>
      <c r="CG310" s="12">
        <f t="shared" si="73"/>
        <v>0</v>
      </c>
      <c r="CH310" s="13">
        <f t="shared" si="74"/>
        <v>0</v>
      </c>
      <c r="CI310" s="13"/>
    </row>
    <row r="311" spans="1:87" ht="13.2">
      <c r="A311" s="1"/>
      <c r="B311" t="str">
        <f t="shared" si="75"/>
        <v>Bird Buddy</v>
      </c>
      <c r="D311" t="s">
        <v>343</v>
      </c>
      <c r="E311" s="11">
        <f>SUMIFS('Fin Data'!F:F,'Fin Data'!A:A,D311)</f>
        <v>0</v>
      </c>
      <c r="F311" s="11">
        <f>SUMIFS('Fin Data with 6 week hist'!I:I,'Fin Data with 6 week hist'!$A:$A,$D311)</f>
        <v>0</v>
      </c>
      <c r="G311" s="11">
        <f>SUMIFS('Fin Data with 6 week hist'!J:J,'Fin Data with 6 week hist'!$A:$A,$D311)</f>
        <v>0</v>
      </c>
      <c r="H311" s="11">
        <f>SUMIFS('Fin Data with 6 week hist'!K:K,'Fin Data with 6 week hist'!$A:$A,$D311)+SUMIFS('Unit Cancellations'!D:D,'Unit Cancellations'!$B:$B,$D311)</f>
        <v>0</v>
      </c>
      <c r="I311" s="11">
        <f>SUMIFS('Fin Data with 6 week hist'!L:L,'Fin Data with 6 week hist'!$A:$A,$D311)+SUMIFS('Unit Cancellations'!E:E,'Unit Cancellations'!$B:$B,$D311)</f>
        <v>0</v>
      </c>
      <c r="J311" s="11">
        <f>SUMIFS('Fin Data with 6 week hist'!M:M,'Fin Data with 6 week hist'!$A:$A,$D311)+SUMIFS('Unit Cancellations'!F:F,'Unit Cancellations'!$B:$B,$D311)</f>
        <v>0</v>
      </c>
      <c r="K311" s="11">
        <f>SUMIFS('Fin Data with 6 week hist'!N:N,'Fin Data with 6 week hist'!$A:$A,$D311)+SUMIFS('Unit Cancellations'!G:G,'Unit Cancellations'!$B:$B,$D311)</f>
        <v>0</v>
      </c>
      <c r="L311" s="11">
        <f>SUMIFS('Fin Data'!AN:AN,'Fin Data'!A:A,D311)</f>
        <v>0</v>
      </c>
      <c r="M311" s="12">
        <f>IFERROR(SUMIFS('Fin Data'!AO:AO,'Fin Data'!A:A,D311),"")</f>
        <v>0</v>
      </c>
      <c r="N311" s="1"/>
      <c r="O311" s="11">
        <f t="shared" si="63"/>
        <v>0</v>
      </c>
      <c r="P311" s="12" t="str">
        <f t="shared" si="64"/>
        <v/>
      </c>
      <c r="Q311" s="1"/>
      <c r="R311" s="11">
        <f t="shared" si="65"/>
        <v>0</v>
      </c>
      <c r="S311" s="12" t="str">
        <f t="shared" si="66"/>
        <v/>
      </c>
      <c r="T311" s="11">
        <f t="shared" si="67"/>
        <v>0</v>
      </c>
      <c r="U311" s="1" t="e">
        <f t="shared" si="76"/>
        <v>#REF!</v>
      </c>
      <c r="V311" s="1"/>
      <c r="W311" s="11">
        <f>SUMIFS('Forecast Data'!$D:$D,'Forecast Data'!$C:$C,W$6,'Forecast Data'!$B:$B,$D311)</f>
        <v>0</v>
      </c>
      <c r="X311" s="11">
        <f>SUMIFS('Forecast Data'!$D:$D,'Forecast Data'!$C:$C,X$6,'Forecast Data'!$B:$B,$D311)</f>
        <v>0</v>
      </c>
      <c r="Y311" s="11">
        <f>SUMIFS('Forecast Data'!$D:$D,'Forecast Data'!$C:$C,Y$6,'Forecast Data'!$B:$B,$D311)</f>
        <v>0</v>
      </c>
      <c r="Z311" s="11">
        <f>SUMIFS('Forecast Data'!$D:$D,'Forecast Data'!$C:$C,Z$6,'Forecast Data'!$B:$B,$D311)</f>
        <v>0</v>
      </c>
      <c r="AA311" s="11">
        <f>SUMIFS('Forecast Data'!$D:$D,'Forecast Data'!$C:$C,AA$6,'Forecast Data'!$B:$B,$D311)</f>
        <v>0</v>
      </c>
      <c r="AB311" s="11">
        <f>SUMIFS('Forecast Data'!$D:$D,'Forecast Data'!$C:$C,AB$6,'Forecast Data'!$B:$B,$D311)</f>
        <v>0</v>
      </c>
      <c r="AC311" s="11">
        <f>SUMIFS('Forecast Data'!$D:$D,'Forecast Data'!$C:$C,AC$6,'Forecast Data'!$B:$B,$D311)</f>
        <v>0</v>
      </c>
      <c r="AD311" s="11">
        <f>SUMIFS('Forecast Data'!$D:$D,'Forecast Data'!$C:$C,AD$6,'Forecast Data'!$B:$B,$D311)</f>
        <v>0</v>
      </c>
      <c r="AE311" s="11">
        <f>SUMIFS('Forecast Data'!$D:$D,'Forecast Data'!$C:$C,AE$6,'Forecast Data'!$B:$B,$D311)</f>
        <v>0</v>
      </c>
      <c r="AF311" s="11">
        <f>SUMIFS('Forecast Data'!$D:$D,'Forecast Data'!$C:$C,AF$6,'Forecast Data'!$B:$B,$D311)</f>
        <v>0</v>
      </c>
      <c r="AG311" s="11">
        <f>SUMIFS('Forecast Data'!$D:$D,'Forecast Data'!$C:$C,AG$6,'Forecast Data'!$B:$B,$D311)</f>
        <v>0</v>
      </c>
      <c r="AH311" s="11">
        <f>SUMIFS('Forecast Data'!$D:$D,'Forecast Data'!$C:$C,AH$6,'Forecast Data'!$B:$B,$D311)</f>
        <v>0</v>
      </c>
      <c r="AI311" s="1"/>
      <c r="AJ311" s="12" t="str">
        <f>IF(SUMIFS('Forecast Data'!$E:$E,'Forecast Data'!$C:$C,AJ$6,'Forecast Data'!$B:$B,$D311)=0,"",SUMIFS('Forecast Data'!$E:$E,'Forecast Data'!$C:$C,AJ$6,'Forecast Data'!$B:$B,$D311))</f>
        <v/>
      </c>
      <c r="AK311" s="12" t="str">
        <f>IF(SUMIFS('Forecast Data'!$E:$E,'Forecast Data'!$C:$C,AK$6,'Forecast Data'!$B:$B,$D311)=0,"",SUMIFS('Forecast Data'!$E:$E,'Forecast Data'!$C:$C,AK$6,'Forecast Data'!$B:$B,$D311))</f>
        <v/>
      </c>
      <c r="AL311" s="12" t="str">
        <f>IF(SUMIFS('Forecast Data'!$E:$E,'Forecast Data'!$C:$C,AL$6,'Forecast Data'!$B:$B,$D311)=0,"",SUMIFS('Forecast Data'!$E:$E,'Forecast Data'!$C:$C,AL$6,'Forecast Data'!$B:$B,$D311))</f>
        <v/>
      </c>
      <c r="AM311" s="12" t="str">
        <f>IF(SUMIFS('Forecast Data'!$E:$E,'Forecast Data'!$C:$C,AM$6,'Forecast Data'!$B:$B,$D311)=0,"",SUMIFS('Forecast Data'!$E:$E,'Forecast Data'!$C:$C,AM$6,'Forecast Data'!$B:$B,$D311))</f>
        <v/>
      </c>
      <c r="AN311" s="12" t="str">
        <f>IF(SUMIFS('Forecast Data'!$E:$E,'Forecast Data'!$C:$C,AN$6,'Forecast Data'!$B:$B,$D311)=0,"",SUMIFS('Forecast Data'!$E:$E,'Forecast Data'!$C:$C,AN$6,'Forecast Data'!$B:$B,$D311))</f>
        <v/>
      </c>
      <c r="AO311" s="12" t="str">
        <f>IF(SUMIFS('Forecast Data'!$E:$E,'Forecast Data'!$C:$C,AO$6,'Forecast Data'!$B:$B,$D311)=0,"",SUMIFS('Forecast Data'!$E:$E,'Forecast Data'!$C:$C,AO$6,'Forecast Data'!$B:$B,$D311))</f>
        <v/>
      </c>
      <c r="AP311" s="12" t="str">
        <f>IF(SUMIFS('Forecast Data'!$E:$E,'Forecast Data'!$C:$C,AP$6,'Forecast Data'!$B:$B,$D311)=0,"",SUMIFS('Forecast Data'!$E:$E,'Forecast Data'!$C:$C,AP$6,'Forecast Data'!$B:$B,$D311))</f>
        <v/>
      </c>
      <c r="AQ311" s="12" t="str">
        <f>IF(SUMIFS('Forecast Data'!$E:$E,'Forecast Data'!$C:$C,AQ$6,'Forecast Data'!$B:$B,$D311)=0,"",SUMIFS('Forecast Data'!$E:$E,'Forecast Data'!$C:$C,AQ$6,'Forecast Data'!$B:$B,$D311))</f>
        <v/>
      </c>
      <c r="AR311" s="12" t="str">
        <f>IF(SUMIFS('Forecast Data'!$E:$E,'Forecast Data'!$C:$C,AR$6,'Forecast Data'!$B:$B,$D311)=0,"",SUMIFS('Forecast Data'!$E:$E,'Forecast Data'!$C:$C,AR$6,'Forecast Data'!$B:$B,$D311))</f>
        <v/>
      </c>
      <c r="AS311" s="12" t="str">
        <f>IF(SUMIFS('Forecast Data'!$E:$E,'Forecast Data'!$C:$C,AS$6,'Forecast Data'!$B:$B,$D311)=0,"",SUMIFS('Forecast Data'!$E:$E,'Forecast Data'!$C:$C,AS$6,'Forecast Data'!$B:$B,$D311))</f>
        <v/>
      </c>
      <c r="AT311" s="12" t="str">
        <f>IF(SUMIFS('Forecast Data'!$E:$E,'Forecast Data'!$C:$C,AT$6,'Forecast Data'!$B:$B,$D311)=0,"",SUMIFS('Forecast Data'!$E:$E,'Forecast Data'!$C:$C,AT$6,'Forecast Data'!$B:$B,$D311))</f>
        <v/>
      </c>
      <c r="AU311" s="12" t="str">
        <f>IF(SUMIFS('Forecast Data'!$E:$E,'Forecast Data'!$C:$C,AU$6,'Forecast Data'!$B:$B,$D311)=0,"",SUMIFS('Forecast Data'!$E:$E,'Forecast Data'!$C:$C,AU$6,'Forecast Data'!$B:$B,$D311))</f>
        <v/>
      </c>
      <c r="AV311" s="1"/>
      <c r="AW311" s="11">
        <f>SUMIFS('OP Units'!E:E,'OP Units'!$A:$A,$D311)</f>
        <v>0</v>
      </c>
      <c r="AX311" s="11">
        <f>SUMIFS('OP Units'!F:F,'OP Units'!$A:$A,$D311)</f>
        <v>0</v>
      </c>
      <c r="AY311" s="11">
        <f>SUMIFS('OP Units'!G:G,'OP Units'!$A:$A,$D311)</f>
        <v>0</v>
      </c>
      <c r="AZ311" s="11">
        <f>SUMIFS('OP Units'!H:H,'OP Units'!$A:$A,$D311)</f>
        <v>0</v>
      </c>
      <c r="BA311" s="11">
        <f>SUMIFS('OP Units'!I:I,'OP Units'!$A:$A,$D311)</f>
        <v>0</v>
      </c>
      <c r="BB311" s="11">
        <f>SUMIFS('OP Units'!J:J,'OP Units'!$A:$A,$D311)</f>
        <v>0</v>
      </c>
      <c r="BC311" s="11">
        <f>SUMIFS('OP Units'!K:K,'OP Units'!$A:$A,$D311)</f>
        <v>0</v>
      </c>
      <c r="BD311" s="11">
        <f>SUMIFS('OP Units'!L:L,'OP Units'!$A:$A,$D311)</f>
        <v>0</v>
      </c>
      <c r="BE311" s="11">
        <f>SUMIFS('OP Units'!M:M,'OP Units'!$A:$A,$D311)</f>
        <v>0</v>
      </c>
      <c r="BF311" s="11">
        <f>SUMIFS('OP Units'!N:N,'OP Units'!$A:$A,$D311)</f>
        <v>0</v>
      </c>
      <c r="BG311" s="11">
        <f>SUMIFS('OP Units'!O:O,'OP Units'!$A:$A,$D311)</f>
        <v>0</v>
      </c>
      <c r="BH311" s="11">
        <f>SUMIFS('OP Units'!P:P,'OP Units'!$A:$A,$D311)</f>
        <v>0</v>
      </c>
      <c r="BI311" s="1"/>
      <c r="BJ311" s="12" t="str">
        <f>IFERROR((SUMIFS('OP Units'!E:E,'OP Units'!$A:$A,$D311)-SUMIFS('Forecast Data'!$H:$H,'Forecast Data'!$C:$C,BJ$6,'Forecast Data'!$B:$B,$D311))/SUMIFS('Forecast Data'!$H:$H,'Forecast Data'!$C:$C,BJ$6,'Forecast Data'!$B:$B,$D311),"")</f>
        <v/>
      </c>
      <c r="BK311" s="12" t="str">
        <f>IFERROR((SUMIFS('OP Units'!F:F,'OP Units'!$A:$A,$D311)-SUMIFS('Forecast Data'!$H:$H,'Forecast Data'!$C:$C,BK$6,'Forecast Data'!$B:$B,$D311))/SUMIFS('Forecast Data'!$H:$H,'Forecast Data'!$C:$C,BK$6,'Forecast Data'!$B:$B,$D311),"")</f>
        <v/>
      </c>
      <c r="BL311" s="12" t="str">
        <f>IFERROR((SUMIFS('OP Units'!G:G,'OP Units'!$A:$A,$D311)-SUMIFS('Forecast Data'!$H:$H,'Forecast Data'!$C:$C,BL$6,'Forecast Data'!$B:$B,$D311))/SUMIFS('Forecast Data'!$H:$H,'Forecast Data'!$C:$C,BL$6,'Forecast Data'!$B:$B,$D311),"")</f>
        <v/>
      </c>
      <c r="BM311" s="12" t="str">
        <f>IFERROR((SUMIFS('OP Units'!H:H,'OP Units'!$A:$A,$D311)-SUMIFS('Forecast Data'!$H:$H,'Forecast Data'!$C:$C,BM$6,'Forecast Data'!$B:$B,$D311))/SUMIFS('Forecast Data'!$H:$H,'Forecast Data'!$C:$C,BM$6,'Forecast Data'!$B:$B,$D311),"")</f>
        <v/>
      </c>
      <c r="BN311" s="12" t="str">
        <f>IFERROR((SUMIFS('OP Units'!I:I,'OP Units'!$A:$A,$D311)-SUMIFS('Forecast Data'!$H:$H,'Forecast Data'!$C:$C,BN$6,'Forecast Data'!$B:$B,$D311))/SUMIFS('Forecast Data'!$H:$H,'Forecast Data'!$C:$C,BN$6,'Forecast Data'!$B:$B,$D311),"")</f>
        <v/>
      </c>
      <c r="BO311" s="12" t="str">
        <f>IFERROR((SUMIFS('OP Units'!J:J,'OP Units'!$A:$A,$D311)-SUMIFS('Forecast Data'!$H:$H,'Forecast Data'!$C:$C,BO$6,'Forecast Data'!$B:$B,$D311))/SUMIFS('Forecast Data'!$H:$H,'Forecast Data'!$C:$C,BO$6,'Forecast Data'!$B:$B,$D311),"")</f>
        <v/>
      </c>
      <c r="BP311" s="12" t="str">
        <f>IFERROR((SUMIFS('OP Units'!K:K,'OP Units'!$A:$A,$D311)-SUMIFS('Forecast Data'!$H:$H,'Forecast Data'!$C:$C,BP$6,'Forecast Data'!$B:$B,$D311))/SUMIFS('Forecast Data'!$H:$H,'Forecast Data'!$C:$C,BP$6,'Forecast Data'!$B:$B,$D311),"")</f>
        <v/>
      </c>
      <c r="BQ311" s="12" t="str">
        <f>IFERROR((SUMIFS('OP Units'!L:L,'OP Units'!$A:$A,$D311)-SUMIFS('Forecast Data'!$H:$H,'Forecast Data'!$C:$C,BQ$6,'Forecast Data'!$B:$B,$D311))/SUMIFS('Forecast Data'!$H:$H,'Forecast Data'!$C:$C,BQ$6,'Forecast Data'!$B:$B,$D311),"")</f>
        <v/>
      </c>
      <c r="BR311" s="12" t="str">
        <f>IFERROR((SUMIFS('OP Units'!M:M,'OP Units'!$A:$A,$D311)-SUMIFS('Forecast Data'!$H:$H,'Forecast Data'!$C:$C,BR$6,'Forecast Data'!$B:$B,$D311))/SUMIFS('Forecast Data'!$H:$H,'Forecast Data'!$C:$C,BR$6,'Forecast Data'!$B:$B,$D311),"")</f>
        <v/>
      </c>
      <c r="BS311" s="12" t="str">
        <f>IFERROR((SUMIFS('OP Units'!N:N,'OP Units'!$A:$A,$D311)-SUMIFS('Forecast Data'!$H:$H,'Forecast Data'!$C:$C,BS$6,'Forecast Data'!$B:$B,$D311))/SUMIFS('Forecast Data'!$H:$H,'Forecast Data'!$C:$C,BS$6,'Forecast Data'!$B:$B,$D311),"")</f>
        <v/>
      </c>
      <c r="BT311" s="12" t="str">
        <f>IFERROR((SUMIFS('OP Units'!O:O,'OP Units'!$A:$A,$D311)-SUMIFS('Forecast Data'!$H:$H,'Forecast Data'!$C:$C,BT$6,'Forecast Data'!$B:$B,$D311))/SUMIFS('Forecast Data'!$H:$H,'Forecast Data'!$C:$C,BT$6,'Forecast Data'!$B:$B,$D311),"")</f>
        <v/>
      </c>
      <c r="BU311" s="12" t="str">
        <f>IFERROR((SUMIFS('OP Units'!P:P,'OP Units'!$A:$A,$D311)-SUMIFS('Forecast Data'!$H:$H,'Forecast Data'!$C:$C,BU$6,'Forecast Data'!$B:$B,$D311))/SUMIFS('Forecast Data'!$H:$H,'Forecast Data'!$C:$C,BU$6,'Forecast Data'!$B:$B,$D311),"")</f>
        <v/>
      </c>
      <c r="BV311" s="12"/>
      <c r="BW311" s="11">
        <f>(SUMIFS('Forecast Data'!H:H,'Forecast Data'!B:B,D311,'Forecast Data'!C:C,BK$6)+SUMIFS('Forecast Data'!H:H,'Forecast Data'!B:B,D311,'Forecast Data'!C:C,BL$6)+SUMIFS('Forecast Data'!H:H,'Forecast Data'!B:B,D311,'Forecast Data'!C:C,BM$6)+SUMIFS('Forecast Data'!H:H,'Forecast Data'!B:B,D311,'Forecast Data'!C:C,BN$6)+SUMIFS('Forecast Data'!H:H,'Forecast Data'!B:B,D311,'Forecast Data'!C:C,BO$6)+SUMIFS('Forecast Data'!H:H,'Forecast Data'!B:B,D311,'Forecast Data'!C:C,BP$6)+SUMIFS('Forecast Data'!H:H,'Forecast Data'!B:B,D311,'Forecast Data'!C:C,BQ$6)+SUMIFS('Forecast Data'!H:H,'Forecast Data'!B:B,D311,'Forecast Data'!C:C,BJ$6))/8</f>
        <v>0</v>
      </c>
      <c r="BX311" s="12" t="str">
        <f>IFERROR((SUM(W311:AD311)-(SUMIFS('Forecast Data'!H:H,'Forecast Data'!B:B,B311,'Forecast Data'!C:C,BJ$6)+SUMIFS('Forecast Data'!H:H,'Forecast Data'!B:B,B311,'Forecast Data'!C:C,BK$6)+SUMIFS('Forecast Data'!H:H,'Forecast Data'!B:B,B311,'Forecast Data'!C:C,BL$6)+SUMIFS('Forecast Data'!H:H,'Forecast Data'!B:B,B311,'Forecast Data'!C:C,BM$6)+SUMIFS('Forecast Data'!H:H,'Forecast Data'!B:B,B311,'Forecast Data'!C:C,BN$6)+SUMIFS('Forecast Data'!H:H,'Forecast Data'!B:B,B311,'Forecast Data'!C:C,BO$6)+SUMIFS('Forecast Data'!H:H,'Forecast Data'!B:B,B311,'Forecast Data'!C:C,BP$6)+SUMIFS('Forecast Data'!H:H,'Forecast Data'!B:B,B311,'Forecast Data'!C:C,BQ$6)))/(SUMIFS('Forecast Data'!H:H,'Forecast Data'!B:B,B311,'Forecast Data'!C:C,BJ$6)+SUMIFS('Forecast Data'!H:H,'Forecast Data'!B:B,B311,'Forecast Data'!C:C,BK$6)+SUMIFS('Forecast Data'!H:H,'Forecast Data'!B:B,B311,'Forecast Data'!C:C,BL$6)+SUMIFS('Forecast Data'!H:H,'Forecast Data'!B:B,B311,'Forecast Data'!C:C,BM$6)+SUMIFS('Forecast Data'!H:H,'Forecast Data'!B:B,B311,'Forecast Data'!C:C,BN$6)+SUMIFS('Forecast Data'!H:H,'Forecast Data'!B:B,B311,'Forecast Data'!C:C,BO$6)+SUMIFS('Forecast Data'!H:H,'Forecast Data'!B:B,B311,'Forecast Data'!C:C,BP$6)+SUMIFS('Forecast Data'!H:H,'Forecast Data'!B:B,B311,'Forecast Data'!C:C,BQ$6)),"")</f>
        <v/>
      </c>
      <c r="BY311" s="12">
        <f t="shared" si="68"/>
        <v>0</v>
      </c>
      <c r="BZ311" s="16">
        <f t="shared" si="69"/>
        <v>0</v>
      </c>
      <c r="CA311" s="13">
        <f t="shared" si="70"/>
        <v>0</v>
      </c>
      <c r="CB311" s="12">
        <f t="shared" si="71"/>
        <v>0</v>
      </c>
      <c r="CC311" s="12"/>
      <c r="CD311" s="11">
        <f>(SUMIFS('Forecast Data'!H:H,'Forecast Data'!B:B,D311,'Forecast Data'!C:C,BK$6)+SUMIFS('Forecast Data'!H:H,'Forecast Data'!B:B,D311,'Forecast Data'!C:C,BL$6)+SUMIFS('Forecast Data'!H:H,'Forecast Data'!B:B,D311,'Forecast Data'!C:C,BM$6)+SUMIFS('Forecast Data'!H:H,'Forecast Data'!B:B,D311,'Forecast Data'!C:C,BJ$6))/4</f>
        <v>0</v>
      </c>
      <c r="CE311" s="12" t="str">
        <f>IFERROR((SUM(W311:Z311)-(SUMIFS('Forecast Data'!H:H,'Forecast Data'!B:B,D311,'Forecast Data'!C:C,BJ$6)+SUMIFS('Forecast Data'!H:H,'Forecast Data'!B:B,D311,'Forecast Data'!C:C,BK$6)+SUMIFS('Forecast Data'!H:H,'Forecast Data'!B:B,D311,'Forecast Data'!C:C,BL$6)+SUMIFS('Forecast Data'!H:H,'Forecast Data'!B:B,D311,'Forecast Data'!C:C,BM$6)))/(SUMIFS('Forecast Data'!H:H,'Forecast Data'!B:B,D311,'Forecast Data'!C:C,BJ$6)+SUMIFS('Forecast Data'!H:H,'Forecast Data'!B:B,D311,'Forecast Data'!C:C,BK$6)+SUMIFS('Forecast Data'!H:H,'Forecast Data'!B:B,D311,'Forecast Data'!C:C,BL$6)+SUMIFS('Forecast Data'!H:H,'Forecast Data'!B:B,D311,'Forecast Data'!C:C,BM$6)),"")</f>
        <v/>
      </c>
      <c r="CF311" s="12">
        <f t="shared" si="72"/>
        <v>0</v>
      </c>
      <c r="CG311" s="12">
        <f t="shared" si="73"/>
        <v>0</v>
      </c>
      <c r="CH311" s="13">
        <f t="shared" si="74"/>
        <v>0</v>
      </c>
      <c r="CI311" s="13"/>
    </row>
    <row r="312" spans="1:87" ht="13.2">
      <c r="A312" s="1"/>
      <c r="B312" t="str">
        <f t="shared" si="75"/>
        <v>Bucked Up</v>
      </c>
      <c r="D312" t="s">
        <v>344</v>
      </c>
      <c r="E312" s="11">
        <f>SUMIFS('Fin Data'!F:F,'Fin Data'!A:A,D312)</f>
        <v>0</v>
      </c>
      <c r="F312" s="11">
        <f>SUMIFS('Fin Data with 6 week hist'!I:I,'Fin Data with 6 week hist'!$A:$A,$D312)</f>
        <v>0</v>
      </c>
      <c r="G312" s="11">
        <f>SUMIFS('Fin Data with 6 week hist'!J:J,'Fin Data with 6 week hist'!$A:$A,$D312)</f>
        <v>0</v>
      </c>
      <c r="H312" s="11">
        <f>SUMIFS('Fin Data with 6 week hist'!K:K,'Fin Data with 6 week hist'!$A:$A,$D312)+SUMIFS('Unit Cancellations'!D:D,'Unit Cancellations'!$B:$B,$D312)</f>
        <v>0</v>
      </c>
      <c r="I312" s="11">
        <f>SUMIFS('Fin Data with 6 week hist'!L:L,'Fin Data with 6 week hist'!$A:$A,$D312)+SUMIFS('Unit Cancellations'!E:E,'Unit Cancellations'!$B:$B,$D312)</f>
        <v>0</v>
      </c>
      <c r="J312" s="11">
        <f>SUMIFS('Fin Data with 6 week hist'!M:M,'Fin Data with 6 week hist'!$A:$A,$D312)+SUMIFS('Unit Cancellations'!F:F,'Unit Cancellations'!$B:$B,$D312)</f>
        <v>0</v>
      </c>
      <c r="K312" s="11">
        <f>SUMIFS('Fin Data with 6 week hist'!N:N,'Fin Data with 6 week hist'!$A:$A,$D312)+SUMIFS('Unit Cancellations'!G:G,'Unit Cancellations'!$B:$B,$D312)</f>
        <v>0</v>
      </c>
      <c r="L312" s="11">
        <f>SUMIFS('Fin Data'!AN:AN,'Fin Data'!A:A,D312)</f>
        <v>0</v>
      </c>
      <c r="M312" s="12">
        <f>IFERROR(SUMIFS('Fin Data'!AO:AO,'Fin Data'!A:A,D312),"")</f>
        <v>0</v>
      </c>
      <c r="N312" s="1"/>
      <c r="O312" s="11">
        <f t="shared" si="63"/>
        <v>0</v>
      </c>
      <c r="P312" s="12" t="str">
        <f t="shared" si="64"/>
        <v/>
      </c>
      <c r="Q312" s="1"/>
      <c r="R312" s="11">
        <f t="shared" si="65"/>
        <v>0</v>
      </c>
      <c r="S312" s="12" t="str">
        <f t="shared" si="66"/>
        <v/>
      </c>
      <c r="T312" s="11">
        <f t="shared" si="67"/>
        <v>0</v>
      </c>
      <c r="U312" s="1" t="e">
        <f t="shared" si="76"/>
        <v>#REF!</v>
      </c>
      <c r="V312" s="1"/>
      <c r="W312" s="11">
        <f>SUMIFS('Forecast Data'!$D:$D,'Forecast Data'!$C:$C,W$6,'Forecast Data'!$B:$B,$D312)</f>
        <v>0</v>
      </c>
      <c r="X312" s="11">
        <f>SUMIFS('Forecast Data'!$D:$D,'Forecast Data'!$C:$C,X$6,'Forecast Data'!$B:$B,$D312)</f>
        <v>0</v>
      </c>
      <c r="Y312" s="11">
        <f>SUMIFS('Forecast Data'!$D:$D,'Forecast Data'!$C:$C,Y$6,'Forecast Data'!$B:$B,$D312)</f>
        <v>0</v>
      </c>
      <c r="Z312" s="11">
        <f>SUMIFS('Forecast Data'!$D:$D,'Forecast Data'!$C:$C,Z$6,'Forecast Data'!$B:$B,$D312)</f>
        <v>0</v>
      </c>
      <c r="AA312" s="11">
        <f>SUMIFS('Forecast Data'!$D:$D,'Forecast Data'!$C:$C,AA$6,'Forecast Data'!$B:$B,$D312)</f>
        <v>0</v>
      </c>
      <c r="AB312" s="11">
        <f>SUMIFS('Forecast Data'!$D:$D,'Forecast Data'!$C:$C,AB$6,'Forecast Data'!$B:$B,$D312)</f>
        <v>0</v>
      </c>
      <c r="AC312" s="11">
        <f>SUMIFS('Forecast Data'!$D:$D,'Forecast Data'!$C:$C,AC$6,'Forecast Data'!$B:$B,$D312)</f>
        <v>0</v>
      </c>
      <c r="AD312" s="11">
        <f>SUMIFS('Forecast Data'!$D:$D,'Forecast Data'!$C:$C,AD$6,'Forecast Data'!$B:$B,$D312)</f>
        <v>0</v>
      </c>
      <c r="AE312" s="11">
        <f>SUMIFS('Forecast Data'!$D:$D,'Forecast Data'!$C:$C,AE$6,'Forecast Data'!$B:$B,$D312)</f>
        <v>0</v>
      </c>
      <c r="AF312" s="11">
        <f>SUMIFS('Forecast Data'!$D:$D,'Forecast Data'!$C:$C,AF$6,'Forecast Data'!$B:$B,$D312)</f>
        <v>0</v>
      </c>
      <c r="AG312" s="11">
        <f>SUMIFS('Forecast Data'!$D:$D,'Forecast Data'!$C:$C,AG$6,'Forecast Data'!$B:$B,$D312)</f>
        <v>0</v>
      </c>
      <c r="AH312" s="11">
        <f>SUMIFS('Forecast Data'!$D:$D,'Forecast Data'!$C:$C,AH$6,'Forecast Data'!$B:$B,$D312)</f>
        <v>0</v>
      </c>
      <c r="AI312" s="1"/>
      <c r="AJ312" s="12" t="str">
        <f>IF(SUMIFS('Forecast Data'!$E:$E,'Forecast Data'!$C:$C,AJ$6,'Forecast Data'!$B:$B,$D312)=0,"",SUMIFS('Forecast Data'!$E:$E,'Forecast Data'!$C:$C,AJ$6,'Forecast Data'!$B:$B,$D312))</f>
        <v/>
      </c>
      <c r="AK312" s="12" t="str">
        <f>IF(SUMIFS('Forecast Data'!$E:$E,'Forecast Data'!$C:$C,AK$6,'Forecast Data'!$B:$B,$D312)=0,"",SUMIFS('Forecast Data'!$E:$E,'Forecast Data'!$C:$C,AK$6,'Forecast Data'!$B:$B,$D312))</f>
        <v/>
      </c>
      <c r="AL312" s="12" t="str">
        <f>IF(SUMIFS('Forecast Data'!$E:$E,'Forecast Data'!$C:$C,AL$6,'Forecast Data'!$B:$B,$D312)=0,"",SUMIFS('Forecast Data'!$E:$E,'Forecast Data'!$C:$C,AL$6,'Forecast Data'!$B:$B,$D312))</f>
        <v/>
      </c>
      <c r="AM312" s="12" t="str">
        <f>IF(SUMIFS('Forecast Data'!$E:$E,'Forecast Data'!$C:$C,AM$6,'Forecast Data'!$B:$B,$D312)=0,"",SUMIFS('Forecast Data'!$E:$E,'Forecast Data'!$C:$C,AM$6,'Forecast Data'!$B:$B,$D312))</f>
        <v/>
      </c>
      <c r="AN312" s="12" t="str">
        <f>IF(SUMIFS('Forecast Data'!$E:$E,'Forecast Data'!$C:$C,AN$6,'Forecast Data'!$B:$B,$D312)=0,"",SUMIFS('Forecast Data'!$E:$E,'Forecast Data'!$C:$C,AN$6,'Forecast Data'!$B:$B,$D312))</f>
        <v/>
      </c>
      <c r="AO312" s="12" t="str">
        <f>IF(SUMIFS('Forecast Data'!$E:$E,'Forecast Data'!$C:$C,AO$6,'Forecast Data'!$B:$B,$D312)=0,"",SUMIFS('Forecast Data'!$E:$E,'Forecast Data'!$C:$C,AO$6,'Forecast Data'!$B:$B,$D312))</f>
        <v/>
      </c>
      <c r="AP312" s="12" t="str">
        <f>IF(SUMIFS('Forecast Data'!$E:$E,'Forecast Data'!$C:$C,AP$6,'Forecast Data'!$B:$B,$D312)=0,"",SUMIFS('Forecast Data'!$E:$E,'Forecast Data'!$C:$C,AP$6,'Forecast Data'!$B:$B,$D312))</f>
        <v/>
      </c>
      <c r="AQ312" s="12" t="str">
        <f>IF(SUMIFS('Forecast Data'!$E:$E,'Forecast Data'!$C:$C,AQ$6,'Forecast Data'!$B:$B,$D312)=0,"",SUMIFS('Forecast Data'!$E:$E,'Forecast Data'!$C:$C,AQ$6,'Forecast Data'!$B:$B,$D312))</f>
        <v/>
      </c>
      <c r="AR312" s="12" t="str">
        <f>IF(SUMIFS('Forecast Data'!$E:$E,'Forecast Data'!$C:$C,AR$6,'Forecast Data'!$B:$B,$D312)=0,"",SUMIFS('Forecast Data'!$E:$E,'Forecast Data'!$C:$C,AR$6,'Forecast Data'!$B:$B,$D312))</f>
        <v/>
      </c>
      <c r="AS312" s="12" t="str">
        <f>IF(SUMIFS('Forecast Data'!$E:$E,'Forecast Data'!$C:$C,AS$6,'Forecast Data'!$B:$B,$D312)=0,"",SUMIFS('Forecast Data'!$E:$E,'Forecast Data'!$C:$C,AS$6,'Forecast Data'!$B:$B,$D312))</f>
        <v/>
      </c>
      <c r="AT312" s="12" t="str">
        <f>IF(SUMIFS('Forecast Data'!$E:$E,'Forecast Data'!$C:$C,AT$6,'Forecast Data'!$B:$B,$D312)=0,"",SUMIFS('Forecast Data'!$E:$E,'Forecast Data'!$C:$C,AT$6,'Forecast Data'!$B:$B,$D312))</f>
        <v/>
      </c>
      <c r="AU312" s="12" t="str">
        <f>IF(SUMIFS('Forecast Data'!$E:$E,'Forecast Data'!$C:$C,AU$6,'Forecast Data'!$B:$B,$D312)=0,"",SUMIFS('Forecast Data'!$E:$E,'Forecast Data'!$C:$C,AU$6,'Forecast Data'!$B:$B,$D312))</f>
        <v/>
      </c>
      <c r="AV312" s="1"/>
      <c r="AW312" s="11">
        <f>SUMIFS('OP Units'!E:E,'OP Units'!$A:$A,$D312)</f>
        <v>0</v>
      </c>
      <c r="AX312" s="11">
        <f>SUMIFS('OP Units'!F:F,'OP Units'!$A:$A,$D312)</f>
        <v>0</v>
      </c>
      <c r="AY312" s="11">
        <f>SUMIFS('OP Units'!G:G,'OP Units'!$A:$A,$D312)</f>
        <v>0</v>
      </c>
      <c r="AZ312" s="11">
        <f>SUMIFS('OP Units'!H:H,'OP Units'!$A:$A,$D312)</f>
        <v>0</v>
      </c>
      <c r="BA312" s="11">
        <f>SUMIFS('OP Units'!I:I,'OP Units'!$A:$A,$D312)</f>
        <v>0</v>
      </c>
      <c r="BB312" s="11">
        <f>SUMIFS('OP Units'!J:J,'OP Units'!$A:$A,$D312)</f>
        <v>0</v>
      </c>
      <c r="BC312" s="11">
        <f>SUMIFS('OP Units'!K:K,'OP Units'!$A:$A,$D312)</f>
        <v>0</v>
      </c>
      <c r="BD312" s="11">
        <f>SUMIFS('OP Units'!L:L,'OP Units'!$A:$A,$D312)</f>
        <v>0</v>
      </c>
      <c r="BE312" s="11">
        <f>SUMIFS('OP Units'!M:M,'OP Units'!$A:$A,$D312)</f>
        <v>0</v>
      </c>
      <c r="BF312" s="11">
        <f>SUMIFS('OP Units'!N:N,'OP Units'!$A:$A,$D312)</f>
        <v>0</v>
      </c>
      <c r="BG312" s="11">
        <f>SUMIFS('OP Units'!O:O,'OP Units'!$A:$A,$D312)</f>
        <v>0</v>
      </c>
      <c r="BH312" s="11">
        <f>SUMIFS('OP Units'!P:P,'OP Units'!$A:$A,$D312)</f>
        <v>0</v>
      </c>
      <c r="BI312" s="1"/>
      <c r="BJ312" s="12" t="str">
        <f>IFERROR((SUMIFS('OP Units'!E:E,'OP Units'!$A:$A,$D312)-SUMIFS('Forecast Data'!$H:$H,'Forecast Data'!$C:$C,BJ$6,'Forecast Data'!$B:$B,$D312))/SUMIFS('Forecast Data'!$H:$H,'Forecast Data'!$C:$C,BJ$6,'Forecast Data'!$B:$B,$D312),"")</f>
        <v/>
      </c>
      <c r="BK312" s="12" t="str">
        <f>IFERROR((SUMIFS('OP Units'!F:F,'OP Units'!$A:$A,$D312)-SUMIFS('Forecast Data'!$H:$H,'Forecast Data'!$C:$C,BK$6,'Forecast Data'!$B:$B,$D312))/SUMIFS('Forecast Data'!$H:$H,'Forecast Data'!$C:$C,BK$6,'Forecast Data'!$B:$B,$D312),"")</f>
        <v/>
      </c>
      <c r="BL312" s="12" t="str">
        <f>IFERROR((SUMIFS('OP Units'!G:G,'OP Units'!$A:$A,$D312)-SUMIFS('Forecast Data'!$H:$H,'Forecast Data'!$C:$C,BL$6,'Forecast Data'!$B:$B,$D312))/SUMIFS('Forecast Data'!$H:$H,'Forecast Data'!$C:$C,BL$6,'Forecast Data'!$B:$B,$D312),"")</f>
        <v/>
      </c>
      <c r="BM312" s="12" t="str">
        <f>IFERROR((SUMIFS('OP Units'!H:H,'OP Units'!$A:$A,$D312)-SUMIFS('Forecast Data'!$H:$H,'Forecast Data'!$C:$C,BM$6,'Forecast Data'!$B:$B,$D312))/SUMIFS('Forecast Data'!$H:$H,'Forecast Data'!$C:$C,BM$6,'Forecast Data'!$B:$B,$D312),"")</f>
        <v/>
      </c>
      <c r="BN312" s="12" t="str">
        <f>IFERROR((SUMIFS('OP Units'!I:I,'OP Units'!$A:$A,$D312)-SUMIFS('Forecast Data'!$H:$H,'Forecast Data'!$C:$C,BN$6,'Forecast Data'!$B:$B,$D312))/SUMIFS('Forecast Data'!$H:$H,'Forecast Data'!$C:$C,BN$6,'Forecast Data'!$B:$B,$D312),"")</f>
        <v/>
      </c>
      <c r="BO312" s="12" t="str">
        <f>IFERROR((SUMIFS('OP Units'!J:J,'OP Units'!$A:$A,$D312)-SUMIFS('Forecast Data'!$H:$H,'Forecast Data'!$C:$C,BO$6,'Forecast Data'!$B:$B,$D312))/SUMIFS('Forecast Data'!$H:$H,'Forecast Data'!$C:$C,BO$6,'Forecast Data'!$B:$B,$D312),"")</f>
        <v/>
      </c>
      <c r="BP312" s="12" t="str">
        <f>IFERROR((SUMIFS('OP Units'!K:K,'OP Units'!$A:$A,$D312)-SUMIFS('Forecast Data'!$H:$H,'Forecast Data'!$C:$C,BP$6,'Forecast Data'!$B:$B,$D312))/SUMIFS('Forecast Data'!$H:$H,'Forecast Data'!$C:$C,BP$6,'Forecast Data'!$B:$B,$D312),"")</f>
        <v/>
      </c>
      <c r="BQ312" s="12" t="str">
        <f>IFERROR((SUMIFS('OP Units'!L:L,'OP Units'!$A:$A,$D312)-SUMIFS('Forecast Data'!$H:$H,'Forecast Data'!$C:$C,BQ$6,'Forecast Data'!$B:$B,$D312))/SUMIFS('Forecast Data'!$H:$H,'Forecast Data'!$C:$C,BQ$6,'Forecast Data'!$B:$B,$D312),"")</f>
        <v/>
      </c>
      <c r="BR312" s="12" t="str">
        <f>IFERROR((SUMIFS('OP Units'!M:M,'OP Units'!$A:$A,$D312)-SUMIFS('Forecast Data'!$H:$H,'Forecast Data'!$C:$C,BR$6,'Forecast Data'!$B:$B,$D312))/SUMIFS('Forecast Data'!$H:$H,'Forecast Data'!$C:$C,BR$6,'Forecast Data'!$B:$B,$D312),"")</f>
        <v/>
      </c>
      <c r="BS312" s="12" t="str">
        <f>IFERROR((SUMIFS('OP Units'!N:N,'OP Units'!$A:$A,$D312)-SUMIFS('Forecast Data'!$H:$H,'Forecast Data'!$C:$C,BS$6,'Forecast Data'!$B:$B,$D312))/SUMIFS('Forecast Data'!$H:$H,'Forecast Data'!$C:$C,BS$6,'Forecast Data'!$B:$B,$D312),"")</f>
        <v/>
      </c>
      <c r="BT312" s="12" t="str">
        <f>IFERROR((SUMIFS('OP Units'!O:O,'OP Units'!$A:$A,$D312)-SUMIFS('Forecast Data'!$H:$H,'Forecast Data'!$C:$C,BT$6,'Forecast Data'!$B:$B,$D312))/SUMIFS('Forecast Data'!$H:$H,'Forecast Data'!$C:$C,BT$6,'Forecast Data'!$B:$B,$D312),"")</f>
        <v/>
      </c>
      <c r="BU312" s="12" t="str">
        <f>IFERROR((SUMIFS('OP Units'!P:P,'OP Units'!$A:$A,$D312)-SUMIFS('Forecast Data'!$H:$H,'Forecast Data'!$C:$C,BU$6,'Forecast Data'!$B:$B,$D312))/SUMIFS('Forecast Data'!$H:$H,'Forecast Data'!$C:$C,BU$6,'Forecast Data'!$B:$B,$D312),"")</f>
        <v/>
      </c>
      <c r="BV312" s="12"/>
      <c r="BW312" s="11">
        <f>(SUMIFS('Forecast Data'!H:H,'Forecast Data'!B:B,D312,'Forecast Data'!C:C,BK$6)+SUMIFS('Forecast Data'!H:H,'Forecast Data'!B:B,D312,'Forecast Data'!C:C,BL$6)+SUMIFS('Forecast Data'!H:H,'Forecast Data'!B:B,D312,'Forecast Data'!C:C,BM$6)+SUMIFS('Forecast Data'!H:H,'Forecast Data'!B:B,D312,'Forecast Data'!C:C,BN$6)+SUMIFS('Forecast Data'!H:H,'Forecast Data'!B:B,D312,'Forecast Data'!C:C,BO$6)+SUMIFS('Forecast Data'!H:H,'Forecast Data'!B:B,D312,'Forecast Data'!C:C,BP$6)+SUMIFS('Forecast Data'!H:H,'Forecast Data'!B:B,D312,'Forecast Data'!C:C,BQ$6)+SUMIFS('Forecast Data'!H:H,'Forecast Data'!B:B,D312,'Forecast Data'!C:C,BJ$6))/8</f>
        <v>0</v>
      </c>
      <c r="BX312" s="12" t="str">
        <f>IFERROR((SUM(W312:AD312)-(SUMIFS('Forecast Data'!H:H,'Forecast Data'!B:B,B312,'Forecast Data'!C:C,BJ$6)+SUMIFS('Forecast Data'!H:H,'Forecast Data'!B:B,B312,'Forecast Data'!C:C,BK$6)+SUMIFS('Forecast Data'!H:H,'Forecast Data'!B:B,B312,'Forecast Data'!C:C,BL$6)+SUMIFS('Forecast Data'!H:H,'Forecast Data'!B:B,B312,'Forecast Data'!C:C,BM$6)+SUMIFS('Forecast Data'!H:H,'Forecast Data'!B:B,B312,'Forecast Data'!C:C,BN$6)+SUMIFS('Forecast Data'!H:H,'Forecast Data'!B:B,B312,'Forecast Data'!C:C,BO$6)+SUMIFS('Forecast Data'!H:H,'Forecast Data'!B:B,B312,'Forecast Data'!C:C,BP$6)+SUMIFS('Forecast Data'!H:H,'Forecast Data'!B:B,B312,'Forecast Data'!C:C,BQ$6)))/(SUMIFS('Forecast Data'!H:H,'Forecast Data'!B:B,B312,'Forecast Data'!C:C,BJ$6)+SUMIFS('Forecast Data'!H:H,'Forecast Data'!B:B,B312,'Forecast Data'!C:C,BK$6)+SUMIFS('Forecast Data'!H:H,'Forecast Data'!B:B,B312,'Forecast Data'!C:C,BL$6)+SUMIFS('Forecast Data'!H:H,'Forecast Data'!B:B,B312,'Forecast Data'!C:C,BM$6)+SUMIFS('Forecast Data'!H:H,'Forecast Data'!B:B,B312,'Forecast Data'!C:C,BN$6)+SUMIFS('Forecast Data'!H:H,'Forecast Data'!B:B,B312,'Forecast Data'!C:C,BO$6)+SUMIFS('Forecast Data'!H:H,'Forecast Data'!B:B,B312,'Forecast Data'!C:C,BP$6)+SUMIFS('Forecast Data'!H:H,'Forecast Data'!B:B,B312,'Forecast Data'!C:C,BQ$6)),"")</f>
        <v/>
      </c>
      <c r="BY312" s="12">
        <f t="shared" si="68"/>
        <v>0</v>
      </c>
      <c r="BZ312" s="16">
        <f t="shared" si="69"/>
        <v>0</v>
      </c>
      <c r="CA312" s="13">
        <f t="shared" si="70"/>
        <v>0</v>
      </c>
      <c r="CB312" s="12">
        <f t="shared" si="71"/>
        <v>0</v>
      </c>
      <c r="CC312" s="12"/>
      <c r="CD312" s="11">
        <f>(SUMIFS('Forecast Data'!H:H,'Forecast Data'!B:B,D312,'Forecast Data'!C:C,BK$6)+SUMIFS('Forecast Data'!H:H,'Forecast Data'!B:B,D312,'Forecast Data'!C:C,BL$6)+SUMIFS('Forecast Data'!H:H,'Forecast Data'!B:B,D312,'Forecast Data'!C:C,BM$6)+SUMIFS('Forecast Data'!H:H,'Forecast Data'!B:B,D312,'Forecast Data'!C:C,BJ$6))/4</f>
        <v>0</v>
      </c>
      <c r="CE312" s="12" t="str">
        <f>IFERROR((SUM(W312:Z312)-(SUMIFS('Forecast Data'!H:H,'Forecast Data'!B:B,D312,'Forecast Data'!C:C,BJ$6)+SUMIFS('Forecast Data'!H:H,'Forecast Data'!B:B,D312,'Forecast Data'!C:C,BK$6)+SUMIFS('Forecast Data'!H:H,'Forecast Data'!B:B,D312,'Forecast Data'!C:C,BL$6)+SUMIFS('Forecast Data'!H:H,'Forecast Data'!B:B,D312,'Forecast Data'!C:C,BM$6)))/(SUMIFS('Forecast Data'!H:H,'Forecast Data'!B:B,D312,'Forecast Data'!C:C,BJ$6)+SUMIFS('Forecast Data'!H:H,'Forecast Data'!B:B,D312,'Forecast Data'!C:C,BK$6)+SUMIFS('Forecast Data'!H:H,'Forecast Data'!B:B,D312,'Forecast Data'!C:C,BL$6)+SUMIFS('Forecast Data'!H:H,'Forecast Data'!B:B,D312,'Forecast Data'!C:C,BM$6)),"")</f>
        <v/>
      </c>
      <c r="CF312" s="12">
        <f t="shared" si="72"/>
        <v>0</v>
      </c>
      <c r="CG312" s="12">
        <f t="shared" si="73"/>
        <v>0</v>
      </c>
      <c r="CH312" s="13">
        <f t="shared" si="74"/>
        <v>0</v>
      </c>
      <c r="CI312" s="13"/>
    </row>
    <row r="313" spans="1:87" ht="13.2">
      <c r="A313" s="1"/>
      <c r="B313" t="str">
        <f t="shared" si="75"/>
        <v>Cellucor</v>
      </c>
      <c r="D313" t="s">
        <v>345</v>
      </c>
      <c r="E313" s="11">
        <f>SUMIFS('Fin Data'!F:F,'Fin Data'!A:A,D313)</f>
        <v>0</v>
      </c>
      <c r="F313" s="11">
        <f>SUMIFS('Fin Data with 6 week hist'!I:I,'Fin Data with 6 week hist'!$A:$A,$D313)</f>
        <v>0</v>
      </c>
      <c r="G313" s="11">
        <f>SUMIFS('Fin Data with 6 week hist'!J:J,'Fin Data with 6 week hist'!$A:$A,$D313)</f>
        <v>0</v>
      </c>
      <c r="H313" s="11">
        <f>SUMIFS('Fin Data with 6 week hist'!K:K,'Fin Data with 6 week hist'!$A:$A,$D313)+SUMIFS('Unit Cancellations'!D:D,'Unit Cancellations'!$B:$B,$D313)</f>
        <v>0</v>
      </c>
      <c r="I313" s="11">
        <f>SUMIFS('Fin Data with 6 week hist'!L:L,'Fin Data with 6 week hist'!$A:$A,$D313)+SUMIFS('Unit Cancellations'!E:E,'Unit Cancellations'!$B:$B,$D313)</f>
        <v>0</v>
      </c>
      <c r="J313" s="11">
        <f>SUMIFS('Fin Data with 6 week hist'!M:M,'Fin Data with 6 week hist'!$A:$A,$D313)+SUMIFS('Unit Cancellations'!F:F,'Unit Cancellations'!$B:$B,$D313)</f>
        <v>0</v>
      </c>
      <c r="K313" s="11">
        <f>SUMIFS('Fin Data with 6 week hist'!N:N,'Fin Data with 6 week hist'!$A:$A,$D313)+SUMIFS('Unit Cancellations'!G:G,'Unit Cancellations'!$B:$B,$D313)</f>
        <v>0</v>
      </c>
      <c r="L313" s="11">
        <f>SUMIFS('Fin Data'!AN:AN,'Fin Data'!A:A,D313)</f>
        <v>0</v>
      </c>
      <c r="M313" s="12">
        <f>IFERROR(SUMIFS('Fin Data'!AO:AO,'Fin Data'!A:A,D313),"")</f>
        <v>0</v>
      </c>
      <c r="N313" s="1"/>
      <c r="O313" s="11">
        <f t="shared" si="63"/>
        <v>0</v>
      </c>
      <c r="P313" s="12" t="str">
        <f t="shared" si="64"/>
        <v/>
      </c>
      <c r="Q313" s="1"/>
      <c r="R313" s="11">
        <f t="shared" si="65"/>
        <v>0</v>
      </c>
      <c r="S313" s="12" t="str">
        <f t="shared" si="66"/>
        <v/>
      </c>
      <c r="T313" s="11">
        <f t="shared" si="67"/>
        <v>0</v>
      </c>
      <c r="U313" s="1" t="e">
        <f t="shared" si="76"/>
        <v>#REF!</v>
      </c>
      <c r="V313" s="1"/>
      <c r="W313" s="11">
        <f>SUMIFS('Forecast Data'!$D:$D,'Forecast Data'!$C:$C,W$6,'Forecast Data'!$B:$B,$D313)</f>
        <v>0</v>
      </c>
      <c r="X313" s="11">
        <f>SUMIFS('Forecast Data'!$D:$D,'Forecast Data'!$C:$C,X$6,'Forecast Data'!$B:$B,$D313)</f>
        <v>0</v>
      </c>
      <c r="Y313" s="11">
        <f>SUMIFS('Forecast Data'!$D:$D,'Forecast Data'!$C:$C,Y$6,'Forecast Data'!$B:$B,$D313)</f>
        <v>0</v>
      </c>
      <c r="Z313" s="11">
        <f>SUMIFS('Forecast Data'!$D:$D,'Forecast Data'!$C:$C,Z$6,'Forecast Data'!$B:$B,$D313)</f>
        <v>0</v>
      </c>
      <c r="AA313" s="11">
        <f>SUMIFS('Forecast Data'!$D:$D,'Forecast Data'!$C:$C,AA$6,'Forecast Data'!$B:$B,$D313)</f>
        <v>0</v>
      </c>
      <c r="AB313" s="11">
        <f>SUMIFS('Forecast Data'!$D:$D,'Forecast Data'!$C:$C,AB$6,'Forecast Data'!$B:$B,$D313)</f>
        <v>0</v>
      </c>
      <c r="AC313" s="11">
        <f>SUMIFS('Forecast Data'!$D:$D,'Forecast Data'!$C:$C,AC$6,'Forecast Data'!$B:$B,$D313)</f>
        <v>0</v>
      </c>
      <c r="AD313" s="11">
        <f>SUMIFS('Forecast Data'!$D:$D,'Forecast Data'!$C:$C,AD$6,'Forecast Data'!$B:$B,$D313)</f>
        <v>0</v>
      </c>
      <c r="AE313" s="11">
        <f>SUMIFS('Forecast Data'!$D:$D,'Forecast Data'!$C:$C,AE$6,'Forecast Data'!$B:$B,$D313)</f>
        <v>0</v>
      </c>
      <c r="AF313" s="11">
        <f>SUMIFS('Forecast Data'!$D:$D,'Forecast Data'!$C:$C,AF$6,'Forecast Data'!$B:$B,$D313)</f>
        <v>0</v>
      </c>
      <c r="AG313" s="11">
        <f>SUMIFS('Forecast Data'!$D:$D,'Forecast Data'!$C:$C,AG$6,'Forecast Data'!$B:$B,$D313)</f>
        <v>0</v>
      </c>
      <c r="AH313" s="11">
        <f>SUMIFS('Forecast Data'!$D:$D,'Forecast Data'!$C:$C,AH$6,'Forecast Data'!$B:$B,$D313)</f>
        <v>0</v>
      </c>
      <c r="AI313" s="1"/>
      <c r="AJ313" s="12" t="str">
        <f>IF(SUMIFS('Forecast Data'!$E:$E,'Forecast Data'!$C:$C,AJ$6,'Forecast Data'!$B:$B,$D313)=0,"",SUMIFS('Forecast Data'!$E:$E,'Forecast Data'!$C:$C,AJ$6,'Forecast Data'!$B:$B,$D313))</f>
        <v/>
      </c>
      <c r="AK313" s="12" t="str">
        <f>IF(SUMIFS('Forecast Data'!$E:$E,'Forecast Data'!$C:$C,AK$6,'Forecast Data'!$B:$B,$D313)=0,"",SUMIFS('Forecast Data'!$E:$E,'Forecast Data'!$C:$C,AK$6,'Forecast Data'!$B:$B,$D313))</f>
        <v/>
      </c>
      <c r="AL313" s="12" t="str">
        <f>IF(SUMIFS('Forecast Data'!$E:$E,'Forecast Data'!$C:$C,AL$6,'Forecast Data'!$B:$B,$D313)=0,"",SUMIFS('Forecast Data'!$E:$E,'Forecast Data'!$C:$C,AL$6,'Forecast Data'!$B:$B,$D313))</f>
        <v/>
      </c>
      <c r="AM313" s="12" t="str">
        <f>IF(SUMIFS('Forecast Data'!$E:$E,'Forecast Data'!$C:$C,AM$6,'Forecast Data'!$B:$B,$D313)=0,"",SUMIFS('Forecast Data'!$E:$E,'Forecast Data'!$C:$C,AM$6,'Forecast Data'!$B:$B,$D313))</f>
        <v/>
      </c>
      <c r="AN313" s="12" t="str">
        <f>IF(SUMIFS('Forecast Data'!$E:$E,'Forecast Data'!$C:$C,AN$6,'Forecast Data'!$B:$B,$D313)=0,"",SUMIFS('Forecast Data'!$E:$E,'Forecast Data'!$C:$C,AN$6,'Forecast Data'!$B:$B,$D313))</f>
        <v/>
      </c>
      <c r="AO313" s="12" t="str">
        <f>IF(SUMIFS('Forecast Data'!$E:$E,'Forecast Data'!$C:$C,AO$6,'Forecast Data'!$B:$B,$D313)=0,"",SUMIFS('Forecast Data'!$E:$E,'Forecast Data'!$C:$C,AO$6,'Forecast Data'!$B:$B,$D313))</f>
        <v/>
      </c>
      <c r="AP313" s="12" t="str">
        <f>IF(SUMIFS('Forecast Data'!$E:$E,'Forecast Data'!$C:$C,AP$6,'Forecast Data'!$B:$B,$D313)=0,"",SUMIFS('Forecast Data'!$E:$E,'Forecast Data'!$C:$C,AP$6,'Forecast Data'!$B:$B,$D313))</f>
        <v/>
      </c>
      <c r="AQ313" s="12" t="str">
        <f>IF(SUMIFS('Forecast Data'!$E:$E,'Forecast Data'!$C:$C,AQ$6,'Forecast Data'!$B:$B,$D313)=0,"",SUMIFS('Forecast Data'!$E:$E,'Forecast Data'!$C:$C,AQ$6,'Forecast Data'!$B:$B,$D313))</f>
        <v/>
      </c>
      <c r="AR313" s="12" t="str">
        <f>IF(SUMIFS('Forecast Data'!$E:$E,'Forecast Data'!$C:$C,AR$6,'Forecast Data'!$B:$B,$D313)=0,"",SUMIFS('Forecast Data'!$E:$E,'Forecast Data'!$C:$C,AR$6,'Forecast Data'!$B:$B,$D313))</f>
        <v/>
      </c>
      <c r="AS313" s="12" t="str">
        <f>IF(SUMIFS('Forecast Data'!$E:$E,'Forecast Data'!$C:$C,AS$6,'Forecast Data'!$B:$B,$D313)=0,"",SUMIFS('Forecast Data'!$E:$E,'Forecast Data'!$C:$C,AS$6,'Forecast Data'!$B:$B,$D313))</f>
        <v/>
      </c>
      <c r="AT313" s="12" t="str">
        <f>IF(SUMIFS('Forecast Data'!$E:$E,'Forecast Data'!$C:$C,AT$6,'Forecast Data'!$B:$B,$D313)=0,"",SUMIFS('Forecast Data'!$E:$E,'Forecast Data'!$C:$C,AT$6,'Forecast Data'!$B:$B,$D313))</f>
        <v/>
      </c>
      <c r="AU313" s="12" t="str">
        <f>IF(SUMIFS('Forecast Data'!$E:$E,'Forecast Data'!$C:$C,AU$6,'Forecast Data'!$B:$B,$D313)=0,"",SUMIFS('Forecast Data'!$E:$E,'Forecast Data'!$C:$C,AU$6,'Forecast Data'!$B:$B,$D313))</f>
        <v/>
      </c>
      <c r="AV313" s="1"/>
      <c r="AW313" s="11">
        <f>SUMIFS('OP Units'!E:E,'OP Units'!$A:$A,$D313)</f>
        <v>0</v>
      </c>
      <c r="AX313" s="11">
        <f>SUMIFS('OP Units'!F:F,'OP Units'!$A:$A,$D313)</f>
        <v>0</v>
      </c>
      <c r="AY313" s="11">
        <f>SUMIFS('OP Units'!G:G,'OP Units'!$A:$A,$D313)</f>
        <v>0</v>
      </c>
      <c r="AZ313" s="11">
        <f>SUMIFS('OP Units'!H:H,'OP Units'!$A:$A,$D313)</f>
        <v>0</v>
      </c>
      <c r="BA313" s="11">
        <f>SUMIFS('OP Units'!I:I,'OP Units'!$A:$A,$D313)</f>
        <v>0</v>
      </c>
      <c r="BB313" s="11">
        <f>SUMIFS('OP Units'!J:J,'OP Units'!$A:$A,$D313)</f>
        <v>0</v>
      </c>
      <c r="BC313" s="11">
        <f>SUMIFS('OP Units'!K:K,'OP Units'!$A:$A,$D313)</f>
        <v>0</v>
      </c>
      <c r="BD313" s="11">
        <f>SUMIFS('OP Units'!L:L,'OP Units'!$A:$A,$D313)</f>
        <v>0</v>
      </c>
      <c r="BE313" s="11">
        <f>SUMIFS('OP Units'!M:M,'OP Units'!$A:$A,$D313)</f>
        <v>0</v>
      </c>
      <c r="BF313" s="11">
        <f>SUMIFS('OP Units'!N:N,'OP Units'!$A:$A,$D313)</f>
        <v>0</v>
      </c>
      <c r="BG313" s="11">
        <f>SUMIFS('OP Units'!O:O,'OP Units'!$A:$A,$D313)</f>
        <v>0</v>
      </c>
      <c r="BH313" s="11">
        <f>SUMIFS('OP Units'!P:P,'OP Units'!$A:$A,$D313)</f>
        <v>0</v>
      </c>
      <c r="BI313" s="1"/>
      <c r="BJ313" s="12" t="str">
        <f>IFERROR((SUMIFS('OP Units'!E:E,'OP Units'!$A:$A,$D313)-SUMIFS('Forecast Data'!$H:$H,'Forecast Data'!$C:$C,BJ$6,'Forecast Data'!$B:$B,$D313))/SUMIFS('Forecast Data'!$H:$H,'Forecast Data'!$C:$C,BJ$6,'Forecast Data'!$B:$B,$D313),"")</f>
        <v/>
      </c>
      <c r="BK313" s="12" t="str">
        <f>IFERROR((SUMIFS('OP Units'!F:F,'OP Units'!$A:$A,$D313)-SUMIFS('Forecast Data'!$H:$H,'Forecast Data'!$C:$C,BK$6,'Forecast Data'!$B:$B,$D313))/SUMIFS('Forecast Data'!$H:$H,'Forecast Data'!$C:$C,BK$6,'Forecast Data'!$B:$B,$D313),"")</f>
        <v/>
      </c>
      <c r="BL313" s="12" t="str">
        <f>IFERROR((SUMIFS('OP Units'!G:G,'OP Units'!$A:$A,$D313)-SUMIFS('Forecast Data'!$H:$H,'Forecast Data'!$C:$C,BL$6,'Forecast Data'!$B:$B,$D313))/SUMIFS('Forecast Data'!$H:$H,'Forecast Data'!$C:$C,BL$6,'Forecast Data'!$B:$B,$D313),"")</f>
        <v/>
      </c>
      <c r="BM313" s="12" t="str">
        <f>IFERROR((SUMIFS('OP Units'!H:H,'OP Units'!$A:$A,$D313)-SUMIFS('Forecast Data'!$H:$H,'Forecast Data'!$C:$C,BM$6,'Forecast Data'!$B:$B,$D313))/SUMIFS('Forecast Data'!$H:$H,'Forecast Data'!$C:$C,BM$6,'Forecast Data'!$B:$B,$D313),"")</f>
        <v/>
      </c>
      <c r="BN313" s="12" t="str">
        <f>IFERROR((SUMIFS('OP Units'!I:I,'OP Units'!$A:$A,$D313)-SUMIFS('Forecast Data'!$H:$H,'Forecast Data'!$C:$C,BN$6,'Forecast Data'!$B:$B,$D313))/SUMIFS('Forecast Data'!$H:$H,'Forecast Data'!$C:$C,BN$6,'Forecast Data'!$B:$B,$D313),"")</f>
        <v/>
      </c>
      <c r="BO313" s="12" t="str">
        <f>IFERROR((SUMIFS('OP Units'!J:J,'OP Units'!$A:$A,$D313)-SUMIFS('Forecast Data'!$H:$H,'Forecast Data'!$C:$C,BO$6,'Forecast Data'!$B:$B,$D313))/SUMIFS('Forecast Data'!$H:$H,'Forecast Data'!$C:$C,BO$6,'Forecast Data'!$B:$B,$D313),"")</f>
        <v/>
      </c>
      <c r="BP313" s="12" t="str">
        <f>IFERROR((SUMIFS('OP Units'!K:K,'OP Units'!$A:$A,$D313)-SUMIFS('Forecast Data'!$H:$H,'Forecast Data'!$C:$C,BP$6,'Forecast Data'!$B:$B,$D313))/SUMIFS('Forecast Data'!$H:$H,'Forecast Data'!$C:$C,BP$6,'Forecast Data'!$B:$B,$D313),"")</f>
        <v/>
      </c>
      <c r="BQ313" s="12" t="str">
        <f>IFERROR((SUMIFS('OP Units'!L:L,'OP Units'!$A:$A,$D313)-SUMIFS('Forecast Data'!$H:$H,'Forecast Data'!$C:$C,BQ$6,'Forecast Data'!$B:$B,$D313))/SUMIFS('Forecast Data'!$H:$H,'Forecast Data'!$C:$C,BQ$6,'Forecast Data'!$B:$B,$D313),"")</f>
        <v/>
      </c>
      <c r="BR313" s="12" t="str">
        <f>IFERROR((SUMIFS('OP Units'!M:M,'OP Units'!$A:$A,$D313)-SUMIFS('Forecast Data'!$H:$H,'Forecast Data'!$C:$C,BR$6,'Forecast Data'!$B:$B,$D313))/SUMIFS('Forecast Data'!$H:$H,'Forecast Data'!$C:$C,BR$6,'Forecast Data'!$B:$B,$D313),"")</f>
        <v/>
      </c>
      <c r="BS313" s="12" t="str">
        <f>IFERROR((SUMIFS('OP Units'!N:N,'OP Units'!$A:$A,$D313)-SUMIFS('Forecast Data'!$H:$H,'Forecast Data'!$C:$C,BS$6,'Forecast Data'!$B:$B,$D313))/SUMIFS('Forecast Data'!$H:$H,'Forecast Data'!$C:$C,BS$6,'Forecast Data'!$B:$B,$D313),"")</f>
        <v/>
      </c>
      <c r="BT313" s="12" t="str">
        <f>IFERROR((SUMIFS('OP Units'!O:O,'OP Units'!$A:$A,$D313)-SUMIFS('Forecast Data'!$H:$H,'Forecast Data'!$C:$C,BT$6,'Forecast Data'!$B:$B,$D313))/SUMIFS('Forecast Data'!$H:$H,'Forecast Data'!$C:$C,BT$6,'Forecast Data'!$B:$B,$D313),"")</f>
        <v/>
      </c>
      <c r="BU313" s="12" t="str">
        <f>IFERROR((SUMIFS('OP Units'!P:P,'OP Units'!$A:$A,$D313)-SUMIFS('Forecast Data'!$H:$H,'Forecast Data'!$C:$C,BU$6,'Forecast Data'!$B:$B,$D313))/SUMIFS('Forecast Data'!$H:$H,'Forecast Data'!$C:$C,BU$6,'Forecast Data'!$B:$B,$D313),"")</f>
        <v/>
      </c>
      <c r="BV313" s="12"/>
      <c r="BW313" s="11">
        <f>(SUMIFS('Forecast Data'!H:H,'Forecast Data'!B:B,D313,'Forecast Data'!C:C,BK$6)+SUMIFS('Forecast Data'!H:H,'Forecast Data'!B:B,D313,'Forecast Data'!C:C,BL$6)+SUMIFS('Forecast Data'!H:H,'Forecast Data'!B:B,D313,'Forecast Data'!C:C,BM$6)+SUMIFS('Forecast Data'!H:H,'Forecast Data'!B:B,D313,'Forecast Data'!C:C,BN$6)+SUMIFS('Forecast Data'!H:H,'Forecast Data'!B:B,D313,'Forecast Data'!C:C,BO$6)+SUMIFS('Forecast Data'!H:H,'Forecast Data'!B:B,D313,'Forecast Data'!C:C,BP$6)+SUMIFS('Forecast Data'!H:H,'Forecast Data'!B:B,D313,'Forecast Data'!C:C,BQ$6)+SUMIFS('Forecast Data'!H:H,'Forecast Data'!B:B,D313,'Forecast Data'!C:C,BJ$6))/8</f>
        <v>0</v>
      </c>
      <c r="BX313" s="12" t="str">
        <f>IFERROR((SUM(W313:AD313)-(SUMIFS('Forecast Data'!H:H,'Forecast Data'!B:B,B313,'Forecast Data'!C:C,BJ$6)+SUMIFS('Forecast Data'!H:H,'Forecast Data'!B:B,B313,'Forecast Data'!C:C,BK$6)+SUMIFS('Forecast Data'!H:H,'Forecast Data'!B:B,B313,'Forecast Data'!C:C,BL$6)+SUMIFS('Forecast Data'!H:H,'Forecast Data'!B:B,B313,'Forecast Data'!C:C,BM$6)+SUMIFS('Forecast Data'!H:H,'Forecast Data'!B:B,B313,'Forecast Data'!C:C,BN$6)+SUMIFS('Forecast Data'!H:H,'Forecast Data'!B:B,B313,'Forecast Data'!C:C,BO$6)+SUMIFS('Forecast Data'!H:H,'Forecast Data'!B:B,B313,'Forecast Data'!C:C,BP$6)+SUMIFS('Forecast Data'!H:H,'Forecast Data'!B:B,B313,'Forecast Data'!C:C,BQ$6)))/(SUMIFS('Forecast Data'!H:H,'Forecast Data'!B:B,B313,'Forecast Data'!C:C,BJ$6)+SUMIFS('Forecast Data'!H:H,'Forecast Data'!B:B,B313,'Forecast Data'!C:C,BK$6)+SUMIFS('Forecast Data'!H:H,'Forecast Data'!B:B,B313,'Forecast Data'!C:C,BL$6)+SUMIFS('Forecast Data'!H:H,'Forecast Data'!B:B,B313,'Forecast Data'!C:C,BM$6)+SUMIFS('Forecast Data'!H:H,'Forecast Data'!B:B,B313,'Forecast Data'!C:C,BN$6)+SUMIFS('Forecast Data'!H:H,'Forecast Data'!B:B,B313,'Forecast Data'!C:C,BO$6)+SUMIFS('Forecast Data'!H:H,'Forecast Data'!B:B,B313,'Forecast Data'!C:C,BP$6)+SUMIFS('Forecast Data'!H:H,'Forecast Data'!B:B,B313,'Forecast Data'!C:C,BQ$6)),"")</f>
        <v/>
      </c>
      <c r="BY313" s="12">
        <f t="shared" si="68"/>
        <v>0</v>
      </c>
      <c r="BZ313" s="16">
        <f t="shared" si="69"/>
        <v>0</v>
      </c>
      <c r="CA313" s="13">
        <f t="shared" si="70"/>
        <v>0</v>
      </c>
      <c r="CB313" s="12">
        <f t="shared" si="71"/>
        <v>0</v>
      </c>
      <c r="CC313" s="12"/>
      <c r="CD313" s="11">
        <f>(SUMIFS('Forecast Data'!H:H,'Forecast Data'!B:B,D313,'Forecast Data'!C:C,BK$6)+SUMIFS('Forecast Data'!H:H,'Forecast Data'!B:B,D313,'Forecast Data'!C:C,BL$6)+SUMIFS('Forecast Data'!H:H,'Forecast Data'!B:B,D313,'Forecast Data'!C:C,BM$6)+SUMIFS('Forecast Data'!H:H,'Forecast Data'!B:B,D313,'Forecast Data'!C:C,BJ$6))/4</f>
        <v>0</v>
      </c>
      <c r="CE313" s="12" t="str">
        <f>IFERROR((SUM(W313:Z313)-(SUMIFS('Forecast Data'!H:H,'Forecast Data'!B:B,D313,'Forecast Data'!C:C,BJ$6)+SUMIFS('Forecast Data'!H:H,'Forecast Data'!B:B,D313,'Forecast Data'!C:C,BK$6)+SUMIFS('Forecast Data'!H:H,'Forecast Data'!B:B,D313,'Forecast Data'!C:C,BL$6)+SUMIFS('Forecast Data'!H:H,'Forecast Data'!B:B,D313,'Forecast Data'!C:C,BM$6)))/(SUMIFS('Forecast Data'!H:H,'Forecast Data'!B:B,D313,'Forecast Data'!C:C,BJ$6)+SUMIFS('Forecast Data'!H:H,'Forecast Data'!B:B,D313,'Forecast Data'!C:C,BK$6)+SUMIFS('Forecast Data'!H:H,'Forecast Data'!B:B,D313,'Forecast Data'!C:C,BL$6)+SUMIFS('Forecast Data'!H:H,'Forecast Data'!B:B,D313,'Forecast Data'!C:C,BM$6)),"")</f>
        <v/>
      </c>
      <c r="CF313" s="12">
        <f t="shared" si="72"/>
        <v>0</v>
      </c>
      <c r="CG313" s="12">
        <f t="shared" si="73"/>
        <v>0</v>
      </c>
      <c r="CH313" s="13">
        <f t="shared" si="74"/>
        <v>0</v>
      </c>
      <c r="CI313" s="13"/>
    </row>
    <row r="314" spans="1:87" ht="13.2">
      <c r="A314" s="1"/>
      <c r="B314" t="str">
        <f t="shared" si="75"/>
        <v>Champion Performance</v>
      </c>
      <c r="D314" t="s">
        <v>346</v>
      </c>
      <c r="E314" s="11">
        <f>SUMIFS('Fin Data'!F:F,'Fin Data'!A:A,D314)</f>
        <v>0</v>
      </c>
      <c r="F314" s="11">
        <f>SUMIFS('Fin Data with 6 week hist'!I:I,'Fin Data with 6 week hist'!$A:$A,$D314)</f>
        <v>0</v>
      </c>
      <c r="G314" s="11">
        <f>SUMIFS('Fin Data with 6 week hist'!J:J,'Fin Data with 6 week hist'!$A:$A,$D314)</f>
        <v>0</v>
      </c>
      <c r="H314" s="11">
        <f>SUMIFS('Fin Data with 6 week hist'!K:K,'Fin Data with 6 week hist'!$A:$A,$D314)+SUMIFS('Unit Cancellations'!D:D,'Unit Cancellations'!$B:$B,$D314)</f>
        <v>0</v>
      </c>
      <c r="I314" s="11">
        <f>SUMIFS('Fin Data with 6 week hist'!L:L,'Fin Data with 6 week hist'!$A:$A,$D314)+SUMIFS('Unit Cancellations'!E:E,'Unit Cancellations'!$B:$B,$D314)</f>
        <v>0</v>
      </c>
      <c r="J314" s="11">
        <f>SUMIFS('Fin Data with 6 week hist'!M:M,'Fin Data with 6 week hist'!$A:$A,$D314)+SUMIFS('Unit Cancellations'!F:F,'Unit Cancellations'!$B:$B,$D314)</f>
        <v>0</v>
      </c>
      <c r="K314" s="11">
        <f>SUMIFS('Fin Data with 6 week hist'!N:N,'Fin Data with 6 week hist'!$A:$A,$D314)+SUMIFS('Unit Cancellations'!G:G,'Unit Cancellations'!$B:$B,$D314)</f>
        <v>0</v>
      </c>
      <c r="L314" s="11">
        <f>SUMIFS('Fin Data'!AN:AN,'Fin Data'!A:A,D314)</f>
        <v>0</v>
      </c>
      <c r="M314" s="12">
        <f>IFERROR(SUMIFS('Fin Data'!AO:AO,'Fin Data'!A:A,D314),"")</f>
        <v>0</v>
      </c>
      <c r="N314" s="1"/>
      <c r="O314" s="11">
        <f t="shared" si="63"/>
        <v>0</v>
      </c>
      <c r="P314" s="12" t="str">
        <f t="shared" si="64"/>
        <v/>
      </c>
      <c r="Q314" s="1"/>
      <c r="R314" s="11">
        <f t="shared" si="65"/>
        <v>0</v>
      </c>
      <c r="S314" s="12" t="str">
        <f t="shared" si="66"/>
        <v/>
      </c>
      <c r="T314" s="11">
        <f t="shared" si="67"/>
        <v>0</v>
      </c>
      <c r="U314" s="1" t="e">
        <f t="shared" si="76"/>
        <v>#REF!</v>
      </c>
      <c r="V314" s="1"/>
      <c r="W314" s="11">
        <f>SUMIFS('Forecast Data'!$D:$D,'Forecast Data'!$C:$C,W$6,'Forecast Data'!$B:$B,$D314)</f>
        <v>0</v>
      </c>
      <c r="X314" s="11">
        <f>SUMIFS('Forecast Data'!$D:$D,'Forecast Data'!$C:$C,X$6,'Forecast Data'!$B:$B,$D314)</f>
        <v>0</v>
      </c>
      <c r="Y314" s="11">
        <f>SUMIFS('Forecast Data'!$D:$D,'Forecast Data'!$C:$C,Y$6,'Forecast Data'!$B:$B,$D314)</f>
        <v>0</v>
      </c>
      <c r="Z314" s="11">
        <f>SUMIFS('Forecast Data'!$D:$D,'Forecast Data'!$C:$C,Z$6,'Forecast Data'!$B:$B,$D314)</f>
        <v>0</v>
      </c>
      <c r="AA314" s="11">
        <f>SUMIFS('Forecast Data'!$D:$D,'Forecast Data'!$C:$C,AA$6,'Forecast Data'!$B:$B,$D314)</f>
        <v>0</v>
      </c>
      <c r="AB314" s="11">
        <f>SUMIFS('Forecast Data'!$D:$D,'Forecast Data'!$C:$C,AB$6,'Forecast Data'!$B:$B,$D314)</f>
        <v>0</v>
      </c>
      <c r="AC314" s="11">
        <f>SUMIFS('Forecast Data'!$D:$D,'Forecast Data'!$C:$C,AC$6,'Forecast Data'!$B:$B,$D314)</f>
        <v>0</v>
      </c>
      <c r="AD314" s="11">
        <f>SUMIFS('Forecast Data'!$D:$D,'Forecast Data'!$C:$C,AD$6,'Forecast Data'!$B:$B,$D314)</f>
        <v>0</v>
      </c>
      <c r="AE314" s="11">
        <f>SUMIFS('Forecast Data'!$D:$D,'Forecast Data'!$C:$C,AE$6,'Forecast Data'!$B:$B,$D314)</f>
        <v>0</v>
      </c>
      <c r="AF314" s="11">
        <f>SUMIFS('Forecast Data'!$D:$D,'Forecast Data'!$C:$C,AF$6,'Forecast Data'!$B:$B,$D314)</f>
        <v>0</v>
      </c>
      <c r="AG314" s="11">
        <f>SUMIFS('Forecast Data'!$D:$D,'Forecast Data'!$C:$C,AG$6,'Forecast Data'!$B:$B,$D314)</f>
        <v>0</v>
      </c>
      <c r="AH314" s="11">
        <f>SUMIFS('Forecast Data'!$D:$D,'Forecast Data'!$C:$C,AH$6,'Forecast Data'!$B:$B,$D314)</f>
        <v>0</v>
      </c>
      <c r="AI314" s="1"/>
      <c r="AJ314" s="12" t="str">
        <f>IF(SUMIFS('Forecast Data'!$E:$E,'Forecast Data'!$C:$C,AJ$6,'Forecast Data'!$B:$B,$D314)=0,"",SUMIFS('Forecast Data'!$E:$E,'Forecast Data'!$C:$C,AJ$6,'Forecast Data'!$B:$B,$D314))</f>
        <v/>
      </c>
      <c r="AK314" s="12" t="str">
        <f>IF(SUMIFS('Forecast Data'!$E:$E,'Forecast Data'!$C:$C,AK$6,'Forecast Data'!$B:$B,$D314)=0,"",SUMIFS('Forecast Data'!$E:$E,'Forecast Data'!$C:$C,AK$6,'Forecast Data'!$B:$B,$D314))</f>
        <v/>
      </c>
      <c r="AL314" s="12" t="str">
        <f>IF(SUMIFS('Forecast Data'!$E:$E,'Forecast Data'!$C:$C,AL$6,'Forecast Data'!$B:$B,$D314)=0,"",SUMIFS('Forecast Data'!$E:$E,'Forecast Data'!$C:$C,AL$6,'Forecast Data'!$B:$B,$D314))</f>
        <v/>
      </c>
      <c r="AM314" s="12" t="str">
        <f>IF(SUMIFS('Forecast Data'!$E:$E,'Forecast Data'!$C:$C,AM$6,'Forecast Data'!$B:$B,$D314)=0,"",SUMIFS('Forecast Data'!$E:$E,'Forecast Data'!$C:$C,AM$6,'Forecast Data'!$B:$B,$D314))</f>
        <v/>
      </c>
      <c r="AN314" s="12" t="str">
        <f>IF(SUMIFS('Forecast Data'!$E:$E,'Forecast Data'!$C:$C,AN$6,'Forecast Data'!$B:$B,$D314)=0,"",SUMIFS('Forecast Data'!$E:$E,'Forecast Data'!$C:$C,AN$6,'Forecast Data'!$B:$B,$D314))</f>
        <v/>
      </c>
      <c r="AO314" s="12" t="str">
        <f>IF(SUMIFS('Forecast Data'!$E:$E,'Forecast Data'!$C:$C,AO$6,'Forecast Data'!$B:$B,$D314)=0,"",SUMIFS('Forecast Data'!$E:$E,'Forecast Data'!$C:$C,AO$6,'Forecast Data'!$B:$B,$D314))</f>
        <v/>
      </c>
      <c r="AP314" s="12" t="str">
        <f>IF(SUMIFS('Forecast Data'!$E:$E,'Forecast Data'!$C:$C,AP$6,'Forecast Data'!$B:$B,$D314)=0,"",SUMIFS('Forecast Data'!$E:$E,'Forecast Data'!$C:$C,AP$6,'Forecast Data'!$B:$B,$D314))</f>
        <v/>
      </c>
      <c r="AQ314" s="12" t="str">
        <f>IF(SUMIFS('Forecast Data'!$E:$E,'Forecast Data'!$C:$C,AQ$6,'Forecast Data'!$B:$B,$D314)=0,"",SUMIFS('Forecast Data'!$E:$E,'Forecast Data'!$C:$C,AQ$6,'Forecast Data'!$B:$B,$D314))</f>
        <v/>
      </c>
      <c r="AR314" s="12" t="str">
        <f>IF(SUMIFS('Forecast Data'!$E:$E,'Forecast Data'!$C:$C,AR$6,'Forecast Data'!$B:$B,$D314)=0,"",SUMIFS('Forecast Data'!$E:$E,'Forecast Data'!$C:$C,AR$6,'Forecast Data'!$B:$B,$D314))</f>
        <v/>
      </c>
      <c r="AS314" s="12" t="str">
        <f>IF(SUMIFS('Forecast Data'!$E:$E,'Forecast Data'!$C:$C,AS$6,'Forecast Data'!$B:$B,$D314)=0,"",SUMIFS('Forecast Data'!$E:$E,'Forecast Data'!$C:$C,AS$6,'Forecast Data'!$B:$B,$D314))</f>
        <v/>
      </c>
      <c r="AT314" s="12" t="str">
        <f>IF(SUMIFS('Forecast Data'!$E:$E,'Forecast Data'!$C:$C,AT$6,'Forecast Data'!$B:$B,$D314)=0,"",SUMIFS('Forecast Data'!$E:$E,'Forecast Data'!$C:$C,AT$6,'Forecast Data'!$B:$B,$D314))</f>
        <v/>
      </c>
      <c r="AU314" s="12" t="str">
        <f>IF(SUMIFS('Forecast Data'!$E:$E,'Forecast Data'!$C:$C,AU$6,'Forecast Data'!$B:$B,$D314)=0,"",SUMIFS('Forecast Data'!$E:$E,'Forecast Data'!$C:$C,AU$6,'Forecast Data'!$B:$B,$D314))</f>
        <v/>
      </c>
      <c r="AV314" s="1"/>
      <c r="AW314" s="11">
        <f>SUMIFS('OP Units'!E:E,'OP Units'!$A:$A,$D314)</f>
        <v>0</v>
      </c>
      <c r="AX314" s="11">
        <f>SUMIFS('OP Units'!F:F,'OP Units'!$A:$A,$D314)</f>
        <v>0</v>
      </c>
      <c r="AY314" s="11">
        <f>SUMIFS('OP Units'!G:G,'OP Units'!$A:$A,$D314)</f>
        <v>0</v>
      </c>
      <c r="AZ314" s="11">
        <f>SUMIFS('OP Units'!H:H,'OP Units'!$A:$A,$D314)</f>
        <v>0</v>
      </c>
      <c r="BA314" s="11">
        <f>SUMIFS('OP Units'!I:I,'OP Units'!$A:$A,$D314)</f>
        <v>0</v>
      </c>
      <c r="BB314" s="11">
        <f>SUMIFS('OP Units'!J:J,'OP Units'!$A:$A,$D314)</f>
        <v>0</v>
      </c>
      <c r="BC314" s="11">
        <f>SUMIFS('OP Units'!K:K,'OP Units'!$A:$A,$D314)</f>
        <v>0</v>
      </c>
      <c r="BD314" s="11">
        <f>SUMIFS('OP Units'!L:L,'OP Units'!$A:$A,$D314)</f>
        <v>0</v>
      </c>
      <c r="BE314" s="11">
        <f>SUMIFS('OP Units'!M:M,'OP Units'!$A:$A,$D314)</f>
        <v>0</v>
      </c>
      <c r="BF314" s="11">
        <f>SUMIFS('OP Units'!N:N,'OP Units'!$A:$A,$D314)</f>
        <v>0</v>
      </c>
      <c r="BG314" s="11">
        <f>SUMIFS('OP Units'!O:O,'OP Units'!$A:$A,$D314)</f>
        <v>0</v>
      </c>
      <c r="BH314" s="11">
        <f>SUMIFS('OP Units'!P:P,'OP Units'!$A:$A,$D314)</f>
        <v>0</v>
      </c>
      <c r="BI314" s="1"/>
      <c r="BJ314" s="12" t="str">
        <f>IFERROR((SUMIFS('OP Units'!E:E,'OP Units'!$A:$A,$D314)-SUMIFS('Forecast Data'!$H:$H,'Forecast Data'!$C:$C,BJ$6,'Forecast Data'!$B:$B,$D314))/SUMIFS('Forecast Data'!$H:$H,'Forecast Data'!$C:$C,BJ$6,'Forecast Data'!$B:$B,$D314),"")</f>
        <v/>
      </c>
      <c r="BK314" s="12" t="str">
        <f>IFERROR((SUMIFS('OP Units'!F:F,'OP Units'!$A:$A,$D314)-SUMIFS('Forecast Data'!$H:$H,'Forecast Data'!$C:$C,BK$6,'Forecast Data'!$B:$B,$D314))/SUMIFS('Forecast Data'!$H:$H,'Forecast Data'!$C:$C,BK$6,'Forecast Data'!$B:$B,$D314),"")</f>
        <v/>
      </c>
      <c r="BL314" s="12" t="str">
        <f>IFERROR((SUMIFS('OP Units'!G:G,'OP Units'!$A:$A,$D314)-SUMIFS('Forecast Data'!$H:$H,'Forecast Data'!$C:$C,BL$6,'Forecast Data'!$B:$B,$D314))/SUMIFS('Forecast Data'!$H:$H,'Forecast Data'!$C:$C,BL$6,'Forecast Data'!$B:$B,$D314),"")</f>
        <v/>
      </c>
      <c r="BM314" s="12" t="str">
        <f>IFERROR((SUMIFS('OP Units'!H:H,'OP Units'!$A:$A,$D314)-SUMIFS('Forecast Data'!$H:$H,'Forecast Data'!$C:$C,BM$6,'Forecast Data'!$B:$B,$D314))/SUMIFS('Forecast Data'!$H:$H,'Forecast Data'!$C:$C,BM$6,'Forecast Data'!$B:$B,$D314),"")</f>
        <v/>
      </c>
      <c r="BN314" s="12" t="str">
        <f>IFERROR((SUMIFS('OP Units'!I:I,'OP Units'!$A:$A,$D314)-SUMIFS('Forecast Data'!$H:$H,'Forecast Data'!$C:$C,BN$6,'Forecast Data'!$B:$B,$D314))/SUMIFS('Forecast Data'!$H:$H,'Forecast Data'!$C:$C,BN$6,'Forecast Data'!$B:$B,$D314),"")</f>
        <v/>
      </c>
      <c r="BO314" s="12" t="str">
        <f>IFERROR((SUMIFS('OP Units'!J:J,'OP Units'!$A:$A,$D314)-SUMIFS('Forecast Data'!$H:$H,'Forecast Data'!$C:$C,BO$6,'Forecast Data'!$B:$B,$D314))/SUMIFS('Forecast Data'!$H:$H,'Forecast Data'!$C:$C,BO$6,'Forecast Data'!$B:$B,$D314),"")</f>
        <v/>
      </c>
      <c r="BP314" s="12" t="str">
        <f>IFERROR((SUMIFS('OP Units'!K:K,'OP Units'!$A:$A,$D314)-SUMIFS('Forecast Data'!$H:$H,'Forecast Data'!$C:$C,BP$6,'Forecast Data'!$B:$B,$D314))/SUMIFS('Forecast Data'!$H:$H,'Forecast Data'!$C:$C,BP$6,'Forecast Data'!$B:$B,$D314),"")</f>
        <v/>
      </c>
      <c r="BQ314" s="12" t="str">
        <f>IFERROR((SUMIFS('OP Units'!L:L,'OP Units'!$A:$A,$D314)-SUMIFS('Forecast Data'!$H:$H,'Forecast Data'!$C:$C,BQ$6,'Forecast Data'!$B:$B,$D314))/SUMIFS('Forecast Data'!$H:$H,'Forecast Data'!$C:$C,BQ$6,'Forecast Data'!$B:$B,$D314),"")</f>
        <v/>
      </c>
      <c r="BR314" s="12" t="str">
        <f>IFERROR((SUMIFS('OP Units'!M:M,'OP Units'!$A:$A,$D314)-SUMIFS('Forecast Data'!$H:$H,'Forecast Data'!$C:$C,BR$6,'Forecast Data'!$B:$B,$D314))/SUMIFS('Forecast Data'!$H:$H,'Forecast Data'!$C:$C,BR$6,'Forecast Data'!$B:$B,$D314),"")</f>
        <v/>
      </c>
      <c r="BS314" s="12" t="str">
        <f>IFERROR((SUMIFS('OP Units'!N:N,'OP Units'!$A:$A,$D314)-SUMIFS('Forecast Data'!$H:$H,'Forecast Data'!$C:$C,BS$6,'Forecast Data'!$B:$B,$D314))/SUMIFS('Forecast Data'!$H:$H,'Forecast Data'!$C:$C,BS$6,'Forecast Data'!$B:$B,$D314),"")</f>
        <v/>
      </c>
      <c r="BT314" s="12" t="str">
        <f>IFERROR((SUMIFS('OP Units'!O:O,'OP Units'!$A:$A,$D314)-SUMIFS('Forecast Data'!$H:$H,'Forecast Data'!$C:$C,BT$6,'Forecast Data'!$B:$B,$D314))/SUMIFS('Forecast Data'!$H:$H,'Forecast Data'!$C:$C,BT$6,'Forecast Data'!$B:$B,$D314),"")</f>
        <v/>
      </c>
      <c r="BU314" s="12" t="str">
        <f>IFERROR((SUMIFS('OP Units'!P:P,'OP Units'!$A:$A,$D314)-SUMIFS('Forecast Data'!$H:$H,'Forecast Data'!$C:$C,BU$6,'Forecast Data'!$B:$B,$D314))/SUMIFS('Forecast Data'!$H:$H,'Forecast Data'!$C:$C,BU$6,'Forecast Data'!$B:$B,$D314),"")</f>
        <v/>
      </c>
      <c r="BV314" s="12"/>
      <c r="BW314" s="11">
        <f>(SUMIFS('Forecast Data'!H:H,'Forecast Data'!B:B,D314,'Forecast Data'!C:C,BK$6)+SUMIFS('Forecast Data'!H:H,'Forecast Data'!B:B,D314,'Forecast Data'!C:C,BL$6)+SUMIFS('Forecast Data'!H:H,'Forecast Data'!B:B,D314,'Forecast Data'!C:C,BM$6)+SUMIFS('Forecast Data'!H:H,'Forecast Data'!B:B,D314,'Forecast Data'!C:C,BN$6)+SUMIFS('Forecast Data'!H:H,'Forecast Data'!B:B,D314,'Forecast Data'!C:C,BO$6)+SUMIFS('Forecast Data'!H:H,'Forecast Data'!B:B,D314,'Forecast Data'!C:C,BP$6)+SUMIFS('Forecast Data'!H:H,'Forecast Data'!B:B,D314,'Forecast Data'!C:C,BQ$6)+SUMIFS('Forecast Data'!H:H,'Forecast Data'!B:B,D314,'Forecast Data'!C:C,BJ$6))/8</f>
        <v>0</v>
      </c>
      <c r="BX314" s="12" t="str">
        <f>IFERROR((SUM(W314:AD314)-(SUMIFS('Forecast Data'!H:H,'Forecast Data'!B:B,B314,'Forecast Data'!C:C,BJ$6)+SUMIFS('Forecast Data'!H:H,'Forecast Data'!B:B,B314,'Forecast Data'!C:C,BK$6)+SUMIFS('Forecast Data'!H:H,'Forecast Data'!B:B,B314,'Forecast Data'!C:C,BL$6)+SUMIFS('Forecast Data'!H:H,'Forecast Data'!B:B,B314,'Forecast Data'!C:C,BM$6)+SUMIFS('Forecast Data'!H:H,'Forecast Data'!B:B,B314,'Forecast Data'!C:C,BN$6)+SUMIFS('Forecast Data'!H:H,'Forecast Data'!B:B,B314,'Forecast Data'!C:C,BO$6)+SUMIFS('Forecast Data'!H:H,'Forecast Data'!B:B,B314,'Forecast Data'!C:C,BP$6)+SUMIFS('Forecast Data'!H:H,'Forecast Data'!B:B,B314,'Forecast Data'!C:C,BQ$6)))/(SUMIFS('Forecast Data'!H:H,'Forecast Data'!B:B,B314,'Forecast Data'!C:C,BJ$6)+SUMIFS('Forecast Data'!H:H,'Forecast Data'!B:B,B314,'Forecast Data'!C:C,BK$6)+SUMIFS('Forecast Data'!H:H,'Forecast Data'!B:B,B314,'Forecast Data'!C:C,BL$6)+SUMIFS('Forecast Data'!H:H,'Forecast Data'!B:B,B314,'Forecast Data'!C:C,BM$6)+SUMIFS('Forecast Data'!H:H,'Forecast Data'!B:B,B314,'Forecast Data'!C:C,BN$6)+SUMIFS('Forecast Data'!H:H,'Forecast Data'!B:B,B314,'Forecast Data'!C:C,BO$6)+SUMIFS('Forecast Data'!H:H,'Forecast Data'!B:B,B314,'Forecast Data'!C:C,BP$6)+SUMIFS('Forecast Data'!H:H,'Forecast Data'!B:B,B314,'Forecast Data'!C:C,BQ$6)),"")</f>
        <v/>
      </c>
      <c r="BY314" s="12">
        <f t="shared" si="68"/>
        <v>0</v>
      </c>
      <c r="BZ314" s="16">
        <f t="shared" si="69"/>
        <v>0</v>
      </c>
      <c r="CA314" s="13">
        <f t="shared" si="70"/>
        <v>0</v>
      </c>
      <c r="CB314" s="12">
        <f t="shared" si="71"/>
        <v>0</v>
      </c>
      <c r="CC314" s="12"/>
      <c r="CD314" s="11">
        <f>(SUMIFS('Forecast Data'!H:H,'Forecast Data'!B:B,D314,'Forecast Data'!C:C,BK$6)+SUMIFS('Forecast Data'!H:H,'Forecast Data'!B:B,D314,'Forecast Data'!C:C,BL$6)+SUMIFS('Forecast Data'!H:H,'Forecast Data'!B:B,D314,'Forecast Data'!C:C,BM$6)+SUMIFS('Forecast Data'!H:H,'Forecast Data'!B:B,D314,'Forecast Data'!C:C,BJ$6))/4</f>
        <v>0</v>
      </c>
      <c r="CE314" s="12" t="str">
        <f>IFERROR((SUM(W314:Z314)-(SUMIFS('Forecast Data'!H:H,'Forecast Data'!B:B,D314,'Forecast Data'!C:C,BJ$6)+SUMIFS('Forecast Data'!H:H,'Forecast Data'!B:B,D314,'Forecast Data'!C:C,BK$6)+SUMIFS('Forecast Data'!H:H,'Forecast Data'!B:B,D314,'Forecast Data'!C:C,BL$6)+SUMIFS('Forecast Data'!H:H,'Forecast Data'!B:B,D314,'Forecast Data'!C:C,BM$6)))/(SUMIFS('Forecast Data'!H:H,'Forecast Data'!B:B,D314,'Forecast Data'!C:C,BJ$6)+SUMIFS('Forecast Data'!H:H,'Forecast Data'!B:B,D314,'Forecast Data'!C:C,BK$6)+SUMIFS('Forecast Data'!H:H,'Forecast Data'!B:B,D314,'Forecast Data'!C:C,BL$6)+SUMIFS('Forecast Data'!H:H,'Forecast Data'!B:B,D314,'Forecast Data'!C:C,BM$6)),"")</f>
        <v/>
      </c>
      <c r="CF314" s="12">
        <f t="shared" si="72"/>
        <v>0</v>
      </c>
      <c r="CG314" s="12">
        <f t="shared" si="73"/>
        <v>0</v>
      </c>
      <c r="CH314" s="13">
        <f t="shared" si="74"/>
        <v>0</v>
      </c>
      <c r="CI314" s="13"/>
    </row>
    <row r="315" spans="1:87" ht="13.2">
      <c r="A315" s="1"/>
      <c r="B315" t="str">
        <f t="shared" si="75"/>
        <v>Chill.</v>
      </c>
      <c r="D315" t="s">
        <v>347</v>
      </c>
      <c r="E315" s="11">
        <f>SUMIFS('Fin Data'!F:F,'Fin Data'!A:A,D315)</f>
        <v>0</v>
      </c>
      <c r="F315" s="11">
        <f>SUMIFS('Fin Data with 6 week hist'!I:I,'Fin Data with 6 week hist'!$A:$A,$D315)</f>
        <v>0</v>
      </c>
      <c r="G315" s="11">
        <f>SUMIFS('Fin Data with 6 week hist'!J:J,'Fin Data with 6 week hist'!$A:$A,$D315)</f>
        <v>0</v>
      </c>
      <c r="H315" s="11">
        <f>SUMIFS('Fin Data with 6 week hist'!K:K,'Fin Data with 6 week hist'!$A:$A,$D315)+SUMIFS('Unit Cancellations'!D:D,'Unit Cancellations'!$B:$B,$D315)</f>
        <v>0</v>
      </c>
      <c r="I315" s="11">
        <f>SUMIFS('Fin Data with 6 week hist'!L:L,'Fin Data with 6 week hist'!$A:$A,$D315)+SUMIFS('Unit Cancellations'!E:E,'Unit Cancellations'!$B:$B,$D315)</f>
        <v>0</v>
      </c>
      <c r="J315" s="11">
        <f>SUMIFS('Fin Data with 6 week hist'!M:M,'Fin Data with 6 week hist'!$A:$A,$D315)+SUMIFS('Unit Cancellations'!F:F,'Unit Cancellations'!$B:$B,$D315)</f>
        <v>0</v>
      </c>
      <c r="K315" s="11">
        <f>SUMIFS('Fin Data with 6 week hist'!N:N,'Fin Data with 6 week hist'!$A:$A,$D315)+SUMIFS('Unit Cancellations'!G:G,'Unit Cancellations'!$B:$B,$D315)</f>
        <v>0</v>
      </c>
      <c r="L315" s="11">
        <f>SUMIFS('Fin Data'!AN:AN,'Fin Data'!A:A,D315)</f>
        <v>0</v>
      </c>
      <c r="M315" s="12">
        <f>IFERROR(SUMIFS('Fin Data'!AO:AO,'Fin Data'!A:A,D315),"")</f>
        <v>0</v>
      </c>
      <c r="N315" s="1"/>
      <c r="O315" s="11">
        <f t="shared" si="63"/>
        <v>0</v>
      </c>
      <c r="P315" s="12" t="str">
        <f t="shared" si="64"/>
        <v/>
      </c>
      <c r="Q315" s="1"/>
      <c r="R315" s="11">
        <f t="shared" si="65"/>
        <v>0</v>
      </c>
      <c r="S315" s="12" t="str">
        <f t="shared" si="66"/>
        <v/>
      </c>
      <c r="T315" s="11">
        <f t="shared" si="67"/>
        <v>0</v>
      </c>
      <c r="U315" s="1" t="e">
        <f t="shared" si="76"/>
        <v>#REF!</v>
      </c>
      <c r="V315" s="1"/>
      <c r="W315" s="11">
        <f>SUMIFS('Forecast Data'!$D:$D,'Forecast Data'!$C:$C,W$6,'Forecast Data'!$B:$B,$D315)</f>
        <v>0</v>
      </c>
      <c r="X315" s="11">
        <f>SUMIFS('Forecast Data'!$D:$D,'Forecast Data'!$C:$C,X$6,'Forecast Data'!$B:$B,$D315)</f>
        <v>0</v>
      </c>
      <c r="Y315" s="11">
        <f>SUMIFS('Forecast Data'!$D:$D,'Forecast Data'!$C:$C,Y$6,'Forecast Data'!$B:$B,$D315)</f>
        <v>0</v>
      </c>
      <c r="Z315" s="11">
        <f>SUMIFS('Forecast Data'!$D:$D,'Forecast Data'!$C:$C,Z$6,'Forecast Data'!$B:$B,$D315)</f>
        <v>0</v>
      </c>
      <c r="AA315" s="11">
        <f>SUMIFS('Forecast Data'!$D:$D,'Forecast Data'!$C:$C,AA$6,'Forecast Data'!$B:$B,$D315)</f>
        <v>0</v>
      </c>
      <c r="AB315" s="11">
        <f>SUMIFS('Forecast Data'!$D:$D,'Forecast Data'!$C:$C,AB$6,'Forecast Data'!$B:$B,$D315)</f>
        <v>0</v>
      </c>
      <c r="AC315" s="11">
        <f>SUMIFS('Forecast Data'!$D:$D,'Forecast Data'!$C:$C,AC$6,'Forecast Data'!$B:$B,$D315)</f>
        <v>0</v>
      </c>
      <c r="AD315" s="11">
        <f>SUMIFS('Forecast Data'!$D:$D,'Forecast Data'!$C:$C,AD$6,'Forecast Data'!$B:$B,$D315)</f>
        <v>0</v>
      </c>
      <c r="AE315" s="11">
        <f>SUMIFS('Forecast Data'!$D:$D,'Forecast Data'!$C:$C,AE$6,'Forecast Data'!$B:$B,$D315)</f>
        <v>0</v>
      </c>
      <c r="AF315" s="11">
        <f>SUMIFS('Forecast Data'!$D:$D,'Forecast Data'!$C:$C,AF$6,'Forecast Data'!$B:$B,$D315)</f>
        <v>0</v>
      </c>
      <c r="AG315" s="11">
        <f>SUMIFS('Forecast Data'!$D:$D,'Forecast Data'!$C:$C,AG$6,'Forecast Data'!$B:$B,$D315)</f>
        <v>0</v>
      </c>
      <c r="AH315" s="11">
        <f>SUMIFS('Forecast Data'!$D:$D,'Forecast Data'!$C:$C,AH$6,'Forecast Data'!$B:$B,$D315)</f>
        <v>0</v>
      </c>
      <c r="AI315" s="1"/>
      <c r="AJ315" s="12" t="str">
        <f>IF(SUMIFS('Forecast Data'!$E:$E,'Forecast Data'!$C:$C,AJ$6,'Forecast Data'!$B:$B,$D315)=0,"",SUMIFS('Forecast Data'!$E:$E,'Forecast Data'!$C:$C,AJ$6,'Forecast Data'!$B:$B,$D315))</f>
        <v/>
      </c>
      <c r="AK315" s="12" t="str">
        <f>IF(SUMIFS('Forecast Data'!$E:$E,'Forecast Data'!$C:$C,AK$6,'Forecast Data'!$B:$B,$D315)=0,"",SUMIFS('Forecast Data'!$E:$E,'Forecast Data'!$C:$C,AK$6,'Forecast Data'!$B:$B,$D315))</f>
        <v/>
      </c>
      <c r="AL315" s="12" t="str">
        <f>IF(SUMIFS('Forecast Data'!$E:$E,'Forecast Data'!$C:$C,AL$6,'Forecast Data'!$B:$B,$D315)=0,"",SUMIFS('Forecast Data'!$E:$E,'Forecast Data'!$C:$C,AL$6,'Forecast Data'!$B:$B,$D315))</f>
        <v/>
      </c>
      <c r="AM315" s="12" t="str">
        <f>IF(SUMIFS('Forecast Data'!$E:$E,'Forecast Data'!$C:$C,AM$6,'Forecast Data'!$B:$B,$D315)=0,"",SUMIFS('Forecast Data'!$E:$E,'Forecast Data'!$C:$C,AM$6,'Forecast Data'!$B:$B,$D315))</f>
        <v/>
      </c>
      <c r="AN315" s="12" t="str">
        <f>IF(SUMIFS('Forecast Data'!$E:$E,'Forecast Data'!$C:$C,AN$6,'Forecast Data'!$B:$B,$D315)=0,"",SUMIFS('Forecast Data'!$E:$E,'Forecast Data'!$C:$C,AN$6,'Forecast Data'!$B:$B,$D315))</f>
        <v/>
      </c>
      <c r="AO315" s="12" t="str">
        <f>IF(SUMIFS('Forecast Data'!$E:$E,'Forecast Data'!$C:$C,AO$6,'Forecast Data'!$B:$B,$D315)=0,"",SUMIFS('Forecast Data'!$E:$E,'Forecast Data'!$C:$C,AO$6,'Forecast Data'!$B:$B,$D315))</f>
        <v/>
      </c>
      <c r="AP315" s="12" t="str">
        <f>IF(SUMIFS('Forecast Data'!$E:$E,'Forecast Data'!$C:$C,AP$6,'Forecast Data'!$B:$B,$D315)=0,"",SUMIFS('Forecast Data'!$E:$E,'Forecast Data'!$C:$C,AP$6,'Forecast Data'!$B:$B,$D315))</f>
        <v/>
      </c>
      <c r="AQ315" s="12" t="str">
        <f>IF(SUMIFS('Forecast Data'!$E:$E,'Forecast Data'!$C:$C,AQ$6,'Forecast Data'!$B:$B,$D315)=0,"",SUMIFS('Forecast Data'!$E:$E,'Forecast Data'!$C:$C,AQ$6,'Forecast Data'!$B:$B,$D315))</f>
        <v/>
      </c>
      <c r="AR315" s="12" t="str">
        <f>IF(SUMIFS('Forecast Data'!$E:$E,'Forecast Data'!$C:$C,AR$6,'Forecast Data'!$B:$B,$D315)=0,"",SUMIFS('Forecast Data'!$E:$E,'Forecast Data'!$C:$C,AR$6,'Forecast Data'!$B:$B,$D315))</f>
        <v/>
      </c>
      <c r="AS315" s="12" t="str">
        <f>IF(SUMIFS('Forecast Data'!$E:$E,'Forecast Data'!$C:$C,AS$6,'Forecast Data'!$B:$B,$D315)=0,"",SUMIFS('Forecast Data'!$E:$E,'Forecast Data'!$C:$C,AS$6,'Forecast Data'!$B:$B,$D315))</f>
        <v/>
      </c>
      <c r="AT315" s="12" t="str">
        <f>IF(SUMIFS('Forecast Data'!$E:$E,'Forecast Data'!$C:$C,AT$6,'Forecast Data'!$B:$B,$D315)=0,"",SUMIFS('Forecast Data'!$E:$E,'Forecast Data'!$C:$C,AT$6,'Forecast Data'!$B:$B,$D315))</f>
        <v/>
      </c>
      <c r="AU315" s="12" t="str">
        <f>IF(SUMIFS('Forecast Data'!$E:$E,'Forecast Data'!$C:$C,AU$6,'Forecast Data'!$B:$B,$D315)=0,"",SUMIFS('Forecast Data'!$E:$E,'Forecast Data'!$C:$C,AU$6,'Forecast Data'!$B:$B,$D315))</f>
        <v/>
      </c>
      <c r="AV315" s="1"/>
      <c r="AW315" s="11">
        <f>SUMIFS('OP Units'!E:E,'OP Units'!$A:$A,$D315)</f>
        <v>0</v>
      </c>
      <c r="AX315" s="11">
        <f>SUMIFS('OP Units'!F:F,'OP Units'!$A:$A,$D315)</f>
        <v>0</v>
      </c>
      <c r="AY315" s="11">
        <f>SUMIFS('OP Units'!G:G,'OP Units'!$A:$A,$D315)</f>
        <v>0</v>
      </c>
      <c r="AZ315" s="11">
        <f>SUMIFS('OP Units'!H:H,'OP Units'!$A:$A,$D315)</f>
        <v>0</v>
      </c>
      <c r="BA315" s="11">
        <f>SUMIFS('OP Units'!I:I,'OP Units'!$A:$A,$D315)</f>
        <v>0</v>
      </c>
      <c r="BB315" s="11">
        <f>SUMIFS('OP Units'!J:J,'OP Units'!$A:$A,$D315)</f>
        <v>0</v>
      </c>
      <c r="BC315" s="11">
        <f>SUMIFS('OP Units'!K:K,'OP Units'!$A:$A,$D315)</f>
        <v>0</v>
      </c>
      <c r="BD315" s="11">
        <f>SUMIFS('OP Units'!L:L,'OP Units'!$A:$A,$D315)</f>
        <v>0</v>
      </c>
      <c r="BE315" s="11">
        <f>SUMIFS('OP Units'!M:M,'OP Units'!$A:$A,$D315)</f>
        <v>0</v>
      </c>
      <c r="BF315" s="11">
        <f>SUMIFS('OP Units'!N:N,'OP Units'!$A:$A,$D315)</f>
        <v>0</v>
      </c>
      <c r="BG315" s="11">
        <f>SUMIFS('OP Units'!O:O,'OP Units'!$A:$A,$D315)</f>
        <v>0</v>
      </c>
      <c r="BH315" s="11">
        <f>SUMIFS('OP Units'!P:P,'OP Units'!$A:$A,$D315)</f>
        <v>0</v>
      </c>
      <c r="BI315" s="1"/>
      <c r="BJ315" s="12" t="str">
        <f>IFERROR((SUMIFS('OP Units'!E:E,'OP Units'!$A:$A,$D315)-SUMIFS('Forecast Data'!$H:$H,'Forecast Data'!$C:$C,BJ$6,'Forecast Data'!$B:$B,$D315))/SUMIFS('Forecast Data'!$H:$H,'Forecast Data'!$C:$C,BJ$6,'Forecast Data'!$B:$B,$D315),"")</f>
        <v/>
      </c>
      <c r="BK315" s="12" t="str">
        <f>IFERROR((SUMIFS('OP Units'!F:F,'OP Units'!$A:$A,$D315)-SUMIFS('Forecast Data'!$H:$H,'Forecast Data'!$C:$C,BK$6,'Forecast Data'!$B:$B,$D315))/SUMIFS('Forecast Data'!$H:$H,'Forecast Data'!$C:$C,BK$6,'Forecast Data'!$B:$B,$D315),"")</f>
        <v/>
      </c>
      <c r="BL315" s="12" t="str">
        <f>IFERROR((SUMIFS('OP Units'!G:G,'OP Units'!$A:$A,$D315)-SUMIFS('Forecast Data'!$H:$H,'Forecast Data'!$C:$C,BL$6,'Forecast Data'!$B:$B,$D315))/SUMIFS('Forecast Data'!$H:$H,'Forecast Data'!$C:$C,BL$6,'Forecast Data'!$B:$B,$D315),"")</f>
        <v/>
      </c>
      <c r="BM315" s="12" t="str">
        <f>IFERROR((SUMIFS('OP Units'!H:H,'OP Units'!$A:$A,$D315)-SUMIFS('Forecast Data'!$H:$H,'Forecast Data'!$C:$C,BM$6,'Forecast Data'!$B:$B,$D315))/SUMIFS('Forecast Data'!$H:$H,'Forecast Data'!$C:$C,BM$6,'Forecast Data'!$B:$B,$D315),"")</f>
        <v/>
      </c>
      <c r="BN315" s="12" t="str">
        <f>IFERROR((SUMIFS('OP Units'!I:I,'OP Units'!$A:$A,$D315)-SUMIFS('Forecast Data'!$H:$H,'Forecast Data'!$C:$C,BN$6,'Forecast Data'!$B:$B,$D315))/SUMIFS('Forecast Data'!$H:$H,'Forecast Data'!$C:$C,BN$6,'Forecast Data'!$B:$B,$D315),"")</f>
        <v/>
      </c>
      <c r="BO315" s="12" t="str">
        <f>IFERROR((SUMIFS('OP Units'!J:J,'OP Units'!$A:$A,$D315)-SUMIFS('Forecast Data'!$H:$H,'Forecast Data'!$C:$C,BO$6,'Forecast Data'!$B:$B,$D315))/SUMIFS('Forecast Data'!$H:$H,'Forecast Data'!$C:$C,BO$6,'Forecast Data'!$B:$B,$D315),"")</f>
        <v/>
      </c>
      <c r="BP315" s="12" t="str">
        <f>IFERROR((SUMIFS('OP Units'!K:K,'OP Units'!$A:$A,$D315)-SUMIFS('Forecast Data'!$H:$H,'Forecast Data'!$C:$C,BP$6,'Forecast Data'!$B:$B,$D315))/SUMIFS('Forecast Data'!$H:$H,'Forecast Data'!$C:$C,BP$6,'Forecast Data'!$B:$B,$D315),"")</f>
        <v/>
      </c>
      <c r="BQ315" s="12" t="str">
        <f>IFERROR((SUMIFS('OP Units'!L:L,'OP Units'!$A:$A,$D315)-SUMIFS('Forecast Data'!$H:$H,'Forecast Data'!$C:$C,BQ$6,'Forecast Data'!$B:$B,$D315))/SUMIFS('Forecast Data'!$H:$H,'Forecast Data'!$C:$C,BQ$6,'Forecast Data'!$B:$B,$D315),"")</f>
        <v/>
      </c>
      <c r="BR315" s="12" t="str">
        <f>IFERROR((SUMIFS('OP Units'!M:M,'OP Units'!$A:$A,$D315)-SUMIFS('Forecast Data'!$H:$H,'Forecast Data'!$C:$C,BR$6,'Forecast Data'!$B:$B,$D315))/SUMIFS('Forecast Data'!$H:$H,'Forecast Data'!$C:$C,BR$6,'Forecast Data'!$B:$B,$D315),"")</f>
        <v/>
      </c>
      <c r="BS315" s="12" t="str">
        <f>IFERROR((SUMIFS('OP Units'!N:N,'OP Units'!$A:$A,$D315)-SUMIFS('Forecast Data'!$H:$H,'Forecast Data'!$C:$C,BS$6,'Forecast Data'!$B:$B,$D315))/SUMIFS('Forecast Data'!$H:$H,'Forecast Data'!$C:$C,BS$6,'Forecast Data'!$B:$B,$D315),"")</f>
        <v/>
      </c>
      <c r="BT315" s="12" t="str">
        <f>IFERROR((SUMIFS('OP Units'!O:O,'OP Units'!$A:$A,$D315)-SUMIFS('Forecast Data'!$H:$H,'Forecast Data'!$C:$C,BT$6,'Forecast Data'!$B:$B,$D315))/SUMIFS('Forecast Data'!$H:$H,'Forecast Data'!$C:$C,BT$6,'Forecast Data'!$B:$B,$D315),"")</f>
        <v/>
      </c>
      <c r="BU315" s="12" t="str">
        <f>IFERROR((SUMIFS('OP Units'!P:P,'OP Units'!$A:$A,$D315)-SUMIFS('Forecast Data'!$H:$H,'Forecast Data'!$C:$C,BU$6,'Forecast Data'!$B:$B,$D315))/SUMIFS('Forecast Data'!$H:$H,'Forecast Data'!$C:$C,BU$6,'Forecast Data'!$B:$B,$D315),"")</f>
        <v/>
      </c>
      <c r="BV315" s="12"/>
      <c r="BW315" s="11">
        <f>(SUMIFS('Forecast Data'!H:H,'Forecast Data'!B:B,D315,'Forecast Data'!C:C,BK$6)+SUMIFS('Forecast Data'!H:H,'Forecast Data'!B:B,D315,'Forecast Data'!C:C,BL$6)+SUMIFS('Forecast Data'!H:H,'Forecast Data'!B:B,D315,'Forecast Data'!C:C,BM$6)+SUMIFS('Forecast Data'!H:H,'Forecast Data'!B:B,D315,'Forecast Data'!C:C,BN$6)+SUMIFS('Forecast Data'!H:H,'Forecast Data'!B:B,D315,'Forecast Data'!C:C,BO$6)+SUMIFS('Forecast Data'!H:H,'Forecast Data'!B:B,D315,'Forecast Data'!C:C,BP$6)+SUMIFS('Forecast Data'!H:H,'Forecast Data'!B:B,D315,'Forecast Data'!C:C,BQ$6)+SUMIFS('Forecast Data'!H:H,'Forecast Data'!B:B,D315,'Forecast Data'!C:C,BJ$6))/8</f>
        <v>0</v>
      </c>
      <c r="BX315" s="12" t="str">
        <f>IFERROR((SUM(W315:AD315)-(SUMIFS('Forecast Data'!H:H,'Forecast Data'!B:B,B315,'Forecast Data'!C:C,BJ$6)+SUMIFS('Forecast Data'!H:H,'Forecast Data'!B:B,B315,'Forecast Data'!C:C,BK$6)+SUMIFS('Forecast Data'!H:H,'Forecast Data'!B:B,B315,'Forecast Data'!C:C,BL$6)+SUMIFS('Forecast Data'!H:H,'Forecast Data'!B:B,B315,'Forecast Data'!C:C,BM$6)+SUMIFS('Forecast Data'!H:H,'Forecast Data'!B:B,B315,'Forecast Data'!C:C,BN$6)+SUMIFS('Forecast Data'!H:H,'Forecast Data'!B:B,B315,'Forecast Data'!C:C,BO$6)+SUMIFS('Forecast Data'!H:H,'Forecast Data'!B:B,B315,'Forecast Data'!C:C,BP$6)+SUMIFS('Forecast Data'!H:H,'Forecast Data'!B:B,B315,'Forecast Data'!C:C,BQ$6)))/(SUMIFS('Forecast Data'!H:H,'Forecast Data'!B:B,B315,'Forecast Data'!C:C,BJ$6)+SUMIFS('Forecast Data'!H:H,'Forecast Data'!B:B,B315,'Forecast Data'!C:C,BK$6)+SUMIFS('Forecast Data'!H:H,'Forecast Data'!B:B,B315,'Forecast Data'!C:C,BL$6)+SUMIFS('Forecast Data'!H:H,'Forecast Data'!B:B,B315,'Forecast Data'!C:C,BM$6)+SUMIFS('Forecast Data'!H:H,'Forecast Data'!B:B,B315,'Forecast Data'!C:C,BN$6)+SUMIFS('Forecast Data'!H:H,'Forecast Data'!B:B,B315,'Forecast Data'!C:C,BO$6)+SUMIFS('Forecast Data'!H:H,'Forecast Data'!B:B,B315,'Forecast Data'!C:C,BP$6)+SUMIFS('Forecast Data'!H:H,'Forecast Data'!B:B,B315,'Forecast Data'!C:C,BQ$6)),"")</f>
        <v/>
      </c>
      <c r="BY315" s="12">
        <f t="shared" si="68"/>
        <v>0</v>
      </c>
      <c r="BZ315" s="16">
        <f t="shared" si="69"/>
        <v>0</v>
      </c>
      <c r="CA315" s="13">
        <f t="shared" si="70"/>
        <v>0</v>
      </c>
      <c r="CB315" s="12">
        <f t="shared" si="71"/>
        <v>0</v>
      </c>
      <c r="CC315" s="12"/>
      <c r="CD315" s="11">
        <f>(SUMIFS('Forecast Data'!H:H,'Forecast Data'!B:B,D315,'Forecast Data'!C:C,BK$6)+SUMIFS('Forecast Data'!H:H,'Forecast Data'!B:B,D315,'Forecast Data'!C:C,BL$6)+SUMIFS('Forecast Data'!H:H,'Forecast Data'!B:B,D315,'Forecast Data'!C:C,BM$6)+SUMIFS('Forecast Data'!H:H,'Forecast Data'!B:B,D315,'Forecast Data'!C:C,BJ$6))/4</f>
        <v>0</v>
      </c>
      <c r="CE315" s="12" t="str">
        <f>IFERROR((SUM(W315:Z315)-(SUMIFS('Forecast Data'!H:H,'Forecast Data'!B:B,D315,'Forecast Data'!C:C,BJ$6)+SUMIFS('Forecast Data'!H:H,'Forecast Data'!B:B,D315,'Forecast Data'!C:C,BK$6)+SUMIFS('Forecast Data'!H:H,'Forecast Data'!B:B,D315,'Forecast Data'!C:C,BL$6)+SUMIFS('Forecast Data'!H:H,'Forecast Data'!B:B,D315,'Forecast Data'!C:C,BM$6)))/(SUMIFS('Forecast Data'!H:H,'Forecast Data'!B:B,D315,'Forecast Data'!C:C,BJ$6)+SUMIFS('Forecast Data'!H:H,'Forecast Data'!B:B,D315,'Forecast Data'!C:C,BK$6)+SUMIFS('Forecast Data'!H:H,'Forecast Data'!B:B,D315,'Forecast Data'!C:C,BL$6)+SUMIFS('Forecast Data'!H:H,'Forecast Data'!B:B,D315,'Forecast Data'!C:C,BM$6)),"")</f>
        <v/>
      </c>
      <c r="CF315" s="12">
        <f t="shared" si="72"/>
        <v>0</v>
      </c>
      <c r="CG315" s="12">
        <f t="shared" si="73"/>
        <v>0</v>
      </c>
      <c r="CH315" s="13">
        <f t="shared" si="74"/>
        <v>0</v>
      </c>
      <c r="CI315" s="13"/>
    </row>
    <row r="316" spans="1:87" ht="13.2">
      <c r="A316" s="1"/>
      <c r="B316" t="str">
        <f t="shared" si="75"/>
        <v>Churn 2020 &amp; Prior Cohort</v>
      </c>
      <c r="D316" t="s">
        <v>348</v>
      </c>
      <c r="E316" s="11">
        <f>SUMIFS('Fin Data'!F:F,'Fin Data'!A:A,D316)</f>
        <v>0</v>
      </c>
      <c r="F316" s="11">
        <f>SUMIFS('Fin Data with 6 week hist'!I:I,'Fin Data with 6 week hist'!$A:$A,$D316)</f>
        <v>0</v>
      </c>
      <c r="G316" s="11">
        <f>SUMIFS('Fin Data with 6 week hist'!J:J,'Fin Data with 6 week hist'!$A:$A,$D316)</f>
        <v>0</v>
      </c>
      <c r="H316" s="11">
        <f>SUMIFS('Fin Data with 6 week hist'!K:K,'Fin Data with 6 week hist'!$A:$A,$D316)+SUMIFS('Unit Cancellations'!D:D,'Unit Cancellations'!$B:$B,$D316)</f>
        <v>0</v>
      </c>
      <c r="I316" s="11">
        <f>SUMIFS('Fin Data with 6 week hist'!L:L,'Fin Data with 6 week hist'!$A:$A,$D316)+SUMIFS('Unit Cancellations'!E:E,'Unit Cancellations'!$B:$B,$D316)</f>
        <v>0</v>
      </c>
      <c r="J316" s="11">
        <f>SUMIFS('Fin Data with 6 week hist'!M:M,'Fin Data with 6 week hist'!$A:$A,$D316)+SUMIFS('Unit Cancellations'!F:F,'Unit Cancellations'!$B:$B,$D316)</f>
        <v>0</v>
      </c>
      <c r="K316" s="11">
        <f>SUMIFS('Fin Data with 6 week hist'!N:N,'Fin Data with 6 week hist'!$A:$A,$D316)+SUMIFS('Unit Cancellations'!G:G,'Unit Cancellations'!$B:$B,$D316)</f>
        <v>0</v>
      </c>
      <c r="L316" s="11">
        <f>SUMIFS('Fin Data'!AN:AN,'Fin Data'!A:A,D316)</f>
        <v>0</v>
      </c>
      <c r="M316" s="12">
        <f>IFERROR(SUMIFS('Fin Data'!AO:AO,'Fin Data'!A:A,D316),"")</f>
        <v>0</v>
      </c>
      <c r="N316" s="1"/>
      <c r="O316" s="11">
        <f t="shared" si="63"/>
        <v>0</v>
      </c>
      <c r="P316" s="12" t="str">
        <f t="shared" si="64"/>
        <v/>
      </c>
      <c r="Q316" s="1"/>
      <c r="R316" s="11">
        <f t="shared" si="65"/>
        <v>0</v>
      </c>
      <c r="S316" s="12" t="str">
        <f t="shared" si="66"/>
        <v/>
      </c>
      <c r="T316" s="11">
        <f t="shared" si="67"/>
        <v>0</v>
      </c>
      <c r="U316" s="1" t="e">
        <f t="shared" si="76"/>
        <v>#REF!</v>
      </c>
      <c r="V316" s="1"/>
      <c r="W316" s="11">
        <f>SUMIFS('Forecast Data'!$D:$D,'Forecast Data'!$C:$C,W$6,'Forecast Data'!$B:$B,$D316)</f>
        <v>0</v>
      </c>
      <c r="X316" s="11">
        <f>SUMIFS('Forecast Data'!$D:$D,'Forecast Data'!$C:$C,X$6,'Forecast Data'!$B:$B,$D316)</f>
        <v>0</v>
      </c>
      <c r="Y316" s="11">
        <f>SUMIFS('Forecast Data'!$D:$D,'Forecast Data'!$C:$C,Y$6,'Forecast Data'!$B:$B,$D316)</f>
        <v>0</v>
      </c>
      <c r="Z316" s="11">
        <f>SUMIFS('Forecast Data'!$D:$D,'Forecast Data'!$C:$C,Z$6,'Forecast Data'!$B:$B,$D316)</f>
        <v>0</v>
      </c>
      <c r="AA316" s="11">
        <f>SUMIFS('Forecast Data'!$D:$D,'Forecast Data'!$C:$C,AA$6,'Forecast Data'!$B:$B,$D316)</f>
        <v>0</v>
      </c>
      <c r="AB316" s="11">
        <f>SUMIFS('Forecast Data'!$D:$D,'Forecast Data'!$C:$C,AB$6,'Forecast Data'!$B:$B,$D316)</f>
        <v>0</v>
      </c>
      <c r="AC316" s="11">
        <f>SUMIFS('Forecast Data'!$D:$D,'Forecast Data'!$C:$C,AC$6,'Forecast Data'!$B:$B,$D316)</f>
        <v>0</v>
      </c>
      <c r="AD316" s="11">
        <f>SUMIFS('Forecast Data'!$D:$D,'Forecast Data'!$C:$C,AD$6,'Forecast Data'!$B:$B,$D316)</f>
        <v>0</v>
      </c>
      <c r="AE316" s="11">
        <f>SUMIFS('Forecast Data'!$D:$D,'Forecast Data'!$C:$C,AE$6,'Forecast Data'!$B:$B,$D316)</f>
        <v>0</v>
      </c>
      <c r="AF316" s="11">
        <f>SUMIFS('Forecast Data'!$D:$D,'Forecast Data'!$C:$C,AF$6,'Forecast Data'!$B:$B,$D316)</f>
        <v>0</v>
      </c>
      <c r="AG316" s="11">
        <f>SUMIFS('Forecast Data'!$D:$D,'Forecast Data'!$C:$C,AG$6,'Forecast Data'!$B:$B,$D316)</f>
        <v>0</v>
      </c>
      <c r="AH316" s="11">
        <f>SUMIFS('Forecast Data'!$D:$D,'Forecast Data'!$C:$C,AH$6,'Forecast Data'!$B:$B,$D316)</f>
        <v>0</v>
      </c>
      <c r="AI316" s="1"/>
      <c r="AJ316" s="12" t="str">
        <f>IF(SUMIFS('Forecast Data'!$E:$E,'Forecast Data'!$C:$C,AJ$6,'Forecast Data'!$B:$B,$D316)=0,"",SUMIFS('Forecast Data'!$E:$E,'Forecast Data'!$C:$C,AJ$6,'Forecast Data'!$B:$B,$D316))</f>
        <v/>
      </c>
      <c r="AK316" s="12" t="str">
        <f>IF(SUMIFS('Forecast Data'!$E:$E,'Forecast Data'!$C:$C,AK$6,'Forecast Data'!$B:$B,$D316)=0,"",SUMIFS('Forecast Data'!$E:$E,'Forecast Data'!$C:$C,AK$6,'Forecast Data'!$B:$B,$D316))</f>
        <v/>
      </c>
      <c r="AL316" s="12" t="str">
        <f>IF(SUMIFS('Forecast Data'!$E:$E,'Forecast Data'!$C:$C,AL$6,'Forecast Data'!$B:$B,$D316)=0,"",SUMIFS('Forecast Data'!$E:$E,'Forecast Data'!$C:$C,AL$6,'Forecast Data'!$B:$B,$D316))</f>
        <v/>
      </c>
      <c r="AM316" s="12" t="str">
        <f>IF(SUMIFS('Forecast Data'!$E:$E,'Forecast Data'!$C:$C,AM$6,'Forecast Data'!$B:$B,$D316)=0,"",SUMIFS('Forecast Data'!$E:$E,'Forecast Data'!$C:$C,AM$6,'Forecast Data'!$B:$B,$D316))</f>
        <v/>
      </c>
      <c r="AN316" s="12" t="str">
        <f>IF(SUMIFS('Forecast Data'!$E:$E,'Forecast Data'!$C:$C,AN$6,'Forecast Data'!$B:$B,$D316)=0,"",SUMIFS('Forecast Data'!$E:$E,'Forecast Data'!$C:$C,AN$6,'Forecast Data'!$B:$B,$D316))</f>
        <v/>
      </c>
      <c r="AO316" s="12" t="str">
        <f>IF(SUMIFS('Forecast Data'!$E:$E,'Forecast Data'!$C:$C,AO$6,'Forecast Data'!$B:$B,$D316)=0,"",SUMIFS('Forecast Data'!$E:$E,'Forecast Data'!$C:$C,AO$6,'Forecast Data'!$B:$B,$D316))</f>
        <v/>
      </c>
      <c r="AP316" s="12" t="str">
        <f>IF(SUMIFS('Forecast Data'!$E:$E,'Forecast Data'!$C:$C,AP$6,'Forecast Data'!$B:$B,$D316)=0,"",SUMIFS('Forecast Data'!$E:$E,'Forecast Data'!$C:$C,AP$6,'Forecast Data'!$B:$B,$D316))</f>
        <v/>
      </c>
      <c r="AQ316" s="12" t="str">
        <f>IF(SUMIFS('Forecast Data'!$E:$E,'Forecast Data'!$C:$C,AQ$6,'Forecast Data'!$B:$B,$D316)=0,"",SUMIFS('Forecast Data'!$E:$E,'Forecast Data'!$C:$C,AQ$6,'Forecast Data'!$B:$B,$D316))</f>
        <v/>
      </c>
      <c r="AR316" s="12" t="str">
        <f>IF(SUMIFS('Forecast Data'!$E:$E,'Forecast Data'!$C:$C,AR$6,'Forecast Data'!$B:$B,$D316)=0,"",SUMIFS('Forecast Data'!$E:$E,'Forecast Data'!$C:$C,AR$6,'Forecast Data'!$B:$B,$D316))</f>
        <v/>
      </c>
      <c r="AS316" s="12" t="str">
        <f>IF(SUMIFS('Forecast Data'!$E:$E,'Forecast Data'!$C:$C,AS$6,'Forecast Data'!$B:$B,$D316)=0,"",SUMIFS('Forecast Data'!$E:$E,'Forecast Data'!$C:$C,AS$6,'Forecast Data'!$B:$B,$D316))</f>
        <v/>
      </c>
      <c r="AT316" s="12" t="str">
        <f>IF(SUMIFS('Forecast Data'!$E:$E,'Forecast Data'!$C:$C,AT$6,'Forecast Data'!$B:$B,$D316)=0,"",SUMIFS('Forecast Data'!$E:$E,'Forecast Data'!$C:$C,AT$6,'Forecast Data'!$B:$B,$D316))</f>
        <v/>
      </c>
      <c r="AU316" s="12" t="str">
        <f>IF(SUMIFS('Forecast Data'!$E:$E,'Forecast Data'!$C:$C,AU$6,'Forecast Data'!$B:$B,$D316)=0,"",SUMIFS('Forecast Data'!$E:$E,'Forecast Data'!$C:$C,AU$6,'Forecast Data'!$B:$B,$D316))</f>
        <v/>
      </c>
      <c r="AV316" s="1"/>
      <c r="AW316" s="11">
        <f>SUMIFS('OP Units'!E:E,'OP Units'!$A:$A,$D316)</f>
        <v>0</v>
      </c>
      <c r="AX316" s="11">
        <f>SUMIFS('OP Units'!F:F,'OP Units'!$A:$A,$D316)</f>
        <v>0</v>
      </c>
      <c r="AY316" s="11">
        <f>SUMIFS('OP Units'!G:G,'OP Units'!$A:$A,$D316)</f>
        <v>0</v>
      </c>
      <c r="AZ316" s="11">
        <f>SUMIFS('OP Units'!H:H,'OP Units'!$A:$A,$D316)</f>
        <v>0</v>
      </c>
      <c r="BA316" s="11">
        <f>SUMIFS('OP Units'!I:I,'OP Units'!$A:$A,$D316)</f>
        <v>0</v>
      </c>
      <c r="BB316" s="11">
        <f>SUMIFS('OP Units'!J:J,'OP Units'!$A:$A,$D316)</f>
        <v>0</v>
      </c>
      <c r="BC316" s="11">
        <f>SUMIFS('OP Units'!K:K,'OP Units'!$A:$A,$D316)</f>
        <v>0</v>
      </c>
      <c r="BD316" s="11">
        <f>SUMIFS('OP Units'!L:L,'OP Units'!$A:$A,$D316)</f>
        <v>0</v>
      </c>
      <c r="BE316" s="11">
        <f>SUMIFS('OP Units'!M:M,'OP Units'!$A:$A,$D316)</f>
        <v>0</v>
      </c>
      <c r="BF316" s="11">
        <f>SUMIFS('OP Units'!N:N,'OP Units'!$A:$A,$D316)</f>
        <v>0</v>
      </c>
      <c r="BG316" s="11">
        <f>SUMIFS('OP Units'!O:O,'OP Units'!$A:$A,$D316)</f>
        <v>0</v>
      </c>
      <c r="BH316" s="11">
        <f>SUMIFS('OP Units'!P:P,'OP Units'!$A:$A,$D316)</f>
        <v>0</v>
      </c>
      <c r="BI316" s="1"/>
      <c r="BJ316" s="12" t="str">
        <f>IFERROR((SUMIFS('OP Units'!E:E,'OP Units'!$A:$A,$D316)-SUMIFS('Forecast Data'!$H:$H,'Forecast Data'!$C:$C,BJ$6,'Forecast Data'!$B:$B,$D316))/SUMIFS('Forecast Data'!$H:$H,'Forecast Data'!$C:$C,BJ$6,'Forecast Data'!$B:$B,$D316),"")</f>
        <v/>
      </c>
      <c r="BK316" s="12" t="str">
        <f>IFERROR((SUMIFS('OP Units'!F:F,'OP Units'!$A:$A,$D316)-SUMIFS('Forecast Data'!$H:$H,'Forecast Data'!$C:$C,BK$6,'Forecast Data'!$B:$B,$D316))/SUMIFS('Forecast Data'!$H:$H,'Forecast Data'!$C:$C,BK$6,'Forecast Data'!$B:$B,$D316),"")</f>
        <v/>
      </c>
      <c r="BL316" s="12" t="str">
        <f>IFERROR((SUMIFS('OP Units'!G:G,'OP Units'!$A:$A,$D316)-SUMIFS('Forecast Data'!$H:$H,'Forecast Data'!$C:$C,BL$6,'Forecast Data'!$B:$B,$D316))/SUMIFS('Forecast Data'!$H:$H,'Forecast Data'!$C:$C,BL$6,'Forecast Data'!$B:$B,$D316),"")</f>
        <v/>
      </c>
      <c r="BM316" s="12" t="str">
        <f>IFERROR((SUMIFS('OP Units'!H:H,'OP Units'!$A:$A,$D316)-SUMIFS('Forecast Data'!$H:$H,'Forecast Data'!$C:$C,BM$6,'Forecast Data'!$B:$B,$D316))/SUMIFS('Forecast Data'!$H:$H,'Forecast Data'!$C:$C,BM$6,'Forecast Data'!$B:$B,$D316),"")</f>
        <v/>
      </c>
      <c r="BN316" s="12" t="str">
        <f>IFERROR((SUMIFS('OP Units'!I:I,'OP Units'!$A:$A,$D316)-SUMIFS('Forecast Data'!$H:$H,'Forecast Data'!$C:$C,BN$6,'Forecast Data'!$B:$B,$D316))/SUMIFS('Forecast Data'!$H:$H,'Forecast Data'!$C:$C,BN$6,'Forecast Data'!$B:$B,$D316),"")</f>
        <v/>
      </c>
      <c r="BO316" s="12" t="str">
        <f>IFERROR((SUMIFS('OP Units'!J:J,'OP Units'!$A:$A,$D316)-SUMIFS('Forecast Data'!$H:$H,'Forecast Data'!$C:$C,BO$6,'Forecast Data'!$B:$B,$D316))/SUMIFS('Forecast Data'!$H:$H,'Forecast Data'!$C:$C,BO$6,'Forecast Data'!$B:$B,$D316),"")</f>
        <v/>
      </c>
      <c r="BP316" s="12" t="str">
        <f>IFERROR((SUMIFS('OP Units'!K:K,'OP Units'!$A:$A,$D316)-SUMIFS('Forecast Data'!$H:$H,'Forecast Data'!$C:$C,BP$6,'Forecast Data'!$B:$B,$D316))/SUMIFS('Forecast Data'!$H:$H,'Forecast Data'!$C:$C,BP$6,'Forecast Data'!$B:$B,$D316),"")</f>
        <v/>
      </c>
      <c r="BQ316" s="12" t="str">
        <f>IFERROR((SUMIFS('OP Units'!L:L,'OP Units'!$A:$A,$D316)-SUMIFS('Forecast Data'!$H:$H,'Forecast Data'!$C:$C,BQ$6,'Forecast Data'!$B:$B,$D316))/SUMIFS('Forecast Data'!$H:$H,'Forecast Data'!$C:$C,BQ$6,'Forecast Data'!$B:$B,$D316),"")</f>
        <v/>
      </c>
      <c r="BR316" s="12" t="str">
        <f>IFERROR((SUMIFS('OP Units'!M:M,'OP Units'!$A:$A,$D316)-SUMIFS('Forecast Data'!$H:$H,'Forecast Data'!$C:$C,BR$6,'Forecast Data'!$B:$B,$D316))/SUMIFS('Forecast Data'!$H:$H,'Forecast Data'!$C:$C,BR$6,'Forecast Data'!$B:$B,$D316),"")</f>
        <v/>
      </c>
      <c r="BS316" s="12" t="str">
        <f>IFERROR((SUMIFS('OP Units'!N:N,'OP Units'!$A:$A,$D316)-SUMIFS('Forecast Data'!$H:$H,'Forecast Data'!$C:$C,BS$6,'Forecast Data'!$B:$B,$D316))/SUMIFS('Forecast Data'!$H:$H,'Forecast Data'!$C:$C,BS$6,'Forecast Data'!$B:$B,$D316),"")</f>
        <v/>
      </c>
      <c r="BT316" s="12" t="str">
        <f>IFERROR((SUMIFS('OP Units'!O:O,'OP Units'!$A:$A,$D316)-SUMIFS('Forecast Data'!$H:$H,'Forecast Data'!$C:$C,BT$6,'Forecast Data'!$B:$B,$D316))/SUMIFS('Forecast Data'!$H:$H,'Forecast Data'!$C:$C,BT$6,'Forecast Data'!$B:$B,$D316),"")</f>
        <v/>
      </c>
      <c r="BU316" s="12" t="str">
        <f>IFERROR((SUMIFS('OP Units'!P:P,'OP Units'!$A:$A,$D316)-SUMIFS('Forecast Data'!$H:$H,'Forecast Data'!$C:$C,BU$6,'Forecast Data'!$B:$B,$D316))/SUMIFS('Forecast Data'!$H:$H,'Forecast Data'!$C:$C,BU$6,'Forecast Data'!$B:$B,$D316),"")</f>
        <v/>
      </c>
      <c r="BV316" s="12"/>
      <c r="BW316" s="11">
        <f>(SUMIFS('Forecast Data'!H:H,'Forecast Data'!B:B,D316,'Forecast Data'!C:C,BK$6)+SUMIFS('Forecast Data'!H:H,'Forecast Data'!B:B,D316,'Forecast Data'!C:C,BL$6)+SUMIFS('Forecast Data'!H:H,'Forecast Data'!B:B,D316,'Forecast Data'!C:C,BM$6)+SUMIFS('Forecast Data'!H:H,'Forecast Data'!B:B,D316,'Forecast Data'!C:C,BN$6)+SUMIFS('Forecast Data'!H:H,'Forecast Data'!B:B,D316,'Forecast Data'!C:C,BO$6)+SUMIFS('Forecast Data'!H:H,'Forecast Data'!B:B,D316,'Forecast Data'!C:C,BP$6)+SUMIFS('Forecast Data'!H:H,'Forecast Data'!B:B,D316,'Forecast Data'!C:C,BQ$6)+SUMIFS('Forecast Data'!H:H,'Forecast Data'!B:B,D316,'Forecast Data'!C:C,BJ$6))/8</f>
        <v>0</v>
      </c>
      <c r="BX316" s="12" t="str">
        <f>IFERROR((SUM(W316:AD316)-(SUMIFS('Forecast Data'!H:H,'Forecast Data'!B:B,B316,'Forecast Data'!C:C,BJ$6)+SUMIFS('Forecast Data'!H:H,'Forecast Data'!B:B,B316,'Forecast Data'!C:C,BK$6)+SUMIFS('Forecast Data'!H:H,'Forecast Data'!B:B,B316,'Forecast Data'!C:C,BL$6)+SUMIFS('Forecast Data'!H:H,'Forecast Data'!B:B,B316,'Forecast Data'!C:C,BM$6)+SUMIFS('Forecast Data'!H:H,'Forecast Data'!B:B,B316,'Forecast Data'!C:C,BN$6)+SUMIFS('Forecast Data'!H:H,'Forecast Data'!B:B,B316,'Forecast Data'!C:C,BO$6)+SUMIFS('Forecast Data'!H:H,'Forecast Data'!B:B,B316,'Forecast Data'!C:C,BP$6)+SUMIFS('Forecast Data'!H:H,'Forecast Data'!B:B,B316,'Forecast Data'!C:C,BQ$6)))/(SUMIFS('Forecast Data'!H:H,'Forecast Data'!B:B,B316,'Forecast Data'!C:C,BJ$6)+SUMIFS('Forecast Data'!H:H,'Forecast Data'!B:B,B316,'Forecast Data'!C:C,BK$6)+SUMIFS('Forecast Data'!H:H,'Forecast Data'!B:B,B316,'Forecast Data'!C:C,BL$6)+SUMIFS('Forecast Data'!H:H,'Forecast Data'!B:B,B316,'Forecast Data'!C:C,BM$6)+SUMIFS('Forecast Data'!H:H,'Forecast Data'!B:B,B316,'Forecast Data'!C:C,BN$6)+SUMIFS('Forecast Data'!H:H,'Forecast Data'!B:B,B316,'Forecast Data'!C:C,BO$6)+SUMIFS('Forecast Data'!H:H,'Forecast Data'!B:B,B316,'Forecast Data'!C:C,BP$6)+SUMIFS('Forecast Data'!H:H,'Forecast Data'!B:B,B316,'Forecast Data'!C:C,BQ$6)),"")</f>
        <v/>
      </c>
      <c r="BY316" s="12">
        <f t="shared" si="68"/>
        <v>0</v>
      </c>
      <c r="BZ316" s="16">
        <f t="shared" si="69"/>
        <v>0</v>
      </c>
      <c r="CA316" s="13">
        <f t="shared" si="70"/>
        <v>0</v>
      </c>
      <c r="CB316" s="12">
        <f t="shared" si="71"/>
        <v>0</v>
      </c>
      <c r="CC316" s="12"/>
      <c r="CD316" s="11">
        <f>(SUMIFS('Forecast Data'!H:H,'Forecast Data'!B:B,D316,'Forecast Data'!C:C,BK$6)+SUMIFS('Forecast Data'!H:H,'Forecast Data'!B:B,D316,'Forecast Data'!C:C,BL$6)+SUMIFS('Forecast Data'!H:H,'Forecast Data'!B:B,D316,'Forecast Data'!C:C,BM$6)+SUMIFS('Forecast Data'!H:H,'Forecast Data'!B:B,D316,'Forecast Data'!C:C,BJ$6))/4</f>
        <v>0</v>
      </c>
      <c r="CE316" s="12" t="str">
        <f>IFERROR((SUM(W316:Z316)-(SUMIFS('Forecast Data'!H:H,'Forecast Data'!B:B,D316,'Forecast Data'!C:C,BJ$6)+SUMIFS('Forecast Data'!H:H,'Forecast Data'!B:B,D316,'Forecast Data'!C:C,BK$6)+SUMIFS('Forecast Data'!H:H,'Forecast Data'!B:B,D316,'Forecast Data'!C:C,BL$6)+SUMIFS('Forecast Data'!H:H,'Forecast Data'!B:B,D316,'Forecast Data'!C:C,BM$6)))/(SUMIFS('Forecast Data'!H:H,'Forecast Data'!B:B,D316,'Forecast Data'!C:C,BJ$6)+SUMIFS('Forecast Data'!H:H,'Forecast Data'!B:B,D316,'Forecast Data'!C:C,BK$6)+SUMIFS('Forecast Data'!H:H,'Forecast Data'!B:B,D316,'Forecast Data'!C:C,BL$6)+SUMIFS('Forecast Data'!H:H,'Forecast Data'!B:B,D316,'Forecast Data'!C:C,BM$6)),"")</f>
        <v/>
      </c>
      <c r="CF316" s="12">
        <f t="shared" si="72"/>
        <v>0</v>
      </c>
      <c r="CG316" s="12">
        <f t="shared" si="73"/>
        <v>0</v>
      </c>
      <c r="CH316" s="13">
        <f t="shared" si="74"/>
        <v>0</v>
      </c>
      <c r="CI316" s="13"/>
    </row>
    <row r="317" spans="1:87" ht="13.2">
      <c r="A317" s="1"/>
      <c r="B317" t="str">
        <f t="shared" si="75"/>
        <v>Churn 2021 Cohort</v>
      </c>
      <c r="D317" t="s">
        <v>349</v>
      </c>
      <c r="E317" s="11">
        <f>SUMIFS('Fin Data'!F:F,'Fin Data'!A:A,D317)</f>
        <v>0</v>
      </c>
      <c r="F317" s="11">
        <f>SUMIFS('Fin Data with 6 week hist'!I:I,'Fin Data with 6 week hist'!$A:$A,$D317)</f>
        <v>0</v>
      </c>
      <c r="G317" s="11">
        <f>SUMIFS('Fin Data with 6 week hist'!J:J,'Fin Data with 6 week hist'!$A:$A,$D317)</f>
        <v>0</v>
      </c>
      <c r="H317" s="11">
        <f>SUMIFS('Fin Data with 6 week hist'!K:K,'Fin Data with 6 week hist'!$A:$A,$D317)+SUMIFS('Unit Cancellations'!D:D,'Unit Cancellations'!$B:$B,$D317)</f>
        <v>0</v>
      </c>
      <c r="I317" s="11">
        <f>SUMIFS('Fin Data with 6 week hist'!L:L,'Fin Data with 6 week hist'!$A:$A,$D317)+SUMIFS('Unit Cancellations'!E:E,'Unit Cancellations'!$B:$B,$D317)</f>
        <v>0</v>
      </c>
      <c r="J317" s="11">
        <f>SUMIFS('Fin Data with 6 week hist'!M:M,'Fin Data with 6 week hist'!$A:$A,$D317)+SUMIFS('Unit Cancellations'!F:F,'Unit Cancellations'!$B:$B,$D317)</f>
        <v>0</v>
      </c>
      <c r="K317" s="11">
        <f>SUMIFS('Fin Data with 6 week hist'!N:N,'Fin Data with 6 week hist'!$A:$A,$D317)+SUMIFS('Unit Cancellations'!G:G,'Unit Cancellations'!$B:$B,$D317)</f>
        <v>0</v>
      </c>
      <c r="L317" s="11">
        <f>SUMIFS('Fin Data'!AN:AN,'Fin Data'!A:A,D317)</f>
        <v>0</v>
      </c>
      <c r="M317" s="12">
        <f>IFERROR(SUMIFS('Fin Data'!AO:AO,'Fin Data'!A:A,D317),"")</f>
        <v>0</v>
      </c>
      <c r="N317" s="1"/>
      <c r="O317" s="11">
        <f t="shared" si="63"/>
        <v>0</v>
      </c>
      <c r="P317" s="12" t="str">
        <f t="shared" si="64"/>
        <v/>
      </c>
      <c r="Q317" s="1"/>
      <c r="R317" s="11">
        <f t="shared" si="65"/>
        <v>0</v>
      </c>
      <c r="S317" s="12" t="str">
        <f t="shared" si="66"/>
        <v/>
      </c>
      <c r="T317" s="11">
        <f t="shared" si="67"/>
        <v>0</v>
      </c>
      <c r="U317" s="1" t="e">
        <f t="shared" si="76"/>
        <v>#REF!</v>
      </c>
      <c r="V317" s="1"/>
      <c r="W317" s="11">
        <f>SUMIFS('Forecast Data'!$D:$D,'Forecast Data'!$C:$C,W$6,'Forecast Data'!$B:$B,$D317)</f>
        <v>0</v>
      </c>
      <c r="X317" s="11">
        <f>SUMIFS('Forecast Data'!$D:$D,'Forecast Data'!$C:$C,X$6,'Forecast Data'!$B:$B,$D317)</f>
        <v>0</v>
      </c>
      <c r="Y317" s="11">
        <f>SUMIFS('Forecast Data'!$D:$D,'Forecast Data'!$C:$C,Y$6,'Forecast Data'!$B:$B,$D317)</f>
        <v>0</v>
      </c>
      <c r="Z317" s="11">
        <f>SUMIFS('Forecast Data'!$D:$D,'Forecast Data'!$C:$C,Z$6,'Forecast Data'!$B:$B,$D317)</f>
        <v>0</v>
      </c>
      <c r="AA317" s="11">
        <f>SUMIFS('Forecast Data'!$D:$D,'Forecast Data'!$C:$C,AA$6,'Forecast Data'!$B:$B,$D317)</f>
        <v>0</v>
      </c>
      <c r="AB317" s="11">
        <f>SUMIFS('Forecast Data'!$D:$D,'Forecast Data'!$C:$C,AB$6,'Forecast Data'!$B:$B,$D317)</f>
        <v>0</v>
      </c>
      <c r="AC317" s="11">
        <f>SUMIFS('Forecast Data'!$D:$D,'Forecast Data'!$C:$C,AC$6,'Forecast Data'!$B:$B,$D317)</f>
        <v>0</v>
      </c>
      <c r="AD317" s="11">
        <f>SUMIFS('Forecast Data'!$D:$D,'Forecast Data'!$C:$C,AD$6,'Forecast Data'!$B:$B,$D317)</f>
        <v>0</v>
      </c>
      <c r="AE317" s="11">
        <f>SUMIFS('Forecast Data'!$D:$D,'Forecast Data'!$C:$C,AE$6,'Forecast Data'!$B:$B,$D317)</f>
        <v>0</v>
      </c>
      <c r="AF317" s="11">
        <f>SUMIFS('Forecast Data'!$D:$D,'Forecast Data'!$C:$C,AF$6,'Forecast Data'!$B:$B,$D317)</f>
        <v>0</v>
      </c>
      <c r="AG317" s="11">
        <f>SUMIFS('Forecast Data'!$D:$D,'Forecast Data'!$C:$C,AG$6,'Forecast Data'!$B:$B,$D317)</f>
        <v>0</v>
      </c>
      <c r="AH317" s="11">
        <f>SUMIFS('Forecast Data'!$D:$D,'Forecast Data'!$C:$C,AH$6,'Forecast Data'!$B:$B,$D317)</f>
        <v>0</v>
      </c>
      <c r="AI317" s="1"/>
      <c r="AJ317" s="12" t="str">
        <f>IF(SUMIFS('Forecast Data'!$E:$E,'Forecast Data'!$C:$C,AJ$6,'Forecast Data'!$B:$B,$D317)=0,"",SUMIFS('Forecast Data'!$E:$E,'Forecast Data'!$C:$C,AJ$6,'Forecast Data'!$B:$B,$D317))</f>
        <v/>
      </c>
      <c r="AK317" s="12" t="str">
        <f>IF(SUMIFS('Forecast Data'!$E:$E,'Forecast Data'!$C:$C,AK$6,'Forecast Data'!$B:$B,$D317)=0,"",SUMIFS('Forecast Data'!$E:$E,'Forecast Data'!$C:$C,AK$6,'Forecast Data'!$B:$B,$D317))</f>
        <v/>
      </c>
      <c r="AL317" s="12" t="str">
        <f>IF(SUMIFS('Forecast Data'!$E:$E,'Forecast Data'!$C:$C,AL$6,'Forecast Data'!$B:$B,$D317)=0,"",SUMIFS('Forecast Data'!$E:$E,'Forecast Data'!$C:$C,AL$6,'Forecast Data'!$B:$B,$D317))</f>
        <v/>
      </c>
      <c r="AM317" s="12" t="str">
        <f>IF(SUMIFS('Forecast Data'!$E:$E,'Forecast Data'!$C:$C,AM$6,'Forecast Data'!$B:$B,$D317)=0,"",SUMIFS('Forecast Data'!$E:$E,'Forecast Data'!$C:$C,AM$6,'Forecast Data'!$B:$B,$D317))</f>
        <v/>
      </c>
      <c r="AN317" s="12" t="str">
        <f>IF(SUMIFS('Forecast Data'!$E:$E,'Forecast Data'!$C:$C,AN$6,'Forecast Data'!$B:$B,$D317)=0,"",SUMIFS('Forecast Data'!$E:$E,'Forecast Data'!$C:$C,AN$6,'Forecast Data'!$B:$B,$D317))</f>
        <v/>
      </c>
      <c r="AO317" s="12" t="str">
        <f>IF(SUMIFS('Forecast Data'!$E:$E,'Forecast Data'!$C:$C,AO$6,'Forecast Data'!$B:$B,$D317)=0,"",SUMIFS('Forecast Data'!$E:$E,'Forecast Data'!$C:$C,AO$6,'Forecast Data'!$B:$B,$D317))</f>
        <v/>
      </c>
      <c r="AP317" s="12" t="str">
        <f>IF(SUMIFS('Forecast Data'!$E:$E,'Forecast Data'!$C:$C,AP$6,'Forecast Data'!$B:$B,$D317)=0,"",SUMIFS('Forecast Data'!$E:$E,'Forecast Data'!$C:$C,AP$6,'Forecast Data'!$B:$B,$D317))</f>
        <v/>
      </c>
      <c r="AQ317" s="12" t="str">
        <f>IF(SUMIFS('Forecast Data'!$E:$E,'Forecast Data'!$C:$C,AQ$6,'Forecast Data'!$B:$B,$D317)=0,"",SUMIFS('Forecast Data'!$E:$E,'Forecast Data'!$C:$C,AQ$6,'Forecast Data'!$B:$B,$D317))</f>
        <v/>
      </c>
      <c r="AR317" s="12" t="str">
        <f>IF(SUMIFS('Forecast Data'!$E:$E,'Forecast Data'!$C:$C,AR$6,'Forecast Data'!$B:$B,$D317)=0,"",SUMIFS('Forecast Data'!$E:$E,'Forecast Data'!$C:$C,AR$6,'Forecast Data'!$B:$B,$D317))</f>
        <v/>
      </c>
      <c r="AS317" s="12" t="str">
        <f>IF(SUMIFS('Forecast Data'!$E:$E,'Forecast Data'!$C:$C,AS$6,'Forecast Data'!$B:$B,$D317)=0,"",SUMIFS('Forecast Data'!$E:$E,'Forecast Data'!$C:$C,AS$6,'Forecast Data'!$B:$B,$D317))</f>
        <v/>
      </c>
      <c r="AT317" s="12" t="str">
        <f>IF(SUMIFS('Forecast Data'!$E:$E,'Forecast Data'!$C:$C,AT$6,'Forecast Data'!$B:$B,$D317)=0,"",SUMIFS('Forecast Data'!$E:$E,'Forecast Data'!$C:$C,AT$6,'Forecast Data'!$B:$B,$D317))</f>
        <v/>
      </c>
      <c r="AU317" s="12" t="str">
        <f>IF(SUMIFS('Forecast Data'!$E:$E,'Forecast Data'!$C:$C,AU$6,'Forecast Data'!$B:$B,$D317)=0,"",SUMIFS('Forecast Data'!$E:$E,'Forecast Data'!$C:$C,AU$6,'Forecast Data'!$B:$B,$D317))</f>
        <v/>
      </c>
      <c r="AV317" s="1"/>
      <c r="AW317" s="11">
        <f>SUMIFS('OP Units'!E:E,'OP Units'!$A:$A,$D317)</f>
        <v>0</v>
      </c>
      <c r="AX317" s="11">
        <f>SUMIFS('OP Units'!F:F,'OP Units'!$A:$A,$D317)</f>
        <v>0</v>
      </c>
      <c r="AY317" s="11">
        <f>SUMIFS('OP Units'!G:G,'OP Units'!$A:$A,$D317)</f>
        <v>0</v>
      </c>
      <c r="AZ317" s="11">
        <f>SUMIFS('OP Units'!H:H,'OP Units'!$A:$A,$D317)</f>
        <v>0</v>
      </c>
      <c r="BA317" s="11">
        <f>SUMIFS('OP Units'!I:I,'OP Units'!$A:$A,$D317)</f>
        <v>0</v>
      </c>
      <c r="BB317" s="11">
        <f>SUMIFS('OP Units'!J:J,'OP Units'!$A:$A,$D317)</f>
        <v>0</v>
      </c>
      <c r="BC317" s="11">
        <f>SUMIFS('OP Units'!K:K,'OP Units'!$A:$A,$D317)</f>
        <v>0</v>
      </c>
      <c r="BD317" s="11">
        <f>SUMIFS('OP Units'!L:L,'OP Units'!$A:$A,$D317)</f>
        <v>0</v>
      </c>
      <c r="BE317" s="11">
        <f>SUMIFS('OP Units'!M:M,'OP Units'!$A:$A,$D317)</f>
        <v>0</v>
      </c>
      <c r="BF317" s="11">
        <f>SUMIFS('OP Units'!N:N,'OP Units'!$A:$A,$D317)</f>
        <v>0</v>
      </c>
      <c r="BG317" s="11">
        <f>SUMIFS('OP Units'!O:O,'OP Units'!$A:$A,$D317)</f>
        <v>0</v>
      </c>
      <c r="BH317" s="11">
        <f>SUMIFS('OP Units'!P:P,'OP Units'!$A:$A,$D317)</f>
        <v>0</v>
      </c>
      <c r="BI317" s="1"/>
      <c r="BJ317" s="12" t="str">
        <f>IFERROR((SUMIFS('OP Units'!E:E,'OP Units'!$A:$A,$D317)-SUMIFS('Forecast Data'!$H:$H,'Forecast Data'!$C:$C,BJ$6,'Forecast Data'!$B:$B,$D317))/SUMIFS('Forecast Data'!$H:$H,'Forecast Data'!$C:$C,BJ$6,'Forecast Data'!$B:$B,$D317),"")</f>
        <v/>
      </c>
      <c r="BK317" s="12" t="str">
        <f>IFERROR((SUMIFS('OP Units'!F:F,'OP Units'!$A:$A,$D317)-SUMIFS('Forecast Data'!$H:$H,'Forecast Data'!$C:$C,BK$6,'Forecast Data'!$B:$B,$D317))/SUMIFS('Forecast Data'!$H:$H,'Forecast Data'!$C:$C,BK$6,'Forecast Data'!$B:$B,$D317),"")</f>
        <v/>
      </c>
      <c r="BL317" s="12" t="str">
        <f>IFERROR((SUMIFS('OP Units'!G:G,'OP Units'!$A:$A,$D317)-SUMIFS('Forecast Data'!$H:$H,'Forecast Data'!$C:$C,BL$6,'Forecast Data'!$B:$B,$D317))/SUMIFS('Forecast Data'!$H:$H,'Forecast Data'!$C:$C,BL$6,'Forecast Data'!$B:$B,$D317),"")</f>
        <v/>
      </c>
      <c r="BM317" s="12" t="str">
        <f>IFERROR((SUMIFS('OP Units'!H:H,'OP Units'!$A:$A,$D317)-SUMIFS('Forecast Data'!$H:$H,'Forecast Data'!$C:$C,BM$6,'Forecast Data'!$B:$B,$D317))/SUMIFS('Forecast Data'!$H:$H,'Forecast Data'!$C:$C,BM$6,'Forecast Data'!$B:$B,$D317),"")</f>
        <v/>
      </c>
      <c r="BN317" s="12" t="str">
        <f>IFERROR((SUMIFS('OP Units'!I:I,'OP Units'!$A:$A,$D317)-SUMIFS('Forecast Data'!$H:$H,'Forecast Data'!$C:$C,BN$6,'Forecast Data'!$B:$B,$D317))/SUMIFS('Forecast Data'!$H:$H,'Forecast Data'!$C:$C,BN$6,'Forecast Data'!$B:$B,$D317),"")</f>
        <v/>
      </c>
      <c r="BO317" s="12" t="str">
        <f>IFERROR((SUMIFS('OP Units'!J:J,'OP Units'!$A:$A,$D317)-SUMIFS('Forecast Data'!$H:$H,'Forecast Data'!$C:$C,BO$6,'Forecast Data'!$B:$B,$D317))/SUMIFS('Forecast Data'!$H:$H,'Forecast Data'!$C:$C,BO$6,'Forecast Data'!$B:$B,$D317),"")</f>
        <v/>
      </c>
      <c r="BP317" s="12" t="str">
        <f>IFERROR((SUMIFS('OP Units'!K:K,'OP Units'!$A:$A,$D317)-SUMIFS('Forecast Data'!$H:$H,'Forecast Data'!$C:$C,BP$6,'Forecast Data'!$B:$B,$D317))/SUMIFS('Forecast Data'!$H:$H,'Forecast Data'!$C:$C,BP$6,'Forecast Data'!$B:$B,$D317),"")</f>
        <v/>
      </c>
      <c r="BQ317" s="12" t="str">
        <f>IFERROR((SUMIFS('OP Units'!L:L,'OP Units'!$A:$A,$D317)-SUMIFS('Forecast Data'!$H:$H,'Forecast Data'!$C:$C,BQ$6,'Forecast Data'!$B:$B,$D317))/SUMIFS('Forecast Data'!$H:$H,'Forecast Data'!$C:$C,BQ$6,'Forecast Data'!$B:$B,$D317),"")</f>
        <v/>
      </c>
      <c r="BR317" s="12" t="str">
        <f>IFERROR((SUMIFS('OP Units'!M:M,'OP Units'!$A:$A,$D317)-SUMIFS('Forecast Data'!$H:$H,'Forecast Data'!$C:$C,BR$6,'Forecast Data'!$B:$B,$D317))/SUMIFS('Forecast Data'!$H:$H,'Forecast Data'!$C:$C,BR$6,'Forecast Data'!$B:$B,$D317),"")</f>
        <v/>
      </c>
      <c r="BS317" s="12" t="str">
        <f>IFERROR((SUMIFS('OP Units'!N:N,'OP Units'!$A:$A,$D317)-SUMIFS('Forecast Data'!$H:$H,'Forecast Data'!$C:$C,BS$6,'Forecast Data'!$B:$B,$D317))/SUMIFS('Forecast Data'!$H:$H,'Forecast Data'!$C:$C,BS$6,'Forecast Data'!$B:$B,$D317),"")</f>
        <v/>
      </c>
      <c r="BT317" s="12" t="str">
        <f>IFERROR((SUMIFS('OP Units'!O:O,'OP Units'!$A:$A,$D317)-SUMIFS('Forecast Data'!$H:$H,'Forecast Data'!$C:$C,BT$6,'Forecast Data'!$B:$B,$D317))/SUMIFS('Forecast Data'!$H:$H,'Forecast Data'!$C:$C,BT$6,'Forecast Data'!$B:$B,$D317),"")</f>
        <v/>
      </c>
      <c r="BU317" s="12" t="str">
        <f>IFERROR((SUMIFS('OP Units'!P:P,'OP Units'!$A:$A,$D317)-SUMIFS('Forecast Data'!$H:$H,'Forecast Data'!$C:$C,BU$6,'Forecast Data'!$B:$B,$D317))/SUMIFS('Forecast Data'!$H:$H,'Forecast Data'!$C:$C,BU$6,'Forecast Data'!$B:$B,$D317),"")</f>
        <v/>
      </c>
      <c r="BV317" s="12"/>
      <c r="BW317" s="11">
        <f>(SUMIFS('Forecast Data'!H:H,'Forecast Data'!B:B,D317,'Forecast Data'!C:C,BK$6)+SUMIFS('Forecast Data'!H:H,'Forecast Data'!B:B,D317,'Forecast Data'!C:C,BL$6)+SUMIFS('Forecast Data'!H:H,'Forecast Data'!B:B,D317,'Forecast Data'!C:C,BM$6)+SUMIFS('Forecast Data'!H:H,'Forecast Data'!B:B,D317,'Forecast Data'!C:C,BN$6)+SUMIFS('Forecast Data'!H:H,'Forecast Data'!B:B,D317,'Forecast Data'!C:C,BO$6)+SUMIFS('Forecast Data'!H:H,'Forecast Data'!B:B,D317,'Forecast Data'!C:C,BP$6)+SUMIFS('Forecast Data'!H:H,'Forecast Data'!B:B,D317,'Forecast Data'!C:C,BQ$6)+SUMIFS('Forecast Data'!H:H,'Forecast Data'!B:B,D317,'Forecast Data'!C:C,BJ$6))/8</f>
        <v>0</v>
      </c>
      <c r="BX317" s="12" t="str">
        <f>IFERROR((SUM(W317:AD317)-(SUMIFS('Forecast Data'!H:H,'Forecast Data'!B:B,B317,'Forecast Data'!C:C,BJ$6)+SUMIFS('Forecast Data'!H:H,'Forecast Data'!B:B,B317,'Forecast Data'!C:C,BK$6)+SUMIFS('Forecast Data'!H:H,'Forecast Data'!B:B,B317,'Forecast Data'!C:C,BL$6)+SUMIFS('Forecast Data'!H:H,'Forecast Data'!B:B,B317,'Forecast Data'!C:C,BM$6)+SUMIFS('Forecast Data'!H:H,'Forecast Data'!B:B,B317,'Forecast Data'!C:C,BN$6)+SUMIFS('Forecast Data'!H:H,'Forecast Data'!B:B,B317,'Forecast Data'!C:C,BO$6)+SUMIFS('Forecast Data'!H:H,'Forecast Data'!B:B,B317,'Forecast Data'!C:C,BP$6)+SUMIFS('Forecast Data'!H:H,'Forecast Data'!B:B,B317,'Forecast Data'!C:C,BQ$6)))/(SUMIFS('Forecast Data'!H:H,'Forecast Data'!B:B,B317,'Forecast Data'!C:C,BJ$6)+SUMIFS('Forecast Data'!H:H,'Forecast Data'!B:B,B317,'Forecast Data'!C:C,BK$6)+SUMIFS('Forecast Data'!H:H,'Forecast Data'!B:B,B317,'Forecast Data'!C:C,BL$6)+SUMIFS('Forecast Data'!H:H,'Forecast Data'!B:B,B317,'Forecast Data'!C:C,BM$6)+SUMIFS('Forecast Data'!H:H,'Forecast Data'!B:B,B317,'Forecast Data'!C:C,BN$6)+SUMIFS('Forecast Data'!H:H,'Forecast Data'!B:B,B317,'Forecast Data'!C:C,BO$6)+SUMIFS('Forecast Data'!H:H,'Forecast Data'!B:B,B317,'Forecast Data'!C:C,BP$6)+SUMIFS('Forecast Data'!H:H,'Forecast Data'!B:B,B317,'Forecast Data'!C:C,BQ$6)),"")</f>
        <v/>
      </c>
      <c r="BY317" s="12">
        <f t="shared" si="68"/>
        <v>0</v>
      </c>
      <c r="BZ317" s="16">
        <f t="shared" si="69"/>
        <v>0</v>
      </c>
      <c r="CA317" s="13">
        <f t="shared" si="70"/>
        <v>0</v>
      </c>
      <c r="CB317" s="12">
        <f t="shared" si="71"/>
        <v>0</v>
      </c>
      <c r="CC317" s="12"/>
      <c r="CD317" s="11">
        <f>(SUMIFS('Forecast Data'!H:H,'Forecast Data'!B:B,D317,'Forecast Data'!C:C,BK$6)+SUMIFS('Forecast Data'!H:H,'Forecast Data'!B:B,D317,'Forecast Data'!C:C,BL$6)+SUMIFS('Forecast Data'!H:H,'Forecast Data'!B:B,D317,'Forecast Data'!C:C,BM$6)+SUMIFS('Forecast Data'!H:H,'Forecast Data'!B:B,D317,'Forecast Data'!C:C,BJ$6))/4</f>
        <v>0</v>
      </c>
      <c r="CE317" s="12" t="str">
        <f>IFERROR((SUM(W317:Z317)-(SUMIFS('Forecast Data'!H:H,'Forecast Data'!B:B,D317,'Forecast Data'!C:C,BJ$6)+SUMIFS('Forecast Data'!H:H,'Forecast Data'!B:B,D317,'Forecast Data'!C:C,BK$6)+SUMIFS('Forecast Data'!H:H,'Forecast Data'!B:B,D317,'Forecast Data'!C:C,BL$6)+SUMIFS('Forecast Data'!H:H,'Forecast Data'!B:B,D317,'Forecast Data'!C:C,BM$6)))/(SUMIFS('Forecast Data'!H:H,'Forecast Data'!B:B,D317,'Forecast Data'!C:C,BJ$6)+SUMIFS('Forecast Data'!H:H,'Forecast Data'!B:B,D317,'Forecast Data'!C:C,BK$6)+SUMIFS('Forecast Data'!H:H,'Forecast Data'!B:B,D317,'Forecast Data'!C:C,BL$6)+SUMIFS('Forecast Data'!H:H,'Forecast Data'!B:B,D317,'Forecast Data'!C:C,BM$6)),"")</f>
        <v/>
      </c>
      <c r="CF317" s="12">
        <f t="shared" si="72"/>
        <v>0</v>
      </c>
      <c r="CG317" s="12">
        <f t="shared" si="73"/>
        <v>0</v>
      </c>
      <c r="CH317" s="13">
        <f t="shared" si="74"/>
        <v>0</v>
      </c>
      <c r="CI317" s="13"/>
    </row>
    <row r="318" spans="1:87" ht="13.2">
      <c r="A318" s="1"/>
      <c r="B318" t="str">
        <f t="shared" si="75"/>
        <v>Clean Age</v>
      </c>
      <c r="D318" t="s">
        <v>350</v>
      </c>
      <c r="E318" s="11">
        <f>SUMIFS('Fin Data'!F:F,'Fin Data'!A:A,D318)</f>
        <v>0</v>
      </c>
      <c r="F318" s="11">
        <f>SUMIFS('Fin Data with 6 week hist'!I:I,'Fin Data with 6 week hist'!$A:$A,$D318)</f>
        <v>0</v>
      </c>
      <c r="G318" s="11">
        <f>SUMIFS('Fin Data with 6 week hist'!J:J,'Fin Data with 6 week hist'!$A:$A,$D318)</f>
        <v>0</v>
      </c>
      <c r="H318" s="11">
        <f>SUMIFS('Fin Data with 6 week hist'!K:K,'Fin Data with 6 week hist'!$A:$A,$D318)+SUMIFS('Unit Cancellations'!D:D,'Unit Cancellations'!$B:$B,$D318)</f>
        <v>0</v>
      </c>
      <c r="I318" s="11">
        <f>SUMIFS('Fin Data with 6 week hist'!L:L,'Fin Data with 6 week hist'!$A:$A,$D318)+SUMIFS('Unit Cancellations'!E:E,'Unit Cancellations'!$B:$B,$D318)</f>
        <v>0</v>
      </c>
      <c r="J318" s="11">
        <f>SUMIFS('Fin Data with 6 week hist'!M:M,'Fin Data with 6 week hist'!$A:$A,$D318)+SUMIFS('Unit Cancellations'!F:F,'Unit Cancellations'!$B:$B,$D318)</f>
        <v>0</v>
      </c>
      <c r="K318" s="11">
        <f>SUMIFS('Fin Data with 6 week hist'!N:N,'Fin Data with 6 week hist'!$A:$A,$D318)+SUMIFS('Unit Cancellations'!G:G,'Unit Cancellations'!$B:$B,$D318)</f>
        <v>0</v>
      </c>
      <c r="L318" s="11">
        <f>SUMIFS('Fin Data'!AN:AN,'Fin Data'!A:A,D318)</f>
        <v>0</v>
      </c>
      <c r="M318" s="12">
        <f>IFERROR(SUMIFS('Fin Data'!AO:AO,'Fin Data'!A:A,D318),"")</f>
        <v>0</v>
      </c>
      <c r="N318" s="1"/>
      <c r="O318" s="11">
        <f t="shared" si="63"/>
        <v>0</v>
      </c>
      <c r="P318" s="12" t="str">
        <f t="shared" si="64"/>
        <v/>
      </c>
      <c r="Q318" s="1"/>
      <c r="R318" s="11">
        <f t="shared" si="65"/>
        <v>0</v>
      </c>
      <c r="S318" s="12" t="str">
        <f t="shared" si="66"/>
        <v/>
      </c>
      <c r="T318" s="11">
        <f t="shared" si="67"/>
        <v>0</v>
      </c>
      <c r="U318" s="1" t="e">
        <f t="shared" si="76"/>
        <v>#REF!</v>
      </c>
      <c r="V318" s="1"/>
      <c r="W318" s="11">
        <f>SUMIFS('Forecast Data'!$D:$D,'Forecast Data'!$C:$C,W$6,'Forecast Data'!$B:$B,$D318)</f>
        <v>0</v>
      </c>
      <c r="X318" s="11">
        <f>SUMIFS('Forecast Data'!$D:$D,'Forecast Data'!$C:$C,X$6,'Forecast Data'!$B:$B,$D318)</f>
        <v>0</v>
      </c>
      <c r="Y318" s="11">
        <f>SUMIFS('Forecast Data'!$D:$D,'Forecast Data'!$C:$C,Y$6,'Forecast Data'!$B:$B,$D318)</f>
        <v>0</v>
      </c>
      <c r="Z318" s="11">
        <f>SUMIFS('Forecast Data'!$D:$D,'Forecast Data'!$C:$C,Z$6,'Forecast Data'!$B:$B,$D318)</f>
        <v>0</v>
      </c>
      <c r="AA318" s="11">
        <f>SUMIFS('Forecast Data'!$D:$D,'Forecast Data'!$C:$C,AA$6,'Forecast Data'!$B:$B,$D318)</f>
        <v>0</v>
      </c>
      <c r="AB318" s="11">
        <f>SUMIFS('Forecast Data'!$D:$D,'Forecast Data'!$C:$C,AB$6,'Forecast Data'!$B:$B,$D318)</f>
        <v>0</v>
      </c>
      <c r="AC318" s="11">
        <f>SUMIFS('Forecast Data'!$D:$D,'Forecast Data'!$C:$C,AC$6,'Forecast Data'!$B:$B,$D318)</f>
        <v>0</v>
      </c>
      <c r="AD318" s="11">
        <f>SUMIFS('Forecast Data'!$D:$D,'Forecast Data'!$C:$C,AD$6,'Forecast Data'!$B:$B,$D318)</f>
        <v>0</v>
      </c>
      <c r="AE318" s="11">
        <f>SUMIFS('Forecast Data'!$D:$D,'Forecast Data'!$C:$C,AE$6,'Forecast Data'!$B:$B,$D318)</f>
        <v>0</v>
      </c>
      <c r="AF318" s="11">
        <f>SUMIFS('Forecast Data'!$D:$D,'Forecast Data'!$C:$C,AF$6,'Forecast Data'!$B:$B,$D318)</f>
        <v>0</v>
      </c>
      <c r="AG318" s="11">
        <f>SUMIFS('Forecast Data'!$D:$D,'Forecast Data'!$C:$C,AG$6,'Forecast Data'!$B:$B,$D318)</f>
        <v>0</v>
      </c>
      <c r="AH318" s="11">
        <f>SUMIFS('Forecast Data'!$D:$D,'Forecast Data'!$C:$C,AH$6,'Forecast Data'!$B:$B,$D318)</f>
        <v>0</v>
      </c>
      <c r="AI318" s="1"/>
      <c r="AJ318" s="12" t="str">
        <f>IF(SUMIFS('Forecast Data'!$E:$E,'Forecast Data'!$C:$C,AJ$6,'Forecast Data'!$B:$B,$D318)=0,"",SUMIFS('Forecast Data'!$E:$E,'Forecast Data'!$C:$C,AJ$6,'Forecast Data'!$B:$B,$D318))</f>
        <v/>
      </c>
      <c r="AK318" s="12" t="str">
        <f>IF(SUMIFS('Forecast Data'!$E:$E,'Forecast Data'!$C:$C,AK$6,'Forecast Data'!$B:$B,$D318)=0,"",SUMIFS('Forecast Data'!$E:$E,'Forecast Data'!$C:$C,AK$6,'Forecast Data'!$B:$B,$D318))</f>
        <v/>
      </c>
      <c r="AL318" s="12" t="str">
        <f>IF(SUMIFS('Forecast Data'!$E:$E,'Forecast Data'!$C:$C,AL$6,'Forecast Data'!$B:$B,$D318)=0,"",SUMIFS('Forecast Data'!$E:$E,'Forecast Data'!$C:$C,AL$6,'Forecast Data'!$B:$B,$D318))</f>
        <v/>
      </c>
      <c r="AM318" s="12" t="str">
        <f>IF(SUMIFS('Forecast Data'!$E:$E,'Forecast Data'!$C:$C,AM$6,'Forecast Data'!$B:$B,$D318)=0,"",SUMIFS('Forecast Data'!$E:$E,'Forecast Data'!$C:$C,AM$6,'Forecast Data'!$B:$B,$D318))</f>
        <v/>
      </c>
      <c r="AN318" s="12" t="str">
        <f>IF(SUMIFS('Forecast Data'!$E:$E,'Forecast Data'!$C:$C,AN$6,'Forecast Data'!$B:$B,$D318)=0,"",SUMIFS('Forecast Data'!$E:$E,'Forecast Data'!$C:$C,AN$6,'Forecast Data'!$B:$B,$D318))</f>
        <v/>
      </c>
      <c r="AO318" s="12" t="str">
        <f>IF(SUMIFS('Forecast Data'!$E:$E,'Forecast Data'!$C:$C,AO$6,'Forecast Data'!$B:$B,$D318)=0,"",SUMIFS('Forecast Data'!$E:$E,'Forecast Data'!$C:$C,AO$6,'Forecast Data'!$B:$B,$D318))</f>
        <v/>
      </c>
      <c r="AP318" s="12" t="str">
        <f>IF(SUMIFS('Forecast Data'!$E:$E,'Forecast Data'!$C:$C,AP$6,'Forecast Data'!$B:$B,$D318)=0,"",SUMIFS('Forecast Data'!$E:$E,'Forecast Data'!$C:$C,AP$6,'Forecast Data'!$B:$B,$D318))</f>
        <v/>
      </c>
      <c r="AQ318" s="12" t="str">
        <f>IF(SUMIFS('Forecast Data'!$E:$E,'Forecast Data'!$C:$C,AQ$6,'Forecast Data'!$B:$B,$D318)=0,"",SUMIFS('Forecast Data'!$E:$E,'Forecast Data'!$C:$C,AQ$6,'Forecast Data'!$B:$B,$D318))</f>
        <v/>
      </c>
      <c r="AR318" s="12" t="str">
        <f>IF(SUMIFS('Forecast Data'!$E:$E,'Forecast Data'!$C:$C,AR$6,'Forecast Data'!$B:$B,$D318)=0,"",SUMIFS('Forecast Data'!$E:$E,'Forecast Data'!$C:$C,AR$6,'Forecast Data'!$B:$B,$D318))</f>
        <v/>
      </c>
      <c r="AS318" s="12" t="str">
        <f>IF(SUMIFS('Forecast Data'!$E:$E,'Forecast Data'!$C:$C,AS$6,'Forecast Data'!$B:$B,$D318)=0,"",SUMIFS('Forecast Data'!$E:$E,'Forecast Data'!$C:$C,AS$6,'Forecast Data'!$B:$B,$D318))</f>
        <v/>
      </c>
      <c r="AT318" s="12" t="str">
        <f>IF(SUMIFS('Forecast Data'!$E:$E,'Forecast Data'!$C:$C,AT$6,'Forecast Data'!$B:$B,$D318)=0,"",SUMIFS('Forecast Data'!$E:$E,'Forecast Data'!$C:$C,AT$6,'Forecast Data'!$B:$B,$D318))</f>
        <v/>
      </c>
      <c r="AU318" s="12" t="str">
        <f>IF(SUMIFS('Forecast Data'!$E:$E,'Forecast Data'!$C:$C,AU$6,'Forecast Data'!$B:$B,$D318)=0,"",SUMIFS('Forecast Data'!$E:$E,'Forecast Data'!$C:$C,AU$6,'Forecast Data'!$B:$B,$D318))</f>
        <v/>
      </c>
      <c r="AV318" s="1"/>
      <c r="AW318" s="11">
        <f>SUMIFS('OP Units'!E:E,'OP Units'!$A:$A,$D318)</f>
        <v>0</v>
      </c>
      <c r="AX318" s="11">
        <f>SUMIFS('OP Units'!F:F,'OP Units'!$A:$A,$D318)</f>
        <v>0</v>
      </c>
      <c r="AY318" s="11">
        <f>SUMIFS('OP Units'!G:G,'OP Units'!$A:$A,$D318)</f>
        <v>0</v>
      </c>
      <c r="AZ318" s="11">
        <f>SUMIFS('OP Units'!H:H,'OP Units'!$A:$A,$D318)</f>
        <v>0</v>
      </c>
      <c r="BA318" s="11">
        <f>SUMIFS('OP Units'!I:I,'OP Units'!$A:$A,$D318)</f>
        <v>0</v>
      </c>
      <c r="BB318" s="11">
        <f>SUMIFS('OP Units'!J:J,'OP Units'!$A:$A,$D318)</f>
        <v>0</v>
      </c>
      <c r="BC318" s="11">
        <f>SUMIFS('OP Units'!K:K,'OP Units'!$A:$A,$D318)</f>
        <v>0</v>
      </c>
      <c r="BD318" s="11">
        <f>SUMIFS('OP Units'!L:L,'OP Units'!$A:$A,$D318)</f>
        <v>0</v>
      </c>
      <c r="BE318" s="11">
        <f>SUMIFS('OP Units'!M:M,'OP Units'!$A:$A,$D318)</f>
        <v>0</v>
      </c>
      <c r="BF318" s="11">
        <f>SUMIFS('OP Units'!N:N,'OP Units'!$A:$A,$D318)</f>
        <v>0</v>
      </c>
      <c r="BG318" s="11">
        <f>SUMIFS('OP Units'!O:O,'OP Units'!$A:$A,$D318)</f>
        <v>0</v>
      </c>
      <c r="BH318" s="11">
        <f>SUMIFS('OP Units'!P:P,'OP Units'!$A:$A,$D318)</f>
        <v>0</v>
      </c>
      <c r="BI318" s="1"/>
      <c r="BJ318" s="12" t="str">
        <f>IFERROR((SUMIFS('OP Units'!E:E,'OP Units'!$A:$A,$D318)-SUMIFS('Forecast Data'!$H:$H,'Forecast Data'!$C:$C,BJ$6,'Forecast Data'!$B:$B,$D318))/SUMIFS('Forecast Data'!$H:$H,'Forecast Data'!$C:$C,BJ$6,'Forecast Data'!$B:$B,$D318),"")</f>
        <v/>
      </c>
      <c r="BK318" s="12" t="str">
        <f>IFERROR((SUMIFS('OP Units'!F:F,'OP Units'!$A:$A,$D318)-SUMIFS('Forecast Data'!$H:$H,'Forecast Data'!$C:$C,BK$6,'Forecast Data'!$B:$B,$D318))/SUMIFS('Forecast Data'!$H:$H,'Forecast Data'!$C:$C,BK$6,'Forecast Data'!$B:$B,$D318),"")</f>
        <v/>
      </c>
      <c r="BL318" s="12" t="str">
        <f>IFERROR((SUMIFS('OP Units'!G:G,'OP Units'!$A:$A,$D318)-SUMIFS('Forecast Data'!$H:$H,'Forecast Data'!$C:$C,BL$6,'Forecast Data'!$B:$B,$D318))/SUMIFS('Forecast Data'!$H:$H,'Forecast Data'!$C:$C,BL$6,'Forecast Data'!$B:$B,$D318),"")</f>
        <v/>
      </c>
      <c r="BM318" s="12" t="str">
        <f>IFERROR((SUMIFS('OP Units'!H:H,'OP Units'!$A:$A,$D318)-SUMIFS('Forecast Data'!$H:$H,'Forecast Data'!$C:$C,BM$6,'Forecast Data'!$B:$B,$D318))/SUMIFS('Forecast Data'!$H:$H,'Forecast Data'!$C:$C,BM$6,'Forecast Data'!$B:$B,$D318),"")</f>
        <v/>
      </c>
      <c r="BN318" s="12" t="str">
        <f>IFERROR((SUMIFS('OP Units'!I:I,'OP Units'!$A:$A,$D318)-SUMIFS('Forecast Data'!$H:$H,'Forecast Data'!$C:$C,BN$6,'Forecast Data'!$B:$B,$D318))/SUMIFS('Forecast Data'!$H:$H,'Forecast Data'!$C:$C,BN$6,'Forecast Data'!$B:$B,$D318),"")</f>
        <v/>
      </c>
      <c r="BO318" s="12" t="str">
        <f>IFERROR((SUMIFS('OP Units'!J:J,'OP Units'!$A:$A,$D318)-SUMIFS('Forecast Data'!$H:$H,'Forecast Data'!$C:$C,BO$6,'Forecast Data'!$B:$B,$D318))/SUMIFS('Forecast Data'!$H:$H,'Forecast Data'!$C:$C,BO$6,'Forecast Data'!$B:$B,$D318),"")</f>
        <v/>
      </c>
      <c r="BP318" s="12" t="str">
        <f>IFERROR((SUMIFS('OP Units'!K:K,'OP Units'!$A:$A,$D318)-SUMIFS('Forecast Data'!$H:$H,'Forecast Data'!$C:$C,BP$6,'Forecast Data'!$B:$B,$D318))/SUMIFS('Forecast Data'!$H:$H,'Forecast Data'!$C:$C,BP$6,'Forecast Data'!$B:$B,$D318),"")</f>
        <v/>
      </c>
      <c r="BQ318" s="12" t="str">
        <f>IFERROR((SUMIFS('OP Units'!L:L,'OP Units'!$A:$A,$D318)-SUMIFS('Forecast Data'!$H:$H,'Forecast Data'!$C:$C,BQ$6,'Forecast Data'!$B:$B,$D318))/SUMIFS('Forecast Data'!$H:$H,'Forecast Data'!$C:$C,BQ$6,'Forecast Data'!$B:$B,$D318),"")</f>
        <v/>
      </c>
      <c r="BR318" s="12" t="str">
        <f>IFERROR((SUMIFS('OP Units'!M:M,'OP Units'!$A:$A,$D318)-SUMIFS('Forecast Data'!$H:$H,'Forecast Data'!$C:$C,BR$6,'Forecast Data'!$B:$B,$D318))/SUMIFS('Forecast Data'!$H:$H,'Forecast Data'!$C:$C,BR$6,'Forecast Data'!$B:$B,$D318),"")</f>
        <v/>
      </c>
      <c r="BS318" s="12" t="str">
        <f>IFERROR((SUMIFS('OP Units'!N:N,'OP Units'!$A:$A,$D318)-SUMIFS('Forecast Data'!$H:$H,'Forecast Data'!$C:$C,BS$6,'Forecast Data'!$B:$B,$D318))/SUMIFS('Forecast Data'!$H:$H,'Forecast Data'!$C:$C,BS$6,'Forecast Data'!$B:$B,$D318),"")</f>
        <v/>
      </c>
      <c r="BT318" s="12" t="str">
        <f>IFERROR((SUMIFS('OP Units'!O:O,'OP Units'!$A:$A,$D318)-SUMIFS('Forecast Data'!$H:$H,'Forecast Data'!$C:$C,BT$6,'Forecast Data'!$B:$B,$D318))/SUMIFS('Forecast Data'!$H:$H,'Forecast Data'!$C:$C,BT$6,'Forecast Data'!$B:$B,$D318),"")</f>
        <v/>
      </c>
      <c r="BU318" s="12" t="str">
        <f>IFERROR((SUMIFS('OP Units'!P:P,'OP Units'!$A:$A,$D318)-SUMIFS('Forecast Data'!$H:$H,'Forecast Data'!$C:$C,BU$6,'Forecast Data'!$B:$B,$D318))/SUMIFS('Forecast Data'!$H:$H,'Forecast Data'!$C:$C,BU$6,'Forecast Data'!$B:$B,$D318),"")</f>
        <v/>
      </c>
      <c r="BV318" s="12"/>
      <c r="BW318" s="11">
        <f>(SUMIFS('Forecast Data'!H:H,'Forecast Data'!B:B,D318,'Forecast Data'!C:C,BK$6)+SUMIFS('Forecast Data'!H:H,'Forecast Data'!B:B,D318,'Forecast Data'!C:C,BL$6)+SUMIFS('Forecast Data'!H:H,'Forecast Data'!B:B,D318,'Forecast Data'!C:C,BM$6)+SUMIFS('Forecast Data'!H:H,'Forecast Data'!B:B,D318,'Forecast Data'!C:C,BN$6)+SUMIFS('Forecast Data'!H:H,'Forecast Data'!B:B,D318,'Forecast Data'!C:C,BO$6)+SUMIFS('Forecast Data'!H:H,'Forecast Data'!B:B,D318,'Forecast Data'!C:C,BP$6)+SUMIFS('Forecast Data'!H:H,'Forecast Data'!B:B,D318,'Forecast Data'!C:C,BQ$6)+SUMIFS('Forecast Data'!H:H,'Forecast Data'!B:B,D318,'Forecast Data'!C:C,BJ$6))/8</f>
        <v>0</v>
      </c>
      <c r="BX318" s="12" t="str">
        <f>IFERROR((SUM(W318:AD318)-(SUMIFS('Forecast Data'!H:H,'Forecast Data'!B:B,B318,'Forecast Data'!C:C,BJ$6)+SUMIFS('Forecast Data'!H:H,'Forecast Data'!B:B,B318,'Forecast Data'!C:C,BK$6)+SUMIFS('Forecast Data'!H:H,'Forecast Data'!B:B,B318,'Forecast Data'!C:C,BL$6)+SUMIFS('Forecast Data'!H:H,'Forecast Data'!B:B,B318,'Forecast Data'!C:C,BM$6)+SUMIFS('Forecast Data'!H:H,'Forecast Data'!B:B,B318,'Forecast Data'!C:C,BN$6)+SUMIFS('Forecast Data'!H:H,'Forecast Data'!B:B,B318,'Forecast Data'!C:C,BO$6)+SUMIFS('Forecast Data'!H:H,'Forecast Data'!B:B,B318,'Forecast Data'!C:C,BP$6)+SUMIFS('Forecast Data'!H:H,'Forecast Data'!B:B,B318,'Forecast Data'!C:C,BQ$6)))/(SUMIFS('Forecast Data'!H:H,'Forecast Data'!B:B,B318,'Forecast Data'!C:C,BJ$6)+SUMIFS('Forecast Data'!H:H,'Forecast Data'!B:B,B318,'Forecast Data'!C:C,BK$6)+SUMIFS('Forecast Data'!H:H,'Forecast Data'!B:B,B318,'Forecast Data'!C:C,BL$6)+SUMIFS('Forecast Data'!H:H,'Forecast Data'!B:B,B318,'Forecast Data'!C:C,BM$6)+SUMIFS('Forecast Data'!H:H,'Forecast Data'!B:B,B318,'Forecast Data'!C:C,BN$6)+SUMIFS('Forecast Data'!H:H,'Forecast Data'!B:B,B318,'Forecast Data'!C:C,BO$6)+SUMIFS('Forecast Data'!H:H,'Forecast Data'!B:B,B318,'Forecast Data'!C:C,BP$6)+SUMIFS('Forecast Data'!H:H,'Forecast Data'!B:B,B318,'Forecast Data'!C:C,BQ$6)),"")</f>
        <v/>
      </c>
      <c r="BY318" s="12">
        <f t="shared" si="68"/>
        <v>0</v>
      </c>
      <c r="BZ318" s="16">
        <f t="shared" si="69"/>
        <v>0</v>
      </c>
      <c r="CA318" s="13">
        <f t="shared" si="70"/>
        <v>0</v>
      </c>
      <c r="CB318" s="12">
        <f t="shared" si="71"/>
        <v>0</v>
      </c>
      <c r="CC318" s="12"/>
      <c r="CD318" s="11">
        <f>(SUMIFS('Forecast Data'!H:H,'Forecast Data'!B:B,D318,'Forecast Data'!C:C,BK$6)+SUMIFS('Forecast Data'!H:H,'Forecast Data'!B:B,D318,'Forecast Data'!C:C,BL$6)+SUMIFS('Forecast Data'!H:H,'Forecast Data'!B:B,D318,'Forecast Data'!C:C,BM$6)+SUMIFS('Forecast Data'!H:H,'Forecast Data'!B:B,D318,'Forecast Data'!C:C,BJ$6))/4</f>
        <v>0</v>
      </c>
      <c r="CE318" s="12" t="str">
        <f>IFERROR((SUM(W318:Z318)-(SUMIFS('Forecast Data'!H:H,'Forecast Data'!B:B,D318,'Forecast Data'!C:C,BJ$6)+SUMIFS('Forecast Data'!H:H,'Forecast Data'!B:B,D318,'Forecast Data'!C:C,BK$6)+SUMIFS('Forecast Data'!H:H,'Forecast Data'!B:B,D318,'Forecast Data'!C:C,BL$6)+SUMIFS('Forecast Data'!H:H,'Forecast Data'!B:B,D318,'Forecast Data'!C:C,BM$6)))/(SUMIFS('Forecast Data'!H:H,'Forecast Data'!B:B,D318,'Forecast Data'!C:C,BJ$6)+SUMIFS('Forecast Data'!H:H,'Forecast Data'!B:B,D318,'Forecast Data'!C:C,BK$6)+SUMIFS('Forecast Data'!H:H,'Forecast Data'!B:B,D318,'Forecast Data'!C:C,BL$6)+SUMIFS('Forecast Data'!H:H,'Forecast Data'!B:B,D318,'Forecast Data'!C:C,BM$6)),"")</f>
        <v/>
      </c>
      <c r="CF318" s="12">
        <f t="shared" si="72"/>
        <v>0</v>
      </c>
      <c r="CG318" s="12">
        <f t="shared" si="73"/>
        <v>0</v>
      </c>
      <c r="CH318" s="13">
        <f t="shared" si="74"/>
        <v>0</v>
      </c>
      <c r="CI318" s="13"/>
    </row>
    <row r="319" spans="1:87" ht="13.2">
      <c r="A319" s="1"/>
      <c r="B319" t="str">
        <f t="shared" si="75"/>
        <v>Clicks</v>
      </c>
      <c r="D319" t="s">
        <v>351</v>
      </c>
      <c r="E319" s="11">
        <f>SUMIFS('Fin Data'!F:F,'Fin Data'!A:A,D319)</f>
        <v>0</v>
      </c>
      <c r="F319" s="11">
        <f>SUMIFS('Fin Data with 6 week hist'!I:I,'Fin Data with 6 week hist'!$A:$A,$D319)</f>
        <v>0</v>
      </c>
      <c r="G319" s="11">
        <f>SUMIFS('Fin Data with 6 week hist'!J:J,'Fin Data with 6 week hist'!$A:$A,$D319)</f>
        <v>0</v>
      </c>
      <c r="H319" s="11">
        <f>SUMIFS('Fin Data with 6 week hist'!K:K,'Fin Data with 6 week hist'!$A:$A,$D319)+SUMIFS('Unit Cancellations'!D:D,'Unit Cancellations'!$B:$B,$D319)</f>
        <v>0</v>
      </c>
      <c r="I319" s="11">
        <f>SUMIFS('Fin Data with 6 week hist'!L:L,'Fin Data with 6 week hist'!$A:$A,$D319)+SUMIFS('Unit Cancellations'!E:E,'Unit Cancellations'!$B:$B,$D319)</f>
        <v>0</v>
      </c>
      <c r="J319" s="11">
        <f>SUMIFS('Fin Data with 6 week hist'!M:M,'Fin Data with 6 week hist'!$A:$A,$D319)+SUMIFS('Unit Cancellations'!F:F,'Unit Cancellations'!$B:$B,$D319)</f>
        <v>0</v>
      </c>
      <c r="K319" s="11">
        <f>SUMIFS('Fin Data with 6 week hist'!N:N,'Fin Data with 6 week hist'!$A:$A,$D319)+SUMIFS('Unit Cancellations'!G:G,'Unit Cancellations'!$B:$B,$D319)</f>
        <v>0</v>
      </c>
      <c r="L319" s="11">
        <f>SUMIFS('Fin Data'!AN:AN,'Fin Data'!A:A,D319)</f>
        <v>0</v>
      </c>
      <c r="M319" s="12">
        <f>IFERROR(SUMIFS('Fin Data'!AO:AO,'Fin Data'!A:A,D319),"")</f>
        <v>0</v>
      </c>
      <c r="N319" s="1"/>
      <c r="O319" s="11">
        <f t="shared" si="63"/>
        <v>0</v>
      </c>
      <c r="P319" s="12" t="str">
        <f t="shared" si="64"/>
        <v/>
      </c>
      <c r="Q319" s="1"/>
      <c r="R319" s="11">
        <f t="shared" si="65"/>
        <v>0</v>
      </c>
      <c r="S319" s="12" t="str">
        <f t="shared" si="66"/>
        <v/>
      </c>
      <c r="T319" s="11">
        <f t="shared" si="67"/>
        <v>0</v>
      </c>
      <c r="U319" s="1" t="e">
        <f t="shared" si="76"/>
        <v>#REF!</v>
      </c>
      <c r="V319" s="1"/>
      <c r="W319" s="11">
        <f>SUMIFS('Forecast Data'!$D:$D,'Forecast Data'!$C:$C,W$6,'Forecast Data'!$B:$B,$D319)</f>
        <v>0</v>
      </c>
      <c r="X319" s="11">
        <f>SUMIFS('Forecast Data'!$D:$D,'Forecast Data'!$C:$C,X$6,'Forecast Data'!$B:$B,$D319)</f>
        <v>0</v>
      </c>
      <c r="Y319" s="11">
        <f>SUMIFS('Forecast Data'!$D:$D,'Forecast Data'!$C:$C,Y$6,'Forecast Data'!$B:$B,$D319)</f>
        <v>0</v>
      </c>
      <c r="Z319" s="11">
        <f>SUMIFS('Forecast Data'!$D:$D,'Forecast Data'!$C:$C,Z$6,'Forecast Data'!$B:$B,$D319)</f>
        <v>0</v>
      </c>
      <c r="AA319" s="11">
        <f>SUMIFS('Forecast Data'!$D:$D,'Forecast Data'!$C:$C,AA$6,'Forecast Data'!$B:$B,$D319)</f>
        <v>0</v>
      </c>
      <c r="AB319" s="11">
        <f>SUMIFS('Forecast Data'!$D:$D,'Forecast Data'!$C:$C,AB$6,'Forecast Data'!$B:$B,$D319)</f>
        <v>0</v>
      </c>
      <c r="AC319" s="11">
        <f>SUMIFS('Forecast Data'!$D:$D,'Forecast Data'!$C:$C,AC$6,'Forecast Data'!$B:$B,$D319)</f>
        <v>0</v>
      </c>
      <c r="AD319" s="11">
        <f>SUMIFS('Forecast Data'!$D:$D,'Forecast Data'!$C:$C,AD$6,'Forecast Data'!$B:$B,$D319)</f>
        <v>0</v>
      </c>
      <c r="AE319" s="11">
        <f>SUMIFS('Forecast Data'!$D:$D,'Forecast Data'!$C:$C,AE$6,'Forecast Data'!$B:$B,$D319)</f>
        <v>0</v>
      </c>
      <c r="AF319" s="11">
        <f>SUMIFS('Forecast Data'!$D:$D,'Forecast Data'!$C:$C,AF$6,'Forecast Data'!$B:$B,$D319)</f>
        <v>0</v>
      </c>
      <c r="AG319" s="11">
        <f>SUMIFS('Forecast Data'!$D:$D,'Forecast Data'!$C:$C,AG$6,'Forecast Data'!$B:$B,$D319)</f>
        <v>0</v>
      </c>
      <c r="AH319" s="11">
        <f>SUMIFS('Forecast Data'!$D:$D,'Forecast Data'!$C:$C,AH$6,'Forecast Data'!$B:$B,$D319)</f>
        <v>0</v>
      </c>
      <c r="AI319" s="1"/>
      <c r="AJ319" s="12" t="str">
        <f>IF(SUMIFS('Forecast Data'!$E:$E,'Forecast Data'!$C:$C,AJ$6,'Forecast Data'!$B:$B,$D319)=0,"",SUMIFS('Forecast Data'!$E:$E,'Forecast Data'!$C:$C,AJ$6,'Forecast Data'!$B:$B,$D319))</f>
        <v/>
      </c>
      <c r="AK319" s="12" t="str">
        <f>IF(SUMIFS('Forecast Data'!$E:$E,'Forecast Data'!$C:$C,AK$6,'Forecast Data'!$B:$B,$D319)=0,"",SUMIFS('Forecast Data'!$E:$E,'Forecast Data'!$C:$C,AK$6,'Forecast Data'!$B:$B,$D319))</f>
        <v/>
      </c>
      <c r="AL319" s="12" t="str">
        <f>IF(SUMIFS('Forecast Data'!$E:$E,'Forecast Data'!$C:$C,AL$6,'Forecast Data'!$B:$B,$D319)=0,"",SUMIFS('Forecast Data'!$E:$E,'Forecast Data'!$C:$C,AL$6,'Forecast Data'!$B:$B,$D319))</f>
        <v/>
      </c>
      <c r="AM319" s="12" t="str">
        <f>IF(SUMIFS('Forecast Data'!$E:$E,'Forecast Data'!$C:$C,AM$6,'Forecast Data'!$B:$B,$D319)=0,"",SUMIFS('Forecast Data'!$E:$E,'Forecast Data'!$C:$C,AM$6,'Forecast Data'!$B:$B,$D319))</f>
        <v/>
      </c>
      <c r="AN319" s="12" t="str">
        <f>IF(SUMIFS('Forecast Data'!$E:$E,'Forecast Data'!$C:$C,AN$6,'Forecast Data'!$B:$B,$D319)=0,"",SUMIFS('Forecast Data'!$E:$E,'Forecast Data'!$C:$C,AN$6,'Forecast Data'!$B:$B,$D319))</f>
        <v/>
      </c>
      <c r="AO319" s="12" t="str">
        <f>IF(SUMIFS('Forecast Data'!$E:$E,'Forecast Data'!$C:$C,AO$6,'Forecast Data'!$B:$B,$D319)=0,"",SUMIFS('Forecast Data'!$E:$E,'Forecast Data'!$C:$C,AO$6,'Forecast Data'!$B:$B,$D319))</f>
        <v/>
      </c>
      <c r="AP319" s="12" t="str">
        <f>IF(SUMIFS('Forecast Data'!$E:$E,'Forecast Data'!$C:$C,AP$6,'Forecast Data'!$B:$B,$D319)=0,"",SUMIFS('Forecast Data'!$E:$E,'Forecast Data'!$C:$C,AP$6,'Forecast Data'!$B:$B,$D319))</f>
        <v/>
      </c>
      <c r="AQ319" s="12" t="str">
        <f>IF(SUMIFS('Forecast Data'!$E:$E,'Forecast Data'!$C:$C,AQ$6,'Forecast Data'!$B:$B,$D319)=0,"",SUMIFS('Forecast Data'!$E:$E,'Forecast Data'!$C:$C,AQ$6,'Forecast Data'!$B:$B,$D319))</f>
        <v/>
      </c>
      <c r="AR319" s="12" t="str">
        <f>IF(SUMIFS('Forecast Data'!$E:$E,'Forecast Data'!$C:$C,AR$6,'Forecast Data'!$B:$B,$D319)=0,"",SUMIFS('Forecast Data'!$E:$E,'Forecast Data'!$C:$C,AR$6,'Forecast Data'!$B:$B,$D319))</f>
        <v/>
      </c>
      <c r="AS319" s="12" t="str">
        <f>IF(SUMIFS('Forecast Data'!$E:$E,'Forecast Data'!$C:$C,AS$6,'Forecast Data'!$B:$B,$D319)=0,"",SUMIFS('Forecast Data'!$E:$E,'Forecast Data'!$C:$C,AS$6,'Forecast Data'!$B:$B,$D319))</f>
        <v/>
      </c>
      <c r="AT319" s="12" t="str">
        <f>IF(SUMIFS('Forecast Data'!$E:$E,'Forecast Data'!$C:$C,AT$6,'Forecast Data'!$B:$B,$D319)=0,"",SUMIFS('Forecast Data'!$E:$E,'Forecast Data'!$C:$C,AT$6,'Forecast Data'!$B:$B,$D319))</f>
        <v/>
      </c>
      <c r="AU319" s="12" t="str">
        <f>IF(SUMIFS('Forecast Data'!$E:$E,'Forecast Data'!$C:$C,AU$6,'Forecast Data'!$B:$B,$D319)=0,"",SUMIFS('Forecast Data'!$E:$E,'Forecast Data'!$C:$C,AU$6,'Forecast Data'!$B:$B,$D319))</f>
        <v/>
      </c>
      <c r="AV319" s="1"/>
      <c r="AW319" s="11">
        <f>SUMIFS('OP Units'!E:E,'OP Units'!$A:$A,$D319)</f>
        <v>0</v>
      </c>
      <c r="AX319" s="11">
        <f>SUMIFS('OP Units'!F:F,'OP Units'!$A:$A,$D319)</f>
        <v>0</v>
      </c>
      <c r="AY319" s="11">
        <f>SUMIFS('OP Units'!G:G,'OP Units'!$A:$A,$D319)</f>
        <v>0</v>
      </c>
      <c r="AZ319" s="11">
        <f>SUMIFS('OP Units'!H:H,'OP Units'!$A:$A,$D319)</f>
        <v>0</v>
      </c>
      <c r="BA319" s="11">
        <f>SUMIFS('OP Units'!I:I,'OP Units'!$A:$A,$D319)</f>
        <v>0</v>
      </c>
      <c r="BB319" s="11">
        <f>SUMIFS('OP Units'!J:J,'OP Units'!$A:$A,$D319)</f>
        <v>0</v>
      </c>
      <c r="BC319" s="11">
        <f>SUMIFS('OP Units'!K:K,'OP Units'!$A:$A,$D319)</f>
        <v>0</v>
      </c>
      <c r="BD319" s="11">
        <f>SUMIFS('OP Units'!L:L,'OP Units'!$A:$A,$D319)</f>
        <v>0</v>
      </c>
      <c r="BE319" s="11">
        <f>SUMIFS('OP Units'!M:M,'OP Units'!$A:$A,$D319)</f>
        <v>0</v>
      </c>
      <c r="BF319" s="11">
        <f>SUMIFS('OP Units'!N:N,'OP Units'!$A:$A,$D319)</f>
        <v>0</v>
      </c>
      <c r="BG319" s="11">
        <f>SUMIFS('OP Units'!O:O,'OP Units'!$A:$A,$D319)</f>
        <v>0</v>
      </c>
      <c r="BH319" s="11">
        <f>SUMIFS('OP Units'!P:P,'OP Units'!$A:$A,$D319)</f>
        <v>0</v>
      </c>
      <c r="BI319" s="1"/>
      <c r="BJ319" s="12" t="str">
        <f>IFERROR((SUMIFS('OP Units'!E:E,'OP Units'!$A:$A,$D319)-SUMIFS('Forecast Data'!$H:$H,'Forecast Data'!$C:$C,BJ$6,'Forecast Data'!$B:$B,$D319))/SUMIFS('Forecast Data'!$H:$H,'Forecast Data'!$C:$C,BJ$6,'Forecast Data'!$B:$B,$D319),"")</f>
        <v/>
      </c>
      <c r="BK319" s="12" t="str">
        <f>IFERROR((SUMIFS('OP Units'!F:F,'OP Units'!$A:$A,$D319)-SUMIFS('Forecast Data'!$H:$H,'Forecast Data'!$C:$C,BK$6,'Forecast Data'!$B:$B,$D319))/SUMIFS('Forecast Data'!$H:$H,'Forecast Data'!$C:$C,BK$6,'Forecast Data'!$B:$B,$D319),"")</f>
        <v/>
      </c>
      <c r="BL319" s="12" t="str">
        <f>IFERROR((SUMIFS('OP Units'!G:G,'OP Units'!$A:$A,$D319)-SUMIFS('Forecast Data'!$H:$H,'Forecast Data'!$C:$C,BL$6,'Forecast Data'!$B:$B,$D319))/SUMIFS('Forecast Data'!$H:$H,'Forecast Data'!$C:$C,BL$6,'Forecast Data'!$B:$B,$D319),"")</f>
        <v/>
      </c>
      <c r="BM319" s="12" t="str">
        <f>IFERROR((SUMIFS('OP Units'!H:H,'OP Units'!$A:$A,$D319)-SUMIFS('Forecast Data'!$H:$H,'Forecast Data'!$C:$C,BM$6,'Forecast Data'!$B:$B,$D319))/SUMIFS('Forecast Data'!$H:$H,'Forecast Data'!$C:$C,BM$6,'Forecast Data'!$B:$B,$D319),"")</f>
        <v/>
      </c>
      <c r="BN319" s="12" t="str">
        <f>IFERROR((SUMIFS('OP Units'!I:I,'OP Units'!$A:$A,$D319)-SUMIFS('Forecast Data'!$H:$H,'Forecast Data'!$C:$C,BN$6,'Forecast Data'!$B:$B,$D319))/SUMIFS('Forecast Data'!$H:$H,'Forecast Data'!$C:$C,BN$6,'Forecast Data'!$B:$B,$D319),"")</f>
        <v/>
      </c>
      <c r="BO319" s="12" t="str">
        <f>IFERROR((SUMIFS('OP Units'!J:J,'OP Units'!$A:$A,$D319)-SUMIFS('Forecast Data'!$H:$H,'Forecast Data'!$C:$C,BO$6,'Forecast Data'!$B:$B,$D319))/SUMIFS('Forecast Data'!$H:$H,'Forecast Data'!$C:$C,BO$6,'Forecast Data'!$B:$B,$D319),"")</f>
        <v/>
      </c>
      <c r="BP319" s="12" t="str">
        <f>IFERROR((SUMIFS('OP Units'!K:K,'OP Units'!$A:$A,$D319)-SUMIFS('Forecast Data'!$H:$H,'Forecast Data'!$C:$C,BP$6,'Forecast Data'!$B:$B,$D319))/SUMIFS('Forecast Data'!$H:$H,'Forecast Data'!$C:$C,BP$6,'Forecast Data'!$B:$B,$D319),"")</f>
        <v/>
      </c>
      <c r="BQ319" s="12" t="str">
        <f>IFERROR((SUMIFS('OP Units'!L:L,'OP Units'!$A:$A,$D319)-SUMIFS('Forecast Data'!$H:$H,'Forecast Data'!$C:$C,BQ$6,'Forecast Data'!$B:$B,$D319))/SUMIFS('Forecast Data'!$H:$H,'Forecast Data'!$C:$C,BQ$6,'Forecast Data'!$B:$B,$D319),"")</f>
        <v/>
      </c>
      <c r="BR319" s="12" t="str">
        <f>IFERROR((SUMIFS('OP Units'!M:M,'OP Units'!$A:$A,$D319)-SUMIFS('Forecast Data'!$H:$H,'Forecast Data'!$C:$C,BR$6,'Forecast Data'!$B:$B,$D319))/SUMIFS('Forecast Data'!$H:$H,'Forecast Data'!$C:$C,BR$6,'Forecast Data'!$B:$B,$D319),"")</f>
        <v/>
      </c>
      <c r="BS319" s="12" t="str">
        <f>IFERROR((SUMIFS('OP Units'!N:N,'OP Units'!$A:$A,$D319)-SUMIFS('Forecast Data'!$H:$H,'Forecast Data'!$C:$C,BS$6,'Forecast Data'!$B:$B,$D319))/SUMIFS('Forecast Data'!$H:$H,'Forecast Data'!$C:$C,BS$6,'Forecast Data'!$B:$B,$D319),"")</f>
        <v/>
      </c>
      <c r="BT319" s="12" t="str">
        <f>IFERROR((SUMIFS('OP Units'!O:O,'OP Units'!$A:$A,$D319)-SUMIFS('Forecast Data'!$H:$H,'Forecast Data'!$C:$C,BT$6,'Forecast Data'!$B:$B,$D319))/SUMIFS('Forecast Data'!$H:$H,'Forecast Data'!$C:$C,BT$6,'Forecast Data'!$B:$B,$D319),"")</f>
        <v/>
      </c>
      <c r="BU319" s="12" t="str">
        <f>IFERROR((SUMIFS('OP Units'!P:P,'OP Units'!$A:$A,$D319)-SUMIFS('Forecast Data'!$H:$H,'Forecast Data'!$C:$C,BU$6,'Forecast Data'!$B:$B,$D319))/SUMIFS('Forecast Data'!$H:$H,'Forecast Data'!$C:$C,BU$6,'Forecast Data'!$B:$B,$D319),"")</f>
        <v/>
      </c>
      <c r="BV319" s="12"/>
      <c r="BW319" s="11">
        <f>(SUMIFS('Forecast Data'!H:H,'Forecast Data'!B:B,D319,'Forecast Data'!C:C,BK$6)+SUMIFS('Forecast Data'!H:H,'Forecast Data'!B:B,D319,'Forecast Data'!C:C,BL$6)+SUMIFS('Forecast Data'!H:H,'Forecast Data'!B:B,D319,'Forecast Data'!C:C,BM$6)+SUMIFS('Forecast Data'!H:H,'Forecast Data'!B:B,D319,'Forecast Data'!C:C,BN$6)+SUMIFS('Forecast Data'!H:H,'Forecast Data'!B:B,D319,'Forecast Data'!C:C,BO$6)+SUMIFS('Forecast Data'!H:H,'Forecast Data'!B:B,D319,'Forecast Data'!C:C,BP$6)+SUMIFS('Forecast Data'!H:H,'Forecast Data'!B:B,D319,'Forecast Data'!C:C,BQ$6)+SUMIFS('Forecast Data'!H:H,'Forecast Data'!B:B,D319,'Forecast Data'!C:C,BJ$6))/8</f>
        <v>0</v>
      </c>
      <c r="BX319" s="12" t="str">
        <f>IFERROR((SUM(W319:AD319)-(SUMIFS('Forecast Data'!H:H,'Forecast Data'!B:B,B319,'Forecast Data'!C:C,BJ$6)+SUMIFS('Forecast Data'!H:H,'Forecast Data'!B:B,B319,'Forecast Data'!C:C,BK$6)+SUMIFS('Forecast Data'!H:H,'Forecast Data'!B:B,B319,'Forecast Data'!C:C,BL$6)+SUMIFS('Forecast Data'!H:H,'Forecast Data'!B:B,B319,'Forecast Data'!C:C,BM$6)+SUMIFS('Forecast Data'!H:H,'Forecast Data'!B:B,B319,'Forecast Data'!C:C,BN$6)+SUMIFS('Forecast Data'!H:H,'Forecast Data'!B:B,B319,'Forecast Data'!C:C,BO$6)+SUMIFS('Forecast Data'!H:H,'Forecast Data'!B:B,B319,'Forecast Data'!C:C,BP$6)+SUMIFS('Forecast Data'!H:H,'Forecast Data'!B:B,B319,'Forecast Data'!C:C,BQ$6)))/(SUMIFS('Forecast Data'!H:H,'Forecast Data'!B:B,B319,'Forecast Data'!C:C,BJ$6)+SUMIFS('Forecast Data'!H:H,'Forecast Data'!B:B,B319,'Forecast Data'!C:C,BK$6)+SUMIFS('Forecast Data'!H:H,'Forecast Data'!B:B,B319,'Forecast Data'!C:C,BL$6)+SUMIFS('Forecast Data'!H:H,'Forecast Data'!B:B,B319,'Forecast Data'!C:C,BM$6)+SUMIFS('Forecast Data'!H:H,'Forecast Data'!B:B,B319,'Forecast Data'!C:C,BN$6)+SUMIFS('Forecast Data'!H:H,'Forecast Data'!B:B,B319,'Forecast Data'!C:C,BO$6)+SUMIFS('Forecast Data'!H:H,'Forecast Data'!B:B,B319,'Forecast Data'!C:C,BP$6)+SUMIFS('Forecast Data'!H:H,'Forecast Data'!B:B,B319,'Forecast Data'!C:C,BQ$6)),"")</f>
        <v/>
      </c>
      <c r="BY319" s="12">
        <f t="shared" si="68"/>
        <v>0</v>
      </c>
      <c r="BZ319" s="16">
        <f t="shared" si="69"/>
        <v>0</v>
      </c>
      <c r="CA319" s="13">
        <f t="shared" si="70"/>
        <v>0</v>
      </c>
      <c r="CB319" s="12">
        <f t="shared" si="71"/>
        <v>0</v>
      </c>
      <c r="CC319" s="12"/>
      <c r="CD319" s="11">
        <f>(SUMIFS('Forecast Data'!H:H,'Forecast Data'!B:B,D319,'Forecast Data'!C:C,BK$6)+SUMIFS('Forecast Data'!H:H,'Forecast Data'!B:B,D319,'Forecast Data'!C:C,BL$6)+SUMIFS('Forecast Data'!H:H,'Forecast Data'!B:B,D319,'Forecast Data'!C:C,BM$6)+SUMIFS('Forecast Data'!H:H,'Forecast Data'!B:B,D319,'Forecast Data'!C:C,BJ$6))/4</f>
        <v>0</v>
      </c>
      <c r="CE319" s="12" t="str">
        <f>IFERROR((SUM(W319:Z319)-(SUMIFS('Forecast Data'!H:H,'Forecast Data'!B:B,D319,'Forecast Data'!C:C,BJ$6)+SUMIFS('Forecast Data'!H:H,'Forecast Data'!B:B,D319,'Forecast Data'!C:C,BK$6)+SUMIFS('Forecast Data'!H:H,'Forecast Data'!B:B,D319,'Forecast Data'!C:C,BL$6)+SUMIFS('Forecast Data'!H:H,'Forecast Data'!B:B,D319,'Forecast Data'!C:C,BM$6)))/(SUMIFS('Forecast Data'!H:H,'Forecast Data'!B:B,D319,'Forecast Data'!C:C,BJ$6)+SUMIFS('Forecast Data'!H:H,'Forecast Data'!B:B,D319,'Forecast Data'!C:C,BK$6)+SUMIFS('Forecast Data'!H:H,'Forecast Data'!B:B,D319,'Forecast Data'!C:C,BL$6)+SUMIFS('Forecast Data'!H:H,'Forecast Data'!B:B,D319,'Forecast Data'!C:C,BM$6)),"")</f>
        <v/>
      </c>
      <c r="CF319" s="12">
        <f t="shared" si="72"/>
        <v>0</v>
      </c>
      <c r="CG319" s="12">
        <f t="shared" si="73"/>
        <v>0</v>
      </c>
      <c r="CH319" s="13">
        <f t="shared" si="74"/>
        <v>0</v>
      </c>
      <c r="CI319" s="13"/>
    </row>
    <row r="320" spans="1:87" ht="13.2">
      <c r="A320" s="1"/>
      <c r="B320" t="str">
        <f t="shared" si="75"/>
        <v>Complete Natural Products</v>
      </c>
      <c r="D320" t="s">
        <v>352</v>
      </c>
      <c r="E320" s="11">
        <f>SUMIFS('Fin Data'!F:F,'Fin Data'!A:A,D320)</f>
        <v>0</v>
      </c>
      <c r="F320" s="11">
        <f>SUMIFS('Fin Data with 6 week hist'!I:I,'Fin Data with 6 week hist'!$A:$A,$D320)</f>
        <v>0</v>
      </c>
      <c r="G320" s="11">
        <f>SUMIFS('Fin Data with 6 week hist'!J:J,'Fin Data with 6 week hist'!$A:$A,$D320)</f>
        <v>0</v>
      </c>
      <c r="H320" s="11">
        <f>SUMIFS('Fin Data with 6 week hist'!K:K,'Fin Data with 6 week hist'!$A:$A,$D320)+SUMIFS('Unit Cancellations'!D:D,'Unit Cancellations'!$B:$B,$D320)</f>
        <v>0</v>
      </c>
      <c r="I320" s="11">
        <f>SUMIFS('Fin Data with 6 week hist'!L:L,'Fin Data with 6 week hist'!$A:$A,$D320)+SUMIFS('Unit Cancellations'!E:E,'Unit Cancellations'!$B:$B,$D320)</f>
        <v>0</v>
      </c>
      <c r="J320" s="11">
        <f>SUMIFS('Fin Data with 6 week hist'!M:M,'Fin Data with 6 week hist'!$A:$A,$D320)+SUMIFS('Unit Cancellations'!F:F,'Unit Cancellations'!$B:$B,$D320)</f>
        <v>0</v>
      </c>
      <c r="K320" s="11">
        <f>SUMIFS('Fin Data with 6 week hist'!N:N,'Fin Data with 6 week hist'!$A:$A,$D320)+SUMIFS('Unit Cancellations'!G:G,'Unit Cancellations'!$B:$B,$D320)</f>
        <v>0</v>
      </c>
      <c r="L320" s="11">
        <f>SUMIFS('Fin Data'!AN:AN,'Fin Data'!A:A,D320)</f>
        <v>0</v>
      </c>
      <c r="M320" s="12">
        <f>IFERROR(SUMIFS('Fin Data'!AO:AO,'Fin Data'!A:A,D320),"")</f>
        <v>0</v>
      </c>
      <c r="N320" s="1"/>
      <c r="O320" s="11">
        <f t="shared" si="63"/>
        <v>0</v>
      </c>
      <c r="P320" s="12" t="str">
        <f t="shared" si="64"/>
        <v/>
      </c>
      <c r="Q320" s="1"/>
      <c r="R320" s="11">
        <f t="shared" si="65"/>
        <v>0</v>
      </c>
      <c r="S320" s="12" t="str">
        <f t="shared" si="66"/>
        <v/>
      </c>
      <c r="T320" s="11">
        <f t="shared" si="67"/>
        <v>0</v>
      </c>
      <c r="U320" s="1" t="e">
        <f t="shared" si="76"/>
        <v>#REF!</v>
      </c>
      <c r="V320" s="1"/>
      <c r="W320" s="11">
        <f>SUMIFS('Forecast Data'!$D:$D,'Forecast Data'!$C:$C,W$6,'Forecast Data'!$B:$B,$D320)</f>
        <v>0</v>
      </c>
      <c r="X320" s="11">
        <f>SUMIFS('Forecast Data'!$D:$D,'Forecast Data'!$C:$C,X$6,'Forecast Data'!$B:$B,$D320)</f>
        <v>0</v>
      </c>
      <c r="Y320" s="11">
        <f>SUMIFS('Forecast Data'!$D:$D,'Forecast Data'!$C:$C,Y$6,'Forecast Data'!$B:$B,$D320)</f>
        <v>0</v>
      </c>
      <c r="Z320" s="11">
        <f>SUMIFS('Forecast Data'!$D:$D,'Forecast Data'!$C:$C,Z$6,'Forecast Data'!$B:$B,$D320)</f>
        <v>0</v>
      </c>
      <c r="AA320" s="11">
        <f>SUMIFS('Forecast Data'!$D:$D,'Forecast Data'!$C:$C,AA$6,'Forecast Data'!$B:$B,$D320)</f>
        <v>0</v>
      </c>
      <c r="AB320" s="11">
        <f>SUMIFS('Forecast Data'!$D:$D,'Forecast Data'!$C:$C,AB$6,'Forecast Data'!$B:$B,$D320)</f>
        <v>0</v>
      </c>
      <c r="AC320" s="11">
        <f>SUMIFS('Forecast Data'!$D:$D,'Forecast Data'!$C:$C,AC$6,'Forecast Data'!$B:$B,$D320)</f>
        <v>0</v>
      </c>
      <c r="AD320" s="11">
        <f>SUMIFS('Forecast Data'!$D:$D,'Forecast Data'!$C:$C,AD$6,'Forecast Data'!$B:$B,$D320)</f>
        <v>0</v>
      </c>
      <c r="AE320" s="11">
        <f>SUMIFS('Forecast Data'!$D:$D,'Forecast Data'!$C:$C,AE$6,'Forecast Data'!$B:$B,$D320)</f>
        <v>0</v>
      </c>
      <c r="AF320" s="11">
        <f>SUMIFS('Forecast Data'!$D:$D,'Forecast Data'!$C:$C,AF$6,'Forecast Data'!$B:$B,$D320)</f>
        <v>0</v>
      </c>
      <c r="AG320" s="11">
        <f>SUMIFS('Forecast Data'!$D:$D,'Forecast Data'!$C:$C,AG$6,'Forecast Data'!$B:$B,$D320)</f>
        <v>0</v>
      </c>
      <c r="AH320" s="11">
        <f>SUMIFS('Forecast Data'!$D:$D,'Forecast Data'!$C:$C,AH$6,'Forecast Data'!$B:$B,$D320)</f>
        <v>0</v>
      </c>
      <c r="AI320" s="1"/>
      <c r="AJ320" s="12" t="str">
        <f>IF(SUMIFS('Forecast Data'!$E:$E,'Forecast Data'!$C:$C,AJ$6,'Forecast Data'!$B:$B,$D320)=0,"",SUMIFS('Forecast Data'!$E:$E,'Forecast Data'!$C:$C,AJ$6,'Forecast Data'!$B:$B,$D320))</f>
        <v/>
      </c>
      <c r="AK320" s="12" t="str">
        <f>IF(SUMIFS('Forecast Data'!$E:$E,'Forecast Data'!$C:$C,AK$6,'Forecast Data'!$B:$B,$D320)=0,"",SUMIFS('Forecast Data'!$E:$E,'Forecast Data'!$C:$C,AK$6,'Forecast Data'!$B:$B,$D320))</f>
        <v/>
      </c>
      <c r="AL320" s="12" t="str">
        <f>IF(SUMIFS('Forecast Data'!$E:$E,'Forecast Data'!$C:$C,AL$6,'Forecast Data'!$B:$B,$D320)=0,"",SUMIFS('Forecast Data'!$E:$E,'Forecast Data'!$C:$C,AL$6,'Forecast Data'!$B:$B,$D320))</f>
        <v/>
      </c>
      <c r="AM320" s="12" t="str">
        <f>IF(SUMIFS('Forecast Data'!$E:$E,'Forecast Data'!$C:$C,AM$6,'Forecast Data'!$B:$B,$D320)=0,"",SUMIFS('Forecast Data'!$E:$E,'Forecast Data'!$C:$C,AM$6,'Forecast Data'!$B:$B,$D320))</f>
        <v/>
      </c>
      <c r="AN320" s="12" t="str">
        <f>IF(SUMIFS('Forecast Data'!$E:$E,'Forecast Data'!$C:$C,AN$6,'Forecast Data'!$B:$B,$D320)=0,"",SUMIFS('Forecast Data'!$E:$E,'Forecast Data'!$C:$C,AN$6,'Forecast Data'!$B:$B,$D320))</f>
        <v/>
      </c>
      <c r="AO320" s="12" t="str">
        <f>IF(SUMIFS('Forecast Data'!$E:$E,'Forecast Data'!$C:$C,AO$6,'Forecast Data'!$B:$B,$D320)=0,"",SUMIFS('Forecast Data'!$E:$E,'Forecast Data'!$C:$C,AO$6,'Forecast Data'!$B:$B,$D320))</f>
        <v/>
      </c>
      <c r="AP320" s="12" t="str">
        <f>IF(SUMIFS('Forecast Data'!$E:$E,'Forecast Data'!$C:$C,AP$6,'Forecast Data'!$B:$B,$D320)=0,"",SUMIFS('Forecast Data'!$E:$E,'Forecast Data'!$C:$C,AP$6,'Forecast Data'!$B:$B,$D320))</f>
        <v/>
      </c>
      <c r="AQ320" s="12" t="str">
        <f>IF(SUMIFS('Forecast Data'!$E:$E,'Forecast Data'!$C:$C,AQ$6,'Forecast Data'!$B:$B,$D320)=0,"",SUMIFS('Forecast Data'!$E:$E,'Forecast Data'!$C:$C,AQ$6,'Forecast Data'!$B:$B,$D320))</f>
        <v/>
      </c>
      <c r="AR320" s="12" t="str">
        <f>IF(SUMIFS('Forecast Data'!$E:$E,'Forecast Data'!$C:$C,AR$6,'Forecast Data'!$B:$B,$D320)=0,"",SUMIFS('Forecast Data'!$E:$E,'Forecast Data'!$C:$C,AR$6,'Forecast Data'!$B:$B,$D320))</f>
        <v/>
      </c>
      <c r="AS320" s="12" t="str">
        <f>IF(SUMIFS('Forecast Data'!$E:$E,'Forecast Data'!$C:$C,AS$6,'Forecast Data'!$B:$B,$D320)=0,"",SUMIFS('Forecast Data'!$E:$E,'Forecast Data'!$C:$C,AS$6,'Forecast Data'!$B:$B,$D320))</f>
        <v/>
      </c>
      <c r="AT320" s="12" t="str">
        <f>IF(SUMIFS('Forecast Data'!$E:$E,'Forecast Data'!$C:$C,AT$6,'Forecast Data'!$B:$B,$D320)=0,"",SUMIFS('Forecast Data'!$E:$E,'Forecast Data'!$C:$C,AT$6,'Forecast Data'!$B:$B,$D320))</f>
        <v/>
      </c>
      <c r="AU320" s="12" t="str">
        <f>IF(SUMIFS('Forecast Data'!$E:$E,'Forecast Data'!$C:$C,AU$6,'Forecast Data'!$B:$B,$D320)=0,"",SUMIFS('Forecast Data'!$E:$E,'Forecast Data'!$C:$C,AU$6,'Forecast Data'!$B:$B,$D320))</f>
        <v/>
      </c>
      <c r="AV320" s="1"/>
      <c r="AW320" s="11">
        <f>SUMIFS('OP Units'!E:E,'OP Units'!$A:$A,$D320)</f>
        <v>0</v>
      </c>
      <c r="AX320" s="11">
        <f>SUMIFS('OP Units'!F:F,'OP Units'!$A:$A,$D320)</f>
        <v>0</v>
      </c>
      <c r="AY320" s="11">
        <f>SUMIFS('OP Units'!G:G,'OP Units'!$A:$A,$D320)</f>
        <v>0</v>
      </c>
      <c r="AZ320" s="11">
        <f>SUMIFS('OP Units'!H:H,'OP Units'!$A:$A,$D320)</f>
        <v>0</v>
      </c>
      <c r="BA320" s="11">
        <f>SUMIFS('OP Units'!I:I,'OP Units'!$A:$A,$D320)</f>
        <v>0</v>
      </c>
      <c r="BB320" s="11">
        <f>SUMIFS('OP Units'!J:J,'OP Units'!$A:$A,$D320)</f>
        <v>0</v>
      </c>
      <c r="BC320" s="11">
        <f>SUMIFS('OP Units'!K:K,'OP Units'!$A:$A,$D320)</f>
        <v>0</v>
      </c>
      <c r="BD320" s="11">
        <f>SUMIFS('OP Units'!L:L,'OP Units'!$A:$A,$D320)</f>
        <v>0</v>
      </c>
      <c r="BE320" s="11">
        <f>SUMIFS('OP Units'!M:M,'OP Units'!$A:$A,$D320)</f>
        <v>0</v>
      </c>
      <c r="BF320" s="11">
        <f>SUMIFS('OP Units'!N:N,'OP Units'!$A:$A,$D320)</f>
        <v>0</v>
      </c>
      <c r="BG320" s="11">
        <f>SUMIFS('OP Units'!O:O,'OP Units'!$A:$A,$D320)</f>
        <v>0</v>
      </c>
      <c r="BH320" s="11">
        <f>SUMIFS('OP Units'!P:P,'OP Units'!$A:$A,$D320)</f>
        <v>0</v>
      </c>
      <c r="BI320" s="1"/>
      <c r="BJ320" s="12" t="str">
        <f>IFERROR((SUMIFS('OP Units'!E:E,'OP Units'!$A:$A,$D320)-SUMIFS('Forecast Data'!$H:$H,'Forecast Data'!$C:$C,BJ$6,'Forecast Data'!$B:$B,$D320))/SUMIFS('Forecast Data'!$H:$H,'Forecast Data'!$C:$C,BJ$6,'Forecast Data'!$B:$B,$D320),"")</f>
        <v/>
      </c>
      <c r="BK320" s="12" t="str">
        <f>IFERROR((SUMIFS('OP Units'!F:F,'OP Units'!$A:$A,$D320)-SUMIFS('Forecast Data'!$H:$H,'Forecast Data'!$C:$C,BK$6,'Forecast Data'!$B:$B,$D320))/SUMIFS('Forecast Data'!$H:$H,'Forecast Data'!$C:$C,BK$6,'Forecast Data'!$B:$B,$D320),"")</f>
        <v/>
      </c>
      <c r="BL320" s="12" t="str">
        <f>IFERROR((SUMIFS('OP Units'!G:G,'OP Units'!$A:$A,$D320)-SUMIFS('Forecast Data'!$H:$H,'Forecast Data'!$C:$C,BL$6,'Forecast Data'!$B:$B,$D320))/SUMIFS('Forecast Data'!$H:$H,'Forecast Data'!$C:$C,BL$6,'Forecast Data'!$B:$B,$D320),"")</f>
        <v/>
      </c>
      <c r="BM320" s="12" t="str">
        <f>IFERROR((SUMIFS('OP Units'!H:H,'OP Units'!$A:$A,$D320)-SUMIFS('Forecast Data'!$H:$H,'Forecast Data'!$C:$C,BM$6,'Forecast Data'!$B:$B,$D320))/SUMIFS('Forecast Data'!$H:$H,'Forecast Data'!$C:$C,BM$6,'Forecast Data'!$B:$B,$D320),"")</f>
        <v/>
      </c>
      <c r="BN320" s="12" t="str">
        <f>IFERROR((SUMIFS('OP Units'!I:I,'OP Units'!$A:$A,$D320)-SUMIFS('Forecast Data'!$H:$H,'Forecast Data'!$C:$C,BN$6,'Forecast Data'!$B:$B,$D320))/SUMIFS('Forecast Data'!$H:$H,'Forecast Data'!$C:$C,BN$6,'Forecast Data'!$B:$B,$D320),"")</f>
        <v/>
      </c>
      <c r="BO320" s="12" t="str">
        <f>IFERROR((SUMIFS('OP Units'!J:J,'OP Units'!$A:$A,$D320)-SUMIFS('Forecast Data'!$H:$H,'Forecast Data'!$C:$C,BO$6,'Forecast Data'!$B:$B,$D320))/SUMIFS('Forecast Data'!$H:$H,'Forecast Data'!$C:$C,BO$6,'Forecast Data'!$B:$B,$D320),"")</f>
        <v/>
      </c>
      <c r="BP320" s="12" t="str">
        <f>IFERROR((SUMIFS('OP Units'!K:K,'OP Units'!$A:$A,$D320)-SUMIFS('Forecast Data'!$H:$H,'Forecast Data'!$C:$C,BP$6,'Forecast Data'!$B:$B,$D320))/SUMIFS('Forecast Data'!$H:$H,'Forecast Data'!$C:$C,BP$6,'Forecast Data'!$B:$B,$D320),"")</f>
        <v/>
      </c>
      <c r="BQ320" s="12" t="str">
        <f>IFERROR((SUMIFS('OP Units'!L:L,'OP Units'!$A:$A,$D320)-SUMIFS('Forecast Data'!$H:$H,'Forecast Data'!$C:$C,BQ$6,'Forecast Data'!$B:$B,$D320))/SUMIFS('Forecast Data'!$H:$H,'Forecast Data'!$C:$C,BQ$6,'Forecast Data'!$B:$B,$D320),"")</f>
        <v/>
      </c>
      <c r="BR320" s="12" t="str">
        <f>IFERROR((SUMIFS('OP Units'!M:M,'OP Units'!$A:$A,$D320)-SUMIFS('Forecast Data'!$H:$H,'Forecast Data'!$C:$C,BR$6,'Forecast Data'!$B:$B,$D320))/SUMIFS('Forecast Data'!$H:$H,'Forecast Data'!$C:$C,BR$6,'Forecast Data'!$B:$B,$D320),"")</f>
        <v/>
      </c>
      <c r="BS320" s="12" t="str">
        <f>IFERROR((SUMIFS('OP Units'!N:N,'OP Units'!$A:$A,$D320)-SUMIFS('Forecast Data'!$H:$H,'Forecast Data'!$C:$C,BS$6,'Forecast Data'!$B:$B,$D320))/SUMIFS('Forecast Data'!$H:$H,'Forecast Data'!$C:$C,BS$6,'Forecast Data'!$B:$B,$D320),"")</f>
        <v/>
      </c>
      <c r="BT320" s="12" t="str">
        <f>IFERROR((SUMIFS('OP Units'!O:O,'OP Units'!$A:$A,$D320)-SUMIFS('Forecast Data'!$H:$H,'Forecast Data'!$C:$C,BT$6,'Forecast Data'!$B:$B,$D320))/SUMIFS('Forecast Data'!$H:$H,'Forecast Data'!$C:$C,BT$6,'Forecast Data'!$B:$B,$D320),"")</f>
        <v/>
      </c>
      <c r="BU320" s="12" t="str">
        <f>IFERROR((SUMIFS('OP Units'!P:P,'OP Units'!$A:$A,$D320)-SUMIFS('Forecast Data'!$H:$H,'Forecast Data'!$C:$C,BU$6,'Forecast Data'!$B:$B,$D320))/SUMIFS('Forecast Data'!$H:$H,'Forecast Data'!$C:$C,BU$6,'Forecast Data'!$B:$B,$D320),"")</f>
        <v/>
      </c>
      <c r="BV320" s="12"/>
      <c r="BW320" s="11">
        <f>(SUMIFS('Forecast Data'!H:H,'Forecast Data'!B:B,D320,'Forecast Data'!C:C,BK$6)+SUMIFS('Forecast Data'!H:H,'Forecast Data'!B:B,D320,'Forecast Data'!C:C,BL$6)+SUMIFS('Forecast Data'!H:H,'Forecast Data'!B:B,D320,'Forecast Data'!C:C,BM$6)+SUMIFS('Forecast Data'!H:H,'Forecast Data'!B:B,D320,'Forecast Data'!C:C,BN$6)+SUMIFS('Forecast Data'!H:H,'Forecast Data'!B:B,D320,'Forecast Data'!C:C,BO$6)+SUMIFS('Forecast Data'!H:H,'Forecast Data'!B:B,D320,'Forecast Data'!C:C,BP$6)+SUMIFS('Forecast Data'!H:H,'Forecast Data'!B:B,D320,'Forecast Data'!C:C,BQ$6)+SUMIFS('Forecast Data'!H:H,'Forecast Data'!B:B,D320,'Forecast Data'!C:C,BJ$6))/8</f>
        <v>0</v>
      </c>
      <c r="BX320" s="12" t="str">
        <f>IFERROR((SUM(W320:AD320)-(SUMIFS('Forecast Data'!H:H,'Forecast Data'!B:B,B320,'Forecast Data'!C:C,BJ$6)+SUMIFS('Forecast Data'!H:H,'Forecast Data'!B:B,B320,'Forecast Data'!C:C,BK$6)+SUMIFS('Forecast Data'!H:H,'Forecast Data'!B:B,B320,'Forecast Data'!C:C,BL$6)+SUMIFS('Forecast Data'!H:H,'Forecast Data'!B:B,B320,'Forecast Data'!C:C,BM$6)+SUMIFS('Forecast Data'!H:H,'Forecast Data'!B:B,B320,'Forecast Data'!C:C,BN$6)+SUMIFS('Forecast Data'!H:H,'Forecast Data'!B:B,B320,'Forecast Data'!C:C,BO$6)+SUMIFS('Forecast Data'!H:H,'Forecast Data'!B:B,B320,'Forecast Data'!C:C,BP$6)+SUMIFS('Forecast Data'!H:H,'Forecast Data'!B:B,B320,'Forecast Data'!C:C,BQ$6)))/(SUMIFS('Forecast Data'!H:H,'Forecast Data'!B:B,B320,'Forecast Data'!C:C,BJ$6)+SUMIFS('Forecast Data'!H:H,'Forecast Data'!B:B,B320,'Forecast Data'!C:C,BK$6)+SUMIFS('Forecast Data'!H:H,'Forecast Data'!B:B,B320,'Forecast Data'!C:C,BL$6)+SUMIFS('Forecast Data'!H:H,'Forecast Data'!B:B,B320,'Forecast Data'!C:C,BM$6)+SUMIFS('Forecast Data'!H:H,'Forecast Data'!B:B,B320,'Forecast Data'!C:C,BN$6)+SUMIFS('Forecast Data'!H:H,'Forecast Data'!B:B,B320,'Forecast Data'!C:C,BO$6)+SUMIFS('Forecast Data'!H:H,'Forecast Data'!B:B,B320,'Forecast Data'!C:C,BP$6)+SUMIFS('Forecast Data'!H:H,'Forecast Data'!B:B,B320,'Forecast Data'!C:C,BQ$6)),"")</f>
        <v/>
      </c>
      <c r="BY320" s="12">
        <f t="shared" si="68"/>
        <v>0</v>
      </c>
      <c r="BZ320" s="16">
        <f t="shared" si="69"/>
        <v>0</v>
      </c>
      <c r="CA320" s="13">
        <f t="shared" si="70"/>
        <v>0</v>
      </c>
      <c r="CB320" s="12">
        <f t="shared" si="71"/>
        <v>0</v>
      </c>
      <c r="CC320" s="12"/>
      <c r="CD320" s="11">
        <f>(SUMIFS('Forecast Data'!H:H,'Forecast Data'!B:B,D320,'Forecast Data'!C:C,BK$6)+SUMIFS('Forecast Data'!H:H,'Forecast Data'!B:B,D320,'Forecast Data'!C:C,BL$6)+SUMIFS('Forecast Data'!H:H,'Forecast Data'!B:B,D320,'Forecast Data'!C:C,BM$6)+SUMIFS('Forecast Data'!H:H,'Forecast Data'!B:B,D320,'Forecast Data'!C:C,BJ$6))/4</f>
        <v>0</v>
      </c>
      <c r="CE320" s="12" t="str">
        <f>IFERROR((SUM(W320:Z320)-(SUMIFS('Forecast Data'!H:H,'Forecast Data'!B:B,D320,'Forecast Data'!C:C,BJ$6)+SUMIFS('Forecast Data'!H:H,'Forecast Data'!B:B,D320,'Forecast Data'!C:C,BK$6)+SUMIFS('Forecast Data'!H:H,'Forecast Data'!B:B,D320,'Forecast Data'!C:C,BL$6)+SUMIFS('Forecast Data'!H:H,'Forecast Data'!B:B,D320,'Forecast Data'!C:C,BM$6)))/(SUMIFS('Forecast Data'!H:H,'Forecast Data'!B:B,D320,'Forecast Data'!C:C,BJ$6)+SUMIFS('Forecast Data'!H:H,'Forecast Data'!B:B,D320,'Forecast Data'!C:C,BK$6)+SUMIFS('Forecast Data'!H:H,'Forecast Data'!B:B,D320,'Forecast Data'!C:C,BL$6)+SUMIFS('Forecast Data'!H:H,'Forecast Data'!B:B,D320,'Forecast Data'!C:C,BM$6)),"")</f>
        <v/>
      </c>
      <c r="CF320" s="12">
        <f t="shared" si="72"/>
        <v>0</v>
      </c>
      <c r="CG320" s="12">
        <f t="shared" si="73"/>
        <v>0</v>
      </c>
      <c r="CH320" s="13">
        <f t="shared" si="74"/>
        <v>0</v>
      </c>
      <c r="CI320" s="13"/>
    </row>
    <row r="321" spans="1:87" ht="13.2">
      <c r="A321" s="1"/>
      <c r="B321" t="str">
        <f t="shared" si="75"/>
        <v>Contingency - Seller Investigators</v>
      </c>
      <c r="D321" t="s">
        <v>353</v>
      </c>
      <c r="E321" s="11">
        <f>SUMIFS('Fin Data'!F:F,'Fin Data'!A:A,D321)</f>
        <v>0</v>
      </c>
      <c r="F321" s="11">
        <f>SUMIFS('Fin Data with 6 week hist'!I:I,'Fin Data with 6 week hist'!$A:$A,$D321)</f>
        <v>0</v>
      </c>
      <c r="G321" s="11">
        <f>SUMIFS('Fin Data with 6 week hist'!J:J,'Fin Data with 6 week hist'!$A:$A,$D321)</f>
        <v>0</v>
      </c>
      <c r="H321" s="11">
        <f>SUMIFS('Fin Data with 6 week hist'!K:K,'Fin Data with 6 week hist'!$A:$A,$D321)+SUMIFS('Unit Cancellations'!D:D,'Unit Cancellations'!$B:$B,$D321)</f>
        <v>0</v>
      </c>
      <c r="I321" s="11">
        <f>SUMIFS('Fin Data with 6 week hist'!L:L,'Fin Data with 6 week hist'!$A:$A,$D321)+SUMIFS('Unit Cancellations'!E:E,'Unit Cancellations'!$B:$B,$D321)</f>
        <v>0</v>
      </c>
      <c r="J321" s="11">
        <f>SUMIFS('Fin Data with 6 week hist'!M:M,'Fin Data with 6 week hist'!$A:$A,$D321)+SUMIFS('Unit Cancellations'!F:F,'Unit Cancellations'!$B:$B,$D321)</f>
        <v>0</v>
      </c>
      <c r="K321" s="11">
        <f>SUMIFS('Fin Data with 6 week hist'!N:N,'Fin Data with 6 week hist'!$A:$A,$D321)+SUMIFS('Unit Cancellations'!G:G,'Unit Cancellations'!$B:$B,$D321)</f>
        <v>0</v>
      </c>
      <c r="L321" s="11">
        <f>SUMIFS('Fin Data'!AN:AN,'Fin Data'!A:A,D321)</f>
        <v>0</v>
      </c>
      <c r="M321" s="12">
        <f>IFERROR(SUMIFS('Fin Data'!AO:AO,'Fin Data'!A:A,D321),"")</f>
        <v>0</v>
      </c>
      <c r="N321" s="1"/>
      <c r="O321" s="11">
        <f t="shared" si="63"/>
        <v>0</v>
      </c>
      <c r="P321" s="12" t="str">
        <f t="shared" si="64"/>
        <v/>
      </c>
      <c r="Q321" s="1"/>
      <c r="R321" s="11">
        <f t="shared" si="65"/>
        <v>0</v>
      </c>
      <c r="S321" s="12" t="str">
        <f t="shared" si="66"/>
        <v/>
      </c>
      <c r="T321" s="11">
        <f t="shared" si="67"/>
        <v>0</v>
      </c>
      <c r="U321" s="1" t="e">
        <f t="shared" si="76"/>
        <v>#REF!</v>
      </c>
      <c r="V321" s="1"/>
      <c r="W321" s="11">
        <f>SUMIFS('Forecast Data'!$D:$D,'Forecast Data'!$C:$C,W$6,'Forecast Data'!$B:$B,$D321)</f>
        <v>0</v>
      </c>
      <c r="X321" s="11">
        <f>SUMIFS('Forecast Data'!$D:$D,'Forecast Data'!$C:$C,X$6,'Forecast Data'!$B:$B,$D321)</f>
        <v>0</v>
      </c>
      <c r="Y321" s="11">
        <f>SUMIFS('Forecast Data'!$D:$D,'Forecast Data'!$C:$C,Y$6,'Forecast Data'!$B:$B,$D321)</f>
        <v>0</v>
      </c>
      <c r="Z321" s="11">
        <f>SUMIFS('Forecast Data'!$D:$D,'Forecast Data'!$C:$C,Z$6,'Forecast Data'!$B:$B,$D321)</f>
        <v>0</v>
      </c>
      <c r="AA321" s="11">
        <f>SUMIFS('Forecast Data'!$D:$D,'Forecast Data'!$C:$C,AA$6,'Forecast Data'!$B:$B,$D321)</f>
        <v>0</v>
      </c>
      <c r="AB321" s="11">
        <f>SUMIFS('Forecast Data'!$D:$D,'Forecast Data'!$C:$C,AB$6,'Forecast Data'!$B:$B,$D321)</f>
        <v>0</v>
      </c>
      <c r="AC321" s="11">
        <f>SUMIFS('Forecast Data'!$D:$D,'Forecast Data'!$C:$C,AC$6,'Forecast Data'!$B:$B,$D321)</f>
        <v>0</v>
      </c>
      <c r="AD321" s="11">
        <f>SUMIFS('Forecast Data'!$D:$D,'Forecast Data'!$C:$C,AD$6,'Forecast Data'!$B:$B,$D321)</f>
        <v>0</v>
      </c>
      <c r="AE321" s="11">
        <f>SUMIFS('Forecast Data'!$D:$D,'Forecast Data'!$C:$C,AE$6,'Forecast Data'!$B:$B,$D321)</f>
        <v>0</v>
      </c>
      <c r="AF321" s="11">
        <f>SUMIFS('Forecast Data'!$D:$D,'Forecast Data'!$C:$C,AF$6,'Forecast Data'!$B:$B,$D321)</f>
        <v>0</v>
      </c>
      <c r="AG321" s="11">
        <f>SUMIFS('Forecast Data'!$D:$D,'Forecast Data'!$C:$C,AG$6,'Forecast Data'!$B:$B,$D321)</f>
        <v>0</v>
      </c>
      <c r="AH321" s="11">
        <f>SUMIFS('Forecast Data'!$D:$D,'Forecast Data'!$C:$C,AH$6,'Forecast Data'!$B:$B,$D321)</f>
        <v>0</v>
      </c>
      <c r="AI321" s="1"/>
      <c r="AJ321" s="12" t="str">
        <f>IF(SUMIFS('Forecast Data'!$E:$E,'Forecast Data'!$C:$C,AJ$6,'Forecast Data'!$B:$B,$D321)=0,"",SUMIFS('Forecast Data'!$E:$E,'Forecast Data'!$C:$C,AJ$6,'Forecast Data'!$B:$B,$D321))</f>
        <v/>
      </c>
      <c r="AK321" s="12" t="str">
        <f>IF(SUMIFS('Forecast Data'!$E:$E,'Forecast Data'!$C:$C,AK$6,'Forecast Data'!$B:$B,$D321)=0,"",SUMIFS('Forecast Data'!$E:$E,'Forecast Data'!$C:$C,AK$6,'Forecast Data'!$B:$B,$D321))</f>
        <v/>
      </c>
      <c r="AL321" s="12" t="str">
        <f>IF(SUMIFS('Forecast Data'!$E:$E,'Forecast Data'!$C:$C,AL$6,'Forecast Data'!$B:$B,$D321)=0,"",SUMIFS('Forecast Data'!$E:$E,'Forecast Data'!$C:$C,AL$6,'Forecast Data'!$B:$B,$D321))</f>
        <v/>
      </c>
      <c r="AM321" s="12" t="str">
        <f>IF(SUMIFS('Forecast Data'!$E:$E,'Forecast Data'!$C:$C,AM$6,'Forecast Data'!$B:$B,$D321)=0,"",SUMIFS('Forecast Data'!$E:$E,'Forecast Data'!$C:$C,AM$6,'Forecast Data'!$B:$B,$D321))</f>
        <v/>
      </c>
      <c r="AN321" s="12" t="str">
        <f>IF(SUMIFS('Forecast Data'!$E:$E,'Forecast Data'!$C:$C,AN$6,'Forecast Data'!$B:$B,$D321)=0,"",SUMIFS('Forecast Data'!$E:$E,'Forecast Data'!$C:$C,AN$6,'Forecast Data'!$B:$B,$D321))</f>
        <v/>
      </c>
      <c r="AO321" s="12" t="str">
        <f>IF(SUMIFS('Forecast Data'!$E:$E,'Forecast Data'!$C:$C,AO$6,'Forecast Data'!$B:$B,$D321)=0,"",SUMIFS('Forecast Data'!$E:$E,'Forecast Data'!$C:$C,AO$6,'Forecast Data'!$B:$B,$D321))</f>
        <v/>
      </c>
      <c r="AP321" s="12" t="str">
        <f>IF(SUMIFS('Forecast Data'!$E:$E,'Forecast Data'!$C:$C,AP$6,'Forecast Data'!$B:$B,$D321)=0,"",SUMIFS('Forecast Data'!$E:$E,'Forecast Data'!$C:$C,AP$6,'Forecast Data'!$B:$B,$D321))</f>
        <v/>
      </c>
      <c r="AQ321" s="12" t="str">
        <f>IF(SUMIFS('Forecast Data'!$E:$E,'Forecast Data'!$C:$C,AQ$6,'Forecast Data'!$B:$B,$D321)=0,"",SUMIFS('Forecast Data'!$E:$E,'Forecast Data'!$C:$C,AQ$6,'Forecast Data'!$B:$B,$D321))</f>
        <v/>
      </c>
      <c r="AR321" s="12" t="str">
        <f>IF(SUMIFS('Forecast Data'!$E:$E,'Forecast Data'!$C:$C,AR$6,'Forecast Data'!$B:$B,$D321)=0,"",SUMIFS('Forecast Data'!$E:$E,'Forecast Data'!$C:$C,AR$6,'Forecast Data'!$B:$B,$D321))</f>
        <v/>
      </c>
      <c r="AS321" s="12" t="str">
        <f>IF(SUMIFS('Forecast Data'!$E:$E,'Forecast Data'!$C:$C,AS$6,'Forecast Data'!$B:$B,$D321)=0,"",SUMIFS('Forecast Data'!$E:$E,'Forecast Data'!$C:$C,AS$6,'Forecast Data'!$B:$B,$D321))</f>
        <v/>
      </c>
      <c r="AT321" s="12" t="str">
        <f>IF(SUMIFS('Forecast Data'!$E:$E,'Forecast Data'!$C:$C,AT$6,'Forecast Data'!$B:$B,$D321)=0,"",SUMIFS('Forecast Data'!$E:$E,'Forecast Data'!$C:$C,AT$6,'Forecast Data'!$B:$B,$D321))</f>
        <v/>
      </c>
      <c r="AU321" s="12" t="str">
        <f>IF(SUMIFS('Forecast Data'!$E:$E,'Forecast Data'!$C:$C,AU$6,'Forecast Data'!$B:$B,$D321)=0,"",SUMIFS('Forecast Data'!$E:$E,'Forecast Data'!$C:$C,AU$6,'Forecast Data'!$B:$B,$D321))</f>
        <v/>
      </c>
      <c r="AV321" s="1"/>
      <c r="AW321" s="11">
        <f>SUMIFS('OP Units'!E:E,'OP Units'!$A:$A,$D321)</f>
        <v>0</v>
      </c>
      <c r="AX321" s="11">
        <f>SUMIFS('OP Units'!F:F,'OP Units'!$A:$A,$D321)</f>
        <v>0</v>
      </c>
      <c r="AY321" s="11">
        <f>SUMIFS('OP Units'!G:G,'OP Units'!$A:$A,$D321)</f>
        <v>0</v>
      </c>
      <c r="AZ321" s="11">
        <f>SUMIFS('OP Units'!H:H,'OP Units'!$A:$A,$D321)</f>
        <v>0</v>
      </c>
      <c r="BA321" s="11">
        <f>SUMIFS('OP Units'!I:I,'OP Units'!$A:$A,$D321)</f>
        <v>0</v>
      </c>
      <c r="BB321" s="11">
        <f>SUMIFS('OP Units'!J:J,'OP Units'!$A:$A,$D321)</f>
        <v>0</v>
      </c>
      <c r="BC321" s="11">
        <f>SUMIFS('OP Units'!K:K,'OP Units'!$A:$A,$D321)</f>
        <v>0</v>
      </c>
      <c r="BD321" s="11">
        <f>SUMIFS('OP Units'!L:L,'OP Units'!$A:$A,$D321)</f>
        <v>0</v>
      </c>
      <c r="BE321" s="11">
        <f>SUMIFS('OP Units'!M:M,'OP Units'!$A:$A,$D321)</f>
        <v>0</v>
      </c>
      <c r="BF321" s="11">
        <f>SUMIFS('OP Units'!N:N,'OP Units'!$A:$A,$D321)</f>
        <v>0</v>
      </c>
      <c r="BG321" s="11">
        <f>SUMIFS('OP Units'!O:O,'OP Units'!$A:$A,$D321)</f>
        <v>0</v>
      </c>
      <c r="BH321" s="11">
        <f>SUMIFS('OP Units'!P:P,'OP Units'!$A:$A,$D321)</f>
        <v>0</v>
      </c>
      <c r="BI321" s="1"/>
      <c r="BJ321" s="12" t="str">
        <f>IFERROR((SUMIFS('OP Units'!E:E,'OP Units'!$A:$A,$D321)-SUMIFS('Forecast Data'!$H:$H,'Forecast Data'!$C:$C,BJ$6,'Forecast Data'!$B:$B,$D321))/SUMIFS('Forecast Data'!$H:$H,'Forecast Data'!$C:$C,BJ$6,'Forecast Data'!$B:$B,$D321),"")</f>
        <v/>
      </c>
      <c r="BK321" s="12" t="str">
        <f>IFERROR((SUMIFS('OP Units'!F:F,'OP Units'!$A:$A,$D321)-SUMIFS('Forecast Data'!$H:$H,'Forecast Data'!$C:$C,BK$6,'Forecast Data'!$B:$B,$D321))/SUMIFS('Forecast Data'!$H:$H,'Forecast Data'!$C:$C,BK$6,'Forecast Data'!$B:$B,$D321),"")</f>
        <v/>
      </c>
      <c r="BL321" s="12" t="str">
        <f>IFERROR((SUMIFS('OP Units'!G:G,'OP Units'!$A:$A,$D321)-SUMIFS('Forecast Data'!$H:$H,'Forecast Data'!$C:$C,BL$6,'Forecast Data'!$B:$B,$D321))/SUMIFS('Forecast Data'!$H:$H,'Forecast Data'!$C:$C,BL$6,'Forecast Data'!$B:$B,$D321),"")</f>
        <v/>
      </c>
      <c r="BM321" s="12" t="str">
        <f>IFERROR((SUMIFS('OP Units'!H:H,'OP Units'!$A:$A,$D321)-SUMIFS('Forecast Data'!$H:$H,'Forecast Data'!$C:$C,BM$6,'Forecast Data'!$B:$B,$D321))/SUMIFS('Forecast Data'!$H:$H,'Forecast Data'!$C:$C,BM$6,'Forecast Data'!$B:$B,$D321),"")</f>
        <v/>
      </c>
      <c r="BN321" s="12" t="str">
        <f>IFERROR((SUMIFS('OP Units'!I:I,'OP Units'!$A:$A,$D321)-SUMIFS('Forecast Data'!$H:$H,'Forecast Data'!$C:$C,BN$6,'Forecast Data'!$B:$B,$D321))/SUMIFS('Forecast Data'!$H:$H,'Forecast Data'!$C:$C,BN$6,'Forecast Data'!$B:$B,$D321),"")</f>
        <v/>
      </c>
      <c r="BO321" s="12" t="str">
        <f>IFERROR((SUMIFS('OP Units'!J:J,'OP Units'!$A:$A,$D321)-SUMIFS('Forecast Data'!$H:$H,'Forecast Data'!$C:$C,BO$6,'Forecast Data'!$B:$B,$D321))/SUMIFS('Forecast Data'!$H:$H,'Forecast Data'!$C:$C,BO$6,'Forecast Data'!$B:$B,$D321),"")</f>
        <v/>
      </c>
      <c r="BP321" s="12" t="str">
        <f>IFERROR((SUMIFS('OP Units'!K:K,'OP Units'!$A:$A,$D321)-SUMIFS('Forecast Data'!$H:$H,'Forecast Data'!$C:$C,BP$6,'Forecast Data'!$B:$B,$D321))/SUMIFS('Forecast Data'!$H:$H,'Forecast Data'!$C:$C,BP$6,'Forecast Data'!$B:$B,$D321),"")</f>
        <v/>
      </c>
      <c r="BQ321" s="12" t="str">
        <f>IFERROR((SUMIFS('OP Units'!L:L,'OP Units'!$A:$A,$D321)-SUMIFS('Forecast Data'!$H:$H,'Forecast Data'!$C:$C,BQ$6,'Forecast Data'!$B:$B,$D321))/SUMIFS('Forecast Data'!$H:$H,'Forecast Data'!$C:$C,BQ$6,'Forecast Data'!$B:$B,$D321),"")</f>
        <v/>
      </c>
      <c r="BR321" s="12" t="str">
        <f>IFERROR((SUMIFS('OP Units'!M:M,'OP Units'!$A:$A,$D321)-SUMIFS('Forecast Data'!$H:$H,'Forecast Data'!$C:$C,BR$6,'Forecast Data'!$B:$B,$D321))/SUMIFS('Forecast Data'!$H:$H,'Forecast Data'!$C:$C,BR$6,'Forecast Data'!$B:$B,$D321),"")</f>
        <v/>
      </c>
      <c r="BS321" s="12" t="str">
        <f>IFERROR((SUMIFS('OP Units'!N:N,'OP Units'!$A:$A,$D321)-SUMIFS('Forecast Data'!$H:$H,'Forecast Data'!$C:$C,BS$6,'Forecast Data'!$B:$B,$D321))/SUMIFS('Forecast Data'!$H:$H,'Forecast Data'!$C:$C,BS$6,'Forecast Data'!$B:$B,$D321),"")</f>
        <v/>
      </c>
      <c r="BT321" s="12" t="str">
        <f>IFERROR((SUMIFS('OP Units'!O:O,'OP Units'!$A:$A,$D321)-SUMIFS('Forecast Data'!$H:$H,'Forecast Data'!$C:$C,BT$6,'Forecast Data'!$B:$B,$D321))/SUMIFS('Forecast Data'!$H:$H,'Forecast Data'!$C:$C,BT$6,'Forecast Data'!$B:$B,$D321),"")</f>
        <v/>
      </c>
      <c r="BU321" s="12" t="str">
        <f>IFERROR((SUMIFS('OP Units'!P:P,'OP Units'!$A:$A,$D321)-SUMIFS('Forecast Data'!$H:$H,'Forecast Data'!$C:$C,BU$6,'Forecast Data'!$B:$B,$D321))/SUMIFS('Forecast Data'!$H:$H,'Forecast Data'!$C:$C,BU$6,'Forecast Data'!$B:$B,$D321),"")</f>
        <v/>
      </c>
      <c r="BV321" s="12"/>
      <c r="BW321" s="11">
        <f>(SUMIFS('Forecast Data'!H:H,'Forecast Data'!B:B,D321,'Forecast Data'!C:C,BK$6)+SUMIFS('Forecast Data'!H:H,'Forecast Data'!B:B,D321,'Forecast Data'!C:C,BL$6)+SUMIFS('Forecast Data'!H:H,'Forecast Data'!B:B,D321,'Forecast Data'!C:C,BM$6)+SUMIFS('Forecast Data'!H:H,'Forecast Data'!B:B,D321,'Forecast Data'!C:C,BN$6)+SUMIFS('Forecast Data'!H:H,'Forecast Data'!B:B,D321,'Forecast Data'!C:C,BO$6)+SUMIFS('Forecast Data'!H:H,'Forecast Data'!B:B,D321,'Forecast Data'!C:C,BP$6)+SUMIFS('Forecast Data'!H:H,'Forecast Data'!B:B,D321,'Forecast Data'!C:C,BQ$6)+SUMIFS('Forecast Data'!H:H,'Forecast Data'!B:B,D321,'Forecast Data'!C:C,BJ$6))/8</f>
        <v>0</v>
      </c>
      <c r="BX321" s="12" t="str">
        <f>IFERROR((SUM(W321:AD321)-(SUMIFS('Forecast Data'!H:H,'Forecast Data'!B:B,B321,'Forecast Data'!C:C,BJ$6)+SUMIFS('Forecast Data'!H:H,'Forecast Data'!B:B,B321,'Forecast Data'!C:C,BK$6)+SUMIFS('Forecast Data'!H:H,'Forecast Data'!B:B,B321,'Forecast Data'!C:C,BL$6)+SUMIFS('Forecast Data'!H:H,'Forecast Data'!B:B,B321,'Forecast Data'!C:C,BM$6)+SUMIFS('Forecast Data'!H:H,'Forecast Data'!B:B,B321,'Forecast Data'!C:C,BN$6)+SUMIFS('Forecast Data'!H:H,'Forecast Data'!B:B,B321,'Forecast Data'!C:C,BO$6)+SUMIFS('Forecast Data'!H:H,'Forecast Data'!B:B,B321,'Forecast Data'!C:C,BP$6)+SUMIFS('Forecast Data'!H:H,'Forecast Data'!B:B,B321,'Forecast Data'!C:C,BQ$6)))/(SUMIFS('Forecast Data'!H:H,'Forecast Data'!B:B,B321,'Forecast Data'!C:C,BJ$6)+SUMIFS('Forecast Data'!H:H,'Forecast Data'!B:B,B321,'Forecast Data'!C:C,BK$6)+SUMIFS('Forecast Data'!H:H,'Forecast Data'!B:B,B321,'Forecast Data'!C:C,BL$6)+SUMIFS('Forecast Data'!H:H,'Forecast Data'!B:B,B321,'Forecast Data'!C:C,BM$6)+SUMIFS('Forecast Data'!H:H,'Forecast Data'!B:B,B321,'Forecast Data'!C:C,BN$6)+SUMIFS('Forecast Data'!H:H,'Forecast Data'!B:B,B321,'Forecast Data'!C:C,BO$6)+SUMIFS('Forecast Data'!H:H,'Forecast Data'!B:B,B321,'Forecast Data'!C:C,BP$6)+SUMIFS('Forecast Data'!H:H,'Forecast Data'!B:B,B321,'Forecast Data'!C:C,BQ$6)),"")</f>
        <v/>
      </c>
      <c r="BY321" s="12">
        <f t="shared" si="68"/>
        <v>0</v>
      </c>
      <c r="BZ321" s="16">
        <f t="shared" si="69"/>
        <v>0</v>
      </c>
      <c r="CA321" s="13">
        <f t="shared" si="70"/>
        <v>0</v>
      </c>
      <c r="CB321" s="12">
        <f t="shared" si="71"/>
        <v>0</v>
      </c>
      <c r="CC321" s="12"/>
      <c r="CD321" s="11">
        <f>(SUMIFS('Forecast Data'!H:H,'Forecast Data'!B:B,D321,'Forecast Data'!C:C,BK$6)+SUMIFS('Forecast Data'!H:H,'Forecast Data'!B:B,D321,'Forecast Data'!C:C,BL$6)+SUMIFS('Forecast Data'!H:H,'Forecast Data'!B:B,D321,'Forecast Data'!C:C,BM$6)+SUMIFS('Forecast Data'!H:H,'Forecast Data'!B:B,D321,'Forecast Data'!C:C,BJ$6))/4</f>
        <v>0</v>
      </c>
      <c r="CE321" s="12" t="str">
        <f>IFERROR((SUM(W321:Z321)-(SUMIFS('Forecast Data'!H:H,'Forecast Data'!B:B,D321,'Forecast Data'!C:C,BJ$6)+SUMIFS('Forecast Data'!H:H,'Forecast Data'!B:B,D321,'Forecast Data'!C:C,BK$6)+SUMIFS('Forecast Data'!H:H,'Forecast Data'!B:B,D321,'Forecast Data'!C:C,BL$6)+SUMIFS('Forecast Data'!H:H,'Forecast Data'!B:B,D321,'Forecast Data'!C:C,BM$6)))/(SUMIFS('Forecast Data'!H:H,'Forecast Data'!B:B,D321,'Forecast Data'!C:C,BJ$6)+SUMIFS('Forecast Data'!H:H,'Forecast Data'!B:B,D321,'Forecast Data'!C:C,BK$6)+SUMIFS('Forecast Data'!H:H,'Forecast Data'!B:B,D321,'Forecast Data'!C:C,BL$6)+SUMIFS('Forecast Data'!H:H,'Forecast Data'!B:B,D321,'Forecast Data'!C:C,BM$6)),"")</f>
        <v/>
      </c>
      <c r="CF321" s="12">
        <f t="shared" si="72"/>
        <v>0</v>
      </c>
      <c r="CG321" s="12">
        <f t="shared" si="73"/>
        <v>0</v>
      </c>
      <c r="CH321" s="13">
        <f t="shared" si="74"/>
        <v>0</v>
      </c>
      <c r="CI321" s="13"/>
    </row>
    <row r="322" spans="1:87" ht="13.2">
      <c r="A322" s="1"/>
      <c r="B322" t="str">
        <f t="shared" si="75"/>
        <v>Contingency Obsolescence</v>
      </c>
      <c r="D322" t="s">
        <v>354</v>
      </c>
      <c r="E322" s="11">
        <f>SUMIFS('Fin Data'!F:F,'Fin Data'!A:A,D322)</f>
        <v>0</v>
      </c>
      <c r="F322" s="11">
        <f>SUMIFS('Fin Data with 6 week hist'!I:I,'Fin Data with 6 week hist'!$A:$A,$D322)</f>
        <v>0</v>
      </c>
      <c r="G322" s="11">
        <f>SUMIFS('Fin Data with 6 week hist'!J:J,'Fin Data with 6 week hist'!$A:$A,$D322)</f>
        <v>0</v>
      </c>
      <c r="H322" s="11">
        <f>SUMIFS('Fin Data with 6 week hist'!K:K,'Fin Data with 6 week hist'!$A:$A,$D322)+SUMIFS('Unit Cancellations'!D:D,'Unit Cancellations'!$B:$B,$D322)</f>
        <v>0</v>
      </c>
      <c r="I322" s="11">
        <f>SUMIFS('Fin Data with 6 week hist'!L:L,'Fin Data with 6 week hist'!$A:$A,$D322)+SUMIFS('Unit Cancellations'!E:E,'Unit Cancellations'!$B:$B,$D322)</f>
        <v>0</v>
      </c>
      <c r="J322" s="11">
        <f>SUMIFS('Fin Data with 6 week hist'!M:M,'Fin Data with 6 week hist'!$A:$A,$D322)+SUMIFS('Unit Cancellations'!F:F,'Unit Cancellations'!$B:$B,$D322)</f>
        <v>0</v>
      </c>
      <c r="K322" s="11">
        <f>SUMIFS('Fin Data with 6 week hist'!N:N,'Fin Data with 6 week hist'!$A:$A,$D322)+SUMIFS('Unit Cancellations'!G:G,'Unit Cancellations'!$B:$B,$D322)</f>
        <v>0</v>
      </c>
      <c r="L322" s="11">
        <f>SUMIFS('Fin Data'!AN:AN,'Fin Data'!A:A,D322)</f>
        <v>0</v>
      </c>
      <c r="M322" s="12">
        <f>IFERROR(SUMIFS('Fin Data'!AO:AO,'Fin Data'!A:A,D322),"")</f>
        <v>0</v>
      </c>
      <c r="N322" s="1"/>
      <c r="O322" s="11">
        <f t="shared" si="63"/>
        <v>0</v>
      </c>
      <c r="P322" s="12" t="str">
        <f t="shared" si="64"/>
        <v/>
      </c>
      <c r="Q322" s="1"/>
      <c r="R322" s="11">
        <f t="shared" si="65"/>
        <v>0</v>
      </c>
      <c r="S322" s="12" t="str">
        <f t="shared" si="66"/>
        <v/>
      </c>
      <c r="T322" s="11">
        <f t="shared" si="67"/>
        <v>0</v>
      </c>
      <c r="U322" s="1" t="e">
        <f t="shared" si="76"/>
        <v>#REF!</v>
      </c>
      <c r="V322" s="1"/>
      <c r="W322" s="11">
        <f>SUMIFS('Forecast Data'!$D:$D,'Forecast Data'!$C:$C,W$6,'Forecast Data'!$B:$B,$D322)</f>
        <v>0</v>
      </c>
      <c r="X322" s="11">
        <f>SUMIFS('Forecast Data'!$D:$D,'Forecast Data'!$C:$C,X$6,'Forecast Data'!$B:$B,$D322)</f>
        <v>0</v>
      </c>
      <c r="Y322" s="11">
        <f>SUMIFS('Forecast Data'!$D:$D,'Forecast Data'!$C:$C,Y$6,'Forecast Data'!$B:$B,$D322)</f>
        <v>0</v>
      </c>
      <c r="Z322" s="11">
        <f>SUMIFS('Forecast Data'!$D:$D,'Forecast Data'!$C:$C,Z$6,'Forecast Data'!$B:$B,$D322)</f>
        <v>0</v>
      </c>
      <c r="AA322" s="11">
        <f>SUMIFS('Forecast Data'!$D:$D,'Forecast Data'!$C:$C,AA$6,'Forecast Data'!$B:$B,$D322)</f>
        <v>0</v>
      </c>
      <c r="AB322" s="11">
        <f>SUMIFS('Forecast Data'!$D:$D,'Forecast Data'!$C:$C,AB$6,'Forecast Data'!$B:$B,$D322)</f>
        <v>0</v>
      </c>
      <c r="AC322" s="11">
        <f>SUMIFS('Forecast Data'!$D:$D,'Forecast Data'!$C:$C,AC$6,'Forecast Data'!$B:$B,$D322)</f>
        <v>0</v>
      </c>
      <c r="AD322" s="11">
        <f>SUMIFS('Forecast Data'!$D:$D,'Forecast Data'!$C:$C,AD$6,'Forecast Data'!$B:$B,$D322)</f>
        <v>0</v>
      </c>
      <c r="AE322" s="11">
        <f>SUMIFS('Forecast Data'!$D:$D,'Forecast Data'!$C:$C,AE$6,'Forecast Data'!$B:$B,$D322)</f>
        <v>0</v>
      </c>
      <c r="AF322" s="11">
        <f>SUMIFS('Forecast Data'!$D:$D,'Forecast Data'!$C:$C,AF$6,'Forecast Data'!$B:$B,$D322)</f>
        <v>0</v>
      </c>
      <c r="AG322" s="11">
        <f>SUMIFS('Forecast Data'!$D:$D,'Forecast Data'!$C:$C,AG$6,'Forecast Data'!$B:$B,$D322)</f>
        <v>0</v>
      </c>
      <c r="AH322" s="11">
        <f>SUMIFS('Forecast Data'!$D:$D,'Forecast Data'!$C:$C,AH$6,'Forecast Data'!$B:$B,$D322)</f>
        <v>0</v>
      </c>
      <c r="AI322" s="1"/>
      <c r="AJ322" s="12" t="str">
        <f>IF(SUMIFS('Forecast Data'!$E:$E,'Forecast Data'!$C:$C,AJ$6,'Forecast Data'!$B:$B,$D322)=0,"",SUMIFS('Forecast Data'!$E:$E,'Forecast Data'!$C:$C,AJ$6,'Forecast Data'!$B:$B,$D322))</f>
        <v/>
      </c>
      <c r="AK322" s="12" t="str">
        <f>IF(SUMIFS('Forecast Data'!$E:$E,'Forecast Data'!$C:$C,AK$6,'Forecast Data'!$B:$B,$D322)=0,"",SUMIFS('Forecast Data'!$E:$E,'Forecast Data'!$C:$C,AK$6,'Forecast Data'!$B:$B,$D322))</f>
        <v/>
      </c>
      <c r="AL322" s="12" t="str">
        <f>IF(SUMIFS('Forecast Data'!$E:$E,'Forecast Data'!$C:$C,AL$6,'Forecast Data'!$B:$B,$D322)=0,"",SUMIFS('Forecast Data'!$E:$E,'Forecast Data'!$C:$C,AL$6,'Forecast Data'!$B:$B,$D322))</f>
        <v/>
      </c>
      <c r="AM322" s="12" t="str">
        <f>IF(SUMIFS('Forecast Data'!$E:$E,'Forecast Data'!$C:$C,AM$6,'Forecast Data'!$B:$B,$D322)=0,"",SUMIFS('Forecast Data'!$E:$E,'Forecast Data'!$C:$C,AM$6,'Forecast Data'!$B:$B,$D322))</f>
        <v/>
      </c>
      <c r="AN322" s="12" t="str">
        <f>IF(SUMIFS('Forecast Data'!$E:$E,'Forecast Data'!$C:$C,AN$6,'Forecast Data'!$B:$B,$D322)=0,"",SUMIFS('Forecast Data'!$E:$E,'Forecast Data'!$C:$C,AN$6,'Forecast Data'!$B:$B,$D322))</f>
        <v/>
      </c>
      <c r="AO322" s="12" t="str">
        <f>IF(SUMIFS('Forecast Data'!$E:$E,'Forecast Data'!$C:$C,AO$6,'Forecast Data'!$B:$B,$D322)=0,"",SUMIFS('Forecast Data'!$E:$E,'Forecast Data'!$C:$C,AO$6,'Forecast Data'!$B:$B,$D322))</f>
        <v/>
      </c>
      <c r="AP322" s="12" t="str">
        <f>IF(SUMIFS('Forecast Data'!$E:$E,'Forecast Data'!$C:$C,AP$6,'Forecast Data'!$B:$B,$D322)=0,"",SUMIFS('Forecast Data'!$E:$E,'Forecast Data'!$C:$C,AP$6,'Forecast Data'!$B:$B,$D322))</f>
        <v/>
      </c>
      <c r="AQ322" s="12" t="str">
        <f>IF(SUMIFS('Forecast Data'!$E:$E,'Forecast Data'!$C:$C,AQ$6,'Forecast Data'!$B:$B,$D322)=0,"",SUMIFS('Forecast Data'!$E:$E,'Forecast Data'!$C:$C,AQ$6,'Forecast Data'!$B:$B,$D322))</f>
        <v/>
      </c>
      <c r="AR322" s="12" t="str">
        <f>IF(SUMIFS('Forecast Data'!$E:$E,'Forecast Data'!$C:$C,AR$6,'Forecast Data'!$B:$B,$D322)=0,"",SUMIFS('Forecast Data'!$E:$E,'Forecast Data'!$C:$C,AR$6,'Forecast Data'!$B:$B,$D322))</f>
        <v/>
      </c>
      <c r="AS322" s="12" t="str">
        <f>IF(SUMIFS('Forecast Data'!$E:$E,'Forecast Data'!$C:$C,AS$6,'Forecast Data'!$B:$B,$D322)=0,"",SUMIFS('Forecast Data'!$E:$E,'Forecast Data'!$C:$C,AS$6,'Forecast Data'!$B:$B,$D322))</f>
        <v/>
      </c>
      <c r="AT322" s="12" t="str">
        <f>IF(SUMIFS('Forecast Data'!$E:$E,'Forecast Data'!$C:$C,AT$6,'Forecast Data'!$B:$B,$D322)=0,"",SUMIFS('Forecast Data'!$E:$E,'Forecast Data'!$C:$C,AT$6,'Forecast Data'!$B:$B,$D322))</f>
        <v/>
      </c>
      <c r="AU322" s="12" t="str">
        <f>IF(SUMIFS('Forecast Data'!$E:$E,'Forecast Data'!$C:$C,AU$6,'Forecast Data'!$B:$B,$D322)=0,"",SUMIFS('Forecast Data'!$E:$E,'Forecast Data'!$C:$C,AU$6,'Forecast Data'!$B:$B,$D322))</f>
        <v/>
      </c>
      <c r="AV322" s="1"/>
      <c r="AW322" s="11">
        <f>SUMIFS('OP Units'!E:E,'OP Units'!$A:$A,$D322)</f>
        <v>0</v>
      </c>
      <c r="AX322" s="11">
        <f>SUMIFS('OP Units'!F:F,'OP Units'!$A:$A,$D322)</f>
        <v>0</v>
      </c>
      <c r="AY322" s="11">
        <f>SUMIFS('OP Units'!G:G,'OP Units'!$A:$A,$D322)</f>
        <v>0</v>
      </c>
      <c r="AZ322" s="11">
        <f>SUMIFS('OP Units'!H:H,'OP Units'!$A:$A,$D322)</f>
        <v>0</v>
      </c>
      <c r="BA322" s="11">
        <f>SUMIFS('OP Units'!I:I,'OP Units'!$A:$A,$D322)</f>
        <v>0</v>
      </c>
      <c r="BB322" s="11">
        <f>SUMIFS('OP Units'!J:J,'OP Units'!$A:$A,$D322)</f>
        <v>0</v>
      </c>
      <c r="BC322" s="11">
        <f>SUMIFS('OP Units'!K:K,'OP Units'!$A:$A,$D322)</f>
        <v>0</v>
      </c>
      <c r="BD322" s="11">
        <f>SUMIFS('OP Units'!L:L,'OP Units'!$A:$A,$D322)</f>
        <v>0</v>
      </c>
      <c r="BE322" s="11">
        <f>SUMIFS('OP Units'!M:M,'OP Units'!$A:$A,$D322)</f>
        <v>0</v>
      </c>
      <c r="BF322" s="11">
        <f>SUMIFS('OP Units'!N:N,'OP Units'!$A:$A,$D322)</f>
        <v>0</v>
      </c>
      <c r="BG322" s="11">
        <f>SUMIFS('OP Units'!O:O,'OP Units'!$A:$A,$D322)</f>
        <v>0</v>
      </c>
      <c r="BH322" s="11">
        <f>SUMIFS('OP Units'!P:P,'OP Units'!$A:$A,$D322)</f>
        <v>0</v>
      </c>
      <c r="BI322" s="1"/>
      <c r="BJ322" s="12" t="str">
        <f>IFERROR((SUMIFS('OP Units'!E:E,'OP Units'!$A:$A,$D322)-SUMIFS('Forecast Data'!$H:$H,'Forecast Data'!$C:$C,BJ$6,'Forecast Data'!$B:$B,$D322))/SUMIFS('Forecast Data'!$H:$H,'Forecast Data'!$C:$C,BJ$6,'Forecast Data'!$B:$B,$D322),"")</f>
        <v/>
      </c>
      <c r="BK322" s="12" t="str">
        <f>IFERROR((SUMIFS('OP Units'!F:F,'OP Units'!$A:$A,$D322)-SUMIFS('Forecast Data'!$H:$H,'Forecast Data'!$C:$C,BK$6,'Forecast Data'!$B:$B,$D322))/SUMIFS('Forecast Data'!$H:$H,'Forecast Data'!$C:$C,BK$6,'Forecast Data'!$B:$B,$D322),"")</f>
        <v/>
      </c>
      <c r="BL322" s="12" t="str">
        <f>IFERROR((SUMIFS('OP Units'!G:G,'OP Units'!$A:$A,$D322)-SUMIFS('Forecast Data'!$H:$H,'Forecast Data'!$C:$C,BL$6,'Forecast Data'!$B:$B,$D322))/SUMIFS('Forecast Data'!$H:$H,'Forecast Data'!$C:$C,BL$6,'Forecast Data'!$B:$B,$D322),"")</f>
        <v/>
      </c>
      <c r="BM322" s="12" t="str">
        <f>IFERROR((SUMIFS('OP Units'!H:H,'OP Units'!$A:$A,$D322)-SUMIFS('Forecast Data'!$H:$H,'Forecast Data'!$C:$C,BM$6,'Forecast Data'!$B:$B,$D322))/SUMIFS('Forecast Data'!$H:$H,'Forecast Data'!$C:$C,BM$6,'Forecast Data'!$B:$B,$D322),"")</f>
        <v/>
      </c>
      <c r="BN322" s="12" t="str">
        <f>IFERROR((SUMIFS('OP Units'!I:I,'OP Units'!$A:$A,$D322)-SUMIFS('Forecast Data'!$H:$H,'Forecast Data'!$C:$C,BN$6,'Forecast Data'!$B:$B,$D322))/SUMIFS('Forecast Data'!$H:$H,'Forecast Data'!$C:$C,BN$6,'Forecast Data'!$B:$B,$D322),"")</f>
        <v/>
      </c>
      <c r="BO322" s="12" t="str">
        <f>IFERROR((SUMIFS('OP Units'!J:J,'OP Units'!$A:$A,$D322)-SUMIFS('Forecast Data'!$H:$H,'Forecast Data'!$C:$C,BO$6,'Forecast Data'!$B:$B,$D322))/SUMIFS('Forecast Data'!$H:$H,'Forecast Data'!$C:$C,BO$6,'Forecast Data'!$B:$B,$D322),"")</f>
        <v/>
      </c>
      <c r="BP322" s="12" t="str">
        <f>IFERROR((SUMIFS('OP Units'!K:K,'OP Units'!$A:$A,$D322)-SUMIFS('Forecast Data'!$H:$H,'Forecast Data'!$C:$C,BP$6,'Forecast Data'!$B:$B,$D322))/SUMIFS('Forecast Data'!$H:$H,'Forecast Data'!$C:$C,BP$6,'Forecast Data'!$B:$B,$D322),"")</f>
        <v/>
      </c>
      <c r="BQ322" s="12" t="str">
        <f>IFERROR((SUMIFS('OP Units'!L:L,'OP Units'!$A:$A,$D322)-SUMIFS('Forecast Data'!$H:$H,'Forecast Data'!$C:$C,BQ$6,'Forecast Data'!$B:$B,$D322))/SUMIFS('Forecast Data'!$H:$H,'Forecast Data'!$C:$C,BQ$6,'Forecast Data'!$B:$B,$D322),"")</f>
        <v/>
      </c>
      <c r="BR322" s="12" t="str">
        <f>IFERROR((SUMIFS('OP Units'!M:M,'OP Units'!$A:$A,$D322)-SUMIFS('Forecast Data'!$H:$H,'Forecast Data'!$C:$C,BR$6,'Forecast Data'!$B:$B,$D322))/SUMIFS('Forecast Data'!$H:$H,'Forecast Data'!$C:$C,BR$6,'Forecast Data'!$B:$B,$D322),"")</f>
        <v/>
      </c>
      <c r="BS322" s="12" t="str">
        <f>IFERROR((SUMIFS('OP Units'!N:N,'OP Units'!$A:$A,$D322)-SUMIFS('Forecast Data'!$H:$H,'Forecast Data'!$C:$C,BS$6,'Forecast Data'!$B:$B,$D322))/SUMIFS('Forecast Data'!$H:$H,'Forecast Data'!$C:$C,BS$6,'Forecast Data'!$B:$B,$D322),"")</f>
        <v/>
      </c>
      <c r="BT322" s="12" t="str">
        <f>IFERROR((SUMIFS('OP Units'!O:O,'OP Units'!$A:$A,$D322)-SUMIFS('Forecast Data'!$H:$H,'Forecast Data'!$C:$C,BT$6,'Forecast Data'!$B:$B,$D322))/SUMIFS('Forecast Data'!$H:$H,'Forecast Data'!$C:$C,BT$6,'Forecast Data'!$B:$B,$D322),"")</f>
        <v/>
      </c>
      <c r="BU322" s="12" t="str">
        <f>IFERROR((SUMIFS('OP Units'!P:P,'OP Units'!$A:$A,$D322)-SUMIFS('Forecast Data'!$H:$H,'Forecast Data'!$C:$C,BU$6,'Forecast Data'!$B:$B,$D322))/SUMIFS('Forecast Data'!$H:$H,'Forecast Data'!$C:$C,BU$6,'Forecast Data'!$B:$B,$D322),"")</f>
        <v/>
      </c>
      <c r="BV322" s="12"/>
      <c r="BW322" s="11">
        <f>(SUMIFS('Forecast Data'!H:H,'Forecast Data'!B:B,D322,'Forecast Data'!C:C,BK$6)+SUMIFS('Forecast Data'!H:H,'Forecast Data'!B:B,D322,'Forecast Data'!C:C,BL$6)+SUMIFS('Forecast Data'!H:H,'Forecast Data'!B:B,D322,'Forecast Data'!C:C,BM$6)+SUMIFS('Forecast Data'!H:H,'Forecast Data'!B:B,D322,'Forecast Data'!C:C,BN$6)+SUMIFS('Forecast Data'!H:H,'Forecast Data'!B:B,D322,'Forecast Data'!C:C,BO$6)+SUMIFS('Forecast Data'!H:H,'Forecast Data'!B:B,D322,'Forecast Data'!C:C,BP$6)+SUMIFS('Forecast Data'!H:H,'Forecast Data'!B:B,D322,'Forecast Data'!C:C,BQ$6)+SUMIFS('Forecast Data'!H:H,'Forecast Data'!B:B,D322,'Forecast Data'!C:C,BJ$6))/8</f>
        <v>0</v>
      </c>
      <c r="BX322" s="12" t="str">
        <f>IFERROR((SUM(W322:AD322)-(SUMIFS('Forecast Data'!H:H,'Forecast Data'!B:B,B322,'Forecast Data'!C:C,BJ$6)+SUMIFS('Forecast Data'!H:H,'Forecast Data'!B:B,B322,'Forecast Data'!C:C,BK$6)+SUMIFS('Forecast Data'!H:H,'Forecast Data'!B:B,B322,'Forecast Data'!C:C,BL$6)+SUMIFS('Forecast Data'!H:H,'Forecast Data'!B:B,B322,'Forecast Data'!C:C,BM$6)+SUMIFS('Forecast Data'!H:H,'Forecast Data'!B:B,B322,'Forecast Data'!C:C,BN$6)+SUMIFS('Forecast Data'!H:H,'Forecast Data'!B:B,B322,'Forecast Data'!C:C,BO$6)+SUMIFS('Forecast Data'!H:H,'Forecast Data'!B:B,B322,'Forecast Data'!C:C,BP$6)+SUMIFS('Forecast Data'!H:H,'Forecast Data'!B:B,B322,'Forecast Data'!C:C,BQ$6)))/(SUMIFS('Forecast Data'!H:H,'Forecast Data'!B:B,B322,'Forecast Data'!C:C,BJ$6)+SUMIFS('Forecast Data'!H:H,'Forecast Data'!B:B,B322,'Forecast Data'!C:C,BK$6)+SUMIFS('Forecast Data'!H:H,'Forecast Data'!B:B,B322,'Forecast Data'!C:C,BL$6)+SUMIFS('Forecast Data'!H:H,'Forecast Data'!B:B,B322,'Forecast Data'!C:C,BM$6)+SUMIFS('Forecast Data'!H:H,'Forecast Data'!B:B,B322,'Forecast Data'!C:C,BN$6)+SUMIFS('Forecast Data'!H:H,'Forecast Data'!B:B,B322,'Forecast Data'!C:C,BO$6)+SUMIFS('Forecast Data'!H:H,'Forecast Data'!B:B,B322,'Forecast Data'!C:C,BP$6)+SUMIFS('Forecast Data'!H:H,'Forecast Data'!B:B,B322,'Forecast Data'!C:C,BQ$6)),"")</f>
        <v/>
      </c>
      <c r="BY322" s="12">
        <f t="shared" si="68"/>
        <v>0</v>
      </c>
      <c r="BZ322" s="16">
        <f t="shared" si="69"/>
        <v>0</v>
      </c>
      <c r="CA322" s="13">
        <f t="shared" si="70"/>
        <v>0</v>
      </c>
      <c r="CB322" s="12">
        <f t="shared" si="71"/>
        <v>0</v>
      </c>
      <c r="CC322" s="12"/>
      <c r="CD322" s="11">
        <f>(SUMIFS('Forecast Data'!H:H,'Forecast Data'!B:B,D322,'Forecast Data'!C:C,BK$6)+SUMIFS('Forecast Data'!H:H,'Forecast Data'!B:B,D322,'Forecast Data'!C:C,BL$6)+SUMIFS('Forecast Data'!H:H,'Forecast Data'!B:B,D322,'Forecast Data'!C:C,BM$6)+SUMIFS('Forecast Data'!H:H,'Forecast Data'!B:B,D322,'Forecast Data'!C:C,BJ$6))/4</f>
        <v>0</v>
      </c>
      <c r="CE322" s="12" t="str">
        <f>IFERROR((SUM(W322:Z322)-(SUMIFS('Forecast Data'!H:H,'Forecast Data'!B:B,D322,'Forecast Data'!C:C,BJ$6)+SUMIFS('Forecast Data'!H:H,'Forecast Data'!B:B,D322,'Forecast Data'!C:C,BK$6)+SUMIFS('Forecast Data'!H:H,'Forecast Data'!B:B,D322,'Forecast Data'!C:C,BL$6)+SUMIFS('Forecast Data'!H:H,'Forecast Data'!B:B,D322,'Forecast Data'!C:C,BM$6)))/(SUMIFS('Forecast Data'!H:H,'Forecast Data'!B:B,D322,'Forecast Data'!C:C,BJ$6)+SUMIFS('Forecast Data'!H:H,'Forecast Data'!B:B,D322,'Forecast Data'!C:C,BK$6)+SUMIFS('Forecast Data'!H:H,'Forecast Data'!B:B,D322,'Forecast Data'!C:C,BL$6)+SUMIFS('Forecast Data'!H:H,'Forecast Data'!B:B,D322,'Forecast Data'!C:C,BM$6)),"")</f>
        <v/>
      </c>
      <c r="CF322" s="12">
        <f t="shared" si="72"/>
        <v>0</v>
      </c>
      <c r="CG322" s="12">
        <f t="shared" si="73"/>
        <v>0</v>
      </c>
      <c r="CH322" s="13">
        <f t="shared" si="74"/>
        <v>0</v>
      </c>
      <c r="CI322" s="13"/>
    </row>
    <row r="323" spans="1:87" ht="13.2">
      <c r="A323" s="1"/>
      <c r="B323" t="str">
        <f t="shared" si="75"/>
        <v>Converse</v>
      </c>
      <c r="D323" t="s">
        <v>355</v>
      </c>
      <c r="E323" s="11">
        <f>SUMIFS('Fin Data'!F:F,'Fin Data'!A:A,D323)</f>
        <v>0</v>
      </c>
      <c r="F323" s="11">
        <f>SUMIFS('Fin Data with 6 week hist'!I:I,'Fin Data with 6 week hist'!$A:$A,$D323)</f>
        <v>0</v>
      </c>
      <c r="G323" s="11">
        <f>SUMIFS('Fin Data with 6 week hist'!J:J,'Fin Data with 6 week hist'!$A:$A,$D323)</f>
        <v>0</v>
      </c>
      <c r="H323" s="11">
        <f>SUMIFS('Fin Data with 6 week hist'!K:K,'Fin Data with 6 week hist'!$A:$A,$D323)+SUMIFS('Unit Cancellations'!D:D,'Unit Cancellations'!$B:$B,$D323)</f>
        <v>0</v>
      </c>
      <c r="I323" s="11">
        <f>SUMIFS('Fin Data with 6 week hist'!L:L,'Fin Data with 6 week hist'!$A:$A,$D323)+SUMIFS('Unit Cancellations'!E:E,'Unit Cancellations'!$B:$B,$D323)</f>
        <v>0</v>
      </c>
      <c r="J323" s="11">
        <f>SUMIFS('Fin Data with 6 week hist'!M:M,'Fin Data with 6 week hist'!$A:$A,$D323)+SUMIFS('Unit Cancellations'!F:F,'Unit Cancellations'!$B:$B,$D323)</f>
        <v>0</v>
      </c>
      <c r="K323" s="11">
        <f>SUMIFS('Fin Data with 6 week hist'!N:N,'Fin Data with 6 week hist'!$A:$A,$D323)+SUMIFS('Unit Cancellations'!G:G,'Unit Cancellations'!$B:$B,$D323)</f>
        <v>0</v>
      </c>
      <c r="L323" s="11">
        <f>SUMIFS('Fin Data'!AN:AN,'Fin Data'!A:A,D323)</f>
        <v>0</v>
      </c>
      <c r="M323" s="12">
        <f>IFERROR(SUMIFS('Fin Data'!AO:AO,'Fin Data'!A:A,D323),"")</f>
        <v>0</v>
      </c>
      <c r="N323" s="1"/>
      <c r="O323" s="11">
        <f t="shared" si="63"/>
        <v>0</v>
      </c>
      <c r="P323" s="12" t="str">
        <f t="shared" si="64"/>
        <v/>
      </c>
      <c r="Q323" s="1"/>
      <c r="R323" s="11">
        <f t="shared" si="65"/>
        <v>0</v>
      </c>
      <c r="S323" s="12" t="str">
        <f t="shared" si="66"/>
        <v/>
      </c>
      <c r="T323" s="11">
        <f t="shared" si="67"/>
        <v>0</v>
      </c>
      <c r="U323" s="1" t="e">
        <f t="shared" si="76"/>
        <v>#REF!</v>
      </c>
      <c r="V323" s="1"/>
      <c r="W323" s="11">
        <f>SUMIFS('Forecast Data'!$D:$D,'Forecast Data'!$C:$C,W$6,'Forecast Data'!$B:$B,$D323)</f>
        <v>0</v>
      </c>
      <c r="X323" s="11">
        <f>SUMIFS('Forecast Data'!$D:$D,'Forecast Data'!$C:$C,X$6,'Forecast Data'!$B:$B,$D323)</f>
        <v>0</v>
      </c>
      <c r="Y323" s="11">
        <f>SUMIFS('Forecast Data'!$D:$D,'Forecast Data'!$C:$C,Y$6,'Forecast Data'!$B:$B,$D323)</f>
        <v>0</v>
      </c>
      <c r="Z323" s="11">
        <f>SUMIFS('Forecast Data'!$D:$D,'Forecast Data'!$C:$C,Z$6,'Forecast Data'!$B:$B,$D323)</f>
        <v>0</v>
      </c>
      <c r="AA323" s="11">
        <f>SUMIFS('Forecast Data'!$D:$D,'Forecast Data'!$C:$C,AA$6,'Forecast Data'!$B:$B,$D323)</f>
        <v>0</v>
      </c>
      <c r="AB323" s="11">
        <f>SUMIFS('Forecast Data'!$D:$D,'Forecast Data'!$C:$C,AB$6,'Forecast Data'!$B:$B,$D323)</f>
        <v>0</v>
      </c>
      <c r="AC323" s="11">
        <f>SUMIFS('Forecast Data'!$D:$D,'Forecast Data'!$C:$C,AC$6,'Forecast Data'!$B:$B,$D323)</f>
        <v>0</v>
      </c>
      <c r="AD323" s="11">
        <f>SUMIFS('Forecast Data'!$D:$D,'Forecast Data'!$C:$C,AD$6,'Forecast Data'!$B:$B,$D323)</f>
        <v>0</v>
      </c>
      <c r="AE323" s="11">
        <f>SUMIFS('Forecast Data'!$D:$D,'Forecast Data'!$C:$C,AE$6,'Forecast Data'!$B:$B,$D323)</f>
        <v>0</v>
      </c>
      <c r="AF323" s="11">
        <f>SUMIFS('Forecast Data'!$D:$D,'Forecast Data'!$C:$C,AF$6,'Forecast Data'!$B:$B,$D323)</f>
        <v>0</v>
      </c>
      <c r="AG323" s="11">
        <f>SUMIFS('Forecast Data'!$D:$D,'Forecast Data'!$C:$C,AG$6,'Forecast Data'!$B:$B,$D323)</f>
        <v>0</v>
      </c>
      <c r="AH323" s="11">
        <f>SUMIFS('Forecast Data'!$D:$D,'Forecast Data'!$C:$C,AH$6,'Forecast Data'!$B:$B,$D323)</f>
        <v>0</v>
      </c>
      <c r="AI323" s="1"/>
      <c r="AJ323" s="12" t="str">
        <f>IF(SUMIFS('Forecast Data'!$E:$E,'Forecast Data'!$C:$C,AJ$6,'Forecast Data'!$B:$B,$D323)=0,"",SUMIFS('Forecast Data'!$E:$E,'Forecast Data'!$C:$C,AJ$6,'Forecast Data'!$B:$B,$D323))</f>
        <v/>
      </c>
      <c r="AK323" s="12" t="str">
        <f>IF(SUMIFS('Forecast Data'!$E:$E,'Forecast Data'!$C:$C,AK$6,'Forecast Data'!$B:$B,$D323)=0,"",SUMIFS('Forecast Data'!$E:$E,'Forecast Data'!$C:$C,AK$6,'Forecast Data'!$B:$B,$D323))</f>
        <v/>
      </c>
      <c r="AL323" s="12" t="str">
        <f>IF(SUMIFS('Forecast Data'!$E:$E,'Forecast Data'!$C:$C,AL$6,'Forecast Data'!$B:$B,$D323)=0,"",SUMIFS('Forecast Data'!$E:$E,'Forecast Data'!$C:$C,AL$6,'Forecast Data'!$B:$B,$D323))</f>
        <v/>
      </c>
      <c r="AM323" s="12" t="str">
        <f>IF(SUMIFS('Forecast Data'!$E:$E,'Forecast Data'!$C:$C,AM$6,'Forecast Data'!$B:$B,$D323)=0,"",SUMIFS('Forecast Data'!$E:$E,'Forecast Data'!$C:$C,AM$6,'Forecast Data'!$B:$B,$D323))</f>
        <v/>
      </c>
      <c r="AN323" s="12" t="str">
        <f>IF(SUMIFS('Forecast Data'!$E:$E,'Forecast Data'!$C:$C,AN$6,'Forecast Data'!$B:$B,$D323)=0,"",SUMIFS('Forecast Data'!$E:$E,'Forecast Data'!$C:$C,AN$6,'Forecast Data'!$B:$B,$D323))</f>
        <v/>
      </c>
      <c r="AO323" s="12" t="str">
        <f>IF(SUMIFS('Forecast Data'!$E:$E,'Forecast Data'!$C:$C,AO$6,'Forecast Data'!$B:$B,$D323)=0,"",SUMIFS('Forecast Data'!$E:$E,'Forecast Data'!$C:$C,AO$6,'Forecast Data'!$B:$B,$D323))</f>
        <v/>
      </c>
      <c r="AP323" s="12" t="str">
        <f>IF(SUMIFS('Forecast Data'!$E:$E,'Forecast Data'!$C:$C,AP$6,'Forecast Data'!$B:$B,$D323)=0,"",SUMIFS('Forecast Data'!$E:$E,'Forecast Data'!$C:$C,AP$6,'Forecast Data'!$B:$B,$D323))</f>
        <v/>
      </c>
      <c r="AQ323" s="12" t="str">
        <f>IF(SUMIFS('Forecast Data'!$E:$E,'Forecast Data'!$C:$C,AQ$6,'Forecast Data'!$B:$B,$D323)=0,"",SUMIFS('Forecast Data'!$E:$E,'Forecast Data'!$C:$C,AQ$6,'Forecast Data'!$B:$B,$D323))</f>
        <v/>
      </c>
      <c r="AR323" s="12" t="str">
        <f>IF(SUMIFS('Forecast Data'!$E:$E,'Forecast Data'!$C:$C,AR$6,'Forecast Data'!$B:$B,$D323)=0,"",SUMIFS('Forecast Data'!$E:$E,'Forecast Data'!$C:$C,AR$6,'Forecast Data'!$B:$B,$D323))</f>
        <v/>
      </c>
      <c r="AS323" s="12" t="str">
        <f>IF(SUMIFS('Forecast Data'!$E:$E,'Forecast Data'!$C:$C,AS$6,'Forecast Data'!$B:$B,$D323)=0,"",SUMIFS('Forecast Data'!$E:$E,'Forecast Data'!$C:$C,AS$6,'Forecast Data'!$B:$B,$D323))</f>
        <v/>
      </c>
      <c r="AT323" s="12" t="str">
        <f>IF(SUMIFS('Forecast Data'!$E:$E,'Forecast Data'!$C:$C,AT$6,'Forecast Data'!$B:$B,$D323)=0,"",SUMIFS('Forecast Data'!$E:$E,'Forecast Data'!$C:$C,AT$6,'Forecast Data'!$B:$B,$D323))</f>
        <v/>
      </c>
      <c r="AU323" s="12" t="str">
        <f>IF(SUMIFS('Forecast Data'!$E:$E,'Forecast Data'!$C:$C,AU$6,'Forecast Data'!$B:$B,$D323)=0,"",SUMIFS('Forecast Data'!$E:$E,'Forecast Data'!$C:$C,AU$6,'Forecast Data'!$B:$B,$D323))</f>
        <v/>
      </c>
      <c r="AV323" s="1"/>
      <c r="AW323" s="11">
        <f>SUMIFS('OP Units'!E:E,'OP Units'!$A:$A,$D323)</f>
        <v>0</v>
      </c>
      <c r="AX323" s="11">
        <f>SUMIFS('OP Units'!F:F,'OP Units'!$A:$A,$D323)</f>
        <v>0</v>
      </c>
      <c r="AY323" s="11">
        <f>SUMIFS('OP Units'!G:G,'OP Units'!$A:$A,$D323)</f>
        <v>0</v>
      </c>
      <c r="AZ323" s="11">
        <f>SUMIFS('OP Units'!H:H,'OP Units'!$A:$A,$D323)</f>
        <v>0</v>
      </c>
      <c r="BA323" s="11">
        <f>SUMIFS('OP Units'!I:I,'OP Units'!$A:$A,$D323)</f>
        <v>0</v>
      </c>
      <c r="BB323" s="11">
        <f>SUMIFS('OP Units'!J:J,'OP Units'!$A:$A,$D323)</f>
        <v>0</v>
      </c>
      <c r="BC323" s="11">
        <f>SUMIFS('OP Units'!K:K,'OP Units'!$A:$A,$D323)</f>
        <v>0</v>
      </c>
      <c r="BD323" s="11">
        <f>SUMIFS('OP Units'!L:L,'OP Units'!$A:$A,$D323)</f>
        <v>0</v>
      </c>
      <c r="BE323" s="11">
        <f>SUMIFS('OP Units'!M:M,'OP Units'!$A:$A,$D323)</f>
        <v>0</v>
      </c>
      <c r="BF323" s="11">
        <f>SUMIFS('OP Units'!N:N,'OP Units'!$A:$A,$D323)</f>
        <v>0</v>
      </c>
      <c r="BG323" s="11">
        <f>SUMIFS('OP Units'!O:O,'OP Units'!$A:$A,$D323)</f>
        <v>0</v>
      </c>
      <c r="BH323" s="11">
        <f>SUMIFS('OP Units'!P:P,'OP Units'!$A:$A,$D323)</f>
        <v>0</v>
      </c>
      <c r="BI323" s="1"/>
      <c r="BJ323" s="12" t="str">
        <f>IFERROR((SUMIFS('OP Units'!E:E,'OP Units'!$A:$A,$D323)-SUMIFS('Forecast Data'!$H:$H,'Forecast Data'!$C:$C,BJ$6,'Forecast Data'!$B:$B,$D323))/SUMIFS('Forecast Data'!$H:$H,'Forecast Data'!$C:$C,BJ$6,'Forecast Data'!$B:$B,$D323),"")</f>
        <v/>
      </c>
      <c r="BK323" s="12" t="str">
        <f>IFERROR((SUMIFS('OP Units'!F:F,'OP Units'!$A:$A,$D323)-SUMIFS('Forecast Data'!$H:$H,'Forecast Data'!$C:$C,BK$6,'Forecast Data'!$B:$B,$D323))/SUMIFS('Forecast Data'!$H:$H,'Forecast Data'!$C:$C,BK$6,'Forecast Data'!$B:$B,$D323),"")</f>
        <v/>
      </c>
      <c r="BL323" s="12" t="str">
        <f>IFERROR((SUMIFS('OP Units'!G:G,'OP Units'!$A:$A,$D323)-SUMIFS('Forecast Data'!$H:$H,'Forecast Data'!$C:$C,BL$6,'Forecast Data'!$B:$B,$D323))/SUMIFS('Forecast Data'!$H:$H,'Forecast Data'!$C:$C,BL$6,'Forecast Data'!$B:$B,$D323),"")</f>
        <v/>
      </c>
      <c r="BM323" s="12" t="str">
        <f>IFERROR((SUMIFS('OP Units'!H:H,'OP Units'!$A:$A,$D323)-SUMIFS('Forecast Data'!$H:$H,'Forecast Data'!$C:$C,BM$6,'Forecast Data'!$B:$B,$D323))/SUMIFS('Forecast Data'!$H:$H,'Forecast Data'!$C:$C,BM$6,'Forecast Data'!$B:$B,$D323),"")</f>
        <v/>
      </c>
      <c r="BN323" s="12" t="str">
        <f>IFERROR((SUMIFS('OP Units'!I:I,'OP Units'!$A:$A,$D323)-SUMIFS('Forecast Data'!$H:$H,'Forecast Data'!$C:$C,BN$6,'Forecast Data'!$B:$B,$D323))/SUMIFS('Forecast Data'!$H:$H,'Forecast Data'!$C:$C,BN$6,'Forecast Data'!$B:$B,$D323),"")</f>
        <v/>
      </c>
      <c r="BO323" s="12" t="str">
        <f>IFERROR((SUMIFS('OP Units'!J:J,'OP Units'!$A:$A,$D323)-SUMIFS('Forecast Data'!$H:$H,'Forecast Data'!$C:$C,BO$6,'Forecast Data'!$B:$B,$D323))/SUMIFS('Forecast Data'!$H:$H,'Forecast Data'!$C:$C,BO$6,'Forecast Data'!$B:$B,$D323),"")</f>
        <v/>
      </c>
      <c r="BP323" s="12" t="str">
        <f>IFERROR((SUMIFS('OP Units'!K:K,'OP Units'!$A:$A,$D323)-SUMIFS('Forecast Data'!$H:$H,'Forecast Data'!$C:$C,BP$6,'Forecast Data'!$B:$B,$D323))/SUMIFS('Forecast Data'!$H:$H,'Forecast Data'!$C:$C,BP$6,'Forecast Data'!$B:$B,$D323),"")</f>
        <v/>
      </c>
      <c r="BQ323" s="12" t="str">
        <f>IFERROR((SUMIFS('OP Units'!L:L,'OP Units'!$A:$A,$D323)-SUMIFS('Forecast Data'!$H:$H,'Forecast Data'!$C:$C,BQ$6,'Forecast Data'!$B:$B,$D323))/SUMIFS('Forecast Data'!$H:$H,'Forecast Data'!$C:$C,BQ$6,'Forecast Data'!$B:$B,$D323),"")</f>
        <v/>
      </c>
      <c r="BR323" s="12" t="str">
        <f>IFERROR((SUMIFS('OP Units'!M:M,'OP Units'!$A:$A,$D323)-SUMIFS('Forecast Data'!$H:$H,'Forecast Data'!$C:$C,BR$6,'Forecast Data'!$B:$B,$D323))/SUMIFS('Forecast Data'!$H:$H,'Forecast Data'!$C:$C,BR$6,'Forecast Data'!$B:$B,$D323),"")</f>
        <v/>
      </c>
      <c r="BS323" s="12" t="str">
        <f>IFERROR((SUMIFS('OP Units'!N:N,'OP Units'!$A:$A,$D323)-SUMIFS('Forecast Data'!$H:$H,'Forecast Data'!$C:$C,BS$6,'Forecast Data'!$B:$B,$D323))/SUMIFS('Forecast Data'!$H:$H,'Forecast Data'!$C:$C,BS$6,'Forecast Data'!$B:$B,$D323),"")</f>
        <v/>
      </c>
      <c r="BT323" s="12" t="str">
        <f>IFERROR((SUMIFS('OP Units'!O:O,'OP Units'!$A:$A,$D323)-SUMIFS('Forecast Data'!$H:$H,'Forecast Data'!$C:$C,BT$6,'Forecast Data'!$B:$B,$D323))/SUMIFS('Forecast Data'!$H:$H,'Forecast Data'!$C:$C,BT$6,'Forecast Data'!$B:$B,$D323),"")</f>
        <v/>
      </c>
      <c r="BU323" s="12" t="str">
        <f>IFERROR((SUMIFS('OP Units'!P:P,'OP Units'!$A:$A,$D323)-SUMIFS('Forecast Data'!$H:$H,'Forecast Data'!$C:$C,BU$6,'Forecast Data'!$B:$B,$D323))/SUMIFS('Forecast Data'!$H:$H,'Forecast Data'!$C:$C,BU$6,'Forecast Data'!$B:$B,$D323),"")</f>
        <v/>
      </c>
      <c r="BV323" s="12"/>
      <c r="BW323" s="11">
        <f>(SUMIFS('Forecast Data'!H:H,'Forecast Data'!B:B,D323,'Forecast Data'!C:C,BK$6)+SUMIFS('Forecast Data'!H:H,'Forecast Data'!B:B,D323,'Forecast Data'!C:C,BL$6)+SUMIFS('Forecast Data'!H:H,'Forecast Data'!B:B,D323,'Forecast Data'!C:C,BM$6)+SUMIFS('Forecast Data'!H:H,'Forecast Data'!B:B,D323,'Forecast Data'!C:C,BN$6)+SUMIFS('Forecast Data'!H:H,'Forecast Data'!B:B,D323,'Forecast Data'!C:C,BO$6)+SUMIFS('Forecast Data'!H:H,'Forecast Data'!B:B,D323,'Forecast Data'!C:C,BP$6)+SUMIFS('Forecast Data'!H:H,'Forecast Data'!B:B,D323,'Forecast Data'!C:C,BQ$6)+SUMIFS('Forecast Data'!H:H,'Forecast Data'!B:B,D323,'Forecast Data'!C:C,BJ$6))/8</f>
        <v>0</v>
      </c>
      <c r="BX323" s="12" t="str">
        <f>IFERROR((SUM(W323:AD323)-(SUMIFS('Forecast Data'!H:H,'Forecast Data'!B:B,B323,'Forecast Data'!C:C,BJ$6)+SUMIFS('Forecast Data'!H:H,'Forecast Data'!B:B,B323,'Forecast Data'!C:C,BK$6)+SUMIFS('Forecast Data'!H:H,'Forecast Data'!B:B,B323,'Forecast Data'!C:C,BL$6)+SUMIFS('Forecast Data'!H:H,'Forecast Data'!B:B,B323,'Forecast Data'!C:C,BM$6)+SUMIFS('Forecast Data'!H:H,'Forecast Data'!B:B,B323,'Forecast Data'!C:C,BN$6)+SUMIFS('Forecast Data'!H:H,'Forecast Data'!B:B,B323,'Forecast Data'!C:C,BO$6)+SUMIFS('Forecast Data'!H:H,'Forecast Data'!B:B,B323,'Forecast Data'!C:C,BP$6)+SUMIFS('Forecast Data'!H:H,'Forecast Data'!B:B,B323,'Forecast Data'!C:C,BQ$6)))/(SUMIFS('Forecast Data'!H:H,'Forecast Data'!B:B,B323,'Forecast Data'!C:C,BJ$6)+SUMIFS('Forecast Data'!H:H,'Forecast Data'!B:B,B323,'Forecast Data'!C:C,BK$6)+SUMIFS('Forecast Data'!H:H,'Forecast Data'!B:B,B323,'Forecast Data'!C:C,BL$6)+SUMIFS('Forecast Data'!H:H,'Forecast Data'!B:B,B323,'Forecast Data'!C:C,BM$6)+SUMIFS('Forecast Data'!H:H,'Forecast Data'!B:B,B323,'Forecast Data'!C:C,BN$6)+SUMIFS('Forecast Data'!H:H,'Forecast Data'!B:B,B323,'Forecast Data'!C:C,BO$6)+SUMIFS('Forecast Data'!H:H,'Forecast Data'!B:B,B323,'Forecast Data'!C:C,BP$6)+SUMIFS('Forecast Data'!H:H,'Forecast Data'!B:B,B323,'Forecast Data'!C:C,BQ$6)),"")</f>
        <v/>
      </c>
      <c r="BY323" s="12">
        <f t="shared" si="68"/>
        <v>0</v>
      </c>
      <c r="BZ323" s="16">
        <f t="shared" si="69"/>
        <v>0</v>
      </c>
      <c r="CA323" s="13">
        <f t="shared" si="70"/>
        <v>0</v>
      </c>
      <c r="CB323" s="12">
        <f t="shared" si="71"/>
        <v>0</v>
      </c>
      <c r="CC323" s="12"/>
      <c r="CD323" s="11">
        <f>(SUMIFS('Forecast Data'!H:H,'Forecast Data'!B:B,D323,'Forecast Data'!C:C,BK$6)+SUMIFS('Forecast Data'!H:H,'Forecast Data'!B:B,D323,'Forecast Data'!C:C,BL$6)+SUMIFS('Forecast Data'!H:H,'Forecast Data'!B:B,D323,'Forecast Data'!C:C,BM$6)+SUMIFS('Forecast Data'!H:H,'Forecast Data'!B:B,D323,'Forecast Data'!C:C,BJ$6))/4</f>
        <v>0</v>
      </c>
      <c r="CE323" s="12" t="str">
        <f>IFERROR((SUM(W323:Z323)-(SUMIFS('Forecast Data'!H:H,'Forecast Data'!B:B,D323,'Forecast Data'!C:C,BJ$6)+SUMIFS('Forecast Data'!H:H,'Forecast Data'!B:B,D323,'Forecast Data'!C:C,BK$6)+SUMIFS('Forecast Data'!H:H,'Forecast Data'!B:B,D323,'Forecast Data'!C:C,BL$6)+SUMIFS('Forecast Data'!H:H,'Forecast Data'!B:B,D323,'Forecast Data'!C:C,BM$6)))/(SUMIFS('Forecast Data'!H:H,'Forecast Data'!B:B,D323,'Forecast Data'!C:C,BJ$6)+SUMIFS('Forecast Data'!H:H,'Forecast Data'!B:B,D323,'Forecast Data'!C:C,BK$6)+SUMIFS('Forecast Data'!H:H,'Forecast Data'!B:B,D323,'Forecast Data'!C:C,BL$6)+SUMIFS('Forecast Data'!H:H,'Forecast Data'!B:B,D323,'Forecast Data'!C:C,BM$6)),"")</f>
        <v/>
      </c>
      <c r="CF323" s="12">
        <f t="shared" si="72"/>
        <v>0</v>
      </c>
      <c r="CG323" s="12">
        <f t="shared" si="73"/>
        <v>0</v>
      </c>
      <c r="CH323" s="13">
        <f t="shared" si="74"/>
        <v>0</v>
      </c>
      <c r="CI323" s="13"/>
    </row>
    <row r="324" spans="1:87" ht="13.2">
      <c r="A324" s="1"/>
      <c r="B324" t="str">
        <f t="shared" si="75"/>
        <v>Cycle Crew</v>
      </c>
      <c r="D324" t="s">
        <v>356</v>
      </c>
      <c r="E324" s="11">
        <f>SUMIFS('Fin Data'!F:F,'Fin Data'!A:A,D324)</f>
        <v>0</v>
      </c>
      <c r="F324" s="11">
        <f>SUMIFS('Fin Data with 6 week hist'!I:I,'Fin Data with 6 week hist'!$A:$A,$D324)</f>
        <v>0</v>
      </c>
      <c r="G324" s="11">
        <f>SUMIFS('Fin Data with 6 week hist'!J:J,'Fin Data with 6 week hist'!$A:$A,$D324)</f>
        <v>0</v>
      </c>
      <c r="H324" s="11">
        <f>SUMIFS('Fin Data with 6 week hist'!K:K,'Fin Data with 6 week hist'!$A:$A,$D324)+SUMIFS('Unit Cancellations'!D:D,'Unit Cancellations'!$B:$B,$D324)</f>
        <v>0</v>
      </c>
      <c r="I324" s="11">
        <f>SUMIFS('Fin Data with 6 week hist'!L:L,'Fin Data with 6 week hist'!$A:$A,$D324)+SUMIFS('Unit Cancellations'!E:E,'Unit Cancellations'!$B:$B,$D324)</f>
        <v>0</v>
      </c>
      <c r="J324" s="11">
        <f>SUMIFS('Fin Data with 6 week hist'!M:M,'Fin Data with 6 week hist'!$A:$A,$D324)+SUMIFS('Unit Cancellations'!F:F,'Unit Cancellations'!$B:$B,$D324)</f>
        <v>0</v>
      </c>
      <c r="K324" s="11">
        <f>SUMIFS('Fin Data with 6 week hist'!N:N,'Fin Data with 6 week hist'!$A:$A,$D324)+SUMIFS('Unit Cancellations'!G:G,'Unit Cancellations'!$B:$B,$D324)</f>
        <v>0</v>
      </c>
      <c r="L324" s="11">
        <f>SUMIFS('Fin Data'!AN:AN,'Fin Data'!A:A,D324)</f>
        <v>0</v>
      </c>
      <c r="M324" s="12">
        <f>IFERROR(SUMIFS('Fin Data'!AO:AO,'Fin Data'!A:A,D324),"")</f>
        <v>0</v>
      </c>
      <c r="N324" s="1"/>
      <c r="O324" s="11">
        <f t="shared" si="63"/>
        <v>0</v>
      </c>
      <c r="P324" s="12" t="str">
        <f t="shared" si="64"/>
        <v/>
      </c>
      <c r="Q324" s="1"/>
      <c r="R324" s="11">
        <f t="shared" si="65"/>
        <v>0</v>
      </c>
      <c r="S324" s="12" t="str">
        <f t="shared" si="66"/>
        <v/>
      </c>
      <c r="T324" s="11">
        <f t="shared" si="67"/>
        <v>0</v>
      </c>
      <c r="U324" s="1" t="e">
        <f t="shared" si="76"/>
        <v>#REF!</v>
      </c>
      <c r="V324" s="1"/>
      <c r="W324" s="11">
        <f>SUMIFS('Forecast Data'!$D:$D,'Forecast Data'!$C:$C,W$6,'Forecast Data'!$B:$B,$D324)</f>
        <v>0</v>
      </c>
      <c r="X324" s="11">
        <f>SUMIFS('Forecast Data'!$D:$D,'Forecast Data'!$C:$C,X$6,'Forecast Data'!$B:$B,$D324)</f>
        <v>0</v>
      </c>
      <c r="Y324" s="11">
        <f>SUMIFS('Forecast Data'!$D:$D,'Forecast Data'!$C:$C,Y$6,'Forecast Data'!$B:$B,$D324)</f>
        <v>0</v>
      </c>
      <c r="Z324" s="11">
        <f>SUMIFS('Forecast Data'!$D:$D,'Forecast Data'!$C:$C,Z$6,'Forecast Data'!$B:$B,$D324)</f>
        <v>0</v>
      </c>
      <c r="AA324" s="11">
        <f>SUMIFS('Forecast Data'!$D:$D,'Forecast Data'!$C:$C,AA$6,'Forecast Data'!$B:$B,$D324)</f>
        <v>0</v>
      </c>
      <c r="AB324" s="11">
        <f>SUMIFS('Forecast Data'!$D:$D,'Forecast Data'!$C:$C,AB$6,'Forecast Data'!$B:$B,$D324)</f>
        <v>0</v>
      </c>
      <c r="AC324" s="11">
        <f>SUMIFS('Forecast Data'!$D:$D,'Forecast Data'!$C:$C,AC$6,'Forecast Data'!$B:$B,$D324)</f>
        <v>0</v>
      </c>
      <c r="AD324" s="11">
        <f>SUMIFS('Forecast Data'!$D:$D,'Forecast Data'!$C:$C,AD$6,'Forecast Data'!$B:$B,$D324)</f>
        <v>0</v>
      </c>
      <c r="AE324" s="11">
        <f>SUMIFS('Forecast Data'!$D:$D,'Forecast Data'!$C:$C,AE$6,'Forecast Data'!$B:$B,$D324)</f>
        <v>0</v>
      </c>
      <c r="AF324" s="11">
        <f>SUMIFS('Forecast Data'!$D:$D,'Forecast Data'!$C:$C,AF$6,'Forecast Data'!$B:$B,$D324)</f>
        <v>0</v>
      </c>
      <c r="AG324" s="11">
        <f>SUMIFS('Forecast Data'!$D:$D,'Forecast Data'!$C:$C,AG$6,'Forecast Data'!$B:$B,$D324)</f>
        <v>0</v>
      </c>
      <c r="AH324" s="11">
        <f>SUMIFS('Forecast Data'!$D:$D,'Forecast Data'!$C:$C,AH$6,'Forecast Data'!$B:$B,$D324)</f>
        <v>0</v>
      </c>
      <c r="AI324" s="1"/>
      <c r="AJ324" s="12" t="str">
        <f>IF(SUMIFS('Forecast Data'!$E:$E,'Forecast Data'!$C:$C,AJ$6,'Forecast Data'!$B:$B,$D324)=0,"",SUMIFS('Forecast Data'!$E:$E,'Forecast Data'!$C:$C,AJ$6,'Forecast Data'!$B:$B,$D324))</f>
        <v/>
      </c>
      <c r="AK324" s="12" t="str">
        <f>IF(SUMIFS('Forecast Data'!$E:$E,'Forecast Data'!$C:$C,AK$6,'Forecast Data'!$B:$B,$D324)=0,"",SUMIFS('Forecast Data'!$E:$E,'Forecast Data'!$C:$C,AK$6,'Forecast Data'!$B:$B,$D324))</f>
        <v/>
      </c>
      <c r="AL324" s="12" t="str">
        <f>IF(SUMIFS('Forecast Data'!$E:$E,'Forecast Data'!$C:$C,AL$6,'Forecast Data'!$B:$B,$D324)=0,"",SUMIFS('Forecast Data'!$E:$E,'Forecast Data'!$C:$C,AL$6,'Forecast Data'!$B:$B,$D324))</f>
        <v/>
      </c>
      <c r="AM324" s="12" t="str">
        <f>IF(SUMIFS('Forecast Data'!$E:$E,'Forecast Data'!$C:$C,AM$6,'Forecast Data'!$B:$B,$D324)=0,"",SUMIFS('Forecast Data'!$E:$E,'Forecast Data'!$C:$C,AM$6,'Forecast Data'!$B:$B,$D324))</f>
        <v/>
      </c>
      <c r="AN324" s="12" t="str">
        <f>IF(SUMIFS('Forecast Data'!$E:$E,'Forecast Data'!$C:$C,AN$6,'Forecast Data'!$B:$B,$D324)=0,"",SUMIFS('Forecast Data'!$E:$E,'Forecast Data'!$C:$C,AN$6,'Forecast Data'!$B:$B,$D324))</f>
        <v/>
      </c>
      <c r="AO324" s="12" t="str">
        <f>IF(SUMIFS('Forecast Data'!$E:$E,'Forecast Data'!$C:$C,AO$6,'Forecast Data'!$B:$B,$D324)=0,"",SUMIFS('Forecast Data'!$E:$E,'Forecast Data'!$C:$C,AO$6,'Forecast Data'!$B:$B,$D324))</f>
        <v/>
      </c>
      <c r="AP324" s="12" t="str">
        <f>IF(SUMIFS('Forecast Data'!$E:$E,'Forecast Data'!$C:$C,AP$6,'Forecast Data'!$B:$B,$D324)=0,"",SUMIFS('Forecast Data'!$E:$E,'Forecast Data'!$C:$C,AP$6,'Forecast Data'!$B:$B,$D324))</f>
        <v/>
      </c>
      <c r="AQ324" s="12" t="str">
        <f>IF(SUMIFS('Forecast Data'!$E:$E,'Forecast Data'!$C:$C,AQ$6,'Forecast Data'!$B:$B,$D324)=0,"",SUMIFS('Forecast Data'!$E:$E,'Forecast Data'!$C:$C,AQ$6,'Forecast Data'!$B:$B,$D324))</f>
        <v/>
      </c>
      <c r="AR324" s="12" t="str">
        <f>IF(SUMIFS('Forecast Data'!$E:$E,'Forecast Data'!$C:$C,AR$6,'Forecast Data'!$B:$B,$D324)=0,"",SUMIFS('Forecast Data'!$E:$E,'Forecast Data'!$C:$C,AR$6,'Forecast Data'!$B:$B,$D324))</f>
        <v/>
      </c>
      <c r="AS324" s="12" t="str">
        <f>IF(SUMIFS('Forecast Data'!$E:$E,'Forecast Data'!$C:$C,AS$6,'Forecast Data'!$B:$B,$D324)=0,"",SUMIFS('Forecast Data'!$E:$E,'Forecast Data'!$C:$C,AS$6,'Forecast Data'!$B:$B,$D324))</f>
        <v/>
      </c>
      <c r="AT324" s="12" t="str">
        <f>IF(SUMIFS('Forecast Data'!$E:$E,'Forecast Data'!$C:$C,AT$6,'Forecast Data'!$B:$B,$D324)=0,"",SUMIFS('Forecast Data'!$E:$E,'Forecast Data'!$C:$C,AT$6,'Forecast Data'!$B:$B,$D324))</f>
        <v/>
      </c>
      <c r="AU324" s="12" t="str">
        <f>IF(SUMIFS('Forecast Data'!$E:$E,'Forecast Data'!$C:$C,AU$6,'Forecast Data'!$B:$B,$D324)=0,"",SUMIFS('Forecast Data'!$E:$E,'Forecast Data'!$C:$C,AU$6,'Forecast Data'!$B:$B,$D324))</f>
        <v/>
      </c>
      <c r="AV324" s="1"/>
      <c r="AW324" s="11">
        <f>SUMIFS('OP Units'!E:E,'OP Units'!$A:$A,$D324)</f>
        <v>0</v>
      </c>
      <c r="AX324" s="11">
        <f>SUMIFS('OP Units'!F:F,'OP Units'!$A:$A,$D324)</f>
        <v>0</v>
      </c>
      <c r="AY324" s="11">
        <f>SUMIFS('OP Units'!G:G,'OP Units'!$A:$A,$D324)</f>
        <v>0</v>
      </c>
      <c r="AZ324" s="11">
        <f>SUMIFS('OP Units'!H:H,'OP Units'!$A:$A,$D324)</f>
        <v>0</v>
      </c>
      <c r="BA324" s="11">
        <f>SUMIFS('OP Units'!I:I,'OP Units'!$A:$A,$D324)</f>
        <v>0</v>
      </c>
      <c r="BB324" s="11">
        <f>SUMIFS('OP Units'!J:J,'OP Units'!$A:$A,$D324)</f>
        <v>0</v>
      </c>
      <c r="BC324" s="11">
        <f>SUMIFS('OP Units'!K:K,'OP Units'!$A:$A,$D324)</f>
        <v>0</v>
      </c>
      <c r="BD324" s="11">
        <f>SUMIFS('OP Units'!L:L,'OP Units'!$A:$A,$D324)</f>
        <v>0</v>
      </c>
      <c r="BE324" s="11">
        <f>SUMIFS('OP Units'!M:M,'OP Units'!$A:$A,$D324)</f>
        <v>0</v>
      </c>
      <c r="BF324" s="11">
        <f>SUMIFS('OP Units'!N:N,'OP Units'!$A:$A,$D324)</f>
        <v>0</v>
      </c>
      <c r="BG324" s="11">
        <f>SUMIFS('OP Units'!O:O,'OP Units'!$A:$A,$D324)</f>
        <v>0</v>
      </c>
      <c r="BH324" s="11">
        <f>SUMIFS('OP Units'!P:P,'OP Units'!$A:$A,$D324)</f>
        <v>0</v>
      </c>
      <c r="BI324" s="1"/>
      <c r="BJ324" s="12" t="str">
        <f>IFERROR((SUMIFS('OP Units'!E:E,'OP Units'!$A:$A,$D324)-SUMIFS('Forecast Data'!$H:$H,'Forecast Data'!$C:$C,BJ$6,'Forecast Data'!$B:$B,$D324))/SUMIFS('Forecast Data'!$H:$H,'Forecast Data'!$C:$C,BJ$6,'Forecast Data'!$B:$B,$D324),"")</f>
        <v/>
      </c>
      <c r="BK324" s="12" t="str">
        <f>IFERROR((SUMIFS('OP Units'!F:F,'OP Units'!$A:$A,$D324)-SUMIFS('Forecast Data'!$H:$H,'Forecast Data'!$C:$C,BK$6,'Forecast Data'!$B:$B,$D324))/SUMIFS('Forecast Data'!$H:$H,'Forecast Data'!$C:$C,BK$6,'Forecast Data'!$B:$B,$D324),"")</f>
        <v/>
      </c>
      <c r="BL324" s="12" t="str">
        <f>IFERROR((SUMIFS('OP Units'!G:G,'OP Units'!$A:$A,$D324)-SUMIFS('Forecast Data'!$H:$H,'Forecast Data'!$C:$C,BL$6,'Forecast Data'!$B:$B,$D324))/SUMIFS('Forecast Data'!$H:$H,'Forecast Data'!$C:$C,BL$6,'Forecast Data'!$B:$B,$D324),"")</f>
        <v/>
      </c>
      <c r="BM324" s="12" t="str">
        <f>IFERROR((SUMIFS('OP Units'!H:H,'OP Units'!$A:$A,$D324)-SUMIFS('Forecast Data'!$H:$H,'Forecast Data'!$C:$C,BM$6,'Forecast Data'!$B:$B,$D324))/SUMIFS('Forecast Data'!$H:$H,'Forecast Data'!$C:$C,BM$6,'Forecast Data'!$B:$B,$D324),"")</f>
        <v/>
      </c>
      <c r="BN324" s="12" t="str">
        <f>IFERROR((SUMIFS('OP Units'!I:I,'OP Units'!$A:$A,$D324)-SUMIFS('Forecast Data'!$H:$H,'Forecast Data'!$C:$C,BN$6,'Forecast Data'!$B:$B,$D324))/SUMIFS('Forecast Data'!$H:$H,'Forecast Data'!$C:$C,BN$6,'Forecast Data'!$B:$B,$D324),"")</f>
        <v/>
      </c>
      <c r="BO324" s="12" t="str">
        <f>IFERROR((SUMIFS('OP Units'!J:J,'OP Units'!$A:$A,$D324)-SUMIFS('Forecast Data'!$H:$H,'Forecast Data'!$C:$C,BO$6,'Forecast Data'!$B:$B,$D324))/SUMIFS('Forecast Data'!$H:$H,'Forecast Data'!$C:$C,BO$6,'Forecast Data'!$B:$B,$D324),"")</f>
        <v/>
      </c>
      <c r="BP324" s="12" t="str">
        <f>IFERROR((SUMIFS('OP Units'!K:K,'OP Units'!$A:$A,$D324)-SUMIFS('Forecast Data'!$H:$H,'Forecast Data'!$C:$C,BP$6,'Forecast Data'!$B:$B,$D324))/SUMIFS('Forecast Data'!$H:$H,'Forecast Data'!$C:$C,BP$6,'Forecast Data'!$B:$B,$D324),"")</f>
        <v/>
      </c>
      <c r="BQ324" s="12" t="str">
        <f>IFERROR((SUMIFS('OP Units'!L:L,'OP Units'!$A:$A,$D324)-SUMIFS('Forecast Data'!$H:$H,'Forecast Data'!$C:$C,BQ$6,'Forecast Data'!$B:$B,$D324))/SUMIFS('Forecast Data'!$H:$H,'Forecast Data'!$C:$C,BQ$6,'Forecast Data'!$B:$B,$D324),"")</f>
        <v/>
      </c>
      <c r="BR324" s="12" t="str">
        <f>IFERROR((SUMIFS('OP Units'!M:M,'OP Units'!$A:$A,$D324)-SUMIFS('Forecast Data'!$H:$H,'Forecast Data'!$C:$C,BR$6,'Forecast Data'!$B:$B,$D324))/SUMIFS('Forecast Data'!$H:$H,'Forecast Data'!$C:$C,BR$6,'Forecast Data'!$B:$B,$D324),"")</f>
        <v/>
      </c>
      <c r="BS324" s="12" t="str">
        <f>IFERROR((SUMIFS('OP Units'!N:N,'OP Units'!$A:$A,$D324)-SUMIFS('Forecast Data'!$H:$H,'Forecast Data'!$C:$C,BS$6,'Forecast Data'!$B:$B,$D324))/SUMIFS('Forecast Data'!$H:$H,'Forecast Data'!$C:$C,BS$6,'Forecast Data'!$B:$B,$D324),"")</f>
        <v/>
      </c>
      <c r="BT324" s="12" t="str">
        <f>IFERROR((SUMIFS('OP Units'!O:O,'OP Units'!$A:$A,$D324)-SUMIFS('Forecast Data'!$H:$H,'Forecast Data'!$C:$C,BT$6,'Forecast Data'!$B:$B,$D324))/SUMIFS('Forecast Data'!$H:$H,'Forecast Data'!$C:$C,BT$6,'Forecast Data'!$B:$B,$D324),"")</f>
        <v/>
      </c>
      <c r="BU324" s="12" t="str">
        <f>IFERROR((SUMIFS('OP Units'!P:P,'OP Units'!$A:$A,$D324)-SUMIFS('Forecast Data'!$H:$H,'Forecast Data'!$C:$C,BU$6,'Forecast Data'!$B:$B,$D324))/SUMIFS('Forecast Data'!$H:$H,'Forecast Data'!$C:$C,BU$6,'Forecast Data'!$B:$B,$D324),"")</f>
        <v/>
      </c>
      <c r="BV324" s="12"/>
      <c r="BW324" s="11">
        <f>(SUMIFS('Forecast Data'!H:H,'Forecast Data'!B:B,D324,'Forecast Data'!C:C,BK$6)+SUMIFS('Forecast Data'!H:H,'Forecast Data'!B:B,D324,'Forecast Data'!C:C,BL$6)+SUMIFS('Forecast Data'!H:H,'Forecast Data'!B:B,D324,'Forecast Data'!C:C,BM$6)+SUMIFS('Forecast Data'!H:H,'Forecast Data'!B:B,D324,'Forecast Data'!C:C,BN$6)+SUMIFS('Forecast Data'!H:H,'Forecast Data'!B:B,D324,'Forecast Data'!C:C,BO$6)+SUMIFS('Forecast Data'!H:H,'Forecast Data'!B:B,D324,'Forecast Data'!C:C,BP$6)+SUMIFS('Forecast Data'!H:H,'Forecast Data'!B:B,D324,'Forecast Data'!C:C,BQ$6)+SUMIFS('Forecast Data'!H:H,'Forecast Data'!B:B,D324,'Forecast Data'!C:C,BJ$6))/8</f>
        <v>0</v>
      </c>
      <c r="BX324" s="12" t="str">
        <f>IFERROR((SUM(W324:AD324)-(SUMIFS('Forecast Data'!H:H,'Forecast Data'!B:B,B324,'Forecast Data'!C:C,BJ$6)+SUMIFS('Forecast Data'!H:H,'Forecast Data'!B:B,B324,'Forecast Data'!C:C,BK$6)+SUMIFS('Forecast Data'!H:H,'Forecast Data'!B:B,B324,'Forecast Data'!C:C,BL$6)+SUMIFS('Forecast Data'!H:H,'Forecast Data'!B:B,B324,'Forecast Data'!C:C,BM$6)+SUMIFS('Forecast Data'!H:H,'Forecast Data'!B:B,B324,'Forecast Data'!C:C,BN$6)+SUMIFS('Forecast Data'!H:H,'Forecast Data'!B:B,B324,'Forecast Data'!C:C,BO$6)+SUMIFS('Forecast Data'!H:H,'Forecast Data'!B:B,B324,'Forecast Data'!C:C,BP$6)+SUMIFS('Forecast Data'!H:H,'Forecast Data'!B:B,B324,'Forecast Data'!C:C,BQ$6)))/(SUMIFS('Forecast Data'!H:H,'Forecast Data'!B:B,B324,'Forecast Data'!C:C,BJ$6)+SUMIFS('Forecast Data'!H:H,'Forecast Data'!B:B,B324,'Forecast Data'!C:C,BK$6)+SUMIFS('Forecast Data'!H:H,'Forecast Data'!B:B,B324,'Forecast Data'!C:C,BL$6)+SUMIFS('Forecast Data'!H:H,'Forecast Data'!B:B,B324,'Forecast Data'!C:C,BM$6)+SUMIFS('Forecast Data'!H:H,'Forecast Data'!B:B,B324,'Forecast Data'!C:C,BN$6)+SUMIFS('Forecast Data'!H:H,'Forecast Data'!B:B,B324,'Forecast Data'!C:C,BO$6)+SUMIFS('Forecast Data'!H:H,'Forecast Data'!B:B,B324,'Forecast Data'!C:C,BP$6)+SUMIFS('Forecast Data'!H:H,'Forecast Data'!B:B,B324,'Forecast Data'!C:C,BQ$6)),"")</f>
        <v/>
      </c>
      <c r="BY324" s="12">
        <f t="shared" si="68"/>
        <v>0</v>
      </c>
      <c r="BZ324" s="16">
        <f t="shared" si="69"/>
        <v>0</v>
      </c>
      <c r="CA324" s="13">
        <f t="shared" si="70"/>
        <v>0</v>
      </c>
      <c r="CB324" s="12">
        <f t="shared" si="71"/>
        <v>0</v>
      </c>
      <c r="CC324" s="12"/>
      <c r="CD324" s="11">
        <f>(SUMIFS('Forecast Data'!H:H,'Forecast Data'!B:B,D324,'Forecast Data'!C:C,BK$6)+SUMIFS('Forecast Data'!H:H,'Forecast Data'!B:B,D324,'Forecast Data'!C:C,BL$6)+SUMIFS('Forecast Data'!H:H,'Forecast Data'!B:B,D324,'Forecast Data'!C:C,BM$6)+SUMIFS('Forecast Data'!H:H,'Forecast Data'!B:B,D324,'Forecast Data'!C:C,BJ$6))/4</f>
        <v>0</v>
      </c>
      <c r="CE324" s="12" t="str">
        <f>IFERROR((SUM(W324:Z324)-(SUMIFS('Forecast Data'!H:H,'Forecast Data'!B:B,D324,'Forecast Data'!C:C,BJ$6)+SUMIFS('Forecast Data'!H:H,'Forecast Data'!B:B,D324,'Forecast Data'!C:C,BK$6)+SUMIFS('Forecast Data'!H:H,'Forecast Data'!B:B,D324,'Forecast Data'!C:C,BL$6)+SUMIFS('Forecast Data'!H:H,'Forecast Data'!B:B,D324,'Forecast Data'!C:C,BM$6)))/(SUMIFS('Forecast Data'!H:H,'Forecast Data'!B:B,D324,'Forecast Data'!C:C,BJ$6)+SUMIFS('Forecast Data'!H:H,'Forecast Data'!B:B,D324,'Forecast Data'!C:C,BK$6)+SUMIFS('Forecast Data'!H:H,'Forecast Data'!B:B,D324,'Forecast Data'!C:C,BL$6)+SUMIFS('Forecast Data'!H:H,'Forecast Data'!B:B,D324,'Forecast Data'!C:C,BM$6)),"")</f>
        <v/>
      </c>
      <c r="CF324" s="12">
        <f t="shared" si="72"/>
        <v>0</v>
      </c>
      <c r="CG324" s="12">
        <f t="shared" si="73"/>
        <v>0</v>
      </c>
      <c r="CH324" s="13">
        <f t="shared" si="74"/>
        <v>0</v>
      </c>
      <c r="CI324" s="13"/>
    </row>
    <row r="325" spans="1:87" ht="13.2">
      <c r="A325" s="1"/>
      <c r="B325" t="str">
        <f t="shared" si="75"/>
        <v>Dash</v>
      </c>
      <c r="D325" t="s">
        <v>357</v>
      </c>
      <c r="E325" s="11">
        <f>SUMIFS('Fin Data'!F:F,'Fin Data'!A:A,D325)</f>
        <v>0</v>
      </c>
      <c r="F325" s="11">
        <f>SUMIFS('Fin Data with 6 week hist'!I:I,'Fin Data with 6 week hist'!$A:$A,$D325)</f>
        <v>0</v>
      </c>
      <c r="G325" s="11">
        <f>SUMIFS('Fin Data with 6 week hist'!J:J,'Fin Data with 6 week hist'!$A:$A,$D325)</f>
        <v>0</v>
      </c>
      <c r="H325" s="11">
        <f>SUMIFS('Fin Data with 6 week hist'!K:K,'Fin Data with 6 week hist'!$A:$A,$D325)+SUMIFS('Unit Cancellations'!D:D,'Unit Cancellations'!$B:$B,$D325)</f>
        <v>0</v>
      </c>
      <c r="I325" s="11">
        <f>SUMIFS('Fin Data with 6 week hist'!L:L,'Fin Data with 6 week hist'!$A:$A,$D325)+SUMIFS('Unit Cancellations'!E:E,'Unit Cancellations'!$B:$B,$D325)</f>
        <v>0</v>
      </c>
      <c r="J325" s="11">
        <f>SUMIFS('Fin Data with 6 week hist'!M:M,'Fin Data with 6 week hist'!$A:$A,$D325)+SUMIFS('Unit Cancellations'!F:F,'Unit Cancellations'!$B:$B,$D325)</f>
        <v>0</v>
      </c>
      <c r="K325" s="11">
        <f>SUMIFS('Fin Data with 6 week hist'!N:N,'Fin Data with 6 week hist'!$A:$A,$D325)+SUMIFS('Unit Cancellations'!G:G,'Unit Cancellations'!$B:$B,$D325)</f>
        <v>0</v>
      </c>
      <c r="L325" s="11">
        <f>SUMIFS('Fin Data'!AN:AN,'Fin Data'!A:A,D325)</f>
        <v>0</v>
      </c>
      <c r="M325" s="12">
        <f>IFERROR(SUMIFS('Fin Data'!AO:AO,'Fin Data'!A:A,D325),"")</f>
        <v>0</v>
      </c>
      <c r="N325" s="1"/>
      <c r="O325" s="11">
        <f t="shared" si="63"/>
        <v>0</v>
      </c>
      <c r="P325" s="12" t="str">
        <f t="shared" si="64"/>
        <v/>
      </c>
      <c r="Q325" s="1"/>
      <c r="R325" s="11">
        <f t="shared" si="65"/>
        <v>0</v>
      </c>
      <c r="S325" s="12" t="str">
        <f t="shared" si="66"/>
        <v/>
      </c>
      <c r="T325" s="11">
        <f t="shared" si="67"/>
        <v>0</v>
      </c>
      <c r="U325" s="1" t="e">
        <f t="shared" si="76"/>
        <v>#REF!</v>
      </c>
      <c r="V325" s="1"/>
      <c r="W325" s="11">
        <f>SUMIFS('Forecast Data'!$D:$D,'Forecast Data'!$C:$C,W$6,'Forecast Data'!$B:$B,$D325)</f>
        <v>0</v>
      </c>
      <c r="X325" s="11">
        <f>SUMIFS('Forecast Data'!$D:$D,'Forecast Data'!$C:$C,X$6,'Forecast Data'!$B:$B,$D325)</f>
        <v>0</v>
      </c>
      <c r="Y325" s="11">
        <f>SUMIFS('Forecast Data'!$D:$D,'Forecast Data'!$C:$C,Y$6,'Forecast Data'!$B:$B,$D325)</f>
        <v>0</v>
      </c>
      <c r="Z325" s="11">
        <f>SUMIFS('Forecast Data'!$D:$D,'Forecast Data'!$C:$C,Z$6,'Forecast Data'!$B:$B,$D325)</f>
        <v>0</v>
      </c>
      <c r="AA325" s="11">
        <f>SUMIFS('Forecast Data'!$D:$D,'Forecast Data'!$C:$C,AA$6,'Forecast Data'!$B:$B,$D325)</f>
        <v>0</v>
      </c>
      <c r="AB325" s="11">
        <f>SUMIFS('Forecast Data'!$D:$D,'Forecast Data'!$C:$C,AB$6,'Forecast Data'!$B:$B,$D325)</f>
        <v>0</v>
      </c>
      <c r="AC325" s="11">
        <f>SUMIFS('Forecast Data'!$D:$D,'Forecast Data'!$C:$C,AC$6,'Forecast Data'!$B:$B,$D325)</f>
        <v>0</v>
      </c>
      <c r="AD325" s="11">
        <f>SUMIFS('Forecast Data'!$D:$D,'Forecast Data'!$C:$C,AD$6,'Forecast Data'!$B:$B,$D325)</f>
        <v>0</v>
      </c>
      <c r="AE325" s="11">
        <f>SUMIFS('Forecast Data'!$D:$D,'Forecast Data'!$C:$C,AE$6,'Forecast Data'!$B:$B,$D325)</f>
        <v>0</v>
      </c>
      <c r="AF325" s="11">
        <f>SUMIFS('Forecast Data'!$D:$D,'Forecast Data'!$C:$C,AF$6,'Forecast Data'!$B:$B,$D325)</f>
        <v>0</v>
      </c>
      <c r="AG325" s="11">
        <f>SUMIFS('Forecast Data'!$D:$D,'Forecast Data'!$C:$C,AG$6,'Forecast Data'!$B:$B,$D325)</f>
        <v>0</v>
      </c>
      <c r="AH325" s="11">
        <f>SUMIFS('Forecast Data'!$D:$D,'Forecast Data'!$C:$C,AH$6,'Forecast Data'!$B:$B,$D325)</f>
        <v>0</v>
      </c>
      <c r="AI325" s="1"/>
      <c r="AJ325" s="12" t="str">
        <f>IF(SUMIFS('Forecast Data'!$E:$E,'Forecast Data'!$C:$C,AJ$6,'Forecast Data'!$B:$B,$D325)=0,"",SUMIFS('Forecast Data'!$E:$E,'Forecast Data'!$C:$C,AJ$6,'Forecast Data'!$B:$B,$D325))</f>
        <v/>
      </c>
      <c r="AK325" s="12" t="str">
        <f>IF(SUMIFS('Forecast Data'!$E:$E,'Forecast Data'!$C:$C,AK$6,'Forecast Data'!$B:$B,$D325)=0,"",SUMIFS('Forecast Data'!$E:$E,'Forecast Data'!$C:$C,AK$6,'Forecast Data'!$B:$B,$D325))</f>
        <v/>
      </c>
      <c r="AL325" s="12" t="str">
        <f>IF(SUMIFS('Forecast Data'!$E:$E,'Forecast Data'!$C:$C,AL$6,'Forecast Data'!$B:$B,$D325)=0,"",SUMIFS('Forecast Data'!$E:$E,'Forecast Data'!$C:$C,AL$6,'Forecast Data'!$B:$B,$D325))</f>
        <v/>
      </c>
      <c r="AM325" s="12" t="str">
        <f>IF(SUMIFS('Forecast Data'!$E:$E,'Forecast Data'!$C:$C,AM$6,'Forecast Data'!$B:$B,$D325)=0,"",SUMIFS('Forecast Data'!$E:$E,'Forecast Data'!$C:$C,AM$6,'Forecast Data'!$B:$B,$D325))</f>
        <v/>
      </c>
      <c r="AN325" s="12" t="str">
        <f>IF(SUMIFS('Forecast Data'!$E:$E,'Forecast Data'!$C:$C,AN$6,'Forecast Data'!$B:$B,$D325)=0,"",SUMIFS('Forecast Data'!$E:$E,'Forecast Data'!$C:$C,AN$6,'Forecast Data'!$B:$B,$D325))</f>
        <v/>
      </c>
      <c r="AO325" s="12" t="str">
        <f>IF(SUMIFS('Forecast Data'!$E:$E,'Forecast Data'!$C:$C,AO$6,'Forecast Data'!$B:$B,$D325)=0,"",SUMIFS('Forecast Data'!$E:$E,'Forecast Data'!$C:$C,AO$6,'Forecast Data'!$B:$B,$D325))</f>
        <v/>
      </c>
      <c r="AP325" s="12" t="str">
        <f>IF(SUMIFS('Forecast Data'!$E:$E,'Forecast Data'!$C:$C,AP$6,'Forecast Data'!$B:$B,$D325)=0,"",SUMIFS('Forecast Data'!$E:$E,'Forecast Data'!$C:$C,AP$6,'Forecast Data'!$B:$B,$D325))</f>
        <v/>
      </c>
      <c r="AQ325" s="12" t="str">
        <f>IF(SUMIFS('Forecast Data'!$E:$E,'Forecast Data'!$C:$C,AQ$6,'Forecast Data'!$B:$B,$D325)=0,"",SUMIFS('Forecast Data'!$E:$E,'Forecast Data'!$C:$C,AQ$6,'Forecast Data'!$B:$B,$D325))</f>
        <v/>
      </c>
      <c r="AR325" s="12" t="str">
        <f>IF(SUMIFS('Forecast Data'!$E:$E,'Forecast Data'!$C:$C,AR$6,'Forecast Data'!$B:$B,$D325)=0,"",SUMIFS('Forecast Data'!$E:$E,'Forecast Data'!$C:$C,AR$6,'Forecast Data'!$B:$B,$D325))</f>
        <v/>
      </c>
      <c r="AS325" s="12" t="str">
        <f>IF(SUMIFS('Forecast Data'!$E:$E,'Forecast Data'!$C:$C,AS$6,'Forecast Data'!$B:$B,$D325)=0,"",SUMIFS('Forecast Data'!$E:$E,'Forecast Data'!$C:$C,AS$6,'Forecast Data'!$B:$B,$D325))</f>
        <v/>
      </c>
      <c r="AT325" s="12" t="str">
        <f>IF(SUMIFS('Forecast Data'!$E:$E,'Forecast Data'!$C:$C,AT$6,'Forecast Data'!$B:$B,$D325)=0,"",SUMIFS('Forecast Data'!$E:$E,'Forecast Data'!$C:$C,AT$6,'Forecast Data'!$B:$B,$D325))</f>
        <v/>
      </c>
      <c r="AU325" s="12" t="str">
        <f>IF(SUMIFS('Forecast Data'!$E:$E,'Forecast Data'!$C:$C,AU$6,'Forecast Data'!$B:$B,$D325)=0,"",SUMIFS('Forecast Data'!$E:$E,'Forecast Data'!$C:$C,AU$6,'Forecast Data'!$B:$B,$D325))</f>
        <v/>
      </c>
      <c r="AV325" s="1"/>
      <c r="AW325" s="11">
        <f>SUMIFS('OP Units'!E:E,'OP Units'!$A:$A,$D325)</f>
        <v>0</v>
      </c>
      <c r="AX325" s="11">
        <f>SUMIFS('OP Units'!F:F,'OP Units'!$A:$A,$D325)</f>
        <v>0</v>
      </c>
      <c r="AY325" s="11">
        <f>SUMIFS('OP Units'!G:G,'OP Units'!$A:$A,$D325)</f>
        <v>0</v>
      </c>
      <c r="AZ325" s="11">
        <f>SUMIFS('OP Units'!H:H,'OP Units'!$A:$A,$D325)</f>
        <v>0</v>
      </c>
      <c r="BA325" s="11">
        <f>SUMIFS('OP Units'!I:I,'OP Units'!$A:$A,$D325)</f>
        <v>0</v>
      </c>
      <c r="BB325" s="11">
        <f>SUMIFS('OP Units'!J:J,'OP Units'!$A:$A,$D325)</f>
        <v>0</v>
      </c>
      <c r="BC325" s="11">
        <f>SUMIFS('OP Units'!K:K,'OP Units'!$A:$A,$D325)</f>
        <v>0</v>
      </c>
      <c r="BD325" s="11">
        <f>SUMIFS('OP Units'!L:L,'OP Units'!$A:$A,$D325)</f>
        <v>0</v>
      </c>
      <c r="BE325" s="11">
        <f>SUMIFS('OP Units'!M:M,'OP Units'!$A:$A,$D325)</f>
        <v>0</v>
      </c>
      <c r="BF325" s="11">
        <f>SUMIFS('OP Units'!N:N,'OP Units'!$A:$A,$D325)</f>
        <v>0</v>
      </c>
      <c r="BG325" s="11">
        <f>SUMIFS('OP Units'!O:O,'OP Units'!$A:$A,$D325)</f>
        <v>0</v>
      </c>
      <c r="BH325" s="11">
        <f>SUMIFS('OP Units'!P:P,'OP Units'!$A:$A,$D325)</f>
        <v>0</v>
      </c>
      <c r="BI325" s="1"/>
      <c r="BJ325" s="12" t="str">
        <f>IFERROR((SUMIFS('OP Units'!E:E,'OP Units'!$A:$A,$D325)-SUMIFS('Forecast Data'!$H:$H,'Forecast Data'!$C:$C,BJ$6,'Forecast Data'!$B:$B,$D325))/SUMIFS('Forecast Data'!$H:$H,'Forecast Data'!$C:$C,BJ$6,'Forecast Data'!$B:$B,$D325),"")</f>
        <v/>
      </c>
      <c r="BK325" s="12" t="str">
        <f>IFERROR((SUMIFS('OP Units'!F:F,'OP Units'!$A:$A,$D325)-SUMIFS('Forecast Data'!$H:$H,'Forecast Data'!$C:$C,BK$6,'Forecast Data'!$B:$B,$D325))/SUMIFS('Forecast Data'!$H:$H,'Forecast Data'!$C:$C,BK$6,'Forecast Data'!$B:$B,$D325),"")</f>
        <v/>
      </c>
      <c r="BL325" s="12" t="str">
        <f>IFERROR((SUMIFS('OP Units'!G:G,'OP Units'!$A:$A,$D325)-SUMIFS('Forecast Data'!$H:$H,'Forecast Data'!$C:$C,BL$6,'Forecast Data'!$B:$B,$D325))/SUMIFS('Forecast Data'!$H:$H,'Forecast Data'!$C:$C,BL$6,'Forecast Data'!$B:$B,$D325),"")</f>
        <v/>
      </c>
      <c r="BM325" s="12" t="str">
        <f>IFERROR((SUMIFS('OP Units'!H:H,'OP Units'!$A:$A,$D325)-SUMIFS('Forecast Data'!$H:$H,'Forecast Data'!$C:$C,BM$6,'Forecast Data'!$B:$B,$D325))/SUMIFS('Forecast Data'!$H:$H,'Forecast Data'!$C:$C,BM$6,'Forecast Data'!$B:$B,$D325),"")</f>
        <v/>
      </c>
      <c r="BN325" s="12" t="str">
        <f>IFERROR((SUMIFS('OP Units'!I:I,'OP Units'!$A:$A,$D325)-SUMIFS('Forecast Data'!$H:$H,'Forecast Data'!$C:$C,BN$6,'Forecast Data'!$B:$B,$D325))/SUMIFS('Forecast Data'!$H:$H,'Forecast Data'!$C:$C,BN$6,'Forecast Data'!$B:$B,$D325),"")</f>
        <v/>
      </c>
      <c r="BO325" s="12" t="str">
        <f>IFERROR((SUMIFS('OP Units'!J:J,'OP Units'!$A:$A,$D325)-SUMIFS('Forecast Data'!$H:$H,'Forecast Data'!$C:$C,BO$6,'Forecast Data'!$B:$B,$D325))/SUMIFS('Forecast Data'!$H:$H,'Forecast Data'!$C:$C,BO$6,'Forecast Data'!$B:$B,$D325),"")</f>
        <v/>
      </c>
      <c r="BP325" s="12" t="str">
        <f>IFERROR((SUMIFS('OP Units'!K:K,'OP Units'!$A:$A,$D325)-SUMIFS('Forecast Data'!$H:$H,'Forecast Data'!$C:$C,BP$6,'Forecast Data'!$B:$B,$D325))/SUMIFS('Forecast Data'!$H:$H,'Forecast Data'!$C:$C,BP$6,'Forecast Data'!$B:$B,$D325),"")</f>
        <v/>
      </c>
      <c r="BQ325" s="12" t="str">
        <f>IFERROR((SUMIFS('OP Units'!L:L,'OP Units'!$A:$A,$D325)-SUMIFS('Forecast Data'!$H:$H,'Forecast Data'!$C:$C,BQ$6,'Forecast Data'!$B:$B,$D325))/SUMIFS('Forecast Data'!$H:$H,'Forecast Data'!$C:$C,BQ$6,'Forecast Data'!$B:$B,$D325),"")</f>
        <v/>
      </c>
      <c r="BR325" s="12" t="str">
        <f>IFERROR((SUMIFS('OP Units'!M:M,'OP Units'!$A:$A,$D325)-SUMIFS('Forecast Data'!$H:$H,'Forecast Data'!$C:$C,BR$6,'Forecast Data'!$B:$B,$D325))/SUMIFS('Forecast Data'!$H:$H,'Forecast Data'!$C:$C,BR$6,'Forecast Data'!$B:$B,$D325),"")</f>
        <v/>
      </c>
      <c r="BS325" s="12" t="str">
        <f>IFERROR((SUMIFS('OP Units'!N:N,'OP Units'!$A:$A,$D325)-SUMIFS('Forecast Data'!$H:$H,'Forecast Data'!$C:$C,BS$6,'Forecast Data'!$B:$B,$D325))/SUMIFS('Forecast Data'!$H:$H,'Forecast Data'!$C:$C,BS$6,'Forecast Data'!$B:$B,$D325),"")</f>
        <v/>
      </c>
      <c r="BT325" s="12" t="str">
        <f>IFERROR((SUMIFS('OP Units'!O:O,'OP Units'!$A:$A,$D325)-SUMIFS('Forecast Data'!$H:$H,'Forecast Data'!$C:$C,BT$6,'Forecast Data'!$B:$B,$D325))/SUMIFS('Forecast Data'!$H:$H,'Forecast Data'!$C:$C,BT$6,'Forecast Data'!$B:$B,$D325),"")</f>
        <v/>
      </c>
      <c r="BU325" s="12" t="str">
        <f>IFERROR((SUMIFS('OP Units'!P:P,'OP Units'!$A:$A,$D325)-SUMIFS('Forecast Data'!$H:$H,'Forecast Data'!$C:$C,BU$6,'Forecast Data'!$B:$B,$D325))/SUMIFS('Forecast Data'!$H:$H,'Forecast Data'!$C:$C,BU$6,'Forecast Data'!$B:$B,$D325),"")</f>
        <v/>
      </c>
      <c r="BV325" s="12"/>
      <c r="BW325" s="11">
        <f>(SUMIFS('Forecast Data'!H:H,'Forecast Data'!B:B,D325,'Forecast Data'!C:C,BK$6)+SUMIFS('Forecast Data'!H:H,'Forecast Data'!B:B,D325,'Forecast Data'!C:C,BL$6)+SUMIFS('Forecast Data'!H:H,'Forecast Data'!B:B,D325,'Forecast Data'!C:C,BM$6)+SUMIFS('Forecast Data'!H:H,'Forecast Data'!B:B,D325,'Forecast Data'!C:C,BN$6)+SUMIFS('Forecast Data'!H:H,'Forecast Data'!B:B,D325,'Forecast Data'!C:C,BO$6)+SUMIFS('Forecast Data'!H:H,'Forecast Data'!B:B,D325,'Forecast Data'!C:C,BP$6)+SUMIFS('Forecast Data'!H:H,'Forecast Data'!B:B,D325,'Forecast Data'!C:C,BQ$6)+SUMIFS('Forecast Data'!H:H,'Forecast Data'!B:B,D325,'Forecast Data'!C:C,BJ$6))/8</f>
        <v>0</v>
      </c>
      <c r="BX325" s="12" t="str">
        <f>IFERROR((SUM(W325:AD325)-(SUMIFS('Forecast Data'!H:H,'Forecast Data'!B:B,B325,'Forecast Data'!C:C,BJ$6)+SUMIFS('Forecast Data'!H:H,'Forecast Data'!B:B,B325,'Forecast Data'!C:C,BK$6)+SUMIFS('Forecast Data'!H:H,'Forecast Data'!B:B,B325,'Forecast Data'!C:C,BL$6)+SUMIFS('Forecast Data'!H:H,'Forecast Data'!B:B,B325,'Forecast Data'!C:C,BM$6)+SUMIFS('Forecast Data'!H:H,'Forecast Data'!B:B,B325,'Forecast Data'!C:C,BN$6)+SUMIFS('Forecast Data'!H:H,'Forecast Data'!B:B,B325,'Forecast Data'!C:C,BO$6)+SUMIFS('Forecast Data'!H:H,'Forecast Data'!B:B,B325,'Forecast Data'!C:C,BP$6)+SUMIFS('Forecast Data'!H:H,'Forecast Data'!B:B,B325,'Forecast Data'!C:C,BQ$6)))/(SUMIFS('Forecast Data'!H:H,'Forecast Data'!B:B,B325,'Forecast Data'!C:C,BJ$6)+SUMIFS('Forecast Data'!H:H,'Forecast Data'!B:B,B325,'Forecast Data'!C:C,BK$6)+SUMIFS('Forecast Data'!H:H,'Forecast Data'!B:B,B325,'Forecast Data'!C:C,BL$6)+SUMIFS('Forecast Data'!H:H,'Forecast Data'!B:B,B325,'Forecast Data'!C:C,BM$6)+SUMIFS('Forecast Data'!H:H,'Forecast Data'!B:B,B325,'Forecast Data'!C:C,BN$6)+SUMIFS('Forecast Data'!H:H,'Forecast Data'!B:B,B325,'Forecast Data'!C:C,BO$6)+SUMIFS('Forecast Data'!H:H,'Forecast Data'!B:B,B325,'Forecast Data'!C:C,BP$6)+SUMIFS('Forecast Data'!H:H,'Forecast Data'!B:B,B325,'Forecast Data'!C:C,BQ$6)),"")</f>
        <v/>
      </c>
      <c r="BY325" s="12">
        <f t="shared" si="68"/>
        <v>0</v>
      </c>
      <c r="BZ325" s="16">
        <f t="shared" si="69"/>
        <v>0</v>
      </c>
      <c r="CA325" s="13">
        <f t="shared" si="70"/>
        <v>0</v>
      </c>
      <c r="CB325" s="12">
        <f t="shared" si="71"/>
        <v>0</v>
      </c>
      <c r="CC325" s="12"/>
      <c r="CD325" s="11">
        <f>(SUMIFS('Forecast Data'!H:H,'Forecast Data'!B:B,D325,'Forecast Data'!C:C,BK$6)+SUMIFS('Forecast Data'!H:H,'Forecast Data'!B:B,D325,'Forecast Data'!C:C,BL$6)+SUMIFS('Forecast Data'!H:H,'Forecast Data'!B:B,D325,'Forecast Data'!C:C,BM$6)+SUMIFS('Forecast Data'!H:H,'Forecast Data'!B:B,D325,'Forecast Data'!C:C,BJ$6))/4</f>
        <v>0</v>
      </c>
      <c r="CE325" s="12" t="str">
        <f>IFERROR((SUM(W325:Z325)-(SUMIFS('Forecast Data'!H:H,'Forecast Data'!B:B,D325,'Forecast Data'!C:C,BJ$6)+SUMIFS('Forecast Data'!H:H,'Forecast Data'!B:B,D325,'Forecast Data'!C:C,BK$6)+SUMIFS('Forecast Data'!H:H,'Forecast Data'!B:B,D325,'Forecast Data'!C:C,BL$6)+SUMIFS('Forecast Data'!H:H,'Forecast Data'!B:B,D325,'Forecast Data'!C:C,BM$6)))/(SUMIFS('Forecast Data'!H:H,'Forecast Data'!B:B,D325,'Forecast Data'!C:C,BJ$6)+SUMIFS('Forecast Data'!H:H,'Forecast Data'!B:B,D325,'Forecast Data'!C:C,BK$6)+SUMIFS('Forecast Data'!H:H,'Forecast Data'!B:B,D325,'Forecast Data'!C:C,BL$6)+SUMIFS('Forecast Data'!H:H,'Forecast Data'!B:B,D325,'Forecast Data'!C:C,BM$6)),"")</f>
        <v/>
      </c>
      <c r="CF325" s="12">
        <f t="shared" si="72"/>
        <v>0</v>
      </c>
      <c r="CG325" s="12">
        <f t="shared" si="73"/>
        <v>0</v>
      </c>
      <c r="CH325" s="13">
        <f t="shared" si="74"/>
        <v>0</v>
      </c>
      <c r="CI325" s="13"/>
    </row>
    <row r="326" spans="1:87" ht="13.2">
      <c r="A326" s="1"/>
      <c r="B326" t="str">
        <f t="shared" si="75"/>
        <v>de Buyer</v>
      </c>
      <c r="D326" t="s">
        <v>358</v>
      </c>
      <c r="E326" s="11">
        <f>SUMIFS('Fin Data'!F:F,'Fin Data'!A:A,D326)</f>
        <v>0</v>
      </c>
      <c r="F326" s="11">
        <f>SUMIFS('Fin Data with 6 week hist'!I:I,'Fin Data with 6 week hist'!$A:$A,$D326)</f>
        <v>0</v>
      </c>
      <c r="G326" s="11">
        <f>SUMIFS('Fin Data with 6 week hist'!J:J,'Fin Data with 6 week hist'!$A:$A,$D326)</f>
        <v>0</v>
      </c>
      <c r="H326" s="11">
        <f>SUMIFS('Fin Data with 6 week hist'!K:K,'Fin Data with 6 week hist'!$A:$A,$D326)+SUMIFS('Unit Cancellations'!D:D,'Unit Cancellations'!$B:$B,$D326)</f>
        <v>0</v>
      </c>
      <c r="I326" s="11">
        <f>SUMIFS('Fin Data with 6 week hist'!L:L,'Fin Data with 6 week hist'!$A:$A,$D326)+SUMIFS('Unit Cancellations'!E:E,'Unit Cancellations'!$B:$B,$D326)</f>
        <v>0</v>
      </c>
      <c r="J326" s="11">
        <f>SUMIFS('Fin Data with 6 week hist'!M:M,'Fin Data with 6 week hist'!$A:$A,$D326)+SUMIFS('Unit Cancellations'!F:F,'Unit Cancellations'!$B:$B,$D326)</f>
        <v>0</v>
      </c>
      <c r="K326" s="11">
        <f>SUMIFS('Fin Data with 6 week hist'!N:N,'Fin Data with 6 week hist'!$A:$A,$D326)+SUMIFS('Unit Cancellations'!G:G,'Unit Cancellations'!$B:$B,$D326)</f>
        <v>0</v>
      </c>
      <c r="L326" s="11">
        <f>SUMIFS('Fin Data'!AN:AN,'Fin Data'!A:A,D326)</f>
        <v>0</v>
      </c>
      <c r="M326" s="12">
        <f>IFERROR(SUMIFS('Fin Data'!AO:AO,'Fin Data'!A:A,D326),"")</f>
        <v>0</v>
      </c>
      <c r="N326" s="1"/>
      <c r="O326" s="11">
        <f t="shared" si="63"/>
        <v>0</v>
      </c>
      <c r="P326" s="12" t="str">
        <f t="shared" si="64"/>
        <v/>
      </c>
      <c r="Q326" s="1"/>
      <c r="R326" s="11">
        <f t="shared" si="65"/>
        <v>0</v>
      </c>
      <c r="S326" s="12" t="str">
        <f t="shared" si="66"/>
        <v/>
      </c>
      <c r="T326" s="11">
        <f t="shared" si="67"/>
        <v>0</v>
      </c>
      <c r="U326" s="1" t="e">
        <f t="shared" si="76"/>
        <v>#REF!</v>
      </c>
      <c r="V326" s="1"/>
      <c r="W326" s="11">
        <f>SUMIFS('Forecast Data'!$D:$D,'Forecast Data'!$C:$C,W$6,'Forecast Data'!$B:$B,$D326)</f>
        <v>0</v>
      </c>
      <c r="X326" s="11">
        <f>SUMIFS('Forecast Data'!$D:$D,'Forecast Data'!$C:$C,X$6,'Forecast Data'!$B:$B,$D326)</f>
        <v>0</v>
      </c>
      <c r="Y326" s="11">
        <f>SUMIFS('Forecast Data'!$D:$D,'Forecast Data'!$C:$C,Y$6,'Forecast Data'!$B:$B,$D326)</f>
        <v>0</v>
      </c>
      <c r="Z326" s="11">
        <f>SUMIFS('Forecast Data'!$D:$D,'Forecast Data'!$C:$C,Z$6,'Forecast Data'!$B:$B,$D326)</f>
        <v>0</v>
      </c>
      <c r="AA326" s="11">
        <f>SUMIFS('Forecast Data'!$D:$D,'Forecast Data'!$C:$C,AA$6,'Forecast Data'!$B:$B,$D326)</f>
        <v>0</v>
      </c>
      <c r="AB326" s="11">
        <f>SUMIFS('Forecast Data'!$D:$D,'Forecast Data'!$C:$C,AB$6,'Forecast Data'!$B:$B,$D326)</f>
        <v>0</v>
      </c>
      <c r="AC326" s="11">
        <f>SUMIFS('Forecast Data'!$D:$D,'Forecast Data'!$C:$C,AC$6,'Forecast Data'!$B:$B,$D326)</f>
        <v>0</v>
      </c>
      <c r="AD326" s="11">
        <f>SUMIFS('Forecast Data'!$D:$D,'Forecast Data'!$C:$C,AD$6,'Forecast Data'!$B:$B,$D326)</f>
        <v>0</v>
      </c>
      <c r="AE326" s="11">
        <f>SUMIFS('Forecast Data'!$D:$D,'Forecast Data'!$C:$C,AE$6,'Forecast Data'!$B:$B,$D326)</f>
        <v>0</v>
      </c>
      <c r="AF326" s="11">
        <f>SUMIFS('Forecast Data'!$D:$D,'Forecast Data'!$C:$C,AF$6,'Forecast Data'!$B:$B,$D326)</f>
        <v>0</v>
      </c>
      <c r="AG326" s="11">
        <f>SUMIFS('Forecast Data'!$D:$D,'Forecast Data'!$C:$C,AG$6,'Forecast Data'!$B:$B,$D326)</f>
        <v>0</v>
      </c>
      <c r="AH326" s="11">
        <f>SUMIFS('Forecast Data'!$D:$D,'Forecast Data'!$C:$C,AH$6,'Forecast Data'!$B:$B,$D326)</f>
        <v>0</v>
      </c>
      <c r="AI326" s="1"/>
      <c r="AJ326" s="12" t="str">
        <f>IF(SUMIFS('Forecast Data'!$E:$E,'Forecast Data'!$C:$C,AJ$6,'Forecast Data'!$B:$B,$D326)=0,"",SUMIFS('Forecast Data'!$E:$E,'Forecast Data'!$C:$C,AJ$6,'Forecast Data'!$B:$B,$D326))</f>
        <v/>
      </c>
      <c r="AK326" s="12" t="str">
        <f>IF(SUMIFS('Forecast Data'!$E:$E,'Forecast Data'!$C:$C,AK$6,'Forecast Data'!$B:$B,$D326)=0,"",SUMIFS('Forecast Data'!$E:$E,'Forecast Data'!$C:$C,AK$6,'Forecast Data'!$B:$B,$D326))</f>
        <v/>
      </c>
      <c r="AL326" s="12" t="str">
        <f>IF(SUMIFS('Forecast Data'!$E:$E,'Forecast Data'!$C:$C,AL$6,'Forecast Data'!$B:$B,$D326)=0,"",SUMIFS('Forecast Data'!$E:$E,'Forecast Data'!$C:$C,AL$6,'Forecast Data'!$B:$B,$D326))</f>
        <v/>
      </c>
      <c r="AM326" s="12" t="str">
        <f>IF(SUMIFS('Forecast Data'!$E:$E,'Forecast Data'!$C:$C,AM$6,'Forecast Data'!$B:$B,$D326)=0,"",SUMIFS('Forecast Data'!$E:$E,'Forecast Data'!$C:$C,AM$6,'Forecast Data'!$B:$B,$D326))</f>
        <v/>
      </c>
      <c r="AN326" s="12" t="str">
        <f>IF(SUMIFS('Forecast Data'!$E:$E,'Forecast Data'!$C:$C,AN$6,'Forecast Data'!$B:$B,$D326)=0,"",SUMIFS('Forecast Data'!$E:$E,'Forecast Data'!$C:$C,AN$6,'Forecast Data'!$B:$B,$D326))</f>
        <v/>
      </c>
      <c r="AO326" s="12" t="str">
        <f>IF(SUMIFS('Forecast Data'!$E:$E,'Forecast Data'!$C:$C,AO$6,'Forecast Data'!$B:$B,$D326)=0,"",SUMIFS('Forecast Data'!$E:$E,'Forecast Data'!$C:$C,AO$6,'Forecast Data'!$B:$B,$D326))</f>
        <v/>
      </c>
      <c r="AP326" s="12" t="str">
        <f>IF(SUMIFS('Forecast Data'!$E:$E,'Forecast Data'!$C:$C,AP$6,'Forecast Data'!$B:$B,$D326)=0,"",SUMIFS('Forecast Data'!$E:$E,'Forecast Data'!$C:$C,AP$6,'Forecast Data'!$B:$B,$D326))</f>
        <v/>
      </c>
      <c r="AQ326" s="12" t="str">
        <f>IF(SUMIFS('Forecast Data'!$E:$E,'Forecast Data'!$C:$C,AQ$6,'Forecast Data'!$B:$B,$D326)=0,"",SUMIFS('Forecast Data'!$E:$E,'Forecast Data'!$C:$C,AQ$6,'Forecast Data'!$B:$B,$D326))</f>
        <v/>
      </c>
      <c r="AR326" s="12" t="str">
        <f>IF(SUMIFS('Forecast Data'!$E:$E,'Forecast Data'!$C:$C,AR$6,'Forecast Data'!$B:$B,$D326)=0,"",SUMIFS('Forecast Data'!$E:$E,'Forecast Data'!$C:$C,AR$6,'Forecast Data'!$B:$B,$D326))</f>
        <v/>
      </c>
      <c r="AS326" s="12" t="str">
        <f>IF(SUMIFS('Forecast Data'!$E:$E,'Forecast Data'!$C:$C,AS$6,'Forecast Data'!$B:$B,$D326)=0,"",SUMIFS('Forecast Data'!$E:$E,'Forecast Data'!$C:$C,AS$6,'Forecast Data'!$B:$B,$D326))</f>
        <v/>
      </c>
      <c r="AT326" s="12" t="str">
        <f>IF(SUMIFS('Forecast Data'!$E:$E,'Forecast Data'!$C:$C,AT$6,'Forecast Data'!$B:$B,$D326)=0,"",SUMIFS('Forecast Data'!$E:$E,'Forecast Data'!$C:$C,AT$6,'Forecast Data'!$B:$B,$D326))</f>
        <v/>
      </c>
      <c r="AU326" s="12" t="str">
        <f>IF(SUMIFS('Forecast Data'!$E:$E,'Forecast Data'!$C:$C,AU$6,'Forecast Data'!$B:$B,$D326)=0,"",SUMIFS('Forecast Data'!$E:$E,'Forecast Data'!$C:$C,AU$6,'Forecast Data'!$B:$B,$D326))</f>
        <v/>
      </c>
      <c r="AV326" s="1"/>
      <c r="AW326" s="11">
        <f>SUMIFS('OP Units'!E:E,'OP Units'!$A:$A,$D326)</f>
        <v>0</v>
      </c>
      <c r="AX326" s="11">
        <f>SUMIFS('OP Units'!F:F,'OP Units'!$A:$A,$D326)</f>
        <v>0</v>
      </c>
      <c r="AY326" s="11">
        <f>SUMIFS('OP Units'!G:G,'OP Units'!$A:$A,$D326)</f>
        <v>0</v>
      </c>
      <c r="AZ326" s="11">
        <f>SUMIFS('OP Units'!H:H,'OP Units'!$A:$A,$D326)</f>
        <v>0</v>
      </c>
      <c r="BA326" s="11">
        <f>SUMIFS('OP Units'!I:I,'OP Units'!$A:$A,$D326)</f>
        <v>0</v>
      </c>
      <c r="BB326" s="11">
        <f>SUMIFS('OP Units'!J:J,'OP Units'!$A:$A,$D326)</f>
        <v>0</v>
      </c>
      <c r="BC326" s="11">
        <f>SUMIFS('OP Units'!K:K,'OP Units'!$A:$A,$D326)</f>
        <v>0</v>
      </c>
      <c r="BD326" s="11">
        <f>SUMIFS('OP Units'!L:L,'OP Units'!$A:$A,$D326)</f>
        <v>0</v>
      </c>
      <c r="BE326" s="11">
        <f>SUMIFS('OP Units'!M:M,'OP Units'!$A:$A,$D326)</f>
        <v>0</v>
      </c>
      <c r="BF326" s="11">
        <f>SUMIFS('OP Units'!N:N,'OP Units'!$A:$A,$D326)</f>
        <v>0</v>
      </c>
      <c r="BG326" s="11">
        <f>SUMIFS('OP Units'!O:O,'OP Units'!$A:$A,$D326)</f>
        <v>0</v>
      </c>
      <c r="BH326" s="11">
        <f>SUMIFS('OP Units'!P:P,'OP Units'!$A:$A,$D326)</f>
        <v>0</v>
      </c>
      <c r="BI326" s="1"/>
      <c r="BJ326" s="12" t="str">
        <f>IFERROR((SUMIFS('OP Units'!E:E,'OP Units'!$A:$A,$D326)-SUMIFS('Forecast Data'!$H:$H,'Forecast Data'!$C:$C,BJ$6,'Forecast Data'!$B:$B,$D326))/SUMIFS('Forecast Data'!$H:$H,'Forecast Data'!$C:$C,BJ$6,'Forecast Data'!$B:$B,$D326),"")</f>
        <v/>
      </c>
      <c r="BK326" s="12" t="str">
        <f>IFERROR((SUMIFS('OP Units'!F:F,'OP Units'!$A:$A,$D326)-SUMIFS('Forecast Data'!$H:$H,'Forecast Data'!$C:$C,BK$6,'Forecast Data'!$B:$B,$D326))/SUMIFS('Forecast Data'!$H:$H,'Forecast Data'!$C:$C,BK$6,'Forecast Data'!$B:$B,$D326),"")</f>
        <v/>
      </c>
      <c r="BL326" s="12" t="str">
        <f>IFERROR((SUMIFS('OP Units'!G:G,'OP Units'!$A:$A,$D326)-SUMIFS('Forecast Data'!$H:$H,'Forecast Data'!$C:$C,BL$6,'Forecast Data'!$B:$B,$D326))/SUMIFS('Forecast Data'!$H:$H,'Forecast Data'!$C:$C,BL$6,'Forecast Data'!$B:$B,$D326),"")</f>
        <v/>
      </c>
      <c r="BM326" s="12" t="str">
        <f>IFERROR((SUMIFS('OP Units'!H:H,'OP Units'!$A:$A,$D326)-SUMIFS('Forecast Data'!$H:$H,'Forecast Data'!$C:$C,BM$6,'Forecast Data'!$B:$B,$D326))/SUMIFS('Forecast Data'!$H:$H,'Forecast Data'!$C:$C,BM$6,'Forecast Data'!$B:$B,$D326),"")</f>
        <v/>
      </c>
      <c r="BN326" s="12" t="str">
        <f>IFERROR((SUMIFS('OP Units'!I:I,'OP Units'!$A:$A,$D326)-SUMIFS('Forecast Data'!$H:$H,'Forecast Data'!$C:$C,BN$6,'Forecast Data'!$B:$B,$D326))/SUMIFS('Forecast Data'!$H:$H,'Forecast Data'!$C:$C,BN$6,'Forecast Data'!$B:$B,$D326),"")</f>
        <v/>
      </c>
      <c r="BO326" s="12" t="str">
        <f>IFERROR((SUMIFS('OP Units'!J:J,'OP Units'!$A:$A,$D326)-SUMIFS('Forecast Data'!$H:$H,'Forecast Data'!$C:$C,BO$6,'Forecast Data'!$B:$B,$D326))/SUMIFS('Forecast Data'!$H:$H,'Forecast Data'!$C:$C,BO$6,'Forecast Data'!$B:$B,$D326),"")</f>
        <v/>
      </c>
      <c r="BP326" s="12" t="str">
        <f>IFERROR((SUMIFS('OP Units'!K:K,'OP Units'!$A:$A,$D326)-SUMIFS('Forecast Data'!$H:$H,'Forecast Data'!$C:$C,BP$6,'Forecast Data'!$B:$B,$D326))/SUMIFS('Forecast Data'!$H:$H,'Forecast Data'!$C:$C,BP$6,'Forecast Data'!$B:$B,$D326),"")</f>
        <v/>
      </c>
      <c r="BQ326" s="12" t="str">
        <f>IFERROR((SUMIFS('OP Units'!L:L,'OP Units'!$A:$A,$D326)-SUMIFS('Forecast Data'!$H:$H,'Forecast Data'!$C:$C,BQ$6,'Forecast Data'!$B:$B,$D326))/SUMIFS('Forecast Data'!$H:$H,'Forecast Data'!$C:$C,BQ$6,'Forecast Data'!$B:$B,$D326),"")</f>
        <v/>
      </c>
      <c r="BR326" s="12" t="str">
        <f>IFERROR((SUMIFS('OP Units'!M:M,'OP Units'!$A:$A,$D326)-SUMIFS('Forecast Data'!$H:$H,'Forecast Data'!$C:$C,BR$6,'Forecast Data'!$B:$B,$D326))/SUMIFS('Forecast Data'!$H:$H,'Forecast Data'!$C:$C,BR$6,'Forecast Data'!$B:$B,$D326),"")</f>
        <v/>
      </c>
      <c r="BS326" s="12" t="str">
        <f>IFERROR((SUMIFS('OP Units'!N:N,'OP Units'!$A:$A,$D326)-SUMIFS('Forecast Data'!$H:$H,'Forecast Data'!$C:$C,BS$6,'Forecast Data'!$B:$B,$D326))/SUMIFS('Forecast Data'!$H:$H,'Forecast Data'!$C:$C,BS$6,'Forecast Data'!$B:$B,$D326),"")</f>
        <v/>
      </c>
      <c r="BT326" s="12" t="str">
        <f>IFERROR((SUMIFS('OP Units'!O:O,'OP Units'!$A:$A,$D326)-SUMIFS('Forecast Data'!$H:$H,'Forecast Data'!$C:$C,BT$6,'Forecast Data'!$B:$B,$D326))/SUMIFS('Forecast Data'!$H:$H,'Forecast Data'!$C:$C,BT$6,'Forecast Data'!$B:$B,$D326),"")</f>
        <v/>
      </c>
      <c r="BU326" s="12" t="str">
        <f>IFERROR((SUMIFS('OP Units'!P:P,'OP Units'!$A:$A,$D326)-SUMIFS('Forecast Data'!$H:$H,'Forecast Data'!$C:$C,BU$6,'Forecast Data'!$B:$B,$D326))/SUMIFS('Forecast Data'!$H:$H,'Forecast Data'!$C:$C,BU$6,'Forecast Data'!$B:$B,$D326),"")</f>
        <v/>
      </c>
      <c r="BV326" s="12"/>
      <c r="BW326" s="11">
        <f>(SUMIFS('Forecast Data'!H:H,'Forecast Data'!B:B,D326,'Forecast Data'!C:C,BK$6)+SUMIFS('Forecast Data'!H:H,'Forecast Data'!B:B,D326,'Forecast Data'!C:C,BL$6)+SUMIFS('Forecast Data'!H:H,'Forecast Data'!B:B,D326,'Forecast Data'!C:C,BM$6)+SUMIFS('Forecast Data'!H:H,'Forecast Data'!B:B,D326,'Forecast Data'!C:C,BN$6)+SUMIFS('Forecast Data'!H:H,'Forecast Data'!B:B,D326,'Forecast Data'!C:C,BO$6)+SUMIFS('Forecast Data'!H:H,'Forecast Data'!B:B,D326,'Forecast Data'!C:C,BP$6)+SUMIFS('Forecast Data'!H:H,'Forecast Data'!B:B,D326,'Forecast Data'!C:C,BQ$6)+SUMIFS('Forecast Data'!H:H,'Forecast Data'!B:B,D326,'Forecast Data'!C:C,BJ$6))/8</f>
        <v>0</v>
      </c>
      <c r="BX326" s="12" t="str">
        <f>IFERROR((SUM(W326:AD326)-(SUMIFS('Forecast Data'!H:H,'Forecast Data'!B:B,B326,'Forecast Data'!C:C,BJ$6)+SUMIFS('Forecast Data'!H:H,'Forecast Data'!B:B,B326,'Forecast Data'!C:C,BK$6)+SUMIFS('Forecast Data'!H:H,'Forecast Data'!B:B,B326,'Forecast Data'!C:C,BL$6)+SUMIFS('Forecast Data'!H:H,'Forecast Data'!B:B,B326,'Forecast Data'!C:C,BM$6)+SUMIFS('Forecast Data'!H:H,'Forecast Data'!B:B,B326,'Forecast Data'!C:C,BN$6)+SUMIFS('Forecast Data'!H:H,'Forecast Data'!B:B,B326,'Forecast Data'!C:C,BO$6)+SUMIFS('Forecast Data'!H:H,'Forecast Data'!B:B,B326,'Forecast Data'!C:C,BP$6)+SUMIFS('Forecast Data'!H:H,'Forecast Data'!B:B,B326,'Forecast Data'!C:C,BQ$6)))/(SUMIFS('Forecast Data'!H:H,'Forecast Data'!B:B,B326,'Forecast Data'!C:C,BJ$6)+SUMIFS('Forecast Data'!H:H,'Forecast Data'!B:B,B326,'Forecast Data'!C:C,BK$6)+SUMIFS('Forecast Data'!H:H,'Forecast Data'!B:B,B326,'Forecast Data'!C:C,BL$6)+SUMIFS('Forecast Data'!H:H,'Forecast Data'!B:B,B326,'Forecast Data'!C:C,BM$6)+SUMIFS('Forecast Data'!H:H,'Forecast Data'!B:B,B326,'Forecast Data'!C:C,BN$6)+SUMIFS('Forecast Data'!H:H,'Forecast Data'!B:B,B326,'Forecast Data'!C:C,BO$6)+SUMIFS('Forecast Data'!H:H,'Forecast Data'!B:B,B326,'Forecast Data'!C:C,BP$6)+SUMIFS('Forecast Data'!H:H,'Forecast Data'!B:B,B326,'Forecast Data'!C:C,BQ$6)),"")</f>
        <v/>
      </c>
      <c r="BY326" s="12">
        <f t="shared" si="68"/>
        <v>0</v>
      </c>
      <c r="BZ326" s="16">
        <f t="shared" si="69"/>
        <v>0</v>
      </c>
      <c r="CA326" s="13">
        <f t="shared" si="70"/>
        <v>0</v>
      </c>
      <c r="CB326" s="12">
        <f t="shared" si="71"/>
        <v>0</v>
      </c>
      <c r="CC326" s="12"/>
      <c r="CD326" s="11">
        <f>(SUMIFS('Forecast Data'!H:H,'Forecast Data'!B:B,D326,'Forecast Data'!C:C,BK$6)+SUMIFS('Forecast Data'!H:H,'Forecast Data'!B:B,D326,'Forecast Data'!C:C,BL$6)+SUMIFS('Forecast Data'!H:H,'Forecast Data'!B:B,D326,'Forecast Data'!C:C,BM$6)+SUMIFS('Forecast Data'!H:H,'Forecast Data'!B:B,D326,'Forecast Data'!C:C,BJ$6))/4</f>
        <v>0</v>
      </c>
      <c r="CE326" s="12" t="str">
        <f>IFERROR((SUM(W326:Z326)-(SUMIFS('Forecast Data'!H:H,'Forecast Data'!B:B,D326,'Forecast Data'!C:C,BJ$6)+SUMIFS('Forecast Data'!H:H,'Forecast Data'!B:B,D326,'Forecast Data'!C:C,BK$6)+SUMIFS('Forecast Data'!H:H,'Forecast Data'!B:B,D326,'Forecast Data'!C:C,BL$6)+SUMIFS('Forecast Data'!H:H,'Forecast Data'!B:B,D326,'Forecast Data'!C:C,BM$6)))/(SUMIFS('Forecast Data'!H:H,'Forecast Data'!B:B,D326,'Forecast Data'!C:C,BJ$6)+SUMIFS('Forecast Data'!H:H,'Forecast Data'!B:B,D326,'Forecast Data'!C:C,BK$6)+SUMIFS('Forecast Data'!H:H,'Forecast Data'!B:B,D326,'Forecast Data'!C:C,BL$6)+SUMIFS('Forecast Data'!H:H,'Forecast Data'!B:B,D326,'Forecast Data'!C:C,BM$6)),"")</f>
        <v/>
      </c>
      <c r="CF326" s="12">
        <f t="shared" si="72"/>
        <v>0</v>
      </c>
      <c r="CG326" s="12">
        <f t="shared" si="73"/>
        <v>0</v>
      </c>
      <c r="CH326" s="13">
        <f t="shared" si="74"/>
        <v>0</v>
      </c>
      <c r="CI326" s="13"/>
    </row>
    <row r="327" spans="1:87" ht="13.2">
      <c r="A327" s="1"/>
      <c r="B327" t="str">
        <f t="shared" si="75"/>
        <v>Derive</v>
      </c>
      <c r="D327" t="s">
        <v>359</v>
      </c>
      <c r="E327" s="11">
        <f>SUMIFS('Fin Data'!F:F,'Fin Data'!A:A,D327)</f>
        <v>0</v>
      </c>
      <c r="F327" s="11">
        <f>SUMIFS('Fin Data with 6 week hist'!I:I,'Fin Data with 6 week hist'!$A:$A,$D327)</f>
        <v>0</v>
      </c>
      <c r="G327" s="11">
        <f>SUMIFS('Fin Data with 6 week hist'!J:J,'Fin Data with 6 week hist'!$A:$A,$D327)</f>
        <v>0</v>
      </c>
      <c r="H327" s="11">
        <f>SUMIFS('Fin Data with 6 week hist'!K:K,'Fin Data with 6 week hist'!$A:$A,$D327)+SUMIFS('Unit Cancellations'!D:D,'Unit Cancellations'!$B:$B,$D327)</f>
        <v>0</v>
      </c>
      <c r="I327" s="11">
        <f>SUMIFS('Fin Data with 6 week hist'!L:L,'Fin Data with 6 week hist'!$A:$A,$D327)+SUMIFS('Unit Cancellations'!E:E,'Unit Cancellations'!$B:$B,$D327)</f>
        <v>0</v>
      </c>
      <c r="J327" s="11">
        <f>SUMIFS('Fin Data with 6 week hist'!M:M,'Fin Data with 6 week hist'!$A:$A,$D327)+SUMIFS('Unit Cancellations'!F:F,'Unit Cancellations'!$B:$B,$D327)</f>
        <v>0</v>
      </c>
      <c r="K327" s="11">
        <f>SUMIFS('Fin Data with 6 week hist'!N:N,'Fin Data with 6 week hist'!$A:$A,$D327)+SUMIFS('Unit Cancellations'!G:G,'Unit Cancellations'!$B:$B,$D327)</f>
        <v>0</v>
      </c>
      <c r="L327" s="11">
        <f>SUMIFS('Fin Data'!AN:AN,'Fin Data'!A:A,D327)</f>
        <v>0</v>
      </c>
      <c r="M327" s="12">
        <f>IFERROR(SUMIFS('Fin Data'!AO:AO,'Fin Data'!A:A,D327),"")</f>
        <v>0</v>
      </c>
      <c r="N327" s="1"/>
      <c r="O327" s="11">
        <f t="shared" si="63"/>
        <v>0</v>
      </c>
      <c r="P327" s="12" t="str">
        <f t="shared" si="64"/>
        <v/>
      </c>
      <c r="Q327" s="1"/>
      <c r="R327" s="11">
        <f t="shared" si="65"/>
        <v>0</v>
      </c>
      <c r="S327" s="12" t="str">
        <f t="shared" si="66"/>
        <v/>
      </c>
      <c r="T327" s="11">
        <f t="shared" si="67"/>
        <v>0</v>
      </c>
      <c r="U327" s="1" t="e">
        <f t="shared" si="76"/>
        <v>#REF!</v>
      </c>
      <c r="V327" s="1"/>
      <c r="W327" s="11">
        <f>SUMIFS('Forecast Data'!$D:$D,'Forecast Data'!$C:$C,W$6,'Forecast Data'!$B:$B,$D327)</f>
        <v>0</v>
      </c>
      <c r="X327" s="11">
        <f>SUMIFS('Forecast Data'!$D:$D,'Forecast Data'!$C:$C,X$6,'Forecast Data'!$B:$B,$D327)</f>
        <v>0</v>
      </c>
      <c r="Y327" s="11">
        <f>SUMIFS('Forecast Data'!$D:$D,'Forecast Data'!$C:$C,Y$6,'Forecast Data'!$B:$B,$D327)</f>
        <v>0</v>
      </c>
      <c r="Z327" s="11">
        <f>SUMIFS('Forecast Data'!$D:$D,'Forecast Data'!$C:$C,Z$6,'Forecast Data'!$B:$B,$D327)</f>
        <v>0</v>
      </c>
      <c r="AA327" s="11">
        <f>SUMIFS('Forecast Data'!$D:$D,'Forecast Data'!$C:$C,AA$6,'Forecast Data'!$B:$B,$D327)</f>
        <v>0</v>
      </c>
      <c r="AB327" s="11">
        <f>SUMIFS('Forecast Data'!$D:$D,'Forecast Data'!$C:$C,AB$6,'Forecast Data'!$B:$B,$D327)</f>
        <v>0</v>
      </c>
      <c r="AC327" s="11">
        <f>SUMIFS('Forecast Data'!$D:$D,'Forecast Data'!$C:$C,AC$6,'Forecast Data'!$B:$B,$D327)</f>
        <v>0</v>
      </c>
      <c r="AD327" s="11">
        <f>SUMIFS('Forecast Data'!$D:$D,'Forecast Data'!$C:$C,AD$6,'Forecast Data'!$B:$B,$D327)</f>
        <v>0</v>
      </c>
      <c r="AE327" s="11">
        <f>SUMIFS('Forecast Data'!$D:$D,'Forecast Data'!$C:$C,AE$6,'Forecast Data'!$B:$B,$D327)</f>
        <v>0</v>
      </c>
      <c r="AF327" s="11">
        <f>SUMIFS('Forecast Data'!$D:$D,'Forecast Data'!$C:$C,AF$6,'Forecast Data'!$B:$B,$D327)</f>
        <v>0</v>
      </c>
      <c r="AG327" s="11">
        <f>SUMIFS('Forecast Data'!$D:$D,'Forecast Data'!$C:$C,AG$6,'Forecast Data'!$B:$B,$D327)</f>
        <v>0</v>
      </c>
      <c r="AH327" s="11">
        <f>SUMIFS('Forecast Data'!$D:$D,'Forecast Data'!$C:$C,AH$6,'Forecast Data'!$B:$B,$D327)</f>
        <v>0</v>
      </c>
      <c r="AI327" s="1"/>
      <c r="AJ327" s="12" t="str">
        <f>IF(SUMIFS('Forecast Data'!$E:$E,'Forecast Data'!$C:$C,AJ$6,'Forecast Data'!$B:$B,$D327)=0,"",SUMIFS('Forecast Data'!$E:$E,'Forecast Data'!$C:$C,AJ$6,'Forecast Data'!$B:$B,$D327))</f>
        <v/>
      </c>
      <c r="AK327" s="12" t="str">
        <f>IF(SUMIFS('Forecast Data'!$E:$E,'Forecast Data'!$C:$C,AK$6,'Forecast Data'!$B:$B,$D327)=0,"",SUMIFS('Forecast Data'!$E:$E,'Forecast Data'!$C:$C,AK$6,'Forecast Data'!$B:$B,$D327))</f>
        <v/>
      </c>
      <c r="AL327" s="12" t="str">
        <f>IF(SUMIFS('Forecast Data'!$E:$E,'Forecast Data'!$C:$C,AL$6,'Forecast Data'!$B:$B,$D327)=0,"",SUMIFS('Forecast Data'!$E:$E,'Forecast Data'!$C:$C,AL$6,'Forecast Data'!$B:$B,$D327))</f>
        <v/>
      </c>
      <c r="AM327" s="12" t="str">
        <f>IF(SUMIFS('Forecast Data'!$E:$E,'Forecast Data'!$C:$C,AM$6,'Forecast Data'!$B:$B,$D327)=0,"",SUMIFS('Forecast Data'!$E:$E,'Forecast Data'!$C:$C,AM$6,'Forecast Data'!$B:$B,$D327))</f>
        <v/>
      </c>
      <c r="AN327" s="12" t="str">
        <f>IF(SUMIFS('Forecast Data'!$E:$E,'Forecast Data'!$C:$C,AN$6,'Forecast Data'!$B:$B,$D327)=0,"",SUMIFS('Forecast Data'!$E:$E,'Forecast Data'!$C:$C,AN$6,'Forecast Data'!$B:$B,$D327))</f>
        <v/>
      </c>
      <c r="AO327" s="12" t="str">
        <f>IF(SUMIFS('Forecast Data'!$E:$E,'Forecast Data'!$C:$C,AO$6,'Forecast Data'!$B:$B,$D327)=0,"",SUMIFS('Forecast Data'!$E:$E,'Forecast Data'!$C:$C,AO$6,'Forecast Data'!$B:$B,$D327))</f>
        <v/>
      </c>
      <c r="AP327" s="12" t="str">
        <f>IF(SUMIFS('Forecast Data'!$E:$E,'Forecast Data'!$C:$C,AP$6,'Forecast Data'!$B:$B,$D327)=0,"",SUMIFS('Forecast Data'!$E:$E,'Forecast Data'!$C:$C,AP$6,'Forecast Data'!$B:$B,$D327))</f>
        <v/>
      </c>
      <c r="AQ327" s="12" t="str">
        <f>IF(SUMIFS('Forecast Data'!$E:$E,'Forecast Data'!$C:$C,AQ$6,'Forecast Data'!$B:$B,$D327)=0,"",SUMIFS('Forecast Data'!$E:$E,'Forecast Data'!$C:$C,AQ$6,'Forecast Data'!$B:$B,$D327))</f>
        <v/>
      </c>
      <c r="AR327" s="12" t="str">
        <f>IF(SUMIFS('Forecast Data'!$E:$E,'Forecast Data'!$C:$C,AR$6,'Forecast Data'!$B:$B,$D327)=0,"",SUMIFS('Forecast Data'!$E:$E,'Forecast Data'!$C:$C,AR$6,'Forecast Data'!$B:$B,$D327))</f>
        <v/>
      </c>
      <c r="AS327" s="12" t="str">
        <f>IF(SUMIFS('Forecast Data'!$E:$E,'Forecast Data'!$C:$C,AS$6,'Forecast Data'!$B:$B,$D327)=0,"",SUMIFS('Forecast Data'!$E:$E,'Forecast Data'!$C:$C,AS$6,'Forecast Data'!$B:$B,$D327))</f>
        <v/>
      </c>
      <c r="AT327" s="12" t="str">
        <f>IF(SUMIFS('Forecast Data'!$E:$E,'Forecast Data'!$C:$C,AT$6,'Forecast Data'!$B:$B,$D327)=0,"",SUMIFS('Forecast Data'!$E:$E,'Forecast Data'!$C:$C,AT$6,'Forecast Data'!$B:$B,$D327))</f>
        <v/>
      </c>
      <c r="AU327" s="12" t="str">
        <f>IF(SUMIFS('Forecast Data'!$E:$E,'Forecast Data'!$C:$C,AU$6,'Forecast Data'!$B:$B,$D327)=0,"",SUMIFS('Forecast Data'!$E:$E,'Forecast Data'!$C:$C,AU$6,'Forecast Data'!$B:$B,$D327))</f>
        <v/>
      </c>
      <c r="AV327" s="1"/>
      <c r="AW327" s="11">
        <f>SUMIFS('OP Units'!E:E,'OP Units'!$A:$A,$D327)</f>
        <v>0</v>
      </c>
      <c r="AX327" s="11">
        <f>SUMIFS('OP Units'!F:F,'OP Units'!$A:$A,$D327)</f>
        <v>0</v>
      </c>
      <c r="AY327" s="11">
        <f>SUMIFS('OP Units'!G:G,'OP Units'!$A:$A,$D327)</f>
        <v>0</v>
      </c>
      <c r="AZ327" s="11">
        <f>SUMIFS('OP Units'!H:H,'OP Units'!$A:$A,$D327)</f>
        <v>0</v>
      </c>
      <c r="BA327" s="11">
        <f>SUMIFS('OP Units'!I:I,'OP Units'!$A:$A,$D327)</f>
        <v>0</v>
      </c>
      <c r="BB327" s="11">
        <f>SUMIFS('OP Units'!J:J,'OP Units'!$A:$A,$D327)</f>
        <v>0</v>
      </c>
      <c r="BC327" s="11">
        <f>SUMIFS('OP Units'!K:K,'OP Units'!$A:$A,$D327)</f>
        <v>0</v>
      </c>
      <c r="BD327" s="11">
        <f>SUMIFS('OP Units'!L:L,'OP Units'!$A:$A,$D327)</f>
        <v>0</v>
      </c>
      <c r="BE327" s="11">
        <f>SUMIFS('OP Units'!M:M,'OP Units'!$A:$A,$D327)</f>
        <v>0</v>
      </c>
      <c r="BF327" s="11">
        <f>SUMIFS('OP Units'!N:N,'OP Units'!$A:$A,$D327)</f>
        <v>0</v>
      </c>
      <c r="BG327" s="11">
        <f>SUMIFS('OP Units'!O:O,'OP Units'!$A:$A,$D327)</f>
        <v>0</v>
      </c>
      <c r="BH327" s="11">
        <f>SUMIFS('OP Units'!P:P,'OP Units'!$A:$A,$D327)</f>
        <v>0</v>
      </c>
      <c r="BI327" s="1"/>
      <c r="BJ327" s="12" t="str">
        <f>IFERROR((SUMIFS('OP Units'!E:E,'OP Units'!$A:$A,$D327)-SUMIFS('Forecast Data'!$H:$H,'Forecast Data'!$C:$C,BJ$6,'Forecast Data'!$B:$B,$D327))/SUMIFS('Forecast Data'!$H:$H,'Forecast Data'!$C:$C,BJ$6,'Forecast Data'!$B:$B,$D327),"")</f>
        <v/>
      </c>
      <c r="BK327" s="12" t="str">
        <f>IFERROR((SUMIFS('OP Units'!F:F,'OP Units'!$A:$A,$D327)-SUMIFS('Forecast Data'!$H:$H,'Forecast Data'!$C:$C,BK$6,'Forecast Data'!$B:$B,$D327))/SUMIFS('Forecast Data'!$H:$H,'Forecast Data'!$C:$C,BK$6,'Forecast Data'!$B:$B,$D327),"")</f>
        <v/>
      </c>
      <c r="BL327" s="12" t="str">
        <f>IFERROR((SUMIFS('OP Units'!G:G,'OP Units'!$A:$A,$D327)-SUMIFS('Forecast Data'!$H:$H,'Forecast Data'!$C:$C,BL$6,'Forecast Data'!$B:$B,$D327))/SUMIFS('Forecast Data'!$H:$H,'Forecast Data'!$C:$C,BL$6,'Forecast Data'!$B:$B,$D327),"")</f>
        <v/>
      </c>
      <c r="BM327" s="12" t="str">
        <f>IFERROR((SUMIFS('OP Units'!H:H,'OP Units'!$A:$A,$D327)-SUMIFS('Forecast Data'!$H:$H,'Forecast Data'!$C:$C,BM$6,'Forecast Data'!$B:$B,$D327))/SUMIFS('Forecast Data'!$H:$H,'Forecast Data'!$C:$C,BM$6,'Forecast Data'!$B:$B,$D327),"")</f>
        <v/>
      </c>
      <c r="BN327" s="12" t="str">
        <f>IFERROR((SUMIFS('OP Units'!I:I,'OP Units'!$A:$A,$D327)-SUMIFS('Forecast Data'!$H:$H,'Forecast Data'!$C:$C,BN$6,'Forecast Data'!$B:$B,$D327))/SUMIFS('Forecast Data'!$H:$H,'Forecast Data'!$C:$C,BN$6,'Forecast Data'!$B:$B,$D327),"")</f>
        <v/>
      </c>
      <c r="BO327" s="12" t="str">
        <f>IFERROR((SUMIFS('OP Units'!J:J,'OP Units'!$A:$A,$D327)-SUMIFS('Forecast Data'!$H:$H,'Forecast Data'!$C:$C,BO$6,'Forecast Data'!$B:$B,$D327))/SUMIFS('Forecast Data'!$H:$H,'Forecast Data'!$C:$C,BO$6,'Forecast Data'!$B:$B,$D327),"")</f>
        <v/>
      </c>
      <c r="BP327" s="12" t="str">
        <f>IFERROR((SUMIFS('OP Units'!K:K,'OP Units'!$A:$A,$D327)-SUMIFS('Forecast Data'!$H:$H,'Forecast Data'!$C:$C,BP$6,'Forecast Data'!$B:$B,$D327))/SUMIFS('Forecast Data'!$H:$H,'Forecast Data'!$C:$C,BP$6,'Forecast Data'!$B:$B,$D327),"")</f>
        <v/>
      </c>
      <c r="BQ327" s="12" t="str">
        <f>IFERROR((SUMIFS('OP Units'!L:L,'OP Units'!$A:$A,$D327)-SUMIFS('Forecast Data'!$H:$H,'Forecast Data'!$C:$C,BQ$6,'Forecast Data'!$B:$B,$D327))/SUMIFS('Forecast Data'!$H:$H,'Forecast Data'!$C:$C,BQ$6,'Forecast Data'!$B:$B,$D327),"")</f>
        <v/>
      </c>
      <c r="BR327" s="12" t="str">
        <f>IFERROR((SUMIFS('OP Units'!M:M,'OP Units'!$A:$A,$D327)-SUMIFS('Forecast Data'!$H:$H,'Forecast Data'!$C:$C,BR$6,'Forecast Data'!$B:$B,$D327))/SUMIFS('Forecast Data'!$H:$H,'Forecast Data'!$C:$C,BR$6,'Forecast Data'!$B:$B,$D327),"")</f>
        <v/>
      </c>
      <c r="BS327" s="12" t="str">
        <f>IFERROR((SUMIFS('OP Units'!N:N,'OP Units'!$A:$A,$D327)-SUMIFS('Forecast Data'!$H:$H,'Forecast Data'!$C:$C,BS$6,'Forecast Data'!$B:$B,$D327))/SUMIFS('Forecast Data'!$H:$H,'Forecast Data'!$C:$C,BS$6,'Forecast Data'!$B:$B,$D327),"")</f>
        <v/>
      </c>
      <c r="BT327" s="12" t="str">
        <f>IFERROR((SUMIFS('OP Units'!O:O,'OP Units'!$A:$A,$D327)-SUMIFS('Forecast Data'!$H:$H,'Forecast Data'!$C:$C,BT$6,'Forecast Data'!$B:$B,$D327))/SUMIFS('Forecast Data'!$H:$H,'Forecast Data'!$C:$C,BT$6,'Forecast Data'!$B:$B,$D327),"")</f>
        <v/>
      </c>
      <c r="BU327" s="12" t="str">
        <f>IFERROR((SUMIFS('OP Units'!P:P,'OP Units'!$A:$A,$D327)-SUMIFS('Forecast Data'!$H:$H,'Forecast Data'!$C:$C,BU$6,'Forecast Data'!$B:$B,$D327))/SUMIFS('Forecast Data'!$H:$H,'Forecast Data'!$C:$C,BU$6,'Forecast Data'!$B:$B,$D327),"")</f>
        <v/>
      </c>
      <c r="BV327" s="12"/>
      <c r="BW327" s="11">
        <f>(SUMIFS('Forecast Data'!H:H,'Forecast Data'!B:B,D327,'Forecast Data'!C:C,BK$6)+SUMIFS('Forecast Data'!H:H,'Forecast Data'!B:B,D327,'Forecast Data'!C:C,BL$6)+SUMIFS('Forecast Data'!H:H,'Forecast Data'!B:B,D327,'Forecast Data'!C:C,BM$6)+SUMIFS('Forecast Data'!H:H,'Forecast Data'!B:B,D327,'Forecast Data'!C:C,BN$6)+SUMIFS('Forecast Data'!H:H,'Forecast Data'!B:B,D327,'Forecast Data'!C:C,BO$6)+SUMIFS('Forecast Data'!H:H,'Forecast Data'!B:B,D327,'Forecast Data'!C:C,BP$6)+SUMIFS('Forecast Data'!H:H,'Forecast Data'!B:B,D327,'Forecast Data'!C:C,BQ$6)+SUMIFS('Forecast Data'!H:H,'Forecast Data'!B:B,D327,'Forecast Data'!C:C,BJ$6))/8</f>
        <v>0</v>
      </c>
      <c r="BX327" s="12" t="str">
        <f>IFERROR((SUM(W327:AD327)-(SUMIFS('Forecast Data'!H:H,'Forecast Data'!B:B,B327,'Forecast Data'!C:C,BJ$6)+SUMIFS('Forecast Data'!H:H,'Forecast Data'!B:B,B327,'Forecast Data'!C:C,BK$6)+SUMIFS('Forecast Data'!H:H,'Forecast Data'!B:B,B327,'Forecast Data'!C:C,BL$6)+SUMIFS('Forecast Data'!H:H,'Forecast Data'!B:B,B327,'Forecast Data'!C:C,BM$6)+SUMIFS('Forecast Data'!H:H,'Forecast Data'!B:B,B327,'Forecast Data'!C:C,BN$6)+SUMIFS('Forecast Data'!H:H,'Forecast Data'!B:B,B327,'Forecast Data'!C:C,BO$6)+SUMIFS('Forecast Data'!H:H,'Forecast Data'!B:B,B327,'Forecast Data'!C:C,BP$6)+SUMIFS('Forecast Data'!H:H,'Forecast Data'!B:B,B327,'Forecast Data'!C:C,BQ$6)))/(SUMIFS('Forecast Data'!H:H,'Forecast Data'!B:B,B327,'Forecast Data'!C:C,BJ$6)+SUMIFS('Forecast Data'!H:H,'Forecast Data'!B:B,B327,'Forecast Data'!C:C,BK$6)+SUMIFS('Forecast Data'!H:H,'Forecast Data'!B:B,B327,'Forecast Data'!C:C,BL$6)+SUMIFS('Forecast Data'!H:H,'Forecast Data'!B:B,B327,'Forecast Data'!C:C,BM$6)+SUMIFS('Forecast Data'!H:H,'Forecast Data'!B:B,B327,'Forecast Data'!C:C,BN$6)+SUMIFS('Forecast Data'!H:H,'Forecast Data'!B:B,B327,'Forecast Data'!C:C,BO$6)+SUMIFS('Forecast Data'!H:H,'Forecast Data'!B:B,B327,'Forecast Data'!C:C,BP$6)+SUMIFS('Forecast Data'!H:H,'Forecast Data'!B:B,B327,'Forecast Data'!C:C,BQ$6)),"")</f>
        <v/>
      </c>
      <c r="BY327" s="12">
        <f t="shared" si="68"/>
        <v>0</v>
      </c>
      <c r="BZ327" s="16">
        <f t="shared" si="69"/>
        <v>0</v>
      </c>
      <c r="CA327" s="13">
        <f t="shared" si="70"/>
        <v>0</v>
      </c>
      <c r="CB327" s="12">
        <f t="shared" si="71"/>
        <v>0</v>
      </c>
      <c r="CC327" s="12"/>
      <c r="CD327" s="11">
        <f>(SUMIFS('Forecast Data'!H:H,'Forecast Data'!B:B,D327,'Forecast Data'!C:C,BK$6)+SUMIFS('Forecast Data'!H:H,'Forecast Data'!B:B,D327,'Forecast Data'!C:C,BL$6)+SUMIFS('Forecast Data'!H:H,'Forecast Data'!B:B,D327,'Forecast Data'!C:C,BM$6)+SUMIFS('Forecast Data'!H:H,'Forecast Data'!B:B,D327,'Forecast Data'!C:C,BJ$6))/4</f>
        <v>0</v>
      </c>
      <c r="CE327" s="12" t="str">
        <f>IFERROR((SUM(W327:Z327)-(SUMIFS('Forecast Data'!H:H,'Forecast Data'!B:B,D327,'Forecast Data'!C:C,BJ$6)+SUMIFS('Forecast Data'!H:H,'Forecast Data'!B:B,D327,'Forecast Data'!C:C,BK$6)+SUMIFS('Forecast Data'!H:H,'Forecast Data'!B:B,D327,'Forecast Data'!C:C,BL$6)+SUMIFS('Forecast Data'!H:H,'Forecast Data'!B:B,D327,'Forecast Data'!C:C,BM$6)))/(SUMIFS('Forecast Data'!H:H,'Forecast Data'!B:B,D327,'Forecast Data'!C:C,BJ$6)+SUMIFS('Forecast Data'!H:H,'Forecast Data'!B:B,D327,'Forecast Data'!C:C,BK$6)+SUMIFS('Forecast Data'!H:H,'Forecast Data'!B:B,D327,'Forecast Data'!C:C,BL$6)+SUMIFS('Forecast Data'!H:H,'Forecast Data'!B:B,D327,'Forecast Data'!C:C,BM$6)),"")</f>
        <v/>
      </c>
      <c r="CF327" s="12">
        <f t="shared" si="72"/>
        <v>0</v>
      </c>
      <c r="CG327" s="12">
        <f t="shared" si="73"/>
        <v>0</v>
      </c>
      <c r="CH327" s="13">
        <f t="shared" si="74"/>
        <v>0</v>
      </c>
      <c r="CI327" s="13"/>
    </row>
    <row r="328" spans="1:87" ht="13.2">
      <c r="A328" s="1"/>
      <c r="B328" t="str">
        <f t="shared" si="75"/>
        <v>doTERRA</v>
      </c>
      <c r="D328" t="s">
        <v>360</v>
      </c>
      <c r="E328" s="11">
        <f>SUMIFS('Fin Data'!F:F,'Fin Data'!A:A,D328)</f>
        <v>0</v>
      </c>
      <c r="F328" s="11">
        <f>SUMIFS('Fin Data with 6 week hist'!I:I,'Fin Data with 6 week hist'!$A:$A,$D328)</f>
        <v>0</v>
      </c>
      <c r="G328" s="11">
        <f>SUMIFS('Fin Data with 6 week hist'!J:J,'Fin Data with 6 week hist'!$A:$A,$D328)</f>
        <v>0</v>
      </c>
      <c r="H328" s="11">
        <f>SUMIFS('Fin Data with 6 week hist'!K:K,'Fin Data with 6 week hist'!$A:$A,$D328)+SUMIFS('Unit Cancellations'!D:D,'Unit Cancellations'!$B:$B,$D328)</f>
        <v>0</v>
      </c>
      <c r="I328" s="11">
        <f>SUMIFS('Fin Data with 6 week hist'!L:L,'Fin Data with 6 week hist'!$A:$A,$D328)+SUMIFS('Unit Cancellations'!E:E,'Unit Cancellations'!$B:$B,$D328)</f>
        <v>0</v>
      </c>
      <c r="J328" s="11">
        <f>SUMIFS('Fin Data with 6 week hist'!M:M,'Fin Data with 6 week hist'!$A:$A,$D328)+SUMIFS('Unit Cancellations'!F:F,'Unit Cancellations'!$B:$B,$D328)</f>
        <v>0</v>
      </c>
      <c r="K328" s="11">
        <f>SUMIFS('Fin Data with 6 week hist'!N:N,'Fin Data with 6 week hist'!$A:$A,$D328)+SUMIFS('Unit Cancellations'!G:G,'Unit Cancellations'!$B:$B,$D328)</f>
        <v>0</v>
      </c>
      <c r="L328" s="11">
        <f>SUMIFS('Fin Data'!AN:AN,'Fin Data'!A:A,D328)</f>
        <v>0</v>
      </c>
      <c r="M328" s="12">
        <f>IFERROR(SUMIFS('Fin Data'!AO:AO,'Fin Data'!A:A,D328),"")</f>
        <v>0</v>
      </c>
      <c r="N328" s="1"/>
      <c r="O328" s="11">
        <f t="shared" si="63"/>
        <v>0</v>
      </c>
      <c r="P328" s="12" t="str">
        <f t="shared" si="64"/>
        <v/>
      </c>
      <c r="Q328" s="1"/>
      <c r="R328" s="11">
        <f t="shared" si="65"/>
        <v>0</v>
      </c>
      <c r="S328" s="12" t="str">
        <f t="shared" si="66"/>
        <v/>
      </c>
      <c r="T328" s="11">
        <f t="shared" si="67"/>
        <v>0</v>
      </c>
      <c r="U328" s="1" t="e">
        <f t="shared" si="76"/>
        <v>#REF!</v>
      </c>
      <c r="V328" s="1"/>
      <c r="W328" s="11">
        <f>SUMIFS('Forecast Data'!$D:$D,'Forecast Data'!$C:$C,W$6,'Forecast Data'!$B:$B,$D328)</f>
        <v>0</v>
      </c>
      <c r="X328" s="11">
        <f>SUMIFS('Forecast Data'!$D:$D,'Forecast Data'!$C:$C,X$6,'Forecast Data'!$B:$B,$D328)</f>
        <v>0</v>
      </c>
      <c r="Y328" s="11">
        <f>SUMIFS('Forecast Data'!$D:$D,'Forecast Data'!$C:$C,Y$6,'Forecast Data'!$B:$B,$D328)</f>
        <v>0</v>
      </c>
      <c r="Z328" s="11">
        <f>SUMIFS('Forecast Data'!$D:$D,'Forecast Data'!$C:$C,Z$6,'Forecast Data'!$B:$B,$D328)</f>
        <v>0</v>
      </c>
      <c r="AA328" s="11">
        <f>SUMIFS('Forecast Data'!$D:$D,'Forecast Data'!$C:$C,AA$6,'Forecast Data'!$B:$B,$D328)</f>
        <v>0</v>
      </c>
      <c r="AB328" s="11">
        <f>SUMIFS('Forecast Data'!$D:$D,'Forecast Data'!$C:$C,AB$6,'Forecast Data'!$B:$B,$D328)</f>
        <v>0</v>
      </c>
      <c r="AC328" s="11">
        <f>SUMIFS('Forecast Data'!$D:$D,'Forecast Data'!$C:$C,AC$6,'Forecast Data'!$B:$B,$D328)</f>
        <v>0</v>
      </c>
      <c r="AD328" s="11">
        <f>SUMIFS('Forecast Data'!$D:$D,'Forecast Data'!$C:$C,AD$6,'Forecast Data'!$B:$B,$D328)</f>
        <v>0</v>
      </c>
      <c r="AE328" s="11">
        <f>SUMIFS('Forecast Data'!$D:$D,'Forecast Data'!$C:$C,AE$6,'Forecast Data'!$B:$B,$D328)</f>
        <v>0</v>
      </c>
      <c r="AF328" s="11">
        <f>SUMIFS('Forecast Data'!$D:$D,'Forecast Data'!$C:$C,AF$6,'Forecast Data'!$B:$B,$D328)</f>
        <v>0</v>
      </c>
      <c r="AG328" s="11">
        <f>SUMIFS('Forecast Data'!$D:$D,'Forecast Data'!$C:$C,AG$6,'Forecast Data'!$B:$B,$D328)</f>
        <v>0</v>
      </c>
      <c r="AH328" s="11">
        <f>SUMIFS('Forecast Data'!$D:$D,'Forecast Data'!$C:$C,AH$6,'Forecast Data'!$B:$B,$D328)</f>
        <v>0</v>
      </c>
      <c r="AI328" s="1"/>
      <c r="AJ328" s="12" t="str">
        <f>IF(SUMIFS('Forecast Data'!$E:$E,'Forecast Data'!$C:$C,AJ$6,'Forecast Data'!$B:$B,$D328)=0,"",SUMIFS('Forecast Data'!$E:$E,'Forecast Data'!$C:$C,AJ$6,'Forecast Data'!$B:$B,$D328))</f>
        <v/>
      </c>
      <c r="AK328" s="12" t="str">
        <f>IF(SUMIFS('Forecast Data'!$E:$E,'Forecast Data'!$C:$C,AK$6,'Forecast Data'!$B:$B,$D328)=0,"",SUMIFS('Forecast Data'!$E:$E,'Forecast Data'!$C:$C,AK$6,'Forecast Data'!$B:$B,$D328))</f>
        <v/>
      </c>
      <c r="AL328" s="12" t="str">
        <f>IF(SUMIFS('Forecast Data'!$E:$E,'Forecast Data'!$C:$C,AL$6,'Forecast Data'!$B:$B,$D328)=0,"",SUMIFS('Forecast Data'!$E:$E,'Forecast Data'!$C:$C,AL$6,'Forecast Data'!$B:$B,$D328))</f>
        <v/>
      </c>
      <c r="AM328" s="12" t="str">
        <f>IF(SUMIFS('Forecast Data'!$E:$E,'Forecast Data'!$C:$C,AM$6,'Forecast Data'!$B:$B,$D328)=0,"",SUMIFS('Forecast Data'!$E:$E,'Forecast Data'!$C:$C,AM$6,'Forecast Data'!$B:$B,$D328))</f>
        <v/>
      </c>
      <c r="AN328" s="12" t="str">
        <f>IF(SUMIFS('Forecast Data'!$E:$E,'Forecast Data'!$C:$C,AN$6,'Forecast Data'!$B:$B,$D328)=0,"",SUMIFS('Forecast Data'!$E:$E,'Forecast Data'!$C:$C,AN$6,'Forecast Data'!$B:$B,$D328))</f>
        <v/>
      </c>
      <c r="AO328" s="12" t="str">
        <f>IF(SUMIFS('Forecast Data'!$E:$E,'Forecast Data'!$C:$C,AO$6,'Forecast Data'!$B:$B,$D328)=0,"",SUMIFS('Forecast Data'!$E:$E,'Forecast Data'!$C:$C,AO$6,'Forecast Data'!$B:$B,$D328))</f>
        <v/>
      </c>
      <c r="AP328" s="12" t="str">
        <f>IF(SUMIFS('Forecast Data'!$E:$E,'Forecast Data'!$C:$C,AP$6,'Forecast Data'!$B:$B,$D328)=0,"",SUMIFS('Forecast Data'!$E:$E,'Forecast Data'!$C:$C,AP$6,'Forecast Data'!$B:$B,$D328))</f>
        <v/>
      </c>
      <c r="AQ328" s="12" t="str">
        <f>IF(SUMIFS('Forecast Data'!$E:$E,'Forecast Data'!$C:$C,AQ$6,'Forecast Data'!$B:$B,$D328)=0,"",SUMIFS('Forecast Data'!$E:$E,'Forecast Data'!$C:$C,AQ$6,'Forecast Data'!$B:$B,$D328))</f>
        <v/>
      </c>
      <c r="AR328" s="12" t="str">
        <f>IF(SUMIFS('Forecast Data'!$E:$E,'Forecast Data'!$C:$C,AR$6,'Forecast Data'!$B:$B,$D328)=0,"",SUMIFS('Forecast Data'!$E:$E,'Forecast Data'!$C:$C,AR$6,'Forecast Data'!$B:$B,$D328))</f>
        <v/>
      </c>
      <c r="AS328" s="12" t="str">
        <f>IF(SUMIFS('Forecast Data'!$E:$E,'Forecast Data'!$C:$C,AS$6,'Forecast Data'!$B:$B,$D328)=0,"",SUMIFS('Forecast Data'!$E:$E,'Forecast Data'!$C:$C,AS$6,'Forecast Data'!$B:$B,$D328))</f>
        <v/>
      </c>
      <c r="AT328" s="12" t="str">
        <f>IF(SUMIFS('Forecast Data'!$E:$E,'Forecast Data'!$C:$C,AT$6,'Forecast Data'!$B:$B,$D328)=0,"",SUMIFS('Forecast Data'!$E:$E,'Forecast Data'!$C:$C,AT$6,'Forecast Data'!$B:$B,$D328))</f>
        <v/>
      </c>
      <c r="AU328" s="12" t="str">
        <f>IF(SUMIFS('Forecast Data'!$E:$E,'Forecast Data'!$C:$C,AU$6,'Forecast Data'!$B:$B,$D328)=0,"",SUMIFS('Forecast Data'!$E:$E,'Forecast Data'!$C:$C,AU$6,'Forecast Data'!$B:$B,$D328))</f>
        <v/>
      </c>
      <c r="AV328" s="1"/>
      <c r="AW328" s="11">
        <f>SUMIFS('OP Units'!E:E,'OP Units'!$A:$A,$D328)</f>
        <v>0</v>
      </c>
      <c r="AX328" s="11">
        <f>SUMIFS('OP Units'!F:F,'OP Units'!$A:$A,$D328)</f>
        <v>0</v>
      </c>
      <c r="AY328" s="11">
        <f>SUMIFS('OP Units'!G:G,'OP Units'!$A:$A,$D328)</f>
        <v>0</v>
      </c>
      <c r="AZ328" s="11">
        <f>SUMIFS('OP Units'!H:H,'OP Units'!$A:$A,$D328)</f>
        <v>0</v>
      </c>
      <c r="BA328" s="11">
        <f>SUMIFS('OP Units'!I:I,'OP Units'!$A:$A,$D328)</f>
        <v>0</v>
      </c>
      <c r="BB328" s="11">
        <f>SUMIFS('OP Units'!J:J,'OP Units'!$A:$A,$D328)</f>
        <v>0</v>
      </c>
      <c r="BC328" s="11">
        <f>SUMIFS('OP Units'!K:K,'OP Units'!$A:$A,$D328)</f>
        <v>0</v>
      </c>
      <c r="BD328" s="11">
        <f>SUMIFS('OP Units'!L:L,'OP Units'!$A:$A,$D328)</f>
        <v>0</v>
      </c>
      <c r="BE328" s="11">
        <f>SUMIFS('OP Units'!M:M,'OP Units'!$A:$A,$D328)</f>
        <v>0</v>
      </c>
      <c r="BF328" s="11">
        <f>SUMIFS('OP Units'!N:N,'OP Units'!$A:$A,$D328)</f>
        <v>0</v>
      </c>
      <c r="BG328" s="11">
        <f>SUMIFS('OP Units'!O:O,'OP Units'!$A:$A,$D328)</f>
        <v>0</v>
      </c>
      <c r="BH328" s="11">
        <f>SUMIFS('OP Units'!P:P,'OP Units'!$A:$A,$D328)</f>
        <v>0</v>
      </c>
      <c r="BI328" s="1"/>
      <c r="BJ328" s="12" t="str">
        <f>IFERROR((SUMIFS('OP Units'!E:E,'OP Units'!$A:$A,$D328)-SUMIFS('Forecast Data'!$H:$H,'Forecast Data'!$C:$C,BJ$6,'Forecast Data'!$B:$B,$D328))/SUMIFS('Forecast Data'!$H:$H,'Forecast Data'!$C:$C,BJ$6,'Forecast Data'!$B:$B,$D328),"")</f>
        <v/>
      </c>
      <c r="BK328" s="12" t="str">
        <f>IFERROR((SUMIFS('OP Units'!F:F,'OP Units'!$A:$A,$D328)-SUMIFS('Forecast Data'!$H:$H,'Forecast Data'!$C:$C,BK$6,'Forecast Data'!$B:$B,$D328))/SUMIFS('Forecast Data'!$H:$H,'Forecast Data'!$C:$C,BK$6,'Forecast Data'!$B:$B,$D328),"")</f>
        <v/>
      </c>
      <c r="BL328" s="12" t="str">
        <f>IFERROR((SUMIFS('OP Units'!G:G,'OP Units'!$A:$A,$D328)-SUMIFS('Forecast Data'!$H:$H,'Forecast Data'!$C:$C,BL$6,'Forecast Data'!$B:$B,$D328))/SUMIFS('Forecast Data'!$H:$H,'Forecast Data'!$C:$C,BL$6,'Forecast Data'!$B:$B,$D328),"")</f>
        <v/>
      </c>
      <c r="BM328" s="12" t="str">
        <f>IFERROR((SUMIFS('OP Units'!H:H,'OP Units'!$A:$A,$D328)-SUMIFS('Forecast Data'!$H:$H,'Forecast Data'!$C:$C,BM$6,'Forecast Data'!$B:$B,$D328))/SUMIFS('Forecast Data'!$H:$H,'Forecast Data'!$C:$C,BM$6,'Forecast Data'!$B:$B,$D328),"")</f>
        <v/>
      </c>
      <c r="BN328" s="12" t="str">
        <f>IFERROR((SUMIFS('OP Units'!I:I,'OP Units'!$A:$A,$D328)-SUMIFS('Forecast Data'!$H:$H,'Forecast Data'!$C:$C,BN$6,'Forecast Data'!$B:$B,$D328))/SUMIFS('Forecast Data'!$H:$H,'Forecast Data'!$C:$C,BN$6,'Forecast Data'!$B:$B,$D328),"")</f>
        <v/>
      </c>
      <c r="BO328" s="12" t="str">
        <f>IFERROR((SUMIFS('OP Units'!J:J,'OP Units'!$A:$A,$D328)-SUMIFS('Forecast Data'!$H:$H,'Forecast Data'!$C:$C,BO$6,'Forecast Data'!$B:$B,$D328))/SUMIFS('Forecast Data'!$H:$H,'Forecast Data'!$C:$C,BO$6,'Forecast Data'!$B:$B,$D328),"")</f>
        <v/>
      </c>
      <c r="BP328" s="12" t="str">
        <f>IFERROR((SUMIFS('OP Units'!K:K,'OP Units'!$A:$A,$D328)-SUMIFS('Forecast Data'!$H:$H,'Forecast Data'!$C:$C,BP$6,'Forecast Data'!$B:$B,$D328))/SUMIFS('Forecast Data'!$H:$H,'Forecast Data'!$C:$C,BP$6,'Forecast Data'!$B:$B,$D328),"")</f>
        <v/>
      </c>
      <c r="BQ328" s="12" t="str">
        <f>IFERROR((SUMIFS('OP Units'!L:L,'OP Units'!$A:$A,$D328)-SUMIFS('Forecast Data'!$H:$H,'Forecast Data'!$C:$C,BQ$6,'Forecast Data'!$B:$B,$D328))/SUMIFS('Forecast Data'!$H:$H,'Forecast Data'!$C:$C,BQ$6,'Forecast Data'!$B:$B,$D328),"")</f>
        <v/>
      </c>
      <c r="BR328" s="12" t="str">
        <f>IFERROR((SUMIFS('OP Units'!M:M,'OP Units'!$A:$A,$D328)-SUMIFS('Forecast Data'!$H:$H,'Forecast Data'!$C:$C,BR$6,'Forecast Data'!$B:$B,$D328))/SUMIFS('Forecast Data'!$H:$H,'Forecast Data'!$C:$C,BR$6,'Forecast Data'!$B:$B,$D328),"")</f>
        <v/>
      </c>
      <c r="BS328" s="12" t="str">
        <f>IFERROR((SUMIFS('OP Units'!N:N,'OP Units'!$A:$A,$D328)-SUMIFS('Forecast Data'!$H:$H,'Forecast Data'!$C:$C,BS$6,'Forecast Data'!$B:$B,$D328))/SUMIFS('Forecast Data'!$H:$H,'Forecast Data'!$C:$C,BS$6,'Forecast Data'!$B:$B,$D328),"")</f>
        <v/>
      </c>
      <c r="BT328" s="12" t="str">
        <f>IFERROR((SUMIFS('OP Units'!O:O,'OP Units'!$A:$A,$D328)-SUMIFS('Forecast Data'!$H:$H,'Forecast Data'!$C:$C,BT$6,'Forecast Data'!$B:$B,$D328))/SUMIFS('Forecast Data'!$H:$H,'Forecast Data'!$C:$C,BT$6,'Forecast Data'!$B:$B,$D328),"")</f>
        <v/>
      </c>
      <c r="BU328" s="12" t="str">
        <f>IFERROR((SUMIFS('OP Units'!P:P,'OP Units'!$A:$A,$D328)-SUMIFS('Forecast Data'!$H:$H,'Forecast Data'!$C:$C,BU$6,'Forecast Data'!$B:$B,$D328))/SUMIFS('Forecast Data'!$H:$H,'Forecast Data'!$C:$C,BU$6,'Forecast Data'!$B:$B,$D328),"")</f>
        <v/>
      </c>
      <c r="BV328" s="12"/>
      <c r="BW328" s="11">
        <f>(SUMIFS('Forecast Data'!H:H,'Forecast Data'!B:B,D328,'Forecast Data'!C:C,BK$6)+SUMIFS('Forecast Data'!H:H,'Forecast Data'!B:B,D328,'Forecast Data'!C:C,BL$6)+SUMIFS('Forecast Data'!H:H,'Forecast Data'!B:B,D328,'Forecast Data'!C:C,BM$6)+SUMIFS('Forecast Data'!H:H,'Forecast Data'!B:B,D328,'Forecast Data'!C:C,BN$6)+SUMIFS('Forecast Data'!H:H,'Forecast Data'!B:B,D328,'Forecast Data'!C:C,BO$6)+SUMIFS('Forecast Data'!H:H,'Forecast Data'!B:B,D328,'Forecast Data'!C:C,BP$6)+SUMIFS('Forecast Data'!H:H,'Forecast Data'!B:B,D328,'Forecast Data'!C:C,BQ$6)+SUMIFS('Forecast Data'!H:H,'Forecast Data'!B:B,D328,'Forecast Data'!C:C,BJ$6))/8</f>
        <v>0</v>
      </c>
      <c r="BX328" s="12" t="str">
        <f>IFERROR((SUM(W328:AD328)-(SUMIFS('Forecast Data'!H:H,'Forecast Data'!B:B,B328,'Forecast Data'!C:C,BJ$6)+SUMIFS('Forecast Data'!H:H,'Forecast Data'!B:B,B328,'Forecast Data'!C:C,BK$6)+SUMIFS('Forecast Data'!H:H,'Forecast Data'!B:B,B328,'Forecast Data'!C:C,BL$6)+SUMIFS('Forecast Data'!H:H,'Forecast Data'!B:B,B328,'Forecast Data'!C:C,BM$6)+SUMIFS('Forecast Data'!H:H,'Forecast Data'!B:B,B328,'Forecast Data'!C:C,BN$6)+SUMIFS('Forecast Data'!H:H,'Forecast Data'!B:B,B328,'Forecast Data'!C:C,BO$6)+SUMIFS('Forecast Data'!H:H,'Forecast Data'!B:B,B328,'Forecast Data'!C:C,BP$6)+SUMIFS('Forecast Data'!H:H,'Forecast Data'!B:B,B328,'Forecast Data'!C:C,BQ$6)))/(SUMIFS('Forecast Data'!H:H,'Forecast Data'!B:B,B328,'Forecast Data'!C:C,BJ$6)+SUMIFS('Forecast Data'!H:H,'Forecast Data'!B:B,B328,'Forecast Data'!C:C,BK$6)+SUMIFS('Forecast Data'!H:H,'Forecast Data'!B:B,B328,'Forecast Data'!C:C,BL$6)+SUMIFS('Forecast Data'!H:H,'Forecast Data'!B:B,B328,'Forecast Data'!C:C,BM$6)+SUMIFS('Forecast Data'!H:H,'Forecast Data'!B:B,B328,'Forecast Data'!C:C,BN$6)+SUMIFS('Forecast Data'!H:H,'Forecast Data'!B:B,B328,'Forecast Data'!C:C,BO$6)+SUMIFS('Forecast Data'!H:H,'Forecast Data'!B:B,B328,'Forecast Data'!C:C,BP$6)+SUMIFS('Forecast Data'!H:H,'Forecast Data'!B:B,B328,'Forecast Data'!C:C,BQ$6)),"")</f>
        <v/>
      </c>
      <c r="BY328" s="12">
        <f t="shared" si="68"/>
        <v>0</v>
      </c>
      <c r="BZ328" s="16">
        <f t="shared" si="69"/>
        <v>0</v>
      </c>
      <c r="CA328" s="13">
        <f t="shared" si="70"/>
        <v>0</v>
      </c>
      <c r="CB328" s="12">
        <f t="shared" si="71"/>
        <v>0</v>
      </c>
      <c r="CC328" s="12"/>
      <c r="CD328" s="11">
        <f>(SUMIFS('Forecast Data'!H:H,'Forecast Data'!B:B,D328,'Forecast Data'!C:C,BK$6)+SUMIFS('Forecast Data'!H:H,'Forecast Data'!B:B,D328,'Forecast Data'!C:C,BL$6)+SUMIFS('Forecast Data'!H:H,'Forecast Data'!B:B,D328,'Forecast Data'!C:C,BM$6)+SUMIFS('Forecast Data'!H:H,'Forecast Data'!B:B,D328,'Forecast Data'!C:C,BJ$6))/4</f>
        <v>0</v>
      </c>
      <c r="CE328" s="12" t="str">
        <f>IFERROR((SUM(W328:Z328)-(SUMIFS('Forecast Data'!H:H,'Forecast Data'!B:B,D328,'Forecast Data'!C:C,BJ$6)+SUMIFS('Forecast Data'!H:H,'Forecast Data'!B:B,D328,'Forecast Data'!C:C,BK$6)+SUMIFS('Forecast Data'!H:H,'Forecast Data'!B:B,D328,'Forecast Data'!C:C,BL$6)+SUMIFS('Forecast Data'!H:H,'Forecast Data'!B:B,D328,'Forecast Data'!C:C,BM$6)))/(SUMIFS('Forecast Data'!H:H,'Forecast Data'!B:B,D328,'Forecast Data'!C:C,BJ$6)+SUMIFS('Forecast Data'!H:H,'Forecast Data'!B:B,D328,'Forecast Data'!C:C,BK$6)+SUMIFS('Forecast Data'!H:H,'Forecast Data'!B:B,D328,'Forecast Data'!C:C,BL$6)+SUMIFS('Forecast Data'!H:H,'Forecast Data'!B:B,D328,'Forecast Data'!C:C,BM$6)),"")</f>
        <v/>
      </c>
      <c r="CF328" s="12">
        <f t="shared" si="72"/>
        <v>0</v>
      </c>
      <c r="CG328" s="12">
        <f t="shared" si="73"/>
        <v>0</v>
      </c>
      <c r="CH328" s="13">
        <f t="shared" si="74"/>
        <v>0</v>
      </c>
      <c r="CI328" s="13"/>
    </row>
    <row r="329" spans="1:87" ht="13.2">
      <c r="A329" s="1"/>
      <c r="B329" t="str">
        <f t="shared" si="75"/>
        <v>Dough Guy</v>
      </c>
      <c r="D329" t="s">
        <v>361</v>
      </c>
      <c r="E329" s="11">
        <f>SUMIFS('Fin Data'!F:F,'Fin Data'!A:A,D329)</f>
        <v>0</v>
      </c>
      <c r="F329" s="11">
        <f>SUMIFS('Fin Data with 6 week hist'!I:I,'Fin Data with 6 week hist'!$A:$A,$D329)</f>
        <v>0</v>
      </c>
      <c r="G329" s="11">
        <f>SUMIFS('Fin Data with 6 week hist'!J:J,'Fin Data with 6 week hist'!$A:$A,$D329)</f>
        <v>0</v>
      </c>
      <c r="H329" s="11">
        <f>SUMIFS('Fin Data with 6 week hist'!K:K,'Fin Data with 6 week hist'!$A:$A,$D329)+SUMIFS('Unit Cancellations'!D:D,'Unit Cancellations'!$B:$B,$D329)</f>
        <v>0</v>
      </c>
      <c r="I329" s="11">
        <f>SUMIFS('Fin Data with 6 week hist'!L:L,'Fin Data with 6 week hist'!$A:$A,$D329)+SUMIFS('Unit Cancellations'!E:E,'Unit Cancellations'!$B:$B,$D329)</f>
        <v>0</v>
      </c>
      <c r="J329" s="11">
        <f>SUMIFS('Fin Data with 6 week hist'!M:M,'Fin Data with 6 week hist'!$A:$A,$D329)+SUMIFS('Unit Cancellations'!F:F,'Unit Cancellations'!$B:$B,$D329)</f>
        <v>0</v>
      </c>
      <c r="K329" s="11">
        <f>SUMIFS('Fin Data with 6 week hist'!N:N,'Fin Data with 6 week hist'!$A:$A,$D329)+SUMIFS('Unit Cancellations'!G:G,'Unit Cancellations'!$B:$B,$D329)</f>
        <v>0</v>
      </c>
      <c r="L329" s="11">
        <f>SUMIFS('Fin Data'!AN:AN,'Fin Data'!A:A,D329)</f>
        <v>0</v>
      </c>
      <c r="M329" s="12">
        <f>IFERROR(SUMIFS('Fin Data'!AO:AO,'Fin Data'!A:A,D329),"")</f>
        <v>0</v>
      </c>
      <c r="N329" s="1"/>
      <c r="O329" s="11">
        <f t="shared" si="63"/>
        <v>0</v>
      </c>
      <c r="P329" s="12" t="str">
        <f t="shared" si="64"/>
        <v/>
      </c>
      <c r="Q329" s="1"/>
      <c r="R329" s="11">
        <f t="shared" si="65"/>
        <v>0</v>
      </c>
      <c r="S329" s="12" t="str">
        <f t="shared" si="66"/>
        <v/>
      </c>
      <c r="T329" s="11">
        <f t="shared" si="67"/>
        <v>0</v>
      </c>
      <c r="U329" s="1" t="e">
        <f t="shared" si="76"/>
        <v>#REF!</v>
      </c>
      <c r="V329" s="1"/>
      <c r="W329" s="11">
        <f>SUMIFS('Forecast Data'!$D:$D,'Forecast Data'!$C:$C,W$6,'Forecast Data'!$B:$B,$D329)</f>
        <v>0</v>
      </c>
      <c r="X329" s="11">
        <f>SUMIFS('Forecast Data'!$D:$D,'Forecast Data'!$C:$C,X$6,'Forecast Data'!$B:$B,$D329)</f>
        <v>0</v>
      </c>
      <c r="Y329" s="11">
        <f>SUMIFS('Forecast Data'!$D:$D,'Forecast Data'!$C:$C,Y$6,'Forecast Data'!$B:$B,$D329)</f>
        <v>0</v>
      </c>
      <c r="Z329" s="11">
        <f>SUMIFS('Forecast Data'!$D:$D,'Forecast Data'!$C:$C,Z$6,'Forecast Data'!$B:$B,$D329)</f>
        <v>0</v>
      </c>
      <c r="AA329" s="11">
        <f>SUMIFS('Forecast Data'!$D:$D,'Forecast Data'!$C:$C,AA$6,'Forecast Data'!$B:$B,$D329)</f>
        <v>0</v>
      </c>
      <c r="AB329" s="11">
        <f>SUMIFS('Forecast Data'!$D:$D,'Forecast Data'!$C:$C,AB$6,'Forecast Data'!$B:$B,$D329)</f>
        <v>0</v>
      </c>
      <c r="AC329" s="11">
        <f>SUMIFS('Forecast Data'!$D:$D,'Forecast Data'!$C:$C,AC$6,'Forecast Data'!$B:$B,$D329)</f>
        <v>0</v>
      </c>
      <c r="AD329" s="11">
        <f>SUMIFS('Forecast Data'!$D:$D,'Forecast Data'!$C:$C,AD$6,'Forecast Data'!$B:$B,$D329)</f>
        <v>0</v>
      </c>
      <c r="AE329" s="11">
        <f>SUMIFS('Forecast Data'!$D:$D,'Forecast Data'!$C:$C,AE$6,'Forecast Data'!$B:$B,$D329)</f>
        <v>0</v>
      </c>
      <c r="AF329" s="11">
        <f>SUMIFS('Forecast Data'!$D:$D,'Forecast Data'!$C:$C,AF$6,'Forecast Data'!$B:$B,$D329)</f>
        <v>0</v>
      </c>
      <c r="AG329" s="11">
        <f>SUMIFS('Forecast Data'!$D:$D,'Forecast Data'!$C:$C,AG$6,'Forecast Data'!$B:$B,$D329)</f>
        <v>0</v>
      </c>
      <c r="AH329" s="11">
        <f>SUMIFS('Forecast Data'!$D:$D,'Forecast Data'!$C:$C,AH$6,'Forecast Data'!$B:$B,$D329)</f>
        <v>0</v>
      </c>
      <c r="AI329" s="1"/>
      <c r="AJ329" s="12" t="str">
        <f>IF(SUMIFS('Forecast Data'!$E:$E,'Forecast Data'!$C:$C,AJ$6,'Forecast Data'!$B:$B,$D329)=0,"",SUMIFS('Forecast Data'!$E:$E,'Forecast Data'!$C:$C,AJ$6,'Forecast Data'!$B:$B,$D329))</f>
        <v/>
      </c>
      <c r="AK329" s="12" t="str">
        <f>IF(SUMIFS('Forecast Data'!$E:$E,'Forecast Data'!$C:$C,AK$6,'Forecast Data'!$B:$B,$D329)=0,"",SUMIFS('Forecast Data'!$E:$E,'Forecast Data'!$C:$C,AK$6,'Forecast Data'!$B:$B,$D329))</f>
        <v/>
      </c>
      <c r="AL329" s="12" t="str">
        <f>IF(SUMIFS('Forecast Data'!$E:$E,'Forecast Data'!$C:$C,AL$6,'Forecast Data'!$B:$B,$D329)=0,"",SUMIFS('Forecast Data'!$E:$E,'Forecast Data'!$C:$C,AL$6,'Forecast Data'!$B:$B,$D329))</f>
        <v/>
      </c>
      <c r="AM329" s="12" t="str">
        <f>IF(SUMIFS('Forecast Data'!$E:$E,'Forecast Data'!$C:$C,AM$6,'Forecast Data'!$B:$B,$D329)=0,"",SUMIFS('Forecast Data'!$E:$E,'Forecast Data'!$C:$C,AM$6,'Forecast Data'!$B:$B,$D329))</f>
        <v/>
      </c>
      <c r="AN329" s="12" t="str">
        <f>IF(SUMIFS('Forecast Data'!$E:$E,'Forecast Data'!$C:$C,AN$6,'Forecast Data'!$B:$B,$D329)=0,"",SUMIFS('Forecast Data'!$E:$E,'Forecast Data'!$C:$C,AN$6,'Forecast Data'!$B:$B,$D329))</f>
        <v/>
      </c>
      <c r="AO329" s="12" t="str">
        <f>IF(SUMIFS('Forecast Data'!$E:$E,'Forecast Data'!$C:$C,AO$6,'Forecast Data'!$B:$B,$D329)=0,"",SUMIFS('Forecast Data'!$E:$E,'Forecast Data'!$C:$C,AO$6,'Forecast Data'!$B:$B,$D329))</f>
        <v/>
      </c>
      <c r="AP329" s="12" t="str">
        <f>IF(SUMIFS('Forecast Data'!$E:$E,'Forecast Data'!$C:$C,AP$6,'Forecast Data'!$B:$B,$D329)=0,"",SUMIFS('Forecast Data'!$E:$E,'Forecast Data'!$C:$C,AP$6,'Forecast Data'!$B:$B,$D329))</f>
        <v/>
      </c>
      <c r="AQ329" s="12" t="str">
        <f>IF(SUMIFS('Forecast Data'!$E:$E,'Forecast Data'!$C:$C,AQ$6,'Forecast Data'!$B:$B,$D329)=0,"",SUMIFS('Forecast Data'!$E:$E,'Forecast Data'!$C:$C,AQ$6,'Forecast Data'!$B:$B,$D329))</f>
        <v/>
      </c>
      <c r="AR329" s="12" t="str">
        <f>IF(SUMIFS('Forecast Data'!$E:$E,'Forecast Data'!$C:$C,AR$6,'Forecast Data'!$B:$B,$D329)=0,"",SUMIFS('Forecast Data'!$E:$E,'Forecast Data'!$C:$C,AR$6,'Forecast Data'!$B:$B,$D329))</f>
        <v/>
      </c>
      <c r="AS329" s="12" t="str">
        <f>IF(SUMIFS('Forecast Data'!$E:$E,'Forecast Data'!$C:$C,AS$6,'Forecast Data'!$B:$B,$D329)=0,"",SUMIFS('Forecast Data'!$E:$E,'Forecast Data'!$C:$C,AS$6,'Forecast Data'!$B:$B,$D329))</f>
        <v/>
      </c>
      <c r="AT329" s="12" t="str">
        <f>IF(SUMIFS('Forecast Data'!$E:$E,'Forecast Data'!$C:$C,AT$6,'Forecast Data'!$B:$B,$D329)=0,"",SUMIFS('Forecast Data'!$E:$E,'Forecast Data'!$C:$C,AT$6,'Forecast Data'!$B:$B,$D329))</f>
        <v/>
      </c>
      <c r="AU329" s="12" t="str">
        <f>IF(SUMIFS('Forecast Data'!$E:$E,'Forecast Data'!$C:$C,AU$6,'Forecast Data'!$B:$B,$D329)=0,"",SUMIFS('Forecast Data'!$E:$E,'Forecast Data'!$C:$C,AU$6,'Forecast Data'!$B:$B,$D329))</f>
        <v/>
      </c>
      <c r="AV329" s="1"/>
      <c r="AW329" s="11">
        <f>SUMIFS('OP Units'!E:E,'OP Units'!$A:$A,$D329)</f>
        <v>0</v>
      </c>
      <c r="AX329" s="11">
        <f>SUMIFS('OP Units'!F:F,'OP Units'!$A:$A,$D329)</f>
        <v>0</v>
      </c>
      <c r="AY329" s="11">
        <f>SUMIFS('OP Units'!G:G,'OP Units'!$A:$A,$D329)</f>
        <v>0</v>
      </c>
      <c r="AZ329" s="11">
        <f>SUMIFS('OP Units'!H:H,'OP Units'!$A:$A,$D329)</f>
        <v>0</v>
      </c>
      <c r="BA329" s="11">
        <f>SUMIFS('OP Units'!I:I,'OP Units'!$A:$A,$D329)</f>
        <v>0</v>
      </c>
      <c r="BB329" s="11">
        <f>SUMIFS('OP Units'!J:J,'OP Units'!$A:$A,$D329)</f>
        <v>0</v>
      </c>
      <c r="BC329" s="11">
        <f>SUMIFS('OP Units'!K:K,'OP Units'!$A:$A,$D329)</f>
        <v>0</v>
      </c>
      <c r="BD329" s="11">
        <f>SUMIFS('OP Units'!L:L,'OP Units'!$A:$A,$D329)</f>
        <v>0</v>
      </c>
      <c r="BE329" s="11">
        <f>SUMIFS('OP Units'!M:M,'OP Units'!$A:$A,$D329)</f>
        <v>0</v>
      </c>
      <c r="BF329" s="11">
        <f>SUMIFS('OP Units'!N:N,'OP Units'!$A:$A,$D329)</f>
        <v>0</v>
      </c>
      <c r="BG329" s="11">
        <f>SUMIFS('OP Units'!O:O,'OP Units'!$A:$A,$D329)</f>
        <v>0</v>
      </c>
      <c r="BH329" s="11">
        <f>SUMIFS('OP Units'!P:P,'OP Units'!$A:$A,$D329)</f>
        <v>0</v>
      </c>
      <c r="BI329" s="1"/>
      <c r="BJ329" s="12" t="str">
        <f>IFERROR((SUMIFS('OP Units'!E:E,'OP Units'!$A:$A,$D329)-SUMIFS('Forecast Data'!$H:$H,'Forecast Data'!$C:$C,BJ$6,'Forecast Data'!$B:$B,$D329))/SUMIFS('Forecast Data'!$H:$H,'Forecast Data'!$C:$C,BJ$6,'Forecast Data'!$B:$B,$D329),"")</f>
        <v/>
      </c>
      <c r="BK329" s="12" t="str">
        <f>IFERROR((SUMIFS('OP Units'!F:F,'OP Units'!$A:$A,$D329)-SUMIFS('Forecast Data'!$H:$H,'Forecast Data'!$C:$C,BK$6,'Forecast Data'!$B:$B,$D329))/SUMIFS('Forecast Data'!$H:$H,'Forecast Data'!$C:$C,BK$6,'Forecast Data'!$B:$B,$D329),"")</f>
        <v/>
      </c>
      <c r="BL329" s="12" t="str">
        <f>IFERROR((SUMIFS('OP Units'!G:G,'OP Units'!$A:$A,$D329)-SUMIFS('Forecast Data'!$H:$H,'Forecast Data'!$C:$C,BL$6,'Forecast Data'!$B:$B,$D329))/SUMIFS('Forecast Data'!$H:$H,'Forecast Data'!$C:$C,BL$6,'Forecast Data'!$B:$B,$D329),"")</f>
        <v/>
      </c>
      <c r="BM329" s="12" t="str">
        <f>IFERROR((SUMIFS('OP Units'!H:H,'OP Units'!$A:$A,$D329)-SUMIFS('Forecast Data'!$H:$H,'Forecast Data'!$C:$C,BM$6,'Forecast Data'!$B:$B,$D329))/SUMIFS('Forecast Data'!$H:$H,'Forecast Data'!$C:$C,BM$6,'Forecast Data'!$B:$B,$D329),"")</f>
        <v/>
      </c>
      <c r="BN329" s="12" t="str">
        <f>IFERROR((SUMIFS('OP Units'!I:I,'OP Units'!$A:$A,$D329)-SUMIFS('Forecast Data'!$H:$H,'Forecast Data'!$C:$C,BN$6,'Forecast Data'!$B:$B,$D329))/SUMIFS('Forecast Data'!$H:$H,'Forecast Data'!$C:$C,BN$6,'Forecast Data'!$B:$B,$D329),"")</f>
        <v/>
      </c>
      <c r="BO329" s="12" t="str">
        <f>IFERROR((SUMIFS('OP Units'!J:J,'OP Units'!$A:$A,$D329)-SUMIFS('Forecast Data'!$H:$H,'Forecast Data'!$C:$C,BO$6,'Forecast Data'!$B:$B,$D329))/SUMIFS('Forecast Data'!$H:$H,'Forecast Data'!$C:$C,BO$6,'Forecast Data'!$B:$B,$D329),"")</f>
        <v/>
      </c>
      <c r="BP329" s="12" t="str">
        <f>IFERROR((SUMIFS('OP Units'!K:K,'OP Units'!$A:$A,$D329)-SUMIFS('Forecast Data'!$H:$H,'Forecast Data'!$C:$C,BP$6,'Forecast Data'!$B:$B,$D329))/SUMIFS('Forecast Data'!$H:$H,'Forecast Data'!$C:$C,BP$6,'Forecast Data'!$B:$B,$D329),"")</f>
        <v/>
      </c>
      <c r="BQ329" s="12" t="str">
        <f>IFERROR((SUMIFS('OP Units'!L:L,'OP Units'!$A:$A,$D329)-SUMIFS('Forecast Data'!$H:$H,'Forecast Data'!$C:$C,BQ$6,'Forecast Data'!$B:$B,$D329))/SUMIFS('Forecast Data'!$H:$H,'Forecast Data'!$C:$C,BQ$6,'Forecast Data'!$B:$B,$D329),"")</f>
        <v/>
      </c>
      <c r="BR329" s="12" t="str">
        <f>IFERROR((SUMIFS('OP Units'!M:M,'OP Units'!$A:$A,$D329)-SUMIFS('Forecast Data'!$H:$H,'Forecast Data'!$C:$C,BR$6,'Forecast Data'!$B:$B,$D329))/SUMIFS('Forecast Data'!$H:$H,'Forecast Data'!$C:$C,BR$6,'Forecast Data'!$B:$B,$D329),"")</f>
        <v/>
      </c>
      <c r="BS329" s="12" t="str">
        <f>IFERROR((SUMIFS('OP Units'!N:N,'OP Units'!$A:$A,$D329)-SUMIFS('Forecast Data'!$H:$H,'Forecast Data'!$C:$C,BS$6,'Forecast Data'!$B:$B,$D329))/SUMIFS('Forecast Data'!$H:$H,'Forecast Data'!$C:$C,BS$6,'Forecast Data'!$B:$B,$D329),"")</f>
        <v/>
      </c>
      <c r="BT329" s="12" t="str">
        <f>IFERROR((SUMIFS('OP Units'!O:O,'OP Units'!$A:$A,$D329)-SUMIFS('Forecast Data'!$H:$H,'Forecast Data'!$C:$C,BT$6,'Forecast Data'!$B:$B,$D329))/SUMIFS('Forecast Data'!$H:$H,'Forecast Data'!$C:$C,BT$6,'Forecast Data'!$B:$B,$D329),"")</f>
        <v/>
      </c>
      <c r="BU329" s="12" t="str">
        <f>IFERROR((SUMIFS('OP Units'!P:P,'OP Units'!$A:$A,$D329)-SUMIFS('Forecast Data'!$H:$H,'Forecast Data'!$C:$C,BU$6,'Forecast Data'!$B:$B,$D329))/SUMIFS('Forecast Data'!$H:$H,'Forecast Data'!$C:$C,BU$6,'Forecast Data'!$B:$B,$D329),"")</f>
        <v/>
      </c>
      <c r="BV329" s="12"/>
      <c r="BW329" s="11">
        <f>(SUMIFS('Forecast Data'!H:H,'Forecast Data'!B:B,D329,'Forecast Data'!C:C,BK$6)+SUMIFS('Forecast Data'!H:H,'Forecast Data'!B:B,D329,'Forecast Data'!C:C,BL$6)+SUMIFS('Forecast Data'!H:H,'Forecast Data'!B:B,D329,'Forecast Data'!C:C,BM$6)+SUMIFS('Forecast Data'!H:H,'Forecast Data'!B:B,D329,'Forecast Data'!C:C,BN$6)+SUMIFS('Forecast Data'!H:H,'Forecast Data'!B:B,D329,'Forecast Data'!C:C,BO$6)+SUMIFS('Forecast Data'!H:H,'Forecast Data'!B:B,D329,'Forecast Data'!C:C,BP$6)+SUMIFS('Forecast Data'!H:H,'Forecast Data'!B:B,D329,'Forecast Data'!C:C,BQ$6)+SUMIFS('Forecast Data'!H:H,'Forecast Data'!B:B,D329,'Forecast Data'!C:C,BJ$6))/8</f>
        <v>0</v>
      </c>
      <c r="BX329" s="12" t="str">
        <f>IFERROR((SUM(W329:AD329)-(SUMIFS('Forecast Data'!H:H,'Forecast Data'!B:B,B329,'Forecast Data'!C:C,BJ$6)+SUMIFS('Forecast Data'!H:H,'Forecast Data'!B:B,B329,'Forecast Data'!C:C,BK$6)+SUMIFS('Forecast Data'!H:H,'Forecast Data'!B:B,B329,'Forecast Data'!C:C,BL$6)+SUMIFS('Forecast Data'!H:H,'Forecast Data'!B:B,B329,'Forecast Data'!C:C,BM$6)+SUMIFS('Forecast Data'!H:H,'Forecast Data'!B:B,B329,'Forecast Data'!C:C,BN$6)+SUMIFS('Forecast Data'!H:H,'Forecast Data'!B:B,B329,'Forecast Data'!C:C,BO$6)+SUMIFS('Forecast Data'!H:H,'Forecast Data'!B:B,B329,'Forecast Data'!C:C,BP$6)+SUMIFS('Forecast Data'!H:H,'Forecast Data'!B:B,B329,'Forecast Data'!C:C,BQ$6)))/(SUMIFS('Forecast Data'!H:H,'Forecast Data'!B:B,B329,'Forecast Data'!C:C,BJ$6)+SUMIFS('Forecast Data'!H:H,'Forecast Data'!B:B,B329,'Forecast Data'!C:C,BK$6)+SUMIFS('Forecast Data'!H:H,'Forecast Data'!B:B,B329,'Forecast Data'!C:C,BL$6)+SUMIFS('Forecast Data'!H:H,'Forecast Data'!B:B,B329,'Forecast Data'!C:C,BM$6)+SUMIFS('Forecast Data'!H:H,'Forecast Data'!B:B,B329,'Forecast Data'!C:C,BN$6)+SUMIFS('Forecast Data'!H:H,'Forecast Data'!B:B,B329,'Forecast Data'!C:C,BO$6)+SUMIFS('Forecast Data'!H:H,'Forecast Data'!B:B,B329,'Forecast Data'!C:C,BP$6)+SUMIFS('Forecast Data'!H:H,'Forecast Data'!B:B,B329,'Forecast Data'!C:C,BQ$6)),"")</f>
        <v/>
      </c>
      <c r="BY329" s="12">
        <f t="shared" si="68"/>
        <v>0</v>
      </c>
      <c r="BZ329" s="16">
        <f t="shared" si="69"/>
        <v>0</v>
      </c>
      <c r="CA329" s="13">
        <f t="shared" si="70"/>
        <v>0</v>
      </c>
      <c r="CB329" s="12">
        <f t="shared" si="71"/>
        <v>0</v>
      </c>
      <c r="CC329" s="12"/>
      <c r="CD329" s="11">
        <f>(SUMIFS('Forecast Data'!H:H,'Forecast Data'!B:B,D329,'Forecast Data'!C:C,BK$6)+SUMIFS('Forecast Data'!H:H,'Forecast Data'!B:B,D329,'Forecast Data'!C:C,BL$6)+SUMIFS('Forecast Data'!H:H,'Forecast Data'!B:B,D329,'Forecast Data'!C:C,BM$6)+SUMIFS('Forecast Data'!H:H,'Forecast Data'!B:B,D329,'Forecast Data'!C:C,BJ$6))/4</f>
        <v>0</v>
      </c>
      <c r="CE329" s="12" t="str">
        <f>IFERROR((SUM(W329:Z329)-(SUMIFS('Forecast Data'!H:H,'Forecast Data'!B:B,D329,'Forecast Data'!C:C,BJ$6)+SUMIFS('Forecast Data'!H:H,'Forecast Data'!B:B,D329,'Forecast Data'!C:C,BK$6)+SUMIFS('Forecast Data'!H:H,'Forecast Data'!B:B,D329,'Forecast Data'!C:C,BL$6)+SUMIFS('Forecast Data'!H:H,'Forecast Data'!B:B,D329,'Forecast Data'!C:C,BM$6)))/(SUMIFS('Forecast Data'!H:H,'Forecast Data'!B:B,D329,'Forecast Data'!C:C,BJ$6)+SUMIFS('Forecast Data'!H:H,'Forecast Data'!B:B,D329,'Forecast Data'!C:C,BK$6)+SUMIFS('Forecast Data'!H:H,'Forecast Data'!B:B,D329,'Forecast Data'!C:C,BL$6)+SUMIFS('Forecast Data'!H:H,'Forecast Data'!B:B,D329,'Forecast Data'!C:C,BM$6)),"")</f>
        <v/>
      </c>
      <c r="CF329" s="12">
        <f t="shared" si="72"/>
        <v>0</v>
      </c>
      <c r="CG329" s="12">
        <f t="shared" si="73"/>
        <v>0</v>
      </c>
      <c r="CH329" s="13">
        <f t="shared" si="74"/>
        <v>0</v>
      </c>
      <c r="CI329" s="13"/>
    </row>
    <row r="330" spans="1:87" ht="13.2">
      <c r="A330" s="1"/>
      <c r="B330" t="str">
        <f t="shared" si="75"/>
        <v>Drylock-Presto</v>
      </c>
      <c r="D330" t="s">
        <v>362</v>
      </c>
      <c r="E330" s="11">
        <f>SUMIFS('Fin Data'!F:F,'Fin Data'!A:A,D330)</f>
        <v>0</v>
      </c>
      <c r="F330" s="11">
        <f>SUMIFS('Fin Data with 6 week hist'!I:I,'Fin Data with 6 week hist'!$A:$A,$D330)</f>
        <v>0</v>
      </c>
      <c r="G330" s="11">
        <f>SUMIFS('Fin Data with 6 week hist'!J:J,'Fin Data with 6 week hist'!$A:$A,$D330)</f>
        <v>0</v>
      </c>
      <c r="H330" s="11">
        <f>SUMIFS('Fin Data with 6 week hist'!K:K,'Fin Data with 6 week hist'!$A:$A,$D330)+SUMIFS('Unit Cancellations'!D:D,'Unit Cancellations'!$B:$B,$D330)</f>
        <v>0</v>
      </c>
      <c r="I330" s="11">
        <f>SUMIFS('Fin Data with 6 week hist'!L:L,'Fin Data with 6 week hist'!$A:$A,$D330)+SUMIFS('Unit Cancellations'!E:E,'Unit Cancellations'!$B:$B,$D330)</f>
        <v>0</v>
      </c>
      <c r="J330" s="11">
        <f>SUMIFS('Fin Data with 6 week hist'!M:M,'Fin Data with 6 week hist'!$A:$A,$D330)+SUMIFS('Unit Cancellations'!F:F,'Unit Cancellations'!$B:$B,$D330)</f>
        <v>0</v>
      </c>
      <c r="K330" s="11">
        <f>SUMIFS('Fin Data with 6 week hist'!N:N,'Fin Data with 6 week hist'!$A:$A,$D330)+SUMIFS('Unit Cancellations'!G:G,'Unit Cancellations'!$B:$B,$D330)</f>
        <v>0</v>
      </c>
      <c r="L330" s="11">
        <f>SUMIFS('Fin Data'!AN:AN,'Fin Data'!A:A,D330)</f>
        <v>0</v>
      </c>
      <c r="M330" s="12">
        <f>IFERROR(SUMIFS('Fin Data'!AO:AO,'Fin Data'!A:A,D330),"")</f>
        <v>0</v>
      </c>
      <c r="N330" s="1"/>
      <c r="O330" s="11">
        <f t="shared" si="63"/>
        <v>0</v>
      </c>
      <c r="P330" s="12" t="str">
        <f t="shared" si="64"/>
        <v/>
      </c>
      <c r="Q330" s="1"/>
      <c r="R330" s="11">
        <f t="shared" si="65"/>
        <v>0</v>
      </c>
      <c r="S330" s="12" t="str">
        <f t="shared" si="66"/>
        <v/>
      </c>
      <c r="T330" s="11">
        <f t="shared" si="67"/>
        <v>0</v>
      </c>
      <c r="U330" s="1" t="e">
        <f t="shared" si="76"/>
        <v>#REF!</v>
      </c>
      <c r="V330" s="1"/>
      <c r="W330" s="11">
        <f>SUMIFS('Forecast Data'!$D:$D,'Forecast Data'!$C:$C,W$6,'Forecast Data'!$B:$B,$D330)</f>
        <v>0</v>
      </c>
      <c r="X330" s="11">
        <f>SUMIFS('Forecast Data'!$D:$D,'Forecast Data'!$C:$C,X$6,'Forecast Data'!$B:$B,$D330)</f>
        <v>0</v>
      </c>
      <c r="Y330" s="11">
        <f>SUMIFS('Forecast Data'!$D:$D,'Forecast Data'!$C:$C,Y$6,'Forecast Data'!$B:$B,$D330)</f>
        <v>0</v>
      </c>
      <c r="Z330" s="11">
        <f>SUMIFS('Forecast Data'!$D:$D,'Forecast Data'!$C:$C,Z$6,'Forecast Data'!$B:$B,$D330)</f>
        <v>0</v>
      </c>
      <c r="AA330" s="11">
        <f>SUMIFS('Forecast Data'!$D:$D,'Forecast Data'!$C:$C,AA$6,'Forecast Data'!$B:$B,$D330)</f>
        <v>0</v>
      </c>
      <c r="AB330" s="11">
        <f>SUMIFS('Forecast Data'!$D:$D,'Forecast Data'!$C:$C,AB$6,'Forecast Data'!$B:$B,$D330)</f>
        <v>0</v>
      </c>
      <c r="AC330" s="11">
        <f>SUMIFS('Forecast Data'!$D:$D,'Forecast Data'!$C:$C,AC$6,'Forecast Data'!$B:$B,$D330)</f>
        <v>0</v>
      </c>
      <c r="AD330" s="11">
        <f>SUMIFS('Forecast Data'!$D:$D,'Forecast Data'!$C:$C,AD$6,'Forecast Data'!$B:$B,$D330)</f>
        <v>0</v>
      </c>
      <c r="AE330" s="11">
        <f>SUMIFS('Forecast Data'!$D:$D,'Forecast Data'!$C:$C,AE$6,'Forecast Data'!$B:$B,$D330)</f>
        <v>0</v>
      </c>
      <c r="AF330" s="11">
        <f>SUMIFS('Forecast Data'!$D:$D,'Forecast Data'!$C:$C,AF$6,'Forecast Data'!$B:$B,$D330)</f>
        <v>0</v>
      </c>
      <c r="AG330" s="11">
        <f>SUMIFS('Forecast Data'!$D:$D,'Forecast Data'!$C:$C,AG$6,'Forecast Data'!$B:$B,$D330)</f>
        <v>0</v>
      </c>
      <c r="AH330" s="11">
        <f>SUMIFS('Forecast Data'!$D:$D,'Forecast Data'!$C:$C,AH$6,'Forecast Data'!$B:$B,$D330)</f>
        <v>0</v>
      </c>
      <c r="AI330" s="1"/>
      <c r="AJ330" s="12" t="str">
        <f>IF(SUMIFS('Forecast Data'!$E:$E,'Forecast Data'!$C:$C,AJ$6,'Forecast Data'!$B:$B,$D330)=0,"",SUMIFS('Forecast Data'!$E:$E,'Forecast Data'!$C:$C,AJ$6,'Forecast Data'!$B:$B,$D330))</f>
        <v/>
      </c>
      <c r="AK330" s="12" t="str">
        <f>IF(SUMIFS('Forecast Data'!$E:$E,'Forecast Data'!$C:$C,AK$6,'Forecast Data'!$B:$B,$D330)=0,"",SUMIFS('Forecast Data'!$E:$E,'Forecast Data'!$C:$C,AK$6,'Forecast Data'!$B:$B,$D330))</f>
        <v/>
      </c>
      <c r="AL330" s="12" t="str">
        <f>IF(SUMIFS('Forecast Data'!$E:$E,'Forecast Data'!$C:$C,AL$6,'Forecast Data'!$B:$B,$D330)=0,"",SUMIFS('Forecast Data'!$E:$E,'Forecast Data'!$C:$C,AL$6,'Forecast Data'!$B:$B,$D330))</f>
        <v/>
      </c>
      <c r="AM330" s="12" t="str">
        <f>IF(SUMIFS('Forecast Data'!$E:$E,'Forecast Data'!$C:$C,AM$6,'Forecast Data'!$B:$B,$D330)=0,"",SUMIFS('Forecast Data'!$E:$E,'Forecast Data'!$C:$C,AM$6,'Forecast Data'!$B:$B,$D330))</f>
        <v/>
      </c>
      <c r="AN330" s="12" t="str">
        <f>IF(SUMIFS('Forecast Data'!$E:$E,'Forecast Data'!$C:$C,AN$6,'Forecast Data'!$B:$B,$D330)=0,"",SUMIFS('Forecast Data'!$E:$E,'Forecast Data'!$C:$C,AN$6,'Forecast Data'!$B:$B,$D330))</f>
        <v/>
      </c>
      <c r="AO330" s="12" t="str">
        <f>IF(SUMIFS('Forecast Data'!$E:$E,'Forecast Data'!$C:$C,AO$6,'Forecast Data'!$B:$B,$D330)=0,"",SUMIFS('Forecast Data'!$E:$E,'Forecast Data'!$C:$C,AO$6,'Forecast Data'!$B:$B,$D330))</f>
        <v/>
      </c>
      <c r="AP330" s="12" t="str">
        <f>IF(SUMIFS('Forecast Data'!$E:$E,'Forecast Data'!$C:$C,AP$6,'Forecast Data'!$B:$B,$D330)=0,"",SUMIFS('Forecast Data'!$E:$E,'Forecast Data'!$C:$C,AP$6,'Forecast Data'!$B:$B,$D330))</f>
        <v/>
      </c>
      <c r="AQ330" s="12" t="str">
        <f>IF(SUMIFS('Forecast Data'!$E:$E,'Forecast Data'!$C:$C,AQ$6,'Forecast Data'!$B:$B,$D330)=0,"",SUMIFS('Forecast Data'!$E:$E,'Forecast Data'!$C:$C,AQ$6,'Forecast Data'!$B:$B,$D330))</f>
        <v/>
      </c>
      <c r="AR330" s="12" t="str">
        <f>IF(SUMIFS('Forecast Data'!$E:$E,'Forecast Data'!$C:$C,AR$6,'Forecast Data'!$B:$B,$D330)=0,"",SUMIFS('Forecast Data'!$E:$E,'Forecast Data'!$C:$C,AR$6,'Forecast Data'!$B:$B,$D330))</f>
        <v/>
      </c>
      <c r="AS330" s="12" t="str">
        <f>IF(SUMIFS('Forecast Data'!$E:$E,'Forecast Data'!$C:$C,AS$6,'Forecast Data'!$B:$B,$D330)=0,"",SUMIFS('Forecast Data'!$E:$E,'Forecast Data'!$C:$C,AS$6,'Forecast Data'!$B:$B,$D330))</f>
        <v/>
      </c>
      <c r="AT330" s="12" t="str">
        <f>IF(SUMIFS('Forecast Data'!$E:$E,'Forecast Data'!$C:$C,AT$6,'Forecast Data'!$B:$B,$D330)=0,"",SUMIFS('Forecast Data'!$E:$E,'Forecast Data'!$C:$C,AT$6,'Forecast Data'!$B:$B,$D330))</f>
        <v/>
      </c>
      <c r="AU330" s="12" t="str">
        <f>IF(SUMIFS('Forecast Data'!$E:$E,'Forecast Data'!$C:$C,AU$6,'Forecast Data'!$B:$B,$D330)=0,"",SUMIFS('Forecast Data'!$E:$E,'Forecast Data'!$C:$C,AU$6,'Forecast Data'!$B:$B,$D330))</f>
        <v/>
      </c>
      <c r="AV330" s="1"/>
      <c r="AW330" s="11">
        <f>SUMIFS('OP Units'!E:E,'OP Units'!$A:$A,$D330)</f>
        <v>0</v>
      </c>
      <c r="AX330" s="11">
        <f>SUMIFS('OP Units'!F:F,'OP Units'!$A:$A,$D330)</f>
        <v>0</v>
      </c>
      <c r="AY330" s="11">
        <f>SUMIFS('OP Units'!G:G,'OP Units'!$A:$A,$D330)</f>
        <v>0</v>
      </c>
      <c r="AZ330" s="11">
        <f>SUMIFS('OP Units'!H:H,'OP Units'!$A:$A,$D330)</f>
        <v>0</v>
      </c>
      <c r="BA330" s="11">
        <f>SUMIFS('OP Units'!I:I,'OP Units'!$A:$A,$D330)</f>
        <v>0</v>
      </c>
      <c r="BB330" s="11">
        <f>SUMIFS('OP Units'!J:J,'OP Units'!$A:$A,$D330)</f>
        <v>0</v>
      </c>
      <c r="BC330" s="11">
        <f>SUMIFS('OP Units'!K:K,'OP Units'!$A:$A,$D330)</f>
        <v>0</v>
      </c>
      <c r="BD330" s="11">
        <f>SUMIFS('OP Units'!L:L,'OP Units'!$A:$A,$D330)</f>
        <v>0</v>
      </c>
      <c r="BE330" s="11">
        <f>SUMIFS('OP Units'!M:M,'OP Units'!$A:$A,$D330)</f>
        <v>0</v>
      </c>
      <c r="BF330" s="11">
        <f>SUMIFS('OP Units'!N:N,'OP Units'!$A:$A,$D330)</f>
        <v>0</v>
      </c>
      <c r="BG330" s="11">
        <f>SUMIFS('OP Units'!O:O,'OP Units'!$A:$A,$D330)</f>
        <v>0</v>
      </c>
      <c r="BH330" s="11">
        <f>SUMIFS('OP Units'!P:P,'OP Units'!$A:$A,$D330)</f>
        <v>0</v>
      </c>
      <c r="BI330" s="1"/>
      <c r="BJ330" s="12" t="str">
        <f>IFERROR((SUMIFS('OP Units'!E:E,'OP Units'!$A:$A,$D330)-SUMIFS('Forecast Data'!$H:$H,'Forecast Data'!$C:$C,BJ$6,'Forecast Data'!$B:$B,$D330))/SUMIFS('Forecast Data'!$H:$H,'Forecast Data'!$C:$C,BJ$6,'Forecast Data'!$B:$B,$D330),"")</f>
        <v/>
      </c>
      <c r="BK330" s="12" t="str">
        <f>IFERROR((SUMIFS('OP Units'!F:F,'OP Units'!$A:$A,$D330)-SUMIFS('Forecast Data'!$H:$H,'Forecast Data'!$C:$C,BK$6,'Forecast Data'!$B:$B,$D330))/SUMIFS('Forecast Data'!$H:$H,'Forecast Data'!$C:$C,BK$6,'Forecast Data'!$B:$B,$D330),"")</f>
        <v/>
      </c>
      <c r="BL330" s="12" t="str">
        <f>IFERROR((SUMIFS('OP Units'!G:G,'OP Units'!$A:$A,$D330)-SUMIFS('Forecast Data'!$H:$H,'Forecast Data'!$C:$C,BL$6,'Forecast Data'!$B:$B,$D330))/SUMIFS('Forecast Data'!$H:$H,'Forecast Data'!$C:$C,BL$6,'Forecast Data'!$B:$B,$D330),"")</f>
        <v/>
      </c>
      <c r="BM330" s="12" t="str">
        <f>IFERROR((SUMIFS('OP Units'!H:H,'OP Units'!$A:$A,$D330)-SUMIFS('Forecast Data'!$H:$H,'Forecast Data'!$C:$C,BM$6,'Forecast Data'!$B:$B,$D330))/SUMIFS('Forecast Data'!$H:$H,'Forecast Data'!$C:$C,BM$6,'Forecast Data'!$B:$B,$D330),"")</f>
        <v/>
      </c>
      <c r="BN330" s="12" t="str">
        <f>IFERROR((SUMIFS('OP Units'!I:I,'OP Units'!$A:$A,$D330)-SUMIFS('Forecast Data'!$H:$H,'Forecast Data'!$C:$C,BN$6,'Forecast Data'!$B:$B,$D330))/SUMIFS('Forecast Data'!$H:$H,'Forecast Data'!$C:$C,BN$6,'Forecast Data'!$B:$B,$D330),"")</f>
        <v/>
      </c>
      <c r="BO330" s="12" t="str">
        <f>IFERROR((SUMIFS('OP Units'!J:J,'OP Units'!$A:$A,$D330)-SUMIFS('Forecast Data'!$H:$H,'Forecast Data'!$C:$C,BO$6,'Forecast Data'!$B:$B,$D330))/SUMIFS('Forecast Data'!$H:$H,'Forecast Data'!$C:$C,BO$6,'Forecast Data'!$B:$B,$D330),"")</f>
        <v/>
      </c>
      <c r="BP330" s="12" t="str">
        <f>IFERROR((SUMIFS('OP Units'!K:K,'OP Units'!$A:$A,$D330)-SUMIFS('Forecast Data'!$H:$H,'Forecast Data'!$C:$C,BP$6,'Forecast Data'!$B:$B,$D330))/SUMIFS('Forecast Data'!$H:$H,'Forecast Data'!$C:$C,BP$6,'Forecast Data'!$B:$B,$D330),"")</f>
        <v/>
      </c>
      <c r="BQ330" s="12" t="str">
        <f>IFERROR((SUMIFS('OP Units'!L:L,'OP Units'!$A:$A,$D330)-SUMIFS('Forecast Data'!$H:$H,'Forecast Data'!$C:$C,BQ$6,'Forecast Data'!$B:$B,$D330))/SUMIFS('Forecast Data'!$H:$H,'Forecast Data'!$C:$C,BQ$6,'Forecast Data'!$B:$B,$D330),"")</f>
        <v/>
      </c>
      <c r="BR330" s="12" t="str">
        <f>IFERROR((SUMIFS('OP Units'!M:M,'OP Units'!$A:$A,$D330)-SUMIFS('Forecast Data'!$H:$H,'Forecast Data'!$C:$C,BR$6,'Forecast Data'!$B:$B,$D330))/SUMIFS('Forecast Data'!$H:$H,'Forecast Data'!$C:$C,BR$6,'Forecast Data'!$B:$B,$D330),"")</f>
        <v/>
      </c>
      <c r="BS330" s="12" t="str">
        <f>IFERROR((SUMIFS('OP Units'!N:N,'OP Units'!$A:$A,$D330)-SUMIFS('Forecast Data'!$H:$H,'Forecast Data'!$C:$C,BS$6,'Forecast Data'!$B:$B,$D330))/SUMIFS('Forecast Data'!$H:$H,'Forecast Data'!$C:$C,BS$6,'Forecast Data'!$B:$B,$D330),"")</f>
        <v/>
      </c>
      <c r="BT330" s="12" t="str">
        <f>IFERROR((SUMIFS('OP Units'!O:O,'OP Units'!$A:$A,$D330)-SUMIFS('Forecast Data'!$H:$H,'Forecast Data'!$C:$C,BT$6,'Forecast Data'!$B:$B,$D330))/SUMIFS('Forecast Data'!$H:$H,'Forecast Data'!$C:$C,BT$6,'Forecast Data'!$B:$B,$D330),"")</f>
        <v/>
      </c>
      <c r="BU330" s="12" t="str">
        <f>IFERROR((SUMIFS('OP Units'!P:P,'OP Units'!$A:$A,$D330)-SUMIFS('Forecast Data'!$H:$H,'Forecast Data'!$C:$C,BU$6,'Forecast Data'!$B:$B,$D330))/SUMIFS('Forecast Data'!$H:$H,'Forecast Data'!$C:$C,BU$6,'Forecast Data'!$B:$B,$D330),"")</f>
        <v/>
      </c>
      <c r="BV330" s="12"/>
      <c r="BW330" s="11">
        <f>(SUMIFS('Forecast Data'!H:H,'Forecast Data'!B:B,D330,'Forecast Data'!C:C,BK$6)+SUMIFS('Forecast Data'!H:H,'Forecast Data'!B:B,D330,'Forecast Data'!C:C,BL$6)+SUMIFS('Forecast Data'!H:H,'Forecast Data'!B:B,D330,'Forecast Data'!C:C,BM$6)+SUMIFS('Forecast Data'!H:H,'Forecast Data'!B:B,D330,'Forecast Data'!C:C,BN$6)+SUMIFS('Forecast Data'!H:H,'Forecast Data'!B:B,D330,'Forecast Data'!C:C,BO$6)+SUMIFS('Forecast Data'!H:H,'Forecast Data'!B:B,D330,'Forecast Data'!C:C,BP$6)+SUMIFS('Forecast Data'!H:H,'Forecast Data'!B:B,D330,'Forecast Data'!C:C,BQ$6)+SUMIFS('Forecast Data'!H:H,'Forecast Data'!B:B,D330,'Forecast Data'!C:C,BJ$6))/8</f>
        <v>0</v>
      </c>
      <c r="BX330" s="12" t="str">
        <f>IFERROR((SUM(W330:AD330)-(SUMIFS('Forecast Data'!H:H,'Forecast Data'!B:B,B330,'Forecast Data'!C:C,BJ$6)+SUMIFS('Forecast Data'!H:H,'Forecast Data'!B:B,B330,'Forecast Data'!C:C,BK$6)+SUMIFS('Forecast Data'!H:H,'Forecast Data'!B:B,B330,'Forecast Data'!C:C,BL$6)+SUMIFS('Forecast Data'!H:H,'Forecast Data'!B:B,B330,'Forecast Data'!C:C,BM$6)+SUMIFS('Forecast Data'!H:H,'Forecast Data'!B:B,B330,'Forecast Data'!C:C,BN$6)+SUMIFS('Forecast Data'!H:H,'Forecast Data'!B:B,B330,'Forecast Data'!C:C,BO$6)+SUMIFS('Forecast Data'!H:H,'Forecast Data'!B:B,B330,'Forecast Data'!C:C,BP$6)+SUMIFS('Forecast Data'!H:H,'Forecast Data'!B:B,B330,'Forecast Data'!C:C,BQ$6)))/(SUMIFS('Forecast Data'!H:H,'Forecast Data'!B:B,B330,'Forecast Data'!C:C,BJ$6)+SUMIFS('Forecast Data'!H:H,'Forecast Data'!B:B,B330,'Forecast Data'!C:C,BK$6)+SUMIFS('Forecast Data'!H:H,'Forecast Data'!B:B,B330,'Forecast Data'!C:C,BL$6)+SUMIFS('Forecast Data'!H:H,'Forecast Data'!B:B,B330,'Forecast Data'!C:C,BM$6)+SUMIFS('Forecast Data'!H:H,'Forecast Data'!B:B,B330,'Forecast Data'!C:C,BN$6)+SUMIFS('Forecast Data'!H:H,'Forecast Data'!B:B,B330,'Forecast Data'!C:C,BO$6)+SUMIFS('Forecast Data'!H:H,'Forecast Data'!B:B,B330,'Forecast Data'!C:C,BP$6)+SUMIFS('Forecast Data'!H:H,'Forecast Data'!B:B,B330,'Forecast Data'!C:C,BQ$6)),"")</f>
        <v/>
      </c>
      <c r="BY330" s="12">
        <f t="shared" si="68"/>
        <v>0</v>
      </c>
      <c r="BZ330" s="16">
        <f t="shared" si="69"/>
        <v>0</v>
      </c>
      <c r="CA330" s="13">
        <f t="shared" si="70"/>
        <v>0</v>
      </c>
      <c r="CB330" s="12">
        <f t="shared" si="71"/>
        <v>0</v>
      </c>
      <c r="CC330" s="12"/>
      <c r="CD330" s="11">
        <f>(SUMIFS('Forecast Data'!H:H,'Forecast Data'!B:B,D330,'Forecast Data'!C:C,BK$6)+SUMIFS('Forecast Data'!H:H,'Forecast Data'!B:B,D330,'Forecast Data'!C:C,BL$6)+SUMIFS('Forecast Data'!H:H,'Forecast Data'!B:B,D330,'Forecast Data'!C:C,BM$6)+SUMIFS('Forecast Data'!H:H,'Forecast Data'!B:B,D330,'Forecast Data'!C:C,BJ$6))/4</f>
        <v>0</v>
      </c>
      <c r="CE330" s="12" t="str">
        <f>IFERROR((SUM(W330:Z330)-(SUMIFS('Forecast Data'!H:H,'Forecast Data'!B:B,D330,'Forecast Data'!C:C,BJ$6)+SUMIFS('Forecast Data'!H:H,'Forecast Data'!B:B,D330,'Forecast Data'!C:C,BK$6)+SUMIFS('Forecast Data'!H:H,'Forecast Data'!B:B,D330,'Forecast Data'!C:C,BL$6)+SUMIFS('Forecast Data'!H:H,'Forecast Data'!B:B,D330,'Forecast Data'!C:C,BM$6)))/(SUMIFS('Forecast Data'!H:H,'Forecast Data'!B:B,D330,'Forecast Data'!C:C,BJ$6)+SUMIFS('Forecast Data'!H:H,'Forecast Data'!B:B,D330,'Forecast Data'!C:C,BK$6)+SUMIFS('Forecast Data'!H:H,'Forecast Data'!B:B,D330,'Forecast Data'!C:C,BL$6)+SUMIFS('Forecast Data'!H:H,'Forecast Data'!B:B,D330,'Forecast Data'!C:C,BM$6)),"")</f>
        <v/>
      </c>
      <c r="CF330" s="12">
        <f t="shared" si="72"/>
        <v>0</v>
      </c>
      <c r="CG330" s="12">
        <f t="shared" si="73"/>
        <v>0</v>
      </c>
      <c r="CH330" s="13">
        <f t="shared" si="74"/>
        <v>0</v>
      </c>
      <c r="CI330" s="13"/>
    </row>
    <row r="331" spans="1:87" ht="13.2">
      <c r="A331" s="1"/>
      <c r="B331" t="str">
        <f t="shared" si="75"/>
        <v>Easy To Use Products</v>
      </c>
      <c r="D331" t="s">
        <v>363</v>
      </c>
      <c r="E331" s="11">
        <f>SUMIFS('Fin Data'!F:F,'Fin Data'!A:A,D331)</f>
        <v>0</v>
      </c>
      <c r="F331" s="11">
        <f>SUMIFS('Fin Data with 6 week hist'!I:I,'Fin Data with 6 week hist'!$A:$A,$D331)</f>
        <v>0</v>
      </c>
      <c r="G331" s="11">
        <f>SUMIFS('Fin Data with 6 week hist'!J:J,'Fin Data with 6 week hist'!$A:$A,$D331)</f>
        <v>0</v>
      </c>
      <c r="H331" s="11">
        <f>SUMIFS('Fin Data with 6 week hist'!K:K,'Fin Data with 6 week hist'!$A:$A,$D331)+SUMIFS('Unit Cancellations'!D:D,'Unit Cancellations'!$B:$B,$D331)</f>
        <v>0</v>
      </c>
      <c r="I331" s="11">
        <f>SUMIFS('Fin Data with 6 week hist'!L:L,'Fin Data with 6 week hist'!$A:$A,$D331)+SUMIFS('Unit Cancellations'!E:E,'Unit Cancellations'!$B:$B,$D331)</f>
        <v>0</v>
      </c>
      <c r="J331" s="11">
        <f>SUMIFS('Fin Data with 6 week hist'!M:M,'Fin Data with 6 week hist'!$A:$A,$D331)+SUMIFS('Unit Cancellations'!F:F,'Unit Cancellations'!$B:$B,$D331)</f>
        <v>0</v>
      </c>
      <c r="K331" s="11">
        <f>SUMIFS('Fin Data with 6 week hist'!N:N,'Fin Data with 6 week hist'!$A:$A,$D331)+SUMIFS('Unit Cancellations'!G:G,'Unit Cancellations'!$B:$B,$D331)</f>
        <v>0</v>
      </c>
      <c r="L331" s="11">
        <f>SUMIFS('Fin Data'!AN:AN,'Fin Data'!A:A,D331)</f>
        <v>0</v>
      </c>
      <c r="M331" s="12">
        <f>IFERROR(SUMIFS('Fin Data'!AO:AO,'Fin Data'!A:A,D331),"")</f>
        <v>0</v>
      </c>
      <c r="N331" s="1"/>
      <c r="O331" s="11">
        <f t="shared" si="63"/>
        <v>0</v>
      </c>
      <c r="P331" s="12" t="str">
        <f t="shared" si="64"/>
        <v/>
      </c>
      <c r="Q331" s="1"/>
      <c r="R331" s="11">
        <f t="shared" si="65"/>
        <v>0</v>
      </c>
      <c r="S331" s="12" t="str">
        <f t="shared" si="66"/>
        <v/>
      </c>
      <c r="T331" s="11">
        <f t="shared" si="67"/>
        <v>0</v>
      </c>
      <c r="U331" s="1" t="e">
        <f t="shared" si="76"/>
        <v>#REF!</v>
      </c>
      <c r="V331" s="1"/>
      <c r="W331" s="11">
        <f>SUMIFS('Forecast Data'!$D:$D,'Forecast Data'!$C:$C,W$6,'Forecast Data'!$B:$B,$D331)</f>
        <v>0</v>
      </c>
      <c r="X331" s="11">
        <f>SUMIFS('Forecast Data'!$D:$D,'Forecast Data'!$C:$C,X$6,'Forecast Data'!$B:$B,$D331)</f>
        <v>0</v>
      </c>
      <c r="Y331" s="11">
        <f>SUMIFS('Forecast Data'!$D:$D,'Forecast Data'!$C:$C,Y$6,'Forecast Data'!$B:$B,$D331)</f>
        <v>0</v>
      </c>
      <c r="Z331" s="11">
        <f>SUMIFS('Forecast Data'!$D:$D,'Forecast Data'!$C:$C,Z$6,'Forecast Data'!$B:$B,$D331)</f>
        <v>0</v>
      </c>
      <c r="AA331" s="11">
        <f>SUMIFS('Forecast Data'!$D:$D,'Forecast Data'!$C:$C,AA$6,'Forecast Data'!$B:$B,$D331)</f>
        <v>0</v>
      </c>
      <c r="AB331" s="11">
        <f>SUMIFS('Forecast Data'!$D:$D,'Forecast Data'!$C:$C,AB$6,'Forecast Data'!$B:$B,$D331)</f>
        <v>0</v>
      </c>
      <c r="AC331" s="11">
        <f>SUMIFS('Forecast Data'!$D:$D,'Forecast Data'!$C:$C,AC$6,'Forecast Data'!$B:$B,$D331)</f>
        <v>0</v>
      </c>
      <c r="AD331" s="11">
        <f>SUMIFS('Forecast Data'!$D:$D,'Forecast Data'!$C:$C,AD$6,'Forecast Data'!$B:$B,$D331)</f>
        <v>0</v>
      </c>
      <c r="AE331" s="11">
        <f>SUMIFS('Forecast Data'!$D:$D,'Forecast Data'!$C:$C,AE$6,'Forecast Data'!$B:$B,$D331)</f>
        <v>0</v>
      </c>
      <c r="AF331" s="11">
        <f>SUMIFS('Forecast Data'!$D:$D,'Forecast Data'!$C:$C,AF$6,'Forecast Data'!$B:$B,$D331)</f>
        <v>0</v>
      </c>
      <c r="AG331" s="11">
        <f>SUMIFS('Forecast Data'!$D:$D,'Forecast Data'!$C:$C,AG$6,'Forecast Data'!$B:$B,$D331)</f>
        <v>0</v>
      </c>
      <c r="AH331" s="11">
        <f>SUMIFS('Forecast Data'!$D:$D,'Forecast Data'!$C:$C,AH$6,'Forecast Data'!$B:$B,$D331)</f>
        <v>0</v>
      </c>
      <c r="AI331" s="1"/>
      <c r="AJ331" s="12" t="str">
        <f>IF(SUMIFS('Forecast Data'!$E:$E,'Forecast Data'!$C:$C,AJ$6,'Forecast Data'!$B:$B,$D331)=0,"",SUMIFS('Forecast Data'!$E:$E,'Forecast Data'!$C:$C,AJ$6,'Forecast Data'!$B:$B,$D331))</f>
        <v/>
      </c>
      <c r="AK331" s="12" t="str">
        <f>IF(SUMIFS('Forecast Data'!$E:$E,'Forecast Data'!$C:$C,AK$6,'Forecast Data'!$B:$B,$D331)=0,"",SUMIFS('Forecast Data'!$E:$E,'Forecast Data'!$C:$C,AK$6,'Forecast Data'!$B:$B,$D331))</f>
        <v/>
      </c>
      <c r="AL331" s="12" t="str">
        <f>IF(SUMIFS('Forecast Data'!$E:$E,'Forecast Data'!$C:$C,AL$6,'Forecast Data'!$B:$B,$D331)=0,"",SUMIFS('Forecast Data'!$E:$E,'Forecast Data'!$C:$C,AL$6,'Forecast Data'!$B:$B,$D331))</f>
        <v/>
      </c>
      <c r="AM331" s="12" t="str">
        <f>IF(SUMIFS('Forecast Data'!$E:$E,'Forecast Data'!$C:$C,AM$6,'Forecast Data'!$B:$B,$D331)=0,"",SUMIFS('Forecast Data'!$E:$E,'Forecast Data'!$C:$C,AM$6,'Forecast Data'!$B:$B,$D331))</f>
        <v/>
      </c>
      <c r="AN331" s="12" t="str">
        <f>IF(SUMIFS('Forecast Data'!$E:$E,'Forecast Data'!$C:$C,AN$6,'Forecast Data'!$B:$B,$D331)=0,"",SUMIFS('Forecast Data'!$E:$E,'Forecast Data'!$C:$C,AN$6,'Forecast Data'!$B:$B,$D331))</f>
        <v/>
      </c>
      <c r="AO331" s="12" t="str">
        <f>IF(SUMIFS('Forecast Data'!$E:$E,'Forecast Data'!$C:$C,AO$6,'Forecast Data'!$B:$B,$D331)=0,"",SUMIFS('Forecast Data'!$E:$E,'Forecast Data'!$C:$C,AO$6,'Forecast Data'!$B:$B,$D331))</f>
        <v/>
      </c>
      <c r="AP331" s="12" t="str">
        <f>IF(SUMIFS('Forecast Data'!$E:$E,'Forecast Data'!$C:$C,AP$6,'Forecast Data'!$B:$B,$D331)=0,"",SUMIFS('Forecast Data'!$E:$E,'Forecast Data'!$C:$C,AP$6,'Forecast Data'!$B:$B,$D331))</f>
        <v/>
      </c>
      <c r="AQ331" s="12" t="str">
        <f>IF(SUMIFS('Forecast Data'!$E:$E,'Forecast Data'!$C:$C,AQ$6,'Forecast Data'!$B:$B,$D331)=0,"",SUMIFS('Forecast Data'!$E:$E,'Forecast Data'!$C:$C,AQ$6,'Forecast Data'!$B:$B,$D331))</f>
        <v/>
      </c>
      <c r="AR331" s="12" t="str">
        <f>IF(SUMIFS('Forecast Data'!$E:$E,'Forecast Data'!$C:$C,AR$6,'Forecast Data'!$B:$B,$D331)=0,"",SUMIFS('Forecast Data'!$E:$E,'Forecast Data'!$C:$C,AR$6,'Forecast Data'!$B:$B,$D331))</f>
        <v/>
      </c>
      <c r="AS331" s="12" t="str">
        <f>IF(SUMIFS('Forecast Data'!$E:$E,'Forecast Data'!$C:$C,AS$6,'Forecast Data'!$B:$B,$D331)=0,"",SUMIFS('Forecast Data'!$E:$E,'Forecast Data'!$C:$C,AS$6,'Forecast Data'!$B:$B,$D331))</f>
        <v/>
      </c>
      <c r="AT331" s="12" t="str">
        <f>IF(SUMIFS('Forecast Data'!$E:$E,'Forecast Data'!$C:$C,AT$6,'Forecast Data'!$B:$B,$D331)=0,"",SUMIFS('Forecast Data'!$E:$E,'Forecast Data'!$C:$C,AT$6,'Forecast Data'!$B:$B,$D331))</f>
        <v/>
      </c>
      <c r="AU331" s="12" t="str">
        <f>IF(SUMIFS('Forecast Data'!$E:$E,'Forecast Data'!$C:$C,AU$6,'Forecast Data'!$B:$B,$D331)=0,"",SUMIFS('Forecast Data'!$E:$E,'Forecast Data'!$C:$C,AU$6,'Forecast Data'!$B:$B,$D331))</f>
        <v/>
      </c>
      <c r="AV331" s="1"/>
      <c r="AW331" s="11">
        <f>SUMIFS('OP Units'!E:E,'OP Units'!$A:$A,$D331)</f>
        <v>0</v>
      </c>
      <c r="AX331" s="11">
        <f>SUMIFS('OP Units'!F:F,'OP Units'!$A:$A,$D331)</f>
        <v>0</v>
      </c>
      <c r="AY331" s="11">
        <f>SUMIFS('OP Units'!G:G,'OP Units'!$A:$A,$D331)</f>
        <v>0</v>
      </c>
      <c r="AZ331" s="11">
        <f>SUMIFS('OP Units'!H:H,'OP Units'!$A:$A,$D331)</f>
        <v>0</v>
      </c>
      <c r="BA331" s="11">
        <f>SUMIFS('OP Units'!I:I,'OP Units'!$A:$A,$D331)</f>
        <v>0</v>
      </c>
      <c r="BB331" s="11">
        <f>SUMIFS('OP Units'!J:J,'OP Units'!$A:$A,$D331)</f>
        <v>0</v>
      </c>
      <c r="BC331" s="11">
        <f>SUMIFS('OP Units'!K:K,'OP Units'!$A:$A,$D331)</f>
        <v>0</v>
      </c>
      <c r="BD331" s="11">
        <f>SUMIFS('OP Units'!L:L,'OP Units'!$A:$A,$D331)</f>
        <v>0</v>
      </c>
      <c r="BE331" s="11">
        <f>SUMIFS('OP Units'!M:M,'OP Units'!$A:$A,$D331)</f>
        <v>0</v>
      </c>
      <c r="BF331" s="11">
        <f>SUMIFS('OP Units'!N:N,'OP Units'!$A:$A,$D331)</f>
        <v>0</v>
      </c>
      <c r="BG331" s="11">
        <f>SUMIFS('OP Units'!O:O,'OP Units'!$A:$A,$D331)</f>
        <v>0</v>
      </c>
      <c r="BH331" s="11">
        <f>SUMIFS('OP Units'!P:P,'OP Units'!$A:$A,$D331)</f>
        <v>0</v>
      </c>
      <c r="BI331" s="1"/>
      <c r="BJ331" s="12" t="str">
        <f>IFERROR((SUMIFS('OP Units'!E:E,'OP Units'!$A:$A,$D331)-SUMIFS('Forecast Data'!$H:$H,'Forecast Data'!$C:$C,BJ$6,'Forecast Data'!$B:$B,$D331))/SUMIFS('Forecast Data'!$H:$H,'Forecast Data'!$C:$C,BJ$6,'Forecast Data'!$B:$B,$D331),"")</f>
        <v/>
      </c>
      <c r="BK331" s="12" t="str">
        <f>IFERROR((SUMIFS('OP Units'!F:F,'OP Units'!$A:$A,$D331)-SUMIFS('Forecast Data'!$H:$H,'Forecast Data'!$C:$C,BK$6,'Forecast Data'!$B:$B,$D331))/SUMIFS('Forecast Data'!$H:$H,'Forecast Data'!$C:$C,BK$6,'Forecast Data'!$B:$B,$D331),"")</f>
        <v/>
      </c>
      <c r="BL331" s="12" t="str">
        <f>IFERROR((SUMIFS('OP Units'!G:G,'OP Units'!$A:$A,$D331)-SUMIFS('Forecast Data'!$H:$H,'Forecast Data'!$C:$C,BL$6,'Forecast Data'!$B:$B,$D331))/SUMIFS('Forecast Data'!$H:$H,'Forecast Data'!$C:$C,BL$6,'Forecast Data'!$B:$B,$D331),"")</f>
        <v/>
      </c>
      <c r="BM331" s="12" t="str">
        <f>IFERROR((SUMIFS('OP Units'!H:H,'OP Units'!$A:$A,$D331)-SUMIFS('Forecast Data'!$H:$H,'Forecast Data'!$C:$C,BM$6,'Forecast Data'!$B:$B,$D331))/SUMIFS('Forecast Data'!$H:$H,'Forecast Data'!$C:$C,BM$6,'Forecast Data'!$B:$B,$D331),"")</f>
        <v/>
      </c>
      <c r="BN331" s="12" t="str">
        <f>IFERROR((SUMIFS('OP Units'!I:I,'OP Units'!$A:$A,$D331)-SUMIFS('Forecast Data'!$H:$H,'Forecast Data'!$C:$C,BN$6,'Forecast Data'!$B:$B,$D331))/SUMIFS('Forecast Data'!$H:$H,'Forecast Data'!$C:$C,BN$6,'Forecast Data'!$B:$B,$D331),"")</f>
        <v/>
      </c>
      <c r="BO331" s="12" t="str">
        <f>IFERROR((SUMIFS('OP Units'!J:J,'OP Units'!$A:$A,$D331)-SUMIFS('Forecast Data'!$H:$H,'Forecast Data'!$C:$C,BO$6,'Forecast Data'!$B:$B,$D331))/SUMIFS('Forecast Data'!$H:$H,'Forecast Data'!$C:$C,BO$6,'Forecast Data'!$B:$B,$D331),"")</f>
        <v/>
      </c>
      <c r="BP331" s="12" t="str">
        <f>IFERROR((SUMIFS('OP Units'!K:K,'OP Units'!$A:$A,$D331)-SUMIFS('Forecast Data'!$H:$H,'Forecast Data'!$C:$C,BP$6,'Forecast Data'!$B:$B,$D331))/SUMIFS('Forecast Data'!$H:$H,'Forecast Data'!$C:$C,BP$6,'Forecast Data'!$B:$B,$D331),"")</f>
        <v/>
      </c>
      <c r="BQ331" s="12" t="str">
        <f>IFERROR((SUMIFS('OP Units'!L:L,'OP Units'!$A:$A,$D331)-SUMIFS('Forecast Data'!$H:$H,'Forecast Data'!$C:$C,BQ$6,'Forecast Data'!$B:$B,$D331))/SUMIFS('Forecast Data'!$H:$H,'Forecast Data'!$C:$C,BQ$6,'Forecast Data'!$B:$B,$D331),"")</f>
        <v/>
      </c>
      <c r="BR331" s="12" t="str">
        <f>IFERROR((SUMIFS('OP Units'!M:M,'OP Units'!$A:$A,$D331)-SUMIFS('Forecast Data'!$H:$H,'Forecast Data'!$C:$C,BR$6,'Forecast Data'!$B:$B,$D331))/SUMIFS('Forecast Data'!$H:$H,'Forecast Data'!$C:$C,BR$6,'Forecast Data'!$B:$B,$D331),"")</f>
        <v/>
      </c>
      <c r="BS331" s="12" t="str">
        <f>IFERROR((SUMIFS('OP Units'!N:N,'OP Units'!$A:$A,$D331)-SUMIFS('Forecast Data'!$H:$H,'Forecast Data'!$C:$C,BS$6,'Forecast Data'!$B:$B,$D331))/SUMIFS('Forecast Data'!$H:$H,'Forecast Data'!$C:$C,BS$6,'Forecast Data'!$B:$B,$D331),"")</f>
        <v/>
      </c>
      <c r="BT331" s="12" t="str">
        <f>IFERROR((SUMIFS('OP Units'!O:O,'OP Units'!$A:$A,$D331)-SUMIFS('Forecast Data'!$H:$H,'Forecast Data'!$C:$C,BT$6,'Forecast Data'!$B:$B,$D331))/SUMIFS('Forecast Data'!$H:$H,'Forecast Data'!$C:$C,BT$6,'Forecast Data'!$B:$B,$D331),"")</f>
        <v/>
      </c>
      <c r="BU331" s="12" t="str">
        <f>IFERROR((SUMIFS('OP Units'!P:P,'OP Units'!$A:$A,$D331)-SUMIFS('Forecast Data'!$H:$H,'Forecast Data'!$C:$C,BU$6,'Forecast Data'!$B:$B,$D331))/SUMIFS('Forecast Data'!$H:$H,'Forecast Data'!$C:$C,BU$6,'Forecast Data'!$B:$B,$D331),"")</f>
        <v/>
      </c>
      <c r="BV331" s="12"/>
      <c r="BW331" s="11">
        <f>(SUMIFS('Forecast Data'!H:H,'Forecast Data'!B:B,D331,'Forecast Data'!C:C,BK$6)+SUMIFS('Forecast Data'!H:H,'Forecast Data'!B:B,D331,'Forecast Data'!C:C,BL$6)+SUMIFS('Forecast Data'!H:H,'Forecast Data'!B:B,D331,'Forecast Data'!C:C,BM$6)+SUMIFS('Forecast Data'!H:H,'Forecast Data'!B:B,D331,'Forecast Data'!C:C,BN$6)+SUMIFS('Forecast Data'!H:H,'Forecast Data'!B:B,D331,'Forecast Data'!C:C,BO$6)+SUMIFS('Forecast Data'!H:H,'Forecast Data'!B:B,D331,'Forecast Data'!C:C,BP$6)+SUMIFS('Forecast Data'!H:H,'Forecast Data'!B:B,D331,'Forecast Data'!C:C,BQ$6)+SUMIFS('Forecast Data'!H:H,'Forecast Data'!B:B,D331,'Forecast Data'!C:C,BJ$6))/8</f>
        <v>0</v>
      </c>
      <c r="BX331" s="12" t="str">
        <f>IFERROR((SUM(W331:AD331)-(SUMIFS('Forecast Data'!H:H,'Forecast Data'!B:B,B331,'Forecast Data'!C:C,BJ$6)+SUMIFS('Forecast Data'!H:H,'Forecast Data'!B:B,B331,'Forecast Data'!C:C,BK$6)+SUMIFS('Forecast Data'!H:H,'Forecast Data'!B:B,B331,'Forecast Data'!C:C,BL$6)+SUMIFS('Forecast Data'!H:H,'Forecast Data'!B:B,B331,'Forecast Data'!C:C,BM$6)+SUMIFS('Forecast Data'!H:H,'Forecast Data'!B:B,B331,'Forecast Data'!C:C,BN$6)+SUMIFS('Forecast Data'!H:H,'Forecast Data'!B:B,B331,'Forecast Data'!C:C,BO$6)+SUMIFS('Forecast Data'!H:H,'Forecast Data'!B:B,B331,'Forecast Data'!C:C,BP$6)+SUMIFS('Forecast Data'!H:H,'Forecast Data'!B:B,B331,'Forecast Data'!C:C,BQ$6)))/(SUMIFS('Forecast Data'!H:H,'Forecast Data'!B:B,B331,'Forecast Data'!C:C,BJ$6)+SUMIFS('Forecast Data'!H:H,'Forecast Data'!B:B,B331,'Forecast Data'!C:C,BK$6)+SUMIFS('Forecast Data'!H:H,'Forecast Data'!B:B,B331,'Forecast Data'!C:C,BL$6)+SUMIFS('Forecast Data'!H:H,'Forecast Data'!B:B,B331,'Forecast Data'!C:C,BM$6)+SUMIFS('Forecast Data'!H:H,'Forecast Data'!B:B,B331,'Forecast Data'!C:C,BN$6)+SUMIFS('Forecast Data'!H:H,'Forecast Data'!B:B,B331,'Forecast Data'!C:C,BO$6)+SUMIFS('Forecast Data'!H:H,'Forecast Data'!B:B,B331,'Forecast Data'!C:C,BP$6)+SUMIFS('Forecast Data'!H:H,'Forecast Data'!B:B,B331,'Forecast Data'!C:C,BQ$6)),"")</f>
        <v/>
      </c>
      <c r="BY331" s="12">
        <f t="shared" si="68"/>
        <v>0</v>
      </c>
      <c r="BZ331" s="16">
        <f t="shared" si="69"/>
        <v>0</v>
      </c>
      <c r="CA331" s="13">
        <f t="shared" si="70"/>
        <v>0</v>
      </c>
      <c r="CB331" s="12">
        <f t="shared" si="71"/>
        <v>0</v>
      </c>
      <c r="CC331" s="12"/>
      <c r="CD331" s="11">
        <f>(SUMIFS('Forecast Data'!H:H,'Forecast Data'!B:B,D331,'Forecast Data'!C:C,BK$6)+SUMIFS('Forecast Data'!H:H,'Forecast Data'!B:B,D331,'Forecast Data'!C:C,BL$6)+SUMIFS('Forecast Data'!H:H,'Forecast Data'!B:B,D331,'Forecast Data'!C:C,BM$6)+SUMIFS('Forecast Data'!H:H,'Forecast Data'!B:B,D331,'Forecast Data'!C:C,BJ$6))/4</f>
        <v>0</v>
      </c>
      <c r="CE331" s="12" t="str">
        <f>IFERROR((SUM(W331:Z331)-(SUMIFS('Forecast Data'!H:H,'Forecast Data'!B:B,D331,'Forecast Data'!C:C,BJ$6)+SUMIFS('Forecast Data'!H:H,'Forecast Data'!B:B,D331,'Forecast Data'!C:C,BK$6)+SUMIFS('Forecast Data'!H:H,'Forecast Data'!B:B,D331,'Forecast Data'!C:C,BL$6)+SUMIFS('Forecast Data'!H:H,'Forecast Data'!B:B,D331,'Forecast Data'!C:C,BM$6)))/(SUMIFS('Forecast Data'!H:H,'Forecast Data'!B:B,D331,'Forecast Data'!C:C,BJ$6)+SUMIFS('Forecast Data'!H:H,'Forecast Data'!B:B,D331,'Forecast Data'!C:C,BK$6)+SUMIFS('Forecast Data'!H:H,'Forecast Data'!B:B,D331,'Forecast Data'!C:C,BL$6)+SUMIFS('Forecast Data'!H:H,'Forecast Data'!B:B,D331,'Forecast Data'!C:C,BM$6)),"")</f>
        <v/>
      </c>
      <c r="CF331" s="12">
        <f t="shared" si="72"/>
        <v>0</v>
      </c>
      <c r="CG331" s="12">
        <f t="shared" si="73"/>
        <v>0</v>
      </c>
      <c r="CH331" s="13">
        <f t="shared" si="74"/>
        <v>0</v>
      </c>
      <c r="CI331" s="13"/>
    </row>
    <row r="332" spans="1:87" ht="13.2">
      <c r="A332" s="1"/>
      <c r="B332" t="str">
        <f t="shared" si="75"/>
        <v>ES Originals</v>
      </c>
      <c r="D332" t="s">
        <v>364</v>
      </c>
      <c r="E332" s="11">
        <f>SUMIFS('Fin Data'!F:F,'Fin Data'!A:A,D332)</f>
        <v>0</v>
      </c>
      <c r="F332" s="11">
        <f>SUMIFS('Fin Data with 6 week hist'!I:I,'Fin Data with 6 week hist'!$A:$A,$D332)</f>
        <v>0</v>
      </c>
      <c r="G332" s="11">
        <f>SUMIFS('Fin Data with 6 week hist'!J:J,'Fin Data with 6 week hist'!$A:$A,$D332)</f>
        <v>0</v>
      </c>
      <c r="H332" s="11">
        <f>SUMIFS('Fin Data with 6 week hist'!K:K,'Fin Data with 6 week hist'!$A:$A,$D332)+SUMIFS('Unit Cancellations'!D:D,'Unit Cancellations'!$B:$B,$D332)</f>
        <v>0</v>
      </c>
      <c r="I332" s="11">
        <f>SUMIFS('Fin Data with 6 week hist'!L:L,'Fin Data with 6 week hist'!$A:$A,$D332)+SUMIFS('Unit Cancellations'!E:E,'Unit Cancellations'!$B:$B,$D332)</f>
        <v>0</v>
      </c>
      <c r="J332" s="11">
        <f>SUMIFS('Fin Data with 6 week hist'!M:M,'Fin Data with 6 week hist'!$A:$A,$D332)+SUMIFS('Unit Cancellations'!F:F,'Unit Cancellations'!$B:$B,$D332)</f>
        <v>0</v>
      </c>
      <c r="K332" s="11">
        <f>SUMIFS('Fin Data with 6 week hist'!N:N,'Fin Data with 6 week hist'!$A:$A,$D332)+SUMIFS('Unit Cancellations'!G:G,'Unit Cancellations'!$B:$B,$D332)</f>
        <v>0</v>
      </c>
      <c r="L332" s="11">
        <f>SUMIFS('Fin Data'!AN:AN,'Fin Data'!A:A,D332)</f>
        <v>0</v>
      </c>
      <c r="M332" s="12">
        <f>IFERROR(SUMIFS('Fin Data'!AO:AO,'Fin Data'!A:A,D332),"")</f>
        <v>0</v>
      </c>
      <c r="N332" s="1"/>
      <c r="O332" s="11">
        <f t="shared" si="63"/>
        <v>0</v>
      </c>
      <c r="P332" s="12" t="str">
        <f t="shared" si="64"/>
        <v/>
      </c>
      <c r="Q332" s="1"/>
      <c r="R332" s="11">
        <f t="shared" si="65"/>
        <v>0</v>
      </c>
      <c r="S332" s="12" t="str">
        <f t="shared" si="66"/>
        <v/>
      </c>
      <c r="T332" s="11">
        <f t="shared" si="67"/>
        <v>0</v>
      </c>
      <c r="U332" s="1" t="e">
        <f t="shared" si="76"/>
        <v>#REF!</v>
      </c>
      <c r="V332" s="1"/>
      <c r="W332" s="11">
        <f>SUMIFS('Forecast Data'!$D:$D,'Forecast Data'!$C:$C,W$6,'Forecast Data'!$B:$B,$D332)</f>
        <v>0</v>
      </c>
      <c r="X332" s="11">
        <f>SUMIFS('Forecast Data'!$D:$D,'Forecast Data'!$C:$C,X$6,'Forecast Data'!$B:$B,$D332)</f>
        <v>0</v>
      </c>
      <c r="Y332" s="11">
        <f>SUMIFS('Forecast Data'!$D:$D,'Forecast Data'!$C:$C,Y$6,'Forecast Data'!$B:$B,$D332)</f>
        <v>0</v>
      </c>
      <c r="Z332" s="11">
        <f>SUMIFS('Forecast Data'!$D:$D,'Forecast Data'!$C:$C,Z$6,'Forecast Data'!$B:$B,$D332)</f>
        <v>0</v>
      </c>
      <c r="AA332" s="11">
        <f>SUMIFS('Forecast Data'!$D:$D,'Forecast Data'!$C:$C,AA$6,'Forecast Data'!$B:$B,$D332)</f>
        <v>0</v>
      </c>
      <c r="AB332" s="11">
        <f>SUMIFS('Forecast Data'!$D:$D,'Forecast Data'!$C:$C,AB$6,'Forecast Data'!$B:$B,$D332)</f>
        <v>0</v>
      </c>
      <c r="AC332" s="11">
        <f>SUMIFS('Forecast Data'!$D:$D,'Forecast Data'!$C:$C,AC$6,'Forecast Data'!$B:$B,$D332)</f>
        <v>0</v>
      </c>
      <c r="AD332" s="11">
        <f>SUMIFS('Forecast Data'!$D:$D,'Forecast Data'!$C:$C,AD$6,'Forecast Data'!$B:$B,$D332)</f>
        <v>0</v>
      </c>
      <c r="AE332" s="11">
        <f>SUMIFS('Forecast Data'!$D:$D,'Forecast Data'!$C:$C,AE$6,'Forecast Data'!$B:$B,$D332)</f>
        <v>0</v>
      </c>
      <c r="AF332" s="11">
        <f>SUMIFS('Forecast Data'!$D:$D,'Forecast Data'!$C:$C,AF$6,'Forecast Data'!$B:$B,$D332)</f>
        <v>0</v>
      </c>
      <c r="AG332" s="11">
        <f>SUMIFS('Forecast Data'!$D:$D,'Forecast Data'!$C:$C,AG$6,'Forecast Data'!$B:$B,$D332)</f>
        <v>0</v>
      </c>
      <c r="AH332" s="11">
        <f>SUMIFS('Forecast Data'!$D:$D,'Forecast Data'!$C:$C,AH$6,'Forecast Data'!$B:$B,$D332)</f>
        <v>0</v>
      </c>
      <c r="AI332" s="1"/>
      <c r="AJ332" s="12" t="str">
        <f>IF(SUMIFS('Forecast Data'!$E:$E,'Forecast Data'!$C:$C,AJ$6,'Forecast Data'!$B:$B,$D332)=0,"",SUMIFS('Forecast Data'!$E:$E,'Forecast Data'!$C:$C,AJ$6,'Forecast Data'!$B:$B,$D332))</f>
        <v/>
      </c>
      <c r="AK332" s="12" t="str">
        <f>IF(SUMIFS('Forecast Data'!$E:$E,'Forecast Data'!$C:$C,AK$6,'Forecast Data'!$B:$B,$D332)=0,"",SUMIFS('Forecast Data'!$E:$E,'Forecast Data'!$C:$C,AK$6,'Forecast Data'!$B:$B,$D332))</f>
        <v/>
      </c>
      <c r="AL332" s="12" t="str">
        <f>IF(SUMIFS('Forecast Data'!$E:$E,'Forecast Data'!$C:$C,AL$6,'Forecast Data'!$B:$B,$D332)=0,"",SUMIFS('Forecast Data'!$E:$E,'Forecast Data'!$C:$C,AL$6,'Forecast Data'!$B:$B,$D332))</f>
        <v/>
      </c>
      <c r="AM332" s="12" t="str">
        <f>IF(SUMIFS('Forecast Data'!$E:$E,'Forecast Data'!$C:$C,AM$6,'Forecast Data'!$B:$B,$D332)=0,"",SUMIFS('Forecast Data'!$E:$E,'Forecast Data'!$C:$C,AM$6,'Forecast Data'!$B:$B,$D332))</f>
        <v/>
      </c>
      <c r="AN332" s="12" t="str">
        <f>IF(SUMIFS('Forecast Data'!$E:$E,'Forecast Data'!$C:$C,AN$6,'Forecast Data'!$B:$B,$D332)=0,"",SUMIFS('Forecast Data'!$E:$E,'Forecast Data'!$C:$C,AN$6,'Forecast Data'!$B:$B,$D332))</f>
        <v/>
      </c>
      <c r="AO332" s="12" t="str">
        <f>IF(SUMIFS('Forecast Data'!$E:$E,'Forecast Data'!$C:$C,AO$6,'Forecast Data'!$B:$B,$D332)=0,"",SUMIFS('Forecast Data'!$E:$E,'Forecast Data'!$C:$C,AO$6,'Forecast Data'!$B:$B,$D332))</f>
        <v/>
      </c>
      <c r="AP332" s="12" t="str">
        <f>IF(SUMIFS('Forecast Data'!$E:$E,'Forecast Data'!$C:$C,AP$6,'Forecast Data'!$B:$B,$D332)=0,"",SUMIFS('Forecast Data'!$E:$E,'Forecast Data'!$C:$C,AP$6,'Forecast Data'!$B:$B,$D332))</f>
        <v/>
      </c>
      <c r="AQ332" s="12" t="str">
        <f>IF(SUMIFS('Forecast Data'!$E:$E,'Forecast Data'!$C:$C,AQ$6,'Forecast Data'!$B:$B,$D332)=0,"",SUMIFS('Forecast Data'!$E:$E,'Forecast Data'!$C:$C,AQ$6,'Forecast Data'!$B:$B,$D332))</f>
        <v/>
      </c>
      <c r="AR332" s="12" t="str">
        <f>IF(SUMIFS('Forecast Data'!$E:$E,'Forecast Data'!$C:$C,AR$6,'Forecast Data'!$B:$B,$D332)=0,"",SUMIFS('Forecast Data'!$E:$E,'Forecast Data'!$C:$C,AR$6,'Forecast Data'!$B:$B,$D332))</f>
        <v/>
      </c>
      <c r="AS332" s="12" t="str">
        <f>IF(SUMIFS('Forecast Data'!$E:$E,'Forecast Data'!$C:$C,AS$6,'Forecast Data'!$B:$B,$D332)=0,"",SUMIFS('Forecast Data'!$E:$E,'Forecast Data'!$C:$C,AS$6,'Forecast Data'!$B:$B,$D332))</f>
        <v/>
      </c>
      <c r="AT332" s="12" t="str">
        <f>IF(SUMIFS('Forecast Data'!$E:$E,'Forecast Data'!$C:$C,AT$6,'Forecast Data'!$B:$B,$D332)=0,"",SUMIFS('Forecast Data'!$E:$E,'Forecast Data'!$C:$C,AT$6,'Forecast Data'!$B:$B,$D332))</f>
        <v/>
      </c>
      <c r="AU332" s="12" t="str">
        <f>IF(SUMIFS('Forecast Data'!$E:$E,'Forecast Data'!$C:$C,AU$6,'Forecast Data'!$B:$B,$D332)=0,"",SUMIFS('Forecast Data'!$E:$E,'Forecast Data'!$C:$C,AU$6,'Forecast Data'!$B:$B,$D332))</f>
        <v/>
      </c>
      <c r="AV332" s="1"/>
      <c r="AW332" s="11">
        <f>SUMIFS('OP Units'!E:E,'OP Units'!$A:$A,$D332)</f>
        <v>0</v>
      </c>
      <c r="AX332" s="11">
        <f>SUMIFS('OP Units'!F:F,'OP Units'!$A:$A,$D332)</f>
        <v>0</v>
      </c>
      <c r="AY332" s="11">
        <f>SUMIFS('OP Units'!G:G,'OP Units'!$A:$A,$D332)</f>
        <v>0</v>
      </c>
      <c r="AZ332" s="11">
        <f>SUMIFS('OP Units'!H:H,'OP Units'!$A:$A,$D332)</f>
        <v>0</v>
      </c>
      <c r="BA332" s="11">
        <f>SUMIFS('OP Units'!I:I,'OP Units'!$A:$A,$D332)</f>
        <v>0</v>
      </c>
      <c r="BB332" s="11">
        <f>SUMIFS('OP Units'!J:J,'OP Units'!$A:$A,$D332)</f>
        <v>0</v>
      </c>
      <c r="BC332" s="11">
        <f>SUMIFS('OP Units'!K:K,'OP Units'!$A:$A,$D332)</f>
        <v>0</v>
      </c>
      <c r="BD332" s="11">
        <f>SUMIFS('OP Units'!L:L,'OP Units'!$A:$A,$D332)</f>
        <v>0</v>
      </c>
      <c r="BE332" s="11">
        <f>SUMIFS('OP Units'!M:M,'OP Units'!$A:$A,$D332)</f>
        <v>0</v>
      </c>
      <c r="BF332" s="11">
        <f>SUMIFS('OP Units'!N:N,'OP Units'!$A:$A,$D332)</f>
        <v>0</v>
      </c>
      <c r="BG332" s="11">
        <f>SUMIFS('OP Units'!O:O,'OP Units'!$A:$A,$D332)</f>
        <v>0</v>
      </c>
      <c r="BH332" s="11">
        <f>SUMIFS('OP Units'!P:P,'OP Units'!$A:$A,$D332)</f>
        <v>0</v>
      </c>
      <c r="BI332" s="1"/>
      <c r="BJ332" s="12" t="str">
        <f>IFERROR((SUMIFS('OP Units'!E:E,'OP Units'!$A:$A,$D332)-SUMIFS('Forecast Data'!$H:$H,'Forecast Data'!$C:$C,BJ$6,'Forecast Data'!$B:$B,$D332))/SUMIFS('Forecast Data'!$H:$H,'Forecast Data'!$C:$C,BJ$6,'Forecast Data'!$B:$B,$D332),"")</f>
        <v/>
      </c>
      <c r="BK332" s="12" t="str">
        <f>IFERROR((SUMIFS('OP Units'!F:F,'OP Units'!$A:$A,$D332)-SUMIFS('Forecast Data'!$H:$H,'Forecast Data'!$C:$C,BK$6,'Forecast Data'!$B:$B,$D332))/SUMIFS('Forecast Data'!$H:$H,'Forecast Data'!$C:$C,BK$6,'Forecast Data'!$B:$B,$D332),"")</f>
        <v/>
      </c>
      <c r="BL332" s="12" t="str">
        <f>IFERROR((SUMIFS('OP Units'!G:G,'OP Units'!$A:$A,$D332)-SUMIFS('Forecast Data'!$H:$H,'Forecast Data'!$C:$C,BL$6,'Forecast Data'!$B:$B,$D332))/SUMIFS('Forecast Data'!$H:$H,'Forecast Data'!$C:$C,BL$6,'Forecast Data'!$B:$B,$D332),"")</f>
        <v/>
      </c>
      <c r="BM332" s="12" t="str">
        <f>IFERROR((SUMIFS('OP Units'!H:H,'OP Units'!$A:$A,$D332)-SUMIFS('Forecast Data'!$H:$H,'Forecast Data'!$C:$C,BM$6,'Forecast Data'!$B:$B,$D332))/SUMIFS('Forecast Data'!$H:$H,'Forecast Data'!$C:$C,BM$6,'Forecast Data'!$B:$B,$D332),"")</f>
        <v/>
      </c>
      <c r="BN332" s="12" t="str">
        <f>IFERROR((SUMIFS('OP Units'!I:I,'OP Units'!$A:$A,$D332)-SUMIFS('Forecast Data'!$H:$H,'Forecast Data'!$C:$C,BN$6,'Forecast Data'!$B:$B,$D332))/SUMIFS('Forecast Data'!$H:$H,'Forecast Data'!$C:$C,BN$6,'Forecast Data'!$B:$B,$D332),"")</f>
        <v/>
      </c>
      <c r="BO332" s="12" t="str">
        <f>IFERROR((SUMIFS('OP Units'!J:J,'OP Units'!$A:$A,$D332)-SUMIFS('Forecast Data'!$H:$H,'Forecast Data'!$C:$C,BO$6,'Forecast Data'!$B:$B,$D332))/SUMIFS('Forecast Data'!$H:$H,'Forecast Data'!$C:$C,BO$6,'Forecast Data'!$B:$B,$D332),"")</f>
        <v/>
      </c>
      <c r="BP332" s="12" t="str">
        <f>IFERROR((SUMIFS('OP Units'!K:K,'OP Units'!$A:$A,$D332)-SUMIFS('Forecast Data'!$H:$H,'Forecast Data'!$C:$C,BP$6,'Forecast Data'!$B:$B,$D332))/SUMIFS('Forecast Data'!$H:$H,'Forecast Data'!$C:$C,BP$6,'Forecast Data'!$B:$B,$D332),"")</f>
        <v/>
      </c>
      <c r="BQ332" s="12" t="str">
        <f>IFERROR((SUMIFS('OP Units'!L:L,'OP Units'!$A:$A,$D332)-SUMIFS('Forecast Data'!$H:$H,'Forecast Data'!$C:$C,BQ$6,'Forecast Data'!$B:$B,$D332))/SUMIFS('Forecast Data'!$H:$H,'Forecast Data'!$C:$C,BQ$6,'Forecast Data'!$B:$B,$D332),"")</f>
        <v/>
      </c>
      <c r="BR332" s="12" t="str">
        <f>IFERROR((SUMIFS('OP Units'!M:M,'OP Units'!$A:$A,$D332)-SUMIFS('Forecast Data'!$H:$H,'Forecast Data'!$C:$C,BR$6,'Forecast Data'!$B:$B,$D332))/SUMIFS('Forecast Data'!$H:$H,'Forecast Data'!$C:$C,BR$6,'Forecast Data'!$B:$B,$D332),"")</f>
        <v/>
      </c>
      <c r="BS332" s="12" t="str">
        <f>IFERROR((SUMIFS('OP Units'!N:N,'OP Units'!$A:$A,$D332)-SUMIFS('Forecast Data'!$H:$H,'Forecast Data'!$C:$C,BS$6,'Forecast Data'!$B:$B,$D332))/SUMIFS('Forecast Data'!$H:$H,'Forecast Data'!$C:$C,BS$6,'Forecast Data'!$B:$B,$D332),"")</f>
        <v/>
      </c>
      <c r="BT332" s="12" t="str">
        <f>IFERROR((SUMIFS('OP Units'!O:O,'OP Units'!$A:$A,$D332)-SUMIFS('Forecast Data'!$H:$H,'Forecast Data'!$C:$C,BT$6,'Forecast Data'!$B:$B,$D332))/SUMIFS('Forecast Data'!$H:$H,'Forecast Data'!$C:$C,BT$6,'Forecast Data'!$B:$B,$D332),"")</f>
        <v/>
      </c>
      <c r="BU332" s="12" t="str">
        <f>IFERROR((SUMIFS('OP Units'!P:P,'OP Units'!$A:$A,$D332)-SUMIFS('Forecast Data'!$H:$H,'Forecast Data'!$C:$C,BU$6,'Forecast Data'!$B:$B,$D332))/SUMIFS('Forecast Data'!$H:$H,'Forecast Data'!$C:$C,BU$6,'Forecast Data'!$B:$B,$D332),"")</f>
        <v/>
      </c>
      <c r="BV332" s="12"/>
      <c r="BW332" s="11">
        <f>(SUMIFS('Forecast Data'!H:H,'Forecast Data'!B:B,D332,'Forecast Data'!C:C,BK$6)+SUMIFS('Forecast Data'!H:H,'Forecast Data'!B:B,D332,'Forecast Data'!C:C,BL$6)+SUMIFS('Forecast Data'!H:H,'Forecast Data'!B:B,D332,'Forecast Data'!C:C,BM$6)+SUMIFS('Forecast Data'!H:H,'Forecast Data'!B:B,D332,'Forecast Data'!C:C,BN$6)+SUMIFS('Forecast Data'!H:H,'Forecast Data'!B:B,D332,'Forecast Data'!C:C,BO$6)+SUMIFS('Forecast Data'!H:H,'Forecast Data'!B:B,D332,'Forecast Data'!C:C,BP$6)+SUMIFS('Forecast Data'!H:H,'Forecast Data'!B:B,D332,'Forecast Data'!C:C,BQ$6)+SUMIFS('Forecast Data'!H:H,'Forecast Data'!B:B,D332,'Forecast Data'!C:C,BJ$6))/8</f>
        <v>0</v>
      </c>
      <c r="BX332" s="12" t="str">
        <f>IFERROR((SUM(W332:AD332)-(SUMIFS('Forecast Data'!H:H,'Forecast Data'!B:B,B332,'Forecast Data'!C:C,BJ$6)+SUMIFS('Forecast Data'!H:H,'Forecast Data'!B:B,B332,'Forecast Data'!C:C,BK$6)+SUMIFS('Forecast Data'!H:H,'Forecast Data'!B:B,B332,'Forecast Data'!C:C,BL$6)+SUMIFS('Forecast Data'!H:H,'Forecast Data'!B:B,B332,'Forecast Data'!C:C,BM$6)+SUMIFS('Forecast Data'!H:H,'Forecast Data'!B:B,B332,'Forecast Data'!C:C,BN$6)+SUMIFS('Forecast Data'!H:H,'Forecast Data'!B:B,B332,'Forecast Data'!C:C,BO$6)+SUMIFS('Forecast Data'!H:H,'Forecast Data'!B:B,B332,'Forecast Data'!C:C,BP$6)+SUMIFS('Forecast Data'!H:H,'Forecast Data'!B:B,B332,'Forecast Data'!C:C,BQ$6)))/(SUMIFS('Forecast Data'!H:H,'Forecast Data'!B:B,B332,'Forecast Data'!C:C,BJ$6)+SUMIFS('Forecast Data'!H:H,'Forecast Data'!B:B,B332,'Forecast Data'!C:C,BK$6)+SUMIFS('Forecast Data'!H:H,'Forecast Data'!B:B,B332,'Forecast Data'!C:C,BL$6)+SUMIFS('Forecast Data'!H:H,'Forecast Data'!B:B,B332,'Forecast Data'!C:C,BM$6)+SUMIFS('Forecast Data'!H:H,'Forecast Data'!B:B,B332,'Forecast Data'!C:C,BN$6)+SUMIFS('Forecast Data'!H:H,'Forecast Data'!B:B,B332,'Forecast Data'!C:C,BO$6)+SUMIFS('Forecast Data'!H:H,'Forecast Data'!B:B,B332,'Forecast Data'!C:C,BP$6)+SUMIFS('Forecast Data'!H:H,'Forecast Data'!B:B,B332,'Forecast Data'!C:C,BQ$6)),"")</f>
        <v/>
      </c>
      <c r="BY332" s="12">
        <f t="shared" si="68"/>
        <v>0</v>
      </c>
      <c r="BZ332" s="16">
        <f t="shared" si="69"/>
        <v>0</v>
      </c>
      <c r="CA332" s="13">
        <f t="shared" si="70"/>
        <v>0</v>
      </c>
      <c r="CB332" s="12">
        <f t="shared" si="71"/>
        <v>0</v>
      </c>
      <c r="CC332" s="12"/>
      <c r="CD332" s="11">
        <f>(SUMIFS('Forecast Data'!H:H,'Forecast Data'!B:B,D332,'Forecast Data'!C:C,BK$6)+SUMIFS('Forecast Data'!H:H,'Forecast Data'!B:B,D332,'Forecast Data'!C:C,BL$6)+SUMIFS('Forecast Data'!H:H,'Forecast Data'!B:B,D332,'Forecast Data'!C:C,BM$6)+SUMIFS('Forecast Data'!H:H,'Forecast Data'!B:B,D332,'Forecast Data'!C:C,BJ$6))/4</f>
        <v>0</v>
      </c>
      <c r="CE332" s="12" t="str">
        <f>IFERROR((SUM(W332:Z332)-(SUMIFS('Forecast Data'!H:H,'Forecast Data'!B:B,D332,'Forecast Data'!C:C,BJ$6)+SUMIFS('Forecast Data'!H:H,'Forecast Data'!B:B,D332,'Forecast Data'!C:C,BK$6)+SUMIFS('Forecast Data'!H:H,'Forecast Data'!B:B,D332,'Forecast Data'!C:C,BL$6)+SUMIFS('Forecast Data'!H:H,'Forecast Data'!B:B,D332,'Forecast Data'!C:C,BM$6)))/(SUMIFS('Forecast Data'!H:H,'Forecast Data'!B:B,D332,'Forecast Data'!C:C,BJ$6)+SUMIFS('Forecast Data'!H:H,'Forecast Data'!B:B,D332,'Forecast Data'!C:C,BK$6)+SUMIFS('Forecast Data'!H:H,'Forecast Data'!B:B,D332,'Forecast Data'!C:C,BL$6)+SUMIFS('Forecast Data'!H:H,'Forecast Data'!B:B,D332,'Forecast Data'!C:C,BM$6)),"")</f>
        <v/>
      </c>
      <c r="CF332" s="12">
        <f t="shared" si="72"/>
        <v>0</v>
      </c>
      <c r="CG332" s="12">
        <f t="shared" si="73"/>
        <v>0</v>
      </c>
      <c r="CH332" s="13">
        <f t="shared" si="74"/>
        <v>0</v>
      </c>
      <c r="CI332" s="13"/>
    </row>
    <row r="333" spans="1:87" ht="13.2">
      <c r="A333" s="1"/>
      <c r="B333" t="str">
        <f t="shared" si="75"/>
        <v>F.M. Brown's</v>
      </c>
      <c r="D333" t="s">
        <v>365</v>
      </c>
      <c r="E333" s="11">
        <f>SUMIFS('Fin Data'!F:F,'Fin Data'!A:A,D333)</f>
        <v>0</v>
      </c>
      <c r="F333" s="11">
        <f>SUMIFS('Fin Data with 6 week hist'!I:I,'Fin Data with 6 week hist'!$A:$A,$D333)</f>
        <v>0</v>
      </c>
      <c r="G333" s="11">
        <f>SUMIFS('Fin Data with 6 week hist'!J:J,'Fin Data with 6 week hist'!$A:$A,$D333)</f>
        <v>0</v>
      </c>
      <c r="H333" s="11">
        <f>SUMIFS('Fin Data with 6 week hist'!K:K,'Fin Data with 6 week hist'!$A:$A,$D333)+SUMIFS('Unit Cancellations'!D:D,'Unit Cancellations'!$B:$B,$D333)</f>
        <v>0</v>
      </c>
      <c r="I333" s="11">
        <f>SUMIFS('Fin Data with 6 week hist'!L:L,'Fin Data with 6 week hist'!$A:$A,$D333)+SUMIFS('Unit Cancellations'!E:E,'Unit Cancellations'!$B:$B,$D333)</f>
        <v>0</v>
      </c>
      <c r="J333" s="11">
        <f>SUMIFS('Fin Data with 6 week hist'!M:M,'Fin Data with 6 week hist'!$A:$A,$D333)+SUMIFS('Unit Cancellations'!F:F,'Unit Cancellations'!$B:$B,$D333)</f>
        <v>0</v>
      </c>
      <c r="K333" s="11">
        <f>SUMIFS('Fin Data with 6 week hist'!N:N,'Fin Data with 6 week hist'!$A:$A,$D333)+SUMIFS('Unit Cancellations'!G:G,'Unit Cancellations'!$B:$B,$D333)</f>
        <v>0</v>
      </c>
      <c r="L333" s="11">
        <f>SUMIFS('Fin Data'!AN:AN,'Fin Data'!A:A,D333)</f>
        <v>0</v>
      </c>
      <c r="M333" s="12">
        <f>IFERROR(SUMIFS('Fin Data'!AO:AO,'Fin Data'!A:A,D333),"")</f>
        <v>0</v>
      </c>
      <c r="N333" s="1"/>
      <c r="O333" s="11">
        <f t="shared" si="63"/>
        <v>0</v>
      </c>
      <c r="P333" s="12" t="str">
        <f t="shared" si="64"/>
        <v/>
      </c>
      <c r="Q333" s="1"/>
      <c r="R333" s="11">
        <f t="shared" si="65"/>
        <v>0</v>
      </c>
      <c r="S333" s="12" t="str">
        <f t="shared" si="66"/>
        <v/>
      </c>
      <c r="T333" s="11">
        <f t="shared" si="67"/>
        <v>0</v>
      </c>
      <c r="U333" s="1" t="e">
        <f t="shared" si="76"/>
        <v>#REF!</v>
      </c>
      <c r="V333" s="1"/>
      <c r="W333" s="11">
        <f>SUMIFS('Forecast Data'!$D:$D,'Forecast Data'!$C:$C,W$6,'Forecast Data'!$B:$B,$D333)</f>
        <v>0</v>
      </c>
      <c r="X333" s="11">
        <f>SUMIFS('Forecast Data'!$D:$D,'Forecast Data'!$C:$C,X$6,'Forecast Data'!$B:$B,$D333)</f>
        <v>0</v>
      </c>
      <c r="Y333" s="11">
        <f>SUMIFS('Forecast Data'!$D:$D,'Forecast Data'!$C:$C,Y$6,'Forecast Data'!$B:$B,$D333)</f>
        <v>0</v>
      </c>
      <c r="Z333" s="11">
        <f>SUMIFS('Forecast Data'!$D:$D,'Forecast Data'!$C:$C,Z$6,'Forecast Data'!$B:$B,$D333)</f>
        <v>0</v>
      </c>
      <c r="AA333" s="11">
        <f>SUMIFS('Forecast Data'!$D:$D,'Forecast Data'!$C:$C,AA$6,'Forecast Data'!$B:$B,$D333)</f>
        <v>0</v>
      </c>
      <c r="AB333" s="11">
        <f>SUMIFS('Forecast Data'!$D:$D,'Forecast Data'!$C:$C,AB$6,'Forecast Data'!$B:$B,$D333)</f>
        <v>0</v>
      </c>
      <c r="AC333" s="11">
        <f>SUMIFS('Forecast Data'!$D:$D,'Forecast Data'!$C:$C,AC$6,'Forecast Data'!$B:$B,$D333)</f>
        <v>0</v>
      </c>
      <c r="AD333" s="11">
        <f>SUMIFS('Forecast Data'!$D:$D,'Forecast Data'!$C:$C,AD$6,'Forecast Data'!$B:$B,$D333)</f>
        <v>0</v>
      </c>
      <c r="AE333" s="11">
        <f>SUMIFS('Forecast Data'!$D:$D,'Forecast Data'!$C:$C,AE$6,'Forecast Data'!$B:$B,$D333)</f>
        <v>0</v>
      </c>
      <c r="AF333" s="11">
        <f>SUMIFS('Forecast Data'!$D:$D,'Forecast Data'!$C:$C,AF$6,'Forecast Data'!$B:$B,$D333)</f>
        <v>0</v>
      </c>
      <c r="AG333" s="11">
        <f>SUMIFS('Forecast Data'!$D:$D,'Forecast Data'!$C:$C,AG$6,'Forecast Data'!$B:$B,$D333)</f>
        <v>0</v>
      </c>
      <c r="AH333" s="11">
        <f>SUMIFS('Forecast Data'!$D:$D,'Forecast Data'!$C:$C,AH$6,'Forecast Data'!$B:$B,$D333)</f>
        <v>0</v>
      </c>
      <c r="AI333" s="1"/>
      <c r="AJ333" s="12" t="str">
        <f>IF(SUMIFS('Forecast Data'!$E:$E,'Forecast Data'!$C:$C,AJ$6,'Forecast Data'!$B:$B,$D333)=0,"",SUMIFS('Forecast Data'!$E:$E,'Forecast Data'!$C:$C,AJ$6,'Forecast Data'!$B:$B,$D333))</f>
        <v/>
      </c>
      <c r="AK333" s="12" t="str">
        <f>IF(SUMIFS('Forecast Data'!$E:$E,'Forecast Data'!$C:$C,AK$6,'Forecast Data'!$B:$B,$D333)=0,"",SUMIFS('Forecast Data'!$E:$E,'Forecast Data'!$C:$C,AK$6,'Forecast Data'!$B:$B,$D333))</f>
        <v/>
      </c>
      <c r="AL333" s="12" t="str">
        <f>IF(SUMIFS('Forecast Data'!$E:$E,'Forecast Data'!$C:$C,AL$6,'Forecast Data'!$B:$B,$D333)=0,"",SUMIFS('Forecast Data'!$E:$E,'Forecast Data'!$C:$C,AL$6,'Forecast Data'!$B:$B,$D333))</f>
        <v/>
      </c>
      <c r="AM333" s="12" t="str">
        <f>IF(SUMIFS('Forecast Data'!$E:$E,'Forecast Data'!$C:$C,AM$6,'Forecast Data'!$B:$B,$D333)=0,"",SUMIFS('Forecast Data'!$E:$E,'Forecast Data'!$C:$C,AM$6,'Forecast Data'!$B:$B,$D333))</f>
        <v/>
      </c>
      <c r="AN333" s="12" t="str">
        <f>IF(SUMIFS('Forecast Data'!$E:$E,'Forecast Data'!$C:$C,AN$6,'Forecast Data'!$B:$B,$D333)=0,"",SUMIFS('Forecast Data'!$E:$E,'Forecast Data'!$C:$C,AN$6,'Forecast Data'!$B:$B,$D333))</f>
        <v/>
      </c>
      <c r="AO333" s="12" t="str">
        <f>IF(SUMIFS('Forecast Data'!$E:$E,'Forecast Data'!$C:$C,AO$6,'Forecast Data'!$B:$B,$D333)=0,"",SUMIFS('Forecast Data'!$E:$E,'Forecast Data'!$C:$C,AO$6,'Forecast Data'!$B:$B,$D333))</f>
        <v/>
      </c>
      <c r="AP333" s="12" t="str">
        <f>IF(SUMIFS('Forecast Data'!$E:$E,'Forecast Data'!$C:$C,AP$6,'Forecast Data'!$B:$B,$D333)=0,"",SUMIFS('Forecast Data'!$E:$E,'Forecast Data'!$C:$C,AP$6,'Forecast Data'!$B:$B,$D333))</f>
        <v/>
      </c>
      <c r="AQ333" s="12" t="str">
        <f>IF(SUMIFS('Forecast Data'!$E:$E,'Forecast Data'!$C:$C,AQ$6,'Forecast Data'!$B:$B,$D333)=0,"",SUMIFS('Forecast Data'!$E:$E,'Forecast Data'!$C:$C,AQ$6,'Forecast Data'!$B:$B,$D333))</f>
        <v/>
      </c>
      <c r="AR333" s="12" t="str">
        <f>IF(SUMIFS('Forecast Data'!$E:$E,'Forecast Data'!$C:$C,AR$6,'Forecast Data'!$B:$B,$D333)=0,"",SUMIFS('Forecast Data'!$E:$E,'Forecast Data'!$C:$C,AR$6,'Forecast Data'!$B:$B,$D333))</f>
        <v/>
      </c>
      <c r="AS333" s="12" t="str">
        <f>IF(SUMIFS('Forecast Data'!$E:$E,'Forecast Data'!$C:$C,AS$6,'Forecast Data'!$B:$B,$D333)=0,"",SUMIFS('Forecast Data'!$E:$E,'Forecast Data'!$C:$C,AS$6,'Forecast Data'!$B:$B,$D333))</f>
        <v/>
      </c>
      <c r="AT333" s="12" t="str">
        <f>IF(SUMIFS('Forecast Data'!$E:$E,'Forecast Data'!$C:$C,AT$6,'Forecast Data'!$B:$B,$D333)=0,"",SUMIFS('Forecast Data'!$E:$E,'Forecast Data'!$C:$C,AT$6,'Forecast Data'!$B:$B,$D333))</f>
        <v/>
      </c>
      <c r="AU333" s="12" t="str">
        <f>IF(SUMIFS('Forecast Data'!$E:$E,'Forecast Data'!$C:$C,AU$6,'Forecast Data'!$B:$B,$D333)=0,"",SUMIFS('Forecast Data'!$E:$E,'Forecast Data'!$C:$C,AU$6,'Forecast Data'!$B:$B,$D333))</f>
        <v/>
      </c>
      <c r="AV333" s="1"/>
      <c r="AW333" s="11">
        <f>SUMIFS('OP Units'!E:E,'OP Units'!$A:$A,$D333)</f>
        <v>0</v>
      </c>
      <c r="AX333" s="11">
        <f>SUMIFS('OP Units'!F:F,'OP Units'!$A:$A,$D333)</f>
        <v>0</v>
      </c>
      <c r="AY333" s="11">
        <f>SUMIFS('OP Units'!G:G,'OP Units'!$A:$A,$D333)</f>
        <v>0</v>
      </c>
      <c r="AZ333" s="11">
        <f>SUMIFS('OP Units'!H:H,'OP Units'!$A:$A,$D333)</f>
        <v>0</v>
      </c>
      <c r="BA333" s="11">
        <f>SUMIFS('OP Units'!I:I,'OP Units'!$A:$A,$D333)</f>
        <v>0</v>
      </c>
      <c r="BB333" s="11">
        <f>SUMIFS('OP Units'!J:J,'OP Units'!$A:$A,$D333)</f>
        <v>0</v>
      </c>
      <c r="BC333" s="11">
        <f>SUMIFS('OP Units'!K:K,'OP Units'!$A:$A,$D333)</f>
        <v>0</v>
      </c>
      <c r="BD333" s="11">
        <f>SUMIFS('OP Units'!L:L,'OP Units'!$A:$A,$D333)</f>
        <v>0</v>
      </c>
      <c r="BE333" s="11">
        <f>SUMIFS('OP Units'!M:M,'OP Units'!$A:$A,$D333)</f>
        <v>0</v>
      </c>
      <c r="BF333" s="11">
        <f>SUMIFS('OP Units'!N:N,'OP Units'!$A:$A,$D333)</f>
        <v>0</v>
      </c>
      <c r="BG333" s="11">
        <f>SUMIFS('OP Units'!O:O,'OP Units'!$A:$A,$D333)</f>
        <v>0</v>
      </c>
      <c r="BH333" s="11">
        <f>SUMIFS('OP Units'!P:P,'OP Units'!$A:$A,$D333)</f>
        <v>0</v>
      </c>
      <c r="BI333" s="1"/>
      <c r="BJ333" s="12" t="str">
        <f>IFERROR((SUMIFS('OP Units'!E:E,'OP Units'!$A:$A,$D333)-SUMIFS('Forecast Data'!$H:$H,'Forecast Data'!$C:$C,BJ$6,'Forecast Data'!$B:$B,$D333))/SUMIFS('Forecast Data'!$H:$H,'Forecast Data'!$C:$C,BJ$6,'Forecast Data'!$B:$B,$D333),"")</f>
        <v/>
      </c>
      <c r="BK333" s="12" t="str">
        <f>IFERROR((SUMIFS('OP Units'!F:F,'OP Units'!$A:$A,$D333)-SUMIFS('Forecast Data'!$H:$H,'Forecast Data'!$C:$C,BK$6,'Forecast Data'!$B:$B,$D333))/SUMIFS('Forecast Data'!$H:$H,'Forecast Data'!$C:$C,BK$6,'Forecast Data'!$B:$B,$D333),"")</f>
        <v/>
      </c>
      <c r="BL333" s="12" t="str">
        <f>IFERROR((SUMIFS('OP Units'!G:G,'OP Units'!$A:$A,$D333)-SUMIFS('Forecast Data'!$H:$H,'Forecast Data'!$C:$C,BL$6,'Forecast Data'!$B:$B,$D333))/SUMIFS('Forecast Data'!$H:$H,'Forecast Data'!$C:$C,BL$6,'Forecast Data'!$B:$B,$D333),"")</f>
        <v/>
      </c>
      <c r="BM333" s="12" t="str">
        <f>IFERROR((SUMIFS('OP Units'!H:H,'OP Units'!$A:$A,$D333)-SUMIFS('Forecast Data'!$H:$H,'Forecast Data'!$C:$C,BM$6,'Forecast Data'!$B:$B,$D333))/SUMIFS('Forecast Data'!$H:$H,'Forecast Data'!$C:$C,BM$6,'Forecast Data'!$B:$B,$D333),"")</f>
        <v/>
      </c>
      <c r="BN333" s="12" t="str">
        <f>IFERROR((SUMIFS('OP Units'!I:I,'OP Units'!$A:$A,$D333)-SUMIFS('Forecast Data'!$H:$H,'Forecast Data'!$C:$C,BN$6,'Forecast Data'!$B:$B,$D333))/SUMIFS('Forecast Data'!$H:$H,'Forecast Data'!$C:$C,BN$6,'Forecast Data'!$B:$B,$D333),"")</f>
        <v/>
      </c>
      <c r="BO333" s="12" t="str">
        <f>IFERROR((SUMIFS('OP Units'!J:J,'OP Units'!$A:$A,$D333)-SUMIFS('Forecast Data'!$H:$H,'Forecast Data'!$C:$C,BO$6,'Forecast Data'!$B:$B,$D333))/SUMIFS('Forecast Data'!$H:$H,'Forecast Data'!$C:$C,BO$6,'Forecast Data'!$B:$B,$D333),"")</f>
        <v/>
      </c>
      <c r="BP333" s="12" t="str">
        <f>IFERROR((SUMIFS('OP Units'!K:K,'OP Units'!$A:$A,$D333)-SUMIFS('Forecast Data'!$H:$H,'Forecast Data'!$C:$C,BP$6,'Forecast Data'!$B:$B,$D333))/SUMIFS('Forecast Data'!$H:$H,'Forecast Data'!$C:$C,BP$6,'Forecast Data'!$B:$B,$D333),"")</f>
        <v/>
      </c>
      <c r="BQ333" s="12" t="str">
        <f>IFERROR((SUMIFS('OP Units'!L:L,'OP Units'!$A:$A,$D333)-SUMIFS('Forecast Data'!$H:$H,'Forecast Data'!$C:$C,BQ$6,'Forecast Data'!$B:$B,$D333))/SUMIFS('Forecast Data'!$H:$H,'Forecast Data'!$C:$C,BQ$6,'Forecast Data'!$B:$B,$D333),"")</f>
        <v/>
      </c>
      <c r="BR333" s="12" t="str">
        <f>IFERROR((SUMIFS('OP Units'!M:M,'OP Units'!$A:$A,$D333)-SUMIFS('Forecast Data'!$H:$H,'Forecast Data'!$C:$C,BR$6,'Forecast Data'!$B:$B,$D333))/SUMIFS('Forecast Data'!$H:$H,'Forecast Data'!$C:$C,BR$6,'Forecast Data'!$B:$B,$D333),"")</f>
        <v/>
      </c>
      <c r="BS333" s="12" t="str">
        <f>IFERROR((SUMIFS('OP Units'!N:N,'OP Units'!$A:$A,$D333)-SUMIFS('Forecast Data'!$H:$H,'Forecast Data'!$C:$C,BS$6,'Forecast Data'!$B:$B,$D333))/SUMIFS('Forecast Data'!$H:$H,'Forecast Data'!$C:$C,BS$6,'Forecast Data'!$B:$B,$D333),"")</f>
        <v/>
      </c>
      <c r="BT333" s="12" t="str">
        <f>IFERROR((SUMIFS('OP Units'!O:O,'OP Units'!$A:$A,$D333)-SUMIFS('Forecast Data'!$H:$H,'Forecast Data'!$C:$C,BT$6,'Forecast Data'!$B:$B,$D333))/SUMIFS('Forecast Data'!$H:$H,'Forecast Data'!$C:$C,BT$6,'Forecast Data'!$B:$B,$D333),"")</f>
        <v/>
      </c>
      <c r="BU333" s="12" t="str">
        <f>IFERROR((SUMIFS('OP Units'!P:P,'OP Units'!$A:$A,$D333)-SUMIFS('Forecast Data'!$H:$H,'Forecast Data'!$C:$C,BU$6,'Forecast Data'!$B:$B,$D333))/SUMIFS('Forecast Data'!$H:$H,'Forecast Data'!$C:$C,BU$6,'Forecast Data'!$B:$B,$D333),"")</f>
        <v/>
      </c>
      <c r="BV333" s="12"/>
      <c r="BW333" s="11">
        <f>(SUMIFS('Forecast Data'!H:H,'Forecast Data'!B:B,D333,'Forecast Data'!C:C,BK$6)+SUMIFS('Forecast Data'!H:H,'Forecast Data'!B:B,D333,'Forecast Data'!C:C,BL$6)+SUMIFS('Forecast Data'!H:H,'Forecast Data'!B:B,D333,'Forecast Data'!C:C,BM$6)+SUMIFS('Forecast Data'!H:H,'Forecast Data'!B:B,D333,'Forecast Data'!C:C,BN$6)+SUMIFS('Forecast Data'!H:H,'Forecast Data'!B:B,D333,'Forecast Data'!C:C,BO$6)+SUMIFS('Forecast Data'!H:H,'Forecast Data'!B:B,D333,'Forecast Data'!C:C,BP$6)+SUMIFS('Forecast Data'!H:H,'Forecast Data'!B:B,D333,'Forecast Data'!C:C,BQ$6)+SUMIFS('Forecast Data'!H:H,'Forecast Data'!B:B,D333,'Forecast Data'!C:C,BJ$6))/8</f>
        <v>0</v>
      </c>
      <c r="BX333" s="12" t="str">
        <f>IFERROR((SUM(W333:AD333)-(SUMIFS('Forecast Data'!H:H,'Forecast Data'!B:B,B333,'Forecast Data'!C:C,BJ$6)+SUMIFS('Forecast Data'!H:H,'Forecast Data'!B:B,B333,'Forecast Data'!C:C,BK$6)+SUMIFS('Forecast Data'!H:H,'Forecast Data'!B:B,B333,'Forecast Data'!C:C,BL$6)+SUMIFS('Forecast Data'!H:H,'Forecast Data'!B:B,B333,'Forecast Data'!C:C,BM$6)+SUMIFS('Forecast Data'!H:H,'Forecast Data'!B:B,B333,'Forecast Data'!C:C,BN$6)+SUMIFS('Forecast Data'!H:H,'Forecast Data'!B:B,B333,'Forecast Data'!C:C,BO$6)+SUMIFS('Forecast Data'!H:H,'Forecast Data'!B:B,B333,'Forecast Data'!C:C,BP$6)+SUMIFS('Forecast Data'!H:H,'Forecast Data'!B:B,B333,'Forecast Data'!C:C,BQ$6)))/(SUMIFS('Forecast Data'!H:H,'Forecast Data'!B:B,B333,'Forecast Data'!C:C,BJ$6)+SUMIFS('Forecast Data'!H:H,'Forecast Data'!B:B,B333,'Forecast Data'!C:C,BK$6)+SUMIFS('Forecast Data'!H:H,'Forecast Data'!B:B,B333,'Forecast Data'!C:C,BL$6)+SUMIFS('Forecast Data'!H:H,'Forecast Data'!B:B,B333,'Forecast Data'!C:C,BM$6)+SUMIFS('Forecast Data'!H:H,'Forecast Data'!B:B,B333,'Forecast Data'!C:C,BN$6)+SUMIFS('Forecast Data'!H:H,'Forecast Data'!B:B,B333,'Forecast Data'!C:C,BO$6)+SUMIFS('Forecast Data'!H:H,'Forecast Data'!B:B,B333,'Forecast Data'!C:C,BP$6)+SUMIFS('Forecast Data'!H:H,'Forecast Data'!B:B,B333,'Forecast Data'!C:C,BQ$6)),"")</f>
        <v/>
      </c>
      <c r="BY333" s="12">
        <f t="shared" si="68"/>
        <v>0</v>
      </c>
      <c r="BZ333" s="16">
        <f t="shared" si="69"/>
        <v>0</v>
      </c>
      <c r="CA333" s="13">
        <f t="shared" si="70"/>
        <v>0</v>
      </c>
      <c r="CB333" s="12">
        <f t="shared" si="71"/>
        <v>0</v>
      </c>
      <c r="CC333" s="12"/>
      <c r="CD333" s="11">
        <f>(SUMIFS('Forecast Data'!H:H,'Forecast Data'!B:B,D333,'Forecast Data'!C:C,BK$6)+SUMIFS('Forecast Data'!H:H,'Forecast Data'!B:B,D333,'Forecast Data'!C:C,BL$6)+SUMIFS('Forecast Data'!H:H,'Forecast Data'!B:B,D333,'Forecast Data'!C:C,BM$6)+SUMIFS('Forecast Data'!H:H,'Forecast Data'!B:B,D333,'Forecast Data'!C:C,BJ$6))/4</f>
        <v>0</v>
      </c>
      <c r="CE333" s="12" t="str">
        <f>IFERROR((SUM(W333:Z333)-(SUMIFS('Forecast Data'!H:H,'Forecast Data'!B:B,D333,'Forecast Data'!C:C,BJ$6)+SUMIFS('Forecast Data'!H:H,'Forecast Data'!B:B,D333,'Forecast Data'!C:C,BK$6)+SUMIFS('Forecast Data'!H:H,'Forecast Data'!B:B,D333,'Forecast Data'!C:C,BL$6)+SUMIFS('Forecast Data'!H:H,'Forecast Data'!B:B,D333,'Forecast Data'!C:C,BM$6)))/(SUMIFS('Forecast Data'!H:H,'Forecast Data'!B:B,D333,'Forecast Data'!C:C,BJ$6)+SUMIFS('Forecast Data'!H:H,'Forecast Data'!B:B,D333,'Forecast Data'!C:C,BK$6)+SUMIFS('Forecast Data'!H:H,'Forecast Data'!B:B,D333,'Forecast Data'!C:C,BL$6)+SUMIFS('Forecast Data'!H:H,'Forecast Data'!B:B,D333,'Forecast Data'!C:C,BM$6)),"")</f>
        <v/>
      </c>
      <c r="CF333" s="12">
        <f t="shared" si="72"/>
        <v>0</v>
      </c>
      <c r="CG333" s="12">
        <f t="shared" si="73"/>
        <v>0</v>
      </c>
      <c r="CH333" s="13">
        <f t="shared" si="74"/>
        <v>0</v>
      </c>
      <c r="CI333" s="13"/>
    </row>
    <row r="334" spans="1:87" ht="13.2">
      <c r="A334" s="1"/>
      <c r="B334" t="str">
        <f t="shared" si="75"/>
        <v>Fizz &amp; Bubble</v>
      </c>
      <c r="D334" t="s">
        <v>366</v>
      </c>
      <c r="E334" s="11">
        <f>SUMIFS('Fin Data'!F:F,'Fin Data'!A:A,D334)</f>
        <v>0</v>
      </c>
      <c r="F334" s="11">
        <f>SUMIFS('Fin Data with 6 week hist'!I:I,'Fin Data with 6 week hist'!$A:$A,$D334)</f>
        <v>0</v>
      </c>
      <c r="G334" s="11">
        <f>SUMIFS('Fin Data with 6 week hist'!J:J,'Fin Data with 6 week hist'!$A:$A,$D334)</f>
        <v>0</v>
      </c>
      <c r="H334" s="11">
        <f>SUMIFS('Fin Data with 6 week hist'!K:K,'Fin Data with 6 week hist'!$A:$A,$D334)+SUMIFS('Unit Cancellations'!D:D,'Unit Cancellations'!$B:$B,$D334)</f>
        <v>0</v>
      </c>
      <c r="I334" s="11">
        <f>SUMIFS('Fin Data with 6 week hist'!L:L,'Fin Data with 6 week hist'!$A:$A,$D334)+SUMIFS('Unit Cancellations'!E:E,'Unit Cancellations'!$B:$B,$D334)</f>
        <v>0</v>
      </c>
      <c r="J334" s="11">
        <f>SUMIFS('Fin Data with 6 week hist'!M:M,'Fin Data with 6 week hist'!$A:$A,$D334)+SUMIFS('Unit Cancellations'!F:F,'Unit Cancellations'!$B:$B,$D334)</f>
        <v>0</v>
      </c>
      <c r="K334" s="11">
        <f>SUMIFS('Fin Data with 6 week hist'!N:N,'Fin Data with 6 week hist'!$A:$A,$D334)+SUMIFS('Unit Cancellations'!G:G,'Unit Cancellations'!$B:$B,$D334)</f>
        <v>0</v>
      </c>
      <c r="L334" s="11">
        <f>SUMIFS('Fin Data'!AN:AN,'Fin Data'!A:A,D334)</f>
        <v>0</v>
      </c>
      <c r="M334" s="12">
        <f>IFERROR(SUMIFS('Fin Data'!AO:AO,'Fin Data'!A:A,D334),"")</f>
        <v>0</v>
      </c>
      <c r="N334" s="1"/>
      <c r="O334" s="11">
        <f t="shared" si="63"/>
        <v>0</v>
      </c>
      <c r="P334" s="12" t="str">
        <f t="shared" si="64"/>
        <v/>
      </c>
      <c r="Q334" s="1"/>
      <c r="R334" s="11">
        <f t="shared" si="65"/>
        <v>0</v>
      </c>
      <c r="S334" s="12" t="str">
        <f t="shared" si="66"/>
        <v/>
      </c>
      <c r="T334" s="11">
        <f t="shared" si="67"/>
        <v>0</v>
      </c>
      <c r="U334" s="1" t="e">
        <f t="shared" si="76"/>
        <v>#REF!</v>
      </c>
      <c r="V334" s="1"/>
      <c r="W334" s="11">
        <f>SUMIFS('Forecast Data'!$D:$D,'Forecast Data'!$C:$C,W$6,'Forecast Data'!$B:$B,$D334)</f>
        <v>0</v>
      </c>
      <c r="X334" s="11">
        <f>SUMIFS('Forecast Data'!$D:$D,'Forecast Data'!$C:$C,X$6,'Forecast Data'!$B:$B,$D334)</f>
        <v>0</v>
      </c>
      <c r="Y334" s="11">
        <f>SUMIFS('Forecast Data'!$D:$D,'Forecast Data'!$C:$C,Y$6,'Forecast Data'!$B:$B,$D334)</f>
        <v>0</v>
      </c>
      <c r="Z334" s="11">
        <f>SUMIFS('Forecast Data'!$D:$D,'Forecast Data'!$C:$C,Z$6,'Forecast Data'!$B:$B,$D334)</f>
        <v>0</v>
      </c>
      <c r="AA334" s="11">
        <f>SUMIFS('Forecast Data'!$D:$D,'Forecast Data'!$C:$C,AA$6,'Forecast Data'!$B:$B,$D334)</f>
        <v>0</v>
      </c>
      <c r="AB334" s="11">
        <f>SUMIFS('Forecast Data'!$D:$D,'Forecast Data'!$C:$C,AB$6,'Forecast Data'!$B:$B,$D334)</f>
        <v>0</v>
      </c>
      <c r="AC334" s="11">
        <f>SUMIFS('Forecast Data'!$D:$D,'Forecast Data'!$C:$C,AC$6,'Forecast Data'!$B:$B,$D334)</f>
        <v>0</v>
      </c>
      <c r="AD334" s="11">
        <f>SUMIFS('Forecast Data'!$D:$D,'Forecast Data'!$C:$C,AD$6,'Forecast Data'!$B:$B,$D334)</f>
        <v>0</v>
      </c>
      <c r="AE334" s="11">
        <f>SUMIFS('Forecast Data'!$D:$D,'Forecast Data'!$C:$C,AE$6,'Forecast Data'!$B:$B,$D334)</f>
        <v>0</v>
      </c>
      <c r="AF334" s="11">
        <f>SUMIFS('Forecast Data'!$D:$D,'Forecast Data'!$C:$C,AF$6,'Forecast Data'!$B:$B,$D334)</f>
        <v>0</v>
      </c>
      <c r="AG334" s="11">
        <f>SUMIFS('Forecast Data'!$D:$D,'Forecast Data'!$C:$C,AG$6,'Forecast Data'!$B:$B,$D334)</f>
        <v>0</v>
      </c>
      <c r="AH334" s="11">
        <f>SUMIFS('Forecast Data'!$D:$D,'Forecast Data'!$C:$C,AH$6,'Forecast Data'!$B:$B,$D334)</f>
        <v>0</v>
      </c>
      <c r="AI334" s="1"/>
      <c r="AJ334" s="12" t="str">
        <f>IF(SUMIFS('Forecast Data'!$E:$E,'Forecast Data'!$C:$C,AJ$6,'Forecast Data'!$B:$B,$D334)=0,"",SUMIFS('Forecast Data'!$E:$E,'Forecast Data'!$C:$C,AJ$6,'Forecast Data'!$B:$B,$D334))</f>
        <v/>
      </c>
      <c r="AK334" s="12" t="str">
        <f>IF(SUMIFS('Forecast Data'!$E:$E,'Forecast Data'!$C:$C,AK$6,'Forecast Data'!$B:$B,$D334)=0,"",SUMIFS('Forecast Data'!$E:$E,'Forecast Data'!$C:$C,AK$6,'Forecast Data'!$B:$B,$D334))</f>
        <v/>
      </c>
      <c r="AL334" s="12" t="str">
        <f>IF(SUMIFS('Forecast Data'!$E:$E,'Forecast Data'!$C:$C,AL$6,'Forecast Data'!$B:$B,$D334)=0,"",SUMIFS('Forecast Data'!$E:$E,'Forecast Data'!$C:$C,AL$6,'Forecast Data'!$B:$B,$D334))</f>
        <v/>
      </c>
      <c r="AM334" s="12" t="str">
        <f>IF(SUMIFS('Forecast Data'!$E:$E,'Forecast Data'!$C:$C,AM$6,'Forecast Data'!$B:$B,$D334)=0,"",SUMIFS('Forecast Data'!$E:$E,'Forecast Data'!$C:$C,AM$6,'Forecast Data'!$B:$B,$D334))</f>
        <v/>
      </c>
      <c r="AN334" s="12" t="str">
        <f>IF(SUMIFS('Forecast Data'!$E:$E,'Forecast Data'!$C:$C,AN$6,'Forecast Data'!$B:$B,$D334)=0,"",SUMIFS('Forecast Data'!$E:$E,'Forecast Data'!$C:$C,AN$6,'Forecast Data'!$B:$B,$D334))</f>
        <v/>
      </c>
      <c r="AO334" s="12" t="str">
        <f>IF(SUMIFS('Forecast Data'!$E:$E,'Forecast Data'!$C:$C,AO$6,'Forecast Data'!$B:$B,$D334)=0,"",SUMIFS('Forecast Data'!$E:$E,'Forecast Data'!$C:$C,AO$6,'Forecast Data'!$B:$B,$D334))</f>
        <v/>
      </c>
      <c r="AP334" s="12" t="str">
        <f>IF(SUMIFS('Forecast Data'!$E:$E,'Forecast Data'!$C:$C,AP$6,'Forecast Data'!$B:$B,$D334)=0,"",SUMIFS('Forecast Data'!$E:$E,'Forecast Data'!$C:$C,AP$6,'Forecast Data'!$B:$B,$D334))</f>
        <v/>
      </c>
      <c r="AQ334" s="12" t="str">
        <f>IF(SUMIFS('Forecast Data'!$E:$E,'Forecast Data'!$C:$C,AQ$6,'Forecast Data'!$B:$B,$D334)=0,"",SUMIFS('Forecast Data'!$E:$E,'Forecast Data'!$C:$C,AQ$6,'Forecast Data'!$B:$B,$D334))</f>
        <v/>
      </c>
      <c r="AR334" s="12" t="str">
        <f>IF(SUMIFS('Forecast Data'!$E:$E,'Forecast Data'!$C:$C,AR$6,'Forecast Data'!$B:$B,$D334)=0,"",SUMIFS('Forecast Data'!$E:$E,'Forecast Data'!$C:$C,AR$6,'Forecast Data'!$B:$B,$D334))</f>
        <v/>
      </c>
      <c r="AS334" s="12" t="str">
        <f>IF(SUMIFS('Forecast Data'!$E:$E,'Forecast Data'!$C:$C,AS$6,'Forecast Data'!$B:$B,$D334)=0,"",SUMIFS('Forecast Data'!$E:$E,'Forecast Data'!$C:$C,AS$6,'Forecast Data'!$B:$B,$D334))</f>
        <v/>
      </c>
      <c r="AT334" s="12" t="str">
        <f>IF(SUMIFS('Forecast Data'!$E:$E,'Forecast Data'!$C:$C,AT$6,'Forecast Data'!$B:$B,$D334)=0,"",SUMIFS('Forecast Data'!$E:$E,'Forecast Data'!$C:$C,AT$6,'Forecast Data'!$B:$B,$D334))</f>
        <v/>
      </c>
      <c r="AU334" s="12" t="str">
        <f>IF(SUMIFS('Forecast Data'!$E:$E,'Forecast Data'!$C:$C,AU$6,'Forecast Data'!$B:$B,$D334)=0,"",SUMIFS('Forecast Data'!$E:$E,'Forecast Data'!$C:$C,AU$6,'Forecast Data'!$B:$B,$D334))</f>
        <v/>
      </c>
      <c r="AV334" s="1"/>
      <c r="AW334" s="11">
        <f>SUMIFS('OP Units'!E:E,'OP Units'!$A:$A,$D334)</f>
        <v>0</v>
      </c>
      <c r="AX334" s="11">
        <f>SUMIFS('OP Units'!F:F,'OP Units'!$A:$A,$D334)</f>
        <v>0</v>
      </c>
      <c r="AY334" s="11">
        <f>SUMIFS('OP Units'!G:G,'OP Units'!$A:$A,$D334)</f>
        <v>0</v>
      </c>
      <c r="AZ334" s="11">
        <f>SUMIFS('OP Units'!H:H,'OP Units'!$A:$A,$D334)</f>
        <v>0</v>
      </c>
      <c r="BA334" s="11">
        <f>SUMIFS('OP Units'!I:I,'OP Units'!$A:$A,$D334)</f>
        <v>0</v>
      </c>
      <c r="BB334" s="11">
        <f>SUMIFS('OP Units'!J:J,'OP Units'!$A:$A,$D334)</f>
        <v>0</v>
      </c>
      <c r="BC334" s="11">
        <f>SUMIFS('OP Units'!K:K,'OP Units'!$A:$A,$D334)</f>
        <v>0</v>
      </c>
      <c r="BD334" s="11">
        <f>SUMIFS('OP Units'!L:L,'OP Units'!$A:$A,$D334)</f>
        <v>0</v>
      </c>
      <c r="BE334" s="11">
        <f>SUMIFS('OP Units'!M:M,'OP Units'!$A:$A,$D334)</f>
        <v>0</v>
      </c>
      <c r="BF334" s="11">
        <f>SUMIFS('OP Units'!N:N,'OP Units'!$A:$A,$D334)</f>
        <v>0</v>
      </c>
      <c r="BG334" s="11">
        <f>SUMIFS('OP Units'!O:O,'OP Units'!$A:$A,$D334)</f>
        <v>0</v>
      </c>
      <c r="BH334" s="11">
        <f>SUMIFS('OP Units'!P:P,'OP Units'!$A:$A,$D334)</f>
        <v>0</v>
      </c>
      <c r="BI334" s="1"/>
      <c r="BJ334" s="12" t="str">
        <f>IFERROR((SUMIFS('OP Units'!E:E,'OP Units'!$A:$A,$D334)-SUMIFS('Forecast Data'!$H:$H,'Forecast Data'!$C:$C,BJ$6,'Forecast Data'!$B:$B,$D334))/SUMIFS('Forecast Data'!$H:$H,'Forecast Data'!$C:$C,BJ$6,'Forecast Data'!$B:$B,$D334),"")</f>
        <v/>
      </c>
      <c r="BK334" s="12" t="str">
        <f>IFERROR((SUMIFS('OP Units'!F:F,'OP Units'!$A:$A,$D334)-SUMIFS('Forecast Data'!$H:$H,'Forecast Data'!$C:$C,BK$6,'Forecast Data'!$B:$B,$D334))/SUMIFS('Forecast Data'!$H:$H,'Forecast Data'!$C:$C,BK$6,'Forecast Data'!$B:$B,$D334),"")</f>
        <v/>
      </c>
      <c r="BL334" s="12" t="str">
        <f>IFERROR((SUMIFS('OP Units'!G:G,'OP Units'!$A:$A,$D334)-SUMIFS('Forecast Data'!$H:$H,'Forecast Data'!$C:$C,BL$6,'Forecast Data'!$B:$B,$D334))/SUMIFS('Forecast Data'!$H:$H,'Forecast Data'!$C:$C,BL$6,'Forecast Data'!$B:$B,$D334),"")</f>
        <v/>
      </c>
      <c r="BM334" s="12" t="str">
        <f>IFERROR((SUMIFS('OP Units'!H:H,'OP Units'!$A:$A,$D334)-SUMIFS('Forecast Data'!$H:$H,'Forecast Data'!$C:$C,BM$6,'Forecast Data'!$B:$B,$D334))/SUMIFS('Forecast Data'!$H:$H,'Forecast Data'!$C:$C,BM$6,'Forecast Data'!$B:$B,$D334),"")</f>
        <v/>
      </c>
      <c r="BN334" s="12" t="str">
        <f>IFERROR((SUMIFS('OP Units'!I:I,'OP Units'!$A:$A,$D334)-SUMIFS('Forecast Data'!$H:$H,'Forecast Data'!$C:$C,BN$6,'Forecast Data'!$B:$B,$D334))/SUMIFS('Forecast Data'!$H:$H,'Forecast Data'!$C:$C,BN$6,'Forecast Data'!$B:$B,$D334),"")</f>
        <v/>
      </c>
      <c r="BO334" s="12" t="str">
        <f>IFERROR((SUMIFS('OP Units'!J:J,'OP Units'!$A:$A,$D334)-SUMIFS('Forecast Data'!$H:$H,'Forecast Data'!$C:$C,BO$6,'Forecast Data'!$B:$B,$D334))/SUMIFS('Forecast Data'!$H:$H,'Forecast Data'!$C:$C,BO$6,'Forecast Data'!$B:$B,$D334),"")</f>
        <v/>
      </c>
      <c r="BP334" s="12" t="str">
        <f>IFERROR((SUMIFS('OP Units'!K:K,'OP Units'!$A:$A,$D334)-SUMIFS('Forecast Data'!$H:$H,'Forecast Data'!$C:$C,BP$6,'Forecast Data'!$B:$B,$D334))/SUMIFS('Forecast Data'!$H:$H,'Forecast Data'!$C:$C,BP$6,'Forecast Data'!$B:$B,$D334),"")</f>
        <v/>
      </c>
      <c r="BQ334" s="12" t="str">
        <f>IFERROR((SUMIFS('OP Units'!L:L,'OP Units'!$A:$A,$D334)-SUMIFS('Forecast Data'!$H:$H,'Forecast Data'!$C:$C,BQ$6,'Forecast Data'!$B:$B,$D334))/SUMIFS('Forecast Data'!$H:$H,'Forecast Data'!$C:$C,BQ$6,'Forecast Data'!$B:$B,$D334),"")</f>
        <v/>
      </c>
      <c r="BR334" s="12" t="str">
        <f>IFERROR((SUMIFS('OP Units'!M:M,'OP Units'!$A:$A,$D334)-SUMIFS('Forecast Data'!$H:$H,'Forecast Data'!$C:$C,BR$6,'Forecast Data'!$B:$B,$D334))/SUMIFS('Forecast Data'!$H:$H,'Forecast Data'!$C:$C,BR$6,'Forecast Data'!$B:$B,$D334),"")</f>
        <v/>
      </c>
      <c r="BS334" s="12" t="str">
        <f>IFERROR((SUMIFS('OP Units'!N:N,'OP Units'!$A:$A,$D334)-SUMIFS('Forecast Data'!$H:$H,'Forecast Data'!$C:$C,BS$6,'Forecast Data'!$B:$B,$D334))/SUMIFS('Forecast Data'!$H:$H,'Forecast Data'!$C:$C,BS$6,'Forecast Data'!$B:$B,$D334),"")</f>
        <v/>
      </c>
      <c r="BT334" s="12" t="str">
        <f>IFERROR((SUMIFS('OP Units'!O:O,'OP Units'!$A:$A,$D334)-SUMIFS('Forecast Data'!$H:$H,'Forecast Data'!$C:$C,BT$6,'Forecast Data'!$B:$B,$D334))/SUMIFS('Forecast Data'!$H:$H,'Forecast Data'!$C:$C,BT$6,'Forecast Data'!$B:$B,$D334),"")</f>
        <v/>
      </c>
      <c r="BU334" s="12" t="str">
        <f>IFERROR((SUMIFS('OP Units'!P:P,'OP Units'!$A:$A,$D334)-SUMIFS('Forecast Data'!$H:$H,'Forecast Data'!$C:$C,BU$6,'Forecast Data'!$B:$B,$D334))/SUMIFS('Forecast Data'!$H:$H,'Forecast Data'!$C:$C,BU$6,'Forecast Data'!$B:$B,$D334),"")</f>
        <v/>
      </c>
      <c r="BV334" s="12"/>
      <c r="BW334" s="11">
        <f>(SUMIFS('Forecast Data'!H:H,'Forecast Data'!B:B,D334,'Forecast Data'!C:C,BK$6)+SUMIFS('Forecast Data'!H:H,'Forecast Data'!B:B,D334,'Forecast Data'!C:C,BL$6)+SUMIFS('Forecast Data'!H:H,'Forecast Data'!B:B,D334,'Forecast Data'!C:C,BM$6)+SUMIFS('Forecast Data'!H:H,'Forecast Data'!B:B,D334,'Forecast Data'!C:C,BN$6)+SUMIFS('Forecast Data'!H:H,'Forecast Data'!B:B,D334,'Forecast Data'!C:C,BO$6)+SUMIFS('Forecast Data'!H:H,'Forecast Data'!B:B,D334,'Forecast Data'!C:C,BP$6)+SUMIFS('Forecast Data'!H:H,'Forecast Data'!B:B,D334,'Forecast Data'!C:C,BQ$6)+SUMIFS('Forecast Data'!H:H,'Forecast Data'!B:B,D334,'Forecast Data'!C:C,BJ$6))/8</f>
        <v>0</v>
      </c>
      <c r="BX334" s="12" t="str">
        <f>IFERROR((SUM(W334:AD334)-(SUMIFS('Forecast Data'!H:H,'Forecast Data'!B:B,B334,'Forecast Data'!C:C,BJ$6)+SUMIFS('Forecast Data'!H:H,'Forecast Data'!B:B,B334,'Forecast Data'!C:C,BK$6)+SUMIFS('Forecast Data'!H:H,'Forecast Data'!B:B,B334,'Forecast Data'!C:C,BL$6)+SUMIFS('Forecast Data'!H:H,'Forecast Data'!B:B,B334,'Forecast Data'!C:C,BM$6)+SUMIFS('Forecast Data'!H:H,'Forecast Data'!B:B,B334,'Forecast Data'!C:C,BN$6)+SUMIFS('Forecast Data'!H:H,'Forecast Data'!B:B,B334,'Forecast Data'!C:C,BO$6)+SUMIFS('Forecast Data'!H:H,'Forecast Data'!B:B,B334,'Forecast Data'!C:C,BP$6)+SUMIFS('Forecast Data'!H:H,'Forecast Data'!B:B,B334,'Forecast Data'!C:C,BQ$6)))/(SUMIFS('Forecast Data'!H:H,'Forecast Data'!B:B,B334,'Forecast Data'!C:C,BJ$6)+SUMIFS('Forecast Data'!H:H,'Forecast Data'!B:B,B334,'Forecast Data'!C:C,BK$6)+SUMIFS('Forecast Data'!H:H,'Forecast Data'!B:B,B334,'Forecast Data'!C:C,BL$6)+SUMIFS('Forecast Data'!H:H,'Forecast Data'!B:B,B334,'Forecast Data'!C:C,BM$6)+SUMIFS('Forecast Data'!H:H,'Forecast Data'!B:B,B334,'Forecast Data'!C:C,BN$6)+SUMIFS('Forecast Data'!H:H,'Forecast Data'!B:B,B334,'Forecast Data'!C:C,BO$6)+SUMIFS('Forecast Data'!H:H,'Forecast Data'!B:B,B334,'Forecast Data'!C:C,BP$6)+SUMIFS('Forecast Data'!H:H,'Forecast Data'!B:B,B334,'Forecast Data'!C:C,BQ$6)),"")</f>
        <v/>
      </c>
      <c r="BY334" s="12">
        <f t="shared" si="68"/>
        <v>0</v>
      </c>
      <c r="BZ334" s="16">
        <f t="shared" si="69"/>
        <v>0</v>
      </c>
      <c r="CA334" s="13">
        <f t="shared" si="70"/>
        <v>0</v>
      </c>
      <c r="CB334" s="12">
        <f t="shared" si="71"/>
        <v>0</v>
      </c>
      <c r="CC334" s="12"/>
      <c r="CD334" s="11">
        <f>(SUMIFS('Forecast Data'!H:H,'Forecast Data'!B:B,D334,'Forecast Data'!C:C,BK$6)+SUMIFS('Forecast Data'!H:H,'Forecast Data'!B:B,D334,'Forecast Data'!C:C,BL$6)+SUMIFS('Forecast Data'!H:H,'Forecast Data'!B:B,D334,'Forecast Data'!C:C,BM$6)+SUMIFS('Forecast Data'!H:H,'Forecast Data'!B:B,D334,'Forecast Data'!C:C,BJ$6))/4</f>
        <v>0</v>
      </c>
      <c r="CE334" s="12" t="str">
        <f>IFERROR((SUM(W334:Z334)-(SUMIFS('Forecast Data'!H:H,'Forecast Data'!B:B,D334,'Forecast Data'!C:C,BJ$6)+SUMIFS('Forecast Data'!H:H,'Forecast Data'!B:B,D334,'Forecast Data'!C:C,BK$6)+SUMIFS('Forecast Data'!H:H,'Forecast Data'!B:B,D334,'Forecast Data'!C:C,BL$6)+SUMIFS('Forecast Data'!H:H,'Forecast Data'!B:B,D334,'Forecast Data'!C:C,BM$6)))/(SUMIFS('Forecast Data'!H:H,'Forecast Data'!B:B,D334,'Forecast Data'!C:C,BJ$6)+SUMIFS('Forecast Data'!H:H,'Forecast Data'!B:B,D334,'Forecast Data'!C:C,BK$6)+SUMIFS('Forecast Data'!H:H,'Forecast Data'!B:B,D334,'Forecast Data'!C:C,BL$6)+SUMIFS('Forecast Data'!H:H,'Forecast Data'!B:B,D334,'Forecast Data'!C:C,BM$6)),"")</f>
        <v/>
      </c>
      <c r="CF334" s="12">
        <f t="shared" si="72"/>
        <v>0</v>
      </c>
      <c r="CG334" s="12">
        <f t="shared" si="73"/>
        <v>0</v>
      </c>
      <c r="CH334" s="13">
        <f t="shared" si="74"/>
        <v>0</v>
      </c>
      <c r="CI334" s="13"/>
    </row>
    <row r="335" spans="1:87" ht="13.2">
      <c r="A335" s="1"/>
      <c r="B335" t="str">
        <f t="shared" si="75"/>
        <v>GEFU</v>
      </c>
      <c r="D335" t="s">
        <v>367</v>
      </c>
      <c r="E335" s="11">
        <f>SUMIFS('Fin Data'!F:F,'Fin Data'!A:A,D335)</f>
        <v>0</v>
      </c>
      <c r="F335" s="11">
        <f>SUMIFS('Fin Data with 6 week hist'!I:I,'Fin Data with 6 week hist'!$A:$A,$D335)</f>
        <v>0</v>
      </c>
      <c r="G335" s="11">
        <f>SUMIFS('Fin Data with 6 week hist'!J:J,'Fin Data with 6 week hist'!$A:$A,$D335)</f>
        <v>0</v>
      </c>
      <c r="H335" s="11">
        <f>SUMIFS('Fin Data with 6 week hist'!K:K,'Fin Data with 6 week hist'!$A:$A,$D335)+SUMIFS('Unit Cancellations'!D:D,'Unit Cancellations'!$B:$B,$D335)</f>
        <v>0</v>
      </c>
      <c r="I335" s="11">
        <f>SUMIFS('Fin Data with 6 week hist'!L:L,'Fin Data with 6 week hist'!$A:$A,$D335)+SUMIFS('Unit Cancellations'!E:E,'Unit Cancellations'!$B:$B,$D335)</f>
        <v>0</v>
      </c>
      <c r="J335" s="11">
        <f>SUMIFS('Fin Data with 6 week hist'!M:M,'Fin Data with 6 week hist'!$A:$A,$D335)+SUMIFS('Unit Cancellations'!F:F,'Unit Cancellations'!$B:$B,$D335)</f>
        <v>0</v>
      </c>
      <c r="K335" s="11">
        <f>SUMIFS('Fin Data with 6 week hist'!N:N,'Fin Data with 6 week hist'!$A:$A,$D335)+SUMIFS('Unit Cancellations'!G:G,'Unit Cancellations'!$B:$B,$D335)</f>
        <v>0</v>
      </c>
      <c r="L335" s="11">
        <f>SUMIFS('Fin Data'!AN:AN,'Fin Data'!A:A,D335)</f>
        <v>0</v>
      </c>
      <c r="M335" s="12">
        <f>IFERROR(SUMIFS('Fin Data'!AO:AO,'Fin Data'!A:A,D335),"")</f>
        <v>0</v>
      </c>
      <c r="N335" s="1"/>
      <c r="O335" s="11">
        <f t="shared" si="63"/>
        <v>0</v>
      </c>
      <c r="P335" s="12" t="str">
        <f t="shared" si="64"/>
        <v/>
      </c>
      <c r="Q335" s="1"/>
      <c r="R335" s="11">
        <f t="shared" si="65"/>
        <v>0</v>
      </c>
      <c r="S335" s="12" t="str">
        <f t="shared" si="66"/>
        <v/>
      </c>
      <c r="T335" s="11">
        <f t="shared" si="67"/>
        <v>0</v>
      </c>
      <c r="U335" s="1" t="e">
        <f t="shared" si="76"/>
        <v>#REF!</v>
      </c>
      <c r="V335" s="1"/>
      <c r="W335" s="11">
        <f>SUMIFS('Forecast Data'!$D:$D,'Forecast Data'!$C:$C,W$6,'Forecast Data'!$B:$B,$D335)</f>
        <v>0</v>
      </c>
      <c r="X335" s="11">
        <f>SUMIFS('Forecast Data'!$D:$D,'Forecast Data'!$C:$C,X$6,'Forecast Data'!$B:$B,$D335)</f>
        <v>0</v>
      </c>
      <c r="Y335" s="11">
        <f>SUMIFS('Forecast Data'!$D:$D,'Forecast Data'!$C:$C,Y$6,'Forecast Data'!$B:$B,$D335)</f>
        <v>0</v>
      </c>
      <c r="Z335" s="11">
        <f>SUMIFS('Forecast Data'!$D:$D,'Forecast Data'!$C:$C,Z$6,'Forecast Data'!$B:$B,$D335)</f>
        <v>0</v>
      </c>
      <c r="AA335" s="11">
        <f>SUMIFS('Forecast Data'!$D:$D,'Forecast Data'!$C:$C,AA$6,'Forecast Data'!$B:$B,$D335)</f>
        <v>0</v>
      </c>
      <c r="AB335" s="11">
        <f>SUMIFS('Forecast Data'!$D:$D,'Forecast Data'!$C:$C,AB$6,'Forecast Data'!$B:$B,$D335)</f>
        <v>0</v>
      </c>
      <c r="AC335" s="11">
        <f>SUMIFS('Forecast Data'!$D:$D,'Forecast Data'!$C:$C,AC$6,'Forecast Data'!$B:$B,$D335)</f>
        <v>0</v>
      </c>
      <c r="AD335" s="11">
        <f>SUMIFS('Forecast Data'!$D:$D,'Forecast Data'!$C:$C,AD$6,'Forecast Data'!$B:$B,$D335)</f>
        <v>0</v>
      </c>
      <c r="AE335" s="11">
        <f>SUMIFS('Forecast Data'!$D:$D,'Forecast Data'!$C:$C,AE$6,'Forecast Data'!$B:$B,$D335)</f>
        <v>0</v>
      </c>
      <c r="AF335" s="11">
        <f>SUMIFS('Forecast Data'!$D:$D,'Forecast Data'!$C:$C,AF$6,'Forecast Data'!$B:$B,$D335)</f>
        <v>0</v>
      </c>
      <c r="AG335" s="11">
        <f>SUMIFS('Forecast Data'!$D:$D,'Forecast Data'!$C:$C,AG$6,'Forecast Data'!$B:$B,$D335)</f>
        <v>0</v>
      </c>
      <c r="AH335" s="11">
        <f>SUMIFS('Forecast Data'!$D:$D,'Forecast Data'!$C:$C,AH$6,'Forecast Data'!$B:$B,$D335)</f>
        <v>0</v>
      </c>
      <c r="AI335" s="1"/>
      <c r="AJ335" s="12" t="str">
        <f>IF(SUMIFS('Forecast Data'!$E:$E,'Forecast Data'!$C:$C,AJ$6,'Forecast Data'!$B:$B,$D335)=0,"",SUMIFS('Forecast Data'!$E:$E,'Forecast Data'!$C:$C,AJ$6,'Forecast Data'!$B:$B,$D335))</f>
        <v/>
      </c>
      <c r="AK335" s="12" t="str">
        <f>IF(SUMIFS('Forecast Data'!$E:$E,'Forecast Data'!$C:$C,AK$6,'Forecast Data'!$B:$B,$D335)=0,"",SUMIFS('Forecast Data'!$E:$E,'Forecast Data'!$C:$C,AK$6,'Forecast Data'!$B:$B,$D335))</f>
        <v/>
      </c>
      <c r="AL335" s="12" t="str">
        <f>IF(SUMIFS('Forecast Data'!$E:$E,'Forecast Data'!$C:$C,AL$6,'Forecast Data'!$B:$B,$D335)=0,"",SUMIFS('Forecast Data'!$E:$E,'Forecast Data'!$C:$C,AL$6,'Forecast Data'!$B:$B,$D335))</f>
        <v/>
      </c>
      <c r="AM335" s="12" t="str">
        <f>IF(SUMIFS('Forecast Data'!$E:$E,'Forecast Data'!$C:$C,AM$6,'Forecast Data'!$B:$B,$D335)=0,"",SUMIFS('Forecast Data'!$E:$E,'Forecast Data'!$C:$C,AM$6,'Forecast Data'!$B:$B,$D335))</f>
        <v/>
      </c>
      <c r="AN335" s="12" t="str">
        <f>IF(SUMIFS('Forecast Data'!$E:$E,'Forecast Data'!$C:$C,AN$6,'Forecast Data'!$B:$B,$D335)=0,"",SUMIFS('Forecast Data'!$E:$E,'Forecast Data'!$C:$C,AN$6,'Forecast Data'!$B:$B,$D335))</f>
        <v/>
      </c>
      <c r="AO335" s="12" t="str">
        <f>IF(SUMIFS('Forecast Data'!$E:$E,'Forecast Data'!$C:$C,AO$6,'Forecast Data'!$B:$B,$D335)=0,"",SUMIFS('Forecast Data'!$E:$E,'Forecast Data'!$C:$C,AO$6,'Forecast Data'!$B:$B,$D335))</f>
        <v/>
      </c>
      <c r="AP335" s="12" t="str">
        <f>IF(SUMIFS('Forecast Data'!$E:$E,'Forecast Data'!$C:$C,AP$6,'Forecast Data'!$B:$B,$D335)=0,"",SUMIFS('Forecast Data'!$E:$E,'Forecast Data'!$C:$C,AP$6,'Forecast Data'!$B:$B,$D335))</f>
        <v/>
      </c>
      <c r="AQ335" s="12" t="str">
        <f>IF(SUMIFS('Forecast Data'!$E:$E,'Forecast Data'!$C:$C,AQ$6,'Forecast Data'!$B:$B,$D335)=0,"",SUMIFS('Forecast Data'!$E:$E,'Forecast Data'!$C:$C,AQ$6,'Forecast Data'!$B:$B,$D335))</f>
        <v/>
      </c>
      <c r="AR335" s="12" t="str">
        <f>IF(SUMIFS('Forecast Data'!$E:$E,'Forecast Data'!$C:$C,AR$6,'Forecast Data'!$B:$B,$D335)=0,"",SUMIFS('Forecast Data'!$E:$E,'Forecast Data'!$C:$C,AR$6,'Forecast Data'!$B:$B,$D335))</f>
        <v/>
      </c>
      <c r="AS335" s="12" t="str">
        <f>IF(SUMIFS('Forecast Data'!$E:$E,'Forecast Data'!$C:$C,AS$6,'Forecast Data'!$B:$B,$D335)=0,"",SUMIFS('Forecast Data'!$E:$E,'Forecast Data'!$C:$C,AS$6,'Forecast Data'!$B:$B,$D335))</f>
        <v/>
      </c>
      <c r="AT335" s="12" t="str">
        <f>IF(SUMIFS('Forecast Data'!$E:$E,'Forecast Data'!$C:$C,AT$6,'Forecast Data'!$B:$B,$D335)=0,"",SUMIFS('Forecast Data'!$E:$E,'Forecast Data'!$C:$C,AT$6,'Forecast Data'!$B:$B,$D335))</f>
        <v/>
      </c>
      <c r="AU335" s="12" t="str">
        <f>IF(SUMIFS('Forecast Data'!$E:$E,'Forecast Data'!$C:$C,AU$6,'Forecast Data'!$B:$B,$D335)=0,"",SUMIFS('Forecast Data'!$E:$E,'Forecast Data'!$C:$C,AU$6,'Forecast Data'!$B:$B,$D335))</f>
        <v/>
      </c>
      <c r="AV335" s="1"/>
      <c r="AW335" s="11">
        <f>SUMIFS('OP Units'!E:E,'OP Units'!$A:$A,$D335)</f>
        <v>0</v>
      </c>
      <c r="AX335" s="11">
        <f>SUMIFS('OP Units'!F:F,'OP Units'!$A:$A,$D335)</f>
        <v>0</v>
      </c>
      <c r="AY335" s="11">
        <f>SUMIFS('OP Units'!G:G,'OP Units'!$A:$A,$D335)</f>
        <v>0</v>
      </c>
      <c r="AZ335" s="11">
        <f>SUMIFS('OP Units'!H:H,'OP Units'!$A:$A,$D335)</f>
        <v>0</v>
      </c>
      <c r="BA335" s="11">
        <f>SUMIFS('OP Units'!I:I,'OP Units'!$A:$A,$D335)</f>
        <v>0</v>
      </c>
      <c r="BB335" s="11">
        <f>SUMIFS('OP Units'!J:J,'OP Units'!$A:$A,$D335)</f>
        <v>0</v>
      </c>
      <c r="BC335" s="11">
        <f>SUMIFS('OP Units'!K:K,'OP Units'!$A:$A,$D335)</f>
        <v>0</v>
      </c>
      <c r="BD335" s="11">
        <f>SUMIFS('OP Units'!L:L,'OP Units'!$A:$A,$D335)</f>
        <v>0</v>
      </c>
      <c r="BE335" s="11">
        <f>SUMIFS('OP Units'!M:M,'OP Units'!$A:$A,$D335)</f>
        <v>0</v>
      </c>
      <c r="BF335" s="11">
        <f>SUMIFS('OP Units'!N:N,'OP Units'!$A:$A,$D335)</f>
        <v>0</v>
      </c>
      <c r="BG335" s="11">
        <f>SUMIFS('OP Units'!O:O,'OP Units'!$A:$A,$D335)</f>
        <v>0</v>
      </c>
      <c r="BH335" s="11">
        <f>SUMIFS('OP Units'!P:P,'OP Units'!$A:$A,$D335)</f>
        <v>0</v>
      </c>
      <c r="BI335" s="1"/>
      <c r="BJ335" s="12" t="str">
        <f>IFERROR((SUMIFS('OP Units'!E:E,'OP Units'!$A:$A,$D335)-SUMIFS('Forecast Data'!$H:$H,'Forecast Data'!$C:$C,BJ$6,'Forecast Data'!$B:$B,$D335))/SUMIFS('Forecast Data'!$H:$H,'Forecast Data'!$C:$C,BJ$6,'Forecast Data'!$B:$B,$D335),"")</f>
        <v/>
      </c>
      <c r="BK335" s="12" t="str">
        <f>IFERROR((SUMIFS('OP Units'!F:F,'OP Units'!$A:$A,$D335)-SUMIFS('Forecast Data'!$H:$H,'Forecast Data'!$C:$C,BK$6,'Forecast Data'!$B:$B,$D335))/SUMIFS('Forecast Data'!$H:$H,'Forecast Data'!$C:$C,BK$6,'Forecast Data'!$B:$B,$D335),"")</f>
        <v/>
      </c>
      <c r="BL335" s="12" t="str">
        <f>IFERROR((SUMIFS('OP Units'!G:G,'OP Units'!$A:$A,$D335)-SUMIFS('Forecast Data'!$H:$H,'Forecast Data'!$C:$C,BL$6,'Forecast Data'!$B:$B,$D335))/SUMIFS('Forecast Data'!$H:$H,'Forecast Data'!$C:$C,BL$6,'Forecast Data'!$B:$B,$D335),"")</f>
        <v/>
      </c>
      <c r="BM335" s="12" t="str">
        <f>IFERROR((SUMIFS('OP Units'!H:H,'OP Units'!$A:$A,$D335)-SUMIFS('Forecast Data'!$H:$H,'Forecast Data'!$C:$C,BM$6,'Forecast Data'!$B:$B,$D335))/SUMIFS('Forecast Data'!$H:$H,'Forecast Data'!$C:$C,BM$6,'Forecast Data'!$B:$B,$D335),"")</f>
        <v/>
      </c>
      <c r="BN335" s="12" t="str">
        <f>IFERROR((SUMIFS('OP Units'!I:I,'OP Units'!$A:$A,$D335)-SUMIFS('Forecast Data'!$H:$H,'Forecast Data'!$C:$C,BN$6,'Forecast Data'!$B:$B,$D335))/SUMIFS('Forecast Data'!$H:$H,'Forecast Data'!$C:$C,BN$6,'Forecast Data'!$B:$B,$D335),"")</f>
        <v/>
      </c>
      <c r="BO335" s="12" t="str">
        <f>IFERROR((SUMIFS('OP Units'!J:J,'OP Units'!$A:$A,$D335)-SUMIFS('Forecast Data'!$H:$H,'Forecast Data'!$C:$C,BO$6,'Forecast Data'!$B:$B,$D335))/SUMIFS('Forecast Data'!$H:$H,'Forecast Data'!$C:$C,BO$6,'Forecast Data'!$B:$B,$D335),"")</f>
        <v/>
      </c>
      <c r="BP335" s="12" t="str">
        <f>IFERROR((SUMIFS('OP Units'!K:K,'OP Units'!$A:$A,$D335)-SUMIFS('Forecast Data'!$H:$H,'Forecast Data'!$C:$C,BP$6,'Forecast Data'!$B:$B,$D335))/SUMIFS('Forecast Data'!$H:$H,'Forecast Data'!$C:$C,BP$6,'Forecast Data'!$B:$B,$D335),"")</f>
        <v/>
      </c>
      <c r="BQ335" s="12" t="str">
        <f>IFERROR((SUMIFS('OP Units'!L:L,'OP Units'!$A:$A,$D335)-SUMIFS('Forecast Data'!$H:$H,'Forecast Data'!$C:$C,BQ$6,'Forecast Data'!$B:$B,$D335))/SUMIFS('Forecast Data'!$H:$H,'Forecast Data'!$C:$C,BQ$6,'Forecast Data'!$B:$B,$D335),"")</f>
        <v/>
      </c>
      <c r="BR335" s="12" t="str">
        <f>IFERROR((SUMIFS('OP Units'!M:M,'OP Units'!$A:$A,$D335)-SUMIFS('Forecast Data'!$H:$H,'Forecast Data'!$C:$C,BR$6,'Forecast Data'!$B:$B,$D335))/SUMIFS('Forecast Data'!$H:$H,'Forecast Data'!$C:$C,BR$6,'Forecast Data'!$B:$B,$D335),"")</f>
        <v/>
      </c>
      <c r="BS335" s="12" t="str">
        <f>IFERROR((SUMIFS('OP Units'!N:N,'OP Units'!$A:$A,$D335)-SUMIFS('Forecast Data'!$H:$H,'Forecast Data'!$C:$C,BS$6,'Forecast Data'!$B:$B,$D335))/SUMIFS('Forecast Data'!$H:$H,'Forecast Data'!$C:$C,BS$6,'Forecast Data'!$B:$B,$D335),"")</f>
        <v/>
      </c>
      <c r="BT335" s="12" t="str">
        <f>IFERROR((SUMIFS('OP Units'!O:O,'OP Units'!$A:$A,$D335)-SUMIFS('Forecast Data'!$H:$H,'Forecast Data'!$C:$C,BT$6,'Forecast Data'!$B:$B,$D335))/SUMIFS('Forecast Data'!$H:$H,'Forecast Data'!$C:$C,BT$6,'Forecast Data'!$B:$B,$D335),"")</f>
        <v/>
      </c>
      <c r="BU335" s="12" t="str">
        <f>IFERROR((SUMIFS('OP Units'!P:P,'OP Units'!$A:$A,$D335)-SUMIFS('Forecast Data'!$H:$H,'Forecast Data'!$C:$C,BU$6,'Forecast Data'!$B:$B,$D335))/SUMIFS('Forecast Data'!$H:$H,'Forecast Data'!$C:$C,BU$6,'Forecast Data'!$B:$B,$D335),"")</f>
        <v/>
      </c>
      <c r="BV335" s="12"/>
      <c r="BW335" s="11">
        <f>(SUMIFS('Forecast Data'!H:H,'Forecast Data'!B:B,D335,'Forecast Data'!C:C,BK$6)+SUMIFS('Forecast Data'!H:H,'Forecast Data'!B:B,D335,'Forecast Data'!C:C,BL$6)+SUMIFS('Forecast Data'!H:H,'Forecast Data'!B:B,D335,'Forecast Data'!C:C,BM$6)+SUMIFS('Forecast Data'!H:H,'Forecast Data'!B:B,D335,'Forecast Data'!C:C,BN$6)+SUMIFS('Forecast Data'!H:H,'Forecast Data'!B:B,D335,'Forecast Data'!C:C,BO$6)+SUMIFS('Forecast Data'!H:H,'Forecast Data'!B:B,D335,'Forecast Data'!C:C,BP$6)+SUMIFS('Forecast Data'!H:H,'Forecast Data'!B:B,D335,'Forecast Data'!C:C,BQ$6)+SUMIFS('Forecast Data'!H:H,'Forecast Data'!B:B,D335,'Forecast Data'!C:C,BJ$6))/8</f>
        <v>0</v>
      </c>
      <c r="BX335" s="12" t="str">
        <f>IFERROR((SUM(W335:AD335)-(SUMIFS('Forecast Data'!H:H,'Forecast Data'!B:B,B335,'Forecast Data'!C:C,BJ$6)+SUMIFS('Forecast Data'!H:H,'Forecast Data'!B:B,B335,'Forecast Data'!C:C,BK$6)+SUMIFS('Forecast Data'!H:H,'Forecast Data'!B:B,B335,'Forecast Data'!C:C,BL$6)+SUMIFS('Forecast Data'!H:H,'Forecast Data'!B:B,B335,'Forecast Data'!C:C,BM$6)+SUMIFS('Forecast Data'!H:H,'Forecast Data'!B:B,B335,'Forecast Data'!C:C,BN$6)+SUMIFS('Forecast Data'!H:H,'Forecast Data'!B:B,B335,'Forecast Data'!C:C,BO$6)+SUMIFS('Forecast Data'!H:H,'Forecast Data'!B:B,B335,'Forecast Data'!C:C,BP$6)+SUMIFS('Forecast Data'!H:H,'Forecast Data'!B:B,B335,'Forecast Data'!C:C,BQ$6)))/(SUMIFS('Forecast Data'!H:H,'Forecast Data'!B:B,B335,'Forecast Data'!C:C,BJ$6)+SUMIFS('Forecast Data'!H:H,'Forecast Data'!B:B,B335,'Forecast Data'!C:C,BK$6)+SUMIFS('Forecast Data'!H:H,'Forecast Data'!B:B,B335,'Forecast Data'!C:C,BL$6)+SUMIFS('Forecast Data'!H:H,'Forecast Data'!B:B,B335,'Forecast Data'!C:C,BM$6)+SUMIFS('Forecast Data'!H:H,'Forecast Data'!B:B,B335,'Forecast Data'!C:C,BN$6)+SUMIFS('Forecast Data'!H:H,'Forecast Data'!B:B,B335,'Forecast Data'!C:C,BO$6)+SUMIFS('Forecast Data'!H:H,'Forecast Data'!B:B,B335,'Forecast Data'!C:C,BP$6)+SUMIFS('Forecast Data'!H:H,'Forecast Data'!B:B,B335,'Forecast Data'!C:C,BQ$6)),"")</f>
        <v/>
      </c>
      <c r="BY335" s="12">
        <f t="shared" si="68"/>
        <v>0</v>
      </c>
      <c r="BZ335" s="16">
        <f t="shared" si="69"/>
        <v>0</v>
      </c>
      <c r="CA335" s="13">
        <f t="shared" si="70"/>
        <v>0</v>
      </c>
      <c r="CB335" s="12">
        <f t="shared" si="71"/>
        <v>0</v>
      </c>
      <c r="CC335" s="12"/>
      <c r="CD335" s="11">
        <f>(SUMIFS('Forecast Data'!H:H,'Forecast Data'!B:B,D335,'Forecast Data'!C:C,BK$6)+SUMIFS('Forecast Data'!H:H,'Forecast Data'!B:B,D335,'Forecast Data'!C:C,BL$6)+SUMIFS('Forecast Data'!H:H,'Forecast Data'!B:B,D335,'Forecast Data'!C:C,BM$6)+SUMIFS('Forecast Data'!H:H,'Forecast Data'!B:B,D335,'Forecast Data'!C:C,BJ$6))/4</f>
        <v>0</v>
      </c>
      <c r="CE335" s="12" t="str">
        <f>IFERROR((SUM(W335:Z335)-(SUMIFS('Forecast Data'!H:H,'Forecast Data'!B:B,D335,'Forecast Data'!C:C,BJ$6)+SUMIFS('Forecast Data'!H:H,'Forecast Data'!B:B,D335,'Forecast Data'!C:C,BK$6)+SUMIFS('Forecast Data'!H:H,'Forecast Data'!B:B,D335,'Forecast Data'!C:C,BL$6)+SUMIFS('Forecast Data'!H:H,'Forecast Data'!B:B,D335,'Forecast Data'!C:C,BM$6)))/(SUMIFS('Forecast Data'!H:H,'Forecast Data'!B:B,D335,'Forecast Data'!C:C,BJ$6)+SUMIFS('Forecast Data'!H:H,'Forecast Data'!B:B,D335,'Forecast Data'!C:C,BK$6)+SUMIFS('Forecast Data'!H:H,'Forecast Data'!B:B,D335,'Forecast Data'!C:C,BL$6)+SUMIFS('Forecast Data'!H:H,'Forecast Data'!B:B,D335,'Forecast Data'!C:C,BM$6)),"")</f>
        <v/>
      </c>
      <c r="CF335" s="12">
        <f t="shared" si="72"/>
        <v>0</v>
      </c>
      <c r="CG335" s="12">
        <f t="shared" si="73"/>
        <v>0</v>
      </c>
      <c r="CH335" s="13">
        <f t="shared" si="74"/>
        <v>0</v>
      </c>
      <c r="CI335" s="13"/>
    </row>
    <row r="336" spans="1:87" ht="13.2">
      <c r="A336" s="1"/>
      <c r="B336" t="str">
        <f t="shared" si="75"/>
        <v>Goddess Garden</v>
      </c>
      <c r="D336" t="s">
        <v>368</v>
      </c>
      <c r="E336" s="11">
        <f>SUMIFS('Fin Data'!F:F,'Fin Data'!A:A,D336)</f>
        <v>0</v>
      </c>
      <c r="F336" s="11">
        <f>SUMIFS('Fin Data with 6 week hist'!I:I,'Fin Data with 6 week hist'!$A:$A,$D336)</f>
        <v>0</v>
      </c>
      <c r="G336" s="11">
        <f>SUMIFS('Fin Data with 6 week hist'!J:J,'Fin Data with 6 week hist'!$A:$A,$D336)</f>
        <v>0</v>
      </c>
      <c r="H336" s="11">
        <f>SUMIFS('Fin Data with 6 week hist'!K:K,'Fin Data with 6 week hist'!$A:$A,$D336)+SUMIFS('Unit Cancellations'!D:D,'Unit Cancellations'!$B:$B,$D336)</f>
        <v>0</v>
      </c>
      <c r="I336" s="11">
        <f>SUMIFS('Fin Data with 6 week hist'!L:L,'Fin Data with 6 week hist'!$A:$A,$D336)+SUMIFS('Unit Cancellations'!E:E,'Unit Cancellations'!$B:$B,$D336)</f>
        <v>0</v>
      </c>
      <c r="J336" s="11">
        <f>SUMIFS('Fin Data with 6 week hist'!M:M,'Fin Data with 6 week hist'!$A:$A,$D336)+SUMIFS('Unit Cancellations'!F:F,'Unit Cancellations'!$B:$B,$D336)</f>
        <v>0</v>
      </c>
      <c r="K336" s="11">
        <f>SUMIFS('Fin Data with 6 week hist'!N:N,'Fin Data with 6 week hist'!$A:$A,$D336)+SUMIFS('Unit Cancellations'!G:G,'Unit Cancellations'!$B:$B,$D336)</f>
        <v>0</v>
      </c>
      <c r="L336" s="11">
        <f>SUMIFS('Fin Data'!AN:AN,'Fin Data'!A:A,D336)</f>
        <v>0</v>
      </c>
      <c r="M336" s="12">
        <f>IFERROR(SUMIFS('Fin Data'!AO:AO,'Fin Data'!A:A,D336),"")</f>
        <v>0</v>
      </c>
      <c r="N336" s="1"/>
      <c r="O336" s="11">
        <f t="shared" si="63"/>
        <v>0</v>
      </c>
      <c r="P336" s="12" t="str">
        <f t="shared" si="64"/>
        <v/>
      </c>
      <c r="Q336" s="1"/>
      <c r="R336" s="11">
        <f t="shared" si="65"/>
        <v>0</v>
      </c>
      <c r="S336" s="12" t="str">
        <f t="shared" si="66"/>
        <v/>
      </c>
      <c r="T336" s="11">
        <f t="shared" si="67"/>
        <v>0</v>
      </c>
      <c r="U336" s="1" t="e">
        <f t="shared" si="76"/>
        <v>#REF!</v>
      </c>
      <c r="V336" s="1"/>
      <c r="W336" s="11">
        <f>SUMIFS('Forecast Data'!$D:$D,'Forecast Data'!$C:$C,W$6,'Forecast Data'!$B:$B,$D336)</f>
        <v>0</v>
      </c>
      <c r="X336" s="11">
        <f>SUMIFS('Forecast Data'!$D:$D,'Forecast Data'!$C:$C,X$6,'Forecast Data'!$B:$B,$D336)</f>
        <v>0</v>
      </c>
      <c r="Y336" s="11">
        <f>SUMIFS('Forecast Data'!$D:$D,'Forecast Data'!$C:$C,Y$6,'Forecast Data'!$B:$B,$D336)</f>
        <v>0</v>
      </c>
      <c r="Z336" s="11">
        <f>SUMIFS('Forecast Data'!$D:$D,'Forecast Data'!$C:$C,Z$6,'Forecast Data'!$B:$B,$D336)</f>
        <v>0</v>
      </c>
      <c r="AA336" s="11">
        <f>SUMIFS('Forecast Data'!$D:$D,'Forecast Data'!$C:$C,AA$6,'Forecast Data'!$B:$B,$D336)</f>
        <v>0</v>
      </c>
      <c r="AB336" s="11">
        <f>SUMIFS('Forecast Data'!$D:$D,'Forecast Data'!$C:$C,AB$6,'Forecast Data'!$B:$B,$D336)</f>
        <v>0</v>
      </c>
      <c r="AC336" s="11">
        <f>SUMIFS('Forecast Data'!$D:$D,'Forecast Data'!$C:$C,AC$6,'Forecast Data'!$B:$B,$D336)</f>
        <v>0</v>
      </c>
      <c r="AD336" s="11">
        <f>SUMIFS('Forecast Data'!$D:$D,'Forecast Data'!$C:$C,AD$6,'Forecast Data'!$B:$B,$D336)</f>
        <v>0</v>
      </c>
      <c r="AE336" s="11">
        <f>SUMIFS('Forecast Data'!$D:$D,'Forecast Data'!$C:$C,AE$6,'Forecast Data'!$B:$B,$D336)</f>
        <v>0</v>
      </c>
      <c r="AF336" s="11">
        <f>SUMIFS('Forecast Data'!$D:$D,'Forecast Data'!$C:$C,AF$6,'Forecast Data'!$B:$B,$D336)</f>
        <v>0</v>
      </c>
      <c r="AG336" s="11">
        <f>SUMIFS('Forecast Data'!$D:$D,'Forecast Data'!$C:$C,AG$6,'Forecast Data'!$B:$B,$D336)</f>
        <v>0</v>
      </c>
      <c r="AH336" s="11">
        <f>SUMIFS('Forecast Data'!$D:$D,'Forecast Data'!$C:$C,AH$6,'Forecast Data'!$B:$B,$D336)</f>
        <v>0</v>
      </c>
      <c r="AI336" s="1"/>
      <c r="AJ336" s="12" t="str">
        <f>IF(SUMIFS('Forecast Data'!$E:$E,'Forecast Data'!$C:$C,AJ$6,'Forecast Data'!$B:$B,$D336)=0,"",SUMIFS('Forecast Data'!$E:$E,'Forecast Data'!$C:$C,AJ$6,'Forecast Data'!$B:$B,$D336))</f>
        <v/>
      </c>
      <c r="AK336" s="12" t="str">
        <f>IF(SUMIFS('Forecast Data'!$E:$E,'Forecast Data'!$C:$C,AK$6,'Forecast Data'!$B:$B,$D336)=0,"",SUMIFS('Forecast Data'!$E:$E,'Forecast Data'!$C:$C,AK$6,'Forecast Data'!$B:$B,$D336))</f>
        <v/>
      </c>
      <c r="AL336" s="12" t="str">
        <f>IF(SUMIFS('Forecast Data'!$E:$E,'Forecast Data'!$C:$C,AL$6,'Forecast Data'!$B:$B,$D336)=0,"",SUMIFS('Forecast Data'!$E:$E,'Forecast Data'!$C:$C,AL$6,'Forecast Data'!$B:$B,$D336))</f>
        <v/>
      </c>
      <c r="AM336" s="12" t="str">
        <f>IF(SUMIFS('Forecast Data'!$E:$E,'Forecast Data'!$C:$C,AM$6,'Forecast Data'!$B:$B,$D336)=0,"",SUMIFS('Forecast Data'!$E:$E,'Forecast Data'!$C:$C,AM$6,'Forecast Data'!$B:$B,$D336))</f>
        <v/>
      </c>
      <c r="AN336" s="12" t="str">
        <f>IF(SUMIFS('Forecast Data'!$E:$E,'Forecast Data'!$C:$C,AN$6,'Forecast Data'!$B:$B,$D336)=0,"",SUMIFS('Forecast Data'!$E:$E,'Forecast Data'!$C:$C,AN$6,'Forecast Data'!$B:$B,$D336))</f>
        <v/>
      </c>
      <c r="AO336" s="12" t="str">
        <f>IF(SUMIFS('Forecast Data'!$E:$E,'Forecast Data'!$C:$C,AO$6,'Forecast Data'!$B:$B,$D336)=0,"",SUMIFS('Forecast Data'!$E:$E,'Forecast Data'!$C:$C,AO$6,'Forecast Data'!$B:$B,$D336))</f>
        <v/>
      </c>
      <c r="AP336" s="12" t="str">
        <f>IF(SUMIFS('Forecast Data'!$E:$E,'Forecast Data'!$C:$C,AP$6,'Forecast Data'!$B:$B,$D336)=0,"",SUMIFS('Forecast Data'!$E:$E,'Forecast Data'!$C:$C,AP$6,'Forecast Data'!$B:$B,$D336))</f>
        <v/>
      </c>
      <c r="AQ336" s="12" t="str">
        <f>IF(SUMIFS('Forecast Data'!$E:$E,'Forecast Data'!$C:$C,AQ$6,'Forecast Data'!$B:$B,$D336)=0,"",SUMIFS('Forecast Data'!$E:$E,'Forecast Data'!$C:$C,AQ$6,'Forecast Data'!$B:$B,$D336))</f>
        <v/>
      </c>
      <c r="AR336" s="12" t="str">
        <f>IF(SUMIFS('Forecast Data'!$E:$E,'Forecast Data'!$C:$C,AR$6,'Forecast Data'!$B:$B,$D336)=0,"",SUMIFS('Forecast Data'!$E:$E,'Forecast Data'!$C:$C,AR$6,'Forecast Data'!$B:$B,$D336))</f>
        <v/>
      </c>
      <c r="AS336" s="12" t="str">
        <f>IF(SUMIFS('Forecast Data'!$E:$E,'Forecast Data'!$C:$C,AS$6,'Forecast Data'!$B:$B,$D336)=0,"",SUMIFS('Forecast Data'!$E:$E,'Forecast Data'!$C:$C,AS$6,'Forecast Data'!$B:$B,$D336))</f>
        <v/>
      </c>
      <c r="AT336" s="12" t="str">
        <f>IF(SUMIFS('Forecast Data'!$E:$E,'Forecast Data'!$C:$C,AT$6,'Forecast Data'!$B:$B,$D336)=0,"",SUMIFS('Forecast Data'!$E:$E,'Forecast Data'!$C:$C,AT$6,'Forecast Data'!$B:$B,$D336))</f>
        <v/>
      </c>
      <c r="AU336" s="12" t="str">
        <f>IF(SUMIFS('Forecast Data'!$E:$E,'Forecast Data'!$C:$C,AU$6,'Forecast Data'!$B:$B,$D336)=0,"",SUMIFS('Forecast Data'!$E:$E,'Forecast Data'!$C:$C,AU$6,'Forecast Data'!$B:$B,$D336))</f>
        <v/>
      </c>
      <c r="AV336" s="1"/>
      <c r="AW336" s="11">
        <f>SUMIFS('OP Units'!E:E,'OP Units'!$A:$A,$D336)</f>
        <v>0</v>
      </c>
      <c r="AX336" s="11">
        <f>SUMIFS('OP Units'!F:F,'OP Units'!$A:$A,$D336)</f>
        <v>0</v>
      </c>
      <c r="AY336" s="11">
        <f>SUMIFS('OP Units'!G:G,'OP Units'!$A:$A,$D336)</f>
        <v>0</v>
      </c>
      <c r="AZ336" s="11">
        <f>SUMIFS('OP Units'!H:H,'OP Units'!$A:$A,$D336)</f>
        <v>0</v>
      </c>
      <c r="BA336" s="11">
        <f>SUMIFS('OP Units'!I:I,'OP Units'!$A:$A,$D336)</f>
        <v>0</v>
      </c>
      <c r="BB336" s="11">
        <f>SUMIFS('OP Units'!J:J,'OP Units'!$A:$A,$D336)</f>
        <v>0</v>
      </c>
      <c r="BC336" s="11">
        <f>SUMIFS('OP Units'!K:K,'OP Units'!$A:$A,$D336)</f>
        <v>0</v>
      </c>
      <c r="BD336" s="11">
        <f>SUMIFS('OP Units'!L:L,'OP Units'!$A:$A,$D336)</f>
        <v>0</v>
      </c>
      <c r="BE336" s="11">
        <f>SUMIFS('OP Units'!M:M,'OP Units'!$A:$A,$D336)</f>
        <v>0</v>
      </c>
      <c r="BF336" s="11">
        <f>SUMIFS('OP Units'!N:N,'OP Units'!$A:$A,$D336)</f>
        <v>0</v>
      </c>
      <c r="BG336" s="11">
        <f>SUMIFS('OP Units'!O:O,'OP Units'!$A:$A,$D336)</f>
        <v>0</v>
      </c>
      <c r="BH336" s="11">
        <f>SUMIFS('OP Units'!P:P,'OP Units'!$A:$A,$D336)</f>
        <v>0</v>
      </c>
      <c r="BI336" s="1"/>
      <c r="BJ336" s="12" t="str">
        <f>IFERROR((SUMIFS('OP Units'!E:E,'OP Units'!$A:$A,$D336)-SUMIFS('Forecast Data'!$H:$H,'Forecast Data'!$C:$C,BJ$6,'Forecast Data'!$B:$B,$D336))/SUMIFS('Forecast Data'!$H:$H,'Forecast Data'!$C:$C,BJ$6,'Forecast Data'!$B:$B,$D336),"")</f>
        <v/>
      </c>
      <c r="BK336" s="12" t="str">
        <f>IFERROR((SUMIFS('OP Units'!F:F,'OP Units'!$A:$A,$D336)-SUMIFS('Forecast Data'!$H:$H,'Forecast Data'!$C:$C,BK$6,'Forecast Data'!$B:$B,$D336))/SUMIFS('Forecast Data'!$H:$H,'Forecast Data'!$C:$C,BK$6,'Forecast Data'!$B:$B,$D336),"")</f>
        <v/>
      </c>
      <c r="BL336" s="12" t="str">
        <f>IFERROR((SUMIFS('OP Units'!G:G,'OP Units'!$A:$A,$D336)-SUMIFS('Forecast Data'!$H:$H,'Forecast Data'!$C:$C,BL$6,'Forecast Data'!$B:$B,$D336))/SUMIFS('Forecast Data'!$H:$H,'Forecast Data'!$C:$C,BL$6,'Forecast Data'!$B:$B,$D336),"")</f>
        <v/>
      </c>
      <c r="BM336" s="12" t="str">
        <f>IFERROR((SUMIFS('OP Units'!H:H,'OP Units'!$A:$A,$D336)-SUMIFS('Forecast Data'!$H:$H,'Forecast Data'!$C:$C,BM$6,'Forecast Data'!$B:$B,$D336))/SUMIFS('Forecast Data'!$H:$H,'Forecast Data'!$C:$C,BM$6,'Forecast Data'!$B:$B,$D336),"")</f>
        <v/>
      </c>
      <c r="BN336" s="12" t="str">
        <f>IFERROR((SUMIFS('OP Units'!I:I,'OP Units'!$A:$A,$D336)-SUMIFS('Forecast Data'!$H:$H,'Forecast Data'!$C:$C,BN$6,'Forecast Data'!$B:$B,$D336))/SUMIFS('Forecast Data'!$H:$H,'Forecast Data'!$C:$C,BN$6,'Forecast Data'!$B:$B,$D336),"")</f>
        <v/>
      </c>
      <c r="BO336" s="12" t="str">
        <f>IFERROR((SUMIFS('OP Units'!J:J,'OP Units'!$A:$A,$D336)-SUMIFS('Forecast Data'!$H:$H,'Forecast Data'!$C:$C,BO$6,'Forecast Data'!$B:$B,$D336))/SUMIFS('Forecast Data'!$H:$H,'Forecast Data'!$C:$C,BO$6,'Forecast Data'!$B:$B,$D336),"")</f>
        <v/>
      </c>
      <c r="BP336" s="12" t="str">
        <f>IFERROR((SUMIFS('OP Units'!K:K,'OP Units'!$A:$A,$D336)-SUMIFS('Forecast Data'!$H:$H,'Forecast Data'!$C:$C,BP$6,'Forecast Data'!$B:$B,$D336))/SUMIFS('Forecast Data'!$H:$H,'Forecast Data'!$C:$C,BP$6,'Forecast Data'!$B:$B,$D336),"")</f>
        <v/>
      </c>
      <c r="BQ336" s="12" t="str">
        <f>IFERROR((SUMIFS('OP Units'!L:L,'OP Units'!$A:$A,$D336)-SUMIFS('Forecast Data'!$H:$H,'Forecast Data'!$C:$C,BQ$6,'Forecast Data'!$B:$B,$D336))/SUMIFS('Forecast Data'!$H:$H,'Forecast Data'!$C:$C,BQ$6,'Forecast Data'!$B:$B,$D336),"")</f>
        <v/>
      </c>
      <c r="BR336" s="12" t="str">
        <f>IFERROR((SUMIFS('OP Units'!M:M,'OP Units'!$A:$A,$D336)-SUMIFS('Forecast Data'!$H:$H,'Forecast Data'!$C:$C,BR$6,'Forecast Data'!$B:$B,$D336))/SUMIFS('Forecast Data'!$H:$H,'Forecast Data'!$C:$C,BR$6,'Forecast Data'!$B:$B,$D336),"")</f>
        <v/>
      </c>
      <c r="BS336" s="12" t="str">
        <f>IFERROR((SUMIFS('OP Units'!N:N,'OP Units'!$A:$A,$D336)-SUMIFS('Forecast Data'!$H:$H,'Forecast Data'!$C:$C,BS$6,'Forecast Data'!$B:$B,$D336))/SUMIFS('Forecast Data'!$H:$H,'Forecast Data'!$C:$C,BS$6,'Forecast Data'!$B:$B,$D336),"")</f>
        <v/>
      </c>
      <c r="BT336" s="12" t="str">
        <f>IFERROR((SUMIFS('OP Units'!O:O,'OP Units'!$A:$A,$D336)-SUMIFS('Forecast Data'!$H:$H,'Forecast Data'!$C:$C,BT$6,'Forecast Data'!$B:$B,$D336))/SUMIFS('Forecast Data'!$H:$H,'Forecast Data'!$C:$C,BT$6,'Forecast Data'!$B:$B,$D336),"")</f>
        <v/>
      </c>
      <c r="BU336" s="12" t="str">
        <f>IFERROR((SUMIFS('OP Units'!P:P,'OP Units'!$A:$A,$D336)-SUMIFS('Forecast Data'!$H:$H,'Forecast Data'!$C:$C,BU$6,'Forecast Data'!$B:$B,$D336))/SUMIFS('Forecast Data'!$H:$H,'Forecast Data'!$C:$C,BU$6,'Forecast Data'!$B:$B,$D336),"")</f>
        <v/>
      </c>
      <c r="BV336" s="12"/>
      <c r="BW336" s="11">
        <f>(SUMIFS('Forecast Data'!H:H,'Forecast Data'!B:B,D336,'Forecast Data'!C:C,BK$6)+SUMIFS('Forecast Data'!H:H,'Forecast Data'!B:B,D336,'Forecast Data'!C:C,BL$6)+SUMIFS('Forecast Data'!H:H,'Forecast Data'!B:B,D336,'Forecast Data'!C:C,BM$6)+SUMIFS('Forecast Data'!H:H,'Forecast Data'!B:B,D336,'Forecast Data'!C:C,BN$6)+SUMIFS('Forecast Data'!H:H,'Forecast Data'!B:B,D336,'Forecast Data'!C:C,BO$6)+SUMIFS('Forecast Data'!H:H,'Forecast Data'!B:B,D336,'Forecast Data'!C:C,BP$6)+SUMIFS('Forecast Data'!H:H,'Forecast Data'!B:B,D336,'Forecast Data'!C:C,BQ$6)+SUMIFS('Forecast Data'!H:H,'Forecast Data'!B:B,D336,'Forecast Data'!C:C,BJ$6))/8</f>
        <v>0</v>
      </c>
      <c r="BX336" s="12" t="str">
        <f>IFERROR((SUM(W336:AD336)-(SUMIFS('Forecast Data'!H:H,'Forecast Data'!B:B,B336,'Forecast Data'!C:C,BJ$6)+SUMIFS('Forecast Data'!H:H,'Forecast Data'!B:B,B336,'Forecast Data'!C:C,BK$6)+SUMIFS('Forecast Data'!H:H,'Forecast Data'!B:B,B336,'Forecast Data'!C:C,BL$6)+SUMIFS('Forecast Data'!H:H,'Forecast Data'!B:B,B336,'Forecast Data'!C:C,BM$6)+SUMIFS('Forecast Data'!H:H,'Forecast Data'!B:B,B336,'Forecast Data'!C:C,BN$6)+SUMIFS('Forecast Data'!H:H,'Forecast Data'!B:B,B336,'Forecast Data'!C:C,BO$6)+SUMIFS('Forecast Data'!H:H,'Forecast Data'!B:B,B336,'Forecast Data'!C:C,BP$6)+SUMIFS('Forecast Data'!H:H,'Forecast Data'!B:B,B336,'Forecast Data'!C:C,BQ$6)))/(SUMIFS('Forecast Data'!H:H,'Forecast Data'!B:B,B336,'Forecast Data'!C:C,BJ$6)+SUMIFS('Forecast Data'!H:H,'Forecast Data'!B:B,B336,'Forecast Data'!C:C,BK$6)+SUMIFS('Forecast Data'!H:H,'Forecast Data'!B:B,B336,'Forecast Data'!C:C,BL$6)+SUMIFS('Forecast Data'!H:H,'Forecast Data'!B:B,B336,'Forecast Data'!C:C,BM$6)+SUMIFS('Forecast Data'!H:H,'Forecast Data'!B:B,B336,'Forecast Data'!C:C,BN$6)+SUMIFS('Forecast Data'!H:H,'Forecast Data'!B:B,B336,'Forecast Data'!C:C,BO$6)+SUMIFS('Forecast Data'!H:H,'Forecast Data'!B:B,B336,'Forecast Data'!C:C,BP$6)+SUMIFS('Forecast Data'!H:H,'Forecast Data'!B:B,B336,'Forecast Data'!C:C,BQ$6)),"")</f>
        <v/>
      </c>
      <c r="BY336" s="12">
        <f t="shared" si="68"/>
        <v>0</v>
      </c>
      <c r="BZ336" s="16">
        <f t="shared" si="69"/>
        <v>0</v>
      </c>
      <c r="CA336" s="13">
        <f t="shared" si="70"/>
        <v>0</v>
      </c>
      <c r="CB336" s="12">
        <f t="shared" si="71"/>
        <v>0</v>
      </c>
      <c r="CC336" s="12"/>
      <c r="CD336" s="11">
        <f>(SUMIFS('Forecast Data'!H:H,'Forecast Data'!B:B,D336,'Forecast Data'!C:C,BK$6)+SUMIFS('Forecast Data'!H:H,'Forecast Data'!B:B,D336,'Forecast Data'!C:C,BL$6)+SUMIFS('Forecast Data'!H:H,'Forecast Data'!B:B,D336,'Forecast Data'!C:C,BM$6)+SUMIFS('Forecast Data'!H:H,'Forecast Data'!B:B,D336,'Forecast Data'!C:C,BJ$6))/4</f>
        <v>0</v>
      </c>
      <c r="CE336" s="12" t="str">
        <f>IFERROR((SUM(W336:Z336)-(SUMIFS('Forecast Data'!H:H,'Forecast Data'!B:B,D336,'Forecast Data'!C:C,BJ$6)+SUMIFS('Forecast Data'!H:H,'Forecast Data'!B:B,D336,'Forecast Data'!C:C,BK$6)+SUMIFS('Forecast Data'!H:H,'Forecast Data'!B:B,D336,'Forecast Data'!C:C,BL$6)+SUMIFS('Forecast Data'!H:H,'Forecast Data'!B:B,D336,'Forecast Data'!C:C,BM$6)))/(SUMIFS('Forecast Data'!H:H,'Forecast Data'!B:B,D336,'Forecast Data'!C:C,BJ$6)+SUMIFS('Forecast Data'!H:H,'Forecast Data'!B:B,D336,'Forecast Data'!C:C,BK$6)+SUMIFS('Forecast Data'!H:H,'Forecast Data'!B:B,D336,'Forecast Data'!C:C,BL$6)+SUMIFS('Forecast Data'!H:H,'Forecast Data'!B:B,D336,'Forecast Data'!C:C,BM$6)),"")</f>
        <v/>
      </c>
      <c r="CF336" s="12">
        <f t="shared" si="72"/>
        <v>0</v>
      </c>
      <c r="CG336" s="12">
        <f t="shared" si="73"/>
        <v>0</v>
      </c>
      <c r="CH336" s="13">
        <f t="shared" si="74"/>
        <v>0</v>
      </c>
      <c r="CI336" s="13"/>
    </row>
    <row r="337" spans="1:87" ht="13.2">
      <c r="A337" s="1"/>
      <c r="B337" t="str">
        <f t="shared" si="75"/>
        <v>Health Concerns</v>
      </c>
      <c r="D337" t="s">
        <v>369</v>
      </c>
      <c r="E337" s="11">
        <f>SUMIFS('Fin Data'!F:F,'Fin Data'!A:A,D337)</f>
        <v>0</v>
      </c>
      <c r="F337" s="11">
        <f>SUMIFS('Fin Data with 6 week hist'!I:I,'Fin Data with 6 week hist'!$A:$A,$D337)</f>
        <v>0</v>
      </c>
      <c r="G337" s="11">
        <f>SUMIFS('Fin Data with 6 week hist'!J:J,'Fin Data with 6 week hist'!$A:$A,$D337)</f>
        <v>0</v>
      </c>
      <c r="H337" s="11">
        <f>SUMIFS('Fin Data with 6 week hist'!K:K,'Fin Data with 6 week hist'!$A:$A,$D337)+SUMIFS('Unit Cancellations'!D:D,'Unit Cancellations'!$B:$B,$D337)</f>
        <v>0</v>
      </c>
      <c r="I337" s="11">
        <f>SUMIFS('Fin Data with 6 week hist'!L:L,'Fin Data with 6 week hist'!$A:$A,$D337)+SUMIFS('Unit Cancellations'!E:E,'Unit Cancellations'!$B:$B,$D337)</f>
        <v>0</v>
      </c>
      <c r="J337" s="11">
        <f>SUMIFS('Fin Data with 6 week hist'!M:M,'Fin Data with 6 week hist'!$A:$A,$D337)+SUMIFS('Unit Cancellations'!F:F,'Unit Cancellations'!$B:$B,$D337)</f>
        <v>0</v>
      </c>
      <c r="K337" s="11">
        <f>SUMIFS('Fin Data with 6 week hist'!N:N,'Fin Data with 6 week hist'!$A:$A,$D337)+SUMIFS('Unit Cancellations'!G:G,'Unit Cancellations'!$B:$B,$D337)</f>
        <v>0</v>
      </c>
      <c r="L337" s="11">
        <f>SUMIFS('Fin Data'!AN:AN,'Fin Data'!A:A,D337)</f>
        <v>0</v>
      </c>
      <c r="M337" s="12">
        <f>IFERROR(SUMIFS('Fin Data'!AO:AO,'Fin Data'!A:A,D337),"")</f>
        <v>0</v>
      </c>
      <c r="N337" s="1"/>
      <c r="O337" s="11">
        <f t="shared" si="63"/>
        <v>0</v>
      </c>
      <c r="P337" s="12" t="str">
        <f t="shared" si="64"/>
        <v/>
      </c>
      <c r="Q337" s="1"/>
      <c r="R337" s="11">
        <f t="shared" si="65"/>
        <v>0</v>
      </c>
      <c r="S337" s="12" t="str">
        <f t="shared" si="66"/>
        <v/>
      </c>
      <c r="T337" s="11">
        <f t="shared" si="67"/>
        <v>0</v>
      </c>
      <c r="U337" s="1" t="e">
        <f t="shared" si="76"/>
        <v>#REF!</v>
      </c>
      <c r="V337" s="1"/>
      <c r="W337" s="11">
        <f>SUMIFS('Forecast Data'!$D:$D,'Forecast Data'!$C:$C,W$6,'Forecast Data'!$B:$B,$D337)</f>
        <v>0</v>
      </c>
      <c r="X337" s="11">
        <f>SUMIFS('Forecast Data'!$D:$D,'Forecast Data'!$C:$C,X$6,'Forecast Data'!$B:$B,$D337)</f>
        <v>0</v>
      </c>
      <c r="Y337" s="11">
        <f>SUMIFS('Forecast Data'!$D:$D,'Forecast Data'!$C:$C,Y$6,'Forecast Data'!$B:$B,$D337)</f>
        <v>0</v>
      </c>
      <c r="Z337" s="11">
        <f>SUMIFS('Forecast Data'!$D:$D,'Forecast Data'!$C:$C,Z$6,'Forecast Data'!$B:$B,$D337)</f>
        <v>0</v>
      </c>
      <c r="AA337" s="11">
        <f>SUMIFS('Forecast Data'!$D:$D,'Forecast Data'!$C:$C,AA$6,'Forecast Data'!$B:$B,$D337)</f>
        <v>0</v>
      </c>
      <c r="AB337" s="11">
        <f>SUMIFS('Forecast Data'!$D:$D,'Forecast Data'!$C:$C,AB$6,'Forecast Data'!$B:$B,$D337)</f>
        <v>0</v>
      </c>
      <c r="AC337" s="11">
        <f>SUMIFS('Forecast Data'!$D:$D,'Forecast Data'!$C:$C,AC$6,'Forecast Data'!$B:$B,$D337)</f>
        <v>0</v>
      </c>
      <c r="AD337" s="11">
        <f>SUMIFS('Forecast Data'!$D:$D,'Forecast Data'!$C:$C,AD$6,'Forecast Data'!$B:$B,$D337)</f>
        <v>0</v>
      </c>
      <c r="AE337" s="11">
        <f>SUMIFS('Forecast Data'!$D:$D,'Forecast Data'!$C:$C,AE$6,'Forecast Data'!$B:$B,$D337)</f>
        <v>0</v>
      </c>
      <c r="AF337" s="11">
        <f>SUMIFS('Forecast Data'!$D:$D,'Forecast Data'!$C:$C,AF$6,'Forecast Data'!$B:$B,$D337)</f>
        <v>0</v>
      </c>
      <c r="AG337" s="11">
        <f>SUMIFS('Forecast Data'!$D:$D,'Forecast Data'!$C:$C,AG$6,'Forecast Data'!$B:$B,$D337)</f>
        <v>0</v>
      </c>
      <c r="AH337" s="11">
        <f>SUMIFS('Forecast Data'!$D:$D,'Forecast Data'!$C:$C,AH$6,'Forecast Data'!$B:$B,$D337)</f>
        <v>0</v>
      </c>
      <c r="AI337" s="1"/>
      <c r="AJ337" s="12" t="str">
        <f>IF(SUMIFS('Forecast Data'!$E:$E,'Forecast Data'!$C:$C,AJ$6,'Forecast Data'!$B:$B,$D337)=0,"",SUMIFS('Forecast Data'!$E:$E,'Forecast Data'!$C:$C,AJ$6,'Forecast Data'!$B:$B,$D337))</f>
        <v/>
      </c>
      <c r="AK337" s="12" t="str">
        <f>IF(SUMIFS('Forecast Data'!$E:$E,'Forecast Data'!$C:$C,AK$6,'Forecast Data'!$B:$B,$D337)=0,"",SUMIFS('Forecast Data'!$E:$E,'Forecast Data'!$C:$C,AK$6,'Forecast Data'!$B:$B,$D337))</f>
        <v/>
      </c>
      <c r="AL337" s="12" t="str">
        <f>IF(SUMIFS('Forecast Data'!$E:$E,'Forecast Data'!$C:$C,AL$6,'Forecast Data'!$B:$B,$D337)=0,"",SUMIFS('Forecast Data'!$E:$E,'Forecast Data'!$C:$C,AL$6,'Forecast Data'!$B:$B,$D337))</f>
        <v/>
      </c>
      <c r="AM337" s="12" t="str">
        <f>IF(SUMIFS('Forecast Data'!$E:$E,'Forecast Data'!$C:$C,AM$6,'Forecast Data'!$B:$B,$D337)=0,"",SUMIFS('Forecast Data'!$E:$E,'Forecast Data'!$C:$C,AM$6,'Forecast Data'!$B:$B,$D337))</f>
        <v/>
      </c>
      <c r="AN337" s="12" t="str">
        <f>IF(SUMIFS('Forecast Data'!$E:$E,'Forecast Data'!$C:$C,AN$6,'Forecast Data'!$B:$B,$D337)=0,"",SUMIFS('Forecast Data'!$E:$E,'Forecast Data'!$C:$C,AN$6,'Forecast Data'!$B:$B,$D337))</f>
        <v/>
      </c>
      <c r="AO337" s="12" t="str">
        <f>IF(SUMIFS('Forecast Data'!$E:$E,'Forecast Data'!$C:$C,AO$6,'Forecast Data'!$B:$B,$D337)=0,"",SUMIFS('Forecast Data'!$E:$E,'Forecast Data'!$C:$C,AO$6,'Forecast Data'!$B:$B,$D337))</f>
        <v/>
      </c>
      <c r="AP337" s="12" t="str">
        <f>IF(SUMIFS('Forecast Data'!$E:$E,'Forecast Data'!$C:$C,AP$6,'Forecast Data'!$B:$B,$D337)=0,"",SUMIFS('Forecast Data'!$E:$E,'Forecast Data'!$C:$C,AP$6,'Forecast Data'!$B:$B,$D337))</f>
        <v/>
      </c>
      <c r="AQ337" s="12" t="str">
        <f>IF(SUMIFS('Forecast Data'!$E:$E,'Forecast Data'!$C:$C,AQ$6,'Forecast Data'!$B:$B,$D337)=0,"",SUMIFS('Forecast Data'!$E:$E,'Forecast Data'!$C:$C,AQ$6,'Forecast Data'!$B:$B,$D337))</f>
        <v/>
      </c>
      <c r="AR337" s="12" t="str">
        <f>IF(SUMIFS('Forecast Data'!$E:$E,'Forecast Data'!$C:$C,AR$6,'Forecast Data'!$B:$B,$D337)=0,"",SUMIFS('Forecast Data'!$E:$E,'Forecast Data'!$C:$C,AR$6,'Forecast Data'!$B:$B,$D337))</f>
        <v/>
      </c>
      <c r="AS337" s="12" t="str">
        <f>IF(SUMIFS('Forecast Data'!$E:$E,'Forecast Data'!$C:$C,AS$6,'Forecast Data'!$B:$B,$D337)=0,"",SUMIFS('Forecast Data'!$E:$E,'Forecast Data'!$C:$C,AS$6,'Forecast Data'!$B:$B,$D337))</f>
        <v/>
      </c>
      <c r="AT337" s="12" t="str">
        <f>IF(SUMIFS('Forecast Data'!$E:$E,'Forecast Data'!$C:$C,AT$6,'Forecast Data'!$B:$B,$D337)=0,"",SUMIFS('Forecast Data'!$E:$E,'Forecast Data'!$C:$C,AT$6,'Forecast Data'!$B:$B,$D337))</f>
        <v/>
      </c>
      <c r="AU337" s="12" t="str">
        <f>IF(SUMIFS('Forecast Data'!$E:$E,'Forecast Data'!$C:$C,AU$6,'Forecast Data'!$B:$B,$D337)=0,"",SUMIFS('Forecast Data'!$E:$E,'Forecast Data'!$C:$C,AU$6,'Forecast Data'!$B:$B,$D337))</f>
        <v/>
      </c>
      <c r="AV337" s="1"/>
      <c r="AW337" s="11">
        <f>SUMIFS('OP Units'!E:E,'OP Units'!$A:$A,$D337)</f>
        <v>0</v>
      </c>
      <c r="AX337" s="11">
        <f>SUMIFS('OP Units'!F:F,'OP Units'!$A:$A,$D337)</f>
        <v>0</v>
      </c>
      <c r="AY337" s="11">
        <f>SUMIFS('OP Units'!G:G,'OP Units'!$A:$A,$D337)</f>
        <v>0</v>
      </c>
      <c r="AZ337" s="11">
        <f>SUMIFS('OP Units'!H:H,'OP Units'!$A:$A,$D337)</f>
        <v>0</v>
      </c>
      <c r="BA337" s="11">
        <f>SUMIFS('OP Units'!I:I,'OP Units'!$A:$A,$D337)</f>
        <v>0</v>
      </c>
      <c r="BB337" s="11">
        <f>SUMIFS('OP Units'!J:J,'OP Units'!$A:$A,$D337)</f>
        <v>0</v>
      </c>
      <c r="BC337" s="11">
        <f>SUMIFS('OP Units'!K:K,'OP Units'!$A:$A,$D337)</f>
        <v>0</v>
      </c>
      <c r="BD337" s="11">
        <f>SUMIFS('OP Units'!L:L,'OP Units'!$A:$A,$D337)</f>
        <v>0</v>
      </c>
      <c r="BE337" s="11">
        <f>SUMIFS('OP Units'!M:M,'OP Units'!$A:$A,$D337)</f>
        <v>0</v>
      </c>
      <c r="BF337" s="11">
        <f>SUMIFS('OP Units'!N:N,'OP Units'!$A:$A,$D337)</f>
        <v>0</v>
      </c>
      <c r="BG337" s="11">
        <f>SUMIFS('OP Units'!O:O,'OP Units'!$A:$A,$D337)</f>
        <v>0</v>
      </c>
      <c r="BH337" s="11">
        <f>SUMIFS('OP Units'!P:P,'OP Units'!$A:$A,$D337)</f>
        <v>0</v>
      </c>
      <c r="BI337" s="1"/>
      <c r="BJ337" s="12" t="str">
        <f>IFERROR((SUMIFS('OP Units'!E:E,'OP Units'!$A:$A,$D337)-SUMIFS('Forecast Data'!$H:$H,'Forecast Data'!$C:$C,BJ$6,'Forecast Data'!$B:$B,$D337))/SUMIFS('Forecast Data'!$H:$H,'Forecast Data'!$C:$C,BJ$6,'Forecast Data'!$B:$B,$D337),"")</f>
        <v/>
      </c>
      <c r="BK337" s="12" t="str">
        <f>IFERROR((SUMIFS('OP Units'!F:F,'OP Units'!$A:$A,$D337)-SUMIFS('Forecast Data'!$H:$H,'Forecast Data'!$C:$C,BK$6,'Forecast Data'!$B:$B,$D337))/SUMIFS('Forecast Data'!$H:$H,'Forecast Data'!$C:$C,BK$6,'Forecast Data'!$B:$B,$D337),"")</f>
        <v/>
      </c>
      <c r="BL337" s="12" t="str">
        <f>IFERROR((SUMIFS('OP Units'!G:G,'OP Units'!$A:$A,$D337)-SUMIFS('Forecast Data'!$H:$H,'Forecast Data'!$C:$C,BL$6,'Forecast Data'!$B:$B,$D337))/SUMIFS('Forecast Data'!$H:$H,'Forecast Data'!$C:$C,BL$6,'Forecast Data'!$B:$B,$D337),"")</f>
        <v/>
      </c>
      <c r="BM337" s="12" t="str">
        <f>IFERROR((SUMIFS('OP Units'!H:H,'OP Units'!$A:$A,$D337)-SUMIFS('Forecast Data'!$H:$H,'Forecast Data'!$C:$C,BM$6,'Forecast Data'!$B:$B,$D337))/SUMIFS('Forecast Data'!$H:$H,'Forecast Data'!$C:$C,BM$6,'Forecast Data'!$B:$B,$D337),"")</f>
        <v/>
      </c>
      <c r="BN337" s="12" t="str">
        <f>IFERROR((SUMIFS('OP Units'!I:I,'OP Units'!$A:$A,$D337)-SUMIFS('Forecast Data'!$H:$H,'Forecast Data'!$C:$C,BN$6,'Forecast Data'!$B:$B,$D337))/SUMIFS('Forecast Data'!$H:$H,'Forecast Data'!$C:$C,BN$6,'Forecast Data'!$B:$B,$D337),"")</f>
        <v/>
      </c>
      <c r="BO337" s="12" t="str">
        <f>IFERROR((SUMIFS('OP Units'!J:J,'OP Units'!$A:$A,$D337)-SUMIFS('Forecast Data'!$H:$H,'Forecast Data'!$C:$C,BO$6,'Forecast Data'!$B:$B,$D337))/SUMIFS('Forecast Data'!$H:$H,'Forecast Data'!$C:$C,BO$6,'Forecast Data'!$B:$B,$D337),"")</f>
        <v/>
      </c>
      <c r="BP337" s="12" t="str">
        <f>IFERROR((SUMIFS('OP Units'!K:K,'OP Units'!$A:$A,$D337)-SUMIFS('Forecast Data'!$H:$H,'Forecast Data'!$C:$C,BP$6,'Forecast Data'!$B:$B,$D337))/SUMIFS('Forecast Data'!$H:$H,'Forecast Data'!$C:$C,BP$6,'Forecast Data'!$B:$B,$D337),"")</f>
        <v/>
      </c>
      <c r="BQ337" s="12" t="str">
        <f>IFERROR((SUMIFS('OP Units'!L:L,'OP Units'!$A:$A,$D337)-SUMIFS('Forecast Data'!$H:$H,'Forecast Data'!$C:$C,BQ$6,'Forecast Data'!$B:$B,$D337))/SUMIFS('Forecast Data'!$H:$H,'Forecast Data'!$C:$C,BQ$6,'Forecast Data'!$B:$B,$D337),"")</f>
        <v/>
      </c>
      <c r="BR337" s="12" t="str">
        <f>IFERROR((SUMIFS('OP Units'!M:M,'OP Units'!$A:$A,$D337)-SUMIFS('Forecast Data'!$H:$H,'Forecast Data'!$C:$C,BR$6,'Forecast Data'!$B:$B,$D337))/SUMIFS('Forecast Data'!$H:$H,'Forecast Data'!$C:$C,BR$6,'Forecast Data'!$B:$B,$D337),"")</f>
        <v/>
      </c>
      <c r="BS337" s="12" t="str">
        <f>IFERROR((SUMIFS('OP Units'!N:N,'OP Units'!$A:$A,$D337)-SUMIFS('Forecast Data'!$H:$H,'Forecast Data'!$C:$C,BS$6,'Forecast Data'!$B:$B,$D337))/SUMIFS('Forecast Data'!$H:$H,'Forecast Data'!$C:$C,BS$6,'Forecast Data'!$B:$B,$D337),"")</f>
        <v/>
      </c>
      <c r="BT337" s="12" t="str">
        <f>IFERROR((SUMIFS('OP Units'!O:O,'OP Units'!$A:$A,$D337)-SUMIFS('Forecast Data'!$H:$H,'Forecast Data'!$C:$C,BT$6,'Forecast Data'!$B:$B,$D337))/SUMIFS('Forecast Data'!$H:$H,'Forecast Data'!$C:$C,BT$6,'Forecast Data'!$B:$B,$D337),"")</f>
        <v/>
      </c>
      <c r="BU337" s="12" t="str">
        <f>IFERROR((SUMIFS('OP Units'!P:P,'OP Units'!$A:$A,$D337)-SUMIFS('Forecast Data'!$H:$H,'Forecast Data'!$C:$C,BU$6,'Forecast Data'!$B:$B,$D337))/SUMIFS('Forecast Data'!$H:$H,'Forecast Data'!$C:$C,BU$6,'Forecast Data'!$B:$B,$D337),"")</f>
        <v/>
      </c>
      <c r="BV337" s="12"/>
      <c r="BW337" s="11">
        <f>(SUMIFS('Forecast Data'!H:H,'Forecast Data'!B:B,D337,'Forecast Data'!C:C,BK$6)+SUMIFS('Forecast Data'!H:H,'Forecast Data'!B:B,D337,'Forecast Data'!C:C,BL$6)+SUMIFS('Forecast Data'!H:H,'Forecast Data'!B:B,D337,'Forecast Data'!C:C,BM$6)+SUMIFS('Forecast Data'!H:H,'Forecast Data'!B:B,D337,'Forecast Data'!C:C,BN$6)+SUMIFS('Forecast Data'!H:H,'Forecast Data'!B:B,D337,'Forecast Data'!C:C,BO$6)+SUMIFS('Forecast Data'!H:H,'Forecast Data'!B:B,D337,'Forecast Data'!C:C,BP$6)+SUMIFS('Forecast Data'!H:H,'Forecast Data'!B:B,D337,'Forecast Data'!C:C,BQ$6)+SUMIFS('Forecast Data'!H:H,'Forecast Data'!B:B,D337,'Forecast Data'!C:C,BJ$6))/8</f>
        <v>0</v>
      </c>
      <c r="BX337" s="12" t="str">
        <f>IFERROR((SUM(W337:AD337)-(SUMIFS('Forecast Data'!H:H,'Forecast Data'!B:B,B337,'Forecast Data'!C:C,BJ$6)+SUMIFS('Forecast Data'!H:H,'Forecast Data'!B:B,B337,'Forecast Data'!C:C,BK$6)+SUMIFS('Forecast Data'!H:H,'Forecast Data'!B:B,B337,'Forecast Data'!C:C,BL$6)+SUMIFS('Forecast Data'!H:H,'Forecast Data'!B:B,B337,'Forecast Data'!C:C,BM$6)+SUMIFS('Forecast Data'!H:H,'Forecast Data'!B:B,B337,'Forecast Data'!C:C,BN$6)+SUMIFS('Forecast Data'!H:H,'Forecast Data'!B:B,B337,'Forecast Data'!C:C,BO$6)+SUMIFS('Forecast Data'!H:H,'Forecast Data'!B:B,B337,'Forecast Data'!C:C,BP$6)+SUMIFS('Forecast Data'!H:H,'Forecast Data'!B:B,B337,'Forecast Data'!C:C,BQ$6)))/(SUMIFS('Forecast Data'!H:H,'Forecast Data'!B:B,B337,'Forecast Data'!C:C,BJ$6)+SUMIFS('Forecast Data'!H:H,'Forecast Data'!B:B,B337,'Forecast Data'!C:C,BK$6)+SUMIFS('Forecast Data'!H:H,'Forecast Data'!B:B,B337,'Forecast Data'!C:C,BL$6)+SUMIFS('Forecast Data'!H:H,'Forecast Data'!B:B,B337,'Forecast Data'!C:C,BM$6)+SUMIFS('Forecast Data'!H:H,'Forecast Data'!B:B,B337,'Forecast Data'!C:C,BN$6)+SUMIFS('Forecast Data'!H:H,'Forecast Data'!B:B,B337,'Forecast Data'!C:C,BO$6)+SUMIFS('Forecast Data'!H:H,'Forecast Data'!B:B,B337,'Forecast Data'!C:C,BP$6)+SUMIFS('Forecast Data'!H:H,'Forecast Data'!B:B,B337,'Forecast Data'!C:C,BQ$6)),"")</f>
        <v/>
      </c>
      <c r="BY337" s="12">
        <f t="shared" si="68"/>
        <v>0</v>
      </c>
      <c r="BZ337" s="16">
        <f t="shared" si="69"/>
        <v>0</v>
      </c>
      <c r="CA337" s="13">
        <f t="shared" si="70"/>
        <v>0</v>
      </c>
      <c r="CB337" s="12">
        <f t="shared" si="71"/>
        <v>0</v>
      </c>
      <c r="CC337" s="12"/>
      <c r="CD337" s="11">
        <f>(SUMIFS('Forecast Data'!H:H,'Forecast Data'!B:B,D337,'Forecast Data'!C:C,BK$6)+SUMIFS('Forecast Data'!H:H,'Forecast Data'!B:B,D337,'Forecast Data'!C:C,BL$6)+SUMIFS('Forecast Data'!H:H,'Forecast Data'!B:B,D337,'Forecast Data'!C:C,BM$6)+SUMIFS('Forecast Data'!H:H,'Forecast Data'!B:B,D337,'Forecast Data'!C:C,BJ$6))/4</f>
        <v>0</v>
      </c>
      <c r="CE337" s="12" t="str">
        <f>IFERROR((SUM(W337:Z337)-(SUMIFS('Forecast Data'!H:H,'Forecast Data'!B:B,D337,'Forecast Data'!C:C,BJ$6)+SUMIFS('Forecast Data'!H:H,'Forecast Data'!B:B,D337,'Forecast Data'!C:C,BK$6)+SUMIFS('Forecast Data'!H:H,'Forecast Data'!B:B,D337,'Forecast Data'!C:C,BL$6)+SUMIFS('Forecast Data'!H:H,'Forecast Data'!B:B,D337,'Forecast Data'!C:C,BM$6)))/(SUMIFS('Forecast Data'!H:H,'Forecast Data'!B:B,D337,'Forecast Data'!C:C,BJ$6)+SUMIFS('Forecast Data'!H:H,'Forecast Data'!B:B,D337,'Forecast Data'!C:C,BK$6)+SUMIFS('Forecast Data'!H:H,'Forecast Data'!B:B,D337,'Forecast Data'!C:C,BL$6)+SUMIFS('Forecast Data'!H:H,'Forecast Data'!B:B,D337,'Forecast Data'!C:C,BM$6)),"")</f>
        <v/>
      </c>
      <c r="CF337" s="12">
        <f t="shared" si="72"/>
        <v>0</v>
      </c>
      <c r="CG337" s="12">
        <f t="shared" si="73"/>
        <v>0</v>
      </c>
      <c r="CH337" s="13">
        <f t="shared" si="74"/>
        <v>0</v>
      </c>
      <c r="CI337" s="13"/>
    </row>
    <row r="338" spans="1:87" ht="13.2">
      <c r="A338" s="1"/>
      <c r="B338" t="str">
        <f t="shared" si="75"/>
        <v>Healthcare Logix Systems</v>
      </c>
      <c r="D338" t="s">
        <v>370</v>
      </c>
      <c r="E338" s="11">
        <f>SUMIFS('Fin Data'!F:F,'Fin Data'!A:A,D338)</f>
        <v>0</v>
      </c>
      <c r="F338" s="11">
        <f>SUMIFS('Fin Data with 6 week hist'!I:I,'Fin Data with 6 week hist'!$A:$A,$D338)</f>
        <v>0</v>
      </c>
      <c r="G338" s="11">
        <f>SUMIFS('Fin Data with 6 week hist'!J:J,'Fin Data with 6 week hist'!$A:$A,$D338)</f>
        <v>0</v>
      </c>
      <c r="H338" s="11">
        <f>SUMIFS('Fin Data with 6 week hist'!K:K,'Fin Data with 6 week hist'!$A:$A,$D338)+SUMIFS('Unit Cancellations'!D:D,'Unit Cancellations'!$B:$B,$D338)</f>
        <v>0</v>
      </c>
      <c r="I338" s="11">
        <f>SUMIFS('Fin Data with 6 week hist'!L:L,'Fin Data with 6 week hist'!$A:$A,$D338)+SUMIFS('Unit Cancellations'!E:E,'Unit Cancellations'!$B:$B,$D338)</f>
        <v>0</v>
      </c>
      <c r="J338" s="11">
        <f>SUMIFS('Fin Data with 6 week hist'!M:M,'Fin Data with 6 week hist'!$A:$A,$D338)+SUMIFS('Unit Cancellations'!F:F,'Unit Cancellations'!$B:$B,$D338)</f>
        <v>0</v>
      </c>
      <c r="K338" s="11">
        <f>SUMIFS('Fin Data with 6 week hist'!N:N,'Fin Data with 6 week hist'!$A:$A,$D338)+SUMIFS('Unit Cancellations'!G:G,'Unit Cancellations'!$B:$B,$D338)</f>
        <v>0</v>
      </c>
      <c r="L338" s="11">
        <f>SUMIFS('Fin Data'!AN:AN,'Fin Data'!A:A,D338)</f>
        <v>0</v>
      </c>
      <c r="M338" s="12">
        <f>IFERROR(SUMIFS('Fin Data'!AO:AO,'Fin Data'!A:A,D338),"")</f>
        <v>0</v>
      </c>
      <c r="N338" s="1"/>
      <c r="O338" s="11">
        <f t="shared" si="63"/>
        <v>0</v>
      </c>
      <c r="P338" s="12" t="str">
        <f t="shared" si="64"/>
        <v/>
      </c>
      <c r="Q338" s="1"/>
      <c r="R338" s="11">
        <f t="shared" si="65"/>
        <v>0</v>
      </c>
      <c r="S338" s="12" t="str">
        <f t="shared" si="66"/>
        <v/>
      </c>
      <c r="T338" s="11">
        <f t="shared" si="67"/>
        <v>0</v>
      </c>
      <c r="U338" s="1" t="e">
        <f t="shared" si="76"/>
        <v>#REF!</v>
      </c>
      <c r="V338" s="1"/>
      <c r="W338" s="11">
        <f>SUMIFS('Forecast Data'!$D:$D,'Forecast Data'!$C:$C,W$6,'Forecast Data'!$B:$B,$D338)</f>
        <v>0</v>
      </c>
      <c r="X338" s="11">
        <f>SUMIFS('Forecast Data'!$D:$D,'Forecast Data'!$C:$C,X$6,'Forecast Data'!$B:$B,$D338)</f>
        <v>0</v>
      </c>
      <c r="Y338" s="11">
        <f>SUMIFS('Forecast Data'!$D:$D,'Forecast Data'!$C:$C,Y$6,'Forecast Data'!$B:$B,$D338)</f>
        <v>0</v>
      </c>
      <c r="Z338" s="11">
        <f>SUMIFS('Forecast Data'!$D:$D,'Forecast Data'!$C:$C,Z$6,'Forecast Data'!$B:$B,$D338)</f>
        <v>0</v>
      </c>
      <c r="AA338" s="11">
        <f>SUMIFS('Forecast Data'!$D:$D,'Forecast Data'!$C:$C,AA$6,'Forecast Data'!$B:$B,$D338)</f>
        <v>0</v>
      </c>
      <c r="AB338" s="11">
        <f>SUMIFS('Forecast Data'!$D:$D,'Forecast Data'!$C:$C,AB$6,'Forecast Data'!$B:$B,$D338)</f>
        <v>0</v>
      </c>
      <c r="AC338" s="11">
        <f>SUMIFS('Forecast Data'!$D:$D,'Forecast Data'!$C:$C,AC$6,'Forecast Data'!$B:$B,$D338)</f>
        <v>0</v>
      </c>
      <c r="AD338" s="11">
        <f>SUMIFS('Forecast Data'!$D:$D,'Forecast Data'!$C:$C,AD$6,'Forecast Data'!$B:$B,$D338)</f>
        <v>0</v>
      </c>
      <c r="AE338" s="11">
        <f>SUMIFS('Forecast Data'!$D:$D,'Forecast Data'!$C:$C,AE$6,'Forecast Data'!$B:$B,$D338)</f>
        <v>0</v>
      </c>
      <c r="AF338" s="11">
        <f>SUMIFS('Forecast Data'!$D:$D,'Forecast Data'!$C:$C,AF$6,'Forecast Data'!$B:$B,$D338)</f>
        <v>0</v>
      </c>
      <c r="AG338" s="11">
        <f>SUMIFS('Forecast Data'!$D:$D,'Forecast Data'!$C:$C,AG$6,'Forecast Data'!$B:$B,$D338)</f>
        <v>0</v>
      </c>
      <c r="AH338" s="11">
        <f>SUMIFS('Forecast Data'!$D:$D,'Forecast Data'!$C:$C,AH$6,'Forecast Data'!$B:$B,$D338)</f>
        <v>0</v>
      </c>
      <c r="AI338" s="1"/>
      <c r="AJ338" s="12" t="str">
        <f>IF(SUMIFS('Forecast Data'!$E:$E,'Forecast Data'!$C:$C,AJ$6,'Forecast Data'!$B:$B,$D338)=0,"",SUMIFS('Forecast Data'!$E:$E,'Forecast Data'!$C:$C,AJ$6,'Forecast Data'!$B:$B,$D338))</f>
        <v/>
      </c>
      <c r="AK338" s="12" t="str">
        <f>IF(SUMIFS('Forecast Data'!$E:$E,'Forecast Data'!$C:$C,AK$6,'Forecast Data'!$B:$B,$D338)=0,"",SUMIFS('Forecast Data'!$E:$E,'Forecast Data'!$C:$C,AK$6,'Forecast Data'!$B:$B,$D338))</f>
        <v/>
      </c>
      <c r="AL338" s="12" t="str">
        <f>IF(SUMIFS('Forecast Data'!$E:$E,'Forecast Data'!$C:$C,AL$6,'Forecast Data'!$B:$B,$D338)=0,"",SUMIFS('Forecast Data'!$E:$E,'Forecast Data'!$C:$C,AL$6,'Forecast Data'!$B:$B,$D338))</f>
        <v/>
      </c>
      <c r="AM338" s="12" t="str">
        <f>IF(SUMIFS('Forecast Data'!$E:$E,'Forecast Data'!$C:$C,AM$6,'Forecast Data'!$B:$B,$D338)=0,"",SUMIFS('Forecast Data'!$E:$E,'Forecast Data'!$C:$C,AM$6,'Forecast Data'!$B:$B,$D338))</f>
        <v/>
      </c>
      <c r="AN338" s="12" t="str">
        <f>IF(SUMIFS('Forecast Data'!$E:$E,'Forecast Data'!$C:$C,AN$6,'Forecast Data'!$B:$B,$D338)=0,"",SUMIFS('Forecast Data'!$E:$E,'Forecast Data'!$C:$C,AN$6,'Forecast Data'!$B:$B,$D338))</f>
        <v/>
      </c>
      <c r="AO338" s="12" t="str">
        <f>IF(SUMIFS('Forecast Data'!$E:$E,'Forecast Data'!$C:$C,AO$6,'Forecast Data'!$B:$B,$D338)=0,"",SUMIFS('Forecast Data'!$E:$E,'Forecast Data'!$C:$C,AO$6,'Forecast Data'!$B:$B,$D338))</f>
        <v/>
      </c>
      <c r="AP338" s="12" t="str">
        <f>IF(SUMIFS('Forecast Data'!$E:$E,'Forecast Data'!$C:$C,AP$6,'Forecast Data'!$B:$B,$D338)=0,"",SUMIFS('Forecast Data'!$E:$E,'Forecast Data'!$C:$C,AP$6,'Forecast Data'!$B:$B,$D338))</f>
        <v/>
      </c>
      <c r="AQ338" s="12" t="str">
        <f>IF(SUMIFS('Forecast Data'!$E:$E,'Forecast Data'!$C:$C,AQ$6,'Forecast Data'!$B:$B,$D338)=0,"",SUMIFS('Forecast Data'!$E:$E,'Forecast Data'!$C:$C,AQ$6,'Forecast Data'!$B:$B,$D338))</f>
        <v/>
      </c>
      <c r="AR338" s="12" t="str">
        <f>IF(SUMIFS('Forecast Data'!$E:$E,'Forecast Data'!$C:$C,AR$6,'Forecast Data'!$B:$B,$D338)=0,"",SUMIFS('Forecast Data'!$E:$E,'Forecast Data'!$C:$C,AR$6,'Forecast Data'!$B:$B,$D338))</f>
        <v/>
      </c>
      <c r="AS338" s="12" t="str">
        <f>IF(SUMIFS('Forecast Data'!$E:$E,'Forecast Data'!$C:$C,AS$6,'Forecast Data'!$B:$B,$D338)=0,"",SUMIFS('Forecast Data'!$E:$E,'Forecast Data'!$C:$C,AS$6,'Forecast Data'!$B:$B,$D338))</f>
        <v/>
      </c>
      <c r="AT338" s="12" t="str">
        <f>IF(SUMIFS('Forecast Data'!$E:$E,'Forecast Data'!$C:$C,AT$6,'Forecast Data'!$B:$B,$D338)=0,"",SUMIFS('Forecast Data'!$E:$E,'Forecast Data'!$C:$C,AT$6,'Forecast Data'!$B:$B,$D338))</f>
        <v/>
      </c>
      <c r="AU338" s="12" t="str">
        <f>IF(SUMIFS('Forecast Data'!$E:$E,'Forecast Data'!$C:$C,AU$6,'Forecast Data'!$B:$B,$D338)=0,"",SUMIFS('Forecast Data'!$E:$E,'Forecast Data'!$C:$C,AU$6,'Forecast Data'!$B:$B,$D338))</f>
        <v/>
      </c>
      <c r="AV338" s="1"/>
      <c r="AW338" s="11">
        <f>SUMIFS('OP Units'!E:E,'OP Units'!$A:$A,$D338)</f>
        <v>0</v>
      </c>
      <c r="AX338" s="11">
        <f>SUMIFS('OP Units'!F:F,'OP Units'!$A:$A,$D338)</f>
        <v>0</v>
      </c>
      <c r="AY338" s="11">
        <f>SUMIFS('OP Units'!G:G,'OP Units'!$A:$A,$D338)</f>
        <v>0</v>
      </c>
      <c r="AZ338" s="11">
        <f>SUMIFS('OP Units'!H:H,'OP Units'!$A:$A,$D338)</f>
        <v>0</v>
      </c>
      <c r="BA338" s="11">
        <f>SUMIFS('OP Units'!I:I,'OP Units'!$A:$A,$D338)</f>
        <v>0</v>
      </c>
      <c r="BB338" s="11">
        <f>SUMIFS('OP Units'!J:J,'OP Units'!$A:$A,$D338)</f>
        <v>0</v>
      </c>
      <c r="BC338" s="11">
        <f>SUMIFS('OP Units'!K:K,'OP Units'!$A:$A,$D338)</f>
        <v>0</v>
      </c>
      <c r="BD338" s="11">
        <f>SUMIFS('OP Units'!L:L,'OP Units'!$A:$A,$D338)</f>
        <v>0</v>
      </c>
      <c r="BE338" s="11">
        <f>SUMIFS('OP Units'!M:M,'OP Units'!$A:$A,$D338)</f>
        <v>0</v>
      </c>
      <c r="BF338" s="11">
        <f>SUMIFS('OP Units'!N:N,'OP Units'!$A:$A,$D338)</f>
        <v>0</v>
      </c>
      <c r="BG338" s="11">
        <f>SUMIFS('OP Units'!O:O,'OP Units'!$A:$A,$D338)</f>
        <v>0</v>
      </c>
      <c r="BH338" s="11">
        <f>SUMIFS('OP Units'!P:P,'OP Units'!$A:$A,$D338)</f>
        <v>0</v>
      </c>
      <c r="BI338" s="1"/>
      <c r="BJ338" s="12" t="str">
        <f>IFERROR((SUMIFS('OP Units'!E:E,'OP Units'!$A:$A,$D338)-SUMIFS('Forecast Data'!$H:$H,'Forecast Data'!$C:$C,BJ$6,'Forecast Data'!$B:$B,$D338))/SUMIFS('Forecast Data'!$H:$H,'Forecast Data'!$C:$C,BJ$6,'Forecast Data'!$B:$B,$D338),"")</f>
        <v/>
      </c>
      <c r="BK338" s="12" t="str">
        <f>IFERROR((SUMIFS('OP Units'!F:F,'OP Units'!$A:$A,$D338)-SUMIFS('Forecast Data'!$H:$H,'Forecast Data'!$C:$C,BK$6,'Forecast Data'!$B:$B,$D338))/SUMIFS('Forecast Data'!$H:$H,'Forecast Data'!$C:$C,BK$6,'Forecast Data'!$B:$B,$D338),"")</f>
        <v/>
      </c>
      <c r="BL338" s="12" t="str">
        <f>IFERROR((SUMIFS('OP Units'!G:G,'OP Units'!$A:$A,$D338)-SUMIFS('Forecast Data'!$H:$H,'Forecast Data'!$C:$C,BL$6,'Forecast Data'!$B:$B,$D338))/SUMIFS('Forecast Data'!$H:$H,'Forecast Data'!$C:$C,BL$6,'Forecast Data'!$B:$B,$D338),"")</f>
        <v/>
      </c>
      <c r="BM338" s="12" t="str">
        <f>IFERROR((SUMIFS('OP Units'!H:H,'OP Units'!$A:$A,$D338)-SUMIFS('Forecast Data'!$H:$H,'Forecast Data'!$C:$C,BM$6,'Forecast Data'!$B:$B,$D338))/SUMIFS('Forecast Data'!$H:$H,'Forecast Data'!$C:$C,BM$6,'Forecast Data'!$B:$B,$D338),"")</f>
        <v/>
      </c>
      <c r="BN338" s="12" t="str">
        <f>IFERROR((SUMIFS('OP Units'!I:I,'OP Units'!$A:$A,$D338)-SUMIFS('Forecast Data'!$H:$H,'Forecast Data'!$C:$C,BN$6,'Forecast Data'!$B:$B,$D338))/SUMIFS('Forecast Data'!$H:$H,'Forecast Data'!$C:$C,BN$6,'Forecast Data'!$B:$B,$D338),"")</f>
        <v/>
      </c>
      <c r="BO338" s="12" t="str">
        <f>IFERROR((SUMIFS('OP Units'!J:J,'OP Units'!$A:$A,$D338)-SUMIFS('Forecast Data'!$H:$H,'Forecast Data'!$C:$C,BO$6,'Forecast Data'!$B:$B,$D338))/SUMIFS('Forecast Data'!$H:$H,'Forecast Data'!$C:$C,BO$6,'Forecast Data'!$B:$B,$D338),"")</f>
        <v/>
      </c>
      <c r="BP338" s="12" t="str">
        <f>IFERROR((SUMIFS('OP Units'!K:K,'OP Units'!$A:$A,$D338)-SUMIFS('Forecast Data'!$H:$H,'Forecast Data'!$C:$C,BP$6,'Forecast Data'!$B:$B,$D338))/SUMIFS('Forecast Data'!$H:$H,'Forecast Data'!$C:$C,BP$6,'Forecast Data'!$B:$B,$D338),"")</f>
        <v/>
      </c>
      <c r="BQ338" s="12" t="str">
        <f>IFERROR((SUMIFS('OP Units'!L:L,'OP Units'!$A:$A,$D338)-SUMIFS('Forecast Data'!$H:$H,'Forecast Data'!$C:$C,BQ$6,'Forecast Data'!$B:$B,$D338))/SUMIFS('Forecast Data'!$H:$H,'Forecast Data'!$C:$C,BQ$6,'Forecast Data'!$B:$B,$D338),"")</f>
        <v/>
      </c>
      <c r="BR338" s="12" t="str">
        <f>IFERROR((SUMIFS('OP Units'!M:M,'OP Units'!$A:$A,$D338)-SUMIFS('Forecast Data'!$H:$H,'Forecast Data'!$C:$C,BR$6,'Forecast Data'!$B:$B,$D338))/SUMIFS('Forecast Data'!$H:$H,'Forecast Data'!$C:$C,BR$6,'Forecast Data'!$B:$B,$D338),"")</f>
        <v/>
      </c>
      <c r="BS338" s="12" t="str">
        <f>IFERROR((SUMIFS('OP Units'!N:N,'OP Units'!$A:$A,$D338)-SUMIFS('Forecast Data'!$H:$H,'Forecast Data'!$C:$C,BS$6,'Forecast Data'!$B:$B,$D338))/SUMIFS('Forecast Data'!$H:$H,'Forecast Data'!$C:$C,BS$6,'Forecast Data'!$B:$B,$D338),"")</f>
        <v/>
      </c>
      <c r="BT338" s="12" t="str">
        <f>IFERROR((SUMIFS('OP Units'!O:O,'OP Units'!$A:$A,$D338)-SUMIFS('Forecast Data'!$H:$H,'Forecast Data'!$C:$C,BT$6,'Forecast Data'!$B:$B,$D338))/SUMIFS('Forecast Data'!$H:$H,'Forecast Data'!$C:$C,BT$6,'Forecast Data'!$B:$B,$D338),"")</f>
        <v/>
      </c>
      <c r="BU338" s="12" t="str">
        <f>IFERROR((SUMIFS('OP Units'!P:P,'OP Units'!$A:$A,$D338)-SUMIFS('Forecast Data'!$H:$H,'Forecast Data'!$C:$C,BU$6,'Forecast Data'!$B:$B,$D338))/SUMIFS('Forecast Data'!$H:$H,'Forecast Data'!$C:$C,BU$6,'Forecast Data'!$B:$B,$D338),"")</f>
        <v/>
      </c>
      <c r="BV338" s="12"/>
      <c r="BW338" s="11">
        <f>(SUMIFS('Forecast Data'!H:H,'Forecast Data'!B:B,D338,'Forecast Data'!C:C,BK$6)+SUMIFS('Forecast Data'!H:H,'Forecast Data'!B:B,D338,'Forecast Data'!C:C,BL$6)+SUMIFS('Forecast Data'!H:H,'Forecast Data'!B:B,D338,'Forecast Data'!C:C,BM$6)+SUMIFS('Forecast Data'!H:H,'Forecast Data'!B:B,D338,'Forecast Data'!C:C,BN$6)+SUMIFS('Forecast Data'!H:H,'Forecast Data'!B:B,D338,'Forecast Data'!C:C,BO$6)+SUMIFS('Forecast Data'!H:H,'Forecast Data'!B:B,D338,'Forecast Data'!C:C,BP$6)+SUMIFS('Forecast Data'!H:H,'Forecast Data'!B:B,D338,'Forecast Data'!C:C,BQ$6)+SUMIFS('Forecast Data'!H:H,'Forecast Data'!B:B,D338,'Forecast Data'!C:C,BJ$6))/8</f>
        <v>0</v>
      </c>
      <c r="BX338" s="12" t="str">
        <f>IFERROR((SUM(W338:AD338)-(SUMIFS('Forecast Data'!H:H,'Forecast Data'!B:B,B338,'Forecast Data'!C:C,BJ$6)+SUMIFS('Forecast Data'!H:H,'Forecast Data'!B:B,B338,'Forecast Data'!C:C,BK$6)+SUMIFS('Forecast Data'!H:H,'Forecast Data'!B:B,B338,'Forecast Data'!C:C,BL$6)+SUMIFS('Forecast Data'!H:H,'Forecast Data'!B:B,B338,'Forecast Data'!C:C,BM$6)+SUMIFS('Forecast Data'!H:H,'Forecast Data'!B:B,B338,'Forecast Data'!C:C,BN$6)+SUMIFS('Forecast Data'!H:H,'Forecast Data'!B:B,B338,'Forecast Data'!C:C,BO$6)+SUMIFS('Forecast Data'!H:H,'Forecast Data'!B:B,B338,'Forecast Data'!C:C,BP$6)+SUMIFS('Forecast Data'!H:H,'Forecast Data'!B:B,B338,'Forecast Data'!C:C,BQ$6)))/(SUMIFS('Forecast Data'!H:H,'Forecast Data'!B:B,B338,'Forecast Data'!C:C,BJ$6)+SUMIFS('Forecast Data'!H:H,'Forecast Data'!B:B,B338,'Forecast Data'!C:C,BK$6)+SUMIFS('Forecast Data'!H:H,'Forecast Data'!B:B,B338,'Forecast Data'!C:C,BL$6)+SUMIFS('Forecast Data'!H:H,'Forecast Data'!B:B,B338,'Forecast Data'!C:C,BM$6)+SUMIFS('Forecast Data'!H:H,'Forecast Data'!B:B,B338,'Forecast Data'!C:C,BN$6)+SUMIFS('Forecast Data'!H:H,'Forecast Data'!B:B,B338,'Forecast Data'!C:C,BO$6)+SUMIFS('Forecast Data'!H:H,'Forecast Data'!B:B,B338,'Forecast Data'!C:C,BP$6)+SUMIFS('Forecast Data'!H:H,'Forecast Data'!B:B,B338,'Forecast Data'!C:C,BQ$6)),"")</f>
        <v/>
      </c>
      <c r="BY338" s="12">
        <f t="shared" si="68"/>
        <v>0</v>
      </c>
      <c r="BZ338" s="16">
        <f t="shared" si="69"/>
        <v>0</v>
      </c>
      <c r="CA338" s="13">
        <f t="shared" si="70"/>
        <v>0</v>
      </c>
      <c r="CB338" s="12">
        <f t="shared" si="71"/>
        <v>0</v>
      </c>
      <c r="CC338" s="12"/>
      <c r="CD338" s="11">
        <f>(SUMIFS('Forecast Data'!H:H,'Forecast Data'!B:B,D338,'Forecast Data'!C:C,BK$6)+SUMIFS('Forecast Data'!H:H,'Forecast Data'!B:B,D338,'Forecast Data'!C:C,BL$6)+SUMIFS('Forecast Data'!H:H,'Forecast Data'!B:B,D338,'Forecast Data'!C:C,BM$6)+SUMIFS('Forecast Data'!H:H,'Forecast Data'!B:B,D338,'Forecast Data'!C:C,BJ$6))/4</f>
        <v>0</v>
      </c>
      <c r="CE338" s="12" t="str">
        <f>IFERROR((SUM(W338:Z338)-(SUMIFS('Forecast Data'!H:H,'Forecast Data'!B:B,D338,'Forecast Data'!C:C,BJ$6)+SUMIFS('Forecast Data'!H:H,'Forecast Data'!B:B,D338,'Forecast Data'!C:C,BK$6)+SUMIFS('Forecast Data'!H:H,'Forecast Data'!B:B,D338,'Forecast Data'!C:C,BL$6)+SUMIFS('Forecast Data'!H:H,'Forecast Data'!B:B,D338,'Forecast Data'!C:C,BM$6)))/(SUMIFS('Forecast Data'!H:H,'Forecast Data'!B:B,D338,'Forecast Data'!C:C,BJ$6)+SUMIFS('Forecast Data'!H:H,'Forecast Data'!B:B,D338,'Forecast Data'!C:C,BK$6)+SUMIFS('Forecast Data'!H:H,'Forecast Data'!B:B,D338,'Forecast Data'!C:C,BL$6)+SUMIFS('Forecast Data'!H:H,'Forecast Data'!B:B,D338,'Forecast Data'!C:C,BM$6)),"")</f>
        <v/>
      </c>
      <c r="CF338" s="12">
        <f t="shared" si="72"/>
        <v>0</v>
      </c>
      <c r="CG338" s="12">
        <f t="shared" si="73"/>
        <v>0</v>
      </c>
      <c r="CH338" s="13">
        <f t="shared" si="74"/>
        <v>0</v>
      </c>
      <c r="CI338" s="13"/>
    </row>
    <row r="339" spans="1:87" ht="13.2">
      <c r="A339" s="1"/>
      <c r="B339" t="str">
        <f t="shared" si="75"/>
        <v>Hiyo</v>
      </c>
      <c r="D339" t="s">
        <v>371</v>
      </c>
      <c r="E339" s="11">
        <f>SUMIFS('Fin Data'!F:F,'Fin Data'!A:A,D339)</f>
        <v>0</v>
      </c>
      <c r="F339" s="11">
        <f>SUMIFS('Fin Data with 6 week hist'!I:I,'Fin Data with 6 week hist'!$A:$A,$D339)</f>
        <v>0</v>
      </c>
      <c r="G339" s="11">
        <f>SUMIFS('Fin Data with 6 week hist'!J:J,'Fin Data with 6 week hist'!$A:$A,$D339)</f>
        <v>0</v>
      </c>
      <c r="H339" s="11">
        <f>SUMIFS('Fin Data with 6 week hist'!K:K,'Fin Data with 6 week hist'!$A:$A,$D339)+SUMIFS('Unit Cancellations'!D:D,'Unit Cancellations'!$B:$B,$D339)</f>
        <v>0</v>
      </c>
      <c r="I339" s="11">
        <f>SUMIFS('Fin Data with 6 week hist'!L:L,'Fin Data with 6 week hist'!$A:$A,$D339)+SUMIFS('Unit Cancellations'!E:E,'Unit Cancellations'!$B:$B,$D339)</f>
        <v>0</v>
      </c>
      <c r="J339" s="11">
        <f>SUMIFS('Fin Data with 6 week hist'!M:M,'Fin Data with 6 week hist'!$A:$A,$D339)+SUMIFS('Unit Cancellations'!F:F,'Unit Cancellations'!$B:$B,$D339)</f>
        <v>0</v>
      </c>
      <c r="K339" s="11">
        <f>SUMIFS('Fin Data with 6 week hist'!N:N,'Fin Data with 6 week hist'!$A:$A,$D339)+SUMIFS('Unit Cancellations'!G:G,'Unit Cancellations'!$B:$B,$D339)</f>
        <v>0</v>
      </c>
      <c r="L339" s="11">
        <f>SUMIFS('Fin Data'!AN:AN,'Fin Data'!A:A,D339)</f>
        <v>0</v>
      </c>
      <c r="M339" s="12">
        <f>IFERROR(SUMIFS('Fin Data'!AO:AO,'Fin Data'!A:A,D339),"")</f>
        <v>0</v>
      </c>
      <c r="N339" s="1"/>
      <c r="O339" s="11">
        <f t="shared" si="63"/>
        <v>0</v>
      </c>
      <c r="P339" s="12" t="str">
        <f t="shared" si="64"/>
        <v/>
      </c>
      <c r="Q339" s="1"/>
      <c r="R339" s="11">
        <f t="shared" si="65"/>
        <v>0</v>
      </c>
      <c r="S339" s="12" t="str">
        <f t="shared" si="66"/>
        <v/>
      </c>
      <c r="T339" s="11">
        <f t="shared" si="67"/>
        <v>0</v>
      </c>
      <c r="U339" s="1" t="e">
        <f t="shared" si="76"/>
        <v>#REF!</v>
      </c>
      <c r="V339" s="1"/>
      <c r="W339" s="11">
        <f>SUMIFS('Forecast Data'!$D:$D,'Forecast Data'!$C:$C,W$6,'Forecast Data'!$B:$B,$D339)</f>
        <v>0</v>
      </c>
      <c r="X339" s="11">
        <f>SUMIFS('Forecast Data'!$D:$D,'Forecast Data'!$C:$C,X$6,'Forecast Data'!$B:$B,$D339)</f>
        <v>0</v>
      </c>
      <c r="Y339" s="11">
        <f>SUMIFS('Forecast Data'!$D:$D,'Forecast Data'!$C:$C,Y$6,'Forecast Data'!$B:$B,$D339)</f>
        <v>0</v>
      </c>
      <c r="Z339" s="11">
        <f>SUMIFS('Forecast Data'!$D:$D,'Forecast Data'!$C:$C,Z$6,'Forecast Data'!$B:$B,$D339)</f>
        <v>0</v>
      </c>
      <c r="AA339" s="11">
        <f>SUMIFS('Forecast Data'!$D:$D,'Forecast Data'!$C:$C,AA$6,'Forecast Data'!$B:$B,$D339)</f>
        <v>0</v>
      </c>
      <c r="AB339" s="11">
        <f>SUMIFS('Forecast Data'!$D:$D,'Forecast Data'!$C:$C,AB$6,'Forecast Data'!$B:$B,$D339)</f>
        <v>0</v>
      </c>
      <c r="AC339" s="11">
        <f>SUMIFS('Forecast Data'!$D:$D,'Forecast Data'!$C:$C,AC$6,'Forecast Data'!$B:$B,$D339)</f>
        <v>0</v>
      </c>
      <c r="AD339" s="11">
        <f>SUMIFS('Forecast Data'!$D:$D,'Forecast Data'!$C:$C,AD$6,'Forecast Data'!$B:$B,$D339)</f>
        <v>0</v>
      </c>
      <c r="AE339" s="11">
        <f>SUMIFS('Forecast Data'!$D:$D,'Forecast Data'!$C:$C,AE$6,'Forecast Data'!$B:$B,$D339)</f>
        <v>0</v>
      </c>
      <c r="AF339" s="11">
        <f>SUMIFS('Forecast Data'!$D:$D,'Forecast Data'!$C:$C,AF$6,'Forecast Data'!$B:$B,$D339)</f>
        <v>0</v>
      </c>
      <c r="AG339" s="11">
        <f>SUMIFS('Forecast Data'!$D:$D,'Forecast Data'!$C:$C,AG$6,'Forecast Data'!$B:$B,$D339)</f>
        <v>0</v>
      </c>
      <c r="AH339" s="11">
        <f>SUMIFS('Forecast Data'!$D:$D,'Forecast Data'!$C:$C,AH$6,'Forecast Data'!$B:$B,$D339)</f>
        <v>0</v>
      </c>
      <c r="AI339" s="1"/>
      <c r="AJ339" s="12" t="str">
        <f>IF(SUMIFS('Forecast Data'!$E:$E,'Forecast Data'!$C:$C,AJ$6,'Forecast Data'!$B:$B,$D339)=0,"",SUMIFS('Forecast Data'!$E:$E,'Forecast Data'!$C:$C,AJ$6,'Forecast Data'!$B:$B,$D339))</f>
        <v/>
      </c>
      <c r="AK339" s="12" t="str">
        <f>IF(SUMIFS('Forecast Data'!$E:$E,'Forecast Data'!$C:$C,AK$6,'Forecast Data'!$B:$B,$D339)=0,"",SUMIFS('Forecast Data'!$E:$E,'Forecast Data'!$C:$C,AK$6,'Forecast Data'!$B:$B,$D339))</f>
        <v/>
      </c>
      <c r="AL339" s="12" t="str">
        <f>IF(SUMIFS('Forecast Data'!$E:$E,'Forecast Data'!$C:$C,AL$6,'Forecast Data'!$B:$B,$D339)=0,"",SUMIFS('Forecast Data'!$E:$E,'Forecast Data'!$C:$C,AL$6,'Forecast Data'!$B:$B,$D339))</f>
        <v/>
      </c>
      <c r="AM339" s="12" t="str">
        <f>IF(SUMIFS('Forecast Data'!$E:$E,'Forecast Data'!$C:$C,AM$6,'Forecast Data'!$B:$B,$D339)=0,"",SUMIFS('Forecast Data'!$E:$E,'Forecast Data'!$C:$C,AM$6,'Forecast Data'!$B:$B,$D339))</f>
        <v/>
      </c>
      <c r="AN339" s="12" t="str">
        <f>IF(SUMIFS('Forecast Data'!$E:$E,'Forecast Data'!$C:$C,AN$6,'Forecast Data'!$B:$B,$D339)=0,"",SUMIFS('Forecast Data'!$E:$E,'Forecast Data'!$C:$C,AN$6,'Forecast Data'!$B:$B,$D339))</f>
        <v/>
      </c>
      <c r="AO339" s="12" t="str">
        <f>IF(SUMIFS('Forecast Data'!$E:$E,'Forecast Data'!$C:$C,AO$6,'Forecast Data'!$B:$B,$D339)=0,"",SUMIFS('Forecast Data'!$E:$E,'Forecast Data'!$C:$C,AO$6,'Forecast Data'!$B:$B,$D339))</f>
        <v/>
      </c>
      <c r="AP339" s="12" t="str">
        <f>IF(SUMIFS('Forecast Data'!$E:$E,'Forecast Data'!$C:$C,AP$6,'Forecast Data'!$B:$B,$D339)=0,"",SUMIFS('Forecast Data'!$E:$E,'Forecast Data'!$C:$C,AP$6,'Forecast Data'!$B:$B,$D339))</f>
        <v/>
      </c>
      <c r="AQ339" s="12" t="str">
        <f>IF(SUMIFS('Forecast Data'!$E:$E,'Forecast Data'!$C:$C,AQ$6,'Forecast Data'!$B:$B,$D339)=0,"",SUMIFS('Forecast Data'!$E:$E,'Forecast Data'!$C:$C,AQ$6,'Forecast Data'!$B:$B,$D339))</f>
        <v/>
      </c>
      <c r="AR339" s="12" t="str">
        <f>IF(SUMIFS('Forecast Data'!$E:$E,'Forecast Data'!$C:$C,AR$6,'Forecast Data'!$B:$B,$D339)=0,"",SUMIFS('Forecast Data'!$E:$E,'Forecast Data'!$C:$C,AR$6,'Forecast Data'!$B:$B,$D339))</f>
        <v/>
      </c>
      <c r="AS339" s="12" t="str">
        <f>IF(SUMIFS('Forecast Data'!$E:$E,'Forecast Data'!$C:$C,AS$6,'Forecast Data'!$B:$B,$D339)=0,"",SUMIFS('Forecast Data'!$E:$E,'Forecast Data'!$C:$C,AS$6,'Forecast Data'!$B:$B,$D339))</f>
        <v/>
      </c>
      <c r="AT339" s="12" t="str">
        <f>IF(SUMIFS('Forecast Data'!$E:$E,'Forecast Data'!$C:$C,AT$6,'Forecast Data'!$B:$B,$D339)=0,"",SUMIFS('Forecast Data'!$E:$E,'Forecast Data'!$C:$C,AT$6,'Forecast Data'!$B:$B,$D339))</f>
        <v/>
      </c>
      <c r="AU339" s="12" t="str">
        <f>IF(SUMIFS('Forecast Data'!$E:$E,'Forecast Data'!$C:$C,AU$6,'Forecast Data'!$B:$B,$D339)=0,"",SUMIFS('Forecast Data'!$E:$E,'Forecast Data'!$C:$C,AU$6,'Forecast Data'!$B:$B,$D339))</f>
        <v/>
      </c>
      <c r="AV339" s="1"/>
      <c r="AW339" s="11">
        <f>SUMIFS('OP Units'!E:E,'OP Units'!$A:$A,$D339)</f>
        <v>0</v>
      </c>
      <c r="AX339" s="11">
        <f>SUMIFS('OP Units'!F:F,'OP Units'!$A:$A,$D339)</f>
        <v>0</v>
      </c>
      <c r="AY339" s="11">
        <f>SUMIFS('OP Units'!G:G,'OP Units'!$A:$A,$D339)</f>
        <v>0</v>
      </c>
      <c r="AZ339" s="11">
        <f>SUMIFS('OP Units'!H:H,'OP Units'!$A:$A,$D339)</f>
        <v>0</v>
      </c>
      <c r="BA339" s="11">
        <f>SUMIFS('OP Units'!I:I,'OP Units'!$A:$A,$D339)</f>
        <v>0</v>
      </c>
      <c r="BB339" s="11">
        <f>SUMIFS('OP Units'!J:J,'OP Units'!$A:$A,$D339)</f>
        <v>0</v>
      </c>
      <c r="BC339" s="11">
        <f>SUMIFS('OP Units'!K:K,'OP Units'!$A:$A,$D339)</f>
        <v>0</v>
      </c>
      <c r="BD339" s="11">
        <f>SUMIFS('OP Units'!L:L,'OP Units'!$A:$A,$D339)</f>
        <v>0</v>
      </c>
      <c r="BE339" s="11">
        <f>SUMIFS('OP Units'!M:M,'OP Units'!$A:$A,$D339)</f>
        <v>0</v>
      </c>
      <c r="BF339" s="11">
        <f>SUMIFS('OP Units'!N:N,'OP Units'!$A:$A,$D339)</f>
        <v>0</v>
      </c>
      <c r="BG339" s="11">
        <f>SUMIFS('OP Units'!O:O,'OP Units'!$A:$A,$D339)</f>
        <v>0</v>
      </c>
      <c r="BH339" s="11">
        <f>SUMIFS('OP Units'!P:P,'OP Units'!$A:$A,$D339)</f>
        <v>0</v>
      </c>
      <c r="BI339" s="1"/>
      <c r="BJ339" s="12" t="str">
        <f>IFERROR((SUMIFS('OP Units'!E:E,'OP Units'!$A:$A,$D339)-SUMIFS('Forecast Data'!$H:$H,'Forecast Data'!$C:$C,BJ$6,'Forecast Data'!$B:$B,$D339))/SUMIFS('Forecast Data'!$H:$H,'Forecast Data'!$C:$C,BJ$6,'Forecast Data'!$B:$B,$D339),"")</f>
        <v/>
      </c>
      <c r="BK339" s="12" t="str">
        <f>IFERROR((SUMIFS('OP Units'!F:F,'OP Units'!$A:$A,$D339)-SUMIFS('Forecast Data'!$H:$H,'Forecast Data'!$C:$C,BK$6,'Forecast Data'!$B:$B,$D339))/SUMIFS('Forecast Data'!$H:$H,'Forecast Data'!$C:$C,BK$6,'Forecast Data'!$B:$B,$D339),"")</f>
        <v/>
      </c>
      <c r="BL339" s="12" t="str">
        <f>IFERROR((SUMIFS('OP Units'!G:G,'OP Units'!$A:$A,$D339)-SUMIFS('Forecast Data'!$H:$H,'Forecast Data'!$C:$C,BL$6,'Forecast Data'!$B:$B,$D339))/SUMIFS('Forecast Data'!$H:$H,'Forecast Data'!$C:$C,BL$6,'Forecast Data'!$B:$B,$D339),"")</f>
        <v/>
      </c>
      <c r="BM339" s="12" t="str">
        <f>IFERROR((SUMIFS('OP Units'!H:H,'OP Units'!$A:$A,$D339)-SUMIFS('Forecast Data'!$H:$H,'Forecast Data'!$C:$C,BM$6,'Forecast Data'!$B:$B,$D339))/SUMIFS('Forecast Data'!$H:$H,'Forecast Data'!$C:$C,BM$6,'Forecast Data'!$B:$B,$D339),"")</f>
        <v/>
      </c>
      <c r="BN339" s="12" t="str">
        <f>IFERROR((SUMIFS('OP Units'!I:I,'OP Units'!$A:$A,$D339)-SUMIFS('Forecast Data'!$H:$H,'Forecast Data'!$C:$C,BN$6,'Forecast Data'!$B:$B,$D339))/SUMIFS('Forecast Data'!$H:$H,'Forecast Data'!$C:$C,BN$6,'Forecast Data'!$B:$B,$D339),"")</f>
        <v/>
      </c>
      <c r="BO339" s="12" t="str">
        <f>IFERROR((SUMIFS('OP Units'!J:J,'OP Units'!$A:$A,$D339)-SUMIFS('Forecast Data'!$H:$H,'Forecast Data'!$C:$C,BO$6,'Forecast Data'!$B:$B,$D339))/SUMIFS('Forecast Data'!$H:$H,'Forecast Data'!$C:$C,BO$6,'Forecast Data'!$B:$B,$D339),"")</f>
        <v/>
      </c>
      <c r="BP339" s="12" t="str">
        <f>IFERROR((SUMIFS('OP Units'!K:K,'OP Units'!$A:$A,$D339)-SUMIFS('Forecast Data'!$H:$H,'Forecast Data'!$C:$C,BP$6,'Forecast Data'!$B:$B,$D339))/SUMIFS('Forecast Data'!$H:$H,'Forecast Data'!$C:$C,BP$6,'Forecast Data'!$B:$B,$D339),"")</f>
        <v/>
      </c>
      <c r="BQ339" s="12" t="str">
        <f>IFERROR((SUMIFS('OP Units'!L:L,'OP Units'!$A:$A,$D339)-SUMIFS('Forecast Data'!$H:$H,'Forecast Data'!$C:$C,BQ$6,'Forecast Data'!$B:$B,$D339))/SUMIFS('Forecast Data'!$H:$H,'Forecast Data'!$C:$C,BQ$6,'Forecast Data'!$B:$B,$D339),"")</f>
        <v/>
      </c>
      <c r="BR339" s="12" t="str">
        <f>IFERROR((SUMIFS('OP Units'!M:M,'OP Units'!$A:$A,$D339)-SUMIFS('Forecast Data'!$H:$H,'Forecast Data'!$C:$C,BR$6,'Forecast Data'!$B:$B,$D339))/SUMIFS('Forecast Data'!$H:$H,'Forecast Data'!$C:$C,BR$6,'Forecast Data'!$B:$B,$D339),"")</f>
        <v/>
      </c>
      <c r="BS339" s="12" t="str">
        <f>IFERROR((SUMIFS('OP Units'!N:N,'OP Units'!$A:$A,$D339)-SUMIFS('Forecast Data'!$H:$H,'Forecast Data'!$C:$C,BS$6,'Forecast Data'!$B:$B,$D339))/SUMIFS('Forecast Data'!$H:$H,'Forecast Data'!$C:$C,BS$6,'Forecast Data'!$B:$B,$D339),"")</f>
        <v/>
      </c>
      <c r="BT339" s="12" t="str">
        <f>IFERROR((SUMIFS('OP Units'!O:O,'OP Units'!$A:$A,$D339)-SUMIFS('Forecast Data'!$H:$H,'Forecast Data'!$C:$C,BT$6,'Forecast Data'!$B:$B,$D339))/SUMIFS('Forecast Data'!$H:$H,'Forecast Data'!$C:$C,BT$6,'Forecast Data'!$B:$B,$D339),"")</f>
        <v/>
      </c>
      <c r="BU339" s="12" t="str">
        <f>IFERROR((SUMIFS('OP Units'!P:P,'OP Units'!$A:$A,$D339)-SUMIFS('Forecast Data'!$H:$H,'Forecast Data'!$C:$C,BU$6,'Forecast Data'!$B:$B,$D339))/SUMIFS('Forecast Data'!$H:$H,'Forecast Data'!$C:$C,BU$6,'Forecast Data'!$B:$B,$D339),"")</f>
        <v/>
      </c>
      <c r="BV339" s="12"/>
      <c r="BW339" s="11">
        <f>(SUMIFS('Forecast Data'!H:H,'Forecast Data'!B:B,D339,'Forecast Data'!C:C,BK$6)+SUMIFS('Forecast Data'!H:H,'Forecast Data'!B:B,D339,'Forecast Data'!C:C,BL$6)+SUMIFS('Forecast Data'!H:H,'Forecast Data'!B:B,D339,'Forecast Data'!C:C,BM$6)+SUMIFS('Forecast Data'!H:H,'Forecast Data'!B:B,D339,'Forecast Data'!C:C,BN$6)+SUMIFS('Forecast Data'!H:H,'Forecast Data'!B:B,D339,'Forecast Data'!C:C,BO$6)+SUMIFS('Forecast Data'!H:H,'Forecast Data'!B:B,D339,'Forecast Data'!C:C,BP$6)+SUMIFS('Forecast Data'!H:H,'Forecast Data'!B:B,D339,'Forecast Data'!C:C,BQ$6)+SUMIFS('Forecast Data'!H:H,'Forecast Data'!B:B,D339,'Forecast Data'!C:C,BJ$6))/8</f>
        <v>0</v>
      </c>
      <c r="BX339" s="12" t="str">
        <f>IFERROR((SUM(W339:AD339)-(SUMIFS('Forecast Data'!H:H,'Forecast Data'!B:B,B339,'Forecast Data'!C:C,BJ$6)+SUMIFS('Forecast Data'!H:H,'Forecast Data'!B:B,B339,'Forecast Data'!C:C,BK$6)+SUMIFS('Forecast Data'!H:H,'Forecast Data'!B:B,B339,'Forecast Data'!C:C,BL$6)+SUMIFS('Forecast Data'!H:H,'Forecast Data'!B:B,B339,'Forecast Data'!C:C,BM$6)+SUMIFS('Forecast Data'!H:H,'Forecast Data'!B:B,B339,'Forecast Data'!C:C,BN$6)+SUMIFS('Forecast Data'!H:H,'Forecast Data'!B:B,B339,'Forecast Data'!C:C,BO$6)+SUMIFS('Forecast Data'!H:H,'Forecast Data'!B:B,B339,'Forecast Data'!C:C,BP$6)+SUMIFS('Forecast Data'!H:H,'Forecast Data'!B:B,B339,'Forecast Data'!C:C,BQ$6)))/(SUMIFS('Forecast Data'!H:H,'Forecast Data'!B:B,B339,'Forecast Data'!C:C,BJ$6)+SUMIFS('Forecast Data'!H:H,'Forecast Data'!B:B,B339,'Forecast Data'!C:C,BK$6)+SUMIFS('Forecast Data'!H:H,'Forecast Data'!B:B,B339,'Forecast Data'!C:C,BL$6)+SUMIFS('Forecast Data'!H:H,'Forecast Data'!B:B,B339,'Forecast Data'!C:C,BM$6)+SUMIFS('Forecast Data'!H:H,'Forecast Data'!B:B,B339,'Forecast Data'!C:C,BN$6)+SUMIFS('Forecast Data'!H:H,'Forecast Data'!B:B,B339,'Forecast Data'!C:C,BO$6)+SUMIFS('Forecast Data'!H:H,'Forecast Data'!B:B,B339,'Forecast Data'!C:C,BP$6)+SUMIFS('Forecast Data'!H:H,'Forecast Data'!B:B,B339,'Forecast Data'!C:C,BQ$6)),"")</f>
        <v/>
      </c>
      <c r="BY339" s="12">
        <f t="shared" si="68"/>
        <v>0</v>
      </c>
      <c r="BZ339" s="16">
        <f t="shared" si="69"/>
        <v>0</v>
      </c>
      <c r="CA339" s="13">
        <f t="shared" si="70"/>
        <v>0</v>
      </c>
      <c r="CB339" s="12">
        <f t="shared" si="71"/>
        <v>0</v>
      </c>
      <c r="CC339" s="12"/>
      <c r="CD339" s="11">
        <f>(SUMIFS('Forecast Data'!H:H,'Forecast Data'!B:B,D339,'Forecast Data'!C:C,BK$6)+SUMIFS('Forecast Data'!H:H,'Forecast Data'!B:B,D339,'Forecast Data'!C:C,BL$6)+SUMIFS('Forecast Data'!H:H,'Forecast Data'!B:B,D339,'Forecast Data'!C:C,BM$6)+SUMIFS('Forecast Data'!H:H,'Forecast Data'!B:B,D339,'Forecast Data'!C:C,BJ$6))/4</f>
        <v>0</v>
      </c>
      <c r="CE339" s="12" t="str">
        <f>IFERROR((SUM(W339:Z339)-(SUMIFS('Forecast Data'!H:H,'Forecast Data'!B:B,D339,'Forecast Data'!C:C,BJ$6)+SUMIFS('Forecast Data'!H:H,'Forecast Data'!B:B,D339,'Forecast Data'!C:C,BK$6)+SUMIFS('Forecast Data'!H:H,'Forecast Data'!B:B,D339,'Forecast Data'!C:C,BL$6)+SUMIFS('Forecast Data'!H:H,'Forecast Data'!B:B,D339,'Forecast Data'!C:C,BM$6)))/(SUMIFS('Forecast Data'!H:H,'Forecast Data'!B:B,D339,'Forecast Data'!C:C,BJ$6)+SUMIFS('Forecast Data'!H:H,'Forecast Data'!B:B,D339,'Forecast Data'!C:C,BK$6)+SUMIFS('Forecast Data'!H:H,'Forecast Data'!B:B,D339,'Forecast Data'!C:C,BL$6)+SUMIFS('Forecast Data'!H:H,'Forecast Data'!B:B,D339,'Forecast Data'!C:C,BM$6)),"")</f>
        <v/>
      </c>
      <c r="CF339" s="12">
        <f t="shared" si="72"/>
        <v>0</v>
      </c>
      <c r="CG339" s="12">
        <f t="shared" si="73"/>
        <v>0</v>
      </c>
      <c r="CH339" s="13">
        <f t="shared" si="74"/>
        <v>0</v>
      </c>
      <c r="CI339" s="13"/>
    </row>
    <row r="340" spans="1:87" ht="13.2">
      <c r="A340" s="1"/>
      <c r="B340" t="str">
        <f t="shared" si="75"/>
        <v>Honu</v>
      </c>
      <c r="D340" t="s">
        <v>372</v>
      </c>
      <c r="E340" s="11">
        <f>SUMIFS('Fin Data'!F:F,'Fin Data'!A:A,D340)</f>
        <v>0</v>
      </c>
      <c r="F340" s="11">
        <f>SUMIFS('Fin Data with 6 week hist'!I:I,'Fin Data with 6 week hist'!$A:$A,$D340)</f>
        <v>0</v>
      </c>
      <c r="G340" s="11">
        <f>SUMIFS('Fin Data with 6 week hist'!J:J,'Fin Data with 6 week hist'!$A:$A,$D340)</f>
        <v>0</v>
      </c>
      <c r="H340" s="11">
        <f>SUMIFS('Fin Data with 6 week hist'!K:K,'Fin Data with 6 week hist'!$A:$A,$D340)+SUMIFS('Unit Cancellations'!D:D,'Unit Cancellations'!$B:$B,$D340)</f>
        <v>0</v>
      </c>
      <c r="I340" s="11">
        <f>SUMIFS('Fin Data with 6 week hist'!L:L,'Fin Data with 6 week hist'!$A:$A,$D340)+SUMIFS('Unit Cancellations'!E:E,'Unit Cancellations'!$B:$B,$D340)</f>
        <v>0</v>
      </c>
      <c r="J340" s="11">
        <f>SUMIFS('Fin Data with 6 week hist'!M:M,'Fin Data with 6 week hist'!$A:$A,$D340)+SUMIFS('Unit Cancellations'!F:F,'Unit Cancellations'!$B:$B,$D340)</f>
        <v>0</v>
      </c>
      <c r="K340" s="11">
        <f>SUMIFS('Fin Data with 6 week hist'!N:N,'Fin Data with 6 week hist'!$A:$A,$D340)+SUMIFS('Unit Cancellations'!G:G,'Unit Cancellations'!$B:$B,$D340)</f>
        <v>0</v>
      </c>
      <c r="L340" s="11">
        <f>SUMIFS('Fin Data'!AN:AN,'Fin Data'!A:A,D340)</f>
        <v>0</v>
      </c>
      <c r="M340" s="12">
        <f>IFERROR(SUMIFS('Fin Data'!AO:AO,'Fin Data'!A:A,D340),"")</f>
        <v>0</v>
      </c>
      <c r="N340" s="1"/>
      <c r="O340" s="11">
        <f t="shared" si="63"/>
        <v>0</v>
      </c>
      <c r="P340" s="12" t="str">
        <f t="shared" si="64"/>
        <v/>
      </c>
      <c r="Q340" s="1"/>
      <c r="R340" s="11">
        <f t="shared" si="65"/>
        <v>0</v>
      </c>
      <c r="S340" s="12" t="str">
        <f t="shared" si="66"/>
        <v/>
      </c>
      <c r="T340" s="11">
        <f t="shared" si="67"/>
        <v>0</v>
      </c>
      <c r="U340" s="1" t="e">
        <f t="shared" si="76"/>
        <v>#REF!</v>
      </c>
      <c r="V340" s="1"/>
      <c r="W340" s="11">
        <f>SUMIFS('Forecast Data'!$D:$D,'Forecast Data'!$C:$C,W$6,'Forecast Data'!$B:$B,$D340)</f>
        <v>0</v>
      </c>
      <c r="X340" s="11">
        <f>SUMIFS('Forecast Data'!$D:$D,'Forecast Data'!$C:$C,X$6,'Forecast Data'!$B:$B,$D340)</f>
        <v>0</v>
      </c>
      <c r="Y340" s="11">
        <f>SUMIFS('Forecast Data'!$D:$D,'Forecast Data'!$C:$C,Y$6,'Forecast Data'!$B:$B,$D340)</f>
        <v>0</v>
      </c>
      <c r="Z340" s="11">
        <f>SUMIFS('Forecast Data'!$D:$D,'Forecast Data'!$C:$C,Z$6,'Forecast Data'!$B:$B,$D340)</f>
        <v>0</v>
      </c>
      <c r="AA340" s="11">
        <f>SUMIFS('Forecast Data'!$D:$D,'Forecast Data'!$C:$C,AA$6,'Forecast Data'!$B:$B,$D340)</f>
        <v>0</v>
      </c>
      <c r="AB340" s="11">
        <f>SUMIFS('Forecast Data'!$D:$D,'Forecast Data'!$C:$C,AB$6,'Forecast Data'!$B:$B,$D340)</f>
        <v>0</v>
      </c>
      <c r="AC340" s="11">
        <f>SUMIFS('Forecast Data'!$D:$D,'Forecast Data'!$C:$C,AC$6,'Forecast Data'!$B:$B,$D340)</f>
        <v>0</v>
      </c>
      <c r="AD340" s="11">
        <f>SUMIFS('Forecast Data'!$D:$D,'Forecast Data'!$C:$C,AD$6,'Forecast Data'!$B:$B,$D340)</f>
        <v>0</v>
      </c>
      <c r="AE340" s="11">
        <f>SUMIFS('Forecast Data'!$D:$D,'Forecast Data'!$C:$C,AE$6,'Forecast Data'!$B:$B,$D340)</f>
        <v>0</v>
      </c>
      <c r="AF340" s="11">
        <f>SUMIFS('Forecast Data'!$D:$D,'Forecast Data'!$C:$C,AF$6,'Forecast Data'!$B:$B,$D340)</f>
        <v>0</v>
      </c>
      <c r="AG340" s="11">
        <f>SUMIFS('Forecast Data'!$D:$D,'Forecast Data'!$C:$C,AG$6,'Forecast Data'!$B:$B,$D340)</f>
        <v>0</v>
      </c>
      <c r="AH340" s="11">
        <f>SUMIFS('Forecast Data'!$D:$D,'Forecast Data'!$C:$C,AH$6,'Forecast Data'!$B:$B,$D340)</f>
        <v>0</v>
      </c>
      <c r="AI340" s="1"/>
      <c r="AJ340" s="12" t="str">
        <f>IF(SUMIFS('Forecast Data'!$E:$E,'Forecast Data'!$C:$C,AJ$6,'Forecast Data'!$B:$B,$D340)=0,"",SUMIFS('Forecast Data'!$E:$E,'Forecast Data'!$C:$C,AJ$6,'Forecast Data'!$B:$B,$D340))</f>
        <v/>
      </c>
      <c r="AK340" s="12" t="str">
        <f>IF(SUMIFS('Forecast Data'!$E:$E,'Forecast Data'!$C:$C,AK$6,'Forecast Data'!$B:$B,$D340)=0,"",SUMIFS('Forecast Data'!$E:$E,'Forecast Data'!$C:$C,AK$6,'Forecast Data'!$B:$B,$D340))</f>
        <v/>
      </c>
      <c r="AL340" s="12" t="str">
        <f>IF(SUMIFS('Forecast Data'!$E:$E,'Forecast Data'!$C:$C,AL$6,'Forecast Data'!$B:$B,$D340)=0,"",SUMIFS('Forecast Data'!$E:$E,'Forecast Data'!$C:$C,AL$6,'Forecast Data'!$B:$B,$D340))</f>
        <v/>
      </c>
      <c r="AM340" s="12" t="str">
        <f>IF(SUMIFS('Forecast Data'!$E:$E,'Forecast Data'!$C:$C,AM$6,'Forecast Data'!$B:$B,$D340)=0,"",SUMIFS('Forecast Data'!$E:$E,'Forecast Data'!$C:$C,AM$6,'Forecast Data'!$B:$B,$D340))</f>
        <v/>
      </c>
      <c r="AN340" s="12" t="str">
        <f>IF(SUMIFS('Forecast Data'!$E:$E,'Forecast Data'!$C:$C,AN$6,'Forecast Data'!$B:$B,$D340)=0,"",SUMIFS('Forecast Data'!$E:$E,'Forecast Data'!$C:$C,AN$6,'Forecast Data'!$B:$B,$D340))</f>
        <v/>
      </c>
      <c r="AO340" s="12" t="str">
        <f>IF(SUMIFS('Forecast Data'!$E:$E,'Forecast Data'!$C:$C,AO$6,'Forecast Data'!$B:$B,$D340)=0,"",SUMIFS('Forecast Data'!$E:$E,'Forecast Data'!$C:$C,AO$6,'Forecast Data'!$B:$B,$D340))</f>
        <v/>
      </c>
      <c r="AP340" s="12" t="str">
        <f>IF(SUMIFS('Forecast Data'!$E:$E,'Forecast Data'!$C:$C,AP$6,'Forecast Data'!$B:$B,$D340)=0,"",SUMIFS('Forecast Data'!$E:$E,'Forecast Data'!$C:$C,AP$6,'Forecast Data'!$B:$B,$D340))</f>
        <v/>
      </c>
      <c r="AQ340" s="12" t="str">
        <f>IF(SUMIFS('Forecast Data'!$E:$E,'Forecast Data'!$C:$C,AQ$6,'Forecast Data'!$B:$B,$D340)=0,"",SUMIFS('Forecast Data'!$E:$E,'Forecast Data'!$C:$C,AQ$6,'Forecast Data'!$B:$B,$D340))</f>
        <v/>
      </c>
      <c r="AR340" s="12" t="str">
        <f>IF(SUMIFS('Forecast Data'!$E:$E,'Forecast Data'!$C:$C,AR$6,'Forecast Data'!$B:$B,$D340)=0,"",SUMIFS('Forecast Data'!$E:$E,'Forecast Data'!$C:$C,AR$6,'Forecast Data'!$B:$B,$D340))</f>
        <v/>
      </c>
      <c r="AS340" s="12" t="str">
        <f>IF(SUMIFS('Forecast Data'!$E:$E,'Forecast Data'!$C:$C,AS$6,'Forecast Data'!$B:$B,$D340)=0,"",SUMIFS('Forecast Data'!$E:$E,'Forecast Data'!$C:$C,AS$6,'Forecast Data'!$B:$B,$D340))</f>
        <v/>
      </c>
      <c r="AT340" s="12" t="str">
        <f>IF(SUMIFS('Forecast Data'!$E:$E,'Forecast Data'!$C:$C,AT$6,'Forecast Data'!$B:$B,$D340)=0,"",SUMIFS('Forecast Data'!$E:$E,'Forecast Data'!$C:$C,AT$6,'Forecast Data'!$B:$B,$D340))</f>
        <v/>
      </c>
      <c r="AU340" s="12" t="str">
        <f>IF(SUMIFS('Forecast Data'!$E:$E,'Forecast Data'!$C:$C,AU$6,'Forecast Data'!$B:$B,$D340)=0,"",SUMIFS('Forecast Data'!$E:$E,'Forecast Data'!$C:$C,AU$6,'Forecast Data'!$B:$B,$D340))</f>
        <v/>
      </c>
      <c r="AV340" s="1"/>
      <c r="AW340" s="11">
        <f>SUMIFS('OP Units'!E:E,'OP Units'!$A:$A,$D340)</f>
        <v>0</v>
      </c>
      <c r="AX340" s="11">
        <f>SUMIFS('OP Units'!F:F,'OP Units'!$A:$A,$D340)</f>
        <v>0</v>
      </c>
      <c r="AY340" s="11">
        <f>SUMIFS('OP Units'!G:G,'OP Units'!$A:$A,$D340)</f>
        <v>0</v>
      </c>
      <c r="AZ340" s="11">
        <f>SUMIFS('OP Units'!H:H,'OP Units'!$A:$A,$D340)</f>
        <v>0</v>
      </c>
      <c r="BA340" s="11">
        <f>SUMIFS('OP Units'!I:I,'OP Units'!$A:$A,$D340)</f>
        <v>0</v>
      </c>
      <c r="BB340" s="11">
        <f>SUMIFS('OP Units'!J:J,'OP Units'!$A:$A,$D340)</f>
        <v>0</v>
      </c>
      <c r="BC340" s="11">
        <f>SUMIFS('OP Units'!K:K,'OP Units'!$A:$A,$D340)</f>
        <v>0</v>
      </c>
      <c r="BD340" s="11">
        <f>SUMIFS('OP Units'!L:L,'OP Units'!$A:$A,$D340)</f>
        <v>0</v>
      </c>
      <c r="BE340" s="11">
        <f>SUMIFS('OP Units'!M:M,'OP Units'!$A:$A,$D340)</f>
        <v>0</v>
      </c>
      <c r="BF340" s="11">
        <f>SUMIFS('OP Units'!N:N,'OP Units'!$A:$A,$D340)</f>
        <v>0</v>
      </c>
      <c r="BG340" s="11">
        <f>SUMIFS('OP Units'!O:O,'OP Units'!$A:$A,$D340)</f>
        <v>0</v>
      </c>
      <c r="BH340" s="11">
        <f>SUMIFS('OP Units'!P:P,'OP Units'!$A:$A,$D340)</f>
        <v>0</v>
      </c>
      <c r="BI340" s="1"/>
      <c r="BJ340" s="12" t="str">
        <f>IFERROR((SUMIFS('OP Units'!E:E,'OP Units'!$A:$A,$D340)-SUMIFS('Forecast Data'!$H:$H,'Forecast Data'!$C:$C,BJ$6,'Forecast Data'!$B:$B,$D340))/SUMIFS('Forecast Data'!$H:$H,'Forecast Data'!$C:$C,BJ$6,'Forecast Data'!$B:$B,$D340),"")</f>
        <v/>
      </c>
      <c r="BK340" s="12" t="str">
        <f>IFERROR((SUMIFS('OP Units'!F:F,'OP Units'!$A:$A,$D340)-SUMIFS('Forecast Data'!$H:$H,'Forecast Data'!$C:$C,BK$6,'Forecast Data'!$B:$B,$D340))/SUMIFS('Forecast Data'!$H:$H,'Forecast Data'!$C:$C,BK$6,'Forecast Data'!$B:$B,$D340),"")</f>
        <v/>
      </c>
      <c r="BL340" s="12" t="str">
        <f>IFERROR((SUMIFS('OP Units'!G:G,'OP Units'!$A:$A,$D340)-SUMIFS('Forecast Data'!$H:$H,'Forecast Data'!$C:$C,BL$6,'Forecast Data'!$B:$B,$D340))/SUMIFS('Forecast Data'!$H:$H,'Forecast Data'!$C:$C,BL$6,'Forecast Data'!$B:$B,$D340),"")</f>
        <v/>
      </c>
      <c r="BM340" s="12" t="str">
        <f>IFERROR((SUMIFS('OP Units'!H:H,'OP Units'!$A:$A,$D340)-SUMIFS('Forecast Data'!$H:$H,'Forecast Data'!$C:$C,BM$6,'Forecast Data'!$B:$B,$D340))/SUMIFS('Forecast Data'!$H:$H,'Forecast Data'!$C:$C,BM$6,'Forecast Data'!$B:$B,$D340),"")</f>
        <v/>
      </c>
      <c r="BN340" s="12" t="str">
        <f>IFERROR((SUMIFS('OP Units'!I:I,'OP Units'!$A:$A,$D340)-SUMIFS('Forecast Data'!$H:$H,'Forecast Data'!$C:$C,BN$6,'Forecast Data'!$B:$B,$D340))/SUMIFS('Forecast Data'!$H:$H,'Forecast Data'!$C:$C,BN$6,'Forecast Data'!$B:$B,$D340),"")</f>
        <v/>
      </c>
      <c r="BO340" s="12" t="str">
        <f>IFERROR((SUMIFS('OP Units'!J:J,'OP Units'!$A:$A,$D340)-SUMIFS('Forecast Data'!$H:$H,'Forecast Data'!$C:$C,BO$6,'Forecast Data'!$B:$B,$D340))/SUMIFS('Forecast Data'!$H:$H,'Forecast Data'!$C:$C,BO$6,'Forecast Data'!$B:$B,$D340),"")</f>
        <v/>
      </c>
      <c r="BP340" s="12" t="str">
        <f>IFERROR((SUMIFS('OP Units'!K:K,'OP Units'!$A:$A,$D340)-SUMIFS('Forecast Data'!$H:$H,'Forecast Data'!$C:$C,BP$6,'Forecast Data'!$B:$B,$D340))/SUMIFS('Forecast Data'!$H:$H,'Forecast Data'!$C:$C,BP$6,'Forecast Data'!$B:$B,$D340),"")</f>
        <v/>
      </c>
      <c r="BQ340" s="12" t="str">
        <f>IFERROR((SUMIFS('OP Units'!L:L,'OP Units'!$A:$A,$D340)-SUMIFS('Forecast Data'!$H:$H,'Forecast Data'!$C:$C,BQ$6,'Forecast Data'!$B:$B,$D340))/SUMIFS('Forecast Data'!$H:$H,'Forecast Data'!$C:$C,BQ$6,'Forecast Data'!$B:$B,$D340),"")</f>
        <v/>
      </c>
      <c r="BR340" s="12" t="str">
        <f>IFERROR((SUMIFS('OP Units'!M:M,'OP Units'!$A:$A,$D340)-SUMIFS('Forecast Data'!$H:$H,'Forecast Data'!$C:$C,BR$6,'Forecast Data'!$B:$B,$D340))/SUMIFS('Forecast Data'!$H:$H,'Forecast Data'!$C:$C,BR$6,'Forecast Data'!$B:$B,$D340),"")</f>
        <v/>
      </c>
      <c r="BS340" s="12" t="str">
        <f>IFERROR((SUMIFS('OP Units'!N:N,'OP Units'!$A:$A,$D340)-SUMIFS('Forecast Data'!$H:$H,'Forecast Data'!$C:$C,BS$6,'Forecast Data'!$B:$B,$D340))/SUMIFS('Forecast Data'!$H:$H,'Forecast Data'!$C:$C,BS$6,'Forecast Data'!$B:$B,$D340),"")</f>
        <v/>
      </c>
      <c r="BT340" s="12" t="str">
        <f>IFERROR((SUMIFS('OP Units'!O:O,'OP Units'!$A:$A,$D340)-SUMIFS('Forecast Data'!$H:$H,'Forecast Data'!$C:$C,BT$6,'Forecast Data'!$B:$B,$D340))/SUMIFS('Forecast Data'!$H:$H,'Forecast Data'!$C:$C,BT$6,'Forecast Data'!$B:$B,$D340),"")</f>
        <v/>
      </c>
      <c r="BU340" s="12" t="str">
        <f>IFERROR((SUMIFS('OP Units'!P:P,'OP Units'!$A:$A,$D340)-SUMIFS('Forecast Data'!$H:$H,'Forecast Data'!$C:$C,BU$6,'Forecast Data'!$B:$B,$D340))/SUMIFS('Forecast Data'!$H:$H,'Forecast Data'!$C:$C,BU$6,'Forecast Data'!$B:$B,$D340),"")</f>
        <v/>
      </c>
      <c r="BV340" s="12"/>
      <c r="BW340" s="11">
        <f>(SUMIFS('Forecast Data'!H:H,'Forecast Data'!B:B,D340,'Forecast Data'!C:C,BK$6)+SUMIFS('Forecast Data'!H:H,'Forecast Data'!B:B,D340,'Forecast Data'!C:C,BL$6)+SUMIFS('Forecast Data'!H:H,'Forecast Data'!B:B,D340,'Forecast Data'!C:C,BM$6)+SUMIFS('Forecast Data'!H:H,'Forecast Data'!B:B,D340,'Forecast Data'!C:C,BN$6)+SUMIFS('Forecast Data'!H:H,'Forecast Data'!B:B,D340,'Forecast Data'!C:C,BO$6)+SUMIFS('Forecast Data'!H:H,'Forecast Data'!B:B,D340,'Forecast Data'!C:C,BP$6)+SUMIFS('Forecast Data'!H:H,'Forecast Data'!B:B,D340,'Forecast Data'!C:C,BQ$6)+SUMIFS('Forecast Data'!H:H,'Forecast Data'!B:B,D340,'Forecast Data'!C:C,BJ$6))/8</f>
        <v>0</v>
      </c>
      <c r="BX340" s="12" t="str">
        <f>IFERROR((SUM(W340:AD340)-(SUMIFS('Forecast Data'!H:H,'Forecast Data'!B:B,B340,'Forecast Data'!C:C,BJ$6)+SUMIFS('Forecast Data'!H:H,'Forecast Data'!B:B,B340,'Forecast Data'!C:C,BK$6)+SUMIFS('Forecast Data'!H:H,'Forecast Data'!B:B,B340,'Forecast Data'!C:C,BL$6)+SUMIFS('Forecast Data'!H:H,'Forecast Data'!B:B,B340,'Forecast Data'!C:C,BM$6)+SUMIFS('Forecast Data'!H:H,'Forecast Data'!B:B,B340,'Forecast Data'!C:C,BN$6)+SUMIFS('Forecast Data'!H:H,'Forecast Data'!B:B,B340,'Forecast Data'!C:C,BO$6)+SUMIFS('Forecast Data'!H:H,'Forecast Data'!B:B,B340,'Forecast Data'!C:C,BP$6)+SUMIFS('Forecast Data'!H:H,'Forecast Data'!B:B,B340,'Forecast Data'!C:C,BQ$6)))/(SUMIFS('Forecast Data'!H:H,'Forecast Data'!B:B,B340,'Forecast Data'!C:C,BJ$6)+SUMIFS('Forecast Data'!H:H,'Forecast Data'!B:B,B340,'Forecast Data'!C:C,BK$6)+SUMIFS('Forecast Data'!H:H,'Forecast Data'!B:B,B340,'Forecast Data'!C:C,BL$6)+SUMIFS('Forecast Data'!H:H,'Forecast Data'!B:B,B340,'Forecast Data'!C:C,BM$6)+SUMIFS('Forecast Data'!H:H,'Forecast Data'!B:B,B340,'Forecast Data'!C:C,BN$6)+SUMIFS('Forecast Data'!H:H,'Forecast Data'!B:B,B340,'Forecast Data'!C:C,BO$6)+SUMIFS('Forecast Data'!H:H,'Forecast Data'!B:B,B340,'Forecast Data'!C:C,BP$6)+SUMIFS('Forecast Data'!H:H,'Forecast Data'!B:B,B340,'Forecast Data'!C:C,BQ$6)),"")</f>
        <v/>
      </c>
      <c r="BY340" s="12">
        <f t="shared" si="68"/>
        <v>0</v>
      </c>
      <c r="BZ340" s="16">
        <f t="shared" si="69"/>
        <v>0</v>
      </c>
      <c r="CA340" s="13">
        <f t="shared" si="70"/>
        <v>0</v>
      </c>
      <c r="CB340" s="12">
        <f t="shared" si="71"/>
        <v>0</v>
      </c>
      <c r="CC340" s="12"/>
      <c r="CD340" s="11">
        <f>(SUMIFS('Forecast Data'!H:H,'Forecast Data'!B:B,D340,'Forecast Data'!C:C,BK$6)+SUMIFS('Forecast Data'!H:H,'Forecast Data'!B:B,D340,'Forecast Data'!C:C,BL$6)+SUMIFS('Forecast Data'!H:H,'Forecast Data'!B:B,D340,'Forecast Data'!C:C,BM$6)+SUMIFS('Forecast Data'!H:H,'Forecast Data'!B:B,D340,'Forecast Data'!C:C,BJ$6))/4</f>
        <v>0</v>
      </c>
      <c r="CE340" s="12" t="str">
        <f>IFERROR((SUM(W340:Z340)-(SUMIFS('Forecast Data'!H:H,'Forecast Data'!B:B,D340,'Forecast Data'!C:C,BJ$6)+SUMIFS('Forecast Data'!H:H,'Forecast Data'!B:B,D340,'Forecast Data'!C:C,BK$6)+SUMIFS('Forecast Data'!H:H,'Forecast Data'!B:B,D340,'Forecast Data'!C:C,BL$6)+SUMIFS('Forecast Data'!H:H,'Forecast Data'!B:B,D340,'Forecast Data'!C:C,BM$6)))/(SUMIFS('Forecast Data'!H:H,'Forecast Data'!B:B,D340,'Forecast Data'!C:C,BJ$6)+SUMIFS('Forecast Data'!H:H,'Forecast Data'!B:B,D340,'Forecast Data'!C:C,BK$6)+SUMIFS('Forecast Data'!H:H,'Forecast Data'!B:B,D340,'Forecast Data'!C:C,BL$6)+SUMIFS('Forecast Data'!H:H,'Forecast Data'!B:B,D340,'Forecast Data'!C:C,BM$6)),"")</f>
        <v/>
      </c>
      <c r="CF340" s="12">
        <f t="shared" si="72"/>
        <v>0</v>
      </c>
      <c r="CG340" s="12">
        <f t="shared" si="73"/>
        <v>0</v>
      </c>
      <c r="CH340" s="13">
        <f t="shared" si="74"/>
        <v>0</v>
      </c>
      <c r="CI340" s="13"/>
    </row>
    <row r="341" spans="1:87" ht="13.2">
      <c r="A341" s="1"/>
      <c r="B341" t="str">
        <f t="shared" si="75"/>
        <v>HydroJug</v>
      </c>
      <c r="D341" t="s">
        <v>373</v>
      </c>
      <c r="E341" s="11">
        <f>SUMIFS('Fin Data'!F:F,'Fin Data'!A:A,D341)</f>
        <v>0</v>
      </c>
      <c r="F341" s="11">
        <f>SUMIFS('Fin Data with 6 week hist'!I:I,'Fin Data with 6 week hist'!$A:$A,$D341)</f>
        <v>0</v>
      </c>
      <c r="G341" s="11">
        <f>SUMIFS('Fin Data with 6 week hist'!J:J,'Fin Data with 6 week hist'!$A:$A,$D341)</f>
        <v>0</v>
      </c>
      <c r="H341" s="11">
        <f>SUMIFS('Fin Data with 6 week hist'!K:K,'Fin Data with 6 week hist'!$A:$A,$D341)+SUMIFS('Unit Cancellations'!D:D,'Unit Cancellations'!$B:$B,$D341)</f>
        <v>0</v>
      </c>
      <c r="I341" s="11">
        <f>SUMIFS('Fin Data with 6 week hist'!L:L,'Fin Data with 6 week hist'!$A:$A,$D341)+SUMIFS('Unit Cancellations'!E:E,'Unit Cancellations'!$B:$B,$D341)</f>
        <v>0</v>
      </c>
      <c r="J341" s="11">
        <f>SUMIFS('Fin Data with 6 week hist'!M:M,'Fin Data with 6 week hist'!$A:$A,$D341)+SUMIFS('Unit Cancellations'!F:F,'Unit Cancellations'!$B:$B,$D341)</f>
        <v>0</v>
      </c>
      <c r="K341" s="11">
        <f>SUMIFS('Fin Data with 6 week hist'!N:N,'Fin Data with 6 week hist'!$A:$A,$D341)+SUMIFS('Unit Cancellations'!G:G,'Unit Cancellations'!$B:$B,$D341)</f>
        <v>0</v>
      </c>
      <c r="L341" s="11">
        <f>SUMIFS('Fin Data'!AN:AN,'Fin Data'!A:A,D341)</f>
        <v>0</v>
      </c>
      <c r="M341" s="12">
        <f>IFERROR(SUMIFS('Fin Data'!AO:AO,'Fin Data'!A:A,D341),"")</f>
        <v>0</v>
      </c>
      <c r="N341" s="1"/>
      <c r="O341" s="11">
        <f t="shared" si="63"/>
        <v>0</v>
      </c>
      <c r="P341" s="12" t="str">
        <f t="shared" si="64"/>
        <v/>
      </c>
      <c r="Q341" s="1"/>
      <c r="R341" s="11">
        <f t="shared" si="65"/>
        <v>0</v>
      </c>
      <c r="S341" s="12" t="str">
        <f t="shared" si="66"/>
        <v/>
      </c>
      <c r="T341" s="11">
        <f t="shared" si="67"/>
        <v>0</v>
      </c>
      <c r="U341" s="1" t="e">
        <f t="shared" si="76"/>
        <v>#REF!</v>
      </c>
      <c r="V341" s="1"/>
      <c r="W341" s="11">
        <f>SUMIFS('Forecast Data'!$D:$D,'Forecast Data'!$C:$C,W$6,'Forecast Data'!$B:$B,$D341)</f>
        <v>0</v>
      </c>
      <c r="X341" s="11">
        <f>SUMIFS('Forecast Data'!$D:$D,'Forecast Data'!$C:$C,X$6,'Forecast Data'!$B:$B,$D341)</f>
        <v>0</v>
      </c>
      <c r="Y341" s="11">
        <f>SUMIFS('Forecast Data'!$D:$D,'Forecast Data'!$C:$C,Y$6,'Forecast Data'!$B:$B,$D341)</f>
        <v>0</v>
      </c>
      <c r="Z341" s="11">
        <f>SUMIFS('Forecast Data'!$D:$D,'Forecast Data'!$C:$C,Z$6,'Forecast Data'!$B:$B,$D341)</f>
        <v>0</v>
      </c>
      <c r="AA341" s="11">
        <f>SUMIFS('Forecast Data'!$D:$D,'Forecast Data'!$C:$C,AA$6,'Forecast Data'!$B:$B,$D341)</f>
        <v>0</v>
      </c>
      <c r="AB341" s="11">
        <f>SUMIFS('Forecast Data'!$D:$D,'Forecast Data'!$C:$C,AB$6,'Forecast Data'!$B:$B,$D341)</f>
        <v>0</v>
      </c>
      <c r="AC341" s="11">
        <f>SUMIFS('Forecast Data'!$D:$D,'Forecast Data'!$C:$C,AC$6,'Forecast Data'!$B:$B,$D341)</f>
        <v>0</v>
      </c>
      <c r="AD341" s="11">
        <f>SUMIFS('Forecast Data'!$D:$D,'Forecast Data'!$C:$C,AD$6,'Forecast Data'!$B:$B,$D341)</f>
        <v>0</v>
      </c>
      <c r="AE341" s="11">
        <f>SUMIFS('Forecast Data'!$D:$D,'Forecast Data'!$C:$C,AE$6,'Forecast Data'!$B:$B,$D341)</f>
        <v>0</v>
      </c>
      <c r="AF341" s="11">
        <f>SUMIFS('Forecast Data'!$D:$D,'Forecast Data'!$C:$C,AF$6,'Forecast Data'!$B:$B,$D341)</f>
        <v>0</v>
      </c>
      <c r="AG341" s="11">
        <f>SUMIFS('Forecast Data'!$D:$D,'Forecast Data'!$C:$C,AG$6,'Forecast Data'!$B:$B,$D341)</f>
        <v>0</v>
      </c>
      <c r="AH341" s="11">
        <f>SUMIFS('Forecast Data'!$D:$D,'Forecast Data'!$C:$C,AH$6,'Forecast Data'!$B:$B,$D341)</f>
        <v>0</v>
      </c>
      <c r="AI341" s="1"/>
      <c r="AJ341" s="12" t="str">
        <f>IF(SUMIFS('Forecast Data'!$E:$E,'Forecast Data'!$C:$C,AJ$6,'Forecast Data'!$B:$B,$D341)=0,"",SUMIFS('Forecast Data'!$E:$E,'Forecast Data'!$C:$C,AJ$6,'Forecast Data'!$B:$B,$D341))</f>
        <v/>
      </c>
      <c r="AK341" s="12" t="str">
        <f>IF(SUMIFS('Forecast Data'!$E:$E,'Forecast Data'!$C:$C,AK$6,'Forecast Data'!$B:$B,$D341)=0,"",SUMIFS('Forecast Data'!$E:$E,'Forecast Data'!$C:$C,AK$6,'Forecast Data'!$B:$B,$D341))</f>
        <v/>
      </c>
      <c r="AL341" s="12" t="str">
        <f>IF(SUMIFS('Forecast Data'!$E:$E,'Forecast Data'!$C:$C,AL$6,'Forecast Data'!$B:$B,$D341)=0,"",SUMIFS('Forecast Data'!$E:$E,'Forecast Data'!$C:$C,AL$6,'Forecast Data'!$B:$B,$D341))</f>
        <v/>
      </c>
      <c r="AM341" s="12" t="str">
        <f>IF(SUMIFS('Forecast Data'!$E:$E,'Forecast Data'!$C:$C,AM$6,'Forecast Data'!$B:$B,$D341)=0,"",SUMIFS('Forecast Data'!$E:$E,'Forecast Data'!$C:$C,AM$6,'Forecast Data'!$B:$B,$D341))</f>
        <v/>
      </c>
      <c r="AN341" s="12" t="str">
        <f>IF(SUMIFS('Forecast Data'!$E:$E,'Forecast Data'!$C:$C,AN$6,'Forecast Data'!$B:$B,$D341)=0,"",SUMIFS('Forecast Data'!$E:$E,'Forecast Data'!$C:$C,AN$6,'Forecast Data'!$B:$B,$D341))</f>
        <v/>
      </c>
      <c r="AO341" s="12" t="str">
        <f>IF(SUMIFS('Forecast Data'!$E:$E,'Forecast Data'!$C:$C,AO$6,'Forecast Data'!$B:$B,$D341)=0,"",SUMIFS('Forecast Data'!$E:$E,'Forecast Data'!$C:$C,AO$6,'Forecast Data'!$B:$B,$D341))</f>
        <v/>
      </c>
      <c r="AP341" s="12" t="str">
        <f>IF(SUMIFS('Forecast Data'!$E:$E,'Forecast Data'!$C:$C,AP$6,'Forecast Data'!$B:$B,$D341)=0,"",SUMIFS('Forecast Data'!$E:$E,'Forecast Data'!$C:$C,AP$6,'Forecast Data'!$B:$B,$D341))</f>
        <v/>
      </c>
      <c r="AQ341" s="12" t="str">
        <f>IF(SUMIFS('Forecast Data'!$E:$E,'Forecast Data'!$C:$C,AQ$6,'Forecast Data'!$B:$B,$D341)=0,"",SUMIFS('Forecast Data'!$E:$E,'Forecast Data'!$C:$C,AQ$6,'Forecast Data'!$B:$B,$D341))</f>
        <v/>
      </c>
      <c r="AR341" s="12" t="str">
        <f>IF(SUMIFS('Forecast Data'!$E:$E,'Forecast Data'!$C:$C,AR$6,'Forecast Data'!$B:$B,$D341)=0,"",SUMIFS('Forecast Data'!$E:$E,'Forecast Data'!$C:$C,AR$6,'Forecast Data'!$B:$B,$D341))</f>
        <v/>
      </c>
      <c r="AS341" s="12" t="str">
        <f>IF(SUMIFS('Forecast Data'!$E:$E,'Forecast Data'!$C:$C,AS$6,'Forecast Data'!$B:$B,$D341)=0,"",SUMIFS('Forecast Data'!$E:$E,'Forecast Data'!$C:$C,AS$6,'Forecast Data'!$B:$B,$D341))</f>
        <v/>
      </c>
      <c r="AT341" s="12" t="str">
        <f>IF(SUMIFS('Forecast Data'!$E:$E,'Forecast Data'!$C:$C,AT$6,'Forecast Data'!$B:$B,$D341)=0,"",SUMIFS('Forecast Data'!$E:$E,'Forecast Data'!$C:$C,AT$6,'Forecast Data'!$B:$B,$D341))</f>
        <v/>
      </c>
      <c r="AU341" s="12" t="str">
        <f>IF(SUMIFS('Forecast Data'!$E:$E,'Forecast Data'!$C:$C,AU$6,'Forecast Data'!$B:$B,$D341)=0,"",SUMIFS('Forecast Data'!$E:$E,'Forecast Data'!$C:$C,AU$6,'Forecast Data'!$B:$B,$D341))</f>
        <v/>
      </c>
      <c r="AV341" s="1"/>
      <c r="AW341" s="11">
        <f>SUMIFS('OP Units'!E:E,'OP Units'!$A:$A,$D341)</f>
        <v>0</v>
      </c>
      <c r="AX341" s="11">
        <f>SUMIFS('OP Units'!F:F,'OP Units'!$A:$A,$D341)</f>
        <v>0</v>
      </c>
      <c r="AY341" s="11">
        <f>SUMIFS('OP Units'!G:G,'OP Units'!$A:$A,$D341)</f>
        <v>0</v>
      </c>
      <c r="AZ341" s="11">
        <f>SUMIFS('OP Units'!H:H,'OP Units'!$A:$A,$D341)</f>
        <v>0</v>
      </c>
      <c r="BA341" s="11">
        <f>SUMIFS('OP Units'!I:I,'OP Units'!$A:$A,$D341)</f>
        <v>0</v>
      </c>
      <c r="BB341" s="11">
        <f>SUMIFS('OP Units'!J:J,'OP Units'!$A:$A,$D341)</f>
        <v>0</v>
      </c>
      <c r="BC341" s="11">
        <f>SUMIFS('OP Units'!K:K,'OP Units'!$A:$A,$D341)</f>
        <v>0</v>
      </c>
      <c r="BD341" s="11">
        <f>SUMIFS('OP Units'!L:L,'OP Units'!$A:$A,$D341)</f>
        <v>0</v>
      </c>
      <c r="BE341" s="11">
        <f>SUMIFS('OP Units'!M:M,'OP Units'!$A:$A,$D341)</f>
        <v>0</v>
      </c>
      <c r="BF341" s="11">
        <f>SUMIFS('OP Units'!N:N,'OP Units'!$A:$A,$D341)</f>
        <v>0</v>
      </c>
      <c r="BG341" s="11">
        <f>SUMIFS('OP Units'!O:O,'OP Units'!$A:$A,$D341)</f>
        <v>0</v>
      </c>
      <c r="BH341" s="11">
        <f>SUMIFS('OP Units'!P:P,'OP Units'!$A:$A,$D341)</f>
        <v>0</v>
      </c>
      <c r="BI341" s="1"/>
      <c r="BJ341" s="12" t="str">
        <f>IFERROR((SUMIFS('OP Units'!E:E,'OP Units'!$A:$A,$D341)-SUMIFS('Forecast Data'!$H:$H,'Forecast Data'!$C:$C,BJ$6,'Forecast Data'!$B:$B,$D341))/SUMIFS('Forecast Data'!$H:$H,'Forecast Data'!$C:$C,BJ$6,'Forecast Data'!$B:$B,$D341),"")</f>
        <v/>
      </c>
      <c r="BK341" s="12" t="str">
        <f>IFERROR((SUMIFS('OP Units'!F:F,'OP Units'!$A:$A,$D341)-SUMIFS('Forecast Data'!$H:$H,'Forecast Data'!$C:$C,BK$6,'Forecast Data'!$B:$B,$D341))/SUMIFS('Forecast Data'!$H:$H,'Forecast Data'!$C:$C,BK$6,'Forecast Data'!$B:$B,$D341),"")</f>
        <v/>
      </c>
      <c r="BL341" s="12" t="str">
        <f>IFERROR((SUMIFS('OP Units'!G:G,'OP Units'!$A:$A,$D341)-SUMIFS('Forecast Data'!$H:$H,'Forecast Data'!$C:$C,BL$6,'Forecast Data'!$B:$B,$D341))/SUMIFS('Forecast Data'!$H:$H,'Forecast Data'!$C:$C,BL$6,'Forecast Data'!$B:$B,$D341),"")</f>
        <v/>
      </c>
      <c r="BM341" s="12" t="str">
        <f>IFERROR((SUMIFS('OP Units'!H:H,'OP Units'!$A:$A,$D341)-SUMIFS('Forecast Data'!$H:$H,'Forecast Data'!$C:$C,BM$6,'Forecast Data'!$B:$B,$D341))/SUMIFS('Forecast Data'!$H:$H,'Forecast Data'!$C:$C,BM$6,'Forecast Data'!$B:$B,$D341),"")</f>
        <v/>
      </c>
      <c r="BN341" s="12" t="str">
        <f>IFERROR((SUMIFS('OP Units'!I:I,'OP Units'!$A:$A,$D341)-SUMIFS('Forecast Data'!$H:$H,'Forecast Data'!$C:$C,BN$6,'Forecast Data'!$B:$B,$D341))/SUMIFS('Forecast Data'!$H:$H,'Forecast Data'!$C:$C,BN$6,'Forecast Data'!$B:$B,$D341),"")</f>
        <v/>
      </c>
      <c r="BO341" s="12" t="str">
        <f>IFERROR((SUMIFS('OP Units'!J:J,'OP Units'!$A:$A,$D341)-SUMIFS('Forecast Data'!$H:$H,'Forecast Data'!$C:$C,BO$6,'Forecast Data'!$B:$B,$D341))/SUMIFS('Forecast Data'!$H:$H,'Forecast Data'!$C:$C,BO$6,'Forecast Data'!$B:$B,$D341),"")</f>
        <v/>
      </c>
      <c r="BP341" s="12" t="str">
        <f>IFERROR((SUMIFS('OP Units'!K:K,'OP Units'!$A:$A,$D341)-SUMIFS('Forecast Data'!$H:$H,'Forecast Data'!$C:$C,BP$6,'Forecast Data'!$B:$B,$D341))/SUMIFS('Forecast Data'!$H:$H,'Forecast Data'!$C:$C,BP$6,'Forecast Data'!$B:$B,$D341),"")</f>
        <v/>
      </c>
      <c r="BQ341" s="12" t="str">
        <f>IFERROR((SUMIFS('OP Units'!L:L,'OP Units'!$A:$A,$D341)-SUMIFS('Forecast Data'!$H:$H,'Forecast Data'!$C:$C,BQ$6,'Forecast Data'!$B:$B,$D341))/SUMIFS('Forecast Data'!$H:$H,'Forecast Data'!$C:$C,BQ$6,'Forecast Data'!$B:$B,$D341),"")</f>
        <v/>
      </c>
      <c r="BR341" s="12" t="str">
        <f>IFERROR((SUMIFS('OP Units'!M:M,'OP Units'!$A:$A,$D341)-SUMIFS('Forecast Data'!$H:$H,'Forecast Data'!$C:$C,BR$6,'Forecast Data'!$B:$B,$D341))/SUMIFS('Forecast Data'!$H:$H,'Forecast Data'!$C:$C,BR$6,'Forecast Data'!$B:$B,$D341),"")</f>
        <v/>
      </c>
      <c r="BS341" s="12" t="str">
        <f>IFERROR((SUMIFS('OP Units'!N:N,'OP Units'!$A:$A,$D341)-SUMIFS('Forecast Data'!$H:$H,'Forecast Data'!$C:$C,BS$6,'Forecast Data'!$B:$B,$D341))/SUMIFS('Forecast Data'!$H:$H,'Forecast Data'!$C:$C,BS$6,'Forecast Data'!$B:$B,$D341),"")</f>
        <v/>
      </c>
      <c r="BT341" s="12" t="str">
        <f>IFERROR((SUMIFS('OP Units'!O:O,'OP Units'!$A:$A,$D341)-SUMIFS('Forecast Data'!$H:$H,'Forecast Data'!$C:$C,BT$6,'Forecast Data'!$B:$B,$D341))/SUMIFS('Forecast Data'!$H:$H,'Forecast Data'!$C:$C,BT$6,'Forecast Data'!$B:$B,$D341),"")</f>
        <v/>
      </c>
      <c r="BU341" s="12" t="str">
        <f>IFERROR((SUMIFS('OP Units'!P:P,'OP Units'!$A:$A,$D341)-SUMIFS('Forecast Data'!$H:$H,'Forecast Data'!$C:$C,BU$6,'Forecast Data'!$B:$B,$D341))/SUMIFS('Forecast Data'!$H:$H,'Forecast Data'!$C:$C,BU$6,'Forecast Data'!$B:$B,$D341),"")</f>
        <v/>
      </c>
      <c r="BV341" s="12"/>
      <c r="BW341" s="11">
        <f>(SUMIFS('Forecast Data'!H:H,'Forecast Data'!B:B,D341,'Forecast Data'!C:C,BK$6)+SUMIFS('Forecast Data'!H:H,'Forecast Data'!B:B,D341,'Forecast Data'!C:C,BL$6)+SUMIFS('Forecast Data'!H:H,'Forecast Data'!B:B,D341,'Forecast Data'!C:C,BM$6)+SUMIFS('Forecast Data'!H:H,'Forecast Data'!B:B,D341,'Forecast Data'!C:C,BN$6)+SUMIFS('Forecast Data'!H:H,'Forecast Data'!B:B,D341,'Forecast Data'!C:C,BO$6)+SUMIFS('Forecast Data'!H:H,'Forecast Data'!B:B,D341,'Forecast Data'!C:C,BP$6)+SUMIFS('Forecast Data'!H:H,'Forecast Data'!B:B,D341,'Forecast Data'!C:C,BQ$6)+SUMIFS('Forecast Data'!H:H,'Forecast Data'!B:B,D341,'Forecast Data'!C:C,BJ$6))/8</f>
        <v>0</v>
      </c>
      <c r="BX341" s="12" t="str">
        <f>IFERROR((SUM(W341:AD341)-(SUMIFS('Forecast Data'!H:H,'Forecast Data'!B:B,B341,'Forecast Data'!C:C,BJ$6)+SUMIFS('Forecast Data'!H:H,'Forecast Data'!B:B,B341,'Forecast Data'!C:C,BK$6)+SUMIFS('Forecast Data'!H:H,'Forecast Data'!B:B,B341,'Forecast Data'!C:C,BL$6)+SUMIFS('Forecast Data'!H:H,'Forecast Data'!B:B,B341,'Forecast Data'!C:C,BM$6)+SUMIFS('Forecast Data'!H:H,'Forecast Data'!B:B,B341,'Forecast Data'!C:C,BN$6)+SUMIFS('Forecast Data'!H:H,'Forecast Data'!B:B,B341,'Forecast Data'!C:C,BO$6)+SUMIFS('Forecast Data'!H:H,'Forecast Data'!B:B,B341,'Forecast Data'!C:C,BP$6)+SUMIFS('Forecast Data'!H:H,'Forecast Data'!B:B,B341,'Forecast Data'!C:C,BQ$6)))/(SUMIFS('Forecast Data'!H:H,'Forecast Data'!B:B,B341,'Forecast Data'!C:C,BJ$6)+SUMIFS('Forecast Data'!H:H,'Forecast Data'!B:B,B341,'Forecast Data'!C:C,BK$6)+SUMIFS('Forecast Data'!H:H,'Forecast Data'!B:B,B341,'Forecast Data'!C:C,BL$6)+SUMIFS('Forecast Data'!H:H,'Forecast Data'!B:B,B341,'Forecast Data'!C:C,BM$6)+SUMIFS('Forecast Data'!H:H,'Forecast Data'!B:B,B341,'Forecast Data'!C:C,BN$6)+SUMIFS('Forecast Data'!H:H,'Forecast Data'!B:B,B341,'Forecast Data'!C:C,BO$6)+SUMIFS('Forecast Data'!H:H,'Forecast Data'!B:B,B341,'Forecast Data'!C:C,BP$6)+SUMIFS('Forecast Data'!H:H,'Forecast Data'!B:B,B341,'Forecast Data'!C:C,BQ$6)),"")</f>
        <v/>
      </c>
      <c r="BY341" s="12">
        <f t="shared" si="68"/>
        <v>0</v>
      </c>
      <c r="BZ341" s="16">
        <f t="shared" si="69"/>
        <v>0</v>
      </c>
      <c r="CA341" s="13">
        <f t="shared" si="70"/>
        <v>0</v>
      </c>
      <c r="CB341" s="12">
        <f t="shared" si="71"/>
        <v>0</v>
      </c>
      <c r="CC341" s="12"/>
      <c r="CD341" s="11">
        <f>(SUMIFS('Forecast Data'!H:H,'Forecast Data'!B:B,D341,'Forecast Data'!C:C,BK$6)+SUMIFS('Forecast Data'!H:H,'Forecast Data'!B:B,D341,'Forecast Data'!C:C,BL$6)+SUMIFS('Forecast Data'!H:H,'Forecast Data'!B:B,D341,'Forecast Data'!C:C,BM$6)+SUMIFS('Forecast Data'!H:H,'Forecast Data'!B:B,D341,'Forecast Data'!C:C,BJ$6))/4</f>
        <v>0</v>
      </c>
      <c r="CE341" s="12" t="str">
        <f>IFERROR((SUM(W341:Z341)-(SUMIFS('Forecast Data'!H:H,'Forecast Data'!B:B,D341,'Forecast Data'!C:C,BJ$6)+SUMIFS('Forecast Data'!H:H,'Forecast Data'!B:B,D341,'Forecast Data'!C:C,BK$6)+SUMIFS('Forecast Data'!H:H,'Forecast Data'!B:B,D341,'Forecast Data'!C:C,BL$6)+SUMIFS('Forecast Data'!H:H,'Forecast Data'!B:B,D341,'Forecast Data'!C:C,BM$6)))/(SUMIFS('Forecast Data'!H:H,'Forecast Data'!B:B,D341,'Forecast Data'!C:C,BJ$6)+SUMIFS('Forecast Data'!H:H,'Forecast Data'!B:B,D341,'Forecast Data'!C:C,BK$6)+SUMIFS('Forecast Data'!H:H,'Forecast Data'!B:B,D341,'Forecast Data'!C:C,BL$6)+SUMIFS('Forecast Data'!H:H,'Forecast Data'!B:B,D341,'Forecast Data'!C:C,BM$6)),"")</f>
        <v/>
      </c>
      <c r="CF341" s="12">
        <f t="shared" si="72"/>
        <v>0</v>
      </c>
      <c r="CG341" s="12">
        <f t="shared" si="73"/>
        <v>0</v>
      </c>
      <c r="CH341" s="13">
        <f t="shared" si="74"/>
        <v>0</v>
      </c>
      <c r="CI341" s="13"/>
    </row>
    <row r="342" spans="1:87" ht="13.2">
      <c r="A342" s="1"/>
      <c r="B342" t="str">
        <f t="shared" si="75"/>
        <v>IM-21</v>
      </c>
      <c r="D342" t="s">
        <v>374</v>
      </c>
      <c r="E342" s="11">
        <f>SUMIFS('Fin Data'!F:F,'Fin Data'!A:A,D342)</f>
        <v>0</v>
      </c>
      <c r="F342" s="11">
        <f>SUMIFS('Fin Data with 6 week hist'!I:I,'Fin Data with 6 week hist'!$A:$A,$D342)</f>
        <v>0</v>
      </c>
      <c r="G342" s="11">
        <f>SUMIFS('Fin Data with 6 week hist'!J:J,'Fin Data with 6 week hist'!$A:$A,$D342)</f>
        <v>0</v>
      </c>
      <c r="H342" s="11">
        <f>SUMIFS('Fin Data with 6 week hist'!K:K,'Fin Data with 6 week hist'!$A:$A,$D342)+SUMIFS('Unit Cancellations'!D:D,'Unit Cancellations'!$B:$B,$D342)</f>
        <v>0</v>
      </c>
      <c r="I342" s="11">
        <f>SUMIFS('Fin Data with 6 week hist'!L:L,'Fin Data with 6 week hist'!$A:$A,$D342)+SUMIFS('Unit Cancellations'!E:E,'Unit Cancellations'!$B:$B,$D342)</f>
        <v>0</v>
      </c>
      <c r="J342" s="11">
        <f>SUMIFS('Fin Data with 6 week hist'!M:M,'Fin Data with 6 week hist'!$A:$A,$D342)+SUMIFS('Unit Cancellations'!F:F,'Unit Cancellations'!$B:$B,$D342)</f>
        <v>0</v>
      </c>
      <c r="K342" s="11">
        <f>SUMIFS('Fin Data with 6 week hist'!N:N,'Fin Data with 6 week hist'!$A:$A,$D342)+SUMIFS('Unit Cancellations'!G:G,'Unit Cancellations'!$B:$B,$D342)</f>
        <v>0</v>
      </c>
      <c r="L342" s="11">
        <f>SUMIFS('Fin Data'!AN:AN,'Fin Data'!A:A,D342)</f>
        <v>0</v>
      </c>
      <c r="M342" s="12">
        <f>IFERROR(SUMIFS('Fin Data'!AO:AO,'Fin Data'!A:A,D342),"")</f>
        <v>0</v>
      </c>
      <c r="N342" s="1"/>
      <c r="O342" s="11">
        <f t="shared" si="63"/>
        <v>0</v>
      </c>
      <c r="P342" s="12" t="str">
        <f t="shared" si="64"/>
        <v/>
      </c>
      <c r="Q342" s="1"/>
      <c r="R342" s="11">
        <f t="shared" si="65"/>
        <v>0</v>
      </c>
      <c r="S342" s="12" t="str">
        <f t="shared" si="66"/>
        <v/>
      </c>
      <c r="T342" s="11">
        <f t="shared" si="67"/>
        <v>0</v>
      </c>
      <c r="U342" s="1" t="e">
        <f t="shared" si="76"/>
        <v>#REF!</v>
      </c>
      <c r="V342" s="1"/>
      <c r="W342" s="11">
        <f>SUMIFS('Forecast Data'!$D:$D,'Forecast Data'!$C:$C,W$6,'Forecast Data'!$B:$B,$D342)</f>
        <v>0</v>
      </c>
      <c r="X342" s="11">
        <f>SUMIFS('Forecast Data'!$D:$D,'Forecast Data'!$C:$C,X$6,'Forecast Data'!$B:$B,$D342)</f>
        <v>0</v>
      </c>
      <c r="Y342" s="11">
        <f>SUMIFS('Forecast Data'!$D:$D,'Forecast Data'!$C:$C,Y$6,'Forecast Data'!$B:$B,$D342)</f>
        <v>0</v>
      </c>
      <c r="Z342" s="11">
        <f>SUMIFS('Forecast Data'!$D:$D,'Forecast Data'!$C:$C,Z$6,'Forecast Data'!$B:$B,$D342)</f>
        <v>0</v>
      </c>
      <c r="AA342" s="11">
        <f>SUMIFS('Forecast Data'!$D:$D,'Forecast Data'!$C:$C,AA$6,'Forecast Data'!$B:$B,$D342)</f>
        <v>0</v>
      </c>
      <c r="AB342" s="11">
        <f>SUMIFS('Forecast Data'!$D:$D,'Forecast Data'!$C:$C,AB$6,'Forecast Data'!$B:$B,$D342)</f>
        <v>0</v>
      </c>
      <c r="AC342" s="11">
        <f>SUMIFS('Forecast Data'!$D:$D,'Forecast Data'!$C:$C,AC$6,'Forecast Data'!$B:$B,$D342)</f>
        <v>0</v>
      </c>
      <c r="AD342" s="11">
        <f>SUMIFS('Forecast Data'!$D:$D,'Forecast Data'!$C:$C,AD$6,'Forecast Data'!$B:$B,$D342)</f>
        <v>0</v>
      </c>
      <c r="AE342" s="11">
        <f>SUMIFS('Forecast Data'!$D:$D,'Forecast Data'!$C:$C,AE$6,'Forecast Data'!$B:$B,$D342)</f>
        <v>0</v>
      </c>
      <c r="AF342" s="11">
        <f>SUMIFS('Forecast Data'!$D:$D,'Forecast Data'!$C:$C,AF$6,'Forecast Data'!$B:$B,$D342)</f>
        <v>0</v>
      </c>
      <c r="AG342" s="11">
        <f>SUMIFS('Forecast Data'!$D:$D,'Forecast Data'!$C:$C,AG$6,'Forecast Data'!$B:$B,$D342)</f>
        <v>0</v>
      </c>
      <c r="AH342" s="11">
        <f>SUMIFS('Forecast Data'!$D:$D,'Forecast Data'!$C:$C,AH$6,'Forecast Data'!$B:$B,$D342)</f>
        <v>0</v>
      </c>
      <c r="AI342" s="1"/>
      <c r="AJ342" s="12" t="str">
        <f>IF(SUMIFS('Forecast Data'!$E:$E,'Forecast Data'!$C:$C,AJ$6,'Forecast Data'!$B:$B,$D342)=0,"",SUMIFS('Forecast Data'!$E:$E,'Forecast Data'!$C:$C,AJ$6,'Forecast Data'!$B:$B,$D342))</f>
        <v/>
      </c>
      <c r="AK342" s="12" t="str">
        <f>IF(SUMIFS('Forecast Data'!$E:$E,'Forecast Data'!$C:$C,AK$6,'Forecast Data'!$B:$B,$D342)=0,"",SUMIFS('Forecast Data'!$E:$E,'Forecast Data'!$C:$C,AK$6,'Forecast Data'!$B:$B,$D342))</f>
        <v/>
      </c>
      <c r="AL342" s="12" t="str">
        <f>IF(SUMIFS('Forecast Data'!$E:$E,'Forecast Data'!$C:$C,AL$6,'Forecast Data'!$B:$B,$D342)=0,"",SUMIFS('Forecast Data'!$E:$E,'Forecast Data'!$C:$C,AL$6,'Forecast Data'!$B:$B,$D342))</f>
        <v/>
      </c>
      <c r="AM342" s="12" t="str">
        <f>IF(SUMIFS('Forecast Data'!$E:$E,'Forecast Data'!$C:$C,AM$6,'Forecast Data'!$B:$B,$D342)=0,"",SUMIFS('Forecast Data'!$E:$E,'Forecast Data'!$C:$C,AM$6,'Forecast Data'!$B:$B,$D342))</f>
        <v/>
      </c>
      <c r="AN342" s="12" t="str">
        <f>IF(SUMIFS('Forecast Data'!$E:$E,'Forecast Data'!$C:$C,AN$6,'Forecast Data'!$B:$B,$D342)=0,"",SUMIFS('Forecast Data'!$E:$E,'Forecast Data'!$C:$C,AN$6,'Forecast Data'!$B:$B,$D342))</f>
        <v/>
      </c>
      <c r="AO342" s="12" t="str">
        <f>IF(SUMIFS('Forecast Data'!$E:$E,'Forecast Data'!$C:$C,AO$6,'Forecast Data'!$B:$B,$D342)=0,"",SUMIFS('Forecast Data'!$E:$E,'Forecast Data'!$C:$C,AO$6,'Forecast Data'!$B:$B,$D342))</f>
        <v/>
      </c>
      <c r="AP342" s="12" t="str">
        <f>IF(SUMIFS('Forecast Data'!$E:$E,'Forecast Data'!$C:$C,AP$6,'Forecast Data'!$B:$B,$D342)=0,"",SUMIFS('Forecast Data'!$E:$E,'Forecast Data'!$C:$C,AP$6,'Forecast Data'!$B:$B,$D342))</f>
        <v/>
      </c>
      <c r="AQ342" s="12" t="str">
        <f>IF(SUMIFS('Forecast Data'!$E:$E,'Forecast Data'!$C:$C,AQ$6,'Forecast Data'!$B:$B,$D342)=0,"",SUMIFS('Forecast Data'!$E:$E,'Forecast Data'!$C:$C,AQ$6,'Forecast Data'!$B:$B,$D342))</f>
        <v/>
      </c>
      <c r="AR342" s="12" t="str">
        <f>IF(SUMIFS('Forecast Data'!$E:$E,'Forecast Data'!$C:$C,AR$6,'Forecast Data'!$B:$B,$D342)=0,"",SUMIFS('Forecast Data'!$E:$E,'Forecast Data'!$C:$C,AR$6,'Forecast Data'!$B:$B,$D342))</f>
        <v/>
      </c>
      <c r="AS342" s="12" t="str">
        <f>IF(SUMIFS('Forecast Data'!$E:$E,'Forecast Data'!$C:$C,AS$6,'Forecast Data'!$B:$B,$D342)=0,"",SUMIFS('Forecast Data'!$E:$E,'Forecast Data'!$C:$C,AS$6,'Forecast Data'!$B:$B,$D342))</f>
        <v/>
      </c>
      <c r="AT342" s="12" t="str">
        <f>IF(SUMIFS('Forecast Data'!$E:$E,'Forecast Data'!$C:$C,AT$6,'Forecast Data'!$B:$B,$D342)=0,"",SUMIFS('Forecast Data'!$E:$E,'Forecast Data'!$C:$C,AT$6,'Forecast Data'!$B:$B,$D342))</f>
        <v/>
      </c>
      <c r="AU342" s="12" t="str">
        <f>IF(SUMIFS('Forecast Data'!$E:$E,'Forecast Data'!$C:$C,AU$6,'Forecast Data'!$B:$B,$D342)=0,"",SUMIFS('Forecast Data'!$E:$E,'Forecast Data'!$C:$C,AU$6,'Forecast Data'!$B:$B,$D342))</f>
        <v/>
      </c>
      <c r="AV342" s="1"/>
      <c r="AW342" s="11">
        <f>SUMIFS('OP Units'!E:E,'OP Units'!$A:$A,$D342)</f>
        <v>0</v>
      </c>
      <c r="AX342" s="11">
        <f>SUMIFS('OP Units'!F:F,'OP Units'!$A:$A,$D342)</f>
        <v>0</v>
      </c>
      <c r="AY342" s="11">
        <f>SUMIFS('OP Units'!G:G,'OP Units'!$A:$A,$D342)</f>
        <v>0</v>
      </c>
      <c r="AZ342" s="11">
        <f>SUMIFS('OP Units'!H:H,'OP Units'!$A:$A,$D342)</f>
        <v>0</v>
      </c>
      <c r="BA342" s="11">
        <f>SUMIFS('OP Units'!I:I,'OP Units'!$A:$A,$D342)</f>
        <v>0</v>
      </c>
      <c r="BB342" s="11">
        <f>SUMIFS('OP Units'!J:J,'OP Units'!$A:$A,$D342)</f>
        <v>0</v>
      </c>
      <c r="BC342" s="11">
        <f>SUMIFS('OP Units'!K:K,'OP Units'!$A:$A,$D342)</f>
        <v>0</v>
      </c>
      <c r="BD342" s="11">
        <f>SUMIFS('OP Units'!L:L,'OP Units'!$A:$A,$D342)</f>
        <v>0</v>
      </c>
      <c r="BE342" s="11">
        <f>SUMIFS('OP Units'!M:M,'OP Units'!$A:$A,$D342)</f>
        <v>0</v>
      </c>
      <c r="BF342" s="11">
        <f>SUMIFS('OP Units'!N:N,'OP Units'!$A:$A,$D342)</f>
        <v>0</v>
      </c>
      <c r="BG342" s="11">
        <f>SUMIFS('OP Units'!O:O,'OP Units'!$A:$A,$D342)</f>
        <v>0</v>
      </c>
      <c r="BH342" s="11">
        <f>SUMIFS('OP Units'!P:P,'OP Units'!$A:$A,$D342)</f>
        <v>0</v>
      </c>
      <c r="BI342" s="1"/>
      <c r="BJ342" s="12" t="str">
        <f>IFERROR((SUMIFS('OP Units'!E:E,'OP Units'!$A:$A,$D342)-SUMIFS('Forecast Data'!$H:$H,'Forecast Data'!$C:$C,BJ$6,'Forecast Data'!$B:$B,$D342))/SUMIFS('Forecast Data'!$H:$H,'Forecast Data'!$C:$C,BJ$6,'Forecast Data'!$B:$B,$D342),"")</f>
        <v/>
      </c>
      <c r="BK342" s="12" t="str">
        <f>IFERROR((SUMIFS('OP Units'!F:F,'OP Units'!$A:$A,$D342)-SUMIFS('Forecast Data'!$H:$H,'Forecast Data'!$C:$C,BK$6,'Forecast Data'!$B:$B,$D342))/SUMIFS('Forecast Data'!$H:$H,'Forecast Data'!$C:$C,BK$6,'Forecast Data'!$B:$B,$D342),"")</f>
        <v/>
      </c>
      <c r="BL342" s="12" t="str">
        <f>IFERROR((SUMIFS('OP Units'!G:G,'OP Units'!$A:$A,$D342)-SUMIFS('Forecast Data'!$H:$H,'Forecast Data'!$C:$C,BL$6,'Forecast Data'!$B:$B,$D342))/SUMIFS('Forecast Data'!$H:$H,'Forecast Data'!$C:$C,BL$6,'Forecast Data'!$B:$B,$D342),"")</f>
        <v/>
      </c>
      <c r="BM342" s="12" t="str">
        <f>IFERROR((SUMIFS('OP Units'!H:H,'OP Units'!$A:$A,$D342)-SUMIFS('Forecast Data'!$H:$H,'Forecast Data'!$C:$C,BM$6,'Forecast Data'!$B:$B,$D342))/SUMIFS('Forecast Data'!$H:$H,'Forecast Data'!$C:$C,BM$6,'Forecast Data'!$B:$B,$D342),"")</f>
        <v/>
      </c>
      <c r="BN342" s="12" t="str">
        <f>IFERROR((SUMIFS('OP Units'!I:I,'OP Units'!$A:$A,$D342)-SUMIFS('Forecast Data'!$H:$H,'Forecast Data'!$C:$C,BN$6,'Forecast Data'!$B:$B,$D342))/SUMIFS('Forecast Data'!$H:$H,'Forecast Data'!$C:$C,BN$6,'Forecast Data'!$B:$B,$D342),"")</f>
        <v/>
      </c>
      <c r="BO342" s="12" t="str">
        <f>IFERROR((SUMIFS('OP Units'!J:J,'OP Units'!$A:$A,$D342)-SUMIFS('Forecast Data'!$H:$H,'Forecast Data'!$C:$C,BO$6,'Forecast Data'!$B:$B,$D342))/SUMIFS('Forecast Data'!$H:$H,'Forecast Data'!$C:$C,BO$6,'Forecast Data'!$B:$B,$D342),"")</f>
        <v/>
      </c>
      <c r="BP342" s="12" t="str">
        <f>IFERROR((SUMIFS('OP Units'!K:K,'OP Units'!$A:$A,$D342)-SUMIFS('Forecast Data'!$H:$H,'Forecast Data'!$C:$C,BP$6,'Forecast Data'!$B:$B,$D342))/SUMIFS('Forecast Data'!$H:$H,'Forecast Data'!$C:$C,BP$6,'Forecast Data'!$B:$B,$D342),"")</f>
        <v/>
      </c>
      <c r="BQ342" s="12" t="str">
        <f>IFERROR((SUMIFS('OP Units'!L:L,'OP Units'!$A:$A,$D342)-SUMIFS('Forecast Data'!$H:$H,'Forecast Data'!$C:$C,BQ$6,'Forecast Data'!$B:$B,$D342))/SUMIFS('Forecast Data'!$H:$H,'Forecast Data'!$C:$C,BQ$6,'Forecast Data'!$B:$B,$D342),"")</f>
        <v/>
      </c>
      <c r="BR342" s="12" t="str">
        <f>IFERROR((SUMIFS('OP Units'!M:M,'OP Units'!$A:$A,$D342)-SUMIFS('Forecast Data'!$H:$H,'Forecast Data'!$C:$C,BR$6,'Forecast Data'!$B:$B,$D342))/SUMIFS('Forecast Data'!$H:$H,'Forecast Data'!$C:$C,BR$6,'Forecast Data'!$B:$B,$D342),"")</f>
        <v/>
      </c>
      <c r="BS342" s="12" t="str">
        <f>IFERROR((SUMIFS('OP Units'!N:N,'OP Units'!$A:$A,$D342)-SUMIFS('Forecast Data'!$H:$H,'Forecast Data'!$C:$C,BS$6,'Forecast Data'!$B:$B,$D342))/SUMIFS('Forecast Data'!$H:$H,'Forecast Data'!$C:$C,BS$6,'Forecast Data'!$B:$B,$D342),"")</f>
        <v/>
      </c>
      <c r="BT342" s="12" t="str">
        <f>IFERROR((SUMIFS('OP Units'!O:O,'OP Units'!$A:$A,$D342)-SUMIFS('Forecast Data'!$H:$H,'Forecast Data'!$C:$C,BT$6,'Forecast Data'!$B:$B,$D342))/SUMIFS('Forecast Data'!$H:$H,'Forecast Data'!$C:$C,BT$6,'Forecast Data'!$B:$B,$D342),"")</f>
        <v/>
      </c>
      <c r="BU342" s="12" t="str">
        <f>IFERROR((SUMIFS('OP Units'!P:P,'OP Units'!$A:$A,$D342)-SUMIFS('Forecast Data'!$H:$H,'Forecast Data'!$C:$C,BU$6,'Forecast Data'!$B:$B,$D342))/SUMIFS('Forecast Data'!$H:$H,'Forecast Data'!$C:$C,BU$6,'Forecast Data'!$B:$B,$D342),"")</f>
        <v/>
      </c>
      <c r="BV342" s="12"/>
      <c r="BW342" s="11">
        <f>(SUMIFS('Forecast Data'!H:H,'Forecast Data'!B:B,D342,'Forecast Data'!C:C,BK$6)+SUMIFS('Forecast Data'!H:H,'Forecast Data'!B:B,D342,'Forecast Data'!C:C,BL$6)+SUMIFS('Forecast Data'!H:H,'Forecast Data'!B:B,D342,'Forecast Data'!C:C,BM$6)+SUMIFS('Forecast Data'!H:H,'Forecast Data'!B:B,D342,'Forecast Data'!C:C,BN$6)+SUMIFS('Forecast Data'!H:H,'Forecast Data'!B:B,D342,'Forecast Data'!C:C,BO$6)+SUMIFS('Forecast Data'!H:H,'Forecast Data'!B:B,D342,'Forecast Data'!C:C,BP$6)+SUMIFS('Forecast Data'!H:H,'Forecast Data'!B:B,D342,'Forecast Data'!C:C,BQ$6)+SUMIFS('Forecast Data'!H:H,'Forecast Data'!B:B,D342,'Forecast Data'!C:C,BJ$6))/8</f>
        <v>0</v>
      </c>
      <c r="BX342" s="12" t="str">
        <f>IFERROR((SUM(W342:AD342)-(SUMIFS('Forecast Data'!H:H,'Forecast Data'!B:B,B342,'Forecast Data'!C:C,BJ$6)+SUMIFS('Forecast Data'!H:H,'Forecast Data'!B:B,B342,'Forecast Data'!C:C,BK$6)+SUMIFS('Forecast Data'!H:H,'Forecast Data'!B:B,B342,'Forecast Data'!C:C,BL$6)+SUMIFS('Forecast Data'!H:H,'Forecast Data'!B:B,B342,'Forecast Data'!C:C,BM$6)+SUMIFS('Forecast Data'!H:H,'Forecast Data'!B:B,B342,'Forecast Data'!C:C,BN$6)+SUMIFS('Forecast Data'!H:H,'Forecast Data'!B:B,B342,'Forecast Data'!C:C,BO$6)+SUMIFS('Forecast Data'!H:H,'Forecast Data'!B:B,B342,'Forecast Data'!C:C,BP$6)+SUMIFS('Forecast Data'!H:H,'Forecast Data'!B:B,B342,'Forecast Data'!C:C,BQ$6)))/(SUMIFS('Forecast Data'!H:H,'Forecast Data'!B:B,B342,'Forecast Data'!C:C,BJ$6)+SUMIFS('Forecast Data'!H:H,'Forecast Data'!B:B,B342,'Forecast Data'!C:C,BK$6)+SUMIFS('Forecast Data'!H:H,'Forecast Data'!B:B,B342,'Forecast Data'!C:C,BL$6)+SUMIFS('Forecast Data'!H:H,'Forecast Data'!B:B,B342,'Forecast Data'!C:C,BM$6)+SUMIFS('Forecast Data'!H:H,'Forecast Data'!B:B,B342,'Forecast Data'!C:C,BN$6)+SUMIFS('Forecast Data'!H:H,'Forecast Data'!B:B,B342,'Forecast Data'!C:C,BO$6)+SUMIFS('Forecast Data'!H:H,'Forecast Data'!B:B,B342,'Forecast Data'!C:C,BP$6)+SUMIFS('Forecast Data'!H:H,'Forecast Data'!B:B,B342,'Forecast Data'!C:C,BQ$6)),"")</f>
        <v/>
      </c>
      <c r="BY342" s="12">
        <f t="shared" si="68"/>
        <v>0</v>
      </c>
      <c r="BZ342" s="16">
        <f t="shared" si="69"/>
        <v>0</v>
      </c>
      <c r="CA342" s="13">
        <f t="shared" si="70"/>
        <v>0</v>
      </c>
      <c r="CB342" s="12">
        <f t="shared" si="71"/>
        <v>0</v>
      </c>
      <c r="CC342" s="12"/>
      <c r="CD342" s="11">
        <f>(SUMIFS('Forecast Data'!H:H,'Forecast Data'!B:B,D342,'Forecast Data'!C:C,BK$6)+SUMIFS('Forecast Data'!H:H,'Forecast Data'!B:B,D342,'Forecast Data'!C:C,BL$6)+SUMIFS('Forecast Data'!H:H,'Forecast Data'!B:B,D342,'Forecast Data'!C:C,BM$6)+SUMIFS('Forecast Data'!H:H,'Forecast Data'!B:B,D342,'Forecast Data'!C:C,BJ$6))/4</f>
        <v>0</v>
      </c>
      <c r="CE342" s="12" t="str">
        <f>IFERROR((SUM(W342:Z342)-(SUMIFS('Forecast Data'!H:H,'Forecast Data'!B:B,D342,'Forecast Data'!C:C,BJ$6)+SUMIFS('Forecast Data'!H:H,'Forecast Data'!B:B,D342,'Forecast Data'!C:C,BK$6)+SUMIFS('Forecast Data'!H:H,'Forecast Data'!B:B,D342,'Forecast Data'!C:C,BL$6)+SUMIFS('Forecast Data'!H:H,'Forecast Data'!B:B,D342,'Forecast Data'!C:C,BM$6)))/(SUMIFS('Forecast Data'!H:H,'Forecast Data'!B:B,D342,'Forecast Data'!C:C,BJ$6)+SUMIFS('Forecast Data'!H:H,'Forecast Data'!B:B,D342,'Forecast Data'!C:C,BK$6)+SUMIFS('Forecast Data'!H:H,'Forecast Data'!B:B,D342,'Forecast Data'!C:C,BL$6)+SUMIFS('Forecast Data'!H:H,'Forecast Data'!B:B,D342,'Forecast Data'!C:C,BM$6)),"")</f>
        <v/>
      </c>
      <c r="CF342" s="12">
        <f t="shared" si="72"/>
        <v>0</v>
      </c>
      <c r="CG342" s="12">
        <f t="shared" si="73"/>
        <v>0</v>
      </c>
      <c r="CH342" s="13">
        <f t="shared" si="74"/>
        <v>0</v>
      </c>
      <c r="CI342" s="13"/>
    </row>
    <row r="343" spans="1:87" ht="13.2">
      <c r="A343" s="1"/>
      <c r="B343" t="str">
        <f t="shared" si="75"/>
        <v>Inflatabull</v>
      </c>
      <c r="D343" t="s">
        <v>375</v>
      </c>
      <c r="E343" s="11">
        <f>SUMIFS('Fin Data'!F:F,'Fin Data'!A:A,D343)</f>
        <v>0</v>
      </c>
      <c r="F343" s="11">
        <f>SUMIFS('Fin Data with 6 week hist'!I:I,'Fin Data with 6 week hist'!$A:$A,$D343)</f>
        <v>0</v>
      </c>
      <c r="G343" s="11">
        <f>SUMIFS('Fin Data with 6 week hist'!J:J,'Fin Data with 6 week hist'!$A:$A,$D343)</f>
        <v>0</v>
      </c>
      <c r="H343" s="11">
        <f>SUMIFS('Fin Data with 6 week hist'!K:K,'Fin Data with 6 week hist'!$A:$A,$D343)+SUMIFS('Unit Cancellations'!D:D,'Unit Cancellations'!$B:$B,$D343)</f>
        <v>0</v>
      </c>
      <c r="I343" s="11">
        <f>SUMIFS('Fin Data with 6 week hist'!L:L,'Fin Data with 6 week hist'!$A:$A,$D343)+SUMIFS('Unit Cancellations'!E:E,'Unit Cancellations'!$B:$B,$D343)</f>
        <v>0</v>
      </c>
      <c r="J343" s="11">
        <f>SUMIFS('Fin Data with 6 week hist'!M:M,'Fin Data with 6 week hist'!$A:$A,$D343)+SUMIFS('Unit Cancellations'!F:F,'Unit Cancellations'!$B:$B,$D343)</f>
        <v>0</v>
      </c>
      <c r="K343" s="11">
        <f>SUMIFS('Fin Data with 6 week hist'!N:N,'Fin Data with 6 week hist'!$A:$A,$D343)+SUMIFS('Unit Cancellations'!G:G,'Unit Cancellations'!$B:$B,$D343)</f>
        <v>0</v>
      </c>
      <c r="L343" s="11">
        <f>SUMIFS('Fin Data'!AN:AN,'Fin Data'!A:A,D343)</f>
        <v>0</v>
      </c>
      <c r="M343" s="12">
        <f>IFERROR(SUMIFS('Fin Data'!AO:AO,'Fin Data'!A:A,D343),"")</f>
        <v>0</v>
      </c>
      <c r="N343" s="1"/>
      <c r="O343" s="11">
        <f t="shared" si="63"/>
        <v>0</v>
      </c>
      <c r="P343" s="12" t="str">
        <f t="shared" si="64"/>
        <v/>
      </c>
      <c r="Q343" s="1"/>
      <c r="R343" s="11">
        <f t="shared" si="65"/>
        <v>0</v>
      </c>
      <c r="S343" s="12" t="str">
        <f t="shared" si="66"/>
        <v/>
      </c>
      <c r="T343" s="11">
        <f t="shared" si="67"/>
        <v>0</v>
      </c>
      <c r="U343" s="1" t="e">
        <f t="shared" si="76"/>
        <v>#REF!</v>
      </c>
      <c r="V343" s="1"/>
      <c r="W343" s="11">
        <f>SUMIFS('Forecast Data'!$D:$D,'Forecast Data'!$C:$C,W$6,'Forecast Data'!$B:$B,$D343)</f>
        <v>0</v>
      </c>
      <c r="X343" s="11">
        <f>SUMIFS('Forecast Data'!$D:$D,'Forecast Data'!$C:$C,X$6,'Forecast Data'!$B:$B,$D343)</f>
        <v>0</v>
      </c>
      <c r="Y343" s="11">
        <f>SUMIFS('Forecast Data'!$D:$D,'Forecast Data'!$C:$C,Y$6,'Forecast Data'!$B:$B,$D343)</f>
        <v>0</v>
      </c>
      <c r="Z343" s="11">
        <f>SUMIFS('Forecast Data'!$D:$D,'Forecast Data'!$C:$C,Z$6,'Forecast Data'!$B:$B,$D343)</f>
        <v>0</v>
      </c>
      <c r="AA343" s="11">
        <f>SUMIFS('Forecast Data'!$D:$D,'Forecast Data'!$C:$C,AA$6,'Forecast Data'!$B:$B,$D343)</f>
        <v>0</v>
      </c>
      <c r="AB343" s="11">
        <f>SUMIFS('Forecast Data'!$D:$D,'Forecast Data'!$C:$C,AB$6,'Forecast Data'!$B:$B,$D343)</f>
        <v>0</v>
      </c>
      <c r="AC343" s="11">
        <f>SUMIFS('Forecast Data'!$D:$D,'Forecast Data'!$C:$C,AC$6,'Forecast Data'!$B:$B,$D343)</f>
        <v>0</v>
      </c>
      <c r="AD343" s="11">
        <f>SUMIFS('Forecast Data'!$D:$D,'Forecast Data'!$C:$C,AD$6,'Forecast Data'!$B:$B,$D343)</f>
        <v>0</v>
      </c>
      <c r="AE343" s="11">
        <f>SUMIFS('Forecast Data'!$D:$D,'Forecast Data'!$C:$C,AE$6,'Forecast Data'!$B:$B,$D343)</f>
        <v>0</v>
      </c>
      <c r="AF343" s="11">
        <f>SUMIFS('Forecast Data'!$D:$D,'Forecast Data'!$C:$C,AF$6,'Forecast Data'!$B:$B,$D343)</f>
        <v>0</v>
      </c>
      <c r="AG343" s="11">
        <f>SUMIFS('Forecast Data'!$D:$D,'Forecast Data'!$C:$C,AG$6,'Forecast Data'!$B:$B,$D343)</f>
        <v>0</v>
      </c>
      <c r="AH343" s="11">
        <f>SUMIFS('Forecast Data'!$D:$D,'Forecast Data'!$C:$C,AH$6,'Forecast Data'!$B:$B,$D343)</f>
        <v>0</v>
      </c>
      <c r="AI343" s="1"/>
      <c r="AJ343" s="12" t="str">
        <f>IF(SUMIFS('Forecast Data'!$E:$E,'Forecast Data'!$C:$C,AJ$6,'Forecast Data'!$B:$B,$D343)=0,"",SUMIFS('Forecast Data'!$E:$E,'Forecast Data'!$C:$C,AJ$6,'Forecast Data'!$B:$B,$D343))</f>
        <v/>
      </c>
      <c r="AK343" s="12" t="str">
        <f>IF(SUMIFS('Forecast Data'!$E:$E,'Forecast Data'!$C:$C,AK$6,'Forecast Data'!$B:$B,$D343)=0,"",SUMIFS('Forecast Data'!$E:$E,'Forecast Data'!$C:$C,AK$6,'Forecast Data'!$B:$B,$D343))</f>
        <v/>
      </c>
      <c r="AL343" s="12" t="str">
        <f>IF(SUMIFS('Forecast Data'!$E:$E,'Forecast Data'!$C:$C,AL$6,'Forecast Data'!$B:$B,$D343)=0,"",SUMIFS('Forecast Data'!$E:$E,'Forecast Data'!$C:$C,AL$6,'Forecast Data'!$B:$B,$D343))</f>
        <v/>
      </c>
      <c r="AM343" s="12" t="str">
        <f>IF(SUMIFS('Forecast Data'!$E:$E,'Forecast Data'!$C:$C,AM$6,'Forecast Data'!$B:$B,$D343)=0,"",SUMIFS('Forecast Data'!$E:$E,'Forecast Data'!$C:$C,AM$6,'Forecast Data'!$B:$B,$D343))</f>
        <v/>
      </c>
      <c r="AN343" s="12" t="str">
        <f>IF(SUMIFS('Forecast Data'!$E:$E,'Forecast Data'!$C:$C,AN$6,'Forecast Data'!$B:$B,$D343)=0,"",SUMIFS('Forecast Data'!$E:$E,'Forecast Data'!$C:$C,AN$6,'Forecast Data'!$B:$B,$D343))</f>
        <v/>
      </c>
      <c r="AO343" s="12" t="str">
        <f>IF(SUMIFS('Forecast Data'!$E:$E,'Forecast Data'!$C:$C,AO$6,'Forecast Data'!$B:$B,$D343)=0,"",SUMIFS('Forecast Data'!$E:$E,'Forecast Data'!$C:$C,AO$6,'Forecast Data'!$B:$B,$D343))</f>
        <v/>
      </c>
      <c r="AP343" s="12" t="str">
        <f>IF(SUMIFS('Forecast Data'!$E:$E,'Forecast Data'!$C:$C,AP$6,'Forecast Data'!$B:$B,$D343)=0,"",SUMIFS('Forecast Data'!$E:$E,'Forecast Data'!$C:$C,AP$6,'Forecast Data'!$B:$B,$D343))</f>
        <v/>
      </c>
      <c r="AQ343" s="12" t="str">
        <f>IF(SUMIFS('Forecast Data'!$E:$E,'Forecast Data'!$C:$C,AQ$6,'Forecast Data'!$B:$B,$D343)=0,"",SUMIFS('Forecast Data'!$E:$E,'Forecast Data'!$C:$C,AQ$6,'Forecast Data'!$B:$B,$D343))</f>
        <v/>
      </c>
      <c r="AR343" s="12" t="str">
        <f>IF(SUMIFS('Forecast Data'!$E:$E,'Forecast Data'!$C:$C,AR$6,'Forecast Data'!$B:$B,$D343)=0,"",SUMIFS('Forecast Data'!$E:$E,'Forecast Data'!$C:$C,AR$6,'Forecast Data'!$B:$B,$D343))</f>
        <v/>
      </c>
      <c r="AS343" s="12" t="str">
        <f>IF(SUMIFS('Forecast Data'!$E:$E,'Forecast Data'!$C:$C,AS$6,'Forecast Data'!$B:$B,$D343)=0,"",SUMIFS('Forecast Data'!$E:$E,'Forecast Data'!$C:$C,AS$6,'Forecast Data'!$B:$B,$D343))</f>
        <v/>
      </c>
      <c r="AT343" s="12" t="str">
        <f>IF(SUMIFS('Forecast Data'!$E:$E,'Forecast Data'!$C:$C,AT$6,'Forecast Data'!$B:$B,$D343)=0,"",SUMIFS('Forecast Data'!$E:$E,'Forecast Data'!$C:$C,AT$6,'Forecast Data'!$B:$B,$D343))</f>
        <v/>
      </c>
      <c r="AU343" s="12" t="str">
        <f>IF(SUMIFS('Forecast Data'!$E:$E,'Forecast Data'!$C:$C,AU$6,'Forecast Data'!$B:$B,$D343)=0,"",SUMIFS('Forecast Data'!$E:$E,'Forecast Data'!$C:$C,AU$6,'Forecast Data'!$B:$B,$D343))</f>
        <v/>
      </c>
      <c r="AV343" s="1"/>
      <c r="AW343" s="11">
        <f>SUMIFS('OP Units'!E:E,'OP Units'!$A:$A,$D343)</f>
        <v>0</v>
      </c>
      <c r="AX343" s="11">
        <f>SUMIFS('OP Units'!F:F,'OP Units'!$A:$A,$D343)</f>
        <v>0</v>
      </c>
      <c r="AY343" s="11">
        <f>SUMIFS('OP Units'!G:G,'OP Units'!$A:$A,$D343)</f>
        <v>0</v>
      </c>
      <c r="AZ343" s="11">
        <f>SUMIFS('OP Units'!H:H,'OP Units'!$A:$A,$D343)</f>
        <v>0</v>
      </c>
      <c r="BA343" s="11">
        <f>SUMIFS('OP Units'!I:I,'OP Units'!$A:$A,$D343)</f>
        <v>0</v>
      </c>
      <c r="BB343" s="11">
        <f>SUMIFS('OP Units'!J:J,'OP Units'!$A:$A,$D343)</f>
        <v>0</v>
      </c>
      <c r="BC343" s="11">
        <f>SUMIFS('OP Units'!K:K,'OP Units'!$A:$A,$D343)</f>
        <v>0</v>
      </c>
      <c r="BD343" s="11">
        <f>SUMIFS('OP Units'!L:L,'OP Units'!$A:$A,$D343)</f>
        <v>0</v>
      </c>
      <c r="BE343" s="11">
        <f>SUMIFS('OP Units'!M:M,'OP Units'!$A:$A,$D343)</f>
        <v>0</v>
      </c>
      <c r="BF343" s="11">
        <f>SUMIFS('OP Units'!N:N,'OP Units'!$A:$A,$D343)</f>
        <v>0</v>
      </c>
      <c r="BG343" s="11">
        <f>SUMIFS('OP Units'!O:O,'OP Units'!$A:$A,$D343)</f>
        <v>0</v>
      </c>
      <c r="BH343" s="11">
        <f>SUMIFS('OP Units'!P:P,'OP Units'!$A:$A,$D343)</f>
        <v>0</v>
      </c>
      <c r="BI343" s="1"/>
      <c r="BJ343" s="12" t="str">
        <f>IFERROR((SUMIFS('OP Units'!E:E,'OP Units'!$A:$A,$D343)-SUMIFS('Forecast Data'!$H:$H,'Forecast Data'!$C:$C,BJ$6,'Forecast Data'!$B:$B,$D343))/SUMIFS('Forecast Data'!$H:$H,'Forecast Data'!$C:$C,BJ$6,'Forecast Data'!$B:$B,$D343),"")</f>
        <v/>
      </c>
      <c r="BK343" s="12" t="str">
        <f>IFERROR((SUMIFS('OP Units'!F:F,'OP Units'!$A:$A,$D343)-SUMIFS('Forecast Data'!$H:$H,'Forecast Data'!$C:$C,BK$6,'Forecast Data'!$B:$B,$D343))/SUMIFS('Forecast Data'!$H:$H,'Forecast Data'!$C:$C,BK$6,'Forecast Data'!$B:$B,$D343),"")</f>
        <v/>
      </c>
      <c r="BL343" s="12" t="str">
        <f>IFERROR((SUMIFS('OP Units'!G:G,'OP Units'!$A:$A,$D343)-SUMIFS('Forecast Data'!$H:$H,'Forecast Data'!$C:$C,BL$6,'Forecast Data'!$B:$B,$D343))/SUMIFS('Forecast Data'!$H:$H,'Forecast Data'!$C:$C,BL$6,'Forecast Data'!$B:$B,$D343),"")</f>
        <v/>
      </c>
      <c r="BM343" s="12" t="str">
        <f>IFERROR((SUMIFS('OP Units'!H:H,'OP Units'!$A:$A,$D343)-SUMIFS('Forecast Data'!$H:$H,'Forecast Data'!$C:$C,BM$6,'Forecast Data'!$B:$B,$D343))/SUMIFS('Forecast Data'!$H:$H,'Forecast Data'!$C:$C,BM$6,'Forecast Data'!$B:$B,$D343),"")</f>
        <v/>
      </c>
      <c r="BN343" s="12" t="str">
        <f>IFERROR((SUMIFS('OP Units'!I:I,'OP Units'!$A:$A,$D343)-SUMIFS('Forecast Data'!$H:$H,'Forecast Data'!$C:$C,BN$6,'Forecast Data'!$B:$B,$D343))/SUMIFS('Forecast Data'!$H:$H,'Forecast Data'!$C:$C,BN$6,'Forecast Data'!$B:$B,$D343),"")</f>
        <v/>
      </c>
      <c r="BO343" s="12" t="str">
        <f>IFERROR((SUMIFS('OP Units'!J:J,'OP Units'!$A:$A,$D343)-SUMIFS('Forecast Data'!$H:$H,'Forecast Data'!$C:$C,BO$6,'Forecast Data'!$B:$B,$D343))/SUMIFS('Forecast Data'!$H:$H,'Forecast Data'!$C:$C,BO$6,'Forecast Data'!$B:$B,$D343),"")</f>
        <v/>
      </c>
      <c r="BP343" s="12" t="str">
        <f>IFERROR((SUMIFS('OP Units'!K:K,'OP Units'!$A:$A,$D343)-SUMIFS('Forecast Data'!$H:$H,'Forecast Data'!$C:$C,BP$6,'Forecast Data'!$B:$B,$D343))/SUMIFS('Forecast Data'!$H:$H,'Forecast Data'!$C:$C,BP$6,'Forecast Data'!$B:$B,$D343),"")</f>
        <v/>
      </c>
      <c r="BQ343" s="12" t="str">
        <f>IFERROR((SUMIFS('OP Units'!L:L,'OP Units'!$A:$A,$D343)-SUMIFS('Forecast Data'!$H:$H,'Forecast Data'!$C:$C,BQ$6,'Forecast Data'!$B:$B,$D343))/SUMIFS('Forecast Data'!$H:$H,'Forecast Data'!$C:$C,BQ$6,'Forecast Data'!$B:$B,$D343),"")</f>
        <v/>
      </c>
      <c r="BR343" s="12" t="str">
        <f>IFERROR((SUMIFS('OP Units'!M:M,'OP Units'!$A:$A,$D343)-SUMIFS('Forecast Data'!$H:$H,'Forecast Data'!$C:$C,BR$6,'Forecast Data'!$B:$B,$D343))/SUMIFS('Forecast Data'!$H:$H,'Forecast Data'!$C:$C,BR$6,'Forecast Data'!$B:$B,$D343),"")</f>
        <v/>
      </c>
      <c r="BS343" s="12" t="str">
        <f>IFERROR((SUMIFS('OP Units'!N:N,'OP Units'!$A:$A,$D343)-SUMIFS('Forecast Data'!$H:$H,'Forecast Data'!$C:$C,BS$6,'Forecast Data'!$B:$B,$D343))/SUMIFS('Forecast Data'!$H:$H,'Forecast Data'!$C:$C,BS$6,'Forecast Data'!$B:$B,$D343),"")</f>
        <v/>
      </c>
      <c r="BT343" s="12" t="str">
        <f>IFERROR((SUMIFS('OP Units'!O:O,'OP Units'!$A:$A,$D343)-SUMIFS('Forecast Data'!$H:$H,'Forecast Data'!$C:$C,BT$6,'Forecast Data'!$B:$B,$D343))/SUMIFS('Forecast Data'!$H:$H,'Forecast Data'!$C:$C,BT$6,'Forecast Data'!$B:$B,$D343),"")</f>
        <v/>
      </c>
      <c r="BU343" s="12" t="str">
        <f>IFERROR((SUMIFS('OP Units'!P:P,'OP Units'!$A:$A,$D343)-SUMIFS('Forecast Data'!$H:$H,'Forecast Data'!$C:$C,BU$6,'Forecast Data'!$B:$B,$D343))/SUMIFS('Forecast Data'!$H:$H,'Forecast Data'!$C:$C,BU$6,'Forecast Data'!$B:$B,$D343),"")</f>
        <v/>
      </c>
      <c r="BV343" s="12"/>
      <c r="BW343" s="11">
        <f>(SUMIFS('Forecast Data'!H:H,'Forecast Data'!B:B,D343,'Forecast Data'!C:C,BK$6)+SUMIFS('Forecast Data'!H:H,'Forecast Data'!B:B,D343,'Forecast Data'!C:C,BL$6)+SUMIFS('Forecast Data'!H:H,'Forecast Data'!B:B,D343,'Forecast Data'!C:C,BM$6)+SUMIFS('Forecast Data'!H:H,'Forecast Data'!B:B,D343,'Forecast Data'!C:C,BN$6)+SUMIFS('Forecast Data'!H:H,'Forecast Data'!B:B,D343,'Forecast Data'!C:C,BO$6)+SUMIFS('Forecast Data'!H:H,'Forecast Data'!B:B,D343,'Forecast Data'!C:C,BP$6)+SUMIFS('Forecast Data'!H:H,'Forecast Data'!B:B,D343,'Forecast Data'!C:C,BQ$6)+SUMIFS('Forecast Data'!H:H,'Forecast Data'!B:B,D343,'Forecast Data'!C:C,BJ$6))/8</f>
        <v>0</v>
      </c>
      <c r="BX343" s="12" t="str">
        <f>IFERROR((SUM(W343:AD343)-(SUMIFS('Forecast Data'!H:H,'Forecast Data'!B:B,B343,'Forecast Data'!C:C,BJ$6)+SUMIFS('Forecast Data'!H:H,'Forecast Data'!B:B,B343,'Forecast Data'!C:C,BK$6)+SUMIFS('Forecast Data'!H:H,'Forecast Data'!B:B,B343,'Forecast Data'!C:C,BL$6)+SUMIFS('Forecast Data'!H:H,'Forecast Data'!B:B,B343,'Forecast Data'!C:C,BM$6)+SUMIFS('Forecast Data'!H:H,'Forecast Data'!B:B,B343,'Forecast Data'!C:C,BN$6)+SUMIFS('Forecast Data'!H:H,'Forecast Data'!B:B,B343,'Forecast Data'!C:C,BO$6)+SUMIFS('Forecast Data'!H:H,'Forecast Data'!B:B,B343,'Forecast Data'!C:C,BP$6)+SUMIFS('Forecast Data'!H:H,'Forecast Data'!B:B,B343,'Forecast Data'!C:C,BQ$6)))/(SUMIFS('Forecast Data'!H:H,'Forecast Data'!B:B,B343,'Forecast Data'!C:C,BJ$6)+SUMIFS('Forecast Data'!H:H,'Forecast Data'!B:B,B343,'Forecast Data'!C:C,BK$6)+SUMIFS('Forecast Data'!H:H,'Forecast Data'!B:B,B343,'Forecast Data'!C:C,BL$6)+SUMIFS('Forecast Data'!H:H,'Forecast Data'!B:B,B343,'Forecast Data'!C:C,BM$6)+SUMIFS('Forecast Data'!H:H,'Forecast Data'!B:B,B343,'Forecast Data'!C:C,BN$6)+SUMIFS('Forecast Data'!H:H,'Forecast Data'!B:B,B343,'Forecast Data'!C:C,BO$6)+SUMIFS('Forecast Data'!H:H,'Forecast Data'!B:B,B343,'Forecast Data'!C:C,BP$6)+SUMIFS('Forecast Data'!H:H,'Forecast Data'!B:B,B343,'Forecast Data'!C:C,BQ$6)),"")</f>
        <v/>
      </c>
      <c r="BY343" s="12">
        <f t="shared" si="68"/>
        <v>0</v>
      </c>
      <c r="BZ343" s="16">
        <f t="shared" si="69"/>
        <v>0</v>
      </c>
      <c r="CA343" s="13">
        <f t="shared" si="70"/>
        <v>0</v>
      </c>
      <c r="CB343" s="12">
        <f t="shared" si="71"/>
        <v>0</v>
      </c>
      <c r="CC343" s="12"/>
      <c r="CD343" s="11">
        <f>(SUMIFS('Forecast Data'!H:H,'Forecast Data'!B:B,D343,'Forecast Data'!C:C,BK$6)+SUMIFS('Forecast Data'!H:H,'Forecast Data'!B:B,D343,'Forecast Data'!C:C,BL$6)+SUMIFS('Forecast Data'!H:H,'Forecast Data'!B:B,D343,'Forecast Data'!C:C,BM$6)+SUMIFS('Forecast Data'!H:H,'Forecast Data'!B:B,D343,'Forecast Data'!C:C,BJ$6))/4</f>
        <v>0</v>
      </c>
      <c r="CE343" s="12" t="str">
        <f>IFERROR((SUM(W343:Z343)-(SUMIFS('Forecast Data'!H:H,'Forecast Data'!B:B,D343,'Forecast Data'!C:C,BJ$6)+SUMIFS('Forecast Data'!H:H,'Forecast Data'!B:B,D343,'Forecast Data'!C:C,BK$6)+SUMIFS('Forecast Data'!H:H,'Forecast Data'!B:B,D343,'Forecast Data'!C:C,BL$6)+SUMIFS('Forecast Data'!H:H,'Forecast Data'!B:B,D343,'Forecast Data'!C:C,BM$6)))/(SUMIFS('Forecast Data'!H:H,'Forecast Data'!B:B,D343,'Forecast Data'!C:C,BJ$6)+SUMIFS('Forecast Data'!H:H,'Forecast Data'!B:B,D343,'Forecast Data'!C:C,BK$6)+SUMIFS('Forecast Data'!H:H,'Forecast Data'!B:B,D343,'Forecast Data'!C:C,BL$6)+SUMIFS('Forecast Data'!H:H,'Forecast Data'!B:B,D343,'Forecast Data'!C:C,BM$6)),"")</f>
        <v/>
      </c>
      <c r="CF343" s="12">
        <f t="shared" si="72"/>
        <v>0</v>
      </c>
      <c r="CG343" s="12">
        <f t="shared" si="73"/>
        <v>0</v>
      </c>
      <c r="CH343" s="13">
        <f t="shared" si="74"/>
        <v>0</v>
      </c>
      <c r="CI343" s="13"/>
    </row>
    <row r="344" spans="1:87" ht="13.2">
      <c r="A344" s="1"/>
      <c r="B344" t="str">
        <f t="shared" si="75"/>
        <v>ITW Global Tire Repair</v>
      </c>
      <c r="D344" t="s">
        <v>376</v>
      </c>
      <c r="E344" s="11">
        <f>SUMIFS('Fin Data'!F:F,'Fin Data'!A:A,D344)</f>
        <v>0</v>
      </c>
      <c r="F344" s="11">
        <f>SUMIFS('Fin Data with 6 week hist'!I:I,'Fin Data with 6 week hist'!$A:$A,$D344)</f>
        <v>0</v>
      </c>
      <c r="G344" s="11">
        <f>SUMIFS('Fin Data with 6 week hist'!J:J,'Fin Data with 6 week hist'!$A:$A,$D344)</f>
        <v>0</v>
      </c>
      <c r="H344" s="11">
        <f>SUMIFS('Fin Data with 6 week hist'!K:K,'Fin Data with 6 week hist'!$A:$A,$D344)+SUMIFS('Unit Cancellations'!D:D,'Unit Cancellations'!$B:$B,$D344)</f>
        <v>0</v>
      </c>
      <c r="I344" s="11">
        <f>SUMIFS('Fin Data with 6 week hist'!L:L,'Fin Data with 6 week hist'!$A:$A,$D344)+SUMIFS('Unit Cancellations'!E:E,'Unit Cancellations'!$B:$B,$D344)</f>
        <v>0</v>
      </c>
      <c r="J344" s="11">
        <f>SUMIFS('Fin Data with 6 week hist'!M:M,'Fin Data with 6 week hist'!$A:$A,$D344)+SUMIFS('Unit Cancellations'!F:F,'Unit Cancellations'!$B:$B,$D344)</f>
        <v>0</v>
      </c>
      <c r="K344" s="11">
        <f>SUMIFS('Fin Data with 6 week hist'!N:N,'Fin Data with 6 week hist'!$A:$A,$D344)+SUMIFS('Unit Cancellations'!G:G,'Unit Cancellations'!$B:$B,$D344)</f>
        <v>0</v>
      </c>
      <c r="L344" s="11">
        <f>SUMIFS('Fin Data'!AN:AN,'Fin Data'!A:A,D344)</f>
        <v>0</v>
      </c>
      <c r="M344" s="12">
        <f>IFERROR(SUMIFS('Fin Data'!AO:AO,'Fin Data'!A:A,D344),"")</f>
        <v>0</v>
      </c>
      <c r="N344" s="1"/>
      <c r="O344" s="11">
        <f t="shared" si="63"/>
        <v>0</v>
      </c>
      <c r="P344" s="12" t="str">
        <f t="shared" si="64"/>
        <v/>
      </c>
      <c r="Q344" s="1"/>
      <c r="R344" s="11">
        <f t="shared" si="65"/>
        <v>0</v>
      </c>
      <c r="S344" s="12" t="str">
        <f t="shared" si="66"/>
        <v/>
      </c>
      <c r="T344" s="11">
        <f t="shared" si="67"/>
        <v>0</v>
      </c>
      <c r="U344" s="1" t="e">
        <f t="shared" si="76"/>
        <v>#REF!</v>
      </c>
      <c r="V344" s="1"/>
      <c r="W344" s="11">
        <f>SUMIFS('Forecast Data'!$D:$D,'Forecast Data'!$C:$C,W$6,'Forecast Data'!$B:$B,$D344)</f>
        <v>0</v>
      </c>
      <c r="X344" s="11">
        <f>SUMIFS('Forecast Data'!$D:$D,'Forecast Data'!$C:$C,X$6,'Forecast Data'!$B:$B,$D344)</f>
        <v>0</v>
      </c>
      <c r="Y344" s="11">
        <f>SUMIFS('Forecast Data'!$D:$D,'Forecast Data'!$C:$C,Y$6,'Forecast Data'!$B:$B,$D344)</f>
        <v>0</v>
      </c>
      <c r="Z344" s="11">
        <f>SUMIFS('Forecast Data'!$D:$D,'Forecast Data'!$C:$C,Z$6,'Forecast Data'!$B:$B,$D344)</f>
        <v>0</v>
      </c>
      <c r="AA344" s="11">
        <f>SUMIFS('Forecast Data'!$D:$D,'Forecast Data'!$C:$C,AA$6,'Forecast Data'!$B:$B,$D344)</f>
        <v>0</v>
      </c>
      <c r="AB344" s="11">
        <f>SUMIFS('Forecast Data'!$D:$D,'Forecast Data'!$C:$C,AB$6,'Forecast Data'!$B:$B,$D344)</f>
        <v>0</v>
      </c>
      <c r="AC344" s="11">
        <f>SUMIFS('Forecast Data'!$D:$D,'Forecast Data'!$C:$C,AC$6,'Forecast Data'!$B:$B,$D344)</f>
        <v>0</v>
      </c>
      <c r="AD344" s="11">
        <f>SUMIFS('Forecast Data'!$D:$D,'Forecast Data'!$C:$C,AD$6,'Forecast Data'!$B:$B,$D344)</f>
        <v>0</v>
      </c>
      <c r="AE344" s="11">
        <f>SUMIFS('Forecast Data'!$D:$D,'Forecast Data'!$C:$C,AE$6,'Forecast Data'!$B:$B,$D344)</f>
        <v>0</v>
      </c>
      <c r="AF344" s="11">
        <f>SUMIFS('Forecast Data'!$D:$D,'Forecast Data'!$C:$C,AF$6,'Forecast Data'!$B:$B,$D344)</f>
        <v>0</v>
      </c>
      <c r="AG344" s="11">
        <f>SUMIFS('Forecast Data'!$D:$D,'Forecast Data'!$C:$C,AG$6,'Forecast Data'!$B:$B,$D344)</f>
        <v>0</v>
      </c>
      <c r="AH344" s="11">
        <f>SUMIFS('Forecast Data'!$D:$D,'Forecast Data'!$C:$C,AH$6,'Forecast Data'!$B:$B,$D344)</f>
        <v>0</v>
      </c>
      <c r="AI344" s="1"/>
      <c r="AJ344" s="12" t="str">
        <f>IF(SUMIFS('Forecast Data'!$E:$E,'Forecast Data'!$C:$C,AJ$6,'Forecast Data'!$B:$B,$D344)=0,"",SUMIFS('Forecast Data'!$E:$E,'Forecast Data'!$C:$C,AJ$6,'Forecast Data'!$B:$B,$D344))</f>
        <v/>
      </c>
      <c r="AK344" s="12" t="str">
        <f>IF(SUMIFS('Forecast Data'!$E:$E,'Forecast Data'!$C:$C,AK$6,'Forecast Data'!$B:$B,$D344)=0,"",SUMIFS('Forecast Data'!$E:$E,'Forecast Data'!$C:$C,AK$6,'Forecast Data'!$B:$B,$D344))</f>
        <v/>
      </c>
      <c r="AL344" s="12" t="str">
        <f>IF(SUMIFS('Forecast Data'!$E:$E,'Forecast Data'!$C:$C,AL$6,'Forecast Data'!$B:$B,$D344)=0,"",SUMIFS('Forecast Data'!$E:$E,'Forecast Data'!$C:$C,AL$6,'Forecast Data'!$B:$B,$D344))</f>
        <v/>
      </c>
      <c r="AM344" s="12" t="str">
        <f>IF(SUMIFS('Forecast Data'!$E:$E,'Forecast Data'!$C:$C,AM$6,'Forecast Data'!$B:$B,$D344)=0,"",SUMIFS('Forecast Data'!$E:$E,'Forecast Data'!$C:$C,AM$6,'Forecast Data'!$B:$B,$D344))</f>
        <v/>
      </c>
      <c r="AN344" s="12" t="str">
        <f>IF(SUMIFS('Forecast Data'!$E:$E,'Forecast Data'!$C:$C,AN$6,'Forecast Data'!$B:$B,$D344)=0,"",SUMIFS('Forecast Data'!$E:$E,'Forecast Data'!$C:$C,AN$6,'Forecast Data'!$B:$B,$D344))</f>
        <v/>
      </c>
      <c r="AO344" s="12" t="str">
        <f>IF(SUMIFS('Forecast Data'!$E:$E,'Forecast Data'!$C:$C,AO$6,'Forecast Data'!$B:$B,$D344)=0,"",SUMIFS('Forecast Data'!$E:$E,'Forecast Data'!$C:$C,AO$6,'Forecast Data'!$B:$B,$D344))</f>
        <v/>
      </c>
      <c r="AP344" s="12" t="str">
        <f>IF(SUMIFS('Forecast Data'!$E:$E,'Forecast Data'!$C:$C,AP$6,'Forecast Data'!$B:$B,$D344)=0,"",SUMIFS('Forecast Data'!$E:$E,'Forecast Data'!$C:$C,AP$6,'Forecast Data'!$B:$B,$D344))</f>
        <v/>
      </c>
      <c r="AQ344" s="12" t="str">
        <f>IF(SUMIFS('Forecast Data'!$E:$E,'Forecast Data'!$C:$C,AQ$6,'Forecast Data'!$B:$B,$D344)=0,"",SUMIFS('Forecast Data'!$E:$E,'Forecast Data'!$C:$C,AQ$6,'Forecast Data'!$B:$B,$D344))</f>
        <v/>
      </c>
      <c r="AR344" s="12" t="str">
        <f>IF(SUMIFS('Forecast Data'!$E:$E,'Forecast Data'!$C:$C,AR$6,'Forecast Data'!$B:$B,$D344)=0,"",SUMIFS('Forecast Data'!$E:$E,'Forecast Data'!$C:$C,AR$6,'Forecast Data'!$B:$B,$D344))</f>
        <v/>
      </c>
      <c r="AS344" s="12" t="str">
        <f>IF(SUMIFS('Forecast Data'!$E:$E,'Forecast Data'!$C:$C,AS$6,'Forecast Data'!$B:$B,$D344)=0,"",SUMIFS('Forecast Data'!$E:$E,'Forecast Data'!$C:$C,AS$6,'Forecast Data'!$B:$B,$D344))</f>
        <v/>
      </c>
      <c r="AT344" s="12" t="str">
        <f>IF(SUMIFS('Forecast Data'!$E:$E,'Forecast Data'!$C:$C,AT$6,'Forecast Data'!$B:$B,$D344)=0,"",SUMIFS('Forecast Data'!$E:$E,'Forecast Data'!$C:$C,AT$6,'Forecast Data'!$B:$B,$D344))</f>
        <v/>
      </c>
      <c r="AU344" s="12" t="str">
        <f>IF(SUMIFS('Forecast Data'!$E:$E,'Forecast Data'!$C:$C,AU$6,'Forecast Data'!$B:$B,$D344)=0,"",SUMIFS('Forecast Data'!$E:$E,'Forecast Data'!$C:$C,AU$6,'Forecast Data'!$B:$B,$D344))</f>
        <v/>
      </c>
      <c r="AV344" s="1"/>
      <c r="AW344" s="11">
        <f>SUMIFS('OP Units'!E:E,'OP Units'!$A:$A,$D344)</f>
        <v>0</v>
      </c>
      <c r="AX344" s="11">
        <f>SUMIFS('OP Units'!F:F,'OP Units'!$A:$A,$D344)</f>
        <v>0</v>
      </c>
      <c r="AY344" s="11">
        <f>SUMIFS('OP Units'!G:G,'OP Units'!$A:$A,$D344)</f>
        <v>0</v>
      </c>
      <c r="AZ344" s="11">
        <f>SUMIFS('OP Units'!H:H,'OP Units'!$A:$A,$D344)</f>
        <v>0</v>
      </c>
      <c r="BA344" s="11">
        <f>SUMIFS('OP Units'!I:I,'OP Units'!$A:$A,$D344)</f>
        <v>0</v>
      </c>
      <c r="BB344" s="11">
        <f>SUMIFS('OP Units'!J:J,'OP Units'!$A:$A,$D344)</f>
        <v>0</v>
      </c>
      <c r="BC344" s="11">
        <f>SUMIFS('OP Units'!K:K,'OP Units'!$A:$A,$D344)</f>
        <v>0</v>
      </c>
      <c r="BD344" s="11">
        <f>SUMIFS('OP Units'!L:L,'OP Units'!$A:$A,$D344)</f>
        <v>0</v>
      </c>
      <c r="BE344" s="11">
        <f>SUMIFS('OP Units'!M:M,'OP Units'!$A:$A,$D344)</f>
        <v>0</v>
      </c>
      <c r="BF344" s="11">
        <f>SUMIFS('OP Units'!N:N,'OP Units'!$A:$A,$D344)</f>
        <v>0</v>
      </c>
      <c r="BG344" s="11">
        <f>SUMIFS('OP Units'!O:O,'OP Units'!$A:$A,$D344)</f>
        <v>0</v>
      </c>
      <c r="BH344" s="11">
        <f>SUMIFS('OP Units'!P:P,'OP Units'!$A:$A,$D344)</f>
        <v>0</v>
      </c>
      <c r="BI344" s="1"/>
      <c r="BJ344" s="12" t="str">
        <f>IFERROR((SUMIFS('OP Units'!E:E,'OP Units'!$A:$A,$D344)-SUMIFS('Forecast Data'!$H:$H,'Forecast Data'!$C:$C,BJ$6,'Forecast Data'!$B:$B,$D344))/SUMIFS('Forecast Data'!$H:$H,'Forecast Data'!$C:$C,BJ$6,'Forecast Data'!$B:$B,$D344),"")</f>
        <v/>
      </c>
      <c r="BK344" s="12" t="str">
        <f>IFERROR((SUMIFS('OP Units'!F:F,'OP Units'!$A:$A,$D344)-SUMIFS('Forecast Data'!$H:$H,'Forecast Data'!$C:$C,BK$6,'Forecast Data'!$B:$B,$D344))/SUMIFS('Forecast Data'!$H:$H,'Forecast Data'!$C:$C,BK$6,'Forecast Data'!$B:$B,$D344),"")</f>
        <v/>
      </c>
      <c r="BL344" s="12" t="str">
        <f>IFERROR((SUMIFS('OP Units'!G:G,'OP Units'!$A:$A,$D344)-SUMIFS('Forecast Data'!$H:$H,'Forecast Data'!$C:$C,BL$6,'Forecast Data'!$B:$B,$D344))/SUMIFS('Forecast Data'!$H:$H,'Forecast Data'!$C:$C,BL$6,'Forecast Data'!$B:$B,$D344),"")</f>
        <v/>
      </c>
      <c r="BM344" s="12" t="str">
        <f>IFERROR((SUMIFS('OP Units'!H:H,'OP Units'!$A:$A,$D344)-SUMIFS('Forecast Data'!$H:$H,'Forecast Data'!$C:$C,BM$6,'Forecast Data'!$B:$B,$D344))/SUMIFS('Forecast Data'!$H:$H,'Forecast Data'!$C:$C,BM$6,'Forecast Data'!$B:$B,$D344),"")</f>
        <v/>
      </c>
      <c r="BN344" s="12" t="str">
        <f>IFERROR((SUMIFS('OP Units'!I:I,'OP Units'!$A:$A,$D344)-SUMIFS('Forecast Data'!$H:$H,'Forecast Data'!$C:$C,BN$6,'Forecast Data'!$B:$B,$D344))/SUMIFS('Forecast Data'!$H:$H,'Forecast Data'!$C:$C,BN$6,'Forecast Data'!$B:$B,$D344),"")</f>
        <v/>
      </c>
      <c r="BO344" s="12" t="str">
        <f>IFERROR((SUMIFS('OP Units'!J:J,'OP Units'!$A:$A,$D344)-SUMIFS('Forecast Data'!$H:$H,'Forecast Data'!$C:$C,BO$6,'Forecast Data'!$B:$B,$D344))/SUMIFS('Forecast Data'!$H:$H,'Forecast Data'!$C:$C,BO$6,'Forecast Data'!$B:$B,$D344),"")</f>
        <v/>
      </c>
      <c r="BP344" s="12" t="str">
        <f>IFERROR((SUMIFS('OP Units'!K:K,'OP Units'!$A:$A,$D344)-SUMIFS('Forecast Data'!$H:$H,'Forecast Data'!$C:$C,BP$6,'Forecast Data'!$B:$B,$D344))/SUMIFS('Forecast Data'!$H:$H,'Forecast Data'!$C:$C,BP$6,'Forecast Data'!$B:$B,$D344),"")</f>
        <v/>
      </c>
      <c r="BQ344" s="12" t="str">
        <f>IFERROR((SUMIFS('OP Units'!L:L,'OP Units'!$A:$A,$D344)-SUMIFS('Forecast Data'!$H:$H,'Forecast Data'!$C:$C,BQ$6,'Forecast Data'!$B:$B,$D344))/SUMIFS('Forecast Data'!$H:$H,'Forecast Data'!$C:$C,BQ$6,'Forecast Data'!$B:$B,$D344),"")</f>
        <v/>
      </c>
      <c r="BR344" s="12" t="str">
        <f>IFERROR((SUMIFS('OP Units'!M:M,'OP Units'!$A:$A,$D344)-SUMIFS('Forecast Data'!$H:$H,'Forecast Data'!$C:$C,BR$6,'Forecast Data'!$B:$B,$D344))/SUMIFS('Forecast Data'!$H:$H,'Forecast Data'!$C:$C,BR$6,'Forecast Data'!$B:$B,$D344),"")</f>
        <v/>
      </c>
      <c r="BS344" s="12" t="str">
        <f>IFERROR((SUMIFS('OP Units'!N:N,'OP Units'!$A:$A,$D344)-SUMIFS('Forecast Data'!$H:$H,'Forecast Data'!$C:$C,BS$6,'Forecast Data'!$B:$B,$D344))/SUMIFS('Forecast Data'!$H:$H,'Forecast Data'!$C:$C,BS$6,'Forecast Data'!$B:$B,$D344),"")</f>
        <v/>
      </c>
      <c r="BT344" s="12" t="str">
        <f>IFERROR((SUMIFS('OP Units'!O:O,'OP Units'!$A:$A,$D344)-SUMIFS('Forecast Data'!$H:$H,'Forecast Data'!$C:$C,BT$6,'Forecast Data'!$B:$B,$D344))/SUMIFS('Forecast Data'!$H:$H,'Forecast Data'!$C:$C,BT$6,'Forecast Data'!$B:$B,$D344),"")</f>
        <v/>
      </c>
      <c r="BU344" s="12" t="str">
        <f>IFERROR((SUMIFS('OP Units'!P:P,'OP Units'!$A:$A,$D344)-SUMIFS('Forecast Data'!$H:$H,'Forecast Data'!$C:$C,BU$6,'Forecast Data'!$B:$B,$D344))/SUMIFS('Forecast Data'!$H:$H,'Forecast Data'!$C:$C,BU$6,'Forecast Data'!$B:$B,$D344),"")</f>
        <v/>
      </c>
      <c r="BV344" s="12"/>
      <c r="BW344" s="11">
        <f>(SUMIFS('Forecast Data'!H:H,'Forecast Data'!B:B,D344,'Forecast Data'!C:C,BK$6)+SUMIFS('Forecast Data'!H:H,'Forecast Data'!B:B,D344,'Forecast Data'!C:C,BL$6)+SUMIFS('Forecast Data'!H:H,'Forecast Data'!B:B,D344,'Forecast Data'!C:C,BM$6)+SUMIFS('Forecast Data'!H:H,'Forecast Data'!B:B,D344,'Forecast Data'!C:C,BN$6)+SUMIFS('Forecast Data'!H:H,'Forecast Data'!B:B,D344,'Forecast Data'!C:C,BO$6)+SUMIFS('Forecast Data'!H:H,'Forecast Data'!B:B,D344,'Forecast Data'!C:C,BP$6)+SUMIFS('Forecast Data'!H:H,'Forecast Data'!B:B,D344,'Forecast Data'!C:C,BQ$6)+SUMIFS('Forecast Data'!H:H,'Forecast Data'!B:B,D344,'Forecast Data'!C:C,BJ$6))/8</f>
        <v>0</v>
      </c>
      <c r="BX344" s="12" t="str">
        <f>IFERROR((SUM(W344:AD344)-(SUMIFS('Forecast Data'!H:H,'Forecast Data'!B:B,B344,'Forecast Data'!C:C,BJ$6)+SUMIFS('Forecast Data'!H:H,'Forecast Data'!B:B,B344,'Forecast Data'!C:C,BK$6)+SUMIFS('Forecast Data'!H:H,'Forecast Data'!B:B,B344,'Forecast Data'!C:C,BL$6)+SUMIFS('Forecast Data'!H:H,'Forecast Data'!B:B,B344,'Forecast Data'!C:C,BM$6)+SUMIFS('Forecast Data'!H:H,'Forecast Data'!B:B,B344,'Forecast Data'!C:C,BN$6)+SUMIFS('Forecast Data'!H:H,'Forecast Data'!B:B,B344,'Forecast Data'!C:C,BO$6)+SUMIFS('Forecast Data'!H:H,'Forecast Data'!B:B,B344,'Forecast Data'!C:C,BP$6)+SUMIFS('Forecast Data'!H:H,'Forecast Data'!B:B,B344,'Forecast Data'!C:C,BQ$6)))/(SUMIFS('Forecast Data'!H:H,'Forecast Data'!B:B,B344,'Forecast Data'!C:C,BJ$6)+SUMIFS('Forecast Data'!H:H,'Forecast Data'!B:B,B344,'Forecast Data'!C:C,BK$6)+SUMIFS('Forecast Data'!H:H,'Forecast Data'!B:B,B344,'Forecast Data'!C:C,BL$6)+SUMIFS('Forecast Data'!H:H,'Forecast Data'!B:B,B344,'Forecast Data'!C:C,BM$6)+SUMIFS('Forecast Data'!H:H,'Forecast Data'!B:B,B344,'Forecast Data'!C:C,BN$6)+SUMIFS('Forecast Data'!H:H,'Forecast Data'!B:B,B344,'Forecast Data'!C:C,BO$6)+SUMIFS('Forecast Data'!H:H,'Forecast Data'!B:B,B344,'Forecast Data'!C:C,BP$6)+SUMIFS('Forecast Data'!H:H,'Forecast Data'!B:B,B344,'Forecast Data'!C:C,BQ$6)),"")</f>
        <v/>
      </c>
      <c r="BY344" s="12">
        <f t="shared" si="68"/>
        <v>0</v>
      </c>
      <c r="BZ344" s="16">
        <f t="shared" si="69"/>
        <v>0</v>
      </c>
      <c r="CA344" s="13">
        <f t="shared" si="70"/>
        <v>0</v>
      </c>
      <c r="CB344" s="12">
        <f t="shared" si="71"/>
        <v>0</v>
      </c>
      <c r="CC344" s="12"/>
      <c r="CD344" s="11">
        <f>(SUMIFS('Forecast Data'!H:H,'Forecast Data'!B:B,D344,'Forecast Data'!C:C,BK$6)+SUMIFS('Forecast Data'!H:H,'Forecast Data'!B:B,D344,'Forecast Data'!C:C,BL$6)+SUMIFS('Forecast Data'!H:H,'Forecast Data'!B:B,D344,'Forecast Data'!C:C,BM$6)+SUMIFS('Forecast Data'!H:H,'Forecast Data'!B:B,D344,'Forecast Data'!C:C,BJ$6))/4</f>
        <v>0</v>
      </c>
      <c r="CE344" s="12" t="str">
        <f>IFERROR((SUM(W344:Z344)-(SUMIFS('Forecast Data'!H:H,'Forecast Data'!B:B,D344,'Forecast Data'!C:C,BJ$6)+SUMIFS('Forecast Data'!H:H,'Forecast Data'!B:B,D344,'Forecast Data'!C:C,BK$6)+SUMIFS('Forecast Data'!H:H,'Forecast Data'!B:B,D344,'Forecast Data'!C:C,BL$6)+SUMIFS('Forecast Data'!H:H,'Forecast Data'!B:B,D344,'Forecast Data'!C:C,BM$6)))/(SUMIFS('Forecast Data'!H:H,'Forecast Data'!B:B,D344,'Forecast Data'!C:C,BJ$6)+SUMIFS('Forecast Data'!H:H,'Forecast Data'!B:B,D344,'Forecast Data'!C:C,BK$6)+SUMIFS('Forecast Data'!H:H,'Forecast Data'!B:B,D344,'Forecast Data'!C:C,BL$6)+SUMIFS('Forecast Data'!H:H,'Forecast Data'!B:B,D344,'Forecast Data'!C:C,BM$6)),"")</f>
        <v/>
      </c>
      <c r="CF344" s="12">
        <f t="shared" si="72"/>
        <v>0</v>
      </c>
      <c r="CG344" s="12">
        <f t="shared" si="73"/>
        <v>0</v>
      </c>
      <c r="CH344" s="13">
        <f t="shared" si="74"/>
        <v>0</v>
      </c>
      <c r="CI344" s="13"/>
    </row>
    <row r="345" spans="1:87" ht="13.2">
      <c r="A345" s="1"/>
      <c r="B345" t="str">
        <f t="shared" si="75"/>
        <v>Jacob Bar</v>
      </c>
      <c r="D345" t="s">
        <v>377</v>
      </c>
      <c r="E345" s="11">
        <f>SUMIFS('Fin Data'!F:F,'Fin Data'!A:A,D345)</f>
        <v>0</v>
      </c>
      <c r="F345" s="11">
        <f>SUMIFS('Fin Data with 6 week hist'!I:I,'Fin Data with 6 week hist'!$A:$A,$D345)</f>
        <v>0</v>
      </c>
      <c r="G345" s="11">
        <f>SUMIFS('Fin Data with 6 week hist'!J:J,'Fin Data with 6 week hist'!$A:$A,$D345)</f>
        <v>0</v>
      </c>
      <c r="H345" s="11">
        <f>SUMIFS('Fin Data with 6 week hist'!K:K,'Fin Data with 6 week hist'!$A:$A,$D345)+SUMIFS('Unit Cancellations'!D:D,'Unit Cancellations'!$B:$B,$D345)</f>
        <v>0</v>
      </c>
      <c r="I345" s="11">
        <f>SUMIFS('Fin Data with 6 week hist'!L:L,'Fin Data with 6 week hist'!$A:$A,$D345)+SUMIFS('Unit Cancellations'!E:E,'Unit Cancellations'!$B:$B,$D345)</f>
        <v>0</v>
      </c>
      <c r="J345" s="11">
        <f>SUMIFS('Fin Data with 6 week hist'!M:M,'Fin Data with 6 week hist'!$A:$A,$D345)+SUMIFS('Unit Cancellations'!F:F,'Unit Cancellations'!$B:$B,$D345)</f>
        <v>0</v>
      </c>
      <c r="K345" s="11">
        <f>SUMIFS('Fin Data with 6 week hist'!N:N,'Fin Data with 6 week hist'!$A:$A,$D345)+SUMIFS('Unit Cancellations'!G:G,'Unit Cancellations'!$B:$B,$D345)</f>
        <v>0</v>
      </c>
      <c r="L345" s="11">
        <f>SUMIFS('Fin Data'!AN:AN,'Fin Data'!A:A,D345)</f>
        <v>0</v>
      </c>
      <c r="M345" s="12">
        <f>IFERROR(SUMIFS('Fin Data'!AO:AO,'Fin Data'!A:A,D345),"")</f>
        <v>0</v>
      </c>
      <c r="N345" s="1"/>
      <c r="O345" s="11">
        <f t="shared" si="63"/>
        <v>0</v>
      </c>
      <c r="P345" s="12" t="str">
        <f t="shared" si="64"/>
        <v/>
      </c>
      <c r="Q345" s="1"/>
      <c r="R345" s="11">
        <f t="shared" si="65"/>
        <v>0</v>
      </c>
      <c r="S345" s="12" t="str">
        <f t="shared" si="66"/>
        <v/>
      </c>
      <c r="T345" s="11">
        <f t="shared" si="67"/>
        <v>0</v>
      </c>
      <c r="U345" s="1" t="e">
        <f t="shared" si="76"/>
        <v>#REF!</v>
      </c>
      <c r="V345" s="1"/>
      <c r="W345" s="11">
        <f>SUMIFS('Forecast Data'!$D:$D,'Forecast Data'!$C:$C,W$6,'Forecast Data'!$B:$B,$D345)</f>
        <v>0</v>
      </c>
      <c r="X345" s="11">
        <f>SUMIFS('Forecast Data'!$D:$D,'Forecast Data'!$C:$C,X$6,'Forecast Data'!$B:$B,$D345)</f>
        <v>0</v>
      </c>
      <c r="Y345" s="11">
        <f>SUMIFS('Forecast Data'!$D:$D,'Forecast Data'!$C:$C,Y$6,'Forecast Data'!$B:$B,$D345)</f>
        <v>0</v>
      </c>
      <c r="Z345" s="11">
        <f>SUMIFS('Forecast Data'!$D:$D,'Forecast Data'!$C:$C,Z$6,'Forecast Data'!$B:$B,$D345)</f>
        <v>0</v>
      </c>
      <c r="AA345" s="11">
        <f>SUMIFS('Forecast Data'!$D:$D,'Forecast Data'!$C:$C,AA$6,'Forecast Data'!$B:$B,$D345)</f>
        <v>0</v>
      </c>
      <c r="AB345" s="11">
        <f>SUMIFS('Forecast Data'!$D:$D,'Forecast Data'!$C:$C,AB$6,'Forecast Data'!$B:$B,$D345)</f>
        <v>0</v>
      </c>
      <c r="AC345" s="11">
        <f>SUMIFS('Forecast Data'!$D:$D,'Forecast Data'!$C:$C,AC$6,'Forecast Data'!$B:$B,$D345)</f>
        <v>0</v>
      </c>
      <c r="AD345" s="11">
        <f>SUMIFS('Forecast Data'!$D:$D,'Forecast Data'!$C:$C,AD$6,'Forecast Data'!$B:$B,$D345)</f>
        <v>0</v>
      </c>
      <c r="AE345" s="11">
        <f>SUMIFS('Forecast Data'!$D:$D,'Forecast Data'!$C:$C,AE$6,'Forecast Data'!$B:$B,$D345)</f>
        <v>0</v>
      </c>
      <c r="AF345" s="11">
        <f>SUMIFS('Forecast Data'!$D:$D,'Forecast Data'!$C:$C,AF$6,'Forecast Data'!$B:$B,$D345)</f>
        <v>0</v>
      </c>
      <c r="AG345" s="11">
        <f>SUMIFS('Forecast Data'!$D:$D,'Forecast Data'!$C:$C,AG$6,'Forecast Data'!$B:$B,$D345)</f>
        <v>0</v>
      </c>
      <c r="AH345" s="11">
        <f>SUMIFS('Forecast Data'!$D:$D,'Forecast Data'!$C:$C,AH$6,'Forecast Data'!$B:$B,$D345)</f>
        <v>0</v>
      </c>
      <c r="AI345" s="1"/>
      <c r="AJ345" s="12" t="str">
        <f>IF(SUMIFS('Forecast Data'!$E:$E,'Forecast Data'!$C:$C,AJ$6,'Forecast Data'!$B:$B,$D345)=0,"",SUMIFS('Forecast Data'!$E:$E,'Forecast Data'!$C:$C,AJ$6,'Forecast Data'!$B:$B,$D345))</f>
        <v/>
      </c>
      <c r="AK345" s="12" t="str">
        <f>IF(SUMIFS('Forecast Data'!$E:$E,'Forecast Data'!$C:$C,AK$6,'Forecast Data'!$B:$B,$D345)=0,"",SUMIFS('Forecast Data'!$E:$E,'Forecast Data'!$C:$C,AK$6,'Forecast Data'!$B:$B,$D345))</f>
        <v/>
      </c>
      <c r="AL345" s="12" t="str">
        <f>IF(SUMIFS('Forecast Data'!$E:$E,'Forecast Data'!$C:$C,AL$6,'Forecast Data'!$B:$B,$D345)=0,"",SUMIFS('Forecast Data'!$E:$E,'Forecast Data'!$C:$C,AL$6,'Forecast Data'!$B:$B,$D345))</f>
        <v/>
      </c>
      <c r="AM345" s="12" t="str">
        <f>IF(SUMIFS('Forecast Data'!$E:$E,'Forecast Data'!$C:$C,AM$6,'Forecast Data'!$B:$B,$D345)=0,"",SUMIFS('Forecast Data'!$E:$E,'Forecast Data'!$C:$C,AM$6,'Forecast Data'!$B:$B,$D345))</f>
        <v/>
      </c>
      <c r="AN345" s="12" t="str">
        <f>IF(SUMIFS('Forecast Data'!$E:$E,'Forecast Data'!$C:$C,AN$6,'Forecast Data'!$B:$B,$D345)=0,"",SUMIFS('Forecast Data'!$E:$E,'Forecast Data'!$C:$C,AN$6,'Forecast Data'!$B:$B,$D345))</f>
        <v/>
      </c>
      <c r="AO345" s="12" t="str">
        <f>IF(SUMIFS('Forecast Data'!$E:$E,'Forecast Data'!$C:$C,AO$6,'Forecast Data'!$B:$B,$D345)=0,"",SUMIFS('Forecast Data'!$E:$E,'Forecast Data'!$C:$C,AO$6,'Forecast Data'!$B:$B,$D345))</f>
        <v/>
      </c>
      <c r="AP345" s="12" t="str">
        <f>IF(SUMIFS('Forecast Data'!$E:$E,'Forecast Data'!$C:$C,AP$6,'Forecast Data'!$B:$B,$D345)=0,"",SUMIFS('Forecast Data'!$E:$E,'Forecast Data'!$C:$C,AP$6,'Forecast Data'!$B:$B,$D345))</f>
        <v/>
      </c>
      <c r="AQ345" s="12" t="str">
        <f>IF(SUMIFS('Forecast Data'!$E:$E,'Forecast Data'!$C:$C,AQ$6,'Forecast Data'!$B:$B,$D345)=0,"",SUMIFS('Forecast Data'!$E:$E,'Forecast Data'!$C:$C,AQ$6,'Forecast Data'!$B:$B,$D345))</f>
        <v/>
      </c>
      <c r="AR345" s="12" t="str">
        <f>IF(SUMIFS('Forecast Data'!$E:$E,'Forecast Data'!$C:$C,AR$6,'Forecast Data'!$B:$B,$D345)=0,"",SUMIFS('Forecast Data'!$E:$E,'Forecast Data'!$C:$C,AR$6,'Forecast Data'!$B:$B,$D345))</f>
        <v/>
      </c>
      <c r="AS345" s="12" t="str">
        <f>IF(SUMIFS('Forecast Data'!$E:$E,'Forecast Data'!$C:$C,AS$6,'Forecast Data'!$B:$B,$D345)=0,"",SUMIFS('Forecast Data'!$E:$E,'Forecast Data'!$C:$C,AS$6,'Forecast Data'!$B:$B,$D345))</f>
        <v/>
      </c>
      <c r="AT345" s="12" t="str">
        <f>IF(SUMIFS('Forecast Data'!$E:$E,'Forecast Data'!$C:$C,AT$6,'Forecast Data'!$B:$B,$D345)=0,"",SUMIFS('Forecast Data'!$E:$E,'Forecast Data'!$C:$C,AT$6,'Forecast Data'!$B:$B,$D345))</f>
        <v/>
      </c>
      <c r="AU345" s="12" t="str">
        <f>IF(SUMIFS('Forecast Data'!$E:$E,'Forecast Data'!$C:$C,AU$6,'Forecast Data'!$B:$B,$D345)=0,"",SUMIFS('Forecast Data'!$E:$E,'Forecast Data'!$C:$C,AU$6,'Forecast Data'!$B:$B,$D345))</f>
        <v/>
      </c>
      <c r="AV345" s="1"/>
      <c r="AW345" s="11">
        <f>SUMIFS('OP Units'!E:E,'OP Units'!$A:$A,$D345)</f>
        <v>0</v>
      </c>
      <c r="AX345" s="11">
        <f>SUMIFS('OP Units'!F:F,'OP Units'!$A:$A,$D345)</f>
        <v>0</v>
      </c>
      <c r="AY345" s="11">
        <f>SUMIFS('OP Units'!G:G,'OP Units'!$A:$A,$D345)</f>
        <v>0</v>
      </c>
      <c r="AZ345" s="11">
        <f>SUMIFS('OP Units'!H:H,'OP Units'!$A:$A,$D345)</f>
        <v>0</v>
      </c>
      <c r="BA345" s="11">
        <f>SUMIFS('OP Units'!I:I,'OP Units'!$A:$A,$D345)</f>
        <v>0</v>
      </c>
      <c r="BB345" s="11">
        <f>SUMIFS('OP Units'!J:J,'OP Units'!$A:$A,$D345)</f>
        <v>0</v>
      </c>
      <c r="BC345" s="11">
        <f>SUMIFS('OP Units'!K:K,'OP Units'!$A:$A,$D345)</f>
        <v>0</v>
      </c>
      <c r="BD345" s="11">
        <f>SUMIFS('OP Units'!L:L,'OP Units'!$A:$A,$D345)</f>
        <v>0</v>
      </c>
      <c r="BE345" s="11">
        <f>SUMIFS('OP Units'!M:M,'OP Units'!$A:$A,$D345)</f>
        <v>0</v>
      </c>
      <c r="BF345" s="11">
        <f>SUMIFS('OP Units'!N:N,'OP Units'!$A:$A,$D345)</f>
        <v>0</v>
      </c>
      <c r="BG345" s="11">
        <f>SUMIFS('OP Units'!O:O,'OP Units'!$A:$A,$D345)</f>
        <v>0</v>
      </c>
      <c r="BH345" s="11">
        <f>SUMIFS('OP Units'!P:P,'OP Units'!$A:$A,$D345)</f>
        <v>0</v>
      </c>
      <c r="BI345" s="1"/>
      <c r="BJ345" s="12" t="str">
        <f>IFERROR((SUMIFS('OP Units'!E:E,'OP Units'!$A:$A,$D345)-SUMIFS('Forecast Data'!$H:$H,'Forecast Data'!$C:$C,BJ$6,'Forecast Data'!$B:$B,$D345))/SUMIFS('Forecast Data'!$H:$H,'Forecast Data'!$C:$C,BJ$6,'Forecast Data'!$B:$B,$D345),"")</f>
        <v/>
      </c>
      <c r="BK345" s="12" t="str">
        <f>IFERROR((SUMIFS('OP Units'!F:F,'OP Units'!$A:$A,$D345)-SUMIFS('Forecast Data'!$H:$H,'Forecast Data'!$C:$C,BK$6,'Forecast Data'!$B:$B,$D345))/SUMIFS('Forecast Data'!$H:$H,'Forecast Data'!$C:$C,BK$6,'Forecast Data'!$B:$B,$D345),"")</f>
        <v/>
      </c>
      <c r="BL345" s="12" t="str">
        <f>IFERROR((SUMIFS('OP Units'!G:G,'OP Units'!$A:$A,$D345)-SUMIFS('Forecast Data'!$H:$H,'Forecast Data'!$C:$C,BL$6,'Forecast Data'!$B:$B,$D345))/SUMIFS('Forecast Data'!$H:$H,'Forecast Data'!$C:$C,BL$6,'Forecast Data'!$B:$B,$D345),"")</f>
        <v/>
      </c>
      <c r="BM345" s="12" t="str">
        <f>IFERROR((SUMIFS('OP Units'!H:H,'OP Units'!$A:$A,$D345)-SUMIFS('Forecast Data'!$H:$H,'Forecast Data'!$C:$C,BM$6,'Forecast Data'!$B:$B,$D345))/SUMIFS('Forecast Data'!$H:$H,'Forecast Data'!$C:$C,BM$6,'Forecast Data'!$B:$B,$D345),"")</f>
        <v/>
      </c>
      <c r="BN345" s="12" t="str">
        <f>IFERROR((SUMIFS('OP Units'!I:I,'OP Units'!$A:$A,$D345)-SUMIFS('Forecast Data'!$H:$H,'Forecast Data'!$C:$C,BN$6,'Forecast Data'!$B:$B,$D345))/SUMIFS('Forecast Data'!$H:$H,'Forecast Data'!$C:$C,BN$6,'Forecast Data'!$B:$B,$D345),"")</f>
        <v/>
      </c>
      <c r="BO345" s="12" t="str">
        <f>IFERROR((SUMIFS('OP Units'!J:J,'OP Units'!$A:$A,$D345)-SUMIFS('Forecast Data'!$H:$H,'Forecast Data'!$C:$C,BO$6,'Forecast Data'!$B:$B,$D345))/SUMIFS('Forecast Data'!$H:$H,'Forecast Data'!$C:$C,BO$6,'Forecast Data'!$B:$B,$D345),"")</f>
        <v/>
      </c>
      <c r="BP345" s="12" t="str">
        <f>IFERROR((SUMIFS('OP Units'!K:K,'OP Units'!$A:$A,$D345)-SUMIFS('Forecast Data'!$H:$H,'Forecast Data'!$C:$C,BP$6,'Forecast Data'!$B:$B,$D345))/SUMIFS('Forecast Data'!$H:$H,'Forecast Data'!$C:$C,BP$6,'Forecast Data'!$B:$B,$D345),"")</f>
        <v/>
      </c>
      <c r="BQ345" s="12" t="str">
        <f>IFERROR((SUMIFS('OP Units'!L:L,'OP Units'!$A:$A,$D345)-SUMIFS('Forecast Data'!$H:$H,'Forecast Data'!$C:$C,BQ$6,'Forecast Data'!$B:$B,$D345))/SUMIFS('Forecast Data'!$H:$H,'Forecast Data'!$C:$C,BQ$6,'Forecast Data'!$B:$B,$D345),"")</f>
        <v/>
      </c>
      <c r="BR345" s="12" t="str">
        <f>IFERROR((SUMIFS('OP Units'!M:M,'OP Units'!$A:$A,$D345)-SUMIFS('Forecast Data'!$H:$H,'Forecast Data'!$C:$C,BR$6,'Forecast Data'!$B:$B,$D345))/SUMIFS('Forecast Data'!$H:$H,'Forecast Data'!$C:$C,BR$6,'Forecast Data'!$B:$B,$D345),"")</f>
        <v/>
      </c>
      <c r="BS345" s="12" t="str">
        <f>IFERROR((SUMIFS('OP Units'!N:N,'OP Units'!$A:$A,$D345)-SUMIFS('Forecast Data'!$H:$H,'Forecast Data'!$C:$C,BS$6,'Forecast Data'!$B:$B,$D345))/SUMIFS('Forecast Data'!$H:$H,'Forecast Data'!$C:$C,BS$6,'Forecast Data'!$B:$B,$D345),"")</f>
        <v/>
      </c>
      <c r="BT345" s="12" t="str">
        <f>IFERROR((SUMIFS('OP Units'!O:O,'OP Units'!$A:$A,$D345)-SUMIFS('Forecast Data'!$H:$H,'Forecast Data'!$C:$C,BT$6,'Forecast Data'!$B:$B,$D345))/SUMIFS('Forecast Data'!$H:$H,'Forecast Data'!$C:$C,BT$6,'Forecast Data'!$B:$B,$D345),"")</f>
        <v/>
      </c>
      <c r="BU345" s="12" t="str">
        <f>IFERROR((SUMIFS('OP Units'!P:P,'OP Units'!$A:$A,$D345)-SUMIFS('Forecast Data'!$H:$H,'Forecast Data'!$C:$C,BU$6,'Forecast Data'!$B:$B,$D345))/SUMIFS('Forecast Data'!$H:$H,'Forecast Data'!$C:$C,BU$6,'Forecast Data'!$B:$B,$D345),"")</f>
        <v/>
      </c>
      <c r="BV345" s="12"/>
      <c r="BW345" s="11">
        <f>(SUMIFS('Forecast Data'!H:H,'Forecast Data'!B:B,D345,'Forecast Data'!C:C,BK$6)+SUMIFS('Forecast Data'!H:H,'Forecast Data'!B:B,D345,'Forecast Data'!C:C,BL$6)+SUMIFS('Forecast Data'!H:H,'Forecast Data'!B:B,D345,'Forecast Data'!C:C,BM$6)+SUMIFS('Forecast Data'!H:H,'Forecast Data'!B:B,D345,'Forecast Data'!C:C,BN$6)+SUMIFS('Forecast Data'!H:H,'Forecast Data'!B:B,D345,'Forecast Data'!C:C,BO$6)+SUMIFS('Forecast Data'!H:H,'Forecast Data'!B:B,D345,'Forecast Data'!C:C,BP$6)+SUMIFS('Forecast Data'!H:H,'Forecast Data'!B:B,D345,'Forecast Data'!C:C,BQ$6)+SUMIFS('Forecast Data'!H:H,'Forecast Data'!B:B,D345,'Forecast Data'!C:C,BJ$6))/8</f>
        <v>0</v>
      </c>
      <c r="BX345" s="12" t="str">
        <f>IFERROR((SUM(W345:AD345)-(SUMIFS('Forecast Data'!H:H,'Forecast Data'!B:B,B345,'Forecast Data'!C:C,BJ$6)+SUMIFS('Forecast Data'!H:H,'Forecast Data'!B:B,B345,'Forecast Data'!C:C,BK$6)+SUMIFS('Forecast Data'!H:H,'Forecast Data'!B:B,B345,'Forecast Data'!C:C,BL$6)+SUMIFS('Forecast Data'!H:H,'Forecast Data'!B:B,B345,'Forecast Data'!C:C,BM$6)+SUMIFS('Forecast Data'!H:H,'Forecast Data'!B:B,B345,'Forecast Data'!C:C,BN$6)+SUMIFS('Forecast Data'!H:H,'Forecast Data'!B:B,B345,'Forecast Data'!C:C,BO$6)+SUMIFS('Forecast Data'!H:H,'Forecast Data'!B:B,B345,'Forecast Data'!C:C,BP$6)+SUMIFS('Forecast Data'!H:H,'Forecast Data'!B:B,B345,'Forecast Data'!C:C,BQ$6)))/(SUMIFS('Forecast Data'!H:H,'Forecast Data'!B:B,B345,'Forecast Data'!C:C,BJ$6)+SUMIFS('Forecast Data'!H:H,'Forecast Data'!B:B,B345,'Forecast Data'!C:C,BK$6)+SUMIFS('Forecast Data'!H:H,'Forecast Data'!B:B,B345,'Forecast Data'!C:C,BL$6)+SUMIFS('Forecast Data'!H:H,'Forecast Data'!B:B,B345,'Forecast Data'!C:C,BM$6)+SUMIFS('Forecast Data'!H:H,'Forecast Data'!B:B,B345,'Forecast Data'!C:C,BN$6)+SUMIFS('Forecast Data'!H:H,'Forecast Data'!B:B,B345,'Forecast Data'!C:C,BO$6)+SUMIFS('Forecast Data'!H:H,'Forecast Data'!B:B,B345,'Forecast Data'!C:C,BP$6)+SUMIFS('Forecast Data'!H:H,'Forecast Data'!B:B,B345,'Forecast Data'!C:C,BQ$6)),"")</f>
        <v/>
      </c>
      <c r="BY345" s="12">
        <f t="shared" si="68"/>
        <v>0</v>
      </c>
      <c r="BZ345" s="16">
        <f t="shared" si="69"/>
        <v>0</v>
      </c>
      <c r="CA345" s="13">
        <f t="shared" si="70"/>
        <v>0</v>
      </c>
      <c r="CB345" s="12">
        <f t="shared" si="71"/>
        <v>0</v>
      </c>
      <c r="CC345" s="12"/>
      <c r="CD345" s="11">
        <f>(SUMIFS('Forecast Data'!H:H,'Forecast Data'!B:B,D345,'Forecast Data'!C:C,BK$6)+SUMIFS('Forecast Data'!H:H,'Forecast Data'!B:B,D345,'Forecast Data'!C:C,BL$6)+SUMIFS('Forecast Data'!H:H,'Forecast Data'!B:B,D345,'Forecast Data'!C:C,BM$6)+SUMIFS('Forecast Data'!H:H,'Forecast Data'!B:B,D345,'Forecast Data'!C:C,BJ$6))/4</f>
        <v>0</v>
      </c>
      <c r="CE345" s="12" t="str">
        <f>IFERROR((SUM(W345:Z345)-(SUMIFS('Forecast Data'!H:H,'Forecast Data'!B:B,D345,'Forecast Data'!C:C,BJ$6)+SUMIFS('Forecast Data'!H:H,'Forecast Data'!B:B,D345,'Forecast Data'!C:C,BK$6)+SUMIFS('Forecast Data'!H:H,'Forecast Data'!B:B,D345,'Forecast Data'!C:C,BL$6)+SUMIFS('Forecast Data'!H:H,'Forecast Data'!B:B,D345,'Forecast Data'!C:C,BM$6)))/(SUMIFS('Forecast Data'!H:H,'Forecast Data'!B:B,D345,'Forecast Data'!C:C,BJ$6)+SUMIFS('Forecast Data'!H:H,'Forecast Data'!B:B,D345,'Forecast Data'!C:C,BK$6)+SUMIFS('Forecast Data'!H:H,'Forecast Data'!B:B,D345,'Forecast Data'!C:C,BL$6)+SUMIFS('Forecast Data'!H:H,'Forecast Data'!B:B,D345,'Forecast Data'!C:C,BM$6)),"")</f>
        <v/>
      </c>
      <c r="CF345" s="12">
        <f t="shared" si="72"/>
        <v>0</v>
      </c>
      <c r="CG345" s="12">
        <f t="shared" si="73"/>
        <v>0</v>
      </c>
      <c r="CH345" s="13">
        <f t="shared" si="74"/>
        <v>0</v>
      </c>
      <c r="CI345" s="13"/>
    </row>
    <row r="346" spans="1:87" ht="13.2">
      <c r="A346" s="1"/>
      <c r="B346" t="str">
        <f t="shared" si="75"/>
        <v>JAKTRX</v>
      </c>
      <c r="D346" t="s">
        <v>378</v>
      </c>
      <c r="E346" s="11">
        <f>SUMIFS('Fin Data'!F:F,'Fin Data'!A:A,D346)</f>
        <v>0</v>
      </c>
      <c r="F346" s="11">
        <f>SUMIFS('Fin Data with 6 week hist'!I:I,'Fin Data with 6 week hist'!$A:$A,$D346)</f>
        <v>0</v>
      </c>
      <c r="G346" s="11">
        <f>SUMIFS('Fin Data with 6 week hist'!J:J,'Fin Data with 6 week hist'!$A:$A,$D346)</f>
        <v>0</v>
      </c>
      <c r="H346" s="11">
        <f>SUMIFS('Fin Data with 6 week hist'!K:K,'Fin Data with 6 week hist'!$A:$A,$D346)+SUMIFS('Unit Cancellations'!D:D,'Unit Cancellations'!$B:$B,$D346)</f>
        <v>0</v>
      </c>
      <c r="I346" s="11">
        <f>SUMIFS('Fin Data with 6 week hist'!L:L,'Fin Data with 6 week hist'!$A:$A,$D346)+SUMIFS('Unit Cancellations'!E:E,'Unit Cancellations'!$B:$B,$D346)</f>
        <v>0</v>
      </c>
      <c r="J346" s="11">
        <f>SUMIFS('Fin Data with 6 week hist'!M:M,'Fin Data with 6 week hist'!$A:$A,$D346)+SUMIFS('Unit Cancellations'!F:F,'Unit Cancellations'!$B:$B,$D346)</f>
        <v>0</v>
      </c>
      <c r="K346" s="11">
        <f>SUMIFS('Fin Data with 6 week hist'!N:N,'Fin Data with 6 week hist'!$A:$A,$D346)+SUMIFS('Unit Cancellations'!G:G,'Unit Cancellations'!$B:$B,$D346)</f>
        <v>0</v>
      </c>
      <c r="L346" s="11">
        <f>SUMIFS('Fin Data'!AN:AN,'Fin Data'!A:A,D346)</f>
        <v>0</v>
      </c>
      <c r="M346" s="12">
        <f>IFERROR(SUMIFS('Fin Data'!AO:AO,'Fin Data'!A:A,D346),"")</f>
        <v>0</v>
      </c>
      <c r="N346" s="1"/>
      <c r="O346" s="11">
        <f t="shared" si="63"/>
        <v>0</v>
      </c>
      <c r="P346" s="12" t="str">
        <f t="shared" si="64"/>
        <v/>
      </c>
      <c r="Q346" s="1"/>
      <c r="R346" s="11">
        <f t="shared" si="65"/>
        <v>0</v>
      </c>
      <c r="S346" s="12" t="str">
        <f t="shared" si="66"/>
        <v/>
      </c>
      <c r="T346" s="11">
        <f t="shared" si="67"/>
        <v>0</v>
      </c>
      <c r="U346" s="1" t="e">
        <f t="shared" si="76"/>
        <v>#REF!</v>
      </c>
      <c r="V346" s="1"/>
      <c r="W346" s="11">
        <f>SUMIFS('Forecast Data'!$D:$D,'Forecast Data'!$C:$C,W$6,'Forecast Data'!$B:$B,$D346)</f>
        <v>0</v>
      </c>
      <c r="X346" s="11">
        <f>SUMIFS('Forecast Data'!$D:$D,'Forecast Data'!$C:$C,X$6,'Forecast Data'!$B:$B,$D346)</f>
        <v>0</v>
      </c>
      <c r="Y346" s="11">
        <f>SUMIFS('Forecast Data'!$D:$D,'Forecast Data'!$C:$C,Y$6,'Forecast Data'!$B:$B,$D346)</f>
        <v>0</v>
      </c>
      <c r="Z346" s="11">
        <f>SUMIFS('Forecast Data'!$D:$D,'Forecast Data'!$C:$C,Z$6,'Forecast Data'!$B:$B,$D346)</f>
        <v>0</v>
      </c>
      <c r="AA346" s="11">
        <f>SUMIFS('Forecast Data'!$D:$D,'Forecast Data'!$C:$C,AA$6,'Forecast Data'!$B:$B,$D346)</f>
        <v>0</v>
      </c>
      <c r="AB346" s="11">
        <f>SUMIFS('Forecast Data'!$D:$D,'Forecast Data'!$C:$C,AB$6,'Forecast Data'!$B:$B,$D346)</f>
        <v>0</v>
      </c>
      <c r="AC346" s="11">
        <f>SUMIFS('Forecast Data'!$D:$D,'Forecast Data'!$C:$C,AC$6,'Forecast Data'!$B:$B,$D346)</f>
        <v>0</v>
      </c>
      <c r="AD346" s="11">
        <f>SUMIFS('Forecast Data'!$D:$D,'Forecast Data'!$C:$C,AD$6,'Forecast Data'!$B:$B,$D346)</f>
        <v>0</v>
      </c>
      <c r="AE346" s="11">
        <f>SUMIFS('Forecast Data'!$D:$D,'Forecast Data'!$C:$C,AE$6,'Forecast Data'!$B:$B,$D346)</f>
        <v>0</v>
      </c>
      <c r="AF346" s="11">
        <f>SUMIFS('Forecast Data'!$D:$D,'Forecast Data'!$C:$C,AF$6,'Forecast Data'!$B:$B,$D346)</f>
        <v>0</v>
      </c>
      <c r="AG346" s="11">
        <f>SUMIFS('Forecast Data'!$D:$D,'Forecast Data'!$C:$C,AG$6,'Forecast Data'!$B:$B,$D346)</f>
        <v>0</v>
      </c>
      <c r="AH346" s="11">
        <f>SUMIFS('Forecast Data'!$D:$D,'Forecast Data'!$C:$C,AH$6,'Forecast Data'!$B:$B,$D346)</f>
        <v>0</v>
      </c>
      <c r="AI346" s="1"/>
      <c r="AJ346" s="12" t="str">
        <f>IF(SUMIFS('Forecast Data'!$E:$E,'Forecast Data'!$C:$C,AJ$6,'Forecast Data'!$B:$B,$D346)=0,"",SUMIFS('Forecast Data'!$E:$E,'Forecast Data'!$C:$C,AJ$6,'Forecast Data'!$B:$B,$D346))</f>
        <v/>
      </c>
      <c r="AK346" s="12" t="str">
        <f>IF(SUMIFS('Forecast Data'!$E:$E,'Forecast Data'!$C:$C,AK$6,'Forecast Data'!$B:$B,$D346)=0,"",SUMIFS('Forecast Data'!$E:$E,'Forecast Data'!$C:$C,AK$6,'Forecast Data'!$B:$B,$D346))</f>
        <v/>
      </c>
      <c r="AL346" s="12" t="str">
        <f>IF(SUMIFS('Forecast Data'!$E:$E,'Forecast Data'!$C:$C,AL$6,'Forecast Data'!$B:$B,$D346)=0,"",SUMIFS('Forecast Data'!$E:$E,'Forecast Data'!$C:$C,AL$6,'Forecast Data'!$B:$B,$D346))</f>
        <v/>
      </c>
      <c r="AM346" s="12" t="str">
        <f>IF(SUMIFS('Forecast Data'!$E:$E,'Forecast Data'!$C:$C,AM$6,'Forecast Data'!$B:$B,$D346)=0,"",SUMIFS('Forecast Data'!$E:$E,'Forecast Data'!$C:$C,AM$6,'Forecast Data'!$B:$B,$D346))</f>
        <v/>
      </c>
      <c r="AN346" s="12" t="str">
        <f>IF(SUMIFS('Forecast Data'!$E:$E,'Forecast Data'!$C:$C,AN$6,'Forecast Data'!$B:$B,$D346)=0,"",SUMIFS('Forecast Data'!$E:$E,'Forecast Data'!$C:$C,AN$6,'Forecast Data'!$B:$B,$D346))</f>
        <v/>
      </c>
      <c r="AO346" s="12" t="str">
        <f>IF(SUMIFS('Forecast Data'!$E:$E,'Forecast Data'!$C:$C,AO$6,'Forecast Data'!$B:$B,$D346)=0,"",SUMIFS('Forecast Data'!$E:$E,'Forecast Data'!$C:$C,AO$6,'Forecast Data'!$B:$B,$D346))</f>
        <v/>
      </c>
      <c r="AP346" s="12" t="str">
        <f>IF(SUMIFS('Forecast Data'!$E:$E,'Forecast Data'!$C:$C,AP$6,'Forecast Data'!$B:$B,$D346)=0,"",SUMIFS('Forecast Data'!$E:$E,'Forecast Data'!$C:$C,AP$6,'Forecast Data'!$B:$B,$D346))</f>
        <v/>
      </c>
      <c r="AQ346" s="12" t="str">
        <f>IF(SUMIFS('Forecast Data'!$E:$E,'Forecast Data'!$C:$C,AQ$6,'Forecast Data'!$B:$B,$D346)=0,"",SUMIFS('Forecast Data'!$E:$E,'Forecast Data'!$C:$C,AQ$6,'Forecast Data'!$B:$B,$D346))</f>
        <v/>
      </c>
      <c r="AR346" s="12" t="str">
        <f>IF(SUMIFS('Forecast Data'!$E:$E,'Forecast Data'!$C:$C,AR$6,'Forecast Data'!$B:$B,$D346)=0,"",SUMIFS('Forecast Data'!$E:$E,'Forecast Data'!$C:$C,AR$6,'Forecast Data'!$B:$B,$D346))</f>
        <v/>
      </c>
      <c r="AS346" s="12" t="str">
        <f>IF(SUMIFS('Forecast Data'!$E:$E,'Forecast Data'!$C:$C,AS$6,'Forecast Data'!$B:$B,$D346)=0,"",SUMIFS('Forecast Data'!$E:$E,'Forecast Data'!$C:$C,AS$6,'Forecast Data'!$B:$B,$D346))</f>
        <v/>
      </c>
      <c r="AT346" s="12" t="str">
        <f>IF(SUMIFS('Forecast Data'!$E:$E,'Forecast Data'!$C:$C,AT$6,'Forecast Data'!$B:$B,$D346)=0,"",SUMIFS('Forecast Data'!$E:$E,'Forecast Data'!$C:$C,AT$6,'Forecast Data'!$B:$B,$D346))</f>
        <v/>
      </c>
      <c r="AU346" s="12" t="str">
        <f>IF(SUMIFS('Forecast Data'!$E:$E,'Forecast Data'!$C:$C,AU$6,'Forecast Data'!$B:$B,$D346)=0,"",SUMIFS('Forecast Data'!$E:$E,'Forecast Data'!$C:$C,AU$6,'Forecast Data'!$B:$B,$D346))</f>
        <v/>
      </c>
      <c r="AV346" s="1"/>
      <c r="AW346" s="11">
        <f>SUMIFS('OP Units'!E:E,'OP Units'!$A:$A,$D346)</f>
        <v>0</v>
      </c>
      <c r="AX346" s="11">
        <f>SUMIFS('OP Units'!F:F,'OP Units'!$A:$A,$D346)</f>
        <v>0</v>
      </c>
      <c r="AY346" s="11">
        <f>SUMIFS('OP Units'!G:G,'OP Units'!$A:$A,$D346)</f>
        <v>0</v>
      </c>
      <c r="AZ346" s="11">
        <f>SUMIFS('OP Units'!H:H,'OP Units'!$A:$A,$D346)</f>
        <v>0</v>
      </c>
      <c r="BA346" s="11">
        <f>SUMIFS('OP Units'!I:I,'OP Units'!$A:$A,$D346)</f>
        <v>0</v>
      </c>
      <c r="BB346" s="11">
        <f>SUMIFS('OP Units'!J:J,'OP Units'!$A:$A,$D346)</f>
        <v>0</v>
      </c>
      <c r="BC346" s="11">
        <f>SUMIFS('OP Units'!K:K,'OP Units'!$A:$A,$D346)</f>
        <v>0</v>
      </c>
      <c r="BD346" s="11">
        <f>SUMIFS('OP Units'!L:L,'OP Units'!$A:$A,$D346)</f>
        <v>0</v>
      </c>
      <c r="BE346" s="11">
        <f>SUMIFS('OP Units'!M:M,'OP Units'!$A:$A,$D346)</f>
        <v>0</v>
      </c>
      <c r="BF346" s="11">
        <f>SUMIFS('OP Units'!N:N,'OP Units'!$A:$A,$D346)</f>
        <v>0</v>
      </c>
      <c r="BG346" s="11">
        <f>SUMIFS('OP Units'!O:O,'OP Units'!$A:$A,$D346)</f>
        <v>0</v>
      </c>
      <c r="BH346" s="11">
        <f>SUMIFS('OP Units'!P:P,'OP Units'!$A:$A,$D346)</f>
        <v>0</v>
      </c>
      <c r="BI346" s="1"/>
      <c r="BJ346" s="12" t="str">
        <f>IFERROR((SUMIFS('OP Units'!E:E,'OP Units'!$A:$A,$D346)-SUMIFS('Forecast Data'!$H:$H,'Forecast Data'!$C:$C,BJ$6,'Forecast Data'!$B:$B,$D346))/SUMIFS('Forecast Data'!$H:$H,'Forecast Data'!$C:$C,BJ$6,'Forecast Data'!$B:$B,$D346),"")</f>
        <v/>
      </c>
      <c r="BK346" s="12" t="str">
        <f>IFERROR((SUMIFS('OP Units'!F:F,'OP Units'!$A:$A,$D346)-SUMIFS('Forecast Data'!$H:$H,'Forecast Data'!$C:$C,BK$6,'Forecast Data'!$B:$B,$D346))/SUMIFS('Forecast Data'!$H:$H,'Forecast Data'!$C:$C,BK$6,'Forecast Data'!$B:$B,$D346),"")</f>
        <v/>
      </c>
      <c r="BL346" s="12" t="str">
        <f>IFERROR((SUMIFS('OP Units'!G:G,'OP Units'!$A:$A,$D346)-SUMIFS('Forecast Data'!$H:$H,'Forecast Data'!$C:$C,BL$6,'Forecast Data'!$B:$B,$D346))/SUMIFS('Forecast Data'!$H:$H,'Forecast Data'!$C:$C,BL$6,'Forecast Data'!$B:$B,$D346),"")</f>
        <v/>
      </c>
      <c r="BM346" s="12" t="str">
        <f>IFERROR((SUMIFS('OP Units'!H:H,'OP Units'!$A:$A,$D346)-SUMIFS('Forecast Data'!$H:$H,'Forecast Data'!$C:$C,BM$6,'Forecast Data'!$B:$B,$D346))/SUMIFS('Forecast Data'!$H:$H,'Forecast Data'!$C:$C,BM$6,'Forecast Data'!$B:$B,$D346),"")</f>
        <v/>
      </c>
      <c r="BN346" s="12" t="str">
        <f>IFERROR((SUMIFS('OP Units'!I:I,'OP Units'!$A:$A,$D346)-SUMIFS('Forecast Data'!$H:$H,'Forecast Data'!$C:$C,BN$6,'Forecast Data'!$B:$B,$D346))/SUMIFS('Forecast Data'!$H:$H,'Forecast Data'!$C:$C,BN$6,'Forecast Data'!$B:$B,$D346),"")</f>
        <v/>
      </c>
      <c r="BO346" s="12" t="str">
        <f>IFERROR((SUMIFS('OP Units'!J:J,'OP Units'!$A:$A,$D346)-SUMIFS('Forecast Data'!$H:$H,'Forecast Data'!$C:$C,BO$6,'Forecast Data'!$B:$B,$D346))/SUMIFS('Forecast Data'!$H:$H,'Forecast Data'!$C:$C,BO$6,'Forecast Data'!$B:$B,$D346),"")</f>
        <v/>
      </c>
      <c r="BP346" s="12" t="str">
        <f>IFERROR((SUMIFS('OP Units'!K:K,'OP Units'!$A:$A,$D346)-SUMIFS('Forecast Data'!$H:$H,'Forecast Data'!$C:$C,BP$6,'Forecast Data'!$B:$B,$D346))/SUMIFS('Forecast Data'!$H:$H,'Forecast Data'!$C:$C,BP$6,'Forecast Data'!$B:$B,$D346),"")</f>
        <v/>
      </c>
      <c r="BQ346" s="12" t="str">
        <f>IFERROR((SUMIFS('OP Units'!L:L,'OP Units'!$A:$A,$D346)-SUMIFS('Forecast Data'!$H:$H,'Forecast Data'!$C:$C,BQ$6,'Forecast Data'!$B:$B,$D346))/SUMIFS('Forecast Data'!$H:$H,'Forecast Data'!$C:$C,BQ$6,'Forecast Data'!$B:$B,$D346),"")</f>
        <v/>
      </c>
      <c r="BR346" s="12" t="str">
        <f>IFERROR((SUMIFS('OP Units'!M:M,'OP Units'!$A:$A,$D346)-SUMIFS('Forecast Data'!$H:$H,'Forecast Data'!$C:$C,BR$6,'Forecast Data'!$B:$B,$D346))/SUMIFS('Forecast Data'!$H:$H,'Forecast Data'!$C:$C,BR$6,'Forecast Data'!$B:$B,$D346),"")</f>
        <v/>
      </c>
      <c r="BS346" s="12" t="str">
        <f>IFERROR((SUMIFS('OP Units'!N:N,'OP Units'!$A:$A,$D346)-SUMIFS('Forecast Data'!$H:$H,'Forecast Data'!$C:$C,BS$6,'Forecast Data'!$B:$B,$D346))/SUMIFS('Forecast Data'!$H:$H,'Forecast Data'!$C:$C,BS$6,'Forecast Data'!$B:$B,$D346),"")</f>
        <v/>
      </c>
      <c r="BT346" s="12" t="str">
        <f>IFERROR((SUMIFS('OP Units'!O:O,'OP Units'!$A:$A,$D346)-SUMIFS('Forecast Data'!$H:$H,'Forecast Data'!$C:$C,BT$6,'Forecast Data'!$B:$B,$D346))/SUMIFS('Forecast Data'!$H:$H,'Forecast Data'!$C:$C,BT$6,'Forecast Data'!$B:$B,$D346),"")</f>
        <v/>
      </c>
      <c r="BU346" s="12" t="str">
        <f>IFERROR((SUMIFS('OP Units'!P:P,'OP Units'!$A:$A,$D346)-SUMIFS('Forecast Data'!$H:$H,'Forecast Data'!$C:$C,BU$6,'Forecast Data'!$B:$B,$D346))/SUMIFS('Forecast Data'!$H:$H,'Forecast Data'!$C:$C,BU$6,'Forecast Data'!$B:$B,$D346),"")</f>
        <v/>
      </c>
      <c r="BV346" s="12"/>
      <c r="BW346" s="11">
        <f>(SUMIFS('Forecast Data'!H:H,'Forecast Data'!B:B,D346,'Forecast Data'!C:C,BK$6)+SUMIFS('Forecast Data'!H:H,'Forecast Data'!B:B,D346,'Forecast Data'!C:C,BL$6)+SUMIFS('Forecast Data'!H:H,'Forecast Data'!B:B,D346,'Forecast Data'!C:C,BM$6)+SUMIFS('Forecast Data'!H:H,'Forecast Data'!B:B,D346,'Forecast Data'!C:C,BN$6)+SUMIFS('Forecast Data'!H:H,'Forecast Data'!B:B,D346,'Forecast Data'!C:C,BO$6)+SUMIFS('Forecast Data'!H:H,'Forecast Data'!B:B,D346,'Forecast Data'!C:C,BP$6)+SUMIFS('Forecast Data'!H:H,'Forecast Data'!B:B,D346,'Forecast Data'!C:C,BQ$6)+SUMIFS('Forecast Data'!H:H,'Forecast Data'!B:B,D346,'Forecast Data'!C:C,BJ$6))/8</f>
        <v>0</v>
      </c>
      <c r="BX346" s="12" t="str">
        <f>IFERROR((SUM(W346:AD346)-(SUMIFS('Forecast Data'!H:H,'Forecast Data'!B:B,B346,'Forecast Data'!C:C,BJ$6)+SUMIFS('Forecast Data'!H:H,'Forecast Data'!B:B,B346,'Forecast Data'!C:C,BK$6)+SUMIFS('Forecast Data'!H:H,'Forecast Data'!B:B,B346,'Forecast Data'!C:C,BL$6)+SUMIFS('Forecast Data'!H:H,'Forecast Data'!B:B,B346,'Forecast Data'!C:C,BM$6)+SUMIFS('Forecast Data'!H:H,'Forecast Data'!B:B,B346,'Forecast Data'!C:C,BN$6)+SUMIFS('Forecast Data'!H:H,'Forecast Data'!B:B,B346,'Forecast Data'!C:C,BO$6)+SUMIFS('Forecast Data'!H:H,'Forecast Data'!B:B,B346,'Forecast Data'!C:C,BP$6)+SUMIFS('Forecast Data'!H:H,'Forecast Data'!B:B,B346,'Forecast Data'!C:C,BQ$6)))/(SUMIFS('Forecast Data'!H:H,'Forecast Data'!B:B,B346,'Forecast Data'!C:C,BJ$6)+SUMIFS('Forecast Data'!H:H,'Forecast Data'!B:B,B346,'Forecast Data'!C:C,BK$6)+SUMIFS('Forecast Data'!H:H,'Forecast Data'!B:B,B346,'Forecast Data'!C:C,BL$6)+SUMIFS('Forecast Data'!H:H,'Forecast Data'!B:B,B346,'Forecast Data'!C:C,BM$6)+SUMIFS('Forecast Data'!H:H,'Forecast Data'!B:B,B346,'Forecast Data'!C:C,BN$6)+SUMIFS('Forecast Data'!H:H,'Forecast Data'!B:B,B346,'Forecast Data'!C:C,BO$6)+SUMIFS('Forecast Data'!H:H,'Forecast Data'!B:B,B346,'Forecast Data'!C:C,BP$6)+SUMIFS('Forecast Data'!H:H,'Forecast Data'!B:B,B346,'Forecast Data'!C:C,BQ$6)),"")</f>
        <v/>
      </c>
      <c r="BY346" s="12">
        <f t="shared" si="68"/>
        <v>0</v>
      </c>
      <c r="BZ346" s="16">
        <f t="shared" si="69"/>
        <v>0</v>
      </c>
      <c r="CA346" s="13">
        <f t="shared" si="70"/>
        <v>0</v>
      </c>
      <c r="CB346" s="12">
        <f t="shared" si="71"/>
        <v>0</v>
      </c>
      <c r="CC346" s="12"/>
      <c r="CD346" s="11">
        <f>(SUMIFS('Forecast Data'!H:H,'Forecast Data'!B:B,D346,'Forecast Data'!C:C,BK$6)+SUMIFS('Forecast Data'!H:H,'Forecast Data'!B:B,D346,'Forecast Data'!C:C,BL$6)+SUMIFS('Forecast Data'!H:H,'Forecast Data'!B:B,D346,'Forecast Data'!C:C,BM$6)+SUMIFS('Forecast Data'!H:H,'Forecast Data'!B:B,D346,'Forecast Data'!C:C,BJ$6))/4</f>
        <v>0</v>
      </c>
      <c r="CE346" s="12" t="str">
        <f>IFERROR((SUM(W346:Z346)-(SUMIFS('Forecast Data'!H:H,'Forecast Data'!B:B,D346,'Forecast Data'!C:C,BJ$6)+SUMIFS('Forecast Data'!H:H,'Forecast Data'!B:B,D346,'Forecast Data'!C:C,BK$6)+SUMIFS('Forecast Data'!H:H,'Forecast Data'!B:B,D346,'Forecast Data'!C:C,BL$6)+SUMIFS('Forecast Data'!H:H,'Forecast Data'!B:B,D346,'Forecast Data'!C:C,BM$6)))/(SUMIFS('Forecast Data'!H:H,'Forecast Data'!B:B,D346,'Forecast Data'!C:C,BJ$6)+SUMIFS('Forecast Data'!H:H,'Forecast Data'!B:B,D346,'Forecast Data'!C:C,BK$6)+SUMIFS('Forecast Data'!H:H,'Forecast Data'!B:B,D346,'Forecast Data'!C:C,BL$6)+SUMIFS('Forecast Data'!H:H,'Forecast Data'!B:B,D346,'Forecast Data'!C:C,BM$6)),"")</f>
        <v/>
      </c>
      <c r="CF346" s="12">
        <f t="shared" si="72"/>
        <v>0</v>
      </c>
      <c r="CG346" s="12">
        <f t="shared" si="73"/>
        <v>0</v>
      </c>
      <c r="CH346" s="13">
        <f t="shared" si="74"/>
        <v>0</v>
      </c>
      <c r="CI346" s="13"/>
    </row>
    <row r="347" spans="1:87" ht="13.2">
      <c r="A347" s="1"/>
      <c r="B347" t="str">
        <f t="shared" si="75"/>
        <v>JDE</v>
      </c>
      <c r="D347" t="s">
        <v>379</v>
      </c>
      <c r="E347" s="11">
        <f>SUMIFS('Fin Data'!F:F,'Fin Data'!A:A,D347)</f>
        <v>0</v>
      </c>
      <c r="F347" s="11">
        <f>SUMIFS('Fin Data with 6 week hist'!I:I,'Fin Data with 6 week hist'!$A:$A,$D347)</f>
        <v>0</v>
      </c>
      <c r="G347" s="11">
        <f>SUMIFS('Fin Data with 6 week hist'!J:J,'Fin Data with 6 week hist'!$A:$A,$D347)</f>
        <v>0</v>
      </c>
      <c r="H347" s="11">
        <f>SUMIFS('Fin Data with 6 week hist'!K:K,'Fin Data with 6 week hist'!$A:$A,$D347)+SUMIFS('Unit Cancellations'!D:D,'Unit Cancellations'!$B:$B,$D347)</f>
        <v>0</v>
      </c>
      <c r="I347" s="11">
        <f>SUMIFS('Fin Data with 6 week hist'!L:L,'Fin Data with 6 week hist'!$A:$A,$D347)+SUMIFS('Unit Cancellations'!E:E,'Unit Cancellations'!$B:$B,$D347)</f>
        <v>0</v>
      </c>
      <c r="J347" s="11">
        <f>SUMIFS('Fin Data with 6 week hist'!M:M,'Fin Data with 6 week hist'!$A:$A,$D347)+SUMIFS('Unit Cancellations'!F:F,'Unit Cancellations'!$B:$B,$D347)</f>
        <v>0</v>
      </c>
      <c r="K347" s="11">
        <f>SUMIFS('Fin Data with 6 week hist'!N:N,'Fin Data with 6 week hist'!$A:$A,$D347)+SUMIFS('Unit Cancellations'!G:G,'Unit Cancellations'!$B:$B,$D347)</f>
        <v>0</v>
      </c>
      <c r="L347" s="11">
        <f>SUMIFS('Fin Data'!AN:AN,'Fin Data'!A:A,D347)</f>
        <v>0</v>
      </c>
      <c r="M347" s="12">
        <f>IFERROR(SUMIFS('Fin Data'!AO:AO,'Fin Data'!A:A,D347),"")</f>
        <v>0</v>
      </c>
      <c r="N347" s="1"/>
      <c r="O347" s="11">
        <f t="shared" si="63"/>
        <v>0</v>
      </c>
      <c r="P347" s="12" t="str">
        <f t="shared" si="64"/>
        <v/>
      </c>
      <c r="Q347" s="1"/>
      <c r="R347" s="11">
        <f t="shared" si="65"/>
        <v>0</v>
      </c>
      <c r="S347" s="12" t="str">
        <f t="shared" si="66"/>
        <v/>
      </c>
      <c r="T347" s="11">
        <f t="shared" si="67"/>
        <v>0</v>
      </c>
      <c r="U347" s="1" t="e">
        <f t="shared" si="76"/>
        <v>#REF!</v>
      </c>
      <c r="V347" s="1"/>
      <c r="W347" s="11">
        <f>SUMIFS('Forecast Data'!$D:$D,'Forecast Data'!$C:$C,W$6,'Forecast Data'!$B:$B,$D347)</f>
        <v>0</v>
      </c>
      <c r="X347" s="11">
        <f>SUMIFS('Forecast Data'!$D:$D,'Forecast Data'!$C:$C,X$6,'Forecast Data'!$B:$B,$D347)</f>
        <v>0</v>
      </c>
      <c r="Y347" s="11">
        <f>SUMIFS('Forecast Data'!$D:$D,'Forecast Data'!$C:$C,Y$6,'Forecast Data'!$B:$B,$D347)</f>
        <v>0</v>
      </c>
      <c r="Z347" s="11">
        <f>SUMIFS('Forecast Data'!$D:$D,'Forecast Data'!$C:$C,Z$6,'Forecast Data'!$B:$B,$D347)</f>
        <v>0</v>
      </c>
      <c r="AA347" s="11">
        <f>SUMIFS('Forecast Data'!$D:$D,'Forecast Data'!$C:$C,AA$6,'Forecast Data'!$B:$B,$D347)</f>
        <v>0</v>
      </c>
      <c r="AB347" s="11">
        <f>SUMIFS('Forecast Data'!$D:$D,'Forecast Data'!$C:$C,AB$6,'Forecast Data'!$B:$B,$D347)</f>
        <v>0</v>
      </c>
      <c r="AC347" s="11">
        <f>SUMIFS('Forecast Data'!$D:$D,'Forecast Data'!$C:$C,AC$6,'Forecast Data'!$B:$B,$D347)</f>
        <v>0</v>
      </c>
      <c r="AD347" s="11">
        <f>SUMIFS('Forecast Data'!$D:$D,'Forecast Data'!$C:$C,AD$6,'Forecast Data'!$B:$B,$D347)</f>
        <v>0</v>
      </c>
      <c r="AE347" s="11">
        <f>SUMIFS('Forecast Data'!$D:$D,'Forecast Data'!$C:$C,AE$6,'Forecast Data'!$B:$B,$D347)</f>
        <v>0</v>
      </c>
      <c r="AF347" s="11">
        <f>SUMIFS('Forecast Data'!$D:$D,'Forecast Data'!$C:$C,AF$6,'Forecast Data'!$B:$B,$D347)</f>
        <v>0</v>
      </c>
      <c r="AG347" s="11">
        <f>SUMIFS('Forecast Data'!$D:$D,'Forecast Data'!$C:$C,AG$6,'Forecast Data'!$B:$B,$D347)</f>
        <v>0</v>
      </c>
      <c r="AH347" s="11">
        <f>SUMIFS('Forecast Data'!$D:$D,'Forecast Data'!$C:$C,AH$6,'Forecast Data'!$B:$B,$D347)</f>
        <v>0</v>
      </c>
      <c r="AI347" s="1"/>
      <c r="AJ347" s="12" t="str">
        <f>IF(SUMIFS('Forecast Data'!$E:$E,'Forecast Data'!$C:$C,AJ$6,'Forecast Data'!$B:$B,$D347)=0,"",SUMIFS('Forecast Data'!$E:$E,'Forecast Data'!$C:$C,AJ$6,'Forecast Data'!$B:$B,$D347))</f>
        <v/>
      </c>
      <c r="AK347" s="12" t="str">
        <f>IF(SUMIFS('Forecast Data'!$E:$E,'Forecast Data'!$C:$C,AK$6,'Forecast Data'!$B:$B,$D347)=0,"",SUMIFS('Forecast Data'!$E:$E,'Forecast Data'!$C:$C,AK$6,'Forecast Data'!$B:$B,$D347))</f>
        <v/>
      </c>
      <c r="AL347" s="12" t="str">
        <f>IF(SUMIFS('Forecast Data'!$E:$E,'Forecast Data'!$C:$C,AL$6,'Forecast Data'!$B:$B,$D347)=0,"",SUMIFS('Forecast Data'!$E:$E,'Forecast Data'!$C:$C,AL$6,'Forecast Data'!$B:$B,$D347))</f>
        <v/>
      </c>
      <c r="AM347" s="12" t="str">
        <f>IF(SUMIFS('Forecast Data'!$E:$E,'Forecast Data'!$C:$C,AM$6,'Forecast Data'!$B:$B,$D347)=0,"",SUMIFS('Forecast Data'!$E:$E,'Forecast Data'!$C:$C,AM$6,'Forecast Data'!$B:$B,$D347))</f>
        <v/>
      </c>
      <c r="AN347" s="12" t="str">
        <f>IF(SUMIFS('Forecast Data'!$E:$E,'Forecast Data'!$C:$C,AN$6,'Forecast Data'!$B:$B,$D347)=0,"",SUMIFS('Forecast Data'!$E:$E,'Forecast Data'!$C:$C,AN$6,'Forecast Data'!$B:$B,$D347))</f>
        <v/>
      </c>
      <c r="AO347" s="12" t="str">
        <f>IF(SUMIFS('Forecast Data'!$E:$E,'Forecast Data'!$C:$C,AO$6,'Forecast Data'!$B:$B,$D347)=0,"",SUMIFS('Forecast Data'!$E:$E,'Forecast Data'!$C:$C,AO$6,'Forecast Data'!$B:$B,$D347))</f>
        <v/>
      </c>
      <c r="AP347" s="12" t="str">
        <f>IF(SUMIFS('Forecast Data'!$E:$E,'Forecast Data'!$C:$C,AP$6,'Forecast Data'!$B:$B,$D347)=0,"",SUMIFS('Forecast Data'!$E:$E,'Forecast Data'!$C:$C,AP$6,'Forecast Data'!$B:$B,$D347))</f>
        <v/>
      </c>
      <c r="AQ347" s="12" t="str">
        <f>IF(SUMIFS('Forecast Data'!$E:$E,'Forecast Data'!$C:$C,AQ$6,'Forecast Data'!$B:$B,$D347)=0,"",SUMIFS('Forecast Data'!$E:$E,'Forecast Data'!$C:$C,AQ$6,'Forecast Data'!$B:$B,$D347))</f>
        <v/>
      </c>
      <c r="AR347" s="12" t="str">
        <f>IF(SUMIFS('Forecast Data'!$E:$E,'Forecast Data'!$C:$C,AR$6,'Forecast Data'!$B:$B,$D347)=0,"",SUMIFS('Forecast Data'!$E:$E,'Forecast Data'!$C:$C,AR$6,'Forecast Data'!$B:$B,$D347))</f>
        <v/>
      </c>
      <c r="AS347" s="12" t="str">
        <f>IF(SUMIFS('Forecast Data'!$E:$E,'Forecast Data'!$C:$C,AS$6,'Forecast Data'!$B:$B,$D347)=0,"",SUMIFS('Forecast Data'!$E:$E,'Forecast Data'!$C:$C,AS$6,'Forecast Data'!$B:$B,$D347))</f>
        <v/>
      </c>
      <c r="AT347" s="12" t="str">
        <f>IF(SUMIFS('Forecast Data'!$E:$E,'Forecast Data'!$C:$C,AT$6,'Forecast Data'!$B:$B,$D347)=0,"",SUMIFS('Forecast Data'!$E:$E,'Forecast Data'!$C:$C,AT$6,'Forecast Data'!$B:$B,$D347))</f>
        <v/>
      </c>
      <c r="AU347" s="12" t="str">
        <f>IF(SUMIFS('Forecast Data'!$E:$E,'Forecast Data'!$C:$C,AU$6,'Forecast Data'!$B:$B,$D347)=0,"",SUMIFS('Forecast Data'!$E:$E,'Forecast Data'!$C:$C,AU$6,'Forecast Data'!$B:$B,$D347))</f>
        <v/>
      </c>
      <c r="AV347" s="1"/>
      <c r="AW347" s="11">
        <f>SUMIFS('OP Units'!E:E,'OP Units'!$A:$A,$D347)</f>
        <v>0</v>
      </c>
      <c r="AX347" s="11">
        <f>SUMIFS('OP Units'!F:F,'OP Units'!$A:$A,$D347)</f>
        <v>0</v>
      </c>
      <c r="AY347" s="11">
        <f>SUMIFS('OP Units'!G:G,'OP Units'!$A:$A,$D347)</f>
        <v>0</v>
      </c>
      <c r="AZ347" s="11">
        <f>SUMIFS('OP Units'!H:H,'OP Units'!$A:$A,$D347)</f>
        <v>0</v>
      </c>
      <c r="BA347" s="11">
        <f>SUMIFS('OP Units'!I:I,'OP Units'!$A:$A,$D347)</f>
        <v>0</v>
      </c>
      <c r="BB347" s="11">
        <f>SUMIFS('OP Units'!J:J,'OP Units'!$A:$A,$D347)</f>
        <v>0</v>
      </c>
      <c r="BC347" s="11">
        <f>SUMIFS('OP Units'!K:K,'OP Units'!$A:$A,$D347)</f>
        <v>0</v>
      </c>
      <c r="BD347" s="11">
        <f>SUMIFS('OP Units'!L:L,'OP Units'!$A:$A,$D347)</f>
        <v>0</v>
      </c>
      <c r="BE347" s="11">
        <f>SUMIFS('OP Units'!M:M,'OP Units'!$A:$A,$D347)</f>
        <v>0</v>
      </c>
      <c r="BF347" s="11">
        <f>SUMIFS('OP Units'!N:N,'OP Units'!$A:$A,$D347)</f>
        <v>0</v>
      </c>
      <c r="BG347" s="11">
        <f>SUMIFS('OP Units'!O:O,'OP Units'!$A:$A,$D347)</f>
        <v>0</v>
      </c>
      <c r="BH347" s="11">
        <f>SUMIFS('OP Units'!P:P,'OP Units'!$A:$A,$D347)</f>
        <v>0</v>
      </c>
      <c r="BI347" s="1"/>
      <c r="BJ347" s="12" t="str">
        <f>IFERROR((SUMIFS('OP Units'!E:E,'OP Units'!$A:$A,$D347)-SUMIFS('Forecast Data'!$H:$H,'Forecast Data'!$C:$C,BJ$6,'Forecast Data'!$B:$B,$D347))/SUMIFS('Forecast Data'!$H:$H,'Forecast Data'!$C:$C,BJ$6,'Forecast Data'!$B:$B,$D347),"")</f>
        <v/>
      </c>
      <c r="BK347" s="12" t="str">
        <f>IFERROR((SUMIFS('OP Units'!F:F,'OP Units'!$A:$A,$D347)-SUMIFS('Forecast Data'!$H:$H,'Forecast Data'!$C:$C,BK$6,'Forecast Data'!$B:$B,$D347))/SUMIFS('Forecast Data'!$H:$H,'Forecast Data'!$C:$C,BK$6,'Forecast Data'!$B:$B,$D347),"")</f>
        <v/>
      </c>
      <c r="BL347" s="12" t="str">
        <f>IFERROR((SUMIFS('OP Units'!G:G,'OP Units'!$A:$A,$D347)-SUMIFS('Forecast Data'!$H:$H,'Forecast Data'!$C:$C,BL$6,'Forecast Data'!$B:$B,$D347))/SUMIFS('Forecast Data'!$H:$H,'Forecast Data'!$C:$C,BL$6,'Forecast Data'!$B:$B,$D347),"")</f>
        <v/>
      </c>
      <c r="BM347" s="12" t="str">
        <f>IFERROR((SUMIFS('OP Units'!H:H,'OP Units'!$A:$A,$D347)-SUMIFS('Forecast Data'!$H:$H,'Forecast Data'!$C:$C,BM$6,'Forecast Data'!$B:$B,$D347))/SUMIFS('Forecast Data'!$H:$H,'Forecast Data'!$C:$C,BM$6,'Forecast Data'!$B:$B,$D347),"")</f>
        <v/>
      </c>
      <c r="BN347" s="12" t="str">
        <f>IFERROR((SUMIFS('OP Units'!I:I,'OP Units'!$A:$A,$D347)-SUMIFS('Forecast Data'!$H:$H,'Forecast Data'!$C:$C,BN$6,'Forecast Data'!$B:$B,$D347))/SUMIFS('Forecast Data'!$H:$H,'Forecast Data'!$C:$C,BN$6,'Forecast Data'!$B:$B,$D347),"")</f>
        <v/>
      </c>
      <c r="BO347" s="12" t="str">
        <f>IFERROR((SUMIFS('OP Units'!J:J,'OP Units'!$A:$A,$D347)-SUMIFS('Forecast Data'!$H:$H,'Forecast Data'!$C:$C,BO$6,'Forecast Data'!$B:$B,$D347))/SUMIFS('Forecast Data'!$H:$H,'Forecast Data'!$C:$C,BO$6,'Forecast Data'!$B:$B,$D347),"")</f>
        <v/>
      </c>
      <c r="BP347" s="12" t="str">
        <f>IFERROR((SUMIFS('OP Units'!K:K,'OP Units'!$A:$A,$D347)-SUMIFS('Forecast Data'!$H:$H,'Forecast Data'!$C:$C,BP$6,'Forecast Data'!$B:$B,$D347))/SUMIFS('Forecast Data'!$H:$H,'Forecast Data'!$C:$C,BP$6,'Forecast Data'!$B:$B,$D347),"")</f>
        <v/>
      </c>
      <c r="BQ347" s="12" t="str">
        <f>IFERROR((SUMIFS('OP Units'!L:L,'OP Units'!$A:$A,$D347)-SUMIFS('Forecast Data'!$H:$H,'Forecast Data'!$C:$C,BQ$6,'Forecast Data'!$B:$B,$D347))/SUMIFS('Forecast Data'!$H:$H,'Forecast Data'!$C:$C,BQ$6,'Forecast Data'!$B:$B,$D347),"")</f>
        <v/>
      </c>
      <c r="BR347" s="12" t="str">
        <f>IFERROR((SUMIFS('OP Units'!M:M,'OP Units'!$A:$A,$D347)-SUMIFS('Forecast Data'!$H:$H,'Forecast Data'!$C:$C,BR$6,'Forecast Data'!$B:$B,$D347))/SUMIFS('Forecast Data'!$H:$H,'Forecast Data'!$C:$C,BR$6,'Forecast Data'!$B:$B,$D347),"")</f>
        <v/>
      </c>
      <c r="BS347" s="12" t="str">
        <f>IFERROR((SUMIFS('OP Units'!N:N,'OP Units'!$A:$A,$D347)-SUMIFS('Forecast Data'!$H:$H,'Forecast Data'!$C:$C,BS$6,'Forecast Data'!$B:$B,$D347))/SUMIFS('Forecast Data'!$H:$H,'Forecast Data'!$C:$C,BS$6,'Forecast Data'!$B:$B,$D347),"")</f>
        <v/>
      </c>
      <c r="BT347" s="12" t="str">
        <f>IFERROR((SUMIFS('OP Units'!O:O,'OP Units'!$A:$A,$D347)-SUMIFS('Forecast Data'!$H:$H,'Forecast Data'!$C:$C,BT$6,'Forecast Data'!$B:$B,$D347))/SUMIFS('Forecast Data'!$H:$H,'Forecast Data'!$C:$C,BT$6,'Forecast Data'!$B:$B,$D347),"")</f>
        <v/>
      </c>
      <c r="BU347" s="12" t="str">
        <f>IFERROR((SUMIFS('OP Units'!P:P,'OP Units'!$A:$A,$D347)-SUMIFS('Forecast Data'!$H:$H,'Forecast Data'!$C:$C,BU$6,'Forecast Data'!$B:$B,$D347))/SUMIFS('Forecast Data'!$H:$H,'Forecast Data'!$C:$C,BU$6,'Forecast Data'!$B:$B,$D347),"")</f>
        <v/>
      </c>
      <c r="BV347" s="12"/>
      <c r="BW347" s="11">
        <f>(SUMIFS('Forecast Data'!H:H,'Forecast Data'!B:B,D347,'Forecast Data'!C:C,BK$6)+SUMIFS('Forecast Data'!H:H,'Forecast Data'!B:B,D347,'Forecast Data'!C:C,BL$6)+SUMIFS('Forecast Data'!H:H,'Forecast Data'!B:B,D347,'Forecast Data'!C:C,BM$6)+SUMIFS('Forecast Data'!H:H,'Forecast Data'!B:B,D347,'Forecast Data'!C:C,BN$6)+SUMIFS('Forecast Data'!H:H,'Forecast Data'!B:B,D347,'Forecast Data'!C:C,BO$6)+SUMIFS('Forecast Data'!H:H,'Forecast Data'!B:B,D347,'Forecast Data'!C:C,BP$6)+SUMIFS('Forecast Data'!H:H,'Forecast Data'!B:B,D347,'Forecast Data'!C:C,BQ$6)+SUMIFS('Forecast Data'!H:H,'Forecast Data'!B:B,D347,'Forecast Data'!C:C,BJ$6))/8</f>
        <v>0</v>
      </c>
      <c r="BX347" s="12" t="str">
        <f>IFERROR((SUM(W347:AD347)-(SUMIFS('Forecast Data'!H:H,'Forecast Data'!B:B,B347,'Forecast Data'!C:C,BJ$6)+SUMIFS('Forecast Data'!H:H,'Forecast Data'!B:B,B347,'Forecast Data'!C:C,BK$6)+SUMIFS('Forecast Data'!H:H,'Forecast Data'!B:B,B347,'Forecast Data'!C:C,BL$6)+SUMIFS('Forecast Data'!H:H,'Forecast Data'!B:B,B347,'Forecast Data'!C:C,BM$6)+SUMIFS('Forecast Data'!H:H,'Forecast Data'!B:B,B347,'Forecast Data'!C:C,BN$6)+SUMIFS('Forecast Data'!H:H,'Forecast Data'!B:B,B347,'Forecast Data'!C:C,BO$6)+SUMIFS('Forecast Data'!H:H,'Forecast Data'!B:B,B347,'Forecast Data'!C:C,BP$6)+SUMIFS('Forecast Data'!H:H,'Forecast Data'!B:B,B347,'Forecast Data'!C:C,BQ$6)))/(SUMIFS('Forecast Data'!H:H,'Forecast Data'!B:B,B347,'Forecast Data'!C:C,BJ$6)+SUMIFS('Forecast Data'!H:H,'Forecast Data'!B:B,B347,'Forecast Data'!C:C,BK$6)+SUMIFS('Forecast Data'!H:H,'Forecast Data'!B:B,B347,'Forecast Data'!C:C,BL$6)+SUMIFS('Forecast Data'!H:H,'Forecast Data'!B:B,B347,'Forecast Data'!C:C,BM$6)+SUMIFS('Forecast Data'!H:H,'Forecast Data'!B:B,B347,'Forecast Data'!C:C,BN$6)+SUMIFS('Forecast Data'!H:H,'Forecast Data'!B:B,B347,'Forecast Data'!C:C,BO$6)+SUMIFS('Forecast Data'!H:H,'Forecast Data'!B:B,B347,'Forecast Data'!C:C,BP$6)+SUMIFS('Forecast Data'!H:H,'Forecast Data'!B:B,B347,'Forecast Data'!C:C,BQ$6)),"")</f>
        <v/>
      </c>
      <c r="BY347" s="12">
        <f t="shared" si="68"/>
        <v>0</v>
      </c>
      <c r="BZ347" s="16">
        <f t="shared" si="69"/>
        <v>0</v>
      </c>
      <c r="CA347" s="13">
        <f t="shared" si="70"/>
        <v>0</v>
      </c>
      <c r="CB347" s="12">
        <f t="shared" si="71"/>
        <v>0</v>
      </c>
      <c r="CC347" s="12"/>
      <c r="CD347" s="11">
        <f>(SUMIFS('Forecast Data'!H:H,'Forecast Data'!B:B,D347,'Forecast Data'!C:C,BK$6)+SUMIFS('Forecast Data'!H:H,'Forecast Data'!B:B,D347,'Forecast Data'!C:C,BL$6)+SUMIFS('Forecast Data'!H:H,'Forecast Data'!B:B,D347,'Forecast Data'!C:C,BM$6)+SUMIFS('Forecast Data'!H:H,'Forecast Data'!B:B,D347,'Forecast Data'!C:C,BJ$6))/4</f>
        <v>0</v>
      </c>
      <c r="CE347" s="12" t="str">
        <f>IFERROR((SUM(W347:Z347)-(SUMIFS('Forecast Data'!H:H,'Forecast Data'!B:B,D347,'Forecast Data'!C:C,BJ$6)+SUMIFS('Forecast Data'!H:H,'Forecast Data'!B:B,D347,'Forecast Data'!C:C,BK$6)+SUMIFS('Forecast Data'!H:H,'Forecast Data'!B:B,D347,'Forecast Data'!C:C,BL$6)+SUMIFS('Forecast Data'!H:H,'Forecast Data'!B:B,D347,'Forecast Data'!C:C,BM$6)))/(SUMIFS('Forecast Data'!H:H,'Forecast Data'!B:B,D347,'Forecast Data'!C:C,BJ$6)+SUMIFS('Forecast Data'!H:H,'Forecast Data'!B:B,D347,'Forecast Data'!C:C,BK$6)+SUMIFS('Forecast Data'!H:H,'Forecast Data'!B:B,D347,'Forecast Data'!C:C,BL$6)+SUMIFS('Forecast Data'!H:H,'Forecast Data'!B:B,D347,'Forecast Data'!C:C,BM$6)),"")</f>
        <v/>
      </c>
      <c r="CF347" s="12">
        <f t="shared" si="72"/>
        <v>0</v>
      </c>
      <c r="CG347" s="12">
        <f t="shared" si="73"/>
        <v>0</v>
      </c>
      <c r="CH347" s="13">
        <f t="shared" si="74"/>
        <v>0</v>
      </c>
      <c r="CI347" s="13"/>
    </row>
    <row r="348" spans="1:87" ht="13.2">
      <c r="A348" s="1"/>
      <c r="B348" t="str">
        <f t="shared" si="75"/>
        <v>John Masters Organics</v>
      </c>
      <c r="D348" t="s">
        <v>380</v>
      </c>
      <c r="E348" s="11">
        <f>SUMIFS('Fin Data'!F:F,'Fin Data'!A:A,D348)</f>
        <v>0</v>
      </c>
      <c r="F348" s="11">
        <f>SUMIFS('Fin Data with 6 week hist'!I:I,'Fin Data with 6 week hist'!$A:$A,$D348)</f>
        <v>0</v>
      </c>
      <c r="G348" s="11">
        <f>SUMIFS('Fin Data with 6 week hist'!J:J,'Fin Data with 6 week hist'!$A:$A,$D348)</f>
        <v>0</v>
      </c>
      <c r="H348" s="11">
        <f>SUMIFS('Fin Data with 6 week hist'!K:K,'Fin Data with 6 week hist'!$A:$A,$D348)+SUMIFS('Unit Cancellations'!D:D,'Unit Cancellations'!$B:$B,$D348)</f>
        <v>0</v>
      </c>
      <c r="I348" s="11">
        <f>SUMIFS('Fin Data with 6 week hist'!L:L,'Fin Data with 6 week hist'!$A:$A,$D348)+SUMIFS('Unit Cancellations'!E:E,'Unit Cancellations'!$B:$B,$D348)</f>
        <v>0</v>
      </c>
      <c r="J348" s="11">
        <f>SUMIFS('Fin Data with 6 week hist'!M:M,'Fin Data with 6 week hist'!$A:$A,$D348)+SUMIFS('Unit Cancellations'!F:F,'Unit Cancellations'!$B:$B,$D348)</f>
        <v>0</v>
      </c>
      <c r="K348" s="11">
        <f>SUMIFS('Fin Data with 6 week hist'!N:N,'Fin Data with 6 week hist'!$A:$A,$D348)+SUMIFS('Unit Cancellations'!G:G,'Unit Cancellations'!$B:$B,$D348)</f>
        <v>0</v>
      </c>
      <c r="L348" s="11">
        <f>SUMIFS('Fin Data'!AN:AN,'Fin Data'!A:A,D348)</f>
        <v>0</v>
      </c>
      <c r="M348" s="12">
        <f>IFERROR(SUMIFS('Fin Data'!AO:AO,'Fin Data'!A:A,D348),"")</f>
        <v>0</v>
      </c>
      <c r="N348" s="1"/>
      <c r="O348" s="11">
        <f t="shared" si="63"/>
        <v>0</v>
      </c>
      <c r="P348" s="12" t="str">
        <f t="shared" si="64"/>
        <v/>
      </c>
      <c r="Q348" s="1"/>
      <c r="R348" s="11">
        <f t="shared" si="65"/>
        <v>0</v>
      </c>
      <c r="S348" s="12" t="str">
        <f t="shared" si="66"/>
        <v/>
      </c>
      <c r="T348" s="11">
        <f t="shared" si="67"/>
        <v>0</v>
      </c>
      <c r="U348" s="1" t="e">
        <f t="shared" si="76"/>
        <v>#REF!</v>
      </c>
      <c r="V348" s="1"/>
      <c r="W348" s="11">
        <f>SUMIFS('Forecast Data'!$D:$D,'Forecast Data'!$C:$C,W$6,'Forecast Data'!$B:$B,$D348)</f>
        <v>0</v>
      </c>
      <c r="X348" s="11">
        <f>SUMIFS('Forecast Data'!$D:$D,'Forecast Data'!$C:$C,X$6,'Forecast Data'!$B:$B,$D348)</f>
        <v>0</v>
      </c>
      <c r="Y348" s="11">
        <f>SUMIFS('Forecast Data'!$D:$D,'Forecast Data'!$C:$C,Y$6,'Forecast Data'!$B:$B,$D348)</f>
        <v>0</v>
      </c>
      <c r="Z348" s="11">
        <f>SUMIFS('Forecast Data'!$D:$D,'Forecast Data'!$C:$C,Z$6,'Forecast Data'!$B:$B,$D348)</f>
        <v>0</v>
      </c>
      <c r="AA348" s="11">
        <f>SUMIFS('Forecast Data'!$D:$D,'Forecast Data'!$C:$C,AA$6,'Forecast Data'!$B:$B,$D348)</f>
        <v>0</v>
      </c>
      <c r="AB348" s="11">
        <f>SUMIFS('Forecast Data'!$D:$D,'Forecast Data'!$C:$C,AB$6,'Forecast Data'!$B:$B,$D348)</f>
        <v>0</v>
      </c>
      <c r="AC348" s="11">
        <f>SUMIFS('Forecast Data'!$D:$D,'Forecast Data'!$C:$C,AC$6,'Forecast Data'!$B:$B,$D348)</f>
        <v>0</v>
      </c>
      <c r="AD348" s="11">
        <f>SUMIFS('Forecast Data'!$D:$D,'Forecast Data'!$C:$C,AD$6,'Forecast Data'!$B:$B,$D348)</f>
        <v>0</v>
      </c>
      <c r="AE348" s="11">
        <f>SUMIFS('Forecast Data'!$D:$D,'Forecast Data'!$C:$C,AE$6,'Forecast Data'!$B:$B,$D348)</f>
        <v>0</v>
      </c>
      <c r="AF348" s="11">
        <f>SUMIFS('Forecast Data'!$D:$D,'Forecast Data'!$C:$C,AF$6,'Forecast Data'!$B:$B,$D348)</f>
        <v>0</v>
      </c>
      <c r="AG348" s="11">
        <f>SUMIFS('Forecast Data'!$D:$D,'Forecast Data'!$C:$C,AG$6,'Forecast Data'!$B:$B,$D348)</f>
        <v>0</v>
      </c>
      <c r="AH348" s="11">
        <f>SUMIFS('Forecast Data'!$D:$D,'Forecast Data'!$C:$C,AH$6,'Forecast Data'!$B:$B,$D348)</f>
        <v>0</v>
      </c>
      <c r="AI348" s="1"/>
      <c r="AJ348" s="12" t="str">
        <f>IF(SUMIFS('Forecast Data'!$E:$E,'Forecast Data'!$C:$C,AJ$6,'Forecast Data'!$B:$B,$D348)=0,"",SUMIFS('Forecast Data'!$E:$E,'Forecast Data'!$C:$C,AJ$6,'Forecast Data'!$B:$B,$D348))</f>
        <v/>
      </c>
      <c r="AK348" s="12" t="str">
        <f>IF(SUMIFS('Forecast Data'!$E:$E,'Forecast Data'!$C:$C,AK$6,'Forecast Data'!$B:$B,$D348)=0,"",SUMIFS('Forecast Data'!$E:$E,'Forecast Data'!$C:$C,AK$6,'Forecast Data'!$B:$B,$D348))</f>
        <v/>
      </c>
      <c r="AL348" s="12" t="str">
        <f>IF(SUMIFS('Forecast Data'!$E:$E,'Forecast Data'!$C:$C,AL$6,'Forecast Data'!$B:$B,$D348)=0,"",SUMIFS('Forecast Data'!$E:$E,'Forecast Data'!$C:$C,AL$6,'Forecast Data'!$B:$B,$D348))</f>
        <v/>
      </c>
      <c r="AM348" s="12" t="str">
        <f>IF(SUMIFS('Forecast Data'!$E:$E,'Forecast Data'!$C:$C,AM$6,'Forecast Data'!$B:$B,$D348)=0,"",SUMIFS('Forecast Data'!$E:$E,'Forecast Data'!$C:$C,AM$6,'Forecast Data'!$B:$B,$D348))</f>
        <v/>
      </c>
      <c r="AN348" s="12" t="str">
        <f>IF(SUMIFS('Forecast Data'!$E:$E,'Forecast Data'!$C:$C,AN$6,'Forecast Data'!$B:$B,$D348)=0,"",SUMIFS('Forecast Data'!$E:$E,'Forecast Data'!$C:$C,AN$6,'Forecast Data'!$B:$B,$D348))</f>
        <v/>
      </c>
      <c r="AO348" s="12" t="str">
        <f>IF(SUMIFS('Forecast Data'!$E:$E,'Forecast Data'!$C:$C,AO$6,'Forecast Data'!$B:$B,$D348)=0,"",SUMIFS('Forecast Data'!$E:$E,'Forecast Data'!$C:$C,AO$6,'Forecast Data'!$B:$B,$D348))</f>
        <v/>
      </c>
      <c r="AP348" s="12" t="str">
        <f>IF(SUMIFS('Forecast Data'!$E:$E,'Forecast Data'!$C:$C,AP$6,'Forecast Data'!$B:$B,$D348)=0,"",SUMIFS('Forecast Data'!$E:$E,'Forecast Data'!$C:$C,AP$6,'Forecast Data'!$B:$B,$D348))</f>
        <v/>
      </c>
      <c r="AQ348" s="12" t="str">
        <f>IF(SUMIFS('Forecast Data'!$E:$E,'Forecast Data'!$C:$C,AQ$6,'Forecast Data'!$B:$B,$D348)=0,"",SUMIFS('Forecast Data'!$E:$E,'Forecast Data'!$C:$C,AQ$6,'Forecast Data'!$B:$B,$D348))</f>
        <v/>
      </c>
      <c r="AR348" s="12" t="str">
        <f>IF(SUMIFS('Forecast Data'!$E:$E,'Forecast Data'!$C:$C,AR$6,'Forecast Data'!$B:$B,$D348)=0,"",SUMIFS('Forecast Data'!$E:$E,'Forecast Data'!$C:$C,AR$6,'Forecast Data'!$B:$B,$D348))</f>
        <v/>
      </c>
      <c r="AS348" s="12" t="str">
        <f>IF(SUMIFS('Forecast Data'!$E:$E,'Forecast Data'!$C:$C,AS$6,'Forecast Data'!$B:$B,$D348)=0,"",SUMIFS('Forecast Data'!$E:$E,'Forecast Data'!$C:$C,AS$6,'Forecast Data'!$B:$B,$D348))</f>
        <v/>
      </c>
      <c r="AT348" s="12" t="str">
        <f>IF(SUMIFS('Forecast Data'!$E:$E,'Forecast Data'!$C:$C,AT$6,'Forecast Data'!$B:$B,$D348)=0,"",SUMIFS('Forecast Data'!$E:$E,'Forecast Data'!$C:$C,AT$6,'Forecast Data'!$B:$B,$D348))</f>
        <v/>
      </c>
      <c r="AU348" s="12" t="str">
        <f>IF(SUMIFS('Forecast Data'!$E:$E,'Forecast Data'!$C:$C,AU$6,'Forecast Data'!$B:$B,$D348)=0,"",SUMIFS('Forecast Data'!$E:$E,'Forecast Data'!$C:$C,AU$6,'Forecast Data'!$B:$B,$D348))</f>
        <v/>
      </c>
      <c r="AV348" s="1"/>
      <c r="AW348" s="11">
        <f>SUMIFS('OP Units'!E:E,'OP Units'!$A:$A,$D348)</f>
        <v>0</v>
      </c>
      <c r="AX348" s="11">
        <f>SUMIFS('OP Units'!F:F,'OP Units'!$A:$A,$D348)</f>
        <v>0</v>
      </c>
      <c r="AY348" s="11">
        <f>SUMIFS('OP Units'!G:G,'OP Units'!$A:$A,$D348)</f>
        <v>0</v>
      </c>
      <c r="AZ348" s="11">
        <f>SUMIFS('OP Units'!H:H,'OP Units'!$A:$A,$D348)</f>
        <v>0</v>
      </c>
      <c r="BA348" s="11">
        <f>SUMIFS('OP Units'!I:I,'OP Units'!$A:$A,$D348)</f>
        <v>0</v>
      </c>
      <c r="BB348" s="11">
        <f>SUMIFS('OP Units'!J:J,'OP Units'!$A:$A,$D348)</f>
        <v>0</v>
      </c>
      <c r="BC348" s="11">
        <f>SUMIFS('OP Units'!K:K,'OP Units'!$A:$A,$D348)</f>
        <v>0</v>
      </c>
      <c r="BD348" s="11">
        <f>SUMIFS('OP Units'!L:L,'OP Units'!$A:$A,$D348)</f>
        <v>0</v>
      </c>
      <c r="BE348" s="11">
        <f>SUMIFS('OP Units'!M:M,'OP Units'!$A:$A,$D348)</f>
        <v>0</v>
      </c>
      <c r="BF348" s="11">
        <f>SUMIFS('OP Units'!N:N,'OP Units'!$A:$A,$D348)</f>
        <v>0</v>
      </c>
      <c r="BG348" s="11">
        <f>SUMIFS('OP Units'!O:O,'OP Units'!$A:$A,$D348)</f>
        <v>0</v>
      </c>
      <c r="BH348" s="11">
        <f>SUMIFS('OP Units'!P:P,'OP Units'!$A:$A,$D348)</f>
        <v>0</v>
      </c>
      <c r="BI348" s="1"/>
      <c r="BJ348" s="12" t="str">
        <f>IFERROR((SUMIFS('OP Units'!E:E,'OP Units'!$A:$A,$D348)-SUMIFS('Forecast Data'!$H:$H,'Forecast Data'!$C:$C,BJ$6,'Forecast Data'!$B:$B,$D348))/SUMIFS('Forecast Data'!$H:$H,'Forecast Data'!$C:$C,BJ$6,'Forecast Data'!$B:$B,$D348),"")</f>
        <v/>
      </c>
      <c r="BK348" s="12" t="str">
        <f>IFERROR((SUMIFS('OP Units'!F:F,'OP Units'!$A:$A,$D348)-SUMIFS('Forecast Data'!$H:$H,'Forecast Data'!$C:$C,BK$6,'Forecast Data'!$B:$B,$D348))/SUMIFS('Forecast Data'!$H:$H,'Forecast Data'!$C:$C,BK$6,'Forecast Data'!$B:$B,$D348),"")</f>
        <v/>
      </c>
      <c r="BL348" s="12" t="str">
        <f>IFERROR((SUMIFS('OP Units'!G:G,'OP Units'!$A:$A,$D348)-SUMIFS('Forecast Data'!$H:$H,'Forecast Data'!$C:$C,BL$6,'Forecast Data'!$B:$B,$D348))/SUMIFS('Forecast Data'!$H:$H,'Forecast Data'!$C:$C,BL$6,'Forecast Data'!$B:$B,$D348),"")</f>
        <v/>
      </c>
      <c r="BM348" s="12" t="str">
        <f>IFERROR((SUMIFS('OP Units'!H:H,'OP Units'!$A:$A,$D348)-SUMIFS('Forecast Data'!$H:$H,'Forecast Data'!$C:$C,BM$6,'Forecast Data'!$B:$B,$D348))/SUMIFS('Forecast Data'!$H:$H,'Forecast Data'!$C:$C,BM$6,'Forecast Data'!$B:$B,$D348),"")</f>
        <v/>
      </c>
      <c r="BN348" s="12" t="str">
        <f>IFERROR((SUMIFS('OP Units'!I:I,'OP Units'!$A:$A,$D348)-SUMIFS('Forecast Data'!$H:$H,'Forecast Data'!$C:$C,BN$6,'Forecast Data'!$B:$B,$D348))/SUMIFS('Forecast Data'!$H:$H,'Forecast Data'!$C:$C,BN$6,'Forecast Data'!$B:$B,$D348),"")</f>
        <v/>
      </c>
      <c r="BO348" s="12" t="str">
        <f>IFERROR((SUMIFS('OP Units'!J:J,'OP Units'!$A:$A,$D348)-SUMIFS('Forecast Data'!$H:$H,'Forecast Data'!$C:$C,BO$6,'Forecast Data'!$B:$B,$D348))/SUMIFS('Forecast Data'!$H:$H,'Forecast Data'!$C:$C,BO$6,'Forecast Data'!$B:$B,$D348),"")</f>
        <v/>
      </c>
      <c r="BP348" s="12" t="str">
        <f>IFERROR((SUMIFS('OP Units'!K:K,'OP Units'!$A:$A,$D348)-SUMIFS('Forecast Data'!$H:$H,'Forecast Data'!$C:$C,BP$6,'Forecast Data'!$B:$B,$D348))/SUMIFS('Forecast Data'!$H:$H,'Forecast Data'!$C:$C,BP$6,'Forecast Data'!$B:$B,$D348),"")</f>
        <v/>
      </c>
      <c r="BQ348" s="12" t="str">
        <f>IFERROR((SUMIFS('OP Units'!L:L,'OP Units'!$A:$A,$D348)-SUMIFS('Forecast Data'!$H:$H,'Forecast Data'!$C:$C,BQ$6,'Forecast Data'!$B:$B,$D348))/SUMIFS('Forecast Data'!$H:$H,'Forecast Data'!$C:$C,BQ$6,'Forecast Data'!$B:$B,$D348),"")</f>
        <v/>
      </c>
      <c r="BR348" s="12" t="str">
        <f>IFERROR((SUMIFS('OP Units'!M:M,'OP Units'!$A:$A,$D348)-SUMIFS('Forecast Data'!$H:$H,'Forecast Data'!$C:$C,BR$6,'Forecast Data'!$B:$B,$D348))/SUMIFS('Forecast Data'!$H:$H,'Forecast Data'!$C:$C,BR$6,'Forecast Data'!$B:$B,$D348),"")</f>
        <v/>
      </c>
      <c r="BS348" s="12" t="str">
        <f>IFERROR((SUMIFS('OP Units'!N:N,'OP Units'!$A:$A,$D348)-SUMIFS('Forecast Data'!$H:$H,'Forecast Data'!$C:$C,BS$6,'Forecast Data'!$B:$B,$D348))/SUMIFS('Forecast Data'!$H:$H,'Forecast Data'!$C:$C,BS$6,'Forecast Data'!$B:$B,$D348),"")</f>
        <v/>
      </c>
      <c r="BT348" s="12" t="str">
        <f>IFERROR((SUMIFS('OP Units'!O:O,'OP Units'!$A:$A,$D348)-SUMIFS('Forecast Data'!$H:$H,'Forecast Data'!$C:$C,BT$6,'Forecast Data'!$B:$B,$D348))/SUMIFS('Forecast Data'!$H:$H,'Forecast Data'!$C:$C,BT$6,'Forecast Data'!$B:$B,$D348),"")</f>
        <v/>
      </c>
      <c r="BU348" s="12" t="str">
        <f>IFERROR((SUMIFS('OP Units'!P:P,'OP Units'!$A:$A,$D348)-SUMIFS('Forecast Data'!$H:$H,'Forecast Data'!$C:$C,BU$6,'Forecast Data'!$B:$B,$D348))/SUMIFS('Forecast Data'!$H:$H,'Forecast Data'!$C:$C,BU$6,'Forecast Data'!$B:$B,$D348),"")</f>
        <v/>
      </c>
      <c r="BV348" s="12"/>
      <c r="BW348" s="11">
        <f>(SUMIFS('Forecast Data'!H:H,'Forecast Data'!B:B,D348,'Forecast Data'!C:C,BK$6)+SUMIFS('Forecast Data'!H:H,'Forecast Data'!B:B,D348,'Forecast Data'!C:C,BL$6)+SUMIFS('Forecast Data'!H:H,'Forecast Data'!B:B,D348,'Forecast Data'!C:C,BM$6)+SUMIFS('Forecast Data'!H:H,'Forecast Data'!B:B,D348,'Forecast Data'!C:C,BN$6)+SUMIFS('Forecast Data'!H:H,'Forecast Data'!B:B,D348,'Forecast Data'!C:C,BO$6)+SUMIFS('Forecast Data'!H:H,'Forecast Data'!B:B,D348,'Forecast Data'!C:C,BP$6)+SUMIFS('Forecast Data'!H:H,'Forecast Data'!B:B,D348,'Forecast Data'!C:C,BQ$6)+SUMIFS('Forecast Data'!H:H,'Forecast Data'!B:B,D348,'Forecast Data'!C:C,BJ$6))/8</f>
        <v>0</v>
      </c>
      <c r="BX348" s="12" t="str">
        <f>IFERROR((SUM(W348:AD348)-(SUMIFS('Forecast Data'!H:H,'Forecast Data'!B:B,B348,'Forecast Data'!C:C,BJ$6)+SUMIFS('Forecast Data'!H:H,'Forecast Data'!B:B,B348,'Forecast Data'!C:C,BK$6)+SUMIFS('Forecast Data'!H:H,'Forecast Data'!B:B,B348,'Forecast Data'!C:C,BL$6)+SUMIFS('Forecast Data'!H:H,'Forecast Data'!B:B,B348,'Forecast Data'!C:C,BM$6)+SUMIFS('Forecast Data'!H:H,'Forecast Data'!B:B,B348,'Forecast Data'!C:C,BN$6)+SUMIFS('Forecast Data'!H:H,'Forecast Data'!B:B,B348,'Forecast Data'!C:C,BO$6)+SUMIFS('Forecast Data'!H:H,'Forecast Data'!B:B,B348,'Forecast Data'!C:C,BP$6)+SUMIFS('Forecast Data'!H:H,'Forecast Data'!B:B,B348,'Forecast Data'!C:C,BQ$6)))/(SUMIFS('Forecast Data'!H:H,'Forecast Data'!B:B,B348,'Forecast Data'!C:C,BJ$6)+SUMIFS('Forecast Data'!H:H,'Forecast Data'!B:B,B348,'Forecast Data'!C:C,BK$6)+SUMIFS('Forecast Data'!H:H,'Forecast Data'!B:B,B348,'Forecast Data'!C:C,BL$6)+SUMIFS('Forecast Data'!H:H,'Forecast Data'!B:B,B348,'Forecast Data'!C:C,BM$6)+SUMIFS('Forecast Data'!H:H,'Forecast Data'!B:B,B348,'Forecast Data'!C:C,BN$6)+SUMIFS('Forecast Data'!H:H,'Forecast Data'!B:B,B348,'Forecast Data'!C:C,BO$6)+SUMIFS('Forecast Data'!H:H,'Forecast Data'!B:B,B348,'Forecast Data'!C:C,BP$6)+SUMIFS('Forecast Data'!H:H,'Forecast Data'!B:B,B348,'Forecast Data'!C:C,BQ$6)),"")</f>
        <v/>
      </c>
      <c r="BY348" s="12">
        <f t="shared" si="68"/>
        <v>0</v>
      </c>
      <c r="BZ348" s="16">
        <f t="shared" si="69"/>
        <v>0</v>
      </c>
      <c r="CA348" s="13">
        <f t="shared" si="70"/>
        <v>0</v>
      </c>
      <c r="CB348" s="12">
        <f t="shared" si="71"/>
        <v>0</v>
      </c>
      <c r="CC348" s="12"/>
      <c r="CD348" s="11">
        <f>(SUMIFS('Forecast Data'!H:H,'Forecast Data'!B:B,D348,'Forecast Data'!C:C,BK$6)+SUMIFS('Forecast Data'!H:H,'Forecast Data'!B:B,D348,'Forecast Data'!C:C,BL$6)+SUMIFS('Forecast Data'!H:H,'Forecast Data'!B:B,D348,'Forecast Data'!C:C,BM$6)+SUMIFS('Forecast Data'!H:H,'Forecast Data'!B:B,D348,'Forecast Data'!C:C,BJ$6))/4</f>
        <v>0</v>
      </c>
      <c r="CE348" s="12" t="str">
        <f>IFERROR((SUM(W348:Z348)-(SUMIFS('Forecast Data'!H:H,'Forecast Data'!B:B,D348,'Forecast Data'!C:C,BJ$6)+SUMIFS('Forecast Data'!H:H,'Forecast Data'!B:B,D348,'Forecast Data'!C:C,BK$6)+SUMIFS('Forecast Data'!H:H,'Forecast Data'!B:B,D348,'Forecast Data'!C:C,BL$6)+SUMIFS('Forecast Data'!H:H,'Forecast Data'!B:B,D348,'Forecast Data'!C:C,BM$6)))/(SUMIFS('Forecast Data'!H:H,'Forecast Data'!B:B,D348,'Forecast Data'!C:C,BJ$6)+SUMIFS('Forecast Data'!H:H,'Forecast Data'!B:B,D348,'Forecast Data'!C:C,BK$6)+SUMIFS('Forecast Data'!H:H,'Forecast Data'!B:B,D348,'Forecast Data'!C:C,BL$6)+SUMIFS('Forecast Data'!H:H,'Forecast Data'!B:B,D348,'Forecast Data'!C:C,BM$6)),"")</f>
        <v/>
      </c>
      <c r="CF348" s="12">
        <f t="shared" si="72"/>
        <v>0</v>
      </c>
      <c r="CG348" s="12">
        <f t="shared" si="73"/>
        <v>0</v>
      </c>
      <c r="CH348" s="13">
        <f t="shared" si="74"/>
        <v>0</v>
      </c>
      <c r="CI348" s="13"/>
    </row>
    <row r="349" spans="1:87" ht="13.2">
      <c r="A349" s="1"/>
      <c r="B349" t="str">
        <f t="shared" si="75"/>
        <v>K&amp;N</v>
      </c>
      <c r="D349" t="s">
        <v>381</v>
      </c>
      <c r="E349" s="11">
        <f>SUMIFS('Fin Data'!F:F,'Fin Data'!A:A,D349)</f>
        <v>0</v>
      </c>
      <c r="F349" s="11">
        <f>SUMIFS('Fin Data with 6 week hist'!I:I,'Fin Data with 6 week hist'!$A:$A,$D349)</f>
        <v>0</v>
      </c>
      <c r="G349" s="11">
        <f>SUMIFS('Fin Data with 6 week hist'!J:J,'Fin Data with 6 week hist'!$A:$A,$D349)</f>
        <v>0</v>
      </c>
      <c r="H349" s="11">
        <f>SUMIFS('Fin Data with 6 week hist'!K:K,'Fin Data with 6 week hist'!$A:$A,$D349)+SUMIFS('Unit Cancellations'!D:D,'Unit Cancellations'!$B:$B,$D349)</f>
        <v>0</v>
      </c>
      <c r="I349" s="11">
        <f>SUMIFS('Fin Data with 6 week hist'!L:L,'Fin Data with 6 week hist'!$A:$A,$D349)+SUMIFS('Unit Cancellations'!E:E,'Unit Cancellations'!$B:$B,$D349)</f>
        <v>0</v>
      </c>
      <c r="J349" s="11">
        <f>SUMIFS('Fin Data with 6 week hist'!M:M,'Fin Data with 6 week hist'!$A:$A,$D349)+SUMIFS('Unit Cancellations'!F:F,'Unit Cancellations'!$B:$B,$D349)</f>
        <v>0</v>
      </c>
      <c r="K349" s="11">
        <f>SUMIFS('Fin Data with 6 week hist'!N:N,'Fin Data with 6 week hist'!$A:$A,$D349)+SUMIFS('Unit Cancellations'!G:G,'Unit Cancellations'!$B:$B,$D349)</f>
        <v>0</v>
      </c>
      <c r="L349" s="11">
        <f>SUMIFS('Fin Data'!AN:AN,'Fin Data'!A:A,D349)</f>
        <v>0</v>
      </c>
      <c r="M349" s="12">
        <f>IFERROR(SUMIFS('Fin Data'!AO:AO,'Fin Data'!A:A,D349),"")</f>
        <v>0</v>
      </c>
      <c r="N349" s="1"/>
      <c r="O349" s="11">
        <f t="shared" si="63"/>
        <v>0</v>
      </c>
      <c r="P349" s="12" t="str">
        <f t="shared" si="64"/>
        <v/>
      </c>
      <c r="Q349" s="1"/>
      <c r="R349" s="11">
        <f t="shared" si="65"/>
        <v>0</v>
      </c>
      <c r="S349" s="12" t="str">
        <f t="shared" si="66"/>
        <v/>
      </c>
      <c r="T349" s="11">
        <f t="shared" si="67"/>
        <v>0</v>
      </c>
      <c r="U349" s="1" t="e">
        <f t="shared" si="76"/>
        <v>#REF!</v>
      </c>
      <c r="V349" s="1"/>
      <c r="W349" s="11">
        <f>SUMIFS('Forecast Data'!$D:$D,'Forecast Data'!$C:$C,W$6,'Forecast Data'!$B:$B,$D349)</f>
        <v>0</v>
      </c>
      <c r="X349" s="11">
        <f>SUMIFS('Forecast Data'!$D:$D,'Forecast Data'!$C:$C,X$6,'Forecast Data'!$B:$B,$D349)</f>
        <v>0</v>
      </c>
      <c r="Y349" s="11">
        <f>SUMIFS('Forecast Data'!$D:$D,'Forecast Data'!$C:$C,Y$6,'Forecast Data'!$B:$B,$D349)</f>
        <v>0</v>
      </c>
      <c r="Z349" s="11">
        <f>SUMIFS('Forecast Data'!$D:$D,'Forecast Data'!$C:$C,Z$6,'Forecast Data'!$B:$B,$D349)</f>
        <v>0</v>
      </c>
      <c r="AA349" s="11">
        <f>SUMIFS('Forecast Data'!$D:$D,'Forecast Data'!$C:$C,AA$6,'Forecast Data'!$B:$B,$D349)</f>
        <v>0</v>
      </c>
      <c r="AB349" s="11">
        <f>SUMIFS('Forecast Data'!$D:$D,'Forecast Data'!$C:$C,AB$6,'Forecast Data'!$B:$B,$D349)</f>
        <v>0</v>
      </c>
      <c r="AC349" s="11">
        <f>SUMIFS('Forecast Data'!$D:$D,'Forecast Data'!$C:$C,AC$6,'Forecast Data'!$B:$B,$D349)</f>
        <v>0</v>
      </c>
      <c r="AD349" s="11">
        <f>SUMIFS('Forecast Data'!$D:$D,'Forecast Data'!$C:$C,AD$6,'Forecast Data'!$B:$B,$D349)</f>
        <v>0</v>
      </c>
      <c r="AE349" s="11">
        <f>SUMIFS('Forecast Data'!$D:$D,'Forecast Data'!$C:$C,AE$6,'Forecast Data'!$B:$B,$D349)</f>
        <v>0</v>
      </c>
      <c r="AF349" s="11">
        <f>SUMIFS('Forecast Data'!$D:$D,'Forecast Data'!$C:$C,AF$6,'Forecast Data'!$B:$B,$D349)</f>
        <v>0</v>
      </c>
      <c r="AG349" s="11">
        <f>SUMIFS('Forecast Data'!$D:$D,'Forecast Data'!$C:$C,AG$6,'Forecast Data'!$B:$B,$D349)</f>
        <v>0</v>
      </c>
      <c r="AH349" s="11">
        <f>SUMIFS('Forecast Data'!$D:$D,'Forecast Data'!$C:$C,AH$6,'Forecast Data'!$B:$B,$D349)</f>
        <v>0</v>
      </c>
      <c r="AI349" s="1"/>
      <c r="AJ349" s="12" t="str">
        <f>IF(SUMIFS('Forecast Data'!$E:$E,'Forecast Data'!$C:$C,AJ$6,'Forecast Data'!$B:$B,$D349)=0,"",SUMIFS('Forecast Data'!$E:$E,'Forecast Data'!$C:$C,AJ$6,'Forecast Data'!$B:$B,$D349))</f>
        <v/>
      </c>
      <c r="AK349" s="12" t="str">
        <f>IF(SUMIFS('Forecast Data'!$E:$E,'Forecast Data'!$C:$C,AK$6,'Forecast Data'!$B:$B,$D349)=0,"",SUMIFS('Forecast Data'!$E:$E,'Forecast Data'!$C:$C,AK$6,'Forecast Data'!$B:$B,$D349))</f>
        <v/>
      </c>
      <c r="AL349" s="12" t="str">
        <f>IF(SUMIFS('Forecast Data'!$E:$E,'Forecast Data'!$C:$C,AL$6,'Forecast Data'!$B:$B,$D349)=0,"",SUMIFS('Forecast Data'!$E:$E,'Forecast Data'!$C:$C,AL$6,'Forecast Data'!$B:$B,$D349))</f>
        <v/>
      </c>
      <c r="AM349" s="12" t="str">
        <f>IF(SUMIFS('Forecast Data'!$E:$E,'Forecast Data'!$C:$C,AM$6,'Forecast Data'!$B:$B,$D349)=0,"",SUMIFS('Forecast Data'!$E:$E,'Forecast Data'!$C:$C,AM$6,'Forecast Data'!$B:$B,$D349))</f>
        <v/>
      </c>
      <c r="AN349" s="12" t="str">
        <f>IF(SUMIFS('Forecast Data'!$E:$E,'Forecast Data'!$C:$C,AN$6,'Forecast Data'!$B:$B,$D349)=0,"",SUMIFS('Forecast Data'!$E:$E,'Forecast Data'!$C:$C,AN$6,'Forecast Data'!$B:$B,$D349))</f>
        <v/>
      </c>
      <c r="AO349" s="12" t="str">
        <f>IF(SUMIFS('Forecast Data'!$E:$E,'Forecast Data'!$C:$C,AO$6,'Forecast Data'!$B:$B,$D349)=0,"",SUMIFS('Forecast Data'!$E:$E,'Forecast Data'!$C:$C,AO$6,'Forecast Data'!$B:$B,$D349))</f>
        <v/>
      </c>
      <c r="AP349" s="12" t="str">
        <f>IF(SUMIFS('Forecast Data'!$E:$E,'Forecast Data'!$C:$C,AP$6,'Forecast Data'!$B:$B,$D349)=0,"",SUMIFS('Forecast Data'!$E:$E,'Forecast Data'!$C:$C,AP$6,'Forecast Data'!$B:$B,$D349))</f>
        <v/>
      </c>
      <c r="AQ349" s="12" t="str">
        <f>IF(SUMIFS('Forecast Data'!$E:$E,'Forecast Data'!$C:$C,AQ$6,'Forecast Data'!$B:$B,$D349)=0,"",SUMIFS('Forecast Data'!$E:$E,'Forecast Data'!$C:$C,AQ$6,'Forecast Data'!$B:$B,$D349))</f>
        <v/>
      </c>
      <c r="AR349" s="12" t="str">
        <f>IF(SUMIFS('Forecast Data'!$E:$E,'Forecast Data'!$C:$C,AR$6,'Forecast Data'!$B:$B,$D349)=0,"",SUMIFS('Forecast Data'!$E:$E,'Forecast Data'!$C:$C,AR$6,'Forecast Data'!$B:$B,$D349))</f>
        <v/>
      </c>
      <c r="AS349" s="12" t="str">
        <f>IF(SUMIFS('Forecast Data'!$E:$E,'Forecast Data'!$C:$C,AS$6,'Forecast Data'!$B:$B,$D349)=0,"",SUMIFS('Forecast Data'!$E:$E,'Forecast Data'!$C:$C,AS$6,'Forecast Data'!$B:$B,$D349))</f>
        <v/>
      </c>
      <c r="AT349" s="12" t="str">
        <f>IF(SUMIFS('Forecast Data'!$E:$E,'Forecast Data'!$C:$C,AT$6,'Forecast Data'!$B:$B,$D349)=0,"",SUMIFS('Forecast Data'!$E:$E,'Forecast Data'!$C:$C,AT$6,'Forecast Data'!$B:$B,$D349))</f>
        <v/>
      </c>
      <c r="AU349" s="12" t="str">
        <f>IF(SUMIFS('Forecast Data'!$E:$E,'Forecast Data'!$C:$C,AU$6,'Forecast Data'!$B:$B,$D349)=0,"",SUMIFS('Forecast Data'!$E:$E,'Forecast Data'!$C:$C,AU$6,'Forecast Data'!$B:$B,$D349))</f>
        <v/>
      </c>
      <c r="AV349" s="1"/>
      <c r="AW349" s="11">
        <f>SUMIFS('OP Units'!E:E,'OP Units'!$A:$A,$D349)</f>
        <v>0</v>
      </c>
      <c r="AX349" s="11">
        <f>SUMIFS('OP Units'!F:F,'OP Units'!$A:$A,$D349)</f>
        <v>0</v>
      </c>
      <c r="AY349" s="11">
        <f>SUMIFS('OP Units'!G:G,'OP Units'!$A:$A,$D349)</f>
        <v>0</v>
      </c>
      <c r="AZ349" s="11">
        <f>SUMIFS('OP Units'!H:H,'OP Units'!$A:$A,$D349)</f>
        <v>0</v>
      </c>
      <c r="BA349" s="11">
        <f>SUMIFS('OP Units'!I:I,'OP Units'!$A:$A,$D349)</f>
        <v>0</v>
      </c>
      <c r="BB349" s="11">
        <f>SUMIFS('OP Units'!J:J,'OP Units'!$A:$A,$D349)</f>
        <v>0</v>
      </c>
      <c r="BC349" s="11">
        <f>SUMIFS('OP Units'!K:K,'OP Units'!$A:$A,$D349)</f>
        <v>0</v>
      </c>
      <c r="BD349" s="11">
        <f>SUMIFS('OP Units'!L:L,'OP Units'!$A:$A,$D349)</f>
        <v>0</v>
      </c>
      <c r="BE349" s="11">
        <f>SUMIFS('OP Units'!M:M,'OP Units'!$A:$A,$D349)</f>
        <v>0</v>
      </c>
      <c r="BF349" s="11">
        <f>SUMIFS('OP Units'!N:N,'OP Units'!$A:$A,$D349)</f>
        <v>0</v>
      </c>
      <c r="BG349" s="11">
        <f>SUMIFS('OP Units'!O:O,'OP Units'!$A:$A,$D349)</f>
        <v>0</v>
      </c>
      <c r="BH349" s="11">
        <f>SUMIFS('OP Units'!P:P,'OP Units'!$A:$A,$D349)</f>
        <v>0</v>
      </c>
      <c r="BI349" s="1"/>
      <c r="BJ349" s="12" t="str">
        <f>IFERROR((SUMIFS('OP Units'!E:E,'OP Units'!$A:$A,$D349)-SUMIFS('Forecast Data'!$H:$H,'Forecast Data'!$C:$C,BJ$6,'Forecast Data'!$B:$B,$D349))/SUMIFS('Forecast Data'!$H:$H,'Forecast Data'!$C:$C,BJ$6,'Forecast Data'!$B:$B,$D349),"")</f>
        <v/>
      </c>
      <c r="BK349" s="12" t="str">
        <f>IFERROR((SUMIFS('OP Units'!F:F,'OP Units'!$A:$A,$D349)-SUMIFS('Forecast Data'!$H:$H,'Forecast Data'!$C:$C,BK$6,'Forecast Data'!$B:$B,$D349))/SUMIFS('Forecast Data'!$H:$H,'Forecast Data'!$C:$C,BK$6,'Forecast Data'!$B:$B,$D349),"")</f>
        <v/>
      </c>
      <c r="BL349" s="12" t="str">
        <f>IFERROR((SUMIFS('OP Units'!G:G,'OP Units'!$A:$A,$D349)-SUMIFS('Forecast Data'!$H:$H,'Forecast Data'!$C:$C,BL$6,'Forecast Data'!$B:$B,$D349))/SUMIFS('Forecast Data'!$H:$H,'Forecast Data'!$C:$C,BL$6,'Forecast Data'!$B:$B,$D349),"")</f>
        <v/>
      </c>
      <c r="BM349" s="12" t="str">
        <f>IFERROR((SUMIFS('OP Units'!H:H,'OP Units'!$A:$A,$D349)-SUMIFS('Forecast Data'!$H:$H,'Forecast Data'!$C:$C,BM$6,'Forecast Data'!$B:$B,$D349))/SUMIFS('Forecast Data'!$H:$H,'Forecast Data'!$C:$C,BM$6,'Forecast Data'!$B:$B,$D349),"")</f>
        <v/>
      </c>
      <c r="BN349" s="12" t="str">
        <f>IFERROR((SUMIFS('OP Units'!I:I,'OP Units'!$A:$A,$D349)-SUMIFS('Forecast Data'!$H:$H,'Forecast Data'!$C:$C,BN$6,'Forecast Data'!$B:$B,$D349))/SUMIFS('Forecast Data'!$H:$H,'Forecast Data'!$C:$C,BN$6,'Forecast Data'!$B:$B,$D349),"")</f>
        <v/>
      </c>
      <c r="BO349" s="12" t="str">
        <f>IFERROR((SUMIFS('OP Units'!J:J,'OP Units'!$A:$A,$D349)-SUMIFS('Forecast Data'!$H:$H,'Forecast Data'!$C:$C,BO$6,'Forecast Data'!$B:$B,$D349))/SUMIFS('Forecast Data'!$H:$H,'Forecast Data'!$C:$C,BO$6,'Forecast Data'!$B:$B,$D349),"")</f>
        <v/>
      </c>
      <c r="BP349" s="12" t="str">
        <f>IFERROR((SUMIFS('OP Units'!K:K,'OP Units'!$A:$A,$D349)-SUMIFS('Forecast Data'!$H:$H,'Forecast Data'!$C:$C,BP$6,'Forecast Data'!$B:$B,$D349))/SUMIFS('Forecast Data'!$H:$H,'Forecast Data'!$C:$C,BP$6,'Forecast Data'!$B:$B,$D349),"")</f>
        <v/>
      </c>
      <c r="BQ349" s="12" t="str">
        <f>IFERROR((SUMIFS('OP Units'!L:L,'OP Units'!$A:$A,$D349)-SUMIFS('Forecast Data'!$H:$H,'Forecast Data'!$C:$C,BQ$6,'Forecast Data'!$B:$B,$D349))/SUMIFS('Forecast Data'!$H:$H,'Forecast Data'!$C:$C,BQ$6,'Forecast Data'!$B:$B,$D349),"")</f>
        <v/>
      </c>
      <c r="BR349" s="12" t="str">
        <f>IFERROR((SUMIFS('OP Units'!M:M,'OP Units'!$A:$A,$D349)-SUMIFS('Forecast Data'!$H:$H,'Forecast Data'!$C:$C,BR$6,'Forecast Data'!$B:$B,$D349))/SUMIFS('Forecast Data'!$H:$H,'Forecast Data'!$C:$C,BR$6,'Forecast Data'!$B:$B,$D349),"")</f>
        <v/>
      </c>
      <c r="BS349" s="12" t="str">
        <f>IFERROR((SUMIFS('OP Units'!N:N,'OP Units'!$A:$A,$D349)-SUMIFS('Forecast Data'!$H:$H,'Forecast Data'!$C:$C,BS$6,'Forecast Data'!$B:$B,$D349))/SUMIFS('Forecast Data'!$H:$H,'Forecast Data'!$C:$C,BS$6,'Forecast Data'!$B:$B,$D349),"")</f>
        <v/>
      </c>
      <c r="BT349" s="12" t="str">
        <f>IFERROR((SUMIFS('OP Units'!O:O,'OP Units'!$A:$A,$D349)-SUMIFS('Forecast Data'!$H:$H,'Forecast Data'!$C:$C,BT$6,'Forecast Data'!$B:$B,$D349))/SUMIFS('Forecast Data'!$H:$H,'Forecast Data'!$C:$C,BT$6,'Forecast Data'!$B:$B,$D349),"")</f>
        <v/>
      </c>
      <c r="BU349" s="12" t="str">
        <f>IFERROR((SUMIFS('OP Units'!P:P,'OP Units'!$A:$A,$D349)-SUMIFS('Forecast Data'!$H:$H,'Forecast Data'!$C:$C,BU$6,'Forecast Data'!$B:$B,$D349))/SUMIFS('Forecast Data'!$H:$H,'Forecast Data'!$C:$C,BU$6,'Forecast Data'!$B:$B,$D349),"")</f>
        <v/>
      </c>
      <c r="BV349" s="12"/>
      <c r="BW349" s="11">
        <f>(SUMIFS('Forecast Data'!H:H,'Forecast Data'!B:B,D349,'Forecast Data'!C:C,BK$6)+SUMIFS('Forecast Data'!H:H,'Forecast Data'!B:B,D349,'Forecast Data'!C:C,BL$6)+SUMIFS('Forecast Data'!H:H,'Forecast Data'!B:B,D349,'Forecast Data'!C:C,BM$6)+SUMIFS('Forecast Data'!H:H,'Forecast Data'!B:B,D349,'Forecast Data'!C:C,BN$6)+SUMIFS('Forecast Data'!H:H,'Forecast Data'!B:B,D349,'Forecast Data'!C:C,BO$6)+SUMIFS('Forecast Data'!H:H,'Forecast Data'!B:B,D349,'Forecast Data'!C:C,BP$6)+SUMIFS('Forecast Data'!H:H,'Forecast Data'!B:B,D349,'Forecast Data'!C:C,BQ$6)+SUMIFS('Forecast Data'!H:H,'Forecast Data'!B:B,D349,'Forecast Data'!C:C,BJ$6))/8</f>
        <v>0</v>
      </c>
      <c r="BX349" s="12" t="str">
        <f>IFERROR((SUM(W349:AD349)-(SUMIFS('Forecast Data'!H:H,'Forecast Data'!B:B,B349,'Forecast Data'!C:C,BJ$6)+SUMIFS('Forecast Data'!H:H,'Forecast Data'!B:B,B349,'Forecast Data'!C:C,BK$6)+SUMIFS('Forecast Data'!H:H,'Forecast Data'!B:B,B349,'Forecast Data'!C:C,BL$6)+SUMIFS('Forecast Data'!H:H,'Forecast Data'!B:B,B349,'Forecast Data'!C:C,BM$6)+SUMIFS('Forecast Data'!H:H,'Forecast Data'!B:B,B349,'Forecast Data'!C:C,BN$6)+SUMIFS('Forecast Data'!H:H,'Forecast Data'!B:B,B349,'Forecast Data'!C:C,BO$6)+SUMIFS('Forecast Data'!H:H,'Forecast Data'!B:B,B349,'Forecast Data'!C:C,BP$6)+SUMIFS('Forecast Data'!H:H,'Forecast Data'!B:B,B349,'Forecast Data'!C:C,BQ$6)))/(SUMIFS('Forecast Data'!H:H,'Forecast Data'!B:B,B349,'Forecast Data'!C:C,BJ$6)+SUMIFS('Forecast Data'!H:H,'Forecast Data'!B:B,B349,'Forecast Data'!C:C,BK$6)+SUMIFS('Forecast Data'!H:H,'Forecast Data'!B:B,B349,'Forecast Data'!C:C,BL$6)+SUMIFS('Forecast Data'!H:H,'Forecast Data'!B:B,B349,'Forecast Data'!C:C,BM$6)+SUMIFS('Forecast Data'!H:H,'Forecast Data'!B:B,B349,'Forecast Data'!C:C,BN$6)+SUMIFS('Forecast Data'!H:H,'Forecast Data'!B:B,B349,'Forecast Data'!C:C,BO$6)+SUMIFS('Forecast Data'!H:H,'Forecast Data'!B:B,B349,'Forecast Data'!C:C,BP$6)+SUMIFS('Forecast Data'!H:H,'Forecast Data'!B:B,B349,'Forecast Data'!C:C,BQ$6)),"")</f>
        <v/>
      </c>
      <c r="BY349" s="12">
        <f t="shared" si="68"/>
        <v>0</v>
      </c>
      <c r="BZ349" s="16">
        <f t="shared" si="69"/>
        <v>0</v>
      </c>
      <c r="CA349" s="13">
        <f t="shared" si="70"/>
        <v>0</v>
      </c>
      <c r="CB349" s="12">
        <f t="shared" si="71"/>
        <v>0</v>
      </c>
      <c r="CC349" s="12"/>
      <c r="CD349" s="11">
        <f>(SUMIFS('Forecast Data'!H:H,'Forecast Data'!B:B,D349,'Forecast Data'!C:C,BK$6)+SUMIFS('Forecast Data'!H:H,'Forecast Data'!B:B,D349,'Forecast Data'!C:C,BL$6)+SUMIFS('Forecast Data'!H:H,'Forecast Data'!B:B,D349,'Forecast Data'!C:C,BM$6)+SUMIFS('Forecast Data'!H:H,'Forecast Data'!B:B,D349,'Forecast Data'!C:C,BJ$6))/4</f>
        <v>0</v>
      </c>
      <c r="CE349" s="12" t="str">
        <f>IFERROR((SUM(W349:Z349)-(SUMIFS('Forecast Data'!H:H,'Forecast Data'!B:B,D349,'Forecast Data'!C:C,BJ$6)+SUMIFS('Forecast Data'!H:H,'Forecast Data'!B:B,D349,'Forecast Data'!C:C,BK$6)+SUMIFS('Forecast Data'!H:H,'Forecast Data'!B:B,D349,'Forecast Data'!C:C,BL$6)+SUMIFS('Forecast Data'!H:H,'Forecast Data'!B:B,D349,'Forecast Data'!C:C,BM$6)))/(SUMIFS('Forecast Data'!H:H,'Forecast Data'!B:B,D349,'Forecast Data'!C:C,BJ$6)+SUMIFS('Forecast Data'!H:H,'Forecast Data'!B:B,D349,'Forecast Data'!C:C,BK$6)+SUMIFS('Forecast Data'!H:H,'Forecast Data'!B:B,D349,'Forecast Data'!C:C,BL$6)+SUMIFS('Forecast Data'!H:H,'Forecast Data'!B:B,D349,'Forecast Data'!C:C,BM$6)),"")</f>
        <v/>
      </c>
      <c r="CF349" s="12">
        <f t="shared" si="72"/>
        <v>0</v>
      </c>
      <c r="CG349" s="12">
        <f t="shared" si="73"/>
        <v>0</v>
      </c>
      <c r="CH349" s="13">
        <f t="shared" si="74"/>
        <v>0</v>
      </c>
      <c r="CI349" s="13"/>
    </row>
    <row r="350" spans="1:87" ht="13.2">
      <c r="A350" s="1"/>
      <c r="B350" t="str">
        <f t="shared" si="75"/>
        <v>Keenz Stroller Wagons</v>
      </c>
      <c r="D350" t="s">
        <v>382</v>
      </c>
      <c r="E350" s="11">
        <f>SUMIFS('Fin Data'!F:F,'Fin Data'!A:A,D350)</f>
        <v>0</v>
      </c>
      <c r="F350" s="11">
        <f>SUMIFS('Fin Data with 6 week hist'!I:I,'Fin Data with 6 week hist'!$A:$A,$D350)</f>
        <v>0</v>
      </c>
      <c r="G350" s="11">
        <f>SUMIFS('Fin Data with 6 week hist'!J:J,'Fin Data with 6 week hist'!$A:$A,$D350)</f>
        <v>0</v>
      </c>
      <c r="H350" s="11">
        <f>SUMIFS('Fin Data with 6 week hist'!K:K,'Fin Data with 6 week hist'!$A:$A,$D350)+SUMIFS('Unit Cancellations'!D:D,'Unit Cancellations'!$B:$B,$D350)</f>
        <v>0</v>
      </c>
      <c r="I350" s="11">
        <f>SUMIFS('Fin Data with 6 week hist'!L:L,'Fin Data with 6 week hist'!$A:$A,$D350)+SUMIFS('Unit Cancellations'!E:E,'Unit Cancellations'!$B:$B,$D350)</f>
        <v>0</v>
      </c>
      <c r="J350" s="11">
        <f>SUMIFS('Fin Data with 6 week hist'!M:M,'Fin Data with 6 week hist'!$A:$A,$D350)+SUMIFS('Unit Cancellations'!F:F,'Unit Cancellations'!$B:$B,$D350)</f>
        <v>0</v>
      </c>
      <c r="K350" s="11">
        <f>SUMIFS('Fin Data with 6 week hist'!N:N,'Fin Data with 6 week hist'!$A:$A,$D350)+SUMIFS('Unit Cancellations'!G:G,'Unit Cancellations'!$B:$B,$D350)</f>
        <v>0</v>
      </c>
      <c r="L350" s="11">
        <f>SUMIFS('Fin Data'!AN:AN,'Fin Data'!A:A,D350)</f>
        <v>0</v>
      </c>
      <c r="M350" s="12">
        <f>IFERROR(SUMIFS('Fin Data'!AO:AO,'Fin Data'!A:A,D350),"")</f>
        <v>0</v>
      </c>
      <c r="N350" s="1"/>
      <c r="O350" s="11">
        <f t="shared" si="63"/>
        <v>0</v>
      </c>
      <c r="P350" s="12" t="str">
        <f t="shared" si="64"/>
        <v/>
      </c>
      <c r="Q350" s="1"/>
      <c r="R350" s="11">
        <f t="shared" si="65"/>
        <v>0</v>
      </c>
      <c r="S350" s="12" t="str">
        <f t="shared" si="66"/>
        <v/>
      </c>
      <c r="T350" s="11">
        <f t="shared" si="67"/>
        <v>0</v>
      </c>
      <c r="U350" s="1" t="e">
        <f t="shared" si="76"/>
        <v>#REF!</v>
      </c>
      <c r="V350" s="1"/>
      <c r="W350" s="11">
        <f>SUMIFS('Forecast Data'!$D:$D,'Forecast Data'!$C:$C,W$6,'Forecast Data'!$B:$B,$D350)</f>
        <v>0</v>
      </c>
      <c r="X350" s="11">
        <f>SUMIFS('Forecast Data'!$D:$D,'Forecast Data'!$C:$C,X$6,'Forecast Data'!$B:$B,$D350)</f>
        <v>0</v>
      </c>
      <c r="Y350" s="11">
        <f>SUMIFS('Forecast Data'!$D:$D,'Forecast Data'!$C:$C,Y$6,'Forecast Data'!$B:$B,$D350)</f>
        <v>0</v>
      </c>
      <c r="Z350" s="11">
        <f>SUMIFS('Forecast Data'!$D:$D,'Forecast Data'!$C:$C,Z$6,'Forecast Data'!$B:$B,$D350)</f>
        <v>0</v>
      </c>
      <c r="AA350" s="11">
        <f>SUMIFS('Forecast Data'!$D:$D,'Forecast Data'!$C:$C,AA$6,'Forecast Data'!$B:$B,$D350)</f>
        <v>0</v>
      </c>
      <c r="AB350" s="11">
        <f>SUMIFS('Forecast Data'!$D:$D,'Forecast Data'!$C:$C,AB$6,'Forecast Data'!$B:$B,$D350)</f>
        <v>0</v>
      </c>
      <c r="AC350" s="11">
        <f>SUMIFS('Forecast Data'!$D:$D,'Forecast Data'!$C:$C,AC$6,'Forecast Data'!$B:$B,$D350)</f>
        <v>0</v>
      </c>
      <c r="AD350" s="11">
        <f>SUMIFS('Forecast Data'!$D:$D,'Forecast Data'!$C:$C,AD$6,'Forecast Data'!$B:$B,$D350)</f>
        <v>0</v>
      </c>
      <c r="AE350" s="11">
        <f>SUMIFS('Forecast Data'!$D:$D,'Forecast Data'!$C:$C,AE$6,'Forecast Data'!$B:$B,$D350)</f>
        <v>0</v>
      </c>
      <c r="AF350" s="11">
        <f>SUMIFS('Forecast Data'!$D:$D,'Forecast Data'!$C:$C,AF$6,'Forecast Data'!$B:$B,$D350)</f>
        <v>0</v>
      </c>
      <c r="AG350" s="11">
        <f>SUMIFS('Forecast Data'!$D:$D,'Forecast Data'!$C:$C,AG$6,'Forecast Data'!$B:$B,$D350)</f>
        <v>0</v>
      </c>
      <c r="AH350" s="11">
        <f>SUMIFS('Forecast Data'!$D:$D,'Forecast Data'!$C:$C,AH$6,'Forecast Data'!$B:$B,$D350)</f>
        <v>0</v>
      </c>
      <c r="AI350" s="1"/>
      <c r="AJ350" s="12" t="str">
        <f>IF(SUMIFS('Forecast Data'!$E:$E,'Forecast Data'!$C:$C,AJ$6,'Forecast Data'!$B:$B,$D350)=0,"",SUMIFS('Forecast Data'!$E:$E,'Forecast Data'!$C:$C,AJ$6,'Forecast Data'!$B:$B,$D350))</f>
        <v/>
      </c>
      <c r="AK350" s="12" t="str">
        <f>IF(SUMIFS('Forecast Data'!$E:$E,'Forecast Data'!$C:$C,AK$6,'Forecast Data'!$B:$B,$D350)=0,"",SUMIFS('Forecast Data'!$E:$E,'Forecast Data'!$C:$C,AK$6,'Forecast Data'!$B:$B,$D350))</f>
        <v/>
      </c>
      <c r="AL350" s="12" t="str">
        <f>IF(SUMIFS('Forecast Data'!$E:$E,'Forecast Data'!$C:$C,AL$6,'Forecast Data'!$B:$B,$D350)=0,"",SUMIFS('Forecast Data'!$E:$E,'Forecast Data'!$C:$C,AL$6,'Forecast Data'!$B:$B,$D350))</f>
        <v/>
      </c>
      <c r="AM350" s="12" t="str">
        <f>IF(SUMIFS('Forecast Data'!$E:$E,'Forecast Data'!$C:$C,AM$6,'Forecast Data'!$B:$B,$D350)=0,"",SUMIFS('Forecast Data'!$E:$E,'Forecast Data'!$C:$C,AM$6,'Forecast Data'!$B:$B,$D350))</f>
        <v/>
      </c>
      <c r="AN350" s="12" t="str">
        <f>IF(SUMIFS('Forecast Data'!$E:$E,'Forecast Data'!$C:$C,AN$6,'Forecast Data'!$B:$B,$D350)=0,"",SUMIFS('Forecast Data'!$E:$E,'Forecast Data'!$C:$C,AN$6,'Forecast Data'!$B:$B,$D350))</f>
        <v/>
      </c>
      <c r="AO350" s="12" t="str">
        <f>IF(SUMIFS('Forecast Data'!$E:$E,'Forecast Data'!$C:$C,AO$6,'Forecast Data'!$B:$B,$D350)=0,"",SUMIFS('Forecast Data'!$E:$E,'Forecast Data'!$C:$C,AO$6,'Forecast Data'!$B:$B,$D350))</f>
        <v/>
      </c>
      <c r="AP350" s="12" t="str">
        <f>IF(SUMIFS('Forecast Data'!$E:$E,'Forecast Data'!$C:$C,AP$6,'Forecast Data'!$B:$B,$D350)=0,"",SUMIFS('Forecast Data'!$E:$E,'Forecast Data'!$C:$C,AP$6,'Forecast Data'!$B:$B,$D350))</f>
        <v/>
      </c>
      <c r="AQ350" s="12" t="str">
        <f>IF(SUMIFS('Forecast Data'!$E:$E,'Forecast Data'!$C:$C,AQ$6,'Forecast Data'!$B:$B,$D350)=0,"",SUMIFS('Forecast Data'!$E:$E,'Forecast Data'!$C:$C,AQ$6,'Forecast Data'!$B:$B,$D350))</f>
        <v/>
      </c>
      <c r="AR350" s="12" t="str">
        <f>IF(SUMIFS('Forecast Data'!$E:$E,'Forecast Data'!$C:$C,AR$6,'Forecast Data'!$B:$B,$D350)=0,"",SUMIFS('Forecast Data'!$E:$E,'Forecast Data'!$C:$C,AR$6,'Forecast Data'!$B:$B,$D350))</f>
        <v/>
      </c>
      <c r="AS350" s="12" t="str">
        <f>IF(SUMIFS('Forecast Data'!$E:$E,'Forecast Data'!$C:$C,AS$6,'Forecast Data'!$B:$B,$D350)=0,"",SUMIFS('Forecast Data'!$E:$E,'Forecast Data'!$C:$C,AS$6,'Forecast Data'!$B:$B,$D350))</f>
        <v/>
      </c>
      <c r="AT350" s="12" t="str">
        <f>IF(SUMIFS('Forecast Data'!$E:$E,'Forecast Data'!$C:$C,AT$6,'Forecast Data'!$B:$B,$D350)=0,"",SUMIFS('Forecast Data'!$E:$E,'Forecast Data'!$C:$C,AT$6,'Forecast Data'!$B:$B,$D350))</f>
        <v/>
      </c>
      <c r="AU350" s="12" t="str">
        <f>IF(SUMIFS('Forecast Data'!$E:$E,'Forecast Data'!$C:$C,AU$6,'Forecast Data'!$B:$B,$D350)=0,"",SUMIFS('Forecast Data'!$E:$E,'Forecast Data'!$C:$C,AU$6,'Forecast Data'!$B:$B,$D350))</f>
        <v/>
      </c>
      <c r="AV350" s="1"/>
      <c r="AW350" s="11">
        <f>SUMIFS('OP Units'!E:E,'OP Units'!$A:$A,$D350)</f>
        <v>0</v>
      </c>
      <c r="AX350" s="11">
        <f>SUMIFS('OP Units'!F:F,'OP Units'!$A:$A,$D350)</f>
        <v>0</v>
      </c>
      <c r="AY350" s="11">
        <f>SUMIFS('OP Units'!G:G,'OP Units'!$A:$A,$D350)</f>
        <v>0</v>
      </c>
      <c r="AZ350" s="11">
        <f>SUMIFS('OP Units'!H:H,'OP Units'!$A:$A,$D350)</f>
        <v>0</v>
      </c>
      <c r="BA350" s="11">
        <f>SUMIFS('OP Units'!I:I,'OP Units'!$A:$A,$D350)</f>
        <v>0</v>
      </c>
      <c r="BB350" s="11">
        <f>SUMIFS('OP Units'!J:J,'OP Units'!$A:$A,$D350)</f>
        <v>0</v>
      </c>
      <c r="BC350" s="11">
        <f>SUMIFS('OP Units'!K:K,'OP Units'!$A:$A,$D350)</f>
        <v>0</v>
      </c>
      <c r="BD350" s="11">
        <f>SUMIFS('OP Units'!L:L,'OP Units'!$A:$A,$D350)</f>
        <v>0</v>
      </c>
      <c r="BE350" s="11">
        <f>SUMIFS('OP Units'!M:M,'OP Units'!$A:$A,$D350)</f>
        <v>0</v>
      </c>
      <c r="BF350" s="11">
        <f>SUMIFS('OP Units'!N:N,'OP Units'!$A:$A,$D350)</f>
        <v>0</v>
      </c>
      <c r="BG350" s="11">
        <f>SUMIFS('OP Units'!O:O,'OP Units'!$A:$A,$D350)</f>
        <v>0</v>
      </c>
      <c r="BH350" s="11">
        <f>SUMIFS('OP Units'!P:P,'OP Units'!$A:$A,$D350)</f>
        <v>0</v>
      </c>
      <c r="BI350" s="1"/>
      <c r="BJ350" s="12" t="str">
        <f>IFERROR((SUMIFS('OP Units'!E:E,'OP Units'!$A:$A,$D350)-SUMIFS('Forecast Data'!$H:$H,'Forecast Data'!$C:$C,BJ$6,'Forecast Data'!$B:$B,$D350))/SUMIFS('Forecast Data'!$H:$H,'Forecast Data'!$C:$C,BJ$6,'Forecast Data'!$B:$B,$D350),"")</f>
        <v/>
      </c>
      <c r="BK350" s="12" t="str">
        <f>IFERROR((SUMIFS('OP Units'!F:F,'OP Units'!$A:$A,$D350)-SUMIFS('Forecast Data'!$H:$H,'Forecast Data'!$C:$C,BK$6,'Forecast Data'!$B:$B,$D350))/SUMIFS('Forecast Data'!$H:$H,'Forecast Data'!$C:$C,BK$6,'Forecast Data'!$B:$B,$D350),"")</f>
        <v/>
      </c>
      <c r="BL350" s="12" t="str">
        <f>IFERROR((SUMIFS('OP Units'!G:G,'OP Units'!$A:$A,$D350)-SUMIFS('Forecast Data'!$H:$H,'Forecast Data'!$C:$C,BL$6,'Forecast Data'!$B:$B,$D350))/SUMIFS('Forecast Data'!$H:$H,'Forecast Data'!$C:$C,BL$6,'Forecast Data'!$B:$B,$D350),"")</f>
        <v/>
      </c>
      <c r="BM350" s="12" t="str">
        <f>IFERROR((SUMIFS('OP Units'!H:H,'OP Units'!$A:$A,$D350)-SUMIFS('Forecast Data'!$H:$H,'Forecast Data'!$C:$C,BM$6,'Forecast Data'!$B:$B,$D350))/SUMIFS('Forecast Data'!$H:$H,'Forecast Data'!$C:$C,BM$6,'Forecast Data'!$B:$B,$D350),"")</f>
        <v/>
      </c>
      <c r="BN350" s="12" t="str">
        <f>IFERROR((SUMIFS('OP Units'!I:I,'OP Units'!$A:$A,$D350)-SUMIFS('Forecast Data'!$H:$H,'Forecast Data'!$C:$C,BN$6,'Forecast Data'!$B:$B,$D350))/SUMIFS('Forecast Data'!$H:$H,'Forecast Data'!$C:$C,BN$6,'Forecast Data'!$B:$B,$D350),"")</f>
        <v/>
      </c>
      <c r="BO350" s="12" t="str">
        <f>IFERROR((SUMIFS('OP Units'!J:J,'OP Units'!$A:$A,$D350)-SUMIFS('Forecast Data'!$H:$H,'Forecast Data'!$C:$C,BO$6,'Forecast Data'!$B:$B,$D350))/SUMIFS('Forecast Data'!$H:$H,'Forecast Data'!$C:$C,BO$6,'Forecast Data'!$B:$B,$D350),"")</f>
        <v/>
      </c>
      <c r="BP350" s="12" t="str">
        <f>IFERROR((SUMIFS('OP Units'!K:K,'OP Units'!$A:$A,$D350)-SUMIFS('Forecast Data'!$H:$H,'Forecast Data'!$C:$C,BP$6,'Forecast Data'!$B:$B,$D350))/SUMIFS('Forecast Data'!$H:$H,'Forecast Data'!$C:$C,BP$6,'Forecast Data'!$B:$B,$D350),"")</f>
        <v/>
      </c>
      <c r="BQ350" s="12" t="str">
        <f>IFERROR((SUMIFS('OP Units'!L:L,'OP Units'!$A:$A,$D350)-SUMIFS('Forecast Data'!$H:$H,'Forecast Data'!$C:$C,BQ$6,'Forecast Data'!$B:$B,$D350))/SUMIFS('Forecast Data'!$H:$H,'Forecast Data'!$C:$C,BQ$6,'Forecast Data'!$B:$B,$D350),"")</f>
        <v/>
      </c>
      <c r="BR350" s="12" t="str">
        <f>IFERROR((SUMIFS('OP Units'!M:M,'OP Units'!$A:$A,$D350)-SUMIFS('Forecast Data'!$H:$H,'Forecast Data'!$C:$C,BR$6,'Forecast Data'!$B:$B,$D350))/SUMIFS('Forecast Data'!$H:$H,'Forecast Data'!$C:$C,BR$6,'Forecast Data'!$B:$B,$D350),"")</f>
        <v/>
      </c>
      <c r="BS350" s="12" t="str">
        <f>IFERROR((SUMIFS('OP Units'!N:N,'OP Units'!$A:$A,$D350)-SUMIFS('Forecast Data'!$H:$H,'Forecast Data'!$C:$C,BS$6,'Forecast Data'!$B:$B,$D350))/SUMIFS('Forecast Data'!$H:$H,'Forecast Data'!$C:$C,BS$6,'Forecast Data'!$B:$B,$D350),"")</f>
        <v/>
      </c>
      <c r="BT350" s="12" t="str">
        <f>IFERROR((SUMIFS('OP Units'!O:O,'OP Units'!$A:$A,$D350)-SUMIFS('Forecast Data'!$H:$H,'Forecast Data'!$C:$C,BT$6,'Forecast Data'!$B:$B,$D350))/SUMIFS('Forecast Data'!$H:$H,'Forecast Data'!$C:$C,BT$6,'Forecast Data'!$B:$B,$D350),"")</f>
        <v/>
      </c>
      <c r="BU350" s="12" t="str">
        <f>IFERROR((SUMIFS('OP Units'!P:P,'OP Units'!$A:$A,$D350)-SUMIFS('Forecast Data'!$H:$H,'Forecast Data'!$C:$C,BU$6,'Forecast Data'!$B:$B,$D350))/SUMIFS('Forecast Data'!$H:$H,'Forecast Data'!$C:$C,BU$6,'Forecast Data'!$B:$B,$D350),"")</f>
        <v/>
      </c>
      <c r="BV350" s="12"/>
      <c r="BW350" s="11">
        <f>(SUMIFS('Forecast Data'!H:H,'Forecast Data'!B:B,D350,'Forecast Data'!C:C,BK$6)+SUMIFS('Forecast Data'!H:H,'Forecast Data'!B:B,D350,'Forecast Data'!C:C,BL$6)+SUMIFS('Forecast Data'!H:H,'Forecast Data'!B:B,D350,'Forecast Data'!C:C,BM$6)+SUMIFS('Forecast Data'!H:H,'Forecast Data'!B:B,D350,'Forecast Data'!C:C,BN$6)+SUMIFS('Forecast Data'!H:H,'Forecast Data'!B:B,D350,'Forecast Data'!C:C,BO$6)+SUMIFS('Forecast Data'!H:H,'Forecast Data'!B:B,D350,'Forecast Data'!C:C,BP$6)+SUMIFS('Forecast Data'!H:H,'Forecast Data'!B:B,D350,'Forecast Data'!C:C,BQ$6)+SUMIFS('Forecast Data'!H:H,'Forecast Data'!B:B,D350,'Forecast Data'!C:C,BJ$6))/8</f>
        <v>0</v>
      </c>
      <c r="BX350" s="12" t="str">
        <f>IFERROR((SUM(W350:AD350)-(SUMIFS('Forecast Data'!H:H,'Forecast Data'!B:B,B350,'Forecast Data'!C:C,BJ$6)+SUMIFS('Forecast Data'!H:H,'Forecast Data'!B:B,B350,'Forecast Data'!C:C,BK$6)+SUMIFS('Forecast Data'!H:H,'Forecast Data'!B:B,B350,'Forecast Data'!C:C,BL$6)+SUMIFS('Forecast Data'!H:H,'Forecast Data'!B:B,B350,'Forecast Data'!C:C,BM$6)+SUMIFS('Forecast Data'!H:H,'Forecast Data'!B:B,B350,'Forecast Data'!C:C,BN$6)+SUMIFS('Forecast Data'!H:H,'Forecast Data'!B:B,B350,'Forecast Data'!C:C,BO$6)+SUMIFS('Forecast Data'!H:H,'Forecast Data'!B:B,B350,'Forecast Data'!C:C,BP$6)+SUMIFS('Forecast Data'!H:H,'Forecast Data'!B:B,B350,'Forecast Data'!C:C,BQ$6)))/(SUMIFS('Forecast Data'!H:H,'Forecast Data'!B:B,B350,'Forecast Data'!C:C,BJ$6)+SUMIFS('Forecast Data'!H:H,'Forecast Data'!B:B,B350,'Forecast Data'!C:C,BK$6)+SUMIFS('Forecast Data'!H:H,'Forecast Data'!B:B,B350,'Forecast Data'!C:C,BL$6)+SUMIFS('Forecast Data'!H:H,'Forecast Data'!B:B,B350,'Forecast Data'!C:C,BM$6)+SUMIFS('Forecast Data'!H:H,'Forecast Data'!B:B,B350,'Forecast Data'!C:C,BN$6)+SUMIFS('Forecast Data'!H:H,'Forecast Data'!B:B,B350,'Forecast Data'!C:C,BO$6)+SUMIFS('Forecast Data'!H:H,'Forecast Data'!B:B,B350,'Forecast Data'!C:C,BP$6)+SUMIFS('Forecast Data'!H:H,'Forecast Data'!B:B,B350,'Forecast Data'!C:C,BQ$6)),"")</f>
        <v/>
      </c>
      <c r="BY350" s="12">
        <f t="shared" si="68"/>
        <v>0</v>
      </c>
      <c r="BZ350" s="16">
        <f t="shared" si="69"/>
        <v>0</v>
      </c>
      <c r="CA350" s="13">
        <f t="shared" si="70"/>
        <v>0</v>
      </c>
      <c r="CB350" s="12">
        <f t="shared" si="71"/>
        <v>0</v>
      </c>
      <c r="CC350" s="12"/>
      <c r="CD350" s="11">
        <f>(SUMIFS('Forecast Data'!H:H,'Forecast Data'!B:B,D350,'Forecast Data'!C:C,BK$6)+SUMIFS('Forecast Data'!H:H,'Forecast Data'!B:B,D350,'Forecast Data'!C:C,BL$6)+SUMIFS('Forecast Data'!H:H,'Forecast Data'!B:B,D350,'Forecast Data'!C:C,BM$6)+SUMIFS('Forecast Data'!H:H,'Forecast Data'!B:B,D350,'Forecast Data'!C:C,BJ$6))/4</f>
        <v>0</v>
      </c>
      <c r="CE350" s="12" t="str">
        <f>IFERROR((SUM(W350:Z350)-(SUMIFS('Forecast Data'!H:H,'Forecast Data'!B:B,D350,'Forecast Data'!C:C,BJ$6)+SUMIFS('Forecast Data'!H:H,'Forecast Data'!B:B,D350,'Forecast Data'!C:C,BK$6)+SUMIFS('Forecast Data'!H:H,'Forecast Data'!B:B,D350,'Forecast Data'!C:C,BL$6)+SUMIFS('Forecast Data'!H:H,'Forecast Data'!B:B,D350,'Forecast Data'!C:C,BM$6)))/(SUMIFS('Forecast Data'!H:H,'Forecast Data'!B:B,D350,'Forecast Data'!C:C,BJ$6)+SUMIFS('Forecast Data'!H:H,'Forecast Data'!B:B,D350,'Forecast Data'!C:C,BK$6)+SUMIFS('Forecast Data'!H:H,'Forecast Data'!B:B,D350,'Forecast Data'!C:C,BL$6)+SUMIFS('Forecast Data'!H:H,'Forecast Data'!B:B,D350,'Forecast Data'!C:C,BM$6)),"")</f>
        <v/>
      </c>
      <c r="CF350" s="12">
        <f t="shared" si="72"/>
        <v>0</v>
      </c>
      <c r="CG350" s="12">
        <f t="shared" si="73"/>
        <v>0</v>
      </c>
      <c r="CH350" s="13">
        <f t="shared" si="74"/>
        <v>0</v>
      </c>
      <c r="CI350" s="13"/>
    </row>
    <row r="351" spans="1:87" ht="13.2">
      <c r="A351" s="1"/>
      <c r="B351" t="str">
        <f t="shared" si="75"/>
        <v>KONG H2O</v>
      </c>
      <c r="D351" t="s">
        <v>383</v>
      </c>
      <c r="E351" s="11">
        <f>SUMIFS('Fin Data'!F:F,'Fin Data'!A:A,D351)</f>
        <v>0</v>
      </c>
      <c r="F351" s="11">
        <f>SUMIFS('Fin Data with 6 week hist'!I:I,'Fin Data with 6 week hist'!$A:$A,$D351)</f>
        <v>0</v>
      </c>
      <c r="G351" s="11">
        <f>SUMIFS('Fin Data with 6 week hist'!J:J,'Fin Data with 6 week hist'!$A:$A,$D351)</f>
        <v>0</v>
      </c>
      <c r="H351" s="11">
        <f>SUMIFS('Fin Data with 6 week hist'!K:K,'Fin Data with 6 week hist'!$A:$A,$D351)+SUMIFS('Unit Cancellations'!D:D,'Unit Cancellations'!$B:$B,$D351)</f>
        <v>0</v>
      </c>
      <c r="I351" s="11">
        <f>SUMIFS('Fin Data with 6 week hist'!L:L,'Fin Data with 6 week hist'!$A:$A,$D351)+SUMIFS('Unit Cancellations'!E:E,'Unit Cancellations'!$B:$B,$D351)</f>
        <v>0</v>
      </c>
      <c r="J351" s="11">
        <f>SUMIFS('Fin Data with 6 week hist'!M:M,'Fin Data with 6 week hist'!$A:$A,$D351)+SUMIFS('Unit Cancellations'!F:F,'Unit Cancellations'!$B:$B,$D351)</f>
        <v>0</v>
      </c>
      <c r="K351" s="11">
        <f>SUMIFS('Fin Data with 6 week hist'!N:N,'Fin Data with 6 week hist'!$A:$A,$D351)+SUMIFS('Unit Cancellations'!G:G,'Unit Cancellations'!$B:$B,$D351)</f>
        <v>0</v>
      </c>
      <c r="L351" s="11">
        <f>SUMIFS('Fin Data'!AN:AN,'Fin Data'!A:A,D351)</f>
        <v>0</v>
      </c>
      <c r="M351" s="12">
        <f>IFERROR(SUMIFS('Fin Data'!AO:AO,'Fin Data'!A:A,D351),"")</f>
        <v>0</v>
      </c>
      <c r="N351" s="1"/>
      <c r="O351" s="11">
        <f t="shared" si="63"/>
        <v>0</v>
      </c>
      <c r="P351" s="12" t="str">
        <f t="shared" si="64"/>
        <v/>
      </c>
      <c r="Q351" s="1"/>
      <c r="R351" s="11">
        <f t="shared" si="65"/>
        <v>0</v>
      </c>
      <c r="S351" s="12" t="str">
        <f t="shared" si="66"/>
        <v/>
      </c>
      <c r="T351" s="11">
        <f t="shared" si="67"/>
        <v>0</v>
      </c>
      <c r="U351" s="1" t="e">
        <f t="shared" si="76"/>
        <v>#REF!</v>
      </c>
      <c r="V351" s="1"/>
      <c r="W351" s="11">
        <f>SUMIFS('Forecast Data'!$D:$D,'Forecast Data'!$C:$C,W$6,'Forecast Data'!$B:$B,$D351)</f>
        <v>0</v>
      </c>
      <c r="X351" s="11">
        <f>SUMIFS('Forecast Data'!$D:$D,'Forecast Data'!$C:$C,X$6,'Forecast Data'!$B:$B,$D351)</f>
        <v>0</v>
      </c>
      <c r="Y351" s="11">
        <f>SUMIFS('Forecast Data'!$D:$D,'Forecast Data'!$C:$C,Y$6,'Forecast Data'!$B:$B,$D351)</f>
        <v>0</v>
      </c>
      <c r="Z351" s="11">
        <f>SUMIFS('Forecast Data'!$D:$D,'Forecast Data'!$C:$C,Z$6,'Forecast Data'!$B:$B,$D351)</f>
        <v>0</v>
      </c>
      <c r="AA351" s="11">
        <f>SUMIFS('Forecast Data'!$D:$D,'Forecast Data'!$C:$C,AA$6,'Forecast Data'!$B:$B,$D351)</f>
        <v>0</v>
      </c>
      <c r="AB351" s="11">
        <f>SUMIFS('Forecast Data'!$D:$D,'Forecast Data'!$C:$C,AB$6,'Forecast Data'!$B:$B,$D351)</f>
        <v>0</v>
      </c>
      <c r="AC351" s="11">
        <f>SUMIFS('Forecast Data'!$D:$D,'Forecast Data'!$C:$C,AC$6,'Forecast Data'!$B:$B,$D351)</f>
        <v>0</v>
      </c>
      <c r="AD351" s="11">
        <f>SUMIFS('Forecast Data'!$D:$D,'Forecast Data'!$C:$C,AD$6,'Forecast Data'!$B:$B,$D351)</f>
        <v>0</v>
      </c>
      <c r="AE351" s="11">
        <f>SUMIFS('Forecast Data'!$D:$D,'Forecast Data'!$C:$C,AE$6,'Forecast Data'!$B:$B,$D351)</f>
        <v>0</v>
      </c>
      <c r="AF351" s="11">
        <f>SUMIFS('Forecast Data'!$D:$D,'Forecast Data'!$C:$C,AF$6,'Forecast Data'!$B:$B,$D351)</f>
        <v>0</v>
      </c>
      <c r="AG351" s="11">
        <f>SUMIFS('Forecast Data'!$D:$D,'Forecast Data'!$C:$C,AG$6,'Forecast Data'!$B:$B,$D351)</f>
        <v>0</v>
      </c>
      <c r="AH351" s="11">
        <f>SUMIFS('Forecast Data'!$D:$D,'Forecast Data'!$C:$C,AH$6,'Forecast Data'!$B:$B,$D351)</f>
        <v>0</v>
      </c>
      <c r="AI351" s="1"/>
      <c r="AJ351" s="12" t="str">
        <f>IF(SUMIFS('Forecast Data'!$E:$E,'Forecast Data'!$C:$C,AJ$6,'Forecast Data'!$B:$B,$D351)=0,"",SUMIFS('Forecast Data'!$E:$E,'Forecast Data'!$C:$C,AJ$6,'Forecast Data'!$B:$B,$D351))</f>
        <v/>
      </c>
      <c r="AK351" s="12" t="str">
        <f>IF(SUMIFS('Forecast Data'!$E:$E,'Forecast Data'!$C:$C,AK$6,'Forecast Data'!$B:$B,$D351)=0,"",SUMIFS('Forecast Data'!$E:$E,'Forecast Data'!$C:$C,AK$6,'Forecast Data'!$B:$B,$D351))</f>
        <v/>
      </c>
      <c r="AL351" s="12" t="str">
        <f>IF(SUMIFS('Forecast Data'!$E:$E,'Forecast Data'!$C:$C,AL$6,'Forecast Data'!$B:$B,$D351)=0,"",SUMIFS('Forecast Data'!$E:$E,'Forecast Data'!$C:$C,AL$6,'Forecast Data'!$B:$B,$D351))</f>
        <v/>
      </c>
      <c r="AM351" s="12" t="str">
        <f>IF(SUMIFS('Forecast Data'!$E:$E,'Forecast Data'!$C:$C,AM$6,'Forecast Data'!$B:$B,$D351)=0,"",SUMIFS('Forecast Data'!$E:$E,'Forecast Data'!$C:$C,AM$6,'Forecast Data'!$B:$B,$D351))</f>
        <v/>
      </c>
      <c r="AN351" s="12" t="str">
        <f>IF(SUMIFS('Forecast Data'!$E:$E,'Forecast Data'!$C:$C,AN$6,'Forecast Data'!$B:$B,$D351)=0,"",SUMIFS('Forecast Data'!$E:$E,'Forecast Data'!$C:$C,AN$6,'Forecast Data'!$B:$B,$D351))</f>
        <v/>
      </c>
      <c r="AO351" s="12" t="str">
        <f>IF(SUMIFS('Forecast Data'!$E:$E,'Forecast Data'!$C:$C,AO$6,'Forecast Data'!$B:$B,$D351)=0,"",SUMIFS('Forecast Data'!$E:$E,'Forecast Data'!$C:$C,AO$6,'Forecast Data'!$B:$B,$D351))</f>
        <v/>
      </c>
      <c r="AP351" s="12" t="str">
        <f>IF(SUMIFS('Forecast Data'!$E:$E,'Forecast Data'!$C:$C,AP$6,'Forecast Data'!$B:$B,$D351)=0,"",SUMIFS('Forecast Data'!$E:$E,'Forecast Data'!$C:$C,AP$6,'Forecast Data'!$B:$B,$D351))</f>
        <v/>
      </c>
      <c r="AQ351" s="12" t="str">
        <f>IF(SUMIFS('Forecast Data'!$E:$E,'Forecast Data'!$C:$C,AQ$6,'Forecast Data'!$B:$B,$D351)=0,"",SUMIFS('Forecast Data'!$E:$E,'Forecast Data'!$C:$C,AQ$6,'Forecast Data'!$B:$B,$D351))</f>
        <v/>
      </c>
      <c r="AR351" s="12" t="str">
        <f>IF(SUMIFS('Forecast Data'!$E:$E,'Forecast Data'!$C:$C,AR$6,'Forecast Data'!$B:$B,$D351)=0,"",SUMIFS('Forecast Data'!$E:$E,'Forecast Data'!$C:$C,AR$6,'Forecast Data'!$B:$B,$D351))</f>
        <v/>
      </c>
      <c r="AS351" s="12" t="str">
        <f>IF(SUMIFS('Forecast Data'!$E:$E,'Forecast Data'!$C:$C,AS$6,'Forecast Data'!$B:$B,$D351)=0,"",SUMIFS('Forecast Data'!$E:$E,'Forecast Data'!$C:$C,AS$6,'Forecast Data'!$B:$B,$D351))</f>
        <v/>
      </c>
      <c r="AT351" s="12" t="str">
        <f>IF(SUMIFS('Forecast Data'!$E:$E,'Forecast Data'!$C:$C,AT$6,'Forecast Data'!$B:$B,$D351)=0,"",SUMIFS('Forecast Data'!$E:$E,'Forecast Data'!$C:$C,AT$6,'Forecast Data'!$B:$B,$D351))</f>
        <v/>
      </c>
      <c r="AU351" s="12" t="str">
        <f>IF(SUMIFS('Forecast Data'!$E:$E,'Forecast Data'!$C:$C,AU$6,'Forecast Data'!$B:$B,$D351)=0,"",SUMIFS('Forecast Data'!$E:$E,'Forecast Data'!$C:$C,AU$6,'Forecast Data'!$B:$B,$D351))</f>
        <v/>
      </c>
      <c r="AV351" s="1"/>
      <c r="AW351" s="11">
        <f>SUMIFS('OP Units'!E:E,'OP Units'!$A:$A,$D351)</f>
        <v>0</v>
      </c>
      <c r="AX351" s="11">
        <f>SUMIFS('OP Units'!F:F,'OP Units'!$A:$A,$D351)</f>
        <v>0</v>
      </c>
      <c r="AY351" s="11">
        <f>SUMIFS('OP Units'!G:G,'OP Units'!$A:$A,$D351)</f>
        <v>0</v>
      </c>
      <c r="AZ351" s="11">
        <f>SUMIFS('OP Units'!H:H,'OP Units'!$A:$A,$D351)</f>
        <v>0</v>
      </c>
      <c r="BA351" s="11">
        <f>SUMIFS('OP Units'!I:I,'OP Units'!$A:$A,$D351)</f>
        <v>0</v>
      </c>
      <c r="BB351" s="11">
        <f>SUMIFS('OP Units'!J:J,'OP Units'!$A:$A,$D351)</f>
        <v>0</v>
      </c>
      <c r="BC351" s="11">
        <f>SUMIFS('OP Units'!K:K,'OP Units'!$A:$A,$D351)</f>
        <v>0</v>
      </c>
      <c r="BD351" s="11">
        <f>SUMIFS('OP Units'!L:L,'OP Units'!$A:$A,$D351)</f>
        <v>0</v>
      </c>
      <c r="BE351" s="11">
        <f>SUMIFS('OP Units'!M:M,'OP Units'!$A:$A,$D351)</f>
        <v>0</v>
      </c>
      <c r="BF351" s="11">
        <f>SUMIFS('OP Units'!N:N,'OP Units'!$A:$A,$D351)</f>
        <v>0</v>
      </c>
      <c r="BG351" s="11">
        <f>SUMIFS('OP Units'!O:O,'OP Units'!$A:$A,$D351)</f>
        <v>0</v>
      </c>
      <c r="BH351" s="11">
        <f>SUMIFS('OP Units'!P:P,'OP Units'!$A:$A,$D351)</f>
        <v>0</v>
      </c>
      <c r="BI351" s="1"/>
      <c r="BJ351" s="12" t="str">
        <f>IFERROR((SUMIFS('OP Units'!E:E,'OP Units'!$A:$A,$D351)-SUMIFS('Forecast Data'!$H:$H,'Forecast Data'!$C:$C,BJ$6,'Forecast Data'!$B:$B,$D351))/SUMIFS('Forecast Data'!$H:$H,'Forecast Data'!$C:$C,BJ$6,'Forecast Data'!$B:$B,$D351),"")</f>
        <v/>
      </c>
      <c r="BK351" s="12" t="str">
        <f>IFERROR((SUMIFS('OP Units'!F:F,'OP Units'!$A:$A,$D351)-SUMIFS('Forecast Data'!$H:$H,'Forecast Data'!$C:$C,BK$6,'Forecast Data'!$B:$B,$D351))/SUMIFS('Forecast Data'!$H:$H,'Forecast Data'!$C:$C,BK$6,'Forecast Data'!$B:$B,$D351),"")</f>
        <v/>
      </c>
      <c r="BL351" s="12" t="str">
        <f>IFERROR((SUMIFS('OP Units'!G:G,'OP Units'!$A:$A,$D351)-SUMIFS('Forecast Data'!$H:$H,'Forecast Data'!$C:$C,BL$6,'Forecast Data'!$B:$B,$D351))/SUMIFS('Forecast Data'!$H:$H,'Forecast Data'!$C:$C,BL$6,'Forecast Data'!$B:$B,$D351),"")</f>
        <v/>
      </c>
      <c r="BM351" s="12" t="str">
        <f>IFERROR((SUMIFS('OP Units'!H:H,'OP Units'!$A:$A,$D351)-SUMIFS('Forecast Data'!$H:$H,'Forecast Data'!$C:$C,BM$6,'Forecast Data'!$B:$B,$D351))/SUMIFS('Forecast Data'!$H:$H,'Forecast Data'!$C:$C,BM$6,'Forecast Data'!$B:$B,$D351),"")</f>
        <v/>
      </c>
      <c r="BN351" s="12" t="str">
        <f>IFERROR((SUMIFS('OP Units'!I:I,'OP Units'!$A:$A,$D351)-SUMIFS('Forecast Data'!$H:$H,'Forecast Data'!$C:$C,BN$6,'Forecast Data'!$B:$B,$D351))/SUMIFS('Forecast Data'!$H:$H,'Forecast Data'!$C:$C,BN$6,'Forecast Data'!$B:$B,$D351),"")</f>
        <v/>
      </c>
      <c r="BO351" s="12" t="str">
        <f>IFERROR((SUMIFS('OP Units'!J:J,'OP Units'!$A:$A,$D351)-SUMIFS('Forecast Data'!$H:$H,'Forecast Data'!$C:$C,BO$6,'Forecast Data'!$B:$B,$D351))/SUMIFS('Forecast Data'!$H:$H,'Forecast Data'!$C:$C,BO$6,'Forecast Data'!$B:$B,$D351),"")</f>
        <v/>
      </c>
      <c r="BP351" s="12" t="str">
        <f>IFERROR((SUMIFS('OP Units'!K:K,'OP Units'!$A:$A,$D351)-SUMIFS('Forecast Data'!$H:$H,'Forecast Data'!$C:$C,BP$6,'Forecast Data'!$B:$B,$D351))/SUMIFS('Forecast Data'!$H:$H,'Forecast Data'!$C:$C,BP$6,'Forecast Data'!$B:$B,$D351),"")</f>
        <v/>
      </c>
      <c r="BQ351" s="12" t="str">
        <f>IFERROR((SUMIFS('OP Units'!L:L,'OP Units'!$A:$A,$D351)-SUMIFS('Forecast Data'!$H:$H,'Forecast Data'!$C:$C,BQ$6,'Forecast Data'!$B:$B,$D351))/SUMIFS('Forecast Data'!$H:$H,'Forecast Data'!$C:$C,BQ$6,'Forecast Data'!$B:$B,$D351),"")</f>
        <v/>
      </c>
      <c r="BR351" s="12" t="str">
        <f>IFERROR((SUMIFS('OP Units'!M:M,'OP Units'!$A:$A,$D351)-SUMIFS('Forecast Data'!$H:$H,'Forecast Data'!$C:$C,BR$6,'Forecast Data'!$B:$B,$D351))/SUMIFS('Forecast Data'!$H:$H,'Forecast Data'!$C:$C,BR$6,'Forecast Data'!$B:$B,$D351),"")</f>
        <v/>
      </c>
      <c r="BS351" s="12" t="str">
        <f>IFERROR((SUMIFS('OP Units'!N:N,'OP Units'!$A:$A,$D351)-SUMIFS('Forecast Data'!$H:$H,'Forecast Data'!$C:$C,BS$6,'Forecast Data'!$B:$B,$D351))/SUMIFS('Forecast Data'!$H:$H,'Forecast Data'!$C:$C,BS$6,'Forecast Data'!$B:$B,$D351),"")</f>
        <v/>
      </c>
      <c r="BT351" s="12" t="str">
        <f>IFERROR((SUMIFS('OP Units'!O:O,'OP Units'!$A:$A,$D351)-SUMIFS('Forecast Data'!$H:$H,'Forecast Data'!$C:$C,BT$6,'Forecast Data'!$B:$B,$D351))/SUMIFS('Forecast Data'!$H:$H,'Forecast Data'!$C:$C,BT$6,'Forecast Data'!$B:$B,$D351),"")</f>
        <v/>
      </c>
      <c r="BU351" s="12" t="str">
        <f>IFERROR((SUMIFS('OP Units'!P:P,'OP Units'!$A:$A,$D351)-SUMIFS('Forecast Data'!$H:$H,'Forecast Data'!$C:$C,BU$6,'Forecast Data'!$B:$B,$D351))/SUMIFS('Forecast Data'!$H:$H,'Forecast Data'!$C:$C,BU$6,'Forecast Data'!$B:$B,$D351),"")</f>
        <v/>
      </c>
      <c r="BV351" s="12"/>
      <c r="BW351" s="11">
        <f>(SUMIFS('Forecast Data'!H:H,'Forecast Data'!B:B,D351,'Forecast Data'!C:C,BK$6)+SUMIFS('Forecast Data'!H:H,'Forecast Data'!B:B,D351,'Forecast Data'!C:C,BL$6)+SUMIFS('Forecast Data'!H:H,'Forecast Data'!B:B,D351,'Forecast Data'!C:C,BM$6)+SUMIFS('Forecast Data'!H:H,'Forecast Data'!B:B,D351,'Forecast Data'!C:C,BN$6)+SUMIFS('Forecast Data'!H:H,'Forecast Data'!B:B,D351,'Forecast Data'!C:C,BO$6)+SUMIFS('Forecast Data'!H:H,'Forecast Data'!B:B,D351,'Forecast Data'!C:C,BP$6)+SUMIFS('Forecast Data'!H:H,'Forecast Data'!B:B,D351,'Forecast Data'!C:C,BQ$6)+SUMIFS('Forecast Data'!H:H,'Forecast Data'!B:B,D351,'Forecast Data'!C:C,BJ$6))/8</f>
        <v>0</v>
      </c>
      <c r="BX351" s="12" t="str">
        <f>IFERROR((SUM(W351:AD351)-(SUMIFS('Forecast Data'!H:H,'Forecast Data'!B:B,B351,'Forecast Data'!C:C,BJ$6)+SUMIFS('Forecast Data'!H:H,'Forecast Data'!B:B,B351,'Forecast Data'!C:C,BK$6)+SUMIFS('Forecast Data'!H:H,'Forecast Data'!B:B,B351,'Forecast Data'!C:C,BL$6)+SUMIFS('Forecast Data'!H:H,'Forecast Data'!B:B,B351,'Forecast Data'!C:C,BM$6)+SUMIFS('Forecast Data'!H:H,'Forecast Data'!B:B,B351,'Forecast Data'!C:C,BN$6)+SUMIFS('Forecast Data'!H:H,'Forecast Data'!B:B,B351,'Forecast Data'!C:C,BO$6)+SUMIFS('Forecast Data'!H:H,'Forecast Data'!B:B,B351,'Forecast Data'!C:C,BP$6)+SUMIFS('Forecast Data'!H:H,'Forecast Data'!B:B,B351,'Forecast Data'!C:C,BQ$6)))/(SUMIFS('Forecast Data'!H:H,'Forecast Data'!B:B,B351,'Forecast Data'!C:C,BJ$6)+SUMIFS('Forecast Data'!H:H,'Forecast Data'!B:B,B351,'Forecast Data'!C:C,BK$6)+SUMIFS('Forecast Data'!H:H,'Forecast Data'!B:B,B351,'Forecast Data'!C:C,BL$6)+SUMIFS('Forecast Data'!H:H,'Forecast Data'!B:B,B351,'Forecast Data'!C:C,BM$6)+SUMIFS('Forecast Data'!H:H,'Forecast Data'!B:B,B351,'Forecast Data'!C:C,BN$6)+SUMIFS('Forecast Data'!H:H,'Forecast Data'!B:B,B351,'Forecast Data'!C:C,BO$6)+SUMIFS('Forecast Data'!H:H,'Forecast Data'!B:B,B351,'Forecast Data'!C:C,BP$6)+SUMIFS('Forecast Data'!H:H,'Forecast Data'!B:B,B351,'Forecast Data'!C:C,BQ$6)),"")</f>
        <v/>
      </c>
      <c r="BY351" s="12">
        <f t="shared" si="68"/>
        <v>0</v>
      </c>
      <c r="BZ351" s="16">
        <f t="shared" si="69"/>
        <v>0</v>
      </c>
      <c r="CA351" s="13">
        <f t="shared" si="70"/>
        <v>0</v>
      </c>
      <c r="CB351" s="12">
        <f t="shared" si="71"/>
        <v>0</v>
      </c>
      <c r="CC351" s="12"/>
      <c r="CD351" s="11">
        <f>(SUMIFS('Forecast Data'!H:H,'Forecast Data'!B:B,D351,'Forecast Data'!C:C,BK$6)+SUMIFS('Forecast Data'!H:H,'Forecast Data'!B:B,D351,'Forecast Data'!C:C,BL$6)+SUMIFS('Forecast Data'!H:H,'Forecast Data'!B:B,D351,'Forecast Data'!C:C,BM$6)+SUMIFS('Forecast Data'!H:H,'Forecast Data'!B:B,D351,'Forecast Data'!C:C,BJ$6))/4</f>
        <v>0</v>
      </c>
      <c r="CE351" s="12" t="str">
        <f>IFERROR((SUM(W351:Z351)-(SUMIFS('Forecast Data'!H:H,'Forecast Data'!B:B,D351,'Forecast Data'!C:C,BJ$6)+SUMIFS('Forecast Data'!H:H,'Forecast Data'!B:B,D351,'Forecast Data'!C:C,BK$6)+SUMIFS('Forecast Data'!H:H,'Forecast Data'!B:B,D351,'Forecast Data'!C:C,BL$6)+SUMIFS('Forecast Data'!H:H,'Forecast Data'!B:B,D351,'Forecast Data'!C:C,BM$6)))/(SUMIFS('Forecast Data'!H:H,'Forecast Data'!B:B,D351,'Forecast Data'!C:C,BJ$6)+SUMIFS('Forecast Data'!H:H,'Forecast Data'!B:B,D351,'Forecast Data'!C:C,BK$6)+SUMIFS('Forecast Data'!H:H,'Forecast Data'!B:B,D351,'Forecast Data'!C:C,BL$6)+SUMIFS('Forecast Data'!H:H,'Forecast Data'!B:B,D351,'Forecast Data'!C:C,BM$6)),"")</f>
        <v/>
      </c>
      <c r="CF351" s="12">
        <f t="shared" si="72"/>
        <v>0</v>
      </c>
      <c r="CG351" s="12">
        <f t="shared" si="73"/>
        <v>0</v>
      </c>
      <c r="CH351" s="13">
        <f t="shared" si="74"/>
        <v>0</v>
      </c>
      <c r="CI351" s="13"/>
    </row>
    <row r="352" spans="1:87" ht="13.2">
      <c r="A352" s="1"/>
      <c r="B352" t="str">
        <f t="shared" si="75"/>
        <v>KONG HandiPod</v>
      </c>
      <c r="D352" t="s">
        <v>384</v>
      </c>
      <c r="E352" s="11">
        <f>SUMIFS('Fin Data'!F:F,'Fin Data'!A:A,D352)</f>
        <v>0</v>
      </c>
      <c r="F352" s="11">
        <f>SUMIFS('Fin Data with 6 week hist'!I:I,'Fin Data with 6 week hist'!$A:$A,$D352)</f>
        <v>0</v>
      </c>
      <c r="G352" s="11">
        <f>SUMIFS('Fin Data with 6 week hist'!J:J,'Fin Data with 6 week hist'!$A:$A,$D352)</f>
        <v>0</v>
      </c>
      <c r="H352" s="11">
        <f>SUMIFS('Fin Data with 6 week hist'!K:K,'Fin Data with 6 week hist'!$A:$A,$D352)+SUMIFS('Unit Cancellations'!D:D,'Unit Cancellations'!$B:$B,$D352)</f>
        <v>0</v>
      </c>
      <c r="I352" s="11">
        <f>SUMIFS('Fin Data with 6 week hist'!L:L,'Fin Data with 6 week hist'!$A:$A,$D352)+SUMIFS('Unit Cancellations'!E:E,'Unit Cancellations'!$B:$B,$D352)</f>
        <v>0</v>
      </c>
      <c r="J352" s="11">
        <f>SUMIFS('Fin Data with 6 week hist'!M:M,'Fin Data with 6 week hist'!$A:$A,$D352)+SUMIFS('Unit Cancellations'!F:F,'Unit Cancellations'!$B:$B,$D352)</f>
        <v>0</v>
      </c>
      <c r="K352" s="11">
        <f>SUMIFS('Fin Data with 6 week hist'!N:N,'Fin Data with 6 week hist'!$A:$A,$D352)+SUMIFS('Unit Cancellations'!G:G,'Unit Cancellations'!$B:$B,$D352)</f>
        <v>0</v>
      </c>
      <c r="L352" s="11">
        <f>SUMIFS('Fin Data'!AN:AN,'Fin Data'!A:A,D352)</f>
        <v>0</v>
      </c>
      <c r="M352" s="12">
        <f>IFERROR(SUMIFS('Fin Data'!AO:AO,'Fin Data'!A:A,D352),"")</f>
        <v>0</v>
      </c>
      <c r="N352" s="1"/>
      <c r="O352" s="11">
        <f t="shared" si="63"/>
        <v>0</v>
      </c>
      <c r="P352" s="12" t="str">
        <f t="shared" si="64"/>
        <v/>
      </c>
      <c r="Q352" s="1"/>
      <c r="R352" s="11">
        <f t="shared" si="65"/>
        <v>0</v>
      </c>
      <c r="S352" s="12" t="str">
        <f t="shared" si="66"/>
        <v/>
      </c>
      <c r="T352" s="11">
        <f t="shared" si="67"/>
        <v>0</v>
      </c>
      <c r="U352" s="1" t="e">
        <f t="shared" si="76"/>
        <v>#REF!</v>
      </c>
      <c r="V352" s="1"/>
      <c r="W352" s="11">
        <f>SUMIFS('Forecast Data'!$D:$D,'Forecast Data'!$C:$C,W$6,'Forecast Data'!$B:$B,$D352)</f>
        <v>0</v>
      </c>
      <c r="X352" s="11">
        <f>SUMIFS('Forecast Data'!$D:$D,'Forecast Data'!$C:$C,X$6,'Forecast Data'!$B:$B,$D352)</f>
        <v>0</v>
      </c>
      <c r="Y352" s="11">
        <f>SUMIFS('Forecast Data'!$D:$D,'Forecast Data'!$C:$C,Y$6,'Forecast Data'!$B:$B,$D352)</f>
        <v>0</v>
      </c>
      <c r="Z352" s="11">
        <f>SUMIFS('Forecast Data'!$D:$D,'Forecast Data'!$C:$C,Z$6,'Forecast Data'!$B:$B,$D352)</f>
        <v>0</v>
      </c>
      <c r="AA352" s="11">
        <f>SUMIFS('Forecast Data'!$D:$D,'Forecast Data'!$C:$C,AA$6,'Forecast Data'!$B:$B,$D352)</f>
        <v>0</v>
      </c>
      <c r="AB352" s="11">
        <f>SUMIFS('Forecast Data'!$D:$D,'Forecast Data'!$C:$C,AB$6,'Forecast Data'!$B:$B,$D352)</f>
        <v>0</v>
      </c>
      <c r="AC352" s="11">
        <f>SUMIFS('Forecast Data'!$D:$D,'Forecast Data'!$C:$C,AC$6,'Forecast Data'!$B:$B,$D352)</f>
        <v>0</v>
      </c>
      <c r="AD352" s="11">
        <f>SUMIFS('Forecast Data'!$D:$D,'Forecast Data'!$C:$C,AD$6,'Forecast Data'!$B:$B,$D352)</f>
        <v>0</v>
      </c>
      <c r="AE352" s="11">
        <f>SUMIFS('Forecast Data'!$D:$D,'Forecast Data'!$C:$C,AE$6,'Forecast Data'!$B:$B,$D352)</f>
        <v>0</v>
      </c>
      <c r="AF352" s="11">
        <f>SUMIFS('Forecast Data'!$D:$D,'Forecast Data'!$C:$C,AF$6,'Forecast Data'!$B:$B,$D352)</f>
        <v>0</v>
      </c>
      <c r="AG352" s="11">
        <f>SUMIFS('Forecast Data'!$D:$D,'Forecast Data'!$C:$C,AG$6,'Forecast Data'!$B:$B,$D352)</f>
        <v>0</v>
      </c>
      <c r="AH352" s="11">
        <f>SUMIFS('Forecast Data'!$D:$D,'Forecast Data'!$C:$C,AH$6,'Forecast Data'!$B:$B,$D352)</f>
        <v>0</v>
      </c>
      <c r="AI352" s="1"/>
      <c r="AJ352" s="12" t="str">
        <f>IF(SUMIFS('Forecast Data'!$E:$E,'Forecast Data'!$C:$C,AJ$6,'Forecast Data'!$B:$B,$D352)=0,"",SUMIFS('Forecast Data'!$E:$E,'Forecast Data'!$C:$C,AJ$6,'Forecast Data'!$B:$B,$D352))</f>
        <v/>
      </c>
      <c r="AK352" s="12" t="str">
        <f>IF(SUMIFS('Forecast Data'!$E:$E,'Forecast Data'!$C:$C,AK$6,'Forecast Data'!$B:$B,$D352)=0,"",SUMIFS('Forecast Data'!$E:$E,'Forecast Data'!$C:$C,AK$6,'Forecast Data'!$B:$B,$D352))</f>
        <v/>
      </c>
      <c r="AL352" s="12" t="str">
        <f>IF(SUMIFS('Forecast Data'!$E:$E,'Forecast Data'!$C:$C,AL$6,'Forecast Data'!$B:$B,$D352)=0,"",SUMIFS('Forecast Data'!$E:$E,'Forecast Data'!$C:$C,AL$6,'Forecast Data'!$B:$B,$D352))</f>
        <v/>
      </c>
      <c r="AM352" s="12" t="str">
        <f>IF(SUMIFS('Forecast Data'!$E:$E,'Forecast Data'!$C:$C,AM$6,'Forecast Data'!$B:$B,$D352)=0,"",SUMIFS('Forecast Data'!$E:$E,'Forecast Data'!$C:$C,AM$6,'Forecast Data'!$B:$B,$D352))</f>
        <v/>
      </c>
      <c r="AN352" s="12" t="str">
        <f>IF(SUMIFS('Forecast Data'!$E:$E,'Forecast Data'!$C:$C,AN$6,'Forecast Data'!$B:$B,$D352)=0,"",SUMIFS('Forecast Data'!$E:$E,'Forecast Data'!$C:$C,AN$6,'Forecast Data'!$B:$B,$D352))</f>
        <v/>
      </c>
      <c r="AO352" s="12" t="str">
        <f>IF(SUMIFS('Forecast Data'!$E:$E,'Forecast Data'!$C:$C,AO$6,'Forecast Data'!$B:$B,$D352)=0,"",SUMIFS('Forecast Data'!$E:$E,'Forecast Data'!$C:$C,AO$6,'Forecast Data'!$B:$B,$D352))</f>
        <v/>
      </c>
      <c r="AP352" s="12" t="str">
        <f>IF(SUMIFS('Forecast Data'!$E:$E,'Forecast Data'!$C:$C,AP$6,'Forecast Data'!$B:$B,$D352)=0,"",SUMIFS('Forecast Data'!$E:$E,'Forecast Data'!$C:$C,AP$6,'Forecast Data'!$B:$B,$D352))</f>
        <v/>
      </c>
      <c r="AQ352" s="12" t="str">
        <f>IF(SUMIFS('Forecast Data'!$E:$E,'Forecast Data'!$C:$C,AQ$6,'Forecast Data'!$B:$B,$D352)=0,"",SUMIFS('Forecast Data'!$E:$E,'Forecast Data'!$C:$C,AQ$6,'Forecast Data'!$B:$B,$D352))</f>
        <v/>
      </c>
      <c r="AR352" s="12" t="str">
        <f>IF(SUMIFS('Forecast Data'!$E:$E,'Forecast Data'!$C:$C,AR$6,'Forecast Data'!$B:$B,$D352)=0,"",SUMIFS('Forecast Data'!$E:$E,'Forecast Data'!$C:$C,AR$6,'Forecast Data'!$B:$B,$D352))</f>
        <v/>
      </c>
      <c r="AS352" s="12" t="str">
        <f>IF(SUMIFS('Forecast Data'!$E:$E,'Forecast Data'!$C:$C,AS$6,'Forecast Data'!$B:$B,$D352)=0,"",SUMIFS('Forecast Data'!$E:$E,'Forecast Data'!$C:$C,AS$6,'Forecast Data'!$B:$B,$D352))</f>
        <v/>
      </c>
      <c r="AT352" s="12" t="str">
        <f>IF(SUMIFS('Forecast Data'!$E:$E,'Forecast Data'!$C:$C,AT$6,'Forecast Data'!$B:$B,$D352)=0,"",SUMIFS('Forecast Data'!$E:$E,'Forecast Data'!$C:$C,AT$6,'Forecast Data'!$B:$B,$D352))</f>
        <v/>
      </c>
      <c r="AU352" s="12" t="str">
        <f>IF(SUMIFS('Forecast Data'!$E:$E,'Forecast Data'!$C:$C,AU$6,'Forecast Data'!$B:$B,$D352)=0,"",SUMIFS('Forecast Data'!$E:$E,'Forecast Data'!$C:$C,AU$6,'Forecast Data'!$B:$B,$D352))</f>
        <v/>
      </c>
      <c r="AV352" s="1"/>
      <c r="AW352" s="11">
        <f>SUMIFS('OP Units'!E:E,'OP Units'!$A:$A,$D352)</f>
        <v>0</v>
      </c>
      <c r="AX352" s="11">
        <f>SUMIFS('OP Units'!F:F,'OP Units'!$A:$A,$D352)</f>
        <v>0</v>
      </c>
      <c r="AY352" s="11">
        <f>SUMIFS('OP Units'!G:G,'OP Units'!$A:$A,$D352)</f>
        <v>0</v>
      </c>
      <c r="AZ352" s="11">
        <f>SUMIFS('OP Units'!H:H,'OP Units'!$A:$A,$D352)</f>
        <v>0</v>
      </c>
      <c r="BA352" s="11">
        <f>SUMIFS('OP Units'!I:I,'OP Units'!$A:$A,$D352)</f>
        <v>0</v>
      </c>
      <c r="BB352" s="11">
        <f>SUMIFS('OP Units'!J:J,'OP Units'!$A:$A,$D352)</f>
        <v>0</v>
      </c>
      <c r="BC352" s="11">
        <f>SUMIFS('OP Units'!K:K,'OP Units'!$A:$A,$D352)</f>
        <v>0</v>
      </c>
      <c r="BD352" s="11">
        <f>SUMIFS('OP Units'!L:L,'OP Units'!$A:$A,$D352)</f>
        <v>0</v>
      </c>
      <c r="BE352" s="11">
        <f>SUMIFS('OP Units'!M:M,'OP Units'!$A:$A,$D352)</f>
        <v>0</v>
      </c>
      <c r="BF352" s="11">
        <f>SUMIFS('OP Units'!N:N,'OP Units'!$A:$A,$D352)</f>
        <v>0</v>
      </c>
      <c r="BG352" s="11">
        <f>SUMIFS('OP Units'!O:O,'OP Units'!$A:$A,$D352)</f>
        <v>0</v>
      </c>
      <c r="BH352" s="11">
        <f>SUMIFS('OP Units'!P:P,'OP Units'!$A:$A,$D352)</f>
        <v>0</v>
      </c>
      <c r="BI352" s="1"/>
      <c r="BJ352" s="12" t="str">
        <f>IFERROR((SUMIFS('OP Units'!E:E,'OP Units'!$A:$A,$D352)-SUMIFS('Forecast Data'!$H:$H,'Forecast Data'!$C:$C,BJ$6,'Forecast Data'!$B:$B,$D352))/SUMIFS('Forecast Data'!$H:$H,'Forecast Data'!$C:$C,BJ$6,'Forecast Data'!$B:$B,$D352),"")</f>
        <v/>
      </c>
      <c r="BK352" s="12" t="str">
        <f>IFERROR((SUMIFS('OP Units'!F:F,'OP Units'!$A:$A,$D352)-SUMIFS('Forecast Data'!$H:$H,'Forecast Data'!$C:$C,BK$6,'Forecast Data'!$B:$B,$D352))/SUMIFS('Forecast Data'!$H:$H,'Forecast Data'!$C:$C,BK$6,'Forecast Data'!$B:$B,$D352),"")</f>
        <v/>
      </c>
      <c r="BL352" s="12" t="str">
        <f>IFERROR((SUMIFS('OP Units'!G:G,'OP Units'!$A:$A,$D352)-SUMIFS('Forecast Data'!$H:$H,'Forecast Data'!$C:$C,BL$6,'Forecast Data'!$B:$B,$D352))/SUMIFS('Forecast Data'!$H:$H,'Forecast Data'!$C:$C,BL$6,'Forecast Data'!$B:$B,$D352),"")</f>
        <v/>
      </c>
      <c r="BM352" s="12" t="str">
        <f>IFERROR((SUMIFS('OP Units'!H:H,'OP Units'!$A:$A,$D352)-SUMIFS('Forecast Data'!$H:$H,'Forecast Data'!$C:$C,BM$6,'Forecast Data'!$B:$B,$D352))/SUMIFS('Forecast Data'!$H:$H,'Forecast Data'!$C:$C,BM$6,'Forecast Data'!$B:$B,$D352),"")</f>
        <v/>
      </c>
      <c r="BN352" s="12" t="str">
        <f>IFERROR((SUMIFS('OP Units'!I:I,'OP Units'!$A:$A,$D352)-SUMIFS('Forecast Data'!$H:$H,'Forecast Data'!$C:$C,BN$6,'Forecast Data'!$B:$B,$D352))/SUMIFS('Forecast Data'!$H:$H,'Forecast Data'!$C:$C,BN$6,'Forecast Data'!$B:$B,$D352),"")</f>
        <v/>
      </c>
      <c r="BO352" s="12" t="str">
        <f>IFERROR((SUMIFS('OP Units'!J:J,'OP Units'!$A:$A,$D352)-SUMIFS('Forecast Data'!$H:$H,'Forecast Data'!$C:$C,BO$6,'Forecast Data'!$B:$B,$D352))/SUMIFS('Forecast Data'!$H:$H,'Forecast Data'!$C:$C,BO$6,'Forecast Data'!$B:$B,$D352),"")</f>
        <v/>
      </c>
      <c r="BP352" s="12" t="str">
        <f>IFERROR((SUMIFS('OP Units'!K:K,'OP Units'!$A:$A,$D352)-SUMIFS('Forecast Data'!$H:$H,'Forecast Data'!$C:$C,BP$6,'Forecast Data'!$B:$B,$D352))/SUMIFS('Forecast Data'!$H:$H,'Forecast Data'!$C:$C,BP$6,'Forecast Data'!$B:$B,$D352),"")</f>
        <v/>
      </c>
      <c r="BQ352" s="12" t="str">
        <f>IFERROR((SUMIFS('OP Units'!L:L,'OP Units'!$A:$A,$D352)-SUMIFS('Forecast Data'!$H:$H,'Forecast Data'!$C:$C,BQ$6,'Forecast Data'!$B:$B,$D352))/SUMIFS('Forecast Data'!$H:$H,'Forecast Data'!$C:$C,BQ$6,'Forecast Data'!$B:$B,$D352),"")</f>
        <v/>
      </c>
      <c r="BR352" s="12" t="str">
        <f>IFERROR((SUMIFS('OP Units'!M:M,'OP Units'!$A:$A,$D352)-SUMIFS('Forecast Data'!$H:$H,'Forecast Data'!$C:$C,BR$6,'Forecast Data'!$B:$B,$D352))/SUMIFS('Forecast Data'!$H:$H,'Forecast Data'!$C:$C,BR$6,'Forecast Data'!$B:$B,$D352),"")</f>
        <v/>
      </c>
      <c r="BS352" s="12" t="str">
        <f>IFERROR((SUMIFS('OP Units'!N:N,'OP Units'!$A:$A,$D352)-SUMIFS('Forecast Data'!$H:$H,'Forecast Data'!$C:$C,BS$6,'Forecast Data'!$B:$B,$D352))/SUMIFS('Forecast Data'!$H:$H,'Forecast Data'!$C:$C,BS$6,'Forecast Data'!$B:$B,$D352),"")</f>
        <v/>
      </c>
      <c r="BT352" s="12" t="str">
        <f>IFERROR((SUMIFS('OP Units'!O:O,'OP Units'!$A:$A,$D352)-SUMIFS('Forecast Data'!$H:$H,'Forecast Data'!$C:$C,BT$6,'Forecast Data'!$B:$B,$D352))/SUMIFS('Forecast Data'!$H:$H,'Forecast Data'!$C:$C,BT$6,'Forecast Data'!$B:$B,$D352),"")</f>
        <v/>
      </c>
      <c r="BU352" s="12" t="str">
        <f>IFERROR((SUMIFS('OP Units'!P:P,'OP Units'!$A:$A,$D352)-SUMIFS('Forecast Data'!$H:$H,'Forecast Data'!$C:$C,BU$6,'Forecast Data'!$B:$B,$D352))/SUMIFS('Forecast Data'!$H:$H,'Forecast Data'!$C:$C,BU$6,'Forecast Data'!$B:$B,$D352),"")</f>
        <v/>
      </c>
      <c r="BV352" s="12"/>
      <c r="BW352" s="11">
        <f>(SUMIFS('Forecast Data'!H:H,'Forecast Data'!B:B,D352,'Forecast Data'!C:C,BK$6)+SUMIFS('Forecast Data'!H:H,'Forecast Data'!B:B,D352,'Forecast Data'!C:C,BL$6)+SUMIFS('Forecast Data'!H:H,'Forecast Data'!B:B,D352,'Forecast Data'!C:C,BM$6)+SUMIFS('Forecast Data'!H:H,'Forecast Data'!B:B,D352,'Forecast Data'!C:C,BN$6)+SUMIFS('Forecast Data'!H:H,'Forecast Data'!B:B,D352,'Forecast Data'!C:C,BO$6)+SUMIFS('Forecast Data'!H:H,'Forecast Data'!B:B,D352,'Forecast Data'!C:C,BP$6)+SUMIFS('Forecast Data'!H:H,'Forecast Data'!B:B,D352,'Forecast Data'!C:C,BQ$6)+SUMIFS('Forecast Data'!H:H,'Forecast Data'!B:B,D352,'Forecast Data'!C:C,BJ$6))/8</f>
        <v>0</v>
      </c>
      <c r="BX352" s="12" t="str">
        <f>IFERROR((SUM(W352:AD352)-(SUMIFS('Forecast Data'!H:H,'Forecast Data'!B:B,B352,'Forecast Data'!C:C,BJ$6)+SUMIFS('Forecast Data'!H:H,'Forecast Data'!B:B,B352,'Forecast Data'!C:C,BK$6)+SUMIFS('Forecast Data'!H:H,'Forecast Data'!B:B,B352,'Forecast Data'!C:C,BL$6)+SUMIFS('Forecast Data'!H:H,'Forecast Data'!B:B,B352,'Forecast Data'!C:C,BM$6)+SUMIFS('Forecast Data'!H:H,'Forecast Data'!B:B,B352,'Forecast Data'!C:C,BN$6)+SUMIFS('Forecast Data'!H:H,'Forecast Data'!B:B,B352,'Forecast Data'!C:C,BO$6)+SUMIFS('Forecast Data'!H:H,'Forecast Data'!B:B,B352,'Forecast Data'!C:C,BP$6)+SUMIFS('Forecast Data'!H:H,'Forecast Data'!B:B,B352,'Forecast Data'!C:C,BQ$6)))/(SUMIFS('Forecast Data'!H:H,'Forecast Data'!B:B,B352,'Forecast Data'!C:C,BJ$6)+SUMIFS('Forecast Data'!H:H,'Forecast Data'!B:B,B352,'Forecast Data'!C:C,BK$6)+SUMIFS('Forecast Data'!H:H,'Forecast Data'!B:B,B352,'Forecast Data'!C:C,BL$6)+SUMIFS('Forecast Data'!H:H,'Forecast Data'!B:B,B352,'Forecast Data'!C:C,BM$6)+SUMIFS('Forecast Data'!H:H,'Forecast Data'!B:B,B352,'Forecast Data'!C:C,BN$6)+SUMIFS('Forecast Data'!H:H,'Forecast Data'!B:B,B352,'Forecast Data'!C:C,BO$6)+SUMIFS('Forecast Data'!H:H,'Forecast Data'!B:B,B352,'Forecast Data'!C:C,BP$6)+SUMIFS('Forecast Data'!H:H,'Forecast Data'!B:B,B352,'Forecast Data'!C:C,BQ$6)),"")</f>
        <v/>
      </c>
      <c r="BY352" s="12">
        <f t="shared" si="68"/>
        <v>0</v>
      </c>
      <c r="BZ352" s="16">
        <f t="shared" si="69"/>
        <v>0</v>
      </c>
      <c r="CA352" s="13">
        <f t="shared" si="70"/>
        <v>0</v>
      </c>
      <c r="CB352" s="12">
        <f t="shared" si="71"/>
        <v>0</v>
      </c>
      <c r="CC352" s="12"/>
      <c r="CD352" s="11">
        <f>(SUMIFS('Forecast Data'!H:H,'Forecast Data'!B:B,D352,'Forecast Data'!C:C,BK$6)+SUMIFS('Forecast Data'!H:H,'Forecast Data'!B:B,D352,'Forecast Data'!C:C,BL$6)+SUMIFS('Forecast Data'!H:H,'Forecast Data'!B:B,D352,'Forecast Data'!C:C,BM$6)+SUMIFS('Forecast Data'!H:H,'Forecast Data'!B:B,D352,'Forecast Data'!C:C,BJ$6))/4</f>
        <v>0</v>
      </c>
      <c r="CE352" s="12" t="str">
        <f>IFERROR((SUM(W352:Z352)-(SUMIFS('Forecast Data'!H:H,'Forecast Data'!B:B,D352,'Forecast Data'!C:C,BJ$6)+SUMIFS('Forecast Data'!H:H,'Forecast Data'!B:B,D352,'Forecast Data'!C:C,BK$6)+SUMIFS('Forecast Data'!H:H,'Forecast Data'!B:B,D352,'Forecast Data'!C:C,BL$6)+SUMIFS('Forecast Data'!H:H,'Forecast Data'!B:B,D352,'Forecast Data'!C:C,BM$6)))/(SUMIFS('Forecast Data'!H:H,'Forecast Data'!B:B,D352,'Forecast Data'!C:C,BJ$6)+SUMIFS('Forecast Data'!H:H,'Forecast Data'!B:B,D352,'Forecast Data'!C:C,BK$6)+SUMIFS('Forecast Data'!H:H,'Forecast Data'!B:B,D352,'Forecast Data'!C:C,BL$6)+SUMIFS('Forecast Data'!H:H,'Forecast Data'!B:B,D352,'Forecast Data'!C:C,BM$6)),"")</f>
        <v/>
      </c>
      <c r="CF352" s="12">
        <f t="shared" si="72"/>
        <v>0</v>
      </c>
      <c r="CG352" s="12">
        <f t="shared" si="73"/>
        <v>0</v>
      </c>
      <c r="CH352" s="13">
        <f t="shared" si="74"/>
        <v>0</v>
      </c>
      <c r="CI352" s="13"/>
    </row>
    <row r="353" spans="1:87" ht="13.2">
      <c r="A353" s="1"/>
      <c r="B353" t="str">
        <f t="shared" si="75"/>
        <v>Lansinoh</v>
      </c>
      <c r="D353" t="s">
        <v>385</v>
      </c>
      <c r="E353" s="11">
        <f>SUMIFS('Fin Data'!F:F,'Fin Data'!A:A,D353)</f>
        <v>0</v>
      </c>
      <c r="F353" s="11">
        <f>SUMIFS('Fin Data with 6 week hist'!I:I,'Fin Data with 6 week hist'!$A:$A,$D353)</f>
        <v>0</v>
      </c>
      <c r="G353" s="11">
        <f>SUMIFS('Fin Data with 6 week hist'!J:J,'Fin Data with 6 week hist'!$A:$A,$D353)</f>
        <v>0</v>
      </c>
      <c r="H353" s="11">
        <f>SUMIFS('Fin Data with 6 week hist'!K:K,'Fin Data with 6 week hist'!$A:$A,$D353)+SUMIFS('Unit Cancellations'!D:D,'Unit Cancellations'!$B:$B,$D353)</f>
        <v>0</v>
      </c>
      <c r="I353" s="11">
        <f>SUMIFS('Fin Data with 6 week hist'!L:L,'Fin Data with 6 week hist'!$A:$A,$D353)+SUMIFS('Unit Cancellations'!E:E,'Unit Cancellations'!$B:$B,$D353)</f>
        <v>0</v>
      </c>
      <c r="J353" s="11">
        <f>SUMIFS('Fin Data with 6 week hist'!M:M,'Fin Data with 6 week hist'!$A:$A,$D353)+SUMIFS('Unit Cancellations'!F:F,'Unit Cancellations'!$B:$B,$D353)</f>
        <v>0</v>
      </c>
      <c r="K353" s="11">
        <f>SUMIFS('Fin Data with 6 week hist'!N:N,'Fin Data with 6 week hist'!$A:$A,$D353)+SUMIFS('Unit Cancellations'!G:G,'Unit Cancellations'!$B:$B,$D353)</f>
        <v>0</v>
      </c>
      <c r="L353" s="11">
        <f>SUMIFS('Fin Data'!AN:AN,'Fin Data'!A:A,D353)</f>
        <v>0</v>
      </c>
      <c r="M353" s="12">
        <f>IFERROR(SUMIFS('Fin Data'!AO:AO,'Fin Data'!A:A,D353),"")</f>
        <v>0</v>
      </c>
      <c r="N353" s="1"/>
      <c r="O353" s="11">
        <f t="shared" si="63"/>
        <v>0</v>
      </c>
      <c r="P353" s="12" t="str">
        <f t="shared" si="64"/>
        <v/>
      </c>
      <c r="Q353" s="1"/>
      <c r="R353" s="11">
        <f t="shared" si="65"/>
        <v>0</v>
      </c>
      <c r="S353" s="12" t="str">
        <f t="shared" si="66"/>
        <v/>
      </c>
      <c r="T353" s="11">
        <f t="shared" si="67"/>
        <v>0</v>
      </c>
      <c r="U353" s="1" t="e">
        <f t="shared" si="76"/>
        <v>#REF!</v>
      </c>
      <c r="V353" s="1"/>
      <c r="W353" s="11">
        <f>SUMIFS('Forecast Data'!$D:$D,'Forecast Data'!$C:$C,W$6,'Forecast Data'!$B:$B,$D353)</f>
        <v>0</v>
      </c>
      <c r="X353" s="11">
        <f>SUMIFS('Forecast Data'!$D:$D,'Forecast Data'!$C:$C,X$6,'Forecast Data'!$B:$B,$D353)</f>
        <v>0</v>
      </c>
      <c r="Y353" s="11">
        <f>SUMIFS('Forecast Data'!$D:$D,'Forecast Data'!$C:$C,Y$6,'Forecast Data'!$B:$B,$D353)</f>
        <v>0</v>
      </c>
      <c r="Z353" s="11">
        <f>SUMIFS('Forecast Data'!$D:$D,'Forecast Data'!$C:$C,Z$6,'Forecast Data'!$B:$B,$D353)</f>
        <v>0</v>
      </c>
      <c r="AA353" s="11">
        <f>SUMIFS('Forecast Data'!$D:$D,'Forecast Data'!$C:$C,AA$6,'Forecast Data'!$B:$B,$D353)</f>
        <v>0</v>
      </c>
      <c r="AB353" s="11">
        <f>SUMIFS('Forecast Data'!$D:$D,'Forecast Data'!$C:$C,AB$6,'Forecast Data'!$B:$B,$D353)</f>
        <v>0</v>
      </c>
      <c r="AC353" s="11">
        <f>SUMIFS('Forecast Data'!$D:$D,'Forecast Data'!$C:$C,AC$6,'Forecast Data'!$B:$B,$D353)</f>
        <v>0</v>
      </c>
      <c r="AD353" s="11">
        <f>SUMIFS('Forecast Data'!$D:$D,'Forecast Data'!$C:$C,AD$6,'Forecast Data'!$B:$B,$D353)</f>
        <v>0</v>
      </c>
      <c r="AE353" s="11">
        <f>SUMIFS('Forecast Data'!$D:$D,'Forecast Data'!$C:$C,AE$6,'Forecast Data'!$B:$B,$D353)</f>
        <v>0</v>
      </c>
      <c r="AF353" s="11">
        <f>SUMIFS('Forecast Data'!$D:$D,'Forecast Data'!$C:$C,AF$6,'Forecast Data'!$B:$B,$D353)</f>
        <v>0</v>
      </c>
      <c r="AG353" s="11">
        <f>SUMIFS('Forecast Data'!$D:$D,'Forecast Data'!$C:$C,AG$6,'Forecast Data'!$B:$B,$D353)</f>
        <v>0</v>
      </c>
      <c r="AH353" s="11">
        <f>SUMIFS('Forecast Data'!$D:$D,'Forecast Data'!$C:$C,AH$6,'Forecast Data'!$B:$B,$D353)</f>
        <v>0</v>
      </c>
      <c r="AI353" s="1"/>
      <c r="AJ353" s="12" t="str">
        <f>IF(SUMIFS('Forecast Data'!$E:$E,'Forecast Data'!$C:$C,AJ$6,'Forecast Data'!$B:$B,$D353)=0,"",SUMIFS('Forecast Data'!$E:$E,'Forecast Data'!$C:$C,AJ$6,'Forecast Data'!$B:$B,$D353))</f>
        <v/>
      </c>
      <c r="AK353" s="12" t="str">
        <f>IF(SUMIFS('Forecast Data'!$E:$E,'Forecast Data'!$C:$C,AK$6,'Forecast Data'!$B:$B,$D353)=0,"",SUMIFS('Forecast Data'!$E:$E,'Forecast Data'!$C:$C,AK$6,'Forecast Data'!$B:$B,$D353))</f>
        <v/>
      </c>
      <c r="AL353" s="12" t="str">
        <f>IF(SUMIFS('Forecast Data'!$E:$E,'Forecast Data'!$C:$C,AL$6,'Forecast Data'!$B:$B,$D353)=0,"",SUMIFS('Forecast Data'!$E:$E,'Forecast Data'!$C:$C,AL$6,'Forecast Data'!$B:$B,$D353))</f>
        <v/>
      </c>
      <c r="AM353" s="12" t="str">
        <f>IF(SUMIFS('Forecast Data'!$E:$E,'Forecast Data'!$C:$C,AM$6,'Forecast Data'!$B:$B,$D353)=0,"",SUMIFS('Forecast Data'!$E:$E,'Forecast Data'!$C:$C,AM$6,'Forecast Data'!$B:$B,$D353))</f>
        <v/>
      </c>
      <c r="AN353" s="12" t="str">
        <f>IF(SUMIFS('Forecast Data'!$E:$E,'Forecast Data'!$C:$C,AN$6,'Forecast Data'!$B:$B,$D353)=0,"",SUMIFS('Forecast Data'!$E:$E,'Forecast Data'!$C:$C,AN$6,'Forecast Data'!$B:$B,$D353))</f>
        <v/>
      </c>
      <c r="AO353" s="12" t="str">
        <f>IF(SUMIFS('Forecast Data'!$E:$E,'Forecast Data'!$C:$C,AO$6,'Forecast Data'!$B:$B,$D353)=0,"",SUMIFS('Forecast Data'!$E:$E,'Forecast Data'!$C:$C,AO$6,'Forecast Data'!$B:$B,$D353))</f>
        <v/>
      </c>
      <c r="AP353" s="12" t="str">
        <f>IF(SUMIFS('Forecast Data'!$E:$E,'Forecast Data'!$C:$C,AP$6,'Forecast Data'!$B:$B,$D353)=0,"",SUMIFS('Forecast Data'!$E:$E,'Forecast Data'!$C:$C,AP$6,'Forecast Data'!$B:$B,$D353))</f>
        <v/>
      </c>
      <c r="AQ353" s="12" t="str">
        <f>IF(SUMIFS('Forecast Data'!$E:$E,'Forecast Data'!$C:$C,AQ$6,'Forecast Data'!$B:$B,$D353)=0,"",SUMIFS('Forecast Data'!$E:$E,'Forecast Data'!$C:$C,AQ$6,'Forecast Data'!$B:$B,$D353))</f>
        <v/>
      </c>
      <c r="AR353" s="12" t="str">
        <f>IF(SUMIFS('Forecast Data'!$E:$E,'Forecast Data'!$C:$C,AR$6,'Forecast Data'!$B:$B,$D353)=0,"",SUMIFS('Forecast Data'!$E:$E,'Forecast Data'!$C:$C,AR$6,'Forecast Data'!$B:$B,$D353))</f>
        <v/>
      </c>
      <c r="AS353" s="12" t="str">
        <f>IF(SUMIFS('Forecast Data'!$E:$E,'Forecast Data'!$C:$C,AS$6,'Forecast Data'!$B:$B,$D353)=0,"",SUMIFS('Forecast Data'!$E:$E,'Forecast Data'!$C:$C,AS$6,'Forecast Data'!$B:$B,$D353))</f>
        <v/>
      </c>
      <c r="AT353" s="12" t="str">
        <f>IF(SUMIFS('Forecast Data'!$E:$E,'Forecast Data'!$C:$C,AT$6,'Forecast Data'!$B:$B,$D353)=0,"",SUMIFS('Forecast Data'!$E:$E,'Forecast Data'!$C:$C,AT$6,'Forecast Data'!$B:$B,$D353))</f>
        <v/>
      </c>
      <c r="AU353" s="12" t="str">
        <f>IF(SUMIFS('Forecast Data'!$E:$E,'Forecast Data'!$C:$C,AU$6,'Forecast Data'!$B:$B,$D353)=0,"",SUMIFS('Forecast Data'!$E:$E,'Forecast Data'!$C:$C,AU$6,'Forecast Data'!$B:$B,$D353))</f>
        <v/>
      </c>
      <c r="AV353" s="1"/>
      <c r="AW353" s="11">
        <f>SUMIFS('OP Units'!E:E,'OP Units'!$A:$A,$D353)</f>
        <v>0</v>
      </c>
      <c r="AX353" s="11">
        <f>SUMIFS('OP Units'!F:F,'OP Units'!$A:$A,$D353)</f>
        <v>0</v>
      </c>
      <c r="AY353" s="11">
        <f>SUMIFS('OP Units'!G:G,'OP Units'!$A:$A,$D353)</f>
        <v>0</v>
      </c>
      <c r="AZ353" s="11">
        <f>SUMIFS('OP Units'!H:H,'OP Units'!$A:$A,$D353)</f>
        <v>0</v>
      </c>
      <c r="BA353" s="11">
        <f>SUMIFS('OP Units'!I:I,'OP Units'!$A:$A,$D353)</f>
        <v>0</v>
      </c>
      <c r="BB353" s="11">
        <f>SUMIFS('OP Units'!J:J,'OP Units'!$A:$A,$D353)</f>
        <v>0</v>
      </c>
      <c r="BC353" s="11">
        <f>SUMIFS('OP Units'!K:K,'OP Units'!$A:$A,$D353)</f>
        <v>0</v>
      </c>
      <c r="BD353" s="11">
        <f>SUMIFS('OP Units'!L:L,'OP Units'!$A:$A,$D353)</f>
        <v>0</v>
      </c>
      <c r="BE353" s="11">
        <f>SUMIFS('OP Units'!M:M,'OP Units'!$A:$A,$D353)</f>
        <v>0</v>
      </c>
      <c r="BF353" s="11">
        <f>SUMIFS('OP Units'!N:N,'OP Units'!$A:$A,$D353)</f>
        <v>0</v>
      </c>
      <c r="BG353" s="11">
        <f>SUMIFS('OP Units'!O:O,'OP Units'!$A:$A,$D353)</f>
        <v>0</v>
      </c>
      <c r="BH353" s="11">
        <f>SUMIFS('OP Units'!P:P,'OP Units'!$A:$A,$D353)</f>
        <v>0</v>
      </c>
      <c r="BI353" s="1"/>
      <c r="BJ353" s="12" t="str">
        <f>IFERROR((SUMIFS('OP Units'!E:E,'OP Units'!$A:$A,$D353)-SUMIFS('Forecast Data'!$H:$H,'Forecast Data'!$C:$C,BJ$6,'Forecast Data'!$B:$B,$D353))/SUMIFS('Forecast Data'!$H:$H,'Forecast Data'!$C:$C,BJ$6,'Forecast Data'!$B:$B,$D353),"")</f>
        <v/>
      </c>
      <c r="BK353" s="12" t="str">
        <f>IFERROR((SUMIFS('OP Units'!F:F,'OP Units'!$A:$A,$D353)-SUMIFS('Forecast Data'!$H:$H,'Forecast Data'!$C:$C,BK$6,'Forecast Data'!$B:$B,$D353))/SUMIFS('Forecast Data'!$H:$H,'Forecast Data'!$C:$C,BK$6,'Forecast Data'!$B:$B,$D353),"")</f>
        <v/>
      </c>
      <c r="BL353" s="12" t="str">
        <f>IFERROR((SUMIFS('OP Units'!G:G,'OP Units'!$A:$A,$D353)-SUMIFS('Forecast Data'!$H:$H,'Forecast Data'!$C:$C,BL$6,'Forecast Data'!$B:$B,$D353))/SUMIFS('Forecast Data'!$H:$H,'Forecast Data'!$C:$C,BL$6,'Forecast Data'!$B:$B,$D353),"")</f>
        <v/>
      </c>
      <c r="BM353" s="12" t="str">
        <f>IFERROR((SUMIFS('OP Units'!H:H,'OP Units'!$A:$A,$D353)-SUMIFS('Forecast Data'!$H:$H,'Forecast Data'!$C:$C,BM$6,'Forecast Data'!$B:$B,$D353))/SUMIFS('Forecast Data'!$H:$H,'Forecast Data'!$C:$C,BM$6,'Forecast Data'!$B:$B,$D353),"")</f>
        <v/>
      </c>
      <c r="BN353" s="12" t="str">
        <f>IFERROR((SUMIFS('OP Units'!I:I,'OP Units'!$A:$A,$D353)-SUMIFS('Forecast Data'!$H:$H,'Forecast Data'!$C:$C,BN$6,'Forecast Data'!$B:$B,$D353))/SUMIFS('Forecast Data'!$H:$H,'Forecast Data'!$C:$C,BN$6,'Forecast Data'!$B:$B,$D353),"")</f>
        <v/>
      </c>
      <c r="BO353" s="12" t="str">
        <f>IFERROR((SUMIFS('OP Units'!J:J,'OP Units'!$A:$A,$D353)-SUMIFS('Forecast Data'!$H:$H,'Forecast Data'!$C:$C,BO$6,'Forecast Data'!$B:$B,$D353))/SUMIFS('Forecast Data'!$H:$H,'Forecast Data'!$C:$C,BO$6,'Forecast Data'!$B:$B,$D353),"")</f>
        <v/>
      </c>
      <c r="BP353" s="12" t="str">
        <f>IFERROR((SUMIFS('OP Units'!K:K,'OP Units'!$A:$A,$D353)-SUMIFS('Forecast Data'!$H:$H,'Forecast Data'!$C:$C,BP$6,'Forecast Data'!$B:$B,$D353))/SUMIFS('Forecast Data'!$H:$H,'Forecast Data'!$C:$C,BP$6,'Forecast Data'!$B:$B,$D353),"")</f>
        <v/>
      </c>
      <c r="BQ353" s="12" t="str">
        <f>IFERROR((SUMIFS('OP Units'!L:L,'OP Units'!$A:$A,$D353)-SUMIFS('Forecast Data'!$H:$H,'Forecast Data'!$C:$C,BQ$6,'Forecast Data'!$B:$B,$D353))/SUMIFS('Forecast Data'!$H:$H,'Forecast Data'!$C:$C,BQ$6,'Forecast Data'!$B:$B,$D353),"")</f>
        <v/>
      </c>
      <c r="BR353" s="12" t="str">
        <f>IFERROR((SUMIFS('OP Units'!M:M,'OP Units'!$A:$A,$D353)-SUMIFS('Forecast Data'!$H:$H,'Forecast Data'!$C:$C,BR$6,'Forecast Data'!$B:$B,$D353))/SUMIFS('Forecast Data'!$H:$H,'Forecast Data'!$C:$C,BR$6,'Forecast Data'!$B:$B,$D353),"")</f>
        <v/>
      </c>
      <c r="BS353" s="12" t="str">
        <f>IFERROR((SUMIFS('OP Units'!N:N,'OP Units'!$A:$A,$D353)-SUMIFS('Forecast Data'!$H:$H,'Forecast Data'!$C:$C,BS$6,'Forecast Data'!$B:$B,$D353))/SUMIFS('Forecast Data'!$H:$H,'Forecast Data'!$C:$C,BS$6,'Forecast Data'!$B:$B,$D353),"")</f>
        <v/>
      </c>
      <c r="BT353" s="12" t="str">
        <f>IFERROR((SUMIFS('OP Units'!O:O,'OP Units'!$A:$A,$D353)-SUMIFS('Forecast Data'!$H:$H,'Forecast Data'!$C:$C,BT$6,'Forecast Data'!$B:$B,$D353))/SUMIFS('Forecast Data'!$H:$H,'Forecast Data'!$C:$C,BT$6,'Forecast Data'!$B:$B,$D353),"")</f>
        <v/>
      </c>
      <c r="BU353" s="12" t="str">
        <f>IFERROR((SUMIFS('OP Units'!P:P,'OP Units'!$A:$A,$D353)-SUMIFS('Forecast Data'!$H:$H,'Forecast Data'!$C:$C,BU$6,'Forecast Data'!$B:$B,$D353))/SUMIFS('Forecast Data'!$H:$H,'Forecast Data'!$C:$C,BU$6,'Forecast Data'!$B:$B,$D353),"")</f>
        <v/>
      </c>
      <c r="BV353" s="12"/>
      <c r="BW353" s="11">
        <f>(SUMIFS('Forecast Data'!H:H,'Forecast Data'!B:B,D353,'Forecast Data'!C:C,BK$6)+SUMIFS('Forecast Data'!H:H,'Forecast Data'!B:B,D353,'Forecast Data'!C:C,BL$6)+SUMIFS('Forecast Data'!H:H,'Forecast Data'!B:B,D353,'Forecast Data'!C:C,BM$6)+SUMIFS('Forecast Data'!H:H,'Forecast Data'!B:B,D353,'Forecast Data'!C:C,BN$6)+SUMIFS('Forecast Data'!H:H,'Forecast Data'!B:B,D353,'Forecast Data'!C:C,BO$6)+SUMIFS('Forecast Data'!H:H,'Forecast Data'!B:B,D353,'Forecast Data'!C:C,BP$6)+SUMIFS('Forecast Data'!H:H,'Forecast Data'!B:B,D353,'Forecast Data'!C:C,BQ$6)+SUMIFS('Forecast Data'!H:H,'Forecast Data'!B:B,D353,'Forecast Data'!C:C,BJ$6))/8</f>
        <v>0</v>
      </c>
      <c r="BX353" s="12" t="str">
        <f>IFERROR((SUM(W353:AD353)-(SUMIFS('Forecast Data'!H:H,'Forecast Data'!B:B,B353,'Forecast Data'!C:C,BJ$6)+SUMIFS('Forecast Data'!H:H,'Forecast Data'!B:B,B353,'Forecast Data'!C:C,BK$6)+SUMIFS('Forecast Data'!H:H,'Forecast Data'!B:B,B353,'Forecast Data'!C:C,BL$6)+SUMIFS('Forecast Data'!H:H,'Forecast Data'!B:B,B353,'Forecast Data'!C:C,BM$6)+SUMIFS('Forecast Data'!H:H,'Forecast Data'!B:B,B353,'Forecast Data'!C:C,BN$6)+SUMIFS('Forecast Data'!H:H,'Forecast Data'!B:B,B353,'Forecast Data'!C:C,BO$6)+SUMIFS('Forecast Data'!H:H,'Forecast Data'!B:B,B353,'Forecast Data'!C:C,BP$6)+SUMIFS('Forecast Data'!H:H,'Forecast Data'!B:B,B353,'Forecast Data'!C:C,BQ$6)))/(SUMIFS('Forecast Data'!H:H,'Forecast Data'!B:B,B353,'Forecast Data'!C:C,BJ$6)+SUMIFS('Forecast Data'!H:H,'Forecast Data'!B:B,B353,'Forecast Data'!C:C,BK$6)+SUMIFS('Forecast Data'!H:H,'Forecast Data'!B:B,B353,'Forecast Data'!C:C,BL$6)+SUMIFS('Forecast Data'!H:H,'Forecast Data'!B:B,B353,'Forecast Data'!C:C,BM$6)+SUMIFS('Forecast Data'!H:H,'Forecast Data'!B:B,B353,'Forecast Data'!C:C,BN$6)+SUMIFS('Forecast Data'!H:H,'Forecast Data'!B:B,B353,'Forecast Data'!C:C,BO$6)+SUMIFS('Forecast Data'!H:H,'Forecast Data'!B:B,B353,'Forecast Data'!C:C,BP$6)+SUMIFS('Forecast Data'!H:H,'Forecast Data'!B:B,B353,'Forecast Data'!C:C,BQ$6)),"")</f>
        <v/>
      </c>
      <c r="BY353" s="12">
        <f t="shared" si="68"/>
        <v>0</v>
      </c>
      <c r="BZ353" s="16">
        <f t="shared" si="69"/>
        <v>0</v>
      </c>
      <c r="CA353" s="13">
        <f t="shared" si="70"/>
        <v>0</v>
      </c>
      <c r="CB353" s="12">
        <f t="shared" si="71"/>
        <v>0</v>
      </c>
      <c r="CC353" s="12"/>
      <c r="CD353" s="11">
        <f>(SUMIFS('Forecast Data'!H:H,'Forecast Data'!B:B,D353,'Forecast Data'!C:C,BK$6)+SUMIFS('Forecast Data'!H:H,'Forecast Data'!B:B,D353,'Forecast Data'!C:C,BL$6)+SUMIFS('Forecast Data'!H:H,'Forecast Data'!B:B,D353,'Forecast Data'!C:C,BM$6)+SUMIFS('Forecast Data'!H:H,'Forecast Data'!B:B,D353,'Forecast Data'!C:C,BJ$6))/4</f>
        <v>0</v>
      </c>
      <c r="CE353" s="12" t="str">
        <f>IFERROR((SUM(W353:Z353)-(SUMIFS('Forecast Data'!H:H,'Forecast Data'!B:B,D353,'Forecast Data'!C:C,BJ$6)+SUMIFS('Forecast Data'!H:H,'Forecast Data'!B:B,D353,'Forecast Data'!C:C,BK$6)+SUMIFS('Forecast Data'!H:H,'Forecast Data'!B:B,D353,'Forecast Data'!C:C,BL$6)+SUMIFS('Forecast Data'!H:H,'Forecast Data'!B:B,D353,'Forecast Data'!C:C,BM$6)))/(SUMIFS('Forecast Data'!H:H,'Forecast Data'!B:B,D353,'Forecast Data'!C:C,BJ$6)+SUMIFS('Forecast Data'!H:H,'Forecast Data'!B:B,D353,'Forecast Data'!C:C,BK$6)+SUMIFS('Forecast Data'!H:H,'Forecast Data'!B:B,D353,'Forecast Data'!C:C,BL$6)+SUMIFS('Forecast Data'!H:H,'Forecast Data'!B:B,D353,'Forecast Data'!C:C,BM$6)),"")</f>
        <v/>
      </c>
      <c r="CF353" s="12">
        <f t="shared" si="72"/>
        <v>0</v>
      </c>
      <c r="CG353" s="12">
        <f t="shared" si="73"/>
        <v>0</v>
      </c>
      <c r="CH353" s="13">
        <f t="shared" si="74"/>
        <v>0</v>
      </c>
      <c r="CI353" s="13"/>
    </row>
    <row r="354" spans="1:87" ht="13.2">
      <c r="A354" s="1"/>
      <c r="B354" t="str">
        <f t="shared" si="75"/>
        <v>Lipault</v>
      </c>
      <c r="D354" t="s">
        <v>386</v>
      </c>
      <c r="E354" s="11">
        <f>SUMIFS('Fin Data'!F:F,'Fin Data'!A:A,D354)</f>
        <v>0</v>
      </c>
      <c r="F354" s="11">
        <f>SUMIFS('Fin Data with 6 week hist'!I:I,'Fin Data with 6 week hist'!$A:$A,$D354)</f>
        <v>0</v>
      </c>
      <c r="G354" s="11">
        <f>SUMIFS('Fin Data with 6 week hist'!J:J,'Fin Data with 6 week hist'!$A:$A,$D354)</f>
        <v>0</v>
      </c>
      <c r="H354" s="11">
        <f>SUMIFS('Fin Data with 6 week hist'!K:K,'Fin Data with 6 week hist'!$A:$A,$D354)+SUMIFS('Unit Cancellations'!D:D,'Unit Cancellations'!$B:$B,$D354)</f>
        <v>0</v>
      </c>
      <c r="I354" s="11">
        <f>SUMIFS('Fin Data with 6 week hist'!L:L,'Fin Data with 6 week hist'!$A:$A,$D354)+SUMIFS('Unit Cancellations'!E:E,'Unit Cancellations'!$B:$B,$D354)</f>
        <v>0</v>
      </c>
      <c r="J354" s="11">
        <f>SUMIFS('Fin Data with 6 week hist'!M:M,'Fin Data with 6 week hist'!$A:$A,$D354)+SUMIFS('Unit Cancellations'!F:F,'Unit Cancellations'!$B:$B,$D354)</f>
        <v>0</v>
      </c>
      <c r="K354" s="11">
        <f>SUMIFS('Fin Data with 6 week hist'!N:N,'Fin Data with 6 week hist'!$A:$A,$D354)+SUMIFS('Unit Cancellations'!G:G,'Unit Cancellations'!$B:$B,$D354)</f>
        <v>0</v>
      </c>
      <c r="L354" s="11">
        <f>SUMIFS('Fin Data'!AN:AN,'Fin Data'!A:A,D354)</f>
        <v>0</v>
      </c>
      <c r="M354" s="12">
        <f>IFERROR(SUMIFS('Fin Data'!AO:AO,'Fin Data'!A:A,D354),"")</f>
        <v>0</v>
      </c>
      <c r="N354" s="1"/>
      <c r="O354" s="11">
        <f t="shared" si="63"/>
        <v>0</v>
      </c>
      <c r="P354" s="12" t="str">
        <f t="shared" si="64"/>
        <v/>
      </c>
      <c r="Q354" s="1"/>
      <c r="R354" s="11">
        <f t="shared" si="65"/>
        <v>0</v>
      </c>
      <c r="S354" s="12" t="str">
        <f t="shared" si="66"/>
        <v/>
      </c>
      <c r="T354" s="11">
        <f t="shared" si="67"/>
        <v>0</v>
      </c>
      <c r="U354" s="1" t="e">
        <f t="shared" si="76"/>
        <v>#REF!</v>
      </c>
      <c r="V354" s="1"/>
      <c r="W354" s="11">
        <f>SUMIFS('Forecast Data'!$D:$D,'Forecast Data'!$C:$C,W$6,'Forecast Data'!$B:$B,$D354)</f>
        <v>0</v>
      </c>
      <c r="X354" s="11">
        <f>SUMIFS('Forecast Data'!$D:$D,'Forecast Data'!$C:$C,X$6,'Forecast Data'!$B:$B,$D354)</f>
        <v>0</v>
      </c>
      <c r="Y354" s="11">
        <f>SUMIFS('Forecast Data'!$D:$D,'Forecast Data'!$C:$C,Y$6,'Forecast Data'!$B:$B,$D354)</f>
        <v>0</v>
      </c>
      <c r="Z354" s="11">
        <f>SUMIFS('Forecast Data'!$D:$D,'Forecast Data'!$C:$C,Z$6,'Forecast Data'!$B:$B,$D354)</f>
        <v>0</v>
      </c>
      <c r="AA354" s="11">
        <f>SUMIFS('Forecast Data'!$D:$D,'Forecast Data'!$C:$C,AA$6,'Forecast Data'!$B:$B,$D354)</f>
        <v>0</v>
      </c>
      <c r="AB354" s="11">
        <f>SUMIFS('Forecast Data'!$D:$D,'Forecast Data'!$C:$C,AB$6,'Forecast Data'!$B:$B,$D354)</f>
        <v>0</v>
      </c>
      <c r="AC354" s="11">
        <f>SUMIFS('Forecast Data'!$D:$D,'Forecast Data'!$C:$C,AC$6,'Forecast Data'!$B:$B,$D354)</f>
        <v>0</v>
      </c>
      <c r="AD354" s="11">
        <f>SUMIFS('Forecast Data'!$D:$D,'Forecast Data'!$C:$C,AD$6,'Forecast Data'!$B:$B,$D354)</f>
        <v>0</v>
      </c>
      <c r="AE354" s="11">
        <f>SUMIFS('Forecast Data'!$D:$D,'Forecast Data'!$C:$C,AE$6,'Forecast Data'!$B:$B,$D354)</f>
        <v>0</v>
      </c>
      <c r="AF354" s="11">
        <f>SUMIFS('Forecast Data'!$D:$D,'Forecast Data'!$C:$C,AF$6,'Forecast Data'!$B:$B,$D354)</f>
        <v>0</v>
      </c>
      <c r="AG354" s="11">
        <f>SUMIFS('Forecast Data'!$D:$D,'Forecast Data'!$C:$C,AG$6,'Forecast Data'!$B:$B,$D354)</f>
        <v>0</v>
      </c>
      <c r="AH354" s="11">
        <f>SUMIFS('Forecast Data'!$D:$D,'Forecast Data'!$C:$C,AH$6,'Forecast Data'!$B:$B,$D354)</f>
        <v>0</v>
      </c>
      <c r="AI354" s="1"/>
      <c r="AJ354" s="12" t="str">
        <f>IF(SUMIFS('Forecast Data'!$E:$E,'Forecast Data'!$C:$C,AJ$6,'Forecast Data'!$B:$B,$D354)=0,"",SUMIFS('Forecast Data'!$E:$E,'Forecast Data'!$C:$C,AJ$6,'Forecast Data'!$B:$B,$D354))</f>
        <v/>
      </c>
      <c r="AK354" s="12" t="str">
        <f>IF(SUMIFS('Forecast Data'!$E:$E,'Forecast Data'!$C:$C,AK$6,'Forecast Data'!$B:$B,$D354)=0,"",SUMIFS('Forecast Data'!$E:$E,'Forecast Data'!$C:$C,AK$6,'Forecast Data'!$B:$B,$D354))</f>
        <v/>
      </c>
      <c r="AL354" s="12" t="str">
        <f>IF(SUMIFS('Forecast Data'!$E:$E,'Forecast Data'!$C:$C,AL$6,'Forecast Data'!$B:$B,$D354)=0,"",SUMIFS('Forecast Data'!$E:$E,'Forecast Data'!$C:$C,AL$6,'Forecast Data'!$B:$B,$D354))</f>
        <v/>
      </c>
      <c r="AM354" s="12" t="str">
        <f>IF(SUMIFS('Forecast Data'!$E:$E,'Forecast Data'!$C:$C,AM$6,'Forecast Data'!$B:$B,$D354)=0,"",SUMIFS('Forecast Data'!$E:$E,'Forecast Data'!$C:$C,AM$6,'Forecast Data'!$B:$B,$D354))</f>
        <v/>
      </c>
      <c r="AN354" s="12" t="str">
        <f>IF(SUMIFS('Forecast Data'!$E:$E,'Forecast Data'!$C:$C,AN$6,'Forecast Data'!$B:$B,$D354)=0,"",SUMIFS('Forecast Data'!$E:$E,'Forecast Data'!$C:$C,AN$6,'Forecast Data'!$B:$B,$D354))</f>
        <v/>
      </c>
      <c r="AO354" s="12" t="str">
        <f>IF(SUMIFS('Forecast Data'!$E:$E,'Forecast Data'!$C:$C,AO$6,'Forecast Data'!$B:$B,$D354)=0,"",SUMIFS('Forecast Data'!$E:$E,'Forecast Data'!$C:$C,AO$6,'Forecast Data'!$B:$B,$D354))</f>
        <v/>
      </c>
      <c r="AP354" s="12" t="str">
        <f>IF(SUMIFS('Forecast Data'!$E:$E,'Forecast Data'!$C:$C,AP$6,'Forecast Data'!$B:$B,$D354)=0,"",SUMIFS('Forecast Data'!$E:$E,'Forecast Data'!$C:$C,AP$6,'Forecast Data'!$B:$B,$D354))</f>
        <v/>
      </c>
      <c r="AQ354" s="12" t="str">
        <f>IF(SUMIFS('Forecast Data'!$E:$E,'Forecast Data'!$C:$C,AQ$6,'Forecast Data'!$B:$B,$D354)=0,"",SUMIFS('Forecast Data'!$E:$E,'Forecast Data'!$C:$C,AQ$6,'Forecast Data'!$B:$B,$D354))</f>
        <v/>
      </c>
      <c r="AR354" s="12" t="str">
        <f>IF(SUMIFS('Forecast Data'!$E:$E,'Forecast Data'!$C:$C,AR$6,'Forecast Data'!$B:$B,$D354)=0,"",SUMIFS('Forecast Data'!$E:$E,'Forecast Data'!$C:$C,AR$6,'Forecast Data'!$B:$B,$D354))</f>
        <v/>
      </c>
      <c r="AS354" s="12" t="str">
        <f>IF(SUMIFS('Forecast Data'!$E:$E,'Forecast Data'!$C:$C,AS$6,'Forecast Data'!$B:$B,$D354)=0,"",SUMIFS('Forecast Data'!$E:$E,'Forecast Data'!$C:$C,AS$6,'Forecast Data'!$B:$B,$D354))</f>
        <v/>
      </c>
      <c r="AT354" s="12" t="str">
        <f>IF(SUMIFS('Forecast Data'!$E:$E,'Forecast Data'!$C:$C,AT$6,'Forecast Data'!$B:$B,$D354)=0,"",SUMIFS('Forecast Data'!$E:$E,'Forecast Data'!$C:$C,AT$6,'Forecast Data'!$B:$B,$D354))</f>
        <v/>
      </c>
      <c r="AU354" s="12" t="str">
        <f>IF(SUMIFS('Forecast Data'!$E:$E,'Forecast Data'!$C:$C,AU$6,'Forecast Data'!$B:$B,$D354)=0,"",SUMIFS('Forecast Data'!$E:$E,'Forecast Data'!$C:$C,AU$6,'Forecast Data'!$B:$B,$D354))</f>
        <v/>
      </c>
      <c r="AV354" s="1"/>
      <c r="AW354" s="11">
        <f>SUMIFS('OP Units'!E:E,'OP Units'!$A:$A,$D354)</f>
        <v>0</v>
      </c>
      <c r="AX354" s="11">
        <f>SUMIFS('OP Units'!F:F,'OP Units'!$A:$A,$D354)</f>
        <v>0</v>
      </c>
      <c r="AY354" s="11">
        <f>SUMIFS('OP Units'!G:G,'OP Units'!$A:$A,$D354)</f>
        <v>0</v>
      </c>
      <c r="AZ354" s="11">
        <f>SUMIFS('OP Units'!H:H,'OP Units'!$A:$A,$D354)</f>
        <v>0</v>
      </c>
      <c r="BA354" s="11">
        <f>SUMIFS('OP Units'!I:I,'OP Units'!$A:$A,$D354)</f>
        <v>0</v>
      </c>
      <c r="BB354" s="11">
        <f>SUMIFS('OP Units'!J:J,'OP Units'!$A:$A,$D354)</f>
        <v>0</v>
      </c>
      <c r="BC354" s="11">
        <f>SUMIFS('OP Units'!K:K,'OP Units'!$A:$A,$D354)</f>
        <v>0</v>
      </c>
      <c r="BD354" s="11">
        <f>SUMIFS('OP Units'!L:L,'OP Units'!$A:$A,$D354)</f>
        <v>0</v>
      </c>
      <c r="BE354" s="11">
        <f>SUMIFS('OP Units'!M:M,'OP Units'!$A:$A,$D354)</f>
        <v>0</v>
      </c>
      <c r="BF354" s="11">
        <f>SUMIFS('OP Units'!N:N,'OP Units'!$A:$A,$D354)</f>
        <v>0</v>
      </c>
      <c r="BG354" s="11">
        <f>SUMIFS('OP Units'!O:O,'OP Units'!$A:$A,$D354)</f>
        <v>0</v>
      </c>
      <c r="BH354" s="11">
        <f>SUMIFS('OP Units'!P:P,'OP Units'!$A:$A,$D354)</f>
        <v>0</v>
      </c>
      <c r="BI354" s="1"/>
      <c r="BJ354" s="12" t="str">
        <f>IFERROR((SUMIFS('OP Units'!E:E,'OP Units'!$A:$A,$D354)-SUMIFS('Forecast Data'!$H:$H,'Forecast Data'!$C:$C,BJ$6,'Forecast Data'!$B:$B,$D354))/SUMIFS('Forecast Data'!$H:$H,'Forecast Data'!$C:$C,BJ$6,'Forecast Data'!$B:$B,$D354),"")</f>
        <v/>
      </c>
      <c r="BK354" s="12" t="str">
        <f>IFERROR((SUMIFS('OP Units'!F:F,'OP Units'!$A:$A,$D354)-SUMIFS('Forecast Data'!$H:$H,'Forecast Data'!$C:$C,BK$6,'Forecast Data'!$B:$B,$D354))/SUMIFS('Forecast Data'!$H:$H,'Forecast Data'!$C:$C,BK$6,'Forecast Data'!$B:$B,$D354),"")</f>
        <v/>
      </c>
      <c r="BL354" s="12" t="str">
        <f>IFERROR((SUMIFS('OP Units'!G:G,'OP Units'!$A:$A,$D354)-SUMIFS('Forecast Data'!$H:$H,'Forecast Data'!$C:$C,BL$6,'Forecast Data'!$B:$B,$D354))/SUMIFS('Forecast Data'!$H:$H,'Forecast Data'!$C:$C,BL$6,'Forecast Data'!$B:$B,$D354),"")</f>
        <v/>
      </c>
      <c r="BM354" s="12" t="str">
        <f>IFERROR((SUMIFS('OP Units'!H:H,'OP Units'!$A:$A,$D354)-SUMIFS('Forecast Data'!$H:$H,'Forecast Data'!$C:$C,BM$6,'Forecast Data'!$B:$B,$D354))/SUMIFS('Forecast Data'!$H:$H,'Forecast Data'!$C:$C,BM$6,'Forecast Data'!$B:$B,$D354),"")</f>
        <v/>
      </c>
      <c r="BN354" s="12" t="str">
        <f>IFERROR((SUMIFS('OP Units'!I:I,'OP Units'!$A:$A,$D354)-SUMIFS('Forecast Data'!$H:$H,'Forecast Data'!$C:$C,BN$6,'Forecast Data'!$B:$B,$D354))/SUMIFS('Forecast Data'!$H:$H,'Forecast Data'!$C:$C,BN$6,'Forecast Data'!$B:$B,$D354),"")</f>
        <v/>
      </c>
      <c r="BO354" s="12" t="str">
        <f>IFERROR((SUMIFS('OP Units'!J:J,'OP Units'!$A:$A,$D354)-SUMIFS('Forecast Data'!$H:$H,'Forecast Data'!$C:$C,BO$6,'Forecast Data'!$B:$B,$D354))/SUMIFS('Forecast Data'!$H:$H,'Forecast Data'!$C:$C,BO$6,'Forecast Data'!$B:$B,$D354),"")</f>
        <v/>
      </c>
      <c r="BP354" s="12" t="str">
        <f>IFERROR((SUMIFS('OP Units'!K:K,'OP Units'!$A:$A,$D354)-SUMIFS('Forecast Data'!$H:$H,'Forecast Data'!$C:$C,BP$6,'Forecast Data'!$B:$B,$D354))/SUMIFS('Forecast Data'!$H:$H,'Forecast Data'!$C:$C,BP$6,'Forecast Data'!$B:$B,$D354),"")</f>
        <v/>
      </c>
      <c r="BQ354" s="12" t="str">
        <f>IFERROR((SUMIFS('OP Units'!L:L,'OP Units'!$A:$A,$D354)-SUMIFS('Forecast Data'!$H:$H,'Forecast Data'!$C:$C,BQ$6,'Forecast Data'!$B:$B,$D354))/SUMIFS('Forecast Data'!$H:$H,'Forecast Data'!$C:$C,BQ$6,'Forecast Data'!$B:$B,$D354),"")</f>
        <v/>
      </c>
      <c r="BR354" s="12" t="str">
        <f>IFERROR((SUMIFS('OP Units'!M:M,'OP Units'!$A:$A,$D354)-SUMIFS('Forecast Data'!$H:$H,'Forecast Data'!$C:$C,BR$6,'Forecast Data'!$B:$B,$D354))/SUMIFS('Forecast Data'!$H:$H,'Forecast Data'!$C:$C,BR$6,'Forecast Data'!$B:$B,$D354),"")</f>
        <v/>
      </c>
      <c r="BS354" s="12" t="str">
        <f>IFERROR((SUMIFS('OP Units'!N:N,'OP Units'!$A:$A,$D354)-SUMIFS('Forecast Data'!$H:$H,'Forecast Data'!$C:$C,BS$6,'Forecast Data'!$B:$B,$D354))/SUMIFS('Forecast Data'!$H:$H,'Forecast Data'!$C:$C,BS$6,'Forecast Data'!$B:$B,$D354),"")</f>
        <v/>
      </c>
      <c r="BT354" s="12" t="str">
        <f>IFERROR((SUMIFS('OP Units'!O:O,'OP Units'!$A:$A,$D354)-SUMIFS('Forecast Data'!$H:$H,'Forecast Data'!$C:$C,BT$6,'Forecast Data'!$B:$B,$D354))/SUMIFS('Forecast Data'!$H:$H,'Forecast Data'!$C:$C,BT$6,'Forecast Data'!$B:$B,$D354),"")</f>
        <v/>
      </c>
      <c r="BU354" s="12" t="str">
        <f>IFERROR((SUMIFS('OP Units'!P:P,'OP Units'!$A:$A,$D354)-SUMIFS('Forecast Data'!$H:$H,'Forecast Data'!$C:$C,BU$6,'Forecast Data'!$B:$B,$D354))/SUMIFS('Forecast Data'!$H:$H,'Forecast Data'!$C:$C,BU$6,'Forecast Data'!$B:$B,$D354),"")</f>
        <v/>
      </c>
      <c r="BV354" s="12"/>
      <c r="BW354" s="11">
        <f>(SUMIFS('Forecast Data'!H:H,'Forecast Data'!B:B,D354,'Forecast Data'!C:C,BK$6)+SUMIFS('Forecast Data'!H:H,'Forecast Data'!B:B,D354,'Forecast Data'!C:C,BL$6)+SUMIFS('Forecast Data'!H:H,'Forecast Data'!B:B,D354,'Forecast Data'!C:C,BM$6)+SUMIFS('Forecast Data'!H:H,'Forecast Data'!B:B,D354,'Forecast Data'!C:C,BN$6)+SUMIFS('Forecast Data'!H:H,'Forecast Data'!B:B,D354,'Forecast Data'!C:C,BO$6)+SUMIFS('Forecast Data'!H:H,'Forecast Data'!B:B,D354,'Forecast Data'!C:C,BP$6)+SUMIFS('Forecast Data'!H:H,'Forecast Data'!B:B,D354,'Forecast Data'!C:C,BQ$6)+SUMIFS('Forecast Data'!H:H,'Forecast Data'!B:B,D354,'Forecast Data'!C:C,BJ$6))/8</f>
        <v>0</v>
      </c>
      <c r="BX354" s="12" t="str">
        <f>IFERROR((SUM(W354:AD354)-(SUMIFS('Forecast Data'!H:H,'Forecast Data'!B:B,B354,'Forecast Data'!C:C,BJ$6)+SUMIFS('Forecast Data'!H:H,'Forecast Data'!B:B,B354,'Forecast Data'!C:C,BK$6)+SUMIFS('Forecast Data'!H:H,'Forecast Data'!B:B,B354,'Forecast Data'!C:C,BL$6)+SUMIFS('Forecast Data'!H:H,'Forecast Data'!B:B,B354,'Forecast Data'!C:C,BM$6)+SUMIFS('Forecast Data'!H:H,'Forecast Data'!B:B,B354,'Forecast Data'!C:C,BN$6)+SUMIFS('Forecast Data'!H:H,'Forecast Data'!B:B,B354,'Forecast Data'!C:C,BO$6)+SUMIFS('Forecast Data'!H:H,'Forecast Data'!B:B,B354,'Forecast Data'!C:C,BP$6)+SUMIFS('Forecast Data'!H:H,'Forecast Data'!B:B,B354,'Forecast Data'!C:C,BQ$6)))/(SUMIFS('Forecast Data'!H:H,'Forecast Data'!B:B,B354,'Forecast Data'!C:C,BJ$6)+SUMIFS('Forecast Data'!H:H,'Forecast Data'!B:B,B354,'Forecast Data'!C:C,BK$6)+SUMIFS('Forecast Data'!H:H,'Forecast Data'!B:B,B354,'Forecast Data'!C:C,BL$6)+SUMIFS('Forecast Data'!H:H,'Forecast Data'!B:B,B354,'Forecast Data'!C:C,BM$6)+SUMIFS('Forecast Data'!H:H,'Forecast Data'!B:B,B354,'Forecast Data'!C:C,BN$6)+SUMIFS('Forecast Data'!H:H,'Forecast Data'!B:B,B354,'Forecast Data'!C:C,BO$6)+SUMIFS('Forecast Data'!H:H,'Forecast Data'!B:B,B354,'Forecast Data'!C:C,BP$6)+SUMIFS('Forecast Data'!H:H,'Forecast Data'!B:B,B354,'Forecast Data'!C:C,BQ$6)),"")</f>
        <v/>
      </c>
      <c r="BY354" s="12">
        <f t="shared" si="68"/>
        <v>0</v>
      </c>
      <c r="BZ354" s="16">
        <f t="shared" si="69"/>
        <v>0</v>
      </c>
      <c r="CA354" s="13">
        <f t="shared" si="70"/>
        <v>0</v>
      </c>
      <c r="CB354" s="12">
        <f t="shared" si="71"/>
        <v>0</v>
      </c>
      <c r="CC354" s="12"/>
      <c r="CD354" s="11">
        <f>(SUMIFS('Forecast Data'!H:H,'Forecast Data'!B:B,D354,'Forecast Data'!C:C,BK$6)+SUMIFS('Forecast Data'!H:H,'Forecast Data'!B:B,D354,'Forecast Data'!C:C,BL$6)+SUMIFS('Forecast Data'!H:H,'Forecast Data'!B:B,D354,'Forecast Data'!C:C,BM$6)+SUMIFS('Forecast Data'!H:H,'Forecast Data'!B:B,D354,'Forecast Data'!C:C,BJ$6))/4</f>
        <v>0</v>
      </c>
      <c r="CE354" s="12" t="str">
        <f>IFERROR((SUM(W354:Z354)-(SUMIFS('Forecast Data'!H:H,'Forecast Data'!B:B,D354,'Forecast Data'!C:C,BJ$6)+SUMIFS('Forecast Data'!H:H,'Forecast Data'!B:B,D354,'Forecast Data'!C:C,BK$6)+SUMIFS('Forecast Data'!H:H,'Forecast Data'!B:B,D354,'Forecast Data'!C:C,BL$6)+SUMIFS('Forecast Data'!H:H,'Forecast Data'!B:B,D354,'Forecast Data'!C:C,BM$6)))/(SUMIFS('Forecast Data'!H:H,'Forecast Data'!B:B,D354,'Forecast Data'!C:C,BJ$6)+SUMIFS('Forecast Data'!H:H,'Forecast Data'!B:B,D354,'Forecast Data'!C:C,BK$6)+SUMIFS('Forecast Data'!H:H,'Forecast Data'!B:B,D354,'Forecast Data'!C:C,BL$6)+SUMIFS('Forecast Data'!H:H,'Forecast Data'!B:B,D354,'Forecast Data'!C:C,BM$6)),"")</f>
        <v/>
      </c>
      <c r="CF354" s="12">
        <f t="shared" si="72"/>
        <v>0</v>
      </c>
      <c r="CG354" s="12">
        <f t="shared" si="73"/>
        <v>0</v>
      </c>
      <c r="CH354" s="13">
        <f t="shared" si="74"/>
        <v>0</v>
      </c>
      <c r="CI354" s="13"/>
    </row>
    <row r="355" spans="1:87" ht="13.2">
      <c r="A355" s="1"/>
      <c r="B355" t="str">
        <f t="shared" si="75"/>
        <v>LMNT</v>
      </c>
      <c r="D355" t="s">
        <v>387</v>
      </c>
      <c r="E355" s="11">
        <f>SUMIFS('Fin Data'!F:F,'Fin Data'!A:A,D355)</f>
        <v>0</v>
      </c>
      <c r="F355" s="11">
        <f>SUMIFS('Fin Data with 6 week hist'!I:I,'Fin Data with 6 week hist'!$A:$A,$D355)</f>
        <v>0</v>
      </c>
      <c r="G355" s="11">
        <f>SUMIFS('Fin Data with 6 week hist'!J:J,'Fin Data with 6 week hist'!$A:$A,$D355)</f>
        <v>0</v>
      </c>
      <c r="H355" s="11">
        <f>SUMIFS('Fin Data with 6 week hist'!K:K,'Fin Data with 6 week hist'!$A:$A,$D355)+SUMIFS('Unit Cancellations'!D:D,'Unit Cancellations'!$B:$B,$D355)</f>
        <v>0</v>
      </c>
      <c r="I355" s="11">
        <f>SUMIFS('Fin Data with 6 week hist'!L:L,'Fin Data with 6 week hist'!$A:$A,$D355)+SUMIFS('Unit Cancellations'!E:E,'Unit Cancellations'!$B:$B,$D355)</f>
        <v>0</v>
      </c>
      <c r="J355" s="11">
        <f>SUMIFS('Fin Data with 6 week hist'!M:M,'Fin Data with 6 week hist'!$A:$A,$D355)+SUMIFS('Unit Cancellations'!F:F,'Unit Cancellations'!$B:$B,$D355)</f>
        <v>0</v>
      </c>
      <c r="K355" s="11">
        <f>SUMIFS('Fin Data with 6 week hist'!N:N,'Fin Data with 6 week hist'!$A:$A,$D355)+SUMIFS('Unit Cancellations'!G:G,'Unit Cancellations'!$B:$B,$D355)</f>
        <v>0</v>
      </c>
      <c r="L355" s="11">
        <f>SUMIFS('Fin Data'!AN:AN,'Fin Data'!A:A,D355)</f>
        <v>0</v>
      </c>
      <c r="M355" s="12">
        <f>IFERROR(SUMIFS('Fin Data'!AO:AO,'Fin Data'!A:A,D355),"")</f>
        <v>0</v>
      </c>
      <c r="N355" s="1"/>
      <c r="O355" s="11">
        <f t="shared" si="63"/>
        <v>0</v>
      </c>
      <c r="P355" s="12" t="str">
        <f t="shared" si="64"/>
        <v/>
      </c>
      <c r="Q355" s="1"/>
      <c r="R355" s="11">
        <f t="shared" si="65"/>
        <v>0</v>
      </c>
      <c r="S355" s="12" t="str">
        <f t="shared" si="66"/>
        <v/>
      </c>
      <c r="T355" s="11">
        <f t="shared" si="67"/>
        <v>0</v>
      </c>
      <c r="U355" s="1" t="e">
        <f t="shared" si="76"/>
        <v>#REF!</v>
      </c>
      <c r="V355" s="1"/>
      <c r="W355" s="11">
        <f>SUMIFS('Forecast Data'!$D:$D,'Forecast Data'!$C:$C,W$6,'Forecast Data'!$B:$B,$D355)</f>
        <v>0</v>
      </c>
      <c r="X355" s="11">
        <f>SUMIFS('Forecast Data'!$D:$D,'Forecast Data'!$C:$C,X$6,'Forecast Data'!$B:$B,$D355)</f>
        <v>0</v>
      </c>
      <c r="Y355" s="11">
        <f>SUMIFS('Forecast Data'!$D:$D,'Forecast Data'!$C:$C,Y$6,'Forecast Data'!$B:$B,$D355)</f>
        <v>0</v>
      </c>
      <c r="Z355" s="11">
        <f>SUMIFS('Forecast Data'!$D:$D,'Forecast Data'!$C:$C,Z$6,'Forecast Data'!$B:$B,$D355)</f>
        <v>0</v>
      </c>
      <c r="AA355" s="11">
        <f>SUMIFS('Forecast Data'!$D:$D,'Forecast Data'!$C:$C,AA$6,'Forecast Data'!$B:$B,$D355)</f>
        <v>0</v>
      </c>
      <c r="AB355" s="11">
        <f>SUMIFS('Forecast Data'!$D:$D,'Forecast Data'!$C:$C,AB$6,'Forecast Data'!$B:$B,$D355)</f>
        <v>0</v>
      </c>
      <c r="AC355" s="11">
        <f>SUMIFS('Forecast Data'!$D:$D,'Forecast Data'!$C:$C,AC$6,'Forecast Data'!$B:$B,$D355)</f>
        <v>0</v>
      </c>
      <c r="AD355" s="11">
        <f>SUMIFS('Forecast Data'!$D:$D,'Forecast Data'!$C:$C,AD$6,'Forecast Data'!$B:$B,$D355)</f>
        <v>0</v>
      </c>
      <c r="AE355" s="11">
        <f>SUMIFS('Forecast Data'!$D:$D,'Forecast Data'!$C:$C,AE$6,'Forecast Data'!$B:$B,$D355)</f>
        <v>0</v>
      </c>
      <c r="AF355" s="11">
        <f>SUMIFS('Forecast Data'!$D:$D,'Forecast Data'!$C:$C,AF$6,'Forecast Data'!$B:$B,$D355)</f>
        <v>0</v>
      </c>
      <c r="AG355" s="11">
        <f>SUMIFS('Forecast Data'!$D:$D,'Forecast Data'!$C:$C,AG$6,'Forecast Data'!$B:$B,$D355)</f>
        <v>0</v>
      </c>
      <c r="AH355" s="11">
        <f>SUMIFS('Forecast Data'!$D:$D,'Forecast Data'!$C:$C,AH$6,'Forecast Data'!$B:$B,$D355)</f>
        <v>0</v>
      </c>
      <c r="AI355" s="1"/>
      <c r="AJ355" s="12" t="str">
        <f>IF(SUMIFS('Forecast Data'!$E:$E,'Forecast Data'!$C:$C,AJ$6,'Forecast Data'!$B:$B,$D355)=0,"",SUMIFS('Forecast Data'!$E:$E,'Forecast Data'!$C:$C,AJ$6,'Forecast Data'!$B:$B,$D355))</f>
        <v/>
      </c>
      <c r="AK355" s="12" t="str">
        <f>IF(SUMIFS('Forecast Data'!$E:$E,'Forecast Data'!$C:$C,AK$6,'Forecast Data'!$B:$B,$D355)=0,"",SUMIFS('Forecast Data'!$E:$E,'Forecast Data'!$C:$C,AK$6,'Forecast Data'!$B:$B,$D355))</f>
        <v/>
      </c>
      <c r="AL355" s="12" t="str">
        <f>IF(SUMIFS('Forecast Data'!$E:$E,'Forecast Data'!$C:$C,AL$6,'Forecast Data'!$B:$B,$D355)=0,"",SUMIFS('Forecast Data'!$E:$E,'Forecast Data'!$C:$C,AL$6,'Forecast Data'!$B:$B,$D355))</f>
        <v/>
      </c>
      <c r="AM355" s="12" t="str">
        <f>IF(SUMIFS('Forecast Data'!$E:$E,'Forecast Data'!$C:$C,AM$6,'Forecast Data'!$B:$B,$D355)=0,"",SUMIFS('Forecast Data'!$E:$E,'Forecast Data'!$C:$C,AM$6,'Forecast Data'!$B:$B,$D355))</f>
        <v/>
      </c>
      <c r="AN355" s="12" t="str">
        <f>IF(SUMIFS('Forecast Data'!$E:$E,'Forecast Data'!$C:$C,AN$6,'Forecast Data'!$B:$B,$D355)=0,"",SUMIFS('Forecast Data'!$E:$E,'Forecast Data'!$C:$C,AN$6,'Forecast Data'!$B:$B,$D355))</f>
        <v/>
      </c>
      <c r="AO355" s="12" t="str">
        <f>IF(SUMIFS('Forecast Data'!$E:$E,'Forecast Data'!$C:$C,AO$6,'Forecast Data'!$B:$B,$D355)=0,"",SUMIFS('Forecast Data'!$E:$E,'Forecast Data'!$C:$C,AO$6,'Forecast Data'!$B:$B,$D355))</f>
        <v/>
      </c>
      <c r="AP355" s="12" t="str">
        <f>IF(SUMIFS('Forecast Data'!$E:$E,'Forecast Data'!$C:$C,AP$6,'Forecast Data'!$B:$B,$D355)=0,"",SUMIFS('Forecast Data'!$E:$E,'Forecast Data'!$C:$C,AP$6,'Forecast Data'!$B:$B,$D355))</f>
        <v/>
      </c>
      <c r="AQ355" s="12" t="str">
        <f>IF(SUMIFS('Forecast Data'!$E:$E,'Forecast Data'!$C:$C,AQ$6,'Forecast Data'!$B:$B,$D355)=0,"",SUMIFS('Forecast Data'!$E:$E,'Forecast Data'!$C:$C,AQ$6,'Forecast Data'!$B:$B,$D355))</f>
        <v/>
      </c>
      <c r="AR355" s="12" t="str">
        <f>IF(SUMIFS('Forecast Data'!$E:$E,'Forecast Data'!$C:$C,AR$6,'Forecast Data'!$B:$B,$D355)=0,"",SUMIFS('Forecast Data'!$E:$E,'Forecast Data'!$C:$C,AR$6,'Forecast Data'!$B:$B,$D355))</f>
        <v/>
      </c>
      <c r="AS355" s="12" t="str">
        <f>IF(SUMIFS('Forecast Data'!$E:$E,'Forecast Data'!$C:$C,AS$6,'Forecast Data'!$B:$B,$D355)=0,"",SUMIFS('Forecast Data'!$E:$E,'Forecast Data'!$C:$C,AS$6,'Forecast Data'!$B:$B,$D355))</f>
        <v/>
      </c>
      <c r="AT355" s="12" t="str">
        <f>IF(SUMIFS('Forecast Data'!$E:$E,'Forecast Data'!$C:$C,AT$6,'Forecast Data'!$B:$B,$D355)=0,"",SUMIFS('Forecast Data'!$E:$E,'Forecast Data'!$C:$C,AT$6,'Forecast Data'!$B:$B,$D355))</f>
        <v/>
      </c>
      <c r="AU355" s="12" t="str">
        <f>IF(SUMIFS('Forecast Data'!$E:$E,'Forecast Data'!$C:$C,AU$6,'Forecast Data'!$B:$B,$D355)=0,"",SUMIFS('Forecast Data'!$E:$E,'Forecast Data'!$C:$C,AU$6,'Forecast Data'!$B:$B,$D355))</f>
        <v/>
      </c>
      <c r="AV355" s="1"/>
      <c r="AW355" s="11">
        <f>SUMIFS('OP Units'!E:E,'OP Units'!$A:$A,$D355)</f>
        <v>0</v>
      </c>
      <c r="AX355" s="11">
        <f>SUMIFS('OP Units'!F:F,'OP Units'!$A:$A,$D355)</f>
        <v>0</v>
      </c>
      <c r="AY355" s="11">
        <f>SUMIFS('OP Units'!G:G,'OP Units'!$A:$A,$D355)</f>
        <v>0</v>
      </c>
      <c r="AZ355" s="11">
        <f>SUMIFS('OP Units'!H:H,'OP Units'!$A:$A,$D355)</f>
        <v>0</v>
      </c>
      <c r="BA355" s="11">
        <f>SUMIFS('OP Units'!I:I,'OP Units'!$A:$A,$D355)</f>
        <v>0</v>
      </c>
      <c r="BB355" s="11">
        <f>SUMIFS('OP Units'!J:J,'OP Units'!$A:$A,$D355)</f>
        <v>0</v>
      </c>
      <c r="BC355" s="11">
        <f>SUMIFS('OP Units'!K:K,'OP Units'!$A:$A,$D355)</f>
        <v>0</v>
      </c>
      <c r="BD355" s="11">
        <f>SUMIFS('OP Units'!L:L,'OP Units'!$A:$A,$D355)</f>
        <v>0</v>
      </c>
      <c r="BE355" s="11">
        <f>SUMIFS('OP Units'!M:M,'OP Units'!$A:$A,$D355)</f>
        <v>0</v>
      </c>
      <c r="BF355" s="11">
        <f>SUMIFS('OP Units'!N:N,'OP Units'!$A:$A,$D355)</f>
        <v>0</v>
      </c>
      <c r="BG355" s="11">
        <f>SUMIFS('OP Units'!O:O,'OP Units'!$A:$A,$D355)</f>
        <v>0</v>
      </c>
      <c r="BH355" s="11">
        <f>SUMIFS('OP Units'!P:P,'OP Units'!$A:$A,$D355)</f>
        <v>0</v>
      </c>
      <c r="BI355" s="1"/>
      <c r="BJ355" s="12" t="str">
        <f>IFERROR((SUMIFS('OP Units'!E:E,'OP Units'!$A:$A,$D355)-SUMIFS('Forecast Data'!$H:$H,'Forecast Data'!$C:$C,BJ$6,'Forecast Data'!$B:$B,$D355))/SUMIFS('Forecast Data'!$H:$H,'Forecast Data'!$C:$C,BJ$6,'Forecast Data'!$B:$B,$D355),"")</f>
        <v/>
      </c>
      <c r="BK355" s="12" t="str">
        <f>IFERROR((SUMIFS('OP Units'!F:F,'OP Units'!$A:$A,$D355)-SUMIFS('Forecast Data'!$H:$H,'Forecast Data'!$C:$C,BK$6,'Forecast Data'!$B:$B,$D355))/SUMIFS('Forecast Data'!$H:$H,'Forecast Data'!$C:$C,BK$6,'Forecast Data'!$B:$B,$D355),"")</f>
        <v/>
      </c>
      <c r="BL355" s="12" t="str">
        <f>IFERROR((SUMIFS('OP Units'!G:G,'OP Units'!$A:$A,$D355)-SUMIFS('Forecast Data'!$H:$H,'Forecast Data'!$C:$C,BL$6,'Forecast Data'!$B:$B,$D355))/SUMIFS('Forecast Data'!$H:$H,'Forecast Data'!$C:$C,BL$6,'Forecast Data'!$B:$B,$D355),"")</f>
        <v/>
      </c>
      <c r="BM355" s="12" t="str">
        <f>IFERROR((SUMIFS('OP Units'!H:H,'OP Units'!$A:$A,$D355)-SUMIFS('Forecast Data'!$H:$H,'Forecast Data'!$C:$C,BM$6,'Forecast Data'!$B:$B,$D355))/SUMIFS('Forecast Data'!$H:$H,'Forecast Data'!$C:$C,BM$6,'Forecast Data'!$B:$B,$D355),"")</f>
        <v/>
      </c>
      <c r="BN355" s="12" t="str">
        <f>IFERROR((SUMIFS('OP Units'!I:I,'OP Units'!$A:$A,$D355)-SUMIFS('Forecast Data'!$H:$H,'Forecast Data'!$C:$C,BN$6,'Forecast Data'!$B:$B,$D355))/SUMIFS('Forecast Data'!$H:$H,'Forecast Data'!$C:$C,BN$6,'Forecast Data'!$B:$B,$D355),"")</f>
        <v/>
      </c>
      <c r="BO355" s="12" t="str">
        <f>IFERROR((SUMIFS('OP Units'!J:J,'OP Units'!$A:$A,$D355)-SUMIFS('Forecast Data'!$H:$H,'Forecast Data'!$C:$C,BO$6,'Forecast Data'!$B:$B,$D355))/SUMIFS('Forecast Data'!$H:$H,'Forecast Data'!$C:$C,BO$6,'Forecast Data'!$B:$B,$D355),"")</f>
        <v/>
      </c>
      <c r="BP355" s="12" t="str">
        <f>IFERROR((SUMIFS('OP Units'!K:K,'OP Units'!$A:$A,$D355)-SUMIFS('Forecast Data'!$H:$H,'Forecast Data'!$C:$C,BP$6,'Forecast Data'!$B:$B,$D355))/SUMIFS('Forecast Data'!$H:$H,'Forecast Data'!$C:$C,BP$6,'Forecast Data'!$B:$B,$D355),"")</f>
        <v/>
      </c>
      <c r="BQ355" s="12" t="str">
        <f>IFERROR((SUMIFS('OP Units'!L:L,'OP Units'!$A:$A,$D355)-SUMIFS('Forecast Data'!$H:$H,'Forecast Data'!$C:$C,BQ$6,'Forecast Data'!$B:$B,$D355))/SUMIFS('Forecast Data'!$H:$H,'Forecast Data'!$C:$C,BQ$6,'Forecast Data'!$B:$B,$D355),"")</f>
        <v/>
      </c>
      <c r="BR355" s="12" t="str">
        <f>IFERROR((SUMIFS('OP Units'!M:M,'OP Units'!$A:$A,$D355)-SUMIFS('Forecast Data'!$H:$H,'Forecast Data'!$C:$C,BR$6,'Forecast Data'!$B:$B,$D355))/SUMIFS('Forecast Data'!$H:$H,'Forecast Data'!$C:$C,BR$6,'Forecast Data'!$B:$B,$D355),"")</f>
        <v/>
      </c>
      <c r="BS355" s="12" t="str">
        <f>IFERROR((SUMIFS('OP Units'!N:N,'OP Units'!$A:$A,$D355)-SUMIFS('Forecast Data'!$H:$H,'Forecast Data'!$C:$C,BS$6,'Forecast Data'!$B:$B,$D355))/SUMIFS('Forecast Data'!$H:$H,'Forecast Data'!$C:$C,BS$6,'Forecast Data'!$B:$B,$D355),"")</f>
        <v/>
      </c>
      <c r="BT355" s="12" t="str">
        <f>IFERROR((SUMIFS('OP Units'!O:O,'OP Units'!$A:$A,$D355)-SUMIFS('Forecast Data'!$H:$H,'Forecast Data'!$C:$C,BT$6,'Forecast Data'!$B:$B,$D355))/SUMIFS('Forecast Data'!$H:$H,'Forecast Data'!$C:$C,BT$6,'Forecast Data'!$B:$B,$D355),"")</f>
        <v/>
      </c>
      <c r="BU355" s="12" t="str">
        <f>IFERROR((SUMIFS('OP Units'!P:P,'OP Units'!$A:$A,$D355)-SUMIFS('Forecast Data'!$H:$H,'Forecast Data'!$C:$C,BU$6,'Forecast Data'!$B:$B,$D355))/SUMIFS('Forecast Data'!$H:$H,'Forecast Data'!$C:$C,BU$6,'Forecast Data'!$B:$B,$D355),"")</f>
        <v/>
      </c>
      <c r="BV355" s="12"/>
      <c r="BW355" s="11">
        <f>(SUMIFS('Forecast Data'!H:H,'Forecast Data'!B:B,D355,'Forecast Data'!C:C,BK$6)+SUMIFS('Forecast Data'!H:H,'Forecast Data'!B:B,D355,'Forecast Data'!C:C,BL$6)+SUMIFS('Forecast Data'!H:H,'Forecast Data'!B:B,D355,'Forecast Data'!C:C,BM$6)+SUMIFS('Forecast Data'!H:H,'Forecast Data'!B:B,D355,'Forecast Data'!C:C,BN$6)+SUMIFS('Forecast Data'!H:H,'Forecast Data'!B:B,D355,'Forecast Data'!C:C,BO$6)+SUMIFS('Forecast Data'!H:H,'Forecast Data'!B:B,D355,'Forecast Data'!C:C,BP$6)+SUMIFS('Forecast Data'!H:H,'Forecast Data'!B:B,D355,'Forecast Data'!C:C,BQ$6)+SUMIFS('Forecast Data'!H:H,'Forecast Data'!B:B,D355,'Forecast Data'!C:C,BJ$6))/8</f>
        <v>0</v>
      </c>
      <c r="BX355" s="12" t="str">
        <f>IFERROR((SUM(W355:AD355)-(SUMIFS('Forecast Data'!H:H,'Forecast Data'!B:B,B355,'Forecast Data'!C:C,BJ$6)+SUMIFS('Forecast Data'!H:H,'Forecast Data'!B:B,B355,'Forecast Data'!C:C,BK$6)+SUMIFS('Forecast Data'!H:H,'Forecast Data'!B:B,B355,'Forecast Data'!C:C,BL$6)+SUMIFS('Forecast Data'!H:H,'Forecast Data'!B:B,B355,'Forecast Data'!C:C,BM$6)+SUMIFS('Forecast Data'!H:H,'Forecast Data'!B:B,B355,'Forecast Data'!C:C,BN$6)+SUMIFS('Forecast Data'!H:H,'Forecast Data'!B:B,B355,'Forecast Data'!C:C,BO$6)+SUMIFS('Forecast Data'!H:H,'Forecast Data'!B:B,B355,'Forecast Data'!C:C,BP$6)+SUMIFS('Forecast Data'!H:H,'Forecast Data'!B:B,B355,'Forecast Data'!C:C,BQ$6)))/(SUMIFS('Forecast Data'!H:H,'Forecast Data'!B:B,B355,'Forecast Data'!C:C,BJ$6)+SUMIFS('Forecast Data'!H:H,'Forecast Data'!B:B,B355,'Forecast Data'!C:C,BK$6)+SUMIFS('Forecast Data'!H:H,'Forecast Data'!B:B,B355,'Forecast Data'!C:C,BL$6)+SUMIFS('Forecast Data'!H:H,'Forecast Data'!B:B,B355,'Forecast Data'!C:C,BM$6)+SUMIFS('Forecast Data'!H:H,'Forecast Data'!B:B,B355,'Forecast Data'!C:C,BN$6)+SUMIFS('Forecast Data'!H:H,'Forecast Data'!B:B,B355,'Forecast Data'!C:C,BO$6)+SUMIFS('Forecast Data'!H:H,'Forecast Data'!B:B,B355,'Forecast Data'!C:C,BP$6)+SUMIFS('Forecast Data'!H:H,'Forecast Data'!B:B,B355,'Forecast Data'!C:C,BQ$6)),"")</f>
        <v/>
      </c>
      <c r="BY355" s="12">
        <f t="shared" si="68"/>
        <v>0</v>
      </c>
      <c r="BZ355" s="16">
        <f t="shared" si="69"/>
        <v>0</v>
      </c>
      <c r="CA355" s="13">
        <f t="shared" si="70"/>
        <v>0</v>
      </c>
      <c r="CB355" s="12">
        <f t="shared" si="71"/>
        <v>0</v>
      </c>
      <c r="CC355" s="12"/>
      <c r="CD355" s="11">
        <f>(SUMIFS('Forecast Data'!H:H,'Forecast Data'!B:B,D355,'Forecast Data'!C:C,BK$6)+SUMIFS('Forecast Data'!H:H,'Forecast Data'!B:B,D355,'Forecast Data'!C:C,BL$6)+SUMIFS('Forecast Data'!H:H,'Forecast Data'!B:B,D355,'Forecast Data'!C:C,BM$6)+SUMIFS('Forecast Data'!H:H,'Forecast Data'!B:B,D355,'Forecast Data'!C:C,BJ$6))/4</f>
        <v>0</v>
      </c>
      <c r="CE355" s="12" t="str">
        <f>IFERROR((SUM(W355:Z355)-(SUMIFS('Forecast Data'!H:H,'Forecast Data'!B:B,D355,'Forecast Data'!C:C,BJ$6)+SUMIFS('Forecast Data'!H:H,'Forecast Data'!B:B,D355,'Forecast Data'!C:C,BK$6)+SUMIFS('Forecast Data'!H:H,'Forecast Data'!B:B,D355,'Forecast Data'!C:C,BL$6)+SUMIFS('Forecast Data'!H:H,'Forecast Data'!B:B,D355,'Forecast Data'!C:C,BM$6)))/(SUMIFS('Forecast Data'!H:H,'Forecast Data'!B:B,D355,'Forecast Data'!C:C,BJ$6)+SUMIFS('Forecast Data'!H:H,'Forecast Data'!B:B,D355,'Forecast Data'!C:C,BK$6)+SUMIFS('Forecast Data'!H:H,'Forecast Data'!B:B,D355,'Forecast Data'!C:C,BL$6)+SUMIFS('Forecast Data'!H:H,'Forecast Data'!B:B,D355,'Forecast Data'!C:C,BM$6)),"")</f>
        <v/>
      </c>
      <c r="CF355" s="12">
        <f t="shared" si="72"/>
        <v>0</v>
      </c>
      <c r="CG355" s="12">
        <f t="shared" si="73"/>
        <v>0</v>
      </c>
      <c r="CH355" s="13">
        <f t="shared" si="74"/>
        <v>0</v>
      </c>
      <c r="CI355" s="13"/>
    </row>
    <row r="356" spans="1:87" ht="13.2">
      <c r="A356" s="1"/>
      <c r="B356" t="str">
        <f t="shared" si="75"/>
        <v>London Fog</v>
      </c>
      <c r="D356" t="s">
        <v>388</v>
      </c>
      <c r="E356" s="11">
        <f>SUMIFS('Fin Data'!F:F,'Fin Data'!A:A,D356)</f>
        <v>0</v>
      </c>
      <c r="F356" s="11">
        <f>SUMIFS('Fin Data with 6 week hist'!I:I,'Fin Data with 6 week hist'!$A:$A,$D356)</f>
        <v>0</v>
      </c>
      <c r="G356" s="11">
        <f>SUMIFS('Fin Data with 6 week hist'!J:J,'Fin Data with 6 week hist'!$A:$A,$D356)</f>
        <v>0</v>
      </c>
      <c r="H356" s="11">
        <f>SUMIFS('Fin Data with 6 week hist'!K:K,'Fin Data with 6 week hist'!$A:$A,$D356)+SUMIFS('Unit Cancellations'!D:D,'Unit Cancellations'!$B:$B,$D356)</f>
        <v>0</v>
      </c>
      <c r="I356" s="11">
        <f>SUMIFS('Fin Data with 6 week hist'!L:L,'Fin Data with 6 week hist'!$A:$A,$D356)+SUMIFS('Unit Cancellations'!E:E,'Unit Cancellations'!$B:$B,$D356)</f>
        <v>0</v>
      </c>
      <c r="J356" s="11">
        <f>SUMIFS('Fin Data with 6 week hist'!M:M,'Fin Data with 6 week hist'!$A:$A,$D356)+SUMIFS('Unit Cancellations'!F:F,'Unit Cancellations'!$B:$B,$D356)</f>
        <v>0</v>
      </c>
      <c r="K356" s="11">
        <f>SUMIFS('Fin Data with 6 week hist'!N:N,'Fin Data with 6 week hist'!$A:$A,$D356)+SUMIFS('Unit Cancellations'!G:G,'Unit Cancellations'!$B:$B,$D356)</f>
        <v>0</v>
      </c>
      <c r="L356" s="11">
        <f>SUMIFS('Fin Data'!AN:AN,'Fin Data'!A:A,D356)</f>
        <v>0</v>
      </c>
      <c r="M356" s="12">
        <f>IFERROR(SUMIFS('Fin Data'!AO:AO,'Fin Data'!A:A,D356),"")</f>
        <v>0</v>
      </c>
      <c r="N356" s="1"/>
      <c r="O356" s="11">
        <f t="shared" si="63"/>
        <v>0</v>
      </c>
      <c r="P356" s="12" t="str">
        <f t="shared" si="64"/>
        <v/>
      </c>
      <c r="Q356" s="1"/>
      <c r="R356" s="11">
        <f t="shared" si="65"/>
        <v>0</v>
      </c>
      <c r="S356" s="12" t="str">
        <f t="shared" si="66"/>
        <v/>
      </c>
      <c r="T356" s="11">
        <f t="shared" si="67"/>
        <v>0</v>
      </c>
      <c r="U356" s="1" t="e">
        <f t="shared" si="76"/>
        <v>#REF!</v>
      </c>
      <c r="V356" s="1"/>
      <c r="W356" s="11">
        <f>SUMIFS('Forecast Data'!$D:$D,'Forecast Data'!$C:$C,W$6,'Forecast Data'!$B:$B,$D356)</f>
        <v>0</v>
      </c>
      <c r="X356" s="11">
        <f>SUMIFS('Forecast Data'!$D:$D,'Forecast Data'!$C:$C,X$6,'Forecast Data'!$B:$B,$D356)</f>
        <v>0</v>
      </c>
      <c r="Y356" s="11">
        <f>SUMIFS('Forecast Data'!$D:$D,'Forecast Data'!$C:$C,Y$6,'Forecast Data'!$B:$B,$D356)</f>
        <v>0</v>
      </c>
      <c r="Z356" s="11">
        <f>SUMIFS('Forecast Data'!$D:$D,'Forecast Data'!$C:$C,Z$6,'Forecast Data'!$B:$B,$D356)</f>
        <v>0</v>
      </c>
      <c r="AA356" s="11">
        <f>SUMIFS('Forecast Data'!$D:$D,'Forecast Data'!$C:$C,AA$6,'Forecast Data'!$B:$B,$D356)</f>
        <v>0</v>
      </c>
      <c r="AB356" s="11">
        <f>SUMIFS('Forecast Data'!$D:$D,'Forecast Data'!$C:$C,AB$6,'Forecast Data'!$B:$B,$D356)</f>
        <v>0</v>
      </c>
      <c r="AC356" s="11">
        <f>SUMIFS('Forecast Data'!$D:$D,'Forecast Data'!$C:$C,AC$6,'Forecast Data'!$B:$B,$D356)</f>
        <v>0</v>
      </c>
      <c r="AD356" s="11">
        <f>SUMIFS('Forecast Data'!$D:$D,'Forecast Data'!$C:$C,AD$6,'Forecast Data'!$B:$B,$D356)</f>
        <v>0</v>
      </c>
      <c r="AE356" s="11">
        <f>SUMIFS('Forecast Data'!$D:$D,'Forecast Data'!$C:$C,AE$6,'Forecast Data'!$B:$B,$D356)</f>
        <v>0</v>
      </c>
      <c r="AF356" s="11">
        <f>SUMIFS('Forecast Data'!$D:$D,'Forecast Data'!$C:$C,AF$6,'Forecast Data'!$B:$B,$D356)</f>
        <v>0</v>
      </c>
      <c r="AG356" s="11">
        <f>SUMIFS('Forecast Data'!$D:$D,'Forecast Data'!$C:$C,AG$6,'Forecast Data'!$B:$B,$D356)</f>
        <v>0</v>
      </c>
      <c r="AH356" s="11">
        <f>SUMIFS('Forecast Data'!$D:$D,'Forecast Data'!$C:$C,AH$6,'Forecast Data'!$B:$B,$D356)</f>
        <v>0</v>
      </c>
      <c r="AI356" s="1"/>
      <c r="AJ356" s="12" t="str">
        <f>IF(SUMIFS('Forecast Data'!$E:$E,'Forecast Data'!$C:$C,AJ$6,'Forecast Data'!$B:$B,$D356)=0,"",SUMIFS('Forecast Data'!$E:$E,'Forecast Data'!$C:$C,AJ$6,'Forecast Data'!$B:$B,$D356))</f>
        <v/>
      </c>
      <c r="AK356" s="12" t="str">
        <f>IF(SUMIFS('Forecast Data'!$E:$E,'Forecast Data'!$C:$C,AK$6,'Forecast Data'!$B:$B,$D356)=0,"",SUMIFS('Forecast Data'!$E:$E,'Forecast Data'!$C:$C,AK$6,'Forecast Data'!$B:$B,$D356))</f>
        <v/>
      </c>
      <c r="AL356" s="12" t="str">
        <f>IF(SUMIFS('Forecast Data'!$E:$E,'Forecast Data'!$C:$C,AL$6,'Forecast Data'!$B:$B,$D356)=0,"",SUMIFS('Forecast Data'!$E:$E,'Forecast Data'!$C:$C,AL$6,'Forecast Data'!$B:$B,$D356))</f>
        <v/>
      </c>
      <c r="AM356" s="12" t="str">
        <f>IF(SUMIFS('Forecast Data'!$E:$E,'Forecast Data'!$C:$C,AM$6,'Forecast Data'!$B:$B,$D356)=0,"",SUMIFS('Forecast Data'!$E:$E,'Forecast Data'!$C:$C,AM$6,'Forecast Data'!$B:$B,$D356))</f>
        <v/>
      </c>
      <c r="AN356" s="12" t="str">
        <f>IF(SUMIFS('Forecast Data'!$E:$E,'Forecast Data'!$C:$C,AN$6,'Forecast Data'!$B:$B,$D356)=0,"",SUMIFS('Forecast Data'!$E:$E,'Forecast Data'!$C:$C,AN$6,'Forecast Data'!$B:$B,$D356))</f>
        <v/>
      </c>
      <c r="AO356" s="12" t="str">
        <f>IF(SUMIFS('Forecast Data'!$E:$E,'Forecast Data'!$C:$C,AO$6,'Forecast Data'!$B:$B,$D356)=0,"",SUMIFS('Forecast Data'!$E:$E,'Forecast Data'!$C:$C,AO$6,'Forecast Data'!$B:$B,$D356))</f>
        <v/>
      </c>
      <c r="AP356" s="12" t="str">
        <f>IF(SUMIFS('Forecast Data'!$E:$E,'Forecast Data'!$C:$C,AP$6,'Forecast Data'!$B:$B,$D356)=0,"",SUMIFS('Forecast Data'!$E:$E,'Forecast Data'!$C:$C,AP$6,'Forecast Data'!$B:$B,$D356))</f>
        <v/>
      </c>
      <c r="AQ356" s="12" t="str">
        <f>IF(SUMIFS('Forecast Data'!$E:$E,'Forecast Data'!$C:$C,AQ$6,'Forecast Data'!$B:$B,$D356)=0,"",SUMIFS('Forecast Data'!$E:$E,'Forecast Data'!$C:$C,AQ$6,'Forecast Data'!$B:$B,$D356))</f>
        <v/>
      </c>
      <c r="AR356" s="12" t="str">
        <f>IF(SUMIFS('Forecast Data'!$E:$E,'Forecast Data'!$C:$C,AR$6,'Forecast Data'!$B:$B,$D356)=0,"",SUMIFS('Forecast Data'!$E:$E,'Forecast Data'!$C:$C,AR$6,'Forecast Data'!$B:$B,$D356))</f>
        <v/>
      </c>
      <c r="AS356" s="12" t="str">
        <f>IF(SUMIFS('Forecast Data'!$E:$E,'Forecast Data'!$C:$C,AS$6,'Forecast Data'!$B:$B,$D356)=0,"",SUMIFS('Forecast Data'!$E:$E,'Forecast Data'!$C:$C,AS$6,'Forecast Data'!$B:$B,$D356))</f>
        <v/>
      </c>
      <c r="AT356" s="12" t="str">
        <f>IF(SUMIFS('Forecast Data'!$E:$E,'Forecast Data'!$C:$C,AT$6,'Forecast Data'!$B:$B,$D356)=0,"",SUMIFS('Forecast Data'!$E:$E,'Forecast Data'!$C:$C,AT$6,'Forecast Data'!$B:$B,$D356))</f>
        <v/>
      </c>
      <c r="AU356" s="12" t="str">
        <f>IF(SUMIFS('Forecast Data'!$E:$E,'Forecast Data'!$C:$C,AU$6,'Forecast Data'!$B:$B,$D356)=0,"",SUMIFS('Forecast Data'!$E:$E,'Forecast Data'!$C:$C,AU$6,'Forecast Data'!$B:$B,$D356))</f>
        <v/>
      </c>
      <c r="AV356" s="1"/>
      <c r="AW356" s="11">
        <f>SUMIFS('OP Units'!E:E,'OP Units'!$A:$A,$D356)</f>
        <v>0</v>
      </c>
      <c r="AX356" s="11">
        <f>SUMIFS('OP Units'!F:F,'OP Units'!$A:$A,$D356)</f>
        <v>0</v>
      </c>
      <c r="AY356" s="11">
        <f>SUMIFS('OP Units'!G:G,'OP Units'!$A:$A,$D356)</f>
        <v>0</v>
      </c>
      <c r="AZ356" s="11">
        <f>SUMIFS('OP Units'!H:H,'OP Units'!$A:$A,$D356)</f>
        <v>0</v>
      </c>
      <c r="BA356" s="11">
        <f>SUMIFS('OP Units'!I:I,'OP Units'!$A:$A,$D356)</f>
        <v>0</v>
      </c>
      <c r="BB356" s="11">
        <f>SUMIFS('OP Units'!J:J,'OP Units'!$A:$A,$D356)</f>
        <v>0</v>
      </c>
      <c r="BC356" s="11">
        <f>SUMIFS('OP Units'!K:K,'OP Units'!$A:$A,$D356)</f>
        <v>0</v>
      </c>
      <c r="BD356" s="11">
        <f>SUMIFS('OP Units'!L:L,'OP Units'!$A:$A,$D356)</f>
        <v>0</v>
      </c>
      <c r="BE356" s="11">
        <f>SUMIFS('OP Units'!M:M,'OP Units'!$A:$A,$D356)</f>
        <v>0</v>
      </c>
      <c r="BF356" s="11">
        <f>SUMIFS('OP Units'!N:N,'OP Units'!$A:$A,$D356)</f>
        <v>0</v>
      </c>
      <c r="BG356" s="11">
        <f>SUMIFS('OP Units'!O:O,'OP Units'!$A:$A,$D356)</f>
        <v>0</v>
      </c>
      <c r="BH356" s="11">
        <f>SUMIFS('OP Units'!P:P,'OP Units'!$A:$A,$D356)</f>
        <v>0</v>
      </c>
      <c r="BI356" s="1"/>
      <c r="BJ356" s="12" t="str">
        <f>IFERROR((SUMIFS('OP Units'!E:E,'OP Units'!$A:$A,$D356)-SUMIFS('Forecast Data'!$H:$H,'Forecast Data'!$C:$C,BJ$6,'Forecast Data'!$B:$B,$D356))/SUMIFS('Forecast Data'!$H:$H,'Forecast Data'!$C:$C,BJ$6,'Forecast Data'!$B:$B,$D356),"")</f>
        <v/>
      </c>
      <c r="BK356" s="12" t="str">
        <f>IFERROR((SUMIFS('OP Units'!F:F,'OP Units'!$A:$A,$D356)-SUMIFS('Forecast Data'!$H:$H,'Forecast Data'!$C:$C,BK$6,'Forecast Data'!$B:$B,$D356))/SUMIFS('Forecast Data'!$H:$H,'Forecast Data'!$C:$C,BK$6,'Forecast Data'!$B:$B,$D356),"")</f>
        <v/>
      </c>
      <c r="BL356" s="12" t="str">
        <f>IFERROR((SUMIFS('OP Units'!G:G,'OP Units'!$A:$A,$D356)-SUMIFS('Forecast Data'!$H:$H,'Forecast Data'!$C:$C,BL$6,'Forecast Data'!$B:$B,$D356))/SUMIFS('Forecast Data'!$H:$H,'Forecast Data'!$C:$C,BL$6,'Forecast Data'!$B:$B,$D356),"")</f>
        <v/>
      </c>
      <c r="BM356" s="12" t="str">
        <f>IFERROR((SUMIFS('OP Units'!H:H,'OP Units'!$A:$A,$D356)-SUMIFS('Forecast Data'!$H:$H,'Forecast Data'!$C:$C,BM$6,'Forecast Data'!$B:$B,$D356))/SUMIFS('Forecast Data'!$H:$H,'Forecast Data'!$C:$C,BM$6,'Forecast Data'!$B:$B,$D356),"")</f>
        <v/>
      </c>
      <c r="BN356" s="12" t="str">
        <f>IFERROR((SUMIFS('OP Units'!I:I,'OP Units'!$A:$A,$D356)-SUMIFS('Forecast Data'!$H:$H,'Forecast Data'!$C:$C,BN$6,'Forecast Data'!$B:$B,$D356))/SUMIFS('Forecast Data'!$H:$H,'Forecast Data'!$C:$C,BN$6,'Forecast Data'!$B:$B,$D356),"")</f>
        <v/>
      </c>
      <c r="BO356" s="12" t="str">
        <f>IFERROR((SUMIFS('OP Units'!J:J,'OP Units'!$A:$A,$D356)-SUMIFS('Forecast Data'!$H:$H,'Forecast Data'!$C:$C,BO$6,'Forecast Data'!$B:$B,$D356))/SUMIFS('Forecast Data'!$H:$H,'Forecast Data'!$C:$C,BO$6,'Forecast Data'!$B:$B,$D356),"")</f>
        <v/>
      </c>
      <c r="BP356" s="12" t="str">
        <f>IFERROR((SUMIFS('OP Units'!K:K,'OP Units'!$A:$A,$D356)-SUMIFS('Forecast Data'!$H:$H,'Forecast Data'!$C:$C,BP$6,'Forecast Data'!$B:$B,$D356))/SUMIFS('Forecast Data'!$H:$H,'Forecast Data'!$C:$C,BP$6,'Forecast Data'!$B:$B,$D356),"")</f>
        <v/>
      </c>
      <c r="BQ356" s="12" t="str">
        <f>IFERROR((SUMIFS('OP Units'!L:L,'OP Units'!$A:$A,$D356)-SUMIFS('Forecast Data'!$H:$H,'Forecast Data'!$C:$C,BQ$6,'Forecast Data'!$B:$B,$D356))/SUMIFS('Forecast Data'!$H:$H,'Forecast Data'!$C:$C,BQ$6,'Forecast Data'!$B:$B,$D356),"")</f>
        <v/>
      </c>
      <c r="BR356" s="12" t="str">
        <f>IFERROR((SUMIFS('OP Units'!M:M,'OP Units'!$A:$A,$D356)-SUMIFS('Forecast Data'!$H:$H,'Forecast Data'!$C:$C,BR$6,'Forecast Data'!$B:$B,$D356))/SUMIFS('Forecast Data'!$H:$H,'Forecast Data'!$C:$C,BR$6,'Forecast Data'!$B:$B,$D356),"")</f>
        <v/>
      </c>
      <c r="BS356" s="12" t="str">
        <f>IFERROR((SUMIFS('OP Units'!N:N,'OP Units'!$A:$A,$D356)-SUMIFS('Forecast Data'!$H:$H,'Forecast Data'!$C:$C,BS$6,'Forecast Data'!$B:$B,$D356))/SUMIFS('Forecast Data'!$H:$H,'Forecast Data'!$C:$C,BS$6,'Forecast Data'!$B:$B,$D356),"")</f>
        <v/>
      </c>
      <c r="BT356" s="12" t="str">
        <f>IFERROR((SUMIFS('OP Units'!O:O,'OP Units'!$A:$A,$D356)-SUMIFS('Forecast Data'!$H:$H,'Forecast Data'!$C:$C,BT$6,'Forecast Data'!$B:$B,$D356))/SUMIFS('Forecast Data'!$H:$H,'Forecast Data'!$C:$C,BT$6,'Forecast Data'!$B:$B,$D356),"")</f>
        <v/>
      </c>
      <c r="BU356" s="12" t="str">
        <f>IFERROR((SUMIFS('OP Units'!P:P,'OP Units'!$A:$A,$D356)-SUMIFS('Forecast Data'!$H:$H,'Forecast Data'!$C:$C,BU$6,'Forecast Data'!$B:$B,$D356))/SUMIFS('Forecast Data'!$H:$H,'Forecast Data'!$C:$C,BU$6,'Forecast Data'!$B:$B,$D356),"")</f>
        <v/>
      </c>
      <c r="BV356" s="12"/>
      <c r="BW356" s="11">
        <f>(SUMIFS('Forecast Data'!H:H,'Forecast Data'!B:B,D356,'Forecast Data'!C:C,BK$6)+SUMIFS('Forecast Data'!H:H,'Forecast Data'!B:B,D356,'Forecast Data'!C:C,BL$6)+SUMIFS('Forecast Data'!H:H,'Forecast Data'!B:B,D356,'Forecast Data'!C:C,BM$6)+SUMIFS('Forecast Data'!H:H,'Forecast Data'!B:B,D356,'Forecast Data'!C:C,BN$6)+SUMIFS('Forecast Data'!H:H,'Forecast Data'!B:B,D356,'Forecast Data'!C:C,BO$6)+SUMIFS('Forecast Data'!H:H,'Forecast Data'!B:B,D356,'Forecast Data'!C:C,BP$6)+SUMIFS('Forecast Data'!H:H,'Forecast Data'!B:B,D356,'Forecast Data'!C:C,BQ$6)+SUMIFS('Forecast Data'!H:H,'Forecast Data'!B:B,D356,'Forecast Data'!C:C,BJ$6))/8</f>
        <v>0</v>
      </c>
      <c r="BX356" s="12" t="str">
        <f>IFERROR((SUM(W356:AD356)-(SUMIFS('Forecast Data'!H:H,'Forecast Data'!B:B,B356,'Forecast Data'!C:C,BJ$6)+SUMIFS('Forecast Data'!H:H,'Forecast Data'!B:B,B356,'Forecast Data'!C:C,BK$6)+SUMIFS('Forecast Data'!H:H,'Forecast Data'!B:B,B356,'Forecast Data'!C:C,BL$6)+SUMIFS('Forecast Data'!H:H,'Forecast Data'!B:B,B356,'Forecast Data'!C:C,BM$6)+SUMIFS('Forecast Data'!H:H,'Forecast Data'!B:B,B356,'Forecast Data'!C:C,BN$6)+SUMIFS('Forecast Data'!H:H,'Forecast Data'!B:B,B356,'Forecast Data'!C:C,BO$6)+SUMIFS('Forecast Data'!H:H,'Forecast Data'!B:B,B356,'Forecast Data'!C:C,BP$6)+SUMIFS('Forecast Data'!H:H,'Forecast Data'!B:B,B356,'Forecast Data'!C:C,BQ$6)))/(SUMIFS('Forecast Data'!H:H,'Forecast Data'!B:B,B356,'Forecast Data'!C:C,BJ$6)+SUMIFS('Forecast Data'!H:H,'Forecast Data'!B:B,B356,'Forecast Data'!C:C,BK$6)+SUMIFS('Forecast Data'!H:H,'Forecast Data'!B:B,B356,'Forecast Data'!C:C,BL$6)+SUMIFS('Forecast Data'!H:H,'Forecast Data'!B:B,B356,'Forecast Data'!C:C,BM$6)+SUMIFS('Forecast Data'!H:H,'Forecast Data'!B:B,B356,'Forecast Data'!C:C,BN$6)+SUMIFS('Forecast Data'!H:H,'Forecast Data'!B:B,B356,'Forecast Data'!C:C,BO$6)+SUMIFS('Forecast Data'!H:H,'Forecast Data'!B:B,B356,'Forecast Data'!C:C,BP$6)+SUMIFS('Forecast Data'!H:H,'Forecast Data'!B:B,B356,'Forecast Data'!C:C,BQ$6)),"")</f>
        <v/>
      </c>
      <c r="BY356" s="12">
        <f t="shared" si="68"/>
        <v>0</v>
      </c>
      <c r="BZ356" s="16">
        <f t="shared" si="69"/>
        <v>0</v>
      </c>
      <c r="CA356" s="13">
        <f t="shared" si="70"/>
        <v>0</v>
      </c>
      <c r="CB356" s="12">
        <f t="shared" si="71"/>
        <v>0</v>
      </c>
      <c r="CC356" s="12"/>
      <c r="CD356" s="11">
        <f>(SUMIFS('Forecast Data'!H:H,'Forecast Data'!B:B,D356,'Forecast Data'!C:C,BK$6)+SUMIFS('Forecast Data'!H:H,'Forecast Data'!B:B,D356,'Forecast Data'!C:C,BL$6)+SUMIFS('Forecast Data'!H:H,'Forecast Data'!B:B,D356,'Forecast Data'!C:C,BM$6)+SUMIFS('Forecast Data'!H:H,'Forecast Data'!B:B,D356,'Forecast Data'!C:C,BJ$6))/4</f>
        <v>0</v>
      </c>
      <c r="CE356" s="12" t="str">
        <f>IFERROR((SUM(W356:Z356)-(SUMIFS('Forecast Data'!H:H,'Forecast Data'!B:B,D356,'Forecast Data'!C:C,BJ$6)+SUMIFS('Forecast Data'!H:H,'Forecast Data'!B:B,D356,'Forecast Data'!C:C,BK$6)+SUMIFS('Forecast Data'!H:H,'Forecast Data'!B:B,D356,'Forecast Data'!C:C,BL$6)+SUMIFS('Forecast Data'!H:H,'Forecast Data'!B:B,D356,'Forecast Data'!C:C,BM$6)))/(SUMIFS('Forecast Data'!H:H,'Forecast Data'!B:B,D356,'Forecast Data'!C:C,BJ$6)+SUMIFS('Forecast Data'!H:H,'Forecast Data'!B:B,D356,'Forecast Data'!C:C,BK$6)+SUMIFS('Forecast Data'!H:H,'Forecast Data'!B:B,D356,'Forecast Data'!C:C,BL$6)+SUMIFS('Forecast Data'!H:H,'Forecast Data'!B:B,D356,'Forecast Data'!C:C,BM$6)),"")</f>
        <v/>
      </c>
      <c r="CF356" s="12">
        <f t="shared" si="72"/>
        <v>0</v>
      </c>
      <c r="CG356" s="12">
        <f t="shared" si="73"/>
        <v>0</v>
      </c>
      <c r="CH356" s="13">
        <f t="shared" si="74"/>
        <v>0</v>
      </c>
      <c r="CI356" s="13"/>
    </row>
    <row r="357" spans="1:87" ht="13.2">
      <c r="A357" s="1"/>
      <c r="B357" t="str">
        <f t="shared" si="75"/>
        <v>Long Life Food Safety Products</v>
      </c>
      <c r="D357" t="s">
        <v>389</v>
      </c>
      <c r="E357" s="11">
        <f>SUMIFS('Fin Data'!F:F,'Fin Data'!A:A,D357)</f>
        <v>0</v>
      </c>
      <c r="F357" s="11">
        <f>SUMIFS('Fin Data with 6 week hist'!I:I,'Fin Data with 6 week hist'!$A:$A,$D357)</f>
        <v>0</v>
      </c>
      <c r="G357" s="11">
        <f>SUMIFS('Fin Data with 6 week hist'!J:J,'Fin Data with 6 week hist'!$A:$A,$D357)</f>
        <v>0</v>
      </c>
      <c r="H357" s="11">
        <f>SUMIFS('Fin Data with 6 week hist'!K:K,'Fin Data with 6 week hist'!$A:$A,$D357)+SUMIFS('Unit Cancellations'!D:D,'Unit Cancellations'!$B:$B,$D357)</f>
        <v>0</v>
      </c>
      <c r="I357" s="11">
        <f>SUMIFS('Fin Data with 6 week hist'!L:L,'Fin Data with 6 week hist'!$A:$A,$D357)+SUMIFS('Unit Cancellations'!E:E,'Unit Cancellations'!$B:$B,$D357)</f>
        <v>0</v>
      </c>
      <c r="J357" s="11">
        <f>SUMIFS('Fin Data with 6 week hist'!M:M,'Fin Data with 6 week hist'!$A:$A,$D357)+SUMIFS('Unit Cancellations'!F:F,'Unit Cancellations'!$B:$B,$D357)</f>
        <v>0</v>
      </c>
      <c r="K357" s="11">
        <f>SUMIFS('Fin Data with 6 week hist'!N:N,'Fin Data with 6 week hist'!$A:$A,$D357)+SUMIFS('Unit Cancellations'!G:G,'Unit Cancellations'!$B:$B,$D357)</f>
        <v>0</v>
      </c>
      <c r="L357" s="11">
        <f>SUMIFS('Fin Data'!AN:AN,'Fin Data'!A:A,D357)</f>
        <v>0</v>
      </c>
      <c r="M357" s="12">
        <f>IFERROR(SUMIFS('Fin Data'!AO:AO,'Fin Data'!A:A,D357),"")</f>
        <v>0</v>
      </c>
      <c r="N357" s="1"/>
      <c r="O357" s="11">
        <f t="shared" si="63"/>
        <v>0</v>
      </c>
      <c r="P357" s="12" t="str">
        <f t="shared" si="64"/>
        <v/>
      </c>
      <c r="Q357" s="1"/>
      <c r="R357" s="11">
        <f t="shared" si="65"/>
        <v>0</v>
      </c>
      <c r="S357" s="12" t="str">
        <f t="shared" si="66"/>
        <v/>
      </c>
      <c r="T357" s="11">
        <f t="shared" si="67"/>
        <v>0</v>
      </c>
      <c r="U357" s="1" t="e">
        <f t="shared" si="76"/>
        <v>#REF!</v>
      </c>
      <c r="V357" s="1"/>
      <c r="W357" s="11">
        <f>SUMIFS('Forecast Data'!$D:$D,'Forecast Data'!$C:$C,W$6,'Forecast Data'!$B:$B,$D357)</f>
        <v>0</v>
      </c>
      <c r="X357" s="11">
        <f>SUMIFS('Forecast Data'!$D:$D,'Forecast Data'!$C:$C,X$6,'Forecast Data'!$B:$B,$D357)</f>
        <v>0</v>
      </c>
      <c r="Y357" s="11">
        <f>SUMIFS('Forecast Data'!$D:$D,'Forecast Data'!$C:$C,Y$6,'Forecast Data'!$B:$B,$D357)</f>
        <v>0</v>
      </c>
      <c r="Z357" s="11">
        <f>SUMIFS('Forecast Data'!$D:$D,'Forecast Data'!$C:$C,Z$6,'Forecast Data'!$B:$B,$D357)</f>
        <v>0</v>
      </c>
      <c r="AA357" s="11">
        <f>SUMIFS('Forecast Data'!$D:$D,'Forecast Data'!$C:$C,AA$6,'Forecast Data'!$B:$B,$D357)</f>
        <v>0</v>
      </c>
      <c r="AB357" s="11">
        <f>SUMIFS('Forecast Data'!$D:$D,'Forecast Data'!$C:$C,AB$6,'Forecast Data'!$B:$B,$D357)</f>
        <v>0</v>
      </c>
      <c r="AC357" s="11">
        <f>SUMIFS('Forecast Data'!$D:$D,'Forecast Data'!$C:$C,AC$6,'Forecast Data'!$B:$B,$D357)</f>
        <v>0</v>
      </c>
      <c r="AD357" s="11">
        <f>SUMIFS('Forecast Data'!$D:$D,'Forecast Data'!$C:$C,AD$6,'Forecast Data'!$B:$B,$D357)</f>
        <v>0</v>
      </c>
      <c r="AE357" s="11">
        <f>SUMIFS('Forecast Data'!$D:$D,'Forecast Data'!$C:$C,AE$6,'Forecast Data'!$B:$B,$D357)</f>
        <v>0</v>
      </c>
      <c r="AF357" s="11">
        <f>SUMIFS('Forecast Data'!$D:$D,'Forecast Data'!$C:$C,AF$6,'Forecast Data'!$B:$B,$D357)</f>
        <v>0</v>
      </c>
      <c r="AG357" s="11">
        <f>SUMIFS('Forecast Data'!$D:$D,'Forecast Data'!$C:$C,AG$6,'Forecast Data'!$B:$B,$D357)</f>
        <v>0</v>
      </c>
      <c r="AH357" s="11">
        <f>SUMIFS('Forecast Data'!$D:$D,'Forecast Data'!$C:$C,AH$6,'Forecast Data'!$B:$B,$D357)</f>
        <v>0</v>
      </c>
      <c r="AI357" s="1"/>
      <c r="AJ357" s="12" t="str">
        <f>IF(SUMIFS('Forecast Data'!$E:$E,'Forecast Data'!$C:$C,AJ$6,'Forecast Data'!$B:$B,$D357)=0,"",SUMIFS('Forecast Data'!$E:$E,'Forecast Data'!$C:$C,AJ$6,'Forecast Data'!$B:$B,$D357))</f>
        <v/>
      </c>
      <c r="AK357" s="12" t="str">
        <f>IF(SUMIFS('Forecast Data'!$E:$E,'Forecast Data'!$C:$C,AK$6,'Forecast Data'!$B:$B,$D357)=0,"",SUMIFS('Forecast Data'!$E:$E,'Forecast Data'!$C:$C,AK$6,'Forecast Data'!$B:$B,$D357))</f>
        <v/>
      </c>
      <c r="AL357" s="12" t="str">
        <f>IF(SUMIFS('Forecast Data'!$E:$E,'Forecast Data'!$C:$C,AL$6,'Forecast Data'!$B:$B,$D357)=0,"",SUMIFS('Forecast Data'!$E:$E,'Forecast Data'!$C:$C,AL$6,'Forecast Data'!$B:$B,$D357))</f>
        <v/>
      </c>
      <c r="AM357" s="12" t="str">
        <f>IF(SUMIFS('Forecast Data'!$E:$E,'Forecast Data'!$C:$C,AM$6,'Forecast Data'!$B:$B,$D357)=0,"",SUMIFS('Forecast Data'!$E:$E,'Forecast Data'!$C:$C,AM$6,'Forecast Data'!$B:$B,$D357))</f>
        <v/>
      </c>
      <c r="AN357" s="12" t="str">
        <f>IF(SUMIFS('Forecast Data'!$E:$E,'Forecast Data'!$C:$C,AN$6,'Forecast Data'!$B:$B,$D357)=0,"",SUMIFS('Forecast Data'!$E:$E,'Forecast Data'!$C:$C,AN$6,'Forecast Data'!$B:$B,$D357))</f>
        <v/>
      </c>
      <c r="AO357" s="12" t="str">
        <f>IF(SUMIFS('Forecast Data'!$E:$E,'Forecast Data'!$C:$C,AO$6,'Forecast Data'!$B:$B,$D357)=0,"",SUMIFS('Forecast Data'!$E:$E,'Forecast Data'!$C:$C,AO$6,'Forecast Data'!$B:$B,$D357))</f>
        <v/>
      </c>
      <c r="AP357" s="12" t="str">
        <f>IF(SUMIFS('Forecast Data'!$E:$E,'Forecast Data'!$C:$C,AP$6,'Forecast Data'!$B:$B,$D357)=0,"",SUMIFS('Forecast Data'!$E:$E,'Forecast Data'!$C:$C,AP$6,'Forecast Data'!$B:$B,$D357))</f>
        <v/>
      </c>
      <c r="AQ357" s="12" t="str">
        <f>IF(SUMIFS('Forecast Data'!$E:$E,'Forecast Data'!$C:$C,AQ$6,'Forecast Data'!$B:$B,$D357)=0,"",SUMIFS('Forecast Data'!$E:$E,'Forecast Data'!$C:$C,AQ$6,'Forecast Data'!$B:$B,$D357))</f>
        <v/>
      </c>
      <c r="AR357" s="12" t="str">
        <f>IF(SUMIFS('Forecast Data'!$E:$E,'Forecast Data'!$C:$C,AR$6,'Forecast Data'!$B:$B,$D357)=0,"",SUMIFS('Forecast Data'!$E:$E,'Forecast Data'!$C:$C,AR$6,'Forecast Data'!$B:$B,$D357))</f>
        <v/>
      </c>
      <c r="AS357" s="12" t="str">
        <f>IF(SUMIFS('Forecast Data'!$E:$E,'Forecast Data'!$C:$C,AS$6,'Forecast Data'!$B:$B,$D357)=0,"",SUMIFS('Forecast Data'!$E:$E,'Forecast Data'!$C:$C,AS$6,'Forecast Data'!$B:$B,$D357))</f>
        <v/>
      </c>
      <c r="AT357" s="12" t="str">
        <f>IF(SUMIFS('Forecast Data'!$E:$E,'Forecast Data'!$C:$C,AT$6,'Forecast Data'!$B:$B,$D357)=0,"",SUMIFS('Forecast Data'!$E:$E,'Forecast Data'!$C:$C,AT$6,'Forecast Data'!$B:$B,$D357))</f>
        <v/>
      </c>
      <c r="AU357" s="12" t="str">
        <f>IF(SUMIFS('Forecast Data'!$E:$E,'Forecast Data'!$C:$C,AU$6,'Forecast Data'!$B:$B,$D357)=0,"",SUMIFS('Forecast Data'!$E:$E,'Forecast Data'!$C:$C,AU$6,'Forecast Data'!$B:$B,$D357))</f>
        <v/>
      </c>
      <c r="AV357" s="1"/>
      <c r="AW357" s="11">
        <f>SUMIFS('OP Units'!E:E,'OP Units'!$A:$A,$D357)</f>
        <v>0</v>
      </c>
      <c r="AX357" s="11">
        <f>SUMIFS('OP Units'!F:F,'OP Units'!$A:$A,$D357)</f>
        <v>0</v>
      </c>
      <c r="AY357" s="11">
        <f>SUMIFS('OP Units'!G:G,'OP Units'!$A:$A,$D357)</f>
        <v>0</v>
      </c>
      <c r="AZ357" s="11">
        <f>SUMIFS('OP Units'!H:H,'OP Units'!$A:$A,$D357)</f>
        <v>0</v>
      </c>
      <c r="BA357" s="11">
        <f>SUMIFS('OP Units'!I:I,'OP Units'!$A:$A,$D357)</f>
        <v>0</v>
      </c>
      <c r="BB357" s="11">
        <f>SUMIFS('OP Units'!J:J,'OP Units'!$A:$A,$D357)</f>
        <v>0</v>
      </c>
      <c r="BC357" s="11">
        <f>SUMIFS('OP Units'!K:K,'OP Units'!$A:$A,$D357)</f>
        <v>0</v>
      </c>
      <c r="BD357" s="11">
        <f>SUMIFS('OP Units'!L:L,'OP Units'!$A:$A,$D357)</f>
        <v>0</v>
      </c>
      <c r="BE357" s="11">
        <f>SUMIFS('OP Units'!M:M,'OP Units'!$A:$A,$D357)</f>
        <v>0</v>
      </c>
      <c r="BF357" s="11">
        <f>SUMIFS('OP Units'!N:N,'OP Units'!$A:$A,$D357)</f>
        <v>0</v>
      </c>
      <c r="BG357" s="11">
        <f>SUMIFS('OP Units'!O:O,'OP Units'!$A:$A,$D357)</f>
        <v>0</v>
      </c>
      <c r="BH357" s="11">
        <f>SUMIFS('OP Units'!P:P,'OP Units'!$A:$A,$D357)</f>
        <v>0</v>
      </c>
      <c r="BI357" s="1"/>
      <c r="BJ357" s="12" t="str">
        <f>IFERROR((SUMIFS('OP Units'!E:E,'OP Units'!$A:$A,$D357)-SUMIFS('Forecast Data'!$H:$H,'Forecast Data'!$C:$C,BJ$6,'Forecast Data'!$B:$B,$D357))/SUMIFS('Forecast Data'!$H:$H,'Forecast Data'!$C:$C,BJ$6,'Forecast Data'!$B:$B,$D357),"")</f>
        <v/>
      </c>
      <c r="BK357" s="12" t="str">
        <f>IFERROR((SUMIFS('OP Units'!F:F,'OP Units'!$A:$A,$D357)-SUMIFS('Forecast Data'!$H:$H,'Forecast Data'!$C:$C,BK$6,'Forecast Data'!$B:$B,$D357))/SUMIFS('Forecast Data'!$H:$H,'Forecast Data'!$C:$C,BK$6,'Forecast Data'!$B:$B,$D357),"")</f>
        <v/>
      </c>
      <c r="BL357" s="12" t="str">
        <f>IFERROR((SUMIFS('OP Units'!G:G,'OP Units'!$A:$A,$D357)-SUMIFS('Forecast Data'!$H:$H,'Forecast Data'!$C:$C,BL$6,'Forecast Data'!$B:$B,$D357))/SUMIFS('Forecast Data'!$H:$H,'Forecast Data'!$C:$C,BL$6,'Forecast Data'!$B:$B,$D357),"")</f>
        <v/>
      </c>
      <c r="BM357" s="12" t="str">
        <f>IFERROR((SUMIFS('OP Units'!H:H,'OP Units'!$A:$A,$D357)-SUMIFS('Forecast Data'!$H:$H,'Forecast Data'!$C:$C,BM$6,'Forecast Data'!$B:$B,$D357))/SUMIFS('Forecast Data'!$H:$H,'Forecast Data'!$C:$C,BM$6,'Forecast Data'!$B:$B,$D357),"")</f>
        <v/>
      </c>
      <c r="BN357" s="12" t="str">
        <f>IFERROR((SUMIFS('OP Units'!I:I,'OP Units'!$A:$A,$D357)-SUMIFS('Forecast Data'!$H:$H,'Forecast Data'!$C:$C,BN$6,'Forecast Data'!$B:$B,$D357))/SUMIFS('Forecast Data'!$H:$H,'Forecast Data'!$C:$C,BN$6,'Forecast Data'!$B:$B,$D357),"")</f>
        <v/>
      </c>
      <c r="BO357" s="12" t="str">
        <f>IFERROR((SUMIFS('OP Units'!J:J,'OP Units'!$A:$A,$D357)-SUMIFS('Forecast Data'!$H:$H,'Forecast Data'!$C:$C,BO$6,'Forecast Data'!$B:$B,$D357))/SUMIFS('Forecast Data'!$H:$H,'Forecast Data'!$C:$C,BO$6,'Forecast Data'!$B:$B,$D357),"")</f>
        <v/>
      </c>
      <c r="BP357" s="12" t="str">
        <f>IFERROR((SUMIFS('OP Units'!K:K,'OP Units'!$A:$A,$D357)-SUMIFS('Forecast Data'!$H:$H,'Forecast Data'!$C:$C,BP$6,'Forecast Data'!$B:$B,$D357))/SUMIFS('Forecast Data'!$H:$H,'Forecast Data'!$C:$C,BP$6,'Forecast Data'!$B:$B,$D357),"")</f>
        <v/>
      </c>
      <c r="BQ357" s="12" t="str">
        <f>IFERROR((SUMIFS('OP Units'!L:L,'OP Units'!$A:$A,$D357)-SUMIFS('Forecast Data'!$H:$H,'Forecast Data'!$C:$C,BQ$6,'Forecast Data'!$B:$B,$D357))/SUMIFS('Forecast Data'!$H:$H,'Forecast Data'!$C:$C,BQ$6,'Forecast Data'!$B:$B,$D357),"")</f>
        <v/>
      </c>
      <c r="BR357" s="12" t="str">
        <f>IFERROR((SUMIFS('OP Units'!M:M,'OP Units'!$A:$A,$D357)-SUMIFS('Forecast Data'!$H:$H,'Forecast Data'!$C:$C,BR$6,'Forecast Data'!$B:$B,$D357))/SUMIFS('Forecast Data'!$H:$H,'Forecast Data'!$C:$C,BR$6,'Forecast Data'!$B:$B,$D357),"")</f>
        <v/>
      </c>
      <c r="BS357" s="12" t="str">
        <f>IFERROR((SUMIFS('OP Units'!N:N,'OP Units'!$A:$A,$D357)-SUMIFS('Forecast Data'!$H:$H,'Forecast Data'!$C:$C,BS$6,'Forecast Data'!$B:$B,$D357))/SUMIFS('Forecast Data'!$H:$H,'Forecast Data'!$C:$C,BS$6,'Forecast Data'!$B:$B,$D357),"")</f>
        <v/>
      </c>
      <c r="BT357" s="12" t="str">
        <f>IFERROR((SUMIFS('OP Units'!O:O,'OP Units'!$A:$A,$D357)-SUMIFS('Forecast Data'!$H:$H,'Forecast Data'!$C:$C,BT$6,'Forecast Data'!$B:$B,$D357))/SUMIFS('Forecast Data'!$H:$H,'Forecast Data'!$C:$C,BT$6,'Forecast Data'!$B:$B,$D357),"")</f>
        <v/>
      </c>
      <c r="BU357" s="12" t="str">
        <f>IFERROR((SUMIFS('OP Units'!P:P,'OP Units'!$A:$A,$D357)-SUMIFS('Forecast Data'!$H:$H,'Forecast Data'!$C:$C,BU$6,'Forecast Data'!$B:$B,$D357))/SUMIFS('Forecast Data'!$H:$H,'Forecast Data'!$C:$C,BU$6,'Forecast Data'!$B:$B,$D357),"")</f>
        <v/>
      </c>
      <c r="BV357" s="12"/>
      <c r="BW357" s="11">
        <f>(SUMIFS('Forecast Data'!H:H,'Forecast Data'!B:B,D357,'Forecast Data'!C:C,BK$6)+SUMIFS('Forecast Data'!H:H,'Forecast Data'!B:B,D357,'Forecast Data'!C:C,BL$6)+SUMIFS('Forecast Data'!H:H,'Forecast Data'!B:B,D357,'Forecast Data'!C:C,BM$6)+SUMIFS('Forecast Data'!H:H,'Forecast Data'!B:B,D357,'Forecast Data'!C:C,BN$6)+SUMIFS('Forecast Data'!H:H,'Forecast Data'!B:B,D357,'Forecast Data'!C:C,BO$6)+SUMIFS('Forecast Data'!H:H,'Forecast Data'!B:B,D357,'Forecast Data'!C:C,BP$6)+SUMIFS('Forecast Data'!H:H,'Forecast Data'!B:B,D357,'Forecast Data'!C:C,BQ$6)+SUMIFS('Forecast Data'!H:H,'Forecast Data'!B:B,D357,'Forecast Data'!C:C,BJ$6))/8</f>
        <v>0</v>
      </c>
      <c r="BX357" s="12" t="str">
        <f>IFERROR((SUM(W357:AD357)-(SUMIFS('Forecast Data'!H:H,'Forecast Data'!B:B,B357,'Forecast Data'!C:C,BJ$6)+SUMIFS('Forecast Data'!H:H,'Forecast Data'!B:B,B357,'Forecast Data'!C:C,BK$6)+SUMIFS('Forecast Data'!H:H,'Forecast Data'!B:B,B357,'Forecast Data'!C:C,BL$6)+SUMIFS('Forecast Data'!H:H,'Forecast Data'!B:B,B357,'Forecast Data'!C:C,BM$6)+SUMIFS('Forecast Data'!H:H,'Forecast Data'!B:B,B357,'Forecast Data'!C:C,BN$6)+SUMIFS('Forecast Data'!H:H,'Forecast Data'!B:B,B357,'Forecast Data'!C:C,BO$6)+SUMIFS('Forecast Data'!H:H,'Forecast Data'!B:B,B357,'Forecast Data'!C:C,BP$6)+SUMIFS('Forecast Data'!H:H,'Forecast Data'!B:B,B357,'Forecast Data'!C:C,BQ$6)))/(SUMIFS('Forecast Data'!H:H,'Forecast Data'!B:B,B357,'Forecast Data'!C:C,BJ$6)+SUMIFS('Forecast Data'!H:H,'Forecast Data'!B:B,B357,'Forecast Data'!C:C,BK$6)+SUMIFS('Forecast Data'!H:H,'Forecast Data'!B:B,B357,'Forecast Data'!C:C,BL$6)+SUMIFS('Forecast Data'!H:H,'Forecast Data'!B:B,B357,'Forecast Data'!C:C,BM$6)+SUMIFS('Forecast Data'!H:H,'Forecast Data'!B:B,B357,'Forecast Data'!C:C,BN$6)+SUMIFS('Forecast Data'!H:H,'Forecast Data'!B:B,B357,'Forecast Data'!C:C,BO$6)+SUMIFS('Forecast Data'!H:H,'Forecast Data'!B:B,B357,'Forecast Data'!C:C,BP$6)+SUMIFS('Forecast Data'!H:H,'Forecast Data'!B:B,B357,'Forecast Data'!C:C,BQ$6)),"")</f>
        <v/>
      </c>
      <c r="BY357" s="12">
        <f t="shared" si="68"/>
        <v>0</v>
      </c>
      <c r="BZ357" s="16">
        <f t="shared" si="69"/>
        <v>0</v>
      </c>
      <c r="CA357" s="13">
        <f t="shared" si="70"/>
        <v>0</v>
      </c>
      <c r="CB357" s="12">
        <f t="shared" si="71"/>
        <v>0</v>
      </c>
      <c r="CC357" s="12"/>
      <c r="CD357" s="11">
        <f>(SUMIFS('Forecast Data'!H:H,'Forecast Data'!B:B,D357,'Forecast Data'!C:C,BK$6)+SUMIFS('Forecast Data'!H:H,'Forecast Data'!B:B,D357,'Forecast Data'!C:C,BL$6)+SUMIFS('Forecast Data'!H:H,'Forecast Data'!B:B,D357,'Forecast Data'!C:C,BM$6)+SUMIFS('Forecast Data'!H:H,'Forecast Data'!B:B,D357,'Forecast Data'!C:C,BJ$6))/4</f>
        <v>0</v>
      </c>
      <c r="CE357" s="12" t="str">
        <f>IFERROR((SUM(W357:Z357)-(SUMIFS('Forecast Data'!H:H,'Forecast Data'!B:B,D357,'Forecast Data'!C:C,BJ$6)+SUMIFS('Forecast Data'!H:H,'Forecast Data'!B:B,D357,'Forecast Data'!C:C,BK$6)+SUMIFS('Forecast Data'!H:H,'Forecast Data'!B:B,D357,'Forecast Data'!C:C,BL$6)+SUMIFS('Forecast Data'!H:H,'Forecast Data'!B:B,D357,'Forecast Data'!C:C,BM$6)))/(SUMIFS('Forecast Data'!H:H,'Forecast Data'!B:B,D357,'Forecast Data'!C:C,BJ$6)+SUMIFS('Forecast Data'!H:H,'Forecast Data'!B:B,D357,'Forecast Data'!C:C,BK$6)+SUMIFS('Forecast Data'!H:H,'Forecast Data'!B:B,D357,'Forecast Data'!C:C,BL$6)+SUMIFS('Forecast Data'!H:H,'Forecast Data'!B:B,D357,'Forecast Data'!C:C,BM$6)),"")</f>
        <v/>
      </c>
      <c r="CF357" s="12">
        <f t="shared" si="72"/>
        <v>0</v>
      </c>
      <c r="CG357" s="12">
        <f t="shared" si="73"/>
        <v>0</v>
      </c>
      <c r="CH357" s="13">
        <f t="shared" si="74"/>
        <v>0</v>
      </c>
      <c r="CI357" s="13"/>
    </row>
    <row r="358" spans="1:87" ht="13.2">
      <c r="A358" s="1"/>
      <c r="B358" t="str">
        <f t="shared" si="75"/>
        <v>Master Cutlery</v>
      </c>
      <c r="D358" t="s">
        <v>390</v>
      </c>
      <c r="E358" s="11">
        <f>SUMIFS('Fin Data'!F:F,'Fin Data'!A:A,D358)</f>
        <v>0</v>
      </c>
      <c r="F358" s="11">
        <f>SUMIFS('Fin Data with 6 week hist'!I:I,'Fin Data with 6 week hist'!$A:$A,$D358)</f>
        <v>0</v>
      </c>
      <c r="G358" s="11">
        <f>SUMIFS('Fin Data with 6 week hist'!J:J,'Fin Data with 6 week hist'!$A:$A,$D358)</f>
        <v>0</v>
      </c>
      <c r="H358" s="11">
        <f>SUMIFS('Fin Data with 6 week hist'!K:K,'Fin Data with 6 week hist'!$A:$A,$D358)+SUMIFS('Unit Cancellations'!D:D,'Unit Cancellations'!$B:$B,$D358)</f>
        <v>0</v>
      </c>
      <c r="I358" s="11">
        <f>SUMIFS('Fin Data with 6 week hist'!L:L,'Fin Data with 6 week hist'!$A:$A,$D358)+SUMIFS('Unit Cancellations'!E:E,'Unit Cancellations'!$B:$B,$D358)</f>
        <v>0</v>
      </c>
      <c r="J358" s="11">
        <f>SUMIFS('Fin Data with 6 week hist'!M:M,'Fin Data with 6 week hist'!$A:$A,$D358)+SUMIFS('Unit Cancellations'!F:F,'Unit Cancellations'!$B:$B,$D358)</f>
        <v>0</v>
      </c>
      <c r="K358" s="11">
        <f>SUMIFS('Fin Data with 6 week hist'!N:N,'Fin Data with 6 week hist'!$A:$A,$D358)+SUMIFS('Unit Cancellations'!G:G,'Unit Cancellations'!$B:$B,$D358)</f>
        <v>0</v>
      </c>
      <c r="L358" s="11">
        <f>SUMIFS('Fin Data'!AN:AN,'Fin Data'!A:A,D358)</f>
        <v>0</v>
      </c>
      <c r="M358" s="12">
        <f>IFERROR(SUMIFS('Fin Data'!AO:AO,'Fin Data'!A:A,D358),"")</f>
        <v>0</v>
      </c>
      <c r="N358" s="1"/>
      <c r="O358" s="11">
        <f t="shared" si="63"/>
        <v>0</v>
      </c>
      <c r="P358" s="12" t="str">
        <f t="shared" si="64"/>
        <v/>
      </c>
      <c r="Q358" s="1"/>
      <c r="R358" s="11">
        <f t="shared" si="65"/>
        <v>0</v>
      </c>
      <c r="S358" s="12" t="str">
        <f t="shared" si="66"/>
        <v/>
      </c>
      <c r="T358" s="11">
        <f t="shared" si="67"/>
        <v>0</v>
      </c>
      <c r="U358" s="1" t="e">
        <f t="shared" si="76"/>
        <v>#REF!</v>
      </c>
      <c r="V358" s="1"/>
      <c r="W358" s="11">
        <f>SUMIFS('Forecast Data'!$D:$D,'Forecast Data'!$C:$C,W$6,'Forecast Data'!$B:$B,$D358)</f>
        <v>0</v>
      </c>
      <c r="X358" s="11">
        <f>SUMIFS('Forecast Data'!$D:$D,'Forecast Data'!$C:$C,X$6,'Forecast Data'!$B:$B,$D358)</f>
        <v>0</v>
      </c>
      <c r="Y358" s="11">
        <f>SUMIFS('Forecast Data'!$D:$D,'Forecast Data'!$C:$C,Y$6,'Forecast Data'!$B:$B,$D358)</f>
        <v>0</v>
      </c>
      <c r="Z358" s="11">
        <f>SUMIFS('Forecast Data'!$D:$D,'Forecast Data'!$C:$C,Z$6,'Forecast Data'!$B:$B,$D358)</f>
        <v>0</v>
      </c>
      <c r="AA358" s="11">
        <f>SUMIFS('Forecast Data'!$D:$D,'Forecast Data'!$C:$C,AA$6,'Forecast Data'!$B:$B,$D358)</f>
        <v>0</v>
      </c>
      <c r="AB358" s="11">
        <f>SUMIFS('Forecast Data'!$D:$D,'Forecast Data'!$C:$C,AB$6,'Forecast Data'!$B:$B,$D358)</f>
        <v>0</v>
      </c>
      <c r="AC358" s="11">
        <f>SUMIFS('Forecast Data'!$D:$D,'Forecast Data'!$C:$C,AC$6,'Forecast Data'!$B:$B,$D358)</f>
        <v>0</v>
      </c>
      <c r="AD358" s="11">
        <f>SUMIFS('Forecast Data'!$D:$D,'Forecast Data'!$C:$C,AD$6,'Forecast Data'!$B:$B,$D358)</f>
        <v>0</v>
      </c>
      <c r="AE358" s="11">
        <f>SUMIFS('Forecast Data'!$D:$D,'Forecast Data'!$C:$C,AE$6,'Forecast Data'!$B:$B,$D358)</f>
        <v>0</v>
      </c>
      <c r="AF358" s="11">
        <f>SUMIFS('Forecast Data'!$D:$D,'Forecast Data'!$C:$C,AF$6,'Forecast Data'!$B:$B,$D358)</f>
        <v>0</v>
      </c>
      <c r="AG358" s="11">
        <f>SUMIFS('Forecast Data'!$D:$D,'Forecast Data'!$C:$C,AG$6,'Forecast Data'!$B:$B,$D358)</f>
        <v>0</v>
      </c>
      <c r="AH358" s="11">
        <f>SUMIFS('Forecast Data'!$D:$D,'Forecast Data'!$C:$C,AH$6,'Forecast Data'!$B:$B,$D358)</f>
        <v>0</v>
      </c>
      <c r="AI358" s="1"/>
      <c r="AJ358" s="12" t="str">
        <f>IF(SUMIFS('Forecast Data'!$E:$E,'Forecast Data'!$C:$C,AJ$6,'Forecast Data'!$B:$B,$D358)=0,"",SUMIFS('Forecast Data'!$E:$E,'Forecast Data'!$C:$C,AJ$6,'Forecast Data'!$B:$B,$D358))</f>
        <v/>
      </c>
      <c r="AK358" s="12" t="str">
        <f>IF(SUMIFS('Forecast Data'!$E:$E,'Forecast Data'!$C:$C,AK$6,'Forecast Data'!$B:$B,$D358)=0,"",SUMIFS('Forecast Data'!$E:$E,'Forecast Data'!$C:$C,AK$6,'Forecast Data'!$B:$B,$D358))</f>
        <v/>
      </c>
      <c r="AL358" s="12" t="str">
        <f>IF(SUMIFS('Forecast Data'!$E:$E,'Forecast Data'!$C:$C,AL$6,'Forecast Data'!$B:$B,$D358)=0,"",SUMIFS('Forecast Data'!$E:$E,'Forecast Data'!$C:$C,AL$6,'Forecast Data'!$B:$B,$D358))</f>
        <v/>
      </c>
      <c r="AM358" s="12" t="str">
        <f>IF(SUMIFS('Forecast Data'!$E:$E,'Forecast Data'!$C:$C,AM$6,'Forecast Data'!$B:$B,$D358)=0,"",SUMIFS('Forecast Data'!$E:$E,'Forecast Data'!$C:$C,AM$6,'Forecast Data'!$B:$B,$D358))</f>
        <v/>
      </c>
      <c r="AN358" s="12" t="str">
        <f>IF(SUMIFS('Forecast Data'!$E:$E,'Forecast Data'!$C:$C,AN$6,'Forecast Data'!$B:$B,$D358)=0,"",SUMIFS('Forecast Data'!$E:$E,'Forecast Data'!$C:$C,AN$6,'Forecast Data'!$B:$B,$D358))</f>
        <v/>
      </c>
      <c r="AO358" s="12" t="str">
        <f>IF(SUMIFS('Forecast Data'!$E:$E,'Forecast Data'!$C:$C,AO$6,'Forecast Data'!$B:$B,$D358)=0,"",SUMIFS('Forecast Data'!$E:$E,'Forecast Data'!$C:$C,AO$6,'Forecast Data'!$B:$B,$D358))</f>
        <v/>
      </c>
      <c r="AP358" s="12" t="str">
        <f>IF(SUMIFS('Forecast Data'!$E:$E,'Forecast Data'!$C:$C,AP$6,'Forecast Data'!$B:$B,$D358)=0,"",SUMIFS('Forecast Data'!$E:$E,'Forecast Data'!$C:$C,AP$6,'Forecast Data'!$B:$B,$D358))</f>
        <v/>
      </c>
      <c r="AQ358" s="12" t="str">
        <f>IF(SUMIFS('Forecast Data'!$E:$E,'Forecast Data'!$C:$C,AQ$6,'Forecast Data'!$B:$B,$D358)=0,"",SUMIFS('Forecast Data'!$E:$E,'Forecast Data'!$C:$C,AQ$6,'Forecast Data'!$B:$B,$D358))</f>
        <v/>
      </c>
      <c r="AR358" s="12" t="str">
        <f>IF(SUMIFS('Forecast Data'!$E:$E,'Forecast Data'!$C:$C,AR$6,'Forecast Data'!$B:$B,$D358)=0,"",SUMIFS('Forecast Data'!$E:$E,'Forecast Data'!$C:$C,AR$6,'Forecast Data'!$B:$B,$D358))</f>
        <v/>
      </c>
      <c r="AS358" s="12" t="str">
        <f>IF(SUMIFS('Forecast Data'!$E:$E,'Forecast Data'!$C:$C,AS$6,'Forecast Data'!$B:$B,$D358)=0,"",SUMIFS('Forecast Data'!$E:$E,'Forecast Data'!$C:$C,AS$6,'Forecast Data'!$B:$B,$D358))</f>
        <v/>
      </c>
      <c r="AT358" s="12" t="str">
        <f>IF(SUMIFS('Forecast Data'!$E:$E,'Forecast Data'!$C:$C,AT$6,'Forecast Data'!$B:$B,$D358)=0,"",SUMIFS('Forecast Data'!$E:$E,'Forecast Data'!$C:$C,AT$6,'Forecast Data'!$B:$B,$D358))</f>
        <v/>
      </c>
      <c r="AU358" s="12" t="str">
        <f>IF(SUMIFS('Forecast Data'!$E:$E,'Forecast Data'!$C:$C,AU$6,'Forecast Data'!$B:$B,$D358)=0,"",SUMIFS('Forecast Data'!$E:$E,'Forecast Data'!$C:$C,AU$6,'Forecast Data'!$B:$B,$D358))</f>
        <v/>
      </c>
      <c r="AV358" s="1"/>
      <c r="AW358" s="11">
        <f>SUMIFS('OP Units'!E:E,'OP Units'!$A:$A,$D358)</f>
        <v>0</v>
      </c>
      <c r="AX358" s="11">
        <f>SUMIFS('OP Units'!F:F,'OP Units'!$A:$A,$D358)</f>
        <v>0</v>
      </c>
      <c r="AY358" s="11">
        <f>SUMIFS('OP Units'!G:G,'OP Units'!$A:$A,$D358)</f>
        <v>0</v>
      </c>
      <c r="AZ358" s="11">
        <f>SUMIFS('OP Units'!H:H,'OP Units'!$A:$A,$D358)</f>
        <v>0</v>
      </c>
      <c r="BA358" s="11">
        <f>SUMIFS('OP Units'!I:I,'OP Units'!$A:$A,$D358)</f>
        <v>0</v>
      </c>
      <c r="BB358" s="11">
        <f>SUMIFS('OP Units'!J:J,'OP Units'!$A:$A,$D358)</f>
        <v>0</v>
      </c>
      <c r="BC358" s="11">
        <f>SUMIFS('OP Units'!K:K,'OP Units'!$A:$A,$D358)</f>
        <v>0</v>
      </c>
      <c r="BD358" s="11">
        <f>SUMIFS('OP Units'!L:L,'OP Units'!$A:$A,$D358)</f>
        <v>0</v>
      </c>
      <c r="BE358" s="11">
        <f>SUMIFS('OP Units'!M:M,'OP Units'!$A:$A,$D358)</f>
        <v>0</v>
      </c>
      <c r="BF358" s="11">
        <f>SUMIFS('OP Units'!N:N,'OP Units'!$A:$A,$D358)</f>
        <v>0</v>
      </c>
      <c r="BG358" s="11">
        <f>SUMIFS('OP Units'!O:O,'OP Units'!$A:$A,$D358)</f>
        <v>0</v>
      </c>
      <c r="BH358" s="11">
        <f>SUMIFS('OP Units'!P:P,'OP Units'!$A:$A,$D358)</f>
        <v>0</v>
      </c>
      <c r="BI358" s="1"/>
      <c r="BJ358" s="12" t="str">
        <f>IFERROR((SUMIFS('OP Units'!E:E,'OP Units'!$A:$A,$D358)-SUMIFS('Forecast Data'!$H:$H,'Forecast Data'!$C:$C,BJ$6,'Forecast Data'!$B:$B,$D358))/SUMIFS('Forecast Data'!$H:$H,'Forecast Data'!$C:$C,BJ$6,'Forecast Data'!$B:$B,$D358),"")</f>
        <v/>
      </c>
      <c r="BK358" s="12" t="str">
        <f>IFERROR((SUMIFS('OP Units'!F:F,'OP Units'!$A:$A,$D358)-SUMIFS('Forecast Data'!$H:$H,'Forecast Data'!$C:$C,BK$6,'Forecast Data'!$B:$B,$D358))/SUMIFS('Forecast Data'!$H:$H,'Forecast Data'!$C:$C,BK$6,'Forecast Data'!$B:$B,$D358),"")</f>
        <v/>
      </c>
      <c r="BL358" s="12" t="str">
        <f>IFERROR((SUMIFS('OP Units'!G:G,'OP Units'!$A:$A,$D358)-SUMIFS('Forecast Data'!$H:$H,'Forecast Data'!$C:$C,BL$6,'Forecast Data'!$B:$B,$D358))/SUMIFS('Forecast Data'!$H:$H,'Forecast Data'!$C:$C,BL$6,'Forecast Data'!$B:$B,$D358),"")</f>
        <v/>
      </c>
      <c r="BM358" s="12" t="str">
        <f>IFERROR((SUMIFS('OP Units'!H:H,'OP Units'!$A:$A,$D358)-SUMIFS('Forecast Data'!$H:$H,'Forecast Data'!$C:$C,BM$6,'Forecast Data'!$B:$B,$D358))/SUMIFS('Forecast Data'!$H:$H,'Forecast Data'!$C:$C,BM$6,'Forecast Data'!$B:$B,$D358),"")</f>
        <v/>
      </c>
      <c r="BN358" s="12" t="str">
        <f>IFERROR((SUMIFS('OP Units'!I:I,'OP Units'!$A:$A,$D358)-SUMIFS('Forecast Data'!$H:$H,'Forecast Data'!$C:$C,BN$6,'Forecast Data'!$B:$B,$D358))/SUMIFS('Forecast Data'!$H:$H,'Forecast Data'!$C:$C,BN$6,'Forecast Data'!$B:$B,$D358),"")</f>
        <v/>
      </c>
      <c r="BO358" s="12" t="str">
        <f>IFERROR((SUMIFS('OP Units'!J:J,'OP Units'!$A:$A,$D358)-SUMIFS('Forecast Data'!$H:$H,'Forecast Data'!$C:$C,BO$6,'Forecast Data'!$B:$B,$D358))/SUMIFS('Forecast Data'!$H:$H,'Forecast Data'!$C:$C,BO$6,'Forecast Data'!$B:$B,$D358),"")</f>
        <v/>
      </c>
      <c r="BP358" s="12" t="str">
        <f>IFERROR((SUMIFS('OP Units'!K:K,'OP Units'!$A:$A,$D358)-SUMIFS('Forecast Data'!$H:$H,'Forecast Data'!$C:$C,BP$6,'Forecast Data'!$B:$B,$D358))/SUMIFS('Forecast Data'!$H:$H,'Forecast Data'!$C:$C,BP$6,'Forecast Data'!$B:$B,$D358),"")</f>
        <v/>
      </c>
      <c r="BQ358" s="12" t="str">
        <f>IFERROR((SUMIFS('OP Units'!L:L,'OP Units'!$A:$A,$D358)-SUMIFS('Forecast Data'!$H:$H,'Forecast Data'!$C:$C,BQ$6,'Forecast Data'!$B:$B,$D358))/SUMIFS('Forecast Data'!$H:$H,'Forecast Data'!$C:$C,BQ$6,'Forecast Data'!$B:$B,$D358),"")</f>
        <v/>
      </c>
      <c r="BR358" s="12" t="str">
        <f>IFERROR((SUMIFS('OP Units'!M:M,'OP Units'!$A:$A,$D358)-SUMIFS('Forecast Data'!$H:$H,'Forecast Data'!$C:$C,BR$6,'Forecast Data'!$B:$B,$D358))/SUMIFS('Forecast Data'!$H:$H,'Forecast Data'!$C:$C,BR$6,'Forecast Data'!$B:$B,$D358),"")</f>
        <v/>
      </c>
      <c r="BS358" s="12" t="str">
        <f>IFERROR((SUMIFS('OP Units'!N:N,'OP Units'!$A:$A,$D358)-SUMIFS('Forecast Data'!$H:$H,'Forecast Data'!$C:$C,BS$6,'Forecast Data'!$B:$B,$D358))/SUMIFS('Forecast Data'!$H:$H,'Forecast Data'!$C:$C,BS$6,'Forecast Data'!$B:$B,$D358),"")</f>
        <v/>
      </c>
      <c r="BT358" s="12" t="str">
        <f>IFERROR((SUMIFS('OP Units'!O:O,'OP Units'!$A:$A,$D358)-SUMIFS('Forecast Data'!$H:$H,'Forecast Data'!$C:$C,BT$6,'Forecast Data'!$B:$B,$D358))/SUMIFS('Forecast Data'!$H:$H,'Forecast Data'!$C:$C,BT$6,'Forecast Data'!$B:$B,$D358),"")</f>
        <v/>
      </c>
      <c r="BU358" s="12" t="str">
        <f>IFERROR((SUMIFS('OP Units'!P:P,'OP Units'!$A:$A,$D358)-SUMIFS('Forecast Data'!$H:$H,'Forecast Data'!$C:$C,BU$6,'Forecast Data'!$B:$B,$D358))/SUMIFS('Forecast Data'!$H:$H,'Forecast Data'!$C:$C,BU$6,'Forecast Data'!$B:$B,$D358),"")</f>
        <v/>
      </c>
      <c r="BV358" s="12"/>
      <c r="BW358" s="11">
        <f>(SUMIFS('Forecast Data'!H:H,'Forecast Data'!B:B,D358,'Forecast Data'!C:C,BK$6)+SUMIFS('Forecast Data'!H:H,'Forecast Data'!B:B,D358,'Forecast Data'!C:C,BL$6)+SUMIFS('Forecast Data'!H:H,'Forecast Data'!B:B,D358,'Forecast Data'!C:C,BM$6)+SUMIFS('Forecast Data'!H:H,'Forecast Data'!B:B,D358,'Forecast Data'!C:C,BN$6)+SUMIFS('Forecast Data'!H:H,'Forecast Data'!B:B,D358,'Forecast Data'!C:C,BO$6)+SUMIFS('Forecast Data'!H:H,'Forecast Data'!B:B,D358,'Forecast Data'!C:C,BP$6)+SUMIFS('Forecast Data'!H:H,'Forecast Data'!B:B,D358,'Forecast Data'!C:C,BQ$6)+SUMIFS('Forecast Data'!H:H,'Forecast Data'!B:B,D358,'Forecast Data'!C:C,BJ$6))/8</f>
        <v>0</v>
      </c>
      <c r="BX358" s="12" t="str">
        <f>IFERROR((SUM(W358:AD358)-(SUMIFS('Forecast Data'!H:H,'Forecast Data'!B:B,B358,'Forecast Data'!C:C,BJ$6)+SUMIFS('Forecast Data'!H:H,'Forecast Data'!B:B,B358,'Forecast Data'!C:C,BK$6)+SUMIFS('Forecast Data'!H:H,'Forecast Data'!B:B,B358,'Forecast Data'!C:C,BL$6)+SUMIFS('Forecast Data'!H:H,'Forecast Data'!B:B,B358,'Forecast Data'!C:C,BM$6)+SUMIFS('Forecast Data'!H:H,'Forecast Data'!B:B,B358,'Forecast Data'!C:C,BN$6)+SUMIFS('Forecast Data'!H:H,'Forecast Data'!B:B,B358,'Forecast Data'!C:C,BO$6)+SUMIFS('Forecast Data'!H:H,'Forecast Data'!B:B,B358,'Forecast Data'!C:C,BP$6)+SUMIFS('Forecast Data'!H:H,'Forecast Data'!B:B,B358,'Forecast Data'!C:C,BQ$6)))/(SUMIFS('Forecast Data'!H:H,'Forecast Data'!B:B,B358,'Forecast Data'!C:C,BJ$6)+SUMIFS('Forecast Data'!H:H,'Forecast Data'!B:B,B358,'Forecast Data'!C:C,BK$6)+SUMIFS('Forecast Data'!H:H,'Forecast Data'!B:B,B358,'Forecast Data'!C:C,BL$6)+SUMIFS('Forecast Data'!H:H,'Forecast Data'!B:B,B358,'Forecast Data'!C:C,BM$6)+SUMIFS('Forecast Data'!H:H,'Forecast Data'!B:B,B358,'Forecast Data'!C:C,BN$6)+SUMIFS('Forecast Data'!H:H,'Forecast Data'!B:B,B358,'Forecast Data'!C:C,BO$6)+SUMIFS('Forecast Data'!H:H,'Forecast Data'!B:B,B358,'Forecast Data'!C:C,BP$6)+SUMIFS('Forecast Data'!H:H,'Forecast Data'!B:B,B358,'Forecast Data'!C:C,BQ$6)),"")</f>
        <v/>
      </c>
      <c r="BY358" s="12">
        <f t="shared" si="68"/>
        <v>0</v>
      </c>
      <c r="BZ358" s="16">
        <f t="shared" si="69"/>
        <v>0</v>
      </c>
      <c r="CA358" s="13">
        <f t="shared" si="70"/>
        <v>0</v>
      </c>
      <c r="CB358" s="12">
        <f t="shared" si="71"/>
        <v>0</v>
      </c>
      <c r="CC358" s="12"/>
      <c r="CD358" s="11">
        <f>(SUMIFS('Forecast Data'!H:H,'Forecast Data'!B:B,D358,'Forecast Data'!C:C,BK$6)+SUMIFS('Forecast Data'!H:H,'Forecast Data'!B:B,D358,'Forecast Data'!C:C,BL$6)+SUMIFS('Forecast Data'!H:H,'Forecast Data'!B:B,D358,'Forecast Data'!C:C,BM$6)+SUMIFS('Forecast Data'!H:H,'Forecast Data'!B:B,D358,'Forecast Data'!C:C,BJ$6))/4</f>
        <v>0</v>
      </c>
      <c r="CE358" s="12" t="str">
        <f>IFERROR((SUM(W358:Z358)-(SUMIFS('Forecast Data'!H:H,'Forecast Data'!B:B,D358,'Forecast Data'!C:C,BJ$6)+SUMIFS('Forecast Data'!H:H,'Forecast Data'!B:B,D358,'Forecast Data'!C:C,BK$6)+SUMIFS('Forecast Data'!H:H,'Forecast Data'!B:B,D358,'Forecast Data'!C:C,BL$6)+SUMIFS('Forecast Data'!H:H,'Forecast Data'!B:B,D358,'Forecast Data'!C:C,BM$6)))/(SUMIFS('Forecast Data'!H:H,'Forecast Data'!B:B,D358,'Forecast Data'!C:C,BJ$6)+SUMIFS('Forecast Data'!H:H,'Forecast Data'!B:B,D358,'Forecast Data'!C:C,BK$6)+SUMIFS('Forecast Data'!H:H,'Forecast Data'!B:B,D358,'Forecast Data'!C:C,BL$6)+SUMIFS('Forecast Data'!H:H,'Forecast Data'!B:B,D358,'Forecast Data'!C:C,BM$6)),"")</f>
        <v/>
      </c>
      <c r="CF358" s="12">
        <f t="shared" si="72"/>
        <v>0</v>
      </c>
      <c r="CG358" s="12">
        <f t="shared" si="73"/>
        <v>0</v>
      </c>
      <c r="CH358" s="13">
        <f t="shared" si="74"/>
        <v>0</v>
      </c>
      <c r="CI358" s="13"/>
    </row>
    <row r="359" spans="1:87" ht="13.2">
      <c r="A359" s="1"/>
      <c r="B359" t="str">
        <f t="shared" si="75"/>
        <v>Miko</v>
      </c>
      <c r="D359" t="s">
        <v>391</v>
      </c>
      <c r="E359" s="11">
        <f>SUMIFS('Fin Data'!F:F,'Fin Data'!A:A,D359)</f>
        <v>0</v>
      </c>
      <c r="F359" s="11">
        <f>SUMIFS('Fin Data with 6 week hist'!I:I,'Fin Data with 6 week hist'!$A:$A,$D359)</f>
        <v>0</v>
      </c>
      <c r="G359" s="11">
        <f>SUMIFS('Fin Data with 6 week hist'!J:J,'Fin Data with 6 week hist'!$A:$A,$D359)</f>
        <v>0</v>
      </c>
      <c r="H359" s="11">
        <f>SUMIFS('Fin Data with 6 week hist'!K:K,'Fin Data with 6 week hist'!$A:$A,$D359)+SUMIFS('Unit Cancellations'!D:D,'Unit Cancellations'!$B:$B,$D359)</f>
        <v>0</v>
      </c>
      <c r="I359" s="11">
        <f>SUMIFS('Fin Data with 6 week hist'!L:L,'Fin Data with 6 week hist'!$A:$A,$D359)+SUMIFS('Unit Cancellations'!E:E,'Unit Cancellations'!$B:$B,$D359)</f>
        <v>0</v>
      </c>
      <c r="J359" s="11">
        <f>SUMIFS('Fin Data with 6 week hist'!M:M,'Fin Data with 6 week hist'!$A:$A,$D359)+SUMIFS('Unit Cancellations'!F:F,'Unit Cancellations'!$B:$B,$D359)</f>
        <v>0</v>
      </c>
      <c r="K359" s="11">
        <f>SUMIFS('Fin Data with 6 week hist'!N:N,'Fin Data with 6 week hist'!$A:$A,$D359)+SUMIFS('Unit Cancellations'!G:G,'Unit Cancellations'!$B:$B,$D359)</f>
        <v>0</v>
      </c>
      <c r="L359" s="11">
        <f>SUMIFS('Fin Data'!AN:AN,'Fin Data'!A:A,D359)</f>
        <v>0</v>
      </c>
      <c r="M359" s="12">
        <f>IFERROR(SUMIFS('Fin Data'!AO:AO,'Fin Data'!A:A,D359),"")</f>
        <v>0</v>
      </c>
      <c r="N359" s="1"/>
      <c r="O359" s="11">
        <f t="shared" si="63"/>
        <v>0</v>
      </c>
      <c r="P359" s="12" t="str">
        <f t="shared" si="64"/>
        <v/>
      </c>
      <c r="Q359" s="1"/>
      <c r="R359" s="11">
        <f t="shared" si="65"/>
        <v>0</v>
      </c>
      <c r="S359" s="12" t="str">
        <f t="shared" si="66"/>
        <v/>
      </c>
      <c r="T359" s="11">
        <f t="shared" si="67"/>
        <v>0</v>
      </c>
      <c r="U359" s="1" t="e">
        <f t="shared" si="76"/>
        <v>#REF!</v>
      </c>
      <c r="V359" s="1"/>
      <c r="W359" s="11">
        <f>SUMIFS('Forecast Data'!$D:$D,'Forecast Data'!$C:$C,W$6,'Forecast Data'!$B:$B,$D359)</f>
        <v>0</v>
      </c>
      <c r="X359" s="11">
        <f>SUMIFS('Forecast Data'!$D:$D,'Forecast Data'!$C:$C,X$6,'Forecast Data'!$B:$B,$D359)</f>
        <v>0</v>
      </c>
      <c r="Y359" s="11">
        <f>SUMIFS('Forecast Data'!$D:$D,'Forecast Data'!$C:$C,Y$6,'Forecast Data'!$B:$B,$D359)</f>
        <v>0</v>
      </c>
      <c r="Z359" s="11">
        <f>SUMIFS('Forecast Data'!$D:$D,'Forecast Data'!$C:$C,Z$6,'Forecast Data'!$B:$B,$D359)</f>
        <v>0</v>
      </c>
      <c r="AA359" s="11">
        <f>SUMIFS('Forecast Data'!$D:$D,'Forecast Data'!$C:$C,AA$6,'Forecast Data'!$B:$B,$D359)</f>
        <v>0</v>
      </c>
      <c r="AB359" s="11">
        <f>SUMIFS('Forecast Data'!$D:$D,'Forecast Data'!$C:$C,AB$6,'Forecast Data'!$B:$B,$D359)</f>
        <v>0</v>
      </c>
      <c r="AC359" s="11">
        <f>SUMIFS('Forecast Data'!$D:$D,'Forecast Data'!$C:$C,AC$6,'Forecast Data'!$B:$B,$D359)</f>
        <v>0</v>
      </c>
      <c r="AD359" s="11">
        <f>SUMIFS('Forecast Data'!$D:$D,'Forecast Data'!$C:$C,AD$6,'Forecast Data'!$B:$B,$D359)</f>
        <v>0</v>
      </c>
      <c r="AE359" s="11">
        <f>SUMIFS('Forecast Data'!$D:$D,'Forecast Data'!$C:$C,AE$6,'Forecast Data'!$B:$B,$D359)</f>
        <v>0</v>
      </c>
      <c r="AF359" s="11">
        <f>SUMIFS('Forecast Data'!$D:$D,'Forecast Data'!$C:$C,AF$6,'Forecast Data'!$B:$B,$D359)</f>
        <v>0</v>
      </c>
      <c r="AG359" s="11">
        <f>SUMIFS('Forecast Data'!$D:$D,'Forecast Data'!$C:$C,AG$6,'Forecast Data'!$B:$B,$D359)</f>
        <v>0</v>
      </c>
      <c r="AH359" s="11">
        <f>SUMIFS('Forecast Data'!$D:$D,'Forecast Data'!$C:$C,AH$6,'Forecast Data'!$B:$B,$D359)</f>
        <v>0</v>
      </c>
      <c r="AI359" s="1"/>
      <c r="AJ359" s="12" t="str">
        <f>IF(SUMIFS('Forecast Data'!$E:$E,'Forecast Data'!$C:$C,AJ$6,'Forecast Data'!$B:$B,$D359)=0,"",SUMIFS('Forecast Data'!$E:$E,'Forecast Data'!$C:$C,AJ$6,'Forecast Data'!$B:$B,$D359))</f>
        <v/>
      </c>
      <c r="AK359" s="12" t="str">
        <f>IF(SUMIFS('Forecast Data'!$E:$E,'Forecast Data'!$C:$C,AK$6,'Forecast Data'!$B:$B,$D359)=0,"",SUMIFS('Forecast Data'!$E:$E,'Forecast Data'!$C:$C,AK$6,'Forecast Data'!$B:$B,$D359))</f>
        <v/>
      </c>
      <c r="AL359" s="12" t="str">
        <f>IF(SUMIFS('Forecast Data'!$E:$E,'Forecast Data'!$C:$C,AL$6,'Forecast Data'!$B:$B,$D359)=0,"",SUMIFS('Forecast Data'!$E:$E,'Forecast Data'!$C:$C,AL$6,'Forecast Data'!$B:$B,$D359))</f>
        <v/>
      </c>
      <c r="AM359" s="12" t="str">
        <f>IF(SUMIFS('Forecast Data'!$E:$E,'Forecast Data'!$C:$C,AM$6,'Forecast Data'!$B:$B,$D359)=0,"",SUMIFS('Forecast Data'!$E:$E,'Forecast Data'!$C:$C,AM$6,'Forecast Data'!$B:$B,$D359))</f>
        <v/>
      </c>
      <c r="AN359" s="12" t="str">
        <f>IF(SUMIFS('Forecast Data'!$E:$E,'Forecast Data'!$C:$C,AN$6,'Forecast Data'!$B:$B,$D359)=0,"",SUMIFS('Forecast Data'!$E:$E,'Forecast Data'!$C:$C,AN$6,'Forecast Data'!$B:$B,$D359))</f>
        <v/>
      </c>
      <c r="AO359" s="12" t="str">
        <f>IF(SUMIFS('Forecast Data'!$E:$E,'Forecast Data'!$C:$C,AO$6,'Forecast Data'!$B:$B,$D359)=0,"",SUMIFS('Forecast Data'!$E:$E,'Forecast Data'!$C:$C,AO$6,'Forecast Data'!$B:$B,$D359))</f>
        <v/>
      </c>
      <c r="AP359" s="12" t="str">
        <f>IF(SUMIFS('Forecast Data'!$E:$E,'Forecast Data'!$C:$C,AP$6,'Forecast Data'!$B:$B,$D359)=0,"",SUMIFS('Forecast Data'!$E:$E,'Forecast Data'!$C:$C,AP$6,'Forecast Data'!$B:$B,$D359))</f>
        <v/>
      </c>
      <c r="AQ359" s="12" t="str">
        <f>IF(SUMIFS('Forecast Data'!$E:$E,'Forecast Data'!$C:$C,AQ$6,'Forecast Data'!$B:$B,$D359)=0,"",SUMIFS('Forecast Data'!$E:$E,'Forecast Data'!$C:$C,AQ$6,'Forecast Data'!$B:$B,$D359))</f>
        <v/>
      </c>
      <c r="AR359" s="12" t="str">
        <f>IF(SUMIFS('Forecast Data'!$E:$E,'Forecast Data'!$C:$C,AR$6,'Forecast Data'!$B:$B,$D359)=0,"",SUMIFS('Forecast Data'!$E:$E,'Forecast Data'!$C:$C,AR$6,'Forecast Data'!$B:$B,$D359))</f>
        <v/>
      </c>
      <c r="AS359" s="12" t="str">
        <f>IF(SUMIFS('Forecast Data'!$E:$E,'Forecast Data'!$C:$C,AS$6,'Forecast Data'!$B:$B,$D359)=0,"",SUMIFS('Forecast Data'!$E:$E,'Forecast Data'!$C:$C,AS$6,'Forecast Data'!$B:$B,$D359))</f>
        <v/>
      </c>
      <c r="AT359" s="12" t="str">
        <f>IF(SUMIFS('Forecast Data'!$E:$E,'Forecast Data'!$C:$C,AT$6,'Forecast Data'!$B:$B,$D359)=0,"",SUMIFS('Forecast Data'!$E:$E,'Forecast Data'!$C:$C,AT$6,'Forecast Data'!$B:$B,$D359))</f>
        <v/>
      </c>
      <c r="AU359" s="12" t="str">
        <f>IF(SUMIFS('Forecast Data'!$E:$E,'Forecast Data'!$C:$C,AU$6,'Forecast Data'!$B:$B,$D359)=0,"",SUMIFS('Forecast Data'!$E:$E,'Forecast Data'!$C:$C,AU$6,'Forecast Data'!$B:$B,$D359))</f>
        <v/>
      </c>
      <c r="AV359" s="1"/>
      <c r="AW359" s="11">
        <f>SUMIFS('OP Units'!E:E,'OP Units'!$A:$A,$D359)</f>
        <v>0</v>
      </c>
      <c r="AX359" s="11">
        <f>SUMIFS('OP Units'!F:F,'OP Units'!$A:$A,$D359)</f>
        <v>0</v>
      </c>
      <c r="AY359" s="11">
        <f>SUMIFS('OP Units'!G:G,'OP Units'!$A:$A,$D359)</f>
        <v>0</v>
      </c>
      <c r="AZ359" s="11">
        <f>SUMIFS('OP Units'!H:H,'OP Units'!$A:$A,$D359)</f>
        <v>0</v>
      </c>
      <c r="BA359" s="11">
        <f>SUMIFS('OP Units'!I:I,'OP Units'!$A:$A,$D359)</f>
        <v>0</v>
      </c>
      <c r="BB359" s="11">
        <f>SUMIFS('OP Units'!J:J,'OP Units'!$A:$A,$D359)</f>
        <v>0</v>
      </c>
      <c r="BC359" s="11">
        <f>SUMIFS('OP Units'!K:K,'OP Units'!$A:$A,$D359)</f>
        <v>0</v>
      </c>
      <c r="BD359" s="11">
        <f>SUMIFS('OP Units'!L:L,'OP Units'!$A:$A,$D359)</f>
        <v>0</v>
      </c>
      <c r="BE359" s="11">
        <f>SUMIFS('OP Units'!M:M,'OP Units'!$A:$A,$D359)</f>
        <v>0</v>
      </c>
      <c r="BF359" s="11">
        <f>SUMIFS('OP Units'!N:N,'OP Units'!$A:$A,$D359)</f>
        <v>0</v>
      </c>
      <c r="BG359" s="11">
        <f>SUMIFS('OP Units'!O:O,'OP Units'!$A:$A,$D359)</f>
        <v>0</v>
      </c>
      <c r="BH359" s="11">
        <f>SUMIFS('OP Units'!P:P,'OP Units'!$A:$A,$D359)</f>
        <v>0</v>
      </c>
      <c r="BI359" s="1"/>
      <c r="BJ359" s="12" t="str">
        <f>IFERROR((SUMIFS('OP Units'!E:E,'OP Units'!$A:$A,$D359)-SUMIFS('Forecast Data'!$H:$H,'Forecast Data'!$C:$C,BJ$6,'Forecast Data'!$B:$B,$D359))/SUMIFS('Forecast Data'!$H:$H,'Forecast Data'!$C:$C,BJ$6,'Forecast Data'!$B:$B,$D359),"")</f>
        <v/>
      </c>
      <c r="BK359" s="12" t="str">
        <f>IFERROR((SUMIFS('OP Units'!F:F,'OP Units'!$A:$A,$D359)-SUMIFS('Forecast Data'!$H:$H,'Forecast Data'!$C:$C,BK$6,'Forecast Data'!$B:$B,$D359))/SUMIFS('Forecast Data'!$H:$H,'Forecast Data'!$C:$C,BK$6,'Forecast Data'!$B:$B,$D359),"")</f>
        <v/>
      </c>
      <c r="BL359" s="12" t="str">
        <f>IFERROR((SUMIFS('OP Units'!G:G,'OP Units'!$A:$A,$D359)-SUMIFS('Forecast Data'!$H:$H,'Forecast Data'!$C:$C,BL$6,'Forecast Data'!$B:$B,$D359))/SUMIFS('Forecast Data'!$H:$H,'Forecast Data'!$C:$C,BL$6,'Forecast Data'!$B:$B,$D359),"")</f>
        <v/>
      </c>
      <c r="BM359" s="12" t="str">
        <f>IFERROR((SUMIFS('OP Units'!H:H,'OP Units'!$A:$A,$D359)-SUMIFS('Forecast Data'!$H:$H,'Forecast Data'!$C:$C,BM$6,'Forecast Data'!$B:$B,$D359))/SUMIFS('Forecast Data'!$H:$H,'Forecast Data'!$C:$C,BM$6,'Forecast Data'!$B:$B,$D359),"")</f>
        <v/>
      </c>
      <c r="BN359" s="12" t="str">
        <f>IFERROR((SUMIFS('OP Units'!I:I,'OP Units'!$A:$A,$D359)-SUMIFS('Forecast Data'!$H:$H,'Forecast Data'!$C:$C,BN$6,'Forecast Data'!$B:$B,$D359))/SUMIFS('Forecast Data'!$H:$H,'Forecast Data'!$C:$C,BN$6,'Forecast Data'!$B:$B,$D359),"")</f>
        <v/>
      </c>
      <c r="BO359" s="12" t="str">
        <f>IFERROR((SUMIFS('OP Units'!J:J,'OP Units'!$A:$A,$D359)-SUMIFS('Forecast Data'!$H:$H,'Forecast Data'!$C:$C,BO$6,'Forecast Data'!$B:$B,$D359))/SUMIFS('Forecast Data'!$H:$H,'Forecast Data'!$C:$C,BO$6,'Forecast Data'!$B:$B,$D359),"")</f>
        <v/>
      </c>
      <c r="BP359" s="12" t="str">
        <f>IFERROR((SUMIFS('OP Units'!K:K,'OP Units'!$A:$A,$D359)-SUMIFS('Forecast Data'!$H:$H,'Forecast Data'!$C:$C,BP$6,'Forecast Data'!$B:$B,$D359))/SUMIFS('Forecast Data'!$H:$H,'Forecast Data'!$C:$C,BP$6,'Forecast Data'!$B:$B,$D359),"")</f>
        <v/>
      </c>
      <c r="BQ359" s="12" t="str">
        <f>IFERROR((SUMIFS('OP Units'!L:L,'OP Units'!$A:$A,$D359)-SUMIFS('Forecast Data'!$H:$H,'Forecast Data'!$C:$C,BQ$6,'Forecast Data'!$B:$B,$D359))/SUMIFS('Forecast Data'!$H:$H,'Forecast Data'!$C:$C,BQ$6,'Forecast Data'!$B:$B,$D359),"")</f>
        <v/>
      </c>
      <c r="BR359" s="12" t="str">
        <f>IFERROR((SUMIFS('OP Units'!M:M,'OP Units'!$A:$A,$D359)-SUMIFS('Forecast Data'!$H:$H,'Forecast Data'!$C:$C,BR$6,'Forecast Data'!$B:$B,$D359))/SUMIFS('Forecast Data'!$H:$H,'Forecast Data'!$C:$C,BR$6,'Forecast Data'!$B:$B,$D359),"")</f>
        <v/>
      </c>
      <c r="BS359" s="12" t="str">
        <f>IFERROR((SUMIFS('OP Units'!N:N,'OP Units'!$A:$A,$D359)-SUMIFS('Forecast Data'!$H:$H,'Forecast Data'!$C:$C,BS$6,'Forecast Data'!$B:$B,$D359))/SUMIFS('Forecast Data'!$H:$H,'Forecast Data'!$C:$C,BS$6,'Forecast Data'!$B:$B,$D359),"")</f>
        <v/>
      </c>
      <c r="BT359" s="12" t="str">
        <f>IFERROR((SUMIFS('OP Units'!O:O,'OP Units'!$A:$A,$D359)-SUMIFS('Forecast Data'!$H:$H,'Forecast Data'!$C:$C,BT$6,'Forecast Data'!$B:$B,$D359))/SUMIFS('Forecast Data'!$H:$H,'Forecast Data'!$C:$C,BT$6,'Forecast Data'!$B:$B,$D359),"")</f>
        <v/>
      </c>
      <c r="BU359" s="12" t="str">
        <f>IFERROR((SUMIFS('OP Units'!P:P,'OP Units'!$A:$A,$D359)-SUMIFS('Forecast Data'!$H:$H,'Forecast Data'!$C:$C,BU$6,'Forecast Data'!$B:$B,$D359))/SUMIFS('Forecast Data'!$H:$H,'Forecast Data'!$C:$C,BU$6,'Forecast Data'!$B:$B,$D359),"")</f>
        <v/>
      </c>
      <c r="BV359" s="12"/>
      <c r="BW359" s="11">
        <f>(SUMIFS('Forecast Data'!H:H,'Forecast Data'!B:B,D359,'Forecast Data'!C:C,BK$6)+SUMIFS('Forecast Data'!H:H,'Forecast Data'!B:B,D359,'Forecast Data'!C:C,BL$6)+SUMIFS('Forecast Data'!H:H,'Forecast Data'!B:B,D359,'Forecast Data'!C:C,BM$6)+SUMIFS('Forecast Data'!H:H,'Forecast Data'!B:B,D359,'Forecast Data'!C:C,BN$6)+SUMIFS('Forecast Data'!H:H,'Forecast Data'!B:B,D359,'Forecast Data'!C:C,BO$6)+SUMIFS('Forecast Data'!H:H,'Forecast Data'!B:B,D359,'Forecast Data'!C:C,BP$6)+SUMIFS('Forecast Data'!H:H,'Forecast Data'!B:B,D359,'Forecast Data'!C:C,BQ$6)+SUMIFS('Forecast Data'!H:H,'Forecast Data'!B:B,D359,'Forecast Data'!C:C,BJ$6))/8</f>
        <v>0</v>
      </c>
      <c r="BX359" s="12" t="str">
        <f>IFERROR((SUM(W359:AD359)-(SUMIFS('Forecast Data'!H:H,'Forecast Data'!B:B,B359,'Forecast Data'!C:C,BJ$6)+SUMIFS('Forecast Data'!H:H,'Forecast Data'!B:B,B359,'Forecast Data'!C:C,BK$6)+SUMIFS('Forecast Data'!H:H,'Forecast Data'!B:B,B359,'Forecast Data'!C:C,BL$6)+SUMIFS('Forecast Data'!H:H,'Forecast Data'!B:B,B359,'Forecast Data'!C:C,BM$6)+SUMIFS('Forecast Data'!H:H,'Forecast Data'!B:B,B359,'Forecast Data'!C:C,BN$6)+SUMIFS('Forecast Data'!H:H,'Forecast Data'!B:B,B359,'Forecast Data'!C:C,BO$6)+SUMIFS('Forecast Data'!H:H,'Forecast Data'!B:B,B359,'Forecast Data'!C:C,BP$6)+SUMIFS('Forecast Data'!H:H,'Forecast Data'!B:B,B359,'Forecast Data'!C:C,BQ$6)))/(SUMIFS('Forecast Data'!H:H,'Forecast Data'!B:B,B359,'Forecast Data'!C:C,BJ$6)+SUMIFS('Forecast Data'!H:H,'Forecast Data'!B:B,B359,'Forecast Data'!C:C,BK$6)+SUMIFS('Forecast Data'!H:H,'Forecast Data'!B:B,B359,'Forecast Data'!C:C,BL$6)+SUMIFS('Forecast Data'!H:H,'Forecast Data'!B:B,B359,'Forecast Data'!C:C,BM$6)+SUMIFS('Forecast Data'!H:H,'Forecast Data'!B:B,B359,'Forecast Data'!C:C,BN$6)+SUMIFS('Forecast Data'!H:H,'Forecast Data'!B:B,B359,'Forecast Data'!C:C,BO$6)+SUMIFS('Forecast Data'!H:H,'Forecast Data'!B:B,B359,'Forecast Data'!C:C,BP$6)+SUMIFS('Forecast Data'!H:H,'Forecast Data'!B:B,B359,'Forecast Data'!C:C,BQ$6)),"")</f>
        <v/>
      </c>
      <c r="BY359" s="12">
        <f t="shared" si="68"/>
        <v>0</v>
      </c>
      <c r="BZ359" s="16">
        <f t="shared" si="69"/>
        <v>0</v>
      </c>
      <c r="CA359" s="13">
        <f t="shared" si="70"/>
        <v>0</v>
      </c>
      <c r="CB359" s="12">
        <f t="shared" si="71"/>
        <v>0</v>
      </c>
      <c r="CC359" s="12"/>
      <c r="CD359" s="11">
        <f>(SUMIFS('Forecast Data'!H:H,'Forecast Data'!B:B,D359,'Forecast Data'!C:C,BK$6)+SUMIFS('Forecast Data'!H:H,'Forecast Data'!B:B,D359,'Forecast Data'!C:C,BL$6)+SUMIFS('Forecast Data'!H:H,'Forecast Data'!B:B,D359,'Forecast Data'!C:C,BM$6)+SUMIFS('Forecast Data'!H:H,'Forecast Data'!B:B,D359,'Forecast Data'!C:C,BJ$6))/4</f>
        <v>0</v>
      </c>
      <c r="CE359" s="12" t="str">
        <f>IFERROR((SUM(W359:Z359)-(SUMIFS('Forecast Data'!H:H,'Forecast Data'!B:B,D359,'Forecast Data'!C:C,BJ$6)+SUMIFS('Forecast Data'!H:H,'Forecast Data'!B:B,D359,'Forecast Data'!C:C,BK$6)+SUMIFS('Forecast Data'!H:H,'Forecast Data'!B:B,D359,'Forecast Data'!C:C,BL$6)+SUMIFS('Forecast Data'!H:H,'Forecast Data'!B:B,D359,'Forecast Data'!C:C,BM$6)))/(SUMIFS('Forecast Data'!H:H,'Forecast Data'!B:B,D359,'Forecast Data'!C:C,BJ$6)+SUMIFS('Forecast Data'!H:H,'Forecast Data'!B:B,D359,'Forecast Data'!C:C,BK$6)+SUMIFS('Forecast Data'!H:H,'Forecast Data'!B:B,D359,'Forecast Data'!C:C,BL$6)+SUMIFS('Forecast Data'!H:H,'Forecast Data'!B:B,D359,'Forecast Data'!C:C,BM$6)),"")</f>
        <v/>
      </c>
      <c r="CF359" s="12">
        <f t="shared" si="72"/>
        <v>0</v>
      </c>
      <c r="CG359" s="12">
        <f t="shared" si="73"/>
        <v>0</v>
      </c>
      <c r="CH359" s="13">
        <f t="shared" si="74"/>
        <v>0</v>
      </c>
      <c r="CI359" s="13"/>
    </row>
    <row r="360" spans="1:87" ht="13.2">
      <c r="A360" s="1"/>
      <c r="B360" t="str">
        <f t="shared" si="75"/>
        <v>Mommy Knows Best</v>
      </c>
      <c r="D360" t="s">
        <v>392</v>
      </c>
      <c r="E360" s="11">
        <f>SUMIFS('Fin Data'!F:F,'Fin Data'!A:A,D360)</f>
        <v>0</v>
      </c>
      <c r="F360" s="11">
        <f>SUMIFS('Fin Data with 6 week hist'!I:I,'Fin Data with 6 week hist'!$A:$A,$D360)</f>
        <v>0</v>
      </c>
      <c r="G360" s="11">
        <f>SUMIFS('Fin Data with 6 week hist'!J:J,'Fin Data with 6 week hist'!$A:$A,$D360)</f>
        <v>0</v>
      </c>
      <c r="H360" s="11">
        <f>SUMIFS('Fin Data with 6 week hist'!K:K,'Fin Data with 6 week hist'!$A:$A,$D360)+SUMIFS('Unit Cancellations'!D:D,'Unit Cancellations'!$B:$B,$D360)</f>
        <v>0</v>
      </c>
      <c r="I360" s="11">
        <f>SUMIFS('Fin Data with 6 week hist'!L:L,'Fin Data with 6 week hist'!$A:$A,$D360)+SUMIFS('Unit Cancellations'!E:E,'Unit Cancellations'!$B:$B,$D360)</f>
        <v>0</v>
      </c>
      <c r="J360" s="11">
        <f>SUMIFS('Fin Data with 6 week hist'!M:M,'Fin Data with 6 week hist'!$A:$A,$D360)+SUMIFS('Unit Cancellations'!F:F,'Unit Cancellations'!$B:$B,$D360)</f>
        <v>0</v>
      </c>
      <c r="K360" s="11">
        <f>SUMIFS('Fin Data with 6 week hist'!N:N,'Fin Data with 6 week hist'!$A:$A,$D360)+SUMIFS('Unit Cancellations'!G:G,'Unit Cancellations'!$B:$B,$D360)</f>
        <v>0</v>
      </c>
      <c r="L360" s="11">
        <f>SUMIFS('Fin Data'!AN:AN,'Fin Data'!A:A,D360)</f>
        <v>0</v>
      </c>
      <c r="M360" s="12">
        <f>IFERROR(SUMIFS('Fin Data'!AO:AO,'Fin Data'!A:A,D360),"")</f>
        <v>0</v>
      </c>
      <c r="N360" s="1"/>
      <c r="O360" s="11">
        <f t="shared" si="63"/>
        <v>0</v>
      </c>
      <c r="P360" s="12" t="str">
        <f t="shared" si="64"/>
        <v/>
      </c>
      <c r="Q360" s="1"/>
      <c r="R360" s="11">
        <f t="shared" si="65"/>
        <v>0</v>
      </c>
      <c r="S360" s="12" t="str">
        <f t="shared" si="66"/>
        <v/>
      </c>
      <c r="T360" s="11">
        <f t="shared" si="67"/>
        <v>0</v>
      </c>
      <c r="U360" s="1" t="e">
        <f t="shared" si="76"/>
        <v>#REF!</v>
      </c>
      <c r="V360" s="1"/>
      <c r="W360" s="11">
        <f>SUMIFS('Forecast Data'!$D:$D,'Forecast Data'!$C:$C,W$6,'Forecast Data'!$B:$B,$D360)</f>
        <v>0</v>
      </c>
      <c r="X360" s="11">
        <f>SUMIFS('Forecast Data'!$D:$D,'Forecast Data'!$C:$C,X$6,'Forecast Data'!$B:$B,$D360)</f>
        <v>0</v>
      </c>
      <c r="Y360" s="11">
        <f>SUMIFS('Forecast Data'!$D:$D,'Forecast Data'!$C:$C,Y$6,'Forecast Data'!$B:$B,$D360)</f>
        <v>0</v>
      </c>
      <c r="Z360" s="11">
        <f>SUMIFS('Forecast Data'!$D:$D,'Forecast Data'!$C:$C,Z$6,'Forecast Data'!$B:$B,$D360)</f>
        <v>0</v>
      </c>
      <c r="AA360" s="11">
        <f>SUMIFS('Forecast Data'!$D:$D,'Forecast Data'!$C:$C,AA$6,'Forecast Data'!$B:$B,$D360)</f>
        <v>0</v>
      </c>
      <c r="AB360" s="11">
        <f>SUMIFS('Forecast Data'!$D:$D,'Forecast Data'!$C:$C,AB$6,'Forecast Data'!$B:$B,$D360)</f>
        <v>0</v>
      </c>
      <c r="AC360" s="11">
        <f>SUMIFS('Forecast Data'!$D:$D,'Forecast Data'!$C:$C,AC$6,'Forecast Data'!$B:$B,$D360)</f>
        <v>0</v>
      </c>
      <c r="AD360" s="11">
        <f>SUMIFS('Forecast Data'!$D:$D,'Forecast Data'!$C:$C,AD$6,'Forecast Data'!$B:$B,$D360)</f>
        <v>0</v>
      </c>
      <c r="AE360" s="11">
        <f>SUMIFS('Forecast Data'!$D:$D,'Forecast Data'!$C:$C,AE$6,'Forecast Data'!$B:$B,$D360)</f>
        <v>0</v>
      </c>
      <c r="AF360" s="11">
        <f>SUMIFS('Forecast Data'!$D:$D,'Forecast Data'!$C:$C,AF$6,'Forecast Data'!$B:$B,$D360)</f>
        <v>0</v>
      </c>
      <c r="AG360" s="11">
        <f>SUMIFS('Forecast Data'!$D:$D,'Forecast Data'!$C:$C,AG$6,'Forecast Data'!$B:$B,$D360)</f>
        <v>0</v>
      </c>
      <c r="AH360" s="11">
        <f>SUMIFS('Forecast Data'!$D:$D,'Forecast Data'!$C:$C,AH$6,'Forecast Data'!$B:$B,$D360)</f>
        <v>0</v>
      </c>
      <c r="AI360" s="1"/>
      <c r="AJ360" s="12" t="str">
        <f>IF(SUMIFS('Forecast Data'!$E:$E,'Forecast Data'!$C:$C,AJ$6,'Forecast Data'!$B:$B,$D360)=0,"",SUMIFS('Forecast Data'!$E:$E,'Forecast Data'!$C:$C,AJ$6,'Forecast Data'!$B:$B,$D360))</f>
        <v/>
      </c>
      <c r="AK360" s="12" t="str">
        <f>IF(SUMIFS('Forecast Data'!$E:$E,'Forecast Data'!$C:$C,AK$6,'Forecast Data'!$B:$B,$D360)=0,"",SUMIFS('Forecast Data'!$E:$E,'Forecast Data'!$C:$C,AK$6,'Forecast Data'!$B:$B,$D360))</f>
        <v/>
      </c>
      <c r="AL360" s="12" t="str">
        <f>IF(SUMIFS('Forecast Data'!$E:$E,'Forecast Data'!$C:$C,AL$6,'Forecast Data'!$B:$B,$D360)=0,"",SUMIFS('Forecast Data'!$E:$E,'Forecast Data'!$C:$C,AL$6,'Forecast Data'!$B:$B,$D360))</f>
        <v/>
      </c>
      <c r="AM360" s="12" t="str">
        <f>IF(SUMIFS('Forecast Data'!$E:$E,'Forecast Data'!$C:$C,AM$6,'Forecast Data'!$B:$B,$D360)=0,"",SUMIFS('Forecast Data'!$E:$E,'Forecast Data'!$C:$C,AM$6,'Forecast Data'!$B:$B,$D360))</f>
        <v/>
      </c>
      <c r="AN360" s="12" t="str">
        <f>IF(SUMIFS('Forecast Data'!$E:$E,'Forecast Data'!$C:$C,AN$6,'Forecast Data'!$B:$B,$D360)=0,"",SUMIFS('Forecast Data'!$E:$E,'Forecast Data'!$C:$C,AN$6,'Forecast Data'!$B:$B,$D360))</f>
        <v/>
      </c>
      <c r="AO360" s="12" t="str">
        <f>IF(SUMIFS('Forecast Data'!$E:$E,'Forecast Data'!$C:$C,AO$6,'Forecast Data'!$B:$B,$D360)=0,"",SUMIFS('Forecast Data'!$E:$E,'Forecast Data'!$C:$C,AO$6,'Forecast Data'!$B:$B,$D360))</f>
        <v/>
      </c>
      <c r="AP360" s="12" t="str">
        <f>IF(SUMIFS('Forecast Data'!$E:$E,'Forecast Data'!$C:$C,AP$6,'Forecast Data'!$B:$B,$D360)=0,"",SUMIFS('Forecast Data'!$E:$E,'Forecast Data'!$C:$C,AP$6,'Forecast Data'!$B:$B,$D360))</f>
        <v/>
      </c>
      <c r="AQ360" s="12" t="str">
        <f>IF(SUMIFS('Forecast Data'!$E:$E,'Forecast Data'!$C:$C,AQ$6,'Forecast Data'!$B:$B,$D360)=0,"",SUMIFS('Forecast Data'!$E:$E,'Forecast Data'!$C:$C,AQ$6,'Forecast Data'!$B:$B,$D360))</f>
        <v/>
      </c>
      <c r="AR360" s="12" t="str">
        <f>IF(SUMIFS('Forecast Data'!$E:$E,'Forecast Data'!$C:$C,AR$6,'Forecast Data'!$B:$B,$D360)=0,"",SUMIFS('Forecast Data'!$E:$E,'Forecast Data'!$C:$C,AR$6,'Forecast Data'!$B:$B,$D360))</f>
        <v/>
      </c>
      <c r="AS360" s="12" t="str">
        <f>IF(SUMIFS('Forecast Data'!$E:$E,'Forecast Data'!$C:$C,AS$6,'Forecast Data'!$B:$B,$D360)=0,"",SUMIFS('Forecast Data'!$E:$E,'Forecast Data'!$C:$C,AS$6,'Forecast Data'!$B:$B,$D360))</f>
        <v/>
      </c>
      <c r="AT360" s="12" t="str">
        <f>IF(SUMIFS('Forecast Data'!$E:$E,'Forecast Data'!$C:$C,AT$6,'Forecast Data'!$B:$B,$D360)=0,"",SUMIFS('Forecast Data'!$E:$E,'Forecast Data'!$C:$C,AT$6,'Forecast Data'!$B:$B,$D360))</f>
        <v/>
      </c>
      <c r="AU360" s="12" t="str">
        <f>IF(SUMIFS('Forecast Data'!$E:$E,'Forecast Data'!$C:$C,AU$6,'Forecast Data'!$B:$B,$D360)=0,"",SUMIFS('Forecast Data'!$E:$E,'Forecast Data'!$C:$C,AU$6,'Forecast Data'!$B:$B,$D360))</f>
        <v/>
      </c>
      <c r="AV360" s="1"/>
      <c r="AW360" s="11">
        <f>SUMIFS('OP Units'!E:E,'OP Units'!$A:$A,$D360)</f>
        <v>0</v>
      </c>
      <c r="AX360" s="11">
        <f>SUMIFS('OP Units'!F:F,'OP Units'!$A:$A,$D360)</f>
        <v>0</v>
      </c>
      <c r="AY360" s="11">
        <f>SUMIFS('OP Units'!G:G,'OP Units'!$A:$A,$D360)</f>
        <v>0</v>
      </c>
      <c r="AZ360" s="11">
        <f>SUMIFS('OP Units'!H:H,'OP Units'!$A:$A,$D360)</f>
        <v>0</v>
      </c>
      <c r="BA360" s="11">
        <f>SUMIFS('OP Units'!I:I,'OP Units'!$A:$A,$D360)</f>
        <v>0</v>
      </c>
      <c r="BB360" s="11">
        <f>SUMIFS('OP Units'!J:J,'OP Units'!$A:$A,$D360)</f>
        <v>0</v>
      </c>
      <c r="BC360" s="11">
        <f>SUMIFS('OP Units'!K:K,'OP Units'!$A:$A,$D360)</f>
        <v>0</v>
      </c>
      <c r="BD360" s="11">
        <f>SUMIFS('OP Units'!L:L,'OP Units'!$A:$A,$D360)</f>
        <v>0</v>
      </c>
      <c r="BE360" s="11">
        <f>SUMIFS('OP Units'!M:M,'OP Units'!$A:$A,$D360)</f>
        <v>0</v>
      </c>
      <c r="BF360" s="11">
        <f>SUMIFS('OP Units'!N:N,'OP Units'!$A:$A,$D360)</f>
        <v>0</v>
      </c>
      <c r="BG360" s="11">
        <f>SUMIFS('OP Units'!O:O,'OP Units'!$A:$A,$D360)</f>
        <v>0</v>
      </c>
      <c r="BH360" s="11">
        <f>SUMIFS('OP Units'!P:P,'OP Units'!$A:$A,$D360)</f>
        <v>0</v>
      </c>
      <c r="BI360" s="1"/>
      <c r="BJ360" s="12" t="str">
        <f>IFERROR((SUMIFS('OP Units'!E:E,'OP Units'!$A:$A,$D360)-SUMIFS('Forecast Data'!$H:$H,'Forecast Data'!$C:$C,BJ$6,'Forecast Data'!$B:$B,$D360))/SUMIFS('Forecast Data'!$H:$H,'Forecast Data'!$C:$C,BJ$6,'Forecast Data'!$B:$B,$D360),"")</f>
        <v/>
      </c>
      <c r="BK360" s="12" t="str">
        <f>IFERROR((SUMIFS('OP Units'!F:F,'OP Units'!$A:$A,$D360)-SUMIFS('Forecast Data'!$H:$H,'Forecast Data'!$C:$C,BK$6,'Forecast Data'!$B:$B,$D360))/SUMIFS('Forecast Data'!$H:$H,'Forecast Data'!$C:$C,BK$6,'Forecast Data'!$B:$B,$D360),"")</f>
        <v/>
      </c>
      <c r="BL360" s="12" t="str">
        <f>IFERROR((SUMIFS('OP Units'!G:G,'OP Units'!$A:$A,$D360)-SUMIFS('Forecast Data'!$H:$H,'Forecast Data'!$C:$C,BL$6,'Forecast Data'!$B:$B,$D360))/SUMIFS('Forecast Data'!$H:$H,'Forecast Data'!$C:$C,BL$6,'Forecast Data'!$B:$B,$D360),"")</f>
        <v/>
      </c>
      <c r="BM360" s="12" t="str">
        <f>IFERROR((SUMIFS('OP Units'!H:H,'OP Units'!$A:$A,$D360)-SUMIFS('Forecast Data'!$H:$H,'Forecast Data'!$C:$C,BM$6,'Forecast Data'!$B:$B,$D360))/SUMIFS('Forecast Data'!$H:$H,'Forecast Data'!$C:$C,BM$6,'Forecast Data'!$B:$B,$D360),"")</f>
        <v/>
      </c>
      <c r="BN360" s="12" t="str">
        <f>IFERROR((SUMIFS('OP Units'!I:I,'OP Units'!$A:$A,$D360)-SUMIFS('Forecast Data'!$H:$H,'Forecast Data'!$C:$C,BN$6,'Forecast Data'!$B:$B,$D360))/SUMIFS('Forecast Data'!$H:$H,'Forecast Data'!$C:$C,BN$6,'Forecast Data'!$B:$B,$D360),"")</f>
        <v/>
      </c>
      <c r="BO360" s="12" t="str">
        <f>IFERROR((SUMIFS('OP Units'!J:J,'OP Units'!$A:$A,$D360)-SUMIFS('Forecast Data'!$H:$H,'Forecast Data'!$C:$C,BO$6,'Forecast Data'!$B:$B,$D360))/SUMIFS('Forecast Data'!$H:$H,'Forecast Data'!$C:$C,BO$6,'Forecast Data'!$B:$B,$D360),"")</f>
        <v/>
      </c>
      <c r="BP360" s="12" t="str">
        <f>IFERROR((SUMIFS('OP Units'!K:K,'OP Units'!$A:$A,$D360)-SUMIFS('Forecast Data'!$H:$H,'Forecast Data'!$C:$C,BP$6,'Forecast Data'!$B:$B,$D360))/SUMIFS('Forecast Data'!$H:$H,'Forecast Data'!$C:$C,BP$6,'Forecast Data'!$B:$B,$D360),"")</f>
        <v/>
      </c>
      <c r="BQ360" s="12" t="str">
        <f>IFERROR((SUMIFS('OP Units'!L:L,'OP Units'!$A:$A,$D360)-SUMIFS('Forecast Data'!$H:$H,'Forecast Data'!$C:$C,BQ$6,'Forecast Data'!$B:$B,$D360))/SUMIFS('Forecast Data'!$H:$H,'Forecast Data'!$C:$C,BQ$6,'Forecast Data'!$B:$B,$D360),"")</f>
        <v/>
      </c>
      <c r="BR360" s="12" t="str">
        <f>IFERROR((SUMIFS('OP Units'!M:M,'OP Units'!$A:$A,$D360)-SUMIFS('Forecast Data'!$H:$H,'Forecast Data'!$C:$C,BR$6,'Forecast Data'!$B:$B,$D360))/SUMIFS('Forecast Data'!$H:$H,'Forecast Data'!$C:$C,BR$6,'Forecast Data'!$B:$B,$D360),"")</f>
        <v/>
      </c>
      <c r="BS360" s="12" t="str">
        <f>IFERROR((SUMIFS('OP Units'!N:N,'OP Units'!$A:$A,$D360)-SUMIFS('Forecast Data'!$H:$H,'Forecast Data'!$C:$C,BS$6,'Forecast Data'!$B:$B,$D360))/SUMIFS('Forecast Data'!$H:$H,'Forecast Data'!$C:$C,BS$6,'Forecast Data'!$B:$B,$D360),"")</f>
        <v/>
      </c>
      <c r="BT360" s="12" t="str">
        <f>IFERROR((SUMIFS('OP Units'!O:O,'OP Units'!$A:$A,$D360)-SUMIFS('Forecast Data'!$H:$H,'Forecast Data'!$C:$C,BT$6,'Forecast Data'!$B:$B,$D360))/SUMIFS('Forecast Data'!$H:$H,'Forecast Data'!$C:$C,BT$6,'Forecast Data'!$B:$B,$D360),"")</f>
        <v/>
      </c>
      <c r="BU360" s="12" t="str">
        <f>IFERROR((SUMIFS('OP Units'!P:P,'OP Units'!$A:$A,$D360)-SUMIFS('Forecast Data'!$H:$H,'Forecast Data'!$C:$C,BU$6,'Forecast Data'!$B:$B,$D360))/SUMIFS('Forecast Data'!$H:$H,'Forecast Data'!$C:$C,BU$6,'Forecast Data'!$B:$B,$D360),"")</f>
        <v/>
      </c>
      <c r="BV360" s="12"/>
      <c r="BW360" s="11">
        <f>(SUMIFS('Forecast Data'!H:H,'Forecast Data'!B:B,D360,'Forecast Data'!C:C,BK$6)+SUMIFS('Forecast Data'!H:H,'Forecast Data'!B:B,D360,'Forecast Data'!C:C,BL$6)+SUMIFS('Forecast Data'!H:H,'Forecast Data'!B:B,D360,'Forecast Data'!C:C,BM$6)+SUMIFS('Forecast Data'!H:H,'Forecast Data'!B:B,D360,'Forecast Data'!C:C,BN$6)+SUMIFS('Forecast Data'!H:H,'Forecast Data'!B:B,D360,'Forecast Data'!C:C,BO$6)+SUMIFS('Forecast Data'!H:H,'Forecast Data'!B:B,D360,'Forecast Data'!C:C,BP$6)+SUMIFS('Forecast Data'!H:H,'Forecast Data'!B:B,D360,'Forecast Data'!C:C,BQ$6)+SUMIFS('Forecast Data'!H:H,'Forecast Data'!B:B,D360,'Forecast Data'!C:C,BJ$6))/8</f>
        <v>0</v>
      </c>
      <c r="BX360" s="12" t="str">
        <f>IFERROR((SUM(W360:AD360)-(SUMIFS('Forecast Data'!H:H,'Forecast Data'!B:B,B360,'Forecast Data'!C:C,BJ$6)+SUMIFS('Forecast Data'!H:H,'Forecast Data'!B:B,B360,'Forecast Data'!C:C,BK$6)+SUMIFS('Forecast Data'!H:H,'Forecast Data'!B:B,B360,'Forecast Data'!C:C,BL$6)+SUMIFS('Forecast Data'!H:H,'Forecast Data'!B:B,B360,'Forecast Data'!C:C,BM$6)+SUMIFS('Forecast Data'!H:H,'Forecast Data'!B:B,B360,'Forecast Data'!C:C,BN$6)+SUMIFS('Forecast Data'!H:H,'Forecast Data'!B:B,B360,'Forecast Data'!C:C,BO$6)+SUMIFS('Forecast Data'!H:H,'Forecast Data'!B:B,B360,'Forecast Data'!C:C,BP$6)+SUMIFS('Forecast Data'!H:H,'Forecast Data'!B:B,B360,'Forecast Data'!C:C,BQ$6)))/(SUMIFS('Forecast Data'!H:H,'Forecast Data'!B:B,B360,'Forecast Data'!C:C,BJ$6)+SUMIFS('Forecast Data'!H:H,'Forecast Data'!B:B,B360,'Forecast Data'!C:C,BK$6)+SUMIFS('Forecast Data'!H:H,'Forecast Data'!B:B,B360,'Forecast Data'!C:C,BL$6)+SUMIFS('Forecast Data'!H:H,'Forecast Data'!B:B,B360,'Forecast Data'!C:C,BM$6)+SUMIFS('Forecast Data'!H:H,'Forecast Data'!B:B,B360,'Forecast Data'!C:C,BN$6)+SUMIFS('Forecast Data'!H:H,'Forecast Data'!B:B,B360,'Forecast Data'!C:C,BO$6)+SUMIFS('Forecast Data'!H:H,'Forecast Data'!B:B,B360,'Forecast Data'!C:C,BP$6)+SUMIFS('Forecast Data'!H:H,'Forecast Data'!B:B,B360,'Forecast Data'!C:C,BQ$6)),"")</f>
        <v/>
      </c>
      <c r="BY360" s="12">
        <f t="shared" si="68"/>
        <v>0</v>
      </c>
      <c r="BZ360" s="16">
        <f t="shared" si="69"/>
        <v>0</v>
      </c>
      <c r="CA360" s="13">
        <f t="shared" si="70"/>
        <v>0</v>
      </c>
      <c r="CB360" s="12">
        <f t="shared" si="71"/>
        <v>0</v>
      </c>
      <c r="CC360" s="12"/>
      <c r="CD360" s="11">
        <f>(SUMIFS('Forecast Data'!H:H,'Forecast Data'!B:B,D360,'Forecast Data'!C:C,BK$6)+SUMIFS('Forecast Data'!H:H,'Forecast Data'!B:B,D360,'Forecast Data'!C:C,BL$6)+SUMIFS('Forecast Data'!H:H,'Forecast Data'!B:B,D360,'Forecast Data'!C:C,BM$6)+SUMIFS('Forecast Data'!H:H,'Forecast Data'!B:B,D360,'Forecast Data'!C:C,BJ$6))/4</f>
        <v>0</v>
      </c>
      <c r="CE360" s="12" t="str">
        <f>IFERROR((SUM(W360:Z360)-(SUMIFS('Forecast Data'!H:H,'Forecast Data'!B:B,D360,'Forecast Data'!C:C,BJ$6)+SUMIFS('Forecast Data'!H:H,'Forecast Data'!B:B,D360,'Forecast Data'!C:C,BK$6)+SUMIFS('Forecast Data'!H:H,'Forecast Data'!B:B,D360,'Forecast Data'!C:C,BL$6)+SUMIFS('Forecast Data'!H:H,'Forecast Data'!B:B,D360,'Forecast Data'!C:C,BM$6)))/(SUMIFS('Forecast Data'!H:H,'Forecast Data'!B:B,D360,'Forecast Data'!C:C,BJ$6)+SUMIFS('Forecast Data'!H:H,'Forecast Data'!B:B,D360,'Forecast Data'!C:C,BK$6)+SUMIFS('Forecast Data'!H:H,'Forecast Data'!B:B,D360,'Forecast Data'!C:C,BL$6)+SUMIFS('Forecast Data'!H:H,'Forecast Data'!B:B,D360,'Forecast Data'!C:C,BM$6)),"")</f>
        <v/>
      </c>
      <c r="CF360" s="12">
        <f t="shared" si="72"/>
        <v>0</v>
      </c>
      <c r="CG360" s="12">
        <f t="shared" si="73"/>
        <v>0</v>
      </c>
      <c r="CH360" s="13">
        <f t="shared" si="74"/>
        <v>0</v>
      </c>
      <c r="CI360" s="13"/>
    </row>
    <row r="361" spans="1:87" ht="13.2">
      <c r="A361" s="1"/>
      <c r="B361" t="str">
        <f t="shared" si="75"/>
        <v>Mommy's Bliss</v>
      </c>
      <c r="D361" t="s">
        <v>393</v>
      </c>
      <c r="E361" s="11">
        <f>SUMIFS('Fin Data'!F:F,'Fin Data'!A:A,D361)</f>
        <v>0</v>
      </c>
      <c r="F361" s="11">
        <f>SUMIFS('Fin Data with 6 week hist'!I:I,'Fin Data with 6 week hist'!$A:$A,$D361)</f>
        <v>0</v>
      </c>
      <c r="G361" s="11">
        <f>SUMIFS('Fin Data with 6 week hist'!J:J,'Fin Data with 6 week hist'!$A:$A,$D361)</f>
        <v>0</v>
      </c>
      <c r="H361" s="11">
        <f>SUMIFS('Fin Data with 6 week hist'!K:K,'Fin Data with 6 week hist'!$A:$A,$D361)+SUMIFS('Unit Cancellations'!D:D,'Unit Cancellations'!$B:$B,$D361)</f>
        <v>0</v>
      </c>
      <c r="I361" s="11">
        <f>SUMIFS('Fin Data with 6 week hist'!L:L,'Fin Data with 6 week hist'!$A:$A,$D361)+SUMIFS('Unit Cancellations'!E:E,'Unit Cancellations'!$B:$B,$D361)</f>
        <v>0</v>
      </c>
      <c r="J361" s="11">
        <f>SUMIFS('Fin Data with 6 week hist'!M:M,'Fin Data with 6 week hist'!$A:$A,$D361)+SUMIFS('Unit Cancellations'!F:F,'Unit Cancellations'!$B:$B,$D361)</f>
        <v>0</v>
      </c>
      <c r="K361" s="11">
        <f>SUMIFS('Fin Data with 6 week hist'!N:N,'Fin Data with 6 week hist'!$A:$A,$D361)+SUMIFS('Unit Cancellations'!G:G,'Unit Cancellations'!$B:$B,$D361)</f>
        <v>0</v>
      </c>
      <c r="L361" s="11">
        <f>SUMIFS('Fin Data'!AN:AN,'Fin Data'!A:A,D361)</f>
        <v>0</v>
      </c>
      <c r="M361" s="12">
        <f>IFERROR(SUMIFS('Fin Data'!AO:AO,'Fin Data'!A:A,D361),"")</f>
        <v>0</v>
      </c>
      <c r="N361" s="1"/>
      <c r="O361" s="11">
        <f t="shared" si="63"/>
        <v>0</v>
      </c>
      <c r="P361" s="12" t="str">
        <f t="shared" si="64"/>
        <v/>
      </c>
      <c r="Q361" s="1"/>
      <c r="R361" s="11">
        <f t="shared" si="65"/>
        <v>0</v>
      </c>
      <c r="S361" s="12" t="str">
        <f t="shared" si="66"/>
        <v/>
      </c>
      <c r="T361" s="11">
        <f t="shared" si="67"/>
        <v>0</v>
      </c>
      <c r="U361" s="1" t="e">
        <f t="shared" si="76"/>
        <v>#REF!</v>
      </c>
      <c r="V361" s="1"/>
      <c r="W361" s="11">
        <f>SUMIFS('Forecast Data'!$D:$D,'Forecast Data'!$C:$C,W$6,'Forecast Data'!$B:$B,$D361)</f>
        <v>0</v>
      </c>
      <c r="X361" s="11">
        <f>SUMIFS('Forecast Data'!$D:$D,'Forecast Data'!$C:$C,X$6,'Forecast Data'!$B:$B,$D361)</f>
        <v>0</v>
      </c>
      <c r="Y361" s="11">
        <f>SUMIFS('Forecast Data'!$D:$D,'Forecast Data'!$C:$C,Y$6,'Forecast Data'!$B:$B,$D361)</f>
        <v>0</v>
      </c>
      <c r="Z361" s="11">
        <f>SUMIFS('Forecast Data'!$D:$D,'Forecast Data'!$C:$C,Z$6,'Forecast Data'!$B:$B,$D361)</f>
        <v>0</v>
      </c>
      <c r="AA361" s="11">
        <f>SUMIFS('Forecast Data'!$D:$D,'Forecast Data'!$C:$C,AA$6,'Forecast Data'!$B:$B,$D361)</f>
        <v>0</v>
      </c>
      <c r="AB361" s="11">
        <f>SUMIFS('Forecast Data'!$D:$D,'Forecast Data'!$C:$C,AB$6,'Forecast Data'!$B:$B,$D361)</f>
        <v>0</v>
      </c>
      <c r="AC361" s="11">
        <f>SUMIFS('Forecast Data'!$D:$D,'Forecast Data'!$C:$C,AC$6,'Forecast Data'!$B:$B,$D361)</f>
        <v>0</v>
      </c>
      <c r="AD361" s="11">
        <f>SUMIFS('Forecast Data'!$D:$D,'Forecast Data'!$C:$C,AD$6,'Forecast Data'!$B:$B,$D361)</f>
        <v>0</v>
      </c>
      <c r="AE361" s="11">
        <f>SUMIFS('Forecast Data'!$D:$D,'Forecast Data'!$C:$C,AE$6,'Forecast Data'!$B:$B,$D361)</f>
        <v>0</v>
      </c>
      <c r="AF361" s="11">
        <f>SUMIFS('Forecast Data'!$D:$D,'Forecast Data'!$C:$C,AF$6,'Forecast Data'!$B:$B,$D361)</f>
        <v>0</v>
      </c>
      <c r="AG361" s="11">
        <f>SUMIFS('Forecast Data'!$D:$D,'Forecast Data'!$C:$C,AG$6,'Forecast Data'!$B:$B,$D361)</f>
        <v>0</v>
      </c>
      <c r="AH361" s="11">
        <f>SUMIFS('Forecast Data'!$D:$D,'Forecast Data'!$C:$C,AH$6,'Forecast Data'!$B:$B,$D361)</f>
        <v>0</v>
      </c>
      <c r="AI361" s="1"/>
      <c r="AJ361" s="12" t="str">
        <f>IF(SUMIFS('Forecast Data'!$E:$E,'Forecast Data'!$C:$C,AJ$6,'Forecast Data'!$B:$B,$D361)=0,"",SUMIFS('Forecast Data'!$E:$E,'Forecast Data'!$C:$C,AJ$6,'Forecast Data'!$B:$B,$D361))</f>
        <v/>
      </c>
      <c r="AK361" s="12" t="str">
        <f>IF(SUMIFS('Forecast Data'!$E:$E,'Forecast Data'!$C:$C,AK$6,'Forecast Data'!$B:$B,$D361)=0,"",SUMIFS('Forecast Data'!$E:$E,'Forecast Data'!$C:$C,AK$6,'Forecast Data'!$B:$B,$D361))</f>
        <v/>
      </c>
      <c r="AL361" s="12" t="str">
        <f>IF(SUMIFS('Forecast Data'!$E:$E,'Forecast Data'!$C:$C,AL$6,'Forecast Data'!$B:$B,$D361)=0,"",SUMIFS('Forecast Data'!$E:$E,'Forecast Data'!$C:$C,AL$6,'Forecast Data'!$B:$B,$D361))</f>
        <v/>
      </c>
      <c r="AM361" s="12" t="str">
        <f>IF(SUMIFS('Forecast Data'!$E:$E,'Forecast Data'!$C:$C,AM$6,'Forecast Data'!$B:$B,$D361)=0,"",SUMIFS('Forecast Data'!$E:$E,'Forecast Data'!$C:$C,AM$6,'Forecast Data'!$B:$B,$D361))</f>
        <v/>
      </c>
      <c r="AN361" s="12" t="str">
        <f>IF(SUMIFS('Forecast Data'!$E:$E,'Forecast Data'!$C:$C,AN$6,'Forecast Data'!$B:$B,$D361)=0,"",SUMIFS('Forecast Data'!$E:$E,'Forecast Data'!$C:$C,AN$6,'Forecast Data'!$B:$B,$D361))</f>
        <v/>
      </c>
      <c r="AO361" s="12" t="str">
        <f>IF(SUMIFS('Forecast Data'!$E:$E,'Forecast Data'!$C:$C,AO$6,'Forecast Data'!$B:$B,$D361)=0,"",SUMIFS('Forecast Data'!$E:$E,'Forecast Data'!$C:$C,AO$6,'Forecast Data'!$B:$B,$D361))</f>
        <v/>
      </c>
      <c r="AP361" s="12" t="str">
        <f>IF(SUMIFS('Forecast Data'!$E:$E,'Forecast Data'!$C:$C,AP$6,'Forecast Data'!$B:$B,$D361)=0,"",SUMIFS('Forecast Data'!$E:$E,'Forecast Data'!$C:$C,AP$6,'Forecast Data'!$B:$B,$D361))</f>
        <v/>
      </c>
      <c r="AQ361" s="12" t="str">
        <f>IF(SUMIFS('Forecast Data'!$E:$E,'Forecast Data'!$C:$C,AQ$6,'Forecast Data'!$B:$B,$D361)=0,"",SUMIFS('Forecast Data'!$E:$E,'Forecast Data'!$C:$C,AQ$6,'Forecast Data'!$B:$B,$D361))</f>
        <v/>
      </c>
      <c r="AR361" s="12" t="str">
        <f>IF(SUMIFS('Forecast Data'!$E:$E,'Forecast Data'!$C:$C,AR$6,'Forecast Data'!$B:$B,$D361)=0,"",SUMIFS('Forecast Data'!$E:$E,'Forecast Data'!$C:$C,AR$6,'Forecast Data'!$B:$B,$D361))</f>
        <v/>
      </c>
      <c r="AS361" s="12" t="str">
        <f>IF(SUMIFS('Forecast Data'!$E:$E,'Forecast Data'!$C:$C,AS$6,'Forecast Data'!$B:$B,$D361)=0,"",SUMIFS('Forecast Data'!$E:$E,'Forecast Data'!$C:$C,AS$6,'Forecast Data'!$B:$B,$D361))</f>
        <v/>
      </c>
      <c r="AT361" s="12" t="str">
        <f>IF(SUMIFS('Forecast Data'!$E:$E,'Forecast Data'!$C:$C,AT$6,'Forecast Data'!$B:$B,$D361)=0,"",SUMIFS('Forecast Data'!$E:$E,'Forecast Data'!$C:$C,AT$6,'Forecast Data'!$B:$B,$D361))</f>
        <v/>
      </c>
      <c r="AU361" s="12" t="str">
        <f>IF(SUMIFS('Forecast Data'!$E:$E,'Forecast Data'!$C:$C,AU$6,'Forecast Data'!$B:$B,$D361)=0,"",SUMIFS('Forecast Data'!$E:$E,'Forecast Data'!$C:$C,AU$6,'Forecast Data'!$B:$B,$D361))</f>
        <v/>
      </c>
      <c r="AV361" s="1"/>
      <c r="AW361" s="11">
        <f>SUMIFS('OP Units'!E:E,'OP Units'!$A:$A,$D361)</f>
        <v>0</v>
      </c>
      <c r="AX361" s="11">
        <f>SUMIFS('OP Units'!F:F,'OP Units'!$A:$A,$D361)</f>
        <v>0</v>
      </c>
      <c r="AY361" s="11">
        <f>SUMIFS('OP Units'!G:G,'OP Units'!$A:$A,$D361)</f>
        <v>0</v>
      </c>
      <c r="AZ361" s="11">
        <f>SUMIFS('OP Units'!H:H,'OP Units'!$A:$A,$D361)</f>
        <v>0</v>
      </c>
      <c r="BA361" s="11">
        <f>SUMIFS('OP Units'!I:I,'OP Units'!$A:$A,$D361)</f>
        <v>0</v>
      </c>
      <c r="BB361" s="11">
        <f>SUMIFS('OP Units'!J:J,'OP Units'!$A:$A,$D361)</f>
        <v>0</v>
      </c>
      <c r="BC361" s="11">
        <f>SUMIFS('OP Units'!K:K,'OP Units'!$A:$A,$D361)</f>
        <v>0</v>
      </c>
      <c r="BD361" s="11">
        <f>SUMIFS('OP Units'!L:L,'OP Units'!$A:$A,$D361)</f>
        <v>0</v>
      </c>
      <c r="BE361" s="11">
        <f>SUMIFS('OP Units'!M:M,'OP Units'!$A:$A,$D361)</f>
        <v>0</v>
      </c>
      <c r="BF361" s="11">
        <f>SUMIFS('OP Units'!N:N,'OP Units'!$A:$A,$D361)</f>
        <v>0</v>
      </c>
      <c r="BG361" s="11">
        <f>SUMIFS('OP Units'!O:O,'OP Units'!$A:$A,$D361)</f>
        <v>0</v>
      </c>
      <c r="BH361" s="11">
        <f>SUMIFS('OP Units'!P:P,'OP Units'!$A:$A,$D361)</f>
        <v>0</v>
      </c>
      <c r="BI361" s="1"/>
      <c r="BJ361" s="12" t="str">
        <f>IFERROR((SUMIFS('OP Units'!E:E,'OP Units'!$A:$A,$D361)-SUMIFS('Forecast Data'!$H:$H,'Forecast Data'!$C:$C,BJ$6,'Forecast Data'!$B:$B,$D361))/SUMIFS('Forecast Data'!$H:$H,'Forecast Data'!$C:$C,BJ$6,'Forecast Data'!$B:$B,$D361),"")</f>
        <v/>
      </c>
      <c r="BK361" s="12" t="str">
        <f>IFERROR((SUMIFS('OP Units'!F:F,'OP Units'!$A:$A,$D361)-SUMIFS('Forecast Data'!$H:$H,'Forecast Data'!$C:$C,BK$6,'Forecast Data'!$B:$B,$D361))/SUMIFS('Forecast Data'!$H:$H,'Forecast Data'!$C:$C,BK$6,'Forecast Data'!$B:$B,$D361),"")</f>
        <v/>
      </c>
      <c r="BL361" s="12" t="str">
        <f>IFERROR((SUMIFS('OP Units'!G:G,'OP Units'!$A:$A,$D361)-SUMIFS('Forecast Data'!$H:$H,'Forecast Data'!$C:$C,BL$6,'Forecast Data'!$B:$B,$D361))/SUMIFS('Forecast Data'!$H:$H,'Forecast Data'!$C:$C,BL$6,'Forecast Data'!$B:$B,$D361),"")</f>
        <v/>
      </c>
      <c r="BM361" s="12" t="str">
        <f>IFERROR((SUMIFS('OP Units'!H:H,'OP Units'!$A:$A,$D361)-SUMIFS('Forecast Data'!$H:$H,'Forecast Data'!$C:$C,BM$6,'Forecast Data'!$B:$B,$D361))/SUMIFS('Forecast Data'!$H:$H,'Forecast Data'!$C:$C,BM$6,'Forecast Data'!$B:$B,$D361),"")</f>
        <v/>
      </c>
      <c r="BN361" s="12" t="str">
        <f>IFERROR((SUMIFS('OP Units'!I:I,'OP Units'!$A:$A,$D361)-SUMIFS('Forecast Data'!$H:$H,'Forecast Data'!$C:$C,BN$6,'Forecast Data'!$B:$B,$D361))/SUMIFS('Forecast Data'!$H:$H,'Forecast Data'!$C:$C,BN$6,'Forecast Data'!$B:$B,$D361),"")</f>
        <v/>
      </c>
      <c r="BO361" s="12" t="str">
        <f>IFERROR((SUMIFS('OP Units'!J:J,'OP Units'!$A:$A,$D361)-SUMIFS('Forecast Data'!$H:$H,'Forecast Data'!$C:$C,BO$6,'Forecast Data'!$B:$B,$D361))/SUMIFS('Forecast Data'!$H:$H,'Forecast Data'!$C:$C,BO$6,'Forecast Data'!$B:$B,$D361),"")</f>
        <v/>
      </c>
      <c r="BP361" s="12" t="str">
        <f>IFERROR((SUMIFS('OP Units'!K:K,'OP Units'!$A:$A,$D361)-SUMIFS('Forecast Data'!$H:$H,'Forecast Data'!$C:$C,BP$6,'Forecast Data'!$B:$B,$D361))/SUMIFS('Forecast Data'!$H:$H,'Forecast Data'!$C:$C,BP$6,'Forecast Data'!$B:$B,$D361),"")</f>
        <v/>
      </c>
      <c r="BQ361" s="12" t="str">
        <f>IFERROR((SUMIFS('OP Units'!L:L,'OP Units'!$A:$A,$D361)-SUMIFS('Forecast Data'!$H:$H,'Forecast Data'!$C:$C,BQ$6,'Forecast Data'!$B:$B,$D361))/SUMIFS('Forecast Data'!$H:$H,'Forecast Data'!$C:$C,BQ$6,'Forecast Data'!$B:$B,$D361),"")</f>
        <v/>
      </c>
      <c r="BR361" s="12" t="str">
        <f>IFERROR((SUMIFS('OP Units'!M:M,'OP Units'!$A:$A,$D361)-SUMIFS('Forecast Data'!$H:$H,'Forecast Data'!$C:$C,BR$6,'Forecast Data'!$B:$B,$D361))/SUMIFS('Forecast Data'!$H:$H,'Forecast Data'!$C:$C,BR$6,'Forecast Data'!$B:$B,$D361),"")</f>
        <v/>
      </c>
      <c r="BS361" s="12" t="str">
        <f>IFERROR((SUMIFS('OP Units'!N:N,'OP Units'!$A:$A,$D361)-SUMIFS('Forecast Data'!$H:$H,'Forecast Data'!$C:$C,BS$6,'Forecast Data'!$B:$B,$D361))/SUMIFS('Forecast Data'!$H:$H,'Forecast Data'!$C:$C,BS$6,'Forecast Data'!$B:$B,$D361),"")</f>
        <v/>
      </c>
      <c r="BT361" s="12" t="str">
        <f>IFERROR((SUMIFS('OP Units'!O:O,'OP Units'!$A:$A,$D361)-SUMIFS('Forecast Data'!$H:$H,'Forecast Data'!$C:$C,BT$6,'Forecast Data'!$B:$B,$D361))/SUMIFS('Forecast Data'!$H:$H,'Forecast Data'!$C:$C,BT$6,'Forecast Data'!$B:$B,$D361),"")</f>
        <v/>
      </c>
      <c r="BU361" s="12" t="str">
        <f>IFERROR((SUMIFS('OP Units'!P:P,'OP Units'!$A:$A,$D361)-SUMIFS('Forecast Data'!$H:$H,'Forecast Data'!$C:$C,BU$6,'Forecast Data'!$B:$B,$D361))/SUMIFS('Forecast Data'!$H:$H,'Forecast Data'!$C:$C,BU$6,'Forecast Data'!$B:$B,$D361),"")</f>
        <v/>
      </c>
      <c r="BV361" s="12"/>
      <c r="BW361" s="11">
        <f>(SUMIFS('Forecast Data'!H:H,'Forecast Data'!B:B,D361,'Forecast Data'!C:C,BK$6)+SUMIFS('Forecast Data'!H:H,'Forecast Data'!B:B,D361,'Forecast Data'!C:C,BL$6)+SUMIFS('Forecast Data'!H:H,'Forecast Data'!B:B,D361,'Forecast Data'!C:C,BM$6)+SUMIFS('Forecast Data'!H:H,'Forecast Data'!B:B,D361,'Forecast Data'!C:C,BN$6)+SUMIFS('Forecast Data'!H:H,'Forecast Data'!B:B,D361,'Forecast Data'!C:C,BO$6)+SUMIFS('Forecast Data'!H:H,'Forecast Data'!B:B,D361,'Forecast Data'!C:C,BP$6)+SUMIFS('Forecast Data'!H:H,'Forecast Data'!B:B,D361,'Forecast Data'!C:C,BQ$6)+SUMIFS('Forecast Data'!H:H,'Forecast Data'!B:B,D361,'Forecast Data'!C:C,BJ$6))/8</f>
        <v>0</v>
      </c>
      <c r="BX361" s="12" t="str">
        <f>IFERROR((SUM(W361:AD361)-(SUMIFS('Forecast Data'!H:H,'Forecast Data'!B:B,B361,'Forecast Data'!C:C,BJ$6)+SUMIFS('Forecast Data'!H:H,'Forecast Data'!B:B,B361,'Forecast Data'!C:C,BK$6)+SUMIFS('Forecast Data'!H:H,'Forecast Data'!B:B,B361,'Forecast Data'!C:C,BL$6)+SUMIFS('Forecast Data'!H:H,'Forecast Data'!B:B,B361,'Forecast Data'!C:C,BM$6)+SUMIFS('Forecast Data'!H:H,'Forecast Data'!B:B,B361,'Forecast Data'!C:C,BN$6)+SUMIFS('Forecast Data'!H:H,'Forecast Data'!B:B,B361,'Forecast Data'!C:C,BO$6)+SUMIFS('Forecast Data'!H:H,'Forecast Data'!B:B,B361,'Forecast Data'!C:C,BP$6)+SUMIFS('Forecast Data'!H:H,'Forecast Data'!B:B,B361,'Forecast Data'!C:C,BQ$6)))/(SUMIFS('Forecast Data'!H:H,'Forecast Data'!B:B,B361,'Forecast Data'!C:C,BJ$6)+SUMIFS('Forecast Data'!H:H,'Forecast Data'!B:B,B361,'Forecast Data'!C:C,BK$6)+SUMIFS('Forecast Data'!H:H,'Forecast Data'!B:B,B361,'Forecast Data'!C:C,BL$6)+SUMIFS('Forecast Data'!H:H,'Forecast Data'!B:B,B361,'Forecast Data'!C:C,BM$6)+SUMIFS('Forecast Data'!H:H,'Forecast Data'!B:B,B361,'Forecast Data'!C:C,BN$6)+SUMIFS('Forecast Data'!H:H,'Forecast Data'!B:B,B361,'Forecast Data'!C:C,BO$6)+SUMIFS('Forecast Data'!H:H,'Forecast Data'!B:B,B361,'Forecast Data'!C:C,BP$6)+SUMIFS('Forecast Data'!H:H,'Forecast Data'!B:B,B361,'Forecast Data'!C:C,BQ$6)),"")</f>
        <v/>
      </c>
      <c r="BY361" s="12">
        <f t="shared" si="68"/>
        <v>0</v>
      </c>
      <c r="BZ361" s="16">
        <f t="shared" si="69"/>
        <v>0</v>
      </c>
      <c r="CA361" s="13">
        <f t="shared" si="70"/>
        <v>0</v>
      </c>
      <c r="CB361" s="12">
        <f t="shared" si="71"/>
        <v>0</v>
      </c>
      <c r="CC361" s="12"/>
      <c r="CD361" s="11">
        <f>(SUMIFS('Forecast Data'!H:H,'Forecast Data'!B:B,D361,'Forecast Data'!C:C,BK$6)+SUMIFS('Forecast Data'!H:H,'Forecast Data'!B:B,D361,'Forecast Data'!C:C,BL$6)+SUMIFS('Forecast Data'!H:H,'Forecast Data'!B:B,D361,'Forecast Data'!C:C,BM$6)+SUMIFS('Forecast Data'!H:H,'Forecast Data'!B:B,D361,'Forecast Data'!C:C,BJ$6))/4</f>
        <v>0</v>
      </c>
      <c r="CE361" s="12" t="str">
        <f>IFERROR((SUM(W361:Z361)-(SUMIFS('Forecast Data'!H:H,'Forecast Data'!B:B,D361,'Forecast Data'!C:C,BJ$6)+SUMIFS('Forecast Data'!H:H,'Forecast Data'!B:B,D361,'Forecast Data'!C:C,BK$6)+SUMIFS('Forecast Data'!H:H,'Forecast Data'!B:B,D361,'Forecast Data'!C:C,BL$6)+SUMIFS('Forecast Data'!H:H,'Forecast Data'!B:B,D361,'Forecast Data'!C:C,BM$6)))/(SUMIFS('Forecast Data'!H:H,'Forecast Data'!B:B,D361,'Forecast Data'!C:C,BJ$6)+SUMIFS('Forecast Data'!H:H,'Forecast Data'!B:B,D361,'Forecast Data'!C:C,BK$6)+SUMIFS('Forecast Data'!H:H,'Forecast Data'!B:B,D361,'Forecast Data'!C:C,BL$6)+SUMIFS('Forecast Data'!H:H,'Forecast Data'!B:B,D361,'Forecast Data'!C:C,BM$6)),"")</f>
        <v/>
      </c>
      <c r="CF361" s="12">
        <f t="shared" si="72"/>
        <v>0</v>
      </c>
      <c r="CG361" s="12">
        <f t="shared" si="73"/>
        <v>0</v>
      </c>
      <c r="CH361" s="13">
        <f t="shared" si="74"/>
        <v>0</v>
      </c>
      <c r="CI361" s="13"/>
    </row>
    <row r="362" spans="1:87" ht="13.2">
      <c r="A362" s="1"/>
      <c r="B362" t="str">
        <f t="shared" si="75"/>
        <v>Natreve</v>
      </c>
      <c r="D362" t="s">
        <v>394</v>
      </c>
      <c r="E362" s="11">
        <f>SUMIFS('Fin Data'!F:F,'Fin Data'!A:A,D362)</f>
        <v>0</v>
      </c>
      <c r="F362" s="11">
        <f>SUMIFS('Fin Data with 6 week hist'!I:I,'Fin Data with 6 week hist'!$A:$A,$D362)</f>
        <v>0</v>
      </c>
      <c r="G362" s="11">
        <f>SUMIFS('Fin Data with 6 week hist'!J:J,'Fin Data with 6 week hist'!$A:$A,$D362)</f>
        <v>0</v>
      </c>
      <c r="H362" s="11">
        <f>SUMIFS('Fin Data with 6 week hist'!K:K,'Fin Data with 6 week hist'!$A:$A,$D362)+SUMIFS('Unit Cancellations'!D:D,'Unit Cancellations'!$B:$B,$D362)</f>
        <v>0</v>
      </c>
      <c r="I362" s="11">
        <f>SUMIFS('Fin Data with 6 week hist'!L:L,'Fin Data with 6 week hist'!$A:$A,$D362)+SUMIFS('Unit Cancellations'!E:E,'Unit Cancellations'!$B:$B,$D362)</f>
        <v>0</v>
      </c>
      <c r="J362" s="11">
        <f>SUMIFS('Fin Data with 6 week hist'!M:M,'Fin Data with 6 week hist'!$A:$A,$D362)+SUMIFS('Unit Cancellations'!F:F,'Unit Cancellations'!$B:$B,$D362)</f>
        <v>0</v>
      </c>
      <c r="K362" s="11">
        <f>SUMIFS('Fin Data with 6 week hist'!N:N,'Fin Data with 6 week hist'!$A:$A,$D362)+SUMIFS('Unit Cancellations'!G:G,'Unit Cancellations'!$B:$B,$D362)</f>
        <v>0</v>
      </c>
      <c r="L362" s="11">
        <f>SUMIFS('Fin Data'!AN:AN,'Fin Data'!A:A,D362)</f>
        <v>0</v>
      </c>
      <c r="M362" s="12">
        <f>IFERROR(SUMIFS('Fin Data'!AO:AO,'Fin Data'!A:A,D362),"")</f>
        <v>0</v>
      </c>
      <c r="N362" s="1"/>
      <c r="O362" s="11">
        <f t="shared" si="63"/>
        <v>0</v>
      </c>
      <c r="P362" s="12" t="str">
        <f t="shared" si="64"/>
        <v/>
      </c>
      <c r="Q362" s="1"/>
      <c r="R362" s="11">
        <f t="shared" si="65"/>
        <v>0</v>
      </c>
      <c r="S362" s="12" t="str">
        <f t="shared" si="66"/>
        <v/>
      </c>
      <c r="T362" s="11">
        <f t="shared" si="67"/>
        <v>0</v>
      </c>
      <c r="U362" s="1" t="e">
        <f t="shared" si="76"/>
        <v>#REF!</v>
      </c>
      <c r="V362" s="1"/>
      <c r="W362" s="11">
        <f>SUMIFS('Forecast Data'!$D:$D,'Forecast Data'!$C:$C,W$6,'Forecast Data'!$B:$B,$D362)</f>
        <v>0</v>
      </c>
      <c r="X362" s="11">
        <f>SUMIFS('Forecast Data'!$D:$D,'Forecast Data'!$C:$C,X$6,'Forecast Data'!$B:$B,$D362)</f>
        <v>0</v>
      </c>
      <c r="Y362" s="11">
        <f>SUMIFS('Forecast Data'!$D:$D,'Forecast Data'!$C:$C,Y$6,'Forecast Data'!$B:$B,$D362)</f>
        <v>0</v>
      </c>
      <c r="Z362" s="11">
        <f>SUMIFS('Forecast Data'!$D:$D,'Forecast Data'!$C:$C,Z$6,'Forecast Data'!$B:$B,$D362)</f>
        <v>0</v>
      </c>
      <c r="AA362" s="11">
        <f>SUMIFS('Forecast Data'!$D:$D,'Forecast Data'!$C:$C,AA$6,'Forecast Data'!$B:$B,$D362)</f>
        <v>0</v>
      </c>
      <c r="AB362" s="11">
        <f>SUMIFS('Forecast Data'!$D:$D,'Forecast Data'!$C:$C,AB$6,'Forecast Data'!$B:$B,$D362)</f>
        <v>0</v>
      </c>
      <c r="AC362" s="11">
        <f>SUMIFS('Forecast Data'!$D:$D,'Forecast Data'!$C:$C,AC$6,'Forecast Data'!$B:$B,$D362)</f>
        <v>0</v>
      </c>
      <c r="AD362" s="11">
        <f>SUMIFS('Forecast Data'!$D:$D,'Forecast Data'!$C:$C,AD$6,'Forecast Data'!$B:$B,$D362)</f>
        <v>0</v>
      </c>
      <c r="AE362" s="11">
        <f>SUMIFS('Forecast Data'!$D:$D,'Forecast Data'!$C:$C,AE$6,'Forecast Data'!$B:$B,$D362)</f>
        <v>0</v>
      </c>
      <c r="AF362" s="11">
        <f>SUMIFS('Forecast Data'!$D:$D,'Forecast Data'!$C:$C,AF$6,'Forecast Data'!$B:$B,$D362)</f>
        <v>0</v>
      </c>
      <c r="AG362" s="11">
        <f>SUMIFS('Forecast Data'!$D:$D,'Forecast Data'!$C:$C,AG$6,'Forecast Data'!$B:$B,$D362)</f>
        <v>0</v>
      </c>
      <c r="AH362" s="11">
        <f>SUMIFS('Forecast Data'!$D:$D,'Forecast Data'!$C:$C,AH$6,'Forecast Data'!$B:$B,$D362)</f>
        <v>0</v>
      </c>
      <c r="AI362" s="1"/>
      <c r="AJ362" s="12" t="str">
        <f>IF(SUMIFS('Forecast Data'!$E:$E,'Forecast Data'!$C:$C,AJ$6,'Forecast Data'!$B:$B,$D362)=0,"",SUMIFS('Forecast Data'!$E:$E,'Forecast Data'!$C:$C,AJ$6,'Forecast Data'!$B:$B,$D362))</f>
        <v/>
      </c>
      <c r="AK362" s="12" t="str">
        <f>IF(SUMIFS('Forecast Data'!$E:$E,'Forecast Data'!$C:$C,AK$6,'Forecast Data'!$B:$B,$D362)=0,"",SUMIFS('Forecast Data'!$E:$E,'Forecast Data'!$C:$C,AK$6,'Forecast Data'!$B:$B,$D362))</f>
        <v/>
      </c>
      <c r="AL362" s="12" t="str">
        <f>IF(SUMIFS('Forecast Data'!$E:$E,'Forecast Data'!$C:$C,AL$6,'Forecast Data'!$B:$B,$D362)=0,"",SUMIFS('Forecast Data'!$E:$E,'Forecast Data'!$C:$C,AL$6,'Forecast Data'!$B:$B,$D362))</f>
        <v/>
      </c>
      <c r="AM362" s="12" t="str">
        <f>IF(SUMIFS('Forecast Data'!$E:$E,'Forecast Data'!$C:$C,AM$6,'Forecast Data'!$B:$B,$D362)=0,"",SUMIFS('Forecast Data'!$E:$E,'Forecast Data'!$C:$C,AM$6,'Forecast Data'!$B:$B,$D362))</f>
        <v/>
      </c>
      <c r="AN362" s="12" t="str">
        <f>IF(SUMIFS('Forecast Data'!$E:$E,'Forecast Data'!$C:$C,AN$6,'Forecast Data'!$B:$B,$D362)=0,"",SUMIFS('Forecast Data'!$E:$E,'Forecast Data'!$C:$C,AN$6,'Forecast Data'!$B:$B,$D362))</f>
        <v/>
      </c>
      <c r="AO362" s="12" t="str">
        <f>IF(SUMIFS('Forecast Data'!$E:$E,'Forecast Data'!$C:$C,AO$6,'Forecast Data'!$B:$B,$D362)=0,"",SUMIFS('Forecast Data'!$E:$E,'Forecast Data'!$C:$C,AO$6,'Forecast Data'!$B:$B,$D362))</f>
        <v/>
      </c>
      <c r="AP362" s="12" t="str">
        <f>IF(SUMIFS('Forecast Data'!$E:$E,'Forecast Data'!$C:$C,AP$6,'Forecast Data'!$B:$B,$D362)=0,"",SUMIFS('Forecast Data'!$E:$E,'Forecast Data'!$C:$C,AP$6,'Forecast Data'!$B:$B,$D362))</f>
        <v/>
      </c>
      <c r="AQ362" s="12" t="str">
        <f>IF(SUMIFS('Forecast Data'!$E:$E,'Forecast Data'!$C:$C,AQ$6,'Forecast Data'!$B:$B,$D362)=0,"",SUMIFS('Forecast Data'!$E:$E,'Forecast Data'!$C:$C,AQ$6,'Forecast Data'!$B:$B,$D362))</f>
        <v/>
      </c>
      <c r="AR362" s="12" t="str">
        <f>IF(SUMIFS('Forecast Data'!$E:$E,'Forecast Data'!$C:$C,AR$6,'Forecast Data'!$B:$B,$D362)=0,"",SUMIFS('Forecast Data'!$E:$E,'Forecast Data'!$C:$C,AR$6,'Forecast Data'!$B:$B,$D362))</f>
        <v/>
      </c>
      <c r="AS362" s="12" t="str">
        <f>IF(SUMIFS('Forecast Data'!$E:$E,'Forecast Data'!$C:$C,AS$6,'Forecast Data'!$B:$B,$D362)=0,"",SUMIFS('Forecast Data'!$E:$E,'Forecast Data'!$C:$C,AS$6,'Forecast Data'!$B:$B,$D362))</f>
        <v/>
      </c>
      <c r="AT362" s="12" t="str">
        <f>IF(SUMIFS('Forecast Data'!$E:$E,'Forecast Data'!$C:$C,AT$6,'Forecast Data'!$B:$B,$D362)=0,"",SUMIFS('Forecast Data'!$E:$E,'Forecast Data'!$C:$C,AT$6,'Forecast Data'!$B:$B,$D362))</f>
        <v/>
      </c>
      <c r="AU362" s="12" t="str">
        <f>IF(SUMIFS('Forecast Data'!$E:$E,'Forecast Data'!$C:$C,AU$6,'Forecast Data'!$B:$B,$D362)=0,"",SUMIFS('Forecast Data'!$E:$E,'Forecast Data'!$C:$C,AU$6,'Forecast Data'!$B:$B,$D362))</f>
        <v/>
      </c>
      <c r="AV362" s="1"/>
      <c r="AW362" s="11">
        <f>SUMIFS('OP Units'!E:E,'OP Units'!$A:$A,$D362)</f>
        <v>0</v>
      </c>
      <c r="AX362" s="11">
        <f>SUMIFS('OP Units'!F:F,'OP Units'!$A:$A,$D362)</f>
        <v>0</v>
      </c>
      <c r="AY362" s="11">
        <f>SUMIFS('OP Units'!G:G,'OP Units'!$A:$A,$D362)</f>
        <v>0</v>
      </c>
      <c r="AZ362" s="11">
        <f>SUMIFS('OP Units'!H:H,'OP Units'!$A:$A,$D362)</f>
        <v>0</v>
      </c>
      <c r="BA362" s="11">
        <f>SUMIFS('OP Units'!I:I,'OP Units'!$A:$A,$D362)</f>
        <v>0</v>
      </c>
      <c r="BB362" s="11">
        <f>SUMIFS('OP Units'!J:J,'OP Units'!$A:$A,$D362)</f>
        <v>0</v>
      </c>
      <c r="BC362" s="11">
        <f>SUMIFS('OP Units'!K:K,'OP Units'!$A:$A,$D362)</f>
        <v>0</v>
      </c>
      <c r="BD362" s="11">
        <f>SUMIFS('OP Units'!L:L,'OP Units'!$A:$A,$D362)</f>
        <v>0</v>
      </c>
      <c r="BE362" s="11">
        <f>SUMIFS('OP Units'!M:M,'OP Units'!$A:$A,$D362)</f>
        <v>0</v>
      </c>
      <c r="BF362" s="11">
        <f>SUMIFS('OP Units'!N:N,'OP Units'!$A:$A,$D362)</f>
        <v>0</v>
      </c>
      <c r="BG362" s="11">
        <f>SUMIFS('OP Units'!O:O,'OP Units'!$A:$A,$D362)</f>
        <v>0</v>
      </c>
      <c r="BH362" s="11">
        <f>SUMIFS('OP Units'!P:P,'OP Units'!$A:$A,$D362)</f>
        <v>0</v>
      </c>
      <c r="BI362" s="1"/>
      <c r="BJ362" s="12" t="str">
        <f>IFERROR((SUMIFS('OP Units'!E:E,'OP Units'!$A:$A,$D362)-SUMIFS('Forecast Data'!$H:$H,'Forecast Data'!$C:$C,BJ$6,'Forecast Data'!$B:$B,$D362))/SUMIFS('Forecast Data'!$H:$H,'Forecast Data'!$C:$C,BJ$6,'Forecast Data'!$B:$B,$D362),"")</f>
        <v/>
      </c>
      <c r="BK362" s="12" t="str">
        <f>IFERROR((SUMIFS('OP Units'!F:F,'OP Units'!$A:$A,$D362)-SUMIFS('Forecast Data'!$H:$H,'Forecast Data'!$C:$C,BK$6,'Forecast Data'!$B:$B,$D362))/SUMIFS('Forecast Data'!$H:$H,'Forecast Data'!$C:$C,BK$6,'Forecast Data'!$B:$B,$D362),"")</f>
        <v/>
      </c>
      <c r="BL362" s="12" t="str">
        <f>IFERROR((SUMIFS('OP Units'!G:G,'OP Units'!$A:$A,$D362)-SUMIFS('Forecast Data'!$H:$H,'Forecast Data'!$C:$C,BL$6,'Forecast Data'!$B:$B,$D362))/SUMIFS('Forecast Data'!$H:$H,'Forecast Data'!$C:$C,BL$6,'Forecast Data'!$B:$B,$D362),"")</f>
        <v/>
      </c>
      <c r="BM362" s="12" t="str">
        <f>IFERROR((SUMIFS('OP Units'!H:H,'OP Units'!$A:$A,$D362)-SUMIFS('Forecast Data'!$H:$H,'Forecast Data'!$C:$C,BM$6,'Forecast Data'!$B:$B,$D362))/SUMIFS('Forecast Data'!$H:$H,'Forecast Data'!$C:$C,BM$6,'Forecast Data'!$B:$B,$D362),"")</f>
        <v/>
      </c>
      <c r="BN362" s="12" t="str">
        <f>IFERROR((SUMIFS('OP Units'!I:I,'OP Units'!$A:$A,$D362)-SUMIFS('Forecast Data'!$H:$H,'Forecast Data'!$C:$C,BN$6,'Forecast Data'!$B:$B,$D362))/SUMIFS('Forecast Data'!$H:$H,'Forecast Data'!$C:$C,BN$6,'Forecast Data'!$B:$B,$D362),"")</f>
        <v/>
      </c>
      <c r="BO362" s="12" t="str">
        <f>IFERROR((SUMIFS('OP Units'!J:J,'OP Units'!$A:$A,$D362)-SUMIFS('Forecast Data'!$H:$H,'Forecast Data'!$C:$C,BO$6,'Forecast Data'!$B:$B,$D362))/SUMIFS('Forecast Data'!$H:$H,'Forecast Data'!$C:$C,BO$6,'Forecast Data'!$B:$B,$D362),"")</f>
        <v/>
      </c>
      <c r="BP362" s="12" t="str">
        <f>IFERROR((SUMIFS('OP Units'!K:K,'OP Units'!$A:$A,$D362)-SUMIFS('Forecast Data'!$H:$H,'Forecast Data'!$C:$C,BP$6,'Forecast Data'!$B:$B,$D362))/SUMIFS('Forecast Data'!$H:$H,'Forecast Data'!$C:$C,BP$6,'Forecast Data'!$B:$B,$D362),"")</f>
        <v/>
      </c>
      <c r="BQ362" s="12" t="str">
        <f>IFERROR((SUMIFS('OP Units'!L:L,'OP Units'!$A:$A,$D362)-SUMIFS('Forecast Data'!$H:$H,'Forecast Data'!$C:$C,BQ$6,'Forecast Data'!$B:$B,$D362))/SUMIFS('Forecast Data'!$H:$H,'Forecast Data'!$C:$C,BQ$6,'Forecast Data'!$B:$B,$D362),"")</f>
        <v/>
      </c>
      <c r="BR362" s="12" t="str">
        <f>IFERROR((SUMIFS('OP Units'!M:M,'OP Units'!$A:$A,$D362)-SUMIFS('Forecast Data'!$H:$H,'Forecast Data'!$C:$C,BR$6,'Forecast Data'!$B:$B,$D362))/SUMIFS('Forecast Data'!$H:$H,'Forecast Data'!$C:$C,BR$6,'Forecast Data'!$B:$B,$D362),"")</f>
        <v/>
      </c>
      <c r="BS362" s="12" t="str">
        <f>IFERROR((SUMIFS('OP Units'!N:N,'OP Units'!$A:$A,$D362)-SUMIFS('Forecast Data'!$H:$H,'Forecast Data'!$C:$C,BS$6,'Forecast Data'!$B:$B,$D362))/SUMIFS('Forecast Data'!$H:$H,'Forecast Data'!$C:$C,BS$6,'Forecast Data'!$B:$B,$D362),"")</f>
        <v/>
      </c>
      <c r="BT362" s="12" t="str">
        <f>IFERROR((SUMIFS('OP Units'!O:O,'OP Units'!$A:$A,$D362)-SUMIFS('Forecast Data'!$H:$H,'Forecast Data'!$C:$C,BT$6,'Forecast Data'!$B:$B,$D362))/SUMIFS('Forecast Data'!$H:$H,'Forecast Data'!$C:$C,BT$6,'Forecast Data'!$B:$B,$D362),"")</f>
        <v/>
      </c>
      <c r="BU362" s="12" t="str">
        <f>IFERROR((SUMIFS('OP Units'!P:P,'OP Units'!$A:$A,$D362)-SUMIFS('Forecast Data'!$H:$H,'Forecast Data'!$C:$C,BU$6,'Forecast Data'!$B:$B,$D362))/SUMIFS('Forecast Data'!$H:$H,'Forecast Data'!$C:$C,BU$6,'Forecast Data'!$B:$B,$D362),"")</f>
        <v/>
      </c>
      <c r="BV362" s="12"/>
      <c r="BW362" s="11">
        <f>(SUMIFS('Forecast Data'!H:H,'Forecast Data'!B:B,D362,'Forecast Data'!C:C,BK$6)+SUMIFS('Forecast Data'!H:H,'Forecast Data'!B:B,D362,'Forecast Data'!C:C,BL$6)+SUMIFS('Forecast Data'!H:H,'Forecast Data'!B:B,D362,'Forecast Data'!C:C,BM$6)+SUMIFS('Forecast Data'!H:H,'Forecast Data'!B:B,D362,'Forecast Data'!C:C,BN$6)+SUMIFS('Forecast Data'!H:H,'Forecast Data'!B:B,D362,'Forecast Data'!C:C,BO$6)+SUMIFS('Forecast Data'!H:H,'Forecast Data'!B:B,D362,'Forecast Data'!C:C,BP$6)+SUMIFS('Forecast Data'!H:H,'Forecast Data'!B:B,D362,'Forecast Data'!C:C,BQ$6)+SUMIFS('Forecast Data'!H:H,'Forecast Data'!B:B,D362,'Forecast Data'!C:C,BJ$6))/8</f>
        <v>0</v>
      </c>
      <c r="BX362" s="12" t="str">
        <f>IFERROR((SUM(W362:AD362)-(SUMIFS('Forecast Data'!H:H,'Forecast Data'!B:B,B362,'Forecast Data'!C:C,BJ$6)+SUMIFS('Forecast Data'!H:H,'Forecast Data'!B:B,B362,'Forecast Data'!C:C,BK$6)+SUMIFS('Forecast Data'!H:H,'Forecast Data'!B:B,B362,'Forecast Data'!C:C,BL$6)+SUMIFS('Forecast Data'!H:H,'Forecast Data'!B:B,B362,'Forecast Data'!C:C,BM$6)+SUMIFS('Forecast Data'!H:H,'Forecast Data'!B:B,B362,'Forecast Data'!C:C,BN$6)+SUMIFS('Forecast Data'!H:H,'Forecast Data'!B:B,B362,'Forecast Data'!C:C,BO$6)+SUMIFS('Forecast Data'!H:H,'Forecast Data'!B:B,B362,'Forecast Data'!C:C,BP$6)+SUMIFS('Forecast Data'!H:H,'Forecast Data'!B:B,B362,'Forecast Data'!C:C,BQ$6)))/(SUMIFS('Forecast Data'!H:H,'Forecast Data'!B:B,B362,'Forecast Data'!C:C,BJ$6)+SUMIFS('Forecast Data'!H:H,'Forecast Data'!B:B,B362,'Forecast Data'!C:C,BK$6)+SUMIFS('Forecast Data'!H:H,'Forecast Data'!B:B,B362,'Forecast Data'!C:C,BL$6)+SUMIFS('Forecast Data'!H:H,'Forecast Data'!B:B,B362,'Forecast Data'!C:C,BM$6)+SUMIFS('Forecast Data'!H:H,'Forecast Data'!B:B,B362,'Forecast Data'!C:C,BN$6)+SUMIFS('Forecast Data'!H:H,'Forecast Data'!B:B,B362,'Forecast Data'!C:C,BO$6)+SUMIFS('Forecast Data'!H:H,'Forecast Data'!B:B,B362,'Forecast Data'!C:C,BP$6)+SUMIFS('Forecast Data'!H:H,'Forecast Data'!B:B,B362,'Forecast Data'!C:C,BQ$6)),"")</f>
        <v/>
      </c>
      <c r="BY362" s="12">
        <f t="shared" si="68"/>
        <v>0</v>
      </c>
      <c r="BZ362" s="16">
        <f t="shared" si="69"/>
        <v>0</v>
      </c>
      <c r="CA362" s="13">
        <f t="shared" si="70"/>
        <v>0</v>
      </c>
      <c r="CB362" s="12">
        <f t="shared" si="71"/>
        <v>0</v>
      </c>
      <c r="CC362" s="12"/>
      <c r="CD362" s="11">
        <f>(SUMIFS('Forecast Data'!H:H,'Forecast Data'!B:B,D362,'Forecast Data'!C:C,BK$6)+SUMIFS('Forecast Data'!H:H,'Forecast Data'!B:B,D362,'Forecast Data'!C:C,BL$6)+SUMIFS('Forecast Data'!H:H,'Forecast Data'!B:B,D362,'Forecast Data'!C:C,BM$6)+SUMIFS('Forecast Data'!H:H,'Forecast Data'!B:B,D362,'Forecast Data'!C:C,BJ$6))/4</f>
        <v>0</v>
      </c>
      <c r="CE362" s="12" t="str">
        <f>IFERROR((SUM(W362:Z362)-(SUMIFS('Forecast Data'!H:H,'Forecast Data'!B:B,D362,'Forecast Data'!C:C,BJ$6)+SUMIFS('Forecast Data'!H:H,'Forecast Data'!B:B,D362,'Forecast Data'!C:C,BK$6)+SUMIFS('Forecast Data'!H:H,'Forecast Data'!B:B,D362,'Forecast Data'!C:C,BL$6)+SUMIFS('Forecast Data'!H:H,'Forecast Data'!B:B,D362,'Forecast Data'!C:C,BM$6)))/(SUMIFS('Forecast Data'!H:H,'Forecast Data'!B:B,D362,'Forecast Data'!C:C,BJ$6)+SUMIFS('Forecast Data'!H:H,'Forecast Data'!B:B,D362,'Forecast Data'!C:C,BK$6)+SUMIFS('Forecast Data'!H:H,'Forecast Data'!B:B,D362,'Forecast Data'!C:C,BL$6)+SUMIFS('Forecast Data'!H:H,'Forecast Data'!B:B,D362,'Forecast Data'!C:C,BM$6)),"")</f>
        <v/>
      </c>
      <c r="CF362" s="12">
        <f t="shared" si="72"/>
        <v>0</v>
      </c>
      <c r="CG362" s="12">
        <f t="shared" si="73"/>
        <v>0</v>
      </c>
      <c r="CH362" s="13">
        <f t="shared" si="74"/>
        <v>0</v>
      </c>
      <c r="CI362" s="13"/>
    </row>
    <row r="363" spans="1:87" ht="13.2">
      <c r="A363" s="1"/>
      <c r="B363" t="str">
        <f t="shared" si="75"/>
        <v>NeoCell</v>
      </c>
      <c r="D363" t="s">
        <v>395</v>
      </c>
      <c r="E363" s="11">
        <f>SUMIFS('Fin Data'!F:F,'Fin Data'!A:A,D363)</f>
        <v>0</v>
      </c>
      <c r="F363" s="11">
        <f>SUMIFS('Fin Data with 6 week hist'!I:I,'Fin Data with 6 week hist'!$A:$A,$D363)</f>
        <v>0</v>
      </c>
      <c r="G363" s="11">
        <f>SUMIFS('Fin Data with 6 week hist'!J:J,'Fin Data with 6 week hist'!$A:$A,$D363)</f>
        <v>0</v>
      </c>
      <c r="H363" s="11">
        <f>SUMIFS('Fin Data with 6 week hist'!K:K,'Fin Data with 6 week hist'!$A:$A,$D363)+SUMIFS('Unit Cancellations'!D:D,'Unit Cancellations'!$B:$B,$D363)</f>
        <v>0</v>
      </c>
      <c r="I363" s="11">
        <f>SUMIFS('Fin Data with 6 week hist'!L:L,'Fin Data with 6 week hist'!$A:$A,$D363)+SUMIFS('Unit Cancellations'!E:E,'Unit Cancellations'!$B:$B,$D363)</f>
        <v>0</v>
      </c>
      <c r="J363" s="11">
        <f>SUMIFS('Fin Data with 6 week hist'!M:M,'Fin Data with 6 week hist'!$A:$A,$D363)+SUMIFS('Unit Cancellations'!F:F,'Unit Cancellations'!$B:$B,$D363)</f>
        <v>0</v>
      </c>
      <c r="K363" s="11">
        <f>SUMIFS('Fin Data with 6 week hist'!N:N,'Fin Data with 6 week hist'!$A:$A,$D363)+SUMIFS('Unit Cancellations'!G:G,'Unit Cancellations'!$B:$B,$D363)</f>
        <v>0</v>
      </c>
      <c r="L363" s="11">
        <f>SUMIFS('Fin Data'!AN:AN,'Fin Data'!A:A,D363)</f>
        <v>0</v>
      </c>
      <c r="M363" s="12">
        <f>IFERROR(SUMIFS('Fin Data'!AO:AO,'Fin Data'!A:A,D363),"")</f>
        <v>0</v>
      </c>
      <c r="N363" s="1"/>
      <c r="O363" s="11">
        <f t="shared" si="63"/>
        <v>0</v>
      </c>
      <c r="P363" s="12" t="str">
        <f t="shared" si="64"/>
        <v/>
      </c>
      <c r="Q363" s="1"/>
      <c r="R363" s="11">
        <f t="shared" si="65"/>
        <v>0</v>
      </c>
      <c r="S363" s="12" t="str">
        <f t="shared" si="66"/>
        <v/>
      </c>
      <c r="T363" s="11">
        <f t="shared" si="67"/>
        <v>0</v>
      </c>
      <c r="U363" s="1" t="e">
        <f t="shared" si="76"/>
        <v>#REF!</v>
      </c>
      <c r="V363" s="1"/>
      <c r="W363" s="11">
        <f>SUMIFS('Forecast Data'!$D:$D,'Forecast Data'!$C:$C,W$6,'Forecast Data'!$B:$B,$D363)</f>
        <v>0</v>
      </c>
      <c r="X363" s="11">
        <f>SUMIFS('Forecast Data'!$D:$D,'Forecast Data'!$C:$C,X$6,'Forecast Data'!$B:$B,$D363)</f>
        <v>0</v>
      </c>
      <c r="Y363" s="11">
        <f>SUMIFS('Forecast Data'!$D:$D,'Forecast Data'!$C:$C,Y$6,'Forecast Data'!$B:$B,$D363)</f>
        <v>0</v>
      </c>
      <c r="Z363" s="11">
        <f>SUMIFS('Forecast Data'!$D:$D,'Forecast Data'!$C:$C,Z$6,'Forecast Data'!$B:$B,$D363)</f>
        <v>0</v>
      </c>
      <c r="AA363" s="11">
        <f>SUMIFS('Forecast Data'!$D:$D,'Forecast Data'!$C:$C,AA$6,'Forecast Data'!$B:$B,$D363)</f>
        <v>0</v>
      </c>
      <c r="AB363" s="11">
        <f>SUMIFS('Forecast Data'!$D:$D,'Forecast Data'!$C:$C,AB$6,'Forecast Data'!$B:$B,$D363)</f>
        <v>0</v>
      </c>
      <c r="AC363" s="11">
        <f>SUMIFS('Forecast Data'!$D:$D,'Forecast Data'!$C:$C,AC$6,'Forecast Data'!$B:$B,$D363)</f>
        <v>0</v>
      </c>
      <c r="AD363" s="11">
        <f>SUMIFS('Forecast Data'!$D:$D,'Forecast Data'!$C:$C,AD$6,'Forecast Data'!$B:$B,$D363)</f>
        <v>0</v>
      </c>
      <c r="AE363" s="11">
        <f>SUMIFS('Forecast Data'!$D:$D,'Forecast Data'!$C:$C,AE$6,'Forecast Data'!$B:$B,$D363)</f>
        <v>0</v>
      </c>
      <c r="AF363" s="11">
        <f>SUMIFS('Forecast Data'!$D:$D,'Forecast Data'!$C:$C,AF$6,'Forecast Data'!$B:$B,$D363)</f>
        <v>0</v>
      </c>
      <c r="AG363" s="11">
        <f>SUMIFS('Forecast Data'!$D:$D,'Forecast Data'!$C:$C,AG$6,'Forecast Data'!$B:$B,$D363)</f>
        <v>0</v>
      </c>
      <c r="AH363" s="11">
        <f>SUMIFS('Forecast Data'!$D:$D,'Forecast Data'!$C:$C,AH$6,'Forecast Data'!$B:$B,$D363)</f>
        <v>0</v>
      </c>
      <c r="AI363" s="1"/>
      <c r="AJ363" s="12" t="str">
        <f>IF(SUMIFS('Forecast Data'!$E:$E,'Forecast Data'!$C:$C,AJ$6,'Forecast Data'!$B:$B,$D363)=0,"",SUMIFS('Forecast Data'!$E:$E,'Forecast Data'!$C:$C,AJ$6,'Forecast Data'!$B:$B,$D363))</f>
        <v/>
      </c>
      <c r="AK363" s="12" t="str">
        <f>IF(SUMIFS('Forecast Data'!$E:$E,'Forecast Data'!$C:$C,AK$6,'Forecast Data'!$B:$B,$D363)=0,"",SUMIFS('Forecast Data'!$E:$E,'Forecast Data'!$C:$C,AK$6,'Forecast Data'!$B:$B,$D363))</f>
        <v/>
      </c>
      <c r="AL363" s="12" t="str">
        <f>IF(SUMIFS('Forecast Data'!$E:$E,'Forecast Data'!$C:$C,AL$6,'Forecast Data'!$B:$B,$D363)=0,"",SUMIFS('Forecast Data'!$E:$E,'Forecast Data'!$C:$C,AL$6,'Forecast Data'!$B:$B,$D363))</f>
        <v/>
      </c>
      <c r="AM363" s="12" t="str">
        <f>IF(SUMIFS('Forecast Data'!$E:$E,'Forecast Data'!$C:$C,AM$6,'Forecast Data'!$B:$B,$D363)=0,"",SUMIFS('Forecast Data'!$E:$E,'Forecast Data'!$C:$C,AM$6,'Forecast Data'!$B:$B,$D363))</f>
        <v/>
      </c>
      <c r="AN363" s="12" t="str">
        <f>IF(SUMIFS('Forecast Data'!$E:$E,'Forecast Data'!$C:$C,AN$6,'Forecast Data'!$B:$B,$D363)=0,"",SUMIFS('Forecast Data'!$E:$E,'Forecast Data'!$C:$C,AN$6,'Forecast Data'!$B:$B,$D363))</f>
        <v/>
      </c>
      <c r="AO363" s="12" t="str">
        <f>IF(SUMIFS('Forecast Data'!$E:$E,'Forecast Data'!$C:$C,AO$6,'Forecast Data'!$B:$B,$D363)=0,"",SUMIFS('Forecast Data'!$E:$E,'Forecast Data'!$C:$C,AO$6,'Forecast Data'!$B:$B,$D363))</f>
        <v/>
      </c>
      <c r="AP363" s="12" t="str">
        <f>IF(SUMIFS('Forecast Data'!$E:$E,'Forecast Data'!$C:$C,AP$6,'Forecast Data'!$B:$B,$D363)=0,"",SUMIFS('Forecast Data'!$E:$E,'Forecast Data'!$C:$C,AP$6,'Forecast Data'!$B:$B,$D363))</f>
        <v/>
      </c>
      <c r="AQ363" s="12" t="str">
        <f>IF(SUMIFS('Forecast Data'!$E:$E,'Forecast Data'!$C:$C,AQ$6,'Forecast Data'!$B:$B,$D363)=0,"",SUMIFS('Forecast Data'!$E:$E,'Forecast Data'!$C:$C,AQ$6,'Forecast Data'!$B:$B,$D363))</f>
        <v/>
      </c>
      <c r="AR363" s="12" t="str">
        <f>IF(SUMIFS('Forecast Data'!$E:$E,'Forecast Data'!$C:$C,AR$6,'Forecast Data'!$B:$B,$D363)=0,"",SUMIFS('Forecast Data'!$E:$E,'Forecast Data'!$C:$C,AR$6,'Forecast Data'!$B:$B,$D363))</f>
        <v/>
      </c>
      <c r="AS363" s="12" t="str">
        <f>IF(SUMIFS('Forecast Data'!$E:$E,'Forecast Data'!$C:$C,AS$6,'Forecast Data'!$B:$B,$D363)=0,"",SUMIFS('Forecast Data'!$E:$E,'Forecast Data'!$C:$C,AS$6,'Forecast Data'!$B:$B,$D363))</f>
        <v/>
      </c>
      <c r="AT363" s="12" t="str">
        <f>IF(SUMIFS('Forecast Data'!$E:$E,'Forecast Data'!$C:$C,AT$6,'Forecast Data'!$B:$B,$D363)=0,"",SUMIFS('Forecast Data'!$E:$E,'Forecast Data'!$C:$C,AT$6,'Forecast Data'!$B:$B,$D363))</f>
        <v/>
      </c>
      <c r="AU363" s="12" t="str">
        <f>IF(SUMIFS('Forecast Data'!$E:$E,'Forecast Data'!$C:$C,AU$6,'Forecast Data'!$B:$B,$D363)=0,"",SUMIFS('Forecast Data'!$E:$E,'Forecast Data'!$C:$C,AU$6,'Forecast Data'!$B:$B,$D363))</f>
        <v/>
      </c>
      <c r="AV363" s="1"/>
      <c r="AW363" s="11">
        <f>SUMIFS('OP Units'!E:E,'OP Units'!$A:$A,$D363)</f>
        <v>0</v>
      </c>
      <c r="AX363" s="11">
        <f>SUMIFS('OP Units'!F:F,'OP Units'!$A:$A,$D363)</f>
        <v>0</v>
      </c>
      <c r="AY363" s="11">
        <f>SUMIFS('OP Units'!G:G,'OP Units'!$A:$A,$D363)</f>
        <v>0</v>
      </c>
      <c r="AZ363" s="11">
        <f>SUMIFS('OP Units'!H:H,'OP Units'!$A:$A,$D363)</f>
        <v>0</v>
      </c>
      <c r="BA363" s="11">
        <f>SUMIFS('OP Units'!I:I,'OP Units'!$A:$A,$D363)</f>
        <v>0</v>
      </c>
      <c r="BB363" s="11">
        <f>SUMIFS('OP Units'!J:J,'OP Units'!$A:$A,$D363)</f>
        <v>0</v>
      </c>
      <c r="BC363" s="11">
        <f>SUMIFS('OP Units'!K:K,'OP Units'!$A:$A,$D363)</f>
        <v>0</v>
      </c>
      <c r="BD363" s="11">
        <f>SUMIFS('OP Units'!L:L,'OP Units'!$A:$A,$D363)</f>
        <v>0</v>
      </c>
      <c r="BE363" s="11">
        <f>SUMIFS('OP Units'!M:M,'OP Units'!$A:$A,$D363)</f>
        <v>0</v>
      </c>
      <c r="BF363" s="11">
        <f>SUMIFS('OP Units'!N:N,'OP Units'!$A:$A,$D363)</f>
        <v>0</v>
      </c>
      <c r="BG363" s="11">
        <f>SUMIFS('OP Units'!O:O,'OP Units'!$A:$A,$D363)</f>
        <v>0</v>
      </c>
      <c r="BH363" s="11">
        <f>SUMIFS('OP Units'!P:P,'OP Units'!$A:$A,$D363)</f>
        <v>0</v>
      </c>
      <c r="BI363" s="1"/>
      <c r="BJ363" s="12" t="str">
        <f>IFERROR((SUMIFS('OP Units'!E:E,'OP Units'!$A:$A,$D363)-SUMIFS('Forecast Data'!$H:$H,'Forecast Data'!$C:$C,BJ$6,'Forecast Data'!$B:$B,$D363))/SUMIFS('Forecast Data'!$H:$H,'Forecast Data'!$C:$C,BJ$6,'Forecast Data'!$B:$B,$D363),"")</f>
        <v/>
      </c>
      <c r="BK363" s="12" t="str">
        <f>IFERROR((SUMIFS('OP Units'!F:F,'OP Units'!$A:$A,$D363)-SUMIFS('Forecast Data'!$H:$H,'Forecast Data'!$C:$C,BK$6,'Forecast Data'!$B:$B,$D363))/SUMIFS('Forecast Data'!$H:$H,'Forecast Data'!$C:$C,BK$6,'Forecast Data'!$B:$B,$D363),"")</f>
        <v/>
      </c>
      <c r="BL363" s="12" t="str">
        <f>IFERROR((SUMIFS('OP Units'!G:G,'OP Units'!$A:$A,$D363)-SUMIFS('Forecast Data'!$H:$H,'Forecast Data'!$C:$C,BL$6,'Forecast Data'!$B:$B,$D363))/SUMIFS('Forecast Data'!$H:$H,'Forecast Data'!$C:$C,BL$6,'Forecast Data'!$B:$B,$D363),"")</f>
        <v/>
      </c>
      <c r="BM363" s="12" t="str">
        <f>IFERROR((SUMIFS('OP Units'!H:H,'OP Units'!$A:$A,$D363)-SUMIFS('Forecast Data'!$H:$H,'Forecast Data'!$C:$C,BM$6,'Forecast Data'!$B:$B,$D363))/SUMIFS('Forecast Data'!$H:$H,'Forecast Data'!$C:$C,BM$6,'Forecast Data'!$B:$B,$D363),"")</f>
        <v/>
      </c>
      <c r="BN363" s="12" t="str">
        <f>IFERROR((SUMIFS('OP Units'!I:I,'OP Units'!$A:$A,$D363)-SUMIFS('Forecast Data'!$H:$H,'Forecast Data'!$C:$C,BN$6,'Forecast Data'!$B:$B,$D363))/SUMIFS('Forecast Data'!$H:$H,'Forecast Data'!$C:$C,BN$6,'Forecast Data'!$B:$B,$D363),"")</f>
        <v/>
      </c>
      <c r="BO363" s="12" t="str">
        <f>IFERROR((SUMIFS('OP Units'!J:J,'OP Units'!$A:$A,$D363)-SUMIFS('Forecast Data'!$H:$H,'Forecast Data'!$C:$C,BO$6,'Forecast Data'!$B:$B,$D363))/SUMIFS('Forecast Data'!$H:$H,'Forecast Data'!$C:$C,BO$6,'Forecast Data'!$B:$B,$D363),"")</f>
        <v/>
      </c>
      <c r="BP363" s="12" t="str">
        <f>IFERROR((SUMIFS('OP Units'!K:K,'OP Units'!$A:$A,$D363)-SUMIFS('Forecast Data'!$H:$H,'Forecast Data'!$C:$C,BP$6,'Forecast Data'!$B:$B,$D363))/SUMIFS('Forecast Data'!$H:$H,'Forecast Data'!$C:$C,BP$6,'Forecast Data'!$B:$B,$D363),"")</f>
        <v/>
      </c>
      <c r="BQ363" s="12" t="str">
        <f>IFERROR((SUMIFS('OP Units'!L:L,'OP Units'!$A:$A,$D363)-SUMIFS('Forecast Data'!$H:$H,'Forecast Data'!$C:$C,BQ$6,'Forecast Data'!$B:$B,$D363))/SUMIFS('Forecast Data'!$H:$H,'Forecast Data'!$C:$C,BQ$6,'Forecast Data'!$B:$B,$D363),"")</f>
        <v/>
      </c>
      <c r="BR363" s="12" t="str">
        <f>IFERROR((SUMIFS('OP Units'!M:M,'OP Units'!$A:$A,$D363)-SUMIFS('Forecast Data'!$H:$H,'Forecast Data'!$C:$C,BR$6,'Forecast Data'!$B:$B,$D363))/SUMIFS('Forecast Data'!$H:$H,'Forecast Data'!$C:$C,BR$6,'Forecast Data'!$B:$B,$D363),"")</f>
        <v/>
      </c>
      <c r="BS363" s="12" t="str">
        <f>IFERROR((SUMIFS('OP Units'!N:N,'OP Units'!$A:$A,$D363)-SUMIFS('Forecast Data'!$H:$H,'Forecast Data'!$C:$C,BS$6,'Forecast Data'!$B:$B,$D363))/SUMIFS('Forecast Data'!$H:$H,'Forecast Data'!$C:$C,BS$6,'Forecast Data'!$B:$B,$D363),"")</f>
        <v/>
      </c>
      <c r="BT363" s="12" t="str">
        <f>IFERROR((SUMIFS('OP Units'!O:O,'OP Units'!$A:$A,$D363)-SUMIFS('Forecast Data'!$H:$H,'Forecast Data'!$C:$C,BT$6,'Forecast Data'!$B:$B,$D363))/SUMIFS('Forecast Data'!$H:$H,'Forecast Data'!$C:$C,BT$6,'Forecast Data'!$B:$B,$D363),"")</f>
        <v/>
      </c>
      <c r="BU363" s="12" t="str">
        <f>IFERROR((SUMIFS('OP Units'!P:P,'OP Units'!$A:$A,$D363)-SUMIFS('Forecast Data'!$H:$H,'Forecast Data'!$C:$C,BU$6,'Forecast Data'!$B:$B,$D363))/SUMIFS('Forecast Data'!$H:$H,'Forecast Data'!$C:$C,BU$6,'Forecast Data'!$B:$B,$D363),"")</f>
        <v/>
      </c>
      <c r="BV363" s="12"/>
      <c r="BW363" s="11">
        <f>(SUMIFS('Forecast Data'!H:H,'Forecast Data'!B:B,D363,'Forecast Data'!C:C,BK$6)+SUMIFS('Forecast Data'!H:H,'Forecast Data'!B:B,D363,'Forecast Data'!C:C,BL$6)+SUMIFS('Forecast Data'!H:H,'Forecast Data'!B:B,D363,'Forecast Data'!C:C,BM$6)+SUMIFS('Forecast Data'!H:H,'Forecast Data'!B:B,D363,'Forecast Data'!C:C,BN$6)+SUMIFS('Forecast Data'!H:H,'Forecast Data'!B:B,D363,'Forecast Data'!C:C,BO$6)+SUMIFS('Forecast Data'!H:H,'Forecast Data'!B:B,D363,'Forecast Data'!C:C,BP$6)+SUMIFS('Forecast Data'!H:H,'Forecast Data'!B:B,D363,'Forecast Data'!C:C,BQ$6)+SUMIFS('Forecast Data'!H:H,'Forecast Data'!B:B,D363,'Forecast Data'!C:C,BJ$6))/8</f>
        <v>0</v>
      </c>
      <c r="BX363" s="12" t="str">
        <f>IFERROR((SUM(W363:AD363)-(SUMIFS('Forecast Data'!H:H,'Forecast Data'!B:B,B363,'Forecast Data'!C:C,BJ$6)+SUMIFS('Forecast Data'!H:H,'Forecast Data'!B:B,B363,'Forecast Data'!C:C,BK$6)+SUMIFS('Forecast Data'!H:H,'Forecast Data'!B:B,B363,'Forecast Data'!C:C,BL$6)+SUMIFS('Forecast Data'!H:H,'Forecast Data'!B:B,B363,'Forecast Data'!C:C,BM$6)+SUMIFS('Forecast Data'!H:H,'Forecast Data'!B:B,B363,'Forecast Data'!C:C,BN$6)+SUMIFS('Forecast Data'!H:H,'Forecast Data'!B:B,B363,'Forecast Data'!C:C,BO$6)+SUMIFS('Forecast Data'!H:H,'Forecast Data'!B:B,B363,'Forecast Data'!C:C,BP$6)+SUMIFS('Forecast Data'!H:H,'Forecast Data'!B:B,B363,'Forecast Data'!C:C,BQ$6)))/(SUMIFS('Forecast Data'!H:H,'Forecast Data'!B:B,B363,'Forecast Data'!C:C,BJ$6)+SUMIFS('Forecast Data'!H:H,'Forecast Data'!B:B,B363,'Forecast Data'!C:C,BK$6)+SUMIFS('Forecast Data'!H:H,'Forecast Data'!B:B,B363,'Forecast Data'!C:C,BL$6)+SUMIFS('Forecast Data'!H:H,'Forecast Data'!B:B,B363,'Forecast Data'!C:C,BM$6)+SUMIFS('Forecast Data'!H:H,'Forecast Data'!B:B,B363,'Forecast Data'!C:C,BN$6)+SUMIFS('Forecast Data'!H:H,'Forecast Data'!B:B,B363,'Forecast Data'!C:C,BO$6)+SUMIFS('Forecast Data'!H:H,'Forecast Data'!B:B,B363,'Forecast Data'!C:C,BP$6)+SUMIFS('Forecast Data'!H:H,'Forecast Data'!B:B,B363,'Forecast Data'!C:C,BQ$6)),"")</f>
        <v/>
      </c>
      <c r="BY363" s="12">
        <f t="shared" si="68"/>
        <v>0</v>
      </c>
      <c r="BZ363" s="16">
        <f t="shared" si="69"/>
        <v>0</v>
      </c>
      <c r="CA363" s="13">
        <f t="shared" si="70"/>
        <v>0</v>
      </c>
      <c r="CB363" s="12">
        <f t="shared" si="71"/>
        <v>0</v>
      </c>
      <c r="CC363" s="12"/>
      <c r="CD363" s="11">
        <f>(SUMIFS('Forecast Data'!H:H,'Forecast Data'!B:B,D363,'Forecast Data'!C:C,BK$6)+SUMIFS('Forecast Data'!H:H,'Forecast Data'!B:B,D363,'Forecast Data'!C:C,BL$6)+SUMIFS('Forecast Data'!H:H,'Forecast Data'!B:B,D363,'Forecast Data'!C:C,BM$6)+SUMIFS('Forecast Data'!H:H,'Forecast Data'!B:B,D363,'Forecast Data'!C:C,BJ$6))/4</f>
        <v>0</v>
      </c>
      <c r="CE363" s="12" t="str">
        <f>IFERROR((SUM(W363:Z363)-(SUMIFS('Forecast Data'!H:H,'Forecast Data'!B:B,D363,'Forecast Data'!C:C,BJ$6)+SUMIFS('Forecast Data'!H:H,'Forecast Data'!B:B,D363,'Forecast Data'!C:C,BK$6)+SUMIFS('Forecast Data'!H:H,'Forecast Data'!B:B,D363,'Forecast Data'!C:C,BL$6)+SUMIFS('Forecast Data'!H:H,'Forecast Data'!B:B,D363,'Forecast Data'!C:C,BM$6)))/(SUMIFS('Forecast Data'!H:H,'Forecast Data'!B:B,D363,'Forecast Data'!C:C,BJ$6)+SUMIFS('Forecast Data'!H:H,'Forecast Data'!B:B,D363,'Forecast Data'!C:C,BK$6)+SUMIFS('Forecast Data'!H:H,'Forecast Data'!B:B,D363,'Forecast Data'!C:C,BL$6)+SUMIFS('Forecast Data'!H:H,'Forecast Data'!B:B,D363,'Forecast Data'!C:C,BM$6)),"")</f>
        <v/>
      </c>
      <c r="CF363" s="12">
        <f t="shared" si="72"/>
        <v>0</v>
      </c>
      <c r="CG363" s="12">
        <f t="shared" si="73"/>
        <v>0</v>
      </c>
      <c r="CH363" s="13">
        <f t="shared" si="74"/>
        <v>0</v>
      </c>
      <c r="CI363" s="13"/>
    </row>
    <row r="364" spans="1:87" ht="13.2">
      <c r="A364" s="1"/>
      <c r="B364" t="str">
        <f t="shared" si="75"/>
        <v>NLA for Her</v>
      </c>
      <c r="D364" t="s">
        <v>396</v>
      </c>
      <c r="E364" s="11">
        <f>SUMIFS('Fin Data'!F:F,'Fin Data'!A:A,D364)</f>
        <v>0</v>
      </c>
      <c r="F364" s="11">
        <f>SUMIFS('Fin Data with 6 week hist'!I:I,'Fin Data with 6 week hist'!$A:$A,$D364)</f>
        <v>0</v>
      </c>
      <c r="G364" s="11">
        <f>SUMIFS('Fin Data with 6 week hist'!J:J,'Fin Data with 6 week hist'!$A:$A,$D364)</f>
        <v>0</v>
      </c>
      <c r="H364" s="11">
        <f>SUMIFS('Fin Data with 6 week hist'!K:K,'Fin Data with 6 week hist'!$A:$A,$D364)+SUMIFS('Unit Cancellations'!D:D,'Unit Cancellations'!$B:$B,$D364)</f>
        <v>0</v>
      </c>
      <c r="I364" s="11">
        <f>SUMIFS('Fin Data with 6 week hist'!L:L,'Fin Data with 6 week hist'!$A:$A,$D364)+SUMIFS('Unit Cancellations'!E:E,'Unit Cancellations'!$B:$B,$D364)</f>
        <v>0</v>
      </c>
      <c r="J364" s="11">
        <f>SUMIFS('Fin Data with 6 week hist'!M:M,'Fin Data with 6 week hist'!$A:$A,$D364)+SUMIFS('Unit Cancellations'!F:F,'Unit Cancellations'!$B:$B,$D364)</f>
        <v>0</v>
      </c>
      <c r="K364" s="11">
        <f>SUMIFS('Fin Data with 6 week hist'!N:N,'Fin Data with 6 week hist'!$A:$A,$D364)+SUMIFS('Unit Cancellations'!G:G,'Unit Cancellations'!$B:$B,$D364)</f>
        <v>0</v>
      </c>
      <c r="L364" s="11">
        <f>SUMIFS('Fin Data'!AN:AN,'Fin Data'!A:A,D364)</f>
        <v>0</v>
      </c>
      <c r="M364" s="12">
        <f>IFERROR(SUMIFS('Fin Data'!AO:AO,'Fin Data'!A:A,D364),"")</f>
        <v>0</v>
      </c>
      <c r="N364" s="1"/>
      <c r="O364" s="11">
        <f t="shared" si="63"/>
        <v>0</v>
      </c>
      <c r="P364" s="12" t="str">
        <f t="shared" si="64"/>
        <v/>
      </c>
      <c r="Q364" s="1"/>
      <c r="R364" s="11">
        <f t="shared" si="65"/>
        <v>0</v>
      </c>
      <c r="S364" s="12" t="str">
        <f t="shared" si="66"/>
        <v/>
      </c>
      <c r="T364" s="11">
        <f t="shared" si="67"/>
        <v>0</v>
      </c>
      <c r="U364" s="1" t="e">
        <f t="shared" si="76"/>
        <v>#REF!</v>
      </c>
      <c r="V364" s="1"/>
      <c r="W364" s="11">
        <f>SUMIFS('Forecast Data'!$D:$D,'Forecast Data'!$C:$C,W$6,'Forecast Data'!$B:$B,$D364)</f>
        <v>0</v>
      </c>
      <c r="X364" s="11">
        <f>SUMIFS('Forecast Data'!$D:$D,'Forecast Data'!$C:$C,X$6,'Forecast Data'!$B:$B,$D364)</f>
        <v>0</v>
      </c>
      <c r="Y364" s="11">
        <f>SUMIFS('Forecast Data'!$D:$D,'Forecast Data'!$C:$C,Y$6,'Forecast Data'!$B:$B,$D364)</f>
        <v>0</v>
      </c>
      <c r="Z364" s="11">
        <f>SUMIFS('Forecast Data'!$D:$D,'Forecast Data'!$C:$C,Z$6,'Forecast Data'!$B:$B,$D364)</f>
        <v>0</v>
      </c>
      <c r="AA364" s="11">
        <f>SUMIFS('Forecast Data'!$D:$D,'Forecast Data'!$C:$C,AA$6,'Forecast Data'!$B:$B,$D364)</f>
        <v>0</v>
      </c>
      <c r="AB364" s="11">
        <f>SUMIFS('Forecast Data'!$D:$D,'Forecast Data'!$C:$C,AB$6,'Forecast Data'!$B:$B,$D364)</f>
        <v>0</v>
      </c>
      <c r="AC364" s="11">
        <f>SUMIFS('Forecast Data'!$D:$D,'Forecast Data'!$C:$C,AC$6,'Forecast Data'!$B:$B,$D364)</f>
        <v>0</v>
      </c>
      <c r="AD364" s="11">
        <f>SUMIFS('Forecast Data'!$D:$D,'Forecast Data'!$C:$C,AD$6,'Forecast Data'!$B:$B,$D364)</f>
        <v>0</v>
      </c>
      <c r="AE364" s="11">
        <f>SUMIFS('Forecast Data'!$D:$D,'Forecast Data'!$C:$C,AE$6,'Forecast Data'!$B:$B,$D364)</f>
        <v>0</v>
      </c>
      <c r="AF364" s="11">
        <f>SUMIFS('Forecast Data'!$D:$D,'Forecast Data'!$C:$C,AF$6,'Forecast Data'!$B:$B,$D364)</f>
        <v>0</v>
      </c>
      <c r="AG364" s="11">
        <f>SUMIFS('Forecast Data'!$D:$D,'Forecast Data'!$C:$C,AG$6,'Forecast Data'!$B:$B,$D364)</f>
        <v>0</v>
      </c>
      <c r="AH364" s="11">
        <f>SUMIFS('Forecast Data'!$D:$D,'Forecast Data'!$C:$C,AH$6,'Forecast Data'!$B:$B,$D364)</f>
        <v>0</v>
      </c>
      <c r="AI364" s="1"/>
      <c r="AJ364" s="12" t="str">
        <f>IF(SUMIFS('Forecast Data'!$E:$E,'Forecast Data'!$C:$C,AJ$6,'Forecast Data'!$B:$B,$D364)=0,"",SUMIFS('Forecast Data'!$E:$E,'Forecast Data'!$C:$C,AJ$6,'Forecast Data'!$B:$B,$D364))</f>
        <v/>
      </c>
      <c r="AK364" s="12" t="str">
        <f>IF(SUMIFS('Forecast Data'!$E:$E,'Forecast Data'!$C:$C,AK$6,'Forecast Data'!$B:$B,$D364)=0,"",SUMIFS('Forecast Data'!$E:$E,'Forecast Data'!$C:$C,AK$6,'Forecast Data'!$B:$B,$D364))</f>
        <v/>
      </c>
      <c r="AL364" s="12" t="str">
        <f>IF(SUMIFS('Forecast Data'!$E:$E,'Forecast Data'!$C:$C,AL$6,'Forecast Data'!$B:$B,$D364)=0,"",SUMIFS('Forecast Data'!$E:$E,'Forecast Data'!$C:$C,AL$6,'Forecast Data'!$B:$B,$D364))</f>
        <v/>
      </c>
      <c r="AM364" s="12" t="str">
        <f>IF(SUMIFS('Forecast Data'!$E:$E,'Forecast Data'!$C:$C,AM$6,'Forecast Data'!$B:$B,$D364)=0,"",SUMIFS('Forecast Data'!$E:$E,'Forecast Data'!$C:$C,AM$6,'Forecast Data'!$B:$B,$D364))</f>
        <v/>
      </c>
      <c r="AN364" s="12" t="str">
        <f>IF(SUMIFS('Forecast Data'!$E:$E,'Forecast Data'!$C:$C,AN$6,'Forecast Data'!$B:$B,$D364)=0,"",SUMIFS('Forecast Data'!$E:$E,'Forecast Data'!$C:$C,AN$6,'Forecast Data'!$B:$B,$D364))</f>
        <v/>
      </c>
      <c r="AO364" s="12" t="str">
        <f>IF(SUMIFS('Forecast Data'!$E:$E,'Forecast Data'!$C:$C,AO$6,'Forecast Data'!$B:$B,$D364)=0,"",SUMIFS('Forecast Data'!$E:$E,'Forecast Data'!$C:$C,AO$6,'Forecast Data'!$B:$B,$D364))</f>
        <v/>
      </c>
      <c r="AP364" s="12" t="str">
        <f>IF(SUMIFS('Forecast Data'!$E:$E,'Forecast Data'!$C:$C,AP$6,'Forecast Data'!$B:$B,$D364)=0,"",SUMIFS('Forecast Data'!$E:$E,'Forecast Data'!$C:$C,AP$6,'Forecast Data'!$B:$B,$D364))</f>
        <v/>
      </c>
      <c r="AQ364" s="12" t="str">
        <f>IF(SUMIFS('Forecast Data'!$E:$E,'Forecast Data'!$C:$C,AQ$6,'Forecast Data'!$B:$B,$D364)=0,"",SUMIFS('Forecast Data'!$E:$E,'Forecast Data'!$C:$C,AQ$6,'Forecast Data'!$B:$B,$D364))</f>
        <v/>
      </c>
      <c r="AR364" s="12" t="str">
        <f>IF(SUMIFS('Forecast Data'!$E:$E,'Forecast Data'!$C:$C,AR$6,'Forecast Data'!$B:$B,$D364)=0,"",SUMIFS('Forecast Data'!$E:$E,'Forecast Data'!$C:$C,AR$6,'Forecast Data'!$B:$B,$D364))</f>
        <v/>
      </c>
      <c r="AS364" s="12" t="str">
        <f>IF(SUMIFS('Forecast Data'!$E:$E,'Forecast Data'!$C:$C,AS$6,'Forecast Data'!$B:$B,$D364)=0,"",SUMIFS('Forecast Data'!$E:$E,'Forecast Data'!$C:$C,AS$6,'Forecast Data'!$B:$B,$D364))</f>
        <v/>
      </c>
      <c r="AT364" s="12" t="str">
        <f>IF(SUMIFS('Forecast Data'!$E:$E,'Forecast Data'!$C:$C,AT$6,'Forecast Data'!$B:$B,$D364)=0,"",SUMIFS('Forecast Data'!$E:$E,'Forecast Data'!$C:$C,AT$6,'Forecast Data'!$B:$B,$D364))</f>
        <v/>
      </c>
      <c r="AU364" s="12" t="str">
        <f>IF(SUMIFS('Forecast Data'!$E:$E,'Forecast Data'!$C:$C,AU$6,'Forecast Data'!$B:$B,$D364)=0,"",SUMIFS('Forecast Data'!$E:$E,'Forecast Data'!$C:$C,AU$6,'Forecast Data'!$B:$B,$D364))</f>
        <v/>
      </c>
      <c r="AV364" s="1"/>
      <c r="AW364" s="11">
        <f>SUMIFS('OP Units'!E:E,'OP Units'!$A:$A,$D364)</f>
        <v>0</v>
      </c>
      <c r="AX364" s="11">
        <f>SUMIFS('OP Units'!F:F,'OP Units'!$A:$A,$D364)</f>
        <v>0</v>
      </c>
      <c r="AY364" s="11">
        <f>SUMIFS('OP Units'!G:G,'OP Units'!$A:$A,$D364)</f>
        <v>0</v>
      </c>
      <c r="AZ364" s="11">
        <f>SUMIFS('OP Units'!H:H,'OP Units'!$A:$A,$D364)</f>
        <v>0</v>
      </c>
      <c r="BA364" s="11">
        <f>SUMIFS('OP Units'!I:I,'OP Units'!$A:$A,$D364)</f>
        <v>0</v>
      </c>
      <c r="BB364" s="11">
        <f>SUMIFS('OP Units'!J:J,'OP Units'!$A:$A,$D364)</f>
        <v>0</v>
      </c>
      <c r="BC364" s="11">
        <f>SUMIFS('OP Units'!K:K,'OP Units'!$A:$A,$D364)</f>
        <v>0</v>
      </c>
      <c r="BD364" s="11">
        <f>SUMIFS('OP Units'!L:L,'OP Units'!$A:$A,$D364)</f>
        <v>0</v>
      </c>
      <c r="BE364" s="11">
        <f>SUMIFS('OP Units'!M:M,'OP Units'!$A:$A,$D364)</f>
        <v>0</v>
      </c>
      <c r="BF364" s="11">
        <f>SUMIFS('OP Units'!N:N,'OP Units'!$A:$A,$D364)</f>
        <v>0</v>
      </c>
      <c r="BG364" s="11">
        <f>SUMIFS('OP Units'!O:O,'OP Units'!$A:$A,$D364)</f>
        <v>0</v>
      </c>
      <c r="BH364" s="11">
        <f>SUMIFS('OP Units'!P:P,'OP Units'!$A:$A,$D364)</f>
        <v>0</v>
      </c>
      <c r="BI364" s="1"/>
      <c r="BJ364" s="12" t="str">
        <f>IFERROR((SUMIFS('OP Units'!E:E,'OP Units'!$A:$A,$D364)-SUMIFS('Forecast Data'!$H:$H,'Forecast Data'!$C:$C,BJ$6,'Forecast Data'!$B:$B,$D364))/SUMIFS('Forecast Data'!$H:$H,'Forecast Data'!$C:$C,BJ$6,'Forecast Data'!$B:$B,$D364),"")</f>
        <v/>
      </c>
      <c r="BK364" s="12" t="str">
        <f>IFERROR((SUMIFS('OP Units'!F:F,'OP Units'!$A:$A,$D364)-SUMIFS('Forecast Data'!$H:$H,'Forecast Data'!$C:$C,BK$6,'Forecast Data'!$B:$B,$D364))/SUMIFS('Forecast Data'!$H:$H,'Forecast Data'!$C:$C,BK$6,'Forecast Data'!$B:$B,$D364),"")</f>
        <v/>
      </c>
      <c r="BL364" s="12" t="str">
        <f>IFERROR((SUMIFS('OP Units'!G:G,'OP Units'!$A:$A,$D364)-SUMIFS('Forecast Data'!$H:$H,'Forecast Data'!$C:$C,BL$6,'Forecast Data'!$B:$B,$D364))/SUMIFS('Forecast Data'!$H:$H,'Forecast Data'!$C:$C,BL$6,'Forecast Data'!$B:$B,$D364),"")</f>
        <v/>
      </c>
      <c r="BM364" s="12" t="str">
        <f>IFERROR((SUMIFS('OP Units'!H:H,'OP Units'!$A:$A,$D364)-SUMIFS('Forecast Data'!$H:$H,'Forecast Data'!$C:$C,BM$6,'Forecast Data'!$B:$B,$D364))/SUMIFS('Forecast Data'!$H:$H,'Forecast Data'!$C:$C,BM$6,'Forecast Data'!$B:$B,$D364),"")</f>
        <v/>
      </c>
      <c r="BN364" s="12" t="str">
        <f>IFERROR((SUMIFS('OP Units'!I:I,'OP Units'!$A:$A,$D364)-SUMIFS('Forecast Data'!$H:$H,'Forecast Data'!$C:$C,BN$6,'Forecast Data'!$B:$B,$D364))/SUMIFS('Forecast Data'!$H:$H,'Forecast Data'!$C:$C,BN$6,'Forecast Data'!$B:$B,$D364),"")</f>
        <v/>
      </c>
      <c r="BO364" s="12" t="str">
        <f>IFERROR((SUMIFS('OP Units'!J:J,'OP Units'!$A:$A,$D364)-SUMIFS('Forecast Data'!$H:$H,'Forecast Data'!$C:$C,BO$6,'Forecast Data'!$B:$B,$D364))/SUMIFS('Forecast Data'!$H:$H,'Forecast Data'!$C:$C,BO$6,'Forecast Data'!$B:$B,$D364),"")</f>
        <v/>
      </c>
      <c r="BP364" s="12" t="str">
        <f>IFERROR((SUMIFS('OP Units'!K:K,'OP Units'!$A:$A,$D364)-SUMIFS('Forecast Data'!$H:$H,'Forecast Data'!$C:$C,BP$6,'Forecast Data'!$B:$B,$D364))/SUMIFS('Forecast Data'!$H:$H,'Forecast Data'!$C:$C,BP$6,'Forecast Data'!$B:$B,$D364),"")</f>
        <v/>
      </c>
      <c r="BQ364" s="12" t="str">
        <f>IFERROR((SUMIFS('OP Units'!L:L,'OP Units'!$A:$A,$D364)-SUMIFS('Forecast Data'!$H:$H,'Forecast Data'!$C:$C,BQ$6,'Forecast Data'!$B:$B,$D364))/SUMIFS('Forecast Data'!$H:$H,'Forecast Data'!$C:$C,BQ$6,'Forecast Data'!$B:$B,$D364),"")</f>
        <v/>
      </c>
      <c r="BR364" s="12" t="str">
        <f>IFERROR((SUMIFS('OP Units'!M:M,'OP Units'!$A:$A,$D364)-SUMIFS('Forecast Data'!$H:$H,'Forecast Data'!$C:$C,BR$6,'Forecast Data'!$B:$B,$D364))/SUMIFS('Forecast Data'!$H:$H,'Forecast Data'!$C:$C,BR$6,'Forecast Data'!$B:$B,$D364),"")</f>
        <v/>
      </c>
      <c r="BS364" s="12" t="str">
        <f>IFERROR((SUMIFS('OP Units'!N:N,'OP Units'!$A:$A,$D364)-SUMIFS('Forecast Data'!$H:$H,'Forecast Data'!$C:$C,BS$6,'Forecast Data'!$B:$B,$D364))/SUMIFS('Forecast Data'!$H:$H,'Forecast Data'!$C:$C,BS$6,'Forecast Data'!$B:$B,$D364),"")</f>
        <v/>
      </c>
      <c r="BT364" s="12" t="str">
        <f>IFERROR((SUMIFS('OP Units'!O:O,'OP Units'!$A:$A,$D364)-SUMIFS('Forecast Data'!$H:$H,'Forecast Data'!$C:$C,BT$6,'Forecast Data'!$B:$B,$D364))/SUMIFS('Forecast Data'!$H:$H,'Forecast Data'!$C:$C,BT$6,'Forecast Data'!$B:$B,$D364),"")</f>
        <v/>
      </c>
      <c r="BU364" s="12" t="str">
        <f>IFERROR((SUMIFS('OP Units'!P:P,'OP Units'!$A:$A,$D364)-SUMIFS('Forecast Data'!$H:$H,'Forecast Data'!$C:$C,BU$6,'Forecast Data'!$B:$B,$D364))/SUMIFS('Forecast Data'!$H:$H,'Forecast Data'!$C:$C,BU$6,'Forecast Data'!$B:$B,$D364),"")</f>
        <v/>
      </c>
      <c r="BV364" s="12"/>
      <c r="BW364" s="11">
        <f>(SUMIFS('Forecast Data'!H:H,'Forecast Data'!B:B,D364,'Forecast Data'!C:C,BK$6)+SUMIFS('Forecast Data'!H:H,'Forecast Data'!B:B,D364,'Forecast Data'!C:C,BL$6)+SUMIFS('Forecast Data'!H:H,'Forecast Data'!B:B,D364,'Forecast Data'!C:C,BM$6)+SUMIFS('Forecast Data'!H:H,'Forecast Data'!B:B,D364,'Forecast Data'!C:C,BN$6)+SUMIFS('Forecast Data'!H:H,'Forecast Data'!B:B,D364,'Forecast Data'!C:C,BO$6)+SUMIFS('Forecast Data'!H:H,'Forecast Data'!B:B,D364,'Forecast Data'!C:C,BP$6)+SUMIFS('Forecast Data'!H:H,'Forecast Data'!B:B,D364,'Forecast Data'!C:C,BQ$6)+SUMIFS('Forecast Data'!H:H,'Forecast Data'!B:B,D364,'Forecast Data'!C:C,BJ$6))/8</f>
        <v>0</v>
      </c>
      <c r="BX364" s="12" t="str">
        <f>IFERROR((SUM(W364:AD364)-(SUMIFS('Forecast Data'!H:H,'Forecast Data'!B:B,B364,'Forecast Data'!C:C,BJ$6)+SUMIFS('Forecast Data'!H:H,'Forecast Data'!B:B,B364,'Forecast Data'!C:C,BK$6)+SUMIFS('Forecast Data'!H:H,'Forecast Data'!B:B,B364,'Forecast Data'!C:C,BL$6)+SUMIFS('Forecast Data'!H:H,'Forecast Data'!B:B,B364,'Forecast Data'!C:C,BM$6)+SUMIFS('Forecast Data'!H:H,'Forecast Data'!B:B,B364,'Forecast Data'!C:C,BN$6)+SUMIFS('Forecast Data'!H:H,'Forecast Data'!B:B,B364,'Forecast Data'!C:C,BO$6)+SUMIFS('Forecast Data'!H:H,'Forecast Data'!B:B,B364,'Forecast Data'!C:C,BP$6)+SUMIFS('Forecast Data'!H:H,'Forecast Data'!B:B,B364,'Forecast Data'!C:C,BQ$6)))/(SUMIFS('Forecast Data'!H:H,'Forecast Data'!B:B,B364,'Forecast Data'!C:C,BJ$6)+SUMIFS('Forecast Data'!H:H,'Forecast Data'!B:B,B364,'Forecast Data'!C:C,BK$6)+SUMIFS('Forecast Data'!H:H,'Forecast Data'!B:B,B364,'Forecast Data'!C:C,BL$6)+SUMIFS('Forecast Data'!H:H,'Forecast Data'!B:B,B364,'Forecast Data'!C:C,BM$6)+SUMIFS('Forecast Data'!H:H,'Forecast Data'!B:B,B364,'Forecast Data'!C:C,BN$6)+SUMIFS('Forecast Data'!H:H,'Forecast Data'!B:B,B364,'Forecast Data'!C:C,BO$6)+SUMIFS('Forecast Data'!H:H,'Forecast Data'!B:B,B364,'Forecast Data'!C:C,BP$6)+SUMIFS('Forecast Data'!H:H,'Forecast Data'!B:B,B364,'Forecast Data'!C:C,BQ$6)),"")</f>
        <v/>
      </c>
      <c r="BY364" s="12">
        <f t="shared" si="68"/>
        <v>0</v>
      </c>
      <c r="BZ364" s="16">
        <f t="shared" si="69"/>
        <v>0</v>
      </c>
      <c r="CA364" s="13">
        <f t="shared" si="70"/>
        <v>0</v>
      </c>
      <c r="CB364" s="12">
        <f t="shared" si="71"/>
        <v>0</v>
      </c>
      <c r="CC364" s="12"/>
      <c r="CD364" s="11">
        <f>(SUMIFS('Forecast Data'!H:H,'Forecast Data'!B:B,D364,'Forecast Data'!C:C,BK$6)+SUMIFS('Forecast Data'!H:H,'Forecast Data'!B:B,D364,'Forecast Data'!C:C,BL$6)+SUMIFS('Forecast Data'!H:H,'Forecast Data'!B:B,D364,'Forecast Data'!C:C,BM$6)+SUMIFS('Forecast Data'!H:H,'Forecast Data'!B:B,D364,'Forecast Data'!C:C,BJ$6))/4</f>
        <v>0</v>
      </c>
      <c r="CE364" s="12" t="str">
        <f>IFERROR((SUM(W364:Z364)-(SUMIFS('Forecast Data'!H:H,'Forecast Data'!B:B,D364,'Forecast Data'!C:C,BJ$6)+SUMIFS('Forecast Data'!H:H,'Forecast Data'!B:B,D364,'Forecast Data'!C:C,BK$6)+SUMIFS('Forecast Data'!H:H,'Forecast Data'!B:B,D364,'Forecast Data'!C:C,BL$6)+SUMIFS('Forecast Data'!H:H,'Forecast Data'!B:B,D364,'Forecast Data'!C:C,BM$6)))/(SUMIFS('Forecast Data'!H:H,'Forecast Data'!B:B,D364,'Forecast Data'!C:C,BJ$6)+SUMIFS('Forecast Data'!H:H,'Forecast Data'!B:B,D364,'Forecast Data'!C:C,BK$6)+SUMIFS('Forecast Data'!H:H,'Forecast Data'!B:B,D364,'Forecast Data'!C:C,BL$6)+SUMIFS('Forecast Data'!H:H,'Forecast Data'!B:B,D364,'Forecast Data'!C:C,BM$6)),"")</f>
        <v/>
      </c>
      <c r="CF364" s="12">
        <f t="shared" si="72"/>
        <v>0</v>
      </c>
      <c r="CG364" s="12">
        <f t="shared" si="73"/>
        <v>0</v>
      </c>
      <c r="CH364" s="13">
        <f t="shared" si="74"/>
        <v>0</v>
      </c>
      <c r="CI364" s="13"/>
    </row>
    <row r="365" spans="1:87" ht="13.2">
      <c r="A365" s="1"/>
      <c r="B365" t="str">
        <f t="shared" si="75"/>
        <v>No Partner</v>
      </c>
      <c r="D365" t="s">
        <v>397</v>
      </c>
      <c r="E365" s="11">
        <f>SUMIFS('Fin Data'!F:F,'Fin Data'!A:A,D365)</f>
        <v>0</v>
      </c>
      <c r="F365" s="11">
        <f>SUMIFS('Fin Data with 6 week hist'!I:I,'Fin Data with 6 week hist'!$A:$A,$D365)</f>
        <v>0</v>
      </c>
      <c r="G365" s="11">
        <f>SUMIFS('Fin Data with 6 week hist'!J:J,'Fin Data with 6 week hist'!$A:$A,$D365)</f>
        <v>0</v>
      </c>
      <c r="H365" s="11">
        <f>SUMIFS('Fin Data with 6 week hist'!K:K,'Fin Data with 6 week hist'!$A:$A,$D365)+SUMIFS('Unit Cancellations'!D:D,'Unit Cancellations'!$B:$B,$D365)</f>
        <v>0</v>
      </c>
      <c r="I365" s="11">
        <f>SUMIFS('Fin Data with 6 week hist'!L:L,'Fin Data with 6 week hist'!$A:$A,$D365)+SUMIFS('Unit Cancellations'!E:E,'Unit Cancellations'!$B:$B,$D365)</f>
        <v>0</v>
      </c>
      <c r="J365" s="11">
        <f>SUMIFS('Fin Data with 6 week hist'!M:M,'Fin Data with 6 week hist'!$A:$A,$D365)+SUMIFS('Unit Cancellations'!F:F,'Unit Cancellations'!$B:$B,$D365)</f>
        <v>0</v>
      </c>
      <c r="K365" s="11">
        <f>SUMIFS('Fin Data with 6 week hist'!N:N,'Fin Data with 6 week hist'!$A:$A,$D365)+SUMIFS('Unit Cancellations'!G:G,'Unit Cancellations'!$B:$B,$D365)</f>
        <v>0</v>
      </c>
      <c r="L365" s="11">
        <f>SUMIFS('Fin Data'!AN:AN,'Fin Data'!A:A,D365)</f>
        <v>0</v>
      </c>
      <c r="M365" s="12">
        <f>IFERROR(SUMIFS('Fin Data'!AO:AO,'Fin Data'!A:A,D365),"")</f>
        <v>0</v>
      </c>
      <c r="N365" s="1"/>
      <c r="O365" s="11">
        <f t="shared" si="63"/>
        <v>0</v>
      </c>
      <c r="P365" s="12" t="str">
        <f t="shared" si="64"/>
        <v/>
      </c>
      <c r="Q365" s="1"/>
      <c r="R365" s="11">
        <f t="shared" si="65"/>
        <v>0</v>
      </c>
      <c r="S365" s="12" t="str">
        <f t="shared" si="66"/>
        <v/>
      </c>
      <c r="T365" s="11">
        <f t="shared" si="67"/>
        <v>0</v>
      </c>
      <c r="U365" s="1" t="e">
        <f t="shared" si="76"/>
        <v>#REF!</v>
      </c>
      <c r="V365" s="1"/>
      <c r="W365" s="11">
        <f>SUMIFS('Forecast Data'!$D:$D,'Forecast Data'!$C:$C,W$6,'Forecast Data'!$B:$B,$D365)</f>
        <v>0</v>
      </c>
      <c r="X365" s="11">
        <f>SUMIFS('Forecast Data'!$D:$D,'Forecast Data'!$C:$C,X$6,'Forecast Data'!$B:$B,$D365)</f>
        <v>0</v>
      </c>
      <c r="Y365" s="11">
        <f>SUMIFS('Forecast Data'!$D:$D,'Forecast Data'!$C:$C,Y$6,'Forecast Data'!$B:$B,$D365)</f>
        <v>0</v>
      </c>
      <c r="Z365" s="11">
        <f>SUMIFS('Forecast Data'!$D:$D,'Forecast Data'!$C:$C,Z$6,'Forecast Data'!$B:$B,$D365)</f>
        <v>0</v>
      </c>
      <c r="AA365" s="11">
        <f>SUMIFS('Forecast Data'!$D:$D,'Forecast Data'!$C:$C,AA$6,'Forecast Data'!$B:$B,$D365)</f>
        <v>0</v>
      </c>
      <c r="AB365" s="11">
        <f>SUMIFS('Forecast Data'!$D:$D,'Forecast Data'!$C:$C,AB$6,'Forecast Data'!$B:$B,$D365)</f>
        <v>0</v>
      </c>
      <c r="AC365" s="11">
        <f>SUMIFS('Forecast Data'!$D:$D,'Forecast Data'!$C:$C,AC$6,'Forecast Data'!$B:$B,$D365)</f>
        <v>0</v>
      </c>
      <c r="AD365" s="11">
        <f>SUMIFS('Forecast Data'!$D:$D,'Forecast Data'!$C:$C,AD$6,'Forecast Data'!$B:$B,$D365)</f>
        <v>0</v>
      </c>
      <c r="AE365" s="11">
        <f>SUMIFS('Forecast Data'!$D:$D,'Forecast Data'!$C:$C,AE$6,'Forecast Data'!$B:$B,$D365)</f>
        <v>0</v>
      </c>
      <c r="AF365" s="11">
        <f>SUMIFS('Forecast Data'!$D:$D,'Forecast Data'!$C:$C,AF$6,'Forecast Data'!$B:$B,$D365)</f>
        <v>0</v>
      </c>
      <c r="AG365" s="11">
        <f>SUMIFS('Forecast Data'!$D:$D,'Forecast Data'!$C:$C,AG$6,'Forecast Data'!$B:$B,$D365)</f>
        <v>0</v>
      </c>
      <c r="AH365" s="11">
        <f>SUMIFS('Forecast Data'!$D:$D,'Forecast Data'!$C:$C,AH$6,'Forecast Data'!$B:$B,$D365)</f>
        <v>0</v>
      </c>
      <c r="AI365" s="1"/>
      <c r="AJ365" s="12" t="str">
        <f>IF(SUMIFS('Forecast Data'!$E:$E,'Forecast Data'!$C:$C,AJ$6,'Forecast Data'!$B:$B,$D365)=0,"",SUMIFS('Forecast Data'!$E:$E,'Forecast Data'!$C:$C,AJ$6,'Forecast Data'!$B:$B,$D365))</f>
        <v/>
      </c>
      <c r="AK365" s="12" t="str">
        <f>IF(SUMIFS('Forecast Data'!$E:$E,'Forecast Data'!$C:$C,AK$6,'Forecast Data'!$B:$B,$D365)=0,"",SUMIFS('Forecast Data'!$E:$E,'Forecast Data'!$C:$C,AK$6,'Forecast Data'!$B:$B,$D365))</f>
        <v/>
      </c>
      <c r="AL365" s="12" t="str">
        <f>IF(SUMIFS('Forecast Data'!$E:$E,'Forecast Data'!$C:$C,AL$6,'Forecast Data'!$B:$B,$D365)=0,"",SUMIFS('Forecast Data'!$E:$E,'Forecast Data'!$C:$C,AL$6,'Forecast Data'!$B:$B,$D365))</f>
        <v/>
      </c>
      <c r="AM365" s="12" t="str">
        <f>IF(SUMIFS('Forecast Data'!$E:$E,'Forecast Data'!$C:$C,AM$6,'Forecast Data'!$B:$B,$D365)=0,"",SUMIFS('Forecast Data'!$E:$E,'Forecast Data'!$C:$C,AM$6,'Forecast Data'!$B:$B,$D365))</f>
        <v/>
      </c>
      <c r="AN365" s="12" t="str">
        <f>IF(SUMIFS('Forecast Data'!$E:$E,'Forecast Data'!$C:$C,AN$6,'Forecast Data'!$B:$B,$D365)=0,"",SUMIFS('Forecast Data'!$E:$E,'Forecast Data'!$C:$C,AN$6,'Forecast Data'!$B:$B,$D365))</f>
        <v/>
      </c>
      <c r="AO365" s="12" t="str">
        <f>IF(SUMIFS('Forecast Data'!$E:$E,'Forecast Data'!$C:$C,AO$6,'Forecast Data'!$B:$B,$D365)=0,"",SUMIFS('Forecast Data'!$E:$E,'Forecast Data'!$C:$C,AO$6,'Forecast Data'!$B:$B,$D365))</f>
        <v/>
      </c>
      <c r="AP365" s="12" t="str">
        <f>IF(SUMIFS('Forecast Data'!$E:$E,'Forecast Data'!$C:$C,AP$6,'Forecast Data'!$B:$B,$D365)=0,"",SUMIFS('Forecast Data'!$E:$E,'Forecast Data'!$C:$C,AP$6,'Forecast Data'!$B:$B,$D365))</f>
        <v/>
      </c>
      <c r="AQ365" s="12" t="str">
        <f>IF(SUMIFS('Forecast Data'!$E:$E,'Forecast Data'!$C:$C,AQ$6,'Forecast Data'!$B:$B,$D365)=0,"",SUMIFS('Forecast Data'!$E:$E,'Forecast Data'!$C:$C,AQ$6,'Forecast Data'!$B:$B,$D365))</f>
        <v/>
      </c>
      <c r="AR365" s="12" t="str">
        <f>IF(SUMIFS('Forecast Data'!$E:$E,'Forecast Data'!$C:$C,AR$6,'Forecast Data'!$B:$B,$D365)=0,"",SUMIFS('Forecast Data'!$E:$E,'Forecast Data'!$C:$C,AR$6,'Forecast Data'!$B:$B,$D365))</f>
        <v/>
      </c>
      <c r="AS365" s="12" t="str">
        <f>IF(SUMIFS('Forecast Data'!$E:$E,'Forecast Data'!$C:$C,AS$6,'Forecast Data'!$B:$B,$D365)=0,"",SUMIFS('Forecast Data'!$E:$E,'Forecast Data'!$C:$C,AS$6,'Forecast Data'!$B:$B,$D365))</f>
        <v/>
      </c>
      <c r="AT365" s="12" t="str">
        <f>IF(SUMIFS('Forecast Data'!$E:$E,'Forecast Data'!$C:$C,AT$6,'Forecast Data'!$B:$B,$D365)=0,"",SUMIFS('Forecast Data'!$E:$E,'Forecast Data'!$C:$C,AT$6,'Forecast Data'!$B:$B,$D365))</f>
        <v/>
      </c>
      <c r="AU365" s="12" t="str">
        <f>IF(SUMIFS('Forecast Data'!$E:$E,'Forecast Data'!$C:$C,AU$6,'Forecast Data'!$B:$B,$D365)=0,"",SUMIFS('Forecast Data'!$E:$E,'Forecast Data'!$C:$C,AU$6,'Forecast Data'!$B:$B,$D365))</f>
        <v/>
      </c>
      <c r="AV365" s="1"/>
      <c r="AW365" s="11">
        <f>SUMIFS('OP Units'!E:E,'OP Units'!$A:$A,$D365)</f>
        <v>0</v>
      </c>
      <c r="AX365" s="11">
        <f>SUMIFS('OP Units'!F:F,'OP Units'!$A:$A,$D365)</f>
        <v>0</v>
      </c>
      <c r="AY365" s="11">
        <f>SUMIFS('OP Units'!G:G,'OP Units'!$A:$A,$D365)</f>
        <v>0</v>
      </c>
      <c r="AZ365" s="11">
        <f>SUMIFS('OP Units'!H:H,'OP Units'!$A:$A,$D365)</f>
        <v>0</v>
      </c>
      <c r="BA365" s="11">
        <f>SUMIFS('OP Units'!I:I,'OP Units'!$A:$A,$D365)</f>
        <v>0</v>
      </c>
      <c r="BB365" s="11">
        <f>SUMIFS('OP Units'!J:J,'OP Units'!$A:$A,$D365)</f>
        <v>0</v>
      </c>
      <c r="BC365" s="11">
        <f>SUMIFS('OP Units'!K:K,'OP Units'!$A:$A,$D365)</f>
        <v>0</v>
      </c>
      <c r="BD365" s="11">
        <f>SUMIFS('OP Units'!L:L,'OP Units'!$A:$A,$D365)</f>
        <v>0</v>
      </c>
      <c r="BE365" s="11">
        <f>SUMIFS('OP Units'!M:M,'OP Units'!$A:$A,$D365)</f>
        <v>0</v>
      </c>
      <c r="BF365" s="11">
        <f>SUMIFS('OP Units'!N:N,'OP Units'!$A:$A,$D365)</f>
        <v>0</v>
      </c>
      <c r="BG365" s="11">
        <f>SUMIFS('OP Units'!O:O,'OP Units'!$A:$A,$D365)</f>
        <v>0</v>
      </c>
      <c r="BH365" s="11">
        <f>SUMIFS('OP Units'!P:P,'OP Units'!$A:$A,$D365)</f>
        <v>0</v>
      </c>
      <c r="BI365" s="1"/>
      <c r="BJ365" s="12" t="str">
        <f>IFERROR((SUMIFS('OP Units'!E:E,'OP Units'!$A:$A,$D365)-SUMIFS('Forecast Data'!$H:$H,'Forecast Data'!$C:$C,BJ$6,'Forecast Data'!$B:$B,$D365))/SUMIFS('Forecast Data'!$H:$H,'Forecast Data'!$C:$C,BJ$6,'Forecast Data'!$B:$B,$D365),"")</f>
        <v/>
      </c>
      <c r="BK365" s="12" t="str">
        <f>IFERROR((SUMIFS('OP Units'!F:F,'OP Units'!$A:$A,$D365)-SUMIFS('Forecast Data'!$H:$H,'Forecast Data'!$C:$C,BK$6,'Forecast Data'!$B:$B,$D365))/SUMIFS('Forecast Data'!$H:$H,'Forecast Data'!$C:$C,BK$6,'Forecast Data'!$B:$B,$D365),"")</f>
        <v/>
      </c>
      <c r="BL365" s="12" t="str">
        <f>IFERROR((SUMIFS('OP Units'!G:G,'OP Units'!$A:$A,$D365)-SUMIFS('Forecast Data'!$H:$H,'Forecast Data'!$C:$C,BL$6,'Forecast Data'!$B:$B,$D365))/SUMIFS('Forecast Data'!$H:$H,'Forecast Data'!$C:$C,BL$6,'Forecast Data'!$B:$B,$D365),"")</f>
        <v/>
      </c>
      <c r="BM365" s="12" t="str">
        <f>IFERROR((SUMIFS('OP Units'!H:H,'OP Units'!$A:$A,$D365)-SUMIFS('Forecast Data'!$H:$H,'Forecast Data'!$C:$C,BM$6,'Forecast Data'!$B:$B,$D365))/SUMIFS('Forecast Data'!$H:$H,'Forecast Data'!$C:$C,BM$6,'Forecast Data'!$B:$B,$D365),"")</f>
        <v/>
      </c>
      <c r="BN365" s="12" t="str">
        <f>IFERROR((SUMIFS('OP Units'!I:I,'OP Units'!$A:$A,$D365)-SUMIFS('Forecast Data'!$H:$H,'Forecast Data'!$C:$C,BN$6,'Forecast Data'!$B:$B,$D365))/SUMIFS('Forecast Data'!$H:$H,'Forecast Data'!$C:$C,BN$6,'Forecast Data'!$B:$B,$D365),"")</f>
        <v/>
      </c>
      <c r="BO365" s="12" t="str">
        <f>IFERROR((SUMIFS('OP Units'!J:J,'OP Units'!$A:$A,$D365)-SUMIFS('Forecast Data'!$H:$H,'Forecast Data'!$C:$C,BO$6,'Forecast Data'!$B:$B,$D365))/SUMIFS('Forecast Data'!$H:$H,'Forecast Data'!$C:$C,BO$6,'Forecast Data'!$B:$B,$D365),"")</f>
        <v/>
      </c>
      <c r="BP365" s="12" t="str">
        <f>IFERROR((SUMIFS('OP Units'!K:K,'OP Units'!$A:$A,$D365)-SUMIFS('Forecast Data'!$H:$H,'Forecast Data'!$C:$C,BP$6,'Forecast Data'!$B:$B,$D365))/SUMIFS('Forecast Data'!$H:$H,'Forecast Data'!$C:$C,BP$6,'Forecast Data'!$B:$B,$D365),"")</f>
        <v/>
      </c>
      <c r="BQ365" s="12" t="str">
        <f>IFERROR((SUMIFS('OP Units'!L:L,'OP Units'!$A:$A,$D365)-SUMIFS('Forecast Data'!$H:$H,'Forecast Data'!$C:$C,BQ$6,'Forecast Data'!$B:$B,$D365))/SUMIFS('Forecast Data'!$H:$H,'Forecast Data'!$C:$C,BQ$6,'Forecast Data'!$B:$B,$D365),"")</f>
        <v/>
      </c>
      <c r="BR365" s="12" t="str">
        <f>IFERROR((SUMIFS('OP Units'!M:M,'OP Units'!$A:$A,$D365)-SUMIFS('Forecast Data'!$H:$H,'Forecast Data'!$C:$C,BR$6,'Forecast Data'!$B:$B,$D365))/SUMIFS('Forecast Data'!$H:$H,'Forecast Data'!$C:$C,BR$6,'Forecast Data'!$B:$B,$D365),"")</f>
        <v/>
      </c>
      <c r="BS365" s="12" t="str">
        <f>IFERROR((SUMIFS('OP Units'!N:N,'OP Units'!$A:$A,$D365)-SUMIFS('Forecast Data'!$H:$H,'Forecast Data'!$C:$C,BS$6,'Forecast Data'!$B:$B,$D365))/SUMIFS('Forecast Data'!$H:$H,'Forecast Data'!$C:$C,BS$6,'Forecast Data'!$B:$B,$D365),"")</f>
        <v/>
      </c>
      <c r="BT365" s="12" t="str">
        <f>IFERROR((SUMIFS('OP Units'!O:O,'OP Units'!$A:$A,$D365)-SUMIFS('Forecast Data'!$H:$H,'Forecast Data'!$C:$C,BT$6,'Forecast Data'!$B:$B,$D365))/SUMIFS('Forecast Data'!$H:$H,'Forecast Data'!$C:$C,BT$6,'Forecast Data'!$B:$B,$D365),"")</f>
        <v/>
      </c>
      <c r="BU365" s="12" t="str">
        <f>IFERROR((SUMIFS('OP Units'!P:P,'OP Units'!$A:$A,$D365)-SUMIFS('Forecast Data'!$H:$H,'Forecast Data'!$C:$C,BU$6,'Forecast Data'!$B:$B,$D365))/SUMIFS('Forecast Data'!$H:$H,'Forecast Data'!$C:$C,BU$6,'Forecast Data'!$B:$B,$D365),"")</f>
        <v/>
      </c>
      <c r="BV365" s="12"/>
      <c r="BW365" s="11">
        <f>(SUMIFS('Forecast Data'!H:H,'Forecast Data'!B:B,D365,'Forecast Data'!C:C,BK$6)+SUMIFS('Forecast Data'!H:H,'Forecast Data'!B:B,D365,'Forecast Data'!C:C,BL$6)+SUMIFS('Forecast Data'!H:H,'Forecast Data'!B:B,D365,'Forecast Data'!C:C,BM$6)+SUMIFS('Forecast Data'!H:H,'Forecast Data'!B:B,D365,'Forecast Data'!C:C,BN$6)+SUMIFS('Forecast Data'!H:H,'Forecast Data'!B:B,D365,'Forecast Data'!C:C,BO$6)+SUMIFS('Forecast Data'!H:H,'Forecast Data'!B:B,D365,'Forecast Data'!C:C,BP$6)+SUMIFS('Forecast Data'!H:H,'Forecast Data'!B:B,D365,'Forecast Data'!C:C,BQ$6)+SUMIFS('Forecast Data'!H:H,'Forecast Data'!B:B,D365,'Forecast Data'!C:C,BJ$6))/8</f>
        <v>0</v>
      </c>
      <c r="BX365" s="12" t="str">
        <f>IFERROR((SUM(W365:AD365)-(SUMIFS('Forecast Data'!H:H,'Forecast Data'!B:B,B365,'Forecast Data'!C:C,BJ$6)+SUMIFS('Forecast Data'!H:H,'Forecast Data'!B:B,B365,'Forecast Data'!C:C,BK$6)+SUMIFS('Forecast Data'!H:H,'Forecast Data'!B:B,B365,'Forecast Data'!C:C,BL$6)+SUMIFS('Forecast Data'!H:H,'Forecast Data'!B:B,B365,'Forecast Data'!C:C,BM$6)+SUMIFS('Forecast Data'!H:H,'Forecast Data'!B:B,B365,'Forecast Data'!C:C,BN$6)+SUMIFS('Forecast Data'!H:H,'Forecast Data'!B:B,B365,'Forecast Data'!C:C,BO$6)+SUMIFS('Forecast Data'!H:H,'Forecast Data'!B:B,B365,'Forecast Data'!C:C,BP$6)+SUMIFS('Forecast Data'!H:H,'Forecast Data'!B:B,B365,'Forecast Data'!C:C,BQ$6)))/(SUMIFS('Forecast Data'!H:H,'Forecast Data'!B:B,B365,'Forecast Data'!C:C,BJ$6)+SUMIFS('Forecast Data'!H:H,'Forecast Data'!B:B,B365,'Forecast Data'!C:C,BK$6)+SUMIFS('Forecast Data'!H:H,'Forecast Data'!B:B,B365,'Forecast Data'!C:C,BL$6)+SUMIFS('Forecast Data'!H:H,'Forecast Data'!B:B,B365,'Forecast Data'!C:C,BM$6)+SUMIFS('Forecast Data'!H:H,'Forecast Data'!B:B,B365,'Forecast Data'!C:C,BN$6)+SUMIFS('Forecast Data'!H:H,'Forecast Data'!B:B,B365,'Forecast Data'!C:C,BO$6)+SUMIFS('Forecast Data'!H:H,'Forecast Data'!B:B,B365,'Forecast Data'!C:C,BP$6)+SUMIFS('Forecast Data'!H:H,'Forecast Data'!B:B,B365,'Forecast Data'!C:C,BQ$6)),"")</f>
        <v/>
      </c>
      <c r="BY365" s="12">
        <f t="shared" si="68"/>
        <v>0</v>
      </c>
      <c r="BZ365" s="16">
        <f t="shared" si="69"/>
        <v>0</v>
      </c>
      <c r="CA365" s="13">
        <f t="shared" si="70"/>
        <v>0</v>
      </c>
      <c r="CB365" s="12">
        <f t="shared" si="71"/>
        <v>0</v>
      </c>
      <c r="CC365" s="12"/>
      <c r="CD365" s="11">
        <f>(SUMIFS('Forecast Data'!H:H,'Forecast Data'!B:B,D365,'Forecast Data'!C:C,BK$6)+SUMIFS('Forecast Data'!H:H,'Forecast Data'!B:B,D365,'Forecast Data'!C:C,BL$6)+SUMIFS('Forecast Data'!H:H,'Forecast Data'!B:B,D365,'Forecast Data'!C:C,BM$6)+SUMIFS('Forecast Data'!H:H,'Forecast Data'!B:B,D365,'Forecast Data'!C:C,BJ$6))/4</f>
        <v>0</v>
      </c>
      <c r="CE365" s="12" t="str">
        <f>IFERROR((SUM(W365:Z365)-(SUMIFS('Forecast Data'!H:H,'Forecast Data'!B:B,D365,'Forecast Data'!C:C,BJ$6)+SUMIFS('Forecast Data'!H:H,'Forecast Data'!B:B,D365,'Forecast Data'!C:C,BK$6)+SUMIFS('Forecast Data'!H:H,'Forecast Data'!B:B,D365,'Forecast Data'!C:C,BL$6)+SUMIFS('Forecast Data'!H:H,'Forecast Data'!B:B,D365,'Forecast Data'!C:C,BM$6)))/(SUMIFS('Forecast Data'!H:H,'Forecast Data'!B:B,D365,'Forecast Data'!C:C,BJ$6)+SUMIFS('Forecast Data'!H:H,'Forecast Data'!B:B,D365,'Forecast Data'!C:C,BK$6)+SUMIFS('Forecast Data'!H:H,'Forecast Data'!B:B,D365,'Forecast Data'!C:C,BL$6)+SUMIFS('Forecast Data'!H:H,'Forecast Data'!B:B,D365,'Forecast Data'!C:C,BM$6)),"")</f>
        <v/>
      </c>
      <c r="CF365" s="12">
        <f t="shared" si="72"/>
        <v>0</v>
      </c>
      <c r="CG365" s="12">
        <f t="shared" si="73"/>
        <v>0</v>
      </c>
      <c r="CH365" s="13">
        <f t="shared" si="74"/>
        <v>0</v>
      </c>
      <c r="CI365" s="13"/>
    </row>
    <row r="366" spans="1:87" ht="13.2">
      <c r="A366" s="1"/>
      <c r="B366" t="str">
        <f t="shared" si="75"/>
        <v>Norberg &amp; Linden</v>
      </c>
      <c r="D366" t="s">
        <v>398</v>
      </c>
      <c r="E366" s="11">
        <f>SUMIFS('Fin Data'!F:F,'Fin Data'!A:A,D366)</f>
        <v>0</v>
      </c>
      <c r="F366" s="11">
        <f>SUMIFS('Fin Data with 6 week hist'!I:I,'Fin Data with 6 week hist'!$A:$A,$D366)</f>
        <v>0</v>
      </c>
      <c r="G366" s="11">
        <f>SUMIFS('Fin Data with 6 week hist'!J:J,'Fin Data with 6 week hist'!$A:$A,$D366)</f>
        <v>0</v>
      </c>
      <c r="H366" s="11">
        <f>SUMIFS('Fin Data with 6 week hist'!K:K,'Fin Data with 6 week hist'!$A:$A,$D366)+SUMIFS('Unit Cancellations'!D:D,'Unit Cancellations'!$B:$B,$D366)</f>
        <v>0</v>
      </c>
      <c r="I366" s="11">
        <f>SUMIFS('Fin Data with 6 week hist'!L:L,'Fin Data with 6 week hist'!$A:$A,$D366)+SUMIFS('Unit Cancellations'!E:E,'Unit Cancellations'!$B:$B,$D366)</f>
        <v>0</v>
      </c>
      <c r="J366" s="11">
        <f>SUMIFS('Fin Data with 6 week hist'!M:M,'Fin Data with 6 week hist'!$A:$A,$D366)+SUMIFS('Unit Cancellations'!F:F,'Unit Cancellations'!$B:$B,$D366)</f>
        <v>0</v>
      </c>
      <c r="K366" s="11">
        <f>SUMIFS('Fin Data with 6 week hist'!N:N,'Fin Data with 6 week hist'!$A:$A,$D366)+SUMIFS('Unit Cancellations'!G:G,'Unit Cancellations'!$B:$B,$D366)</f>
        <v>0</v>
      </c>
      <c r="L366" s="11">
        <f>SUMIFS('Fin Data'!AN:AN,'Fin Data'!A:A,D366)</f>
        <v>0</v>
      </c>
      <c r="M366" s="12">
        <f>IFERROR(SUMIFS('Fin Data'!AO:AO,'Fin Data'!A:A,D366),"")</f>
        <v>0</v>
      </c>
      <c r="N366" s="1"/>
      <c r="O366" s="11">
        <f t="shared" si="63"/>
        <v>0</v>
      </c>
      <c r="P366" s="12" t="str">
        <f t="shared" si="64"/>
        <v/>
      </c>
      <c r="Q366" s="1"/>
      <c r="R366" s="11">
        <f t="shared" si="65"/>
        <v>0</v>
      </c>
      <c r="S366" s="12" t="str">
        <f t="shared" si="66"/>
        <v/>
      </c>
      <c r="T366" s="11">
        <f t="shared" si="67"/>
        <v>0</v>
      </c>
      <c r="U366" s="1" t="e">
        <f t="shared" si="76"/>
        <v>#REF!</v>
      </c>
      <c r="V366" s="1"/>
      <c r="W366" s="11">
        <f>SUMIFS('Forecast Data'!$D:$D,'Forecast Data'!$C:$C,W$6,'Forecast Data'!$B:$B,$D366)</f>
        <v>0</v>
      </c>
      <c r="X366" s="11">
        <f>SUMIFS('Forecast Data'!$D:$D,'Forecast Data'!$C:$C,X$6,'Forecast Data'!$B:$B,$D366)</f>
        <v>0</v>
      </c>
      <c r="Y366" s="11">
        <f>SUMIFS('Forecast Data'!$D:$D,'Forecast Data'!$C:$C,Y$6,'Forecast Data'!$B:$B,$D366)</f>
        <v>0</v>
      </c>
      <c r="Z366" s="11">
        <f>SUMIFS('Forecast Data'!$D:$D,'Forecast Data'!$C:$C,Z$6,'Forecast Data'!$B:$B,$D366)</f>
        <v>0</v>
      </c>
      <c r="AA366" s="11">
        <f>SUMIFS('Forecast Data'!$D:$D,'Forecast Data'!$C:$C,AA$6,'Forecast Data'!$B:$B,$D366)</f>
        <v>0</v>
      </c>
      <c r="AB366" s="11">
        <f>SUMIFS('Forecast Data'!$D:$D,'Forecast Data'!$C:$C,AB$6,'Forecast Data'!$B:$B,$D366)</f>
        <v>0</v>
      </c>
      <c r="AC366" s="11">
        <f>SUMIFS('Forecast Data'!$D:$D,'Forecast Data'!$C:$C,AC$6,'Forecast Data'!$B:$B,$D366)</f>
        <v>0</v>
      </c>
      <c r="AD366" s="11">
        <f>SUMIFS('Forecast Data'!$D:$D,'Forecast Data'!$C:$C,AD$6,'Forecast Data'!$B:$B,$D366)</f>
        <v>0</v>
      </c>
      <c r="AE366" s="11">
        <f>SUMIFS('Forecast Data'!$D:$D,'Forecast Data'!$C:$C,AE$6,'Forecast Data'!$B:$B,$D366)</f>
        <v>0</v>
      </c>
      <c r="AF366" s="11">
        <f>SUMIFS('Forecast Data'!$D:$D,'Forecast Data'!$C:$C,AF$6,'Forecast Data'!$B:$B,$D366)</f>
        <v>0</v>
      </c>
      <c r="AG366" s="11">
        <f>SUMIFS('Forecast Data'!$D:$D,'Forecast Data'!$C:$C,AG$6,'Forecast Data'!$B:$B,$D366)</f>
        <v>0</v>
      </c>
      <c r="AH366" s="11">
        <f>SUMIFS('Forecast Data'!$D:$D,'Forecast Data'!$C:$C,AH$6,'Forecast Data'!$B:$B,$D366)</f>
        <v>0</v>
      </c>
      <c r="AI366" s="1"/>
      <c r="AJ366" s="12" t="str">
        <f>IF(SUMIFS('Forecast Data'!$E:$E,'Forecast Data'!$C:$C,AJ$6,'Forecast Data'!$B:$B,$D366)=0,"",SUMIFS('Forecast Data'!$E:$E,'Forecast Data'!$C:$C,AJ$6,'Forecast Data'!$B:$B,$D366))</f>
        <v/>
      </c>
      <c r="AK366" s="12" t="str">
        <f>IF(SUMIFS('Forecast Data'!$E:$E,'Forecast Data'!$C:$C,AK$6,'Forecast Data'!$B:$B,$D366)=0,"",SUMIFS('Forecast Data'!$E:$E,'Forecast Data'!$C:$C,AK$6,'Forecast Data'!$B:$B,$D366))</f>
        <v/>
      </c>
      <c r="AL366" s="12" t="str">
        <f>IF(SUMIFS('Forecast Data'!$E:$E,'Forecast Data'!$C:$C,AL$6,'Forecast Data'!$B:$B,$D366)=0,"",SUMIFS('Forecast Data'!$E:$E,'Forecast Data'!$C:$C,AL$6,'Forecast Data'!$B:$B,$D366))</f>
        <v/>
      </c>
      <c r="AM366" s="12" t="str">
        <f>IF(SUMIFS('Forecast Data'!$E:$E,'Forecast Data'!$C:$C,AM$6,'Forecast Data'!$B:$B,$D366)=0,"",SUMIFS('Forecast Data'!$E:$E,'Forecast Data'!$C:$C,AM$6,'Forecast Data'!$B:$B,$D366))</f>
        <v/>
      </c>
      <c r="AN366" s="12" t="str">
        <f>IF(SUMIFS('Forecast Data'!$E:$E,'Forecast Data'!$C:$C,AN$6,'Forecast Data'!$B:$B,$D366)=0,"",SUMIFS('Forecast Data'!$E:$E,'Forecast Data'!$C:$C,AN$6,'Forecast Data'!$B:$B,$D366))</f>
        <v/>
      </c>
      <c r="AO366" s="12" t="str">
        <f>IF(SUMIFS('Forecast Data'!$E:$E,'Forecast Data'!$C:$C,AO$6,'Forecast Data'!$B:$B,$D366)=0,"",SUMIFS('Forecast Data'!$E:$E,'Forecast Data'!$C:$C,AO$6,'Forecast Data'!$B:$B,$D366))</f>
        <v/>
      </c>
      <c r="AP366" s="12" t="str">
        <f>IF(SUMIFS('Forecast Data'!$E:$E,'Forecast Data'!$C:$C,AP$6,'Forecast Data'!$B:$B,$D366)=0,"",SUMIFS('Forecast Data'!$E:$E,'Forecast Data'!$C:$C,AP$6,'Forecast Data'!$B:$B,$D366))</f>
        <v/>
      </c>
      <c r="AQ366" s="12" t="str">
        <f>IF(SUMIFS('Forecast Data'!$E:$E,'Forecast Data'!$C:$C,AQ$6,'Forecast Data'!$B:$B,$D366)=0,"",SUMIFS('Forecast Data'!$E:$E,'Forecast Data'!$C:$C,AQ$6,'Forecast Data'!$B:$B,$D366))</f>
        <v/>
      </c>
      <c r="AR366" s="12" t="str">
        <f>IF(SUMIFS('Forecast Data'!$E:$E,'Forecast Data'!$C:$C,AR$6,'Forecast Data'!$B:$B,$D366)=0,"",SUMIFS('Forecast Data'!$E:$E,'Forecast Data'!$C:$C,AR$6,'Forecast Data'!$B:$B,$D366))</f>
        <v/>
      </c>
      <c r="AS366" s="12" t="str">
        <f>IF(SUMIFS('Forecast Data'!$E:$E,'Forecast Data'!$C:$C,AS$6,'Forecast Data'!$B:$B,$D366)=0,"",SUMIFS('Forecast Data'!$E:$E,'Forecast Data'!$C:$C,AS$6,'Forecast Data'!$B:$B,$D366))</f>
        <v/>
      </c>
      <c r="AT366" s="12" t="str">
        <f>IF(SUMIFS('Forecast Data'!$E:$E,'Forecast Data'!$C:$C,AT$6,'Forecast Data'!$B:$B,$D366)=0,"",SUMIFS('Forecast Data'!$E:$E,'Forecast Data'!$C:$C,AT$6,'Forecast Data'!$B:$B,$D366))</f>
        <v/>
      </c>
      <c r="AU366" s="12" t="str">
        <f>IF(SUMIFS('Forecast Data'!$E:$E,'Forecast Data'!$C:$C,AU$6,'Forecast Data'!$B:$B,$D366)=0,"",SUMIFS('Forecast Data'!$E:$E,'Forecast Data'!$C:$C,AU$6,'Forecast Data'!$B:$B,$D366))</f>
        <v/>
      </c>
      <c r="AV366" s="1"/>
      <c r="AW366" s="11">
        <f>SUMIFS('OP Units'!E:E,'OP Units'!$A:$A,$D366)</f>
        <v>0</v>
      </c>
      <c r="AX366" s="11">
        <f>SUMIFS('OP Units'!F:F,'OP Units'!$A:$A,$D366)</f>
        <v>0</v>
      </c>
      <c r="AY366" s="11">
        <f>SUMIFS('OP Units'!G:G,'OP Units'!$A:$A,$D366)</f>
        <v>0</v>
      </c>
      <c r="AZ366" s="11">
        <f>SUMIFS('OP Units'!H:H,'OP Units'!$A:$A,$D366)</f>
        <v>0</v>
      </c>
      <c r="BA366" s="11">
        <f>SUMIFS('OP Units'!I:I,'OP Units'!$A:$A,$D366)</f>
        <v>0</v>
      </c>
      <c r="BB366" s="11">
        <f>SUMIFS('OP Units'!J:J,'OP Units'!$A:$A,$D366)</f>
        <v>0</v>
      </c>
      <c r="BC366" s="11">
        <f>SUMIFS('OP Units'!K:K,'OP Units'!$A:$A,$D366)</f>
        <v>0</v>
      </c>
      <c r="BD366" s="11">
        <f>SUMIFS('OP Units'!L:L,'OP Units'!$A:$A,$D366)</f>
        <v>0</v>
      </c>
      <c r="BE366" s="11">
        <f>SUMIFS('OP Units'!M:M,'OP Units'!$A:$A,$D366)</f>
        <v>0</v>
      </c>
      <c r="BF366" s="11">
        <f>SUMIFS('OP Units'!N:N,'OP Units'!$A:$A,$D366)</f>
        <v>0</v>
      </c>
      <c r="BG366" s="11">
        <f>SUMIFS('OP Units'!O:O,'OP Units'!$A:$A,$D366)</f>
        <v>0</v>
      </c>
      <c r="BH366" s="11">
        <f>SUMIFS('OP Units'!P:P,'OP Units'!$A:$A,$D366)</f>
        <v>0</v>
      </c>
      <c r="BI366" s="1"/>
      <c r="BJ366" s="12" t="str">
        <f>IFERROR((SUMIFS('OP Units'!E:E,'OP Units'!$A:$A,$D366)-SUMIFS('Forecast Data'!$H:$H,'Forecast Data'!$C:$C,BJ$6,'Forecast Data'!$B:$B,$D366))/SUMIFS('Forecast Data'!$H:$H,'Forecast Data'!$C:$C,BJ$6,'Forecast Data'!$B:$B,$D366),"")</f>
        <v/>
      </c>
      <c r="BK366" s="12" t="str">
        <f>IFERROR((SUMIFS('OP Units'!F:F,'OP Units'!$A:$A,$D366)-SUMIFS('Forecast Data'!$H:$H,'Forecast Data'!$C:$C,BK$6,'Forecast Data'!$B:$B,$D366))/SUMIFS('Forecast Data'!$H:$H,'Forecast Data'!$C:$C,BK$6,'Forecast Data'!$B:$B,$D366),"")</f>
        <v/>
      </c>
      <c r="BL366" s="12" t="str">
        <f>IFERROR((SUMIFS('OP Units'!G:G,'OP Units'!$A:$A,$D366)-SUMIFS('Forecast Data'!$H:$H,'Forecast Data'!$C:$C,BL$6,'Forecast Data'!$B:$B,$D366))/SUMIFS('Forecast Data'!$H:$H,'Forecast Data'!$C:$C,BL$6,'Forecast Data'!$B:$B,$D366),"")</f>
        <v/>
      </c>
      <c r="BM366" s="12" t="str">
        <f>IFERROR((SUMIFS('OP Units'!H:H,'OP Units'!$A:$A,$D366)-SUMIFS('Forecast Data'!$H:$H,'Forecast Data'!$C:$C,BM$6,'Forecast Data'!$B:$B,$D366))/SUMIFS('Forecast Data'!$H:$H,'Forecast Data'!$C:$C,BM$6,'Forecast Data'!$B:$B,$D366),"")</f>
        <v/>
      </c>
      <c r="BN366" s="12" t="str">
        <f>IFERROR((SUMIFS('OP Units'!I:I,'OP Units'!$A:$A,$D366)-SUMIFS('Forecast Data'!$H:$H,'Forecast Data'!$C:$C,BN$6,'Forecast Data'!$B:$B,$D366))/SUMIFS('Forecast Data'!$H:$H,'Forecast Data'!$C:$C,BN$6,'Forecast Data'!$B:$B,$D366),"")</f>
        <v/>
      </c>
      <c r="BO366" s="12" t="str">
        <f>IFERROR((SUMIFS('OP Units'!J:J,'OP Units'!$A:$A,$D366)-SUMIFS('Forecast Data'!$H:$H,'Forecast Data'!$C:$C,BO$6,'Forecast Data'!$B:$B,$D366))/SUMIFS('Forecast Data'!$H:$H,'Forecast Data'!$C:$C,BO$6,'Forecast Data'!$B:$B,$D366),"")</f>
        <v/>
      </c>
      <c r="BP366" s="12" t="str">
        <f>IFERROR((SUMIFS('OP Units'!K:K,'OP Units'!$A:$A,$D366)-SUMIFS('Forecast Data'!$H:$H,'Forecast Data'!$C:$C,BP$6,'Forecast Data'!$B:$B,$D366))/SUMIFS('Forecast Data'!$H:$H,'Forecast Data'!$C:$C,BP$6,'Forecast Data'!$B:$B,$D366),"")</f>
        <v/>
      </c>
      <c r="BQ366" s="12" t="str">
        <f>IFERROR((SUMIFS('OP Units'!L:L,'OP Units'!$A:$A,$D366)-SUMIFS('Forecast Data'!$H:$H,'Forecast Data'!$C:$C,BQ$6,'Forecast Data'!$B:$B,$D366))/SUMIFS('Forecast Data'!$H:$H,'Forecast Data'!$C:$C,BQ$6,'Forecast Data'!$B:$B,$D366),"")</f>
        <v/>
      </c>
      <c r="BR366" s="12" t="str">
        <f>IFERROR((SUMIFS('OP Units'!M:M,'OP Units'!$A:$A,$D366)-SUMIFS('Forecast Data'!$H:$H,'Forecast Data'!$C:$C,BR$6,'Forecast Data'!$B:$B,$D366))/SUMIFS('Forecast Data'!$H:$H,'Forecast Data'!$C:$C,BR$6,'Forecast Data'!$B:$B,$D366),"")</f>
        <v/>
      </c>
      <c r="BS366" s="12" t="str">
        <f>IFERROR((SUMIFS('OP Units'!N:N,'OP Units'!$A:$A,$D366)-SUMIFS('Forecast Data'!$H:$H,'Forecast Data'!$C:$C,BS$6,'Forecast Data'!$B:$B,$D366))/SUMIFS('Forecast Data'!$H:$H,'Forecast Data'!$C:$C,BS$6,'Forecast Data'!$B:$B,$D366),"")</f>
        <v/>
      </c>
      <c r="BT366" s="12" t="str">
        <f>IFERROR((SUMIFS('OP Units'!O:O,'OP Units'!$A:$A,$D366)-SUMIFS('Forecast Data'!$H:$H,'Forecast Data'!$C:$C,BT$6,'Forecast Data'!$B:$B,$D366))/SUMIFS('Forecast Data'!$H:$H,'Forecast Data'!$C:$C,BT$6,'Forecast Data'!$B:$B,$D366),"")</f>
        <v/>
      </c>
      <c r="BU366" s="12" t="str">
        <f>IFERROR((SUMIFS('OP Units'!P:P,'OP Units'!$A:$A,$D366)-SUMIFS('Forecast Data'!$H:$H,'Forecast Data'!$C:$C,BU$6,'Forecast Data'!$B:$B,$D366))/SUMIFS('Forecast Data'!$H:$H,'Forecast Data'!$C:$C,BU$6,'Forecast Data'!$B:$B,$D366),"")</f>
        <v/>
      </c>
      <c r="BV366" s="12"/>
      <c r="BW366" s="11">
        <f>(SUMIFS('Forecast Data'!H:H,'Forecast Data'!B:B,D366,'Forecast Data'!C:C,BK$6)+SUMIFS('Forecast Data'!H:H,'Forecast Data'!B:B,D366,'Forecast Data'!C:C,BL$6)+SUMIFS('Forecast Data'!H:H,'Forecast Data'!B:B,D366,'Forecast Data'!C:C,BM$6)+SUMIFS('Forecast Data'!H:H,'Forecast Data'!B:B,D366,'Forecast Data'!C:C,BN$6)+SUMIFS('Forecast Data'!H:H,'Forecast Data'!B:B,D366,'Forecast Data'!C:C,BO$6)+SUMIFS('Forecast Data'!H:H,'Forecast Data'!B:B,D366,'Forecast Data'!C:C,BP$6)+SUMIFS('Forecast Data'!H:H,'Forecast Data'!B:B,D366,'Forecast Data'!C:C,BQ$6)+SUMIFS('Forecast Data'!H:H,'Forecast Data'!B:B,D366,'Forecast Data'!C:C,BJ$6))/8</f>
        <v>0</v>
      </c>
      <c r="BX366" s="12" t="str">
        <f>IFERROR((SUM(W366:AD366)-(SUMIFS('Forecast Data'!H:H,'Forecast Data'!B:B,B366,'Forecast Data'!C:C,BJ$6)+SUMIFS('Forecast Data'!H:H,'Forecast Data'!B:B,B366,'Forecast Data'!C:C,BK$6)+SUMIFS('Forecast Data'!H:H,'Forecast Data'!B:B,B366,'Forecast Data'!C:C,BL$6)+SUMIFS('Forecast Data'!H:H,'Forecast Data'!B:B,B366,'Forecast Data'!C:C,BM$6)+SUMIFS('Forecast Data'!H:H,'Forecast Data'!B:B,B366,'Forecast Data'!C:C,BN$6)+SUMIFS('Forecast Data'!H:H,'Forecast Data'!B:B,B366,'Forecast Data'!C:C,BO$6)+SUMIFS('Forecast Data'!H:H,'Forecast Data'!B:B,B366,'Forecast Data'!C:C,BP$6)+SUMIFS('Forecast Data'!H:H,'Forecast Data'!B:B,B366,'Forecast Data'!C:C,BQ$6)))/(SUMIFS('Forecast Data'!H:H,'Forecast Data'!B:B,B366,'Forecast Data'!C:C,BJ$6)+SUMIFS('Forecast Data'!H:H,'Forecast Data'!B:B,B366,'Forecast Data'!C:C,BK$6)+SUMIFS('Forecast Data'!H:H,'Forecast Data'!B:B,B366,'Forecast Data'!C:C,BL$6)+SUMIFS('Forecast Data'!H:H,'Forecast Data'!B:B,B366,'Forecast Data'!C:C,BM$6)+SUMIFS('Forecast Data'!H:H,'Forecast Data'!B:B,B366,'Forecast Data'!C:C,BN$6)+SUMIFS('Forecast Data'!H:H,'Forecast Data'!B:B,B366,'Forecast Data'!C:C,BO$6)+SUMIFS('Forecast Data'!H:H,'Forecast Data'!B:B,B366,'Forecast Data'!C:C,BP$6)+SUMIFS('Forecast Data'!H:H,'Forecast Data'!B:B,B366,'Forecast Data'!C:C,BQ$6)),"")</f>
        <v/>
      </c>
      <c r="BY366" s="12">
        <f t="shared" si="68"/>
        <v>0</v>
      </c>
      <c r="BZ366" s="16">
        <f t="shared" si="69"/>
        <v>0</v>
      </c>
      <c r="CA366" s="13">
        <f t="shared" si="70"/>
        <v>0</v>
      </c>
      <c r="CB366" s="12">
        <f t="shared" si="71"/>
        <v>0</v>
      </c>
      <c r="CC366" s="12"/>
      <c r="CD366" s="11">
        <f>(SUMIFS('Forecast Data'!H:H,'Forecast Data'!B:B,D366,'Forecast Data'!C:C,BK$6)+SUMIFS('Forecast Data'!H:H,'Forecast Data'!B:B,D366,'Forecast Data'!C:C,BL$6)+SUMIFS('Forecast Data'!H:H,'Forecast Data'!B:B,D366,'Forecast Data'!C:C,BM$6)+SUMIFS('Forecast Data'!H:H,'Forecast Data'!B:B,D366,'Forecast Data'!C:C,BJ$6))/4</f>
        <v>0</v>
      </c>
      <c r="CE366" s="12" t="str">
        <f>IFERROR((SUM(W366:Z366)-(SUMIFS('Forecast Data'!H:H,'Forecast Data'!B:B,D366,'Forecast Data'!C:C,BJ$6)+SUMIFS('Forecast Data'!H:H,'Forecast Data'!B:B,D366,'Forecast Data'!C:C,BK$6)+SUMIFS('Forecast Data'!H:H,'Forecast Data'!B:B,D366,'Forecast Data'!C:C,BL$6)+SUMIFS('Forecast Data'!H:H,'Forecast Data'!B:B,D366,'Forecast Data'!C:C,BM$6)))/(SUMIFS('Forecast Data'!H:H,'Forecast Data'!B:B,D366,'Forecast Data'!C:C,BJ$6)+SUMIFS('Forecast Data'!H:H,'Forecast Data'!B:B,D366,'Forecast Data'!C:C,BK$6)+SUMIFS('Forecast Data'!H:H,'Forecast Data'!B:B,D366,'Forecast Data'!C:C,BL$6)+SUMIFS('Forecast Data'!H:H,'Forecast Data'!B:B,D366,'Forecast Data'!C:C,BM$6)),"")</f>
        <v/>
      </c>
      <c r="CF366" s="12">
        <f t="shared" si="72"/>
        <v>0</v>
      </c>
      <c r="CG366" s="12">
        <f t="shared" si="73"/>
        <v>0</v>
      </c>
      <c r="CH366" s="13">
        <f t="shared" si="74"/>
        <v>0</v>
      </c>
      <c r="CI366" s="13"/>
    </row>
    <row r="367" spans="1:87" ht="13.2">
      <c r="A367" s="1"/>
      <c r="B367" t="str">
        <f t="shared" si="75"/>
        <v>NutraSea</v>
      </c>
      <c r="D367" t="s">
        <v>399</v>
      </c>
      <c r="E367" s="11">
        <f>SUMIFS('Fin Data'!F:F,'Fin Data'!A:A,D367)</f>
        <v>0</v>
      </c>
      <c r="F367" s="11">
        <f>SUMIFS('Fin Data with 6 week hist'!I:I,'Fin Data with 6 week hist'!$A:$A,$D367)</f>
        <v>0</v>
      </c>
      <c r="G367" s="11">
        <f>SUMIFS('Fin Data with 6 week hist'!J:J,'Fin Data with 6 week hist'!$A:$A,$D367)</f>
        <v>0</v>
      </c>
      <c r="H367" s="11">
        <f>SUMIFS('Fin Data with 6 week hist'!K:K,'Fin Data with 6 week hist'!$A:$A,$D367)+SUMIFS('Unit Cancellations'!D:D,'Unit Cancellations'!$B:$B,$D367)</f>
        <v>0</v>
      </c>
      <c r="I367" s="11">
        <f>SUMIFS('Fin Data with 6 week hist'!L:L,'Fin Data with 6 week hist'!$A:$A,$D367)+SUMIFS('Unit Cancellations'!E:E,'Unit Cancellations'!$B:$B,$D367)</f>
        <v>0</v>
      </c>
      <c r="J367" s="11">
        <f>SUMIFS('Fin Data with 6 week hist'!M:M,'Fin Data with 6 week hist'!$A:$A,$D367)+SUMIFS('Unit Cancellations'!F:F,'Unit Cancellations'!$B:$B,$D367)</f>
        <v>0</v>
      </c>
      <c r="K367" s="11">
        <f>SUMIFS('Fin Data with 6 week hist'!N:N,'Fin Data with 6 week hist'!$A:$A,$D367)+SUMIFS('Unit Cancellations'!G:G,'Unit Cancellations'!$B:$B,$D367)</f>
        <v>0</v>
      </c>
      <c r="L367" s="11">
        <f>SUMIFS('Fin Data'!AN:AN,'Fin Data'!A:A,D367)</f>
        <v>0</v>
      </c>
      <c r="M367" s="12">
        <f>IFERROR(SUMIFS('Fin Data'!AO:AO,'Fin Data'!A:A,D367),"")</f>
        <v>0</v>
      </c>
      <c r="N367" s="1"/>
      <c r="O367" s="11">
        <f t="shared" si="63"/>
        <v>0</v>
      </c>
      <c r="P367" s="12" t="str">
        <f t="shared" si="64"/>
        <v/>
      </c>
      <c r="Q367" s="1"/>
      <c r="R367" s="11">
        <f t="shared" si="65"/>
        <v>0</v>
      </c>
      <c r="S367" s="12" t="str">
        <f t="shared" si="66"/>
        <v/>
      </c>
      <c r="T367" s="11">
        <f t="shared" si="67"/>
        <v>0</v>
      </c>
      <c r="U367" s="1" t="e">
        <f t="shared" si="76"/>
        <v>#REF!</v>
      </c>
      <c r="V367" s="1"/>
      <c r="W367" s="11">
        <f>SUMIFS('Forecast Data'!$D:$D,'Forecast Data'!$C:$C,W$6,'Forecast Data'!$B:$B,$D367)</f>
        <v>0</v>
      </c>
      <c r="X367" s="11">
        <f>SUMIFS('Forecast Data'!$D:$D,'Forecast Data'!$C:$C,X$6,'Forecast Data'!$B:$B,$D367)</f>
        <v>0</v>
      </c>
      <c r="Y367" s="11">
        <f>SUMIFS('Forecast Data'!$D:$D,'Forecast Data'!$C:$C,Y$6,'Forecast Data'!$B:$B,$D367)</f>
        <v>0</v>
      </c>
      <c r="Z367" s="11">
        <f>SUMIFS('Forecast Data'!$D:$D,'Forecast Data'!$C:$C,Z$6,'Forecast Data'!$B:$B,$D367)</f>
        <v>0</v>
      </c>
      <c r="AA367" s="11">
        <f>SUMIFS('Forecast Data'!$D:$D,'Forecast Data'!$C:$C,AA$6,'Forecast Data'!$B:$B,$D367)</f>
        <v>0</v>
      </c>
      <c r="AB367" s="11">
        <f>SUMIFS('Forecast Data'!$D:$D,'Forecast Data'!$C:$C,AB$6,'Forecast Data'!$B:$B,$D367)</f>
        <v>0</v>
      </c>
      <c r="AC367" s="11">
        <f>SUMIFS('Forecast Data'!$D:$D,'Forecast Data'!$C:$C,AC$6,'Forecast Data'!$B:$B,$D367)</f>
        <v>0</v>
      </c>
      <c r="AD367" s="11">
        <f>SUMIFS('Forecast Data'!$D:$D,'Forecast Data'!$C:$C,AD$6,'Forecast Data'!$B:$B,$D367)</f>
        <v>0</v>
      </c>
      <c r="AE367" s="11">
        <f>SUMIFS('Forecast Data'!$D:$D,'Forecast Data'!$C:$C,AE$6,'Forecast Data'!$B:$B,$D367)</f>
        <v>0</v>
      </c>
      <c r="AF367" s="11">
        <f>SUMIFS('Forecast Data'!$D:$D,'Forecast Data'!$C:$C,AF$6,'Forecast Data'!$B:$B,$D367)</f>
        <v>0</v>
      </c>
      <c r="AG367" s="11">
        <f>SUMIFS('Forecast Data'!$D:$D,'Forecast Data'!$C:$C,AG$6,'Forecast Data'!$B:$B,$D367)</f>
        <v>0</v>
      </c>
      <c r="AH367" s="11">
        <f>SUMIFS('Forecast Data'!$D:$D,'Forecast Data'!$C:$C,AH$6,'Forecast Data'!$B:$B,$D367)</f>
        <v>0</v>
      </c>
      <c r="AI367" s="1"/>
      <c r="AJ367" s="12" t="str">
        <f>IF(SUMIFS('Forecast Data'!$E:$E,'Forecast Data'!$C:$C,AJ$6,'Forecast Data'!$B:$B,$D367)=0,"",SUMIFS('Forecast Data'!$E:$E,'Forecast Data'!$C:$C,AJ$6,'Forecast Data'!$B:$B,$D367))</f>
        <v/>
      </c>
      <c r="AK367" s="12" t="str">
        <f>IF(SUMIFS('Forecast Data'!$E:$E,'Forecast Data'!$C:$C,AK$6,'Forecast Data'!$B:$B,$D367)=0,"",SUMIFS('Forecast Data'!$E:$E,'Forecast Data'!$C:$C,AK$6,'Forecast Data'!$B:$B,$D367))</f>
        <v/>
      </c>
      <c r="AL367" s="12" t="str">
        <f>IF(SUMIFS('Forecast Data'!$E:$E,'Forecast Data'!$C:$C,AL$6,'Forecast Data'!$B:$B,$D367)=0,"",SUMIFS('Forecast Data'!$E:$E,'Forecast Data'!$C:$C,AL$6,'Forecast Data'!$B:$B,$D367))</f>
        <v/>
      </c>
      <c r="AM367" s="12" t="str">
        <f>IF(SUMIFS('Forecast Data'!$E:$E,'Forecast Data'!$C:$C,AM$6,'Forecast Data'!$B:$B,$D367)=0,"",SUMIFS('Forecast Data'!$E:$E,'Forecast Data'!$C:$C,AM$6,'Forecast Data'!$B:$B,$D367))</f>
        <v/>
      </c>
      <c r="AN367" s="12" t="str">
        <f>IF(SUMIFS('Forecast Data'!$E:$E,'Forecast Data'!$C:$C,AN$6,'Forecast Data'!$B:$B,$D367)=0,"",SUMIFS('Forecast Data'!$E:$E,'Forecast Data'!$C:$C,AN$6,'Forecast Data'!$B:$B,$D367))</f>
        <v/>
      </c>
      <c r="AO367" s="12" t="str">
        <f>IF(SUMIFS('Forecast Data'!$E:$E,'Forecast Data'!$C:$C,AO$6,'Forecast Data'!$B:$B,$D367)=0,"",SUMIFS('Forecast Data'!$E:$E,'Forecast Data'!$C:$C,AO$6,'Forecast Data'!$B:$B,$D367))</f>
        <v/>
      </c>
      <c r="AP367" s="12" t="str">
        <f>IF(SUMIFS('Forecast Data'!$E:$E,'Forecast Data'!$C:$C,AP$6,'Forecast Data'!$B:$B,$D367)=0,"",SUMIFS('Forecast Data'!$E:$E,'Forecast Data'!$C:$C,AP$6,'Forecast Data'!$B:$B,$D367))</f>
        <v/>
      </c>
      <c r="AQ367" s="12" t="str">
        <f>IF(SUMIFS('Forecast Data'!$E:$E,'Forecast Data'!$C:$C,AQ$6,'Forecast Data'!$B:$B,$D367)=0,"",SUMIFS('Forecast Data'!$E:$E,'Forecast Data'!$C:$C,AQ$6,'Forecast Data'!$B:$B,$D367))</f>
        <v/>
      </c>
      <c r="AR367" s="12" t="str">
        <f>IF(SUMIFS('Forecast Data'!$E:$E,'Forecast Data'!$C:$C,AR$6,'Forecast Data'!$B:$B,$D367)=0,"",SUMIFS('Forecast Data'!$E:$E,'Forecast Data'!$C:$C,AR$6,'Forecast Data'!$B:$B,$D367))</f>
        <v/>
      </c>
      <c r="AS367" s="12" t="str">
        <f>IF(SUMIFS('Forecast Data'!$E:$E,'Forecast Data'!$C:$C,AS$6,'Forecast Data'!$B:$B,$D367)=0,"",SUMIFS('Forecast Data'!$E:$E,'Forecast Data'!$C:$C,AS$6,'Forecast Data'!$B:$B,$D367))</f>
        <v/>
      </c>
      <c r="AT367" s="12" t="str">
        <f>IF(SUMIFS('Forecast Data'!$E:$E,'Forecast Data'!$C:$C,AT$6,'Forecast Data'!$B:$B,$D367)=0,"",SUMIFS('Forecast Data'!$E:$E,'Forecast Data'!$C:$C,AT$6,'Forecast Data'!$B:$B,$D367))</f>
        <v/>
      </c>
      <c r="AU367" s="12" t="str">
        <f>IF(SUMIFS('Forecast Data'!$E:$E,'Forecast Data'!$C:$C,AU$6,'Forecast Data'!$B:$B,$D367)=0,"",SUMIFS('Forecast Data'!$E:$E,'Forecast Data'!$C:$C,AU$6,'Forecast Data'!$B:$B,$D367))</f>
        <v/>
      </c>
      <c r="AV367" s="1"/>
      <c r="AW367" s="11">
        <f>SUMIFS('OP Units'!E:E,'OP Units'!$A:$A,$D367)</f>
        <v>0</v>
      </c>
      <c r="AX367" s="11">
        <f>SUMIFS('OP Units'!F:F,'OP Units'!$A:$A,$D367)</f>
        <v>0</v>
      </c>
      <c r="AY367" s="11">
        <f>SUMIFS('OP Units'!G:G,'OP Units'!$A:$A,$D367)</f>
        <v>0</v>
      </c>
      <c r="AZ367" s="11">
        <f>SUMIFS('OP Units'!H:H,'OP Units'!$A:$A,$D367)</f>
        <v>0</v>
      </c>
      <c r="BA367" s="11">
        <f>SUMIFS('OP Units'!I:I,'OP Units'!$A:$A,$D367)</f>
        <v>0</v>
      </c>
      <c r="BB367" s="11">
        <f>SUMIFS('OP Units'!J:J,'OP Units'!$A:$A,$D367)</f>
        <v>0</v>
      </c>
      <c r="BC367" s="11">
        <f>SUMIFS('OP Units'!K:K,'OP Units'!$A:$A,$D367)</f>
        <v>0</v>
      </c>
      <c r="BD367" s="11">
        <f>SUMIFS('OP Units'!L:L,'OP Units'!$A:$A,$D367)</f>
        <v>0</v>
      </c>
      <c r="BE367" s="11">
        <f>SUMIFS('OP Units'!M:M,'OP Units'!$A:$A,$D367)</f>
        <v>0</v>
      </c>
      <c r="BF367" s="11">
        <f>SUMIFS('OP Units'!N:N,'OP Units'!$A:$A,$D367)</f>
        <v>0</v>
      </c>
      <c r="BG367" s="11">
        <f>SUMIFS('OP Units'!O:O,'OP Units'!$A:$A,$D367)</f>
        <v>0</v>
      </c>
      <c r="BH367" s="11">
        <f>SUMIFS('OP Units'!P:P,'OP Units'!$A:$A,$D367)</f>
        <v>0</v>
      </c>
      <c r="BI367" s="1"/>
      <c r="BJ367" s="12" t="str">
        <f>IFERROR((SUMIFS('OP Units'!E:E,'OP Units'!$A:$A,$D367)-SUMIFS('Forecast Data'!$H:$H,'Forecast Data'!$C:$C,BJ$6,'Forecast Data'!$B:$B,$D367))/SUMIFS('Forecast Data'!$H:$H,'Forecast Data'!$C:$C,BJ$6,'Forecast Data'!$B:$B,$D367),"")</f>
        <v/>
      </c>
      <c r="BK367" s="12" t="str">
        <f>IFERROR((SUMIFS('OP Units'!F:F,'OP Units'!$A:$A,$D367)-SUMIFS('Forecast Data'!$H:$H,'Forecast Data'!$C:$C,BK$6,'Forecast Data'!$B:$B,$D367))/SUMIFS('Forecast Data'!$H:$H,'Forecast Data'!$C:$C,BK$6,'Forecast Data'!$B:$B,$D367),"")</f>
        <v/>
      </c>
      <c r="BL367" s="12" t="str">
        <f>IFERROR((SUMIFS('OP Units'!G:G,'OP Units'!$A:$A,$D367)-SUMIFS('Forecast Data'!$H:$H,'Forecast Data'!$C:$C,BL$6,'Forecast Data'!$B:$B,$D367))/SUMIFS('Forecast Data'!$H:$H,'Forecast Data'!$C:$C,BL$6,'Forecast Data'!$B:$B,$D367),"")</f>
        <v/>
      </c>
      <c r="BM367" s="12" t="str">
        <f>IFERROR((SUMIFS('OP Units'!H:H,'OP Units'!$A:$A,$D367)-SUMIFS('Forecast Data'!$H:$H,'Forecast Data'!$C:$C,BM$6,'Forecast Data'!$B:$B,$D367))/SUMIFS('Forecast Data'!$H:$H,'Forecast Data'!$C:$C,BM$6,'Forecast Data'!$B:$B,$D367),"")</f>
        <v/>
      </c>
      <c r="BN367" s="12" t="str">
        <f>IFERROR((SUMIFS('OP Units'!I:I,'OP Units'!$A:$A,$D367)-SUMIFS('Forecast Data'!$H:$H,'Forecast Data'!$C:$C,BN$6,'Forecast Data'!$B:$B,$D367))/SUMIFS('Forecast Data'!$H:$H,'Forecast Data'!$C:$C,BN$6,'Forecast Data'!$B:$B,$D367),"")</f>
        <v/>
      </c>
      <c r="BO367" s="12" t="str">
        <f>IFERROR((SUMIFS('OP Units'!J:J,'OP Units'!$A:$A,$D367)-SUMIFS('Forecast Data'!$H:$H,'Forecast Data'!$C:$C,BO$6,'Forecast Data'!$B:$B,$D367))/SUMIFS('Forecast Data'!$H:$H,'Forecast Data'!$C:$C,BO$6,'Forecast Data'!$B:$B,$D367),"")</f>
        <v/>
      </c>
      <c r="BP367" s="12" t="str">
        <f>IFERROR((SUMIFS('OP Units'!K:K,'OP Units'!$A:$A,$D367)-SUMIFS('Forecast Data'!$H:$H,'Forecast Data'!$C:$C,BP$6,'Forecast Data'!$B:$B,$D367))/SUMIFS('Forecast Data'!$H:$H,'Forecast Data'!$C:$C,BP$6,'Forecast Data'!$B:$B,$D367),"")</f>
        <v/>
      </c>
      <c r="BQ367" s="12" t="str">
        <f>IFERROR((SUMIFS('OP Units'!L:L,'OP Units'!$A:$A,$D367)-SUMIFS('Forecast Data'!$H:$H,'Forecast Data'!$C:$C,BQ$6,'Forecast Data'!$B:$B,$D367))/SUMIFS('Forecast Data'!$H:$H,'Forecast Data'!$C:$C,BQ$6,'Forecast Data'!$B:$B,$D367),"")</f>
        <v/>
      </c>
      <c r="BR367" s="12" t="str">
        <f>IFERROR((SUMIFS('OP Units'!M:M,'OP Units'!$A:$A,$D367)-SUMIFS('Forecast Data'!$H:$H,'Forecast Data'!$C:$C,BR$6,'Forecast Data'!$B:$B,$D367))/SUMIFS('Forecast Data'!$H:$H,'Forecast Data'!$C:$C,BR$6,'Forecast Data'!$B:$B,$D367),"")</f>
        <v/>
      </c>
      <c r="BS367" s="12" t="str">
        <f>IFERROR((SUMIFS('OP Units'!N:N,'OP Units'!$A:$A,$D367)-SUMIFS('Forecast Data'!$H:$H,'Forecast Data'!$C:$C,BS$6,'Forecast Data'!$B:$B,$D367))/SUMIFS('Forecast Data'!$H:$H,'Forecast Data'!$C:$C,BS$6,'Forecast Data'!$B:$B,$D367),"")</f>
        <v/>
      </c>
      <c r="BT367" s="12" t="str">
        <f>IFERROR((SUMIFS('OP Units'!O:O,'OP Units'!$A:$A,$D367)-SUMIFS('Forecast Data'!$H:$H,'Forecast Data'!$C:$C,BT$6,'Forecast Data'!$B:$B,$D367))/SUMIFS('Forecast Data'!$H:$H,'Forecast Data'!$C:$C,BT$6,'Forecast Data'!$B:$B,$D367),"")</f>
        <v/>
      </c>
      <c r="BU367" s="12" t="str">
        <f>IFERROR((SUMIFS('OP Units'!P:P,'OP Units'!$A:$A,$D367)-SUMIFS('Forecast Data'!$H:$H,'Forecast Data'!$C:$C,BU$6,'Forecast Data'!$B:$B,$D367))/SUMIFS('Forecast Data'!$H:$H,'Forecast Data'!$C:$C,BU$6,'Forecast Data'!$B:$B,$D367),"")</f>
        <v/>
      </c>
      <c r="BV367" s="12"/>
      <c r="BW367" s="11">
        <f>(SUMIFS('Forecast Data'!H:H,'Forecast Data'!B:B,D367,'Forecast Data'!C:C,BK$6)+SUMIFS('Forecast Data'!H:H,'Forecast Data'!B:B,D367,'Forecast Data'!C:C,BL$6)+SUMIFS('Forecast Data'!H:H,'Forecast Data'!B:B,D367,'Forecast Data'!C:C,BM$6)+SUMIFS('Forecast Data'!H:H,'Forecast Data'!B:B,D367,'Forecast Data'!C:C,BN$6)+SUMIFS('Forecast Data'!H:H,'Forecast Data'!B:B,D367,'Forecast Data'!C:C,BO$6)+SUMIFS('Forecast Data'!H:H,'Forecast Data'!B:B,D367,'Forecast Data'!C:C,BP$6)+SUMIFS('Forecast Data'!H:H,'Forecast Data'!B:B,D367,'Forecast Data'!C:C,BQ$6)+SUMIFS('Forecast Data'!H:H,'Forecast Data'!B:B,D367,'Forecast Data'!C:C,BJ$6))/8</f>
        <v>0</v>
      </c>
      <c r="BX367" s="12" t="str">
        <f>IFERROR((SUM(W367:AD367)-(SUMIFS('Forecast Data'!H:H,'Forecast Data'!B:B,B367,'Forecast Data'!C:C,BJ$6)+SUMIFS('Forecast Data'!H:H,'Forecast Data'!B:B,B367,'Forecast Data'!C:C,BK$6)+SUMIFS('Forecast Data'!H:H,'Forecast Data'!B:B,B367,'Forecast Data'!C:C,BL$6)+SUMIFS('Forecast Data'!H:H,'Forecast Data'!B:B,B367,'Forecast Data'!C:C,BM$6)+SUMIFS('Forecast Data'!H:H,'Forecast Data'!B:B,B367,'Forecast Data'!C:C,BN$6)+SUMIFS('Forecast Data'!H:H,'Forecast Data'!B:B,B367,'Forecast Data'!C:C,BO$6)+SUMIFS('Forecast Data'!H:H,'Forecast Data'!B:B,B367,'Forecast Data'!C:C,BP$6)+SUMIFS('Forecast Data'!H:H,'Forecast Data'!B:B,B367,'Forecast Data'!C:C,BQ$6)))/(SUMIFS('Forecast Data'!H:H,'Forecast Data'!B:B,B367,'Forecast Data'!C:C,BJ$6)+SUMIFS('Forecast Data'!H:H,'Forecast Data'!B:B,B367,'Forecast Data'!C:C,BK$6)+SUMIFS('Forecast Data'!H:H,'Forecast Data'!B:B,B367,'Forecast Data'!C:C,BL$6)+SUMIFS('Forecast Data'!H:H,'Forecast Data'!B:B,B367,'Forecast Data'!C:C,BM$6)+SUMIFS('Forecast Data'!H:H,'Forecast Data'!B:B,B367,'Forecast Data'!C:C,BN$6)+SUMIFS('Forecast Data'!H:H,'Forecast Data'!B:B,B367,'Forecast Data'!C:C,BO$6)+SUMIFS('Forecast Data'!H:H,'Forecast Data'!B:B,B367,'Forecast Data'!C:C,BP$6)+SUMIFS('Forecast Data'!H:H,'Forecast Data'!B:B,B367,'Forecast Data'!C:C,BQ$6)),"")</f>
        <v/>
      </c>
      <c r="BY367" s="12">
        <f t="shared" si="68"/>
        <v>0</v>
      </c>
      <c r="BZ367" s="16">
        <f t="shared" si="69"/>
        <v>0</v>
      </c>
      <c r="CA367" s="13">
        <f t="shared" si="70"/>
        <v>0</v>
      </c>
      <c r="CB367" s="12">
        <f t="shared" si="71"/>
        <v>0</v>
      </c>
      <c r="CC367" s="12"/>
      <c r="CD367" s="11">
        <f>(SUMIFS('Forecast Data'!H:H,'Forecast Data'!B:B,D367,'Forecast Data'!C:C,BK$6)+SUMIFS('Forecast Data'!H:H,'Forecast Data'!B:B,D367,'Forecast Data'!C:C,BL$6)+SUMIFS('Forecast Data'!H:H,'Forecast Data'!B:B,D367,'Forecast Data'!C:C,BM$6)+SUMIFS('Forecast Data'!H:H,'Forecast Data'!B:B,D367,'Forecast Data'!C:C,BJ$6))/4</f>
        <v>0</v>
      </c>
      <c r="CE367" s="12" t="str">
        <f>IFERROR((SUM(W367:Z367)-(SUMIFS('Forecast Data'!H:H,'Forecast Data'!B:B,D367,'Forecast Data'!C:C,BJ$6)+SUMIFS('Forecast Data'!H:H,'Forecast Data'!B:B,D367,'Forecast Data'!C:C,BK$6)+SUMIFS('Forecast Data'!H:H,'Forecast Data'!B:B,D367,'Forecast Data'!C:C,BL$6)+SUMIFS('Forecast Data'!H:H,'Forecast Data'!B:B,D367,'Forecast Data'!C:C,BM$6)))/(SUMIFS('Forecast Data'!H:H,'Forecast Data'!B:B,D367,'Forecast Data'!C:C,BJ$6)+SUMIFS('Forecast Data'!H:H,'Forecast Data'!B:B,D367,'Forecast Data'!C:C,BK$6)+SUMIFS('Forecast Data'!H:H,'Forecast Data'!B:B,D367,'Forecast Data'!C:C,BL$6)+SUMIFS('Forecast Data'!H:H,'Forecast Data'!B:B,D367,'Forecast Data'!C:C,BM$6)),"")</f>
        <v/>
      </c>
      <c r="CF367" s="12">
        <f t="shared" si="72"/>
        <v>0</v>
      </c>
      <c r="CG367" s="12">
        <f t="shared" si="73"/>
        <v>0</v>
      </c>
      <c r="CH367" s="13">
        <f t="shared" si="74"/>
        <v>0</v>
      </c>
      <c r="CI367" s="13"/>
    </row>
    <row r="368" spans="1:87" ht="13.2">
      <c r="A368" s="1"/>
      <c r="B368" t="str">
        <f t="shared" si="75"/>
        <v>Objective</v>
      </c>
      <c r="D368" t="s">
        <v>400</v>
      </c>
      <c r="E368" s="11">
        <f>SUMIFS('Fin Data'!F:F,'Fin Data'!A:A,D368)</f>
        <v>0</v>
      </c>
      <c r="F368" s="11">
        <f>SUMIFS('Fin Data with 6 week hist'!I:I,'Fin Data with 6 week hist'!$A:$A,$D368)</f>
        <v>0</v>
      </c>
      <c r="G368" s="11">
        <f>SUMIFS('Fin Data with 6 week hist'!J:J,'Fin Data with 6 week hist'!$A:$A,$D368)</f>
        <v>0</v>
      </c>
      <c r="H368" s="11">
        <f>SUMIFS('Fin Data with 6 week hist'!K:K,'Fin Data with 6 week hist'!$A:$A,$D368)+SUMIFS('Unit Cancellations'!D:D,'Unit Cancellations'!$B:$B,$D368)</f>
        <v>0</v>
      </c>
      <c r="I368" s="11">
        <f>SUMIFS('Fin Data with 6 week hist'!L:L,'Fin Data with 6 week hist'!$A:$A,$D368)+SUMIFS('Unit Cancellations'!E:E,'Unit Cancellations'!$B:$B,$D368)</f>
        <v>0</v>
      </c>
      <c r="J368" s="11">
        <f>SUMIFS('Fin Data with 6 week hist'!M:M,'Fin Data with 6 week hist'!$A:$A,$D368)+SUMIFS('Unit Cancellations'!F:F,'Unit Cancellations'!$B:$B,$D368)</f>
        <v>0</v>
      </c>
      <c r="K368" s="11">
        <f>SUMIFS('Fin Data with 6 week hist'!N:N,'Fin Data with 6 week hist'!$A:$A,$D368)+SUMIFS('Unit Cancellations'!G:G,'Unit Cancellations'!$B:$B,$D368)</f>
        <v>0</v>
      </c>
      <c r="L368" s="11">
        <f>SUMIFS('Fin Data'!AN:AN,'Fin Data'!A:A,D368)</f>
        <v>0</v>
      </c>
      <c r="M368" s="12">
        <f>IFERROR(SUMIFS('Fin Data'!AO:AO,'Fin Data'!A:A,D368),"")</f>
        <v>0</v>
      </c>
      <c r="N368" s="1"/>
      <c r="O368" s="11">
        <f t="shared" si="63"/>
        <v>0</v>
      </c>
      <c r="P368" s="12" t="str">
        <f t="shared" si="64"/>
        <v/>
      </c>
      <c r="Q368" s="1"/>
      <c r="R368" s="11">
        <f t="shared" si="65"/>
        <v>0</v>
      </c>
      <c r="S368" s="12" t="str">
        <f t="shared" si="66"/>
        <v/>
      </c>
      <c r="T368" s="11">
        <f t="shared" si="67"/>
        <v>0</v>
      </c>
      <c r="U368" s="1" t="e">
        <f t="shared" si="76"/>
        <v>#REF!</v>
      </c>
      <c r="V368" s="1"/>
      <c r="W368" s="11">
        <f>SUMIFS('Forecast Data'!$D:$D,'Forecast Data'!$C:$C,W$6,'Forecast Data'!$B:$B,$D368)</f>
        <v>0</v>
      </c>
      <c r="X368" s="11">
        <f>SUMIFS('Forecast Data'!$D:$D,'Forecast Data'!$C:$C,X$6,'Forecast Data'!$B:$B,$D368)</f>
        <v>0</v>
      </c>
      <c r="Y368" s="11">
        <f>SUMIFS('Forecast Data'!$D:$D,'Forecast Data'!$C:$C,Y$6,'Forecast Data'!$B:$B,$D368)</f>
        <v>0</v>
      </c>
      <c r="Z368" s="11">
        <f>SUMIFS('Forecast Data'!$D:$D,'Forecast Data'!$C:$C,Z$6,'Forecast Data'!$B:$B,$D368)</f>
        <v>0</v>
      </c>
      <c r="AA368" s="11">
        <f>SUMIFS('Forecast Data'!$D:$D,'Forecast Data'!$C:$C,AA$6,'Forecast Data'!$B:$B,$D368)</f>
        <v>0</v>
      </c>
      <c r="AB368" s="11">
        <f>SUMIFS('Forecast Data'!$D:$D,'Forecast Data'!$C:$C,AB$6,'Forecast Data'!$B:$B,$D368)</f>
        <v>0</v>
      </c>
      <c r="AC368" s="11">
        <f>SUMIFS('Forecast Data'!$D:$D,'Forecast Data'!$C:$C,AC$6,'Forecast Data'!$B:$B,$D368)</f>
        <v>0</v>
      </c>
      <c r="AD368" s="11">
        <f>SUMIFS('Forecast Data'!$D:$D,'Forecast Data'!$C:$C,AD$6,'Forecast Data'!$B:$B,$D368)</f>
        <v>0</v>
      </c>
      <c r="AE368" s="11">
        <f>SUMIFS('Forecast Data'!$D:$D,'Forecast Data'!$C:$C,AE$6,'Forecast Data'!$B:$B,$D368)</f>
        <v>0</v>
      </c>
      <c r="AF368" s="11">
        <f>SUMIFS('Forecast Data'!$D:$D,'Forecast Data'!$C:$C,AF$6,'Forecast Data'!$B:$B,$D368)</f>
        <v>0</v>
      </c>
      <c r="AG368" s="11">
        <f>SUMIFS('Forecast Data'!$D:$D,'Forecast Data'!$C:$C,AG$6,'Forecast Data'!$B:$B,$D368)</f>
        <v>0</v>
      </c>
      <c r="AH368" s="11">
        <f>SUMIFS('Forecast Data'!$D:$D,'Forecast Data'!$C:$C,AH$6,'Forecast Data'!$B:$B,$D368)</f>
        <v>0</v>
      </c>
      <c r="AI368" s="1"/>
      <c r="AJ368" s="12" t="str">
        <f>IF(SUMIFS('Forecast Data'!$E:$E,'Forecast Data'!$C:$C,AJ$6,'Forecast Data'!$B:$B,$D368)=0,"",SUMIFS('Forecast Data'!$E:$E,'Forecast Data'!$C:$C,AJ$6,'Forecast Data'!$B:$B,$D368))</f>
        <v/>
      </c>
      <c r="AK368" s="12" t="str">
        <f>IF(SUMIFS('Forecast Data'!$E:$E,'Forecast Data'!$C:$C,AK$6,'Forecast Data'!$B:$B,$D368)=0,"",SUMIFS('Forecast Data'!$E:$E,'Forecast Data'!$C:$C,AK$6,'Forecast Data'!$B:$B,$D368))</f>
        <v/>
      </c>
      <c r="AL368" s="12" t="str">
        <f>IF(SUMIFS('Forecast Data'!$E:$E,'Forecast Data'!$C:$C,AL$6,'Forecast Data'!$B:$B,$D368)=0,"",SUMIFS('Forecast Data'!$E:$E,'Forecast Data'!$C:$C,AL$6,'Forecast Data'!$B:$B,$D368))</f>
        <v/>
      </c>
      <c r="AM368" s="12" t="str">
        <f>IF(SUMIFS('Forecast Data'!$E:$E,'Forecast Data'!$C:$C,AM$6,'Forecast Data'!$B:$B,$D368)=0,"",SUMIFS('Forecast Data'!$E:$E,'Forecast Data'!$C:$C,AM$6,'Forecast Data'!$B:$B,$D368))</f>
        <v/>
      </c>
      <c r="AN368" s="12" t="str">
        <f>IF(SUMIFS('Forecast Data'!$E:$E,'Forecast Data'!$C:$C,AN$6,'Forecast Data'!$B:$B,$D368)=0,"",SUMIFS('Forecast Data'!$E:$E,'Forecast Data'!$C:$C,AN$6,'Forecast Data'!$B:$B,$D368))</f>
        <v/>
      </c>
      <c r="AO368" s="12" t="str">
        <f>IF(SUMIFS('Forecast Data'!$E:$E,'Forecast Data'!$C:$C,AO$6,'Forecast Data'!$B:$B,$D368)=0,"",SUMIFS('Forecast Data'!$E:$E,'Forecast Data'!$C:$C,AO$6,'Forecast Data'!$B:$B,$D368))</f>
        <v/>
      </c>
      <c r="AP368" s="12" t="str">
        <f>IF(SUMIFS('Forecast Data'!$E:$E,'Forecast Data'!$C:$C,AP$6,'Forecast Data'!$B:$B,$D368)=0,"",SUMIFS('Forecast Data'!$E:$E,'Forecast Data'!$C:$C,AP$6,'Forecast Data'!$B:$B,$D368))</f>
        <v/>
      </c>
      <c r="AQ368" s="12" t="str">
        <f>IF(SUMIFS('Forecast Data'!$E:$E,'Forecast Data'!$C:$C,AQ$6,'Forecast Data'!$B:$B,$D368)=0,"",SUMIFS('Forecast Data'!$E:$E,'Forecast Data'!$C:$C,AQ$6,'Forecast Data'!$B:$B,$D368))</f>
        <v/>
      </c>
      <c r="AR368" s="12" t="str">
        <f>IF(SUMIFS('Forecast Data'!$E:$E,'Forecast Data'!$C:$C,AR$6,'Forecast Data'!$B:$B,$D368)=0,"",SUMIFS('Forecast Data'!$E:$E,'Forecast Data'!$C:$C,AR$6,'Forecast Data'!$B:$B,$D368))</f>
        <v/>
      </c>
      <c r="AS368" s="12" t="str">
        <f>IF(SUMIFS('Forecast Data'!$E:$E,'Forecast Data'!$C:$C,AS$6,'Forecast Data'!$B:$B,$D368)=0,"",SUMIFS('Forecast Data'!$E:$E,'Forecast Data'!$C:$C,AS$6,'Forecast Data'!$B:$B,$D368))</f>
        <v/>
      </c>
      <c r="AT368" s="12" t="str">
        <f>IF(SUMIFS('Forecast Data'!$E:$E,'Forecast Data'!$C:$C,AT$6,'Forecast Data'!$B:$B,$D368)=0,"",SUMIFS('Forecast Data'!$E:$E,'Forecast Data'!$C:$C,AT$6,'Forecast Data'!$B:$B,$D368))</f>
        <v/>
      </c>
      <c r="AU368" s="12" t="str">
        <f>IF(SUMIFS('Forecast Data'!$E:$E,'Forecast Data'!$C:$C,AU$6,'Forecast Data'!$B:$B,$D368)=0,"",SUMIFS('Forecast Data'!$E:$E,'Forecast Data'!$C:$C,AU$6,'Forecast Data'!$B:$B,$D368))</f>
        <v/>
      </c>
      <c r="AV368" s="1"/>
      <c r="AW368" s="11">
        <f>SUMIFS('OP Units'!E:E,'OP Units'!$A:$A,$D368)</f>
        <v>0</v>
      </c>
      <c r="AX368" s="11">
        <f>SUMIFS('OP Units'!F:F,'OP Units'!$A:$A,$D368)</f>
        <v>0</v>
      </c>
      <c r="AY368" s="11">
        <f>SUMIFS('OP Units'!G:G,'OP Units'!$A:$A,$D368)</f>
        <v>0</v>
      </c>
      <c r="AZ368" s="11">
        <f>SUMIFS('OP Units'!H:H,'OP Units'!$A:$A,$D368)</f>
        <v>0</v>
      </c>
      <c r="BA368" s="11">
        <f>SUMIFS('OP Units'!I:I,'OP Units'!$A:$A,$D368)</f>
        <v>0</v>
      </c>
      <c r="BB368" s="11">
        <f>SUMIFS('OP Units'!J:J,'OP Units'!$A:$A,$D368)</f>
        <v>0</v>
      </c>
      <c r="BC368" s="11">
        <f>SUMIFS('OP Units'!K:K,'OP Units'!$A:$A,$D368)</f>
        <v>0</v>
      </c>
      <c r="BD368" s="11">
        <f>SUMIFS('OP Units'!L:L,'OP Units'!$A:$A,$D368)</f>
        <v>0</v>
      </c>
      <c r="BE368" s="11">
        <f>SUMIFS('OP Units'!M:M,'OP Units'!$A:$A,$D368)</f>
        <v>0</v>
      </c>
      <c r="BF368" s="11">
        <f>SUMIFS('OP Units'!N:N,'OP Units'!$A:$A,$D368)</f>
        <v>0</v>
      </c>
      <c r="BG368" s="11">
        <f>SUMIFS('OP Units'!O:O,'OP Units'!$A:$A,$D368)</f>
        <v>0</v>
      </c>
      <c r="BH368" s="11">
        <f>SUMIFS('OP Units'!P:P,'OP Units'!$A:$A,$D368)</f>
        <v>0</v>
      </c>
      <c r="BI368" s="1"/>
      <c r="BJ368" s="12" t="str">
        <f>IFERROR((SUMIFS('OP Units'!E:E,'OP Units'!$A:$A,$D368)-SUMIFS('Forecast Data'!$H:$H,'Forecast Data'!$C:$C,BJ$6,'Forecast Data'!$B:$B,$D368))/SUMIFS('Forecast Data'!$H:$H,'Forecast Data'!$C:$C,BJ$6,'Forecast Data'!$B:$B,$D368),"")</f>
        <v/>
      </c>
      <c r="BK368" s="12" t="str">
        <f>IFERROR((SUMIFS('OP Units'!F:F,'OP Units'!$A:$A,$D368)-SUMIFS('Forecast Data'!$H:$H,'Forecast Data'!$C:$C,BK$6,'Forecast Data'!$B:$B,$D368))/SUMIFS('Forecast Data'!$H:$H,'Forecast Data'!$C:$C,BK$6,'Forecast Data'!$B:$B,$D368),"")</f>
        <v/>
      </c>
      <c r="BL368" s="12" t="str">
        <f>IFERROR((SUMIFS('OP Units'!G:G,'OP Units'!$A:$A,$D368)-SUMIFS('Forecast Data'!$H:$H,'Forecast Data'!$C:$C,BL$6,'Forecast Data'!$B:$B,$D368))/SUMIFS('Forecast Data'!$H:$H,'Forecast Data'!$C:$C,BL$6,'Forecast Data'!$B:$B,$D368),"")</f>
        <v/>
      </c>
      <c r="BM368" s="12" t="str">
        <f>IFERROR((SUMIFS('OP Units'!H:H,'OP Units'!$A:$A,$D368)-SUMIFS('Forecast Data'!$H:$H,'Forecast Data'!$C:$C,BM$6,'Forecast Data'!$B:$B,$D368))/SUMIFS('Forecast Data'!$H:$H,'Forecast Data'!$C:$C,BM$6,'Forecast Data'!$B:$B,$D368),"")</f>
        <v/>
      </c>
      <c r="BN368" s="12" t="str">
        <f>IFERROR((SUMIFS('OP Units'!I:I,'OP Units'!$A:$A,$D368)-SUMIFS('Forecast Data'!$H:$H,'Forecast Data'!$C:$C,BN$6,'Forecast Data'!$B:$B,$D368))/SUMIFS('Forecast Data'!$H:$H,'Forecast Data'!$C:$C,BN$6,'Forecast Data'!$B:$B,$D368),"")</f>
        <v/>
      </c>
      <c r="BO368" s="12" t="str">
        <f>IFERROR((SUMIFS('OP Units'!J:J,'OP Units'!$A:$A,$D368)-SUMIFS('Forecast Data'!$H:$H,'Forecast Data'!$C:$C,BO$6,'Forecast Data'!$B:$B,$D368))/SUMIFS('Forecast Data'!$H:$H,'Forecast Data'!$C:$C,BO$6,'Forecast Data'!$B:$B,$D368),"")</f>
        <v/>
      </c>
      <c r="BP368" s="12" t="str">
        <f>IFERROR((SUMIFS('OP Units'!K:K,'OP Units'!$A:$A,$D368)-SUMIFS('Forecast Data'!$H:$H,'Forecast Data'!$C:$C,BP$6,'Forecast Data'!$B:$B,$D368))/SUMIFS('Forecast Data'!$H:$H,'Forecast Data'!$C:$C,BP$6,'Forecast Data'!$B:$B,$D368),"")</f>
        <v/>
      </c>
      <c r="BQ368" s="12" t="str">
        <f>IFERROR((SUMIFS('OP Units'!L:L,'OP Units'!$A:$A,$D368)-SUMIFS('Forecast Data'!$H:$H,'Forecast Data'!$C:$C,BQ$6,'Forecast Data'!$B:$B,$D368))/SUMIFS('Forecast Data'!$H:$H,'Forecast Data'!$C:$C,BQ$6,'Forecast Data'!$B:$B,$D368),"")</f>
        <v/>
      </c>
      <c r="BR368" s="12" t="str">
        <f>IFERROR((SUMIFS('OP Units'!M:M,'OP Units'!$A:$A,$D368)-SUMIFS('Forecast Data'!$H:$H,'Forecast Data'!$C:$C,BR$6,'Forecast Data'!$B:$B,$D368))/SUMIFS('Forecast Data'!$H:$H,'Forecast Data'!$C:$C,BR$6,'Forecast Data'!$B:$B,$D368),"")</f>
        <v/>
      </c>
      <c r="BS368" s="12" t="str">
        <f>IFERROR((SUMIFS('OP Units'!N:N,'OP Units'!$A:$A,$D368)-SUMIFS('Forecast Data'!$H:$H,'Forecast Data'!$C:$C,BS$6,'Forecast Data'!$B:$B,$D368))/SUMIFS('Forecast Data'!$H:$H,'Forecast Data'!$C:$C,BS$6,'Forecast Data'!$B:$B,$D368),"")</f>
        <v/>
      </c>
      <c r="BT368" s="12" t="str">
        <f>IFERROR((SUMIFS('OP Units'!O:O,'OP Units'!$A:$A,$D368)-SUMIFS('Forecast Data'!$H:$H,'Forecast Data'!$C:$C,BT$6,'Forecast Data'!$B:$B,$D368))/SUMIFS('Forecast Data'!$H:$H,'Forecast Data'!$C:$C,BT$6,'Forecast Data'!$B:$B,$D368),"")</f>
        <v/>
      </c>
      <c r="BU368" s="12" t="str">
        <f>IFERROR((SUMIFS('OP Units'!P:P,'OP Units'!$A:$A,$D368)-SUMIFS('Forecast Data'!$H:$H,'Forecast Data'!$C:$C,BU$6,'Forecast Data'!$B:$B,$D368))/SUMIFS('Forecast Data'!$H:$H,'Forecast Data'!$C:$C,BU$6,'Forecast Data'!$B:$B,$D368),"")</f>
        <v/>
      </c>
      <c r="BV368" s="12"/>
      <c r="BW368" s="11">
        <f>(SUMIFS('Forecast Data'!H:H,'Forecast Data'!B:B,D368,'Forecast Data'!C:C,BK$6)+SUMIFS('Forecast Data'!H:H,'Forecast Data'!B:B,D368,'Forecast Data'!C:C,BL$6)+SUMIFS('Forecast Data'!H:H,'Forecast Data'!B:B,D368,'Forecast Data'!C:C,BM$6)+SUMIFS('Forecast Data'!H:H,'Forecast Data'!B:B,D368,'Forecast Data'!C:C,BN$6)+SUMIFS('Forecast Data'!H:H,'Forecast Data'!B:B,D368,'Forecast Data'!C:C,BO$6)+SUMIFS('Forecast Data'!H:H,'Forecast Data'!B:B,D368,'Forecast Data'!C:C,BP$6)+SUMIFS('Forecast Data'!H:H,'Forecast Data'!B:B,D368,'Forecast Data'!C:C,BQ$6)+SUMIFS('Forecast Data'!H:H,'Forecast Data'!B:B,D368,'Forecast Data'!C:C,BJ$6))/8</f>
        <v>0</v>
      </c>
      <c r="BX368" s="12" t="str">
        <f>IFERROR((SUM(W368:AD368)-(SUMIFS('Forecast Data'!H:H,'Forecast Data'!B:B,B368,'Forecast Data'!C:C,BJ$6)+SUMIFS('Forecast Data'!H:H,'Forecast Data'!B:B,B368,'Forecast Data'!C:C,BK$6)+SUMIFS('Forecast Data'!H:H,'Forecast Data'!B:B,B368,'Forecast Data'!C:C,BL$6)+SUMIFS('Forecast Data'!H:H,'Forecast Data'!B:B,B368,'Forecast Data'!C:C,BM$6)+SUMIFS('Forecast Data'!H:H,'Forecast Data'!B:B,B368,'Forecast Data'!C:C,BN$6)+SUMIFS('Forecast Data'!H:H,'Forecast Data'!B:B,B368,'Forecast Data'!C:C,BO$6)+SUMIFS('Forecast Data'!H:H,'Forecast Data'!B:B,B368,'Forecast Data'!C:C,BP$6)+SUMIFS('Forecast Data'!H:H,'Forecast Data'!B:B,B368,'Forecast Data'!C:C,BQ$6)))/(SUMIFS('Forecast Data'!H:H,'Forecast Data'!B:B,B368,'Forecast Data'!C:C,BJ$6)+SUMIFS('Forecast Data'!H:H,'Forecast Data'!B:B,B368,'Forecast Data'!C:C,BK$6)+SUMIFS('Forecast Data'!H:H,'Forecast Data'!B:B,B368,'Forecast Data'!C:C,BL$6)+SUMIFS('Forecast Data'!H:H,'Forecast Data'!B:B,B368,'Forecast Data'!C:C,BM$6)+SUMIFS('Forecast Data'!H:H,'Forecast Data'!B:B,B368,'Forecast Data'!C:C,BN$6)+SUMIFS('Forecast Data'!H:H,'Forecast Data'!B:B,B368,'Forecast Data'!C:C,BO$6)+SUMIFS('Forecast Data'!H:H,'Forecast Data'!B:B,B368,'Forecast Data'!C:C,BP$6)+SUMIFS('Forecast Data'!H:H,'Forecast Data'!B:B,B368,'Forecast Data'!C:C,BQ$6)),"")</f>
        <v/>
      </c>
      <c r="BY368" s="12">
        <f t="shared" si="68"/>
        <v>0</v>
      </c>
      <c r="BZ368" s="16">
        <f t="shared" si="69"/>
        <v>0</v>
      </c>
      <c r="CA368" s="13">
        <f t="shared" si="70"/>
        <v>0</v>
      </c>
      <c r="CB368" s="12">
        <f t="shared" si="71"/>
        <v>0</v>
      </c>
      <c r="CC368" s="12"/>
      <c r="CD368" s="11">
        <f>(SUMIFS('Forecast Data'!H:H,'Forecast Data'!B:B,D368,'Forecast Data'!C:C,BK$6)+SUMIFS('Forecast Data'!H:H,'Forecast Data'!B:B,D368,'Forecast Data'!C:C,BL$6)+SUMIFS('Forecast Data'!H:H,'Forecast Data'!B:B,D368,'Forecast Data'!C:C,BM$6)+SUMIFS('Forecast Data'!H:H,'Forecast Data'!B:B,D368,'Forecast Data'!C:C,BJ$6))/4</f>
        <v>0</v>
      </c>
      <c r="CE368" s="12" t="str">
        <f>IFERROR((SUM(W368:Z368)-(SUMIFS('Forecast Data'!H:H,'Forecast Data'!B:B,D368,'Forecast Data'!C:C,BJ$6)+SUMIFS('Forecast Data'!H:H,'Forecast Data'!B:B,D368,'Forecast Data'!C:C,BK$6)+SUMIFS('Forecast Data'!H:H,'Forecast Data'!B:B,D368,'Forecast Data'!C:C,BL$6)+SUMIFS('Forecast Data'!H:H,'Forecast Data'!B:B,D368,'Forecast Data'!C:C,BM$6)))/(SUMIFS('Forecast Data'!H:H,'Forecast Data'!B:B,D368,'Forecast Data'!C:C,BJ$6)+SUMIFS('Forecast Data'!H:H,'Forecast Data'!B:B,D368,'Forecast Data'!C:C,BK$6)+SUMIFS('Forecast Data'!H:H,'Forecast Data'!B:B,D368,'Forecast Data'!C:C,BL$6)+SUMIFS('Forecast Data'!H:H,'Forecast Data'!B:B,D368,'Forecast Data'!C:C,BM$6)),"")</f>
        <v/>
      </c>
      <c r="CF368" s="12">
        <f t="shared" si="72"/>
        <v>0</v>
      </c>
      <c r="CG368" s="12">
        <f t="shared" si="73"/>
        <v>0</v>
      </c>
      <c r="CH368" s="13">
        <f t="shared" si="74"/>
        <v>0</v>
      </c>
      <c r="CI368" s="13"/>
    </row>
    <row r="369" spans="1:87" ht="13.2">
      <c r="A369" s="1"/>
      <c r="B369" t="str">
        <f t="shared" si="75"/>
        <v>Olipop</v>
      </c>
      <c r="D369" t="s">
        <v>401</v>
      </c>
      <c r="E369" s="11">
        <f>SUMIFS('Fin Data'!F:F,'Fin Data'!A:A,D369)</f>
        <v>0</v>
      </c>
      <c r="F369" s="11">
        <f>SUMIFS('Fin Data with 6 week hist'!I:I,'Fin Data with 6 week hist'!$A:$A,$D369)</f>
        <v>0</v>
      </c>
      <c r="G369" s="11">
        <f>SUMIFS('Fin Data with 6 week hist'!J:J,'Fin Data with 6 week hist'!$A:$A,$D369)</f>
        <v>0</v>
      </c>
      <c r="H369" s="11">
        <f>SUMIFS('Fin Data with 6 week hist'!K:K,'Fin Data with 6 week hist'!$A:$A,$D369)+SUMIFS('Unit Cancellations'!D:D,'Unit Cancellations'!$B:$B,$D369)</f>
        <v>0</v>
      </c>
      <c r="I369" s="11">
        <f>SUMIFS('Fin Data with 6 week hist'!L:L,'Fin Data with 6 week hist'!$A:$A,$D369)+SUMIFS('Unit Cancellations'!E:E,'Unit Cancellations'!$B:$B,$D369)</f>
        <v>0</v>
      </c>
      <c r="J369" s="11">
        <f>SUMIFS('Fin Data with 6 week hist'!M:M,'Fin Data with 6 week hist'!$A:$A,$D369)+SUMIFS('Unit Cancellations'!F:F,'Unit Cancellations'!$B:$B,$D369)</f>
        <v>0</v>
      </c>
      <c r="K369" s="11">
        <f>SUMIFS('Fin Data with 6 week hist'!N:N,'Fin Data with 6 week hist'!$A:$A,$D369)+SUMIFS('Unit Cancellations'!G:G,'Unit Cancellations'!$B:$B,$D369)</f>
        <v>0</v>
      </c>
      <c r="L369" s="11">
        <f>SUMIFS('Fin Data'!AN:AN,'Fin Data'!A:A,D369)</f>
        <v>0</v>
      </c>
      <c r="M369" s="12">
        <f>IFERROR(SUMIFS('Fin Data'!AO:AO,'Fin Data'!A:A,D369),"")</f>
        <v>0</v>
      </c>
      <c r="N369" s="1"/>
      <c r="O369" s="11">
        <f t="shared" si="63"/>
        <v>0</v>
      </c>
      <c r="P369" s="12" t="str">
        <f t="shared" si="64"/>
        <v/>
      </c>
      <c r="Q369" s="1"/>
      <c r="R369" s="11">
        <f t="shared" si="65"/>
        <v>0</v>
      </c>
      <c r="S369" s="12" t="str">
        <f t="shared" si="66"/>
        <v/>
      </c>
      <c r="T369" s="11">
        <f t="shared" si="67"/>
        <v>0</v>
      </c>
      <c r="U369" s="1" t="e">
        <f t="shared" si="76"/>
        <v>#REF!</v>
      </c>
      <c r="V369" s="1"/>
      <c r="W369" s="11">
        <f>SUMIFS('Forecast Data'!$D:$D,'Forecast Data'!$C:$C,W$6,'Forecast Data'!$B:$B,$D369)</f>
        <v>0</v>
      </c>
      <c r="X369" s="11">
        <f>SUMIFS('Forecast Data'!$D:$D,'Forecast Data'!$C:$C,X$6,'Forecast Data'!$B:$B,$D369)</f>
        <v>0</v>
      </c>
      <c r="Y369" s="11">
        <f>SUMIFS('Forecast Data'!$D:$D,'Forecast Data'!$C:$C,Y$6,'Forecast Data'!$B:$B,$D369)</f>
        <v>0</v>
      </c>
      <c r="Z369" s="11">
        <f>SUMIFS('Forecast Data'!$D:$D,'Forecast Data'!$C:$C,Z$6,'Forecast Data'!$B:$B,$D369)</f>
        <v>0</v>
      </c>
      <c r="AA369" s="11">
        <f>SUMIFS('Forecast Data'!$D:$D,'Forecast Data'!$C:$C,AA$6,'Forecast Data'!$B:$B,$D369)</f>
        <v>0</v>
      </c>
      <c r="AB369" s="11">
        <f>SUMIFS('Forecast Data'!$D:$D,'Forecast Data'!$C:$C,AB$6,'Forecast Data'!$B:$B,$D369)</f>
        <v>0</v>
      </c>
      <c r="AC369" s="11">
        <f>SUMIFS('Forecast Data'!$D:$D,'Forecast Data'!$C:$C,AC$6,'Forecast Data'!$B:$B,$D369)</f>
        <v>0</v>
      </c>
      <c r="AD369" s="11">
        <f>SUMIFS('Forecast Data'!$D:$D,'Forecast Data'!$C:$C,AD$6,'Forecast Data'!$B:$B,$D369)</f>
        <v>0</v>
      </c>
      <c r="AE369" s="11">
        <f>SUMIFS('Forecast Data'!$D:$D,'Forecast Data'!$C:$C,AE$6,'Forecast Data'!$B:$B,$D369)</f>
        <v>0</v>
      </c>
      <c r="AF369" s="11">
        <f>SUMIFS('Forecast Data'!$D:$D,'Forecast Data'!$C:$C,AF$6,'Forecast Data'!$B:$B,$D369)</f>
        <v>0</v>
      </c>
      <c r="AG369" s="11">
        <f>SUMIFS('Forecast Data'!$D:$D,'Forecast Data'!$C:$C,AG$6,'Forecast Data'!$B:$B,$D369)</f>
        <v>0</v>
      </c>
      <c r="AH369" s="11">
        <f>SUMIFS('Forecast Data'!$D:$D,'Forecast Data'!$C:$C,AH$6,'Forecast Data'!$B:$B,$D369)</f>
        <v>0</v>
      </c>
      <c r="AI369" s="1"/>
      <c r="AJ369" s="12" t="str">
        <f>IF(SUMIFS('Forecast Data'!$E:$E,'Forecast Data'!$C:$C,AJ$6,'Forecast Data'!$B:$B,$D369)=0,"",SUMIFS('Forecast Data'!$E:$E,'Forecast Data'!$C:$C,AJ$6,'Forecast Data'!$B:$B,$D369))</f>
        <v/>
      </c>
      <c r="AK369" s="12" t="str">
        <f>IF(SUMIFS('Forecast Data'!$E:$E,'Forecast Data'!$C:$C,AK$6,'Forecast Data'!$B:$B,$D369)=0,"",SUMIFS('Forecast Data'!$E:$E,'Forecast Data'!$C:$C,AK$6,'Forecast Data'!$B:$B,$D369))</f>
        <v/>
      </c>
      <c r="AL369" s="12" t="str">
        <f>IF(SUMIFS('Forecast Data'!$E:$E,'Forecast Data'!$C:$C,AL$6,'Forecast Data'!$B:$B,$D369)=0,"",SUMIFS('Forecast Data'!$E:$E,'Forecast Data'!$C:$C,AL$6,'Forecast Data'!$B:$B,$D369))</f>
        <v/>
      </c>
      <c r="AM369" s="12" t="str">
        <f>IF(SUMIFS('Forecast Data'!$E:$E,'Forecast Data'!$C:$C,AM$6,'Forecast Data'!$B:$B,$D369)=0,"",SUMIFS('Forecast Data'!$E:$E,'Forecast Data'!$C:$C,AM$6,'Forecast Data'!$B:$B,$D369))</f>
        <v/>
      </c>
      <c r="AN369" s="12" t="str">
        <f>IF(SUMIFS('Forecast Data'!$E:$E,'Forecast Data'!$C:$C,AN$6,'Forecast Data'!$B:$B,$D369)=0,"",SUMIFS('Forecast Data'!$E:$E,'Forecast Data'!$C:$C,AN$6,'Forecast Data'!$B:$B,$D369))</f>
        <v/>
      </c>
      <c r="AO369" s="12" t="str">
        <f>IF(SUMIFS('Forecast Data'!$E:$E,'Forecast Data'!$C:$C,AO$6,'Forecast Data'!$B:$B,$D369)=0,"",SUMIFS('Forecast Data'!$E:$E,'Forecast Data'!$C:$C,AO$6,'Forecast Data'!$B:$B,$D369))</f>
        <v/>
      </c>
      <c r="AP369" s="12" t="str">
        <f>IF(SUMIFS('Forecast Data'!$E:$E,'Forecast Data'!$C:$C,AP$6,'Forecast Data'!$B:$B,$D369)=0,"",SUMIFS('Forecast Data'!$E:$E,'Forecast Data'!$C:$C,AP$6,'Forecast Data'!$B:$B,$D369))</f>
        <v/>
      </c>
      <c r="AQ369" s="12" t="str">
        <f>IF(SUMIFS('Forecast Data'!$E:$E,'Forecast Data'!$C:$C,AQ$6,'Forecast Data'!$B:$B,$D369)=0,"",SUMIFS('Forecast Data'!$E:$E,'Forecast Data'!$C:$C,AQ$6,'Forecast Data'!$B:$B,$D369))</f>
        <v/>
      </c>
      <c r="AR369" s="12" t="str">
        <f>IF(SUMIFS('Forecast Data'!$E:$E,'Forecast Data'!$C:$C,AR$6,'Forecast Data'!$B:$B,$D369)=0,"",SUMIFS('Forecast Data'!$E:$E,'Forecast Data'!$C:$C,AR$6,'Forecast Data'!$B:$B,$D369))</f>
        <v/>
      </c>
      <c r="AS369" s="12" t="str">
        <f>IF(SUMIFS('Forecast Data'!$E:$E,'Forecast Data'!$C:$C,AS$6,'Forecast Data'!$B:$B,$D369)=0,"",SUMIFS('Forecast Data'!$E:$E,'Forecast Data'!$C:$C,AS$6,'Forecast Data'!$B:$B,$D369))</f>
        <v/>
      </c>
      <c r="AT369" s="12" t="str">
        <f>IF(SUMIFS('Forecast Data'!$E:$E,'Forecast Data'!$C:$C,AT$6,'Forecast Data'!$B:$B,$D369)=0,"",SUMIFS('Forecast Data'!$E:$E,'Forecast Data'!$C:$C,AT$6,'Forecast Data'!$B:$B,$D369))</f>
        <v/>
      </c>
      <c r="AU369" s="12" t="str">
        <f>IF(SUMIFS('Forecast Data'!$E:$E,'Forecast Data'!$C:$C,AU$6,'Forecast Data'!$B:$B,$D369)=0,"",SUMIFS('Forecast Data'!$E:$E,'Forecast Data'!$C:$C,AU$6,'Forecast Data'!$B:$B,$D369))</f>
        <v/>
      </c>
      <c r="AV369" s="1"/>
      <c r="AW369" s="11">
        <f>SUMIFS('OP Units'!E:E,'OP Units'!$A:$A,$D369)</f>
        <v>0</v>
      </c>
      <c r="AX369" s="11">
        <f>SUMIFS('OP Units'!F:F,'OP Units'!$A:$A,$D369)</f>
        <v>0</v>
      </c>
      <c r="AY369" s="11">
        <f>SUMIFS('OP Units'!G:G,'OP Units'!$A:$A,$D369)</f>
        <v>0</v>
      </c>
      <c r="AZ369" s="11">
        <f>SUMIFS('OP Units'!H:H,'OP Units'!$A:$A,$D369)</f>
        <v>0</v>
      </c>
      <c r="BA369" s="11">
        <f>SUMIFS('OP Units'!I:I,'OP Units'!$A:$A,$D369)</f>
        <v>0</v>
      </c>
      <c r="BB369" s="11">
        <f>SUMIFS('OP Units'!J:J,'OP Units'!$A:$A,$D369)</f>
        <v>0</v>
      </c>
      <c r="BC369" s="11">
        <f>SUMIFS('OP Units'!K:K,'OP Units'!$A:$A,$D369)</f>
        <v>0</v>
      </c>
      <c r="BD369" s="11">
        <f>SUMIFS('OP Units'!L:L,'OP Units'!$A:$A,$D369)</f>
        <v>0</v>
      </c>
      <c r="BE369" s="11">
        <f>SUMIFS('OP Units'!M:M,'OP Units'!$A:$A,$D369)</f>
        <v>0</v>
      </c>
      <c r="BF369" s="11">
        <f>SUMIFS('OP Units'!N:N,'OP Units'!$A:$A,$D369)</f>
        <v>0</v>
      </c>
      <c r="BG369" s="11">
        <f>SUMIFS('OP Units'!O:O,'OP Units'!$A:$A,$D369)</f>
        <v>0</v>
      </c>
      <c r="BH369" s="11">
        <f>SUMIFS('OP Units'!P:P,'OP Units'!$A:$A,$D369)</f>
        <v>0</v>
      </c>
      <c r="BI369" s="1"/>
      <c r="BJ369" s="12" t="str">
        <f>IFERROR((SUMIFS('OP Units'!E:E,'OP Units'!$A:$A,$D369)-SUMIFS('Forecast Data'!$H:$H,'Forecast Data'!$C:$C,BJ$6,'Forecast Data'!$B:$B,$D369))/SUMIFS('Forecast Data'!$H:$H,'Forecast Data'!$C:$C,BJ$6,'Forecast Data'!$B:$B,$D369),"")</f>
        <v/>
      </c>
      <c r="BK369" s="12" t="str">
        <f>IFERROR((SUMIFS('OP Units'!F:F,'OP Units'!$A:$A,$D369)-SUMIFS('Forecast Data'!$H:$H,'Forecast Data'!$C:$C,BK$6,'Forecast Data'!$B:$B,$D369))/SUMIFS('Forecast Data'!$H:$H,'Forecast Data'!$C:$C,BK$6,'Forecast Data'!$B:$B,$D369),"")</f>
        <v/>
      </c>
      <c r="BL369" s="12" t="str">
        <f>IFERROR((SUMIFS('OP Units'!G:G,'OP Units'!$A:$A,$D369)-SUMIFS('Forecast Data'!$H:$H,'Forecast Data'!$C:$C,BL$6,'Forecast Data'!$B:$B,$D369))/SUMIFS('Forecast Data'!$H:$H,'Forecast Data'!$C:$C,BL$6,'Forecast Data'!$B:$B,$D369),"")</f>
        <v/>
      </c>
      <c r="BM369" s="12" t="str">
        <f>IFERROR((SUMIFS('OP Units'!H:H,'OP Units'!$A:$A,$D369)-SUMIFS('Forecast Data'!$H:$H,'Forecast Data'!$C:$C,BM$6,'Forecast Data'!$B:$B,$D369))/SUMIFS('Forecast Data'!$H:$H,'Forecast Data'!$C:$C,BM$6,'Forecast Data'!$B:$B,$D369),"")</f>
        <v/>
      </c>
      <c r="BN369" s="12" t="str">
        <f>IFERROR((SUMIFS('OP Units'!I:I,'OP Units'!$A:$A,$D369)-SUMIFS('Forecast Data'!$H:$H,'Forecast Data'!$C:$C,BN$6,'Forecast Data'!$B:$B,$D369))/SUMIFS('Forecast Data'!$H:$H,'Forecast Data'!$C:$C,BN$6,'Forecast Data'!$B:$B,$D369),"")</f>
        <v/>
      </c>
      <c r="BO369" s="12" t="str">
        <f>IFERROR((SUMIFS('OP Units'!J:J,'OP Units'!$A:$A,$D369)-SUMIFS('Forecast Data'!$H:$H,'Forecast Data'!$C:$C,BO$6,'Forecast Data'!$B:$B,$D369))/SUMIFS('Forecast Data'!$H:$H,'Forecast Data'!$C:$C,BO$6,'Forecast Data'!$B:$B,$D369),"")</f>
        <v/>
      </c>
      <c r="BP369" s="12" t="str">
        <f>IFERROR((SUMIFS('OP Units'!K:K,'OP Units'!$A:$A,$D369)-SUMIFS('Forecast Data'!$H:$H,'Forecast Data'!$C:$C,BP$6,'Forecast Data'!$B:$B,$D369))/SUMIFS('Forecast Data'!$H:$H,'Forecast Data'!$C:$C,BP$6,'Forecast Data'!$B:$B,$D369),"")</f>
        <v/>
      </c>
      <c r="BQ369" s="12" t="str">
        <f>IFERROR((SUMIFS('OP Units'!L:L,'OP Units'!$A:$A,$D369)-SUMIFS('Forecast Data'!$H:$H,'Forecast Data'!$C:$C,BQ$6,'Forecast Data'!$B:$B,$D369))/SUMIFS('Forecast Data'!$H:$H,'Forecast Data'!$C:$C,BQ$6,'Forecast Data'!$B:$B,$D369),"")</f>
        <v/>
      </c>
      <c r="BR369" s="12" t="str">
        <f>IFERROR((SUMIFS('OP Units'!M:M,'OP Units'!$A:$A,$D369)-SUMIFS('Forecast Data'!$H:$H,'Forecast Data'!$C:$C,BR$6,'Forecast Data'!$B:$B,$D369))/SUMIFS('Forecast Data'!$H:$H,'Forecast Data'!$C:$C,BR$6,'Forecast Data'!$B:$B,$D369),"")</f>
        <v/>
      </c>
      <c r="BS369" s="12" t="str">
        <f>IFERROR((SUMIFS('OP Units'!N:N,'OP Units'!$A:$A,$D369)-SUMIFS('Forecast Data'!$H:$H,'Forecast Data'!$C:$C,BS$6,'Forecast Data'!$B:$B,$D369))/SUMIFS('Forecast Data'!$H:$H,'Forecast Data'!$C:$C,BS$6,'Forecast Data'!$B:$B,$D369),"")</f>
        <v/>
      </c>
      <c r="BT369" s="12" t="str">
        <f>IFERROR((SUMIFS('OP Units'!O:O,'OP Units'!$A:$A,$D369)-SUMIFS('Forecast Data'!$H:$H,'Forecast Data'!$C:$C,BT$6,'Forecast Data'!$B:$B,$D369))/SUMIFS('Forecast Data'!$H:$H,'Forecast Data'!$C:$C,BT$6,'Forecast Data'!$B:$B,$D369),"")</f>
        <v/>
      </c>
      <c r="BU369" s="12" t="str">
        <f>IFERROR((SUMIFS('OP Units'!P:P,'OP Units'!$A:$A,$D369)-SUMIFS('Forecast Data'!$H:$H,'Forecast Data'!$C:$C,BU$6,'Forecast Data'!$B:$B,$D369))/SUMIFS('Forecast Data'!$H:$H,'Forecast Data'!$C:$C,BU$6,'Forecast Data'!$B:$B,$D369),"")</f>
        <v/>
      </c>
      <c r="BV369" s="12"/>
      <c r="BW369" s="11">
        <f>(SUMIFS('Forecast Data'!H:H,'Forecast Data'!B:B,D369,'Forecast Data'!C:C,BK$6)+SUMIFS('Forecast Data'!H:H,'Forecast Data'!B:B,D369,'Forecast Data'!C:C,BL$6)+SUMIFS('Forecast Data'!H:H,'Forecast Data'!B:B,D369,'Forecast Data'!C:C,BM$6)+SUMIFS('Forecast Data'!H:H,'Forecast Data'!B:B,D369,'Forecast Data'!C:C,BN$6)+SUMIFS('Forecast Data'!H:H,'Forecast Data'!B:B,D369,'Forecast Data'!C:C,BO$6)+SUMIFS('Forecast Data'!H:H,'Forecast Data'!B:B,D369,'Forecast Data'!C:C,BP$6)+SUMIFS('Forecast Data'!H:H,'Forecast Data'!B:B,D369,'Forecast Data'!C:C,BQ$6)+SUMIFS('Forecast Data'!H:H,'Forecast Data'!B:B,D369,'Forecast Data'!C:C,BJ$6))/8</f>
        <v>0</v>
      </c>
      <c r="BX369" s="12" t="str">
        <f>IFERROR((SUM(W369:AD369)-(SUMIFS('Forecast Data'!H:H,'Forecast Data'!B:B,B369,'Forecast Data'!C:C,BJ$6)+SUMIFS('Forecast Data'!H:H,'Forecast Data'!B:B,B369,'Forecast Data'!C:C,BK$6)+SUMIFS('Forecast Data'!H:H,'Forecast Data'!B:B,B369,'Forecast Data'!C:C,BL$6)+SUMIFS('Forecast Data'!H:H,'Forecast Data'!B:B,B369,'Forecast Data'!C:C,BM$6)+SUMIFS('Forecast Data'!H:H,'Forecast Data'!B:B,B369,'Forecast Data'!C:C,BN$6)+SUMIFS('Forecast Data'!H:H,'Forecast Data'!B:B,B369,'Forecast Data'!C:C,BO$6)+SUMIFS('Forecast Data'!H:H,'Forecast Data'!B:B,B369,'Forecast Data'!C:C,BP$6)+SUMIFS('Forecast Data'!H:H,'Forecast Data'!B:B,B369,'Forecast Data'!C:C,BQ$6)))/(SUMIFS('Forecast Data'!H:H,'Forecast Data'!B:B,B369,'Forecast Data'!C:C,BJ$6)+SUMIFS('Forecast Data'!H:H,'Forecast Data'!B:B,B369,'Forecast Data'!C:C,BK$6)+SUMIFS('Forecast Data'!H:H,'Forecast Data'!B:B,B369,'Forecast Data'!C:C,BL$6)+SUMIFS('Forecast Data'!H:H,'Forecast Data'!B:B,B369,'Forecast Data'!C:C,BM$6)+SUMIFS('Forecast Data'!H:H,'Forecast Data'!B:B,B369,'Forecast Data'!C:C,BN$6)+SUMIFS('Forecast Data'!H:H,'Forecast Data'!B:B,B369,'Forecast Data'!C:C,BO$6)+SUMIFS('Forecast Data'!H:H,'Forecast Data'!B:B,B369,'Forecast Data'!C:C,BP$6)+SUMIFS('Forecast Data'!H:H,'Forecast Data'!B:B,B369,'Forecast Data'!C:C,BQ$6)),"")</f>
        <v/>
      </c>
      <c r="BY369" s="12">
        <f t="shared" si="68"/>
        <v>0</v>
      </c>
      <c r="BZ369" s="16">
        <f t="shared" si="69"/>
        <v>0</v>
      </c>
      <c r="CA369" s="13">
        <f t="shared" si="70"/>
        <v>0</v>
      </c>
      <c r="CB369" s="12">
        <f t="shared" si="71"/>
        <v>0</v>
      </c>
      <c r="CC369" s="12"/>
      <c r="CD369" s="11">
        <f>(SUMIFS('Forecast Data'!H:H,'Forecast Data'!B:B,D369,'Forecast Data'!C:C,BK$6)+SUMIFS('Forecast Data'!H:H,'Forecast Data'!B:B,D369,'Forecast Data'!C:C,BL$6)+SUMIFS('Forecast Data'!H:H,'Forecast Data'!B:B,D369,'Forecast Data'!C:C,BM$6)+SUMIFS('Forecast Data'!H:H,'Forecast Data'!B:B,D369,'Forecast Data'!C:C,BJ$6))/4</f>
        <v>0</v>
      </c>
      <c r="CE369" s="12" t="str">
        <f>IFERROR((SUM(W369:Z369)-(SUMIFS('Forecast Data'!H:H,'Forecast Data'!B:B,D369,'Forecast Data'!C:C,BJ$6)+SUMIFS('Forecast Data'!H:H,'Forecast Data'!B:B,D369,'Forecast Data'!C:C,BK$6)+SUMIFS('Forecast Data'!H:H,'Forecast Data'!B:B,D369,'Forecast Data'!C:C,BL$6)+SUMIFS('Forecast Data'!H:H,'Forecast Data'!B:B,D369,'Forecast Data'!C:C,BM$6)))/(SUMIFS('Forecast Data'!H:H,'Forecast Data'!B:B,D369,'Forecast Data'!C:C,BJ$6)+SUMIFS('Forecast Data'!H:H,'Forecast Data'!B:B,D369,'Forecast Data'!C:C,BK$6)+SUMIFS('Forecast Data'!H:H,'Forecast Data'!B:B,D369,'Forecast Data'!C:C,BL$6)+SUMIFS('Forecast Data'!H:H,'Forecast Data'!B:B,D369,'Forecast Data'!C:C,BM$6)),"")</f>
        <v/>
      </c>
      <c r="CF369" s="12">
        <f t="shared" si="72"/>
        <v>0</v>
      </c>
      <c r="CG369" s="12">
        <f t="shared" si="73"/>
        <v>0</v>
      </c>
      <c r="CH369" s="13">
        <f t="shared" si="74"/>
        <v>0</v>
      </c>
      <c r="CI369" s="13"/>
    </row>
    <row r="370" spans="1:87" ht="13.2">
      <c r="A370" s="1"/>
      <c r="B370" t="str">
        <f t="shared" si="75"/>
        <v>Omron</v>
      </c>
      <c r="D370" t="s">
        <v>402</v>
      </c>
      <c r="E370" s="11">
        <f>SUMIFS('Fin Data'!F:F,'Fin Data'!A:A,D370)</f>
        <v>0</v>
      </c>
      <c r="F370" s="11">
        <f>SUMIFS('Fin Data with 6 week hist'!I:I,'Fin Data with 6 week hist'!$A:$A,$D370)</f>
        <v>0</v>
      </c>
      <c r="G370" s="11">
        <f>SUMIFS('Fin Data with 6 week hist'!J:J,'Fin Data with 6 week hist'!$A:$A,$D370)</f>
        <v>0</v>
      </c>
      <c r="H370" s="11">
        <f>SUMIFS('Fin Data with 6 week hist'!K:K,'Fin Data with 6 week hist'!$A:$A,$D370)+SUMIFS('Unit Cancellations'!D:D,'Unit Cancellations'!$B:$B,$D370)</f>
        <v>0</v>
      </c>
      <c r="I370" s="11">
        <f>SUMIFS('Fin Data with 6 week hist'!L:L,'Fin Data with 6 week hist'!$A:$A,$D370)+SUMIFS('Unit Cancellations'!E:E,'Unit Cancellations'!$B:$B,$D370)</f>
        <v>0</v>
      </c>
      <c r="J370" s="11">
        <f>SUMIFS('Fin Data with 6 week hist'!M:M,'Fin Data with 6 week hist'!$A:$A,$D370)+SUMIFS('Unit Cancellations'!F:F,'Unit Cancellations'!$B:$B,$D370)</f>
        <v>0</v>
      </c>
      <c r="K370" s="11">
        <f>SUMIFS('Fin Data with 6 week hist'!N:N,'Fin Data with 6 week hist'!$A:$A,$D370)+SUMIFS('Unit Cancellations'!G:G,'Unit Cancellations'!$B:$B,$D370)</f>
        <v>0</v>
      </c>
      <c r="L370" s="11">
        <f>SUMIFS('Fin Data'!AN:AN,'Fin Data'!A:A,D370)</f>
        <v>0</v>
      </c>
      <c r="M370" s="12">
        <f>IFERROR(SUMIFS('Fin Data'!AO:AO,'Fin Data'!A:A,D370),"")</f>
        <v>0</v>
      </c>
      <c r="N370" s="1"/>
      <c r="O370" s="11">
        <f t="shared" si="63"/>
        <v>0</v>
      </c>
      <c r="P370" s="12" t="str">
        <f t="shared" si="64"/>
        <v/>
      </c>
      <c r="Q370" s="1"/>
      <c r="R370" s="11">
        <f t="shared" si="65"/>
        <v>0</v>
      </c>
      <c r="S370" s="12" t="str">
        <f t="shared" si="66"/>
        <v/>
      </c>
      <c r="T370" s="11">
        <f t="shared" si="67"/>
        <v>0</v>
      </c>
      <c r="U370" s="1" t="e">
        <f t="shared" si="76"/>
        <v>#REF!</v>
      </c>
      <c r="V370" s="1"/>
      <c r="W370" s="11">
        <f>SUMIFS('Forecast Data'!$D:$D,'Forecast Data'!$C:$C,W$6,'Forecast Data'!$B:$B,$D370)</f>
        <v>0</v>
      </c>
      <c r="X370" s="11">
        <f>SUMIFS('Forecast Data'!$D:$D,'Forecast Data'!$C:$C,X$6,'Forecast Data'!$B:$B,$D370)</f>
        <v>0</v>
      </c>
      <c r="Y370" s="11">
        <f>SUMIFS('Forecast Data'!$D:$D,'Forecast Data'!$C:$C,Y$6,'Forecast Data'!$B:$B,$D370)</f>
        <v>0</v>
      </c>
      <c r="Z370" s="11">
        <f>SUMIFS('Forecast Data'!$D:$D,'Forecast Data'!$C:$C,Z$6,'Forecast Data'!$B:$B,$D370)</f>
        <v>0</v>
      </c>
      <c r="AA370" s="11">
        <f>SUMIFS('Forecast Data'!$D:$D,'Forecast Data'!$C:$C,AA$6,'Forecast Data'!$B:$B,$D370)</f>
        <v>0</v>
      </c>
      <c r="AB370" s="11">
        <f>SUMIFS('Forecast Data'!$D:$D,'Forecast Data'!$C:$C,AB$6,'Forecast Data'!$B:$B,$D370)</f>
        <v>0</v>
      </c>
      <c r="AC370" s="11">
        <f>SUMIFS('Forecast Data'!$D:$D,'Forecast Data'!$C:$C,AC$6,'Forecast Data'!$B:$B,$D370)</f>
        <v>0</v>
      </c>
      <c r="AD370" s="11">
        <f>SUMIFS('Forecast Data'!$D:$D,'Forecast Data'!$C:$C,AD$6,'Forecast Data'!$B:$B,$D370)</f>
        <v>0</v>
      </c>
      <c r="AE370" s="11">
        <f>SUMIFS('Forecast Data'!$D:$D,'Forecast Data'!$C:$C,AE$6,'Forecast Data'!$B:$B,$D370)</f>
        <v>0</v>
      </c>
      <c r="AF370" s="11">
        <f>SUMIFS('Forecast Data'!$D:$D,'Forecast Data'!$C:$C,AF$6,'Forecast Data'!$B:$B,$D370)</f>
        <v>0</v>
      </c>
      <c r="AG370" s="11">
        <f>SUMIFS('Forecast Data'!$D:$D,'Forecast Data'!$C:$C,AG$6,'Forecast Data'!$B:$B,$D370)</f>
        <v>0</v>
      </c>
      <c r="AH370" s="11">
        <f>SUMIFS('Forecast Data'!$D:$D,'Forecast Data'!$C:$C,AH$6,'Forecast Data'!$B:$B,$D370)</f>
        <v>0</v>
      </c>
      <c r="AI370" s="1"/>
      <c r="AJ370" s="12" t="str">
        <f>IF(SUMIFS('Forecast Data'!$E:$E,'Forecast Data'!$C:$C,AJ$6,'Forecast Data'!$B:$B,$D370)=0,"",SUMIFS('Forecast Data'!$E:$E,'Forecast Data'!$C:$C,AJ$6,'Forecast Data'!$B:$B,$D370))</f>
        <v/>
      </c>
      <c r="AK370" s="12" t="str">
        <f>IF(SUMIFS('Forecast Data'!$E:$E,'Forecast Data'!$C:$C,AK$6,'Forecast Data'!$B:$B,$D370)=0,"",SUMIFS('Forecast Data'!$E:$E,'Forecast Data'!$C:$C,AK$6,'Forecast Data'!$B:$B,$D370))</f>
        <v/>
      </c>
      <c r="AL370" s="12" t="str">
        <f>IF(SUMIFS('Forecast Data'!$E:$E,'Forecast Data'!$C:$C,AL$6,'Forecast Data'!$B:$B,$D370)=0,"",SUMIFS('Forecast Data'!$E:$E,'Forecast Data'!$C:$C,AL$6,'Forecast Data'!$B:$B,$D370))</f>
        <v/>
      </c>
      <c r="AM370" s="12" t="str">
        <f>IF(SUMIFS('Forecast Data'!$E:$E,'Forecast Data'!$C:$C,AM$6,'Forecast Data'!$B:$B,$D370)=0,"",SUMIFS('Forecast Data'!$E:$E,'Forecast Data'!$C:$C,AM$6,'Forecast Data'!$B:$B,$D370))</f>
        <v/>
      </c>
      <c r="AN370" s="12" t="str">
        <f>IF(SUMIFS('Forecast Data'!$E:$E,'Forecast Data'!$C:$C,AN$6,'Forecast Data'!$B:$B,$D370)=0,"",SUMIFS('Forecast Data'!$E:$E,'Forecast Data'!$C:$C,AN$6,'Forecast Data'!$B:$B,$D370))</f>
        <v/>
      </c>
      <c r="AO370" s="12" t="str">
        <f>IF(SUMIFS('Forecast Data'!$E:$E,'Forecast Data'!$C:$C,AO$6,'Forecast Data'!$B:$B,$D370)=0,"",SUMIFS('Forecast Data'!$E:$E,'Forecast Data'!$C:$C,AO$6,'Forecast Data'!$B:$B,$D370))</f>
        <v/>
      </c>
      <c r="AP370" s="12" t="str">
        <f>IF(SUMIFS('Forecast Data'!$E:$E,'Forecast Data'!$C:$C,AP$6,'Forecast Data'!$B:$B,$D370)=0,"",SUMIFS('Forecast Data'!$E:$E,'Forecast Data'!$C:$C,AP$6,'Forecast Data'!$B:$B,$D370))</f>
        <v/>
      </c>
      <c r="AQ370" s="12" t="str">
        <f>IF(SUMIFS('Forecast Data'!$E:$E,'Forecast Data'!$C:$C,AQ$6,'Forecast Data'!$B:$B,$D370)=0,"",SUMIFS('Forecast Data'!$E:$E,'Forecast Data'!$C:$C,AQ$6,'Forecast Data'!$B:$B,$D370))</f>
        <v/>
      </c>
      <c r="AR370" s="12" t="str">
        <f>IF(SUMIFS('Forecast Data'!$E:$E,'Forecast Data'!$C:$C,AR$6,'Forecast Data'!$B:$B,$D370)=0,"",SUMIFS('Forecast Data'!$E:$E,'Forecast Data'!$C:$C,AR$6,'Forecast Data'!$B:$B,$D370))</f>
        <v/>
      </c>
      <c r="AS370" s="12" t="str">
        <f>IF(SUMIFS('Forecast Data'!$E:$E,'Forecast Data'!$C:$C,AS$6,'Forecast Data'!$B:$B,$D370)=0,"",SUMIFS('Forecast Data'!$E:$E,'Forecast Data'!$C:$C,AS$6,'Forecast Data'!$B:$B,$D370))</f>
        <v/>
      </c>
      <c r="AT370" s="12" t="str">
        <f>IF(SUMIFS('Forecast Data'!$E:$E,'Forecast Data'!$C:$C,AT$6,'Forecast Data'!$B:$B,$D370)=0,"",SUMIFS('Forecast Data'!$E:$E,'Forecast Data'!$C:$C,AT$6,'Forecast Data'!$B:$B,$D370))</f>
        <v/>
      </c>
      <c r="AU370" s="12" t="str">
        <f>IF(SUMIFS('Forecast Data'!$E:$E,'Forecast Data'!$C:$C,AU$6,'Forecast Data'!$B:$B,$D370)=0,"",SUMIFS('Forecast Data'!$E:$E,'Forecast Data'!$C:$C,AU$6,'Forecast Data'!$B:$B,$D370))</f>
        <v/>
      </c>
      <c r="AV370" s="1"/>
      <c r="AW370" s="11">
        <f>SUMIFS('OP Units'!E:E,'OP Units'!$A:$A,$D370)</f>
        <v>0</v>
      </c>
      <c r="AX370" s="11">
        <f>SUMIFS('OP Units'!F:F,'OP Units'!$A:$A,$D370)</f>
        <v>0</v>
      </c>
      <c r="AY370" s="11">
        <f>SUMIFS('OP Units'!G:G,'OP Units'!$A:$A,$D370)</f>
        <v>0</v>
      </c>
      <c r="AZ370" s="11">
        <f>SUMIFS('OP Units'!H:H,'OP Units'!$A:$A,$D370)</f>
        <v>0</v>
      </c>
      <c r="BA370" s="11">
        <f>SUMIFS('OP Units'!I:I,'OP Units'!$A:$A,$D370)</f>
        <v>0</v>
      </c>
      <c r="BB370" s="11">
        <f>SUMIFS('OP Units'!J:J,'OP Units'!$A:$A,$D370)</f>
        <v>0</v>
      </c>
      <c r="BC370" s="11">
        <f>SUMIFS('OP Units'!K:K,'OP Units'!$A:$A,$D370)</f>
        <v>0</v>
      </c>
      <c r="BD370" s="11">
        <f>SUMIFS('OP Units'!L:L,'OP Units'!$A:$A,$D370)</f>
        <v>0</v>
      </c>
      <c r="BE370" s="11">
        <f>SUMIFS('OP Units'!M:M,'OP Units'!$A:$A,$D370)</f>
        <v>0</v>
      </c>
      <c r="BF370" s="11">
        <f>SUMIFS('OP Units'!N:N,'OP Units'!$A:$A,$D370)</f>
        <v>0</v>
      </c>
      <c r="BG370" s="11">
        <f>SUMIFS('OP Units'!O:O,'OP Units'!$A:$A,$D370)</f>
        <v>0</v>
      </c>
      <c r="BH370" s="11">
        <f>SUMIFS('OP Units'!P:P,'OP Units'!$A:$A,$D370)</f>
        <v>0</v>
      </c>
      <c r="BI370" s="1"/>
      <c r="BJ370" s="12" t="str">
        <f>IFERROR((SUMIFS('OP Units'!E:E,'OP Units'!$A:$A,$D370)-SUMIFS('Forecast Data'!$H:$H,'Forecast Data'!$C:$C,BJ$6,'Forecast Data'!$B:$B,$D370))/SUMIFS('Forecast Data'!$H:$H,'Forecast Data'!$C:$C,BJ$6,'Forecast Data'!$B:$B,$D370),"")</f>
        <v/>
      </c>
      <c r="BK370" s="12" t="str">
        <f>IFERROR((SUMIFS('OP Units'!F:F,'OP Units'!$A:$A,$D370)-SUMIFS('Forecast Data'!$H:$H,'Forecast Data'!$C:$C,BK$6,'Forecast Data'!$B:$B,$D370))/SUMIFS('Forecast Data'!$H:$H,'Forecast Data'!$C:$C,BK$6,'Forecast Data'!$B:$B,$D370),"")</f>
        <v/>
      </c>
      <c r="BL370" s="12" t="str">
        <f>IFERROR((SUMIFS('OP Units'!G:G,'OP Units'!$A:$A,$D370)-SUMIFS('Forecast Data'!$H:$H,'Forecast Data'!$C:$C,BL$6,'Forecast Data'!$B:$B,$D370))/SUMIFS('Forecast Data'!$H:$H,'Forecast Data'!$C:$C,BL$6,'Forecast Data'!$B:$B,$D370),"")</f>
        <v/>
      </c>
      <c r="BM370" s="12" t="str">
        <f>IFERROR((SUMIFS('OP Units'!H:H,'OP Units'!$A:$A,$D370)-SUMIFS('Forecast Data'!$H:$H,'Forecast Data'!$C:$C,BM$6,'Forecast Data'!$B:$B,$D370))/SUMIFS('Forecast Data'!$H:$H,'Forecast Data'!$C:$C,BM$6,'Forecast Data'!$B:$B,$D370),"")</f>
        <v/>
      </c>
      <c r="BN370" s="12" t="str">
        <f>IFERROR((SUMIFS('OP Units'!I:I,'OP Units'!$A:$A,$D370)-SUMIFS('Forecast Data'!$H:$H,'Forecast Data'!$C:$C,BN$6,'Forecast Data'!$B:$B,$D370))/SUMIFS('Forecast Data'!$H:$H,'Forecast Data'!$C:$C,BN$6,'Forecast Data'!$B:$B,$D370),"")</f>
        <v/>
      </c>
      <c r="BO370" s="12" t="str">
        <f>IFERROR((SUMIFS('OP Units'!J:J,'OP Units'!$A:$A,$D370)-SUMIFS('Forecast Data'!$H:$H,'Forecast Data'!$C:$C,BO$6,'Forecast Data'!$B:$B,$D370))/SUMIFS('Forecast Data'!$H:$H,'Forecast Data'!$C:$C,BO$6,'Forecast Data'!$B:$B,$D370),"")</f>
        <v/>
      </c>
      <c r="BP370" s="12" t="str">
        <f>IFERROR((SUMIFS('OP Units'!K:K,'OP Units'!$A:$A,$D370)-SUMIFS('Forecast Data'!$H:$H,'Forecast Data'!$C:$C,BP$6,'Forecast Data'!$B:$B,$D370))/SUMIFS('Forecast Data'!$H:$H,'Forecast Data'!$C:$C,BP$6,'Forecast Data'!$B:$B,$D370),"")</f>
        <v/>
      </c>
      <c r="BQ370" s="12" t="str">
        <f>IFERROR((SUMIFS('OP Units'!L:L,'OP Units'!$A:$A,$D370)-SUMIFS('Forecast Data'!$H:$H,'Forecast Data'!$C:$C,BQ$6,'Forecast Data'!$B:$B,$D370))/SUMIFS('Forecast Data'!$H:$H,'Forecast Data'!$C:$C,BQ$6,'Forecast Data'!$B:$B,$D370),"")</f>
        <v/>
      </c>
      <c r="BR370" s="12" t="str">
        <f>IFERROR((SUMIFS('OP Units'!M:M,'OP Units'!$A:$A,$D370)-SUMIFS('Forecast Data'!$H:$H,'Forecast Data'!$C:$C,BR$6,'Forecast Data'!$B:$B,$D370))/SUMIFS('Forecast Data'!$H:$H,'Forecast Data'!$C:$C,BR$6,'Forecast Data'!$B:$B,$D370),"")</f>
        <v/>
      </c>
      <c r="BS370" s="12" t="str">
        <f>IFERROR((SUMIFS('OP Units'!N:N,'OP Units'!$A:$A,$D370)-SUMIFS('Forecast Data'!$H:$H,'Forecast Data'!$C:$C,BS$6,'Forecast Data'!$B:$B,$D370))/SUMIFS('Forecast Data'!$H:$H,'Forecast Data'!$C:$C,BS$6,'Forecast Data'!$B:$B,$D370),"")</f>
        <v/>
      </c>
      <c r="BT370" s="12" t="str">
        <f>IFERROR((SUMIFS('OP Units'!O:O,'OP Units'!$A:$A,$D370)-SUMIFS('Forecast Data'!$H:$H,'Forecast Data'!$C:$C,BT$6,'Forecast Data'!$B:$B,$D370))/SUMIFS('Forecast Data'!$H:$H,'Forecast Data'!$C:$C,BT$6,'Forecast Data'!$B:$B,$D370),"")</f>
        <v/>
      </c>
      <c r="BU370" s="12" t="str">
        <f>IFERROR((SUMIFS('OP Units'!P:P,'OP Units'!$A:$A,$D370)-SUMIFS('Forecast Data'!$H:$H,'Forecast Data'!$C:$C,BU$6,'Forecast Data'!$B:$B,$D370))/SUMIFS('Forecast Data'!$H:$H,'Forecast Data'!$C:$C,BU$6,'Forecast Data'!$B:$B,$D370),"")</f>
        <v/>
      </c>
      <c r="BV370" s="12"/>
      <c r="BW370" s="11">
        <f>(SUMIFS('Forecast Data'!H:H,'Forecast Data'!B:B,D370,'Forecast Data'!C:C,BK$6)+SUMIFS('Forecast Data'!H:H,'Forecast Data'!B:B,D370,'Forecast Data'!C:C,BL$6)+SUMIFS('Forecast Data'!H:H,'Forecast Data'!B:B,D370,'Forecast Data'!C:C,BM$6)+SUMIFS('Forecast Data'!H:H,'Forecast Data'!B:B,D370,'Forecast Data'!C:C,BN$6)+SUMIFS('Forecast Data'!H:H,'Forecast Data'!B:B,D370,'Forecast Data'!C:C,BO$6)+SUMIFS('Forecast Data'!H:H,'Forecast Data'!B:B,D370,'Forecast Data'!C:C,BP$6)+SUMIFS('Forecast Data'!H:H,'Forecast Data'!B:B,D370,'Forecast Data'!C:C,BQ$6)+SUMIFS('Forecast Data'!H:H,'Forecast Data'!B:B,D370,'Forecast Data'!C:C,BJ$6))/8</f>
        <v>0</v>
      </c>
      <c r="BX370" s="12" t="str">
        <f>IFERROR((SUM(W370:AD370)-(SUMIFS('Forecast Data'!H:H,'Forecast Data'!B:B,B370,'Forecast Data'!C:C,BJ$6)+SUMIFS('Forecast Data'!H:H,'Forecast Data'!B:B,B370,'Forecast Data'!C:C,BK$6)+SUMIFS('Forecast Data'!H:H,'Forecast Data'!B:B,B370,'Forecast Data'!C:C,BL$6)+SUMIFS('Forecast Data'!H:H,'Forecast Data'!B:B,B370,'Forecast Data'!C:C,BM$6)+SUMIFS('Forecast Data'!H:H,'Forecast Data'!B:B,B370,'Forecast Data'!C:C,BN$6)+SUMIFS('Forecast Data'!H:H,'Forecast Data'!B:B,B370,'Forecast Data'!C:C,BO$6)+SUMIFS('Forecast Data'!H:H,'Forecast Data'!B:B,B370,'Forecast Data'!C:C,BP$6)+SUMIFS('Forecast Data'!H:H,'Forecast Data'!B:B,B370,'Forecast Data'!C:C,BQ$6)))/(SUMIFS('Forecast Data'!H:H,'Forecast Data'!B:B,B370,'Forecast Data'!C:C,BJ$6)+SUMIFS('Forecast Data'!H:H,'Forecast Data'!B:B,B370,'Forecast Data'!C:C,BK$6)+SUMIFS('Forecast Data'!H:H,'Forecast Data'!B:B,B370,'Forecast Data'!C:C,BL$6)+SUMIFS('Forecast Data'!H:H,'Forecast Data'!B:B,B370,'Forecast Data'!C:C,BM$6)+SUMIFS('Forecast Data'!H:H,'Forecast Data'!B:B,B370,'Forecast Data'!C:C,BN$6)+SUMIFS('Forecast Data'!H:H,'Forecast Data'!B:B,B370,'Forecast Data'!C:C,BO$6)+SUMIFS('Forecast Data'!H:H,'Forecast Data'!B:B,B370,'Forecast Data'!C:C,BP$6)+SUMIFS('Forecast Data'!H:H,'Forecast Data'!B:B,B370,'Forecast Data'!C:C,BQ$6)),"")</f>
        <v/>
      </c>
      <c r="BY370" s="12">
        <f t="shared" si="68"/>
        <v>0</v>
      </c>
      <c r="BZ370" s="16">
        <f t="shared" si="69"/>
        <v>0</v>
      </c>
      <c r="CA370" s="13">
        <f t="shared" si="70"/>
        <v>0</v>
      </c>
      <c r="CB370" s="12">
        <f t="shared" si="71"/>
        <v>0</v>
      </c>
      <c r="CC370" s="12"/>
      <c r="CD370" s="11">
        <f>(SUMIFS('Forecast Data'!H:H,'Forecast Data'!B:B,D370,'Forecast Data'!C:C,BK$6)+SUMIFS('Forecast Data'!H:H,'Forecast Data'!B:B,D370,'Forecast Data'!C:C,BL$6)+SUMIFS('Forecast Data'!H:H,'Forecast Data'!B:B,D370,'Forecast Data'!C:C,BM$6)+SUMIFS('Forecast Data'!H:H,'Forecast Data'!B:B,D370,'Forecast Data'!C:C,BJ$6))/4</f>
        <v>0</v>
      </c>
      <c r="CE370" s="12" t="str">
        <f>IFERROR((SUM(W370:Z370)-(SUMIFS('Forecast Data'!H:H,'Forecast Data'!B:B,D370,'Forecast Data'!C:C,BJ$6)+SUMIFS('Forecast Data'!H:H,'Forecast Data'!B:B,D370,'Forecast Data'!C:C,BK$6)+SUMIFS('Forecast Data'!H:H,'Forecast Data'!B:B,D370,'Forecast Data'!C:C,BL$6)+SUMIFS('Forecast Data'!H:H,'Forecast Data'!B:B,D370,'Forecast Data'!C:C,BM$6)))/(SUMIFS('Forecast Data'!H:H,'Forecast Data'!B:B,D370,'Forecast Data'!C:C,BJ$6)+SUMIFS('Forecast Data'!H:H,'Forecast Data'!B:B,D370,'Forecast Data'!C:C,BK$6)+SUMIFS('Forecast Data'!H:H,'Forecast Data'!B:B,D370,'Forecast Data'!C:C,BL$6)+SUMIFS('Forecast Data'!H:H,'Forecast Data'!B:B,D370,'Forecast Data'!C:C,BM$6)),"")</f>
        <v/>
      </c>
      <c r="CF370" s="12">
        <f t="shared" si="72"/>
        <v>0</v>
      </c>
      <c r="CG370" s="12">
        <f t="shared" si="73"/>
        <v>0</v>
      </c>
      <c r="CH370" s="13">
        <f t="shared" si="74"/>
        <v>0</v>
      </c>
      <c r="CI370" s="13"/>
    </row>
    <row r="371" spans="1:87" ht="13.2">
      <c r="A371" s="1"/>
      <c r="B371" t="str">
        <f t="shared" si="75"/>
        <v>Onegevity</v>
      </c>
      <c r="D371" t="s">
        <v>403</v>
      </c>
      <c r="E371" s="11">
        <f>SUMIFS('Fin Data'!F:F,'Fin Data'!A:A,D371)</f>
        <v>0</v>
      </c>
      <c r="F371" s="11">
        <f>SUMIFS('Fin Data with 6 week hist'!I:I,'Fin Data with 6 week hist'!$A:$A,$D371)</f>
        <v>0</v>
      </c>
      <c r="G371" s="11">
        <f>SUMIFS('Fin Data with 6 week hist'!J:J,'Fin Data with 6 week hist'!$A:$A,$D371)</f>
        <v>0</v>
      </c>
      <c r="H371" s="11">
        <f>SUMIFS('Fin Data with 6 week hist'!K:K,'Fin Data with 6 week hist'!$A:$A,$D371)+SUMIFS('Unit Cancellations'!D:D,'Unit Cancellations'!$B:$B,$D371)</f>
        <v>0</v>
      </c>
      <c r="I371" s="11">
        <f>SUMIFS('Fin Data with 6 week hist'!L:L,'Fin Data with 6 week hist'!$A:$A,$D371)+SUMIFS('Unit Cancellations'!E:E,'Unit Cancellations'!$B:$B,$D371)</f>
        <v>0</v>
      </c>
      <c r="J371" s="11">
        <f>SUMIFS('Fin Data with 6 week hist'!M:M,'Fin Data with 6 week hist'!$A:$A,$D371)+SUMIFS('Unit Cancellations'!F:F,'Unit Cancellations'!$B:$B,$D371)</f>
        <v>0</v>
      </c>
      <c r="K371" s="11">
        <f>SUMIFS('Fin Data with 6 week hist'!N:N,'Fin Data with 6 week hist'!$A:$A,$D371)+SUMIFS('Unit Cancellations'!G:G,'Unit Cancellations'!$B:$B,$D371)</f>
        <v>0</v>
      </c>
      <c r="L371" s="11">
        <f>SUMIFS('Fin Data'!AN:AN,'Fin Data'!A:A,D371)</f>
        <v>0</v>
      </c>
      <c r="M371" s="12">
        <f>IFERROR(SUMIFS('Fin Data'!AO:AO,'Fin Data'!A:A,D371),"")</f>
        <v>0</v>
      </c>
      <c r="N371" s="1"/>
      <c r="O371" s="11">
        <f t="shared" si="63"/>
        <v>0</v>
      </c>
      <c r="P371" s="12" t="str">
        <f t="shared" si="64"/>
        <v/>
      </c>
      <c r="Q371" s="1"/>
      <c r="R371" s="11">
        <f t="shared" si="65"/>
        <v>0</v>
      </c>
      <c r="S371" s="12" t="str">
        <f t="shared" si="66"/>
        <v/>
      </c>
      <c r="T371" s="11">
        <f t="shared" si="67"/>
        <v>0</v>
      </c>
      <c r="U371" s="1" t="e">
        <f t="shared" si="76"/>
        <v>#REF!</v>
      </c>
      <c r="V371" s="1"/>
      <c r="W371" s="11">
        <f>SUMIFS('Forecast Data'!$D:$D,'Forecast Data'!$C:$C,W$6,'Forecast Data'!$B:$B,$D371)</f>
        <v>0</v>
      </c>
      <c r="X371" s="11">
        <f>SUMIFS('Forecast Data'!$D:$D,'Forecast Data'!$C:$C,X$6,'Forecast Data'!$B:$B,$D371)</f>
        <v>0</v>
      </c>
      <c r="Y371" s="11">
        <f>SUMIFS('Forecast Data'!$D:$D,'Forecast Data'!$C:$C,Y$6,'Forecast Data'!$B:$B,$D371)</f>
        <v>0</v>
      </c>
      <c r="Z371" s="11">
        <f>SUMIFS('Forecast Data'!$D:$D,'Forecast Data'!$C:$C,Z$6,'Forecast Data'!$B:$B,$D371)</f>
        <v>0</v>
      </c>
      <c r="AA371" s="11">
        <f>SUMIFS('Forecast Data'!$D:$D,'Forecast Data'!$C:$C,AA$6,'Forecast Data'!$B:$B,$D371)</f>
        <v>0</v>
      </c>
      <c r="AB371" s="11">
        <f>SUMIFS('Forecast Data'!$D:$D,'Forecast Data'!$C:$C,AB$6,'Forecast Data'!$B:$B,$D371)</f>
        <v>0</v>
      </c>
      <c r="AC371" s="11">
        <f>SUMIFS('Forecast Data'!$D:$D,'Forecast Data'!$C:$C,AC$6,'Forecast Data'!$B:$B,$D371)</f>
        <v>0</v>
      </c>
      <c r="AD371" s="11">
        <f>SUMIFS('Forecast Data'!$D:$D,'Forecast Data'!$C:$C,AD$6,'Forecast Data'!$B:$B,$D371)</f>
        <v>0</v>
      </c>
      <c r="AE371" s="11">
        <f>SUMIFS('Forecast Data'!$D:$D,'Forecast Data'!$C:$C,AE$6,'Forecast Data'!$B:$B,$D371)</f>
        <v>0</v>
      </c>
      <c r="AF371" s="11">
        <f>SUMIFS('Forecast Data'!$D:$D,'Forecast Data'!$C:$C,AF$6,'Forecast Data'!$B:$B,$D371)</f>
        <v>0</v>
      </c>
      <c r="AG371" s="11">
        <f>SUMIFS('Forecast Data'!$D:$D,'Forecast Data'!$C:$C,AG$6,'Forecast Data'!$B:$B,$D371)</f>
        <v>0</v>
      </c>
      <c r="AH371" s="11">
        <f>SUMIFS('Forecast Data'!$D:$D,'Forecast Data'!$C:$C,AH$6,'Forecast Data'!$B:$B,$D371)</f>
        <v>0</v>
      </c>
      <c r="AI371" s="1"/>
      <c r="AJ371" s="12" t="str">
        <f>IF(SUMIFS('Forecast Data'!$E:$E,'Forecast Data'!$C:$C,AJ$6,'Forecast Data'!$B:$B,$D371)=0,"",SUMIFS('Forecast Data'!$E:$E,'Forecast Data'!$C:$C,AJ$6,'Forecast Data'!$B:$B,$D371))</f>
        <v/>
      </c>
      <c r="AK371" s="12" t="str">
        <f>IF(SUMIFS('Forecast Data'!$E:$E,'Forecast Data'!$C:$C,AK$6,'Forecast Data'!$B:$B,$D371)=0,"",SUMIFS('Forecast Data'!$E:$E,'Forecast Data'!$C:$C,AK$6,'Forecast Data'!$B:$B,$D371))</f>
        <v/>
      </c>
      <c r="AL371" s="12" t="str">
        <f>IF(SUMIFS('Forecast Data'!$E:$E,'Forecast Data'!$C:$C,AL$6,'Forecast Data'!$B:$B,$D371)=0,"",SUMIFS('Forecast Data'!$E:$E,'Forecast Data'!$C:$C,AL$6,'Forecast Data'!$B:$B,$D371))</f>
        <v/>
      </c>
      <c r="AM371" s="12" t="str">
        <f>IF(SUMIFS('Forecast Data'!$E:$E,'Forecast Data'!$C:$C,AM$6,'Forecast Data'!$B:$B,$D371)=0,"",SUMIFS('Forecast Data'!$E:$E,'Forecast Data'!$C:$C,AM$6,'Forecast Data'!$B:$B,$D371))</f>
        <v/>
      </c>
      <c r="AN371" s="12" t="str">
        <f>IF(SUMIFS('Forecast Data'!$E:$E,'Forecast Data'!$C:$C,AN$6,'Forecast Data'!$B:$B,$D371)=0,"",SUMIFS('Forecast Data'!$E:$E,'Forecast Data'!$C:$C,AN$6,'Forecast Data'!$B:$B,$D371))</f>
        <v/>
      </c>
      <c r="AO371" s="12" t="str">
        <f>IF(SUMIFS('Forecast Data'!$E:$E,'Forecast Data'!$C:$C,AO$6,'Forecast Data'!$B:$B,$D371)=0,"",SUMIFS('Forecast Data'!$E:$E,'Forecast Data'!$C:$C,AO$6,'Forecast Data'!$B:$B,$D371))</f>
        <v/>
      </c>
      <c r="AP371" s="12" t="str">
        <f>IF(SUMIFS('Forecast Data'!$E:$E,'Forecast Data'!$C:$C,AP$6,'Forecast Data'!$B:$B,$D371)=0,"",SUMIFS('Forecast Data'!$E:$E,'Forecast Data'!$C:$C,AP$6,'Forecast Data'!$B:$B,$D371))</f>
        <v/>
      </c>
      <c r="AQ371" s="12" t="str">
        <f>IF(SUMIFS('Forecast Data'!$E:$E,'Forecast Data'!$C:$C,AQ$6,'Forecast Data'!$B:$B,$D371)=0,"",SUMIFS('Forecast Data'!$E:$E,'Forecast Data'!$C:$C,AQ$6,'Forecast Data'!$B:$B,$D371))</f>
        <v/>
      </c>
      <c r="AR371" s="12" t="str">
        <f>IF(SUMIFS('Forecast Data'!$E:$E,'Forecast Data'!$C:$C,AR$6,'Forecast Data'!$B:$B,$D371)=0,"",SUMIFS('Forecast Data'!$E:$E,'Forecast Data'!$C:$C,AR$6,'Forecast Data'!$B:$B,$D371))</f>
        <v/>
      </c>
      <c r="AS371" s="12" t="str">
        <f>IF(SUMIFS('Forecast Data'!$E:$E,'Forecast Data'!$C:$C,AS$6,'Forecast Data'!$B:$B,$D371)=0,"",SUMIFS('Forecast Data'!$E:$E,'Forecast Data'!$C:$C,AS$6,'Forecast Data'!$B:$B,$D371))</f>
        <v/>
      </c>
      <c r="AT371" s="12" t="str">
        <f>IF(SUMIFS('Forecast Data'!$E:$E,'Forecast Data'!$C:$C,AT$6,'Forecast Data'!$B:$B,$D371)=0,"",SUMIFS('Forecast Data'!$E:$E,'Forecast Data'!$C:$C,AT$6,'Forecast Data'!$B:$B,$D371))</f>
        <v/>
      </c>
      <c r="AU371" s="12" t="str">
        <f>IF(SUMIFS('Forecast Data'!$E:$E,'Forecast Data'!$C:$C,AU$6,'Forecast Data'!$B:$B,$D371)=0,"",SUMIFS('Forecast Data'!$E:$E,'Forecast Data'!$C:$C,AU$6,'Forecast Data'!$B:$B,$D371))</f>
        <v/>
      </c>
      <c r="AV371" s="1"/>
      <c r="AW371" s="11">
        <f>SUMIFS('OP Units'!E:E,'OP Units'!$A:$A,$D371)</f>
        <v>0</v>
      </c>
      <c r="AX371" s="11">
        <f>SUMIFS('OP Units'!F:F,'OP Units'!$A:$A,$D371)</f>
        <v>0</v>
      </c>
      <c r="AY371" s="11">
        <f>SUMIFS('OP Units'!G:G,'OP Units'!$A:$A,$D371)</f>
        <v>0</v>
      </c>
      <c r="AZ371" s="11">
        <f>SUMIFS('OP Units'!H:H,'OP Units'!$A:$A,$D371)</f>
        <v>0</v>
      </c>
      <c r="BA371" s="11">
        <f>SUMIFS('OP Units'!I:I,'OP Units'!$A:$A,$D371)</f>
        <v>0</v>
      </c>
      <c r="BB371" s="11">
        <f>SUMIFS('OP Units'!J:J,'OP Units'!$A:$A,$D371)</f>
        <v>0</v>
      </c>
      <c r="BC371" s="11">
        <f>SUMIFS('OP Units'!K:K,'OP Units'!$A:$A,$D371)</f>
        <v>0</v>
      </c>
      <c r="BD371" s="11">
        <f>SUMIFS('OP Units'!L:L,'OP Units'!$A:$A,$D371)</f>
        <v>0</v>
      </c>
      <c r="BE371" s="11">
        <f>SUMIFS('OP Units'!M:M,'OP Units'!$A:$A,$D371)</f>
        <v>0</v>
      </c>
      <c r="BF371" s="11">
        <f>SUMIFS('OP Units'!N:N,'OP Units'!$A:$A,$D371)</f>
        <v>0</v>
      </c>
      <c r="BG371" s="11">
        <f>SUMIFS('OP Units'!O:O,'OP Units'!$A:$A,$D371)</f>
        <v>0</v>
      </c>
      <c r="BH371" s="11">
        <f>SUMIFS('OP Units'!P:P,'OP Units'!$A:$A,$D371)</f>
        <v>0</v>
      </c>
      <c r="BI371" s="1"/>
      <c r="BJ371" s="12" t="str">
        <f>IFERROR((SUMIFS('OP Units'!E:E,'OP Units'!$A:$A,$D371)-SUMIFS('Forecast Data'!$H:$H,'Forecast Data'!$C:$C,BJ$6,'Forecast Data'!$B:$B,$D371))/SUMIFS('Forecast Data'!$H:$H,'Forecast Data'!$C:$C,BJ$6,'Forecast Data'!$B:$B,$D371),"")</f>
        <v/>
      </c>
      <c r="BK371" s="12" t="str">
        <f>IFERROR((SUMIFS('OP Units'!F:F,'OP Units'!$A:$A,$D371)-SUMIFS('Forecast Data'!$H:$H,'Forecast Data'!$C:$C,BK$6,'Forecast Data'!$B:$B,$D371))/SUMIFS('Forecast Data'!$H:$H,'Forecast Data'!$C:$C,BK$6,'Forecast Data'!$B:$B,$D371),"")</f>
        <v/>
      </c>
      <c r="BL371" s="12" t="str">
        <f>IFERROR((SUMIFS('OP Units'!G:G,'OP Units'!$A:$A,$D371)-SUMIFS('Forecast Data'!$H:$H,'Forecast Data'!$C:$C,BL$6,'Forecast Data'!$B:$B,$D371))/SUMIFS('Forecast Data'!$H:$H,'Forecast Data'!$C:$C,BL$6,'Forecast Data'!$B:$B,$D371),"")</f>
        <v/>
      </c>
      <c r="BM371" s="12" t="str">
        <f>IFERROR((SUMIFS('OP Units'!H:H,'OP Units'!$A:$A,$D371)-SUMIFS('Forecast Data'!$H:$H,'Forecast Data'!$C:$C,BM$6,'Forecast Data'!$B:$B,$D371))/SUMIFS('Forecast Data'!$H:$H,'Forecast Data'!$C:$C,BM$6,'Forecast Data'!$B:$B,$D371),"")</f>
        <v/>
      </c>
      <c r="BN371" s="12" t="str">
        <f>IFERROR((SUMIFS('OP Units'!I:I,'OP Units'!$A:$A,$D371)-SUMIFS('Forecast Data'!$H:$H,'Forecast Data'!$C:$C,BN$6,'Forecast Data'!$B:$B,$D371))/SUMIFS('Forecast Data'!$H:$H,'Forecast Data'!$C:$C,BN$6,'Forecast Data'!$B:$B,$D371),"")</f>
        <v/>
      </c>
      <c r="BO371" s="12" t="str">
        <f>IFERROR((SUMIFS('OP Units'!J:J,'OP Units'!$A:$A,$D371)-SUMIFS('Forecast Data'!$H:$H,'Forecast Data'!$C:$C,BO$6,'Forecast Data'!$B:$B,$D371))/SUMIFS('Forecast Data'!$H:$H,'Forecast Data'!$C:$C,BO$6,'Forecast Data'!$B:$B,$D371),"")</f>
        <v/>
      </c>
      <c r="BP371" s="12" t="str">
        <f>IFERROR((SUMIFS('OP Units'!K:K,'OP Units'!$A:$A,$D371)-SUMIFS('Forecast Data'!$H:$H,'Forecast Data'!$C:$C,BP$6,'Forecast Data'!$B:$B,$D371))/SUMIFS('Forecast Data'!$H:$H,'Forecast Data'!$C:$C,BP$6,'Forecast Data'!$B:$B,$D371),"")</f>
        <v/>
      </c>
      <c r="BQ371" s="12" t="str">
        <f>IFERROR((SUMIFS('OP Units'!L:L,'OP Units'!$A:$A,$D371)-SUMIFS('Forecast Data'!$H:$H,'Forecast Data'!$C:$C,BQ$6,'Forecast Data'!$B:$B,$D371))/SUMIFS('Forecast Data'!$H:$H,'Forecast Data'!$C:$C,BQ$6,'Forecast Data'!$B:$B,$D371),"")</f>
        <v/>
      </c>
      <c r="BR371" s="12" t="str">
        <f>IFERROR((SUMIFS('OP Units'!M:M,'OP Units'!$A:$A,$D371)-SUMIFS('Forecast Data'!$H:$H,'Forecast Data'!$C:$C,BR$6,'Forecast Data'!$B:$B,$D371))/SUMIFS('Forecast Data'!$H:$H,'Forecast Data'!$C:$C,BR$6,'Forecast Data'!$B:$B,$D371),"")</f>
        <v/>
      </c>
      <c r="BS371" s="12" t="str">
        <f>IFERROR((SUMIFS('OP Units'!N:N,'OP Units'!$A:$A,$D371)-SUMIFS('Forecast Data'!$H:$H,'Forecast Data'!$C:$C,BS$6,'Forecast Data'!$B:$B,$D371))/SUMIFS('Forecast Data'!$H:$H,'Forecast Data'!$C:$C,BS$6,'Forecast Data'!$B:$B,$D371),"")</f>
        <v/>
      </c>
      <c r="BT371" s="12" t="str">
        <f>IFERROR((SUMIFS('OP Units'!O:O,'OP Units'!$A:$A,$D371)-SUMIFS('Forecast Data'!$H:$H,'Forecast Data'!$C:$C,BT$6,'Forecast Data'!$B:$B,$D371))/SUMIFS('Forecast Data'!$H:$H,'Forecast Data'!$C:$C,BT$6,'Forecast Data'!$B:$B,$D371),"")</f>
        <v/>
      </c>
      <c r="BU371" s="12" t="str">
        <f>IFERROR((SUMIFS('OP Units'!P:P,'OP Units'!$A:$A,$D371)-SUMIFS('Forecast Data'!$H:$H,'Forecast Data'!$C:$C,BU$6,'Forecast Data'!$B:$B,$D371))/SUMIFS('Forecast Data'!$H:$H,'Forecast Data'!$C:$C,BU$6,'Forecast Data'!$B:$B,$D371),"")</f>
        <v/>
      </c>
      <c r="BV371" s="12"/>
      <c r="BW371" s="11">
        <f>(SUMIFS('Forecast Data'!H:H,'Forecast Data'!B:B,D371,'Forecast Data'!C:C,BK$6)+SUMIFS('Forecast Data'!H:H,'Forecast Data'!B:B,D371,'Forecast Data'!C:C,BL$6)+SUMIFS('Forecast Data'!H:H,'Forecast Data'!B:B,D371,'Forecast Data'!C:C,BM$6)+SUMIFS('Forecast Data'!H:H,'Forecast Data'!B:B,D371,'Forecast Data'!C:C,BN$6)+SUMIFS('Forecast Data'!H:H,'Forecast Data'!B:B,D371,'Forecast Data'!C:C,BO$6)+SUMIFS('Forecast Data'!H:H,'Forecast Data'!B:B,D371,'Forecast Data'!C:C,BP$6)+SUMIFS('Forecast Data'!H:H,'Forecast Data'!B:B,D371,'Forecast Data'!C:C,BQ$6)+SUMIFS('Forecast Data'!H:H,'Forecast Data'!B:B,D371,'Forecast Data'!C:C,BJ$6))/8</f>
        <v>0</v>
      </c>
      <c r="BX371" s="12" t="str">
        <f>IFERROR((SUM(W371:AD371)-(SUMIFS('Forecast Data'!H:H,'Forecast Data'!B:B,B371,'Forecast Data'!C:C,BJ$6)+SUMIFS('Forecast Data'!H:H,'Forecast Data'!B:B,B371,'Forecast Data'!C:C,BK$6)+SUMIFS('Forecast Data'!H:H,'Forecast Data'!B:B,B371,'Forecast Data'!C:C,BL$6)+SUMIFS('Forecast Data'!H:H,'Forecast Data'!B:B,B371,'Forecast Data'!C:C,BM$6)+SUMIFS('Forecast Data'!H:H,'Forecast Data'!B:B,B371,'Forecast Data'!C:C,BN$6)+SUMIFS('Forecast Data'!H:H,'Forecast Data'!B:B,B371,'Forecast Data'!C:C,BO$6)+SUMIFS('Forecast Data'!H:H,'Forecast Data'!B:B,B371,'Forecast Data'!C:C,BP$6)+SUMIFS('Forecast Data'!H:H,'Forecast Data'!B:B,B371,'Forecast Data'!C:C,BQ$6)))/(SUMIFS('Forecast Data'!H:H,'Forecast Data'!B:B,B371,'Forecast Data'!C:C,BJ$6)+SUMIFS('Forecast Data'!H:H,'Forecast Data'!B:B,B371,'Forecast Data'!C:C,BK$6)+SUMIFS('Forecast Data'!H:H,'Forecast Data'!B:B,B371,'Forecast Data'!C:C,BL$6)+SUMIFS('Forecast Data'!H:H,'Forecast Data'!B:B,B371,'Forecast Data'!C:C,BM$6)+SUMIFS('Forecast Data'!H:H,'Forecast Data'!B:B,B371,'Forecast Data'!C:C,BN$6)+SUMIFS('Forecast Data'!H:H,'Forecast Data'!B:B,B371,'Forecast Data'!C:C,BO$6)+SUMIFS('Forecast Data'!H:H,'Forecast Data'!B:B,B371,'Forecast Data'!C:C,BP$6)+SUMIFS('Forecast Data'!H:H,'Forecast Data'!B:B,B371,'Forecast Data'!C:C,BQ$6)),"")</f>
        <v/>
      </c>
      <c r="BY371" s="12">
        <f t="shared" si="68"/>
        <v>0</v>
      </c>
      <c r="BZ371" s="16">
        <f t="shared" si="69"/>
        <v>0</v>
      </c>
      <c r="CA371" s="13">
        <f t="shared" si="70"/>
        <v>0</v>
      </c>
      <c r="CB371" s="12">
        <f t="shared" si="71"/>
        <v>0</v>
      </c>
      <c r="CC371" s="12"/>
      <c r="CD371" s="11">
        <f>(SUMIFS('Forecast Data'!H:H,'Forecast Data'!B:B,D371,'Forecast Data'!C:C,BK$6)+SUMIFS('Forecast Data'!H:H,'Forecast Data'!B:B,D371,'Forecast Data'!C:C,BL$6)+SUMIFS('Forecast Data'!H:H,'Forecast Data'!B:B,D371,'Forecast Data'!C:C,BM$6)+SUMIFS('Forecast Data'!H:H,'Forecast Data'!B:B,D371,'Forecast Data'!C:C,BJ$6))/4</f>
        <v>0</v>
      </c>
      <c r="CE371" s="12" t="str">
        <f>IFERROR((SUM(W371:Z371)-(SUMIFS('Forecast Data'!H:H,'Forecast Data'!B:B,D371,'Forecast Data'!C:C,BJ$6)+SUMIFS('Forecast Data'!H:H,'Forecast Data'!B:B,D371,'Forecast Data'!C:C,BK$6)+SUMIFS('Forecast Data'!H:H,'Forecast Data'!B:B,D371,'Forecast Data'!C:C,BL$6)+SUMIFS('Forecast Data'!H:H,'Forecast Data'!B:B,D371,'Forecast Data'!C:C,BM$6)))/(SUMIFS('Forecast Data'!H:H,'Forecast Data'!B:B,D371,'Forecast Data'!C:C,BJ$6)+SUMIFS('Forecast Data'!H:H,'Forecast Data'!B:B,D371,'Forecast Data'!C:C,BK$6)+SUMIFS('Forecast Data'!H:H,'Forecast Data'!B:B,D371,'Forecast Data'!C:C,BL$6)+SUMIFS('Forecast Data'!H:H,'Forecast Data'!B:B,D371,'Forecast Data'!C:C,BM$6)),"")</f>
        <v/>
      </c>
      <c r="CF371" s="12">
        <f t="shared" si="72"/>
        <v>0</v>
      </c>
      <c r="CG371" s="12">
        <f t="shared" si="73"/>
        <v>0</v>
      </c>
      <c r="CH371" s="13">
        <f t="shared" si="74"/>
        <v>0</v>
      </c>
      <c r="CI371" s="13"/>
    </row>
    <row r="372" spans="1:87" ht="13.2">
      <c r="A372" s="1"/>
      <c r="B372" t="str">
        <f t="shared" si="75"/>
        <v>Onnit</v>
      </c>
      <c r="D372" t="s">
        <v>404</v>
      </c>
      <c r="E372" s="11">
        <f>SUMIFS('Fin Data'!F:F,'Fin Data'!A:A,D372)</f>
        <v>0</v>
      </c>
      <c r="F372" s="11">
        <f>SUMIFS('Fin Data with 6 week hist'!I:I,'Fin Data with 6 week hist'!$A:$A,$D372)</f>
        <v>0</v>
      </c>
      <c r="G372" s="11">
        <f>SUMIFS('Fin Data with 6 week hist'!J:J,'Fin Data with 6 week hist'!$A:$A,$D372)</f>
        <v>0</v>
      </c>
      <c r="H372" s="11">
        <f>SUMIFS('Fin Data with 6 week hist'!K:K,'Fin Data with 6 week hist'!$A:$A,$D372)+SUMIFS('Unit Cancellations'!D:D,'Unit Cancellations'!$B:$B,$D372)</f>
        <v>0</v>
      </c>
      <c r="I372" s="11">
        <f>SUMIFS('Fin Data with 6 week hist'!L:L,'Fin Data with 6 week hist'!$A:$A,$D372)+SUMIFS('Unit Cancellations'!E:E,'Unit Cancellations'!$B:$B,$D372)</f>
        <v>0</v>
      </c>
      <c r="J372" s="11">
        <f>SUMIFS('Fin Data with 6 week hist'!M:M,'Fin Data with 6 week hist'!$A:$A,$D372)+SUMIFS('Unit Cancellations'!F:F,'Unit Cancellations'!$B:$B,$D372)</f>
        <v>0</v>
      </c>
      <c r="K372" s="11">
        <f>SUMIFS('Fin Data with 6 week hist'!N:N,'Fin Data with 6 week hist'!$A:$A,$D372)+SUMIFS('Unit Cancellations'!G:G,'Unit Cancellations'!$B:$B,$D372)</f>
        <v>0</v>
      </c>
      <c r="L372" s="11">
        <f>SUMIFS('Fin Data'!AN:AN,'Fin Data'!A:A,D372)</f>
        <v>0</v>
      </c>
      <c r="M372" s="12">
        <f>IFERROR(SUMIFS('Fin Data'!AO:AO,'Fin Data'!A:A,D372),"")</f>
        <v>0</v>
      </c>
      <c r="N372" s="1"/>
      <c r="O372" s="11">
        <f t="shared" si="63"/>
        <v>0</v>
      </c>
      <c r="P372" s="12" t="str">
        <f t="shared" si="64"/>
        <v/>
      </c>
      <c r="Q372" s="1"/>
      <c r="R372" s="11">
        <f t="shared" si="65"/>
        <v>0</v>
      </c>
      <c r="S372" s="12" t="str">
        <f t="shared" si="66"/>
        <v/>
      </c>
      <c r="T372" s="11">
        <f t="shared" si="67"/>
        <v>0</v>
      </c>
      <c r="U372" s="1" t="e">
        <f t="shared" si="76"/>
        <v>#REF!</v>
      </c>
      <c r="V372" s="1"/>
      <c r="W372" s="11">
        <f>SUMIFS('Forecast Data'!$D:$D,'Forecast Data'!$C:$C,W$6,'Forecast Data'!$B:$B,$D372)</f>
        <v>0</v>
      </c>
      <c r="X372" s="11">
        <f>SUMIFS('Forecast Data'!$D:$D,'Forecast Data'!$C:$C,X$6,'Forecast Data'!$B:$B,$D372)</f>
        <v>0</v>
      </c>
      <c r="Y372" s="11">
        <f>SUMIFS('Forecast Data'!$D:$D,'Forecast Data'!$C:$C,Y$6,'Forecast Data'!$B:$B,$D372)</f>
        <v>0</v>
      </c>
      <c r="Z372" s="11">
        <f>SUMIFS('Forecast Data'!$D:$D,'Forecast Data'!$C:$C,Z$6,'Forecast Data'!$B:$B,$D372)</f>
        <v>0</v>
      </c>
      <c r="AA372" s="11">
        <f>SUMIFS('Forecast Data'!$D:$D,'Forecast Data'!$C:$C,AA$6,'Forecast Data'!$B:$B,$D372)</f>
        <v>0</v>
      </c>
      <c r="AB372" s="11">
        <f>SUMIFS('Forecast Data'!$D:$D,'Forecast Data'!$C:$C,AB$6,'Forecast Data'!$B:$B,$D372)</f>
        <v>0</v>
      </c>
      <c r="AC372" s="11">
        <f>SUMIFS('Forecast Data'!$D:$D,'Forecast Data'!$C:$C,AC$6,'Forecast Data'!$B:$B,$D372)</f>
        <v>0</v>
      </c>
      <c r="AD372" s="11">
        <f>SUMIFS('Forecast Data'!$D:$D,'Forecast Data'!$C:$C,AD$6,'Forecast Data'!$B:$B,$D372)</f>
        <v>0</v>
      </c>
      <c r="AE372" s="11">
        <f>SUMIFS('Forecast Data'!$D:$D,'Forecast Data'!$C:$C,AE$6,'Forecast Data'!$B:$B,$D372)</f>
        <v>0</v>
      </c>
      <c r="AF372" s="11">
        <f>SUMIFS('Forecast Data'!$D:$D,'Forecast Data'!$C:$C,AF$6,'Forecast Data'!$B:$B,$D372)</f>
        <v>0</v>
      </c>
      <c r="AG372" s="11">
        <f>SUMIFS('Forecast Data'!$D:$D,'Forecast Data'!$C:$C,AG$6,'Forecast Data'!$B:$B,$D372)</f>
        <v>0</v>
      </c>
      <c r="AH372" s="11">
        <f>SUMIFS('Forecast Data'!$D:$D,'Forecast Data'!$C:$C,AH$6,'Forecast Data'!$B:$B,$D372)</f>
        <v>0</v>
      </c>
      <c r="AI372" s="1"/>
      <c r="AJ372" s="12" t="str">
        <f>IF(SUMIFS('Forecast Data'!$E:$E,'Forecast Data'!$C:$C,AJ$6,'Forecast Data'!$B:$B,$D372)=0,"",SUMIFS('Forecast Data'!$E:$E,'Forecast Data'!$C:$C,AJ$6,'Forecast Data'!$B:$B,$D372))</f>
        <v/>
      </c>
      <c r="AK372" s="12" t="str">
        <f>IF(SUMIFS('Forecast Data'!$E:$E,'Forecast Data'!$C:$C,AK$6,'Forecast Data'!$B:$B,$D372)=0,"",SUMIFS('Forecast Data'!$E:$E,'Forecast Data'!$C:$C,AK$6,'Forecast Data'!$B:$B,$D372))</f>
        <v/>
      </c>
      <c r="AL372" s="12" t="str">
        <f>IF(SUMIFS('Forecast Data'!$E:$E,'Forecast Data'!$C:$C,AL$6,'Forecast Data'!$B:$B,$D372)=0,"",SUMIFS('Forecast Data'!$E:$E,'Forecast Data'!$C:$C,AL$6,'Forecast Data'!$B:$B,$D372))</f>
        <v/>
      </c>
      <c r="AM372" s="12" t="str">
        <f>IF(SUMIFS('Forecast Data'!$E:$E,'Forecast Data'!$C:$C,AM$6,'Forecast Data'!$B:$B,$D372)=0,"",SUMIFS('Forecast Data'!$E:$E,'Forecast Data'!$C:$C,AM$6,'Forecast Data'!$B:$B,$D372))</f>
        <v/>
      </c>
      <c r="AN372" s="12" t="str">
        <f>IF(SUMIFS('Forecast Data'!$E:$E,'Forecast Data'!$C:$C,AN$6,'Forecast Data'!$B:$B,$D372)=0,"",SUMIFS('Forecast Data'!$E:$E,'Forecast Data'!$C:$C,AN$6,'Forecast Data'!$B:$B,$D372))</f>
        <v/>
      </c>
      <c r="AO372" s="12" t="str">
        <f>IF(SUMIFS('Forecast Data'!$E:$E,'Forecast Data'!$C:$C,AO$6,'Forecast Data'!$B:$B,$D372)=0,"",SUMIFS('Forecast Data'!$E:$E,'Forecast Data'!$C:$C,AO$6,'Forecast Data'!$B:$B,$D372))</f>
        <v/>
      </c>
      <c r="AP372" s="12" t="str">
        <f>IF(SUMIFS('Forecast Data'!$E:$E,'Forecast Data'!$C:$C,AP$6,'Forecast Data'!$B:$B,$D372)=0,"",SUMIFS('Forecast Data'!$E:$E,'Forecast Data'!$C:$C,AP$6,'Forecast Data'!$B:$B,$D372))</f>
        <v/>
      </c>
      <c r="AQ372" s="12" t="str">
        <f>IF(SUMIFS('Forecast Data'!$E:$E,'Forecast Data'!$C:$C,AQ$6,'Forecast Data'!$B:$B,$D372)=0,"",SUMIFS('Forecast Data'!$E:$E,'Forecast Data'!$C:$C,AQ$6,'Forecast Data'!$B:$B,$D372))</f>
        <v/>
      </c>
      <c r="AR372" s="12" t="str">
        <f>IF(SUMIFS('Forecast Data'!$E:$E,'Forecast Data'!$C:$C,AR$6,'Forecast Data'!$B:$B,$D372)=0,"",SUMIFS('Forecast Data'!$E:$E,'Forecast Data'!$C:$C,AR$6,'Forecast Data'!$B:$B,$D372))</f>
        <v/>
      </c>
      <c r="AS372" s="12" t="str">
        <f>IF(SUMIFS('Forecast Data'!$E:$E,'Forecast Data'!$C:$C,AS$6,'Forecast Data'!$B:$B,$D372)=0,"",SUMIFS('Forecast Data'!$E:$E,'Forecast Data'!$C:$C,AS$6,'Forecast Data'!$B:$B,$D372))</f>
        <v/>
      </c>
      <c r="AT372" s="12" t="str">
        <f>IF(SUMIFS('Forecast Data'!$E:$E,'Forecast Data'!$C:$C,AT$6,'Forecast Data'!$B:$B,$D372)=0,"",SUMIFS('Forecast Data'!$E:$E,'Forecast Data'!$C:$C,AT$6,'Forecast Data'!$B:$B,$D372))</f>
        <v/>
      </c>
      <c r="AU372" s="12" t="str">
        <f>IF(SUMIFS('Forecast Data'!$E:$E,'Forecast Data'!$C:$C,AU$6,'Forecast Data'!$B:$B,$D372)=0,"",SUMIFS('Forecast Data'!$E:$E,'Forecast Data'!$C:$C,AU$6,'Forecast Data'!$B:$B,$D372))</f>
        <v/>
      </c>
      <c r="AV372" s="1"/>
      <c r="AW372" s="11">
        <f>SUMIFS('OP Units'!E:E,'OP Units'!$A:$A,$D372)</f>
        <v>0</v>
      </c>
      <c r="AX372" s="11">
        <f>SUMIFS('OP Units'!F:F,'OP Units'!$A:$A,$D372)</f>
        <v>0</v>
      </c>
      <c r="AY372" s="11">
        <f>SUMIFS('OP Units'!G:G,'OP Units'!$A:$A,$D372)</f>
        <v>0</v>
      </c>
      <c r="AZ372" s="11">
        <f>SUMIFS('OP Units'!H:H,'OP Units'!$A:$A,$D372)</f>
        <v>0</v>
      </c>
      <c r="BA372" s="11">
        <f>SUMIFS('OP Units'!I:I,'OP Units'!$A:$A,$D372)</f>
        <v>0</v>
      </c>
      <c r="BB372" s="11">
        <f>SUMIFS('OP Units'!J:J,'OP Units'!$A:$A,$D372)</f>
        <v>0</v>
      </c>
      <c r="BC372" s="11">
        <f>SUMIFS('OP Units'!K:K,'OP Units'!$A:$A,$D372)</f>
        <v>0</v>
      </c>
      <c r="BD372" s="11">
        <f>SUMIFS('OP Units'!L:L,'OP Units'!$A:$A,$D372)</f>
        <v>0</v>
      </c>
      <c r="BE372" s="11">
        <f>SUMIFS('OP Units'!M:M,'OP Units'!$A:$A,$D372)</f>
        <v>0</v>
      </c>
      <c r="BF372" s="11">
        <f>SUMIFS('OP Units'!N:N,'OP Units'!$A:$A,$D372)</f>
        <v>0</v>
      </c>
      <c r="BG372" s="11">
        <f>SUMIFS('OP Units'!O:O,'OP Units'!$A:$A,$D372)</f>
        <v>0</v>
      </c>
      <c r="BH372" s="11">
        <f>SUMIFS('OP Units'!P:P,'OP Units'!$A:$A,$D372)</f>
        <v>0</v>
      </c>
      <c r="BI372" s="1"/>
      <c r="BJ372" s="12" t="str">
        <f>IFERROR((SUMIFS('OP Units'!E:E,'OP Units'!$A:$A,$D372)-SUMIFS('Forecast Data'!$H:$H,'Forecast Data'!$C:$C,BJ$6,'Forecast Data'!$B:$B,$D372))/SUMIFS('Forecast Data'!$H:$H,'Forecast Data'!$C:$C,BJ$6,'Forecast Data'!$B:$B,$D372),"")</f>
        <v/>
      </c>
      <c r="BK372" s="12" t="str">
        <f>IFERROR((SUMIFS('OP Units'!F:F,'OP Units'!$A:$A,$D372)-SUMIFS('Forecast Data'!$H:$H,'Forecast Data'!$C:$C,BK$6,'Forecast Data'!$B:$B,$D372))/SUMIFS('Forecast Data'!$H:$H,'Forecast Data'!$C:$C,BK$6,'Forecast Data'!$B:$B,$D372),"")</f>
        <v/>
      </c>
      <c r="BL372" s="12" t="str">
        <f>IFERROR((SUMIFS('OP Units'!G:G,'OP Units'!$A:$A,$D372)-SUMIFS('Forecast Data'!$H:$H,'Forecast Data'!$C:$C,BL$6,'Forecast Data'!$B:$B,$D372))/SUMIFS('Forecast Data'!$H:$H,'Forecast Data'!$C:$C,BL$6,'Forecast Data'!$B:$B,$D372),"")</f>
        <v/>
      </c>
      <c r="BM372" s="12" t="str">
        <f>IFERROR((SUMIFS('OP Units'!H:H,'OP Units'!$A:$A,$D372)-SUMIFS('Forecast Data'!$H:$H,'Forecast Data'!$C:$C,BM$6,'Forecast Data'!$B:$B,$D372))/SUMIFS('Forecast Data'!$H:$H,'Forecast Data'!$C:$C,BM$6,'Forecast Data'!$B:$B,$D372),"")</f>
        <v/>
      </c>
      <c r="BN372" s="12" t="str">
        <f>IFERROR((SUMIFS('OP Units'!I:I,'OP Units'!$A:$A,$D372)-SUMIFS('Forecast Data'!$H:$H,'Forecast Data'!$C:$C,BN$6,'Forecast Data'!$B:$B,$D372))/SUMIFS('Forecast Data'!$H:$H,'Forecast Data'!$C:$C,BN$6,'Forecast Data'!$B:$B,$D372),"")</f>
        <v/>
      </c>
      <c r="BO372" s="12" t="str">
        <f>IFERROR((SUMIFS('OP Units'!J:J,'OP Units'!$A:$A,$D372)-SUMIFS('Forecast Data'!$H:$H,'Forecast Data'!$C:$C,BO$6,'Forecast Data'!$B:$B,$D372))/SUMIFS('Forecast Data'!$H:$H,'Forecast Data'!$C:$C,BO$6,'Forecast Data'!$B:$B,$D372),"")</f>
        <v/>
      </c>
      <c r="BP372" s="12" t="str">
        <f>IFERROR((SUMIFS('OP Units'!K:K,'OP Units'!$A:$A,$D372)-SUMIFS('Forecast Data'!$H:$H,'Forecast Data'!$C:$C,BP$6,'Forecast Data'!$B:$B,$D372))/SUMIFS('Forecast Data'!$H:$H,'Forecast Data'!$C:$C,BP$6,'Forecast Data'!$B:$B,$D372),"")</f>
        <v/>
      </c>
      <c r="BQ372" s="12" t="str">
        <f>IFERROR((SUMIFS('OP Units'!L:L,'OP Units'!$A:$A,$D372)-SUMIFS('Forecast Data'!$H:$H,'Forecast Data'!$C:$C,BQ$6,'Forecast Data'!$B:$B,$D372))/SUMIFS('Forecast Data'!$H:$H,'Forecast Data'!$C:$C,BQ$6,'Forecast Data'!$B:$B,$D372),"")</f>
        <v/>
      </c>
      <c r="BR372" s="12" t="str">
        <f>IFERROR((SUMIFS('OP Units'!M:M,'OP Units'!$A:$A,$D372)-SUMIFS('Forecast Data'!$H:$H,'Forecast Data'!$C:$C,BR$6,'Forecast Data'!$B:$B,$D372))/SUMIFS('Forecast Data'!$H:$H,'Forecast Data'!$C:$C,BR$6,'Forecast Data'!$B:$B,$D372),"")</f>
        <v/>
      </c>
      <c r="BS372" s="12" t="str">
        <f>IFERROR((SUMIFS('OP Units'!N:N,'OP Units'!$A:$A,$D372)-SUMIFS('Forecast Data'!$H:$H,'Forecast Data'!$C:$C,BS$6,'Forecast Data'!$B:$B,$D372))/SUMIFS('Forecast Data'!$H:$H,'Forecast Data'!$C:$C,BS$6,'Forecast Data'!$B:$B,$D372),"")</f>
        <v/>
      </c>
      <c r="BT372" s="12" t="str">
        <f>IFERROR((SUMIFS('OP Units'!O:O,'OP Units'!$A:$A,$D372)-SUMIFS('Forecast Data'!$H:$H,'Forecast Data'!$C:$C,BT$6,'Forecast Data'!$B:$B,$D372))/SUMIFS('Forecast Data'!$H:$H,'Forecast Data'!$C:$C,BT$6,'Forecast Data'!$B:$B,$D372),"")</f>
        <v/>
      </c>
      <c r="BU372" s="12" t="str">
        <f>IFERROR((SUMIFS('OP Units'!P:P,'OP Units'!$A:$A,$D372)-SUMIFS('Forecast Data'!$H:$H,'Forecast Data'!$C:$C,BU$6,'Forecast Data'!$B:$B,$D372))/SUMIFS('Forecast Data'!$H:$H,'Forecast Data'!$C:$C,BU$6,'Forecast Data'!$B:$B,$D372),"")</f>
        <v/>
      </c>
      <c r="BV372" s="12"/>
      <c r="BW372" s="11">
        <f>(SUMIFS('Forecast Data'!H:H,'Forecast Data'!B:B,D372,'Forecast Data'!C:C,BK$6)+SUMIFS('Forecast Data'!H:H,'Forecast Data'!B:B,D372,'Forecast Data'!C:C,BL$6)+SUMIFS('Forecast Data'!H:H,'Forecast Data'!B:B,D372,'Forecast Data'!C:C,BM$6)+SUMIFS('Forecast Data'!H:H,'Forecast Data'!B:B,D372,'Forecast Data'!C:C,BN$6)+SUMIFS('Forecast Data'!H:H,'Forecast Data'!B:B,D372,'Forecast Data'!C:C,BO$6)+SUMIFS('Forecast Data'!H:H,'Forecast Data'!B:B,D372,'Forecast Data'!C:C,BP$6)+SUMIFS('Forecast Data'!H:H,'Forecast Data'!B:B,D372,'Forecast Data'!C:C,BQ$6)+SUMIFS('Forecast Data'!H:H,'Forecast Data'!B:B,D372,'Forecast Data'!C:C,BJ$6))/8</f>
        <v>0</v>
      </c>
      <c r="BX372" s="12" t="str">
        <f>IFERROR((SUM(W372:AD372)-(SUMIFS('Forecast Data'!H:H,'Forecast Data'!B:B,B372,'Forecast Data'!C:C,BJ$6)+SUMIFS('Forecast Data'!H:H,'Forecast Data'!B:B,B372,'Forecast Data'!C:C,BK$6)+SUMIFS('Forecast Data'!H:H,'Forecast Data'!B:B,B372,'Forecast Data'!C:C,BL$6)+SUMIFS('Forecast Data'!H:H,'Forecast Data'!B:B,B372,'Forecast Data'!C:C,BM$6)+SUMIFS('Forecast Data'!H:H,'Forecast Data'!B:B,B372,'Forecast Data'!C:C,BN$6)+SUMIFS('Forecast Data'!H:H,'Forecast Data'!B:B,B372,'Forecast Data'!C:C,BO$6)+SUMIFS('Forecast Data'!H:H,'Forecast Data'!B:B,B372,'Forecast Data'!C:C,BP$6)+SUMIFS('Forecast Data'!H:H,'Forecast Data'!B:B,B372,'Forecast Data'!C:C,BQ$6)))/(SUMIFS('Forecast Data'!H:H,'Forecast Data'!B:B,B372,'Forecast Data'!C:C,BJ$6)+SUMIFS('Forecast Data'!H:H,'Forecast Data'!B:B,B372,'Forecast Data'!C:C,BK$6)+SUMIFS('Forecast Data'!H:H,'Forecast Data'!B:B,B372,'Forecast Data'!C:C,BL$6)+SUMIFS('Forecast Data'!H:H,'Forecast Data'!B:B,B372,'Forecast Data'!C:C,BM$6)+SUMIFS('Forecast Data'!H:H,'Forecast Data'!B:B,B372,'Forecast Data'!C:C,BN$6)+SUMIFS('Forecast Data'!H:H,'Forecast Data'!B:B,B372,'Forecast Data'!C:C,BO$6)+SUMIFS('Forecast Data'!H:H,'Forecast Data'!B:B,B372,'Forecast Data'!C:C,BP$6)+SUMIFS('Forecast Data'!H:H,'Forecast Data'!B:B,B372,'Forecast Data'!C:C,BQ$6)),"")</f>
        <v/>
      </c>
      <c r="BY372" s="12">
        <f t="shared" si="68"/>
        <v>0</v>
      </c>
      <c r="BZ372" s="16">
        <f t="shared" si="69"/>
        <v>0</v>
      </c>
      <c r="CA372" s="13">
        <f t="shared" si="70"/>
        <v>0</v>
      </c>
      <c r="CB372" s="12">
        <f t="shared" si="71"/>
        <v>0</v>
      </c>
      <c r="CC372" s="12"/>
      <c r="CD372" s="11">
        <f>(SUMIFS('Forecast Data'!H:H,'Forecast Data'!B:B,D372,'Forecast Data'!C:C,BK$6)+SUMIFS('Forecast Data'!H:H,'Forecast Data'!B:B,D372,'Forecast Data'!C:C,BL$6)+SUMIFS('Forecast Data'!H:H,'Forecast Data'!B:B,D372,'Forecast Data'!C:C,BM$6)+SUMIFS('Forecast Data'!H:H,'Forecast Data'!B:B,D372,'Forecast Data'!C:C,BJ$6))/4</f>
        <v>0</v>
      </c>
      <c r="CE372" s="12" t="str">
        <f>IFERROR((SUM(W372:Z372)-(SUMIFS('Forecast Data'!H:H,'Forecast Data'!B:B,D372,'Forecast Data'!C:C,BJ$6)+SUMIFS('Forecast Data'!H:H,'Forecast Data'!B:B,D372,'Forecast Data'!C:C,BK$6)+SUMIFS('Forecast Data'!H:H,'Forecast Data'!B:B,D372,'Forecast Data'!C:C,BL$6)+SUMIFS('Forecast Data'!H:H,'Forecast Data'!B:B,D372,'Forecast Data'!C:C,BM$6)))/(SUMIFS('Forecast Data'!H:H,'Forecast Data'!B:B,D372,'Forecast Data'!C:C,BJ$6)+SUMIFS('Forecast Data'!H:H,'Forecast Data'!B:B,D372,'Forecast Data'!C:C,BK$6)+SUMIFS('Forecast Data'!H:H,'Forecast Data'!B:B,D372,'Forecast Data'!C:C,BL$6)+SUMIFS('Forecast Data'!H:H,'Forecast Data'!B:B,D372,'Forecast Data'!C:C,BM$6)),"")</f>
        <v/>
      </c>
      <c r="CF372" s="12">
        <f t="shared" si="72"/>
        <v>0</v>
      </c>
      <c r="CG372" s="12">
        <f t="shared" si="73"/>
        <v>0</v>
      </c>
      <c r="CH372" s="13">
        <f t="shared" si="74"/>
        <v>0</v>
      </c>
      <c r="CI372" s="13"/>
    </row>
    <row r="373" spans="1:87" ht="13.2">
      <c r="A373" s="1"/>
      <c r="B373" t="str">
        <f t="shared" si="75"/>
        <v>Optimox</v>
      </c>
      <c r="D373" t="s">
        <v>405</v>
      </c>
      <c r="E373" s="11">
        <f>SUMIFS('Fin Data'!F:F,'Fin Data'!A:A,D373)</f>
        <v>0</v>
      </c>
      <c r="F373" s="11">
        <f>SUMIFS('Fin Data with 6 week hist'!I:I,'Fin Data with 6 week hist'!$A:$A,$D373)</f>
        <v>0</v>
      </c>
      <c r="G373" s="11">
        <f>SUMIFS('Fin Data with 6 week hist'!J:J,'Fin Data with 6 week hist'!$A:$A,$D373)</f>
        <v>0</v>
      </c>
      <c r="H373" s="11">
        <f>SUMIFS('Fin Data with 6 week hist'!K:K,'Fin Data with 6 week hist'!$A:$A,$D373)+SUMIFS('Unit Cancellations'!D:D,'Unit Cancellations'!$B:$B,$D373)</f>
        <v>0</v>
      </c>
      <c r="I373" s="11">
        <f>SUMIFS('Fin Data with 6 week hist'!L:L,'Fin Data with 6 week hist'!$A:$A,$D373)+SUMIFS('Unit Cancellations'!E:E,'Unit Cancellations'!$B:$B,$D373)</f>
        <v>0</v>
      </c>
      <c r="J373" s="11">
        <f>SUMIFS('Fin Data with 6 week hist'!M:M,'Fin Data with 6 week hist'!$A:$A,$D373)+SUMIFS('Unit Cancellations'!F:F,'Unit Cancellations'!$B:$B,$D373)</f>
        <v>0</v>
      </c>
      <c r="K373" s="11">
        <f>SUMIFS('Fin Data with 6 week hist'!N:N,'Fin Data with 6 week hist'!$A:$A,$D373)+SUMIFS('Unit Cancellations'!G:G,'Unit Cancellations'!$B:$B,$D373)</f>
        <v>0</v>
      </c>
      <c r="L373" s="11">
        <f>SUMIFS('Fin Data'!AN:AN,'Fin Data'!A:A,D373)</f>
        <v>0</v>
      </c>
      <c r="M373" s="12">
        <f>IFERROR(SUMIFS('Fin Data'!AO:AO,'Fin Data'!A:A,D373),"")</f>
        <v>0</v>
      </c>
      <c r="N373" s="1"/>
      <c r="O373" s="11">
        <f t="shared" si="63"/>
        <v>0</v>
      </c>
      <c r="P373" s="12" t="str">
        <f t="shared" si="64"/>
        <v/>
      </c>
      <c r="Q373" s="1"/>
      <c r="R373" s="11">
        <f t="shared" si="65"/>
        <v>0</v>
      </c>
      <c r="S373" s="12" t="str">
        <f t="shared" si="66"/>
        <v/>
      </c>
      <c r="T373" s="11">
        <f t="shared" si="67"/>
        <v>0</v>
      </c>
      <c r="U373" s="1" t="e">
        <f t="shared" si="76"/>
        <v>#REF!</v>
      </c>
      <c r="V373" s="1"/>
      <c r="W373" s="11">
        <f>SUMIFS('Forecast Data'!$D:$D,'Forecast Data'!$C:$C,W$6,'Forecast Data'!$B:$B,$D373)</f>
        <v>0</v>
      </c>
      <c r="X373" s="11">
        <f>SUMIFS('Forecast Data'!$D:$D,'Forecast Data'!$C:$C,X$6,'Forecast Data'!$B:$B,$D373)</f>
        <v>0</v>
      </c>
      <c r="Y373" s="11">
        <f>SUMIFS('Forecast Data'!$D:$D,'Forecast Data'!$C:$C,Y$6,'Forecast Data'!$B:$B,$D373)</f>
        <v>0</v>
      </c>
      <c r="Z373" s="11">
        <f>SUMIFS('Forecast Data'!$D:$D,'Forecast Data'!$C:$C,Z$6,'Forecast Data'!$B:$B,$D373)</f>
        <v>0</v>
      </c>
      <c r="AA373" s="11">
        <f>SUMIFS('Forecast Data'!$D:$D,'Forecast Data'!$C:$C,AA$6,'Forecast Data'!$B:$B,$D373)</f>
        <v>0</v>
      </c>
      <c r="AB373" s="11">
        <f>SUMIFS('Forecast Data'!$D:$D,'Forecast Data'!$C:$C,AB$6,'Forecast Data'!$B:$B,$D373)</f>
        <v>0</v>
      </c>
      <c r="AC373" s="11">
        <f>SUMIFS('Forecast Data'!$D:$D,'Forecast Data'!$C:$C,AC$6,'Forecast Data'!$B:$B,$D373)</f>
        <v>0</v>
      </c>
      <c r="AD373" s="11">
        <f>SUMIFS('Forecast Data'!$D:$D,'Forecast Data'!$C:$C,AD$6,'Forecast Data'!$B:$B,$D373)</f>
        <v>0</v>
      </c>
      <c r="AE373" s="11">
        <f>SUMIFS('Forecast Data'!$D:$D,'Forecast Data'!$C:$C,AE$6,'Forecast Data'!$B:$B,$D373)</f>
        <v>0</v>
      </c>
      <c r="AF373" s="11">
        <f>SUMIFS('Forecast Data'!$D:$D,'Forecast Data'!$C:$C,AF$6,'Forecast Data'!$B:$B,$D373)</f>
        <v>0</v>
      </c>
      <c r="AG373" s="11">
        <f>SUMIFS('Forecast Data'!$D:$D,'Forecast Data'!$C:$C,AG$6,'Forecast Data'!$B:$B,$D373)</f>
        <v>0</v>
      </c>
      <c r="AH373" s="11">
        <f>SUMIFS('Forecast Data'!$D:$D,'Forecast Data'!$C:$C,AH$6,'Forecast Data'!$B:$B,$D373)</f>
        <v>0</v>
      </c>
      <c r="AI373" s="1"/>
      <c r="AJ373" s="12" t="str">
        <f>IF(SUMIFS('Forecast Data'!$E:$E,'Forecast Data'!$C:$C,AJ$6,'Forecast Data'!$B:$B,$D373)=0,"",SUMIFS('Forecast Data'!$E:$E,'Forecast Data'!$C:$C,AJ$6,'Forecast Data'!$B:$B,$D373))</f>
        <v/>
      </c>
      <c r="AK373" s="12" t="str">
        <f>IF(SUMIFS('Forecast Data'!$E:$E,'Forecast Data'!$C:$C,AK$6,'Forecast Data'!$B:$B,$D373)=0,"",SUMIFS('Forecast Data'!$E:$E,'Forecast Data'!$C:$C,AK$6,'Forecast Data'!$B:$B,$D373))</f>
        <v/>
      </c>
      <c r="AL373" s="12" t="str">
        <f>IF(SUMIFS('Forecast Data'!$E:$E,'Forecast Data'!$C:$C,AL$6,'Forecast Data'!$B:$B,$D373)=0,"",SUMIFS('Forecast Data'!$E:$E,'Forecast Data'!$C:$C,AL$6,'Forecast Data'!$B:$B,$D373))</f>
        <v/>
      </c>
      <c r="AM373" s="12" t="str">
        <f>IF(SUMIFS('Forecast Data'!$E:$E,'Forecast Data'!$C:$C,AM$6,'Forecast Data'!$B:$B,$D373)=0,"",SUMIFS('Forecast Data'!$E:$E,'Forecast Data'!$C:$C,AM$6,'Forecast Data'!$B:$B,$D373))</f>
        <v/>
      </c>
      <c r="AN373" s="12" t="str">
        <f>IF(SUMIFS('Forecast Data'!$E:$E,'Forecast Data'!$C:$C,AN$6,'Forecast Data'!$B:$B,$D373)=0,"",SUMIFS('Forecast Data'!$E:$E,'Forecast Data'!$C:$C,AN$6,'Forecast Data'!$B:$B,$D373))</f>
        <v/>
      </c>
      <c r="AO373" s="12" t="str">
        <f>IF(SUMIFS('Forecast Data'!$E:$E,'Forecast Data'!$C:$C,AO$6,'Forecast Data'!$B:$B,$D373)=0,"",SUMIFS('Forecast Data'!$E:$E,'Forecast Data'!$C:$C,AO$6,'Forecast Data'!$B:$B,$D373))</f>
        <v/>
      </c>
      <c r="AP373" s="12" t="str">
        <f>IF(SUMIFS('Forecast Data'!$E:$E,'Forecast Data'!$C:$C,AP$6,'Forecast Data'!$B:$B,$D373)=0,"",SUMIFS('Forecast Data'!$E:$E,'Forecast Data'!$C:$C,AP$6,'Forecast Data'!$B:$B,$D373))</f>
        <v/>
      </c>
      <c r="AQ373" s="12" t="str">
        <f>IF(SUMIFS('Forecast Data'!$E:$E,'Forecast Data'!$C:$C,AQ$6,'Forecast Data'!$B:$B,$D373)=0,"",SUMIFS('Forecast Data'!$E:$E,'Forecast Data'!$C:$C,AQ$6,'Forecast Data'!$B:$B,$D373))</f>
        <v/>
      </c>
      <c r="AR373" s="12" t="str">
        <f>IF(SUMIFS('Forecast Data'!$E:$E,'Forecast Data'!$C:$C,AR$6,'Forecast Data'!$B:$B,$D373)=0,"",SUMIFS('Forecast Data'!$E:$E,'Forecast Data'!$C:$C,AR$6,'Forecast Data'!$B:$B,$D373))</f>
        <v/>
      </c>
      <c r="AS373" s="12" t="str">
        <f>IF(SUMIFS('Forecast Data'!$E:$E,'Forecast Data'!$C:$C,AS$6,'Forecast Data'!$B:$B,$D373)=0,"",SUMIFS('Forecast Data'!$E:$E,'Forecast Data'!$C:$C,AS$6,'Forecast Data'!$B:$B,$D373))</f>
        <v/>
      </c>
      <c r="AT373" s="12" t="str">
        <f>IF(SUMIFS('Forecast Data'!$E:$E,'Forecast Data'!$C:$C,AT$6,'Forecast Data'!$B:$B,$D373)=0,"",SUMIFS('Forecast Data'!$E:$E,'Forecast Data'!$C:$C,AT$6,'Forecast Data'!$B:$B,$D373))</f>
        <v/>
      </c>
      <c r="AU373" s="12" t="str">
        <f>IF(SUMIFS('Forecast Data'!$E:$E,'Forecast Data'!$C:$C,AU$6,'Forecast Data'!$B:$B,$D373)=0,"",SUMIFS('Forecast Data'!$E:$E,'Forecast Data'!$C:$C,AU$6,'Forecast Data'!$B:$B,$D373))</f>
        <v/>
      </c>
      <c r="AV373" s="1"/>
      <c r="AW373" s="11">
        <f>SUMIFS('OP Units'!E:E,'OP Units'!$A:$A,$D373)</f>
        <v>0</v>
      </c>
      <c r="AX373" s="11">
        <f>SUMIFS('OP Units'!F:F,'OP Units'!$A:$A,$D373)</f>
        <v>0</v>
      </c>
      <c r="AY373" s="11">
        <f>SUMIFS('OP Units'!G:G,'OP Units'!$A:$A,$D373)</f>
        <v>0</v>
      </c>
      <c r="AZ373" s="11">
        <f>SUMIFS('OP Units'!H:H,'OP Units'!$A:$A,$D373)</f>
        <v>0</v>
      </c>
      <c r="BA373" s="11">
        <f>SUMIFS('OP Units'!I:I,'OP Units'!$A:$A,$D373)</f>
        <v>0</v>
      </c>
      <c r="BB373" s="11">
        <f>SUMIFS('OP Units'!J:J,'OP Units'!$A:$A,$D373)</f>
        <v>0</v>
      </c>
      <c r="BC373" s="11">
        <f>SUMIFS('OP Units'!K:K,'OP Units'!$A:$A,$D373)</f>
        <v>0</v>
      </c>
      <c r="BD373" s="11">
        <f>SUMIFS('OP Units'!L:L,'OP Units'!$A:$A,$D373)</f>
        <v>0</v>
      </c>
      <c r="BE373" s="11">
        <f>SUMIFS('OP Units'!M:M,'OP Units'!$A:$A,$D373)</f>
        <v>0</v>
      </c>
      <c r="BF373" s="11">
        <f>SUMIFS('OP Units'!N:N,'OP Units'!$A:$A,$D373)</f>
        <v>0</v>
      </c>
      <c r="BG373" s="11">
        <f>SUMIFS('OP Units'!O:O,'OP Units'!$A:$A,$D373)</f>
        <v>0</v>
      </c>
      <c r="BH373" s="11">
        <f>SUMIFS('OP Units'!P:P,'OP Units'!$A:$A,$D373)</f>
        <v>0</v>
      </c>
      <c r="BI373" s="1"/>
      <c r="BJ373" s="12" t="str">
        <f>IFERROR((SUMIFS('OP Units'!E:E,'OP Units'!$A:$A,$D373)-SUMIFS('Forecast Data'!$H:$H,'Forecast Data'!$C:$C,BJ$6,'Forecast Data'!$B:$B,$D373))/SUMIFS('Forecast Data'!$H:$H,'Forecast Data'!$C:$C,BJ$6,'Forecast Data'!$B:$B,$D373),"")</f>
        <v/>
      </c>
      <c r="BK373" s="12" t="str">
        <f>IFERROR((SUMIFS('OP Units'!F:F,'OP Units'!$A:$A,$D373)-SUMIFS('Forecast Data'!$H:$H,'Forecast Data'!$C:$C,BK$6,'Forecast Data'!$B:$B,$D373))/SUMIFS('Forecast Data'!$H:$H,'Forecast Data'!$C:$C,BK$6,'Forecast Data'!$B:$B,$D373),"")</f>
        <v/>
      </c>
      <c r="BL373" s="12" t="str">
        <f>IFERROR((SUMIFS('OP Units'!G:G,'OP Units'!$A:$A,$D373)-SUMIFS('Forecast Data'!$H:$H,'Forecast Data'!$C:$C,BL$6,'Forecast Data'!$B:$B,$D373))/SUMIFS('Forecast Data'!$H:$H,'Forecast Data'!$C:$C,BL$6,'Forecast Data'!$B:$B,$D373),"")</f>
        <v/>
      </c>
      <c r="BM373" s="12" t="str">
        <f>IFERROR((SUMIFS('OP Units'!H:H,'OP Units'!$A:$A,$D373)-SUMIFS('Forecast Data'!$H:$H,'Forecast Data'!$C:$C,BM$6,'Forecast Data'!$B:$B,$D373))/SUMIFS('Forecast Data'!$H:$H,'Forecast Data'!$C:$C,BM$6,'Forecast Data'!$B:$B,$D373),"")</f>
        <v/>
      </c>
      <c r="BN373" s="12" t="str">
        <f>IFERROR((SUMIFS('OP Units'!I:I,'OP Units'!$A:$A,$D373)-SUMIFS('Forecast Data'!$H:$H,'Forecast Data'!$C:$C,BN$6,'Forecast Data'!$B:$B,$D373))/SUMIFS('Forecast Data'!$H:$H,'Forecast Data'!$C:$C,BN$6,'Forecast Data'!$B:$B,$D373),"")</f>
        <v/>
      </c>
      <c r="BO373" s="12" t="str">
        <f>IFERROR((SUMIFS('OP Units'!J:J,'OP Units'!$A:$A,$D373)-SUMIFS('Forecast Data'!$H:$H,'Forecast Data'!$C:$C,BO$6,'Forecast Data'!$B:$B,$D373))/SUMIFS('Forecast Data'!$H:$H,'Forecast Data'!$C:$C,BO$6,'Forecast Data'!$B:$B,$D373),"")</f>
        <v/>
      </c>
      <c r="BP373" s="12" t="str">
        <f>IFERROR((SUMIFS('OP Units'!K:K,'OP Units'!$A:$A,$D373)-SUMIFS('Forecast Data'!$H:$H,'Forecast Data'!$C:$C,BP$6,'Forecast Data'!$B:$B,$D373))/SUMIFS('Forecast Data'!$H:$H,'Forecast Data'!$C:$C,BP$6,'Forecast Data'!$B:$B,$D373),"")</f>
        <v/>
      </c>
      <c r="BQ373" s="12" t="str">
        <f>IFERROR((SUMIFS('OP Units'!L:L,'OP Units'!$A:$A,$D373)-SUMIFS('Forecast Data'!$H:$H,'Forecast Data'!$C:$C,BQ$6,'Forecast Data'!$B:$B,$D373))/SUMIFS('Forecast Data'!$H:$H,'Forecast Data'!$C:$C,BQ$6,'Forecast Data'!$B:$B,$D373),"")</f>
        <v/>
      </c>
      <c r="BR373" s="12" t="str">
        <f>IFERROR((SUMIFS('OP Units'!M:M,'OP Units'!$A:$A,$D373)-SUMIFS('Forecast Data'!$H:$H,'Forecast Data'!$C:$C,BR$6,'Forecast Data'!$B:$B,$D373))/SUMIFS('Forecast Data'!$H:$H,'Forecast Data'!$C:$C,BR$6,'Forecast Data'!$B:$B,$D373),"")</f>
        <v/>
      </c>
      <c r="BS373" s="12" t="str">
        <f>IFERROR((SUMIFS('OP Units'!N:N,'OP Units'!$A:$A,$D373)-SUMIFS('Forecast Data'!$H:$H,'Forecast Data'!$C:$C,BS$6,'Forecast Data'!$B:$B,$D373))/SUMIFS('Forecast Data'!$H:$H,'Forecast Data'!$C:$C,BS$6,'Forecast Data'!$B:$B,$D373),"")</f>
        <v/>
      </c>
      <c r="BT373" s="12" t="str">
        <f>IFERROR((SUMIFS('OP Units'!O:O,'OP Units'!$A:$A,$D373)-SUMIFS('Forecast Data'!$H:$H,'Forecast Data'!$C:$C,BT$6,'Forecast Data'!$B:$B,$D373))/SUMIFS('Forecast Data'!$H:$H,'Forecast Data'!$C:$C,BT$6,'Forecast Data'!$B:$B,$D373),"")</f>
        <v/>
      </c>
      <c r="BU373" s="12" t="str">
        <f>IFERROR((SUMIFS('OP Units'!P:P,'OP Units'!$A:$A,$D373)-SUMIFS('Forecast Data'!$H:$H,'Forecast Data'!$C:$C,BU$6,'Forecast Data'!$B:$B,$D373))/SUMIFS('Forecast Data'!$H:$H,'Forecast Data'!$C:$C,BU$6,'Forecast Data'!$B:$B,$D373),"")</f>
        <v/>
      </c>
      <c r="BV373" s="12"/>
      <c r="BW373" s="11">
        <f>(SUMIFS('Forecast Data'!H:H,'Forecast Data'!B:B,D373,'Forecast Data'!C:C,BK$6)+SUMIFS('Forecast Data'!H:H,'Forecast Data'!B:B,D373,'Forecast Data'!C:C,BL$6)+SUMIFS('Forecast Data'!H:H,'Forecast Data'!B:B,D373,'Forecast Data'!C:C,BM$6)+SUMIFS('Forecast Data'!H:H,'Forecast Data'!B:B,D373,'Forecast Data'!C:C,BN$6)+SUMIFS('Forecast Data'!H:H,'Forecast Data'!B:B,D373,'Forecast Data'!C:C,BO$6)+SUMIFS('Forecast Data'!H:H,'Forecast Data'!B:B,D373,'Forecast Data'!C:C,BP$6)+SUMIFS('Forecast Data'!H:H,'Forecast Data'!B:B,D373,'Forecast Data'!C:C,BQ$6)+SUMIFS('Forecast Data'!H:H,'Forecast Data'!B:B,D373,'Forecast Data'!C:C,BJ$6))/8</f>
        <v>0</v>
      </c>
      <c r="BX373" s="12" t="str">
        <f>IFERROR((SUM(W373:AD373)-(SUMIFS('Forecast Data'!H:H,'Forecast Data'!B:B,B373,'Forecast Data'!C:C,BJ$6)+SUMIFS('Forecast Data'!H:H,'Forecast Data'!B:B,B373,'Forecast Data'!C:C,BK$6)+SUMIFS('Forecast Data'!H:H,'Forecast Data'!B:B,B373,'Forecast Data'!C:C,BL$6)+SUMIFS('Forecast Data'!H:H,'Forecast Data'!B:B,B373,'Forecast Data'!C:C,BM$6)+SUMIFS('Forecast Data'!H:H,'Forecast Data'!B:B,B373,'Forecast Data'!C:C,BN$6)+SUMIFS('Forecast Data'!H:H,'Forecast Data'!B:B,B373,'Forecast Data'!C:C,BO$6)+SUMIFS('Forecast Data'!H:H,'Forecast Data'!B:B,B373,'Forecast Data'!C:C,BP$6)+SUMIFS('Forecast Data'!H:H,'Forecast Data'!B:B,B373,'Forecast Data'!C:C,BQ$6)))/(SUMIFS('Forecast Data'!H:H,'Forecast Data'!B:B,B373,'Forecast Data'!C:C,BJ$6)+SUMIFS('Forecast Data'!H:H,'Forecast Data'!B:B,B373,'Forecast Data'!C:C,BK$6)+SUMIFS('Forecast Data'!H:H,'Forecast Data'!B:B,B373,'Forecast Data'!C:C,BL$6)+SUMIFS('Forecast Data'!H:H,'Forecast Data'!B:B,B373,'Forecast Data'!C:C,BM$6)+SUMIFS('Forecast Data'!H:H,'Forecast Data'!B:B,B373,'Forecast Data'!C:C,BN$6)+SUMIFS('Forecast Data'!H:H,'Forecast Data'!B:B,B373,'Forecast Data'!C:C,BO$6)+SUMIFS('Forecast Data'!H:H,'Forecast Data'!B:B,B373,'Forecast Data'!C:C,BP$6)+SUMIFS('Forecast Data'!H:H,'Forecast Data'!B:B,B373,'Forecast Data'!C:C,BQ$6)),"")</f>
        <v/>
      </c>
      <c r="BY373" s="12">
        <f t="shared" si="68"/>
        <v>0</v>
      </c>
      <c r="BZ373" s="16">
        <f t="shared" si="69"/>
        <v>0</v>
      </c>
      <c r="CA373" s="13">
        <f t="shared" si="70"/>
        <v>0</v>
      </c>
      <c r="CB373" s="12">
        <f t="shared" si="71"/>
        <v>0</v>
      </c>
      <c r="CC373" s="12"/>
      <c r="CD373" s="11">
        <f>(SUMIFS('Forecast Data'!H:H,'Forecast Data'!B:B,D373,'Forecast Data'!C:C,BK$6)+SUMIFS('Forecast Data'!H:H,'Forecast Data'!B:B,D373,'Forecast Data'!C:C,BL$6)+SUMIFS('Forecast Data'!H:H,'Forecast Data'!B:B,D373,'Forecast Data'!C:C,BM$6)+SUMIFS('Forecast Data'!H:H,'Forecast Data'!B:B,D373,'Forecast Data'!C:C,BJ$6))/4</f>
        <v>0</v>
      </c>
      <c r="CE373" s="12" t="str">
        <f>IFERROR((SUM(W373:Z373)-(SUMIFS('Forecast Data'!H:H,'Forecast Data'!B:B,D373,'Forecast Data'!C:C,BJ$6)+SUMIFS('Forecast Data'!H:H,'Forecast Data'!B:B,D373,'Forecast Data'!C:C,BK$6)+SUMIFS('Forecast Data'!H:H,'Forecast Data'!B:B,D373,'Forecast Data'!C:C,BL$6)+SUMIFS('Forecast Data'!H:H,'Forecast Data'!B:B,D373,'Forecast Data'!C:C,BM$6)))/(SUMIFS('Forecast Data'!H:H,'Forecast Data'!B:B,D373,'Forecast Data'!C:C,BJ$6)+SUMIFS('Forecast Data'!H:H,'Forecast Data'!B:B,D373,'Forecast Data'!C:C,BK$6)+SUMIFS('Forecast Data'!H:H,'Forecast Data'!B:B,D373,'Forecast Data'!C:C,BL$6)+SUMIFS('Forecast Data'!H:H,'Forecast Data'!B:B,D373,'Forecast Data'!C:C,BM$6)),"")</f>
        <v/>
      </c>
      <c r="CF373" s="12">
        <f t="shared" si="72"/>
        <v>0</v>
      </c>
      <c r="CG373" s="12">
        <f t="shared" si="73"/>
        <v>0</v>
      </c>
      <c r="CH373" s="13">
        <f t="shared" si="74"/>
        <v>0</v>
      </c>
      <c r="CI373" s="13"/>
    </row>
    <row r="374" spans="1:87" ht="13.2">
      <c r="A374" s="1"/>
      <c r="B374" t="str">
        <f t="shared" si="75"/>
        <v>Ori Lab</v>
      </c>
      <c r="D374" t="s">
        <v>406</v>
      </c>
      <c r="E374" s="11">
        <f>SUMIFS('Fin Data'!F:F,'Fin Data'!A:A,D374)</f>
        <v>0</v>
      </c>
      <c r="F374" s="11">
        <f>SUMIFS('Fin Data with 6 week hist'!I:I,'Fin Data with 6 week hist'!$A:$A,$D374)</f>
        <v>0</v>
      </c>
      <c r="G374" s="11">
        <f>SUMIFS('Fin Data with 6 week hist'!J:J,'Fin Data with 6 week hist'!$A:$A,$D374)</f>
        <v>0</v>
      </c>
      <c r="H374" s="11">
        <f>SUMIFS('Fin Data with 6 week hist'!K:K,'Fin Data with 6 week hist'!$A:$A,$D374)+SUMIFS('Unit Cancellations'!D:D,'Unit Cancellations'!$B:$B,$D374)</f>
        <v>0</v>
      </c>
      <c r="I374" s="11">
        <f>SUMIFS('Fin Data with 6 week hist'!L:L,'Fin Data with 6 week hist'!$A:$A,$D374)+SUMIFS('Unit Cancellations'!E:E,'Unit Cancellations'!$B:$B,$D374)</f>
        <v>0</v>
      </c>
      <c r="J374" s="11">
        <f>SUMIFS('Fin Data with 6 week hist'!M:M,'Fin Data with 6 week hist'!$A:$A,$D374)+SUMIFS('Unit Cancellations'!F:F,'Unit Cancellations'!$B:$B,$D374)</f>
        <v>0</v>
      </c>
      <c r="K374" s="11">
        <f>SUMIFS('Fin Data with 6 week hist'!N:N,'Fin Data with 6 week hist'!$A:$A,$D374)+SUMIFS('Unit Cancellations'!G:G,'Unit Cancellations'!$B:$B,$D374)</f>
        <v>0</v>
      </c>
      <c r="L374" s="11">
        <f>SUMIFS('Fin Data'!AN:AN,'Fin Data'!A:A,D374)</f>
        <v>0</v>
      </c>
      <c r="M374" s="12">
        <f>IFERROR(SUMIFS('Fin Data'!AO:AO,'Fin Data'!A:A,D374),"")</f>
        <v>0</v>
      </c>
      <c r="N374" s="1"/>
      <c r="O374" s="11">
        <f t="shared" si="63"/>
        <v>0</v>
      </c>
      <c r="P374" s="12" t="str">
        <f t="shared" si="64"/>
        <v/>
      </c>
      <c r="Q374" s="1"/>
      <c r="R374" s="11">
        <f t="shared" si="65"/>
        <v>0</v>
      </c>
      <c r="S374" s="12" t="str">
        <f t="shared" si="66"/>
        <v/>
      </c>
      <c r="T374" s="11">
        <f t="shared" si="67"/>
        <v>0</v>
      </c>
      <c r="U374" s="1" t="e">
        <f t="shared" si="76"/>
        <v>#REF!</v>
      </c>
      <c r="V374" s="1"/>
      <c r="W374" s="11">
        <f>SUMIFS('Forecast Data'!$D:$D,'Forecast Data'!$C:$C,W$6,'Forecast Data'!$B:$B,$D374)</f>
        <v>0</v>
      </c>
      <c r="X374" s="11">
        <f>SUMIFS('Forecast Data'!$D:$D,'Forecast Data'!$C:$C,X$6,'Forecast Data'!$B:$B,$D374)</f>
        <v>0</v>
      </c>
      <c r="Y374" s="11">
        <f>SUMIFS('Forecast Data'!$D:$D,'Forecast Data'!$C:$C,Y$6,'Forecast Data'!$B:$B,$D374)</f>
        <v>0</v>
      </c>
      <c r="Z374" s="11">
        <f>SUMIFS('Forecast Data'!$D:$D,'Forecast Data'!$C:$C,Z$6,'Forecast Data'!$B:$B,$D374)</f>
        <v>0</v>
      </c>
      <c r="AA374" s="11">
        <f>SUMIFS('Forecast Data'!$D:$D,'Forecast Data'!$C:$C,AA$6,'Forecast Data'!$B:$B,$D374)</f>
        <v>0</v>
      </c>
      <c r="AB374" s="11">
        <f>SUMIFS('Forecast Data'!$D:$D,'Forecast Data'!$C:$C,AB$6,'Forecast Data'!$B:$B,$D374)</f>
        <v>0</v>
      </c>
      <c r="AC374" s="11">
        <f>SUMIFS('Forecast Data'!$D:$D,'Forecast Data'!$C:$C,AC$6,'Forecast Data'!$B:$B,$D374)</f>
        <v>0</v>
      </c>
      <c r="AD374" s="11">
        <f>SUMIFS('Forecast Data'!$D:$D,'Forecast Data'!$C:$C,AD$6,'Forecast Data'!$B:$B,$D374)</f>
        <v>0</v>
      </c>
      <c r="AE374" s="11">
        <f>SUMIFS('Forecast Data'!$D:$D,'Forecast Data'!$C:$C,AE$6,'Forecast Data'!$B:$B,$D374)</f>
        <v>0</v>
      </c>
      <c r="AF374" s="11">
        <f>SUMIFS('Forecast Data'!$D:$D,'Forecast Data'!$C:$C,AF$6,'Forecast Data'!$B:$B,$D374)</f>
        <v>0</v>
      </c>
      <c r="AG374" s="11">
        <f>SUMIFS('Forecast Data'!$D:$D,'Forecast Data'!$C:$C,AG$6,'Forecast Data'!$B:$B,$D374)</f>
        <v>0</v>
      </c>
      <c r="AH374" s="11">
        <f>SUMIFS('Forecast Data'!$D:$D,'Forecast Data'!$C:$C,AH$6,'Forecast Data'!$B:$B,$D374)</f>
        <v>0</v>
      </c>
      <c r="AI374" s="1"/>
      <c r="AJ374" s="12" t="str">
        <f>IF(SUMIFS('Forecast Data'!$E:$E,'Forecast Data'!$C:$C,AJ$6,'Forecast Data'!$B:$B,$D374)=0,"",SUMIFS('Forecast Data'!$E:$E,'Forecast Data'!$C:$C,AJ$6,'Forecast Data'!$B:$B,$D374))</f>
        <v/>
      </c>
      <c r="AK374" s="12" t="str">
        <f>IF(SUMIFS('Forecast Data'!$E:$E,'Forecast Data'!$C:$C,AK$6,'Forecast Data'!$B:$B,$D374)=0,"",SUMIFS('Forecast Data'!$E:$E,'Forecast Data'!$C:$C,AK$6,'Forecast Data'!$B:$B,$D374))</f>
        <v/>
      </c>
      <c r="AL374" s="12" t="str">
        <f>IF(SUMIFS('Forecast Data'!$E:$E,'Forecast Data'!$C:$C,AL$6,'Forecast Data'!$B:$B,$D374)=0,"",SUMIFS('Forecast Data'!$E:$E,'Forecast Data'!$C:$C,AL$6,'Forecast Data'!$B:$B,$D374))</f>
        <v/>
      </c>
      <c r="AM374" s="12" t="str">
        <f>IF(SUMIFS('Forecast Data'!$E:$E,'Forecast Data'!$C:$C,AM$6,'Forecast Data'!$B:$B,$D374)=0,"",SUMIFS('Forecast Data'!$E:$E,'Forecast Data'!$C:$C,AM$6,'Forecast Data'!$B:$B,$D374))</f>
        <v/>
      </c>
      <c r="AN374" s="12" t="str">
        <f>IF(SUMIFS('Forecast Data'!$E:$E,'Forecast Data'!$C:$C,AN$6,'Forecast Data'!$B:$B,$D374)=0,"",SUMIFS('Forecast Data'!$E:$E,'Forecast Data'!$C:$C,AN$6,'Forecast Data'!$B:$B,$D374))</f>
        <v/>
      </c>
      <c r="AO374" s="12" t="str">
        <f>IF(SUMIFS('Forecast Data'!$E:$E,'Forecast Data'!$C:$C,AO$6,'Forecast Data'!$B:$B,$D374)=0,"",SUMIFS('Forecast Data'!$E:$E,'Forecast Data'!$C:$C,AO$6,'Forecast Data'!$B:$B,$D374))</f>
        <v/>
      </c>
      <c r="AP374" s="12" t="str">
        <f>IF(SUMIFS('Forecast Data'!$E:$E,'Forecast Data'!$C:$C,AP$6,'Forecast Data'!$B:$B,$D374)=0,"",SUMIFS('Forecast Data'!$E:$E,'Forecast Data'!$C:$C,AP$6,'Forecast Data'!$B:$B,$D374))</f>
        <v/>
      </c>
      <c r="AQ374" s="12" t="str">
        <f>IF(SUMIFS('Forecast Data'!$E:$E,'Forecast Data'!$C:$C,AQ$6,'Forecast Data'!$B:$B,$D374)=0,"",SUMIFS('Forecast Data'!$E:$E,'Forecast Data'!$C:$C,AQ$6,'Forecast Data'!$B:$B,$D374))</f>
        <v/>
      </c>
      <c r="AR374" s="12" t="str">
        <f>IF(SUMIFS('Forecast Data'!$E:$E,'Forecast Data'!$C:$C,AR$6,'Forecast Data'!$B:$B,$D374)=0,"",SUMIFS('Forecast Data'!$E:$E,'Forecast Data'!$C:$C,AR$6,'Forecast Data'!$B:$B,$D374))</f>
        <v/>
      </c>
      <c r="AS374" s="12" t="str">
        <f>IF(SUMIFS('Forecast Data'!$E:$E,'Forecast Data'!$C:$C,AS$6,'Forecast Data'!$B:$B,$D374)=0,"",SUMIFS('Forecast Data'!$E:$E,'Forecast Data'!$C:$C,AS$6,'Forecast Data'!$B:$B,$D374))</f>
        <v/>
      </c>
      <c r="AT374" s="12" t="str">
        <f>IF(SUMIFS('Forecast Data'!$E:$E,'Forecast Data'!$C:$C,AT$6,'Forecast Data'!$B:$B,$D374)=0,"",SUMIFS('Forecast Data'!$E:$E,'Forecast Data'!$C:$C,AT$6,'Forecast Data'!$B:$B,$D374))</f>
        <v/>
      </c>
      <c r="AU374" s="12" t="str">
        <f>IF(SUMIFS('Forecast Data'!$E:$E,'Forecast Data'!$C:$C,AU$6,'Forecast Data'!$B:$B,$D374)=0,"",SUMIFS('Forecast Data'!$E:$E,'Forecast Data'!$C:$C,AU$6,'Forecast Data'!$B:$B,$D374))</f>
        <v/>
      </c>
      <c r="AV374" s="1"/>
      <c r="AW374" s="11">
        <f>SUMIFS('OP Units'!E:E,'OP Units'!$A:$A,$D374)</f>
        <v>0</v>
      </c>
      <c r="AX374" s="11">
        <f>SUMIFS('OP Units'!F:F,'OP Units'!$A:$A,$D374)</f>
        <v>0</v>
      </c>
      <c r="AY374" s="11">
        <f>SUMIFS('OP Units'!G:G,'OP Units'!$A:$A,$D374)</f>
        <v>0</v>
      </c>
      <c r="AZ374" s="11">
        <f>SUMIFS('OP Units'!H:H,'OP Units'!$A:$A,$D374)</f>
        <v>0</v>
      </c>
      <c r="BA374" s="11">
        <f>SUMIFS('OP Units'!I:I,'OP Units'!$A:$A,$D374)</f>
        <v>0</v>
      </c>
      <c r="BB374" s="11">
        <f>SUMIFS('OP Units'!J:J,'OP Units'!$A:$A,$D374)</f>
        <v>0</v>
      </c>
      <c r="BC374" s="11">
        <f>SUMIFS('OP Units'!K:K,'OP Units'!$A:$A,$D374)</f>
        <v>0</v>
      </c>
      <c r="BD374" s="11">
        <f>SUMIFS('OP Units'!L:L,'OP Units'!$A:$A,$D374)</f>
        <v>0</v>
      </c>
      <c r="BE374" s="11">
        <f>SUMIFS('OP Units'!M:M,'OP Units'!$A:$A,$D374)</f>
        <v>0</v>
      </c>
      <c r="BF374" s="11">
        <f>SUMIFS('OP Units'!N:N,'OP Units'!$A:$A,$D374)</f>
        <v>0</v>
      </c>
      <c r="BG374" s="11">
        <f>SUMIFS('OP Units'!O:O,'OP Units'!$A:$A,$D374)</f>
        <v>0</v>
      </c>
      <c r="BH374" s="11">
        <f>SUMIFS('OP Units'!P:P,'OP Units'!$A:$A,$D374)</f>
        <v>0</v>
      </c>
      <c r="BI374" s="1"/>
      <c r="BJ374" s="12" t="str">
        <f>IFERROR((SUMIFS('OP Units'!E:E,'OP Units'!$A:$A,$D374)-SUMIFS('Forecast Data'!$H:$H,'Forecast Data'!$C:$C,BJ$6,'Forecast Data'!$B:$B,$D374))/SUMIFS('Forecast Data'!$H:$H,'Forecast Data'!$C:$C,BJ$6,'Forecast Data'!$B:$B,$D374),"")</f>
        <v/>
      </c>
      <c r="BK374" s="12" t="str">
        <f>IFERROR((SUMIFS('OP Units'!F:F,'OP Units'!$A:$A,$D374)-SUMIFS('Forecast Data'!$H:$H,'Forecast Data'!$C:$C,BK$6,'Forecast Data'!$B:$B,$D374))/SUMIFS('Forecast Data'!$H:$H,'Forecast Data'!$C:$C,BK$6,'Forecast Data'!$B:$B,$D374),"")</f>
        <v/>
      </c>
      <c r="BL374" s="12" t="str">
        <f>IFERROR((SUMIFS('OP Units'!G:G,'OP Units'!$A:$A,$D374)-SUMIFS('Forecast Data'!$H:$H,'Forecast Data'!$C:$C,BL$6,'Forecast Data'!$B:$B,$D374))/SUMIFS('Forecast Data'!$H:$H,'Forecast Data'!$C:$C,BL$6,'Forecast Data'!$B:$B,$D374),"")</f>
        <v/>
      </c>
      <c r="BM374" s="12" t="str">
        <f>IFERROR((SUMIFS('OP Units'!H:H,'OP Units'!$A:$A,$D374)-SUMIFS('Forecast Data'!$H:$H,'Forecast Data'!$C:$C,BM$6,'Forecast Data'!$B:$B,$D374))/SUMIFS('Forecast Data'!$H:$H,'Forecast Data'!$C:$C,BM$6,'Forecast Data'!$B:$B,$D374),"")</f>
        <v/>
      </c>
      <c r="BN374" s="12" t="str">
        <f>IFERROR((SUMIFS('OP Units'!I:I,'OP Units'!$A:$A,$D374)-SUMIFS('Forecast Data'!$H:$H,'Forecast Data'!$C:$C,BN$6,'Forecast Data'!$B:$B,$D374))/SUMIFS('Forecast Data'!$H:$H,'Forecast Data'!$C:$C,BN$6,'Forecast Data'!$B:$B,$D374),"")</f>
        <v/>
      </c>
      <c r="BO374" s="12" t="str">
        <f>IFERROR((SUMIFS('OP Units'!J:J,'OP Units'!$A:$A,$D374)-SUMIFS('Forecast Data'!$H:$H,'Forecast Data'!$C:$C,BO$6,'Forecast Data'!$B:$B,$D374))/SUMIFS('Forecast Data'!$H:$H,'Forecast Data'!$C:$C,BO$6,'Forecast Data'!$B:$B,$D374),"")</f>
        <v/>
      </c>
      <c r="BP374" s="12" t="str">
        <f>IFERROR((SUMIFS('OP Units'!K:K,'OP Units'!$A:$A,$D374)-SUMIFS('Forecast Data'!$H:$H,'Forecast Data'!$C:$C,BP$6,'Forecast Data'!$B:$B,$D374))/SUMIFS('Forecast Data'!$H:$H,'Forecast Data'!$C:$C,BP$6,'Forecast Data'!$B:$B,$D374),"")</f>
        <v/>
      </c>
      <c r="BQ374" s="12" t="str">
        <f>IFERROR((SUMIFS('OP Units'!L:L,'OP Units'!$A:$A,$D374)-SUMIFS('Forecast Data'!$H:$H,'Forecast Data'!$C:$C,BQ$6,'Forecast Data'!$B:$B,$D374))/SUMIFS('Forecast Data'!$H:$H,'Forecast Data'!$C:$C,BQ$6,'Forecast Data'!$B:$B,$D374),"")</f>
        <v/>
      </c>
      <c r="BR374" s="12" t="str">
        <f>IFERROR((SUMIFS('OP Units'!M:M,'OP Units'!$A:$A,$D374)-SUMIFS('Forecast Data'!$H:$H,'Forecast Data'!$C:$C,BR$6,'Forecast Data'!$B:$B,$D374))/SUMIFS('Forecast Data'!$H:$H,'Forecast Data'!$C:$C,BR$6,'Forecast Data'!$B:$B,$D374),"")</f>
        <v/>
      </c>
      <c r="BS374" s="12" t="str">
        <f>IFERROR((SUMIFS('OP Units'!N:N,'OP Units'!$A:$A,$D374)-SUMIFS('Forecast Data'!$H:$H,'Forecast Data'!$C:$C,BS$6,'Forecast Data'!$B:$B,$D374))/SUMIFS('Forecast Data'!$H:$H,'Forecast Data'!$C:$C,BS$6,'Forecast Data'!$B:$B,$D374),"")</f>
        <v/>
      </c>
      <c r="BT374" s="12" t="str">
        <f>IFERROR((SUMIFS('OP Units'!O:O,'OP Units'!$A:$A,$D374)-SUMIFS('Forecast Data'!$H:$H,'Forecast Data'!$C:$C,BT$6,'Forecast Data'!$B:$B,$D374))/SUMIFS('Forecast Data'!$H:$H,'Forecast Data'!$C:$C,BT$6,'Forecast Data'!$B:$B,$D374),"")</f>
        <v/>
      </c>
      <c r="BU374" s="12" t="str">
        <f>IFERROR((SUMIFS('OP Units'!P:P,'OP Units'!$A:$A,$D374)-SUMIFS('Forecast Data'!$H:$H,'Forecast Data'!$C:$C,BU$6,'Forecast Data'!$B:$B,$D374))/SUMIFS('Forecast Data'!$H:$H,'Forecast Data'!$C:$C,BU$6,'Forecast Data'!$B:$B,$D374),"")</f>
        <v/>
      </c>
      <c r="BV374" s="12"/>
      <c r="BW374" s="11">
        <f>(SUMIFS('Forecast Data'!H:H,'Forecast Data'!B:B,D374,'Forecast Data'!C:C,BK$6)+SUMIFS('Forecast Data'!H:H,'Forecast Data'!B:B,D374,'Forecast Data'!C:C,BL$6)+SUMIFS('Forecast Data'!H:H,'Forecast Data'!B:B,D374,'Forecast Data'!C:C,BM$6)+SUMIFS('Forecast Data'!H:H,'Forecast Data'!B:B,D374,'Forecast Data'!C:C,BN$6)+SUMIFS('Forecast Data'!H:H,'Forecast Data'!B:B,D374,'Forecast Data'!C:C,BO$6)+SUMIFS('Forecast Data'!H:H,'Forecast Data'!B:B,D374,'Forecast Data'!C:C,BP$6)+SUMIFS('Forecast Data'!H:H,'Forecast Data'!B:B,D374,'Forecast Data'!C:C,BQ$6)+SUMIFS('Forecast Data'!H:H,'Forecast Data'!B:B,D374,'Forecast Data'!C:C,BJ$6))/8</f>
        <v>0</v>
      </c>
      <c r="BX374" s="12" t="str">
        <f>IFERROR((SUM(W374:AD374)-(SUMIFS('Forecast Data'!H:H,'Forecast Data'!B:B,B374,'Forecast Data'!C:C,BJ$6)+SUMIFS('Forecast Data'!H:H,'Forecast Data'!B:B,B374,'Forecast Data'!C:C,BK$6)+SUMIFS('Forecast Data'!H:H,'Forecast Data'!B:B,B374,'Forecast Data'!C:C,BL$6)+SUMIFS('Forecast Data'!H:H,'Forecast Data'!B:B,B374,'Forecast Data'!C:C,BM$6)+SUMIFS('Forecast Data'!H:H,'Forecast Data'!B:B,B374,'Forecast Data'!C:C,BN$6)+SUMIFS('Forecast Data'!H:H,'Forecast Data'!B:B,B374,'Forecast Data'!C:C,BO$6)+SUMIFS('Forecast Data'!H:H,'Forecast Data'!B:B,B374,'Forecast Data'!C:C,BP$6)+SUMIFS('Forecast Data'!H:H,'Forecast Data'!B:B,B374,'Forecast Data'!C:C,BQ$6)))/(SUMIFS('Forecast Data'!H:H,'Forecast Data'!B:B,B374,'Forecast Data'!C:C,BJ$6)+SUMIFS('Forecast Data'!H:H,'Forecast Data'!B:B,B374,'Forecast Data'!C:C,BK$6)+SUMIFS('Forecast Data'!H:H,'Forecast Data'!B:B,B374,'Forecast Data'!C:C,BL$6)+SUMIFS('Forecast Data'!H:H,'Forecast Data'!B:B,B374,'Forecast Data'!C:C,BM$6)+SUMIFS('Forecast Data'!H:H,'Forecast Data'!B:B,B374,'Forecast Data'!C:C,BN$6)+SUMIFS('Forecast Data'!H:H,'Forecast Data'!B:B,B374,'Forecast Data'!C:C,BO$6)+SUMIFS('Forecast Data'!H:H,'Forecast Data'!B:B,B374,'Forecast Data'!C:C,BP$6)+SUMIFS('Forecast Data'!H:H,'Forecast Data'!B:B,B374,'Forecast Data'!C:C,BQ$6)),"")</f>
        <v/>
      </c>
      <c r="BY374" s="12">
        <f t="shared" si="68"/>
        <v>0</v>
      </c>
      <c r="BZ374" s="16">
        <f t="shared" si="69"/>
        <v>0</v>
      </c>
      <c r="CA374" s="13">
        <f t="shared" si="70"/>
        <v>0</v>
      </c>
      <c r="CB374" s="12">
        <f t="shared" si="71"/>
        <v>0</v>
      </c>
      <c r="CC374" s="12"/>
      <c r="CD374" s="11">
        <f>(SUMIFS('Forecast Data'!H:H,'Forecast Data'!B:B,D374,'Forecast Data'!C:C,BK$6)+SUMIFS('Forecast Data'!H:H,'Forecast Data'!B:B,D374,'Forecast Data'!C:C,BL$6)+SUMIFS('Forecast Data'!H:H,'Forecast Data'!B:B,D374,'Forecast Data'!C:C,BM$6)+SUMIFS('Forecast Data'!H:H,'Forecast Data'!B:B,D374,'Forecast Data'!C:C,BJ$6))/4</f>
        <v>0</v>
      </c>
      <c r="CE374" s="12" t="str">
        <f>IFERROR((SUM(W374:Z374)-(SUMIFS('Forecast Data'!H:H,'Forecast Data'!B:B,D374,'Forecast Data'!C:C,BJ$6)+SUMIFS('Forecast Data'!H:H,'Forecast Data'!B:B,D374,'Forecast Data'!C:C,BK$6)+SUMIFS('Forecast Data'!H:H,'Forecast Data'!B:B,D374,'Forecast Data'!C:C,BL$6)+SUMIFS('Forecast Data'!H:H,'Forecast Data'!B:B,D374,'Forecast Data'!C:C,BM$6)))/(SUMIFS('Forecast Data'!H:H,'Forecast Data'!B:B,D374,'Forecast Data'!C:C,BJ$6)+SUMIFS('Forecast Data'!H:H,'Forecast Data'!B:B,D374,'Forecast Data'!C:C,BK$6)+SUMIFS('Forecast Data'!H:H,'Forecast Data'!B:B,D374,'Forecast Data'!C:C,BL$6)+SUMIFS('Forecast Data'!H:H,'Forecast Data'!B:B,D374,'Forecast Data'!C:C,BM$6)),"")</f>
        <v/>
      </c>
      <c r="CF374" s="12">
        <f t="shared" si="72"/>
        <v>0</v>
      </c>
      <c r="CG374" s="12">
        <f t="shared" si="73"/>
        <v>0</v>
      </c>
      <c r="CH374" s="13">
        <f t="shared" si="74"/>
        <v>0</v>
      </c>
      <c r="CI374" s="13"/>
    </row>
    <row r="375" spans="1:87" ht="13.2">
      <c r="A375" s="1"/>
      <c r="B375" t="str">
        <f t="shared" si="75"/>
        <v>Otherland</v>
      </c>
      <c r="D375" t="s">
        <v>407</v>
      </c>
      <c r="E375" s="11">
        <f>SUMIFS('Fin Data'!F:F,'Fin Data'!A:A,D375)</f>
        <v>0</v>
      </c>
      <c r="F375" s="11">
        <f>SUMIFS('Fin Data with 6 week hist'!I:I,'Fin Data with 6 week hist'!$A:$A,$D375)</f>
        <v>0</v>
      </c>
      <c r="G375" s="11">
        <f>SUMIFS('Fin Data with 6 week hist'!J:J,'Fin Data with 6 week hist'!$A:$A,$D375)</f>
        <v>0</v>
      </c>
      <c r="H375" s="11">
        <f>SUMIFS('Fin Data with 6 week hist'!K:K,'Fin Data with 6 week hist'!$A:$A,$D375)+SUMIFS('Unit Cancellations'!D:D,'Unit Cancellations'!$B:$B,$D375)</f>
        <v>0</v>
      </c>
      <c r="I375" s="11">
        <f>SUMIFS('Fin Data with 6 week hist'!L:L,'Fin Data with 6 week hist'!$A:$A,$D375)+SUMIFS('Unit Cancellations'!E:E,'Unit Cancellations'!$B:$B,$D375)</f>
        <v>0</v>
      </c>
      <c r="J375" s="11">
        <f>SUMIFS('Fin Data with 6 week hist'!M:M,'Fin Data with 6 week hist'!$A:$A,$D375)+SUMIFS('Unit Cancellations'!F:F,'Unit Cancellations'!$B:$B,$D375)</f>
        <v>0</v>
      </c>
      <c r="K375" s="11">
        <f>SUMIFS('Fin Data with 6 week hist'!N:N,'Fin Data with 6 week hist'!$A:$A,$D375)+SUMIFS('Unit Cancellations'!G:G,'Unit Cancellations'!$B:$B,$D375)</f>
        <v>0</v>
      </c>
      <c r="L375" s="11">
        <f>SUMIFS('Fin Data'!AN:AN,'Fin Data'!A:A,D375)</f>
        <v>0</v>
      </c>
      <c r="M375" s="12">
        <f>IFERROR(SUMIFS('Fin Data'!AO:AO,'Fin Data'!A:A,D375),"")</f>
        <v>0</v>
      </c>
      <c r="N375" s="1"/>
      <c r="O375" s="11">
        <f t="shared" si="63"/>
        <v>0</v>
      </c>
      <c r="P375" s="12" t="str">
        <f t="shared" si="64"/>
        <v/>
      </c>
      <c r="Q375" s="1"/>
      <c r="R375" s="11">
        <f t="shared" si="65"/>
        <v>0</v>
      </c>
      <c r="S375" s="12" t="str">
        <f t="shared" si="66"/>
        <v/>
      </c>
      <c r="T375" s="11">
        <f t="shared" si="67"/>
        <v>0</v>
      </c>
      <c r="U375" s="1" t="e">
        <f t="shared" si="76"/>
        <v>#REF!</v>
      </c>
      <c r="V375" s="1"/>
      <c r="W375" s="11">
        <f>SUMIFS('Forecast Data'!$D:$D,'Forecast Data'!$C:$C,W$6,'Forecast Data'!$B:$B,$D375)</f>
        <v>0</v>
      </c>
      <c r="X375" s="11">
        <f>SUMIFS('Forecast Data'!$D:$D,'Forecast Data'!$C:$C,X$6,'Forecast Data'!$B:$B,$D375)</f>
        <v>0</v>
      </c>
      <c r="Y375" s="11">
        <f>SUMIFS('Forecast Data'!$D:$D,'Forecast Data'!$C:$C,Y$6,'Forecast Data'!$B:$B,$D375)</f>
        <v>0</v>
      </c>
      <c r="Z375" s="11">
        <f>SUMIFS('Forecast Data'!$D:$D,'Forecast Data'!$C:$C,Z$6,'Forecast Data'!$B:$B,$D375)</f>
        <v>0</v>
      </c>
      <c r="AA375" s="11">
        <f>SUMIFS('Forecast Data'!$D:$D,'Forecast Data'!$C:$C,AA$6,'Forecast Data'!$B:$B,$D375)</f>
        <v>0</v>
      </c>
      <c r="AB375" s="11">
        <f>SUMIFS('Forecast Data'!$D:$D,'Forecast Data'!$C:$C,AB$6,'Forecast Data'!$B:$B,$D375)</f>
        <v>0</v>
      </c>
      <c r="AC375" s="11">
        <f>SUMIFS('Forecast Data'!$D:$D,'Forecast Data'!$C:$C,AC$6,'Forecast Data'!$B:$B,$D375)</f>
        <v>0</v>
      </c>
      <c r="AD375" s="11">
        <f>SUMIFS('Forecast Data'!$D:$D,'Forecast Data'!$C:$C,AD$6,'Forecast Data'!$B:$B,$D375)</f>
        <v>0</v>
      </c>
      <c r="AE375" s="11">
        <f>SUMIFS('Forecast Data'!$D:$D,'Forecast Data'!$C:$C,AE$6,'Forecast Data'!$B:$B,$D375)</f>
        <v>0</v>
      </c>
      <c r="AF375" s="11">
        <f>SUMIFS('Forecast Data'!$D:$D,'Forecast Data'!$C:$C,AF$6,'Forecast Data'!$B:$B,$D375)</f>
        <v>0</v>
      </c>
      <c r="AG375" s="11">
        <f>SUMIFS('Forecast Data'!$D:$D,'Forecast Data'!$C:$C,AG$6,'Forecast Data'!$B:$B,$D375)</f>
        <v>0</v>
      </c>
      <c r="AH375" s="11">
        <f>SUMIFS('Forecast Data'!$D:$D,'Forecast Data'!$C:$C,AH$6,'Forecast Data'!$B:$B,$D375)</f>
        <v>0</v>
      </c>
      <c r="AI375" s="1"/>
      <c r="AJ375" s="12" t="str">
        <f>IF(SUMIFS('Forecast Data'!$E:$E,'Forecast Data'!$C:$C,AJ$6,'Forecast Data'!$B:$B,$D375)=0,"",SUMIFS('Forecast Data'!$E:$E,'Forecast Data'!$C:$C,AJ$6,'Forecast Data'!$B:$B,$D375))</f>
        <v/>
      </c>
      <c r="AK375" s="12" t="str">
        <f>IF(SUMIFS('Forecast Data'!$E:$E,'Forecast Data'!$C:$C,AK$6,'Forecast Data'!$B:$B,$D375)=0,"",SUMIFS('Forecast Data'!$E:$E,'Forecast Data'!$C:$C,AK$6,'Forecast Data'!$B:$B,$D375))</f>
        <v/>
      </c>
      <c r="AL375" s="12" t="str">
        <f>IF(SUMIFS('Forecast Data'!$E:$E,'Forecast Data'!$C:$C,AL$6,'Forecast Data'!$B:$B,$D375)=0,"",SUMIFS('Forecast Data'!$E:$E,'Forecast Data'!$C:$C,AL$6,'Forecast Data'!$B:$B,$D375))</f>
        <v/>
      </c>
      <c r="AM375" s="12" t="str">
        <f>IF(SUMIFS('Forecast Data'!$E:$E,'Forecast Data'!$C:$C,AM$6,'Forecast Data'!$B:$B,$D375)=0,"",SUMIFS('Forecast Data'!$E:$E,'Forecast Data'!$C:$C,AM$6,'Forecast Data'!$B:$B,$D375))</f>
        <v/>
      </c>
      <c r="AN375" s="12" t="str">
        <f>IF(SUMIFS('Forecast Data'!$E:$E,'Forecast Data'!$C:$C,AN$6,'Forecast Data'!$B:$B,$D375)=0,"",SUMIFS('Forecast Data'!$E:$E,'Forecast Data'!$C:$C,AN$6,'Forecast Data'!$B:$B,$D375))</f>
        <v/>
      </c>
      <c r="AO375" s="12" t="str">
        <f>IF(SUMIFS('Forecast Data'!$E:$E,'Forecast Data'!$C:$C,AO$6,'Forecast Data'!$B:$B,$D375)=0,"",SUMIFS('Forecast Data'!$E:$E,'Forecast Data'!$C:$C,AO$6,'Forecast Data'!$B:$B,$D375))</f>
        <v/>
      </c>
      <c r="AP375" s="12" t="str">
        <f>IF(SUMIFS('Forecast Data'!$E:$E,'Forecast Data'!$C:$C,AP$6,'Forecast Data'!$B:$B,$D375)=0,"",SUMIFS('Forecast Data'!$E:$E,'Forecast Data'!$C:$C,AP$6,'Forecast Data'!$B:$B,$D375))</f>
        <v/>
      </c>
      <c r="AQ375" s="12" t="str">
        <f>IF(SUMIFS('Forecast Data'!$E:$E,'Forecast Data'!$C:$C,AQ$6,'Forecast Data'!$B:$B,$D375)=0,"",SUMIFS('Forecast Data'!$E:$E,'Forecast Data'!$C:$C,AQ$6,'Forecast Data'!$B:$B,$D375))</f>
        <v/>
      </c>
      <c r="AR375" s="12" t="str">
        <f>IF(SUMIFS('Forecast Data'!$E:$E,'Forecast Data'!$C:$C,AR$6,'Forecast Data'!$B:$B,$D375)=0,"",SUMIFS('Forecast Data'!$E:$E,'Forecast Data'!$C:$C,AR$6,'Forecast Data'!$B:$B,$D375))</f>
        <v/>
      </c>
      <c r="AS375" s="12" t="str">
        <f>IF(SUMIFS('Forecast Data'!$E:$E,'Forecast Data'!$C:$C,AS$6,'Forecast Data'!$B:$B,$D375)=0,"",SUMIFS('Forecast Data'!$E:$E,'Forecast Data'!$C:$C,AS$6,'Forecast Data'!$B:$B,$D375))</f>
        <v/>
      </c>
      <c r="AT375" s="12" t="str">
        <f>IF(SUMIFS('Forecast Data'!$E:$E,'Forecast Data'!$C:$C,AT$6,'Forecast Data'!$B:$B,$D375)=0,"",SUMIFS('Forecast Data'!$E:$E,'Forecast Data'!$C:$C,AT$6,'Forecast Data'!$B:$B,$D375))</f>
        <v/>
      </c>
      <c r="AU375" s="12" t="str">
        <f>IF(SUMIFS('Forecast Data'!$E:$E,'Forecast Data'!$C:$C,AU$6,'Forecast Data'!$B:$B,$D375)=0,"",SUMIFS('Forecast Data'!$E:$E,'Forecast Data'!$C:$C,AU$6,'Forecast Data'!$B:$B,$D375))</f>
        <v/>
      </c>
      <c r="AV375" s="1"/>
      <c r="AW375" s="11">
        <f>SUMIFS('OP Units'!E:E,'OP Units'!$A:$A,$D375)</f>
        <v>0</v>
      </c>
      <c r="AX375" s="11">
        <f>SUMIFS('OP Units'!F:F,'OP Units'!$A:$A,$D375)</f>
        <v>0</v>
      </c>
      <c r="AY375" s="11">
        <f>SUMIFS('OP Units'!G:G,'OP Units'!$A:$A,$D375)</f>
        <v>0</v>
      </c>
      <c r="AZ375" s="11">
        <f>SUMIFS('OP Units'!H:H,'OP Units'!$A:$A,$D375)</f>
        <v>0</v>
      </c>
      <c r="BA375" s="11">
        <f>SUMIFS('OP Units'!I:I,'OP Units'!$A:$A,$D375)</f>
        <v>0</v>
      </c>
      <c r="BB375" s="11">
        <f>SUMIFS('OP Units'!J:J,'OP Units'!$A:$A,$D375)</f>
        <v>0</v>
      </c>
      <c r="BC375" s="11">
        <f>SUMIFS('OP Units'!K:K,'OP Units'!$A:$A,$D375)</f>
        <v>0</v>
      </c>
      <c r="BD375" s="11">
        <f>SUMIFS('OP Units'!L:L,'OP Units'!$A:$A,$D375)</f>
        <v>0</v>
      </c>
      <c r="BE375" s="11">
        <f>SUMIFS('OP Units'!M:M,'OP Units'!$A:$A,$D375)</f>
        <v>0</v>
      </c>
      <c r="BF375" s="11">
        <f>SUMIFS('OP Units'!N:N,'OP Units'!$A:$A,$D375)</f>
        <v>0</v>
      </c>
      <c r="BG375" s="11">
        <f>SUMIFS('OP Units'!O:O,'OP Units'!$A:$A,$D375)</f>
        <v>0</v>
      </c>
      <c r="BH375" s="11">
        <f>SUMIFS('OP Units'!P:P,'OP Units'!$A:$A,$D375)</f>
        <v>0</v>
      </c>
      <c r="BI375" s="1"/>
      <c r="BJ375" s="12" t="str">
        <f>IFERROR((SUMIFS('OP Units'!E:E,'OP Units'!$A:$A,$D375)-SUMIFS('Forecast Data'!$H:$H,'Forecast Data'!$C:$C,BJ$6,'Forecast Data'!$B:$B,$D375))/SUMIFS('Forecast Data'!$H:$H,'Forecast Data'!$C:$C,BJ$6,'Forecast Data'!$B:$B,$D375),"")</f>
        <v/>
      </c>
      <c r="BK375" s="12" t="str">
        <f>IFERROR((SUMIFS('OP Units'!F:F,'OP Units'!$A:$A,$D375)-SUMIFS('Forecast Data'!$H:$H,'Forecast Data'!$C:$C,BK$6,'Forecast Data'!$B:$B,$D375))/SUMIFS('Forecast Data'!$H:$H,'Forecast Data'!$C:$C,BK$6,'Forecast Data'!$B:$B,$D375),"")</f>
        <v/>
      </c>
      <c r="BL375" s="12" t="str">
        <f>IFERROR((SUMIFS('OP Units'!G:G,'OP Units'!$A:$A,$D375)-SUMIFS('Forecast Data'!$H:$H,'Forecast Data'!$C:$C,BL$6,'Forecast Data'!$B:$B,$D375))/SUMIFS('Forecast Data'!$H:$H,'Forecast Data'!$C:$C,BL$6,'Forecast Data'!$B:$B,$D375),"")</f>
        <v/>
      </c>
      <c r="BM375" s="12" t="str">
        <f>IFERROR((SUMIFS('OP Units'!H:H,'OP Units'!$A:$A,$D375)-SUMIFS('Forecast Data'!$H:$H,'Forecast Data'!$C:$C,BM$6,'Forecast Data'!$B:$B,$D375))/SUMIFS('Forecast Data'!$H:$H,'Forecast Data'!$C:$C,BM$6,'Forecast Data'!$B:$B,$D375),"")</f>
        <v/>
      </c>
      <c r="BN375" s="12" t="str">
        <f>IFERROR((SUMIFS('OP Units'!I:I,'OP Units'!$A:$A,$D375)-SUMIFS('Forecast Data'!$H:$H,'Forecast Data'!$C:$C,BN$6,'Forecast Data'!$B:$B,$D375))/SUMIFS('Forecast Data'!$H:$H,'Forecast Data'!$C:$C,BN$6,'Forecast Data'!$B:$B,$D375),"")</f>
        <v/>
      </c>
      <c r="BO375" s="12" t="str">
        <f>IFERROR((SUMIFS('OP Units'!J:J,'OP Units'!$A:$A,$D375)-SUMIFS('Forecast Data'!$H:$H,'Forecast Data'!$C:$C,BO$6,'Forecast Data'!$B:$B,$D375))/SUMIFS('Forecast Data'!$H:$H,'Forecast Data'!$C:$C,BO$6,'Forecast Data'!$B:$B,$D375),"")</f>
        <v/>
      </c>
      <c r="BP375" s="12" t="str">
        <f>IFERROR((SUMIFS('OP Units'!K:K,'OP Units'!$A:$A,$D375)-SUMIFS('Forecast Data'!$H:$H,'Forecast Data'!$C:$C,BP$6,'Forecast Data'!$B:$B,$D375))/SUMIFS('Forecast Data'!$H:$H,'Forecast Data'!$C:$C,BP$6,'Forecast Data'!$B:$B,$D375),"")</f>
        <v/>
      </c>
      <c r="BQ375" s="12" t="str">
        <f>IFERROR((SUMIFS('OP Units'!L:L,'OP Units'!$A:$A,$D375)-SUMIFS('Forecast Data'!$H:$H,'Forecast Data'!$C:$C,BQ$6,'Forecast Data'!$B:$B,$D375))/SUMIFS('Forecast Data'!$H:$H,'Forecast Data'!$C:$C,BQ$6,'Forecast Data'!$B:$B,$D375),"")</f>
        <v/>
      </c>
      <c r="BR375" s="12" t="str">
        <f>IFERROR((SUMIFS('OP Units'!M:M,'OP Units'!$A:$A,$D375)-SUMIFS('Forecast Data'!$H:$H,'Forecast Data'!$C:$C,BR$6,'Forecast Data'!$B:$B,$D375))/SUMIFS('Forecast Data'!$H:$H,'Forecast Data'!$C:$C,BR$6,'Forecast Data'!$B:$B,$D375),"")</f>
        <v/>
      </c>
      <c r="BS375" s="12" t="str">
        <f>IFERROR((SUMIFS('OP Units'!N:N,'OP Units'!$A:$A,$D375)-SUMIFS('Forecast Data'!$H:$H,'Forecast Data'!$C:$C,BS$6,'Forecast Data'!$B:$B,$D375))/SUMIFS('Forecast Data'!$H:$H,'Forecast Data'!$C:$C,BS$6,'Forecast Data'!$B:$B,$D375),"")</f>
        <v/>
      </c>
      <c r="BT375" s="12" t="str">
        <f>IFERROR((SUMIFS('OP Units'!O:O,'OP Units'!$A:$A,$D375)-SUMIFS('Forecast Data'!$H:$H,'Forecast Data'!$C:$C,BT$6,'Forecast Data'!$B:$B,$D375))/SUMIFS('Forecast Data'!$H:$H,'Forecast Data'!$C:$C,BT$6,'Forecast Data'!$B:$B,$D375),"")</f>
        <v/>
      </c>
      <c r="BU375" s="12" t="str">
        <f>IFERROR((SUMIFS('OP Units'!P:P,'OP Units'!$A:$A,$D375)-SUMIFS('Forecast Data'!$H:$H,'Forecast Data'!$C:$C,BU$6,'Forecast Data'!$B:$B,$D375))/SUMIFS('Forecast Data'!$H:$H,'Forecast Data'!$C:$C,BU$6,'Forecast Data'!$B:$B,$D375),"")</f>
        <v/>
      </c>
      <c r="BV375" s="12"/>
      <c r="BW375" s="11">
        <f>(SUMIFS('Forecast Data'!H:H,'Forecast Data'!B:B,D375,'Forecast Data'!C:C,BK$6)+SUMIFS('Forecast Data'!H:H,'Forecast Data'!B:B,D375,'Forecast Data'!C:C,BL$6)+SUMIFS('Forecast Data'!H:H,'Forecast Data'!B:B,D375,'Forecast Data'!C:C,BM$6)+SUMIFS('Forecast Data'!H:H,'Forecast Data'!B:B,D375,'Forecast Data'!C:C,BN$6)+SUMIFS('Forecast Data'!H:H,'Forecast Data'!B:B,D375,'Forecast Data'!C:C,BO$6)+SUMIFS('Forecast Data'!H:H,'Forecast Data'!B:B,D375,'Forecast Data'!C:C,BP$6)+SUMIFS('Forecast Data'!H:H,'Forecast Data'!B:B,D375,'Forecast Data'!C:C,BQ$6)+SUMIFS('Forecast Data'!H:H,'Forecast Data'!B:B,D375,'Forecast Data'!C:C,BJ$6))/8</f>
        <v>0</v>
      </c>
      <c r="BX375" s="12" t="str">
        <f>IFERROR((SUM(W375:AD375)-(SUMIFS('Forecast Data'!H:H,'Forecast Data'!B:B,B375,'Forecast Data'!C:C,BJ$6)+SUMIFS('Forecast Data'!H:H,'Forecast Data'!B:B,B375,'Forecast Data'!C:C,BK$6)+SUMIFS('Forecast Data'!H:H,'Forecast Data'!B:B,B375,'Forecast Data'!C:C,BL$6)+SUMIFS('Forecast Data'!H:H,'Forecast Data'!B:B,B375,'Forecast Data'!C:C,BM$6)+SUMIFS('Forecast Data'!H:H,'Forecast Data'!B:B,B375,'Forecast Data'!C:C,BN$6)+SUMIFS('Forecast Data'!H:H,'Forecast Data'!B:B,B375,'Forecast Data'!C:C,BO$6)+SUMIFS('Forecast Data'!H:H,'Forecast Data'!B:B,B375,'Forecast Data'!C:C,BP$6)+SUMIFS('Forecast Data'!H:H,'Forecast Data'!B:B,B375,'Forecast Data'!C:C,BQ$6)))/(SUMIFS('Forecast Data'!H:H,'Forecast Data'!B:B,B375,'Forecast Data'!C:C,BJ$6)+SUMIFS('Forecast Data'!H:H,'Forecast Data'!B:B,B375,'Forecast Data'!C:C,BK$6)+SUMIFS('Forecast Data'!H:H,'Forecast Data'!B:B,B375,'Forecast Data'!C:C,BL$6)+SUMIFS('Forecast Data'!H:H,'Forecast Data'!B:B,B375,'Forecast Data'!C:C,BM$6)+SUMIFS('Forecast Data'!H:H,'Forecast Data'!B:B,B375,'Forecast Data'!C:C,BN$6)+SUMIFS('Forecast Data'!H:H,'Forecast Data'!B:B,B375,'Forecast Data'!C:C,BO$6)+SUMIFS('Forecast Data'!H:H,'Forecast Data'!B:B,B375,'Forecast Data'!C:C,BP$6)+SUMIFS('Forecast Data'!H:H,'Forecast Data'!B:B,B375,'Forecast Data'!C:C,BQ$6)),"")</f>
        <v/>
      </c>
      <c r="BY375" s="12">
        <f t="shared" si="68"/>
        <v>0</v>
      </c>
      <c r="BZ375" s="16">
        <f t="shared" si="69"/>
        <v>0</v>
      </c>
      <c r="CA375" s="13">
        <f t="shared" si="70"/>
        <v>0</v>
      </c>
      <c r="CB375" s="12">
        <f t="shared" si="71"/>
        <v>0</v>
      </c>
      <c r="CC375" s="12"/>
      <c r="CD375" s="11">
        <f>(SUMIFS('Forecast Data'!H:H,'Forecast Data'!B:B,D375,'Forecast Data'!C:C,BK$6)+SUMIFS('Forecast Data'!H:H,'Forecast Data'!B:B,D375,'Forecast Data'!C:C,BL$6)+SUMIFS('Forecast Data'!H:H,'Forecast Data'!B:B,D375,'Forecast Data'!C:C,BM$6)+SUMIFS('Forecast Data'!H:H,'Forecast Data'!B:B,D375,'Forecast Data'!C:C,BJ$6))/4</f>
        <v>0</v>
      </c>
      <c r="CE375" s="12" t="str">
        <f>IFERROR((SUM(W375:Z375)-(SUMIFS('Forecast Data'!H:H,'Forecast Data'!B:B,D375,'Forecast Data'!C:C,BJ$6)+SUMIFS('Forecast Data'!H:H,'Forecast Data'!B:B,D375,'Forecast Data'!C:C,BK$6)+SUMIFS('Forecast Data'!H:H,'Forecast Data'!B:B,D375,'Forecast Data'!C:C,BL$6)+SUMIFS('Forecast Data'!H:H,'Forecast Data'!B:B,D375,'Forecast Data'!C:C,BM$6)))/(SUMIFS('Forecast Data'!H:H,'Forecast Data'!B:B,D375,'Forecast Data'!C:C,BJ$6)+SUMIFS('Forecast Data'!H:H,'Forecast Data'!B:B,D375,'Forecast Data'!C:C,BK$6)+SUMIFS('Forecast Data'!H:H,'Forecast Data'!B:B,D375,'Forecast Data'!C:C,BL$6)+SUMIFS('Forecast Data'!H:H,'Forecast Data'!B:B,D375,'Forecast Data'!C:C,BM$6)),"")</f>
        <v/>
      </c>
      <c r="CF375" s="12">
        <f t="shared" si="72"/>
        <v>0</v>
      </c>
      <c r="CG375" s="12">
        <f t="shared" si="73"/>
        <v>0</v>
      </c>
      <c r="CH375" s="13">
        <f t="shared" si="74"/>
        <v>0</v>
      </c>
      <c r="CI375" s="13"/>
    </row>
    <row r="376" spans="1:87" ht="13.2">
      <c r="A376" s="1"/>
      <c r="B376" t="str">
        <f t="shared" si="75"/>
        <v>Owlet</v>
      </c>
      <c r="D376" t="s">
        <v>408</v>
      </c>
      <c r="E376" s="11">
        <f>SUMIFS('Fin Data'!F:F,'Fin Data'!A:A,D376)</f>
        <v>0</v>
      </c>
      <c r="F376" s="11">
        <f>SUMIFS('Fin Data with 6 week hist'!I:I,'Fin Data with 6 week hist'!$A:$A,$D376)</f>
        <v>0</v>
      </c>
      <c r="G376" s="11">
        <f>SUMIFS('Fin Data with 6 week hist'!J:J,'Fin Data with 6 week hist'!$A:$A,$D376)</f>
        <v>0</v>
      </c>
      <c r="H376" s="11">
        <f>SUMIFS('Fin Data with 6 week hist'!K:K,'Fin Data with 6 week hist'!$A:$A,$D376)+SUMIFS('Unit Cancellations'!D:D,'Unit Cancellations'!$B:$B,$D376)</f>
        <v>0</v>
      </c>
      <c r="I376" s="11">
        <f>SUMIFS('Fin Data with 6 week hist'!L:L,'Fin Data with 6 week hist'!$A:$A,$D376)+SUMIFS('Unit Cancellations'!E:E,'Unit Cancellations'!$B:$B,$D376)</f>
        <v>0</v>
      </c>
      <c r="J376" s="11">
        <f>SUMIFS('Fin Data with 6 week hist'!M:M,'Fin Data with 6 week hist'!$A:$A,$D376)+SUMIFS('Unit Cancellations'!F:F,'Unit Cancellations'!$B:$B,$D376)</f>
        <v>0</v>
      </c>
      <c r="K376" s="11">
        <f>SUMIFS('Fin Data with 6 week hist'!N:N,'Fin Data with 6 week hist'!$A:$A,$D376)+SUMIFS('Unit Cancellations'!G:G,'Unit Cancellations'!$B:$B,$D376)</f>
        <v>0</v>
      </c>
      <c r="L376" s="11">
        <f>SUMIFS('Fin Data'!AN:AN,'Fin Data'!A:A,D376)</f>
        <v>0</v>
      </c>
      <c r="M376" s="12">
        <f>IFERROR(SUMIFS('Fin Data'!AO:AO,'Fin Data'!A:A,D376),"")</f>
        <v>0</v>
      </c>
      <c r="N376" s="1"/>
      <c r="O376" s="11">
        <f t="shared" si="63"/>
        <v>0</v>
      </c>
      <c r="P376" s="12" t="str">
        <f t="shared" si="64"/>
        <v/>
      </c>
      <c r="Q376" s="1"/>
      <c r="R376" s="11">
        <f t="shared" si="65"/>
        <v>0</v>
      </c>
      <c r="S376" s="12" t="str">
        <f t="shared" si="66"/>
        <v/>
      </c>
      <c r="T376" s="11">
        <f t="shared" si="67"/>
        <v>0</v>
      </c>
      <c r="U376" s="1" t="e">
        <f t="shared" si="76"/>
        <v>#REF!</v>
      </c>
      <c r="V376" s="1"/>
      <c r="W376" s="11">
        <f>SUMIFS('Forecast Data'!$D:$D,'Forecast Data'!$C:$C,W$6,'Forecast Data'!$B:$B,$D376)</f>
        <v>0</v>
      </c>
      <c r="X376" s="11">
        <f>SUMIFS('Forecast Data'!$D:$D,'Forecast Data'!$C:$C,X$6,'Forecast Data'!$B:$B,$D376)</f>
        <v>0</v>
      </c>
      <c r="Y376" s="11">
        <f>SUMIFS('Forecast Data'!$D:$D,'Forecast Data'!$C:$C,Y$6,'Forecast Data'!$B:$B,$D376)</f>
        <v>0</v>
      </c>
      <c r="Z376" s="11">
        <f>SUMIFS('Forecast Data'!$D:$D,'Forecast Data'!$C:$C,Z$6,'Forecast Data'!$B:$B,$D376)</f>
        <v>0</v>
      </c>
      <c r="AA376" s="11">
        <f>SUMIFS('Forecast Data'!$D:$D,'Forecast Data'!$C:$C,AA$6,'Forecast Data'!$B:$B,$D376)</f>
        <v>0</v>
      </c>
      <c r="AB376" s="11">
        <f>SUMIFS('Forecast Data'!$D:$D,'Forecast Data'!$C:$C,AB$6,'Forecast Data'!$B:$B,$D376)</f>
        <v>0</v>
      </c>
      <c r="AC376" s="11">
        <f>SUMIFS('Forecast Data'!$D:$D,'Forecast Data'!$C:$C,AC$6,'Forecast Data'!$B:$B,$D376)</f>
        <v>0</v>
      </c>
      <c r="AD376" s="11">
        <f>SUMIFS('Forecast Data'!$D:$D,'Forecast Data'!$C:$C,AD$6,'Forecast Data'!$B:$B,$D376)</f>
        <v>0</v>
      </c>
      <c r="AE376" s="11">
        <f>SUMIFS('Forecast Data'!$D:$D,'Forecast Data'!$C:$C,AE$6,'Forecast Data'!$B:$B,$D376)</f>
        <v>0</v>
      </c>
      <c r="AF376" s="11">
        <f>SUMIFS('Forecast Data'!$D:$D,'Forecast Data'!$C:$C,AF$6,'Forecast Data'!$B:$B,$D376)</f>
        <v>0</v>
      </c>
      <c r="AG376" s="11">
        <f>SUMIFS('Forecast Data'!$D:$D,'Forecast Data'!$C:$C,AG$6,'Forecast Data'!$B:$B,$D376)</f>
        <v>0</v>
      </c>
      <c r="AH376" s="11">
        <f>SUMIFS('Forecast Data'!$D:$D,'Forecast Data'!$C:$C,AH$6,'Forecast Data'!$B:$B,$D376)</f>
        <v>0</v>
      </c>
      <c r="AI376" s="1"/>
      <c r="AJ376" s="12" t="str">
        <f>IF(SUMIFS('Forecast Data'!$E:$E,'Forecast Data'!$C:$C,AJ$6,'Forecast Data'!$B:$B,$D376)=0,"",SUMIFS('Forecast Data'!$E:$E,'Forecast Data'!$C:$C,AJ$6,'Forecast Data'!$B:$B,$D376))</f>
        <v/>
      </c>
      <c r="AK376" s="12" t="str">
        <f>IF(SUMIFS('Forecast Data'!$E:$E,'Forecast Data'!$C:$C,AK$6,'Forecast Data'!$B:$B,$D376)=0,"",SUMIFS('Forecast Data'!$E:$E,'Forecast Data'!$C:$C,AK$6,'Forecast Data'!$B:$B,$D376))</f>
        <v/>
      </c>
      <c r="AL376" s="12" t="str">
        <f>IF(SUMIFS('Forecast Data'!$E:$E,'Forecast Data'!$C:$C,AL$6,'Forecast Data'!$B:$B,$D376)=0,"",SUMIFS('Forecast Data'!$E:$E,'Forecast Data'!$C:$C,AL$6,'Forecast Data'!$B:$B,$D376))</f>
        <v/>
      </c>
      <c r="AM376" s="12" t="str">
        <f>IF(SUMIFS('Forecast Data'!$E:$E,'Forecast Data'!$C:$C,AM$6,'Forecast Data'!$B:$B,$D376)=0,"",SUMIFS('Forecast Data'!$E:$E,'Forecast Data'!$C:$C,AM$6,'Forecast Data'!$B:$B,$D376))</f>
        <v/>
      </c>
      <c r="AN376" s="12" t="str">
        <f>IF(SUMIFS('Forecast Data'!$E:$E,'Forecast Data'!$C:$C,AN$6,'Forecast Data'!$B:$B,$D376)=0,"",SUMIFS('Forecast Data'!$E:$E,'Forecast Data'!$C:$C,AN$6,'Forecast Data'!$B:$B,$D376))</f>
        <v/>
      </c>
      <c r="AO376" s="12" t="str">
        <f>IF(SUMIFS('Forecast Data'!$E:$E,'Forecast Data'!$C:$C,AO$6,'Forecast Data'!$B:$B,$D376)=0,"",SUMIFS('Forecast Data'!$E:$E,'Forecast Data'!$C:$C,AO$6,'Forecast Data'!$B:$B,$D376))</f>
        <v/>
      </c>
      <c r="AP376" s="12" t="str">
        <f>IF(SUMIFS('Forecast Data'!$E:$E,'Forecast Data'!$C:$C,AP$6,'Forecast Data'!$B:$B,$D376)=0,"",SUMIFS('Forecast Data'!$E:$E,'Forecast Data'!$C:$C,AP$6,'Forecast Data'!$B:$B,$D376))</f>
        <v/>
      </c>
      <c r="AQ376" s="12" t="str">
        <f>IF(SUMIFS('Forecast Data'!$E:$E,'Forecast Data'!$C:$C,AQ$6,'Forecast Data'!$B:$B,$D376)=0,"",SUMIFS('Forecast Data'!$E:$E,'Forecast Data'!$C:$C,AQ$6,'Forecast Data'!$B:$B,$D376))</f>
        <v/>
      </c>
      <c r="AR376" s="12" t="str">
        <f>IF(SUMIFS('Forecast Data'!$E:$E,'Forecast Data'!$C:$C,AR$6,'Forecast Data'!$B:$B,$D376)=0,"",SUMIFS('Forecast Data'!$E:$E,'Forecast Data'!$C:$C,AR$6,'Forecast Data'!$B:$B,$D376))</f>
        <v/>
      </c>
      <c r="AS376" s="12" t="str">
        <f>IF(SUMIFS('Forecast Data'!$E:$E,'Forecast Data'!$C:$C,AS$6,'Forecast Data'!$B:$B,$D376)=0,"",SUMIFS('Forecast Data'!$E:$E,'Forecast Data'!$C:$C,AS$6,'Forecast Data'!$B:$B,$D376))</f>
        <v/>
      </c>
      <c r="AT376" s="12" t="str">
        <f>IF(SUMIFS('Forecast Data'!$E:$E,'Forecast Data'!$C:$C,AT$6,'Forecast Data'!$B:$B,$D376)=0,"",SUMIFS('Forecast Data'!$E:$E,'Forecast Data'!$C:$C,AT$6,'Forecast Data'!$B:$B,$D376))</f>
        <v/>
      </c>
      <c r="AU376" s="12" t="str">
        <f>IF(SUMIFS('Forecast Data'!$E:$E,'Forecast Data'!$C:$C,AU$6,'Forecast Data'!$B:$B,$D376)=0,"",SUMIFS('Forecast Data'!$E:$E,'Forecast Data'!$C:$C,AU$6,'Forecast Data'!$B:$B,$D376))</f>
        <v/>
      </c>
      <c r="AV376" s="1"/>
      <c r="AW376" s="11">
        <f>SUMIFS('OP Units'!E:E,'OP Units'!$A:$A,$D376)</f>
        <v>0</v>
      </c>
      <c r="AX376" s="11">
        <f>SUMIFS('OP Units'!F:F,'OP Units'!$A:$A,$D376)</f>
        <v>0</v>
      </c>
      <c r="AY376" s="11">
        <f>SUMIFS('OP Units'!G:G,'OP Units'!$A:$A,$D376)</f>
        <v>0</v>
      </c>
      <c r="AZ376" s="11">
        <f>SUMIFS('OP Units'!H:H,'OP Units'!$A:$A,$D376)</f>
        <v>0</v>
      </c>
      <c r="BA376" s="11">
        <f>SUMIFS('OP Units'!I:I,'OP Units'!$A:$A,$D376)</f>
        <v>0</v>
      </c>
      <c r="BB376" s="11">
        <f>SUMIFS('OP Units'!J:J,'OP Units'!$A:$A,$D376)</f>
        <v>0</v>
      </c>
      <c r="BC376" s="11">
        <f>SUMIFS('OP Units'!K:K,'OP Units'!$A:$A,$D376)</f>
        <v>0</v>
      </c>
      <c r="BD376" s="11">
        <f>SUMIFS('OP Units'!L:L,'OP Units'!$A:$A,$D376)</f>
        <v>0</v>
      </c>
      <c r="BE376" s="11">
        <f>SUMIFS('OP Units'!M:M,'OP Units'!$A:$A,$D376)</f>
        <v>0</v>
      </c>
      <c r="BF376" s="11">
        <f>SUMIFS('OP Units'!N:N,'OP Units'!$A:$A,$D376)</f>
        <v>0</v>
      </c>
      <c r="BG376" s="11">
        <f>SUMIFS('OP Units'!O:O,'OP Units'!$A:$A,$D376)</f>
        <v>0</v>
      </c>
      <c r="BH376" s="11">
        <f>SUMIFS('OP Units'!P:P,'OP Units'!$A:$A,$D376)</f>
        <v>0</v>
      </c>
      <c r="BI376" s="1"/>
      <c r="BJ376" s="12" t="str">
        <f>IFERROR((SUMIFS('OP Units'!E:E,'OP Units'!$A:$A,$D376)-SUMIFS('Forecast Data'!$H:$H,'Forecast Data'!$C:$C,BJ$6,'Forecast Data'!$B:$B,$D376))/SUMIFS('Forecast Data'!$H:$H,'Forecast Data'!$C:$C,BJ$6,'Forecast Data'!$B:$B,$D376),"")</f>
        <v/>
      </c>
      <c r="BK376" s="12" t="str">
        <f>IFERROR((SUMIFS('OP Units'!F:F,'OP Units'!$A:$A,$D376)-SUMIFS('Forecast Data'!$H:$H,'Forecast Data'!$C:$C,BK$6,'Forecast Data'!$B:$B,$D376))/SUMIFS('Forecast Data'!$H:$H,'Forecast Data'!$C:$C,BK$6,'Forecast Data'!$B:$B,$D376),"")</f>
        <v/>
      </c>
      <c r="BL376" s="12" t="str">
        <f>IFERROR((SUMIFS('OP Units'!G:G,'OP Units'!$A:$A,$D376)-SUMIFS('Forecast Data'!$H:$H,'Forecast Data'!$C:$C,BL$6,'Forecast Data'!$B:$B,$D376))/SUMIFS('Forecast Data'!$H:$H,'Forecast Data'!$C:$C,BL$6,'Forecast Data'!$B:$B,$D376),"")</f>
        <v/>
      </c>
      <c r="BM376" s="12" t="str">
        <f>IFERROR((SUMIFS('OP Units'!H:H,'OP Units'!$A:$A,$D376)-SUMIFS('Forecast Data'!$H:$H,'Forecast Data'!$C:$C,BM$6,'Forecast Data'!$B:$B,$D376))/SUMIFS('Forecast Data'!$H:$H,'Forecast Data'!$C:$C,BM$6,'Forecast Data'!$B:$B,$D376),"")</f>
        <v/>
      </c>
      <c r="BN376" s="12" t="str">
        <f>IFERROR((SUMIFS('OP Units'!I:I,'OP Units'!$A:$A,$D376)-SUMIFS('Forecast Data'!$H:$H,'Forecast Data'!$C:$C,BN$6,'Forecast Data'!$B:$B,$D376))/SUMIFS('Forecast Data'!$H:$H,'Forecast Data'!$C:$C,BN$6,'Forecast Data'!$B:$B,$D376),"")</f>
        <v/>
      </c>
      <c r="BO376" s="12" t="str">
        <f>IFERROR((SUMIFS('OP Units'!J:J,'OP Units'!$A:$A,$D376)-SUMIFS('Forecast Data'!$H:$H,'Forecast Data'!$C:$C,BO$6,'Forecast Data'!$B:$B,$D376))/SUMIFS('Forecast Data'!$H:$H,'Forecast Data'!$C:$C,BO$6,'Forecast Data'!$B:$B,$D376),"")</f>
        <v/>
      </c>
      <c r="BP376" s="12" t="str">
        <f>IFERROR((SUMIFS('OP Units'!K:K,'OP Units'!$A:$A,$D376)-SUMIFS('Forecast Data'!$H:$H,'Forecast Data'!$C:$C,BP$6,'Forecast Data'!$B:$B,$D376))/SUMIFS('Forecast Data'!$H:$H,'Forecast Data'!$C:$C,BP$6,'Forecast Data'!$B:$B,$D376),"")</f>
        <v/>
      </c>
      <c r="BQ376" s="12" t="str">
        <f>IFERROR((SUMIFS('OP Units'!L:L,'OP Units'!$A:$A,$D376)-SUMIFS('Forecast Data'!$H:$H,'Forecast Data'!$C:$C,BQ$6,'Forecast Data'!$B:$B,$D376))/SUMIFS('Forecast Data'!$H:$H,'Forecast Data'!$C:$C,BQ$6,'Forecast Data'!$B:$B,$D376),"")</f>
        <v/>
      </c>
      <c r="BR376" s="12" t="str">
        <f>IFERROR((SUMIFS('OP Units'!M:M,'OP Units'!$A:$A,$D376)-SUMIFS('Forecast Data'!$H:$H,'Forecast Data'!$C:$C,BR$6,'Forecast Data'!$B:$B,$D376))/SUMIFS('Forecast Data'!$H:$H,'Forecast Data'!$C:$C,BR$6,'Forecast Data'!$B:$B,$D376),"")</f>
        <v/>
      </c>
      <c r="BS376" s="12" t="str">
        <f>IFERROR((SUMIFS('OP Units'!N:N,'OP Units'!$A:$A,$D376)-SUMIFS('Forecast Data'!$H:$H,'Forecast Data'!$C:$C,BS$6,'Forecast Data'!$B:$B,$D376))/SUMIFS('Forecast Data'!$H:$H,'Forecast Data'!$C:$C,BS$6,'Forecast Data'!$B:$B,$D376),"")</f>
        <v/>
      </c>
      <c r="BT376" s="12" t="str">
        <f>IFERROR((SUMIFS('OP Units'!O:O,'OP Units'!$A:$A,$D376)-SUMIFS('Forecast Data'!$H:$H,'Forecast Data'!$C:$C,BT$6,'Forecast Data'!$B:$B,$D376))/SUMIFS('Forecast Data'!$H:$H,'Forecast Data'!$C:$C,BT$6,'Forecast Data'!$B:$B,$D376),"")</f>
        <v/>
      </c>
      <c r="BU376" s="12" t="str">
        <f>IFERROR((SUMIFS('OP Units'!P:P,'OP Units'!$A:$A,$D376)-SUMIFS('Forecast Data'!$H:$H,'Forecast Data'!$C:$C,BU$6,'Forecast Data'!$B:$B,$D376))/SUMIFS('Forecast Data'!$H:$H,'Forecast Data'!$C:$C,BU$6,'Forecast Data'!$B:$B,$D376),"")</f>
        <v/>
      </c>
      <c r="BV376" s="12"/>
      <c r="BW376" s="11">
        <f>(SUMIFS('Forecast Data'!H:H,'Forecast Data'!B:B,D376,'Forecast Data'!C:C,BK$6)+SUMIFS('Forecast Data'!H:H,'Forecast Data'!B:B,D376,'Forecast Data'!C:C,BL$6)+SUMIFS('Forecast Data'!H:H,'Forecast Data'!B:B,D376,'Forecast Data'!C:C,BM$6)+SUMIFS('Forecast Data'!H:H,'Forecast Data'!B:B,D376,'Forecast Data'!C:C,BN$6)+SUMIFS('Forecast Data'!H:H,'Forecast Data'!B:B,D376,'Forecast Data'!C:C,BO$6)+SUMIFS('Forecast Data'!H:H,'Forecast Data'!B:B,D376,'Forecast Data'!C:C,BP$6)+SUMIFS('Forecast Data'!H:H,'Forecast Data'!B:B,D376,'Forecast Data'!C:C,BQ$6)+SUMIFS('Forecast Data'!H:H,'Forecast Data'!B:B,D376,'Forecast Data'!C:C,BJ$6))/8</f>
        <v>0</v>
      </c>
      <c r="BX376" s="12" t="str">
        <f>IFERROR((SUM(W376:AD376)-(SUMIFS('Forecast Data'!H:H,'Forecast Data'!B:B,B376,'Forecast Data'!C:C,BJ$6)+SUMIFS('Forecast Data'!H:H,'Forecast Data'!B:B,B376,'Forecast Data'!C:C,BK$6)+SUMIFS('Forecast Data'!H:H,'Forecast Data'!B:B,B376,'Forecast Data'!C:C,BL$6)+SUMIFS('Forecast Data'!H:H,'Forecast Data'!B:B,B376,'Forecast Data'!C:C,BM$6)+SUMIFS('Forecast Data'!H:H,'Forecast Data'!B:B,B376,'Forecast Data'!C:C,BN$6)+SUMIFS('Forecast Data'!H:H,'Forecast Data'!B:B,B376,'Forecast Data'!C:C,BO$6)+SUMIFS('Forecast Data'!H:H,'Forecast Data'!B:B,B376,'Forecast Data'!C:C,BP$6)+SUMIFS('Forecast Data'!H:H,'Forecast Data'!B:B,B376,'Forecast Data'!C:C,BQ$6)))/(SUMIFS('Forecast Data'!H:H,'Forecast Data'!B:B,B376,'Forecast Data'!C:C,BJ$6)+SUMIFS('Forecast Data'!H:H,'Forecast Data'!B:B,B376,'Forecast Data'!C:C,BK$6)+SUMIFS('Forecast Data'!H:H,'Forecast Data'!B:B,B376,'Forecast Data'!C:C,BL$6)+SUMIFS('Forecast Data'!H:H,'Forecast Data'!B:B,B376,'Forecast Data'!C:C,BM$6)+SUMIFS('Forecast Data'!H:H,'Forecast Data'!B:B,B376,'Forecast Data'!C:C,BN$6)+SUMIFS('Forecast Data'!H:H,'Forecast Data'!B:B,B376,'Forecast Data'!C:C,BO$6)+SUMIFS('Forecast Data'!H:H,'Forecast Data'!B:B,B376,'Forecast Data'!C:C,BP$6)+SUMIFS('Forecast Data'!H:H,'Forecast Data'!B:B,B376,'Forecast Data'!C:C,BQ$6)),"")</f>
        <v/>
      </c>
      <c r="BY376" s="12">
        <f t="shared" si="68"/>
        <v>0</v>
      </c>
      <c r="BZ376" s="16">
        <f t="shared" si="69"/>
        <v>0</v>
      </c>
      <c r="CA376" s="13">
        <f t="shared" si="70"/>
        <v>0</v>
      </c>
      <c r="CB376" s="12">
        <f t="shared" si="71"/>
        <v>0</v>
      </c>
      <c r="CC376" s="12"/>
      <c r="CD376" s="11">
        <f>(SUMIFS('Forecast Data'!H:H,'Forecast Data'!B:B,D376,'Forecast Data'!C:C,BK$6)+SUMIFS('Forecast Data'!H:H,'Forecast Data'!B:B,D376,'Forecast Data'!C:C,BL$6)+SUMIFS('Forecast Data'!H:H,'Forecast Data'!B:B,D376,'Forecast Data'!C:C,BM$6)+SUMIFS('Forecast Data'!H:H,'Forecast Data'!B:B,D376,'Forecast Data'!C:C,BJ$6))/4</f>
        <v>0</v>
      </c>
      <c r="CE376" s="12" t="str">
        <f>IFERROR((SUM(W376:Z376)-(SUMIFS('Forecast Data'!H:H,'Forecast Data'!B:B,D376,'Forecast Data'!C:C,BJ$6)+SUMIFS('Forecast Data'!H:H,'Forecast Data'!B:B,D376,'Forecast Data'!C:C,BK$6)+SUMIFS('Forecast Data'!H:H,'Forecast Data'!B:B,D376,'Forecast Data'!C:C,BL$6)+SUMIFS('Forecast Data'!H:H,'Forecast Data'!B:B,D376,'Forecast Data'!C:C,BM$6)))/(SUMIFS('Forecast Data'!H:H,'Forecast Data'!B:B,D376,'Forecast Data'!C:C,BJ$6)+SUMIFS('Forecast Data'!H:H,'Forecast Data'!B:B,D376,'Forecast Data'!C:C,BK$6)+SUMIFS('Forecast Data'!H:H,'Forecast Data'!B:B,D376,'Forecast Data'!C:C,BL$6)+SUMIFS('Forecast Data'!H:H,'Forecast Data'!B:B,D376,'Forecast Data'!C:C,BM$6)),"")</f>
        <v/>
      </c>
      <c r="CF376" s="12">
        <f t="shared" si="72"/>
        <v>0</v>
      </c>
      <c r="CG376" s="12">
        <f t="shared" si="73"/>
        <v>0</v>
      </c>
      <c r="CH376" s="13">
        <f t="shared" si="74"/>
        <v>0</v>
      </c>
      <c r="CI376" s="13"/>
    </row>
    <row r="377" spans="1:87" ht="13.2">
      <c r="A377" s="1"/>
      <c r="B377" t="str">
        <f t="shared" si="75"/>
        <v>Panasonic - Aisle Shop</v>
      </c>
      <c r="D377" t="s">
        <v>409</v>
      </c>
      <c r="E377" s="11">
        <f>SUMIFS('Fin Data'!F:F,'Fin Data'!A:A,D377)</f>
        <v>0</v>
      </c>
      <c r="F377" s="11">
        <f>SUMIFS('Fin Data with 6 week hist'!I:I,'Fin Data with 6 week hist'!$A:$A,$D377)</f>
        <v>0</v>
      </c>
      <c r="G377" s="11">
        <f>SUMIFS('Fin Data with 6 week hist'!J:J,'Fin Data with 6 week hist'!$A:$A,$D377)</f>
        <v>0</v>
      </c>
      <c r="H377" s="11">
        <f>SUMIFS('Fin Data with 6 week hist'!K:K,'Fin Data with 6 week hist'!$A:$A,$D377)+SUMIFS('Unit Cancellations'!D:D,'Unit Cancellations'!$B:$B,$D377)</f>
        <v>0</v>
      </c>
      <c r="I377" s="11">
        <f>SUMIFS('Fin Data with 6 week hist'!L:L,'Fin Data with 6 week hist'!$A:$A,$D377)+SUMIFS('Unit Cancellations'!E:E,'Unit Cancellations'!$B:$B,$D377)</f>
        <v>0</v>
      </c>
      <c r="J377" s="11">
        <f>SUMIFS('Fin Data with 6 week hist'!M:M,'Fin Data with 6 week hist'!$A:$A,$D377)+SUMIFS('Unit Cancellations'!F:F,'Unit Cancellations'!$B:$B,$D377)</f>
        <v>0</v>
      </c>
      <c r="K377" s="11">
        <f>SUMIFS('Fin Data with 6 week hist'!N:N,'Fin Data with 6 week hist'!$A:$A,$D377)+SUMIFS('Unit Cancellations'!G:G,'Unit Cancellations'!$B:$B,$D377)</f>
        <v>0</v>
      </c>
      <c r="L377" s="11">
        <f>SUMIFS('Fin Data'!AN:AN,'Fin Data'!A:A,D377)</f>
        <v>0</v>
      </c>
      <c r="M377" s="12">
        <f>IFERROR(SUMIFS('Fin Data'!AO:AO,'Fin Data'!A:A,D377),"")</f>
        <v>0</v>
      </c>
      <c r="N377" s="1"/>
      <c r="O377" s="11">
        <f t="shared" si="63"/>
        <v>0</v>
      </c>
      <c r="P377" s="12" t="str">
        <f t="shared" si="64"/>
        <v/>
      </c>
      <c r="Q377" s="1"/>
      <c r="R377" s="11">
        <f t="shared" si="65"/>
        <v>0</v>
      </c>
      <c r="S377" s="12" t="str">
        <f t="shared" si="66"/>
        <v/>
      </c>
      <c r="T377" s="11">
        <f t="shared" si="67"/>
        <v>0</v>
      </c>
      <c r="U377" s="1" t="e">
        <f t="shared" si="76"/>
        <v>#REF!</v>
      </c>
      <c r="V377" s="1"/>
      <c r="W377" s="11">
        <f>SUMIFS('Forecast Data'!$D:$D,'Forecast Data'!$C:$C,W$6,'Forecast Data'!$B:$B,$D377)</f>
        <v>0</v>
      </c>
      <c r="X377" s="11">
        <f>SUMIFS('Forecast Data'!$D:$D,'Forecast Data'!$C:$C,X$6,'Forecast Data'!$B:$B,$D377)</f>
        <v>0</v>
      </c>
      <c r="Y377" s="11">
        <f>SUMIFS('Forecast Data'!$D:$D,'Forecast Data'!$C:$C,Y$6,'Forecast Data'!$B:$B,$D377)</f>
        <v>0</v>
      </c>
      <c r="Z377" s="11">
        <f>SUMIFS('Forecast Data'!$D:$D,'Forecast Data'!$C:$C,Z$6,'Forecast Data'!$B:$B,$D377)</f>
        <v>0</v>
      </c>
      <c r="AA377" s="11">
        <f>SUMIFS('Forecast Data'!$D:$D,'Forecast Data'!$C:$C,AA$6,'Forecast Data'!$B:$B,$D377)</f>
        <v>0</v>
      </c>
      <c r="AB377" s="11">
        <f>SUMIFS('Forecast Data'!$D:$D,'Forecast Data'!$C:$C,AB$6,'Forecast Data'!$B:$B,$D377)</f>
        <v>0</v>
      </c>
      <c r="AC377" s="11">
        <f>SUMIFS('Forecast Data'!$D:$D,'Forecast Data'!$C:$C,AC$6,'Forecast Data'!$B:$B,$D377)</f>
        <v>0</v>
      </c>
      <c r="AD377" s="11">
        <f>SUMIFS('Forecast Data'!$D:$D,'Forecast Data'!$C:$C,AD$6,'Forecast Data'!$B:$B,$D377)</f>
        <v>0</v>
      </c>
      <c r="AE377" s="11">
        <f>SUMIFS('Forecast Data'!$D:$D,'Forecast Data'!$C:$C,AE$6,'Forecast Data'!$B:$B,$D377)</f>
        <v>0</v>
      </c>
      <c r="AF377" s="11">
        <f>SUMIFS('Forecast Data'!$D:$D,'Forecast Data'!$C:$C,AF$6,'Forecast Data'!$B:$B,$D377)</f>
        <v>0</v>
      </c>
      <c r="AG377" s="11">
        <f>SUMIFS('Forecast Data'!$D:$D,'Forecast Data'!$C:$C,AG$6,'Forecast Data'!$B:$B,$D377)</f>
        <v>0</v>
      </c>
      <c r="AH377" s="11">
        <f>SUMIFS('Forecast Data'!$D:$D,'Forecast Data'!$C:$C,AH$6,'Forecast Data'!$B:$B,$D377)</f>
        <v>0</v>
      </c>
      <c r="AI377" s="1"/>
      <c r="AJ377" s="12" t="str">
        <f>IF(SUMIFS('Forecast Data'!$E:$E,'Forecast Data'!$C:$C,AJ$6,'Forecast Data'!$B:$B,$D377)=0,"",SUMIFS('Forecast Data'!$E:$E,'Forecast Data'!$C:$C,AJ$6,'Forecast Data'!$B:$B,$D377))</f>
        <v/>
      </c>
      <c r="AK377" s="12" t="str">
        <f>IF(SUMIFS('Forecast Data'!$E:$E,'Forecast Data'!$C:$C,AK$6,'Forecast Data'!$B:$B,$D377)=0,"",SUMIFS('Forecast Data'!$E:$E,'Forecast Data'!$C:$C,AK$6,'Forecast Data'!$B:$B,$D377))</f>
        <v/>
      </c>
      <c r="AL377" s="12" t="str">
        <f>IF(SUMIFS('Forecast Data'!$E:$E,'Forecast Data'!$C:$C,AL$6,'Forecast Data'!$B:$B,$D377)=0,"",SUMIFS('Forecast Data'!$E:$E,'Forecast Data'!$C:$C,AL$6,'Forecast Data'!$B:$B,$D377))</f>
        <v/>
      </c>
      <c r="AM377" s="12" t="str">
        <f>IF(SUMIFS('Forecast Data'!$E:$E,'Forecast Data'!$C:$C,AM$6,'Forecast Data'!$B:$B,$D377)=0,"",SUMIFS('Forecast Data'!$E:$E,'Forecast Data'!$C:$C,AM$6,'Forecast Data'!$B:$B,$D377))</f>
        <v/>
      </c>
      <c r="AN377" s="12" t="str">
        <f>IF(SUMIFS('Forecast Data'!$E:$E,'Forecast Data'!$C:$C,AN$6,'Forecast Data'!$B:$B,$D377)=0,"",SUMIFS('Forecast Data'!$E:$E,'Forecast Data'!$C:$C,AN$6,'Forecast Data'!$B:$B,$D377))</f>
        <v/>
      </c>
      <c r="AO377" s="12" t="str">
        <f>IF(SUMIFS('Forecast Data'!$E:$E,'Forecast Data'!$C:$C,AO$6,'Forecast Data'!$B:$B,$D377)=0,"",SUMIFS('Forecast Data'!$E:$E,'Forecast Data'!$C:$C,AO$6,'Forecast Data'!$B:$B,$D377))</f>
        <v/>
      </c>
      <c r="AP377" s="12" t="str">
        <f>IF(SUMIFS('Forecast Data'!$E:$E,'Forecast Data'!$C:$C,AP$6,'Forecast Data'!$B:$B,$D377)=0,"",SUMIFS('Forecast Data'!$E:$E,'Forecast Data'!$C:$C,AP$6,'Forecast Data'!$B:$B,$D377))</f>
        <v/>
      </c>
      <c r="AQ377" s="12" t="str">
        <f>IF(SUMIFS('Forecast Data'!$E:$E,'Forecast Data'!$C:$C,AQ$6,'Forecast Data'!$B:$B,$D377)=0,"",SUMIFS('Forecast Data'!$E:$E,'Forecast Data'!$C:$C,AQ$6,'Forecast Data'!$B:$B,$D377))</f>
        <v/>
      </c>
      <c r="AR377" s="12" t="str">
        <f>IF(SUMIFS('Forecast Data'!$E:$E,'Forecast Data'!$C:$C,AR$6,'Forecast Data'!$B:$B,$D377)=0,"",SUMIFS('Forecast Data'!$E:$E,'Forecast Data'!$C:$C,AR$6,'Forecast Data'!$B:$B,$D377))</f>
        <v/>
      </c>
      <c r="AS377" s="12" t="str">
        <f>IF(SUMIFS('Forecast Data'!$E:$E,'Forecast Data'!$C:$C,AS$6,'Forecast Data'!$B:$B,$D377)=0,"",SUMIFS('Forecast Data'!$E:$E,'Forecast Data'!$C:$C,AS$6,'Forecast Data'!$B:$B,$D377))</f>
        <v/>
      </c>
      <c r="AT377" s="12" t="str">
        <f>IF(SUMIFS('Forecast Data'!$E:$E,'Forecast Data'!$C:$C,AT$6,'Forecast Data'!$B:$B,$D377)=0,"",SUMIFS('Forecast Data'!$E:$E,'Forecast Data'!$C:$C,AT$6,'Forecast Data'!$B:$B,$D377))</f>
        <v/>
      </c>
      <c r="AU377" s="12" t="str">
        <f>IF(SUMIFS('Forecast Data'!$E:$E,'Forecast Data'!$C:$C,AU$6,'Forecast Data'!$B:$B,$D377)=0,"",SUMIFS('Forecast Data'!$E:$E,'Forecast Data'!$C:$C,AU$6,'Forecast Data'!$B:$B,$D377))</f>
        <v/>
      </c>
      <c r="AV377" s="1"/>
      <c r="AW377" s="11">
        <f>SUMIFS('OP Units'!E:E,'OP Units'!$A:$A,$D377)</f>
        <v>0</v>
      </c>
      <c r="AX377" s="11">
        <f>SUMIFS('OP Units'!F:F,'OP Units'!$A:$A,$D377)</f>
        <v>0</v>
      </c>
      <c r="AY377" s="11">
        <f>SUMIFS('OP Units'!G:G,'OP Units'!$A:$A,$D377)</f>
        <v>0</v>
      </c>
      <c r="AZ377" s="11">
        <f>SUMIFS('OP Units'!H:H,'OP Units'!$A:$A,$D377)</f>
        <v>0</v>
      </c>
      <c r="BA377" s="11">
        <f>SUMIFS('OP Units'!I:I,'OP Units'!$A:$A,$D377)</f>
        <v>0</v>
      </c>
      <c r="BB377" s="11">
        <f>SUMIFS('OP Units'!J:J,'OP Units'!$A:$A,$D377)</f>
        <v>0</v>
      </c>
      <c r="BC377" s="11">
        <f>SUMIFS('OP Units'!K:K,'OP Units'!$A:$A,$D377)</f>
        <v>0</v>
      </c>
      <c r="BD377" s="11">
        <f>SUMIFS('OP Units'!L:L,'OP Units'!$A:$A,$D377)</f>
        <v>0</v>
      </c>
      <c r="BE377" s="11">
        <f>SUMIFS('OP Units'!M:M,'OP Units'!$A:$A,$D377)</f>
        <v>0</v>
      </c>
      <c r="BF377" s="11">
        <f>SUMIFS('OP Units'!N:N,'OP Units'!$A:$A,$D377)</f>
        <v>0</v>
      </c>
      <c r="BG377" s="11">
        <f>SUMIFS('OP Units'!O:O,'OP Units'!$A:$A,$D377)</f>
        <v>0</v>
      </c>
      <c r="BH377" s="11">
        <f>SUMIFS('OP Units'!P:P,'OP Units'!$A:$A,$D377)</f>
        <v>0</v>
      </c>
      <c r="BI377" s="1"/>
      <c r="BJ377" s="12" t="str">
        <f>IFERROR((SUMIFS('OP Units'!E:E,'OP Units'!$A:$A,$D377)-SUMIFS('Forecast Data'!$H:$H,'Forecast Data'!$C:$C,BJ$6,'Forecast Data'!$B:$B,$D377))/SUMIFS('Forecast Data'!$H:$H,'Forecast Data'!$C:$C,BJ$6,'Forecast Data'!$B:$B,$D377),"")</f>
        <v/>
      </c>
      <c r="BK377" s="12" t="str">
        <f>IFERROR((SUMIFS('OP Units'!F:F,'OP Units'!$A:$A,$D377)-SUMIFS('Forecast Data'!$H:$H,'Forecast Data'!$C:$C,BK$6,'Forecast Data'!$B:$B,$D377))/SUMIFS('Forecast Data'!$H:$H,'Forecast Data'!$C:$C,BK$6,'Forecast Data'!$B:$B,$D377),"")</f>
        <v/>
      </c>
      <c r="BL377" s="12" t="str">
        <f>IFERROR((SUMIFS('OP Units'!G:G,'OP Units'!$A:$A,$D377)-SUMIFS('Forecast Data'!$H:$H,'Forecast Data'!$C:$C,BL$6,'Forecast Data'!$B:$B,$D377))/SUMIFS('Forecast Data'!$H:$H,'Forecast Data'!$C:$C,BL$6,'Forecast Data'!$B:$B,$D377),"")</f>
        <v/>
      </c>
      <c r="BM377" s="12" t="str">
        <f>IFERROR((SUMIFS('OP Units'!H:H,'OP Units'!$A:$A,$D377)-SUMIFS('Forecast Data'!$H:$H,'Forecast Data'!$C:$C,BM$6,'Forecast Data'!$B:$B,$D377))/SUMIFS('Forecast Data'!$H:$H,'Forecast Data'!$C:$C,BM$6,'Forecast Data'!$B:$B,$D377),"")</f>
        <v/>
      </c>
      <c r="BN377" s="12" t="str">
        <f>IFERROR((SUMIFS('OP Units'!I:I,'OP Units'!$A:$A,$D377)-SUMIFS('Forecast Data'!$H:$H,'Forecast Data'!$C:$C,BN$6,'Forecast Data'!$B:$B,$D377))/SUMIFS('Forecast Data'!$H:$H,'Forecast Data'!$C:$C,BN$6,'Forecast Data'!$B:$B,$D377),"")</f>
        <v/>
      </c>
      <c r="BO377" s="12" t="str">
        <f>IFERROR((SUMIFS('OP Units'!J:J,'OP Units'!$A:$A,$D377)-SUMIFS('Forecast Data'!$H:$H,'Forecast Data'!$C:$C,BO$6,'Forecast Data'!$B:$B,$D377))/SUMIFS('Forecast Data'!$H:$H,'Forecast Data'!$C:$C,BO$6,'Forecast Data'!$B:$B,$D377),"")</f>
        <v/>
      </c>
      <c r="BP377" s="12" t="str">
        <f>IFERROR((SUMIFS('OP Units'!K:K,'OP Units'!$A:$A,$D377)-SUMIFS('Forecast Data'!$H:$H,'Forecast Data'!$C:$C,BP$6,'Forecast Data'!$B:$B,$D377))/SUMIFS('Forecast Data'!$H:$H,'Forecast Data'!$C:$C,BP$6,'Forecast Data'!$B:$B,$D377),"")</f>
        <v/>
      </c>
      <c r="BQ377" s="12" t="str">
        <f>IFERROR((SUMIFS('OP Units'!L:L,'OP Units'!$A:$A,$D377)-SUMIFS('Forecast Data'!$H:$H,'Forecast Data'!$C:$C,BQ$6,'Forecast Data'!$B:$B,$D377))/SUMIFS('Forecast Data'!$H:$H,'Forecast Data'!$C:$C,BQ$6,'Forecast Data'!$B:$B,$D377),"")</f>
        <v/>
      </c>
      <c r="BR377" s="12" t="str">
        <f>IFERROR((SUMIFS('OP Units'!M:M,'OP Units'!$A:$A,$D377)-SUMIFS('Forecast Data'!$H:$H,'Forecast Data'!$C:$C,BR$6,'Forecast Data'!$B:$B,$D377))/SUMIFS('Forecast Data'!$H:$H,'Forecast Data'!$C:$C,BR$6,'Forecast Data'!$B:$B,$D377),"")</f>
        <v/>
      </c>
      <c r="BS377" s="12" t="str">
        <f>IFERROR((SUMIFS('OP Units'!N:N,'OP Units'!$A:$A,$D377)-SUMIFS('Forecast Data'!$H:$H,'Forecast Data'!$C:$C,BS$6,'Forecast Data'!$B:$B,$D377))/SUMIFS('Forecast Data'!$H:$H,'Forecast Data'!$C:$C,BS$6,'Forecast Data'!$B:$B,$D377),"")</f>
        <v/>
      </c>
      <c r="BT377" s="12" t="str">
        <f>IFERROR((SUMIFS('OP Units'!O:O,'OP Units'!$A:$A,$D377)-SUMIFS('Forecast Data'!$H:$H,'Forecast Data'!$C:$C,BT$6,'Forecast Data'!$B:$B,$D377))/SUMIFS('Forecast Data'!$H:$H,'Forecast Data'!$C:$C,BT$6,'Forecast Data'!$B:$B,$D377),"")</f>
        <v/>
      </c>
      <c r="BU377" s="12" t="str">
        <f>IFERROR((SUMIFS('OP Units'!P:P,'OP Units'!$A:$A,$D377)-SUMIFS('Forecast Data'!$H:$H,'Forecast Data'!$C:$C,BU$6,'Forecast Data'!$B:$B,$D377))/SUMIFS('Forecast Data'!$H:$H,'Forecast Data'!$C:$C,BU$6,'Forecast Data'!$B:$B,$D377),"")</f>
        <v/>
      </c>
      <c r="BV377" s="12"/>
      <c r="BW377" s="11">
        <f>(SUMIFS('Forecast Data'!H:H,'Forecast Data'!B:B,D377,'Forecast Data'!C:C,BK$6)+SUMIFS('Forecast Data'!H:H,'Forecast Data'!B:B,D377,'Forecast Data'!C:C,BL$6)+SUMIFS('Forecast Data'!H:H,'Forecast Data'!B:B,D377,'Forecast Data'!C:C,BM$6)+SUMIFS('Forecast Data'!H:H,'Forecast Data'!B:B,D377,'Forecast Data'!C:C,BN$6)+SUMIFS('Forecast Data'!H:H,'Forecast Data'!B:B,D377,'Forecast Data'!C:C,BO$6)+SUMIFS('Forecast Data'!H:H,'Forecast Data'!B:B,D377,'Forecast Data'!C:C,BP$6)+SUMIFS('Forecast Data'!H:H,'Forecast Data'!B:B,D377,'Forecast Data'!C:C,BQ$6)+SUMIFS('Forecast Data'!H:H,'Forecast Data'!B:B,D377,'Forecast Data'!C:C,BJ$6))/8</f>
        <v>0</v>
      </c>
      <c r="BX377" s="12" t="str">
        <f>IFERROR((SUM(W377:AD377)-(SUMIFS('Forecast Data'!H:H,'Forecast Data'!B:B,B377,'Forecast Data'!C:C,BJ$6)+SUMIFS('Forecast Data'!H:H,'Forecast Data'!B:B,B377,'Forecast Data'!C:C,BK$6)+SUMIFS('Forecast Data'!H:H,'Forecast Data'!B:B,B377,'Forecast Data'!C:C,BL$6)+SUMIFS('Forecast Data'!H:H,'Forecast Data'!B:B,B377,'Forecast Data'!C:C,BM$6)+SUMIFS('Forecast Data'!H:H,'Forecast Data'!B:B,B377,'Forecast Data'!C:C,BN$6)+SUMIFS('Forecast Data'!H:H,'Forecast Data'!B:B,B377,'Forecast Data'!C:C,BO$6)+SUMIFS('Forecast Data'!H:H,'Forecast Data'!B:B,B377,'Forecast Data'!C:C,BP$6)+SUMIFS('Forecast Data'!H:H,'Forecast Data'!B:B,B377,'Forecast Data'!C:C,BQ$6)))/(SUMIFS('Forecast Data'!H:H,'Forecast Data'!B:B,B377,'Forecast Data'!C:C,BJ$6)+SUMIFS('Forecast Data'!H:H,'Forecast Data'!B:B,B377,'Forecast Data'!C:C,BK$6)+SUMIFS('Forecast Data'!H:H,'Forecast Data'!B:B,B377,'Forecast Data'!C:C,BL$6)+SUMIFS('Forecast Data'!H:H,'Forecast Data'!B:B,B377,'Forecast Data'!C:C,BM$6)+SUMIFS('Forecast Data'!H:H,'Forecast Data'!B:B,B377,'Forecast Data'!C:C,BN$6)+SUMIFS('Forecast Data'!H:H,'Forecast Data'!B:B,B377,'Forecast Data'!C:C,BO$6)+SUMIFS('Forecast Data'!H:H,'Forecast Data'!B:B,B377,'Forecast Data'!C:C,BP$6)+SUMIFS('Forecast Data'!H:H,'Forecast Data'!B:B,B377,'Forecast Data'!C:C,BQ$6)),"")</f>
        <v/>
      </c>
      <c r="BY377" s="12">
        <f t="shared" si="68"/>
        <v>0</v>
      </c>
      <c r="BZ377" s="16">
        <f t="shared" si="69"/>
        <v>0</v>
      </c>
      <c r="CA377" s="13">
        <f t="shared" si="70"/>
        <v>0</v>
      </c>
      <c r="CB377" s="12">
        <f t="shared" si="71"/>
        <v>0</v>
      </c>
      <c r="CC377" s="12"/>
      <c r="CD377" s="11">
        <f>(SUMIFS('Forecast Data'!H:H,'Forecast Data'!B:B,D377,'Forecast Data'!C:C,BK$6)+SUMIFS('Forecast Data'!H:H,'Forecast Data'!B:B,D377,'Forecast Data'!C:C,BL$6)+SUMIFS('Forecast Data'!H:H,'Forecast Data'!B:B,D377,'Forecast Data'!C:C,BM$6)+SUMIFS('Forecast Data'!H:H,'Forecast Data'!B:B,D377,'Forecast Data'!C:C,BJ$6))/4</f>
        <v>0</v>
      </c>
      <c r="CE377" s="12" t="str">
        <f>IFERROR((SUM(W377:Z377)-(SUMIFS('Forecast Data'!H:H,'Forecast Data'!B:B,D377,'Forecast Data'!C:C,BJ$6)+SUMIFS('Forecast Data'!H:H,'Forecast Data'!B:B,D377,'Forecast Data'!C:C,BK$6)+SUMIFS('Forecast Data'!H:H,'Forecast Data'!B:B,D377,'Forecast Data'!C:C,BL$6)+SUMIFS('Forecast Data'!H:H,'Forecast Data'!B:B,D377,'Forecast Data'!C:C,BM$6)))/(SUMIFS('Forecast Data'!H:H,'Forecast Data'!B:B,D377,'Forecast Data'!C:C,BJ$6)+SUMIFS('Forecast Data'!H:H,'Forecast Data'!B:B,D377,'Forecast Data'!C:C,BK$6)+SUMIFS('Forecast Data'!H:H,'Forecast Data'!B:B,D377,'Forecast Data'!C:C,BL$6)+SUMIFS('Forecast Data'!H:H,'Forecast Data'!B:B,D377,'Forecast Data'!C:C,BM$6)),"")</f>
        <v/>
      </c>
      <c r="CF377" s="12">
        <f t="shared" si="72"/>
        <v>0</v>
      </c>
      <c r="CG377" s="12">
        <f t="shared" si="73"/>
        <v>0</v>
      </c>
      <c r="CH377" s="13">
        <f t="shared" si="74"/>
        <v>0</v>
      </c>
      <c r="CI377" s="13"/>
    </row>
    <row r="378" spans="1:87" ht="13.2">
      <c r="A378" s="1"/>
      <c r="B378" t="str">
        <f t="shared" si="75"/>
        <v>PEM</v>
      </c>
      <c r="D378" t="s">
        <v>410</v>
      </c>
      <c r="E378" s="11">
        <f>SUMIFS('Fin Data'!F:F,'Fin Data'!A:A,D378)</f>
        <v>0</v>
      </c>
      <c r="F378" s="11">
        <f>SUMIFS('Fin Data with 6 week hist'!I:I,'Fin Data with 6 week hist'!$A:$A,$D378)</f>
        <v>0</v>
      </c>
      <c r="G378" s="11">
        <f>SUMIFS('Fin Data with 6 week hist'!J:J,'Fin Data with 6 week hist'!$A:$A,$D378)</f>
        <v>0</v>
      </c>
      <c r="H378" s="11">
        <f>SUMIFS('Fin Data with 6 week hist'!K:K,'Fin Data with 6 week hist'!$A:$A,$D378)+SUMIFS('Unit Cancellations'!D:D,'Unit Cancellations'!$B:$B,$D378)</f>
        <v>0</v>
      </c>
      <c r="I378" s="11">
        <f>SUMIFS('Fin Data with 6 week hist'!L:L,'Fin Data with 6 week hist'!$A:$A,$D378)+SUMIFS('Unit Cancellations'!E:E,'Unit Cancellations'!$B:$B,$D378)</f>
        <v>0</v>
      </c>
      <c r="J378" s="11">
        <f>SUMIFS('Fin Data with 6 week hist'!M:M,'Fin Data with 6 week hist'!$A:$A,$D378)+SUMIFS('Unit Cancellations'!F:F,'Unit Cancellations'!$B:$B,$D378)</f>
        <v>0</v>
      </c>
      <c r="K378" s="11">
        <f>SUMIFS('Fin Data with 6 week hist'!N:N,'Fin Data with 6 week hist'!$A:$A,$D378)+SUMIFS('Unit Cancellations'!G:G,'Unit Cancellations'!$B:$B,$D378)</f>
        <v>0</v>
      </c>
      <c r="L378" s="11">
        <f>SUMIFS('Fin Data'!AN:AN,'Fin Data'!A:A,D378)</f>
        <v>0</v>
      </c>
      <c r="M378" s="12">
        <f>IFERROR(SUMIFS('Fin Data'!AO:AO,'Fin Data'!A:A,D378),"")</f>
        <v>0</v>
      </c>
      <c r="N378" s="1"/>
      <c r="O378" s="11">
        <f t="shared" si="63"/>
        <v>0</v>
      </c>
      <c r="P378" s="12" t="str">
        <f t="shared" si="64"/>
        <v/>
      </c>
      <c r="Q378" s="1"/>
      <c r="R378" s="11">
        <f t="shared" si="65"/>
        <v>0</v>
      </c>
      <c r="S378" s="12" t="str">
        <f t="shared" si="66"/>
        <v/>
      </c>
      <c r="T378" s="11">
        <f t="shared" si="67"/>
        <v>0</v>
      </c>
      <c r="U378" s="1" t="e">
        <f t="shared" si="76"/>
        <v>#REF!</v>
      </c>
      <c r="V378" s="1"/>
      <c r="W378" s="11">
        <f>SUMIFS('Forecast Data'!$D:$D,'Forecast Data'!$C:$C,W$6,'Forecast Data'!$B:$B,$D378)</f>
        <v>0</v>
      </c>
      <c r="X378" s="11">
        <f>SUMIFS('Forecast Data'!$D:$D,'Forecast Data'!$C:$C,X$6,'Forecast Data'!$B:$B,$D378)</f>
        <v>0</v>
      </c>
      <c r="Y378" s="11">
        <f>SUMIFS('Forecast Data'!$D:$D,'Forecast Data'!$C:$C,Y$6,'Forecast Data'!$B:$B,$D378)</f>
        <v>0</v>
      </c>
      <c r="Z378" s="11">
        <f>SUMIFS('Forecast Data'!$D:$D,'Forecast Data'!$C:$C,Z$6,'Forecast Data'!$B:$B,$D378)</f>
        <v>0</v>
      </c>
      <c r="AA378" s="11">
        <f>SUMIFS('Forecast Data'!$D:$D,'Forecast Data'!$C:$C,AA$6,'Forecast Data'!$B:$B,$D378)</f>
        <v>0</v>
      </c>
      <c r="AB378" s="11">
        <f>SUMIFS('Forecast Data'!$D:$D,'Forecast Data'!$C:$C,AB$6,'Forecast Data'!$B:$B,$D378)</f>
        <v>0</v>
      </c>
      <c r="AC378" s="11">
        <f>SUMIFS('Forecast Data'!$D:$D,'Forecast Data'!$C:$C,AC$6,'Forecast Data'!$B:$B,$D378)</f>
        <v>0</v>
      </c>
      <c r="AD378" s="11">
        <f>SUMIFS('Forecast Data'!$D:$D,'Forecast Data'!$C:$C,AD$6,'Forecast Data'!$B:$B,$D378)</f>
        <v>0</v>
      </c>
      <c r="AE378" s="11">
        <f>SUMIFS('Forecast Data'!$D:$D,'Forecast Data'!$C:$C,AE$6,'Forecast Data'!$B:$B,$D378)</f>
        <v>0</v>
      </c>
      <c r="AF378" s="11">
        <f>SUMIFS('Forecast Data'!$D:$D,'Forecast Data'!$C:$C,AF$6,'Forecast Data'!$B:$B,$D378)</f>
        <v>0</v>
      </c>
      <c r="AG378" s="11">
        <f>SUMIFS('Forecast Data'!$D:$D,'Forecast Data'!$C:$C,AG$6,'Forecast Data'!$B:$B,$D378)</f>
        <v>0</v>
      </c>
      <c r="AH378" s="11">
        <f>SUMIFS('Forecast Data'!$D:$D,'Forecast Data'!$C:$C,AH$6,'Forecast Data'!$B:$B,$D378)</f>
        <v>0</v>
      </c>
      <c r="AI378" s="1"/>
      <c r="AJ378" s="12" t="str">
        <f>IF(SUMIFS('Forecast Data'!$E:$E,'Forecast Data'!$C:$C,AJ$6,'Forecast Data'!$B:$B,$D378)=0,"",SUMIFS('Forecast Data'!$E:$E,'Forecast Data'!$C:$C,AJ$6,'Forecast Data'!$B:$B,$D378))</f>
        <v/>
      </c>
      <c r="AK378" s="12" t="str">
        <f>IF(SUMIFS('Forecast Data'!$E:$E,'Forecast Data'!$C:$C,AK$6,'Forecast Data'!$B:$B,$D378)=0,"",SUMIFS('Forecast Data'!$E:$E,'Forecast Data'!$C:$C,AK$6,'Forecast Data'!$B:$B,$D378))</f>
        <v/>
      </c>
      <c r="AL378" s="12" t="str">
        <f>IF(SUMIFS('Forecast Data'!$E:$E,'Forecast Data'!$C:$C,AL$6,'Forecast Data'!$B:$B,$D378)=0,"",SUMIFS('Forecast Data'!$E:$E,'Forecast Data'!$C:$C,AL$6,'Forecast Data'!$B:$B,$D378))</f>
        <v/>
      </c>
      <c r="AM378" s="12" t="str">
        <f>IF(SUMIFS('Forecast Data'!$E:$E,'Forecast Data'!$C:$C,AM$6,'Forecast Data'!$B:$B,$D378)=0,"",SUMIFS('Forecast Data'!$E:$E,'Forecast Data'!$C:$C,AM$6,'Forecast Data'!$B:$B,$D378))</f>
        <v/>
      </c>
      <c r="AN378" s="12" t="str">
        <f>IF(SUMIFS('Forecast Data'!$E:$E,'Forecast Data'!$C:$C,AN$6,'Forecast Data'!$B:$B,$D378)=0,"",SUMIFS('Forecast Data'!$E:$E,'Forecast Data'!$C:$C,AN$6,'Forecast Data'!$B:$B,$D378))</f>
        <v/>
      </c>
      <c r="AO378" s="12" t="str">
        <f>IF(SUMIFS('Forecast Data'!$E:$E,'Forecast Data'!$C:$C,AO$6,'Forecast Data'!$B:$B,$D378)=0,"",SUMIFS('Forecast Data'!$E:$E,'Forecast Data'!$C:$C,AO$6,'Forecast Data'!$B:$B,$D378))</f>
        <v/>
      </c>
      <c r="AP378" s="12" t="str">
        <f>IF(SUMIFS('Forecast Data'!$E:$E,'Forecast Data'!$C:$C,AP$6,'Forecast Data'!$B:$B,$D378)=0,"",SUMIFS('Forecast Data'!$E:$E,'Forecast Data'!$C:$C,AP$6,'Forecast Data'!$B:$B,$D378))</f>
        <v/>
      </c>
      <c r="AQ378" s="12" t="str">
        <f>IF(SUMIFS('Forecast Data'!$E:$E,'Forecast Data'!$C:$C,AQ$6,'Forecast Data'!$B:$B,$D378)=0,"",SUMIFS('Forecast Data'!$E:$E,'Forecast Data'!$C:$C,AQ$6,'Forecast Data'!$B:$B,$D378))</f>
        <v/>
      </c>
      <c r="AR378" s="12" t="str">
        <f>IF(SUMIFS('Forecast Data'!$E:$E,'Forecast Data'!$C:$C,AR$6,'Forecast Data'!$B:$B,$D378)=0,"",SUMIFS('Forecast Data'!$E:$E,'Forecast Data'!$C:$C,AR$6,'Forecast Data'!$B:$B,$D378))</f>
        <v/>
      </c>
      <c r="AS378" s="12" t="str">
        <f>IF(SUMIFS('Forecast Data'!$E:$E,'Forecast Data'!$C:$C,AS$6,'Forecast Data'!$B:$B,$D378)=0,"",SUMIFS('Forecast Data'!$E:$E,'Forecast Data'!$C:$C,AS$6,'Forecast Data'!$B:$B,$D378))</f>
        <v/>
      </c>
      <c r="AT378" s="12" t="str">
        <f>IF(SUMIFS('Forecast Data'!$E:$E,'Forecast Data'!$C:$C,AT$6,'Forecast Data'!$B:$B,$D378)=0,"",SUMIFS('Forecast Data'!$E:$E,'Forecast Data'!$C:$C,AT$6,'Forecast Data'!$B:$B,$D378))</f>
        <v/>
      </c>
      <c r="AU378" s="12" t="str">
        <f>IF(SUMIFS('Forecast Data'!$E:$E,'Forecast Data'!$C:$C,AU$6,'Forecast Data'!$B:$B,$D378)=0,"",SUMIFS('Forecast Data'!$E:$E,'Forecast Data'!$C:$C,AU$6,'Forecast Data'!$B:$B,$D378))</f>
        <v/>
      </c>
      <c r="AV378" s="1"/>
      <c r="AW378" s="11">
        <f>SUMIFS('OP Units'!E:E,'OP Units'!$A:$A,$D378)</f>
        <v>0</v>
      </c>
      <c r="AX378" s="11">
        <f>SUMIFS('OP Units'!F:F,'OP Units'!$A:$A,$D378)</f>
        <v>0</v>
      </c>
      <c r="AY378" s="11">
        <f>SUMIFS('OP Units'!G:G,'OP Units'!$A:$A,$D378)</f>
        <v>0</v>
      </c>
      <c r="AZ378" s="11">
        <f>SUMIFS('OP Units'!H:H,'OP Units'!$A:$A,$D378)</f>
        <v>0</v>
      </c>
      <c r="BA378" s="11">
        <f>SUMIFS('OP Units'!I:I,'OP Units'!$A:$A,$D378)</f>
        <v>0</v>
      </c>
      <c r="BB378" s="11">
        <f>SUMIFS('OP Units'!J:J,'OP Units'!$A:$A,$D378)</f>
        <v>0</v>
      </c>
      <c r="BC378" s="11">
        <f>SUMIFS('OP Units'!K:K,'OP Units'!$A:$A,$D378)</f>
        <v>0</v>
      </c>
      <c r="BD378" s="11">
        <f>SUMIFS('OP Units'!L:L,'OP Units'!$A:$A,$D378)</f>
        <v>0</v>
      </c>
      <c r="BE378" s="11">
        <f>SUMIFS('OP Units'!M:M,'OP Units'!$A:$A,$D378)</f>
        <v>0</v>
      </c>
      <c r="BF378" s="11">
        <f>SUMIFS('OP Units'!N:N,'OP Units'!$A:$A,$D378)</f>
        <v>0</v>
      </c>
      <c r="BG378" s="11">
        <f>SUMIFS('OP Units'!O:O,'OP Units'!$A:$A,$D378)</f>
        <v>0</v>
      </c>
      <c r="BH378" s="11">
        <f>SUMIFS('OP Units'!P:P,'OP Units'!$A:$A,$D378)</f>
        <v>0</v>
      </c>
      <c r="BI378" s="1"/>
      <c r="BJ378" s="12" t="str">
        <f>IFERROR((SUMIFS('OP Units'!E:E,'OP Units'!$A:$A,$D378)-SUMIFS('Forecast Data'!$H:$H,'Forecast Data'!$C:$C,BJ$6,'Forecast Data'!$B:$B,$D378))/SUMIFS('Forecast Data'!$H:$H,'Forecast Data'!$C:$C,BJ$6,'Forecast Data'!$B:$B,$D378),"")</f>
        <v/>
      </c>
      <c r="BK378" s="12" t="str">
        <f>IFERROR((SUMIFS('OP Units'!F:F,'OP Units'!$A:$A,$D378)-SUMIFS('Forecast Data'!$H:$H,'Forecast Data'!$C:$C,BK$6,'Forecast Data'!$B:$B,$D378))/SUMIFS('Forecast Data'!$H:$H,'Forecast Data'!$C:$C,BK$6,'Forecast Data'!$B:$B,$D378),"")</f>
        <v/>
      </c>
      <c r="BL378" s="12" t="str">
        <f>IFERROR((SUMIFS('OP Units'!G:G,'OP Units'!$A:$A,$D378)-SUMIFS('Forecast Data'!$H:$H,'Forecast Data'!$C:$C,BL$6,'Forecast Data'!$B:$B,$D378))/SUMIFS('Forecast Data'!$H:$H,'Forecast Data'!$C:$C,BL$6,'Forecast Data'!$B:$B,$D378),"")</f>
        <v/>
      </c>
      <c r="BM378" s="12" t="str">
        <f>IFERROR((SUMIFS('OP Units'!H:H,'OP Units'!$A:$A,$D378)-SUMIFS('Forecast Data'!$H:$H,'Forecast Data'!$C:$C,BM$6,'Forecast Data'!$B:$B,$D378))/SUMIFS('Forecast Data'!$H:$H,'Forecast Data'!$C:$C,BM$6,'Forecast Data'!$B:$B,$D378),"")</f>
        <v/>
      </c>
      <c r="BN378" s="12" t="str">
        <f>IFERROR((SUMIFS('OP Units'!I:I,'OP Units'!$A:$A,$D378)-SUMIFS('Forecast Data'!$H:$H,'Forecast Data'!$C:$C,BN$6,'Forecast Data'!$B:$B,$D378))/SUMIFS('Forecast Data'!$H:$H,'Forecast Data'!$C:$C,BN$6,'Forecast Data'!$B:$B,$D378),"")</f>
        <v/>
      </c>
      <c r="BO378" s="12" t="str">
        <f>IFERROR((SUMIFS('OP Units'!J:J,'OP Units'!$A:$A,$D378)-SUMIFS('Forecast Data'!$H:$H,'Forecast Data'!$C:$C,BO$6,'Forecast Data'!$B:$B,$D378))/SUMIFS('Forecast Data'!$H:$H,'Forecast Data'!$C:$C,BO$6,'Forecast Data'!$B:$B,$D378),"")</f>
        <v/>
      </c>
      <c r="BP378" s="12" t="str">
        <f>IFERROR((SUMIFS('OP Units'!K:K,'OP Units'!$A:$A,$D378)-SUMIFS('Forecast Data'!$H:$H,'Forecast Data'!$C:$C,BP$6,'Forecast Data'!$B:$B,$D378))/SUMIFS('Forecast Data'!$H:$H,'Forecast Data'!$C:$C,BP$6,'Forecast Data'!$B:$B,$D378),"")</f>
        <v/>
      </c>
      <c r="BQ378" s="12" t="str">
        <f>IFERROR((SUMIFS('OP Units'!L:L,'OP Units'!$A:$A,$D378)-SUMIFS('Forecast Data'!$H:$H,'Forecast Data'!$C:$C,BQ$6,'Forecast Data'!$B:$B,$D378))/SUMIFS('Forecast Data'!$H:$H,'Forecast Data'!$C:$C,BQ$6,'Forecast Data'!$B:$B,$D378),"")</f>
        <v/>
      </c>
      <c r="BR378" s="12" t="str">
        <f>IFERROR((SUMIFS('OP Units'!M:M,'OP Units'!$A:$A,$D378)-SUMIFS('Forecast Data'!$H:$H,'Forecast Data'!$C:$C,BR$6,'Forecast Data'!$B:$B,$D378))/SUMIFS('Forecast Data'!$H:$H,'Forecast Data'!$C:$C,BR$6,'Forecast Data'!$B:$B,$D378),"")</f>
        <v/>
      </c>
      <c r="BS378" s="12" t="str">
        <f>IFERROR((SUMIFS('OP Units'!N:N,'OP Units'!$A:$A,$D378)-SUMIFS('Forecast Data'!$H:$H,'Forecast Data'!$C:$C,BS$6,'Forecast Data'!$B:$B,$D378))/SUMIFS('Forecast Data'!$H:$H,'Forecast Data'!$C:$C,BS$6,'Forecast Data'!$B:$B,$D378),"")</f>
        <v/>
      </c>
      <c r="BT378" s="12" t="str">
        <f>IFERROR((SUMIFS('OP Units'!O:O,'OP Units'!$A:$A,$D378)-SUMIFS('Forecast Data'!$H:$H,'Forecast Data'!$C:$C,BT$6,'Forecast Data'!$B:$B,$D378))/SUMIFS('Forecast Data'!$H:$H,'Forecast Data'!$C:$C,BT$6,'Forecast Data'!$B:$B,$D378),"")</f>
        <v/>
      </c>
      <c r="BU378" s="12" t="str">
        <f>IFERROR((SUMIFS('OP Units'!P:P,'OP Units'!$A:$A,$D378)-SUMIFS('Forecast Data'!$H:$H,'Forecast Data'!$C:$C,BU$6,'Forecast Data'!$B:$B,$D378))/SUMIFS('Forecast Data'!$H:$H,'Forecast Data'!$C:$C,BU$6,'Forecast Data'!$B:$B,$D378),"")</f>
        <v/>
      </c>
      <c r="BV378" s="12"/>
      <c r="BW378" s="11">
        <f>(SUMIFS('Forecast Data'!H:H,'Forecast Data'!B:B,D378,'Forecast Data'!C:C,BK$6)+SUMIFS('Forecast Data'!H:H,'Forecast Data'!B:B,D378,'Forecast Data'!C:C,BL$6)+SUMIFS('Forecast Data'!H:H,'Forecast Data'!B:B,D378,'Forecast Data'!C:C,BM$6)+SUMIFS('Forecast Data'!H:H,'Forecast Data'!B:B,D378,'Forecast Data'!C:C,BN$6)+SUMIFS('Forecast Data'!H:H,'Forecast Data'!B:B,D378,'Forecast Data'!C:C,BO$6)+SUMIFS('Forecast Data'!H:H,'Forecast Data'!B:B,D378,'Forecast Data'!C:C,BP$6)+SUMIFS('Forecast Data'!H:H,'Forecast Data'!B:B,D378,'Forecast Data'!C:C,BQ$6)+SUMIFS('Forecast Data'!H:H,'Forecast Data'!B:B,D378,'Forecast Data'!C:C,BJ$6))/8</f>
        <v>0</v>
      </c>
      <c r="BX378" s="12" t="str">
        <f>IFERROR((SUM(W378:AD378)-(SUMIFS('Forecast Data'!H:H,'Forecast Data'!B:B,B378,'Forecast Data'!C:C,BJ$6)+SUMIFS('Forecast Data'!H:H,'Forecast Data'!B:B,B378,'Forecast Data'!C:C,BK$6)+SUMIFS('Forecast Data'!H:H,'Forecast Data'!B:B,B378,'Forecast Data'!C:C,BL$6)+SUMIFS('Forecast Data'!H:H,'Forecast Data'!B:B,B378,'Forecast Data'!C:C,BM$6)+SUMIFS('Forecast Data'!H:H,'Forecast Data'!B:B,B378,'Forecast Data'!C:C,BN$6)+SUMIFS('Forecast Data'!H:H,'Forecast Data'!B:B,B378,'Forecast Data'!C:C,BO$6)+SUMIFS('Forecast Data'!H:H,'Forecast Data'!B:B,B378,'Forecast Data'!C:C,BP$6)+SUMIFS('Forecast Data'!H:H,'Forecast Data'!B:B,B378,'Forecast Data'!C:C,BQ$6)))/(SUMIFS('Forecast Data'!H:H,'Forecast Data'!B:B,B378,'Forecast Data'!C:C,BJ$6)+SUMIFS('Forecast Data'!H:H,'Forecast Data'!B:B,B378,'Forecast Data'!C:C,BK$6)+SUMIFS('Forecast Data'!H:H,'Forecast Data'!B:B,B378,'Forecast Data'!C:C,BL$6)+SUMIFS('Forecast Data'!H:H,'Forecast Data'!B:B,B378,'Forecast Data'!C:C,BM$6)+SUMIFS('Forecast Data'!H:H,'Forecast Data'!B:B,B378,'Forecast Data'!C:C,BN$6)+SUMIFS('Forecast Data'!H:H,'Forecast Data'!B:B,B378,'Forecast Data'!C:C,BO$6)+SUMIFS('Forecast Data'!H:H,'Forecast Data'!B:B,B378,'Forecast Data'!C:C,BP$6)+SUMIFS('Forecast Data'!H:H,'Forecast Data'!B:B,B378,'Forecast Data'!C:C,BQ$6)),"")</f>
        <v/>
      </c>
      <c r="BY378" s="12">
        <f t="shared" si="68"/>
        <v>0</v>
      </c>
      <c r="BZ378" s="16">
        <f t="shared" si="69"/>
        <v>0</v>
      </c>
      <c r="CA378" s="13">
        <f t="shared" si="70"/>
        <v>0</v>
      </c>
      <c r="CB378" s="12">
        <f t="shared" si="71"/>
        <v>0</v>
      </c>
      <c r="CC378" s="12"/>
      <c r="CD378" s="11">
        <f>(SUMIFS('Forecast Data'!H:H,'Forecast Data'!B:B,D378,'Forecast Data'!C:C,BK$6)+SUMIFS('Forecast Data'!H:H,'Forecast Data'!B:B,D378,'Forecast Data'!C:C,BL$6)+SUMIFS('Forecast Data'!H:H,'Forecast Data'!B:B,D378,'Forecast Data'!C:C,BM$6)+SUMIFS('Forecast Data'!H:H,'Forecast Data'!B:B,D378,'Forecast Data'!C:C,BJ$6))/4</f>
        <v>0</v>
      </c>
      <c r="CE378" s="12" t="str">
        <f>IFERROR((SUM(W378:Z378)-(SUMIFS('Forecast Data'!H:H,'Forecast Data'!B:B,D378,'Forecast Data'!C:C,BJ$6)+SUMIFS('Forecast Data'!H:H,'Forecast Data'!B:B,D378,'Forecast Data'!C:C,BK$6)+SUMIFS('Forecast Data'!H:H,'Forecast Data'!B:B,D378,'Forecast Data'!C:C,BL$6)+SUMIFS('Forecast Data'!H:H,'Forecast Data'!B:B,D378,'Forecast Data'!C:C,BM$6)))/(SUMIFS('Forecast Data'!H:H,'Forecast Data'!B:B,D378,'Forecast Data'!C:C,BJ$6)+SUMIFS('Forecast Data'!H:H,'Forecast Data'!B:B,D378,'Forecast Data'!C:C,BK$6)+SUMIFS('Forecast Data'!H:H,'Forecast Data'!B:B,D378,'Forecast Data'!C:C,BL$6)+SUMIFS('Forecast Data'!H:H,'Forecast Data'!B:B,D378,'Forecast Data'!C:C,BM$6)),"")</f>
        <v/>
      </c>
      <c r="CF378" s="12">
        <f t="shared" si="72"/>
        <v>0</v>
      </c>
      <c r="CG378" s="12">
        <f t="shared" si="73"/>
        <v>0</v>
      </c>
      <c r="CH378" s="13">
        <f t="shared" si="74"/>
        <v>0</v>
      </c>
      <c r="CI378" s="13"/>
    </row>
    <row r="379" spans="1:87" ht="13.2">
      <c r="A379" s="1"/>
      <c r="B379" t="str">
        <f t="shared" si="75"/>
        <v>Perricone MD</v>
      </c>
      <c r="D379" t="s">
        <v>411</v>
      </c>
      <c r="E379" s="11">
        <f>SUMIFS('Fin Data'!F:F,'Fin Data'!A:A,D379)</f>
        <v>0</v>
      </c>
      <c r="F379" s="11">
        <f>SUMIFS('Fin Data with 6 week hist'!I:I,'Fin Data with 6 week hist'!$A:$A,$D379)</f>
        <v>0</v>
      </c>
      <c r="G379" s="11">
        <f>SUMIFS('Fin Data with 6 week hist'!J:J,'Fin Data with 6 week hist'!$A:$A,$D379)</f>
        <v>0</v>
      </c>
      <c r="H379" s="11">
        <f>SUMIFS('Fin Data with 6 week hist'!K:K,'Fin Data with 6 week hist'!$A:$A,$D379)+SUMIFS('Unit Cancellations'!D:D,'Unit Cancellations'!$B:$B,$D379)</f>
        <v>0</v>
      </c>
      <c r="I379" s="11">
        <f>SUMIFS('Fin Data with 6 week hist'!L:L,'Fin Data with 6 week hist'!$A:$A,$D379)+SUMIFS('Unit Cancellations'!E:E,'Unit Cancellations'!$B:$B,$D379)</f>
        <v>0</v>
      </c>
      <c r="J379" s="11">
        <f>SUMIFS('Fin Data with 6 week hist'!M:M,'Fin Data with 6 week hist'!$A:$A,$D379)+SUMIFS('Unit Cancellations'!F:F,'Unit Cancellations'!$B:$B,$D379)</f>
        <v>0</v>
      </c>
      <c r="K379" s="11">
        <f>SUMIFS('Fin Data with 6 week hist'!N:N,'Fin Data with 6 week hist'!$A:$A,$D379)+SUMIFS('Unit Cancellations'!G:G,'Unit Cancellations'!$B:$B,$D379)</f>
        <v>0</v>
      </c>
      <c r="L379" s="11">
        <f>SUMIFS('Fin Data'!AN:AN,'Fin Data'!A:A,D379)</f>
        <v>0</v>
      </c>
      <c r="M379" s="12">
        <f>IFERROR(SUMIFS('Fin Data'!AO:AO,'Fin Data'!A:A,D379),"")</f>
        <v>0</v>
      </c>
      <c r="N379" s="1"/>
      <c r="O379" s="11">
        <f t="shared" si="63"/>
        <v>0</v>
      </c>
      <c r="P379" s="12" t="str">
        <f t="shared" si="64"/>
        <v/>
      </c>
      <c r="Q379" s="1"/>
      <c r="R379" s="11">
        <f t="shared" si="65"/>
        <v>0</v>
      </c>
      <c r="S379" s="12" t="str">
        <f t="shared" si="66"/>
        <v/>
      </c>
      <c r="T379" s="11">
        <f t="shared" si="67"/>
        <v>0</v>
      </c>
      <c r="U379" s="1" t="e">
        <f t="shared" si="76"/>
        <v>#REF!</v>
      </c>
      <c r="V379" s="1"/>
      <c r="W379" s="11">
        <f>SUMIFS('Forecast Data'!$D:$D,'Forecast Data'!$C:$C,W$6,'Forecast Data'!$B:$B,$D379)</f>
        <v>0</v>
      </c>
      <c r="X379" s="11">
        <f>SUMIFS('Forecast Data'!$D:$D,'Forecast Data'!$C:$C,X$6,'Forecast Data'!$B:$B,$D379)</f>
        <v>0</v>
      </c>
      <c r="Y379" s="11">
        <f>SUMIFS('Forecast Data'!$D:$D,'Forecast Data'!$C:$C,Y$6,'Forecast Data'!$B:$B,$D379)</f>
        <v>0</v>
      </c>
      <c r="Z379" s="11">
        <f>SUMIFS('Forecast Data'!$D:$D,'Forecast Data'!$C:$C,Z$6,'Forecast Data'!$B:$B,$D379)</f>
        <v>0</v>
      </c>
      <c r="AA379" s="11">
        <f>SUMIFS('Forecast Data'!$D:$D,'Forecast Data'!$C:$C,AA$6,'Forecast Data'!$B:$B,$D379)</f>
        <v>0</v>
      </c>
      <c r="AB379" s="11">
        <f>SUMIFS('Forecast Data'!$D:$D,'Forecast Data'!$C:$C,AB$6,'Forecast Data'!$B:$B,$D379)</f>
        <v>0</v>
      </c>
      <c r="AC379" s="11">
        <f>SUMIFS('Forecast Data'!$D:$D,'Forecast Data'!$C:$C,AC$6,'Forecast Data'!$B:$B,$D379)</f>
        <v>0</v>
      </c>
      <c r="AD379" s="11">
        <f>SUMIFS('Forecast Data'!$D:$D,'Forecast Data'!$C:$C,AD$6,'Forecast Data'!$B:$B,$D379)</f>
        <v>0</v>
      </c>
      <c r="AE379" s="11">
        <f>SUMIFS('Forecast Data'!$D:$D,'Forecast Data'!$C:$C,AE$6,'Forecast Data'!$B:$B,$D379)</f>
        <v>0</v>
      </c>
      <c r="AF379" s="11">
        <f>SUMIFS('Forecast Data'!$D:$D,'Forecast Data'!$C:$C,AF$6,'Forecast Data'!$B:$B,$D379)</f>
        <v>0</v>
      </c>
      <c r="AG379" s="11">
        <f>SUMIFS('Forecast Data'!$D:$D,'Forecast Data'!$C:$C,AG$6,'Forecast Data'!$B:$B,$D379)</f>
        <v>0</v>
      </c>
      <c r="AH379" s="11">
        <f>SUMIFS('Forecast Data'!$D:$D,'Forecast Data'!$C:$C,AH$6,'Forecast Data'!$B:$B,$D379)</f>
        <v>0</v>
      </c>
      <c r="AI379" s="1"/>
      <c r="AJ379" s="12" t="str">
        <f>IF(SUMIFS('Forecast Data'!$E:$E,'Forecast Data'!$C:$C,AJ$6,'Forecast Data'!$B:$B,$D379)=0,"",SUMIFS('Forecast Data'!$E:$E,'Forecast Data'!$C:$C,AJ$6,'Forecast Data'!$B:$B,$D379))</f>
        <v/>
      </c>
      <c r="AK379" s="12" t="str">
        <f>IF(SUMIFS('Forecast Data'!$E:$E,'Forecast Data'!$C:$C,AK$6,'Forecast Data'!$B:$B,$D379)=0,"",SUMIFS('Forecast Data'!$E:$E,'Forecast Data'!$C:$C,AK$6,'Forecast Data'!$B:$B,$D379))</f>
        <v/>
      </c>
      <c r="AL379" s="12" t="str">
        <f>IF(SUMIFS('Forecast Data'!$E:$E,'Forecast Data'!$C:$C,AL$6,'Forecast Data'!$B:$B,$D379)=0,"",SUMIFS('Forecast Data'!$E:$E,'Forecast Data'!$C:$C,AL$6,'Forecast Data'!$B:$B,$D379))</f>
        <v/>
      </c>
      <c r="AM379" s="12" t="str">
        <f>IF(SUMIFS('Forecast Data'!$E:$E,'Forecast Data'!$C:$C,AM$6,'Forecast Data'!$B:$B,$D379)=0,"",SUMIFS('Forecast Data'!$E:$E,'Forecast Data'!$C:$C,AM$6,'Forecast Data'!$B:$B,$D379))</f>
        <v/>
      </c>
      <c r="AN379" s="12" t="str">
        <f>IF(SUMIFS('Forecast Data'!$E:$E,'Forecast Data'!$C:$C,AN$6,'Forecast Data'!$B:$B,$D379)=0,"",SUMIFS('Forecast Data'!$E:$E,'Forecast Data'!$C:$C,AN$6,'Forecast Data'!$B:$B,$D379))</f>
        <v/>
      </c>
      <c r="AO379" s="12" t="str">
        <f>IF(SUMIFS('Forecast Data'!$E:$E,'Forecast Data'!$C:$C,AO$6,'Forecast Data'!$B:$B,$D379)=0,"",SUMIFS('Forecast Data'!$E:$E,'Forecast Data'!$C:$C,AO$6,'Forecast Data'!$B:$B,$D379))</f>
        <v/>
      </c>
      <c r="AP379" s="12" t="str">
        <f>IF(SUMIFS('Forecast Data'!$E:$E,'Forecast Data'!$C:$C,AP$6,'Forecast Data'!$B:$B,$D379)=0,"",SUMIFS('Forecast Data'!$E:$E,'Forecast Data'!$C:$C,AP$6,'Forecast Data'!$B:$B,$D379))</f>
        <v/>
      </c>
      <c r="AQ379" s="12" t="str">
        <f>IF(SUMIFS('Forecast Data'!$E:$E,'Forecast Data'!$C:$C,AQ$6,'Forecast Data'!$B:$B,$D379)=0,"",SUMIFS('Forecast Data'!$E:$E,'Forecast Data'!$C:$C,AQ$6,'Forecast Data'!$B:$B,$D379))</f>
        <v/>
      </c>
      <c r="AR379" s="12" t="str">
        <f>IF(SUMIFS('Forecast Data'!$E:$E,'Forecast Data'!$C:$C,AR$6,'Forecast Data'!$B:$B,$D379)=0,"",SUMIFS('Forecast Data'!$E:$E,'Forecast Data'!$C:$C,AR$6,'Forecast Data'!$B:$B,$D379))</f>
        <v/>
      </c>
      <c r="AS379" s="12" t="str">
        <f>IF(SUMIFS('Forecast Data'!$E:$E,'Forecast Data'!$C:$C,AS$6,'Forecast Data'!$B:$B,$D379)=0,"",SUMIFS('Forecast Data'!$E:$E,'Forecast Data'!$C:$C,AS$6,'Forecast Data'!$B:$B,$D379))</f>
        <v/>
      </c>
      <c r="AT379" s="12" t="str">
        <f>IF(SUMIFS('Forecast Data'!$E:$E,'Forecast Data'!$C:$C,AT$6,'Forecast Data'!$B:$B,$D379)=0,"",SUMIFS('Forecast Data'!$E:$E,'Forecast Data'!$C:$C,AT$6,'Forecast Data'!$B:$B,$D379))</f>
        <v/>
      </c>
      <c r="AU379" s="12" t="str">
        <f>IF(SUMIFS('Forecast Data'!$E:$E,'Forecast Data'!$C:$C,AU$6,'Forecast Data'!$B:$B,$D379)=0,"",SUMIFS('Forecast Data'!$E:$E,'Forecast Data'!$C:$C,AU$6,'Forecast Data'!$B:$B,$D379))</f>
        <v/>
      </c>
      <c r="AV379" s="1"/>
      <c r="AW379" s="11">
        <f>SUMIFS('OP Units'!E:E,'OP Units'!$A:$A,$D379)</f>
        <v>0</v>
      </c>
      <c r="AX379" s="11">
        <f>SUMIFS('OP Units'!F:F,'OP Units'!$A:$A,$D379)</f>
        <v>0</v>
      </c>
      <c r="AY379" s="11">
        <f>SUMIFS('OP Units'!G:G,'OP Units'!$A:$A,$D379)</f>
        <v>0</v>
      </c>
      <c r="AZ379" s="11">
        <f>SUMIFS('OP Units'!H:H,'OP Units'!$A:$A,$D379)</f>
        <v>0</v>
      </c>
      <c r="BA379" s="11">
        <f>SUMIFS('OP Units'!I:I,'OP Units'!$A:$A,$D379)</f>
        <v>0</v>
      </c>
      <c r="BB379" s="11">
        <f>SUMIFS('OP Units'!J:J,'OP Units'!$A:$A,$D379)</f>
        <v>0</v>
      </c>
      <c r="BC379" s="11">
        <f>SUMIFS('OP Units'!K:K,'OP Units'!$A:$A,$D379)</f>
        <v>0</v>
      </c>
      <c r="BD379" s="11">
        <f>SUMIFS('OP Units'!L:L,'OP Units'!$A:$A,$D379)</f>
        <v>0</v>
      </c>
      <c r="BE379" s="11">
        <f>SUMIFS('OP Units'!M:M,'OP Units'!$A:$A,$D379)</f>
        <v>0</v>
      </c>
      <c r="BF379" s="11">
        <f>SUMIFS('OP Units'!N:N,'OP Units'!$A:$A,$D379)</f>
        <v>0</v>
      </c>
      <c r="BG379" s="11">
        <f>SUMIFS('OP Units'!O:O,'OP Units'!$A:$A,$D379)</f>
        <v>0</v>
      </c>
      <c r="BH379" s="11">
        <f>SUMIFS('OP Units'!P:P,'OP Units'!$A:$A,$D379)</f>
        <v>0</v>
      </c>
      <c r="BI379" s="1"/>
      <c r="BJ379" s="12" t="str">
        <f>IFERROR((SUMIFS('OP Units'!E:E,'OP Units'!$A:$A,$D379)-SUMIFS('Forecast Data'!$H:$H,'Forecast Data'!$C:$C,BJ$6,'Forecast Data'!$B:$B,$D379))/SUMIFS('Forecast Data'!$H:$H,'Forecast Data'!$C:$C,BJ$6,'Forecast Data'!$B:$B,$D379),"")</f>
        <v/>
      </c>
      <c r="BK379" s="12" t="str">
        <f>IFERROR((SUMIFS('OP Units'!F:F,'OP Units'!$A:$A,$D379)-SUMIFS('Forecast Data'!$H:$H,'Forecast Data'!$C:$C,BK$6,'Forecast Data'!$B:$B,$D379))/SUMIFS('Forecast Data'!$H:$H,'Forecast Data'!$C:$C,BK$6,'Forecast Data'!$B:$B,$D379),"")</f>
        <v/>
      </c>
      <c r="BL379" s="12" t="str">
        <f>IFERROR((SUMIFS('OP Units'!G:G,'OP Units'!$A:$A,$D379)-SUMIFS('Forecast Data'!$H:$H,'Forecast Data'!$C:$C,BL$6,'Forecast Data'!$B:$B,$D379))/SUMIFS('Forecast Data'!$H:$H,'Forecast Data'!$C:$C,BL$6,'Forecast Data'!$B:$B,$D379),"")</f>
        <v/>
      </c>
      <c r="BM379" s="12" t="str">
        <f>IFERROR((SUMIFS('OP Units'!H:H,'OP Units'!$A:$A,$D379)-SUMIFS('Forecast Data'!$H:$H,'Forecast Data'!$C:$C,BM$6,'Forecast Data'!$B:$B,$D379))/SUMIFS('Forecast Data'!$H:$H,'Forecast Data'!$C:$C,BM$6,'Forecast Data'!$B:$B,$D379),"")</f>
        <v/>
      </c>
      <c r="BN379" s="12" t="str">
        <f>IFERROR((SUMIFS('OP Units'!I:I,'OP Units'!$A:$A,$D379)-SUMIFS('Forecast Data'!$H:$H,'Forecast Data'!$C:$C,BN$6,'Forecast Data'!$B:$B,$D379))/SUMIFS('Forecast Data'!$H:$H,'Forecast Data'!$C:$C,BN$6,'Forecast Data'!$B:$B,$D379),"")</f>
        <v/>
      </c>
      <c r="BO379" s="12" t="str">
        <f>IFERROR((SUMIFS('OP Units'!J:J,'OP Units'!$A:$A,$D379)-SUMIFS('Forecast Data'!$H:$H,'Forecast Data'!$C:$C,BO$6,'Forecast Data'!$B:$B,$D379))/SUMIFS('Forecast Data'!$H:$H,'Forecast Data'!$C:$C,BO$6,'Forecast Data'!$B:$B,$D379),"")</f>
        <v/>
      </c>
      <c r="BP379" s="12" t="str">
        <f>IFERROR((SUMIFS('OP Units'!K:K,'OP Units'!$A:$A,$D379)-SUMIFS('Forecast Data'!$H:$H,'Forecast Data'!$C:$C,BP$6,'Forecast Data'!$B:$B,$D379))/SUMIFS('Forecast Data'!$H:$H,'Forecast Data'!$C:$C,BP$6,'Forecast Data'!$B:$B,$D379),"")</f>
        <v/>
      </c>
      <c r="BQ379" s="12" t="str">
        <f>IFERROR((SUMIFS('OP Units'!L:L,'OP Units'!$A:$A,$D379)-SUMIFS('Forecast Data'!$H:$H,'Forecast Data'!$C:$C,BQ$6,'Forecast Data'!$B:$B,$D379))/SUMIFS('Forecast Data'!$H:$H,'Forecast Data'!$C:$C,BQ$6,'Forecast Data'!$B:$B,$D379),"")</f>
        <v/>
      </c>
      <c r="BR379" s="12" t="str">
        <f>IFERROR((SUMIFS('OP Units'!M:M,'OP Units'!$A:$A,$D379)-SUMIFS('Forecast Data'!$H:$H,'Forecast Data'!$C:$C,BR$6,'Forecast Data'!$B:$B,$D379))/SUMIFS('Forecast Data'!$H:$H,'Forecast Data'!$C:$C,BR$6,'Forecast Data'!$B:$B,$D379),"")</f>
        <v/>
      </c>
      <c r="BS379" s="12" t="str">
        <f>IFERROR((SUMIFS('OP Units'!N:N,'OP Units'!$A:$A,$D379)-SUMIFS('Forecast Data'!$H:$H,'Forecast Data'!$C:$C,BS$6,'Forecast Data'!$B:$B,$D379))/SUMIFS('Forecast Data'!$H:$H,'Forecast Data'!$C:$C,BS$6,'Forecast Data'!$B:$B,$D379),"")</f>
        <v/>
      </c>
      <c r="BT379" s="12" t="str">
        <f>IFERROR((SUMIFS('OP Units'!O:O,'OP Units'!$A:$A,$D379)-SUMIFS('Forecast Data'!$H:$H,'Forecast Data'!$C:$C,BT$6,'Forecast Data'!$B:$B,$D379))/SUMIFS('Forecast Data'!$H:$H,'Forecast Data'!$C:$C,BT$6,'Forecast Data'!$B:$B,$D379),"")</f>
        <v/>
      </c>
      <c r="BU379" s="12" t="str">
        <f>IFERROR((SUMIFS('OP Units'!P:P,'OP Units'!$A:$A,$D379)-SUMIFS('Forecast Data'!$H:$H,'Forecast Data'!$C:$C,BU$6,'Forecast Data'!$B:$B,$D379))/SUMIFS('Forecast Data'!$H:$H,'Forecast Data'!$C:$C,BU$6,'Forecast Data'!$B:$B,$D379),"")</f>
        <v/>
      </c>
      <c r="BV379" s="12"/>
      <c r="BW379" s="11">
        <f>(SUMIFS('Forecast Data'!H:H,'Forecast Data'!B:B,D379,'Forecast Data'!C:C,BK$6)+SUMIFS('Forecast Data'!H:H,'Forecast Data'!B:B,D379,'Forecast Data'!C:C,BL$6)+SUMIFS('Forecast Data'!H:H,'Forecast Data'!B:B,D379,'Forecast Data'!C:C,BM$6)+SUMIFS('Forecast Data'!H:H,'Forecast Data'!B:B,D379,'Forecast Data'!C:C,BN$6)+SUMIFS('Forecast Data'!H:H,'Forecast Data'!B:B,D379,'Forecast Data'!C:C,BO$6)+SUMIFS('Forecast Data'!H:H,'Forecast Data'!B:B,D379,'Forecast Data'!C:C,BP$6)+SUMIFS('Forecast Data'!H:H,'Forecast Data'!B:B,D379,'Forecast Data'!C:C,BQ$6)+SUMIFS('Forecast Data'!H:H,'Forecast Data'!B:B,D379,'Forecast Data'!C:C,BJ$6))/8</f>
        <v>0</v>
      </c>
      <c r="BX379" s="12" t="str">
        <f>IFERROR((SUM(W379:AD379)-(SUMIFS('Forecast Data'!H:H,'Forecast Data'!B:B,B379,'Forecast Data'!C:C,BJ$6)+SUMIFS('Forecast Data'!H:H,'Forecast Data'!B:B,B379,'Forecast Data'!C:C,BK$6)+SUMIFS('Forecast Data'!H:H,'Forecast Data'!B:B,B379,'Forecast Data'!C:C,BL$6)+SUMIFS('Forecast Data'!H:H,'Forecast Data'!B:B,B379,'Forecast Data'!C:C,BM$6)+SUMIFS('Forecast Data'!H:H,'Forecast Data'!B:B,B379,'Forecast Data'!C:C,BN$6)+SUMIFS('Forecast Data'!H:H,'Forecast Data'!B:B,B379,'Forecast Data'!C:C,BO$6)+SUMIFS('Forecast Data'!H:H,'Forecast Data'!B:B,B379,'Forecast Data'!C:C,BP$6)+SUMIFS('Forecast Data'!H:H,'Forecast Data'!B:B,B379,'Forecast Data'!C:C,BQ$6)))/(SUMIFS('Forecast Data'!H:H,'Forecast Data'!B:B,B379,'Forecast Data'!C:C,BJ$6)+SUMIFS('Forecast Data'!H:H,'Forecast Data'!B:B,B379,'Forecast Data'!C:C,BK$6)+SUMIFS('Forecast Data'!H:H,'Forecast Data'!B:B,B379,'Forecast Data'!C:C,BL$6)+SUMIFS('Forecast Data'!H:H,'Forecast Data'!B:B,B379,'Forecast Data'!C:C,BM$6)+SUMIFS('Forecast Data'!H:H,'Forecast Data'!B:B,B379,'Forecast Data'!C:C,BN$6)+SUMIFS('Forecast Data'!H:H,'Forecast Data'!B:B,B379,'Forecast Data'!C:C,BO$6)+SUMIFS('Forecast Data'!H:H,'Forecast Data'!B:B,B379,'Forecast Data'!C:C,BP$6)+SUMIFS('Forecast Data'!H:H,'Forecast Data'!B:B,B379,'Forecast Data'!C:C,BQ$6)),"")</f>
        <v/>
      </c>
      <c r="BY379" s="12">
        <f t="shared" si="68"/>
        <v>0</v>
      </c>
      <c r="BZ379" s="16">
        <f t="shared" si="69"/>
        <v>0</v>
      </c>
      <c r="CA379" s="13">
        <f t="shared" si="70"/>
        <v>0</v>
      </c>
      <c r="CB379" s="12">
        <f t="shared" si="71"/>
        <v>0</v>
      </c>
      <c r="CC379" s="12"/>
      <c r="CD379" s="11">
        <f>(SUMIFS('Forecast Data'!H:H,'Forecast Data'!B:B,D379,'Forecast Data'!C:C,BK$6)+SUMIFS('Forecast Data'!H:H,'Forecast Data'!B:B,D379,'Forecast Data'!C:C,BL$6)+SUMIFS('Forecast Data'!H:H,'Forecast Data'!B:B,D379,'Forecast Data'!C:C,BM$6)+SUMIFS('Forecast Data'!H:H,'Forecast Data'!B:B,D379,'Forecast Data'!C:C,BJ$6))/4</f>
        <v>0</v>
      </c>
      <c r="CE379" s="12" t="str">
        <f>IFERROR((SUM(W379:Z379)-(SUMIFS('Forecast Data'!H:H,'Forecast Data'!B:B,D379,'Forecast Data'!C:C,BJ$6)+SUMIFS('Forecast Data'!H:H,'Forecast Data'!B:B,D379,'Forecast Data'!C:C,BK$6)+SUMIFS('Forecast Data'!H:H,'Forecast Data'!B:B,D379,'Forecast Data'!C:C,BL$6)+SUMIFS('Forecast Data'!H:H,'Forecast Data'!B:B,D379,'Forecast Data'!C:C,BM$6)))/(SUMIFS('Forecast Data'!H:H,'Forecast Data'!B:B,D379,'Forecast Data'!C:C,BJ$6)+SUMIFS('Forecast Data'!H:H,'Forecast Data'!B:B,D379,'Forecast Data'!C:C,BK$6)+SUMIFS('Forecast Data'!H:H,'Forecast Data'!B:B,D379,'Forecast Data'!C:C,BL$6)+SUMIFS('Forecast Data'!H:H,'Forecast Data'!B:B,D379,'Forecast Data'!C:C,BM$6)),"")</f>
        <v/>
      </c>
      <c r="CF379" s="12">
        <f t="shared" si="72"/>
        <v>0</v>
      </c>
      <c r="CG379" s="12">
        <f t="shared" si="73"/>
        <v>0</v>
      </c>
      <c r="CH379" s="13">
        <f t="shared" si="74"/>
        <v>0</v>
      </c>
      <c r="CI379" s="13"/>
    </row>
    <row r="380" spans="1:87" ht="13.2">
      <c r="A380" s="1"/>
      <c r="B380" t="str">
        <f t="shared" si="75"/>
        <v>PhoneSoap</v>
      </c>
      <c r="D380" t="s">
        <v>412</v>
      </c>
      <c r="E380" s="11">
        <f>SUMIFS('Fin Data'!F:F,'Fin Data'!A:A,D380)</f>
        <v>0</v>
      </c>
      <c r="F380" s="11">
        <f>SUMIFS('Fin Data with 6 week hist'!I:I,'Fin Data with 6 week hist'!$A:$A,$D380)</f>
        <v>0</v>
      </c>
      <c r="G380" s="11">
        <f>SUMIFS('Fin Data with 6 week hist'!J:J,'Fin Data with 6 week hist'!$A:$A,$D380)</f>
        <v>0</v>
      </c>
      <c r="H380" s="11">
        <f>SUMIFS('Fin Data with 6 week hist'!K:K,'Fin Data with 6 week hist'!$A:$A,$D380)+SUMIFS('Unit Cancellations'!D:D,'Unit Cancellations'!$B:$B,$D380)</f>
        <v>0</v>
      </c>
      <c r="I380" s="11">
        <f>SUMIFS('Fin Data with 6 week hist'!L:L,'Fin Data with 6 week hist'!$A:$A,$D380)+SUMIFS('Unit Cancellations'!E:E,'Unit Cancellations'!$B:$B,$D380)</f>
        <v>0</v>
      </c>
      <c r="J380" s="11">
        <f>SUMIFS('Fin Data with 6 week hist'!M:M,'Fin Data with 6 week hist'!$A:$A,$D380)+SUMIFS('Unit Cancellations'!F:F,'Unit Cancellations'!$B:$B,$D380)</f>
        <v>0</v>
      </c>
      <c r="K380" s="11">
        <f>SUMIFS('Fin Data with 6 week hist'!N:N,'Fin Data with 6 week hist'!$A:$A,$D380)+SUMIFS('Unit Cancellations'!G:G,'Unit Cancellations'!$B:$B,$D380)</f>
        <v>0</v>
      </c>
      <c r="L380" s="11">
        <f>SUMIFS('Fin Data'!AN:AN,'Fin Data'!A:A,D380)</f>
        <v>0</v>
      </c>
      <c r="M380" s="12">
        <f>IFERROR(SUMIFS('Fin Data'!AO:AO,'Fin Data'!A:A,D380),"")</f>
        <v>0</v>
      </c>
      <c r="N380" s="1"/>
      <c r="O380" s="11">
        <f t="shared" si="63"/>
        <v>0</v>
      </c>
      <c r="P380" s="12" t="str">
        <f t="shared" si="64"/>
        <v/>
      </c>
      <c r="Q380" s="1"/>
      <c r="R380" s="11">
        <f t="shared" si="65"/>
        <v>0</v>
      </c>
      <c r="S380" s="12" t="str">
        <f t="shared" si="66"/>
        <v/>
      </c>
      <c r="T380" s="11">
        <f t="shared" si="67"/>
        <v>0</v>
      </c>
      <c r="U380" s="1" t="e">
        <f t="shared" si="76"/>
        <v>#REF!</v>
      </c>
      <c r="V380" s="1"/>
      <c r="W380" s="11">
        <f>SUMIFS('Forecast Data'!$D:$D,'Forecast Data'!$C:$C,W$6,'Forecast Data'!$B:$B,$D380)</f>
        <v>0</v>
      </c>
      <c r="X380" s="11">
        <f>SUMIFS('Forecast Data'!$D:$D,'Forecast Data'!$C:$C,X$6,'Forecast Data'!$B:$B,$D380)</f>
        <v>0</v>
      </c>
      <c r="Y380" s="11">
        <f>SUMIFS('Forecast Data'!$D:$D,'Forecast Data'!$C:$C,Y$6,'Forecast Data'!$B:$B,$D380)</f>
        <v>0</v>
      </c>
      <c r="Z380" s="11">
        <f>SUMIFS('Forecast Data'!$D:$D,'Forecast Data'!$C:$C,Z$6,'Forecast Data'!$B:$B,$D380)</f>
        <v>0</v>
      </c>
      <c r="AA380" s="11">
        <f>SUMIFS('Forecast Data'!$D:$D,'Forecast Data'!$C:$C,AA$6,'Forecast Data'!$B:$B,$D380)</f>
        <v>0</v>
      </c>
      <c r="AB380" s="11">
        <f>SUMIFS('Forecast Data'!$D:$D,'Forecast Data'!$C:$C,AB$6,'Forecast Data'!$B:$B,$D380)</f>
        <v>0</v>
      </c>
      <c r="AC380" s="11">
        <f>SUMIFS('Forecast Data'!$D:$D,'Forecast Data'!$C:$C,AC$6,'Forecast Data'!$B:$B,$D380)</f>
        <v>0</v>
      </c>
      <c r="AD380" s="11">
        <f>SUMIFS('Forecast Data'!$D:$D,'Forecast Data'!$C:$C,AD$6,'Forecast Data'!$B:$B,$D380)</f>
        <v>0</v>
      </c>
      <c r="AE380" s="11">
        <f>SUMIFS('Forecast Data'!$D:$D,'Forecast Data'!$C:$C,AE$6,'Forecast Data'!$B:$B,$D380)</f>
        <v>0</v>
      </c>
      <c r="AF380" s="11">
        <f>SUMIFS('Forecast Data'!$D:$D,'Forecast Data'!$C:$C,AF$6,'Forecast Data'!$B:$B,$D380)</f>
        <v>0</v>
      </c>
      <c r="AG380" s="11">
        <f>SUMIFS('Forecast Data'!$D:$D,'Forecast Data'!$C:$C,AG$6,'Forecast Data'!$B:$B,$D380)</f>
        <v>0</v>
      </c>
      <c r="AH380" s="11">
        <f>SUMIFS('Forecast Data'!$D:$D,'Forecast Data'!$C:$C,AH$6,'Forecast Data'!$B:$B,$D380)</f>
        <v>0</v>
      </c>
      <c r="AI380" s="1"/>
      <c r="AJ380" s="12" t="str">
        <f>IF(SUMIFS('Forecast Data'!$E:$E,'Forecast Data'!$C:$C,AJ$6,'Forecast Data'!$B:$B,$D380)=0,"",SUMIFS('Forecast Data'!$E:$E,'Forecast Data'!$C:$C,AJ$6,'Forecast Data'!$B:$B,$D380))</f>
        <v/>
      </c>
      <c r="AK380" s="12" t="str">
        <f>IF(SUMIFS('Forecast Data'!$E:$E,'Forecast Data'!$C:$C,AK$6,'Forecast Data'!$B:$B,$D380)=0,"",SUMIFS('Forecast Data'!$E:$E,'Forecast Data'!$C:$C,AK$6,'Forecast Data'!$B:$B,$D380))</f>
        <v/>
      </c>
      <c r="AL380" s="12" t="str">
        <f>IF(SUMIFS('Forecast Data'!$E:$E,'Forecast Data'!$C:$C,AL$6,'Forecast Data'!$B:$B,$D380)=0,"",SUMIFS('Forecast Data'!$E:$E,'Forecast Data'!$C:$C,AL$6,'Forecast Data'!$B:$B,$D380))</f>
        <v/>
      </c>
      <c r="AM380" s="12" t="str">
        <f>IF(SUMIFS('Forecast Data'!$E:$E,'Forecast Data'!$C:$C,AM$6,'Forecast Data'!$B:$B,$D380)=0,"",SUMIFS('Forecast Data'!$E:$E,'Forecast Data'!$C:$C,AM$6,'Forecast Data'!$B:$B,$D380))</f>
        <v/>
      </c>
      <c r="AN380" s="12" t="str">
        <f>IF(SUMIFS('Forecast Data'!$E:$E,'Forecast Data'!$C:$C,AN$6,'Forecast Data'!$B:$B,$D380)=0,"",SUMIFS('Forecast Data'!$E:$E,'Forecast Data'!$C:$C,AN$6,'Forecast Data'!$B:$B,$D380))</f>
        <v/>
      </c>
      <c r="AO380" s="12" t="str">
        <f>IF(SUMIFS('Forecast Data'!$E:$E,'Forecast Data'!$C:$C,AO$6,'Forecast Data'!$B:$B,$D380)=0,"",SUMIFS('Forecast Data'!$E:$E,'Forecast Data'!$C:$C,AO$6,'Forecast Data'!$B:$B,$D380))</f>
        <v/>
      </c>
      <c r="AP380" s="12" t="str">
        <f>IF(SUMIFS('Forecast Data'!$E:$E,'Forecast Data'!$C:$C,AP$6,'Forecast Data'!$B:$B,$D380)=0,"",SUMIFS('Forecast Data'!$E:$E,'Forecast Data'!$C:$C,AP$6,'Forecast Data'!$B:$B,$D380))</f>
        <v/>
      </c>
      <c r="AQ380" s="12" t="str">
        <f>IF(SUMIFS('Forecast Data'!$E:$E,'Forecast Data'!$C:$C,AQ$6,'Forecast Data'!$B:$B,$D380)=0,"",SUMIFS('Forecast Data'!$E:$E,'Forecast Data'!$C:$C,AQ$6,'Forecast Data'!$B:$B,$D380))</f>
        <v/>
      </c>
      <c r="AR380" s="12" t="str">
        <f>IF(SUMIFS('Forecast Data'!$E:$E,'Forecast Data'!$C:$C,AR$6,'Forecast Data'!$B:$B,$D380)=0,"",SUMIFS('Forecast Data'!$E:$E,'Forecast Data'!$C:$C,AR$6,'Forecast Data'!$B:$B,$D380))</f>
        <v/>
      </c>
      <c r="AS380" s="12" t="str">
        <f>IF(SUMIFS('Forecast Data'!$E:$E,'Forecast Data'!$C:$C,AS$6,'Forecast Data'!$B:$B,$D380)=0,"",SUMIFS('Forecast Data'!$E:$E,'Forecast Data'!$C:$C,AS$6,'Forecast Data'!$B:$B,$D380))</f>
        <v/>
      </c>
      <c r="AT380" s="12" t="str">
        <f>IF(SUMIFS('Forecast Data'!$E:$E,'Forecast Data'!$C:$C,AT$6,'Forecast Data'!$B:$B,$D380)=0,"",SUMIFS('Forecast Data'!$E:$E,'Forecast Data'!$C:$C,AT$6,'Forecast Data'!$B:$B,$D380))</f>
        <v/>
      </c>
      <c r="AU380" s="12" t="str">
        <f>IF(SUMIFS('Forecast Data'!$E:$E,'Forecast Data'!$C:$C,AU$6,'Forecast Data'!$B:$B,$D380)=0,"",SUMIFS('Forecast Data'!$E:$E,'Forecast Data'!$C:$C,AU$6,'Forecast Data'!$B:$B,$D380))</f>
        <v/>
      </c>
      <c r="AV380" s="1"/>
      <c r="AW380" s="11">
        <f>SUMIFS('OP Units'!E:E,'OP Units'!$A:$A,$D380)</f>
        <v>0</v>
      </c>
      <c r="AX380" s="11">
        <f>SUMIFS('OP Units'!F:F,'OP Units'!$A:$A,$D380)</f>
        <v>0</v>
      </c>
      <c r="AY380" s="11">
        <f>SUMIFS('OP Units'!G:G,'OP Units'!$A:$A,$D380)</f>
        <v>0</v>
      </c>
      <c r="AZ380" s="11">
        <f>SUMIFS('OP Units'!H:H,'OP Units'!$A:$A,$D380)</f>
        <v>0</v>
      </c>
      <c r="BA380" s="11">
        <f>SUMIFS('OP Units'!I:I,'OP Units'!$A:$A,$D380)</f>
        <v>0</v>
      </c>
      <c r="BB380" s="11">
        <f>SUMIFS('OP Units'!J:J,'OP Units'!$A:$A,$D380)</f>
        <v>0</v>
      </c>
      <c r="BC380" s="11">
        <f>SUMIFS('OP Units'!K:K,'OP Units'!$A:$A,$D380)</f>
        <v>0</v>
      </c>
      <c r="BD380" s="11">
        <f>SUMIFS('OP Units'!L:L,'OP Units'!$A:$A,$D380)</f>
        <v>0</v>
      </c>
      <c r="BE380" s="11">
        <f>SUMIFS('OP Units'!M:M,'OP Units'!$A:$A,$D380)</f>
        <v>0</v>
      </c>
      <c r="BF380" s="11">
        <f>SUMIFS('OP Units'!N:N,'OP Units'!$A:$A,$D380)</f>
        <v>0</v>
      </c>
      <c r="BG380" s="11">
        <f>SUMIFS('OP Units'!O:O,'OP Units'!$A:$A,$D380)</f>
        <v>0</v>
      </c>
      <c r="BH380" s="11">
        <f>SUMIFS('OP Units'!P:P,'OP Units'!$A:$A,$D380)</f>
        <v>0</v>
      </c>
      <c r="BI380" s="1"/>
      <c r="BJ380" s="12" t="str">
        <f>IFERROR((SUMIFS('OP Units'!E:E,'OP Units'!$A:$A,$D380)-SUMIFS('Forecast Data'!$H:$H,'Forecast Data'!$C:$C,BJ$6,'Forecast Data'!$B:$B,$D380))/SUMIFS('Forecast Data'!$H:$H,'Forecast Data'!$C:$C,BJ$6,'Forecast Data'!$B:$B,$D380),"")</f>
        <v/>
      </c>
      <c r="BK380" s="12" t="str">
        <f>IFERROR((SUMIFS('OP Units'!F:F,'OP Units'!$A:$A,$D380)-SUMIFS('Forecast Data'!$H:$H,'Forecast Data'!$C:$C,BK$6,'Forecast Data'!$B:$B,$D380))/SUMIFS('Forecast Data'!$H:$H,'Forecast Data'!$C:$C,BK$6,'Forecast Data'!$B:$B,$D380),"")</f>
        <v/>
      </c>
      <c r="BL380" s="12" t="str">
        <f>IFERROR((SUMIFS('OP Units'!G:G,'OP Units'!$A:$A,$D380)-SUMIFS('Forecast Data'!$H:$H,'Forecast Data'!$C:$C,BL$6,'Forecast Data'!$B:$B,$D380))/SUMIFS('Forecast Data'!$H:$H,'Forecast Data'!$C:$C,BL$6,'Forecast Data'!$B:$B,$D380),"")</f>
        <v/>
      </c>
      <c r="BM380" s="12" t="str">
        <f>IFERROR((SUMIFS('OP Units'!H:H,'OP Units'!$A:$A,$D380)-SUMIFS('Forecast Data'!$H:$H,'Forecast Data'!$C:$C,BM$6,'Forecast Data'!$B:$B,$D380))/SUMIFS('Forecast Data'!$H:$H,'Forecast Data'!$C:$C,BM$6,'Forecast Data'!$B:$B,$D380),"")</f>
        <v/>
      </c>
      <c r="BN380" s="12" t="str">
        <f>IFERROR((SUMIFS('OP Units'!I:I,'OP Units'!$A:$A,$D380)-SUMIFS('Forecast Data'!$H:$H,'Forecast Data'!$C:$C,BN$6,'Forecast Data'!$B:$B,$D380))/SUMIFS('Forecast Data'!$H:$H,'Forecast Data'!$C:$C,BN$6,'Forecast Data'!$B:$B,$D380),"")</f>
        <v/>
      </c>
      <c r="BO380" s="12" t="str">
        <f>IFERROR((SUMIFS('OP Units'!J:J,'OP Units'!$A:$A,$D380)-SUMIFS('Forecast Data'!$H:$H,'Forecast Data'!$C:$C,BO$6,'Forecast Data'!$B:$B,$D380))/SUMIFS('Forecast Data'!$H:$H,'Forecast Data'!$C:$C,BO$6,'Forecast Data'!$B:$B,$D380),"")</f>
        <v/>
      </c>
      <c r="BP380" s="12" t="str">
        <f>IFERROR((SUMIFS('OP Units'!K:K,'OP Units'!$A:$A,$D380)-SUMIFS('Forecast Data'!$H:$H,'Forecast Data'!$C:$C,BP$6,'Forecast Data'!$B:$B,$D380))/SUMIFS('Forecast Data'!$H:$H,'Forecast Data'!$C:$C,BP$6,'Forecast Data'!$B:$B,$D380),"")</f>
        <v/>
      </c>
      <c r="BQ380" s="12" t="str">
        <f>IFERROR((SUMIFS('OP Units'!L:L,'OP Units'!$A:$A,$D380)-SUMIFS('Forecast Data'!$H:$H,'Forecast Data'!$C:$C,BQ$6,'Forecast Data'!$B:$B,$D380))/SUMIFS('Forecast Data'!$H:$H,'Forecast Data'!$C:$C,BQ$6,'Forecast Data'!$B:$B,$D380),"")</f>
        <v/>
      </c>
      <c r="BR380" s="12" t="str">
        <f>IFERROR((SUMIFS('OP Units'!M:M,'OP Units'!$A:$A,$D380)-SUMIFS('Forecast Data'!$H:$H,'Forecast Data'!$C:$C,BR$6,'Forecast Data'!$B:$B,$D380))/SUMIFS('Forecast Data'!$H:$H,'Forecast Data'!$C:$C,BR$6,'Forecast Data'!$B:$B,$D380),"")</f>
        <v/>
      </c>
      <c r="BS380" s="12" t="str">
        <f>IFERROR((SUMIFS('OP Units'!N:N,'OP Units'!$A:$A,$D380)-SUMIFS('Forecast Data'!$H:$H,'Forecast Data'!$C:$C,BS$6,'Forecast Data'!$B:$B,$D380))/SUMIFS('Forecast Data'!$H:$H,'Forecast Data'!$C:$C,BS$6,'Forecast Data'!$B:$B,$D380),"")</f>
        <v/>
      </c>
      <c r="BT380" s="12" t="str">
        <f>IFERROR((SUMIFS('OP Units'!O:O,'OP Units'!$A:$A,$D380)-SUMIFS('Forecast Data'!$H:$H,'Forecast Data'!$C:$C,BT$6,'Forecast Data'!$B:$B,$D380))/SUMIFS('Forecast Data'!$H:$H,'Forecast Data'!$C:$C,BT$6,'Forecast Data'!$B:$B,$D380),"")</f>
        <v/>
      </c>
      <c r="BU380" s="12" t="str">
        <f>IFERROR((SUMIFS('OP Units'!P:P,'OP Units'!$A:$A,$D380)-SUMIFS('Forecast Data'!$H:$H,'Forecast Data'!$C:$C,BU$6,'Forecast Data'!$B:$B,$D380))/SUMIFS('Forecast Data'!$H:$H,'Forecast Data'!$C:$C,BU$6,'Forecast Data'!$B:$B,$D380),"")</f>
        <v/>
      </c>
      <c r="BV380" s="12"/>
      <c r="BW380" s="11">
        <f>(SUMIFS('Forecast Data'!H:H,'Forecast Data'!B:B,D380,'Forecast Data'!C:C,BK$6)+SUMIFS('Forecast Data'!H:H,'Forecast Data'!B:B,D380,'Forecast Data'!C:C,BL$6)+SUMIFS('Forecast Data'!H:H,'Forecast Data'!B:B,D380,'Forecast Data'!C:C,BM$6)+SUMIFS('Forecast Data'!H:H,'Forecast Data'!B:B,D380,'Forecast Data'!C:C,BN$6)+SUMIFS('Forecast Data'!H:H,'Forecast Data'!B:B,D380,'Forecast Data'!C:C,BO$6)+SUMIFS('Forecast Data'!H:H,'Forecast Data'!B:B,D380,'Forecast Data'!C:C,BP$6)+SUMIFS('Forecast Data'!H:H,'Forecast Data'!B:B,D380,'Forecast Data'!C:C,BQ$6)+SUMIFS('Forecast Data'!H:H,'Forecast Data'!B:B,D380,'Forecast Data'!C:C,BJ$6))/8</f>
        <v>0</v>
      </c>
      <c r="BX380" s="12" t="str">
        <f>IFERROR((SUM(W380:AD380)-(SUMIFS('Forecast Data'!H:H,'Forecast Data'!B:B,B380,'Forecast Data'!C:C,BJ$6)+SUMIFS('Forecast Data'!H:H,'Forecast Data'!B:B,B380,'Forecast Data'!C:C,BK$6)+SUMIFS('Forecast Data'!H:H,'Forecast Data'!B:B,B380,'Forecast Data'!C:C,BL$6)+SUMIFS('Forecast Data'!H:H,'Forecast Data'!B:B,B380,'Forecast Data'!C:C,BM$6)+SUMIFS('Forecast Data'!H:H,'Forecast Data'!B:B,B380,'Forecast Data'!C:C,BN$6)+SUMIFS('Forecast Data'!H:H,'Forecast Data'!B:B,B380,'Forecast Data'!C:C,BO$6)+SUMIFS('Forecast Data'!H:H,'Forecast Data'!B:B,B380,'Forecast Data'!C:C,BP$6)+SUMIFS('Forecast Data'!H:H,'Forecast Data'!B:B,B380,'Forecast Data'!C:C,BQ$6)))/(SUMIFS('Forecast Data'!H:H,'Forecast Data'!B:B,B380,'Forecast Data'!C:C,BJ$6)+SUMIFS('Forecast Data'!H:H,'Forecast Data'!B:B,B380,'Forecast Data'!C:C,BK$6)+SUMIFS('Forecast Data'!H:H,'Forecast Data'!B:B,B380,'Forecast Data'!C:C,BL$6)+SUMIFS('Forecast Data'!H:H,'Forecast Data'!B:B,B380,'Forecast Data'!C:C,BM$6)+SUMIFS('Forecast Data'!H:H,'Forecast Data'!B:B,B380,'Forecast Data'!C:C,BN$6)+SUMIFS('Forecast Data'!H:H,'Forecast Data'!B:B,B380,'Forecast Data'!C:C,BO$6)+SUMIFS('Forecast Data'!H:H,'Forecast Data'!B:B,B380,'Forecast Data'!C:C,BP$6)+SUMIFS('Forecast Data'!H:H,'Forecast Data'!B:B,B380,'Forecast Data'!C:C,BQ$6)),"")</f>
        <v/>
      </c>
      <c r="BY380" s="12">
        <f t="shared" si="68"/>
        <v>0</v>
      </c>
      <c r="BZ380" s="16">
        <f t="shared" si="69"/>
        <v>0</v>
      </c>
      <c r="CA380" s="13">
        <f t="shared" si="70"/>
        <v>0</v>
      </c>
      <c r="CB380" s="12">
        <f t="shared" si="71"/>
        <v>0</v>
      </c>
      <c r="CC380" s="12"/>
      <c r="CD380" s="11">
        <f>(SUMIFS('Forecast Data'!H:H,'Forecast Data'!B:B,D380,'Forecast Data'!C:C,BK$6)+SUMIFS('Forecast Data'!H:H,'Forecast Data'!B:B,D380,'Forecast Data'!C:C,BL$6)+SUMIFS('Forecast Data'!H:H,'Forecast Data'!B:B,D380,'Forecast Data'!C:C,BM$6)+SUMIFS('Forecast Data'!H:H,'Forecast Data'!B:B,D380,'Forecast Data'!C:C,BJ$6))/4</f>
        <v>0</v>
      </c>
      <c r="CE380" s="12" t="str">
        <f>IFERROR((SUM(W380:Z380)-(SUMIFS('Forecast Data'!H:H,'Forecast Data'!B:B,D380,'Forecast Data'!C:C,BJ$6)+SUMIFS('Forecast Data'!H:H,'Forecast Data'!B:B,D380,'Forecast Data'!C:C,BK$6)+SUMIFS('Forecast Data'!H:H,'Forecast Data'!B:B,D380,'Forecast Data'!C:C,BL$6)+SUMIFS('Forecast Data'!H:H,'Forecast Data'!B:B,D380,'Forecast Data'!C:C,BM$6)))/(SUMIFS('Forecast Data'!H:H,'Forecast Data'!B:B,D380,'Forecast Data'!C:C,BJ$6)+SUMIFS('Forecast Data'!H:H,'Forecast Data'!B:B,D380,'Forecast Data'!C:C,BK$6)+SUMIFS('Forecast Data'!H:H,'Forecast Data'!B:B,D380,'Forecast Data'!C:C,BL$6)+SUMIFS('Forecast Data'!H:H,'Forecast Data'!B:B,D380,'Forecast Data'!C:C,BM$6)),"")</f>
        <v/>
      </c>
      <c r="CF380" s="12">
        <f t="shared" si="72"/>
        <v>0</v>
      </c>
      <c r="CG380" s="12">
        <f t="shared" si="73"/>
        <v>0</v>
      </c>
      <c r="CH380" s="13">
        <f t="shared" si="74"/>
        <v>0</v>
      </c>
      <c r="CI380" s="13"/>
    </row>
    <row r="381" spans="1:87" ht="13.2">
      <c r="A381" s="1"/>
      <c r="B381" t="str">
        <f t="shared" si="75"/>
        <v>Plus Ultra</v>
      </c>
      <c r="D381" t="s">
        <v>413</v>
      </c>
      <c r="E381" s="11">
        <f>SUMIFS('Fin Data'!F:F,'Fin Data'!A:A,D381)</f>
        <v>0</v>
      </c>
      <c r="F381" s="11">
        <f>SUMIFS('Fin Data with 6 week hist'!I:I,'Fin Data with 6 week hist'!$A:$A,$D381)</f>
        <v>0</v>
      </c>
      <c r="G381" s="11">
        <f>SUMIFS('Fin Data with 6 week hist'!J:J,'Fin Data with 6 week hist'!$A:$A,$D381)</f>
        <v>0</v>
      </c>
      <c r="H381" s="11">
        <f>SUMIFS('Fin Data with 6 week hist'!K:K,'Fin Data with 6 week hist'!$A:$A,$D381)+SUMIFS('Unit Cancellations'!D:D,'Unit Cancellations'!$B:$B,$D381)</f>
        <v>0</v>
      </c>
      <c r="I381" s="11">
        <f>SUMIFS('Fin Data with 6 week hist'!L:L,'Fin Data with 6 week hist'!$A:$A,$D381)+SUMIFS('Unit Cancellations'!E:E,'Unit Cancellations'!$B:$B,$D381)</f>
        <v>0</v>
      </c>
      <c r="J381" s="11">
        <f>SUMIFS('Fin Data with 6 week hist'!M:M,'Fin Data with 6 week hist'!$A:$A,$D381)+SUMIFS('Unit Cancellations'!F:F,'Unit Cancellations'!$B:$B,$D381)</f>
        <v>0</v>
      </c>
      <c r="K381" s="11">
        <f>SUMIFS('Fin Data with 6 week hist'!N:N,'Fin Data with 6 week hist'!$A:$A,$D381)+SUMIFS('Unit Cancellations'!G:G,'Unit Cancellations'!$B:$B,$D381)</f>
        <v>0</v>
      </c>
      <c r="L381" s="11">
        <f>SUMIFS('Fin Data'!AN:AN,'Fin Data'!A:A,D381)</f>
        <v>0</v>
      </c>
      <c r="M381" s="12">
        <f>IFERROR(SUMIFS('Fin Data'!AO:AO,'Fin Data'!A:A,D381),"")</f>
        <v>0</v>
      </c>
      <c r="N381" s="1"/>
      <c r="O381" s="11">
        <f t="shared" si="63"/>
        <v>0</v>
      </c>
      <c r="P381" s="12" t="str">
        <f t="shared" si="64"/>
        <v/>
      </c>
      <c r="Q381" s="1"/>
      <c r="R381" s="11">
        <f t="shared" si="65"/>
        <v>0</v>
      </c>
      <c r="S381" s="12" t="str">
        <f t="shared" si="66"/>
        <v/>
      </c>
      <c r="T381" s="11">
        <f t="shared" si="67"/>
        <v>0</v>
      </c>
      <c r="U381" s="1" t="e">
        <f t="shared" si="76"/>
        <v>#REF!</v>
      </c>
      <c r="V381" s="1"/>
      <c r="W381" s="11">
        <f>SUMIFS('Forecast Data'!$D:$D,'Forecast Data'!$C:$C,W$6,'Forecast Data'!$B:$B,$D381)</f>
        <v>0</v>
      </c>
      <c r="X381" s="11">
        <f>SUMIFS('Forecast Data'!$D:$D,'Forecast Data'!$C:$C,X$6,'Forecast Data'!$B:$B,$D381)</f>
        <v>0</v>
      </c>
      <c r="Y381" s="11">
        <f>SUMIFS('Forecast Data'!$D:$D,'Forecast Data'!$C:$C,Y$6,'Forecast Data'!$B:$B,$D381)</f>
        <v>0</v>
      </c>
      <c r="Z381" s="11">
        <f>SUMIFS('Forecast Data'!$D:$D,'Forecast Data'!$C:$C,Z$6,'Forecast Data'!$B:$B,$D381)</f>
        <v>0</v>
      </c>
      <c r="AA381" s="11">
        <f>SUMIFS('Forecast Data'!$D:$D,'Forecast Data'!$C:$C,AA$6,'Forecast Data'!$B:$B,$D381)</f>
        <v>0</v>
      </c>
      <c r="AB381" s="11">
        <f>SUMIFS('Forecast Data'!$D:$D,'Forecast Data'!$C:$C,AB$6,'Forecast Data'!$B:$B,$D381)</f>
        <v>0</v>
      </c>
      <c r="AC381" s="11">
        <f>SUMIFS('Forecast Data'!$D:$D,'Forecast Data'!$C:$C,AC$6,'Forecast Data'!$B:$B,$D381)</f>
        <v>0</v>
      </c>
      <c r="AD381" s="11">
        <f>SUMIFS('Forecast Data'!$D:$D,'Forecast Data'!$C:$C,AD$6,'Forecast Data'!$B:$B,$D381)</f>
        <v>0</v>
      </c>
      <c r="AE381" s="11">
        <f>SUMIFS('Forecast Data'!$D:$D,'Forecast Data'!$C:$C,AE$6,'Forecast Data'!$B:$B,$D381)</f>
        <v>0</v>
      </c>
      <c r="AF381" s="11">
        <f>SUMIFS('Forecast Data'!$D:$D,'Forecast Data'!$C:$C,AF$6,'Forecast Data'!$B:$B,$D381)</f>
        <v>0</v>
      </c>
      <c r="AG381" s="11">
        <f>SUMIFS('Forecast Data'!$D:$D,'Forecast Data'!$C:$C,AG$6,'Forecast Data'!$B:$B,$D381)</f>
        <v>0</v>
      </c>
      <c r="AH381" s="11">
        <f>SUMIFS('Forecast Data'!$D:$D,'Forecast Data'!$C:$C,AH$6,'Forecast Data'!$B:$B,$D381)</f>
        <v>0</v>
      </c>
      <c r="AI381" s="1"/>
      <c r="AJ381" s="12" t="str">
        <f>IF(SUMIFS('Forecast Data'!$E:$E,'Forecast Data'!$C:$C,AJ$6,'Forecast Data'!$B:$B,$D381)=0,"",SUMIFS('Forecast Data'!$E:$E,'Forecast Data'!$C:$C,AJ$6,'Forecast Data'!$B:$B,$D381))</f>
        <v/>
      </c>
      <c r="AK381" s="12" t="str">
        <f>IF(SUMIFS('Forecast Data'!$E:$E,'Forecast Data'!$C:$C,AK$6,'Forecast Data'!$B:$B,$D381)=0,"",SUMIFS('Forecast Data'!$E:$E,'Forecast Data'!$C:$C,AK$6,'Forecast Data'!$B:$B,$D381))</f>
        <v/>
      </c>
      <c r="AL381" s="12" t="str">
        <f>IF(SUMIFS('Forecast Data'!$E:$E,'Forecast Data'!$C:$C,AL$6,'Forecast Data'!$B:$B,$D381)=0,"",SUMIFS('Forecast Data'!$E:$E,'Forecast Data'!$C:$C,AL$6,'Forecast Data'!$B:$B,$D381))</f>
        <v/>
      </c>
      <c r="AM381" s="12" t="str">
        <f>IF(SUMIFS('Forecast Data'!$E:$E,'Forecast Data'!$C:$C,AM$6,'Forecast Data'!$B:$B,$D381)=0,"",SUMIFS('Forecast Data'!$E:$E,'Forecast Data'!$C:$C,AM$6,'Forecast Data'!$B:$B,$D381))</f>
        <v/>
      </c>
      <c r="AN381" s="12" t="str">
        <f>IF(SUMIFS('Forecast Data'!$E:$E,'Forecast Data'!$C:$C,AN$6,'Forecast Data'!$B:$B,$D381)=0,"",SUMIFS('Forecast Data'!$E:$E,'Forecast Data'!$C:$C,AN$6,'Forecast Data'!$B:$B,$D381))</f>
        <v/>
      </c>
      <c r="AO381" s="12" t="str">
        <f>IF(SUMIFS('Forecast Data'!$E:$E,'Forecast Data'!$C:$C,AO$6,'Forecast Data'!$B:$B,$D381)=0,"",SUMIFS('Forecast Data'!$E:$E,'Forecast Data'!$C:$C,AO$6,'Forecast Data'!$B:$B,$D381))</f>
        <v/>
      </c>
      <c r="AP381" s="12" t="str">
        <f>IF(SUMIFS('Forecast Data'!$E:$E,'Forecast Data'!$C:$C,AP$6,'Forecast Data'!$B:$B,$D381)=0,"",SUMIFS('Forecast Data'!$E:$E,'Forecast Data'!$C:$C,AP$6,'Forecast Data'!$B:$B,$D381))</f>
        <v/>
      </c>
      <c r="AQ381" s="12" t="str">
        <f>IF(SUMIFS('Forecast Data'!$E:$E,'Forecast Data'!$C:$C,AQ$6,'Forecast Data'!$B:$B,$D381)=0,"",SUMIFS('Forecast Data'!$E:$E,'Forecast Data'!$C:$C,AQ$6,'Forecast Data'!$B:$B,$D381))</f>
        <v/>
      </c>
      <c r="AR381" s="12" t="str">
        <f>IF(SUMIFS('Forecast Data'!$E:$E,'Forecast Data'!$C:$C,AR$6,'Forecast Data'!$B:$B,$D381)=0,"",SUMIFS('Forecast Data'!$E:$E,'Forecast Data'!$C:$C,AR$6,'Forecast Data'!$B:$B,$D381))</f>
        <v/>
      </c>
      <c r="AS381" s="12" t="str">
        <f>IF(SUMIFS('Forecast Data'!$E:$E,'Forecast Data'!$C:$C,AS$6,'Forecast Data'!$B:$B,$D381)=0,"",SUMIFS('Forecast Data'!$E:$E,'Forecast Data'!$C:$C,AS$6,'Forecast Data'!$B:$B,$D381))</f>
        <v/>
      </c>
      <c r="AT381" s="12" t="str">
        <f>IF(SUMIFS('Forecast Data'!$E:$E,'Forecast Data'!$C:$C,AT$6,'Forecast Data'!$B:$B,$D381)=0,"",SUMIFS('Forecast Data'!$E:$E,'Forecast Data'!$C:$C,AT$6,'Forecast Data'!$B:$B,$D381))</f>
        <v/>
      </c>
      <c r="AU381" s="12" t="str">
        <f>IF(SUMIFS('Forecast Data'!$E:$E,'Forecast Data'!$C:$C,AU$6,'Forecast Data'!$B:$B,$D381)=0,"",SUMIFS('Forecast Data'!$E:$E,'Forecast Data'!$C:$C,AU$6,'Forecast Data'!$B:$B,$D381))</f>
        <v/>
      </c>
      <c r="AV381" s="1"/>
      <c r="AW381" s="11">
        <f>SUMIFS('OP Units'!E:E,'OP Units'!$A:$A,$D381)</f>
        <v>0</v>
      </c>
      <c r="AX381" s="11">
        <f>SUMIFS('OP Units'!F:F,'OP Units'!$A:$A,$D381)</f>
        <v>0</v>
      </c>
      <c r="AY381" s="11">
        <f>SUMIFS('OP Units'!G:G,'OP Units'!$A:$A,$D381)</f>
        <v>0</v>
      </c>
      <c r="AZ381" s="11">
        <f>SUMIFS('OP Units'!H:H,'OP Units'!$A:$A,$D381)</f>
        <v>0</v>
      </c>
      <c r="BA381" s="11">
        <f>SUMIFS('OP Units'!I:I,'OP Units'!$A:$A,$D381)</f>
        <v>0</v>
      </c>
      <c r="BB381" s="11">
        <f>SUMIFS('OP Units'!J:J,'OP Units'!$A:$A,$D381)</f>
        <v>0</v>
      </c>
      <c r="BC381" s="11">
        <f>SUMIFS('OP Units'!K:K,'OP Units'!$A:$A,$D381)</f>
        <v>0</v>
      </c>
      <c r="BD381" s="11">
        <f>SUMIFS('OP Units'!L:L,'OP Units'!$A:$A,$D381)</f>
        <v>0</v>
      </c>
      <c r="BE381" s="11">
        <f>SUMIFS('OP Units'!M:M,'OP Units'!$A:$A,$D381)</f>
        <v>0</v>
      </c>
      <c r="BF381" s="11">
        <f>SUMIFS('OP Units'!N:N,'OP Units'!$A:$A,$D381)</f>
        <v>0</v>
      </c>
      <c r="BG381" s="11">
        <f>SUMIFS('OP Units'!O:O,'OP Units'!$A:$A,$D381)</f>
        <v>0</v>
      </c>
      <c r="BH381" s="11">
        <f>SUMIFS('OP Units'!P:P,'OP Units'!$A:$A,$D381)</f>
        <v>0</v>
      </c>
      <c r="BI381" s="1"/>
      <c r="BJ381" s="12" t="str">
        <f>IFERROR((SUMIFS('OP Units'!E:E,'OP Units'!$A:$A,$D381)-SUMIFS('Forecast Data'!$H:$H,'Forecast Data'!$C:$C,BJ$6,'Forecast Data'!$B:$B,$D381))/SUMIFS('Forecast Data'!$H:$H,'Forecast Data'!$C:$C,BJ$6,'Forecast Data'!$B:$B,$D381),"")</f>
        <v/>
      </c>
      <c r="BK381" s="12" t="str">
        <f>IFERROR((SUMIFS('OP Units'!F:F,'OP Units'!$A:$A,$D381)-SUMIFS('Forecast Data'!$H:$H,'Forecast Data'!$C:$C,BK$6,'Forecast Data'!$B:$B,$D381))/SUMIFS('Forecast Data'!$H:$H,'Forecast Data'!$C:$C,BK$6,'Forecast Data'!$B:$B,$D381),"")</f>
        <v/>
      </c>
      <c r="BL381" s="12" t="str">
        <f>IFERROR((SUMIFS('OP Units'!G:G,'OP Units'!$A:$A,$D381)-SUMIFS('Forecast Data'!$H:$H,'Forecast Data'!$C:$C,BL$6,'Forecast Data'!$B:$B,$D381))/SUMIFS('Forecast Data'!$H:$H,'Forecast Data'!$C:$C,BL$6,'Forecast Data'!$B:$B,$D381),"")</f>
        <v/>
      </c>
      <c r="BM381" s="12" t="str">
        <f>IFERROR((SUMIFS('OP Units'!H:H,'OP Units'!$A:$A,$D381)-SUMIFS('Forecast Data'!$H:$H,'Forecast Data'!$C:$C,BM$6,'Forecast Data'!$B:$B,$D381))/SUMIFS('Forecast Data'!$H:$H,'Forecast Data'!$C:$C,BM$6,'Forecast Data'!$B:$B,$D381),"")</f>
        <v/>
      </c>
      <c r="BN381" s="12" t="str">
        <f>IFERROR((SUMIFS('OP Units'!I:I,'OP Units'!$A:$A,$D381)-SUMIFS('Forecast Data'!$H:$H,'Forecast Data'!$C:$C,BN$6,'Forecast Data'!$B:$B,$D381))/SUMIFS('Forecast Data'!$H:$H,'Forecast Data'!$C:$C,BN$6,'Forecast Data'!$B:$B,$D381),"")</f>
        <v/>
      </c>
      <c r="BO381" s="12" t="str">
        <f>IFERROR((SUMIFS('OP Units'!J:J,'OP Units'!$A:$A,$D381)-SUMIFS('Forecast Data'!$H:$H,'Forecast Data'!$C:$C,BO$6,'Forecast Data'!$B:$B,$D381))/SUMIFS('Forecast Data'!$H:$H,'Forecast Data'!$C:$C,BO$6,'Forecast Data'!$B:$B,$D381),"")</f>
        <v/>
      </c>
      <c r="BP381" s="12" t="str">
        <f>IFERROR((SUMIFS('OP Units'!K:K,'OP Units'!$A:$A,$D381)-SUMIFS('Forecast Data'!$H:$H,'Forecast Data'!$C:$C,BP$6,'Forecast Data'!$B:$B,$D381))/SUMIFS('Forecast Data'!$H:$H,'Forecast Data'!$C:$C,BP$6,'Forecast Data'!$B:$B,$D381),"")</f>
        <v/>
      </c>
      <c r="BQ381" s="12" t="str">
        <f>IFERROR((SUMIFS('OP Units'!L:L,'OP Units'!$A:$A,$D381)-SUMIFS('Forecast Data'!$H:$H,'Forecast Data'!$C:$C,BQ$6,'Forecast Data'!$B:$B,$D381))/SUMIFS('Forecast Data'!$H:$H,'Forecast Data'!$C:$C,BQ$6,'Forecast Data'!$B:$B,$D381),"")</f>
        <v/>
      </c>
      <c r="BR381" s="12" t="str">
        <f>IFERROR((SUMIFS('OP Units'!M:M,'OP Units'!$A:$A,$D381)-SUMIFS('Forecast Data'!$H:$H,'Forecast Data'!$C:$C,BR$6,'Forecast Data'!$B:$B,$D381))/SUMIFS('Forecast Data'!$H:$H,'Forecast Data'!$C:$C,BR$6,'Forecast Data'!$B:$B,$D381),"")</f>
        <v/>
      </c>
      <c r="BS381" s="12" t="str">
        <f>IFERROR((SUMIFS('OP Units'!N:N,'OP Units'!$A:$A,$D381)-SUMIFS('Forecast Data'!$H:$H,'Forecast Data'!$C:$C,BS$6,'Forecast Data'!$B:$B,$D381))/SUMIFS('Forecast Data'!$H:$H,'Forecast Data'!$C:$C,BS$6,'Forecast Data'!$B:$B,$D381),"")</f>
        <v/>
      </c>
      <c r="BT381" s="12" t="str">
        <f>IFERROR((SUMIFS('OP Units'!O:O,'OP Units'!$A:$A,$D381)-SUMIFS('Forecast Data'!$H:$H,'Forecast Data'!$C:$C,BT$6,'Forecast Data'!$B:$B,$D381))/SUMIFS('Forecast Data'!$H:$H,'Forecast Data'!$C:$C,BT$6,'Forecast Data'!$B:$B,$D381),"")</f>
        <v/>
      </c>
      <c r="BU381" s="12" t="str">
        <f>IFERROR((SUMIFS('OP Units'!P:P,'OP Units'!$A:$A,$D381)-SUMIFS('Forecast Data'!$H:$H,'Forecast Data'!$C:$C,BU$6,'Forecast Data'!$B:$B,$D381))/SUMIFS('Forecast Data'!$H:$H,'Forecast Data'!$C:$C,BU$6,'Forecast Data'!$B:$B,$D381),"")</f>
        <v/>
      </c>
      <c r="BV381" s="12"/>
      <c r="BW381" s="11">
        <f>(SUMIFS('Forecast Data'!H:H,'Forecast Data'!B:B,D381,'Forecast Data'!C:C,BK$6)+SUMIFS('Forecast Data'!H:H,'Forecast Data'!B:B,D381,'Forecast Data'!C:C,BL$6)+SUMIFS('Forecast Data'!H:H,'Forecast Data'!B:B,D381,'Forecast Data'!C:C,BM$6)+SUMIFS('Forecast Data'!H:H,'Forecast Data'!B:B,D381,'Forecast Data'!C:C,BN$6)+SUMIFS('Forecast Data'!H:H,'Forecast Data'!B:B,D381,'Forecast Data'!C:C,BO$6)+SUMIFS('Forecast Data'!H:H,'Forecast Data'!B:B,D381,'Forecast Data'!C:C,BP$6)+SUMIFS('Forecast Data'!H:H,'Forecast Data'!B:B,D381,'Forecast Data'!C:C,BQ$6)+SUMIFS('Forecast Data'!H:H,'Forecast Data'!B:B,D381,'Forecast Data'!C:C,BJ$6))/8</f>
        <v>0</v>
      </c>
      <c r="BX381" s="12" t="str">
        <f>IFERROR((SUM(W381:AD381)-(SUMIFS('Forecast Data'!H:H,'Forecast Data'!B:B,B381,'Forecast Data'!C:C,BJ$6)+SUMIFS('Forecast Data'!H:H,'Forecast Data'!B:B,B381,'Forecast Data'!C:C,BK$6)+SUMIFS('Forecast Data'!H:H,'Forecast Data'!B:B,B381,'Forecast Data'!C:C,BL$6)+SUMIFS('Forecast Data'!H:H,'Forecast Data'!B:B,B381,'Forecast Data'!C:C,BM$6)+SUMIFS('Forecast Data'!H:H,'Forecast Data'!B:B,B381,'Forecast Data'!C:C,BN$6)+SUMIFS('Forecast Data'!H:H,'Forecast Data'!B:B,B381,'Forecast Data'!C:C,BO$6)+SUMIFS('Forecast Data'!H:H,'Forecast Data'!B:B,B381,'Forecast Data'!C:C,BP$6)+SUMIFS('Forecast Data'!H:H,'Forecast Data'!B:B,B381,'Forecast Data'!C:C,BQ$6)))/(SUMIFS('Forecast Data'!H:H,'Forecast Data'!B:B,B381,'Forecast Data'!C:C,BJ$6)+SUMIFS('Forecast Data'!H:H,'Forecast Data'!B:B,B381,'Forecast Data'!C:C,BK$6)+SUMIFS('Forecast Data'!H:H,'Forecast Data'!B:B,B381,'Forecast Data'!C:C,BL$6)+SUMIFS('Forecast Data'!H:H,'Forecast Data'!B:B,B381,'Forecast Data'!C:C,BM$6)+SUMIFS('Forecast Data'!H:H,'Forecast Data'!B:B,B381,'Forecast Data'!C:C,BN$6)+SUMIFS('Forecast Data'!H:H,'Forecast Data'!B:B,B381,'Forecast Data'!C:C,BO$6)+SUMIFS('Forecast Data'!H:H,'Forecast Data'!B:B,B381,'Forecast Data'!C:C,BP$6)+SUMIFS('Forecast Data'!H:H,'Forecast Data'!B:B,B381,'Forecast Data'!C:C,BQ$6)),"")</f>
        <v/>
      </c>
      <c r="BY381" s="12">
        <f t="shared" si="68"/>
        <v>0</v>
      </c>
      <c r="BZ381" s="16">
        <f t="shared" si="69"/>
        <v>0</v>
      </c>
      <c r="CA381" s="13">
        <f t="shared" si="70"/>
        <v>0</v>
      </c>
      <c r="CB381" s="12">
        <f t="shared" si="71"/>
        <v>0</v>
      </c>
      <c r="CC381" s="12"/>
      <c r="CD381" s="11">
        <f>(SUMIFS('Forecast Data'!H:H,'Forecast Data'!B:B,D381,'Forecast Data'!C:C,BK$6)+SUMIFS('Forecast Data'!H:H,'Forecast Data'!B:B,D381,'Forecast Data'!C:C,BL$6)+SUMIFS('Forecast Data'!H:H,'Forecast Data'!B:B,D381,'Forecast Data'!C:C,BM$6)+SUMIFS('Forecast Data'!H:H,'Forecast Data'!B:B,D381,'Forecast Data'!C:C,BJ$6))/4</f>
        <v>0</v>
      </c>
      <c r="CE381" s="12" t="str">
        <f>IFERROR((SUM(W381:Z381)-(SUMIFS('Forecast Data'!H:H,'Forecast Data'!B:B,D381,'Forecast Data'!C:C,BJ$6)+SUMIFS('Forecast Data'!H:H,'Forecast Data'!B:B,D381,'Forecast Data'!C:C,BK$6)+SUMIFS('Forecast Data'!H:H,'Forecast Data'!B:B,D381,'Forecast Data'!C:C,BL$6)+SUMIFS('Forecast Data'!H:H,'Forecast Data'!B:B,D381,'Forecast Data'!C:C,BM$6)))/(SUMIFS('Forecast Data'!H:H,'Forecast Data'!B:B,D381,'Forecast Data'!C:C,BJ$6)+SUMIFS('Forecast Data'!H:H,'Forecast Data'!B:B,D381,'Forecast Data'!C:C,BK$6)+SUMIFS('Forecast Data'!H:H,'Forecast Data'!B:B,D381,'Forecast Data'!C:C,BL$6)+SUMIFS('Forecast Data'!H:H,'Forecast Data'!B:B,D381,'Forecast Data'!C:C,BM$6)),"")</f>
        <v/>
      </c>
      <c r="CF381" s="12">
        <f t="shared" si="72"/>
        <v>0</v>
      </c>
      <c r="CG381" s="12">
        <f t="shared" si="73"/>
        <v>0</v>
      </c>
      <c r="CH381" s="13">
        <f t="shared" si="74"/>
        <v>0</v>
      </c>
      <c r="CI381" s="13"/>
    </row>
    <row r="382" spans="1:87" ht="13.2">
      <c r="A382" s="1"/>
      <c r="B382" t="str">
        <f t="shared" si="75"/>
        <v>Post Consumer Brands</v>
      </c>
      <c r="D382" t="s">
        <v>414</v>
      </c>
      <c r="E382" s="11">
        <f>SUMIFS('Fin Data'!F:F,'Fin Data'!A:A,D382)</f>
        <v>0</v>
      </c>
      <c r="F382" s="11">
        <f>SUMIFS('Fin Data with 6 week hist'!I:I,'Fin Data with 6 week hist'!$A:$A,$D382)</f>
        <v>0</v>
      </c>
      <c r="G382" s="11">
        <f>SUMIFS('Fin Data with 6 week hist'!J:J,'Fin Data with 6 week hist'!$A:$A,$D382)</f>
        <v>0</v>
      </c>
      <c r="H382" s="11">
        <f>SUMIFS('Fin Data with 6 week hist'!K:K,'Fin Data with 6 week hist'!$A:$A,$D382)+SUMIFS('Unit Cancellations'!D:D,'Unit Cancellations'!$B:$B,$D382)</f>
        <v>0</v>
      </c>
      <c r="I382" s="11">
        <f>SUMIFS('Fin Data with 6 week hist'!L:L,'Fin Data with 6 week hist'!$A:$A,$D382)+SUMIFS('Unit Cancellations'!E:E,'Unit Cancellations'!$B:$B,$D382)</f>
        <v>0</v>
      </c>
      <c r="J382" s="11">
        <f>SUMIFS('Fin Data with 6 week hist'!M:M,'Fin Data with 6 week hist'!$A:$A,$D382)+SUMIFS('Unit Cancellations'!F:F,'Unit Cancellations'!$B:$B,$D382)</f>
        <v>0</v>
      </c>
      <c r="K382" s="11">
        <f>SUMIFS('Fin Data with 6 week hist'!N:N,'Fin Data with 6 week hist'!$A:$A,$D382)+SUMIFS('Unit Cancellations'!G:G,'Unit Cancellations'!$B:$B,$D382)</f>
        <v>0</v>
      </c>
      <c r="L382" s="11">
        <f>SUMIFS('Fin Data'!AN:AN,'Fin Data'!A:A,D382)</f>
        <v>0</v>
      </c>
      <c r="M382" s="12">
        <f>IFERROR(SUMIFS('Fin Data'!AO:AO,'Fin Data'!A:A,D382),"")</f>
        <v>0</v>
      </c>
      <c r="N382" s="1"/>
      <c r="O382" s="11">
        <f t="shared" si="63"/>
        <v>0</v>
      </c>
      <c r="P382" s="12" t="str">
        <f t="shared" si="64"/>
        <v/>
      </c>
      <c r="Q382" s="1"/>
      <c r="R382" s="11">
        <f t="shared" si="65"/>
        <v>0</v>
      </c>
      <c r="S382" s="12" t="str">
        <f t="shared" si="66"/>
        <v/>
      </c>
      <c r="T382" s="11">
        <f t="shared" si="67"/>
        <v>0</v>
      </c>
      <c r="U382" s="1" t="e">
        <f t="shared" si="76"/>
        <v>#REF!</v>
      </c>
      <c r="V382" s="1"/>
      <c r="W382" s="11">
        <f>SUMIFS('Forecast Data'!$D:$D,'Forecast Data'!$C:$C,W$6,'Forecast Data'!$B:$B,$D382)</f>
        <v>0</v>
      </c>
      <c r="X382" s="11">
        <f>SUMIFS('Forecast Data'!$D:$D,'Forecast Data'!$C:$C,X$6,'Forecast Data'!$B:$B,$D382)</f>
        <v>0</v>
      </c>
      <c r="Y382" s="11">
        <f>SUMIFS('Forecast Data'!$D:$D,'Forecast Data'!$C:$C,Y$6,'Forecast Data'!$B:$B,$D382)</f>
        <v>0</v>
      </c>
      <c r="Z382" s="11">
        <f>SUMIFS('Forecast Data'!$D:$D,'Forecast Data'!$C:$C,Z$6,'Forecast Data'!$B:$B,$D382)</f>
        <v>0</v>
      </c>
      <c r="AA382" s="11">
        <f>SUMIFS('Forecast Data'!$D:$D,'Forecast Data'!$C:$C,AA$6,'Forecast Data'!$B:$B,$D382)</f>
        <v>0</v>
      </c>
      <c r="AB382" s="11">
        <f>SUMIFS('Forecast Data'!$D:$D,'Forecast Data'!$C:$C,AB$6,'Forecast Data'!$B:$B,$D382)</f>
        <v>0</v>
      </c>
      <c r="AC382" s="11">
        <f>SUMIFS('Forecast Data'!$D:$D,'Forecast Data'!$C:$C,AC$6,'Forecast Data'!$B:$B,$D382)</f>
        <v>0</v>
      </c>
      <c r="AD382" s="11">
        <f>SUMIFS('Forecast Data'!$D:$D,'Forecast Data'!$C:$C,AD$6,'Forecast Data'!$B:$B,$D382)</f>
        <v>0</v>
      </c>
      <c r="AE382" s="11">
        <f>SUMIFS('Forecast Data'!$D:$D,'Forecast Data'!$C:$C,AE$6,'Forecast Data'!$B:$B,$D382)</f>
        <v>0</v>
      </c>
      <c r="AF382" s="11">
        <f>SUMIFS('Forecast Data'!$D:$D,'Forecast Data'!$C:$C,AF$6,'Forecast Data'!$B:$B,$D382)</f>
        <v>0</v>
      </c>
      <c r="AG382" s="11">
        <f>SUMIFS('Forecast Data'!$D:$D,'Forecast Data'!$C:$C,AG$6,'Forecast Data'!$B:$B,$D382)</f>
        <v>0</v>
      </c>
      <c r="AH382" s="11">
        <f>SUMIFS('Forecast Data'!$D:$D,'Forecast Data'!$C:$C,AH$6,'Forecast Data'!$B:$B,$D382)</f>
        <v>0</v>
      </c>
      <c r="AI382" s="1"/>
      <c r="AJ382" s="12" t="str">
        <f>IF(SUMIFS('Forecast Data'!$E:$E,'Forecast Data'!$C:$C,AJ$6,'Forecast Data'!$B:$B,$D382)=0,"",SUMIFS('Forecast Data'!$E:$E,'Forecast Data'!$C:$C,AJ$6,'Forecast Data'!$B:$B,$D382))</f>
        <v/>
      </c>
      <c r="AK382" s="12" t="str">
        <f>IF(SUMIFS('Forecast Data'!$E:$E,'Forecast Data'!$C:$C,AK$6,'Forecast Data'!$B:$B,$D382)=0,"",SUMIFS('Forecast Data'!$E:$E,'Forecast Data'!$C:$C,AK$6,'Forecast Data'!$B:$B,$D382))</f>
        <v/>
      </c>
      <c r="AL382" s="12" t="str">
        <f>IF(SUMIFS('Forecast Data'!$E:$E,'Forecast Data'!$C:$C,AL$6,'Forecast Data'!$B:$B,$D382)=0,"",SUMIFS('Forecast Data'!$E:$E,'Forecast Data'!$C:$C,AL$6,'Forecast Data'!$B:$B,$D382))</f>
        <v/>
      </c>
      <c r="AM382" s="12" t="str">
        <f>IF(SUMIFS('Forecast Data'!$E:$E,'Forecast Data'!$C:$C,AM$6,'Forecast Data'!$B:$B,$D382)=0,"",SUMIFS('Forecast Data'!$E:$E,'Forecast Data'!$C:$C,AM$6,'Forecast Data'!$B:$B,$D382))</f>
        <v/>
      </c>
      <c r="AN382" s="12" t="str">
        <f>IF(SUMIFS('Forecast Data'!$E:$E,'Forecast Data'!$C:$C,AN$6,'Forecast Data'!$B:$B,$D382)=0,"",SUMIFS('Forecast Data'!$E:$E,'Forecast Data'!$C:$C,AN$6,'Forecast Data'!$B:$B,$D382))</f>
        <v/>
      </c>
      <c r="AO382" s="12" t="str">
        <f>IF(SUMIFS('Forecast Data'!$E:$E,'Forecast Data'!$C:$C,AO$6,'Forecast Data'!$B:$B,$D382)=0,"",SUMIFS('Forecast Data'!$E:$E,'Forecast Data'!$C:$C,AO$6,'Forecast Data'!$B:$B,$D382))</f>
        <v/>
      </c>
      <c r="AP382" s="12" t="str">
        <f>IF(SUMIFS('Forecast Data'!$E:$E,'Forecast Data'!$C:$C,AP$6,'Forecast Data'!$B:$B,$D382)=0,"",SUMIFS('Forecast Data'!$E:$E,'Forecast Data'!$C:$C,AP$6,'Forecast Data'!$B:$B,$D382))</f>
        <v/>
      </c>
      <c r="AQ382" s="12" t="str">
        <f>IF(SUMIFS('Forecast Data'!$E:$E,'Forecast Data'!$C:$C,AQ$6,'Forecast Data'!$B:$B,$D382)=0,"",SUMIFS('Forecast Data'!$E:$E,'Forecast Data'!$C:$C,AQ$6,'Forecast Data'!$B:$B,$D382))</f>
        <v/>
      </c>
      <c r="AR382" s="12" t="str">
        <f>IF(SUMIFS('Forecast Data'!$E:$E,'Forecast Data'!$C:$C,AR$6,'Forecast Data'!$B:$B,$D382)=0,"",SUMIFS('Forecast Data'!$E:$E,'Forecast Data'!$C:$C,AR$6,'Forecast Data'!$B:$B,$D382))</f>
        <v/>
      </c>
      <c r="AS382" s="12" t="str">
        <f>IF(SUMIFS('Forecast Data'!$E:$E,'Forecast Data'!$C:$C,AS$6,'Forecast Data'!$B:$B,$D382)=0,"",SUMIFS('Forecast Data'!$E:$E,'Forecast Data'!$C:$C,AS$6,'Forecast Data'!$B:$B,$D382))</f>
        <v/>
      </c>
      <c r="AT382" s="12" t="str">
        <f>IF(SUMIFS('Forecast Data'!$E:$E,'Forecast Data'!$C:$C,AT$6,'Forecast Data'!$B:$B,$D382)=0,"",SUMIFS('Forecast Data'!$E:$E,'Forecast Data'!$C:$C,AT$6,'Forecast Data'!$B:$B,$D382))</f>
        <v/>
      </c>
      <c r="AU382" s="12" t="str">
        <f>IF(SUMIFS('Forecast Data'!$E:$E,'Forecast Data'!$C:$C,AU$6,'Forecast Data'!$B:$B,$D382)=0,"",SUMIFS('Forecast Data'!$E:$E,'Forecast Data'!$C:$C,AU$6,'Forecast Data'!$B:$B,$D382))</f>
        <v/>
      </c>
      <c r="AV382" s="1"/>
      <c r="AW382" s="11">
        <f>SUMIFS('OP Units'!E:E,'OP Units'!$A:$A,$D382)</f>
        <v>0</v>
      </c>
      <c r="AX382" s="11">
        <f>SUMIFS('OP Units'!F:F,'OP Units'!$A:$A,$D382)</f>
        <v>0</v>
      </c>
      <c r="AY382" s="11">
        <f>SUMIFS('OP Units'!G:G,'OP Units'!$A:$A,$D382)</f>
        <v>0</v>
      </c>
      <c r="AZ382" s="11">
        <f>SUMIFS('OP Units'!H:H,'OP Units'!$A:$A,$D382)</f>
        <v>0</v>
      </c>
      <c r="BA382" s="11">
        <f>SUMIFS('OP Units'!I:I,'OP Units'!$A:$A,$D382)</f>
        <v>0</v>
      </c>
      <c r="BB382" s="11">
        <f>SUMIFS('OP Units'!J:J,'OP Units'!$A:$A,$D382)</f>
        <v>0</v>
      </c>
      <c r="BC382" s="11">
        <f>SUMIFS('OP Units'!K:K,'OP Units'!$A:$A,$D382)</f>
        <v>0</v>
      </c>
      <c r="BD382" s="11">
        <f>SUMIFS('OP Units'!L:L,'OP Units'!$A:$A,$D382)</f>
        <v>0</v>
      </c>
      <c r="BE382" s="11">
        <f>SUMIFS('OP Units'!M:M,'OP Units'!$A:$A,$D382)</f>
        <v>0</v>
      </c>
      <c r="BF382" s="11">
        <f>SUMIFS('OP Units'!N:N,'OP Units'!$A:$A,$D382)</f>
        <v>0</v>
      </c>
      <c r="BG382" s="11">
        <f>SUMIFS('OP Units'!O:O,'OP Units'!$A:$A,$D382)</f>
        <v>0</v>
      </c>
      <c r="BH382" s="11">
        <f>SUMIFS('OP Units'!P:P,'OP Units'!$A:$A,$D382)</f>
        <v>0</v>
      </c>
      <c r="BI382" s="1"/>
      <c r="BJ382" s="12" t="str">
        <f>IFERROR((SUMIFS('OP Units'!E:E,'OP Units'!$A:$A,$D382)-SUMIFS('Forecast Data'!$H:$H,'Forecast Data'!$C:$C,BJ$6,'Forecast Data'!$B:$B,$D382))/SUMIFS('Forecast Data'!$H:$H,'Forecast Data'!$C:$C,BJ$6,'Forecast Data'!$B:$B,$D382),"")</f>
        <v/>
      </c>
      <c r="BK382" s="12" t="str">
        <f>IFERROR((SUMIFS('OP Units'!F:F,'OP Units'!$A:$A,$D382)-SUMIFS('Forecast Data'!$H:$H,'Forecast Data'!$C:$C,BK$6,'Forecast Data'!$B:$B,$D382))/SUMIFS('Forecast Data'!$H:$H,'Forecast Data'!$C:$C,BK$6,'Forecast Data'!$B:$B,$D382),"")</f>
        <v/>
      </c>
      <c r="BL382" s="12" t="str">
        <f>IFERROR((SUMIFS('OP Units'!G:G,'OP Units'!$A:$A,$D382)-SUMIFS('Forecast Data'!$H:$H,'Forecast Data'!$C:$C,BL$6,'Forecast Data'!$B:$B,$D382))/SUMIFS('Forecast Data'!$H:$H,'Forecast Data'!$C:$C,BL$6,'Forecast Data'!$B:$B,$D382),"")</f>
        <v/>
      </c>
      <c r="BM382" s="12" t="str">
        <f>IFERROR((SUMIFS('OP Units'!H:H,'OP Units'!$A:$A,$D382)-SUMIFS('Forecast Data'!$H:$H,'Forecast Data'!$C:$C,BM$6,'Forecast Data'!$B:$B,$D382))/SUMIFS('Forecast Data'!$H:$H,'Forecast Data'!$C:$C,BM$6,'Forecast Data'!$B:$B,$D382),"")</f>
        <v/>
      </c>
      <c r="BN382" s="12" t="str">
        <f>IFERROR((SUMIFS('OP Units'!I:I,'OP Units'!$A:$A,$D382)-SUMIFS('Forecast Data'!$H:$H,'Forecast Data'!$C:$C,BN$6,'Forecast Data'!$B:$B,$D382))/SUMIFS('Forecast Data'!$H:$H,'Forecast Data'!$C:$C,BN$6,'Forecast Data'!$B:$B,$D382),"")</f>
        <v/>
      </c>
      <c r="BO382" s="12" t="str">
        <f>IFERROR((SUMIFS('OP Units'!J:J,'OP Units'!$A:$A,$D382)-SUMIFS('Forecast Data'!$H:$H,'Forecast Data'!$C:$C,BO$6,'Forecast Data'!$B:$B,$D382))/SUMIFS('Forecast Data'!$H:$H,'Forecast Data'!$C:$C,BO$6,'Forecast Data'!$B:$B,$D382),"")</f>
        <v/>
      </c>
      <c r="BP382" s="12" t="str">
        <f>IFERROR((SUMIFS('OP Units'!K:K,'OP Units'!$A:$A,$D382)-SUMIFS('Forecast Data'!$H:$H,'Forecast Data'!$C:$C,BP$6,'Forecast Data'!$B:$B,$D382))/SUMIFS('Forecast Data'!$H:$H,'Forecast Data'!$C:$C,BP$6,'Forecast Data'!$B:$B,$D382),"")</f>
        <v/>
      </c>
      <c r="BQ382" s="12" t="str">
        <f>IFERROR((SUMIFS('OP Units'!L:L,'OP Units'!$A:$A,$D382)-SUMIFS('Forecast Data'!$H:$H,'Forecast Data'!$C:$C,BQ$6,'Forecast Data'!$B:$B,$D382))/SUMIFS('Forecast Data'!$H:$H,'Forecast Data'!$C:$C,BQ$6,'Forecast Data'!$B:$B,$D382),"")</f>
        <v/>
      </c>
      <c r="BR382" s="12" t="str">
        <f>IFERROR((SUMIFS('OP Units'!M:M,'OP Units'!$A:$A,$D382)-SUMIFS('Forecast Data'!$H:$H,'Forecast Data'!$C:$C,BR$6,'Forecast Data'!$B:$B,$D382))/SUMIFS('Forecast Data'!$H:$H,'Forecast Data'!$C:$C,BR$6,'Forecast Data'!$B:$B,$D382),"")</f>
        <v/>
      </c>
      <c r="BS382" s="12" t="str">
        <f>IFERROR((SUMIFS('OP Units'!N:N,'OP Units'!$A:$A,$D382)-SUMIFS('Forecast Data'!$H:$H,'Forecast Data'!$C:$C,BS$6,'Forecast Data'!$B:$B,$D382))/SUMIFS('Forecast Data'!$H:$H,'Forecast Data'!$C:$C,BS$6,'Forecast Data'!$B:$B,$D382),"")</f>
        <v/>
      </c>
      <c r="BT382" s="12" t="str">
        <f>IFERROR((SUMIFS('OP Units'!O:O,'OP Units'!$A:$A,$D382)-SUMIFS('Forecast Data'!$H:$H,'Forecast Data'!$C:$C,BT$6,'Forecast Data'!$B:$B,$D382))/SUMIFS('Forecast Data'!$H:$H,'Forecast Data'!$C:$C,BT$6,'Forecast Data'!$B:$B,$D382),"")</f>
        <v/>
      </c>
      <c r="BU382" s="12" t="str">
        <f>IFERROR((SUMIFS('OP Units'!P:P,'OP Units'!$A:$A,$D382)-SUMIFS('Forecast Data'!$H:$H,'Forecast Data'!$C:$C,BU$6,'Forecast Data'!$B:$B,$D382))/SUMIFS('Forecast Data'!$H:$H,'Forecast Data'!$C:$C,BU$6,'Forecast Data'!$B:$B,$D382),"")</f>
        <v/>
      </c>
      <c r="BV382" s="12"/>
      <c r="BW382" s="11">
        <f>(SUMIFS('Forecast Data'!H:H,'Forecast Data'!B:B,D382,'Forecast Data'!C:C,BK$6)+SUMIFS('Forecast Data'!H:H,'Forecast Data'!B:B,D382,'Forecast Data'!C:C,BL$6)+SUMIFS('Forecast Data'!H:H,'Forecast Data'!B:B,D382,'Forecast Data'!C:C,BM$6)+SUMIFS('Forecast Data'!H:H,'Forecast Data'!B:B,D382,'Forecast Data'!C:C,BN$6)+SUMIFS('Forecast Data'!H:H,'Forecast Data'!B:B,D382,'Forecast Data'!C:C,BO$6)+SUMIFS('Forecast Data'!H:H,'Forecast Data'!B:B,D382,'Forecast Data'!C:C,BP$6)+SUMIFS('Forecast Data'!H:H,'Forecast Data'!B:B,D382,'Forecast Data'!C:C,BQ$6)+SUMIFS('Forecast Data'!H:H,'Forecast Data'!B:B,D382,'Forecast Data'!C:C,BJ$6))/8</f>
        <v>0</v>
      </c>
      <c r="BX382" s="12" t="str">
        <f>IFERROR((SUM(W382:AD382)-(SUMIFS('Forecast Data'!H:H,'Forecast Data'!B:B,B382,'Forecast Data'!C:C,BJ$6)+SUMIFS('Forecast Data'!H:H,'Forecast Data'!B:B,B382,'Forecast Data'!C:C,BK$6)+SUMIFS('Forecast Data'!H:H,'Forecast Data'!B:B,B382,'Forecast Data'!C:C,BL$6)+SUMIFS('Forecast Data'!H:H,'Forecast Data'!B:B,B382,'Forecast Data'!C:C,BM$6)+SUMIFS('Forecast Data'!H:H,'Forecast Data'!B:B,B382,'Forecast Data'!C:C,BN$6)+SUMIFS('Forecast Data'!H:H,'Forecast Data'!B:B,B382,'Forecast Data'!C:C,BO$6)+SUMIFS('Forecast Data'!H:H,'Forecast Data'!B:B,B382,'Forecast Data'!C:C,BP$6)+SUMIFS('Forecast Data'!H:H,'Forecast Data'!B:B,B382,'Forecast Data'!C:C,BQ$6)))/(SUMIFS('Forecast Data'!H:H,'Forecast Data'!B:B,B382,'Forecast Data'!C:C,BJ$6)+SUMIFS('Forecast Data'!H:H,'Forecast Data'!B:B,B382,'Forecast Data'!C:C,BK$6)+SUMIFS('Forecast Data'!H:H,'Forecast Data'!B:B,B382,'Forecast Data'!C:C,BL$6)+SUMIFS('Forecast Data'!H:H,'Forecast Data'!B:B,B382,'Forecast Data'!C:C,BM$6)+SUMIFS('Forecast Data'!H:H,'Forecast Data'!B:B,B382,'Forecast Data'!C:C,BN$6)+SUMIFS('Forecast Data'!H:H,'Forecast Data'!B:B,B382,'Forecast Data'!C:C,BO$6)+SUMIFS('Forecast Data'!H:H,'Forecast Data'!B:B,B382,'Forecast Data'!C:C,BP$6)+SUMIFS('Forecast Data'!H:H,'Forecast Data'!B:B,B382,'Forecast Data'!C:C,BQ$6)),"")</f>
        <v/>
      </c>
      <c r="BY382" s="12">
        <f t="shared" si="68"/>
        <v>0</v>
      </c>
      <c r="BZ382" s="16">
        <f t="shared" si="69"/>
        <v>0</v>
      </c>
      <c r="CA382" s="13">
        <f t="shared" si="70"/>
        <v>0</v>
      </c>
      <c r="CB382" s="12">
        <f t="shared" si="71"/>
        <v>0</v>
      </c>
      <c r="CC382" s="12"/>
      <c r="CD382" s="11">
        <f>(SUMIFS('Forecast Data'!H:H,'Forecast Data'!B:B,D382,'Forecast Data'!C:C,BK$6)+SUMIFS('Forecast Data'!H:H,'Forecast Data'!B:B,D382,'Forecast Data'!C:C,BL$6)+SUMIFS('Forecast Data'!H:H,'Forecast Data'!B:B,D382,'Forecast Data'!C:C,BM$6)+SUMIFS('Forecast Data'!H:H,'Forecast Data'!B:B,D382,'Forecast Data'!C:C,BJ$6))/4</f>
        <v>0</v>
      </c>
      <c r="CE382" s="12" t="str">
        <f>IFERROR((SUM(W382:Z382)-(SUMIFS('Forecast Data'!H:H,'Forecast Data'!B:B,D382,'Forecast Data'!C:C,BJ$6)+SUMIFS('Forecast Data'!H:H,'Forecast Data'!B:B,D382,'Forecast Data'!C:C,BK$6)+SUMIFS('Forecast Data'!H:H,'Forecast Data'!B:B,D382,'Forecast Data'!C:C,BL$6)+SUMIFS('Forecast Data'!H:H,'Forecast Data'!B:B,D382,'Forecast Data'!C:C,BM$6)))/(SUMIFS('Forecast Data'!H:H,'Forecast Data'!B:B,D382,'Forecast Data'!C:C,BJ$6)+SUMIFS('Forecast Data'!H:H,'Forecast Data'!B:B,D382,'Forecast Data'!C:C,BK$6)+SUMIFS('Forecast Data'!H:H,'Forecast Data'!B:B,D382,'Forecast Data'!C:C,BL$6)+SUMIFS('Forecast Data'!H:H,'Forecast Data'!B:B,D382,'Forecast Data'!C:C,BM$6)),"")</f>
        <v/>
      </c>
      <c r="CF382" s="12">
        <f t="shared" si="72"/>
        <v>0</v>
      </c>
      <c r="CG382" s="12">
        <f t="shared" si="73"/>
        <v>0</v>
      </c>
      <c r="CH382" s="13">
        <f t="shared" si="74"/>
        <v>0</v>
      </c>
      <c r="CI382" s="13"/>
    </row>
    <row r="383" spans="1:87" ht="13.2">
      <c r="A383" s="1"/>
      <c r="B383" t="str">
        <f t="shared" si="75"/>
        <v>PROBAR</v>
      </c>
      <c r="D383" t="s">
        <v>415</v>
      </c>
      <c r="E383" s="11">
        <f>SUMIFS('Fin Data'!F:F,'Fin Data'!A:A,D383)</f>
        <v>0</v>
      </c>
      <c r="F383" s="11">
        <f>SUMIFS('Fin Data with 6 week hist'!I:I,'Fin Data with 6 week hist'!$A:$A,$D383)</f>
        <v>0</v>
      </c>
      <c r="G383" s="11">
        <f>SUMIFS('Fin Data with 6 week hist'!J:J,'Fin Data with 6 week hist'!$A:$A,$D383)</f>
        <v>0</v>
      </c>
      <c r="H383" s="11">
        <f>SUMIFS('Fin Data with 6 week hist'!K:K,'Fin Data with 6 week hist'!$A:$A,$D383)+SUMIFS('Unit Cancellations'!D:D,'Unit Cancellations'!$B:$B,$D383)</f>
        <v>0</v>
      </c>
      <c r="I383" s="11">
        <f>SUMIFS('Fin Data with 6 week hist'!L:L,'Fin Data with 6 week hist'!$A:$A,$D383)+SUMIFS('Unit Cancellations'!E:E,'Unit Cancellations'!$B:$B,$D383)</f>
        <v>0</v>
      </c>
      <c r="J383" s="11">
        <f>SUMIFS('Fin Data with 6 week hist'!M:M,'Fin Data with 6 week hist'!$A:$A,$D383)+SUMIFS('Unit Cancellations'!F:F,'Unit Cancellations'!$B:$B,$D383)</f>
        <v>0</v>
      </c>
      <c r="K383" s="11">
        <f>SUMIFS('Fin Data with 6 week hist'!N:N,'Fin Data with 6 week hist'!$A:$A,$D383)+SUMIFS('Unit Cancellations'!G:G,'Unit Cancellations'!$B:$B,$D383)</f>
        <v>0</v>
      </c>
      <c r="L383" s="11">
        <f>SUMIFS('Fin Data'!AN:AN,'Fin Data'!A:A,D383)</f>
        <v>0</v>
      </c>
      <c r="M383" s="12">
        <f>IFERROR(SUMIFS('Fin Data'!AO:AO,'Fin Data'!A:A,D383),"")</f>
        <v>0</v>
      </c>
      <c r="N383" s="1"/>
      <c r="O383" s="11">
        <f t="shared" si="63"/>
        <v>0</v>
      </c>
      <c r="P383" s="12" t="str">
        <f t="shared" si="64"/>
        <v/>
      </c>
      <c r="Q383" s="1"/>
      <c r="R383" s="11">
        <f t="shared" si="65"/>
        <v>0</v>
      </c>
      <c r="S383" s="12" t="str">
        <f t="shared" si="66"/>
        <v/>
      </c>
      <c r="T383" s="11">
        <f t="shared" si="67"/>
        <v>0</v>
      </c>
      <c r="U383" s="1" t="e">
        <f t="shared" si="76"/>
        <v>#REF!</v>
      </c>
      <c r="V383" s="1"/>
      <c r="W383" s="11">
        <f>SUMIFS('Forecast Data'!$D:$D,'Forecast Data'!$C:$C,W$6,'Forecast Data'!$B:$B,$D383)</f>
        <v>0</v>
      </c>
      <c r="X383" s="11">
        <f>SUMIFS('Forecast Data'!$D:$D,'Forecast Data'!$C:$C,X$6,'Forecast Data'!$B:$B,$D383)</f>
        <v>0</v>
      </c>
      <c r="Y383" s="11">
        <f>SUMIFS('Forecast Data'!$D:$D,'Forecast Data'!$C:$C,Y$6,'Forecast Data'!$B:$B,$D383)</f>
        <v>0</v>
      </c>
      <c r="Z383" s="11">
        <f>SUMIFS('Forecast Data'!$D:$D,'Forecast Data'!$C:$C,Z$6,'Forecast Data'!$B:$B,$D383)</f>
        <v>0</v>
      </c>
      <c r="AA383" s="11">
        <f>SUMIFS('Forecast Data'!$D:$D,'Forecast Data'!$C:$C,AA$6,'Forecast Data'!$B:$B,$D383)</f>
        <v>0</v>
      </c>
      <c r="AB383" s="11">
        <f>SUMIFS('Forecast Data'!$D:$D,'Forecast Data'!$C:$C,AB$6,'Forecast Data'!$B:$B,$D383)</f>
        <v>0</v>
      </c>
      <c r="AC383" s="11">
        <f>SUMIFS('Forecast Data'!$D:$D,'Forecast Data'!$C:$C,AC$6,'Forecast Data'!$B:$B,$D383)</f>
        <v>0</v>
      </c>
      <c r="AD383" s="11">
        <f>SUMIFS('Forecast Data'!$D:$D,'Forecast Data'!$C:$C,AD$6,'Forecast Data'!$B:$B,$D383)</f>
        <v>0</v>
      </c>
      <c r="AE383" s="11">
        <f>SUMIFS('Forecast Data'!$D:$D,'Forecast Data'!$C:$C,AE$6,'Forecast Data'!$B:$B,$D383)</f>
        <v>0</v>
      </c>
      <c r="AF383" s="11">
        <f>SUMIFS('Forecast Data'!$D:$D,'Forecast Data'!$C:$C,AF$6,'Forecast Data'!$B:$B,$D383)</f>
        <v>0</v>
      </c>
      <c r="AG383" s="11">
        <f>SUMIFS('Forecast Data'!$D:$D,'Forecast Data'!$C:$C,AG$6,'Forecast Data'!$B:$B,$D383)</f>
        <v>0</v>
      </c>
      <c r="AH383" s="11">
        <f>SUMIFS('Forecast Data'!$D:$D,'Forecast Data'!$C:$C,AH$6,'Forecast Data'!$B:$B,$D383)</f>
        <v>0</v>
      </c>
      <c r="AI383" s="1"/>
      <c r="AJ383" s="12" t="str">
        <f>IF(SUMIFS('Forecast Data'!$E:$E,'Forecast Data'!$C:$C,AJ$6,'Forecast Data'!$B:$B,$D383)=0,"",SUMIFS('Forecast Data'!$E:$E,'Forecast Data'!$C:$C,AJ$6,'Forecast Data'!$B:$B,$D383))</f>
        <v/>
      </c>
      <c r="AK383" s="12" t="str">
        <f>IF(SUMIFS('Forecast Data'!$E:$E,'Forecast Data'!$C:$C,AK$6,'Forecast Data'!$B:$B,$D383)=0,"",SUMIFS('Forecast Data'!$E:$E,'Forecast Data'!$C:$C,AK$6,'Forecast Data'!$B:$B,$D383))</f>
        <v/>
      </c>
      <c r="AL383" s="12" t="str">
        <f>IF(SUMIFS('Forecast Data'!$E:$E,'Forecast Data'!$C:$C,AL$6,'Forecast Data'!$B:$B,$D383)=0,"",SUMIFS('Forecast Data'!$E:$E,'Forecast Data'!$C:$C,AL$6,'Forecast Data'!$B:$B,$D383))</f>
        <v/>
      </c>
      <c r="AM383" s="12" t="str">
        <f>IF(SUMIFS('Forecast Data'!$E:$E,'Forecast Data'!$C:$C,AM$6,'Forecast Data'!$B:$B,$D383)=0,"",SUMIFS('Forecast Data'!$E:$E,'Forecast Data'!$C:$C,AM$6,'Forecast Data'!$B:$B,$D383))</f>
        <v/>
      </c>
      <c r="AN383" s="12" t="str">
        <f>IF(SUMIFS('Forecast Data'!$E:$E,'Forecast Data'!$C:$C,AN$6,'Forecast Data'!$B:$B,$D383)=0,"",SUMIFS('Forecast Data'!$E:$E,'Forecast Data'!$C:$C,AN$6,'Forecast Data'!$B:$B,$D383))</f>
        <v/>
      </c>
      <c r="AO383" s="12" t="str">
        <f>IF(SUMIFS('Forecast Data'!$E:$E,'Forecast Data'!$C:$C,AO$6,'Forecast Data'!$B:$B,$D383)=0,"",SUMIFS('Forecast Data'!$E:$E,'Forecast Data'!$C:$C,AO$6,'Forecast Data'!$B:$B,$D383))</f>
        <v/>
      </c>
      <c r="AP383" s="12" t="str">
        <f>IF(SUMIFS('Forecast Data'!$E:$E,'Forecast Data'!$C:$C,AP$6,'Forecast Data'!$B:$B,$D383)=0,"",SUMIFS('Forecast Data'!$E:$E,'Forecast Data'!$C:$C,AP$6,'Forecast Data'!$B:$B,$D383))</f>
        <v/>
      </c>
      <c r="AQ383" s="12" t="str">
        <f>IF(SUMIFS('Forecast Data'!$E:$E,'Forecast Data'!$C:$C,AQ$6,'Forecast Data'!$B:$B,$D383)=0,"",SUMIFS('Forecast Data'!$E:$E,'Forecast Data'!$C:$C,AQ$6,'Forecast Data'!$B:$B,$D383))</f>
        <v/>
      </c>
      <c r="AR383" s="12" t="str">
        <f>IF(SUMIFS('Forecast Data'!$E:$E,'Forecast Data'!$C:$C,AR$6,'Forecast Data'!$B:$B,$D383)=0,"",SUMIFS('Forecast Data'!$E:$E,'Forecast Data'!$C:$C,AR$6,'Forecast Data'!$B:$B,$D383))</f>
        <v/>
      </c>
      <c r="AS383" s="12" t="str">
        <f>IF(SUMIFS('Forecast Data'!$E:$E,'Forecast Data'!$C:$C,AS$6,'Forecast Data'!$B:$B,$D383)=0,"",SUMIFS('Forecast Data'!$E:$E,'Forecast Data'!$C:$C,AS$6,'Forecast Data'!$B:$B,$D383))</f>
        <v/>
      </c>
      <c r="AT383" s="12" t="str">
        <f>IF(SUMIFS('Forecast Data'!$E:$E,'Forecast Data'!$C:$C,AT$6,'Forecast Data'!$B:$B,$D383)=0,"",SUMIFS('Forecast Data'!$E:$E,'Forecast Data'!$C:$C,AT$6,'Forecast Data'!$B:$B,$D383))</f>
        <v/>
      </c>
      <c r="AU383" s="12" t="str">
        <f>IF(SUMIFS('Forecast Data'!$E:$E,'Forecast Data'!$C:$C,AU$6,'Forecast Data'!$B:$B,$D383)=0,"",SUMIFS('Forecast Data'!$E:$E,'Forecast Data'!$C:$C,AU$6,'Forecast Data'!$B:$B,$D383))</f>
        <v/>
      </c>
      <c r="AV383" s="1"/>
      <c r="AW383" s="11">
        <f>SUMIFS('OP Units'!E:E,'OP Units'!$A:$A,$D383)</f>
        <v>0</v>
      </c>
      <c r="AX383" s="11">
        <f>SUMIFS('OP Units'!F:F,'OP Units'!$A:$A,$D383)</f>
        <v>0</v>
      </c>
      <c r="AY383" s="11">
        <f>SUMIFS('OP Units'!G:G,'OP Units'!$A:$A,$D383)</f>
        <v>0</v>
      </c>
      <c r="AZ383" s="11">
        <f>SUMIFS('OP Units'!H:H,'OP Units'!$A:$A,$D383)</f>
        <v>0</v>
      </c>
      <c r="BA383" s="11">
        <f>SUMIFS('OP Units'!I:I,'OP Units'!$A:$A,$D383)</f>
        <v>0</v>
      </c>
      <c r="BB383" s="11">
        <f>SUMIFS('OP Units'!J:J,'OP Units'!$A:$A,$D383)</f>
        <v>0</v>
      </c>
      <c r="BC383" s="11">
        <f>SUMIFS('OP Units'!K:K,'OP Units'!$A:$A,$D383)</f>
        <v>0</v>
      </c>
      <c r="BD383" s="11">
        <f>SUMIFS('OP Units'!L:L,'OP Units'!$A:$A,$D383)</f>
        <v>0</v>
      </c>
      <c r="BE383" s="11">
        <f>SUMIFS('OP Units'!M:M,'OP Units'!$A:$A,$D383)</f>
        <v>0</v>
      </c>
      <c r="BF383" s="11">
        <f>SUMIFS('OP Units'!N:N,'OP Units'!$A:$A,$D383)</f>
        <v>0</v>
      </c>
      <c r="BG383" s="11">
        <f>SUMIFS('OP Units'!O:O,'OP Units'!$A:$A,$D383)</f>
        <v>0</v>
      </c>
      <c r="BH383" s="11">
        <f>SUMIFS('OP Units'!P:P,'OP Units'!$A:$A,$D383)</f>
        <v>0</v>
      </c>
      <c r="BI383" s="1"/>
      <c r="BJ383" s="12" t="str">
        <f>IFERROR((SUMIFS('OP Units'!E:E,'OP Units'!$A:$A,$D383)-SUMIFS('Forecast Data'!$H:$H,'Forecast Data'!$C:$C,BJ$6,'Forecast Data'!$B:$B,$D383))/SUMIFS('Forecast Data'!$H:$H,'Forecast Data'!$C:$C,BJ$6,'Forecast Data'!$B:$B,$D383),"")</f>
        <v/>
      </c>
      <c r="BK383" s="12" t="str">
        <f>IFERROR((SUMIFS('OP Units'!F:F,'OP Units'!$A:$A,$D383)-SUMIFS('Forecast Data'!$H:$H,'Forecast Data'!$C:$C,BK$6,'Forecast Data'!$B:$B,$D383))/SUMIFS('Forecast Data'!$H:$H,'Forecast Data'!$C:$C,BK$6,'Forecast Data'!$B:$B,$D383),"")</f>
        <v/>
      </c>
      <c r="BL383" s="12" t="str">
        <f>IFERROR((SUMIFS('OP Units'!G:G,'OP Units'!$A:$A,$D383)-SUMIFS('Forecast Data'!$H:$H,'Forecast Data'!$C:$C,BL$6,'Forecast Data'!$B:$B,$D383))/SUMIFS('Forecast Data'!$H:$H,'Forecast Data'!$C:$C,BL$6,'Forecast Data'!$B:$B,$D383),"")</f>
        <v/>
      </c>
      <c r="BM383" s="12" t="str">
        <f>IFERROR((SUMIFS('OP Units'!H:H,'OP Units'!$A:$A,$D383)-SUMIFS('Forecast Data'!$H:$H,'Forecast Data'!$C:$C,BM$6,'Forecast Data'!$B:$B,$D383))/SUMIFS('Forecast Data'!$H:$H,'Forecast Data'!$C:$C,BM$6,'Forecast Data'!$B:$B,$D383),"")</f>
        <v/>
      </c>
      <c r="BN383" s="12" t="str">
        <f>IFERROR((SUMIFS('OP Units'!I:I,'OP Units'!$A:$A,$D383)-SUMIFS('Forecast Data'!$H:$H,'Forecast Data'!$C:$C,BN$6,'Forecast Data'!$B:$B,$D383))/SUMIFS('Forecast Data'!$H:$H,'Forecast Data'!$C:$C,BN$6,'Forecast Data'!$B:$B,$D383),"")</f>
        <v/>
      </c>
      <c r="BO383" s="12" t="str">
        <f>IFERROR((SUMIFS('OP Units'!J:J,'OP Units'!$A:$A,$D383)-SUMIFS('Forecast Data'!$H:$H,'Forecast Data'!$C:$C,BO$6,'Forecast Data'!$B:$B,$D383))/SUMIFS('Forecast Data'!$H:$H,'Forecast Data'!$C:$C,BO$6,'Forecast Data'!$B:$B,$D383),"")</f>
        <v/>
      </c>
      <c r="BP383" s="12" t="str">
        <f>IFERROR((SUMIFS('OP Units'!K:K,'OP Units'!$A:$A,$D383)-SUMIFS('Forecast Data'!$H:$H,'Forecast Data'!$C:$C,BP$6,'Forecast Data'!$B:$B,$D383))/SUMIFS('Forecast Data'!$H:$H,'Forecast Data'!$C:$C,BP$6,'Forecast Data'!$B:$B,$D383),"")</f>
        <v/>
      </c>
      <c r="BQ383" s="12" t="str">
        <f>IFERROR((SUMIFS('OP Units'!L:L,'OP Units'!$A:$A,$D383)-SUMIFS('Forecast Data'!$H:$H,'Forecast Data'!$C:$C,BQ$6,'Forecast Data'!$B:$B,$D383))/SUMIFS('Forecast Data'!$H:$H,'Forecast Data'!$C:$C,BQ$6,'Forecast Data'!$B:$B,$D383),"")</f>
        <v/>
      </c>
      <c r="BR383" s="12" t="str">
        <f>IFERROR((SUMIFS('OP Units'!M:M,'OP Units'!$A:$A,$D383)-SUMIFS('Forecast Data'!$H:$H,'Forecast Data'!$C:$C,BR$6,'Forecast Data'!$B:$B,$D383))/SUMIFS('Forecast Data'!$H:$H,'Forecast Data'!$C:$C,BR$6,'Forecast Data'!$B:$B,$D383),"")</f>
        <v/>
      </c>
      <c r="BS383" s="12" t="str">
        <f>IFERROR((SUMIFS('OP Units'!N:N,'OP Units'!$A:$A,$D383)-SUMIFS('Forecast Data'!$H:$H,'Forecast Data'!$C:$C,BS$6,'Forecast Data'!$B:$B,$D383))/SUMIFS('Forecast Data'!$H:$H,'Forecast Data'!$C:$C,BS$6,'Forecast Data'!$B:$B,$D383),"")</f>
        <v/>
      </c>
      <c r="BT383" s="12" t="str">
        <f>IFERROR((SUMIFS('OP Units'!O:O,'OP Units'!$A:$A,$D383)-SUMIFS('Forecast Data'!$H:$H,'Forecast Data'!$C:$C,BT$6,'Forecast Data'!$B:$B,$D383))/SUMIFS('Forecast Data'!$H:$H,'Forecast Data'!$C:$C,BT$6,'Forecast Data'!$B:$B,$D383),"")</f>
        <v/>
      </c>
      <c r="BU383" s="12" t="str">
        <f>IFERROR((SUMIFS('OP Units'!P:P,'OP Units'!$A:$A,$D383)-SUMIFS('Forecast Data'!$H:$H,'Forecast Data'!$C:$C,BU$6,'Forecast Data'!$B:$B,$D383))/SUMIFS('Forecast Data'!$H:$H,'Forecast Data'!$C:$C,BU$6,'Forecast Data'!$B:$B,$D383),"")</f>
        <v/>
      </c>
      <c r="BV383" s="12"/>
      <c r="BW383" s="11">
        <f>(SUMIFS('Forecast Data'!H:H,'Forecast Data'!B:B,D383,'Forecast Data'!C:C,BK$6)+SUMIFS('Forecast Data'!H:H,'Forecast Data'!B:B,D383,'Forecast Data'!C:C,BL$6)+SUMIFS('Forecast Data'!H:H,'Forecast Data'!B:B,D383,'Forecast Data'!C:C,BM$6)+SUMIFS('Forecast Data'!H:H,'Forecast Data'!B:B,D383,'Forecast Data'!C:C,BN$6)+SUMIFS('Forecast Data'!H:H,'Forecast Data'!B:B,D383,'Forecast Data'!C:C,BO$6)+SUMIFS('Forecast Data'!H:H,'Forecast Data'!B:B,D383,'Forecast Data'!C:C,BP$6)+SUMIFS('Forecast Data'!H:H,'Forecast Data'!B:B,D383,'Forecast Data'!C:C,BQ$6)+SUMIFS('Forecast Data'!H:H,'Forecast Data'!B:B,D383,'Forecast Data'!C:C,BJ$6))/8</f>
        <v>0</v>
      </c>
      <c r="BX383" s="12" t="str">
        <f>IFERROR((SUM(W383:AD383)-(SUMIFS('Forecast Data'!H:H,'Forecast Data'!B:B,B383,'Forecast Data'!C:C,BJ$6)+SUMIFS('Forecast Data'!H:H,'Forecast Data'!B:B,B383,'Forecast Data'!C:C,BK$6)+SUMIFS('Forecast Data'!H:H,'Forecast Data'!B:B,B383,'Forecast Data'!C:C,BL$6)+SUMIFS('Forecast Data'!H:H,'Forecast Data'!B:B,B383,'Forecast Data'!C:C,BM$6)+SUMIFS('Forecast Data'!H:H,'Forecast Data'!B:B,B383,'Forecast Data'!C:C,BN$6)+SUMIFS('Forecast Data'!H:H,'Forecast Data'!B:B,B383,'Forecast Data'!C:C,BO$6)+SUMIFS('Forecast Data'!H:H,'Forecast Data'!B:B,B383,'Forecast Data'!C:C,BP$6)+SUMIFS('Forecast Data'!H:H,'Forecast Data'!B:B,B383,'Forecast Data'!C:C,BQ$6)))/(SUMIFS('Forecast Data'!H:H,'Forecast Data'!B:B,B383,'Forecast Data'!C:C,BJ$6)+SUMIFS('Forecast Data'!H:H,'Forecast Data'!B:B,B383,'Forecast Data'!C:C,BK$6)+SUMIFS('Forecast Data'!H:H,'Forecast Data'!B:B,B383,'Forecast Data'!C:C,BL$6)+SUMIFS('Forecast Data'!H:H,'Forecast Data'!B:B,B383,'Forecast Data'!C:C,BM$6)+SUMIFS('Forecast Data'!H:H,'Forecast Data'!B:B,B383,'Forecast Data'!C:C,BN$6)+SUMIFS('Forecast Data'!H:H,'Forecast Data'!B:B,B383,'Forecast Data'!C:C,BO$6)+SUMIFS('Forecast Data'!H:H,'Forecast Data'!B:B,B383,'Forecast Data'!C:C,BP$6)+SUMIFS('Forecast Data'!H:H,'Forecast Data'!B:B,B383,'Forecast Data'!C:C,BQ$6)),"")</f>
        <v/>
      </c>
      <c r="BY383" s="12">
        <f t="shared" si="68"/>
        <v>0</v>
      </c>
      <c r="BZ383" s="16">
        <f t="shared" si="69"/>
        <v>0</v>
      </c>
      <c r="CA383" s="13">
        <f t="shared" si="70"/>
        <v>0</v>
      </c>
      <c r="CB383" s="12">
        <f t="shared" si="71"/>
        <v>0</v>
      </c>
      <c r="CC383" s="12"/>
      <c r="CD383" s="11">
        <f>(SUMIFS('Forecast Data'!H:H,'Forecast Data'!B:B,D383,'Forecast Data'!C:C,BK$6)+SUMIFS('Forecast Data'!H:H,'Forecast Data'!B:B,D383,'Forecast Data'!C:C,BL$6)+SUMIFS('Forecast Data'!H:H,'Forecast Data'!B:B,D383,'Forecast Data'!C:C,BM$6)+SUMIFS('Forecast Data'!H:H,'Forecast Data'!B:B,D383,'Forecast Data'!C:C,BJ$6))/4</f>
        <v>0</v>
      </c>
      <c r="CE383" s="12" t="str">
        <f>IFERROR((SUM(W383:Z383)-(SUMIFS('Forecast Data'!H:H,'Forecast Data'!B:B,D383,'Forecast Data'!C:C,BJ$6)+SUMIFS('Forecast Data'!H:H,'Forecast Data'!B:B,D383,'Forecast Data'!C:C,BK$6)+SUMIFS('Forecast Data'!H:H,'Forecast Data'!B:B,D383,'Forecast Data'!C:C,BL$6)+SUMIFS('Forecast Data'!H:H,'Forecast Data'!B:B,D383,'Forecast Data'!C:C,BM$6)))/(SUMIFS('Forecast Data'!H:H,'Forecast Data'!B:B,D383,'Forecast Data'!C:C,BJ$6)+SUMIFS('Forecast Data'!H:H,'Forecast Data'!B:B,D383,'Forecast Data'!C:C,BK$6)+SUMIFS('Forecast Data'!H:H,'Forecast Data'!B:B,D383,'Forecast Data'!C:C,BL$6)+SUMIFS('Forecast Data'!H:H,'Forecast Data'!B:B,D383,'Forecast Data'!C:C,BM$6)),"")</f>
        <v/>
      </c>
      <c r="CF383" s="12">
        <f t="shared" si="72"/>
        <v>0</v>
      </c>
      <c r="CG383" s="12">
        <f t="shared" si="73"/>
        <v>0</v>
      </c>
      <c r="CH383" s="13">
        <f t="shared" si="74"/>
        <v>0</v>
      </c>
      <c r="CI383" s="13"/>
    </row>
    <row r="384" spans="1:87" ht="13.2">
      <c r="A384" s="1"/>
      <c r="B384" t="str">
        <f t="shared" si="75"/>
        <v>Qemp</v>
      </c>
      <c r="D384" t="s">
        <v>416</v>
      </c>
      <c r="E384" s="11">
        <f>SUMIFS('Fin Data'!F:F,'Fin Data'!A:A,D384)</f>
        <v>0</v>
      </c>
      <c r="F384" s="11">
        <f>SUMIFS('Fin Data with 6 week hist'!I:I,'Fin Data with 6 week hist'!$A:$A,$D384)</f>
        <v>0</v>
      </c>
      <c r="G384" s="11">
        <f>SUMIFS('Fin Data with 6 week hist'!J:J,'Fin Data with 6 week hist'!$A:$A,$D384)</f>
        <v>0</v>
      </c>
      <c r="H384" s="11">
        <f>SUMIFS('Fin Data with 6 week hist'!K:K,'Fin Data with 6 week hist'!$A:$A,$D384)+SUMIFS('Unit Cancellations'!D:D,'Unit Cancellations'!$B:$B,$D384)</f>
        <v>0</v>
      </c>
      <c r="I384" s="11">
        <f>SUMIFS('Fin Data with 6 week hist'!L:L,'Fin Data with 6 week hist'!$A:$A,$D384)+SUMIFS('Unit Cancellations'!E:E,'Unit Cancellations'!$B:$B,$D384)</f>
        <v>0</v>
      </c>
      <c r="J384" s="11">
        <f>SUMIFS('Fin Data with 6 week hist'!M:M,'Fin Data with 6 week hist'!$A:$A,$D384)+SUMIFS('Unit Cancellations'!F:F,'Unit Cancellations'!$B:$B,$D384)</f>
        <v>0</v>
      </c>
      <c r="K384" s="11">
        <f>SUMIFS('Fin Data with 6 week hist'!N:N,'Fin Data with 6 week hist'!$A:$A,$D384)+SUMIFS('Unit Cancellations'!G:G,'Unit Cancellations'!$B:$B,$D384)</f>
        <v>0</v>
      </c>
      <c r="L384" s="11">
        <f>SUMIFS('Fin Data'!AN:AN,'Fin Data'!A:A,D384)</f>
        <v>0</v>
      </c>
      <c r="M384" s="12">
        <f>IFERROR(SUMIFS('Fin Data'!AO:AO,'Fin Data'!A:A,D384),"")</f>
        <v>0</v>
      </c>
      <c r="N384" s="1"/>
      <c r="O384" s="11">
        <f t="shared" si="63"/>
        <v>0</v>
      </c>
      <c r="P384" s="12" t="str">
        <f t="shared" si="64"/>
        <v/>
      </c>
      <c r="Q384" s="1"/>
      <c r="R384" s="11">
        <f t="shared" si="65"/>
        <v>0</v>
      </c>
      <c r="S384" s="12" t="str">
        <f t="shared" si="66"/>
        <v/>
      </c>
      <c r="T384" s="11">
        <f t="shared" si="67"/>
        <v>0</v>
      </c>
      <c r="U384" s="1" t="e">
        <f t="shared" si="76"/>
        <v>#REF!</v>
      </c>
      <c r="V384" s="1"/>
      <c r="W384" s="11">
        <f>SUMIFS('Forecast Data'!$D:$D,'Forecast Data'!$C:$C,W$6,'Forecast Data'!$B:$B,$D384)</f>
        <v>0</v>
      </c>
      <c r="X384" s="11">
        <f>SUMIFS('Forecast Data'!$D:$D,'Forecast Data'!$C:$C,X$6,'Forecast Data'!$B:$B,$D384)</f>
        <v>0</v>
      </c>
      <c r="Y384" s="11">
        <f>SUMIFS('Forecast Data'!$D:$D,'Forecast Data'!$C:$C,Y$6,'Forecast Data'!$B:$B,$D384)</f>
        <v>0</v>
      </c>
      <c r="Z384" s="11">
        <f>SUMIFS('Forecast Data'!$D:$D,'Forecast Data'!$C:$C,Z$6,'Forecast Data'!$B:$B,$D384)</f>
        <v>0</v>
      </c>
      <c r="AA384" s="11">
        <f>SUMIFS('Forecast Data'!$D:$D,'Forecast Data'!$C:$C,AA$6,'Forecast Data'!$B:$B,$D384)</f>
        <v>0</v>
      </c>
      <c r="AB384" s="11">
        <f>SUMIFS('Forecast Data'!$D:$D,'Forecast Data'!$C:$C,AB$6,'Forecast Data'!$B:$B,$D384)</f>
        <v>0</v>
      </c>
      <c r="AC384" s="11">
        <f>SUMIFS('Forecast Data'!$D:$D,'Forecast Data'!$C:$C,AC$6,'Forecast Data'!$B:$B,$D384)</f>
        <v>0</v>
      </c>
      <c r="AD384" s="11">
        <f>SUMIFS('Forecast Data'!$D:$D,'Forecast Data'!$C:$C,AD$6,'Forecast Data'!$B:$B,$D384)</f>
        <v>0</v>
      </c>
      <c r="AE384" s="11">
        <f>SUMIFS('Forecast Data'!$D:$D,'Forecast Data'!$C:$C,AE$6,'Forecast Data'!$B:$B,$D384)</f>
        <v>0</v>
      </c>
      <c r="AF384" s="11">
        <f>SUMIFS('Forecast Data'!$D:$D,'Forecast Data'!$C:$C,AF$6,'Forecast Data'!$B:$B,$D384)</f>
        <v>0</v>
      </c>
      <c r="AG384" s="11">
        <f>SUMIFS('Forecast Data'!$D:$D,'Forecast Data'!$C:$C,AG$6,'Forecast Data'!$B:$B,$D384)</f>
        <v>0</v>
      </c>
      <c r="AH384" s="11">
        <f>SUMIFS('Forecast Data'!$D:$D,'Forecast Data'!$C:$C,AH$6,'Forecast Data'!$B:$B,$D384)</f>
        <v>0</v>
      </c>
      <c r="AI384" s="1"/>
      <c r="AJ384" s="12" t="str">
        <f>IF(SUMIFS('Forecast Data'!$E:$E,'Forecast Data'!$C:$C,AJ$6,'Forecast Data'!$B:$B,$D384)=0,"",SUMIFS('Forecast Data'!$E:$E,'Forecast Data'!$C:$C,AJ$6,'Forecast Data'!$B:$B,$D384))</f>
        <v/>
      </c>
      <c r="AK384" s="12" t="str">
        <f>IF(SUMIFS('Forecast Data'!$E:$E,'Forecast Data'!$C:$C,AK$6,'Forecast Data'!$B:$B,$D384)=0,"",SUMIFS('Forecast Data'!$E:$E,'Forecast Data'!$C:$C,AK$6,'Forecast Data'!$B:$B,$D384))</f>
        <v/>
      </c>
      <c r="AL384" s="12" t="str">
        <f>IF(SUMIFS('Forecast Data'!$E:$E,'Forecast Data'!$C:$C,AL$6,'Forecast Data'!$B:$B,$D384)=0,"",SUMIFS('Forecast Data'!$E:$E,'Forecast Data'!$C:$C,AL$6,'Forecast Data'!$B:$B,$D384))</f>
        <v/>
      </c>
      <c r="AM384" s="12" t="str">
        <f>IF(SUMIFS('Forecast Data'!$E:$E,'Forecast Data'!$C:$C,AM$6,'Forecast Data'!$B:$B,$D384)=0,"",SUMIFS('Forecast Data'!$E:$E,'Forecast Data'!$C:$C,AM$6,'Forecast Data'!$B:$B,$D384))</f>
        <v/>
      </c>
      <c r="AN384" s="12" t="str">
        <f>IF(SUMIFS('Forecast Data'!$E:$E,'Forecast Data'!$C:$C,AN$6,'Forecast Data'!$B:$B,$D384)=0,"",SUMIFS('Forecast Data'!$E:$E,'Forecast Data'!$C:$C,AN$6,'Forecast Data'!$B:$B,$D384))</f>
        <v/>
      </c>
      <c r="AO384" s="12" t="str">
        <f>IF(SUMIFS('Forecast Data'!$E:$E,'Forecast Data'!$C:$C,AO$6,'Forecast Data'!$B:$B,$D384)=0,"",SUMIFS('Forecast Data'!$E:$E,'Forecast Data'!$C:$C,AO$6,'Forecast Data'!$B:$B,$D384))</f>
        <v/>
      </c>
      <c r="AP384" s="12" t="str">
        <f>IF(SUMIFS('Forecast Data'!$E:$E,'Forecast Data'!$C:$C,AP$6,'Forecast Data'!$B:$B,$D384)=0,"",SUMIFS('Forecast Data'!$E:$E,'Forecast Data'!$C:$C,AP$6,'Forecast Data'!$B:$B,$D384))</f>
        <v/>
      </c>
      <c r="AQ384" s="12" t="str">
        <f>IF(SUMIFS('Forecast Data'!$E:$E,'Forecast Data'!$C:$C,AQ$6,'Forecast Data'!$B:$B,$D384)=0,"",SUMIFS('Forecast Data'!$E:$E,'Forecast Data'!$C:$C,AQ$6,'Forecast Data'!$B:$B,$D384))</f>
        <v/>
      </c>
      <c r="AR384" s="12" t="str">
        <f>IF(SUMIFS('Forecast Data'!$E:$E,'Forecast Data'!$C:$C,AR$6,'Forecast Data'!$B:$B,$D384)=0,"",SUMIFS('Forecast Data'!$E:$E,'Forecast Data'!$C:$C,AR$6,'Forecast Data'!$B:$B,$D384))</f>
        <v/>
      </c>
      <c r="AS384" s="12" t="str">
        <f>IF(SUMIFS('Forecast Data'!$E:$E,'Forecast Data'!$C:$C,AS$6,'Forecast Data'!$B:$B,$D384)=0,"",SUMIFS('Forecast Data'!$E:$E,'Forecast Data'!$C:$C,AS$6,'Forecast Data'!$B:$B,$D384))</f>
        <v/>
      </c>
      <c r="AT384" s="12" t="str">
        <f>IF(SUMIFS('Forecast Data'!$E:$E,'Forecast Data'!$C:$C,AT$6,'Forecast Data'!$B:$B,$D384)=0,"",SUMIFS('Forecast Data'!$E:$E,'Forecast Data'!$C:$C,AT$6,'Forecast Data'!$B:$B,$D384))</f>
        <v/>
      </c>
      <c r="AU384" s="12" t="str">
        <f>IF(SUMIFS('Forecast Data'!$E:$E,'Forecast Data'!$C:$C,AU$6,'Forecast Data'!$B:$B,$D384)=0,"",SUMIFS('Forecast Data'!$E:$E,'Forecast Data'!$C:$C,AU$6,'Forecast Data'!$B:$B,$D384))</f>
        <v/>
      </c>
      <c r="AV384" s="1"/>
      <c r="AW384" s="11">
        <f>SUMIFS('OP Units'!E:E,'OP Units'!$A:$A,$D384)</f>
        <v>0</v>
      </c>
      <c r="AX384" s="11">
        <f>SUMIFS('OP Units'!F:F,'OP Units'!$A:$A,$D384)</f>
        <v>0</v>
      </c>
      <c r="AY384" s="11">
        <f>SUMIFS('OP Units'!G:G,'OP Units'!$A:$A,$D384)</f>
        <v>0</v>
      </c>
      <c r="AZ384" s="11">
        <f>SUMIFS('OP Units'!H:H,'OP Units'!$A:$A,$D384)</f>
        <v>0</v>
      </c>
      <c r="BA384" s="11">
        <f>SUMIFS('OP Units'!I:I,'OP Units'!$A:$A,$D384)</f>
        <v>0</v>
      </c>
      <c r="BB384" s="11">
        <f>SUMIFS('OP Units'!J:J,'OP Units'!$A:$A,$D384)</f>
        <v>0</v>
      </c>
      <c r="BC384" s="11">
        <f>SUMIFS('OP Units'!K:K,'OP Units'!$A:$A,$D384)</f>
        <v>0</v>
      </c>
      <c r="BD384" s="11">
        <f>SUMIFS('OP Units'!L:L,'OP Units'!$A:$A,$D384)</f>
        <v>0</v>
      </c>
      <c r="BE384" s="11">
        <f>SUMIFS('OP Units'!M:M,'OP Units'!$A:$A,$D384)</f>
        <v>0</v>
      </c>
      <c r="BF384" s="11">
        <f>SUMIFS('OP Units'!N:N,'OP Units'!$A:$A,$D384)</f>
        <v>0</v>
      </c>
      <c r="BG384" s="11">
        <f>SUMIFS('OP Units'!O:O,'OP Units'!$A:$A,$D384)</f>
        <v>0</v>
      </c>
      <c r="BH384" s="11">
        <f>SUMIFS('OP Units'!P:P,'OP Units'!$A:$A,$D384)</f>
        <v>0</v>
      </c>
      <c r="BI384" s="1"/>
      <c r="BJ384" s="12" t="str">
        <f>IFERROR((SUMIFS('OP Units'!E:E,'OP Units'!$A:$A,$D384)-SUMIFS('Forecast Data'!$H:$H,'Forecast Data'!$C:$C,BJ$6,'Forecast Data'!$B:$B,$D384))/SUMIFS('Forecast Data'!$H:$H,'Forecast Data'!$C:$C,BJ$6,'Forecast Data'!$B:$B,$D384),"")</f>
        <v/>
      </c>
      <c r="BK384" s="12" t="str">
        <f>IFERROR((SUMIFS('OP Units'!F:F,'OP Units'!$A:$A,$D384)-SUMIFS('Forecast Data'!$H:$H,'Forecast Data'!$C:$C,BK$6,'Forecast Data'!$B:$B,$D384))/SUMIFS('Forecast Data'!$H:$H,'Forecast Data'!$C:$C,BK$6,'Forecast Data'!$B:$B,$D384),"")</f>
        <v/>
      </c>
      <c r="BL384" s="12" t="str">
        <f>IFERROR((SUMIFS('OP Units'!G:G,'OP Units'!$A:$A,$D384)-SUMIFS('Forecast Data'!$H:$H,'Forecast Data'!$C:$C,BL$6,'Forecast Data'!$B:$B,$D384))/SUMIFS('Forecast Data'!$H:$H,'Forecast Data'!$C:$C,BL$6,'Forecast Data'!$B:$B,$D384),"")</f>
        <v/>
      </c>
      <c r="BM384" s="12" t="str">
        <f>IFERROR((SUMIFS('OP Units'!H:H,'OP Units'!$A:$A,$D384)-SUMIFS('Forecast Data'!$H:$H,'Forecast Data'!$C:$C,BM$6,'Forecast Data'!$B:$B,$D384))/SUMIFS('Forecast Data'!$H:$H,'Forecast Data'!$C:$C,BM$6,'Forecast Data'!$B:$B,$D384),"")</f>
        <v/>
      </c>
      <c r="BN384" s="12" t="str">
        <f>IFERROR((SUMIFS('OP Units'!I:I,'OP Units'!$A:$A,$D384)-SUMIFS('Forecast Data'!$H:$H,'Forecast Data'!$C:$C,BN$6,'Forecast Data'!$B:$B,$D384))/SUMIFS('Forecast Data'!$H:$H,'Forecast Data'!$C:$C,BN$6,'Forecast Data'!$B:$B,$D384),"")</f>
        <v/>
      </c>
      <c r="BO384" s="12" t="str">
        <f>IFERROR((SUMIFS('OP Units'!J:J,'OP Units'!$A:$A,$D384)-SUMIFS('Forecast Data'!$H:$H,'Forecast Data'!$C:$C,BO$6,'Forecast Data'!$B:$B,$D384))/SUMIFS('Forecast Data'!$H:$H,'Forecast Data'!$C:$C,BO$6,'Forecast Data'!$B:$B,$D384),"")</f>
        <v/>
      </c>
      <c r="BP384" s="12" t="str">
        <f>IFERROR((SUMIFS('OP Units'!K:K,'OP Units'!$A:$A,$D384)-SUMIFS('Forecast Data'!$H:$H,'Forecast Data'!$C:$C,BP$6,'Forecast Data'!$B:$B,$D384))/SUMIFS('Forecast Data'!$H:$H,'Forecast Data'!$C:$C,BP$6,'Forecast Data'!$B:$B,$D384),"")</f>
        <v/>
      </c>
      <c r="BQ384" s="12" t="str">
        <f>IFERROR((SUMIFS('OP Units'!L:L,'OP Units'!$A:$A,$D384)-SUMIFS('Forecast Data'!$H:$H,'Forecast Data'!$C:$C,BQ$6,'Forecast Data'!$B:$B,$D384))/SUMIFS('Forecast Data'!$H:$H,'Forecast Data'!$C:$C,BQ$6,'Forecast Data'!$B:$B,$D384),"")</f>
        <v/>
      </c>
      <c r="BR384" s="12" t="str">
        <f>IFERROR((SUMIFS('OP Units'!M:M,'OP Units'!$A:$A,$D384)-SUMIFS('Forecast Data'!$H:$H,'Forecast Data'!$C:$C,BR$6,'Forecast Data'!$B:$B,$D384))/SUMIFS('Forecast Data'!$H:$H,'Forecast Data'!$C:$C,BR$6,'Forecast Data'!$B:$B,$D384),"")</f>
        <v/>
      </c>
      <c r="BS384" s="12" t="str">
        <f>IFERROR((SUMIFS('OP Units'!N:N,'OP Units'!$A:$A,$D384)-SUMIFS('Forecast Data'!$H:$H,'Forecast Data'!$C:$C,BS$6,'Forecast Data'!$B:$B,$D384))/SUMIFS('Forecast Data'!$H:$H,'Forecast Data'!$C:$C,BS$6,'Forecast Data'!$B:$B,$D384),"")</f>
        <v/>
      </c>
      <c r="BT384" s="12" t="str">
        <f>IFERROR((SUMIFS('OP Units'!O:O,'OP Units'!$A:$A,$D384)-SUMIFS('Forecast Data'!$H:$H,'Forecast Data'!$C:$C,BT$6,'Forecast Data'!$B:$B,$D384))/SUMIFS('Forecast Data'!$H:$H,'Forecast Data'!$C:$C,BT$6,'Forecast Data'!$B:$B,$D384),"")</f>
        <v/>
      </c>
      <c r="BU384" s="12" t="str">
        <f>IFERROR((SUMIFS('OP Units'!P:P,'OP Units'!$A:$A,$D384)-SUMIFS('Forecast Data'!$H:$H,'Forecast Data'!$C:$C,BU$6,'Forecast Data'!$B:$B,$D384))/SUMIFS('Forecast Data'!$H:$H,'Forecast Data'!$C:$C,BU$6,'Forecast Data'!$B:$B,$D384),"")</f>
        <v/>
      </c>
      <c r="BV384" s="12"/>
      <c r="BW384" s="11">
        <f>(SUMIFS('Forecast Data'!H:H,'Forecast Data'!B:B,D384,'Forecast Data'!C:C,BK$6)+SUMIFS('Forecast Data'!H:H,'Forecast Data'!B:B,D384,'Forecast Data'!C:C,BL$6)+SUMIFS('Forecast Data'!H:H,'Forecast Data'!B:B,D384,'Forecast Data'!C:C,BM$6)+SUMIFS('Forecast Data'!H:H,'Forecast Data'!B:B,D384,'Forecast Data'!C:C,BN$6)+SUMIFS('Forecast Data'!H:H,'Forecast Data'!B:B,D384,'Forecast Data'!C:C,BO$6)+SUMIFS('Forecast Data'!H:H,'Forecast Data'!B:B,D384,'Forecast Data'!C:C,BP$6)+SUMIFS('Forecast Data'!H:H,'Forecast Data'!B:B,D384,'Forecast Data'!C:C,BQ$6)+SUMIFS('Forecast Data'!H:H,'Forecast Data'!B:B,D384,'Forecast Data'!C:C,BJ$6))/8</f>
        <v>0</v>
      </c>
      <c r="BX384" s="12" t="str">
        <f>IFERROR((SUM(W384:AD384)-(SUMIFS('Forecast Data'!H:H,'Forecast Data'!B:B,B384,'Forecast Data'!C:C,BJ$6)+SUMIFS('Forecast Data'!H:H,'Forecast Data'!B:B,B384,'Forecast Data'!C:C,BK$6)+SUMIFS('Forecast Data'!H:H,'Forecast Data'!B:B,B384,'Forecast Data'!C:C,BL$6)+SUMIFS('Forecast Data'!H:H,'Forecast Data'!B:B,B384,'Forecast Data'!C:C,BM$6)+SUMIFS('Forecast Data'!H:H,'Forecast Data'!B:B,B384,'Forecast Data'!C:C,BN$6)+SUMIFS('Forecast Data'!H:H,'Forecast Data'!B:B,B384,'Forecast Data'!C:C,BO$6)+SUMIFS('Forecast Data'!H:H,'Forecast Data'!B:B,B384,'Forecast Data'!C:C,BP$6)+SUMIFS('Forecast Data'!H:H,'Forecast Data'!B:B,B384,'Forecast Data'!C:C,BQ$6)))/(SUMIFS('Forecast Data'!H:H,'Forecast Data'!B:B,B384,'Forecast Data'!C:C,BJ$6)+SUMIFS('Forecast Data'!H:H,'Forecast Data'!B:B,B384,'Forecast Data'!C:C,BK$6)+SUMIFS('Forecast Data'!H:H,'Forecast Data'!B:B,B384,'Forecast Data'!C:C,BL$6)+SUMIFS('Forecast Data'!H:H,'Forecast Data'!B:B,B384,'Forecast Data'!C:C,BM$6)+SUMIFS('Forecast Data'!H:H,'Forecast Data'!B:B,B384,'Forecast Data'!C:C,BN$6)+SUMIFS('Forecast Data'!H:H,'Forecast Data'!B:B,B384,'Forecast Data'!C:C,BO$6)+SUMIFS('Forecast Data'!H:H,'Forecast Data'!B:B,B384,'Forecast Data'!C:C,BP$6)+SUMIFS('Forecast Data'!H:H,'Forecast Data'!B:B,B384,'Forecast Data'!C:C,BQ$6)),"")</f>
        <v/>
      </c>
      <c r="BY384" s="12">
        <f t="shared" si="68"/>
        <v>0</v>
      </c>
      <c r="BZ384" s="16">
        <f t="shared" si="69"/>
        <v>0</v>
      </c>
      <c r="CA384" s="13">
        <f t="shared" si="70"/>
        <v>0</v>
      </c>
      <c r="CB384" s="12">
        <f t="shared" si="71"/>
        <v>0</v>
      </c>
      <c r="CC384" s="12"/>
      <c r="CD384" s="11">
        <f>(SUMIFS('Forecast Data'!H:H,'Forecast Data'!B:B,D384,'Forecast Data'!C:C,BK$6)+SUMIFS('Forecast Data'!H:H,'Forecast Data'!B:B,D384,'Forecast Data'!C:C,BL$6)+SUMIFS('Forecast Data'!H:H,'Forecast Data'!B:B,D384,'Forecast Data'!C:C,BM$6)+SUMIFS('Forecast Data'!H:H,'Forecast Data'!B:B,D384,'Forecast Data'!C:C,BJ$6))/4</f>
        <v>0</v>
      </c>
      <c r="CE384" s="12" t="str">
        <f>IFERROR((SUM(W384:Z384)-(SUMIFS('Forecast Data'!H:H,'Forecast Data'!B:B,D384,'Forecast Data'!C:C,BJ$6)+SUMIFS('Forecast Data'!H:H,'Forecast Data'!B:B,D384,'Forecast Data'!C:C,BK$6)+SUMIFS('Forecast Data'!H:H,'Forecast Data'!B:B,D384,'Forecast Data'!C:C,BL$6)+SUMIFS('Forecast Data'!H:H,'Forecast Data'!B:B,D384,'Forecast Data'!C:C,BM$6)))/(SUMIFS('Forecast Data'!H:H,'Forecast Data'!B:B,D384,'Forecast Data'!C:C,BJ$6)+SUMIFS('Forecast Data'!H:H,'Forecast Data'!B:B,D384,'Forecast Data'!C:C,BK$6)+SUMIFS('Forecast Data'!H:H,'Forecast Data'!B:B,D384,'Forecast Data'!C:C,BL$6)+SUMIFS('Forecast Data'!H:H,'Forecast Data'!B:B,D384,'Forecast Data'!C:C,BM$6)),"")</f>
        <v/>
      </c>
      <c r="CF384" s="12">
        <f t="shared" si="72"/>
        <v>0</v>
      </c>
      <c r="CG384" s="12">
        <f t="shared" si="73"/>
        <v>0</v>
      </c>
      <c r="CH384" s="13">
        <f t="shared" si="74"/>
        <v>0</v>
      </c>
      <c r="CI384" s="13"/>
    </row>
    <row r="385" spans="1:87" ht="13.2">
      <c r="A385" s="1"/>
      <c r="B385" t="str">
        <f t="shared" si="75"/>
        <v>Racor</v>
      </c>
      <c r="D385" t="s">
        <v>417</v>
      </c>
      <c r="E385" s="11">
        <f>SUMIFS('Fin Data'!F:F,'Fin Data'!A:A,D385)</f>
        <v>0</v>
      </c>
      <c r="F385" s="11">
        <f>SUMIFS('Fin Data with 6 week hist'!I:I,'Fin Data with 6 week hist'!$A:$A,$D385)</f>
        <v>0</v>
      </c>
      <c r="G385" s="11">
        <f>SUMIFS('Fin Data with 6 week hist'!J:J,'Fin Data with 6 week hist'!$A:$A,$D385)</f>
        <v>0</v>
      </c>
      <c r="H385" s="11">
        <f>SUMIFS('Fin Data with 6 week hist'!K:K,'Fin Data with 6 week hist'!$A:$A,$D385)+SUMIFS('Unit Cancellations'!D:D,'Unit Cancellations'!$B:$B,$D385)</f>
        <v>0</v>
      </c>
      <c r="I385" s="11">
        <f>SUMIFS('Fin Data with 6 week hist'!L:L,'Fin Data with 6 week hist'!$A:$A,$D385)+SUMIFS('Unit Cancellations'!E:E,'Unit Cancellations'!$B:$B,$D385)</f>
        <v>0</v>
      </c>
      <c r="J385" s="11">
        <f>SUMIFS('Fin Data with 6 week hist'!M:M,'Fin Data with 6 week hist'!$A:$A,$D385)+SUMIFS('Unit Cancellations'!F:F,'Unit Cancellations'!$B:$B,$D385)</f>
        <v>0</v>
      </c>
      <c r="K385" s="11">
        <f>SUMIFS('Fin Data with 6 week hist'!N:N,'Fin Data with 6 week hist'!$A:$A,$D385)+SUMIFS('Unit Cancellations'!G:G,'Unit Cancellations'!$B:$B,$D385)</f>
        <v>0</v>
      </c>
      <c r="L385" s="11">
        <f>SUMIFS('Fin Data'!AN:AN,'Fin Data'!A:A,D385)</f>
        <v>0</v>
      </c>
      <c r="M385" s="12">
        <f>IFERROR(SUMIFS('Fin Data'!AO:AO,'Fin Data'!A:A,D385),"")</f>
        <v>0</v>
      </c>
      <c r="N385" s="1"/>
      <c r="O385" s="11">
        <f t="shared" si="63"/>
        <v>0</v>
      </c>
      <c r="P385" s="12" t="str">
        <f t="shared" si="64"/>
        <v/>
      </c>
      <c r="Q385" s="1"/>
      <c r="R385" s="11">
        <f t="shared" si="65"/>
        <v>0</v>
      </c>
      <c r="S385" s="12" t="str">
        <f t="shared" si="66"/>
        <v/>
      </c>
      <c r="T385" s="11">
        <f t="shared" si="67"/>
        <v>0</v>
      </c>
      <c r="U385" s="1" t="e">
        <f t="shared" si="76"/>
        <v>#REF!</v>
      </c>
      <c r="V385" s="1"/>
      <c r="W385" s="11">
        <f>SUMIFS('Forecast Data'!$D:$D,'Forecast Data'!$C:$C,W$6,'Forecast Data'!$B:$B,$D385)</f>
        <v>0</v>
      </c>
      <c r="X385" s="11">
        <f>SUMIFS('Forecast Data'!$D:$D,'Forecast Data'!$C:$C,X$6,'Forecast Data'!$B:$B,$D385)</f>
        <v>0</v>
      </c>
      <c r="Y385" s="11">
        <f>SUMIFS('Forecast Data'!$D:$D,'Forecast Data'!$C:$C,Y$6,'Forecast Data'!$B:$B,$D385)</f>
        <v>0</v>
      </c>
      <c r="Z385" s="11">
        <f>SUMIFS('Forecast Data'!$D:$D,'Forecast Data'!$C:$C,Z$6,'Forecast Data'!$B:$B,$D385)</f>
        <v>0</v>
      </c>
      <c r="AA385" s="11">
        <f>SUMIFS('Forecast Data'!$D:$D,'Forecast Data'!$C:$C,AA$6,'Forecast Data'!$B:$B,$D385)</f>
        <v>0</v>
      </c>
      <c r="AB385" s="11">
        <f>SUMIFS('Forecast Data'!$D:$D,'Forecast Data'!$C:$C,AB$6,'Forecast Data'!$B:$B,$D385)</f>
        <v>0</v>
      </c>
      <c r="AC385" s="11">
        <f>SUMIFS('Forecast Data'!$D:$D,'Forecast Data'!$C:$C,AC$6,'Forecast Data'!$B:$B,$D385)</f>
        <v>0</v>
      </c>
      <c r="AD385" s="11">
        <f>SUMIFS('Forecast Data'!$D:$D,'Forecast Data'!$C:$C,AD$6,'Forecast Data'!$B:$B,$D385)</f>
        <v>0</v>
      </c>
      <c r="AE385" s="11">
        <f>SUMIFS('Forecast Data'!$D:$D,'Forecast Data'!$C:$C,AE$6,'Forecast Data'!$B:$B,$D385)</f>
        <v>0</v>
      </c>
      <c r="AF385" s="11">
        <f>SUMIFS('Forecast Data'!$D:$D,'Forecast Data'!$C:$C,AF$6,'Forecast Data'!$B:$B,$D385)</f>
        <v>0</v>
      </c>
      <c r="AG385" s="11">
        <f>SUMIFS('Forecast Data'!$D:$D,'Forecast Data'!$C:$C,AG$6,'Forecast Data'!$B:$B,$D385)</f>
        <v>0</v>
      </c>
      <c r="AH385" s="11">
        <f>SUMIFS('Forecast Data'!$D:$D,'Forecast Data'!$C:$C,AH$6,'Forecast Data'!$B:$B,$D385)</f>
        <v>0</v>
      </c>
      <c r="AI385" s="1"/>
      <c r="AJ385" s="12" t="str">
        <f>IF(SUMIFS('Forecast Data'!$E:$E,'Forecast Data'!$C:$C,AJ$6,'Forecast Data'!$B:$B,$D385)=0,"",SUMIFS('Forecast Data'!$E:$E,'Forecast Data'!$C:$C,AJ$6,'Forecast Data'!$B:$B,$D385))</f>
        <v/>
      </c>
      <c r="AK385" s="12" t="str">
        <f>IF(SUMIFS('Forecast Data'!$E:$E,'Forecast Data'!$C:$C,AK$6,'Forecast Data'!$B:$B,$D385)=0,"",SUMIFS('Forecast Data'!$E:$E,'Forecast Data'!$C:$C,AK$6,'Forecast Data'!$B:$B,$D385))</f>
        <v/>
      </c>
      <c r="AL385" s="12" t="str">
        <f>IF(SUMIFS('Forecast Data'!$E:$E,'Forecast Data'!$C:$C,AL$6,'Forecast Data'!$B:$B,$D385)=0,"",SUMIFS('Forecast Data'!$E:$E,'Forecast Data'!$C:$C,AL$6,'Forecast Data'!$B:$B,$D385))</f>
        <v/>
      </c>
      <c r="AM385" s="12" t="str">
        <f>IF(SUMIFS('Forecast Data'!$E:$E,'Forecast Data'!$C:$C,AM$6,'Forecast Data'!$B:$B,$D385)=0,"",SUMIFS('Forecast Data'!$E:$E,'Forecast Data'!$C:$C,AM$6,'Forecast Data'!$B:$B,$D385))</f>
        <v/>
      </c>
      <c r="AN385" s="12" t="str">
        <f>IF(SUMIFS('Forecast Data'!$E:$E,'Forecast Data'!$C:$C,AN$6,'Forecast Data'!$B:$B,$D385)=0,"",SUMIFS('Forecast Data'!$E:$E,'Forecast Data'!$C:$C,AN$6,'Forecast Data'!$B:$B,$D385))</f>
        <v/>
      </c>
      <c r="AO385" s="12" t="str">
        <f>IF(SUMIFS('Forecast Data'!$E:$E,'Forecast Data'!$C:$C,AO$6,'Forecast Data'!$B:$B,$D385)=0,"",SUMIFS('Forecast Data'!$E:$E,'Forecast Data'!$C:$C,AO$6,'Forecast Data'!$B:$B,$D385))</f>
        <v/>
      </c>
      <c r="AP385" s="12" t="str">
        <f>IF(SUMIFS('Forecast Data'!$E:$E,'Forecast Data'!$C:$C,AP$6,'Forecast Data'!$B:$B,$D385)=0,"",SUMIFS('Forecast Data'!$E:$E,'Forecast Data'!$C:$C,AP$6,'Forecast Data'!$B:$B,$D385))</f>
        <v/>
      </c>
      <c r="AQ385" s="12" t="str">
        <f>IF(SUMIFS('Forecast Data'!$E:$E,'Forecast Data'!$C:$C,AQ$6,'Forecast Data'!$B:$B,$D385)=0,"",SUMIFS('Forecast Data'!$E:$E,'Forecast Data'!$C:$C,AQ$6,'Forecast Data'!$B:$B,$D385))</f>
        <v/>
      </c>
      <c r="AR385" s="12" t="str">
        <f>IF(SUMIFS('Forecast Data'!$E:$E,'Forecast Data'!$C:$C,AR$6,'Forecast Data'!$B:$B,$D385)=0,"",SUMIFS('Forecast Data'!$E:$E,'Forecast Data'!$C:$C,AR$6,'Forecast Data'!$B:$B,$D385))</f>
        <v/>
      </c>
      <c r="AS385" s="12" t="str">
        <f>IF(SUMIFS('Forecast Data'!$E:$E,'Forecast Data'!$C:$C,AS$6,'Forecast Data'!$B:$B,$D385)=0,"",SUMIFS('Forecast Data'!$E:$E,'Forecast Data'!$C:$C,AS$6,'Forecast Data'!$B:$B,$D385))</f>
        <v/>
      </c>
      <c r="AT385" s="12" t="str">
        <f>IF(SUMIFS('Forecast Data'!$E:$E,'Forecast Data'!$C:$C,AT$6,'Forecast Data'!$B:$B,$D385)=0,"",SUMIFS('Forecast Data'!$E:$E,'Forecast Data'!$C:$C,AT$6,'Forecast Data'!$B:$B,$D385))</f>
        <v/>
      </c>
      <c r="AU385" s="12" t="str">
        <f>IF(SUMIFS('Forecast Data'!$E:$E,'Forecast Data'!$C:$C,AU$6,'Forecast Data'!$B:$B,$D385)=0,"",SUMIFS('Forecast Data'!$E:$E,'Forecast Data'!$C:$C,AU$6,'Forecast Data'!$B:$B,$D385))</f>
        <v/>
      </c>
      <c r="AV385" s="1"/>
      <c r="AW385" s="11">
        <f>SUMIFS('OP Units'!E:E,'OP Units'!$A:$A,$D385)</f>
        <v>0</v>
      </c>
      <c r="AX385" s="11">
        <f>SUMIFS('OP Units'!F:F,'OP Units'!$A:$A,$D385)</f>
        <v>0</v>
      </c>
      <c r="AY385" s="11">
        <f>SUMIFS('OP Units'!G:G,'OP Units'!$A:$A,$D385)</f>
        <v>0</v>
      </c>
      <c r="AZ385" s="11">
        <f>SUMIFS('OP Units'!H:H,'OP Units'!$A:$A,$D385)</f>
        <v>0</v>
      </c>
      <c r="BA385" s="11">
        <f>SUMIFS('OP Units'!I:I,'OP Units'!$A:$A,$D385)</f>
        <v>0</v>
      </c>
      <c r="BB385" s="11">
        <f>SUMIFS('OP Units'!J:J,'OP Units'!$A:$A,$D385)</f>
        <v>0</v>
      </c>
      <c r="BC385" s="11">
        <f>SUMIFS('OP Units'!K:K,'OP Units'!$A:$A,$D385)</f>
        <v>0</v>
      </c>
      <c r="BD385" s="11">
        <f>SUMIFS('OP Units'!L:L,'OP Units'!$A:$A,$D385)</f>
        <v>0</v>
      </c>
      <c r="BE385" s="11">
        <f>SUMIFS('OP Units'!M:M,'OP Units'!$A:$A,$D385)</f>
        <v>0</v>
      </c>
      <c r="BF385" s="11">
        <f>SUMIFS('OP Units'!N:N,'OP Units'!$A:$A,$D385)</f>
        <v>0</v>
      </c>
      <c r="BG385" s="11">
        <f>SUMIFS('OP Units'!O:O,'OP Units'!$A:$A,$D385)</f>
        <v>0</v>
      </c>
      <c r="BH385" s="11">
        <f>SUMIFS('OP Units'!P:P,'OP Units'!$A:$A,$D385)</f>
        <v>0</v>
      </c>
      <c r="BI385" s="1"/>
      <c r="BJ385" s="12" t="str">
        <f>IFERROR((SUMIFS('OP Units'!E:E,'OP Units'!$A:$A,$D385)-SUMIFS('Forecast Data'!$H:$H,'Forecast Data'!$C:$C,BJ$6,'Forecast Data'!$B:$B,$D385))/SUMIFS('Forecast Data'!$H:$H,'Forecast Data'!$C:$C,BJ$6,'Forecast Data'!$B:$B,$D385),"")</f>
        <v/>
      </c>
      <c r="BK385" s="12" t="str">
        <f>IFERROR((SUMIFS('OP Units'!F:F,'OP Units'!$A:$A,$D385)-SUMIFS('Forecast Data'!$H:$H,'Forecast Data'!$C:$C,BK$6,'Forecast Data'!$B:$B,$D385))/SUMIFS('Forecast Data'!$H:$H,'Forecast Data'!$C:$C,BK$6,'Forecast Data'!$B:$B,$D385),"")</f>
        <v/>
      </c>
      <c r="BL385" s="12" t="str">
        <f>IFERROR((SUMIFS('OP Units'!G:G,'OP Units'!$A:$A,$D385)-SUMIFS('Forecast Data'!$H:$H,'Forecast Data'!$C:$C,BL$6,'Forecast Data'!$B:$B,$D385))/SUMIFS('Forecast Data'!$H:$H,'Forecast Data'!$C:$C,BL$6,'Forecast Data'!$B:$B,$D385),"")</f>
        <v/>
      </c>
      <c r="BM385" s="12" t="str">
        <f>IFERROR((SUMIFS('OP Units'!H:H,'OP Units'!$A:$A,$D385)-SUMIFS('Forecast Data'!$H:$H,'Forecast Data'!$C:$C,BM$6,'Forecast Data'!$B:$B,$D385))/SUMIFS('Forecast Data'!$H:$H,'Forecast Data'!$C:$C,BM$6,'Forecast Data'!$B:$B,$D385),"")</f>
        <v/>
      </c>
      <c r="BN385" s="12" t="str">
        <f>IFERROR((SUMIFS('OP Units'!I:I,'OP Units'!$A:$A,$D385)-SUMIFS('Forecast Data'!$H:$H,'Forecast Data'!$C:$C,BN$6,'Forecast Data'!$B:$B,$D385))/SUMIFS('Forecast Data'!$H:$H,'Forecast Data'!$C:$C,BN$6,'Forecast Data'!$B:$B,$D385),"")</f>
        <v/>
      </c>
      <c r="BO385" s="12" t="str">
        <f>IFERROR((SUMIFS('OP Units'!J:J,'OP Units'!$A:$A,$D385)-SUMIFS('Forecast Data'!$H:$H,'Forecast Data'!$C:$C,BO$6,'Forecast Data'!$B:$B,$D385))/SUMIFS('Forecast Data'!$H:$H,'Forecast Data'!$C:$C,BO$6,'Forecast Data'!$B:$B,$D385),"")</f>
        <v/>
      </c>
      <c r="BP385" s="12" t="str">
        <f>IFERROR((SUMIFS('OP Units'!K:K,'OP Units'!$A:$A,$D385)-SUMIFS('Forecast Data'!$H:$H,'Forecast Data'!$C:$C,BP$6,'Forecast Data'!$B:$B,$D385))/SUMIFS('Forecast Data'!$H:$H,'Forecast Data'!$C:$C,BP$6,'Forecast Data'!$B:$B,$D385),"")</f>
        <v/>
      </c>
      <c r="BQ385" s="12" t="str">
        <f>IFERROR((SUMIFS('OP Units'!L:L,'OP Units'!$A:$A,$D385)-SUMIFS('Forecast Data'!$H:$H,'Forecast Data'!$C:$C,BQ$6,'Forecast Data'!$B:$B,$D385))/SUMIFS('Forecast Data'!$H:$H,'Forecast Data'!$C:$C,BQ$6,'Forecast Data'!$B:$B,$D385),"")</f>
        <v/>
      </c>
      <c r="BR385" s="12" t="str">
        <f>IFERROR((SUMIFS('OP Units'!M:M,'OP Units'!$A:$A,$D385)-SUMIFS('Forecast Data'!$H:$H,'Forecast Data'!$C:$C,BR$6,'Forecast Data'!$B:$B,$D385))/SUMIFS('Forecast Data'!$H:$H,'Forecast Data'!$C:$C,BR$6,'Forecast Data'!$B:$B,$D385),"")</f>
        <v/>
      </c>
      <c r="BS385" s="12" t="str">
        <f>IFERROR((SUMIFS('OP Units'!N:N,'OP Units'!$A:$A,$D385)-SUMIFS('Forecast Data'!$H:$H,'Forecast Data'!$C:$C,BS$6,'Forecast Data'!$B:$B,$D385))/SUMIFS('Forecast Data'!$H:$H,'Forecast Data'!$C:$C,BS$6,'Forecast Data'!$B:$B,$D385),"")</f>
        <v/>
      </c>
      <c r="BT385" s="12" t="str">
        <f>IFERROR((SUMIFS('OP Units'!O:O,'OP Units'!$A:$A,$D385)-SUMIFS('Forecast Data'!$H:$H,'Forecast Data'!$C:$C,BT$6,'Forecast Data'!$B:$B,$D385))/SUMIFS('Forecast Data'!$H:$H,'Forecast Data'!$C:$C,BT$6,'Forecast Data'!$B:$B,$D385),"")</f>
        <v/>
      </c>
      <c r="BU385" s="12" t="str">
        <f>IFERROR((SUMIFS('OP Units'!P:P,'OP Units'!$A:$A,$D385)-SUMIFS('Forecast Data'!$H:$H,'Forecast Data'!$C:$C,BU$6,'Forecast Data'!$B:$B,$D385))/SUMIFS('Forecast Data'!$H:$H,'Forecast Data'!$C:$C,BU$6,'Forecast Data'!$B:$B,$D385),"")</f>
        <v/>
      </c>
      <c r="BV385" s="12"/>
      <c r="BW385" s="11">
        <f>(SUMIFS('Forecast Data'!H:H,'Forecast Data'!B:B,D385,'Forecast Data'!C:C,BK$6)+SUMIFS('Forecast Data'!H:H,'Forecast Data'!B:B,D385,'Forecast Data'!C:C,BL$6)+SUMIFS('Forecast Data'!H:H,'Forecast Data'!B:B,D385,'Forecast Data'!C:C,BM$6)+SUMIFS('Forecast Data'!H:H,'Forecast Data'!B:B,D385,'Forecast Data'!C:C,BN$6)+SUMIFS('Forecast Data'!H:H,'Forecast Data'!B:B,D385,'Forecast Data'!C:C,BO$6)+SUMIFS('Forecast Data'!H:H,'Forecast Data'!B:B,D385,'Forecast Data'!C:C,BP$6)+SUMIFS('Forecast Data'!H:H,'Forecast Data'!B:B,D385,'Forecast Data'!C:C,BQ$6)+SUMIFS('Forecast Data'!H:H,'Forecast Data'!B:B,D385,'Forecast Data'!C:C,BJ$6))/8</f>
        <v>0</v>
      </c>
      <c r="BX385" s="12" t="str">
        <f>IFERROR((SUM(W385:AD385)-(SUMIFS('Forecast Data'!H:H,'Forecast Data'!B:B,B385,'Forecast Data'!C:C,BJ$6)+SUMIFS('Forecast Data'!H:H,'Forecast Data'!B:B,B385,'Forecast Data'!C:C,BK$6)+SUMIFS('Forecast Data'!H:H,'Forecast Data'!B:B,B385,'Forecast Data'!C:C,BL$6)+SUMIFS('Forecast Data'!H:H,'Forecast Data'!B:B,B385,'Forecast Data'!C:C,BM$6)+SUMIFS('Forecast Data'!H:H,'Forecast Data'!B:B,B385,'Forecast Data'!C:C,BN$6)+SUMIFS('Forecast Data'!H:H,'Forecast Data'!B:B,B385,'Forecast Data'!C:C,BO$6)+SUMIFS('Forecast Data'!H:H,'Forecast Data'!B:B,B385,'Forecast Data'!C:C,BP$6)+SUMIFS('Forecast Data'!H:H,'Forecast Data'!B:B,B385,'Forecast Data'!C:C,BQ$6)))/(SUMIFS('Forecast Data'!H:H,'Forecast Data'!B:B,B385,'Forecast Data'!C:C,BJ$6)+SUMIFS('Forecast Data'!H:H,'Forecast Data'!B:B,B385,'Forecast Data'!C:C,BK$6)+SUMIFS('Forecast Data'!H:H,'Forecast Data'!B:B,B385,'Forecast Data'!C:C,BL$6)+SUMIFS('Forecast Data'!H:H,'Forecast Data'!B:B,B385,'Forecast Data'!C:C,BM$6)+SUMIFS('Forecast Data'!H:H,'Forecast Data'!B:B,B385,'Forecast Data'!C:C,BN$6)+SUMIFS('Forecast Data'!H:H,'Forecast Data'!B:B,B385,'Forecast Data'!C:C,BO$6)+SUMIFS('Forecast Data'!H:H,'Forecast Data'!B:B,B385,'Forecast Data'!C:C,BP$6)+SUMIFS('Forecast Data'!H:H,'Forecast Data'!B:B,B385,'Forecast Data'!C:C,BQ$6)),"")</f>
        <v/>
      </c>
      <c r="BY385" s="12">
        <f t="shared" si="68"/>
        <v>0</v>
      </c>
      <c r="BZ385" s="16">
        <f t="shared" si="69"/>
        <v>0</v>
      </c>
      <c r="CA385" s="13">
        <f t="shared" si="70"/>
        <v>0</v>
      </c>
      <c r="CB385" s="12">
        <f t="shared" si="71"/>
        <v>0</v>
      </c>
      <c r="CC385" s="12"/>
      <c r="CD385" s="11">
        <f>(SUMIFS('Forecast Data'!H:H,'Forecast Data'!B:B,D385,'Forecast Data'!C:C,BK$6)+SUMIFS('Forecast Data'!H:H,'Forecast Data'!B:B,D385,'Forecast Data'!C:C,BL$6)+SUMIFS('Forecast Data'!H:H,'Forecast Data'!B:B,D385,'Forecast Data'!C:C,BM$6)+SUMIFS('Forecast Data'!H:H,'Forecast Data'!B:B,D385,'Forecast Data'!C:C,BJ$6))/4</f>
        <v>0</v>
      </c>
      <c r="CE385" s="12" t="str">
        <f>IFERROR((SUM(W385:Z385)-(SUMIFS('Forecast Data'!H:H,'Forecast Data'!B:B,D385,'Forecast Data'!C:C,BJ$6)+SUMIFS('Forecast Data'!H:H,'Forecast Data'!B:B,D385,'Forecast Data'!C:C,BK$6)+SUMIFS('Forecast Data'!H:H,'Forecast Data'!B:B,D385,'Forecast Data'!C:C,BL$6)+SUMIFS('Forecast Data'!H:H,'Forecast Data'!B:B,D385,'Forecast Data'!C:C,BM$6)))/(SUMIFS('Forecast Data'!H:H,'Forecast Data'!B:B,D385,'Forecast Data'!C:C,BJ$6)+SUMIFS('Forecast Data'!H:H,'Forecast Data'!B:B,D385,'Forecast Data'!C:C,BK$6)+SUMIFS('Forecast Data'!H:H,'Forecast Data'!B:B,D385,'Forecast Data'!C:C,BL$6)+SUMIFS('Forecast Data'!H:H,'Forecast Data'!B:B,D385,'Forecast Data'!C:C,BM$6)),"")</f>
        <v/>
      </c>
      <c r="CF385" s="12">
        <f t="shared" si="72"/>
        <v>0</v>
      </c>
      <c r="CG385" s="12">
        <f t="shared" si="73"/>
        <v>0</v>
      </c>
      <c r="CH385" s="13">
        <f t="shared" si="74"/>
        <v>0</v>
      </c>
      <c r="CI385" s="13"/>
    </row>
    <row r="386" spans="1:87" ht="13.2">
      <c r="A386" s="1"/>
      <c r="B386" t="str">
        <f t="shared" si="75"/>
        <v>Rainbow Light</v>
      </c>
      <c r="D386" t="s">
        <v>418</v>
      </c>
      <c r="E386" s="11">
        <f>SUMIFS('Fin Data'!F:F,'Fin Data'!A:A,D386)</f>
        <v>0</v>
      </c>
      <c r="F386" s="11">
        <f>SUMIFS('Fin Data with 6 week hist'!I:I,'Fin Data with 6 week hist'!$A:$A,$D386)</f>
        <v>0</v>
      </c>
      <c r="G386" s="11">
        <f>SUMIFS('Fin Data with 6 week hist'!J:J,'Fin Data with 6 week hist'!$A:$A,$D386)</f>
        <v>0</v>
      </c>
      <c r="H386" s="11">
        <f>SUMIFS('Fin Data with 6 week hist'!K:K,'Fin Data with 6 week hist'!$A:$A,$D386)+SUMIFS('Unit Cancellations'!D:D,'Unit Cancellations'!$B:$B,$D386)</f>
        <v>0</v>
      </c>
      <c r="I386" s="11">
        <f>SUMIFS('Fin Data with 6 week hist'!L:L,'Fin Data with 6 week hist'!$A:$A,$D386)+SUMIFS('Unit Cancellations'!E:E,'Unit Cancellations'!$B:$B,$D386)</f>
        <v>0</v>
      </c>
      <c r="J386" s="11">
        <f>SUMIFS('Fin Data with 6 week hist'!M:M,'Fin Data with 6 week hist'!$A:$A,$D386)+SUMIFS('Unit Cancellations'!F:F,'Unit Cancellations'!$B:$B,$D386)</f>
        <v>0</v>
      </c>
      <c r="K386" s="11">
        <f>SUMIFS('Fin Data with 6 week hist'!N:N,'Fin Data with 6 week hist'!$A:$A,$D386)+SUMIFS('Unit Cancellations'!G:G,'Unit Cancellations'!$B:$B,$D386)</f>
        <v>0</v>
      </c>
      <c r="L386" s="11">
        <f>SUMIFS('Fin Data'!AN:AN,'Fin Data'!A:A,D386)</f>
        <v>0</v>
      </c>
      <c r="M386" s="12">
        <f>IFERROR(SUMIFS('Fin Data'!AO:AO,'Fin Data'!A:A,D386),"")</f>
        <v>0</v>
      </c>
      <c r="N386" s="1"/>
      <c r="O386" s="11">
        <f t="shared" si="63"/>
        <v>0</v>
      </c>
      <c r="P386" s="12" t="str">
        <f t="shared" si="64"/>
        <v/>
      </c>
      <c r="Q386" s="1"/>
      <c r="R386" s="11">
        <f t="shared" si="65"/>
        <v>0</v>
      </c>
      <c r="S386" s="12" t="str">
        <f t="shared" si="66"/>
        <v/>
      </c>
      <c r="T386" s="11">
        <f t="shared" si="67"/>
        <v>0</v>
      </c>
      <c r="U386" s="1" t="e">
        <f t="shared" si="76"/>
        <v>#REF!</v>
      </c>
      <c r="V386" s="1"/>
      <c r="W386" s="11">
        <f>SUMIFS('Forecast Data'!$D:$D,'Forecast Data'!$C:$C,W$6,'Forecast Data'!$B:$B,$D386)</f>
        <v>0</v>
      </c>
      <c r="X386" s="11">
        <f>SUMIFS('Forecast Data'!$D:$D,'Forecast Data'!$C:$C,X$6,'Forecast Data'!$B:$B,$D386)</f>
        <v>0</v>
      </c>
      <c r="Y386" s="11">
        <f>SUMIFS('Forecast Data'!$D:$D,'Forecast Data'!$C:$C,Y$6,'Forecast Data'!$B:$B,$D386)</f>
        <v>0</v>
      </c>
      <c r="Z386" s="11">
        <f>SUMIFS('Forecast Data'!$D:$D,'Forecast Data'!$C:$C,Z$6,'Forecast Data'!$B:$B,$D386)</f>
        <v>0</v>
      </c>
      <c r="AA386" s="11">
        <f>SUMIFS('Forecast Data'!$D:$D,'Forecast Data'!$C:$C,AA$6,'Forecast Data'!$B:$B,$D386)</f>
        <v>0</v>
      </c>
      <c r="AB386" s="11">
        <f>SUMIFS('Forecast Data'!$D:$D,'Forecast Data'!$C:$C,AB$6,'Forecast Data'!$B:$B,$D386)</f>
        <v>0</v>
      </c>
      <c r="AC386" s="11">
        <f>SUMIFS('Forecast Data'!$D:$D,'Forecast Data'!$C:$C,AC$6,'Forecast Data'!$B:$B,$D386)</f>
        <v>0</v>
      </c>
      <c r="AD386" s="11">
        <f>SUMIFS('Forecast Data'!$D:$D,'Forecast Data'!$C:$C,AD$6,'Forecast Data'!$B:$B,$D386)</f>
        <v>0</v>
      </c>
      <c r="AE386" s="11">
        <f>SUMIFS('Forecast Data'!$D:$D,'Forecast Data'!$C:$C,AE$6,'Forecast Data'!$B:$B,$D386)</f>
        <v>0</v>
      </c>
      <c r="AF386" s="11">
        <f>SUMIFS('Forecast Data'!$D:$D,'Forecast Data'!$C:$C,AF$6,'Forecast Data'!$B:$B,$D386)</f>
        <v>0</v>
      </c>
      <c r="AG386" s="11">
        <f>SUMIFS('Forecast Data'!$D:$D,'Forecast Data'!$C:$C,AG$6,'Forecast Data'!$B:$B,$D386)</f>
        <v>0</v>
      </c>
      <c r="AH386" s="11">
        <f>SUMIFS('Forecast Data'!$D:$D,'Forecast Data'!$C:$C,AH$6,'Forecast Data'!$B:$B,$D386)</f>
        <v>0</v>
      </c>
      <c r="AI386" s="1"/>
      <c r="AJ386" s="12" t="str">
        <f>IF(SUMIFS('Forecast Data'!$E:$E,'Forecast Data'!$C:$C,AJ$6,'Forecast Data'!$B:$B,$D386)=0,"",SUMIFS('Forecast Data'!$E:$E,'Forecast Data'!$C:$C,AJ$6,'Forecast Data'!$B:$B,$D386))</f>
        <v/>
      </c>
      <c r="AK386" s="12" t="str">
        <f>IF(SUMIFS('Forecast Data'!$E:$E,'Forecast Data'!$C:$C,AK$6,'Forecast Data'!$B:$B,$D386)=0,"",SUMIFS('Forecast Data'!$E:$E,'Forecast Data'!$C:$C,AK$6,'Forecast Data'!$B:$B,$D386))</f>
        <v/>
      </c>
      <c r="AL386" s="12" t="str">
        <f>IF(SUMIFS('Forecast Data'!$E:$E,'Forecast Data'!$C:$C,AL$6,'Forecast Data'!$B:$B,$D386)=0,"",SUMIFS('Forecast Data'!$E:$E,'Forecast Data'!$C:$C,AL$6,'Forecast Data'!$B:$B,$D386))</f>
        <v/>
      </c>
      <c r="AM386" s="12" t="str">
        <f>IF(SUMIFS('Forecast Data'!$E:$E,'Forecast Data'!$C:$C,AM$6,'Forecast Data'!$B:$B,$D386)=0,"",SUMIFS('Forecast Data'!$E:$E,'Forecast Data'!$C:$C,AM$6,'Forecast Data'!$B:$B,$D386))</f>
        <v/>
      </c>
      <c r="AN386" s="12" t="str">
        <f>IF(SUMIFS('Forecast Data'!$E:$E,'Forecast Data'!$C:$C,AN$6,'Forecast Data'!$B:$B,$D386)=0,"",SUMIFS('Forecast Data'!$E:$E,'Forecast Data'!$C:$C,AN$6,'Forecast Data'!$B:$B,$D386))</f>
        <v/>
      </c>
      <c r="AO386" s="12" t="str">
        <f>IF(SUMIFS('Forecast Data'!$E:$E,'Forecast Data'!$C:$C,AO$6,'Forecast Data'!$B:$B,$D386)=0,"",SUMIFS('Forecast Data'!$E:$E,'Forecast Data'!$C:$C,AO$6,'Forecast Data'!$B:$B,$D386))</f>
        <v/>
      </c>
      <c r="AP386" s="12" t="str">
        <f>IF(SUMIFS('Forecast Data'!$E:$E,'Forecast Data'!$C:$C,AP$6,'Forecast Data'!$B:$B,$D386)=0,"",SUMIFS('Forecast Data'!$E:$E,'Forecast Data'!$C:$C,AP$6,'Forecast Data'!$B:$B,$D386))</f>
        <v/>
      </c>
      <c r="AQ386" s="12" t="str">
        <f>IF(SUMIFS('Forecast Data'!$E:$E,'Forecast Data'!$C:$C,AQ$6,'Forecast Data'!$B:$B,$D386)=0,"",SUMIFS('Forecast Data'!$E:$E,'Forecast Data'!$C:$C,AQ$6,'Forecast Data'!$B:$B,$D386))</f>
        <v/>
      </c>
      <c r="AR386" s="12" t="str">
        <f>IF(SUMIFS('Forecast Data'!$E:$E,'Forecast Data'!$C:$C,AR$6,'Forecast Data'!$B:$B,$D386)=0,"",SUMIFS('Forecast Data'!$E:$E,'Forecast Data'!$C:$C,AR$6,'Forecast Data'!$B:$B,$D386))</f>
        <v/>
      </c>
      <c r="AS386" s="12" t="str">
        <f>IF(SUMIFS('Forecast Data'!$E:$E,'Forecast Data'!$C:$C,AS$6,'Forecast Data'!$B:$B,$D386)=0,"",SUMIFS('Forecast Data'!$E:$E,'Forecast Data'!$C:$C,AS$6,'Forecast Data'!$B:$B,$D386))</f>
        <v/>
      </c>
      <c r="AT386" s="12" t="str">
        <f>IF(SUMIFS('Forecast Data'!$E:$E,'Forecast Data'!$C:$C,AT$6,'Forecast Data'!$B:$B,$D386)=0,"",SUMIFS('Forecast Data'!$E:$E,'Forecast Data'!$C:$C,AT$6,'Forecast Data'!$B:$B,$D386))</f>
        <v/>
      </c>
      <c r="AU386" s="12" t="str">
        <f>IF(SUMIFS('Forecast Data'!$E:$E,'Forecast Data'!$C:$C,AU$6,'Forecast Data'!$B:$B,$D386)=0,"",SUMIFS('Forecast Data'!$E:$E,'Forecast Data'!$C:$C,AU$6,'Forecast Data'!$B:$B,$D386))</f>
        <v/>
      </c>
      <c r="AV386" s="1"/>
      <c r="AW386" s="11">
        <f>SUMIFS('OP Units'!E:E,'OP Units'!$A:$A,$D386)</f>
        <v>0</v>
      </c>
      <c r="AX386" s="11">
        <f>SUMIFS('OP Units'!F:F,'OP Units'!$A:$A,$D386)</f>
        <v>0</v>
      </c>
      <c r="AY386" s="11">
        <f>SUMIFS('OP Units'!G:G,'OP Units'!$A:$A,$D386)</f>
        <v>0</v>
      </c>
      <c r="AZ386" s="11">
        <f>SUMIFS('OP Units'!H:H,'OP Units'!$A:$A,$D386)</f>
        <v>0</v>
      </c>
      <c r="BA386" s="11">
        <f>SUMIFS('OP Units'!I:I,'OP Units'!$A:$A,$D386)</f>
        <v>0</v>
      </c>
      <c r="BB386" s="11">
        <f>SUMIFS('OP Units'!J:J,'OP Units'!$A:$A,$D386)</f>
        <v>0</v>
      </c>
      <c r="BC386" s="11">
        <f>SUMIFS('OP Units'!K:K,'OP Units'!$A:$A,$D386)</f>
        <v>0</v>
      </c>
      <c r="BD386" s="11">
        <f>SUMIFS('OP Units'!L:L,'OP Units'!$A:$A,$D386)</f>
        <v>0</v>
      </c>
      <c r="BE386" s="11">
        <f>SUMIFS('OP Units'!M:M,'OP Units'!$A:$A,$D386)</f>
        <v>0</v>
      </c>
      <c r="BF386" s="11">
        <f>SUMIFS('OP Units'!N:N,'OP Units'!$A:$A,$D386)</f>
        <v>0</v>
      </c>
      <c r="BG386" s="11">
        <f>SUMIFS('OP Units'!O:O,'OP Units'!$A:$A,$D386)</f>
        <v>0</v>
      </c>
      <c r="BH386" s="11">
        <f>SUMIFS('OP Units'!P:P,'OP Units'!$A:$A,$D386)</f>
        <v>0</v>
      </c>
      <c r="BI386" s="1"/>
      <c r="BJ386" s="12" t="str">
        <f>IFERROR((SUMIFS('OP Units'!E:E,'OP Units'!$A:$A,$D386)-SUMIFS('Forecast Data'!$H:$H,'Forecast Data'!$C:$C,BJ$6,'Forecast Data'!$B:$B,$D386))/SUMIFS('Forecast Data'!$H:$H,'Forecast Data'!$C:$C,BJ$6,'Forecast Data'!$B:$B,$D386),"")</f>
        <v/>
      </c>
      <c r="BK386" s="12" t="str">
        <f>IFERROR((SUMIFS('OP Units'!F:F,'OP Units'!$A:$A,$D386)-SUMIFS('Forecast Data'!$H:$H,'Forecast Data'!$C:$C,BK$6,'Forecast Data'!$B:$B,$D386))/SUMIFS('Forecast Data'!$H:$H,'Forecast Data'!$C:$C,BK$6,'Forecast Data'!$B:$B,$D386),"")</f>
        <v/>
      </c>
      <c r="BL386" s="12" t="str">
        <f>IFERROR((SUMIFS('OP Units'!G:G,'OP Units'!$A:$A,$D386)-SUMIFS('Forecast Data'!$H:$H,'Forecast Data'!$C:$C,BL$6,'Forecast Data'!$B:$B,$D386))/SUMIFS('Forecast Data'!$H:$H,'Forecast Data'!$C:$C,BL$6,'Forecast Data'!$B:$B,$D386),"")</f>
        <v/>
      </c>
      <c r="BM386" s="12" t="str">
        <f>IFERROR((SUMIFS('OP Units'!H:H,'OP Units'!$A:$A,$D386)-SUMIFS('Forecast Data'!$H:$H,'Forecast Data'!$C:$C,BM$6,'Forecast Data'!$B:$B,$D386))/SUMIFS('Forecast Data'!$H:$H,'Forecast Data'!$C:$C,BM$6,'Forecast Data'!$B:$B,$D386),"")</f>
        <v/>
      </c>
      <c r="BN386" s="12" t="str">
        <f>IFERROR((SUMIFS('OP Units'!I:I,'OP Units'!$A:$A,$D386)-SUMIFS('Forecast Data'!$H:$H,'Forecast Data'!$C:$C,BN$6,'Forecast Data'!$B:$B,$D386))/SUMIFS('Forecast Data'!$H:$H,'Forecast Data'!$C:$C,BN$6,'Forecast Data'!$B:$B,$D386),"")</f>
        <v/>
      </c>
      <c r="BO386" s="12" t="str">
        <f>IFERROR((SUMIFS('OP Units'!J:J,'OP Units'!$A:$A,$D386)-SUMIFS('Forecast Data'!$H:$H,'Forecast Data'!$C:$C,BO$6,'Forecast Data'!$B:$B,$D386))/SUMIFS('Forecast Data'!$H:$H,'Forecast Data'!$C:$C,BO$6,'Forecast Data'!$B:$B,$D386),"")</f>
        <v/>
      </c>
      <c r="BP386" s="12" t="str">
        <f>IFERROR((SUMIFS('OP Units'!K:K,'OP Units'!$A:$A,$D386)-SUMIFS('Forecast Data'!$H:$H,'Forecast Data'!$C:$C,BP$6,'Forecast Data'!$B:$B,$D386))/SUMIFS('Forecast Data'!$H:$H,'Forecast Data'!$C:$C,BP$6,'Forecast Data'!$B:$B,$D386),"")</f>
        <v/>
      </c>
      <c r="BQ386" s="12" t="str">
        <f>IFERROR((SUMIFS('OP Units'!L:L,'OP Units'!$A:$A,$D386)-SUMIFS('Forecast Data'!$H:$H,'Forecast Data'!$C:$C,BQ$6,'Forecast Data'!$B:$B,$D386))/SUMIFS('Forecast Data'!$H:$H,'Forecast Data'!$C:$C,BQ$6,'Forecast Data'!$B:$B,$D386),"")</f>
        <v/>
      </c>
      <c r="BR386" s="12" t="str">
        <f>IFERROR((SUMIFS('OP Units'!M:M,'OP Units'!$A:$A,$D386)-SUMIFS('Forecast Data'!$H:$H,'Forecast Data'!$C:$C,BR$6,'Forecast Data'!$B:$B,$D386))/SUMIFS('Forecast Data'!$H:$H,'Forecast Data'!$C:$C,BR$6,'Forecast Data'!$B:$B,$D386),"")</f>
        <v/>
      </c>
      <c r="BS386" s="12" t="str">
        <f>IFERROR((SUMIFS('OP Units'!N:N,'OP Units'!$A:$A,$D386)-SUMIFS('Forecast Data'!$H:$H,'Forecast Data'!$C:$C,BS$6,'Forecast Data'!$B:$B,$D386))/SUMIFS('Forecast Data'!$H:$H,'Forecast Data'!$C:$C,BS$6,'Forecast Data'!$B:$B,$D386),"")</f>
        <v/>
      </c>
      <c r="BT386" s="12" t="str">
        <f>IFERROR((SUMIFS('OP Units'!O:O,'OP Units'!$A:$A,$D386)-SUMIFS('Forecast Data'!$H:$H,'Forecast Data'!$C:$C,BT$6,'Forecast Data'!$B:$B,$D386))/SUMIFS('Forecast Data'!$H:$H,'Forecast Data'!$C:$C,BT$6,'Forecast Data'!$B:$B,$D386),"")</f>
        <v/>
      </c>
      <c r="BU386" s="12" t="str">
        <f>IFERROR((SUMIFS('OP Units'!P:P,'OP Units'!$A:$A,$D386)-SUMIFS('Forecast Data'!$H:$H,'Forecast Data'!$C:$C,BU$6,'Forecast Data'!$B:$B,$D386))/SUMIFS('Forecast Data'!$H:$H,'Forecast Data'!$C:$C,BU$6,'Forecast Data'!$B:$B,$D386),"")</f>
        <v/>
      </c>
      <c r="BV386" s="12"/>
      <c r="BW386" s="11">
        <f>(SUMIFS('Forecast Data'!H:H,'Forecast Data'!B:B,D386,'Forecast Data'!C:C,BK$6)+SUMIFS('Forecast Data'!H:H,'Forecast Data'!B:B,D386,'Forecast Data'!C:C,BL$6)+SUMIFS('Forecast Data'!H:H,'Forecast Data'!B:B,D386,'Forecast Data'!C:C,BM$6)+SUMIFS('Forecast Data'!H:H,'Forecast Data'!B:B,D386,'Forecast Data'!C:C,BN$6)+SUMIFS('Forecast Data'!H:H,'Forecast Data'!B:B,D386,'Forecast Data'!C:C,BO$6)+SUMIFS('Forecast Data'!H:H,'Forecast Data'!B:B,D386,'Forecast Data'!C:C,BP$6)+SUMIFS('Forecast Data'!H:H,'Forecast Data'!B:B,D386,'Forecast Data'!C:C,BQ$6)+SUMIFS('Forecast Data'!H:H,'Forecast Data'!B:B,D386,'Forecast Data'!C:C,BJ$6))/8</f>
        <v>0</v>
      </c>
      <c r="BX386" s="12" t="str">
        <f>IFERROR((SUM(W386:AD386)-(SUMIFS('Forecast Data'!H:H,'Forecast Data'!B:B,B386,'Forecast Data'!C:C,BJ$6)+SUMIFS('Forecast Data'!H:H,'Forecast Data'!B:B,B386,'Forecast Data'!C:C,BK$6)+SUMIFS('Forecast Data'!H:H,'Forecast Data'!B:B,B386,'Forecast Data'!C:C,BL$6)+SUMIFS('Forecast Data'!H:H,'Forecast Data'!B:B,B386,'Forecast Data'!C:C,BM$6)+SUMIFS('Forecast Data'!H:H,'Forecast Data'!B:B,B386,'Forecast Data'!C:C,BN$6)+SUMIFS('Forecast Data'!H:H,'Forecast Data'!B:B,B386,'Forecast Data'!C:C,BO$6)+SUMIFS('Forecast Data'!H:H,'Forecast Data'!B:B,B386,'Forecast Data'!C:C,BP$6)+SUMIFS('Forecast Data'!H:H,'Forecast Data'!B:B,B386,'Forecast Data'!C:C,BQ$6)))/(SUMIFS('Forecast Data'!H:H,'Forecast Data'!B:B,B386,'Forecast Data'!C:C,BJ$6)+SUMIFS('Forecast Data'!H:H,'Forecast Data'!B:B,B386,'Forecast Data'!C:C,BK$6)+SUMIFS('Forecast Data'!H:H,'Forecast Data'!B:B,B386,'Forecast Data'!C:C,BL$6)+SUMIFS('Forecast Data'!H:H,'Forecast Data'!B:B,B386,'Forecast Data'!C:C,BM$6)+SUMIFS('Forecast Data'!H:H,'Forecast Data'!B:B,B386,'Forecast Data'!C:C,BN$6)+SUMIFS('Forecast Data'!H:H,'Forecast Data'!B:B,B386,'Forecast Data'!C:C,BO$6)+SUMIFS('Forecast Data'!H:H,'Forecast Data'!B:B,B386,'Forecast Data'!C:C,BP$6)+SUMIFS('Forecast Data'!H:H,'Forecast Data'!B:B,B386,'Forecast Data'!C:C,BQ$6)),"")</f>
        <v/>
      </c>
      <c r="BY386" s="12">
        <f t="shared" si="68"/>
        <v>0</v>
      </c>
      <c r="BZ386" s="16">
        <f t="shared" si="69"/>
        <v>0</v>
      </c>
      <c r="CA386" s="13">
        <f t="shared" si="70"/>
        <v>0</v>
      </c>
      <c r="CB386" s="12">
        <f t="shared" si="71"/>
        <v>0</v>
      </c>
      <c r="CC386" s="12"/>
      <c r="CD386" s="11">
        <f>(SUMIFS('Forecast Data'!H:H,'Forecast Data'!B:B,D386,'Forecast Data'!C:C,BK$6)+SUMIFS('Forecast Data'!H:H,'Forecast Data'!B:B,D386,'Forecast Data'!C:C,BL$6)+SUMIFS('Forecast Data'!H:H,'Forecast Data'!B:B,D386,'Forecast Data'!C:C,BM$6)+SUMIFS('Forecast Data'!H:H,'Forecast Data'!B:B,D386,'Forecast Data'!C:C,BJ$6))/4</f>
        <v>0</v>
      </c>
      <c r="CE386" s="12" t="str">
        <f>IFERROR((SUM(W386:Z386)-(SUMIFS('Forecast Data'!H:H,'Forecast Data'!B:B,D386,'Forecast Data'!C:C,BJ$6)+SUMIFS('Forecast Data'!H:H,'Forecast Data'!B:B,D386,'Forecast Data'!C:C,BK$6)+SUMIFS('Forecast Data'!H:H,'Forecast Data'!B:B,D386,'Forecast Data'!C:C,BL$6)+SUMIFS('Forecast Data'!H:H,'Forecast Data'!B:B,D386,'Forecast Data'!C:C,BM$6)))/(SUMIFS('Forecast Data'!H:H,'Forecast Data'!B:B,D386,'Forecast Data'!C:C,BJ$6)+SUMIFS('Forecast Data'!H:H,'Forecast Data'!B:B,D386,'Forecast Data'!C:C,BK$6)+SUMIFS('Forecast Data'!H:H,'Forecast Data'!B:B,D386,'Forecast Data'!C:C,BL$6)+SUMIFS('Forecast Data'!H:H,'Forecast Data'!B:B,D386,'Forecast Data'!C:C,BM$6)),"")</f>
        <v/>
      </c>
      <c r="CF386" s="12">
        <f t="shared" si="72"/>
        <v>0</v>
      </c>
      <c r="CG386" s="12">
        <f t="shared" si="73"/>
        <v>0</v>
      </c>
      <c r="CH386" s="13">
        <f t="shared" si="74"/>
        <v>0</v>
      </c>
      <c r="CI386" s="13"/>
    </row>
    <row r="387" spans="1:87" ht="13.2">
      <c r="A387" s="1"/>
      <c r="B387" t="str">
        <f t="shared" si="75"/>
        <v>Raw Green Organics</v>
      </c>
      <c r="D387" t="s">
        <v>419</v>
      </c>
      <c r="E387" s="11">
        <f>SUMIFS('Fin Data'!F:F,'Fin Data'!A:A,D387)</f>
        <v>0</v>
      </c>
      <c r="F387" s="11">
        <f>SUMIFS('Fin Data with 6 week hist'!I:I,'Fin Data with 6 week hist'!$A:$A,$D387)</f>
        <v>0</v>
      </c>
      <c r="G387" s="11">
        <f>SUMIFS('Fin Data with 6 week hist'!J:J,'Fin Data with 6 week hist'!$A:$A,$D387)</f>
        <v>0</v>
      </c>
      <c r="H387" s="11">
        <f>SUMIFS('Fin Data with 6 week hist'!K:K,'Fin Data with 6 week hist'!$A:$A,$D387)+SUMIFS('Unit Cancellations'!D:D,'Unit Cancellations'!$B:$B,$D387)</f>
        <v>0</v>
      </c>
      <c r="I387" s="11">
        <f>SUMIFS('Fin Data with 6 week hist'!L:L,'Fin Data with 6 week hist'!$A:$A,$D387)+SUMIFS('Unit Cancellations'!E:E,'Unit Cancellations'!$B:$B,$D387)</f>
        <v>0</v>
      </c>
      <c r="J387" s="11">
        <f>SUMIFS('Fin Data with 6 week hist'!M:M,'Fin Data with 6 week hist'!$A:$A,$D387)+SUMIFS('Unit Cancellations'!F:F,'Unit Cancellations'!$B:$B,$D387)</f>
        <v>0</v>
      </c>
      <c r="K387" s="11">
        <f>SUMIFS('Fin Data with 6 week hist'!N:N,'Fin Data with 6 week hist'!$A:$A,$D387)+SUMIFS('Unit Cancellations'!G:G,'Unit Cancellations'!$B:$B,$D387)</f>
        <v>0</v>
      </c>
      <c r="L387" s="11">
        <f>SUMIFS('Fin Data'!AN:AN,'Fin Data'!A:A,D387)</f>
        <v>0</v>
      </c>
      <c r="M387" s="12">
        <f>IFERROR(SUMIFS('Fin Data'!AO:AO,'Fin Data'!A:A,D387),"")</f>
        <v>0</v>
      </c>
      <c r="N387" s="1"/>
      <c r="O387" s="11">
        <f t="shared" si="63"/>
        <v>0</v>
      </c>
      <c r="P387" s="12" t="str">
        <f t="shared" si="64"/>
        <v/>
      </c>
      <c r="Q387" s="1"/>
      <c r="R387" s="11">
        <f t="shared" si="65"/>
        <v>0</v>
      </c>
      <c r="S387" s="12" t="str">
        <f t="shared" si="66"/>
        <v/>
      </c>
      <c r="T387" s="11">
        <f t="shared" si="67"/>
        <v>0</v>
      </c>
      <c r="U387" s="1" t="e">
        <f t="shared" si="76"/>
        <v>#REF!</v>
      </c>
      <c r="V387" s="1"/>
      <c r="W387" s="11">
        <f>SUMIFS('Forecast Data'!$D:$D,'Forecast Data'!$C:$C,W$6,'Forecast Data'!$B:$B,$D387)</f>
        <v>0</v>
      </c>
      <c r="X387" s="11">
        <f>SUMIFS('Forecast Data'!$D:$D,'Forecast Data'!$C:$C,X$6,'Forecast Data'!$B:$B,$D387)</f>
        <v>0</v>
      </c>
      <c r="Y387" s="11">
        <f>SUMIFS('Forecast Data'!$D:$D,'Forecast Data'!$C:$C,Y$6,'Forecast Data'!$B:$B,$D387)</f>
        <v>0</v>
      </c>
      <c r="Z387" s="11">
        <f>SUMIFS('Forecast Data'!$D:$D,'Forecast Data'!$C:$C,Z$6,'Forecast Data'!$B:$B,$D387)</f>
        <v>0</v>
      </c>
      <c r="AA387" s="11">
        <f>SUMIFS('Forecast Data'!$D:$D,'Forecast Data'!$C:$C,AA$6,'Forecast Data'!$B:$B,$D387)</f>
        <v>0</v>
      </c>
      <c r="AB387" s="11">
        <f>SUMIFS('Forecast Data'!$D:$D,'Forecast Data'!$C:$C,AB$6,'Forecast Data'!$B:$B,$D387)</f>
        <v>0</v>
      </c>
      <c r="AC387" s="11">
        <f>SUMIFS('Forecast Data'!$D:$D,'Forecast Data'!$C:$C,AC$6,'Forecast Data'!$B:$B,$D387)</f>
        <v>0</v>
      </c>
      <c r="AD387" s="11">
        <f>SUMIFS('Forecast Data'!$D:$D,'Forecast Data'!$C:$C,AD$6,'Forecast Data'!$B:$B,$D387)</f>
        <v>0</v>
      </c>
      <c r="AE387" s="11">
        <f>SUMIFS('Forecast Data'!$D:$D,'Forecast Data'!$C:$C,AE$6,'Forecast Data'!$B:$B,$D387)</f>
        <v>0</v>
      </c>
      <c r="AF387" s="11">
        <f>SUMIFS('Forecast Data'!$D:$D,'Forecast Data'!$C:$C,AF$6,'Forecast Data'!$B:$B,$D387)</f>
        <v>0</v>
      </c>
      <c r="AG387" s="11">
        <f>SUMIFS('Forecast Data'!$D:$D,'Forecast Data'!$C:$C,AG$6,'Forecast Data'!$B:$B,$D387)</f>
        <v>0</v>
      </c>
      <c r="AH387" s="11">
        <f>SUMIFS('Forecast Data'!$D:$D,'Forecast Data'!$C:$C,AH$6,'Forecast Data'!$B:$B,$D387)</f>
        <v>0</v>
      </c>
      <c r="AI387" s="1"/>
      <c r="AJ387" s="12" t="str">
        <f>IF(SUMIFS('Forecast Data'!$E:$E,'Forecast Data'!$C:$C,AJ$6,'Forecast Data'!$B:$B,$D387)=0,"",SUMIFS('Forecast Data'!$E:$E,'Forecast Data'!$C:$C,AJ$6,'Forecast Data'!$B:$B,$D387))</f>
        <v/>
      </c>
      <c r="AK387" s="12" t="str">
        <f>IF(SUMIFS('Forecast Data'!$E:$E,'Forecast Data'!$C:$C,AK$6,'Forecast Data'!$B:$B,$D387)=0,"",SUMIFS('Forecast Data'!$E:$E,'Forecast Data'!$C:$C,AK$6,'Forecast Data'!$B:$B,$D387))</f>
        <v/>
      </c>
      <c r="AL387" s="12" t="str">
        <f>IF(SUMIFS('Forecast Data'!$E:$E,'Forecast Data'!$C:$C,AL$6,'Forecast Data'!$B:$B,$D387)=0,"",SUMIFS('Forecast Data'!$E:$E,'Forecast Data'!$C:$C,AL$6,'Forecast Data'!$B:$B,$D387))</f>
        <v/>
      </c>
      <c r="AM387" s="12" t="str">
        <f>IF(SUMIFS('Forecast Data'!$E:$E,'Forecast Data'!$C:$C,AM$6,'Forecast Data'!$B:$B,$D387)=0,"",SUMIFS('Forecast Data'!$E:$E,'Forecast Data'!$C:$C,AM$6,'Forecast Data'!$B:$B,$D387))</f>
        <v/>
      </c>
      <c r="AN387" s="12" t="str">
        <f>IF(SUMIFS('Forecast Data'!$E:$E,'Forecast Data'!$C:$C,AN$6,'Forecast Data'!$B:$B,$D387)=0,"",SUMIFS('Forecast Data'!$E:$E,'Forecast Data'!$C:$C,AN$6,'Forecast Data'!$B:$B,$D387))</f>
        <v/>
      </c>
      <c r="AO387" s="12" t="str">
        <f>IF(SUMIFS('Forecast Data'!$E:$E,'Forecast Data'!$C:$C,AO$6,'Forecast Data'!$B:$B,$D387)=0,"",SUMIFS('Forecast Data'!$E:$E,'Forecast Data'!$C:$C,AO$6,'Forecast Data'!$B:$B,$D387))</f>
        <v/>
      </c>
      <c r="AP387" s="12" t="str">
        <f>IF(SUMIFS('Forecast Data'!$E:$E,'Forecast Data'!$C:$C,AP$6,'Forecast Data'!$B:$B,$D387)=0,"",SUMIFS('Forecast Data'!$E:$E,'Forecast Data'!$C:$C,AP$6,'Forecast Data'!$B:$B,$D387))</f>
        <v/>
      </c>
      <c r="AQ387" s="12" t="str">
        <f>IF(SUMIFS('Forecast Data'!$E:$E,'Forecast Data'!$C:$C,AQ$6,'Forecast Data'!$B:$B,$D387)=0,"",SUMIFS('Forecast Data'!$E:$E,'Forecast Data'!$C:$C,AQ$6,'Forecast Data'!$B:$B,$D387))</f>
        <v/>
      </c>
      <c r="AR387" s="12" t="str">
        <f>IF(SUMIFS('Forecast Data'!$E:$E,'Forecast Data'!$C:$C,AR$6,'Forecast Data'!$B:$B,$D387)=0,"",SUMIFS('Forecast Data'!$E:$E,'Forecast Data'!$C:$C,AR$6,'Forecast Data'!$B:$B,$D387))</f>
        <v/>
      </c>
      <c r="AS387" s="12" t="str">
        <f>IF(SUMIFS('Forecast Data'!$E:$E,'Forecast Data'!$C:$C,AS$6,'Forecast Data'!$B:$B,$D387)=0,"",SUMIFS('Forecast Data'!$E:$E,'Forecast Data'!$C:$C,AS$6,'Forecast Data'!$B:$B,$D387))</f>
        <v/>
      </c>
      <c r="AT387" s="12" t="str">
        <f>IF(SUMIFS('Forecast Data'!$E:$E,'Forecast Data'!$C:$C,AT$6,'Forecast Data'!$B:$B,$D387)=0,"",SUMIFS('Forecast Data'!$E:$E,'Forecast Data'!$C:$C,AT$6,'Forecast Data'!$B:$B,$D387))</f>
        <v/>
      </c>
      <c r="AU387" s="12" t="str">
        <f>IF(SUMIFS('Forecast Data'!$E:$E,'Forecast Data'!$C:$C,AU$6,'Forecast Data'!$B:$B,$D387)=0,"",SUMIFS('Forecast Data'!$E:$E,'Forecast Data'!$C:$C,AU$6,'Forecast Data'!$B:$B,$D387))</f>
        <v/>
      </c>
      <c r="AV387" s="1"/>
      <c r="AW387" s="11">
        <f>SUMIFS('OP Units'!E:E,'OP Units'!$A:$A,$D387)</f>
        <v>0</v>
      </c>
      <c r="AX387" s="11">
        <f>SUMIFS('OP Units'!F:F,'OP Units'!$A:$A,$D387)</f>
        <v>0</v>
      </c>
      <c r="AY387" s="11">
        <f>SUMIFS('OP Units'!G:G,'OP Units'!$A:$A,$D387)</f>
        <v>0</v>
      </c>
      <c r="AZ387" s="11">
        <f>SUMIFS('OP Units'!H:H,'OP Units'!$A:$A,$D387)</f>
        <v>0</v>
      </c>
      <c r="BA387" s="11">
        <f>SUMIFS('OP Units'!I:I,'OP Units'!$A:$A,$D387)</f>
        <v>0</v>
      </c>
      <c r="BB387" s="11">
        <f>SUMIFS('OP Units'!J:J,'OP Units'!$A:$A,$D387)</f>
        <v>0</v>
      </c>
      <c r="BC387" s="11">
        <f>SUMIFS('OP Units'!K:K,'OP Units'!$A:$A,$D387)</f>
        <v>0</v>
      </c>
      <c r="BD387" s="11">
        <f>SUMIFS('OP Units'!L:L,'OP Units'!$A:$A,$D387)</f>
        <v>0</v>
      </c>
      <c r="BE387" s="11">
        <f>SUMIFS('OP Units'!M:M,'OP Units'!$A:$A,$D387)</f>
        <v>0</v>
      </c>
      <c r="BF387" s="11">
        <f>SUMIFS('OP Units'!N:N,'OP Units'!$A:$A,$D387)</f>
        <v>0</v>
      </c>
      <c r="BG387" s="11">
        <f>SUMIFS('OP Units'!O:O,'OP Units'!$A:$A,$D387)</f>
        <v>0</v>
      </c>
      <c r="BH387" s="11">
        <f>SUMIFS('OP Units'!P:P,'OP Units'!$A:$A,$D387)</f>
        <v>0</v>
      </c>
      <c r="BI387" s="1"/>
      <c r="BJ387" s="12" t="str">
        <f>IFERROR((SUMIFS('OP Units'!E:E,'OP Units'!$A:$A,$D387)-SUMIFS('Forecast Data'!$H:$H,'Forecast Data'!$C:$C,BJ$6,'Forecast Data'!$B:$B,$D387))/SUMIFS('Forecast Data'!$H:$H,'Forecast Data'!$C:$C,BJ$6,'Forecast Data'!$B:$B,$D387),"")</f>
        <v/>
      </c>
      <c r="BK387" s="12" t="str">
        <f>IFERROR((SUMIFS('OP Units'!F:F,'OP Units'!$A:$A,$D387)-SUMIFS('Forecast Data'!$H:$H,'Forecast Data'!$C:$C,BK$6,'Forecast Data'!$B:$B,$D387))/SUMIFS('Forecast Data'!$H:$H,'Forecast Data'!$C:$C,BK$6,'Forecast Data'!$B:$B,$D387),"")</f>
        <v/>
      </c>
      <c r="BL387" s="12" t="str">
        <f>IFERROR((SUMIFS('OP Units'!G:G,'OP Units'!$A:$A,$D387)-SUMIFS('Forecast Data'!$H:$H,'Forecast Data'!$C:$C,BL$6,'Forecast Data'!$B:$B,$D387))/SUMIFS('Forecast Data'!$H:$H,'Forecast Data'!$C:$C,BL$6,'Forecast Data'!$B:$B,$D387),"")</f>
        <v/>
      </c>
      <c r="BM387" s="12" t="str">
        <f>IFERROR((SUMIFS('OP Units'!H:H,'OP Units'!$A:$A,$D387)-SUMIFS('Forecast Data'!$H:$H,'Forecast Data'!$C:$C,BM$6,'Forecast Data'!$B:$B,$D387))/SUMIFS('Forecast Data'!$H:$H,'Forecast Data'!$C:$C,BM$6,'Forecast Data'!$B:$B,$D387),"")</f>
        <v/>
      </c>
      <c r="BN387" s="12" t="str">
        <f>IFERROR((SUMIFS('OP Units'!I:I,'OP Units'!$A:$A,$D387)-SUMIFS('Forecast Data'!$H:$H,'Forecast Data'!$C:$C,BN$6,'Forecast Data'!$B:$B,$D387))/SUMIFS('Forecast Data'!$H:$H,'Forecast Data'!$C:$C,BN$6,'Forecast Data'!$B:$B,$D387),"")</f>
        <v/>
      </c>
      <c r="BO387" s="12" t="str">
        <f>IFERROR((SUMIFS('OP Units'!J:J,'OP Units'!$A:$A,$D387)-SUMIFS('Forecast Data'!$H:$H,'Forecast Data'!$C:$C,BO$6,'Forecast Data'!$B:$B,$D387))/SUMIFS('Forecast Data'!$H:$H,'Forecast Data'!$C:$C,BO$6,'Forecast Data'!$B:$B,$D387),"")</f>
        <v/>
      </c>
      <c r="BP387" s="12" t="str">
        <f>IFERROR((SUMIFS('OP Units'!K:K,'OP Units'!$A:$A,$D387)-SUMIFS('Forecast Data'!$H:$H,'Forecast Data'!$C:$C,BP$6,'Forecast Data'!$B:$B,$D387))/SUMIFS('Forecast Data'!$H:$H,'Forecast Data'!$C:$C,BP$6,'Forecast Data'!$B:$B,$D387),"")</f>
        <v/>
      </c>
      <c r="BQ387" s="12" t="str">
        <f>IFERROR((SUMIFS('OP Units'!L:L,'OP Units'!$A:$A,$D387)-SUMIFS('Forecast Data'!$H:$H,'Forecast Data'!$C:$C,BQ$6,'Forecast Data'!$B:$B,$D387))/SUMIFS('Forecast Data'!$H:$H,'Forecast Data'!$C:$C,BQ$6,'Forecast Data'!$B:$B,$D387),"")</f>
        <v/>
      </c>
      <c r="BR387" s="12" t="str">
        <f>IFERROR((SUMIFS('OP Units'!M:M,'OP Units'!$A:$A,$D387)-SUMIFS('Forecast Data'!$H:$H,'Forecast Data'!$C:$C,BR$6,'Forecast Data'!$B:$B,$D387))/SUMIFS('Forecast Data'!$H:$H,'Forecast Data'!$C:$C,BR$6,'Forecast Data'!$B:$B,$D387),"")</f>
        <v/>
      </c>
      <c r="BS387" s="12" t="str">
        <f>IFERROR((SUMIFS('OP Units'!N:N,'OP Units'!$A:$A,$D387)-SUMIFS('Forecast Data'!$H:$H,'Forecast Data'!$C:$C,BS$6,'Forecast Data'!$B:$B,$D387))/SUMIFS('Forecast Data'!$H:$H,'Forecast Data'!$C:$C,BS$6,'Forecast Data'!$B:$B,$D387),"")</f>
        <v/>
      </c>
      <c r="BT387" s="12" t="str">
        <f>IFERROR((SUMIFS('OP Units'!O:O,'OP Units'!$A:$A,$D387)-SUMIFS('Forecast Data'!$H:$H,'Forecast Data'!$C:$C,BT$6,'Forecast Data'!$B:$B,$D387))/SUMIFS('Forecast Data'!$H:$H,'Forecast Data'!$C:$C,BT$6,'Forecast Data'!$B:$B,$D387),"")</f>
        <v/>
      </c>
      <c r="BU387" s="12" t="str">
        <f>IFERROR((SUMIFS('OP Units'!P:P,'OP Units'!$A:$A,$D387)-SUMIFS('Forecast Data'!$H:$H,'Forecast Data'!$C:$C,BU$6,'Forecast Data'!$B:$B,$D387))/SUMIFS('Forecast Data'!$H:$H,'Forecast Data'!$C:$C,BU$6,'Forecast Data'!$B:$B,$D387),"")</f>
        <v/>
      </c>
      <c r="BV387" s="12"/>
      <c r="BW387" s="11">
        <f>(SUMIFS('Forecast Data'!H:H,'Forecast Data'!B:B,D387,'Forecast Data'!C:C,BK$6)+SUMIFS('Forecast Data'!H:H,'Forecast Data'!B:B,D387,'Forecast Data'!C:C,BL$6)+SUMIFS('Forecast Data'!H:H,'Forecast Data'!B:B,D387,'Forecast Data'!C:C,BM$6)+SUMIFS('Forecast Data'!H:H,'Forecast Data'!B:B,D387,'Forecast Data'!C:C,BN$6)+SUMIFS('Forecast Data'!H:H,'Forecast Data'!B:B,D387,'Forecast Data'!C:C,BO$6)+SUMIFS('Forecast Data'!H:H,'Forecast Data'!B:B,D387,'Forecast Data'!C:C,BP$6)+SUMIFS('Forecast Data'!H:H,'Forecast Data'!B:B,D387,'Forecast Data'!C:C,BQ$6)+SUMIFS('Forecast Data'!H:H,'Forecast Data'!B:B,D387,'Forecast Data'!C:C,BJ$6))/8</f>
        <v>0</v>
      </c>
      <c r="BX387" s="12" t="str">
        <f>IFERROR((SUM(W387:AD387)-(SUMIFS('Forecast Data'!H:H,'Forecast Data'!B:B,B387,'Forecast Data'!C:C,BJ$6)+SUMIFS('Forecast Data'!H:H,'Forecast Data'!B:B,B387,'Forecast Data'!C:C,BK$6)+SUMIFS('Forecast Data'!H:H,'Forecast Data'!B:B,B387,'Forecast Data'!C:C,BL$6)+SUMIFS('Forecast Data'!H:H,'Forecast Data'!B:B,B387,'Forecast Data'!C:C,BM$6)+SUMIFS('Forecast Data'!H:H,'Forecast Data'!B:B,B387,'Forecast Data'!C:C,BN$6)+SUMIFS('Forecast Data'!H:H,'Forecast Data'!B:B,B387,'Forecast Data'!C:C,BO$6)+SUMIFS('Forecast Data'!H:H,'Forecast Data'!B:B,B387,'Forecast Data'!C:C,BP$6)+SUMIFS('Forecast Data'!H:H,'Forecast Data'!B:B,B387,'Forecast Data'!C:C,BQ$6)))/(SUMIFS('Forecast Data'!H:H,'Forecast Data'!B:B,B387,'Forecast Data'!C:C,BJ$6)+SUMIFS('Forecast Data'!H:H,'Forecast Data'!B:B,B387,'Forecast Data'!C:C,BK$6)+SUMIFS('Forecast Data'!H:H,'Forecast Data'!B:B,B387,'Forecast Data'!C:C,BL$6)+SUMIFS('Forecast Data'!H:H,'Forecast Data'!B:B,B387,'Forecast Data'!C:C,BM$6)+SUMIFS('Forecast Data'!H:H,'Forecast Data'!B:B,B387,'Forecast Data'!C:C,BN$6)+SUMIFS('Forecast Data'!H:H,'Forecast Data'!B:B,B387,'Forecast Data'!C:C,BO$6)+SUMIFS('Forecast Data'!H:H,'Forecast Data'!B:B,B387,'Forecast Data'!C:C,BP$6)+SUMIFS('Forecast Data'!H:H,'Forecast Data'!B:B,B387,'Forecast Data'!C:C,BQ$6)),"")</f>
        <v/>
      </c>
      <c r="BY387" s="12">
        <f t="shared" si="68"/>
        <v>0</v>
      </c>
      <c r="BZ387" s="16">
        <f t="shared" si="69"/>
        <v>0</v>
      </c>
      <c r="CA387" s="13">
        <f t="shared" si="70"/>
        <v>0</v>
      </c>
      <c r="CB387" s="12">
        <f t="shared" si="71"/>
        <v>0</v>
      </c>
      <c r="CC387" s="12"/>
      <c r="CD387" s="11">
        <f>(SUMIFS('Forecast Data'!H:H,'Forecast Data'!B:B,D387,'Forecast Data'!C:C,BK$6)+SUMIFS('Forecast Data'!H:H,'Forecast Data'!B:B,D387,'Forecast Data'!C:C,BL$6)+SUMIFS('Forecast Data'!H:H,'Forecast Data'!B:B,D387,'Forecast Data'!C:C,BM$6)+SUMIFS('Forecast Data'!H:H,'Forecast Data'!B:B,D387,'Forecast Data'!C:C,BJ$6))/4</f>
        <v>0</v>
      </c>
      <c r="CE387" s="12" t="str">
        <f>IFERROR((SUM(W387:Z387)-(SUMIFS('Forecast Data'!H:H,'Forecast Data'!B:B,D387,'Forecast Data'!C:C,BJ$6)+SUMIFS('Forecast Data'!H:H,'Forecast Data'!B:B,D387,'Forecast Data'!C:C,BK$6)+SUMIFS('Forecast Data'!H:H,'Forecast Data'!B:B,D387,'Forecast Data'!C:C,BL$6)+SUMIFS('Forecast Data'!H:H,'Forecast Data'!B:B,D387,'Forecast Data'!C:C,BM$6)))/(SUMIFS('Forecast Data'!H:H,'Forecast Data'!B:B,D387,'Forecast Data'!C:C,BJ$6)+SUMIFS('Forecast Data'!H:H,'Forecast Data'!B:B,D387,'Forecast Data'!C:C,BK$6)+SUMIFS('Forecast Data'!H:H,'Forecast Data'!B:B,D387,'Forecast Data'!C:C,BL$6)+SUMIFS('Forecast Data'!H:H,'Forecast Data'!B:B,D387,'Forecast Data'!C:C,BM$6)),"")</f>
        <v/>
      </c>
      <c r="CF387" s="12">
        <f t="shared" si="72"/>
        <v>0</v>
      </c>
      <c r="CG387" s="12">
        <f t="shared" si="73"/>
        <v>0</v>
      </c>
      <c r="CH387" s="13">
        <f t="shared" si="74"/>
        <v>0</v>
      </c>
      <c r="CI387" s="13"/>
    </row>
    <row r="388" spans="1:87" ht="13.2">
      <c r="A388" s="1"/>
      <c r="B388" t="str">
        <f t="shared" si="75"/>
        <v>Rejuvenate</v>
      </c>
      <c r="D388" t="s">
        <v>420</v>
      </c>
      <c r="E388" s="11">
        <f>SUMIFS('Fin Data'!F:F,'Fin Data'!A:A,D388)</f>
        <v>0</v>
      </c>
      <c r="F388" s="11">
        <f>SUMIFS('Fin Data with 6 week hist'!I:I,'Fin Data with 6 week hist'!$A:$A,$D388)</f>
        <v>0</v>
      </c>
      <c r="G388" s="11">
        <f>SUMIFS('Fin Data with 6 week hist'!J:J,'Fin Data with 6 week hist'!$A:$A,$D388)</f>
        <v>0</v>
      </c>
      <c r="H388" s="11">
        <f>SUMIFS('Fin Data with 6 week hist'!K:K,'Fin Data with 6 week hist'!$A:$A,$D388)+SUMIFS('Unit Cancellations'!D:D,'Unit Cancellations'!$B:$B,$D388)</f>
        <v>0</v>
      </c>
      <c r="I388" s="11">
        <f>SUMIFS('Fin Data with 6 week hist'!L:L,'Fin Data with 6 week hist'!$A:$A,$D388)+SUMIFS('Unit Cancellations'!E:E,'Unit Cancellations'!$B:$B,$D388)</f>
        <v>0</v>
      </c>
      <c r="J388" s="11">
        <f>SUMIFS('Fin Data with 6 week hist'!M:M,'Fin Data with 6 week hist'!$A:$A,$D388)+SUMIFS('Unit Cancellations'!F:F,'Unit Cancellations'!$B:$B,$D388)</f>
        <v>0</v>
      </c>
      <c r="K388" s="11">
        <f>SUMIFS('Fin Data with 6 week hist'!N:N,'Fin Data with 6 week hist'!$A:$A,$D388)+SUMIFS('Unit Cancellations'!G:G,'Unit Cancellations'!$B:$B,$D388)</f>
        <v>0</v>
      </c>
      <c r="L388" s="11">
        <f>SUMIFS('Fin Data'!AN:AN,'Fin Data'!A:A,D388)</f>
        <v>0</v>
      </c>
      <c r="M388" s="12">
        <f>IFERROR(SUMIFS('Fin Data'!AO:AO,'Fin Data'!A:A,D388),"")</f>
        <v>0</v>
      </c>
      <c r="N388" s="1"/>
      <c r="O388" s="11">
        <f t="shared" si="63"/>
        <v>0</v>
      </c>
      <c r="P388" s="12" t="str">
        <f t="shared" si="64"/>
        <v/>
      </c>
      <c r="Q388" s="1"/>
      <c r="R388" s="11">
        <f t="shared" si="65"/>
        <v>0</v>
      </c>
      <c r="S388" s="12" t="str">
        <f t="shared" si="66"/>
        <v/>
      </c>
      <c r="T388" s="11">
        <f t="shared" si="67"/>
        <v>0</v>
      </c>
      <c r="U388" s="1" t="e">
        <f t="shared" si="76"/>
        <v>#REF!</v>
      </c>
      <c r="V388" s="1"/>
      <c r="W388" s="11">
        <f>SUMIFS('Forecast Data'!$D:$D,'Forecast Data'!$C:$C,W$6,'Forecast Data'!$B:$B,$D388)</f>
        <v>0</v>
      </c>
      <c r="X388" s="11">
        <f>SUMIFS('Forecast Data'!$D:$D,'Forecast Data'!$C:$C,X$6,'Forecast Data'!$B:$B,$D388)</f>
        <v>0</v>
      </c>
      <c r="Y388" s="11">
        <f>SUMIFS('Forecast Data'!$D:$D,'Forecast Data'!$C:$C,Y$6,'Forecast Data'!$B:$B,$D388)</f>
        <v>0</v>
      </c>
      <c r="Z388" s="11">
        <f>SUMIFS('Forecast Data'!$D:$D,'Forecast Data'!$C:$C,Z$6,'Forecast Data'!$B:$B,$D388)</f>
        <v>0</v>
      </c>
      <c r="AA388" s="11">
        <f>SUMIFS('Forecast Data'!$D:$D,'Forecast Data'!$C:$C,AA$6,'Forecast Data'!$B:$B,$D388)</f>
        <v>0</v>
      </c>
      <c r="AB388" s="11">
        <f>SUMIFS('Forecast Data'!$D:$D,'Forecast Data'!$C:$C,AB$6,'Forecast Data'!$B:$B,$D388)</f>
        <v>0</v>
      </c>
      <c r="AC388" s="11">
        <f>SUMIFS('Forecast Data'!$D:$D,'Forecast Data'!$C:$C,AC$6,'Forecast Data'!$B:$B,$D388)</f>
        <v>0</v>
      </c>
      <c r="AD388" s="11">
        <f>SUMIFS('Forecast Data'!$D:$D,'Forecast Data'!$C:$C,AD$6,'Forecast Data'!$B:$B,$D388)</f>
        <v>0</v>
      </c>
      <c r="AE388" s="11">
        <f>SUMIFS('Forecast Data'!$D:$D,'Forecast Data'!$C:$C,AE$6,'Forecast Data'!$B:$B,$D388)</f>
        <v>0</v>
      </c>
      <c r="AF388" s="11">
        <f>SUMIFS('Forecast Data'!$D:$D,'Forecast Data'!$C:$C,AF$6,'Forecast Data'!$B:$B,$D388)</f>
        <v>0</v>
      </c>
      <c r="AG388" s="11">
        <f>SUMIFS('Forecast Data'!$D:$D,'Forecast Data'!$C:$C,AG$6,'Forecast Data'!$B:$B,$D388)</f>
        <v>0</v>
      </c>
      <c r="AH388" s="11">
        <f>SUMIFS('Forecast Data'!$D:$D,'Forecast Data'!$C:$C,AH$6,'Forecast Data'!$B:$B,$D388)</f>
        <v>0</v>
      </c>
      <c r="AI388" s="1"/>
      <c r="AJ388" s="12" t="str">
        <f>IF(SUMIFS('Forecast Data'!$E:$E,'Forecast Data'!$C:$C,AJ$6,'Forecast Data'!$B:$B,$D388)=0,"",SUMIFS('Forecast Data'!$E:$E,'Forecast Data'!$C:$C,AJ$6,'Forecast Data'!$B:$B,$D388))</f>
        <v/>
      </c>
      <c r="AK388" s="12" t="str">
        <f>IF(SUMIFS('Forecast Data'!$E:$E,'Forecast Data'!$C:$C,AK$6,'Forecast Data'!$B:$B,$D388)=0,"",SUMIFS('Forecast Data'!$E:$E,'Forecast Data'!$C:$C,AK$6,'Forecast Data'!$B:$B,$D388))</f>
        <v/>
      </c>
      <c r="AL388" s="12" t="str">
        <f>IF(SUMIFS('Forecast Data'!$E:$E,'Forecast Data'!$C:$C,AL$6,'Forecast Data'!$B:$B,$D388)=0,"",SUMIFS('Forecast Data'!$E:$E,'Forecast Data'!$C:$C,AL$6,'Forecast Data'!$B:$B,$D388))</f>
        <v/>
      </c>
      <c r="AM388" s="12" t="str">
        <f>IF(SUMIFS('Forecast Data'!$E:$E,'Forecast Data'!$C:$C,AM$6,'Forecast Data'!$B:$B,$D388)=0,"",SUMIFS('Forecast Data'!$E:$E,'Forecast Data'!$C:$C,AM$6,'Forecast Data'!$B:$B,$D388))</f>
        <v/>
      </c>
      <c r="AN388" s="12" t="str">
        <f>IF(SUMIFS('Forecast Data'!$E:$E,'Forecast Data'!$C:$C,AN$6,'Forecast Data'!$B:$B,$D388)=0,"",SUMIFS('Forecast Data'!$E:$E,'Forecast Data'!$C:$C,AN$6,'Forecast Data'!$B:$B,$D388))</f>
        <v/>
      </c>
      <c r="AO388" s="12" t="str">
        <f>IF(SUMIFS('Forecast Data'!$E:$E,'Forecast Data'!$C:$C,AO$6,'Forecast Data'!$B:$B,$D388)=0,"",SUMIFS('Forecast Data'!$E:$E,'Forecast Data'!$C:$C,AO$6,'Forecast Data'!$B:$B,$D388))</f>
        <v/>
      </c>
      <c r="AP388" s="12" t="str">
        <f>IF(SUMIFS('Forecast Data'!$E:$E,'Forecast Data'!$C:$C,AP$6,'Forecast Data'!$B:$B,$D388)=0,"",SUMIFS('Forecast Data'!$E:$E,'Forecast Data'!$C:$C,AP$6,'Forecast Data'!$B:$B,$D388))</f>
        <v/>
      </c>
      <c r="AQ388" s="12" t="str">
        <f>IF(SUMIFS('Forecast Data'!$E:$E,'Forecast Data'!$C:$C,AQ$6,'Forecast Data'!$B:$B,$D388)=0,"",SUMIFS('Forecast Data'!$E:$E,'Forecast Data'!$C:$C,AQ$6,'Forecast Data'!$B:$B,$D388))</f>
        <v/>
      </c>
      <c r="AR388" s="12" t="str">
        <f>IF(SUMIFS('Forecast Data'!$E:$E,'Forecast Data'!$C:$C,AR$6,'Forecast Data'!$B:$B,$D388)=0,"",SUMIFS('Forecast Data'!$E:$E,'Forecast Data'!$C:$C,AR$6,'Forecast Data'!$B:$B,$D388))</f>
        <v/>
      </c>
      <c r="AS388" s="12" t="str">
        <f>IF(SUMIFS('Forecast Data'!$E:$E,'Forecast Data'!$C:$C,AS$6,'Forecast Data'!$B:$B,$D388)=0,"",SUMIFS('Forecast Data'!$E:$E,'Forecast Data'!$C:$C,AS$6,'Forecast Data'!$B:$B,$D388))</f>
        <v/>
      </c>
      <c r="AT388" s="12" t="str">
        <f>IF(SUMIFS('Forecast Data'!$E:$E,'Forecast Data'!$C:$C,AT$6,'Forecast Data'!$B:$B,$D388)=0,"",SUMIFS('Forecast Data'!$E:$E,'Forecast Data'!$C:$C,AT$6,'Forecast Data'!$B:$B,$D388))</f>
        <v/>
      </c>
      <c r="AU388" s="12" t="str">
        <f>IF(SUMIFS('Forecast Data'!$E:$E,'Forecast Data'!$C:$C,AU$6,'Forecast Data'!$B:$B,$D388)=0,"",SUMIFS('Forecast Data'!$E:$E,'Forecast Data'!$C:$C,AU$6,'Forecast Data'!$B:$B,$D388))</f>
        <v/>
      </c>
      <c r="AV388" s="1"/>
      <c r="AW388" s="11">
        <f>SUMIFS('OP Units'!E:E,'OP Units'!$A:$A,$D388)</f>
        <v>0</v>
      </c>
      <c r="AX388" s="11">
        <f>SUMIFS('OP Units'!F:F,'OP Units'!$A:$A,$D388)</f>
        <v>0</v>
      </c>
      <c r="AY388" s="11">
        <f>SUMIFS('OP Units'!G:G,'OP Units'!$A:$A,$D388)</f>
        <v>0</v>
      </c>
      <c r="AZ388" s="11">
        <f>SUMIFS('OP Units'!H:H,'OP Units'!$A:$A,$D388)</f>
        <v>0</v>
      </c>
      <c r="BA388" s="11">
        <f>SUMIFS('OP Units'!I:I,'OP Units'!$A:$A,$D388)</f>
        <v>0</v>
      </c>
      <c r="BB388" s="11">
        <f>SUMIFS('OP Units'!J:J,'OP Units'!$A:$A,$D388)</f>
        <v>0</v>
      </c>
      <c r="BC388" s="11">
        <f>SUMIFS('OP Units'!K:K,'OP Units'!$A:$A,$D388)</f>
        <v>0</v>
      </c>
      <c r="BD388" s="11">
        <f>SUMIFS('OP Units'!L:L,'OP Units'!$A:$A,$D388)</f>
        <v>0</v>
      </c>
      <c r="BE388" s="11">
        <f>SUMIFS('OP Units'!M:M,'OP Units'!$A:$A,$D388)</f>
        <v>0</v>
      </c>
      <c r="BF388" s="11">
        <f>SUMIFS('OP Units'!N:N,'OP Units'!$A:$A,$D388)</f>
        <v>0</v>
      </c>
      <c r="BG388" s="11">
        <f>SUMIFS('OP Units'!O:O,'OP Units'!$A:$A,$D388)</f>
        <v>0</v>
      </c>
      <c r="BH388" s="11">
        <f>SUMIFS('OP Units'!P:P,'OP Units'!$A:$A,$D388)</f>
        <v>0</v>
      </c>
      <c r="BI388" s="1"/>
      <c r="BJ388" s="12" t="str">
        <f>IFERROR((SUMIFS('OP Units'!E:E,'OP Units'!$A:$A,$D388)-SUMIFS('Forecast Data'!$H:$H,'Forecast Data'!$C:$C,BJ$6,'Forecast Data'!$B:$B,$D388))/SUMIFS('Forecast Data'!$H:$H,'Forecast Data'!$C:$C,BJ$6,'Forecast Data'!$B:$B,$D388),"")</f>
        <v/>
      </c>
      <c r="BK388" s="12" t="str">
        <f>IFERROR((SUMIFS('OP Units'!F:F,'OP Units'!$A:$A,$D388)-SUMIFS('Forecast Data'!$H:$H,'Forecast Data'!$C:$C,BK$6,'Forecast Data'!$B:$B,$D388))/SUMIFS('Forecast Data'!$H:$H,'Forecast Data'!$C:$C,BK$6,'Forecast Data'!$B:$B,$D388),"")</f>
        <v/>
      </c>
      <c r="BL388" s="12" t="str">
        <f>IFERROR((SUMIFS('OP Units'!G:G,'OP Units'!$A:$A,$D388)-SUMIFS('Forecast Data'!$H:$H,'Forecast Data'!$C:$C,BL$6,'Forecast Data'!$B:$B,$D388))/SUMIFS('Forecast Data'!$H:$H,'Forecast Data'!$C:$C,BL$6,'Forecast Data'!$B:$B,$D388),"")</f>
        <v/>
      </c>
      <c r="BM388" s="12" t="str">
        <f>IFERROR((SUMIFS('OP Units'!H:H,'OP Units'!$A:$A,$D388)-SUMIFS('Forecast Data'!$H:$H,'Forecast Data'!$C:$C,BM$6,'Forecast Data'!$B:$B,$D388))/SUMIFS('Forecast Data'!$H:$H,'Forecast Data'!$C:$C,BM$6,'Forecast Data'!$B:$B,$D388),"")</f>
        <v/>
      </c>
      <c r="BN388" s="12" t="str">
        <f>IFERROR((SUMIFS('OP Units'!I:I,'OP Units'!$A:$A,$D388)-SUMIFS('Forecast Data'!$H:$H,'Forecast Data'!$C:$C,BN$6,'Forecast Data'!$B:$B,$D388))/SUMIFS('Forecast Data'!$H:$H,'Forecast Data'!$C:$C,BN$6,'Forecast Data'!$B:$B,$D388),"")</f>
        <v/>
      </c>
      <c r="BO388" s="12" t="str">
        <f>IFERROR((SUMIFS('OP Units'!J:J,'OP Units'!$A:$A,$D388)-SUMIFS('Forecast Data'!$H:$H,'Forecast Data'!$C:$C,BO$6,'Forecast Data'!$B:$B,$D388))/SUMIFS('Forecast Data'!$H:$H,'Forecast Data'!$C:$C,BO$6,'Forecast Data'!$B:$B,$D388),"")</f>
        <v/>
      </c>
      <c r="BP388" s="12" t="str">
        <f>IFERROR((SUMIFS('OP Units'!K:K,'OP Units'!$A:$A,$D388)-SUMIFS('Forecast Data'!$H:$H,'Forecast Data'!$C:$C,BP$6,'Forecast Data'!$B:$B,$D388))/SUMIFS('Forecast Data'!$H:$H,'Forecast Data'!$C:$C,BP$6,'Forecast Data'!$B:$B,$D388),"")</f>
        <v/>
      </c>
      <c r="BQ388" s="12" t="str">
        <f>IFERROR((SUMIFS('OP Units'!L:L,'OP Units'!$A:$A,$D388)-SUMIFS('Forecast Data'!$H:$H,'Forecast Data'!$C:$C,BQ$6,'Forecast Data'!$B:$B,$D388))/SUMIFS('Forecast Data'!$H:$H,'Forecast Data'!$C:$C,BQ$6,'Forecast Data'!$B:$B,$D388),"")</f>
        <v/>
      </c>
      <c r="BR388" s="12" t="str">
        <f>IFERROR((SUMIFS('OP Units'!M:M,'OP Units'!$A:$A,$D388)-SUMIFS('Forecast Data'!$H:$H,'Forecast Data'!$C:$C,BR$6,'Forecast Data'!$B:$B,$D388))/SUMIFS('Forecast Data'!$H:$H,'Forecast Data'!$C:$C,BR$6,'Forecast Data'!$B:$B,$D388),"")</f>
        <v/>
      </c>
      <c r="BS388" s="12" t="str">
        <f>IFERROR((SUMIFS('OP Units'!N:N,'OP Units'!$A:$A,$D388)-SUMIFS('Forecast Data'!$H:$H,'Forecast Data'!$C:$C,BS$6,'Forecast Data'!$B:$B,$D388))/SUMIFS('Forecast Data'!$H:$H,'Forecast Data'!$C:$C,BS$6,'Forecast Data'!$B:$B,$D388),"")</f>
        <v/>
      </c>
      <c r="BT388" s="12" t="str">
        <f>IFERROR((SUMIFS('OP Units'!O:O,'OP Units'!$A:$A,$D388)-SUMIFS('Forecast Data'!$H:$H,'Forecast Data'!$C:$C,BT$6,'Forecast Data'!$B:$B,$D388))/SUMIFS('Forecast Data'!$H:$H,'Forecast Data'!$C:$C,BT$6,'Forecast Data'!$B:$B,$D388),"")</f>
        <v/>
      </c>
      <c r="BU388" s="12" t="str">
        <f>IFERROR((SUMIFS('OP Units'!P:P,'OP Units'!$A:$A,$D388)-SUMIFS('Forecast Data'!$H:$H,'Forecast Data'!$C:$C,BU$6,'Forecast Data'!$B:$B,$D388))/SUMIFS('Forecast Data'!$H:$H,'Forecast Data'!$C:$C,BU$6,'Forecast Data'!$B:$B,$D388),"")</f>
        <v/>
      </c>
      <c r="BV388" s="12"/>
      <c r="BW388" s="11">
        <f>(SUMIFS('Forecast Data'!H:H,'Forecast Data'!B:B,D388,'Forecast Data'!C:C,BK$6)+SUMIFS('Forecast Data'!H:H,'Forecast Data'!B:B,D388,'Forecast Data'!C:C,BL$6)+SUMIFS('Forecast Data'!H:H,'Forecast Data'!B:B,D388,'Forecast Data'!C:C,BM$6)+SUMIFS('Forecast Data'!H:H,'Forecast Data'!B:B,D388,'Forecast Data'!C:C,BN$6)+SUMIFS('Forecast Data'!H:H,'Forecast Data'!B:B,D388,'Forecast Data'!C:C,BO$6)+SUMIFS('Forecast Data'!H:H,'Forecast Data'!B:B,D388,'Forecast Data'!C:C,BP$6)+SUMIFS('Forecast Data'!H:H,'Forecast Data'!B:B,D388,'Forecast Data'!C:C,BQ$6)+SUMIFS('Forecast Data'!H:H,'Forecast Data'!B:B,D388,'Forecast Data'!C:C,BJ$6))/8</f>
        <v>0</v>
      </c>
      <c r="BX388" s="12" t="str">
        <f>IFERROR((SUM(W388:AD388)-(SUMIFS('Forecast Data'!H:H,'Forecast Data'!B:B,B388,'Forecast Data'!C:C,BJ$6)+SUMIFS('Forecast Data'!H:H,'Forecast Data'!B:B,B388,'Forecast Data'!C:C,BK$6)+SUMIFS('Forecast Data'!H:H,'Forecast Data'!B:B,B388,'Forecast Data'!C:C,BL$6)+SUMIFS('Forecast Data'!H:H,'Forecast Data'!B:B,B388,'Forecast Data'!C:C,BM$6)+SUMIFS('Forecast Data'!H:H,'Forecast Data'!B:B,B388,'Forecast Data'!C:C,BN$6)+SUMIFS('Forecast Data'!H:H,'Forecast Data'!B:B,B388,'Forecast Data'!C:C,BO$6)+SUMIFS('Forecast Data'!H:H,'Forecast Data'!B:B,B388,'Forecast Data'!C:C,BP$6)+SUMIFS('Forecast Data'!H:H,'Forecast Data'!B:B,B388,'Forecast Data'!C:C,BQ$6)))/(SUMIFS('Forecast Data'!H:H,'Forecast Data'!B:B,B388,'Forecast Data'!C:C,BJ$6)+SUMIFS('Forecast Data'!H:H,'Forecast Data'!B:B,B388,'Forecast Data'!C:C,BK$6)+SUMIFS('Forecast Data'!H:H,'Forecast Data'!B:B,B388,'Forecast Data'!C:C,BL$6)+SUMIFS('Forecast Data'!H:H,'Forecast Data'!B:B,B388,'Forecast Data'!C:C,BM$6)+SUMIFS('Forecast Data'!H:H,'Forecast Data'!B:B,B388,'Forecast Data'!C:C,BN$6)+SUMIFS('Forecast Data'!H:H,'Forecast Data'!B:B,B388,'Forecast Data'!C:C,BO$6)+SUMIFS('Forecast Data'!H:H,'Forecast Data'!B:B,B388,'Forecast Data'!C:C,BP$6)+SUMIFS('Forecast Data'!H:H,'Forecast Data'!B:B,B388,'Forecast Data'!C:C,BQ$6)),"")</f>
        <v/>
      </c>
      <c r="BY388" s="12">
        <f t="shared" si="68"/>
        <v>0</v>
      </c>
      <c r="BZ388" s="16">
        <f t="shared" si="69"/>
        <v>0</v>
      </c>
      <c r="CA388" s="13">
        <f t="shared" si="70"/>
        <v>0</v>
      </c>
      <c r="CB388" s="12">
        <f t="shared" si="71"/>
        <v>0</v>
      </c>
      <c r="CC388" s="12"/>
      <c r="CD388" s="11">
        <f>(SUMIFS('Forecast Data'!H:H,'Forecast Data'!B:B,D388,'Forecast Data'!C:C,BK$6)+SUMIFS('Forecast Data'!H:H,'Forecast Data'!B:B,D388,'Forecast Data'!C:C,BL$6)+SUMIFS('Forecast Data'!H:H,'Forecast Data'!B:B,D388,'Forecast Data'!C:C,BM$6)+SUMIFS('Forecast Data'!H:H,'Forecast Data'!B:B,D388,'Forecast Data'!C:C,BJ$6))/4</f>
        <v>0</v>
      </c>
      <c r="CE388" s="12" t="str">
        <f>IFERROR((SUM(W388:Z388)-(SUMIFS('Forecast Data'!H:H,'Forecast Data'!B:B,D388,'Forecast Data'!C:C,BJ$6)+SUMIFS('Forecast Data'!H:H,'Forecast Data'!B:B,D388,'Forecast Data'!C:C,BK$6)+SUMIFS('Forecast Data'!H:H,'Forecast Data'!B:B,D388,'Forecast Data'!C:C,BL$6)+SUMIFS('Forecast Data'!H:H,'Forecast Data'!B:B,D388,'Forecast Data'!C:C,BM$6)))/(SUMIFS('Forecast Data'!H:H,'Forecast Data'!B:B,D388,'Forecast Data'!C:C,BJ$6)+SUMIFS('Forecast Data'!H:H,'Forecast Data'!B:B,D388,'Forecast Data'!C:C,BK$6)+SUMIFS('Forecast Data'!H:H,'Forecast Data'!B:B,D388,'Forecast Data'!C:C,BL$6)+SUMIFS('Forecast Data'!H:H,'Forecast Data'!B:B,D388,'Forecast Data'!C:C,BM$6)),"")</f>
        <v/>
      </c>
      <c r="CF388" s="12">
        <f t="shared" si="72"/>
        <v>0</v>
      </c>
      <c r="CG388" s="12">
        <f t="shared" si="73"/>
        <v>0</v>
      </c>
      <c r="CH388" s="13">
        <f t="shared" si="74"/>
        <v>0</v>
      </c>
      <c r="CI388" s="13"/>
    </row>
    <row r="389" spans="1:87" ht="13.2">
      <c r="A389" s="1"/>
      <c r="B389" t="str">
        <f t="shared" si="75"/>
        <v>Rhone</v>
      </c>
      <c r="D389" t="s">
        <v>421</v>
      </c>
      <c r="E389" s="11">
        <f>SUMIFS('Fin Data'!F:F,'Fin Data'!A:A,D389)</f>
        <v>0</v>
      </c>
      <c r="F389" s="11">
        <f>SUMIFS('Fin Data with 6 week hist'!I:I,'Fin Data with 6 week hist'!$A:$A,$D389)</f>
        <v>0</v>
      </c>
      <c r="G389" s="11">
        <f>SUMIFS('Fin Data with 6 week hist'!J:J,'Fin Data with 6 week hist'!$A:$A,$D389)</f>
        <v>0</v>
      </c>
      <c r="H389" s="11">
        <f>SUMIFS('Fin Data with 6 week hist'!K:K,'Fin Data with 6 week hist'!$A:$A,$D389)+SUMIFS('Unit Cancellations'!D:D,'Unit Cancellations'!$B:$B,$D389)</f>
        <v>0</v>
      </c>
      <c r="I389" s="11">
        <f>SUMIFS('Fin Data with 6 week hist'!L:L,'Fin Data with 6 week hist'!$A:$A,$D389)+SUMIFS('Unit Cancellations'!E:E,'Unit Cancellations'!$B:$B,$D389)</f>
        <v>0</v>
      </c>
      <c r="J389" s="11">
        <f>SUMIFS('Fin Data with 6 week hist'!M:M,'Fin Data with 6 week hist'!$A:$A,$D389)+SUMIFS('Unit Cancellations'!F:F,'Unit Cancellations'!$B:$B,$D389)</f>
        <v>0</v>
      </c>
      <c r="K389" s="11">
        <f>SUMIFS('Fin Data with 6 week hist'!N:N,'Fin Data with 6 week hist'!$A:$A,$D389)+SUMIFS('Unit Cancellations'!G:G,'Unit Cancellations'!$B:$B,$D389)</f>
        <v>0</v>
      </c>
      <c r="L389" s="11">
        <f>SUMIFS('Fin Data'!AN:AN,'Fin Data'!A:A,D389)</f>
        <v>0</v>
      </c>
      <c r="M389" s="12">
        <f>IFERROR(SUMIFS('Fin Data'!AO:AO,'Fin Data'!A:A,D389),"")</f>
        <v>0</v>
      </c>
      <c r="N389" s="1"/>
      <c r="O389" s="11">
        <f t="shared" si="63"/>
        <v>0</v>
      </c>
      <c r="P389" s="12" t="str">
        <f t="shared" si="64"/>
        <v/>
      </c>
      <c r="Q389" s="1"/>
      <c r="R389" s="11">
        <f t="shared" si="65"/>
        <v>0</v>
      </c>
      <c r="S389" s="12" t="str">
        <f t="shared" si="66"/>
        <v/>
      </c>
      <c r="T389" s="11">
        <f t="shared" si="67"/>
        <v>0</v>
      </c>
      <c r="U389" s="1" t="e">
        <f t="shared" si="76"/>
        <v>#REF!</v>
      </c>
      <c r="V389" s="1"/>
      <c r="W389" s="11">
        <f>SUMIFS('Forecast Data'!$D:$D,'Forecast Data'!$C:$C,W$6,'Forecast Data'!$B:$B,$D389)</f>
        <v>0</v>
      </c>
      <c r="X389" s="11">
        <f>SUMIFS('Forecast Data'!$D:$D,'Forecast Data'!$C:$C,X$6,'Forecast Data'!$B:$B,$D389)</f>
        <v>0</v>
      </c>
      <c r="Y389" s="11">
        <f>SUMIFS('Forecast Data'!$D:$D,'Forecast Data'!$C:$C,Y$6,'Forecast Data'!$B:$B,$D389)</f>
        <v>0</v>
      </c>
      <c r="Z389" s="11">
        <f>SUMIFS('Forecast Data'!$D:$D,'Forecast Data'!$C:$C,Z$6,'Forecast Data'!$B:$B,$D389)</f>
        <v>0</v>
      </c>
      <c r="AA389" s="11">
        <f>SUMIFS('Forecast Data'!$D:$D,'Forecast Data'!$C:$C,AA$6,'Forecast Data'!$B:$B,$D389)</f>
        <v>0</v>
      </c>
      <c r="AB389" s="11">
        <f>SUMIFS('Forecast Data'!$D:$D,'Forecast Data'!$C:$C,AB$6,'Forecast Data'!$B:$B,$D389)</f>
        <v>0</v>
      </c>
      <c r="AC389" s="11">
        <f>SUMIFS('Forecast Data'!$D:$D,'Forecast Data'!$C:$C,AC$6,'Forecast Data'!$B:$B,$D389)</f>
        <v>0</v>
      </c>
      <c r="AD389" s="11">
        <f>SUMIFS('Forecast Data'!$D:$D,'Forecast Data'!$C:$C,AD$6,'Forecast Data'!$B:$B,$D389)</f>
        <v>0</v>
      </c>
      <c r="AE389" s="11">
        <f>SUMIFS('Forecast Data'!$D:$D,'Forecast Data'!$C:$C,AE$6,'Forecast Data'!$B:$B,$D389)</f>
        <v>0</v>
      </c>
      <c r="AF389" s="11">
        <f>SUMIFS('Forecast Data'!$D:$D,'Forecast Data'!$C:$C,AF$6,'Forecast Data'!$B:$B,$D389)</f>
        <v>0</v>
      </c>
      <c r="AG389" s="11">
        <f>SUMIFS('Forecast Data'!$D:$D,'Forecast Data'!$C:$C,AG$6,'Forecast Data'!$B:$B,$D389)</f>
        <v>0</v>
      </c>
      <c r="AH389" s="11">
        <f>SUMIFS('Forecast Data'!$D:$D,'Forecast Data'!$C:$C,AH$6,'Forecast Data'!$B:$B,$D389)</f>
        <v>0</v>
      </c>
      <c r="AI389" s="1"/>
      <c r="AJ389" s="12" t="str">
        <f>IF(SUMIFS('Forecast Data'!$E:$E,'Forecast Data'!$C:$C,AJ$6,'Forecast Data'!$B:$B,$D389)=0,"",SUMIFS('Forecast Data'!$E:$E,'Forecast Data'!$C:$C,AJ$6,'Forecast Data'!$B:$B,$D389))</f>
        <v/>
      </c>
      <c r="AK389" s="12" t="str">
        <f>IF(SUMIFS('Forecast Data'!$E:$E,'Forecast Data'!$C:$C,AK$6,'Forecast Data'!$B:$B,$D389)=0,"",SUMIFS('Forecast Data'!$E:$E,'Forecast Data'!$C:$C,AK$6,'Forecast Data'!$B:$B,$D389))</f>
        <v/>
      </c>
      <c r="AL389" s="12" t="str">
        <f>IF(SUMIFS('Forecast Data'!$E:$E,'Forecast Data'!$C:$C,AL$6,'Forecast Data'!$B:$B,$D389)=0,"",SUMIFS('Forecast Data'!$E:$E,'Forecast Data'!$C:$C,AL$6,'Forecast Data'!$B:$B,$D389))</f>
        <v/>
      </c>
      <c r="AM389" s="12" t="str">
        <f>IF(SUMIFS('Forecast Data'!$E:$E,'Forecast Data'!$C:$C,AM$6,'Forecast Data'!$B:$B,$D389)=0,"",SUMIFS('Forecast Data'!$E:$E,'Forecast Data'!$C:$C,AM$6,'Forecast Data'!$B:$B,$D389))</f>
        <v/>
      </c>
      <c r="AN389" s="12" t="str">
        <f>IF(SUMIFS('Forecast Data'!$E:$E,'Forecast Data'!$C:$C,AN$6,'Forecast Data'!$B:$B,$D389)=0,"",SUMIFS('Forecast Data'!$E:$E,'Forecast Data'!$C:$C,AN$6,'Forecast Data'!$B:$B,$D389))</f>
        <v/>
      </c>
      <c r="AO389" s="12" t="str">
        <f>IF(SUMIFS('Forecast Data'!$E:$E,'Forecast Data'!$C:$C,AO$6,'Forecast Data'!$B:$B,$D389)=0,"",SUMIFS('Forecast Data'!$E:$E,'Forecast Data'!$C:$C,AO$6,'Forecast Data'!$B:$B,$D389))</f>
        <v/>
      </c>
      <c r="AP389" s="12" t="str">
        <f>IF(SUMIFS('Forecast Data'!$E:$E,'Forecast Data'!$C:$C,AP$6,'Forecast Data'!$B:$B,$D389)=0,"",SUMIFS('Forecast Data'!$E:$E,'Forecast Data'!$C:$C,AP$6,'Forecast Data'!$B:$B,$D389))</f>
        <v/>
      </c>
      <c r="AQ389" s="12" t="str">
        <f>IF(SUMIFS('Forecast Data'!$E:$E,'Forecast Data'!$C:$C,AQ$6,'Forecast Data'!$B:$B,$D389)=0,"",SUMIFS('Forecast Data'!$E:$E,'Forecast Data'!$C:$C,AQ$6,'Forecast Data'!$B:$B,$D389))</f>
        <v/>
      </c>
      <c r="AR389" s="12" t="str">
        <f>IF(SUMIFS('Forecast Data'!$E:$E,'Forecast Data'!$C:$C,AR$6,'Forecast Data'!$B:$B,$D389)=0,"",SUMIFS('Forecast Data'!$E:$E,'Forecast Data'!$C:$C,AR$6,'Forecast Data'!$B:$B,$D389))</f>
        <v/>
      </c>
      <c r="AS389" s="12" t="str">
        <f>IF(SUMIFS('Forecast Data'!$E:$E,'Forecast Data'!$C:$C,AS$6,'Forecast Data'!$B:$B,$D389)=0,"",SUMIFS('Forecast Data'!$E:$E,'Forecast Data'!$C:$C,AS$6,'Forecast Data'!$B:$B,$D389))</f>
        <v/>
      </c>
      <c r="AT389" s="12" t="str">
        <f>IF(SUMIFS('Forecast Data'!$E:$E,'Forecast Data'!$C:$C,AT$6,'Forecast Data'!$B:$B,$D389)=0,"",SUMIFS('Forecast Data'!$E:$E,'Forecast Data'!$C:$C,AT$6,'Forecast Data'!$B:$B,$D389))</f>
        <v/>
      </c>
      <c r="AU389" s="12" t="str">
        <f>IF(SUMIFS('Forecast Data'!$E:$E,'Forecast Data'!$C:$C,AU$6,'Forecast Data'!$B:$B,$D389)=0,"",SUMIFS('Forecast Data'!$E:$E,'Forecast Data'!$C:$C,AU$6,'Forecast Data'!$B:$B,$D389))</f>
        <v/>
      </c>
      <c r="AV389" s="1"/>
      <c r="AW389" s="11">
        <f>SUMIFS('OP Units'!E:E,'OP Units'!$A:$A,$D389)</f>
        <v>0</v>
      </c>
      <c r="AX389" s="11">
        <f>SUMIFS('OP Units'!F:F,'OP Units'!$A:$A,$D389)</f>
        <v>0</v>
      </c>
      <c r="AY389" s="11">
        <f>SUMIFS('OP Units'!G:G,'OP Units'!$A:$A,$D389)</f>
        <v>0</v>
      </c>
      <c r="AZ389" s="11">
        <f>SUMIFS('OP Units'!H:H,'OP Units'!$A:$A,$D389)</f>
        <v>0</v>
      </c>
      <c r="BA389" s="11">
        <f>SUMIFS('OP Units'!I:I,'OP Units'!$A:$A,$D389)</f>
        <v>0</v>
      </c>
      <c r="BB389" s="11">
        <f>SUMIFS('OP Units'!J:J,'OP Units'!$A:$A,$D389)</f>
        <v>0</v>
      </c>
      <c r="BC389" s="11">
        <f>SUMIFS('OP Units'!K:K,'OP Units'!$A:$A,$D389)</f>
        <v>0</v>
      </c>
      <c r="BD389" s="11">
        <f>SUMIFS('OP Units'!L:L,'OP Units'!$A:$A,$D389)</f>
        <v>0</v>
      </c>
      <c r="BE389" s="11">
        <f>SUMIFS('OP Units'!M:M,'OP Units'!$A:$A,$D389)</f>
        <v>0</v>
      </c>
      <c r="BF389" s="11">
        <f>SUMIFS('OP Units'!N:N,'OP Units'!$A:$A,$D389)</f>
        <v>0</v>
      </c>
      <c r="BG389" s="11">
        <f>SUMIFS('OP Units'!O:O,'OP Units'!$A:$A,$D389)</f>
        <v>0</v>
      </c>
      <c r="BH389" s="11">
        <f>SUMIFS('OP Units'!P:P,'OP Units'!$A:$A,$D389)</f>
        <v>0</v>
      </c>
      <c r="BI389" s="1"/>
      <c r="BJ389" s="12" t="str">
        <f>IFERROR((SUMIFS('OP Units'!E:E,'OP Units'!$A:$A,$D389)-SUMIFS('Forecast Data'!$H:$H,'Forecast Data'!$C:$C,BJ$6,'Forecast Data'!$B:$B,$D389))/SUMIFS('Forecast Data'!$H:$H,'Forecast Data'!$C:$C,BJ$6,'Forecast Data'!$B:$B,$D389),"")</f>
        <v/>
      </c>
      <c r="BK389" s="12" t="str">
        <f>IFERROR((SUMIFS('OP Units'!F:F,'OP Units'!$A:$A,$D389)-SUMIFS('Forecast Data'!$H:$H,'Forecast Data'!$C:$C,BK$6,'Forecast Data'!$B:$B,$D389))/SUMIFS('Forecast Data'!$H:$H,'Forecast Data'!$C:$C,BK$6,'Forecast Data'!$B:$B,$D389),"")</f>
        <v/>
      </c>
      <c r="BL389" s="12" t="str">
        <f>IFERROR((SUMIFS('OP Units'!G:G,'OP Units'!$A:$A,$D389)-SUMIFS('Forecast Data'!$H:$H,'Forecast Data'!$C:$C,BL$6,'Forecast Data'!$B:$B,$D389))/SUMIFS('Forecast Data'!$H:$H,'Forecast Data'!$C:$C,BL$6,'Forecast Data'!$B:$B,$D389),"")</f>
        <v/>
      </c>
      <c r="BM389" s="12" t="str">
        <f>IFERROR((SUMIFS('OP Units'!H:H,'OP Units'!$A:$A,$D389)-SUMIFS('Forecast Data'!$H:$H,'Forecast Data'!$C:$C,BM$6,'Forecast Data'!$B:$B,$D389))/SUMIFS('Forecast Data'!$H:$H,'Forecast Data'!$C:$C,BM$6,'Forecast Data'!$B:$B,$D389),"")</f>
        <v/>
      </c>
      <c r="BN389" s="12" t="str">
        <f>IFERROR((SUMIFS('OP Units'!I:I,'OP Units'!$A:$A,$D389)-SUMIFS('Forecast Data'!$H:$H,'Forecast Data'!$C:$C,BN$6,'Forecast Data'!$B:$B,$D389))/SUMIFS('Forecast Data'!$H:$H,'Forecast Data'!$C:$C,BN$6,'Forecast Data'!$B:$B,$D389),"")</f>
        <v/>
      </c>
      <c r="BO389" s="12" t="str">
        <f>IFERROR((SUMIFS('OP Units'!J:J,'OP Units'!$A:$A,$D389)-SUMIFS('Forecast Data'!$H:$H,'Forecast Data'!$C:$C,BO$6,'Forecast Data'!$B:$B,$D389))/SUMIFS('Forecast Data'!$H:$H,'Forecast Data'!$C:$C,BO$6,'Forecast Data'!$B:$B,$D389),"")</f>
        <v/>
      </c>
      <c r="BP389" s="12" t="str">
        <f>IFERROR((SUMIFS('OP Units'!K:K,'OP Units'!$A:$A,$D389)-SUMIFS('Forecast Data'!$H:$H,'Forecast Data'!$C:$C,BP$6,'Forecast Data'!$B:$B,$D389))/SUMIFS('Forecast Data'!$H:$H,'Forecast Data'!$C:$C,BP$6,'Forecast Data'!$B:$B,$D389),"")</f>
        <v/>
      </c>
      <c r="BQ389" s="12" t="str">
        <f>IFERROR((SUMIFS('OP Units'!L:L,'OP Units'!$A:$A,$D389)-SUMIFS('Forecast Data'!$H:$H,'Forecast Data'!$C:$C,BQ$6,'Forecast Data'!$B:$B,$D389))/SUMIFS('Forecast Data'!$H:$H,'Forecast Data'!$C:$C,BQ$6,'Forecast Data'!$B:$B,$D389),"")</f>
        <v/>
      </c>
      <c r="BR389" s="12" t="str">
        <f>IFERROR((SUMIFS('OP Units'!M:M,'OP Units'!$A:$A,$D389)-SUMIFS('Forecast Data'!$H:$H,'Forecast Data'!$C:$C,BR$6,'Forecast Data'!$B:$B,$D389))/SUMIFS('Forecast Data'!$H:$H,'Forecast Data'!$C:$C,BR$6,'Forecast Data'!$B:$B,$D389),"")</f>
        <v/>
      </c>
      <c r="BS389" s="12" t="str">
        <f>IFERROR((SUMIFS('OP Units'!N:N,'OP Units'!$A:$A,$D389)-SUMIFS('Forecast Data'!$H:$H,'Forecast Data'!$C:$C,BS$6,'Forecast Data'!$B:$B,$D389))/SUMIFS('Forecast Data'!$H:$H,'Forecast Data'!$C:$C,BS$6,'Forecast Data'!$B:$B,$D389),"")</f>
        <v/>
      </c>
      <c r="BT389" s="12" t="str">
        <f>IFERROR((SUMIFS('OP Units'!O:O,'OP Units'!$A:$A,$D389)-SUMIFS('Forecast Data'!$H:$H,'Forecast Data'!$C:$C,BT$6,'Forecast Data'!$B:$B,$D389))/SUMIFS('Forecast Data'!$H:$H,'Forecast Data'!$C:$C,BT$6,'Forecast Data'!$B:$B,$D389),"")</f>
        <v/>
      </c>
      <c r="BU389" s="12" t="str">
        <f>IFERROR((SUMIFS('OP Units'!P:P,'OP Units'!$A:$A,$D389)-SUMIFS('Forecast Data'!$H:$H,'Forecast Data'!$C:$C,BU$6,'Forecast Data'!$B:$B,$D389))/SUMIFS('Forecast Data'!$H:$H,'Forecast Data'!$C:$C,BU$6,'Forecast Data'!$B:$B,$D389),"")</f>
        <v/>
      </c>
      <c r="BV389" s="12"/>
      <c r="BW389" s="11">
        <f>(SUMIFS('Forecast Data'!H:H,'Forecast Data'!B:B,D389,'Forecast Data'!C:C,BK$6)+SUMIFS('Forecast Data'!H:H,'Forecast Data'!B:B,D389,'Forecast Data'!C:C,BL$6)+SUMIFS('Forecast Data'!H:H,'Forecast Data'!B:B,D389,'Forecast Data'!C:C,BM$6)+SUMIFS('Forecast Data'!H:H,'Forecast Data'!B:B,D389,'Forecast Data'!C:C,BN$6)+SUMIFS('Forecast Data'!H:H,'Forecast Data'!B:B,D389,'Forecast Data'!C:C,BO$6)+SUMIFS('Forecast Data'!H:H,'Forecast Data'!B:B,D389,'Forecast Data'!C:C,BP$6)+SUMIFS('Forecast Data'!H:H,'Forecast Data'!B:B,D389,'Forecast Data'!C:C,BQ$6)+SUMIFS('Forecast Data'!H:H,'Forecast Data'!B:B,D389,'Forecast Data'!C:C,BJ$6))/8</f>
        <v>0</v>
      </c>
      <c r="BX389" s="12" t="str">
        <f>IFERROR((SUM(W389:AD389)-(SUMIFS('Forecast Data'!H:H,'Forecast Data'!B:B,B389,'Forecast Data'!C:C,BJ$6)+SUMIFS('Forecast Data'!H:H,'Forecast Data'!B:B,B389,'Forecast Data'!C:C,BK$6)+SUMIFS('Forecast Data'!H:H,'Forecast Data'!B:B,B389,'Forecast Data'!C:C,BL$6)+SUMIFS('Forecast Data'!H:H,'Forecast Data'!B:B,B389,'Forecast Data'!C:C,BM$6)+SUMIFS('Forecast Data'!H:H,'Forecast Data'!B:B,B389,'Forecast Data'!C:C,BN$6)+SUMIFS('Forecast Data'!H:H,'Forecast Data'!B:B,B389,'Forecast Data'!C:C,BO$6)+SUMIFS('Forecast Data'!H:H,'Forecast Data'!B:B,B389,'Forecast Data'!C:C,BP$6)+SUMIFS('Forecast Data'!H:H,'Forecast Data'!B:B,B389,'Forecast Data'!C:C,BQ$6)))/(SUMIFS('Forecast Data'!H:H,'Forecast Data'!B:B,B389,'Forecast Data'!C:C,BJ$6)+SUMIFS('Forecast Data'!H:H,'Forecast Data'!B:B,B389,'Forecast Data'!C:C,BK$6)+SUMIFS('Forecast Data'!H:H,'Forecast Data'!B:B,B389,'Forecast Data'!C:C,BL$6)+SUMIFS('Forecast Data'!H:H,'Forecast Data'!B:B,B389,'Forecast Data'!C:C,BM$6)+SUMIFS('Forecast Data'!H:H,'Forecast Data'!B:B,B389,'Forecast Data'!C:C,BN$6)+SUMIFS('Forecast Data'!H:H,'Forecast Data'!B:B,B389,'Forecast Data'!C:C,BO$6)+SUMIFS('Forecast Data'!H:H,'Forecast Data'!B:B,B389,'Forecast Data'!C:C,BP$6)+SUMIFS('Forecast Data'!H:H,'Forecast Data'!B:B,B389,'Forecast Data'!C:C,BQ$6)),"")</f>
        <v/>
      </c>
      <c r="BY389" s="12">
        <f t="shared" si="68"/>
        <v>0</v>
      </c>
      <c r="BZ389" s="16">
        <f t="shared" si="69"/>
        <v>0</v>
      </c>
      <c r="CA389" s="13">
        <f t="shared" si="70"/>
        <v>0</v>
      </c>
      <c r="CB389" s="12">
        <f t="shared" si="71"/>
        <v>0</v>
      </c>
      <c r="CC389" s="12"/>
      <c r="CD389" s="11">
        <f>(SUMIFS('Forecast Data'!H:H,'Forecast Data'!B:B,D389,'Forecast Data'!C:C,BK$6)+SUMIFS('Forecast Data'!H:H,'Forecast Data'!B:B,D389,'Forecast Data'!C:C,BL$6)+SUMIFS('Forecast Data'!H:H,'Forecast Data'!B:B,D389,'Forecast Data'!C:C,BM$6)+SUMIFS('Forecast Data'!H:H,'Forecast Data'!B:B,D389,'Forecast Data'!C:C,BJ$6))/4</f>
        <v>0</v>
      </c>
      <c r="CE389" s="12" t="str">
        <f>IFERROR((SUM(W389:Z389)-(SUMIFS('Forecast Data'!H:H,'Forecast Data'!B:B,D389,'Forecast Data'!C:C,BJ$6)+SUMIFS('Forecast Data'!H:H,'Forecast Data'!B:B,D389,'Forecast Data'!C:C,BK$6)+SUMIFS('Forecast Data'!H:H,'Forecast Data'!B:B,D389,'Forecast Data'!C:C,BL$6)+SUMIFS('Forecast Data'!H:H,'Forecast Data'!B:B,D389,'Forecast Data'!C:C,BM$6)))/(SUMIFS('Forecast Data'!H:H,'Forecast Data'!B:B,D389,'Forecast Data'!C:C,BJ$6)+SUMIFS('Forecast Data'!H:H,'Forecast Data'!B:B,D389,'Forecast Data'!C:C,BK$6)+SUMIFS('Forecast Data'!H:H,'Forecast Data'!B:B,D389,'Forecast Data'!C:C,BL$6)+SUMIFS('Forecast Data'!H:H,'Forecast Data'!B:B,D389,'Forecast Data'!C:C,BM$6)),"")</f>
        <v/>
      </c>
      <c r="CF389" s="12">
        <f t="shared" si="72"/>
        <v>0</v>
      </c>
      <c r="CG389" s="12">
        <f t="shared" si="73"/>
        <v>0</v>
      </c>
      <c r="CH389" s="13">
        <f t="shared" si="74"/>
        <v>0</v>
      </c>
      <c r="CI389" s="13"/>
    </row>
    <row r="390" spans="1:87" ht="13.2">
      <c r="A390" s="1"/>
      <c r="B390" t="str">
        <f t="shared" si="75"/>
        <v>ROH</v>
      </c>
      <c r="D390" t="s">
        <v>422</v>
      </c>
      <c r="E390" s="11">
        <f>SUMIFS('Fin Data'!F:F,'Fin Data'!A:A,D390)</f>
        <v>0</v>
      </c>
      <c r="F390" s="11">
        <f>SUMIFS('Fin Data with 6 week hist'!I:I,'Fin Data with 6 week hist'!$A:$A,$D390)</f>
        <v>0</v>
      </c>
      <c r="G390" s="11">
        <f>SUMIFS('Fin Data with 6 week hist'!J:J,'Fin Data with 6 week hist'!$A:$A,$D390)</f>
        <v>0</v>
      </c>
      <c r="H390" s="11">
        <f>SUMIFS('Fin Data with 6 week hist'!K:K,'Fin Data with 6 week hist'!$A:$A,$D390)+SUMIFS('Unit Cancellations'!D:D,'Unit Cancellations'!$B:$B,$D390)</f>
        <v>0</v>
      </c>
      <c r="I390" s="11">
        <f>SUMIFS('Fin Data with 6 week hist'!L:L,'Fin Data with 6 week hist'!$A:$A,$D390)+SUMIFS('Unit Cancellations'!E:E,'Unit Cancellations'!$B:$B,$D390)</f>
        <v>0</v>
      </c>
      <c r="J390" s="11">
        <f>SUMIFS('Fin Data with 6 week hist'!M:M,'Fin Data with 6 week hist'!$A:$A,$D390)+SUMIFS('Unit Cancellations'!F:F,'Unit Cancellations'!$B:$B,$D390)</f>
        <v>0</v>
      </c>
      <c r="K390" s="11">
        <f>SUMIFS('Fin Data with 6 week hist'!N:N,'Fin Data with 6 week hist'!$A:$A,$D390)+SUMIFS('Unit Cancellations'!G:G,'Unit Cancellations'!$B:$B,$D390)</f>
        <v>0</v>
      </c>
      <c r="L390" s="11">
        <f>SUMIFS('Fin Data'!AN:AN,'Fin Data'!A:A,D390)</f>
        <v>0</v>
      </c>
      <c r="M390" s="12">
        <f>IFERROR(SUMIFS('Fin Data'!AO:AO,'Fin Data'!A:A,D390),"")</f>
        <v>0</v>
      </c>
      <c r="N390" s="1"/>
      <c r="O390" s="11">
        <f t="shared" si="63"/>
        <v>0</v>
      </c>
      <c r="P390" s="12" t="str">
        <f t="shared" si="64"/>
        <v/>
      </c>
      <c r="Q390" s="1"/>
      <c r="R390" s="11">
        <f t="shared" si="65"/>
        <v>0</v>
      </c>
      <c r="S390" s="12" t="str">
        <f t="shared" si="66"/>
        <v/>
      </c>
      <c r="T390" s="11">
        <f t="shared" si="67"/>
        <v>0</v>
      </c>
      <c r="U390" s="1" t="e">
        <f t="shared" si="76"/>
        <v>#REF!</v>
      </c>
      <c r="V390" s="1"/>
      <c r="W390" s="11">
        <f>SUMIFS('Forecast Data'!$D:$D,'Forecast Data'!$C:$C,W$6,'Forecast Data'!$B:$B,$D390)</f>
        <v>0</v>
      </c>
      <c r="X390" s="11">
        <f>SUMIFS('Forecast Data'!$D:$D,'Forecast Data'!$C:$C,X$6,'Forecast Data'!$B:$B,$D390)</f>
        <v>0</v>
      </c>
      <c r="Y390" s="11">
        <f>SUMIFS('Forecast Data'!$D:$D,'Forecast Data'!$C:$C,Y$6,'Forecast Data'!$B:$B,$D390)</f>
        <v>0</v>
      </c>
      <c r="Z390" s="11">
        <f>SUMIFS('Forecast Data'!$D:$D,'Forecast Data'!$C:$C,Z$6,'Forecast Data'!$B:$B,$D390)</f>
        <v>0</v>
      </c>
      <c r="AA390" s="11">
        <f>SUMIFS('Forecast Data'!$D:$D,'Forecast Data'!$C:$C,AA$6,'Forecast Data'!$B:$B,$D390)</f>
        <v>0</v>
      </c>
      <c r="AB390" s="11">
        <f>SUMIFS('Forecast Data'!$D:$D,'Forecast Data'!$C:$C,AB$6,'Forecast Data'!$B:$B,$D390)</f>
        <v>0</v>
      </c>
      <c r="AC390" s="11">
        <f>SUMIFS('Forecast Data'!$D:$D,'Forecast Data'!$C:$C,AC$6,'Forecast Data'!$B:$B,$D390)</f>
        <v>0</v>
      </c>
      <c r="AD390" s="11">
        <f>SUMIFS('Forecast Data'!$D:$D,'Forecast Data'!$C:$C,AD$6,'Forecast Data'!$B:$B,$D390)</f>
        <v>0</v>
      </c>
      <c r="AE390" s="11">
        <f>SUMIFS('Forecast Data'!$D:$D,'Forecast Data'!$C:$C,AE$6,'Forecast Data'!$B:$B,$D390)</f>
        <v>0</v>
      </c>
      <c r="AF390" s="11">
        <f>SUMIFS('Forecast Data'!$D:$D,'Forecast Data'!$C:$C,AF$6,'Forecast Data'!$B:$B,$D390)</f>
        <v>0</v>
      </c>
      <c r="AG390" s="11">
        <f>SUMIFS('Forecast Data'!$D:$D,'Forecast Data'!$C:$C,AG$6,'Forecast Data'!$B:$B,$D390)</f>
        <v>0</v>
      </c>
      <c r="AH390" s="11">
        <f>SUMIFS('Forecast Data'!$D:$D,'Forecast Data'!$C:$C,AH$6,'Forecast Data'!$B:$B,$D390)</f>
        <v>0</v>
      </c>
      <c r="AI390" s="1"/>
      <c r="AJ390" s="12" t="str">
        <f>IF(SUMIFS('Forecast Data'!$E:$E,'Forecast Data'!$C:$C,AJ$6,'Forecast Data'!$B:$B,$D390)=0,"",SUMIFS('Forecast Data'!$E:$E,'Forecast Data'!$C:$C,AJ$6,'Forecast Data'!$B:$B,$D390))</f>
        <v/>
      </c>
      <c r="AK390" s="12" t="str">
        <f>IF(SUMIFS('Forecast Data'!$E:$E,'Forecast Data'!$C:$C,AK$6,'Forecast Data'!$B:$B,$D390)=0,"",SUMIFS('Forecast Data'!$E:$E,'Forecast Data'!$C:$C,AK$6,'Forecast Data'!$B:$B,$D390))</f>
        <v/>
      </c>
      <c r="AL390" s="12" t="str">
        <f>IF(SUMIFS('Forecast Data'!$E:$E,'Forecast Data'!$C:$C,AL$6,'Forecast Data'!$B:$B,$D390)=0,"",SUMIFS('Forecast Data'!$E:$E,'Forecast Data'!$C:$C,AL$6,'Forecast Data'!$B:$B,$D390))</f>
        <v/>
      </c>
      <c r="AM390" s="12" t="str">
        <f>IF(SUMIFS('Forecast Data'!$E:$E,'Forecast Data'!$C:$C,AM$6,'Forecast Data'!$B:$B,$D390)=0,"",SUMIFS('Forecast Data'!$E:$E,'Forecast Data'!$C:$C,AM$6,'Forecast Data'!$B:$B,$D390))</f>
        <v/>
      </c>
      <c r="AN390" s="12" t="str">
        <f>IF(SUMIFS('Forecast Data'!$E:$E,'Forecast Data'!$C:$C,AN$6,'Forecast Data'!$B:$B,$D390)=0,"",SUMIFS('Forecast Data'!$E:$E,'Forecast Data'!$C:$C,AN$6,'Forecast Data'!$B:$B,$D390))</f>
        <v/>
      </c>
      <c r="AO390" s="12" t="str">
        <f>IF(SUMIFS('Forecast Data'!$E:$E,'Forecast Data'!$C:$C,AO$6,'Forecast Data'!$B:$B,$D390)=0,"",SUMIFS('Forecast Data'!$E:$E,'Forecast Data'!$C:$C,AO$6,'Forecast Data'!$B:$B,$D390))</f>
        <v/>
      </c>
      <c r="AP390" s="12" t="str">
        <f>IF(SUMIFS('Forecast Data'!$E:$E,'Forecast Data'!$C:$C,AP$6,'Forecast Data'!$B:$B,$D390)=0,"",SUMIFS('Forecast Data'!$E:$E,'Forecast Data'!$C:$C,AP$6,'Forecast Data'!$B:$B,$D390))</f>
        <v/>
      </c>
      <c r="AQ390" s="12" t="str">
        <f>IF(SUMIFS('Forecast Data'!$E:$E,'Forecast Data'!$C:$C,AQ$6,'Forecast Data'!$B:$B,$D390)=0,"",SUMIFS('Forecast Data'!$E:$E,'Forecast Data'!$C:$C,AQ$6,'Forecast Data'!$B:$B,$D390))</f>
        <v/>
      </c>
      <c r="AR390" s="12" t="str">
        <f>IF(SUMIFS('Forecast Data'!$E:$E,'Forecast Data'!$C:$C,AR$6,'Forecast Data'!$B:$B,$D390)=0,"",SUMIFS('Forecast Data'!$E:$E,'Forecast Data'!$C:$C,AR$6,'Forecast Data'!$B:$B,$D390))</f>
        <v/>
      </c>
      <c r="AS390" s="12" t="str">
        <f>IF(SUMIFS('Forecast Data'!$E:$E,'Forecast Data'!$C:$C,AS$6,'Forecast Data'!$B:$B,$D390)=0,"",SUMIFS('Forecast Data'!$E:$E,'Forecast Data'!$C:$C,AS$6,'Forecast Data'!$B:$B,$D390))</f>
        <v/>
      </c>
      <c r="AT390" s="12" t="str">
        <f>IF(SUMIFS('Forecast Data'!$E:$E,'Forecast Data'!$C:$C,AT$6,'Forecast Data'!$B:$B,$D390)=0,"",SUMIFS('Forecast Data'!$E:$E,'Forecast Data'!$C:$C,AT$6,'Forecast Data'!$B:$B,$D390))</f>
        <v/>
      </c>
      <c r="AU390" s="12" t="str">
        <f>IF(SUMIFS('Forecast Data'!$E:$E,'Forecast Data'!$C:$C,AU$6,'Forecast Data'!$B:$B,$D390)=0,"",SUMIFS('Forecast Data'!$E:$E,'Forecast Data'!$C:$C,AU$6,'Forecast Data'!$B:$B,$D390))</f>
        <v/>
      </c>
      <c r="AV390" s="1"/>
      <c r="AW390" s="11">
        <f>SUMIFS('OP Units'!E:E,'OP Units'!$A:$A,$D390)</f>
        <v>0</v>
      </c>
      <c r="AX390" s="11">
        <f>SUMIFS('OP Units'!F:F,'OP Units'!$A:$A,$D390)</f>
        <v>0</v>
      </c>
      <c r="AY390" s="11">
        <f>SUMIFS('OP Units'!G:G,'OP Units'!$A:$A,$D390)</f>
        <v>0</v>
      </c>
      <c r="AZ390" s="11">
        <f>SUMIFS('OP Units'!H:H,'OP Units'!$A:$A,$D390)</f>
        <v>0</v>
      </c>
      <c r="BA390" s="11">
        <f>SUMIFS('OP Units'!I:I,'OP Units'!$A:$A,$D390)</f>
        <v>0</v>
      </c>
      <c r="BB390" s="11">
        <f>SUMIFS('OP Units'!J:J,'OP Units'!$A:$A,$D390)</f>
        <v>0</v>
      </c>
      <c r="BC390" s="11">
        <f>SUMIFS('OP Units'!K:K,'OP Units'!$A:$A,$D390)</f>
        <v>0</v>
      </c>
      <c r="BD390" s="11">
        <f>SUMIFS('OP Units'!L:L,'OP Units'!$A:$A,$D390)</f>
        <v>0</v>
      </c>
      <c r="BE390" s="11">
        <f>SUMIFS('OP Units'!M:M,'OP Units'!$A:$A,$D390)</f>
        <v>0</v>
      </c>
      <c r="BF390" s="11">
        <f>SUMIFS('OP Units'!N:N,'OP Units'!$A:$A,$D390)</f>
        <v>0</v>
      </c>
      <c r="BG390" s="11">
        <f>SUMIFS('OP Units'!O:O,'OP Units'!$A:$A,$D390)</f>
        <v>0</v>
      </c>
      <c r="BH390" s="11">
        <f>SUMIFS('OP Units'!P:P,'OP Units'!$A:$A,$D390)</f>
        <v>0</v>
      </c>
      <c r="BI390" s="1"/>
      <c r="BJ390" s="12" t="str">
        <f>IFERROR((SUMIFS('OP Units'!E:E,'OP Units'!$A:$A,$D390)-SUMIFS('Forecast Data'!$H:$H,'Forecast Data'!$C:$C,BJ$6,'Forecast Data'!$B:$B,$D390))/SUMIFS('Forecast Data'!$H:$H,'Forecast Data'!$C:$C,BJ$6,'Forecast Data'!$B:$B,$D390),"")</f>
        <v/>
      </c>
      <c r="BK390" s="12" t="str">
        <f>IFERROR((SUMIFS('OP Units'!F:F,'OP Units'!$A:$A,$D390)-SUMIFS('Forecast Data'!$H:$H,'Forecast Data'!$C:$C,BK$6,'Forecast Data'!$B:$B,$D390))/SUMIFS('Forecast Data'!$H:$H,'Forecast Data'!$C:$C,BK$6,'Forecast Data'!$B:$B,$D390),"")</f>
        <v/>
      </c>
      <c r="BL390" s="12" t="str">
        <f>IFERROR((SUMIFS('OP Units'!G:G,'OP Units'!$A:$A,$D390)-SUMIFS('Forecast Data'!$H:$H,'Forecast Data'!$C:$C,BL$6,'Forecast Data'!$B:$B,$D390))/SUMIFS('Forecast Data'!$H:$H,'Forecast Data'!$C:$C,BL$6,'Forecast Data'!$B:$B,$D390),"")</f>
        <v/>
      </c>
      <c r="BM390" s="12" t="str">
        <f>IFERROR((SUMIFS('OP Units'!H:H,'OP Units'!$A:$A,$D390)-SUMIFS('Forecast Data'!$H:$H,'Forecast Data'!$C:$C,BM$6,'Forecast Data'!$B:$B,$D390))/SUMIFS('Forecast Data'!$H:$H,'Forecast Data'!$C:$C,BM$6,'Forecast Data'!$B:$B,$D390),"")</f>
        <v/>
      </c>
      <c r="BN390" s="12" t="str">
        <f>IFERROR((SUMIFS('OP Units'!I:I,'OP Units'!$A:$A,$D390)-SUMIFS('Forecast Data'!$H:$H,'Forecast Data'!$C:$C,BN$6,'Forecast Data'!$B:$B,$D390))/SUMIFS('Forecast Data'!$H:$H,'Forecast Data'!$C:$C,BN$6,'Forecast Data'!$B:$B,$D390),"")</f>
        <v/>
      </c>
      <c r="BO390" s="12" t="str">
        <f>IFERROR((SUMIFS('OP Units'!J:J,'OP Units'!$A:$A,$D390)-SUMIFS('Forecast Data'!$H:$H,'Forecast Data'!$C:$C,BO$6,'Forecast Data'!$B:$B,$D390))/SUMIFS('Forecast Data'!$H:$H,'Forecast Data'!$C:$C,BO$6,'Forecast Data'!$B:$B,$D390),"")</f>
        <v/>
      </c>
      <c r="BP390" s="12" t="str">
        <f>IFERROR((SUMIFS('OP Units'!K:K,'OP Units'!$A:$A,$D390)-SUMIFS('Forecast Data'!$H:$H,'Forecast Data'!$C:$C,BP$6,'Forecast Data'!$B:$B,$D390))/SUMIFS('Forecast Data'!$H:$H,'Forecast Data'!$C:$C,BP$6,'Forecast Data'!$B:$B,$D390),"")</f>
        <v/>
      </c>
      <c r="BQ390" s="12" t="str">
        <f>IFERROR((SUMIFS('OP Units'!L:L,'OP Units'!$A:$A,$D390)-SUMIFS('Forecast Data'!$H:$H,'Forecast Data'!$C:$C,BQ$6,'Forecast Data'!$B:$B,$D390))/SUMIFS('Forecast Data'!$H:$H,'Forecast Data'!$C:$C,BQ$6,'Forecast Data'!$B:$B,$D390),"")</f>
        <v/>
      </c>
      <c r="BR390" s="12" t="str">
        <f>IFERROR((SUMIFS('OP Units'!M:M,'OP Units'!$A:$A,$D390)-SUMIFS('Forecast Data'!$H:$H,'Forecast Data'!$C:$C,BR$6,'Forecast Data'!$B:$B,$D390))/SUMIFS('Forecast Data'!$H:$H,'Forecast Data'!$C:$C,BR$6,'Forecast Data'!$B:$B,$D390),"")</f>
        <v/>
      </c>
      <c r="BS390" s="12" t="str">
        <f>IFERROR((SUMIFS('OP Units'!N:N,'OP Units'!$A:$A,$D390)-SUMIFS('Forecast Data'!$H:$H,'Forecast Data'!$C:$C,BS$6,'Forecast Data'!$B:$B,$D390))/SUMIFS('Forecast Data'!$H:$H,'Forecast Data'!$C:$C,BS$6,'Forecast Data'!$B:$B,$D390),"")</f>
        <v/>
      </c>
      <c r="BT390" s="12" t="str">
        <f>IFERROR((SUMIFS('OP Units'!O:O,'OP Units'!$A:$A,$D390)-SUMIFS('Forecast Data'!$H:$H,'Forecast Data'!$C:$C,BT$6,'Forecast Data'!$B:$B,$D390))/SUMIFS('Forecast Data'!$H:$H,'Forecast Data'!$C:$C,BT$6,'Forecast Data'!$B:$B,$D390),"")</f>
        <v/>
      </c>
      <c r="BU390" s="12" t="str">
        <f>IFERROR((SUMIFS('OP Units'!P:P,'OP Units'!$A:$A,$D390)-SUMIFS('Forecast Data'!$H:$H,'Forecast Data'!$C:$C,BU$6,'Forecast Data'!$B:$B,$D390))/SUMIFS('Forecast Data'!$H:$H,'Forecast Data'!$C:$C,BU$6,'Forecast Data'!$B:$B,$D390),"")</f>
        <v/>
      </c>
      <c r="BV390" s="12"/>
      <c r="BW390" s="11">
        <f>(SUMIFS('Forecast Data'!H:H,'Forecast Data'!B:B,D390,'Forecast Data'!C:C,BK$6)+SUMIFS('Forecast Data'!H:H,'Forecast Data'!B:B,D390,'Forecast Data'!C:C,BL$6)+SUMIFS('Forecast Data'!H:H,'Forecast Data'!B:B,D390,'Forecast Data'!C:C,BM$6)+SUMIFS('Forecast Data'!H:H,'Forecast Data'!B:B,D390,'Forecast Data'!C:C,BN$6)+SUMIFS('Forecast Data'!H:H,'Forecast Data'!B:B,D390,'Forecast Data'!C:C,BO$6)+SUMIFS('Forecast Data'!H:H,'Forecast Data'!B:B,D390,'Forecast Data'!C:C,BP$6)+SUMIFS('Forecast Data'!H:H,'Forecast Data'!B:B,D390,'Forecast Data'!C:C,BQ$6)+SUMIFS('Forecast Data'!H:H,'Forecast Data'!B:B,D390,'Forecast Data'!C:C,BJ$6))/8</f>
        <v>0</v>
      </c>
      <c r="BX390" s="12" t="str">
        <f>IFERROR((SUM(W390:AD390)-(SUMIFS('Forecast Data'!H:H,'Forecast Data'!B:B,B390,'Forecast Data'!C:C,BJ$6)+SUMIFS('Forecast Data'!H:H,'Forecast Data'!B:B,B390,'Forecast Data'!C:C,BK$6)+SUMIFS('Forecast Data'!H:H,'Forecast Data'!B:B,B390,'Forecast Data'!C:C,BL$6)+SUMIFS('Forecast Data'!H:H,'Forecast Data'!B:B,B390,'Forecast Data'!C:C,BM$6)+SUMIFS('Forecast Data'!H:H,'Forecast Data'!B:B,B390,'Forecast Data'!C:C,BN$6)+SUMIFS('Forecast Data'!H:H,'Forecast Data'!B:B,B390,'Forecast Data'!C:C,BO$6)+SUMIFS('Forecast Data'!H:H,'Forecast Data'!B:B,B390,'Forecast Data'!C:C,BP$6)+SUMIFS('Forecast Data'!H:H,'Forecast Data'!B:B,B390,'Forecast Data'!C:C,BQ$6)))/(SUMIFS('Forecast Data'!H:H,'Forecast Data'!B:B,B390,'Forecast Data'!C:C,BJ$6)+SUMIFS('Forecast Data'!H:H,'Forecast Data'!B:B,B390,'Forecast Data'!C:C,BK$6)+SUMIFS('Forecast Data'!H:H,'Forecast Data'!B:B,B390,'Forecast Data'!C:C,BL$6)+SUMIFS('Forecast Data'!H:H,'Forecast Data'!B:B,B390,'Forecast Data'!C:C,BM$6)+SUMIFS('Forecast Data'!H:H,'Forecast Data'!B:B,B390,'Forecast Data'!C:C,BN$6)+SUMIFS('Forecast Data'!H:H,'Forecast Data'!B:B,B390,'Forecast Data'!C:C,BO$6)+SUMIFS('Forecast Data'!H:H,'Forecast Data'!B:B,B390,'Forecast Data'!C:C,BP$6)+SUMIFS('Forecast Data'!H:H,'Forecast Data'!B:B,B390,'Forecast Data'!C:C,BQ$6)),"")</f>
        <v/>
      </c>
      <c r="BY390" s="12">
        <f t="shared" si="68"/>
        <v>0</v>
      </c>
      <c r="BZ390" s="16">
        <f t="shared" si="69"/>
        <v>0</v>
      </c>
      <c r="CA390" s="13">
        <f t="shared" si="70"/>
        <v>0</v>
      </c>
      <c r="CB390" s="12">
        <f t="shared" si="71"/>
        <v>0</v>
      </c>
      <c r="CC390" s="12"/>
      <c r="CD390" s="11">
        <f>(SUMIFS('Forecast Data'!H:H,'Forecast Data'!B:B,D390,'Forecast Data'!C:C,BK$6)+SUMIFS('Forecast Data'!H:H,'Forecast Data'!B:B,D390,'Forecast Data'!C:C,BL$6)+SUMIFS('Forecast Data'!H:H,'Forecast Data'!B:B,D390,'Forecast Data'!C:C,BM$6)+SUMIFS('Forecast Data'!H:H,'Forecast Data'!B:B,D390,'Forecast Data'!C:C,BJ$6))/4</f>
        <v>0</v>
      </c>
      <c r="CE390" s="12" t="str">
        <f>IFERROR((SUM(W390:Z390)-(SUMIFS('Forecast Data'!H:H,'Forecast Data'!B:B,D390,'Forecast Data'!C:C,BJ$6)+SUMIFS('Forecast Data'!H:H,'Forecast Data'!B:B,D390,'Forecast Data'!C:C,BK$6)+SUMIFS('Forecast Data'!H:H,'Forecast Data'!B:B,D390,'Forecast Data'!C:C,BL$6)+SUMIFS('Forecast Data'!H:H,'Forecast Data'!B:B,D390,'Forecast Data'!C:C,BM$6)))/(SUMIFS('Forecast Data'!H:H,'Forecast Data'!B:B,D390,'Forecast Data'!C:C,BJ$6)+SUMIFS('Forecast Data'!H:H,'Forecast Data'!B:B,D390,'Forecast Data'!C:C,BK$6)+SUMIFS('Forecast Data'!H:H,'Forecast Data'!B:B,D390,'Forecast Data'!C:C,BL$6)+SUMIFS('Forecast Data'!H:H,'Forecast Data'!B:B,D390,'Forecast Data'!C:C,BM$6)),"")</f>
        <v/>
      </c>
      <c r="CF390" s="12">
        <f t="shared" si="72"/>
        <v>0</v>
      </c>
      <c r="CG390" s="12">
        <f t="shared" si="73"/>
        <v>0</v>
      </c>
      <c r="CH390" s="13">
        <f t="shared" si="74"/>
        <v>0</v>
      </c>
      <c r="CI390" s="13"/>
    </row>
    <row r="391" spans="1:87" ht="13.2">
      <c r="A391" s="1"/>
      <c r="B391" t="str">
        <f t="shared" si="75"/>
        <v>Saint James Iced Tea</v>
      </c>
      <c r="D391" t="s">
        <v>423</v>
      </c>
      <c r="E391" s="11">
        <f>SUMIFS('Fin Data'!F:F,'Fin Data'!A:A,D391)</f>
        <v>0</v>
      </c>
      <c r="F391" s="11">
        <f>SUMIFS('Fin Data with 6 week hist'!I:I,'Fin Data with 6 week hist'!$A:$A,$D391)</f>
        <v>0</v>
      </c>
      <c r="G391" s="11">
        <f>SUMIFS('Fin Data with 6 week hist'!J:J,'Fin Data with 6 week hist'!$A:$A,$D391)</f>
        <v>0</v>
      </c>
      <c r="H391" s="11">
        <f>SUMIFS('Fin Data with 6 week hist'!K:K,'Fin Data with 6 week hist'!$A:$A,$D391)+SUMIFS('Unit Cancellations'!D:D,'Unit Cancellations'!$B:$B,$D391)</f>
        <v>0</v>
      </c>
      <c r="I391" s="11">
        <f>SUMIFS('Fin Data with 6 week hist'!L:L,'Fin Data with 6 week hist'!$A:$A,$D391)+SUMIFS('Unit Cancellations'!E:E,'Unit Cancellations'!$B:$B,$D391)</f>
        <v>0</v>
      </c>
      <c r="J391" s="11">
        <f>SUMIFS('Fin Data with 6 week hist'!M:M,'Fin Data with 6 week hist'!$A:$A,$D391)+SUMIFS('Unit Cancellations'!F:F,'Unit Cancellations'!$B:$B,$D391)</f>
        <v>0</v>
      </c>
      <c r="K391" s="11">
        <f>SUMIFS('Fin Data with 6 week hist'!N:N,'Fin Data with 6 week hist'!$A:$A,$D391)+SUMIFS('Unit Cancellations'!G:G,'Unit Cancellations'!$B:$B,$D391)</f>
        <v>0</v>
      </c>
      <c r="L391" s="11">
        <f>SUMIFS('Fin Data'!AN:AN,'Fin Data'!A:A,D391)</f>
        <v>0</v>
      </c>
      <c r="M391" s="12">
        <f>IFERROR(SUMIFS('Fin Data'!AO:AO,'Fin Data'!A:A,D391),"")</f>
        <v>0</v>
      </c>
      <c r="N391" s="1"/>
      <c r="O391" s="11">
        <f t="shared" si="63"/>
        <v>0</v>
      </c>
      <c r="P391" s="12" t="str">
        <f t="shared" si="64"/>
        <v/>
      </c>
      <c r="Q391" s="1"/>
      <c r="R391" s="11">
        <f t="shared" si="65"/>
        <v>0</v>
      </c>
      <c r="S391" s="12" t="str">
        <f t="shared" si="66"/>
        <v/>
      </c>
      <c r="T391" s="11">
        <f t="shared" si="67"/>
        <v>0</v>
      </c>
      <c r="U391" s="1" t="e">
        <f t="shared" si="76"/>
        <v>#REF!</v>
      </c>
      <c r="V391" s="1"/>
      <c r="W391" s="11">
        <f>SUMIFS('Forecast Data'!$D:$D,'Forecast Data'!$C:$C,W$6,'Forecast Data'!$B:$B,$D391)</f>
        <v>0</v>
      </c>
      <c r="X391" s="11">
        <f>SUMIFS('Forecast Data'!$D:$D,'Forecast Data'!$C:$C,X$6,'Forecast Data'!$B:$B,$D391)</f>
        <v>0</v>
      </c>
      <c r="Y391" s="11">
        <f>SUMIFS('Forecast Data'!$D:$D,'Forecast Data'!$C:$C,Y$6,'Forecast Data'!$B:$B,$D391)</f>
        <v>0</v>
      </c>
      <c r="Z391" s="11">
        <f>SUMIFS('Forecast Data'!$D:$D,'Forecast Data'!$C:$C,Z$6,'Forecast Data'!$B:$B,$D391)</f>
        <v>0</v>
      </c>
      <c r="AA391" s="11">
        <f>SUMIFS('Forecast Data'!$D:$D,'Forecast Data'!$C:$C,AA$6,'Forecast Data'!$B:$B,$D391)</f>
        <v>0</v>
      </c>
      <c r="AB391" s="11">
        <f>SUMIFS('Forecast Data'!$D:$D,'Forecast Data'!$C:$C,AB$6,'Forecast Data'!$B:$B,$D391)</f>
        <v>0</v>
      </c>
      <c r="AC391" s="11">
        <f>SUMIFS('Forecast Data'!$D:$D,'Forecast Data'!$C:$C,AC$6,'Forecast Data'!$B:$B,$D391)</f>
        <v>0</v>
      </c>
      <c r="AD391" s="11">
        <f>SUMIFS('Forecast Data'!$D:$D,'Forecast Data'!$C:$C,AD$6,'Forecast Data'!$B:$B,$D391)</f>
        <v>0</v>
      </c>
      <c r="AE391" s="11">
        <f>SUMIFS('Forecast Data'!$D:$D,'Forecast Data'!$C:$C,AE$6,'Forecast Data'!$B:$B,$D391)</f>
        <v>0</v>
      </c>
      <c r="AF391" s="11">
        <f>SUMIFS('Forecast Data'!$D:$D,'Forecast Data'!$C:$C,AF$6,'Forecast Data'!$B:$B,$D391)</f>
        <v>0</v>
      </c>
      <c r="AG391" s="11">
        <f>SUMIFS('Forecast Data'!$D:$D,'Forecast Data'!$C:$C,AG$6,'Forecast Data'!$B:$B,$D391)</f>
        <v>0</v>
      </c>
      <c r="AH391" s="11">
        <f>SUMIFS('Forecast Data'!$D:$D,'Forecast Data'!$C:$C,AH$6,'Forecast Data'!$B:$B,$D391)</f>
        <v>0</v>
      </c>
      <c r="AI391" s="1"/>
      <c r="AJ391" s="12" t="str">
        <f>IF(SUMIFS('Forecast Data'!$E:$E,'Forecast Data'!$C:$C,AJ$6,'Forecast Data'!$B:$B,$D391)=0,"",SUMIFS('Forecast Data'!$E:$E,'Forecast Data'!$C:$C,AJ$6,'Forecast Data'!$B:$B,$D391))</f>
        <v/>
      </c>
      <c r="AK391" s="12" t="str">
        <f>IF(SUMIFS('Forecast Data'!$E:$E,'Forecast Data'!$C:$C,AK$6,'Forecast Data'!$B:$B,$D391)=0,"",SUMIFS('Forecast Data'!$E:$E,'Forecast Data'!$C:$C,AK$6,'Forecast Data'!$B:$B,$D391))</f>
        <v/>
      </c>
      <c r="AL391" s="12" t="str">
        <f>IF(SUMIFS('Forecast Data'!$E:$E,'Forecast Data'!$C:$C,AL$6,'Forecast Data'!$B:$B,$D391)=0,"",SUMIFS('Forecast Data'!$E:$E,'Forecast Data'!$C:$C,AL$6,'Forecast Data'!$B:$B,$D391))</f>
        <v/>
      </c>
      <c r="AM391" s="12" t="str">
        <f>IF(SUMIFS('Forecast Data'!$E:$E,'Forecast Data'!$C:$C,AM$6,'Forecast Data'!$B:$B,$D391)=0,"",SUMIFS('Forecast Data'!$E:$E,'Forecast Data'!$C:$C,AM$6,'Forecast Data'!$B:$B,$D391))</f>
        <v/>
      </c>
      <c r="AN391" s="12" t="str">
        <f>IF(SUMIFS('Forecast Data'!$E:$E,'Forecast Data'!$C:$C,AN$6,'Forecast Data'!$B:$B,$D391)=0,"",SUMIFS('Forecast Data'!$E:$E,'Forecast Data'!$C:$C,AN$6,'Forecast Data'!$B:$B,$D391))</f>
        <v/>
      </c>
      <c r="AO391" s="12" t="str">
        <f>IF(SUMIFS('Forecast Data'!$E:$E,'Forecast Data'!$C:$C,AO$6,'Forecast Data'!$B:$B,$D391)=0,"",SUMIFS('Forecast Data'!$E:$E,'Forecast Data'!$C:$C,AO$6,'Forecast Data'!$B:$B,$D391))</f>
        <v/>
      </c>
      <c r="AP391" s="12" t="str">
        <f>IF(SUMIFS('Forecast Data'!$E:$E,'Forecast Data'!$C:$C,AP$6,'Forecast Data'!$B:$B,$D391)=0,"",SUMIFS('Forecast Data'!$E:$E,'Forecast Data'!$C:$C,AP$6,'Forecast Data'!$B:$B,$D391))</f>
        <v/>
      </c>
      <c r="AQ391" s="12" t="str">
        <f>IF(SUMIFS('Forecast Data'!$E:$E,'Forecast Data'!$C:$C,AQ$6,'Forecast Data'!$B:$B,$D391)=0,"",SUMIFS('Forecast Data'!$E:$E,'Forecast Data'!$C:$C,AQ$6,'Forecast Data'!$B:$B,$D391))</f>
        <v/>
      </c>
      <c r="AR391" s="12" t="str">
        <f>IF(SUMIFS('Forecast Data'!$E:$E,'Forecast Data'!$C:$C,AR$6,'Forecast Data'!$B:$B,$D391)=0,"",SUMIFS('Forecast Data'!$E:$E,'Forecast Data'!$C:$C,AR$6,'Forecast Data'!$B:$B,$D391))</f>
        <v/>
      </c>
      <c r="AS391" s="12" t="str">
        <f>IF(SUMIFS('Forecast Data'!$E:$E,'Forecast Data'!$C:$C,AS$6,'Forecast Data'!$B:$B,$D391)=0,"",SUMIFS('Forecast Data'!$E:$E,'Forecast Data'!$C:$C,AS$6,'Forecast Data'!$B:$B,$D391))</f>
        <v/>
      </c>
      <c r="AT391" s="12" t="str">
        <f>IF(SUMIFS('Forecast Data'!$E:$E,'Forecast Data'!$C:$C,AT$6,'Forecast Data'!$B:$B,$D391)=0,"",SUMIFS('Forecast Data'!$E:$E,'Forecast Data'!$C:$C,AT$6,'Forecast Data'!$B:$B,$D391))</f>
        <v/>
      </c>
      <c r="AU391" s="12" t="str">
        <f>IF(SUMIFS('Forecast Data'!$E:$E,'Forecast Data'!$C:$C,AU$6,'Forecast Data'!$B:$B,$D391)=0,"",SUMIFS('Forecast Data'!$E:$E,'Forecast Data'!$C:$C,AU$6,'Forecast Data'!$B:$B,$D391))</f>
        <v/>
      </c>
      <c r="AV391" s="1"/>
      <c r="AW391" s="11">
        <f>SUMIFS('OP Units'!E:E,'OP Units'!$A:$A,$D391)</f>
        <v>0</v>
      </c>
      <c r="AX391" s="11">
        <f>SUMIFS('OP Units'!F:F,'OP Units'!$A:$A,$D391)</f>
        <v>0</v>
      </c>
      <c r="AY391" s="11">
        <f>SUMIFS('OP Units'!G:G,'OP Units'!$A:$A,$D391)</f>
        <v>0</v>
      </c>
      <c r="AZ391" s="11">
        <f>SUMIFS('OP Units'!H:H,'OP Units'!$A:$A,$D391)</f>
        <v>0</v>
      </c>
      <c r="BA391" s="11">
        <f>SUMIFS('OP Units'!I:I,'OP Units'!$A:$A,$D391)</f>
        <v>0</v>
      </c>
      <c r="BB391" s="11">
        <f>SUMIFS('OP Units'!J:J,'OP Units'!$A:$A,$D391)</f>
        <v>0</v>
      </c>
      <c r="BC391" s="11">
        <f>SUMIFS('OP Units'!K:K,'OP Units'!$A:$A,$D391)</f>
        <v>0</v>
      </c>
      <c r="BD391" s="11">
        <f>SUMIFS('OP Units'!L:L,'OP Units'!$A:$A,$D391)</f>
        <v>0</v>
      </c>
      <c r="BE391" s="11">
        <f>SUMIFS('OP Units'!M:M,'OP Units'!$A:$A,$D391)</f>
        <v>0</v>
      </c>
      <c r="BF391" s="11">
        <f>SUMIFS('OP Units'!N:N,'OP Units'!$A:$A,$D391)</f>
        <v>0</v>
      </c>
      <c r="BG391" s="11">
        <f>SUMIFS('OP Units'!O:O,'OP Units'!$A:$A,$D391)</f>
        <v>0</v>
      </c>
      <c r="BH391" s="11">
        <f>SUMIFS('OP Units'!P:P,'OP Units'!$A:$A,$D391)</f>
        <v>0</v>
      </c>
      <c r="BI391" s="1"/>
      <c r="BJ391" s="12" t="str">
        <f>IFERROR((SUMIFS('OP Units'!E:E,'OP Units'!$A:$A,$D391)-SUMIFS('Forecast Data'!$H:$H,'Forecast Data'!$C:$C,BJ$6,'Forecast Data'!$B:$B,$D391))/SUMIFS('Forecast Data'!$H:$H,'Forecast Data'!$C:$C,BJ$6,'Forecast Data'!$B:$B,$D391),"")</f>
        <v/>
      </c>
      <c r="BK391" s="12" t="str">
        <f>IFERROR((SUMIFS('OP Units'!F:F,'OP Units'!$A:$A,$D391)-SUMIFS('Forecast Data'!$H:$H,'Forecast Data'!$C:$C,BK$6,'Forecast Data'!$B:$B,$D391))/SUMIFS('Forecast Data'!$H:$H,'Forecast Data'!$C:$C,BK$6,'Forecast Data'!$B:$B,$D391),"")</f>
        <v/>
      </c>
      <c r="BL391" s="12" t="str">
        <f>IFERROR((SUMIFS('OP Units'!G:G,'OP Units'!$A:$A,$D391)-SUMIFS('Forecast Data'!$H:$H,'Forecast Data'!$C:$C,BL$6,'Forecast Data'!$B:$B,$D391))/SUMIFS('Forecast Data'!$H:$H,'Forecast Data'!$C:$C,BL$6,'Forecast Data'!$B:$B,$D391),"")</f>
        <v/>
      </c>
      <c r="BM391" s="12" t="str">
        <f>IFERROR((SUMIFS('OP Units'!H:H,'OP Units'!$A:$A,$D391)-SUMIFS('Forecast Data'!$H:$H,'Forecast Data'!$C:$C,BM$6,'Forecast Data'!$B:$B,$D391))/SUMIFS('Forecast Data'!$H:$H,'Forecast Data'!$C:$C,BM$6,'Forecast Data'!$B:$B,$D391),"")</f>
        <v/>
      </c>
      <c r="BN391" s="12" t="str">
        <f>IFERROR((SUMIFS('OP Units'!I:I,'OP Units'!$A:$A,$D391)-SUMIFS('Forecast Data'!$H:$H,'Forecast Data'!$C:$C,BN$6,'Forecast Data'!$B:$B,$D391))/SUMIFS('Forecast Data'!$H:$H,'Forecast Data'!$C:$C,BN$6,'Forecast Data'!$B:$B,$D391),"")</f>
        <v/>
      </c>
      <c r="BO391" s="12" t="str">
        <f>IFERROR((SUMIFS('OP Units'!J:J,'OP Units'!$A:$A,$D391)-SUMIFS('Forecast Data'!$H:$H,'Forecast Data'!$C:$C,BO$6,'Forecast Data'!$B:$B,$D391))/SUMIFS('Forecast Data'!$H:$H,'Forecast Data'!$C:$C,BO$6,'Forecast Data'!$B:$B,$D391),"")</f>
        <v/>
      </c>
      <c r="BP391" s="12" t="str">
        <f>IFERROR((SUMIFS('OP Units'!K:K,'OP Units'!$A:$A,$D391)-SUMIFS('Forecast Data'!$H:$H,'Forecast Data'!$C:$C,BP$6,'Forecast Data'!$B:$B,$D391))/SUMIFS('Forecast Data'!$H:$H,'Forecast Data'!$C:$C,BP$6,'Forecast Data'!$B:$B,$D391),"")</f>
        <v/>
      </c>
      <c r="BQ391" s="12" t="str">
        <f>IFERROR((SUMIFS('OP Units'!L:L,'OP Units'!$A:$A,$D391)-SUMIFS('Forecast Data'!$H:$H,'Forecast Data'!$C:$C,BQ$6,'Forecast Data'!$B:$B,$D391))/SUMIFS('Forecast Data'!$H:$H,'Forecast Data'!$C:$C,BQ$6,'Forecast Data'!$B:$B,$D391),"")</f>
        <v/>
      </c>
      <c r="BR391" s="12" t="str">
        <f>IFERROR((SUMIFS('OP Units'!M:M,'OP Units'!$A:$A,$D391)-SUMIFS('Forecast Data'!$H:$H,'Forecast Data'!$C:$C,BR$6,'Forecast Data'!$B:$B,$D391))/SUMIFS('Forecast Data'!$H:$H,'Forecast Data'!$C:$C,BR$6,'Forecast Data'!$B:$B,$D391),"")</f>
        <v/>
      </c>
      <c r="BS391" s="12" t="str">
        <f>IFERROR((SUMIFS('OP Units'!N:N,'OP Units'!$A:$A,$D391)-SUMIFS('Forecast Data'!$H:$H,'Forecast Data'!$C:$C,BS$6,'Forecast Data'!$B:$B,$D391))/SUMIFS('Forecast Data'!$H:$H,'Forecast Data'!$C:$C,BS$6,'Forecast Data'!$B:$B,$D391),"")</f>
        <v/>
      </c>
      <c r="BT391" s="12" t="str">
        <f>IFERROR((SUMIFS('OP Units'!O:O,'OP Units'!$A:$A,$D391)-SUMIFS('Forecast Data'!$H:$H,'Forecast Data'!$C:$C,BT$6,'Forecast Data'!$B:$B,$D391))/SUMIFS('Forecast Data'!$H:$H,'Forecast Data'!$C:$C,BT$6,'Forecast Data'!$B:$B,$D391),"")</f>
        <v/>
      </c>
      <c r="BU391" s="12" t="str">
        <f>IFERROR((SUMIFS('OP Units'!P:P,'OP Units'!$A:$A,$D391)-SUMIFS('Forecast Data'!$H:$H,'Forecast Data'!$C:$C,BU$6,'Forecast Data'!$B:$B,$D391))/SUMIFS('Forecast Data'!$H:$H,'Forecast Data'!$C:$C,BU$6,'Forecast Data'!$B:$B,$D391),"")</f>
        <v/>
      </c>
      <c r="BV391" s="12"/>
      <c r="BW391" s="11">
        <f>(SUMIFS('Forecast Data'!H:H,'Forecast Data'!B:B,D391,'Forecast Data'!C:C,BK$6)+SUMIFS('Forecast Data'!H:H,'Forecast Data'!B:B,D391,'Forecast Data'!C:C,BL$6)+SUMIFS('Forecast Data'!H:H,'Forecast Data'!B:B,D391,'Forecast Data'!C:C,BM$6)+SUMIFS('Forecast Data'!H:H,'Forecast Data'!B:B,D391,'Forecast Data'!C:C,BN$6)+SUMIFS('Forecast Data'!H:H,'Forecast Data'!B:B,D391,'Forecast Data'!C:C,BO$6)+SUMIFS('Forecast Data'!H:H,'Forecast Data'!B:B,D391,'Forecast Data'!C:C,BP$6)+SUMIFS('Forecast Data'!H:H,'Forecast Data'!B:B,D391,'Forecast Data'!C:C,BQ$6)+SUMIFS('Forecast Data'!H:H,'Forecast Data'!B:B,D391,'Forecast Data'!C:C,BJ$6))/8</f>
        <v>0</v>
      </c>
      <c r="BX391" s="12" t="str">
        <f>IFERROR((SUM(W391:AD391)-(SUMIFS('Forecast Data'!H:H,'Forecast Data'!B:B,B391,'Forecast Data'!C:C,BJ$6)+SUMIFS('Forecast Data'!H:H,'Forecast Data'!B:B,B391,'Forecast Data'!C:C,BK$6)+SUMIFS('Forecast Data'!H:H,'Forecast Data'!B:B,B391,'Forecast Data'!C:C,BL$6)+SUMIFS('Forecast Data'!H:H,'Forecast Data'!B:B,B391,'Forecast Data'!C:C,BM$6)+SUMIFS('Forecast Data'!H:H,'Forecast Data'!B:B,B391,'Forecast Data'!C:C,BN$6)+SUMIFS('Forecast Data'!H:H,'Forecast Data'!B:B,B391,'Forecast Data'!C:C,BO$6)+SUMIFS('Forecast Data'!H:H,'Forecast Data'!B:B,B391,'Forecast Data'!C:C,BP$6)+SUMIFS('Forecast Data'!H:H,'Forecast Data'!B:B,B391,'Forecast Data'!C:C,BQ$6)))/(SUMIFS('Forecast Data'!H:H,'Forecast Data'!B:B,B391,'Forecast Data'!C:C,BJ$6)+SUMIFS('Forecast Data'!H:H,'Forecast Data'!B:B,B391,'Forecast Data'!C:C,BK$6)+SUMIFS('Forecast Data'!H:H,'Forecast Data'!B:B,B391,'Forecast Data'!C:C,BL$6)+SUMIFS('Forecast Data'!H:H,'Forecast Data'!B:B,B391,'Forecast Data'!C:C,BM$6)+SUMIFS('Forecast Data'!H:H,'Forecast Data'!B:B,B391,'Forecast Data'!C:C,BN$6)+SUMIFS('Forecast Data'!H:H,'Forecast Data'!B:B,B391,'Forecast Data'!C:C,BO$6)+SUMIFS('Forecast Data'!H:H,'Forecast Data'!B:B,B391,'Forecast Data'!C:C,BP$6)+SUMIFS('Forecast Data'!H:H,'Forecast Data'!B:B,B391,'Forecast Data'!C:C,BQ$6)),"")</f>
        <v/>
      </c>
      <c r="BY391" s="12">
        <f t="shared" si="68"/>
        <v>0</v>
      </c>
      <c r="BZ391" s="16">
        <f t="shared" si="69"/>
        <v>0</v>
      </c>
      <c r="CA391" s="13">
        <f t="shared" si="70"/>
        <v>0</v>
      </c>
      <c r="CB391" s="12">
        <f t="shared" si="71"/>
        <v>0</v>
      </c>
      <c r="CC391" s="12"/>
      <c r="CD391" s="11">
        <f>(SUMIFS('Forecast Data'!H:H,'Forecast Data'!B:B,D391,'Forecast Data'!C:C,BK$6)+SUMIFS('Forecast Data'!H:H,'Forecast Data'!B:B,D391,'Forecast Data'!C:C,BL$6)+SUMIFS('Forecast Data'!H:H,'Forecast Data'!B:B,D391,'Forecast Data'!C:C,BM$6)+SUMIFS('Forecast Data'!H:H,'Forecast Data'!B:B,D391,'Forecast Data'!C:C,BJ$6))/4</f>
        <v>0</v>
      </c>
      <c r="CE391" s="12" t="str">
        <f>IFERROR((SUM(W391:Z391)-(SUMIFS('Forecast Data'!H:H,'Forecast Data'!B:B,D391,'Forecast Data'!C:C,BJ$6)+SUMIFS('Forecast Data'!H:H,'Forecast Data'!B:B,D391,'Forecast Data'!C:C,BK$6)+SUMIFS('Forecast Data'!H:H,'Forecast Data'!B:B,D391,'Forecast Data'!C:C,BL$6)+SUMIFS('Forecast Data'!H:H,'Forecast Data'!B:B,D391,'Forecast Data'!C:C,BM$6)))/(SUMIFS('Forecast Data'!H:H,'Forecast Data'!B:B,D391,'Forecast Data'!C:C,BJ$6)+SUMIFS('Forecast Data'!H:H,'Forecast Data'!B:B,D391,'Forecast Data'!C:C,BK$6)+SUMIFS('Forecast Data'!H:H,'Forecast Data'!B:B,D391,'Forecast Data'!C:C,BL$6)+SUMIFS('Forecast Data'!H:H,'Forecast Data'!B:B,D391,'Forecast Data'!C:C,BM$6)),"")</f>
        <v/>
      </c>
      <c r="CF391" s="12">
        <f t="shared" si="72"/>
        <v>0</v>
      </c>
      <c r="CG391" s="12">
        <f t="shared" si="73"/>
        <v>0</v>
      </c>
      <c r="CH391" s="13">
        <f t="shared" si="74"/>
        <v>0</v>
      </c>
      <c r="CI391" s="13"/>
    </row>
    <row r="392" spans="1:87" ht="13.2">
      <c r="A392" s="1"/>
      <c r="B392" t="str">
        <f t="shared" si="75"/>
        <v>Senic</v>
      </c>
      <c r="D392" t="s">
        <v>424</v>
      </c>
      <c r="E392" s="11">
        <f>SUMIFS('Fin Data'!F:F,'Fin Data'!A:A,D392)</f>
        <v>0</v>
      </c>
      <c r="F392" s="11">
        <f>SUMIFS('Fin Data with 6 week hist'!I:I,'Fin Data with 6 week hist'!$A:$A,$D392)</f>
        <v>0</v>
      </c>
      <c r="G392" s="11">
        <f>SUMIFS('Fin Data with 6 week hist'!J:J,'Fin Data with 6 week hist'!$A:$A,$D392)</f>
        <v>0</v>
      </c>
      <c r="H392" s="11">
        <f>SUMIFS('Fin Data with 6 week hist'!K:K,'Fin Data with 6 week hist'!$A:$A,$D392)+SUMIFS('Unit Cancellations'!D:D,'Unit Cancellations'!$B:$B,$D392)</f>
        <v>0</v>
      </c>
      <c r="I392" s="11">
        <f>SUMIFS('Fin Data with 6 week hist'!L:L,'Fin Data with 6 week hist'!$A:$A,$D392)+SUMIFS('Unit Cancellations'!E:E,'Unit Cancellations'!$B:$B,$D392)</f>
        <v>0</v>
      </c>
      <c r="J392" s="11">
        <f>SUMIFS('Fin Data with 6 week hist'!M:M,'Fin Data with 6 week hist'!$A:$A,$D392)+SUMIFS('Unit Cancellations'!F:F,'Unit Cancellations'!$B:$B,$D392)</f>
        <v>0</v>
      </c>
      <c r="K392" s="11">
        <f>SUMIFS('Fin Data with 6 week hist'!N:N,'Fin Data with 6 week hist'!$A:$A,$D392)+SUMIFS('Unit Cancellations'!G:G,'Unit Cancellations'!$B:$B,$D392)</f>
        <v>0</v>
      </c>
      <c r="L392" s="11">
        <f>SUMIFS('Fin Data'!AN:AN,'Fin Data'!A:A,D392)</f>
        <v>0</v>
      </c>
      <c r="M392" s="12">
        <f>IFERROR(SUMIFS('Fin Data'!AO:AO,'Fin Data'!A:A,D392),"")</f>
        <v>0</v>
      </c>
      <c r="N392" s="1"/>
      <c r="O392" s="11">
        <f t="shared" si="63"/>
        <v>0</v>
      </c>
      <c r="P392" s="12" t="str">
        <f t="shared" si="64"/>
        <v/>
      </c>
      <c r="Q392" s="1"/>
      <c r="R392" s="11">
        <f t="shared" si="65"/>
        <v>0</v>
      </c>
      <c r="S392" s="12" t="str">
        <f t="shared" si="66"/>
        <v/>
      </c>
      <c r="T392" s="11">
        <f t="shared" si="67"/>
        <v>0</v>
      </c>
      <c r="U392" s="1" t="e">
        <f t="shared" si="76"/>
        <v>#REF!</v>
      </c>
      <c r="V392" s="1"/>
      <c r="W392" s="11">
        <f>SUMIFS('Forecast Data'!$D:$D,'Forecast Data'!$C:$C,W$6,'Forecast Data'!$B:$B,$D392)</f>
        <v>0</v>
      </c>
      <c r="X392" s="11">
        <f>SUMIFS('Forecast Data'!$D:$D,'Forecast Data'!$C:$C,X$6,'Forecast Data'!$B:$B,$D392)</f>
        <v>0</v>
      </c>
      <c r="Y392" s="11">
        <f>SUMIFS('Forecast Data'!$D:$D,'Forecast Data'!$C:$C,Y$6,'Forecast Data'!$B:$B,$D392)</f>
        <v>0</v>
      </c>
      <c r="Z392" s="11">
        <f>SUMIFS('Forecast Data'!$D:$D,'Forecast Data'!$C:$C,Z$6,'Forecast Data'!$B:$B,$D392)</f>
        <v>0</v>
      </c>
      <c r="AA392" s="11">
        <f>SUMIFS('Forecast Data'!$D:$D,'Forecast Data'!$C:$C,AA$6,'Forecast Data'!$B:$B,$D392)</f>
        <v>0</v>
      </c>
      <c r="AB392" s="11">
        <f>SUMIFS('Forecast Data'!$D:$D,'Forecast Data'!$C:$C,AB$6,'Forecast Data'!$B:$B,$D392)</f>
        <v>0</v>
      </c>
      <c r="AC392" s="11">
        <f>SUMIFS('Forecast Data'!$D:$D,'Forecast Data'!$C:$C,AC$6,'Forecast Data'!$B:$B,$D392)</f>
        <v>0</v>
      </c>
      <c r="AD392" s="11">
        <f>SUMIFS('Forecast Data'!$D:$D,'Forecast Data'!$C:$C,AD$6,'Forecast Data'!$B:$B,$D392)</f>
        <v>0</v>
      </c>
      <c r="AE392" s="11">
        <f>SUMIFS('Forecast Data'!$D:$D,'Forecast Data'!$C:$C,AE$6,'Forecast Data'!$B:$B,$D392)</f>
        <v>0</v>
      </c>
      <c r="AF392" s="11">
        <f>SUMIFS('Forecast Data'!$D:$D,'Forecast Data'!$C:$C,AF$6,'Forecast Data'!$B:$B,$D392)</f>
        <v>0</v>
      </c>
      <c r="AG392" s="11">
        <f>SUMIFS('Forecast Data'!$D:$D,'Forecast Data'!$C:$C,AG$6,'Forecast Data'!$B:$B,$D392)</f>
        <v>0</v>
      </c>
      <c r="AH392" s="11">
        <f>SUMIFS('Forecast Data'!$D:$D,'Forecast Data'!$C:$C,AH$6,'Forecast Data'!$B:$B,$D392)</f>
        <v>0</v>
      </c>
      <c r="AI392" s="1"/>
      <c r="AJ392" s="12" t="str">
        <f>IF(SUMIFS('Forecast Data'!$E:$E,'Forecast Data'!$C:$C,AJ$6,'Forecast Data'!$B:$B,$D392)=0,"",SUMIFS('Forecast Data'!$E:$E,'Forecast Data'!$C:$C,AJ$6,'Forecast Data'!$B:$B,$D392))</f>
        <v/>
      </c>
      <c r="AK392" s="12" t="str">
        <f>IF(SUMIFS('Forecast Data'!$E:$E,'Forecast Data'!$C:$C,AK$6,'Forecast Data'!$B:$B,$D392)=0,"",SUMIFS('Forecast Data'!$E:$E,'Forecast Data'!$C:$C,AK$6,'Forecast Data'!$B:$B,$D392))</f>
        <v/>
      </c>
      <c r="AL392" s="12" t="str">
        <f>IF(SUMIFS('Forecast Data'!$E:$E,'Forecast Data'!$C:$C,AL$6,'Forecast Data'!$B:$B,$D392)=0,"",SUMIFS('Forecast Data'!$E:$E,'Forecast Data'!$C:$C,AL$6,'Forecast Data'!$B:$B,$D392))</f>
        <v/>
      </c>
      <c r="AM392" s="12" t="str">
        <f>IF(SUMIFS('Forecast Data'!$E:$E,'Forecast Data'!$C:$C,AM$6,'Forecast Data'!$B:$B,$D392)=0,"",SUMIFS('Forecast Data'!$E:$E,'Forecast Data'!$C:$C,AM$6,'Forecast Data'!$B:$B,$D392))</f>
        <v/>
      </c>
      <c r="AN392" s="12" t="str">
        <f>IF(SUMIFS('Forecast Data'!$E:$E,'Forecast Data'!$C:$C,AN$6,'Forecast Data'!$B:$B,$D392)=0,"",SUMIFS('Forecast Data'!$E:$E,'Forecast Data'!$C:$C,AN$6,'Forecast Data'!$B:$B,$D392))</f>
        <v/>
      </c>
      <c r="AO392" s="12" t="str">
        <f>IF(SUMIFS('Forecast Data'!$E:$E,'Forecast Data'!$C:$C,AO$6,'Forecast Data'!$B:$B,$D392)=0,"",SUMIFS('Forecast Data'!$E:$E,'Forecast Data'!$C:$C,AO$6,'Forecast Data'!$B:$B,$D392))</f>
        <v/>
      </c>
      <c r="AP392" s="12" t="str">
        <f>IF(SUMIFS('Forecast Data'!$E:$E,'Forecast Data'!$C:$C,AP$6,'Forecast Data'!$B:$B,$D392)=0,"",SUMIFS('Forecast Data'!$E:$E,'Forecast Data'!$C:$C,AP$6,'Forecast Data'!$B:$B,$D392))</f>
        <v/>
      </c>
      <c r="AQ392" s="12" t="str">
        <f>IF(SUMIFS('Forecast Data'!$E:$E,'Forecast Data'!$C:$C,AQ$6,'Forecast Data'!$B:$B,$D392)=0,"",SUMIFS('Forecast Data'!$E:$E,'Forecast Data'!$C:$C,AQ$6,'Forecast Data'!$B:$B,$D392))</f>
        <v/>
      </c>
      <c r="AR392" s="12" t="str">
        <f>IF(SUMIFS('Forecast Data'!$E:$E,'Forecast Data'!$C:$C,AR$6,'Forecast Data'!$B:$B,$D392)=0,"",SUMIFS('Forecast Data'!$E:$E,'Forecast Data'!$C:$C,AR$6,'Forecast Data'!$B:$B,$D392))</f>
        <v/>
      </c>
      <c r="AS392" s="12" t="str">
        <f>IF(SUMIFS('Forecast Data'!$E:$E,'Forecast Data'!$C:$C,AS$6,'Forecast Data'!$B:$B,$D392)=0,"",SUMIFS('Forecast Data'!$E:$E,'Forecast Data'!$C:$C,AS$6,'Forecast Data'!$B:$B,$D392))</f>
        <v/>
      </c>
      <c r="AT392" s="12" t="str">
        <f>IF(SUMIFS('Forecast Data'!$E:$E,'Forecast Data'!$C:$C,AT$6,'Forecast Data'!$B:$B,$D392)=0,"",SUMIFS('Forecast Data'!$E:$E,'Forecast Data'!$C:$C,AT$6,'Forecast Data'!$B:$B,$D392))</f>
        <v/>
      </c>
      <c r="AU392" s="12" t="str">
        <f>IF(SUMIFS('Forecast Data'!$E:$E,'Forecast Data'!$C:$C,AU$6,'Forecast Data'!$B:$B,$D392)=0,"",SUMIFS('Forecast Data'!$E:$E,'Forecast Data'!$C:$C,AU$6,'Forecast Data'!$B:$B,$D392))</f>
        <v/>
      </c>
      <c r="AV392" s="1"/>
      <c r="AW392" s="11">
        <f>SUMIFS('OP Units'!E:E,'OP Units'!$A:$A,$D392)</f>
        <v>0</v>
      </c>
      <c r="AX392" s="11">
        <f>SUMIFS('OP Units'!F:F,'OP Units'!$A:$A,$D392)</f>
        <v>0</v>
      </c>
      <c r="AY392" s="11">
        <f>SUMIFS('OP Units'!G:G,'OP Units'!$A:$A,$D392)</f>
        <v>0</v>
      </c>
      <c r="AZ392" s="11">
        <f>SUMIFS('OP Units'!H:H,'OP Units'!$A:$A,$D392)</f>
        <v>0</v>
      </c>
      <c r="BA392" s="11">
        <f>SUMIFS('OP Units'!I:I,'OP Units'!$A:$A,$D392)</f>
        <v>0</v>
      </c>
      <c r="BB392" s="11">
        <f>SUMIFS('OP Units'!J:J,'OP Units'!$A:$A,$D392)</f>
        <v>0</v>
      </c>
      <c r="BC392" s="11">
        <f>SUMIFS('OP Units'!K:K,'OP Units'!$A:$A,$D392)</f>
        <v>0</v>
      </c>
      <c r="BD392" s="11">
        <f>SUMIFS('OP Units'!L:L,'OP Units'!$A:$A,$D392)</f>
        <v>0</v>
      </c>
      <c r="BE392" s="11">
        <f>SUMIFS('OP Units'!M:M,'OP Units'!$A:$A,$D392)</f>
        <v>0</v>
      </c>
      <c r="BF392" s="11">
        <f>SUMIFS('OP Units'!N:N,'OP Units'!$A:$A,$D392)</f>
        <v>0</v>
      </c>
      <c r="BG392" s="11">
        <f>SUMIFS('OP Units'!O:O,'OP Units'!$A:$A,$D392)</f>
        <v>0</v>
      </c>
      <c r="BH392" s="11">
        <f>SUMIFS('OP Units'!P:P,'OP Units'!$A:$A,$D392)</f>
        <v>0</v>
      </c>
      <c r="BI392" s="1"/>
      <c r="BJ392" s="12" t="str">
        <f>IFERROR((SUMIFS('OP Units'!E:E,'OP Units'!$A:$A,$D392)-SUMIFS('Forecast Data'!$H:$H,'Forecast Data'!$C:$C,BJ$6,'Forecast Data'!$B:$B,$D392))/SUMIFS('Forecast Data'!$H:$H,'Forecast Data'!$C:$C,BJ$6,'Forecast Data'!$B:$B,$D392),"")</f>
        <v/>
      </c>
      <c r="BK392" s="12" t="str">
        <f>IFERROR((SUMIFS('OP Units'!F:F,'OP Units'!$A:$A,$D392)-SUMIFS('Forecast Data'!$H:$H,'Forecast Data'!$C:$C,BK$6,'Forecast Data'!$B:$B,$D392))/SUMIFS('Forecast Data'!$H:$H,'Forecast Data'!$C:$C,BK$6,'Forecast Data'!$B:$B,$D392),"")</f>
        <v/>
      </c>
      <c r="BL392" s="12" t="str">
        <f>IFERROR((SUMIFS('OP Units'!G:G,'OP Units'!$A:$A,$D392)-SUMIFS('Forecast Data'!$H:$H,'Forecast Data'!$C:$C,BL$6,'Forecast Data'!$B:$B,$D392))/SUMIFS('Forecast Data'!$H:$H,'Forecast Data'!$C:$C,BL$6,'Forecast Data'!$B:$B,$D392),"")</f>
        <v/>
      </c>
      <c r="BM392" s="12" t="str">
        <f>IFERROR((SUMIFS('OP Units'!H:H,'OP Units'!$A:$A,$D392)-SUMIFS('Forecast Data'!$H:$H,'Forecast Data'!$C:$C,BM$6,'Forecast Data'!$B:$B,$D392))/SUMIFS('Forecast Data'!$H:$H,'Forecast Data'!$C:$C,BM$6,'Forecast Data'!$B:$B,$D392),"")</f>
        <v/>
      </c>
      <c r="BN392" s="12" t="str">
        <f>IFERROR((SUMIFS('OP Units'!I:I,'OP Units'!$A:$A,$D392)-SUMIFS('Forecast Data'!$H:$H,'Forecast Data'!$C:$C,BN$6,'Forecast Data'!$B:$B,$D392))/SUMIFS('Forecast Data'!$H:$H,'Forecast Data'!$C:$C,BN$6,'Forecast Data'!$B:$B,$D392),"")</f>
        <v/>
      </c>
      <c r="BO392" s="12" t="str">
        <f>IFERROR((SUMIFS('OP Units'!J:J,'OP Units'!$A:$A,$D392)-SUMIFS('Forecast Data'!$H:$H,'Forecast Data'!$C:$C,BO$6,'Forecast Data'!$B:$B,$D392))/SUMIFS('Forecast Data'!$H:$H,'Forecast Data'!$C:$C,BO$6,'Forecast Data'!$B:$B,$D392),"")</f>
        <v/>
      </c>
      <c r="BP392" s="12" t="str">
        <f>IFERROR((SUMIFS('OP Units'!K:K,'OP Units'!$A:$A,$D392)-SUMIFS('Forecast Data'!$H:$H,'Forecast Data'!$C:$C,BP$6,'Forecast Data'!$B:$B,$D392))/SUMIFS('Forecast Data'!$H:$H,'Forecast Data'!$C:$C,BP$6,'Forecast Data'!$B:$B,$D392),"")</f>
        <v/>
      </c>
      <c r="BQ392" s="12" t="str">
        <f>IFERROR((SUMIFS('OP Units'!L:L,'OP Units'!$A:$A,$D392)-SUMIFS('Forecast Data'!$H:$H,'Forecast Data'!$C:$C,BQ$6,'Forecast Data'!$B:$B,$D392))/SUMIFS('Forecast Data'!$H:$H,'Forecast Data'!$C:$C,BQ$6,'Forecast Data'!$B:$B,$D392),"")</f>
        <v/>
      </c>
      <c r="BR392" s="12" t="str">
        <f>IFERROR((SUMIFS('OP Units'!M:M,'OP Units'!$A:$A,$D392)-SUMIFS('Forecast Data'!$H:$H,'Forecast Data'!$C:$C,BR$6,'Forecast Data'!$B:$B,$D392))/SUMIFS('Forecast Data'!$H:$H,'Forecast Data'!$C:$C,BR$6,'Forecast Data'!$B:$B,$D392),"")</f>
        <v/>
      </c>
      <c r="BS392" s="12" t="str">
        <f>IFERROR((SUMIFS('OP Units'!N:N,'OP Units'!$A:$A,$D392)-SUMIFS('Forecast Data'!$H:$H,'Forecast Data'!$C:$C,BS$6,'Forecast Data'!$B:$B,$D392))/SUMIFS('Forecast Data'!$H:$H,'Forecast Data'!$C:$C,BS$6,'Forecast Data'!$B:$B,$D392),"")</f>
        <v/>
      </c>
      <c r="BT392" s="12" t="str">
        <f>IFERROR((SUMIFS('OP Units'!O:O,'OP Units'!$A:$A,$D392)-SUMIFS('Forecast Data'!$H:$H,'Forecast Data'!$C:$C,BT$6,'Forecast Data'!$B:$B,$D392))/SUMIFS('Forecast Data'!$H:$H,'Forecast Data'!$C:$C,BT$6,'Forecast Data'!$B:$B,$D392),"")</f>
        <v/>
      </c>
      <c r="BU392" s="12" t="str">
        <f>IFERROR((SUMIFS('OP Units'!P:P,'OP Units'!$A:$A,$D392)-SUMIFS('Forecast Data'!$H:$H,'Forecast Data'!$C:$C,BU$6,'Forecast Data'!$B:$B,$D392))/SUMIFS('Forecast Data'!$H:$H,'Forecast Data'!$C:$C,BU$6,'Forecast Data'!$B:$B,$D392),"")</f>
        <v/>
      </c>
      <c r="BV392" s="12"/>
      <c r="BW392" s="11">
        <f>(SUMIFS('Forecast Data'!H:H,'Forecast Data'!B:B,D392,'Forecast Data'!C:C,BK$6)+SUMIFS('Forecast Data'!H:H,'Forecast Data'!B:B,D392,'Forecast Data'!C:C,BL$6)+SUMIFS('Forecast Data'!H:H,'Forecast Data'!B:B,D392,'Forecast Data'!C:C,BM$6)+SUMIFS('Forecast Data'!H:H,'Forecast Data'!B:B,D392,'Forecast Data'!C:C,BN$6)+SUMIFS('Forecast Data'!H:H,'Forecast Data'!B:B,D392,'Forecast Data'!C:C,BO$6)+SUMIFS('Forecast Data'!H:H,'Forecast Data'!B:B,D392,'Forecast Data'!C:C,BP$6)+SUMIFS('Forecast Data'!H:H,'Forecast Data'!B:B,D392,'Forecast Data'!C:C,BQ$6)+SUMIFS('Forecast Data'!H:H,'Forecast Data'!B:B,D392,'Forecast Data'!C:C,BJ$6))/8</f>
        <v>0</v>
      </c>
      <c r="BX392" s="12" t="str">
        <f>IFERROR((SUM(W392:AD392)-(SUMIFS('Forecast Data'!H:H,'Forecast Data'!B:B,B392,'Forecast Data'!C:C,BJ$6)+SUMIFS('Forecast Data'!H:H,'Forecast Data'!B:B,B392,'Forecast Data'!C:C,BK$6)+SUMIFS('Forecast Data'!H:H,'Forecast Data'!B:B,B392,'Forecast Data'!C:C,BL$6)+SUMIFS('Forecast Data'!H:H,'Forecast Data'!B:B,B392,'Forecast Data'!C:C,BM$6)+SUMIFS('Forecast Data'!H:H,'Forecast Data'!B:B,B392,'Forecast Data'!C:C,BN$6)+SUMIFS('Forecast Data'!H:H,'Forecast Data'!B:B,B392,'Forecast Data'!C:C,BO$6)+SUMIFS('Forecast Data'!H:H,'Forecast Data'!B:B,B392,'Forecast Data'!C:C,BP$6)+SUMIFS('Forecast Data'!H:H,'Forecast Data'!B:B,B392,'Forecast Data'!C:C,BQ$6)))/(SUMIFS('Forecast Data'!H:H,'Forecast Data'!B:B,B392,'Forecast Data'!C:C,BJ$6)+SUMIFS('Forecast Data'!H:H,'Forecast Data'!B:B,B392,'Forecast Data'!C:C,BK$6)+SUMIFS('Forecast Data'!H:H,'Forecast Data'!B:B,B392,'Forecast Data'!C:C,BL$6)+SUMIFS('Forecast Data'!H:H,'Forecast Data'!B:B,B392,'Forecast Data'!C:C,BM$6)+SUMIFS('Forecast Data'!H:H,'Forecast Data'!B:B,B392,'Forecast Data'!C:C,BN$6)+SUMIFS('Forecast Data'!H:H,'Forecast Data'!B:B,B392,'Forecast Data'!C:C,BO$6)+SUMIFS('Forecast Data'!H:H,'Forecast Data'!B:B,B392,'Forecast Data'!C:C,BP$6)+SUMIFS('Forecast Data'!H:H,'Forecast Data'!B:B,B392,'Forecast Data'!C:C,BQ$6)),"")</f>
        <v/>
      </c>
      <c r="BY392" s="12">
        <f t="shared" si="68"/>
        <v>0</v>
      </c>
      <c r="BZ392" s="16">
        <f t="shared" si="69"/>
        <v>0</v>
      </c>
      <c r="CA392" s="13">
        <f t="shared" si="70"/>
        <v>0</v>
      </c>
      <c r="CB392" s="12">
        <f t="shared" si="71"/>
        <v>0</v>
      </c>
      <c r="CC392" s="12"/>
      <c r="CD392" s="11">
        <f>(SUMIFS('Forecast Data'!H:H,'Forecast Data'!B:B,D392,'Forecast Data'!C:C,BK$6)+SUMIFS('Forecast Data'!H:H,'Forecast Data'!B:B,D392,'Forecast Data'!C:C,BL$6)+SUMIFS('Forecast Data'!H:H,'Forecast Data'!B:B,D392,'Forecast Data'!C:C,BM$6)+SUMIFS('Forecast Data'!H:H,'Forecast Data'!B:B,D392,'Forecast Data'!C:C,BJ$6))/4</f>
        <v>0</v>
      </c>
      <c r="CE392" s="12" t="str">
        <f>IFERROR((SUM(W392:Z392)-(SUMIFS('Forecast Data'!H:H,'Forecast Data'!B:B,D392,'Forecast Data'!C:C,BJ$6)+SUMIFS('Forecast Data'!H:H,'Forecast Data'!B:B,D392,'Forecast Data'!C:C,BK$6)+SUMIFS('Forecast Data'!H:H,'Forecast Data'!B:B,D392,'Forecast Data'!C:C,BL$6)+SUMIFS('Forecast Data'!H:H,'Forecast Data'!B:B,D392,'Forecast Data'!C:C,BM$6)))/(SUMIFS('Forecast Data'!H:H,'Forecast Data'!B:B,D392,'Forecast Data'!C:C,BJ$6)+SUMIFS('Forecast Data'!H:H,'Forecast Data'!B:B,D392,'Forecast Data'!C:C,BK$6)+SUMIFS('Forecast Data'!H:H,'Forecast Data'!B:B,D392,'Forecast Data'!C:C,BL$6)+SUMIFS('Forecast Data'!H:H,'Forecast Data'!B:B,D392,'Forecast Data'!C:C,BM$6)),"")</f>
        <v/>
      </c>
      <c r="CF392" s="12">
        <f t="shared" si="72"/>
        <v>0</v>
      </c>
      <c r="CG392" s="12">
        <f t="shared" si="73"/>
        <v>0</v>
      </c>
      <c r="CH392" s="13">
        <f t="shared" si="74"/>
        <v>0</v>
      </c>
      <c r="CI392" s="13"/>
    </row>
    <row r="393" spans="1:87" ht="13.2">
      <c r="A393" s="1"/>
      <c r="B393" t="str">
        <f t="shared" si="75"/>
        <v>Shaklee</v>
      </c>
      <c r="D393" t="s">
        <v>425</v>
      </c>
      <c r="E393" s="11">
        <f>SUMIFS('Fin Data'!F:F,'Fin Data'!A:A,D393)</f>
        <v>0</v>
      </c>
      <c r="F393" s="11">
        <f>SUMIFS('Fin Data with 6 week hist'!I:I,'Fin Data with 6 week hist'!$A:$A,$D393)</f>
        <v>0</v>
      </c>
      <c r="G393" s="11">
        <f>SUMIFS('Fin Data with 6 week hist'!J:J,'Fin Data with 6 week hist'!$A:$A,$D393)</f>
        <v>0</v>
      </c>
      <c r="H393" s="11">
        <f>SUMIFS('Fin Data with 6 week hist'!K:K,'Fin Data with 6 week hist'!$A:$A,$D393)+SUMIFS('Unit Cancellations'!D:D,'Unit Cancellations'!$B:$B,$D393)</f>
        <v>0</v>
      </c>
      <c r="I393" s="11">
        <f>SUMIFS('Fin Data with 6 week hist'!L:L,'Fin Data with 6 week hist'!$A:$A,$D393)+SUMIFS('Unit Cancellations'!E:E,'Unit Cancellations'!$B:$B,$D393)</f>
        <v>0</v>
      </c>
      <c r="J393" s="11">
        <f>SUMIFS('Fin Data with 6 week hist'!M:M,'Fin Data with 6 week hist'!$A:$A,$D393)+SUMIFS('Unit Cancellations'!F:F,'Unit Cancellations'!$B:$B,$D393)</f>
        <v>0</v>
      </c>
      <c r="K393" s="11">
        <f>SUMIFS('Fin Data with 6 week hist'!N:N,'Fin Data with 6 week hist'!$A:$A,$D393)+SUMIFS('Unit Cancellations'!G:G,'Unit Cancellations'!$B:$B,$D393)</f>
        <v>0</v>
      </c>
      <c r="L393" s="11">
        <f>SUMIFS('Fin Data'!AN:AN,'Fin Data'!A:A,D393)</f>
        <v>0</v>
      </c>
      <c r="M393" s="12">
        <f>IFERROR(SUMIFS('Fin Data'!AO:AO,'Fin Data'!A:A,D393),"")</f>
        <v>0</v>
      </c>
      <c r="N393" s="1"/>
      <c r="O393" s="11">
        <f t="shared" si="63"/>
        <v>0</v>
      </c>
      <c r="P393" s="12" t="str">
        <f t="shared" si="64"/>
        <v/>
      </c>
      <c r="Q393" s="1"/>
      <c r="R393" s="11">
        <f t="shared" si="65"/>
        <v>0</v>
      </c>
      <c r="S393" s="12" t="str">
        <f t="shared" si="66"/>
        <v/>
      </c>
      <c r="T393" s="11">
        <f t="shared" si="67"/>
        <v>0</v>
      </c>
      <c r="U393" s="1" t="e">
        <f t="shared" si="76"/>
        <v>#REF!</v>
      </c>
      <c r="V393" s="1"/>
      <c r="W393" s="11">
        <f>SUMIFS('Forecast Data'!$D:$D,'Forecast Data'!$C:$C,W$6,'Forecast Data'!$B:$B,$D393)</f>
        <v>0</v>
      </c>
      <c r="X393" s="11">
        <f>SUMIFS('Forecast Data'!$D:$D,'Forecast Data'!$C:$C,X$6,'Forecast Data'!$B:$B,$D393)</f>
        <v>0</v>
      </c>
      <c r="Y393" s="11">
        <f>SUMIFS('Forecast Data'!$D:$D,'Forecast Data'!$C:$C,Y$6,'Forecast Data'!$B:$B,$D393)</f>
        <v>0</v>
      </c>
      <c r="Z393" s="11">
        <f>SUMIFS('Forecast Data'!$D:$D,'Forecast Data'!$C:$C,Z$6,'Forecast Data'!$B:$B,$D393)</f>
        <v>0</v>
      </c>
      <c r="AA393" s="11">
        <f>SUMIFS('Forecast Data'!$D:$D,'Forecast Data'!$C:$C,AA$6,'Forecast Data'!$B:$B,$D393)</f>
        <v>0</v>
      </c>
      <c r="AB393" s="11">
        <f>SUMIFS('Forecast Data'!$D:$D,'Forecast Data'!$C:$C,AB$6,'Forecast Data'!$B:$B,$D393)</f>
        <v>0</v>
      </c>
      <c r="AC393" s="11">
        <f>SUMIFS('Forecast Data'!$D:$D,'Forecast Data'!$C:$C,AC$6,'Forecast Data'!$B:$B,$D393)</f>
        <v>0</v>
      </c>
      <c r="AD393" s="11">
        <f>SUMIFS('Forecast Data'!$D:$D,'Forecast Data'!$C:$C,AD$6,'Forecast Data'!$B:$B,$D393)</f>
        <v>0</v>
      </c>
      <c r="AE393" s="11">
        <f>SUMIFS('Forecast Data'!$D:$D,'Forecast Data'!$C:$C,AE$6,'Forecast Data'!$B:$B,$D393)</f>
        <v>0</v>
      </c>
      <c r="AF393" s="11">
        <f>SUMIFS('Forecast Data'!$D:$D,'Forecast Data'!$C:$C,AF$6,'Forecast Data'!$B:$B,$D393)</f>
        <v>0</v>
      </c>
      <c r="AG393" s="11">
        <f>SUMIFS('Forecast Data'!$D:$D,'Forecast Data'!$C:$C,AG$6,'Forecast Data'!$B:$B,$D393)</f>
        <v>0</v>
      </c>
      <c r="AH393" s="11">
        <f>SUMIFS('Forecast Data'!$D:$D,'Forecast Data'!$C:$C,AH$6,'Forecast Data'!$B:$B,$D393)</f>
        <v>0</v>
      </c>
      <c r="AI393" s="1"/>
      <c r="AJ393" s="12" t="str">
        <f>IF(SUMIFS('Forecast Data'!$E:$E,'Forecast Data'!$C:$C,AJ$6,'Forecast Data'!$B:$B,$D393)=0,"",SUMIFS('Forecast Data'!$E:$E,'Forecast Data'!$C:$C,AJ$6,'Forecast Data'!$B:$B,$D393))</f>
        <v/>
      </c>
      <c r="AK393" s="12" t="str">
        <f>IF(SUMIFS('Forecast Data'!$E:$E,'Forecast Data'!$C:$C,AK$6,'Forecast Data'!$B:$B,$D393)=0,"",SUMIFS('Forecast Data'!$E:$E,'Forecast Data'!$C:$C,AK$6,'Forecast Data'!$B:$B,$D393))</f>
        <v/>
      </c>
      <c r="AL393" s="12" t="str">
        <f>IF(SUMIFS('Forecast Data'!$E:$E,'Forecast Data'!$C:$C,AL$6,'Forecast Data'!$B:$B,$D393)=0,"",SUMIFS('Forecast Data'!$E:$E,'Forecast Data'!$C:$C,AL$6,'Forecast Data'!$B:$B,$D393))</f>
        <v/>
      </c>
      <c r="AM393" s="12" t="str">
        <f>IF(SUMIFS('Forecast Data'!$E:$E,'Forecast Data'!$C:$C,AM$6,'Forecast Data'!$B:$B,$D393)=0,"",SUMIFS('Forecast Data'!$E:$E,'Forecast Data'!$C:$C,AM$6,'Forecast Data'!$B:$B,$D393))</f>
        <v/>
      </c>
      <c r="AN393" s="12" t="str">
        <f>IF(SUMIFS('Forecast Data'!$E:$E,'Forecast Data'!$C:$C,AN$6,'Forecast Data'!$B:$B,$D393)=0,"",SUMIFS('Forecast Data'!$E:$E,'Forecast Data'!$C:$C,AN$6,'Forecast Data'!$B:$B,$D393))</f>
        <v/>
      </c>
      <c r="AO393" s="12" t="str">
        <f>IF(SUMIFS('Forecast Data'!$E:$E,'Forecast Data'!$C:$C,AO$6,'Forecast Data'!$B:$B,$D393)=0,"",SUMIFS('Forecast Data'!$E:$E,'Forecast Data'!$C:$C,AO$6,'Forecast Data'!$B:$B,$D393))</f>
        <v/>
      </c>
      <c r="AP393" s="12" t="str">
        <f>IF(SUMIFS('Forecast Data'!$E:$E,'Forecast Data'!$C:$C,AP$6,'Forecast Data'!$B:$B,$D393)=0,"",SUMIFS('Forecast Data'!$E:$E,'Forecast Data'!$C:$C,AP$6,'Forecast Data'!$B:$B,$D393))</f>
        <v/>
      </c>
      <c r="AQ393" s="12" t="str">
        <f>IF(SUMIFS('Forecast Data'!$E:$E,'Forecast Data'!$C:$C,AQ$6,'Forecast Data'!$B:$B,$D393)=0,"",SUMIFS('Forecast Data'!$E:$E,'Forecast Data'!$C:$C,AQ$6,'Forecast Data'!$B:$B,$D393))</f>
        <v/>
      </c>
      <c r="AR393" s="12" t="str">
        <f>IF(SUMIFS('Forecast Data'!$E:$E,'Forecast Data'!$C:$C,AR$6,'Forecast Data'!$B:$B,$D393)=0,"",SUMIFS('Forecast Data'!$E:$E,'Forecast Data'!$C:$C,AR$6,'Forecast Data'!$B:$B,$D393))</f>
        <v/>
      </c>
      <c r="AS393" s="12" t="str">
        <f>IF(SUMIFS('Forecast Data'!$E:$E,'Forecast Data'!$C:$C,AS$6,'Forecast Data'!$B:$B,$D393)=0,"",SUMIFS('Forecast Data'!$E:$E,'Forecast Data'!$C:$C,AS$6,'Forecast Data'!$B:$B,$D393))</f>
        <v/>
      </c>
      <c r="AT393" s="12" t="str">
        <f>IF(SUMIFS('Forecast Data'!$E:$E,'Forecast Data'!$C:$C,AT$6,'Forecast Data'!$B:$B,$D393)=0,"",SUMIFS('Forecast Data'!$E:$E,'Forecast Data'!$C:$C,AT$6,'Forecast Data'!$B:$B,$D393))</f>
        <v/>
      </c>
      <c r="AU393" s="12" t="str">
        <f>IF(SUMIFS('Forecast Data'!$E:$E,'Forecast Data'!$C:$C,AU$6,'Forecast Data'!$B:$B,$D393)=0,"",SUMIFS('Forecast Data'!$E:$E,'Forecast Data'!$C:$C,AU$6,'Forecast Data'!$B:$B,$D393))</f>
        <v/>
      </c>
      <c r="AV393" s="1"/>
      <c r="AW393" s="11">
        <f>SUMIFS('OP Units'!E:E,'OP Units'!$A:$A,$D393)</f>
        <v>0</v>
      </c>
      <c r="AX393" s="11">
        <f>SUMIFS('OP Units'!F:F,'OP Units'!$A:$A,$D393)</f>
        <v>0</v>
      </c>
      <c r="AY393" s="11">
        <f>SUMIFS('OP Units'!G:G,'OP Units'!$A:$A,$D393)</f>
        <v>0</v>
      </c>
      <c r="AZ393" s="11">
        <f>SUMIFS('OP Units'!H:H,'OP Units'!$A:$A,$D393)</f>
        <v>0</v>
      </c>
      <c r="BA393" s="11">
        <f>SUMIFS('OP Units'!I:I,'OP Units'!$A:$A,$D393)</f>
        <v>0</v>
      </c>
      <c r="BB393" s="11">
        <f>SUMIFS('OP Units'!J:J,'OP Units'!$A:$A,$D393)</f>
        <v>0</v>
      </c>
      <c r="BC393" s="11">
        <f>SUMIFS('OP Units'!K:K,'OP Units'!$A:$A,$D393)</f>
        <v>0</v>
      </c>
      <c r="BD393" s="11">
        <f>SUMIFS('OP Units'!L:L,'OP Units'!$A:$A,$D393)</f>
        <v>0</v>
      </c>
      <c r="BE393" s="11">
        <f>SUMIFS('OP Units'!M:M,'OP Units'!$A:$A,$D393)</f>
        <v>0</v>
      </c>
      <c r="BF393" s="11">
        <f>SUMIFS('OP Units'!N:N,'OP Units'!$A:$A,$D393)</f>
        <v>0</v>
      </c>
      <c r="BG393" s="11">
        <f>SUMIFS('OP Units'!O:O,'OP Units'!$A:$A,$D393)</f>
        <v>0</v>
      </c>
      <c r="BH393" s="11">
        <f>SUMIFS('OP Units'!P:P,'OP Units'!$A:$A,$D393)</f>
        <v>0</v>
      </c>
      <c r="BI393" s="1"/>
      <c r="BJ393" s="12" t="str">
        <f>IFERROR((SUMIFS('OP Units'!E:E,'OP Units'!$A:$A,$D393)-SUMIFS('Forecast Data'!$H:$H,'Forecast Data'!$C:$C,BJ$6,'Forecast Data'!$B:$B,$D393))/SUMIFS('Forecast Data'!$H:$H,'Forecast Data'!$C:$C,BJ$6,'Forecast Data'!$B:$B,$D393),"")</f>
        <v/>
      </c>
      <c r="BK393" s="12" t="str">
        <f>IFERROR((SUMIFS('OP Units'!F:F,'OP Units'!$A:$A,$D393)-SUMIFS('Forecast Data'!$H:$H,'Forecast Data'!$C:$C,BK$6,'Forecast Data'!$B:$B,$D393))/SUMIFS('Forecast Data'!$H:$H,'Forecast Data'!$C:$C,BK$6,'Forecast Data'!$B:$B,$D393),"")</f>
        <v/>
      </c>
      <c r="BL393" s="12" t="str">
        <f>IFERROR((SUMIFS('OP Units'!G:G,'OP Units'!$A:$A,$D393)-SUMIFS('Forecast Data'!$H:$H,'Forecast Data'!$C:$C,BL$6,'Forecast Data'!$B:$B,$D393))/SUMIFS('Forecast Data'!$H:$H,'Forecast Data'!$C:$C,BL$6,'Forecast Data'!$B:$B,$D393),"")</f>
        <v/>
      </c>
      <c r="BM393" s="12" t="str">
        <f>IFERROR((SUMIFS('OP Units'!H:H,'OP Units'!$A:$A,$D393)-SUMIFS('Forecast Data'!$H:$H,'Forecast Data'!$C:$C,BM$6,'Forecast Data'!$B:$B,$D393))/SUMIFS('Forecast Data'!$H:$H,'Forecast Data'!$C:$C,BM$6,'Forecast Data'!$B:$B,$D393),"")</f>
        <v/>
      </c>
      <c r="BN393" s="12" t="str">
        <f>IFERROR((SUMIFS('OP Units'!I:I,'OP Units'!$A:$A,$D393)-SUMIFS('Forecast Data'!$H:$H,'Forecast Data'!$C:$C,BN$6,'Forecast Data'!$B:$B,$D393))/SUMIFS('Forecast Data'!$H:$H,'Forecast Data'!$C:$C,BN$6,'Forecast Data'!$B:$B,$D393),"")</f>
        <v/>
      </c>
      <c r="BO393" s="12" t="str">
        <f>IFERROR((SUMIFS('OP Units'!J:J,'OP Units'!$A:$A,$D393)-SUMIFS('Forecast Data'!$H:$H,'Forecast Data'!$C:$C,BO$6,'Forecast Data'!$B:$B,$D393))/SUMIFS('Forecast Data'!$H:$H,'Forecast Data'!$C:$C,BO$6,'Forecast Data'!$B:$B,$D393),"")</f>
        <v/>
      </c>
      <c r="BP393" s="12" t="str">
        <f>IFERROR((SUMIFS('OP Units'!K:K,'OP Units'!$A:$A,$D393)-SUMIFS('Forecast Data'!$H:$H,'Forecast Data'!$C:$C,BP$6,'Forecast Data'!$B:$B,$D393))/SUMIFS('Forecast Data'!$H:$H,'Forecast Data'!$C:$C,BP$6,'Forecast Data'!$B:$B,$D393),"")</f>
        <v/>
      </c>
      <c r="BQ393" s="12" t="str">
        <f>IFERROR((SUMIFS('OP Units'!L:L,'OP Units'!$A:$A,$D393)-SUMIFS('Forecast Data'!$H:$H,'Forecast Data'!$C:$C,BQ$6,'Forecast Data'!$B:$B,$D393))/SUMIFS('Forecast Data'!$H:$H,'Forecast Data'!$C:$C,BQ$6,'Forecast Data'!$B:$B,$D393),"")</f>
        <v/>
      </c>
      <c r="BR393" s="12" t="str">
        <f>IFERROR((SUMIFS('OP Units'!M:M,'OP Units'!$A:$A,$D393)-SUMIFS('Forecast Data'!$H:$H,'Forecast Data'!$C:$C,BR$6,'Forecast Data'!$B:$B,$D393))/SUMIFS('Forecast Data'!$H:$H,'Forecast Data'!$C:$C,BR$6,'Forecast Data'!$B:$B,$D393),"")</f>
        <v/>
      </c>
      <c r="BS393" s="12" t="str">
        <f>IFERROR((SUMIFS('OP Units'!N:N,'OP Units'!$A:$A,$D393)-SUMIFS('Forecast Data'!$H:$H,'Forecast Data'!$C:$C,BS$6,'Forecast Data'!$B:$B,$D393))/SUMIFS('Forecast Data'!$H:$H,'Forecast Data'!$C:$C,BS$6,'Forecast Data'!$B:$B,$D393),"")</f>
        <v/>
      </c>
      <c r="BT393" s="12" t="str">
        <f>IFERROR((SUMIFS('OP Units'!O:O,'OP Units'!$A:$A,$D393)-SUMIFS('Forecast Data'!$H:$H,'Forecast Data'!$C:$C,BT$6,'Forecast Data'!$B:$B,$D393))/SUMIFS('Forecast Data'!$H:$H,'Forecast Data'!$C:$C,BT$6,'Forecast Data'!$B:$B,$D393),"")</f>
        <v/>
      </c>
      <c r="BU393" s="12" t="str">
        <f>IFERROR((SUMIFS('OP Units'!P:P,'OP Units'!$A:$A,$D393)-SUMIFS('Forecast Data'!$H:$H,'Forecast Data'!$C:$C,BU$6,'Forecast Data'!$B:$B,$D393))/SUMIFS('Forecast Data'!$H:$H,'Forecast Data'!$C:$C,BU$6,'Forecast Data'!$B:$B,$D393),"")</f>
        <v/>
      </c>
      <c r="BV393" s="12"/>
      <c r="BW393" s="11">
        <f>(SUMIFS('Forecast Data'!H:H,'Forecast Data'!B:B,D393,'Forecast Data'!C:C,BK$6)+SUMIFS('Forecast Data'!H:H,'Forecast Data'!B:B,D393,'Forecast Data'!C:C,BL$6)+SUMIFS('Forecast Data'!H:H,'Forecast Data'!B:B,D393,'Forecast Data'!C:C,BM$6)+SUMIFS('Forecast Data'!H:H,'Forecast Data'!B:B,D393,'Forecast Data'!C:C,BN$6)+SUMIFS('Forecast Data'!H:H,'Forecast Data'!B:B,D393,'Forecast Data'!C:C,BO$6)+SUMIFS('Forecast Data'!H:H,'Forecast Data'!B:B,D393,'Forecast Data'!C:C,BP$6)+SUMIFS('Forecast Data'!H:H,'Forecast Data'!B:B,D393,'Forecast Data'!C:C,BQ$6)+SUMIFS('Forecast Data'!H:H,'Forecast Data'!B:B,D393,'Forecast Data'!C:C,BJ$6))/8</f>
        <v>0</v>
      </c>
      <c r="BX393" s="12" t="str">
        <f>IFERROR((SUM(W393:AD393)-(SUMIFS('Forecast Data'!H:H,'Forecast Data'!B:B,B393,'Forecast Data'!C:C,BJ$6)+SUMIFS('Forecast Data'!H:H,'Forecast Data'!B:B,B393,'Forecast Data'!C:C,BK$6)+SUMIFS('Forecast Data'!H:H,'Forecast Data'!B:B,B393,'Forecast Data'!C:C,BL$6)+SUMIFS('Forecast Data'!H:H,'Forecast Data'!B:B,B393,'Forecast Data'!C:C,BM$6)+SUMIFS('Forecast Data'!H:H,'Forecast Data'!B:B,B393,'Forecast Data'!C:C,BN$6)+SUMIFS('Forecast Data'!H:H,'Forecast Data'!B:B,B393,'Forecast Data'!C:C,BO$6)+SUMIFS('Forecast Data'!H:H,'Forecast Data'!B:B,B393,'Forecast Data'!C:C,BP$6)+SUMIFS('Forecast Data'!H:H,'Forecast Data'!B:B,B393,'Forecast Data'!C:C,BQ$6)))/(SUMIFS('Forecast Data'!H:H,'Forecast Data'!B:B,B393,'Forecast Data'!C:C,BJ$6)+SUMIFS('Forecast Data'!H:H,'Forecast Data'!B:B,B393,'Forecast Data'!C:C,BK$6)+SUMIFS('Forecast Data'!H:H,'Forecast Data'!B:B,B393,'Forecast Data'!C:C,BL$6)+SUMIFS('Forecast Data'!H:H,'Forecast Data'!B:B,B393,'Forecast Data'!C:C,BM$6)+SUMIFS('Forecast Data'!H:H,'Forecast Data'!B:B,B393,'Forecast Data'!C:C,BN$6)+SUMIFS('Forecast Data'!H:H,'Forecast Data'!B:B,B393,'Forecast Data'!C:C,BO$6)+SUMIFS('Forecast Data'!H:H,'Forecast Data'!B:B,B393,'Forecast Data'!C:C,BP$6)+SUMIFS('Forecast Data'!H:H,'Forecast Data'!B:B,B393,'Forecast Data'!C:C,BQ$6)),"")</f>
        <v/>
      </c>
      <c r="BY393" s="12">
        <f t="shared" si="68"/>
        <v>0</v>
      </c>
      <c r="BZ393" s="16">
        <f t="shared" si="69"/>
        <v>0</v>
      </c>
      <c r="CA393" s="13">
        <f t="shared" si="70"/>
        <v>0</v>
      </c>
      <c r="CB393" s="12">
        <f t="shared" si="71"/>
        <v>0</v>
      </c>
      <c r="CC393" s="12"/>
      <c r="CD393" s="11">
        <f>(SUMIFS('Forecast Data'!H:H,'Forecast Data'!B:B,D393,'Forecast Data'!C:C,BK$6)+SUMIFS('Forecast Data'!H:H,'Forecast Data'!B:B,D393,'Forecast Data'!C:C,BL$6)+SUMIFS('Forecast Data'!H:H,'Forecast Data'!B:B,D393,'Forecast Data'!C:C,BM$6)+SUMIFS('Forecast Data'!H:H,'Forecast Data'!B:B,D393,'Forecast Data'!C:C,BJ$6))/4</f>
        <v>0</v>
      </c>
      <c r="CE393" s="12" t="str">
        <f>IFERROR((SUM(W393:Z393)-(SUMIFS('Forecast Data'!H:H,'Forecast Data'!B:B,D393,'Forecast Data'!C:C,BJ$6)+SUMIFS('Forecast Data'!H:H,'Forecast Data'!B:B,D393,'Forecast Data'!C:C,BK$6)+SUMIFS('Forecast Data'!H:H,'Forecast Data'!B:B,D393,'Forecast Data'!C:C,BL$6)+SUMIFS('Forecast Data'!H:H,'Forecast Data'!B:B,D393,'Forecast Data'!C:C,BM$6)))/(SUMIFS('Forecast Data'!H:H,'Forecast Data'!B:B,D393,'Forecast Data'!C:C,BJ$6)+SUMIFS('Forecast Data'!H:H,'Forecast Data'!B:B,D393,'Forecast Data'!C:C,BK$6)+SUMIFS('Forecast Data'!H:H,'Forecast Data'!B:B,D393,'Forecast Data'!C:C,BL$6)+SUMIFS('Forecast Data'!H:H,'Forecast Data'!B:B,D393,'Forecast Data'!C:C,BM$6)),"")</f>
        <v/>
      </c>
      <c r="CF393" s="12">
        <f t="shared" si="72"/>
        <v>0</v>
      </c>
      <c r="CG393" s="12">
        <f t="shared" si="73"/>
        <v>0</v>
      </c>
      <c r="CH393" s="13">
        <f t="shared" si="74"/>
        <v>0</v>
      </c>
      <c r="CI393" s="13"/>
    </row>
    <row r="394" spans="1:87" ht="13.2">
      <c r="A394" s="1"/>
      <c r="B394" t="str">
        <f t="shared" si="75"/>
        <v>Signal Relief</v>
      </c>
      <c r="D394" t="s">
        <v>426</v>
      </c>
      <c r="E394" s="11">
        <f>SUMIFS('Fin Data'!F:F,'Fin Data'!A:A,D394)</f>
        <v>0</v>
      </c>
      <c r="F394" s="11">
        <f>SUMIFS('Fin Data with 6 week hist'!I:I,'Fin Data with 6 week hist'!$A:$A,$D394)</f>
        <v>0</v>
      </c>
      <c r="G394" s="11">
        <f>SUMIFS('Fin Data with 6 week hist'!J:J,'Fin Data with 6 week hist'!$A:$A,$D394)</f>
        <v>0</v>
      </c>
      <c r="H394" s="11">
        <f>SUMIFS('Fin Data with 6 week hist'!K:K,'Fin Data with 6 week hist'!$A:$A,$D394)+SUMIFS('Unit Cancellations'!D:D,'Unit Cancellations'!$B:$B,$D394)</f>
        <v>0</v>
      </c>
      <c r="I394" s="11">
        <f>SUMIFS('Fin Data with 6 week hist'!L:L,'Fin Data with 6 week hist'!$A:$A,$D394)+SUMIFS('Unit Cancellations'!E:E,'Unit Cancellations'!$B:$B,$D394)</f>
        <v>0</v>
      </c>
      <c r="J394" s="11">
        <f>SUMIFS('Fin Data with 6 week hist'!M:M,'Fin Data with 6 week hist'!$A:$A,$D394)+SUMIFS('Unit Cancellations'!F:F,'Unit Cancellations'!$B:$B,$D394)</f>
        <v>0</v>
      </c>
      <c r="K394" s="11">
        <f>SUMIFS('Fin Data with 6 week hist'!N:N,'Fin Data with 6 week hist'!$A:$A,$D394)+SUMIFS('Unit Cancellations'!G:G,'Unit Cancellations'!$B:$B,$D394)</f>
        <v>0</v>
      </c>
      <c r="L394" s="11">
        <f>SUMIFS('Fin Data'!AN:AN,'Fin Data'!A:A,D394)</f>
        <v>0</v>
      </c>
      <c r="M394" s="12">
        <f>IFERROR(SUMIFS('Fin Data'!AO:AO,'Fin Data'!A:A,D394),"")</f>
        <v>0</v>
      </c>
      <c r="N394" s="1"/>
      <c r="O394" s="11">
        <f t="shared" si="63"/>
        <v>0</v>
      </c>
      <c r="P394" s="12" t="str">
        <f t="shared" si="64"/>
        <v/>
      </c>
      <c r="Q394" s="1"/>
      <c r="R394" s="11">
        <f t="shared" si="65"/>
        <v>0</v>
      </c>
      <c r="S394" s="12" t="str">
        <f t="shared" si="66"/>
        <v/>
      </c>
      <c r="T394" s="11">
        <f t="shared" si="67"/>
        <v>0</v>
      </c>
      <c r="U394" s="1" t="e">
        <f t="shared" si="76"/>
        <v>#REF!</v>
      </c>
      <c r="V394" s="1"/>
      <c r="W394" s="11">
        <f>SUMIFS('Forecast Data'!$D:$D,'Forecast Data'!$C:$C,W$6,'Forecast Data'!$B:$B,$D394)</f>
        <v>0</v>
      </c>
      <c r="X394" s="11">
        <f>SUMIFS('Forecast Data'!$D:$D,'Forecast Data'!$C:$C,X$6,'Forecast Data'!$B:$B,$D394)</f>
        <v>0</v>
      </c>
      <c r="Y394" s="11">
        <f>SUMIFS('Forecast Data'!$D:$D,'Forecast Data'!$C:$C,Y$6,'Forecast Data'!$B:$B,$D394)</f>
        <v>0</v>
      </c>
      <c r="Z394" s="11">
        <f>SUMIFS('Forecast Data'!$D:$D,'Forecast Data'!$C:$C,Z$6,'Forecast Data'!$B:$B,$D394)</f>
        <v>0</v>
      </c>
      <c r="AA394" s="11">
        <f>SUMIFS('Forecast Data'!$D:$D,'Forecast Data'!$C:$C,AA$6,'Forecast Data'!$B:$B,$D394)</f>
        <v>0</v>
      </c>
      <c r="AB394" s="11">
        <f>SUMIFS('Forecast Data'!$D:$D,'Forecast Data'!$C:$C,AB$6,'Forecast Data'!$B:$B,$D394)</f>
        <v>0</v>
      </c>
      <c r="AC394" s="11">
        <f>SUMIFS('Forecast Data'!$D:$D,'Forecast Data'!$C:$C,AC$6,'Forecast Data'!$B:$B,$D394)</f>
        <v>0</v>
      </c>
      <c r="AD394" s="11">
        <f>SUMIFS('Forecast Data'!$D:$D,'Forecast Data'!$C:$C,AD$6,'Forecast Data'!$B:$B,$D394)</f>
        <v>0</v>
      </c>
      <c r="AE394" s="11">
        <f>SUMIFS('Forecast Data'!$D:$D,'Forecast Data'!$C:$C,AE$6,'Forecast Data'!$B:$B,$D394)</f>
        <v>0</v>
      </c>
      <c r="AF394" s="11">
        <f>SUMIFS('Forecast Data'!$D:$D,'Forecast Data'!$C:$C,AF$6,'Forecast Data'!$B:$B,$D394)</f>
        <v>0</v>
      </c>
      <c r="AG394" s="11">
        <f>SUMIFS('Forecast Data'!$D:$D,'Forecast Data'!$C:$C,AG$6,'Forecast Data'!$B:$B,$D394)</f>
        <v>0</v>
      </c>
      <c r="AH394" s="11">
        <f>SUMIFS('Forecast Data'!$D:$D,'Forecast Data'!$C:$C,AH$6,'Forecast Data'!$B:$B,$D394)</f>
        <v>0</v>
      </c>
      <c r="AI394" s="1"/>
      <c r="AJ394" s="12" t="str">
        <f>IF(SUMIFS('Forecast Data'!$E:$E,'Forecast Data'!$C:$C,AJ$6,'Forecast Data'!$B:$B,$D394)=0,"",SUMIFS('Forecast Data'!$E:$E,'Forecast Data'!$C:$C,AJ$6,'Forecast Data'!$B:$B,$D394))</f>
        <v/>
      </c>
      <c r="AK394" s="12" t="str">
        <f>IF(SUMIFS('Forecast Data'!$E:$E,'Forecast Data'!$C:$C,AK$6,'Forecast Data'!$B:$B,$D394)=0,"",SUMIFS('Forecast Data'!$E:$E,'Forecast Data'!$C:$C,AK$6,'Forecast Data'!$B:$B,$D394))</f>
        <v/>
      </c>
      <c r="AL394" s="12" t="str">
        <f>IF(SUMIFS('Forecast Data'!$E:$E,'Forecast Data'!$C:$C,AL$6,'Forecast Data'!$B:$B,$D394)=0,"",SUMIFS('Forecast Data'!$E:$E,'Forecast Data'!$C:$C,AL$6,'Forecast Data'!$B:$B,$D394))</f>
        <v/>
      </c>
      <c r="AM394" s="12" t="str">
        <f>IF(SUMIFS('Forecast Data'!$E:$E,'Forecast Data'!$C:$C,AM$6,'Forecast Data'!$B:$B,$D394)=0,"",SUMIFS('Forecast Data'!$E:$E,'Forecast Data'!$C:$C,AM$6,'Forecast Data'!$B:$B,$D394))</f>
        <v/>
      </c>
      <c r="AN394" s="12" t="str">
        <f>IF(SUMIFS('Forecast Data'!$E:$E,'Forecast Data'!$C:$C,AN$6,'Forecast Data'!$B:$B,$D394)=0,"",SUMIFS('Forecast Data'!$E:$E,'Forecast Data'!$C:$C,AN$6,'Forecast Data'!$B:$B,$D394))</f>
        <v/>
      </c>
      <c r="AO394" s="12" t="str">
        <f>IF(SUMIFS('Forecast Data'!$E:$E,'Forecast Data'!$C:$C,AO$6,'Forecast Data'!$B:$B,$D394)=0,"",SUMIFS('Forecast Data'!$E:$E,'Forecast Data'!$C:$C,AO$6,'Forecast Data'!$B:$B,$D394))</f>
        <v/>
      </c>
      <c r="AP394" s="12" t="str">
        <f>IF(SUMIFS('Forecast Data'!$E:$E,'Forecast Data'!$C:$C,AP$6,'Forecast Data'!$B:$B,$D394)=0,"",SUMIFS('Forecast Data'!$E:$E,'Forecast Data'!$C:$C,AP$6,'Forecast Data'!$B:$B,$D394))</f>
        <v/>
      </c>
      <c r="AQ394" s="12" t="str">
        <f>IF(SUMIFS('Forecast Data'!$E:$E,'Forecast Data'!$C:$C,AQ$6,'Forecast Data'!$B:$B,$D394)=0,"",SUMIFS('Forecast Data'!$E:$E,'Forecast Data'!$C:$C,AQ$6,'Forecast Data'!$B:$B,$D394))</f>
        <v/>
      </c>
      <c r="AR394" s="12" t="str">
        <f>IF(SUMIFS('Forecast Data'!$E:$E,'Forecast Data'!$C:$C,AR$6,'Forecast Data'!$B:$B,$D394)=0,"",SUMIFS('Forecast Data'!$E:$E,'Forecast Data'!$C:$C,AR$6,'Forecast Data'!$B:$B,$D394))</f>
        <v/>
      </c>
      <c r="AS394" s="12" t="str">
        <f>IF(SUMIFS('Forecast Data'!$E:$E,'Forecast Data'!$C:$C,AS$6,'Forecast Data'!$B:$B,$D394)=0,"",SUMIFS('Forecast Data'!$E:$E,'Forecast Data'!$C:$C,AS$6,'Forecast Data'!$B:$B,$D394))</f>
        <v/>
      </c>
      <c r="AT394" s="12" t="str">
        <f>IF(SUMIFS('Forecast Data'!$E:$E,'Forecast Data'!$C:$C,AT$6,'Forecast Data'!$B:$B,$D394)=0,"",SUMIFS('Forecast Data'!$E:$E,'Forecast Data'!$C:$C,AT$6,'Forecast Data'!$B:$B,$D394))</f>
        <v/>
      </c>
      <c r="AU394" s="12" t="str">
        <f>IF(SUMIFS('Forecast Data'!$E:$E,'Forecast Data'!$C:$C,AU$6,'Forecast Data'!$B:$B,$D394)=0,"",SUMIFS('Forecast Data'!$E:$E,'Forecast Data'!$C:$C,AU$6,'Forecast Data'!$B:$B,$D394))</f>
        <v/>
      </c>
      <c r="AV394" s="1"/>
      <c r="AW394" s="11">
        <f>SUMIFS('OP Units'!E:E,'OP Units'!$A:$A,$D394)</f>
        <v>0</v>
      </c>
      <c r="AX394" s="11">
        <f>SUMIFS('OP Units'!F:F,'OP Units'!$A:$A,$D394)</f>
        <v>0</v>
      </c>
      <c r="AY394" s="11">
        <f>SUMIFS('OP Units'!G:G,'OP Units'!$A:$A,$D394)</f>
        <v>0</v>
      </c>
      <c r="AZ394" s="11">
        <f>SUMIFS('OP Units'!H:H,'OP Units'!$A:$A,$D394)</f>
        <v>0</v>
      </c>
      <c r="BA394" s="11">
        <f>SUMIFS('OP Units'!I:I,'OP Units'!$A:$A,$D394)</f>
        <v>0</v>
      </c>
      <c r="BB394" s="11">
        <f>SUMIFS('OP Units'!J:J,'OP Units'!$A:$A,$D394)</f>
        <v>0</v>
      </c>
      <c r="BC394" s="11">
        <f>SUMIFS('OP Units'!K:K,'OP Units'!$A:$A,$D394)</f>
        <v>0</v>
      </c>
      <c r="BD394" s="11">
        <f>SUMIFS('OP Units'!L:L,'OP Units'!$A:$A,$D394)</f>
        <v>0</v>
      </c>
      <c r="BE394" s="11">
        <f>SUMIFS('OP Units'!M:M,'OP Units'!$A:$A,$D394)</f>
        <v>0</v>
      </c>
      <c r="BF394" s="11">
        <f>SUMIFS('OP Units'!N:N,'OP Units'!$A:$A,$D394)</f>
        <v>0</v>
      </c>
      <c r="BG394" s="11">
        <f>SUMIFS('OP Units'!O:O,'OP Units'!$A:$A,$D394)</f>
        <v>0</v>
      </c>
      <c r="BH394" s="11">
        <f>SUMIFS('OP Units'!P:P,'OP Units'!$A:$A,$D394)</f>
        <v>0</v>
      </c>
      <c r="BI394" s="1"/>
      <c r="BJ394" s="12" t="str">
        <f>IFERROR((SUMIFS('OP Units'!E:E,'OP Units'!$A:$A,$D394)-SUMIFS('Forecast Data'!$H:$H,'Forecast Data'!$C:$C,BJ$6,'Forecast Data'!$B:$B,$D394))/SUMIFS('Forecast Data'!$H:$H,'Forecast Data'!$C:$C,BJ$6,'Forecast Data'!$B:$B,$D394),"")</f>
        <v/>
      </c>
      <c r="BK394" s="12" t="str">
        <f>IFERROR((SUMIFS('OP Units'!F:F,'OP Units'!$A:$A,$D394)-SUMIFS('Forecast Data'!$H:$H,'Forecast Data'!$C:$C,BK$6,'Forecast Data'!$B:$B,$D394))/SUMIFS('Forecast Data'!$H:$H,'Forecast Data'!$C:$C,BK$6,'Forecast Data'!$B:$B,$D394),"")</f>
        <v/>
      </c>
      <c r="BL394" s="12" t="str">
        <f>IFERROR((SUMIFS('OP Units'!G:G,'OP Units'!$A:$A,$D394)-SUMIFS('Forecast Data'!$H:$H,'Forecast Data'!$C:$C,BL$6,'Forecast Data'!$B:$B,$D394))/SUMIFS('Forecast Data'!$H:$H,'Forecast Data'!$C:$C,BL$6,'Forecast Data'!$B:$B,$D394),"")</f>
        <v/>
      </c>
      <c r="BM394" s="12" t="str">
        <f>IFERROR((SUMIFS('OP Units'!H:H,'OP Units'!$A:$A,$D394)-SUMIFS('Forecast Data'!$H:$H,'Forecast Data'!$C:$C,BM$6,'Forecast Data'!$B:$B,$D394))/SUMIFS('Forecast Data'!$H:$H,'Forecast Data'!$C:$C,BM$6,'Forecast Data'!$B:$B,$D394),"")</f>
        <v/>
      </c>
      <c r="BN394" s="12" t="str">
        <f>IFERROR((SUMIFS('OP Units'!I:I,'OP Units'!$A:$A,$D394)-SUMIFS('Forecast Data'!$H:$H,'Forecast Data'!$C:$C,BN$6,'Forecast Data'!$B:$B,$D394))/SUMIFS('Forecast Data'!$H:$H,'Forecast Data'!$C:$C,BN$6,'Forecast Data'!$B:$B,$D394),"")</f>
        <v/>
      </c>
      <c r="BO394" s="12" t="str">
        <f>IFERROR((SUMIFS('OP Units'!J:J,'OP Units'!$A:$A,$D394)-SUMIFS('Forecast Data'!$H:$H,'Forecast Data'!$C:$C,BO$6,'Forecast Data'!$B:$B,$D394))/SUMIFS('Forecast Data'!$H:$H,'Forecast Data'!$C:$C,BO$6,'Forecast Data'!$B:$B,$D394),"")</f>
        <v/>
      </c>
      <c r="BP394" s="12" t="str">
        <f>IFERROR((SUMIFS('OP Units'!K:K,'OP Units'!$A:$A,$D394)-SUMIFS('Forecast Data'!$H:$H,'Forecast Data'!$C:$C,BP$6,'Forecast Data'!$B:$B,$D394))/SUMIFS('Forecast Data'!$H:$H,'Forecast Data'!$C:$C,BP$6,'Forecast Data'!$B:$B,$D394),"")</f>
        <v/>
      </c>
      <c r="BQ394" s="12" t="str">
        <f>IFERROR((SUMIFS('OP Units'!L:L,'OP Units'!$A:$A,$D394)-SUMIFS('Forecast Data'!$H:$H,'Forecast Data'!$C:$C,BQ$6,'Forecast Data'!$B:$B,$D394))/SUMIFS('Forecast Data'!$H:$H,'Forecast Data'!$C:$C,BQ$6,'Forecast Data'!$B:$B,$D394),"")</f>
        <v/>
      </c>
      <c r="BR394" s="12" t="str">
        <f>IFERROR((SUMIFS('OP Units'!M:M,'OP Units'!$A:$A,$D394)-SUMIFS('Forecast Data'!$H:$H,'Forecast Data'!$C:$C,BR$6,'Forecast Data'!$B:$B,$D394))/SUMIFS('Forecast Data'!$H:$H,'Forecast Data'!$C:$C,BR$6,'Forecast Data'!$B:$B,$D394),"")</f>
        <v/>
      </c>
      <c r="BS394" s="12" t="str">
        <f>IFERROR((SUMIFS('OP Units'!N:N,'OP Units'!$A:$A,$D394)-SUMIFS('Forecast Data'!$H:$H,'Forecast Data'!$C:$C,BS$6,'Forecast Data'!$B:$B,$D394))/SUMIFS('Forecast Data'!$H:$H,'Forecast Data'!$C:$C,BS$6,'Forecast Data'!$B:$B,$D394),"")</f>
        <v/>
      </c>
      <c r="BT394" s="12" t="str">
        <f>IFERROR((SUMIFS('OP Units'!O:O,'OP Units'!$A:$A,$D394)-SUMIFS('Forecast Data'!$H:$H,'Forecast Data'!$C:$C,BT$6,'Forecast Data'!$B:$B,$D394))/SUMIFS('Forecast Data'!$H:$H,'Forecast Data'!$C:$C,BT$6,'Forecast Data'!$B:$B,$D394),"")</f>
        <v/>
      </c>
      <c r="BU394" s="12" t="str">
        <f>IFERROR((SUMIFS('OP Units'!P:P,'OP Units'!$A:$A,$D394)-SUMIFS('Forecast Data'!$H:$H,'Forecast Data'!$C:$C,BU$6,'Forecast Data'!$B:$B,$D394))/SUMIFS('Forecast Data'!$H:$H,'Forecast Data'!$C:$C,BU$6,'Forecast Data'!$B:$B,$D394),"")</f>
        <v/>
      </c>
      <c r="BV394" s="12"/>
      <c r="BW394" s="11">
        <f>(SUMIFS('Forecast Data'!H:H,'Forecast Data'!B:B,D394,'Forecast Data'!C:C,BK$6)+SUMIFS('Forecast Data'!H:H,'Forecast Data'!B:B,D394,'Forecast Data'!C:C,BL$6)+SUMIFS('Forecast Data'!H:H,'Forecast Data'!B:B,D394,'Forecast Data'!C:C,BM$6)+SUMIFS('Forecast Data'!H:H,'Forecast Data'!B:B,D394,'Forecast Data'!C:C,BN$6)+SUMIFS('Forecast Data'!H:H,'Forecast Data'!B:B,D394,'Forecast Data'!C:C,BO$6)+SUMIFS('Forecast Data'!H:H,'Forecast Data'!B:B,D394,'Forecast Data'!C:C,BP$6)+SUMIFS('Forecast Data'!H:H,'Forecast Data'!B:B,D394,'Forecast Data'!C:C,BQ$6)+SUMIFS('Forecast Data'!H:H,'Forecast Data'!B:B,D394,'Forecast Data'!C:C,BJ$6))/8</f>
        <v>0</v>
      </c>
      <c r="BX394" s="12" t="str">
        <f>IFERROR((SUM(W394:AD394)-(SUMIFS('Forecast Data'!H:H,'Forecast Data'!B:B,B394,'Forecast Data'!C:C,BJ$6)+SUMIFS('Forecast Data'!H:H,'Forecast Data'!B:B,B394,'Forecast Data'!C:C,BK$6)+SUMIFS('Forecast Data'!H:H,'Forecast Data'!B:B,B394,'Forecast Data'!C:C,BL$6)+SUMIFS('Forecast Data'!H:H,'Forecast Data'!B:B,B394,'Forecast Data'!C:C,BM$6)+SUMIFS('Forecast Data'!H:H,'Forecast Data'!B:B,B394,'Forecast Data'!C:C,BN$6)+SUMIFS('Forecast Data'!H:H,'Forecast Data'!B:B,B394,'Forecast Data'!C:C,BO$6)+SUMIFS('Forecast Data'!H:H,'Forecast Data'!B:B,B394,'Forecast Data'!C:C,BP$6)+SUMIFS('Forecast Data'!H:H,'Forecast Data'!B:B,B394,'Forecast Data'!C:C,BQ$6)))/(SUMIFS('Forecast Data'!H:H,'Forecast Data'!B:B,B394,'Forecast Data'!C:C,BJ$6)+SUMIFS('Forecast Data'!H:H,'Forecast Data'!B:B,B394,'Forecast Data'!C:C,BK$6)+SUMIFS('Forecast Data'!H:H,'Forecast Data'!B:B,B394,'Forecast Data'!C:C,BL$6)+SUMIFS('Forecast Data'!H:H,'Forecast Data'!B:B,B394,'Forecast Data'!C:C,BM$6)+SUMIFS('Forecast Data'!H:H,'Forecast Data'!B:B,B394,'Forecast Data'!C:C,BN$6)+SUMIFS('Forecast Data'!H:H,'Forecast Data'!B:B,B394,'Forecast Data'!C:C,BO$6)+SUMIFS('Forecast Data'!H:H,'Forecast Data'!B:B,B394,'Forecast Data'!C:C,BP$6)+SUMIFS('Forecast Data'!H:H,'Forecast Data'!B:B,B394,'Forecast Data'!C:C,BQ$6)),"")</f>
        <v/>
      </c>
      <c r="BY394" s="12">
        <f t="shared" si="68"/>
        <v>0</v>
      </c>
      <c r="BZ394" s="16">
        <f t="shared" si="69"/>
        <v>0</v>
      </c>
      <c r="CA394" s="13">
        <f t="shared" si="70"/>
        <v>0</v>
      </c>
      <c r="CB394" s="12">
        <f t="shared" si="71"/>
        <v>0</v>
      </c>
      <c r="CC394" s="12"/>
      <c r="CD394" s="11">
        <f>(SUMIFS('Forecast Data'!H:H,'Forecast Data'!B:B,D394,'Forecast Data'!C:C,BK$6)+SUMIFS('Forecast Data'!H:H,'Forecast Data'!B:B,D394,'Forecast Data'!C:C,BL$6)+SUMIFS('Forecast Data'!H:H,'Forecast Data'!B:B,D394,'Forecast Data'!C:C,BM$6)+SUMIFS('Forecast Data'!H:H,'Forecast Data'!B:B,D394,'Forecast Data'!C:C,BJ$6))/4</f>
        <v>0</v>
      </c>
      <c r="CE394" s="12" t="str">
        <f>IFERROR((SUM(W394:Z394)-(SUMIFS('Forecast Data'!H:H,'Forecast Data'!B:B,D394,'Forecast Data'!C:C,BJ$6)+SUMIFS('Forecast Data'!H:H,'Forecast Data'!B:B,D394,'Forecast Data'!C:C,BK$6)+SUMIFS('Forecast Data'!H:H,'Forecast Data'!B:B,D394,'Forecast Data'!C:C,BL$6)+SUMIFS('Forecast Data'!H:H,'Forecast Data'!B:B,D394,'Forecast Data'!C:C,BM$6)))/(SUMIFS('Forecast Data'!H:H,'Forecast Data'!B:B,D394,'Forecast Data'!C:C,BJ$6)+SUMIFS('Forecast Data'!H:H,'Forecast Data'!B:B,D394,'Forecast Data'!C:C,BK$6)+SUMIFS('Forecast Data'!H:H,'Forecast Data'!B:B,D394,'Forecast Data'!C:C,BL$6)+SUMIFS('Forecast Data'!H:H,'Forecast Data'!B:B,D394,'Forecast Data'!C:C,BM$6)),"")</f>
        <v/>
      </c>
      <c r="CF394" s="12">
        <f t="shared" si="72"/>
        <v>0</v>
      </c>
      <c r="CG394" s="12">
        <f t="shared" si="73"/>
        <v>0</v>
      </c>
      <c r="CH394" s="13">
        <f t="shared" si="74"/>
        <v>0</v>
      </c>
      <c r="CI394" s="13"/>
    </row>
    <row r="395" spans="1:87" ht="13.2">
      <c r="A395" s="1"/>
      <c r="B395" t="str">
        <f t="shared" si="75"/>
        <v>Skullcandy</v>
      </c>
      <c r="D395" t="s">
        <v>427</v>
      </c>
      <c r="E395" s="11">
        <f>SUMIFS('Fin Data'!F:F,'Fin Data'!A:A,D395)</f>
        <v>0</v>
      </c>
      <c r="F395" s="11">
        <f>SUMIFS('Fin Data with 6 week hist'!I:I,'Fin Data with 6 week hist'!$A:$A,$D395)</f>
        <v>0</v>
      </c>
      <c r="G395" s="11">
        <f>SUMIFS('Fin Data with 6 week hist'!J:J,'Fin Data with 6 week hist'!$A:$A,$D395)</f>
        <v>0</v>
      </c>
      <c r="H395" s="11">
        <f>SUMIFS('Fin Data with 6 week hist'!K:K,'Fin Data with 6 week hist'!$A:$A,$D395)+SUMIFS('Unit Cancellations'!D:D,'Unit Cancellations'!$B:$B,$D395)</f>
        <v>0</v>
      </c>
      <c r="I395" s="11">
        <f>SUMIFS('Fin Data with 6 week hist'!L:L,'Fin Data with 6 week hist'!$A:$A,$D395)+SUMIFS('Unit Cancellations'!E:E,'Unit Cancellations'!$B:$B,$D395)</f>
        <v>0</v>
      </c>
      <c r="J395" s="11">
        <f>SUMIFS('Fin Data with 6 week hist'!M:M,'Fin Data with 6 week hist'!$A:$A,$D395)+SUMIFS('Unit Cancellations'!F:F,'Unit Cancellations'!$B:$B,$D395)</f>
        <v>0</v>
      </c>
      <c r="K395" s="11">
        <f>SUMIFS('Fin Data with 6 week hist'!N:N,'Fin Data with 6 week hist'!$A:$A,$D395)+SUMIFS('Unit Cancellations'!G:G,'Unit Cancellations'!$B:$B,$D395)</f>
        <v>0</v>
      </c>
      <c r="L395" s="11">
        <f>SUMIFS('Fin Data'!AN:AN,'Fin Data'!A:A,D395)</f>
        <v>0</v>
      </c>
      <c r="M395" s="12">
        <f>IFERROR(SUMIFS('Fin Data'!AO:AO,'Fin Data'!A:A,D395),"")</f>
        <v>0</v>
      </c>
      <c r="N395" s="1"/>
      <c r="O395" s="11">
        <f t="shared" si="63"/>
        <v>0</v>
      </c>
      <c r="P395" s="12" t="str">
        <f t="shared" si="64"/>
        <v/>
      </c>
      <c r="Q395" s="1"/>
      <c r="R395" s="11">
        <f t="shared" si="65"/>
        <v>0</v>
      </c>
      <c r="S395" s="12" t="str">
        <f t="shared" si="66"/>
        <v/>
      </c>
      <c r="T395" s="11">
        <f t="shared" si="67"/>
        <v>0</v>
      </c>
      <c r="U395" s="1" t="e">
        <f t="shared" si="76"/>
        <v>#REF!</v>
      </c>
      <c r="V395" s="1"/>
      <c r="W395" s="11">
        <f>SUMIFS('Forecast Data'!$D:$D,'Forecast Data'!$C:$C,W$6,'Forecast Data'!$B:$B,$D395)</f>
        <v>0</v>
      </c>
      <c r="X395" s="11">
        <f>SUMIFS('Forecast Data'!$D:$D,'Forecast Data'!$C:$C,X$6,'Forecast Data'!$B:$B,$D395)</f>
        <v>0</v>
      </c>
      <c r="Y395" s="11">
        <f>SUMIFS('Forecast Data'!$D:$D,'Forecast Data'!$C:$C,Y$6,'Forecast Data'!$B:$B,$D395)</f>
        <v>0</v>
      </c>
      <c r="Z395" s="11">
        <f>SUMIFS('Forecast Data'!$D:$D,'Forecast Data'!$C:$C,Z$6,'Forecast Data'!$B:$B,$D395)</f>
        <v>0</v>
      </c>
      <c r="AA395" s="11">
        <f>SUMIFS('Forecast Data'!$D:$D,'Forecast Data'!$C:$C,AA$6,'Forecast Data'!$B:$B,$D395)</f>
        <v>0</v>
      </c>
      <c r="AB395" s="11">
        <f>SUMIFS('Forecast Data'!$D:$D,'Forecast Data'!$C:$C,AB$6,'Forecast Data'!$B:$B,$D395)</f>
        <v>0</v>
      </c>
      <c r="AC395" s="11">
        <f>SUMIFS('Forecast Data'!$D:$D,'Forecast Data'!$C:$C,AC$6,'Forecast Data'!$B:$B,$D395)</f>
        <v>0</v>
      </c>
      <c r="AD395" s="11">
        <f>SUMIFS('Forecast Data'!$D:$D,'Forecast Data'!$C:$C,AD$6,'Forecast Data'!$B:$B,$D395)</f>
        <v>0</v>
      </c>
      <c r="AE395" s="11">
        <f>SUMIFS('Forecast Data'!$D:$D,'Forecast Data'!$C:$C,AE$6,'Forecast Data'!$B:$B,$D395)</f>
        <v>0</v>
      </c>
      <c r="AF395" s="11">
        <f>SUMIFS('Forecast Data'!$D:$D,'Forecast Data'!$C:$C,AF$6,'Forecast Data'!$B:$B,$D395)</f>
        <v>0</v>
      </c>
      <c r="AG395" s="11">
        <f>SUMIFS('Forecast Data'!$D:$D,'Forecast Data'!$C:$C,AG$6,'Forecast Data'!$B:$B,$D395)</f>
        <v>0</v>
      </c>
      <c r="AH395" s="11">
        <f>SUMIFS('Forecast Data'!$D:$D,'Forecast Data'!$C:$C,AH$6,'Forecast Data'!$B:$B,$D395)</f>
        <v>0</v>
      </c>
      <c r="AI395" s="1"/>
      <c r="AJ395" s="12" t="str">
        <f>IF(SUMIFS('Forecast Data'!$E:$E,'Forecast Data'!$C:$C,AJ$6,'Forecast Data'!$B:$B,$D395)=0,"",SUMIFS('Forecast Data'!$E:$E,'Forecast Data'!$C:$C,AJ$6,'Forecast Data'!$B:$B,$D395))</f>
        <v/>
      </c>
      <c r="AK395" s="12" t="str">
        <f>IF(SUMIFS('Forecast Data'!$E:$E,'Forecast Data'!$C:$C,AK$6,'Forecast Data'!$B:$B,$D395)=0,"",SUMIFS('Forecast Data'!$E:$E,'Forecast Data'!$C:$C,AK$6,'Forecast Data'!$B:$B,$D395))</f>
        <v/>
      </c>
      <c r="AL395" s="12" t="str">
        <f>IF(SUMIFS('Forecast Data'!$E:$E,'Forecast Data'!$C:$C,AL$6,'Forecast Data'!$B:$B,$D395)=0,"",SUMIFS('Forecast Data'!$E:$E,'Forecast Data'!$C:$C,AL$6,'Forecast Data'!$B:$B,$D395))</f>
        <v/>
      </c>
      <c r="AM395" s="12" t="str">
        <f>IF(SUMIFS('Forecast Data'!$E:$E,'Forecast Data'!$C:$C,AM$6,'Forecast Data'!$B:$B,$D395)=0,"",SUMIFS('Forecast Data'!$E:$E,'Forecast Data'!$C:$C,AM$6,'Forecast Data'!$B:$B,$D395))</f>
        <v/>
      </c>
      <c r="AN395" s="12" t="str">
        <f>IF(SUMIFS('Forecast Data'!$E:$E,'Forecast Data'!$C:$C,AN$6,'Forecast Data'!$B:$B,$D395)=0,"",SUMIFS('Forecast Data'!$E:$E,'Forecast Data'!$C:$C,AN$6,'Forecast Data'!$B:$B,$D395))</f>
        <v/>
      </c>
      <c r="AO395" s="12" t="str">
        <f>IF(SUMIFS('Forecast Data'!$E:$E,'Forecast Data'!$C:$C,AO$6,'Forecast Data'!$B:$B,$D395)=0,"",SUMIFS('Forecast Data'!$E:$E,'Forecast Data'!$C:$C,AO$6,'Forecast Data'!$B:$B,$D395))</f>
        <v/>
      </c>
      <c r="AP395" s="12" t="str">
        <f>IF(SUMIFS('Forecast Data'!$E:$E,'Forecast Data'!$C:$C,AP$6,'Forecast Data'!$B:$B,$D395)=0,"",SUMIFS('Forecast Data'!$E:$E,'Forecast Data'!$C:$C,AP$6,'Forecast Data'!$B:$B,$D395))</f>
        <v/>
      </c>
      <c r="AQ395" s="12" t="str">
        <f>IF(SUMIFS('Forecast Data'!$E:$E,'Forecast Data'!$C:$C,AQ$6,'Forecast Data'!$B:$B,$D395)=0,"",SUMIFS('Forecast Data'!$E:$E,'Forecast Data'!$C:$C,AQ$6,'Forecast Data'!$B:$B,$D395))</f>
        <v/>
      </c>
      <c r="AR395" s="12" t="str">
        <f>IF(SUMIFS('Forecast Data'!$E:$E,'Forecast Data'!$C:$C,AR$6,'Forecast Data'!$B:$B,$D395)=0,"",SUMIFS('Forecast Data'!$E:$E,'Forecast Data'!$C:$C,AR$6,'Forecast Data'!$B:$B,$D395))</f>
        <v/>
      </c>
      <c r="AS395" s="12" t="str">
        <f>IF(SUMIFS('Forecast Data'!$E:$E,'Forecast Data'!$C:$C,AS$6,'Forecast Data'!$B:$B,$D395)=0,"",SUMIFS('Forecast Data'!$E:$E,'Forecast Data'!$C:$C,AS$6,'Forecast Data'!$B:$B,$D395))</f>
        <v/>
      </c>
      <c r="AT395" s="12" t="str">
        <f>IF(SUMIFS('Forecast Data'!$E:$E,'Forecast Data'!$C:$C,AT$6,'Forecast Data'!$B:$B,$D395)=0,"",SUMIFS('Forecast Data'!$E:$E,'Forecast Data'!$C:$C,AT$6,'Forecast Data'!$B:$B,$D395))</f>
        <v/>
      </c>
      <c r="AU395" s="12" t="str">
        <f>IF(SUMIFS('Forecast Data'!$E:$E,'Forecast Data'!$C:$C,AU$6,'Forecast Data'!$B:$B,$D395)=0,"",SUMIFS('Forecast Data'!$E:$E,'Forecast Data'!$C:$C,AU$6,'Forecast Data'!$B:$B,$D395))</f>
        <v/>
      </c>
      <c r="AV395" s="1"/>
      <c r="AW395" s="11">
        <f>SUMIFS('OP Units'!E:E,'OP Units'!$A:$A,$D395)</f>
        <v>0</v>
      </c>
      <c r="AX395" s="11">
        <f>SUMIFS('OP Units'!F:F,'OP Units'!$A:$A,$D395)</f>
        <v>0</v>
      </c>
      <c r="AY395" s="11">
        <f>SUMIFS('OP Units'!G:G,'OP Units'!$A:$A,$D395)</f>
        <v>0</v>
      </c>
      <c r="AZ395" s="11">
        <f>SUMIFS('OP Units'!H:H,'OP Units'!$A:$A,$D395)</f>
        <v>0</v>
      </c>
      <c r="BA395" s="11">
        <f>SUMIFS('OP Units'!I:I,'OP Units'!$A:$A,$D395)</f>
        <v>0</v>
      </c>
      <c r="BB395" s="11">
        <f>SUMIFS('OP Units'!J:J,'OP Units'!$A:$A,$D395)</f>
        <v>0</v>
      </c>
      <c r="BC395" s="11">
        <f>SUMIFS('OP Units'!K:K,'OP Units'!$A:$A,$D395)</f>
        <v>0</v>
      </c>
      <c r="BD395" s="11">
        <f>SUMIFS('OP Units'!L:L,'OP Units'!$A:$A,$D395)</f>
        <v>0</v>
      </c>
      <c r="BE395" s="11">
        <f>SUMIFS('OP Units'!M:M,'OP Units'!$A:$A,$D395)</f>
        <v>0</v>
      </c>
      <c r="BF395" s="11">
        <f>SUMIFS('OP Units'!N:N,'OP Units'!$A:$A,$D395)</f>
        <v>0</v>
      </c>
      <c r="BG395" s="11">
        <f>SUMIFS('OP Units'!O:O,'OP Units'!$A:$A,$D395)</f>
        <v>0</v>
      </c>
      <c r="BH395" s="11">
        <f>SUMIFS('OP Units'!P:P,'OP Units'!$A:$A,$D395)</f>
        <v>0</v>
      </c>
      <c r="BI395" s="1"/>
      <c r="BJ395" s="12" t="str">
        <f>IFERROR((SUMIFS('OP Units'!E:E,'OP Units'!$A:$A,$D395)-SUMIFS('Forecast Data'!$H:$H,'Forecast Data'!$C:$C,BJ$6,'Forecast Data'!$B:$B,$D395))/SUMIFS('Forecast Data'!$H:$H,'Forecast Data'!$C:$C,BJ$6,'Forecast Data'!$B:$B,$D395),"")</f>
        <v/>
      </c>
      <c r="BK395" s="12" t="str">
        <f>IFERROR((SUMIFS('OP Units'!F:F,'OP Units'!$A:$A,$D395)-SUMIFS('Forecast Data'!$H:$H,'Forecast Data'!$C:$C,BK$6,'Forecast Data'!$B:$B,$D395))/SUMIFS('Forecast Data'!$H:$H,'Forecast Data'!$C:$C,BK$6,'Forecast Data'!$B:$B,$D395),"")</f>
        <v/>
      </c>
      <c r="BL395" s="12" t="str">
        <f>IFERROR((SUMIFS('OP Units'!G:G,'OP Units'!$A:$A,$D395)-SUMIFS('Forecast Data'!$H:$H,'Forecast Data'!$C:$C,BL$6,'Forecast Data'!$B:$B,$D395))/SUMIFS('Forecast Data'!$H:$H,'Forecast Data'!$C:$C,BL$6,'Forecast Data'!$B:$B,$D395),"")</f>
        <v/>
      </c>
      <c r="BM395" s="12" t="str">
        <f>IFERROR((SUMIFS('OP Units'!H:H,'OP Units'!$A:$A,$D395)-SUMIFS('Forecast Data'!$H:$H,'Forecast Data'!$C:$C,BM$6,'Forecast Data'!$B:$B,$D395))/SUMIFS('Forecast Data'!$H:$H,'Forecast Data'!$C:$C,BM$6,'Forecast Data'!$B:$B,$D395),"")</f>
        <v/>
      </c>
      <c r="BN395" s="12" t="str">
        <f>IFERROR((SUMIFS('OP Units'!I:I,'OP Units'!$A:$A,$D395)-SUMIFS('Forecast Data'!$H:$H,'Forecast Data'!$C:$C,BN$6,'Forecast Data'!$B:$B,$D395))/SUMIFS('Forecast Data'!$H:$H,'Forecast Data'!$C:$C,BN$6,'Forecast Data'!$B:$B,$D395),"")</f>
        <v/>
      </c>
      <c r="BO395" s="12" t="str">
        <f>IFERROR((SUMIFS('OP Units'!J:J,'OP Units'!$A:$A,$D395)-SUMIFS('Forecast Data'!$H:$H,'Forecast Data'!$C:$C,BO$6,'Forecast Data'!$B:$B,$D395))/SUMIFS('Forecast Data'!$H:$H,'Forecast Data'!$C:$C,BO$6,'Forecast Data'!$B:$B,$D395),"")</f>
        <v/>
      </c>
      <c r="BP395" s="12" t="str">
        <f>IFERROR((SUMIFS('OP Units'!K:K,'OP Units'!$A:$A,$D395)-SUMIFS('Forecast Data'!$H:$H,'Forecast Data'!$C:$C,BP$6,'Forecast Data'!$B:$B,$D395))/SUMIFS('Forecast Data'!$H:$H,'Forecast Data'!$C:$C,BP$6,'Forecast Data'!$B:$B,$D395),"")</f>
        <v/>
      </c>
      <c r="BQ395" s="12" t="str">
        <f>IFERROR((SUMIFS('OP Units'!L:L,'OP Units'!$A:$A,$D395)-SUMIFS('Forecast Data'!$H:$H,'Forecast Data'!$C:$C,BQ$6,'Forecast Data'!$B:$B,$D395))/SUMIFS('Forecast Data'!$H:$H,'Forecast Data'!$C:$C,BQ$6,'Forecast Data'!$B:$B,$D395),"")</f>
        <v/>
      </c>
      <c r="BR395" s="12" t="str">
        <f>IFERROR((SUMIFS('OP Units'!M:M,'OP Units'!$A:$A,$D395)-SUMIFS('Forecast Data'!$H:$H,'Forecast Data'!$C:$C,BR$6,'Forecast Data'!$B:$B,$D395))/SUMIFS('Forecast Data'!$H:$H,'Forecast Data'!$C:$C,BR$6,'Forecast Data'!$B:$B,$D395),"")</f>
        <v/>
      </c>
      <c r="BS395" s="12" t="str">
        <f>IFERROR((SUMIFS('OP Units'!N:N,'OP Units'!$A:$A,$D395)-SUMIFS('Forecast Data'!$H:$H,'Forecast Data'!$C:$C,BS$6,'Forecast Data'!$B:$B,$D395))/SUMIFS('Forecast Data'!$H:$H,'Forecast Data'!$C:$C,BS$6,'Forecast Data'!$B:$B,$D395),"")</f>
        <v/>
      </c>
      <c r="BT395" s="12" t="str">
        <f>IFERROR((SUMIFS('OP Units'!O:O,'OP Units'!$A:$A,$D395)-SUMIFS('Forecast Data'!$H:$H,'Forecast Data'!$C:$C,BT$6,'Forecast Data'!$B:$B,$D395))/SUMIFS('Forecast Data'!$H:$H,'Forecast Data'!$C:$C,BT$6,'Forecast Data'!$B:$B,$D395),"")</f>
        <v/>
      </c>
      <c r="BU395" s="12" t="str">
        <f>IFERROR((SUMIFS('OP Units'!P:P,'OP Units'!$A:$A,$D395)-SUMIFS('Forecast Data'!$H:$H,'Forecast Data'!$C:$C,BU$6,'Forecast Data'!$B:$B,$D395))/SUMIFS('Forecast Data'!$H:$H,'Forecast Data'!$C:$C,BU$6,'Forecast Data'!$B:$B,$D395),"")</f>
        <v/>
      </c>
      <c r="BV395" s="12"/>
      <c r="BW395" s="11">
        <f>(SUMIFS('Forecast Data'!H:H,'Forecast Data'!B:B,D395,'Forecast Data'!C:C,BK$6)+SUMIFS('Forecast Data'!H:H,'Forecast Data'!B:B,D395,'Forecast Data'!C:C,BL$6)+SUMIFS('Forecast Data'!H:H,'Forecast Data'!B:B,D395,'Forecast Data'!C:C,BM$6)+SUMIFS('Forecast Data'!H:H,'Forecast Data'!B:B,D395,'Forecast Data'!C:C,BN$6)+SUMIFS('Forecast Data'!H:H,'Forecast Data'!B:B,D395,'Forecast Data'!C:C,BO$6)+SUMIFS('Forecast Data'!H:H,'Forecast Data'!B:B,D395,'Forecast Data'!C:C,BP$6)+SUMIFS('Forecast Data'!H:H,'Forecast Data'!B:B,D395,'Forecast Data'!C:C,BQ$6)+SUMIFS('Forecast Data'!H:H,'Forecast Data'!B:B,D395,'Forecast Data'!C:C,BJ$6))/8</f>
        <v>0</v>
      </c>
      <c r="BX395" s="12" t="str">
        <f>IFERROR((SUM(W395:AD395)-(SUMIFS('Forecast Data'!H:H,'Forecast Data'!B:B,B395,'Forecast Data'!C:C,BJ$6)+SUMIFS('Forecast Data'!H:H,'Forecast Data'!B:B,B395,'Forecast Data'!C:C,BK$6)+SUMIFS('Forecast Data'!H:H,'Forecast Data'!B:B,B395,'Forecast Data'!C:C,BL$6)+SUMIFS('Forecast Data'!H:H,'Forecast Data'!B:B,B395,'Forecast Data'!C:C,BM$6)+SUMIFS('Forecast Data'!H:H,'Forecast Data'!B:B,B395,'Forecast Data'!C:C,BN$6)+SUMIFS('Forecast Data'!H:H,'Forecast Data'!B:B,B395,'Forecast Data'!C:C,BO$6)+SUMIFS('Forecast Data'!H:H,'Forecast Data'!B:B,B395,'Forecast Data'!C:C,BP$6)+SUMIFS('Forecast Data'!H:H,'Forecast Data'!B:B,B395,'Forecast Data'!C:C,BQ$6)))/(SUMIFS('Forecast Data'!H:H,'Forecast Data'!B:B,B395,'Forecast Data'!C:C,BJ$6)+SUMIFS('Forecast Data'!H:H,'Forecast Data'!B:B,B395,'Forecast Data'!C:C,BK$6)+SUMIFS('Forecast Data'!H:H,'Forecast Data'!B:B,B395,'Forecast Data'!C:C,BL$6)+SUMIFS('Forecast Data'!H:H,'Forecast Data'!B:B,B395,'Forecast Data'!C:C,BM$6)+SUMIFS('Forecast Data'!H:H,'Forecast Data'!B:B,B395,'Forecast Data'!C:C,BN$6)+SUMIFS('Forecast Data'!H:H,'Forecast Data'!B:B,B395,'Forecast Data'!C:C,BO$6)+SUMIFS('Forecast Data'!H:H,'Forecast Data'!B:B,B395,'Forecast Data'!C:C,BP$6)+SUMIFS('Forecast Data'!H:H,'Forecast Data'!B:B,B395,'Forecast Data'!C:C,BQ$6)),"")</f>
        <v/>
      </c>
      <c r="BY395" s="12">
        <f t="shared" si="68"/>
        <v>0</v>
      </c>
      <c r="BZ395" s="16">
        <f t="shared" si="69"/>
        <v>0</v>
      </c>
      <c r="CA395" s="13">
        <f t="shared" si="70"/>
        <v>0</v>
      </c>
      <c r="CB395" s="12">
        <f t="shared" si="71"/>
        <v>0</v>
      </c>
      <c r="CC395" s="12"/>
      <c r="CD395" s="11">
        <f>(SUMIFS('Forecast Data'!H:H,'Forecast Data'!B:B,D395,'Forecast Data'!C:C,BK$6)+SUMIFS('Forecast Data'!H:H,'Forecast Data'!B:B,D395,'Forecast Data'!C:C,BL$6)+SUMIFS('Forecast Data'!H:H,'Forecast Data'!B:B,D395,'Forecast Data'!C:C,BM$6)+SUMIFS('Forecast Data'!H:H,'Forecast Data'!B:B,D395,'Forecast Data'!C:C,BJ$6))/4</f>
        <v>0</v>
      </c>
      <c r="CE395" s="12" t="str">
        <f>IFERROR((SUM(W395:Z395)-(SUMIFS('Forecast Data'!H:H,'Forecast Data'!B:B,D395,'Forecast Data'!C:C,BJ$6)+SUMIFS('Forecast Data'!H:H,'Forecast Data'!B:B,D395,'Forecast Data'!C:C,BK$6)+SUMIFS('Forecast Data'!H:H,'Forecast Data'!B:B,D395,'Forecast Data'!C:C,BL$6)+SUMIFS('Forecast Data'!H:H,'Forecast Data'!B:B,D395,'Forecast Data'!C:C,BM$6)))/(SUMIFS('Forecast Data'!H:H,'Forecast Data'!B:B,D395,'Forecast Data'!C:C,BJ$6)+SUMIFS('Forecast Data'!H:H,'Forecast Data'!B:B,D395,'Forecast Data'!C:C,BK$6)+SUMIFS('Forecast Data'!H:H,'Forecast Data'!B:B,D395,'Forecast Data'!C:C,BL$6)+SUMIFS('Forecast Data'!H:H,'Forecast Data'!B:B,D395,'Forecast Data'!C:C,BM$6)),"")</f>
        <v/>
      </c>
      <c r="CF395" s="12">
        <f t="shared" si="72"/>
        <v>0</v>
      </c>
      <c r="CG395" s="12">
        <f t="shared" si="73"/>
        <v>0</v>
      </c>
      <c r="CH395" s="13">
        <f t="shared" si="74"/>
        <v>0</v>
      </c>
      <c r="CI395" s="13"/>
    </row>
    <row r="396" spans="1:87" ht="13.2">
      <c r="A396" s="1"/>
      <c r="B396" t="str">
        <f t="shared" si="75"/>
        <v>Snuggle Glove</v>
      </c>
      <c r="D396" t="s">
        <v>428</v>
      </c>
      <c r="E396" s="11">
        <f>SUMIFS('Fin Data'!F:F,'Fin Data'!A:A,D396)</f>
        <v>0</v>
      </c>
      <c r="F396" s="11">
        <f>SUMIFS('Fin Data with 6 week hist'!I:I,'Fin Data with 6 week hist'!$A:$A,$D396)</f>
        <v>0</v>
      </c>
      <c r="G396" s="11">
        <f>SUMIFS('Fin Data with 6 week hist'!J:J,'Fin Data with 6 week hist'!$A:$A,$D396)</f>
        <v>0</v>
      </c>
      <c r="H396" s="11">
        <f>SUMIFS('Fin Data with 6 week hist'!K:K,'Fin Data with 6 week hist'!$A:$A,$D396)+SUMIFS('Unit Cancellations'!D:D,'Unit Cancellations'!$B:$B,$D396)</f>
        <v>0</v>
      </c>
      <c r="I396" s="11">
        <f>SUMIFS('Fin Data with 6 week hist'!L:L,'Fin Data with 6 week hist'!$A:$A,$D396)+SUMIFS('Unit Cancellations'!E:E,'Unit Cancellations'!$B:$B,$D396)</f>
        <v>0</v>
      </c>
      <c r="J396" s="11">
        <f>SUMIFS('Fin Data with 6 week hist'!M:M,'Fin Data with 6 week hist'!$A:$A,$D396)+SUMIFS('Unit Cancellations'!F:F,'Unit Cancellations'!$B:$B,$D396)</f>
        <v>0</v>
      </c>
      <c r="K396" s="11">
        <f>SUMIFS('Fin Data with 6 week hist'!N:N,'Fin Data with 6 week hist'!$A:$A,$D396)+SUMIFS('Unit Cancellations'!G:G,'Unit Cancellations'!$B:$B,$D396)</f>
        <v>0</v>
      </c>
      <c r="L396" s="11">
        <f>SUMIFS('Fin Data'!AN:AN,'Fin Data'!A:A,D396)</f>
        <v>0</v>
      </c>
      <c r="M396" s="12">
        <f>IFERROR(SUMIFS('Fin Data'!AO:AO,'Fin Data'!A:A,D396),"")</f>
        <v>0</v>
      </c>
      <c r="N396" s="1"/>
      <c r="O396" s="11">
        <f t="shared" si="63"/>
        <v>0</v>
      </c>
      <c r="P396" s="12" t="str">
        <f t="shared" si="64"/>
        <v/>
      </c>
      <c r="Q396" s="1"/>
      <c r="R396" s="11">
        <f t="shared" si="65"/>
        <v>0</v>
      </c>
      <c r="S396" s="12" t="str">
        <f t="shared" si="66"/>
        <v/>
      </c>
      <c r="T396" s="11">
        <f t="shared" si="67"/>
        <v>0</v>
      </c>
      <c r="U396" s="1" t="e">
        <f t="shared" si="76"/>
        <v>#REF!</v>
      </c>
      <c r="V396" s="1"/>
      <c r="W396" s="11">
        <f>SUMIFS('Forecast Data'!$D:$D,'Forecast Data'!$C:$C,W$6,'Forecast Data'!$B:$B,$D396)</f>
        <v>0</v>
      </c>
      <c r="X396" s="11">
        <f>SUMIFS('Forecast Data'!$D:$D,'Forecast Data'!$C:$C,X$6,'Forecast Data'!$B:$B,$D396)</f>
        <v>0</v>
      </c>
      <c r="Y396" s="11">
        <f>SUMIFS('Forecast Data'!$D:$D,'Forecast Data'!$C:$C,Y$6,'Forecast Data'!$B:$B,$D396)</f>
        <v>0</v>
      </c>
      <c r="Z396" s="11">
        <f>SUMIFS('Forecast Data'!$D:$D,'Forecast Data'!$C:$C,Z$6,'Forecast Data'!$B:$B,$D396)</f>
        <v>0</v>
      </c>
      <c r="AA396" s="11">
        <f>SUMIFS('Forecast Data'!$D:$D,'Forecast Data'!$C:$C,AA$6,'Forecast Data'!$B:$B,$D396)</f>
        <v>0</v>
      </c>
      <c r="AB396" s="11">
        <f>SUMIFS('Forecast Data'!$D:$D,'Forecast Data'!$C:$C,AB$6,'Forecast Data'!$B:$B,$D396)</f>
        <v>0</v>
      </c>
      <c r="AC396" s="11">
        <f>SUMIFS('Forecast Data'!$D:$D,'Forecast Data'!$C:$C,AC$6,'Forecast Data'!$B:$B,$D396)</f>
        <v>0</v>
      </c>
      <c r="AD396" s="11">
        <f>SUMIFS('Forecast Data'!$D:$D,'Forecast Data'!$C:$C,AD$6,'Forecast Data'!$B:$B,$D396)</f>
        <v>0</v>
      </c>
      <c r="AE396" s="11">
        <f>SUMIFS('Forecast Data'!$D:$D,'Forecast Data'!$C:$C,AE$6,'Forecast Data'!$B:$B,$D396)</f>
        <v>0</v>
      </c>
      <c r="AF396" s="11">
        <f>SUMIFS('Forecast Data'!$D:$D,'Forecast Data'!$C:$C,AF$6,'Forecast Data'!$B:$B,$D396)</f>
        <v>0</v>
      </c>
      <c r="AG396" s="11">
        <f>SUMIFS('Forecast Data'!$D:$D,'Forecast Data'!$C:$C,AG$6,'Forecast Data'!$B:$B,$D396)</f>
        <v>0</v>
      </c>
      <c r="AH396" s="11">
        <f>SUMIFS('Forecast Data'!$D:$D,'Forecast Data'!$C:$C,AH$6,'Forecast Data'!$B:$B,$D396)</f>
        <v>0</v>
      </c>
      <c r="AI396" s="1"/>
      <c r="AJ396" s="12" t="str">
        <f>IF(SUMIFS('Forecast Data'!$E:$E,'Forecast Data'!$C:$C,AJ$6,'Forecast Data'!$B:$B,$D396)=0,"",SUMIFS('Forecast Data'!$E:$E,'Forecast Data'!$C:$C,AJ$6,'Forecast Data'!$B:$B,$D396))</f>
        <v/>
      </c>
      <c r="AK396" s="12" t="str">
        <f>IF(SUMIFS('Forecast Data'!$E:$E,'Forecast Data'!$C:$C,AK$6,'Forecast Data'!$B:$B,$D396)=0,"",SUMIFS('Forecast Data'!$E:$E,'Forecast Data'!$C:$C,AK$6,'Forecast Data'!$B:$B,$D396))</f>
        <v/>
      </c>
      <c r="AL396" s="12" t="str">
        <f>IF(SUMIFS('Forecast Data'!$E:$E,'Forecast Data'!$C:$C,AL$6,'Forecast Data'!$B:$B,$D396)=0,"",SUMIFS('Forecast Data'!$E:$E,'Forecast Data'!$C:$C,AL$6,'Forecast Data'!$B:$B,$D396))</f>
        <v/>
      </c>
      <c r="AM396" s="12" t="str">
        <f>IF(SUMIFS('Forecast Data'!$E:$E,'Forecast Data'!$C:$C,AM$6,'Forecast Data'!$B:$B,$D396)=0,"",SUMIFS('Forecast Data'!$E:$E,'Forecast Data'!$C:$C,AM$6,'Forecast Data'!$B:$B,$D396))</f>
        <v/>
      </c>
      <c r="AN396" s="12" t="str">
        <f>IF(SUMIFS('Forecast Data'!$E:$E,'Forecast Data'!$C:$C,AN$6,'Forecast Data'!$B:$B,$D396)=0,"",SUMIFS('Forecast Data'!$E:$E,'Forecast Data'!$C:$C,AN$6,'Forecast Data'!$B:$B,$D396))</f>
        <v/>
      </c>
      <c r="AO396" s="12" t="str">
        <f>IF(SUMIFS('Forecast Data'!$E:$E,'Forecast Data'!$C:$C,AO$6,'Forecast Data'!$B:$B,$D396)=0,"",SUMIFS('Forecast Data'!$E:$E,'Forecast Data'!$C:$C,AO$6,'Forecast Data'!$B:$B,$D396))</f>
        <v/>
      </c>
      <c r="AP396" s="12" t="str">
        <f>IF(SUMIFS('Forecast Data'!$E:$E,'Forecast Data'!$C:$C,AP$6,'Forecast Data'!$B:$B,$D396)=0,"",SUMIFS('Forecast Data'!$E:$E,'Forecast Data'!$C:$C,AP$6,'Forecast Data'!$B:$B,$D396))</f>
        <v/>
      </c>
      <c r="AQ396" s="12" t="str">
        <f>IF(SUMIFS('Forecast Data'!$E:$E,'Forecast Data'!$C:$C,AQ$6,'Forecast Data'!$B:$B,$D396)=0,"",SUMIFS('Forecast Data'!$E:$E,'Forecast Data'!$C:$C,AQ$6,'Forecast Data'!$B:$B,$D396))</f>
        <v/>
      </c>
      <c r="AR396" s="12" t="str">
        <f>IF(SUMIFS('Forecast Data'!$E:$E,'Forecast Data'!$C:$C,AR$6,'Forecast Data'!$B:$B,$D396)=0,"",SUMIFS('Forecast Data'!$E:$E,'Forecast Data'!$C:$C,AR$6,'Forecast Data'!$B:$B,$D396))</f>
        <v/>
      </c>
      <c r="AS396" s="12" t="str">
        <f>IF(SUMIFS('Forecast Data'!$E:$E,'Forecast Data'!$C:$C,AS$6,'Forecast Data'!$B:$B,$D396)=0,"",SUMIFS('Forecast Data'!$E:$E,'Forecast Data'!$C:$C,AS$6,'Forecast Data'!$B:$B,$D396))</f>
        <v/>
      </c>
      <c r="AT396" s="12" t="str">
        <f>IF(SUMIFS('Forecast Data'!$E:$E,'Forecast Data'!$C:$C,AT$6,'Forecast Data'!$B:$B,$D396)=0,"",SUMIFS('Forecast Data'!$E:$E,'Forecast Data'!$C:$C,AT$6,'Forecast Data'!$B:$B,$D396))</f>
        <v/>
      </c>
      <c r="AU396" s="12" t="str">
        <f>IF(SUMIFS('Forecast Data'!$E:$E,'Forecast Data'!$C:$C,AU$6,'Forecast Data'!$B:$B,$D396)=0,"",SUMIFS('Forecast Data'!$E:$E,'Forecast Data'!$C:$C,AU$6,'Forecast Data'!$B:$B,$D396))</f>
        <v/>
      </c>
      <c r="AV396" s="1"/>
      <c r="AW396" s="11">
        <f>SUMIFS('OP Units'!E:E,'OP Units'!$A:$A,$D396)</f>
        <v>0</v>
      </c>
      <c r="AX396" s="11">
        <f>SUMIFS('OP Units'!F:F,'OP Units'!$A:$A,$D396)</f>
        <v>0</v>
      </c>
      <c r="AY396" s="11">
        <f>SUMIFS('OP Units'!G:G,'OP Units'!$A:$A,$D396)</f>
        <v>0</v>
      </c>
      <c r="AZ396" s="11">
        <f>SUMIFS('OP Units'!H:H,'OP Units'!$A:$A,$D396)</f>
        <v>0</v>
      </c>
      <c r="BA396" s="11">
        <f>SUMIFS('OP Units'!I:I,'OP Units'!$A:$A,$D396)</f>
        <v>0</v>
      </c>
      <c r="BB396" s="11">
        <f>SUMIFS('OP Units'!J:J,'OP Units'!$A:$A,$D396)</f>
        <v>0</v>
      </c>
      <c r="BC396" s="11">
        <f>SUMIFS('OP Units'!K:K,'OP Units'!$A:$A,$D396)</f>
        <v>0</v>
      </c>
      <c r="BD396" s="11">
        <f>SUMIFS('OP Units'!L:L,'OP Units'!$A:$A,$D396)</f>
        <v>0</v>
      </c>
      <c r="BE396" s="11">
        <f>SUMIFS('OP Units'!M:M,'OP Units'!$A:$A,$D396)</f>
        <v>0</v>
      </c>
      <c r="BF396" s="11">
        <f>SUMIFS('OP Units'!N:N,'OP Units'!$A:$A,$D396)</f>
        <v>0</v>
      </c>
      <c r="BG396" s="11">
        <f>SUMIFS('OP Units'!O:O,'OP Units'!$A:$A,$D396)</f>
        <v>0</v>
      </c>
      <c r="BH396" s="11">
        <f>SUMIFS('OP Units'!P:P,'OP Units'!$A:$A,$D396)</f>
        <v>0</v>
      </c>
      <c r="BI396" s="1"/>
      <c r="BJ396" s="12" t="str">
        <f>IFERROR((SUMIFS('OP Units'!E:E,'OP Units'!$A:$A,$D396)-SUMIFS('Forecast Data'!$H:$H,'Forecast Data'!$C:$C,BJ$6,'Forecast Data'!$B:$B,$D396))/SUMIFS('Forecast Data'!$H:$H,'Forecast Data'!$C:$C,BJ$6,'Forecast Data'!$B:$B,$D396),"")</f>
        <v/>
      </c>
      <c r="BK396" s="12" t="str">
        <f>IFERROR((SUMIFS('OP Units'!F:F,'OP Units'!$A:$A,$D396)-SUMIFS('Forecast Data'!$H:$H,'Forecast Data'!$C:$C,BK$6,'Forecast Data'!$B:$B,$D396))/SUMIFS('Forecast Data'!$H:$H,'Forecast Data'!$C:$C,BK$6,'Forecast Data'!$B:$B,$D396),"")</f>
        <v/>
      </c>
      <c r="BL396" s="12" t="str">
        <f>IFERROR((SUMIFS('OP Units'!G:G,'OP Units'!$A:$A,$D396)-SUMIFS('Forecast Data'!$H:$H,'Forecast Data'!$C:$C,BL$6,'Forecast Data'!$B:$B,$D396))/SUMIFS('Forecast Data'!$H:$H,'Forecast Data'!$C:$C,BL$6,'Forecast Data'!$B:$B,$D396),"")</f>
        <v/>
      </c>
      <c r="BM396" s="12" t="str">
        <f>IFERROR((SUMIFS('OP Units'!H:H,'OP Units'!$A:$A,$D396)-SUMIFS('Forecast Data'!$H:$H,'Forecast Data'!$C:$C,BM$6,'Forecast Data'!$B:$B,$D396))/SUMIFS('Forecast Data'!$H:$H,'Forecast Data'!$C:$C,BM$6,'Forecast Data'!$B:$B,$D396),"")</f>
        <v/>
      </c>
      <c r="BN396" s="12" t="str">
        <f>IFERROR((SUMIFS('OP Units'!I:I,'OP Units'!$A:$A,$D396)-SUMIFS('Forecast Data'!$H:$H,'Forecast Data'!$C:$C,BN$6,'Forecast Data'!$B:$B,$D396))/SUMIFS('Forecast Data'!$H:$H,'Forecast Data'!$C:$C,BN$6,'Forecast Data'!$B:$B,$D396),"")</f>
        <v/>
      </c>
      <c r="BO396" s="12" t="str">
        <f>IFERROR((SUMIFS('OP Units'!J:J,'OP Units'!$A:$A,$D396)-SUMIFS('Forecast Data'!$H:$H,'Forecast Data'!$C:$C,BO$6,'Forecast Data'!$B:$B,$D396))/SUMIFS('Forecast Data'!$H:$H,'Forecast Data'!$C:$C,BO$6,'Forecast Data'!$B:$B,$D396),"")</f>
        <v/>
      </c>
      <c r="BP396" s="12" t="str">
        <f>IFERROR((SUMIFS('OP Units'!K:K,'OP Units'!$A:$A,$D396)-SUMIFS('Forecast Data'!$H:$H,'Forecast Data'!$C:$C,BP$6,'Forecast Data'!$B:$B,$D396))/SUMIFS('Forecast Data'!$H:$H,'Forecast Data'!$C:$C,BP$6,'Forecast Data'!$B:$B,$D396),"")</f>
        <v/>
      </c>
      <c r="BQ396" s="12" t="str">
        <f>IFERROR((SUMIFS('OP Units'!L:L,'OP Units'!$A:$A,$D396)-SUMIFS('Forecast Data'!$H:$H,'Forecast Data'!$C:$C,BQ$6,'Forecast Data'!$B:$B,$D396))/SUMIFS('Forecast Data'!$H:$H,'Forecast Data'!$C:$C,BQ$6,'Forecast Data'!$B:$B,$D396),"")</f>
        <v/>
      </c>
      <c r="BR396" s="12" t="str">
        <f>IFERROR((SUMIFS('OP Units'!M:M,'OP Units'!$A:$A,$D396)-SUMIFS('Forecast Data'!$H:$H,'Forecast Data'!$C:$C,BR$6,'Forecast Data'!$B:$B,$D396))/SUMIFS('Forecast Data'!$H:$H,'Forecast Data'!$C:$C,BR$6,'Forecast Data'!$B:$B,$D396),"")</f>
        <v/>
      </c>
      <c r="BS396" s="12" t="str">
        <f>IFERROR((SUMIFS('OP Units'!N:N,'OP Units'!$A:$A,$D396)-SUMIFS('Forecast Data'!$H:$H,'Forecast Data'!$C:$C,BS$6,'Forecast Data'!$B:$B,$D396))/SUMIFS('Forecast Data'!$H:$H,'Forecast Data'!$C:$C,BS$6,'Forecast Data'!$B:$B,$D396),"")</f>
        <v/>
      </c>
      <c r="BT396" s="12" t="str">
        <f>IFERROR((SUMIFS('OP Units'!O:O,'OP Units'!$A:$A,$D396)-SUMIFS('Forecast Data'!$H:$H,'Forecast Data'!$C:$C,BT$6,'Forecast Data'!$B:$B,$D396))/SUMIFS('Forecast Data'!$H:$H,'Forecast Data'!$C:$C,BT$6,'Forecast Data'!$B:$B,$D396),"")</f>
        <v/>
      </c>
      <c r="BU396" s="12" t="str">
        <f>IFERROR((SUMIFS('OP Units'!P:P,'OP Units'!$A:$A,$D396)-SUMIFS('Forecast Data'!$H:$H,'Forecast Data'!$C:$C,BU$6,'Forecast Data'!$B:$B,$D396))/SUMIFS('Forecast Data'!$H:$H,'Forecast Data'!$C:$C,BU$6,'Forecast Data'!$B:$B,$D396),"")</f>
        <v/>
      </c>
      <c r="BV396" s="12"/>
      <c r="BW396" s="11">
        <f>(SUMIFS('Forecast Data'!H:H,'Forecast Data'!B:B,D396,'Forecast Data'!C:C,BK$6)+SUMIFS('Forecast Data'!H:H,'Forecast Data'!B:B,D396,'Forecast Data'!C:C,BL$6)+SUMIFS('Forecast Data'!H:H,'Forecast Data'!B:B,D396,'Forecast Data'!C:C,BM$6)+SUMIFS('Forecast Data'!H:H,'Forecast Data'!B:B,D396,'Forecast Data'!C:C,BN$6)+SUMIFS('Forecast Data'!H:H,'Forecast Data'!B:B,D396,'Forecast Data'!C:C,BO$6)+SUMIFS('Forecast Data'!H:H,'Forecast Data'!B:B,D396,'Forecast Data'!C:C,BP$6)+SUMIFS('Forecast Data'!H:H,'Forecast Data'!B:B,D396,'Forecast Data'!C:C,BQ$6)+SUMIFS('Forecast Data'!H:H,'Forecast Data'!B:B,D396,'Forecast Data'!C:C,BJ$6))/8</f>
        <v>0</v>
      </c>
      <c r="BX396" s="12" t="str">
        <f>IFERROR((SUM(W396:AD396)-(SUMIFS('Forecast Data'!H:H,'Forecast Data'!B:B,B396,'Forecast Data'!C:C,BJ$6)+SUMIFS('Forecast Data'!H:H,'Forecast Data'!B:B,B396,'Forecast Data'!C:C,BK$6)+SUMIFS('Forecast Data'!H:H,'Forecast Data'!B:B,B396,'Forecast Data'!C:C,BL$6)+SUMIFS('Forecast Data'!H:H,'Forecast Data'!B:B,B396,'Forecast Data'!C:C,BM$6)+SUMIFS('Forecast Data'!H:H,'Forecast Data'!B:B,B396,'Forecast Data'!C:C,BN$6)+SUMIFS('Forecast Data'!H:H,'Forecast Data'!B:B,B396,'Forecast Data'!C:C,BO$6)+SUMIFS('Forecast Data'!H:H,'Forecast Data'!B:B,B396,'Forecast Data'!C:C,BP$6)+SUMIFS('Forecast Data'!H:H,'Forecast Data'!B:B,B396,'Forecast Data'!C:C,BQ$6)))/(SUMIFS('Forecast Data'!H:H,'Forecast Data'!B:B,B396,'Forecast Data'!C:C,BJ$6)+SUMIFS('Forecast Data'!H:H,'Forecast Data'!B:B,B396,'Forecast Data'!C:C,BK$6)+SUMIFS('Forecast Data'!H:H,'Forecast Data'!B:B,B396,'Forecast Data'!C:C,BL$6)+SUMIFS('Forecast Data'!H:H,'Forecast Data'!B:B,B396,'Forecast Data'!C:C,BM$6)+SUMIFS('Forecast Data'!H:H,'Forecast Data'!B:B,B396,'Forecast Data'!C:C,BN$6)+SUMIFS('Forecast Data'!H:H,'Forecast Data'!B:B,B396,'Forecast Data'!C:C,BO$6)+SUMIFS('Forecast Data'!H:H,'Forecast Data'!B:B,B396,'Forecast Data'!C:C,BP$6)+SUMIFS('Forecast Data'!H:H,'Forecast Data'!B:B,B396,'Forecast Data'!C:C,BQ$6)),"")</f>
        <v/>
      </c>
      <c r="BY396" s="12">
        <f t="shared" si="68"/>
        <v>0</v>
      </c>
      <c r="BZ396" s="16">
        <f t="shared" si="69"/>
        <v>0</v>
      </c>
      <c r="CA396" s="13">
        <f t="shared" si="70"/>
        <v>0</v>
      </c>
      <c r="CB396" s="12">
        <f t="shared" si="71"/>
        <v>0</v>
      </c>
      <c r="CC396" s="12"/>
      <c r="CD396" s="11">
        <f>(SUMIFS('Forecast Data'!H:H,'Forecast Data'!B:B,D396,'Forecast Data'!C:C,BK$6)+SUMIFS('Forecast Data'!H:H,'Forecast Data'!B:B,D396,'Forecast Data'!C:C,BL$6)+SUMIFS('Forecast Data'!H:H,'Forecast Data'!B:B,D396,'Forecast Data'!C:C,BM$6)+SUMIFS('Forecast Data'!H:H,'Forecast Data'!B:B,D396,'Forecast Data'!C:C,BJ$6))/4</f>
        <v>0</v>
      </c>
      <c r="CE396" s="12" t="str">
        <f>IFERROR((SUM(W396:Z396)-(SUMIFS('Forecast Data'!H:H,'Forecast Data'!B:B,D396,'Forecast Data'!C:C,BJ$6)+SUMIFS('Forecast Data'!H:H,'Forecast Data'!B:B,D396,'Forecast Data'!C:C,BK$6)+SUMIFS('Forecast Data'!H:H,'Forecast Data'!B:B,D396,'Forecast Data'!C:C,BL$6)+SUMIFS('Forecast Data'!H:H,'Forecast Data'!B:B,D396,'Forecast Data'!C:C,BM$6)))/(SUMIFS('Forecast Data'!H:H,'Forecast Data'!B:B,D396,'Forecast Data'!C:C,BJ$6)+SUMIFS('Forecast Data'!H:H,'Forecast Data'!B:B,D396,'Forecast Data'!C:C,BK$6)+SUMIFS('Forecast Data'!H:H,'Forecast Data'!B:B,D396,'Forecast Data'!C:C,BL$6)+SUMIFS('Forecast Data'!H:H,'Forecast Data'!B:B,D396,'Forecast Data'!C:C,BM$6)),"")</f>
        <v/>
      </c>
      <c r="CF396" s="12">
        <f t="shared" si="72"/>
        <v>0</v>
      </c>
      <c r="CG396" s="12">
        <f t="shared" si="73"/>
        <v>0</v>
      </c>
      <c r="CH396" s="13">
        <f t="shared" si="74"/>
        <v>0</v>
      </c>
      <c r="CI396" s="13"/>
    </row>
    <row r="397" spans="1:87" ht="13.2">
      <c r="A397" s="1"/>
      <c r="B397" t="str">
        <f t="shared" si="75"/>
        <v>Stipulations</v>
      </c>
      <c r="D397" t="s">
        <v>429</v>
      </c>
      <c r="E397" s="11">
        <f>SUMIFS('Fin Data'!F:F,'Fin Data'!A:A,D397)</f>
        <v>0</v>
      </c>
      <c r="F397" s="11">
        <f>SUMIFS('Fin Data with 6 week hist'!I:I,'Fin Data with 6 week hist'!$A:$A,$D397)</f>
        <v>0</v>
      </c>
      <c r="G397" s="11">
        <f>SUMIFS('Fin Data with 6 week hist'!J:J,'Fin Data with 6 week hist'!$A:$A,$D397)</f>
        <v>0</v>
      </c>
      <c r="H397" s="11">
        <f>SUMIFS('Fin Data with 6 week hist'!K:K,'Fin Data with 6 week hist'!$A:$A,$D397)+SUMIFS('Unit Cancellations'!D:D,'Unit Cancellations'!$B:$B,$D397)</f>
        <v>0</v>
      </c>
      <c r="I397" s="11">
        <f>SUMIFS('Fin Data with 6 week hist'!L:L,'Fin Data with 6 week hist'!$A:$A,$D397)+SUMIFS('Unit Cancellations'!E:E,'Unit Cancellations'!$B:$B,$D397)</f>
        <v>0</v>
      </c>
      <c r="J397" s="11">
        <f>SUMIFS('Fin Data with 6 week hist'!M:M,'Fin Data with 6 week hist'!$A:$A,$D397)+SUMIFS('Unit Cancellations'!F:F,'Unit Cancellations'!$B:$B,$D397)</f>
        <v>0</v>
      </c>
      <c r="K397" s="11">
        <f>SUMIFS('Fin Data with 6 week hist'!N:N,'Fin Data with 6 week hist'!$A:$A,$D397)+SUMIFS('Unit Cancellations'!G:G,'Unit Cancellations'!$B:$B,$D397)</f>
        <v>0</v>
      </c>
      <c r="L397" s="11">
        <f>SUMIFS('Fin Data'!AN:AN,'Fin Data'!A:A,D397)</f>
        <v>0</v>
      </c>
      <c r="M397" s="12">
        <f>IFERROR(SUMIFS('Fin Data'!AO:AO,'Fin Data'!A:A,D397),"")</f>
        <v>0</v>
      </c>
      <c r="N397" s="1"/>
      <c r="O397" s="11">
        <f t="shared" si="63"/>
        <v>0</v>
      </c>
      <c r="P397" s="12" t="str">
        <f t="shared" si="64"/>
        <v/>
      </c>
      <c r="Q397" s="1"/>
      <c r="R397" s="11">
        <f t="shared" si="65"/>
        <v>0</v>
      </c>
      <c r="S397" s="12" t="str">
        <f t="shared" si="66"/>
        <v/>
      </c>
      <c r="T397" s="11">
        <f t="shared" si="67"/>
        <v>0</v>
      </c>
      <c r="U397" s="1" t="e">
        <f t="shared" si="76"/>
        <v>#REF!</v>
      </c>
      <c r="V397" s="1"/>
      <c r="W397" s="11">
        <f>SUMIFS('Forecast Data'!$D:$D,'Forecast Data'!$C:$C,W$6,'Forecast Data'!$B:$B,$D397)</f>
        <v>0</v>
      </c>
      <c r="X397" s="11">
        <f>SUMIFS('Forecast Data'!$D:$D,'Forecast Data'!$C:$C,X$6,'Forecast Data'!$B:$B,$D397)</f>
        <v>0</v>
      </c>
      <c r="Y397" s="11">
        <f>SUMIFS('Forecast Data'!$D:$D,'Forecast Data'!$C:$C,Y$6,'Forecast Data'!$B:$B,$D397)</f>
        <v>0</v>
      </c>
      <c r="Z397" s="11">
        <f>SUMIFS('Forecast Data'!$D:$D,'Forecast Data'!$C:$C,Z$6,'Forecast Data'!$B:$B,$D397)</f>
        <v>0</v>
      </c>
      <c r="AA397" s="11">
        <f>SUMIFS('Forecast Data'!$D:$D,'Forecast Data'!$C:$C,AA$6,'Forecast Data'!$B:$B,$D397)</f>
        <v>0</v>
      </c>
      <c r="AB397" s="11">
        <f>SUMIFS('Forecast Data'!$D:$D,'Forecast Data'!$C:$C,AB$6,'Forecast Data'!$B:$B,$D397)</f>
        <v>0</v>
      </c>
      <c r="AC397" s="11">
        <f>SUMIFS('Forecast Data'!$D:$D,'Forecast Data'!$C:$C,AC$6,'Forecast Data'!$B:$B,$D397)</f>
        <v>0</v>
      </c>
      <c r="AD397" s="11">
        <f>SUMIFS('Forecast Data'!$D:$D,'Forecast Data'!$C:$C,AD$6,'Forecast Data'!$B:$B,$D397)</f>
        <v>0</v>
      </c>
      <c r="AE397" s="11">
        <f>SUMIFS('Forecast Data'!$D:$D,'Forecast Data'!$C:$C,AE$6,'Forecast Data'!$B:$B,$D397)</f>
        <v>0</v>
      </c>
      <c r="AF397" s="11">
        <f>SUMIFS('Forecast Data'!$D:$D,'Forecast Data'!$C:$C,AF$6,'Forecast Data'!$B:$B,$D397)</f>
        <v>0</v>
      </c>
      <c r="AG397" s="11">
        <f>SUMIFS('Forecast Data'!$D:$D,'Forecast Data'!$C:$C,AG$6,'Forecast Data'!$B:$B,$D397)</f>
        <v>0</v>
      </c>
      <c r="AH397" s="11">
        <f>SUMIFS('Forecast Data'!$D:$D,'Forecast Data'!$C:$C,AH$6,'Forecast Data'!$B:$B,$D397)</f>
        <v>0</v>
      </c>
      <c r="AI397" s="1"/>
      <c r="AJ397" s="12" t="str">
        <f>IF(SUMIFS('Forecast Data'!$E:$E,'Forecast Data'!$C:$C,AJ$6,'Forecast Data'!$B:$B,$D397)=0,"",SUMIFS('Forecast Data'!$E:$E,'Forecast Data'!$C:$C,AJ$6,'Forecast Data'!$B:$B,$D397))</f>
        <v/>
      </c>
      <c r="AK397" s="12" t="str">
        <f>IF(SUMIFS('Forecast Data'!$E:$E,'Forecast Data'!$C:$C,AK$6,'Forecast Data'!$B:$B,$D397)=0,"",SUMIFS('Forecast Data'!$E:$E,'Forecast Data'!$C:$C,AK$6,'Forecast Data'!$B:$B,$D397))</f>
        <v/>
      </c>
      <c r="AL397" s="12" t="str">
        <f>IF(SUMIFS('Forecast Data'!$E:$E,'Forecast Data'!$C:$C,AL$6,'Forecast Data'!$B:$B,$D397)=0,"",SUMIFS('Forecast Data'!$E:$E,'Forecast Data'!$C:$C,AL$6,'Forecast Data'!$B:$B,$D397))</f>
        <v/>
      </c>
      <c r="AM397" s="12" t="str">
        <f>IF(SUMIFS('Forecast Data'!$E:$E,'Forecast Data'!$C:$C,AM$6,'Forecast Data'!$B:$B,$D397)=0,"",SUMIFS('Forecast Data'!$E:$E,'Forecast Data'!$C:$C,AM$6,'Forecast Data'!$B:$B,$D397))</f>
        <v/>
      </c>
      <c r="AN397" s="12" t="str">
        <f>IF(SUMIFS('Forecast Data'!$E:$E,'Forecast Data'!$C:$C,AN$6,'Forecast Data'!$B:$B,$D397)=0,"",SUMIFS('Forecast Data'!$E:$E,'Forecast Data'!$C:$C,AN$6,'Forecast Data'!$B:$B,$D397))</f>
        <v/>
      </c>
      <c r="AO397" s="12" t="str">
        <f>IF(SUMIFS('Forecast Data'!$E:$E,'Forecast Data'!$C:$C,AO$6,'Forecast Data'!$B:$B,$D397)=0,"",SUMIFS('Forecast Data'!$E:$E,'Forecast Data'!$C:$C,AO$6,'Forecast Data'!$B:$B,$D397))</f>
        <v/>
      </c>
      <c r="AP397" s="12" t="str">
        <f>IF(SUMIFS('Forecast Data'!$E:$E,'Forecast Data'!$C:$C,AP$6,'Forecast Data'!$B:$B,$D397)=0,"",SUMIFS('Forecast Data'!$E:$E,'Forecast Data'!$C:$C,AP$6,'Forecast Data'!$B:$B,$D397))</f>
        <v/>
      </c>
      <c r="AQ397" s="12" t="str">
        <f>IF(SUMIFS('Forecast Data'!$E:$E,'Forecast Data'!$C:$C,AQ$6,'Forecast Data'!$B:$B,$D397)=0,"",SUMIFS('Forecast Data'!$E:$E,'Forecast Data'!$C:$C,AQ$6,'Forecast Data'!$B:$B,$D397))</f>
        <v/>
      </c>
      <c r="AR397" s="12" t="str">
        <f>IF(SUMIFS('Forecast Data'!$E:$E,'Forecast Data'!$C:$C,AR$6,'Forecast Data'!$B:$B,$D397)=0,"",SUMIFS('Forecast Data'!$E:$E,'Forecast Data'!$C:$C,AR$6,'Forecast Data'!$B:$B,$D397))</f>
        <v/>
      </c>
      <c r="AS397" s="12" t="str">
        <f>IF(SUMIFS('Forecast Data'!$E:$E,'Forecast Data'!$C:$C,AS$6,'Forecast Data'!$B:$B,$D397)=0,"",SUMIFS('Forecast Data'!$E:$E,'Forecast Data'!$C:$C,AS$6,'Forecast Data'!$B:$B,$D397))</f>
        <v/>
      </c>
      <c r="AT397" s="12" t="str">
        <f>IF(SUMIFS('Forecast Data'!$E:$E,'Forecast Data'!$C:$C,AT$6,'Forecast Data'!$B:$B,$D397)=0,"",SUMIFS('Forecast Data'!$E:$E,'Forecast Data'!$C:$C,AT$6,'Forecast Data'!$B:$B,$D397))</f>
        <v/>
      </c>
      <c r="AU397" s="12" t="str">
        <f>IF(SUMIFS('Forecast Data'!$E:$E,'Forecast Data'!$C:$C,AU$6,'Forecast Data'!$B:$B,$D397)=0,"",SUMIFS('Forecast Data'!$E:$E,'Forecast Data'!$C:$C,AU$6,'Forecast Data'!$B:$B,$D397))</f>
        <v/>
      </c>
      <c r="AV397" s="1"/>
      <c r="AW397" s="11">
        <f>SUMIFS('OP Units'!E:E,'OP Units'!$A:$A,$D397)</f>
        <v>0</v>
      </c>
      <c r="AX397" s="11">
        <f>SUMIFS('OP Units'!F:F,'OP Units'!$A:$A,$D397)</f>
        <v>0</v>
      </c>
      <c r="AY397" s="11">
        <f>SUMIFS('OP Units'!G:G,'OP Units'!$A:$A,$D397)</f>
        <v>0</v>
      </c>
      <c r="AZ397" s="11">
        <f>SUMIFS('OP Units'!H:H,'OP Units'!$A:$A,$D397)</f>
        <v>0</v>
      </c>
      <c r="BA397" s="11">
        <f>SUMIFS('OP Units'!I:I,'OP Units'!$A:$A,$D397)</f>
        <v>0</v>
      </c>
      <c r="BB397" s="11">
        <f>SUMIFS('OP Units'!J:J,'OP Units'!$A:$A,$D397)</f>
        <v>0</v>
      </c>
      <c r="BC397" s="11">
        <f>SUMIFS('OP Units'!K:K,'OP Units'!$A:$A,$D397)</f>
        <v>0</v>
      </c>
      <c r="BD397" s="11">
        <f>SUMIFS('OP Units'!L:L,'OP Units'!$A:$A,$D397)</f>
        <v>0</v>
      </c>
      <c r="BE397" s="11">
        <f>SUMIFS('OP Units'!M:M,'OP Units'!$A:$A,$D397)</f>
        <v>0</v>
      </c>
      <c r="BF397" s="11">
        <f>SUMIFS('OP Units'!N:N,'OP Units'!$A:$A,$D397)</f>
        <v>0</v>
      </c>
      <c r="BG397" s="11">
        <f>SUMIFS('OP Units'!O:O,'OP Units'!$A:$A,$D397)</f>
        <v>0</v>
      </c>
      <c r="BH397" s="11">
        <f>SUMIFS('OP Units'!P:P,'OP Units'!$A:$A,$D397)</f>
        <v>0</v>
      </c>
      <c r="BI397" s="1"/>
      <c r="BJ397" s="12" t="str">
        <f>IFERROR((SUMIFS('OP Units'!E:E,'OP Units'!$A:$A,$D397)-SUMIFS('Forecast Data'!$H:$H,'Forecast Data'!$C:$C,BJ$6,'Forecast Data'!$B:$B,$D397))/SUMIFS('Forecast Data'!$H:$H,'Forecast Data'!$C:$C,BJ$6,'Forecast Data'!$B:$B,$D397),"")</f>
        <v/>
      </c>
      <c r="BK397" s="12" t="str">
        <f>IFERROR((SUMIFS('OP Units'!F:F,'OP Units'!$A:$A,$D397)-SUMIFS('Forecast Data'!$H:$H,'Forecast Data'!$C:$C,BK$6,'Forecast Data'!$B:$B,$D397))/SUMIFS('Forecast Data'!$H:$H,'Forecast Data'!$C:$C,BK$6,'Forecast Data'!$B:$B,$D397),"")</f>
        <v/>
      </c>
      <c r="BL397" s="12" t="str">
        <f>IFERROR((SUMIFS('OP Units'!G:G,'OP Units'!$A:$A,$D397)-SUMIFS('Forecast Data'!$H:$H,'Forecast Data'!$C:$C,BL$6,'Forecast Data'!$B:$B,$D397))/SUMIFS('Forecast Data'!$H:$H,'Forecast Data'!$C:$C,BL$6,'Forecast Data'!$B:$B,$D397),"")</f>
        <v/>
      </c>
      <c r="BM397" s="12" t="str">
        <f>IFERROR((SUMIFS('OP Units'!H:H,'OP Units'!$A:$A,$D397)-SUMIFS('Forecast Data'!$H:$H,'Forecast Data'!$C:$C,BM$6,'Forecast Data'!$B:$B,$D397))/SUMIFS('Forecast Data'!$H:$H,'Forecast Data'!$C:$C,BM$6,'Forecast Data'!$B:$B,$D397),"")</f>
        <v/>
      </c>
      <c r="BN397" s="12" t="str">
        <f>IFERROR((SUMIFS('OP Units'!I:I,'OP Units'!$A:$A,$D397)-SUMIFS('Forecast Data'!$H:$H,'Forecast Data'!$C:$C,BN$6,'Forecast Data'!$B:$B,$D397))/SUMIFS('Forecast Data'!$H:$H,'Forecast Data'!$C:$C,BN$6,'Forecast Data'!$B:$B,$D397),"")</f>
        <v/>
      </c>
      <c r="BO397" s="12" t="str">
        <f>IFERROR((SUMIFS('OP Units'!J:J,'OP Units'!$A:$A,$D397)-SUMIFS('Forecast Data'!$H:$H,'Forecast Data'!$C:$C,BO$6,'Forecast Data'!$B:$B,$D397))/SUMIFS('Forecast Data'!$H:$H,'Forecast Data'!$C:$C,BO$6,'Forecast Data'!$B:$B,$D397),"")</f>
        <v/>
      </c>
      <c r="BP397" s="12" t="str">
        <f>IFERROR((SUMIFS('OP Units'!K:K,'OP Units'!$A:$A,$D397)-SUMIFS('Forecast Data'!$H:$H,'Forecast Data'!$C:$C,BP$6,'Forecast Data'!$B:$B,$D397))/SUMIFS('Forecast Data'!$H:$H,'Forecast Data'!$C:$C,BP$6,'Forecast Data'!$B:$B,$D397),"")</f>
        <v/>
      </c>
      <c r="BQ397" s="12" t="str">
        <f>IFERROR((SUMIFS('OP Units'!L:L,'OP Units'!$A:$A,$D397)-SUMIFS('Forecast Data'!$H:$H,'Forecast Data'!$C:$C,BQ$6,'Forecast Data'!$B:$B,$D397))/SUMIFS('Forecast Data'!$H:$H,'Forecast Data'!$C:$C,BQ$6,'Forecast Data'!$B:$B,$D397),"")</f>
        <v/>
      </c>
      <c r="BR397" s="12" t="str">
        <f>IFERROR((SUMIFS('OP Units'!M:M,'OP Units'!$A:$A,$D397)-SUMIFS('Forecast Data'!$H:$H,'Forecast Data'!$C:$C,BR$6,'Forecast Data'!$B:$B,$D397))/SUMIFS('Forecast Data'!$H:$H,'Forecast Data'!$C:$C,BR$6,'Forecast Data'!$B:$B,$D397),"")</f>
        <v/>
      </c>
      <c r="BS397" s="12" t="str">
        <f>IFERROR((SUMIFS('OP Units'!N:N,'OP Units'!$A:$A,$D397)-SUMIFS('Forecast Data'!$H:$H,'Forecast Data'!$C:$C,BS$6,'Forecast Data'!$B:$B,$D397))/SUMIFS('Forecast Data'!$H:$H,'Forecast Data'!$C:$C,BS$6,'Forecast Data'!$B:$B,$D397),"")</f>
        <v/>
      </c>
      <c r="BT397" s="12" t="str">
        <f>IFERROR((SUMIFS('OP Units'!O:O,'OP Units'!$A:$A,$D397)-SUMIFS('Forecast Data'!$H:$H,'Forecast Data'!$C:$C,BT$6,'Forecast Data'!$B:$B,$D397))/SUMIFS('Forecast Data'!$H:$H,'Forecast Data'!$C:$C,BT$6,'Forecast Data'!$B:$B,$D397),"")</f>
        <v/>
      </c>
      <c r="BU397" s="12" t="str">
        <f>IFERROR((SUMIFS('OP Units'!P:P,'OP Units'!$A:$A,$D397)-SUMIFS('Forecast Data'!$H:$H,'Forecast Data'!$C:$C,BU$6,'Forecast Data'!$B:$B,$D397))/SUMIFS('Forecast Data'!$H:$H,'Forecast Data'!$C:$C,BU$6,'Forecast Data'!$B:$B,$D397),"")</f>
        <v/>
      </c>
      <c r="BV397" s="12"/>
      <c r="BW397" s="11">
        <f>(SUMIFS('Forecast Data'!H:H,'Forecast Data'!B:B,D397,'Forecast Data'!C:C,BK$6)+SUMIFS('Forecast Data'!H:H,'Forecast Data'!B:B,D397,'Forecast Data'!C:C,BL$6)+SUMIFS('Forecast Data'!H:H,'Forecast Data'!B:B,D397,'Forecast Data'!C:C,BM$6)+SUMIFS('Forecast Data'!H:H,'Forecast Data'!B:B,D397,'Forecast Data'!C:C,BN$6)+SUMIFS('Forecast Data'!H:H,'Forecast Data'!B:B,D397,'Forecast Data'!C:C,BO$6)+SUMIFS('Forecast Data'!H:H,'Forecast Data'!B:B,D397,'Forecast Data'!C:C,BP$6)+SUMIFS('Forecast Data'!H:H,'Forecast Data'!B:B,D397,'Forecast Data'!C:C,BQ$6)+SUMIFS('Forecast Data'!H:H,'Forecast Data'!B:B,D397,'Forecast Data'!C:C,BJ$6))/8</f>
        <v>0</v>
      </c>
      <c r="BX397" s="12" t="str">
        <f>IFERROR((SUM(W397:AD397)-(SUMIFS('Forecast Data'!H:H,'Forecast Data'!B:B,B397,'Forecast Data'!C:C,BJ$6)+SUMIFS('Forecast Data'!H:H,'Forecast Data'!B:B,B397,'Forecast Data'!C:C,BK$6)+SUMIFS('Forecast Data'!H:H,'Forecast Data'!B:B,B397,'Forecast Data'!C:C,BL$6)+SUMIFS('Forecast Data'!H:H,'Forecast Data'!B:B,B397,'Forecast Data'!C:C,BM$6)+SUMIFS('Forecast Data'!H:H,'Forecast Data'!B:B,B397,'Forecast Data'!C:C,BN$6)+SUMIFS('Forecast Data'!H:H,'Forecast Data'!B:B,B397,'Forecast Data'!C:C,BO$6)+SUMIFS('Forecast Data'!H:H,'Forecast Data'!B:B,B397,'Forecast Data'!C:C,BP$6)+SUMIFS('Forecast Data'!H:H,'Forecast Data'!B:B,B397,'Forecast Data'!C:C,BQ$6)))/(SUMIFS('Forecast Data'!H:H,'Forecast Data'!B:B,B397,'Forecast Data'!C:C,BJ$6)+SUMIFS('Forecast Data'!H:H,'Forecast Data'!B:B,B397,'Forecast Data'!C:C,BK$6)+SUMIFS('Forecast Data'!H:H,'Forecast Data'!B:B,B397,'Forecast Data'!C:C,BL$6)+SUMIFS('Forecast Data'!H:H,'Forecast Data'!B:B,B397,'Forecast Data'!C:C,BM$6)+SUMIFS('Forecast Data'!H:H,'Forecast Data'!B:B,B397,'Forecast Data'!C:C,BN$6)+SUMIFS('Forecast Data'!H:H,'Forecast Data'!B:B,B397,'Forecast Data'!C:C,BO$6)+SUMIFS('Forecast Data'!H:H,'Forecast Data'!B:B,B397,'Forecast Data'!C:C,BP$6)+SUMIFS('Forecast Data'!H:H,'Forecast Data'!B:B,B397,'Forecast Data'!C:C,BQ$6)),"")</f>
        <v/>
      </c>
      <c r="BY397" s="12">
        <f t="shared" si="68"/>
        <v>0</v>
      </c>
      <c r="BZ397" s="16">
        <f t="shared" si="69"/>
        <v>0</v>
      </c>
      <c r="CA397" s="13">
        <f t="shared" si="70"/>
        <v>0</v>
      </c>
      <c r="CB397" s="12">
        <f t="shared" si="71"/>
        <v>0</v>
      </c>
      <c r="CC397" s="12"/>
      <c r="CD397" s="11">
        <f>(SUMIFS('Forecast Data'!H:H,'Forecast Data'!B:B,D397,'Forecast Data'!C:C,BK$6)+SUMIFS('Forecast Data'!H:H,'Forecast Data'!B:B,D397,'Forecast Data'!C:C,BL$6)+SUMIFS('Forecast Data'!H:H,'Forecast Data'!B:B,D397,'Forecast Data'!C:C,BM$6)+SUMIFS('Forecast Data'!H:H,'Forecast Data'!B:B,D397,'Forecast Data'!C:C,BJ$6))/4</f>
        <v>0</v>
      </c>
      <c r="CE397" s="12" t="str">
        <f>IFERROR((SUM(W397:Z397)-(SUMIFS('Forecast Data'!H:H,'Forecast Data'!B:B,D397,'Forecast Data'!C:C,BJ$6)+SUMIFS('Forecast Data'!H:H,'Forecast Data'!B:B,D397,'Forecast Data'!C:C,BK$6)+SUMIFS('Forecast Data'!H:H,'Forecast Data'!B:B,D397,'Forecast Data'!C:C,BL$6)+SUMIFS('Forecast Data'!H:H,'Forecast Data'!B:B,D397,'Forecast Data'!C:C,BM$6)))/(SUMIFS('Forecast Data'!H:H,'Forecast Data'!B:B,D397,'Forecast Data'!C:C,BJ$6)+SUMIFS('Forecast Data'!H:H,'Forecast Data'!B:B,D397,'Forecast Data'!C:C,BK$6)+SUMIFS('Forecast Data'!H:H,'Forecast Data'!B:B,D397,'Forecast Data'!C:C,BL$6)+SUMIFS('Forecast Data'!H:H,'Forecast Data'!B:B,D397,'Forecast Data'!C:C,BM$6)),"")</f>
        <v/>
      </c>
      <c r="CF397" s="12">
        <f t="shared" si="72"/>
        <v>0</v>
      </c>
      <c r="CG397" s="12">
        <f t="shared" si="73"/>
        <v>0</v>
      </c>
      <c r="CH397" s="13">
        <f t="shared" si="74"/>
        <v>0</v>
      </c>
      <c r="CI397" s="13"/>
    </row>
    <row r="398" spans="1:87" ht="13.2">
      <c r="A398" s="1"/>
      <c r="B398" t="str">
        <f t="shared" si="75"/>
        <v>Stop Aging Now</v>
      </c>
      <c r="D398" t="s">
        <v>430</v>
      </c>
      <c r="E398" s="11">
        <f>SUMIFS('Fin Data'!F:F,'Fin Data'!A:A,D398)</f>
        <v>0</v>
      </c>
      <c r="F398" s="11">
        <f>SUMIFS('Fin Data with 6 week hist'!I:I,'Fin Data with 6 week hist'!$A:$A,$D398)</f>
        <v>0</v>
      </c>
      <c r="G398" s="11">
        <f>SUMIFS('Fin Data with 6 week hist'!J:J,'Fin Data with 6 week hist'!$A:$A,$D398)</f>
        <v>0</v>
      </c>
      <c r="H398" s="11">
        <f>SUMIFS('Fin Data with 6 week hist'!K:K,'Fin Data with 6 week hist'!$A:$A,$D398)+SUMIFS('Unit Cancellations'!D:D,'Unit Cancellations'!$B:$B,$D398)</f>
        <v>0</v>
      </c>
      <c r="I398" s="11">
        <f>SUMIFS('Fin Data with 6 week hist'!L:L,'Fin Data with 6 week hist'!$A:$A,$D398)+SUMIFS('Unit Cancellations'!E:E,'Unit Cancellations'!$B:$B,$D398)</f>
        <v>0</v>
      </c>
      <c r="J398" s="11">
        <f>SUMIFS('Fin Data with 6 week hist'!M:M,'Fin Data with 6 week hist'!$A:$A,$D398)+SUMIFS('Unit Cancellations'!F:F,'Unit Cancellations'!$B:$B,$D398)</f>
        <v>0</v>
      </c>
      <c r="K398" s="11">
        <f>SUMIFS('Fin Data with 6 week hist'!N:N,'Fin Data with 6 week hist'!$A:$A,$D398)+SUMIFS('Unit Cancellations'!G:G,'Unit Cancellations'!$B:$B,$D398)</f>
        <v>0</v>
      </c>
      <c r="L398" s="11">
        <f>SUMIFS('Fin Data'!AN:AN,'Fin Data'!A:A,D398)</f>
        <v>0</v>
      </c>
      <c r="M398" s="12">
        <f>IFERROR(SUMIFS('Fin Data'!AO:AO,'Fin Data'!A:A,D398),"")</f>
        <v>0</v>
      </c>
      <c r="N398" s="1"/>
      <c r="O398" s="11">
        <f t="shared" si="63"/>
        <v>0</v>
      </c>
      <c r="P398" s="12" t="str">
        <f t="shared" si="64"/>
        <v/>
      </c>
      <c r="Q398" s="1"/>
      <c r="R398" s="11">
        <f t="shared" si="65"/>
        <v>0</v>
      </c>
      <c r="S398" s="12" t="str">
        <f t="shared" si="66"/>
        <v/>
      </c>
      <c r="T398" s="11">
        <f t="shared" si="67"/>
        <v>0</v>
      </c>
      <c r="U398" s="1" t="e">
        <f t="shared" si="76"/>
        <v>#REF!</v>
      </c>
      <c r="V398" s="1"/>
      <c r="W398" s="11">
        <f>SUMIFS('Forecast Data'!$D:$D,'Forecast Data'!$C:$C,W$6,'Forecast Data'!$B:$B,$D398)</f>
        <v>0</v>
      </c>
      <c r="X398" s="11">
        <f>SUMIFS('Forecast Data'!$D:$D,'Forecast Data'!$C:$C,X$6,'Forecast Data'!$B:$B,$D398)</f>
        <v>0</v>
      </c>
      <c r="Y398" s="11">
        <f>SUMIFS('Forecast Data'!$D:$D,'Forecast Data'!$C:$C,Y$6,'Forecast Data'!$B:$B,$D398)</f>
        <v>0</v>
      </c>
      <c r="Z398" s="11">
        <f>SUMIFS('Forecast Data'!$D:$D,'Forecast Data'!$C:$C,Z$6,'Forecast Data'!$B:$B,$D398)</f>
        <v>0</v>
      </c>
      <c r="AA398" s="11">
        <f>SUMIFS('Forecast Data'!$D:$D,'Forecast Data'!$C:$C,AA$6,'Forecast Data'!$B:$B,$D398)</f>
        <v>0</v>
      </c>
      <c r="AB398" s="11">
        <f>SUMIFS('Forecast Data'!$D:$D,'Forecast Data'!$C:$C,AB$6,'Forecast Data'!$B:$B,$D398)</f>
        <v>0</v>
      </c>
      <c r="AC398" s="11">
        <f>SUMIFS('Forecast Data'!$D:$D,'Forecast Data'!$C:$C,AC$6,'Forecast Data'!$B:$B,$D398)</f>
        <v>0</v>
      </c>
      <c r="AD398" s="11">
        <f>SUMIFS('Forecast Data'!$D:$D,'Forecast Data'!$C:$C,AD$6,'Forecast Data'!$B:$B,$D398)</f>
        <v>0</v>
      </c>
      <c r="AE398" s="11">
        <f>SUMIFS('Forecast Data'!$D:$D,'Forecast Data'!$C:$C,AE$6,'Forecast Data'!$B:$B,$D398)</f>
        <v>0</v>
      </c>
      <c r="AF398" s="11">
        <f>SUMIFS('Forecast Data'!$D:$D,'Forecast Data'!$C:$C,AF$6,'Forecast Data'!$B:$B,$D398)</f>
        <v>0</v>
      </c>
      <c r="AG398" s="11">
        <f>SUMIFS('Forecast Data'!$D:$D,'Forecast Data'!$C:$C,AG$6,'Forecast Data'!$B:$B,$D398)</f>
        <v>0</v>
      </c>
      <c r="AH398" s="11">
        <f>SUMIFS('Forecast Data'!$D:$D,'Forecast Data'!$C:$C,AH$6,'Forecast Data'!$B:$B,$D398)</f>
        <v>0</v>
      </c>
      <c r="AI398" s="1"/>
      <c r="AJ398" s="12" t="str">
        <f>IF(SUMIFS('Forecast Data'!$E:$E,'Forecast Data'!$C:$C,AJ$6,'Forecast Data'!$B:$B,$D398)=0,"",SUMIFS('Forecast Data'!$E:$E,'Forecast Data'!$C:$C,AJ$6,'Forecast Data'!$B:$B,$D398))</f>
        <v/>
      </c>
      <c r="AK398" s="12" t="str">
        <f>IF(SUMIFS('Forecast Data'!$E:$E,'Forecast Data'!$C:$C,AK$6,'Forecast Data'!$B:$B,$D398)=0,"",SUMIFS('Forecast Data'!$E:$E,'Forecast Data'!$C:$C,AK$6,'Forecast Data'!$B:$B,$D398))</f>
        <v/>
      </c>
      <c r="AL398" s="12" t="str">
        <f>IF(SUMIFS('Forecast Data'!$E:$E,'Forecast Data'!$C:$C,AL$6,'Forecast Data'!$B:$B,$D398)=0,"",SUMIFS('Forecast Data'!$E:$E,'Forecast Data'!$C:$C,AL$6,'Forecast Data'!$B:$B,$D398))</f>
        <v/>
      </c>
      <c r="AM398" s="12" t="str">
        <f>IF(SUMIFS('Forecast Data'!$E:$E,'Forecast Data'!$C:$C,AM$6,'Forecast Data'!$B:$B,$D398)=0,"",SUMIFS('Forecast Data'!$E:$E,'Forecast Data'!$C:$C,AM$6,'Forecast Data'!$B:$B,$D398))</f>
        <v/>
      </c>
      <c r="AN398" s="12" t="str">
        <f>IF(SUMIFS('Forecast Data'!$E:$E,'Forecast Data'!$C:$C,AN$6,'Forecast Data'!$B:$B,$D398)=0,"",SUMIFS('Forecast Data'!$E:$E,'Forecast Data'!$C:$C,AN$6,'Forecast Data'!$B:$B,$D398))</f>
        <v/>
      </c>
      <c r="AO398" s="12" t="str">
        <f>IF(SUMIFS('Forecast Data'!$E:$E,'Forecast Data'!$C:$C,AO$6,'Forecast Data'!$B:$B,$D398)=0,"",SUMIFS('Forecast Data'!$E:$E,'Forecast Data'!$C:$C,AO$6,'Forecast Data'!$B:$B,$D398))</f>
        <v/>
      </c>
      <c r="AP398" s="12" t="str">
        <f>IF(SUMIFS('Forecast Data'!$E:$E,'Forecast Data'!$C:$C,AP$6,'Forecast Data'!$B:$B,$D398)=0,"",SUMIFS('Forecast Data'!$E:$E,'Forecast Data'!$C:$C,AP$6,'Forecast Data'!$B:$B,$D398))</f>
        <v/>
      </c>
      <c r="AQ398" s="12" t="str">
        <f>IF(SUMIFS('Forecast Data'!$E:$E,'Forecast Data'!$C:$C,AQ$6,'Forecast Data'!$B:$B,$D398)=0,"",SUMIFS('Forecast Data'!$E:$E,'Forecast Data'!$C:$C,AQ$6,'Forecast Data'!$B:$B,$D398))</f>
        <v/>
      </c>
      <c r="AR398" s="12" t="str">
        <f>IF(SUMIFS('Forecast Data'!$E:$E,'Forecast Data'!$C:$C,AR$6,'Forecast Data'!$B:$B,$D398)=0,"",SUMIFS('Forecast Data'!$E:$E,'Forecast Data'!$C:$C,AR$6,'Forecast Data'!$B:$B,$D398))</f>
        <v/>
      </c>
      <c r="AS398" s="12" t="str">
        <f>IF(SUMIFS('Forecast Data'!$E:$E,'Forecast Data'!$C:$C,AS$6,'Forecast Data'!$B:$B,$D398)=0,"",SUMIFS('Forecast Data'!$E:$E,'Forecast Data'!$C:$C,AS$6,'Forecast Data'!$B:$B,$D398))</f>
        <v/>
      </c>
      <c r="AT398" s="12" t="str">
        <f>IF(SUMIFS('Forecast Data'!$E:$E,'Forecast Data'!$C:$C,AT$6,'Forecast Data'!$B:$B,$D398)=0,"",SUMIFS('Forecast Data'!$E:$E,'Forecast Data'!$C:$C,AT$6,'Forecast Data'!$B:$B,$D398))</f>
        <v/>
      </c>
      <c r="AU398" s="12" t="str">
        <f>IF(SUMIFS('Forecast Data'!$E:$E,'Forecast Data'!$C:$C,AU$6,'Forecast Data'!$B:$B,$D398)=0,"",SUMIFS('Forecast Data'!$E:$E,'Forecast Data'!$C:$C,AU$6,'Forecast Data'!$B:$B,$D398))</f>
        <v/>
      </c>
      <c r="AV398" s="1"/>
      <c r="AW398" s="11">
        <f>SUMIFS('OP Units'!E:E,'OP Units'!$A:$A,$D398)</f>
        <v>0</v>
      </c>
      <c r="AX398" s="11">
        <f>SUMIFS('OP Units'!F:F,'OP Units'!$A:$A,$D398)</f>
        <v>0</v>
      </c>
      <c r="AY398" s="11">
        <f>SUMIFS('OP Units'!G:G,'OP Units'!$A:$A,$D398)</f>
        <v>0</v>
      </c>
      <c r="AZ398" s="11">
        <f>SUMIFS('OP Units'!H:H,'OP Units'!$A:$A,$D398)</f>
        <v>0</v>
      </c>
      <c r="BA398" s="11">
        <f>SUMIFS('OP Units'!I:I,'OP Units'!$A:$A,$D398)</f>
        <v>0</v>
      </c>
      <c r="BB398" s="11">
        <f>SUMIFS('OP Units'!J:J,'OP Units'!$A:$A,$D398)</f>
        <v>0</v>
      </c>
      <c r="BC398" s="11">
        <f>SUMIFS('OP Units'!K:K,'OP Units'!$A:$A,$D398)</f>
        <v>0</v>
      </c>
      <c r="BD398" s="11">
        <f>SUMIFS('OP Units'!L:L,'OP Units'!$A:$A,$D398)</f>
        <v>0</v>
      </c>
      <c r="BE398" s="11">
        <f>SUMIFS('OP Units'!M:M,'OP Units'!$A:$A,$D398)</f>
        <v>0</v>
      </c>
      <c r="BF398" s="11">
        <f>SUMIFS('OP Units'!N:N,'OP Units'!$A:$A,$D398)</f>
        <v>0</v>
      </c>
      <c r="BG398" s="11">
        <f>SUMIFS('OP Units'!O:O,'OP Units'!$A:$A,$D398)</f>
        <v>0</v>
      </c>
      <c r="BH398" s="11">
        <f>SUMIFS('OP Units'!P:P,'OP Units'!$A:$A,$D398)</f>
        <v>0</v>
      </c>
      <c r="BI398" s="1"/>
      <c r="BJ398" s="12" t="str">
        <f>IFERROR((SUMIFS('OP Units'!E:E,'OP Units'!$A:$A,$D398)-SUMIFS('Forecast Data'!$H:$H,'Forecast Data'!$C:$C,BJ$6,'Forecast Data'!$B:$B,$D398))/SUMIFS('Forecast Data'!$H:$H,'Forecast Data'!$C:$C,BJ$6,'Forecast Data'!$B:$B,$D398),"")</f>
        <v/>
      </c>
      <c r="BK398" s="12" t="str">
        <f>IFERROR((SUMIFS('OP Units'!F:F,'OP Units'!$A:$A,$D398)-SUMIFS('Forecast Data'!$H:$H,'Forecast Data'!$C:$C,BK$6,'Forecast Data'!$B:$B,$D398))/SUMIFS('Forecast Data'!$H:$H,'Forecast Data'!$C:$C,BK$6,'Forecast Data'!$B:$B,$D398),"")</f>
        <v/>
      </c>
      <c r="BL398" s="12" t="str">
        <f>IFERROR((SUMIFS('OP Units'!G:G,'OP Units'!$A:$A,$D398)-SUMIFS('Forecast Data'!$H:$H,'Forecast Data'!$C:$C,BL$6,'Forecast Data'!$B:$B,$D398))/SUMIFS('Forecast Data'!$H:$H,'Forecast Data'!$C:$C,BL$6,'Forecast Data'!$B:$B,$D398),"")</f>
        <v/>
      </c>
      <c r="BM398" s="12" t="str">
        <f>IFERROR((SUMIFS('OP Units'!H:H,'OP Units'!$A:$A,$D398)-SUMIFS('Forecast Data'!$H:$H,'Forecast Data'!$C:$C,BM$6,'Forecast Data'!$B:$B,$D398))/SUMIFS('Forecast Data'!$H:$H,'Forecast Data'!$C:$C,BM$6,'Forecast Data'!$B:$B,$D398),"")</f>
        <v/>
      </c>
      <c r="BN398" s="12" t="str">
        <f>IFERROR((SUMIFS('OP Units'!I:I,'OP Units'!$A:$A,$D398)-SUMIFS('Forecast Data'!$H:$H,'Forecast Data'!$C:$C,BN$6,'Forecast Data'!$B:$B,$D398))/SUMIFS('Forecast Data'!$H:$H,'Forecast Data'!$C:$C,BN$6,'Forecast Data'!$B:$B,$D398),"")</f>
        <v/>
      </c>
      <c r="BO398" s="12" t="str">
        <f>IFERROR((SUMIFS('OP Units'!J:J,'OP Units'!$A:$A,$D398)-SUMIFS('Forecast Data'!$H:$H,'Forecast Data'!$C:$C,BO$6,'Forecast Data'!$B:$B,$D398))/SUMIFS('Forecast Data'!$H:$H,'Forecast Data'!$C:$C,BO$6,'Forecast Data'!$B:$B,$D398),"")</f>
        <v/>
      </c>
      <c r="BP398" s="12" t="str">
        <f>IFERROR((SUMIFS('OP Units'!K:K,'OP Units'!$A:$A,$D398)-SUMIFS('Forecast Data'!$H:$H,'Forecast Data'!$C:$C,BP$6,'Forecast Data'!$B:$B,$D398))/SUMIFS('Forecast Data'!$H:$H,'Forecast Data'!$C:$C,BP$6,'Forecast Data'!$B:$B,$D398),"")</f>
        <v/>
      </c>
      <c r="BQ398" s="12" t="str">
        <f>IFERROR((SUMIFS('OP Units'!L:L,'OP Units'!$A:$A,$D398)-SUMIFS('Forecast Data'!$H:$H,'Forecast Data'!$C:$C,BQ$6,'Forecast Data'!$B:$B,$D398))/SUMIFS('Forecast Data'!$H:$H,'Forecast Data'!$C:$C,BQ$6,'Forecast Data'!$B:$B,$D398),"")</f>
        <v/>
      </c>
      <c r="BR398" s="12" t="str">
        <f>IFERROR((SUMIFS('OP Units'!M:M,'OP Units'!$A:$A,$D398)-SUMIFS('Forecast Data'!$H:$H,'Forecast Data'!$C:$C,BR$6,'Forecast Data'!$B:$B,$D398))/SUMIFS('Forecast Data'!$H:$H,'Forecast Data'!$C:$C,BR$6,'Forecast Data'!$B:$B,$D398),"")</f>
        <v/>
      </c>
      <c r="BS398" s="12" t="str">
        <f>IFERROR((SUMIFS('OP Units'!N:N,'OP Units'!$A:$A,$D398)-SUMIFS('Forecast Data'!$H:$H,'Forecast Data'!$C:$C,BS$6,'Forecast Data'!$B:$B,$D398))/SUMIFS('Forecast Data'!$H:$H,'Forecast Data'!$C:$C,BS$6,'Forecast Data'!$B:$B,$D398),"")</f>
        <v/>
      </c>
      <c r="BT398" s="12" t="str">
        <f>IFERROR((SUMIFS('OP Units'!O:O,'OP Units'!$A:$A,$D398)-SUMIFS('Forecast Data'!$H:$H,'Forecast Data'!$C:$C,BT$6,'Forecast Data'!$B:$B,$D398))/SUMIFS('Forecast Data'!$H:$H,'Forecast Data'!$C:$C,BT$6,'Forecast Data'!$B:$B,$D398),"")</f>
        <v/>
      </c>
      <c r="BU398" s="12" t="str">
        <f>IFERROR((SUMIFS('OP Units'!P:P,'OP Units'!$A:$A,$D398)-SUMIFS('Forecast Data'!$H:$H,'Forecast Data'!$C:$C,BU$6,'Forecast Data'!$B:$B,$D398))/SUMIFS('Forecast Data'!$H:$H,'Forecast Data'!$C:$C,BU$6,'Forecast Data'!$B:$B,$D398),"")</f>
        <v/>
      </c>
      <c r="BV398" s="12"/>
      <c r="BW398" s="11">
        <f>(SUMIFS('Forecast Data'!H:H,'Forecast Data'!B:B,D398,'Forecast Data'!C:C,BK$6)+SUMIFS('Forecast Data'!H:H,'Forecast Data'!B:B,D398,'Forecast Data'!C:C,BL$6)+SUMIFS('Forecast Data'!H:H,'Forecast Data'!B:B,D398,'Forecast Data'!C:C,BM$6)+SUMIFS('Forecast Data'!H:H,'Forecast Data'!B:B,D398,'Forecast Data'!C:C,BN$6)+SUMIFS('Forecast Data'!H:H,'Forecast Data'!B:B,D398,'Forecast Data'!C:C,BO$6)+SUMIFS('Forecast Data'!H:H,'Forecast Data'!B:B,D398,'Forecast Data'!C:C,BP$6)+SUMIFS('Forecast Data'!H:H,'Forecast Data'!B:B,D398,'Forecast Data'!C:C,BQ$6)+SUMIFS('Forecast Data'!H:H,'Forecast Data'!B:B,D398,'Forecast Data'!C:C,BJ$6))/8</f>
        <v>0</v>
      </c>
      <c r="BX398" s="12" t="str">
        <f>IFERROR((SUM(W398:AD398)-(SUMIFS('Forecast Data'!H:H,'Forecast Data'!B:B,B398,'Forecast Data'!C:C,BJ$6)+SUMIFS('Forecast Data'!H:H,'Forecast Data'!B:B,B398,'Forecast Data'!C:C,BK$6)+SUMIFS('Forecast Data'!H:H,'Forecast Data'!B:B,B398,'Forecast Data'!C:C,BL$6)+SUMIFS('Forecast Data'!H:H,'Forecast Data'!B:B,B398,'Forecast Data'!C:C,BM$6)+SUMIFS('Forecast Data'!H:H,'Forecast Data'!B:B,B398,'Forecast Data'!C:C,BN$6)+SUMIFS('Forecast Data'!H:H,'Forecast Data'!B:B,B398,'Forecast Data'!C:C,BO$6)+SUMIFS('Forecast Data'!H:H,'Forecast Data'!B:B,B398,'Forecast Data'!C:C,BP$6)+SUMIFS('Forecast Data'!H:H,'Forecast Data'!B:B,B398,'Forecast Data'!C:C,BQ$6)))/(SUMIFS('Forecast Data'!H:H,'Forecast Data'!B:B,B398,'Forecast Data'!C:C,BJ$6)+SUMIFS('Forecast Data'!H:H,'Forecast Data'!B:B,B398,'Forecast Data'!C:C,BK$6)+SUMIFS('Forecast Data'!H:H,'Forecast Data'!B:B,B398,'Forecast Data'!C:C,BL$6)+SUMIFS('Forecast Data'!H:H,'Forecast Data'!B:B,B398,'Forecast Data'!C:C,BM$6)+SUMIFS('Forecast Data'!H:H,'Forecast Data'!B:B,B398,'Forecast Data'!C:C,BN$6)+SUMIFS('Forecast Data'!H:H,'Forecast Data'!B:B,B398,'Forecast Data'!C:C,BO$6)+SUMIFS('Forecast Data'!H:H,'Forecast Data'!B:B,B398,'Forecast Data'!C:C,BP$6)+SUMIFS('Forecast Data'!H:H,'Forecast Data'!B:B,B398,'Forecast Data'!C:C,BQ$6)),"")</f>
        <v/>
      </c>
      <c r="BY398" s="12">
        <f t="shared" si="68"/>
        <v>0</v>
      </c>
      <c r="BZ398" s="16">
        <f t="shared" si="69"/>
        <v>0</v>
      </c>
      <c r="CA398" s="13">
        <f t="shared" si="70"/>
        <v>0</v>
      </c>
      <c r="CB398" s="12">
        <f t="shared" si="71"/>
        <v>0</v>
      </c>
      <c r="CC398" s="12"/>
      <c r="CD398" s="11">
        <f>(SUMIFS('Forecast Data'!H:H,'Forecast Data'!B:B,D398,'Forecast Data'!C:C,BK$6)+SUMIFS('Forecast Data'!H:H,'Forecast Data'!B:B,D398,'Forecast Data'!C:C,BL$6)+SUMIFS('Forecast Data'!H:H,'Forecast Data'!B:B,D398,'Forecast Data'!C:C,BM$6)+SUMIFS('Forecast Data'!H:H,'Forecast Data'!B:B,D398,'Forecast Data'!C:C,BJ$6))/4</f>
        <v>0</v>
      </c>
      <c r="CE398" s="12" t="str">
        <f>IFERROR((SUM(W398:Z398)-(SUMIFS('Forecast Data'!H:H,'Forecast Data'!B:B,D398,'Forecast Data'!C:C,BJ$6)+SUMIFS('Forecast Data'!H:H,'Forecast Data'!B:B,D398,'Forecast Data'!C:C,BK$6)+SUMIFS('Forecast Data'!H:H,'Forecast Data'!B:B,D398,'Forecast Data'!C:C,BL$6)+SUMIFS('Forecast Data'!H:H,'Forecast Data'!B:B,D398,'Forecast Data'!C:C,BM$6)))/(SUMIFS('Forecast Data'!H:H,'Forecast Data'!B:B,D398,'Forecast Data'!C:C,BJ$6)+SUMIFS('Forecast Data'!H:H,'Forecast Data'!B:B,D398,'Forecast Data'!C:C,BK$6)+SUMIFS('Forecast Data'!H:H,'Forecast Data'!B:B,D398,'Forecast Data'!C:C,BL$6)+SUMIFS('Forecast Data'!H:H,'Forecast Data'!B:B,D398,'Forecast Data'!C:C,BM$6)),"")</f>
        <v/>
      </c>
      <c r="CF398" s="12">
        <f t="shared" si="72"/>
        <v>0</v>
      </c>
      <c r="CG398" s="12">
        <f t="shared" si="73"/>
        <v>0</v>
      </c>
      <c r="CH398" s="13">
        <f t="shared" si="74"/>
        <v>0</v>
      </c>
      <c r="CI398" s="13"/>
    </row>
    <row r="399" spans="1:87" ht="13.2">
      <c r="A399" s="1"/>
      <c r="B399" t="str">
        <f t="shared" si="75"/>
        <v>Synergy Science</v>
      </c>
      <c r="D399" t="s">
        <v>431</v>
      </c>
      <c r="E399" s="11">
        <f>SUMIFS('Fin Data'!F:F,'Fin Data'!A:A,D399)</f>
        <v>0</v>
      </c>
      <c r="F399" s="11">
        <f>SUMIFS('Fin Data with 6 week hist'!I:I,'Fin Data with 6 week hist'!$A:$A,$D399)</f>
        <v>0</v>
      </c>
      <c r="G399" s="11">
        <f>SUMIFS('Fin Data with 6 week hist'!J:J,'Fin Data with 6 week hist'!$A:$A,$D399)</f>
        <v>0</v>
      </c>
      <c r="H399" s="11">
        <f>SUMIFS('Fin Data with 6 week hist'!K:K,'Fin Data with 6 week hist'!$A:$A,$D399)+SUMIFS('Unit Cancellations'!D:D,'Unit Cancellations'!$B:$B,$D399)</f>
        <v>0</v>
      </c>
      <c r="I399" s="11">
        <f>SUMIFS('Fin Data with 6 week hist'!L:L,'Fin Data with 6 week hist'!$A:$A,$D399)+SUMIFS('Unit Cancellations'!E:E,'Unit Cancellations'!$B:$B,$D399)</f>
        <v>0</v>
      </c>
      <c r="J399" s="11">
        <f>SUMIFS('Fin Data with 6 week hist'!M:M,'Fin Data with 6 week hist'!$A:$A,$D399)+SUMIFS('Unit Cancellations'!F:F,'Unit Cancellations'!$B:$B,$D399)</f>
        <v>0</v>
      </c>
      <c r="K399" s="11">
        <f>SUMIFS('Fin Data with 6 week hist'!N:N,'Fin Data with 6 week hist'!$A:$A,$D399)+SUMIFS('Unit Cancellations'!G:G,'Unit Cancellations'!$B:$B,$D399)</f>
        <v>0</v>
      </c>
      <c r="L399" s="11">
        <f>SUMIFS('Fin Data'!AN:AN,'Fin Data'!A:A,D399)</f>
        <v>0</v>
      </c>
      <c r="M399" s="12">
        <f>IFERROR(SUMIFS('Fin Data'!AO:AO,'Fin Data'!A:A,D399),"")</f>
        <v>0</v>
      </c>
      <c r="N399" s="1"/>
      <c r="O399" s="11">
        <f t="shared" si="63"/>
        <v>0</v>
      </c>
      <c r="P399" s="12" t="str">
        <f t="shared" si="64"/>
        <v/>
      </c>
      <c r="Q399" s="1"/>
      <c r="R399" s="11">
        <f t="shared" si="65"/>
        <v>0</v>
      </c>
      <c r="S399" s="12" t="str">
        <f t="shared" si="66"/>
        <v/>
      </c>
      <c r="T399" s="11">
        <f t="shared" si="67"/>
        <v>0</v>
      </c>
      <c r="U399" s="1" t="e">
        <f t="shared" si="76"/>
        <v>#REF!</v>
      </c>
      <c r="V399" s="1"/>
      <c r="W399" s="11">
        <f>SUMIFS('Forecast Data'!$D:$D,'Forecast Data'!$C:$C,W$6,'Forecast Data'!$B:$B,$D399)</f>
        <v>0</v>
      </c>
      <c r="X399" s="11">
        <f>SUMIFS('Forecast Data'!$D:$D,'Forecast Data'!$C:$C,X$6,'Forecast Data'!$B:$B,$D399)</f>
        <v>0</v>
      </c>
      <c r="Y399" s="11">
        <f>SUMIFS('Forecast Data'!$D:$D,'Forecast Data'!$C:$C,Y$6,'Forecast Data'!$B:$B,$D399)</f>
        <v>0</v>
      </c>
      <c r="Z399" s="11">
        <f>SUMIFS('Forecast Data'!$D:$D,'Forecast Data'!$C:$C,Z$6,'Forecast Data'!$B:$B,$D399)</f>
        <v>0</v>
      </c>
      <c r="AA399" s="11">
        <f>SUMIFS('Forecast Data'!$D:$D,'Forecast Data'!$C:$C,AA$6,'Forecast Data'!$B:$B,$D399)</f>
        <v>0</v>
      </c>
      <c r="AB399" s="11">
        <f>SUMIFS('Forecast Data'!$D:$D,'Forecast Data'!$C:$C,AB$6,'Forecast Data'!$B:$B,$D399)</f>
        <v>0</v>
      </c>
      <c r="AC399" s="11">
        <f>SUMIFS('Forecast Data'!$D:$D,'Forecast Data'!$C:$C,AC$6,'Forecast Data'!$B:$B,$D399)</f>
        <v>0</v>
      </c>
      <c r="AD399" s="11">
        <f>SUMIFS('Forecast Data'!$D:$D,'Forecast Data'!$C:$C,AD$6,'Forecast Data'!$B:$B,$D399)</f>
        <v>0</v>
      </c>
      <c r="AE399" s="11">
        <f>SUMIFS('Forecast Data'!$D:$D,'Forecast Data'!$C:$C,AE$6,'Forecast Data'!$B:$B,$D399)</f>
        <v>0</v>
      </c>
      <c r="AF399" s="11">
        <f>SUMIFS('Forecast Data'!$D:$D,'Forecast Data'!$C:$C,AF$6,'Forecast Data'!$B:$B,$D399)</f>
        <v>0</v>
      </c>
      <c r="AG399" s="11">
        <f>SUMIFS('Forecast Data'!$D:$D,'Forecast Data'!$C:$C,AG$6,'Forecast Data'!$B:$B,$D399)</f>
        <v>0</v>
      </c>
      <c r="AH399" s="11">
        <f>SUMIFS('Forecast Data'!$D:$D,'Forecast Data'!$C:$C,AH$6,'Forecast Data'!$B:$B,$D399)</f>
        <v>0</v>
      </c>
      <c r="AI399" s="1"/>
      <c r="AJ399" s="12" t="str">
        <f>IF(SUMIFS('Forecast Data'!$E:$E,'Forecast Data'!$C:$C,AJ$6,'Forecast Data'!$B:$B,$D399)=0,"",SUMIFS('Forecast Data'!$E:$E,'Forecast Data'!$C:$C,AJ$6,'Forecast Data'!$B:$B,$D399))</f>
        <v/>
      </c>
      <c r="AK399" s="12" t="str">
        <f>IF(SUMIFS('Forecast Data'!$E:$E,'Forecast Data'!$C:$C,AK$6,'Forecast Data'!$B:$B,$D399)=0,"",SUMIFS('Forecast Data'!$E:$E,'Forecast Data'!$C:$C,AK$6,'Forecast Data'!$B:$B,$D399))</f>
        <v/>
      </c>
      <c r="AL399" s="12" t="str">
        <f>IF(SUMIFS('Forecast Data'!$E:$E,'Forecast Data'!$C:$C,AL$6,'Forecast Data'!$B:$B,$D399)=0,"",SUMIFS('Forecast Data'!$E:$E,'Forecast Data'!$C:$C,AL$6,'Forecast Data'!$B:$B,$D399))</f>
        <v/>
      </c>
      <c r="AM399" s="12" t="str">
        <f>IF(SUMIFS('Forecast Data'!$E:$E,'Forecast Data'!$C:$C,AM$6,'Forecast Data'!$B:$B,$D399)=0,"",SUMIFS('Forecast Data'!$E:$E,'Forecast Data'!$C:$C,AM$6,'Forecast Data'!$B:$B,$D399))</f>
        <v/>
      </c>
      <c r="AN399" s="12" t="str">
        <f>IF(SUMIFS('Forecast Data'!$E:$E,'Forecast Data'!$C:$C,AN$6,'Forecast Data'!$B:$B,$D399)=0,"",SUMIFS('Forecast Data'!$E:$E,'Forecast Data'!$C:$C,AN$6,'Forecast Data'!$B:$B,$D399))</f>
        <v/>
      </c>
      <c r="AO399" s="12" t="str">
        <f>IF(SUMIFS('Forecast Data'!$E:$E,'Forecast Data'!$C:$C,AO$6,'Forecast Data'!$B:$B,$D399)=0,"",SUMIFS('Forecast Data'!$E:$E,'Forecast Data'!$C:$C,AO$6,'Forecast Data'!$B:$B,$D399))</f>
        <v/>
      </c>
      <c r="AP399" s="12" t="str">
        <f>IF(SUMIFS('Forecast Data'!$E:$E,'Forecast Data'!$C:$C,AP$6,'Forecast Data'!$B:$B,$D399)=0,"",SUMIFS('Forecast Data'!$E:$E,'Forecast Data'!$C:$C,AP$6,'Forecast Data'!$B:$B,$D399))</f>
        <v/>
      </c>
      <c r="AQ399" s="12" t="str">
        <f>IF(SUMIFS('Forecast Data'!$E:$E,'Forecast Data'!$C:$C,AQ$6,'Forecast Data'!$B:$B,$D399)=0,"",SUMIFS('Forecast Data'!$E:$E,'Forecast Data'!$C:$C,AQ$6,'Forecast Data'!$B:$B,$D399))</f>
        <v/>
      </c>
      <c r="AR399" s="12" t="str">
        <f>IF(SUMIFS('Forecast Data'!$E:$E,'Forecast Data'!$C:$C,AR$6,'Forecast Data'!$B:$B,$D399)=0,"",SUMIFS('Forecast Data'!$E:$E,'Forecast Data'!$C:$C,AR$6,'Forecast Data'!$B:$B,$D399))</f>
        <v/>
      </c>
      <c r="AS399" s="12" t="str">
        <f>IF(SUMIFS('Forecast Data'!$E:$E,'Forecast Data'!$C:$C,AS$6,'Forecast Data'!$B:$B,$D399)=0,"",SUMIFS('Forecast Data'!$E:$E,'Forecast Data'!$C:$C,AS$6,'Forecast Data'!$B:$B,$D399))</f>
        <v/>
      </c>
      <c r="AT399" s="12" t="str">
        <f>IF(SUMIFS('Forecast Data'!$E:$E,'Forecast Data'!$C:$C,AT$6,'Forecast Data'!$B:$B,$D399)=0,"",SUMIFS('Forecast Data'!$E:$E,'Forecast Data'!$C:$C,AT$6,'Forecast Data'!$B:$B,$D399))</f>
        <v/>
      </c>
      <c r="AU399" s="12" t="str">
        <f>IF(SUMIFS('Forecast Data'!$E:$E,'Forecast Data'!$C:$C,AU$6,'Forecast Data'!$B:$B,$D399)=0,"",SUMIFS('Forecast Data'!$E:$E,'Forecast Data'!$C:$C,AU$6,'Forecast Data'!$B:$B,$D399))</f>
        <v/>
      </c>
      <c r="AV399" s="1"/>
      <c r="AW399" s="11">
        <f>SUMIFS('OP Units'!E:E,'OP Units'!$A:$A,$D399)</f>
        <v>0</v>
      </c>
      <c r="AX399" s="11">
        <f>SUMIFS('OP Units'!F:F,'OP Units'!$A:$A,$D399)</f>
        <v>0</v>
      </c>
      <c r="AY399" s="11">
        <f>SUMIFS('OP Units'!G:G,'OP Units'!$A:$A,$D399)</f>
        <v>0</v>
      </c>
      <c r="AZ399" s="11">
        <f>SUMIFS('OP Units'!H:H,'OP Units'!$A:$A,$D399)</f>
        <v>0</v>
      </c>
      <c r="BA399" s="11">
        <f>SUMIFS('OP Units'!I:I,'OP Units'!$A:$A,$D399)</f>
        <v>0</v>
      </c>
      <c r="BB399" s="11">
        <f>SUMIFS('OP Units'!J:J,'OP Units'!$A:$A,$D399)</f>
        <v>0</v>
      </c>
      <c r="BC399" s="11">
        <f>SUMIFS('OP Units'!K:K,'OP Units'!$A:$A,$D399)</f>
        <v>0</v>
      </c>
      <c r="BD399" s="11">
        <f>SUMIFS('OP Units'!L:L,'OP Units'!$A:$A,$D399)</f>
        <v>0</v>
      </c>
      <c r="BE399" s="11">
        <f>SUMIFS('OP Units'!M:M,'OP Units'!$A:$A,$D399)</f>
        <v>0</v>
      </c>
      <c r="BF399" s="11">
        <f>SUMIFS('OP Units'!N:N,'OP Units'!$A:$A,$D399)</f>
        <v>0</v>
      </c>
      <c r="BG399" s="11">
        <f>SUMIFS('OP Units'!O:O,'OP Units'!$A:$A,$D399)</f>
        <v>0</v>
      </c>
      <c r="BH399" s="11">
        <f>SUMIFS('OP Units'!P:P,'OP Units'!$A:$A,$D399)</f>
        <v>0</v>
      </c>
      <c r="BI399" s="1"/>
      <c r="BJ399" s="12" t="str">
        <f>IFERROR((SUMIFS('OP Units'!E:E,'OP Units'!$A:$A,$D399)-SUMIFS('Forecast Data'!$H:$H,'Forecast Data'!$C:$C,BJ$6,'Forecast Data'!$B:$B,$D399))/SUMIFS('Forecast Data'!$H:$H,'Forecast Data'!$C:$C,BJ$6,'Forecast Data'!$B:$B,$D399),"")</f>
        <v/>
      </c>
      <c r="BK399" s="12" t="str">
        <f>IFERROR((SUMIFS('OP Units'!F:F,'OP Units'!$A:$A,$D399)-SUMIFS('Forecast Data'!$H:$H,'Forecast Data'!$C:$C,BK$6,'Forecast Data'!$B:$B,$D399))/SUMIFS('Forecast Data'!$H:$H,'Forecast Data'!$C:$C,BK$6,'Forecast Data'!$B:$B,$D399),"")</f>
        <v/>
      </c>
      <c r="BL399" s="12" t="str">
        <f>IFERROR((SUMIFS('OP Units'!G:G,'OP Units'!$A:$A,$D399)-SUMIFS('Forecast Data'!$H:$H,'Forecast Data'!$C:$C,BL$6,'Forecast Data'!$B:$B,$D399))/SUMIFS('Forecast Data'!$H:$H,'Forecast Data'!$C:$C,BL$6,'Forecast Data'!$B:$B,$D399),"")</f>
        <v/>
      </c>
      <c r="BM399" s="12" t="str">
        <f>IFERROR((SUMIFS('OP Units'!H:H,'OP Units'!$A:$A,$D399)-SUMIFS('Forecast Data'!$H:$H,'Forecast Data'!$C:$C,BM$6,'Forecast Data'!$B:$B,$D399))/SUMIFS('Forecast Data'!$H:$H,'Forecast Data'!$C:$C,BM$6,'Forecast Data'!$B:$B,$D399),"")</f>
        <v/>
      </c>
      <c r="BN399" s="12" t="str">
        <f>IFERROR((SUMIFS('OP Units'!I:I,'OP Units'!$A:$A,$D399)-SUMIFS('Forecast Data'!$H:$H,'Forecast Data'!$C:$C,BN$6,'Forecast Data'!$B:$B,$D399))/SUMIFS('Forecast Data'!$H:$H,'Forecast Data'!$C:$C,BN$6,'Forecast Data'!$B:$B,$D399),"")</f>
        <v/>
      </c>
      <c r="BO399" s="12" t="str">
        <f>IFERROR((SUMIFS('OP Units'!J:J,'OP Units'!$A:$A,$D399)-SUMIFS('Forecast Data'!$H:$H,'Forecast Data'!$C:$C,BO$6,'Forecast Data'!$B:$B,$D399))/SUMIFS('Forecast Data'!$H:$H,'Forecast Data'!$C:$C,BO$6,'Forecast Data'!$B:$B,$D399),"")</f>
        <v/>
      </c>
      <c r="BP399" s="12" t="str">
        <f>IFERROR((SUMIFS('OP Units'!K:K,'OP Units'!$A:$A,$D399)-SUMIFS('Forecast Data'!$H:$H,'Forecast Data'!$C:$C,BP$6,'Forecast Data'!$B:$B,$D399))/SUMIFS('Forecast Data'!$H:$H,'Forecast Data'!$C:$C,BP$6,'Forecast Data'!$B:$B,$D399),"")</f>
        <v/>
      </c>
      <c r="BQ399" s="12" t="str">
        <f>IFERROR((SUMIFS('OP Units'!L:L,'OP Units'!$A:$A,$D399)-SUMIFS('Forecast Data'!$H:$H,'Forecast Data'!$C:$C,BQ$6,'Forecast Data'!$B:$B,$D399))/SUMIFS('Forecast Data'!$H:$H,'Forecast Data'!$C:$C,BQ$6,'Forecast Data'!$B:$B,$D399),"")</f>
        <v/>
      </c>
      <c r="BR399" s="12" t="str">
        <f>IFERROR((SUMIFS('OP Units'!M:M,'OP Units'!$A:$A,$D399)-SUMIFS('Forecast Data'!$H:$H,'Forecast Data'!$C:$C,BR$6,'Forecast Data'!$B:$B,$D399))/SUMIFS('Forecast Data'!$H:$H,'Forecast Data'!$C:$C,BR$6,'Forecast Data'!$B:$B,$D399),"")</f>
        <v/>
      </c>
      <c r="BS399" s="12" t="str">
        <f>IFERROR((SUMIFS('OP Units'!N:N,'OP Units'!$A:$A,$D399)-SUMIFS('Forecast Data'!$H:$H,'Forecast Data'!$C:$C,BS$6,'Forecast Data'!$B:$B,$D399))/SUMIFS('Forecast Data'!$H:$H,'Forecast Data'!$C:$C,BS$6,'Forecast Data'!$B:$B,$D399),"")</f>
        <v/>
      </c>
      <c r="BT399" s="12" t="str">
        <f>IFERROR((SUMIFS('OP Units'!O:O,'OP Units'!$A:$A,$D399)-SUMIFS('Forecast Data'!$H:$H,'Forecast Data'!$C:$C,BT$6,'Forecast Data'!$B:$B,$D399))/SUMIFS('Forecast Data'!$H:$H,'Forecast Data'!$C:$C,BT$6,'Forecast Data'!$B:$B,$D399),"")</f>
        <v/>
      </c>
      <c r="BU399" s="12" t="str">
        <f>IFERROR((SUMIFS('OP Units'!P:P,'OP Units'!$A:$A,$D399)-SUMIFS('Forecast Data'!$H:$H,'Forecast Data'!$C:$C,BU$6,'Forecast Data'!$B:$B,$D399))/SUMIFS('Forecast Data'!$H:$H,'Forecast Data'!$C:$C,BU$6,'Forecast Data'!$B:$B,$D399),"")</f>
        <v/>
      </c>
      <c r="BV399" s="12"/>
      <c r="BW399" s="11">
        <f>(SUMIFS('Forecast Data'!H:H,'Forecast Data'!B:B,D399,'Forecast Data'!C:C,BK$6)+SUMIFS('Forecast Data'!H:H,'Forecast Data'!B:B,D399,'Forecast Data'!C:C,BL$6)+SUMIFS('Forecast Data'!H:H,'Forecast Data'!B:B,D399,'Forecast Data'!C:C,BM$6)+SUMIFS('Forecast Data'!H:H,'Forecast Data'!B:B,D399,'Forecast Data'!C:C,BN$6)+SUMIFS('Forecast Data'!H:H,'Forecast Data'!B:B,D399,'Forecast Data'!C:C,BO$6)+SUMIFS('Forecast Data'!H:H,'Forecast Data'!B:B,D399,'Forecast Data'!C:C,BP$6)+SUMIFS('Forecast Data'!H:H,'Forecast Data'!B:B,D399,'Forecast Data'!C:C,BQ$6)+SUMIFS('Forecast Data'!H:H,'Forecast Data'!B:B,D399,'Forecast Data'!C:C,BJ$6))/8</f>
        <v>0</v>
      </c>
      <c r="BX399" s="12" t="str">
        <f>IFERROR((SUM(W399:AD399)-(SUMIFS('Forecast Data'!H:H,'Forecast Data'!B:B,B399,'Forecast Data'!C:C,BJ$6)+SUMIFS('Forecast Data'!H:H,'Forecast Data'!B:B,B399,'Forecast Data'!C:C,BK$6)+SUMIFS('Forecast Data'!H:H,'Forecast Data'!B:B,B399,'Forecast Data'!C:C,BL$6)+SUMIFS('Forecast Data'!H:H,'Forecast Data'!B:B,B399,'Forecast Data'!C:C,BM$6)+SUMIFS('Forecast Data'!H:H,'Forecast Data'!B:B,B399,'Forecast Data'!C:C,BN$6)+SUMIFS('Forecast Data'!H:H,'Forecast Data'!B:B,B399,'Forecast Data'!C:C,BO$6)+SUMIFS('Forecast Data'!H:H,'Forecast Data'!B:B,B399,'Forecast Data'!C:C,BP$6)+SUMIFS('Forecast Data'!H:H,'Forecast Data'!B:B,B399,'Forecast Data'!C:C,BQ$6)))/(SUMIFS('Forecast Data'!H:H,'Forecast Data'!B:B,B399,'Forecast Data'!C:C,BJ$6)+SUMIFS('Forecast Data'!H:H,'Forecast Data'!B:B,B399,'Forecast Data'!C:C,BK$6)+SUMIFS('Forecast Data'!H:H,'Forecast Data'!B:B,B399,'Forecast Data'!C:C,BL$6)+SUMIFS('Forecast Data'!H:H,'Forecast Data'!B:B,B399,'Forecast Data'!C:C,BM$6)+SUMIFS('Forecast Data'!H:H,'Forecast Data'!B:B,B399,'Forecast Data'!C:C,BN$6)+SUMIFS('Forecast Data'!H:H,'Forecast Data'!B:B,B399,'Forecast Data'!C:C,BO$6)+SUMIFS('Forecast Data'!H:H,'Forecast Data'!B:B,B399,'Forecast Data'!C:C,BP$6)+SUMIFS('Forecast Data'!H:H,'Forecast Data'!B:B,B399,'Forecast Data'!C:C,BQ$6)),"")</f>
        <v/>
      </c>
      <c r="BY399" s="12">
        <f t="shared" si="68"/>
        <v>0</v>
      </c>
      <c r="BZ399" s="16">
        <f t="shared" si="69"/>
        <v>0</v>
      </c>
      <c r="CA399" s="13">
        <f t="shared" si="70"/>
        <v>0</v>
      </c>
      <c r="CB399" s="12">
        <f t="shared" si="71"/>
        <v>0</v>
      </c>
      <c r="CC399" s="12"/>
      <c r="CD399" s="11">
        <f>(SUMIFS('Forecast Data'!H:H,'Forecast Data'!B:B,D399,'Forecast Data'!C:C,BK$6)+SUMIFS('Forecast Data'!H:H,'Forecast Data'!B:B,D399,'Forecast Data'!C:C,BL$6)+SUMIFS('Forecast Data'!H:H,'Forecast Data'!B:B,D399,'Forecast Data'!C:C,BM$6)+SUMIFS('Forecast Data'!H:H,'Forecast Data'!B:B,D399,'Forecast Data'!C:C,BJ$6))/4</f>
        <v>0</v>
      </c>
      <c r="CE399" s="12" t="str">
        <f>IFERROR((SUM(W399:Z399)-(SUMIFS('Forecast Data'!H:H,'Forecast Data'!B:B,D399,'Forecast Data'!C:C,BJ$6)+SUMIFS('Forecast Data'!H:H,'Forecast Data'!B:B,D399,'Forecast Data'!C:C,BK$6)+SUMIFS('Forecast Data'!H:H,'Forecast Data'!B:B,D399,'Forecast Data'!C:C,BL$6)+SUMIFS('Forecast Data'!H:H,'Forecast Data'!B:B,D399,'Forecast Data'!C:C,BM$6)))/(SUMIFS('Forecast Data'!H:H,'Forecast Data'!B:B,D399,'Forecast Data'!C:C,BJ$6)+SUMIFS('Forecast Data'!H:H,'Forecast Data'!B:B,D399,'Forecast Data'!C:C,BK$6)+SUMIFS('Forecast Data'!H:H,'Forecast Data'!B:B,D399,'Forecast Data'!C:C,BL$6)+SUMIFS('Forecast Data'!H:H,'Forecast Data'!B:B,D399,'Forecast Data'!C:C,BM$6)),"")</f>
        <v/>
      </c>
      <c r="CF399" s="12">
        <f t="shared" si="72"/>
        <v>0</v>
      </c>
      <c r="CG399" s="12">
        <f t="shared" si="73"/>
        <v>0</v>
      </c>
      <c r="CH399" s="13">
        <f t="shared" si="74"/>
        <v>0</v>
      </c>
      <c r="CI399" s="13"/>
    </row>
    <row r="400" spans="1:87" ht="13.2">
      <c r="A400" s="1"/>
      <c r="B400" t="str">
        <f t="shared" si="75"/>
        <v>Synergy Worldwide</v>
      </c>
      <c r="D400" t="s">
        <v>432</v>
      </c>
      <c r="E400" s="11">
        <f>SUMIFS('Fin Data'!F:F,'Fin Data'!A:A,D400)</f>
        <v>0</v>
      </c>
      <c r="F400" s="11">
        <f>SUMIFS('Fin Data with 6 week hist'!I:I,'Fin Data with 6 week hist'!$A:$A,$D400)</f>
        <v>0</v>
      </c>
      <c r="G400" s="11">
        <f>SUMIFS('Fin Data with 6 week hist'!J:J,'Fin Data with 6 week hist'!$A:$A,$D400)</f>
        <v>0</v>
      </c>
      <c r="H400" s="11">
        <f>SUMIFS('Fin Data with 6 week hist'!K:K,'Fin Data with 6 week hist'!$A:$A,$D400)+SUMIFS('Unit Cancellations'!D:D,'Unit Cancellations'!$B:$B,$D400)</f>
        <v>0</v>
      </c>
      <c r="I400" s="11">
        <f>SUMIFS('Fin Data with 6 week hist'!L:L,'Fin Data with 6 week hist'!$A:$A,$D400)+SUMIFS('Unit Cancellations'!E:E,'Unit Cancellations'!$B:$B,$D400)</f>
        <v>0</v>
      </c>
      <c r="J400" s="11">
        <f>SUMIFS('Fin Data with 6 week hist'!M:M,'Fin Data with 6 week hist'!$A:$A,$D400)+SUMIFS('Unit Cancellations'!F:F,'Unit Cancellations'!$B:$B,$D400)</f>
        <v>0</v>
      </c>
      <c r="K400" s="11">
        <f>SUMIFS('Fin Data with 6 week hist'!N:N,'Fin Data with 6 week hist'!$A:$A,$D400)+SUMIFS('Unit Cancellations'!G:G,'Unit Cancellations'!$B:$B,$D400)</f>
        <v>0</v>
      </c>
      <c r="L400" s="11">
        <f>SUMIFS('Fin Data'!AN:AN,'Fin Data'!A:A,D400)</f>
        <v>0</v>
      </c>
      <c r="M400" s="12">
        <f>IFERROR(SUMIFS('Fin Data'!AO:AO,'Fin Data'!A:A,D400),"")</f>
        <v>0</v>
      </c>
      <c r="N400" s="1"/>
      <c r="O400" s="11">
        <f t="shared" si="63"/>
        <v>0</v>
      </c>
      <c r="P400" s="12" t="str">
        <f t="shared" si="64"/>
        <v/>
      </c>
      <c r="Q400" s="1"/>
      <c r="R400" s="11">
        <f t="shared" si="65"/>
        <v>0</v>
      </c>
      <c r="S400" s="12" t="str">
        <f t="shared" si="66"/>
        <v/>
      </c>
      <c r="T400" s="11">
        <f t="shared" si="67"/>
        <v>0</v>
      </c>
      <c r="U400" s="1" t="e">
        <f t="shared" si="76"/>
        <v>#REF!</v>
      </c>
      <c r="V400" s="1"/>
      <c r="W400" s="11">
        <f>SUMIFS('Forecast Data'!$D:$D,'Forecast Data'!$C:$C,W$6,'Forecast Data'!$B:$B,$D400)</f>
        <v>0</v>
      </c>
      <c r="X400" s="11">
        <f>SUMIFS('Forecast Data'!$D:$D,'Forecast Data'!$C:$C,X$6,'Forecast Data'!$B:$B,$D400)</f>
        <v>0</v>
      </c>
      <c r="Y400" s="11">
        <f>SUMIFS('Forecast Data'!$D:$D,'Forecast Data'!$C:$C,Y$6,'Forecast Data'!$B:$B,$D400)</f>
        <v>0</v>
      </c>
      <c r="Z400" s="11">
        <f>SUMIFS('Forecast Data'!$D:$D,'Forecast Data'!$C:$C,Z$6,'Forecast Data'!$B:$B,$D400)</f>
        <v>0</v>
      </c>
      <c r="AA400" s="11">
        <f>SUMIFS('Forecast Data'!$D:$D,'Forecast Data'!$C:$C,AA$6,'Forecast Data'!$B:$B,$D400)</f>
        <v>0</v>
      </c>
      <c r="AB400" s="11">
        <f>SUMIFS('Forecast Data'!$D:$D,'Forecast Data'!$C:$C,AB$6,'Forecast Data'!$B:$B,$D400)</f>
        <v>0</v>
      </c>
      <c r="AC400" s="11">
        <f>SUMIFS('Forecast Data'!$D:$D,'Forecast Data'!$C:$C,AC$6,'Forecast Data'!$B:$B,$D400)</f>
        <v>0</v>
      </c>
      <c r="AD400" s="11">
        <f>SUMIFS('Forecast Data'!$D:$D,'Forecast Data'!$C:$C,AD$6,'Forecast Data'!$B:$B,$D400)</f>
        <v>0</v>
      </c>
      <c r="AE400" s="11">
        <f>SUMIFS('Forecast Data'!$D:$D,'Forecast Data'!$C:$C,AE$6,'Forecast Data'!$B:$B,$D400)</f>
        <v>0</v>
      </c>
      <c r="AF400" s="11">
        <f>SUMIFS('Forecast Data'!$D:$D,'Forecast Data'!$C:$C,AF$6,'Forecast Data'!$B:$B,$D400)</f>
        <v>0</v>
      </c>
      <c r="AG400" s="11">
        <f>SUMIFS('Forecast Data'!$D:$D,'Forecast Data'!$C:$C,AG$6,'Forecast Data'!$B:$B,$D400)</f>
        <v>0</v>
      </c>
      <c r="AH400" s="11">
        <f>SUMIFS('Forecast Data'!$D:$D,'Forecast Data'!$C:$C,AH$6,'Forecast Data'!$B:$B,$D400)</f>
        <v>0</v>
      </c>
      <c r="AI400" s="1"/>
      <c r="AJ400" s="12" t="str">
        <f>IF(SUMIFS('Forecast Data'!$E:$E,'Forecast Data'!$C:$C,AJ$6,'Forecast Data'!$B:$B,$D400)=0,"",SUMIFS('Forecast Data'!$E:$E,'Forecast Data'!$C:$C,AJ$6,'Forecast Data'!$B:$B,$D400))</f>
        <v/>
      </c>
      <c r="AK400" s="12" t="str">
        <f>IF(SUMIFS('Forecast Data'!$E:$E,'Forecast Data'!$C:$C,AK$6,'Forecast Data'!$B:$B,$D400)=0,"",SUMIFS('Forecast Data'!$E:$E,'Forecast Data'!$C:$C,AK$6,'Forecast Data'!$B:$B,$D400))</f>
        <v/>
      </c>
      <c r="AL400" s="12" t="str">
        <f>IF(SUMIFS('Forecast Data'!$E:$E,'Forecast Data'!$C:$C,AL$6,'Forecast Data'!$B:$B,$D400)=0,"",SUMIFS('Forecast Data'!$E:$E,'Forecast Data'!$C:$C,AL$6,'Forecast Data'!$B:$B,$D400))</f>
        <v/>
      </c>
      <c r="AM400" s="12" t="str">
        <f>IF(SUMIFS('Forecast Data'!$E:$E,'Forecast Data'!$C:$C,AM$6,'Forecast Data'!$B:$B,$D400)=0,"",SUMIFS('Forecast Data'!$E:$E,'Forecast Data'!$C:$C,AM$6,'Forecast Data'!$B:$B,$D400))</f>
        <v/>
      </c>
      <c r="AN400" s="12" t="str">
        <f>IF(SUMIFS('Forecast Data'!$E:$E,'Forecast Data'!$C:$C,AN$6,'Forecast Data'!$B:$B,$D400)=0,"",SUMIFS('Forecast Data'!$E:$E,'Forecast Data'!$C:$C,AN$6,'Forecast Data'!$B:$B,$D400))</f>
        <v/>
      </c>
      <c r="AO400" s="12" t="str">
        <f>IF(SUMIFS('Forecast Data'!$E:$E,'Forecast Data'!$C:$C,AO$6,'Forecast Data'!$B:$B,$D400)=0,"",SUMIFS('Forecast Data'!$E:$E,'Forecast Data'!$C:$C,AO$6,'Forecast Data'!$B:$B,$D400))</f>
        <v/>
      </c>
      <c r="AP400" s="12" t="str">
        <f>IF(SUMIFS('Forecast Data'!$E:$E,'Forecast Data'!$C:$C,AP$6,'Forecast Data'!$B:$B,$D400)=0,"",SUMIFS('Forecast Data'!$E:$E,'Forecast Data'!$C:$C,AP$6,'Forecast Data'!$B:$B,$D400))</f>
        <v/>
      </c>
      <c r="AQ400" s="12" t="str">
        <f>IF(SUMIFS('Forecast Data'!$E:$E,'Forecast Data'!$C:$C,AQ$6,'Forecast Data'!$B:$B,$D400)=0,"",SUMIFS('Forecast Data'!$E:$E,'Forecast Data'!$C:$C,AQ$6,'Forecast Data'!$B:$B,$D400))</f>
        <v/>
      </c>
      <c r="AR400" s="12" t="str">
        <f>IF(SUMIFS('Forecast Data'!$E:$E,'Forecast Data'!$C:$C,AR$6,'Forecast Data'!$B:$B,$D400)=0,"",SUMIFS('Forecast Data'!$E:$E,'Forecast Data'!$C:$C,AR$6,'Forecast Data'!$B:$B,$D400))</f>
        <v/>
      </c>
      <c r="AS400" s="12" t="str">
        <f>IF(SUMIFS('Forecast Data'!$E:$E,'Forecast Data'!$C:$C,AS$6,'Forecast Data'!$B:$B,$D400)=0,"",SUMIFS('Forecast Data'!$E:$E,'Forecast Data'!$C:$C,AS$6,'Forecast Data'!$B:$B,$D400))</f>
        <v/>
      </c>
      <c r="AT400" s="12" t="str">
        <f>IF(SUMIFS('Forecast Data'!$E:$E,'Forecast Data'!$C:$C,AT$6,'Forecast Data'!$B:$B,$D400)=0,"",SUMIFS('Forecast Data'!$E:$E,'Forecast Data'!$C:$C,AT$6,'Forecast Data'!$B:$B,$D400))</f>
        <v/>
      </c>
      <c r="AU400" s="12" t="str">
        <f>IF(SUMIFS('Forecast Data'!$E:$E,'Forecast Data'!$C:$C,AU$6,'Forecast Data'!$B:$B,$D400)=0,"",SUMIFS('Forecast Data'!$E:$E,'Forecast Data'!$C:$C,AU$6,'Forecast Data'!$B:$B,$D400))</f>
        <v/>
      </c>
      <c r="AV400" s="1"/>
      <c r="AW400" s="11">
        <f>SUMIFS('OP Units'!E:E,'OP Units'!$A:$A,$D400)</f>
        <v>0</v>
      </c>
      <c r="AX400" s="11">
        <f>SUMIFS('OP Units'!F:F,'OP Units'!$A:$A,$D400)</f>
        <v>0</v>
      </c>
      <c r="AY400" s="11">
        <f>SUMIFS('OP Units'!G:G,'OP Units'!$A:$A,$D400)</f>
        <v>0</v>
      </c>
      <c r="AZ400" s="11">
        <f>SUMIFS('OP Units'!H:H,'OP Units'!$A:$A,$D400)</f>
        <v>0</v>
      </c>
      <c r="BA400" s="11">
        <f>SUMIFS('OP Units'!I:I,'OP Units'!$A:$A,$D400)</f>
        <v>0</v>
      </c>
      <c r="BB400" s="11">
        <f>SUMIFS('OP Units'!J:J,'OP Units'!$A:$A,$D400)</f>
        <v>0</v>
      </c>
      <c r="BC400" s="11">
        <f>SUMIFS('OP Units'!K:K,'OP Units'!$A:$A,$D400)</f>
        <v>0</v>
      </c>
      <c r="BD400" s="11">
        <f>SUMIFS('OP Units'!L:L,'OP Units'!$A:$A,$D400)</f>
        <v>0</v>
      </c>
      <c r="BE400" s="11">
        <f>SUMIFS('OP Units'!M:M,'OP Units'!$A:$A,$D400)</f>
        <v>0</v>
      </c>
      <c r="BF400" s="11">
        <f>SUMIFS('OP Units'!N:N,'OP Units'!$A:$A,$D400)</f>
        <v>0</v>
      </c>
      <c r="BG400" s="11">
        <f>SUMIFS('OP Units'!O:O,'OP Units'!$A:$A,$D400)</f>
        <v>0</v>
      </c>
      <c r="BH400" s="11">
        <f>SUMIFS('OP Units'!P:P,'OP Units'!$A:$A,$D400)</f>
        <v>0</v>
      </c>
      <c r="BI400" s="1"/>
      <c r="BJ400" s="12" t="str">
        <f>IFERROR((SUMIFS('OP Units'!E:E,'OP Units'!$A:$A,$D400)-SUMIFS('Forecast Data'!$H:$H,'Forecast Data'!$C:$C,BJ$6,'Forecast Data'!$B:$B,$D400))/SUMIFS('Forecast Data'!$H:$H,'Forecast Data'!$C:$C,BJ$6,'Forecast Data'!$B:$B,$D400),"")</f>
        <v/>
      </c>
      <c r="BK400" s="12" t="str">
        <f>IFERROR((SUMIFS('OP Units'!F:F,'OP Units'!$A:$A,$D400)-SUMIFS('Forecast Data'!$H:$H,'Forecast Data'!$C:$C,BK$6,'Forecast Data'!$B:$B,$D400))/SUMIFS('Forecast Data'!$H:$H,'Forecast Data'!$C:$C,BK$6,'Forecast Data'!$B:$B,$D400),"")</f>
        <v/>
      </c>
      <c r="BL400" s="12" t="str">
        <f>IFERROR((SUMIFS('OP Units'!G:G,'OP Units'!$A:$A,$D400)-SUMIFS('Forecast Data'!$H:$H,'Forecast Data'!$C:$C,BL$6,'Forecast Data'!$B:$B,$D400))/SUMIFS('Forecast Data'!$H:$H,'Forecast Data'!$C:$C,BL$6,'Forecast Data'!$B:$B,$D400),"")</f>
        <v/>
      </c>
      <c r="BM400" s="12" t="str">
        <f>IFERROR((SUMIFS('OP Units'!H:H,'OP Units'!$A:$A,$D400)-SUMIFS('Forecast Data'!$H:$H,'Forecast Data'!$C:$C,BM$6,'Forecast Data'!$B:$B,$D400))/SUMIFS('Forecast Data'!$H:$H,'Forecast Data'!$C:$C,BM$6,'Forecast Data'!$B:$B,$D400),"")</f>
        <v/>
      </c>
      <c r="BN400" s="12" t="str">
        <f>IFERROR((SUMIFS('OP Units'!I:I,'OP Units'!$A:$A,$D400)-SUMIFS('Forecast Data'!$H:$H,'Forecast Data'!$C:$C,BN$6,'Forecast Data'!$B:$B,$D400))/SUMIFS('Forecast Data'!$H:$H,'Forecast Data'!$C:$C,BN$6,'Forecast Data'!$B:$B,$D400),"")</f>
        <v/>
      </c>
      <c r="BO400" s="12" t="str">
        <f>IFERROR((SUMIFS('OP Units'!J:J,'OP Units'!$A:$A,$D400)-SUMIFS('Forecast Data'!$H:$H,'Forecast Data'!$C:$C,BO$6,'Forecast Data'!$B:$B,$D400))/SUMIFS('Forecast Data'!$H:$H,'Forecast Data'!$C:$C,BO$6,'Forecast Data'!$B:$B,$D400),"")</f>
        <v/>
      </c>
      <c r="BP400" s="12" t="str">
        <f>IFERROR((SUMIFS('OP Units'!K:K,'OP Units'!$A:$A,$D400)-SUMIFS('Forecast Data'!$H:$H,'Forecast Data'!$C:$C,BP$6,'Forecast Data'!$B:$B,$D400))/SUMIFS('Forecast Data'!$H:$H,'Forecast Data'!$C:$C,BP$6,'Forecast Data'!$B:$B,$D400),"")</f>
        <v/>
      </c>
      <c r="BQ400" s="12" t="str">
        <f>IFERROR((SUMIFS('OP Units'!L:L,'OP Units'!$A:$A,$D400)-SUMIFS('Forecast Data'!$H:$H,'Forecast Data'!$C:$C,BQ$6,'Forecast Data'!$B:$B,$D400))/SUMIFS('Forecast Data'!$H:$H,'Forecast Data'!$C:$C,BQ$6,'Forecast Data'!$B:$B,$D400),"")</f>
        <v/>
      </c>
      <c r="BR400" s="12" t="str">
        <f>IFERROR((SUMIFS('OP Units'!M:M,'OP Units'!$A:$A,$D400)-SUMIFS('Forecast Data'!$H:$H,'Forecast Data'!$C:$C,BR$6,'Forecast Data'!$B:$B,$D400))/SUMIFS('Forecast Data'!$H:$H,'Forecast Data'!$C:$C,BR$6,'Forecast Data'!$B:$B,$D400),"")</f>
        <v/>
      </c>
      <c r="BS400" s="12" t="str">
        <f>IFERROR((SUMIFS('OP Units'!N:N,'OP Units'!$A:$A,$D400)-SUMIFS('Forecast Data'!$H:$H,'Forecast Data'!$C:$C,BS$6,'Forecast Data'!$B:$B,$D400))/SUMIFS('Forecast Data'!$H:$H,'Forecast Data'!$C:$C,BS$6,'Forecast Data'!$B:$B,$D400),"")</f>
        <v/>
      </c>
      <c r="BT400" s="12" t="str">
        <f>IFERROR((SUMIFS('OP Units'!O:O,'OP Units'!$A:$A,$D400)-SUMIFS('Forecast Data'!$H:$H,'Forecast Data'!$C:$C,BT$6,'Forecast Data'!$B:$B,$D400))/SUMIFS('Forecast Data'!$H:$H,'Forecast Data'!$C:$C,BT$6,'Forecast Data'!$B:$B,$D400),"")</f>
        <v/>
      </c>
      <c r="BU400" s="12" t="str">
        <f>IFERROR((SUMIFS('OP Units'!P:P,'OP Units'!$A:$A,$D400)-SUMIFS('Forecast Data'!$H:$H,'Forecast Data'!$C:$C,BU$6,'Forecast Data'!$B:$B,$D400))/SUMIFS('Forecast Data'!$H:$H,'Forecast Data'!$C:$C,BU$6,'Forecast Data'!$B:$B,$D400),"")</f>
        <v/>
      </c>
      <c r="BV400" s="12"/>
      <c r="BW400" s="11">
        <f>(SUMIFS('Forecast Data'!H:H,'Forecast Data'!B:B,D400,'Forecast Data'!C:C,BK$6)+SUMIFS('Forecast Data'!H:H,'Forecast Data'!B:B,D400,'Forecast Data'!C:C,BL$6)+SUMIFS('Forecast Data'!H:H,'Forecast Data'!B:B,D400,'Forecast Data'!C:C,BM$6)+SUMIFS('Forecast Data'!H:H,'Forecast Data'!B:B,D400,'Forecast Data'!C:C,BN$6)+SUMIFS('Forecast Data'!H:H,'Forecast Data'!B:B,D400,'Forecast Data'!C:C,BO$6)+SUMIFS('Forecast Data'!H:H,'Forecast Data'!B:B,D400,'Forecast Data'!C:C,BP$6)+SUMIFS('Forecast Data'!H:H,'Forecast Data'!B:B,D400,'Forecast Data'!C:C,BQ$6)+SUMIFS('Forecast Data'!H:H,'Forecast Data'!B:B,D400,'Forecast Data'!C:C,BJ$6))/8</f>
        <v>0</v>
      </c>
      <c r="BX400" s="12" t="str">
        <f>IFERROR((SUM(W400:AD400)-(SUMIFS('Forecast Data'!H:H,'Forecast Data'!B:B,B400,'Forecast Data'!C:C,BJ$6)+SUMIFS('Forecast Data'!H:H,'Forecast Data'!B:B,B400,'Forecast Data'!C:C,BK$6)+SUMIFS('Forecast Data'!H:H,'Forecast Data'!B:B,B400,'Forecast Data'!C:C,BL$6)+SUMIFS('Forecast Data'!H:H,'Forecast Data'!B:B,B400,'Forecast Data'!C:C,BM$6)+SUMIFS('Forecast Data'!H:H,'Forecast Data'!B:B,B400,'Forecast Data'!C:C,BN$6)+SUMIFS('Forecast Data'!H:H,'Forecast Data'!B:B,B400,'Forecast Data'!C:C,BO$6)+SUMIFS('Forecast Data'!H:H,'Forecast Data'!B:B,B400,'Forecast Data'!C:C,BP$6)+SUMIFS('Forecast Data'!H:H,'Forecast Data'!B:B,B400,'Forecast Data'!C:C,BQ$6)))/(SUMIFS('Forecast Data'!H:H,'Forecast Data'!B:B,B400,'Forecast Data'!C:C,BJ$6)+SUMIFS('Forecast Data'!H:H,'Forecast Data'!B:B,B400,'Forecast Data'!C:C,BK$6)+SUMIFS('Forecast Data'!H:H,'Forecast Data'!B:B,B400,'Forecast Data'!C:C,BL$6)+SUMIFS('Forecast Data'!H:H,'Forecast Data'!B:B,B400,'Forecast Data'!C:C,BM$6)+SUMIFS('Forecast Data'!H:H,'Forecast Data'!B:B,B400,'Forecast Data'!C:C,BN$6)+SUMIFS('Forecast Data'!H:H,'Forecast Data'!B:B,B400,'Forecast Data'!C:C,BO$6)+SUMIFS('Forecast Data'!H:H,'Forecast Data'!B:B,B400,'Forecast Data'!C:C,BP$6)+SUMIFS('Forecast Data'!H:H,'Forecast Data'!B:B,B400,'Forecast Data'!C:C,BQ$6)),"")</f>
        <v/>
      </c>
      <c r="BY400" s="12">
        <f t="shared" si="68"/>
        <v>0</v>
      </c>
      <c r="BZ400" s="16">
        <f t="shared" si="69"/>
        <v>0</v>
      </c>
      <c r="CA400" s="13">
        <f t="shared" si="70"/>
        <v>0</v>
      </c>
      <c r="CB400" s="12">
        <f t="shared" si="71"/>
        <v>0</v>
      </c>
      <c r="CC400" s="12"/>
      <c r="CD400" s="11">
        <f>(SUMIFS('Forecast Data'!H:H,'Forecast Data'!B:B,D400,'Forecast Data'!C:C,BK$6)+SUMIFS('Forecast Data'!H:H,'Forecast Data'!B:B,D400,'Forecast Data'!C:C,BL$6)+SUMIFS('Forecast Data'!H:H,'Forecast Data'!B:B,D400,'Forecast Data'!C:C,BM$6)+SUMIFS('Forecast Data'!H:H,'Forecast Data'!B:B,D400,'Forecast Data'!C:C,BJ$6))/4</f>
        <v>0</v>
      </c>
      <c r="CE400" s="12" t="str">
        <f>IFERROR((SUM(W400:Z400)-(SUMIFS('Forecast Data'!H:H,'Forecast Data'!B:B,D400,'Forecast Data'!C:C,BJ$6)+SUMIFS('Forecast Data'!H:H,'Forecast Data'!B:B,D400,'Forecast Data'!C:C,BK$6)+SUMIFS('Forecast Data'!H:H,'Forecast Data'!B:B,D400,'Forecast Data'!C:C,BL$6)+SUMIFS('Forecast Data'!H:H,'Forecast Data'!B:B,D400,'Forecast Data'!C:C,BM$6)))/(SUMIFS('Forecast Data'!H:H,'Forecast Data'!B:B,D400,'Forecast Data'!C:C,BJ$6)+SUMIFS('Forecast Data'!H:H,'Forecast Data'!B:B,D400,'Forecast Data'!C:C,BK$6)+SUMIFS('Forecast Data'!H:H,'Forecast Data'!B:B,D400,'Forecast Data'!C:C,BL$6)+SUMIFS('Forecast Data'!H:H,'Forecast Data'!B:B,D400,'Forecast Data'!C:C,BM$6)),"")</f>
        <v/>
      </c>
      <c r="CF400" s="12">
        <f t="shared" si="72"/>
        <v>0</v>
      </c>
      <c r="CG400" s="12">
        <f t="shared" si="73"/>
        <v>0</v>
      </c>
      <c r="CH400" s="13">
        <f t="shared" si="74"/>
        <v>0</v>
      </c>
      <c r="CI400" s="13"/>
    </row>
    <row r="401" spans="1:87" ht="13.2">
      <c r="A401" s="1"/>
      <c r="B401" t="str">
        <f t="shared" si="75"/>
        <v>The Happy Co.</v>
      </c>
      <c r="D401" t="s">
        <v>433</v>
      </c>
      <c r="E401" s="11">
        <f>SUMIFS('Fin Data'!F:F,'Fin Data'!A:A,D401)</f>
        <v>0</v>
      </c>
      <c r="F401" s="11">
        <f>SUMIFS('Fin Data with 6 week hist'!I:I,'Fin Data with 6 week hist'!$A:$A,$D401)</f>
        <v>0</v>
      </c>
      <c r="G401" s="11">
        <f>SUMIFS('Fin Data with 6 week hist'!J:J,'Fin Data with 6 week hist'!$A:$A,$D401)</f>
        <v>0</v>
      </c>
      <c r="H401" s="11">
        <f>SUMIFS('Fin Data with 6 week hist'!K:K,'Fin Data with 6 week hist'!$A:$A,$D401)+SUMIFS('Unit Cancellations'!D:D,'Unit Cancellations'!$B:$B,$D401)</f>
        <v>0</v>
      </c>
      <c r="I401" s="11">
        <f>SUMIFS('Fin Data with 6 week hist'!L:L,'Fin Data with 6 week hist'!$A:$A,$D401)+SUMIFS('Unit Cancellations'!E:E,'Unit Cancellations'!$B:$B,$D401)</f>
        <v>0</v>
      </c>
      <c r="J401" s="11">
        <f>SUMIFS('Fin Data with 6 week hist'!M:M,'Fin Data with 6 week hist'!$A:$A,$D401)+SUMIFS('Unit Cancellations'!F:F,'Unit Cancellations'!$B:$B,$D401)</f>
        <v>0</v>
      </c>
      <c r="K401" s="11">
        <f>SUMIFS('Fin Data with 6 week hist'!N:N,'Fin Data with 6 week hist'!$A:$A,$D401)+SUMIFS('Unit Cancellations'!G:G,'Unit Cancellations'!$B:$B,$D401)</f>
        <v>0</v>
      </c>
      <c r="L401" s="11">
        <f>SUMIFS('Fin Data'!AN:AN,'Fin Data'!A:A,D401)</f>
        <v>0</v>
      </c>
      <c r="M401" s="12">
        <f>IFERROR(SUMIFS('Fin Data'!AO:AO,'Fin Data'!A:A,D401),"")</f>
        <v>0</v>
      </c>
      <c r="N401" s="1"/>
      <c r="O401" s="11">
        <f t="shared" si="63"/>
        <v>0</v>
      </c>
      <c r="P401" s="12" t="str">
        <f t="shared" si="64"/>
        <v/>
      </c>
      <c r="Q401" s="1"/>
      <c r="R401" s="11">
        <f t="shared" si="65"/>
        <v>0</v>
      </c>
      <c r="S401" s="12" t="str">
        <f t="shared" si="66"/>
        <v/>
      </c>
      <c r="T401" s="11">
        <f t="shared" si="67"/>
        <v>0</v>
      </c>
      <c r="U401" s="1" t="e">
        <f t="shared" si="76"/>
        <v>#REF!</v>
      </c>
      <c r="V401" s="1"/>
      <c r="W401" s="11">
        <f>SUMIFS('Forecast Data'!$D:$D,'Forecast Data'!$C:$C,W$6,'Forecast Data'!$B:$B,$D401)</f>
        <v>0</v>
      </c>
      <c r="X401" s="11">
        <f>SUMIFS('Forecast Data'!$D:$D,'Forecast Data'!$C:$C,X$6,'Forecast Data'!$B:$B,$D401)</f>
        <v>0</v>
      </c>
      <c r="Y401" s="11">
        <f>SUMIFS('Forecast Data'!$D:$D,'Forecast Data'!$C:$C,Y$6,'Forecast Data'!$B:$B,$D401)</f>
        <v>0</v>
      </c>
      <c r="Z401" s="11">
        <f>SUMIFS('Forecast Data'!$D:$D,'Forecast Data'!$C:$C,Z$6,'Forecast Data'!$B:$B,$D401)</f>
        <v>0</v>
      </c>
      <c r="AA401" s="11">
        <f>SUMIFS('Forecast Data'!$D:$D,'Forecast Data'!$C:$C,AA$6,'Forecast Data'!$B:$B,$D401)</f>
        <v>0</v>
      </c>
      <c r="AB401" s="11">
        <f>SUMIFS('Forecast Data'!$D:$D,'Forecast Data'!$C:$C,AB$6,'Forecast Data'!$B:$B,$D401)</f>
        <v>0</v>
      </c>
      <c r="AC401" s="11">
        <f>SUMIFS('Forecast Data'!$D:$D,'Forecast Data'!$C:$C,AC$6,'Forecast Data'!$B:$B,$D401)</f>
        <v>0</v>
      </c>
      <c r="AD401" s="11">
        <f>SUMIFS('Forecast Data'!$D:$D,'Forecast Data'!$C:$C,AD$6,'Forecast Data'!$B:$B,$D401)</f>
        <v>0</v>
      </c>
      <c r="AE401" s="11">
        <f>SUMIFS('Forecast Data'!$D:$D,'Forecast Data'!$C:$C,AE$6,'Forecast Data'!$B:$B,$D401)</f>
        <v>0</v>
      </c>
      <c r="AF401" s="11">
        <f>SUMIFS('Forecast Data'!$D:$D,'Forecast Data'!$C:$C,AF$6,'Forecast Data'!$B:$B,$D401)</f>
        <v>0</v>
      </c>
      <c r="AG401" s="11">
        <f>SUMIFS('Forecast Data'!$D:$D,'Forecast Data'!$C:$C,AG$6,'Forecast Data'!$B:$B,$D401)</f>
        <v>0</v>
      </c>
      <c r="AH401" s="11">
        <f>SUMIFS('Forecast Data'!$D:$D,'Forecast Data'!$C:$C,AH$6,'Forecast Data'!$B:$B,$D401)</f>
        <v>0</v>
      </c>
      <c r="AI401" s="1"/>
      <c r="AJ401" s="12" t="str">
        <f>IF(SUMIFS('Forecast Data'!$E:$E,'Forecast Data'!$C:$C,AJ$6,'Forecast Data'!$B:$B,$D401)=0,"",SUMIFS('Forecast Data'!$E:$E,'Forecast Data'!$C:$C,AJ$6,'Forecast Data'!$B:$B,$D401))</f>
        <v/>
      </c>
      <c r="AK401" s="12" t="str">
        <f>IF(SUMIFS('Forecast Data'!$E:$E,'Forecast Data'!$C:$C,AK$6,'Forecast Data'!$B:$B,$D401)=0,"",SUMIFS('Forecast Data'!$E:$E,'Forecast Data'!$C:$C,AK$6,'Forecast Data'!$B:$B,$D401))</f>
        <v/>
      </c>
      <c r="AL401" s="12" t="str">
        <f>IF(SUMIFS('Forecast Data'!$E:$E,'Forecast Data'!$C:$C,AL$6,'Forecast Data'!$B:$B,$D401)=0,"",SUMIFS('Forecast Data'!$E:$E,'Forecast Data'!$C:$C,AL$6,'Forecast Data'!$B:$B,$D401))</f>
        <v/>
      </c>
      <c r="AM401" s="12" t="str">
        <f>IF(SUMIFS('Forecast Data'!$E:$E,'Forecast Data'!$C:$C,AM$6,'Forecast Data'!$B:$B,$D401)=0,"",SUMIFS('Forecast Data'!$E:$E,'Forecast Data'!$C:$C,AM$6,'Forecast Data'!$B:$B,$D401))</f>
        <v/>
      </c>
      <c r="AN401" s="12" t="str">
        <f>IF(SUMIFS('Forecast Data'!$E:$E,'Forecast Data'!$C:$C,AN$6,'Forecast Data'!$B:$B,$D401)=0,"",SUMIFS('Forecast Data'!$E:$E,'Forecast Data'!$C:$C,AN$6,'Forecast Data'!$B:$B,$D401))</f>
        <v/>
      </c>
      <c r="AO401" s="12" t="str">
        <f>IF(SUMIFS('Forecast Data'!$E:$E,'Forecast Data'!$C:$C,AO$6,'Forecast Data'!$B:$B,$D401)=0,"",SUMIFS('Forecast Data'!$E:$E,'Forecast Data'!$C:$C,AO$6,'Forecast Data'!$B:$B,$D401))</f>
        <v/>
      </c>
      <c r="AP401" s="12" t="str">
        <f>IF(SUMIFS('Forecast Data'!$E:$E,'Forecast Data'!$C:$C,AP$6,'Forecast Data'!$B:$B,$D401)=0,"",SUMIFS('Forecast Data'!$E:$E,'Forecast Data'!$C:$C,AP$6,'Forecast Data'!$B:$B,$D401))</f>
        <v/>
      </c>
      <c r="AQ401" s="12" t="str">
        <f>IF(SUMIFS('Forecast Data'!$E:$E,'Forecast Data'!$C:$C,AQ$6,'Forecast Data'!$B:$B,$D401)=0,"",SUMIFS('Forecast Data'!$E:$E,'Forecast Data'!$C:$C,AQ$6,'Forecast Data'!$B:$B,$D401))</f>
        <v/>
      </c>
      <c r="AR401" s="12" t="str">
        <f>IF(SUMIFS('Forecast Data'!$E:$E,'Forecast Data'!$C:$C,AR$6,'Forecast Data'!$B:$B,$D401)=0,"",SUMIFS('Forecast Data'!$E:$E,'Forecast Data'!$C:$C,AR$6,'Forecast Data'!$B:$B,$D401))</f>
        <v/>
      </c>
      <c r="AS401" s="12" t="str">
        <f>IF(SUMIFS('Forecast Data'!$E:$E,'Forecast Data'!$C:$C,AS$6,'Forecast Data'!$B:$B,$D401)=0,"",SUMIFS('Forecast Data'!$E:$E,'Forecast Data'!$C:$C,AS$6,'Forecast Data'!$B:$B,$D401))</f>
        <v/>
      </c>
      <c r="AT401" s="12" t="str">
        <f>IF(SUMIFS('Forecast Data'!$E:$E,'Forecast Data'!$C:$C,AT$6,'Forecast Data'!$B:$B,$D401)=0,"",SUMIFS('Forecast Data'!$E:$E,'Forecast Data'!$C:$C,AT$6,'Forecast Data'!$B:$B,$D401))</f>
        <v/>
      </c>
      <c r="AU401" s="12" t="str">
        <f>IF(SUMIFS('Forecast Data'!$E:$E,'Forecast Data'!$C:$C,AU$6,'Forecast Data'!$B:$B,$D401)=0,"",SUMIFS('Forecast Data'!$E:$E,'Forecast Data'!$C:$C,AU$6,'Forecast Data'!$B:$B,$D401))</f>
        <v/>
      </c>
      <c r="AV401" s="1"/>
      <c r="AW401" s="11">
        <f>SUMIFS('OP Units'!E:E,'OP Units'!$A:$A,$D401)</f>
        <v>0</v>
      </c>
      <c r="AX401" s="11">
        <f>SUMIFS('OP Units'!F:F,'OP Units'!$A:$A,$D401)</f>
        <v>0</v>
      </c>
      <c r="AY401" s="11">
        <f>SUMIFS('OP Units'!G:G,'OP Units'!$A:$A,$D401)</f>
        <v>0</v>
      </c>
      <c r="AZ401" s="11">
        <f>SUMIFS('OP Units'!H:H,'OP Units'!$A:$A,$D401)</f>
        <v>0</v>
      </c>
      <c r="BA401" s="11">
        <f>SUMIFS('OP Units'!I:I,'OP Units'!$A:$A,$D401)</f>
        <v>0</v>
      </c>
      <c r="BB401" s="11">
        <f>SUMIFS('OP Units'!J:J,'OP Units'!$A:$A,$D401)</f>
        <v>0</v>
      </c>
      <c r="BC401" s="11">
        <f>SUMIFS('OP Units'!K:K,'OP Units'!$A:$A,$D401)</f>
        <v>0</v>
      </c>
      <c r="BD401" s="11">
        <f>SUMIFS('OP Units'!L:L,'OP Units'!$A:$A,$D401)</f>
        <v>0</v>
      </c>
      <c r="BE401" s="11">
        <f>SUMIFS('OP Units'!M:M,'OP Units'!$A:$A,$D401)</f>
        <v>0</v>
      </c>
      <c r="BF401" s="11">
        <f>SUMIFS('OP Units'!N:N,'OP Units'!$A:$A,$D401)</f>
        <v>0</v>
      </c>
      <c r="BG401" s="11">
        <f>SUMIFS('OP Units'!O:O,'OP Units'!$A:$A,$D401)</f>
        <v>0</v>
      </c>
      <c r="BH401" s="11">
        <f>SUMIFS('OP Units'!P:P,'OP Units'!$A:$A,$D401)</f>
        <v>0</v>
      </c>
      <c r="BI401" s="1"/>
      <c r="BJ401" s="12" t="str">
        <f>IFERROR((SUMIFS('OP Units'!E:E,'OP Units'!$A:$A,$D401)-SUMIFS('Forecast Data'!$H:$H,'Forecast Data'!$C:$C,BJ$6,'Forecast Data'!$B:$B,$D401))/SUMIFS('Forecast Data'!$H:$H,'Forecast Data'!$C:$C,BJ$6,'Forecast Data'!$B:$B,$D401),"")</f>
        <v/>
      </c>
      <c r="BK401" s="12" t="str">
        <f>IFERROR((SUMIFS('OP Units'!F:F,'OP Units'!$A:$A,$D401)-SUMIFS('Forecast Data'!$H:$H,'Forecast Data'!$C:$C,BK$6,'Forecast Data'!$B:$B,$D401))/SUMIFS('Forecast Data'!$H:$H,'Forecast Data'!$C:$C,BK$6,'Forecast Data'!$B:$B,$D401),"")</f>
        <v/>
      </c>
      <c r="BL401" s="12" t="str">
        <f>IFERROR((SUMIFS('OP Units'!G:G,'OP Units'!$A:$A,$D401)-SUMIFS('Forecast Data'!$H:$H,'Forecast Data'!$C:$C,BL$6,'Forecast Data'!$B:$B,$D401))/SUMIFS('Forecast Data'!$H:$H,'Forecast Data'!$C:$C,BL$6,'Forecast Data'!$B:$B,$D401),"")</f>
        <v/>
      </c>
      <c r="BM401" s="12" t="str">
        <f>IFERROR((SUMIFS('OP Units'!H:H,'OP Units'!$A:$A,$D401)-SUMIFS('Forecast Data'!$H:$H,'Forecast Data'!$C:$C,BM$6,'Forecast Data'!$B:$B,$D401))/SUMIFS('Forecast Data'!$H:$H,'Forecast Data'!$C:$C,BM$6,'Forecast Data'!$B:$B,$D401),"")</f>
        <v/>
      </c>
      <c r="BN401" s="12" t="str">
        <f>IFERROR((SUMIFS('OP Units'!I:I,'OP Units'!$A:$A,$D401)-SUMIFS('Forecast Data'!$H:$H,'Forecast Data'!$C:$C,BN$6,'Forecast Data'!$B:$B,$D401))/SUMIFS('Forecast Data'!$H:$H,'Forecast Data'!$C:$C,BN$6,'Forecast Data'!$B:$B,$D401),"")</f>
        <v/>
      </c>
      <c r="BO401" s="12" t="str">
        <f>IFERROR((SUMIFS('OP Units'!J:J,'OP Units'!$A:$A,$D401)-SUMIFS('Forecast Data'!$H:$H,'Forecast Data'!$C:$C,BO$6,'Forecast Data'!$B:$B,$D401))/SUMIFS('Forecast Data'!$H:$H,'Forecast Data'!$C:$C,BO$6,'Forecast Data'!$B:$B,$D401),"")</f>
        <v/>
      </c>
      <c r="BP401" s="12" t="str">
        <f>IFERROR((SUMIFS('OP Units'!K:K,'OP Units'!$A:$A,$D401)-SUMIFS('Forecast Data'!$H:$H,'Forecast Data'!$C:$C,BP$6,'Forecast Data'!$B:$B,$D401))/SUMIFS('Forecast Data'!$H:$H,'Forecast Data'!$C:$C,BP$6,'Forecast Data'!$B:$B,$D401),"")</f>
        <v/>
      </c>
      <c r="BQ401" s="12" t="str">
        <f>IFERROR((SUMIFS('OP Units'!L:L,'OP Units'!$A:$A,$D401)-SUMIFS('Forecast Data'!$H:$H,'Forecast Data'!$C:$C,BQ$6,'Forecast Data'!$B:$B,$D401))/SUMIFS('Forecast Data'!$H:$H,'Forecast Data'!$C:$C,BQ$6,'Forecast Data'!$B:$B,$D401),"")</f>
        <v/>
      </c>
      <c r="BR401" s="12" t="str">
        <f>IFERROR((SUMIFS('OP Units'!M:M,'OP Units'!$A:$A,$D401)-SUMIFS('Forecast Data'!$H:$H,'Forecast Data'!$C:$C,BR$6,'Forecast Data'!$B:$B,$D401))/SUMIFS('Forecast Data'!$H:$H,'Forecast Data'!$C:$C,BR$6,'Forecast Data'!$B:$B,$D401),"")</f>
        <v/>
      </c>
      <c r="BS401" s="12" t="str">
        <f>IFERROR((SUMIFS('OP Units'!N:N,'OP Units'!$A:$A,$D401)-SUMIFS('Forecast Data'!$H:$H,'Forecast Data'!$C:$C,BS$6,'Forecast Data'!$B:$B,$D401))/SUMIFS('Forecast Data'!$H:$H,'Forecast Data'!$C:$C,BS$6,'Forecast Data'!$B:$B,$D401),"")</f>
        <v/>
      </c>
      <c r="BT401" s="12" t="str">
        <f>IFERROR((SUMIFS('OP Units'!O:O,'OP Units'!$A:$A,$D401)-SUMIFS('Forecast Data'!$H:$H,'Forecast Data'!$C:$C,BT$6,'Forecast Data'!$B:$B,$D401))/SUMIFS('Forecast Data'!$H:$H,'Forecast Data'!$C:$C,BT$6,'Forecast Data'!$B:$B,$D401),"")</f>
        <v/>
      </c>
      <c r="BU401" s="12" t="str">
        <f>IFERROR((SUMIFS('OP Units'!P:P,'OP Units'!$A:$A,$D401)-SUMIFS('Forecast Data'!$H:$H,'Forecast Data'!$C:$C,BU$6,'Forecast Data'!$B:$B,$D401))/SUMIFS('Forecast Data'!$H:$H,'Forecast Data'!$C:$C,BU$6,'Forecast Data'!$B:$B,$D401),"")</f>
        <v/>
      </c>
      <c r="BV401" s="12"/>
      <c r="BW401" s="11">
        <f>(SUMIFS('Forecast Data'!H:H,'Forecast Data'!B:B,D401,'Forecast Data'!C:C,BK$6)+SUMIFS('Forecast Data'!H:H,'Forecast Data'!B:B,D401,'Forecast Data'!C:C,BL$6)+SUMIFS('Forecast Data'!H:H,'Forecast Data'!B:B,D401,'Forecast Data'!C:C,BM$6)+SUMIFS('Forecast Data'!H:H,'Forecast Data'!B:B,D401,'Forecast Data'!C:C,BN$6)+SUMIFS('Forecast Data'!H:H,'Forecast Data'!B:B,D401,'Forecast Data'!C:C,BO$6)+SUMIFS('Forecast Data'!H:H,'Forecast Data'!B:B,D401,'Forecast Data'!C:C,BP$6)+SUMIFS('Forecast Data'!H:H,'Forecast Data'!B:B,D401,'Forecast Data'!C:C,BQ$6)+SUMIFS('Forecast Data'!H:H,'Forecast Data'!B:B,D401,'Forecast Data'!C:C,BJ$6))/8</f>
        <v>0</v>
      </c>
      <c r="BX401" s="12" t="str">
        <f>IFERROR((SUM(W401:AD401)-(SUMIFS('Forecast Data'!H:H,'Forecast Data'!B:B,B401,'Forecast Data'!C:C,BJ$6)+SUMIFS('Forecast Data'!H:H,'Forecast Data'!B:B,B401,'Forecast Data'!C:C,BK$6)+SUMIFS('Forecast Data'!H:H,'Forecast Data'!B:B,B401,'Forecast Data'!C:C,BL$6)+SUMIFS('Forecast Data'!H:H,'Forecast Data'!B:B,B401,'Forecast Data'!C:C,BM$6)+SUMIFS('Forecast Data'!H:H,'Forecast Data'!B:B,B401,'Forecast Data'!C:C,BN$6)+SUMIFS('Forecast Data'!H:H,'Forecast Data'!B:B,B401,'Forecast Data'!C:C,BO$6)+SUMIFS('Forecast Data'!H:H,'Forecast Data'!B:B,B401,'Forecast Data'!C:C,BP$6)+SUMIFS('Forecast Data'!H:H,'Forecast Data'!B:B,B401,'Forecast Data'!C:C,BQ$6)))/(SUMIFS('Forecast Data'!H:H,'Forecast Data'!B:B,B401,'Forecast Data'!C:C,BJ$6)+SUMIFS('Forecast Data'!H:H,'Forecast Data'!B:B,B401,'Forecast Data'!C:C,BK$6)+SUMIFS('Forecast Data'!H:H,'Forecast Data'!B:B,B401,'Forecast Data'!C:C,BL$6)+SUMIFS('Forecast Data'!H:H,'Forecast Data'!B:B,B401,'Forecast Data'!C:C,BM$6)+SUMIFS('Forecast Data'!H:H,'Forecast Data'!B:B,B401,'Forecast Data'!C:C,BN$6)+SUMIFS('Forecast Data'!H:H,'Forecast Data'!B:B,B401,'Forecast Data'!C:C,BO$6)+SUMIFS('Forecast Data'!H:H,'Forecast Data'!B:B,B401,'Forecast Data'!C:C,BP$6)+SUMIFS('Forecast Data'!H:H,'Forecast Data'!B:B,B401,'Forecast Data'!C:C,BQ$6)),"")</f>
        <v/>
      </c>
      <c r="BY401" s="12">
        <f t="shared" si="68"/>
        <v>0</v>
      </c>
      <c r="BZ401" s="16">
        <f t="shared" si="69"/>
        <v>0</v>
      </c>
      <c r="CA401" s="13">
        <f t="shared" si="70"/>
        <v>0</v>
      </c>
      <c r="CB401" s="12">
        <f t="shared" si="71"/>
        <v>0</v>
      </c>
      <c r="CC401" s="12"/>
      <c r="CD401" s="11">
        <f>(SUMIFS('Forecast Data'!H:H,'Forecast Data'!B:B,D401,'Forecast Data'!C:C,BK$6)+SUMIFS('Forecast Data'!H:H,'Forecast Data'!B:B,D401,'Forecast Data'!C:C,BL$6)+SUMIFS('Forecast Data'!H:H,'Forecast Data'!B:B,D401,'Forecast Data'!C:C,BM$6)+SUMIFS('Forecast Data'!H:H,'Forecast Data'!B:B,D401,'Forecast Data'!C:C,BJ$6))/4</f>
        <v>0</v>
      </c>
      <c r="CE401" s="12" t="str">
        <f>IFERROR((SUM(W401:Z401)-(SUMIFS('Forecast Data'!H:H,'Forecast Data'!B:B,D401,'Forecast Data'!C:C,BJ$6)+SUMIFS('Forecast Data'!H:H,'Forecast Data'!B:B,D401,'Forecast Data'!C:C,BK$6)+SUMIFS('Forecast Data'!H:H,'Forecast Data'!B:B,D401,'Forecast Data'!C:C,BL$6)+SUMIFS('Forecast Data'!H:H,'Forecast Data'!B:B,D401,'Forecast Data'!C:C,BM$6)))/(SUMIFS('Forecast Data'!H:H,'Forecast Data'!B:B,D401,'Forecast Data'!C:C,BJ$6)+SUMIFS('Forecast Data'!H:H,'Forecast Data'!B:B,D401,'Forecast Data'!C:C,BK$6)+SUMIFS('Forecast Data'!H:H,'Forecast Data'!B:B,D401,'Forecast Data'!C:C,BL$6)+SUMIFS('Forecast Data'!H:H,'Forecast Data'!B:B,D401,'Forecast Data'!C:C,BM$6)),"")</f>
        <v/>
      </c>
      <c r="CF401" s="12">
        <f t="shared" si="72"/>
        <v>0</v>
      </c>
      <c r="CG401" s="12">
        <f t="shared" si="73"/>
        <v>0</v>
      </c>
      <c r="CH401" s="13">
        <f t="shared" si="74"/>
        <v>0</v>
      </c>
      <c r="CI401" s="13"/>
    </row>
    <row r="402" spans="1:87" ht="13.2">
      <c r="A402" s="1"/>
      <c r="B402" t="str">
        <f t="shared" si="75"/>
        <v>The Jewelry Group - Anne Klein</v>
      </c>
      <c r="D402" t="s">
        <v>434</v>
      </c>
      <c r="E402" s="11">
        <f>SUMIFS('Fin Data'!F:F,'Fin Data'!A:A,D402)</f>
        <v>0</v>
      </c>
      <c r="F402" s="11">
        <f>SUMIFS('Fin Data with 6 week hist'!I:I,'Fin Data with 6 week hist'!$A:$A,$D402)</f>
        <v>0</v>
      </c>
      <c r="G402" s="11">
        <f>SUMIFS('Fin Data with 6 week hist'!J:J,'Fin Data with 6 week hist'!$A:$A,$D402)</f>
        <v>0</v>
      </c>
      <c r="H402" s="11">
        <f>SUMIFS('Fin Data with 6 week hist'!K:K,'Fin Data with 6 week hist'!$A:$A,$D402)+SUMIFS('Unit Cancellations'!D:D,'Unit Cancellations'!$B:$B,$D402)</f>
        <v>0</v>
      </c>
      <c r="I402" s="11">
        <f>SUMIFS('Fin Data with 6 week hist'!L:L,'Fin Data with 6 week hist'!$A:$A,$D402)+SUMIFS('Unit Cancellations'!E:E,'Unit Cancellations'!$B:$B,$D402)</f>
        <v>0</v>
      </c>
      <c r="J402" s="11">
        <f>SUMIFS('Fin Data with 6 week hist'!M:M,'Fin Data with 6 week hist'!$A:$A,$D402)+SUMIFS('Unit Cancellations'!F:F,'Unit Cancellations'!$B:$B,$D402)</f>
        <v>0</v>
      </c>
      <c r="K402" s="11">
        <f>SUMIFS('Fin Data with 6 week hist'!N:N,'Fin Data with 6 week hist'!$A:$A,$D402)+SUMIFS('Unit Cancellations'!G:G,'Unit Cancellations'!$B:$B,$D402)</f>
        <v>0</v>
      </c>
      <c r="L402" s="11">
        <f>SUMIFS('Fin Data'!AN:AN,'Fin Data'!A:A,D402)</f>
        <v>0</v>
      </c>
      <c r="M402" s="12">
        <f>IFERROR(SUMIFS('Fin Data'!AO:AO,'Fin Data'!A:A,D402),"")</f>
        <v>0</v>
      </c>
      <c r="N402" s="1"/>
      <c r="O402" s="11">
        <f t="shared" si="63"/>
        <v>0</v>
      </c>
      <c r="P402" s="12" t="str">
        <f t="shared" si="64"/>
        <v/>
      </c>
      <c r="Q402" s="1"/>
      <c r="R402" s="11">
        <f t="shared" si="65"/>
        <v>0</v>
      </c>
      <c r="S402" s="12" t="str">
        <f t="shared" si="66"/>
        <v/>
      </c>
      <c r="T402" s="11">
        <f t="shared" si="67"/>
        <v>0</v>
      </c>
      <c r="U402" s="1" t="e">
        <f t="shared" si="76"/>
        <v>#REF!</v>
      </c>
      <c r="V402" s="1"/>
      <c r="W402" s="11">
        <f>SUMIFS('Forecast Data'!$D:$D,'Forecast Data'!$C:$C,W$6,'Forecast Data'!$B:$B,$D402)</f>
        <v>0</v>
      </c>
      <c r="X402" s="11">
        <f>SUMIFS('Forecast Data'!$D:$D,'Forecast Data'!$C:$C,X$6,'Forecast Data'!$B:$B,$D402)</f>
        <v>0</v>
      </c>
      <c r="Y402" s="11">
        <f>SUMIFS('Forecast Data'!$D:$D,'Forecast Data'!$C:$C,Y$6,'Forecast Data'!$B:$B,$D402)</f>
        <v>0</v>
      </c>
      <c r="Z402" s="11">
        <f>SUMIFS('Forecast Data'!$D:$D,'Forecast Data'!$C:$C,Z$6,'Forecast Data'!$B:$B,$D402)</f>
        <v>0</v>
      </c>
      <c r="AA402" s="11">
        <f>SUMIFS('Forecast Data'!$D:$D,'Forecast Data'!$C:$C,AA$6,'Forecast Data'!$B:$B,$D402)</f>
        <v>0</v>
      </c>
      <c r="AB402" s="11">
        <f>SUMIFS('Forecast Data'!$D:$D,'Forecast Data'!$C:$C,AB$6,'Forecast Data'!$B:$B,$D402)</f>
        <v>0</v>
      </c>
      <c r="AC402" s="11">
        <f>SUMIFS('Forecast Data'!$D:$D,'Forecast Data'!$C:$C,AC$6,'Forecast Data'!$B:$B,$D402)</f>
        <v>0</v>
      </c>
      <c r="AD402" s="11">
        <f>SUMIFS('Forecast Data'!$D:$D,'Forecast Data'!$C:$C,AD$6,'Forecast Data'!$B:$B,$D402)</f>
        <v>0</v>
      </c>
      <c r="AE402" s="11">
        <f>SUMIFS('Forecast Data'!$D:$D,'Forecast Data'!$C:$C,AE$6,'Forecast Data'!$B:$B,$D402)</f>
        <v>0</v>
      </c>
      <c r="AF402" s="11">
        <f>SUMIFS('Forecast Data'!$D:$D,'Forecast Data'!$C:$C,AF$6,'Forecast Data'!$B:$B,$D402)</f>
        <v>0</v>
      </c>
      <c r="AG402" s="11">
        <f>SUMIFS('Forecast Data'!$D:$D,'Forecast Data'!$C:$C,AG$6,'Forecast Data'!$B:$B,$D402)</f>
        <v>0</v>
      </c>
      <c r="AH402" s="11">
        <f>SUMIFS('Forecast Data'!$D:$D,'Forecast Data'!$C:$C,AH$6,'Forecast Data'!$B:$B,$D402)</f>
        <v>0</v>
      </c>
      <c r="AI402" s="1"/>
      <c r="AJ402" s="12" t="str">
        <f>IF(SUMIFS('Forecast Data'!$E:$E,'Forecast Data'!$C:$C,AJ$6,'Forecast Data'!$B:$B,$D402)=0,"",SUMIFS('Forecast Data'!$E:$E,'Forecast Data'!$C:$C,AJ$6,'Forecast Data'!$B:$B,$D402))</f>
        <v/>
      </c>
      <c r="AK402" s="12" t="str">
        <f>IF(SUMIFS('Forecast Data'!$E:$E,'Forecast Data'!$C:$C,AK$6,'Forecast Data'!$B:$B,$D402)=0,"",SUMIFS('Forecast Data'!$E:$E,'Forecast Data'!$C:$C,AK$6,'Forecast Data'!$B:$B,$D402))</f>
        <v/>
      </c>
      <c r="AL402" s="12" t="str">
        <f>IF(SUMIFS('Forecast Data'!$E:$E,'Forecast Data'!$C:$C,AL$6,'Forecast Data'!$B:$B,$D402)=0,"",SUMIFS('Forecast Data'!$E:$E,'Forecast Data'!$C:$C,AL$6,'Forecast Data'!$B:$B,$D402))</f>
        <v/>
      </c>
      <c r="AM402" s="12" t="str">
        <f>IF(SUMIFS('Forecast Data'!$E:$E,'Forecast Data'!$C:$C,AM$6,'Forecast Data'!$B:$B,$D402)=0,"",SUMIFS('Forecast Data'!$E:$E,'Forecast Data'!$C:$C,AM$6,'Forecast Data'!$B:$B,$D402))</f>
        <v/>
      </c>
      <c r="AN402" s="12" t="str">
        <f>IF(SUMIFS('Forecast Data'!$E:$E,'Forecast Data'!$C:$C,AN$6,'Forecast Data'!$B:$B,$D402)=0,"",SUMIFS('Forecast Data'!$E:$E,'Forecast Data'!$C:$C,AN$6,'Forecast Data'!$B:$B,$D402))</f>
        <v/>
      </c>
      <c r="AO402" s="12" t="str">
        <f>IF(SUMIFS('Forecast Data'!$E:$E,'Forecast Data'!$C:$C,AO$6,'Forecast Data'!$B:$B,$D402)=0,"",SUMIFS('Forecast Data'!$E:$E,'Forecast Data'!$C:$C,AO$6,'Forecast Data'!$B:$B,$D402))</f>
        <v/>
      </c>
      <c r="AP402" s="12" t="str">
        <f>IF(SUMIFS('Forecast Data'!$E:$E,'Forecast Data'!$C:$C,AP$6,'Forecast Data'!$B:$B,$D402)=0,"",SUMIFS('Forecast Data'!$E:$E,'Forecast Data'!$C:$C,AP$6,'Forecast Data'!$B:$B,$D402))</f>
        <v/>
      </c>
      <c r="AQ402" s="12" t="str">
        <f>IF(SUMIFS('Forecast Data'!$E:$E,'Forecast Data'!$C:$C,AQ$6,'Forecast Data'!$B:$B,$D402)=0,"",SUMIFS('Forecast Data'!$E:$E,'Forecast Data'!$C:$C,AQ$6,'Forecast Data'!$B:$B,$D402))</f>
        <v/>
      </c>
      <c r="AR402" s="12" t="str">
        <f>IF(SUMIFS('Forecast Data'!$E:$E,'Forecast Data'!$C:$C,AR$6,'Forecast Data'!$B:$B,$D402)=0,"",SUMIFS('Forecast Data'!$E:$E,'Forecast Data'!$C:$C,AR$6,'Forecast Data'!$B:$B,$D402))</f>
        <v/>
      </c>
      <c r="AS402" s="12" t="str">
        <f>IF(SUMIFS('Forecast Data'!$E:$E,'Forecast Data'!$C:$C,AS$6,'Forecast Data'!$B:$B,$D402)=0,"",SUMIFS('Forecast Data'!$E:$E,'Forecast Data'!$C:$C,AS$6,'Forecast Data'!$B:$B,$D402))</f>
        <v/>
      </c>
      <c r="AT402" s="12" t="str">
        <f>IF(SUMIFS('Forecast Data'!$E:$E,'Forecast Data'!$C:$C,AT$6,'Forecast Data'!$B:$B,$D402)=0,"",SUMIFS('Forecast Data'!$E:$E,'Forecast Data'!$C:$C,AT$6,'Forecast Data'!$B:$B,$D402))</f>
        <v/>
      </c>
      <c r="AU402" s="12" t="str">
        <f>IF(SUMIFS('Forecast Data'!$E:$E,'Forecast Data'!$C:$C,AU$6,'Forecast Data'!$B:$B,$D402)=0,"",SUMIFS('Forecast Data'!$E:$E,'Forecast Data'!$C:$C,AU$6,'Forecast Data'!$B:$B,$D402))</f>
        <v/>
      </c>
      <c r="AV402" s="1"/>
      <c r="AW402" s="11">
        <f>SUMIFS('OP Units'!E:E,'OP Units'!$A:$A,$D402)</f>
        <v>0</v>
      </c>
      <c r="AX402" s="11">
        <f>SUMIFS('OP Units'!F:F,'OP Units'!$A:$A,$D402)</f>
        <v>0</v>
      </c>
      <c r="AY402" s="11">
        <f>SUMIFS('OP Units'!G:G,'OP Units'!$A:$A,$D402)</f>
        <v>0</v>
      </c>
      <c r="AZ402" s="11">
        <f>SUMIFS('OP Units'!H:H,'OP Units'!$A:$A,$D402)</f>
        <v>0</v>
      </c>
      <c r="BA402" s="11">
        <f>SUMIFS('OP Units'!I:I,'OP Units'!$A:$A,$D402)</f>
        <v>0</v>
      </c>
      <c r="BB402" s="11">
        <f>SUMIFS('OP Units'!J:J,'OP Units'!$A:$A,$D402)</f>
        <v>0</v>
      </c>
      <c r="BC402" s="11">
        <f>SUMIFS('OP Units'!K:K,'OP Units'!$A:$A,$D402)</f>
        <v>0</v>
      </c>
      <c r="BD402" s="11">
        <f>SUMIFS('OP Units'!L:L,'OP Units'!$A:$A,$D402)</f>
        <v>0</v>
      </c>
      <c r="BE402" s="11">
        <f>SUMIFS('OP Units'!M:M,'OP Units'!$A:$A,$D402)</f>
        <v>0</v>
      </c>
      <c r="BF402" s="11">
        <f>SUMIFS('OP Units'!N:N,'OP Units'!$A:$A,$D402)</f>
        <v>0</v>
      </c>
      <c r="BG402" s="11">
        <f>SUMIFS('OP Units'!O:O,'OP Units'!$A:$A,$D402)</f>
        <v>0</v>
      </c>
      <c r="BH402" s="11">
        <f>SUMIFS('OP Units'!P:P,'OP Units'!$A:$A,$D402)</f>
        <v>0</v>
      </c>
      <c r="BI402" s="1"/>
      <c r="BJ402" s="12" t="str">
        <f>IFERROR((SUMIFS('OP Units'!E:E,'OP Units'!$A:$A,$D402)-SUMIFS('Forecast Data'!$H:$H,'Forecast Data'!$C:$C,BJ$6,'Forecast Data'!$B:$B,$D402))/SUMIFS('Forecast Data'!$H:$H,'Forecast Data'!$C:$C,BJ$6,'Forecast Data'!$B:$B,$D402),"")</f>
        <v/>
      </c>
      <c r="BK402" s="12" t="str">
        <f>IFERROR((SUMIFS('OP Units'!F:F,'OP Units'!$A:$A,$D402)-SUMIFS('Forecast Data'!$H:$H,'Forecast Data'!$C:$C,BK$6,'Forecast Data'!$B:$B,$D402))/SUMIFS('Forecast Data'!$H:$H,'Forecast Data'!$C:$C,BK$6,'Forecast Data'!$B:$B,$D402),"")</f>
        <v/>
      </c>
      <c r="BL402" s="12" t="str">
        <f>IFERROR((SUMIFS('OP Units'!G:G,'OP Units'!$A:$A,$D402)-SUMIFS('Forecast Data'!$H:$H,'Forecast Data'!$C:$C,BL$6,'Forecast Data'!$B:$B,$D402))/SUMIFS('Forecast Data'!$H:$H,'Forecast Data'!$C:$C,BL$6,'Forecast Data'!$B:$B,$D402),"")</f>
        <v/>
      </c>
      <c r="BM402" s="12" t="str">
        <f>IFERROR((SUMIFS('OP Units'!H:H,'OP Units'!$A:$A,$D402)-SUMIFS('Forecast Data'!$H:$H,'Forecast Data'!$C:$C,BM$6,'Forecast Data'!$B:$B,$D402))/SUMIFS('Forecast Data'!$H:$H,'Forecast Data'!$C:$C,BM$6,'Forecast Data'!$B:$B,$D402),"")</f>
        <v/>
      </c>
      <c r="BN402" s="12" t="str">
        <f>IFERROR((SUMIFS('OP Units'!I:I,'OP Units'!$A:$A,$D402)-SUMIFS('Forecast Data'!$H:$H,'Forecast Data'!$C:$C,BN$6,'Forecast Data'!$B:$B,$D402))/SUMIFS('Forecast Data'!$H:$H,'Forecast Data'!$C:$C,BN$6,'Forecast Data'!$B:$B,$D402),"")</f>
        <v/>
      </c>
      <c r="BO402" s="12" t="str">
        <f>IFERROR((SUMIFS('OP Units'!J:J,'OP Units'!$A:$A,$D402)-SUMIFS('Forecast Data'!$H:$H,'Forecast Data'!$C:$C,BO$6,'Forecast Data'!$B:$B,$D402))/SUMIFS('Forecast Data'!$H:$H,'Forecast Data'!$C:$C,BO$6,'Forecast Data'!$B:$B,$D402),"")</f>
        <v/>
      </c>
      <c r="BP402" s="12" t="str">
        <f>IFERROR((SUMIFS('OP Units'!K:K,'OP Units'!$A:$A,$D402)-SUMIFS('Forecast Data'!$H:$H,'Forecast Data'!$C:$C,BP$6,'Forecast Data'!$B:$B,$D402))/SUMIFS('Forecast Data'!$H:$H,'Forecast Data'!$C:$C,BP$6,'Forecast Data'!$B:$B,$D402),"")</f>
        <v/>
      </c>
      <c r="BQ402" s="12" t="str">
        <f>IFERROR((SUMIFS('OP Units'!L:L,'OP Units'!$A:$A,$D402)-SUMIFS('Forecast Data'!$H:$H,'Forecast Data'!$C:$C,BQ$6,'Forecast Data'!$B:$B,$D402))/SUMIFS('Forecast Data'!$H:$H,'Forecast Data'!$C:$C,BQ$6,'Forecast Data'!$B:$B,$D402),"")</f>
        <v/>
      </c>
      <c r="BR402" s="12" t="str">
        <f>IFERROR((SUMIFS('OP Units'!M:M,'OP Units'!$A:$A,$D402)-SUMIFS('Forecast Data'!$H:$H,'Forecast Data'!$C:$C,BR$6,'Forecast Data'!$B:$B,$D402))/SUMIFS('Forecast Data'!$H:$H,'Forecast Data'!$C:$C,BR$6,'Forecast Data'!$B:$B,$D402),"")</f>
        <v/>
      </c>
      <c r="BS402" s="12" t="str">
        <f>IFERROR((SUMIFS('OP Units'!N:N,'OP Units'!$A:$A,$D402)-SUMIFS('Forecast Data'!$H:$H,'Forecast Data'!$C:$C,BS$6,'Forecast Data'!$B:$B,$D402))/SUMIFS('Forecast Data'!$H:$H,'Forecast Data'!$C:$C,BS$6,'Forecast Data'!$B:$B,$D402),"")</f>
        <v/>
      </c>
      <c r="BT402" s="12" t="str">
        <f>IFERROR((SUMIFS('OP Units'!O:O,'OP Units'!$A:$A,$D402)-SUMIFS('Forecast Data'!$H:$H,'Forecast Data'!$C:$C,BT$6,'Forecast Data'!$B:$B,$D402))/SUMIFS('Forecast Data'!$H:$H,'Forecast Data'!$C:$C,BT$6,'Forecast Data'!$B:$B,$D402),"")</f>
        <v/>
      </c>
      <c r="BU402" s="12" t="str">
        <f>IFERROR((SUMIFS('OP Units'!P:P,'OP Units'!$A:$A,$D402)-SUMIFS('Forecast Data'!$H:$H,'Forecast Data'!$C:$C,BU$6,'Forecast Data'!$B:$B,$D402))/SUMIFS('Forecast Data'!$H:$H,'Forecast Data'!$C:$C,BU$6,'Forecast Data'!$B:$B,$D402),"")</f>
        <v/>
      </c>
      <c r="BV402" s="12"/>
      <c r="BW402" s="11">
        <f>(SUMIFS('Forecast Data'!H:H,'Forecast Data'!B:B,D402,'Forecast Data'!C:C,BK$6)+SUMIFS('Forecast Data'!H:H,'Forecast Data'!B:B,D402,'Forecast Data'!C:C,BL$6)+SUMIFS('Forecast Data'!H:H,'Forecast Data'!B:B,D402,'Forecast Data'!C:C,BM$6)+SUMIFS('Forecast Data'!H:H,'Forecast Data'!B:B,D402,'Forecast Data'!C:C,BN$6)+SUMIFS('Forecast Data'!H:H,'Forecast Data'!B:B,D402,'Forecast Data'!C:C,BO$6)+SUMIFS('Forecast Data'!H:H,'Forecast Data'!B:B,D402,'Forecast Data'!C:C,BP$6)+SUMIFS('Forecast Data'!H:H,'Forecast Data'!B:B,D402,'Forecast Data'!C:C,BQ$6)+SUMIFS('Forecast Data'!H:H,'Forecast Data'!B:B,D402,'Forecast Data'!C:C,BJ$6))/8</f>
        <v>0</v>
      </c>
      <c r="BX402" s="12" t="str">
        <f>IFERROR((SUM(W402:AD402)-(SUMIFS('Forecast Data'!H:H,'Forecast Data'!B:B,B402,'Forecast Data'!C:C,BJ$6)+SUMIFS('Forecast Data'!H:H,'Forecast Data'!B:B,B402,'Forecast Data'!C:C,BK$6)+SUMIFS('Forecast Data'!H:H,'Forecast Data'!B:B,B402,'Forecast Data'!C:C,BL$6)+SUMIFS('Forecast Data'!H:H,'Forecast Data'!B:B,B402,'Forecast Data'!C:C,BM$6)+SUMIFS('Forecast Data'!H:H,'Forecast Data'!B:B,B402,'Forecast Data'!C:C,BN$6)+SUMIFS('Forecast Data'!H:H,'Forecast Data'!B:B,B402,'Forecast Data'!C:C,BO$6)+SUMIFS('Forecast Data'!H:H,'Forecast Data'!B:B,B402,'Forecast Data'!C:C,BP$6)+SUMIFS('Forecast Data'!H:H,'Forecast Data'!B:B,B402,'Forecast Data'!C:C,BQ$6)))/(SUMIFS('Forecast Data'!H:H,'Forecast Data'!B:B,B402,'Forecast Data'!C:C,BJ$6)+SUMIFS('Forecast Data'!H:H,'Forecast Data'!B:B,B402,'Forecast Data'!C:C,BK$6)+SUMIFS('Forecast Data'!H:H,'Forecast Data'!B:B,B402,'Forecast Data'!C:C,BL$6)+SUMIFS('Forecast Data'!H:H,'Forecast Data'!B:B,B402,'Forecast Data'!C:C,BM$6)+SUMIFS('Forecast Data'!H:H,'Forecast Data'!B:B,B402,'Forecast Data'!C:C,BN$6)+SUMIFS('Forecast Data'!H:H,'Forecast Data'!B:B,B402,'Forecast Data'!C:C,BO$6)+SUMIFS('Forecast Data'!H:H,'Forecast Data'!B:B,B402,'Forecast Data'!C:C,BP$6)+SUMIFS('Forecast Data'!H:H,'Forecast Data'!B:B,B402,'Forecast Data'!C:C,BQ$6)),"")</f>
        <v/>
      </c>
      <c r="BY402" s="12">
        <f t="shared" si="68"/>
        <v>0</v>
      </c>
      <c r="BZ402" s="16">
        <f t="shared" si="69"/>
        <v>0</v>
      </c>
      <c r="CA402" s="13">
        <f t="shared" si="70"/>
        <v>0</v>
      </c>
      <c r="CB402" s="12">
        <f t="shared" si="71"/>
        <v>0</v>
      </c>
      <c r="CC402" s="12"/>
      <c r="CD402" s="11">
        <f>(SUMIFS('Forecast Data'!H:H,'Forecast Data'!B:B,D402,'Forecast Data'!C:C,BK$6)+SUMIFS('Forecast Data'!H:H,'Forecast Data'!B:B,D402,'Forecast Data'!C:C,BL$6)+SUMIFS('Forecast Data'!H:H,'Forecast Data'!B:B,D402,'Forecast Data'!C:C,BM$6)+SUMIFS('Forecast Data'!H:H,'Forecast Data'!B:B,D402,'Forecast Data'!C:C,BJ$6))/4</f>
        <v>0</v>
      </c>
      <c r="CE402" s="12" t="str">
        <f>IFERROR((SUM(W402:Z402)-(SUMIFS('Forecast Data'!H:H,'Forecast Data'!B:B,D402,'Forecast Data'!C:C,BJ$6)+SUMIFS('Forecast Data'!H:H,'Forecast Data'!B:B,D402,'Forecast Data'!C:C,BK$6)+SUMIFS('Forecast Data'!H:H,'Forecast Data'!B:B,D402,'Forecast Data'!C:C,BL$6)+SUMIFS('Forecast Data'!H:H,'Forecast Data'!B:B,D402,'Forecast Data'!C:C,BM$6)))/(SUMIFS('Forecast Data'!H:H,'Forecast Data'!B:B,D402,'Forecast Data'!C:C,BJ$6)+SUMIFS('Forecast Data'!H:H,'Forecast Data'!B:B,D402,'Forecast Data'!C:C,BK$6)+SUMIFS('Forecast Data'!H:H,'Forecast Data'!B:B,D402,'Forecast Data'!C:C,BL$6)+SUMIFS('Forecast Data'!H:H,'Forecast Data'!B:B,D402,'Forecast Data'!C:C,BM$6)),"")</f>
        <v/>
      </c>
      <c r="CF402" s="12">
        <f t="shared" si="72"/>
        <v>0</v>
      </c>
      <c r="CG402" s="12">
        <f t="shared" si="73"/>
        <v>0</v>
      </c>
      <c r="CH402" s="13">
        <f t="shared" si="74"/>
        <v>0</v>
      </c>
      <c r="CI402" s="13"/>
    </row>
    <row r="403" spans="1:87" ht="13.2">
      <c r="A403" s="1"/>
      <c r="B403" t="str">
        <f t="shared" si="75"/>
        <v>The Jewelry Group - Chaps</v>
      </c>
      <c r="D403" t="s">
        <v>435</v>
      </c>
      <c r="E403" s="11">
        <f>SUMIFS('Fin Data'!F:F,'Fin Data'!A:A,D403)</f>
        <v>0</v>
      </c>
      <c r="F403" s="11">
        <f>SUMIFS('Fin Data with 6 week hist'!I:I,'Fin Data with 6 week hist'!$A:$A,$D403)</f>
        <v>0</v>
      </c>
      <c r="G403" s="11">
        <f>SUMIFS('Fin Data with 6 week hist'!J:J,'Fin Data with 6 week hist'!$A:$A,$D403)</f>
        <v>0</v>
      </c>
      <c r="H403" s="11">
        <f>SUMIFS('Fin Data with 6 week hist'!K:K,'Fin Data with 6 week hist'!$A:$A,$D403)+SUMIFS('Unit Cancellations'!D:D,'Unit Cancellations'!$B:$B,$D403)</f>
        <v>0</v>
      </c>
      <c r="I403" s="11">
        <f>SUMIFS('Fin Data with 6 week hist'!L:L,'Fin Data with 6 week hist'!$A:$A,$D403)+SUMIFS('Unit Cancellations'!E:E,'Unit Cancellations'!$B:$B,$D403)</f>
        <v>0</v>
      </c>
      <c r="J403" s="11">
        <f>SUMIFS('Fin Data with 6 week hist'!M:M,'Fin Data with 6 week hist'!$A:$A,$D403)+SUMIFS('Unit Cancellations'!F:F,'Unit Cancellations'!$B:$B,$D403)</f>
        <v>0</v>
      </c>
      <c r="K403" s="11">
        <f>SUMIFS('Fin Data with 6 week hist'!N:N,'Fin Data with 6 week hist'!$A:$A,$D403)+SUMIFS('Unit Cancellations'!G:G,'Unit Cancellations'!$B:$B,$D403)</f>
        <v>0</v>
      </c>
      <c r="L403" s="11">
        <f>SUMIFS('Fin Data'!AN:AN,'Fin Data'!A:A,D403)</f>
        <v>0</v>
      </c>
      <c r="M403" s="12">
        <f>IFERROR(SUMIFS('Fin Data'!AO:AO,'Fin Data'!A:A,D403),"")</f>
        <v>0</v>
      </c>
      <c r="N403" s="1"/>
      <c r="O403" s="11">
        <f t="shared" si="63"/>
        <v>0</v>
      </c>
      <c r="P403" s="12" t="str">
        <f t="shared" si="64"/>
        <v/>
      </c>
      <c r="Q403" s="1"/>
      <c r="R403" s="11">
        <f t="shared" si="65"/>
        <v>0</v>
      </c>
      <c r="S403" s="12" t="str">
        <f t="shared" si="66"/>
        <v/>
      </c>
      <c r="T403" s="11">
        <f t="shared" si="67"/>
        <v>0</v>
      </c>
      <c r="U403" s="1" t="e">
        <f t="shared" si="76"/>
        <v>#REF!</v>
      </c>
      <c r="V403" s="1"/>
      <c r="W403" s="11">
        <f>SUMIFS('Forecast Data'!$D:$D,'Forecast Data'!$C:$C,W$6,'Forecast Data'!$B:$B,$D403)</f>
        <v>0</v>
      </c>
      <c r="X403" s="11">
        <f>SUMIFS('Forecast Data'!$D:$D,'Forecast Data'!$C:$C,X$6,'Forecast Data'!$B:$B,$D403)</f>
        <v>0</v>
      </c>
      <c r="Y403" s="11">
        <f>SUMIFS('Forecast Data'!$D:$D,'Forecast Data'!$C:$C,Y$6,'Forecast Data'!$B:$B,$D403)</f>
        <v>0</v>
      </c>
      <c r="Z403" s="11">
        <f>SUMIFS('Forecast Data'!$D:$D,'Forecast Data'!$C:$C,Z$6,'Forecast Data'!$B:$B,$D403)</f>
        <v>0</v>
      </c>
      <c r="AA403" s="11">
        <f>SUMIFS('Forecast Data'!$D:$D,'Forecast Data'!$C:$C,AA$6,'Forecast Data'!$B:$B,$D403)</f>
        <v>0</v>
      </c>
      <c r="AB403" s="11">
        <f>SUMIFS('Forecast Data'!$D:$D,'Forecast Data'!$C:$C,AB$6,'Forecast Data'!$B:$B,$D403)</f>
        <v>0</v>
      </c>
      <c r="AC403" s="11">
        <f>SUMIFS('Forecast Data'!$D:$D,'Forecast Data'!$C:$C,AC$6,'Forecast Data'!$B:$B,$D403)</f>
        <v>0</v>
      </c>
      <c r="AD403" s="11">
        <f>SUMIFS('Forecast Data'!$D:$D,'Forecast Data'!$C:$C,AD$6,'Forecast Data'!$B:$B,$D403)</f>
        <v>0</v>
      </c>
      <c r="AE403" s="11">
        <f>SUMIFS('Forecast Data'!$D:$D,'Forecast Data'!$C:$C,AE$6,'Forecast Data'!$B:$B,$D403)</f>
        <v>0</v>
      </c>
      <c r="AF403" s="11">
        <f>SUMIFS('Forecast Data'!$D:$D,'Forecast Data'!$C:$C,AF$6,'Forecast Data'!$B:$B,$D403)</f>
        <v>0</v>
      </c>
      <c r="AG403" s="11">
        <f>SUMIFS('Forecast Data'!$D:$D,'Forecast Data'!$C:$C,AG$6,'Forecast Data'!$B:$B,$D403)</f>
        <v>0</v>
      </c>
      <c r="AH403" s="11">
        <f>SUMIFS('Forecast Data'!$D:$D,'Forecast Data'!$C:$C,AH$6,'Forecast Data'!$B:$B,$D403)</f>
        <v>0</v>
      </c>
      <c r="AI403" s="1"/>
      <c r="AJ403" s="12" t="str">
        <f>IF(SUMIFS('Forecast Data'!$E:$E,'Forecast Data'!$C:$C,AJ$6,'Forecast Data'!$B:$B,$D403)=0,"",SUMIFS('Forecast Data'!$E:$E,'Forecast Data'!$C:$C,AJ$6,'Forecast Data'!$B:$B,$D403))</f>
        <v/>
      </c>
      <c r="AK403" s="12" t="str">
        <f>IF(SUMIFS('Forecast Data'!$E:$E,'Forecast Data'!$C:$C,AK$6,'Forecast Data'!$B:$B,$D403)=0,"",SUMIFS('Forecast Data'!$E:$E,'Forecast Data'!$C:$C,AK$6,'Forecast Data'!$B:$B,$D403))</f>
        <v/>
      </c>
      <c r="AL403" s="12" t="str">
        <f>IF(SUMIFS('Forecast Data'!$E:$E,'Forecast Data'!$C:$C,AL$6,'Forecast Data'!$B:$B,$D403)=0,"",SUMIFS('Forecast Data'!$E:$E,'Forecast Data'!$C:$C,AL$6,'Forecast Data'!$B:$B,$D403))</f>
        <v/>
      </c>
      <c r="AM403" s="12" t="str">
        <f>IF(SUMIFS('Forecast Data'!$E:$E,'Forecast Data'!$C:$C,AM$6,'Forecast Data'!$B:$B,$D403)=0,"",SUMIFS('Forecast Data'!$E:$E,'Forecast Data'!$C:$C,AM$6,'Forecast Data'!$B:$B,$D403))</f>
        <v/>
      </c>
      <c r="AN403" s="12" t="str">
        <f>IF(SUMIFS('Forecast Data'!$E:$E,'Forecast Data'!$C:$C,AN$6,'Forecast Data'!$B:$B,$D403)=0,"",SUMIFS('Forecast Data'!$E:$E,'Forecast Data'!$C:$C,AN$6,'Forecast Data'!$B:$B,$D403))</f>
        <v/>
      </c>
      <c r="AO403" s="12" t="str">
        <f>IF(SUMIFS('Forecast Data'!$E:$E,'Forecast Data'!$C:$C,AO$6,'Forecast Data'!$B:$B,$D403)=0,"",SUMIFS('Forecast Data'!$E:$E,'Forecast Data'!$C:$C,AO$6,'Forecast Data'!$B:$B,$D403))</f>
        <v/>
      </c>
      <c r="AP403" s="12" t="str">
        <f>IF(SUMIFS('Forecast Data'!$E:$E,'Forecast Data'!$C:$C,AP$6,'Forecast Data'!$B:$B,$D403)=0,"",SUMIFS('Forecast Data'!$E:$E,'Forecast Data'!$C:$C,AP$6,'Forecast Data'!$B:$B,$D403))</f>
        <v/>
      </c>
      <c r="AQ403" s="12" t="str">
        <f>IF(SUMIFS('Forecast Data'!$E:$E,'Forecast Data'!$C:$C,AQ$6,'Forecast Data'!$B:$B,$D403)=0,"",SUMIFS('Forecast Data'!$E:$E,'Forecast Data'!$C:$C,AQ$6,'Forecast Data'!$B:$B,$D403))</f>
        <v/>
      </c>
      <c r="AR403" s="12" t="str">
        <f>IF(SUMIFS('Forecast Data'!$E:$E,'Forecast Data'!$C:$C,AR$6,'Forecast Data'!$B:$B,$D403)=0,"",SUMIFS('Forecast Data'!$E:$E,'Forecast Data'!$C:$C,AR$6,'Forecast Data'!$B:$B,$D403))</f>
        <v/>
      </c>
      <c r="AS403" s="12" t="str">
        <f>IF(SUMIFS('Forecast Data'!$E:$E,'Forecast Data'!$C:$C,AS$6,'Forecast Data'!$B:$B,$D403)=0,"",SUMIFS('Forecast Data'!$E:$E,'Forecast Data'!$C:$C,AS$6,'Forecast Data'!$B:$B,$D403))</f>
        <v/>
      </c>
      <c r="AT403" s="12" t="str">
        <f>IF(SUMIFS('Forecast Data'!$E:$E,'Forecast Data'!$C:$C,AT$6,'Forecast Data'!$B:$B,$D403)=0,"",SUMIFS('Forecast Data'!$E:$E,'Forecast Data'!$C:$C,AT$6,'Forecast Data'!$B:$B,$D403))</f>
        <v/>
      </c>
      <c r="AU403" s="12" t="str">
        <f>IF(SUMIFS('Forecast Data'!$E:$E,'Forecast Data'!$C:$C,AU$6,'Forecast Data'!$B:$B,$D403)=0,"",SUMIFS('Forecast Data'!$E:$E,'Forecast Data'!$C:$C,AU$6,'Forecast Data'!$B:$B,$D403))</f>
        <v/>
      </c>
      <c r="AV403" s="1"/>
      <c r="AW403" s="11">
        <f>SUMIFS('OP Units'!E:E,'OP Units'!$A:$A,$D403)</f>
        <v>0</v>
      </c>
      <c r="AX403" s="11">
        <f>SUMIFS('OP Units'!F:F,'OP Units'!$A:$A,$D403)</f>
        <v>0</v>
      </c>
      <c r="AY403" s="11">
        <f>SUMIFS('OP Units'!G:G,'OP Units'!$A:$A,$D403)</f>
        <v>0</v>
      </c>
      <c r="AZ403" s="11">
        <f>SUMIFS('OP Units'!H:H,'OP Units'!$A:$A,$D403)</f>
        <v>0</v>
      </c>
      <c r="BA403" s="11">
        <f>SUMIFS('OP Units'!I:I,'OP Units'!$A:$A,$D403)</f>
        <v>0</v>
      </c>
      <c r="BB403" s="11">
        <f>SUMIFS('OP Units'!J:J,'OP Units'!$A:$A,$D403)</f>
        <v>0</v>
      </c>
      <c r="BC403" s="11">
        <f>SUMIFS('OP Units'!K:K,'OP Units'!$A:$A,$D403)</f>
        <v>0</v>
      </c>
      <c r="BD403" s="11">
        <f>SUMIFS('OP Units'!L:L,'OP Units'!$A:$A,$D403)</f>
        <v>0</v>
      </c>
      <c r="BE403" s="11">
        <f>SUMIFS('OP Units'!M:M,'OP Units'!$A:$A,$D403)</f>
        <v>0</v>
      </c>
      <c r="BF403" s="11">
        <f>SUMIFS('OP Units'!N:N,'OP Units'!$A:$A,$D403)</f>
        <v>0</v>
      </c>
      <c r="BG403" s="11">
        <f>SUMIFS('OP Units'!O:O,'OP Units'!$A:$A,$D403)</f>
        <v>0</v>
      </c>
      <c r="BH403" s="11">
        <f>SUMIFS('OP Units'!P:P,'OP Units'!$A:$A,$D403)</f>
        <v>0</v>
      </c>
      <c r="BI403" s="1"/>
      <c r="BJ403" s="12" t="str">
        <f>IFERROR((SUMIFS('OP Units'!E:E,'OP Units'!$A:$A,$D403)-SUMIFS('Forecast Data'!$H:$H,'Forecast Data'!$C:$C,BJ$6,'Forecast Data'!$B:$B,$D403))/SUMIFS('Forecast Data'!$H:$H,'Forecast Data'!$C:$C,BJ$6,'Forecast Data'!$B:$B,$D403),"")</f>
        <v/>
      </c>
      <c r="BK403" s="12" t="str">
        <f>IFERROR((SUMIFS('OP Units'!F:F,'OP Units'!$A:$A,$D403)-SUMIFS('Forecast Data'!$H:$H,'Forecast Data'!$C:$C,BK$6,'Forecast Data'!$B:$B,$D403))/SUMIFS('Forecast Data'!$H:$H,'Forecast Data'!$C:$C,BK$6,'Forecast Data'!$B:$B,$D403),"")</f>
        <v/>
      </c>
      <c r="BL403" s="12" t="str">
        <f>IFERROR((SUMIFS('OP Units'!G:G,'OP Units'!$A:$A,$D403)-SUMIFS('Forecast Data'!$H:$H,'Forecast Data'!$C:$C,BL$6,'Forecast Data'!$B:$B,$D403))/SUMIFS('Forecast Data'!$H:$H,'Forecast Data'!$C:$C,BL$6,'Forecast Data'!$B:$B,$D403),"")</f>
        <v/>
      </c>
      <c r="BM403" s="12" t="str">
        <f>IFERROR((SUMIFS('OP Units'!H:H,'OP Units'!$A:$A,$D403)-SUMIFS('Forecast Data'!$H:$H,'Forecast Data'!$C:$C,BM$6,'Forecast Data'!$B:$B,$D403))/SUMIFS('Forecast Data'!$H:$H,'Forecast Data'!$C:$C,BM$6,'Forecast Data'!$B:$B,$D403),"")</f>
        <v/>
      </c>
      <c r="BN403" s="12" t="str">
        <f>IFERROR((SUMIFS('OP Units'!I:I,'OP Units'!$A:$A,$D403)-SUMIFS('Forecast Data'!$H:$H,'Forecast Data'!$C:$C,BN$6,'Forecast Data'!$B:$B,$D403))/SUMIFS('Forecast Data'!$H:$H,'Forecast Data'!$C:$C,BN$6,'Forecast Data'!$B:$B,$D403),"")</f>
        <v/>
      </c>
      <c r="BO403" s="12" t="str">
        <f>IFERROR((SUMIFS('OP Units'!J:J,'OP Units'!$A:$A,$D403)-SUMIFS('Forecast Data'!$H:$H,'Forecast Data'!$C:$C,BO$6,'Forecast Data'!$B:$B,$D403))/SUMIFS('Forecast Data'!$H:$H,'Forecast Data'!$C:$C,BO$6,'Forecast Data'!$B:$B,$D403),"")</f>
        <v/>
      </c>
      <c r="BP403" s="12" t="str">
        <f>IFERROR((SUMIFS('OP Units'!K:K,'OP Units'!$A:$A,$D403)-SUMIFS('Forecast Data'!$H:$H,'Forecast Data'!$C:$C,BP$6,'Forecast Data'!$B:$B,$D403))/SUMIFS('Forecast Data'!$H:$H,'Forecast Data'!$C:$C,BP$6,'Forecast Data'!$B:$B,$D403),"")</f>
        <v/>
      </c>
      <c r="BQ403" s="12" t="str">
        <f>IFERROR((SUMIFS('OP Units'!L:L,'OP Units'!$A:$A,$D403)-SUMIFS('Forecast Data'!$H:$H,'Forecast Data'!$C:$C,BQ$6,'Forecast Data'!$B:$B,$D403))/SUMIFS('Forecast Data'!$H:$H,'Forecast Data'!$C:$C,BQ$6,'Forecast Data'!$B:$B,$D403),"")</f>
        <v/>
      </c>
      <c r="BR403" s="12" t="str">
        <f>IFERROR((SUMIFS('OP Units'!M:M,'OP Units'!$A:$A,$D403)-SUMIFS('Forecast Data'!$H:$H,'Forecast Data'!$C:$C,BR$6,'Forecast Data'!$B:$B,$D403))/SUMIFS('Forecast Data'!$H:$H,'Forecast Data'!$C:$C,BR$6,'Forecast Data'!$B:$B,$D403),"")</f>
        <v/>
      </c>
      <c r="BS403" s="12" t="str">
        <f>IFERROR((SUMIFS('OP Units'!N:N,'OP Units'!$A:$A,$D403)-SUMIFS('Forecast Data'!$H:$H,'Forecast Data'!$C:$C,BS$6,'Forecast Data'!$B:$B,$D403))/SUMIFS('Forecast Data'!$H:$H,'Forecast Data'!$C:$C,BS$6,'Forecast Data'!$B:$B,$D403),"")</f>
        <v/>
      </c>
      <c r="BT403" s="12" t="str">
        <f>IFERROR((SUMIFS('OP Units'!O:O,'OP Units'!$A:$A,$D403)-SUMIFS('Forecast Data'!$H:$H,'Forecast Data'!$C:$C,BT$6,'Forecast Data'!$B:$B,$D403))/SUMIFS('Forecast Data'!$H:$H,'Forecast Data'!$C:$C,BT$6,'Forecast Data'!$B:$B,$D403),"")</f>
        <v/>
      </c>
      <c r="BU403" s="12" t="str">
        <f>IFERROR((SUMIFS('OP Units'!P:P,'OP Units'!$A:$A,$D403)-SUMIFS('Forecast Data'!$H:$H,'Forecast Data'!$C:$C,BU$6,'Forecast Data'!$B:$B,$D403))/SUMIFS('Forecast Data'!$H:$H,'Forecast Data'!$C:$C,BU$6,'Forecast Data'!$B:$B,$D403),"")</f>
        <v/>
      </c>
      <c r="BV403" s="12"/>
      <c r="BW403" s="11">
        <f>(SUMIFS('Forecast Data'!H:H,'Forecast Data'!B:B,D403,'Forecast Data'!C:C,BK$6)+SUMIFS('Forecast Data'!H:H,'Forecast Data'!B:B,D403,'Forecast Data'!C:C,BL$6)+SUMIFS('Forecast Data'!H:H,'Forecast Data'!B:B,D403,'Forecast Data'!C:C,BM$6)+SUMIFS('Forecast Data'!H:H,'Forecast Data'!B:B,D403,'Forecast Data'!C:C,BN$6)+SUMIFS('Forecast Data'!H:H,'Forecast Data'!B:B,D403,'Forecast Data'!C:C,BO$6)+SUMIFS('Forecast Data'!H:H,'Forecast Data'!B:B,D403,'Forecast Data'!C:C,BP$6)+SUMIFS('Forecast Data'!H:H,'Forecast Data'!B:B,D403,'Forecast Data'!C:C,BQ$6)+SUMIFS('Forecast Data'!H:H,'Forecast Data'!B:B,D403,'Forecast Data'!C:C,BJ$6))/8</f>
        <v>0</v>
      </c>
      <c r="BX403" s="12" t="str">
        <f>IFERROR((SUM(W403:AD403)-(SUMIFS('Forecast Data'!H:H,'Forecast Data'!B:B,B403,'Forecast Data'!C:C,BJ$6)+SUMIFS('Forecast Data'!H:H,'Forecast Data'!B:B,B403,'Forecast Data'!C:C,BK$6)+SUMIFS('Forecast Data'!H:H,'Forecast Data'!B:B,B403,'Forecast Data'!C:C,BL$6)+SUMIFS('Forecast Data'!H:H,'Forecast Data'!B:B,B403,'Forecast Data'!C:C,BM$6)+SUMIFS('Forecast Data'!H:H,'Forecast Data'!B:B,B403,'Forecast Data'!C:C,BN$6)+SUMIFS('Forecast Data'!H:H,'Forecast Data'!B:B,B403,'Forecast Data'!C:C,BO$6)+SUMIFS('Forecast Data'!H:H,'Forecast Data'!B:B,B403,'Forecast Data'!C:C,BP$6)+SUMIFS('Forecast Data'!H:H,'Forecast Data'!B:B,B403,'Forecast Data'!C:C,BQ$6)))/(SUMIFS('Forecast Data'!H:H,'Forecast Data'!B:B,B403,'Forecast Data'!C:C,BJ$6)+SUMIFS('Forecast Data'!H:H,'Forecast Data'!B:B,B403,'Forecast Data'!C:C,BK$6)+SUMIFS('Forecast Data'!H:H,'Forecast Data'!B:B,B403,'Forecast Data'!C:C,BL$6)+SUMIFS('Forecast Data'!H:H,'Forecast Data'!B:B,B403,'Forecast Data'!C:C,BM$6)+SUMIFS('Forecast Data'!H:H,'Forecast Data'!B:B,B403,'Forecast Data'!C:C,BN$6)+SUMIFS('Forecast Data'!H:H,'Forecast Data'!B:B,B403,'Forecast Data'!C:C,BO$6)+SUMIFS('Forecast Data'!H:H,'Forecast Data'!B:B,B403,'Forecast Data'!C:C,BP$6)+SUMIFS('Forecast Data'!H:H,'Forecast Data'!B:B,B403,'Forecast Data'!C:C,BQ$6)),"")</f>
        <v/>
      </c>
      <c r="BY403" s="12">
        <f t="shared" si="68"/>
        <v>0</v>
      </c>
      <c r="BZ403" s="16">
        <f t="shared" si="69"/>
        <v>0</v>
      </c>
      <c r="CA403" s="13">
        <f t="shared" si="70"/>
        <v>0</v>
      </c>
      <c r="CB403" s="12">
        <f t="shared" si="71"/>
        <v>0</v>
      </c>
      <c r="CC403" s="12"/>
      <c r="CD403" s="11">
        <f>(SUMIFS('Forecast Data'!H:H,'Forecast Data'!B:B,D403,'Forecast Data'!C:C,BK$6)+SUMIFS('Forecast Data'!H:H,'Forecast Data'!B:B,D403,'Forecast Data'!C:C,BL$6)+SUMIFS('Forecast Data'!H:H,'Forecast Data'!B:B,D403,'Forecast Data'!C:C,BM$6)+SUMIFS('Forecast Data'!H:H,'Forecast Data'!B:B,D403,'Forecast Data'!C:C,BJ$6))/4</f>
        <v>0</v>
      </c>
      <c r="CE403" s="12" t="str">
        <f>IFERROR((SUM(W403:Z403)-(SUMIFS('Forecast Data'!H:H,'Forecast Data'!B:B,D403,'Forecast Data'!C:C,BJ$6)+SUMIFS('Forecast Data'!H:H,'Forecast Data'!B:B,D403,'Forecast Data'!C:C,BK$6)+SUMIFS('Forecast Data'!H:H,'Forecast Data'!B:B,D403,'Forecast Data'!C:C,BL$6)+SUMIFS('Forecast Data'!H:H,'Forecast Data'!B:B,D403,'Forecast Data'!C:C,BM$6)))/(SUMIFS('Forecast Data'!H:H,'Forecast Data'!B:B,D403,'Forecast Data'!C:C,BJ$6)+SUMIFS('Forecast Data'!H:H,'Forecast Data'!B:B,D403,'Forecast Data'!C:C,BK$6)+SUMIFS('Forecast Data'!H:H,'Forecast Data'!B:B,D403,'Forecast Data'!C:C,BL$6)+SUMIFS('Forecast Data'!H:H,'Forecast Data'!B:B,D403,'Forecast Data'!C:C,BM$6)),"")</f>
        <v/>
      </c>
      <c r="CF403" s="12">
        <f t="shared" si="72"/>
        <v>0</v>
      </c>
      <c r="CG403" s="12">
        <f t="shared" si="73"/>
        <v>0</v>
      </c>
      <c r="CH403" s="13">
        <f t="shared" si="74"/>
        <v>0</v>
      </c>
      <c r="CI403" s="13"/>
    </row>
    <row r="404" spans="1:87" ht="13.2">
      <c r="A404" s="1"/>
      <c r="B404" t="str">
        <f t="shared" si="75"/>
        <v>The Jewelry Group - DKNY</v>
      </c>
      <c r="D404" t="s">
        <v>436</v>
      </c>
      <c r="E404" s="11">
        <f>SUMIFS('Fin Data'!F:F,'Fin Data'!A:A,D404)</f>
        <v>0</v>
      </c>
      <c r="F404" s="11">
        <f>SUMIFS('Fin Data with 6 week hist'!I:I,'Fin Data with 6 week hist'!$A:$A,$D404)</f>
        <v>0</v>
      </c>
      <c r="G404" s="11">
        <f>SUMIFS('Fin Data with 6 week hist'!J:J,'Fin Data with 6 week hist'!$A:$A,$D404)</f>
        <v>0</v>
      </c>
      <c r="H404" s="11">
        <f>SUMIFS('Fin Data with 6 week hist'!K:K,'Fin Data with 6 week hist'!$A:$A,$D404)+SUMIFS('Unit Cancellations'!D:D,'Unit Cancellations'!$B:$B,$D404)</f>
        <v>0</v>
      </c>
      <c r="I404" s="11">
        <f>SUMIFS('Fin Data with 6 week hist'!L:L,'Fin Data with 6 week hist'!$A:$A,$D404)+SUMIFS('Unit Cancellations'!E:E,'Unit Cancellations'!$B:$B,$D404)</f>
        <v>0</v>
      </c>
      <c r="J404" s="11">
        <f>SUMIFS('Fin Data with 6 week hist'!M:M,'Fin Data with 6 week hist'!$A:$A,$D404)+SUMIFS('Unit Cancellations'!F:F,'Unit Cancellations'!$B:$B,$D404)</f>
        <v>0</v>
      </c>
      <c r="K404" s="11">
        <f>SUMIFS('Fin Data with 6 week hist'!N:N,'Fin Data with 6 week hist'!$A:$A,$D404)+SUMIFS('Unit Cancellations'!G:G,'Unit Cancellations'!$B:$B,$D404)</f>
        <v>0</v>
      </c>
      <c r="L404" s="11">
        <f>SUMIFS('Fin Data'!AN:AN,'Fin Data'!A:A,D404)</f>
        <v>0</v>
      </c>
      <c r="M404" s="12">
        <f>IFERROR(SUMIFS('Fin Data'!AO:AO,'Fin Data'!A:A,D404),"")</f>
        <v>0</v>
      </c>
      <c r="N404" s="1"/>
      <c r="O404" s="11">
        <f t="shared" si="63"/>
        <v>0</v>
      </c>
      <c r="P404" s="12" t="str">
        <f t="shared" si="64"/>
        <v/>
      </c>
      <c r="Q404" s="1"/>
      <c r="R404" s="11">
        <f t="shared" si="65"/>
        <v>0</v>
      </c>
      <c r="S404" s="12" t="str">
        <f t="shared" si="66"/>
        <v/>
      </c>
      <c r="T404" s="11">
        <f t="shared" si="67"/>
        <v>0</v>
      </c>
      <c r="U404" s="1" t="e">
        <f t="shared" si="76"/>
        <v>#REF!</v>
      </c>
      <c r="V404" s="1"/>
      <c r="W404" s="11">
        <f>SUMIFS('Forecast Data'!$D:$D,'Forecast Data'!$C:$C,W$6,'Forecast Data'!$B:$B,$D404)</f>
        <v>0</v>
      </c>
      <c r="X404" s="11">
        <f>SUMIFS('Forecast Data'!$D:$D,'Forecast Data'!$C:$C,X$6,'Forecast Data'!$B:$B,$D404)</f>
        <v>0</v>
      </c>
      <c r="Y404" s="11">
        <f>SUMIFS('Forecast Data'!$D:$D,'Forecast Data'!$C:$C,Y$6,'Forecast Data'!$B:$B,$D404)</f>
        <v>0</v>
      </c>
      <c r="Z404" s="11">
        <f>SUMIFS('Forecast Data'!$D:$D,'Forecast Data'!$C:$C,Z$6,'Forecast Data'!$B:$B,$D404)</f>
        <v>0</v>
      </c>
      <c r="AA404" s="11">
        <f>SUMIFS('Forecast Data'!$D:$D,'Forecast Data'!$C:$C,AA$6,'Forecast Data'!$B:$B,$D404)</f>
        <v>0</v>
      </c>
      <c r="AB404" s="11">
        <f>SUMIFS('Forecast Data'!$D:$D,'Forecast Data'!$C:$C,AB$6,'Forecast Data'!$B:$B,$D404)</f>
        <v>0</v>
      </c>
      <c r="AC404" s="11">
        <f>SUMIFS('Forecast Data'!$D:$D,'Forecast Data'!$C:$C,AC$6,'Forecast Data'!$B:$B,$D404)</f>
        <v>0</v>
      </c>
      <c r="AD404" s="11">
        <f>SUMIFS('Forecast Data'!$D:$D,'Forecast Data'!$C:$C,AD$6,'Forecast Data'!$B:$B,$D404)</f>
        <v>0</v>
      </c>
      <c r="AE404" s="11">
        <f>SUMIFS('Forecast Data'!$D:$D,'Forecast Data'!$C:$C,AE$6,'Forecast Data'!$B:$B,$D404)</f>
        <v>0</v>
      </c>
      <c r="AF404" s="11">
        <f>SUMIFS('Forecast Data'!$D:$D,'Forecast Data'!$C:$C,AF$6,'Forecast Data'!$B:$B,$D404)</f>
        <v>0</v>
      </c>
      <c r="AG404" s="11">
        <f>SUMIFS('Forecast Data'!$D:$D,'Forecast Data'!$C:$C,AG$6,'Forecast Data'!$B:$B,$D404)</f>
        <v>0</v>
      </c>
      <c r="AH404" s="11">
        <f>SUMIFS('Forecast Data'!$D:$D,'Forecast Data'!$C:$C,AH$6,'Forecast Data'!$B:$B,$D404)</f>
        <v>0</v>
      </c>
      <c r="AI404" s="1"/>
      <c r="AJ404" s="12" t="str">
        <f>IF(SUMIFS('Forecast Data'!$E:$E,'Forecast Data'!$C:$C,AJ$6,'Forecast Data'!$B:$B,$D404)=0,"",SUMIFS('Forecast Data'!$E:$E,'Forecast Data'!$C:$C,AJ$6,'Forecast Data'!$B:$B,$D404))</f>
        <v/>
      </c>
      <c r="AK404" s="12" t="str">
        <f>IF(SUMIFS('Forecast Data'!$E:$E,'Forecast Data'!$C:$C,AK$6,'Forecast Data'!$B:$B,$D404)=0,"",SUMIFS('Forecast Data'!$E:$E,'Forecast Data'!$C:$C,AK$6,'Forecast Data'!$B:$B,$D404))</f>
        <v/>
      </c>
      <c r="AL404" s="12" t="str">
        <f>IF(SUMIFS('Forecast Data'!$E:$E,'Forecast Data'!$C:$C,AL$6,'Forecast Data'!$B:$B,$D404)=0,"",SUMIFS('Forecast Data'!$E:$E,'Forecast Data'!$C:$C,AL$6,'Forecast Data'!$B:$B,$D404))</f>
        <v/>
      </c>
      <c r="AM404" s="12" t="str">
        <f>IF(SUMIFS('Forecast Data'!$E:$E,'Forecast Data'!$C:$C,AM$6,'Forecast Data'!$B:$B,$D404)=0,"",SUMIFS('Forecast Data'!$E:$E,'Forecast Data'!$C:$C,AM$6,'Forecast Data'!$B:$B,$D404))</f>
        <v/>
      </c>
      <c r="AN404" s="12" t="str">
        <f>IF(SUMIFS('Forecast Data'!$E:$E,'Forecast Data'!$C:$C,AN$6,'Forecast Data'!$B:$B,$D404)=0,"",SUMIFS('Forecast Data'!$E:$E,'Forecast Data'!$C:$C,AN$6,'Forecast Data'!$B:$B,$D404))</f>
        <v/>
      </c>
      <c r="AO404" s="12" t="str">
        <f>IF(SUMIFS('Forecast Data'!$E:$E,'Forecast Data'!$C:$C,AO$6,'Forecast Data'!$B:$B,$D404)=0,"",SUMIFS('Forecast Data'!$E:$E,'Forecast Data'!$C:$C,AO$6,'Forecast Data'!$B:$B,$D404))</f>
        <v/>
      </c>
      <c r="AP404" s="12" t="str">
        <f>IF(SUMIFS('Forecast Data'!$E:$E,'Forecast Data'!$C:$C,AP$6,'Forecast Data'!$B:$B,$D404)=0,"",SUMIFS('Forecast Data'!$E:$E,'Forecast Data'!$C:$C,AP$6,'Forecast Data'!$B:$B,$D404))</f>
        <v/>
      </c>
      <c r="AQ404" s="12" t="str">
        <f>IF(SUMIFS('Forecast Data'!$E:$E,'Forecast Data'!$C:$C,AQ$6,'Forecast Data'!$B:$B,$D404)=0,"",SUMIFS('Forecast Data'!$E:$E,'Forecast Data'!$C:$C,AQ$6,'Forecast Data'!$B:$B,$D404))</f>
        <v/>
      </c>
      <c r="AR404" s="12" t="str">
        <f>IF(SUMIFS('Forecast Data'!$E:$E,'Forecast Data'!$C:$C,AR$6,'Forecast Data'!$B:$B,$D404)=0,"",SUMIFS('Forecast Data'!$E:$E,'Forecast Data'!$C:$C,AR$6,'Forecast Data'!$B:$B,$D404))</f>
        <v/>
      </c>
      <c r="AS404" s="12" t="str">
        <f>IF(SUMIFS('Forecast Data'!$E:$E,'Forecast Data'!$C:$C,AS$6,'Forecast Data'!$B:$B,$D404)=0,"",SUMIFS('Forecast Data'!$E:$E,'Forecast Data'!$C:$C,AS$6,'Forecast Data'!$B:$B,$D404))</f>
        <v/>
      </c>
      <c r="AT404" s="12" t="str">
        <f>IF(SUMIFS('Forecast Data'!$E:$E,'Forecast Data'!$C:$C,AT$6,'Forecast Data'!$B:$B,$D404)=0,"",SUMIFS('Forecast Data'!$E:$E,'Forecast Data'!$C:$C,AT$6,'Forecast Data'!$B:$B,$D404))</f>
        <v/>
      </c>
      <c r="AU404" s="12" t="str">
        <f>IF(SUMIFS('Forecast Data'!$E:$E,'Forecast Data'!$C:$C,AU$6,'Forecast Data'!$B:$B,$D404)=0,"",SUMIFS('Forecast Data'!$E:$E,'Forecast Data'!$C:$C,AU$6,'Forecast Data'!$B:$B,$D404))</f>
        <v/>
      </c>
      <c r="AV404" s="1"/>
      <c r="AW404" s="11">
        <f>SUMIFS('OP Units'!E:E,'OP Units'!$A:$A,$D404)</f>
        <v>0</v>
      </c>
      <c r="AX404" s="11">
        <f>SUMIFS('OP Units'!F:F,'OP Units'!$A:$A,$D404)</f>
        <v>0</v>
      </c>
      <c r="AY404" s="11">
        <f>SUMIFS('OP Units'!G:G,'OP Units'!$A:$A,$D404)</f>
        <v>0</v>
      </c>
      <c r="AZ404" s="11">
        <f>SUMIFS('OP Units'!H:H,'OP Units'!$A:$A,$D404)</f>
        <v>0</v>
      </c>
      <c r="BA404" s="11">
        <f>SUMIFS('OP Units'!I:I,'OP Units'!$A:$A,$D404)</f>
        <v>0</v>
      </c>
      <c r="BB404" s="11">
        <f>SUMIFS('OP Units'!J:J,'OP Units'!$A:$A,$D404)</f>
        <v>0</v>
      </c>
      <c r="BC404" s="11">
        <f>SUMIFS('OP Units'!K:K,'OP Units'!$A:$A,$D404)</f>
        <v>0</v>
      </c>
      <c r="BD404" s="11">
        <f>SUMIFS('OP Units'!L:L,'OP Units'!$A:$A,$D404)</f>
        <v>0</v>
      </c>
      <c r="BE404" s="11">
        <f>SUMIFS('OP Units'!M:M,'OP Units'!$A:$A,$D404)</f>
        <v>0</v>
      </c>
      <c r="BF404" s="11">
        <f>SUMIFS('OP Units'!N:N,'OP Units'!$A:$A,$D404)</f>
        <v>0</v>
      </c>
      <c r="BG404" s="11">
        <f>SUMIFS('OP Units'!O:O,'OP Units'!$A:$A,$D404)</f>
        <v>0</v>
      </c>
      <c r="BH404" s="11">
        <f>SUMIFS('OP Units'!P:P,'OP Units'!$A:$A,$D404)</f>
        <v>0</v>
      </c>
      <c r="BI404" s="1"/>
      <c r="BJ404" s="12" t="str">
        <f>IFERROR((SUMIFS('OP Units'!E:E,'OP Units'!$A:$A,$D404)-SUMIFS('Forecast Data'!$H:$H,'Forecast Data'!$C:$C,BJ$6,'Forecast Data'!$B:$B,$D404))/SUMIFS('Forecast Data'!$H:$H,'Forecast Data'!$C:$C,BJ$6,'Forecast Data'!$B:$B,$D404),"")</f>
        <v/>
      </c>
      <c r="BK404" s="12" t="str">
        <f>IFERROR((SUMIFS('OP Units'!F:F,'OP Units'!$A:$A,$D404)-SUMIFS('Forecast Data'!$H:$H,'Forecast Data'!$C:$C,BK$6,'Forecast Data'!$B:$B,$D404))/SUMIFS('Forecast Data'!$H:$H,'Forecast Data'!$C:$C,BK$6,'Forecast Data'!$B:$B,$D404),"")</f>
        <v/>
      </c>
      <c r="BL404" s="12" t="str">
        <f>IFERROR((SUMIFS('OP Units'!G:G,'OP Units'!$A:$A,$D404)-SUMIFS('Forecast Data'!$H:$H,'Forecast Data'!$C:$C,BL$6,'Forecast Data'!$B:$B,$D404))/SUMIFS('Forecast Data'!$H:$H,'Forecast Data'!$C:$C,BL$6,'Forecast Data'!$B:$B,$D404),"")</f>
        <v/>
      </c>
      <c r="BM404" s="12" t="str">
        <f>IFERROR((SUMIFS('OP Units'!H:H,'OP Units'!$A:$A,$D404)-SUMIFS('Forecast Data'!$H:$H,'Forecast Data'!$C:$C,BM$6,'Forecast Data'!$B:$B,$D404))/SUMIFS('Forecast Data'!$H:$H,'Forecast Data'!$C:$C,BM$6,'Forecast Data'!$B:$B,$D404),"")</f>
        <v/>
      </c>
      <c r="BN404" s="12" t="str">
        <f>IFERROR((SUMIFS('OP Units'!I:I,'OP Units'!$A:$A,$D404)-SUMIFS('Forecast Data'!$H:$H,'Forecast Data'!$C:$C,BN$6,'Forecast Data'!$B:$B,$D404))/SUMIFS('Forecast Data'!$H:$H,'Forecast Data'!$C:$C,BN$6,'Forecast Data'!$B:$B,$D404),"")</f>
        <v/>
      </c>
      <c r="BO404" s="12" t="str">
        <f>IFERROR((SUMIFS('OP Units'!J:J,'OP Units'!$A:$A,$D404)-SUMIFS('Forecast Data'!$H:$H,'Forecast Data'!$C:$C,BO$6,'Forecast Data'!$B:$B,$D404))/SUMIFS('Forecast Data'!$H:$H,'Forecast Data'!$C:$C,BO$6,'Forecast Data'!$B:$B,$D404),"")</f>
        <v/>
      </c>
      <c r="BP404" s="12" t="str">
        <f>IFERROR((SUMIFS('OP Units'!K:K,'OP Units'!$A:$A,$D404)-SUMIFS('Forecast Data'!$H:$H,'Forecast Data'!$C:$C,BP$6,'Forecast Data'!$B:$B,$D404))/SUMIFS('Forecast Data'!$H:$H,'Forecast Data'!$C:$C,BP$6,'Forecast Data'!$B:$B,$D404),"")</f>
        <v/>
      </c>
      <c r="BQ404" s="12" t="str">
        <f>IFERROR((SUMIFS('OP Units'!L:L,'OP Units'!$A:$A,$D404)-SUMIFS('Forecast Data'!$H:$H,'Forecast Data'!$C:$C,BQ$6,'Forecast Data'!$B:$B,$D404))/SUMIFS('Forecast Data'!$H:$H,'Forecast Data'!$C:$C,BQ$6,'Forecast Data'!$B:$B,$D404),"")</f>
        <v/>
      </c>
      <c r="BR404" s="12" t="str">
        <f>IFERROR((SUMIFS('OP Units'!M:M,'OP Units'!$A:$A,$D404)-SUMIFS('Forecast Data'!$H:$H,'Forecast Data'!$C:$C,BR$6,'Forecast Data'!$B:$B,$D404))/SUMIFS('Forecast Data'!$H:$H,'Forecast Data'!$C:$C,BR$6,'Forecast Data'!$B:$B,$D404),"")</f>
        <v/>
      </c>
      <c r="BS404" s="12" t="str">
        <f>IFERROR((SUMIFS('OP Units'!N:N,'OP Units'!$A:$A,$D404)-SUMIFS('Forecast Data'!$H:$H,'Forecast Data'!$C:$C,BS$6,'Forecast Data'!$B:$B,$D404))/SUMIFS('Forecast Data'!$H:$H,'Forecast Data'!$C:$C,BS$6,'Forecast Data'!$B:$B,$D404),"")</f>
        <v/>
      </c>
      <c r="BT404" s="12" t="str">
        <f>IFERROR((SUMIFS('OP Units'!O:O,'OP Units'!$A:$A,$D404)-SUMIFS('Forecast Data'!$H:$H,'Forecast Data'!$C:$C,BT$6,'Forecast Data'!$B:$B,$D404))/SUMIFS('Forecast Data'!$H:$H,'Forecast Data'!$C:$C,BT$6,'Forecast Data'!$B:$B,$D404),"")</f>
        <v/>
      </c>
      <c r="BU404" s="12" t="str">
        <f>IFERROR((SUMIFS('OP Units'!P:P,'OP Units'!$A:$A,$D404)-SUMIFS('Forecast Data'!$H:$H,'Forecast Data'!$C:$C,BU$6,'Forecast Data'!$B:$B,$D404))/SUMIFS('Forecast Data'!$H:$H,'Forecast Data'!$C:$C,BU$6,'Forecast Data'!$B:$B,$D404),"")</f>
        <v/>
      </c>
      <c r="BV404" s="12"/>
      <c r="BW404" s="11">
        <f>(SUMIFS('Forecast Data'!H:H,'Forecast Data'!B:B,D404,'Forecast Data'!C:C,BK$6)+SUMIFS('Forecast Data'!H:H,'Forecast Data'!B:B,D404,'Forecast Data'!C:C,BL$6)+SUMIFS('Forecast Data'!H:H,'Forecast Data'!B:B,D404,'Forecast Data'!C:C,BM$6)+SUMIFS('Forecast Data'!H:H,'Forecast Data'!B:B,D404,'Forecast Data'!C:C,BN$6)+SUMIFS('Forecast Data'!H:H,'Forecast Data'!B:B,D404,'Forecast Data'!C:C,BO$6)+SUMIFS('Forecast Data'!H:H,'Forecast Data'!B:B,D404,'Forecast Data'!C:C,BP$6)+SUMIFS('Forecast Data'!H:H,'Forecast Data'!B:B,D404,'Forecast Data'!C:C,BQ$6)+SUMIFS('Forecast Data'!H:H,'Forecast Data'!B:B,D404,'Forecast Data'!C:C,BJ$6))/8</f>
        <v>0</v>
      </c>
      <c r="BX404" s="12" t="str">
        <f>IFERROR((SUM(W404:AD404)-(SUMIFS('Forecast Data'!H:H,'Forecast Data'!B:B,B404,'Forecast Data'!C:C,BJ$6)+SUMIFS('Forecast Data'!H:H,'Forecast Data'!B:B,B404,'Forecast Data'!C:C,BK$6)+SUMIFS('Forecast Data'!H:H,'Forecast Data'!B:B,B404,'Forecast Data'!C:C,BL$6)+SUMIFS('Forecast Data'!H:H,'Forecast Data'!B:B,B404,'Forecast Data'!C:C,BM$6)+SUMIFS('Forecast Data'!H:H,'Forecast Data'!B:B,B404,'Forecast Data'!C:C,BN$6)+SUMIFS('Forecast Data'!H:H,'Forecast Data'!B:B,B404,'Forecast Data'!C:C,BO$6)+SUMIFS('Forecast Data'!H:H,'Forecast Data'!B:B,B404,'Forecast Data'!C:C,BP$6)+SUMIFS('Forecast Data'!H:H,'Forecast Data'!B:B,B404,'Forecast Data'!C:C,BQ$6)))/(SUMIFS('Forecast Data'!H:H,'Forecast Data'!B:B,B404,'Forecast Data'!C:C,BJ$6)+SUMIFS('Forecast Data'!H:H,'Forecast Data'!B:B,B404,'Forecast Data'!C:C,BK$6)+SUMIFS('Forecast Data'!H:H,'Forecast Data'!B:B,B404,'Forecast Data'!C:C,BL$6)+SUMIFS('Forecast Data'!H:H,'Forecast Data'!B:B,B404,'Forecast Data'!C:C,BM$6)+SUMIFS('Forecast Data'!H:H,'Forecast Data'!B:B,B404,'Forecast Data'!C:C,BN$6)+SUMIFS('Forecast Data'!H:H,'Forecast Data'!B:B,B404,'Forecast Data'!C:C,BO$6)+SUMIFS('Forecast Data'!H:H,'Forecast Data'!B:B,B404,'Forecast Data'!C:C,BP$6)+SUMIFS('Forecast Data'!H:H,'Forecast Data'!B:B,B404,'Forecast Data'!C:C,BQ$6)),"")</f>
        <v/>
      </c>
      <c r="BY404" s="12">
        <f t="shared" si="68"/>
        <v>0</v>
      </c>
      <c r="BZ404" s="16">
        <f t="shared" si="69"/>
        <v>0</v>
      </c>
      <c r="CA404" s="13">
        <f t="shared" si="70"/>
        <v>0</v>
      </c>
      <c r="CB404" s="12">
        <f t="shared" si="71"/>
        <v>0</v>
      </c>
      <c r="CC404" s="12"/>
      <c r="CD404" s="11">
        <f>(SUMIFS('Forecast Data'!H:H,'Forecast Data'!B:B,D404,'Forecast Data'!C:C,BK$6)+SUMIFS('Forecast Data'!H:H,'Forecast Data'!B:B,D404,'Forecast Data'!C:C,BL$6)+SUMIFS('Forecast Data'!H:H,'Forecast Data'!B:B,D404,'Forecast Data'!C:C,BM$6)+SUMIFS('Forecast Data'!H:H,'Forecast Data'!B:B,D404,'Forecast Data'!C:C,BJ$6))/4</f>
        <v>0</v>
      </c>
      <c r="CE404" s="12" t="str">
        <f>IFERROR((SUM(W404:Z404)-(SUMIFS('Forecast Data'!H:H,'Forecast Data'!B:B,D404,'Forecast Data'!C:C,BJ$6)+SUMIFS('Forecast Data'!H:H,'Forecast Data'!B:B,D404,'Forecast Data'!C:C,BK$6)+SUMIFS('Forecast Data'!H:H,'Forecast Data'!B:B,D404,'Forecast Data'!C:C,BL$6)+SUMIFS('Forecast Data'!H:H,'Forecast Data'!B:B,D404,'Forecast Data'!C:C,BM$6)))/(SUMIFS('Forecast Data'!H:H,'Forecast Data'!B:B,D404,'Forecast Data'!C:C,BJ$6)+SUMIFS('Forecast Data'!H:H,'Forecast Data'!B:B,D404,'Forecast Data'!C:C,BK$6)+SUMIFS('Forecast Data'!H:H,'Forecast Data'!B:B,D404,'Forecast Data'!C:C,BL$6)+SUMIFS('Forecast Data'!H:H,'Forecast Data'!B:B,D404,'Forecast Data'!C:C,BM$6)),"")</f>
        <v/>
      </c>
      <c r="CF404" s="12">
        <f t="shared" si="72"/>
        <v>0</v>
      </c>
      <c r="CG404" s="12">
        <f t="shared" si="73"/>
        <v>0</v>
      </c>
      <c r="CH404" s="13">
        <f t="shared" si="74"/>
        <v>0</v>
      </c>
      <c r="CI404" s="13"/>
    </row>
    <row r="405" spans="1:87" ht="13.2">
      <c r="A405" s="1"/>
      <c r="B405" t="str">
        <f t="shared" si="75"/>
        <v>The Jewelry Group - Lonna &amp; Lilly</v>
      </c>
      <c r="D405" t="s">
        <v>437</v>
      </c>
      <c r="E405" s="11">
        <f>SUMIFS('Fin Data'!F:F,'Fin Data'!A:A,D405)</f>
        <v>0</v>
      </c>
      <c r="F405" s="11">
        <f>SUMIFS('Fin Data with 6 week hist'!I:I,'Fin Data with 6 week hist'!$A:$A,$D405)</f>
        <v>0</v>
      </c>
      <c r="G405" s="11">
        <f>SUMIFS('Fin Data with 6 week hist'!J:J,'Fin Data with 6 week hist'!$A:$A,$D405)</f>
        <v>0</v>
      </c>
      <c r="H405" s="11">
        <f>SUMIFS('Fin Data with 6 week hist'!K:K,'Fin Data with 6 week hist'!$A:$A,$D405)+SUMIFS('Unit Cancellations'!D:D,'Unit Cancellations'!$B:$B,$D405)</f>
        <v>0</v>
      </c>
      <c r="I405" s="11">
        <f>SUMIFS('Fin Data with 6 week hist'!L:L,'Fin Data with 6 week hist'!$A:$A,$D405)+SUMIFS('Unit Cancellations'!E:E,'Unit Cancellations'!$B:$B,$D405)</f>
        <v>0</v>
      </c>
      <c r="J405" s="11">
        <f>SUMIFS('Fin Data with 6 week hist'!M:M,'Fin Data with 6 week hist'!$A:$A,$D405)+SUMIFS('Unit Cancellations'!F:F,'Unit Cancellations'!$B:$B,$D405)</f>
        <v>0</v>
      </c>
      <c r="K405" s="11">
        <f>SUMIFS('Fin Data with 6 week hist'!N:N,'Fin Data with 6 week hist'!$A:$A,$D405)+SUMIFS('Unit Cancellations'!G:G,'Unit Cancellations'!$B:$B,$D405)</f>
        <v>0</v>
      </c>
      <c r="L405" s="11">
        <f>SUMIFS('Fin Data'!AN:AN,'Fin Data'!A:A,D405)</f>
        <v>0</v>
      </c>
      <c r="M405" s="12">
        <f>IFERROR(SUMIFS('Fin Data'!AO:AO,'Fin Data'!A:A,D405),"")</f>
        <v>0</v>
      </c>
      <c r="N405" s="1"/>
      <c r="O405" s="11">
        <f t="shared" si="63"/>
        <v>0</v>
      </c>
      <c r="P405" s="12" t="str">
        <f t="shared" si="64"/>
        <v/>
      </c>
      <c r="Q405" s="1"/>
      <c r="R405" s="11">
        <f t="shared" si="65"/>
        <v>0</v>
      </c>
      <c r="S405" s="12" t="str">
        <f t="shared" si="66"/>
        <v/>
      </c>
      <c r="T405" s="11">
        <f t="shared" si="67"/>
        <v>0</v>
      </c>
      <c r="U405" s="1" t="e">
        <f t="shared" si="76"/>
        <v>#REF!</v>
      </c>
      <c r="V405" s="1"/>
      <c r="W405" s="11">
        <f>SUMIFS('Forecast Data'!$D:$D,'Forecast Data'!$C:$C,W$6,'Forecast Data'!$B:$B,$D405)</f>
        <v>0</v>
      </c>
      <c r="X405" s="11">
        <f>SUMIFS('Forecast Data'!$D:$D,'Forecast Data'!$C:$C,X$6,'Forecast Data'!$B:$B,$D405)</f>
        <v>0</v>
      </c>
      <c r="Y405" s="11">
        <f>SUMIFS('Forecast Data'!$D:$D,'Forecast Data'!$C:$C,Y$6,'Forecast Data'!$B:$B,$D405)</f>
        <v>0</v>
      </c>
      <c r="Z405" s="11">
        <f>SUMIFS('Forecast Data'!$D:$D,'Forecast Data'!$C:$C,Z$6,'Forecast Data'!$B:$B,$D405)</f>
        <v>0</v>
      </c>
      <c r="AA405" s="11">
        <f>SUMIFS('Forecast Data'!$D:$D,'Forecast Data'!$C:$C,AA$6,'Forecast Data'!$B:$B,$D405)</f>
        <v>0</v>
      </c>
      <c r="AB405" s="11">
        <f>SUMIFS('Forecast Data'!$D:$D,'Forecast Data'!$C:$C,AB$6,'Forecast Data'!$B:$B,$D405)</f>
        <v>0</v>
      </c>
      <c r="AC405" s="11">
        <f>SUMIFS('Forecast Data'!$D:$D,'Forecast Data'!$C:$C,AC$6,'Forecast Data'!$B:$B,$D405)</f>
        <v>0</v>
      </c>
      <c r="AD405" s="11">
        <f>SUMIFS('Forecast Data'!$D:$D,'Forecast Data'!$C:$C,AD$6,'Forecast Data'!$B:$B,$D405)</f>
        <v>0</v>
      </c>
      <c r="AE405" s="11">
        <f>SUMIFS('Forecast Data'!$D:$D,'Forecast Data'!$C:$C,AE$6,'Forecast Data'!$B:$B,$D405)</f>
        <v>0</v>
      </c>
      <c r="AF405" s="11">
        <f>SUMIFS('Forecast Data'!$D:$D,'Forecast Data'!$C:$C,AF$6,'Forecast Data'!$B:$B,$D405)</f>
        <v>0</v>
      </c>
      <c r="AG405" s="11">
        <f>SUMIFS('Forecast Data'!$D:$D,'Forecast Data'!$C:$C,AG$6,'Forecast Data'!$B:$B,$D405)</f>
        <v>0</v>
      </c>
      <c r="AH405" s="11">
        <f>SUMIFS('Forecast Data'!$D:$D,'Forecast Data'!$C:$C,AH$6,'Forecast Data'!$B:$B,$D405)</f>
        <v>0</v>
      </c>
      <c r="AI405" s="1"/>
      <c r="AJ405" s="12" t="str">
        <f>IF(SUMIFS('Forecast Data'!$E:$E,'Forecast Data'!$C:$C,AJ$6,'Forecast Data'!$B:$B,$D405)=0,"",SUMIFS('Forecast Data'!$E:$E,'Forecast Data'!$C:$C,AJ$6,'Forecast Data'!$B:$B,$D405))</f>
        <v/>
      </c>
      <c r="AK405" s="12" t="str">
        <f>IF(SUMIFS('Forecast Data'!$E:$E,'Forecast Data'!$C:$C,AK$6,'Forecast Data'!$B:$B,$D405)=0,"",SUMIFS('Forecast Data'!$E:$E,'Forecast Data'!$C:$C,AK$6,'Forecast Data'!$B:$B,$D405))</f>
        <v/>
      </c>
      <c r="AL405" s="12" t="str">
        <f>IF(SUMIFS('Forecast Data'!$E:$E,'Forecast Data'!$C:$C,AL$6,'Forecast Data'!$B:$B,$D405)=0,"",SUMIFS('Forecast Data'!$E:$E,'Forecast Data'!$C:$C,AL$6,'Forecast Data'!$B:$B,$D405))</f>
        <v/>
      </c>
      <c r="AM405" s="12" t="str">
        <f>IF(SUMIFS('Forecast Data'!$E:$E,'Forecast Data'!$C:$C,AM$6,'Forecast Data'!$B:$B,$D405)=0,"",SUMIFS('Forecast Data'!$E:$E,'Forecast Data'!$C:$C,AM$6,'Forecast Data'!$B:$B,$D405))</f>
        <v/>
      </c>
      <c r="AN405" s="12" t="str">
        <f>IF(SUMIFS('Forecast Data'!$E:$E,'Forecast Data'!$C:$C,AN$6,'Forecast Data'!$B:$B,$D405)=0,"",SUMIFS('Forecast Data'!$E:$E,'Forecast Data'!$C:$C,AN$6,'Forecast Data'!$B:$B,$D405))</f>
        <v/>
      </c>
      <c r="AO405" s="12" t="str">
        <f>IF(SUMIFS('Forecast Data'!$E:$E,'Forecast Data'!$C:$C,AO$6,'Forecast Data'!$B:$B,$D405)=0,"",SUMIFS('Forecast Data'!$E:$E,'Forecast Data'!$C:$C,AO$6,'Forecast Data'!$B:$B,$D405))</f>
        <v/>
      </c>
      <c r="AP405" s="12" t="str">
        <f>IF(SUMIFS('Forecast Data'!$E:$E,'Forecast Data'!$C:$C,AP$6,'Forecast Data'!$B:$B,$D405)=0,"",SUMIFS('Forecast Data'!$E:$E,'Forecast Data'!$C:$C,AP$6,'Forecast Data'!$B:$B,$D405))</f>
        <v/>
      </c>
      <c r="AQ405" s="12" t="str">
        <f>IF(SUMIFS('Forecast Data'!$E:$E,'Forecast Data'!$C:$C,AQ$6,'Forecast Data'!$B:$B,$D405)=0,"",SUMIFS('Forecast Data'!$E:$E,'Forecast Data'!$C:$C,AQ$6,'Forecast Data'!$B:$B,$D405))</f>
        <v/>
      </c>
      <c r="AR405" s="12" t="str">
        <f>IF(SUMIFS('Forecast Data'!$E:$E,'Forecast Data'!$C:$C,AR$6,'Forecast Data'!$B:$B,$D405)=0,"",SUMIFS('Forecast Data'!$E:$E,'Forecast Data'!$C:$C,AR$6,'Forecast Data'!$B:$B,$D405))</f>
        <v/>
      </c>
      <c r="AS405" s="12" t="str">
        <f>IF(SUMIFS('Forecast Data'!$E:$E,'Forecast Data'!$C:$C,AS$6,'Forecast Data'!$B:$B,$D405)=0,"",SUMIFS('Forecast Data'!$E:$E,'Forecast Data'!$C:$C,AS$6,'Forecast Data'!$B:$B,$D405))</f>
        <v/>
      </c>
      <c r="AT405" s="12" t="str">
        <f>IF(SUMIFS('Forecast Data'!$E:$E,'Forecast Data'!$C:$C,AT$6,'Forecast Data'!$B:$B,$D405)=0,"",SUMIFS('Forecast Data'!$E:$E,'Forecast Data'!$C:$C,AT$6,'Forecast Data'!$B:$B,$D405))</f>
        <v/>
      </c>
      <c r="AU405" s="12" t="str">
        <f>IF(SUMIFS('Forecast Data'!$E:$E,'Forecast Data'!$C:$C,AU$6,'Forecast Data'!$B:$B,$D405)=0,"",SUMIFS('Forecast Data'!$E:$E,'Forecast Data'!$C:$C,AU$6,'Forecast Data'!$B:$B,$D405))</f>
        <v/>
      </c>
      <c r="AV405" s="1"/>
      <c r="AW405" s="11">
        <f>SUMIFS('OP Units'!E:E,'OP Units'!$A:$A,$D405)</f>
        <v>0</v>
      </c>
      <c r="AX405" s="11">
        <f>SUMIFS('OP Units'!F:F,'OP Units'!$A:$A,$D405)</f>
        <v>0</v>
      </c>
      <c r="AY405" s="11">
        <f>SUMIFS('OP Units'!G:G,'OP Units'!$A:$A,$D405)</f>
        <v>0</v>
      </c>
      <c r="AZ405" s="11">
        <f>SUMIFS('OP Units'!H:H,'OP Units'!$A:$A,$D405)</f>
        <v>0</v>
      </c>
      <c r="BA405" s="11">
        <f>SUMIFS('OP Units'!I:I,'OP Units'!$A:$A,$D405)</f>
        <v>0</v>
      </c>
      <c r="BB405" s="11">
        <f>SUMIFS('OP Units'!J:J,'OP Units'!$A:$A,$D405)</f>
        <v>0</v>
      </c>
      <c r="BC405" s="11">
        <f>SUMIFS('OP Units'!K:K,'OP Units'!$A:$A,$D405)</f>
        <v>0</v>
      </c>
      <c r="BD405" s="11">
        <f>SUMIFS('OP Units'!L:L,'OP Units'!$A:$A,$D405)</f>
        <v>0</v>
      </c>
      <c r="BE405" s="11">
        <f>SUMIFS('OP Units'!M:M,'OP Units'!$A:$A,$D405)</f>
        <v>0</v>
      </c>
      <c r="BF405" s="11">
        <f>SUMIFS('OP Units'!N:N,'OP Units'!$A:$A,$D405)</f>
        <v>0</v>
      </c>
      <c r="BG405" s="11">
        <f>SUMIFS('OP Units'!O:O,'OP Units'!$A:$A,$D405)</f>
        <v>0</v>
      </c>
      <c r="BH405" s="11">
        <f>SUMIFS('OP Units'!P:P,'OP Units'!$A:$A,$D405)</f>
        <v>0</v>
      </c>
      <c r="BI405" s="1"/>
      <c r="BJ405" s="12" t="str">
        <f>IFERROR((SUMIFS('OP Units'!E:E,'OP Units'!$A:$A,$D405)-SUMIFS('Forecast Data'!$H:$H,'Forecast Data'!$C:$C,BJ$6,'Forecast Data'!$B:$B,$D405))/SUMIFS('Forecast Data'!$H:$H,'Forecast Data'!$C:$C,BJ$6,'Forecast Data'!$B:$B,$D405),"")</f>
        <v/>
      </c>
      <c r="BK405" s="12" t="str">
        <f>IFERROR((SUMIFS('OP Units'!F:F,'OP Units'!$A:$A,$D405)-SUMIFS('Forecast Data'!$H:$H,'Forecast Data'!$C:$C,BK$6,'Forecast Data'!$B:$B,$D405))/SUMIFS('Forecast Data'!$H:$H,'Forecast Data'!$C:$C,BK$6,'Forecast Data'!$B:$B,$D405),"")</f>
        <v/>
      </c>
      <c r="BL405" s="12" t="str">
        <f>IFERROR((SUMIFS('OP Units'!G:G,'OP Units'!$A:$A,$D405)-SUMIFS('Forecast Data'!$H:$H,'Forecast Data'!$C:$C,BL$6,'Forecast Data'!$B:$B,$D405))/SUMIFS('Forecast Data'!$H:$H,'Forecast Data'!$C:$C,BL$6,'Forecast Data'!$B:$B,$D405),"")</f>
        <v/>
      </c>
      <c r="BM405" s="12" t="str">
        <f>IFERROR((SUMIFS('OP Units'!H:H,'OP Units'!$A:$A,$D405)-SUMIFS('Forecast Data'!$H:$H,'Forecast Data'!$C:$C,BM$6,'Forecast Data'!$B:$B,$D405))/SUMIFS('Forecast Data'!$H:$H,'Forecast Data'!$C:$C,BM$6,'Forecast Data'!$B:$B,$D405),"")</f>
        <v/>
      </c>
      <c r="BN405" s="12" t="str">
        <f>IFERROR((SUMIFS('OP Units'!I:I,'OP Units'!$A:$A,$D405)-SUMIFS('Forecast Data'!$H:$H,'Forecast Data'!$C:$C,BN$6,'Forecast Data'!$B:$B,$D405))/SUMIFS('Forecast Data'!$H:$H,'Forecast Data'!$C:$C,BN$6,'Forecast Data'!$B:$B,$D405),"")</f>
        <v/>
      </c>
      <c r="BO405" s="12" t="str">
        <f>IFERROR((SUMIFS('OP Units'!J:J,'OP Units'!$A:$A,$D405)-SUMIFS('Forecast Data'!$H:$H,'Forecast Data'!$C:$C,BO$6,'Forecast Data'!$B:$B,$D405))/SUMIFS('Forecast Data'!$H:$H,'Forecast Data'!$C:$C,BO$6,'Forecast Data'!$B:$B,$D405),"")</f>
        <v/>
      </c>
      <c r="BP405" s="12" t="str">
        <f>IFERROR((SUMIFS('OP Units'!K:K,'OP Units'!$A:$A,$D405)-SUMIFS('Forecast Data'!$H:$H,'Forecast Data'!$C:$C,BP$6,'Forecast Data'!$B:$B,$D405))/SUMIFS('Forecast Data'!$H:$H,'Forecast Data'!$C:$C,BP$6,'Forecast Data'!$B:$B,$D405),"")</f>
        <v/>
      </c>
      <c r="BQ405" s="12" t="str">
        <f>IFERROR((SUMIFS('OP Units'!L:L,'OP Units'!$A:$A,$D405)-SUMIFS('Forecast Data'!$H:$H,'Forecast Data'!$C:$C,BQ$6,'Forecast Data'!$B:$B,$D405))/SUMIFS('Forecast Data'!$H:$H,'Forecast Data'!$C:$C,BQ$6,'Forecast Data'!$B:$B,$D405),"")</f>
        <v/>
      </c>
      <c r="BR405" s="12" t="str">
        <f>IFERROR((SUMIFS('OP Units'!M:M,'OP Units'!$A:$A,$D405)-SUMIFS('Forecast Data'!$H:$H,'Forecast Data'!$C:$C,BR$6,'Forecast Data'!$B:$B,$D405))/SUMIFS('Forecast Data'!$H:$H,'Forecast Data'!$C:$C,BR$6,'Forecast Data'!$B:$B,$D405),"")</f>
        <v/>
      </c>
      <c r="BS405" s="12" t="str">
        <f>IFERROR((SUMIFS('OP Units'!N:N,'OP Units'!$A:$A,$D405)-SUMIFS('Forecast Data'!$H:$H,'Forecast Data'!$C:$C,BS$6,'Forecast Data'!$B:$B,$D405))/SUMIFS('Forecast Data'!$H:$H,'Forecast Data'!$C:$C,BS$6,'Forecast Data'!$B:$B,$D405),"")</f>
        <v/>
      </c>
      <c r="BT405" s="12" t="str">
        <f>IFERROR((SUMIFS('OP Units'!O:O,'OP Units'!$A:$A,$D405)-SUMIFS('Forecast Data'!$H:$H,'Forecast Data'!$C:$C,BT$6,'Forecast Data'!$B:$B,$D405))/SUMIFS('Forecast Data'!$H:$H,'Forecast Data'!$C:$C,BT$6,'Forecast Data'!$B:$B,$D405),"")</f>
        <v/>
      </c>
      <c r="BU405" s="12" t="str">
        <f>IFERROR((SUMIFS('OP Units'!P:P,'OP Units'!$A:$A,$D405)-SUMIFS('Forecast Data'!$H:$H,'Forecast Data'!$C:$C,BU$6,'Forecast Data'!$B:$B,$D405))/SUMIFS('Forecast Data'!$H:$H,'Forecast Data'!$C:$C,BU$6,'Forecast Data'!$B:$B,$D405),"")</f>
        <v/>
      </c>
      <c r="BV405" s="12"/>
      <c r="BW405" s="11">
        <f>(SUMIFS('Forecast Data'!H:H,'Forecast Data'!B:B,D405,'Forecast Data'!C:C,BK$6)+SUMIFS('Forecast Data'!H:H,'Forecast Data'!B:B,D405,'Forecast Data'!C:C,BL$6)+SUMIFS('Forecast Data'!H:H,'Forecast Data'!B:B,D405,'Forecast Data'!C:C,BM$6)+SUMIFS('Forecast Data'!H:H,'Forecast Data'!B:B,D405,'Forecast Data'!C:C,BN$6)+SUMIFS('Forecast Data'!H:H,'Forecast Data'!B:B,D405,'Forecast Data'!C:C,BO$6)+SUMIFS('Forecast Data'!H:H,'Forecast Data'!B:B,D405,'Forecast Data'!C:C,BP$6)+SUMIFS('Forecast Data'!H:H,'Forecast Data'!B:B,D405,'Forecast Data'!C:C,BQ$6)+SUMIFS('Forecast Data'!H:H,'Forecast Data'!B:B,D405,'Forecast Data'!C:C,BJ$6))/8</f>
        <v>0</v>
      </c>
      <c r="BX405" s="12" t="str">
        <f>IFERROR((SUM(W405:AD405)-(SUMIFS('Forecast Data'!H:H,'Forecast Data'!B:B,B405,'Forecast Data'!C:C,BJ$6)+SUMIFS('Forecast Data'!H:H,'Forecast Data'!B:B,B405,'Forecast Data'!C:C,BK$6)+SUMIFS('Forecast Data'!H:H,'Forecast Data'!B:B,B405,'Forecast Data'!C:C,BL$6)+SUMIFS('Forecast Data'!H:H,'Forecast Data'!B:B,B405,'Forecast Data'!C:C,BM$6)+SUMIFS('Forecast Data'!H:H,'Forecast Data'!B:B,B405,'Forecast Data'!C:C,BN$6)+SUMIFS('Forecast Data'!H:H,'Forecast Data'!B:B,B405,'Forecast Data'!C:C,BO$6)+SUMIFS('Forecast Data'!H:H,'Forecast Data'!B:B,B405,'Forecast Data'!C:C,BP$6)+SUMIFS('Forecast Data'!H:H,'Forecast Data'!B:B,B405,'Forecast Data'!C:C,BQ$6)))/(SUMIFS('Forecast Data'!H:H,'Forecast Data'!B:B,B405,'Forecast Data'!C:C,BJ$6)+SUMIFS('Forecast Data'!H:H,'Forecast Data'!B:B,B405,'Forecast Data'!C:C,BK$6)+SUMIFS('Forecast Data'!H:H,'Forecast Data'!B:B,B405,'Forecast Data'!C:C,BL$6)+SUMIFS('Forecast Data'!H:H,'Forecast Data'!B:B,B405,'Forecast Data'!C:C,BM$6)+SUMIFS('Forecast Data'!H:H,'Forecast Data'!B:B,B405,'Forecast Data'!C:C,BN$6)+SUMIFS('Forecast Data'!H:H,'Forecast Data'!B:B,B405,'Forecast Data'!C:C,BO$6)+SUMIFS('Forecast Data'!H:H,'Forecast Data'!B:B,B405,'Forecast Data'!C:C,BP$6)+SUMIFS('Forecast Data'!H:H,'Forecast Data'!B:B,B405,'Forecast Data'!C:C,BQ$6)),"")</f>
        <v/>
      </c>
      <c r="BY405" s="12">
        <f t="shared" si="68"/>
        <v>0</v>
      </c>
      <c r="BZ405" s="16">
        <f t="shared" si="69"/>
        <v>0</v>
      </c>
      <c r="CA405" s="13">
        <f t="shared" si="70"/>
        <v>0</v>
      </c>
      <c r="CB405" s="12">
        <f t="shared" si="71"/>
        <v>0</v>
      </c>
      <c r="CC405" s="12"/>
      <c r="CD405" s="11">
        <f>(SUMIFS('Forecast Data'!H:H,'Forecast Data'!B:B,D405,'Forecast Data'!C:C,BK$6)+SUMIFS('Forecast Data'!H:H,'Forecast Data'!B:B,D405,'Forecast Data'!C:C,BL$6)+SUMIFS('Forecast Data'!H:H,'Forecast Data'!B:B,D405,'Forecast Data'!C:C,BM$6)+SUMIFS('Forecast Data'!H:H,'Forecast Data'!B:B,D405,'Forecast Data'!C:C,BJ$6))/4</f>
        <v>0</v>
      </c>
      <c r="CE405" s="12" t="str">
        <f>IFERROR((SUM(W405:Z405)-(SUMIFS('Forecast Data'!H:H,'Forecast Data'!B:B,D405,'Forecast Data'!C:C,BJ$6)+SUMIFS('Forecast Data'!H:H,'Forecast Data'!B:B,D405,'Forecast Data'!C:C,BK$6)+SUMIFS('Forecast Data'!H:H,'Forecast Data'!B:B,D405,'Forecast Data'!C:C,BL$6)+SUMIFS('Forecast Data'!H:H,'Forecast Data'!B:B,D405,'Forecast Data'!C:C,BM$6)))/(SUMIFS('Forecast Data'!H:H,'Forecast Data'!B:B,D405,'Forecast Data'!C:C,BJ$6)+SUMIFS('Forecast Data'!H:H,'Forecast Data'!B:B,D405,'Forecast Data'!C:C,BK$6)+SUMIFS('Forecast Data'!H:H,'Forecast Data'!B:B,D405,'Forecast Data'!C:C,BL$6)+SUMIFS('Forecast Data'!H:H,'Forecast Data'!B:B,D405,'Forecast Data'!C:C,BM$6)),"")</f>
        <v/>
      </c>
      <c r="CF405" s="12">
        <f t="shared" si="72"/>
        <v>0</v>
      </c>
      <c r="CG405" s="12">
        <f t="shared" si="73"/>
        <v>0</v>
      </c>
      <c r="CH405" s="13">
        <f t="shared" si="74"/>
        <v>0</v>
      </c>
      <c r="CI405" s="13"/>
    </row>
    <row r="406" spans="1:87" ht="13.2">
      <c r="A406" s="1"/>
      <c r="B406" t="str">
        <f t="shared" si="75"/>
        <v>The Jewelry Group - Napier</v>
      </c>
      <c r="D406" t="s">
        <v>438</v>
      </c>
      <c r="E406" s="11">
        <f>SUMIFS('Fin Data'!F:F,'Fin Data'!A:A,D406)</f>
        <v>0</v>
      </c>
      <c r="F406" s="11">
        <f>SUMIFS('Fin Data with 6 week hist'!I:I,'Fin Data with 6 week hist'!$A:$A,$D406)</f>
        <v>0</v>
      </c>
      <c r="G406" s="11">
        <f>SUMIFS('Fin Data with 6 week hist'!J:J,'Fin Data with 6 week hist'!$A:$A,$D406)</f>
        <v>0</v>
      </c>
      <c r="H406" s="11">
        <f>SUMIFS('Fin Data with 6 week hist'!K:K,'Fin Data with 6 week hist'!$A:$A,$D406)+SUMIFS('Unit Cancellations'!D:D,'Unit Cancellations'!$B:$B,$D406)</f>
        <v>0</v>
      </c>
      <c r="I406" s="11">
        <f>SUMIFS('Fin Data with 6 week hist'!L:L,'Fin Data with 6 week hist'!$A:$A,$D406)+SUMIFS('Unit Cancellations'!E:E,'Unit Cancellations'!$B:$B,$D406)</f>
        <v>0</v>
      </c>
      <c r="J406" s="11">
        <f>SUMIFS('Fin Data with 6 week hist'!M:M,'Fin Data with 6 week hist'!$A:$A,$D406)+SUMIFS('Unit Cancellations'!F:F,'Unit Cancellations'!$B:$B,$D406)</f>
        <v>0</v>
      </c>
      <c r="K406" s="11">
        <f>SUMIFS('Fin Data with 6 week hist'!N:N,'Fin Data with 6 week hist'!$A:$A,$D406)+SUMIFS('Unit Cancellations'!G:G,'Unit Cancellations'!$B:$B,$D406)</f>
        <v>0</v>
      </c>
      <c r="L406" s="11">
        <f>SUMIFS('Fin Data'!AN:AN,'Fin Data'!A:A,D406)</f>
        <v>0</v>
      </c>
      <c r="M406" s="12">
        <f>IFERROR(SUMIFS('Fin Data'!AO:AO,'Fin Data'!A:A,D406),"")</f>
        <v>0</v>
      </c>
      <c r="N406" s="1"/>
      <c r="O406" s="11">
        <f t="shared" si="63"/>
        <v>0</v>
      </c>
      <c r="P406" s="12" t="str">
        <f t="shared" si="64"/>
        <v/>
      </c>
      <c r="Q406" s="1"/>
      <c r="R406" s="11">
        <f t="shared" si="65"/>
        <v>0</v>
      </c>
      <c r="S406" s="12" t="str">
        <f t="shared" si="66"/>
        <v/>
      </c>
      <c r="T406" s="11">
        <f t="shared" si="67"/>
        <v>0</v>
      </c>
      <c r="U406" s="1" t="e">
        <f t="shared" si="76"/>
        <v>#REF!</v>
      </c>
      <c r="V406" s="1"/>
      <c r="W406" s="11">
        <f>SUMIFS('Forecast Data'!$D:$D,'Forecast Data'!$C:$C,W$6,'Forecast Data'!$B:$B,$D406)</f>
        <v>0</v>
      </c>
      <c r="X406" s="11">
        <f>SUMIFS('Forecast Data'!$D:$D,'Forecast Data'!$C:$C,X$6,'Forecast Data'!$B:$B,$D406)</f>
        <v>0</v>
      </c>
      <c r="Y406" s="11">
        <f>SUMIFS('Forecast Data'!$D:$D,'Forecast Data'!$C:$C,Y$6,'Forecast Data'!$B:$B,$D406)</f>
        <v>0</v>
      </c>
      <c r="Z406" s="11">
        <f>SUMIFS('Forecast Data'!$D:$D,'Forecast Data'!$C:$C,Z$6,'Forecast Data'!$B:$B,$D406)</f>
        <v>0</v>
      </c>
      <c r="AA406" s="11">
        <f>SUMIFS('Forecast Data'!$D:$D,'Forecast Data'!$C:$C,AA$6,'Forecast Data'!$B:$B,$D406)</f>
        <v>0</v>
      </c>
      <c r="AB406" s="11">
        <f>SUMIFS('Forecast Data'!$D:$D,'Forecast Data'!$C:$C,AB$6,'Forecast Data'!$B:$B,$D406)</f>
        <v>0</v>
      </c>
      <c r="AC406" s="11">
        <f>SUMIFS('Forecast Data'!$D:$D,'Forecast Data'!$C:$C,AC$6,'Forecast Data'!$B:$B,$D406)</f>
        <v>0</v>
      </c>
      <c r="AD406" s="11">
        <f>SUMIFS('Forecast Data'!$D:$D,'Forecast Data'!$C:$C,AD$6,'Forecast Data'!$B:$B,$D406)</f>
        <v>0</v>
      </c>
      <c r="AE406" s="11">
        <f>SUMIFS('Forecast Data'!$D:$D,'Forecast Data'!$C:$C,AE$6,'Forecast Data'!$B:$B,$D406)</f>
        <v>0</v>
      </c>
      <c r="AF406" s="11">
        <f>SUMIFS('Forecast Data'!$D:$D,'Forecast Data'!$C:$C,AF$6,'Forecast Data'!$B:$B,$D406)</f>
        <v>0</v>
      </c>
      <c r="AG406" s="11">
        <f>SUMIFS('Forecast Data'!$D:$D,'Forecast Data'!$C:$C,AG$6,'Forecast Data'!$B:$B,$D406)</f>
        <v>0</v>
      </c>
      <c r="AH406" s="11">
        <f>SUMIFS('Forecast Data'!$D:$D,'Forecast Data'!$C:$C,AH$6,'Forecast Data'!$B:$B,$D406)</f>
        <v>0</v>
      </c>
      <c r="AI406" s="1"/>
      <c r="AJ406" s="12" t="str">
        <f>IF(SUMIFS('Forecast Data'!$E:$E,'Forecast Data'!$C:$C,AJ$6,'Forecast Data'!$B:$B,$D406)=0,"",SUMIFS('Forecast Data'!$E:$E,'Forecast Data'!$C:$C,AJ$6,'Forecast Data'!$B:$B,$D406))</f>
        <v/>
      </c>
      <c r="AK406" s="12" t="str">
        <f>IF(SUMIFS('Forecast Data'!$E:$E,'Forecast Data'!$C:$C,AK$6,'Forecast Data'!$B:$B,$D406)=0,"",SUMIFS('Forecast Data'!$E:$E,'Forecast Data'!$C:$C,AK$6,'Forecast Data'!$B:$B,$D406))</f>
        <v/>
      </c>
      <c r="AL406" s="12" t="str">
        <f>IF(SUMIFS('Forecast Data'!$E:$E,'Forecast Data'!$C:$C,AL$6,'Forecast Data'!$B:$B,$D406)=0,"",SUMIFS('Forecast Data'!$E:$E,'Forecast Data'!$C:$C,AL$6,'Forecast Data'!$B:$B,$D406))</f>
        <v/>
      </c>
      <c r="AM406" s="12" t="str">
        <f>IF(SUMIFS('Forecast Data'!$E:$E,'Forecast Data'!$C:$C,AM$6,'Forecast Data'!$B:$B,$D406)=0,"",SUMIFS('Forecast Data'!$E:$E,'Forecast Data'!$C:$C,AM$6,'Forecast Data'!$B:$B,$D406))</f>
        <v/>
      </c>
      <c r="AN406" s="12" t="str">
        <f>IF(SUMIFS('Forecast Data'!$E:$E,'Forecast Data'!$C:$C,AN$6,'Forecast Data'!$B:$B,$D406)=0,"",SUMIFS('Forecast Data'!$E:$E,'Forecast Data'!$C:$C,AN$6,'Forecast Data'!$B:$B,$D406))</f>
        <v/>
      </c>
      <c r="AO406" s="12" t="str">
        <f>IF(SUMIFS('Forecast Data'!$E:$E,'Forecast Data'!$C:$C,AO$6,'Forecast Data'!$B:$B,$D406)=0,"",SUMIFS('Forecast Data'!$E:$E,'Forecast Data'!$C:$C,AO$6,'Forecast Data'!$B:$B,$D406))</f>
        <v/>
      </c>
      <c r="AP406" s="12" t="str">
        <f>IF(SUMIFS('Forecast Data'!$E:$E,'Forecast Data'!$C:$C,AP$6,'Forecast Data'!$B:$B,$D406)=0,"",SUMIFS('Forecast Data'!$E:$E,'Forecast Data'!$C:$C,AP$6,'Forecast Data'!$B:$B,$D406))</f>
        <v/>
      </c>
      <c r="AQ406" s="12" t="str">
        <f>IF(SUMIFS('Forecast Data'!$E:$E,'Forecast Data'!$C:$C,AQ$6,'Forecast Data'!$B:$B,$D406)=0,"",SUMIFS('Forecast Data'!$E:$E,'Forecast Data'!$C:$C,AQ$6,'Forecast Data'!$B:$B,$D406))</f>
        <v/>
      </c>
      <c r="AR406" s="12" t="str">
        <f>IF(SUMIFS('Forecast Data'!$E:$E,'Forecast Data'!$C:$C,AR$6,'Forecast Data'!$B:$B,$D406)=0,"",SUMIFS('Forecast Data'!$E:$E,'Forecast Data'!$C:$C,AR$6,'Forecast Data'!$B:$B,$D406))</f>
        <v/>
      </c>
      <c r="AS406" s="12" t="str">
        <f>IF(SUMIFS('Forecast Data'!$E:$E,'Forecast Data'!$C:$C,AS$6,'Forecast Data'!$B:$B,$D406)=0,"",SUMIFS('Forecast Data'!$E:$E,'Forecast Data'!$C:$C,AS$6,'Forecast Data'!$B:$B,$D406))</f>
        <v/>
      </c>
      <c r="AT406" s="12" t="str">
        <f>IF(SUMIFS('Forecast Data'!$E:$E,'Forecast Data'!$C:$C,AT$6,'Forecast Data'!$B:$B,$D406)=0,"",SUMIFS('Forecast Data'!$E:$E,'Forecast Data'!$C:$C,AT$6,'Forecast Data'!$B:$B,$D406))</f>
        <v/>
      </c>
      <c r="AU406" s="12" t="str">
        <f>IF(SUMIFS('Forecast Data'!$E:$E,'Forecast Data'!$C:$C,AU$6,'Forecast Data'!$B:$B,$D406)=0,"",SUMIFS('Forecast Data'!$E:$E,'Forecast Data'!$C:$C,AU$6,'Forecast Data'!$B:$B,$D406))</f>
        <v/>
      </c>
      <c r="AV406" s="1"/>
      <c r="AW406" s="11">
        <f>SUMIFS('OP Units'!E:E,'OP Units'!$A:$A,$D406)</f>
        <v>0</v>
      </c>
      <c r="AX406" s="11">
        <f>SUMIFS('OP Units'!F:F,'OP Units'!$A:$A,$D406)</f>
        <v>0</v>
      </c>
      <c r="AY406" s="11">
        <f>SUMIFS('OP Units'!G:G,'OP Units'!$A:$A,$D406)</f>
        <v>0</v>
      </c>
      <c r="AZ406" s="11">
        <f>SUMIFS('OP Units'!H:H,'OP Units'!$A:$A,$D406)</f>
        <v>0</v>
      </c>
      <c r="BA406" s="11">
        <f>SUMIFS('OP Units'!I:I,'OP Units'!$A:$A,$D406)</f>
        <v>0</v>
      </c>
      <c r="BB406" s="11">
        <f>SUMIFS('OP Units'!J:J,'OP Units'!$A:$A,$D406)</f>
        <v>0</v>
      </c>
      <c r="BC406" s="11">
        <f>SUMIFS('OP Units'!K:K,'OP Units'!$A:$A,$D406)</f>
        <v>0</v>
      </c>
      <c r="BD406" s="11">
        <f>SUMIFS('OP Units'!L:L,'OP Units'!$A:$A,$D406)</f>
        <v>0</v>
      </c>
      <c r="BE406" s="11">
        <f>SUMIFS('OP Units'!M:M,'OP Units'!$A:$A,$D406)</f>
        <v>0</v>
      </c>
      <c r="BF406" s="11">
        <f>SUMIFS('OP Units'!N:N,'OP Units'!$A:$A,$D406)</f>
        <v>0</v>
      </c>
      <c r="BG406" s="11">
        <f>SUMIFS('OP Units'!O:O,'OP Units'!$A:$A,$D406)</f>
        <v>0</v>
      </c>
      <c r="BH406" s="11">
        <f>SUMIFS('OP Units'!P:P,'OP Units'!$A:$A,$D406)</f>
        <v>0</v>
      </c>
      <c r="BI406" s="1"/>
      <c r="BJ406" s="12" t="str">
        <f>IFERROR((SUMIFS('OP Units'!E:E,'OP Units'!$A:$A,$D406)-SUMIFS('Forecast Data'!$H:$H,'Forecast Data'!$C:$C,BJ$6,'Forecast Data'!$B:$B,$D406))/SUMIFS('Forecast Data'!$H:$H,'Forecast Data'!$C:$C,BJ$6,'Forecast Data'!$B:$B,$D406),"")</f>
        <v/>
      </c>
      <c r="BK406" s="12" t="str">
        <f>IFERROR((SUMIFS('OP Units'!F:F,'OP Units'!$A:$A,$D406)-SUMIFS('Forecast Data'!$H:$H,'Forecast Data'!$C:$C,BK$6,'Forecast Data'!$B:$B,$D406))/SUMIFS('Forecast Data'!$H:$H,'Forecast Data'!$C:$C,BK$6,'Forecast Data'!$B:$B,$D406),"")</f>
        <v/>
      </c>
      <c r="BL406" s="12" t="str">
        <f>IFERROR((SUMIFS('OP Units'!G:G,'OP Units'!$A:$A,$D406)-SUMIFS('Forecast Data'!$H:$H,'Forecast Data'!$C:$C,BL$6,'Forecast Data'!$B:$B,$D406))/SUMIFS('Forecast Data'!$H:$H,'Forecast Data'!$C:$C,BL$6,'Forecast Data'!$B:$B,$D406),"")</f>
        <v/>
      </c>
      <c r="BM406" s="12" t="str">
        <f>IFERROR((SUMIFS('OP Units'!H:H,'OP Units'!$A:$A,$D406)-SUMIFS('Forecast Data'!$H:$H,'Forecast Data'!$C:$C,BM$6,'Forecast Data'!$B:$B,$D406))/SUMIFS('Forecast Data'!$H:$H,'Forecast Data'!$C:$C,BM$6,'Forecast Data'!$B:$B,$D406),"")</f>
        <v/>
      </c>
      <c r="BN406" s="12" t="str">
        <f>IFERROR((SUMIFS('OP Units'!I:I,'OP Units'!$A:$A,$D406)-SUMIFS('Forecast Data'!$H:$H,'Forecast Data'!$C:$C,BN$6,'Forecast Data'!$B:$B,$D406))/SUMIFS('Forecast Data'!$H:$H,'Forecast Data'!$C:$C,BN$6,'Forecast Data'!$B:$B,$D406),"")</f>
        <v/>
      </c>
      <c r="BO406" s="12" t="str">
        <f>IFERROR((SUMIFS('OP Units'!J:J,'OP Units'!$A:$A,$D406)-SUMIFS('Forecast Data'!$H:$H,'Forecast Data'!$C:$C,BO$6,'Forecast Data'!$B:$B,$D406))/SUMIFS('Forecast Data'!$H:$H,'Forecast Data'!$C:$C,BO$6,'Forecast Data'!$B:$B,$D406),"")</f>
        <v/>
      </c>
      <c r="BP406" s="12" t="str">
        <f>IFERROR((SUMIFS('OP Units'!K:K,'OP Units'!$A:$A,$D406)-SUMIFS('Forecast Data'!$H:$H,'Forecast Data'!$C:$C,BP$6,'Forecast Data'!$B:$B,$D406))/SUMIFS('Forecast Data'!$H:$H,'Forecast Data'!$C:$C,BP$6,'Forecast Data'!$B:$B,$D406),"")</f>
        <v/>
      </c>
      <c r="BQ406" s="12" t="str">
        <f>IFERROR((SUMIFS('OP Units'!L:L,'OP Units'!$A:$A,$D406)-SUMIFS('Forecast Data'!$H:$H,'Forecast Data'!$C:$C,BQ$6,'Forecast Data'!$B:$B,$D406))/SUMIFS('Forecast Data'!$H:$H,'Forecast Data'!$C:$C,BQ$6,'Forecast Data'!$B:$B,$D406),"")</f>
        <v/>
      </c>
      <c r="BR406" s="12" t="str">
        <f>IFERROR((SUMIFS('OP Units'!M:M,'OP Units'!$A:$A,$D406)-SUMIFS('Forecast Data'!$H:$H,'Forecast Data'!$C:$C,BR$6,'Forecast Data'!$B:$B,$D406))/SUMIFS('Forecast Data'!$H:$H,'Forecast Data'!$C:$C,BR$6,'Forecast Data'!$B:$B,$D406),"")</f>
        <v/>
      </c>
      <c r="BS406" s="12" t="str">
        <f>IFERROR((SUMIFS('OP Units'!N:N,'OP Units'!$A:$A,$D406)-SUMIFS('Forecast Data'!$H:$H,'Forecast Data'!$C:$C,BS$6,'Forecast Data'!$B:$B,$D406))/SUMIFS('Forecast Data'!$H:$H,'Forecast Data'!$C:$C,BS$6,'Forecast Data'!$B:$B,$D406),"")</f>
        <v/>
      </c>
      <c r="BT406" s="12" t="str">
        <f>IFERROR((SUMIFS('OP Units'!O:O,'OP Units'!$A:$A,$D406)-SUMIFS('Forecast Data'!$H:$H,'Forecast Data'!$C:$C,BT$6,'Forecast Data'!$B:$B,$D406))/SUMIFS('Forecast Data'!$H:$H,'Forecast Data'!$C:$C,BT$6,'Forecast Data'!$B:$B,$D406),"")</f>
        <v/>
      </c>
      <c r="BU406" s="12" t="str">
        <f>IFERROR((SUMIFS('OP Units'!P:P,'OP Units'!$A:$A,$D406)-SUMIFS('Forecast Data'!$H:$H,'Forecast Data'!$C:$C,BU$6,'Forecast Data'!$B:$B,$D406))/SUMIFS('Forecast Data'!$H:$H,'Forecast Data'!$C:$C,BU$6,'Forecast Data'!$B:$B,$D406),"")</f>
        <v/>
      </c>
      <c r="BV406" s="12"/>
      <c r="BW406" s="11">
        <f>(SUMIFS('Forecast Data'!H:H,'Forecast Data'!B:B,D406,'Forecast Data'!C:C,BK$6)+SUMIFS('Forecast Data'!H:H,'Forecast Data'!B:B,D406,'Forecast Data'!C:C,BL$6)+SUMIFS('Forecast Data'!H:H,'Forecast Data'!B:B,D406,'Forecast Data'!C:C,BM$6)+SUMIFS('Forecast Data'!H:H,'Forecast Data'!B:B,D406,'Forecast Data'!C:C,BN$6)+SUMIFS('Forecast Data'!H:H,'Forecast Data'!B:B,D406,'Forecast Data'!C:C,BO$6)+SUMIFS('Forecast Data'!H:H,'Forecast Data'!B:B,D406,'Forecast Data'!C:C,BP$6)+SUMIFS('Forecast Data'!H:H,'Forecast Data'!B:B,D406,'Forecast Data'!C:C,BQ$6)+SUMIFS('Forecast Data'!H:H,'Forecast Data'!B:B,D406,'Forecast Data'!C:C,BJ$6))/8</f>
        <v>0</v>
      </c>
      <c r="BX406" s="12" t="str">
        <f>IFERROR((SUM(W406:AD406)-(SUMIFS('Forecast Data'!H:H,'Forecast Data'!B:B,B406,'Forecast Data'!C:C,BJ$6)+SUMIFS('Forecast Data'!H:H,'Forecast Data'!B:B,B406,'Forecast Data'!C:C,BK$6)+SUMIFS('Forecast Data'!H:H,'Forecast Data'!B:B,B406,'Forecast Data'!C:C,BL$6)+SUMIFS('Forecast Data'!H:H,'Forecast Data'!B:B,B406,'Forecast Data'!C:C,BM$6)+SUMIFS('Forecast Data'!H:H,'Forecast Data'!B:B,B406,'Forecast Data'!C:C,BN$6)+SUMIFS('Forecast Data'!H:H,'Forecast Data'!B:B,B406,'Forecast Data'!C:C,BO$6)+SUMIFS('Forecast Data'!H:H,'Forecast Data'!B:B,B406,'Forecast Data'!C:C,BP$6)+SUMIFS('Forecast Data'!H:H,'Forecast Data'!B:B,B406,'Forecast Data'!C:C,BQ$6)))/(SUMIFS('Forecast Data'!H:H,'Forecast Data'!B:B,B406,'Forecast Data'!C:C,BJ$6)+SUMIFS('Forecast Data'!H:H,'Forecast Data'!B:B,B406,'Forecast Data'!C:C,BK$6)+SUMIFS('Forecast Data'!H:H,'Forecast Data'!B:B,B406,'Forecast Data'!C:C,BL$6)+SUMIFS('Forecast Data'!H:H,'Forecast Data'!B:B,B406,'Forecast Data'!C:C,BM$6)+SUMIFS('Forecast Data'!H:H,'Forecast Data'!B:B,B406,'Forecast Data'!C:C,BN$6)+SUMIFS('Forecast Data'!H:H,'Forecast Data'!B:B,B406,'Forecast Data'!C:C,BO$6)+SUMIFS('Forecast Data'!H:H,'Forecast Data'!B:B,B406,'Forecast Data'!C:C,BP$6)+SUMIFS('Forecast Data'!H:H,'Forecast Data'!B:B,B406,'Forecast Data'!C:C,BQ$6)),"")</f>
        <v/>
      </c>
      <c r="BY406" s="12">
        <f t="shared" si="68"/>
        <v>0</v>
      </c>
      <c r="BZ406" s="16">
        <f t="shared" si="69"/>
        <v>0</v>
      </c>
      <c r="CA406" s="13">
        <f t="shared" si="70"/>
        <v>0</v>
      </c>
      <c r="CB406" s="12">
        <f t="shared" si="71"/>
        <v>0</v>
      </c>
      <c r="CC406" s="12"/>
      <c r="CD406" s="11">
        <f>(SUMIFS('Forecast Data'!H:H,'Forecast Data'!B:B,D406,'Forecast Data'!C:C,BK$6)+SUMIFS('Forecast Data'!H:H,'Forecast Data'!B:B,D406,'Forecast Data'!C:C,BL$6)+SUMIFS('Forecast Data'!H:H,'Forecast Data'!B:B,D406,'Forecast Data'!C:C,BM$6)+SUMIFS('Forecast Data'!H:H,'Forecast Data'!B:B,D406,'Forecast Data'!C:C,BJ$6))/4</f>
        <v>0</v>
      </c>
      <c r="CE406" s="12" t="str">
        <f>IFERROR((SUM(W406:Z406)-(SUMIFS('Forecast Data'!H:H,'Forecast Data'!B:B,D406,'Forecast Data'!C:C,BJ$6)+SUMIFS('Forecast Data'!H:H,'Forecast Data'!B:B,D406,'Forecast Data'!C:C,BK$6)+SUMIFS('Forecast Data'!H:H,'Forecast Data'!B:B,D406,'Forecast Data'!C:C,BL$6)+SUMIFS('Forecast Data'!H:H,'Forecast Data'!B:B,D406,'Forecast Data'!C:C,BM$6)))/(SUMIFS('Forecast Data'!H:H,'Forecast Data'!B:B,D406,'Forecast Data'!C:C,BJ$6)+SUMIFS('Forecast Data'!H:H,'Forecast Data'!B:B,D406,'Forecast Data'!C:C,BK$6)+SUMIFS('Forecast Data'!H:H,'Forecast Data'!B:B,D406,'Forecast Data'!C:C,BL$6)+SUMIFS('Forecast Data'!H:H,'Forecast Data'!B:B,D406,'Forecast Data'!C:C,BM$6)),"")</f>
        <v/>
      </c>
      <c r="CF406" s="12">
        <f t="shared" si="72"/>
        <v>0</v>
      </c>
      <c r="CG406" s="12">
        <f t="shared" si="73"/>
        <v>0</v>
      </c>
      <c r="CH406" s="13">
        <f t="shared" si="74"/>
        <v>0</v>
      </c>
      <c r="CI406" s="13"/>
    </row>
    <row r="407" spans="1:87" ht="13.2">
      <c r="A407" s="1"/>
      <c r="B407" t="str">
        <f t="shared" si="75"/>
        <v>The Jewelry Group - Pet Friends</v>
      </c>
      <c r="D407" t="s">
        <v>439</v>
      </c>
      <c r="E407" s="11">
        <f>SUMIFS('Fin Data'!F:F,'Fin Data'!A:A,D407)</f>
        <v>0</v>
      </c>
      <c r="F407" s="11">
        <f>SUMIFS('Fin Data with 6 week hist'!I:I,'Fin Data with 6 week hist'!$A:$A,$D407)</f>
        <v>0</v>
      </c>
      <c r="G407" s="11">
        <f>SUMIFS('Fin Data with 6 week hist'!J:J,'Fin Data with 6 week hist'!$A:$A,$D407)</f>
        <v>0</v>
      </c>
      <c r="H407" s="11">
        <f>SUMIFS('Fin Data with 6 week hist'!K:K,'Fin Data with 6 week hist'!$A:$A,$D407)+SUMIFS('Unit Cancellations'!D:D,'Unit Cancellations'!$B:$B,$D407)</f>
        <v>0</v>
      </c>
      <c r="I407" s="11">
        <f>SUMIFS('Fin Data with 6 week hist'!L:L,'Fin Data with 6 week hist'!$A:$A,$D407)+SUMIFS('Unit Cancellations'!E:E,'Unit Cancellations'!$B:$B,$D407)</f>
        <v>0</v>
      </c>
      <c r="J407" s="11">
        <f>SUMIFS('Fin Data with 6 week hist'!M:M,'Fin Data with 6 week hist'!$A:$A,$D407)+SUMIFS('Unit Cancellations'!F:F,'Unit Cancellations'!$B:$B,$D407)</f>
        <v>0</v>
      </c>
      <c r="K407" s="11">
        <f>SUMIFS('Fin Data with 6 week hist'!N:N,'Fin Data with 6 week hist'!$A:$A,$D407)+SUMIFS('Unit Cancellations'!G:G,'Unit Cancellations'!$B:$B,$D407)</f>
        <v>0</v>
      </c>
      <c r="L407" s="11">
        <f>SUMIFS('Fin Data'!AN:AN,'Fin Data'!A:A,D407)</f>
        <v>0</v>
      </c>
      <c r="M407" s="12">
        <f>IFERROR(SUMIFS('Fin Data'!AO:AO,'Fin Data'!A:A,D407),"")</f>
        <v>0</v>
      </c>
      <c r="N407" s="1"/>
      <c r="O407" s="11">
        <f t="shared" si="63"/>
        <v>0</v>
      </c>
      <c r="P407" s="12" t="str">
        <f t="shared" si="64"/>
        <v/>
      </c>
      <c r="Q407" s="1"/>
      <c r="R407" s="11">
        <f t="shared" si="65"/>
        <v>0</v>
      </c>
      <c r="S407" s="12" t="str">
        <f t="shared" si="66"/>
        <v/>
      </c>
      <c r="T407" s="11">
        <f t="shared" si="67"/>
        <v>0</v>
      </c>
      <c r="U407" s="1" t="e">
        <f t="shared" si="76"/>
        <v>#REF!</v>
      </c>
      <c r="V407" s="1"/>
      <c r="W407" s="11">
        <f>SUMIFS('Forecast Data'!$D:$D,'Forecast Data'!$C:$C,W$6,'Forecast Data'!$B:$B,$D407)</f>
        <v>0</v>
      </c>
      <c r="X407" s="11">
        <f>SUMIFS('Forecast Data'!$D:$D,'Forecast Data'!$C:$C,X$6,'Forecast Data'!$B:$B,$D407)</f>
        <v>0</v>
      </c>
      <c r="Y407" s="11">
        <f>SUMIFS('Forecast Data'!$D:$D,'Forecast Data'!$C:$C,Y$6,'Forecast Data'!$B:$B,$D407)</f>
        <v>0</v>
      </c>
      <c r="Z407" s="11">
        <f>SUMIFS('Forecast Data'!$D:$D,'Forecast Data'!$C:$C,Z$6,'Forecast Data'!$B:$B,$D407)</f>
        <v>0</v>
      </c>
      <c r="AA407" s="11">
        <f>SUMIFS('Forecast Data'!$D:$D,'Forecast Data'!$C:$C,AA$6,'Forecast Data'!$B:$B,$D407)</f>
        <v>0</v>
      </c>
      <c r="AB407" s="11">
        <f>SUMIFS('Forecast Data'!$D:$D,'Forecast Data'!$C:$C,AB$6,'Forecast Data'!$B:$B,$D407)</f>
        <v>0</v>
      </c>
      <c r="AC407" s="11">
        <f>SUMIFS('Forecast Data'!$D:$D,'Forecast Data'!$C:$C,AC$6,'Forecast Data'!$B:$B,$D407)</f>
        <v>0</v>
      </c>
      <c r="AD407" s="11">
        <f>SUMIFS('Forecast Data'!$D:$D,'Forecast Data'!$C:$C,AD$6,'Forecast Data'!$B:$B,$D407)</f>
        <v>0</v>
      </c>
      <c r="AE407" s="11">
        <f>SUMIFS('Forecast Data'!$D:$D,'Forecast Data'!$C:$C,AE$6,'Forecast Data'!$B:$B,$D407)</f>
        <v>0</v>
      </c>
      <c r="AF407" s="11">
        <f>SUMIFS('Forecast Data'!$D:$D,'Forecast Data'!$C:$C,AF$6,'Forecast Data'!$B:$B,$D407)</f>
        <v>0</v>
      </c>
      <c r="AG407" s="11">
        <f>SUMIFS('Forecast Data'!$D:$D,'Forecast Data'!$C:$C,AG$6,'Forecast Data'!$B:$B,$D407)</f>
        <v>0</v>
      </c>
      <c r="AH407" s="11">
        <f>SUMIFS('Forecast Data'!$D:$D,'Forecast Data'!$C:$C,AH$6,'Forecast Data'!$B:$B,$D407)</f>
        <v>0</v>
      </c>
      <c r="AI407" s="1"/>
      <c r="AJ407" s="12" t="str">
        <f>IF(SUMIFS('Forecast Data'!$E:$E,'Forecast Data'!$C:$C,AJ$6,'Forecast Data'!$B:$B,$D407)=0,"",SUMIFS('Forecast Data'!$E:$E,'Forecast Data'!$C:$C,AJ$6,'Forecast Data'!$B:$B,$D407))</f>
        <v/>
      </c>
      <c r="AK407" s="12" t="str">
        <f>IF(SUMIFS('Forecast Data'!$E:$E,'Forecast Data'!$C:$C,AK$6,'Forecast Data'!$B:$B,$D407)=0,"",SUMIFS('Forecast Data'!$E:$E,'Forecast Data'!$C:$C,AK$6,'Forecast Data'!$B:$B,$D407))</f>
        <v/>
      </c>
      <c r="AL407" s="12" t="str">
        <f>IF(SUMIFS('Forecast Data'!$E:$E,'Forecast Data'!$C:$C,AL$6,'Forecast Data'!$B:$B,$D407)=0,"",SUMIFS('Forecast Data'!$E:$E,'Forecast Data'!$C:$C,AL$6,'Forecast Data'!$B:$B,$D407))</f>
        <v/>
      </c>
      <c r="AM407" s="12" t="str">
        <f>IF(SUMIFS('Forecast Data'!$E:$E,'Forecast Data'!$C:$C,AM$6,'Forecast Data'!$B:$B,$D407)=0,"",SUMIFS('Forecast Data'!$E:$E,'Forecast Data'!$C:$C,AM$6,'Forecast Data'!$B:$B,$D407))</f>
        <v/>
      </c>
      <c r="AN407" s="12" t="str">
        <f>IF(SUMIFS('Forecast Data'!$E:$E,'Forecast Data'!$C:$C,AN$6,'Forecast Data'!$B:$B,$D407)=0,"",SUMIFS('Forecast Data'!$E:$E,'Forecast Data'!$C:$C,AN$6,'Forecast Data'!$B:$B,$D407))</f>
        <v/>
      </c>
      <c r="AO407" s="12" t="str">
        <f>IF(SUMIFS('Forecast Data'!$E:$E,'Forecast Data'!$C:$C,AO$6,'Forecast Data'!$B:$B,$D407)=0,"",SUMIFS('Forecast Data'!$E:$E,'Forecast Data'!$C:$C,AO$6,'Forecast Data'!$B:$B,$D407))</f>
        <v/>
      </c>
      <c r="AP407" s="12" t="str">
        <f>IF(SUMIFS('Forecast Data'!$E:$E,'Forecast Data'!$C:$C,AP$6,'Forecast Data'!$B:$B,$D407)=0,"",SUMIFS('Forecast Data'!$E:$E,'Forecast Data'!$C:$C,AP$6,'Forecast Data'!$B:$B,$D407))</f>
        <v/>
      </c>
      <c r="AQ407" s="12" t="str">
        <f>IF(SUMIFS('Forecast Data'!$E:$E,'Forecast Data'!$C:$C,AQ$6,'Forecast Data'!$B:$B,$D407)=0,"",SUMIFS('Forecast Data'!$E:$E,'Forecast Data'!$C:$C,AQ$6,'Forecast Data'!$B:$B,$D407))</f>
        <v/>
      </c>
      <c r="AR407" s="12" t="str">
        <f>IF(SUMIFS('Forecast Data'!$E:$E,'Forecast Data'!$C:$C,AR$6,'Forecast Data'!$B:$B,$D407)=0,"",SUMIFS('Forecast Data'!$E:$E,'Forecast Data'!$C:$C,AR$6,'Forecast Data'!$B:$B,$D407))</f>
        <v/>
      </c>
      <c r="AS407" s="12" t="str">
        <f>IF(SUMIFS('Forecast Data'!$E:$E,'Forecast Data'!$C:$C,AS$6,'Forecast Data'!$B:$B,$D407)=0,"",SUMIFS('Forecast Data'!$E:$E,'Forecast Data'!$C:$C,AS$6,'Forecast Data'!$B:$B,$D407))</f>
        <v/>
      </c>
      <c r="AT407" s="12" t="str">
        <f>IF(SUMIFS('Forecast Data'!$E:$E,'Forecast Data'!$C:$C,AT$6,'Forecast Data'!$B:$B,$D407)=0,"",SUMIFS('Forecast Data'!$E:$E,'Forecast Data'!$C:$C,AT$6,'Forecast Data'!$B:$B,$D407))</f>
        <v/>
      </c>
      <c r="AU407" s="12" t="str">
        <f>IF(SUMIFS('Forecast Data'!$E:$E,'Forecast Data'!$C:$C,AU$6,'Forecast Data'!$B:$B,$D407)=0,"",SUMIFS('Forecast Data'!$E:$E,'Forecast Data'!$C:$C,AU$6,'Forecast Data'!$B:$B,$D407))</f>
        <v/>
      </c>
      <c r="AV407" s="1"/>
      <c r="AW407" s="11">
        <f>SUMIFS('OP Units'!E:E,'OP Units'!$A:$A,$D407)</f>
        <v>0</v>
      </c>
      <c r="AX407" s="11">
        <f>SUMIFS('OP Units'!F:F,'OP Units'!$A:$A,$D407)</f>
        <v>0</v>
      </c>
      <c r="AY407" s="11">
        <f>SUMIFS('OP Units'!G:G,'OP Units'!$A:$A,$D407)</f>
        <v>0</v>
      </c>
      <c r="AZ407" s="11">
        <f>SUMIFS('OP Units'!H:H,'OP Units'!$A:$A,$D407)</f>
        <v>0</v>
      </c>
      <c r="BA407" s="11">
        <f>SUMIFS('OP Units'!I:I,'OP Units'!$A:$A,$D407)</f>
        <v>0</v>
      </c>
      <c r="BB407" s="11">
        <f>SUMIFS('OP Units'!J:J,'OP Units'!$A:$A,$D407)</f>
        <v>0</v>
      </c>
      <c r="BC407" s="11">
        <f>SUMIFS('OP Units'!K:K,'OP Units'!$A:$A,$D407)</f>
        <v>0</v>
      </c>
      <c r="BD407" s="11">
        <f>SUMIFS('OP Units'!L:L,'OP Units'!$A:$A,$D407)</f>
        <v>0</v>
      </c>
      <c r="BE407" s="11">
        <f>SUMIFS('OP Units'!M:M,'OP Units'!$A:$A,$D407)</f>
        <v>0</v>
      </c>
      <c r="BF407" s="11">
        <f>SUMIFS('OP Units'!N:N,'OP Units'!$A:$A,$D407)</f>
        <v>0</v>
      </c>
      <c r="BG407" s="11">
        <f>SUMIFS('OP Units'!O:O,'OP Units'!$A:$A,$D407)</f>
        <v>0</v>
      </c>
      <c r="BH407" s="11">
        <f>SUMIFS('OP Units'!P:P,'OP Units'!$A:$A,$D407)</f>
        <v>0</v>
      </c>
      <c r="BI407" s="1"/>
      <c r="BJ407" s="12" t="str">
        <f>IFERROR((SUMIFS('OP Units'!E:E,'OP Units'!$A:$A,$D407)-SUMIFS('Forecast Data'!$H:$H,'Forecast Data'!$C:$C,BJ$6,'Forecast Data'!$B:$B,$D407))/SUMIFS('Forecast Data'!$H:$H,'Forecast Data'!$C:$C,BJ$6,'Forecast Data'!$B:$B,$D407),"")</f>
        <v/>
      </c>
      <c r="BK407" s="12" t="str">
        <f>IFERROR((SUMIFS('OP Units'!F:F,'OP Units'!$A:$A,$D407)-SUMIFS('Forecast Data'!$H:$H,'Forecast Data'!$C:$C,BK$6,'Forecast Data'!$B:$B,$D407))/SUMIFS('Forecast Data'!$H:$H,'Forecast Data'!$C:$C,BK$6,'Forecast Data'!$B:$B,$D407),"")</f>
        <v/>
      </c>
      <c r="BL407" s="12" t="str">
        <f>IFERROR((SUMIFS('OP Units'!G:G,'OP Units'!$A:$A,$D407)-SUMIFS('Forecast Data'!$H:$H,'Forecast Data'!$C:$C,BL$6,'Forecast Data'!$B:$B,$D407))/SUMIFS('Forecast Data'!$H:$H,'Forecast Data'!$C:$C,BL$6,'Forecast Data'!$B:$B,$D407),"")</f>
        <v/>
      </c>
      <c r="BM407" s="12" t="str">
        <f>IFERROR((SUMIFS('OP Units'!H:H,'OP Units'!$A:$A,$D407)-SUMIFS('Forecast Data'!$H:$H,'Forecast Data'!$C:$C,BM$6,'Forecast Data'!$B:$B,$D407))/SUMIFS('Forecast Data'!$H:$H,'Forecast Data'!$C:$C,BM$6,'Forecast Data'!$B:$B,$D407),"")</f>
        <v/>
      </c>
      <c r="BN407" s="12" t="str">
        <f>IFERROR((SUMIFS('OP Units'!I:I,'OP Units'!$A:$A,$D407)-SUMIFS('Forecast Data'!$H:$H,'Forecast Data'!$C:$C,BN$6,'Forecast Data'!$B:$B,$D407))/SUMIFS('Forecast Data'!$H:$H,'Forecast Data'!$C:$C,BN$6,'Forecast Data'!$B:$B,$D407),"")</f>
        <v/>
      </c>
      <c r="BO407" s="12" t="str">
        <f>IFERROR((SUMIFS('OP Units'!J:J,'OP Units'!$A:$A,$D407)-SUMIFS('Forecast Data'!$H:$H,'Forecast Data'!$C:$C,BO$6,'Forecast Data'!$B:$B,$D407))/SUMIFS('Forecast Data'!$H:$H,'Forecast Data'!$C:$C,BO$6,'Forecast Data'!$B:$B,$D407),"")</f>
        <v/>
      </c>
      <c r="BP407" s="12" t="str">
        <f>IFERROR((SUMIFS('OP Units'!K:K,'OP Units'!$A:$A,$D407)-SUMIFS('Forecast Data'!$H:$H,'Forecast Data'!$C:$C,BP$6,'Forecast Data'!$B:$B,$D407))/SUMIFS('Forecast Data'!$H:$H,'Forecast Data'!$C:$C,BP$6,'Forecast Data'!$B:$B,$D407),"")</f>
        <v/>
      </c>
      <c r="BQ407" s="12" t="str">
        <f>IFERROR((SUMIFS('OP Units'!L:L,'OP Units'!$A:$A,$D407)-SUMIFS('Forecast Data'!$H:$H,'Forecast Data'!$C:$C,BQ$6,'Forecast Data'!$B:$B,$D407))/SUMIFS('Forecast Data'!$H:$H,'Forecast Data'!$C:$C,BQ$6,'Forecast Data'!$B:$B,$D407),"")</f>
        <v/>
      </c>
      <c r="BR407" s="12" t="str">
        <f>IFERROR((SUMIFS('OP Units'!M:M,'OP Units'!$A:$A,$D407)-SUMIFS('Forecast Data'!$H:$H,'Forecast Data'!$C:$C,BR$6,'Forecast Data'!$B:$B,$D407))/SUMIFS('Forecast Data'!$H:$H,'Forecast Data'!$C:$C,BR$6,'Forecast Data'!$B:$B,$D407),"")</f>
        <v/>
      </c>
      <c r="BS407" s="12" t="str">
        <f>IFERROR((SUMIFS('OP Units'!N:N,'OP Units'!$A:$A,$D407)-SUMIFS('Forecast Data'!$H:$H,'Forecast Data'!$C:$C,BS$6,'Forecast Data'!$B:$B,$D407))/SUMIFS('Forecast Data'!$H:$H,'Forecast Data'!$C:$C,BS$6,'Forecast Data'!$B:$B,$D407),"")</f>
        <v/>
      </c>
      <c r="BT407" s="12" t="str">
        <f>IFERROR((SUMIFS('OP Units'!O:O,'OP Units'!$A:$A,$D407)-SUMIFS('Forecast Data'!$H:$H,'Forecast Data'!$C:$C,BT$6,'Forecast Data'!$B:$B,$D407))/SUMIFS('Forecast Data'!$H:$H,'Forecast Data'!$C:$C,BT$6,'Forecast Data'!$B:$B,$D407),"")</f>
        <v/>
      </c>
      <c r="BU407" s="12" t="str">
        <f>IFERROR((SUMIFS('OP Units'!P:P,'OP Units'!$A:$A,$D407)-SUMIFS('Forecast Data'!$H:$H,'Forecast Data'!$C:$C,BU$6,'Forecast Data'!$B:$B,$D407))/SUMIFS('Forecast Data'!$H:$H,'Forecast Data'!$C:$C,BU$6,'Forecast Data'!$B:$B,$D407),"")</f>
        <v/>
      </c>
      <c r="BV407" s="12"/>
      <c r="BW407" s="11">
        <f>(SUMIFS('Forecast Data'!H:H,'Forecast Data'!B:B,D407,'Forecast Data'!C:C,BK$6)+SUMIFS('Forecast Data'!H:H,'Forecast Data'!B:B,D407,'Forecast Data'!C:C,BL$6)+SUMIFS('Forecast Data'!H:H,'Forecast Data'!B:B,D407,'Forecast Data'!C:C,BM$6)+SUMIFS('Forecast Data'!H:H,'Forecast Data'!B:B,D407,'Forecast Data'!C:C,BN$6)+SUMIFS('Forecast Data'!H:H,'Forecast Data'!B:B,D407,'Forecast Data'!C:C,BO$6)+SUMIFS('Forecast Data'!H:H,'Forecast Data'!B:B,D407,'Forecast Data'!C:C,BP$6)+SUMIFS('Forecast Data'!H:H,'Forecast Data'!B:B,D407,'Forecast Data'!C:C,BQ$6)+SUMIFS('Forecast Data'!H:H,'Forecast Data'!B:B,D407,'Forecast Data'!C:C,BJ$6))/8</f>
        <v>0</v>
      </c>
      <c r="BX407" s="12" t="str">
        <f>IFERROR((SUM(W407:AD407)-(SUMIFS('Forecast Data'!H:H,'Forecast Data'!B:B,B407,'Forecast Data'!C:C,BJ$6)+SUMIFS('Forecast Data'!H:H,'Forecast Data'!B:B,B407,'Forecast Data'!C:C,BK$6)+SUMIFS('Forecast Data'!H:H,'Forecast Data'!B:B,B407,'Forecast Data'!C:C,BL$6)+SUMIFS('Forecast Data'!H:H,'Forecast Data'!B:B,B407,'Forecast Data'!C:C,BM$6)+SUMIFS('Forecast Data'!H:H,'Forecast Data'!B:B,B407,'Forecast Data'!C:C,BN$6)+SUMIFS('Forecast Data'!H:H,'Forecast Data'!B:B,B407,'Forecast Data'!C:C,BO$6)+SUMIFS('Forecast Data'!H:H,'Forecast Data'!B:B,B407,'Forecast Data'!C:C,BP$6)+SUMIFS('Forecast Data'!H:H,'Forecast Data'!B:B,B407,'Forecast Data'!C:C,BQ$6)))/(SUMIFS('Forecast Data'!H:H,'Forecast Data'!B:B,B407,'Forecast Data'!C:C,BJ$6)+SUMIFS('Forecast Data'!H:H,'Forecast Data'!B:B,B407,'Forecast Data'!C:C,BK$6)+SUMIFS('Forecast Data'!H:H,'Forecast Data'!B:B,B407,'Forecast Data'!C:C,BL$6)+SUMIFS('Forecast Data'!H:H,'Forecast Data'!B:B,B407,'Forecast Data'!C:C,BM$6)+SUMIFS('Forecast Data'!H:H,'Forecast Data'!B:B,B407,'Forecast Data'!C:C,BN$6)+SUMIFS('Forecast Data'!H:H,'Forecast Data'!B:B,B407,'Forecast Data'!C:C,BO$6)+SUMIFS('Forecast Data'!H:H,'Forecast Data'!B:B,B407,'Forecast Data'!C:C,BP$6)+SUMIFS('Forecast Data'!H:H,'Forecast Data'!B:B,B407,'Forecast Data'!C:C,BQ$6)),"")</f>
        <v/>
      </c>
      <c r="BY407" s="12">
        <f t="shared" si="68"/>
        <v>0</v>
      </c>
      <c r="BZ407" s="16">
        <f t="shared" si="69"/>
        <v>0</v>
      </c>
      <c r="CA407" s="13">
        <f t="shared" si="70"/>
        <v>0</v>
      </c>
      <c r="CB407" s="12">
        <f t="shared" si="71"/>
        <v>0</v>
      </c>
      <c r="CC407" s="12"/>
      <c r="CD407" s="11">
        <f>(SUMIFS('Forecast Data'!H:H,'Forecast Data'!B:B,D407,'Forecast Data'!C:C,BK$6)+SUMIFS('Forecast Data'!H:H,'Forecast Data'!B:B,D407,'Forecast Data'!C:C,BL$6)+SUMIFS('Forecast Data'!H:H,'Forecast Data'!B:B,D407,'Forecast Data'!C:C,BM$6)+SUMIFS('Forecast Data'!H:H,'Forecast Data'!B:B,D407,'Forecast Data'!C:C,BJ$6))/4</f>
        <v>0</v>
      </c>
      <c r="CE407" s="12" t="str">
        <f>IFERROR((SUM(W407:Z407)-(SUMIFS('Forecast Data'!H:H,'Forecast Data'!B:B,D407,'Forecast Data'!C:C,BJ$6)+SUMIFS('Forecast Data'!H:H,'Forecast Data'!B:B,D407,'Forecast Data'!C:C,BK$6)+SUMIFS('Forecast Data'!H:H,'Forecast Data'!B:B,D407,'Forecast Data'!C:C,BL$6)+SUMIFS('Forecast Data'!H:H,'Forecast Data'!B:B,D407,'Forecast Data'!C:C,BM$6)))/(SUMIFS('Forecast Data'!H:H,'Forecast Data'!B:B,D407,'Forecast Data'!C:C,BJ$6)+SUMIFS('Forecast Data'!H:H,'Forecast Data'!B:B,D407,'Forecast Data'!C:C,BK$6)+SUMIFS('Forecast Data'!H:H,'Forecast Data'!B:B,D407,'Forecast Data'!C:C,BL$6)+SUMIFS('Forecast Data'!H:H,'Forecast Data'!B:B,D407,'Forecast Data'!C:C,BM$6)),"")</f>
        <v/>
      </c>
      <c r="CF407" s="12">
        <f t="shared" si="72"/>
        <v>0</v>
      </c>
      <c r="CG407" s="12">
        <f t="shared" si="73"/>
        <v>0</v>
      </c>
      <c r="CH407" s="13">
        <f t="shared" si="74"/>
        <v>0</v>
      </c>
      <c r="CI407" s="13"/>
    </row>
    <row r="408" spans="1:87" ht="13.2">
      <c r="A408" s="1"/>
      <c r="B408" t="str">
        <f t="shared" si="75"/>
        <v>THE NORTH FACE</v>
      </c>
      <c r="D408" t="s">
        <v>440</v>
      </c>
      <c r="E408" s="11">
        <f>SUMIFS('Fin Data'!F:F,'Fin Data'!A:A,D408)</f>
        <v>0</v>
      </c>
      <c r="F408" s="11">
        <f>SUMIFS('Fin Data with 6 week hist'!I:I,'Fin Data with 6 week hist'!$A:$A,$D408)</f>
        <v>0</v>
      </c>
      <c r="G408" s="11">
        <f>SUMIFS('Fin Data with 6 week hist'!J:J,'Fin Data with 6 week hist'!$A:$A,$D408)</f>
        <v>0</v>
      </c>
      <c r="H408" s="11">
        <f>SUMIFS('Fin Data with 6 week hist'!K:K,'Fin Data with 6 week hist'!$A:$A,$D408)+SUMIFS('Unit Cancellations'!D:D,'Unit Cancellations'!$B:$B,$D408)</f>
        <v>0</v>
      </c>
      <c r="I408" s="11">
        <f>SUMIFS('Fin Data with 6 week hist'!L:L,'Fin Data with 6 week hist'!$A:$A,$D408)+SUMIFS('Unit Cancellations'!E:E,'Unit Cancellations'!$B:$B,$D408)</f>
        <v>0</v>
      </c>
      <c r="J408" s="11">
        <f>SUMIFS('Fin Data with 6 week hist'!M:M,'Fin Data with 6 week hist'!$A:$A,$D408)+SUMIFS('Unit Cancellations'!F:F,'Unit Cancellations'!$B:$B,$D408)</f>
        <v>0</v>
      </c>
      <c r="K408" s="11">
        <f>SUMIFS('Fin Data with 6 week hist'!N:N,'Fin Data with 6 week hist'!$A:$A,$D408)+SUMIFS('Unit Cancellations'!G:G,'Unit Cancellations'!$B:$B,$D408)</f>
        <v>0</v>
      </c>
      <c r="L408" s="11">
        <f>SUMIFS('Fin Data'!AN:AN,'Fin Data'!A:A,D408)</f>
        <v>0</v>
      </c>
      <c r="M408" s="12">
        <f>IFERROR(SUMIFS('Fin Data'!AO:AO,'Fin Data'!A:A,D408),"")</f>
        <v>0</v>
      </c>
      <c r="N408" s="1"/>
      <c r="O408" s="11">
        <f t="shared" si="63"/>
        <v>0</v>
      </c>
      <c r="P408" s="12" t="str">
        <f t="shared" si="64"/>
        <v/>
      </c>
      <c r="Q408" s="1"/>
      <c r="R408" s="11">
        <f t="shared" si="65"/>
        <v>0</v>
      </c>
      <c r="S408" s="12" t="str">
        <f t="shared" si="66"/>
        <v/>
      </c>
      <c r="T408" s="11">
        <f t="shared" si="67"/>
        <v>0</v>
      </c>
      <c r="U408" s="1" t="e">
        <f t="shared" si="76"/>
        <v>#REF!</v>
      </c>
      <c r="V408" s="1"/>
      <c r="W408" s="11">
        <f>SUMIFS('Forecast Data'!$D:$D,'Forecast Data'!$C:$C,W$6,'Forecast Data'!$B:$B,$D408)</f>
        <v>0</v>
      </c>
      <c r="X408" s="11">
        <f>SUMIFS('Forecast Data'!$D:$D,'Forecast Data'!$C:$C,X$6,'Forecast Data'!$B:$B,$D408)</f>
        <v>0</v>
      </c>
      <c r="Y408" s="11">
        <f>SUMIFS('Forecast Data'!$D:$D,'Forecast Data'!$C:$C,Y$6,'Forecast Data'!$B:$B,$D408)</f>
        <v>0</v>
      </c>
      <c r="Z408" s="11">
        <f>SUMIFS('Forecast Data'!$D:$D,'Forecast Data'!$C:$C,Z$6,'Forecast Data'!$B:$B,$D408)</f>
        <v>0</v>
      </c>
      <c r="AA408" s="11">
        <f>SUMIFS('Forecast Data'!$D:$D,'Forecast Data'!$C:$C,AA$6,'Forecast Data'!$B:$B,$D408)</f>
        <v>0</v>
      </c>
      <c r="AB408" s="11">
        <f>SUMIFS('Forecast Data'!$D:$D,'Forecast Data'!$C:$C,AB$6,'Forecast Data'!$B:$B,$D408)</f>
        <v>0</v>
      </c>
      <c r="AC408" s="11">
        <f>SUMIFS('Forecast Data'!$D:$D,'Forecast Data'!$C:$C,AC$6,'Forecast Data'!$B:$B,$D408)</f>
        <v>0</v>
      </c>
      <c r="AD408" s="11">
        <f>SUMIFS('Forecast Data'!$D:$D,'Forecast Data'!$C:$C,AD$6,'Forecast Data'!$B:$B,$D408)</f>
        <v>0</v>
      </c>
      <c r="AE408" s="11">
        <f>SUMIFS('Forecast Data'!$D:$D,'Forecast Data'!$C:$C,AE$6,'Forecast Data'!$B:$B,$D408)</f>
        <v>0</v>
      </c>
      <c r="AF408" s="11">
        <f>SUMIFS('Forecast Data'!$D:$D,'Forecast Data'!$C:$C,AF$6,'Forecast Data'!$B:$B,$D408)</f>
        <v>0</v>
      </c>
      <c r="AG408" s="11">
        <f>SUMIFS('Forecast Data'!$D:$D,'Forecast Data'!$C:$C,AG$6,'Forecast Data'!$B:$B,$D408)</f>
        <v>0</v>
      </c>
      <c r="AH408" s="11">
        <f>SUMIFS('Forecast Data'!$D:$D,'Forecast Data'!$C:$C,AH$6,'Forecast Data'!$B:$B,$D408)</f>
        <v>0</v>
      </c>
      <c r="AI408" s="1"/>
      <c r="AJ408" s="12" t="str">
        <f>IF(SUMIFS('Forecast Data'!$E:$E,'Forecast Data'!$C:$C,AJ$6,'Forecast Data'!$B:$B,$D408)=0,"",SUMIFS('Forecast Data'!$E:$E,'Forecast Data'!$C:$C,AJ$6,'Forecast Data'!$B:$B,$D408))</f>
        <v/>
      </c>
      <c r="AK408" s="12" t="str">
        <f>IF(SUMIFS('Forecast Data'!$E:$E,'Forecast Data'!$C:$C,AK$6,'Forecast Data'!$B:$B,$D408)=0,"",SUMIFS('Forecast Data'!$E:$E,'Forecast Data'!$C:$C,AK$6,'Forecast Data'!$B:$B,$D408))</f>
        <v/>
      </c>
      <c r="AL408" s="12" t="str">
        <f>IF(SUMIFS('Forecast Data'!$E:$E,'Forecast Data'!$C:$C,AL$6,'Forecast Data'!$B:$B,$D408)=0,"",SUMIFS('Forecast Data'!$E:$E,'Forecast Data'!$C:$C,AL$6,'Forecast Data'!$B:$B,$D408))</f>
        <v/>
      </c>
      <c r="AM408" s="12" t="str">
        <f>IF(SUMIFS('Forecast Data'!$E:$E,'Forecast Data'!$C:$C,AM$6,'Forecast Data'!$B:$B,$D408)=0,"",SUMIFS('Forecast Data'!$E:$E,'Forecast Data'!$C:$C,AM$6,'Forecast Data'!$B:$B,$D408))</f>
        <v/>
      </c>
      <c r="AN408" s="12" t="str">
        <f>IF(SUMIFS('Forecast Data'!$E:$E,'Forecast Data'!$C:$C,AN$6,'Forecast Data'!$B:$B,$D408)=0,"",SUMIFS('Forecast Data'!$E:$E,'Forecast Data'!$C:$C,AN$6,'Forecast Data'!$B:$B,$D408))</f>
        <v/>
      </c>
      <c r="AO408" s="12" t="str">
        <f>IF(SUMIFS('Forecast Data'!$E:$E,'Forecast Data'!$C:$C,AO$6,'Forecast Data'!$B:$B,$D408)=0,"",SUMIFS('Forecast Data'!$E:$E,'Forecast Data'!$C:$C,AO$6,'Forecast Data'!$B:$B,$D408))</f>
        <v/>
      </c>
      <c r="AP408" s="12" t="str">
        <f>IF(SUMIFS('Forecast Data'!$E:$E,'Forecast Data'!$C:$C,AP$6,'Forecast Data'!$B:$B,$D408)=0,"",SUMIFS('Forecast Data'!$E:$E,'Forecast Data'!$C:$C,AP$6,'Forecast Data'!$B:$B,$D408))</f>
        <v/>
      </c>
      <c r="AQ408" s="12" t="str">
        <f>IF(SUMIFS('Forecast Data'!$E:$E,'Forecast Data'!$C:$C,AQ$6,'Forecast Data'!$B:$B,$D408)=0,"",SUMIFS('Forecast Data'!$E:$E,'Forecast Data'!$C:$C,AQ$6,'Forecast Data'!$B:$B,$D408))</f>
        <v/>
      </c>
      <c r="AR408" s="12" t="str">
        <f>IF(SUMIFS('Forecast Data'!$E:$E,'Forecast Data'!$C:$C,AR$6,'Forecast Data'!$B:$B,$D408)=0,"",SUMIFS('Forecast Data'!$E:$E,'Forecast Data'!$C:$C,AR$6,'Forecast Data'!$B:$B,$D408))</f>
        <v/>
      </c>
      <c r="AS408" s="12" t="str">
        <f>IF(SUMIFS('Forecast Data'!$E:$E,'Forecast Data'!$C:$C,AS$6,'Forecast Data'!$B:$B,$D408)=0,"",SUMIFS('Forecast Data'!$E:$E,'Forecast Data'!$C:$C,AS$6,'Forecast Data'!$B:$B,$D408))</f>
        <v/>
      </c>
      <c r="AT408" s="12" t="str">
        <f>IF(SUMIFS('Forecast Data'!$E:$E,'Forecast Data'!$C:$C,AT$6,'Forecast Data'!$B:$B,$D408)=0,"",SUMIFS('Forecast Data'!$E:$E,'Forecast Data'!$C:$C,AT$6,'Forecast Data'!$B:$B,$D408))</f>
        <v/>
      </c>
      <c r="AU408" s="12" t="str">
        <f>IF(SUMIFS('Forecast Data'!$E:$E,'Forecast Data'!$C:$C,AU$6,'Forecast Data'!$B:$B,$D408)=0,"",SUMIFS('Forecast Data'!$E:$E,'Forecast Data'!$C:$C,AU$6,'Forecast Data'!$B:$B,$D408))</f>
        <v/>
      </c>
      <c r="AV408" s="1"/>
      <c r="AW408" s="11">
        <f>SUMIFS('OP Units'!E:E,'OP Units'!$A:$A,$D408)</f>
        <v>0</v>
      </c>
      <c r="AX408" s="11">
        <f>SUMIFS('OP Units'!F:F,'OP Units'!$A:$A,$D408)</f>
        <v>0</v>
      </c>
      <c r="AY408" s="11">
        <f>SUMIFS('OP Units'!G:G,'OP Units'!$A:$A,$D408)</f>
        <v>0</v>
      </c>
      <c r="AZ408" s="11">
        <f>SUMIFS('OP Units'!H:H,'OP Units'!$A:$A,$D408)</f>
        <v>0</v>
      </c>
      <c r="BA408" s="11">
        <f>SUMIFS('OP Units'!I:I,'OP Units'!$A:$A,$D408)</f>
        <v>0</v>
      </c>
      <c r="BB408" s="11">
        <f>SUMIFS('OP Units'!J:J,'OP Units'!$A:$A,$D408)</f>
        <v>0</v>
      </c>
      <c r="BC408" s="11">
        <f>SUMIFS('OP Units'!K:K,'OP Units'!$A:$A,$D408)</f>
        <v>0</v>
      </c>
      <c r="BD408" s="11">
        <f>SUMIFS('OP Units'!L:L,'OP Units'!$A:$A,$D408)</f>
        <v>0</v>
      </c>
      <c r="BE408" s="11">
        <f>SUMIFS('OP Units'!M:M,'OP Units'!$A:$A,$D408)</f>
        <v>0</v>
      </c>
      <c r="BF408" s="11">
        <f>SUMIFS('OP Units'!N:N,'OP Units'!$A:$A,$D408)</f>
        <v>0</v>
      </c>
      <c r="BG408" s="11">
        <f>SUMIFS('OP Units'!O:O,'OP Units'!$A:$A,$D408)</f>
        <v>0</v>
      </c>
      <c r="BH408" s="11">
        <f>SUMIFS('OP Units'!P:P,'OP Units'!$A:$A,$D408)</f>
        <v>0</v>
      </c>
      <c r="BI408" s="1"/>
      <c r="BJ408" s="12" t="str">
        <f>IFERROR((SUMIFS('OP Units'!E:E,'OP Units'!$A:$A,$D408)-SUMIFS('Forecast Data'!$H:$H,'Forecast Data'!$C:$C,BJ$6,'Forecast Data'!$B:$B,$D408))/SUMIFS('Forecast Data'!$H:$H,'Forecast Data'!$C:$C,BJ$6,'Forecast Data'!$B:$B,$D408),"")</f>
        <v/>
      </c>
      <c r="BK408" s="12" t="str">
        <f>IFERROR((SUMIFS('OP Units'!F:F,'OP Units'!$A:$A,$D408)-SUMIFS('Forecast Data'!$H:$H,'Forecast Data'!$C:$C,BK$6,'Forecast Data'!$B:$B,$D408))/SUMIFS('Forecast Data'!$H:$H,'Forecast Data'!$C:$C,BK$6,'Forecast Data'!$B:$B,$D408),"")</f>
        <v/>
      </c>
      <c r="BL408" s="12" t="str">
        <f>IFERROR((SUMIFS('OP Units'!G:G,'OP Units'!$A:$A,$D408)-SUMIFS('Forecast Data'!$H:$H,'Forecast Data'!$C:$C,BL$6,'Forecast Data'!$B:$B,$D408))/SUMIFS('Forecast Data'!$H:$H,'Forecast Data'!$C:$C,BL$6,'Forecast Data'!$B:$B,$D408),"")</f>
        <v/>
      </c>
      <c r="BM408" s="12" t="str">
        <f>IFERROR((SUMIFS('OP Units'!H:H,'OP Units'!$A:$A,$D408)-SUMIFS('Forecast Data'!$H:$H,'Forecast Data'!$C:$C,BM$6,'Forecast Data'!$B:$B,$D408))/SUMIFS('Forecast Data'!$H:$H,'Forecast Data'!$C:$C,BM$6,'Forecast Data'!$B:$B,$D408),"")</f>
        <v/>
      </c>
      <c r="BN408" s="12" t="str">
        <f>IFERROR((SUMIFS('OP Units'!I:I,'OP Units'!$A:$A,$D408)-SUMIFS('Forecast Data'!$H:$H,'Forecast Data'!$C:$C,BN$6,'Forecast Data'!$B:$B,$D408))/SUMIFS('Forecast Data'!$H:$H,'Forecast Data'!$C:$C,BN$6,'Forecast Data'!$B:$B,$D408),"")</f>
        <v/>
      </c>
      <c r="BO408" s="12" t="str">
        <f>IFERROR((SUMIFS('OP Units'!J:J,'OP Units'!$A:$A,$D408)-SUMIFS('Forecast Data'!$H:$H,'Forecast Data'!$C:$C,BO$6,'Forecast Data'!$B:$B,$D408))/SUMIFS('Forecast Data'!$H:$H,'Forecast Data'!$C:$C,BO$6,'Forecast Data'!$B:$B,$D408),"")</f>
        <v/>
      </c>
      <c r="BP408" s="12" t="str">
        <f>IFERROR((SUMIFS('OP Units'!K:K,'OP Units'!$A:$A,$D408)-SUMIFS('Forecast Data'!$H:$H,'Forecast Data'!$C:$C,BP$6,'Forecast Data'!$B:$B,$D408))/SUMIFS('Forecast Data'!$H:$H,'Forecast Data'!$C:$C,BP$6,'Forecast Data'!$B:$B,$D408),"")</f>
        <v/>
      </c>
      <c r="BQ408" s="12" t="str">
        <f>IFERROR((SUMIFS('OP Units'!L:L,'OP Units'!$A:$A,$D408)-SUMIFS('Forecast Data'!$H:$H,'Forecast Data'!$C:$C,BQ$6,'Forecast Data'!$B:$B,$D408))/SUMIFS('Forecast Data'!$H:$H,'Forecast Data'!$C:$C,BQ$6,'Forecast Data'!$B:$B,$D408),"")</f>
        <v/>
      </c>
      <c r="BR408" s="12" t="str">
        <f>IFERROR((SUMIFS('OP Units'!M:M,'OP Units'!$A:$A,$D408)-SUMIFS('Forecast Data'!$H:$H,'Forecast Data'!$C:$C,BR$6,'Forecast Data'!$B:$B,$D408))/SUMIFS('Forecast Data'!$H:$H,'Forecast Data'!$C:$C,BR$6,'Forecast Data'!$B:$B,$D408),"")</f>
        <v/>
      </c>
      <c r="BS408" s="12" t="str">
        <f>IFERROR((SUMIFS('OP Units'!N:N,'OP Units'!$A:$A,$D408)-SUMIFS('Forecast Data'!$H:$H,'Forecast Data'!$C:$C,BS$6,'Forecast Data'!$B:$B,$D408))/SUMIFS('Forecast Data'!$H:$H,'Forecast Data'!$C:$C,BS$6,'Forecast Data'!$B:$B,$D408),"")</f>
        <v/>
      </c>
      <c r="BT408" s="12" t="str">
        <f>IFERROR((SUMIFS('OP Units'!O:O,'OP Units'!$A:$A,$D408)-SUMIFS('Forecast Data'!$H:$H,'Forecast Data'!$C:$C,BT$6,'Forecast Data'!$B:$B,$D408))/SUMIFS('Forecast Data'!$H:$H,'Forecast Data'!$C:$C,BT$6,'Forecast Data'!$B:$B,$D408),"")</f>
        <v/>
      </c>
      <c r="BU408" s="12" t="str">
        <f>IFERROR((SUMIFS('OP Units'!P:P,'OP Units'!$A:$A,$D408)-SUMIFS('Forecast Data'!$H:$H,'Forecast Data'!$C:$C,BU$6,'Forecast Data'!$B:$B,$D408))/SUMIFS('Forecast Data'!$H:$H,'Forecast Data'!$C:$C,BU$6,'Forecast Data'!$B:$B,$D408),"")</f>
        <v/>
      </c>
      <c r="BV408" s="12"/>
      <c r="BW408" s="11">
        <f>(SUMIFS('Forecast Data'!H:H,'Forecast Data'!B:B,D408,'Forecast Data'!C:C,BK$6)+SUMIFS('Forecast Data'!H:H,'Forecast Data'!B:B,D408,'Forecast Data'!C:C,BL$6)+SUMIFS('Forecast Data'!H:H,'Forecast Data'!B:B,D408,'Forecast Data'!C:C,BM$6)+SUMIFS('Forecast Data'!H:H,'Forecast Data'!B:B,D408,'Forecast Data'!C:C,BN$6)+SUMIFS('Forecast Data'!H:H,'Forecast Data'!B:B,D408,'Forecast Data'!C:C,BO$6)+SUMIFS('Forecast Data'!H:H,'Forecast Data'!B:B,D408,'Forecast Data'!C:C,BP$6)+SUMIFS('Forecast Data'!H:H,'Forecast Data'!B:B,D408,'Forecast Data'!C:C,BQ$6)+SUMIFS('Forecast Data'!H:H,'Forecast Data'!B:B,D408,'Forecast Data'!C:C,BJ$6))/8</f>
        <v>0</v>
      </c>
      <c r="BX408" s="12" t="str">
        <f>IFERROR((SUM(W408:AD408)-(SUMIFS('Forecast Data'!H:H,'Forecast Data'!B:B,B408,'Forecast Data'!C:C,BJ$6)+SUMIFS('Forecast Data'!H:H,'Forecast Data'!B:B,B408,'Forecast Data'!C:C,BK$6)+SUMIFS('Forecast Data'!H:H,'Forecast Data'!B:B,B408,'Forecast Data'!C:C,BL$6)+SUMIFS('Forecast Data'!H:H,'Forecast Data'!B:B,B408,'Forecast Data'!C:C,BM$6)+SUMIFS('Forecast Data'!H:H,'Forecast Data'!B:B,B408,'Forecast Data'!C:C,BN$6)+SUMIFS('Forecast Data'!H:H,'Forecast Data'!B:B,B408,'Forecast Data'!C:C,BO$6)+SUMIFS('Forecast Data'!H:H,'Forecast Data'!B:B,B408,'Forecast Data'!C:C,BP$6)+SUMIFS('Forecast Data'!H:H,'Forecast Data'!B:B,B408,'Forecast Data'!C:C,BQ$6)))/(SUMIFS('Forecast Data'!H:H,'Forecast Data'!B:B,B408,'Forecast Data'!C:C,BJ$6)+SUMIFS('Forecast Data'!H:H,'Forecast Data'!B:B,B408,'Forecast Data'!C:C,BK$6)+SUMIFS('Forecast Data'!H:H,'Forecast Data'!B:B,B408,'Forecast Data'!C:C,BL$6)+SUMIFS('Forecast Data'!H:H,'Forecast Data'!B:B,B408,'Forecast Data'!C:C,BM$6)+SUMIFS('Forecast Data'!H:H,'Forecast Data'!B:B,B408,'Forecast Data'!C:C,BN$6)+SUMIFS('Forecast Data'!H:H,'Forecast Data'!B:B,B408,'Forecast Data'!C:C,BO$6)+SUMIFS('Forecast Data'!H:H,'Forecast Data'!B:B,B408,'Forecast Data'!C:C,BP$6)+SUMIFS('Forecast Data'!H:H,'Forecast Data'!B:B,B408,'Forecast Data'!C:C,BQ$6)),"")</f>
        <v/>
      </c>
      <c r="BY408" s="12">
        <f t="shared" si="68"/>
        <v>0</v>
      </c>
      <c r="BZ408" s="16">
        <f t="shared" si="69"/>
        <v>0</v>
      </c>
      <c r="CA408" s="13">
        <f t="shared" si="70"/>
        <v>0</v>
      </c>
      <c r="CB408" s="12">
        <f t="shared" si="71"/>
        <v>0</v>
      </c>
      <c r="CC408" s="12"/>
      <c r="CD408" s="11">
        <f>(SUMIFS('Forecast Data'!H:H,'Forecast Data'!B:B,D408,'Forecast Data'!C:C,BK$6)+SUMIFS('Forecast Data'!H:H,'Forecast Data'!B:B,D408,'Forecast Data'!C:C,BL$6)+SUMIFS('Forecast Data'!H:H,'Forecast Data'!B:B,D408,'Forecast Data'!C:C,BM$6)+SUMIFS('Forecast Data'!H:H,'Forecast Data'!B:B,D408,'Forecast Data'!C:C,BJ$6))/4</f>
        <v>0</v>
      </c>
      <c r="CE408" s="12" t="str">
        <f>IFERROR((SUM(W408:Z408)-(SUMIFS('Forecast Data'!H:H,'Forecast Data'!B:B,D408,'Forecast Data'!C:C,BJ$6)+SUMIFS('Forecast Data'!H:H,'Forecast Data'!B:B,D408,'Forecast Data'!C:C,BK$6)+SUMIFS('Forecast Data'!H:H,'Forecast Data'!B:B,D408,'Forecast Data'!C:C,BL$6)+SUMIFS('Forecast Data'!H:H,'Forecast Data'!B:B,D408,'Forecast Data'!C:C,BM$6)))/(SUMIFS('Forecast Data'!H:H,'Forecast Data'!B:B,D408,'Forecast Data'!C:C,BJ$6)+SUMIFS('Forecast Data'!H:H,'Forecast Data'!B:B,D408,'Forecast Data'!C:C,BK$6)+SUMIFS('Forecast Data'!H:H,'Forecast Data'!B:B,D408,'Forecast Data'!C:C,BL$6)+SUMIFS('Forecast Data'!H:H,'Forecast Data'!B:B,D408,'Forecast Data'!C:C,BM$6)),"")</f>
        <v/>
      </c>
      <c r="CF408" s="12">
        <f t="shared" si="72"/>
        <v>0</v>
      </c>
      <c r="CG408" s="12">
        <f t="shared" si="73"/>
        <v>0</v>
      </c>
      <c r="CH408" s="13">
        <f t="shared" si="74"/>
        <v>0</v>
      </c>
      <c r="CI408" s="13"/>
    </row>
    <row r="409" spans="1:87" ht="13.2">
      <c r="A409" s="1"/>
      <c r="B409" t="str">
        <f t="shared" si="75"/>
        <v>Thymes Wellness</v>
      </c>
      <c r="D409" t="s">
        <v>441</v>
      </c>
      <c r="E409" s="11">
        <f>SUMIFS('Fin Data'!F:F,'Fin Data'!A:A,D409)</f>
        <v>0</v>
      </c>
      <c r="F409" s="11">
        <f>SUMIFS('Fin Data with 6 week hist'!I:I,'Fin Data with 6 week hist'!$A:$A,$D409)</f>
        <v>0</v>
      </c>
      <c r="G409" s="11">
        <f>SUMIFS('Fin Data with 6 week hist'!J:J,'Fin Data with 6 week hist'!$A:$A,$D409)</f>
        <v>0</v>
      </c>
      <c r="H409" s="11">
        <f>SUMIFS('Fin Data with 6 week hist'!K:K,'Fin Data with 6 week hist'!$A:$A,$D409)+SUMIFS('Unit Cancellations'!D:D,'Unit Cancellations'!$B:$B,$D409)</f>
        <v>0</v>
      </c>
      <c r="I409" s="11">
        <f>SUMIFS('Fin Data with 6 week hist'!L:L,'Fin Data with 6 week hist'!$A:$A,$D409)+SUMIFS('Unit Cancellations'!E:E,'Unit Cancellations'!$B:$B,$D409)</f>
        <v>0</v>
      </c>
      <c r="J409" s="11">
        <f>SUMIFS('Fin Data with 6 week hist'!M:M,'Fin Data with 6 week hist'!$A:$A,$D409)+SUMIFS('Unit Cancellations'!F:F,'Unit Cancellations'!$B:$B,$D409)</f>
        <v>0</v>
      </c>
      <c r="K409" s="11">
        <f>SUMIFS('Fin Data with 6 week hist'!N:N,'Fin Data with 6 week hist'!$A:$A,$D409)+SUMIFS('Unit Cancellations'!G:G,'Unit Cancellations'!$B:$B,$D409)</f>
        <v>0</v>
      </c>
      <c r="L409" s="11">
        <f>SUMIFS('Fin Data'!AN:AN,'Fin Data'!A:A,D409)</f>
        <v>0</v>
      </c>
      <c r="M409" s="12">
        <f>IFERROR(SUMIFS('Fin Data'!AO:AO,'Fin Data'!A:A,D409),"")</f>
        <v>0</v>
      </c>
      <c r="N409" s="1"/>
      <c r="O409" s="11">
        <f t="shared" si="63"/>
        <v>0</v>
      </c>
      <c r="P409" s="12" t="str">
        <f t="shared" si="64"/>
        <v/>
      </c>
      <c r="Q409" s="1"/>
      <c r="R409" s="11">
        <f t="shared" si="65"/>
        <v>0</v>
      </c>
      <c r="S409" s="12" t="str">
        <f t="shared" si="66"/>
        <v/>
      </c>
      <c r="T409" s="11">
        <f t="shared" si="67"/>
        <v>0</v>
      </c>
      <c r="U409" s="1" t="e">
        <f t="shared" si="76"/>
        <v>#REF!</v>
      </c>
      <c r="V409" s="1"/>
      <c r="W409" s="11">
        <f>SUMIFS('Forecast Data'!$D:$D,'Forecast Data'!$C:$C,W$6,'Forecast Data'!$B:$B,$D409)</f>
        <v>0</v>
      </c>
      <c r="X409" s="11">
        <f>SUMIFS('Forecast Data'!$D:$D,'Forecast Data'!$C:$C,X$6,'Forecast Data'!$B:$B,$D409)</f>
        <v>0</v>
      </c>
      <c r="Y409" s="11">
        <f>SUMIFS('Forecast Data'!$D:$D,'Forecast Data'!$C:$C,Y$6,'Forecast Data'!$B:$B,$D409)</f>
        <v>0</v>
      </c>
      <c r="Z409" s="11">
        <f>SUMIFS('Forecast Data'!$D:$D,'Forecast Data'!$C:$C,Z$6,'Forecast Data'!$B:$B,$D409)</f>
        <v>0</v>
      </c>
      <c r="AA409" s="11">
        <f>SUMIFS('Forecast Data'!$D:$D,'Forecast Data'!$C:$C,AA$6,'Forecast Data'!$B:$B,$D409)</f>
        <v>0</v>
      </c>
      <c r="AB409" s="11">
        <f>SUMIFS('Forecast Data'!$D:$D,'Forecast Data'!$C:$C,AB$6,'Forecast Data'!$B:$B,$D409)</f>
        <v>0</v>
      </c>
      <c r="AC409" s="11">
        <f>SUMIFS('Forecast Data'!$D:$D,'Forecast Data'!$C:$C,AC$6,'Forecast Data'!$B:$B,$D409)</f>
        <v>0</v>
      </c>
      <c r="AD409" s="11">
        <f>SUMIFS('Forecast Data'!$D:$D,'Forecast Data'!$C:$C,AD$6,'Forecast Data'!$B:$B,$D409)</f>
        <v>0</v>
      </c>
      <c r="AE409" s="11">
        <f>SUMIFS('Forecast Data'!$D:$D,'Forecast Data'!$C:$C,AE$6,'Forecast Data'!$B:$B,$D409)</f>
        <v>0</v>
      </c>
      <c r="AF409" s="11">
        <f>SUMIFS('Forecast Data'!$D:$D,'Forecast Data'!$C:$C,AF$6,'Forecast Data'!$B:$B,$D409)</f>
        <v>0</v>
      </c>
      <c r="AG409" s="11">
        <f>SUMIFS('Forecast Data'!$D:$D,'Forecast Data'!$C:$C,AG$6,'Forecast Data'!$B:$B,$D409)</f>
        <v>0</v>
      </c>
      <c r="AH409" s="11">
        <f>SUMIFS('Forecast Data'!$D:$D,'Forecast Data'!$C:$C,AH$6,'Forecast Data'!$B:$B,$D409)</f>
        <v>0</v>
      </c>
      <c r="AI409" s="1"/>
      <c r="AJ409" s="12" t="str">
        <f>IF(SUMIFS('Forecast Data'!$E:$E,'Forecast Data'!$C:$C,AJ$6,'Forecast Data'!$B:$B,$D409)=0,"",SUMIFS('Forecast Data'!$E:$E,'Forecast Data'!$C:$C,AJ$6,'Forecast Data'!$B:$B,$D409))</f>
        <v/>
      </c>
      <c r="AK409" s="12" t="str">
        <f>IF(SUMIFS('Forecast Data'!$E:$E,'Forecast Data'!$C:$C,AK$6,'Forecast Data'!$B:$B,$D409)=0,"",SUMIFS('Forecast Data'!$E:$E,'Forecast Data'!$C:$C,AK$6,'Forecast Data'!$B:$B,$D409))</f>
        <v/>
      </c>
      <c r="AL409" s="12" t="str">
        <f>IF(SUMIFS('Forecast Data'!$E:$E,'Forecast Data'!$C:$C,AL$6,'Forecast Data'!$B:$B,$D409)=0,"",SUMIFS('Forecast Data'!$E:$E,'Forecast Data'!$C:$C,AL$6,'Forecast Data'!$B:$B,$D409))</f>
        <v/>
      </c>
      <c r="AM409" s="12" t="str">
        <f>IF(SUMIFS('Forecast Data'!$E:$E,'Forecast Data'!$C:$C,AM$6,'Forecast Data'!$B:$B,$D409)=0,"",SUMIFS('Forecast Data'!$E:$E,'Forecast Data'!$C:$C,AM$6,'Forecast Data'!$B:$B,$D409))</f>
        <v/>
      </c>
      <c r="AN409" s="12" t="str">
        <f>IF(SUMIFS('Forecast Data'!$E:$E,'Forecast Data'!$C:$C,AN$6,'Forecast Data'!$B:$B,$D409)=0,"",SUMIFS('Forecast Data'!$E:$E,'Forecast Data'!$C:$C,AN$6,'Forecast Data'!$B:$B,$D409))</f>
        <v/>
      </c>
      <c r="AO409" s="12" t="str">
        <f>IF(SUMIFS('Forecast Data'!$E:$E,'Forecast Data'!$C:$C,AO$6,'Forecast Data'!$B:$B,$D409)=0,"",SUMIFS('Forecast Data'!$E:$E,'Forecast Data'!$C:$C,AO$6,'Forecast Data'!$B:$B,$D409))</f>
        <v/>
      </c>
      <c r="AP409" s="12" t="str">
        <f>IF(SUMIFS('Forecast Data'!$E:$E,'Forecast Data'!$C:$C,AP$6,'Forecast Data'!$B:$B,$D409)=0,"",SUMIFS('Forecast Data'!$E:$E,'Forecast Data'!$C:$C,AP$6,'Forecast Data'!$B:$B,$D409))</f>
        <v/>
      </c>
      <c r="AQ409" s="12" t="str">
        <f>IF(SUMIFS('Forecast Data'!$E:$E,'Forecast Data'!$C:$C,AQ$6,'Forecast Data'!$B:$B,$D409)=0,"",SUMIFS('Forecast Data'!$E:$E,'Forecast Data'!$C:$C,AQ$6,'Forecast Data'!$B:$B,$D409))</f>
        <v/>
      </c>
      <c r="AR409" s="12" t="str">
        <f>IF(SUMIFS('Forecast Data'!$E:$E,'Forecast Data'!$C:$C,AR$6,'Forecast Data'!$B:$B,$D409)=0,"",SUMIFS('Forecast Data'!$E:$E,'Forecast Data'!$C:$C,AR$6,'Forecast Data'!$B:$B,$D409))</f>
        <v/>
      </c>
      <c r="AS409" s="12" t="str">
        <f>IF(SUMIFS('Forecast Data'!$E:$E,'Forecast Data'!$C:$C,AS$6,'Forecast Data'!$B:$B,$D409)=0,"",SUMIFS('Forecast Data'!$E:$E,'Forecast Data'!$C:$C,AS$6,'Forecast Data'!$B:$B,$D409))</f>
        <v/>
      </c>
      <c r="AT409" s="12" t="str">
        <f>IF(SUMIFS('Forecast Data'!$E:$E,'Forecast Data'!$C:$C,AT$6,'Forecast Data'!$B:$B,$D409)=0,"",SUMIFS('Forecast Data'!$E:$E,'Forecast Data'!$C:$C,AT$6,'Forecast Data'!$B:$B,$D409))</f>
        <v/>
      </c>
      <c r="AU409" s="12" t="str">
        <f>IF(SUMIFS('Forecast Data'!$E:$E,'Forecast Data'!$C:$C,AU$6,'Forecast Data'!$B:$B,$D409)=0,"",SUMIFS('Forecast Data'!$E:$E,'Forecast Data'!$C:$C,AU$6,'Forecast Data'!$B:$B,$D409))</f>
        <v/>
      </c>
      <c r="AV409" s="1"/>
      <c r="AW409" s="11">
        <f>SUMIFS('OP Units'!E:E,'OP Units'!$A:$A,$D409)</f>
        <v>0</v>
      </c>
      <c r="AX409" s="11">
        <f>SUMIFS('OP Units'!F:F,'OP Units'!$A:$A,$D409)</f>
        <v>0</v>
      </c>
      <c r="AY409" s="11">
        <f>SUMIFS('OP Units'!G:G,'OP Units'!$A:$A,$D409)</f>
        <v>0</v>
      </c>
      <c r="AZ409" s="11">
        <f>SUMIFS('OP Units'!H:H,'OP Units'!$A:$A,$D409)</f>
        <v>0</v>
      </c>
      <c r="BA409" s="11">
        <f>SUMIFS('OP Units'!I:I,'OP Units'!$A:$A,$D409)</f>
        <v>0</v>
      </c>
      <c r="BB409" s="11">
        <f>SUMIFS('OP Units'!J:J,'OP Units'!$A:$A,$D409)</f>
        <v>0</v>
      </c>
      <c r="BC409" s="11">
        <f>SUMIFS('OP Units'!K:K,'OP Units'!$A:$A,$D409)</f>
        <v>0</v>
      </c>
      <c r="BD409" s="11">
        <f>SUMIFS('OP Units'!L:L,'OP Units'!$A:$A,$D409)</f>
        <v>0</v>
      </c>
      <c r="BE409" s="11">
        <f>SUMIFS('OP Units'!M:M,'OP Units'!$A:$A,$D409)</f>
        <v>0</v>
      </c>
      <c r="BF409" s="11">
        <f>SUMIFS('OP Units'!N:N,'OP Units'!$A:$A,$D409)</f>
        <v>0</v>
      </c>
      <c r="BG409" s="11">
        <f>SUMIFS('OP Units'!O:O,'OP Units'!$A:$A,$D409)</f>
        <v>0</v>
      </c>
      <c r="BH409" s="11">
        <f>SUMIFS('OP Units'!P:P,'OP Units'!$A:$A,$D409)</f>
        <v>0</v>
      </c>
      <c r="BI409" s="1"/>
      <c r="BJ409" s="12" t="str">
        <f>IFERROR((SUMIFS('OP Units'!E:E,'OP Units'!$A:$A,$D409)-SUMIFS('Forecast Data'!$H:$H,'Forecast Data'!$C:$C,BJ$6,'Forecast Data'!$B:$B,$D409))/SUMIFS('Forecast Data'!$H:$H,'Forecast Data'!$C:$C,BJ$6,'Forecast Data'!$B:$B,$D409),"")</f>
        <v/>
      </c>
      <c r="BK409" s="12" t="str">
        <f>IFERROR((SUMIFS('OP Units'!F:F,'OP Units'!$A:$A,$D409)-SUMIFS('Forecast Data'!$H:$H,'Forecast Data'!$C:$C,BK$6,'Forecast Data'!$B:$B,$D409))/SUMIFS('Forecast Data'!$H:$H,'Forecast Data'!$C:$C,BK$6,'Forecast Data'!$B:$B,$D409),"")</f>
        <v/>
      </c>
      <c r="BL409" s="12" t="str">
        <f>IFERROR((SUMIFS('OP Units'!G:G,'OP Units'!$A:$A,$D409)-SUMIFS('Forecast Data'!$H:$H,'Forecast Data'!$C:$C,BL$6,'Forecast Data'!$B:$B,$D409))/SUMIFS('Forecast Data'!$H:$H,'Forecast Data'!$C:$C,BL$6,'Forecast Data'!$B:$B,$D409),"")</f>
        <v/>
      </c>
      <c r="BM409" s="12" t="str">
        <f>IFERROR((SUMIFS('OP Units'!H:H,'OP Units'!$A:$A,$D409)-SUMIFS('Forecast Data'!$H:$H,'Forecast Data'!$C:$C,BM$6,'Forecast Data'!$B:$B,$D409))/SUMIFS('Forecast Data'!$H:$H,'Forecast Data'!$C:$C,BM$6,'Forecast Data'!$B:$B,$D409),"")</f>
        <v/>
      </c>
      <c r="BN409" s="12" t="str">
        <f>IFERROR((SUMIFS('OP Units'!I:I,'OP Units'!$A:$A,$D409)-SUMIFS('Forecast Data'!$H:$H,'Forecast Data'!$C:$C,BN$6,'Forecast Data'!$B:$B,$D409))/SUMIFS('Forecast Data'!$H:$H,'Forecast Data'!$C:$C,BN$6,'Forecast Data'!$B:$B,$D409),"")</f>
        <v/>
      </c>
      <c r="BO409" s="12" t="str">
        <f>IFERROR((SUMIFS('OP Units'!J:J,'OP Units'!$A:$A,$D409)-SUMIFS('Forecast Data'!$H:$H,'Forecast Data'!$C:$C,BO$6,'Forecast Data'!$B:$B,$D409))/SUMIFS('Forecast Data'!$H:$H,'Forecast Data'!$C:$C,BO$6,'Forecast Data'!$B:$B,$D409),"")</f>
        <v/>
      </c>
      <c r="BP409" s="12" t="str">
        <f>IFERROR((SUMIFS('OP Units'!K:K,'OP Units'!$A:$A,$D409)-SUMIFS('Forecast Data'!$H:$H,'Forecast Data'!$C:$C,BP$6,'Forecast Data'!$B:$B,$D409))/SUMIFS('Forecast Data'!$H:$H,'Forecast Data'!$C:$C,BP$6,'Forecast Data'!$B:$B,$D409),"")</f>
        <v/>
      </c>
      <c r="BQ409" s="12" t="str">
        <f>IFERROR((SUMIFS('OP Units'!L:L,'OP Units'!$A:$A,$D409)-SUMIFS('Forecast Data'!$H:$H,'Forecast Data'!$C:$C,BQ$6,'Forecast Data'!$B:$B,$D409))/SUMIFS('Forecast Data'!$H:$H,'Forecast Data'!$C:$C,BQ$6,'Forecast Data'!$B:$B,$D409),"")</f>
        <v/>
      </c>
      <c r="BR409" s="12" t="str">
        <f>IFERROR((SUMIFS('OP Units'!M:M,'OP Units'!$A:$A,$D409)-SUMIFS('Forecast Data'!$H:$H,'Forecast Data'!$C:$C,BR$6,'Forecast Data'!$B:$B,$D409))/SUMIFS('Forecast Data'!$H:$H,'Forecast Data'!$C:$C,BR$6,'Forecast Data'!$B:$B,$D409),"")</f>
        <v/>
      </c>
      <c r="BS409" s="12" t="str">
        <f>IFERROR((SUMIFS('OP Units'!N:N,'OP Units'!$A:$A,$D409)-SUMIFS('Forecast Data'!$H:$H,'Forecast Data'!$C:$C,BS$6,'Forecast Data'!$B:$B,$D409))/SUMIFS('Forecast Data'!$H:$H,'Forecast Data'!$C:$C,BS$6,'Forecast Data'!$B:$B,$D409),"")</f>
        <v/>
      </c>
      <c r="BT409" s="12" t="str">
        <f>IFERROR((SUMIFS('OP Units'!O:O,'OP Units'!$A:$A,$D409)-SUMIFS('Forecast Data'!$H:$H,'Forecast Data'!$C:$C,BT$6,'Forecast Data'!$B:$B,$D409))/SUMIFS('Forecast Data'!$H:$H,'Forecast Data'!$C:$C,BT$6,'Forecast Data'!$B:$B,$D409),"")</f>
        <v/>
      </c>
      <c r="BU409" s="12" t="str">
        <f>IFERROR((SUMIFS('OP Units'!P:P,'OP Units'!$A:$A,$D409)-SUMIFS('Forecast Data'!$H:$H,'Forecast Data'!$C:$C,BU$6,'Forecast Data'!$B:$B,$D409))/SUMIFS('Forecast Data'!$H:$H,'Forecast Data'!$C:$C,BU$6,'Forecast Data'!$B:$B,$D409),"")</f>
        <v/>
      </c>
      <c r="BV409" s="12"/>
      <c r="BW409" s="11">
        <f>(SUMIFS('Forecast Data'!H:H,'Forecast Data'!B:B,D409,'Forecast Data'!C:C,BK$6)+SUMIFS('Forecast Data'!H:H,'Forecast Data'!B:B,D409,'Forecast Data'!C:C,BL$6)+SUMIFS('Forecast Data'!H:H,'Forecast Data'!B:B,D409,'Forecast Data'!C:C,BM$6)+SUMIFS('Forecast Data'!H:H,'Forecast Data'!B:B,D409,'Forecast Data'!C:C,BN$6)+SUMIFS('Forecast Data'!H:H,'Forecast Data'!B:B,D409,'Forecast Data'!C:C,BO$6)+SUMIFS('Forecast Data'!H:H,'Forecast Data'!B:B,D409,'Forecast Data'!C:C,BP$6)+SUMIFS('Forecast Data'!H:H,'Forecast Data'!B:B,D409,'Forecast Data'!C:C,BQ$6)+SUMIFS('Forecast Data'!H:H,'Forecast Data'!B:B,D409,'Forecast Data'!C:C,BJ$6))/8</f>
        <v>0</v>
      </c>
      <c r="BX409" s="12" t="str">
        <f>IFERROR((SUM(W409:AD409)-(SUMIFS('Forecast Data'!H:H,'Forecast Data'!B:B,B409,'Forecast Data'!C:C,BJ$6)+SUMIFS('Forecast Data'!H:H,'Forecast Data'!B:B,B409,'Forecast Data'!C:C,BK$6)+SUMIFS('Forecast Data'!H:H,'Forecast Data'!B:B,B409,'Forecast Data'!C:C,BL$6)+SUMIFS('Forecast Data'!H:H,'Forecast Data'!B:B,B409,'Forecast Data'!C:C,BM$6)+SUMIFS('Forecast Data'!H:H,'Forecast Data'!B:B,B409,'Forecast Data'!C:C,BN$6)+SUMIFS('Forecast Data'!H:H,'Forecast Data'!B:B,B409,'Forecast Data'!C:C,BO$6)+SUMIFS('Forecast Data'!H:H,'Forecast Data'!B:B,B409,'Forecast Data'!C:C,BP$6)+SUMIFS('Forecast Data'!H:H,'Forecast Data'!B:B,B409,'Forecast Data'!C:C,BQ$6)))/(SUMIFS('Forecast Data'!H:H,'Forecast Data'!B:B,B409,'Forecast Data'!C:C,BJ$6)+SUMIFS('Forecast Data'!H:H,'Forecast Data'!B:B,B409,'Forecast Data'!C:C,BK$6)+SUMIFS('Forecast Data'!H:H,'Forecast Data'!B:B,B409,'Forecast Data'!C:C,BL$6)+SUMIFS('Forecast Data'!H:H,'Forecast Data'!B:B,B409,'Forecast Data'!C:C,BM$6)+SUMIFS('Forecast Data'!H:H,'Forecast Data'!B:B,B409,'Forecast Data'!C:C,BN$6)+SUMIFS('Forecast Data'!H:H,'Forecast Data'!B:B,B409,'Forecast Data'!C:C,BO$6)+SUMIFS('Forecast Data'!H:H,'Forecast Data'!B:B,B409,'Forecast Data'!C:C,BP$6)+SUMIFS('Forecast Data'!H:H,'Forecast Data'!B:B,B409,'Forecast Data'!C:C,BQ$6)),"")</f>
        <v/>
      </c>
      <c r="BY409" s="12">
        <f t="shared" si="68"/>
        <v>0</v>
      </c>
      <c r="BZ409" s="16">
        <f t="shared" si="69"/>
        <v>0</v>
      </c>
      <c r="CA409" s="13">
        <f t="shared" si="70"/>
        <v>0</v>
      </c>
      <c r="CB409" s="12">
        <f t="shared" si="71"/>
        <v>0</v>
      </c>
      <c r="CC409" s="12"/>
      <c r="CD409" s="11">
        <f>(SUMIFS('Forecast Data'!H:H,'Forecast Data'!B:B,D409,'Forecast Data'!C:C,BK$6)+SUMIFS('Forecast Data'!H:H,'Forecast Data'!B:B,D409,'Forecast Data'!C:C,BL$6)+SUMIFS('Forecast Data'!H:H,'Forecast Data'!B:B,D409,'Forecast Data'!C:C,BM$6)+SUMIFS('Forecast Data'!H:H,'Forecast Data'!B:B,D409,'Forecast Data'!C:C,BJ$6))/4</f>
        <v>0</v>
      </c>
      <c r="CE409" s="12" t="str">
        <f>IFERROR((SUM(W409:Z409)-(SUMIFS('Forecast Data'!H:H,'Forecast Data'!B:B,D409,'Forecast Data'!C:C,BJ$6)+SUMIFS('Forecast Data'!H:H,'Forecast Data'!B:B,D409,'Forecast Data'!C:C,BK$6)+SUMIFS('Forecast Data'!H:H,'Forecast Data'!B:B,D409,'Forecast Data'!C:C,BL$6)+SUMIFS('Forecast Data'!H:H,'Forecast Data'!B:B,D409,'Forecast Data'!C:C,BM$6)))/(SUMIFS('Forecast Data'!H:H,'Forecast Data'!B:B,D409,'Forecast Data'!C:C,BJ$6)+SUMIFS('Forecast Data'!H:H,'Forecast Data'!B:B,D409,'Forecast Data'!C:C,BK$6)+SUMIFS('Forecast Data'!H:H,'Forecast Data'!B:B,D409,'Forecast Data'!C:C,BL$6)+SUMIFS('Forecast Data'!H:H,'Forecast Data'!B:B,D409,'Forecast Data'!C:C,BM$6)),"")</f>
        <v/>
      </c>
      <c r="CF409" s="12">
        <f t="shared" si="72"/>
        <v>0</v>
      </c>
      <c r="CG409" s="12">
        <f t="shared" si="73"/>
        <v>0</v>
      </c>
      <c r="CH409" s="13">
        <f t="shared" si="74"/>
        <v>0</v>
      </c>
      <c r="CI409" s="13"/>
    </row>
    <row r="410" spans="1:87" ht="13.2">
      <c r="A410" s="1"/>
      <c r="B410" t="str">
        <f t="shared" si="75"/>
        <v>Tommie Copper</v>
      </c>
      <c r="D410" t="s">
        <v>442</v>
      </c>
      <c r="E410" s="11">
        <f>SUMIFS('Fin Data'!F:F,'Fin Data'!A:A,D410)</f>
        <v>0</v>
      </c>
      <c r="F410" s="11">
        <f>SUMIFS('Fin Data with 6 week hist'!I:I,'Fin Data with 6 week hist'!$A:$A,$D410)</f>
        <v>0</v>
      </c>
      <c r="G410" s="11">
        <f>SUMIFS('Fin Data with 6 week hist'!J:J,'Fin Data with 6 week hist'!$A:$A,$D410)</f>
        <v>0</v>
      </c>
      <c r="H410" s="11">
        <f>SUMIFS('Fin Data with 6 week hist'!K:K,'Fin Data with 6 week hist'!$A:$A,$D410)+SUMIFS('Unit Cancellations'!D:D,'Unit Cancellations'!$B:$B,$D410)</f>
        <v>0</v>
      </c>
      <c r="I410" s="11">
        <f>SUMIFS('Fin Data with 6 week hist'!L:L,'Fin Data with 6 week hist'!$A:$A,$D410)+SUMIFS('Unit Cancellations'!E:E,'Unit Cancellations'!$B:$B,$D410)</f>
        <v>0</v>
      </c>
      <c r="J410" s="11">
        <f>SUMIFS('Fin Data with 6 week hist'!M:M,'Fin Data with 6 week hist'!$A:$A,$D410)+SUMIFS('Unit Cancellations'!F:F,'Unit Cancellations'!$B:$B,$D410)</f>
        <v>0</v>
      </c>
      <c r="K410" s="11">
        <f>SUMIFS('Fin Data with 6 week hist'!N:N,'Fin Data with 6 week hist'!$A:$A,$D410)+SUMIFS('Unit Cancellations'!G:G,'Unit Cancellations'!$B:$B,$D410)</f>
        <v>0</v>
      </c>
      <c r="L410" s="11">
        <f>SUMIFS('Fin Data'!AN:AN,'Fin Data'!A:A,D410)</f>
        <v>0</v>
      </c>
      <c r="M410" s="12">
        <f>IFERROR(SUMIFS('Fin Data'!AO:AO,'Fin Data'!A:A,D410),"")</f>
        <v>0</v>
      </c>
      <c r="N410" s="1"/>
      <c r="O410" s="11">
        <f t="shared" si="63"/>
        <v>0</v>
      </c>
      <c r="P410" s="12" t="str">
        <f t="shared" si="64"/>
        <v/>
      </c>
      <c r="Q410" s="1"/>
      <c r="R410" s="11">
        <f t="shared" si="65"/>
        <v>0</v>
      </c>
      <c r="S410" s="12" t="str">
        <f t="shared" si="66"/>
        <v/>
      </c>
      <c r="T410" s="11">
        <f t="shared" si="67"/>
        <v>0</v>
      </c>
      <c r="U410" s="1" t="e">
        <f t="shared" si="76"/>
        <v>#REF!</v>
      </c>
      <c r="V410" s="1"/>
      <c r="W410" s="11">
        <f>SUMIFS('Forecast Data'!$D:$D,'Forecast Data'!$C:$C,W$6,'Forecast Data'!$B:$B,$D410)</f>
        <v>0</v>
      </c>
      <c r="X410" s="11">
        <f>SUMIFS('Forecast Data'!$D:$D,'Forecast Data'!$C:$C,X$6,'Forecast Data'!$B:$B,$D410)</f>
        <v>0</v>
      </c>
      <c r="Y410" s="11">
        <f>SUMIFS('Forecast Data'!$D:$D,'Forecast Data'!$C:$C,Y$6,'Forecast Data'!$B:$B,$D410)</f>
        <v>0</v>
      </c>
      <c r="Z410" s="11">
        <f>SUMIFS('Forecast Data'!$D:$D,'Forecast Data'!$C:$C,Z$6,'Forecast Data'!$B:$B,$D410)</f>
        <v>0</v>
      </c>
      <c r="AA410" s="11">
        <f>SUMIFS('Forecast Data'!$D:$D,'Forecast Data'!$C:$C,AA$6,'Forecast Data'!$B:$B,$D410)</f>
        <v>0</v>
      </c>
      <c r="AB410" s="11">
        <f>SUMIFS('Forecast Data'!$D:$D,'Forecast Data'!$C:$C,AB$6,'Forecast Data'!$B:$B,$D410)</f>
        <v>0</v>
      </c>
      <c r="AC410" s="11">
        <f>SUMIFS('Forecast Data'!$D:$D,'Forecast Data'!$C:$C,AC$6,'Forecast Data'!$B:$B,$D410)</f>
        <v>0</v>
      </c>
      <c r="AD410" s="11">
        <f>SUMIFS('Forecast Data'!$D:$D,'Forecast Data'!$C:$C,AD$6,'Forecast Data'!$B:$B,$D410)</f>
        <v>0</v>
      </c>
      <c r="AE410" s="11">
        <f>SUMIFS('Forecast Data'!$D:$D,'Forecast Data'!$C:$C,AE$6,'Forecast Data'!$B:$B,$D410)</f>
        <v>0</v>
      </c>
      <c r="AF410" s="11">
        <f>SUMIFS('Forecast Data'!$D:$D,'Forecast Data'!$C:$C,AF$6,'Forecast Data'!$B:$B,$D410)</f>
        <v>0</v>
      </c>
      <c r="AG410" s="11">
        <f>SUMIFS('Forecast Data'!$D:$D,'Forecast Data'!$C:$C,AG$6,'Forecast Data'!$B:$B,$D410)</f>
        <v>0</v>
      </c>
      <c r="AH410" s="11">
        <f>SUMIFS('Forecast Data'!$D:$D,'Forecast Data'!$C:$C,AH$6,'Forecast Data'!$B:$B,$D410)</f>
        <v>0</v>
      </c>
      <c r="AI410" s="1"/>
      <c r="AJ410" s="12" t="str">
        <f>IF(SUMIFS('Forecast Data'!$E:$E,'Forecast Data'!$C:$C,AJ$6,'Forecast Data'!$B:$B,$D410)=0,"",SUMIFS('Forecast Data'!$E:$E,'Forecast Data'!$C:$C,AJ$6,'Forecast Data'!$B:$B,$D410))</f>
        <v/>
      </c>
      <c r="AK410" s="12" t="str">
        <f>IF(SUMIFS('Forecast Data'!$E:$E,'Forecast Data'!$C:$C,AK$6,'Forecast Data'!$B:$B,$D410)=0,"",SUMIFS('Forecast Data'!$E:$E,'Forecast Data'!$C:$C,AK$6,'Forecast Data'!$B:$B,$D410))</f>
        <v/>
      </c>
      <c r="AL410" s="12" t="str">
        <f>IF(SUMIFS('Forecast Data'!$E:$E,'Forecast Data'!$C:$C,AL$6,'Forecast Data'!$B:$B,$D410)=0,"",SUMIFS('Forecast Data'!$E:$E,'Forecast Data'!$C:$C,AL$6,'Forecast Data'!$B:$B,$D410))</f>
        <v/>
      </c>
      <c r="AM410" s="12" t="str">
        <f>IF(SUMIFS('Forecast Data'!$E:$E,'Forecast Data'!$C:$C,AM$6,'Forecast Data'!$B:$B,$D410)=0,"",SUMIFS('Forecast Data'!$E:$E,'Forecast Data'!$C:$C,AM$6,'Forecast Data'!$B:$B,$D410))</f>
        <v/>
      </c>
      <c r="AN410" s="12" t="str">
        <f>IF(SUMIFS('Forecast Data'!$E:$E,'Forecast Data'!$C:$C,AN$6,'Forecast Data'!$B:$B,$D410)=0,"",SUMIFS('Forecast Data'!$E:$E,'Forecast Data'!$C:$C,AN$6,'Forecast Data'!$B:$B,$D410))</f>
        <v/>
      </c>
      <c r="AO410" s="12" t="str">
        <f>IF(SUMIFS('Forecast Data'!$E:$E,'Forecast Data'!$C:$C,AO$6,'Forecast Data'!$B:$B,$D410)=0,"",SUMIFS('Forecast Data'!$E:$E,'Forecast Data'!$C:$C,AO$6,'Forecast Data'!$B:$B,$D410))</f>
        <v/>
      </c>
      <c r="AP410" s="12" t="str">
        <f>IF(SUMIFS('Forecast Data'!$E:$E,'Forecast Data'!$C:$C,AP$6,'Forecast Data'!$B:$B,$D410)=0,"",SUMIFS('Forecast Data'!$E:$E,'Forecast Data'!$C:$C,AP$6,'Forecast Data'!$B:$B,$D410))</f>
        <v/>
      </c>
      <c r="AQ410" s="12" t="str">
        <f>IF(SUMIFS('Forecast Data'!$E:$E,'Forecast Data'!$C:$C,AQ$6,'Forecast Data'!$B:$B,$D410)=0,"",SUMIFS('Forecast Data'!$E:$E,'Forecast Data'!$C:$C,AQ$6,'Forecast Data'!$B:$B,$D410))</f>
        <v/>
      </c>
      <c r="AR410" s="12" t="str">
        <f>IF(SUMIFS('Forecast Data'!$E:$E,'Forecast Data'!$C:$C,AR$6,'Forecast Data'!$B:$B,$D410)=0,"",SUMIFS('Forecast Data'!$E:$E,'Forecast Data'!$C:$C,AR$6,'Forecast Data'!$B:$B,$D410))</f>
        <v/>
      </c>
      <c r="AS410" s="12" t="str">
        <f>IF(SUMIFS('Forecast Data'!$E:$E,'Forecast Data'!$C:$C,AS$6,'Forecast Data'!$B:$B,$D410)=0,"",SUMIFS('Forecast Data'!$E:$E,'Forecast Data'!$C:$C,AS$6,'Forecast Data'!$B:$B,$D410))</f>
        <v/>
      </c>
      <c r="AT410" s="12" t="str">
        <f>IF(SUMIFS('Forecast Data'!$E:$E,'Forecast Data'!$C:$C,AT$6,'Forecast Data'!$B:$B,$D410)=0,"",SUMIFS('Forecast Data'!$E:$E,'Forecast Data'!$C:$C,AT$6,'Forecast Data'!$B:$B,$D410))</f>
        <v/>
      </c>
      <c r="AU410" s="12" t="str">
        <f>IF(SUMIFS('Forecast Data'!$E:$E,'Forecast Data'!$C:$C,AU$6,'Forecast Data'!$B:$B,$D410)=0,"",SUMIFS('Forecast Data'!$E:$E,'Forecast Data'!$C:$C,AU$6,'Forecast Data'!$B:$B,$D410))</f>
        <v/>
      </c>
      <c r="AV410" s="1"/>
      <c r="AW410" s="11">
        <f>SUMIFS('OP Units'!E:E,'OP Units'!$A:$A,$D410)</f>
        <v>0</v>
      </c>
      <c r="AX410" s="11">
        <f>SUMIFS('OP Units'!F:F,'OP Units'!$A:$A,$D410)</f>
        <v>0</v>
      </c>
      <c r="AY410" s="11">
        <f>SUMIFS('OP Units'!G:G,'OP Units'!$A:$A,$D410)</f>
        <v>0</v>
      </c>
      <c r="AZ410" s="11">
        <f>SUMIFS('OP Units'!H:H,'OP Units'!$A:$A,$D410)</f>
        <v>0</v>
      </c>
      <c r="BA410" s="11">
        <f>SUMIFS('OP Units'!I:I,'OP Units'!$A:$A,$D410)</f>
        <v>0</v>
      </c>
      <c r="BB410" s="11">
        <f>SUMIFS('OP Units'!J:J,'OP Units'!$A:$A,$D410)</f>
        <v>0</v>
      </c>
      <c r="BC410" s="11">
        <f>SUMIFS('OP Units'!K:K,'OP Units'!$A:$A,$D410)</f>
        <v>0</v>
      </c>
      <c r="BD410" s="11">
        <f>SUMIFS('OP Units'!L:L,'OP Units'!$A:$A,$D410)</f>
        <v>0</v>
      </c>
      <c r="BE410" s="11">
        <f>SUMIFS('OP Units'!M:M,'OP Units'!$A:$A,$D410)</f>
        <v>0</v>
      </c>
      <c r="BF410" s="11">
        <f>SUMIFS('OP Units'!N:N,'OP Units'!$A:$A,$D410)</f>
        <v>0</v>
      </c>
      <c r="BG410" s="11">
        <f>SUMIFS('OP Units'!O:O,'OP Units'!$A:$A,$D410)</f>
        <v>0</v>
      </c>
      <c r="BH410" s="11">
        <f>SUMIFS('OP Units'!P:P,'OP Units'!$A:$A,$D410)</f>
        <v>0</v>
      </c>
      <c r="BI410" s="1"/>
      <c r="BJ410" s="12" t="str">
        <f>IFERROR((SUMIFS('OP Units'!E:E,'OP Units'!$A:$A,$D410)-SUMIFS('Forecast Data'!$H:$H,'Forecast Data'!$C:$C,BJ$6,'Forecast Data'!$B:$B,$D410))/SUMIFS('Forecast Data'!$H:$H,'Forecast Data'!$C:$C,BJ$6,'Forecast Data'!$B:$B,$D410),"")</f>
        <v/>
      </c>
      <c r="BK410" s="12" t="str">
        <f>IFERROR((SUMIFS('OP Units'!F:F,'OP Units'!$A:$A,$D410)-SUMIFS('Forecast Data'!$H:$H,'Forecast Data'!$C:$C,BK$6,'Forecast Data'!$B:$B,$D410))/SUMIFS('Forecast Data'!$H:$H,'Forecast Data'!$C:$C,BK$6,'Forecast Data'!$B:$B,$D410),"")</f>
        <v/>
      </c>
      <c r="BL410" s="12" t="str">
        <f>IFERROR((SUMIFS('OP Units'!G:G,'OP Units'!$A:$A,$D410)-SUMIFS('Forecast Data'!$H:$H,'Forecast Data'!$C:$C,BL$6,'Forecast Data'!$B:$B,$D410))/SUMIFS('Forecast Data'!$H:$H,'Forecast Data'!$C:$C,BL$6,'Forecast Data'!$B:$B,$D410),"")</f>
        <v/>
      </c>
      <c r="BM410" s="12" t="str">
        <f>IFERROR((SUMIFS('OP Units'!H:H,'OP Units'!$A:$A,$D410)-SUMIFS('Forecast Data'!$H:$H,'Forecast Data'!$C:$C,BM$6,'Forecast Data'!$B:$B,$D410))/SUMIFS('Forecast Data'!$H:$H,'Forecast Data'!$C:$C,BM$6,'Forecast Data'!$B:$B,$D410),"")</f>
        <v/>
      </c>
      <c r="BN410" s="12" t="str">
        <f>IFERROR((SUMIFS('OP Units'!I:I,'OP Units'!$A:$A,$D410)-SUMIFS('Forecast Data'!$H:$H,'Forecast Data'!$C:$C,BN$6,'Forecast Data'!$B:$B,$D410))/SUMIFS('Forecast Data'!$H:$H,'Forecast Data'!$C:$C,BN$6,'Forecast Data'!$B:$B,$D410),"")</f>
        <v/>
      </c>
      <c r="BO410" s="12" t="str">
        <f>IFERROR((SUMIFS('OP Units'!J:J,'OP Units'!$A:$A,$D410)-SUMIFS('Forecast Data'!$H:$H,'Forecast Data'!$C:$C,BO$6,'Forecast Data'!$B:$B,$D410))/SUMIFS('Forecast Data'!$H:$H,'Forecast Data'!$C:$C,BO$6,'Forecast Data'!$B:$B,$D410),"")</f>
        <v/>
      </c>
      <c r="BP410" s="12" t="str">
        <f>IFERROR((SUMIFS('OP Units'!K:K,'OP Units'!$A:$A,$D410)-SUMIFS('Forecast Data'!$H:$H,'Forecast Data'!$C:$C,BP$6,'Forecast Data'!$B:$B,$D410))/SUMIFS('Forecast Data'!$H:$H,'Forecast Data'!$C:$C,BP$6,'Forecast Data'!$B:$B,$D410),"")</f>
        <v/>
      </c>
      <c r="BQ410" s="12" t="str">
        <f>IFERROR((SUMIFS('OP Units'!L:L,'OP Units'!$A:$A,$D410)-SUMIFS('Forecast Data'!$H:$H,'Forecast Data'!$C:$C,BQ$6,'Forecast Data'!$B:$B,$D410))/SUMIFS('Forecast Data'!$H:$H,'Forecast Data'!$C:$C,BQ$6,'Forecast Data'!$B:$B,$D410),"")</f>
        <v/>
      </c>
      <c r="BR410" s="12" t="str">
        <f>IFERROR((SUMIFS('OP Units'!M:M,'OP Units'!$A:$A,$D410)-SUMIFS('Forecast Data'!$H:$H,'Forecast Data'!$C:$C,BR$6,'Forecast Data'!$B:$B,$D410))/SUMIFS('Forecast Data'!$H:$H,'Forecast Data'!$C:$C,BR$6,'Forecast Data'!$B:$B,$D410),"")</f>
        <v/>
      </c>
      <c r="BS410" s="12" t="str">
        <f>IFERROR((SUMIFS('OP Units'!N:N,'OP Units'!$A:$A,$D410)-SUMIFS('Forecast Data'!$H:$H,'Forecast Data'!$C:$C,BS$6,'Forecast Data'!$B:$B,$D410))/SUMIFS('Forecast Data'!$H:$H,'Forecast Data'!$C:$C,BS$6,'Forecast Data'!$B:$B,$D410),"")</f>
        <v/>
      </c>
      <c r="BT410" s="12" t="str">
        <f>IFERROR((SUMIFS('OP Units'!O:O,'OP Units'!$A:$A,$D410)-SUMIFS('Forecast Data'!$H:$H,'Forecast Data'!$C:$C,BT$6,'Forecast Data'!$B:$B,$D410))/SUMIFS('Forecast Data'!$H:$H,'Forecast Data'!$C:$C,BT$6,'Forecast Data'!$B:$B,$D410),"")</f>
        <v/>
      </c>
      <c r="BU410" s="12" t="str">
        <f>IFERROR((SUMIFS('OP Units'!P:P,'OP Units'!$A:$A,$D410)-SUMIFS('Forecast Data'!$H:$H,'Forecast Data'!$C:$C,BU$6,'Forecast Data'!$B:$B,$D410))/SUMIFS('Forecast Data'!$H:$H,'Forecast Data'!$C:$C,BU$6,'Forecast Data'!$B:$B,$D410),"")</f>
        <v/>
      </c>
      <c r="BV410" s="12"/>
      <c r="BW410" s="11">
        <f>(SUMIFS('Forecast Data'!H:H,'Forecast Data'!B:B,D410,'Forecast Data'!C:C,BK$6)+SUMIFS('Forecast Data'!H:H,'Forecast Data'!B:B,D410,'Forecast Data'!C:C,BL$6)+SUMIFS('Forecast Data'!H:H,'Forecast Data'!B:B,D410,'Forecast Data'!C:C,BM$6)+SUMIFS('Forecast Data'!H:H,'Forecast Data'!B:B,D410,'Forecast Data'!C:C,BN$6)+SUMIFS('Forecast Data'!H:H,'Forecast Data'!B:B,D410,'Forecast Data'!C:C,BO$6)+SUMIFS('Forecast Data'!H:H,'Forecast Data'!B:B,D410,'Forecast Data'!C:C,BP$6)+SUMIFS('Forecast Data'!H:H,'Forecast Data'!B:B,D410,'Forecast Data'!C:C,BQ$6)+SUMIFS('Forecast Data'!H:H,'Forecast Data'!B:B,D410,'Forecast Data'!C:C,BJ$6))/8</f>
        <v>0</v>
      </c>
      <c r="BX410" s="12" t="str">
        <f>IFERROR((SUM(W410:AD410)-(SUMIFS('Forecast Data'!H:H,'Forecast Data'!B:B,B410,'Forecast Data'!C:C,BJ$6)+SUMIFS('Forecast Data'!H:H,'Forecast Data'!B:B,B410,'Forecast Data'!C:C,BK$6)+SUMIFS('Forecast Data'!H:H,'Forecast Data'!B:B,B410,'Forecast Data'!C:C,BL$6)+SUMIFS('Forecast Data'!H:H,'Forecast Data'!B:B,B410,'Forecast Data'!C:C,BM$6)+SUMIFS('Forecast Data'!H:H,'Forecast Data'!B:B,B410,'Forecast Data'!C:C,BN$6)+SUMIFS('Forecast Data'!H:H,'Forecast Data'!B:B,B410,'Forecast Data'!C:C,BO$6)+SUMIFS('Forecast Data'!H:H,'Forecast Data'!B:B,B410,'Forecast Data'!C:C,BP$6)+SUMIFS('Forecast Data'!H:H,'Forecast Data'!B:B,B410,'Forecast Data'!C:C,BQ$6)))/(SUMIFS('Forecast Data'!H:H,'Forecast Data'!B:B,B410,'Forecast Data'!C:C,BJ$6)+SUMIFS('Forecast Data'!H:H,'Forecast Data'!B:B,B410,'Forecast Data'!C:C,BK$6)+SUMIFS('Forecast Data'!H:H,'Forecast Data'!B:B,B410,'Forecast Data'!C:C,BL$6)+SUMIFS('Forecast Data'!H:H,'Forecast Data'!B:B,B410,'Forecast Data'!C:C,BM$6)+SUMIFS('Forecast Data'!H:H,'Forecast Data'!B:B,B410,'Forecast Data'!C:C,BN$6)+SUMIFS('Forecast Data'!H:H,'Forecast Data'!B:B,B410,'Forecast Data'!C:C,BO$6)+SUMIFS('Forecast Data'!H:H,'Forecast Data'!B:B,B410,'Forecast Data'!C:C,BP$6)+SUMIFS('Forecast Data'!H:H,'Forecast Data'!B:B,B410,'Forecast Data'!C:C,BQ$6)),"")</f>
        <v/>
      </c>
      <c r="BY410" s="12">
        <f t="shared" si="68"/>
        <v>0</v>
      </c>
      <c r="BZ410" s="16">
        <f t="shared" si="69"/>
        <v>0</v>
      </c>
      <c r="CA410" s="13">
        <f t="shared" si="70"/>
        <v>0</v>
      </c>
      <c r="CB410" s="12">
        <f t="shared" si="71"/>
        <v>0</v>
      </c>
      <c r="CC410" s="12"/>
      <c r="CD410" s="11">
        <f>(SUMIFS('Forecast Data'!H:H,'Forecast Data'!B:B,D410,'Forecast Data'!C:C,BK$6)+SUMIFS('Forecast Data'!H:H,'Forecast Data'!B:B,D410,'Forecast Data'!C:C,BL$6)+SUMIFS('Forecast Data'!H:H,'Forecast Data'!B:B,D410,'Forecast Data'!C:C,BM$6)+SUMIFS('Forecast Data'!H:H,'Forecast Data'!B:B,D410,'Forecast Data'!C:C,BJ$6))/4</f>
        <v>0</v>
      </c>
      <c r="CE410" s="12" t="str">
        <f>IFERROR((SUM(W410:Z410)-(SUMIFS('Forecast Data'!H:H,'Forecast Data'!B:B,D410,'Forecast Data'!C:C,BJ$6)+SUMIFS('Forecast Data'!H:H,'Forecast Data'!B:B,D410,'Forecast Data'!C:C,BK$6)+SUMIFS('Forecast Data'!H:H,'Forecast Data'!B:B,D410,'Forecast Data'!C:C,BL$6)+SUMIFS('Forecast Data'!H:H,'Forecast Data'!B:B,D410,'Forecast Data'!C:C,BM$6)))/(SUMIFS('Forecast Data'!H:H,'Forecast Data'!B:B,D410,'Forecast Data'!C:C,BJ$6)+SUMIFS('Forecast Data'!H:H,'Forecast Data'!B:B,D410,'Forecast Data'!C:C,BK$6)+SUMIFS('Forecast Data'!H:H,'Forecast Data'!B:B,D410,'Forecast Data'!C:C,BL$6)+SUMIFS('Forecast Data'!H:H,'Forecast Data'!B:B,D410,'Forecast Data'!C:C,BM$6)),"")</f>
        <v/>
      </c>
      <c r="CF410" s="12">
        <f t="shared" si="72"/>
        <v>0</v>
      </c>
      <c r="CG410" s="12">
        <f t="shared" si="73"/>
        <v>0</v>
      </c>
      <c r="CH410" s="13">
        <f t="shared" si="74"/>
        <v>0</v>
      </c>
      <c r="CI410" s="13"/>
    </row>
    <row r="411" spans="1:87" ht="13.2">
      <c r="A411" s="1"/>
      <c r="B411" t="str">
        <f t="shared" si="75"/>
        <v>Transparent Labs</v>
      </c>
      <c r="D411" t="s">
        <v>443</v>
      </c>
      <c r="E411" s="11">
        <f>SUMIFS('Fin Data'!F:F,'Fin Data'!A:A,D411)</f>
        <v>0</v>
      </c>
      <c r="F411" s="11">
        <f>SUMIFS('Fin Data with 6 week hist'!I:I,'Fin Data with 6 week hist'!$A:$A,$D411)</f>
        <v>0</v>
      </c>
      <c r="G411" s="11">
        <f>SUMIFS('Fin Data with 6 week hist'!J:J,'Fin Data with 6 week hist'!$A:$A,$D411)</f>
        <v>0</v>
      </c>
      <c r="H411" s="11">
        <f>SUMIFS('Fin Data with 6 week hist'!K:K,'Fin Data with 6 week hist'!$A:$A,$D411)+SUMIFS('Unit Cancellations'!D:D,'Unit Cancellations'!$B:$B,$D411)</f>
        <v>0</v>
      </c>
      <c r="I411" s="11">
        <f>SUMIFS('Fin Data with 6 week hist'!L:L,'Fin Data with 6 week hist'!$A:$A,$D411)+SUMIFS('Unit Cancellations'!E:E,'Unit Cancellations'!$B:$B,$D411)</f>
        <v>0</v>
      </c>
      <c r="J411" s="11">
        <f>SUMIFS('Fin Data with 6 week hist'!M:M,'Fin Data with 6 week hist'!$A:$A,$D411)+SUMIFS('Unit Cancellations'!F:F,'Unit Cancellations'!$B:$B,$D411)</f>
        <v>0</v>
      </c>
      <c r="K411" s="11">
        <f>SUMIFS('Fin Data with 6 week hist'!N:N,'Fin Data with 6 week hist'!$A:$A,$D411)+SUMIFS('Unit Cancellations'!G:G,'Unit Cancellations'!$B:$B,$D411)</f>
        <v>0</v>
      </c>
      <c r="L411" s="11">
        <f>SUMIFS('Fin Data'!AN:AN,'Fin Data'!A:A,D411)</f>
        <v>0</v>
      </c>
      <c r="M411" s="12">
        <f>IFERROR(SUMIFS('Fin Data'!AO:AO,'Fin Data'!A:A,D411),"")</f>
        <v>0</v>
      </c>
      <c r="N411" s="1"/>
      <c r="O411" s="11">
        <f t="shared" si="63"/>
        <v>0</v>
      </c>
      <c r="P411" s="12" t="str">
        <f t="shared" si="64"/>
        <v/>
      </c>
      <c r="Q411" s="1"/>
      <c r="R411" s="11">
        <f t="shared" si="65"/>
        <v>0</v>
      </c>
      <c r="S411" s="12" t="str">
        <f t="shared" si="66"/>
        <v/>
      </c>
      <c r="T411" s="11">
        <f t="shared" si="67"/>
        <v>0</v>
      </c>
      <c r="U411" s="1" t="e">
        <f t="shared" si="76"/>
        <v>#REF!</v>
      </c>
      <c r="V411" s="1"/>
      <c r="W411" s="11">
        <f>SUMIFS('Forecast Data'!$D:$D,'Forecast Data'!$C:$C,W$6,'Forecast Data'!$B:$B,$D411)</f>
        <v>0</v>
      </c>
      <c r="X411" s="11">
        <f>SUMIFS('Forecast Data'!$D:$D,'Forecast Data'!$C:$C,X$6,'Forecast Data'!$B:$B,$D411)</f>
        <v>0</v>
      </c>
      <c r="Y411" s="11">
        <f>SUMIFS('Forecast Data'!$D:$D,'Forecast Data'!$C:$C,Y$6,'Forecast Data'!$B:$B,$D411)</f>
        <v>0</v>
      </c>
      <c r="Z411" s="11">
        <f>SUMIFS('Forecast Data'!$D:$D,'Forecast Data'!$C:$C,Z$6,'Forecast Data'!$B:$B,$D411)</f>
        <v>0</v>
      </c>
      <c r="AA411" s="11">
        <f>SUMIFS('Forecast Data'!$D:$D,'Forecast Data'!$C:$C,AA$6,'Forecast Data'!$B:$B,$D411)</f>
        <v>0</v>
      </c>
      <c r="AB411" s="11">
        <f>SUMIFS('Forecast Data'!$D:$D,'Forecast Data'!$C:$C,AB$6,'Forecast Data'!$B:$B,$D411)</f>
        <v>0</v>
      </c>
      <c r="AC411" s="11">
        <f>SUMIFS('Forecast Data'!$D:$D,'Forecast Data'!$C:$C,AC$6,'Forecast Data'!$B:$B,$D411)</f>
        <v>0</v>
      </c>
      <c r="AD411" s="11">
        <f>SUMIFS('Forecast Data'!$D:$D,'Forecast Data'!$C:$C,AD$6,'Forecast Data'!$B:$B,$D411)</f>
        <v>0</v>
      </c>
      <c r="AE411" s="11">
        <f>SUMIFS('Forecast Data'!$D:$D,'Forecast Data'!$C:$C,AE$6,'Forecast Data'!$B:$B,$D411)</f>
        <v>0</v>
      </c>
      <c r="AF411" s="11">
        <f>SUMIFS('Forecast Data'!$D:$D,'Forecast Data'!$C:$C,AF$6,'Forecast Data'!$B:$B,$D411)</f>
        <v>0</v>
      </c>
      <c r="AG411" s="11">
        <f>SUMIFS('Forecast Data'!$D:$D,'Forecast Data'!$C:$C,AG$6,'Forecast Data'!$B:$B,$D411)</f>
        <v>0</v>
      </c>
      <c r="AH411" s="11">
        <f>SUMIFS('Forecast Data'!$D:$D,'Forecast Data'!$C:$C,AH$6,'Forecast Data'!$B:$B,$D411)</f>
        <v>0</v>
      </c>
      <c r="AI411" s="1"/>
      <c r="AJ411" s="12" t="str">
        <f>IF(SUMIFS('Forecast Data'!$E:$E,'Forecast Data'!$C:$C,AJ$6,'Forecast Data'!$B:$B,$D411)=0,"",SUMIFS('Forecast Data'!$E:$E,'Forecast Data'!$C:$C,AJ$6,'Forecast Data'!$B:$B,$D411))</f>
        <v/>
      </c>
      <c r="AK411" s="12" t="str">
        <f>IF(SUMIFS('Forecast Data'!$E:$E,'Forecast Data'!$C:$C,AK$6,'Forecast Data'!$B:$B,$D411)=0,"",SUMIFS('Forecast Data'!$E:$E,'Forecast Data'!$C:$C,AK$6,'Forecast Data'!$B:$B,$D411))</f>
        <v/>
      </c>
      <c r="AL411" s="12" t="str">
        <f>IF(SUMIFS('Forecast Data'!$E:$E,'Forecast Data'!$C:$C,AL$6,'Forecast Data'!$B:$B,$D411)=0,"",SUMIFS('Forecast Data'!$E:$E,'Forecast Data'!$C:$C,AL$6,'Forecast Data'!$B:$B,$D411))</f>
        <v/>
      </c>
      <c r="AM411" s="12" t="str">
        <f>IF(SUMIFS('Forecast Data'!$E:$E,'Forecast Data'!$C:$C,AM$6,'Forecast Data'!$B:$B,$D411)=0,"",SUMIFS('Forecast Data'!$E:$E,'Forecast Data'!$C:$C,AM$6,'Forecast Data'!$B:$B,$D411))</f>
        <v/>
      </c>
      <c r="AN411" s="12" t="str">
        <f>IF(SUMIFS('Forecast Data'!$E:$E,'Forecast Data'!$C:$C,AN$6,'Forecast Data'!$B:$B,$D411)=0,"",SUMIFS('Forecast Data'!$E:$E,'Forecast Data'!$C:$C,AN$6,'Forecast Data'!$B:$B,$D411))</f>
        <v/>
      </c>
      <c r="AO411" s="12" t="str">
        <f>IF(SUMIFS('Forecast Data'!$E:$E,'Forecast Data'!$C:$C,AO$6,'Forecast Data'!$B:$B,$D411)=0,"",SUMIFS('Forecast Data'!$E:$E,'Forecast Data'!$C:$C,AO$6,'Forecast Data'!$B:$B,$D411))</f>
        <v/>
      </c>
      <c r="AP411" s="12" t="str">
        <f>IF(SUMIFS('Forecast Data'!$E:$E,'Forecast Data'!$C:$C,AP$6,'Forecast Data'!$B:$B,$D411)=0,"",SUMIFS('Forecast Data'!$E:$E,'Forecast Data'!$C:$C,AP$6,'Forecast Data'!$B:$B,$D411))</f>
        <v/>
      </c>
      <c r="AQ411" s="12" t="str">
        <f>IF(SUMIFS('Forecast Data'!$E:$E,'Forecast Data'!$C:$C,AQ$6,'Forecast Data'!$B:$B,$D411)=0,"",SUMIFS('Forecast Data'!$E:$E,'Forecast Data'!$C:$C,AQ$6,'Forecast Data'!$B:$B,$D411))</f>
        <v/>
      </c>
      <c r="AR411" s="12" t="str">
        <f>IF(SUMIFS('Forecast Data'!$E:$E,'Forecast Data'!$C:$C,AR$6,'Forecast Data'!$B:$B,$D411)=0,"",SUMIFS('Forecast Data'!$E:$E,'Forecast Data'!$C:$C,AR$6,'Forecast Data'!$B:$B,$D411))</f>
        <v/>
      </c>
      <c r="AS411" s="12" t="str">
        <f>IF(SUMIFS('Forecast Data'!$E:$E,'Forecast Data'!$C:$C,AS$6,'Forecast Data'!$B:$B,$D411)=0,"",SUMIFS('Forecast Data'!$E:$E,'Forecast Data'!$C:$C,AS$6,'Forecast Data'!$B:$B,$D411))</f>
        <v/>
      </c>
      <c r="AT411" s="12" t="str">
        <f>IF(SUMIFS('Forecast Data'!$E:$E,'Forecast Data'!$C:$C,AT$6,'Forecast Data'!$B:$B,$D411)=0,"",SUMIFS('Forecast Data'!$E:$E,'Forecast Data'!$C:$C,AT$6,'Forecast Data'!$B:$B,$D411))</f>
        <v/>
      </c>
      <c r="AU411" s="12" t="str">
        <f>IF(SUMIFS('Forecast Data'!$E:$E,'Forecast Data'!$C:$C,AU$6,'Forecast Data'!$B:$B,$D411)=0,"",SUMIFS('Forecast Data'!$E:$E,'Forecast Data'!$C:$C,AU$6,'Forecast Data'!$B:$B,$D411))</f>
        <v/>
      </c>
      <c r="AV411" s="1"/>
      <c r="AW411" s="11">
        <f>SUMIFS('OP Units'!E:E,'OP Units'!$A:$A,$D411)</f>
        <v>0</v>
      </c>
      <c r="AX411" s="11">
        <f>SUMIFS('OP Units'!F:F,'OP Units'!$A:$A,$D411)</f>
        <v>0</v>
      </c>
      <c r="AY411" s="11">
        <f>SUMIFS('OP Units'!G:G,'OP Units'!$A:$A,$D411)</f>
        <v>0</v>
      </c>
      <c r="AZ411" s="11">
        <f>SUMIFS('OP Units'!H:H,'OP Units'!$A:$A,$D411)</f>
        <v>0</v>
      </c>
      <c r="BA411" s="11">
        <f>SUMIFS('OP Units'!I:I,'OP Units'!$A:$A,$D411)</f>
        <v>0</v>
      </c>
      <c r="BB411" s="11">
        <f>SUMIFS('OP Units'!J:J,'OP Units'!$A:$A,$D411)</f>
        <v>0</v>
      </c>
      <c r="BC411" s="11">
        <f>SUMIFS('OP Units'!K:K,'OP Units'!$A:$A,$D411)</f>
        <v>0</v>
      </c>
      <c r="BD411" s="11">
        <f>SUMIFS('OP Units'!L:L,'OP Units'!$A:$A,$D411)</f>
        <v>0</v>
      </c>
      <c r="BE411" s="11">
        <f>SUMIFS('OP Units'!M:M,'OP Units'!$A:$A,$D411)</f>
        <v>0</v>
      </c>
      <c r="BF411" s="11">
        <f>SUMIFS('OP Units'!N:N,'OP Units'!$A:$A,$D411)</f>
        <v>0</v>
      </c>
      <c r="BG411" s="11">
        <f>SUMIFS('OP Units'!O:O,'OP Units'!$A:$A,$D411)</f>
        <v>0</v>
      </c>
      <c r="BH411" s="11">
        <f>SUMIFS('OP Units'!P:P,'OP Units'!$A:$A,$D411)</f>
        <v>0</v>
      </c>
      <c r="BI411" s="1"/>
      <c r="BJ411" s="12" t="str">
        <f>IFERROR((SUMIFS('OP Units'!E:E,'OP Units'!$A:$A,$D411)-SUMIFS('Forecast Data'!$H:$H,'Forecast Data'!$C:$C,BJ$6,'Forecast Data'!$B:$B,$D411))/SUMIFS('Forecast Data'!$H:$H,'Forecast Data'!$C:$C,BJ$6,'Forecast Data'!$B:$B,$D411),"")</f>
        <v/>
      </c>
      <c r="BK411" s="12" t="str">
        <f>IFERROR((SUMIFS('OP Units'!F:F,'OP Units'!$A:$A,$D411)-SUMIFS('Forecast Data'!$H:$H,'Forecast Data'!$C:$C,BK$6,'Forecast Data'!$B:$B,$D411))/SUMIFS('Forecast Data'!$H:$H,'Forecast Data'!$C:$C,BK$6,'Forecast Data'!$B:$B,$D411),"")</f>
        <v/>
      </c>
      <c r="BL411" s="12" t="str">
        <f>IFERROR((SUMIFS('OP Units'!G:G,'OP Units'!$A:$A,$D411)-SUMIFS('Forecast Data'!$H:$H,'Forecast Data'!$C:$C,BL$6,'Forecast Data'!$B:$B,$D411))/SUMIFS('Forecast Data'!$H:$H,'Forecast Data'!$C:$C,BL$6,'Forecast Data'!$B:$B,$D411),"")</f>
        <v/>
      </c>
      <c r="BM411" s="12" t="str">
        <f>IFERROR((SUMIFS('OP Units'!H:H,'OP Units'!$A:$A,$D411)-SUMIFS('Forecast Data'!$H:$H,'Forecast Data'!$C:$C,BM$6,'Forecast Data'!$B:$B,$D411))/SUMIFS('Forecast Data'!$H:$H,'Forecast Data'!$C:$C,BM$6,'Forecast Data'!$B:$B,$D411),"")</f>
        <v/>
      </c>
      <c r="BN411" s="12" t="str">
        <f>IFERROR((SUMIFS('OP Units'!I:I,'OP Units'!$A:$A,$D411)-SUMIFS('Forecast Data'!$H:$H,'Forecast Data'!$C:$C,BN$6,'Forecast Data'!$B:$B,$D411))/SUMIFS('Forecast Data'!$H:$H,'Forecast Data'!$C:$C,BN$6,'Forecast Data'!$B:$B,$D411),"")</f>
        <v/>
      </c>
      <c r="BO411" s="12" t="str">
        <f>IFERROR((SUMIFS('OP Units'!J:J,'OP Units'!$A:$A,$D411)-SUMIFS('Forecast Data'!$H:$H,'Forecast Data'!$C:$C,BO$6,'Forecast Data'!$B:$B,$D411))/SUMIFS('Forecast Data'!$H:$H,'Forecast Data'!$C:$C,BO$6,'Forecast Data'!$B:$B,$D411),"")</f>
        <v/>
      </c>
      <c r="BP411" s="12" t="str">
        <f>IFERROR((SUMIFS('OP Units'!K:K,'OP Units'!$A:$A,$D411)-SUMIFS('Forecast Data'!$H:$H,'Forecast Data'!$C:$C,BP$6,'Forecast Data'!$B:$B,$D411))/SUMIFS('Forecast Data'!$H:$H,'Forecast Data'!$C:$C,BP$6,'Forecast Data'!$B:$B,$D411),"")</f>
        <v/>
      </c>
      <c r="BQ411" s="12" t="str">
        <f>IFERROR((SUMIFS('OP Units'!L:L,'OP Units'!$A:$A,$D411)-SUMIFS('Forecast Data'!$H:$H,'Forecast Data'!$C:$C,BQ$6,'Forecast Data'!$B:$B,$D411))/SUMIFS('Forecast Data'!$H:$H,'Forecast Data'!$C:$C,BQ$6,'Forecast Data'!$B:$B,$D411),"")</f>
        <v/>
      </c>
      <c r="BR411" s="12" t="str">
        <f>IFERROR((SUMIFS('OP Units'!M:M,'OP Units'!$A:$A,$D411)-SUMIFS('Forecast Data'!$H:$H,'Forecast Data'!$C:$C,BR$6,'Forecast Data'!$B:$B,$D411))/SUMIFS('Forecast Data'!$H:$H,'Forecast Data'!$C:$C,BR$6,'Forecast Data'!$B:$B,$D411),"")</f>
        <v/>
      </c>
      <c r="BS411" s="12" t="str">
        <f>IFERROR((SUMIFS('OP Units'!N:N,'OP Units'!$A:$A,$D411)-SUMIFS('Forecast Data'!$H:$H,'Forecast Data'!$C:$C,BS$6,'Forecast Data'!$B:$B,$D411))/SUMIFS('Forecast Data'!$H:$H,'Forecast Data'!$C:$C,BS$6,'Forecast Data'!$B:$B,$D411),"")</f>
        <v/>
      </c>
      <c r="BT411" s="12" t="str">
        <f>IFERROR((SUMIFS('OP Units'!O:O,'OP Units'!$A:$A,$D411)-SUMIFS('Forecast Data'!$H:$H,'Forecast Data'!$C:$C,BT$6,'Forecast Data'!$B:$B,$D411))/SUMIFS('Forecast Data'!$H:$H,'Forecast Data'!$C:$C,BT$6,'Forecast Data'!$B:$B,$D411),"")</f>
        <v/>
      </c>
      <c r="BU411" s="12" t="str">
        <f>IFERROR((SUMIFS('OP Units'!P:P,'OP Units'!$A:$A,$D411)-SUMIFS('Forecast Data'!$H:$H,'Forecast Data'!$C:$C,BU$6,'Forecast Data'!$B:$B,$D411))/SUMIFS('Forecast Data'!$H:$H,'Forecast Data'!$C:$C,BU$6,'Forecast Data'!$B:$B,$D411),"")</f>
        <v/>
      </c>
      <c r="BV411" s="12"/>
      <c r="BW411" s="11">
        <f>(SUMIFS('Forecast Data'!H:H,'Forecast Data'!B:B,D411,'Forecast Data'!C:C,BK$6)+SUMIFS('Forecast Data'!H:H,'Forecast Data'!B:B,D411,'Forecast Data'!C:C,BL$6)+SUMIFS('Forecast Data'!H:H,'Forecast Data'!B:B,D411,'Forecast Data'!C:C,BM$6)+SUMIFS('Forecast Data'!H:H,'Forecast Data'!B:B,D411,'Forecast Data'!C:C,BN$6)+SUMIFS('Forecast Data'!H:H,'Forecast Data'!B:B,D411,'Forecast Data'!C:C,BO$6)+SUMIFS('Forecast Data'!H:H,'Forecast Data'!B:B,D411,'Forecast Data'!C:C,BP$6)+SUMIFS('Forecast Data'!H:H,'Forecast Data'!B:B,D411,'Forecast Data'!C:C,BQ$6)+SUMIFS('Forecast Data'!H:H,'Forecast Data'!B:B,D411,'Forecast Data'!C:C,BJ$6))/8</f>
        <v>0</v>
      </c>
      <c r="BX411" s="12" t="str">
        <f>IFERROR((SUM(W411:AD411)-(SUMIFS('Forecast Data'!H:H,'Forecast Data'!B:B,B411,'Forecast Data'!C:C,BJ$6)+SUMIFS('Forecast Data'!H:H,'Forecast Data'!B:B,B411,'Forecast Data'!C:C,BK$6)+SUMIFS('Forecast Data'!H:H,'Forecast Data'!B:B,B411,'Forecast Data'!C:C,BL$6)+SUMIFS('Forecast Data'!H:H,'Forecast Data'!B:B,B411,'Forecast Data'!C:C,BM$6)+SUMIFS('Forecast Data'!H:H,'Forecast Data'!B:B,B411,'Forecast Data'!C:C,BN$6)+SUMIFS('Forecast Data'!H:H,'Forecast Data'!B:B,B411,'Forecast Data'!C:C,BO$6)+SUMIFS('Forecast Data'!H:H,'Forecast Data'!B:B,B411,'Forecast Data'!C:C,BP$6)+SUMIFS('Forecast Data'!H:H,'Forecast Data'!B:B,B411,'Forecast Data'!C:C,BQ$6)))/(SUMIFS('Forecast Data'!H:H,'Forecast Data'!B:B,B411,'Forecast Data'!C:C,BJ$6)+SUMIFS('Forecast Data'!H:H,'Forecast Data'!B:B,B411,'Forecast Data'!C:C,BK$6)+SUMIFS('Forecast Data'!H:H,'Forecast Data'!B:B,B411,'Forecast Data'!C:C,BL$6)+SUMIFS('Forecast Data'!H:H,'Forecast Data'!B:B,B411,'Forecast Data'!C:C,BM$6)+SUMIFS('Forecast Data'!H:H,'Forecast Data'!B:B,B411,'Forecast Data'!C:C,BN$6)+SUMIFS('Forecast Data'!H:H,'Forecast Data'!B:B,B411,'Forecast Data'!C:C,BO$6)+SUMIFS('Forecast Data'!H:H,'Forecast Data'!B:B,B411,'Forecast Data'!C:C,BP$6)+SUMIFS('Forecast Data'!H:H,'Forecast Data'!B:B,B411,'Forecast Data'!C:C,BQ$6)),"")</f>
        <v/>
      </c>
      <c r="BY411" s="12">
        <f t="shared" si="68"/>
        <v>0</v>
      </c>
      <c r="BZ411" s="16">
        <f t="shared" si="69"/>
        <v>0</v>
      </c>
      <c r="CA411" s="13">
        <f t="shared" si="70"/>
        <v>0</v>
      </c>
      <c r="CB411" s="12">
        <f t="shared" si="71"/>
        <v>0</v>
      </c>
      <c r="CC411" s="12"/>
      <c r="CD411" s="11">
        <f>(SUMIFS('Forecast Data'!H:H,'Forecast Data'!B:B,D411,'Forecast Data'!C:C,BK$6)+SUMIFS('Forecast Data'!H:H,'Forecast Data'!B:B,D411,'Forecast Data'!C:C,BL$6)+SUMIFS('Forecast Data'!H:H,'Forecast Data'!B:B,D411,'Forecast Data'!C:C,BM$6)+SUMIFS('Forecast Data'!H:H,'Forecast Data'!B:B,D411,'Forecast Data'!C:C,BJ$6))/4</f>
        <v>0</v>
      </c>
      <c r="CE411" s="12" t="str">
        <f>IFERROR((SUM(W411:Z411)-(SUMIFS('Forecast Data'!H:H,'Forecast Data'!B:B,D411,'Forecast Data'!C:C,BJ$6)+SUMIFS('Forecast Data'!H:H,'Forecast Data'!B:B,D411,'Forecast Data'!C:C,BK$6)+SUMIFS('Forecast Data'!H:H,'Forecast Data'!B:B,D411,'Forecast Data'!C:C,BL$6)+SUMIFS('Forecast Data'!H:H,'Forecast Data'!B:B,D411,'Forecast Data'!C:C,BM$6)))/(SUMIFS('Forecast Data'!H:H,'Forecast Data'!B:B,D411,'Forecast Data'!C:C,BJ$6)+SUMIFS('Forecast Data'!H:H,'Forecast Data'!B:B,D411,'Forecast Data'!C:C,BK$6)+SUMIFS('Forecast Data'!H:H,'Forecast Data'!B:B,D411,'Forecast Data'!C:C,BL$6)+SUMIFS('Forecast Data'!H:H,'Forecast Data'!B:B,D411,'Forecast Data'!C:C,BM$6)),"")</f>
        <v/>
      </c>
      <c r="CF411" s="12">
        <f t="shared" si="72"/>
        <v>0</v>
      </c>
      <c r="CG411" s="12">
        <f t="shared" si="73"/>
        <v>0</v>
      </c>
      <c r="CH411" s="13">
        <f t="shared" si="74"/>
        <v>0</v>
      </c>
      <c r="CI411" s="13"/>
    </row>
    <row r="412" spans="1:87" ht="13.2">
      <c r="A412" s="1"/>
      <c r="B412" t="str">
        <f t="shared" si="75"/>
        <v>Ultimate Ears</v>
      </c>
      <c r="D412" t="s">
        <v>444</v>
      </c>
      <c r="E412" s="11">
        <f>SUMIFS('Fin Data'!F:F,'Fin Data'!A:A,D412)</f>
        <v>0</v>
      </c>
      <c r="F412" s="11">
        <f>SUMIFS('Fin Data with 6 week hist'!I:I,'Fin Data with 6 week hist'!$A:$A,$D412)</f>
        <v>0</v>
      </c>
      <c r="G412" s="11">
        <f>SUMIFS('Fin Data with 6 week hist'!J:J,'Fin Data with 6 week hist'!$A:$A,$D412)</f>
        <v>0</v>
      </c>
      <c r="H412" s="11">
        <f>SUMIFS('Fin Data with 6 week hist'!K:K,'Fin Data with 6 week hist'!$A:$A,$D412)+SUMIFS('Unit Cancellations'!D:D,'Unit Cancellations'!$B:$B,$D412)</f>
        <v>0</v>
      </c>
      <c r="I412" s="11">
        <f>SUMIFS('Fin Data with 6 week hist'!L:L,'Fin Data with 6 week hist'!$A:$A,$D412)+SUMIFS('Unit Cancellations'!E:E,'Unit Cancellations'!$B:$B,$D412)</f>
        <v>0</v>
      </c>
      <c r="J412" s="11">
        <f>SUMIFS('Fin Data with 6 week hist'!M:M,'Fin Data with 6 week hist'!$A:$A,$D412)+SUMIFS('Unit Cancellations'!F:F,'Unit Cancellations'!$B:$B,$D412)</f>
        <v>0</v>
      </c>
      <c r="K412" s="11">
        <f>SUMIFS('Fin Data with 6 week hist'!N:N,'Fin Data with 6 week hist'!$A:$A,$D412)+SUMIFS('Unit Cancellations'!G:G,'Unit Cancellations'!$B:$B,$D412)</f>
        <v>0</v>
      </c>
      <c r="L412" s="11">
        <f>SUMIFS('Fin Data'!AN:AN,'Fin Data'!A:A,D412)</f>
        <v>0</v>
      </c>
      <c r="M412" s="12">
        <f>IFERROR(SUMIFS('Fin Data'!AO:AO,'Fin Data'!A:A,D412),"")</f>
        <v>0</v>
      </c>
      <c r="N412" s="1"/>
      <c r="O412" s="11">
        <f t="shared" si="63"/>
        <v>0</v>
      </c>
      <c r="P412" s="12" t="str">
        <f t="shared" si="64"/>
        <v/>
      </c>
      <c r="Q412" s="1"/>
      <c r="R412" s="11">
        <f t="shared" si="65"/>
        <v>0</v>
      </c>
      <c r="S412" s="12" t="str">
        <f t="shared" si="66"/>
        <v/>
      </c>
      <c r="T412" s="11">
        <f t="shared" si="67"/>
        <v>0</v>
      </c>
      <c r="U412" s="1" t="e">
        <f t="shared" si="76"/>
        <v>#REF!</v>
      </c>
      <c r="V412" s="1"/>
      <c r="W412" s="11">
        <f>SUMIFS('Forecast Data'!$D:$D,'Forecast Data'!$C:$C,W$6,'Forecast Data'!$B:$B,$D412)</f>
        <v>0</v>
      </c>
      <c r="X412" s="11">
        <f>SUMIFS('Forecast Data'!$D:$D,'Forecast Data'!$C:$C,X$6,'Forecast Data'!$B:$B,$D412)</f>
        <v>0</v>
      </c>
      <c r="Y412" s="11">
        <f>SUMIFS('Forecast Data'!$D:$D,'Forecast Data'!$C:$C,Y$6,'Forecast Data'!$B:$B,$D412)</f>
        <v>0</v>
      </c>
      <c r="Z412" s="11">
        <f>SUMIFS('Forecast Data'!$D:$D,'Forecast Data'!$C:$C,Z$6,'Forecast Data'!$B:$B,$D412)</f>
        <v>0</v>
      </c>
      <c r="AA412" s="11">
        <f>SUMIFS('Forecast Data'!$D:$D,'Forecast Data'!$C:$C,AA$6,'Forecast Data'!$B:$B,$D412)</f>
        <v>0</v>
      </c>
      <c r="AB412" s="11">
        <f>SUMIFS('Forecast Data'!$D:$D,'Forecast Data'!$C:$C,AB$6,'Forecast Data'!$B:$B,$D412)</f>
        <v>0</v>
      </c>
      <c r="AC412" s="11">
        <f>SUMIFS('Forecast Data'!$D:$D,'Forecast Data'!$C:$C,AC$6,'Forecast Data'!$B:$B,$D412)</f>
        <v>0</v>
      </c>
      <c r="AD412" s="11">
        <f>SUMIFS('Forecast Data'!$D:$D,'Forecast Data'!$C:$C,AD$6,'Forecast Data'!$B:$B,$D412)</f>
        <v>0</v>
      </c>
      <c r="AE412" s="11">
        <f>SUMIFS('Forecast Data'!$D:$D,'Forecast Data'!$C:$C,AE$6,'Forecast Data'!$B:$B,$D412)</f>
        <v>0</v>
      </c>
      <c r="AF412" s="11">
        <f>SUMIFS('Forecast Data'!$D:$D,'Forecast Data'!$C:$C,AF$6,'Forecast Data'!$B:$B,$D412)</f>
        <v>0</v>
      </c>
      <c r="AG412" s="11">
        <f>SUMIFS('Forecast Data'!$D:$D,'Forecast Data'!$C:$C,AG$6,'Forecast Data'!$B:$B,$D412)</f>
        <v>0</v>
      </c>
      <c r="AH412" s="11">
        <f>SUMIFS('Forecast Data'!$D:$D,'Forecast Data'!$C:$C,AH$6,'Forecast Data'!$B:$B,$D412)</f>
        <v>0</v>
      </c>
      <c r="AI412" s="1"/>
      <c r="AJ412" s="12" t="str">
        <f>IF(SUMIFS('Forecast Data'!$E:$E,'Forecast Data'!$C:$C,AJ$6,'Forecast Data'!$B:$B,$D412)=0,"",SUMIFS('Forecast Data'!$E:$E,'Forecast Data'!$C:$C,AJ$6,'Forecast Data'!$B:$B,$D412))</f>
        <v/>
      </c>
      <c r="AK412" s="12" t="str">
        <f>IF(SUMIFS('Forecast Data'!$E:$E,'Forecast Data'!$C:$C,AK$6,'Forecast Data'!$B:$B,$D412)=0,"",SUMIFS('Forecast Data'!$E:$E,'Forecast Data'!$C:$C,AK$6,'Forecast Data'!$B:$B,$D412))</f>
        <v/>
      </c>
      <c r="AL412" s="12" t="str">
        <f>IF(SUMIFS('Forecast Data'!$E:$E,'Forecast Data'!$C:$C,AL$6,'Forecast Data'!$B:$B,$D412)=0,"",SUMIFS('Forecast Data'!$E:$E,'Forecast Data'!$C:$C,AL$6,'Forecast Data'!$B:$B,$D412))</f>
        <v/>
      </c>
      <c r="AM412" s="12" t="str">
        <f>IF(SUMIFS('Forecast Data'!$E:$E,'Forecast Data'!$C:$C,AM$6,'Forecast Data'!$B:$B,$D412)=0,"",SUMIFS('Forecast Data'!$E:$E,'Forecast Data'!$C:$C,AM$6,'Forecast Data'!$B:$B,$D412))</f>
        <v/>
      </c>
      <c r="AN412" s="12" t="str">
        <f>IF(SUMIFS('Forecast Data'!$E:$E,'Forecast Data'!$C:$C,AN$6,'Forecast Data'!$B:$B,$D412)=0,"",SUMIFS('Forecast Data'!$E:$E,'Forecast Data'!$C:$C,AN$6,'Forecast Data'!$B:$B,$D412))</f>
        <v/>
      </c>
      <c r="AO412" s="12" t="str">
        <f>IF(SUMIFS('Forecast Data'!$E:$E,'Forecast Data'!$C:$C,AO$6,'Forecast Data'!$B:$B,$D412)=0,"",SUMIFS('Forecast Data'!$E:$E,'Forecast Data'!$C:$C,AO$6,'Forecast Data'!$B:$B,$D412))</f>
        <v/>
      </c>
      <c r="AP412" s="12" t="str">
        <f>IF(SUMIFS('Forecast Data'!$E:$E,'Forecast Data'!$C:$C,AP$6,'Forecast Data'!$B:$B,$D412)=0,"",SUMIFS('Forecast Data'!$E:$E,'Forecast Data'!$C:$C,AP$6,'Forecast Data'!$B:$B,$D412))</f>
        <v/>
      </c>
      <c r="AQ412" s="12" t="str">
        <f>IF(SUMIFS('Forecast Data'!$E:$E,'Forecast Data'!$C:$C,AQ$6,'Forecast Data'!$B:$B,$D412)=0,"",SUMIFS('Forecast Data'!$E:$E,'Forecast Data'!$C:$C,AQ$6,'Forecast Data'!$B:$B,$D412))</f>
        <v/>
      </c>
      <c r="AR412" s="12" t="str">
        <f>IF(SUMIFS('Forecast Data'!$E:$E,'Forecast Data'!$C:$C,AR$6,'Forecast Data'!$B:$B,$D412)=0,"",SUMIFS('Forecast Data'!$E:$E,'Forecast Data'!$C:$C,AR$6,'Forecast Data'!$B:$B,$D412))</f>
        <v/>
      </c>
      <c r="AS412" s="12" t="str">
        <f>IF(SUMIFS('Forecast Data'!$E:$E,'Forecast Data'!$C:$C,AS$6,'Forecast Data'!$B:$B,$D412)=0,"",SUMIFS('Forecast Data'!$E:$E,'Forecast Data'!$C:$C,AS$6,'Forecast Data'!$B:$B,$D412))</f>
        <v/>
      </c>
      <c r="AT412" s="12" t="str">
        <f>IF(SUMIFS('Forecast Data'!$E:$E,'Forecast Data'!$C:$C,AT$6,'Forecast Data'!$B:$B,$D412)=0,"",SUMIFS('Forecast Data'!$E:$E,'Forecast Data'!$C:$C,AT$6,'Forecast Data'!$B:$B,$D412))</f>
        <v/>
      </c>
      <c r="AU412" s="12" t="str">
        <f>IF(SUMIFS('Forecast Data'!$E:$E,'Forecast Data'!$C:$C,AU$6,'Forecast Data'!$B:$B,$D412)=0,"",SUMIFS('Forecast Data'!$E:$E,'Forecast Data'!$C:$C,AU$6,'Forecast Data'!$B:$B,$D412))</f>
        <v/>
      </c>
      <c r="AV412" s="1"/>
      <c r="AW412" s="11">
        <f>SUMIFS('OP Units'!E:E,'OP Units'!$A:$A,$D412)</f>
        <v>0</v>
      </c>
      <c r="AX412" s="11">
        <f>SUMIFS('OP Units'!F:F,'OP Units'!$A:$A,$D412)</f>
        <v>0</v>
      </c>
      <c r="AY412" s="11">
        <f>SUMIFS('OP Units'!G:G,'OP Units'!$A:$A,$D412)</f>
        <v>0</v>
      </c>
      <c r="AZ412" s="11">
        <f>SUMIFS('OP Units'!H:H,'OP Units'!$A:$A,$D412)</f>
        <v>0</v>
      </c>
      <c r="BA412" s="11">
        <f>SUMIFS('OP Units'!I:I,'OP Units'!$A:$A,$D412)</f>
        <v>0</v>
      </c>
      <c r="BB412" s="11">
        <f>SUMIFS('OP Units'!J:J,'OP Units'!$A:$A,$D412)</f>
        <v>0</v>
      </c>
      <c r="BC412" s="11">
        <f>SUMIFS('OP Units'!K:K,'OP Units'!$A:$A,$D412)</f>
        <v>0</v>
      </c>
      <c r="BD412" s="11">
        <f>SUMIFS('OP Units'!L:L,'OP Units'!$A:$A,$D412)</f>
        <v>0</v>
      </c>
      <c r="BE412" s="11">
        <f>SUMIFS('OP Units'!M:M,'OP Units'!$A:$A,$D412)</f>
        <v>0</v>
      </c>
      <c r="BF412" s="11">
        <f>SUMIFS('OP Units'!N:N,'OP Units'!$A:$A,$D412)</f>
        <v>0</v>
      </c>
      <c r="BG412" s="11">
        <f>SUMIFS('OP Units'!O:O,'OP Units'!$A:$A,$D412)</f>
        <v>0</v>
      </c>
      <c r="BH412" s="11">
        <f>SUMIFS('OP Units'!P:P,'OP Units'!$A:$A,$D412)</f>
        <v>0</v>
      </c>
      <c r="BI412" s="1"/>
      <c r="BJ412" s="12" t="str">
        <f>IFERROR((SUMIFS('OP Units'!E:E,'OP Units'!$A:$A,$D412)-SUMIFS('Forecast Data'!$H:$H,'Forecast Data'!$C:$C,BJ$6,'Forecast Data'!$B:$B,$D412))/SUMIFS('Forecast Data'!$H:$H,'Forecast Data'!$C:$C,BJ$6,'Forecast Data'!$B:$B,$D412),"")</f>
        <v/>
      </c>
      <c r="BK412" s="12" t="str">
        <f>IFERROR((SUMIFS('OP Units'!F:F,'OP Units'!$A:$A,$D412)-SUMIFS('Forecast Data'!$H:$H,'Forecast Data'!$C:$C,BK$6,'Forecast Data'!$B:$B,$D412))/SUMIFS('Forecast Data'!$H:$H,'Forecast Data'!$C:$C,BK$6,'Forecast Data'!$B:$B,$D412),"")</f>
        <v/>
      </c>
      <c r="BL412" s="12" t="str">
        <f>IFERROR((SUMIFS('OP Units'!G:G,'OP Units'!$A:$A,$D412)-SUMIFS('Forecast Data'!$H:$H,'Forecast Data'!$C:$C,BL$6,'Forecast Data'!$B:$B,$D412))/SUMIFS('Forecast Data'!$H:$H,'Forecast Data'!$C:$C,BL$6,'Forecast Data'!$B:$B,$D412),"")</f>
        <v/>
      </c>
      <c r="BM412" s="12" t="str">
        <f>IFERROR((SUMIFS('OP Units'!H:H,'OP Units'!$A:$A,$D412)-SUMIFS('Forecast Data'!$H:$H,'Forecast Data'!$C:$C,BM$6,'Forecast Data'!$B:$B,$D412))/SUMIFS('Forecast Data'!$H:$H,'Forecast Data'!$C:$C,BM$6,'Forecast Data'!$B:$B,$D412),"")</f>
        <v/>
      </c>
      <c r="BN412" s="12" t="str">
        <f>IFERROR((SUMIFS('OP Units'!I:I,'OP Units'!$A:$A,$D412)-SUMIFS('Forecast Data'!$H:$H,'Forecast Data'!$C:$C,BN$6,'Forecast Data'!$B:$B,$D412))/SUMIFS('Forecast Data'!$H:$H,'Forecast Data'!$C:$C,BN$6,'Forecast Data'!$B:$B,$D412),"")</f>
        <v/>
      </c>
      <c r="BO412" s="12" t="str">
        <f>IFERROR((SUMIFS('OP Units'!J:J,'OP Units'!$A:$A,$D412)-SUMIFS('Forecast Data'!$H:$H,'Forecast Data'!$C:$C,BO$6,'Forecast Data'!$B:$B,$D412))/SUMIFS('Forecast Data'!$H:$H,'Forecast Data'!$C:$C,BO$6,'Forecast Data'!$B:$B,$D412),"")</f>
        <v/>
      </c>
      <c r="BP412" s="12" t="str">
        <f>IFERROR((SUMIFS('OP Units'!K:K,'OP Units'!$A:$A,$D412)-SUMIFS('Forecast Data'!$H:$H,'Forecast Data'!$C:$C,BP$6,'Forecast Data'!$B:$B,$D412))/SUMIFS('Forecast Data'!$H:$H,'Forecast Data'!$C:$C,BP$6,'Forecast Data'!$B:$B,$D412),"")</f>
        <v/>
      </c>
      <c r="BQ412" s="12" t="str">
        <f>IFERROR((SUMIFS('OP Units'!L:L,'OP Units'!$A:$A,$D412)-SUMIFS('Forecast Data'!$H:$H,'Forecast Data'!$C:$C,BQ$6,'Forecast Data'!$B:$B,$D412))/SUMIFS('Forecast Data'!$H:$H,'Forecast Data'!$C:$C,BQ$6,'Forecast Data'!$B:$B,$D412),"")</f>
        <v/>
      </c>
      <c r="BR412" s="12" t="str">
        <f>IFERROR((SUMIFS('OP Units'!M:M,'OP Units'!$A:$A,$D412)-SUMIFS('Forecast Data'!$H:$H,'Forecast Data'!$C:$C,BR$6,'Forecast Data'!$B:$B,$D412))/SUMIFS('Forecast Data'!$H:$H,'Forecast Data'!$C:$C,BR$6,'Forecast Data'!$B:$B,$D412),"")</f>
        <v/>
      </c>
      <c r="BS412" s="12" t="str">
        <f>IFERROR((SUMIFS('OP Units'!N:N,'OP Units'!$A:$A,$D412)-SUMIFS('Forecast Data'!$H:$H,'Forecast Data'!$C:$C,BS$6,'Forecast Data'!$B:$B,$D412))/SUMIFS('Forecast Data'!$H:$H,'Forecast Data'!$C:$C,BS$6,'Forecast Data'!$B:$B,$D412),"")</f>
        <v/>
      </c>
      <c r="BT412" s="12" t="str">
        <f>IFERROR((SUMIFS('OP Units'!O:O,'OP Units'!$A:$A,$D412)-SUMIFS('Forecast Data'!$H:$H,'Forecast Data'!$C:$C,BT$6,'Forecast Data'!$B:$B,$D412))/SUMIFS('Forecast Data'!$H:$H,'Forecast Data'!$C:$C,BT$6,'Forecast Data'!$B:$B,$D412),"")</f>
        <v/>
      </c>
      <c r="BU412" s="12" t="str">
        <f>IFERROR((SUMIFS('OP Units'!P:P,'OP Units'!$A:$A,$D412)-SUMIFS('Forecast Data'!$H:$H,'Forecast Data'!$C:$C,BU$6,'Forecast Data'!$B:$B,$D412))/SUMIFS('Forecast Data'!$H:$H,'Forecast Data'!$C:$C,BU$6,'Forecast Data'!$B:$B,$D412),"")</f>
        <v/>
      </c>
      <c r="BV412" s="12"/>
      <c r="BW412" s="11">
        <f>(SUMIFS('Forecast Data'!H:H,'Forecast Data'!B:B,D412,'Forecast Data'!C:C,BK$6)+SUMIFS('Forecast Data'!H:H,'Forecast Data'!B:B,D412,'Forecast Data'!C:C,BL$6)+SUMIFS('Forecast Data'!H:H,'Forecast Data'!B:B,D412,'Forecast Data'!C:C,BM$6)+SUMIFS('Forecast Data'!H:H,'Forecast Data'!B:B,D412,'Forecast Data'!C:C,BN$6)+SUMIFS('Forecast Data'!H:H,'Forecast Data'!B:B,D412,'Forecast Data'!C:C,BO$6)+SUMIFS('Forecast Data'!H:H,'Forecast Data'!B:B,D412,'Forecast Data'!C:C,BP$6)+SUMIFS('Forecast Data'!H:H,'Forecast Data'!B:B,D412,'Forecast Data'!C:C,BQ$6)+SUMIFS('Forecast Data'!H:H,'Forecast Data'!B:B,D412,'Forecast Data'!C:C,BJ$6))/8</f>
        <v>0</v>
      </c>
      <c r="BX412" s="12" t="str">
        <f>IFERROR((SUM(W412:AD412)-(SUMIFS('Forecast Data'!H:H,'Forecast Data'!B:B,B412,'Forecast Data'!C:C,BJ$6)+SUMIFS('Forecast Data'!H:H,'Forecast Data'!B:B,B412,'Forecast Data'!C:C,BK$6)+SUMIFS('Forecast Data'!H:H,'Forecast Data'!B:B,B412,'Forecast Data'!C:C,BL$6)+SUMIFS('Forecast Data'!H:H,'Forecast Data'!B:B,B412,'Forecast Data'!C:C,BM$6)+SUMIFS('Forecast Data'!H:H,'Forecast Data'!B:B,B412,'Forecast Data'!C:C,BN$6)+SUMIFS('Forecast Data'!H:H,'Forecast Data'!B:B,B412,'Forecast Data'!C:C,BO$6)+SUMIFS('Forecast Data'!H:H,'Forecast Data'!B:B,B412,'Forecast Data'!C:C,BP$6)+SUMIFS('Forecast Data'!H:H,'Forecast Data'!B:B,B412,'Forecast Data'!C:C,BQ$6)))/(SUMIFS('Forecast Data'!H:H,'Forecast Data'!B:B,B412,'Forecast Data'!C:C,BJ$6)+SUMIFS('Forecast Data'!H:H,'Forecast Data'!B:B,B412,'Forecast Data'!C:C,BK$6)+SUMIFS('Forecast Data'!H:H,'Forecast Data'!B:B,B412,'Forecast Data'!C:C,BL$6)+SUMIFS('Forecast Data'!H:H,'Forecast Data'!B:B,B412,'Forecast Data'!C:C,BM$6)+SUMIFS('Forecast Data'!H:H,'Forecast Data'!B:B,B412,'Forecast Data'!C:C,BN$6)+SUMIFS('Forecast Data'!H:H,'Forecast Data'!B:B,B412,'Forecast Data'!C:C,BO$6)+SUMIFS('Forecast Data'!H:H,'Forecast Data'!B:B,B412,'Forecast Data'!C:C,BP$6)+SUMIFS('Forecast Data'!H:H,'Forecast Data'!B:B,B412,'Forecast Data'!C:C,BQ$6)),"")</f>
        <v/>
      </c>
      <c r="BY412" s="12">
        <f t="shared" si="68"/>
        <v>0</v>
      </c>
      <c r="BZ412" s="16">
        <f t="shared" si="69"/>
        <v>0</v>
      </c>
      <c r="CA412" s="13">
        <f t="shared" si="70"/>
        <v>0</v>
      </c>
      <c r="CB412" s="12">
        <f t="shared" si="71"/>
        <v>0</v>
      </c>
      <c r="CC412" s="12"/>
      <c r="CD412" s="11">
        <f>(SUMIFS('Forecast Data'!H:H,'Forecast Data'!B:B,D412,'Forecast Data'!C:C,BK$6)+SUMIFS('Forecast Data'!H:H,'Forecast Data'!B:B,D412,'Forecast Data'!C:C,BL$6)+SUMIFS('Forecast Data'!H:H,'Forecast Data'!B:B,D412,'Forecast Data'!C:C,BM$6)+SUMIFS('Forecast Data'!H:H,'Forecast Data'!B:B,D412,'Forecast Data'!C:C,BJ$6))/4</f>
        <v>0</v>
      </c>
      <c r="CE412" s="12" t="str">
        <f>IFERROR((SUM(W412:Z412)-(SUMIFS('Forecast Data'!H:H,'Forecast Data'!B:B,D412,'Forecast Data'!C:C,BJ$6)+SUMIFS('Forecast Data'!H:H,'Forecast Data'!B:B,D412,'Forecast Data'!C:C,BK$6)+SUMIFS('Forecast Data'!H:H,'Forecast Data'!B:B,D412,'Forecast Data'!C:C,BL$6)+SUMIFS('Forecast Data'!H:H,'Forecast Data'!B:B,D412,'Forecast Data'!C:C,BM$6)))/(SUMIFS('Forecast Data'!H:H,'Forecast Data'!B:B,D412,'Forecast Data'!C:C,BJ$6)+SUMIFS('Forecast Data'!H:H,'Forecast Data'!B:B,D412,'Forecast Data'!C:C,BK$6)+SUMIFS('Forecast Data'!H:H,'Forecast Data'!B:B,D412,'Forecast Data'!C:C,BL$6)+SUMIFS('Forecast Data'!H:H,'Forecast Data'!B:B,D412,'Forecast Data'!C:C,BM$6)),"")</f>
        <v/>
      </c>
      <c r="CF412" s="12">
        <f t="shared" si="72"/>
        <v>0</v>
      </c>
      <c r="CG412" s="12">
        <f t="shared" si="73"/>
        <v>0</v>
      </c>
      <c r="CH412" s="13">
        <f t="shared" si="74"/>
        <v>0</v>
      </c>
      <c r="CI412" s="13"/>
    </row>
    <row r="413" spans="1:87" ht="13.2">
      <c r="A413" s="1"/>
      <c r="B413" t="str">
        <f t="shared" si="75"/>
        <v>Val Cucine</v>
      </c>
      <c r="D413" t="s">
        <v>445</v>
      </c>
      <c r="E413" s="11">
        <f>SUMIFS('Fin Data'!F:F,'Fin Data'!A:A,D413)</f>
        <v>0</v>
      </c>
      <c r="F413" s="11">
        <f>SUMIFS('Fin Data with 6 week hist'!I:I,'Fin Data with 6 week hist'!$A:$A,$D413)</f>
        <v>0</v>
      </c>
      <c r="G413" s="11">
        <f>SUMIFS('Fin Data with 6 week hist'!J:J,'Fin Data with 6 week hist'!$A:$A,$D413)</f>
        <v>0</v>
      </c>
      <c r="H413" s="11">
        <f>SUMIFS('Fin Data with 6 week hist'!K:K,'Fin Data with 6 week hist'!$A:$A,$D413)+SUMIFS('Unit Cancellations'!D:D,'Unit Cancellations'!$B:$B,$D413)</f>
        <v>0</v>
      </c>
      <c r="I413" s="11">
        <f>SUMIFS('Fin Data with 6 week hist'!L:L,'Fin Data with 6 week hist'!$A:$A,$D413)+SUMIFS('Unit Cancellations'!E:E,'Unit Cancellations'!$B:$B,$D413)</f>
        <v>0</v>
      </c>
      <c r="J413" s="11">
        <f>SUMIFS('Fin Data with 6 week hist'!M:M,'Fin Data with 6 week hist'!$A:$A,$D413)+SUMIFS('Unit Cancellations'!F:F,'Unit Cancellations'!$B:$B,$D413)</f>
        <v>0</v>
      </c>
      <c r="K413" s="11">
        <f>SUMIFS('Fin Data with 6 week hist'!N:N,'Fin Data with 6 week hist'!$A:$A,$D413)+SUMIFS('Unit Cancellations'!G:G,'Unit Cancellations'!$B:$B,$D413)</f>
        <v>0</v>
      </c>
      <c r="L413" s="11">
        <f>SUMIFS('Fin Data'!AN:AN,'Fin Data'!A:A,D413)</f>
        <v>0</v>
      </c>
      <c r="M413" s="12">
        <f>IFERROR(SUMIFS('Fin Data'!AO:AO,'Fin Data'!A:A,D413),"")</f>
        <v>0</v>
      </c>
      <c r="N413" s="1"/>
      <c r="O413" s="11">
        <f t="shared" si="63"/>
        <v>0</v>
      </c>
      <c r="P413" s="12" t="str">
        <f t="shared" si="64"/>
        <v/>
      </c>
      <c r="Q413" s="1"/>
      <c r="R413" s="11">
        <f t="shared" si="65"/>
        <v>0</v>
      </c>
      <c r="S413" s="12" t="str">
        <f t="shared" si="66"/>
        <v/>
      </c>
      <c r="T413" s="11">
        <f t="shared" si="67"/>
        <v>0</v>
      </c>
      <c r="U413" s="1" t="e">
        <f t="shared" si="76"/>
        <v>#REF!</v>
      </c>
      <c r="V413" s="1"/>
      <c r="W413" s="11">
        <f>SUMIFS('Forecast Data'!$D:$D,'Forecast Data'!$C:$C,W$6,'Forecast Data'!$B:$B,$D413)</f>
        <v>0</v>
      </c>
      <c r="X413" s="11">
        <f>SUMIFS('Forecast Data'!$D:$D,'Forecast Data'!$C:$C,X$6,'Forecast Data'!$B:$B,$D413)</f>
        <v>0</v>
      </c>
      <c r="Y413" s="11">
        <f>SUMIFS('Forecast Data'!$D:$D,'Forecast Data'!$C:$C,Y$6,'Forecast Data'!$B:$B,$D413)</f>
        <v>0</v>
      </c>
      <c r="Z413" s="11">
        <f>SUMIFS('Forecast Data'!$D:$D,'Forecast Data'!$C:$C,Z$6,'Forecast Data'!$B:$B,$D413)</f>
        <v>0</v>
      </c>
      <c r="AA413" s="11">
        <f>SUMIFS('Forecast Data'!$D:$D,'Forecast Data'!$C:$C,AA$6,'Forecast Data'!$B:$B,$D413)</f>
        <v>0</v>
      </c>
      <c r="AB413" s="11">
        <f>SUMIFS('Forecast Data'!$D:$D,'Forecast Data'!$C:$C,AB$6,'Forecast Data'!$B:$B,$D413)</f>
        <v>0</v>
      </c>
      <c r="AC413" s="11">
        <f>SUMIFS('Forecast Data'!$D:$D,'Forecast Data'!$C:$C,AC$6,'Forecast Data'!$B:$B,$D413)</f>
        <v>0</v>
      </c>
      <c r="AD413" s="11">
        <f>SUMIFS('Forecast Data'!$D:$D,'Forecast Data'!$C:$C,AD$6,'Forecast Data'!$B:$B,$D413)</f>
        <v>0</v>
      </c>
      <c r="AE413" s="11">
        <f>SUMIFS('Forecast Data'!$D:$D,'Forecast Data'!$C:$C,AE$6,'Forecast Data'!$B:$B,$D413)</f>
        <v>0</v>
      </c>
      <c r="AF413" s="11">
        <f>SUMIFS('Forecast Data'!$D:$D,'Forecast Data'!$C:$C,AF$6,'Forecast Data'!$B:$B,$D413)</f>
        <v>0</v>
      </c>
      <c r="AG413" s="11">
        <f>SUMIFS('Forecast Data'!$D:$D,'Forecast Data'!$C:$C,AG$6,'Forecast Data'!$B:$B,$D413)</f>
        <v>0</v>
      </c>
      <c r="AH413" s="11">
        <f>SUMIFS('Forecast Data'!$D:$D,'Forecast Data'!$C:$C,AH$6,'Forecast Data'!$B:$B,$D413)</f>
        <v>0</v>
      </c>
      <c r="AI413" s="1"/>
      <c r="AJ413" s="12" t="str">
        <f>IF(SUMIFS('Forecast Data'!$E:$E,'Forecast Data'!$C:$C,AJ$6,'Forecast Data'!$B:$B,$D413)=0,"",SUMIFS('Forecast Data'!$E:$E,'Forecast Data'!$C:$C,AJ$6,'Forecast Data'!$B:$B,$D413))</f>
        <v/>
      </c>
      <c r="AK413" s="12" t="str">
        <f>IF(SUMIFS('Forecast Data'!$E:$E,'Forecast Data'!$C:$C,AK$6,'Forecast Data'!$B:$B,$D413)=0,"",SUMIFS('Forecast Data'!$E:$E,'Forecast Data'!$C:$C,AK$6,'Forecast Data'!$B:$B,$D413))</f>
        <v/>
      </c>
      <c r="AL413" s="12" t="str">
        <f>IF(SUMIFS('Forecast Data'!$E:$E,'Forecast Data'!$C:$C,AL$6,'Forecast Data'!$B:$B,$D413)=0,"",SUMIFS('Forecast Data'!$E:$E,'Forecast Data'!$C:$C,AL$6,'Forecast Data'!$B:$B,$D413))</f>
        <v/>
      </c>
      <c r="AM413" s="12" t="str">
        <f>IF(SUMIFS('Forecast Data'!$E:$E,'Forecast Data'!$C:$C,AM$6,'Forecast Data'!$B:$B,$D413)=0,"",SUMIFS('Forecast Data'!$E:$E,'Forecast Data'!$C:$C,AM$6,'Forecast Data'!$B:$B,$D413))</f>
        <v/>
      </c>
      <c r="AN413" s="12" t="str">
        <f>IF(SUMIFS('Forecast Data'!$E:$E,'Forecast Data'!$C:$C,AN$6,'Forecast Data'!$B:$B,$D413)=0,"",SUMIFS('Forecast Data'!$E:$E,'Forecast Data'!$C:$C,AN$6,'Forecast Data'!$B:$B,$D413))</f>
        <v/>
      </c>
      <c r="AO413" s="12" t="str">
        <f>IF(SUMIFS('Forecast Data'!$E:$E,'Forecast Data'!$C:$C,AO$6,'Forecast Data'!$B:$B,$D413)=0,"",SUMIFS('Forecast Data'!$E:$E,'Forecast Data'!$C:$C,AO$6,'Forecast Data'!$B:$B,$D413))</f>
        <v/>
      </c>
      <c r="AP413" s="12" t="str">
        <f>IF(SUMIFS('Forecast Data'!$E:$E,'Forecast Data'!$C:$C,AP$6,'Forecast Data'!$B:$B,$D413)=0,"",SUMIFS('Forecast Data'!$E:$E,'Forecast Data'!$C:$C,AP$6,'Forecast Data'!$B:$B,$D413))</f>
        <v/>
      </c>
      <c r="AQ413" s="12" t="str">
        <f>IF(SUMIFS('Forecast Data'!$E:$E,'Forecast Data'!$C:$C,AQ$6,'Forecast Data'!$B:$B,$D413)=0,"",SUMIFS('Forecast Data'!$E:$E,'Forecast Data'!$C:$C,AQ$6,'Forecast Data'!$B:$B,$D413))</f>
        <v/>
      </c>
      <c r="AR413" s="12" t="str">
        <f>IF(SUMIFS('Forecast Data'!$E:$E,'Forecast Data'!$C:$C,AR$6,'Forecast Data'!$B:$B,$D413)=0,"",SUMIFS('Forecast Data'!$E:$E,'Forecast Data'!$C:$C,AR$6,'Forecast Data'!$B:$B,$D413))</f>
        <v/>
      </c>
      <c r="AS413" s="12" t="str">
        <f>IF(SUMIFS('Forecast Data'!$E:$E,'Forecast Data'!$C:$C,AS$6,'Forecast Data'!$B:$B,$D413)=0,"",SUMIFS('Forecast Data'!$E:$E,'Forecast Data'!$C:$C,AS$6,'Forecast Data'!$B:$B,$D413))</f>
        <v/>
      </c>
      <c r="AT413" s="12" t="str">
        <f>IF(SUMIFS('Forecast Data'!$E:$E,'Forecast Data'!$C:$C,AT$6,'Forecast Data'!$B:$B,$D413)=0,"",SUMIFS('Forecast Data'!$E:$E,'Forecast Data'!$C:$C,AT$6,'Forecast Data'!$B:$B,$D413))</f>
        <v/>
      </c>
      <c r="AU413" s="12" t="str">
        <f>IF(SUMIFS('Forecast Data'!$E:$E,'Forecast Data'!$C:$C,AU$6,'Forecast Data'!$B:$B,$D413)=0,"",SUMIFS('Forecast Data'!$E:$E,'Forecast Data'!$C:$C,AU$6,'Forecast Data'!$B:$B,$D413))</f>
        <v/>
      </c>
      <c r="AV413" s="1"/>
      <c r="AW413" s="11">
        <f>SUMIFS('OP Units'!E:E,'OP Units'!$A:$A,$D413)</f>
        <v>0</v>
      </c>
      <c r="AX413" s="11">
        <f>SUMIFS('OP Units'!F:F,'OP Units'!$A:$A,$D413)</f>
        <v>0</v>
      </c>
      <c r="AY413" s="11">
        <f>SUMIFS('OP Units'!G:G,'OP Units'!$A:$A,$D413)</f>
        <v>0</v>
      </c>
      <c r="AZ413" s="11">
        <f>SUMIFS('OP Units'!H:H,'OP Units'!$A:$A,$D413)</f>
        <v>0</v>
      </c>
      <c r="BA413" s="11">
        <f>SUMIFS('OP Units'!I:I,'OP Units'!$A:$A,$D413)</f>
        <v>0</v>
      </c>
      <c r="BB413" s="11">
        <f>SUMIFS('OP Units'!J:J,'OP Units'!$A:$A,$D413)</f>
        <v>0</v>
      </c>
      <c r="BC413" s="11">
        <f>SUMIFS('OP Units'!K:K,'OP Units'!$A:$A,$D413)</f>
        <v>0</v>
      </c>
      <c r="BD413" s="11">
        <f>SUMIFS('OP Units'!L:L,'OP Units'!$A:$A,$D413)</f>
        <v>0</v>
      </c>
      <c r="BE413" s="11">
        <f>SUMIFS('OP Units'!M:M,'OP Units'!$A:$A,$D413)</f>
        <v>0</v>
      </c>
      <c r="BF413" s="11">
        <f>SUMIFS('OP Units'!N:N,'OP Units'!$A:$A,$D413)</f>
        <v>0</v>
      </c>
      <c r="BG413" s="11">
        <f>SUMIFS('OP Units'!O:O,'OP Units'!$A:$A,$D413)</f>
        <v>0</v>
      </c>
      <c r="BH413" s="11">
        <f>SUMIFS('OP Units'!P:P,'OP Units'!$A:$A,$D413)</f>
        <v>0</v>
      </c>
      <c r="BI413" s="1"/>
      <c r="BJ413" s="12" t="str">
        <f>IFERROR((SUMIFS('OP Units'!E:E,'OP Units'!$A:$A,$D413)-SUMIFS('Forecast Data'!$H:$H,'Forecast Data'!$C:$C,BJ$6,'Forecast Data'!$B:$B,$D413))/SUMIFS('Forecast Data'!$H:$H,'Forecast Data'!$C:$C,BJ$6,'Forecast Data'!$B:$B,$D413),"")</f>
        <v/>
      </c>
      <c r="BK413" s="12" t="str">
        <f>IFERROR((SUMIFS('OP Units'!F:F,'OP Units'!$A:$A,$D413)-SUMIFS('Forecast Data'!$H:$H,'Forecast Data'!$C:$C,BK$6,'Forecast Data'!$B:$B,$D413))/SUMIFS('Forecast Data'!$H:$H,'Forecast Data'!$C:$C,BK$6,'Forecast Data'!$B:$B,$D413),"")</f>
        <v/>
      </c>
      <c r="BL413" s="12" t="str">
        <f>IFERROR((SUMIFS('OP Units'!G:G,'OP Units'!$A:$A,$D413)-SUMIFS('Forecast Data'!$H:$H,'Forecast Data'!$C:$C,BL$6,'Forecast Data'!$B:$B,$D413))/SUMIFS('Forecast Data'!$H:$H,'Forecast Data'!$C:$C,BL$6,'Forecast Data'!$B:$B,$D413),"")</f>
        <v/>
      </c>
      <c r="BM413" s="12" t="str">
        <f>IFERROR((SUMIFS('OP Units'!H:H,'OP Units'!$A:$A,$D413)-SUMIFS('Forecast Data'!$H:$H,'Forecast Data'!$C:$C,BM$6,'Forecast Data'!$B:$B,$D413))/SUMIFS('Forecast Data'!$H:$H,'Forecast Data'!$C:$C,BM$6,'Forecast Data'!$B:$B,$D413),"")</f>
        <v/>
      </c>
      <c r="BN413" s="12" t="str">
        <f>IFERROR((SUMIFS('OP Units'!I:I,'OP Units'!$A:$A,$D413)-SUMIFS('Forecast Data'!$H:$H,'Forecast Data'!$C:$C,BN$6,'Forecast Data'!$B:$B,$D413))/SUMIFS('Forecast Data'!$H:$H,'Forecast Data'!$C:$C,BN$6,'Forecast Data'!$B:$B,$D413),"")</f>
        <v/>
      </c>
      <c r="BO413" s="12" t="str">
        <f>IFERROR((SUMIFS('OP Units'!J:J,'OP Units'!$A:$A,$D413)-SUMIFS('Forecast Data'!$H:$H,'Forecast Data'!$C:$C,BO$6,'Forecast Data'!$B:$B,$D413))/SUMIFS('Forecast Data'!$H:$H,'Forecast Data'!$C:$C,BO$6,'Forecast Data'!$B:$B,$D413),"")</f>
        <v/>
      </c>
      <c r="BP413" s="12" t="str">
        <f>IFERROR((SUMIFS('OP Units'!K:K,'OP Units'!$A:$A,$D413)-SUMIFS('Forecast Data'!$H:$H,'Forecast Data'!$C:$C,BP$6,'Forecast Data'!$B:$B,$D413))/SUMIFS('Forecast Data'!$H:$H,'Forecast Data'!$C:$C,BP$6,'Forecast Data'!$B:$B,$D413),"")</f>
        <v/>
      </c>
      <c r="BQ413" s="12" t="str">
        <f>IFERROR((SUMIFS('OP Units'!L:L,'OP Units'!$A:$A,$D413)-SUMIFS('Forecast Data'!$H:$H,'Forecast Data'!$C:$C,BQ$6,'Forecast Data'!$B:$B,$D413))/SUMIFS('Forecast Data'!$H:$H,'Forecast Data'!$C:$C,BQ$6,'Forecast Data'!$B:$B,$D413),"")</f>
        <v/>
      </c>
      <c r="BR413" s="12" t="str">
        <f>IFERROR((SUMIFS('OP Units'!M:M,'OP Units'!$A:$A,$D413)-SUMIFS('Forecast Data'!$H:$H,'Forecast Data'!$C:$C,BR$6,'Forecast Data'!$B:$B,$D413))/SUMIFS('Forecast Data'!$H:$H,'Forecast Data'!$C:$C,BR$6,'Forecast Data'!$B:$B,$D413),"")</f>
        <v/>
      </c>
      <c r="BS413" s="12" t="str">
        <f>IFERROR((SUMIFS('OP Units'!N:N,'OP Units'!$A:$A,$D413)-SUMIFS('Forecast Data'!$H:$H,'Forecast Data'!$C:$C,BS$6,'Forecast Data'!$B:$B,$D413))/SUMIFS('Forecast Data'!$H:$H,'Forecast Data'!$C:$C,BS$6,'Forecast Data'!$B:$B,$D413),"")</f>
        <v/>
      </c>
      <c r="BT413" s="12" t="str">
        <f>IFERROR((SUMIFS('OP Units'!O:O,'OP Units'!$A:$A,$D413)-SUMIFS('Forecast Data'!$H:$H,'Forecast Data'!$C:$C,BT$6,'Forecast Data'!$B:$B,$D413))/SUMIFS('Forecast Data'!$H:$H,'Forecast Data'!$C:$C,BT$6,'Forecast Data'!$B:$B,$D413),"")</f>
        <v/>
      </c>
      <c r="BU413" s="12" t="str">
        <f>IFERROR((SUMIFS('OP Units'!P:P,'OP Units'!$A:$A,$D413)-SUMIFS('Forecast Data'!$H:$H,'Forecast Data'!$C:$C,BU$6,'Forecast Data'!$B:$B,$D413))/SUMIFS('Forecast Data'!$H:$H,'Forecast Data'!$C:$C,BU$6,'Forecast Data'!$B:$B,$D413),"")</f>
        <v/>
      </c>
      <c r="BV413" s="12"/>
      <c r="BW413" s="11">
        <f>(SUMIFS('Forecast Data'!H:H,'Forecast Data'!B:B,D413,'Forecast Data'!C:C,BK$6)+SUMIFS('Forecast Data'!H:H,'Forecast Data'!B:B,D413,'Forecast Data'!C:C,BL$6)+SUMIFS('Forecast Data'!H:H,'Forecast Data'!B:B,D413,'Forecast Data'!C:C,BM$6)+SUMIFS('Forecast Data'!H:H,'Forecast Data'!B:B,D413,'Forecast Data'!C:C,BN$6)+SUMIFS('Forecast Data'!H:H,'Forecast Data'!B:B,D413,'Forecast Data'!C:C,BO$6)+SUMIFS('Forecast Data'!H:H,'Forecast Data'!B:B,D413,'Forecast Data'!C:C,BP$6)+SUMIFS('Forecast Data'!H:H,'Forecast Data'!B:B,D413,'Forecast Data'!C:C,BQ$6)+SUMIFS('Forecast Data'!H:H,'Forecast Data'!B:B,D413,'Forecast Data'!C:C,BJ$6))/8</f>
        <v>0</v>
      </c>
      <c r="BX413" s="12" t="str">
        <f>IFERROR((SUM(W413:AD413)-(SUMIFS('Forecast Data'!H:H,'Forecast Data'!B:B,B413,'Forecast Data'!C:C,BJ$6)+SUMIFS('Forecast Data'!H:H,'Forecast Data'!B:B,B413,'Forecast Data'!C:C,BK$6)+SUMIFS('Forecast Data'!H:H,'Forecast Data'!B:B,B413,'Forecast Data'!C:C,BL$6)+SUMIFS('Forecast Data'!H:H,'Forecast Data'!B:B,B413,'Forecast Data'!C:C,BM$6)+SUMIFS('Forecast Data'!H:H,'Forecast Data'!B:B,B413,'Forecast Data'!C:C,BN$6)+SUMIFS('Forecast Data'!H:H,'Forecast Data'!B:B,B413,'Forecast Data'!C:C,BO$6)+SUMIFS('Forecast Data'!H:H,'Forecast Data'!B:B,B413,'Forecast Data'!C:C,BP$6)+SUMIFS('Forecast Data'!H:H,'Forecast Data'!B:B,B413,'Forecast Data'!C:C,BQ$6)))/(SUMIFS('Forecast Data'!H:H,'Forecast Data'!B:B,B413,'Forecast Data'!C:C,BJ$6)+SUMIFS('Forecast Data'!H:H,'Forecast Data'!B:B,B413,'Forecast Data'!C:C,BK$6)+SUMIFS('Forecast Data'!H:H,'Forecast Data'!B:B,B413,'Forecast Data'!C:C,BL$6)+SUMIFS('Forecast Data'!H:H,'Forecast Data'!B:B,B413,'Forecast Data'!C:C,BM$6)+SUMIFS('Forecast Data'!H:H,'Forecast Data'!B:B,B413,'Forecast Data'!C:C,BN$6)+SUMIFS('Forecast Data'!H:H,'Forecast Data'!B:B,B413,'Forecast Data'!C:C,BO$6)+SUMIFS('Forecast Data'!H:H,'Forecast Data'!B:B,B413,'Forecast Data'!C:C,BP$6)+SUMIFS('Forecast Data'!H:H,'Forecast Data'!B:B,B413,'Forecast Data'!C:C,BQ$6)),"")</f>
        <v/>
      </c>
      <c r="BY413" s="12">
        <f t="shared" si="68"/>
        <v>0</v>
      </c>
      <c r="BZ413" s="16">
        <f t="shared" si="69"/>
        <v>0</v>
      </c>
      <c r="CA413" s="13">
        <f t="shared" si="70"/>
        <v>0</v>
      </c>
      <c r="CB413" s="12">
        <f t="shared" si="71"/>
        <v>0</v>
      </c>
      <c r="CC413" s="12"/>
      <c r="CD413" s="11">
        <f>(SUMIFS('Forecast Data'!H:H,'Forecast Data'!B:B,D413,'Forecast Data'!C:C,BK$6)+SUMIFS('Forecast Data'!H:H,'Forecast Data'!B:B,D413,'Forecast Data'!C:C,BL$6)+SUMIFS('Forecast Data'!H:H,'Forecast Data'!B:B,D413,'Forecast Data'!C:C,BM$6)+SUMIFS('Forecast Data'!H:H,'Forecast Data'!B:B,D413,'Forecast Data'!C:C,BJ$6))/4</f>
        <v>0</v>
      </c>
      <c r="CE413" s="12" t="str">
        <f>IFERROR((SUM(W413:Z413)-(SUMIFS('Forecast Data'!H:H,'Forecast Data'!B:B,D413,'Forecast Data'!C:C,BJ$6)+SUMIFS('Forecast Data'!H:H,'Forecast Data'!B:B,D413,'Forecast Data'!C:C,BK$6)+SUMIFS('Forecast Data'!H:H,'Forecast Data'!B:B,D413,'Forecast Data'!C:C,BL$6)+SUMIFS('Forecast Data'!H:H,'Forecast Data'!B:B,D413,'Forecast Data'!C:C,BM$6)))/(SUMIFS('Forecast Data'!H:H,'Forecast Data'!B:B,D413,'Forecast Data'!C:C,BJ$6)+SUMIFS('Forecast Data'!H:H,'Forecast Data'!B:B,D413,'Forecast Data'!C:C,BK$6)+SUMIFS('Forecast Data'!H:H,'Forecast Data'!B:B,D413,'Forecast Data'!C:C,BL$6)+SUMIFS('Forecast Data'!H:H,'Forecast Data'!B:B,D413,'Forecast Data'!C:C,BM$6)),"")</f>
        <v/>
      </c>
      <c r="CF413" s="12">
        <f t="shared" si="72"/>
        <v>0</v>
      </c>
      <c r="CG413" s="12">
        <f t="shared" si="73"/>
        <v>0</v>
      </c>
      <c r="CH413" s="13">
        <f t="shared" si="74"/>
        <v>0</v>
      </c>
      <c r="CI413" s="13"/>
    </row>
    <row r="414" spans="1:87" ht="13.2">
      <c r="A414" s="1"/>
      <c r="B414" t="str">
        <f t="shared" si="75"/>
        <v>Vision HealthCare</v>
      </c>
      <c r="D414" t="s">
        <v>446</v>
      </c>
      <c r="E414" s="11">
        <f>SUMIFS('Fin Data'!F:F,'Fin Data'!A:A,D414)</f>
        <v>0</v>
      </c>
      <c r="F414" s="11">
        <f>SUMIFS('Fin Data with 6 week hist'!I:I,'Fin Data with 6 week hist'!$A:$A,$D414)</f>
        <v>0</v>
      </c>
      <c r="G414" s="11">
        <f>SUMIFS('Fin Data with 6 week hist'!J:J,'Fin Data with 6 week hist'!$A:$A,$D414)</f>
        <v>0</v>
      </c>
      <c r="H414" s="11">
        <f>SUMIFS('Fin Data with 6 week hist'!K:K,'Fin Data with 6 week hist'!$A:$A,$D414)+SUMIFS('Unit Cancellations'!D:D,'Unit Cancellations'!$B:$B,$D414)</f>
        <v>0</v>
      </c>
      <c r="I414" s="11">
        <f>SUMIFS('Fin Data with 6 week hist'!L:L,'Fin Data with 6 week hist'!$A:$A,$D414)+SUMIFS('Unit Cancellations'!E:E,'Unit Cancellations'!$B:$B,$D414)</f>
        <v>0</v>
      </c>
      <c r="J414" s="11">
        <f>SUMIFS('Fin Data with 6 week hist'!M:M,'Fin Data with 6 week hist'!$A:$A,$D414)+SUMIFS('Unit Cancellations'!F:F,'Unit Cancellations'!$B:$B,$D414)</f>
        <v>0</v>
      </c>
      <c r="K414" s="11">
        <f>SUMIFS('Fin Data with 6 week hist'!N:N,'Fin Data with 6 week hist'!$A:$A,$D414)+SUMIFS('Unit Cancellations'!G:G,'Unit Cancellations'!$B:$B,$D414)</f>
        <v>0</v>
      </c>
      <c r="L414" s="11">
        <f>SUMIFS('Fin Data'!AN:AN,'Fin Data'!A:A,D414)</f>
        <v>0</v>
      </c>
      <c r="M414" s="12">
        <f>IFERROR(SUMIFS('Fin Data'!AO:AO,'Fin Data'!A:A,D414),"")</f>
        <v>0</v>
      </c>
      <c r="N414" s="1"/>
      <c r="O414" s="11">
        <f t="shared" si="63"/>
        <v>0</v>
      </c>
      <c r="P414" s="12" t="str">
        <f t="shared" si="64"/>
        <v/>
      </c>
      <c r="Q414" s="1"/>
      <c r="R414" s="11">
        <f t="shared" si="65"/>
        <v>0</v>
      </c>
      <c r="S414" s="12" t="str">
        <f t="shared" si="66"/>
        <v/>
      </c>
      <c r="T414" s="11">
        <f t="shared" si="67"/>
        <v>0</v>
      </c>
      <c r="U414" s="1" t="e">
        <f t="shared" si="76"/>
        <v>#REF!</v>
      </c>
      <c r="V414" s="1"/>
      <c r="W414" s="11">
        <f>SUMIFS('Forecast Data'!$D:$D,'Forecast Data'!$C:$C,W$6,'Forecast Data'!$B:$B,$D414)</f>
        <v>0</v>
      </c>
      <c r="X414" s="11">
        <f>SUMIFS('Forecast Data'!$D:$D,'Forecast Data'!$C:$C,X$6,'Forecast Data'!$B:$B,$D414)</f>
        <v>0</v>
      </c>
      <c r="Y414" s="11">
        <f>SUMIFS('Forecast Data'!$D:$D,'Forecast Data'!$C:$C,Y$6,'Forecast Data'!$B:$B,$D414)</f>
        <v>0</v>
      </c>
      <c r="Z414" s="11">
        <f>SUMIFS('Forecast Data'!$D:$D,'Forecast Data'!$C:$C,Z$6,'Forecast Data'!$B:$B,$D414)</f>
        <v>0</v>
      </c>
      <c r="AA414" s="11">
        <f>SUMIFS('Forecast Data'!$D:$D,'Forecast Data'!$C:$C,AA$6,'Forecast Data'!$B:$B,$D414)</f>
        <v>0</v>
      </c>
      <c r="AB414" s="11">
        <f>SUMIFS('Forecast Data'!$D:$D,'Forecast Data'!$C:$C,AB$6,'Forecast Data'!$B:$B,$D414)</f>
        <v>0</v>
      </c>
      <c r="AC414" s="11">
        <f>SUMIFS('Forecast Data'!$D:$D,'Forecast Data'!$C:$C,AC$6,'Forecast Data'!$B:$B,$D414)</f>
        <v>0</v>
      </c>
      <c r="AD414" s="11">
        <f>SUMIFS('Forecast Data'!$D:$D,'Forecast Data'!$C:$C,AD$6,'Forecast Data'!$B:$B,$D414)</f>
        <v>0</v>
      </c>
      <c r="AE414" s="11">
        <f>SUMIFS('Forecast Data'!$D:$D,'Forecast Data'!$C:$C,AE$6,'Forecast Data'!$B:$B,$D414)</f>
        <v>0</v>
      </c>
      <c r="AF414" s="11">
        <f>SUMIFS('Forecast Data'!$D:$D,'Forecast Data'!$C:$C,AF$6,'Forecast Data'!$B:$B,$D414)</f>
        <v>0</v>
      </c>
      <c r="AG414" s="11">
        <f>SUMIFS('Forecast Data'!$D:$D,'Forecast Data'!$C:$C,AG$6,'Forecast Data'!$B:$B,$D414)</f>
        <v>0</v>
      </c>
      <c r="AH414" s="11">
        <f>SUMIFS('Forecast Data'!$D:$D,'Forecast Data'!$C:$C,AH$6,'Forecast Data'!$B:$B,$D414)</f>
        <v>0</v>
      </c>
      <c r="AI414" s="1"/>
      <c r="AJ414" s="12" t="str">
        <f>IF(SUMIFS('Forecast Data'!$E:$E,'Forecast Data'!$C:$C,AJ$6,'Forecast Data'!$B:$B,$D414)=0,"",SUMIFS('Forecast Data'!$E:$E,'Forecast Data'!$C:$C,AJ$6,'Forecast Data'!$B:$B,$D414))</f>
        <v/>
      </c>
      <c r="AK414" s="12" t="str">
        <f>IF(SUMIFS('Forecast Data'!$E:$E,'Forecast Data'!$C:$C,AK$6,'Forecast Data'!$B:$B,$D414)=0,"",SUMIFS('Forecast Data'!$E:$E,'Forecast Data'!$C:$C,AK$6,'Forecast Data'!$B:$B,$D414))</f>
        <v/>
      </c>
      <c r="AL414" s="12" t="str">
        <f>IF(SUMIFS('Forecast Data'!$E:$E,'Forecast Data'!$C:$C,AL$6,'Forecast Data'!$B:$B,$D414)=0,"",SUMIFS('Forecast Data'!$E:$E,'Forecast Data'!$C:$C,AL$6,'Forecast Data'!$B:$B,$D414))</f>
        <v/>
      </c>
      <c r="AM414" s="12" t="str">
        <f>IF(SUMIFS('Forecast Data'!$E:$E,'Forecast Data'!$C:$C,AM$6,'Forecast Data'!$B:$B,$D414)=0,"",SUMIFS('Forecast Data'!$E:$E,'Forecast Data'!$C:$C,AM$6,'Forecast Data'!$B:$B,$D414))</f>
        <v/>
      </c>
      <c r="AN414" s="12" t="str">
        <f>IF(SUMIFS('Forecast Data'!$E:$E,'Forecast Data'!$C:$C,AN$6,'Forecast Data'!$B:$B,$D414)=0,"",SUMIFS('Forecast Data'!$E:$E,'Forecast Data'!$C:$C,AN$6,'Forecast Data'!$B:$B,$D414))</f>
        <v/>
      </c>
      <c r="AO414" s="12" t="str">
        <f>IF(SUMIFS('Forecast Data'!$E:$E,'Forecast Data'!$C:$C,AO$6,'Forecast Data'!$B:$B,$D414)=0,"",SUMIFS('Forecast Data'!$E:$E,'Forecast Data'!$C:$C,AO$6,'Forecast Data'!$B:$B,$D414))</f>
        <v/>
      </c>
      <c r="AP414" s="12" t="str">
        <f>IF(SUMIFS('Forecast Data'!$E:$E,'Forecast Data'!$C:$C,AP$6,'Forecast Data'!$B:$B,$D414)=0,"",SUMIFS('Forecast Data'!$E:$E,'Forecast Data'!$C:$C,AP$6,'Forecast Data'!$B:$B,$D414))</f>
        <v/>
      </c>
      <c r="AQ414" s="12" t="str">
        <f>IF(SUMIFS('Forecast Data'!$E:$E,'Forecast Data'!$C:$C,AQ$6,'Forecast Data'!$B:$B,$D414)=0,"",SUMIFS('Forecast Data'!$E:$E,'Forecast Data'!$C:$C,AQ$6,'Forecast Data'!$B:$B,$D414))</f>
        <v/>
      </c>
      <c r="AR414" s="12" t="str">
        <f>IF(SUMIFS('Forecast Data'!$E:$E,'Forecast Data'!$C:$C,AR$6,'Forecast Data'!$B:$B,$D414)=0,"",SUMIFS('Forecast Data'!$E:$E,'Forecast Data'!$C:$C,AR$6,'Forecast Data'!$B:$B,$D414))</f>
        <v/>
      </c>
      <c r="AS414" s="12" t="str">
        <f>IF(SUMIFS('Forecast Data'!$E:$E,'Forecast Data'!$C:$C,AS$6,'Forecast Data'!$B:$B,$D414)=0,"",SUMIFS('Forecast Data'!$E:$E,'Forecast Data'!$C:$C,AS$6,'Forecast Data'!$B:$B,$D414))</f>
        <v/>
      </c>
      <c r="AT414" s="12" t="str">
        <f>IF(SUMIFS('Forecast Data'!$E:$E,'Forecast Data'!$C:$C,AT$6,'Forecast Data'!$B:$B,$D414)=0,"",SUMIFS('Forecast Data'!$E:$E,'Forecast Data'!$C:$C,AT$6,'Forecast Data'!$B:$B,$D414))</f>
        <v/>
      </c>
      <c r="AU414" s="12" t="str">
        <f>IF(SUMIFS('Forecast Data'!$E:$E,'Forecast Data'!$C:$C,AU$6,'Forecast Data'!$B:$B,$D414)=0,"",SUMIFS('Forecast Data'!$E:$E,'Forecast Data'!$C:$C,AU$6,'Forecast Data'!$B:$B,$D414))</f>
        <v/>
      </c>
      <c r="AV414" s="1"/>
      <c r="AW414" s="11">
        <f>SUMIFS('OP Units'!E:E,'OP Units'!$A:$A,$D414)</f>
        <v>0</v>
      </c>
      <c r="AX414" s="11">
        <f>SUMIFS('OP Units'!F:F,'OP Units'!$A:$A,$D414)</f>
        <v>0</v>
      </c>
      <c r="AY414" s="11">
        <f>SUMIFS('OP Units'!G:G,'OP Units'!$A:$A,$D414)</f>
        <v>0</v>
      </c>
      <c r="AZ414" s="11">
        <f>SUMIFS('OP Units'!H:H,'OP Units'!$A:$A,$D414)</f>
        <v>0</v>
      </c>
      <c r="BA414" s="11">
        <f>SUMIFS('OP Units'!I:I,'OP Units'!$A:$A,$D414)</f>
        <v>0</v>
      </c>
      <c r="BB414" s="11">
        <f>SUMIFS('OP Units'!J:J,'OP Units'!$A:$A,$D414)</f>
        <v>0</v>
      </c>
      <c r="BC414" s="11">
        <f>SUMIFS('OP Units'!K:K,'OP Units'!$A:$A,$D414)</f>
        <v>0</v>
      </c>
      <c r="BD414" s="11">
        <f>SUMIFS('OP Units'!L:L,'OP Units'!$A:$A,$D414)</f>
        <v>0</v>
      </c>
      <c r="BE414" s="11">
        <f>SUMIFS('OP Units'!M:M,'OP Units'!$A:$A,$D414)</f>
        <v>0</v>
      </c>
      <c r="BF414" s="11">
        <f>SUMIFS('OP Units'!N:N,'OP Units'!$A:$A,$D414)</f>
        <v>0</v>
      </c>
      <c r="BG414" s="11">
        <f>SUMIFS('OP Units'!O:O,'OP Units'!$A:$A,$D414)</f>
        <v>0</v>
      </c>
      <c r="BH414" s="11">
        <f>SUMIFS('OP Units'!P:P,'OP Units'!$A:$A,$D414)</f>
        <v>0</v>
      </c>
      <c r="BI414" s="1"/>
      <c r="BJ414" s="12" t="str">
        <f>IFERROR((SUMIFS('OP Units'!E:E,'OP Units'!$A:$A,$D414)-SUMIFS('Forecast Data'!$H:$H,'Forecast Data'!$C:$C,BJ$6,'Forecast Data'!$B:$B,$D414))/SUMIFS('Forecast Data'!$H:$H,'Forecast Data'!$C:$C,BJ$6,'Forecast Data'!$B:$B,$D414),"")</f>
        <v/>
      </c>
      <c r="BK414" s="12" t="str">
        <f>IFERROR((SUMIFS('OP Units'!F:F,'OP Units'!$A:$A,$D414)-SUMIFS('Forecast Data'!$H:$H,'Forecast Data'!$C:$C,BK$6,'Forecast Data'!$B:$B,$D414))/SUMIFS('Forecast Data'!$H:$H,'Forecast Data'!$C:$C,BK$6,'Forecast Data'!$B:$B,$D414),"")</f>
        <v/>
      </c>
      <c r="BL414" s="12" t="str">
        <f>IFERROR((SUMIFS('OP Units'!G:G,'OP Units'!$A:$A,$D414)-SUMIFS('Forecast Data'!$H:$H,'Forecast Data'!$C:$C,BL$6,'Forecast Data'!$B:$B,$D414))/SUMIFS('Forecast Data'!$H:$H,'Forecast Data'!$C:$C,BL$6,'Forecast Data'!$B:$B,$D414),"")</f>
        <v/>
      </c>
      <c r="BM414" s="12" t="str">
        <f>IFERROR((SUMIFS('OP Units'!H:H,'OP Units'!$A:$A,$D414)-SUMIFS('Forecast Data'!$H:$H,'Forecast Data'!$C:$C,BM$6,'Forecast Data'!$B:$B,$D414))/SUMIFS('Forecast Data'!$H:$H,'Forecast Data'!$C:$C,BM$6,'Forecast Data'!$B:$B,$D414),"")</f>
        <v/>
      </c>
      <c r="BN414" s="12" t="str">
        <f>IFERROR((SUMIFS('OP Units'!I:I,'OP Units'!$A:$A,$D414)-SUMIFS('Forecast Data'!$H:$H,'Forecast Data'!$C:$C,BN$6,'Forecast Data'!$B:$B,$D414))/SUMIFS('Forecast Data'!$H:$H,'Forecast Data'!$C:$C,BN$6,'Forecast Data'!$B:$B,$D414),"")</f>
        <v/>
      </c>
      <c r="BO414" s="12" t="str">
        <f>IFERROR((SUMIFS('OP Units'!J:J,'OP Units'!$A:$A,$D414)-SUMIFS('Forecast Data'!$H:$H,'Forecast Data'!$C:$C,BO$6,'Forecast Data'!$B:$B,$D414))/SUMIFS('Forecast Data'!$H:$H,'Forecast Data'!$C:$C,BO$6,'Forecast Data'!$B:$B,$D414),"")</f>
        <v/>
      </c>
      <c r="BP414" s="12" t="str">
        <f>IFERROR((SUMIFS('OP Units'!K:K,'OP Units'!$A:$A,$D414)-SUMIFS('Forecast Data'!$H:$H,'Forecast Data'!$C:$C,BP$6,'Forecast Data'!$B:$B,$D414))/SUMIFS('Forecast Data'!$H:$H,'Forecast Data'!$C:$C,BP$6,'Forecast Data'!$B:$B,$D414),"")</f>
        <v/>
      </c>
      <c r="BQ414" s="12" t="str">
        <f>IFERROR((SUMIFS('OP Units'!L:L,'OP Units'!$A:$A,$D414)-SUMIFS('Forecast Data'!$H:$H,'Forecast Data'!$C:$C,BQ$6,'Forecast Data'!$B:$B,$D414))/SUMIFS('Forecast Data'!$H:$H,'Forecast Data'!$C:$C,BQ$6,'Forecast Data'!$B:$B,$D414),"")</f>
        <v/>
      </c>
      <c r="BR414" s="12" t="str">
        <f>IFERROR((SUMIFS('OP Units'!M:M,'OP Units'!$A:$A,$D414)-SUMIFS('Forecast Data'!$H:$H,'Forecast Data'!$C:$C,BR$6,'Forecast Data'!$B:$B,$D414))/SUMIFS('Forecast Data'!$H:$H,'Forecast Data'!$C:$C,BR$6,'Forecast Data'!$B:$B,$D414),"")</f>
        <v/>
      </c>
      <c r="BS414" s="12" t="str">
        <f>IFERROR((SUMIFS('OP Units'!N:N,'OP Units'!$A:$A,$D414)-SUMIFS('Forecast Data'!$H:$H,'Forecast Data'!$C:$C,BS$6,'Forecast Data'!$B:$B,$D414))/SUMIFS('Forecast Data'!$H:$H,'Forecast Data'!$C:$C,BS$6,'Forecast Data'!$B:$B,$D414),"")</f>
        <v/>
      </c>
      <c r="BT414" s="12" t="str">
        <f>IFERROR((SUMIFS('OP Units'!O:O,'OP Units'!$A:$A,$D414)-SUMIFS('Forecast Data'!$H:$H,'Forecast Data'!$C:$C,BT$6,'Forecast Data'!$B:$B,$D414))/SUMIFS('Forecast Data'!$H:$H,'Forecast Data'!$C:$C,BT$6,'Forecast Data'!$B:$B,$D414),"")</f>
        <v/>
      </c>
      <c r="BU414" s="12" t="str">
        <f>IFERROR((SUMIFS('OP Units'!P:P,'OP Units'!$A:$A,$D414)-SUMIFS('Forecast Data'!$H:$H,'Forecast Data'!$C:$C,BU$6,'Forecast Data'!$B:$B,$D414))/SUMIFS('Forecast Data'!$H:$H,'Forecast Data'!$C:$C,BU$6,'Forecast Data'!$B:$B,$D414),"")</f>
        <v/>
      </c>
      <c r="BV414" s="12"/>
      <c r="BW414" s="11">
        <f>(SUMIFS('Forecast Data'!H:H,'Forecast Data'!B:B,D414,'Forecast Data'!C:C,BK$6)+SUMIFS('Forecast Data'!H:H,'Forecast Data'!B:B,D414,'Forecast Data'!C:C,BL$6)+SUMIFS('Forecast Data'!H:H,'Forecast Data'!B:B,D414,'Forecast Data'!C:C,BM$6)+SUMIFS('Forecast Data'!H:H,'Forecast Data'!B:B,D414,'Forecast Data'!C:C,BN$6)+SUMIFS('Forecast Data'!H:H,'Forecast Data'!B:B,D414,'Forecast Data'!C:C,BO$6)+SUMIFS('Forecast Data'!H:H,'Forecast Data'!B:B,D414,'Forecast Data'!C:C,BP$6)+SUMIFS('Forecast Data'!H:H,'Forecast Data'!B:B,D414,'Forecast Data'!C:C,BQ$6)+SUMIFS('Forecast Data'!H:H,'Forecast Data'!B:B,D414,'Forecast Data'!C:C,BJ$6))/8</f>
        <v>0</v>
      </c>
      <c r="BX414" s="12" t="str">
        <f>IFERROR((SUM(W414:AD414)-(SUMIFS('Forecast Data'!H:H,'Forecast Data'!B:B,B414,'Forecast Data'!C:C,BJ$6)+SUMIFS('Forecast Data'!H:H,'Forecast Data'!B:B,B414,'Forecast Data'!C:C,BK$6)+SUMIFS('Forecast Data'!H:H,'Forecast Data'!B:B,B414,'Forecast Data'!C:C,BL$6)+SUMIFS('Forecast Data'!H:H,'Forecast Data'!B:B,B414,'Forecast Data'!C:C,BM$6)+SUMIFS('Forecast Data'!H:H,'Forecast Data'!B:B,B414,'Forecast Data'!C:C,BN$6)+SUMIFS('Forecast Data'!H:H,'Forecast Data'!B:B,B414,'Forecast Data'!C:C,BO$6)+SUMIFS('Forecast Data'!H:H,'Forecast Data'!B:B,B414,'Forecast Data'!C:C,BP$6)+SUMIFS('Forecast Data'!H:H,'Forecast Data'!B:B,B414,'Forecast Data'!C:C,BQ$6)))/(SUMIFS('Forecast Data'!H:H,'Forecast Data'!B:B,B414,'Forecast Data'!C:C,BJ$6)+SUMIFS('Forecast Data'!H:H,'Forecast Data'!B:B,B414,'Forecast Data'!C:C,BK$6)+SUMIFS('Forecast Data'!H:H,'Forecast Data'!B:B,B414,'Forecast Data'!C:C,BL$6)+SUMIFS('Forecast Data'!H:H,'Forecast Data'!B:B,B414,'Forecast Data'!C:C,BM$6)+SUMIFS('Forecast Data'!H:H,'Forecast Data'!B:B,B414,'Forecast Data'!C:C,BN$6)+SUMIFS('Forecast Data'!H:H,'Forecast Data'!B:B,B414,'Forecast Data'!C:C,BO$6)+SUMIFS('Forecast Data'!H:H,'Forecast Data'!B:B,B414,'Forecast Data'!C:C,BP$6)+SUMIFS('Forecast Data'!H:H,'Forecast Data'!B:B,B414,'Forecast Data'!C:C,BQ$6)),"")</f>
        <v/>
      </c>
      <c r="BY414" s="12">
        <f t="shared" si="68"/>
        <v>0</v>
      </c>
      <c r="BZ414" s="16">
        <f t="shared" si="69"/>
        <v>0</v>
      </c>
      <c r="CA414" s="13">
        <f t="shared" si="70"/>
        <v>0</v>
      </c>
      <c r="CB414" s="12">
        <f t="shared" si="71"/>
        <v>0</v>
      </c>
      <c r="CC414" s="12"/>
      <c r="CD414" s="11">
        <f>(SUMIFS('Forecast Data'!H:H,'Forecast Data'!B:B,D414,'Forecast Data'!C:C,BK$6)+SUMIFS('Forecast Data'!H:H,'Forecast Data'!B:B,D414,'Forecast Data'!C:C,BL$6)+SUMIFS('Forecast Data'!H:H,'Forecast Data'!B:B,D414,'Forecast Data'!C:C,BM$6)+SUMIFS('Forecast Data'!H:H,'Forecast Data'!B:B,D414,'Forecast Data'!C:C,BJ$6))/4</f>
        <v>0</v>
      </c>
      <c r="CE414" s="12" t="str">
        <f>IFERROR((SUM(W414:Z414)-(SUMIFS('Forecast Data'!H:H,'Forecast Data'!B:B,D414,'Forecast Data'!C:C,BJ$6)+SUMIFS('Forecast Data'!H:H,'Forecast Data'!B:B,D414,'Forecast Data'!C:C,BK$6)+SUMIFS('Forecast Data'!H:H,'Forecast Data'!B:B,D414,'Forecast Data'!C:C,BL$6)+SUMIFS('Forecast Data'!H:H,'Forecast Data'!B:B,D414,'Forecast Data'!C:C,BM$6)))/(SUMIFS('Forecast Data'!H:H,'Forecast Data'!B:B,D414,'Forecast Data'!C:C,BJ$6)+SUMIFS('Forecast Data'!H:H,'Forecast Data'!B:B,D414,'Forecast Data'!C:C,BK$6)+SUMIFS('Forecast Data'!H:H,'Forecast Data'!B:B,D414,'Forecast Data'!C:C,BL$6)+SUMIFS('Forecast Data'!H:H,'Forecast Data'!B:B,D414,'Forecast Data'!C:C,BM$6)),"")</f>
        <v/>
      </c>
      <c r="CF414" s="12">
        <f t="shared" si="72"/>
        <v>0</v>
      </c>
      <c r="CG414" s="12">
        <f t="shared" si="73"/>
        <v>0</v>
      </c>
      <c r="CH414" s="13">
        <f t="shared" si="74"/>
        <v>0</v>
      </c>
      <c r="CI414" s="13"/>
    </row>
    <row r="415" spans="1:87" ht="13.2">
      <c r="A415" s="1"/>
      <c r="B415" t="str">
        <f t="shared" si="75"/>
        <v>VitaScience</v>
      </c>
      <c r="D415" t="s">
        <v>447</v>
      </c>
      <c r="E415" s="11">
        <f>SUMIFS('Fin Data'!F:F,'Fin Data'!A:A,D415)</f>
        <v>0</v>
      </c>
      <c r="F415" s="11">
        <f>SUMIFS('Fin Data with 6 week hist'!I:I,'Fin Data with 6 week hist'!$A:$A,$D415)</f>
        <v>0</v>
      </c>
      <c r="G415" s="11">
        <f>SUMIFS('Fin Data with 6 week hist'!J:J,'Fin Data with 6 week hist'!$A:$A,$D415)</f>
        <v>0</v>
      </c>
      <c r="H415" s="11">
        <f>SUMIFS('Fin Data with 6 week hist'!K:K,'Fin Data with 6 week hist'!$A:$A,$D415)+SUMIFS('Unit Cancellations'!D:D,'Unit Cancellations'!$B:$B,$D415)</f>
        <v>0</v>
      </c>
      <c r="I415" s="11">
        <f>SUMIFS('Fin Data with 6 week hist'!L:L,'Fin Data with 6 week hist'!$A:$A,$D415)+SUMIFS('Unit Cancellations'!E:E,'Unit Cancellations'!$B:$B,$D415)</f>
        <v>0</v>
      </c>
      <c r="J415" s="11">
        <f>SUMIFS('Fin Data with 6 week hist'!M:M,'Fin Data with 6 week hist'!$A:$A,$D415)+SUMIFS('Unit Cancellations'!F:F,'Unit Cancellations'!$B:$B,$D415)</f>
        <v>0</v>
      </c>
      <c r="K415" s="11">
        <f>SUMIFS('Fin Data with 6 week hist'!N:N,'Fin Data with 6 week hist'!$A:$A,$D415)+SUMIFS('Unit Cancellations'!G:G,'Unit Cancellations'!$B:$B,$D415)</f>
        <v>0</v>
      </c>
      <c r="L415" s="11">
        <f>SUMIFS('Fin Data'!AN:AN,'Fin Data'!A:A,D415)</f>
        <v>0</v>
      </c>
      <c r="M415" s="12">
        <f>IFERROR(SUMIFS('Fin Data'!AO:AO,'Fin Data'!A:A,D415),"")</f>
        <v>0</v>
      </c>
      <c r="N415" s="1"/>
      <c r="O415" s="11">
        <f t="shared" si="63"/>
        <v>0</v>
      </c>
      <c r="P415" s="12" t="str">
        <f t="shared" si="64"/>
        <v/>
      </c>
      <c r="Q415" s="1"/>
      <c r="R415" s="11">
        <f t="shared" si="65"/>
        <v>0</v>
      </c>
      <c r="S415" s="12" t="str">
        <f t="shared" si="66"/>
        <v/>
      </c>
      <c r="T415" s="11">
        <f t="shared" si="67"/>
        <v>0</v>
      </c>
      <c r="U415" s="1" t="e">
        <f t="shared" si="76"/>
        <v>#REF!</v>
      </c>
      <c r="V415" s="1"/>
      <c r="W415" s="11">
        <f>SUMIFS('Forecast Data'!$D:$D,'Forecast Data'!$C:$C,W$6,'Forecast Data'!$B:$B,$D415)</f>
        <v>0</v>
      </c>
      <c r="X415" s="11">
        <f>SUMIFS('Forecast Data'!$D:$D,'Forecast Data'!$C:$C,X$6,'Forecast Data'!$B:$B,$D415)</f>
        <v>0</v>
      </c>
      <c r="Y415" s="11">
        <f>SUMIFS('Forecast Data'!$D:$D,'Forecast Data'!$C:$C,Y$6,'Forecast Data'!$B:$B,$D415)</f>
        <v>0</v>
      </c>
      <c r="Z415" s="11">
        <f>SUMIFS('Forecast Data'!$D:$D,'Forecast Data'!$C:$C,Z$6,'Forecast Data'!$B:$B,$D415)</f>
        <v>0</v>
      </c>
      <c r="AA415" s="11">
        <f>SUMIFS('Forecast Data'!$D:$D,'Forecast Data'!$C:$C,AA$6,'Forecast Data'!$B:$B,$D415)</f>
        <v>0</v>
      </c>
      <c r="AB415" s="11">
        <f>SUMIFS('Forecast Data'!$D:$D,'Forecast Data'!$C:$C,AB$6,'Forecast Data'!$B:$B,$D415)</f>
        <v>0</v>
      </c>
      <c r="AC415" s="11">
        <f>SUMIFS('Forecast Data'!$D:$D,'Forecast Data'!$C:$C,AC$6,'Forecast Data'!$B:$B,$D415)</f>
        <v>0</v>
      </c>
      <c r="AD415" s="11">
        <f>SUMIFS('Forecast Data'!$D:$D,'Forecast Data'!$C:$C,AD$6,'Forecast Data'!$B:$B,$D415)</f>
        <v>0</v>
      </c>
      <c r="AE415" s="11">
        <f>SUMIFS('Forecast Data'!$D:$D,'Forecast Data'!$C:$C,AE$6,'Forecast Data'!$B:$B,$D415)</f>
        <v>0</v>
      </c>
      <c r="AF415" s="11">
        <f>SUMIFS('Forecast Data'!$D:$D,'Forecast Data'!$C:$C,AF$6,'Forecast Data'!$B:$B,$D415)</f>
        <v>0</v>
      </c>
      <c r="AG415" s="11">
        <f>SUMIFS('Forecast Data'!$D:$D,'Forecast Data'!$C:$C,AG$6,'Forecast Data'!$B:$B,$D415)</f>
        <v>0</v>
      </c>
      <c r="AH415" s="11">
        <f>SUMIFS('Forecast Data'!$D:$D,'Forecast Data'!$C:$C,AH$6,'Forecast Data'!$B:$B,$D415)</f>
        <v>0</v>
      </c>
      <c r="AI415" s="1"/>
      <c r="AJ415" s="12" t="str">
        <f>IF(SUMIFS('Forecast Data'!$E:$E,'Forecast Data'!$C:$C,AJ$6,'Forecast Data'!$B:$B,$D415)=0,"",SUMIFS('Forecast Data'!$E:$E,'Forecast Data'!$C:$C,AJ$6,'Forecast Data'!$B:$B,$D415))</f>
        <v/>
      </c>
      <c r="AK415" s="12" t="str">
        <f>IF(SUMIFS('Forecast Data'!$E:$E,'Forecast Data'!$C:$C,AK$6,'Forecast Data'!$B:$B,$D415)=0,"",SUMIFS('Forecast Data'!$E:$E,'Forecast Data'!$C:$C,AK$6,'Forecast Data'!$B:$B,$D415))</f>
        <v/>
      </c>
      <c r="AL415" s="12" t="str">
        <f>IF(SUMIFS('Forecast Data'!$E:$E,'Forecast Data'!$C:$C,AL$6,'Forecast Data'!$B:$B,$D415)=0,"",SUMIFS('Forecast Data'!$E:$E,'Forecast Data'!$C:$C,AL$6,'Forecast Data'!$B:$B,$D415))</f>
        <v/>
      </c>
      <c r="AM415" s="12" t="str">
        <f>IF(SUMIFS('Forecast Data'!$E:$E,'Forecast Data'!$C:$C,AM$6,'Forecast Data'!$B:$B,$D415)=0,"",SUMIFS('Forecast Data'!$E:$E,'Forecast Data'!$C:$C,AM$6,'Forecast Data'!$B:$B,$D415))</f>
        <v/>
      </c>
      <c r="AN415" s="12" t="str">
        <f>IF(SUMIFS('Forecast Data'!$E:$E,'Forecast Data'!$C:$C,AN$6,'Forecast Data'!$B:$B,$D415)=0,"",SUMIFS('Forecast Data'!$E:$E,'Forecast Data'!$C:$C,AN$6,'Forecast Data'!$B:$B,$D415))</f>
        <v/>
      </c>
      <c r="AO415" s="12" t="str">
        <f>IF(SUMIFS('Forecast Data'!$E:$E,'Forecast Data'!$C:$C,AO$6,'Forecast Data'!$B:$B,$D415)=0,"",SUMIFS('Forecast Data'!$E:$E,'Forecast Data'!$C:$C,AO$6,'Forecast Data'!$B:$B,$D415))</f>
        <v/>
      </c>
      <c r="AP415" s="12" t="str">
        <f>IF(SUMIFS('Forecast Data'!$E:$E,'Forecast Data'!$C:$C,AP$6,'Forecast Data'!$B:$B,$D415)=0,"",SUMIFS('Forecast Data'!$E:$E,'Forecast Data'!$C:$C,AP$6,'Forecast Data'!$B:$B,$D415))</f>
        <v/>
      </c>
      <c r="AQ415" s="12" t="str">
        <f>IF(SUMIFS('Forecast Data'!$E:$E,'Forecast Data'!$C:$C,AQ$6,'Forecast Data'!$B:$B,$D415)=0,"",SUMIFS('Forecast Data'!$E:$E,'Forecast Data'!$C:$C,AQ$6,'Forecast Data'!$B:$B,$D415))</f>
        <v/>
      </c>
      <c r="AR415" s="12" t="str">
        <f>IF(SUMIFS('Forecast Data'!$E:$E,'Forecast Data'!$C:$C,AR$6,'Forecast Data'!$B:$B,$D415)=0,"",SUMIFS('Forecast Data'!$E:$E,'Forecast Data'!$C:$C,AR$6,'Forecast Data'!$B:$B,$D415))</f>
        <v/>
      </c>
      <c r="AS415" s="12" t="str">
        <f>IF(SUMIFS('Forecast Data'!$E:$E,'Forecast Data'!$C:$C,AS$6,'Forecast Data'!$B:$B,$D415)=0,"",SUMIFS('Forecast Data'!$E:$E,'Forecast Data'!$C:$C,AS$6,'Forecast Data'!$B:$B,$D415))</f>
        <v/>
      </c>
      <c r="AT415" s="12" t="str">
        <f>IF(SUMIFS('Forecast Data'!$E:$E,'Forecast Data'!$C:$C,AT$6,'Forecast Data'!$B:$B,$D415)=0,"",SUMIFS('Forecast Data'!$E:$E,'Forecast Data'!$C:$C,AT$6,'Forecast Data'!$B:$B,$D415))</f>
        <v/>
      </c>
      <c r="AU415" s="12" t="str">
        <f>IF(SUMIFS('Forecast Data'!$E:$E,'Forecast Data'!$C:$C,AU$6,'Forecast Data'!$B:$B,$D415)=0,"",SUMIFS('Forecast Data'!$E:$E,'Forecast Data'!$C:$C,AU$6,'Forecast Data'!$B:$B,$D415))</f>
        <v/>
      </c>
      <c r="AV415" s="1"/>
      <c r="AW415" s="11">
        <f>SUMIFS('OP Units'!E:E,'OP Units'!$A:$A,$D415)</f>
        <v>0</v>
      </c>
      <c r="AX415" s="11">
        <f>SUMIFS('OP Units'!F:F,'OP Units'!$A:$A,$D415)</f>
        <v>0</v>
      </c>
      <c r="AY415" s="11">
        <f>SUMIFS('OP Units'!G:G,'OP Units'!$A:$A,$D415)</f>
        <v>0</v>
      </c>
      <c r="AZ415" s="11">
        <f>SUMIFS('OP Units'!H:H,'OP Units'!$A:$A,$D415)</f>
        <v>0</v>
      </c>
      <c r="BA415" s="11">
        <f>SUMIFS('OP Units'!I:I,'OP Units'!$A:$A,$D415)</f>
        <v>0</v>
      </c>
      <c r="BB415" s="11">
        <f>SUMIFS('OP Units'!J:J,'OP Units'!$A:$A,$D415)</f>
        <v>0</v>
      </c>
      <c r="BC415" s="11">
        <f>SUMIFS('OP Units'!K:K,'OP Units'!$A:$A,$D415)</f>
        <v>0</v>
      </c>
      <c r="BD415" s="11">
        <f>SUMIFS('OP Units'!L:L,'OP Units'!$A:$A,$D415)</f>
        <v>0</v>
      </c>
      <c r="BE415" s="11">
        <f>SUMIFS('OP Units'!M:M,'OP Units'!$A:$A,$D415)</f>
        <v>0</v>
      </c>
      <c r="BF415" s="11">
        <f>SUMIFS('OP Units'!N:N,'OP Units'!$A:$A,$D415)</f>
        <v>0</v>
      </c>
      <c r="BG415" s="11">
        <f>SUMIFS('OP Units'!O:O,'OP Units'!$A:$A,$D415)</f>
        <v>0</v>
      </c>
      <c r="BH415" s="11">
        <f>SUMIFS('OP Units'!P:P,'OP Units'!$A:$A,$D415)</f>
        <v>0</v>
      </c>
      <c r="BI415" s="1"/>
      <c r="BJ415" s="12" t="str">
        <f>IFERROR((SUMIFS('OP Units'!E:E,'OP Units'!$A:$A,$D415)-SUMIFS('Forecast Data'!$H:$H,'Forecast Data'!$C:$C,BJ$6,'Forecast Data'!$B:$B,$D415))/SUMIFS('Forecast Data'!$H:$H,'Forecast Data'!$C:$C,BJ$6,'Forecast Data'!$B:$B,$D415),"")</f>
        <v/>
      </c>
      <c r="BK415" s="12" t="str">
        <f>IFERROR((SUMIFS('OP Units'!F:F,'OP Units'!$A:$A,$D415)-SUMIFS('Forecast Data'!$H:$H,'Forecast Data'!$C:$C,BK$6,'Forecast Data'!$B:$B,$D415))/SUMIFS('Forecast Data'!$H:$H,'Forecast Data'!$C:$C,BK$6,'Forecast Data'!$B:$B,$D415),"")</f>
        <v/>
      </c>
      <c r="BL415" s="12" t="str">
        <f>IFERROR((SUMIFS('OP Units'!G:G,'OP Units'!$A:$A,$D415)-SUMIFS('Forecast Data'!$H:$H,'Forecast Data'!$C:$C,BL$6,'Forecast Data'!$B:$B,$D415))/SUMIFS('Forecast Data'!$H:$H,'Forecast Data'!$C:$C,BL$6,'Forecast Data'!$B:$B,$D415),"")</f>
        <v/>
      </c>
      <c r="BM415" s="12" t="str">
        <f>IFERROR((SUMIFS('OP Units'!H:H,'OP Units'!$A:$A,$D415)-SUMIFS('Forecast Data'!$H:$H,'Forecast Data'!$C:$C,BM$6,'Forecast Data'!$B:$B,$D415))/SUMIFS('Forecast Data'!$H:$H,'Forecast Data'!$C:$C,BM$6,'Forecast Data'!$B:$B,$D415),"")</f>
        <v/>
      </c>
      <c r="BN415" s="12" t="str">
        <f>IFERROR((SUMIFS('OP Units'!I:I,'OP Units'!$A:$A,$D415)-SUMIFS('Forecast Data'!$H:$H,'Forecast Data'!$C:$C,BN$6,'Forecast Data'!$B:$B,$D415))/SUMIFS('Forecast Data'!$H:$H,'Forecast Data'!$C:$C,BN$6,'Forecast Data'!$B:$B,$D415),"")</f>
        <v/>
      </c>
      <c r="BO415" s="12" t="str">
        <f>IFERROR((SUMIFS('OP Units'!J:J,'OP Units'!$A:$A,$D415)-SUMIFS('Forecast Data'!$H:$H,'Forecast Data'!$C:$C,BO$6,'Forecast Data'!$B:$B,$D415))/SUMIFS('Forecast Data'!$H:$H,'Forecast Data'!$C:$C,BO$6,'Forecast Data'!$B:$B,$D415),"")</f>
        <v/>
      </c>
      <c r="BP415" s="12" t="str">
        <f>IFERROR((SUMIFS('OP Units'!K:K,'OP Units'!$A:$A,$D415)-SUMIFS('Forecast Data'!$H:$H,'Forecast Data'!$C:$C,BP$6,'Forecast Data'!$B:$B,$D415))/SUMIFS('Forecast Data'!$H:$H,'Forecast Data'!$C:$C,BP$6,'Forecast Data'!$B:$B,$D415),"")</f>
        <v/>
      </c>
      <c r="BQ415" s="12" t="str">
        <f>IFERROR((SUMIFS('OP Units'!L:L,'OP Units'!$A:$A,$D415)-SUMIFS('Forecast Data'!$H:$H,'Forecast Data'!$C:$C,BQ$6,'Forecast Data'!$B:$B,$D415))/SUMIFS('Forecast Data'!$H:$H,'Forecast Data'!$C:$C,BQ$6,'Forecast Data'!$B:$B,$D415),"")</f>
        <v/>
      </c>
      <c r="BR415" s="12" t="str">
        <f>IFERROR((SUMIFS('OP Units'!M:M,'OP Units'!$A:$A,$D415)-SUMIFS('Forecast Data'!$H:$H,'Forecast Data'!$C:$C,BR$6,'Forecast Data'!$B:$B,$D415))/SUMIFS('Forecast Data'!$H:$H,'Forecast Data'!$C:$C,BR$6,'Forecast Data'!$B:$B,$D415),"")</f>
        <v/>
      </c>
      <c r="BS415" s="12" t="str">
        <f>IFERROR((SUMIFS('OP Units'!N:N,'OP Units'!$A:$A,$D415)-SUMIFS('Forecast Data'!$H:$H,'Forecast Data'!$C:$C,BS$6,'Forecast Data'!$B:$B,$D415))/SUMIFS('Forecast Data'!$H:$H,'Forecast Data'!$C:$C,BS$6,'Forecast Data'!$B:$B,$D415),"")</f>
        <v/>
      </c>
      <c r="BT415" s="12" t="str">
        <f>IFERROR((SUMIFS('OP Units'!O:O,'OP Units'!$A:$A,$D415)-SUMIFS('Forecast Data'!$H:$H,'Forecast Data'!$C:$C,BT$6,'Forecast Data'!$B:$B,$D415))/SUMIFS('Forecast Data'!$H:$H,'Forecast Data'!$C:$C,BT$6,'Forecast Data'!$B:$B,$D415),"")</f>
        <v/>
      </c>
      <c r="BU415" s="12" t="str">
        <f>IFERROR((SUMIFS('OP Units'!P:P,'OP Units'!$A:$A,$D415)-SUMIFS('Forecast Data'!$H:$H,'Forecast Data'!$C:$C,BU$6,'Forecast Data'!$B:$B,$D415))/SUMIFS('Forecast Data'!$H:$H,'Forecast Data'!$C:$C,BU$6,'Forecast Data'!$B:$B,$D415),"")</f>
        <v/>
      </c>
      <c r="BV415" s="12"/>
      <c r="BW415" s="11">
        <f>(SUMIFS('Forecast Data'!H:H,'Forecast Data'!B:B,D415,'Forecast Data'!C:C,BK$6)+SUMIFS('Forecast Data'!H:H,'Forecast Data'!B:B,D415,'Forecast Data'!C:C,BL$6)+SUMIFS('Forecast Data'!H:H,'Forecast Data'!B:B,D415,'Forecast Data'!C:C,BM$6)+SUMIFS('Forecast Data'!H:H,'Forecast Data'!B:B,D415,'Forecast Data'!C:C,BN$6)+SUMIFS('Forecast Data'!H:H,'Forecast Data'!B:B,D415,'Forecast Data'!C:C,BO$6)+SUMIFS('Forecast Data'!H:H,'Forecast Data'!B:B,D415,'Forecast Data'!C:C,BP$6)+SUMIFS('Forecast Data'!H:H,'Forecast Data'!B:B,D415,'Forecast Data'!C:C,BQ$6)+SUMIFS('Forecast Data'!H:H,'Forecast Data'!B:B,D415,'Forecast Data'!C:C,BJ$6))/8</f>
        <v>0</v>
      </c>
      <c r="BX415" s="12" t="str">
        <f>IFERROR((SUM(W415:AD415)-(SUMIFS('Forecast Data'!H:H,'Forecast Data'!B:B,B415,'Forecast Data'!C:C,BJ$6)+SUMIFS('Forecast Data'!H:H,'Forecast Data'!B:B,B415,'Forecast Data'!C:C,BK$6)+SUMIFS('Forecast Data'!H:H,'Forecast Data'!B:B,B415,'Forecast Data'!C:C,BL$6)+SUMIFS('Forecast Data'!H:H,'Forecast Data'!B:B,B415,'Forecast Data'!C:C,BM$6)+SUMIFS('Forecast Data'!H:H,'Forecast Data'!B:B,B415,'Forecast Data'!C:C,BN$6)+SUMIFS('Forecast Data'!H:H,'Forecast Data'!B:B,B415,'Forecast Data'!C:C,BO$6)+SUMIFS('Forecast Data'!H:H,'Forecast Data'!B:B,B415,'Forecast Data'!C:C,BP$6)+SUMIFS('Forecast Data'!H:H,'Forecast Data'!B:B,B415,'Forecast Data'!C:C,BQ$6)))/(SUMIFS('Forecast Data'!H:H,'Forecast Data'!B:B,B415,'Forecast Data'!C:C,BJ$6)+SUMIFS('Forecast Data'!H:H,'Forecast Data'!B:B,B415,'Forecast Data'!C:C,BK$6)+SUMIFS('Forecast Data'!H:H,'Forecast Data'!B:B,B415,'Forecast Data'!C:C,BL$6)+SUMIFS('Forecast Data'!H:H,'Forecast Data'!B:B,B415,'Forecast Data'!C:C,BM$6)+SUMIFS('Forecast Data'!H:H,'Forecast Data'!B:B,B415,'Forecast Data'!C:C,BN$6)+SUMIFS('Forecast Data'!H:H,'Forecast Data'!B:B,B415,'Forecast Data'!C:C,BO$6)+SUMIFS('Forecast Data'!H:H,'Forecast Data'!B:B,B415,'Forecast Data'!C:C,BP$6)+SUMIFS('Forecast Data'!H:H,'Forecast Data'!B:B,B415,'Forecast Data'!C:C,BQ$6)),"")</f>
        <v/>
      </c>
      <c r="BY415" s="12">
        <f t="shared" si="68"/>
        <v>0</v>
      </c>
      <c r="BZ415" s="16">
        <f t="shared" si="69"/>
        <v>0</v>
      </c>
      <c r="CA415" s="13">
        <f t="shared" si="70"/>
        <v>0</v>
      </c>
      <c r="CB415" s="12">
        <f t="shared" si="71"/>
        <v>0</v>
      </c>
      <c r="CC415" s="12"/>
      <c r="CD415" s="11">
        <f>(SUMIFS('Forecast Data'!H:H,'Forecast Data'!B:B,D415,'Forecast Data'!C:C,BK$6)+SUMIFS('Forecast Data'!H:H,'Forecast Data'!B:B,D415,'Forecast Data'!C:C,BL$6)+SUMIFS('Forecast Data'!H:H,'Forecast Data'!B:B,D415,'Forecast Data'!C:C,BM$6)+SUMIFS('Forecast Data'!H:H,'Forecast Data'!B:B,D415,'Forecast Data'!C:C,BJ$6))/4</f>
        <v>0</v>
      </c>
      <c r="CE415" s="12" t="str">
        <f>IFERROR((SUM(W415:Z415)-(SUMIFS('Forecast Data'!H:H,'Forecast Data'!B:B,D415,'Forecast Data'!C:C,BJ$6)+SUMIFS('Forecast Data'!H:H,'Forecast Data'!B:B,D415,'Forecast Data'!C:C,BK$6)+SUMIFS('Forecast Data'!H:H,'Forecast Data'!B:B,D415,'Forecast Data'!C:C,BL$6)+SUMIFS('Forecast Data'!H:H,'Forecast Data'!B:B,D415,'Forecast Data'!C:C,BM$6)))/(SUMIFS('Forecast Data'!H:H,'Forecast Data'!B:B,D415,'Forecast Data'!C:C,BJ$6)+SUMIFS('Forecast Data'!H:H,'Forecast Data'!B:B,D415,'Forecast Data'!C:C,BK$6)+SUMIFS('Forecast Data'!H:H,'Forecast Data'!B:B,D415,'Forecast Data'!C:C,BL$6)+SUMIFS('Forecast Data'!H:H,'Forecast Data'!B:B,D415,'Forecast Data'!C:C,BM$6)),"")</f>
        <v/>
      </c>
      <c r="CF415" s="12">
        <f t="shared" si="72"/>
        <v>0</v>
      </c>
      <c r="CG415" s="12">
        <f t="shared" si="73"/>
        <v>0</v>
      </c>
      <c r="CH415" s="13">
        <f t="shared" si="74"/>
        <v>0</v>
      </c>
      <c r="CI415" s="13"/>
    </row>
    <row r="416" spans="1:87" ht="13.2">
      <c r="A416" s="1"/>
      <c r="B416" t="str">
        <f t="shared" si="75"/>
        <v>Young Living</v>
      </c>
      <c r="D416" t="s">
        <v>448</v>
      </c>
      <c r="E416" s="11">
        <f>SUMIFS('Fin Data'!F:F,'Fin Data'!A:A,D416)</f>
        <v>0</v>
      </c>
      <c r="F416" s="11">
        <f>SUMIFS('Fin Data with 6 week hist'!I:I,'Fin Data with 6 week hist'!$A:$A,$D416)</f>
        <v>0</v>
      </c>
      <c r="G416" s="11">
        <f>SUMIFS('Fin Data with 6 week hist'!J:J,'Fin Data with 6 week hist'!$A:$A,$D416)</f>
        <v>0</v>
      </c>
      <c r="H416" s="11">
        <f>SUMIFS('Fin Data with 6 week hist'!K:K,'Fin Data with 6 week hist'!$A:$A,$D416)+SUMIFS('Unit Cancellations'!D:D,'Unit Cancellations'!$B:$B,$D416)</f>
        <v>0</v>
      </c>
      <c r="I416" s="11">
        <f>SUMIFS('Fin Data with 6 week hist'!L:L,'Fin Data with 6 week hist'!$A:$A,$D416)+SUMIFS('Unit Cancellations'!E:E,'Unit Cancellations'!$B:$B,$D416)</f>
        <v>0</v>
      </c>
      <c r="J416" s="11">
        <f>SUMIFS('Fin Data with 6 week hist'!M:M,'Fin Data with 6 week hist'!$A:$A,$D416)+SUMIFS('Unit Cancellations'!F:F,'Unit Cancellations'!$B:$B,$D416)</f>
        <v>0</v>
      </c>
      <c r="K416" s="11">
        <f>SUMIFS('Fin Data with 6 week hist'!N:N,'Fin Data with 6 week hist'!$A:$A,$D416)+SUMIFS('Unit Cancellations'!G:G,'Unit Cancellations'!$B:$B,$D416)</f>
        <v>0</v>
      </c>
      <c r="L416" s="11">
        <f>SUMIFS('Fin Data'!AN:AN,'Fin Data'!A:A,D416)</f>
        <v>0</v>
      </c>
      <c r="M416" s="12">
        <f>IFERROR(SUMIFS('Fin Data'!AO:AO,'Fin Data'!A:A,D416),"")</f>
        <v>0</v>
      </c>
      <c r="N416" s="1"/>
      <c r="O416" s="11">
        <f t="shared" si="63"/>
        <v>0</v>
      </c>
      <c r="P416" s="12" t="str">
        <f t="shared" si="64"/>
        <v/>
      </c>
      <c r="Q416" s="1"/>
      <c r="R416" s="11">
        <f t="shared" si="65"/>
        <v>0</v>
      </c>
      <c r="S416" s="12" t="str">
        <f t="shared" si="66"/>
        <v/>
      </c>
      <c r="T416" s="11">
        <f t="shared" si="67"/>
        <v>0</v>
      </c>
      <c r="U416" s="1" t="e">
        <f t="shared" si="76"/>
        <v>#REF!</v>
      </c>
      <c r="V416" s="1"/>
      <c r="W416" s="11">
        <f>SUMIFS('Forecast Data'!$D:$D,'Forecast Data'!$C:$C,W$6,'Forecast Data'!$B:$B,$D416)</f>
        <v>0</v>
      </c>
      <c r="X416" s="11">
        <f>SUMIFS('Forecast Data'!$D:$D,'Forecast Data'!$C:$C,X$6,'Forecast Data'!$B:$B,$D416)</f>
        <v>0</v>
      </c>
      <c r="Y416" s="11">
        <f>SUMIFS('Forecast Data'!$D:$D,'Forecast Data'!$C:$C,Y$6,'Forecast Data'!$B:$B,$D416)</f>
        <v>0</v>
      </c>
      <c r="Z416" s="11">
        <f>SUMIFS('Forecast Data'!$D:$D,'Forecast Data'!$C:$C,Z$6,'Forecast Data'!$B:$B,$D416)</f>
        <v>0</v>
      </c>
      <c r="AA416" s="11">
        <f>SUMIFS('Forecast Data'!$D:$D,'Forecast Data'!$C:$C,AA$6,'Forecast Data'!$B:$B,$D416)</f>
        <v>0</v>
      </c>
      <c r="AB416" s="11">
        <f>SUMIFS('Forecast Data'!$D:$D,'Forecast Data'!$C:$C,AB$6,'Forecast Data'!$B:$B,$D416)</f>
        <v>0</v>
      </c>
      <c r="AC416" s="11">
        <f>SUMIFS('Forecast Data'!$D:$D,'Forecast Data'!$C:$C,AC$6,'Forecast Data'!$B:$B,$D416)</f>
        <v>0</v>
      </c>
      <c r="AD416" s="11">
        <f>SUMIFS('Forecast Data'!$D:$D,'Forecast Data'!$C:$C,AD$6,'Forecast Data'!$B:$B,$D416)</f>
        <v>0</v>
      </c>
      <c r="AE416" s="11">
        <f>SUMIFS('Forecast Data'!$D:$D,'Forecast Data'!$C:$C,AE$6,'Forecast Data'!$B:$B,$D416)</f>
        <v>0</v>
      </c>
      <c r="AF416" s="11">
        <f>SUMIFS('Forecast Data'!$D:$D,'Forecast Data'!$C:$C,AF$6,'Forecast Data'!$B:$B,$D416)</f>
        <v>0</v>
      </c>
      <c r="AG416" s="11">
        <f>SUMIFS('Forecast Data'!$D:$D,'Forecast Data'!$C:$C,AG$6,'Forecast Data'!$B:$B,$D416)</f>
        <v>0</v>
      </c>
      <c r="AH416" s="11">
        <f>SUMIFS('Forecast Data'!$D:$D,'Forecast Data'!$C:$C,AH$6,'Forecast Data'!$B:$B,$D416)</f>
        <v>0</v>
      </c>
      <c r="AI416" s="1"/>
      <c r="AJ416" s="12" t="str">
        <f>IF(SUMIFS('Forecast Data'!$E:$E,'Forecast Data'!$C:$C,AJ$6,'Forecast Data'!$B:$B,$D416)=0,"",SUMIFS('Forecast Data'!$E:$E,'Forecast Data'!$C:$C,AJ$6,'Forecast Data'!$B:$B,$D416))</f>
        <v/>
      </c>
      <c r="AK416" s="12" t="str">
        <f>IF(SUMIFS('Forecast Data'!$E:$E,'Forecast Data'!$C:$C,AK$6,'Forecast Data'!$B:$B,$D416)=0,"",SUMIFS('Forecast Data'!$E:$E,'Forecast Data'!$C:$C,AK$6,'Forecast Data'!$B:$B,$D416))</f>
        <v/>
      </c>
      <c r="AL416" s="12" t="str">
        <f>IF(SUMIFS('Forecast Data'!$E:$E,'Forecast Data'!$C:$C,AL$6,'Forecast Data'!$B:$B,$D416)=0,"",SUMIFS('Forecast Data'!$E:$E,'Forecast Data'!$C:$C,AL$6,'Forecast Data'!$B:$B,$D416))</f>
        <v/>
      </c>
      <c r="AM416" s="12" t="str">
        <f>IF(SUMIFS('Forecast Data'!$E:$E,'Forecast Data'!$C:$C,AM$6,'Forecast Data'!$B:$B,$D416)=0,"",SUMIFS('Forecast Data'!$E:$E,'Forecast Data'!$C:$C,AM$6,'Forecast Data'!$B:$B,$D416))</f>
        <v/>
      </c>
      <c r="AN416" s="12" t="str">
        <f>IF(SUMIFS('Forecast Data'!$E:$E,'Forecast Data'!$C:$C,AN$6,'Forecast Data'!$B:$B,$D416)=0,"",SUMIFS('Forecast Data'!$E:$E,'Forecast Data'!$C:$C,AN$6,'Forecast Data'!$B:$B,$D416))</f>
        <v/>
      </c>
      <c r="AO416" s="12" t="str">
        <f>IF(SUMIFS('Forecast Data'!$E:$E,'Forecast Data'!$C:$C,AO$6,'Forecast Data'!$B:$B,$D416)=0,"",SUMIFS('Forecast Data'!$E:$E,'Forecast Data'!$C:$C,AO$6,'Forecast Data'!$B:$B,$D416))</f>
        <v/>
      </c>
      <c r="AP416" s="12" t="str">
        <f>IF(SUMIFS('Forecast Data'!$E:$E,'Forecast Data'!$C:$C,AP$6,'Forecast Data'!$B:$B,$D416)=0,"",SUMIFS('Forecast Data'!$E:$E,'Forecast Data'!$C:$C,AP$6,'Forecast Data'!$B:$B,$D416))</f>
        <v/>
      </c>
      <c r="AQ416" s="12" t="str">
        <f>IF(SUMIFS('Forecast Data'!$E:$E,'Forecast Data'!$C:$C,AQ$6,'Forecast Data'!$B:$B,$D416)=0,"",SUMIFS('Forecast Data'!$E:$E,'Forecast Data'!$C:$C,AQ$6,'Forecast Data'!$B:$B,$D416))</f>
        <v/>
      </c>
      <c r="AR416" s="12" t="str">
        <f>IF(SUMIFS('Forecast Data'!$E:$E,'Forecast Data'!$C:$C,AR$6,'Forecast Data'!$B:$B,$D416)=0,"",SUMIFS('Forecast Data'!$E:$E,'Forecast Data'!$C:$C,AR$6,'Forecast Data'!$B:$B,$D416))</f>
        <v/>
      </c>
      <c r="AS416" s="12" t="str">
        <f>IF(SUMIFS('Forecast Data'!$E:$E,'Forecast Data'!$C:$C,AS$6,'Forecast Data'!$B:$B,$D416)=0,"",SUMIFS('Forecast Data'!$E:$E,'Forecast Data'!$C:$C,AS$6,'Forecast Data'!$B:$B,$D416))</f>
        <v/>
      </c>
      <c r="AT416" s="12" t="str">
        <f>IF(SUMIFS('Forecast Data'!$E:$E,'Forecast Data'!$C:$C,AT$6,'Forecast Data'!$B:$B,$D416)=0,"",SUMIFS('Forecast Data'!$E:$E,'Forecast Data'!$C:$C,AT$6,'Forecast Data'!$B:$B,$D416))</f>
        <v/>
      </c>
      <c r="AU416" s="12" t="str">
        <f>IF(SUMIFS('Forecast Data'!$E:$E,'Forecast Data'!$C:$C,AU$6,'Forecast Data'!$B:$B,$D416)=0,"",SUMIFS('Forecast Data'!$E:$E,'Forecast Data'!$C:$C,AU$6,'Forecast Data'!$B:$B,$D416))</f>
        <v/>
      </c>
      <c r="AV416" s="1"/>
      <c r="AW416" s="11">
        <f>SUMIFS('OP Units'!E:E,'OP Units'!$A:$A,$D416)</f>
        <v>0</v>
      </c>
      <c r="AX416" s="11">
        <f>SUMIFS('OP Units'!F:F,'OP Units'!$A:$A,$D416)</f>
        <v>0</v>
      </c>
      <c r="AY416" s="11">
        <f>SUMIFS('OP Units'!G:G,'OP Units'!$A:$A,$D416)</f>
        <v>0</v>
      </c>
      <c r="AZ416" s="11">
        <f>SUMIFS('OP Units'!H:H,'OP Units'!$A:$A,$D416)</f>
        <v>0</v>
      </c>
      <c r="BA416" s="11">
        <f>SUMIFS('OP Units'!I:I,'OP Units'!$A:$A,$D416)</f>
        <v>0</v>
      </c>
      <c r="BB416" s="11">
        <f>SUMIFS('OP Units'!J:J,'OP Units'!$A:$A,$D416)</f>
        <v>0</v>
      </c>
      <c r="BC416" s="11">
        <f>SUMIFS('OP Units'!K:K,'OP Units'!$A:$A,$D416)</f>
        <v>0</v>
      </c>
      <c r="BD416" s="11">
        <f>SUMIFS('OP Units'!L:L,'OP Units'!$A:$A,$D416)</f>
        <v>0</v>
      </c>
      <c r="BE416" s="11">
        <f>SUMIFS('OP Units'!M:M,'OP Units'!$A:$A,$D416)</f>
        <v>0</v>
      </c>
      <c r="BF416" s="11">
        <f>SUMIFS('OP Units'!N:N,'OP Units'!$A:$A,$D416)</f>
        <v>0</v>
      </c>
      <c r="BG416" s="11">
        <f>SUMIFS('OP Units'!O:O,'OP Units'!$A:$A,$D416)</f>
        <v>0</v>
      </c>
      <c r="BH416" s="11">
        <f>SUMIFS('OP Units'!P:P,'OP Units'!$A:$A,$D416)</f>
        <v>0</v>
      </c>
      <c r="BI416" s="1"/>
      <c r="BJ416" s="12" t="str">
        <f>IFERROR((SUMIFS('OP Units'!E:E,'OP Units'!$A:$A,$D416)-SUMIFS('Forecast Data'!$H:$H,'Forecast Data'!$C:$C,BJ$6,'Forecast Data'!$B:$B,$D416))/SUMIFS('Forecast Data'!$H:$H,'Forecast Data'!$C:$C,BJ$6,'Forecast Data'!$B:$B,$D416),"")</f>
        <v/>
      </c>
      <c r="BK416" s="12" t="str">
        <f>IFERROR((SUMIFS('OP Units'!F:F,'OP Units'!$A:$A,$D416)-SUMIFS('Forecast Data'!$H:$H,'Forecast Data'!$C:$C,BK$6,'Forecast Data'!$B:$B,$D416))/SUMIFS('Forecast Data'!$H:$H,'Forecast Data'!$C:$C,BK$6,'Forecast Data'!$B:$B,$D416),"")</f>
        <v/>
      </c>
      <c r="BL416" s="12" t="str">
        <f>IFERROR((SUMIFS('OP Units'!G:G,'OP Units'!$A:$A,$D416)-SUMIFS('Forecast Data'!$H:$H,'Forecast Data'!$C:$C,BL$6,'Forecast Data'!$B:$B,$D416))/SUMIFS('Forecast Data'!$H:$H,'Forecast Data'!$C:$C,BL$6,'Forecast Data'!$B:$B,$D416),"")</f>
        <v/>
      </c>
      <c r="BM416" s="12" t="str">
        <f>IFERROR((SUMIFS('OP Units'!H:H,'OP Units'!$A:$A,$D416)-SUMIFS('Forecast Data'!$H:$H,'Forecast Data'!$C:$C,BM$6,'Forecast Data'!$B:$B,$D416))/SUMIFS('Forecast Data'!$H:$H,'Forecast Data'!$C:$C,BM$6,'Forecast Data'!$B:$B,$D416),"")</f>
        <v/>
      </c>
      <c r="BN416" s="12" t="str">
        <f>IFERROR((SUMIFS('OP Units'!I:I,'OP Units'!$A:$A,$D416)-SUMIFS('Forecast Data'!$H:$H,'Forecast Data'!$C:$C,BN$6,'Forecast Data'!$B:$B,$D416))/SUMIFS('Forecast Data'!$H:$H,'Forecast Data'!$C:$C,BN$6,'Forecast Data'!$B:$B,$D416),"")</f>
        <v/>
      </c>
      <c r="BO416" s="12" t="str">
        <f>IFERROR((SUMIFS('OP Units'!J:J,'OP Units'!$A:$A,$D416)-SUMIFS('Forecast Data'!$H:$H,'Forecast Data'!$C:$C,BO$6,'Forecast Data'!$B:$B,$D416))/SUMIFS('Forecast Data'!$H:$H,'Forecast Data'!$C:$C,BO$6,'Forecast Data'!$B:$B,$D416),"")</f>
        <v/>
      </c>
      <c r="BP416" s="12" t="str">
        <f>IFERROR((SUMIFS('OP Units'!K:K,'OP Units'!$A:$A,$D416)-SUMIFS('Forecast Data'!$H:$H,'Forecast Data'!$C:$C,BP$6,'Forecast Data'!$B:$B,$D416))/SUMIFS('Forecast Data'!$H:$H,'Forecast Data'!$C:$C,BP$6,'Forecast Data'!$B:$B,$D416),"")</f>
        <v/>
      </c>
      <c r="BQ416" s="12" t="str">
        <f>IFERROR((SUMIFS('OP Units'!L:L,'OP Units'!$A:$A,$D416)-SUMIFS('Forecast Data'!$H:$H,'Forecast Data'!$C:$C,BQ$6,'Forecast Data'!$B:$B,$D416))/SUMIFS('Forecast Data'!$H:$H,'Forecast Data'!$C:$C,BQ$6,'Forecast Data'!$B:$B,$D416),"")</f>
        <v/>
      </c>
      <c r="BR416" s="12" t="str">
        <f>IFERROR((SUMIFS('OP Units'!M:M,'OP Units'!$A:$A,$D416)-SUMIFS('Forecast Data'!$H:$H,'Forecast Data'!$C:$C,BR$6,'Forecast Data'!$B:$B,$D416))/SUMIFS('Forecast Data'!$H:$H,'Forecast Data'!$C:$C,BR$6,'Forecast Data'!$B:$B,$D416),"")</f>
        <v/>
      </c>
      <c r="BS416" s="12" t="str">
        <f>IFERROR((SUMIFS('OP Units'!N:N,'OP Units'!$A:$A,$D416)-SUMIFS('Forecast Data'!$H:$H,'Forecast Data'!$C:$C,BS$6,'Forecast Data'!$B:$B,$D416))/SUMIFS('Forecast Data'!$H:$H,'Forecast Data'!$C:$C,BS$6,'Forecast Data'!$B:$B,$D416),"")</f>
        <v/>
      </c>
      <c r="BT416" s="12" t="str">
        <f>IFERROR((SUMIFS('OP Units'!O:O,'OP Units'!$A:$A,$D416)-SUMIFS('Forecast Data'!$H:$H,'Forecast Data'!$C:$C,BT$6,'Forecast Data'!$B:$B,$D416))/SUMIFS('Forecast Data'!$H:$H,'Forecast Data'!$C:$C,BT$6,'Forecast Data'!$B:$B,$D416),"")</f>
        <v/>
      </c>
      <c r="BU416" s="12" t="str">
        <f>IFERROR((SUMIFS('OP Units'!P:P,'OP Units'!$A:$A,$D416)-SUMIFS('Forecast Data'!$H:$H,'Forecast Data'!$C:$C,BU$6,'Forecast Data'!$B:$B,$D416))/SUMIFS('Forecast Data'!$H:$H,'Forecast Data'!$C:$C,BU$6,'Forecast Data'!$B:$B,$D416),"")</f>
        <v/>
      </c>
      <c r="BV416" s="12"/>
      <c r="BW416" s="11">
        <f>(SUMIFS('Forecast Data'!H:H,'Forecast Data'!B:B,D416,'Forecast Data'!C:C,BK$6)+SUMIFS('Forecast Data'!H:H,'Forecast Data'!B:B,D416,'Forecast Data'!C:C,BL$6)+SUMIFS('Forecast Data'!H:H,'Forecast Data'!B:B,D416,'Forecast Data'!C:C,BM$6)+SUMIFS('Forecast Data'!H:H,'Forecast Data'!B:B,D416,'Forecast Data'!C:C,BN$6)+SUMIFS('Forecast Data'!H:H,'Forecast Data'!B:B,D416,'Forecast Data'!C:C,BO$6)+SUMIFS('Forecast Data'!H:H,'Forecast Data'!B:B,D416,'Forecast Data'!C:C,BP$6)+SUMIFS('Forecast Data'!H:H,'Forecast Data'!B:B,D416,'Forecast Data'!C:C,BQ$6)+SUMIFS('Forecast Data'!H:H,'Forecast Data'!B:B,D416,'Forecast Data'!C:C,BJ$6))/8</f>
        <v>0</v>
      </c>
      <c r="BX416" s="12" t="str">
        <f>IFERROR((SUM(W416:AD416)-(SUMIFS('Forecast Data'!H:H,'Forecast Data'!B:B,B416,'Forecast Data'!C:C,BJ$6)+SUMIFS('Forecast Data'!H:H,'Forecast Data'!B:B,B416,'Forecast Data'!C:C,BK$6)+SUMIFS('Forecast Data'!H:H,'Forecast Data'!B:B,B416,'Forecast Data'!C:C,BL$6)+SUMIFS('Forecast Data'!H:H,'Forecast Data'!B:B,B416,'Forecast Data'!C:C,BM$6)+SUMIFS('Forecast Data'!H:H,'Forecast Data'!B:B,B416,'Forecast Data'!C:C,BN$6)+SUMIFS('Forecast Data'!H:H,'Forecast Data'!B:B,B416,'Forecast Data'!C:C,BO$6)+SUMIFS('Forecast Data'!H:H,'Forecast Data'!B:B,B416,'Forecast Data'!C:C,BP$6)+SUMIFS('Forecast Data'!H:H,'Forecast Data'!B:B,B416,'Forecast Data'!C:C,BQ$6)))/(SUMIFS('Forecast Data'!H:H,'Forecast Data'!B:B,B416,'Forecast Data'!C:C,BJ$6)+SUMIFS('Forecast Data'!H:H,'Forecast Data'!B:B,B416,'Forecast Data'!C:C,BK$6)+SUMIFS('Forecast Data'!H:H,'Forecast Data'!B:B,B416,'Forecast Data'!C:C,BL$6)+SUMIFS('Forecast Data'!H:H,'Forecast Data'!B:B,B416,'Forecast Data'!C:C,BM$6)+SUMIFS('Forecast Data'!H:H,'Forecast Data'!B:B,B416,'Forecast Data'!C:C,BN$6)+SUMIFS('Forecast Data'!H:H,'Forecast Data'!B:B,B416,'Forecast Data'!C:C,BO$6)+SUMIFS('Forecast Data'!H:H,'Forecast Data'!B:B,B416,'Forecast Data'!C:C,BP$6)+SUMIFS('Forecast Data'!H:H,'Forecast Data'!B:B,B416,'Forecast Data'!C:C,BQ$6)),"")</f>
        <v/>
      </c>
      <c r="BY416" s="12">
        <f t="shared" si="68"/>
        <v>0</v>
      </c>
      <c r="BZ416" s="16">
        <f t="shared" si="69"/>
        <v>0</v>
      </c>
      <c r="CA416" s="13">
        <f t="shared" si="70"/>
        <v>0</v>
      </c>
      <c r="CB416" s="12">
        <f t="shared" si="71"/>
        <v>0</v>
      </c>
      <c r="CC416" s="12"/>
      <c r="CD416" s="11">
        <f>(SUMIFS('Forecast Data'!H:H,'Forecast Data'!B:B,D416,'Forecast Data'!C:C,BK$6)+SUMIFS('Forecast Data'!H:H,'Forecast Data'!B:B,D416,'Forecast Data'!C:C,BL$6)+SUMIFS('Forecast Data'!H:H,'Forecast Data'!B:B,D416,'Forecast Data'!C:C,BM$6)+SUMIFS('Forecast Data'!H:H,'Forecast Data'!B:B,D416,'Forecast Data'!C:C,BJ$6))/4</f>
        <v>0</v>
      </c>
      <c r="CE416" s="12" t="str">
        <f>IFERROR((SUM(W416:Z416)-(SUMIFS('Forecast Data'!H:H,'Forecast Data'!B:B,D416,'Forecast Data'!C:C,BJ$6)+SUMIFS('Forecast Data'!H:H,'Forecast Data'!B:B,D416,'Forecast Data'!C:C,BK$6)+SUMIFS('Forecast Data'!H:H,'Forecast Data'!B:B,D416,'Forecast Data'!C:C,BL$6)+SUMIFS('Forecast Data'!H:H,'Forecast Data'!B:B,D416,'Forecast Data'!C:C,BM$6)))/(SUMIFS('Forecast Data'!H:H,'Forecast Data'!B:B,D416,'Forecast Data'!C:C,BJ$6)+SUMIFS('Forecast Data'!H:H,'Forecast Data'!B:B,D416,'Forecast Data'!C:C,BK$6)+SUMIFS('Forecast Data'!H:H,'Forecast Data'!B:B,D416,'Forecast Data'!C:C,BL$6)+SUMIFS('Forecast Data'!H:H,'Forecast Data'!B:B,D416,'Forecast Data'!C:C,BM$6)),"")</f>
        <v/>
      </c>
      <c r="CF416" s="12">
        <f t="shared" si="72"/>
        <v>0</v>
      </c>
      <c r="CG416" s="12">
        <f t="shared" si="73"/>
        <v>0</v>
      </c>
      <c r="CH416" s="13">
        <f t="shared" si="74"/>
        <v>0</v>
      </c>
      <c r="CI416" s="13"/>
    </row>
    <row r="417" spans="1:87" ht="13.2">
      <c r="A417" s="1"/>
      <c r="B417" t="str">
        <f t="shared" si="75"/>
        <v>Zebra Technologies, LLC</v>
      </c>
      <c r="D417" t="s">
        <v>449</v>
      </c>
      <c r="E417" s="11">
        <f>SUMIFS('Fin Data'!F:F,'Fin Data'!A:A,D417)</f>
        <v>0</v>
      </c>
      <c r="F417" s="11">
        <f>SUMIFS('Fin Data with 6 week hist'!I:I,'Fin Data with 6 week hist'!$A:$A,$D417)</f>
        <v>0</v>
      </c>
      <c r="G417" s="11">
        <f>SUMIFS('Fin Data with 6 week hist'!J:J,'Fin Data with 6 week hist'!$A:$A,$D417)</f>
        <v>0</v>
      </c>
      <c r="H417" s="11">
        <f>SUMIFS('Fin Data with 6 week hist'!K:K,'Fin Data with 6 week hist'!$A:$A,$D417)+SUMIFS('Unit Cancellations'!D:D,'Unit Cancellations'!$B:$B,$D417)</f>
        <v>0</v>
      </c>
      <c r="I417" s="11">
        <f>SUMIFS('Fin Data with 6 week hist'!L:L,'Fin Data with 6 week hist'!$A:$A,$D417)+SUMIFS('Unit Cancellations'!E:E,'Unit Cancellations'!$B:$B,$D417)</f>
        <v>0</v>
      </c>
      <c r="J417" s="11">
        <f>SUMIFS('Fin Data with 6 week hist'!M:M,'Fin Data with 6 week hist'!$A:$A,$D417)+SUMIFS('Unit Cancellations'!F:F,'Unit Cancellations'!$B:$B,$D417)</f>
        <v>0</v>
      </c>
      <c r="K417" s="11">
        <f>SUMIFS('Fin Data with 6 week hist'!N:N,'Fin Data with 6 week hist'!$A:$A,$D417)+SUMIFS('Unit Cancellations'!G:G,'Unit Cancellations'!$B:$B,$D417)</f>
        <v>0</v>
      </c>
      <c r="L417" s="11">
        <f>SUMIFS('Fin Data'!AN:AN,'Fin Data'!A:A,D417)</f>
        <v>0</v>
      </c>
      <c r="M417" s="12">
        <f>IFERROR(SUMIFS('Fin Data'!AO:AO,'Fin Data'!A:A,D417),"")</f>
        <v>0</v>
      </c>
      <c r="N417" s="1"/>
      <c r="O417" s="11">
        <f t="shared" si="63"/>
        <v>0</v>
      </c>
      <c r="P417" s="12" t="str">
        <f t="shared" si="64"/>
        <v/>
      </c>
      <c r="Q417" s="1"/>
      <c r="R417" s="11">
        <f t="shared" si="65"/>
        <v>0</v>
      </c>
      <c r="S417" s="12" t="str">
        <f t="shared" si="66"/>
        <v/>
      </c>
      <c r="T417" s="11">
        <f t="shared" si="67"/>
        <v>0</v>
      </c>
      <c r="U417" s="1" t="e">
        <f t="shared" si="76"/>
        <v>#REF!</v>
      </c>
      <c r="V417" s="1"/>
      <c r="W417" s="11">
        <f>SUMIFS('Forecast Data'!$D:$D,'Forecast Data'!$C:$C,W$6,'Forecast Data'!$B:$B,$D417)</f>
        <v>0</v>
      </c>
      <c r="X417" s="11">
        <f>SUMIFS('Forecast Data'!$D:$D,'Forecast Data'!$C:$C,X$6,'Forecast Data'!$B:$B,$D417)</f>
        <v>0</v>
      </c>
      <c r="Y417" s="11">
        <f>SUMIFS('Forecast Data'!$D:$D,'Forecast Data'!$C:$C,Y$6,'Forecast Data'!$B:$B,$D417)</f>
        <v>0</v>
      </c>
      <c r="Z417" s="11">
        <f>SUMIFS('Forecast Data'!$D:$D,'Forecast Data'!$C:$C,Z$6,'Forecast Data'!$B:$B,$D417)</f>
        <v>0</v>
      </c>
      <c r="AA417" s="11">
        <f>SUMIFS('Forecast Data'!$D:$D,'Forecast Data'!$C:$C,AA$6,'Forecast Data'!$B:$B,$D417)</f>
        <v>0</v>
      </c>
      <c r="AB417" s="11">
        <f>SUMIFS('Forecast Data'!$D:$D,'Forecast Data'!$C:$C,AB$6,'Forecast Data'!$B:$B,$D417)</f>
        <v>0</v>
      </c>
      <c r="AC417" s="11">
        <f>SUMIFS('Forecast Data'!$D:$D,'Forecast Data'!$C:$C,AC$6,'Forecast Data'!$B:$B,$D417)</f>
        <v>0</v>
      </c>
      <c r="AD417" s="11">
        <f>SUMIFS('Forecast Data'!$D:$D,'Forecast Data'!$C:$C,AD$6,'Forecast Data'!$B:$B,$D417)</f>
        <v>0</v>
      </c>
      <c r="AE417" s="11">
        <f>SUMIFS('Forecast Data'!$D:$D,'Forecast Data'!$C:$C,AE$6,'Forecast Data'!$B:$B,$D417)</f>
        <v>0</v>
      </c>
      <c r="AF417" s="11">
        <f>SUMIFS('Forecast Data'!$D:$D,'Forecast Data'!$C:$C,AF$6,'Forecast Data'!$B:$B,$D417)</f>
        <v>0</v>
      </c>
      <c r="AG417" s="11">
        <f>SUMIFS('Forecast Data'!$D:$D,'Forecast Data'!$C:$C,AG$6,'Forecast Data'!$B:$B,$D417)</f>
        <v>0</v>
      </c>
      <c r="AH417" s="11">
        <f>SUMIFS('Forecast Data'!$D:$D,'Forecast Data'!$C:$C,AH$6,'Forecast Data'!$B:$B,$D417)</f>
        <v>0</v>
      </c>
      <c r="AI417" s="1"/>
      <c r="AJ417" s="12" t="str">
        <f>IF(SUMIFS('Forecast Data'!$E:$E,'Forecast Data'!$C:$C,AJ$6,'Forecast Data'!$B:$B,$D417)=0,"",SUMIFS('Forecast Data'!$E:$E,'Forecast Data'!$C:$C,AJ$6,'Forecast Data'!$B:$B,$D417))</f>
        <v/>
      </c>
      <c r="AK417" s="12" t="str">
        <f>IF(SUMIFS('Forecast Data'!$E:$E,'Forecast Data'!$C:$C,AK$6,'Forecast Data'!$B:$B,$D417)=0,"",SUMIFS('Forecast Data'!$E:$E,'Forecast Data'!$C:$C,AK$6,'Forecast Data'!$B:$B,$D417))</f>
        <v/>
      </c>
      <c r="AL417" s="12" t="str">
        <f>IF(SUMIFS('Forecast Data'!$E:$E,'Forecast Data'!$C:$C,AL$6,'Forecast Data'!$B:$B,$D417)=0,"",SUMIFS('Forecast Data'!$E:$E,'Forecast Data'!$C:$C,AL$6,'Forecast Data'!$B:$B,$D417))</f>
        <v/>
      </c>
      <c r="AM417" s="12" t="str">
        <f>IF(SUMIFS('Forecast Data'!$E:$E,'Forecast Data'!$C:$C,AM$6,'Forecast Data'!$B:$B,$D417)=0,"",SUMIFS('Forecast Data'!$E:$E,'Forecast Data'!$C:$C,AM$6,'Forecast Data'!$B:$B,$D417))</f>
        <v/>
      </c>
      <c r="AN417" s="12" t="str">
        <f>IF(SUMIFS('Forecast Data'!$E:$E,'Forecast Data'!$C:$C,AN$6,'Forecast Data'!$B:$B,$D417)=0,"",SUMIFS('Forecast Data'!$E:$E,'Forecast Data'!$C:$C,AN$6,'Forecast Data'!$B:$B,$D417))</f>
        <v/>
      </c>
      <c r="AO417" s="12" t="str">
        <f>IF(SUMIFS('Forecast Data'!$E:$E,'Forecast Data'!$C:$C,AO$6,'Forecast Data'!$B:$B,$D417)=0,"",SUMIFS('Forecast Data'!$E:$E,'Forecast Data'!$C:$C,AO$6,'Forecast Data'!$B:$B,$D417))</f>
        <v/>
      </c>
      <c r="AP417" s="12" t="str">
        <f>IF(SUMIFS('Forecast Data'!$E:$E,'Forecast Data'!$C:$C,AP$6,'Forecast Data'!$B:$B,$D417)=0,"",SUMIFS('Forecast Data'!$E:$E,'Forecast Data'!$C:$C,AP$6,'Forecast Data'!$B:$B,$D417))</f>
        <v/>
      </c>
      <c r="AQ417" s="12" t="str">
        <f>IF(SUMIFS('Forecast Data'!$E:$E,'Forecast Data'!$C:$C,AQ$6,'Forecast Data'!$B:$B,$D417)=0,"",SUMIFS('Forecast Data'!$E:$E,'Forecast Data'!$C:$C,AQ$6,'Forecast Data'!$B:$B,$D417))</f>
        <v/>
      </c>
      <c r="AR417" s="12" t="str">
        <f>IF(SUMIFS('Forecast Data'!$E:$E,'Forecast Data'!$C:$C,AR$6,'Forecast Data'!$B:$B,$D417)=0,"",SUMIFS('Forecast Data'!$E:$E,'Forecast Data'!$C:$C,AR$6,'Forecast Data'!$B:$B,$D417))</f>
        <v/>
      </c>
      <c r="AS417" s="12" t="str">
        <f>IF(SUMIFS('Forecast Data'!$E:$E,'Forecast Data'!$C:$C,AS$6,'Forecast Data'!$B:$B,$D417)=0,"",SUMIFS('Forecast Data'!$E:$E,'Forecast Data'!$C:$C,AS$6,'Forecast Data'!$B:$B,$D417))</f>
        <v/>
      </c>
      <c r="AT417" s="12" t="str">
        <f>IF(SUMIFS('Forecast Data'!$E:$E,'Forecast Data'!$C:$C,AT$6,'Forecast Data'!$B:$B,$D417)=0,"",SUMIFS('Forecast Data'!$E:$E,'Forecast Data'!$C:$C,AT$6,'Forecast Data'!$B:$B,$D417))</f>
        <v/>
      </c>
      <c r="AU417" s="12" t="str">
        <f>IF(SUMIFS('Forecast Data'!$E:$E,'Forecast Data'!$C:$C,AU$6,'Forecast Data'!$B:$B,$D417)=0,"",SUMIFS('Forecast Data'!$E:$E,'Forecast Data'!$C:$C,AU$6,'Forecast Data'!$B:$B,$D417))</f>
        <v/>
      </c>
      <c r="AV417" s="1"/>
      <c r="AW417" s="11">
        <f>SUMIFS('OP Units'!E:E,'OP Units'!$A:$A,$D417)</f>
        <v>0</v>
      </c>
      <c r="AX417" s="11">
        <f>SUMIFS('OP Units'!F:F,'OP Units'!$A:$A,$D417)</f>
        <v>0</v>
      </c>
      <c r="AY417" s="11">
        <f>SUMIFS('OP Units'!G:G,'OP Units'!$A:$A,$D417)</f>
        <v>0</v>
      </c>
      <c r="AZ417" s="11">
        <f>SUMIFS('OP Units'!H:H,'OP Units'!$A:$A,$D417)</f>
        <v>0</v>
      </c>
      <c r="BA417" s="11">
        <f>SUMIFS('OP Units'!I:I,'OP Units'!$A:$A,$D417)</f>
        <v>0</v>
      </c>
      <c r="BB417" s="11">
        <f>SUMIFS('OP Units'!J:J,'OP Units'!$A:$A,$D417)</f>
        <v>0</v>
      </c>
      <c r="BC417" s="11">
        <f>SUMIFS('OP Units'!K:K,'OP Units'!$A:$A,$D417)</f>
        <v>0</v>
      </c>
      <c r="BD417" s="11">
        <f>SUMIFS('OP Units'!L:L,'OP Units'!$A:$A,$D417)</f>
        <v>0</v>
      </c>
      <c r="BE417" s="11">
        <f>SUMIFS('OP Units'!M:M,'OP Units'!$A:$A,$D417)</f>
        <v>0</v>
      </c>
      <c r="BF417" s="11">
        <f>SUMIFS('OP Units'!N:N,'OP Units'!$A:$A,$D417)</f>
        <v>0</v>
      </c>
      <c r="BG417" s="11">
        <f>SUMIFS('OP Units'!O:O,'OP Units'!$A:$A,$D417)</f>
        <v>0</v>
      </c>
      <c r="BH417" s="11">
        <f>SUMIFS('OP Units'!P:P,'OP Units'!$A:$A,$D417)</f>
        <v>0</v>
      </c>
      <c r="BI417" s="1"/>
      <c r="BJ417" s="12" t="str">
        <f>IFERROR((SUMIFS('OP Units'!E:E,'OP Units'!$A:$A,$D417)-SUMIFS('Forecast Data'!$H:$H,'Forecast Data'!$C:$C,BJ$6,'Forecast Data'!$B:$B,$D417))/SUMIFS('Forecast Data'!$H:$H,'Forecast Data'!$C:$C,BJ$6,'Forecast Data'!$B:$B,$D417),"")</f>
        <v/>
      </c>
      <c r="BK417" s="12" t="str">
        <f>IFERROR((SUMIFS('OP Units'!F:F,'OP Units'!$A:$A,$D417)-SUMIFS('Forecast Data'!$H:$H,'Forecast Data'!$C:$C,BK$6,'Forecast Data'!$B:$B,$D417))/SUMIFS('Forecast Data'!$H:$H,'Forecast Data'!$C:$C,BK$6,'Forecast Data'!$B:$B,$D417),"")</f>
        <v/>
      </c>
      <c r="BL417" s="12" t="str">
        <f>IFERROR((SUMIFS('OP Units'!G:G,'OP Units'!$A:$A,$D417)-SUMIFS('Forecast Data'!$H:$H,'Forecast Data'!$C:$C,BL$6,'Forecast Data'!$B:$B,$D417))/SUMIFS('Forecast Data'!$H:$H,'Forecast Data'!$C:$C,BL$6,'Forecast Data'!$B:$B,$D417),"")</f>
        <v/>
      </c>
      <c r="BM417" s="12" t="str">
        <f>IFERROR((SUMIFS('OP Units'!H:H,'OP Units'!$A:$A,$D417)-SUMIFS('Forecast Data'!$H:$H,'Forecast Data'!$C:$C,BM$6,'Forecast Data'!$B:$B,$D417))/SUMIFS('Forecast Data'!$H:$H,'Forecast Data'!$C:$C,BM$6,'Forecast Data'!$B:$B,$D417),"")</f>
        <v/>
      </c>
      <c r="BN417" s="12" t="str">
        <f>IFERROR((SUMIFS('OP Units'!I:I,'OP Units'!$A:$A,$D417)-SUMIFS('Forecast Data'!$H:$H,'Forecast Data'!$C:$C,BN$6,'Forecast Data'!$B:$B,$D417))/SUMIFS('Forecast Data'!$H:$H,'Forecast Data'!$C:$C,BN$6,'Forecast Data'!$B:$B,$D417),"")</f>
        <v/>
      </c>
      <c r="BO417" s="12" t="str">
        <f>IFERROR((SUMIFS('OP Units'!J:J,'OP Units'!$A:$A,$D417)-SUMIFS('Forecast Data'!$H:$H,'Forecast Data'!$C:$C,BO$6,'Forecast Data'!$B:$B,$D417))/SUMIFS('Forecast Data'!$H:$H,'Forecast Data'!$C:$C,BO$6,'Forecast Data'!$B:$B,$D417),"")</f>
        <v/>
      </c>
      <c r="BP417" s="12" t="str">
        <f>IFERROR((SUMIFS('OP Units'!K:K,'OP Units'!$A:$A,$D417)-SUMIFS('Forecast Data'!$H:$H,'Forecast Data'!$C:$C,BP$6,'Forecast Data'!$B:$B,$D417))/SUMIFS('Forecast Data'!$H:$H,'Forecast Data'!$C:$C,BP$6,'Forecast Data'!$B:$B,$D417),"")</f>
        <v/>
      </c>
      <c r="BQ417" s="12" t="str">
        <f>IFERROR((SUMIFS('OP Units'!L:L,'OP Units'!$A:$A,$D417)-SUMIFS('Forecast Data'!$H:$H,'Forecast Data'!$C:$C,BQ$6,'Forecast Data'!$B:$B,$D417))/SUMIFS('Forecast Data'!$H:$H,'Forecast Data'!$C:$C,BQ$6,'Forecast Data'!$B:$B,$D417),"")</f>
        <v/>
      </c>
      <c r="BR417" s="12" t="str">
        <f>IFERROR((SUMIFS('OP Units'!M:M,'OP Units'!$A:$A,$D417)-SUMIFS('Forecast Data'!$H:$H,'Forecast Data'!$C:$C,BR$6,'Forecast Data'!$B:$B,$D417))/SUMIFS('Forecast Data'!$H:$H,'Forecast Data'!$C:$C,BR$6,'Forecast Data'!$B:$B,$D417),"")</f>
        <v/>
      </c>
      <c r="BS417" s="12" t="str">
        <f>IFERROR((SUMIFS('OP Units'!N:N,'OP Units'!$A:$A,$D417)-SUMIFS('Forecast Data'!$H:$H,'Forecast Data'!$C:$C,BS$6,'Forecast Data'!$B:$B,$D417))/SUMIFS('Forecast Data'!$H:$H,'Forecast Data'!$C:$C,BS$6,'Forecast Data'!$B:$B,$D417),"")</f>
        <v/>
      </c>
      <c r="BT417" s="12" t="str">
        <f>IFERROR((SUMIFS('OP Units'!O:O,'OP Units'!$A:$A,$D417)-SUMIFS('Forecast Data'!$H:$H,'Forecast Data'!$C:$C,BT$6,'Forecast Data'!$B:$B,$D417))/SUMIFS('Forecast Data'!$H:$H,'Forecast Data'!$C:$C,BT$6,'Forecast Data'!$B:$B,$D417),"")</f>
        <v/>
      </c>
      <c r="BU417" s="12" t="str">
        <f>IFERROR((SUMIFS('OP Units'!P:P,'OP Units'!$A:$A,$D417)-SUMIFS('Forecast Data'!$H:$H,'Forecast Data'!$C:$C,BU$6,'Forecast Data'!$B:$B,$D417))/SUMIFS('Forecast Data'!$H:$H,'Forecast Data'!$C:$C,BU$6,'Forecast Data'!$B:$B,$D417),"")</f>
        <v/>
      </c>
      <c r="BV417" s="12"/>
      <c r="BW417" s="11">
        <f>(SUMIFS('Forecast Data'!H:H,'Forecast Data'!B:B,D417,'Forecast Data'!C:C,BK$6)+SUMIFS('Forecast Data'!H:H,'Forecast Data'!B:B,D417,'Forecast Data'!C:C,BL$6)+SUMIFS('Forecast Data'!H:H,'Forecast Data'!B:B,D417,'Forecast Data'!C:C,BM$6)+SUMIFS('Forecast Data'!H:H,'Forecast Data'!B:B,D417,'Forecast Data'!C:C,BN$6)+SUMIFS('Forecast Data'!H:H,'Forecast Data'!B:B,D417,'Forecast Data'!C:C,BO$6)+SUMIFS('Forecast Data'!H:H,'Forecast Data'!B:B,D417,'Forecast Data'!C:C,BP$6)+SUMIFS('Forecast Data'!H:H,'Forecast Data'!B:B,D417,'Forecast Data'!C:C,BQ$6)+SUMIFS('Forecast Data'!H:H,'Forecast Data'!B:B,D417,'Forecast Data'!C:C,BJ$6))/8</f>
        <v>0</v>
      </c>
      <c r="BX417" s="12" t="str">
        <f>IFERROR((SUM(W417:AD417)-(SUMIFS('Forecast Data'!H:H,'Forecast Data'!B:B,B417,'Forecast Data'!C:C,BJ$6)+SUMIFS('Forecast Data'!H:H,'Forecast Data'!B:B,B417,'Forecast Data'!C:C,BK$6)+SUMIFS('Forecast Data'!H:H,'Forecast Data'!B:B,B417,'Forecast Data'!C:C,BL$6)+SUMIFS('Forecast Data'!H:H,'Forecast Data'!B:B,B417,'Forecast Data'!C:C,BM$6)+SUMIFS('Forecast Data'!H:H,'Forecast Data'!B:B,B417,'Forecast Data'!C:C,BN$6)+SUMIFS('Forecast Data'!H:H,'Forecast Data'!B:B,B417,'Forecast Data'!C:C,BO$6)+SUMIFS('Forecast Data'!H:H,'Forecast Data'!B:B,B417,'Forecast Data'!C:C,BP$6)+SUMIFS('Forecast Data'!H:H,'Forecast Data'!B:B,B417,'Forecast Data'!C:C,BQ$6)))/(SUMIFS('Forecast Data'!H:H,'Forecast Data'!B:B,B417,'Forecast Data'!C:C,BJ$6)+SUMIFS('Forecast Data'!H:H,'Forecast Data'!B:B,B417,'Forecast Data'!C:C,BK$6)+SUMIFS('Forecast Data'!H:H,'Forecast Data'!B:B,B417,'Forecast Data'!C:C,BL$6)+SUMIFS('Forecast Data'!H:H,'Forecast Data'!B:B,B417,'Forecast Data'!C:C,BM$6)+SUMIFS('Forecast Data'!H:H,'Forecast Data'!B:B,B417,'Forecast Data'!C:C,BN$6)+SUMIFS('Forecast Data'!H:H,'Forecast Data'!B:B,B417,'Forecast Data'!C:C,BO$6)+SUMIFS('Forecast Data'!H:H,'Forecast Data'!B:B,B417,'Forecast Data'!C:C,BP$6)+SUMIFS('Forecast Data'!H:H,'Forecast Data'!B:B,B417,'Forecast Data'!C:C,BQ$6)),"")</f>
        <v/>
      </c>
      <c r="BY417" s="12">
        <f t="shared" si="68"/>
        <v>0</v>
      </c>
      <c r="BZ417" s="16">
        <f t="shared" si="69"/>
        <v>0</v>
      </c>
      <c r="CA417" s="13">
        <f t="shared" si="70"/>
        <v>0</v>
      </c>
      <c r="CB417" s="12">
        <f t="shared" si="71"/>
        <v>0</v>
      </c>
      <c r="CC417" s="12"/>
      <c r="CD417" s="11">
        <f>(SUMIFS('Forecast Data'!H:H,'Forecast Data'!B:B,D417,'Forecast Data'!C:C,BK$6)+SUMIFS('Forecast Data'!H:H,'Forecast Data'!B:B,D417,'Forecast Data'!C:C,BL$6)+SUMIFS('Forecast Data'!H:H,'Forecast Data'!B:B,D417,'Forecast Data'!C:C,BM$6)+SUMIFS('Forecast Data'!H:H,'Forecast Data'!B:B,D417,'Forecast Data'!C:C,BJ$6))/4</f>
        <v>0</v>
      </c>
      <c r="CE417" s="12" t="str">
        <f>IFERROR((SUM(W417:Z417)-(SUMIFS('Forecast Data'!H:H,'Forecast Data'!B:B,D417,'Forecast Data'!C:C,BJ$6)+SUMIFS('Forecast Data'!H:H,'Forecast Data'!B:B,D417,'Forecast Data'!C:C,BK$6)+SUMIFS('Forecast Data'!H:H,'Forecast Data'!B:B,D417,'Forecast Data'!C:C,BL$6)+SUMIFS('Forecast Data'!H:H,'Forecast Data'!B:B,D417,'Forecast Data'!C:C,BM$6)))/(SUMIFS('Forecast Data'!H:H,'Forecast Data'!B:B,D417,'Forecast Data'!C:C,BJ$6)+SUMIFS('Forecast Data'!H:H,'Forecast Data'!B:B,D417,'Forecast Data'!C:C,BK$6)+SUMIFS('Forecast Data'!H:H,'Forecast Data'!B:B,D417,'Forecast Data'!C:C,BL$6)+SUMIFS('Forecast Data'!H:H,'Forecast Data'!B:B,D417,'Forecast Data'!C:C,BM$6)),"")</f>
        <v/>
      </c>
      <c r="CF417" s="12">
        <f t="shared" si="72"/>
        <v>0</v>
      </c>
      <c r="CG417" s="12">
        <f t="shared" si="73"/>
        <v>0</v>
      </c>
      <c r="CH417" s="13">
        <f t="shared" si="74"/>
        <v>0</v>
      </c>
      <c r="CI417" s="13"/>
    </row>
    <row r="418" spans="1:87" ht="13.2">
      <c r="A418" s="1"/>
      <c r="B418" t="str">
        <f t="shared" si="75"/>
        <v>Zenwise</v>
      </c>
      <c r="D418" t="s">
        <v>450</v>
      </c>
      <c r="E418" s="11">
        <f>SUMIFS('Fin Data'!F:F,'Fin Data'!A:A,D418)</f>
        <v>0</v>
      </c>
      <c r="F418" s="11">
        <f>SUMIFS('Fin Data with 6 week hist'!I:I,'Fin Data with 6 week hist'!$A:$A,$D418)</f>
        <v>0</v>
      </c>
      <c r="G418" s="11">
        <f>SUMIFS('Fin Data with 6 week hist'!J:J,'Fin Data with 6 week hist'!$A:$A,$D418)</f>
        <v>0</v>
      </c>
      <c r="H418" s="11">
        <f>SUMIFS('Fin Data with 6 week hist'!K:K,'Fin Data with 6 week hist'!$A:$A,$D418)+SUMIFS('Unit Cancellations'!D:D,'Unit Cancellations'!$B:$B,$D418)</f>
        <v>0</v>
      </c>
      <c r="I418" s="11">
        <f>SUMIFS('Fin Data with 6 week hist'!L:L,'Fin Data with 6 week hist'!$A:$A,$D418)+SUMIFS('Unit Cancellations'!E:E,'Unit Cancellations'!$B:$B,$D418)</f>
        <v>0</v>
      </c>
      <c r="J418" s="11">
        <f>SUMIFS('Fin Data with 6 week hist'!M:M,'Fin Data with 6 week hist'!$A:$A,$D418)+SUMIFS('Unit Cancellations'!F:F,'Unit Cancellations'!$B:$B,$D418)</f>
        <v>0</v>
      </c>
      <c r="K418" s="11">
        <f>SUMIFS('Fin Data with 6 week hist'!N:N,'Fin Data with 6 week hist'!$A:$A,$D418)+SUMIFS('Unit Cancellations'!G:G,'Unit Cancellations'!$B:$B,$D418)</f>
        <v>0</v>
      </c>
      <c r="L418" s="11">
        <f>SUMIFS('Fin Data'!AN:AN,'Fin Data'!A:A,D418)</f>
        <v>0</v>
      </c>
      <c r="M418" s="12">
        <f>IFERROR(SUMIFS('Fin Data'!AO:AO,'Fin Data'!A:A,D418),"")</f>
        <v>0</v>
      </c>
      <c r="N418" s="1"/>
      <c r="O418" s="11">
        <f t="shared" si="63"/>
        <v>0</v>
      </c>
      <c r="P418" s="12" t="str">
        <f t="shared" si="64"/>
        <v/>
      </c>
      <c r="Q418" s="1"/>
      <c r="R418" s="11">
        <f t="shared" si="65"/>
        <v>0</v>
      </c>
      <c r="S418" s="12" t="str">
        <f t="shared" si="66"/>
        <v/>
      </c>
      <c r="T418" s="11">
        <f t="shared" si="67"/>
        <v>0</v>
      </c>
      <c r="U418" s="1" t="e">
        <f t="shared" si="76"/>
        <v>#REF!</v>
      </c>
      <c r="V418" s="1"/>
      <c r="W418" s="11">
        <f>SUMIFS('Forecast Data'!$D:$D,'Forecast Data'!$C:$C,W$6,'Forecast Data'!$B:$B,$D418)</f>
        <v>0</v>
      </c>
      <c r="X418" s="11">
        <f>SUMIFS('Forecast Data'!$D:$D,'Forecast Data'!$C:$C,X$6,'Forecast Data'!$B:$B,$D418)</f>
        <v>0</v>
      </c>
      <c r="Y418" s="11">
        <f>SUMIFS('Forecast Data'!$D:$D,'Forecast Data'!$C:$C,Y$6,'Forecast Data'!$B:$B,$D418)</f>
        <v>0</v>
      </c>
      <c r="Z418" s="11">
        <f>SUMIFS('Forecast Data'!$D:$D,'Forecast Data'!$C:$C,Z$6,'Forecast Data'!$B:$B,$D418)</f>
        <v>0</v>
      </c>
      <c r="AA418" s="11">
        <f>SUMIFS('Forecast Data'!$D:$D,'Forecast Data'!$C:$C,AA$6,'Forecast Data'!$B:$B,$D418)</f>
        <v>0</v>
      </c>
      <c r="AB418" s="11">
        <f>SUMIFS('Forecast Data'!$D:$D,'Forecast Data'!$C:$C,AB$6,'Forecast Data'!$B:$B,$D418)</f>
        <v>0</v>
      </c>
      <c r="AC418" s="11">
        <f>SUMIFS('Forecast Data'!$D:$D,'Forecast Data'!$C:$C,AC$6,'Forecast Data'!$B:$B,$D418)</f>
        <v>0</v>
      </c>
      <c r="AD418" s="11">
        <f>SUMIFS('Forecast Data'!$D:$D,'Forecast Data'!$C:$C,AD$6,'Forecast Data'!$B:$B,$D418)</f>
        <v>0</v>
      </c>
      <c r="AE418" s="11">
        <f>SUMIFS('Forecast Data'!$D:$D,'Forecast Data'!$C:$C,AE$6,'Forecast Data'!$B:$B,$D418)</f>
        <v>0</v>
      </c>
      <c r="AF418" s="11">
        <f>SUMIFS('Forecast Data'!$D:$D,'Forecast Data'!$C:$C,AF$6,'Forecast Data'!$B:$B,$D418)</f>
        <v>0</v>
      </c>
      <c r="AG418" s="11">
        <f>SUMIFS('Forecast Data'!$D:$D,'Forecast Data'!$C:$C,AG$6,'Forecast Data'!$B:$B,$D418)</f>
        <v>0</v>
      </c>
      <c r="AH418" s="11">
        <f>SUMIFS('Forecast Data'!$D:$D,'Forecast Data'!$C:$C,AH$6,'Forecast Data'!$B:$B,$D418)</f>
        <v>0</v>
      </c>
      <c r="AI418" s="1"/>
      <c r="AJ418" s="12" t="str">
        <f>IF(SUMIFS('Forecast Data'!$E:$E,'Forecast Data'!$C:$C,AJ$6,'Forecast Data'!$B:$B,$D418)=0,"",SUMIFS('Forecast Data'!$E:$E,'Forecast Data'!$C:$C,AJ$6,'Forecast Data'!$B:$B,$D418))</f>
        <v/>
      </c>
      <c r="AK418" s="12" t="str">
        <f>IF(SUMIFS('Forecast Data'!$E:$E,'Forecast Data'!$C:$C,AK$6,'Forecast Data'!$B:$B,$D418)=0,"",SUMIFS('Forecast Data'!$E:$E,'Forecast Data'!$C:$C,AK$6,'Forecast Data'!$B:$B,$D418))</f>
        <v/>
      </c>
      <c r="AL418" s="12" t="str">
        <f>IF(SUMIFS('Forecast Data'!$E:$E,'Forecast Data'!$C:$C,AL$6,'Forecast Data'!$B:$B,$D418)=0,"",SUMIFS('Forecast Data'!$E:$E,'Forecast Data'!$C:$C,AL$6,'Forecast Data'!$B:$B,$D418))</f>
        <v/>
      </c>
      <c r="AM418" s="12" t="str">
        <f>IF(SUMIFS('Forecast Data'!$E:$E,'Forecast Data'!$C:$C,AM$6,'Forecast Data'!$B:$B,$D418)=0,"",SUMIFS('Forecast Data'!$E:$E,'Forecast Data'!$C:$C,AM$6,'Forecast Data'!$B:$B,$D418))</f>
        <v/>
      </c>
      <c r="AN418" s="12" t="str">
        <f>IF(SUMIFS('Forecast Data'!$E:$E,'Forecast Data'!$C:$C,AN$6,'Forecast Data'!$B:$B,$D418)=0,"",SUMIFS('Forecast Data'!$E:$E,'Forecast Data'!$C:$C,AN$6,'Forecast Data'!$B:$B,$D418))</f>
        <v/>
      </c>
      <c r="AO418" s="12" t="str">
        <f>IF(SUMIFS('Forecast Data'!$E:$E,'Forecast Data'!$C:$C,AO$6,'Forecast Data'!$B:$B,$D418)=0,"",SUMIFS('Forecast Data'!$E:$E,'Forecast Data'!$C:$C,AO$6,'Forecast Data'!$B:$B,$D418))</f>
        <v/>
      </c>
      <c r="AP418" s="12" t="str">
        <f>IF(SUMIFS('Forecast Data'!$E:$E,'Forecast Data'!$C:$C,AP$6,'Forecast Data'!$B:$B,$D418)=0,"",SUMIFS('Forecast Data'!$E:$E,'Forecast Data'!$C:$C,AP$6,'Forecast Data'!$B:$B,$D418))</f>
        <v/>
      </c>
      <c r="AQ418" s="12" t="str">
        <f>IF(SUMIFS('Forecast Data'!$E:$E,'Forecast Data'!$C:$C,AQ$6,'Forecast Data'!$B:$B,$D418)=0,"",SUMIFS('Forecast Data'!$E:$E,'Forecast Data'!$C:$C,AQ$6,'Forecast Data'!$B:$B,$D418))</f>
        <v/>
      </c>
      <c r="AR418" s="12" t="str">
        <f>IF(SUMIFS('Forecast Data'!$E:$E,'Forecast Data'!$C:$C,AR$6,'Forecast Data'!$B:$B,$D418)=0,"",SUMIFS('Forecast Data'!$E:$E,'Forecast Data'!$C:$C,AR$6,'Forecast Data'!$B:$B,$D418))</f>
        <v/>
      </c>
      <c r="AS418" s="12" t="str">
        <f>IF(SUMIFS('Forecast Data'!$E:$E,'Forecast Data'!$C:$C,AS$6,'Forecast Data'!$B:$B,$D418)=0,"",SUMIFS('Forecast Data'!$E:$E,'Forecast Data'!$C:$C,AS$6,'Forecast Data'!$B:$B,$D418))</f>
        <v/>
      </c>
      <c r="AT418" s="12" t="str">
        <f>IF(SUMIFS('Forecast Data'!$E:$E,'Forecast Data'!$C:$C,AT$6,'Forecast Data'!$B:$B,$D418)=0,"",SUMIFS('Forecast Data'!$E:$E,'Forecast Data'!$C:$C,AT$6,'Forecast Data'!$B:$B,$D418))</f>
        <v/>
      </c>
      <c r="AU418" s="12" t="str">
        <f>IF(SUMIFS('Forecast Data'!$E:$E,'Forecast Data'!$C:$C,AU$6,'Forecast Data'!$B:$B,$D418)=0,"",SUMIFS('Forecast Data'!$E:$E,'Forecast Data'!$C:$C,AU$6,'Forecast Data'!$B:$B,$D418))</f>
        <v/>
      </c>
      <c r="AV418" s="1"/>
      <c r="AW418" s="11">
        <f>SUMIFS('OP Units'!E:E,'OP Units'!$A:$A,$D418)</f>
        <v>0</v>
      </c>
      <c r="AX418" s="11">
        <f>SUMIFS('OP Units'!F:F,'OP Units'!$A:$A,$D418)</f>
        <v>0</v>
      </c>
      <c r="AY418" s="11">
        <f>SUMIFS('OP Units'!G:G,'OP Units'!$A:$A,$D418)</f>
        <v>0</v>
      </c>
      <c r="AZ418" s="11">
        <f>SUMIFS('OP Units'!H:H,'OP Units'!$A:$A,$D418)</f>
        <v>0</v>
      </c>
      <c r="BA418" s="11">
        <f>SUMIFS('OP Units'!I:I,'OP Units'!$A:$A,$D418)</f>
        <v>0</v>
      </c>
      <c r="BB418" s="11">
        <f>SUMIFS('OP Units'!J:J,'OP Units'!$A:$A,$D418)</f>
        <v>0</v>
      </c>
      <c r="BC418" s="11">
        <f>SUMIFS('OP Units'!K:K,'OP Units'!$A:$A,$D418)</f>
        <v>0</v>
      </c>
      <c r="BD418" s="11">
        <f>SUMIFS('OP Units'!L:L,'OP Units'!$A:$A,$D418)</f>
        <v>0</v>
      </c>
      <c r="BE418" s="11">
        <f>SUMIFS('OP Units'!M:M,'OP Units'!$A:$A,$D418)</f>
        <v>0</v>
      </c>
      <c r="BF418" s="11">
        <f>SUMIFS('OP Units'!N:N,'OP Units'!$A:$A,$D418)</f>
        <v>0</v>
      </c>
      <c r="BG418" s="11">
        <f>SUMIFS('OP Units'!O:O,'OP Units'!$A:$A,$D418)</f>
        <v>0</v>
      </c>
      <c r="BH418" s="11">
        <f>SUMIFS('OP Units'!P:P,'OP Units'!$A:$A,$D418)</f>
        <v>0</v>
      </c>
      <c r="BI418" s="1"/>
      <c r="BJ418" s="12" t="str">
        <f>IFERROR((SUMIFS('OP Units'!E:E,'OP Units'!$A:$A,$D418)-SUMIFS('Forecast Data'!$H:$H,'Forecast Data'!$C:$C,BJ$6,'Forecast Data'!$B:$B,$D418))/SUMIFS('Forecast Data'!$H:$H,'Forecast Data'!$C:$C,BJ$6,'Forecast Data'!$B:$B,$D418),"")</f>
        <v/>
      </c>
      <c r="BK418" s="12" t="str">
        <f>IFERROR((SUMIFS('OP Units'!F:F,'OP Units'!$A:$A,$D418)-SUMIFS('Forecast Data'!$H:$H,'Forecast Data'!$C:$C,BK$6,'Forecast Data'!$B:$B,$D418))/SUMIFS('Forecast Data'!$H:$H,'Forecast Data'!$C:$C,BK$6,'Forecast Data'!$B:$B,$D418),"")</f>
        <v/>
      </c>
      <c r="BL418" s="12" t="str">
        <f>IFERROR((SUMIFS('OP Units'!G:G,'OP Units'!$A:$A,$D418)-SUMIFS('Forecast Data'!$H:$H,'Forecast Data'!$C:$C,BL$6,'Forecast Data'!$B:$B,$D418))/SUMIFS('Forecast Data'!$H:$H,'Forecast Data'!$C:$C,BL$6,'Forecast Data'!$B:$B,$D418),"")</f>
        <v/>
      </c>
      <c r="BM418" s="12" t="str">
        <f>IFERROR((SUMIFS('OP Units'!H:H,'OP Units'!$A:$A,$D418)-SUMIFS('Forecast Data'!$H:$H,'Forecast Data'!$C:$C,BM$6,'Forecast Data'!$B:$B,$D418))/SUMIFS('Forecast Data'!$H:$H,'Forecast Data'!$C:$C,BM$6,'Forecast Data'!$B:$B,$D418),"")</f>
        <v/>
      </c>
      <c r="BN418" s="12" t="str">
        <f>IFERROR((SUMIFS('OP Units'!I:I,'OP Units'!$A:$A,$D418)-SUMIFS('Forecast Data'!$H:$H,'Forecast Data'!$C:$C,BN$6,'Forecast Data'!$B:$B,$D418))/SUMIFS('Forecast Data'!$H:$H,'Forecast Data'!$C:$C,BN$6,'Forecast Data'!$B:$B,$D418),"")</f>
        <v/>
      </c>
      <c r="BO418" s="12" t="str">
        <f>IFERROR((SUMIFS('OP Units'!J:J,'OP Units'!$A:$A,$D418)-SUMIFS('Forecast Data'!$H:$H,'Forecast Data'!$C:$C,BO$6,'Forecast Data'!$B:$B,$D418))/SUMIFS('Forecast Data'!$H:$H,'Forecast Data'!$C:$C,BO$6,'Forecast Data'!$B:$B,$D418),"")</f>
        <v/>
      </c>
      <c r="BP418" s="12" t="str">
        <f>IFERROR((SUMIFS('OP Units'!K:K,'OP Units'!$A:$A,$D418)-SUMIFS('Forecast Data'!$H:$H,'Forecast Data'!$C:$C,BP$6,'Forecast Data'!$B:$B,$D418))/SUMIFS('Forecast Data'!$H:$H,'Forecast Data'!$C:$C,BP$6,'Forecast Data'!$B:$B,$D418),"")</f>
        <v/>
      </c>
      <c r="BQ418" s="12" t="str">
        <f>IFERROR((SUMIFS('OP Units'!L:L,'OP Units'!$A:$A,$D418)-SUMIFS('Forecast Data'!$H:$H,'Forecast Data'!$C:$C,BQ$6,'Forecast Data'!$B:$B,$D418))/SUMIFS('Forecast Data'!$H:$H,'Forecast Data'!$C:$C,BQ$6,'Forecast Data'!$B:$B,$D418),"")</f>
        <v/>
      </c>
      <c r="BR418" s="12" t="str">
        <f>IFERROR((SUMIFS('OP Units'!M:M,'OP Units'!$A:$A,$D418)-SUMIFS('Forecast Data'!$H:$H,'Forecast Data'!$C:$C,BR$6,'Forecast Data'!$B:$B,$D418))/SUMIFS('Forecast Data'!$H:$H,'Forecast Data'!$C:$C,BR$6,'Forecast Data'!$B:$B,$D418),"")</f>
        <v/>
      </c>
      <c r="BS418" s="12" t="str">
        <f>IFERROR((SUMIFS('OP Units'!N:N,'OP Units'!$A:$A,$D418)-SUMIFS('Forecast Data'!$H:$H,'Forecast Data'!$C:$C,BS$6,'Forecast Data'!$B:$B,$D418))/SUMIFS('Forecast Data'!$H:$H,'Forecast Data'!$C:$C,BS$6,'Forecast Data'!$B:$B,$D418),"")</f>
        <v/>
      </c>
      <c r="BT418" s="12" t="str">
        <f>IFERROR((SUMIFS('OP Units'!O:O,'OP Units'!$A:$A,$D418)-SUMIFS('Forecast Data'!$H:$H,'Forecast Data'!$C:$C,BT$6,'Forecast Data'!$B:$B,$D418))/SUMIFS('Forecast Data'!$H:$H,'Forecast Data'!$C:$C,BT$6,'Forecast Data'!$B:$B,$D418),"")</f>
        <v/>
      </c>
      <c r="BU418" s="12" t="str">
        <f>IFERROR((SUMIFS('OP Units'!P:P,'OP Units'!$A:$A,$D418)-SUMIFS('Forecast Data'!$H:$H,'Forecast Data'!$C:$C,BU$6,'Forecast Data'!$B:$B,$D418))/SUMIFS('Forecast Data'!$H:$H,'Forecast Data'!$C:$C,BU$6,'Forecast Data'!$B:$B,$D418),"")</f>
        <v/>
      </c>
      <c r="BV418" s="12"/>
      <c r="BW418" s="11">
        <f>(SUMIFS('Forecast Data'!H:H,'Forecast Data'!B:B,D418,'Forecast Data'!C:C,BK$6)+SUMIFS('Forecast Data'!H:H,'Forecast Data'!B:B,D418,'Forecast Data'!C:C,BL$6)+SUMIFS('Forecast Data'!H:H,'Forecast Data'!B:B,D418,'Forecast Data'!C:C,BM$6)+SUMIFS('Forecast Data'!H:H,'Forecast Data'!B:B,D418,'Forecast Data'!C:C,BN$6)+SUMIFS('Forecast Data'!H:H,'Forecast Data'!B:B,D418,'Forecast Data'!C:C,BO$6)+SUMIFS('Forecast Data'!H:H,'Forecast Data'!B:B,D418,'Forecast Data'!C:C,BP$6)+SUMIFS('Forecast Data'!H:H,'Forecast Data'!B:B,D418,'Forecast Data'!C:C,BQ$6)+SUMIFS('Forecast Data'!H:H,'Forecast Data'!B:B,D418,'Forecast Data'!C:C,BJ$6))/8</f>
        <v>0</v>
      </c>
      <c r="BX418" s="12" t="str">
        <f>IFERROR((SUM(W418:AD418)-(SUMIFS('Forecast Data'!H:H,'Forecast Data'!B:B,B418,'Forecast Data'!C:C,BJ$6)+SUMIFS('Forecast Data'!H:H,'Forecast Data'!B:B,B418,'Forecast Data'!C:C,BK$6)+SUMIFS('Forecast Data'!H:H,'Forecast Data'!B:B,B418,'Forecast Data'!C:C,BL$6)+SUMIFS('Forecast Data'!H:H,'Forecast Data'!B:B,B418,'Forecast Data'!C:C,BM$6)+SUMIFS('Forecast Data'!H:H,'Forecast Data'!B:B,B418,'Forecast Data'!C:C,BN$6)+SUMIFS('Forecast Data'!H:H,'Forecast Data'!B:B,B418,'Forecast Data'!C:C,BO$6)+SUMIFS('Forecast Data'!H:H,'Forecast Data'!B:B,B418,'Forecast Data'!C:C,BP$6)+SUMIFS('Forecast Data'!H:H,'Forecast Data'!B:B,B418,'Forecast Data'!C:C,BQ$6)))/(SUMIFS('Forecast Data'!H:H,'Forecast Data'!B:B,B418,'Forecast Data'!C:C,BJ$6)+SUMIFS('Forecast Data'!H:H,'Forecast Data'!B:B,B418,'Forecast Data'!C:C,BK$6)+SUMIFS('Forecast Data'!H:H,'Forecast Data'!B:B,B418,'Forecast Data'!C:C,BL$6)+SUMIFS('Forecast Data'!H:H,'Forecast Data'!B:B,B418,'Forecast Data'!C:C,BM$6)+SUMIFS('Forecast Data'!H:H,'Forecast Data'!B:B,B418,'Forecast Data'!C:C,BN$6)+SUMIFS('Forecast Data'!H:H,'Forecast Data'!B:B,B418,'Forecast Data'!C:C,BO$6)+SUMIFS('Forecast Data'!H:H,'Forecast Data'!B:B,B418,'Forecast Data'!C:C,BP$6)+SUMIFS('Forecast Data'!H:H,'Forecast Data'!B:B,B418,'Forecast Data'!C:C,BQ$6)),"")</f>
        <v/>
      </c>
      <c r="BY418" s="12">
        <f t="shared" si="68"/>
        <v>0</v>
      </c>
      <c r="BZ418" s="16">
        <f t="shared" si="69"/>
        <v>0</v>
      </c>
      <c r="CA418" s="13">
        <f t="shared" si="70"/>
        <v>0</v>
      </c>
      <c r="CB418" s="12">
        <f t="shared" si="71"/>
        <v>0</v>
      </c>
      <c r="CC418" s="12"/>
      <c r="CD418" s="11">
        <f>(SUMIFS('Forecast Data'!H:H,'Forecast Data'!B:B,D418,'Forecast Data'!C:C,BK$6)+SUMIFS('Forecast Data'!H:H,'Forecast Data'!B:B,D418,'Forecast Data'!C:C,BL$6)+SUMIFS('Forecast Data'!H:H,'Forecast Data'!B:B,D418,'Forecast Data'!C:C,BM$6)+SUMIFS('Forecast Data'!H:H,'Forecast Data'!B:B,D418,'Forecast Data'!C:C,BJ$6))/4</f>
        <v>0</v>
      </c>
      <c r="CE418" s="12" t="str">
        <f>IFERROR((SUM(W418:Z418)-(SUMIFS('Forecast Data'!H:H,'Forecast Data'!B:B,D418,'Forecast Data'!C:C,BJ$6)+SUMIFS('Forecast Data'!H:H,'Forecast Data'!B:B,D418,'Forecast Data'!C:C,BK$6)+SUMIFS('Forecast Data'!H:H,'Forecast Data'!B:B,D418,'Forecast Data'!C:C,BL$6)+SUMIFS('Forecast Data'!H:H,'Forecast Data'!B:B,D418,'Forecast Data'!C:C,BM$6)))/(SUMIFS('Forecast Data'!H:H,'Forecast Data'!B:B,D418,'Forecast Data'!C:C,BJ$6)+SUMIFS('Forecast Data'!H:H,'Forecast Data'!B:B,D418,'Forecast Data'!C:C,BK$6)+SUMIFS('Forecast Data'!H:H,'Forecast Data'!B:B,D418,'Forecast Data'!C:C,BL$6)+SUMIFS('Forecast Data'!H:H,'Forecast Data'!B:B,D418,'Forecast Data'!C:C,BM$6)),"")</f>
        <v/>
      </c>
      <c r="CF418" s="12">
        <f t="shared" si="72"/>
        <v>0</v>
      </c>
      <c r="CG418" s="12">
        <f t="shared" si="73"/>
        <v>0</v>
      </c>
      <c r="CH418" s="13">
        <f t="shared" si="74"/>
        <v>0</v>
      </c>
      <c r="CI418" s="13"/>
    </row>
    <row r="419" spans="1:87" ht="13.2">
      <c r="A419" s="1"/>
      <c r="B419" t="str">
        <f t="shared" si="75"/>
        <v>Zimba</v>
      </c>
      <c r="D419" t="s">
        <v>451</v>
      </c>
      <c r="E419" s="11">
        <f>SUMIFS('Fin Data'!F:F,'Fin Data'!A:A,D419)</f>
        <v>0</v>
      </c>
      <c r="F419" s="11">
        <f>SUMIFS('Fin Data with 6 week hist'!I:I,'Fin Data with 6 week hist'!$A:$A,$D419)</f>
        <v>0</v>
      </c>
      <c r="G419" s="11">
        <f>SUMIFS('Fin Data with 6 week hist'!J:J,'Fin Data with 6 week hist'!$A:$A,$D419)</f>
        <v>0</v>
      </c>
      <c r="H419" s="11">
        <f>SUMIFS('Fin Data with 6 week hist'!K:K,'Fin Data with 6 week hist'!$A:$A,$D419)+SUMIFS('Unit Cancellations'!D:D,'Unit Cancellations'!$B:$B,$D419)</f>
        <v>0</v>
      </c>
      <c r="I419" s="11">
        <f>SUMIFS('Fin Data with 6 week hist'!L:L,'Fin Data with 6 week hist'!$A:$A,$D419)+SUMIFS('Unit Cancellations'!E:E,'Unit Cancellations'!$B:$B,$D419)</f>
        <v>0</v>
      </c>
      <c r="J419" s="11">
        <f>SUMIFS('Fin Data with 6 week hist'!M:M,'Fin Data with 6 week hist'!$A:$A,$D419)+SUMIFS('Unit Cancellations'!F:F,'Unit Cancellations'!$B:$B,$D419)</f>
        <v>0</v>
      </c>
      <c r="K419" s="11">
        <f>SUMIFS('Fin Data with 6 week hist'!N:N,'Fin Data with 6 week hist'!$A:$A,$D419)+SUMIFS('Unit Cancellations'!G:G,'Unit Cancellations'!$B:$B,$D419)</f>
        <v>0</v>
      </c>
      <c r="L419" s="11">
        <f>SUMIFS('Fin Data'!AN:AN,'Fin Data'!A:A,D419)</f>
        <v>0</v>
      </c>
      <c r="M419" s="12">
        <f>IFERROR(SUMIFS('Fin Data'!AO:AO,'Fin Data'!A:A,D419),"")</f>
        <v>0</v>
      </c>
      <c r="N419" s="1"/>
      <c r="O419" s="11">
        <f t="shared" si="63"/>
        <v>0</v>
      </c>
      <c r="P419" s="12" t="str">
        <f t="shared" si="64"/>
        <v/>
      </c>
      <c r="Q419" s="1"/>
      <c r="R419" s="11">
        <f t="shared" si="65"/>
        <v>0</v>
      </c>
      <c r="S419" s="12" t="str">
        <f t="shared" si="66"/>
        <v/>
      </c>
      <c r="T419" s="11">
        <f t="shared" si="67"/>
        <v>0</v>
      </c>
      <c r="U419" s="1" t="e">
        <f t="shared" si="76"/>
        <v>#REF!</v>
      </c>
      <c r="V419" s="1"/>
      <c r="W419" s="11">
        <f>SUMIFS('Forecast Data'!$D:$D,'Forecast Data'!$C:$C,W$6,'Forecast Data'!$B:$B,$D419)</f>
        <v>0</v>
      </c>
      <c r="X419" s="11">
        <f>SUMIFS('Forecast Data'!$D:$D,'Forecast Data'!$C:$C,X$6,'Forecast Data'!$B:$B,$D419)</f>
        <v>0</v>
      </c>
      <c r="Y419" s="11">
        <f>SUMIFS('Forecast Data'!$D:$D,'Forecast Data'!$C:$C,Y$6,'Forecast Data'!$B:$B,$D419)</f>
        <v>0</v>
      </c>
      <c r="Z419" s="11">
        <f>SUMIFS('Forecast Data'!$D:$D,'Forecast Data'!$C:$C,Z$6,'Forecast Data'!$B:$B,$D419)</f>
        <v>0</v>
      </c>
      <c r="AA419" s="11">
        <f>SUMIFS('Forecast Data'!$D:$D,'Forecast Data'!$C:$C,AA$6,'Forecast Data'!$B:$B,$D419)</f>
        <v>0</v>
      </c>
      <c r="AB419" s="11">
        <f>SUMIFS('Forecast Data'!$D:$D,'Forecast Data'!$C:$C,AB$6,'Forecast Data'!$B:$B,$D419)</f>
        <v>0</v>
      </c>
      <c r="AC419" s="11">
        <f>SUMIFS('Forecast Data'!$D:$D,'Forecast Data'!$C:$C,AC$6,'Forecast Data'!$B:$B,$D419)</f>
        <v>0</v>
      </c>
      <c r="AD419" s="11">
        <f>SUMIFS('Forecast Data'!$D:$D,'Forecast Data'!$C:$C,AD$6,'Forecast Data'!$B:$B,$D419)</f>
        <v>0</v>
      </c>
      <c r="AE419" s="11">
        <f>SUMIFS('Forecast Data'!$D:$D,'Forecast Data'!$C:$C,AE$6,'Forecast Data'!$B:$B,$D419)</f>
        <v>0</v>
      </c>
      <c r="AF419" s="11">
        <f>SUMIFS('Forecast Data'!$D:$D,'Forecast Data'!$C:$C,AF$6,'Forecast Data'!$B:$B,$D419)</f>
        <v>0</v>
      </c>
      <c r="AG419" s="11">
        <f>SUMIFS('Forecast Data'!$D:$D,'Forecast Data'!$C:$C,AG$6,'Forecast Data'!$B:$B,$D419)</f>
        <v>0</v>
      </c>
      <c r="AH419" s="11">
        <f>SUMIFS('Forecast Data'!$D:$D,'Forecast Data'!$C:$C,AH$6,'Forecast Data'!$B:$B,$D419)</f>
        <v>0</v>
      </c>
      <c r="AI419" s="1"/>
      <c r="AJ419" s="12" t="str">
        <f>IF(SUMIFS('Forecast Data'!$E:$E,'Forecast Data'!$C:$C,AJ$6,'Forecast Data'!$B:$B,$D419)=0,"",SUMIFS('Forecast Data'!$E:$E,'Forecast Data'!$C:$C,AJ$6,'Forecast Data'!$B:$B,$D419))</f>
        <v/>
      </c>
      <c r="AK419" s="12" t="str">
        <f>IF(SUMIFS('Forecast Data'!$E:$E,'Forecast Data'!$C:$C,AK$6,'Forecast Data'!$B:$B,$D419)=0,"",SUMIFS('Forecast Data'!$E:$E,'Forecast Data'!$C:$C,AK$6,'Forecast Data'!$B:$B,$D419))</f>
        <v/>
      </c>
      <c r="AL419" s="12" t="str">
        <f>IF(SUMIFS('Forecast Data'!$E:$E,'Forecast Data'!$C:$C,AL$6,'Forecast Data'!$B:$B,$D419)=0,"",SUMIFS('Forecast Data'!$E:$E,'Forecast Data'!$C:$C,AL$6,'Forecast Data'!$B:$B,$D419))</f>
        <v/>
      </c>
      <c r="AM419" s="12" t="str">
        <f>IF(SUMIFS('Forecast Data'!$E:$E,'Forecast Data'!$C:$C,AM$6,'Forecast Data'!$B:$B,$D419)=0,"",SUMIFS('Forecast Data'!$E:$E,'Forecast Data'!$C:$C,AM$6,'Forecast Data'!$B:$B,$D419))</f>
        <v/>
      </c>
      <c r="AN419" s="12" t="str">
        <f>IF(SUMIFS('Forecast Data'!$E:$E,'Forecast Data'!$C:$C,AN$6,'Forecast Data'!$B:$B,$D419)=0,"",SUMIFS('Forecast Data'!$E:$E,'Forecast Data'!$C:$C,AN$6,'Forecast Data'!$B:$B,$D419))</f>
        <v/>
      </c>
      <c r="AO419" s="12" t="str">
        <f>IF(SUMIFS('Forecast Data'!$E:$E,'Forecast Data'!$C:$C,AO$6,'Forecast Data'!$B:$B,$D419)=0,"",SUMIFS('Forecast Data'!$E:$E,'Forecast Data'!$C:$C,AO$6,'Forecast Data'!$B:$B,$D419))</f>
        <v/>
      </c>
      <c r="AP419" s="12" t="str">
        <f>IF(SUMIFS('Forecast Data'!$E:$E,'Forecast Data'!$C:$C,AP$6,'Forecast Data'!$B:$B,$D419)=0,"",SUMIFS('Forecast Data'!$E:$E,'Forecast Data'!$C:$C,AP$6,'Forecast Data'!$B:$B,$D419))</f>
        <v/>
      </c>
      <c r="AQ419" s="12" t="str">
        <f>IF(SUMIFS('Forecast Data'!$E:$E,'Forecast Data'!$C:$C,AQ$6,'Forecast Data'!$B:$B,$D419)=0,"",SUMIFS('Forecast Data'!$E:$E,'Forecast Data'!$C:$C,AQ$6,'Forecast Data'!$B:$B,$D419))</f>
        <v/>
      </c>
      <c r="AR419" s="12" t="str">
        <f>IF(SUMIFS('Forecast Data'!$E:$E,'Forecast Data'!$C:$C,AR$6,'Forecast Data'!$B:$B,$D419)=0,"",SUMIFS('Forecast Data'!$E:$E,'Forecast Data'!$C:$C,AR$6,'Forecast Data'!$B:$B,$D419))</f>
        <v/>
      </c>
      <c r="AS419" s="12" t="str">
        <f>IF(SUMIFS('Forecast Data'!$E:$E,'Forecast Data'!$C:$C,AS$6,'Forecast Data'!$B:$B,$D419)=0,"",SUMIFS('Forecast Data'!$E:$E,'Forecast Data'!$C:$C,AS$6,'Forecast Data'!$B:$B,$D419))</f>
        <v/>
      </c>
      <c r="AT419" s="12" t="str">
        <f>IF(SUMIFS('Forecast Data'!$E:$E,'Forecast Data'!$C:$C,AT$6,'Forecast Data'!$B:$B,$D419)=0,"",SUMIFS('Forecast Data'!$E:$E,'Forecast Data'!$C:$C,AT$6,'Forecast Data'!$B:$B,$D419))</f>
        <v/>
      </c>
      <c r="AU419" s="12" t="str">
        <f>IF(SUMIFS('Forecast Data'!$E:$E,'Forecast Data'!$C:$C,AU$6,'Forecast Data'!$B:$B,$D419)=0,"",SUMIFS('Forecast Data'!$E:$E,'Forecast Data'!$C:$C,AU$6,'Forecast Data'!$B:$B,$D419))</f>
        <v/>
      </c>
      <c r="AV419" s="1"/>
      <c r="AW419" s="11">
        <f>SUMIFS('OP Units'!E:E,'OP Units'!$A:$A,$D419)</f>
        <v>0</v>
      </c>
      <c r="AX419" s="11">
        <f>SUMIFS('OP Units'!F:F,'OP Units'!$A:$A,$D419)</f>
        <v>0</v>
      </c>
      <c r="AY419" s="11">
        <f>SUMIFS('OP Units'!G:G,'OP Units'!$A:$A,$D419)</f>
        <v>0</v>
      </c>
      <c r="AZ419" s="11">
        <f>SUMIFS('OP Units'!H:H,'OP Units'!$A:$A,$D419)</f>
        <v>0</v>
      </c>
      <c r="BA419" s="11">
        <f>SUMIFS('OP Units'!I:I,'OP Units'!$A:$A,$D419)</f>
        <v>0</v>
      </c>
      <c r="BB419" s="11">
        <f>SUMIFS('OP Units'!J:J,'OP Units'!$A:$A,$D419)</f>
        <v>0</v>
      </c>
      <c r="BC419" s="11">
        <f>SUMIFS('OP Units'!K:K,'OP Units'!$A:$A,$D419)</f>
        <v>0</v>
      </c>
      <c r="BD419" s="11">
        <f>SUMIFS('OP Units'!L:L,'OP Units'!$A:$A,$D419)</f>
        <v>0</v>
      </c>
      <c r="BE419" s="11">
        <f>SUMIFS('OP Units'!M:M,'OP Units'!$A:$A,$D419)</f>
        <v>0</v>
      </c>
      <c r="BF419" s="11">
        <f>SUMIFS('OP Units'!N:N,'OP Units'!$A:$A,$D419)</f>
        <v>0</v>
      </c>
      <c r="BG419" s="11">
        <f>SUMIFS('OP Units'!O:O,'OP Units'!$A:$A,$D419)</f>
        <v>0</v>
      </c>
      <c r="BH419" s="11">
        <f>SUMIFS('OP Units'!P:P,'OP Units'!$A:$A,$D419)</f>
        <v>0</v>
      </c>
      <c r="BI419" s="1"/>
      <c r="BJ419" s="12" t="str">
        <f>IFERROR((SUMIFS('OP Units'!E:E,'OP Units'!$A:$A,$D419)-SUMIFS('Forecast Data'!$H:$H,'Forecast Data'!$C:$C,BJ$6,'Forecast Data'!$B:$B,$D419))/SUMIFS('Forecast Data'!$H:$H,'Forecast Data'!$C:$C,BJ$6,'Forecast Data'!$B:$B,$D419),"")</f>
        <v/>
      </c>
      <c r="BK419" s="12" t="str">
        <f>IFERROR((SUMIFS('OP Units'!F:F,'OP Units'!$A:$A,$D419)-SUMIFS('Forecast Data'!$H:$H,'Forecast Data'!$C:$C,BK$6,'Forecast Data'!$B:$B,$D419))/SUMIFS('Forecast Data'!$H:$H,'Forecast Data'!$C:$C,BK$6,'Forecast Data'!$B:$B,$D419),"")</f>
        <v/>
      </c>
      <c r="BL419" s="12" t="str">
        <f>IFERROR((SUMIFS('OP Units'!G:G,'OP Units'!$A:$A,$D419)-SUMIFS('Forecast Data'!$H:$H,'Forecast Data'!$C:$C,BL$6,'Forecast Data'!$B:$B,$D419))/SUMIFS('Forecast Data'!$H:$H,'Forecast Data'!$C:$C,BL$6,'Forecast Data'!$B:$B,$D419),"")</f>
        <v/>
      </c>
      <c r="BM419" s="12" t="str">
        <f>IFERROR((SUMIFS('OP Units'!H:H,'OP Units'!$A:$A,$D419)-SUMIFS('Forecast Data'!$H:$H,'Forecast Data'!$C:$C,BM$6,'Forecast Data'!$B:$B,$D419))/SUMIFS('Forecast Data'!$H:$H,'Forecast Data'!$C:$C,BM$6,'Forecast Data'!$B:$B,$D419),"")</f>
        <v/>
      </c>
      <c r="BN419" s="12" t="str">
        <f>IFERROR((SUMIFS('OP Units'!I:I,'OP Units'!$A:$A,$D419)-SUMIFS('Forecast Data'!$H:$H,'Forecast Data'!$C:$C,BN$6,'Forecast Data'!$B:$B,$D419))/SUMIFS('Forecast Data'!$H:$H,'Forecast Data'!$C:$C,BN$6,'Forecast Data'!$B:$B,$D419),"")</f>
        <v/>
      </c>
      <c r="BO419" s="12" t="str">
        <f>IFERROR((SUMIFS('OP Units'!J:J,'OP Units'!$A:$A,$D419)-SUMIFS('Forecast Data'!$H:$H,'Forecast Data'!$C:$C,BO$6,'Forecast Data'!$B:$B,$D419))/SUMIFS('Forecast Data'!$H:$H,'Forecast Data'!$C:$C,BO$6,'Forecast Data'!$B:$B,$D419),"")</f>
        <v/>
      </c>
      <c r="BP419" s="12" t="str">
        <f>IFERROR((SUMIFS('OP Units'!K:K,'OP Units'!$A:$A,$D419)-SUMIFS('Forecast Data'!$H:$H,'Forecast Data'!$C:$C,BP$6,'Forecast Data'!$B:$B,$D419))/SUMIFS('Forecast Data'!$H:$H,'Forecast Data'!$C:$C,BP$6,'Forecast Data'!$B:$B,$D419),"")</f>
        <v/>
      </c>
      <c r="BQ419" s="12" t="str">
        <f>IFERROR((SUMIFS('OP Units'!L:L,'OP Units'!$A:$A,$D419)-SUMIFS('Forecast Data'!$H:$H,'Forecast Data'!$C:$C,BQ$6,'Forecast Data'!$B:$B,$D419))/SUMIFS('Forecast Data'!$H:$H,'Forecast Data'!$C:$C,BQ$6,'Forecast Data'!$B:$B,$D419),"")</f>
        <v/>
      </c>
      <c r="BR419" s="12" t="str">
        <f>IFERROR((SUMIFS('OP Units'!M:M,'OP Units'!$A:$A,$D419)-SUMIFS('Forecast Data'!$H:$H,'Forecast Data'!$C:$C,BR$6,'Forecast Data'!$B:$B,$D419))/SUMIFS('Forecast Data'!$H:$H,'Forecast Data'!$C:$C,BR$6,'Forecast Data'!$B:$B,$D419),"")</f>
        <v/>
      </c>
      <c r="BS419" s="12" t="str">
        <f>IFERROR((SUMIFS('OP Units'!N:N,'OP Units'!$A:$A,$D419)-SUMIFS('Forecast Data'!$H:$H,'Forecast Data'!$C:$C,BS$6,'Forecast Data'!$B:$B,$D419))/SUMIFS('Forecast Data'!$H:$H,'Forecast Data'!$C:$C,BS$6,'Forecast Data'!$B:$B,$D419),"")</f>
        <v/>
      </c>
      <c r="BT419" s="12" t="str">
        <f>IFERROR((SUMIFS('OP Units'!O:O,'OP Units'!$A:$A,$D419)-SUMIFS('Forecast Data'!$H:$H,'Forecast Data'!$C:$C,BT$6,'Forecast Data'!$B:$B,$D419))/SUMIFS('Forecast Data'!$H:$H,'Forecast Data'!$C:$C,BT$6,'Forecast Data'!$B:$B,$D419),"")</f>
        <v/>
      </c>
      <c r="BU419" s="12" t="str">
        <f>IFERROR((SUMIFS('OP Units'!P:P,'OP Units'!$A:$A,$D419)-SUMIFS('Forecast Data'!$H:$H,'Forecast Data'!$C:$C,BU$6,'Forecast Data'!$B:$B,$D419))/SUMIFS('Forecast Data'!$H:$H,'Forecast Data'!$C:$C,BU$6,'Forecast Data'!$B:$B,$D419),"")</f>
        <v/>
      </c>
      <c r="BV419" s="12"/>
      <c r="BW419" s="11">
        <f>(SUMIFS('Forecast Data'!H:H,'Forecast Data'!B:B,D419,'Forecast Data'!C:C,BK$6)+SUMIFS('Forecast Data'!H:H,'Forecast Data'!B:B,D419,'Forecast Data'!C:C,BL$6)+SUMIFS('Forecast Data'!H:H,'Forecast Data'!B:B,D419,'Forecast Data'!C:C,BM$6)+SUMIFS('Forecast Data'!H:H,'Forecast Data'!B:B,D419,'Forecast Data'!C:C,BN$6)+SUMIFS('Forecast Data'!H:H,'Forecast Data'!B:B,D419,'Forecast Data'!C:C,BO$6)+SUMIFS('Forecast Data'!H:H,'Forecast Data'!B:B,D419,'Forecast Data'!C:C,BP$6)+SUMIFS('Forecast Data'!H:H,'Forecast Data'!B:B,D419,'Forecast Data'!C:C,BQ$6)+SUMIFS('Forecast Data'!H:H,'Forecast Data'!B:B,D419,'Forecast Data'!C:C,BJ$6))/8</f>
        <v>0</v>
      </c>
      <c r="BX419" s="12" t="str">
        <f>IFERROR((SUM(W419:AD419)-(SUMIFS('Forecast Data'!H:H,'Forecast Data'!B:B,B419,'Forecast Data'!C:C,BJ$6)+SUMIFS('Forecast Data'!H:H,'Forecast Data'!B:B,B419,'Forecast Data'!C:C,BK$6)+SUMIFS('Forecast Data'!H:H,'Forecast Data'!B:B,B419,'Forecast Data'!C:C,BL$6)+SUMIFS('Forecast Data'!H:H,'Forecast Data'!B:B,B419,'Forecast Data'!C:C,BM$6)+SUMIFS('Forecast Data'!H:H,'Forecast Data'!B:B,B419,'Forecast Data'!C:C,BN$6)+SUMIFS('Forecast Data'!H:H,'Forecast Data'!B:B,B419,'Forecast Data'!C:C,BO$6)+SUMIFS('Forecast Data'!H:H,'Forecast Data'!B:B,B419,'Forecast Data'!C:C,BP$6)+SUMIFS('Forecast Data'!H:H,'Forecast Data'!B:B,B419,'Forecast Data'!C:C,BQ$6)))/(SUMIFS('Forecast Data'!H:H,'Forecast Data'!B:B,B419,'Forecast Data'!C:C,BJ$6)+SUMIFS('Forecast Data'!H:H,'Forecast Data'!B:B,B419,'Forecast Data'!C:C,BK$6)+SUMIFS('Forecast Data'!H:H,'Forecast Data'!B:B,B419,'Forecast Data'!C:C,BL$6)+SUMIFS('Forecast Data'!H:H,'Forecast Data'!B:B,B419,'Forecast Data'!C:C,BM$6)+SUMIFS('Forecast Data'!H:H,'Forecast Data'!B:B,B419,'Forecast Data'!C:C,BN$6)+SUMIFS('Forecast Data'!H:H,'Forecast Data'!B:B,B419,'Forecast Data'!C:C,BO$6)+SUMIFS('Forecast Data'!H:H,'Forecast Data'!B:B,B419,'Forecast Data'!C:C,BP$6)+SUMIFS('Forecast Data'!H:H,'Forecast Data'!B:B,B419,'Forecast Data'!C:C,BQ$6)),"")</f>
        <v/>
      </c>
      <c r="BY419" s="12">
        <f t="shared" si="68"/>
        <v>0</v>
      </c>
      <c r="BZ419" s="16">
        <f t="shared" si="69"/>
        <v>0</v>
      </c>
      <c r="CA419" s="13">
        <f t="shared" si="70"/>
        <v>0</v>
      </c>
      <c r="CB419" s="12">
        <f t="shared" si="71"/>
        <v>0</v>
      </c>
      <c r="CC419" s="12"/>
      <c r="CD419" s="11">
        <f>(SUMIFS('Forecast Data'!H:H,'Forecast Data'!B:B,D419,'Forecast Data'!C:C,BK$6)+SUMIFS('Forecast Data'!H:H,'Forecast Data'!B:B,D419,'Forecast Data'!C:C,BL$6)+SUMIFS('Forecast Data'!H:H,'Forecast Data'!B:B,D419,'Forecast Data'!C:C,BM$6)+SUMIFS('Forecast Data'!H:H,'Forecast Data'!B:B,D419,'Forecast Data'!C:C,BJ$6))/4</f>
        <v>0</v>
      </c>
      <c r="CE419" s="12" t="str">
        <f>IFERROR((SUM(W419:Z419)-(SUMIFS('Forecast Data'!H:H,'Forecast Data'!B:B,D419,'Forecast Data'!C:C,BJ$6)+SUMIFS('Forecast Data'!H:H,'Forecast Data'!B:B,D419,'Forecast Data'!C:C,BK$6)+SUMIFS('Forecast Data'!H:H,'Forecast Data'!B:B,D419,'Forecast Data'!C:C,BL$6)+SUMIFS('Forecast Data'!H:H,'Forecast Data'!B:B,D419,'Forecast Data'!C:C,BM$6)))/(SUMIFS('Forecast Data'!H:H,'Forecast Data'!B:B,D419,'Forecast Data'!C:C,BJ$6)+SUMIFS('Forecast Data'!H:H,'Forecast Data'!B:B,D419,'Forecast Data'!C:C,BK$6)+SUMIFS('Forecast Data'!H:H,'Forecast Data'!B:B,D419,'Forecast Data'!C:C,BL$6)+SUMIFS('Forecast Data'!H:H,'Forecast Data'!B:B,D419,'Forecast Data'!C:C,BM$6)),"")</f>
        <v/>
      </c>
      <c r="CF419" s="12">
        <f t="shared" si="72"/>
        <v>0</v>
      </c>
      <c r="CG419" s="12">
        <f t="shared" si="73"/>
        <v>0</v>
      </c>
      <c r="CH419" s="13">
        <f t="shared" si="74"/>
        <v>0</v>
      </c>
      <c r="CI419" s="13"/>
    </row>
    <row r="420" spans="1:87" ht="13.2">
      <c r="A420" s="1"/>
      <c r="B420" t="str">
        <f t="shared" si="75"/>
        <v>Zinus</v>
      </c>
      <c r="D420" t="s">
        <v>452</v>
      </c>
      <c r="E420" s="11">
        <f>SUMIFS('Fin Data'!F:F,'Fin Data'!A:A,D420)</f>
        <v>0</v>
      </c>
      <c r="F420" s="11">
        <f>SUMIFS('Fin Data with 6 week hist'!I:I,'Fin Data with 6 week hist'!$A:$A,$D420)</f>
        <v>0</v>
      </c>
      <c r="G420" s="11">
        <f>SUMIFS('Fin Data with 6 week hist'!J:J,'Fin Data with 6 week hist'!$A:$A,$D420)</f>
        <v>0</v>
      </c>
      <c r="H420" s="11">
        <f>SUMIFS('Fin Data with 6 week hist'!K:K,'Fin Data with 6 week hist'!$A:$A,$D420)+SUMIFS('Unit Cancellations'!D:D,'Unit Cancellations'!$B:$B,$D420)</f>
        <v>0</v>
      </c>
      <c r="I420" s="11">
        <f>SUMIFS('Fin Data with 6 week hist'!L:L,'Fin Data with 6 week hist'!$A:$A,$D420)+SUMIFS('Unit Cancellations'!E:E,'Unit Cancellations'!$B:$B,$D420)</f>
        <v>0</v>
      </c>
      <c r="J420" s="11">
        <f>SUMIFS('Fin Data with 6 week hist'!M:M,'Fin Data with 6 week hist'!$A:$A,$D420)+SUMIFS('Unit Cancellations'!F:F,'Unit Cancellations'!$B:$B,$D420)</f>
        <v>0</v>
      </c>
      <c r="K420" s="11">
        <f>SUMIFS('Fin Data with 6 week hist'!N:N,'Fin Data with 6 week hist'!$A:$A,$D420)+SUMIFS('Unit Cancellations'!G:G,'Unit Cancellations'!$B:$B,$D420)</f>
        <v>0</v>
      </c>
      <c r="L420" s="11">
        <f>SUMIFS('Fin Data'!AN:AN,'Fin Data'!A:A,D420)</f>
        <v>0</v>
      </c>
      <c r="M420" s="12">
        <f>IFERROR(SUMIFS('Fin Data'!AO:AO,'Fin Data'!A:A,D420),"")</f>
        <v>0</v>
      </c>
      <c r="N420" s="1"/>
      <c r="O420" s="11">
        <f t="shared" si="63"/>
        <v>0</v>
      </c>
      <c r="P420" s="12" t="str">
        <f t="shared" si="64"/>
        <v/>
      </c>
      <c r="Q420" s="1"/>
      <c r="R420" s="11">
        <f t="shared" si="65"/>
        <v>0</v>
      </c>
      <c r="S420" s="12" t="str">
        <f t="shared" si="66"/>
        <v/>
      </c>
      <c r="T420" s="11">
        <f t="shared" si="67"/>
        <v>0</v>
      </c>
      <c r="U420" s="1" t="e">
        <f t="shared" si="76"/>
        <v>#REF!</v>
      </c>
      <c r="V420" s="1"/>
      <c r="W420" s="11">
        <f>SUMIFS('Forecast Data'!$D:$D,'Forecast Data'!$C:$C,W$6,'Forecast Data'!$B:$B,$D420)</f>
        <v>0</v>
      </c>
      <c r="X420" s="11">
        <f>SUMIFS('Forecast Data'!$D:$D,'Forecast Data'!$C:$C,X$6,'Forecast Data'!$B:$B,$D420)</f>
        <v>0</v>
      </c>
      <c r="Y420" s="11">
        <f>SUMIFS('Forecast Data'!$D:$D,'Forecast Data'!$C:$C,Y$6,'Forecast Data'!$B:$B,$D420)</f>
        <v>0</v>
      </c>
      <c r="Z420" s="11">
        <f>SUMIFS('Forecast Data'!$D:$D,'Forecast Data'!$C:$C,Z$6,'Forecast Data'!$B:$B,$D420)</f>
        <v>0</v>
      </c>
      <c r="AA420" s="11">
        <f>SUMIFS('Forecast Data'!$D:$D,'Forecast Data'!$C:$C,AA$6,'Forecast Data'!$B:$B,$D420)</f>
        <v>0</v>
      </c>
      <c r="AB420" s="11">
        <f>SUMIFS('Forecast Data'!$D:$D,'Forecast Data'!$C:$C,AB$6,'Forecast Data'!$B:$B,$D420)</f>
        <v>0</v>
      </c>
      <c r="AC420" s="11">
        <f>SUMIFS('Forecast Data'!$D:$D,'Forecast Data'!$C:$C,AC$6,'Forecast Data'!$B:$B,$D420)</f>
        <v>0</v>
      </c>
      <c r="AD420" s="11">
        <f>SUMIFS('Forecast Data'!$D:$D,'Forecast Data'!$C:$C,AD$6,'Forecast Data'!$B:$B,$D420)</f>
        <v>0</v>
      </c>
      <c r="AE420" s="11">
        <f>SUMIFS('Forecast Data'!$D:$D,'Forecast Data'!$C:$C,AE$6,'Forecast Data'!$B:$B,$D420)</f>
        <v>0</v>
      </c>
      <c r="AF420" s="11">
        <f>SUMIFS('Forecast Data'!$D:$D,'Forecast Data'!$C:$C,AF$6,'Forecast Data'!$B:$B,$D420)</f>
        <v>0</v>
      </c>
      <c r="AG420" s="11">
        <f>SUMIFS('Forecast Data'!$D:$D,'Forecast Data'!$C:$C,AG$6,'Forecast Data'!$B:$B,$D420)</f>
        <v>0</v>
      </c>
      <c r="AH420" s="11">
        <f>SUMIFS('Forecast Data'!$D:$D,'Forecast Data'!$C:$C,AH$6,'Forecast Data'!$B:$B,$D420)</f>
        <v>0</v>
      </c>
      <c r="AI420" s="1"/>
      <c r="AJ420" s="12" t="str">
        <f>IF(SUMIFS('Forecast Data'!$E:$E,'Forecast Data'!$C:$C,AJ$6,'Forecast Data'!$B:$B,$D420)=0,"",SUMIFS('Forecast Data'!$E:$E,'Forecast Data'!$C:$C,AJ$6,'Forecast Data'!$B:$B,$D420))</f>
        <v/>
      </c>
      <c r="AK420" s="12" t="str">
        <f>IF(SUMIFS('Forecast Data'!$E:$E,'Forecast Data'!$C:$C,AK$6,'Forecast Data'!$B:$B,$D420)=0,"",SUMIFS('Forecast Data'!$E:$E,'Forecast Data'!$C:$C,AK$6,'Forecast Data'!$B:$B,$D420))</f>
        <v/>
      </c>
      <c r="AL420" s="12" t="str">
        <f>IF(SUMIFS('Forecast Data'!$E:$E,'Forecast Data'!$C:$C,AL$6,'Forecast Data'!$B:$B,$D420)=0,"",SUMIFS('Forecast Data'!$E:$E,'Forecast Data'!$C:$C,AL$6,'Forecast Data'!$B:$B,$D420))</f>
        <v/>
      </c>
      <c r="AM420" s="12" t="str">
        <f>IF(SUMIFS('Forecast Data'!$E:$E,'Forecast Data'!$C:$C,AM$6,'Forecast Data'!$B:$B,$D420)=0,"",SUMIFS('Forecast Data'!$E:$E,'Forecast Data'!$C:$C,AM$6,'Forecast Data'!$B:$B,$D420))</f>
        <v/>
      </c>
      <c r="AN420" s="12" t="str">
        <f>IF(SUMIFS('Forecast Data'!$E:$E,'Forecast Data'!$C:$C,AN$6,'Forecast Data'!$B:$B,$D420)=0,"",SUMIFS('Forecast Data'!$E:$E,'Forecast Data'!$C:$C,AN$6,'Forecast Data'!$B:$B,$D420))</f>
        <v/>
      </c>
      <c r="AO420" s="12" t="str">
        <f>IF(SUMIFS('Forecast Data'!$E:$E,'Forecast Data'!$C:$C,AO$6,'Forecast Data'!$B:$B,$D420)=0,"",SUMIFS('Forecast Data'!$E:$E,'Forecast Data'!$C:$C,AO$6,'Forecast Data'!$B:$B,$D420))</f>
        <v/>
      </c>
      <c r="AP420" s="12" t="str">
        <f>IF(SUMIFS('Forecast Data'!$E:$E,'Forecast Data'!$C:$C,AP$6,'Forecast Data'!$B:$B,$D420)=0,"",SUMIFS('Forecast Data'!$E:$E,'Forecast Data'!$C:$C,AP$6,'Forecast Data'!$B:$B,$D420))</f>
        <v/>
      </c>
      <c r="AQ420" s="12" t="str">
        <f>IF(SUMIFS('Forecast Data'!$E:$E,'Forecast Data'!$C:$C,AQ$6,'Forecast Data'!$B:$B,$D420)=0,"",SUMIFS('Forecast Data'!$E:$E,'Forecast Data'!$C:$C,AQ$6,'Forecast Data'!$B:$B,$D420))</f>
        <v/>
      </c>
      <c r="AR420" s="12" t="str">
        <f>IF(SUMIFS('Forecast Data'!$E:$E,'Forecast Data'!$C:$C,AR$6,'Forecast Data'!$B:$B,$D420)=0,"",SUMIFS('Forecast Data'!$E:$E,'Forecast Data'!$C:$C,AR$6,'Forecast Data'!$B:$B,$D420))</f>
        <v/>
      </c>
      <c r="AS420" s="12" t="str">
        <f>IF(SUMIFS('Forecast Data'!$E:$E,'Forecast Data'!$C:$C,AS$6,'Forecast Data'!$B:$B,$D420)=0,"",SUMIFS('Forecast Data'!$E:$E,'Forecast Data'!$C:$C,AS$6,'Forecast Data'!$B:$B,$D420))</f>
        <v/>
      </c>
      <c r="AT420" s="12" t="str">
        <f>IF(SUMIFS('Forecast Data'!$E:$E,'Forecast Data'!$C:$C,AT$6,'Forecast Data'!$B:$B,$D420)=0,"",SUMIFS('Forecast Data'!$E:$E,'Forecast Data'!$C:$C,AT$6,'Forecast Data'!$B:$B,$D420))</f>
        <v/>
      </c>
      <c r="AU420" s="12" t="str">
        <f>IF(SUMIFS('Forecast Data'!$E:$E,'Forecast Data'!$C:$C,AU$6,'Forecast Data'!$B:$B,$D420)=0,"",SUMIFS('Forecast Data'!$E:$E,'Forecast Data'!$C:$C,AU$6,'Forecast Data'!$B:$B,$D420))</f>
        <v/>
      </c>
      <c r="AV420" s="1"/>
      <c r="AW420" s="11">
        <f>SUMIFS('OP Units'!E:E,'OP Units'!$A:$A,$D420)</f>
        <v>0</v>
      </c>
      <c r="AX420" s="11">
        <f>SUMIFS('OP Units'!F:F,'OP Units'!$A:$A,$D420)</f>
        <v>0</v>
      </c>
      <c r="AY420" s="11">
        <f>SUMIFS('OP Units'!G:G,'OP Units'!$A:$A,$D420)</f>
        <v>0</v>
      </c>
      <c r="AZ420" s="11">
        <f>SUMIFS('OP Units'!H:H,'OP Units'!$A:$A,$D420)</f>
        <v>0</v>
      </c>
      <c r="BA420" s="11">
        <f>SUMIFS('OP Units'!I:I,'OP Units'!$A:$A,$D420)</f>
        <v>0</v>
      </c>
      <c r="BB420" s="11">
        <f>SUMIFS('OP Units'!J:J,'OP Units'!$A:$A,$D420)</f>
        <v>0</v>
      </c>
      <c r="BC420" s="11">
        <f>SUMIFS('OP Units'!K:K,'OP Units'!$A:$A,$D420)</f>
        <v>0</v>
      </c>
      <c r="BD420" s="11">
        <f>SUMIFS('OP Units'!L:L,'OP Units'!$A:$A,$D420)</f>
        <v>0</v>
      </c>
      <c r="BE420" s="11">
        <f>SUMIFS('OP Units'!M:M,'OP Units'!$A:$A,$D420)</f>
        <v>0</v>
      </c>
      <c r="BF420" s="11">
        <f>SUMIFS('OP Units'!N:N,'OP Units'!$A:$A,$D420)</f>
        <v>0</v>
      </c>
      <c r="BG420" s="11">
        <f>SUMIFS('OP Units'!O:O,'OP Units'!$A:$A,$D420)</f>
        <v>0</v>
      </c>
      <c r="BH420" s="11">
        <f>SUMIFS('OP Units'!P:P,'OP Units'!$A:$A,$D420)</f>
        <v>0</v>
      </c>
      <c r="BI420" s="1"/>
      <c r="BJ420" s="12" t="str">
        <f>IFERROR((SUMIFS('OP Units'!E:E,'OP Units'!$A:$A,$D420)-SUMIFS('Forecast Data'!$H:$H,'Forecast Data'!$C:$C,BJ$6,'Forecast Data'!$B:$B,$D420))/SUMIFS('Forecast Data'!$H:$H,'Forecast Data'!$C:$C,BJ$6,'Forecast Data'!$B:$B,$D420),"")</f>
        <v/>
      </c>
      <c r="BK420" s="12" t="str">
        <f>IFERROR((SUMIFS('OP Units'!F:F,'OP Units'!$A:$A,$D420)-SUMIFS('Forecast Data'!$H:$H,'Forecast Data'!$C:$C,BK$6,'Forecast Data'!$B:$B,$D420))/SUMIFS('Forecast Data'!$H:$H,'Forecast Data'!$C:$C,BK$6,'Forecast Data'!$B:$B,$D420),"")</f>
        <v/>
      </c>
      <c r="BL420" s="12" t="str">
        <f>IFERROR((SUMIFS('OP Units'!G:G,'OP Units'!$A:$A,$D420)-SUMIFS('Forecast Data'!$H:$H,'Forecast Data'!$C:$C,BL$6,'Forecast Data'!$B:$B,$D420))/SUMIFS('Forecast Data'!$H:$H,'Forecast Data'!$C:$C,BL$6,'Forecast Data'!$B:$B,$D420),"")</f>
        <v/>
      </c>
      <c r="BM420" s="12" t="str">
        <f>IFERROR((SUMIFS('OP Units'!H:H,'OP Units'!$A:$A,$D420)-SUMIFS('Forecast Data'!$H:$H,'Forecast Data'!$C:$C,BM$6,'Forecast Data'!$B:$B,$D420))/SUMIFS('Forecast Data'!$H:$H,'Forecast Data'!$C:$C,BM$6,'Forecast Data'!$B:$B,$D420),"")</f>
        <v/>
      </c>
      <c r="BN420" s="12" t="str">
        <f>IFERROR((SUMIFS('OP Units'!I:I,'OP Units'!$A:$A,$D420)-SUMIFS('Forecast Data'!$H:$H,'Forecast Data'!$C:$C,BN$6,'Forecast Data'!$B:$B,$D420))/SUMIFS('Forecast Data'!$H:$H,'Forecast Data'!$C:$C,BN$6,'Forecast Data'!$B:$B,$D420),"")</f>
        <v/>
      </c>
      <c r="BO420" s="12" t="str">
        <f>IFERROR((SUMIFS('OP Units'!J:J,'OP Units'!$A:$A,$D420)-SUMIFS('Forecast Data'!$H:$H,'Forecast Data'!$C:$C,BO$6,'Forecast Data'!$B:$B,$D420))/SUMIFS('Forecast Data'!$H:$H,'Forecast Data'!$C:$C,BO$6,'Forecast Data'!$B:$B,$D420),"")</f>
        <v/>
      </c>
      <c r="BP420" s="12" t="str">
        <f>IFERROR((SUMIFS('OP Units'!K:K,'OP Units'!$A:$A,$D420)-SUMIFS('Forecast Data'!$H:$H,'Forecast Data'!$C:$C,BP$6,'Forecast Data'!$B:$B,$D420))/SUMIFS('Forecast Data'!$H:$H,'Forecast Data'!$C:$C,BP$6,'Forecast Data'!$B:$B,$D420),"")</f>
        <v/>
      </c>
      <c r="BQ420" s="12" t="str">
        <f>IFERROR((SUMIFS('OP Units'!L:L,'OP Units'!$A:$A,$D420)-SUMIFS('Forecast Data'!$H:$H,'Forecast Data'!$C:$C,BQ$6,'Forecast Data'!$B:$B,$D420))/SUMIFS('Forecast Data'!$H:$H,'Forecast Data'!$C:$C,BQ$6,'Forecast Data'!$B:$B,$D420),"")</f>
        <v/>
      </c>
      <c r="BR420" s="12" t="str">
        <f>IFERROR((SUMIFS('OP Units'!M:M,'OP Units'!$A:$A,$D420)-SUMIFS('Forecast Data'!$H:$H,'Forecast Data'!$C:$C,BR$6,'Forecast Data'!$B:$B,$D420))/SUMIFS('Forecast Data'!$H:$H,'Forecast Data'!$C:$C,BR$6,'Forecast Data'!$B:$B,$D420),"")</f>
        <v/>
      </c>
      <c r="BS420" s="12" t="str">
        <f>IFERROR((SUMIFS('OP Units'!N:N,'OP Units'!$A:$A,$D420)-SUMIFS('Forecast Data'!$H:$H,'Forecast Data'!$C:$C,BS$6,'Forecast Data'!$B:$B,$D420))/SUMIFS('Forecast Data'!$H:$H,'Forecast Data'!$C:$C,BS$6,'Forecast Data'!$B:$B,$D420),"")</f>
        <v/>
      </c>
      <c r="BT420" s="12" t="str">
        <f>IFERROR((SUMIFS('OP Units'!O:O,'OP Units'!$A:$A,$D420)-SUMIFS('Forecast Data'!$H:$H,'Forecast Data'!$C:$C,BT$6,'Forecast Data'!$B:$B,$D420))/SUMIFS('Forecast Data'!$H:$H,'Forecast Data'!$C:$C,BT$6,'Forecast Data'!$B:$B,$D420),"")</f>
        <v/>
      </c>
      <c r="BU420" s="12" t="str">
        <f>IFERROR((SUMIFS('OP Units'!P:P,'OP Units'!$A:$A,$D420)-SUMIFS('Forecast Data'!$H:$H,'Forecast Data'!$C:$C,BU$6,'Forecast Data'!$B:$B,$D420))/SUMIFS('Forecast Data'!$H:$H,'Forecast Data'!$C:$C,BU$6,'Forecast Data'!$B:$B,$D420),"")</f>
        <v/>
      </c>
      <c r="BV420" s="12"/>
      <c r="BW420" s="11">
        <f>(SUMIFS('Forecast Data'!H:H,'Forecast Data'!B:B,D420,'Forecast Data'!C:C,BK$6)+SUMIFS('Forecast Data'!H:H,'Forecast Data'!B:B,D420,'Forecast Data'!C:C,BL$6)+SUMIFS('Forecast Data'!H:H,'Forecast Data'!B:B,D420,'Forecast Data'!C:C,BM$6)+SUMIFS('Forecast Data'!H:H,'Forecast Data'!B:B,D420,'Forecast Data'!C:C,BN$6)+SUMIFS('Forecast Data'!H:H,'Forecast Data'!B:B,D420,'Forecast Data'!C:C,BO$6)+SUMIFS('Forecast Data'!H:H,'Forecast Data'!B:B,D420,'Forecast Data'!C:C,BP$6)+SUMIFS('Forecast Data'!H:H,'Forecast Data'!B:B,D420,'Forecast Data'!C:C,BQ$6)+SUMIFS('Forecast Data'!H:H,'Forecast Data'!B:B,D420,'Forecast Data'!C:C,BJ$6))/8</f>
        <v>0</v>
      </c>
      <c r="BX420" s="12" t="str">
        <f>IFERROR((SUM(W420:AD420)-(SUMIFS('Forecast Data'!H:H,'Forecast Data'!B:B,B420,'Forecast Data'!C:C,BJ$6)+SUMIFS('Forecast Data'!H:H,'Forecast Data'!B:B,B420,'Forecast Data'!C:C,BK$6)+SUMIFS('Forecast Data'!H:H,'Forecast Data'!B:B,B420,'Forecast Data'!C:C,BL$6)+SUMIFS('Forecast Data'!H:H,'Forecast Data'!B:B,B420,'Forecast Data'!C:C,BM$6)+SUMIFS('Forecast Data'!H:H,'Forecast Data'!B:B,B420,'Forecast Data'!C:C,BN$6)+SUMIFS('Forecast Data'!H:H,'Forecast Data'!B:B,B420,'Forecast Data'!C:C,BO$6)+SUMIFS('Forecast Data'!H:H,'Forecast Data'!B:B,B420,'Forecast Data'!C:C,BP$6)+SUMIFS('Forecast Data'!H:H,'Forecast Data'!B:B,B420,'Forecast Data'!C:C,BQ$6)))/(SUMIFS('Forecast Data'!H:H,'Forecast Data'!B:B,B420,'Forecast Data'!C:C,BJ$6)+SUMIFS('Forecast Data'!H:H,'Forecast Data'!B:B,B420,'Forecast Data'!C:C,BK$6)+SUMIFS('Forecast Data'!H:H,'Forecast Data'!B:B,B420,'Forecast Data'!C:C,BL$6)+SUMIFS('Forecast Data'!H:H,'Forecast Data'!B:B,B420,'Forecast Data'!C:C,BM$6)+SUMIFS('Forecast Data'!H:H,'Forecast Data'!B:B,B420,'Forecast Data'!C:C,BN$6)+SUMIFS('Forecast Data'!H:H,'Forecast Data'!B:B,B420,'Forecast Data'!C:C,BO$6)+SUMIFS('Forecast Data'!H:H,'Forecast Data'!B:B,B420,'Forecast Data'!C:C,BP$6)+SUMIFS('Forecast Data'!H:H,'Forecast Data'!B:B,B420,'Forecast Data'!C:C,BQ$6)),"")</f>
        <v/>
      </c>
      <c r="BY420" s="12">
        <f t="shared" si="68"/>
        <v>0</v>
      </c>
      <c r="BZ420" s="16">
        <f t="shared" si="69"/>
        <v>0</v>
      </c>
      <c r="CA420" s="13">
        <f t="shared" si="70"/>
        <v>0</v>
      </c>
      <c r="CB420" s="12">
        <f t="shared" si="71"/>
        <v>0</v>
      </c>
      <c r="CC420" s="12"/>
      <c r="CD420" s="11">
        <f>(SUMIFS('Forecast Data'!H:H,'Forecast Data'!B:B,D420,'Forecast Data'!C:C,BK$6)+SUMIFS('Forecast Data'!H:H,'Forecast Data'!B:B,D420,'Forecast Data'!C:C,BL$6)+SUMIFS('Forecast Data'!H:H,'Forecast Data'!B:B,D420,'Forecast Data'!C:C,BM$6)+SUMIFS('Forecast Data'!H:H,'Forecast Data'!B:B,D420,'Forecast Data'!C:C,BJ$6))/4</f>
        <v>0</v>
      </c>
      <c r="CE420" s="12" t="str">
        <f>IFERROR((SUM(W420:Z420)-(SUMIFS('Forecast Data'!H:H,'Forecast Data'!B:B,D420,'Forecast Data'!C:C,BJ$6)+SUMIFS('Forecast Data'!H:H,'Forecast Data'!B:B,D420,'Forecast Data'!C:C,BK$6)+SUMIFS('Forecast Data'!H:H,'Forecast Data'!B:B,D420,'Forecast Data'!C:C,BL$6)+SUMIFS('Forecast Data'!H:H,'Forecast Data'!B:B,D420,'Forecast Data'!C:C,BM$6)))/(SUMIFS('Forecast Data'!H:H,'Forecast Data'!B:B,D420,'Forecast Data'!C:C,BJ$6)+SUMIFS('Forecast Data'!H:H,'Forecast Data'!B:B,D420,'Forecast Data'!C:C,BK$6)+SUMIFS('Forecast Data'!H:H,'Forecast Data'!B:B,D420,'Forecast Data'!C:C,BL$6)+SUMIFS('Forecast Data'!H:H,'Forecast Data'!B:B,D420,'Forecast Data'!C:C,BM$6)),"")</f>
        <v/>
      </c>
      <c r="CF420" s="12">
        <f t="shared" si="72"/>
        <v>0</v>
      </c>
      <c r="CG420" s="12">
        <f t="shared" si="73"/>
        <v>0</v>
      </c>
      <c r="CH420" s="13">
        <f t="shared" si="74"/>
        <v>0</v>
      </c>
      <c r="CI420" s="13"/>
    </row>
    <row r="421" spans="1:87" ht="13.2">
      <c r="A421" s="1"/>
      <c r="B421" t="str">
        <f t="shared" si="75"/>
        <v>Zurvita</v>
      </c>
      <c r="D421" t="s">
        <v>453</v>
      </c>
      <c r="E421" s="11">
        <f>SUMIFS('Fin Data'!F:F,'Fin Data'!A:A,D421)</f>
        <v>0</v>
      </c>
      <c r="F421" s="11">
        <f>SUMIFS('Fin Data with 6 week hist'!I:I,'Fin Data with 6 week hist'!$A:$A,$D421)</f>
        <v>0</v>
      </c>
      <c r="G421" s="11">
        <f>SUMIFS('Fin Data with 6 week hist'!J:J,'Fin Data with 6 week hist'!$A:$A,$D421)</f>
        <v>0</v>
      </c>
      <c r="H421" s="11">
        <f>SUMIFS('Fin Data with 6 week hist'!K:K,'Fin Data with 6 week hist'!$A:$A,$D421)+SUMIFS('Unit Cancellations'!D:D,'Unit Cancellations'!$B:$B,$D421)</f>
        <v>0</v>
      </c>
      <c r="I421" s="11">
        <f>SUMIFS('Fin Data with 6 week hist'!L:L,'Fin Data with 6 week hist'!$A:$A,$D421)+SUMIFS('Unit Cancellations'!E:E,'Unit Cancellations'!$B:$B,$D421)</f>
        <v>0</v>
      </c>
      <c r="J421" s="11">
        <f>SUMIFS('Fin Data with 6 week hist'!M:M,'Fin Data with 6 week hist'!$A:$A,$D421)+SUMIFS('Unit Cancellations'!F:F,'Unit Cancellations'!$B:$B,$D421)</f>
        <v>0</v>
      </c>
      <c r="K421" s="11">
        <f>SUMIFS('Fin Data with 6 week hist'!N:N,'Fin Data with 6 week hist'!$A:$A,$D421)+SUMIFS('Unit Cancellations'!G:G,'Unit Cancellations'!$B:$B,$D421)</f>
        <v>0</v>
      </c>
      <c r="L421" s="11">
        <f>SUMIFS('Fin Data'!AN:AN,'Fin Data'!A:A,D421)</f>
        <v>0</v>
      </c>
      <c r="M421" s="12">
        <f>IFERROR(SUMIFS('Fin Data'!AO:AO,'Fin Data'!A:A,D421),"")</f>
        <v>0</v>
      </c>
      <c r="N421" s="1"/>
      <c r="O421" s="11">
        <f t="shared" si="63"/>
        <v>0</v>
      </c>
      <c r="P421" s="12" t="str">
        <f t="shared" si="64"/>
        <v/>
      </c>
      <c r="Q421" s="1"/>
      <c r="R421" s="11">
        <f t="shared" si="65"/>
        <v>0</v>
      </c>
      <c r="S421" s="12" t="str">
        <f t="shared" si="66"/>
        <v/>
      </c>
      <c r="T421" s="11">
        <f t="shared" si="67"/>
        <v>0</v>
      </c>
      <c r="U421" s="1" t="e">
        <f t="shared" si="76"/>
        <v>#REF!</v>
      </c>
      <c r="V421" s="1"/>
      <c r="W421" s="11">
        <f>SUMIFS('Forecast Data'!$D:$D,'Forecast Data'!$C:$C,W$6,'Forecast Data'!$B:$B,$D421)</f>
        <v>0</v>
      </c>
      <c r="X421" s="11">
        <f>SUMIFS('Forecast Data'!$D:$D,'Forecast Data'!$C:$C,X$6,'Forecast Data'!$B:$B,$D421)</f>
        <v>0</v>
      </c>
      <c r="Y421" s="11">
        <f>SUMIFS('Forecast Data'!$D:$D,'Forecast Data'!$C:$C,Y$6,'Forecast Data'!$B:$B,$D421)</f>
        <v>0</v>
      </c>
      <c r="Z421" s="11">
        <f>SUMIFS('Forecast Data'!$D:$D,'Forecast Data'!$C:$C,Z$6,'Forecast Data'!$B:$B,$D421)</f>
        <v>0</v>
      </c>
      <c r="AA421" s="11">
        <f>SUMIFS('Forecast Data'!$D:$D,'Forecast Data'!$C:$C,AA$6,'Forecast Data'!$B:$B,$D421)</f>
        <v>0</v>
      </c>
      <c r="AB421" s="11">
        <f>SUMIFS('Forecast Data'!$D:$D,'Forecast Data'!$C:$C,AB$6,'Forecast Data'!$B:$B,$D421)</f>
        <v>0</v>
      </c>
      <c r="AC421" s="11">
        <f>SUMIFS('Forecast Data'!$D:$D,'Forecast Data'!$C:$C,AC$6,'Forecast Data'!$B:$B,$D421)</f>
        <v>0</v>
      </c>
      <c r="AD421" s="11">
        <f>SUMIFS('Forecast Data'!$D:$D,'Forecast Data'!$C:$C,AD$6,'Forecast Data'!$B:$B,$D421)</f>
        <v>0</v>
      </c>
      <c r="AE421" s="11">
        <f>SUMIFS('Forecast Data'!$D:$D,'Forecast Data'!$C:$C,AE$6,'Forecast Data'!$B:$B,$D421)</f>
        <v>0</v>
      </c>
      <c r="AF421" s="11">
        <f>SUMIFS('Forecast Data'!$D:$D,'Forecast Data'!$C:$C,AF$6,'Forecast Data'!$B:$B,$D421)</f>
        <v>0</v>
      </c>
      <c r="AG421" s="11">
        <f>SUMIFS('Forecast Data'!$D:$D,'Forecast Data'!$C:$C,AG$6,'Forecast Data'!$B:$B,$D421)</f>
        <v>0</v>
      </c>
      <c r="AH421" s="11">
        <f>SUMIFS('Forecast Data'!$D:$D,'Forecast Data'!$C:$C,AH$6,'Forecast Data'!$B:$B,$D421)</f>
        <v>0</v>
      </c>
      <c r="AI421" s="1"/>
      <c r="AJ421" s="12" t="str">
        <f>IF(SUMIFS('Forecast Data'!$E:$E,'Forecast Data'!$C:$C,AJ$6,'Forecast Data'!$B:$B,$D421)=0,"",SUMIFS('Forecast Data'!$E:$E,'Forecast Data'!$C:$C,AJ$6,'Forecast Data'!$B:$B,$D421))</f>
        <v/>
      </c>
      <c r="AK421" s="12" t="str">
        <f>IF(SUMIFS('Forecast Data'!$E:$E,'Forecast Data'!$C:$C,AK$6,'Forecast Data'!$B:$B,$D421)=0,"",SUMIFS('Forecast Data'!$E:$E,'Forecast Data'!$C:$C,AK$6,'Forecast Data'!$B:$B,$D421))</f>
        <v/>
      </c>
      <c r="AL421" s="12" t="str">
        <f>IF(SUMIFS('Forecast Data'!$E:$E,'Forecast Data'!$C:$C,AL$6,'Forecast Data'!$B:$B,$D421)=0,"",SUMIFS('Forecast Data'!$E:$E,'Forecast Data'!$C:$C,AL$6,'Forecast Data'!$B:$B,$D421))</f>
        <v/>
      </c>
      <c r="AM421" s="12" t="str">
        <f>IF(SUMIFS('Forecast Data'!$E:$E,'Forecast Data'!$C:$C,AM$6,'Forecast Data'!$B:$B,$D421)=0,"",SUMIFS('Forecast Data'!$E:$E,'Forecast Data'!$C:$C,AM$6,'Forecast Data'!$B:$B,$D421))</f>
        <v/>
      </c>
      <c r="AN421" s="12" t="str">
        <f>IF(SUMIFS('Forecast Data'!$E:$E,'Forecast Data'!$C:$C,AN$6,'Forecast Data'!$B:$B,$D421)=0,"",SUMIFS('Forecast Data'!$E:$E,'Forecast Data'!$C:$C,AN$6,'Forecast Data'!$B:$B,$D421))</f>
        <v/>
      </c>
      <c r="AO421" s="12" t="str">
        <f>IF(SUMIFS('Forecast Data'!$E:$E,'Forecast Data'!$C:$C,AO$6,'Forecast Data'!$B:$B,$D421)=0,"",SUMIFS('Forecast Data'!$E:$E,'Forecast Data'!$C:$C,AO$6,'Forecast Data'!$B:$B,$D421))</f>
        <v/>
      </c>
      <c r="AP421" s="12" t="str">
        <f>IF(SUMIFS('Forecast Data'!$E:$E,'Forecast Data'!$C:$C,AP$6,'Forecast Data'!$B:$B,$D421)=0,"",SUMIFS('Forecast Data'!$E:$E,'Forecast Data'!$C:$C,AP$6,'Forecast Data'!$B:$B,$D421))</f>
        <v/>
      </c>
      <c r="AQ421" s="12" t="str">
        <f>IF(SUMIFS('Forecast Data'!$E:$E,'Forecast Data'!$C:$C,AQ$6,'Forecast Data'!$B:$B,$D421)=0,"",SUMIFS('Forecast Data'!$E:$E,'Forecast Data'!$C:$C,AQ$6,'Forecast Data'!$B:$B,$D421))</f>
        <v/>
      </c>
      <c r="AR421" s="12" t="str">
        <f>IF(SUMIFS('Forecast Data'!$E:$E,'Forecast Data'!$C:$C,AR$6,'Forecast Data'!$B:$B,$D421)=0,"",SUMIFS('Forecast Data'!$E:$E,'Forecast Data'!$C:$C,AR$6,'Forecast Data'!$B:$B,$D421))</f>
        <v/>
      </c>
      <c r="AS421" s="12" t="str">
        <f>IF(SUMIFS('Forecast Data'!$E:$E,'Forecast Data'!$C:$C,AS$6,'Forecast Data'!$B:$B,$D421)=0,"",SUMIFS('Forecast Data'!$E:$E,'Forecast Data'!$C:$C,AS$6,'Forecast Data'!$B:$B,$D421))</f>
        <v/>
      </c>
      <c r="AT421" s="12" t="str">
        <f>IF(SUMIFS('Forecast Data'!$E:$E,'Forecast Data'!$C:$C,AT$6,'Forecast Data'!$B:$B,$D421)=0,"",SUMIFS('Forecast Data'!$E:$E,'Forecast Data'!$C:$C,AT$6,'Forecast Data'!$B:$B,$D421))</f>
        <v/>
      </c>
      <c r="AU421" s="12" t="str">
        <f>IF(SUMIFS('Forecast Data'!$E:$E,'Forecast Data'!$C:$C,AU$6,'Forecast Data'!$B:$B,$D421)=0,"",SUMIFS('Forecast Data'!$E:$E,'Forecast Data'!$C:$C,AU$6,'Forecast Data'!$B:$B,$D421))</f>
        <v/>
      </c>
      <c r="AV421" s="1"/>
      <c r="AW421" s="11">
        <f>SUMIFS('OP Units'!E:E,'OP Units'!$A:$A,$D421)</f>
        <v>0</v>
      </c>
      <c r="AX421" s="11">
        <f>SUMIFS('OP Units'!F:F,'OP Units'!$A:$A,$D421)</f>
        <v>0</v>
      </c>
      <c r="AY421" s="11">
        <f>SUMIFS('OP Units'!G:G,'OP Units'!$A:$A,$D421)</f>
        <v>0</v>
      </c>
      <c r="AZ421" s="11">
        <f>SUMIFS('OP Units'!H:H,'OP Units'!$A:$A,$D421)</f>
        <v>0</v>
      </c>
      <c r="BA421" s="11">
        <f>SUMIFS('OP Units'!I:I,'OP Units'!$A:$A,$D421)</f>
        <v>0</v>
      </c>
      <c r="BB421" s="11">
        <f>SUMIFS('OP Units'!J:J,'OP Units'!$A:$A,$D421)</f>
        <v>0</v>
      </c>
      <c r="BC421" s="11">
        <f>SUMIFS('OP Units'!K:K,'OP Units'!$A:$A,$D421)</f>
        <v>0</v>
      </c>
      <c r="BD421" s="11">
        <f>SUMIFS('OP Units'!L:L,'OP Units'!$A:$A,$D421)</f>
        <v>0</v>
      </c>
      <c r="BE421" s="11">
        <f>SUMIFS('OP Units'!M:M,'OP Units'!$A:$A,$D421)</f>
        <v>0</v>
      </c>
      <c r="BF421" s="11">
        <f>SUMIFS('OP Units'!N:N,'OP Units'!$A:$A,$D421)</f>
        <v>0</v>
      </c>
      <c r="BG421" s="11">
        <f>SUMIFS('OP Units'!O:O,'OP Units'!$A:$A,$D421)</f>
        <v>0</v>
      </c>
      <c r="BH421" s="11">
        <f>SUMIFS('OP Units'!P:P,'OP Units'!$A:$A,$D421)</f>
        <v>0</v>
      </c>
      <c r="BI421" s="1"/>
      <c r="BJ421" s="12" t="str">
        <f>IFERROR((SUMIFS('OP Units'!E:E,'OP Units'!$A:$A,$D421)-SUMIFS('Forecast Data'!$H:$H,'Forecast Data'!$C:$C,BJ$6,'Forecast Data'!$B:$B,$D421))/SUMIFS('Forecast Data'!$H:$H,'Forecast Data'!$C:$C,BJ$6,'Forecast Data'!$B:$B,$D421),"")</f>
        <v/>
      </c>
      <c r="BK421" s="12" t="str">
        <f>IFERROR((SUMIFS('OP Units'!F:F,'OP Units'!$A:$A,$D421)-SUMIFS('Forecast Data'!$H:$H,'Forecast Data'!$C:$C,BK$6,'Forecast Data'!$B:$B,$D421))/SUMIFS('Forecast Data'!$H:$H,'Forecast Data'!$C:$C,BK$6,'Forecast Data'!$B:$B,$D421),"")</f>
        <v/>
      </c>
      <c r="BL421" s="12" t="str">
        <f>IFERROR((SUMIFS('OP Units'!G:G,'OP Units'!$A:$A,$D421)-SUMIFS('Forecast Data'!$H:$H,'Forecast Data'!$C:$C,BL$6,'Forecast Data'!$B:$B,$D421))/SUMIFS('Forecast Data'!$H:$H,'Forecast Data'!$C:$C,BL$6,'Forecast Data'!$B:$B,$D421),"")</f>
        <v/>
      </c>
      <c r="BM421" s="12" t="str">
        <f>IFERROR((SUMIFS('OP Units'!H:H,'OP Units'!$A:$A,$D421)-SUMIFS('Forecast Data'!$H:$H,'Forecast Data'!$C:$C,BM$6,'Forecast Data'!$B:$B,$D421))/SUMIFS('Forecast Data'!$H:$H,'Forecast Data'!$C:$C,BM$6,'Forecast Data'!$B:$B,$D421),"")</f>
        <v/>
      </c>
      <c r="BN421" s="12" t="str">
        <f>IFERROR((SUMIFS('OP Units'!I:I,'OP Units'!$A:$A,$D421)-SUMIFS('Forecast Data'!$H:$H,'Forecast Data'!$C:$C,BN$6,'Forecast Data'!$B:$B,$D421))/SUMIFS('Forecast Data'!$H:$H,'Forecast Data'!$C:$C,BN$6,'Forecast Data'!$B:$B,$D421),"")</f>
        <v/>
      </c>
      <c r="BO421" s="12" t="str">
        <f>IFERROR((SUMIFS('OP Units'!J:J,'OP Units'!$A:$A,$D421)-SUMIFS('Forecast Data'!$H:$H,'Forecast Data'!$C:$C,BO$6,'Forecast Data'!$B:$B,$D421))/SUMIFS('Forecast Data'!$H:$H,'Forecast Data'!$C:$C,BO$6,'Forecast Data'!$B:$B,$D421),"")</f>
        <v/>
      </c>
      <c r="BP421" s="12" t="str">
        <f>IFERROR((SUMIFS('OP Units'!K:K,'OP Units'!$A:$A,$D421)-SUMIFS('Forecast Data'!$H:$H,'Forecast Data'!$C:$C,BP$6,'Forecast Data'!$B:$B,$D421))/SUMIFS('Forecast Data'!$H:$H,'Forecast Data'!$C:$C,BP$6,'Forecast Data'!$B:$B,$D421),"")</f>
        <v/>
      </c>
      <c r="BQ421" s="12" t="str">
        <f>IFERROR((SUMIFS('OP Units'!L:L,'OP Units'!$A:$A,$D421)-SUMIFS('Forecast Data'!$H:$H,'Forecast Data'!$C:$C,BQ$6,'Forecast Data'!$B:$B,$D421))/SUMIFS('Forecast Data'!$H:$H,'Forecast Data'!$C:$C,BQ$6,'Forecast Data'!$B:$B,$D421),"")</f>
        <v/>
      </c>
      <c r="BR421" s="12" t="str">
        <f>IFERROR((SUMIFS('OP Units'!M:M,'OP Units'!$A:$A,$D421)-SUMIFS('Forecast Data'!$H:$H,'Forecast Data'!$C:$C,BR$6,'Forecast Data'!$B:$B,$D421))/SUMIFS('Forecast Data'!$H:$H,'Forecast Data'!$C:$C,BR$6,'Forecast Data'!$B:$B,$D421),"")</f>
        <v/>
      </c>
      <c r="BS421" s="12" t="str">
        <f>IFERROR((SUMIFS('OP Units'!N:N,'OP Units'!$A:$A,$D421)-SUMIFS('Forecast Data'!$H:$H,'Forecast Data'!$C:$C,BS$6,'Forecast Data'!$B:$B,$D421))/SUMIFS('Forecast Data'!$H:$H,'Forecast Data'!$C:$C,BS$6,'Forecast Data'!$B:$B,$D421),"")</f>
        <v/>
      </c>
      <c r="BT421" s="12" t="str">
        <f>IFERROR((SUMIFS('OP Units'!O:O,'OP Units'!$A:$A,$D421)-SUMIFS('Forecast Data'!$H:$H,'Forecast Data'!$C:$C,BT$6,'Forecast Data'!$B:$B,$D421))/SUMIFS('Forecast Data'!$H:$H,'Forecast Data'!$C:$C,BT$6,'Forecast Data'!$B:$B,$D421),"")</f>
        <v/>
      </c>
      <c r="BU421" s="12" t="str">
        <f>IFERROR((SUMIFS('OP Units'!P:P,'OP Units'!$A:$A,$D421)-SUMIFS('Forecast Data'!$H:$H,'Forecast Data'!$C:$C,BU$6,'Forecast Data'!$B:$B,$D421))/SUMIFS('Forecast Data'!$H:$H,'Forecast Data'!$C:$C,BU$6,'Forecast Data'!$B:$B,$D421),"")</f>
        <v/>
      </c>
      <c r="BV421" s="12"/>
      <c r="BW421" s="11">
        <f>(SUMIFS('Forecast Data'!H:H,'Forecast Data'!B:B,D421,'Forecast Data'!C:C,BK$6)+SUMIFS('Forecast Data'!H:H,'Forecast Data'!B:B,D421,'Forecast Data'!C:C,BL$6)+SUMIFS('Forecast Data'!H:H,'Forecast Data'!B:B,D421,'Forecast Data'!C:C,BM$6)+SUMIFS('Forecast Data'!H:H,'Forecast Data'!B:B,D421,'Forecast Data'!C:C,BN$6)+SUMIFS('Forecast Data'!H:H,'Forecast Data'!B:B,D421,'Forecast Data'!C:C,BO$6)+SUMIFS('Forecast Data'!H:H,'Forecast Data'!B:B,D421,'Forecast Data'!C:C,BP$6)+SUMIFS('Forecast Data'!H:H,'Forecast Data'!B:B,D421,'Forecast Data'!C:C,BQ$6)+SUMIFS('Forecast Data'!H:H,'Forecast Data'!B:B,D421,'Forecast Data'!C:C,BJ$6))/8</f>
        <v>0</v>
      </c>
      <c r="BX421" s="12" t="str">
        <f>IFERROR((SUM(W421:AD421)-(SUMIFS('Forecast Data'!H:H,'Forecast Data'!B:B,B421,'Forecast Data'!C:C,BJ$6)+SUMIFS('Forecast Data'!H:H,'Forecast Data'!B:B,B421,'Forecast Data'!C:C,BK$6)+SUMIFS('Forecast Data'!H:H,'Forecast Data'!B:B,B421,'Forecast Data'!C:C,BL$6)+SUMIFS('Forecast Data'!H:H,'Forecast Data'!B:B,B421,'Forecast Data'!C:C,BM$6)+SUMIFS('Forecast Data'!H:H,'Forecast Data'!B:B,B421,'Forecast Data'!C:C,BN$6)+SUMIFS('Forecast Data'!H:H,'Forecast Data'!B:B,B421,'Forecast Data'!C:C,BO$6)+SUMIFS('Forecast Data'!H:H,'Forecast Data'!B:B,B421,'Forecast Data'!C:C,BP$6)+SUMIFS('Forecast Data'!H:H,'Forecast Data'!B:B,B421,'Forecast Data'!C:C,BQ$6)))/(SUMIFS('Forecast Data'!H:H,'Forecast Data'!B:B,B421,'Forecast Data'!C:C,BJ$6)+SUMIFS('Forecast Data'!H:H,'Forecast Data'!B:B,B421,'Forecast Data'!C:C,BK$6)+SUMIFS('Forecast Data'!H:H,'Forecast Data'!B:B,B421,'Forecast Data'!C:C,BL$6)+SUMIFS('Forecast Data'!H:H,'Forecast Data'!B:B,B421,'Forecast Data'!C:C,BM$6)+SUMIFS('Forecast Data'!H:H,'Forecast Data'!B:B,B421,'Forecast Data'!C:C,BN$6)+SUMIFS('Forecast Data'!H:H,'Forecast Data'!B:B,B421,'Forecast Data'!C:C,BO$6)+SUMIFS('Forecast Data'!H:H,'Forecast Data'!B:B,B421,'Forecast Data'!C:C,BP$6)+SUMIFS('Forecast Data'!H:H,'Forecast Data'!B:B,B421,'Forecast Data'!C:C,BQ$6)),"")</f>
        <v/>
      </c>
      <c r="BY421" s="12">
        <f t="shared" si="68"/>
        <v>0</v>
      </c>
      <c r="BZ421" s="16">
        <f t="shared" si="69"/>
        <v>0</v>
      </c>
      <c r="CA421" s="13">
        <f t="shared" si="70"/>
        <v>0</v>
      </c>
      <c r="CB421" s="12">
        <f t="shared" si="71"/>
        <v>0</v>
      </c>
      <c r="CC421" s="12"/>
      <c r="CD421" s="11">
        <f>(SUMIFS('Forecast Data'!H:H,'Forecast Data'!B:B,D421,'Forecast Data'!C:C,BK$6)+SUMIFS('Forecast Data'!H:H,'Forecast Data'!B:B,D421,'Forecast Data'!C:C,BL$6)+SUMIFS('Forecast Data'!H:H,'Forecast Data'!B:B,D421,'Forecast Data'!C:C,BM$6)+SUMIFS('Forecast Data'!H:H,'Forecast Data'!B:B,D421,'Forecast Data'!C:C,BJ$6))/4</f>
        <v>0</v>
      </c>
      <c r="CE421" s="12" t="str">
        <f>IFERROR((SUM(W421:Z421)-(SUMIFS('Forecast Data'!H:H,'Forecast Data'!B:B,D421,'Forecast Data'!C:C,BJ$6)+SUMIFS('Forecast Data'!H:H,'Forecast Data'!B:B,D421,'Forecast Data'!C:C,BK$6)+SUMIFS('Forecast Data'!H:H,'Forecast Data'!B:B,D421,'Forecast Data'!C:C,BL$6)+SUMIFS('Forecast Data'!H:H,'Forecast Data'!B:B,D421,'Forecast Data'!C:C,BM$6)))/(SUMIFS('Forecast Data'!H:H,'Forecast Data'!B:B,D421,'Forecast Data'!C:C,BJ$6)+SUMIFS('Forecast Data'!H:H,'Forecast Data'!B:B,D421,'Forecast Data'!C:C,BK$6)+SUMIFS('Forecast Data'!H:H,'Forecast Data'!B:B,D421,'Forecast Data'!C:C,BL$6)+SUMIFS('Forecast Data'!H:H,'Forecast Data'!B:B,D421,'Forecast Data'!C:C,BM$6)),"")</f>
        <v/>
      </c>
      <c r="CF421" s="12">
        <f t="shared" si="72"/>
        <v>0</v>
      </c>
      <c r="CG421" s="12">
        <f t="shared" si="73"/>
        <v>0</v>
      </c>
      <c r="CH421" s="13">
        <f t="shared" si="74"/>
        <v>0</v>
      </c>
      <c r="CI421" s="13"/>
    </row>
    <row r="422" spans="1:87" ht="13.2">
      <c r="A422" s="1"/>
      <c r="B422" t="str">
        <f t="shared" si="75"/>
        <v>zz_Unidentified_25.07</v>
      </c>
      <c r="D422" t="s">
        <v>454</v>
      </c>
      <c r="E422" s="11">
        <f>SUMIFS('Fin Data'!F:F,'Fin Data'!A:A,D422)</f>
        <v>0</v>
      </c>
      <c r="F422" s="11">
        <f>SUMIFS('Fin Data with 6 week hist'!I:I,'Fin Data with 6 week hist'!$A:$A,$D422)</f>
        <v>0</v>
      </c>
      <c r="G422" s="11">
        <f>SUMIFS('Fin Data with 6 week hist'!J:J,'Fin Data with 6 week hist'!$A:$A,$D422)</f>
        <v>0</v>
      </c>
      <c r="H422" s="11">
        <f>SUMIFS('Fin Data with 6 week hist'!K:K,'Fin Data with 6 week hist'!$A:$A,$D422)+SUMIFS('Unit Cancellations'!D:D,'Unit Cancellations'!$B:$B,$D422)</f>
        <v>0</v>
      </c>
      <c r="I422" s="11">
        <f>SUMIFS('Fin Data with 6 week hist'!L:L,'Fin Data with 6 week hist'!$A:$A,$D422)+SUMIFS('Unit Cancellations'!E:E,'Unit Cancellations'!$B:$B,$D422)</f>
        <v>0</v>
      </c>
      <c r="J422" s="11">
        <f>SUMIFS('Fin Data with 6 week hist'!M:M,'Fin Data with 6 week hist'!$A:$A,$D422)+SUMIFS('Unit Cancellations'!F:F,'Unit Cancellations'!$B:$B,$D422)</f>
        <v>0</v>
      </c>
      <c r="K422" s="11">
        <f>SUMIFS('Fin Data with 6 week hist'!N:N,'Fin Data with 6 week hist'!$A:$A,$D422)+SUMIFS('Unit Cancellations'!G:G,'Unit Cancellations'!$B:$B,$D422)</f>
        <v>0</v>
      </c>
      <c r="L422" s="11">
        <f>SUMIFS('Fin Data'!AN:AN,'Fin Data'!A:A,D422)</f>
        <v>0</v>
      </c>
      <c r="M422" s="12">
        <f>IFERROR(SUMIFS('Fin Data'!AO:AO,'Fin Data'!A:A,D422),"")</f>
        <v>0</v>
      </c>
      <c r="N422" s="1"/>
      <c r="O422" s="11">
        <f t="shared" si="63"/>
        <v>0</v>
      </c>
      <c r="P422" s="12" t="str">
        <f t="shared" si="64"/>
        <v/>
      </c>
      <c r="Q422" s="1"/>
      <c r="R422" s="11">
        <f t="shared" si="65"/>
        <v>0</v>
      </c>
      <c r="S422" s="12" t="str">
        <f t="shared" si="66"/>
        <v/>
      </c>
      <c r="T422" s="11">
        <f t="shared" si="67"/>
        <v>0</v>
      </c>
      <c r="U422" s="1" t="e">
        <f t="shared" si="76"/>
        <v>#REF!</v>
      </c>
      <c r="V422" s="1"/>
      <c r="W422" s="11">
        <f>SUMIFS('Forecast Data'!$D:$D,'Forecast Data'!$C:$C,W$6,'Forecast Data'!$B:$B,$D422)</f>
        <v>0</v>
      </c>
      <c r="X422" s="11">
        <f>SUMIFS('Forecast Data'!$D:$D,'Forecast Data'!$C:$C,X$6,'Forecast Data'!$B:$B,$D422)</f>
        <v>0</v>
      </c>
      <c r="Y422" s="11">
        <f>SUMIFS('Forecast Data'!$D:$D,'Forecast Data'!$C:$C,Y$6,'Forecast Data'!$B:$B,$D422)</f>
        <v>0</v>
      </c>
      <c r="Z422" s="11">
        <f>SUMIFS('Forecast Data'!$D:$D,'Forecast Data'!$C:$C,Z$6,'Forecast Data'!$B:$B,$D422)</f>
        <v>0</v>
      </c>
      <c r="AA422" s="11">
        <f>SUMIFS('Forecast Data'!$D:$D,'Forecast Data'!$C:$C,AA$6,'Forecast Data'!$B:$B,$D422)</f>
        <v>0</v>
      </c>
      <c r="AB422" s="11">
        <f>SUMIFS('Forecast Data'!$D:$D,'Forecast Data'!$C:$C,AB$6,'Forecast Data'!$B:$B,$D422)</f>
        <v>0</v>
      </c>
      <c r="AC422" s="11">
        <f>SUMIFS('Forecast Data'!$D:$D,'Forecast Data'!$C:$C,AC$6,'Forecast Data'!$B:$B,$D422)</f>
        <v>0</v>
      </c>
      <c r="AD422" s="11">
        <f>SUMIFS('Forecast Data'!$D:$D,'Forecast Data'!$C:$C,AD$6,'Forecast Data'!$B:$B,$D422)</f>
        <v>0</v>
      </c>
      <c r="AE422" s="11">
        <f>SUMIFS('Forecast Data'!$D:$D,'Forecast Data'!$C:$C,AE$6,'Forecast Data'!$B:$B,$D422)</f>
        <v>0</v>
      </c>
      <c r="AF422" s="11">
        <f>SUMIFS('Forecast Data'!$D:$D,'Forecast Data'!$C:$C,AF$6,'Forecast Data'!$B:$B,$D422)</f>
        <v>0</v>
      </c>
      <c r="AG422" s="11">
        <f>SUMIFS('Forecast Data'!$D:$D,'Forecast Data'!$C:$C,AG$6,'Forecast Data'!$B:$B,$D422)</f>
        <v>0</v>
      </c>
      <c r="AH422" s="11">
        <f>SUMIFS('Forecast Data'!$D:$D,'Forecast Data'!$C:$C,AH$6,'Forecast Data'!$B:$B,$D422)</f>
        <v>0</v>
      </c>
      <c r="AI422" s="1"/>
      <c r="AJ422" s="12" t="str">
        <f>IF(SUMIFS('Forecast Data'!$E:$E,'Forecast Data'!$C:$C,AJ$6,'Forecast Data'!$B:$B,$D422)=0,"",SUMIFS('Forecast Data'!$E:$E,'Forecast Data'!$C:$C,AJ$6,'Forecast Data'!$B:$B,$D422))</f>
        <v/>
      </c>
      <c r="AK422" s="12" t="str">
        <f>IF(SUMIFS('Forecast Data'!$E:$E,'Forecast Data'!$C:$C,AK$6,'Forecast Data'!$B:$B,$D422)=0,"",SUMIFS('Forecast Data'!$E:$E,'Forecast Data'!$C:$C,AK$6,'Forecast Data'!$B:$B,$D422))</f>
        <v/>
      </c>
      <c r="AL422" s="12" t="str">
        <f>IF(SUMIFS('Forecast Data'!$E:$E,'Forecast Data'!$C:$C,AL$6,'Forecast Data'!$B:$B,$D422)=0,"",SUMIFS('Forecast Data'!$E:$E,'Forecast Data'!$C:$C,AL$6,'Forecast Data'!$B:$B,$D422))</f>
        <v/>
      </c>
      <c r="AM422" s="12" t="str">
        <f>IF(SUMIFS('Forecast Data'!$E:$E,'Forecast Data'!$C:$C,AM$6,'Forecast Data'!$B:$B,$D422)=0,"",SUMIFS('Forecast Data'!$E:$E,'Forecast Data'!$C:$C,AM$6,'Forecast Data'!$B:$B,$D422))</f>
        <v/>
      </c>
      <c r="AN422" s="12" t="str">
        <f>IF(SUMIFS('Forecast Data'!$E:$E,'Forecast Data'!$C:$C,AN$6,'Forecast Data'!$B:$B,$D422)=0,"",SUMIFS('Forecast Data'!$E:$E,'Forecast Data'!$C:$C,AN$6,'Forecast Data'!$B:$B,$D422))</f>
        <v/>
      </c>
      <c r="AO422" s="12" t="str">
        <f>IF(SUMIFS('Forecast Data'!$E:$E,'Forecast Data'!$C:$C,AO$6,'Forecast Data'!$B:$B,$D422)=0,"",SUMIFS('Forecast Data'!$E:$E,'Forecast Data'!$C:$C,AO$6,'Forecast Data'!$B:$B,$D422))</f>
        <v/>
      </c>
      <c r="AP422" s="12" t="str">
        <f>IF(SUMIFS('Forecast Data'!$E:$E,'Forecast Data'!$C:$C,AP$6,'Forecast Data'!$B:$B,$D422)=0,"",SUMIFS('Forecast Data'!$E:$E,'Forecast Data'!$C:$C,AP$6,'Forecast Data'!$B:$B,$D422))</f>
        <v/>
      </c>
      <c r="AQ422" s="12" t="str">
        <f>IF(SUMIFS('Forecast Data'!$E:$E,'Forecast Data'!$C:$C,AQ$6,'Forecast Data'!$B:$B,$D422)=0,"",SUMIFS('Forecast Data'!$E:$E,'Forecast Data'!$C:$C,AQ$6,'Forecast Data'!$B:$B,$D422))</f>
        <v/>
      </c>
      <c r="AR422" s="12" t="str">
        <f>IF(SUMIFS('Forecast Data'!$E:$E,'Forecast Data'!$C:$C,AR$6,'Forecast Data'!$B:$B,$D422)=0,"",SUMIFS('Forecast Data'!$E:$E,'Forecast Data'!$C:$C,AR$6,'Forecast Data'!$B:$B,$D422))</f>
        <v/>
      </c>
      <c r="AS422" s="12" t="str">
        <f>IF(SUMIFS('Forecast Data'!$E:$E,'Forecast Data'!$C:$C,AS$6,'Forecast Data'!$B:$B,$D422)=0,"",SUMIFS('Forecast Data'!$E:$E,'Forecast Data'!$C:$C,AS$6,'Forecast Data'!$B:$B,$D422))</f>
        <v/>
      </c>
      <c r="AT422" s="12" t="str">
        <f>IF(SUMIFS('Forecast Data'!$E:$E,'Forecast Data'!$C:$C,AT$6,'Forecast Data'!$B:$B,$D422)=0,"",SUMIFS('Forecast Data'!$E:$E,'Forecast Data'!$C:$C,AT$6,'Forecast Data'!$B:$B,$D422))</f>
        <v/>
      </c>
      <c r="AU422" s="12" t="str">
        <f>IF(SUMIFS('Forecast Data'!$E:$E,'Forecast Data'!$C:$C,AU$6,'Forecast Data'!$B:$B,$D422)=0,"",SUMIFS('Forecast Data'!$E:$E,'Forecast Data'!$C:$C,AU$6,'Forecast Data'!$B:$B,$D422))</f>
        <v/>
      </c>
      <c r="AV422" s="1"/>
      <c r="AW422" s="11">
        <f>SUMIFS('OP Units'!E:E,'OP Units'!$A:$A,$D422)</f>
        <v>0</v>
      </c>
      <c r="AX422" s="11">
        <f>SUMIFS('OP Units'!F:F,'OP Units'!$A:$A,$D422)</f>
        <v>0</v>
      </c>
      <c r="AY422" s="11">
        <f>SUMIFS('OP Units'!G:G,'OP Units'!$A:$A,$D422)</f>
        <v>0</v>
      </c>
      <c r="AZ422" s="11">
        <f>SUMIFS('OP Units'!H:H,'OP Units'!$A:$A,$D422)</f>
        <v>0</v>
      </c>
      <c r="BA422" s="11">
        <f>SUMIFS('OP Units'!I:I,'OP Units'!$A:$A,$D422)</f>
        <v>0</v>
      </c>
      <c r="BB422" s="11">
        <f>SUMIFS('OP Units'!J:J,'OP Units'!$A:$A,$D422)</f>
        <v>0</v>
      </c>
      <c r="BC422" s="11">
        <f>SUMIFS('OP Units'!K:K,'OP Units'!$A:$A,$D422)</f>
        <v>0</v>
      </c>
      <c r="BD422" s="11">
        <f>SUMIFS('OP Units'!L:L,'OP Units'!$A:$A,$D422)</f>
        <v>0</v>
      </c>
      <c r="BE422" s="11">
        <f>SUMIFS('OP Units'!M:M,'OP Units'!$A:$A,$D422)</f>
        <v>0</v>
      </c>
      <c r="BF422" s="11">
        <f>SUMIFS('OP Units'!N:N,'OP Units'!$A:$A,$D422)</f>
        <v>0</v>
      </c>
      <c r="BG422" s="11">
        <f>SUMIFS('OP Units'!O:O,'OP Units'!$A:$A,$D422)</f>
        <v>0</v>
      </c>
      <c r="BH422" s="11">
        <f>SUMIFS('OP Units'!P:P,'OP Units'!$A:$A,$D422)</f>
        <v>0</v>
      </c>
      <c r="BI422" s="1"/>
      <c r="BJ422" s="12" t="str">
        <f>IFERROR((SUMIFS('OP Units'!E:E,'OP Units'!$A:$A,$D422)-SUMIFS('Forecast Data'!$H:$H,'Forecast Data'!$C:$C,BJ$6,'Forecast Data'!$B:$B,$D422))/SUMIFS('Forecast Data'!$H:$H,'Forecast Data'!$C:$C,BJ$6,'Forecast Data'!$B:$B,$D422),"")</f>
        <v/>
      </c>
      <c r="BK422" s="12" t="str">
        <f>IFERROR((SUMIFS('OP Units'!F:F,'OP Units'!$A:$A,$D422)-SUMIFS('Forecast Data'!$H:$H,'Forecast Data'!$C:$C,BK$6,'Forecast Data'!$B:$B,$D422))/SUMIFS('Forecast Data'!$H:$H,'Forecast Data'!$C:$C,BK$6,'Forecast Data'!$B:$B,$D422),"")</f>
        <v/>
      </c>
      <c r="BL422" s="12" t="str">
        <f>IFERROR((SUMIFS('OP Units'!G:G,'OP Units'!$A:$A,$D422)-SUMIFS('Forecast Data'!$H:$H,'Forecast Data'!$C:$C,BL$6,'Forecast Data'!$B:$B,$D422))/SUMIFS('Forecast Data'!$H:$H,'Forecast Data'!$C:$C,BL$6,'Forecast Data'!$B:$B,$D422),"")</f>
        <v/>
      </c>
      <c r="BM422" s="12" t="str">
        <f>IFERROR((SUMIFS('OP Units'!H:H,'OP Units'!$A:$A,$D422)-SUMIFS('Forecast Data'!$H:$H,'Forecast Data'!$C:$C,BM$6,'Forecast Data'!$B:$B,$D422))/SUMIFS('Forecast Data'!$H:$H,'Forecast Data'!$C:$C,BM$6,'Forecast Data'!$B:$B,$D422),"")</f>
        <v/>
      </c>
      <c r="BN422" s="12" t="str">
        <f>IFERROR((SUMIFS('OP Units'!I:I,'OP Units'!$A:$A,$D422)-SUMIFS('Forecast Data'!$H:$H,'Forecast Data'!$C:$C,BN$6,'Forecast Data'!$B:$B,$D422))/SUMIFS('Forecast Data'!$H:$H,'Forecast Data'!$C:$C,BN$6,'Forecast Data'!$B:$B,$D422),"")</f>
        <v/>
      </c>
      <c r="BO422" s="12" t="str">
        <f>IFERROR((SUMIFS('OP Units'!J:J,'OP Units'!$A:$A,$D422)-SUMIFS('Forecast Data'!$H:$H,'Forecast Data'!$C:$C,BO$6,'Forecast Data'!$B:$B,$D422))/SUMIFS('Forecast Data'!$H:$H,'Forecast Data'!$C:$C,BO$6,'Forecast Data'!$B:$B,$D422),"")</f>
        <v/>
      </c>
      <c r="BP422" s="12" t="str">
        <f>IFERROR((SUMIFS('OP Units'!K:K,'OP Units'!$A:$A,$D422)-SUMIFS('Forecast Data'!$H:$H,'Forecast Data'!$C:$C,BP$6,'Forecast Data'!$B:$B,$D422))/SUMIFS('Forecast Data'!$H:$H,'Forecast Data'!$C:$C,BP$6,'Forecast Data'!$B:$B,$D422),"")</f>
        <v/>
      </c>
      <c r="BQ422" s="12" t="str">
        <f>IFERROR((SUMIFS('OP Units'!L:L,'OP Units'!$A:$A,$D422)-SUMIFS('Forecast Data'!$H:$H,'Forecast Data'!$C:$C,BQ$6,'Forecast Data'!$B:$B,$D422))/SUMIFS('Forecast Data'!$H:$H,'Forecast Data'!$C:$C,BQ$6,'Forecast Data'!$B:$B,$D422),"")</f>
        <v/>
      </c>
      <c r="BR422" s="12" t="str">
        <f>IFERROR((SUMIFS('OP Units'!M:M,'OP Units'!$A:$A,$D422)-SUMIFS('Forecast Data'!$H:$H,'Forecast Data'!$C:$C,BR$6,'Forecast Data'!$B:$B,$D422))/SUMIFS('Forecast Data'!$H:$H,'Forecast Data'!$C:$C,BR$6,'Forecast Data'!$B:$B,$D422),"")</f>
        <v/>
      </c>
      <c r="BS422" s="12" t="str">
        <f>IFERROR((SUMIFS('OP Units'!N:N,'OP Units'!$A:$A,$D422)-SUMIFS('Forecast Data'!$H:$H,'Forecast Data'!$C:$C,BS$6,'Forecast Data'!$B:$B,$D422))/SUMIFS('Forecast Data'!$H:$H,'Forecast Data'!$C:$C,BS$6,'Forecast Data'!$B:$B,$D422),"")</f>
        <v/>
      </c>
      <c r="BT422" s="12" t="str">
        <f>IFERROR((SUMIFS('OP Units'!O:O,'OP Units'!$A:$A,$D422)-SUMIFS('Forecast Data'!$H:$H,'Forecast Data'!$C:$C,BT$6,'Forecast Data'!$B:$B,$D422))/SUMIFS('Forecast Data'!$H:$H,'Forecast Data'!$C:$C,BT$6,'Forecast Data'!$B:$B,$D422),"")</f>
        <v/>
      </c>
      <c r="BU422" s="12" t="str">
        <f>IFERROR((SUMIFS('OP Units'!P:P,'OP Units'!$A:$A,$D422)-SUMIFS('Forecast Data'!$H:$H,'Forecast Data'!$C:$C,BU$6,'Forecast Data'!$B:$B,$D422))/SUMIFS('Forecast Data'!$H:$H,'Forecast Data'!$C:$C,BU$6,'Forecast Data'!$B:$B,$D422),"")</f>
        <v/>
      </c>
      <c r="BV422" s="12"/>
      <c r="BW422" s="11">
        <f>(SUMIFS('Forecast Data'!H:H,'Forecast Data'!B:B,D422,'Forecast Data'!C:C,BK$6)+SUMIFS('Forecast Data'!H:H,'Forecast Data'!B:B,D422,'Forecast Data'!C:C,BL$6)+SUMIFS('Forecast Data'!H:H,'Forecast Data'!B:B,D422,'Forecast Data'!C:C,BM$6)+SUMIFS('Forecast Data'!H:H,'Forecast Data'!B:B,D422,'Forecast Data'!C:C,BN$6)+SUMIFS('Forecast Data'!H:H,'Forecast Data'!B:B,D422,'Forecast Data'!C:C,BO$6)+SUMIFS('Forecast Data'!H:H,'Forecast Data'!B:B,D422,'Forecast Data'!C:C,BP$6)+SUMIFS('Forecast Data'!H:H,'Forecast Data'!B:B,D422,'Forecast Data'!C:C,BQ$6)+SUMIFS('Forecast Data'!H:H,'Forecast Data'!B:B,D422,'Forecast Data'!C:C,BJ$6))/8</f>
        <v>0</v>
      </c>
      <c r="BX422" s="12" t="str">
        <f>IFERROR((SUM(W422:AD422)-(SUMIFS('Forecast Data'!H:H,'Forecast Data'!B:B,B422,'Forecast Data'!C:C,BJ$6)+SUMIFS('Forecast Data'!H:H,'Forecast Data'!B:B,B422,'Forecast Data'!C:C,BK$6)+SUMIFS('Forecast Data'!H:H,'Forecast Data'!B:B,B422,'Forecast Data'!C:C,BL$6)+SUMIFS('Forecast Data'!H:H,'Forecast Data'!B:B,B422,'Forecast Data'!C:C,BM$6)+SUMIFS('Forecast Data'!H:H,'Forecast Data'!B:B,B422,'Forecast Data'!C:C,BN$6)+SUMIFS('Forecast Data'!H:H,'Forecast Data'!B:B,B422,'Forecast Data'!C:C,BO$6)+SUMIFS('Forecast Data'!H:H,'Forecast Data'!B:B,B422,'Forecast Data'!C:C,BP$6)+SUMIFS('Forecast Data'!H:H,'Forecast Data'!B:B,B422,'Forecast Data'!C:C,BQ$6)))/(SUMIFS('Forecast Data'!H:H,'Forecast Data'!B:B,B422,'Forecast Data'!C:C,BJ$6)+SUMIFS('Forecast Data'!H:H,'Forecast Data'!B:B,B422,'Forecast Data'!C:C,BK$6)+SUMIFS('Forecast Data'!H:H,'Forecast Data'!B:B,B422,'Forecast Data'!C:C,BL$6)+SUMIFS('Forecast Data'!H:H,'Forecast Data'!B:B,B422,'Forecast Data'!C:C,BM$6)+SUMIFS('Forecast Data'!H:H,'Forecast Data'!B:B,B422,'Forecast Data'!C:C,BN$6)+SUMIFS('Forecast Data'!H:H,'Forecast Data'!B:B,B422,'Forecast Data'!C:C,BO$6)+SUMIFS('Forecast Data'!H:H,'Forecast Data'!B:B,B422,'Forecast Data'!C:C,BP$6)+SUMIFS('Forecast Data'!H:H,'Forecast Data'!B:B,B422,'Forecast Data'!C:C,BQ$6)),"")</f>
        <v/>
      </c>
      <c r="BY422" s="12">
        <f t="shared" si="68"/>
        <v>0</v>
      </c>
      <c r="BZ422" s="16">
        <f t="shared" si="69"/>
        <v>0</v>
      </c>
      <c r="CA422" s="13">
        <f t="shared" si="70"/>
        <v>0</v>
      </c>
      <c r="CB422" s="12">
        <f t="shared" si="71"/>
        <v>0</v>
      </c>
      <c r="CC422" s="12"/>
      <c r="CD422" s="11">
        <f>(SUMIFS('Forecast Data'!H:H,'Forecast Data'!B:B,D422,'Forecast Data'!C:C,BK$6)+SUMIFS('Forecast Data'!H:H,'Forecast Data'!B:B,D422,'Forecast Data'!C:C,BL$6)+SUMIFS('Forecast Data'!H:H,'Forecast Data'!B:B,D422,'Forecast Data'!C:C,BM$6)+SUMIFS('Forecast Data'!H:H,'Forecast Data'!B:B,D422,'Forecast Data'!C:C,BJ$6))/4</f>
        <v>0</v>
      </c>
      <c r="CE422" s="12" t="str">
        <f>IFERROR((SUM(W422:Z422)-(SUMIFS('Forecast Data'!H:H,'Forecast Data'!B:B,D422,'Forecast Data'!C:C,BJ$6)+SUMIFS('Forecast Data'!H:H,'Forecast Data'!B:B,D422,'Forecast Data'!C:C,BK$6)+SUMIFS('Forecast Data'!H:H,'Forecast Data'!B:B,D422,'Forecast Data'!C:C,BL$6)+SUMIFS('Forecast Data'!H:H,'Forecast Data'!B:B,D422,'Forecast Data'!C:C,BM$6)))/(SUMIFS('Forecast Data'!H:H,'Forecast Data'!B:B,D422,'Forecast Data'!C:C,BJ$6)+SUMIFS('Forecast Data'!H:H,'Forecast Data'!B:B,D422,'Forecast Data'!C:C,BK$6)+SUMIFS('Forecast Data'!H:H,'Forecast Data'!B:B,D422,'Forecast Data'!C:C,BL$6)+SUMIFS('Forecast Data'!H:H,'Forecast Data'!B:B,D422,'Forecast Data'!C:C,BM$6)),"")</f>
        <v/>
      </c>
      <c r="CF422" s="12">
        <f t="shared" si="72"/>
        <v>0</v>
      </c>
      <c r="CG422" s="12">
        <f t="shared" si="73"/>
        <v>0</v>
      </c>
      <c r="CH422" s="13">
        <f t="shared" si="74"/>
        <v>0</v>
      </c>
      <c r="CI422" s="13"/>
    </row>
    <row r="423" spans="1:87" ht="13.2">
      <c r="A423" s="1"/>
      <c r="B423" t="str">
        <f t="shared" si="75"/>
        <v>zz_Unidentified_25.08</v>
      </c>
      <c r="D423" t="s">
        <v>455</v>
      </c>
      <c r="E423" s="11">
        <f>SUMIFS('Fin Data'!F:F,'Fin Data'!A:A,D423)</f>
        <v>0</v>
      </c>
      <c r="F423" s="11">
        <f>SUMIFS('Fin Data with 6 week hist'!I:I,'Fin Data with 6 week hist'!$A:$A,$D423)</f>
        <v>0</v>
      </c>
      <c r="G423" s="11">
        <f>SUMIFS('Fin Data with 6 week hist'!J:J,'Fin Data with 6 week hist'!$A:$A,$D423)</f>
        <v>0</v>
      </c>
      <c r="H423" s="11">
        <f>SUMIFS('Fin Data with 6 week hist'!K:K,'Fin Data with 6 week hist'!$A:$A,$D423)+SUMIFS('Unit Cancellations'!D:D,'Unit Cancellations'!$B:$B,$D423)</f>
        <v>0</v>
      </c>
      <c r="I423" s="11">
        <f>SUMIFS('Fin Data with 6 week hist'!L:L,'Fin Data with 6 week hist'!$A:$A,$D423)+SUMIFS('Unit Cancellations'!E:E,'Unit Cancellations'!$B:$B,$D423)</f>
        <v>0</v>
      </c>
      <c r="J423" s="11">
        <f>SUMIFS('Fin Data with 6 week hist'!M:M,'Fin Data with 6 week hist'!$A:$A,$D423)+SUMIFS('Unit Cancellations'!F:F,'Unit Cancellations'!$B:$B,$D423)</f>
        <v>0</v>
      </c>
      <c r="K423" s="11">
        <f>SUMIFS('Fin Data with 6 week hist'!N:N,'Fin Data with 6 week hist'!$A:$A,$D423)+SUMIFS('Unit Cancellations'!G:G,'Unit Cancellations'!$B:$B,$D423)</f>
        <v>0</v>
      </c>
      <c r="L423" s="11">
        <f>SUMIFS('Fin Data'!AN:AN,'Fin Data'!A:A,D423)</f>
        <v>0</v>
      </c>
      <c r="M423" s="12">
        <f>IFERROR(SUMIFS('Fin Data'!AO:AO,'Fin Data'!A:A,D423),"")</f>
        <v>0</v>
      </c>
      <c r="N423" s="1"/>
      <c r="O423" s="11">
        <f t="shared" si="63"/>
        <v>0</v>
      </c>
      <c r="P423" s="12" t="str">
        <f t="shared" si="64"/>
        <v/>
      </c>
      <c r="Q423" s="1"/>
      <c r="R423" s="11">
        <f t="shared" si="65"/>
        <v>0</v>
      </c>
      <c r="S423" s="12" t="str">
        <f t="shared" si="66"/>
        <v/>
      </c>
      <c r="T423" s="11">
        <f t="shared" si="67"/>
        <v>0</v>
      </c>
      <c r="U423" s="1" t="e">
        <f t="shared" si="76"/>
        <v>#REF!</v>
      </c>
      <c r="V423" s="1"/>
      <c r="W423" s="11">
        <f>SUMIFS('Forecast Data'!$D:$D,'Forecast Data'!$C:$C,W$6,'Forecast Data'!$B:$B,$D423)</f>
        <v>0</v>
      </c>
      <c r="X423" s="11">
        <f>SUMIFS('Forecast Data'!$D:$D,'Forecast Data'!$C:$C,X$6,'Forecast Data'!$B:$B,$D423)</f>
        <v>0</v>
      </c>
      <c r="Y423" s="11">
        <f>SUMIFS('Forecast Data'!$D:$D,'Forecast Data'!$C:$C,Y$6,'Forecast Data'!$B:$B,$D423)</f>
        <v>0</v>
      </c>
      <c r="Z423" s="11">
        <f>SUMIFS('Forecast Data'!$D:$D,'Forecast Data'!$C:$C,Z$6,'Forecast Data'!$B:$B,$D423)</f>
        <v>0</v>
      </c>
      <c r="AA423" s="11">
        <f>SUMIFS('Forecast Data'!$D:$D,'Forecast Data'!$C:$C,AA$6,'Forecast Data'!$B:$B,$D423)</f>
        <v>0</v>
      </c>
      <c r="AB423" s="11">
        <f>SUMIFS('Forecast Data'!$D:$D,'Forecast Data'!$C:$C,AB$6,'Forecast Data'!$B:$B,$D423)</f>
        <v>0</v>
      </c>
      <c r="AC423" s="11">
        <f>SUMIFS('Forecast Data'!$D:$D,'Forecast Data'!$C:$C,AC$6,'Forecast Data'!$B:$B,$D423)</f>
        <v>0</v>
      </c>
      <c r="AD423" s="11">
        <f>SUMIFS('Forecast Data'!$D:$D,'Forecast Data'!$C:$C,AD$6,'Forecast Data'!$B:$B,$D423)</f>
        <v>0</v>
      </c>
      <c r="AE423" s="11">
        <f>SUMIFS('Forecast Data'!$D:$D,'Forecast Data'!$C:$C,AE$6,'Forecast Data'!$B:$B,$D423)</f>
        <v>0</v>
      </c>
      <c r="AF423" s="11">
        <f>SUMIFS('Forecast Data'!$D:$D,'Forecast Data'!$C:$C,AF$6,'Forecast Data'!$B:$B,$D423)</f>
        <v>0</v>
      </c>
      <c r="AG423" s="11">
        <f>SUMIFS('Forecast Data'!$D:$D,'Forecast Data'!$C:$C,AG$6,'Forecast Data'!$B:$B,$D423)</f>
        <v>0</v>
      </c>
      <c r="AH423" s="11">
        <f>SUMIFS('Forecast Data'!$D:$D,'Forecast Data'!$C:$C,AH$6,'Forecast Data'!$B:$B,$D423)</f>
        <v>0</v>
      </c>
      <c r="AI423" s="1"/>
      <c r="AJ423" s="12" t="str">
        <f>IF(SUMIFS('Forecast Data'!$E:$E,'Forecast Data'!$C:$C,AJ$6,'Forecast Data'!$B:$B,$D423)=0,"",SUMIFS('Forecast Data'!$E:$E,'Forecast Data'!$C:$C,AJ$6,'Forecast Data'!$B:$B,$D423))</f>
        <v/>
      </c>
      <c r="AK423" s="12" t="str">
        <f>IF(SUMIFS('Forecast Data'!$E:$E,'Forecast Data'!$C:$C,AK$6,'Forecast Data'!$B:$B,$D423)=0,"",SUMIFS('Forecast Data'!$E:$E,'Forecast Data'!$C:$C,AK$6,'Forecast Data'!$B:$B,$D423))</f>
        <v/>
      </c>
      <c r="AL423" s="12" t="str">
        <f>IF(SUMIFS('Forecast Data'!$E:$E,'Forecast Data'!$C:$C,AL$6,'Forecast Data'!$B:$B,$D423)=0,"",SUMIFS('Forecast Data'!$E:$E,'Forecast Data'!$C:$C,AL$6,'Forecast Data'!$B:$B,$D423))</f>
        <v/>
      </c>
      <c r="AM423" s="12" t="str">
        <f>IF(SUMIFS('Forecast Data'!$E:$E,'Forecast Data'!$C:$C,AM$6,'Forecast Data'!$B:$B,$D423)=0,"",SUMIFS('Forecast Data'!$E:$E,'Forecast Data'!$C:$C,AM$6,'Forecast Data'!$B:$B,$D423))</f>
        <v/>
      </c>
      <c r="AN423" s="12" t="str">
        <f>IF(SUMIFS('Forecast Data'!$E:$E,'Forecast Data'!$C:$C,AN$6,'Forecast Data'!$B:$B,$D423)=0,"",SUMIFS('Forecast Data'!$E:$E,'Forecast Data'!$C:$C,AN$6,'Forecast Data'!$B:$B,$D423))</f>
        <v/>
      </c>
      <c r="AO423" s="12" t="str">
        <f>IF(SUMIFS('Forecast Data'!$E:$E,'Forecast Data'!$C:$C,AO$6,'Forecast Data'!$B:$B,$D423)=0,"",SUMIFS('Forecast Data'!$E:$E,'Forecast Data'!$C:$C,AO$6,'Forecast Data'!$B:$B,$D423))</f>
        <v/>
      </c>
      <c r="AP423" s="12" t="str">
        <f>IF(SUMIFS('Forecast Data'!$E:$E,'Forecast Data'!$C:$C,AP$6,'Forecast Data'!$B:$B,$D423)=0,"",SUMIFS('Forecast Data'!$E:$E,'Forecast Data'!$C:$C,AP$6,'Forecast Data'!$B:$B,$D423))</f>
        <v/>
      </c>
      <c r="AQ423" s="12" t="str">
        <f>IF(SUMIFS('Forecast Data'!$E:$E,'Forecast Data'!$C:$C,AQ$6,'Forecast Data'!$B:$B,$D423)=0,"",SUMIFS('Forecast Data'!$E:$E,'Forecast Data'!$C:$C,AQ$6,'Forecast Data'!$B:$B,$D423))</f>
        <v/>
      </c>
      <c r="AR423" s="12" t="str">
        <f>IF(SUMIFS('Forecast Data'!$E:$E,'Forecast Data'!$C:$C,AR$6,'Forecast Data'!$B:$B,$D423)=0,"",SUMIFS('Forecast Data'!$E:$E,'Forecast Data'!$C:$C,AR$6,'Forecast Data'!$B:$B,$D423))</f>
        <v/>
      </c>
      <c r="AS423" s="12" t="str">
        <f>IF(SUMIFS('Forecast Data'!$E:$E,'Forecast Data'!$C:$C,AS$6,'Forecast Data'!$B:$B,$D423)=0,"",SUMIFS('Forecast Data'!$E:$E,'Forecast Data'!$C:$C,AS$6,'Forecast Data'!$B:$B,$D423))</f>
        <v/>
      </c>
      <c r="AT423" s="12" t="str">
        <f>IF(SUMIFS('Forecast Data'!$E:$E,'Forecast Data'!$C:$C,AT$6,'Forecast Data'!$B:$B,$D423)=0,"",SUMIFS('Forecast Data'!$E:$E,'Forecast Data'!$C:$C,AT$6,'Forecast Data'!$B:$B,$D423))</f>
        <v/>
      </c>
      <c r="AU423" s="12" t="str">
        <f>IF(SUMIFS('Forecast Data'!$E:$E,'Forecast Data'!$C:$C,AU$6,'Forecast Data'!$B:$B,$D423)=0,"",SUMIFS('Forecast Data'!$E:$E,'Forecast Data'!$C:$C,AU$6,'Forecast Data'!$B:$B,$D423))</f>
        <v/>
      </c>
      <c r="AV423" s="1"/>
      <c r="AW423" s="11">
        <f>SUMIFS('OP Units'!E:E,'OP Units'!$A:$A,$D423)</f>
        <v>0</v>
      </c>
      <c r="AX423" s="11">
        <f>SUMIFS('OP Units'!F:F,'OP Units'!$A:$A,$D423)</f>
        <v>0</v>
      </c>
      <c r="AY423" s="11">
        <f>SUMIFS('OP Units'!G:G,'OP Units'!$A:$A,$D423)</f>
        <v>0</v>
      </c>
      <c r="AZ423" s="11">
        <f>SUMIFS('OP Units'!H:H,'OP Units'!$A:$A,$D423)</f>
        <v>0</v>
      </c>
      <c r="BA423" s="11">
        <f>SUMIFS('OP Units'!I:I,'OP Units'!$A:$A,$D423)</f>
        <v>0</v>
      </c>
      <c r="BB423" s="11">
        <f>SUMIFS('OP Units'!J:J,'OP Units'!$A:$A,$D423)</f>
        <v>0</v>
      </c>
      <c r="BC423" s="11">
        <f>SUMIFS('OP Units'!K:K,'OP Units'!$A:$A,$D423)</f>
        <v>0</v>
      </c>
      <c r="BD423" s="11">
        <f>SUMIFS('OP Units'!L:L,'OP Units'!$A:$A,$D423)</f>
        <v>0</v>
      </c>
      <c r="BE423" s="11">
        <f>SUMIFS('OP Units'!M:M,'OP Units'!$A:$A,$D423)</f>
        <v>0</v>
      </c>
      <c r="BF423" s="11">
        <f>SUMIFS('OP Units'!N:N,'OP Units'!$A:$A,$D423)</f>
        <v>0</v>
      </c>
      <c r="BG423" s="11">
        <f>SUMIFS('OP Units'!O:O,'OP Units'!$A:$A,$D423)</f>
        <v>0</v>
      </c>
      <c r="BH423" s="11">
        <f>SUMIFS('OP Units'!P:P,'OP Units'!$A:$A,$D423)</f>
        <v>0</v>
      </c>
      <c r="BI423" s="1"/>
      <c r="BJ423" s="12" t="str">
        <f>IFERROR((SUMIFS('OP Units'!E:E,'OP Units'!$A:$A,$D423)-SUMIFS('Forecast Data'!$H:$H,'Forecast Data'!$C:$C,BJ$6,'Forecast Data'!$B:$B,$D423))/SUMIFS('Forecast Data'!$H:$H,'Forecast Data'!$C:$C,BJ$6,'Forecast Data'!$B:$B,$D423),"")</f>
        <v/>
      </c>
      <c r="BK423" s="12" t="str">
        <f>IFERROR((SUMIFS('OP Units'!F:F,'OP Units'!$A:$A,$D423)-SUMIFS('Forecast Data'!$H:$H,'Forecast Data'!$C:$C,BK$6,'Forecast Data'!$B:$B,$D423))/SUMIFS('Forecast Data'!$H:$H,'Forecast Data'!$C:$C,BK$6,'Forecast Data'!$B:$B,$D423),"")</f>
        <v/>
      </c>
      <c r="BL423" s="12" t="str">
        <f>IFERROR((SUMIFS('OP Units'!G:G,'OP Units'!$A:$A,$D423)-SUMIFS('Forecast Data'!$H:$H,'Forecast Data'!$C:$C,BL$6,'Forecast Data'!$B:$B,$D423))/SUMIFS('Forecast Data'!$H:$H,'Forecast Data'!$C:$C,BL$6,'Forecast Data'!$B:$B,$D423),"")</f>
        <v/>
      </c>
      <c r="BM423" s="12" t="str">
        <f>IFERROR((SUMIFS('OP Units'!H:H,'OP Units'!$A:$A,$D423)-SUMIFS('Forecast Data'!$H:$H,'Forecast Data'!$C:$C,BM$6,'Forecast Data'!$B:$B,$D423))/SUMIFS('Forecast Data'!$H:$H,'Forecast Data'!$C:$C,BM$6,'Forecast Data'!$B:$B,$D423),"")</f>
        <v/>
      </c>
      <c r="BN423" s="12" t="str">
        <f>IFERROR((SUMIFS('OP Units'!I:I,'OP Units'!$A:$A,$D423)-SUMIFS('Forecast Data'!$H:$H,'Forecast Data'!$C:$C,BN$6,'Forecast Data'!$B:$B,$D423))/SUMIFS('Forecast Data'!$H:$H,'Forecast Data'!$C:$C,BN$6,'Forecast Data'!$B:$B,$D423),"")</f>
        <v/>
      </c>
      <c r="BO423" s="12" t="str">
        <f>IFERROR((SUMIFS('OP Units'!J:J,'OP Units'!$A:$A,$D423)-SUMIFS('Forecast Data'!$H:$H,'Forecast Data'!$C:$C,BO$6,'Forecast Data'!$B:$B,$D423))/SUMIFS('Forecast Data'!$H:$H,'Forecast Data'!$C:$C,BO$6,'Forecast Data'!$B:$B,$D423),"")</f>
        <v/>
      </c>
      <c r="BP423" s="12" t="str">
        <f>IFERROR((SUMIFS('OP Units'!K:K,'OP Units'!$A:$A,$D423)-SUMIFS('Forecast Data'!$H:$H,'Forecast Data'!$C:$C,BP$6,'Forecast Data'!$B:$B,$D423))/SUMIFS('Forecast Data'!$H:$H,'Forecast Data'!$C:$C,BP$6,'Forecast Data'!$B:$B,$D423),"")</f>
        <v/>
      </c>
      <c r="BQ423" s="12" t="str">
        <f>IFERROR((SUMIFS('OP Units'!L:L,'OP Units'!$A:$A,$D423)-SUMIFS('Forecast Data'!$H:$H,'Forecast Data'!$C:$C,BQ$6,'Forecast Data'!$B:$B,$D423))/SUMIFS('Forecast Data'!$H:$H,'Forecast Data'!$C:$C,BQ$6,'Forecast Data'!$B:$B,$D423),"")</f>
        <v/>
      </c>
      <c r="BR423" s="12" t="str">
        <f>IFERROR((SUMIFS('OP Units'!M:M,'OP Units'!$A:$A,$D423)-SUMIFS('Forecast Data'!$H:$H,'Forecast Data'!$C:$C,BR$6,'Forecast Data'!$B:$B,$D423))/SUMIFS('Forecast Data'!$H:$H,'Forecast Data'!$C:$C,BR$6,'Forecast Data'!$B:$B,$D423),"")</f>
        <v/>
      </c>
      <c r="BS423" s="12" t="str">
        <f>IFERROR((SUMIFS('OP Units'!N:N,'OP Units'!$A:$A,$D423)-SUMIFS('Forecast Data'!$H:$H,'Forecast Data'!$C:$C,BS$6,'Forecast Data'!$B:$B,$D423))/SUMIFS('Forecast Data'!$H:$H,'Forecast Data'!$C:$C,BS$6,'Forecast Data'!$B:$B,$D423),"")</f>
        <v/>
      </c>
      <c r="BT423" s="12" t="str">
        <f>IFERROR((SUMIFS('OP Units'!O:O,'OP Units'!$A:$A,$D423)-SUMIFS('Forecast Data'!$H:$H,'Forecast Data'!$C:$C,BT$6,'Forecast Data'!$B:$B,$D423))/SUMIFS('Forecast Data'!$H:$H,'Forecast Data'!$C:$C,BT$6,'Forecast Data'!$B:$B,$D423),"")</f>
        <v/>
      </c>
      <c r="BU423" s="12" t="str">
        <f>IFERROR((SUMIFS('OP Units'!P:P,'OP Units'!$A:$A,$D423)-SUMIFS('Forecast Data'!$H:$H,'Forecast Data'!$C:$C,BU$6,'Forecast Data'!$B:$B,$D423))/SUMIFS('Forecast Data'!$H:$H,'Forecast Data'!$C:$C,BU$6,'Forecast Data'!$B:$B,$D423),"")</f>
        <v/>
      </c>
      <c r="BV423" s="12"/>
      <c r="BW423" s="11">
        <f>(SUMIFS('Forecast Data'!H:H,'Forecast Data'!B:B,D423,'Forecast Data'!C:C,BK$6)+SUMIFS('Forecast Data'!H:H,'Forecast Data'!B:B,D423,'Forecast Data'!C:C,BL$6)+SUMIFS('Forecast Data'!H:H,'Forecast Data'!B:B,D423,'Forecast Data'!C:C,BM$6)+SUMIFS('Forecast Data'!H:H,'Forecast Data'!B:B,D423,'Forecast Data'!C:C,BN$6)+SUMIFS('Forecast Data'!H:H,'Forecast Data'!B:B,D423,'Forecast Data'!C:C,BO$6)+SUMIFS('Forecast Data'!H:H,'Forecast Data'!B:B,D423,'Forecast Data'!C:C,BP$6)+SUMIFS('Forecast Data'!H:H,'Forecast Data'!B:B,D423,'Forecast Data'!C:C,BQ$6)+SUMIFS('Forecast Data'!H:H,'Forecast Data'!B:B,D423,'Forecast Data'!C:C,BJ$6))/8</f>
        <v>0</v>
      </c>
      <c r="BX423" s="12" t="str">
        <f>IFERROR((SUM(W423:AD423)-(SUMIFS('Forecast Data'!H:H,'Forecast Data'!B:B,B423,'Forecast Data'!C:C,BJ$6)+SUMIFS('Forecast Data'!H:H,'Forecast Data'!B:B,B423,'Forecast Data'!C:C,BK$6)+SUMIFS('Forecast Data'!H:H,'Forecast Data'!B:B,B423,'Forecast Data'!C:C,BL$6)+SUMIFS('Forecast Data'!H:H,'Forecast Data'!B:B,B423,'Forecast Data'!C:C,BM$6)+SUMIFS('Forecast Data'!H:H,'Forecast Data'!B:B,B423,'Forecast Data'!C:C,BN$6)+SUMIFS('Forecast Data'!H:H,'Forecast Data'!B:B,B423,'Forecast Data'!C:C,BO$6)+SUMIFS('Forecast Data'!H:H,'Forecast Data'!B:B,B423,'Forecast Data'!C:C,BP$6)+SUMIFS('Forecast Data'!H:H,'Forecast Data'!B:B,B423,'Forecast Data'!C:C,BQ$6)))/(SUMIFS('Forecast Data'!H:H,'Forecast Data'!B:B,B423,'Forecast Data'!C:C,BJ$6)+SUMIFS('Forecast Data'!H:H,'Forecast Data'!B:B,B423,'Forecast Data'!C:C,BK$6)+SUMIFS('Forecast Data'!H:H,'Forecast Data'!B:B,B423,'Forecast Data'!C:C,BL$6)+SUMIFS('Forecast Data'!H:H,'Forecast Data'!B:B,B423,'Forecast Data'!C:C,BM$6)+SUMIFS('Forecast Data'!H:H,'Forecast Data'!B:B,B423,'Forecast Data'!C:C,BN$6)+SUMIFS('Forecast Data'!H:H,'Forecast Data'!B:B,B423,'Forecast Data'!C:C,BO$6)+SUMIFS('Forecast Data'!H:H,'Forecast Data'!B:B,B423,'Forecast Data'!C:C,BP$6)+SUMIFS('Forecast Data'!H:H,'Forecast Data'!B:B,B423,'Forecast Data'!C:C,BQ$6)),"")</f>
        <v/>
      </c>
      <c r="BY423" s="12">
        <f t="shared" si="68"/>
        <v>0</v>
      </c>
      <c r="BZ423" s="16">
        <f t="shared" si="69"/>
        <v>0</v>
      </c>
      <c r="CA423" s="13">
        <f t="shared" si="70"/>
        <v>0</v>
      </c>
      <c r="CB423" s="12">
        <f t="shared" si="71"/>
        <v>0</v>
      </c>
      <c r="CC423" s="12"/>
      <c r="CD423" s="11">
        <f>(SUMIFS('Forecast Data'!H:H,'Forecast Data'!B:B,D423,'Forecast Data'!C:C,BK$6)+SUMIFS('Forecast Data'!H:H,'Forecast Data'!B:B,D423,'Forecast Data'!C:C,BL$6)+SUMIFS('Forecast Data'!H:H,'Forecast Data'!B:B,D423,'Forecast Data'!C:C,BM$6)+SUMIFS('Forecast Data'!H:H,'Forecast Data'!B:B,D423,'Forecast Data'!C:C,BJ$6))/4</f>
        <v>0</v>
      </c>
      <c r="CE423" s="12" t="str">
        <f>IFERROR((SUM(W423:Z423)-(SUMIFS('Forecast Data'!H:H,'Forecast Data'!B:B,D423,'Forecast Data'!C:C,BJ$6)+SUMIFS('Forecast Data'!H:H,'Forecast Data'!B:B,D423,'Forecast Data'!C:C,BK$6)+SUMIFS('Forecast Data'!H:H,'Forecast Data'!B:B,D423,'Forecast Data'!C:C,BL$6)+SUMIFS('Forecast Data'!H:H,'Forecast Data'!B:B,D423,'Forecast Data'!C:C,BM$6)))/(SUMIFS('Forecast Data'!H:H,'Forecast Data'!B:B,D423,'Forecast Data'!C:C,BJ$6)+SUMIFS('Forecast Data'!H:H,'Forecast Data'!B:B,D423,'Forecast Data'!C:C,BK$6)+SUMIFS('Forecast Data'!H:H,'Forecast Data'!B:B,D423,'Forecast Data'!C:C,BL$6)+SUMIFS('Forecast Data'!H:H,'Forecast Data'!B:B,D423,'Forecast Data'!C:C,BM$6)),"")</f>
        <v/>
      </c>
      <c r="CF423" s="12">
        <f t="shared" si="72"/>
        <v>0</v>
      </c>
      <c r="CG423" s="12">
        <f t="shared" si="73"/>
        <v>0</v>
      </c>
      <c r="CH423" s="13">
        <f t="shared" si="74"/>
        <v>0</v>
      </c>
      <c r="CI423" s="13"/>
    </row>
    <row r="424" spans="1:87" ht="13.2">
      <c r="A424" s="1"/>
      <c r="B424" t="str">
        <f t="shared" si="75"/>
        <v>zz_Unidentified_25.09</v>
      </c>
      <c r="D424" t="s">
        <v>456</v>
      </c>
      <c r="E424" s="11">
        <f>SUMIFS('Fin Data'!F:F,'Fin Data'!A:A,D424)</f>
        <v>0</v>
      </c>
      <c r="F424" s="11">
        <f>SUMIFS('Fin Data with 6 week hist'!I:I,'Fin Data with 6 week hist'!$A:$A,$D424)</f>
        <v>0</v>
      </c>
      <c r="G424" s="11">
        <f>SUMIFS('Fin Data with 6 week hist'!J:J,'Fin Data with 6 week hist'!$A:$A,$D424)</f>
        <v>0</v>
      </c>
      <c r="H424" s="11">
        <f>SUMIFS('Fin Data with 6 week hist'!K:K,'Fin Data with 6 week hist'!$A:$A,$D424)+SUMIFS('Unit Cancellations'!D:D,'Unit Cancellations'!$B:$B,$D424)</f>
        <v>0</v>
      </c>
      <c r="I424" s="11">
        <f>SUMIFS('Fin Data with 6 week hist'!L:L,'Fin Data with 6 week hist'!$A:$A,$D424)+SUMIFS('Unit Cancellations'!E:E,'Unit Cancellations'!$B:$B,$D424)</f>
        <v>0</v>
      </c>
      <c r="J424" s="11">
        <f>SUMIFS('Fin Data with 6 week hist'!M:M,'Fin Data with 6 week hist'!$A:$A,$D424)+SUMIFS('Unit Cancellations'!F:F,'Unit Cancellations'!$B:$B,$D424)</f>
        <v>0</v>
      </c>
      <c r="K424" s="11">
        <f>SUMIFS('Fin Data with 6 week hist'!N:N,'Fin Data with 6 week hist'!$A:$A,$D424)+SUMIFS('Unit Cancellations'!G:G,'Unit Cancellations'!$B:$B,$D424)</f>
        <v>0</v>
      </c>
      <c r="L424" s="11">
        <f>SUMIFS('Fin Data'!AN:AN,'Fin Data'!A:A,D424)</f>
        <v>0</v>
      </c>
      <c r="M424" s="12">
        <f>IFERROR(SUMIFS('Fin Data'!AO:AO,'Fin Data'!A:A,D424),"")</f>
        <v>0</v>
      </c>
      <c r="N424" s="1"/>
      <c r="O424" s="11">
        <f t="shared" si="63"/>
        <v>0</v>
      </c>
      <c r="P424" s="12" t="str">
        <f t="shared" si="64"/>
        <v/>
      </c>
      <c r="Q424" s="1"/>
      <c r="R424" s="11">
        <f t="shared" si="65"/>
        <v>0</v>
      </c>
      <c r="S424" s="12" t="str">
        <f t="shared" si="66"/>
        <v/>
      </c>
      <c r="T424" s="11">
        <f t="shared" si="67"/>
        <v>0</v>
      </c>
      <c r="U424" s="1" t="e">
        <f t="shared" si="76"/>
        <v>#REF!</v>
      </c>
      <c r="V424" s="1"/>
      <c r="W424" s="11">
        <f>SUMIFS('Forecast Data'!$D:$D,'Forecast Data'!$C:$C,W$6,'Forecast Data'!$B:$B,$D424)</f>
        <v>0</v>
      </c>
      <c r="X424" s="11">
        <f>SUMIFS('Forecast Data'!$D:$D,'Forecast Data'!$C:$C,X$6,'Forecast Data'!$B:$B,$D424)</f>
        <v>0</v>
      </c>
      <c r="Y424" s="11">
        <f>SUMIFS('Forecast Data'!$D:$D,'Forecast Data'!$C:$C,Y$6,'Forecast Data'!$B:$B,$D424)</f>
        <v>0</v>
      </c>
      <c r="Z424" s="11">
        <f>SUMIFS('Forecast Data'!$D:$D,'Forecast Data'!$C:$C,Z$6,'Forecast Data'!$B:$B,$D424)</f>
        <v>0</v>
      </c>
      <c r="AA424" s="11">
        <f>SUMIFS('Forecast Data'!$D:$D,'Forecast Data'!$C:$C,AA$6,'Forecast Data'!$B:$B,$D424)</f>
        <v>0</v>
      </c>
      <c r="AB424" s="11">
        <f>SUMIFS('Forecast Data'!$D:$D,'Forecast Data'!$C:$C,AB$6,'Forecast Data'!$B:$B,$D424)</f>
        <v>0</v>
      </c>
      <c r="AC424" s="11">
        <f>SUMIFS('Forecast Data'!$D:$D,'Forecast Data'!$C:$C,AC$6,'Forecast Data'!$B:$B,$D424)</f>
        <v>0</v>
      </c>
      <c r="AD424" s="11">
        <f>SUMIFS('Forecast Data'!$D:$D,'Forecast Data'!$C:$C,AD$6,'Forecast Data'!$B:$B,$D424)</f>
        <v>0</v>
      </c>
      <c r="AE424" s="11">
        <f>SUMIFS('Forecast Data'!$D:$D,'Forecast Data'!$C:$C,AE$6,'Forecast Data'!$B:$B,$D424)</f>
        <v>0</v>
      </c>
      <c r="AF424" s="11">
        <f>SUMIFS('Forecast Data'!$D:$D,'Forecast Data'!$C:$C,AF$6,'Forecast Data'!$B:$B,$D424)</f>
        <v>0</v>
      </c>
      <c r="AG424" s="11">
        <f>SUMIFS('Forecast Data'!$D:$D,'Forecast Data'!$C:$C,AG$6,'Forecast Data'!$B:$B,$D424)</f>
        <v>0</v>
      </c>
      <c r="AH424" s="11">
        <f>SUMIFS('Forecast Data'!$D:$D,'Forecast Data'!$C:$C,AH$6,'Forecast Data'!$B:$B,$D424)</f>
        <v>0</v>
      </c>
      <c r="AI424" s="1"/>
      <c r="AJ424" s="12" t="str">
        <f>IF(SUMIFS('Forecast Data'!$E:$E,'Forecast Data'!$C:$C,AJ$6,'Forecast Data'!$B:$B,$D424)=0,"",SUMIFS('Forecast Data'!$E:$E,'Forecast Data'!$C:$C,AJ$6,'Forecast Data'!$B:$B,$D424))</f>
        <v/>
      </c>
      <c r="AK424" s="12" t="str">
        <f>IF(SUMIFS('Forecast Data'!$E:$E,'Forecast Data'!$C:$C,AK$6,'Forecast Data'!$B:$B,$D424)=0,"",SUMIFS('Forecast Data'!$E:$E,'Forecast Data'!$C:$C,AK$6,'Forecast Data'!$B:$B,$D424))</f>
        <v/>
      </c>
      <c r="AL424" s="12" t="str">
        <f>IF(SUMIFS('Forecast Data'!$E:$E,'Forecast Data'!$C:$C,AL$6,'Forecast Data'!$B:$B,$D424)=0,"",SUMIFS('Forecast Data'!$E:$E,'Forecast Data'!$C:$C,AL$6,'Forecast Data'!$B:$B,$D424))</f>
        <v/>
      </c>
      <c r="AM424" s="12" t="str">
        <f>IF(SUMIFS('Forecast Data'!$E:$E,'Forecast Data'!$C:$C,AM$6,'Forecast Data'!$B:$B,$D424)=0,"",SUMIFS('Forecast Data'!$E:$E,'Forecast Data'!$C:$C,AM$6,'Forecast Data'!$B:$B,$D424))</f>
        <v/>
      </c>
      <c r="AN424" s="12" t="str">
        <f>IF(SUMIFS('Forecast Data'!$E:$E,'Forecast Data'!$C:$C,AN$6,'Forecast Data'!$B:$B,$D424)=0,"",SUMIFS('Forecast Data'!$E:$E,'Forecast Data'!$C:$C,AN$6,'Forecast Data'!$B:$B,$D424))</f>
        <v/>
      </c>
      <c r="AO424" s="12" t="str">
        <f>IF(SUMIFS('Forecast Data'!$E:$E,'Forecast Data'!$C:$C,AO$6,'Forecast Data'!$B:$B,$D424)=0,"",SUMIFS('Forecast Data'!$E:$E,'Forecast Data'!$C:$C,AO$6,'Forecast Data'!$B:$B,$D424))</f>
        <v/>
      </c>
      <c r="AP424" s="12" t="str">
        <f>IF(SUMIFS('Forecast Data'!$E:$E,'Forecast Data'!$C:$C,AP$6,'Forecast Data'!$B:$B,$D424)=0,"",SUMIFS('Forecast Data'!$E:$E,'Forecast Data'!$C:$C,AP$6,'Forecast Data'!$B:$B,$D424))</f>
        <v/>
      </c>
      <c r="AQ424" s="12" t="str">
        <f>IF(SUMIFS('Forecast Data'!$E:$E,'Forecast Data'!$C:$C,AQ$6,'Forecast Data'!$B:$B,$D424)=0,"",SUMIFS('Forecast Data'!$E:$E,'Forecast Data'!$C:$C,AQ$6,'Forecast Data'!$B:$B,$D424))</f>
        <v/>
      </c>
      <c r="AR424" s="12" t="str">
        <f>IF(SUMIFS('Forecast Data'!$E:$E,'Forecast Data'!$C:$C,AR$6,'Forecast Data'!$B:$B,$D424)=0,"",SUMIFS('Forecast Data'!$E:$E,'Forecast Data'!$C:$C,AR$6,'Forecast Data'!$B:$B,$D424))</f>
        <v/>
      </c>
      <c r="AS424" s="12" t="str">
        <f>IF(SUMIFS('Forecast Data'!$E:$E,'Forecast Data'!$C:$C,AS$6,'Forecast Data'!$B:$B,$D424)=0,"",SUMIFS('Forecast Data'!$E:$E,'Forecast Data'!$C:$C,AS$6,'Forecast Data'!$B:$B,$D424))</f>
        <v/>
      </c>
      <c r="AT424" s="12" t="str">
        <f>IF(SUMIFS('Forecast Data'!$E:$E,'Forecast Data'!$C:$C,AT$6,'Forecast Data'!$B:$B,$D424)=0,"",SUMIFS('Forecast Data'!$E:$E,'Forecast Data'!$C:$C,AT$6,'Forecast Data'!$B:$B,$D424))</f>
        <v/>
      </c>
      <c r="AU424" s="12" t="str">
        <f>IF(SUMIFS('Forecast Data'!$E:$E,'Forecast Data'!$C:$C,AU$6,'Forecast Data'!$B:$B,$D424)=0,"",SUMIFS('Forecast Data'!$E:$E,'Forecast Data'!$C:$C,AU$6,'Forecast Data'!$B:$B,$D424))</f>
        <v/>
      </c>
      <c r="AV424" s="1"/>
      <c r="AW424" s="11">
        <f>SUMIFS('OP Units'!E:E,'OP Units'!$A:$A,$D424)</f>
        <v>0</v>
      </c>
      <c r="AX424" s="11">
        <f>SUMIFS('OP Units'!F:F,'OP Units'!$A:$A,$D424)</f>
        <v>0</v>
      </c>
      <c r="AY424" s="11">
        <f>SUMIFS('OP Units'!G:G,'OP Units'!$A:$A,$D424)</f>
        <v>0</v>
      </c>
      <c r="AZ424" s="11">
        <f>SUMIFS('OP Units'!H:H,'OP Units'!$A:$A,$D424)</f>
        <v>0</v>
      </c>
      <c r="BA424" s="11">
        <f>SUMIFS('OP Units'!I:I,'OP Units'!$A:$A,$D424)</f>
        <v>0</v>
      </c>
      <c r="BB424" s="11">
        <f>SUMIFS('OP Units'!J:J,'OP Units'!$A:$A,$D424)</f>
        <v>0</v>
      </c>
      <c r="BC424" s="11">
        <f>SUMIFS('OP Units'!K:K,'OP Units'!$A:$A,$D424)</f>
        <v>0</v>
      </c>
      <c r="BD424" s="11">
        <f>SUMIFS('OP Units'!L:L,'OP Units'!$A:$A,$D424)</f>
        <v>0</v>
      </c>
      <c r="BE424" s="11">
        <f>SUMIFS('OP Units'!M:M,'OP Units'!$A:$A,$D424)</f>
        <v>0</v>
      </c>
      <c r="BF424" s="11">
        <f>SUMIFS('OP Units'!N:N,'OP Units'!$A:$A,$D424)</f>
        <v>0</v>
      </c>
      <c r="BG424" s="11">
        <f>SUMIFS('OP Units'!O:O,'OP Units'!$A:$A,$D424)</f>
        <v>0</v>
      </c>
      <c r="BH424" s="11">
        <f>SUMIFS('OP Units'!P:P,'OP Units'!$A:$A,$D424)</f>
        <v>0</v>
      </c>
      <c r="BI424" s="1"/>
      <c r="BJ424" s="12" t="str">
        <f>IFERROR((SUMIFS('OP Units'!E:E,'OP Units'!$A:$A,$D424)-SUMIFS('Forecast Data'!$H:$H,'Forecast Data'!$C:$C,BJ$6,'Forecast Data'!$B:$B,$D424))/SUMIFS('Forecast Data'!$H:$H,'Forecast Data'!$C:$C,BJ$6,'Forecast Data'!$B:$B,$D424),"")</f>
        <v/>
      </c>
      <c r="BK424" s="12" t="str">
        <f>IFERROR((SUMIFS('OP Units'!F:F,'OP Units'!$A:$A,$D424)-SUMIFS('Forecast Data'!$H:$H,'Forecast Data'!$C:$C,BK$6,'Forecast Data'!$B:$B,$D424))/SUMIFS('Forecast Data'!$H:$H,'Forecast Data'!$C:$C,BK$6,'Forecast Data'!$B:$B,$D424),"")</f>
        <v/>
      </c>
      <c r="BL424" s="12" t="str">
        <f>IFERROR((SUMIFS('OP Units'!G:G,'OP Units'!$A:$A,$D424)-SUMIFS('Forecast Data'!$H:$H,'Forecast Data'!$C:$C,BL$6,'Forecast Data'!$B:$B,$D424))/SUMIFS('Forecast Data'!$H:$H,'Forecast Data'!$C:$C,BL$6,'Forecast Data'!$B:$B,$D424),"")</f>
        <v/>
      </c>
      <c r="BM424" s="12" t="str">
        <f>IFERROR((SUMIFS('OP Units'!H:H,'OP Units'!$A:$A,$D424)-SUMIFS('Forecast Data'!$H:$H,'Forecast Data'!$C:$C,BM$6,'Forecast Data'!$B:$B,$D424))/SUMIFS('Forecast Data'!$H:$H,'Forecast Data'!$C:$C,BM$6,'Forecast Data'!$B:$B,$D424),"")</f>
        <v/>
      </c>
      <c r="BN424" s="12" t="str">
        <f>IFERROR((SUMIFS('OP Units'!I:I,'OP Units'!$A:$A,$D424)-SUMIFS('Forecast Data'!$H:$H,'Forecast Data'!$C:$C,BN$6,'Forecast Data'!$B:$B,$D424))/SUMIFS('Forecast Data'!$H:$H,'Forecast Data'!$C:$C,BN$6,'Forecast Data'!$B:$B,$D424),"")</f>
        <v/>
      </c>
      <c r="BO424" s="12" t="str">
        <f>IFERROR((SUMIFS('OP Units'!J:J,'OP Units'!$A:$A,$D424)-SUMIFS('Forecast Data'!$H:$H,'Forecast Data'!$C:$C,BO$6,'Forecast Data'!$B:$B,$D424))/SUMIFS('Forecast Data'!$H:$H,'Forecast Data'!$C:$C,BO$6,'Forecast Data'!$B:$B,$D424),"")</f>
        <v/>
      </c>
      <c r="BP424" s="12" t="str">
        <f>IFERROR((SUMIFS('OP Units'!K:K,'OP Units'!$A:$A,$D424)-SUMIFS('Forecast Data'!$H:$H,'Forecast Data'!$C:$C,BP$6,'Forecast Data'!$B:$B,$D424))/SUMIFS('Forecast Data'!$H:$H,'Forecast Data'!$C:$C,BP$6,'Forecast Data'!$B:$B,$D424),"")</f>
        <v/>
      </c>
      <c r="BQ424" s="12" t="str">
        <f>IFERROR((SUMIFS('OP Units'!L:L,'OP Units'!$A:$A,$D424)-SUMIFS('Forecast Data'!$H:$H,'Forecast Data'!$C:$C,BQ$6,'Forecast Data'!$B:$B,$D424))/SUMIFS('Forecast Data'!$H:$H,'Forecast Data'!$C:$C,BQ$6,'Forecast Data'!$B:$B,$D424),"")</f>
        <v/>
      </c>
      <c r="BR424" s="12" t="str">
        <f>IFERROR((SUMIFS('OP Units'!M:M,'OP Units'!$A:$A,$D424)-SUMIFS('Forecast Data'!$H:$H,'Forecast Data'!$C:$C,BR$6,'Forecast Data'!$B:$B,$D424))/SUMIFS('Forecast Data'!$H:$H,'Forecast Data'!$C:$C,BR$6,'Forecast Data'!$B:$B,$D424),"")</f>
        <v/>
      </c>
      <c r="BS424" s="12" t="str">
        <f>IFERROR((SUMIFS('OP Units'!N:N,'OP Units'!$A:$A,$D424)-SUMIFS('Forecast Data'!$H:$H,'Forecast Data'!$C:$C,BS$6,'Forecast Data'!$B:$B,$D424))/SUMIFS('Forecast Data'!$H:$H,'Forecast Data'!$C:$C,BS$6,'Forecast Data'!$B:$B,$D424),"")</f>
        <v/>
      </c>
      <c r="BT424" s="12" t="str">
        <f>IFERROR((SUMIFS('OP Units'!O:O,'OP Units'!$A:$A,$D424)-SUMIFS('Forecast Data'!$H:$H,'Forecast Data'!$C:$C,BT$6,'Forecast Data'!$B:$B,$D424))/SUMIFS('Forecast Data'!$H:$H,'Forecast Data'!$C:$C,BT$6,'Forecast Data'!$B:$B,$D424),"")</f>
        <v/>
      </c>
      <c r="BU424" s="12" t="str">
        <f>IFERROR((SUMIFS('OP Units'!P:P,'OP Units'!$A:$A,$D424)-SUMIFS('Forecast Data'!$H:$H,'Forecast Data'!$C:$C,BU$6,'Forecast Data'!$B:$B,$D424))/SUMIFS('Forecast Data'!$H:$H,'Forecast Data'!$C:$C,BU$6,'Forecast Data'!$B:$B,$D424),"")</f>
        <v/>
      </c>
      <c r="BV424" s="12"/>
      <c r="BW424" s="11">
        <f>(SUMIFS('Forecast Data'!H:H,'Forecast Data'!B:B,D424,'Forecast Data'!C:C,BK$6)+SUMIFS('Forecast Data'!H:H,'Forecast Data'!B:B,D424,'Forecast Data'!C:C,BL$6)+SUMIFS('Forecast Data'!H:H,'Forecast Data'!B:B,D424,'Forecast Data'!C:C,BM$6)+SUMIFS('Forecast Data'!H:H,'Forecast Data'!B:B,D424,'Forecast Data'!C:C,BN$6)+SUMIFS('Forecast Data'!H:H,'Forecast Data'!B:B,D424,'Forecast Data'!C:C,BO$6)+SUMIFS('Forecast Data'!H:H,'Forecast Data'!B:B,D424,'Forecast Data'!C:C,BP$6)+SUMIFS('Forecast Data'!H:H,'Forecast Data'!B:B,D424,'Forecast Data'!C:C,BQ$6)+SUMIFS('Forecast Data'!H:H,'Forecast Data'!B:B,D424,'Forecast Data'!C:C,BJ$6))/8</f>
        <v>0</v>
      </c>
      <c r="BX424" s="12" t="str">
        <f>IFERROR((SUM(W424:AD424)-(SUMIFS('Forecast Data'!H:H,'Forecast Data'!B:B,B424,'Forecast Data'!C:C,BJ$6)+SUMIFS('Forecast Data'!H:H,'Forecast Data'!B:B,B424,'Forecast Data'!C:C,BK$6)+SUMIFS('Forecast Data'!H:H,'Forecast Data'!B:B,B424,'Forecast Data'!C:C,BL$6)+SUMIFS('Forecast Data'!H:H,'Forecast Data'!B:B,B424,'Forecast Data'!C:C,BM$6)+SUMIFS('Forecast Data'!H:H,'Forecast Data'!B:B,B424,'Forecast Data'!C:C,BN$6)+SUMIFS('Forecast Data'!H:H,'Forecast Data'!B:B,B424,'Forecast Data'!C:C,BO$6)+SUMIFS('Forecast Data'!H:H,'Forecast Data'!B:B,B424,'Forecast Data'!C:C,BP$6)+SUMIFS('Forecast Data'!H:H,'Forecast Data'!B:B,B424,'Forecast Data'!C:C,BQ$6)))/(SUMIFS('Forecast Data'!H:H,'Forecast Data'!B:B,B424,'Forecast Data'!C:C,BJ$6)+SUMIFS('Forecast Data'!H:H,'Forecast Data'!B:B,B424,'Forecast Data'!C:C,BK$6)+SUMIFS('Forecast Data'!H:H,'Forecast Data'!B:B,B424,'Forecast Data'!C:C,BL$6)+SUMIFS('Forecast Data'!H:H,'Forecast Data'!B:B,B424,'Forecast Data'!C:C,BM$6)+SUMIFS('Forecast Data'!H:H,'Forecast Data'!B:B,B424,'Forecast Data'!C:C,BN$6)+SUMIFS('Forecast Data'!H:H,'Forecast Data'!B:B,B424,'Forecast Data'!C:C,BO$6)+SUMIFS('Forecast Data'!H:H,'Forecast Data'!B:B,B424,'Forecast Data'!C:C,BP$6)+SUMIFS('Forecast Data'!H:H,'Forecast Data'!B:B,B424,'Forecast Data'!C:C,BQ$6)),"")</f>
        <v/>
      </c>
      <c r="BY424" s="12">
        <f t="shared" si="68"/>
        <v>0</v>
      </c>
      <c r="BZ424" s="16">
        <f t="shared" si="69"/>
        <v>0</v>
      </c>
      <c r="CA424" s="13">
        <f t="shared" si="70"/>
        <v>0</v>
      </c>
      <c r="CB424" s="12">
        <f t="shared" si="71"/>
        <v>0</v>
      </c>
      <c r="CC424" s="12"/>
      <c r="CD424" s="11">
        <f>(SUMIFS('Forecast Data'!H:H,'Forecast Data'!B:B,D424,'Forecast Data'!C:C,BK$6)+SUMIFS('Forecast Data'!H:H,'Forecast Data'!B:B,D424,'Forecast Data'!C:C,BL$6)+SUMIFS('Forecast Data'!H:H,'Forecast Data'!B:B,D424,'Forecast Data'!C:C,BM$6)+SUMIFS('Forecast Data'!H:H,'Forecast Data'!B:B,D424,'Forecast Data'!C:C,BJ$6))/4</f>
        <v>0</v>
      </c>
      <c r="CE424" s="12" t="str">
        <f>IFERROR((SUM(W424:Z424)-(SUMIFS('Forecast Data'!H:H,'Forecast Data'!B:B,D424,'Forecast Data'!C:C,BJ$6)+SUMIFS('Forecast Data'!H:H,'Forecast Data'!B:B,D424,'Forecast Data'!C:C,BK$6)+SUMIFS('Forecast Data'!H:H,'Forecast Data'!B:B,D424,'Forecast Data'!C:C,BL$6)+SUMIFS('Forecast Data'!H:H,'Forecast Data'!B:B,D424,'Forecast Data'!C:C,BM$6)))/(SUMIFS('Forecast Data'!H:H,'Forecast Data'!B:B,D424,'Forecast Data'!C:C,BJ$6)+SUMIFS('Forecast Data'!H:H,'Forecast Data'!B:B,D424,'Forecast Data'!C:C,BK$6)+SUMIFS('Forecast Data'!H:H,'Forecast Data'!B:B,D424,'Forecast Data'!C:C,BL$6)+SUMIFS('Forecast Data'!H:H,'Forecast Data'!B:B,D424,'Forecast Data'!C:C,BM$6)),"")</f>
        <v/>
      </c>
      <c r="CF424" s="12">
        <f t="shared" si="72"/>
        <v>0</v>
      </c>
      <c r="CG424" s="12">
        <f t="shared" si="73"/>
        <v>0</v>
      </c>
      <c r="CH424" s="13">
        <f t="shared" si="74"/>
        <v>0</v>
      </c>
      <c r="CI424" s="13"/>
    </row>
    <row r="425" spans="1:87" ht="13.2">
      <c r="A425" s="1"/>
      <c r="D425" t="s">
        <v>457</v>
      </c>
      <c r="E425" s="17">
        <f>SUMIFS('Fin Data'!F:F,'Fin Data'!A:A,D425)</f>
        <v>0</v>
      </c>
      <c r="F425" s="17">
        <f>SUMIFS('Fin Data with 6 week hist'!I:I,'Fin Data with 6 week hist'!$A:$A,$D425)</f>
        <v>0</v>
      </c>
      <c r="G425" s="17">
        <f>SUMIFS('Fin Data with 6 week hist'!J:J,'Fin Data with 6 week hist'!$A:$A,$D425)</f>
        <v>0</v>
      </c>
      <c r="H425" s="17">
        <f>SUMIFS('Fin Data with 6 week hist'!K:K,'Fin Data with 6 week hist'!$A:$A,$D425)+SUMIFS('Unit Cancellations'!D:D,'Unit Cancellations'!$B:$B,$D425)</f>
        <v>0</v>
      </c>
      <c r="I425" s="17">
        <f>SUMIFS('Fin Data with 6 week hist'!L:L,'Fin Data with 6 week hist'!$A:$A,$D425)+SUMIFS('Unit Cancellations'!E:E,'Unit Cancellations'!$B:$B,$D425)</f>
        <v>0</v>
      </c>
      <c r="J425" s="17">
        <f>SUMIFS('Fin Data with 6 week hist'!M:M,'Fin Data with 6 week hist'!$A:$A,$D425)+SUMIFS('Unit Cancellations'!F:F,'Unit Cancellations'!$B:$B,$D425)</f>
        <v>0</v>
      </c>
      <c r="K425" s="17">
        <f>SUMIFS('Fin Data with 6 week hist'!N:N,'Fin Data with 6 week hist'!$A:$A,$D425)+SUMIFS('Unit Cancellations'!G:G,'Unit Cancellations'!$B:$B,$D425)</f>
        <v>0</v>
      </c>
      <c r="L425" s="17">
        <f>SUMIFS('Fin Data'!AN:AN,'Fin Data'!A:A,D425)</f>
        <v>0</v>
      </c>
      <c r="M425" s="18">
        <f>IFERROR(SUMIFS('Fin Data'!AO:AO,'Fin Data'!A:A,D425),"")</f>
        <v>0</v>
      </c>
      <c r="N425" s="19"/>
      <c r="O425" s="17">
        <f t="shared" si="63"/>
        <v>0</v>
      </c>
      <c r="P425" s="18" t="str">
        <f t="shared" si="64"/>
        <v/>
      </c>
      <c r="Q425" s="19"/>
      <c r="R425" s="17">
        <f t="shared" si="65"/>
        <v>0</v>
      </c>
      <c r="S425" s="18" t="str">
        <f t="shared" si="66"/>
        <v/>
      </c>
      <c r="T425" s="17">
        <f t="shared" si="67"/>
        <v>0</v>
      </c>
      <c r="U425" s="20" t="e">
        <f t="shared" ref="U425:U427" si="77">#REF!</f>
        <v>#REF!</v>
      </c>
      <c r="V425" s="19"/>
      <c r="W425" s="17">
        <f>SUMIFS('Forecast Data'!$D:$D,'Forecast Data'!$C:$C,W$6,'Forecast Data'!$B:$B,$D425)</f>
        <v>0</v>
      </c>
      <c r="X425" s="17">
        <f>SUMIFS('Forecast Data'!$D:$D,'Forecast Data'!$C:$C,X$6,'Forecast Data'!$B:$B,$D425)</f>
        <v>0</v>
      </c>
      <c r="Y425" s="17">
        <f>SUMIFS('Forecast Data'!$D:$D,'Forecast Data'!$C:$C,Y$6,'Forecast Data'!$B:$B,$D425)</f>
        <v>0</v>
      </c>
      <c r="Z425" s="17">
        <f>SUMIFS('Forecast Data'!$D:$D,'Forecast Data'!$C:$C,Z$6,'Forecast Data'!$B:$B,$D425)</f>
        <v>0</v>
      </c>
      <c r="AA425" s="17">
        <f>SUMIFS('Forecast Data'!$D:$D,'Forecast Data'!$C:$C,AA$6,'Forecast Data'!$B:$B,$D425)</f>
        <v>0</v>
      </c>
      <c r="AB425" s="17">
        <f>SUMIFS('Forecast Data'!$D:$D,'Forecast Data'!$C:$C,AB$6,'Forecast Data'!$B:$B,$D425)</f>
        <v>0</v>
      </c>
      <c r="AC425" s="17">
        <f>SUMIFS('Forecast Data'!$D:$D,'Forecast Data'!$C:$C,AC$6,'Forecast Data'!$B:$B,$D425)</f>
        <v>0</v>
      </c>
      <c r="AD425" s="17">
        <f>SUMIFS('Forecast Data'!$D:$D,'Forecast Data'!$C:$C,AD$6,'Forecast Data'!$B:$B,$D425)</f>
        <v>0</v>
      </c>
      <c r="AE425" s="17">
        <f>SUMIFS('Forecast Data'!$D:$D,'Forecast Data'!$C:$C,AE$6,'Forecast Data'!$B:$B,$D425)</f>
        <v>0</v>
      </c>
      <c r="AF425" s="17">
        <f>SUMIFS('Forecast Data'!$D:$D,'Forecast Data'!$C:$C,AF$6,'Forecast Data'!$B:$B,$D425)</f>
        <v>0</v>
      </c>
      <c r="AG425" s="17">
        <f>SUMIFS('Forecast Data'!$D:$D,'Forecast Data'!$C:$C,AG$6,'Forecast Data'!$B:$B,$D425)</f>
        <v>0</v>
      </c>
      <c r="AH425" s="17">
        <f>SUMIFS('Forecast Data'!$D:$D,'Forecast Data'!$C:$C,AH$6,'Forecast Data'!$B:$B,$D425)</f>
        <v>0</v>
      </c>
      <c r="AI425" s="19"/>
      <c r="AJ425" s="18" t="str">
        <f>IF(SUMIFS('Forecast Data'!$E:$E,'Forecast Data'!$C:$C,AJ$6,'Forecast Data'!$B:$B,$D425)=0,"",SUMIFS('Forecast Data'!$E:$E,'Forecast Data'!$C:$C,AJ$6,'Forecast Data'!$B:$B,$D425))</f>
        <v/>
      </c>
      <c r="AK425" s="18" t="str">
        <f>IF(SUMIFS('Forecast Data'!$E:$E,'Forecast Data'!$C:$C,AK$6,'Forecast Data'!$B:$B,$D425)=0,"",SUMIFS('Forecast Data'!$E:$E,'Forecast Data'!$C:$C,AK$6,'Forecast Data'!$B:$B,$D425))</f>
        <v/>
      </c>
      <c r="AL425" s="18" t="str">
        <f>IF(SUMIFS('Forecast Data'!$E:$E,'Forecast Data'!$C:$C,AL$6,'Forecast Data'!$B:$B,$D425)=0,"",SUMIFS('Forecast Data'!$E:$E,'Forecast Data'!$C:$C,AL$6,'Forecast Data'!$B:$B,$D425))</f>
        <v/>
      </c>
      <c r="AM425" s="18" t="str">
        <f>IF(SUMIFS('Forecast Data'!$E:$E,'Forecast Data'!$C:$C,AM$6,'Forecast Data'!$B:$B,$D425)=0,"",SUMIFS('Forecast Data'!$E:$E,'Forecast Data'!$C:$C,AM$6,'Forecast Data'!$B:$B,$D425))</f>
        <v/>
      </c>
      <c r="AN425" s="18" t="str">
        <f>IF(SUMIFS('Forecast Data'!$E:$E,'Forecast Data'!$C:$C,AN$6,'Forecast Data'!$B:$B,$D425)=0,"",SUMIFS('Forecast Data'!$E:$E,'Forecast Data'!$C:$C,AN$6,'Forecast Data'!$B:$B,$D425))</f>
        <v/>
      </c>
      <c r="AO425" s="18" t="str">
        <f>IF(SUMIFS('Forecast Data'!$E:$E,'Forecast Data'!$C:$C,AO$6,'Forecast Data'!$B:$B,$D425)=0,"",SUMIFS('Forecast Data'!$E:$E,'Forecast Data'!$C:$C,AO$6,'Forecast Data'!$B:$B,$D425))</f>
        <v/>
      </c>
      <c r="AP425" s="18" t="str">
        <f>IF(SUMIFS('Forecast Data'!$E:$E,'Forecast Data'!$C:$C,AP$6,'Forecast Data'!$B:$B,$D425)=0,"",SUMIFS('Forecast Data'!$E:$E,'Forecast Data'!$C:$C,AP$6,'Forecast Data'!$B:$B,$D425))</f>
        <v/>
      </c>
      <c r="AQ425" s="18" t="str">
        <f>IF(SUMIFS('Forecast Data'!$E:$E,'Forecast Data'!$C:$C,AQ$6,'Forecast Data'!$B:$B,$D425)=0,"",SUMIFS('Forecast Data'!$E:$E,'Forecast Data'!$C:$C,AQ$6,'Forecast Data'!$B:$B,$D425))</f>
        <v/>
      </c>
      <c r="AR425" s="18" t="str">
        <f>IF(SUMIFS('Forecast Data'!$E:$E,'Forecast Data'!$C:$C,AR$6,'Forecast Data'!$B:$B,$D425)=0,"",SUMIFS('Forecast Data'!$E:$E,'Forecast Data'!$C:$C,AR$6,'Forecast Data'!$B:$B,$D425))</f>
        <v/>
      </c>
      <c r="AS425" s="18" t="str">
        <f>IF(SUMIFS('Forecast Data'!$E:$E,'Forecast Data'!$C:$C,AS$6,'Forecast Data'!$B:$B,$D425)=0,"",SUMIFS('Forecast Data'!$E:$E,'Forecast Data'!$C:$C,AS$6,'Forecast Data'!$B:$B,$D425))</f>
        <v/>
      </c>
      <c r="AT425" s="18" t="str">
        <f>IF(SUMIFS('Forecast Data'!$E:$E,'Forecast Data'!$C:$C,AT$6,'Forecast Data'!$B:$B,$D425)=0,"",SUMIFS('Forecast Data'!$E:$E,'Forecast Data'!$C:$C,AT$6,'Forecast Data'!$B:$B,$D425))</f>
        <v/>
      </c>
      <c r="AU425" s="18" t="str">
        <f>IF(SUMIFS('Forecast Data'!$E:$E,'Forecast Data'!$C:$C,AU$6,'Forecast Data'!$B:$B,$D425)=0,"",SUMIFS('Forecast Data'!$E:$E,'Forecast Data'!$C:$C,AU$6,'Forecast Data'!$B:$B,$D425))</f>
        <v/>
      </c>
      <c r="AV425" s="19"/>
      <c r="AW425" s="11">
        <f>SUMIFS('OP Units'!E:E,'OP Units'!$A:$A,$D425)</f>
        <v>0</v>
      </c>
      <c r="AX425" s="11">
        <f>SUMIFS('OP Units'!F:F,'OP Units'!$A:$A,$D425)</f>
        <v>0</v>
      </c>
      <c r="AY425" s="11">
        <f>SUMIFS('OP Units'!G:G,'OP Units'!$A:$A,$D425)</f>
        <v>0</v>
      </c>
      <c r="AZ425" s="11">
        <f>SUMIFS('OP Units'!H:H,'OP Units'!$A:$A,$D425)</f>
        <v>0</v>
      </c>
      <c r="BA425" s="11">
        <f>SUMIFS('OP Units'!I:I,'OP Units'!$A:$A,$D425)</f>
        <v>0</v>
      </c>
      <c r="BB425" s="11">
        <f>SUMIFS('OP Units'!J:J,'OP Units'!$A:$A,$D425)</f>
        <v>0</v>
      </c>
      <c r="BC425" s="11">
        <f>SUMIFS('OP Units'!K:K,'OP Units'!$A:$A,$D425)</f>
        <v>0</v>
      </c>
      <c r="BD425" s="11">
        <f>SUMIFS('OP Units'!L:L,'OP Units'!$A:$A,$D425)</f>
        <v>0</v>
      </c>
      <c r="BE425" s="11">
        <f>SUMIFS('OP Units'!M:M,'OP Units'!$A:$A,$D425)</f>
        <v>0</v>
      </c>
      <c r="BF425" s="11">
        <f>SUMIFS('OP Units'!N:N,'OP Units'!$A:$A,$D425)</f>
        <v>0</v>
      </c>
      <c r="BG425" s="11">
        <f>SUMIFS('OP Units'!O:O,'OP Units'!$A:$A,$D425)</f>
        <v>0</v>
      </c>
      <c r="BH425" s="11">
        <f>SUMIFS('OP Units'!P:P,'OP Units'!$A:$A,$D425)</f>
        <v>0</v>
      </c>
      <c r="BI425" s="19"/>
      <c r="BJ425" s="12" t="str">
        <f>IFERROR((SUMIFS('OP Units'!E:E,'OP Units'!$A:$A,$D425)-SUMIFS('Forecast Data'!$H:$H,'Forecast Data'!$C:$C,BJ$6,'Forecast Data'!$B:$B,$D425))/SUMIFS('Forecast Data'!$H:$H,'Forecast Data'!$C:$C,BJ$6,'Forecast Data'!$B:$B,$D425),"")</f>
        <v/>
      </c>
      <c r="BK425" s="12" t="str">
        <f>IFERROR((SUMIFS('OP Units'!F:F,'OP Units'!$A:$A,$D425)-SUMIFS('Forecast Data'!$H:$H,'Forecast Data'!$C:$C,BK$6,'Forecast Data'!$B:$B,$D425))/SUMIFS('Forecast Data'!$H:$H,'Forecast Data'!$C:$C,BK$6,'Forecast Data'!$B:$B,$D425),"")</f>
        <v/>
      </c>
      <c r="BL425" s="12" t="str">
        <f>IFERROR((SUMIFS('OP Units'!G:G,'OP Units'!$A:$A,$D425)-SUMIFS('Forecast Data'!$H:$H,'Forecast Data'!$C:$C,BL$6,'Forecast Data'!$B:$B,$D425))/SUMIFS('Forecast Data'!$H:$H,'Forecast Data'!$C:$C,BL$6,'Forecast Data'!$B:$B,$D425),"")</f>
        <v/>
      </c>
      <c r="BM425" s="12" t="str">
        <f>IFERROR((SUMIFS('OP Units'!H:H,'OP Units'!$A:$A,$D425)-SUMIFS('Forecast Data'!$H:$H,'Forecast Data'!$C:$C,BM$6,'Forecast Data'!$B:$B,$D425))/SUMIFS('Forecast Data'!$H:$H,'Forecast Data'!$C:$C,BM$6,'Forecast Data'!$B:$B,$D425),"")</f>
        <v/>
      </c>
      <c r="BN425" s="12" t="str">
        <f>IFERROR((SUMIFS('OP Units'!I:I,'OP Units'!$A:$A,$D425)-SUMIFS('Forecast Data'!$H:$H,'Forecast Data'!$C:$C,BN$6,'Forecast Data'!$B:$B,$D425))/SUMIFS('Forecast Data'!$H:$H,'Forecast Data'!$C:$C,BN$6,'Forecast Data'!$B:$B,$D425),"")</f>
        <v/>
      </c>
      <c r="BO425" s="12" t="str">
        <f>IFERROR((SUMIFS('OP Units'!J:J,'OP Units'!$A:$A,$D425)-SUMIFS('Forecast Data'!$H:$H,'Forecast Data'!$C:$C,BO$6,'Forecast Data'!$B:$B,$D425))/SUMIFS('Forecast Data'!$H:$H,'Forecast Data'!$C:$C,BO$6,'Forecast Data'!$B:$B,$D425),"")</f>
        <v/>
      </c>
      <c r="BP425" s="12" t="str">
        <f>IFERROR((SUMIFS('OP Units'!K:K,'OP Units'!$A:$A,$D425)-SUMIFS('Forecast Data'!$H:$H,'Forecast Data'!$C:$C,BP$6,'Forecast Data'!$B:$B,$D425))/SUMIFS('Forecast Data'!$H:$H,'Forecast Data'!$C:$C,BP$6,'Forecast Data'!$B:$B,$D425),"")</f>
        <v/>
      </c>
      <c r="BQ425" s="12" t="str">
        <f>IFERROR((SUMIFS('OP Units'!L:L,'OP Units'!$A:$A,$D425)-SUMIFS('Forecast Data'!$H:$H,'Forecast Data'!$C:$C,BQ$6,'Forecast Data'!$B:$B,$D425))/SUMIFS('Forecast Data'!$H:$H,'Forecast Data'!$C:$C,BQ$6,'Forecast Data'!$B:$B,$D425),"")</f>
        <v/>
      </c>
      <c r="BR425" s="12" t="str">
        <f>IFERROR((SUMIFS('OP Units'!M:M,'OP Units'!$A:$A,$D425)-SUMIFS('Forecast Data'!$H:$H,'Forecast Data'!$C:$C,BR$6,'Forecast Data'!$B:$B,$D425))/SUMIFS('Forecast Data'!$H:$H,'Forecast Data'!$C:$C,BR$6,'Forecast Data'!$B:$B,$D425),"")</f>
        <v/>
      </c>
      <c r="BS425" s="12" t="str">
        <f>IFERROR((SUMIFS('OP Units'!N:N,'OP Units'!$A:$A,$D425)-SUMIFS('Forecast Data'!$H:$H,'Forecast Data'!$C:$C,BS$6,'Forecast Data'!$B:$B,$D425))/SUMIFS('Forecast Data'!$H:$H,'Forecast Data'!$C:$C,BS$6,'Forecast Data'!$B:$B,$D425),"")</f>
        <v/>
      </c>
      <c r="BT425" s="12" t="str">
        <f>IFERROR((SUMIFS('OP Units'!O:O,'OP Units'!$A:$A,$D425)-SUMIFS('Forecast Data'!$H:$H,'Forecast Data'!$C:$C,BT$6,'Forecast Data'!$B:$B,$D425))/SUMIFS('Forecast Data'!$H:$H,'Forecast Data'!$C:$C,BT$6,'Forecast Data'!$B:$B,$D425),"")</f>
        <v/>
      </c>
      <c r="BU425" s="12" t="str">
        <f>IFERROR((SUMIFS('OP Units'!P:P,'OP Units'!$A:$A,$D425)-SUMIFS('Forecast Data'!$H:$H,'Forecast Data'!$C:$C,BU$6,'Forecast Data'!$B:$B,$D425))/SUMIFS('Forecast Data'!$H:$H,'Forecast Data'!$C:$C,BU$6,'Forecast Data'!$B:$B,$D425),"")</f>
        <v/>
      </c>
      <c r="BV425" s="21"/>
      <c r="BW425" s="17">
        <f>(SUMIFS('Forecast Data'!H:H,'Forecast Data'!B:B,D425,'Forecast Data'!C:C,BK$6)+SUMIFS('Forecast Data'!H:H,'Forecast Data'!B:B,D425,'Forecast Data'!C:C,BL$6)+SUMIFS('Forecast Data'!H:H,'Forecast Data'!B:B,D425,'Forecast Data'!C:C,BM$6)+SUMIFS('Forecast Data'!H:H,'Forecast Data'!B:B,D425,'Forecast Data'!C:C,BN$6)+SUMIFS('Forecast Data'!H:H,'Forecast Data'!B:B,D425,'Forecast Data'!C:C,BO$6)+SUMIFS('Forecast Data'!H:H,'Forecast Data'!B:B,D425,'Forecast Data'!C:C,BP$6)+SUMIFS('Forecast Data'!H:H,'Forecast Data'!B:B,D425,'Forecast Data'!C:C,BQ$6)+SUMIFS('Forecast Data'!H:H,'Forecast Data'!B:B,D425,'Forecast Data'!C:C,BJ$6))/8</f>
        <v>0</v>
      </c>
      <c r="BX425" s="18" t="str">
        <f>IFERROR((SUM(W425:AD425)-(SUMIFS('Forecast Data'!H:H,'Forecast Data'!B:B,B425,'Forecast Data'!C:C,BJ$6)+SUMIFS('Forecast Data'!H:H,'Forecast Data'!B:B,B425,'Forecast Data'!C:C,BK$6)+SUMIFS('Forecast Data'!H:H,'Forecast Data'!B:B,B425,'Forecast Data'!C:C,BL$6)+SUMIFS('Forecast Data'!H:H,'Forecast Data'!B:B,B425,'Forecast Data'!C:C,BM$6)+SUMIFS('Forecast Data'!H:H,'Forecast Data'!B:B,B425,'Forecast Data'!C:C,BN$6)+SUMIFS('Forecast Data'!H:H,'Forecast Data'!B:B,B425,'Forecast Data'!C:C,BO$6)+SUMIFS('Forecast Data'!H:H,'Forecast Data'!B:B,B425,'Forecast Data'!C:C,BP$6)+SUMIFS('Forecast Data'!H:H,'Forecast Data'!B:B,B425,'Forecast Data'!C:C,BQ$6)))/(SUMIFS('Forecast Data'!H:H,'Forecast Data'!B:B,B425,'Forecast Data'!C:C,BJ$6)+SUMIFS('Forecast Data'!H:H,'Forecast Data'!B:B,B425,'Forecast Data'!C:C,BK$6)+SUMIFS('Forecast Data'!H:H,'Forecast Data'!B:B,B425,'Forecast Data'!C:C,BL$6)+SUMIFS('Forecast Data'!H:H,'Forecast Data'!B:B,B425,'Forecast Data'!C:C,BM$6)+SUMIFS('Forecast Data'!H:H,'Forecast Data'!B:B,B425,'Forecast Data'!C:C,BN$6)+SUMIFS('Forecast Data'!H:H,'Forecast Data'!B:B,B425,'Forecast Data'!C:C,BO$6)+SUMIFS('Forecast Data'!H:H,'Forecast Data'!B:B,B425,'Forecast Data'!C:C,BP$6)+SUMIFS('Forecast Data'!H:H,'Forecast Data'!B:B,B425,'Forecast Data'!C:C,BQ$6)),"")</f>
        <v/>
      </c>
      <c r="BY425" s="18">
        <f t="shared" si="68"/>
        <v>0</v>
      </c>
      <c r="BZ425" s="22">
        <f t="shared" si="69"/>
        <v>0</v>
      </c>
      <c r="CA425" s="23">
        <f t="shared" si="70"/>
        <v>0</v>
      </c>
      <c r="CB425" s="18">
        <f t="shared" si="71"/>
        <v>0</v>
      </c>
      <c r="CC425" s="21"/>
      <c r="CD425" s="17">
        <f>(SUMIFS('Forecast Data'!H:H,'Forecast Data'!B:B,D425,'Forecast Data'!C:C,BK$6)+SUMIFS('Forecast Data'!H:H,'Forecast Data'!B:B,D425,'Forecast Data'!C:C,BL$6)+SUMIFS('Forecast Data'!H:H,'Forecast Data'!B:B,D425,'Forecast Data'!C:C,BM$6)+SUMIFS('Forecast Data'!H:H,'Forecast Data'!B:B,D425,'Forecast Data'!C:C,BJ$6))/4</f>
        <v>0</v>
      </c>
      <c r="CE425" s="18" t="str">
        <f>IFERROR((SUM(W425:Z425)-(SUMIFS('Forecast Data'!H:H,'Forecast Data'!B:B,D425,'Forecast Data'!C:C,BJ$6)+SUMIFS('Forecast Data'!H:H,'Forecast Data'!B:B,D425,'Forecast Data'!C:C,BK$6)+SUMIFS('Forecast Data'!H:H,'Forecast Data'!B:B,D425,'Forecast Data'!C:C,BL$6)+SUMIFS('Forecast Data'!H:H,'Forecast Data'!B:B,D425,'Forecast Data'!C:C,BM$6)))/(SUMIFS('Forecast Data'!H:H,'Forecast Data'!B:B,D425,'Forecast Data'!C:C,BJ$6)+SUMIFS('Forecast Data'!H:H,'Forecast Data'!B:B,D425,'Forecast Data'!C:C,BK$6)+SUMIFS('Forecast Data'!H:H,'Forecast Data'!B:B,D425,'Forecast Data'!C:C,BL$6)+SUMIFS('Forecast Data'!H:H,'Forecast Data'!B:B,D425,'Forecast Data'!C:C,BM$6)),"")</f>
        <v/>
      </c>
      <c r="CF425" s="18">
        <f t="shared" si="72"/>
        <v>0</v>
      </c>
      <c r="CG425" s="18">
        <f t="shared" si="73"/>
        <v>0</v>
      </c>
      <c r="CH425" s="23">
        <f t="shared" si="74"/>
        <v>0</v>
      </c>
      <c r="CI425" s="24"/>
    </row>
    <row r="426" spans="1:87" ht="13.2">
      <c r="A426" s="1"/>
      <c r="D426" t="s">
        <v>458</v>
      </c>
      <c r="E426" s="17">
        <f>SUMIFS('Fin Data'!F:F,'Fin Data'!A:A,D426)</f>
        <v>0</v>
      </c>
      <c r="F426" s="17">
        <f>SUMIFS('Fin Data with 6 week hist'!I:I,'Fin Data with 6 week hist'!$A:$A,$D426)</f>
        <v>0</v>
      </c>
      <c r="G426" s="17">
        <f>SUMIFS('Fin Data with 6 week hist'!J:J,'Fin Data with 6 week hist'!$A:$A,$D426)</f>
        <v>0</v>
      </c>
      <c r="H426" s="17">
        <f>SUMIFS('Fin Data with 6 week hist'!K:K,'Fin Data with 6 week hist'!$A:$A,$D426)+SUMIFS('Unit Cancellations'!D:D,'Unit Cancellations'!$B:$B,$D426)</f>
        <v>0</v>
      </c>
      <c r="I426" s="17">
        <f>SUMIFS('Fin Data with 6 week hist'!L:L,'Fin Data with 6 week hist'!$A:$A,$D426)+SUMIFS('Unit Cancellations'!E:E,'Unit Cancellations'!$B:$B,$D426)</f>
        <v>0</v>
      </c>
      <c r="J426" s="17">
        <f>SUMIFS('Fin Data with 6 week hist'!M:M,'Fin Data with 6 week hist'!$A:$A,$D426)+SUMIFS('Unit Cancellations'!F:F,'Unit Cancellations'!$B:$B,$D426)</f>
        <v>0</v>
      </c>
      <c r="K426" s="17">
        <f>SUMIFS('Fin Data with 6 week hist'!N:N,'Fin Data with 6 week hist'!$A:$A,$D426)+SUMIFS('Unit Cancellations'!G:G,'Unit Cancellations'!$B:$B,$D426)</f>
        <v>0</v>
      </c>
      <c r="L426" s="17">
        <f>SUMIFS('Fin Data'!AN:AN,'Fin Data'!A:A,D426)</f>
        <v>0</v>
      </c>
      <c r="M426" s="18">
        <f>IFERROR(SUMIFS('Fin Data'!AO:AO,'Fin Data'!A:A,D426),"")</f>
        <v>0</v>
      </c>
      <c r="N426" s="19"/>
      <c r="O426" s="17">
        <f t="shared" si="63"/>
        <v>0</v>
      </c>
      <c r="P426" s="18" t="str">
        <f t="shared" si="64"/>
        <v/>
      </c>
      <c r="Q426" s="19"/>
      <c r="R426" s="17">
        <f t="shared" si="65"/>
        <v>0</v>
      </c>
      <c r="S426" s="18" t="str">
        <f t="shared" si="66"/>
        <v/>
      </c>
      <c r="T426" s="17">
        <f t="shared" si="67"/>
        <v>0</v>
      </c>
      <c r="U426" s="20" t="e">
        <f t="shared" si="77"/>
        <v>#REF!</v>
      </c>
      <c r="V426" s="19"/>
      <c r="W426" s="17">
        <f>SUMIFS('Forecast Data'!$D:$D,'Forecast Data'!$C:$C,W$6,'Forecast Data'!$B:$B,$D426)</f>
        <v>0</v>
      </c>
      <c r="X426" s="17">
        <f>SUMIFS('Forecast Data'!$D:$D,'Forecast Data'!$C:$C,X$6,'Forecast Data'!$B:$B,$D426)</f>
        <v>0</v>
      </c>
      <c r="Y426" s="17">
        <f>SUMIFS('Forecast Data'!$D:$D,'Forecast Data'!$C:$C,Y$6,'Forecast Data'!$B:$B,$D426)</f>
        <v>0</v>
      </c>
      <c r="Z426" s="17">
        <f>SUMIFS('Forecast Data'!$D:$D,'Forecast Data'!$C:$C,Z$6,'Forecast Data'!$B:$B,$D426)</f>
        <v>0</v>
      </c>
      <c r="AA426" s="17">
        <f>SUMIFS('Forecast Data'!$D:$D,'Forecast Data'!$C:$C,AA$6,'Forecast Data'!$B:$B,$D426)</f>
        <v>0</v>
      </c>
      <c r="AB426" s="17">
        <f>SUMIFS('Forecast Data'!$D:$D,'Forecast Data'!$C:$C,AB$6,'Forecast Data'!$B:$B,$D426)</f>
        <v>0</v>
      </c>
      <c r="AC426" s="17">
        <f>SUMIFS('Forecast Data'!$D:$D,'Forecast Data'!$C:$C,AC$6,'Forecast Data'!$B:$B,$D426)</f>
        <v>0</v>
      </c>
      <c r="AD426" s="17">
        <f>SUMIFS('Forecast Data'!$D:$D,'Forecast Data'!$C:$C,AD$6,'Forecast Data'!$B:$B,$D426)</f>
        <v>0</v>
      </c>
      <c r="AE426" s="17">
        <f>SUMIFS('Forecast Data'!$D:$D,'Forecast Data'!$C:$C,AE$6,'Forecast Data'!$B:$B,$D426)</f>
        <v>0</v>
      </c>
      <c r="AF426" s="17">
        <f>SUMIFS('Forecast Data'!$D:$D,'Forecast Data'!$C:$C,AF$6,'Forecast Data'!$B:$B,$D426)</f>
        <v>0</v>
      </c>
      <c r="AG426" s="17">
        <f>SUMIFS('Forecast Data'!$D:$D,'Forecast Data'!$C:$C,AG$6,'Forecast Data'!$B:$B,$D426)</f>
        <v>0</v>
      </c>
      <c r="AH426" s="17">
        <f>SUMIFS('Forecast Data'!$D:$D,'Forecast Data'!$C:$C,AH$6,'Forecast Data'!$B:$B,$D426)</f>
        <v>0</v>
      </c>
      <c r="AI426" s="19"/>
      <c r="AJ426" s="18" t="str">
        <f>IF(SUMIFS('Forecast Data'!$E:$E,'Forecast Data'!$C:$C,AJ$6,'Forecast Data'!$B:$B,$D426)=0,"",SUMIFS('Forecast Data'!$E:$E,'Forecast Data'!$C:$C,AJ$6,'Forecast Data'!$B:$B,$D426))</f>
        <v/>
      </c>
      <c r="AK426" s="18" t="str">
        <f>IF(SUMIFS('Forecast Data'!$E:$E,'Forecast Data'!$C:$C,AK$6,'Forecast Data'!$B:$B,$D426)=0,"",SUMIFS('Forecast Data'!$E:$E,'Forecast Data'!$C:$C,AK$6,'Forecast Data'!$B:$B,$D426))</f>
        <v/>
      </c>
      <c r="AL426" s="18" t="str">
        <f>IF(SUMIFS('Forecast Data'!$E:$E,'Forecast Data'!$C:$C,AL$6,'Forecast Data'!$B:$B,$D426)=0,"",SUMIFS('Forecast Data'!$E:$E,'Forecast Data'!$C:$C,AL$6,'Forecast Data'!$B:$B,$D426))</f>
        <v/>
      </c>
      <c r="AM426" s="18" t="str">
        <f>IF(SUMIFS('Forecast Data'!$E:$E,'Forecast Data'!$C:$C,AM$6,'Forecast Data'!$B:$B,$D426)=0,"",SUMIFS('Forecast Data'!$E:$E,'Forecast Data'!$C:$C,AM$6,'Forecast Data'!$B:$B,$D426))</f>
        <v/>
      </c>
      <c r="AN426" s="18" t="str">
        <f>IF(SUMIFS('Forecast Data'!$E:$E,'Forecast Data'!$C:$C,AN$6,'Forecast Data'!$B:$B,$D426)=0,"",SUMIFS('Forecast Data'!$E:$E,'Forecast Data'!$C:$C,AN$6,'Forecast Data'!$B:$B,$D426))</f>
        <v/>
      </c>
      <c r="AO426" s="18" t="str">
        <f>IF(SUMIFS('Forecast Data'!$E:$E,'Forecast Data'!$C:$C,AO$6,'Forecast Data'!$B:$B,$D426)=0,"",SUMIFS('Forecast Data'!$E:$E,'Forecast Data'!$C:$C,AO$6,'Forecast Data'!$B:$B,$D426))</f>
        <v/>
      </c>
      <c r="AP426" s="18" t="str">
        <f>IF(SUMIFS('Forecast Data'!$E:$E,'Forecast Data'!$C:$C,AP$6,'Forecast Data'!$B:$B,$D426)=0,"",SUMIFS('Forecast Data'!$E:$E,'Forecast Data'!$C:$C,AP$6,'Forecast Data'!$B:$B,$D426))</f>
        <v/>
      </c>
      <c r="AQ426" s="18" t="str">
        <f>IF(SUMIFS('Forecast Data'!$E:$E,'Forecast Data'!$C:$C,AQ$6,'Forecast Data'!$B:$B,$D426)=0,"",SUMIFS('Forecast Data'!$E:$E,'Forecast Data'!$C:$C,AQ$6,'Forecast Data'!$B:$B,$D426))</f>
        <v/>
      </c>
      <c r="AR426" s="18" t="str">
        <f>IF(SUMIFS('Forecast Data'!$E:$E,'Forecast Data'!$C:$C,AR$6,'Forecast Data'!$B:$B,$D426)=0,"",SUMIFS('Forecast Data'!$E:$E,'Forecast Data'!$C:$C,AR$6,'Forecast Data'!$B:$B,$D426))</f>
        <v/>
      </c>
      <c r="AS426" s="18" t="str">
        <f>IF(SUMIFS('Forecast Data'!$E:$E,'Forecast Data'!$C:$C,AS$6,'Forecast Data'!$B:$B,$D426)=0,"",SUMIFS('Forecast Data'!$E:$E,'Forecast Data'!$C:$C,AS$6,'Forecast Data'!$B:$B,$D426))</f>
        <v/>
      </c>
      <c r="AT426" s="18" t="str">
        <f>IF(SUMIFS('Forecast Data'!$E:$E,'Forecast Data'!$C:$C,AT$6,'Forecast Data'!$B:$B,$D426)=0,"",SUMIFS('Forecast Data'!$E:$E,'Forecast Data'!$C:$C,AT$6,'Forecast Data'!$B:$B,$D426))</f>
        <v/>
      </c>
      <c r="AU426" s="18" t="str">
        <f>IF(SUMIFS('Forecast Data'!$E:$E,'Forecast Data'!$C:$C,AU$6,'Forecast Data'!$B:$B,$D426)=0,"",SUMIFS('Forecast Data'!$E:$E,'Forecast Data'!$C:$C,AU$6,'Forecast Data'!$B:$B,$D426))</f>
        <v/>
      </c>
      <c r="AV426" s="19"/>
      <c r="AW426" s="11">
        <f>SUMIFS('OP Units'!E:E,'OP Units'!$A:$A,$D426)</f>
        <v>0</v>
      </c>
      <c r="AX426" s="11">
        <f>SUMIFS('OP Units'!F:F,'OP Units'!$A:$A,$D426)</f>
        <v>0</v>
      </c>
      <c r="AY426" s="11">
        <f>SUMIFS('OP Units'!G:G,'OP Units'!$A:$A,$D426)</f>
        <v>0</v>
      </c>
      <c r="AZ426" s="11">
        <f>SUMIFS('OP Units'!H:H,'OP Units'!$A:$A,$D426)</f>
        <v>0</v>
      </c>
      <c r="BA426" s="11">
        <f>SUMIFS('OP Units'!I:I,'OP Units'!$A:$A,$D426)</f>
        <v>0</v>
      </c>
      <c r="BB426" s="11">
        <f>SUMIFS('OP Units'!J:J,'OP Units'!$A:$A,$D426)</f>
        <v>0</v>
      </c>
      <c r="BC426" s="11">
        <f>SUMIFS('OP Units'!K:K,'OP Units'!$A:$A,$D426)</f>
        <v>0</v>
      </c>
      <c r="BD426" s="11">
        <f>SUMIFS('OP Units'!L:L,'OP Units'!$A:$A,$D426)</f>
        <v>0</v>
      </c>
      <c r="BE426" s="11">
        <f>SUMIFS('OP Units'!M:M,'OP Units'!$A:$A,$D426)</f>
        <v>0</v>
      </c>
      <c r="BF426" s="11">
        <f>SUMIFS('OP Units'!N:N,'OP Units'!$A:$A,$D426)</f>
        <v>0</v>
      </c>
      <c r="BG426" s="11">
        <f>SUMIFS('OP Units'!O:O,'OP Units'!$A:$A,$D426)</f>
        <v>0</v>
      </c>
      <c r="BH426" s="11">
        <f>SUMIFS('OP Units'!P:P,'OP Units'!$A:$A,$D426)</f>
        <v>0</v>
      </c>
      <c r="BI426" s="19"/>
      <c r="BJ426" s="12" t="str">
        <f>IFERROR((SUMIFS('OP Units'!E:E,'OP Units'!$A:$A,$D426)-SUMIFS('Forecast Data'!$H:$H,'Forecast Data'!$C:$C,BJ$6,'Forecast Data'!$B:$B,$D426))/SUMIFS('Forecast Data'!$H:$H,'Forecast Data'!$C:$C,BJ$6,'Forecast Data'!$B:$B,$D426),"")</f>
        <v/>
      </c>
      <c r="BK426" s="12" t="str">
        <f>IFERROR((SUMIFS('OP Units'!F:F,'OP Units'!$A:$A,$D426)-SUMIFS('Forecast Data'!$H:$H,'Forecast Data'!$C:$C,BK$6,'Forecast Data'!$B:$B,$D426))/SUMIFS('Forecast Data'!$H:$H,'Forecast Data'!$C:$C,BK$6,'Forecast Data'!$B:$B,$D426),"")</f>
        <v/>
      </c>
      <c r="BL426" s="12" t="str">
        <f>IFERROR((SUMIFS('OP Units'!G:G,'OP Units'!$A:$A,$D426)-SUMIFS('Forecast Data'!$H:$H,'Forecast Data'!$C:$C,BL$6,'Forecast Data'!$B:$B,$D426))/SUMIFS('Forecast Data'!$H:$H,'Forecast Data'!$C:$C,BL$6,'Forecast Data'!$B:$B,$D426),"")</f>
        <v/>
      </c>
      <c r="BM426" s="12" t="str">
        <f>IFERROR((SUMIFS('OP Units'!H:H,'OP Units'!$A:$A,$D426)-SUMIFS('Forecast Data'!$H:$H,'Forecast Data'!$C:$C,BM$6,'Forecast Data'!$B:$B,$D426))/SUMIFS('Forecast Data'!$H:$H,'Forecast Data'!$C:$C,BM$6,'Forecast Data'!$B:$B,$D426),"")</f>
        <v/>
      </c>
      <c r="BN426" s="12" t="str">
        <f>IFERROR((SUMIFS('OP Units'!I:I,'OP Units'!$A:$A,$D426)-SUMIFS('Forecast Data'!$H:$H,'Forecast Data'!$C:$C,BN$6,'Forecast Data'!$B:$B,$D426))/SUMIFS('Forecast Data'!$H:$H,'Forecast Data'!$C:$C,BN$6,'Forecast Data'!$B:$B,$D426),"")</f>
        <v/>
      </c>
      <c r="BO426" s="12" t="str">
        <f>IFERROR((SUMIFS('OP Units'!J:J,'OP Units'!$A:$A,$D426)-SUMIFS('Forecast Data'!$H:$H,'Forecast Data'!$C:$C,BO$6,'Forecast Data'!$B:$B,$D426))/SUMIFS('Forecast Data'!$H:$H,'Forecast Data'!$C:$C,BO$6,'Forecast Data'!$B:$B,$D426),"")</f>
        <v/>
      </c>
      <c r="BP426" s="12" t="str">
        <f>IFERROR((SUMIFS('OP Units'!K:K,'OP Units'!$A:$A,$D426)-SUMIFS('Forecast Data'!$H:$H,'Forecast Data'!$C:$C,BP$6,'Forecast Data'!$B:$B,$D426))/SUMIFS('Forecast Data'!$H:$H,'Forecast Data'!$C:$C,BP$6,'Forecast Data'!$B:$B,$D426),"")</f>
        <v/>
      </c>
      <c r="BQ426" s="12" t="str">
        <f>IFERROR((SUMIFS('OP Units'!L:L,'OP Units'!$A:$A,$D426)-SUMIFS('Forecast Data'!$H:$H,'Forecast Data'!$C:$C,BQ$6,'Forecast Data'!$B:$B,$D426))/SUMIFS('Forecast Data'!$H:$H,'Forecast Data'!$C:$C,BQ$6,'Forecast Data'!$B:$B,$D426),"")</f>
        <v/>
      </c>
      <c r="BR426" s="12" t="str">
        <f>IFERROR((SUMIFS('OP Units'!M:M,'OP Units'!$A:$A,$D426)-SUMIFS('Forecast Data'!$H:$H,'Forecast Data'!$C:$C,BR$6,'Forecast Data'!$B:$B,$D426))/SUMIFS('Forecast Data'!$H:$H,'Forecast Data'!$C:$C,BR$6,'Forecast Data'!$B:$B,$D426),"")</f>
        <v/>
      </c>
      <c r="BS426" s="12" t="str">
        <f>IFERROR((SUMIFS('OP Units'!N:N,'OP Units'!$A:$A,$D426)-SUMIFS('Forecast Data'!$H:$H,'Forecast Data'!$C:$C,BS$6,'Forecast Data'!$B:$B,$D426))/SUMIFS('Forecast Data'!$H:$H,'Forecast Data'!$C:$C,BS$6,'Forecast Data'!$B:$B,$D426),"")</f>
        <v/>
      </c>
      <c r="BT426" s="12" t="str">
        <f>IFERROR((SUMIFS('OP Units'!O:O,'OP Units'!$A:$A,$D426)-SUMIFS('Forecast Data'!$H:$H,'Forecast Data'!$C:$C,BT$6,'Forecast Data'!$B:$B,$D426))/SUMIFS('Forecast Data'!$H:$H,'Forecast Data'!$C:$C,BT$6,'Forecast Data'!$B:$B,$D426),"")</f>
        <v/>
      </c>
      <c r="BU426" s="12" t="str">
        <f>IFERROR((SUMIFS('OP Units'!P:P,'OP Units'!$A:$A,$D426)-SUMIFS('Forecast Data'!$H:$H,'Forecast Data'!$C:$C,BU$6,'Forecast Data'!$B:$B,$D426))/SUMIFS('Forecast Data'!$H:$H,'Forecast Data'!$C:$C,BU$6,'Forecast Data'!$B:$B,$D426),"")</f>
        <v/>
      </c>
      <c r="BV426" s="21"/>
      <c r="BW426" s="17">
        <f>(SUMIFS('Forecast Data'!H:H,'Forecast Data'!B:B,D426,'Forecast Data'!C:C,BK$6)+SUMIFS('Forecast Data'!H:H,'Forecast Data'!B:B,D426,'Forecast Data'!C:C,BL$6)+SUMIFS('Forecast Data'!H:H,'Forecast Data'!B:B,D426,'Forecast Data'!C:C,BM$6)+SUMIFS('Forecast Data'!H:H,'Forecast Data'!B:B,D426,'Forecast Data'!C:C,BN$6)+SUMIFS('Forecast Data'!H:H,'Forecast Data'!B:B,D426,'Forecast Data'!C:C,BO$6)+SUMIFS('Forecast Data'!H:H,'Forecast Data'!B:B,D426,'Forecast Data'!C:C,BP$6)+SUMIFS('Forecast Data'!H:H,'Forecast Data'!B:B,D426,'Forecast Data'!C:C,BQ$6)+SUMIFS('Forecast Data'!H:H,'Forecast Data'!B:B,D426,'Forecast Data'!C:C,BJ$6))/8</f>
        <v>0</v>
      </c>
      <c r="BX426" s="18" t="str">
        <f>IFERROR((SUM(W426:AD426)-(SUMIFS('Forecast Data'!H:H,'Forecast Data'!B:B,B426,'Forecast Data'!C:C,BJ$6)+SUMIFS('Forecast Data'!H:H,'Forecast Data'!B:B,B426,'Forecast Data'!C:C,BK$6)+SUMIFS('Forecast Data'!H:H,'Forecast Data'!B:B,B426,'Forecast Data'!C:C,BL$6)+SUMIFS('Forecast Data'!H:H,'Forecast Data'!B:B,B426,'Forecast Data'!C:C,BM$6)+SUMIFS('Forecast Data'!H:H,'Forecast Data'!B:B,B426,'Forecast Data'!C:C,BN$6)+SUMIFS('Forecast Data'!H:H,'Forecast Data'!B:B,B426,'Forecast Data'!C:C,BO$6)+SUMIFS('Forecast Data'!H:H,'Forecast Data'!B:B,B426,'Forecast Data'!C:C,BP$6)+SUMIFS('Forecast Data'!H:H,'Forecast Data'!B:B,B426,'Forecast Data'!C:C,BQ$6)))/(SUMIFS('Forecast Data'!H:H,'Forecast Data'!B:B,B426,'Forecast Data'!C:C,BJ$6)+SUMIFS('Forecast Data'!H:H,'Forecast Data'!B:B,B426,'Forecast Data'!C:C,BK$6)+SUMIFS('Forecast Data'!H:H,'Forecast Data'!B:B,B426,'Forecast Data'!C:C,BL$6)+SUMIFS('Forecast Data'!H:H,'Forecast Data'!B:B,B426,'Forecast Data'!C:C,BM$6)+SUMIFS('Forecast Data'!H:H,'Forecast Data'!B:B,B426,'Forecast Data'!C:C,BN$6)+SUMIFS('Forecast Data'!H:H,'Forecast Data'!B:B,B426,'Forecast Data'!C:C,BO$6)+SUMIFS('Forecast Data'!H:H,'Forecast Data'!B:B,B426,'Forecast Data'!C:C,BP$6)+SUMIFS('Forecast Data'!H:H,'Forecast Data'!B:B,B426,'Forecast Data'!C:C,BQ$6)),"")</f>
        <v/>
      </c>
      <c r="BY426" s="18">
        <f t="shared" si="68"/>
        <v>0</v>
      </c>
      <c r="BZ426" s="22">
        <f t="shared" si="69"/>
        <v>0</v>
      </c>
      <c r="CA426" s="23">
        <f t="shared" si="70"/>
        <v>0</v>
      </c>
      <c r="CB426" s="18">
        <f t="shared" si="71"/>
        <v>0</v>
      </c>
      <c r="CC426" s="21"/>
      <c r="CD426" s="17">
        <f>(SUMIFS('Forecast Data'!H:H,'Forecast Data'!B:B,D426,'Forecast Data'!C:C,BK$6)+SUMIFS('Forecast Data'!H:H,'Forecast Data'!B:B,D426,'Forecast Data'!C:C,BL$6)+SUMIFS('Forecast Data'!H:H,'Forecast Data'!B:B,D426,'Forecast Data'!C:C,BM$6)+SUMIFS('Forecast Data'!H:H,'Forecast Data'!B:B,D426,'Forecast Data'!C:C,BJ$6))/4</f>
        <v>0</v>
      </c>
      <c r="CE426" s="18" t="str">
        <f>IFERROR((SUM(W426:Z426)-(SUMIFS('Forecast Data'!H:H,'Forecast Data'!B:B,D426,'Forecast Data'!C:C,BJ$6)+SUMIFS('Forecast Data'!H:H,'Forecast Data'!B:B,D426,'Forecast Data'!C:C,BK$6)+SUMIFS('Forecast Data'!H:H,'Forecast Data'!B:B,D426,'Forecast Data'!C:C,BL$6)+SUMIFS('Forecast Data'!H:H,'Forecast Data'!B:B,D426,'Forecast Data'!C:C,BM$6)))/(SUMIFS('Forecast Data'!H:H,'Forecast Data'!B:B,D426,'Forecast Data'!C:C,BJ$6)+SUMIFS('Forecast Data'!H:H,'Forecast Data'!B:B,D426,'Forecast Data'!C:C,BK$6)+SUMIFS('Forecast Data'!H:H,'Forecast Data'!B:B,D426,'Forecast Data'!C:C,BL$6)+SUMIFS('Forecast Data'!H:H,'Forecast Data'!B:B,D426,'Forecast Data'!C:C,BM$6)),"")</f>
        <v/>
      </c>
      <c r="CF426" s="18">
        <f t="shared" si="72"/>
        <v>0</v>
      </c>
      <c r="CG426" s="18">
        <f t="shared" si="73"/>
        <v>0</v>
      </c>
      <c r="CH426" s="23">
        <f t="shared" si="74"/>
        <v>0</v>
      </c>
      <c r="CI426" s="24"/>
    </row>
    <row r="427" spans="1:87" ht="13.2">
      <c r="A427" s="1"/>
      <c r="D427" t="s">
        <v>459</v>
      </c>
      <c r="E427" s="17">
        <f>SUMIFS('Fin Data'!F:F,'Fin Data'!A:A,D427)</f>
        <v>0</v>
      </c>
      <c r="F427" s="17">
        <f>SUMIFS('Fin Data with 6 week hist'!I:I,'Fin Data with 6 week hist'!$A:$A,$D427)</f>
        <v>0</v>
      </c>
      <c r="G427" s="17">
        <f>SUMIFS('Fin Data with 6 week hist'!J:J,'Fin Data with 6 week hist'!$A:$A,$D427)</f>
        <v>0</v>
      </c>
      <c r="H427" s="17">
        <f>SUMIFS('Fin Data with 6 week hist'!K:K,'Fin Data with 6 week hist'!$A:$A,$D427)+SUMIFS('Unit Cancellations'!D:D,'Unit Cancellations'!$B:$B,$D427)</f>
        <v>0</v>
      </c>
      <c r="I427" s="17">
        <f>SUMIFS('Fin Data with 6 week hist'!L:L,'Fin Data with 6 week hist'!$A:$A,$D427)+SUMIFS('Unit Cancellations'!E:E,'Unit Cancellations'!$B:$B,$D427)</f>
        <v>0</v>
      </c>
      <c r="J427" s="17">
        <f>SUMIFS('Fin Data with 6 week hist'!M:M,'Fin Data with 6 week hist'!$A:$A,$D427)+SUMIFS('Unit Cancellations'!F:F,'Unit Cancellations'!$B:$B,$D427)</f>
        <v>0</v>
      </c>
      <c r="K427" s="17">
        <f>SUMIFS('Fin Data with 6 week hist'!N:N,'Fin Data with 6 week hist'!$A:$A,$D427)+SUMIFS('Unit Cancellations'!G:G,'Unit Cancellations'!$B:$B,$D427)</f>
        <v>0</v>
      </c>
      <c r="L427" s="17">
        <f>SUMIFS('Fin Data'!AN:AN,'Fin Data'!A:A,D427)</f>
        <v>0</v>
      </c>
      <c r="M427" s="18">
        <f>IFERROR(SUMIFS('Fin Data'!AO:AO,'Fin Data'!A:A,D427),"")</f>
        <v>0</v>
      </c>
      <c r="N427" s="19"/>
      <c r="O427" s="17">
        <f t="shared" si="63"/>
        <v>0</v>
      </c>
      <c r="P427" s="18" t="str">
        <f t="shared" si="64"/>
        <v/>
      </c>
      <c r="Q427" s="19"/>
      <c r="R427" s="17">
        <f t="shared" si="65"/>
        <v>0</v>
      </c>
      <c r="S427" s="18" t="str">
        <f t="shared" si="66"/>
        <v/>
      </c>
      <c r="T427" s="17">
        <f t="shared" si="67"/>
        <v>0</v>
      </c>
      <c r="U427" s="20" t="e">
        <f t="shared" si="77"/>
        <v>#REF!</v>
      </c>
      <c r="V427" s="19"/>
      <c r="W427" s="17">
        <f>SUMIFS('Forecast Data'!$D:$D,'Forecast Data'!$C:$C,W$6,'Forecast Data'!$B:$B,$D427)</f>
        <v>0</v>
      </c>
      <c r="X427" s="17">
        <f>SUMIFS('Forecast Data'!$D:$D,'Forecast Data'!$C:$C,X$6,'Forecast Data'!$B:$B,$D427)</f>
        <v>0</v>
      </c>
      <c r="Y427" s="17">
        <f>SUMIFS('Forecast Data'!$D:$D,'Forecast Data'!$C:$C,Y$6,'Forecast Data'!$B:$B,$D427)</f>
        <v>0</v>
      </c>
      <c r="Z427" s="17">
        <f>SUMIFS('Forecast Data'!$D:$D,'Forecast Data'!$C:$C,Z$6,'Forecast Data'!$B:$B,$D427)</f>
        <v>0</v>
      </c>
      <c r="AA427" s="17">
        <f>SUMIFS('Forecast Data'!$D:$D,'Forecast Data'!$C:$C,AA$6,'Forecast Data'!$B:$B,$D427)</f>
        <v>0</v>
      </c>
      <c r="AB427" s="17">
        <f>SUMIFS('Forecast Data'!$D:$D,'Forecast Data'!$C:$C,AB$6,'Forecast Data'!$B:$B,$D427)</f>
        <v>0</v>
      </c>
      <c r="AC427" s="17">
        <f>SUMIFS('Forecast Data'!$D:$D,'Forecast Data'!$C:$C,AC$6,'Forecast Data'!$B:$B,$D427)</f>
        <v>0</v>
      </c>
      <c r="AD427" s="17">
        <f>SUMIFS('Forecast Data'!$D:$D,'Forecast Data'!$C:$C,AD$6,'Forecast Data'!$B:$B,$D427)</f>
        <v>0</v>
      </c>
      <c r="AE427" s="17">
        <f>SUMIFS('Forecast Data'!$D:$D,'Forecast Data'!$C:$C,AE$6,'Forecast Data'!$B:$B,$D427)</f>
        <v>0</v>
      </c>
      <c r="AF427" s="17">
        <f>SUMIFS('Forecast Data'!$D:$D,'Forecast Data'!$C:$C,AF$6,'Forecast Data'!$B:$B,$D427)</f>
        <v>0</v>
      </c>
      <c r="AG427" s="17">
        <f>SUMIFS('Forecast Data'!$D:$D,'Forecast Data'!$C:$C,AG$6,'Forecast Data'!$B:$B,$D427)</f>
        <v>0</v>
      </c>
      <c r="AH427" s="17">
        <f>SUMIFS('Forecast Data'!$D:$D,'Forecast Data'!$C:$C,AH$6,'Forecast Data'!$B:$B,$D427)</f>
        <v>0</v>
      </c>
      <c r="AI427" s="19"/>
      <c r="AJ427" s="18" t="str">
        <f>IF(SUMIFS('Forecast Data'!$E:$E,'Forecast Data'!$C:$C,AJ$6,'Forecast Data'!$B:$B,$D427)=0,"",SUMIFS('Forecast Data'!$E:$E,'Forecast Data'!$C:$C,AJ$6,'Forecast Data'!$B:$B,$D427))</f>
        <v/>
      </c>
      <c r="AK427" s="18" t="str">
        <f>IF(SUMIFS('Forecast Data'!$E:$E,'Forecast Data'!$C:$C,AK$6,'Forecast Data'!$B:$B,$D427)=0,"",SUMIFS('Forecast Data'!$E:$E,'Forecast Data'!$C:$C,AK$6,'Forecast Data'!$B:$B,$D427))</f>
        <v/>
      </c>
      <c r="AL427" s="18" t="str">
        <f>IF(SUMIFS('Forecast Data'!$E:$E,'Forecast Data'!$C:$C,AL$6,'Forecast Data'!$B:$B,$D427)=0,"",SUMIFS('Forecast Data'!$E:$E,'Forecast Data'!$C:$C,AL$6,'Forecast Data'!$B:$B,$D427))</f>
        <v/>
      </c>
      <c r="AM427" s="18" t="str">
        <f>IF(SUMIFS('Forecast Data'!$E:$E,'Forecast Data'!$C:$C,AM$6,'Forecast Data'!$B:$B,$D427)=0,"",SUMIFS('Forecast Data'!$E:$E,'Forecast Data'!$C:$C,AM$6,'Forecast Data'!$B:$B,$D427))</f>
        <v/>
      </c>
      <c r="AN427" s="18" t="str">
        <f>IF(SUMIFS('Forecast Data'!$E:$E,'Forecast Data'!$C:$C,AN$6,'Forecast Data'!$B:$B,$D427)=0,"",SUMIFS('Forecast Data'!$E:$E,'Forecast Data'!$C:$C,AN$6,'Forecast Data'!$B:$B,$D427))</f>
        <v/>
      </c>
      <c r="AO427" s="18" t="str">
        <f>IF(SUMIFS('Forecast Data'!$E:$E,'Forecast Data'!$C:$C,AO$6,'Forecast Data'!$B:$B,$D427)=0,"",SUMIFS('Forecast Data'!$E:$E,'Forecast Data'!$C:$C,AO$6,'Forecast Data'!$B:$B,$D427))</f>
        <v/>
      </c>
      <c r="AP427" s="18" t="str">
        <f>IF(SUMIFS('Forecast Data'!$E:$E,'Forecast Data'!$C:$C,AP$6,'Forecast Data'!$B:$B,$D427)=0,"",SUMIFS('Forecast Data'!$E:$E,'Forecast Data'!$C:$C,AP$6,'Forecast Data'!$B:$B,$D427))</f>
        <v/>
      </c>
      <c r="AQ427" s="18" t="str">
        <f>IF(SUMIFS('Forecast Data'!$E:$E,'Forecast Data'!$C:$C,AQ$6,'Forecast Data'!$B:$B,$D427)=0,"",SUMIFS('Forecast Data'!$E:$E,'Forecast Data'!$C:$C,AQ$6,'Forecast Data'!$B:$B,$D427))</f>
        <v/>
      </c>
      <c r="AR427" s="18" t="str">
        <f>IF(SUMIFS('Forecast Data'!$E:$E,'Forecast Data'!$C:$C,AR$6,'Forecast Data'!$B:$B,$D427)=0,"",SUMIFS('Forecast Data'!$E:$E,'Forecast Data'!$C:$C,AR$6,'Forecast Data'!$B:$B,$D427))</f>
        <v/>
      </c>
      <c r="AS427" s="18" t="str">
        <f>IF(SUMIFS('Forecast Data'!$E:$E,'Forecast Data'!$C:$C,AS$6,'Forecast Data'!$B:$B,$D427)=0,"",SUMIFS('Forecast Data'!$E:$E,'Forecast Data'!$C:$C,AS$6,'Forecast Data'!$B:$B,$D427))</f>
        <v/>
      </c>
      <c r="AT427" s="18" t="str">
        <f>IF(SUMIFS('Forecast Data'!$E:$E,'Forecast Data'!$C:$C,AT$6,'Forecast Data'!$B:$B,$D427)=0,"",SUMIFS('Forecast Data'!$E:$E,'Forecast Data'!$C:$C,AT$6,'Forecast Data'!$B:$B,$D427))</f>
        <v/>
      </c>
      <c r="AU427" s="18" t="str">
        <f>IF(SUMIFS('Forecast Data'!$E:$E,'Forecast Data'!$C:$C,AU$6,'Forecast Data'!$B:$B,$D427)=0,"",SUMIFS('Forecast Data'!$E:$E,'Forecast Data'!$C:$C,AU$6,'Forecast Data'!$B:$B,$D427))</f>
        <v/>
      </c>
      <c r="AV427" s="19"/>
      <c r="AW427" s="11">
        <f>SUMIFS('OP Units'!E:E,'OP Units'!$A:$A,$D427)</f>
        <v>0</v>
      </c>
      <c r="AX427" s="11">
        <f>SUMIFS('OP Units'!F:F,'OP Units'!$A:$A,$D427)</f>
        <v>0</v>
      </c>
      <c r="AY427" s="11">
        <f>SUMIFS('OP Units'!G:G,'OP Units'!$A:$A,$D427)</f>
        <v>0</v>
      </c>
      <c r="AZ427" s="11">
        <f>SUMIFS('OP Units'!H:H,'OP Units'!$A:$A,$D427)</f>
        <v>0</v>
      </c>
      <c r="BA427" s="11">
        <f>SUMIFS('OP Units'!I:I,'OP Units'!$A:$A,$D427)</f>
        <v>0</v>
      </c>
      <c r="BB427" s="11">
        <f>SUMIFS('OP Units'!J:J,'OP Units'!$A:$A,$D427)</f>
        <v>0</v>
      </c>
      <c r="BC427" s="11">
        <f>SUMIFS('OP Units'!K:K,'OP Units'!$A:$A,$D427)</f>
        <v>0</v>
      </c>
      <c r="BD427" s="11">
        <f>SUMIFS('OP Units'!L:L,'OP Units'!$A:$A,$D427)</f>
        <v>0</v>
      </c>
      <c r="BE427" s="11">
        <f>SUMIFS('OP Units'!M:M,'OP Units'!$A:$A,$D427)</f>
        <v>0</v>
      </c>
      <c r="BF427" s="11">
        <f>SUMIFS('OP Units'!N:N,'OP Units'!$A:$A,$D427)</f>
        <v>0</v>
      </c>
      <c r="BG427" s="11">
        <f>SUMIFS('OP Units'!O:O,'OP Units'!$A:$A,$D427)</f>
        <v>0</v>
      </c>
      <c r="BH427" s="11">
        <f>SUMIFS('OP Units'!P:P,'OP Units'!$A:$A,$D427)</f>
        <v>0</v>
      </c>
      <c r="BI427" s="19"/>
      <c r="BJ427" s="12" t="str">
        <f>IFERROR((SUMIFS('OP Units'!E:E,'OP Units'!$A:$A,$D427)-SUMIFS('Forecast Data'!$H:$H,'Forecast Data'!$C:$C,BJ$6,'Forecast Data'!$B:$B,$D427))/SUMIFS('Forecast Data'!$H:$H,'Forecast Data'!$C:$C,BJ$6,'Forecast Data'!$B:$B,$D427),"")</f>
        <v/>
      </c>
      <c r="BK427" s="12" t="str">
        <f>IFERROR((SUMIFS('OP Units'!F:F,'OP Units'!$A:$A,$D427)-SUMIFS('Forecast Data'!$H:$H,'Forecast Data'!$C:$C,BK$6,'Forecast Data'!$B:$B,$D427))/SUMIFS('Forecast Data'!$H:$H,'Forecast Data'!$C:$C,BK$6,'Forecast Data'!$B:$B,$D427),"")</f>
        <v/>
      </c>
      <c r="BL427" s="12" t="str">
        <f>IFERROR((SUMIFS('OP Units'!G:G,'OP Units'!$A:$A,$D427)-SUMIFS('Forecast Data'!$H:$H,'Forecast Data'!$C:$C,BL$6,'Forecast Data'!$B:$B,$D427))/SUMIFS('Forecast Data'!$H:$H,'Forecast Data'!$C:$C,BL$6,'Forecast Data'!$B:$B,$D427),"")</f>
        <v/>
      </c>
      <c r="BM427" s="12" t="str">
        <f>IFERROR((SUMIFS('OP Units'!H:H,'OP Units'!$A:$A,$D427)-SUMIFS('Forecast Data'!$H:$H,'Forecast Data'!$C:$C,BM$6,'Forecast Data'!$B:$B,$D427))/SUMIFS('Forecast Data'!$H:$H,'Forecast Data'!$C:$C,BM$6,'Forecast Data'!$B:$B,$D427),"")</f>
        <v/>
      </c>
      <c r="BN427" s="12" t="str">
        <f>IFERROR((SUMIFS('OP Units'!I:I,'OP Units'!$A:$A,$D427)-SUMIFS('Forecast Data'!$H:$H,'Forecast Data'!$C:$C,BN$6,'Forecast Data'!$B:$B,$D427))/SUMIFS('Forecast Data'!$H:$H,'Forecast Data'!$C:$C,BN$6,'Forecast Data'!$B:$B,$D427),"")</f>
        <v/>
      </c>
      <c r="BO427" s="12" t="str">
        <f>IFERROR((SUMIFS('OP Units'!J:J,'OP Units'!$A:$A,$D427)-SUMIFS('Forecast Data'!$H:$H,'Forecast Data'!$C:$C,BO$6,'Forecast Data'!$B:$B,$D427))/SUMIFS('Forecast Data'!$H:$H,'Forecast Data'!$C:$C,BO$6,'Forecast Data'!$B:$B,$D427),"")</f>
        <v/>
      </c>
      <c r="BP427" s="12" t="str">
        <f>IFERROR((SUMIFS('OP Units'!K:K,'OP Units'!$A:$A,$D427)-SUMIFS('Forecast Data'!$H:$H,'Forecast Data'!$C:$C,BP$6,'Forecast Data'!$B:$B,$D427))/SUMIFS('Forecast Data'!$H:$H,'Forecast Data'!$C:$C,BP$6,'Forecast Data'!$B:$B,$D427),"")</f>
        <v/>
      </c>
      <c r="BQ427" s="12" t="str">
        <f>IFERROR((SUMIFS('OP Units'!L:L,'OP Units'!$A:$A,$D427)-SUMIFS('Forecast Data'!$H:$H,'Forecast Data'!$C:$C,BQ$6,'Forecast Data'!$B:$B,$D427))/SUMIFS('Forecast Data'!$H:$H,'Forecast Data'!$C:$C,BQ$6,'Forecast Data'!$B:$B,$D427),"")</f>
        <v/>
      </c>
      <c r="BR427" s="12" t="str">
        <f>IFERROR((SUMIFS('OP Units'!M:M,'OP Units'!$A:$A,$D427)-SUMIFS('Forecast Data'!$H:$H,'Forecast Data'!$C:$C,BR$6,'Forecast Data'!$B:$B,$D427))/SUMIFS('Forecast Data'!$H:$H,'Forecast Data'!$C:$C,BR$6,'Forecast Data'!$B:$B,$D427),"")</f>
        <v/>
      </c>
      <c r="BS427" s="12" t="str">
        <f>IFERROR((SUMIFS('OP Units'!N:N,'OP Units'!$A:$A,$D427)-SUMIFS('Forecast Data'!$H:$H,'Forecast Data'!$C:$C,BS$6,'Forecast Data'!$B:$B,$D427))/SUMIFS('Forecast Data'!$H:$H,'Forecast Data'!$C:$C,BS$6,'Forecast Data'!$B:$B,$D427),"")</f>
        <v/>
      </c>
      <c r="BT427" s="12" t="str">
        <f>IFERROR((SUMIFS('OP Units'!O:O,'OP Units'!$A:$A,$D427)-SUMIFS('Forecast Data'!$H:$H,'Forecast Data'!$C:$C,BT$6,'Forecast Data'!$B:$B,$D427))/SUMIFS('Forecast Data'!$H:$H,'Forecast Data'!$C:$C,BT$6,'Forecast Data'!$B:$B,$D427),"")</f>
        <v/>
      </c>
      <c r="BU427" s="12" t="str">
        <f>IFERROR((SUMIFS('OP Units'!P:P,'OP Units'!$A:$A,$D427)-SUMIFS('Forecast Data'!$H:$H,'Forecast Data'!$C:$C,BU$6,'Forecast Data'!$B:$B,$D427))/SUMIFS('Forecast Data'!$H:$H,'Forecast Data'!$C:$C,BU$6,'Forecast Data'!$B:$B,$D427),"")</f>
        <v/>
      </c>
      <c r="BV427" s="21"/>
      <c r="BW427" s="17">
        <f>(SUMIFS('Forecast Data'!H:H,'Forecast Data'!B:B,D427,'Forecast Data'!C:C,BK$6)+SUMIFS('Forecast Data'!H:H,'Forecast Data'!B:B,D427,'Forecast Data'!C:C,BL$6)+SUMIFS('Forecast Data'!H:H,'Forecast Data'!B:B,D427,'Forecast Data'!C:C,BM$6)+SUMIFS('Forecast Data'!H:H,'Forecast Data'!B:B,D427,'Forecast Data'!C:C,BN$6)+SUMIFS('Forecast Data'!H:H,'Forecast Data'!B:B,D427,'Forecast Data'!C:C,BO$6)+SUMIFS('Forecast Data'!H:H,'Forecast Data'!B:B,D427,'Forecast Data'!C:C,BP$6)+SUMIFS('Forecast Data'!H:H,'Forecast Data'!B:B,D427,'Forecast Data'!C:C,BQ$6)+SUMIFS('Forecast Data'!H:H,'Forecast Data'!B:B,D427,'Forecast Data'!C:C,BJ$6))/8</f>
        <v>0</v>
      </c>
      <c r="BX427" s="18" t="str">
        <f>IFERROR((SUM(W427:AD427)-(SUMIFS('Forecast Data'!H:H,'Forecast Data'!B:B,B427,'Forecast Data'!C:C,BJ$6)+SUMIFS('Forecast Data'!H:H,'Forecast Data'!B:B,B427,'Forecast Data'!C:C,BK$6)+SUMIFS('Forecast Data'!H:H,'Forecast Data'!B:B,B427,'Forecast Data'!C:C,BL$6)+SUMIFS('Forecast Data'!H:H,'Forecast Data'!B:B,B427,'Forecast Data'!C:C,BM$6)+SUMIFS('Forecast Data'!H:H,'Forecast Data'!B:B,B427,'Forecast Data'!C:C,BN$6)+SUMIFS('Forecast Data'!H:H,'Forecast Data'!B:B,B427,'Forecast Data'!C:C,BO$6)+SUMIFS('Forecast Data'!H:H,'Forecast Data'!B:B,B427,'Forecast Data'!C:C,BP$6)+SUMIFS('Forecast Data'!H:H,'Forecast Data'!B:B,B427,'Forecast Data'!C:C,BQ$6)))/(SUMIFS('Forecast Data'!H:H,'Forecast Data'!B:B,B427,'Forecast Data'!C:C,BJ$6)+SUMIFS('Forecast Data'!H:H,'Forecast Data'!B:B,B427,'Forecast Data'!C:C,BK$6)+SUMIFS('Forecast Data'!H:H,'Forecast Data'!B:B,B427,'Forecast Data'!C:C,BL$6)+SUMIFS('Forecast Data'!H:H,'Forecast Data'!B:B,B427,'Forecast Data'!C:C,BM$6)+SUMIFS('Forecast Data'!H:H,'Forecast Data'!B:B,B427,'Forecast Data'!C:C,BN$6)+SUMIFS('Forecast Data'!H:H,'Forecast Data'!B:B,B427,'Forecast Data'!C:C,BO$6)+SUMIFS('Forecast Data'!H:H,'Forecast Data'!B:B,B427,'Forecast Data'!C:C,BP$6)+SUMIFS('Forecast Data'!H:H,'Forecast Data'!B:B,B427,'Forecast Data'!C:C,BQ$6)),"")</f>
        <v/>
      </c>
      <c r="BY427" s="18">
        <f t="shared" si="68"/>
        <v>0</v>
      </c>
      <c r="BZ427" s="22">
        <f t="shared" si="69"/>
        <v>0</v>
      </c>
      <c r="CA427" s="23">
        <f t="shared" si="70"/>
        <v>0</v>
      </c>
      <c r="CB427" s="18">
        <f t="shared" si="71"/>
        <v>0</v>
      </c>
      <c r="CC427" s="21"/>
      <c r="CD427" s="17">
        <f>(SUMIFS('Forecast Data'!H:H,'Forecast Data'!B:B,D427,'Forecast Data'!C:C,BK$6)+SUMIFS('Forecast Data'!H:H,'Forecast Data'!B:B,D427,'Forecast Data'!C:C,BL$6)+SUMIFS('Forecast Data'!H:H,'Forecast Data'!B:B,D427,'Forecast Data'!C:C,BM$6)+SUMIFS('Forecast Data'!H:H,'Forecast Data'!B:B,D427,'Forecast Data'!C:C,BJ$6))/4</f>
        <v>0</v>
      </c>
      <c r="CE427" s="18" t="str">
        <f>IFERROR((SUM(W427:Z427)-(SUMIFS('Forecast Data'!H:H,'Forecast Data'!B:B,D427,'Forecast Data'!C:C,BJ$6)+SUMIFS('Forecast Data'!H:H,'Forecast Data'!B:B,D427,'Forecast Data'!C:C,BK$6)+SUMIFS('Forecast Data'!H:H,'Forecast Data'!B:B,D427,'Forecast Data'!C:C,BL$6)+SUMIFS('Forecast Data'!H:H,'Forecast Data'!B:B,D427,'Forecast Data'!C:C,BM$6)))/(SUMIFS('Forecast Data'!H:H,'Forecast Data'!B:B,D427,'Forecast Data'!C:C,BJ$6)+SUMIFS('Forecast Data'!H:H,'Forecast Data'!B:B,D427,'Forecast Data'!C:C,BK$6)+SUMIFS('Forecast Data'!H:H,'Forecast Data'!B:B,D427,'Forecast Data'!C:C,BL$6)+SUMIFS('Forecast Data'!H:H,'Forecast Data'!B:B,D427,'Forecast Data'!C:C,BM$6)),"")</f>
        <v/>
      </c>
      <c r="CF427" s="18">
        <f t="shared" si="72"/>
        <v>0</v>
      </c>
      <c r="CG427" s="18">
        <f t="shared" si="73"/>
        <v>0</v>
      </c>
      <c r="CH427" s="23">
        <f t="shared" si="74"/>
        <v>0</v>
      </c>
      <c r="CI427" s="24"/>
    </row>
    <row r="428" spans="1:87" ht="13.2">
      <c r="A428" s="1"/>
      <c r="B428" t="str">
        <f>D428</f>
        <v>Litter Genie</v>
      </c>
      <c r="D428" t="s">
        <v>460</v>
      </c>
      <c r="E428" s="11">
        <f>SUMIFS('Fin Data'!F:F,'Fin Data'!A:A,D428)</f>
        <v>0</v>
      </c>
      <c r="F428" s="11">
        <f>SUMIFS('Fin Data with 6 week hist'!I:I,'Fin Data with 6 week hist'!$A:$A,$D428)</f>
        <v>0</v>
      </c>
      <c r="G428" s="11">
        <f>SUMIFS('Fin Data with 6 week hist'!J:J,'Fin Data with 6 week hist'!$A:$A,$D428)</f>
        <v>0</v>
      </c>
      <c r="H428" s="11">
        <f>SUMIFS('Fin Data with 6 week hist'!K:K,'Fin Data with 6 week hist'!$A:$A,$D428)+SUMIFS('Unit Cancellations'!D:D,'Unit Cancellations'!$B:$B,$D428)</f>
        <v>0</v>
      </c>
      <c r="I428" s="11">
        <f>SUMIFS('Fin Data with 6 week hist'!L:L,'Fin Data with 6 week hist'!$A:$A,$D428)+SUMIFS('Unit Cancellations'!E:E,'Unit Cancellations'!$B:$B,$D428)</f>
        <v>0</v>
      </c>
      <c r="J428" s="11">
        <f>SUMIFS('Fin Data with 6 week hist'!M:M,'Fin Data with 6 week hist'!$A:$A,$D428)+SUMIFS('Unit Cancellations'!F:F,'Unit Cancellations'!$B:$B,$D428)</f>
        <v>0</v>
      </c>
      <c r="K428" s="11">
        <f>SUMIFS('Fin Data with 6 week hist'!N:N,'Fin Data with 6 week hist'!$A:$A,$D428)+SUMIFS('Unit Cancellations'!G:G,'Unit Cancellations'!$B:$B,$D428)</f>
        <v>0</v>
      </c>
      <c r="L428" s="11">
        <f>SUMIFS('Fin Data'!AN:AN,'Fin Data'!A:A,D428)</f>
        <v>0</v>
      </c>
      <c r="M428" s="12">
        <f>IFERROR(SUMIFS('Fin Data'!AO:AO,'Fin Data'!A:A,D428),"")</f>
        <v>0</v>
      </c>
      <c r="N428" s="1"/>
      <c r="O428" s="11">
        <f t="shared" si="63"/>
        <v>0</v>
      </c>
      <c r="P428" s="12" t="str">
        <f t="shared" si="64"/>
        <v/>
      </c>
      <c r="Q428" s="1"/>
      <c r="R428" s="11">
        <f t="shared" si="65"/>
        <v>0</v>
      </c>
      <c r="S428" s="12" t="str">
        <f t="shared" si="66"/>
        <v/>
      </c>
      <c r="T428" s="11">
        <f t="shared" si="67"/>
        <v>0</v>
      </c>
      <c r="U428" s="1" t="e">
        <f>#REF!</f>
        <v>#REF!</v>
      </c>
      <c r="V428" s="1"/>
      <c r="W428" s="11">
        <f>SUMIFS('Forecast Data'!$D:$D,'Forecast Data'!$C:$C,W$6,'Forecast Data'!$B:$B,$D428)</f>
        <v>0</v>
      </c>
      <c r="X428" s="11">
        <f>SUMIFS('Forecast Data'!$D:$D,'Forecast Data'!$C:$C,X$6,'Forecast Data'!$B:$B,$D428)</f>
        <v>0</v>
      </c>
      <c r="Y428" s="11">
        <f>SUMIFS('Forecast Data'!$D:$D,'Forecast Data'!$C:$C,Y$6,'Forecast Data'!$B:$B,$D428)</f>
        <v>0</v>
      </c>
      <c r="Z428" s="11">
        <f>SUMIFS('Forecast Data'!$D:$D,'Forecast Data'!$C:$C,Z$6,'Forecast Data'!$B:$B,$D428)</f>
        <v>0</v>
      </c>
      <c r="AA428" s="11">
        <f>SUMIFS('Forecast Data'!$D:$D,'Forecast Data'!$C:$C,AA$6,'Forecast Data'!$B:$B,$D428)</f>
        <v>0</v>
      </c>
      <c r="AB428" s="11">
        <f>SUMIFS('Forecast Data'!$D:$D,'Forecast Data'!$C:$C,AB$6,'Forecast Data'!$B:$B,$D428)</f>
        <v>0</v>
      </c>
      <c r="AC428" s="11">
        <f>SUMIFS('Forecast Data'!$D:$D,'Forecast Data'!$C:$C,AC$6,'Forecast Data'!$B:$B,$D428)</f>
        <v>0</v>
      </c>
      <c r="AD428" s="11">
        <f>SUMIFS('Forecast Data'!$D:$D,'Forecast Data'!$C:$C,AD$6,'Forecast Data'!$B:$B,$D428)</f>
        <v>0</v>
      </c>
      <c r="AE428" s="11">
        <f>SUMIFS('Forecast Data'!$D:$D,'Forecast Data'!$C:$C,AE$6,'Forecast Data'!$B:$B,$D428)</f>
        <v>0</v>
      </c>
      <c r="AF428" s="11">
        <f>SUMIFS('Forecast Data'!$D:$D,'Forecast Data'!$C:$C,AF$6,'Forecast Data'!$B:$B,$D428)</f>
        <v>0</v>
      </c>
      <c r="AG428" s="11">
        <f>SUMIFS('Forecast Data'!$D:$D,'Forecast Data'!$C:$C,AG$6,'Forecast Data'!$B:$B,$D428)</f>
        <v>0</v>
      </c>
      <c r="AH428" s="11">
        <f>SUMIFS('Forecast Data'!$D:$D,'Forecast Data'!$C:$C,AH$6,'Forecast Data'!$B:$B,$D428)</f>
        <v>0</v>
      </c>
      <c r="AI428" s="1"/>
      <c r="AJ428" s="12" t="str">
        <f>IF(SUMIFS('Forecast Data'!$E:$E,'Forecast Data'!$C:$C,AJ$6,'Forecast Data'!$B:$B,$D428)=0,"",SUMIFS('Forecast Data'!$E:$E,'Forecast Data'!$C:$C,AJ$6,'Forecast Data'!$B:$B,$D428))</f>
        <v/>
      </c>
      <c r="AK428" s="12" t="str">
        <f>IF(SUMIFS('Forecast Data'!$E:$E,'Forecast Data'!$C:$C,AK$6,'Forecast Data'!$B:$B,$D428)=0,"",SUMIFS('Forecast Data'!$E:$E,'Forecast Data'!$C:$C,AK$6,'Forecast Data'!$B:$B,$D428))</f>
        <v/>
      </c>
      <c r="AL428" s="12" t="str">
        <f>IF(SUMIFS('Forecast Data'!$E:$E,'Forecast Data'!$C:$C,AL$6,'Forecast Data'!$B:$B,$D428)=0,"",SUMIFS('Forecast Data'!$E:$E,'Forecast Data'!$C:$C,AL$6,'Forecast Data'!$B:$B,$D428))</f>
        <v/>
      </c>
      <c r="AM428" s="12" t="str">
        <f>IF(SUMIFS('Forecast Data'!$E:$E,'Forecast Data'!$C:$C,AM$6,'Forecast Data'!$B:$B,$D428)=0,"",SUMIFS('Forecast Data'!$E:$E,'Forecast Data'!$C:$C,AM$6,'Forecast Data'!$B:$B,$D428))</f>
        <v/>
      </c>
      <c r="AN428" s="12" t="str">
        <f>IF(SUMIFS('Forecast Data'!$E:$E,'Forecast Data'!$C:$C,AN$6,'Forecast Data'!$B:$B,$D428)=0,"",SUMIFS('Forecast Data'!$E:$E,'Forecast Data'!$C:$C,AN$6,'Forecast Data'!$B:$B,$D428))</f>
        <v/>
      </c>
      <c r="AO428" s="12" t="str">
        <f>IF(SUMIFS('Forecast Data'!$E:$E,'Forecast Data'!$C:$C,AO$6,'Forecast Data'!$B:$B,$D428)=0,"",SUMIFS('Forecast Data'!$E:$E,'Forecast Data'!$C:$C,AO$6,'Forecast Data'!$B:$B,$D428))</f>
        <v/>
      </c>
      <c r="AP428" s="12" t="str">
        <f>IF(SUMIFS('Forecast Data'!$E:$E,'Forecast Data'!$C:$C,AP$6,'Forecast Data'!$B:$B,$D428)=0,"",SUMIFS('Forecast Data'!$E:$E,'Forecast Data'!$C:$C,AP$6,'Forecast Data'!$B:$B,$D428))</f>
        <v/>
      </c>
      <c r="AQ428" s="12" t="str">
        <f>IF(SUMIFS('Forecast Data'!$E:$E,'Forecast Data'!$C:$C,AQ$6,'Forecast Data'!$B:$B,$D428)=0,"",SUMIFS('Forecast Data'!$E:$E,'Forecast Data'!$C:$C,AQ$6,'Forecast Data'!$B:$B,$D428))</f>
        <v/>
      </c>
      <c r="AR428" s="12" t="str">
        <f>IF(SUMIFS('Forecast Data'!$E:$E,'Forecast Data'!$C:$C,AR$6,'Forecast Data'!$B:$B,$D428)=0,"",SUMIFS('Forecast Data'!$E:$E,'Forecast Data'!$C:$C,AR$6,'Forecast Data'!$B:$B,$D428))</f>
        <v/>
      </c>
      <c r="AS428" s="12">
        <f>IF(SUMIFS('Forecast Data'!$E:$E,'Forecast Data'!$C:$C,AS$6,'Forecast Data'!$B:$B,$D428)=0,"",SUMIFS('Forecast Data'!$E:$E,'Forecast Data'!$C:$C,AS$6,'Forecast Data'!$B:$B,$D428))</f>
        <v>-1</v>
      </c>
      <c r="AT428" s="12">
        <f>IF(SUMIFS('Forecast Data'!$E:$E,'Forecast Data'!$C:$C,AT$6,'Forecast Data'!$B:$B,$D428)=0,"",SUMIFS('Forecast Data'!$E:$E,'Forecast Data'!$C:$C,AT$6,'Forecast Data'!$B:$B,$D428))</f>
        <v>-1</v>
      </c>
      <c r="AU428" s="12">
        <f>IF(SUMIFS('Forecast Data'!$E:$E,'Forecast Data'!$C:$C,AU$6,'Forecast Data'!$B:$B,$D428)=0,"",SUMIFS('Forecast Data'!$E:$E,'Forecast Data'!$C:$C,AU$6,'Forecast Data'!$B:$B,$D428))</f>
        <v>-1</v>
      </c>
      <c r="AV428" s="1"/>
      <c r="AW428" s="11">
        <f>SUMIFS('OP Units'!E:E,'OP Units'!$A:$A,$D428)</f>
        <v>0</v>
      </c>
      <c r="AX428" s="11">
        <f>SUMIFS('OP Units'!F:F,'OP Units'!$A:$A,$D428)</f>
        <v>0</v>
      </c>
      <c r="AY428" s="11">
        <f>SUMIFS('OP Units'!G:G,'OP Units'!$A:$A,$D428)</f>
        <v>0</v>
      </c>
      <c r="AZ428" s="11">
        <f>SUMIFS('OP Units'!H:H,'OP Units'!$A:$A,$D428)</f>
        <v>0</v>
      </c>
      <c r="BA428" s="11">
        <f>SUMIFS('OP Units'!I:I,'OP Units'!$A:$A,$D428)</f>
        <v>0</v>
      </c>
      <c r="BB428" s="11">
        <f>SUMIFS('OP Units'!J:J,'OP Units'!$A:$A,$D428)</f>
        <v>0</v>
      </c>
      <c r="BC428" s="11">
        <f>SUMIFS('OP Units'!K:K,'OP Units'!$A:$A,$D428)</f>
        <v>0</v>
      </c>
      <c r="BD428" s="11">
        <f>SUMIFS('OP Units'!L:L,'OP Units'!$A:$A,$D428)</f>
        <v>0</v>
      </c>
      <c r="BE428" s="11">
        <f>SUMIFS('OP Units'!M:M,'OP Units'!$A:$A,$D428)</f>
        <v>0</v>
      </c>
      <c r="BF428" s="11">
        <f>SUMIFS('OP Units'!N:N,'OP Units'!$A:$A,$D428)</f>
        <v>0</v>
      </c>
      <c r="BG428" s="11">
        <f>SUMIFS('OP Units'!O:O,'OP Units'!$A:$A,$D428)</f>
        <v>0</v>
      </c>
      <c r="BH428" s="11">
        <f>SUMIFS('OP Units'!P:P,'OP Units'!$A:$A,$D428)</f>
        <v>0</v>
      </c>
      <c r="BI428" s="1"/>
      <c r="BJ428" s="12" t="str">
        <f>IFERROR((SUMIFS('OP Units'!E:E,'OP Units'!$A:$A,$D428)-SUMIFS('Forecast Data'!$H:$H,'Forecast Data'!$C:$C,BJ$6,'Forecast Data'!$B:$B,$D428))/SUMIFS('Forecast Data'!$H:$H,'Forecast Data'!$C:$C,BJ$6,'Forecast Data'!$B:$B,$D428),"")</f>
        <v/>
      </c>
      <c r="BK428" s="12" t="str">
        <f>IFERROR((SUMIFS('OP Units'!F:F,'OP Units'!$A:$A,$D428)-SUMIFS('Forecast Data'!$H:$H,'Forecast Data'!$C:$C,BK$6,'Forecast Data'!$B:$B,$D428))/SUMIFS('Forecast Data'!$H:$H,'Forecast Data'!$C:$C,BK$6,'Forecast Data'!$B:$B,$D428),"")</f>
        <v/>
      </c>
      <c r="BL428" s="12" t="str">
        <f>IFERROR((SUMIFS('OP Units'!G:G,'OP Units'!$A:$A,$D428)-SUMIFS('Forecast Data'!$H:$H,'Forecast Data'!$C:$C,BL$6,'Forecast Data'!$B:$B,$D428))/SUMIFS('Forecast Data'!$H:$H,'Forecast Data'!$C:$C,BL$6,'Forecast Data'!$B:$B,$D428),"")</f>
        <v/>
      </c>
      <c r="BM428" s="12" t="str">
        <f>IFERROR((SUMIFS('OP Units'!H:H,'OP Units'!$A:$A,$D428)-SUMIFS('Forecast Data'!$H:$H,'Forecast Data'!$C:$C,BM$6,'Forecast Data'!$B:$B,$D428))/SUMIFS('Forecast Data'!$H:$H,'Forecast Data'!$C:$C,BM$6,'Forecast Data'!$B:$B,$D428),"")</f>
        <v/>
      </c>
      <c r="BN428" s="12" t="str">
        <f>IFERROR((SUMIFS('OP Units'!I:I,'OP Units'!$A:$A,$D428)-SUMIFS('Forecast Data'!$H:$H,'Forecast Data'!$C:$C,BN$6,'Forecast Data'!$B:$B,$D428))/SUMIFS('Forecast Data'!$H:$H,'Forecast Data'!$C:$C,BN$6,'Forecast Data'!$B:$B,$D428),"")</f>
        <v/>
      </c>
      <c r="BO428" s="12" t="str">
        <f>IFERROR((SUMIFS('OP Units'!J:J,'OP Units'!$A:$A,$D428)-SUMIFS('Forecast Data'!$H:$H,'Forecast Data'!$C:$C,BO$6,'Forecast Data'!$B:$B,$D428))/SUMIFS('Forecast Data'!$H:$H,'Forecast Data'!$C:$C,BO$6,'Forecast Data'!$B:$B,$D428),"")</f>
        <v/>
      </c>
      <c r="BP428" s="12" t="str">
        <f>IFERROR((SUMIFS('OP Units'!K:K,'OP Units'!$A:$A,$D428)-SUMIFS('Forecast Data'!$H:$H,'Forecast Data'!$C:$C,BP$6,'Forecast Data'!$B:$B,$D428))/SUMIFS('Forecast Data'!$H:$H,'Forecast Data'!$C:$C,BP$6,'Forecast Data'!$B:$B,$D428),"")</f>
        <v/>
      </c>
      <c r="BQ428" s="12" t="str">
        <f>IFERROR((SUMIFS('OP Units'!L:L,'OP Units'!$A:$A,$D428)-SUMIFS('Forecast Data'!$H:$H,'Forecast Data'!$C:$C,BQ$6,'Forecast Data'!$B:$B,$D428))/SUMIFS('Forecast Data'!$H:$H,'Forecast Data'!$C:$C,BQ$6,'Forecast Data'!$B:$B,$D428),"")</f>
        <v/>
      </c>
      <c r="BR428" s="12" t="str">
        <f>IFERROR((SUMIFS('OP Units'!M:M,'OP Units'!$A:$A,$D428)-SUMIFS('Forecast Data'!$H:$H,'Forecast Data'!$C:$C,BR$6,'Forecast Data'!$B:$B,$D428))/SUMIFS('Forecast Data'!$H:$H,'Forecast Data'!$C:$C,BR$6,'Forecast Data'!$B:$B,$D428),"")</f>
        <v/>
      </c>
      <c r="BS428" s="12">
        <f>IFERROR((SUMIFS('OP Units'!N:N,'OP Units'!$A:$A,$D428)-SUMIFS('Forecast Data'!$H:$H,'Forecast Data'!$C:$C,BS$6,'Forecast Data'!$B:$B,$D428))/SUMIFS('Forecast Data'!$H:$H,'Forecast Data'!$C:$C,BS$6,'Forecast Data'!$B:$B,$D428),"")</f>
        <v>-1</v>
      </c>
      <c r="BT428" s="12">
        <f>IFERROR((SUMIFS('OP Units'!O:O,'OP Units'!$A:$A,$D428)-SUMIFS('Forecast Data'!$H:$H,'Forecast Data'!$C:$C,BT$6,'Forecast Data'!$B:$B,$D428))/SUMIFS('Forecast Data'!$H:$H,'Forecast Data'!$C:$C,BT$6,'Forecast Data'!$B:$B,$D428),"")</f>
        <v>-1</v>
      </c>
      <c r="BU428" s="12">
        <f>IFERROR((SUMIFS('OP Units'!P:P,'OP Units'!$A:$A,$D428)-SUMIFS('Forecast Data'!$H:$H,'Forecast Data'!$C:$C,BU$6,'Forecast Data'!$B:$B,$D428))/SUMIFS('Forecast Data'!$H:$H,'Forecast Data'!$C:$C,BU$6,'Forecast Data'!$B:$B,$D428),"")</f>
        <v>-1</v>
      </c>
      <c r="BV428" s="12"/>
      <c r="BW428" s="11">
        <f>(SUMIFS('Forecast Data'!H:H,'Forecast Data'!B:B,D428,'Forecast Data'!C:C,BK$6)+SUMIFS('Forecast Data'!H:H,'Forecast Data'!B:B,D428,'Forecast Data'!C:C,BL$6)+SUMIFS('Forecast Data'!H:H,'Forecast Data'!B:B,D428,'Forecast Data'!C:C,BM$6)+SUMIFS('Forecast Data'!H:H,'Forecast Data'!B:B,D428,'Forecast Data'!C:C,BN$6)+SUMIFS('Forecast Data'!H:H,'Forecast Data'!B:B,D428,'Forecast Data'!C:C,BO$6)+SUMIFS('Forecast Data'!H:H,'Forecast Data'!B:B,D428,'Forecast Data'!C:C,BP$6)+SUMIFS('Forecast Data'!H:H,'Forecast Data'!B:B,D428,'Forecast Data'!C:C,BQ$6)+SUMIFS('Forecast Data'!H:H,'Forecast Data'!B:B,D428,'Forecast Data'!C:C,BJ$6))/8</f>
        <v>0</v>
      </c>
      <c r="BX428" s="12" t="str">
        <f>IFERROR((SUM(W428:AD428)-(SUMIFS('Forecast Data'!H:H,'Forecast Data'!B:B,B428,'Forecast Data'!C:C,BJ$6)+SUMIFS('Forecast Data'!H:H,'Forecast Data'!B:B,B428,'Forecast Data'!C:C,BK$6)+SUMIFS('Forecast Data'!H:H,'Forecast Data'!B:B,B428,'Forecast Data'!C:C,BL$6)+SUMIFS('Forecast Data'!H:H,'Forecast Data'!B:B,B428,'Forecast Data'!C:C,BM$6)+SUMIFS('Forecast Data'!H:H,'Forecast Data'!B:B,B428,'Forecast Data'!C:C,BN$6)+SUMIFS('Forecast Data'!H:H,'Forecast Data'!B:B,B428,'Forecast Data'!C:C,BO$6)+SUMIFS('Forecast Data'!H:H,'Forecast Data'!B:B,B428,'Forecast Data'!C:C,BP$6)+SUMIFS('Forecast Data'!H:H,'Forecast Data'!B:B,B428,'Forecast Data'!C:C,BQ$6)))/(SUMIFS('Forecast Data'!H:H,'Forecast Data'!B:B,B428,'Forecast Data'!C:C,BJ$6)+SUMIFS('Forecast Data'!H:H,'Forecast Data'!B:B,B428,'Forecast Data'!C:C,BK$6)+SUMIFS('Forecast Data'!H:H,'Forecast Data'!B:B,B428,'Forecast Data'!C:C,BL$6)+SUMIFS('Forecast Data'!H:H,'Forecast Data'!B:B,B428,'Forecast Data'!C:C,BM$6)+SUMIFS('Forecast Data'!H:H,'Forecast Data'!B:B,B428,'Forecast Data'!C:C,BN$6)+SUMIFS('Forecast Data'!H:H,'Forecast Data'!B:B,B428,'Forecast Data'!C:C,BO$6)+SUMIFS('Forecast Data'!H:H,'Forecast Data'!B:B,B428,'Forecast Data'!C:C,BP$6)+SUMIFS('Forecast Data'!H:H,'Forecast Data'!B:B,B428,'Forecast Data'!C:C,BQ$6)),"")</f>
        <v/>
      </c>
      <c r="BY428" s="12">
        <f t="shared" si="68"/>
        <v>0</v>
      </c>
      <c r="BZ428" s="16">
        <f t="shared" si="69"/>
        <v>0</v>
      </c>
      <c r="CA428" s="13">
        <f t="shared" si="70"/>
        <v>0</v>
      </c>
      <c r="CB428" s="12">
        <f t="shared" si="71"/>
        <v>0</v>
      </c>
      <c r="CC428" s="12"/>
      <c r="CD428" s="11">
        <f>(SUMIFS('Forecast Data'!H:H,'Forecast Data'!B:B,D428,'Forecast Data'!C:C,BK$6)+SUMIFS('Forecast Data'!H:H,'Forecast Data'!B:B,D428,'Forecast Data'!C:C,BL$6)+SUMIFS('Forecast Data'!H:H,'Forecast Data'!B:B,D428,'Forecast Data'!C:C,BM$6)+SUMIFS('Forecast Data'!H:H,'Forecast Data'!B:B,D428,'Forecast Data'!C:C,BJ$6))/4</f>
        <v>0</v>
      </c>
      <c r="CE428" s="12" t="str">
        <f>IFERROR((SUM(W428:Z428)-(SUMIFS('Forecast Data'!H:H,'Forecast Data'!B:B,D428,'Forecast Data'!C:C,BJ$6)+SUMIFS('Forecast Data'!H:H,'Forecast Data'!B:B,D428,'Forecast Data'!C:C,BK$6)+SUMIFS('Forecast Data'!H:H,'Forecast Data'!B:B,D428,'Forecast Data'!C:C,BL$6)+SUMIFS('Forecast Data'!H:H,'Forecast Data'!B:B,D428,'Forecast Data'!C:C,BM$6)))/(SUMIFS('Forecast Data'!H:H,'Forecast Data'!B:B,D428,'Forecast Data'!C:C,BJ$6)+SUMIFS('Forecast Data'!H:H,'Forecast Data'!B:B,D428,'Forecast Data'!C:C,BK$6)+SUMIFS('Forecast Data'!H:H,'Forecast Data'!B:B,D428,'Forecast Data'!C:C,BL$6)+SUMIFS('Forecast Data'!H:H,'Forecast Data'!B:B,D428,'Forecast Data'!C:C,BM$6)),"")</f>
        <v/>
      </c>
      <c r="CF428" s="12">
        <f t="shared" si="72"/>
        <v>0</v>
      </c>
      <c r="CG428" s="12">
        <f t="shared" si="73"/>
        <v>0</v>
      </c>
      <c r="CH428" s="13">
        <f t="shared" si="74"/>
        <v>0</v>
      </c>
      <c r="CI428" s="13"/>
    </row>
    <row r="429" spans="1:87" ht="13.2">
      <c r="A429" s="1"/>
      <c r="D429" t="s">
        <v>461</v>
      </c>
      <c r="E429" s="17">
        <f>SUMIFS('Fin Data'!F:F,'Fin Data'!A:A,D429)</f>
        <v>0</v>
      </c>
      <c r="F429" s="17">
        <f>SUMIFS('Fin Data with 6 week hist'!I:I,'Fin Data with 6 week hist'!$A:$A,$D429)</f>
        <v>0</v>
      </c>
      <c r="G429" s="17">
        <f>SUMIFS('Fin Data with 6 week hist'!J:J,'Fin Data with 6 week hist'!$A:$A,$D429)</f>
        <v>0</v>
      </c>
      <c r="H429" s="17">
        <f>SUMIFS('Fin Data with 6 week hist'!K:K,'Fin Data with 6 week hist'!$A:$A,$D429)+SUMIFS('Unit Cancellations'!D:D,'Unit Cancellations'!$B:$B,$D429)</f>
        <v>0</v>
      </c>
      <c r="I429" s="17">
        <f>SUMIFS('Fin Data with 6 week hist'!L:L,'Fin Data with 6 week hist'!$A:$A,$D429)+SUMIFS('Unit Cancellations'!E:E,'Unit Cancellations'!$B:$B,$D429)</f>
        <v>0</v>
      </c>
      <c r="J429" s="17">
        <f>SUMIFS('Fin Data with 6 week hist'!M:M,'Fin Data with 6 week hist'!$A:$A,$D429)+SUMIFS('Unit Cancellations'!F:F,'Unit Cancellations'!$B:$B,$D429)</f>
        <v>0</v>
      </c>
      <c r="K429" s="17">
        <f>SUMIFS('Fin Data with 6 week hist'!N:N,'Fin Data with 6 week hist'!$A:$A,$D429)+SUMIFS('Unit Cancellations'!G:G,'Unit Cancellations'!$B:$B,$D429)</f>
        <v>0</v>
      </c>
      <c r="L429" s="17">
        <f>SUMIFS('Fin Data'!AN:AN,'Fin Data'!A:A,D429)</f>
        <v>0</v>
      </c>
      <c r="M429" s="18">
        <f>IFERROR(SUMIFS('Fin Data'!AO:AO,'Fin Data'!A:A,D429),"")</f>
        <v>0</v>
      </c>
      <c r="N429" s="19"/>
      <c r="O429" s="17">
        <f t="shared" si="63"/>
        <v>0</v>
      </c>
      <c r="P429" s="18" t="str">
        <f t="shared" si="64"/>
        <v/>
      </c>
      <c r="Q429" s="19"/>
      <c r="R429" s="17">
        <f t="shared" si="65"/>
        <v>0</v>
      </c>
      <c r="S429" s="18" t="str">
        <f t="shared" si="66"/>
        <v/>
      </c>
      <c r="T429" s="17">
        <f t="shared" si="67"/>
        <v>0</v>
      </c>
      <c r="U429" s="20" t="e">
        <f t="shared" ref="U429:U431" si="78">#REF!</f>
        <v>#REF!</v>
      </c>
      <c r="V429" s="19"/>
      <c r="W429" s="17">
        <f>SUMIFS('Forecast Data'!$D:$D,'Forecast Data'!$C:$C,W$6,'Forecast Data'!$B:$B,$D429)</f>
        <v>0</v>
      </c>
      <c r="X429" s="17">
        <f>SUMIFS('Forecast Data'!$D:$D,'Forecast Data'!$C:$C,X$6,'Forecast Data'!$B:$B,$D429)</f>
        <v>0</v>
      </c>
      <c r="Y429" s="17">
        <f>SUMIFS('Forecast Data'!$D:$D,'Forecast Data'!$C:$C,Y$6,'Forecast Data'!$B:$B,$D429)</f>
        <v>0</v>
      </c>
      <c r="Z429" s="17">
        <f>SUMIFS('Forecast Data'!$D:$D,'Forecast Data'!$C:$C,Z$6,'Forecast Data'!$B:$B,$D429)</f>
        <v>0</v>
      </c>
      <c r="AA429" s="17">
        <f>SUMIFS('Forecast Data'!$D:$D,'Forecast Data'!$C:$C,AA$6,'Forecast Data'!$B:$B,$D429)</f>
        <v>0</v>
      </c>
      <c r="AB429" s="17">
        <f>SUMIFS('Forecast Data'!$D:$D,'Forecast Data'!$C:$C,AB$6,'Forecast Data'!$B:$B,$D429)</f>
        <v>0</v>
      </c>
      <c r="AC429" s="17">
        <f>SUMIFS('Forecast Data'!$D:$D,'Forecast Data'!$C:$C,AC$6,'Forecast Data'!$B:$B,$D429)</f>
        <v>0</v>
      </c>
      <c r="AD429" s="17">
        <f>SUMIFS('Forecast Data'!$D:$D,'Forecast Data'!$C:$C,AD$6,'Forecast Data'!$B:$B,$D429)</f>
        <v>0</v>
      </c>
      <c r="AE429" s="17">
        <f>SUMIFS('Forecast Data'!$D:$D,'Forecast Data'!$C:$C,AE$6,'Forecast Data'!$B:$B,$D429)</f>
        <v>0</v>
      </c>
      <c r="AF429" s="17">
        <f>SUMIFS('Forecast Data'!$D:$D,'Forecast Data'!$C:$C,AF$6,'Forecast Data'!$B:$B,$D429)</f>
        <v>0</v>
      </c>
      <c r="AG429" s="17">
        <f>SUMIFS('Forecast Data'!$D:$D,'Forecast Data'!$C:$C,AG$6,'Forecast Data'!$B:$B,$D429)</f>
        <v>0</v>
      </c>
      <c r="AH429" s="17">
        <f>SUMIFS('Forecast Data'!$D:$D,'Forecast Data'!$C:$C,AH$6,'Forecast Data'!$B:$B,$D429)</f>
        <v>0</v>
      </c>
      <c r="AI429" s="19"/>
      <c r="AJ429" s="18" t="str">
        <f>IF(SUMIFS('Forecast Data'!$E:$E,'Forecast Data'!$C:$C,AJ$6,'Forecast Data'!$B:$B,$D429)=0,"",SUMIFS('Forecast Data'!$E:$E,'Forecast Data'!$C:$C,AJ$6,'Forecast Data'!$B:$B,$D429))</f>
        <v/>
      </c>
      <c r="AK429" s="18" t="str">
        <f>IF(SUMIFS('Forecast Data'!$E:$E,'Forecast Data'!$C:$C,AK$6,'Forecast Data'!$B:$B,$D429)=0,"",SUMIFS('Forecast Data'!$E:$E,'Forecast Data'!$C:$C,AK$6,'Forecast Data'!$B:$B,$D429))</f>
        <v/>
      </c>
      <c r="AL429" s="18" t="str">
        <f>IF(SUMIFS('Forecast Data'!$E:$E,'Forecast Data'!$C:$C,AL$6,'Forecast Data'!$B:$B,$D429)=0,"",SUMIFS('Forecast Data'!$E:$E,'Forecast Data'!$C:$C,AL$6,'Forecast Data'!$B:$B,$D429))</f>
        <v/>
      </c>
      <c r="AM429" s="18" t="str">
        <f>IF(SUMIFS('Forecast Data'!$E:$E,'Forecast Data'!$C:$C,AM$6,'Forecast Data'!$B:$B,$D429)=0,"",SUMIFS('Forecast Data'!$E:$E,'Forecast Data'!$C:$C,AM$6,'Forecast Data'!$B:$B,$D429))</f>
        <v/>
      </c>
      <c r="AN429" s="18" t="str">
        <f>IF(SUMIFS('Forecast Data'!$E:$E,'Forecast Data'!$C:$C,AN$6,'Forecast Data'!$B:$B,$D429)=0,"",SUMIFS('Forecast Data'!$E:$E,'Forecast Data'!$C:$C,AN$6,'Forecast Data'!$B:$B,$D429))</f>
        <v/>
      </c>
      <c r="AO429" s="18" t="str">
        <f>IF(SUMIFS('Forecast Data'!$E:$E,'Forecast Data'!$C:$C,AO$6,'Forecast Data'!$B:$B,$D429)=0,"",SUMIFS('Forecast Data'!$E:$E,'Forecast Data'!$C:$C,AO$6,'Forecast Data'!$B:$B,$D429))</f>
        <v/>
      </c>
      <c r="AP429" s="18" t="str">
        <f>IF(SUMIFS('Forecast Data'!$E:$E,'Forecast Data'!$C:$C,AP$6,'Forecast Data'!$B:$B,$D429)=0,"",SUMIFS('Forecast Data'!$E:$E,'Forecast Data'!$C:$C,AP$6,'Forecast Data'!$B:$B,$D429))</f>
        <v/>
      </c>
      <c r="AQ429" s="18" t="str">
        <f>IF(SUMIFS('Forecast Data'!$E:$E,'Forecast Data'!$C:$C,AQ$6,'Forecast Data'!$B:$B,$D429)=0,"",SUMIFS('Forecast Data'!$E:$E,'Forecast Data'!$C:$C,AQ$6,'Forecast Data'!$B:$B,$D429))</f>
        <v/>
      </c>
      <c r="AR429" s="18" t="str">
        <f>IF(SUMIFS('Forecast Data'!$E:$E,'Forecast Data'!$C:$C,AR$6,'Forecast Data'!$B:$B,$D429)=0,"",SUMIFS('Forecast Data'!$E:$E,'Forecast Data'!$C:$C,AR$6,'Forecast Data'!$B:$B,$D429))</f>
        <v/>
      </c>
      <c r="AS429" s="18" t="str">
        <f>IF(SUMIFS('Forecast Data'!$E:$E,'Forecast Data'!$C:$C,AS$6,'Forecast Data'!$B:$B,$D429)=0,"",SUMIFS('Forecast Data'!$E:$E,'Forecast Data'!$C:$C,AS$6,'Forecast Data'!$B:$B,$D429))</f>
        <v/>
      </c>
      <c r="AT429" s="18" t="str">
        <f>IF(SUMIFS('Forecast Data'!$E:$E,'Forecast Data'!$C:$C,AT$6,'Forecast Data'!$B:$B,$D429)=0,"",SUMIFS('Forecast Data'!$E:$E,'Forecast Data'!$C:$C,AT$6,'Forecast Data'!$B:$B,$D429))</f>
        <v/>
      </c>
      <c r="AU429" s="18" t="str">
        <f>IF(SUMIFS('Forecast Data'!$E:$E,'Forecast Data'!$C:$C,AU$6,'Forecast Data'!$B:$B,$D429)=0,"",SUMIFS('Forecast Data'!$E:$E,'Forecast Data'!$C:$C,AU$6,'Forecast Data'!$B:$B,$D429))</f>
        <v/>
      </c>
      <c r="AV429" s="19"/>
      <c r="AW429" s="11">
        <f>SUMIFS('OP Units'!E:E,'OP Units'!$A:$A,$D429)</f>
        <v>0</v>
      </c>
      <c r="AX429" s="11">
        <f>SUMIFS('OP Units'!F:F,'OP Units'!$A:$A,$D429)</f>
        <v>0</v>
      </c>
      <c r="AY429" s="11">
        <f>SUMIFS('OP Units'!G:G,'OP Units'!$A:$A,$D429)</f>
        <v>0</v>
      </c>
      <c r="AZ429" s="11">
        <f>SUMIFS('OP Units'!H:H,'OP Units'!$A:$A,$D429)</f>
        <v>0</v>
      </c>
      <c r="BA429" s="11">
        <f>SUMIFS('OP Units'!I:I,'OP Units'!$A:$A,$D429)</f>
        <v>0</v>
      </c>
      <c r="BB429" s="11">
        <f>SUMIFS('OP Units'!J:J,'OP Units'!$A:$A,$D429)</f>
        <v>0</v>
      </c>
      <c r="BC429" s="11">
        <f>SUMIFS('OP Units'!K:K,'OP Units'!$A:$A,$D429)</f>
        <v>0</v>
      </c>
      <c r="BD429" s="11">
        <f>SUMIFS('OP Units'!L:L,'OP Units'!$A:$A,$D429)</f>
        <v>0</v>
      </c>
      <c r="BE429" s="11">
        <f>SUMIFS('OP Units'!M:M,'OP Units'!$A:$A,$D429)</f>
        <v>0</v>
      </c>
      <c r="BF429" s="11">
        <f>SUMIFS('OP Units'!N:N,'OP Units'!$A:$A,$D429)</f>
        <v>0</v>
      </c>
      <c r="BG429" s="11">
        <f>SUMIFS('OP Units'!O:O,'OP Units'!$A:$A,$D429)</f>
        <v>0</v>
      </c>
      <c r="BH429" s="11">
        <f>SUMIFS('OP Units'!P:P,'OP Units'!$A:$A,$D429)</f>
        <v>0</v>
      </c>
      <c r="BI429" s="19"/>
      <c r="BJ429" s="12" t="str">
        <f>IFERROR((SUMIFS('OP Units'!E:E,'OP Units'!$A:$A,$D429)-SUMIFS('Forecast Data'!$H:$H,'Forecast Data'!$C:$C,BJ$6,'Forecast Data'!$B:$B,$D429))/SUMIFS('Forecast Data'!$H:$H,'Forecast Data'!$C:$C,BJ$6,'Forecast Data'!$B:$B,$D429),"")</f>
        <v/>
      </c>
      <c r="BK429" s="12" t="str">
        <f>IFERROR((SUMIFS('OP Units'!F:F,'OP Units'!$A:$A,$D429)-SUMIFS('Forecast Data'!$H:$H,'Forecast Data'!$C:$C,BK$6,'Forecast Data'!$B:$B,$D429))/SUMIFS('Forecast Data'!$H:$H,'Forecast Data'!$C:$C,BK$6,'Forecast Data'!$B:$B,$D429),"")</f>
        <v/>
      </c>
      <c r="BL429" s="12" t="str">
        <f>IFERROR((SUMIFS('OP Units'!G:G,'OP Units'!$A:$A,$D429)-SUMIFS('Forecast Data'!$H:$H,'Forecast Data'!$C:$C,BL$6,'Forecast Data'!$B:$B,$D429))/SUMIFS('Forecast Data'!$H:$H,'Forecast Data'!$C:$C,BL$6,'Forecast Data'!$B:$B,$D429),"")</f>
        <v/>
      </c>
      <c r="BM429" s="12" t="str">
        <f>IFERROR((SUMIFS('OP Units'!H:H,'OP Units'!$A:$A,$D429)-SUMIFS('Forecast Data'!$H:$H,'Forecast Data'!$C:$C,BM$6,'Forecast Data'!$B:$B,$D429))/SUMIFS('Forecast Data'!$H:$H,'Forecast Data'!$C:$C,BM$6,'Forecast Data'!$B:$B,$D429),"")</f>
        <v/>
      </c>
      <c r="BN429" s="12" t="str">
        <f>IFERROR((SUMIFS('OP Units'!I:I,'OP Units'!$A:$A,$D429)-SUMIFS('Forecast Data'!$H:$H,'Forecast Data'!$C:$C,BN$6,'Forecast Data'!$B:$B,$D429))/SUMIFS('Forecast Data'!$H:$H,'Forecast Data'!$C:$C,BN$6,'Forecast Data'!$B:$B,$D429),"")</f>
        <v/>
      </c>
      <c r="BO429" s="12" t="str">
        <f>IFERROR((SUMIFS('OP Units'!J:J,'OP Units'!$A:$A,$D429)-SUMIFS('Forecast Data'!$H:$H,'Forecast Data'!$C:$C,BO$6,'Forecast Data'!$B:$B,$D429))/SUMIFS('Forecast Data'!$H:$H,'Forecast Data'!$C:$C,BO$6,'Forecast Data'!$B:$B,$D429),"")</f>
        <v/>
      </c>
      <c r="BP429" s="12" t="str">
        <f>IFERROR((SUMIFS('OP Units'!K:K,'OP Units'!$A:$A,$D429)-SUMIFS('Forecast Data'!$H:$H,'Forecast Data'!$C:$C,BP$6,'Forecast Data'!$B:$B,$D429))/SUMIFS('Forecast Data'!$H:$H,'Forecast Data'!$C:$C,BP$6,'Forecast Data'!$B:$B,$D429),"")</f>
        <v/>
      </c>
      <c r="BQ429" s="12" t="str">
        <f>IFERROR((SUMIFS('OP Units'!L:L,'OP Units'!$A:$A,$D429)-SUMIFS('Forecast Data'!$H:$H,'Forecast Data'!$C:$C,BQ$6,'Forecast Data'!$B:$B,$D429))/SUMIFS('Forecast Data'!$H:$H,'Forecast Data'!$C:$C,BQ$6,'Forecast Data'!$B:$B,$D429),"")</f>
        <v/>
      </c>
      <c r="BR429" s="12" t="str">
        <f>IFERROR((SUMIFS('OP Units'!M:M,'OP Units'!$A:$A,$D429)-SUMIFS('Forecast Data'!$H:$H,'Forecast Data'!$C:$C,BR$6,'Forecast Data'!$B:$B,$D429))/SUMIFS('Forecast Data'!$H:$H,'Forecast Data'!$C:$C,BR$6,'Forecast Data'!$B:$B,$D429),"")</f>
        <v/>
      </c>
      <c r="BS429" s="12" t="str">
        <f>IFERROR((SUMIFS('OP Units'!N:N,'OP Units'!$A:$A,$D429)-SUMIFS('Forecast Data'!$H:$H,'Forecast Data'!$C:$C,BS$6,'Forecast Data'!$B:$B,$D429))/SUMIFS('Forecast Data'!$H:$H,'Forecast Data'!$C:$C,BS$6,'Forecast Data'!$B:$B,$D429),"")</f>
        <v/>
      </c>
      <c r="BT429" s="12" t="str">
        <f>IFERROR((SUMIFS('OP Units'!O:O,'OP Units'!$A:$A,$D429)-SUMIFS('Forecast Data'!$H:$H,'Forecast Data'!$C:$C,BT$6,'Forecast Data'!$B:$B,$D429))/SUMIFS('Forecast Data'!$H:$H,'Forecast Data'!$C:$C,BT$6,'Forecast Data'!$B:$B,$D429),"")</f>
        <v/>
      </c>
      <c r="BU429" s="12" t="str">
        <f>IFERROR((SUMIFS('OP Units'!P:P,'OP Units'!$A:$A,$D429)-SUMIFS('Forecast Data'!$H:$H,'Forecast Data'!$C:$C,BU$6,'Forecast Data'!$B:$B,$D429))/SUMIFS('Forecast Data'!$H:$H,'Forecast Data'!$C:$C,BU$6,'Forecast Data'!$B:$B,$D429),"")</f>
        <v/>
      </c>
      <c r="BV429" s="21"/>
      <c r="BW429" s="17">
        <f>(SUMIFS('Forecast Data'!H:H,'Forecast Data'!B:B,D429,'Forecast Data'!C:C,BK$6)+SUMIFS('Forecast Data'!H:H,'Forecast Data'!B:B,D429,'Forecast Data'!C:C,BL$6)+SUMIFS('Forecast Data'!H:H,'Forecast Data'!B:B,D429,'Forecast Data'!C:C,BM$6)+SUMIFS('Forecast Data'!H:H,'Forecast Data'!B:B,D429,'Forecast Data'!C:C,BN$6)+SUMIFS('Forecast Data'!H:H,'Forecast Data'!B:B,D429,'Forecast Data'!C:C,BO$6)+SUMIFS('Forecast Data'!H:H,'Forecast Data'!B:B,D429,'Forecast Data'!C:C,BP$6)+SUMIFS('Forecast Data'!H:H,'Forecast Data'!B:B,D429,'Forecast Data'!C:C,BQ$6)+SUMIFS('Forecast Data'!H:H,'Forecast Data'!B:B,D429,'Forecast Data'!C:C,BJ$6))/8</f>
        <v>0</v>
      </c>
      <c r="BX429" s="18" t="str">
        <f>IFERROR((SUM(W429:AD429)-(SUMIFS('Forecast Data'!H:H,'Forecast Data'!B:B,B429,'Forecast Data'!C:C,BJ$6)+SUMIFS('Forecast Data'!H:H,'Forecast Data'!B:B,B429,'Forecast Data'!C:C,BK$6)+SUMIFS('Forecast Data'!H:H,'Forecast Data'!B:B,B429,'Forecast Data'!C:C,BL$6)+SUMIFS('Forecast Data'!H:H,'Forecast Data'!B:B,B429,'Forecast Data'!C:C,BM$6)+SUMIFS('Forecast Data'!H:H,'Forecast Data'!B:B,B429,'Forecast Data'!C:C,BN$6)+SUMIFS('Forecast Data'!H:H,'Forecast Data'!B:B,B429,'Forecast Data'!C:C,BO$6)+SUMIFS('Forecast Data'!H:H,'Forecast Data'!B:B,B429,'Forecast Data'!C:C,BP$6)+SUMIFS('Forecast Data'!H:H,'Forecast Data'!B:B,B429,'Forecast Data'!C:C,BQ$6)))/(SUMIFS('Forecast Data'!H:H,'Forecast Data'!B:B,B429,'Forecast Data'!C:C,BJ$6)+SUMIFS('Forecast Data'!H:H,'Forecast Data'!B:B,B429,'Forecast Data'!C:C,BK$6)+SUMIFS('Forecast Data'!H:H,'Forecast Data'!B:B,B429,'Forecast Data'!C:C,BL$6)+SUMIFS('Forecast Data'!H:H,'Forecast Data'!B:B,B429,'Forecast Data'!C:C,BM$6)+SUMIFS('Forecast Data'!H:H,'Forecast Data'!B:B,B429,'Forecast Data'!C:C,BN$6)+SUMIFS('Forecast Data'!H:H,'Forecast Data'!B:B,B429,'Forecast Data'!C:C,BO$6)+SUMIFS('Forecast Data'!H:H,'Forecast Data'!B:B,B429,'Forecast Data'!C:C,BP$6)+SUMIFS('Forecast Data'!H:H,'Forecast Data'!B:B,B429,'Forecast Data'!C:C,BQ$6)),"")</f>
        <v/>
      </c>
      <c r="BY429" s="18">
        <f t="shared" si="68"/>
        <v>0</v>
      </c>
      <c r="BZ429" s="22">
        <f t="shared" si="69"/>
        <v>0</v>
      </c>
      <c r="CA429" s="23">
        <f t="shared" si="70"/>
        <v>0</v>
      </c>
      <c r="CB429" s="18">
        <f t="shared" si="71"/>
        <v>0</v>
      </c>
      <c r="CC429" s="21"/>
      <c r="CD429" s="17">
        <f>(SUMIFS('Forecast Data'!H:H,'Forecast Data'!B:B,D429,'Forecast Data'!C:C,BK$6)+SUMIFS('Forecast Data'!H:H,'Forecast Data'!B:B,D429,'Forecast Data'!C:C,BL$6)+SUMIFS('Forecast Data'!H:H,'Forecast Data'!B:B,D429,'Forecast Data'!C:C,BM$6)+SUMIFS('Forecast Data'!H:H,'Forecast Data'!B:B,D429,'Forecast Data'!C:C,BJ$6))/4</f>
        <v>0</v>
      </c>
      <c r="CE429" s="18" t="str">
        <f>IFERROR((SUM(W429:Z429)-(SUMIFS('Forecast Data'!H:H,'Forecast Data'!B:B,D429,'Forecast Data'!C:C,BJ$6)+SUMIFS('Forecast Data'!H:H,'Forecast Data'!B:B,D429,'Forecast Data'!C:C,BK$6)+SUMIFS('Forecast Data'!H:H,'Forecast Data'!B:B,D429,'Forecast Data'!C:C,BL$6)+SUMIFS('Forecast Data'!H:H,'Forecast Data'!B:B,D429,'Forecast Data'!C:C,BM$6)))/(SUMIFS('Forecast Data'!H:H,'Forecast Data'!B:B,D429,'Forecast Data'!C:C,BJ$6)+SUMIFS('Forecast Data'!H:H,'Forecast Data'!B:B,D429,'Forecast Data'!C:C,BK$6)+SUMIFS('Forecast Data'!H:H,'Forecast Data'!B:B,D429,'Forecast Data'!C:C,BL$6)+SUMIFS('Forecast Data'!H:H,'Forecast Data'!B:B,D429,'Forecast Data'!C:C,BM$6)),"")</f>
        <v/>
      </c>
      <c r="CF429" s="18">
        <f t="shared" si="72"/>
        <v>0</v>
      </c>
      <c r="CG429" s="18">
        <f t="shared" si="73"/>
        <v>0</v>
      </c>
      <c r="CH429" s="23">
        <f t="shared" si="74"/>
        <v>0</v>
      </c>
      <c r="CI429" s="13"/>
    </row>
    <row r="430" spans="1:87" ht="13.2">
      <c r="A430" s="1"/>
      <c r="D430" t="s">
        <v>462</v>
      </c>
      <c r="E430" s="17">
        <f>SUMIFS('Fin Data'!F:F,'Fin Data'!A:A,D430)</f>
        <v>0</v>
      </c>
      <c r="F430" s="17">
        <f>SUMIFS('Fin Data with 6 week hist'!I:I,'Fin Data with 6 week hist'!$A:$A,$D430)</f>
        <v>0</v>
      </c>
      <c r="G430" s="17">
        <f>SUMIFS('Fin Data with 6 week hist'!J:J,'Fin Data with 6 week hist'!$A:$A,$D430)</f>
        <v>0</v>
      </c>
      <c r="H430" s="17">
        <f>SUMIFS('Fin Data with 6 week hist'!K:K,'Fin Data with 6 week hist'!$A:$A,$D430)+SUMIFS('Unit Cancellations'!D:D,'Unit Cancellations'!$B:$B,$D430)</f>
        <v>0</v>
      </c>
      <c r="I430" s="17">
        <f>SUMIFS('Fin Data with 6 week hist'!L:L,'Fin Data with 6 week hist'!$A:$A,$D430)+SUMIFS('Unit Cancellations'!E:E,'Unit Cancellations'!$B:$B,$D430)</f>
        <v>0</v>
      </c>
      <c r="J430" s="17">
        <f>SUMIFS('Fin Data with 6 week hist'!M:M,'Fin Data with 6 week hist'!$A:$A,$D430)+SUMIFS('Unit Cancellations'!F:F,'Unit Cancellations'!$B:$B,$D430)</f>
        <v>0</v>
      </c>
      <c r="K430" s="17">
        <f>SUMIFS('Fin Data with 6 week hist'!N:N,'Fin Data with 6 week hist'!$A:$A,$D430)+SUMIFS('Unit Cancellations'!G:G,'Unit Cancellations'!$B:$B,$D430)</f>
        <v>0</v>
      </c>
      <c r="L430" s="17">
        <f>SUMIFS('Fin Data'!AN:AN,'Fin Data'!A:A,D430)</f>
        <v>0</v>
      </c>
      <c r="M430" s="18">
        <f>IFERROR(SUMIFS('Fin Data'!AO:AO,'Fin Data'!A:A,D430),"")</f>
        <v>0</v>
      </c>
      <c r="N430" s="19"/>
      <c r="O430" s="17">
        <f t="shared" si="63"/>
        <v>0</v>
      </c>
      <c r="P430" s="18" t="str">
        <f t="shared" si="64"/>
        <v/>
      </c>
      <c r="Q430" s="19"/>
      <c r="R430" s="17">
        <f t="shared" si="65"/>
        <v>0</v>
      </c>
      <c r="S430" s="18" t="str">
        <f t="shared" si="66"/>
        <v/>
      </c>
      <c r="T430" s="17">
        <f t="shared" si="67"/>
        <v>0</v>
      </c>
      <c r="U430" s="20" t="e">
        <f t="shared" si="78"/>
        <v>#REF!</v>
      </c>
      <c r="V430" s="19"/>
      <c r="W430" s="17">
        <f>SUMIFS('Forecast Data'!$D:$D,'Forecast Data'!$C:$C,W$6,'Forecast Data'!$B:$B,$D430)</f>
        <v>0</v>
      </c>
      <c r="X430" s="17">
        <f>SUMIFS('Forecast Data'!$D:$D,'Forecast Data'!$C:$C,X$6,'Forecast Data'!$B:$B,$D430)</f>
        <v>0</v>
      </c>
      <c r="Y430" s="17">
        <f>SUMIFS('Forecast Data'!$D:$D,'Forecast Data'!$C:$C,Y$6,'Forecast Data'!$B:$B,$D430)</f>
        <v>0</v>
      </c>
      <c r="Z430" s="17">
        <f>SUMIFS('Forecast Data'!$D:$D,'Forecast Data'!$C:$C,Z$6,'Forecast Data'!$B:$B,$D430)</f>
        <v>0</v>
      </c>
      <c r="AA430" s="17">
        <f>SUMIFS('Forecast Data'!$D:$D,'Forecast Data'!$C:$C,AA$6,'Forecast Data'!$B:$B,$D430)</f>
        <v>0</v>
      </c>
      <c r="AB430" s="17">
        <f>SUMIFS('Forecast Data'!$D:$D,'Forecast Data'!$C:$C,AB$6,'Forecast Data'!$B:$B,$D430)</f>
        <v>0</v>
      </c>
      <c r="AC430" s="17">
        <f>SUMIFS('Forecast Data'!$D:$D,'Forecast Data'!$C:$C,AC$6,'Forecast Data'!$B:$B,$D430)</f>
        <v>0</v>
      </c>
      <c r="AD430" s="17">
        <f>SUMIFS('Forecast Data'!$D:$D,'Forecast Data'!$C:$C,AD$6,'Forecast Data'!$B:$B,$D430)</f>
        <v>0</v>
      </c>
      <c r="AE430" s="17">
        <f>SUMIFS('Forecast Data'!$D:$D,'Forecast Data'!$C:$C,AE$6,'Forecast Data'!$B:$B,$D430)</f>
        <v>0</v>
      </c>
      <c r="AF430" s="17">
        <f>SUMIFS('Forecast Data'!$D:$D,'Forecast Data'!$C:$C,AF$6,'Forecast Data'!$B:$B,$D430)</f>
        <v>0</v>
      </c>
      <c r="AG430" s="17">
        <f>SUMIFS('Forecast Data'!$D:$D,'Forecast Data'!$C:$C,AG$6,'Forecast Data'!$B:$B,$D430)</f>
        <v>0</v>
      </c>
      <c r="AH430" s="17">
        <f>SUMIFS('Forecast Data'!$D:$D,'Forecast Data'!$C:$C,AH$6,'Forecast Data'!$B:$B,$D430)</f>
        <v>0</v>
      </c>
      <c r="AI430" s="19"/>
      <c r="AJ430" s="18" t="str">
        <f>IF(SUMIFS('Forecast Data'!$E:$E,'Forecast Data'!$C:$C,AJ$6,'Forecast Data'!$B:$B,$D430)=0,"",SUMIFS('Forecast Data'!$E:$E,'Forecast Data'!$C:$C,AJ$6,'Forecast Data'!$B:$B,$D430))</f>
        <v/>
      </c>
      <c r="AK430" s="18" t="str">
        <f>IF(SUMIFS('Forecast Data'!$E:$E,'Forecast Data'!$C:$C,AK$6,'Forecast Data'!$B:$B,$D430)=0,"",SUMIFS('Forecast Data'!$E:$E,'Forecast Data'!$C:$C,AK$6,'Forecast Data'!$B:$B,$D430))</f>
        <v/>
      </c>
      <c r="AL430" s="18" t="str">
        <f>IF(SUMIFS('Forecast Data'!$E:$E,'Forecast Data'!$C:$C,AL$6,'Forecast Data'!$B:$B,$D430)=0,"",SUMIFS('Forecast Data'!$E:$E,'Forecast Data'!$C:$C,AL$6,'Forecast Data'!$B:$B,$D430))</f>
        <v/>
      </c>
      <c r="AM430" s="18" t="str">
        <f>IF(SUMIFS('Forecast Data'!$E:$E,'Forecast Data'!$C:$C,AM$6,'Forecast Data'!$B:$B,$D430)=0,"",SUMIFS('Forecast Data'!$E:$E,'Forecast Data'!$C:$C,AM$6,'Forecast Data'!$B:$B,$D430))</f>
        <v/>
      </c>
      <c r="AN430" s="18" t="str">
        <f>IF(SUMIFS('Forecast Data'!$E:$E,'Forecast Data'!$C:$C,AN$6,'Forecast Data'!$B:$B,$D430)=0,"",SUMIFS('Forecast Data'!$E:$E,'Forecast Data'!$C:$C,AN$6,'Forecast Data'!$B:$B,$D430))</f>
        <v/>
      </c>
      <c r="AO430" s="18" t="str">
        <f>IF(SUMIFS('Forecast Data'!$E:$E,'Forecast Data'!$C:$C,AO$6,'Forecast Data'!$B:$B,$D430)=0,"",SUMIFS('Forecast Data'!$E:$E,'Forecast Data'!$C:$C,AO$6,'Forecast Data'!$B:$B,$D430))</f>
        <v/>
      </c>
      <c r="AP430" s="18" t="str">
        <f>IF(SUMIFS('Forecast Data'!$E:$E,'Forecast Data'!$C:$C,AP$6,'Forecast Data'!$B:$B,$D430)=0,"",SUMIFS('Forecast Data'!$E:$E,'Forecast Data'!$C:$C,AP$6,'Forecast Data'!$B:$B,$D430))</f>
        <v/>
      </c>
      <c r="AQ430" s="18" t="str">
        <f>IF(SUMIFS('Forecast Data'!$E:$E,'Forecast Data'!$C:$C,AQ$6,'Forecast Data'!$B:$B,$D430)=0,"",SUMIFS('Forecast Data'!$E:$E,'Forecast Data'!$C:$C,AQ$6,'Forecast Data'!$B:$B,$D430))</f>
        <v/>
      </c>
      <c r="AR430" s="18" t="str">
        <f>IF(SUMIFS('Forecast Data'!$E:$E,'Forecast Data'!$C:$C,AR$6,'Forecast Data'!$B:$B,$D430)=0,"",SUMIFS('Forecast Data'!$E:$E,'Forecast Data'!$C:$C,AR$6,'Forecast Data'!$B:$B,$D430))</f>
        <v/>
      </c>
      <c r="AS430" s="18" t="str">
        <f>IF(SUMIFS('Forecast Data'!$E:$E,'Forecast Data'!$C:$C,AS$6,'Forecast Data'!$B:$B,$D430)=0,"",SUMIFS('Forecast Data'!$E:$E,'Forecast Data'!$C:$C,AS$6,'Forecast Data'!$B:$B,$D430))</f>
        <v/>
      </c>
      <c r="AT430" s="18" t="str">
        <f>IF(SUMIFS('Forecast Data'!$E:$E,'Forecast Data'!$C:$C,AT$6,'Forecast Data'!$B:$B,$D430)=0,"",SUMIFS('Forecast Data'!$E:$E,'Forecast Data'!$C:$C,AT$6,'Forecast Data'!$B:$B,$D430))</f>
        <v/>
      </c>
      <c r="AU430" s="18" t="str">
        <f>IF(SUMIFS('Forecast Data'!$E:$E,'Forecast Data'!$C:$C,AU$6,'Forecast Data'!$B:$B,$D430)=0,"",SUMIFS('Forecast Data'!$E:$E,'Forecast Data'!$C:$C,AU$6,'Forecast Data'!$B:$B,$D430))</f>
        <v/>
      </c>
      <c r="AV430" s="19"/>
      <c r="AW430" s="11">
        <f>SUMIFS('OP Units'!E:E,'OP Units'!$A:$A,$D430)</f>
        <v>0</v>
      </c>
      <c r="AX430" s="11">
        <f>SUMIFS('OP Units'!F:F,'OP Units'!$A:$A,$D430)</f>
        <v>0</v>
      </c>
      <c r="AY430" s="11">
        <f>SUMIFS('OP Units'!G:G,'OP Units'!$A:$A,$D430)</f>
        <v>0</v>
      </c>
      <c r="AZ430" s="11">
        <f>SUMIFS('OP Units'!H:H,'OP Units'!$A:$A,$D430)</f>
        <v>0</v>
      </c>
      <c r="BA430" s="11">
        <f>SUMIFS('OP Units'!I:I,'OP Units'!$A:$A,$D430)</f>
        <v>0</v>
      </c>
      <c r="BB430" s="11">
        <f>SUMIFS('OP Units'!J:J,'OP Units'!$A:$A,$D430)</f>
        <v>0</v>
      </c>
      <c r="BC430" s="11">
        <f>SUMIFS('OP Units'!K:K,'OP Units'!$A:$A,$D430)</f>
        <v>0</v>
      </c>
      <c r="BD430" s="11">
        <f>SUMIFS('OP Units'!L:L,'OP Units'!$A:$A,$D430)</f>
        <v>0</v>
      </c>
      <c r="BE430" s="11">
        <f>SUMIFS('OP Units'!M:M,'OP Units'!$A:$A,$D430)</f>
        <v>0</v>
      </c>
      <c r="BF430" s="11">
        <f>SUMIFS('OP Units'!N:N,'OP Units'!$A:$A,$D430)</f>
        <v>0</v>
      </c>
      <c r="BG430" s="11">
        <f>SUMIFS('OP Units'!O:O,'OP Units'!$A:$A,$D430)</f>
        <v>0</v>
      </c>
      <c r="BH430" s="11">
        <f>SUMIFS('OP Units'!P:P,'OP Units'!$A:$A,$D430)</f>
        <v>0</v>
      </c>
      <c r="BI430" s="19"/>
      <c r="BJ430" s="12" t="str">
        <f>IFERROR((SUMIFS('OP Units'!E:E,'OP Units'!$A:$A,$D430)-SUMIFS('Forecast Data'!$H:$H,'Forecast Data'!$C:$C,BJ$6,'Forecast Data'!$B:$B,$D430))/SUMIFS('Forecast Data'!$H:$H,'Forecast Data'!$C:$C,BJ$6,'Forecast Data'!$B:$B,$D430),"")</f>
        <v/>
      </c>
      <c r="BK430" s="12" t="str">
        <f>IFERROR((SUMIFS('OP Units'!F:F,'OP Units'!$A:$A,$D430)-SUMIFS('Forecast Data'!$H:$H,'Forecast Data'!$C:$C,BK$6,'Forecast Data'!$B:$B,$D430))/SUMIFS('Forecast Data'!$H:$H,'Forecast Data'!$C:$C,BK$6,'Forecast Data'!$B:$B,$D430),"")</f>
        <v/>
      </c>
      <c r="BL430" s="12" t="str">
        <f>IFERROR((SUMIFS('OP Units'!G:G,'OP Units'!$A:$A,$D430)-SUMIFS('Forecast Data'!$H:$H,'Forecast Data'!$C:$C,BL$6,'Forecast Data'!$B:$B,$D430))/SUMIFS('Forecast Data'!$H:$H,'Forecast Data'!$C:$C,BL$6,'Forecast Data'!$B:$B,$D430),"")</f>
        <v/>
      </c>
      <c r="BM430" s="12" t="str">
        <f>IFERROR((SUMIFS('OP Units'!H:H,'OP Units'!$A:$A,$D430)-SUMIFS('Forecast Data'!$H:$H,'Forecast Data'!$C:$C,BM$6,'Forecast Data'!$B:$B,$D430))/SUMIFS('Forecast Data'!$H:$H,'Forecast Data'!$C:$C,BM$6,'Forecast Data'!$B:$B,$D430),"")</f>
        <v/>
      </c>
      <c r="BN430" s="12" t="str">
        <f>IFERROR((SUMIFS('OP Units'!I:I,'OP Units'!$A:$A,$D430)-SUMIFS('Forecast Data'!$H:$H,'Forecast Data'!$C:$C,BN$6,'Forecast Data'!$B:$B,$D430))/SUMIFS('Forecast Data'!$H:$H,'Forecast Data'!$C:$C,BN$6,'Forecast Data'!$B:$B,$D430),"")</f>
        <v/>
      </c>
      <c r="BO430" s="12" t="str">
        <f>IFERROR((SUMIFS('OP Units'!J:J,'OP Units'!$A:$A,$D430)-SUMIFS('Forecast Data'!$H:$H,'Forecast Data'!$C:$C,BO$6,'Forecast Data'!$B:$B,$D430))/SUMIFS('Forecast Data'!$H:$H,'Forecast Data'!$C:$C,BO$6,'Forecast Data'!$B:$B,$D430),"")</f>
        <v/>
      </c>
      <c r="BP430" s="12" t="str">
        <f>IFERROR((SUMIFS('OP Units'!K:K,'OP Units'!$A:$A,$D430)-SUMIFS('Forecast Data'!$H:$H,'Forecast Data'!$C:$C,BP$6,'Forecast Data'!$B:$B,$D430))/SUMIFS('Forecast Data'!$H:$H,'Forecast Data'!$C:$C,BP$6,'Forecast Data'!$B:$B,$D430),"")</f>
        <v/>
      </c>
      <c r="BQ430" s="12" t="str">
        <f>IFERROR((SUMIFS('OP Units'!L:L,'OP Units'!$A:$A,$D430)-SUMIFS('Forecast Data'!$H:$H,'Forecast Data'!$C:$C,BQ$6,'Forecast Data'!$B:$B,$D430))/SUMIFS('Forecast Data'!$H:$H,'Forecast Data'!$C:$C,BQ$6,'Forecast Data'!$B:$B,$D430),"")</f>
        <v/>
      </c>
      <c r="BR430" s="12" t="str">
        <f>IFERROR((SUMIFS('OP Units'!M:M,'OP Units'!$A:$A,$D430)-SUMIFS('Forecast Data'!$H:$H,'Forecast Data'!$C:$C,BR$6,'Forecast Data'!$B:$B,$D430))/SUMIFS('Forecast Data'!$H:$H,'Forecast Data'!$C:$C,BR$6,'Forecast Data'!$B:$B,$D430),"")</f>
        <v/>
      </c>
      <c r="BS430" s="12" t="str">
        <f>IFERROR((SUMIFS('OP Units'!N:N,'OP Units'!$A:$A,$D430)-SUMIFS('Forecast Data'!$H:$H,'Forecast Data'!$C:$C,BS$6,'Forecast Data'!$B:$B,$D430))/SUMIFS('Forecast Data'!$H:$H,'Forecast Data'!$C:$C,BS$6,'Forecast Data'!$B:$B,$D430),"")</f>
        <v/>
      </c>
      <c r="BT430" s="12" t="str">
        <f>IFERROR((SUMIFS('OP Units'!O:O,'OP Units'!$A:$A,$D430)-SUMIFS('Forecast Data'!$H:$H,'Forecast Data'!$C:$C,BT$6,'Forecast Data'!$B:$B,$D430))/SUMIFS('Forecast Data'!$H:$H,'Forecast Data'!$C:$C,BT$6,'Forecast Data'!$B:$B,$D430),"")</f>
        <v/>
      </c>
      <c r="BU430" s="12" t="str">
        <f>IFERROR((SUMIFS('OP Units'!P:P,'OP Units'!$A:$A,$D430)-SUMIFS('Forecast Data'!$H:$H,'Forecast Data'!$C:$C,BU$6,'Forecast Data'!$B:$B,$D430))/SUMIFS('Forecast Data'!$H:$H,'Forecast Data'!$C:$C,BU$6,'Forecast Data'!$B:$B,$D430),"")</f>
        <v/>
      </c>
      <c r="BV430" s="21"/>
      <c r="BW430" s="17">
        <f>(SUMIFS('Forecast Data'!H:H,'Forecast Data'!B:B,D430,'Forecast Data'!C:C,BK$6)+SUMIFS('Forecast Data'!H:H,'Forecast Data'!B:B,D430,'Forecast Data'!C:C,BL$6)+SUMIFS('Forecast Data'!H:H,'Forecast Data'!B:B,D430,'Forecast Data'!C:C,BM$6)+SUMIFS('Forecast Data'!H:H,'Forecast Data'!B:B,D430,'Forecast Data'!C:C,BN$6)+SUMIFS('Forecast Data'!H:H,'Forecast Data'!B:B,D430,'Forecast Data'!C:C,BO$6)+SUMIFS('Forecast Data'!H:H,'Forecast Data'!B:B,D430,'Forecast Data'!C:C,BP$6)+SUMIFS('Forecast Data'!H:H,'Forecast Data'!B:B,D430,'Forecast Data'!C:C,BQ$6)+SUMIFS('Forecast Data'!H:H,'Forecast Data'!B:B,D430,'Forecast Data'!C:C,BJ$6))/8</f>
        <v>0</v>
      </c>
      <c r="BX430" s="18" t="str">
        <f>IFERROR((SUM(W430:AD430)-(SUMIFS('Forecast Data'!H:H,'Forecast Data'!B:B,B430,'Forecast Data'!C:C,BJ$6)+SUMIFS('Forecast Data'!H:H,'Forecast Data'!B:B,B430,'Forecast Data'!C:C,BK$6)+SUMIFS('Forecast Data'!H:H,'Forecast Data'!B:B,B430,'Forecast Data'!C:C,BL$6)+SUMIFS('Forecast Data'!H:H,'Forecast Data'!B:B,B430,'Forecast Data'!C:C,BM$6)+SUMIFS('Forecast Data'!H:H,'Forecast Data'!B:B,B430,'Forecast Data'!C:C,BN$6)+SUMIFS('Forecast Data'!H:H,'Forecast Data'!B:B,B430,'Forecast Data'!C:C,BO$6)+SUMIFS('Forecast Data'!H:H,'Forecast Data'!B:B,B430,'Forecast Data'!C:C,BP$6)+SUMIFS('Forecast Data'!H:H,'Forecast Data'!B:B,B430,'Forecast Data'!C:C,BQ$6)))/(SUMIFS('Forecast Data'!H:H,'Forecast Data'!B:B,B430,'Forecast Data'!C:C,BJ$6)+SUMIFS('Forecast Data'!H:H,'Forecast Data'!B:B,B430,'Forecast Data'!C:C,BK$6)+SUMIFS('Forecast Data'!H:H,'Forecast Data'!B:B,B430,'Forecast Data'!C:C,BL$6)+SUMIFS('Forecast Data'!H:H,'Forecast Data'!B:B,B430,'Forecast Data'!C:C,BM$6)+SUMIFS('Forecast Data'!H:H,'Forecast Data'!B:B,B430,'Forecast Data'!C:C,BN$6)+SUMIFS('Forecast Data'!H:H,'Forecast Data'!B:B,B430,'Forecast Data'!C:C,BO$6)+SUMIFS('Forecast Data'!H:H,'Forecast Data'!B:B,B430,'Forecast Data'!C:C,BP$6)+SUMIFS('Forecast Data'!H:H,'Forecast Data'!B:B,B430,'Forecast Data'!C:C,BQ$6)),"")</f>
        <v/>
      </c>
      <c r="BY430" s="18">
        <f t="shared" si="68"/>
        <v>0</v>
      </c>
      <c r="BZ430" s="22">
        <f t="shared" si="69"/>
        <v>0</v>
      </c>
      <c r="CA430" s="23">
        <f t="shared" si="70"/>
        <v>0</v>
      </c>
      <c r="CB430" s="18">
        <f t="shared" si="71"/>
        <v>0</v>
      </c>
      <c r="CC430" s="21"/>
      <c r="CD430" s="17">
        <f>(SUMIFS('Forecast Data'!H:H,'Forecast Data'!B:B,D430,'Forecast Data'!C:C,BK$6)+SUMIFS('Forecast Data'!H:H,'Forecast Data'!B:B,D430,'Forecast Data'!C:C,BL$6)+SUMIFS('Forecast Data'!H:H,'Forecast Data'!B:B,D430,'Forecast Data'!C:C,BM$6)+SUMIFS('Forecast Data'!H:H,'Forecast Data'!B:B,D430,'Forecast Data'!C:C,BJ$6))/4</f>
        <v>0</v>
      </c>
      <c r="CE430" s="18" t="str">
        <f>IFERROR((SUM(W430:Z430)-(SUMIFS('Forecast Data'!H:H,'Forecast Data'!B:B,D430,'Forecast Data'!C:C,BJ$6)+SUMIFS('Forecast Data'!H:H,'Forecast Data'!B:B,D430,'Forecast Data'!C:C,BK$6)+SUMIFS('Forecast Data'!H:H,'Forecast Data'!B:B,D430,'Forecast Data'!C:C,BL$6)+SUMIFS('Forecast Data'!H:H,'Forecast Data'!B:B,D430,'Forecast Data'!C:C,BM$6)))/(SUMIFS('Forecast Data'!H:H,'Forecast Data'!B:B,D430,'Forecast Data'!C:C,BJ$6)+SUMIFS('Forecast Data'!H:H,'Forecast Data'!B:B,D430,'Forecast Data'!C:C,BK$6)+SUMIFS('Forecast Data'!H:H,'Forecast Data'!B:B,D430,'Forecast Data'!C:C,BL$6)+SUMIFS('Forecast Data'!H:H,'Forecast Data'!B:B,D430,'Forecast Data'!C:C,BM$6)),"")</f>
        <v/>
      </c>
      <c r="CF430" s="18">
        <f t="shared" si="72"/>
        <v>0</v>
      </c>
      <c r="CG430" s="18">
        <f t="shared" si="73"/>
        <v>0</v>
      </c>
      <c r="CH430" s="23">
        <f t="shared" si="74"/>
        <v>0</v>
      </c>
      <c r="CI430" s="13"/>
    </row>
    <row r="431" spans="1:87" ht="13.2">
      <c r="A431" s="1"/>
      <c r="D431" t="s">
        <v>463</v>
      </c>
      <c r="E431" s="17">
        <f>SUMIFS('Fin Data'!F:F,'Fin Data'!A:A,D431)</f>
        <v>0</v>
      </c>
      <c r="F431" s="17">
        <f>SUMIFS('Fin Data with 6 week hist'!I:I,'Fin Data with 6 week hist'!$A:$A,$D431)</f>
        <v>0</v>
      </c>
      <c r="G431" s="17">
        <f>SUMIFS('Fin Data with 6 week hist'!J:J,'Fin Data with 6 week hist'!$A:$A,$D431)</f>
        <v>0</v>
      </c>
      <c r="H431" s="17">
        <f>SUMIFS('Fin Data with 6 week hist'!K:K,'Fin Data with 6 week hist'!$A:$A,$D431)+SUMIFS('Unit Cancellations'!D:D,'Unit Cancellations'!$B:$B,$D431)</f>
        <v>0</v>
      </c>
      <c r="I431" s="17">
        <f>SUMIFS('Fin Data with 6 week hist'!L:L,'Fin Data with 6 week hist'!$A:$A,$D431)+SUMIFS('Unit Cancellations'!E:E,'Unit Cancellations'!$B:$B,$D431)</f>
        <v>0</v>
      </c>
      <c r="J431" s="17">
        <f>SUMIFS('Fin Data with 6 week hist'!M:M,'Fin Data with 6 week hist'!$A:$A,$D431)+SUMIFS('Unit Cancellations'!F:F,'Unit Cancellations'!$B:$B,$D431)</f>
        <v>0</v>
      </c>
      <c r="K431" s="17">
        <f>SUMIFS('Fin Data with 6 week hist'!N:N,'Fin Data with 6 week hist'!$A:$A,$D431)+SUMIFS('Unit Cancellations'!G:G,'Unit Cancellations'!$B:$B,$D431)</f>
        <v>0</v>
      </c>
      <c r="L431" s="17">
        <f>SUMIFS('Fin Data'!AN:AN,'Fin Data'!A:A,D431)</f>
        <v>0</v>
      </c>
      <c r="M431" s="18">
        <f>IFERROR(SUMIFS('Fin Data'!AO:AO,'Fin Data'!A:A,D431),"")</f>
        <v>0</v>
      </c>
      <c r="N431" s="19"/>
      <c r="O431" s="17">
        <f t="shared" si="63"/>
        <v>0</v>
      </c>
      <c r="P431" s="18" t="str">
        <f t="shared" si="64"/>
        <v/>
      </c>
      <c r="Q431" s="19"/>
      <c r="R431" s="17">
        <f t="shared" si="65"/>
        <v>0</v>
      </c>
      <c r="S431" s="18" t="str">
        <f t="shared" si="66"/>
        <v/>
      </c>
      <c r="T431" s="17">
        <f t="shared" si="67"/>
        <v>0</v>
      </c>
      <c r="U431" s="20" t="e">
        <f t="shared" si="78"/>
        <v>#REF!</v>
      </c>
      <c r="V431" s="19"/>
      <c r="W431" s="17">
        <f>SUMIFS('Forecast Data'!$D:$D,'Forecast Data'!$C:$C,W$6,'Forecast Data'!$B:$B,$D431)</f>
        <v>0</v>
      </c>
      <c r="X431" s="17">
        <f>SUMIFS('Forecast Data'!$D:$D,'Forecast Data'!$C:$C,X$6,'Forecast Data'!$B:$B,$D431)</f>
        <v>0</v>
      </c>
      <c r="Y431" s="17">
        <f>SUMIFS('Forecast Data'!$D:$D,'Forecast Data'!$C:$C,Y$6,'Forecast Data'!$B:$B,$D431)</f>
        <v>0</v>
      </c>
      <c r="Z431" s="17">
        <f>SUMIFS('Forecast Data'!$D:$D,'Forecast Data'!$C:$C,Z$6,'Forecast Data'!$B:$B,$D431)</f>
        <v>0</v>
      </c>
      <c r="AA431" s="17">
        <f>SUMIFS('Forecast Data'!$D:$D,'Forecast Data'!$C:$C,AA$6,'Forecast Data'!$B:$B,$D431)</f>
        <v>0</v>
      </c>
      <c r="AB431" s="17">
        <f>SUMIFS('Forecast Data'!$D:$D,'Forecast Data'!$C:$C,AB$6,'Forecast Data'!$B:$B,$D431)</f>
        <v>0</v>
      </c>
      <c r="AC431" s="17">
        <f>SUMIFS('Forecast Data'!$D:$D,'Forecast Data'!$C:$C,AC$6,'Forecast Data'!$B:$B,$D431)</f>
        <v>0</v>
      </c>
      <c r="AD431" s="17">
        <f>SUMIFS('Forecast Data'!$D:$D,'Forecast Data'!$C:$C,AD$6,'Forecast Data'!$B:$B,$D431)</f>
        <v>0</v>
      </c>
      <c r="AE431" s="17">
        <f>SUMIFS('Forecast Data'!$D:$D,'Forecast Data'!$C:$C,AE$6,'Forecast Data'!$B:$B,$D431)</f>
        <v>0</v>
      </c>
      <c r="AF431" s="17">
        <f>SUMIFS('Forecast Data'!$D:$D,'Forecast Data'!$C:$C,AF$6,'Forecast Data'!$B:$B,$D431)</f>
        <v>0</v>
      </c>
      <c r="AG431" s="17">
        <f>SUMIFS('Forecast Data'!$D:$D,'Forecast Data'!$C:$C,AG$6,'Forecast Data'!$B:$B,$D431)</f>
        <v>0</v>
      </c>
      <c r="AH431" s="17">
        <f>SUMIFS('Forecast Data'!$D:$D,'Forecast Data'!$C:$C,AH$6,'Forecast Data'!$B:$B,$D431)</f>
        <v>0</v>
      </c>
      <c r="AI431" s="19"/>
      <c r="AJ431" s="18" t="str">
        <f>IF(SUMIFS('Forecast Data'!$E:$E,'Forecast Data'!$C:$C,AJ$6,'Forecast Data'!$B:$B,$D431)=0,"",SUMIFS('Forecast Data'!$E:$E,'Forecast Data'!$C:$C,AJ$6,'Forecast Data'!$B:$B,$D431))</f>
        <v/>
      </c>
      <c r="AK431" s="18" t="str">
        <f>IF(SUMIFS('Forecast Data'!$E:$E,'Forecast Data'!$C:$C,AK$6,'Forecast Data'!$B:$B,$D431)=0,"",SUMIFS('Forecast Data'!$E:$E,'Forecast Data'!$C:$C,AK$6,'Forecast Data'!$B:$B,$D431))</f>
        <v/>
      </c>
      <c r="AL431" s="18" t="str">
        <f>IF(SUMIFS('Forecast Data'!$E:$E,'Forecast Data'!$C:$C,AL$6,'Forecast Data'!$B:$B,$D431)=0,"",SUMIFS('Forecast Data'!$E:$E,'Forecast Data'!$C:$C,AL$6,'Forecast Data'!$B:$B,$D431))</f>
        <v/>
      </c>
      <c r="AM431" s="18" t="str">
        <f>IF(SUMIFS('Forecast Data'!$E:$E,'Forecast Data'!$C:$C,AM$6,'Forecast Data'!$B:$B,$D431)=0,"",SUMIFS('Forecast Data'!$E:$E,'Forecast Data'!$C:$C,AM$6,'Forecast Data'!$B:$B,$D431))</f>
        <v/>
      </c>
      <c r="AN431" s="18" t="str">
        <f>IF(SUMIFS('Forecast Data'!$E:$E,'Forecast Data'!$C:$C,AN$6,'Forecast Data'!$B:$B,$D431)=0,"",SUMIFS('Forecast Data'!$E:$E,'Forecast Data'!$C:$C,AN$6,'Forecast Data'!$B:$B,$D431))</f>
        <v/>
      </c>
      <c r="AO431" s="18" t="str">
        <f>IF(SUMIFS('Forecast Data'!$E:$E,'Forecast Data'!$C:$C,AO$6,'Forecast Data'!$B:$B,$D431)=0,"",SUMIFS('Forecast Data'!$E:$E,'Forecast Data'!$C:$C,AO$6,'Forecast Data'!$B:$B,$D431))</f>
        <v/>
      </c>
      <c r="AP431" s="18" t="str">
        <f>IF(SUMIFS('Forecast Data'!$E:$E,'Forecast Data'!$C:$C,AP$6,'Forecast Data'!$B:$B,$D431)=0,"",SUMIFS('Forecast Data'!$E:$E,'Forecast Data'!$C:$C,AP$6,'Forecast Data'!$B:$B,$D431))</f>
        <v/>
      </c>
      <c r="AQ431" s="18" t="str">
        <f>IF(SUMIFS('Forecast Data'!$E:$E,'Forecast Data'!$C:$C,AQ$6,'Forecast Data'!$B:$B,$D431)=0,"",SUMIFS('Forecast Data'!$E:$E,'Forecast Data'!$C:$C,AQ$6,'Forecast Data'!$B:$B,$D431))</f>
        <v/>
      </c>
      <c r="AR431" s="18" t="str">
        <f>IF(SUMIFS('Forecast Data'!$E:$E,'Forecast Data'!$C:$C,AR$6,'Forecast Data'!$B:$B,$D431)=0,"",SUMIFS('Forecast Data'!$E:$E,'Forecast Data'!$C:$C,AR$6,'Forecast Data'!$B:$B,$D431))</f>
        <v/>
      </c>
      <c r="AS431" s="18" t="str">
        <f>IF(SUMIFS('Forecast Data'!$E:$E,'Forecast Data'!$C:$C,AS$6,'Forecast Data'!$B:$B,$D431)=0,"",SUMIFS('Forecast Data'!$E:$E,'Forecast Data'!$C:$C,AS$6,'Forecast Data'!$B:$B,$D431))</f>
        <v/>
      </c>
      <c r="AT431" s="18" t="str">
        <f>IF(SUMIFS('Forecast Data'!$E:$E,'Forecast Data'!$C:$C,AT$6,'Forecast Data'!$B:$B,$D431)=0,"",SUMIFS('Forecast Data'!$E:$E,'Forecast Data'!$C:$C,AT$6,'Forecast Data'!$B:$B,$D431))</f>
        <v/>
      </c>
      <c r="AU431" s="18" t="str">
        <f>IF(SUMIFS('Forecast Data'!$E:$E,'Forecast Data'!$C:$C,AU$6,'Forecast Data'!$B:$B,$D431)=0,"",SUMIFS('Forecast Data'!$E:$E,'Forecast Data'!$C:$C,AU$6,'Forecast Data'!$B:$B,$D431))</f>
        <v/>
      </c>
      <c r="AV431" s="19"/>
      <c r="AW431" s="11">
        <f>SUMIFS('OP Units'!E:E,'OP Units'!$A:$A,$D431)</f>
        <v>0</v>
      </c>
      <c r="AX431" s="11">
        <f>SUMIFS('OP Units'!F:F,'OP Units'!$A:$A,$D431)</f>
        <v>0</v>
      </c>
      <c r="AY431" s="11">
        <f>SUMIFS('OP Units'!G:G,'OP Units'!$A:$A,$D431)</f>
        <v>0</v>
      </c>
      <c r="AZ431" s="11">
        <f>SUMIFS('OP Units'!H:H,'OP Units'!$A:$A,$D431)</f>
        <v>0</v>
      </c>
      <c r="BA431" s="11">
        <f>SUMIFS('OP Units'!I:I,'OP Units'!$A:$A,$D431)</f>
        <v>0</v>
      </c>
      <c r="BB431" s="11">
        <f>SUMIFS('OP Units'!J:J,'OP Units'!$A:$A,$D431)</f>
        <v>0</v>
      </c>
      <c r="BC431" s="11">
        <f>SUMIFS('OP Units'!K:K,'OP Units'!$A:$A,$D431)</f>
        <v>0</v>
      </c>
      <c r="BD431" s="11">
        <f>SUMIFS('OP Units'!L:L,'OP Units'!$A:$A,$D431)</f>
        <v>0</v>
      </c>
      <c r="BE431" s="11">
        <f>SUMIFS('OP Units'!M:M,'OP Units'!$A:$A,$D431)</f>
        <v>0</v>
      </c>
      <c r="BF431" s="11">
        <f>SUMIFS('OP Units'!N:N,'OP Units'!$A:$A,$D431)</f>
        <v>0</v>
      </c>
      <c r="BG431" s="11">
        <f>SUMIFS('OP Units'!O:O,'OP Units'!$A:$A,$D431)</f>
        <v>0</v>
      </c>
      <c r="BH431" s="11">
        <f>SUMIFS('OP Units'!P:P,'OP Units'!$A:$A,$D431)</f>
        <v>0</v>
      </c>
      <c r="BI431" s="19"/>
      <c r="BJ431" s="12" t="str">
        <f>IFERROR((SUMIFS('OP Units'!E:E,'OP Units'!$A:$A,$D431)-SUMIFS('Forecast Data'!$H:$H,'Forecast Data'!$C:$C,BJ$6,'Forecast Data'!$B:$B,$D431))/SUMIFS('Forecast Data'!$H:$H,'Forecast Data'!$C:$C,BJ$6,'Forecast Data'!$B:$B,$D431),"")</f>
        <v/>
      </c>
      <c r="BK431" s="12" t="str">
        <f>IFERROR((SUMIFS('OP Units'!F:F,'OP Units'!$A:$A,$D431)-SUMIFS('Forecast Data'!$H:$H,'Forecast Data'!$C:$C,BK$6,'Forecast Data'!$B:$B,$D431))/SUMIFS('Forecast Data'!$H:$H,'Forecast Data'!$C:$C,BK$6,'Forecast Data'!$B:$B,$D431),"")</f>
        <v/>
      </c>
      <c r="BL431" s="12" t="str">
        <f>IFERROR((SUMIFS('OP Units'!G:G,'OP Units'!$A:$A,$D431)-SUMIFS('Forecast Data'!$H:$H,'Forecast Data'!$C:$C,BL$6,'Forecast Data'!$B:$B,$D431))/SUMIFS('Forecast Data'!$H:$H,'Forecast Data'!$C:$C,BL$6,'Forecast Data'!$B:$B,$D431),"")</f>
        <v/>
      </c>
      <c r="BM431" s="12" t="str">
        <f>IFERROR((SUMIFS('OP Units'!H:H,'OP Units'!$A:$A,$D431)-SUMIFS('Forecast Data'!$H:$H,'Forecast Data'!$C:$C,BM$6,'Forecast Data'!$B:$B,$D431))/SUMIFS('Forecast Data'!$H:$H,'Forecast Data'!$C:$C,BM$6,'Forecast Data'!$B:$B,$D431),"")</f>
        <v/>
      </c>
      <c r="BN431" s="12" t="str">
        <f>IFERROR((SUMIFS('OP Units'!I:I,'OP Units'!$A:$A,$D431)-SUMIFS('Forecast Data'!$H:$H,'Forecast Data'!$C:$C,BN$6,'Forecast Data'!$B:$B,$D431))/SUMIFS('Forecast Data'!$H:$H,'Forecast Data'!$C:$C,BN$6,'Forecast Data'!$B:$B,$D431),"")</f>
        <v/>
      </c>
      <c r="BO431" s="12" t="str">
        <f>IFERROR((SUMIFS('OP Units'!J:J,'OP Units'!$A:$A,$D431)-SUMIFS('Forecast Data'!$H:$H,'Forecast Data'!$C:$C,BO$6,'Forecast Data'!$B:$B,$D431))/SUMIFS('Forecast Data'!$H:$H,'Forecast Data'!$C:$C,BO$6,'Forecast Data'!$B:$B,$D431),"")</f>
        <v/>
      </c>
      <c r="BP431" s="12" t="str">
        <f>IFERROR((SUMIFS('OP Units'!K:K,'OP Units'!$A:$A,$D431)-SUMIFS('Forecast Data'!$H:$H,'Forecast Data'!$C:$C,BP$6,'Forecast Data'!$B:$B,$D431))/SUMIFS('Forecast Data'!$H:$H,'Forecast Data'!$C:$C,BP$6,'Forecast Data'!$B:$B,$D431),"")</f>
        <v/>
      </c>
      <c r="BQ431" s="12" t="str">
        <f>IFERROR((SUMIFS('OP Units'!L:L,'OP Units'!$A:$A,$D431)-SUMIFS('Forecast Data'!$H:$H,'Forecast Data'!$C:$C,BQ$6,'Forecast Data'!$B:$B,$D431))/SUMIFS('Forecast Data'!$H:$H,'Forecast Data'!$C:$C,BQ$6,'Forecast Data'!$B:$B,$D431),"")</f>
        <v/>
      </c>
      <c r="BR431" s="12" t="str">
        <f>IFERROR((SUMIFS('OP Units'!M:M,'OP Units'!$A:$A,$D431)-SUMIFS('Forecast Data'!$H:$H,'Forecast Data'!$C:$C,BR$6,'Forecast Data'!$B:$B,$D431))/SUMIFS('Forecast Data'!$H:$H,'Forecast Data'!$C:$C,BR$6,'Forecast Data'!$B:$B,$D431),"")</f>
        <v/>
      </c>
      <c r="BS431" s="12" t="str">
        <f>IFERROR((SUMIFS('OP Units'!N:N,'OP Units'!$A:$A,$D431)-SUMIFS('Forecast Data'!$H:$H,'Forecast Data'!$C:$C,BS$6,'Forecast Data'!$B:$B,$D431))/SUMIFS('Forecast Data'!$H:$H,'Forecast Data'!$C:$C,BS$6,'Forecast Data'!$B:$B,$D431),"")</f>
        <v/>
      </c>
      <c r="BT431" s="12" t="str">
        <f>IFERROR((SUMIFS('OP Units'!O:O,'OP Units'!$A:$A,$D431)-SUMIFS('Forecast Data'!$H:$H,'Forecast Data'!$C:$C,BT$6,'Forecast Data'!$B:$B,$D431))/SUMIFS('Forecast Data'!$H:$H,'Forecast Data'!$C:$C,BT$6,'Forecast Data'!$B:$B,$D431),"")</f>
        <v/>
      </c>
      <c r="BU431" s="12" t="str">
        <f>IFERROR((SUMIFS('OP Units'!P:P,'OP Units'!$A:$A,$D431)-SUMIFS('Forecast Data'!$H:$H,'Forecast Data'!$C:$C,BU$6,'Forecast Data'!$B:$B,$D431))/SUMIFS('Forecast Data'!$H:$H,'Forecast Data'!$C:$C,BU$6,'Forecast Data'!$B:$B,$D431),"")</f>
        <v/>
      </c>
      <c r="BV431" s="21"/>
      <c r="BW431" s="17">
        <f>(SUMIFS('Forecast Data'!H:H,'Forecast Data'!B:B,D431,'Forecast Data'!C:C,BK$6)+SUMIFS('Forecast Data'!H:H,'Forecast Data'!B:B,D431,'Forecast Data'!C:C,BL$6)+SUMIFS('Forecast Data'!H:H,'Forecast Data'!B:B,D431,'Forecast Data'!C:C,BM$6)+SUMIFS('Forecast Data'!H:H,'Forecast Data'!B:B,D431,'Forecast Data'!C:C,BN$6)+SUMIFS('Forecast Data'!H:H,'Forecast Data'!B:B,D431,'Forecast Data'!C:C,BO$6)+SUMIFS('Forecast Data'!H:H,'Forecast Data'!B:B,D431,'Forecast Data'!C:C,BP$6)+SUMIFS('Forecast Data'!H:H,'Forecast Data'!B:B,D431,'Forecast Data'!C:C,BQ$6)+SUMIFS('Forecast Data'!H:H,'Forecast Data'!B:B,D431,'Forecast Data'!C:C,BJ$6))/8</f>
        <v>0</v>
      </c>
      <c r="BX431" s="18" t="str">
        <f>IFERROR((SUM(W431:AD431)-(SUMIFS('Forecast Data'!H:H,'Forecast Data'!B:B,B431,'Forecast Data'!C:C,BJ$6)+SUMIFS('Forecast Data'!H:H,'Forecast Data'!B:B,B431,'Forecast Data'!C:C,BK$6)+SUMIFS('Forecast Data'!H:H,'Forecast Data'!B:B,B431,'Forecast Data'!C:C,BL$6)+SUMIFS('Forecast Data'!H:H,'Forecast Data'!B:B,B431,'Forecast Data'!C:C,BM$6)+SUMIFS('Forecast Data'!H:H,'Forecast Data'!B:B,B431,'Forecast Data'!C:C,BN$6)+SUMIFS('Forecast Data'!H:H,'Forecast Data'!B:B,B431,'Forecast Data'!C:C,BO$6)+SUMIFS('Forecast Data'!H:H,'Forecast Data'!B:B,B431,'Forecast Data'!C:C,BP$6)+SUMIFS('Forecast Data'!H:H,'Forecast Data'!B:B,B431,'Forecast Data'!C:C,BQ$6)))/(SUMIFS('Forecast Data'!H:H,'Forecast Data'!B:B,B431,'Forecast Data'!C:C,BJ$6)+SUMIFS('Forecast Data'!H:H,'Forecast Data'!B:B,B431,'Forecast Data'!C:C,BK$6)+SUMIFS('Forecast Data'!H:H,'Forecast Data'!B:B,B431,'Forecast Data'!C:C,BL$6)+SUMIFS('Forecast Data'!H:H,'Forecast Data'!B:B,B431,'Forecast Data'!C:C,BM$6)+SUMIFS('Forecast Data'!H:H,'Forecast Data'!B:B,B431,'Forecast Data'!C:C,BN$6)+SUMIFS('Forecast Data'!H:H,'Forecast Data'!B:B,B431,'Forecast Data'!C:C,BO$6)+SUMIFS('Forecast Data'!H:H,'Forecast Data'!B:B,B431,'Forecast Data'!C:C,BP$6)+SUMIFS('Forecast Data'!H:H,'Forecast Data'!B:B,B431,'Forecast Data'!C:C,BQ$6)),"")</f>
        <v/>
      </c>
      <c r="BY431" s="18">
        <f t="shared" si="68"/>
        <v>0</v>
      </c>
      <c r="BZ431" s="22">
        <f t="shared" si="69"/>
        <v>0</v>
      </c>
      <c r="CA431" s="23">
        <f t="shared" si="70"/>
        <v>0</v>
      </c>
      <c r="CB431" s="18">
        <f t="shared" si="71"/>
        <v>0</v>
      </c>
      <c r="CC431" s="21"/>
      <c r="CD431" s="17">
        <f>(SUMIFS('Forecast Data'!H:H,'Forecast Data'!B:B,D431,'Forecast Data'!C:C,BK$6)+SUMIFS('Forecast Data'!H:H,'Forecast Data'!B:B,D431,'Forecast Data'!C:C,BL$6)+SUMIFS('Forecast Data'!H:H,'Forecast Data'!B:B,D431,'Forecast Data'!C:C,BM$6)+SUMIFS('Forecast Data'!H:H,'Forecast Data'!B:B,D431,'Forecast Data'!C:C,BJ$6))/4</f>
        <v>0</v>
      </c>
      <c r="CE431" s="18" t="str">
        <f>IFERROR((SUM(W431:Z431)-(SUMIFS('Forecast Data'!H:H,'Forecast Data'!B:B,D431,'Forecast Data'!C:C,BJ$6)+SUMIFS('Forecast Data'!H:H,'Forecast Data'!B:B,D431,'Forecast Data'!C:C,BK$6)+SUMIFS('Forecast Data'!H:H,'Forecast Data'!B:B,D431,'Forecast Data'!C:C,BL$6)+SUMIFS('Forecast Data'!H:H,'Forecast Data'!B:B,D431,'Forecast Data'!C:C,BM$6)))/(SUMIFS('Forecast Data'!H:H,'Forecast Data'!B:B,D431,'Forecast Data'!C:C,BJ$6)+SUMIFS('Forecast Data'!H:H,'Forecast Data'!B:B,D431,'Forecast Data'!C:C,BK$6)+SUMIFS('Forecast Data'!H:H,'Forecast Data'!B:B,D431,'Forecast Data'!C:C,BL$6)+SUMIFS('Forecast Data'!H:H,'Forecast Data'!B:B,D431,'Forecast Data'!C:C,BM$6)),"")</f>
        <v/>
      </c>
      <c r="CF431" s="18">
        <f t="shared" si="72"/>
        <v>0</v>
      </c>
      <c r="CG431" s="18">
        <f t="shared" si="73"/>
        <v>0</v>
      </c>
      <c r="CH431" s="23">
        <f t="shared" si="74"/>
        <v>0</v>
      </c>
      <c r="CI431" s="13"/>
    </row>
    <row r="432" spans="1:87" ht="13.2">
      <c r="A432" s="1"/>
      <c r="B432" t="str">
        <f t="shared" ref="B432:B439" si="79">D432</f>
        <v>Churn 2022 Cohort</v>
      </c>
      <c r="D432" t="s">
        <v>464</v>
      </c>
      <c r="E432" s="11">
        <f>SUMIFS('Fin Data'!F:F,'Fin Data'!A:A,D432)</f>
        <v>0</v>
      </c>
      <c r="F432" s="11">
        <f>SUMIFS('Fin Data with 6 week hist'!I:I,'Fin Data with 6 week hist'!$A:$A,$D432)</f>
        <v>0</v>
      </c>
      <c r="G432" s="11">
        <f>SUMIFS('Fin Data with 6 week hist'!J:J,'Fin Data with 6 week hist'!$A:$A,$D432)</f>
        <v>0</v>
      </c>
      <c r="H432" s="11">
        <f>SUMIFS('Fin Data with 6 week hist'!K:K,'Fin Data with 6 week hist'!$A:$A,$D432)+SUMIFS('Unit Cancellations'!D:D,'Unit Cancellations'!$B:$B,$D432)</f>
        <v>0</v>
      </c>
      <c r="I432" s="11">
        <f>SUMIFS('Fin Data with 6 week hist'!L:L,'Fin Data with 6 week hist'!$A:$A,$D432)+SUMIFS('Unit Cancellations'!E:E,'Unit Cancellations'!$B:$B,$D432)</f>
        <v>0</v>
      </c>
      <c r="J432" s="11">
        <f>SUMIFS('Fin Data with 6 week hist'!M:M,'Fin Data with 6 week hist'!$A:$A,$D432)+SUMIFS('Unit Cancellations'!F:F,'Unit Cancellations'!$B:$B,$D432)</f>
        <v>0</v>
      </c>
      <c r="K432" s="11">
        <f>SUMIFS('Fin Data with 6 week hist'!N:N,'Fin Data with 6 week hist'!$A:$A,$D432)+SUMIFS('Unit Cancellations'!G:G,'Unit Cancellations'!$B:$B,$D432)</f>
        <v>0</v>
      </c>
      <c r="L432" s="11">
        <f>SUMIFS('Fin Data'!AN:AN,'Fin Data'!A:A,D432)</f>
        <v>0</v>
      </c>
      <c r="M432" s="12">
        <f>IFERROR(SUMIFS('Fin Data'!AO:AO,'Fin Data'!A:A,D432),"")</f>
        <v>0</v>
      </c>
      <c r="N432" s="1"/>
      <c r="O432" s="11">
        <f t="shared" si="63"/>
        <v>0</v>
      </c>
      <c r="P432" s="12" t="str">
        <f t="shared" si="64"/>
        <v/>
      </c>
      <c r="Q432" s="1"/>
      <c r="R432" s="11">
        <f t="shared" si="65"/>
        <v>0</v>
      </c>
      <c r="S432" s="12" t="str">
        <f t="shared" si="66"/>
        <v/>
      </c>
      <c r="T432" s="11">
        <f t="shared" si="67"/>
        <v>-1622</v>
      </c>
      <c r="U432" s="1" t="e">
        <f t="shared" ref="U432:U481" si="80">#REF!</f>
        <v>#REF!</v>
      </c>
      <c r="V432" s="1"/>
      <c r="W432" s="11">
        <f>SUMIFS('Forecast Data'!$D:$D,'Forecast Data'!$C:$C,W$6,'Forecast Data'!$B:$B,$D432)</f>
        <v>0</v>
      </c>
      <c r="X432" s="11">
        <f>SUMIFS('Forecast Data'!$D:$D,'Forecast Data'!$C:$C,X$6,'Forecast Data'!$B:$B,$D432)</f>
        <v>0</v>
      </c>
      <c r="Y432" s="11">
        <f>SUMIFS('Forecast Data'!$D:$D,'Forecast Data'!$C:$C,Y$6,'Forecast Data'!$B:$B,$D432)</f>
        <v>0</v>
      </c>
      <c r="Z432" s="11">
        <f>SUMIFS('Forecast Data'!$D:$D,'Forecast Data'!$C:$C,Z$6,'Forecast Data'!$B:$B,$D432)</f>
        <v>0</v>
      </c>
      <c r="AA432" s="11">
        <f>SUMIFS('Forecast Data'!$D:$D,'Forecast Data'!$C:$C,AA$6,'Forecast Data'!$B:$B,$D432)</f>
        <v>0</v>
      </c>
      <c r="AB432" s="11">
        <f>SUMIFS('Forecast Data'!$D:$D,'Forecast Data'!$C:$C,AB$6,'Forecast Data'!$B:$B,$D432)</f>
        <v>0</v>
      </c>
      <c r="AC432" s="11">
        <f>SUMIFS('Forecast Data'!$D:$D,'Forecast Data'!$C:$C,AC$6,'Forecast Data'!$B:$B,$D432)</f>
        <v>0</v>
      </c>
      <c r="AD432" s="11">
        <f>SUMIFS('Forecast Data'!$D:$D,'Forecast Data'!$C:$C,AD$6,'Forecast Data'!$B:$B,$D432)</f>
        <v>0</v>
      </c>
      <c r="AE432" s="11">
        <f>SUMIFS('Forecast Data'!$D:$D,'Forecast Data'!$C:$C,AE$6,'Forecast Data'!$B:$B,$D432)</f>
        <v>0</v>
      </c>
      <c r="AF432" s="11">
        <f>SUMIFS('Forecast Data'!$D:$D,'Forecast Data'!$C:$C,AF$6,'Forecast Data'!$B:$B,$D432)</f>
        <v>0</v>
      </c>
      <c r="AG432" s="11">
        <f>SUMIFS('Forecast Data'!$D:$D,'Forecast Data'!$C:$C,AG$6,'Forecast Data'!$B:$B,$D432)</f>
        <v>0</v>
      </c>
      <c r="AH432" s="11">
        <f>SUMIFS('Forecast Data'!$D:$D,'Forecast Data'!$C:$C,AH$6,'Forecast Data'!$B:$B,$D432)</f>
        <v>0</v>
      </c>
      <c r="AI432" s="1"/>
      <c r="AJ432" s="12" t="str">
        <f>IF(SUMIFS('Forecast Data'!$E:$E,'Forecast Data'!$C:$C,AJ$6,'Forecast Data'!$B:$B,$D432)=0,"",SUMIFS('Forecast Data'!$E:$E,'Forecast Data'!$C:$C,AJ$6,'Forecast Data'!$B:$B,$D432))</f>
        <v/>
      </c>
      <c r="AK432" s="12" t="str">
        <f>IF(SUMIFS('Forecast Data'!$E:$E,'Forecast Data'!$C:$C,AK$6,'Forecast Data'!$B:$B,$D432)=0,"",SUMIFS('Forecast Data'!$E:$E,'Forecast Data'!$C:$C,AK$6,'Forecast Data'!$B:$B,$D432))</f>
        <v/>
      </c>
      <c r="AL432" s="12" t="str">
        <f>IF(SUMIFS('Forecast Data'!$E:$E,'Forecast Data'!$C:$C,AL$6,'Forecast Data'!$B:$B,$D432)=0,"",SUMIFS('Forecast Data'!$E:$E,'Forecast Data'!$C:$C,AL$6,'Forecast Data'!$B:$B,$D432))</f>
        <v/>
      </c>
      <c r="AM432" s="12" t="str">
        <f>IF(SUMIFS('Forecast Data'!$E:$E,'Forecast Data'!$C:$C,AM$6,'Forecast Data'!$B:$B,$D432)=0,"",SUMIFS('Forecast Data'!$E:$E,'Forecast Data'!$C:$C,AM$6,'Forecast Data'!$B:$B,$D432))</f>
        <v/>
      </c>
      <c r="AN432" s="12" t="str">
        <f>IF(SUMIFS('Forecast Data'!$E:$E,'Forecast Data'!$C:$C,AN$6,'Forecast Data'!$B:$B,$D432)=0,"",SUMIFS('Forecast Data'!$E:$E,'Forecast Data'!$C:$C,AN$6,'Forecast Data'!$B:$B,$D432))</f>
        <v/>
      </c>
      <c r="AO432" s="12" t="str">
        <f>IF(SUMIFS('Forecast Data'!$E:$E,'Forecast Data'!$C:$C,AO$6,'Forecast Data'!$B:$B,$D432)=0,"",SUMIFS('Forecast Data'!$E:$E,'Forecast Data'!$C:$C,AO$6,'Forecast Data'!$B:$B,$D432))</f>
        <v/>
      </c>
      <c r="AP432" s="12" t="str">
        <f>IF(SUMIFS('Forecast Data'!$E:$E,'Forecast Data'!$C:$C,AP$6,'Forecast Data'!$B:$B,$D432)=0,"",SUMIFS('Forecast Data'!$E:$E,'Forecast Data'!$C:$C,AP$6,'Forecast Data'!$B:$B,$D432))</f>
        <v/>
      </c>
      <c r="AQ432" s="12" t="str">
        <f>IF(SUMIFS('Forecast Data'!$E:$E,'Forecast Data'!$C:$C,AQ$6,'Forecast Data'!$B:$B,$D432)=0,"",SUMIFS('Forecast Data'!$E:$E,'Forecast Data'!$C:$C,AQ$6,'Forecast Data'!$B:$B,$D432))</f>
        <v/>
      </c>
      <c r="AR432" s="12" t="str">
        <f>IF(SUMIFS('Forecast Data'!$E:$E,'Forecast Data'!$C:$C,AR$6,'Forecast Data'!$B:$B,$D432)=0,"",SUMIFS('Forecast Data'!$E:$E,'Forecast Data'!$C:$C,AR$6,'Forecast Data'!$B:$B,$D432))</f>
        <v/>
      </c>
      <c r="AS432" s="12" t="str">
        <f>IF(SUMIFS('Forecast Data'!$E:$E,'Forecast Data'!$C:$C,AS$6,'Forecast Data'!$B:$B,$D432)=0,"",SUMIFS('Forecast Data'!$E:$E,'Forecast Data'!$C:$C,AS$6,'Forecast Data'!$B:$B,$D432))</f>
        <v/>
      </c>
      <c r="AT432" s="12" t="str">
        <f>IF(SUMIFS('Forecast Data'!$E:$E,'Forecast Data'!$C:$C,AT$6,'Forecast Data'!$B:$B,$D432)=0,"",SUMIFS('Forecast Data'!$E:$E,'Forecast Data'!$C:$C,AT$6,'Forecast Data'!$B:$B,$D432))</f>
        <v/>
      </c>
      <c r="AU432" s="12" t="str">
        <f>IF(SUMIFS('Forecast Data'!$E:$E,'Forecast Data'!$C:$C,AU$6,'Forecast Data'!$B:$B,$D432)=0,"",SUMIFS('Forecast Data'!$E:$E,'Forecast Data'!$C:$C,AU$6,'Forecast Data'!$B:$B,$D432))</f>
        <v/>
      </c>
      <c r="AV432" s="1"/>
      <c r="AW432" s="11">
        <f>SUMIFS('OP Units'!E:E,'OP Units'!$A:$A,$D432)</f>
        <v>-1196</v>
      </c>
      <c r="AX432" s="11">
        <f>SUMIFS('OP Units'!F:F,'OP Units'!$A:$A,$D432)</f>
        <v>-1259</v>
      </c>
      <c r="AY432" s="11">
        <f>SUMIFS('OP Units'!G:G,'OP Units'!$A:$A,$D432)</f>
        <v>-1626</v>
      </c>
      <c r="AZ432" s="11">
        <f>SUMIFS('OP Units'!H:H,'OP Units'!$A:$A,$D432)</f>
        <v>-1701</v>
      </c>
      <c r="BA432" s="11">
        <f>SUMIFS('OP Units'!I:I,'OP Units'!$A:$A,$D432)</f>
        <v>-1727</v>
      </c>
      <c r="BB432" s="11">
        <f>SUMIFS('OP Units'!J:J,'OP Units'!$A:$A,$D432)</f>
        <v>-1836</v>
      </c>
      <c r="BC432" s="11">
        <f>SUMIFS('OP Units'!K:K,'OP Units'!$A:$A,$D432)</f>
        <v>-1835</v>
      </c>
      <c r="BD432" s="11">
        <f>SUMIFS('OP Units'!L:L,'OP Units'!$A:$A,$D432)</f>
        <v>-1796</v>
      </c>
      <c r="BE432" s="11">
        <f>SUMIFS('OP Units'!M:M,'OP Units'!$A:$A,$D432)</f>
        <v>-1817</v>
      </c>
      <c r="BF432" s="11">
        <f>SUMIFS('OP Units'!N:N,'OP Units'!$A:$A,$D432)</f>
        <v>-1934</v>
      </c>
      <c r="BG432" s="11">
        <f>SUMIFS('OP Units'!O:O,'OP Units'!$A:$A,$D432)</f>
        <v>-2228</v>
      </c>
      <c r="BH432" s="11">
        <f>SUMIFS('OP Units'!P:P,'OP Units'!$A:$A,$D432)</f>
        <v>-2432</v>
      </c>
      <c r="BI432" s="1"/>
      <c r="BJ432" s="12" t="str">
        <f>IFERROR((SUMIFS('OP Units'!E:E,'OP Units'!$A:$A,$D432)-SUMIFS('Forecast Data'!$H:$H,'Forecast Data'!$C:$C,BJ$6,'Forecast Data'!$B:$B,$D432))/SUMIFS('Forecast Data'!$H:$H,'Forecast Data'!$C:$C,BJ$6,'Forecast Data'!$B:$B,$D432),"")</f>
        <v/>
      </c>
      <c r="BK432" s="12" t="str">
        <f>IFERROR((SUMIFS('OP Units'!F:F,'OP Units'!$A:$A,$D432)-SUMIFS('Forecast Data'!$H:$H,'Forecast Data'!$C:$C,BK$6,'Forecast Data'!$B:$B,$D432))/SUMIFS('Forecast Data'!$H:$H,'Forecast Data'!$C:$C,BK$6,'Forecast Data'!$B:$B,$D432),"")</f>
        <v/>
      </c>
      <c r="BL432" s="12" t="str">
        <f>IFERROR((SUMIFS('OP Units'!G:G,'OP Units'!$A:$A,$D432)-SUMIFS('Forecast Data'!$H:$H,'Forecast Data'!$C:$C,BL$6,'Forecast Data'!$B:$B,$D432))/SUMIFS('Forecast Data'!$H:$H,'Forecast Data'!$C:$C,BL$6,'Forecast Data'!$B:$B,$D432),"")</f>
        <v/>
      </c>
      <c r="BM432" s="12" t="str">
        <f>IFERROR((SUMIFS('OP Units'!H:H,'OP Units'!$A:$A,$D432)-SUMIFS('Forecast Data'!$H:$H,'Forecast Data'!$C:$C,BM$6,'Forecast Data'!$B:$B,$D432))/SUMIFS('Forecast Data'!$H:$H,'Forecast Data'!$C:$C,BM$6,'Forecast Data'!$B:$B,$D432),"")</f>
        <v/>
      </c>
      <c r="BN432" s="12" t="str">
        <f>IFERROR((SUMIFS('OP Units'!I:I,'OP Units'!$A:$A,$D432)-SUMIFS('Forecast Data'!$H:$H,'Forecast Data'!$C:$C,BN$6,'Forecast Data'!$B:$B,$D432))/SUMIFS('Forecast Data'!$H:$H,'Forecast Data'!$C:$C,BN$6,'Forecast Data'!$B:$B,$D432),"")</f>
        <v/>
      </c>
      <c r="BO432" s="12" t="str">
        <f>IFERROR((SUMIFS('OP Units'!J:J,'OP Units'!$A:$A,$D432)-SUMIFS('Forecast Data'!$H:$H,'Forecast Data'!$C:$C,BO$6,'Forecast Data'!$B:$B,$D432))/SUMIFS('Forecast Data'!$H:$H,'Forecast Data'!$C:$C,BO$6,'Forecast Data'!$B:$B,$D432),"")</f>
        <v/>
      </c>
      <c r="BP432" s="12" t="str">
        <f>IFERROR((SUMIFS('OP Units'!K:K,'OP Units'!$A:$A,$D432)-SUMIFS('Forecast Data'!$H:$H,'Forecast Data'!$C:$C,BP$6,'Forecast Data'!$B:$B,$D432))/SUMIFS('Forecast Data'!$H:$H,'Forecast Data'!$C:$C,BP$6,'Forecast Data'!$B:$B,$D432),"")</f>
        <v/>
      </c>
      <c r="BQ432" s="12" t="str">
        <f>IFERROR((SUMIFS('OP Units'!L:L,'OP Units'!$A:$A,$D432)-SUMIFS('Forecast Data'!$H:$H,'Forecast Data'!$C:$C,BQ$6,'Forecast Data'!$B:$B,$D432))/SUMIFS('Forecast Data'!$H:$H,'Forecast Data'!$C:$C,BQ$6,'Forecast Data'!$B:$B,$D432),"")</f>
        <v/>
      </c>
      <c r="BR432" s="12" t="str">
        <f>IFERROR((SUMIFS('OP Units'!M:M,'OP Units'!$A:$A,$D432)-SUMIFS('Forecast Data'!$H:$H,'Forecast Data'!$C:$C,BR$6,'Forecast Data'!$B:$B,$D432))/SUMIFS('Forecast Data'!$H:$H,'Forecast Data'!$C:$C,BR$6,'Forecast Data'!$B:$B,$D432),"")</f>
        <v/>
      </c>
      <c r="BS432" s="12" t="str">
        <f>IFERROR((SUMIFS('OP Units'!N:N,'OP Units'!$A:$A,$D432)-SUMIFS('Forecast Data'!$H:$H,'Forecast Data'!$C:$C,BS$6,'Forecast Data'!$B:$B,$D432))/SUMIFS('Forecast Data'!$H:$H,'Forecast Data'!$C:$C,BS$6,'Forecast Data'!$B:$B,$D432),"")</f>
        <v/>
      </c>
      <c r="BT432" s="12" t="str">
        <f>IFERROR((SUMIFS('OP Units'!O:O,'OP Units'!$A:$A,$D432)-SUMIFS('Forecast Data'!$H:$H,'Forecast Data'!$C:$C,BT$6,'Forecast Data'!$B:$B,$D432))/SUMIFS('Forecast Data'!$H:$H,'Forecast Data'!$C:$C,BT$6,'Forecast Data'!$B:$B,$D432),"")</f>
        <v/>
      </c>
      <c r="BU432" s="12" t="str">
        <f>IFERROR((SUMIFS('OP Units'!P:P,'OP Units'!$A:$A,$D432)-SUMIFS('Forecast Data'!$H:$H,'Forecast Data'!$C:$C,BU$6,'Forecast Data'!$B:$B,$D432))/SUMIFS('Forecast Data'!$H:$H,'Forecast Data'!$C:$C,BU$6,'Forecast Data'!$B:$B,$D432),"")</f>
        <v/>
      </c>
      <c r="BV432" s="12"/>
      <c r="BW432" s="11">
        <f>(SUMIFS('Forecast Data'!H:H,'Forecast Data'!B:B,D432,'Forecast Data'!C:C,BK$6)+SUMIFS('Forecast Data'!H:H,'Forecast Data'!B:B,D432,'Forecast Data'!C:C,BL$6)+SUMIFS('Forecast Data'!H:H,'Forecast Data'!B:B,D432,'Forecast Data'!C:C,BM$6)+SUMIFS('Forecast Data'!H:H,'Forecast Data'!B:B,D432,'Forecast Data'!C:C,BN$6)+SUMIFS('Forecast Data'!H:H,'Forecast Data'!B:B,D432,'Forecast Data'!C:C,BO$6)+SUMIFS('Forecast Data'!H:H,'Forecast Data'!B:B,D432,'Forecast Data'!C:C,BP$6)+SUMIFS('Forecast Data'!H:H,'Forecast Data'!B:B,D432,'Forecast Data'!C:C,BQ$6)+SUMIFS('Forecast Data'!H:H,'Forecast Data'!B:B,D432,'Forecast Data'!C:C,BJ$6))/8</f>
        <v>0</v>
      </c>
      <c r="BX432" s="12" t="str">
        <f>IFERROR((SUM(W432:AD432)-(SUMIFS('Forecast Data'!H:H,'Forecast Data'!B:B,B432,'Forecast Data'!C:C,BJ$6)+SUMIFS('Forecast Data'!H:H,'Forecast Data'!B:B,B432,'Forecast Data'!C:C,BK$6)+SUMIFS('Forecast Data'!H:H,'Forecast Data'!B:B,B432,'Forecast Data'!C:C,BL$6)+SUMIFS('Forecast Data'!H:H,'Forecast Data'!B:B,B432,'Forecast Data'!C:C,BM$6)+SUMIFS('Forecast Data'!H:H,'Forecast Data'!B:B,B432,'Forecast Data'!C:C,BN$6)+SUMIFS('Forecast Data'!H:H,'Forecast Data'!B:B,B432,'Forecast Data'!C:C,BO$6)+SUMIFS('Forecast Data'!H:H,'Forecast Data'!B:B,B432,'Forecast Data'!C:C,BP$6)+SUMIFS('Forecast Data'!H:H,'Forecast Data'!B:B,B432,'Forecast Data'!C:C,BQ$6)))/(SUMIFS('Forecast Data'!H:H,'Forecast Data'!B:B,B432,'Forecast Data'!C:C,BJ$6)+SUMIFS('Forecast Data'!H:H,'Forecast Data'!B:B,B432,'Forecast Data'!C:C,BK$6)+SUMIFS('Forecast Data'!H:H,'Forecast Data'!B:B,B432,'Forecast Data'!C:C,BL$6)+SUMIFS('Forecast Data'!H:H,'Forecast Data'!B:B,B432,'Forecast Data'!C:C,BM$6)+SUMIFS('Forecast Data'!H:H,'Forecast Data'!B:B,B432,'Forecast Data'!C:C,BN$6)+SUMIFS('Forecast Data'!H:H,'Forecast Data'!B:B,B432,'Forecast Data'!C:C,BO$6)+SUMIFS('Forecast Data'!H:H,'Forecast Data'!B:B,B432,'Forecast Data'!C:C,BP$6)+SUMIFS('Forecast Data'!H:H,'Forecast Data'!B:B,B432,'Forecast Data'!C:C,BQ$6)),"")</f>
        <v/>
      </c>
      <c r="BY432" s="12">
        <f t="shared" si="68"/>
        <v>0</v>
      </c>
      <c r="BZ432" s="16">
        <f t="shared" si="69"/>
        <v>0</v>
      </c>
      <c r="CA432" s="13">
        <f t="shared" si="70"/>
        <v>0</v>
      </c>
      <c r="CB432" s="12">
        <f t="shared" si="71"/>
        <v>0</v>
      </c>
      <c r="CC432" s="12"/>
      <c r="CD432" s="11">
        <f>(SUMIFS('Forecast Data'!H:H,'Forecast Data'!B:B,D432,'Forecast Data'!C:C,BK$6)+SUMIFS('Forecast Data'!H:H,'Forecast Data'!B:B,D432,'Forecast Data'!C:C,BL$6)+SUMIFS('Forecast Data'!H:H,'Forecast Data'!B:B,D432,'Forecast Data'!C:C,BM$6)+SUMIFS('Forecast Data'!H:H,'Forecast Data'!B:B,D432,'Forecast Data'!C:C,BJ$6))/4</f>
        <v>0</v>
      </c>
      <c r="CE432" s="12" t="str">
        <f>IFERROR((SUM(W432:Z432)-(SUMIFS('Forecast Data'!H:H,'Forecast Data'!B:B,D432,'Forecast Data'!C:C,BJ$6)+SUMIFS('Forecast Data'!H:H,'Forecast Data'!B:B,D432,'Forecast Data'!C:C,BK$6)+SUMIFS('Forecast Data'!H:H,'Forecast Data'!B:B,D432,'Forecast Data'!C:C,BL$6)+SUMIFS('Forecast Data'!H:H,'Forecast Data'!B:B,D432,'Forecast Data'!C:C,BM$6)))/(SUMIFS('Forecast Data'!H:H,'Forecast Data'!B:B,D432,'Forecast Data'!C:C,BJ$6)+SUMIFS('Forecast Data'!H:H,'Forecast Data'!B:B,D432,'Forecast Data'!C:C,BK$6)+SUMIFS('Forecast Data'!H:H,'Forecast Data'!B:B,D432,'Forecast Data'!C:C,BL$6)+SUMIFS('Forecast Data'!H:H,'Forecast Data'!B:B,D432,'Forecast Data'!C:C,BM$6)),"")</f>
        <v/>
      </c>
      <c r="CF432" s="12">
        <f t="shared" si="72"/>
        <v>0</v>
      </c>
      <c r="CG432" s="12">
        <f t="shared" si="73"/>
        <v>0</v>
      </c>
      <c r="CH432" s="13">
        <f t="shared" si="74"/>
        <v>0</v>
      </c>
      <c r="CI432" s="13"/>
    </row>
    <row r="433" spans="1:87" ht="13.2">
      <c r="A433" s="1"/>
      <c r="B433" t="str">
        <f t="shared" si="79"/>
        <v>Churn 2023 Cohort</v>
      </c>
      <c r="D433" t="s">
        <v>465</v>
      </c>
      <c r="E433" s="11">
        <f>SUMIFS('Fin Data'!F:F,'Fin Data'!A:A,D433)</f>
        <v>0</v>
      </c>
      <c r="F433" s="11">
        <f>SUMIFS('Fin Data with 6 week hist'!I:I,'Fin Data with 6 week hist'!$A:$A,$D433)</f>
        <v>0</v>
      </c>
      <c r="G433" s="11">
        <f>SUMIFS('Fin Data with 6 week hist'!J:J,'Fin Data with 6 week hist'!$A:$A,$D433)</f>
        <v>0</v>
      </c>
      <c r="H433" s="11">
        <f>SUMIFS('Fin Data with 6 week hist'!K:K,'Fin Data with 6 week hist'!$A:$A,$D433)+SUMIFS('Unit Cancellations'!D:D,'Unit Cancellations'!$B:$B,$D433)</f>
        <v>0</v>
      </c>
      <c r="I433" s="11">
        <f>SUMIFS('Fin Data with 6 week hist'!L:L,'Fin Data with 6 week hist'!$A:$A,$D433)+SUMIFS('Unit Cancellations'!E:E,'Unit Cancellations'!$B:$B,$D433)</f>
        <v>0</v>
      </c>
      <c r="J433" s="11">
        <f>SUMIFS('Fin Data with 6 week hist'!M:M,'Fin Data with 6 week hist'!$A:$A,$D433)+SUMIFS('Unit Cancellations'!F:F,'Unit Cancellations'!$B:$B,$D433)</f>
        <v>0</v>
      </c>
      <c r="K433" s="11">
        <f>SUMIFS('Fin Data with 6 week hist'!N:N,'Fin Data with 6 week hist'!$A:$A,$D433)+SUMIFS('Unit Cancellations'!G:G,'Unit Cancellations'!$B:$B,$D433)</f>
        <v>0</v>
      </c>
      <c r="L433" s="11">
        <f>SUMIFS('Fin Data'!AN:AN,'Fin Data'!A:A,D433)</f>
        <v>0</v>
      </c>
      <c r="M433" s="12">
        <f>IFERROR(SUMIFS('Fin Data'!AO:AO,'Fin Data'!A:A,D433),"")</f>
        <v>0</v>
      </c>
      <c r="N433" s="1"/>
      <c r="O433" s="11">
        <f t="shared" si="63"/>
        <v>0</v>
      </c>
      <c r="P433" s="12" t="str">
        <f t="shared" si="64"/>
        <v/>
      </c>
      <c r="Q433" s="1"/>
      <c r="R433" s="11">
        <f t="shared" si="65"/>
        <v>0</v>
      </c>
      <c r="S433" s="12" t="str">
        <f t="shared" si="66"/>
        <v/>
      </c>
      <c r="T433" s="11">
        <f t="shared" si="67"/>
        <v>-3483.5</v>
      </c>
      <c r="U433" s="1" t="e">
        <f t="shared" si="80"/>
        <v>#REF!</v>
      </c>
      <c r="V433" s="1"/>
      <c r="W433" s="11">
        <f>SUMIFS('Forecast Data'!$D:$D,'Forecast Data'!$C:$C,W$6,'Forecast Data'!$B:$B,$D433)</f>
        <v>0</v>
      </c>
      <c r="X433" s="11">
        <f>SUMIFS('Forecast Data'!$D:$D,'Forecast Data'!$C:$C,X$6,'Forecast Data'!$B:$B,$D433)</f>
        <v>0</v>
      </c>
      <c r="Y433" s="11">
        <f>SUMIFS('Forecast Data'!$D:$D,'Forecast Data'!$C:$C,Y$6,'Forecast Data'!$B:$B,$D433)</f>
        <v>0</v>
      </c>
      <c r="Z433" s="11">
        <f>SUMIFS('Forecast Data'!$D:$D,'Forecast Data'!$C:$C,Z$6,'Forecast Data'!$B:$B,$D433)</f>
        <v>0</v>
      </c>
      <c r="AA433" s="11">
        <f>SUMIFS('Forecast Data'!$D:$D,'Forecast Data'!$C:$C,AA$6,'Forecast Data'!$B:$B,$D433)</f>
        <v>0</v>
      </c>
      <c r="AB433" s="11">
        <f>SUMIFS('Forecast Data'!$D:$D,'Forecast Data'!$C:$C,AB$6,'Forecast Data'!$B:$B,$D433)</f>
        <v>0</v>
      </c>
      <c r="AC433" s="11">
        <f>SUMIFS('Forecast Data'!$D:$D,'Forecast Data'!$C:$C,AC$6,'Forecast Data'!$B:$B,$D433)</f>
        <v>0</v>
      </c>
      <c r="AD433" s="11">
        <f>SUMIFS('Forecast Data'!$D:$D,'Forecast Data'!$C:$C,AD$6,'Forecast Data'!$B:$B,$D433)</f>
        <v>0</v>
      </c>
      <c r="AE433" s="11">
        <f>SUMIFS('Forecast Data'!$D:$D,'Forecast Data'!$C:$C,AE$6,'Forecast Data'!$B:$B,$D433)</f>
        <v>0</v>
      </c>
      <c r="AF433" s="11">
        <f>SUMIFS('Forecast Data'!$D:$D,'Forecast Data'!$C:$C,AF$6,'Forecast Data'!$B:$B,$D433)</f>
        <v>0</v>
      </c>
      <c r="AG433" s="11">
        <f>SUMIFS('Forecast Data'!$D:$D,'Forecast Data'!$C:$C,AG$6,'Forecast Data'!$B:$B,$D433)</f>
        <v>0</v>
      </c>
      <c r="AH433" s="11">
        <f>SUMIFS('Forecast Data'!$D:$D,'Forecast Data'!$C:$C,AH$6,'Forecast Data'!$B:$B,$D433)</f>
        <v>0</v>
      </c>
      <c r="AI433" s="1"/>
      <c r="AJ433" s="12" t="str">
        <f>IF(SUMIFS('Forecast Data'!$E:$E,'Forecast Data'!$C:$C,AJ$6,'Forecast Data'!$B:$B,$D433)=0,"",SUMIFS('Forecast Data'!$E:$E,'Forecast Data'!$C:$C,AJ$6,'Forecast Data'!$B:$B,$D433))</f>
        <v/>
      </c>
      <c r="AK433" s="12" t="str">
        <f>IF(SUMIFS('Forecast Data'!$E:$E,'Forecast Data'!$C:$C,AK$6,'Forecast Data'!$B:$B,$D433)=0,"",SUMIFS('Forecast Data'!$E:$E,'Forecast Data'!$C:$C,AK$6,'Forecast Data'!$B:$B,$D433))</f>
        <v/>
      </c>
      <c r="AL433" s="12" t="str">
        <f>IF(SUMIFS('Forecast Data'!$E:$E,'Forecast Data'!$C:$C,AL$6,'Forecast Data'!$B:$B,$D433)=0,"",SUMIFS('Forecast Data'!$E:$E,'Forecast Data'!$C:$C,AL$6,'Forecast Data'!$B:$B,$D433))</f>
        <v/>
      </c>
      <c r="AM433" s="12" t="str">
        <f>IF(SUMIFS('Forecast Data'!$E:$E,'Forecast Data'!$C:$C,AM$6,'Forecast Data'!$B:$B,$D433)=0,"",SUMIFS('Forecast Data'!$E:$E,'Forecast Data'!$C:$C,AM$6,'Forecast Data'!$B:$B,$D433))</f>
        <v/>
      </c>
      <c r="AN433" s="12" t="str">
        <f>IF(SUMIFS('Forecast Data'!$E:$E,'Forecast Data'!$C:$C,AN$6,'Forecast Data'!$B:$B,$D433)=0,"",SUMIFS('Forecast Data'!$E:$E,'Forecast Data'!$C:$C,AN$6,'Forecast Data'!$B:$B,$D433))</f>
        <v/>
      </c>
      <c r="AO433" s="12" t="str">
        <f>IF(SUMIFS('Forecast Data'!$E:$E,'Forecast Data'!$C:$C,AO$6,'Forecast Data'!$B:$B,$D433)=0,"",SUMIFS('Forecast Data'!$E:$E,'Forecast Data'!$C:$C,AO$6,'Forecast Data'!$B:$B,$D433))</f>
        <v/>
      </c>
      <c r="AP433" s="12" t="str">
        <f>IF(SUMIFS('Forecast Data'!$E:$E,'Forecast Data'!$C:$C,AP$6,'Forecast Data'!$B:$B,$D433)=0,"",SUMIFS('Forecast Data'!$E:$E,'Forecast Data'!$C:$C,AP$6,'Forecast Data'!$B:$B,$D433))</f>
        <v/>
      </c>
      <c r="AQ433" s="12" t="str">
        <f>IF(SUMIFS('Forecast Data'!$E:$E,'Forecast Data'!$C:$C,AQ$6,'Forecast Data'!$B:$B,$D433)=0,"",SUMIFS('Forecast Data'!$E:$E,'Forecast Data'!$C:$C,AQ$6,'Forecast Data'!$B:$B,$D433))</f>
        <v/>
      </c>
      <c r="AR433" s="12" t="str">
        <f>IF(SUMIFS('Forecast Data'!$E:$E,'Forecast Data'!$C:$C,AR$6,'Forecast Data'!$B:$B,$D433)=0,"",SUMIFS('Forecast Data'!$E:$E,'Forecast Data'!$C:$C,AR$6,'Forecast Data'!$B:$B,$D433))</f>
        <v/>
      </c>
      <c r="AS433" s="12" t="str">
        <f>IF(SUMIFS('Forecast Data'!$E:$E,'Forecast Data'!$C:$C,AS$6,'Forecast Data'!$B:$B,$D433)=0,"",SUMIFS('Forecast Data'!$E:$E,'Forecast Data'!$C:$C,AS$6,'Forecast Data'!$B:$B,$D433))</f>
        <v/>
      </c>
      <c r="AT433" s="12" t="str">
        <f>IF(SUMIFS('Forecast Data'!$E:$E,'Forecast Data'!$C:$C,AT$6,'Forecast Data'!$B:$B,$D433)=0,"",SUMIFS('Forecast Data'!$E:$E,'Forecast Data'!$C:$C,AT$6,'Forecast Data'!$B:$B,$D433))</f>
        <v/>
      </c>
      <c r="AU433" s="12" t="str">
        <f>IF(SUMIFS('Forecast Data'!$E:$E,'Forecast Data'!$C:$C,AU$6,'Forecast Data'!$B:$B,$D433)=0,"",SUMIFS('Forecast Data'!$E:$E,'Forecast Data'!$C:$C,AU$6,'Forecast Data'!$B:$B,$D433))</f>
        <v/>
      </c>
      <c r="AV433" s="1"/>
      <c r="AW433" s="11">
        <f>SUMIFS('OP Units'!E:E,'OP Units'!$A:$A,$D433)</f>
        <v>-2569</v>
      </c>
      <c r="AX433" s="11">
        <f>SUMIFS('OP Units'!F:F,'OP Units'!$A:$A,$D433)</f>
        <v>-2704</v>
      </c>
      <c r="AY433" s="11">
        <f>SUMIFS('OP Units'!G:G,'OP Units'!$A:$A,$D433)</f>
        <v>-3493</v>
      </c>
      <c r="AZ433" s="11">
        <f>SUMIFS('OP Units'!H:H,'OP Units'!$A:$A,$D433)</f>
        <v>-3653</v>
      </c>
      <c r="BA433" s="11">
        <f>SUMIFS('OP Units'!I:I,'OP Units'!$A:$A,$D433)</f>
        <v>-3709</v>
      </c>
      <c r="BB433" s="11">
        <f>SUMIFS('OP Units'!J:J,'OP Units'!$A:$A,$D433)</f>
        <v>-3943</v>
      </c>
      <c r="BC433" s="11">
        <f>SUMIFS('OP Units'!K:K,'OP Units'!$A:$A,$D433)</f>
        <v>-3940</v>
      </c>
      <c r="BD433" s="11">
        <f>SUMIFS('OP Units'!L:L,'OP Units'!$A:$A,$D433)</f>
        <v>-3857</v>
      </c>
      <c r="BE433" s="11">
        <f>SUMIFS('OP Units'!M:M,'OP Units'!$A:$A,$D433)</f>
        <v>-3903</v>
      </c>
      <c r="BF433" s="11">
        <f>SUMIFS('OP Units'!N:N,'OP Units'!$A:$A,$D433)</f>
        <v>-4154</v>
      </c>
      <c r="BG433" s="11">
        <f>SUMIFS('OP Units'!O:O,'OP Units'!$A:$A,$D433)</f>
        <v>-4784</v>
      </c>
      <c r="BH433" s="11">
        <f>SUMIFS('OP Units'!P:P,'OP Units'!$A:$A,$D433)</f>
        <v>-5224</v>
      </c>
      <c r="BI433" s="1"/>
      <c r="BJ433" s="12" t="str">
        <f>IFERROR((SUMIFS('OP Units'!E:E,'OP Units'!$A:$A,$D433)-SUMIFS('Forecast Data'!$H:$H,'Forecast Data'!$C:$C,BJ$6,'Forecast Data'!$B:$B,$D433))/SUMIFS('Forecast Data'!$H:$H,'Forecast Data'!$C:$C,BJ$6,'Forecast Data'!$B:$B,$D433),"")</f>
        <v/>
      </c>
      <c r="BK433" s="12" t="str">
        <f>IFERROR((SUMIFS('OP Units'!F:F,'OP Units'!$A:$A,$D433)-SUMIFS('Forecast Data'!$H:$H,'Forecast Data'!$C:$C,BK$6,'Forecast Data'!$B:$B,$D433))/SUMIFS('Forecast Data'!$H:$H,'Forecast Data'!$C:$C,BK$6,'Forecast Data'!$B:$B,$D433),"")</f>
        <v/>
      </c>
      <c r="BL433" s="12" t="str">
        <f>IFERROR((SUMIFS('OP Units'!G:G,'OP Units'!$A:$A,$D433)-SUMIFS('Forecast Data'!$H:$H,'Forecast Data'!$C:$C,BL$6,'Forecast Data'!$B:$B,$D433))/SUMIFS('Forecast Data'!$H:$H,'Forecast Data'!$C:$C,BL$6,'Forecast Data'!$B:$B,$D433),"")</f>
        <v/>
      </c>
      <c r="BM433" s="12" t="str">
        <f>IFERROR((SUMIFS('OP Units'!H:H,'OP Units'!$A:$A,$D433)-SUMIFS('Forecast Data'!$H:$H,'Forecast Data'!$C:$C,BM$6,'Forecast Data'!$B:$B,$D433))/SUMIFS('Forecast Data'!$H:$H,'Forecast Data'!$C:$C,BM$6,'Forecast Data'!$B:$B,$D433),"")</f>
        <v/>
      </c>
      <c r="BN433" s="12" t="str">
        <f>IFERROR((SUMIFS('OP Units'!I:I,'OP Units'!$A:$A,$D433)-SUMIFS('Forecast Data'!$H:$H,'Forecast Data'!$C:$C,BN$6,'Forecast Data'!$B:$B,$D433))/SUMIFS('Forecast Data'!$H:$H,'Forecast Data'!$C:$C,BN$6,'Forecast Data'!$B:$B,$D433),"")</f>
        <v/>
      </c>
      <c r="BO433" s="12" t="str">
        <f>IFERROR((SUMIFS('OP Units'!J:J,'OP Units'!$A:$A,$D433)-SUMIFS('Forecast Data'!$H:$H,'Forecast Data'!$C:$C,BO$6,'Forecast Data'!$B:$B,$D433))/SUMIFS('Forecast Data'!$H:$H,'Forecast Data'!$C:$C,BO$6,'Forecast Data'!$B:$B,$D433),"")</f>
        <v/>
      </c>
      <c r="BP433" s="12" t="str">
        <f>IFERROR((SUMIFS('OP Units'!K:K,'OP Units'!$A:$A,$D433)-SUMIFS('Forecast Data'!$H:$H,'Forecast Data'!$C:$C,BP$6,'Forecast Data'!$B:$B,$D433))/SUMIFS('Forecast Data'!$H:$H,'Forecast Data'!$C:$C,BP$6,'Forecast Data'!$B:$B,$D433),"")</f>
        <v/>
      </c>
      <c r="BQ433" s="12" t="str">
        <f>IFERROR((SUMIFS('OP Units'!L:L,'OP Units'!$A:$A,$D433)-SUMIFS('Forecast Data'!$H:$H,'Forecast Data'!$C:$C,BQ$6,'Forecast Data'!$B:$B,$D433))/SUMIFS('Forecast Data'!$H:$H,'Forecast Data'!$C:$C,BQ$6,'Forecast Data'!$B:$B,$D433),"")</f>
        <v/>
      </c>
      <c r="BR433" s="12" t="str">
        <f>IFERROR((SUMIFS('OP Units'!M:M,'OP Units'!$A:$A,$D433)-SUMIFS('Forecast Data'!$H:$H,'Forecast Data'!$C:$C,BR$6,'Forecast Data'!$B:$B,$D433))/SUMIFS('Forecast Data'!$H:$H,'Forecast Data'!$C:$C,BR$6,'Forecast Data'!$B:$B,$D433),"")</f>
        <v/>
      </c>
      <c r="BS433" s="12" t="str">
        <f>IFERROR((SUMIFS('OP Units'!N:N,'OP Units'!$A:$A,$D433)-SUMIFS('Forecast Data'!$H:$H,'Forecast Data'!$C:$C,BS$6,'Forecast Data'!$B:$B,$D433))/SUMIFS('Forecast Data'!$H:$H,'Forecast Data'!$C:$C,BS$6,'Forecast Data'!$B:$B,$D433),"")</f>
        <v/>
      </c>
      <c r="BT433" s="12" t="str">
        <f>IFERROR((SUMIFS('OP Units'!O:O,'OP Units'!$A:$A,$D433)-SUMIFS('Forecast Data'!$H:$H,'Forecast Data'!$C:$C,BT$6,'Forecast Data'!$B:$B,$D433))/SUMIFS('Forecast Data'!$H:$H,'Forecast Data'!$C:$C,BT$6,'Forecast Data'!$B:$B,$D433),"")</f>
        <v/>
      </c>
      <c r="BU433" s="12" t="str">
        <f>IFERROR((SUMIFS('OP Units'!P:P,'OP Units'!$A:$A,$D433)-SUMIFS('Forecast Data'!$H:$H,'Forecast Data'!$C:$C,BU$6,'Forecast Data'!$B:$B,$D433))/SUMIFS('Forecast Data'!$H:$H,'Forecast Data'!$C:$C,BU$6,'Forecast Data'!$B:$B,$D433),"")</f>
        <v/>
      </c>
      <c r="BV433" s="12"/>
      <c r="BW433" s="11">
        <f>(SUMIFS('Forecast Data'!H:H,'Forecast Data'!B:B,D433,'Forecast Data'!C:C,BK$6)+SUMIFS('Forecast Data'!H:H,'Forecast Data'!B:B,D433,'Forecast Data'!C:C,BL$6)+SUMIFS('Forecast Data'!H:H,'Forecast Data'!B:B,D433,'Forecast Data'!C:C,BM$6)+SUMIFS('Forecast Data'!H:H,'Forecast Data'!B:B,D433,'Forecast Data'!C:C,BN$6)+SUMIFS('Forecast Data'!H:H,'Forecast Data'!B:B,D433,'Forecast Data'!C:C,BO$6)+SUMIFS('Forecast Data'!H:H,'Forecast Data'!B:B,D433,'Forecast Data'!C:C,BP$6)+SUMIFS('Forecast Data'!H:H,'Forecast Data'!B:B,D433,'Forecast Data'!C:C,BQ$6)+SUMIFS('Forecast Data'!H:H,'Forecast Data'!B:B,D433,'Forecast Data'!C:C,BJ$6))/8</f>
        <v>0</v>
      </c>
      <c r="BX433" s="12" t="str">
        <f>IFERROR((SUM(W433:AD433)-(SUMIFS('Forecast Data'!H:H,'Forecast Data'!B:B,B433,'Forecast Data'!C:C,BJ$6)+SUMIFS('Forecast Data'!H:H,'Forecast Data'!B:B,B433,'Forecast Data'!C:C,BK$6)+SUMIFS('Forecast Data'!H:H,'Forecast Data'!B:B,B433,'Forecast Data'!C:C,BL$6)+SUMIFS('Forecast Data'!H:H,'Forecast Data'!B:B,B433,'Forecast Data'!C:C,BM$6)+SUMIFS('Forecast Data'!H:H,'Forecast Data'!B:B,B433,'Forecast Data'!C:C,BN$6)+SUMIFS('Forecast Data'!H:H,'Forecast Data'!B:B,B433,'Forecast Data'!C:C,BO$6)+SUMIFS('Forecast Data'!H:H,'Forecast Data'!B:B,B433,'Forecast Data'!C:C,BP$6)+SUMIFS('Forecast Data'!H:H,'Forecast Data'!B:B,B433,'Forecast Data'!C:C,BQ$6)))/(SUMIFS('Forecast Data'!H:H,'Forecast Data'!B:B,B433,'Forecast Data'!C:C,BJ$6)+SUMIFS('Forecast Data'!H:H,'Forecast Data'!B:B,B433,'Forecast Data'!C:C,BK$6)+SUMIFS('Forecast Data'!H:H,'Forecast Data'!B:B,B433,'Forecast Data'!C:C,BL$6)+SUMIFS('Forecast Data'!H:H,'Forecast Data'!B:B,B433,'Forecast Data'!C:C,BM$6)+SUMIFS('Forecast Data'!H:H,'Forecast Data'!B:B,B433,'Forecast Data'!C:C,BN$6)+SUMIFS('Forecast Data'!H:H,'Forecast Data'!B:B,B433,'Forecast Data'!C:C,BO$6)+SUMIFS('Forecast Data'!H:H,'Forecast Data'!B:B,B433,'Forecast Data'!C:C,BP$6)+SUMIFS('Forecast Data'!H:H,'Forecast Data'!B:B,B433,'Forecast Data'!C:C,BQ$6)),"")</f>
        <v/>
      </c>
      <c r="BY433" s="12">
        <f t="shared" si="68"/>
        <v>0</v>
      </c>
      <c r="BZ433" s="16">
        <f t="shared" si="69"/>
        <v>0</v>
      </c>
      <c r="CA433" s="13">
        <f t="shared" si="70"/>
        <v>0</v>
      </c>
      <c r="CB433" s="12">
        <f t="shared" si="71"/>
        <v>0</v>
      </c>
      <c r="CC433" s="12"/>
      <c r="CD433" s="11">
        <f>(SUMIFS('Forecast Data'!H:H,'Forecast Data'!B:B,D433,'Forecast Data'!C:C,BK$6)+SUMIFS('Forecast Data'!H:H,'Forecast Data'!B:B,D433,'Forecast Data'!C:C,BL$6)+SUMIFS('Forecast Data'!H:H,'Forecast Data'!B:B,D433,'Forecast Data'!C:C,BM$6)+SUMIFS('Forecast Data'!H:H,'Forecast Data'!B:B,D433,'Forecast Data'!C:C,BJ$6))/4</f>
        <v>0</v>
      </c>
      <c r="CE433" s="12" t="str">
        <f>IFERROR((SUM(W433:Z433)-(SUMIFS('Forecast Data'!H:H,'Forecast Data'!B:B,D433,'Forecast Data'!C:C,BJ$6)+SUMIFS('Forecast Data'!H:H,'Forecast Data'!B:B,D433,'Forecast Data'!C:C,BK$6)+SUMIFS('Forecast Data'!H:H,'Forecast Data'!B:B,D433,'Forecast Data'!C:C,BL$6)+SUMIFS('Forecast Data'!H:H,'Forecast Data'!B:B,D433,'Forecast Data'!C:C,BM$6)))/(SUMIFS('Forecast Data'!H:H,'Forecast Data'!B:B,D433,'Forecast Data'!C:C,BJ$6)+SUMIFS('Forecast Data'!H:H,'Forecast Data'!B:B,D433,'Forecast Data'!C:C,BK$6)+SUMIFS('Forecast Data'!H:H,'Forecast Data'!B:B,D433,'Forecast Data'!C:C,BL$6)+SUMIFS('Forecast Data'!H:H,'Forecast Data'!B:B,D433,'Forecast Data'!C:C,BM$6)),"")</f>
        <v/>
      </c>
      <c r="CF433" s="12">
        <f t="shared" si="72"/>
        <v>0</v>
      </c>
      <c r="CG433" s="12">
        <f t="shared" si="73"/>
        <v>0</v>
      </c>
      <c r="CH433" s="13">
        <f t="shared" si="74"/>
        <v>0</v>
      </c>
      <c r="CI433" s="13"/>
    </row>
    <row r="434" spans="1:87" ht="13.2">
      <c r="A434" s="1"/>
      <c r="B434" t="str">
        <f t="shared" si="79"/>
        <v>Churn 2024 Cohort</v>
      </c>
      <c r="D434" t="s">
        <v>466</v>
      </c>
      <c r="E434" s="11">
        <f>SUMIFS('Fin Data'!F:F,'Fin Data'!A:A,D434)</f>
        <v>0</v>
      </c>
      <c r="F434" s="11">
        <f>SUMIFS('Fin Data with 6 week hist'!I:I,'Fin Data with 6 week hist'!$A:$A,$D434)</f>
        <v>0</v>
      </c>
      <c r="G434" s="11">
        <f>SUMIFS('Fin Data with 6 week hist'!J:J,'Fin Data with 6 week hist'!$A:$A,$D434)</f>
        <v>0</v>
      </c>
      <c r="H434" s="11">
        <f>SUMIFS('Fin Data with 6 week hist'!K:K,'Fin Data with 6 week hist'!$A:$A,$D434)+SUMIFS('Unit Cancellations'!D:D,'Unit Cancellations'!$B:$B,$D434)</f>
        <v>0</v>
      </c>
      <c r="I434" s="11">
        <f>SUMIFS('Fin Data with 6 week hist'!L:L,'Fin Data with 6 week hist'!$A:$A,$D434)+SUMIFS('Unit Cancellations'!E:E,'Unit Cancellations'!$B:$B,$D434)</f>
        <v>0</v>
      </c>
      <c r="J434" s="11">
        <f>SUMIFS('Fin Data with 6 week hist'!M:M,'Fin Data with 6 week hist'!$A:$A,$D434)+SUMIFS('Unit Cancellations'!F:F,'Unit Cancellations'!$B:$B,$D434)</f>
        <v>0</v>
      </c>
      <c r="K434" s="11">
        <f>SUMIFS('Fin Data with 6 week hist'!N:N,'Fin Data with 6 week hist'!$A:$A,$D434)+SUMIFS('Unit Cancellations'!G:G,'Unit Cancellations'!$B:$B,$D434)</f>
        <v>0</v>
      </c>
      <c r="L434" s="11">
        <f>SUMIFS('Fin Data'!AN:AN,'Fin Data'!A:A,D434)</f>
        <v>0</v>
      </c>
      <c r="M434" s="12">
        <f>IFERROR(SUMIFS('Fin Data'!AO:AO,'Fin Data'!A:A,D434),"")</f>
        <v>0</v>
      </c>
      <c r="N434" s="1"/>
      <c r="O434" s="11">
        <f t="shared" si="63"/>
        <v>0</v>
      </c>
      <c r="P434" s="12" t="str">
        <f t="shared" si="64"/>
        <v/>
      </c>
      <c r="Q434" s="1"/>
      <c r="R434" s="11">
        <f t="shared" si="65"/>
        <v>0</v>
      </c>
      <c r="S434" s="12" t="str">
        <f t="shared" si="66"/>
        <v/>
      </c>
      <c r="T434" s="11">
        <f t="shared" si="67"/>
        <v>-8938.75</v>
      </c>
      <c r="U434" s="1" t="e">
        <f t="shared" si="80"/>
        <v>#REF!</v>
      </c>
      <c r="V434" s="1"/>
      <c r="W434" s="11">
        <f>SUMIFS('Forecast Data'!$D:$D,'Forecast Data'!$C:$C,W$6,'Forecast Data'!$B:$B,$D434)</f>
        <v>0</v>
      </c>
      <c r="X434" s="11">
        <f>SUMIFS('Forecast Data'!$D:$D,'Forecast Data'!$C:$C,X$6,'Forecast Data'!$B:$B,$D434)</f>
        <v>0</v>
      </c>
      <c r="Y434" s="11">
        <f>SUMIFS('Forecast Data'!$D:$D,'Forecast Data'!$C:$C,Y$6,'Forecast Data'!$B:$B,$D434)</f>
        <v>0</v>
      </c>
      <c r="Z434" s="11">
        <f>SUMIFS('Forecast Data'!$D:$D,'Forecast Data'!$C:$C,Z$6,'Forecast Data'!$B:$B,$D434)</f>
        <v>0</v>
      </c>
      <c r="AA434" s="11">
        <f>SUMIFS('Forecast Data'!$D:$D,'Forecast Data'!$C:$C,AA$6,'Forecast Data'!$B:$B,$D434)</f>
        <v>0</v>
      </c>
      <c r="AB434" s="11">
        <f>SUMIFS('Forecast Data'!$D:$D,'Forecast Data'!$C:$C,AB$6,'Forecast Data'!$B:$B,$D434)</f>
        <v>0</v>
      </c>
      <c r="AC434" s="11">
        <f>SUMIFS('Forecast Data'!$D:$D,'Forecast Data'!$C:$C,AC$6,'Forecast Data'!$B:$B,$D434)</f>
        <v>0</v>
      </c>
      <c r="AD434" s="11">
        <f>SUMIFS('Forecast Data'!$D:$D,'Forecast Data'!$C:$C,AD$6,'Forecast Data'!$B:$B,$D434)</f>
        <v>0</v>
      </c>
      <c r="AE434" s="11">
        <f>SUMIFS('Forecast Data'!$D:$D,'Forecast Data'!$C:$C,AE$6,'Forecast Data'!$B:$B,$D434)</f>
        <v>0</v>
      </c>
      <c r="AF434" s="11">
        <f>SUMIFS('Forecast Data'!$D:$D,'Forecast Data'!$C:$C,AF$6,'Forecast Data'!$B:$B,$D434)</f>
        <v>0</v>
      </c>
      <c r="AG434" s="11">
        <f>SUMIFS('Forecast Data'!$D:$D,'Forecast Data'!$C:$C,AG$6,'Forecast Data'!$B:$B,$D434)</f>
        <v>0</v>
      </c>
      <c r="AH434" s="11">
        <f>SUMIFS('Forecast Data'!$D:$D,'Forecast Data'!$C:$C,AH$6,'Forecast Data'!$B:$B,$D434)</f>
        <v>0</v>
      </c>
      <c r="AI434" s="1"/>
      <c r="AJ434" s="12" t="str">
        <f>IF(SUMIFS('Forecast Data'!$E:$E,'Forecast Data'!$C:$C,AJ$6,'Forecast Data'!$B:$B,$D434)=0,"",SUMIFS('Forecast Data'!$E:$E,'Forecast Data'!$C:$C,AJ$6,'Forecast Data'!$B:$B,$D434))</f>
        <v/>
      </c>
      <c r="AK434" s="12" t="str">
        <f>IF(SUMIFS('Forecast Data'!$E:$E,'Forecast Data'!$C:$C,AK$6,'Forecast Data'!$B:$B,$D434)=0,"",SUMIFS('Forecast Data'!$E:$E,'Forecast Data'!$C:$C,AK$6,'Forecast Data'!$B:$B,$D434))</f>
        <v/>
      </c>
      <c r="AL434" s="12" t="str">
        <f>IF(SUMIFS('Forecast Data'!$E:$E,'Forecast Data'!$C:$C,AL$6,'Forecast Data'!$B:$B,$D434)=0,"",SUMIFS('Forecast Data'!$E:$E,'Forecast Data'!$C:$C,AL$6,'Forecast Data'!$B:$B,$D434))</f>
        <v/>
      </c>
      <c r="AM434" s="12" t="str">
        <f>IF(SUMIFS('Forecast Data'!$E:$E,'Forecast Data'!$C:$C,AM$6,'Forecast Data'!$B:$B,$D434)=0,"",SUMIFS('Forecast Data'!$E:$E,'Forecast Data'!$C:$C,AM$6,'Forecast Data'!$B:$B,$D434))</f>
        <v/>
      </c>
      <c r="AN434" s="12" t="str">
        <f>IF(SUMIFS('Forecast Data'!$E:$E,'Forecast Data'!$C:$C,AN$6,'Forecast Data'!$B:$B,$D434)=0,"",SUMIFS('Forecast Data'!$E:$E,'Forecast Data'!$C:$C,AN$6,'Forecast Data'!$B:$B,$D434))</f>
        <v/>
      </c>
      <c r="AO434" s="12" t="str">
        <f>IF(SUMIFS('Forecast Data'!$E:$E,'Forecast Data'!$C:$C,AO$6,'Forecast Data'!$B:$B,$D434)=0,"",SUMIFS('Forecast Data'!$E:$E,'Forecast Data'!$C:$C,AO$6,'Forecast Data'!$B:$B,$D434))</f>
        <v/>
      </c>
      <c r="AP434" s="12" t="str">
        <f>IF(SUMIFS('Forecast Data'!$E:$E,'Forecast Data'!$C:$C,AP$6,'Forecast Data'!$B:$B,$D434)=0,"",SUMIFS('Forecast Data'!$E:$E,'Forecast Data'!$C:$C,AP$6,'Forecast Data'!$B:$B,$D434))</f>
        <v/>
      </c>
      <c r="AQ434" s="12" t="str">
        <f>IF(SUMIFS('Forecast Data'!$E:$E,'Forecast Data'!$C:$C,AQ$6,'Forecast Data'!$B:$B,$D434)=0,"",SUMIFS('Forecast Data'!$E:$E,'Forecast Data'!$C:$C,AQ$6,'Forecast Data'!$B:$B,$D434))</f>
        <v/>
      </c>
      <c r="AR434" s="12" t="str">
        <f>IF(SUMIFS('Forecast Data'!$E:$E,'Forecast Data'!$C:$C,AR$6,'Forecast Data'!$B:$B,$D434)=0,"",SUMIFS('Forecast Data'!$E:$E,'Forecast Data'!$C:$C,AR$6,'Forecast Data'!$B:$B,$D434))</f>
        <v/>
      </c>
      <c r="AS434" s="12" t="str">
        <f>IF(SUMIFS('Forecast Data'!$E:$E,'Forecast Data'!$C:$C,AS$6,'Forecast Data'!$B:$B,$D434)=0,"",SUMIFS('Forecast Data'!$E:$E,'Forecast Data'!$C:$C,AS$6,'Forecast Data'!$B:$B,$D434))</f>
        <v/>
      </c>
      <c r="AT434" s="12" t="str">
        <f>IF(SUMIFS('Forecast Data'!$E:$E,'Forecast Data'!$C:$C,AT$6,'Forecast Data'!$B:$B,$D434)=0,"",SUMIFS('Forecast Data'!$E:$E,'Forecast Data'!$C:$C,AT$6,'Forecast Data'!$B:$B,$D434))</f>
        <v/>
      </c>
      <c r="AU434" s="12" t="str">
        <f>IF(SUMIFS('Forecast Data'!$E:$E,'Forecast Data'!$C:$C,AU$6,'Forecast Data'!$B:$B,$D434)=0,"",SUMIFS('Forecast Data'!$E:$E,'Forecast Data'!$C:$C,AU$6,'Forecast Data'!$B:$B,$D434))</f>
        <v/>
      </c>
      <c r="AV434" s="1"/>
      <c r="AW434" s="11">
        <f>SUMIFS('OP Units'!E:E,'OP Units'!$A:$A,$D434)</f>
        <v>-6591</v>
      </c>
      <c r="AX434" s="11">
        <f>SUMIFS('OP Units'!F:F,'OP Units'!$A:$A,$D434)</f>
        <v>-6939</v>
      </c>
      <c r="AY434" s="11">
        <f>SUMIFS('OP Units'!G:G,'OP Units'!$A:$A,$D434)</f>
        <v>-8964</v>
      </c>
      <c r="AZ434" s="11">
        <f>SUMIFS('OP Units'!H:H,'OP Units'!$A:$A,$D434)</f>
        <v>-9373</v>
      </c>
      <c r="BA434" s="11">
        <f>SUMIFS('OP Units'!I:I,'OP Units'!$A:$A,$D434)</f>
        <v>-9518</v>
      </c>
      <c r="BB434" s="11">
        <f>SUMIFS('OP Units'!J:J,'OP Units'!$A:$A,$D434)</f>
        <v>-10118</v>
      </c>
      <c r="BC434" s="11">
        <f>SUMIFS('OP Units'!K:K,'OP Units'!$A:$A,$D434)</f>
        <v>-10111</v>
      </c>
      <c r="BD434" s="11">
        <f>SUMIFS('OP Units'!L:L,'OP Units'!$A:$A,$D434)</f>
        <v>-9896</v>
      </c>
      <c r="BE434" s="11">
        <f>SUMIFS('OP Units'!M:M,'OP Units'!$A:$A,$D434)</f>
        <v>-10015</v>
      </c>
      <c r="BF434" s="11">
        <f>SUMIFS('OP Units'!N:N,'OP Units'!$A:$A,$D434)</f>
        <v>-10659</v>
      </c>
      <c r="BG434" s="11">
        <f>SUMIFS('OP Units'!O:O,'OP Units'!$A:$A,$D434)</f>
        <v>-12276</v>
      </c>
      <c r="BH434" s="11">
        <f>SUMIFS('OP Units'!P:P,'OP Units'!$A:$A,$D434)</f>
        <v>-13404</v>
      </c>
      <c r="BI434" s="1"/>
      <c r="BJ434" s="12" t="str">
        <f>IFERROR((SUMIFS('OP Units'!E:E,'OP Units'!$A:$A,$D434)-SUMIFS('Forecast Data'!$H:$H,'Forecast Data'!$C:$C,BJ$6,'Forecast Data'!$B:$B,$D434))/SUMIFS('Forecast Data'!$H:$H,'Forecast Data'!$C:$C,BJ$6,'Forecast Data'!$B:$B,$D434),"")</f>
        <v/>
      </c>
      <c r="BK434" s="12" t="str">
        <f>IFERROR((SUMIFS('OP Units'!F:F,'OP Units'!$A:$A,$D434)-SUMIFS('Forecast Data'!$H:$H,'Forecast Data'!$C:$C,BK$6,'Forecast Data'!$B:$B,$D434))/SUMIFS('Forecast Data'!$H:$H,'Forecast Data'!$C:$C,BK$6,'Forecast Data'!$B:$B,$D434),"")</f>
        <v/>
      </c>
      <c r="BL434" s="12" t="str">
        <f>IFERROR((SUMIFS('OP Units'!G:G,'OP Units'!$A:$A,$D434)-SUMIFS('Forecast Data'!$H:$H,'Forecast Data'!$C:$C,BL$6,'Forecast Data'!$B:$B,$D434))/SUMIFS('Forecast Data'!$H:$H,'Forecast Data'!$C:$C,BL$6,'Forecast Data'!$B:$B,$D434),"")</f>
        <v/>
      </c>
      <c r="BM434" s="12" t="str">
        <f>IFERROR((SUMIFS('OP Units'!H:H,'OP Units'!$A:$A,$D434)-SUMIFS('Forecast Data'!$H:$H,'Forecast Data'!$C:$C,BM$6,'Forecast Data'!$B:$B,$D434))/SUMIFS('Forecast Data'!$H:$H,'Forecast Data'!$C:$C,BM$6,'Forecast Data'!$B:$B,$D434),"")</f>
        <v/>
      </c>
      <c r="BN434" s="12" t="str">
        <f>IFERROR((SUMIFS('OP Units'!I:I,'OP Units'!$A:$A,$D434)-SUMIFS('Forecast Data'!$H:$H,'Forecast Data'!$C:$C,BN$6,'Forecast Data'!$B:$B,$D434))/SUMIFS('Forecast Data'!$H:$H,'Forecast Data'!$C:$C,BN$6,'Forecast Data'!$B:$B,$D434),"")</f>
        <v/>
      </c>
      <c r="BO434" s="12" t="str">
        <f>IFERROR((SUMIFS('OP Units'!J:J,'OP Units'!$A:$A,$D434)-SUMIFS('Forecast Data'!$H:$H,'Forecast Data'!$C:$C,BO$6,'Forecast Data'!$B:$B,$D434))/SUMIFS('Forecast Data'!$H:$H,'Forecast Data'!$C:$C,BO$6,'Forecast Data'!$B:$B,$D434),"")</f>
        <v/>
      </c>
      <c r="BP434" s="12" t="str">
        <f>IFERROR((SUMIFS('OP Units'!K:K,'OP Units'!$A:$A,$D434)-SUMIFS('Forecast Data'!$H:$H,'Forecast Data'!$C:$C,BP$6,'Forecast Data'!$B:$B,$D434))/SUMIFS('Forecast Data'!$H:$H,'Forecast Data'!$C:$C,BP$6,'Forecast Data'!$B:$B,$D434),"")</f>
        <v/>
      </c>
      <c r="BQ434" s="12" t="str">
        <f>IFERROR((SUMIFS('OP Units'!L:L,'OP Units'!$A:$A,$D434)-SUMIFS('Forecast Data'!$H:$H,'Forecast Data'!$C:$C,BQ$6,'Forecast Data'!$B:$B,$D434))/SUMIFS('Forecast Data'!$H:$H,'Forecast Data'!$C:$C,BQ$6,'Forecast Data'!$B:$B,$D434),"")</f>
        <v/>
      </c>
      <c r="BR434" s="12" t="str">
        <f>IFERROR((SUMIFS('OP Units'!M:M,'OP Units'!$A:$A,$D434)-SUMIFS('Forecast Data'!$H:$H,'Forecast Data'!$C:$C,BR$6,'Forecast Data'!$B:$B,$D434))/SUMIFS('Forecast Data'!$H:$H,'Forecast Data'!$C:$C,BR$6,'Forecast Data'!$B:$B,$D434),"")</f>
        <v/>
      </c>
      <c r="BS434" s="12" t="str">
        <f>IFERROR((SUMIFS('OP Units'!N:N,'OP Units'!$A:$A,$D434)-SUMIFS('Forecast Data'!$H:$H,'Forecast Data'!$C:$C,BS$6,'Forecast Data'!$B:$B,$D434))/SUMIFS('Forecast Data'!$H:$H,'Forecast Data'!$C:$C,BS$6,'Forecast Data'!$B:$B,$D434),"")</f>
        <v/>
      </c>
      <c r="BT434" s="12" t="str">
        <f>IFERROR((SUMIFS('OP Units'!O:O,'OP Units'!$A:$A,$D434)-SUMIFS('Forecast Data'!$H:$H,'Forecast Data'!$C:$C,BT$6,'Forecast Data'!$B:$B,$D434))/SUMIFS('Forecast Data'!$H:$H,'Forecast Data'!$C:$C,BT$6,'Forecast Data'!$B:$B,$D434),"")</f>
        <v/>
      </c>
      <c r="BU434" s="12" t="str">
        <f>IFERROR((SUMIFS('OP Units'!P:P,'OP Units'!$A:$A,$D434)-SUMIFS('Forecast Data'!$H:$H,'Forecast Data'!$C:$C,BU$6,'Forecast Data'!$B:$B,$D434))/SUMIFS('Forecast Data'!$H:$H,'Forecast Data'!$C:$C,BU$6,'Forecast Data'!$B:$B,$D434),"")</f>
        <v/>
      </c>
      <c r="BV434" s="12"/>
      <c r="BW434" s="11">
        <f>(SUMIFS('Forecast Data'!H:H,'Forecast Data'!B:B,D434,'Forecast Data'!C:C,BK$6)+SUMIFS('Forecast Data'!H:H,'Forecast Data'!B:B,D434,'Forecast Data'!C:C,BL$6)+SUMIFS('Forecast Data'!H:H,'Forecast Data'!B:B,D434,'Forecast Data'!C:C,BM$6)+SUMIFS('Forecast Data'!H:H,'Forecast Data'!B:B,D434,'Forecast Data'!C:C,BN$6)+SUMIFS('Forecast Data'!H:H,'Forecast Data'!B:B,D434,'Forecast Data'!C:C,BO$6)+SUMIFS('Forecast Data'!H:H,'Forecast Data'!B:B,D434,'Forecast Data'!C:C,BP$6)+SUMIFS('Forecast Data'!H:H,'Forecast Data'!B:B,D434,'Forecast Data'!C:C,BQ$6)+SUMIFS('Forecast Data'!H:H,'Forecast Data'!B:B,D434,'Forecast Data'!C:C,BJ$6))/8</f>
        <v>0</v>
      </c>
      <c r="BX434" s="12" t="str">
        <f>IFERROR((SUM(W434:AD434)-(SUMIFS('Forecast Data'!H:H,'Forecast Data'!B:B,B434,'Forecast Data'!C:C,BJ$6)+SUMIFS('Forecast Data'!H:H,'Forecast Data'!B:B,B434,'Forecast Data'!C:C,BK$6)+SUMIFS('Forecast Data'!H:H,'Forecast Data'!B:B,B434,'Forecast Data'!C:C,BL$6)+SUMIFS('Forecast Data'!H:H,'Forecast Data'!B:B,B434,'Forecast Data'!C:C,BM$6)+SUMIFS('Forecast Data'!H:H,'Forecast Data'!B:B,B434,'Forecast Data'!C:C,BN$6)+SUMIFS('Forecast Data'!H:H,'Forecast Data'!B:B,B434,'Forecast Data'!C:C,BO$6)+SUMIFS('Forecast Data'!H:H,'Forecast Data'!B:B,B434,'Forecast Data'!C:C,BP$6)+SUMIFS('Forecast Data'!H:H,'Forecast Data'!B:B,B434,'Forecast Data'!C:C,BQ$6)))/(SUMIFS('Forecast Data'!H:H,'Forecast Data'!B:B,B434,'Forecast Data'!C:C,BJ$6)+SUMIFS('Forecast Data'!H:H,'Forecast Data'!B:B,B434,'Forecast Data'!C:C,BK$6)+SUMIFS('Forecast Data'!H:H,'Forecast Data'!B:B,B434,'Forecast Data'!C:C,BL$6)+SUMIFS('Forecast Data'!H:H,'Forecast Data'!B:B,B434,'Forecast Data'!C:C,BM$6)+SUMIFS('Forecast Data'!H:H,'Forecast Data'!B:B,B434,'Forecast Data'!C:C,BN$6)+SUMIFS('Forecast Data'!H:H,'Forecast Data'!B:B,B434,'Forecast Data'!C:C,BO$6)+SUMIFS('Forecast Data'!H:H,'Forecast Data'!B:B,B434,'Forecast Data'!C:C,BP$6)+SUMIFS('Forecast Data'!H:H,'Forecast Data'!B:B,B434,'Forecast Data'!C:C,BQ$6)),"")</f>
        <v/>
      </c>
      <c r="BY434" s="12">
        <f t="shared" si="68"/>
        <v>0</v>
      </c>
      <c r="BZ434" s="16">
        <f t="shared" si="69"/>
        <v>0</v>
      </c>
      <c r="CA434" s="13">
        <f t="shared" si="70"/>
        <v>0</v>
      </c>
      <c r="CB434" s="12">
        <f t="shared" si="71"/>
        <v>0</v>
      </c>
      <c r="CC434" s="12"/>
      <c r="CD434" s="11">
        <f>(SUMIFS('Forecast Data'!H:H,'Forecast Data'!B:B,D434,'Forecast Data'!C:C,BK$6)+SUMIFS('Forecast Data'!H:H,'Forecast Data'!B:B,D434,'Forecast Data'!C:C,BL$6)+SUMIFS('Forecast Data'!H:H,'Forecast Data'!B:B,D434,'Forecast Data'!C:C,BM$6)+SUMIFS('Forecast Data'!H:H,'Forecast Data'!B:B,D434,'Forecast Data'!C:C,BJ$6))/4</f>
        <v>0</v>
      </c>
      <c r="CE434" s="12" t="str">
        <f>IFERROR((SUM(W434:Z434)-(SUMIFS('Forecast Data'!H:H,'Forecast Data'!B:B,D434,'Forecast Data'!C:C,BJ$6)+SUMIFS('Forecast Data'!H:H,'Forecast Data'!B:B,D434,'Forecast Data'!C:C,BK$6)+SUMIFS('Forecast Data'!H:H,'Forecast Data'!B:B,D434,'Forecast Data'!C:C,BL$6)+SUMIFS('Forecast Data'!H:H,'Forecast Data'!B:B,D434,'Forecast Data'!C:C,BM$6)))/(SUMIFS('Forecast Data'!H:H,'Forecast Data'!B:B,D434,'Forecast Data'!C:C,BJ$6)+SUMIFS('Forecast Data'!H:H,'Forecast Data'!B:B,D434,'Forecast Data'!C:C,BK$6)+SUMIFS('Forecast Data'!H:H,'Forecast Data'!B:B,D434,'Forecast Data'!C:C,BL$6)+SUMIFS('Forecast Data'!H:H,'Forecast Data'!B:B,D434,'Forecast Data'!C:C,BM$6)),"")</f>
        <v/>
      </c>
      <c r="CF434" s="12">
        <f t="shared" si="72"/>
        <v>0</v>
      </c>
      <c r="CG434" s="12">
        <f t="shared" si="73"/>
        <v>0</v>
      </c>
      <c r="CH434" s="13">
        <f t="shared" si="74"/>
        <v>0</v>
      </c>
      <c r="CI434" s="13"/>
    </row>
    <row r="435" spans="1:87" ht="13.2">
      <c r="A435" s="1"/>
      <c r="B435" t="str">
        <f t="shared" si="79"/>
        <v>Churn 2025 Cohort</v>
      </c>
      <c r="D435" t="s">
        <v>467</v>
      </c>
      <c r="E435" s="11">
        <f>SUMIFS('Fin Data'!F:F,'Fin Data'!A:A,D435)</f>
        <v>0</v>
      </c>
      <c r="F435" s="11">
        <f>SUMIFS('Fin Data with 6 week hist'!I:I,'Fin Data with 6 week hist'!$A:$A,$D435)</f>
        <v>0</v>
      </c>
      <c r="G435" s="11">
        <f>SUMIFS('Fin Data with 6 week hist'!J:J,'Fin Data with 6 week hist'!$A:$A,$D435)</f>
        <v>0</v>
      </c>
      <c r="H435" s="11">
        <f>SUMIFS('Fin Data with 6 week hist'!K:K,'Fin Data with 6 week hist'!$A:$A,$D435)+SUMIFS('Unit Cancellations'!D:D,'Unit Cancellations'!$B:$B,$D435)</f>
        <v>0</v>
      </c>
      <c r="I435" s="11">
        <f>SUMIFS('Fin Data with 6 week hist'!L:L,'Fin Data with 6 week hist'!$A:$A,$D435)+SUMIFS('Unit Cancellations'!E:E,'Unit Cancellations'!$B:$B,$D435)</f>
        <v>0</v>
      </c>
      <c r="J435" s="11">
        <f>SUMIFS('Fin Data with 6 week hist'!M:M,'Fin Data with 6 week hist'!$A:$A,$D435)+SUMIFS('Unit Cancellations'!F:F,'Unit Cancellations'!$B:$B,$D435)</f>
        <v>0</v>
      </c>
      <c r="K435" s="11">
        <f>SUMIFS('Fin Data with 6 week hist'!N:N,'Fin Data with 6 week hist'!$A:$A,$D435)+SUMIFS('Unit Cancellations'!G:G,'Unit Cancellations'!$B:$B,$D435)</f>
        <v>0</v>
      </c>
      <c r="L435" s="11">
        <f>SUMIFS('Fin Data'!AN:AN,'Fin Data'!A:A,D435)</f>
        <v>0</v>
      </c>
      <c r="M435" s="12">
        <f>IFERROR(SUMIFS('Fin Data'!AO:AO,'Fin Data'!A:A,D435),"")</f>
        <v>0</v>
      </c>
      <c r="N435" s="1"/>
      <c r="O435" s="11">
        <f t="shared" si="63"/>
        <v>0</v>
      </c>
      <c r="P435" s="12" t="str">
        <f t="shared" si="64"/>
        <v/>
      </c>
      <c r="Q435" s="1"/>
      <c r="R435" s="11">
        <f t="shared" si="65"/>
        <v>0</v>
      </c>
      <c r="S435" s="12" t="str">
        <f t="shared" si="66"/>
        <v/>
      </c>
      <c r="T435" s="11">
        <f t="shared" si="67"/>
        <v>-16905</v>
      </c>
      <c r="U435" s="1" t="e">
        <f t="shared" si="80"/>
        <v>#REF!</v>
      </c>
      <c r="V435" s="1"/>
      <c r="W435" s="11">
        <f>SUMIFS('Forecast Data'!$D:$D,'Forecast Data'!$C:$C,W$6,'Forecast Data'!$B:$B,$D435)</f>
        <v>0</v>
      </c>
      <c r="X435" s="11">
        <f>SUMIFS('Forecast Data'!$D:$D,'Forecast Data'!$C:$C,X$6,'Forecast Data'!$B:$B,$D435)</f>
        <v>0</v>
      </c>
      <c r="Y435" s="11">
        <f>SUMIFS('Forecast Data'!$D:$D,'Forecast Data'!$C:$C,Y$6,'Forecast Data'!$B:$B,$D435)</f>
        <v>0</v>
      </c>
      <c r="Z435" s="11">
        <f>SUMIFS('Forecast Data'!$D:$D,'Forecast Data'!$C:$C,Z$6,'Forecast Data'!$B:$B,$D435)</f>
        <v>0</v>
      </c>
      <c r="AA435" s="11">
        <f>SUMIFS('Forecast Data'!$D:$D,'Forecast Data'!$C:$C,AA$6,'Forecast Data'!$B:$B,$D435)</f>
        <v>0</v>
      </c>
      <c r="AB435" s="11">
        <f>SUMIFS('Forecast Data'!$D:$D,'Forecast Data'!$C:$C,AB$6,'Forecast Data'!$B:$B,$D435)</f>
        <v>0</v>
      </c>
      <c r="AC435" s="11">
        <f>SUMIFS('Forecast Data'!$D:$D,'Forecast Data'!$C:$C,AC$6,'Forecast Data'!$B:$B,$D435)</f>
        <v>0</v>
      </c>
      <c r="AD435" s="11">
        <f>SUMIFS('Forecast Data'!$D:$D,'Forecast Data'!$C:$C,AD$6,'Forecast Data'!$B:$B,$D435)</f>
        <v>0</v>
      </c>
      <c r="AE435" s="11">
        <f>SUMIFS('Forecast Data'!$D:$D,'Forecast Data'!$C:$C,AE$6,'Forecast Data'!$B:$B,$D435)</f>
        <v>0</v>
      </c>
      <c r="AF435" s="11">
        <f>SUMIFS('Forecast Data'!$D:$D,'Forecast Data'!$C:$C,AF$6,'Forecast Data'!$B:$B,$D435)</f>
        <v>0</v>
      </c>
      <c r="AG435" s="11">
        <f>SUMIFS('Forecast Data'!$D:$D,'Forecast Data'!$C:$C,AG$6,'Forecast Data'!$B:$B,$D435)</f>
        <v>0</v>
      </c>
      <c r="AH435" s="11">
        <f>SUMIFS('Forecast Data'!$D:$D,'Forecast Data'!$C:$C,AH$6,'Forecast Data'!$B:$B,$D435)</f>
        <v>0</v>
      </c>
      <c r="AI435" s="1"/>
      <c r="AJ435" s="12" t="str">
        <f>IF(SUMIFS('Forecast Data'!$E:$E,'Forecast Data'!$C:$C,AJ$6,'Forecast Data'!$B:$B,$D435)=0,"",SUMIFS('Forecast Data'!$E:$E,'Forecast Data'!$C:$C,AJ$6,'Forecast Data'!$B:$B,$D435))</f>
        <v/>
      </c>
      <c r="AK435" s="12" t="str">
        <f>IF(SUMIFS('Forecast Data'!$E:$E,'Forecast Data'!$C:$C,AK$6,'Forecast Data'!$B:$B,$D435)=0,"",SUMIFS('Forecast Data'!$E:$E,'Forecast Data'!$C:$C,AK$6,'Forecast Data'!$B:$B,$D435))</f>
        <v/>
      </c>
      <c r="AL435" s="12" t="str">
        <f>IF(SUMIFS('Forecast Data'!$E:$E,'Forecast Data'!$C:$C,AL$6,'Forecast Data'!$B:$B,$D435)=0,"",SUMIFS('Forecast Data'!$E:$E,'Forecast Data'!$C:$C,AL$6,'Forecast Data'!$B:$B,$D435))</f>
        <v/>
      </c>
      <c r="AM435" s="12" t="str">
        <f>IF(SUMIFS('Forecast Data'!$E:$E,'Forecast Data'!$C:$C,AM$6,'Forecast Data'!$B:$B,$D435)=0,"",SUMIFS('Forecast Data'!$E:$E,'Forecast Data'!$C:$C,AM$6,'Forecast Data'!$B:$B,$D435))</f>
        <v/>
      </c>
      <c r="AN435" s="12" t="str">
        <f>IF(SUMIFS('Forecast Data'!$E:$E,'Forecast Data'!$C:$C,AN$6,'Forecast Data'!$B:$B,$D435)=0,"",SUMIFS('Forecast Data'!$E:$E,'Forecast Data'!$C:$C,AN$6,'Forecast Data'!$B:$B,$D435))</f>
        <v/>
      </c>
      <c r="AO435" s="12" t="str">
        <f>IF(SUMIFS('Forecast Data'!$E:$E,'Forecast Data'!$C:$C,AO$6,'Forecast Data'!$B:$B,$D435)=0,"",SUMIFS('Forecast Data'!$E:$E,'Forecast Data'!$C:$C,AO$6,'Forecast Data'!$B:$B,$D435))</f>
        <v/>
      </c>
      <c r="AP435" s="12" t="str">
        <f>IF(SUMIFS('Forecast Data'!$E:$E,'Forecast Data'!$C:$C,AP$6,'Forecast Data'!$B:$B,$D435)=0,"",SUMIFS('Forecast Data'!$E:$E,'Forecast Data'!$C:$C,AP$6,'Forecast Data'!$B:$B,$D435))</f>
        <v/>
      </c>
      <c r="AQ435" s="12" t="str">
        <f>IF(SUMIFS('Forecast Data'!$E:$E,'Forecast Data'!$C:$C,AQ$6,'Forecast Data'!$B:$B,$D435)=0,"",SUMIFS('Forecast Data'!$E:$E,'Forecast Data'!$C:$C,AQ$6,'Forecast Data'!$B:$B,$D435))</f>
        <v/>
      </c>
      <c r="AR435" s="12" t="str">
        <f>IF(SUMIFS('Forecast Data'!$E:$E,'Forecast Data'!$C:$C,AR$6,'Forecast Data'!$B:$B,$D435)=0,"",SUMIFS('Forecast Data'!$E:$E,'Forecast Data'!$C:$C,AR$6,'Forecast Data'!$B:$B,$D435))</f>
        <v/>
      </c>
      <c r="AS435" s="12" t="str">
        <f>IF(SUMIFS('Forecast Data'!$E:$E,'Forecast Data'!$C:$C,AS$6,'Forecast Data'!$B:$B,$D435)=0,"",SUMIFS('Forecast Data'!$E:$E,'Forecast Data'!$C:$C,AS$6,'Forecast Data'!$B:$B,$D435))</f>
        <v/>
      </c>
      <c r="AT435" s="12" t="str">
        <f>IF(SUMIFS('Forecast Data'!$E:$E,'Forecast Data'!$C:$C,AT$6,'Forecast Data'!$B:$B,$D435)=0,"",SUMIFS('Forecast Data'!$E:$E,'Forecast Data'!$C:$C,AT$6,'Forecast Data'!$B:$B,$D435))</f>
        <v/>
      </c>
      <c r="AU435" s="12" t="str">
        <f>IF(SUMIFS('Forecast Data'!$E:$E,'Forecast Data'!$C:$C,AU$6,'Forecast Data'!$B:$B,$D435)=0,"",SUMIFS('Forecast Data'!$E:$E,'Forecast Data'!$C:$C,AU$6,'Forecast Data'!$B:$B,$D435))</f>
        <v/>
      </c>
      <c r="AV435" s="1"/>
      <c r="AW435" s="11">
        <f>SUMIFS('OP Units'!E:E,'OP Units'!$A:$A,$D435)</f>
        <v>-12465</v>
      </c>
      <c r="AX435" s="11">
        <f>SUMIFS('OP Units'!F:F,'OP Units'!$A:$A,$D435)</f>
        <v>-13124</v>
      </c>
      <c r="AY435" s="11">
        <f>SUMIFS('OP Units'!G:G,'OP Units'!$A:$A,$D435)</f>
        <v>-16952</v>
      </c>
      <c r="AZ435" s="11">
        <f>SUMIFS('OP Units'!H:H,'OP Units'!$A:$A,$D435)</f>
        <v>-17725</v>
      </c>
      <c r="BA435" s="11">
        <f>SUMIFS('OP Units'!I:I,'OP Units'!$A:$A,$D435)</f>
        <v>-18001</v>
      </c>
      <c r="BB435" s="11">
        <f>SUMIFS('OP Units'!J:J,'OP Units'!$A:$A,$D435)</f>
        <v>-19135</v>
      </c>
      <c r="BC435" s="11">
        <f>SUMIFS('OP Units'!K:K,'OP Units'!$A:$A,$D435)</f>
        <v>-19122</v>
      </c>
      <c r="BD435" s="11">
        <f>SUMIFS('OP Units'!L:L,'OP Units'!$A:$A,$D435)</f>
        <v>-18716</v>
      </c>
      <c r="BE435" s="11">
        <f>SUMIFS('OP Units'!M:M,'OP Units'!$A:$A,$D435)</f>
        <v>-18941</v>
      </c>
      <c r="BF435" s="11">
        <f>SUMIFS('OP Units'!N:N,'OP Units'!$A:$A,$D435)</f>
        <v>-20158</v>
      </c>
      <c r="BG435" s="11">
        <f>SUMIFS('OP Units'!O:O,'OP Units'!$A:$A,$D435)</f>
        <v>-23217</v>
      </c>
      <c r="BH435" s="11">
        <f>SUMIFS('OP Units'!P:P,'OP Units'!$A:$A,$D435)</f>
        <v>-25350</v>
      </c>
      <c r="BI435" s="1"/>
      <c r="BJ435" s="12" t="str">
        <f>IFERROR((SUMIFS('OP Units'!E:E,'OP Units'!$A:$A,$D435)-SUMIFS('Forecast Data'!$H:$H,'Forecast Data'!$C:$C,BJ$6,'Forecast Data'!$B:$B,$D435))/SUMIFS('Forecast Data'!$H:$H,'Forecast Data'!$C:$C,BJ$6,'Forecast Data'!$B:$B,$D435),"")</f>
        <v/>
      </c>
      <c r="BK435" s="12" t="str">
        <f>IFERROR((SUMIFS('OP Units'!F:F,'OP Units'!$A:$A,$D435)-SUMIFS('Forecast Data'!$H:$H,'Forecast Data'!$C:$C,BK$6,'Forecast Data'!$B:$B,$D435))/SUMIFS('Forecast Data'!$H:$H,'Forecast Data'!$C:$C,BK$6,'Forecast Data'!$B:$B,$D435),"")</f>
        <v/>
      </c>
      <c r="BL435" s="12" t="str">
        <f>IFERROR((SUMIFS('OP Units'!G:G,'OP Units'!$A:$A,$D435)-SUMIFS('Forecast Data'!$H:$H,'Forecast Data'!$C:$C,BL$6,'Forecast Data'!$B:$B,$D435))/SUMIFS('Forecast Data'!$H:$H,'Forecast Data'!$C:$C,BL$6,'Forecast Data'!$B:$B,$D435),"")</f>
        <v/>
      </c>
      <c r="BM435" s="12" t="str">
        <f>IFERROR((SUMIFS('OP Units'!H:H,'OP Units'!$A:$A,$D435)-SUMIFS('Forecast Data'!$H:$H,'Forecast Data'!$C:$C,BM$6,'Forecast Data'!$B:$B,$D435))/SUMIFS('Forecast Data'!$H:$H,'Forecast Data'!$C:$C,BM$6,'Forecast Data'!$B:$B,$D435),"")</f>
        <v/>
      </c>
      <c r="BN435" s="12" t="str">
        <f>IFERROR((SUMIFS('OP Units'!I:I,'OP Units'!$A:$A,$D435)-SUMIFS('Forecast Data'!$H:$H,'Forecast Data'!$C:$C,BN$6,'Forecast Data'!$B:$B,$D435))/SUMIFS('Forecast Data'!$H:$H,'Forecast Data'!$C:$C,BN$6,'Forecast Data'!$B:$B,$D435),"")</f>
        <v/>
      </c>
      <c r="BO435" s="12" t="str">
        <f>IFERROR((SUMIFS('OP Units'!J:J,'OP Units'!$A:$A,$D435)-SUMIFS('Forecast Data'!$H:$H,'Forecast Data'!$C:$C,BO$6,'Forecast Data'!$B:$B,$D435))/SUMIFS('Forecast Data'!$H:$H,'Forecast Data'!$C:$C,BO$6,'Forecast Data'!$B:$B,$D435),"")</f>
        <v/>
      </c>
      <c r="BP435" s="12" t="str">
        <f>IFERROR((SUMIFS('OP Units'!K:K,'OP Units'!$A:$A,$D435)-SUMIFS('Forecast Data'!$H:$H,'Forecast Data'!$C:$C,BP$6,'Forecast Data'!$B:$B,$D435))/SUMIFS('Forecast Data'!$H:$H,'Forecast Data'!$C:$C,BP$6,'Forecast Data'!$B:$B,$D435),"")</f>
        <v/>
      </c>
      <c r="BQ435" s="12" t="str">
        <f>IFERROR((SUMIFS('OP Units'!L:L,'OP Units'!$A:$A,$D435)-SUMIFS('Forecast Data'!$H:$H,'Forecast Data'!$C:$C,BQ$6,'Forecast Data'!$B:$B,$D435))/SUMIFS('Forecast Data'!$H:$H,'Forecast Data'!$C:$C,BQ$6,'Forecast Data'!$B:$B,$D435),"")</f>
        <v/>
      </c>
      <c r="BR435" s="12" t="str">
        <f>IFERROR((SUMIFS('OP Units'!M:M,'OP Units'!$A:$A,$D435)-SUMIFS('Forecast Data'!$H:$H,'Forecast Data'!$C:$C,BR$6,'Forecast Data'!$B:$B,$D435))/SUMIFS('Forecast Data'!$H:$H,'Forecast Data'!$C:$C,BR$6,'Forecast Data'!$B:$B,$D435),"")</f>
        <v/>
      </c>
      <c r="BS435" s="12" t="str">
        <f>IFERROR((SUMIFS('OP Units'!N:N,'OP Units'!$A:$A,$D435)-SUMIFS('Forecast Data'!$H:$H,'Forecast Data'!$C:$C,BS$6,'Forecast Data'!$B:$B,$D435))/SUMIFS('Forecast Data'!$H:$H,'Forecast Data'!$C:$C,BS$6,'Forecast Data'!$B:$B,$D435),"")</f>
        <v/>
      </c>
      <c r="BT435" s="12" t="str">
        <f>IFERROR((SUMIFS('OP Units'!O:O,'OP Units'!$A:$A,$D435)-SUMIFS('Forecast Data'!$H:$H,'Forecast Data'!$C:$C,BT$6,'Forecast Data'!$B:$B,$D435))/SUMIFS('Forecast Data'!$H:$H,'Forecast Data'!$C:$C,BT$6,'Forecast Data'!$B:$B,$D435),"")</f>
        <v/>
      </c>
      <c r="BU435" s="12" t="str">
        <f>IFERROR((SUMIFS('OP Units'!P:P,'OP Units'!$A:$A,$D435)-SUMIFS('Forecast Data'!$H:$H,'Forecast Data'!$C:$C,BU$6,'Forecast Data'!$B:$B,$D435))/SUMIFS('Forecast Data'!$H:$H,'Forecast Data'!$C:$C,BU$6,'Forecast Data'!$B:$B,$D435),"")</f>
        <v/>
      </c>
      <c r="BV435" s="12"/>
      <c r="BW435" s="11">
        <f>(SUMIFS('Forecast Data'!H:H,'Forecast Data'!B:B,D435,'Forecast Data'!C:C,BK$6)+SUMIFS('Forecast Data'!H:H,'Forecast Data'!B:B,D435,'Forecast Data'!C:C,BL$6)+SUMIFS('Forecast Data'!H:H,'Forecast Data'!B:B,D435,'Forecast Data'!C:C,BM$6)+SUMIFS('Forecast Data'!H:H,'Forecast Data'!B:B,D435,'Forecast Data'!C:C,BN$6)+SUMIFS('Forecast Data'!H:H,'Forecast Data'!B:B,D435,'Forecast Data'!C:C,BO$6)+SUMIFS('Forecast Data'!H:H,'Forecast Data'!B:B,D435,'Forecast Data'!C:C,BP$6)+SUMIFS('Forecast Data'!H:H,'Forecast Data'!B:B,D435,'Forecast Data'!C:C,BQ$6)+SUMIFS('Forecast Data'!H:H,'Forecast Data'!B:B,D435,'Forecast Data'!C:C,BJ$6))/8</f>
        <v>0</v>
      </c>
      <c r="BX435" s="12" t="str">
        <f>IFERROR((SUM(W435:AD435)-(SUMIFS('Forecast Data'!H:H,'Forecast Data'!B:B,B435,'Forecast Data'!C:C,BJ$6)+SUMIFS('Forecast Data'!H:H,'Forecast Data'!B:B,B435,'Forecast Data'!C:C,BK$6)+SUMIFS('Forecast Data'!H:H,'Forecast Data'!B:B,B435,'Forecast Data'!C:C,BL$6)+SUMIFS('Forecast Data'!H:H,'Forecast Data'!B:B,B435,'Forecast Data'!C:C,BM$6)+SUMIFS('Forecast Data'!H:H,'Forecast Data'!B:B,B435,'Forecast Data'!C:C,BN$6)+SUMIFS('Forecast Data'!H:H,'Forecast Data'!B:B,B435,'Forecast Data'!C:C,BO$6)+SUMIFS('Forecast Data'!H:H,'Forecast Data'!B:B,B435,'Forecast Data'!C:C,BP$6)+SUMIFS('Forecast Data'!H:H,'Forecast Data'!B:B,B435,'Forecast Data'!C:C,BQ$6)))/(SUMIFS('Forecast Data'!H:H,'Forecast Data'!B:B,B435,'Forecast Data'!C:C,BJ$6)+SUMIFS('Forecast Data'!H:H,'Forecast Data'!B:B,B435,'Forecast Data'!C:C,BK$6)+SUMIFS('Forecast Data'!H:H,'Forecast Data'!B:B,B435,'Forecast Data'!C:C,BL$6)+SUMIFS('Forecast Data'!H:H,'Forecast Data'!B:B,B435,'Forecast Data'!C:C,BM$6)+SUMIFS('Forecast Data'!H:H,'Forecast Data'!B:B,B435,'Forecast Data'!C:C,BN$6)+SUMIFS('Forecast Data'!H:H,'Forecast Data'!B:B,B435,'Forecast Data'!C:C,BO$6)+SUMIFS('Forecast Data'!H:H,'Forecast Data'!B:B,B435,'Forecast Data'!C:C,BP$6)+SUMIFS('Forecast Data'!H:H,'Forecast Data'!B:B,B435,'Forecast Data'!C:C,BQ$6)),"")</f>
        <v/>
      </c>
      <c r="BY435" s="12">
        <f t="shared" si="68"/>
        <v>0</v>
      </c>
      <c r="BZ435" s="16">
        <f t="shared" si="69"/>
        <v>0</v>
      </c>
      <c r="CA435" s="13">
        <f t="shared" si="70"/>
        <v>0</v>
      </c>
      <c r="CB435" s="12">
        <f t="shared" si="71"/>
        <v>0</v>
      </c>
      <c r="CC435" s="12"/>
      <c r="CD435" s="11">
        <f>(SUMIFS('Forecast Data'!H:H,'Forecast Data'!B:B,D435,'Forecast Data'!C:C,BK$6)+SUMIFS('Forecast Data'!H:H,'Forecast Data'!B:B,D435,'Forecast Data'!C:C,BL$6)+SUMIFS('Forecast Data'!H:H,'Forecast Data'!B:B,D435,'Forecast Data'!C:C,BM$6)+SUMIFS('Forecast Data'!H:H,'Forecast Data'!B:B,D435,'Forecast Data'!C:C,BJ$6))/4</f>
        <v>0</v>
      </c>
      <c r="CE435" s="12" t="str">
        <f>IFERROR((SUM(W435:Z435)-(SUMIFS('Forecast Data'!H:H,'Forecast Data'!B:B,D435,'Forecast Data'!C:C,BJ$6)+SUMIFS('Forecast Data'!H:H,'Forecast Data'!B:B,D435,'Forecast Data'!C:C,BK$6)+SUMIFS('Forecast Data'!H:H,'Forecast Data'!B:B,D435,'Forecast Data'!C:C,BL$6)+SUMIFS('Forecast Data'!H:H,'Forecast Data'!B:B,D435,'Forecast Data'!C:C,BM$6)))/(SUMIFS('Forecast Data'!H:H,'Forecast Data'!B:B,D435,'Forecast Data'!C:C,BJ$6)+SUMIFS('Forecast Data'!H:H,'Forecast Data'!B:B,D435,'Forecast Data'!C:C,BK$6)+SUMIFS('Forecast Data'!H:H,'Forecast Data'!B:B,D435,'Forecast Data'!C:C,BL$6)+SUMIFS('Forecast Data'!H:H,'Forecast Data'!B:B,D435,'Forecast Data'!C:C,BM$6)),"")</f>
        <v/>
      </c>
      <c r="CF435" s="12">
        <f t="shared" si="72"/>
        <v>0</v>
      </c>
      <c r="CG435" s="12">
        <f t="shared" si="73"/>
        <v>0</v>
      </c>
      <c r="CH435" s="13">
        <f t="shared" si="74"/>
        <v>0</v>
      </c>
      <c r="CI435" s="13"/>
    </row>
    <row r="436" spans="1:87" ht="13.2">
      <c r="A436" s="1"/>
      <c r="B436" t="str">
        <f t="shared" si="79"/>
        <v>Ion8</v>
      </c>
      <c r="D436" t="s">
        <v>468</v>
      </c>
      <c r="E436" s="11">
        <f>SUMIFS('Fin Data'!F:F,'Fin Data'!A:A,D436)</f>
        <v>0</v>
      </c>
      <c r="F436" s="11">
        <f>SUMIFS('Fin Data with 6 week hist'!I:I,'Fin Data with 6 week hist'!$A:$A,$D436)</f>
        <v>0</v>
      </c>
      <c r="G436" s="11">
        <f>SUMIFS('Fin Data with 6 week hist'!J:J,'Fin Data with 6 week hist'!$A:$A,$D436)</f>
        <v>0</v>
      </c>
      <c r="H436" s="11">
        <f>SUMIFS('Fin Data with 6 week hist'!K:K,'Fin Data with 6 week hist'!$A:$A,$D436)+SUMIFS('Unit Cancellations'!D:D,'Unit Cancellations'!$B:$B,$D436)</f>
        <v>0</v>
      </c>
      <c r="I436" s="11">
        <f>SUMIFS('Fin Data with 6 week hist'!L:L,'Fin Data with 6 week hist'!$A:$A,$D436)+SUMIFS('Unit Cancellations'!E:E,'Unit Cancellations'!$B:$B,$D436)</f>
        <v>0</v>
      </c>
      <c r="J436" s="11">
        <f>SUMIFS('Fin Data with 6 week hist'!M:M,'Fin Data with 6 week hist'!$A:$A,$D436)+SUMIFS('Unit Cancellations'!F:F,'Unit Cancellations'!$B:$B,$D436)</f>
        <v>1</v>
      </c>
      <c r="K436" s="11">
        <f>SUMIFS('Fin Data with 6 week hist'!N:N,'Fin Data with 6 week hist'!$A:$A,$D436)+SUMIFS('Unit Cancellations'!G:G,'Unit Cancellations'!$B:$B,$D436)</f>
        <v>0</v>
      </c>
      <c r="L436" s="11">
        <f>SUMIFS('Fin Data'!AN:AN,'Fin Data'!A:A,D436)</f>
        <v>0</v>
      </c>
      <c r="M436" s="12">
        <f>IFERROR(SUMIFS('Fin Data'!AO:AO,'Fin Data'!A:A,D436),"")</f>
        <v>0</v>
      </c>
      <c r="N436" s="1"/>
      <c r="O436" s="11">
        <f t="shared" si="63"/>
        <v>0</v>
      </c>
      <c r="P436" s="12" t="str">
        <f t="shared" si="64"/>
        <v/>
      </c>
      <c r="Q436" s="1"/>
      <c r="R436" s="11">
        <f t="shared" si="65"/>
        <v>0</v>
      </c>
      <c r="S436" s="12" t="str">
        <f t="shared" si="66"/>
        <v/>
      </c>
      <c r="T436" s="11">
        <f t="shared" si="67"/>
        <v>0</v>
      </c>
      <c r="U436" s="1" t="e">
        <f t="shared" si="80"/>
        <v>#REF!</v>
      </c>
      <c r="V436" s="1"/>
      <c r="W436" s="11">
        <f>SUMIFS('Forecast Data'!$D:$D,'Forecast Data'!$C:$C,W$6,'Forecast Data'!$B:$B,$D436)</f>
        <v>0</v>
      </c>
      <c r="X436" s="11">
        <f>SUMIFS('Forecast Data'!$D:$D,'Forecast Data'!$C:$C,X$6,'Forecast Data'!$B:$B,$D436)</f>
        <v>0</v>
      </c>
      <c r="Y436" s="11">
        <f>SUMIFS('Forecast Data'!$D:$D,'Forecast Data'!$C:$C,Y$6,'Forecast Data'!$B:$B,$D436)</f>
        <v>0</v>
      </c>
      <c r="Z436" s="11">
        <f>SUMIFS('Forecast Data'!$D:$D,'Forecast Data'!$C:$C,Z$6,'Forecast Data'!$B:$B,$D436)</f>
        <v>0</v>
      </c>
      <c r="AA436" s="11">
        <f>SUMIFS('Forecast Data'!$D:$D,'Forecast Data'!$C:$C,AA$6,'Forecast Data'!$B:$B,$D436)</f>
        <v>0</v>
      </c>
      <c r="AB436" s="11">
        <f>SUMIFS('Forecast Data'!$D:$D,'Forecast Data'!$C:$C,AB$6,'Forecast Data'!$B:$B,$D436)</f>
        <v>0</v>
      </c>
      <c r="AC436" s="11">
        <f>SUMIFS('Forecast Data'!$D:$D,'Forecast Data'!$C:$C,AC$6,'Forecast Data'!$B:$B,$D436)</f>
        <v>0</v>
      </c>
      <c r="AD436" s="11">
        <f>SUMIFS('Forecast Data'!$D:$D,'Forecast Data'!$C:$C,AD$6,'Forecast Data'!$B:$B,$D436)</f>
        <v>0</v>
      </c>
      <c r="AE436" s="11">
        <f>SUMIFS('Forecast Data'!$D:$D,'Forecast Data'!$C:$C,AE$6,'Forecast Data'!$B:$B,$D436)</f>
        <v>0</v>
      </c>
      <c r="AF436" s="11">
        <f>SUMIFS('Forecast Data'!$D:$D,'Forecast Data'!$C:$C,AF$6,'Forecast Data'!$B:$B,$D436)</f>
        <v>0</v>
      </c>
      <c r="AG436" s="11">
        <f>SUMIFS('Forecast Data'!$D:$D,'Forecast Data'!$C:$C,AG$6,'Forecast Data'!$B:$B,$D436)</f>
        <v>0</v>
      </c>
      <c r="AH436" s="11">
        <f>SUMIFS('Forecast Data'!$D:$D,'Forecast Data'!$C:$C,AH$6,'Forecast Data'!$B:$B,$D436)</f>
        <v>0</v>
      </c>
      <c r="AI436" s="1"/>
      <c r="AJ436" s="12" t="str">
        <f>IF(SUMIFS('Forecast Data'!$E:$E,'Forecast Data'!$C:$C,AJ$6,'Forecast Data'!$B:$B,$D436)=0,"",SUMIFS('Forecast Data'!$E:$E,'Forecast Data'!$C:$C,AJ$6,'Forecast Data'!$B:$B,$D436))</f>
        <v/>
      </c>
      <c r="AK436" s="12" t="str">
        <f>IF(SUMIFS('Forecast Data'!$E:$E,'Forecast Data'!$C:$C,AK$6,'Forecast Data'!$B:$B,$D436)=0,"",SUMIFS('Forecast Data'!$E:$E,'Forecast Data'!$C:$C,AK$6,'Forecast Data'!$B:$B,$D436))</f>
        <v/>
      </c>
      <c r="AL436" s="12" t="str">
        <f>IF(SUMIFS('Forecast Data'!$E:$E,'Forecast Data'!$C:$C,AL$6,'Forecast Data'!$B:$B,$D436)=0,"",SUMIFS('Forecast Data'!$E:$E,'Forecast Data'!$C:$C,AL$6,'Forecast Data'!$B:$B,$D436))</f>
        <v/>
      </c>
      <c r="AM436" s="12" t="str">
        <f>IF(SUMIFS('Forecast Data'!$E:$E,'Forecast Data'!$C:$C,AM$6,'Forecast Data'!$B:$B,$D436)=0,"",SUMIFS('Forecast Data'!$E:$E,'Forecast Data'!$C:$C,AM$6,'Forecast Data'!$B:$B,$D436))</f>
        <v/>
      </c>
      <c r="AN436" s="12" t="str">
        <f>IF(SUMIFS('Forecast Data'!$E:$E,'Forecast Data'!$C:$C,AN$6,'Forecast Data'!$B:$B,$D436)=0,"",SUMIFS('Forecast Data'!$E:$E,'Forecast Data'!$C:$C,AN$6,'Forecast Data'!$B:$B,$D436))</f>
        <v/>
      </c>
      <c r="AO436" s="12" t="str">
        <f>IF(SUMIFS('Forecast Data'!$E:$E,'Forecast Data'!$C:$C,AO$6,'Forecast Data'!$B:$B,$D436)=0,"",SUMIFS('Forecast Data'!$E:$E,'Forecast Data'!$C:$C,AO$6,'Forecast Data'!$B:$B,$D436))</f>
        <v/>
      </c>
      <c r="AP436" s="12" t="str">
        <f>IF(SUMIFS('Forecast Data'!$E:$E,'Forecast Data'!$C:$C,AP$6,'Forecast Data'!$B:$B,$D436)=0,"",SUMIFS('Forecast Data'!$E:$E,'Forecast Data'!$C:$C,AP$6,'Forecast Data'!$B:$B,$D436))</f>
        <v/>
      </c>
      <c r="AQ436" s="12" t="str">
        <f>IF(SUMIFS('Forecast Data'!$E:$E,'Forecast Data'!$C:$C,AQ$6,'Forecast Data'!$B:$B,$D436)=0,"",SUMIFS('Forecast Data'!$E:$E,'Forecast Data'!$C:$C,AQ$6,'Forecast Data'!$B:$B,$D436))</f>
        <v/>
      </c>
      <c r="AR436" s="12" t="str">
        <f>IF(SUMIFS('Forecast Data'!$E:$E,'Forecast Data'!$C:$C,AR$6,'Forecast Data'!$B:$B,$D436)=0,"",SUMIFS('Forecast Data'!$E:$E,'Forecast Data'!$C:$C,AR$6,'Forecast Data'!$B:$B,$D436))</f>
        <v/>
      </c>
      <c r="AS436" s="12" t="str">
        <f>IF(SUMIFS('Forecast Data'!$E:$E,'Forecast Data'!$C:$C,AS$6,'Forecast Data'!$B:$B,$D436)=0,"",SUMIFS('Forecast Data'!$E:$E,'Forecast Data'!$C:$C,AS$6,'Forecast Data'!$B:$B,$D436))</f>
        <v/>
      </c>
      <c r="AT436" s="12" t="str">
        <f>IF(SUMIFS('Forecast Data'!$E:$E,'Forecast Data'!$C:$C,AT$6,'Forecast Data'!$B:$B,$D436)=0,"",SUMIFS('Forecast Data'!$E:$E,'Forecast Data'!$C:$C,AT$6,'Forecast Data'!$B:$B,$D436))</f>
        <v/>
      </c>
      <c r="AU436" s="12" t="str">
        <f>IF(SUMIFS('Forecast Data'!$E:$E,'Forecast Data'!$C:$C,AU$6,'Forecast Data'!$B:$B,$D436)=0,"",SUMIFS('Forecast Data'!$E:$E,'Forecast Data'!$C:$C,AU$6,'Forecast Data'!$B:$B,$D436))</f>
        <v/>
      </c>
      <c r="AV436" s="1"/>
      <c r="AW436" s="11">
        <f>SUMIFS('OP Units'!E:E,'OP Units'!$A:$A,$D436)</f>
        <v>0</v>
      </c>
      <c r="AX436" s="11">
        <f>SUMIFS('OP Units'!F:F,'OP Units'!$A:$A,$D436)</f>
        <v>0</v>
      </c>
      <c r="AY436" s="11">
        <f>SUMIFS('OP Units'!G:G,'OP Units'!$A:$A,$D436)</f>
        <v>0</v>
      </c>
      <c r="AZ436" s="11">
        <f>SUMIFS('OP Units'!H:H,'OP Units'!$A:$A,$D436)</f>
        <v>0</v>
      </c>
      <c r="BA436" s="11">
        <f>SUMIFS('OP Units'!I:I,'OP Units'!$A:$A,$D436)</f>
        <v>0</v>
      </c>
      <c r="BB436" s="11">
        <f>SUMIFS('OP Units'!J:J,'OP Units'!$A:$A,$D436)</f>
        <v>0</v>
      </c>
      <c r="BC436" s="11">
        <f>SUMIFS('OP Units'!K:K,'OP Units'!$A:$A,$D436)</f>
        <v>0</v>
      </c>
      <c r="BD436" s="11">
        <f>SUMIFS('OP Units'!L:L,'OP Units'!$A:$A,$D436)</f>
        <v>0</v>
      </c>
      <c r="BE436" s="11">
        <f>SUMIFS('OP Units'!M:M,'OP Units'!$A:$A,$D436)</f>
        <v>0</v>
      </c>
      <c r="BF436" s="11">
        <f>SUMIFS('OP Units'!N:N,'OP Units'!$A:$A,$D436)</f>
        <v>0</v>
      </c>
      <c r="BG436" s="11">
        <f>SUMIFS('OP Units'!O:O,'OP Units'!$A:$A,$D436)</f>
        <v>0</v>
      </c>
      <c r="BH436" s="11">
        <f>SUMIFS('OP Units'!P:P,'OP Units'!$A:$A,$D436)</f>
        <v>0</v>
      </c>
      <c r="BI436" s="1"/>
      <c r="BJ436" s="12" t="str">
        <f>IFERROR((SUMIFS('OP Units'!E:E,'OP Units'!$A:$A,$D436)-SUMIFS('Forecast Data'!$H:$H,'Forecast Data'!$C:$C,BJ$6,'Forecast Data'!$B:$B,$D436))/SUMIFS('Forecast Data'!$H:$H,'Forecast Data'!$C:$C,BJ$6,'Forecast Data'!$B:$B,$D436),"")</f>
        <v/>
      </c>
      <c r="BK436" s="12" t="str">
        <f>IFERROR((SUMIFS('OP Units'!F:F,'OP Units'!$A:$A,$D436)-SUMIFS('Forecast Data'!$H:$H,'Forecast Data'!$C:$C,BK$6,'Forecast Data'!$B:$B,$D436))/SUMIFS('Forecast Data'!$H:$H,'Forecast Data'!$C:$C,BK$6,'Forecast Data'!$B:$B,$D436),"")</f>
        <v/>
      </c>
      <c r="BL436" s="12" t="str">
        <f>IFERROR((SUMIFS('OP Units'!G:G,'OP Units'!$A:$A,$D436)-SUMIFS('Forecast Data'!$H:$H,'Forecast Data'!$C:$C,BL$6,'Forecast Data'!$B:$B,$D436))/SUMIFS('Forecast Data'!$H:$H,'Forecast Data'!$C:$C,BL$6,'Forecast Data'!$B:$B,$D436),"")</f>
        <v/>
      </c>
      <c r="BM436" s="12" t="str">
        <f>IFERROR((SUMIFS('OP Units'!H:H,'OP Units'!$A:$A,$D436)-SUMIFS('Forecast Data'!$H:$H,'Forecast Data'!$C:$C,BM$6,'Forecast Data'!$B:$B,$D436))/SUMIFS('Forecast Data'!$H:$H,'Forecast Data'!$C:$C,BM$6,'Forecast Data'!$B:$B,$D436),"")</f>
        <v/>
      </c>
      <c r="BN436" s="12" t="str">
        <f>IFERROR((SUMIFS('OP Units'!I:I,'OP Units'!$A:$A,$D436)-SUMIFS('Forecast Data'!$H:$H,'Forecast Data'!$C:$C,BN$6,'Forecast Data'!$B:$B,$D436))/SUMIFS('Forecast Data'!$H:$H,'Forecast Data'!$C:$C,BN$6,'Forecast Data'!$B:$B,$D436),"")</f>
        <v/>
      </c>
      <c r="BO436" s="12" t="str">
        <f>IFERROR((SUMIFS('OP Units'!J:J,'OP Units'!$A:$A,$D436)-SUMIFS('Forecast Data'!$H:$H,'Forecast Data'!$C:$C,BO$6,'Forecast Data'!$B:$B,$D436))/SUMIFS('Forecast Data'!$H:$H,'Forecast Data'!$C:$C,BO$6,'Forecast Data'!$B:$B,$D436),"")</f>
        <v/>
      </c>
      <c r="BP436" s="12" t="str">
        <f>IFERROR((SUMIFS('OP Units'!K:K,'OP Units'!$A:$A,$D436)-SUMIFS('Forecast Data'!$H:$H,'Forecast Data'!$C:$C,BP$6,'Forecast Data'!$B:$B,$D436))/SUMIFS('Forecast Data'!$H:$H,'Forecast Data'!$C:$C,BP$6,'Forecast Data'!$B:$B,$D436),"")</f>
        <v/>
      </c>
      <c r="BQ436" s="12" t="str">
        <f>IFERROR((SUMIFS('OP Units'!L:L,'OP Units'!$A:$A,$D436)-SUMIFS('Forecast Data'!$H:$H,'Forecast Data'!$C:$C,BQ$6,'Forecast Data'!$B:$B,$D436))/SUMIFS('Forecast Data'!$H:$H,'Forecast Data'!$C:$C,BQ$6,'Forecast Data'!$B:$B,$D436),"")</f>
        <v/>
      </c>
      <c r="BR436" s="12" t="str">
        <f>IFERROR((SUMIFS('OP Units'!M:M,'OP Units'!$A:$A,$D436)-SUMIFS('Forecast Data'!$H:$H,'Forecast Data'!$C:$C,BR$6,'Forecast Data'!$B:$B,$D436))/SUMIFS('Forecast Data'!$H:$H,'Forecast Data'!$C:$C,BR$6,'Forecast Data'!$B:$B,$D436),"")</f>
        <v/>
      </c>
      <c r="BS436" s="12" t="str">
        <f>IFERROR((SUMIFS('OP Units'!N:N,'OP Units'!$A:$A,$D436)-SUMIFS('Forecast Data'!$H:$H,'Forecast Data'!$C:$C,BS$6,'Forecast Data'!$B:$B,$D436))/SUMIFS('Forecast Data'!$H:$H,'Forecast Data'!$C:$C,BS$6,'Forecast Data'!$B:$B,$D436),"")</f>
        <v/>
      </c>
      <c r="BT436" s="12" t="str">
        <f>IFERROR((SUMIFS('OP Units'!O:O,'OP Units'!$A:$A,$D436)-SUMIFS('Forecast Data'!$H:$H,'Forecast Data'!$C:$C,BT$6,'Forecast Data'!$B:$B,$D436))/SUMIFS('Forecast Data'!$H:$H,'Forecast Data'!$C:$C,BT$6,'Forecast Data'!$B:$B,$D436),"")</f>
        <v/>
      </c>
      <c r="BU436" s="12" t="str">
        <f>IFERROR((SUMIFS('OP Units'!P:P,'OP Units'!$A:$A,$D436)-SUMIFS('Forecast Data'!$H:$H,'Forecast Data'!$C:$C,BU$6,'Forecast Data'!$B:$B,$D436))/SUMIFS('Forecast Data'!$H:$H,'Forecast Data'!$C:$C,BU$6,'Forecast Data'!$B:$B,$D436),"")</f>
        <v/>
      </c>
      <c r="BV436" s="12"/>
      <c r="BW436" s="11">
        <f>(SUMIFS('Forecast Data'!H:H,'Forecast Data'!B:B,D436,'Forecast Data'!C:C,BK$6)+SUMIFS('Forecast Data'!H:H,'Forecast Data'!B:B,D436,'Forecast Data'!C:C,BL$6)+SUMIFS('Forecast Data'!H:H,'Forecast Data'!B:B,D436,'Forecast Data'!C:C,BM$6)+SUMIFS('Forecast Data'!H:H,'Forecast Data'!B:B,D436,'Forecast Data'!C:C,BN$6)+SUMIFS('Forecast Data'!H:H,'Forecast Data'!B:B,D436,'Forecast Data'!C:C,BO$6)+SUMIFS('Forecast Data'!H:H,'Forecast Data'!B:B,D436,'Forecast Data'!C:C,BP$6)+SUMIFS('Forecast Data'!H:H,'Forecast Data'!B:B,D436,'Forecast Data'!C:C,BQ$6)+SUMIFS('Forecast Data'!H:H,'Forecast Data'!B:B,D436,'Forecast Data'!C:C,BJ$6))/8</f>
        <v>0</v>
      </c>
      <c r="BX436" s="12" t="str">
        <f>IFERROR((SUM(W436:AD436)-(SUMIFS('Forecast Data'!H:H,'Forecast Data'!B:B,B436,'Forecast Data'!C:C,BJ$6)+SUMIFS('Forecast Data'!H:H,'Forecast Data'!B:B,B436,'Forecast Data'!C:C,BK$6)+SUMIFS('Forecast Data'!H:H,'Forecast Data'!B:B,B436,'Forecast Data'!C:C,BL$6)+SUMIFS('Forecast Data'!H:H,'Forecast Data'!B:B,B436,'Forecast Data'!C:C,BM$6)+SUMIFS('Forecast Data'!H:H,'Forecast Data'!B:B,B436,'Forecast Data'!C:C,BN$6)+SUMIFS('Forecast Data'!H:H,'Forecast Data'!B:B,B436,'Forecast Data'!C:C,BO$6)+SUMIFS('Forecast Data'!H:H,'Forecast Data'!B:B,B436,'Forecast Data'!C:C,BP$6)+SUMIFS('Forecast Data'!H:H,'Forecast Data'!B:B,B436,'Forecast Data'!C:C,BQ$6)))/(SUMIFS('Forecast Data'!H:H,'Forecast Data'!B:B,B436,'Forecast Data'!C:C,BJ$6)+SUMIFS('Forecast Data'!H:H,'Forecast Data'!B:B,B436,'Forecast Data'!C:C,BK$6)+SUMIFS('Forecast Data'!H:H,'Forecast Data'!B:B,B436,'Forecast Data'!C:C,BL$6)+SUMIFS('Forecast Data'!H:H,'Forecast Data'!B:B,B436,'Forecast Data'!C:C,BM$6)+SUMIFS('Forecast Data'!H:H,'Forecast Data'!B:B,B436,'Forecast Data'!C:C,BN$6)+SUMIFS('Forecast Data'!H:H,'Forecast Data'!B:B,B436,'Forecast Data'!C:C,BO$6)+SUMIFS('Forecast Data'!H:H,'Forecast Data'!B:B,B436,'Forecast Data'!C:C,BP$6)+SUMIFS('Forecast Data'!H:H,'Forecast Data'!B:B,B436,'Forecast Data'!C:C,BQ$6)),"")</f>
        <v/>
      </c>
      <c r="BY436" s="12">
        <f t="shared" si="68"/>
        <v>0</v>
      </c>
      <c r="BZ436" s="16">
        <f t="shared" si="69"/>
        <v>0</v>
      </c>
      <c r="CA436" s="13">
        <f t="shared" si="70"/>
        <v>0</v>
      </c>
      <c r="CB436" s="12">
        <f t="shared" si="71"/>
        <v>0</v>
      </c>
      <c r="CC436" s="12"/>
      <c r="CD436" s="11">
        <f>(SUMIFS('Forecast Data'!H:H,'Forecast Data'!B:B,D436,'Forecast Data'!C:C,BK$6)+SUMIFS('Forecast Data'!H:H,'Forecast Data'!B:B,D436,'Forecast Data'!C:C,BL$6)+SUMIFS('Forecast Data'!H:H,'Forecast Data'!B:B,D436,'Forecast Data'!C:C,BM$6)+SUMIFS('Forecast Data'!H:H,'Forecast Data'!B:B,D436,'Forecast Data'!C:C,BJ$6))/4</f>
        <v>0</v>
      </c>
      <c r="CE436" s="12" t="str">
        <f>IFERROR((SUM(W436:Z436)-(SUMIFS('Forecast Data'!H:H,'Forecast Data'!B:B,D436,'Forecast Data'!C:C,BJ$6)+SUMIFS('Forecast Data'!H:H,'Forecast Data'!B:B,D436,'Forecast Data'!C:C,BK$6)+SUMIFS('Forecast Data'!H:H,'Forecast Data'!B:B,D436,'Forecast Data'!C:C,BL$6)+SUMIFS('Forecast Data'!H:H,'Forecast Data'!B:B,D436,'Forecast Data'!C:C,BM$6)))/(SUMIFS('Forecast Data'!H:H,'Forecast Data'!B:B,D436,'Forecast Data'!C:C,BJ$6)+SUMIFS('Forecast Data'!H:H,'Forecast Data'!B:B,D436,'Forecast Data'!C:C,BK$6)+SUMIFS('Forecast Data'!H:H,'Forecast Data'!B:B,D436,'Forecast Data'!C:C,BL$6)+SUMIFS('Forecast Data'!H:H,'Forecast Data'!B:B,D436,'Forecast Data'!C:C,BM$6)),"")</f>
        <v/>
      </c>
      <c r="CF436" s="12">
        <f t="shared" si="72"/>
        <v>0</v>
      </c>
      <c r="CG436" s="12">
        <f t="shared" si="73"/>
        <v>0</v>
      </c>
      <c r="CH436" s="13">
        <f t="shared" si="74"/>
        <v>0</v>
      </c>
      <c r="CI436" s="13"/>
    </row>
    <row r="437" spans="1:87" ht="13.2">
      <c r="A437" s="1"/>
      <c r="B437" t="str">
        <f t="shared" si="79"/>
        <v>American Weigh Scales</v>
      </c>
      <c r="D437" t="s">
        <v>469</v>
      </c>
      <c r="E437" s="11">
        <f>SUMIFS('Fin Data'!F:F,'Fin Data'!A:A,D437)</f>
        <v>0</v>
      </c>
      <c r="F437" s="11">
        <f>SUMIFS('Fin Data with 6 week hist'!I:I,'Fin Data with 6 week hist'!$A:$A,$D437)</f>
        <v>0</v>
      </c>
      <c r="G437" s="11">
        <f>SUMIFS('Fin Data with 6 week hist'!J:J,'Fin Data with 6 week hist'!$A:$A,$D437)</f>
        <v>0</v>
      </c>
      <c r="H437" s="11">
        <f>SUMIFS('Fin Data with 6 week hist'!K:K,'Fin Data with 6 week hist'!$A:$A,$D437)+SUMIFS('Unit Cancellations'!D:D,'Unit Cancellations'!$B:$B,$D437)</f>
        <v>0</v>
      </c>
      <c r="I437" s="11">
        <f>SUMIFS('Fin Data with 6 week hist'!L:L,'Fin Data with 6 week hist'!$A:$A,$D437)+SUMIFS('Unit Cancellations'!E:E,'Unit Cancellations'!$B:$B,$D437)</f>
        <v>0</v>
      </c>
      <c r="J437" s="11">
        <f>SUMIFS('Fin Data with 6 week hist'!M:M,'Fin Data with 6 week hist'!$A:$A,$D437)+SUMIFS('Unit Cancellations'!F:F,'Unit Cancellations'!$B:$B,$D437)</f>
        <v>0</v>
      </c>
      <c r="K437" s="11">
        <f>SUMIFS('Fin Data with 6 week hist'!N:N,'Fin Data with 6 week hist'!$A:$A,$D437)+SUMIFS('Unit Cancellations'!G:G,'Unit Cancellations'!$B:$B,$D437)</f>
        <v>0</v>
      </c>
      <c r="L437" s="11">
        <f>SUMIFS('Fin Data'!AN:AN,'Fin Data'!A:A,D437)</f>
        <v>0</v>
      </c>
      <c r="M437" s="12">
        <f>IFERROR(SUMIFS('Fin Data'!AO:AO,'Fin Data'!A:A,D437),"")</f>
        <v>0</v>
      </c>
      <c r="N437" s="1"/>
      <c r="O437" s="11">
        <f t="shared" si="63"/>
        <v>0</v>
      </c>
      <c r="P437" s="12" t="str">
        <f t="shared" si="64"/>
        <v/>
      </c>
      <c r="Q437" s="1"/>
      <c r="R437" s="11">
        <f t="shared" si="65"/>
        <v>0</v>
      </c>
      <c r="S437" s="12" t="str">
        <f t="shared" si="66"/>
        <v/>
      </c>
      <c r="T437" s="11">
        <f t="shared" si="67"/>
        <v>0</v>
      </c>
      <c r="U437" s="1" t="e">
        <f t="shared" si="80"/>
        <v>#REF!</v>
      </c>
      <c r="V437" s="1"/>
      <c r="W437" s="11">
        <f>SUMIFS('Forecast Data'!$D:$D,'Forecast Data'!$C:$C,W$6,'Forecast Data'!$B:$B,$D437)</f>
        <v>0</v>
      </c>
      <c r="X437" s="11">
        <f>SUMIFS('Forecast Data'!$D:$D,'Forecast Data'!$C:$C,X$6,'Forecast Data'!$B:$B,$D437)</f>
        <v>0</v>
      </c>
      <c r="Y437" s="11">
        <f>SUMIFS('Forecast Data'!$D:$D,'Forecast Data'!$C:$C,Y$6,'Forecast Data'!$B:$B,$D437)</f>
        <v>0</v>
      </c>
      <c r="Z437" s="11">
        <f>SUMIFS('Forecast Data'!$D:$D,'Forecast Data'!$C:$C,Z$6,'Forecast Data'!$B:$B,$D437)</f>
        <v>0</v>
      </c>
      <c r="AA437" s="11">
        <f>SUMIFS('Forecast Data'!$D:$D,'Forecast Data'!$C:$C,AA$6,'Forecast Data'!$B:$B,$D437)</f>
        <v>0</v>
      </c>
      <c r="AB437" s="11">
        <f>SUMIFS('Forecast Data'!$D:$D,'Forecast Data'!$C:$C,AB$6,'Forecast Data'!$B:$B,$D437)</f>
        <v>0</v>
      </c>
      <c r="AC437" s="11">
        <f>SUMIFS('Forecast Data'!$D:$D,'Forecast Data'!$C:$C,AC$6,'Forecast Data'!$B:$B,$D437)</f>
        <v>0</v>
      </c>
      <c r="AD437" s="11">
        <f>SUMIFS('Forecast Data'!$D:$D,'Forecast Data'!$C:$C,AD$6,'Forecast Data'!$B:$B,$D437)</f>
        <v>0</v>
      </c>
      <c r="AE437" s="11">
        <f>SUMIFS('Forecast Data'!$D:$D,'Forecast Data'!$C:$C,AE$6,'Forecast Data'!$B:$B,$D437)</f>
        <v>0</v>
      </c>
      <c r="AF437" s="11">
        <f>SUMIFS('Forecast Data'!$D:$D,'Forecast Data'!$C:$C,AF$6,'Forecast Data'!$B:$B,$D437)</f>
        <v>0</v>
      </c>
      <c r="AG437" s="11">
        <f>SUMIFS('Forecast Data'!$D:$D,'Forecast Data'!$C:$C,AG$6,'Forecast Data'!$B:$B,$D437)</f>
        <v>0</v>
      </c>
      <c r="AH437" s="11">
        <f>SUMIFS('Forecast Data'!$D:$D,'Forecast Data'!$C:$C,AH$6,'Forecast Data'!$B:$B,$D437)</f>
        <v>0</v>
      </c>
      <c r="AI437" s="1"/>
      <c r="AJ437" s="12" t="str">
        <f>IF(SUMIFS('Forecast Data'!$E:$E,'Forecast Data'!$C:$C,AJ$6,'Forecast Data'!$B:$B,$D437)=0,"",SUMIFS('Forecast Data'!$E:$E,'Forecast Data'!$C:$C,AJ$6,'Forecast Data'!$B:$B,$D437))</f>
        <v/>
      </c>
      <c r="AK437" s="12" t="str">
        <f>IF(SUMIFS('Forecast Data'!$E:$E,'Forecast Data'!$C:$C,AK$6,'Forecast Data'!$B:$B,$D437)=0,"",SUMIFS('Forecast Data'!$E:$E,'Forecast Data'!$C:$C,AK$6,'Forecast Data'!$B:$B,$D437))</f>
        <v/>
      </c>
      <c r="AL437" s="12" t="str">
        <f>IF(SUMIFS('Forecast Data'!$E:$E,'Forecast Data'!$C:$C,AL$6,'Forecast Data'!$B:$B,$D437)=0,"",SUMIFS('Forecast Data'!$E:$E,'Forecast Data'!$C:$C,AL$6,'Forecast Data'!$B:$B,$D437))</f>
        <v/>
      </c>
      <c r="AM437" s="12" t="str">
        <f>IF(SUMIFS('Forecast Data'!$E:$E,'Forecast Data'!$C:$C,AM$6,'Forecast Data'!$B:$B,$D437)=0,"",SUMIFS('Forecast Data'!$E:$E,'Forecast Data'!$C:$C,AM$6,'Forecast Data'!$B:$B,$D437))</f>
        <v/>
      </c>
      <c r="AN437" s="12" t="str">
        <f>IF(SUMIFS('Forecast Data'!$E:$E,'Forecast Data'!$C:$C,AN$6,'Forecast Data'!$B:$B,$D437)=0,"",SUMIFS('Forecast Data'!$E:$E,'Forecast Data'!$C:$C,AN$6,'Forecast Data'!$B:$B,$D437))</f>
        <v/>
      </c>
      <c r="AO437" s="12" t="str">
        <f>IF(SUMIFS('Forecast Data'!$E:$E,'Forecast Data'!$C:$C,AO$6,'Forecast Data'!$B:$B,$D437)=0,"",SUMIFS('Forecast Data'!$E:$E,'Forecast Data'!$C:$C,AO$6,'Forecast Data'!$B:$B,$D437))</f>
        <v/>
      </c>
      <c r="AP437" s="12" t="str">
        <f>IF(SUMIFS('Forecast Data'!$E:$E,'Forecast Data'!$C:$C,AP$6,'Forecast Data'!$B:$B,$D437)=0,"",SUMIFS('Forecast Data'!$E:$E,'Forecast Data'!$C:$C,AP$6,'Forecast Data'!$B:$B,$D437))</f>
        <v/>
      </c>
      <c r="AQ437" s="12" t="str">
        <f>IF(SUMIFS('Forecast Data'!$E:$E,'Forecast Data'!$C:$C,AQ$6,'Forecast Data'!$B:$B,$D437)=0,"",SUMIFS('Forecast Data'!$E:$E,'Forecast Data'!$C:$C,AQ$6,'Forecast Data'!$B:$B,$D437))</f>
        <v/>
      </c>
      <c r="AR437" s="12" t="str">
        <f>IF(SUMIFS('Forecast Data'!$E:$E,'Forecast Data'!$C:$C,AR$6,'Forecast Data'!$B:$B,$D437)=0,"",SUMIFS('Forecast Data'!$E:$E,'Forecast Data'!$C:$C,AR$6,'Forecast Data'!$B:$B,$D437))</f>
        <v/>
      </c>
      <c r="AS437" s="12" t="str">
        <f>IF(SUMIFS('Forecast Data'!$E:$E,'Forecast Data'!$C:$C,AS$6,'Forecast Data'!$B:$B,$D437)=0,"",SUMIFS('Forecast Data'!$E:$E,'Forecast Data'!$C:$C,AS$6,'Forecast Data'!$B:$B,$D437))</f>
        <v/>
      </c>
      <c r="AT437" s="12" t="str">
        <f>IF(SUMIFS('Forecast Data'!$E:$E,'Forecast Data'!$C:$C,AT$6,'Forecast Data'!$B:$B,$D437)=0,"",SUMIFS('Forecast Data'!$E:$E,'Forecast Data'!$C:$C,AT$6,'Forecast Data'!$B:$B,$D437))</f>
        <v/>
      </c>
      <c r="AU437" s="12" t="str">
        <f>IF(SUMIFS('Forecast Data'!$E:$E,'Forecast Data'!$C:$C,AU$6,'Forecast Data'!$B:$B,$D437)=0,"",SUMIFS('Forecast Data'!$E:$E,'Forecast Data'!$C:$C,AU$6,'Forecast Data'!$B:$B,$D437))</f>
        <v/>
      </c>
      <c r="AV437" s="1"/>
      <c r="AW437" s="11">
        <f>SUMIFS('OP Units'!E:E,'OP Units'!$A:$A,$D437)</f>
        <v>0</v>
      </c>
      <c r="AX437" s="11">
        <f>SUMIFS('OP Units'!F:F,'OP Units'!$A:$A,$D437)</f>
        <v>0</v>
      </c>
      <c r="AY437" s="11">
        <f>SUMIFS('OP Units'!G:G,'OP Units'!$A:$A,$D437)</f>
        <v>0</v>
      </c>
      <c r="AZ437" s="11">
        <f>SUMIFS('OP Units'!H:H,'OP Units'!$A:$A,$D437)</f>
        <v>0</v>
      </c>
      <c r="BA437" s="11">
        <f>SUMIFS('OP Units'!I:I,'OP Units'!$A:$A,$D437)</f>
        <v>0</v>
      </c>
      <c r="BB437" s="11">
        <f>SUMIFS('OP Units'!J:J,'OP Units'!$A:$A,$D437)</f>
        <v>0</v>
      </c>
      <c r="BC437" s="11">
        <f>SUMIFS('OP Units'!K:K,'OP Units'!$A:$A,$D437)</f>
        <v>0</v>
      </c>
      <c r="BD437" s="11">
        <f>SUMIFS('OP Units'!L:L,'OP Units'!$A:$A,$D437)</f>
        <v>0</v>
      </c>
      <c r="BE437" s="11">
        <f>SUMIFS('OP Units'!M:M,'OP Units'!$A:$A,$D437)</f>
        <v>0</v>
      </c>
      <c r="BF437" s="11">
        <f>SUMIFS('OP Units'!N:N,'OP Units'!$A:$A,$D437)</f>
        <v>0</v>
      </c>
      <c r="BG437" s="11">
        <f>SUMIFS('OP Units'!O:O,'OP Units'!$A:$A,$D437)</f>
        <v>0</v>
      </c>
      <c r="BH437" s="11">
        <f>SUMIFS('OP Units'!P:P,'OP Units'!$A:$A,$D437)</f>
        <v>0</v>
      </c>
      <c r="BI437" s="1"/>
      <c r="BJ437" s="12" t="str">
        <f>IFERROR((SUMIFS('OP Units'!E:E,'OP Units'!$A:$A,$D437)-SUMIFS('Forecast Data'!$H:$H,'Forecast Data'!$C:$C,BJ$6,'Forecast Data'!$B:$B,$D437))/SUMIFS('Forecast Data'!$H:$H,'Forecast Data'!$C:$C,BJ$6,'Forecast Data'!$B:$B,$D437),"")</f>
        <v/>
      </c>
      <c r="BK437" s="12" t="str">
        <f>IFERROR((SUMIFS('OP Units'!F:F,'OP Units'!$A:$A,$D437)-SUMIFS('Forecast Data'!$H:$H,'Forecast Data'!$C:$C,BK$6,'Forecast Data'!$B:$B,$D437))/SUMIFS('Forecast Data'!$H:$H,'Forecast Data'!$C:$C,BK$6,'Forecast Data'!$B:$B,$D437),"")</f>
        <v/>
      </c>
      <c r="BL437" s="12" t="str">
        <f>IFERROR((SUMIFS('OP Units'!G:G,'OP Units'!$A:$A,$D437)-SUMIFS('Forecast Data'!$H:$H,'Forecast Data'!$C:$C,BL$6,'Forecast Data'!$B:$B,$D437))/SUMIFS('Forecast Data'!$H:$H,'Forecast Data'!$C:$C,BL$6,'Forecast Data'!$B:$B,$D437),"")</f>
        <v/>
      </c>
      <c r="BM437" s="12" t="str">
        <f>IFERROR((SUMIFS('OP Units'!H:H,'OP Units'!$A:$A,$D437)-SUMIFS('Forecast Data'!$H:$H,'Forecast Data'!$C:$C,BM$6,'Forecast Data'!$B:$B,$D437))/SUMIFS('Forecast Data'!$H:$H,'Forecast Data'!$C:$C,BM$6,'Forecast Data'!$B:$B,$D437),"")</f>
        <v/>
      </c>
      <c r="BN437" s="12" t="str">
        <f>IFERROR((SUMIFS('OP Units'!I:I,'OP Units'!$A:$A,$D437)-SUMIFS('Forecast Data'!$H:$H,'Forecast Data'!$C:$C,BN$6,'Forecast Data'!$B:$B,$D437))/SUMIFS('Forecast Data'!$H:$H,'Forecast Data'!$C:$C,BN$6,'Forecast Data'!$B:$B,$D437),"")</f>
        <v/>
      </c>
      <c r="BO437" s="12" t="str">
        <f>IFERROR((SUMIFS('OP Units'!J:J,'OP Units'!$A:$A,$D437)-SUMIFS('Forecast Data'!$H:$H,'Forecast Data'!$C:$C,BO$6,'Forecast Data'!$B:$B,$D437))/SUMIFS('Forecast Data'!$H:$H,'Forecast Data'!$C:$C,BO$6,'Forecast Data'!$B:$B,$D437),"")</f>
        <v/>
      </c>
      <c r="BP437" s="12" t="str">
        <f>IFERROR((SUMIFS('OP Units'!K:K,'OP Units'!$A:$A,$D437)-SUMIFS('Forecast Data'!$H:$H,'Forecast Data'!$C:$C,BP$6,'Forecast Data'!$B:$B,$D437))/SUMIFS('Forecast Data'!$H:$H,'Forecast Data'!$C:$C,BP$6,'Forecast Data'!$B:$B,$D437),"")</f>
        <v/>
      </c>
      <c r="BQ437" s="12" t="str">
        <f>IFERROR((SUMIFS('OP Units'!L:L,'OP Units'!$A:$A,$D437)-SUMIFS('Forecast Data'!$H:$H,'Forecast Data'!$C:$C,BQ$6,'Forecast Data'!$B:$B,$D437))/SUMIFS('Forecast Data'!$H:$H,'Forecast Data'!$C:$C,BQ$6,'Forecast Data'!$B:$B,$D437),"")</f>
        <v/>
      </c>
      <c r="BR437" s="12" t="str">
        <f>IFERROR((SUMIFS('OP Units'!M:M,'OP Units'!$A:$A,$D437)-SUMIFS('Forecast Data'!$H:$H,'Forecast Data'!$C:$C,BR$6,'Forecast Data'!$B:$B,$D437))/SUMIFS('Forecast Data'!$H:$H,'Forecast Data'!$C:$C,BR$6,'Forecast Data'!$B:$B,$D437),"")</f>
        <v/>
      </c>
      <c r="BS437" s="12" t="str">
        <f>IFERROR((SUMIFS('OP Units'!N:N,'OP Units'!$A:$A,$D437)-SUMIFS('Forecast Data'!$H:$H,'Forecast Data'!$C:$C,BS$6,'Forecast Data'!$B:$B,$D437))/SUMIFS('Forecast Data'!$H:$H,'Forecast Data'!$C:$C,BS$6,'Forecast Data'!$B:$B,$D437),"")</f>
        <v/>
      </c>
      <c r="BT437" s="12" t="str">
        <f>IFERROR((SUMIFS('OP Units'!O:O,'OP Units'!$A:$A,$D437)-SUMIFS('Forecast Data'!$H:$H,'Forecast Data'!$C:$C,BT$6,'Forecast Data'!$B:$B,$D437))/SUMIFS('Forecast Data'!$H:$H,'Forecast Data'!$C:$C,BT$6,'Forecast Data'!$B:$B,$D437),"")</f>
        <v/>
      </c>
      <c r="BU437" s="12" t="str">
        <f>IFERROR((SUMIFS('OP Units'!P:P,'OP Units'!$A:$A,$D437)-SUMIFS('Forecast Data'!$H:$H,'Forecast Data'!$C:$C,BU$6,'Forecast Data'!$B:$B,$D437))/SUMIFS('Forecast Data'!$H:$H,'Forecast Data'!$C:$C,BU$6,'Forecast Data'!$B:$B,$D437),"")</f>
        <v/>
      </c>
      <c r="BV437" s="12"/>
      <c r="BW437" s="11">
        <f>(SUMIFS('Forecast Data'!H:H,'Forecast Data'!B:B,D437,'Forecast Data'!C:C,BK$6)+SUMIFS('Forecast Data'!H:H,'Forecast Data'!B:B,D437,'Forecast Data'!C:C,BL$6)+SUMIFS('Forecast Data'!H:H,'Forecast Data'!B:B,D437,'Forecast Data'!C:C,BM$6)+SUMIFS('Forecast Data'!H:H,'Forecast Data'!B:B,D437,'Forecast Data'!C:C,BN$6)+SUMIFS('Forecast Data'!H:H,'Forecast Data'!B:B,D437,'Forecast Data'!C:C,BO$6)+SUMIFS('Forecast Data'!H:H,'Forecast Data'!B:B,D437,'Forecast Data'!C:C,BP$6)+SUMIFS('Forecast Data'!H:H,'Forecast Data'!B:B,D437,'Forecast Data'!C:C,BQ$6)+SUMIFS('Forecast Data'!H:H,'Forecast Data'!B:B,D437,'Forecast Data'!C:C,BJ$6))/8</f>
        <v>0</v>
      </c>
      <c r="BX437" s="12" t="str">
        <f>IFERROR((SUM(W437:AD437)-(SUMIFS('Forecast Data'!H:H,'Forecast Data'!B:B,B437,'Forecast Data'!C:C,BJ$6)+SUMIFS('Forecast Data'!H:H,'Forecast Data'!B:B,B437,'Forecast Data'!C:C,BK$6)+SUMIFS('Forecast Data'!H:H,'Forecast Data'!B:B,B437,'Forecast Data'!C:C,BL$6)+SUMIFS('Forecast Data'!H:H,'Forecast Data'!B:B,B437,'Forecast Data'!C:C,BM$6)+SUMIFS('Forecast Data'!H:H,'Forecast Data'!B:B,B437,'Forecast Data'!C:C,BN$6)+SUMIFS('Forecast Data'!H:H,'Forecast Data'!B:B,B437,'Forecast Data'!C:C,BO$6)+SUMIFS('Forecast Data'!H:H,'Forecast Data'!B:B,B437,'Forecast Data'!C:C,BP$6)+SUMIFS('Forecast Data'!H:H,'Forecast Data'!B:B,B437,'Forecast Data'!C:C,BQ$6)))/(SUMIFS('Forecast Data'!H:H,'Forecast Data'!B:B,B437,'Forecast Data'!C:C,BJ$6)+SUMIFS('Forecast Data'!H:H,'Forecast Data'!B:B,B437,'Forecast Data'!C:C,BK$6)+SUMIFS('Forecast Data'!H:H,'Forecast Data'!B:B,B437,'Forecast Data'!C:C,BL$6)+SUMIFS('Forecast Data'!H:H,'Forecast Data'!B:B,B437,'Forecast Data'!C:C,BM$6)+SUMIFS('Forecast Data'!H:H,'Forecast Data'!B:B,B437,'Forecast Data'!C:C,BN$6)+SUMIFS('Forecast Data'!H:H,'Forecast Data'!B:B,B437,'Forecast Data'!C:C,BO$6)+SUMIFS('Forecast Data'!H:H,'Forecast Data'!B:B,B437,'Forecast Data'!C:C,BP$6)+SUMIFS('Forecast Data'!H:H,'Forecast Data'!B:B,B437,'Forecast Data'!C:C,BQ$6)),"")</f>
        <v/>
      </c>
      <c r="BY437" s="12">
        <f t="shared" si="68"/>
        <v>0</v>
      </c>
      <c r="BZ437" s="16">
        <f t="shared" si="69"/>
        <v>0</v>
      </c>
      <c r="CA437" s="13">
        <f t="shared" si="70"/>
        <v>0</v>
      </c>
      <c r="CB437" s="12">
        <f t="shared" si="71"/>
        <v>0</v>
      </c>
      <c r="CC437" s="12"/>
      <c r="CD437" s="11">
        <f>(SUMIFS('Forecast Data'!H:H,'Forecast Data'!B:B,D437,'Forecast Data'!C:C,BK$6)+SUMIFS('Forecast Data'!H:H,'Forecast Data'!B:B,D437,'Forecast Data'!C:C,BL$6)+SUMIFS('Forecast Data'!H:H,'Forecast Data'!B:B,D437,'Forecast Data'!C:C,BM$6)+SUMIFS('Forecast Data'!H:H,'Forecast Data'!B:B,D437,'Forecast Data'!C:C,BJ$6))/4</f>
        <v>0</v>
      </c>
      <c r="CE437" s="12" t="str">
        <f>IFERROR((SUM(W437:Z437)-(SUMIFS('Forecast Data'!H:H,'Forecast Data'!B:B,D437,'Forecast Data'!C:C,BJ$6)+SUMIFS('Forecast Data'!H:H,'Forecast Data'!B:B,D437,'Forecast Data'!C:C,BK$6)+SUMIFS('Forecast Data'!H:H,'Forecast Data'!B:B,D437,'Forecast Data'!C:C,BL$6)+SUMIFS('Forecast Data'!H:H,'Forecast Data'!B:B,D437,'Forecast Data'!C:C,BM$6)))/(SUMIFS('Forecast Data'!H:H,'Forecast Data'!B:B,D437,'Forecast Data'!C:C,BJ$6)+SUMIFS('Forecast Data'!H:H,'Forecast Data'!B:B,D437,'Forecast Data'!C:C,BK$6)+SUMIFS('Forecast Data'!H:H,'Forecast Data'!B:B,D437,'Forecast Data'!C:C,BL$6)+SUMIFS('Forecast Data'!H:H,'Forecast Data'!B:B,D437,'Forecast Data'!C:C,BM$6)),"")</f>
        <v/>
      </c>
      <c r="CF437" s="12">
        <f t="shared" si="72"/>
        <v>0</v>
      </c>
      <c r="CG437" s="12">
        <f t="shared" si="73"/>
        <v>0</v>
      </c>
      <c r="CH437" s="13">
        <f t="shared" si="74"/>
        <v>0</v>
      </c>
      <c r="CI437" s="13"/>
    </row>
    <row r="438" spans="1:87" ht="13.2">
      <c r="A438" s="1"/>
      <c r="B438" t="str">
        <f t="shared" si="79"/>
        <v>Rae Wellness</v>
      </c>
      <c r="D438" t="s">
        <v>470</v>
      </c>
      <c r="E438" s="11">
        <f>SUMIFS('Fin Data'!F:F,'Fin Data'!A:A,D438)</f>
        <v>0</v>
      </c>
      <c r="F438" s="11">
        <f>SUMIFS('Fin Data with 6 week hist'!I:I,'Fin Data with 6 week hist'!$A:$A,$D438)</f>
        <v>0</v>
      </c>
      <c r="G438" s="11">
        <f>SUMIFS('Fin Data with 6 week hist'!J:J,'Fin Data with 6 week hist'!$A:$A,$D438)</f>
        <v>0</v>
      </c>
      <c r="H438" s="11">
        <f>SUMIFS('Fin Data with 6 week hist'!K:K,'Fin Data with 6 week hist'!$A:$A,$D438)+SUMIFS('Unit Cancellations'!D:D,'Unit Cancellations'!$B:$B,$D438)</f>
        <v>0</v>
      </c>
      <c r="I438" s="11">
        <f>SUMIFS('Fin Data with 6 week hist'!L:L,'Fin Data with 6 week hist'!$A:$A,$D438)+SUMIFS('Unit Cancellations'!E:E,'Unit Cancellations'!$B:$B,$D438)</f>
        <v>0</v>
      </c>
      <c r="J438" s="11">
        <f>SUMIFS('Fin Data with 6 week hist'!M:M,'Fin Data with 6 week hist'!$A:$A,$D438)+SUMIFS('Unit Cancellations'!F:F,'Unit Cancellations'!$B:$B,$D438)</f>
        <v>0</v>
      </c>
      <c r="K438" s="11">
        <f>SUMIFS('Fin Data with 6 week hist'!N:N,'Fin Data with 6 week hist'!$A:$A,$D438)+SUMIFS('Unit Cancellations'!G:G,'Unit Cancellations'!$B:$B,$D438)</f>
        <v>0</v>
      </c>
      <c r="L438" s="11">
        <f>SUMIFS('Fin Data'!AN:AN,'Fin Data'!A:A,D438)</f>
        <v>0</v>
      </c>
      <c r="M438" s="12">
        <f>IFERROR(SUMIFS('Fin Data'!AO:AO,'Fin Data'!A:A,D438),"")</f>
        <v>0</v>
      </c>
      <c r="N438" s="1"/>
      <c r="O438" s="11">
        <f t="shared" si="63"/>
        <v>0</v>
      </c>
      <c r="P438" s="12" t="str">
        <f t="shared" si="64"/>
        <v/>
      </c>
      <c r="Q438" s="1"/>
      <c r="R438" s="11">
        <f t="shared" si="65"/>
        <v>0</v>
      </c>
      <c r="S438" s="12" t="str">
        <f t="shared" si="66"/>
        <v/>
      </c>
      <c r="T438" s="11">
        <f t="shared" si="67"/>
        <v>0</v>
      </c>
      <c r="U438" s="1" t="e">
        <f t="shared" si="80"/>
        <v>#REF!</v>
      </c>
      <c r="V438" s="1"/>
      <c r="W438" s="11">
        <f>SUMIFS('Forecast Data'!$D:$D,'Forecast Data'!$C:$C,W$6,'Forecast Data'!$B:$B,$D438)</f>
        <v>0</v>
      </c>
      <c r="X438" s="11">
        <f>SUMIFS('Forecast Data'!$D:$D,'Forecast Data'!$C:$C,X$6,'Forecast Data'!$B:$B,$D438)</f>
        <v>0</v>
      </c>
      <c r="Y438" s="11">
        <f>SUMIFS('Forecast Data'!$D:$D,'Forecast Data'!$C:$C,Y$6,'Forecast Data'!$B:$B,$D438)</f>
        <v>0</v>
      </c>
      <c r="Z438" s="11">
        <f>SUMIFS('Forecast Data'!$D:$D,'Forecast Data'!$C:$C,Z$6,'Forecast Data'!$B:$B,$D438)</f>
        <v>0</v>
      </c>
      <c r="AA438" s="11">
        <f>SUMIFS('Forecast Data'!$D:$D,'Forecast Data'!$C:$C,AA$6,'Forecast Data'!$B:$B,$D438)</f>
        <v>0</v>
      </c>
      <c r="AB438" s="11">
        <f>SUMIFS('Forecast Data'!$D:$D,'Forecast Data'!$C:$C,AB$6,'Forecast Data'!$B:$B,$D438)</f>
        <v>0</v>
      </c>
      <c r="AC438" s="11">
        <f>SUMIFS('Forecast Data'!$D:$D,'Forecast Data'!$C:$C,AC$6,'Forecast Data'!$B:$B,$D438)</f>
        <v>0</v>
      </c>
      <c r="AD438" s="11">
        <f>SUMIFS('Forecast Data'!$D:$D,'Forecast Data'!$C:$C,AD$6,'Forecast Data'!$B:$B,$D438)</f>
        <v>0</v>
      </c>
      <c r="AE438" s="11">
        <f>SUMIFS('Forecast Data'!$D:$D,'Forecast Data'!$C:$C,AE$6,'Forecast Data'!$B:$B,$D438)</f>
        <v>0</v>
      </c>
      <c r="AF438" s="11">
        <f>SUMIFS('Forecast Data'!$D:$D,'Forecast Data'!$C:$C,AF$6,'Forecast Data'!$B:$B,$D438)</f>
        <v>0</v>
      </c>
      <c r="AG438" s="11">
        <f>SUMIFS('Forecast Data'!$D:$D,'Forecast Data'!$C:$C,AG$6,'Forecast Data'!$B:$B,$D438)</f>
        <v>0</v>
      </c>
      <c r="AH438" s="11">
        <f>SUMIFS('Forecast Data'!$D:$D,'Forecast Data'!$C:$C,AH$6,'Forecast Data'!$B:$B,$D438)</f>
        <v>0</v>
      </c>
      <c r="AI438" s="1"/>
      <c r="AJ438" s="12" t="str">
        <f>IF(SUMIFS('Forecast Data'!$E:$E,'Forecast Data'!$C:$C,AJ$6,'Forecast Data'!$B:$B,$D438)=0,"",SUMIFS('Forecast Data'!$E:$E,'Forecast Data'!$C:$C,AJ$6,'Forecast Data'!$B:$B,$D438))</f>
        <v/>
      </c>
      <c r="AK438" s="12" t="str">
        <f>IF(SUMIFS('Forecast Data'!$E:$E,'Forecast Data'!$C:$C,AK$6,'Forecast Data'!$B:$B,$D438)=0,"",SUMIFS('Forecast Data'!$E:$E,'Forecast Data'!$C:$C,AK$6,'Forecast Data'!$B:$B,$D438))</f>
        <v/>
      </c>
      <c r="AL438" s="12" t="str">
        <f>IF(SUMIFS('Forecast Data'!$E:$E,'Forecast Data'!$C:$C,AL$6,'Forecast Data'!$B:$B,$D438)=0,"",SUMIFS('Forecast Data'!$E:$E,'Forecast Data'!$C:$C,AL$6,'Forecast Data'!$B:$B,$D438))</f>
        <v/>
      </c>
      <c r="AM438" s="12" t="str">
        <f>IF(SUMIFS('Forecast Data'!$E:$E,'Forecast Data'!$C:$C,AM$6,'Forecast Data'!$B:$B,$D438)=0,"",SUMIFS('Forecast Data'!$E:$E,'Forecast Data'!$C:$C,AM$6,'Forecast Data'!$B:$B,$D438))</f>
        <v/>
      </c>
      <c r="AN438" s="12" t="str">
        <f>IF(SUMIFS('Forecast Data'!$E:$E,'Forecast Data'!$C:$C,AN$6,'Forecast Data'!$B:$B,$D438)=0,"",SUMIFS('Forecast Data'!$E:$E,'Forecast Data'!$C:$C,AN$6,'Forecast Data'!$B:$B,$D438))</f>
        <v/>
      </c>
      <c r="AO438" s="12" t="str">
        <f>IF(SUMIFS('Forecast Data'!$E:$E,'Forecast Data'!$C:$C,AO$6,'Forecast Data'!$B:$B,$D438)=0,"",SUMIFS('Forecast Data'!$E:$E,'Forecast Data'!$C:$C,AO$6,'Forecast Data'!$B:$B,$D438))</f>
        <v/>
      </c>
      <c r="AP438" s="12" t="str">
        <f>IF(SUMIFS('Forecast Data'!$E:$E,'Forecast Data'!$C:$C,AP$6,'Forecast Data'!$B:$B,$D438)=0,"",SUMIFS('Forecast Data'!$E:$E,'Forecast Data'!$C:$C,AP$6,'Forecast Data'!$B:$B,$D438))</f>
        <v/>
      </c>
      <c r="AQ438" s="12" t="str">
        <f>IF(SUMIFS('Forecast Data'!$E:$E,'Forecast Data'!$C:$C,AQ$6,'Forecast Data'!$B:$B,$D438)=0,"",SUMIFS('Forecast Data'!$E:$E,'Forecast Data'!$C:$C,AQ$6,'Forecast Data'!$B:$B,$D438))</f>
        <v/>
      </c>
      <c r="AR438" s="12" t="str">
        <f>IF(SUMIFS('Forecast Data'!$E:$E,'Forecast Data'!$C:$C,AR$6,'Forecast Data'!$B:$B,$D438)=0,"",SUMIFS('Forecast Data'!$E:$E,'Forecast Data'!$C:$C,AR$6,'Forecast Data'!$B:$B,$D438))</f>
        <v/>
      </c>
      <c r="AS438" s="12" t="str">
        <f>IF(SUMIFS('Forecast Data'!$E:$E,'Forecast Data'!$C:$C,AS$6,'Forecast Data'!$B:$B,$D438)=0,"",SUMIFS('Forecast Data'!$E:$E,'Forecast Data'!$C:$C,AS$6,'Forecast Data'!$B:$B,$D438))</f>
        <v/>
      </c>
      <c r="AT438" s="12">
        <f>IF(SUMIFS('Forecast Data'!$E:$E,'Forecast Data'!$C:$C,AT$6,'Forecast Data'!$B:$B,$D438)=0,"",SUMIFS('Forecast Data'!$E:$E,'Forecast Data'!$C:$C,AT$6,'Forecast Data'!$B:$B,$D438))</f>
        <v>-0.99</v>
      </c>
      <c r="AU438" s="12" t="str">
        <f>IF(SUMIFS('Forecast Data'!$E:$E,'Forecast Data'!$C:$C,AU$6,'Forecast Data'!$B:$B,$D438)=0,"",SUMIFS('Forecast Data'!$E:$E,'Forecast Data'!$C:$C,AU$6,'Forecast Data'!$B:$B,$D438))</f>
        <v/>
      </c>
      <c r="AV438" s="1"/>
      <c r="AW438" s="11">
        <f>SUMIFS('OP Units'!E:E,'OP Units'!$A:$A,$D438)</f>
        <v>0</v>
      </c>
      <c r="AX438" s="11">
        <f>SUMIFS('OP Units'!F:F,'OP Units'!$A:$A,$D438)</f>
        <v>0</v>
      </c>
      <c r="AY438" s="11">
        <f>SUMIFS('OP Units'!G:G,'OP Units'!$A:$A,$D438)</f>
        <v>0</v>
      </c>
      <c r="AZ438" s="11">
        <f>SUMIFS('OP Units'!H:H,'OP Units'!$A:$A,$D438)</f>
        <v>0</v>
      </c>
      <c r="BA438" s="11">
        <f>SUMIFS('OP Units'!I:I,'OP Units'!$A:$A,$D438)</f>
        <v>0</v>
      </c>
      <c r="BB438" s="11">
        <f>SUMIFS('OP Units'!J:J,'OP Units'!$A:$A,$D438)</f>
        <v>0</v>
      </c>
      <c r="BC438" s="11">
        <f>SUMIFS('OP Units'!K:K,'OP Units'!$A:$A,$D438)</f>
        <v>0</v>
      </c>
      <c r="BD438" s="11">
        <f>SUMIFS('OP Units'!L:L,'OP Units'!$A:$A,$D438)</f>
        <v>0</v>
      </c>
      <c r="BE438" s="11">
        <f>SUMIFS('OP Units'!M:M,'OP Units'!$A:$A,$D438)</f>
        <v>0</v>
      </c>
      <c r="BF438" s="11">
        <f>SUMIFS('OP Units'!N:N,'OP Units'!$A:$A,$D438)</f>
        <v>0</v>
      </c>
      <c r="BG438" s="11">
        <f>SUMIFS('OP Units'!O:O,'OP Units'!$A:$A,$D438)</f>
        <v>0</v>
      </c>
      <c r="BH438" s="11">
        <f>SUMIFS('OP Units'!P:P,'OP Units'!$A:$A,$D438)</f>
        <v>0</v>
      </c>
      <c r="BI438" s="1"/>
      <c r="BJ438" s="12" t="str">
        <f>IFERROR((SUMIFS('OP Units'!E:E,'OP Units'!$A:$A,$D438)-SUMIFS('Forecast Data'!$H:$H,'Forecast Data'!$C:$C,BJ$6,'Forecast Data'!$B:$B,$D438))/SUMIFS('Forecast Data'!$H:$H,'Forecast Data'!$C:$C,BJ$6,'Forecast Data'!$B:$B,$D438),"")</f>
        <v/>
      </c>
      <c r="BK438" s="12" t="str">
        <f>IFERROR((SUMIFS('OP Units'!F:F,'OP Units'!$A:$A,$D438)-SUMIFS('Forecast Data'!$H:$H,'Forecast Data'!$C:$C,BK$6,'Forecast Data'!$B:$B,$D438))/SUMIFS('Forecast Data'!$H:$H,'Forecast Data'!$C:$C,BK$6,'Forecast Data'!$B:$B,$D438),"")</f>
        <v/>
      </c>
      <c r="BL438" s="12" t="str">
        <f>IFERROR((SUMIFS('OP Units'!G:G,'OP Units'!$A:$A,$D438)-SUMIFS('Forecast Data'!$H:$H,'Forecast Data'!$C:$C,BL$6,'Forecast Data'!$B:$B,$D438))/SUMIFS('Forecast Data'!$H:$H,'Forecast Data'!$C:$C,BL$6,'Forecast Data'!$B:$B,$D438),"")</f>
        <v/>
      </c>
      <c r="BM438" s="12" t="str">
        <f>IFERROR((SUMIFS('OP Units'!H:H,'OP Units'!$A:$A,$D438)-SUMIFS('Forecast Data'!$H:$H,'Forecast Data'!$C:$C,BM$6,'Forecast Data'!$B:$B,$D438))/SUMIFS('Forecast Data'!$H:$H,'Forecast Data'!$C:$C,BM$6,'Forecast Data'!$B:$B,$D438),"")</f>
        <v/>
      </c>
      <c r="BN438" s="12" t="str">
        <f>IFERROR((SUMIFS('OP Units'!I:I,'OP Units'!$A:$A,$D438)-SUMIFS('Forecast Data'!$H:$H,'Forecast Data'!$C:$C,BN$6,'Forecast Data'!$B:$B,$D438))/SUMIFS('Forecast Data'!$H:$H,'Forecast Data'!$C:$C,BN$6,'Forecast Data'!$B:$B,$D438),"")</f>
        <v/>
      </c>
      <c r="BO438" s="12" t="str">
        <f>IFERROR((SUMIFS('OP Units'!J:J,'OP Units'!$A:$A,$D438)-SUMIFS('Forecast Data'!$H:$H,'Forecast Data'!$C:$C,BO$6,'Forecast Data'!$B:$B,$D438))/SUMIFS('Forecast Data'!$H:$H,'Forecast Data'!$C:$C,BO$6,'Forecast Data'!$B:$B,$D438),"")</f>
        <v/>
      </c>
      <c r="BP438" s="12" t="str">
        <f>IFERROR((SUMIFS('OP Units'!K:K,'OP Units'!$A:$A,$D438)-SUMIFS('Forecast Data'!$H:$H,'Forecast Data'!$C:$C,BP$6,'Forecast Data'!$B:$B,$D438))/SUMIFS('Forecast Data'!$H:$H,'Forecast Data'!$C:$C,BP$6,'Forecast Data'!$B:$B,$D438),"")</f>
        <v/>
      </c>
      <c r="BQ438" s="12" t="str">
        <f>IFERROR((SUMIFS('OP Units'!L:L,'OP Units'!$A:$A,$D438)-SUMIFS('Forecast Data'!$H:$H,'Forecast Data'!$C:$C,BQ$6,'Forecast Data'!$B:$B,$D438))/SUMIFS('Forecast Data'!$H:$H,'Forecast Data'!$C:$C,BQ$6,'Forecast Data'!$B:$B,$D438),"")</f>
        <v/>
      </c>
      <c r="BR438" s="12" t="str">
        <f>IFERROR((SUMIFS('OP Units'!M:M,'OP Units'!$A:$A,$D438)-SUMIFS('Forecast Data'!$H:$H,'Forecast Data'!$C:$C,BR$6,'Forecast Data'!$B:$B,$D438))/SUMIFS('Forecast Data'!$H:$H,'Forecast Data'!$C:$C,BR$6,'Forecast Data'!$B:$B,$D438),"")</f>
        <v/>
      </c>
      <c r="BS438" s="12" t="str">
        <f>IFERROR((SUMIFS('OP Units'!N:N,'OP Units'!$A:$A,$D438)-SUMIFS('Forecast Data'!$H:$H,'Forecast Data'!$C:$C,BS$6,'Forecast Data'!$B:$B,$D438))/SUMIFS('Forecast Data'!$H:$H,'Forecast Data'!$C:$C,BS$6,'Forecast Data'!$B:$B,$D438),"")</f>
        <v/>
      </c>
      <c r="BT438" s="12">
        <f>IFERROR((SUMIFS('OP Units'!O:O,'OP Units'!$A:$A,$D438)-SUMIFS('Forecast Data'!$H:$H,'Forecast Data'!$C:$C,BT$6,'Forecast Data'!$B:$B,$D438))/SUMIFS('Forecast Data'!$H:$H,'Forecast Data'!$C:$C,BT$6,'Forecast Data'!$B:$B,$D438),"")</f>
        <v>-1</v>
      </c>
      <c r="BU438" s="12" t="str">
        <f>IFERROR((SUMIFS('OP Units'!P:P,'OP Units'!$A:$A,$D438)-SUMIFS('Forecast Data'!$H:$H,'Forecast Data'!$C:$C,BU$6,'Forecast Data'!$B:$B,$D438))/SUMIFS('Forecast Data'!$H:$H,'Forecast Data'!$C:$C,BU$6,'Forecast Data'!$B:$B,$D438),"")</f>
        <v/>
      </c>
      <c r="BV438" s="12"/>
      <c r="BW438" s="11">
        <f>(SUMIFS('Forecast Data'!H:H,'Forecast Data'!B:B,D438,'Forecast Data'!C:C,BK$6)+SUMIFS('Forecast Data'!H:H,'Forecast Data'!B:B,D438,'Forecast Data'!C:C,BL$6)+SUMIFS('Forecast Data'!H:H,'Forecast Data'!B:B,D438,'Forecast Data'!C:C,BM$6)+SUMIFS('Forecast Data'!H:H,'Forecast Data'!B:B,D438,'Forecast Data'!C:C,BN$6)+SUMIFS('Forecast Data'!H:H,'Forecast Data'!B:B,D438,'Forecast Data'!C:C,BO$6)+SUMIFS('Forecast Data'!H:H,'Forecast Data'!B:B,D438,'Forecast Data'!C:C,BP$6)+SUMIFS('Forecast Data'!H:H,'Forecast Data'!B:B,D438,'Forecast Data'!C:C,BQ$6)+SUMIFS('Forecast Data'!H:H,'Forecast Data'!B:B,D438,'Forecast Data'!C:C,BJ$6))/8</f>
        <v>0</v>
      </c>
      <c r="BX438" s="12" t="str">
        <f>IFERROR((SUM(W438:AD438)-(SUMIFS('Forecast Data'!H:H,'Forecast Data'!B:B,B438,'Forecast Data'!C:C,BJ$6)+SUMIFS('Forecast Data'!H:H,'Forecast Data'!B:B,B438,'Forecast Data'!C:C,BK$6)+SUMIFS('Forecast Data'!H:H,'Forecast Data'!B:B,B438,'Forecast Data'!C:C,BL$6)+SUMIFS('Forecast Data'!H:H,'Forecast Data'!B:B,B438,'Forecast Data'!C:C,BM$6)+SUMIFS('Forecast Data'!H:H,'Forecast Data'!B:B,B438,'Forecast Data'!C:C,BN$6)+SUMIFS('Forecast Data'!H:H,'Forecast Data'!B:B,B438,'Forecast Data'!C:C,BO$6)+SUMIFS('Forecast Data'!H:H,'Forecast Data'!B:B,B438,'Forecast Data'!C:C,BP$6)+SUMIFS('Forecast Data'!H:H,'Forecast Data'!B:B,B438,'Forecast Data'!C:C,BQ$6)))/(SUMIFS('Forecast Data'!H:H,'Forecast Data'!B:B,B438,'Forecast Data'!C:C,BJ$6)+SUMIFS('Forecast Data'!H:H,'Forecast Data'!B:B,B438,'Forecast Data'!C:C,BK$6)+SUMIFS('Forecast Data'!H:H,'Forecast Data'!B:B,B438,'Forecast Data'!C:C,BL$6)+SUMIFS('Forecast Data'!H:H,'Forecast Data'!B:B,B438,'Forecast Data'!C:C,BM$6)+SUMIFS('Forecast Data'!H:H,'Forecast Data'!B:B,B438,'Forecast Data'!C:C,BN$6)+SUMIFS('Forecast Data'!H:H,'Forecast Data'!B:B,B438,'Forecast Data'!C:C,BO$6)+SUMIFS('Forecast Data'!H:H,'Forecast Data'!B:B,B438,'Forecast Data'!C:C,BP$6)+SUMIFS('Forecast Data'!H:H,'Forecast Data'!B:B,B438,'Forecast Data'!C:C,BQ$6)),"")</f>
        <v/>
      </c>
      <c r="BY438" s="12">
        <f t="shared" si="68"/>
        <v>0</v>
      </c>
      <c r="BZ438" s="16">
        <f t="shared" si="69"/>
        <v>0</v>
      </c>
      <c r="CA438" s="13">
        <f t="shared" si="70"/>
        <v>0</v>
      </c>
      <c r="CB438" s="12">
        <f t="shared" si="71"/>
        <v>0</v>
      </c>
      <c r="CC438" s="12"/>
      <c r="CD438" s="11">
        <f>(SUMIFS('Forecast Data'!H:H,'Forecast Data'!B:B,D438,'Forecast Data'!C:C,BK$6)+SUMIFS('Forecast Data'!H:H,'Forecast Data'!B:B,D438,'Forecast Data'!C:C,BL$6)+SUMIFS('Forecast Data'!H:H,'Forecast Data'!B:B,D438,'Forecast Data'!C:C,BM$6)+SUMIFS('Forecast Data'!H:H,'Forecast Data'!B:B,D438,'Forecast Data'!C:C,BJ$6))/4</f>
        <v>0</v>
      </c>
      <c r="CE438" s="12" t="str">
        <f>IFERROR((SUM(W438:Z438)-(SUMIFS('Forecast Data'!H:H,'Forecast Data'!B:B,D438,'Forecast Data'!C:C,BJ$6)+SUMIFS('Forecast Data'!H:H,'Forecast Data'!B:B,D438,'Forecast Data'!C:C,BK$6)+SUMIFS('Forecast Data'!H:H,'Forecast Data'!B:B,D438,'Forecast Data'!C:C,BL$6)+SUMIFS('Forecast Data'!H:H,'Forecast Data'!B:B,D438,'Forecast Data'!C:C,BM$6)))/(SUMIFS('Forecast Data'!H:H,'Forecast Data'!B:B,D438,'Forecast Data'!C:C,BJ$6)+SUMIFS('Forecast Data'!H:H,'Forecast Data'!B:B,D438,'Forecast Data'!C:C,BK$6)+SUMIFS('Forecast Data'!H:H,'Forecast Data'!B:B,D438,'Forecast Data'!C:C,BL$6)+SUMIFS('Forecast Data'!H:H,'Forecast Data'!B:B,D438,'Forecast Data'!C:C,BM$6)),"")</f>
        <v/>
      </c>
      <c r="CF438" s="12">
        <f t="shared" si="72"/>
        <v>0</v>
      </c>
      <c r="CG438" s="12">
        <f t="shared" si="73"/>
        <v>0</v>
      </c>
      <c r="CH438" s="13">
        <f t="shared" si="74"/>
        <v>0</v>
      </c>
      <c r="CI438" s="13"/>
    </row>
    <row r="439" spans="1:87" ht="13.2">
      <c r="A439" s="1"/>
      <c r="B439" t="str">
        <f t="shared" si="79"/>
        <v>Emergency Zone</v>
      </c>
      <c r="D439" t="s">
        <v>471</v>
      </c>
      <c r="E439" s="11">
        <f>SUMIFS('Fin Data'!F:F,'Fin Data'!A:A,D439)</f>
        <v>0</v>
      </c>
      <c r="F439" s="11">
        <f>SUMIFS('Fin Data with 6 week hist'!I:I,'Fin Data with 6 week hist'!$A:$A,$D439)</f>
        <v>0</v>
      </c>
      <c r="G439" s="11">
        <f>SUMIFS('Fin Data with 6 week hist'!J:J,'Fin Data with 6 week hist'!$A:$A,$D439)</f>
        <v>0</v>
      </c>
      <c r="H439" s="11">
        <f>SUMIFS('Fin Data with 6 week hist'!K:K,'Fin Data with 6 week hist'!$A:$A,$D439)+SUMIFS('Unit Cancellations'!D:D,'Unit Cancellations'!$B:$B,$D439)</f>
        <v>0</v>
      </c>
      <c r="I439" s="11">
        <f>SUMIFS('Fin Data with 6 week hist'!L:L,'Fin Data with 6 week hist'!$A:$A,$D439)+SUMIFS('Unit Cancellations'!E:E,'Unit Cancellations'!$B:$B,$D439)</f>
        <v>0</v>
      </c>
      <c r="J439" s="11">
        <f>SUMIFS('Fin Data with 6 week hist'!M:M,'Fin Data with 6 week hist'!$A:$A,$D439)+SUMIFS('Unit Cancellations'!F:F,'Unit Cancellations'!$B:$B,$D439)</f>
        <v>0</v>
      </c>
      <c r="K439" s="11">
        <f>SUMIFS('Fin Data with 6 week hist'!N:N,'Fin Data with 6 week hist'!$A:$A,$D439)+SUMIFS('Unit Cancellations'!G:G,'Unit Cancellations'!$B:$B,$D439)</f>
        <v>0</v>
      </c>
      <c r="L439" s="11">
        <f>SUMIFS('Fin Data'!AN:AN,'Fin Data'!A:A,D439)</f>
        <v>0</v>
      </c>
      <c r="M439" s="12">
        <f>IFERROR(SUMIFS('Fin Data'!AO:AO,'Fin Data'!A:A,D439),"")</f>
        <v>0</v>
      </c>
      <c r="N439" s="1"/>
      <c r="O439" s="11">
        <f t="shared" si="63"/>
        <v>0</v>
      </c>
      <c r="P439" s="12" t="str">
        <f t="shared" si="64"/>
        <v/>
      </c>
      <c r="Q439" s="1"/>
      <c r="R439" s="11">
        <f t="shared" si="65"/>
        <v>0</v>
      </c>
      <c r="S439" s="12" t="str">
        <f t="shared" si="66"/>
        <v/>
      </c>
      <c r="T439" s="11">
        <f t="shared" si="67"/>
        <v>0</v>
      </c>
      <c r="U439" s="1" t="e">
        <f t="shared" si="80"/>
        <v>#REF!</v>
      </c>
      <c r="V439" s="1"/>
      <c r="W439" s="11">
        <f>SUMIFS('Forecast Data'!$D:$D,'Forecast Data'!$C:$C,W$6,'Forecast Data'!$B:$B,$D439)</f>
        <v>0</v>
      </c>
      <c r="X439" s="11">
        <f>SUMIFS('Forecast Data'!$D:$D,'Forecast Data'!$C:$C,X$6,'Forecast Data'!$B:$B,$D439)</f>
        <v>0</v>
      </c>
      <c r="Y439" s="11">
        <f>SUMIFS('Forecast Data'!$D:$D,'Forecast Data'!$C:$C,Y$6,'Forecast Data'!$B:$B,$D439)</f>
        <v>0</v>
      </c>
      <c r="Z439" s="11">
        <f>SUMIFS('Forecast Data'!$D:$D,'Forecast Data'!$C:$C,Z$6,'Forecast Data'!$B:$B,$D439)</f>
        <v>0</v>
      </c>
      <c r="AA439" s="11">
        <f>SUMIFS('Forecast Data'!$D:$D,'Forecast Data'!$C:$C,AA$6,'Forecast Data'!$B:$B,$D439)</f>
        <v>0</v>
      </c>
      <c r="AB439" s="11">
        <f>SUMIFS('Forecast Data'!$D:$D,'Forecast Data'!$C:$C,AB$6,'Forecast Data'!$B:$B,$D439)</f>
        <v>0</v>
      </c>
      <c r="AC439" s="11">
        <f>SUMIFS('Forecast Data'!$D:$D,'Forecast Data'!$C:$C,AC$6,'Forecast Data'!$B:$B,$D439)</f>
        <v>0</v>
      </c>
      <c r="AD439" s="11">
        <f>SUMIFS('Forecast Data'!$D:$D,'Forecast Data'!$C:$C,AD$6,'Forecast Data'!$B:$B,$D439)</f>
        <v>0</v>
      </c>
      <c r="AE439" s="11">
        <f>SUMIFS('Forecast Data'!$D:$D,'Forecast Data'!$C:$C,AE$6,'Forecast Data'!$B:$B,$D439)</f>
        <v>0</v>
      </c>
      <c r="AF439" s="11">
        <f>SUMIFS('Forecast Data'!$D:$D,'Forecast Data'!$C:$C,AF$6,'Forecast Data'!$B:$B,$D439)</f>
        <v>0</v>
      </c>
      <c r="AG439" s="11">
        <f>SUMIFS('Forecast Data'!$D:$D,'Forecast Data'!$C:$C,AG$6,'Forecast Data'!$B:$B,$D439)</f>
        <v>0</v>
      </c>
      <c r="AH439" s="11">
        <f>SUMIFS('Forecast Data'!$D:$D,'Forecast Data'!$C:$C,AH$6,'Forecast Data'!$B:$B,$D439)</f>
        <v>0</v>
      </c>
      <c r="AI439" s="1"/>
      <c r="AJ439" s="12" t="str">
        <f>IF(SUMIFS('Forecast Data'!$E:$E,'Forecast Data'!$C:$C,AJ$6,'Forecast Data'!$B:$B,$D439)=0,"",SUMIFS('Forecast Data'!$E:$E,'Forecast Data'!$C:$C,AJ$6,'Forecast Data'!$B:$B,$D439))</f>
        <v/>
      </c>
      <c r="AK439" s="12" t="str">
        <f>IF(SUMIFS('Forecast Data'!$E:$E,'Forecast Data'!$C:$C,AK$6,'Forecast Data'!$B:$B,$D439)=0,"",SUMIFS('Forecast Data'!$E:$E,'Forecast Data'!$C:$C,AK$6,'Forecast Data'!$B:$B,$D439))</f>
        <v/>
      </c>
      <c r="AL439" s="12" t="str">
        <f>IF(SUMIFS('Forecast Data'!$E:$E,'Forecast Data'!$C:$C,AL$6,'Forecast Data'!$B:$B,$D439)=0,"",SUMIFS('Forecast Data'!$E:$E,'Forecast Data'!$C:$C,AL$6,'Forecast Data'!$B:$B,$D439))</f>
        <v/>
      </c>
      <c r="AM439" s="12" t="str">
        <f>IF(SUMIFS('Forecast Data'!$E:$E,'Forecast Data'!$C:$C,AM$6,'Forecast Data'!$B:$B,$D439)=0,"",SUMIFS('Forecast Data'!$E:$E,'Forecast Data'!$C:$C,AM$6,'Forecast Data'!$B:$B,$D439))</f>
        <v/>
      </c>
      <c r="AN439" s="12" t="str">
        <f>IF(SUMIFS('Forecast Data'!$E:$E,'Forecast Data'!$C:$C,AN$6,'Forecast Data'!$B:$B,$D439)=0,"",SUMIFS('Forecast Data'!$E:$E,'Forecast Data'!$C:$C,AN$6,'Forecast Data'!$B:$B,$D439))</f>
        <v/>
      </c>
      <c r="AO439" s="12" t="str">
        <f>IF(SUMIFS('Forecast Data'!$E:$E,'Forecast Data'!$C:$C,AO$6,'Forecast Data'!$B:$B,$D439)=0,"",SUMIFS('Forecast Data'!$E:$E,'Forecast Data'!$C:$C,AO$6,'Forecast Data'!$B:$B,$D439))</f>
        <v/>
      </c>
      <c r="AP439" s="12" t="str">
        <f>IF(SUMIFS('Forecast Data'!$E:$E,'Forecast Data'!$C:$C,AP$6,'Forecast Data'!$B:$B,$D439)=0,"",SUMIFS('Forecast Data'!$E:$E,'Forecast Data'!$C:$C,AP$6,'Forecast Data'!$B:$B,$D439))</f>
        <v/>
      </c>
      <c r="AQ439" s="12" t="str">
        <f>IF(SUMIFS('Forecast Data'!$E:$E,'Forecast Data'!$C:$C,AQ$6,'Forecast Data'!$B:$B,$D439)=0,"",SUMIFS('Forecast Data'!$E:$E,'Forecast Data'!$C:$C,AQ$6,'Forecast Data'!$B:$B,$D439))</f>
        <v/>
      </c>
      <c r="AR439" s="12" t="str">
        <f>IF(SUMIFS('Forecast Data'!$E:$E,'Forecast Data'!$C:$C,AR$6,'Forecast Data'!$B:$B,$D439)=0,"",SUMIFS('Forecast Data'!$E:$E,'Forecast Data'!$C:$C,AR$6,'Forecast Data'!$B:$B,$D439))</f>
        <v/>
      </c>
      <c r="AS439" s="12" t="str">
        <f>IF(SUMIFS('Forecast Data'!$E:$E,'Forecast Data'!$C:$C,AS$6,'Forecast Data'!$B:$B,$D439)=0,"",SUMIFS('Forecast Data'!$E:$E,'Forecast Data'!$C:$C,AS$6,'Forecast Data'!$B:$B,$D439))</f>
        <v/>
      </c>
      <c r="AT439" s="12" t="str">
        <f>IF(SUMIFS('Forecast Data'!$E:$E,'Forecast Data'!$C:$C,AT$6,'Forecast Data'!$B:$B,$D439)=0,"",SUMIFS('Forecast Data'!$E:$E,'Forecast Data'!$C:$C,AT$6,'Forecast Data'!$B:$B,$D439))</f>
        <v/>
      </c>
      <c r="AU439" s="12" t="str">
        <f>IF(SUMIFS('Forecast Data'!$E:$E,'Forecast Data'!$C:$C,AU$6,'Forecast Data'!$B:$B,$D439)=0,"",SUMIFS('Forecast Data'!$E:$E,'Forecast Data'!$C:$C,AU$6,'Forecast Data'!$B:$B,$D439))</f>
        <v/>
      </c>
      <c r="AV439" s="1"/>
      <c r="AW439" s="11">
        <f>SUMIFS('OP Units'!E:E,'OP Units'!$A:$A,$D439)</f>
        <v>0</v>
      </c>
      <c r="AX439" s="11">
        <f>SUMIFS('OP Units'!F:F,'OP Units'!$A:$A,$D439)</f>
        <v>0</v>
      </c>
      <c r="AY439" s="11">
        <f>SUMIFS('OP Units'!G:G,'OP Units'!$A:$A,$D439)</f>
        <v>0</v>
      </c>
      <c r="AZ439" s="11">
        <f>SUMIFS('OP Units'!H:H,'OP Units'!$A:$A,$D439)</f>
        <v>0</v>
      </c>
      <c r="BA439" s="11">
        <f>SUMIFS('OP Units'!I:I,'OP Units'!$A:$A,$D439)</f>
        <v>0</v>
      </c>
      <c r="BB439" s="11">
        <f>SUMIFS('OP Units'!J:J,'OP Units'!$A:$A,$D439)</f>
        <v>0</v>
      </c>
      <c r="BC439" s="11">
        <f>SUMIFS('OP Units'!K:K,'OP Units'!$A:$A,$D439)</f>
        <v>0</v>
      </c>
      <c r="BD439" s="11">
        <f>SUMIFS('OP Units'!L:L,'OP Units'!$A:$A,$D439)</f>
        <v>0</v>
      </c>
      <c r="BE439" s="11">
        <f>SUMIFS('OP Units'!M:M,'OP Units'!$A:$A,$D439)</f>
        <v>0</v>
      </c>
      <c r="BF439" s="11">
        <f>SUMIFS('OP Units'!N:N,'OP Units'!$A:$A,$D439)</f>
        <v>0</v>
      </c>
      <c r="BG439" s="11">
        <f>SUMIFS('OP Units'!O:O,'OP Units'!$A:$A,$D439)</f>
        <v>0</v>
      </c>
      <c r="BH439" s="11">
        <f>SUMIFS('OP Units'!P:P,'OP Units'!$A:$A,$D439)</f>
        <v>0</v>
      </c>
      <c r="BI439" s="1"/>
      <c r="BJ439" s="12" t="str">
        <f>IFERROR((SUMIFS('OP Units'!E:E,'OP Units'!$A:$A,$D439)-SUMIFS('Forecast Data'!$H:$H,'Forecast Data'!$C:$C,BJ$6,'Forecast Data'!$B:$B,$D439))/SUMIFS('Forecast Data'!$H:$H,'Forecast Data'!$C:$C,BJ$6,'Forecast Data'!$B:$B,$D439),"")</f>
        <v/>
      </c>
      <c r="BK439" s="12" t="str">
        <f>IFERROR((SUMIFS('OP Units'!F:F,'OP Units'!$A:$A,$D439)-SUMIFS('Forecast Data'!$H:$H,'Forecast Data'!$C:$C,BK$6,'Forecast Data'!$B:$B,$D439))/SUMIFS('Forecast Data'!$H:$H,'Forecast Data'!$C:$C,BK$6,'Forecast Data'!$B:$B,$D439),"")</f>
        <v/>
      </c>
      <c r="BL439" s="12" t="str">
        <f>IFERROR((SUMIFS('OP Units'!G:G,'OP Units'!$A:$A,$D439)-SUMIFS('Forecast Data'!$H:$H,'Forecast Data'!$C:$C,BL$6,'Forecast Data'!$B:$B,$D439))/SUMIFS('Forecast Data'!$H:$H,'Forecast Data'!$C:$C,BL$6,'Forecast Data'!$B:$B,$D439),"")</f>
        <v/>
      </c>
      <c r="BM439" s="12" t="str">
        <f>IFERROR((SUMIFS('OP Units'!H:H,'OP Units'!$A:$A,$D439)-SUMIFS('Forecast Data'!$H:$H,'Forecast Data'!$C:$C,BM$6,'Forecast Data'!$B:$B,$D439))/SUMIFS('Forecast Data'!$H:$H,'Forecast Data'!$C:$C,BM$6,'Forecast Data'!$B:$B,$D439),"")</f>
        <v/>
      </c>
      <c r="BN439" s="12" t="str">
        <f>IFERROR((SUMIFS('OP Units'!I:I,'OP Units'!$A:$A,$D439)-SUMIFS('Forecast Data'!$H:$H,'Forecast Data'!$C:$C,BN$6,'Forecast Data'!$B:$B,$D439))/SUMIFS('Forecast Data'!$H:$H,'Forecast Data'!$C:$C,BN$6,'Forecast Data'!$B:$B,$D439),"")</f>
        <v/>
      </c>
      <c r="BO439" s="12" t="str">
        <f>IFERROR((SUMIFS('OP Units'!J:J,'OP Units'!$A:$A,$D439)-SUMIFS('Forecast Data'!$H:$H,'Forecast Data'!$C:$C,BO$6,'Forecast Data'!$B:$B,$D439))/SUMIFS('Forecast Data'!$H:$H,'Forecast Data'!$C:$C,BO$6,'Forecast Data'!$B:$B,$D439),"")</f>
        <v/>
      </c>
      <c r="BP439" s="12" t="str">
        <f>IFERROR((SUMIFS('OP Units'!K:K,'OP Units'!$A:$A,$D439)-SUMIFS('Forecast Data'!$H:$H,'Forecast Data'!$C:$C,BP$6,'Forecast Data'!$B:$B,$D439))/SUMIFS('Forecast Data'!$H:$H,'Forecast Data'!$C:$C,BP$6,'Forecast Data'!$B:$B,$D439),"")</f>
        <v/>
      </c>
      <c r="BQ439" s="12" t="str">
        <f>IFERROR((SUMIFS('OP Units'!L:L,'OP Units'!$A:$A,$D439)-SUMIFS('Forecast Data'!$H:$H,'Forecast Data'!$C:$C,BQ$6,'Forecast Data'!$B:$B,$D439))/SUMIFS('Forecast Data'!$H:$H,'Forecast Data'!$C:$C,BQ$6,'Forecast Data'!$B:$B,$D439),"")</f>
        <v/>
      </c>
      <c r="BR439" s="12" t="str">
        <f>IFERROR((SUMIFS('OP Units'!M:M,'OP Units'!$A:$A,$D439)-SUMIFS('Forecast Data'!$H:$H,'Forecast Data'!$C:$C,BR$6,'Forecast Data'!$B:$B,$D439))/SUMIFS('Forecast Data'!$H:$H,'Forecast Data'!$C:$C,BR$6,'Forecast Data'!$B:$B,$D439),"")</f>
        <v/>
      </c>
      <c r="BS439" s="12" t="str">
        <f>IFERROR((SUMIFS('OP Units'!N:N,'OP Units'!$A:$A,$D439)-SUMIFS('Forecast Data'!$H:$H,'Forecast Data'!$C:$C,BS$6,'Forecast Data'!$B:$B,$D439))/SUMIFS('Forecast Data'!$H:$H,'Forecast Data'!$C:$C,BS$6,'Forecast Data'!$B:$B,$D439),"")</f>
        <v/>
      </c>
      <c r="BT439" s="12" t="str">
        <f>IFERROR((SUMIFS('OP Units'!O:O,'OP Units'!$A:$A,$D439)-SUMIFS('Forecast Data'!$H:$H,'Forecast Data'!$C:$C,BT$6,'Forecast Data'!$B:$B,$D439))/SUMIFS('Forecast Data'!$H:$H,'Forecast Data'!$C:$C,BT$6,'Forecast Data'!$B:$B,$D439),"")</f>
        <v/>
      </c>
      <c r="BU439" s="12" t="str">
        <f>IFERROR((SUMIFS('OP Units'!P:P,'OP Units'!$A:$A,$D439)-SUMIFS('Forecast Data'!$H:$H,'Forecast Data'!$C:$C,BU$6,'Forecast Data'!$B:$B,$D439))/SUMIFS('Forecast Data'!$H:$H,'Forecast Data'!$C:$C,BU$6,'Forecast Data'!$B:$B,$D439),"")</f>
        <v/>
      </c>
      <c r="BV439" s="12"/>
      <c r="BW439" s="11">
        <f>(SUMIFS('Forecast Data'!H:H,'Forecast Data'!B:B,D439,'Forecast Data'!C:C,BK$6)+SUMIFS('Forecast Data'!H:H,'Forecast Data'!B:B,D439,'Forecast Data'!C:C,BL$6)+SUMIFS('Forecast Data'!H:H,'Forecast Data'!B:B,D439,'Forecast Data'!C:C,BM$6)+SUMIFS('Forecast Data'!H:H,'Forecast Data'!B:B,D439,'Forecast Data'!C:C,BN$6)+SUMIFS('Forecast Data'!H:H,'Forecast Data'!B:B,D439,'Forecast Data'!C:C,BO$6)+SUMIFS('Forecast Data'!H:H,'Forecast Data'!B:B,D439,'Forecast Data'!C:C,BP$6)+SUMIFS('Forecast Data'!H:H,'Forecast Data'!B:B,D439,'Forecast Data'!C:C,BQ$6)+SUMIFS('Forecast Data'!H:H,'Forecast Data'!B:B,D439,'Forecast Data'!C:C,BJ$6))/8</f>
        <v>0</v>
      </c>
      <c r="BX439" s="12" t="str">
        <f>IFERROR((SUM(W439:AD439)-(SUMIFS('Forecast Data'!H:H,'Forecast Data'!B:B,B439,'Forecast Data'!C:C,BJ$6)+SUMIFS('Forecast Data'!H:H,'Forecast Data'!B:B,B439,'Forecast Data'!C:C,BK$6)+SUMIFS('Forecast Data'!H:H,'Forecast Data'!B:B,B439,'Forecast Data'!C:C,BL$6)+SUMIFS('Forecast Data'!H:H,'Forecast Data'!B:B,B439,'Forecast Data'!C:C,BM$6)+SUMIFS('Forecast Data'!H:H,'Forecast Data'!B:B,B439,'Forecast Data'!C:C,BN$6)+SUMIFS('Forecast Data'!H:H,'Forecast Data'!B:B,B439,'Forecast Data'!C:C,BO$6)+SUMIFS('Forecast Data'!H:H,'Forecast Data'!B:B,B439,'Forecast Data'!C:C,BP$6)+SUMIFS('Forecast Data'!H:H,'Forecast Data'!B:B,B439,'Forecast Data'!C:C,BQ$6)))/(SUMIFS('Forecast Data'!H:H,'Forecast Data'!B:B,B439,'Forecast Data'!C:C,BJ$6)+SUMIFS('Forecast Data'!H:H,'Forecast Data'!B:B,B439,'Forecast Data'!C:C,BK$6)+SUMIFS('Forecast Data'!H:H,'Forecast Data'!B:B,B439,'Forecast Data'!C:C,BL$6)+SUMIFS('Forecast Data'!H:H,'Forecast Data'!B:B,B439,'Forecast Data'!C:C,BM$6)+SUMIFS('Forecast Data'!H:H,'Forecast Data'!B:B,B439,'Forecast Data'!C:C,BN$6)+SUMIFS('Forecast Data'!H:H,'Forecast Data'!B:B,B439,'Forecast Data'!C:C,BO$6)+SUMIFS('Forecast Data'!H:H,'Forecast Data'!B:B,B439,'Forecast Data'!C:C,BP$6)+SUMIFS('Forecast Data'!H:H,'Forecast Data'!B:B,B439,'Forecast Data'!C:C,BQ$6)),"")</f>
        <v/>
      </c>
      <c r="BY439" s="12">
        <f t="shared" si="68"/>
        <v>0</v>
      </c>
      <c r="BZ439" s="16">
        <f t="shared" si="69"/>
        <v>0</v>
      </c>
      <c r="CA439" s="13">
        <f t="shared" si="70"/>
        <v>0</v>
      </c>
      <c r="CB439" s="12">
        <f t="shared" si="71"/>
        <v>0</v>
      </c>
      <c r="CC439" s="12"/>
      <c r="CD439" s="11">
        <f>(SUMIFS('Forecast Data'!H:H,'Forecast Data'!B:B,D439,'Forecast Data'!C:C,BK$6)+SUMIFS('Forecast Data'!H:H,'Forecast Data'!B:B,D439,'Forecast Data'!C:C,BL$6)+SUMIFS('Forecast Data'!H:H,'Forecast Data'!B:B,D439,'Forecast Data'!C:C,BM$6)+SUMIFS('Forecast Data'!H:H,'Forecast Data'!B:B,D439,'Forecast Data'!C:C,BJ$6))/4</f>
        <v>0</v>
      </c>
      <c r="CE439" s="12" t="str">
        <f>IFERROR((SUM(W439:Z439)-(SUMIFS('Forecast Data'!H:H,'Forecast Data'!B:B,D439,'Forecast Data'!C:C,BJ$6)+SUMIFS('Forecast Data'!H:H,'Forecast Data'!B:B,D439,'Forecast Data'!C:C,BK$6)+SUMIFS('Forecast Data'!H:H,'Forecast Data'!B:B,D439,'Forecast Data'!C:C,BL$6)+SUMIFS('Forecast Data'!H:H,'Forecast Data'!B:B,D439,'Forecast Data'!C:C,BM$6)))/(SUMIFS('Forecast Data'!H:H,'Forecast Data'!B:B,D439,'Forecast Data'!C:C,BJ$6)+SUMIFS('Forecast Data'!H:H,'Forecast Data'!B:B,D439,'Forecast Data'!C:C,BK$6)+SUMIFS('Forecast Data'!H:H,'Forecast Data'!B:B,D439,'Forecast Data'!C:C,BL$6)+SUMIFS('Forecast Data'!H:H,'Forecast Data'!B:B,D439,'Forecast Data'!C:C,BM$6)),"")</f>
        <v/>
      </c>
      <c r="CF439" s="12">
        <f t="shared" si="72"/>
        <v>0</v>
      </c>
      <c r="CG439" s="12">
        <f t="shared" si="73"/>
        <v>0</v>
      </c>
      <c r="CH439" s="13">
        <f t="shared" si="74"/>
        <v>0</v>
      </c>
      <c r="CI439" s="13"/>
    </row>
    <row r="440" spans="1:87" ht="13.2">
      <c r="A440" s="1"/>
      <c r="B440" s="1"/>
      <c r="C440" s="1"/>
      <c r="D440" t="s">
        <v>472</v>
      </c>
      <c r="E440" s="11">
        <f>SUMIFS('Fin Data'!F:F,'Fin Data'!A:A,D440)</f>
        <v>0</v>
      </c>
      <c r="F440" s="11">
        <f>SUMIFS('Fin Data with 6 week hist'!I:I,'Fin Data with 6 week hist'!$A:$A,$D440)</f>
        <v>0</v>
      </c>
      <c r="G440" s="11">
        <f>SUMIFS('Fin Data with 6 week hist'!J:J,'Fin Data with 6 week hist'!$A:$A,$D440)</f>
        <v>0</v>
      </c>
      <c r="H440" s="11">
        <f>SUMIFS('Fin Data with 6 week hist'!K:K,'Fin Data with 6 week hist'!$A:$A,$D440)+SUMIFS('Unit Cancellations'!D:D,'Unit Cancellations'!$B:$B,$D440)</f>
        <v>0</v>
      </c>
      <c r="I440" s="11">
        <f>SUMIFS('Fin Data with 6 week hist'!L:L,'Fin Data with 6 week hist'!$A:$A,$D440)+SUMIFS('Unit Cancellations'!E:E,'Unit Cancellations'!$B:$B,$D440)</f>
        <v>0</v>
      </c>
      <c r="J440" s="11">
        <f>SUMIFS('Fin Data with 6 week hist'!M:M,'Fin Data with 6 week hist'!$A:$A,$D440)+SUMIFS('Unit Cancellations'!F:F,'Unit Cancellations'!$B:$B,$D440)</f>
        <v>0</v>
      </c>
      <c r="K440" s="11">
        <f>SUMIFS('Fin Data with 6 week hist'!N:N,'Fin Data with 6 week hist'!$A:$A,$D440)+SUMIFS('Unit Cancellations'!G:G,'Unit Cancellations'!$B:$B,$D440)</f>
        <v>0</v>
      </c>
      <c r="L440" s="11">
        <f>SUMIFS('Fin Data'!AN:AN,'Fin Data'!A:A,D440)</f>
        <v>0</v>
      </c>
      <c r="M440" s="12">
        <f>IFERROR(SUMIFS('Fin Data'!AO:AO,'Fin Data'!A:A,D440),"")</f>
        <v>0</v>
      </c>
      <c r="N440" s="1"/>
      <c r="O440" s="11">
        <f t="shared" si="63"/>
        <v>0</v>
      </c>
      <c r="P440" s="12" t="str">
        <f t="shared" si="64"/>
        <v/>
      </c>
      <c r="Q440" s="1"/>
      <c r="R440" s="11">
        <f t="shared" si="65"/>
        <v>0</v>
      </c>
      <c r="S440" s="12" t="str">
        <f t="shared" si="66"/>
        <v/>
      </c>
      <c r="T440" s="11">
        <f t="shared" si="67"/>
        <v>0</v>
      </c>
      <c r="U440" s="1" t="e">
        <f t="shared" si="80"/>
        <v>#REF!</v>
      </c>
      <c r="V440" s="1"/>
      <c r="W440" s="11">
        <f>SUMIFS('Forecast Data'!$D:$D,'Forecast Data'!$C:$C,W$6,'Forecast Data'!$B:$B,$D440)</f>
        <v>0</v>
      </c>
      <c r="X440" s="11">
        <f>SUMIFS('Forecast Data'!$D:$D,'Forecast Data'!$C:$C,X$6,'Forecast Data'!$B:$B,$D440)</f>
        <v>0</v>
      </c>
      <c r="Y440" s="11">
        <f>SUMIFS('Forecast Data'!$D:$D,'Forecast Data'!$C:$C,Y$6,'Forecast Data'!$B:$B,$D440)</f>
        <v>0</v>
      </c>
      <c r="Z440" s="11">
        <f>SUMIFS('Forecast Data'!$D:$D,'Forecast Data'!$C:$C,Z$6,'Forecast Data'!$B:$B,$D440)</f>
        <v>0</v>
      </c>
      <c r="AA440" s="11">
        <f>SUMIFS('Forecast Data'!$D:$D,'Forecast Data'!$C:$C,AA$6,'Forecast Data'!$B:$B,$D440)</f>
        <v>0</v>
      </c>
      <c r="AB440" s="11">
        <f>SUMIFS('Forecast Data'!$D:$D,'Forecast Data'!$C:$C,AB$6,'Forecast Data'!$B:$B,$D440)</f>
        <v>0</v>
      </c>
      <c r="AC440" s="11">
        <f>SUMIFS('Forecast Data'!$D:$D,'Forecast Data'!$C:$C,AC$6,'Forecast Data'!$B:$B,$D440)</f>
        <v>0</v>
      </c>
      <c r="AD440" s="11">
        <f>SUMIFS('Forecast Data'!$D:$D,'Forecast Data'!$C:$C,AD$6,'Forecast Data'!$B:$B,$D440)</f>
        <v>0</v>
      </c>
      <c r="AE440" s="11">
        <f>SUMIFS('Forecast Data'!$D:$D,'Forecast Data'!$C:$C,AE$6,'Forecast Data'!$B:$B,$D440)</f>
        <v>0</v>
      </c>
      <c r="AF440" s="11">
        <f>SUMIFS('Forecast Data'!$D:$D,'Forecast Data'!$C:$C,AF$6,'Forecast Data'!$B:$B,$D440)</f>
        <v>0</v>
      </c>
      <c r="AG440" s="11">
        <f>SUMIFS('Forecast Data'!$D:$D,'Forecast Data'!$C:$C,AG$6,'Forecast Data'!$B:$B,$D440)</f>
        <v>0</v>
      </c>
      <c r="AH440" s="11">
        <f>SUMIFS('Forecast Data'!$D:$D,'Forecast Data'!$C:$C,AH$6,'Forecast Data'!$B:$B,$D440)</f>
        <v>0</v>
      </c>
      <c r="AI440" s="1"/>
      <c r="AJ440" s="12" t="str">
        <f>IF(SUMIFS('Forecast Data'!$E:$E,'Forecast Data'!$C:$C,AJ$6,'Forecast Data'!$B:$B,$D440)=0,"",SUMIFS('Forecast Data'!$E:$E,'Forecast Data'!$C:$C,AJ$6,'Forecast Data'!$B:$B,$D440))</f>
        <v/>
      </c>
      <c r="AK440" s="12" t="str">
        <f>IF(SUMIFS('Forecast Data'!$E:$E,'Forecast Data'!$C:$C,AK$6,'Forecast Data'!$B:$B,$D440)=0,"",SUMIFS('Forecast Data'!$E:$E,'Forecast Data'!$C:$C,AK$6,'Forecast Data'!$B:$B,$D440))</f>
        <v/>
      </c>
      <c r="AL440" s="12" t="str">
        <f>IF(SUMIFS('Forecast Data'!$E:$E,'Forecast Data'!$C:$C,AL$6,'Forecast Data'!$B:$B,$D440)=0,"",SUMIFS('Forecast Data'!$E:$E,'Forecast Data'!$C:$C,AL$6,'Forecast Data'!$B:$B,$D440))</f>
        <v/>
      </c>
      <c r="AM440" s="12" t="str">
        <f>IF(SUMIFS('Forecast Data'!$E:$E,'Forecast Data'!$C:$C,AM$6,'Forecast Data'!$B:$B,$D440)=0,"",SUMIFS('Forecast Data'!$E:$E,'Forecast Data'!$C:$C,AM$6,'Forecast Data'!$B:$B,$D440))</f>
        <v/>
      </c>
      <c r="AN440" s="12" t="str">
        <f>IF(SUMIFS('Forecast Data'!$E:$E,'Forecast Data'!$C:$C,AN$6,'Forecast Data'!$B:$B,$D440)=0,"",SUMIFS('Forecast Data'!$E:$E,'Forecast Data'!$C:$C,AN$6,'Forecast Data'!$B:$B,$D440))</f>
        <v/>
      </c>
      <c r="AO440" s="12" t="str">
        <f>IF(SUMIFS('Forecast Data'!$E:$E,'Forecast Data'!$C:$C,AO$6,'Forecast Data'!$B:$B,$D440)=0,"",SUMIFS('Forecast Data'!$E:$E,'Forecast Data'!$C:$C,AO$6,'Forecast Data'!$B:$B,$D440))</f>
        <v/>
      </c>
      <c r="AP440" s="12" t="str">
        <f>IF(SUMIFS('Forecast Data'!$E:$E,'Forecast Data'!$C:$C,AP$6,'Forecast Data'!$B:$B,$D440)=0,"",SUMIFS('Forecast Data'!$E:$E,'Forecast Data'!$C:$C,AP$6,'Forecast Data'!$B:$B,$D440))</f>
        <v/>
      </c>
      <c r="AQ440" s="12" t="str">
        <f>IF(SUMIFS('Forecast Data'!$E:$E,'Forecast Data'!$C:$C,AQ$6,'Forecast Data'!$B:$B,$D440)=0,"",SUMIFS('Forecast Data'!$E:$E,'Forecast Data'!$C:$C,AQ$6,'Forecast Data'!$B:$B,$D440))</f>
        <v/>
      </c>
      <c r="AR440" s="12" t="str">
        <f>IF(SUMIFS('Forecast Data'!$E:$E,'Forecast Data'!$C:$C,AR$6,'Forecast Data'!$B:$B,$D440)=0,"",SUMIFS('Forecast Data'!$E:$E,'Forecast Data'!$C:$C,AR$6,'Forecast Data'!$B:$B,$D440))</f>
        <v/>
      </c>
      <c r="AS440" s="12" t="str">
        <f>IF(SUMIFS('Forecast Data'!$E:$E,'Forecast Data'!$C:$C,AS$6,'Forecast Data'!$B:$B,$D440)=0,"",SUMIFS('Forecast Data'!$E:$E,'Forecast Data'!$C:$C,AS$6,'Forecast Data'!$B:$B,$D440))</f>
        <v/>
      </c>
      <c r="AT440" s="12" t="str">
        <f>IF(SUMIFS('Forecast Data'!$E:$E,'Forecast Data'!$C:$C,AT$6,'Forecast Data'!$B:$B,$D440)=0,"",SUMIFS('Forecast Data'!$E:$E,'Forecast Data'!$C:$C,AT$6,'Forecast Data'!$B:$B,$D440))</f>
        <v/>
      </c>
      <c r="AU440" s="12" t="str">
        <f>IF(SUMIFS('Forecast Data'!$E:$E,'Forecast Data'!$C:$C,AU$6,'Forecast Data'!$B:$B,$D440)=0,"",SUMIFS('Forecast Data'!$E:$E,'Forecast Data'!$C:$C,AU$6,'Forecast Data'!$B:$B,$D440))</f>
        <v/>
      </c>
      <c r="AV440" s="1"/>
      <c r="AW440" s="11">
        <f>SUMIFS('OP Units'!E:E,'OP Units'!$A:$A,$D440)</f>
        <v>0</v>
      </c>
      <c r="AX440" s="11">
        <f>SUMIFS('OP Units'!F:F,'OP Units'!$A:$A,$D440)</f>
        <v>0</v>
      </c>
      <c r="AY440" s="11">
        <f>SUMIFS('OP Units'!G:G,'OP Units'!$A:$A,$D440)</f>
        <v>0</v>
      </c>
      <c r="AZ440" s="11">
        <f>SUMIFS('OP Units'!H:H,'OP Units'!$A:$A,$D440)</f>
        <v>0</v>
      </c>
      <c r="BA440" s="11">
        <f>SUMIFS('OP Units'!I:I,'OP Units'!$A:$A,$D440)</f>
        <v>0</v>
      </c>
      <c r="BB440" s="11">
        <f>SUMIFS('OP Units'!J:J,'OP Units'!$A:$A,$D440)</f>
        <v>0</v>
      </c>
      <c r="BC440" s="11">
        <f>SUMIFS('OP Units'!K:K,'OP Units'!$A:$A,$D440)</f>
        <v>0</v>
      </c>
      <c r="BD440" s="11">
        <f>SUMIFS('OP Units'!L:L,'OP Units'!$A:$A,$D440)</f>
        <v>0</v>
      </c>
      <c r="BE440" s="11">
        <f>SUMIFS('OP Units'!M:M,'OP Units'!$A:$A,$D440)</f>
        <v>0</v>
      </c>
      <c r="BF440" s="11">
        <f>SUMIFS('OP Units'!N:N,'OP Units'!$A:$A,$D440)</f>
        <v>0</v>
      </c>
      <c r="BG440" s="11">
        <f>SUMIFS('OP Units'!O:O,'OP Units'!$A:$A,$D440)</f>
        <v>0</v>
      </c>
      <c r="BH440" s="11">
        <f>SUMIFS('OP Units'!P:P,'OP Units'!$A:$A,$D440)</f>
        <v>0</v>
      </c>
      <c r="BI440" s="1"/>
      <c r="BJ440" s="12" t="str">
        <f>IFERROR((SUMIFS('OP Units'!E:E,'OP Units'!$A:$A,$D440)-SUMIFS('Forecast Data'!$H:$H,'Forecast Data'!$C:$C,BJ$6,'Forecast Data'!$B:$B,$D440))/SUMIFS('Forecast Data'!$H:$H,'Forecast Data'!$C:$C,BJ$6,'Forecast Data'!$B:$B,$D440),"")</f>
        <v/>
      </c>
      <c r="BK440" s="12" t="str">
        <f>IFERROR((SUMIFS('OP Units'!F:F,'OP Units'!$A:$A,$D440)-SUMIFS('Forecast Data'!$H:$H,'Forecast Data'!$C:$C,BK$6,'Forecast Data'!$B:$B,$D440))/SUMIFS('Forecast Data'!$H:$H,'Forecast Data'!$C:$C,BK$6,'Forecast Data'!$B:$B,$D440),"")</f>
        <v/>
      </c>
      <c r="BL440" s="12" t="str">
        <f>IFERROR((SUMIFS('OP Units'!G:G,'OP Units'!$A:$A,$D440)-SUMIFS('Forecast Data'!$H:$H,'Forecast Data'!$C:$C,BL$6,'Forecast Data'!$B:$B,$D440))/SUMIFS('Forecast Data'!$H:$H,'Forecast Data'!$C:$C,BL$6,'Forecast Data'!$B:$B,$D440),"")</f>
        <v/>
      </c>
      <c r="BM440" s="12" t="str">
        <f>IFERROR((SUMIFS('OP Units'!H:H,'OP Units'!$A:$A,$D440)-SUMIFS('Forecast Data'!$H:$H,'Forecast Data'!$C:$C,BM$6,'Forecast Data'!$B:$B,$D440))/SUMIFS('Forecast Data'!$H:$H,'Forecast Data'!$C:$C,BM$6,'Forecast Data'!$B:$B,$D440),"")</f>
        <v/>
      </c>
      <c r="BN440" s="12" t="str">
        <f>IFERROR((SUMIFS('OP Units'!I:I,'OP Units'!$A:$A,$D440)-SUMIFS('Forecast Data'!$H:$H,'Forecast Data'!$C:$C,BN$6,'Forecast Data'!$B:$B,$D440))/SUMIFS('Forecast Data'!$H:$H,'Forecast Data'!$C:$C,BN$6,'Forecast Data'!$B:$B,$D440),"")</f>
        <v/>
      </c>
      <c r="BO440" s="12" t="str">
        <f>IFERROR((SUMIFS('OP Units'!J:J,'OP Units'!$A:$A,$D440)-SUMIFS('Forecast Data'!$H:$H,'Forecast Data'!$C:$C,BO$6,'Forecast Data'!$B:$B,$D440))/SUMIFS('Forecast Data'!$H:$H,'Forecast Data'!$C:$C,BO$6,'Forecast Data'!$B:$B,$D440),"")</f>
        <v/>
      </c>
      <c r="BP440" s="12" t="str">
        <f>IFERROR((SUMIFS('OP Units'!K:K,'OP Units'!$A:$A,$D440)-SUMIFS('Forecast Data'!$H:$H,'Forecast Data'!$C:$C,BP$6,'Forecast Data'!$B:$B,$D440))/SUMIFS('Forecast Data'!$H:$H,'Forecast Data'!$C:$C,BP$6,'Forecast Data'!$B:$B,$D440),"")</f>
        <v/>
      </c>
      <c r="BQ440" s="12" t="str">
        <f>IFERROR((SUMIFS('OP Units'!L:L,'OP Units'!$A:$A,$D440)-SUMIFS('Forecast Data'!$H:$H,'Forecast Data'!$C:$C,BQ$6,'Forecast Data'!$B:$B,$D440))/SUMIFS('Forecast Data'!$H:$H,'Forecast Data'!$C:$C,BQ$6,'Forecast Data'!$B:$B,$D440),"")</f>
        <v/>
      </c>
      <c r="BR440" s="12" t="str">
        <f>IFERROR((SUMIFS('OP Units'!M:M,'OP Units'!$A:$A,$D440)-SUMIFS('Forecast Data'!$H:$H,'Forecast Data'!$C:$C,BR$6,'Forecast Data'!$B:$B,$D440))/SUMIFS('Forecast Data'!$H:$H,'Forecast Data'!$C:$C,BR$6,'Forecast Data'!$B:$B,$D440),"")</f>
        <v/>
      </c>
      <c r="BS440" s="12" t="str">
        <f>IFERROR((SUMIFS('OP Units'!N:N,'OP Units'!$A:$A,$D440)-SUMIFS('Forecast Data'!$H:$H,'Forecast Data'!$C:$C,BS$6,'Forecast Data'!$B:$B,$D440))/SUMIFS('Forecast Data'!$H:$H,'Forecast Data'!$C:$C,BS$6,'Forecast Data'!$B:$B,$D440),"")</f>
        <v/>
      </c>
      <c r="BT440" s="12" t="str">
        <f>IFERROR((SUMIFS('OP Units'!O:O,'OP Units'!$A:$A,$D440)-SUMIFS('Forecast Data'!$H:$H,'Forecast Data'!$C:$C,BT$6,'Forecast Data'!$B:$B,$D440))/SUMIFS('Forecast Data'!$H:$H,'Forecast Data'!$C:$C,BT$6,'Forecast Data'!$B:$B,$D440),"")</f>
        <v/>
      </c>
      <c r="BU440" s="12" t="str">
        <f>IFERROR((SUMIFS('OP Units'!P:P,'OP Units'!$A:$A,$D440)-SUMIFS('Forecast Data'!$H:$H,'Forecast Data'!$C:$C,BU$6,'Forecast Data'!$B:$B,$D440))/SUMIFS('Forecast Data'!$H:$H,'Forecast Data'!$C:$C,BU$6,'Forecast Data'!$B:$B,$D440),"")</f>
        <v/>
      </c>
      <c r="BV440" s="12"/>
      <c r="BW440" s="11">
        <f>(SUMIFS('Forecast Data'!H:H,'Forecast Data'!B:B,D440,'Forecast Data'!C:C,BK$6)+SUMIFS('Forecast Data'!H:H,'Forecast Data'!B:B,D440,'Forecast Data'!C:C,BL$6)+SUMIFS('Forecast Data'!H:H,'Forecast Data'!B:B,D440,'Forecast Data'!C:C,BM$6)+SUMIFS('Forecast Data'!H:H,'Forecast Data'!B:B,D440,'Forecast Data'!C:C,BN$6)+SUMIFS('Forecast Data'!H:H,'Forecast Data'!B:B,D440,'Forecast Data'!C:C,BO$6)+SUMIFS('Forecast Data'!H:H,'Forecast Data'!B:B,D440,'Forecast Data'!C:C,BP$6)+SUMIFS('Forecast Data'!H:H,'Forecast Data'!B:B,D440,'Forecast Data'!C:C,BQ$6)+SUMIFS('Forecast Data'!H:H,'Forecast Data'!B:B,D440,'Forecast Data'!C:C,BJ$6))/8</f>
        <v>0</v>
      </c>
      <c r="BX440" s="12" t="str">
        <f>IFERROR((SUM(W440:AD440)-(SUMIFS('Forecast Data'!H:H,'Forecast Data'!B:B,B440,'Forecast Data'!C:C,BJ$6)+SUMIFS('Forecast Data'!H:H,'Forecast Data'!B:B,B440,'Forecast Data'!C:C,BK$6)+SUMIFS('Forecast Data'!H:H,'Forecast Data'!B:B,B440,'Forecast Data'!C:C,BL$6)+SUMIFS('Forecast Data'!H:H,'Forecast Data'!B:B,B440,'Forecast Data'!C:C,BM$6)+SUMIFS('Forecast Data'!H:H,'Forecast Data'!B:B,B440,'Forecast Data'!C:C,BN$6)+SUMIFS('Forecast Data'!H:H,'Forecast Data'!B:B,B440,'Forecast Data'!C:C,BO$6)+SUMIFS('Forecast Data'!H:H,'Forecast Data'!B:B,B440,'Forecast Data'!C:C,BP$6)+SUMIFS('Forecast Data'!H:H,'Forecast Data'!B:B,B440,'Forecast Data'!C:C,BQ$6)))/(SUMIFS('Forecast Data'!H:H,'Forecast Data'!B:B,B440,'Forecast Data'!C:C,BJ$6)+SUMIFS('Forecast Data'!H:H,'Forecast Data'!B:B,B440,'Forecast Data'!C:C,BK$6)+SUMIFS('Forecast Data'!H:H,'Forecast Data'!B:B,B440,'Forecast Data'!C:C,BL$6)+SUMIFS('Forecast Data'!H:H,'Forecast Data'!B:B,B440,'Forecast Data'!C:C,BM$6)+SUMIFS('Forecast Data'!H:H,'Forecast Data'!B:B,B440,'Forecast Data'!C:C,BN$6)+SUMIFS('Forecast Data'!H:H,'Forecast Data'!B:B,B440,'Forecast Data'!C:C,BO$6)+SUMIFS('Forecast Data'!H:H,'Forecast Data'!B:B,B440,'Forecast Data'!C:C,BP$6)+SUMIFS('Forecast Data'!H:H,'Forecast Data'!B:B,B440,'Forecast Data'!C:C,BQ$6)),"")</f>
        <v/>
      </c>
      <c r="BY440" s="12">
        <f t="shared" si="68"/>
        <v>0</v>
      </c>
      <c r="BZ440" s="16">
        <f t="shared" si="69"/>
        <v>0</v>
      </c>
      <c r="CA440" s="13">
        <f t="shared" si="70"/>
        <v>0</v>
      </c>
      <c r="CB440" s="12">
        <f t="shared" si="71"/>
        <v>0</v>
      </c>
      <c r="CC440" s="12"/>
      <c r="CD440" s="11">
        <f>(SUMIFS('Forecast Data'!H:H,'Forecast Data'!B:B,D440,'Forecast Data'!C:C,BK$6)+SUMIFS('Forecast Data'!H:H,'Forecast Data'!B:B,D440,'Forecast Data'!C:C,BL$6)+SUMIFS('Forecast Data'!H:H,'Forecast Data'!B:B,D440,'Forecast Data'!C:C,BM$6)+SUMIFS('Forecast Data'!H:H,'Forecast Data'!B:B,D440,'Forecast Data'!C:C,BJ$6))/4</f>
        <v>0</v>
      </c>
      <c r="CE440" s="12" t="str">
        <f>IFERROR((SUM(W440:Z440)-(SUMIFS('Forecast Data'!H:H,'Forecast Data'!B:B,B440,'Forecast Data'!C:C,BJ$6)+SUMIFS('Forecast Data'!H:H,'Forecast Data'!B:B,B440,'Forecast Data'!C:C,BK$6)+SUMIFS('Forecast Data'!H:H,'Forecast Data'!B:B,B440,'Forecast Data'!C:C,BL$6)+SUMIFS('Forecast Data'!H:H,'Forecast Data'!B:B,B440,'Forecast Data'!C:C,BM$6)))/(SUMIFS('Forecast Data'!H:H,'Forecast Data'!B:B,B440,'Forecast Data'!C:C,BJ$6)+SUMIFS('Forecast Data'!H:H,'Forecast Data'!B:B,B440,'Forecast Data'!C:C,BK$6)+SUMIFS('Forecast Data'!H:H,'Forecast Data'!B:B,B440,'Forecast Data'!C:C,BL$6)+SUMIFS('Forecast Data'!H:H,'Forecast Data'!B:B,B440,'Forecast Data'!C:C,BM$6)),"")</f>
        <v/>
      </c>
      <c r="CF440" s="12">
        <f t="shared" si="72"/>
        <v>0</v>
      </c>
      <c r="CG440" s="12">
        <f t="shared" si="73"/>
        <v>0</v>
      </c>
      <c r="CH440" s="13">
        <f t="shared" si="74"/>
        <v>0</v>
      </c>
      <c r="CI440" s="13"/>
    </row>
    <row r="441" spans="1:87" ht="13.2">
      <c r="A441" s="1"/>
      <c r="B441" s="1"/>
      <c r="C441" s="1"/>
      <c r="D441" t="s">
        <v>473</v>
      </c>
      <c r="E441" s="11">
        <f>SUMIFS('Fin Data'!F:F,'Fin Data'!A:A,D441)</f>
        <v>0</v>
      </c>
      <c r="F441" s="11">
        <f>SUMIFS('Fin Data with 6 week hist'!I:I,'Fin Data with 6 week hist'!$A:$A,$D441)</f>
        <v>0</v>
      </c>
      <c r="G441" s="11">
        <f>SUMIFS('Fin Data with 6 week hist'!J:J,'Fin Data with 6 week hist'!$A:$A,$D441)</f>
        <v>0</v>
      </c>
      <c r="H441" s="11">
        <f>SUMIFS('Fin Data with 6 week hist'!K:K,'Fin Data with 6 week hist'!$A:$A,$D441)+SUMIFS('Unit Cancellations'!D:D,'Unit Cancellations'!$B:$B,$D441)</f>
        <v>0</v>
      </c>
      <c r="I441" s="11">
        <f>SUMIFS('Fin Data with 6 week hist'!L:L,'Fin Data with 6 week hist'!$A:$A,$D441)+SUMIFS('Unit Cancellations'!E:E,'Unit Cancellations'!$B:$B,$D441)</f>
        <v>0</v>
      </c>
      <c r="J441" s="11">
        <f>SUMIFS('Fin Data with 6 week hist'!M:M,'Fin Data with 6 week hist'!$A:$A,$D441)+SUMIFS('Unit Cancellations'!F:F,'Unit Cancellations'!$B:$B,$D441)</f>
        <v>0</v>
      </c>
      <c r="K441" s="11">
        <f>SUMIFS('Fin Data with 6 week hist'!N:N,'Fin Data with 6 week hist'!$A:$A,$D441)+SUMIFS('Unit Cancellations'!G:G,'Unit Cancellations'!$B:$B,$D441)</f>
        <v>0</v>
      </c>
      <c r="L441" s="11">
        <f>SUMIFS('Fin Data'!AN:AN,'Fin Data'!A:A,D441)</f>
        <v>0</v>
      </c>
      <c r="M441" s="12">
        <f>IFERROR(SUMIFS('Fin Data'!AO:AO,'Fin Data'!A:A,D441),"")</f>
        <v>0</v>
      </c>
      <c r="N441" s="1"/>
      <c r="O441" s="11">
        <f t="shared" si="63"/>
        <v>0</v>
      </c>
      <c r="P441" s="12" t="str">
        <f t="shared" si="64"/>
        <v/>
      </c>
      <c r="Q441" s="1"/>
      <c r="R441" s="11">
        <f t="shared" si="65"/>
        <v>0</v>
      </c>
      <c r="S441" s="12" t="str">
        <f t="shared" si="66"/>
        <v/>
      </c>
      <c r="T441" s="11">
        <f t="shared" si="67"/>
        <v>0</v>
      </c>
      <c r="U441" s="1" t="e">
        <f t="shared" si="80"/>
        <v>#REF!</v>
      </c>
      <c r="V441" s="1"/>
      <c r="W441" s="11">
        <f>SUMIFS('Forecast Data'!$D:$D,'Forecast Data'!$C:$C,W$6,'Forecast Data'!$B:$B,$D441)</f>
        <v>0</v>
      </c>
      <c r="X441" s="11">
        <f>SUMIFS('Forecast Data'!$D:$D,'Forecast Data'!$C:$C,X$6,'Forecast Data'!$B:$B,$D441)</f>
        <v>0</v>
      </c>
      <c r="Y441" s="11">
        <f>SUMIFS('Forecast Data'!$D:$D,'Forecast Data'!$C:$C,Y$6,'Forecast Data'!$B:$B,$D441)</f>
        <v>0</v>
      </c>
      <c r="Z441" s="11">
        <f>SUMIFS('Forecast Data'!$D:$D,'Forecast Data'!$C:$C,Z$6,'Forecast Data'!$B:$B,$D441)</f>
        <v>0</v>
      </c>
      <c r="AA441" s="11">
        <f>SUMIFS('Forecast Data'!$D:$D,'Forecast Data'!$C:$C,AA$6,'Forecast Data'!$B:$B,$D441)</f>
        <v>0</v>
      </c>
      <c r="AB441" s="11">
        <f>SUMIFS('Forecast Data'!$D:$D,'Forecast Data'!$C:$C,AB$6,'Forecast Data'!$B:$B,$D441)</f>
        <v>0</v>
      </c>
      <c r="AC441" s="11">
        <f>SUMIFS('Forecast Data'!$D:$D,'Forecast Data'!$C:$C,AC$6,'Forecast Data'!$B:$B,$D441)</f>
        <v>0</v>
      </c>
      <c r="AD441" s="11">
        <f>SUMIFS('Forecast Data'!$D:$D,'Forecast Data'!$C:$C,AD$6,'Forecast Data'!$B:$B,$D441)</f>
        <v>0</v>
      </c>
      <c r="AE441" s="11">
        <f>SUMIFS('Forecast Data'!$D:$D,'Forecast Data'!$C:$C,AE$6,'Forecast Data'!$B:$B,$D441)</f>
        <v>0</v>
      </c>
      <c r="AF441" s="11">
        <f>SUMIFS('Forecast Data'!$D:$D,'Forecast Data'!$C:$C,AF$6,'Forecast Data'!$B:$B,$D441)</f>
        <v>0</v>
      </c>
      <c r="AG441" s="11">
        <f>SUMIFS('Forecast Data'!$D:$D,'Forecast Data'!$C:$C,AG$6,'Forecast Data'!$B:$B,$D441)</f>
        <v>0</v>
      </c>
      <c r="AH441" s="11">
        <f>SUMIFS('Forecast Data'!$D:$D,'Forecast Data'!$C:$C,AH$6,'Forecast Data'!$B:$B,$D441)</f>
        <v>0</v>
      </c>
      <c r="AI441" s="1"/>
      <c r="AJ441" s="12" t="str">
        <f>IF(SUMIFS('Forecast Data'!$E:$E,'Forecast Data'!$C:$C,AJ$6,'Forecast Data'!$B:$B,$D441)=0,"",SUMIFS('Forecast Data'!$E:$E,'Forecast Data'!$C:$C,AJ$6,'Forecast Data'!$B:$B,$D441))</f>
        <v/>
      </c>
      <c r="AK441" s="12" t="str">
        <f>IF(SUMIFS('Forecast Data'!$E:$E,'Forecast Data'!$C:$C,AK$6,'Forecast Data'!$B:$B,$D441)=0,"",SUMIFS('Forecast Data'!$E:$E,'Forecast Data'!$C:$C,AK$6,'Forecast Data'!$B:$B,$D441))</f>
        <v/>
      </c>
      <c r="AL441" s="12" t="str">
        <f>IF(SUMIFS('Forecast Data'!$E:$E,'Forecast Data'!$C:$C,AL$6,'Forecast Data'!$B:$B,$D441)=0,"",SUMIFS('Forecast Data'!$E:$E,'Forecast Data'!$C:$C,AL$6,'Forecast Data'!$B:$B,$D441))</f>
        <v/>
      </c>
      <c r="AM441" s="12" t="str">
        <f>IF(SUMIFS('Forecast Data'!$E:$E,'Forecast Data'!$C:$C,AM$6,'Forecast Data'!$B:$B,$D441)=0,"",SUMIFS('Forecast Data'!$E:$E,'Forecast Data'!$C:$C,AM$6,'Forecast Data'!$B:$B,$D441))</f>
        <v/>
      </c>
      <c r="AN441" s="12" t="str">
        <f>IF(SUMIFS('Forecast Data'!$E:$E,'Forecast Data'!$C:$C,AN$6,'Forecast Data'!$B:$B,$D441)=0,"",SUMIFS('Forecast Data'!$E:$E,'Forecast Data'!$C:$C,AN$6,'Forecast Data'!$B:$B,$D441))</f>
        <v/>
      </c>
      <c r="AO441" s="12" t="str">
        <f>IF(SUMIFS('Forecast Data'!$E:$E,'Forecast Data'!$C:$C,AO$6,'Forecast Data'!$B:$B,$D441)=0,"",SUMIFS('Forecast Data'!$E:$E,'Forecast Data'!$C:$C,AO$6,'Forecast Data'!$B:$B,$D441))</f>
        <v/>
      </c>
      <c r="AP441" s="12" t="str">
        <f>IF(SUMIFS('Forecast Data'!$E:$E,'Forecast Data'!$C:$C,AP$6,'Forecast Data'!$B:$B,$D441)=0,"",SUMIFS('Forecast Data'!$E:$E,'Forecast Data'!$C:$C,AP$6,'Forecast Data'!$B:$B,$D441))</f>
        <v/>
      </c>
      <c r="AQ441" s="12" t="str">
        <f>IF(SUMIFS('Forecast Data'!$E:$E,'Forecast Data'!$C:$C,AQ$6,'Forecast Data'!$B:$B,$D441)=0,"",SUMIFS('Forecast Data'!$E:$E,'Forecast Data'!$C:$C,AQ$6,'Forecast Data'!$B:$B,$D441))</f>
        <v/>
      </c>
      <c r="AR441" s="12" t="str">
        <f>IF(SUMIFS('Forecast Data'!$E:$E,'Forecast Data'!$C:$C,AR$6,'Forecast Data'!$B:$B,$D441)=0,"",SUMIFS('Forecast Data'!$E:$E,'Forecast Data'!$C:$C,AR$6,'Forecast Data'!$B:$B,$D441))</f>
        <v/>
      </c>
      <c r="AS441" s="12" t="str">
        <f>IF(SUMIFS('Forecast Data'!$E:$E,'Forecast Data'!$C:$C,AS$6,'Forecast Data'!$B:$B,$D441)=0,"",SUMIFS('Forecast Data'!$E:$E,'Forecast Data'!$C:$C,AS$6,'Forecast Data'!$B:$B,$D441))</f>
        <v/>
      </c>
      <c r="AT441" s="12" t="str">
        <f>IF(SUMIFS('Forecast Data'!$E:$E,'Forecast Data'!$C:$C,AT$6,'Forecast Data'!$B:$B,$D441)=0,"",SUMIFS('Forecast Data'!$E:$E,'Forecast Data'!$C:$C,AT$6,'Forecast Data'!$B:$B,$D441))</f>
        <v/>
      </c>
      <c r="AU441" s="12" t="str">
        <f>IF(SUMIFS('Forecast Data'!$E:$E,'Forecast Data'!$C:$C,AU$6,'Forecast Data'!$B:$B,$D441)=0,"",SUMIFS('Forecast Data'!$E:$E,'Forecast Data'!$C:$C,AU$6,'Forecast Data'!$B:$B,$D441))</f>
        <v/>
      </c>
      <c r="AV441" s="1"/>
      <c r="AW441" s="11">
        <f>SUMIFS('OP Units'!E:E,'OP Units'!$A:$A,$D441)</f>
        <v>0</v>
      </c>
      <c r="AX441" s="11">
        <f>SUMIFS('OP Units'!F:F,'OP Units'!$A:$A,$D441)</f>
        <v>0</v>
      </c>
      <c r="AY441" s="11">
        <f>SUMIFS('OP Units'!G:G,'OP Units'!$A:$A,$D441)</f>
        <v>0</v>
      </c>
      <c r="AZ441" s="11">
        <f>SUMIFS('OP Units'!H:H,'OP Units'!$A:$A,$D441)</f>
        <v>0</v>
      </c>
      <c r="BA441" s="11">
        <f>SUMIFS('OP Units'!I:I,'OP Units'!$A:$A,$D441)</f>
        <v>0</v>
      </c>
      <c r="BB441" s="11">
        <f>SUMIFS('OP Units'!J:J,'OP Units'!$A:$A,$D441)</f>
        <v>0</v>
      </c>
      <c r="BC441" s="11">
        <f>SUMIFS('OP Units'!K:K,'OP Units'!$A:$A,$D441)</f>
        <v>0</v>
      </c>
      <c r="BD441" s="11">
        <f>SUMIFS('OP Units'!L:L,'OP Units'!$A:$A,$D441)</f>
        <v>0</v>
      </c>
      <c r="BE441" s="11">
        <f>SUMIFS('OP Units'!M:M,'OP Units'!$A:$A,$D441)</f>
        <v>0</v>
      </c>
      <c r="BF441" s="11">
        <f>SUMIFS('OP Units'!N:N,'OP Units'!$A:$A,$D441)</f>
        <v>0</v>
      </c>
      <c r="BG441" s="11">
        <f>SUMIFS('OP Units'!O:O,'OP Units'!$A:$A,$D441)</f>
        <v>0</v>
      </c>
      <c r="BH441" s="11">
        <f>SUMIFS('OP Units'!P:P,'OP Units'!$A:$A,$D441)</f>
        <v>0</v>
      </c>
      <c r="BI441" s="1"/>
      <c r="BJ441" s="12" t="str">
        <f>IFERROR((SUMIFS('OP Units'!E:E,'OP Units'!$A:$A,$D441)-SUMIFS('Forecast Data'!$H:$H,'Forecast Data'!$C:$C,BJ$6,'Forecast Data'!$B:$B,$D441))/SUMIFS('Forecast Data'!$H:$H,'Forecast Data'!$C:$C,BJ$6,'Forecast Data'!$B:$B,$D441),"")</f>
        <v/>
      </c>
      <c r="BK441" s="12" t="str">
        <f>IFERROR((SUMIFS('OP Units'!F:F,'OP Units'!$A:$A,$D441)-SUMIFS('Forecast Data'!$H:$H,'Forecast Data'!$C:$C,BK$6,'Forecast Data'!$B:$B,$D441))/SUMIFS('Forecast Data'!$H:$H,'Forecast Data'!$C:$C,BK$6,'Forecast Data'!$B:$B,$D441),"")</f>
        <v/>
      </c>
      <c r="BL441" s="12" t="str">
        <f>IFERROR((SUMIFS('OP Units'!G:G,'OP Units'!$A:$A,$D441)-SUMIFS('Forecast Data'!$H:$H,'Forecast Data'!$C:$C,BL$6,'Forecast Data'!$B:$B,$D441))/SUMIFS('Forecast Data'!$H:$H,'Forecast Data'!$C:$C,BL$6,'Forecast Data'!$B:$B,$D441),"")</f>
        <v/>
      </c>
      <c r="BM441" s="12" t="str">
        <f>IFERROR((SUMIFS('OP Units'!H:H,'OP Units'!$A:$A,$D441)-SUMIFS('Forecast Data'!$H:$H,'Forecast Data'!$C:$C,BM$6,'Forecast Data'!$B:$B,$D441))/SUMIFS('Forecast Data'!$H:$H,'Forecast Data'!$C:$C,BM$6,'Forecast Data'!$B:$B,$D441),"")</f>
        <v/>
      </c>
      <c r="BN441" s="12" t="str">
        <f>IFERROR((SUMIFS('OP Units'!I:I,'OP Units'!$A:$A,$D441)-SUMIFS('Forecast Data'!$H:$H,'Forecast Data'!$C:$C,BN$6,'Forecast Data'!$B:$B,$D441))/SUMIFS('Forecast Data'!$H:$H,'Forecast Data'!$C:$C,BN$6,'Forecast Data'!$B:$B,$D441),"")</f>
        <v/>
      </c>
      <c r="BO441" s="12" t="str">
        <f>IFERROR((SUMIFS('OP Units'!J:J,'OP Units'!$A:$A,$D441)-SUMIFS('Forecast Data'!$H:$H,'Forecast Data'!$C:$C,BO$6,'Forecast Data'!$B:$B,$D441))/SUMIFS('Forecast Data'!$H:$H,'Forecast Data'!$C:$C,BO$6,'Forecast Data'!$B:$B,$D441),"")</f>
        <v/>
      </c>
      <c r="BP441" s="12" t="str">
        <f>IFERROR((SUMIFS('OP Units'!K:K,'OP Units'!$A:$A,$D441)-SUMIFS('Forecast Data'!$H:$H,'Forecast Data'!$C:$C,BP$6,'Forecast Data'!$B:$B,$D441))/SUMIFS('Forecast Data'!$H:$H,'Forecast Data'!$C:$C,BP$6,'Forecast Data'!$B:$B,$D441),"")</f>
        <v/>
      </c>
      <c r="BQ441" s="12" t="str">
        <f>IFERROR((SUMIFS('OP Units'!L:L,'OP Units'!$A:$A,$D441)-SUMIFS('Forecast Data'!$H:$H,'Forecast Data'!$C:$C,BQ$6,'Forecast Data'!$B:$B,$D441))/SUMIFS('Forecast Data'!$H:$H,'Forecast Data'!$C:$C,BQ$6,'Forecast Data'!$B:$B,$D441),"")</f>
        <v/>
      </c>
      <c r="BR441" s="12" t="str">
        <f>IFERROR((SUMIFS('OP Units'!M:M,'OP Units'!$A:$A,$D441)-SUMIFS('Forecast Data'!$H:$H,'Forecast Data'!$C:$C,BR$6,'Forecast Data'!$B:$B,$D441))/SUMIFS('Forecast Data'!$H:$H,'Forecast Data'!$C:$C,BR$6,'Forecast Data'!$B:$B,$D441),"")</f>
        <v/>
      </c>
      <c r="BS441" s="12" t="str">
        <f>IFERROR((SUMIFS('OP Units'!N:N,'OP Units'!$A:$A,$D441)-SUMIFS('Forecast Data'!$H:$H,'Forecast Data'!$C:$C,BS$6,'Forecast Data'!$B:$B,$D441))/SUMIFS('Forecast Data'!$H:$H,'Forecast Data'!$C:$C,BS$6,'Forecast Data'!$B:$B,$D441),"")</f>
        <v/>
      </c>
      <c r="BT441" s="12" t="str">
        <f>IFERROR((SUMIFS('OP Units'!O:O,'OP Units'!$A:$A,$D441)-SUMIFS('Forecast Data'!$H:$H,'Forecast Data'!$C:$C,BT$6,'Forecast Data'!$B:$B,$D441))/SUMIFS('Forecast Data'!$H:$H,'Forecast Data'!$C:$C,BT$6,'Forecast Data'!$B:$B,$D441),"")</f>
        <v/>
      </c>
      <c r="BU441" s="12" t="str">
        <f>IFERROR((SUMIFS('OP Units'!P:P,'OP Units'!$A:$A,$D441)-SUMIFS('Forecast Data'!$H:$H,'Forecast Data'!$C:$C,BU$6,'Forecast Data'!$B:$B,$D441))/SUMIFS('Forecast Data'!$H:$H,'Forecast Data'!$C:$C,BU$6,'Forecast Data'!$B:$B,$D441),"")</f>
        <v/>
      </c>
      <c r="BV441" s="12"/>
      <c r="BW441" s="11">
        <f>(SUMIFS('Forecast Data'!H:H,'Forecast Data'!B:B,D441,'Forecast Data'!C:C,BK$6)+SUMIFS('Forecast Data'!H:H,'Forecast Data'!B:B,D441,'Forecast Data'!C:C,BL$6)+SUMIFS('Forecast Data'!H:H,'Forecast Data'!B:B,D441,'Forecast Data'!C:C,BM$6)+SUMIFS('Forecast Data'!H:H,'Forecast Data'!B:B,D441,'Forecast Data'!C:C,BN$6)+SUMIFS('Forecast Data'!H:H,'Forecast Data'!B:B,D441,'Forecast Data'!C:C,BO$6)+SUMIFS('Forecast Data'!H:H,'Forecast Data'!B:B,D441,'Forecast Data'!C:C,BP$6)+SUMIFS('Forecast Data'!H:H,'Forecast Data'!B:B,D441,'Forecast Data'!C:C,BQ$6)+SUMIFS('Forecast Data'!H:H,'Forecast Data'!B:B,D441,'Forecast Data'!C:C,BJ$6))/8</f>
        <v>0</v>
      </c>
      <c r="BX441" s="12" t="str">
        <f>IFERROR((SUM(W441:AD441)-(SUMIFS('Forecast Data'!H:H,'Forecast Data'!B:B,B441,'Forecast Data'!C:C,BJ$6)+SUMIFS('Forecast Data'!H:H,'Forecast Data'!B:B,B441,'Forecast Data'!C:C,BK$6)+SUMIFS('Forecast Data'!H:H,'Forecast Data'!B:B,B441,'Forecast Data'!C:C,BL$6)+SUMIFS('Forecast Data'!H:H,'Forecast Data'!B:B,B441,'Forecast Data'!C:C,BM$6)+SUMIFS('Forecast Data'!H:H,'Forecast Data'!B:B,B441,'Forecast Data'!C:C,BN$6)+SUMIFS('Forecast Data'!H:H,'Forecast Data'!B:B,B441,'Forecast Data'!C:C,BO$6)+SUMIFS('Forecast Data'!H:H,'Forecast Data'!B:B,B441,'Forecast Data'!C:C,BP$6)+SUMIFS('Forecast Data'!H:H,'Forecast Data'!B:B,B441,'Forecast Data'!C:C,BQ$6)))/(SUMIFS('Forecast Data'!H:H,'Forecast Data'!B:B,B441,'Forecast Data'!C:C,BJ$6)+SUMIFS('Forecast Data'!H:H,'Forecast Data'!B:B,B441,'Forecast Data'!C:C,BK$6)+SUMIFS('Forecast Data'!H:H,'Forecast Data'!B:B,B441,'Forecast Data'!C:C,BL$6)+SUMIFS('Forecast Data'!H:H,'Forecast Data'!B:B,B441,'Forecast Data'!C:C,BM$6)+SUMIFS('Forecast Data'!H:H,'Forecast Data'!B:B,B441,'Forecast Data'!C:C,BN$6)+SUMIFS('Forecast Data'!H:H,'Forecast Data'!B:B,B441,'Forecast Data'!C:C,BO$6)+SUMIFS('Forecast Data'!H:H,'Forecast Data'!B:B,B441,'Forecast Data'!C:C,BP$6)+SUMIFS('Forecast Data'!H:H,'Forecast Data'!B:B,B441,'Forecast Data'!C:C,BQ$6)),"")</f>
        <v/>
      </c>
      <c r="BY441" s="12">
        <f t="shared" si="68"/>
        <v>0</v>
      </c>
      <c r="BZ441" s="16">
        <f t="shared" si="69"/>
        <v>0</v>
      </c>
      <c r="CA441" s="13">
        <f t="shared" si="70"/>
        <v>0</v>
      </c>
      <c r="CB441" s="12">
        <f t="shared" si="71"/>
        <v>0</v>
      </c>
      <c r="CC441" s="12"/>
      <c r="CD441" s="11">
        <f>(SUMIFS('Forecast Data'!H:H,'Forecast Data'!B:B,D441,'Forecast Data'!C:C,BK$6)+SUMIFS('Forecast Data'!H:H,'Forecast Data'!B:B,D441,'Forecast Data'!C:C,BL$6)+SUMIFS('Forecast Data'!H:H,'Forecast Data'!B:B,D441,'Forecast Data'!C:C,BM$6)+SUMIFS('Forecast Data'!H:H,'Forecast Data'!B:B,D441,'Forecast Data'!C:C,BJ$6))/4</f>
        <v>0</v>
      </c>
      <c r="CE441" s="12" t="str">
        <f>IFERROR((SUM(W441:Z441)-(SUMIFS('Forecast Data'!H:H,'Forecast Data'!B:B,B441,'Forecast Data'!C:C,BJ$6)+SUMIFS('Forecast Data'!H:H,'Forecast Data'!B:B,B441,'Forecast Data'!C:C,BK$6)+SUMIFS('Forecast Data'!H:H,'Forecast Data'!B:B,B441,'Forecast Data'!C:C,BL$6)+SUMIFS('Forecast Data'!H:H,'Forecast Data'!B:B,B441,'Forecast Data'!C:C,BM$6)))/(SUMIFS('Forecast Data'!H:H,'Forecast Data'!B:B,B441,'Forecast Data'!C:C,BJ$6)+SUMIFS('Forecast Data'!H:H,'Forecast Data'!B:B,B441,'Forecast Data'!C:C,BK$6)+SUMIFS('Forecast Data'!H:H,'Forecast Data'!B:B,B441,'Forecast Data'!C:C,BL$6)+SUMIFS('Forecast Data'!H:H,'Forecast Data'!B:B,B441,'Forecast Data'!C:C,BM$6)),"")</f>
        <v/>
      </c>
      <c r="CF441" s="12">
        <f t="shared" si="72"/>
        <v>0</v>
      </c>
      <c r="CG441" s="12">
        <f t="shared" si="73"/>
        <v>0</v>
      </c>
      <c r="CH441" s="13">
        <f t="shared" si="74"/>
        <v>0</v>
      </c>
      <c r="CI441" s="13"/>
    </row>
    <row r="442" spans="1:87" ht="13.2">
      <c r="A442" s="1"/>
      <c r="B442" s="1"/>
      <c r="C442" s="1"/>
      <c r="D442" t="s">
        <v>474</v>
      </c>
      <c r="E442" s="11">
        <f>SUMIFS('Fin Data'!F:F,'Fin Data'!A:A,D442)</f>
        <v>0</v>
      </c>
      <c r="F442" s="11">
        <f>SUMIFS('Fin Data with 6 week hist'!I:I,'Fin Data with 6 week hist'!$A:$A,$D442)</f>
        <v>0</v>
      </c>
      <c r="G442" s="11">
        <f>SUMIFS('Fin Data with 6 week hist'!J:J,'Fin Data with 6 week hist'!$A:$A,$D442)</f>
        <v>0</v>
      </c>
      <c r="H442" s="11">
        <f>SUMIFS('Fin Data with 6 week hist'!K:K,'Fin Data with 6 week hist'!$A:$A,$D442)+SUMIFS('Unit Cancellations'!D:D,'Unit Cancellations'!$B:$B,$D442)</f>
        <v>0</v>
      </c>
      <c r="I442" s="11">
        <f>SUMIFS('Fin Data with 6 week hist'!L:L,'Fin Data with 6 week hist'!$A:$A,$D442)+SUMIFS('Unit Cancellations'!E:E,'Unit Cancellations'!$B:$B,$D442)</f>
        <v>0</v>
      </c>
      <c r="J442" s="11">
        <f>SUMIFS('Fin Data with 6 week hist'!M:M,'Fin Data with 6 week hist'!$A:$A,$D442)+SUMIFS('Unit Cancellations'!F:F,'Unit Cancellations'!$B:$B,$D442)</f>
        <v>0</v>
      </c>
      <c r="K442" s="11">
        <f>SUMIFS('Fin Data with 6 week hist'!N:N,'Fin Data with 6 week hist'!$A:$A,$D442)+SUMIFS('Unit Cancellations'!G:G,'Unit Cancellations'!$B:$B,$D442)</f>
        <v>0</v>
      </c>
      <c r="L442" s="11">
        <f>SUMIFS('Fin Data'!AN:AN,'Fin Data'!A:A,D442)</f>
        <v>0</v>
      </c>
      <c r="M442" s="12">
        <f>IFERROR(SUMIFS('Fin Data'!AO:AO,'Fin Data'!A:A,D442),"")</f>
        <v>0</v>
      </c>
      <c r="N442" s="1"/>
      <c r="O442" s="11">
        <f t="shared" si="63"/>
        <v>0</v>
      </c>
      <c r="P442" s="12" t="str">
        <f t="shared" si="64"/>
        <v/>
      </c>
      <c r="Q442" s="1"/>
      <c r="R442" s="11">
        <f t="shared" si="65"/>
        <v>0</v>
      </c>
      <c r="S442" s="12" t="str">
        <f t="shared" si="66"/>
        <v/>
      </c>
      <c r="T442" s="11">
        <f t="shared" si="67"/>
        <v>0</v>
      </c>
      <c r="U442" s="1" t="e">
        <f t="shared" si="80"/>
        <v>#REF!</v>
      </c>
      <c r="V442" s="1"/>
      <c r="W442" s="11">
        <f>SUMIFS('Forecast Data'!$D:$D,'Forecast Data'!$C:$C,W$6,'Forecast Data'!$B:$B,$D442)</f>
        <v>0</v>
      </c>
      <c r="X442" s="11">
        <f>SUMIFS('Forecast Data'!$D:$D,'Forecast Data'!$C:$C,X$6,'Forecast Data'!$B:$B,$D442)</f>
        <v>0</v>
      </c>
      <c r="Y442" s="11">
        <f>SUMIFS('Forecast Data'!$D:$D,'Forecast Data'!$C:$C,Y$6,'Forecast Data'!$B:$B,$D442)</f>
        <v>0</v>
      </c>
      <c r="Z442" s="11">
        <f>SUMIFS('Forecast Data'!$D:$D,'Forecast Data'!$C:$C,Z$6,'Forecast Data'!$B:$B,$D442)</f>
        <v>0</v>
      </c>
      <c r="AA442" s="11">
        <f>SUMIFS('Forecast Data'!$D:$D,'Forecast Data'!$C:$C,AA$6,'Forecast Data'!$B:$B,$D442)</f>
        <v>0</v>
      </c>
      <c r="AB442" s="11">
        <f>SUMIFS('Forecast Data'!$D:$D,'Forecast Data'!$C:$C,AB$6,'Forecast Data'!$B:$B,$D442)</f>
        <v>0</v>
      </c>
      <c r="AC442" s="11">
        <f>SUMIFS('Forecast Data'!$D:$D,'Forecast Data'!$C:$C,AC$6,'Forecast Data'!$B:$B,$D442)</f>
        <v>0</v>
      </c>
      <c r="AD442" s="11">
        <f>SUMIFS('Forecast Data'!$D:$D,'Forecast Data'!$C:$C,AD$6,'Forecast Data'!$B:$B,$D442)</f>
        <v>0</v>
      </c>
      <c r="AE442" s="11">
        <f>SUMIFS('Forecast Data'!$D:$D,'Forecast Data'!$C:$C,AE$6,'Forecast Data'!$B:$B,$D442)</f>
        <v>0</v>
      </c>
      <c r="AF442" s="11">
        <f>SUMIFS('Forecast Data'!$D:$D,'Forecast Data'!$C:$C,AF$6,'Forecast Data'!$B:$B,$D442)</f>
        <v>0</v>
      </c>
      <c r="AG442" s="11">
        <f>SUMIFS('Forecast Data'!$D:$D,'Forecast Data'!$C:$C,AG$6,'Forecast Data'!$B:$B,$D442)</f>
        <v>0</v>
      </c>
      <c r="AH442" s="11">
        <f>SUMIFS('Forecast Data'!$D:$D,'Forecast Data'!$C:$C,AH$6,'Forecast Data'!$B:$B,$D442)</f>
        <v>0</v>
      </c>
      <c r="AI442" s="1"/>
      <c r="AJ442" s="12" t="str">
        <f>IF(SUMIFS('Forecast Data'!$E:$E,'Forecast Data'!$C:$C,AJ$6,'Forecast Data'!$B:$B,$D442)=0,"",SUMIFS('Forecast Data'!$E:$E,'Forecast Data'!$C:$C,AJ$6,'Forecast Data'!$B:$B,$D442))</f>
        <v/>
      </c>
      <c r="AK442" s="12" t="str">
        <f>IF(SUMIFS('Forecast Data'!$E:$E,'Forecast Data'!$C:$C,AK$6,'Forecast Data'!$B:$B,$D442)=0,"",SUMIFS('Forecast Data'!$E:$E,'Forecast Data'!$C:$C,AK$6,'Forecast Data'!$B:$B,$D442))</f>
        <v/>
      </c>
      <c r="AL442" s="12" t="str">
        <f>IF(SUMIFS('Forecast Data'!$E:$E,'Forecast Data'!$C:$C,AL$6,'Forecast Data'!$B:$B,$D442)=0,"",SUMIFS('Forecast Data'!$E:$E,'Forecast Data'!$C:$C,AL$6,'Forecast Data'!$B:$B,$D442))</f>
        <v/>
      </c>
      <c r="AM442" s="12" t="str">
        <f>IF(SUMIFS('Forecast Data'!$E:$E,'Forecast Data'!$C:$C,AM$6,'Forecast Data'!$B:$B,$D442)=0,"",SUMIFS('Forecast Data'!$E:$E,'Forecast Data'!$C:$C,AM$6,'Forecast Data'!$B:$B,$D442))</f>
        <v/>
      </c>
      <c r="AN442" s="12" t="str">
        <f>IF(SUMIFS('Forecast Data'!$E:$E,'Forecast Data'!$C:$C,AN$6,'Forecast Data'!$B:$B,$D442)=0,"",SUMIFS('Forecast Data'!$E:$E,'Forecast Data'!$C:$C,AN$6,'Forecast Data'!$B:$B,$D442))</f>
        <v/>
      </c>
      <c r="AO442" s="12" t="str">
        <f>IF(SUMIFS('Forecast Data'!$E:$E,'Forecast Data'!$C:$C,AO$6,'Forecast Data'!$B:$B,$D442)=0,"",SUMIFS('Forecast Data'!$E:$E,'Forecast Data'!$C:$C,AO$6,'Forecast Data'!$B:$B,$D442))</f>
        <v/>
      </c>
      <c r="AP442" s="12" t="str">
        <f>IF(SUMIFS('Forecast Data'!$E:$E,'Forecast Data'!$C:$C,AP$6,'Forecast Data'!$B:$B,$D442)=0,"",SUMIFS('Forecast Data'!$E:$E,'Forecast Data'!$C:$C,AP$6,'Forecast Data'!$B:$B,$D442))</f>
        <v/>
      </c>
      <c r="AQ442" s="12" t="str">
        <f>IF(SUMIFS('Forecast Data'!$E:$E,'Forecast Data'!$C:$C,AQ$6,'Forecast Data'!$B:$B,$D442)=0,"",SUMIFS('Forecast Data'!$E:$E,'Forecast Data'!$C:$C,AQ$6,'Forecast Data'!$B:$B,$D442))</f>
        <v/>
      </c>
      <c r="AR442" s="12" t="str">
        <f>IF(SUMIFS('Forecast Data'!$E:$E,'Forecast Data'!$C:$C,AR$6,'Forecast Data'!$B:$B,$D442)=0,"",SUMIFS('Forecast Data'!$E:$E,'Forecast Data'!$C:$C,AR$6,'Forecast Data'!$B:$B,$D442))</f>
        <v/>
      </c>
      <c r="AS442" s="12" t="str">
        <f>IF(SUMIFS('Forecast Data'!$E:$E,'Forecast Data'!$C:$C,AS$6,'Forecast Data'!$B:$B,$D442)=0,"",SUMIFS('Forecast Data'!$E:$E,'Forecast Data'!$C:$C,AS$6,'Forecast Data'!$B:$B,$D442))</f>
        <v/>
      </c>
      <c r="AT442" s="12" t="str">
        <f>IF(SUMIFS('Forecast Data'!$E:$E,'Forecast Data'!$C:$C,AT$6,'Forecast Data'!$B:$B,$D442)=0,"",SUMIFS('Forecast Data'!$E:$E,'Forecast Data'!$C:$C,AT$6,'Forecast Data'!$B:$B,$D442))</f>
        <v/>
      </c>
      <c r="AU442" s="12" t="str">
        <f>IF(SUMIFS('Forecast Data'!$E:$E,'Forecast Data'!$C:$C,AU$6,'Forecast Data'!$B:$B,$D442)=0,"",SUMIFS('Forecast Data'!$E:$E,'Forecast Data'!$C:$C,AU$6,'Forecast Data'!$B:$B,$D442))</f>
        <v/>
      </c>
      <c r="AV442" s="1"/>
      <c r="AW442" s="11">
        <f>SUMIFS('OP Units'!E:E,'OP Units'!$A:$A,$D442)</f>
        <v>0</v>
      </c>
      <c r="AX442" s="11">
        <f>SUMIFS('OP Units'!F:F,'OP Units'!$A:$A,$D442)</f>
        <v>0</v>
      </c>
      <c r="AY442" s="11">
        <f>SUMIFS('OP Units'!G:G,'OP Units'!$A:$A,$D442)</f>
        <v>0</v>
      </c>
      <c r="AZ442" s="11">
        <f>SUMIFS('OP Units'!H:H,'OP Units'!$A:$A,$D442)</f>
        <v>0</v>
      </c>
      <c r="BA442" s="11">
        <f>SUMIFS('OP Units'!I:I,'OP Units'!$A:$A,$D442)</f>
        <v>0</v>
      </c>
      <c r="BB442" s="11">
        <f>SUMIFS('OP Units'!J:J,'OP Units'!$A:$A,$D442)</f>
        <v>0</v>
      </c>
      <c r="BC442" s="11">
        <f>SUMIFS('OP Units'!K:K,'OP Units'!$A:$A,$D442)</f>
        <v>0</v>
      </c>
      <c r="BD442" s="11">
        <f>SUMIFS('OP Units'!L:L,'OP Units'!$A:$A,$D442)</f>
        <v>0</v>
      </c>
      <c r="BE442" s="11">
        <f>SUMIFS('OP Units'!M:M,'OP Units'!$A:$A,$D442)</f>
        <v>0</v>
      </c>
      <c r="BF442" s="11">
        <f>SUMIFS('OP Units'!N:N,'OP Units'!$A:$A,$D442)</f>
        <v>0</v>
      </c>
      <c r="BG442" s="11">
        <f>SUMIFS('OP Units'!O:O,'OP Units'!$A:$A,$D442)</f>
        <v>0</v>
      </c>
      <c r="BH442" s="11">
        <f>SUMIFS('OP Units'!P:P,'OP Units'!$A:$A,$D442)</f>
        <v>0</v>
      </c>
      <c r="BI442" s="1"/>
      <c r="BJ442" s="12" t="str">
        <f>IFERROR((SUMIFS('OP Units'!E:E,'OP Units'!$A:$A,$D442)-SUMIFS('Forecast Data'!$H:$H,'Forecast Data'!$C:$C,BJ$6,'Forecast Data'!$B:$B,$D442))/SUMIFS('Forecast Data'!$H:$H,'Forecast Data'!$C:$C,BJ$6,'Forecast Data'!$B:$B,$D442),"")</f>
        <v/>
      </c>
      <c r="BK442" s="12" t="str">
        <f>IFERROR((SUMIFS('OP Units'!F:F,'OP Units'!$A:$A,$D442)-SUMIFS('Forecast Data'!$H:$H,'Forecast Data'!$C:$C,BK$6,'Forecast Data'!$B:$B,$D442))/SUMIFS('Forecast Data'!$H:$H,'Forecast Data'!$C:$C,BK$6,'Forecast Data'!$B:$B,$D442),"")</f>
        <v/>
      </c>
      <c r="BL442" s="12" t="str">
        <f>IFERROR((SUMIFS('OP Units'!G:G,'OP Units'!$A:$A,$D442)-SUMIFS('Forecast Data'!$H:$H,'Forecast Data'!$C:$C,BL$6,'Forecast Data'!$B:$B,$D442))/SUMIFS('Forecast Data'!$H:$H,'Forecast Data'!$C:$C,BL$6,'Forecast Data'!$B:$B,$D442),"")</f>
        <v/>
      </c>
      <c r="BM442" s="12" t="str">
        <f>IFERROR((SUMIFS('OP Units'!H:H,'OP Units'!$A:$A,$D442)-SUMIFS('Forecast Data'!$H:$H,'Forecast Data'!$C:$C,BM$6,'Forecast Data'!$B:$B,$D442))/SUMIFS('Forecast Data'!$H:$H,'Forecast Data'!$C:$C,BM$6,'Forecast Data'!$B:$B,$D442),"")</f>
        <v/>
      </c>
      <c r="BN442" s="12" t="str">
        <f>IFERROR((SUMIFS('OP Units'!I:I,'OP Units'!$A:$A,$D442)-SUMIFS('Forecast Data'!$H:$H,'Forecast Data'!$C:$C,BN$6,'Forecast Data'!$B:$B,$D442))/SUMIFS('Forecast Data'!$H:$H,'Forecast Data'!$C:$C,BN$6,'Forecast Data'!$B:$B,$D442),"")</f>
        <v/>
      </c>
      <c r="BO442" s="12" t="str">
        <f>IFERROR((SUMIFS('OP Units'!J:J,'OP Units'!$A:$A,$D442)-SUMIFS('Forecast Data'!$H:$H,'Forecast Data'!$C:$C,BO$6,'Forecast Data'!$B:$B,$D442))/SUMIFS('Forecast Data'!$H:$H,'Forecast Data'!$C:$C,BO$6,'Forecast Data'!$B:$B,$D442),"")</f>
        <v/>
      </c>
      <c r="BP442" s="12" t="str">
        <f>IFERROR((SUMIFS('OP Units'!K:K,'OP Units'!$A:$A,$D442)-SUMIFS('Forecast Data'!$H:$H,'Forecast Data'!$C:$C,BP$6,'Forecast Data'!$B:$B,$D442))/SUMIFS('Forecast Data'!$H:$H,'Forecast Data'!$C:$C,BP$6,'Forecast Data'!$B:$B,$D442),"")</f>
        <v/>
      </c>
      <c r="BQ442" s="12" t="str">
        <f>IFERROR((SUMIFS('OP Units'!L:L,'OP Units'!$A:$A,$D442)-SUMIFS('Forecast Data'!$H:$H,'Forecast Data'!$C:$C,BQ$6,'Forecast Data'!$B:$B,$D442))/SUMIFS('Forecast Data'!$H:$H,'Forecast Data'!$C:$C,BQ$6,'Forecast Data'!$B:$B,$D442),"")</f>
        <v/>
      </c>
      <c r="BR442" s="12" t="str">
        <f>IFERROR((SUMIFS('OP Units'!M:M,'OP Units'!$A:$A,$D442)-SUMIFS('Forecast Data'!$H:$H,'Forecast Data'!$C:$C,BR$6,'Forecast Data'!$B:$B,$D442))/SUMIFS('Forecast Data'!$H:$H,'Forecast Data'!$C:$C,BR$6,'Forecast Data'!$B:$B,$D442),"")</f>
        <v/>
      </c>
      <c r="BS442" s="12" t="str">
        <f>IFERROR((SUMIFS('OP Units'!N:N,'OP Units'!$A:$A,$D442)-SUMIFS('Forecast Data'!$H:$H,'Forecast Data'!$C:$C,BS$6,'Forecast Data'!$B:$B,$D442))/SUMIFS('Forecast Data'!$H:$H,'Forecast Data'!$C:$C,BS$6,'Forecast Data'!$B:$B,$D442),"")</f>
        <v/>
      </c>
      <c r="BT442" s="12" t="str">
        <f>IFERROR((SUMIFS('OP Units'!O:O,'OP Units'!$A:$A,$D442)-SUMIFS('Forecast Data'!$H:$H,'Forecast Data'!$C:$C,BT$6,'Forecast Data'!$B:$B,$D442))/SUMIFS('Forecast Data'!$H:$H,'Forecast Data'!$C:$C,BT$6,'Forecast Data'!$B:$B,$D442),"")</f>
        <v/>
      </c>
      <c r="BU442" s="12" t="str">
        <f>IFERROR((SUMIFS('OP Units'!P:P,'OP Units'!$A:$A,$D442)-SUMIFS('Forecast Data'!$H:$H,'Forecast Data'!$C:$C,BU$6,'Forecast Data'!$B:$B,$D442))/SUMIFS('Forecast Data'!$H:$H,'Forecast Data'!$C:$C,BU$6,'Forecast Data'!$B:$B,$D442),"")</f>
        <v/>
      </c>
      <c r="BV442" s="12"/>
      <c r="BW442" s="11">
        <f>(SUMIFS('Forecast Data'!H:H,'Forecast Data'!B:B,D442,'Forecast Data'!C:C,BK$6)+SUMIFS('Forecast Data'!H:H,'Forecast Data'!B:B,D442,'Forecast Data'!C:C,BL$6)+SUMIFS('Forecast Data'!H:H,'Forecast Data'!B:B,D442,'Forecast Data'!C:C,BM$6)+SUMIFS('Forecast Data'!H:H,'Forecast Data'!B:B,D442,'Forecast Data'!C:C,BN$6)+SUMIFS('Forecast Data'!H:H,'Forecast Data'!B:B,D442,'Forecast Data'!C:C,BO$6)+SUMIFS('Forecast Data'!H:H,'Forecast Data'!B:B,D442,'Forecast Data'!C:C,BP$6)+SUMIFS('Forecast Data'!H:H,'Forecast Data'!B:B,D442,'Forecast Data'!C:C,BQ$6)+SUMIFS('Forecast Data'!H:H,'Forecast Data'!B:B,D442,'Forecast Data'!C:C,BJ$6))/8</f>
        <v>0</v>
      </c>
      <c r="BX442" s="12" t="str">
        <f>IFERROR((SUM(W442:AD442)-(SUMIFS('Forecast Data'!H:H,'Forecast Data'!B:B,B442,'Forecast Data'!C:C,BJ$6)+SUMIFS('Forecast Data'!H:H,'Forecast Data'!B:B,B442,'Forecast Data'!C:C,BK$6)+SUMIFS('Forecast Data'!H:H,'Forecast Data'!B:B,B442,'Forecast Data'!C:C,BL$6)+SUMIFS('Forecast Data'!H:H,'Forecast Data'!B:B,B442,'Forecast Data'!C:C,BM$6)+SUMIFS('Forecast Data'!H:H,'Forecast Data'!B:B,B442,'Forecast Data'!C:C,BN$6)+SUMIFS('Forecast Data'!H:H,'Forecast Data'!B:B,B442,'Forecast Data'!C:C,BO$6)+SUMIFS('Forecast Data'!H:H,'Forecast Data'!B:B,B442,'Forecast Data'!C:C,BP$6)+SUMIFS('Forecast Data'!H:H,'Forecast Data'!B:B,B442,'Forecast Data'!C:C,BQ$6)))/(SUMIFS('Forecast Data'!H:H,'Forecast Data'!B:B,B442,'Forecast Data'!C:C,BJ$6)+SUMIFS('Forecast Data'!H:H,'Forecast Data'!B:B,B442,'Forecast Data'!C:C,BK$6)+SUMIFS('Forecast Data'!H:H,'Forecast Data'!B:B,B442,'Forecast Data'!C:C,BL$6)+SUMIFS('Forecast Data'!H:H,'Forecast Data'!B:B,B442,'Forecast Data'!C:C,BM$6)+SUMIFS('Forecast Data'!H:H,'Forecast Data'!B:B,B442,'Forecast Data'!C:C,BN$6)+SUMIFS('Forecast Data'!H:H,'Forecast Data'!B:B,B442,'Forecast Data'!C:C,BO$6)+SUMIFS('Forecast Data'!H:H,'Forecast Data'!B:B,B442,'Forecast Data'!C:C,BP$6)+SUMIFS('Forecast Data'!H:H,'Forecast Data'!B:B,B442,'Forecast Data'!C:C,BQ$6)),"")</f>
        <v/>
      </c>
      <c r="BY442" s="12">
        <f t="shared" si="68"/>
        <v>0</v>
      </c>
      <c r="BZ442" s="16">
        <f t="shared" si="69"/>
        <v>0</v>
      </c>
      <c r="CA442" s="13">
        <f t="shared" si="70"/>
        <v>0</v>
      </c>
      <c r="CB442" s="12">
        <f t="shared" si="71"/>
        <v>0</v>
      </c>
      <c r="CC442" s="12"/>
      <c r="CD442" s="11">
        <f>(SUMIFS('Forecast Data'!H:H,'Forecast Data'!B:B,D442,'Forecast Data'!C:C,BK$6)+SUMIFS('Forecast Data'!H:H,'Forecast Data'!B:B,D442,'Forecast Data'!C:C,BL$6)+SUMIFS('Forecast Data'!H:H,'Forecast Data'!B:B,D442,'Forecast Data'!C:C,BM$6)+SUMIFS('Forecast Data'!H:H,'Forecast Data'!B:B,D442,'Forecast Data'!C:C,BJ$6))/4</f>
        <v>0</v>
      </c>
      <c r="CE442" s="12" t="str">
        <f>IFERROR((SUM(W442:Z442)-(SUMIFS('Forecast Data'!H:H,'Forecast Data'!B:B,B442,'Forecast Data'!C:C,BJ$6)+SUMIFS('Forecast Data'!H:H,'Forecast Data'!B:B,B442,'Forecast Data'!C:C,BK$6)+SUMIFS('Forecast Data'!H:H,'Forecast Data'!B:B,B442,'Forecast Data'!C:C,BL$6)+SUMIFS('Forecast Data'!H:H,'Forecast Data'!B:B,B442,'Forecast Data'!C:C,BM$6)))/(SUMIFS('Forecast Data'!H:H,'Forecast Data'!B:B,B442,'Forecast Data'!C:C,BJ$6)+SUMIFS('Forecast Data'!H:H,'Forecast Data'!B:B,B442,'Forecast Data'!C:C,BK$6)+SUMIFS('Forecast Data'!H:H,'Forecast Data'!B:B,B442,'Forecast Data'!C:C,BL$6)+SUMIFS('Forecast Data'!H:H,'Forecast Data'!B:B,B442,'Forecast Data'!C:C,BM$6)),"")</f>
        <v/>
      </c>
      <c r="CF442" s="12">
        <f t="shared" si="72"/>
        <v>0</v>
      </c>
      <c r="CG442" s="12">
        <f t="shared" si="73"/>
        <v>0</v>
      </c>
      <c r="CH442" s="13">
        <f t="shared" si="74"/>
        <v>0</v>
      </c>
      <c r="CI442" s="13"/>
    </row>
    <row r="443" spans="1:87" ht="13.2">
      <c r="A443" s="1"/>
      <c r="B443" s="1"/>
      <c r="C443" s="1"/>
      <c r="D443" t="s">
        <v>475</v>
      </c>
      <c r="E443" s="11">
        <f>SUMIFS('Fin Data'!F:F,'Fin Data'!A:A,D443)</f>
        <v>0</v>
      </c>
      <c r="F443" s="11">
        <f>SUMIFS('Fin Data with 6 week hist'!I:I,'Fin Data with 6 week hist'!$A:$A,$D443)</f>
        <v>0</v>
      </c>
      <c r="G443" s="11">
        <f>SUMIFS('Fin Data with 6 week hist'!J:J,'Fin Data with 6 week hist'!$A:$A,$D443)</f>
        <v>0</v>
      </c>
      <c r="H443" s="11">
        <f>SUMIFS('Fin Data with 6 week hist'!K:K,'Fin Data with 6 week hist'!$A:$A,$D443)+SUMIFS('Unit Cancellations'!D:D,'Unit Cancellations'!$B:$B,$D443)</f>
        <v>0</v>
      </c>
      <c r="I443" s="11">
        <f>SUMIFS('Fin Data with 6 week hist'!L:L,'Fin Data with 6 week hist'!$A:$A,$D443)+SUMIFS('Unit Cancellations'!E:E,'Unit Cancellations'!$B:$B,$D443)</f>
        <v>0</v>
      </c>
      <c r="J443" s="11">
        <f>SUMIFS('Fin Data with 6 week hist'!M:M,'Fin Data with 6 week hist'!$A:$A,$D443)+SUMIFS('Unit Cancellations'!F:F,'Unit Cancellations'!$B:$B,$D443)</f>
        <v>0</v>
      </c>
      <c r="K443" s="11">
        <f>SUMIFS('Fin Data with 6 week hist'!N:N,'Fin Data with 6 week hist'!$A:$A,$D443)+SUMIFS('Unit Cancellations'!G:G,'Unit Cancellations'!$B:$B,$D443)</f>
        <v>0</v>
      </c>
      <c r="L443" s="11">
        <f>SUMIFS('Fin Data'!AN:AN,'Fin Data'!A:A,D443)</f>
        <v>0</v>
      </c>
      <c r="M443" s="12">
        <f>IFERROR(SUMIFS('Fin Data'!AO:AO,'Fin Data'!A:A,D443),"")</f>
        <v>0</v>
      </c>
      <c r="N443" s="1"/>
      <c r="O443" s="11">
        <f t="shared" si="63"/>
        <v>0</v>
      </c>
      <c r="P443" s="12" t="str">
        <f t="shared" si="64"/>
        <v/>
      </c>
      <c r="Q443" s="1"/>
      <c r="R443" s="11">
        <f t="shared" si="65"/>
        <v>0</v>
      </c>
      <c r="S443" s="12" t="str">
        <f t="shared" si="66"/>
        <v/>
      </c>
      <c r="T443" s="11">
        <f t="shared" si="67"/>
        <v>0</v>
      </c>
      <c r="U443" s="1" t="e">
        <f t="shared" si="80"/>
        <v>#REF!</v>
      </c>
      <c r="V443" s="1"/>
      <c r="W443" s="11">
        <f>SUMIFS('Forecast Data'!$D:$D,'Forecast Data'!$C:$C,W$6,'Forecast Data'!$B:$B,$D443)</f>
        <v>0</v>
      </c>
      <c r="X443" s="11">
        <f>SUMIFS('Forecast Data'!$D:$D,'Forecast Data'!$C:$C,X$6,'Forecast Data'!$B:$B,$D443)</f>
        <v>0</v>
      </c>
      <c r="Y443" s="11">
        <f>SUMIFS('Forecast Data'!$D:$D,'Forecast Data'!$C:$C,Y$6,'Forecast Data'!$B:$B,$D443)</f>
        <v>0</v>
      </c>
      <c r="Z443" s="11">
        <f>SUMIFS('Forecast Data'!$D:$D,'Forecast Data'!$C:$C,Z$6,'Forecast Data'!$B:$B,$D443)</f>
        <v>0</v>
      </c>
      <c r="AA443" s="11">
        <f>SUMIFS('Forecast Data'!$D:$D,'Forecast Data'!$C:$C,AA$6,'Forecast Data'!$B:$B,$D443)</f>
        <v>0</v>
      </c>
      <c r="AB443" s="11">
        <f>SUMIFS('Forecast Data'!$D:$D,'Forecast Data'!$C:$C,AB$6,'Forecast Data'!$B:$B,$D443)</f>
        <v>0</v>
      </c>
      <c r="AC443" s="11">
        <f>SUMIFS('Forecast Data'!$D:$D,'Forecast Data'!$C:$C,AC$6,'Forecast Data'!$B:$B,$D443)</f>
        <v>0</v>
      </c>
      <c r="AD443" s="11">
        <f>SUMIFS('Forecast Data'!$D:$D,'Forecast Data'!$C:$C,AD$6,'Forecast Data'!$B:$B,$D443)</f>
        <v>0</v>
      </c>
      <c r="AE443" s="11">
        <f>SUMIFS('Forecast Data'!$D:$D,'Forecast Data'!$C:$C,AE$6,'Forecast Data'!$B:$B,$D443)</f>
        <v>0</v>
      </c>
      <c r="AF443" s="11">
        <f>SUMIFS('Forecast Data'!$D:$D,'Forecast Data'!$C:$C,AF$6,'Forecast Data'!$B:$B,$D443)</f>
        <v>0</v>
      </c>
      <c r="AG443" s="11">
        <f>SUMIFS('Forecast Data'!$D:$D,'Forecast Data'!$C:$C,AG$6,'Forecast Data'!$B:$B,$D443)</f>
        <v>0</v>
      </c>
      <c r="AH443" s="11">
        <f>SUMIFS('Forecast Data'!$D:$D,'Forecast Data'!$C:$C,AH$6,'Forecast Data'!$B:$B,$D443)</f>
        <v>0</v>
      </c>
      <c r="AI443" s="1"/>
      <c r="AJ443" s="12" t="str">
        <f>IF(SUMIFS('Forecast Data'!$E:$E,'Forecast Data'!$C:$C,AJ$6,'Forecast Data'!$B:$B,$D443)=0,"",SUMIFS('Forecast Data'!$E:$E,'Forecast Data'!$C:$C,AJ$6,'Forecast Data'!$B:$B,$D443))</f>
        <v/>
      </c>
      <c r="AK443" s="12" t="str">
        <f>IF(SUMIFS('Forecast Data'!$E:$E,'Forecast Data'!$C:$C,AK$6,'Forecast Data'!$B:$B,$D443)=0,"",SUMIFS('Forecast Data'!$E:$E,'Forecast Data'!$C:$C,AK$6,'Forecast Data'!$B:$B,$D443))</f>
        <v/>
      </c>
      <c r="AL443" s="12" t="str">
        <f>IF(SUMIFS('Forecast Data'!$E:$E,'Forecast Data'!$C:$C,AL$6,'Forecast Data'!$B:$B,$D443)=0,"",SUMIFS('Forecast Data'!$E:$E,'Forecast Data'!$C:$C,AL$6,'Forecast Data'!$B:$B,$D443))</f>
        <v/>
      </c>
      <c r="AM443" s="12" t="str">
        <f>IF(SUMIFS('Forecast Data'!$E:$E,'Forecast Data'!$C:$C,AM$6,'Forecast Data'!$B:$B,$D443)=0,"",SUMIFS('Forecast Data'!$E:$E,'Forecast Data'!$C:$C,AM$6,'Forecast Data'!$B:$B,$D443))</f>
        <v/>
      </c>
      <c r="AN443" s="12" t="str">
        <f>IF(SUMIFS('Forecast Data'!$E:$E,'Forecast Data'!$C:$C,AN$6,'Forecast Data'!$B:$B,$D443)=0,"",SUMIFS('Forecast Data'!$E:$E,'Forecast Data'!$C:$C,AN$6,'Forecast Data'!$B:$B,$D443))</f>
        <v/>
      </c>
      <c r="AO443" s="12" t="str">
        <f>IF(SUMIFS('Forecast Data'!$E:$E,'Forecast Data'!$C:$C,AO$6,'Forecast Data'!$B:$B,$D443)=0,"",SUMIFS('Forecast Data'!$E:$E,'Forecast Data'!$C:$C,AO$6,'Forecast Data'!$B:$B,$D443))</f>
        <v/>
      </c>
      <c r="AP443" s="12" t="str">
        <f>IF(SUMIFS('Forecast Data'!$E:$E,'Forecast Data'!$C:$C,AP$6,'Forecast Data'!$B:$B,$D443)=0,"",SUMIFS('Forecast Data'!$E:$E,'Forecast Data'!$C:$C,AP$6,'Forecast Data'!$B:$B,$D443))</f>
        <v/>
      </c>
      <c r="AQ443" s="12" t="str">
        <f>IF(SUMIFS('Forecast Data'!$E:$E,'Forecast Data'!$C:$C,AQ$6,'Forecast Data'!$B:$B,$D443)=0,"",SUMIFS('Forecast Data'!$E:$E,'Forecast Data'!$C:$C,AQ$6,'Forecast Data'!$B:$B,$D443))</f>
        <v/>
      </c>
      <c r="AR443" s="12" t="str">
        <f>IF(SUMIFS('Forecast Data'!$E:$E,'Forecast Data'!$C:$C,AR$6,'Forecast Data'!$B:$B,$D443)=0,"",SUMIFS('Forecast Data'!$E:$E,'Forecast Data'!$C:$C,AR$6,'Forecast Data'!$B:$B,$D443))</f>
        <v/>
      </c>
      <c r="AS443" s="12" t="str">
        <f>IF(SUMIFS('Forecast Data'!$E:$E,'Forecast Data'!$C:$C,AS$6,'Forecast Data'!$B:$B,$D443)=0,"",SUMIFS('Forecast Data'!$E:$E,'Forecast Data'!$C:$C,AS$6,'Forecast Data'!$B:$B,$D443))</f>
        <v/>
      </c>
      <c r="AT443" s="12" t="str">
        <f>IF(SUMIFS('Forecast Data'!$E:$E,'Forecast Data'!$C:$C,AT$6,'Forecast Data'!$B:$B,$D443)=0,"",SUMIFS('Forecast Data'!$E:$E,'Forecast Data'!$C:$C,AT$6,'Forecast Data'!$B:$B,$D443))</f>
        <v/>
      </c>
      <c r="AU443" s="12" t="str">
        <f>IF(SUMIFS('Forecast Data'!$E:$E,'Forecast Data'!$C:$C,AU$6,'Forecast Data'!$B:$B,$D443)=0,"",SUMIFS('Forecast Data'!$E:$E,'Forecast Data'!$C:$C,AU$6,'Forecast Data'!$B:$B,$D443))</f>
        <v/>
      </c>
      <c r="AV443" s="1"/>
      <c r="AW443" s="11">
        <f>SUMIFS('OP Units'!E:E,'OP Units'!$A:$A,$D443)</f>
        <v>0</v>
      </c>
      <c r="AX443" s="11">
        <f>SUMIFS('OP Units'!F:F,'OP Units'!$A:$A,$D443)</f>
        <v>0</v>
      </c>
      <c r="AY443" s="11">
        <f>SUMIFS('OP Units'!G:G,'OP Units'!$A:$A,$D443)</f>
        <v>0</v>
      </c>
      <c r="AZ443" s="11">
        <f>SUMIFS('OP Units'!H:H,'OP Units'!$A:$A,$D443)</f>
        <v>0</v>
      </c>
      <c r="BA443" s="11">
        <f>SUMIFS('OP Units'!I:I,'OP Units'!$A:$A,$D443)</f>
        <v>0</v>
      </c>
      <c r="BB443" s="11">
        <f>SUMIFS('OP Units'!J:J,'OP Units'!$A:$A,$D443)</f>
        <v>0</v>
      </c>
      <c r="BC443" s="11">
        <f>SUMIFS('OP Units'!K:K,'OP Units'!$A:$A,$D443)</f>
        <v>0</v>
      </c>
      <c r="BD443" s="11">
        <f>SUMIFS('OP Units'!L:L,'OP Units'!$A:$A,$D443)</f>
        <v>0</v>
      </c>
      <c r="BE443" s="11">
        <f>SUMIFS('OP Units'!M:M,'OP Units'!$A:$A,$D443)</f>
        <v>0</v>
      </c>
      <c r="BF443" s="11">
        <f>SUMIFS('OP Units'!N:N,'OP Units'!$A:$A,$D443)</f>
        <v>0</v>
      </c>
      <c r="BG443" s="11">
        <f>SUMIFS('OP Units'!O:O,'OP Units'!$A:$A,$D443)</f>
        <v>0</v>
      </c>
      <c r="BH443" s="11">
        <f>SUMIFS('OP Units'!P:P,'OP Units'!$A:$A,$D443)</f>
        <v>0</v>
      </c>
      <c r="BI443" s="1"/>
      <c r="BJ443" s="12" t="str">
        <f>IFERROR((SUMIFS('OP Units'!E:E,'OP Units'!$A:$A,$D443)-SUMIFS('Forecast Data'!$H:$H,'Forecast Data'!$C:$C,BJ$6,'Forecast Data'!$B:$B,$D443))/SUMIFS('Forecast Data'!$H:$H,'Forecast Data'!$C:$C,BJ$6,'Forecast Data'!$B:$B,$D443),"")</f>
        <v/>
      </c>
      <c r="BK443" s="12" t="str">
        <f>IFERROR((SUMIFS('OP Units'!F:F,'OP Units'!$A:$A,$D443)-SUMIFS('Forecast Data'!$H:$H,'Forecast Data'!$C:$C,BK$6,'Forecast Data'!$B:$B,$D443))/SUMIFS('Forecast Data'!$H:$H,'Forecast Data'!$C:$C,BK$6,'Forecast Data'!$B:$B,$D443),"")</f>
        <v/>
      </c>
      <c r="BL443" s="12" t="str">
        <f>IFERROR((SUMIFS('OP Units'!G:G,'OP Units'!$A:$A,$D443)-SUMIFS('Forecast Data'!$H:$H,'Forecast Data'!$C:$C,BL$6,'Forecast Data'!$B:$B,$D443))/SUMIFS('Forecast Data'!$H:$H,'Forecast Data'!$C:$C,BL$6,'Forecast Data'!$B:$B,$D443),"")</f>
        <v/>
      </c>
      <c r="BM443" s="12" t="str">
        <f>IFERROR((SUMIFS('OP Units'!H:H,'OP Units'!$A:$A,$D443)-SUMIFS('Forecast Data'!$H:$H,'Forecast Data'!$C:$C,BM$6,'Forecast Data'!$B:$B,$D443))/SUMIFS('Forecast Data'!$H:$H,'Forecast Data'!$C:$C,BM$6,'Forecast Data'!$B:$B,$D443),"")</f>
        <v/>
      </c>
      <c r="BN443" s="12" t="str">
        <f>IFERROR((SUMIFS('OP Units'!I:I,'OP Units'!$A:$A,$D443)-SUMIFS('Forecast Data'!$H:$H,'Forecast Data'!$C:$C,BN$6,'Forecast Data'!$B:$B,$D443))/SUMIFS('Forecast Data'!$H:$H,'Forecast Data'!$C:$C,BN$6,'Forecast Data'!$B:$B,$D443),"")</f>
        <v/>
      </c>
      <c r="BO443" s="12" t="str">
        <f>IFERROR((SUMIFS('OP Units'!J:J,'OP Units'!$A:$A,$D443)-SUMIFS('Forecast Data'!$H:$H,'Forecast Data'!$C:$C,BO$6,'Forecast Data'!$B:$B,$D443))/SUMIFS('Forecast Data'!$H:$H,'Forecast Data'!$C:$C,BO$6,'Forecast Data'!$B:$B,$D443),"")</f>
        <v/>
      </c>
      <c r="BP443" s="12" t="str">
        <f>IFERROR((SUMIFS('OP Units'!K:K,'OP Units'!$A:$A,$D443)-SUMIFS('Forecast Data'!$H:$H,'Forecast Data'!$C:$C,BP$6,'Forecast Data'!$B:$B,$D443))/SUMIFS('Forecast Data'!$H:$H,'Forecast Data'!$C:$C,BP$6,'Forecast Data'!$B:$B,$D443),"")</f>
        <v/>
      </c>
      <c r="BQ443" s="12" t="str">
        <f>IFERROR((SUMIFS('OP Units'!L:L,'OP Units'!$A:$A,$D443)-SUMIFS('Forecast Data'!$H:$H,'Forecast Data'!$C:$C,BQ$6,'Forecast Data'!$B:$B,$D443))/SUMIFS('Forecast Data'!$H:$H,'Forecast Data'!$C:$C,BQ$6,'Forecast Data'!$B:$B,$D443),"")</f>
        <v/>
      </c>
      <c r="BR443" s="12" t="str">
        <f>IFERROR((SUMIFS('OP Units'!M:M,'OP Units'!$A:$A,$D443)-SUMIFS('Forecast Data'!$H:$H,'Forecast Data'!$C:$C,BR$6,'Forecast Data'!$B:$B,$D443))/SUMIFS('Forecast Data'!$H:$H,'Forecast Data'!$C:$C,BR$6,'Forecast Data'!$B:$B,$D443),"")</f>
        <v/>
      </c>
      <c r="BS443" s="12" t="str">
        <f>IFERROR((SUMIFS('OP Units'!N:N,'OP Units'!$A:$A,$D443)-SUMIFS('Forecast Data'!$H:$H,'Forecast Data'!$C:$C,BS$6,'Forecast Data'!$B:$B,$D443))/SUMIFS('Forecast Data'!$H:$H,'Forecast Data'!$C:$C,BS$6,'Forecast Data'!$B:$B,$D443),"")</f>
        <v/>
      </c>
      <c r="BT443" s="12" t="str">
        <f>IFERROR((SUMIFS('OP Units'!O:O,'OP Units'!$A:$A,$D443)-SUMIFS('Forecast Data'!$H:$H,'Forecast Data'!$C:$C,BT$6,'Forecast Data'!$B:$B,$D443))/SUMIFS('Forecast Data'!$H:$H,'Forecast Data'!$C:$C,BT$6,'Forecast Data'!$B:$B,$D443),"")</f>
        <v/>
      </c>
      <c r="BU443" s="12" t="str">
        <f>IFERROR((SUMIFS('OP Units'!P:P,'OP Units'!$A:$A,$D443)-SUMIFS('Forecast Data'!$H:$H,'Forecast Data'!$C:$C,BU$6,'Forecast Data'!$B:$B,$D443))/SUMIFS('Forecast Data'!$H:$H,'Forecast Data'!$C:$C,BU$6,'Forecast Data'!$B:$B,$D443),"")</f>
        <v/>
      </c>
      <c r="BV443" s="12"/>
      <c r="BW443" s="11">
        <f>(SUMIFS('Forecast Data'!H:H,'Forecast Data'!B:B,D443,'Forecast Data'!C:C,BK$6)+SUMIFS('Forecast Data'!H:H,'Forecast Data'!B:B,D443,'Forecast Data'!C:C,BL$6)+SUMIFS('Forecast Data'!H:H,'Forecast Data'!B:B,D443,'Forecast Data'!C:C,BM$6)+SUMIFS('Forecast Data'!H:H,'Forecast Data'!B:B,D443,'Forecast Data'!C:C,BN$6)+SUMIFS('Forecast Data'!H:H,'Forecast Data'!B:B,D443,'Forecast Data'!C:C,BO$6)+SUMIFS('Forecast Data'!H:H,'Forecast Data'!B:B,D443,'Forecast Data'!C:C,BP$6)+SUMIFS('Forecast Data'!H:H,'Forecast Data'!B:B,D443,'Forecast Data'!C:C,BQ$6)+SUMIFS('Forecast Data'!H:H,'Forecast Data'!B:B,D443,'Forecast Data'!C:C,BJ$6))/8</f>
        <v>0</v>
      </c>
      <c r="BX443" s="12" t="str">
        <f>IFERROR((SUM(W443:AD443)-(SUMIFS('Forecast Data'!H:H,'Forecast Data'!B:B,B443,'Forecast Data'!C:C,BJ$6)+SUMIFS('Forecast Data'!H:H,'Forecast Data'!B:B,B443,'Forecast Data'!C:C,BK$6)+SUMIFS('Forecast Data'!H:H,'Forecast Data'!B:B,B443,'Forecast Data'!C:C,BL$6)+SUMIFS('Forecast Data'!H:H,'Forecast Data'!B:B,B443,'Forecast Data'!C:C,BM$6)+SUMIFS('Forecast Data'!H:H,'Forecast Data'!B:B,B443,'Forecast Data'!C:C,BN$6)+SUMIFS('Forecast Data'!H:H,'Forecast Data'!B:B,B443,'Forecast Data'!C:C,BO$6)+SUMIFS('Forecast Data'!H:H,'Forecast Data'!B:B,B443,'Forecast Data'!C:C,BP$6)+SUMIFS('Forecast Data'!H:H,'Forecast Data'!B:B,B443,'Forecast Data'!C:C,BQ$6)))/(SUMIFS('Forecast Data'!H:H,'Forecast Data'!B:B,B443,'Forecast Data'!C:C,BJ$6)+SUMIFS('Forecast Data'!H:H,'Forecast Data'!B:B,B443,'Forecast Data'!C:C,BK$6)+SUMIFS('Forecast Data'!H:H,'Forecast Data'!B:B,B443,'Forecast Data'!C:C,BL$6)+SUMIFS('Forecast Data'!H:H,'Forecast Data'!B:B,B443,'Forecast Data'!C:C,BM$6)+SUMIFS('Forecast Data'!H:H,'Forecast Data'!B:B,B443,'Forecast Data'!C:C,BN$6)+SUMIFS('Forecast Data'!H:H,'Forecast Data'!B:B,B443,'Forecast Data'!C:C,BO$6)+SUMIFS('Forecast Data'!H:H,'Forecast Data'!B:B,B443,'Forecast Data'!C:C,BP$6)+SUMIFS('Forecast Data'!H:H,'Forecast Data'!B:B,B443,'Forecast Data'!C:C,BQ$6)),"")</f>
        <v/>
      </c>
      <c r="BY443" s="12">
        <f t="shared" si="68"/>
        <v>0</v>
      </c>
      <c r="BZ443" s="16">
        <f t="shared" si="69"/>
        <v>0</v>
      </c>
      <c r="CA443" s="13">
        <f t="shared" si="70"/>
        <v>0</v>
      </c>
      <c r="CB443" s="12">
        <f t="shared" si="71"/>
        <v>0</v>
      </c>
      <c r="CC443" s="12"/>
      <c r="CD443" s="11">
        <f>(SUMIFS('Forecast Data'!H:H,'Forecast Data'!B:B,D443,'Forecast Data'!C:C,BK$6)+SUMIFS('Forecast Data'!H:H,'Forecast Data'!B:B,D443,'Forecast Data'!C:C,BL$6)+SUMIFS('Forecast Data'!H:H,'Forecast Data'!B:B,D443,'Forecast Data'!C:C,BM$6)+SUMIFS('Forecast Data'!H:H,'Forecast Data'!B:B,D443,'Forecast Data'!C:C,BJ$6))/4</f>
        <v>0</v>
      </c>
      <c r="CE443" s="12" t="str">
        <f>IFERROR((SUM(W443:Z443)-(SUMIFS('Forecast Data'!H:H,'Forecast Data'!B:B,B443,'Forecast Data'!C:C,BJ$6)+SUMIFS('Forecast Data'!H:H,'Forecast Data'!B:B,B443,'Forecast Data'!C:C,BK$6)+SUMIFS('Forecast Data'!H:H,'Forecast Data'!B:B,B443,'Forecast Data'!C:C,BL$6)+SUMIFS('Forecast Data'!H:H,'Forecast Data'!B:B,B443,'Forecast Data'!C:C,BM$6)))/(SUMIFS('Forecast Data'!H:H,'Forecast Data'!B:B,B443,'Forecast Data'!C:C,BJ$6)+SUMIFS('Forecast Data'!H:H,'Forecast Data'!B:B,B443,'Forecast Data'!C:C,BK$6)+SUMIFS('Forecast Data'!H:H,'Forecast Data'!B:B,B443,'Forecast Data'!C:C,BL$6)+SUMIFS('Forecast Data'!H:H,'Forecast Data'!B:B,B443,'Forecast Data'!C:C,BM$6)),"")</f>
        <v/>
      </c>
      <c r="CF443" s="12">
        <f t="shared" si="72"/>
        <v>0</v>
      </c>
      <c r="CG443" s="12">
        <f t="shared" si="73"/>
        <v>0</v>
      </c>
      <c r="CH443" s="13">
        <f t="shared" si="74"/>
        <v>0</v>
      </c>
      <c r="CI443" s="13"/>
    </row>
    <row r="444" spans="1:87" ht="13.2">
      <c r="A444" s="1"/>
      <c r="B444" s="1"/>
      <c r="C444" s="1"/>
      <c r="D444" t="s">
        <v>476</v>
      </c>
      <c r="E444" s="11">
        <f>SUMIFS('Fin Data'!F:F,'Fin Data'!A:A,D444)</f>
        <v>0</v>
      </c>
      <c r="F444" s="11">
        <f>SUMIFS('Fin Data with 6 week hist'!I:I,'Fin Data with 6 week hist'!$A:$A,$D444)</f>
        <v>0</v>
      </c>
      <c r="G444" s="11">
        <f>SUMIFS('Fin Data with 6 week hist'!J:J,'Fin Data with 6 week hist'!$A:$A,$D444)</f>
        <v>0</v>
      </c>
      <c r="H444" s="11">
        <f>SUMIFS('Fin Data with 6 week hist'!K:K,'Fin Data with 6 week hist'!$A:$A,$D444)+SUMIFS('Unit Cancellations'!D:D,'Unit Cancellations'!$B:$B,$D444)</f>
        <v>0</v>
      </c>
      <c r="I444" s="11">
        <f>SUMIFS('Fin Data with 6 week hist'!L:L,'Fin Data with 6 week hist'!$A:$A,$D444)+SUMIFS('Unit Cancellations'!E:E,'Unit Cancellations'!$B:$B,$D444)</f>
        <v>0</v>
      </c>
      <c r="J444" s="11">
        <f>SUMIFS('Fin Data with 6 week hist'!M:M,'Fin Data with 6 week hist'!$A:$A,$D444)+SUMIFS('Unit Cancellations'!F:F,'Unit Cancellations'!$B:$B,$D444)</f>
        <v>0</v>
      </c>
      <c r="K444" s="11">
        <f>SUMIFS('Fin Data with 6 week hist'!N:N,'Fin Data with 6 week hist'!$A:$A,$D444)+SUMIFS('Unit Cancellations'!G:G,'Unit Cancellations'!$B:$B,$D444)</f>
        <v>0</v>
      </c>
      <c r="L444" s="11">
        <f>SUMIFS('Fin Data'!AN:AN,'Fin Data'!A:A,D444)</f>
        <v>0</v>
      </c>
      <c r="M444" s="12">
        <f>IFERROR(SUMIFS('Fin Data'!AO:AO,'Fin Data'!A:A,D444),"")</f>
        <v>0</v>
      </c>
      <c r="N444" s="1"/>
      <c r="O444" s="11">
        <f t="shared" si="63"/>
        <v>0</v>
      </c>
      <c r="P444" s="12" t="str">
        <f t="shared" si="64"/>
        <v/>
      </c>
      <c r="Q444" s="1"/>
      <c r="R444" s="11">
        <f t="shared" si="65"/>
        <v>0</v>
      </c>
      <c r="S444" s="12" t="str">
        <f t="shared" si="66"/>
        <v/>
      </c>
      <c r="T444" s="11">
        <f t="shared" si="67"/>
        <v>0</v>
      </c>
      <c r="U444" s="1" t="e">
        <f t="shared" si="80"/>
        <v>#REF!</v>
      </c>
      <c r="V444" s="1"/>
      <c r="W444" s="11">
        <f>SUMIFS('Forecast Data'!$D:$D,'Forecast Data'!$C:$C,W$6,'Forecast Data'!$B:$B,$D444)</f>
        <v>0</v>
      </c>
      <c r="X444" s="11">
        <f>SUMIFS('Forecast Data'!$D:$D,'Forecast Data'!$C:$C,X$6,'Forecast Data'!$B:$B,$D444)</f>
        <v>0</v>
      </c>
      <c r="Y444" s="11">
        <f>SUMIFS('Forecast Data'!$D:$D,'Forecast Data'!$C:$C,Y$6,'Forecast Data'!$B:$B,$D444)</f>
        <v>0</v>
      </c>
      <c r="Z444" s="11">
        <f>SUMIFS('Forecast Data'!$D:$D,'Forecast Data'!$C:$C,Z$6,'Forecast Data'!$B:$B,$D444)</f>
        <v>0</v>
      </c>
      <c r="AA444" s="11">
        <f>SUMIFS('Forecast Data'!$D:$D,'Forecast Data'!$C:$C,AA$6,'Forecast Data'!$B:$B,$D444)</f>
        <v>0</v>
      </c>
      <c r="AB444" s="11">
        <f>SUMIFS('Forecast Data'!$D:$D,'Forecast Data'!$C:$C,AB$6,'Forecast Data'!$B:$B,$D444)</f>
        <v>0</v>
      </c>
      <c r="AC444" s="11">
        <f>SUMIFS('Forecast Data'!$D:$D,'Forecast Data'!$C:$C,AC$6,'Forecast Data'!$B:$B,$D444)</f>
        <v>0</v>
      </c>
      <c r="AD444" s="11">
        <f>SUMIFS('Forecast Data'!$D:$D,'Forecast Data'!$C:$C,AD$6,'Forecast Data'!$B:$B,$D444)</f>
        <v>0</v>
      </c>
      <c r="AE444" s="11">
        <f>SUMIFS('Forecast Data'!$D:$D,'Forecast Data'!$C:$C,AE$6,'Forecast Data'!$B:$B,$D444)</f>
        <v>0</v>
      </c>
      <c r="AF444" s="11">
        <f>SUMIFS('Forecast Data'!$D:$D,'Forecast Data'!$C:$C,AF$6,'Forecast Data'!$B:$B,$D444)</f>
        <v>0</v>
      </c>
      <c r="AG444" s="11">
        <f>SUMIFS('Forecast Data'!$D:$D,'Forecast Data'!$C:$C,AG$6,'Forecast Data'!$B:$B,$D444)</f>
        <v>0</v>
      </c>
      <c r="AH444" s="11">
        <f>SUMIFS('Forecast Data'!$D:$D,'Forecast Data'!$C:$C,AH$6,'Forecast Data'!$B:$B,$D444)</f>
        <v>0</v>
      </c>
      <c r="AI444" s="1"/>
      <c r="AJ444" s="12" t="str">
        <f>IF(SUMIFS('Forecast Data'!$E:$E,'Forecast Data'!$C:$C,AJ$6,'Forecast Data'!$B:$B,$D444)=0,"",SUMIFS('Forecast Data'!$E:$E,'Forecast Data'!$C:$C,AJ$6,'Forecast Data'!$B:$B,$D444))</f>
        <v/>
      </c>
      <c r="AK444" s="12" t="str">
        <f>IF(SUMIFS('Forecast Data'!$E:$E,'Forecast Data'!$C:$C,AK$6,'Forecast Data'!$B:$B,$D444)=0,"",SUMIFS('Forecast Data'!$E:$E,'Forecast Data'!$C:$C,AK$6,'Forecast Data'!$B:$B,$D444))</f>
        <v/>
      </c>
      <c r="AL444" s="12" t="str">
        <f>IF(SUMIFS('Forecast Data'!$E:$E,'Forecast Data'!$C:$C,AL$6,'Forecast Data'!$B:$B,$D444)=0,"",SUMIFS('Forecast Data'!$E:$E,'Forecast Data'!$C:$C,AL$6,'Forecast Data'!$B:$B,$D444))</f>
        <v/>
      </c>
      <c r="AM444" s="12" t="str">
        <f>IF(SUMIFS('Forecast Data'!$E:$E,'Forecast Data'!$C:$C,AM$6,'Forecast Data'!$B:$B,$D444)=0,"",SUMIFS('Forecast Data'!$E:$E,'Forecast Data'!$C:$C,AM$6,'Forecast Data'!$B:$B,$D444))</f>
        <v/>
      </c>
      <c r="AN444" s="12" t="str">
        <f>IF(SUMIFS('Forecast Data'!$E:$E,'Forecast Data'!$C:$C,AN$6,'Forecast Data'!$B:$B,$D444)=0,"",SUMIFS('Forecast Data'!$E:$E,'Forecast Data'!$C:$C,AN$6,'Forecast Data'!$B:$B,$D444))</f>
        <v/>
      </c>
      <c r="AO444" s="12" t="str">
        <f>IF(SUMIFS('Forecast Data'!$E:$E,'Forecast Data'!$C:$C,AO$6,'Forecast Data'!$B:$B,$D444)=0,"",SUMIFS('Forecast Data'!$E:$E,'Forecast Data'!$C:$C,AO$6,'Forecast Data'!$B:$B,$D444))</f>
        <v/>
      </c>
      <c r="AP444" s="12" t="str">
        <f>IF(SUMIFS('Forecast Data'!$E:$E,'Forecast Data'!$C:$C,AP$6,'Forecast Data'!$B:$B,$D444)=0,"",SUMIFS('Forecast Data'!$E:$E,'Forecast Data'!$C:$C,AP$6,'Forecast Data'!$B:$B,$D444))</f>
        <v/>
      </c>
      <c r="AQ444" s="12" t="str">
        <f>IF(SUMIFS('Forecast Data'!$E:$E,'Forecast Data'!$C:$C,AQ$6,'Forecast Data'!$B:$B,$D444)=0,"",SUMIFS('Forecast Data'!$E:$E,'Forecast Data'!$C:$C,AQ$6,'Forecast Data'!$B:$B,$D444))</f>
        <v/>
      </c>
      <c r="AR444" s="12" t="str">
        <f>IF(SUMIFS('Forecast Data'!$E:$E,'Forecast Data'!$C:$C,AR$6,'Forecast Data'!$B:$B,$D444)=0,"",SUMIFS('Forecast Data'!$E:$E,'Forecast Data'!$C:$C,AR$6,'Forecast Data'!$B:$B,$D444))</f>
        <v/>
      </c>
      <c r="AS444" s="12" t="str">
        <f>IF(SUMIFS('Forecast Data'!$E:$E,'Forecast Data'!$C:$C,AS$6,'Forecast Data'!$B:$B,$D444)=0,"",SUMIFS('Forecast Data'!$E:$E,'Forecast Data'!$C:$C,AS$6,'Forecast Data'!$B:$B,$D444))</f>
        <v/>
      </c>
      <c r="AT444" s="12" t="str">
        <f>IF(SUMIFS('Forecast Data'!$E:$E,'Forecast Data'!$C:$C,AT$6,'Forecast Data'!$B:$B,$D444)=0,"",SUMIFS('Forecast Data'!$E:$E,'Forecast Data'!$C:$C,AT$6,'Forecast Data'!$B:$B,$D444))</f>
        <v/>
      </c>
      <c r="AU444" s="12" t="str">
        <f>IF(SUMIFS('Forecast Data'!$E:$E,'Forecast Data'!$C:$C,AU$6,'Forecast Data'!$B:$B,$D444)=0,"",SUMIFS('Forecast Data'!$E:$E,'Forecast Data'!$C:$C,AU$6,'Forecast Data'!$B:$B,$D444))</f>
        <v/>
      </c>
      <c r="AV444" s="1"/>
      <c r="AW444" s="11">
        <f>SUMIFS('OP Units'!E:E,'OP Units'!$A:$A,$D444)</f>
        <v>0</v>
      </c>
      <c r="AX444" s="11">
        <f>SUMIFS('OP Units'!F:F,'OP Units'!$A:$A,$D444)</f>
        <v>0</v>
      </c>
      <c r="AY444" s="11">
        <f>SUMIFS('OP Units'!G:G,'OP Units'!$A:$A,$D444)</f>
        <v>0</v>
      </c>
      <c r="AZ444" s="11">
        <f>SUMIFS('OP Units'!H:H,'OP Units'!$A:$A,$D444)</f>
        <v>0</v>
      </c>
      <c r="BA444" s="11">
        <f>SUMIFS('OP Units'!I:I,'OP Units'!$A:$A,$D444)</f>
        <v>0</v>
      </c>
      <c r="BB444" s="11">
        <f>SUMIFS('OP Units'!J:J,'OP Units'!$A:$A,$D444)</f>
        <v>0</v>
      </c>
      <c r="BC444" s="11">
        <f>SUMIFS('OP Units'!K:K,'OP Units'!$A:$A,$D444)</f>
        <v>0</v>
      </c>
      <c r="BD444" s="11">
        <f>SUMIFS('OP Units'!L:L,'OP Units'!$A:$A,$D444)</f>
        <v>0</v>
      </c>
      <c r="BE444" s="11">
        <f>SUMIFS('OP Units'!M:M,'OP Units'!$A:$A,$D444)</f>
        <v>0</v>
      </c>
      <c r="BF444" s="11">
        <f>SUMIFS('OP Units'!N:N,'OP Units'!$A:$A,$D444)</f>
        <v>0</v>
      </c>
      <c r="BG444" s="11">
        <f>SUMIFS('OP Units'!O:O,'OP Units'!$A:$A,$D444)</f>
        <v>0</v>
      </c>
      <c r="BH444" s="11">
        <f>SUMIFS('OP Units'!P:P,'OP Units'!$A:$A,$D444)</f>
        <v>0</v>
      </c>
      <c r="BI444" s="1"/>
      <c r="BJ444" s="12" t="str">
        <f>IFERROR((SUMIFS('OP Units'!E:E,'OP Units'!$A:$A,$D444)-SUMIFS('Forecast Data'!$H:$H,'Forecast Data'!$C:$C,BJ$6,'Forecast Data'!$B:$B,$D444))/SUMIFS('Forecast Data'!$H:$H,'Forecast Data'!$C:$C,BJ$6,'Forecast Data'!$B:$B,$D444),"")</f>
        <v/>
      </c>
      <c r="BK444" s="12" t="str">
        <f>IFERROR((SUMIFS('OP Units'!F:F,'OP Units'!$A:$A,$D444)-SUMIFS('Forecast Data'!$H:$H,'Forecast Data'!$C:$C,BK$6,'Forecast Data'!$B:$B,$D444))/SUMIFS('Forecast Data'!$H:$H,'Forecast Data'!$C:$C,BK$6,'Forecast Data'!$B:$B,$D444),"")</f>
        <v/>
      </c>
      <c r="BL444" s="12" t="str">
        <f>IFERROR((SUMIFS('OP Units'!G:G,'OP Units'!$A:$A,$D444)-SUMIFS('Forecast Data'!$H:$H,'Forecast Data'!$C:$C,BL$6,'Forecast Data'!$B:$B,$D444))/SUMIFS('Forecast Data'!$H:$H,'Forecast Data'!$C:$C,BL$6,'Forecast Data'!$B:$B,$D444),"")</f>
        <v/>
      </c>
      <c r="BM444" s="12" t="str">
        <f>IFERROR((SUMIFS('OP Units'!H:H,'OP Units'!$A:$A,$D444)-SUMIFS('Forecast Data'!$H:$H,'Forecast Data'!$C:$C,BM$6,'Forecast Data'!$B:$B,$D444))/SUMIFS('Forecast Data'!$H:$H,'Forecast Data'!$C:$C,BM$6,'Forecast Data'!$B:$B,$D444),"")</f>
        <v/>
      </c>
      <c r="BN444" s="12" t="str">
        <f>IFERROR((SUMIFS('OP Units'!I:I,'OP Units'!$A:$A,$D444)-SUMIFS('Forecast Data'!$H:$H,'Forecast Data'!$C:$C,BN$6,'Forecast Data'!$B:$B,$D444))/SUMIFS('Forecast Data'!$H:$H,'Forecast Data'!$C:$C,BN$6,'Forecast Data'!$B:$B,$D444),"")</f>
        <v/>
      </c>
      <c r="BO444" s="12" t="str">
        <f>IFERROR((SUMIFS('OP Units'!J:J,'OP Units'!$A:$A,$D444)-SUMIFS('Forecast Data'!$H:$H,'Forecast Data'!$C:$C,BO$6,'Forecast Data'!$B:$B,$D444))/SUMIFS('Forecast Data'!$H:$H,'Forecast Data'!$C:$C,BO$6,'Forecast Data'!$B:$B,$D444),"")</f>
        <v/>
      </c>
      <c r="BP444" s="12" t="str">
        <f>IFERROR((SUMIFS('OP Units'!K:K,'OP Units'!$A:$A,$D444)-SUMIFS('Forecast Data'!$H:$H,'Forecast Data'!$C:$C,BP$6,'Forecast Data'!$B:$B,$D444))/SUMIFS('Forecast Data'!$H:$H,'Forecast Data'!$C:$C,BP$6,'Forecast Data'!$B:$B,$D444),"")</f>
        <v/>
      </c>
      <c r="BQ444" s="12" t="str">
        <f>IFERROR((SUMIFS('OP Units'!L:L,'OP Units'!$A:$A,$D444)-SUMIFS('Forecast Data'!$H:$H,'Forecast Data'!$C:$C,BQ$6,'Forecast Data'!$B:$B,$D444))/SUMIFS('Forecast Data'!$H:$H,'Forecast Data'!$C:$C,BQ$6,'Forecast Data'!$B:$B,$D444),"")</f>
        <v/>
      </c>
      <c r="BR444" s="12" t="str">
        <f>IFERROR((SUMIFS('OP Units'!M:M,'OP Units'!$A:$A,$D444)-SUMIFS('Forecast Data'!$H:$H,'Forecast Data'!$C:$C,BR$6,'Forecast Data'!$B:$B,$D444))/SUMIFS('Forecast Data'!$H:$H,'Forecast Data'!$C:$C,BR$6,'Forecast Data'!$B:$B,$D444),"")</f>
        <v/>
      </c>
      <c r="BS444" s="12" t="str">
        <f>IFERROR((SUMIFS('OP Units'!N:N,'OP Units'!$A:$A,$D444)-SUMIFS('Forecast Data'!$H:$H,'Forecast Data'!$C:$C,BS$6,'Forecast Data'!$B:$B,$D444))/SUMIFS('Forecast Data'!$H:$H,'Forecast Data'!$C:$C,BS$6,'Forecast Data'!$B:$B,$D444),"")</f>
        <v/>
      </c>
      <c r="BT444" s="12" t="str">
        <f>IFERROR((SUMIFS('OP Units'!O:O,'OP Units'!$A:$A,$D444)-SUMIFS('Forecast Data'!$H:$H,'Forecast Data'!$C:$C,BT$6,'Forecast Data'!$B:$B,$D444))/SUMIFS('Forecast Data'!$H:$H,'Forecast Data'!$C:$C,BT$6,'Forecast Data'!$B:$B,$D444),"")</f>
        <v/>
      </c>
      <c r="BU444" s="12" t="str">
        <f>IFERROR((SUMIFS('OP Units'!P:P,'OP Units'!$A:$A,$D444)-SUMIFS('Forecast Data'!$H:$H,'Forecast Data'!$C:$C,BU$6,'Forecast Data'!$B:$B,$D444))/SUMIFS('Forecast Data'!$H:$H,'Forecast Data'!$C:$C,BU$6,'Forecast Data'!$B:$B,$D444),"")</f>
        <v/>
      </c>
      <c r="BV444" s="12"/>
      <c r="BW444" s="11">
        <f>(SUMIFS('Forecast Data'!H:H,'Forecast Data'!B:B,D444,'Forecast Data'!C:C,BK$6)+SUMIFS('Forecast Data'!H:H,'Forecast Data'!B:B,D444,'Forecast Data'!C:C,BL$6)+SUMIFS('Forecast Data'!H:H,'Forecast Data'!B:B,D444,'Forecast Data'!C:C,BM$6)+SUMIFS('Forecast Data'!H:H,'Forecast Data'!B:B,D444,'Forecast Data'!C:C,BN$6)+SUMIFS('Forecast Data'!H:H,'Forecast Data'!B:B,D444,'Forecast Data'!C:C,BO$6)+SUMIFS('Forecast Data'!H:H,'Forecast Data'!B:B,D444,'Forecast Data'!C:C,BP$6)+SUMIFS('Forecast Data'!H:H,'Forecast Data'!B:B,D444,'Forecast Data'!C:C,BQ$6)+SUMIFS('Forecast Data'!H:H,'Forecast Data'!B:B,D444,'Forecast Data'!C:C,BJ$6))/8</f>
        <v>0</v>
      </c>
      <c r="BX444" s="12" t="str">
        <f>IFERROR((SUM(W444:AD444)-(SUMIFS('Forecast Data'!H:H,'Forecast Data'!B:B,B444,'Forecast Data'!C:C,BJ$6)+SUMIFS('Forecast Data'!H:H,'Forecast Data'!B:B,B444,'Forecast Data'!C:C,BK$6)+SUMIFS('Forecast Data'!H:H,'Forecast Data'!B:B,B444,'Forecast Data'!C:C,BL$6)+SUMIFS('Forecast Data'!H:H,'Forecast Data'!B:B,B444,'Forecast Data'!C:C,BM$6)+SUMIFS('Forecast Data'!H:H,'Forecast Data'!B:B,B444,'Forecast Data'!C:C,BN$6)+SUMIFS('Forecast Data'!H:H,'Forecast Data'!B:B,B444,'Forecast Data'!C:C,BO$6)+SUMIFS('Forecast Data'!H:H,'Forecast Data'!B:B,B444,'Forecast Data'!C:C,BP$6)+SUMIFS('Forecast Data'!H:H,'Forecast Data'!B:B,B444,'Forecast Data'!C:C,BQ$6)))/(SUMIFS('Forecast Data'!H:H,'Forecast Data'!B:B,B444,'Forecast Data'!C:C,BJ$6)+SUMIFS('Forecast Data'!H:H,'Forecast Data'!B:B,B444,'Forecast Data'!C:C,BK$6)+SUMIFS('Forecast Data'!H:H,'Forecast Data'!B:B,B444,'Forecast Data'!C:C,BL$6)+SUMIFS('Forecast Data'!H:H,'Forecast Data'!B:B,B444,'Forecast Data'!C:C,BM$6)+SUMIFS('Forecast Data'!H:H,'Forecast Data'!B:B,B444,'Forecast Data'!C:C,BN$6)+SUMIFS('Forecast Data'!H:H,'Forecast Data'!B:B,B444,'Forecast Data'!C:C,BO$6)+SUMIFS('Forecast Data'!H:H,'Forecast Data'!B:B,B444,'Forecast Data'!C:C,BP$6)+SUMIFS('Forecast Data'!H:H,'Forecast Data'!B:B,B444,'Forecast Data'!C:C,BQ$6)),"")</f>
        <v/>
      </c>
      <c r="BY444" s="12">
        <f t="shared" si="68"/>
        <v>0</v>
      </c>
      <c r="BZ444" s="16">
        <f t="shared" si="69"/>
        <v>0</v>
      </c>
      <c r="CA444" s="13">
        <f t="shared" si="70"/>
        <v>0</v>
      </c>
      <c r="CB444" s="12">
        <f t="shared" si="71"/>
        <v>0</v>
      </c>
      <c r="CC444" s="12"/>
      <c r="CD444" s="11">
        <f>(SUMIFS('Forecast Data'!H:H,'Forecast Data'!B:B,D444,'Forecast Data'!C:C,BK$6)+SUMIFS('Forecast Data'!H:H,'Forecast Data'!B:B,D444,'Forecast Data'!C:C,BL$6)+SUMIFS('Forecast Data'!H:H,'Forecast Data'!B:B,D444,'Forecast Data'!C:C,BM$6)+SUMIFS('Forecast Data'!H:H,'Forecast Data'!B:B,D444,'Forecast Data'!C:C,BJ$6))/4</f>
        <v>0</v>
      </c>
      <c r="CE444" s="12" t="str">
        <f>IFERROR((SUM(W444:Z444)-(SUMIFS('Forecast Data'!H:H,'Forecast Data'!B:B,B444,'Forecast Data'!C:C,BJ$6)+SUMIFS('Forecast Data'!H:H,'Forecast Data'!B:B,B444,'Forecast Data'!C:C,BK$6)+SUMIFS('Forecast Data'!H:H,'Forecast Data'!B:B,B444,'Forecast Data'!C:C,BL$6)+SUMIFS('Forecast Data'!H:H,'Forecast Data'!B:B,B444,'Forecast Data'!C:C,BM$6)))/(SUMIFS('Forecast Data'!H:H,'Forecast Data'!B:B,B444,'Forecast Data'!C:C,BJ$6)+SUMIFS('Forecast Data'!H:H,'Forecast Data'!B:B,B444,'Forecast Data'!C:C,BK$6)+SUMIFS('Forecast Data'!H:H,'Forecast Data'!B:B,B444,'Forecast Data'!C:C,BL$6)+SUMIFS('Forecast Data'!H:H,'Forecast Data'!B:B,B444,'Forecast Data'!C:C,BM$6)),"")</f>
        <v/>
      </c>
      <c r="CF444" s="12">
        <f t="shared" si="72"/>
        <v>0</v>
      </c>
      <c r="CG444" s="12">
        <f t="shared" si="73"/>
        <v>0</v>
      </c>
      <c r="CH444" s="13">
        <f t="shared" si="74"/>
        <v>0</v>
      </c>
      <c r="CI444" s="13"/>
    </row>
    <row r="445" spans="1:87" ht="13.2">
      <c r="A445" s="1"/>
      <c r="B445" s="1"/>
      <c r="C445" s="1"/>
      <c r="D445" t="s">
        <v>477</v>
      </c>
      <c r="E445" s="11">
        <f>SUMIFS('Fin Data'!F:F,'Fin Data'!A:A,D445)</f>
        <v>0</v>
      </c>
      <c r="F445" s="11">
        <f>SUMIFS('Fin Data with 6 week hist'!I:I,'Fin Data with 6 week hist'!$A:$A,$D445)</f>
        <v>0</v>
      </c>
      <c r="G445" s="11">
        <f>SUMIFS('Fin Data with 6 week hist'!J:J,'Fin Data with 6 week hist'!$A:$A,$D445)</f>
        <v>0</v>
      </c>
      <c r="H445" s="11">
        <f>SUMIFS('Fin Data with 6 week hist'!K:K,'Fin Data with 6 week hist'!$A:$A,$D445)+SUMIFS('Unit Cancellations'!D:D,'Unit Cancellations'!$B:$B,$D445)</f>
        <v>0</v>
      </c>
      <c r="I445" s="11">
        <f>SUMIFS('Fin Data with 6 week hist'!L:L,'Fin Data with 6 week hist'!$A:$A,$D445)+SUMIFS('Unit Cancellations'!E:E,'Unit Cancellations'!$B:$B,$D445)</f>
        <v>0</v>
      </c>
      <c r="J445" s="11">
        <f>SUMIFS('Fin Data with 6 week hist'!M:M,'Fin Data with 6 week hist'!$A:$A,$D445)+SUMIFS('Unit Cancellations'!F:F,'Unit Cancellations'!$B:$B,$D445)</f>
        <v>0</v>
      </c>
      <c r="K445" s="11">
        <f>SUMIFS('Fin Data with 6 week hist'!N:N,'Fin Data with 6 week hist'!$A:$A,$D445)+SUMIFS('Unit Cancellations'!G:G,'Unit Cancellations'!$B:$B,$D445)</f>
        <v>0</v>
      </c>
      <c r="L445" s="11">
        <f>SUMIFS('Fin Data'!AN:AN,'Fin Data'!A:A,D445)</f>
        <v>0</v>
      </c>
      <c r="M445" s="12">
        <f>IFERROR(SUMIFS('Fin Data'!AO:AO,'Fin Data'!A:A,D445),"")</f>
        <v>0</v>
      </c>
      <c r="N445" s="1"/>
      <c r="O445" s="11">
        <f t="shared" si="63"/>
        <v>0</v>
      </c>
      <c r="P445" s="12" t="str">
        <f t="shared" si="64"/>
        <v/>
      </c>
      <c r="Q445" s="1"/>
      <c r="R445" s="11">
        <f t="shared" si="65"/>
        <v>0</v>
      </c>
      <c r="S445" s="12" t="str">
        <f t="shared" si="66"/>
        <v/>
      </c>
      <c r="T445" s="11">
        <f t="shared" si="67"/>
        <v>0</v>
      </c>
      <c r="U445" s="1" t="e">
        <f t="shared" si="80"/>
        <v>#REF!</v>
      </c>
      <c r="V445" s="1"/>
      <c r="W445" s="11">
        <f>SUMIFS('Forecast Data'!$D:$D,'Forecast Data'!$C:$C,W$6,'Forecast Data'!$B:$B,$D445)</f>
        <v>0</v>
      </c>
      <c r="X445" s="11">
        <f>SUMIFS('Forecast Data'!$D:$D,'Forecast Data'!$C:$C,X$6,'Forecast Data'!$B:$B,$D445)</f>
        <v>0</v>
      </c>
      <c r="Y445" s="11">
        <f>SUMIFS('Forecast Data'!$D:$D,'Forecast Data'!$C:$C,Y$6,'Forecast Data'!$B:$B,$D445)</f>
        <v>0</v>
      </c>
      <c r="Z445" s="11">
        <f>SUMIFS('Forecast Data'!$D:$D,'Forecast Data'!$C:$C,Z$6,'Forecast Data'!$B:$B,$D445)</f>
        <v>0</v>
      </c>
      <c r="AA445" s="11">
        <f>SUMIFS('Forecast Data'!$D:$D,'Forecast Data'!$C:$C,AA$6,'Forecast Data'!$B:$B,$D445)</f>
        <v>0</v>
      </c>
      <c r="AB445" s="11">
        <f>SUMIFS('Forecast Data'!$D:$D,'Forecast Data'!$C:$C,AB$6,'Forecast Data'!$B:$B,$D445)</f>
        <v>0</v>
      </c>
      <c r="AC445" s="11">
        <f>SUMIFS('Forecast Data'!$D:$D,'Forecast Data'!$C:$C,AC$6,'Forecast Data'!$B:$B,$D445)</f>
        <v>0</v>
      </c>
      <c r="AD445" s="11">
        <f>SUMIFS('Forecast Data'!$D:$D,'Forecast Data'!$C:$C,AD$6,'Forecast Data'!$B:$B,$D445)</f>
        <v>0</v>
      </c>
      <c r="AE445" s="11">
        <f>SUMIFS('Forecast Data'!$D:$D,'Forecast Data'!$C:$C,AE$6,'Forecast Data'!$B:$B,$D445)</f>
        <v>0</v>
      </c>
      <c r="AF445" s="11">
        <f>SUMIFS('Forecast Data'!$D:$D,'Forecast Data'!$C:$C,AF$6,'Forecast Data'!$B:$B,$D445)</f>
        <v>0</v>
      </c>
      <c r="AG445" s="11">
        <f>SUMIFS('Forecast Data'!$D:$D,'Forecast Data'!$C:$C,AG$6,'Forecast Data'!$B:$B,$D445)</f>
        <v>0</v>
      </c>
      <c r="AH445" s="11">
        <f>SUMIFS('Forecast Data'!$D:$D,'Forecast Data'!$C:$C,AH$6,'Forecast Data'!$B:$B,$D445)</f>
        <v>0</v>
      </c>
      <c r="AI445" s="1"/>
      <c r="AJ445" s="12" t="str">
        <f>IF(SUMIFS('Forecast Data'!$E:$E,'Forecast Data'!$C:$C,AJ$6,'Forecast Data'!$B:$B,$D445)=0,"",SUMIFS('Forecast Data'!$E:$E,'Forecast Data'!$C:$C,AJ$6,'Forecast Data'!$B:$B,$D445))</f>
        <v/>
      </c>
      <c r="AK445" s="12" t="str">
        <f>IF(SUMIFS('Forecast Data'!$E:$E,'Forecast Data'!$C:$C,AK$6,'Forecast Data'!$B:$B,$D445)=0,"",SUMIFS('Forecast Data'!$E:$E,'Forecast Data'!$C:$C,AK$6,'Forecast Data'!$B:$B,$D445))</f>
        <v/>
      </c>
      <c r="AL445" s="12" t="str">
        <f>IF(SUMIFS('Forecast Data'!$E:$E,'Forecast Data'!$C:$C,AL$6,'Forecast Data'!$B:$B,$D445)=0,"",SUMIFS('Forecast Data'!$E:$E,'Forecast Data'!$C:$C,AL$6,'Forecast Data'!$B:$B,$D445))</f>
        <v/>
      </c>
      <c r="AM445" s="12" t="str">
        <f>IF(SUMIFS('Forecast Data'!$E:$E,'Forecast Data'!$C:$C,AM$6,'Forecast Data'!$B:$B,$D445)=0,"",SUMIFS('Forecast Data'!$E:$E,'Forecast Data'!$C:$C,AM$6,'Forecast Data'!$B:$B,$D445))</f>
        <v/>
      </c>
      <c r="AN445" s="12" t="str">
        <f>IF(SUMIFS('Forecast Data'!$E:$E,'Forecast Data'!$C:$C,AN$6,'Forecast Data'!$B:$B,$D445)=0,"",SUMIFS('Forecast Data'!$E:$E,'Forecast Data'!$C:$C,AN$6,'Forecast Data'!$B:$B,$D445))</f>
        <v/>
      </c>
      <c r="AO445" s="12" t="str">
        <f>IF(SUMIFS('Forecast Data'!$E:$E,'Forecast Data'!$C:$C,AO$6,'Forecast Data'!$B:$B,$D445)=0,"",SUMIFS('Forecast Data'!$E:$E,'Forecast Data'!$C:$C,AO$6,'Forecast Data'!$B:$B,$D445))</f>
        <v/>
      </c>
      <c r="AP445" s="12" t="str">
        <f>IF(SUMIFS('Forecast Data'!$E:$E,'Forecast Data'!$C:$C,AP$6,'Forecast Data'!$B:$B,$D445)=0,"",SUMIFS('Forecast Data'!$E:$E,'Forecast Data'!$C:$C,AP$6,'Forecast Data'!$B:$B,$D445))</f>
        <v/>
      </c>
      <c r="AQ445" s="12" t="str">
        <f>IF(SUMIFS('Forecast Data'!$E:$E,'Forecast Data'!$C:$C,AQ$6,'Forecast Data'!$B:$B,$D445)=0,"",SUMIFS('Forecast Data'!$E:$E,'Forecast Data'!$C:$C,AQ$6,'Forecast Data'!$B:$B,$D445))</f>
        <v/>
      </c>
      <c r="AR445" s="12" t="str">
        <f>IF(SUMIFS('Forecast Data'!$E:$E,'Forecast Data'!$C:$C,AR$6,'Forecast Data'!$B:$B,$D445)=0,"",SUMIFS('Forecast Data'!$E:$E,'Forecast Data'!$C:$C,AR$6,'Forecast Data'!$B:$B,$D445))</f>
        <v/>
      </c>
      <c r="AS445" s="12" t="str">
        <f>IF(SUMIFS('Forecast Data'!$E:$E,'Forecast Data'!$C:$C,AS$6,'Forecast Data'!$B:$B,$D445)=0,"",SUMIFS('Forecast Data'!$E:$E,'Forecast Data'!$C:$C,AS$6,'Forecast Data'!$B:$B,$D445))</f>
        <v/>
      </c>
      <c r="AT445" s="12" t="str">
        <f>IF(SUMIFS('Forecast Data'!$E:$E,'Forecast Data'!$C:$C,AT$6,'Forecast Data'!$B:$B,$D445)=0,"",SUMIFS('Forecast Data'!$E:$E,'Forecast Data'!$C:$C,AT$6,'Forecast Data'!$B:$B,$D445))</f>
        <v/>
      </c>
      <c r="AU445" s="12" t="str">
        <f>IF(SUMIFS('Forecast Data'!$E:$E,'Forecast Data'!$C:$C,AU$6,'Forecast Data'!$B:$B,$D445)=0,"",SUMIFS('Forecast Data'!$E:$E,'Forecast Data'!$C:$C,AU$6,'Forecast Data'!$B:$B,$D445))</f>
        <v/>
      </c>
      <c r="AV445" s="1"/>
      <c r="AW445" s="11">
        <f>SUMIFS('OP Units'!E:E,'OP Units'!$A:$A,$D445)</f>
        <v>0</v>
      </c>
      <c r="AX445" s="11">
        <f>SUMIFS('OP Units'!F:F,'OP Units'!$A:$A,$D445)</f>
        <v>0</v>
      </c>
      <c r="AY445" s="11">
        <f>SUMIFS('OP Units'!G:G,'OP Units'!$A:$A,$D445)</f>
        <v>0</v>
      </c>
      <c r="AZ445" s="11">
        <f>SUMIFS('OP Units'!H:H,'OP Units'!$A:$A,$D445)</f>
        <v>0</v>
      </c>
      <c r="BA445" s="11">
        <f>SUMIFS('OP Units'!I:I,'OP Units'!$A:$A,$D445)</f>
        <v>0</v>
      </c>
      <c r="BB445" s="11">
        <f>SUMIFS('OP Units'!J:J,'OP Units'!$A:$A,$D445)</f>
        <v>0</v>
      </c>
      <c r="BC445" s="11">
        <f>SUMIFS('OP Units'!K:K,'OP Units'!$A:$A,$D445)</f>
        <v>0</v>
      </c>
      <c r="BD445" s="11">
        <f>SUMIFS('OP Units'!L:L,'OP Units'!$A:$A,$D445)</f>
        <v>0</v>
      </c>
      <c r="BE445" s="11">
        <f>SUMIFS('OP Units'!M:M,'OP Units'!$A:$A,$D445)</f>
        <v>0</v>
      </c>
      <c r="BF445" s="11">
        <f>SUMIFS('OP Units'!N:N,'OP Units'!$A:$A,$D445)</f>
        <v>0</v>
      </c>
      <c r="BG445" s="11">
        <f>SUMIFS('OP Units'!O:O,'OP Units'!$A:$A,$D445)</f>
        <v>0</v>
      </c>
      <c r="BH445" s="11">
        <f>SUMIFS('OP Units'!P:P,'OP Units'!$A:$A,$D445)</f>
        <v>0</v>
      </c>
      <c r="BI445" s="1"/>
      <c r="BJ445" s="12" t="str">
        <f>IFERROR((SUMIFS('OP Units'!E:E,'OP Units'!$A:$A,$D445)-SUMIFS('Forecast Data'!$H:$H,'Forecast Data'!$C:$C,BJ$6,'Forecast Data'!$B:$B,$D445))/SUMIFS('Forecast Data'!$H:$H,'Forecast Data'!$C:$C,BJ$6,'Forecast Data'!$B:$B,$D445),"")</f>
        <v/>
      </c>
      <c r="BK445" s="12" t="str">
        <f>IFERROR((SUMIFS('OP Units'!F:F,'OP Units'!$A:$A,$D445)-SUMIFS('Forecast Data'!$H:$H,'Forecast Data'!$C:$C,BK$6,'Forecast Data'!$B:$B,$D445))/SUMIFS('Forecast Data'!$H:$H,'Forecast Data'!$C:$C,BK$6,'Forecast Data'!$B:$B,$D445),"")</f>
        <v/>
      </c>
      <c r="BL445" s="12" t="str">
        <f>IFERROR((SUMIFS('OP Units'!G:G,'OP Units'!$A:$A,$D445)-SUMIFS('Forecast Data'!$H:$H,'Forecast Data'!$C:$C,BL$6,'Forecast Data'!$B:$B,$D445))/SUMIFS('Forecast Data'!$H:$H,'Forecast Data'!$C:$C,BL$6,'Forecast Data'!$B:$B,$D445),"")</f>
        <v/>
      </c>
      <c r="BM445" s="12" t="str">
        <f>IFERROR((SUMIFS('OP Units'!H:H,'OP Units'!$A:$A,$D445)-SUMIFS('Forecast Data'!$H:$H,'Forecast Data'!$C:$C,BM$6,'Forecast Data'!$B:$B,$D445))/SUMIFS('Forecast Data'!$H:$H,'Forecast Data'!$C:$C,BM$6,'Forecast Data'!$B:$B,$D445),"")</f>
        <v/>
      </c>
      <c r="BN445" s="12" t="str">
        <f>IFERROR((SUMIFS('OP Units'!I:I,'OP Units'!$A:$A,$D445)-SUMIFS('Forecast Data'!$H:$H,'Forecast Data'!$C:$C,BN$6,'Forecast Data'!$B:$B,$D445))/SUMIFS('Forecast Data'!$H:$H,'Forecast Data'!$C:$C,BN$6,'Forecast Data'!$B:$B,$D445),"")</f>
        <v/>
      </c>
      <c r="BO445" s="12" t="str">
        <f>IFERROR((SUMIFS('OP Units'!J:J,'OP Units'!$A:$A,$D445)-SUMIFS('Forecast Data'!$H:$H,'Forecast Data'!$C:$C,BO$6,'Forecast Data'!$B:$B,$D445))/SUMIFS('Forecast Data'!$H:$H,'Forecast Data'!$C:$C,BO$6,'Forecast Data'!$B:$B,$D445),"")</f>
        <v/>
      </c>
      <c r="BP445" s="12" t="str">
        <f>IFERROR((SUMIFS('OP Units'!K:K,'OP Units'!$A:$A,$D445)-SUMIFS('Forecast Data'!$H:$H,'Forecast Data'!$C:$C,BP$6,'Forecast Data'!$B:$B,$D445))/SUMIFS('Forecast Data'!$H:$H,'Forecast Data'!$C:$C,BP$6,'Forecast Data'!$B:$B,$D445),"")</f>
        <v/>
      </c>
      <c r="BQ445" s="12" t="str">
        <f>IFERROR((SUMIFS('OP Units'!L:L,'OP Units'!$A:$A,$D445)-SUMIFS('Forecast Data'!$H:$H,'Forecast Data'!$C:$C,BQ$6,'Forecast Data'!$B:$B,$D445))/SUMIFS('Forecast Data'!$H:$H,'Forecast Data'!$C:$C,BQ$6,'Forecast Data'!$B:$B,$D445),"")</f>
        <v/>
      </c>
      <c r="BR445" s="12" t="str">
        <f>IFERROR((SUMIFS('OP Units'!M:M,'OP Units'!$A:$A,$D445)-SUMIFS('Forecast Data'!$H:$H,'Forecast Data'!$C:$C,BR$6,'Forecast Data'!$B:$B,$D445))/SUMIFS('Forecast Data'!$H:$H,'Forecast Data'!$C:$C,BR$6,'Forecast Data'!$B:$B,$D445),"")</f>
        <v/>
      </c>
      <c r="BS445" s="12" t="str">
        <f>IFERROR((SUMIFS('OP Units'!N:N,'OP Units'!$A:$A,$D445)-SUMIFS('Forecast Data'!$H:$H,'Forecast Data'!$C:$C,BS$6,'Forecast Data'!$B:$B,$D445))/SUMIFS('Forecast Data'!$H:$H,'Forecast Data'!$C:$C,BS$6,'Forecast Data'!$B:$B,$D445),"")</f>
        <v/>
      </c>
      <c r="BT445" s="12" t="str">
        <f>IFERROR((SUMIFS('OP Units'!O:O,'OP Units'!$A:$A,$D445)-SUMIFS('Forecast Data'!$H:$H,'Forecast Data'!$C:$C,BT$6,'Forecast Data'!$B:$B,$D445))/SUMIFS('Forecast Data'!$H:$H,'Forecast Data'!$C:$C,BT$6,'Forecast Data'!$B:$B,$D445),"")</f>
        <v/>
      </c>
      <c r="BU445" s="12" t="str">
        <f>IFERROR((SUMIFS('OP Units'!P:P,'OP Units'!$A:$A,$D445)-SUMIFS('Forecast Data'!$H:$H,'Forecast Data'!$C:$C,BU$6,'Forecast Data'!$B:$B,$D445))/SUMIFS('Forecast Data'!$H:$H,'Forecast Data'!$C:$C,BU$6,'Forecast Data'!$B:$B,$D445),"")</f>
        <v/>
      </c>
      <c r="BV445" s="12"/>
      <c r="BW445" s="11">
        <f>(SUMIFS('Forecast Data'!H:H,'Forecast Data'!B:B,D445,'Forecast Data'!C:C,BK$6)+SUMIFS('Forecast Data'!H:H,'Forecast Data'!B:B,D445,'Forecast Data'!C:C,BL$6)+SUMIFS('Forecast Data'!H:H,'Forecast Data'!B:B,D445,'Forecast Data'!C:C,BM$6)+SUMIFS('Forecast Data'!H:H,'Forecast Data'!B:B,D445,'Forecast Data'!C:C,BN$6)+SUMIFS('Forecast Data'!H:H,'Forecast Data'!B:B,D445,'Forecast Data'!C:C,BO$6)+SUMIFS('Forecast Data'!H:H,'Forecast Data'!B:B,D445,'Forecast Data'!C:C,BP$6)+SUMIFS('Forecast Data'!H:H,'Forecast Data'!B:B,D445,'Forecast Data'!C:C,BQ$6)+SUMIFS('Forecast Data'!H:H,'Forecast Data'!B:B,D445,'Forecast Data'!C:C,BJ$6))/8</f>
        <v>0</v>
      </c>
      <c r="BX445" s="12" t="str">
        <f>IFERROR((SUM(W445:AD445)-(SUMIFS('Forecast Data'!H:H,'Forecast Data'!B:B,B445,'Forecast Data'!C:C,BJ$6)+SUMIFS('Forecast Data'!H:H,'Forecast Data'!B:B,B445,'Forecast Data'!C:C,BK$6)+SUMIFS('Forecast Data'!H:H,'Forecast Data'!B:B,B445,'Forecast Data'!C:C,BL$6)+SUMIFS('Forecast Data'!H:H,'Forecast Data'!B:B,B445,'Forecast Data'!C:C,BM$6)+SUMIFS('Forecast Data'!H:H,'Forecast Data'!B:B,B445,'Forecast Data'!C:C,BN$6)+SUMIFS('Forecast Data'!H:H,'Forecast Data'!B:B,B445,'Forecast Data'!C:C,BO$6)+SUMIFS('Forecast Data'!H:H,'Forecast Data'!B:B,B445,'Forecast Data'!C:C,BP$6)+SUMIFS('Forecast Data'!H:H,'Forecast Data'!B:B,B445,'Forecast Data'!C:C,BQ$6)))/(SUMIFS('Forecast Data'!H:H,'Forecast Data'!B:B,B445,'Forecast Data'!C:C,BJ$6)+SUMIFS('Forecast Data'!H:H,'Forecast Data'!B:B,B445,'Forecast Data'!C:C,BK$6)+SUMIFS('Forecast Data'!H:H,'Forecast Data'!B:B,B445,'Forecast Data'!C:C,BL$6)+SUMIFS('Forecast Data'!H:H,'Forecast Data'!B:B,B445,'Forecast Data'!C:C,BM$6)+SUMIFS('Forecast Data'!H:H,'Forecast Data'!B:B,B445,'Forecast Data'!C:C,BN$6)+SUMIFS('Forecast Data'!H:H,'Forecast Data'!B:B,B445,'Forecast Data'!C:C,BO$6)+SUMIFS('Forecast Data'!H:H,'Forecast Data'!B:B,B445,'Forecast Data'!C:C,BP$6)+SUMIFS('Forecast Data'!H:H,'Forecast Data'!B:B,B445,'Forecast Data'!C:C,BQ$6)),"")</f>
        <v/>
      </c>
      <c r="BY445" s="12">
        <f t="shared" si="68"/>
        <v>0</v>
      </c>
      <c r="BZ445" s="16">
        <f t="shared" si="69"/>
        <v>0</v>
      </c>
      <c r="CA445" s="13">
        <f t="shared" si="70"/>
        <v>0</v>
      </c>
      <c r="CB445" s="12">
        <f t="shared" si="71"/>
        <v>0</v>
      </c>
      <c r="CC445" s="12"/>
      <c r="CD445" s="11">
        <f>(SUMIFS('Forecast Data'!H:H,'Forecast Data'!B:B,D445,'Forecast Data'!C:C,BK$6)+SUMIFS('Forecast Data'!H:H,'Forecast Data'!B:B,D445,'Forecast Data'!C:C,BL$6)+SUMIFS('Forecast Data'!H:H,'Forecast Data'!B:B,D445,'Forecast Data'!C:C,BM$6)+SUMIFS('Forecast Data'!H:H,'Forecast Data'!B:B,D445,'Forecast Data'!C:C,BJ$6))/4</f>
        <v>0</v>
      </c>
      <c r="CE445" s="12" t="str">
        <f>IFERROR((SUM(W445:Z445)-(SUMIFS('Forecast Data'!H:H,'Forecast Data'!B:B,B445,'Forecast Data'!C:C,BJ$6)+SUMIFS('Forecast Data'!H:H,'Forecast Data'!B:B,B445,'Forecast Data'!C:C,BK$6)+SUMIFS('Forecast Data'!H:H,'Forecast Data'!B:B,B445,'Forecast Data'!C:C,BL$6)+SUMIFS('Forecast Data'!H:H,'Forecast Data'!B:B,B445,'Forecast Data'!C:C,BM$6)))/(SUMIFS('Forecast Data'!H:H,'Forecast Data'!B:B,B445,'Forecast Data'!C:C,BJ$6)+SUMIFS('Forecast Data'!H:H,'Forecast Data'!B:B,B445,'Forecast Data'!C:C,BK$6)+SUMIFS('Forecast Data'!H:H,'Forecast Data'!B:B,B445,'Forecast Data'!C:C,BL$6)+SUMIFS('Forecast Data'!H:H,'Forecast Data'!B:B,B445,'Forecast Data'!C:C,BM$6)),"")</f>
        <v/>
      </c>
      <c r="CF445" s="12">
        <f t="shared" si="72"/>
        <v>0</v>
      </c>
      <c r="CG445" s="12">
        <f t="shared" si="73"/>
        <v>0</v>
      </c>
      <c r="CH445" s="13">
        <f t="shared" si="74"/>
        <v>0</v>
      </c>
      <c r="CI445" s="13"/>
    </row>
    <row r="446" spans="1:87" ht="13.2">
      <c r="A446" s="1"/>
      <c r="B446" s="1"/>
      <c r="C446" s="1"/>
      <c r="D446" t="s">
        <v>478</v>
      </c>
      <c r="E446" s="11">
        <f>SUMIFS('Fin Data'!F:F,'Fin Data'!A:A,D446)</f>
        <v>0</v>
      </c>
      <c r="F446" s="11">
        <f>SUMIFS('Fin Data with 6 week hist'!I:I,'Fin Data with 6 week hist'!$A:$A,$D446)</f>
        <v>0</v>
      </c>
      <c r="G446" s="11">
        <f>SUMIFS('Fin Data with 6 week hist'!J:J,'Fin Data with 6 week hist'!$A:$A,$D446)</f>
        <v>0</v>
      </c>
      <c r="H446" s="11">
        <f>SUMIFS('Fin Data with 6 week hist'!K:K,'Fin Data with 6 week hist'!$A:$A,$D446)+SUMIFS('Unit Cancellations'!D:D,'Unit Cancellations'!$B:$B,$D446)</f>
        <v>0</v>
      </c>
      <c r="I446" s="11">
        <f>SUMIFS('Fin Data with 6 week hist'!L:L,'Fin Data with 6 week hist'!$A:$A,$D446)+SUMIFS('Unit Cancellations'!E:E,'Unit Cancellations'!$B:$B,$D446)</f>
        <v>0</v>
      </c>
      <c r="J446" s="11">
        <f>SUMIFS('Fin Data with 6 week hist'!M:M,'Fin Data with 6 week hist'!$A:$A,$D446)+SUMIFS('Unit Cancellations'!F:F,'Unit Cancellations'!$B:$B,$D446)</f>
        <v>0</v>
      </c>
      <c r="K446" s="11">
        <f>SUMIFS('Fin Data with 6 week hist'!N:N,'Fin Data with 6 week hist'!$A:$A,$D446)+SUMIFS('Unit Cancellations'!G:G,'Unit Cancellations'!$B:$B,$D446)</f>
        <v>0</v>
      </c>
      <c r="L446" s="11">
        <f>SUMIFS('Fin Data'!AN:AN,'Fin Data'!A:A,D446)</f>
        <v>0</v>
      </c>
      <c r="M446" s="12">
        <f>IFERROR(SUMIFS('Fin Data'!AO:AO,'Fin Data'!A:A,D446),"")</f>
        <v>0</v>
      </c>
      <c r="N446" s="1"/>
      <c r="O446" s="11">
        <f t="shared" si="63"/>
        <v>0</v>
      </c>
      <c r="P446" s="12" t="str">
        <f t="shared" si="64"/>
        <v/>
      </c>
      <c r="Q446" s="1"/>
      <c r="R446" s="11">
        <f t="shared" si="65"/>
        <v>0</v>
      </c>
      <c r="S446" s="12" t="str">
        <f t="shared" si="66"/>
        <v/>
      </c>
      <c r="T446" s="11">
        <f t="shared" si="67"/>
        <v>0</v>
      </c>
      <c r="U446" s="1" t="e">
        <f t="shared" si="80"/>
        <v>#REF!</v>
      </c>
      <c r="V446" s="1"/>
      <c r="W446" s="11">
        <f>SUMIFS('Forecast Data'!$D:$D,'Forecast Data'!$C:$C,W$6,'Forecast Data'!$B:$B,$D446)</f>
        <v>0</v>
      </c>
      <c r="X446" s="11">
        <f>SUMIFS('Forecast Data'!$D:$D,'Forecast Data'!$C:$C,X$6,'Forecast Data'!$B:$B,$D446)</f>
        <v>0</v>
      </c>
      <c r="Y446" s="11">
        <f>SUMIFS('Forecast Data'!$D:$D,'Forecast Data'!$C:$C,Y$6,'Forecast Data'!$B:$B,$D446)</f>
        <v>0</v>
      </c>
      <c r="Z446" s="11">
        <f>SUMIFS('Forecast Data'!$D:$D,'Forecast Data'!$C:$C,Z$6,'Forecast Data'!$B:$B,$D446)</f>
        <v>0</v>
      </c>
      <c r="AA446" s="11">
        <f>SUMIFS('Forecast Data'!$D:$D,'Forecast Data'!$C:$C,AA$6,'Forecast Data'!$B:$B,$D446)</f>
        <v>0</v>
      </c>
      <c r="AB446" s="11">
        <f>SUMIFS('Forecast Data'!$D:$D,'Forecast Data'!$C:$C,AB$6,'Forecast Data'!$B:$B,$D446)</f>
        <v>0</v>
      </c>
      <c r="AC446" s="11">
        <f>SUMIFS('Forecast Data'!$D:$D,'Forecast Data'!$C:$C,AC$6,'Forecast Data'!$B:$B,$D446)</f>
        <v>0</v>
      </c>
      <c r="AD446" s="11">
        <f>SUMIFS('Forecast Data'!$D:$D,'Forecast Data'!$C:$C,AD$6,'Forecast Data'!$B:$B,$D446)</f>
        <v>0</v>
      </c>
      <c r="AE446" s="11">
        <f>SUMIFS('Forecast Data'!$D:$D,'Forecast Data'!$C:$C,AE$6,'Forecast Data'!$B:$B,$D446)</f>
        <v>0</v>
      </c>
      <c r="AF446" s="11">
        <f>SUMIFS('Forecast Data'!$D:$D,'Forecast Data'!$C:$C,AF$6,'Forecast Data'!$B:$B,$D446)</f>
        <v>0</v>
      </c>
      <c r="AG446" s="11">
        <f>SUMIFS('Forecast Data'!$D:$D,'Forecast Data'!$C:$C,AG$6,'Forecast Data'!$B:$B,$D446)</f>
        <v>0</v>
      </c>
      <c r="AH446" s="11">
        <f>SUMIFS('Forecast Data'!$D:$D,'Forecast Data'!$C:$C,AH$6,'Forecast Data'!$B:$B,$D446)</f>
        <v>0</v>
      </c>
      <c r="AI446" s="1"/>
      <c r="AJ446" s="12" t="str">
        <f>IF(SUMIFS('Forecast Data'!$E:$E,'Forecast Data'!$C:$C,AJ$6,'Forecast Data'!$B:$B,$D446)=0,"",SUMIFS('Forecast Data'!$E:$E,'Forecast Data'!$C:$C,AJ$6,'Forecast Data'!$B:$B,$D446))</f>
        <v/>
      </c>
      <c r="AK446" s="12" t="str">
        <f>IF(SUMIFS('Forecast Data'!$E:$E,'Forecast Data'!$C:$C,AK$6,'Forecast Data'!$B:$B,$D446)=0,"",SUMIFS('Forecast Data'!$E:$E,'Forecast Data'!$C:$C,AK$6,'Forecast Data'!$B:$B,$D446))</f>
        <v/>
      </c>
      <c r="AL446" s="12" t="str">
        <f>IF(SUMIFS('Forecast Data'!$E:$E,'Forecast Data'!$C:$C,AL$6,'Forecast Data'!$B:$B,$D446)=0,"",SUMIFS('Forecast Data'!$E:$E,'Forecast Data'!$C:$C,AL$6,'Forecast Data'!$B:$B,$D446))</f>
        <v/>
      </c>
      <c r="AM446" s="12" t="str">
        <f>IF(SUMIFS('Forecast Data'!$E:$E,'Forecast Data'!$C:$C,AM$6,'Forecast Data'!$B:$B,$D446)=0,"",SUMIFS('Forecast Data'!$E:$E,'Forecast Data'!$C:$C,AM$6,'Forecast Data'!$B:$B,$D446))</f>
        <v/>
      </c>
      <c r="AN446" s="12" t="str">
        <f>IF(SUMIFS('Forecast Data'!$E:$E,'Forecast Data'!$C:$C,AN$6,'Forecast Data'!$B:$B,$D446)=0,"",SUMIFS('Forecast Data'!$E:$E,'Forecast Data'!$C:$C,AN$6,'Forecast Data'!$B:$B,$D446))</f>
        <v/>
      </c>
      <c r="AO446" s="12" t="str">
        <f>IF(SUMIFS('Forecast Data'!$E:$E,'Forecast Data'!$C:$C,AO$6,'Forecast Data'!$B:$B,$D446)=0,"",SUMIFS('Forecast Data'!$E:$E,'Forecast Data'!$C:$C,AO$6,'Forecast Data'!$B:$B,$D446))</f>
        <v/>
      </c>
      <c r="AP446" s="12" t="str">
        <f>IF(SUMIFS('Forecast Data'!$E:$E,'Forecast Data'!$C:$C,AP$6,'Forecast Data'!$B:$B,$D446)=0,"",SUMIFS('Forecast Data'!$E:$E,'Forecast Data'!$C:$C,AP$6,'Forecast Data'!$B:$B,$D446))</f>
        <v/>
      </c>
      <c r="AQ446" s="12" t="str">
        <f>IF(SUMIFS('Forecast Data'!$E:$E,'Forecast Data'!$C:$C,AQ$6,'Forecast Data'!$B:$B,$D446)=0,"",SUMIFS('Forecast Data'!$E:$E,'Forecast Data'!$C:$C,AQ$6,'Forecast Data'!$B:$B,$D446))</f>
        <v/>
      </c>
      <c r="AR446" s="12" t="str">
        <f>IF(SUMIFS('Forecast Data'!$E:$E,'Forecast Data'!$C:$C,AR$6,'Forecast Data'!$B:$B,$D446)=0,"",SUMIFS('Forecast Data'!$E:$E,'Forecast Data'!$C:$C,AR$6,'Forecast Data'!$B:$B,$D446))</f>
        <v/>
      </c>
      <c r="AS446" s="12" t="str">
        <f>IF(SUMIFS('Forecast Data'!$E:$E,'Forecast Data'!$C:$C,AS$6,'Forecast Data'!$B:$B,$D446)=0,"",SUMIFS('Forecast Data'!$E:$E,'Forecast Data'!$C:$C,AS$6,'Forecast Data'!$B:$B,$D446))</f>
        <v/>
      </c>
      <c r="AT446" s="12" t="str">
        <f>IF(SUMIFS('Forecast Data'!$E:$E,'Forecast Data'!$C:$C,AT$6,'Forecast Data'!$B:$B,$D446)=0,"",SUMIFS('Forecast Data'!$E:$E,'Forecast Data'!$C:$C,AT$6,'Forecast Data'!$B:$B,$D446))</f>
        <v/>
      </c>
      <c r="AU446" s="12" t="str">
        <f>IF(SUMIFS('Forecast Data'!$E:$E,'Forecast Data'!$C:$C,AU$6,'Forecast Data'!$B:$B,$D446)=0,"",SUMIFS('Forecast Data'!$E:$E,'Forecast Data'!$C:$C,AU$6,'Forecast Data'!$B:$B,$D446))</f>
        <v/>
      </c>
      <c r="AV446" s="1"/>
      <c r="AW446" s="11">
        <f>SUMIFS('OP Units'!E:E,'OP Units'!$A:$A,$D446)</f>
        <v>0</v>
      </c>
      <c r="AX446" s="11">
        <f>SUMIFS('OP Units'!F:F,'OP Units'!$A:$A,$D446)</f>
        <v>0</v>
      </c>
      <c r="AY446" s="11">
        <f>SUMIFS('OP Units'!G:G,'OP Units'!$A:$A,$D446)</f>
        <v>0</v>
      </c>
      <c r="AZ446" s="11">
        <f>SUMIFS('OP Units'!H:H,'OP Units'!$A:$A,$D446)</f>
        <v>0</v>
      </c>
      <c r="BA446" s="11">
        <f>SUMIFS('OP Units'!I:I,'OP Units'!$A:$A,$D446)</f>
        <v>0</v>
      </c>
      <c r="BB446" s="11">
        <f>SUMIFS('OP Units'!J:J,'OP Units'!$A:$A,$D446)</f>
        <v>0</v>
      </c>
      <c r="BC446" s="11">
        <f>SUMIFS('OP Units'!K:K,'OP Units'!$A:$A,$D446)</f>
        <v>0</v>
      </c>
      <c r="BD446" s="11">
        <f>SUMIFS('OP Units'!L:L,'OP Units'!$A:$A,$D446)</f>
        <v>0</v>
      </c>
      <c r="BE446" s="11">
        <f>SUMIFS('OP Units'!M:M,'OP Units'!$A:$A,$D446)</f>
        <v>0</v>
      </c>
      <c r="BF446" s="11">
        <f>SUMIFS('OP Units'!N:N,'OP Units'!$A:$A,$D446)</f>
        <v>0</v>
      </c>
      <c r="BG446" s="11">
        <f>SUMIFS('OP Units'!O:O,'OP Units'!$A:$A,$D446)</f>
        <v>0</v>
      </c>
      <c r="BH446" s="11">
        <f>SUMIFS('OP Units'!P:P,'OP Units'!$A:$A,$D446)</f>
        <v>0</v>
      </c>
      <c r="BI446" s="1"/>
      <c r="BJ446" s="12" t="str">
        <f>IFERROR((SUMIFS('OP Units'!E:E,'OP Units'!$A:$A,$D446)-SUMIFS('Forecast Data'!$H:$H,'Forecast Data'!$C:$C,BJ$6,'Forecast Data'!$B:$B,$D446))/SUMIFS('Forecast Data'!$H:$H,'Forecast Data'!$C:$C,BJ$6,'Forecast Data'!$B:$B,$D446),"")</f>
        <v/>
      </c>
      <c r="BK446" s="12" t="str">
        <f>IFERROR((SUMIFS('OP Units'!F:F,'OP Units'!$A:$A,$D446)-SUMIFS('Forecast Data'!$H:$H,'Forecast Data'!$C:$C,BK$6,'Forecast Data'!$B:$B,$D446))/SUMIFS('Forecast Data'!$H:$H,'Forecast Data'!$C:$C,BK$6,'Forecast Data'!$B:$B,$D446),"")</f>
        <v/>
      </c>
      <c r="BL446" s="12" t="str">
        <f>IFERROR((SUMIFS('OP Units'!G:G,'OP Units'!$A:$A,$D446)-SUMIFS('Forecast Data'!$H:$H,'Forecast Data'!$C:$C,BL$6,'Forecast Data'!$B:$B,$D446))/SUMIFS('Forecast Data'!$H:$H,'Forecast Data'!$C:$C,BL$6,'Forecast Data'!$B:$B,$D446),"")</f>
        <v/>
      </c>
      <c r="BM446" s="12" t="str">
        <f>IFERROR((SUMIFS('OP Units'!H:H,'OP Units'!$A:$A,$D446)-SUMIFS('Forecast Data'!$H:$H,'Forecast Data'!$C:$C,BM$6,'Forecast Data'!$B:$B,$D446))/SUMIFS('Forecast Data'!$H:$H,'Forecast Data'!$C:$C,BM$6,'Forecast Data'!$B:$B,$D446),"")</f>
        <v/>
      </c>
      <c r="BN446" s="12" t="str">
        <f>IFERROR((SUMIFS('OP Units'!I:I,'OP Units'!$A:$A,$D446)-SUMIFS('Forecast Data'!$H:$H,'Forecast Data'!$C:$C,BN$6,'Forecast Data'!$B:$B,$D446))/SUMIFS('Forecast Data'!$H:$H,'Forecast Data'!$C:$C,BN$6,'Forecast Data'!$B:$B,$D446),"")</f>
        <v/>
      </c>
      <c r="BO446" s="12" t="str">
        <f>IFERROR((SUMIFS('OP Units'!J:J,'OP Units'!$A:$A,$D446)-SUMIFS('Forecast Data'!$H:$H,'Forecast Data'!$C:$C,BO$6,'Forecast Data'!$B:$B,$D446))/SUMIFS('Forecast Data'!$H:$H,'Forecast Data'!$C:$C,BO$6,'Forecast Data'!$B:$B,$D446),"")</f>
        <v/>
      </c>
      <c r="BP446" s="12" t="str">
        <f>IFERROR((SUMIFS('OP Units'!K:K,'OP Units'!$A:$A,$D446)-SUMIFS('Forecast Data'!$H:$H,'Forecast Data'!$C:$C,BP$6,'Forecast Data'!$B:$B,$D446))/SUMIFS('Forecast Data'!$H:$H,'Forecast Data'!$C:$C,BP$6,'Forecast Data'!$B:$B,$D446),"")</f>
        <v/>
      </c>
      <c r="BQ446" s="12" t="str">
        <f>IFERROR((SUMIFS('OP Units'!L:L,'OP Units'!$A:$A,$D446)-SUMIFS('Forecast Data'!$H:$H,'Forecast Data'!$C:$C,BQ$6,'Forecast Data'!$B:$B,$D446))/SUMIFS('Forecast Data'!$H:$H,'Forecast Data'!$C:$C,BQ$6,'Forecast Data'!$B:$B,$D446),"")</f>
        <v/>
      </c>
      <c r="BR446" s="12" t="str">
        <f>IFERROR((SUMIFS('OP Units'!M:M,'OP Units'!$A:$A,$D446)-SUMIFS('Forecast Data'!$H:$H,'Forecast Data'!$C:$C,BR$6,'Forecast Data'!$B:$B,$D446))/SUMIFS('Forecast Data'!$H:$H,'Forecast Data'!$C:$C,BR$6,'Forecast Data'!$B:$B,$D446),"")</f>
        <v/>
      </c>
      <c r="BS446" s="12" t="str">
        <f>IFERROR((SUMIFS('OP Units'!N:N,'OP Units'!$A:$A,$D446)-SUMIFS('Forecast Data'!$H:$H,'Forecast Data'!$C:$C,BS$6,'Forecast Data'!$B:$B,$D446))/SUMIFS('Forecast Data'!$H:$H,'Forecast Data'!$C:$C,BS$6,'Forecast Data'!$B:$B,$D446),"")</f>
        <v/>
      </c>
      <c r="BT446" s="12" t="str">
        <f>IFERROR((SUMIFS('OP Units'!O:O,'OP Units'!$A:$A,$D446)-SUMIFS('Forecast Data'!$H:$H,'Forecast Data'!$C:$C,BT$6,'Forecast Data'!$B:$B,$D446))/SUMIFS('Forecast Data'!$H:$H,'Forecast Data'!$C:$C,BT$6,'Forecast Data'!$B:$B,$D446),"")</f>
        <v/>
      </c>
      <c r="BU446" s="12" t="str">
        <f>IFERROR((SUMIFS('OP Units'!P:P,'OP Units'!$A:$A,$D446)-SUMIFS('Forecast Data'!$H:$H,'Forecast Data'!$C:$C,BU$6,'Forecast Data'!$B:$B,$D446))/SUMIFS('Forecast Data'!$H:$H,'Forecast Data'!$C:$C,BU$6,'Forecast Data'!$B:$B,$D446),"")</f>
        <v/>
      </c>
      <c r="BV446" s="12"/>
      <c r="BW446" s="11">
        <f>(SUMIFS('Forecast Data'!H:H,'Forecast Data'!B:B,D446,'Forecast Data'!C:C,BK$6)+SUMIFS('Forecast Data'!H:H,'Forecast Data'!B:B,D446,'Forecast Data'!C:C,BL$6)+SUMIFS('Forecast Data'!H:H,'Forecast Data'!B:B,D446,'Forecast Data'!C:C,BM$6)+SUMIFS('Forecast Data'!H:H,'Forecast Data'!B:B,D446,'Forecast Data'!C:C,BN$6)+SUMIFS('Forecast Data'!H:H,'Forecast Data'!B:B,D446,'Forecast Data'!C:C,BO$6)+SUMIFS('Forecast Data'!H:H,'Forecast Data'!B:B,D446,'Forecast Data'!C:C,BP$6)+SUMIFS('Forecast Data'!H:H,'Forecast Data'!B:B,D446,'Forecast Data'!C:C,BQ$6)+SUMIFS('Forecast Data'!H:H,'Forecast Data'!B:B,D446,'Forecast Data'!C:C,BJ$6))/8</f>
        <v>0</v>
      </c>
      <c r="BX446" s="12" t="str">
        <f>IFERROR((SUM(W446:AD446)-(SUMIFS('Forecast Data'!H:H,'Forecast Data'!B:B,B446,'Forecast Data'!C:C,BJ$6)+SUMIFS('Forecast Data'!H:H,'Forecast Data'!B:B,B446,'Forecast Data'!C:C,BK$6)+SUMIFS('Forecast Data'!H:H,'Forecast Data'!B:B,B446,'Forecast Data'!C:C,BL$6)+SUMIFS('Forecast Data'!H:H,'Forecast Data'!B:B,B446,'Forecast Data'!C:C,BM$6)+SUMIFS('Forecast Data'!H:H,'Forecast Data'!B:B,B446,'Forecast Data'!C:C,BN$6)+SUMIFS('Forecast Data'!H:H,'Forecast Data'!B:B,B446,'Forecast Data'!C:C,BO$6)+SUMIFS('Forecast Data'!H:H,'Forecast Data'!B:B,B446,'Forecast Data'!C:C,BP$6)+SUMIFS('Forecast Data'!H:H,'Forecast Data'!B:B,B446,'Forecast Data'!C:C,BQ$6)))/(SUMIFS('Forecast Data'!H:H,'Forecast Data'!B:B,B446,'Forecast Data'!C:C,BJ$6)+SUMIFS('Forecast Data'!H:H,'Forecast Data'!B:B,B446,'Forecast Data'!C:C,BK$6)+SUMIFS('Forecast Data'!H:H,'Forecast Data'!B:B,B446,'Forecast Data'!C:C,BL$6)+SUMIFS('Forecast Data'!H:H,'Forecast Data'!B:B,B446,'Forecast Data'!C:C,BM$6)+SUMIFS('Forecast Data'!H:H,'Forecast Data'!B:B,B446,'Forecast Data'!C:C,BN$6)+SUMIFS('Forecast Data'!H:H,'Forecast Data'!B:B,B446,'Forecast Data'!C:C,BO$6)+SUMIFS('Forecast Data'!H:H,'Forecast Data'!B:B,B446,'Forecast Data'!C:C,BP$6)+SUMIFS('Forecast Data'!H:H,'Forecast Data'!B:B,B446,'Forecast Data'!C:C,BQ$6)),"")</f>
        <v/>
      </c>
      <c r="BY446" s="12">
        <f t="shared" si="68"/>
        <v>0</v>
      </c>
      <c r="BZ446" s="16">
        <f t="shared" si="69"/>
        <v>0</v>
      </c>
      <c r="CA446" s="13">
        <f t="shared" si="70"/>
        <v>0</v>
      </c>
      <c r="CB446" s="12">
        <f t="shared" si="71"/>
        <v>0</v>
      </c>
      <c r="CC446" s="12"/>
      <c r="CD446" s="11">
        <f>(SUMIFS('Forecast Data'!H:H,'Forecast Data'!B:B,D446,'Forecast Data'!C:C,BK$6)+SUMIFS('Forecast Data'!H:H,'Forecast Data'!B:B,D446,'Forecast Data'!C:C,BL$6)+SUMIFS('Forecast Data'!H:H,'Forecast Data'!B:B,D446,'Forecast Data'!C:C,BM$6)+SUMIFS('Forecast Data'!H:H,'Forecast Data'!B:B,D446,'Forecast Data'!C:C,BJ$6))/4</f>
        <v>0</v>
      </c>
      <c r="CE446" s="12" t="str">
        <f>IFERROR((SUM(W446:Z446)-(SUMIFS('Forecast Data'!H:H,'Forecast Data'!B:B,B446,'Forecast Data'!C:C,BJ$6)+SUMIFS('Forecast Data'!H:H,'Forecast Data'!B:B,B446,'Forecast Data'!C:C,BK$6)+SUMIFS('Forecast Data'!H:H,'Forecast Data'!B:B,B446,'Forecast Data'!C:C,BL$6)+SUMIFS('Forecast Data'!H:H,'Forecast Data'!B:B,B446,'Forecast Data'!C:C,BM$6)))/(SUMIFS('Forecast Data'!H:H,'Forecast Data'!B:B,B446,'Forecast Data'!C:C,BJ$6)+SUMIFS('Forecast Data'!H:H,'Forecast Data'!B:B,B446,'Forecast Data'!C:C,BK$6)+SUMIFS('Forecast Data'!H:H,'Forecast Data'!B:B,B446,'Forecast Data'!C:C,BL$6)+SUMIFS('Forecast Data'!H:H,'Forecast Data'!B:B,B446,'Forecast Data'!C:C,BM$6)),"")</f>
        <v/>
      </c>
      <c r="CF446" s="12">
        <f t="shared" si="72"/>
        <v>0</v>
      </c>
      <c r="CG446" s="12">
        <f t="shared" si="73"/>
        <v>0</v>
      </c>
      <c r="CH446" s="13">
        <f t="shared" si="74"/>
        <v>0</v>
      </c>
      <c r="CI446" s="13"/>
    </row>
    <row r="447" spans="1:87" ht="13.2">
      <c r="A447" s="1"/>
      <c r="B447" s="1"/>
      <c r="C447" s="1"/>
      <c r="D447" t="s">
        <v>479</v>
      </c>
      <c r="E447" s="11">
        <f>SUMIFS('Fin Data'!F:F,'Fin Data'!A:A,D447)</f>
        <v>0</v>
      </c>
      <c r="F447" s="11">
        <f>SUMIFS('Fin Data with 6 week hist'!I:I,'Fin Data with 6 week hist'!$A:$A,$D447)</f>
        <v>0</v>
      </c>
      <c r="G447" s="11">
        <f>SUMIFS('Fin Data with 6 week hist'!J:J,'Fin Data with 6 week hist'!$A:$A,$D447)</f>
        <v>0</v>
      </c>
      <c r="H447" s="11">
        <f>SUMIFS('Fin Data with 6 week hist'!K:K,'Fin Data with 6 week hist'!$A:$A,$D447)+SUMIFS('Unit Cancellations'!D:D,'Unit Cancellations'!$B:$B,$D447)</f>
        <v>0</v>
      </c>
      <c r="I447" s="11">
        <f>SUMIFS('Fin Data with 6 week hist'!L:L,'Fin Data with 6 week hist'!$A:$A,$D447)+SUMIFS('Unit Cancellations'!E:E,'Unit Cancellations'!$B:$B,$D447)</f>
        <v>0</v>
      </c>
      <c r="J447" s="11">
        <f>SUMIFS('Fin Data with 6 week hist'!M:M,'Fin Data with 6 week hist'!$A:$A,$D447)+SUMIFS('Unit Cancellations'!F:F,'Unit Cancellations'!$B:$B,$D447)</f>
        <v>0</v>
      </c>
      <c r="K447" s="11">
        <f>SUMIFS('Fin Data with 6 week hist'!N:N,'Fin Data with 6 week hist'!$A:$A,$D447)+SUMIFS('Unit Cancellations'!G:G,'Unit Cancellations'!$B:$B,$D447)</f>
        <v>0</v>
      </c>
      <c r="L447" s="11">
        <f>SUMIFS('Fin Data'!AN:AN,'Fin Data'!A:A,D447)</f>
        <v>0</v>
      </c>
      <c r="M447" s="12">
        <f>IFERROR(SUMIFS('Fin Data'!AO:AO,'Fin Data'!A:A,D447),"")</f>
        <v>0</v>
      </c>
      <c r="N447" s="1"/>
      <c r="O447" s="11">
        <f t="shared" si="63"/>
        <v>0</v>
      </c>
      <c r="P447" s="12" t="str">
        <f t="shared" si="64"/>
        <v/>
      </c>
      <c r="Q447" s="1"/>
      <c r="R447" s="11">
        <f t="shared" si="65"/>
        <v>0</v>
      </c>
      <c r="S447" s="12" t="str">
        <f t="shared" si="66"/>
        <v/>
      </c>
      <c r="T447" s="11">
        <f t="shared" si="67"/>
        <v>0</v>
      </c>
      <c r="U447" s="1" t="e">
        <f t="shared" si="80"/>
        <v>#REF!</v>
      </c>
      <c r="V447" s="1"/>
      <c r="W447" s="11">
        <f>SUMIFS('Forecast Data'!$D:$D,'Forecast Data'!$C:$C,W$6,'Forecast Data'!$B:$B,$D447)</f>
        <v>0</v>
      </c>
      <c r="X447" s="11">
        <f>SUMIFS('Forecast Data'!$D:$D,'Forecast Data'!$C:$C,X$6,'Forecast Data'!$B:$B,$D447)</f>
        <v>0</v>
      </c>
      <c r="Y447" s="11">
        <f>SUMIFS('Forecast Data'!$D:$D,'Forecast Data'!$C:$C,Y$6,'Forecast Data'!$B:$B,$D447)</f>
        <v>0</v>
      </c>
      <c r="Z447" s="11">
        <f>SUMIFS('Forecast Data'!$D:$D,'Forecast Data'!$C:$C,Z$6,'Forecast Data'!$B:$B,$D447)</f>
        <v>0</v>
      </c>
      <c r="AA447" s="11">
        <f>SUMIFS('Forecast Data'!$D:$D,'Forecast Data'!$C:$C,AA$6,'Forecast Data'!$B:$B,$D447)</f>
        <v>0</v>
      </c>
      <c r="AB447" s="11">
        <f>SUMIFS('Forecast Data'!$D:$D,'Forecast Data'!$C:$C,AB$6,'Forecast Data'!$B:$B,$D447)</f>
        <v>0</v>
      </c>
      <c r="AC447" s="11">
        <f>SUMIFS('Forecast Data'!$D:$D,'Forecast Data'!$C:$C,AC$6,'Forecast Data'!$B:$B,$D447)</f>
        <v>0</v>
      </c>
      <c r="AD447" s="11">
        <f>SUMIFS('Forecast Data'!$D:$D,'Forecast Data'!$C:$C,AD$6,'Forecast Data'!$B:$B,$D447)</f>
        <v>0</v>
      </c>
      <c r="AE447" s="11">
        <f>SUMIFS('Forecast Data'!$D:$D,'Forecast Data'!$C:$C,AE$6,'Forecast Data'!$B:$B,$D447)</f>
        <v>0</v>
      </c>
      <c r="AF447" s="11">
        <f>SUMIFS('Forecast Data'!$D:$D,'Forecast Data'!$C:$C,AF$6,'Forecast Data'!$B:$B,$D447)</f>
        <v>0</v>
      </c>
      <c r="AG447" s="11">
        <f>SUMIFS('Forecast Data'!$D:$D,'Forecast Data'!$C:$C,AG$6,'Forecast Data'!$B:$B,$D447)</f>
        <v>0</v>
      </c>
      <c r="AH447" s="11">
        <f>SUMIFS('Forecast Data'!$D:$D,'Forecast Data'!$C:$C,AH$6,'Forecast Data'!$B:$B,$D447)</f>
        <v>0</v>
      </c>
      <c r="AI447" s="1"/>
      <c r="AJ447" s="12" t="str">
        <f>IF(SUMIFS('Forecast Data'!$E:$E,'Forecast Data'!$C:$C,AJ$6,'Forecast Data'!$B:$B,$D447)=0,"",SUMIFS('Forecast Data'!$E:$E,'Forecast Data'!$C:$C,AJ$6,'Forecast Data'!$B:$B,$D447))</f>
        <v/>
      </c>
      <c r="AK447" s="12" t="str">
        <f>IF(SUMIFS('Forecast Data'!$E:$E,'Forecast Data'!$C:$C,AK$6,'Forecast Data'!$B:$B,$D447)=0,"",SUMIFS('Forecast Data'!$E:$E,'Forecast Data'!$C:$C,AK$6,'Forecast Data'!$B:$B,$D447))</f>
        <v/>
      </c>
      <c r="AL447" s="12" t="str">
        <f>IF(SUMIFS('Forecast Data'!$E:$E,'Forecast Data'!$C:$C,AL$6,'Forecast Data'!$B:$B,$D447)=0,"",SUMIFS('Forecast Data'!$E:$E,'Forecast Data'!$C:$C,AL$6,'Forecast Data'!$B:$B,$D447))</f>
        <v/>
      </c>
      <c r="AM447" s="12" t="str">
        <f>IF(SUMIFS('Forecast Data'!$E:$E,'Forecast Data'!$C:$C,AM$6,'Forecast Data'!$B:$B,$D447)=0,"",SUMIFS('Forecast Data'!$E:$E,'Forecast Data'!$C:$C,AM$6,'Forecast Data'!$B:$B,$D447))</f>
        <v/>
      </c>
      <c r="AN447" s="12" t="str">
        <f>IF(SUMIFS('Forecast Data'!$E:$E,'Forecast Data'!$C:$C,AN$6,'Forecast Data'!$B:$B,$D447)=0,"",SUMIFS('Forecast Data'!$E:$E,'Forecast Data'!$C:$C,AN$6,'Forecast Data'!$B:$B,$D447))</f>
        <v/>
      </c>
      <c r="AO447" s="12" t="str">
        <f>IF(SUMIFS('Forecast Data'!$E:$E,'Forecast Data'!$C:$C,AO$6,'Forecast Data'!$B:$B,$D447)=0,"",SUMIFS('Forecast Data'!$E:$E,'Forecast Data'!$C:$C,AO$6,'Forecast Data'!$B:$B,$D447))</f>
        <v/>
      </c>
      <c r="AP447" s="12" t="str">
        <f>IF(SUMIFS('Forecast Data'!$E:$E,'Forecast Data'!$C:$C,AP$6,'Forecast Data'!$B:$B,$D447)=0,"",SUMIFS('Forecast Data'!$E:$E,'Forecast Data'!$C:$C,AP$6,'Forecast Data'!$B:$B,$D447))</f>
        <v/>
      </c>
      <c r="AQ447" s="12" t="str">
        <f>IF(SUMIFS('Forecast Data'!$E:$E,'Forecast Data'!$C:$C,AQ$6,'Forecast Data'!$B:$B,$D447)=0,"",SUMIFS('Forecast Data'!$E:$E,'Forecast Data'!$C:$C,AQ$6,'Forecast Data'!$B:$B,$D447))</f>
        <v/>
      </c>
      <c r="AR447" s="12" t="str">
        <f>IF(SUMIFS('Forecast Data'!$E:$E,'Forecast Data'!$C:$C,AR$6,'Forecast Data'!$B:$B,$D447)=0,"",SUMIFS('Forecast Data'!$E:$E,'Forecast Data'!$C:$C,AR$6,'Forecast Data'!$B:$B,$D447))</f>
        <v/>
      </c>
      <c r="AS447" s="12" t="str">
        <f>IF(SUMIFS('Forecast Data'!$E:$E,'Forecast Data'!$C:$C,AS$6,'Forecast Data'!$B:$B,$D447)=0,"",SUMIFS('Forecast Data'!$E:$E,'Forecast Data'!$C:$C,AS$6,'Forecast Data'!$B:$B,$D447))</f>
        <v/>
      </c>
      <c r="AT447" s="12" t="str">
        <f>IF(SUMIFS('Forecast Data'!$E:$E,'Forecast Data'!$C:$C,AT$6,'Forecast Data'!$B:$B,$D447)=0,"",SUMIFS('Forecast Data'!$E:$E,'Forecast Data'!$C:$C,AT$6,'Forecast Data'!$B:$B,$D447))</f>
        <v/>
      </c>
      <c r="AU447" s="12" t="str">
        <f>IF(SUMIFS('Forecast Data'!$E:$E,'Forecast Data'!$C:$C,AU$6,'Forecast Data'!$B:$B,$D447)=0,"",SUMIFS('Forecast Data'!$E:$E,'Forecast Data'!$C:$C,AU$6,'Forecast Data'!$B:$B,$D447))</f>
        <v/>
      </c>
      <c r="AV447" s="1"/>
      <c r="AW447" s="11">
        <f>SUMIFS('OP Units'!E:E,'OP Units'!$A:$A,$D447)</f>
        <v>0</v>
      </c>
      <c r="AX447" s="11">
        <f>SUMIFS('OP Units'!F:F,'OP Units'!$A:$A,$D447)</f>
        <v>0</v>
      </c>
      <c r="AY447" s="11">
        <f>SUMIFS('OP Units'!G:G,'OP Units'!$A:$A,$D447)</f>
        <v>0</v>
      </c>
      <c r="AZ447" s="11">
        <f>SUMIFS('OP Units'!H:H,'OP Units'!$A:$A,$D447)</f>
        <v>0</v>
      </c>
      <c r="BA447" s="11">
        <f>SUMIFS('OP Units'!I:I,'OP Units'!$A:$A,$D447)</f>
        <v>0</v>
      </c>
      <c r="BB447" s="11">
        <f>SUMIFS('OP Units'!J:J,'OP Units'!$A:$A,$D447)</f>
        <v>0</v>
      </c>
      <c r="BC447" s="11">
        <f>SUMIFS('OP Units'!K:K,'OP Units'!$A:$A,$D447)</f>
        <v>0</v>
      </c>
      <c r="BD447" s="11">
        <f>SUMIFS('OP Units'!L:L,'OP Units'!$A:$A,$D447)</f>
        <v>0</v>
      </c>
      <c r="BE447" s="11">
        <f>SUMIFS('OP Units'!M:M,'OP Units'!$A:$A,$D447)</f>
        <v>0</v>
      </c>
      <c r="BF447" s="11">
        <f>SUMIFS('OP Units'!N:N,'OP Units'!$A:$A,$D447)</f>
        <v>0</v>
      </c>
      <c r="BG447" s="11">
        <f>SUMIFS('OP Units'!O:O,'OP Units'!$A:$A,$D447)</f>
        <v>0</v>
      </c>
      <c r="BH447" s="11">
        <f>SUMIFS('OP Units'!P:P,'OP Units'!$A:$A,$D447)</f>
        <v>0</v>
      </c>
      <c r="BI447" s="1"/>
      <c r="BJ447" s="12" t="str">
        <f>IFERROR((SUMIFS('OP Units'!E:E,'OP Units'!$A:$A,$D447)-SUMIFS('Forecast Data'!$H:$H,'Forecast Data'!$C:$C,BJ$6,'Forecast Data'!$B:$B,$D447))/SUMIFS('Forecast Data'!$H:$H,'Forecast Data'!$C:$C,BJ$6,'Forecast Data'!$B:$B,$D447),"")</f>
        <v/>
      </c>
      <c r="BK447" s="12" t="str">
        <f>IFERROR((SUMIFS('OP Units'!F:F,'OP Units'!$A:$A,$D447)-SUMIFS('Forecast Data'!$H:$H,'Forecast Data'!$C:$C,BK$6,'Forecast Data'!$B:$B,$D447))/SUMIFS('Forecast Data'!$H:$H,'Forecast Data'!$C:$C,BK$6,'Forecast Data'!$B:$B,$D447),"")</f>
        <v/>
      </c>
      <c r="BL447" s="12" t="str">
        <f>IFERROR((SUMIFS('OP Units'!G:G,'OP Units'!$A:$A,$D447)-SUMIFS('Forecast Data'!$H:$H,'Forecast Data'!$C:$C,BL$6,'Forecast Data'!$B:$B,$D447))/SUMIFS('Forecast Data'!$H:$H,'Forecast Data'!$C:$C,BL$6,'Forecast Data'!$B:$B,$D447),"")</f>
        <v/>
      </c>
      <c r="BM447" s="12" t="str">
        <f>IFERROR((SUMIFS('OP Units'!H:H,'OP Units'!$A:$A,$D447)-SUMIFS('Forecast Data'!$H:$H,'Forecast Data'!$C:$C,BM$6,'Forecast Data'!$B:$B,$D447))/SUMIFS('Forecast Data'!$H:$H,'Forecast Data'!$C:$C,BM$6,'Forecast Data'!$B:$B,$D447),"")</f>
        <v/>
      </c>
      <c r="BN447" s="12" t="str">
        <f>IFERROR((SUMIFS('OP Units'!I:I,'OP Units'!$A:$A,$D447)-SUMIFS('Forecast Data'!$H:$H,'Forecast Data'!$C:$C,BN$6,'Forecast Data'!$B:$B,$D447))/SUMIFS('Forecast Data'!$H:$H,'Forecast Data'!$C:$C,BN$6,'Forecast Data'!$B:$B,$D447),"")</f>
        <v/>
      </c>
      <c r="BO447" s="12" t="str">
        <f>IFERROR((SUMIFS('OP Units'!J:J,'OP Units'!$A:$A,$D447)-SUMIFS('Forecast Data'!$H:$H,'Forecast Data'!$C:$C,BO$6,'Forecast Data'!$B:$B,$D447))/SUMIFS('Forecast Data'!$H:$H,'Forecast Data'!$C:$C,BO$6,'Forecast Data'!$B:$B,$D447),"")</f>
        <v/>
      </c>
      <c r="BP447" s="12" t="str">
        <f>IFERROR((SUMIFS('OP Units'!K:K,'OP Units'!$A:$A,$D447)-SUMIFS('Forecast Data'!$H:$H,'Forecast Data'!$C:$C,BP$6,'Forecast Data'!$B:$B,$D447))/SUMIFS('Forecast Data'!$H:$H,'Forecast Data'!$C:$C,BP$6,'Forecast Data'!$B:$B,$D447),"")</f>
        <v/>
      </c>
      <c r="BQ447" s="12" t="str">
        <f>IFERROR((SUMIFS('OP Units'!L:L,'OP Units'!$A:$A,$D447)-SUMIFS('Forecast Data'!$H:$H,'Forecast Data'!$C:$C,BQ$6,'Forecast Data'!$B:$B,$D447))/SUMIFS('Forecast Data'!$H:$H,'Forecast Data'!$C:$C,BQ$6,'Forecast Data'!$B:$B,$D447),"")</f>
        <v/>
      </c>
      <c r="BR447" s="12" t="str">
        <f>IFERROR((SUMIFS('OP Units'!M:M,'OP Units'!$A:$A,$D447)-SUMIFS('Forecast Data'!$H:$H,'Forecast Data'!$C:$C,BR$6,'Forecast Data'!$B:$B,$D447))/SUMIFS('Forecast Data'!$H:$H,'Forecast Data'!$C:$C,BR$6,'Forecast Data'!$B:$B,$D447),"")</f>
        <v/>
      </c>
      <c r="BS447" s="12" t="str">
        <f>IFERROR((SUMIFS('OP Units'!N:N,'OP Units'!$A:$A,$D447)-SUMIFS('Forecast Data'!$H:$H,'Forecast Data'!$C:$C,BS$6,'Forecast Data'!$B:$B,$D447))/SUMIFS('Forecast Data'!$H:$H,'Forecast Data'!$C:$C,BS$6,'Forecast Data'!$B:$B,$D447),"")</f>
        <v/>
      </c>
      <c r="BT447" s="12" t="str">
        <f>IFERROR((SUMIFS('OP Units'!O:O,'OP Units'!$A:$A,$D447)-SUMIFS('Forecast Data'!$H:$H,'Forecast Data'!$C:$C,BT$6,'Forecast Data'!$B:$B,$D447))/SUMIFS('Forecast Data'!$H:$H,'Forecast Data'!$C:$C,BT$6,'Forecast Data'!$B:$B,$D447),"")</f>
        <v/>
      </c>
      <c r="BU447" s="12" t="str">
        <f>IFERROR((SUMIFS('OP Units'!P:P,'OP Units'!$A:$A,$D447)-SUMIFS('Forecast Data'!$H:$H,'Forecast Data'!$C:$C,BU$6,'Forecast Data'!$B:$B,$D447))/SUMIFS('Forecast Data'!$H:$H,'Forecast Data'!$C:$C,BU$6,'Forecast Data'!$B:$B,$D447),"")</f>
        <v/>
      </c>
      <c r="BV447" s="12"/>
      <c r="BW447" s="11">
        <f>(SUMIFS('Forecast Data'!H:H,'Forecast Data'!B:B,D447,'Forecast Data'!C:C,BK$6)+SUMIFS('Forecast Data'!H:H,'Forecast Data'!B:B,D447,'Forecast Data'!C:C,BL$6)+SUMIFS('Forecast Data'!H:H,'Forecast Data'!B:B,D447,'Forecast Data'!C:C,BM$6)+SUMIFS('Forecast Data'!H:H,'Forecast Data'!B:B,D447,'Forecast Data'!C:C,BN$6)+SUMIFS('Forecast Data'!H:H,'Forecast Data'!B:B,D447,'Forecast Data'!C:C,BO$6)+SUMIFS('Forecast Data'!H:H,'Forecast Data'!B:B,D447,'Forecast Data'!C:C,BP$6)+SUMIFS('Forecast Data'!H:H,'Forecast Data'!B:B,D447,'Forecast Data'!C:C,BQ$6)+SUMIFS('Forecast Data'!H:H,'Forecast Data'!B:B,D447,'Forecast Data'!C:C,BJ$6))/8</f>
        <v>0</v>
      </c>
      <c r="BX447" s="12" t="str">
        <f>IFERROR((SUM(W447:AD447)-(SUMIFS('Forecast Data'!H:H,'Forecast Data'!B:B,B447,'Forecast Data'!C:C,BJ$6)+SUMIFS('Forecast Data'!H:H,'Forecast Data'!B:B,B447,'Forecast Data'!C:C,BK$6)+SUMIFS('Forecast Data'!H:H,'Forecast Data'!B:B,B447,'Forecast Data'!C:C,BL$6)+SUMIFS('Forecast Data'!H:H,'Forecast Data'!B:B,B447,'Forecast Data'!C:C,BM$6)+SUMIFS('Forecast Data'!H:H,'Forecast Data'!B:B,B447,'Forecast Data'!C:C,BN$6)+SUMIFS('Forecast Data'!H:H,'Forecast Data'!B:B,B447,'Forecast Data'!C:C,BO$6)+SUMIFS('Forecast Data'!H:H,'Forecast Data'!B:B,B447,'Forecast Data'!C:C,BP$6)+SUMIFS('Forecast Data'!H:H,'Forecast Data'!B:B,B447,'Forecast Data'!C:C,BQ$6)))/(SUMIFS('Forecast Data'!H:H,'Forecast Data'!B:B,B447,'Forecast Data'!C:C,BJ$6)+SUMIFS('Forecast Data'!H:H,'Forecast Data'!B:B,B447,'Forecast Data'!C:C,BK$6)+SUMIFS('Forecast Data'!H:H,'Forecast Data'!B:B,B447,'Forecast Data'!C:C,BL$6)+SUMIFS('Forecast Data'!H:H,'Forecast Data'!B:B,B447,'Forecast Data'!C:C,BM$6)+SUMIFS('Forecast Data'!H:H,'Forecast Data'!B:B,B447,'Forecast Data'!C:C,BN$6)+SUMIFS('Forecast Data'!H:H,'Forecast Data'!B:B,B447,'Forecast Data'!C:C,BO$6)+SUMIFS('Forecast Data'!H:H,'Forecast Data'!B:B,B447,'Forecast Data'!C:C,BP$6)+SUMIFS('Forecast Data'!H:H,'Forecast Data'!B:B,B447,'Forecast Data'!C:C,BQ$6)),"")</f>
        <v/>
      </c>
      <c r="BY447" s="12">
        <f t="shared" si="68"/>
        <v>0</v>
      </c>
      <c r="BZ447" s="16">
        <f t="shared" si="69"/>
        <v>0</v>
      </c>
      <c r="CA447" s="13">
        <f t="shared" si="70"/>
        <v>0</v>
      </c>
      <c r="CB447" s="12">
        <f t="shared" si="71"/>
        <v>0</v>
      </c>
      <c r="CC447" s="12"/>
      <c r="CD447" s="11">
        <f>(SUMIFS('Forecast Data'!H:H,'Forecast Data'!B:B,D447,'Forecast Data'!C:C,BK$6)+SUMIFS('Forecast Data'!H:H,'Forecast Data'!B:B,D447,'Forecast Data'!C:C,BL$6)+SUMIFS('Forecast Data'!H:H,'Forecast Data'!B:B,D447,'Forecast Data'!C:C,BM$6)+SUMIFS('Forecast Data'!H:H,'Forecast Data'!B:B,D447,'Forecast Data'!C:C,BJ$6))/4</f>
        <v>0</v>
      </c>
      <c r="CE447" s="12" t="str">
        <f>IFERROR((SUM(W447:Z447)-(SUMIFS('Forecast Data'!H:H,'Forecast Data'!B:B,B447,'Forecast Data'!C:C,BJ$6)+SUMIFS('Forecast Data'!H:H,'Forecast Data'!B:B,B447,'Forecast Data'!C:C,BK$6)+SUMIFS('Forecast Data'!H:H,'Forecast Data'!B:B,B447,'Forecast Data'!C:C,BL$6)+SUMIFS('Forecast Data'!H:H,'Forecast Data'!B:B,B447,'Forecast Data'!C:C,BM$6)))/(SUMIFS('Forecast Data'!H:H,'Forecast Data'!B:B,B447,'Forecast Data'!C:C,BJ$6)+SUMIFS('Forecast Data'!H:H,'Forecast Data'!B:B,B447,'Forecast Data'!C:C,BK$6)+SUMIFS('Forecast Data'!H:H,'Forecast Data'!B:B,B447,'Forecast Data'!C:C,BL$6)+SUMIFS('Forecast Data'!H:H,'Forecast Data'!B:B,B447,'Forecast Data'!C:C,BM$6)),"")</f>
        <v/>
      </c>
      <c r="CF447" s="12">
        <f t="shared" si="72"/>
        <v>0</v>
      </c>
      <c r="CG447" s="12">
        <f t="shared" si="73"/>
        <v>0</v>
      </c>
      <c r="CH447" s="13">
        <f t="shared" si="74"/>
        <v>0</v>
      </c>
      <c r="CI447" s="13"/>
    </row>
    <row r="448" spans="1:87" ht="13.2">
      <c r="A448" s="1"/>
      <c r="B448" s="1"/>
      <c r="C448" s="1"/>
      <c r="D448" t="s">
        <v>480</v>
      </c>
      <c r="E448" s="11">
        <f>SUMIFS('Fin Data'!F:F,'Fin Data'!A:A,D448)</f>
        <v>0</v>
      </c>
      <c r="F448" s="11">
        <f>SUMIFS('Fin Data with 6 week hist'!I:I,'Fin Data with 6 week hist'!$A:$A,$D448)</f>
        <v>0</v>
      </c>
      <c r="G448" s="11">
        <f>SUMIFS('Fin Data with 6 week hist'!J:J,'Fin Data with 6 week hist'!$A:$A,$D448)</f>
        <v>0</v>
      </c>
      <c r="H448" s="11">
        <f>SUMIFS('Fin Data with 6 week hist'!K:K,'Fin Data with 6 week hist'!$A:$A,$D448)+SUMIFS('Unit Cancellations'!D:D,'Unit Cancellations'!$B:$B,$D448)</f>
        <v>0</v>
      </c>
      <c r="I448" s="11">
        <f>SUMIFS('Fin Data with 6 week hist'!L:L,'Fin Data with 6 week hist'!$A:$A,$D448)+SUMIFS('Unit Cancellations'!E:E,'Unit Cancellations'!$B:$B,$D448)</f>
        <v>0</v>
      </c>
      <c r="J448" s="11">
        <f>SUMIFS('Fin Data with 6 week hist'!M:M,'Fin Data with 6 week hist'!$A:$A,$D448)+SUMIFS('Unit Cancellations'!F:F,'Unit Cancellations'!$B:$B,$D448)</f>
        <v>0</v>
      </c>
      <c r="K448" s="11">
        <f>SUMIFS('Fin Data with 6 week hist'!N:N,'Fin Data with 6 week hist'!$A:$A,$D448)+SUMIFS('Unit Cancellations'!G:G,'Unit Cancellations'!$B:$B,$D448)</f>
        <v>0</v>
      </c>
      <c r="L448" s="11">
        <f>SUMIFS('Fin Data'!AN:AN,'Fin Data'!A:A,D448)</f>
        <v>0</v>
      </c>
      <c r="M448" s="12">
        <f>IFERROR(SUMIFS('Fin Data'!AO:AO,'Fin Data'!A:A,D448),"")</f>
        <v>0</v>
      </c>
      <c r="N448" s="1"/>
      <c r="O448" s="11">
        <f t="shared" si="63"/>
        <v>0</v>
      </c>
      <c r="P448" s="12" t="str">
        <f t="shared" si="64"/>
        <v/>
      </c>
      <c r="Q448" s="1"/>
      <c r="R448" s="11">
        <f t="shared" si="65"/>
        <v>0</v>
      </c>
      <c r="S448" s="12" t="str">
        <f t="shared" si="66"/>
        <v/>
      </c>
      <c r="T448" s="11">
        <f t="shared" si="67"/>
        <v>0</v>
      </c>
      <c r="U448" s="1" t="e">
        <f t="shared" si="80"/>
        <v>#REF!</v>
      </c>
      <c r="V448" s="1"/>
      <c r="W448" s="11">
        <f>SUMIFS('Forecast Data'!$D:$D,'Forecast Data'!$C:$C,W$6,'Forecast Data'!$B:$B,$D448)</f>
        <v>0</v>
      </c>
      <c r="X448" s="11">
        <f>SUMIFS('Forecast Data'!$D:$D,'Forecast Data'!$C:$C,X$6,'Forecast Data'!$B:$B,$D448)</f>
        <v>0</v>
      </c>
      <c r="Y448" s="11">
        <f>SUMIFS('Forecast Data'!$D:$D,'Forecast Data'!$C:$C,Y$6,'Forecast Data'!$B:$B,$D448)</f>
        <v>0</v>
      </c>
      <c r="Z448" s="11">
        <f>SUMIFS('Forecast Data'!$D:$D,'Forecast Data'!$C:$C,Z$6,'Forecast Data'!$B:$B,$D448)</f>
        <v>0</v>
      </c>
      <c r="AA448" s="11">
        <f>SUMIFS('Forecast Data'!$D:$D,'Forecast Data'!$C:$C,AA$6,'Forecast Data'!$B:$B,$D448)</f>
        <v>0</v>
      </c>
      <c r="AB448" s="11">
        <f>SUMIFS('Forecast Data'!$D:$D,'Forecast Data'!$C:$C,AB$6,'Forecast Data'!$B:$B,$D448)</f>
        <v>0</v>
      </c>
      <c r="AC448" s="11">
        <f>SUMIFS('Forecast Data'!$D:$D,'Forecast Data'!$C:$C,AC$6,'Forecast Data'!$B:$B,$D448)</f>
        <v>0</v>
      </c>
      <c r="AD448" s="11">
        <f>SUMIFS('Forecast Data'!$D:$D,'Forecast Data'!$C:$C,AD$6,'Forecast Data'!$B:$B,$D448)</f>
        <v>0</v>
      </c>
      <c r="AE448" s="11">
        <f>SUMIFS('Forecast Data'!$D:$D,'Forecast Data'!$C:$C,AE$6,'Forecast Data'!$B:$B,$D448)</f>
        <v>0</v>
      </c>
      <c r="AF448" s="11">
        <f>SUMIFS('Forecast Data'!$D:$D,'Forecast Data'!$C:$C,AF$6,'Forecast Data'!$B:$B,$D448)</f>
        <v>0</v>
      </c>
      <c r="AG448" s="11">
        <f>SUMIFS('Forecast Data'!$D:$D,'Forecast Data'!$C:$C,AG$6,'Forecast Data'!$B:$B,$D448)</f>
        <v>0</v>
      </c>
      <c r="AH448" s="11">
        <f>SUMIFS('Forecast Data'!$D:$D,'Forecast Data'!$C:$C,AH$6,'Forecast Data'!$B:$B,$D448)</f>
        <v>0</v>
      </c>
      <c r="AI448" s="1"/>
      <c r="AJ448" s="12" t="str">
        <f>IF(SUMIFS('Forecast Data'!$E:$E,'Forecast Data'!$C:$C,AJ$6,'Forecast Data'!$B:$B,$D448)=0,"",SUMIFS('Forecast Data'!$E:$E,'Forecast Data'!$C:$C,AJ$6,'Forecast Data'!$B:$B,$D448))</f>
        <v/>
      </c>
      <c r="AK448" s="12" t="str">
        <f>IF(SUMIFS('Forecast Data'!$E:$E,'Forecast Data'!$C:$C,AK$6,'Forecast Data'!$B:$B,$D448)=0,"",SUMIFS('Forecast Data'!$E:$E,'Forecast Data'!$C:$C,AK$6,'Forecast Data'!$B:$B,$D448))</f>
        <v/>
      </c>
      <c r="AL448" s="12" t="str">
        <f>IF(SUMIFS('Forecast Data'!$E:$E,'Forecast Data'!$C:$C,AL$6,'Forecast Data'!$B:$B,$D448)=0,"",SUMIFS('Forecast Data'!$E:$E,'Forecast Data'!$C:$C,AL$6,'Forecast Data'!$B:$B,$D448))</f>
        <v/>
      </c>
      <c r="AM448" s="12" t="str">
        <f>IF(SUMIFS('Forecast Data'!$E:$E,'Forecast Data'!$C:$C,AM$6,'Forecast Data'!$B:$B,$D448)=0,"",SUMIFS('Forecast Data'!$E:$E,'Forecast Data'!$C:$C,AM$6,'Forecast Data'!$B:$B,$D448))</f>
        <v/>
      </c>
      <c r="AN448" s="12" t="str">
        <f>IF(SUMIFS('Forecast Data'!$E:$E,'Forecast Data'!$C:$C,AN$6,'Forecast Data'!$B:$B,$D448)=0,"",SUMIFS('Forecast Data'!$E:$E,'Forecast Data'!$C:$C,AN$6,'Forecast Data'!$B:$B,$D448))</f>
        <v/>
      </c>
      <c r="AO448" s="12" t="str">
        <f>IF(SUMIFS('Forecast Data'!$E:$E,'Forecast Data'!$C:$C,AO$6,'Forecast Data'!$B:$B,$D448)=0,"",SUMIFS('Forecast Data'!$E:$E,'Forecast Data'!$C:$C,AO$6,'Forecast Data'!$B:$B,$D448))</f>
        <v/>
      </c>
      <c r="AP448" s="12" t="str">
        <f>IF(SUMIFS('Forecast Data'!$E:$E,'Forecast Data'!$C:$C,AP$6,'Forecast Data'!$B:$B,$D448)=0,"",SUMIFS('Forecast Data'!$E:$E,'Forecast Data'!$C:$C,AP$6,'Forecast Data'!$B:$B,$D448))</f>
        <v/>
      </c>
      <c r="AQ448" s="12" t="str">
        <f>IF(SUMIFS('Forecast Data'!$E:$E,'Forecast Data'!$C:$C,AQ$6,'Forecast Data'!$B:$B,$D448)=0,"",SUMIFS('Forecast Data'!$E:$E,'Forecast Data'!$C:$C,AQ$6,'Forecast Data'!$B:$B,$D448))</f>
        <v/>
      </c>
      <c r="AR448" s="12" t="str">
        <f>IF(SUMIFS('Forecast Data'!$E:$E,'Forecast Data'!$C:$C,AR$6,'Forecast Data'!$B:$B,$D448)=0,"",SUMIFS('Forecast Data'!$E:$E,'Forecast Data'!$C:$C,AR$6,'Forecast Data'!$B:$B,$D448))</f>
        <v/>
      </c>
      <c r="AS448" s="12" t="str">
        <f>IF(SUMIFS('Forecast Data'!$E:$E,'Forecast Data'!$C:$C,AS$6,'Forecast Data'!$B:$B,$D448)=0,"",SUMIFS('Forecast Data'!$E:$E,'Forecast Data'!$C:$C,AS$6,'Forecast Data'!$B:$B,$D448))</f>
        <v/>
      </c>
      <c r="AT448" s="12" t="str">
        <f>IF(SUMIFS('Forecast Data'!$E:$E,'Forecast Data'!$C:$C,AT$6,'Forecast Data'!$B:$B,$D448)=0,"",SUMIFS('Forecast Data'!$E:$E,'Forecast Data'!$C:$C,AT$6,'Forecast Data'!$B:$B,$D448))</f>
        <v/>
      </c>
      <c r="AU448" s="12" t="str">
        <f>IF(SUMIFS('Forecast Data'!$E:$E,'Forecast Data'!$C:$C,AU$6,'Forecast Data'!$B:$B,$D448)=0,"",SUMIFS('Forecast Data'!$E:$E,'Forecast Data'!$C:$C,AU$6,'Forecast Data'!$B:$B,$D448))</f>
        <v/>
      </c>
      <c r="AV448" s="1"/>
      <c r="AW448" s="11">
        <f>SUMIFS('OP Units'!E:E,'OP Units'!$A:$A,$D448)</f>
        <v>0</v>
      </c>
      <c r="AX448" s="11">
        <f>SUMIFS('OP Units'!F:F,'OP Units'!$A:$A,$D448)</f>
        <v>0</v>
      </c>
      <c r="AY448" s="11">
        <f>SUMIFS('OP Units'!G:G,'OP Units'!$A:$A,$D448)</f>
        <v>0</v>
      </c>
      <c r="AZ448" s="11">
        <f>SUMIFS('OP Units'!H:H,'OP Units'!$A:$A,$D448)</f>
        <v>0</v>
      </c>
      <c r="BA448" s="11">
        <f>SUMIFS('OP Units'!I:I,'OP Units'!$A:$A,$D448)</f>
        <v>0</v>
      </c>
      <c r="BB448" s="11">
        <f>SUMIFS('OP Units'!J:J,'OP Units'!$A:$A,$D448)</f>
        <v>0</v>
      </c>
      <c r="BC448" s="11">
        <f>SUMIFS('OP Units'!K:K,'OP Units'!$A:$A,$D448)</f>
        <v>0</v>
      </c>
      <c r="BD448" s="11">
        <f>SUMIFS('OP Units'!L:L,'OP Units'!$A:$A,$D448)</f>
        <v>0</v>
      </c>
      <c r="BE448" s="11">
        <f>SUMIFS('OP Units'!M:M,'OP Units'!$A:$A,$D448)</f>
        <v>0</v>
      </c>
      <c r="BF448" s="11">
        <f>SUMIFS('OP Units'!N:N,'OP Units'!$A:$A,$D448)</f>
        <v>0</v>
      </c>
      <c r="BG448" s="11">
        <f>SUMIFS('OP Units'!O:O,'OP Units'!$A:$A,$D448)</f>
        <v>0</v>
      </c>
      <c r="BH448" s="11">
        <f>SUMIFS('OP Units'!P:P,'OP Units'!$A:$A,$D448)</f>
        <v>0</v>
      </c>
      <c r="BI448" s="1"/>
      <c r="BJ448" s="12" t="str">
        <f>IFERROR((SUMIFS('OP Units'!E:E,'OP Units'!$A:$A,$D448)-SUMIFS('Forecast Data'!$H:$H,'Forecast Data'!$C:$C,BJ$6,'Forecast Data'!$B:$B,$D448))/SUMIFS('Forecast Data'!$H:$H,'Forecast Data'!$C:$C,BJ$6,'Forecast Data'!$B:$B,$D448),"")</f>
        <v/>
      </c>
      <c r="BK448" s="12" t="str">
        <f>IFERROR((SUMIFS('OP Units'!F:F,'OP Units'!$A:$A,$D448)-SUMIFS('Forecast Data'!$H:$H,'Forecast Data'!$C:$C,BK$6,'Forecast Data'!$B:$B,$D448))/SUMIFS('Forecast Data'!$H:$H,'Forecast Data'!$C:$C,BK$6,'Forecast Data'!$B:$B,$D448),"")</f>
        <v/>
      </c>
      <c r="BL448" s="12" t="str">
        <f>IFERROR((SUMIFS('OP Units'!G:G,'OP Units'!$A:$A,$D448)-SUMIFS('Forecast Data'!$H:$H,'Forecast Data'!$C:$C,BL$6,'Forecast Data'!$B:$B,$D448))/SUMIFS('Forecast Data'!$H:$H,'Forecast Data'!$C:$C,BL$6,'Forecast Data'!$B:$B,$D448),"")</f>
        <v/>
      </c>
      <c r="BM448" s="12" t="str">
        <f>IFERROR((SUMIFS('OP Units'!H:H,'OP Units'!$A:$A,$D448)-SUMIFS('Forecast Data'!$H:$H,'Forecast Data'!$C:$C,BM$6,'Forecast Data'!$B:$B,$D448))/SUMIFS('Forecast Data'!$H:$H,'Forecast Data'!$C:$C,BM$6,'Forecast Data'!$B:$B,$D448),"")</f>
        <v/>
      </c>
      <c r="BN448" s="12" t="str">
        <f>IFERROR((SUMIFS('OP Units'!I:I,'OP Units'!$A:$A,$D448)-SUMIFS('Forecast Data'!$H:$H,'Forecast Data'!$C:$C,BN$6,'Forecast Data'!$B:$B,$D448))/SUMIFS('Forecast Data'!$H:$H,'Forecast Data'!$C:$C,BN$6,'Forecast Data'!$B:$B,$D448),"")</f>
        <v/>
      </c>
      <c r="BO448" s="12" t="str">
        <f>IFERROR((SUMIFS('OP Units'!J:J,'OP Units'!$A:$A,$D448)-SUMIFS('Forecast Data'!$H:$H,'Forecast Data'!$C:$C,BO$6,'Forecast Data'!$B:$B,$D448))/SUMIFS('Forecast Data'!$H:$H,'Forecast Data'!$C:$C,BO$6,'Forecast Data'!$B:$B,$D448),"")</f>
        <v/>
      </c>
      <c r="BP448" s="12" t="str">
        <f>IFERROR((SUMIFS('OP Units'!K:K,'OP Units'!$A:$A,$D448)-SUMIFS('Forecast Data'!$H:$H,'Forecast Data'!$C:$C,BP$6,'Forecast Data'!$B:$B,$D448))/SUMIFS('Forecast Data'!$H:$H,'Forecast Data'!$C:$C,BP$6,'Forecast Data'!$B:$B,$D448),"")</f>
        <v/>
      </c>
      <c r="BQ448" s="12" t="str">
        <f>IFERROR((SUMIFS('OP Units'!L:L,'OP Units'!$A:$A,$D448)-SUMIFS('Forecast Data'!$H:$H,'Forecast Data'!$C:$C,BQ$6,'Forecast Data'!$B:$B,$D448))/SUMIFS('Forecast Data'!$H:$H,'Forecast Data'!$C:$C,BQ$6,'Forecast Data'!$B:$B,$D448),"")</f>
        <v/>
      </c>
      <c r="BR448" s="12" t="str">
        <f>IFERROR((SUMIFS('OP Units'!M:M,'OP Units'!$A:$A,$D448)-SUMIFS('Forecast Data'!$H:$H,'Forecast Data'!$C:$C,BR$6,'Forecast Data'!$B:$B,$D448))/SUMIFS('Forecast Data'!$H:$H,'Forecast Data'!$C:$C,BR$6,'Forecast Data'!$B:$B,$D448),"")</f>
        <v/>
      </c>
      <c r="BS448" s="12" t="str">
        <f>IFERROR((SUMIFS('OP Units'!N:N,'OP Units'!$A:$A,$D448)-SUMIFS('Forecast Data'!$H:$H,'Forecast Data'!$C:$C,BS$6,'Forecast Data'!$B:$B,$D448))/SUMIFS('Forecast Data'!$H:$H,'Forecast Data'!$C:$C,BS$6,'Forecast Data'!$B:$B,$D448),"")</f>
        <v/>
      </c>
      <c r="BT448" s="12" t="str">
        <f>IFERROR((SUMIFS('OP Units'!O:O,'OP Units'!$A:$A,$D448)-SUMIFS('Forecast Data'!$H:$H,'Forecast Data'!$C:$C,BT$6,'Forecast Data'!$B:$B,$D448))/SUMIFS('Forecast Data'!$H:$H,'Forecast Data'!$C:$C,BT$6,'Forecast Data'!$B:$B,$D448),"")</f>
        <v/>
      </c>
      <c r="BU448" s="12" t="str">
        <f>IFERROR((SUMIFS('OP Units'!P:P,'OP Units'!$A:$A,$D448)-SUMIFS('Forecast Data'!$H:$H,'Forecast Data'!$C:$C,BU$6,'Forecast Data'!$B:$B,$D448))/SUMIFS('Forecast Data'!$H:$H,'Forecast Data'!$C:$C,BU$6,'Forecast Data'!$B:$B,$D448),"")</f>
        <v/>
      </c>
      <c r="BV448" s="12"/>
      <c r="BW448" s="11">
        <f>(SUMIFS('Forecast Data'!H:H,'Forecast Data'!B:B,D448,'Forecast Data'!C:C,BK$6)+SUMIFS('Forecast Data'!H:H,'Forecast Data'!B:B,D448,'Forecast Data'!C:C,BL$6)+SUMIFS('Forecast Data'!H:H,'Forecast Data'!B:B,D448,'Forecast Data'!C:C,BM$6)+SUMIFS('Forecast Data'!H:H,'Forecast Data'!B:B,D448,'Forecast Data'!C:C,BN$6)+SUMIFS('Forecast Data'!H:H,'Forecast Data'!B:B,D448,'Forecast Data'!C:C,BO$6)+SUMIFS('Forecast Data'!H:H,'Forecast Data'!B:B,D448,'Forecast Data'!C:C,BP$6)+SUMIFS('Forecast Data'!H:H,'Forecast Data'!B:B,D448,'Forecast Data'!C:C,BQ$6)+SUMIFS('Forecast Data'!H:H,'Forecast Data'!B:B,D448,'Forecast Data'!C:C,BJ$6))/8</f>
        <v>0</v>
      </c>
      <c r="BX448" s="12" t="str">
        <f>IFERROR((SUM(W448:AD448)-(SUMIFS('Forecast Data'!H:H,'Forecast Data'!B:B,B448,'Forecast Data'!C:C,BJ$6)+SUMIFS('Forecast Data'!H:H,'Forecast Data'!B:B,B448,'Forecast Data'!C:C,BK$6)+SUMIFS('Forecast Data'!H:H,'Forecast Data'!B:B,B448,'Forecast Data'!C:C,BL$6)+SUMIFS('Forecast Data'!H:H,'Forecast Data'!B:B,B448,'Forecast Data'!C:C,BM$6)+SUMIFS('Forecast Data'!H:H,'Forecast Data'!B:B,B448,'Forecast Data'!C:C,BN$6)+SUMIFS('Forecast Data'!H:H,'Forecast Data'!B:B,B448,'Forecast Data'!C:C,BO$6)+SUMIFS('Forecast Data'!H:H,'Forecast Data'!B:B,B448,'Forecast Data'!C:C,BP$6)+SUMIFS('Forecast Data'!H:H,'Forecast Data'!B:B,B448,'Forecast Data'!C:C,BQ$6)))/(SUMIFS('Forecast Data'!H:H,'Forecast Data'!B:B,B448,'Forecast Data'!C:C,BJ$6)+SUMIFS('Forecast Data'!H:H,'Forecast Data'!B:B,B448,'Forecast Data'!C:C,BK$6)+SUMIFS('Forecast Data'!H:H,'Forecast Data'!B:B,B448,'Forecast Data'!C:C,BL$6)+SUMIFS('Forecast Data'!H:H,'Forecast Data'!B:B,B448,'Forecast Data'!C:C,BM$6)+SUMIFS('Forecast Data'!H:H,'Forecast Data'!B:B,B448,'Forecast Data'!C:C,BN$6)+SUMIFS('Forecast Data'!H:H,'Forecast Data'!B:B,B448,'Forecast Data'!C:C,BO$6)+SUMIFS('Forecast Data'!H:H,'Forecast Data'!B:B,B448,'Forecast Data'!C:C,BP$6)+SUMIFS('Forecast Data'!H:H,'Forecast Data'!B:B,B448,'Forecast Data'!C:C,BQ$6)),"")</f>
        <v/>
      </c>
      <c r="BY448" s="12">
        <f t="shared" si="68"/>
        <v>0</v>
      </c>
      <c r="BZ448" s="16">
        <f t="shared" si="69"/>
        <v>0</v>
      </c>
      <c r="CA448" s="13">
        <f t="shared" si="70"/>
        <v>0</v>
      </c>
      <c r="CB448" s="12">
        <f t="shared" si="71"/>
        <v>0</v>
      </c>
      <c r="CC448" s="12"/>
      <c r="CD448" s="11">
        <f>(SUMIFS('Forecast Data'!H:H,'Forecast Data'!B:B,D448,'Forecast Data'!C:C,BK$6)+SUMIFS('Forecast Data'!H:H,'Forecast Data'!B:B,D448,'Forecast Data'!C:C,BL$6)+SUMIFS('Forecast Data'!H:H,'Forecast Data'!B:B,D448,'Forecast Data'!C:C,BM$6)+SUMIFS('Forecast Data'!H:H,'Forecast Data'!B:B,D448,'Forecast Data'!C:C,BJ$6))/4</f>
        <v>0</v>
      </c>
      <c r="CE448" s="12" t="str">
        <f>IFERROR((SUM(W448:Z448)-(SUMIFS('Forecast Data'!H:H,'Forecast Data'!B:B,B448,'Forecast Data'!C:C,BJ$6)+SUMIFS('Forecast Data'!H:H,'Forecast Data'!B:B,B448,'Forecast Data'!C:C,BK$6)+SUMIFS('Forecast Data'!H:H,'Forecast Data'!B:B,B448,'Forecast Data'!C:C,BL$6)+SUMIFS('Forecast Data'!H:H,'Forecast Data'!B:B,B448,'Forecast Data'!C:C,BM$6)))/(SUMIFS('Forecast Data'!H:H,'Forecast Data'!B:B,B448,'Forecast Data'!C:C,BJ$6)+SUMIFS('Forecast Data'!H:H,'Forecast Data'!B:B,B448,'Forecast Data'!C:C,BK$6)+SUMIFS('Forecast Data'!H:H,'Forecast Data'!B:B,B448,'Forecast Data'!C:C,BL$6)+SUMIFS('Forecast Data'!H:H,'Forecast Data'!B:B,B448,'Forecast Data'!C:C,BM$6)),"")</f>
        <v/>
      </c>
      <c r="CF448" s="12">
        <f t="shared" si="72"/>
        <v>0</v>
      </c>
      <c r="CG448" s="12">
        <f t="shared" si="73"/>
        <v>0</v>
      </c>
      <c r="CH448" s="13">
        <f t="shared" si="74"/>
        <v>0</v>
      </c>
      <c r="CI448" s="13"/>
    </row>
    <row r="449" spans="1:87" ht="13.2">
      <c r="A449" s="1"/>
      <c r="B449" s="1"/>
      <c r="C449" s="1"/>
      <c r="D449" t="s">
        <v>481</v>
      </c>
      <c r="E449" s="11">
        <f>SUMIFS('Fin Data'!F:F,'Fin Data'!A:A,D449)</f>
        <v>0</v>
      </c>
      <c r="F449" s="11">
        <f>SUMIFS('Fin Data with 6 week hist'!I:I,'Fin Data with 6 week hist'!$A:$A,$D449)</f>
        <v>0</v>
      </c>
      <c r="G449" s="11">
        <f>SUMIFS('Fin Data with 6 week hist'!J:J,'Fin Data with 6 week hist'!$A:$A,$D449)</f>
        <v>0</v>
      </c>
      <c r="H449" s="11">
        <f>SUMIFS('Fin Data with 6 week hist'!K:K,'Fin Data with 6 week hist'!$A:$A,$D449)+SUMIFS('Unit Cancellations'!D:D,'Unit Cancellations'!$B:$B,$D449)</f>
        <v>0</v>
      </c>
      <c r="I449" s="11">
        <f>SUMIFS('Fin Data with 6 week hist'!L:L,'Fin Data with 6 week hist'!$A:$A,$D449)+SUMIFS('Unit Cancellations'!E:E,'Unit Cancellations'!$B:$B,$D449)</f>
        <v>0</v>
      </c>
      <c r="J449" s="11">
        <f>SUMIFS('Fin Data with 6 week hist'!M:M,'Fin Data with 6 week hist'!$A:$A,$D449)+SUMIFS('Unit Cancellations'!F:F,'Unit Cancellations'!$B:$B,$D449)</f>
        <v>0</v>
      </c>
      <c r="K449" s="11">
        <f>SUMIFS('Fin Data with 6 week hist'!N:N,'Fin Data with 6 week hist'!$A:$A,$D449)+SUMIFS('Unit Cancellations'!G:G,'Unit Cancellations'!$B:$B,$D449)</f>
        <v>0</v>
      </c>
      <c r="L449" s="11">
        <f>SUMIFS('Fin Data'!AN:AN,'Fin Data'!A:A,D449)</f>
        <v>0</v>
      </c>
      <c r="M449" s="12">
        <f>IFERROR(SUMIFS('Fin Data'!AO:AO,'Fin Data'!A:A,D449),"")</f>
        <v>0</v>
      </c>
      <c r="N449" s="1"/>
      <c r="O449" s="11">
        <f t="shared" si="63"/>
        <v>0</v>
      </c>
      <c r="P449" s="12" t="str">
        <f t="shared" si="64"/>
        <v/>
      </c>
      <c r="Q449" s="1"/>
      <c r="R449" s="11">
        <f t="shared" si="65"/>
        <v>0</v>
      </c>
      <c r="S449" s="12" t="str">
        <f t="shared" si="66"/>
        <v/>
      </c>
      <c r="T449" s="11">
        <f t="shared" si="67"/>
        <v>0</v>
      </c>
      <c r="U449" s="1" t="e">
        <f t="shared" si="80"/>
        <v>#REF!</v>
      </c>
      <c r="V449" s="1"/>
      <c r="W449" s="11">
        <f>SUMIFS('Forecast Data'!$D:$D,'Forecast Data'!$C:$C,W$6,'Forecast Data'!$B:$B,$D449)</f>
        <v>0</v>
      </c>
      <c r="X449" s="11">
        <f>SUMIFS('Forecast Data'!$D:$D,'Forecast Data'!$C:$C,X$6,'Forecast Data'!$B:$B,$D449)</f>
        <v>0</v>
      </c>
      <c r="Y449" s="11">
        <f>SUMIFS('Forecast Data'!$D:$D,'Forecast Data'!$C:$C,Y$6,'Forecast Data'!$B:$B,$D449)</f>
        <v>0</v>
      </c>
      <c r="Z449" s="11">
        <f>SUMIFS('Forecast Data'!$D:$D,'Forecast Data'!$C:$C,Z$6,'Forecast Data'!$B:$B,$D449)</f>
        <v>0</v>
      </c>
      <c r="AA449" s="11">
        <f>SUMIFS('Forecast Data'!$D:$D,'Forecast Data'!$C:$C,AA$6,'Forecast Data'!$B:$B,$D449)</f>
        <v>0</v>
      </c>
      <c r="AB449" s="11">
        <f>SUMIFS('Forecast Data'!$D:$D,'Forecast Data'!$C:$C,AB$6,'Forecast Data'!$B:$B,$D449)</f>
        <v>0</v>
      </c>
      <c r="AC449" s="11">
        <f>SUMIFS('Forecast Data'!$D:$D,'Forecast Data'!$C:$C,AC$6,'Forecast Data'!$B:$B,$D449)</f>
        <v>0</v>
      </c>
      <c r="AD449" s="11">
        <f>SUMIFS('Forecast Data'!$D:$D,'Forecast Data'!$C:$C,AD$6,'Forecast Data'!$B:$B,$D449)</f>
        <v>0</v>
      </c>
      <c r="AE449" s="11">
        <f>SUMIFS('Forecast Data'!$D:$D,'Forecast Data'!$C:$C,AE$6,'Forecast Data'!$B:$B,$D449)</f>
        <v>0</v>
      </c>
      <c r="AF449" s="11">
        <f>SUMIFS('Forecast Data'!$D:$D,'Forecast Data'!$C:$C,AF$6,'Forecast Data'!$B:$B,$D449)</f>
        <v>0</v>
      </c>
      <c r="AG449" s="11">
        <f>SUMIFS('Forecast Data'!$D:$D,'Forecast Data'!$C:$C,AG$6,'Forecast Data'!$B:$B,$D449)</f>
        <v>0</v>
      </c>
      <c r="AH449" s="11">
        <f>SUMIFS('Forecast Data'!$D:$D,'Forecast Data'!$C:$C,AH$6,'Forecast Data'!$B:$B,$D449)</f>
        <v>0</v>
      </c>
      <c r="AI449" s="1"/>
      <c r="AJ449" s="12" t="str">
        <f>IF(SUMIFS('Forecast Data'!$E:$E,'Forecast Data'!$C:$C,AJ$6,'Forecast Data'!$B:$B,$D449)=0,"",SUMIFS('Forecast Data'!$E:$E,'Forecast Data'!$C:$C,AJ$6,'Forecast Data'!$B:$B,$D449))</f>
        <v/>
      </c>
      <c r="AK449" s="12" t="str">
        <f>IF(SUMIFS('Forecast Data'!$E:$E,'Forecast Data'!$C:$C,AK$6,'Forecast Data'!$B:$B,$D449)=0,"",SUMIFS('Forecast Data'!$E:$E,'Forecast Data'!$C:$C,AK$6,'Forecast Data'!$B:$B,$D449))</f>
        <v/>
      </c>
      <c r="AL449" s="12" t="str">
        <f>IF(SUMIFS('Forecast Data'!$E:$E,'Forecast Data'!$C:$C,AL$6,'Forecast Data'!$B:$B,$D449)=0,"",SUMIFS('Forecast Data'!$E:$E,'Forecast Data'!$C:$C,AL$6,'Forecast Data'!$B:$B,$D449))</f>
        <v/>
      </c>
      <c r="AM449" s="12" t="str">
        <f>IF(SUMIFS('Forecast Data'!$E:$E,'Forecast Data'!$C:$C,AM$6,'Forecast Data'!$B:$B,$D449)=0,"",SUMIFS('Forecast Data'!$E:$E,'Forecast Data'!$C:$C,AM$6,'Forecast Data'!$B:$B,$D449))</f>
        <v/>
      </c>
      <c r="AN449" s="12" t="str">
        <f>IF(SUMIFS('Forecast Data'!$E:$E,'Forecast Data'!$C:$C,AN$6,'Forecast Data'!$B:$B,$D449)=0,"",SUMIFS('Forecast Data'!$E:$E,'Forecast Data'!$C:$C,AN$6,'Forecast Data'!$B:$B,$D449))</f>
        <v/>
      </c>
      <c r="AO449" s="12" t="str">
        <f>IF(SUMIFS('Forecast Data'!$E:$E,'Forecast Data'!$C:$C,AO$6,'Forecast Data'!$B:$B,$D449)=0,"",SUMIFS('Forecast Data'!$E:$E,'Forecast Data'!$C:$C,AO$6,'Forecast Data'!$B:$B,$D449))</f>
        <v/>
      </c>
      <c r="AP449" s="12" t="str">
        <f>IF(SUMIFS('Forecast Data'!$E:$E,'Forecast Data'!$C:$C,AP$6,'Forecast Data'!$B:$B,$D449)=0,"",SUMIFS('Forecast Data'!$E:$E,'Forecast Data'!$C:$C,AP$6,'Forecast Data'!$B:$B,$D449))</f>
        <v/>
      </c>
      <c r="AQ449" s="12" t="str">
        <f>IF(SUMIFS('Forecast Data'!$E:$E,'Forecast Data'!$C:$C,AQ$6,'Forecast Data'!$B:$B,$D449)=0,"",SUMIFS('Forecast Data'!$E:$E,'Forecast Data'!$C:$C,AQ$6,'Forecast Data'!$B:$B,$D449))</f>
        <v/>
      </c>
      <c r="AR449" s="12" t="str">
        <f>IF(SUMIFS('Forecast Data'!$E:$E,'Forecast Data'!$C:$C,AR$6,'Forecast Data'!$B:$B,$D449)=0,"",SUMIFS('Forecast Data'!$E:$E,'Forecast Data'!$C:$C,AR$6,'Forecast Data'!$B:$B,$D449))</f>
        <v/>
      </c>
      <c r="AS449" s="12" t="str">
        <f>IF(SUMIFS('Forecast Data'!$E:$E,'Forecast Data'!$C:$C,AS$6,'Forecast Data'!$B:$B,$D449)=0,"",SUMIFS('Forecast Data'!$E:$E,'Forecast Data'!$C:$C,AS$6,'Forecast Data'!$B:$B,$D449))</f>
        <v/>
      </c>
      <c r="AT449" s="12" t="str">
        <f>IF(SUMIFS('Forecast Data'!$E:$E,'Forecast Data'!$C:$C,AT$6,'Forecast Data'!$B:$B,$D449)=0,"",SUMIFS('Forecast Data'!$E:$E,'Forecast Data'!$C:$C,AT$6,'Forecast Data'!$B:$B,$D449))</f>
        <v/>
      </c>
      <c r="AU449" s="12" t="str">
        <f>IF(SUMIFS('Forecast Data'!$E:$E,'Forecast Data'!$C:$C,AU$6,'Forecast Data'!$B:$B,$D449)=0,"",SUMIFS('Forecast Data'!$E:$E,'Forecast Data'!$C:$C,AU$6,'Forecast Data'!$B:$B,$D449))</f>
        <v/>
      </c>
      <c r="AV449" s="1"/>
      <c r="AW449" s="11">
        <f>SUMIFS('OP Units'!E:E,'OP Units'!$A:$A,$D449)</f>
        <v>0</v>
      </c>
      <c r="AX449" s="11">
        <f>SUMIFS('OP Units'!F:F,'OP Units'!$A:$A,$D449)</f>
        <v>0</v>
      </c>
      <c r="AY449" s="11">
        <f>SUMIFS('OP Units'!G:G,'OP Units'!$A:$A,$D449)</f>
        <v>0</v>
      </c>
      <c r="AZ449" s="11">
        <f>SUMIFS('OP Units'!H:H,'OP Units'!$A:$A,$D449)</f>
        <v>0</v>
      </c>
      <c r="BA449" s="11">
        <f>SUMIFS('OP Units'!I:I,'OP Units'!$A:$A,$D449)</f>
        <v>0</v>
      </c>
      <c r="BB449" s="11">
        <f>SUMIFS('OP Units'!J:J,'OP Units'!$A:$A,$D449)</f>
        <v>0</v>
      </c>
      <c r="BC449" s="11">
        <f>SUMIFS('OP Units'!K:K,'OP Units'!$A:$A,$D449)</f>
        <v>0</v>
      </c>
      <c r="BD449" s="11">
        <f>SUMIFS('OP Units'!L:L,'OP Units'!$A:$A,$D449)</f>
        <v>0</v>
      </c>
      <c r="BE449" s="11">
        <f>SUMIFS('OP Units'!M:M,'OP Units'!$A:$A,$D449)</f>
        <v>0</v>
      </c>
      <c r="BF449" s="11">
        <f>SUMIFS('OP Units'!N:N,'OP Units'!$A:$A,$D449)</f>
        <v>0</v>
      </c>
      <c r="BG449" s="11">
        <f>SUMIFS('OP Units'!O:O,'OP Units'!$A:$A,$D449)</f>
        <v>0</v>
      </c>
      <c r="BH449" s="11">
        <f>SUMIFS('OP Units'!P:P,'OP Units'!$A:$A,$D449)</f>
        <v>0</v>
      </c>
      <c r="BI449" s="1"/>
      <c r="BJ449" s="12" t="str">
        <f>IFERROR((SUMIFS('OP Units'!E:E,'OP Units'!$A:$A,$D449)-SUMIFS('Forecast Data'!$H:$H,'Forecast Data'!$C:$C,BJ$6,'Forecast Data'!$B:$B,$D449))/SUMIFS('Forecast Data'!$H:$H,'Forecast Data'!$C:$C,BJ$6,'Forecast Data'!$B:$B,$D449),"")</f>
        <v/>
      </c>
      <c r="BK449" s="12" t="str">
        <f>IFERROR((SUMIFS('OP Units'!F:F,'OP Units'!$A:$A,$D449)-SUMIFS('Forecast Data'!$H:$H,'Forecast Data'!$C:$C,BK$6,'Forecast Data'!$B:$B,$D449))/SUMIFS('Forecast Data'!$H:$H,'Forecast Data'!$C:$C,BK$6,'Forecast Data'!$B:$B,$D449),"")</f>
        <v/>
      </c>
      <c r="BL449" s="12" t="str">
        <f>IFERROR((SUMIFS('OP Units'!G:G,'OP Units'!$A:$A,$D449)-SUMIFS('Forecast Data'!$H:$H,'Forecast Data'!$C:$C,BL$6,'Forecast Data'!$B:$B,$D449))/SUMIFS('Forecast Data'!$H:$H,'Forecast Data'!$C:$C,BL$6,'Forecast Data'!$B:$B,$D449),"")</f>
        <v/>
      </c>
      <c r="BM449" s="12" t="str">
        <f>IFERROR((SUMIFS('OP Units'!H:H,'OP Units'!$A:$A,$D449)-SUMIFS('Forecast Data'!$H:$H,'Forecast Data'!$C:$C,BM$6,'Forecast Data'!$B:$B,$D449))/SUMIFS('Forecast Data'!$H:$H,'Forecast Data'!$C:$C,BM$6,'Forecast Data'!$B:$B,$D449),"")</f>
        <v/>
      </c>
      <c r="BN449" s="12" t="str">
        <f>IFERROR((SUMIFS('OP Units'!I:I,'OP Units'!$A:$A,$D449)-SUMIFS('Forecast Data'!$H:$H,'Forecast Data'!$C:$C,BN$6,'Forecast Data'!$B:$B,$D449))/SUMIFS('Forecast Data'!$H:$H,'Forecast Data'!$C:$C,BN$6,'Forecast Data'!$B:$B,$D449),"")</f>
        <v/>
      </c>
      <c r="BO449" s="12" t="str">
        <f>IFERROR((SUMIFS('OP Units'!J:J,'OP Units'!$A:$A,$D449)-SUMIFS('Forecast Data'!$H:$H,'Forecast Data'!$C:$C,BO$6,'Forecast Data'!$B:$B,$D449))/SUMIFS('Forecast Data'!$H:$H,'Forecast Data'!$C:$C,BO$6,'Forecast Data'!$B:$B,$D449),"")</f>
        <v/>
      </c>
      <c r="BP449" s="12" t="str">
        <f>IFERROR((SUMIFS('OP Units'!K:K,'OP Units'!$A:$A,$D449)-SUMIFS('Forecast Data'!$H:$H,'Forecast Data'!$C:$C,BP$6,'Forecast Data'!$B:$B,$D449))/SUMIFS('Forecast Data'!$H:$H,'Forecast Data'!$C:$C,BP$6,'Forecast Data'!$B:$B,$D449),"")</f>
        <v/>
      </c>
      <c r="BQ449" s="12" t="str">
        <f>IFERROR((SUMIFS('OP Units'!L:L,'OP Units'!$A:$A,$D449)-SUMIFS('Forecast Data'!$H:$H,'Forecast Data'!$C:$C,BQ$6,'Forecast Data'!$B:$B,$D449))/SUMIFS('Forecast Data'!$H:$H,'Forecast Data'!$C:$C,BQ$6,'Forecast Data'!$B:$B,$D449),"")</f>
        <v/>
      </c>
      <c r="BR449" s="12" t="str">
        <f>IFERROR((SUMIFS('OP Units'!M:M,'OP Units'!$A:$A,$D449)-SUMIFS('Forecast Data'!$H:$H,'Forecast Data'!$C:$C,BR$6,'Forecast Data'!$B:$B,$D449))/SUMIFS('Forecast Data'!$H:$H,'Forecast Data'!$C:$C,BR$6,'Forecast Data'!$B:$B,$D449),"")</f>
        <v/>
      </c>
      <c r="BS449" s="12" t="str">
        <f>IFERROR((SUMIFS('OP Units'!N:N,'OP Units'!$A:$A,$D449)-SUMIFS('Forecast Data'!$H:$H,'Forecast Data'!$C:$C,BS$6,'Forecast Data'!$B:$B,$D449))/SUMIFS('Forecast Data'!$H:$H,'Forecast Data'!$C:$C,BS$6,'Forecast Data'!$B:$B,$D449),"")</f>
        <v/>
      </c>
      <c r="BT449" s="12" t="str">
        <f>IFERROR((SUMIFS('OP Units'!O:O,'OP Units'!$A:$A,$D449)-SUMIFS('Forecast Data'!$H:$H,'Forecast Data'!$C:$C,BT$6,'Forecast Data'!$B:$B,$D449))/SUMIFS('Forecast Data'!$H:$H,'Forecast Data'!$C:$C,BT$6,'Forecast Data'!$B:$B,$D449),"")</f>
        <v/>
      </c>
      <c r="BU449" s="12" t="str">
        <f>IFERROR((SUMIFS('OP Units'!P:P,'OP Units'!$A:$A,$D449)-SUMIFS('Forecast Data'!$H:$H,'Forecast Data'!$C:$C,BU$6,'Forecast Data'!$B:$B,$D449))/SUMIFS('Forecast Data'!$H:$H,'Forecast Data'!$C:$C,BU$6,'Forecast Data'!$B:$B,$D449),"")</f>
        <v/>
      </c>
      <c r="BV449" s="12"/>
      <c r="BW449" s="11">
        <f>(SUMIFS('Forecast Data'!H:H,'Forecast Data'!B:B,D449,'Forecast Data'!C:C,BK$6)+SUMIFS('Forecast Data'!H:H,'Forecast Data'!B:B,D449,'Forecast Data'!C:C,BL$6)+SUMIFS('Forecast Data'!H:H,'Forecast Data'!B:B,D449,'Forecast Data'!C:C,BM$6)+SUMIFS('Forecast Data'!H:H,'Forecast Data'!B:B,D449,'Forecast Data'!C:C,BN$6)+SUMIFS('Forecast Data'!H:H,'Forecast Data'!B:B,D449,'Forecast Data'!C:C,BO$6)+SUMIFS('Forecast Data'!H:H,'Forecast Data'!B:B,D449,'Forecast Data'!C:C,BP$6)+SUMIFS('Forecast Data'!H:H,'Forecast Data'!B:B,D449,'Forecast Data'!C:C,BQ$6)+SUMIFS('Forecast Data'!H:H,'Forecast Data'!B:B,D449,'Forecast Data'!C:C,BJ$6))/8</f>
        <v>0</v>
      </c>
      <c r="BX449" s="12" t="str">
        <f>IFERROR((SUM(W449:AD449)-(SUMIFS('Forecast Data'!H:H,'Forecast Data'!B:B,B449,'Forecast Data'!C:C,BJ$6)+SUMIFS('Forecast Data'!H:H,'Forecast Data'!B:B,B449,'Forecast Data'!C:C,BK$6)+SUMIFS('Forecast Data'!H:H,'Forecast Data'!B:B,B449,'Forecast Data'!C:C,BL$6)+SUMIFS('Forecast Data'!H:H,'Forecast Data'!B:B,B449,'Forecast Data'!C:C,BM$6)+SUMIFS('Forecast Data'!H:H,'Forecast Data'!B:B,B449,'Forecast Data'!C:C,BN$6)+SUMIFS('Forecast Data'!H:H,'Forecast Data'!B:B,B449,'Forecast Data'!C:C,BO$6)+SUMIFS('Forecast Data'!H:H,'Forecast Data'!B:B,B449,'Forecast Data'!C:C,BP$6)+SUMIFS('Forecast Data'!H:H,'Forecast Data'!B:B,B449,'Forecast Data'!C:C,BQ$6)))/(SUMIFS('Forecast Data'!H:H,'Forecast Data'!B:B,B449,'Forecast Data'!C:C,BJ$6)+SUMIFS('Forecast Data'!H:H,'Forecast Data'!B:B,B449,'Forecast Data'!C:C,BK$6)+SUMIFS('Forecast Data'!H:H,'Forecast Data'!B:B,B449,'Forecast Data'!C:C,BL$6)+SUMIFS('Forecast Data'!H:H,'Forecast Data'!B:B,B449,'Forecast Data'!C:C,BM$6)+SUMIFS('Forecast Data'!H:H,'Forecast Data'!B:B,B449,'Forecast Data'!C:C,BN$6)+SUMIFS('Forecast Data'!H:H,'Forecast Data'!B:B,B449,'Forecast Data'!C:C,BO$6)+SUMIFS('Forecast Data'!H:H,'Forecast Data'!B:B,B449,'Forecast Data'!C:C,BP$6)+SUMIFS('Forecast Data'!H:H,'Forecast Data'!B:B,B449,'Forecast Data'!C:C,BQ$6)),"")</f>
        <v/>
      </c>
      <c r="BY449" s="12">
        <f t="shared" si="68"/>
        <v>0</v>
      </c>
      <c r="BZ449" s="16">
        <f t="shared" si="69"/>
        <v>0</v>
      </c>
      <c r="CA449" s="13">
        <f t="shared" si="70"/>
        <v>0</v>
      </c>
      <c r="CB449" s="12">
        <f t="shared" si="71"/>
        <v>0</v>
      </c>
      <c r="CC449" s="12"/>
      <c r="CD449" s="11">
        <f>(SUMIFS('Forecast Data'!H:H,'Forecast Data'!B:B,D449,'Forecast Data'!C:C,BK$6)+SUMIFS('Forecast Data'!H:H,'Forecast Data'!B:B,D449,'Forecast Data'!C:C,BL$6)+SUMIFS('Forecast Data'!H:H,'Forecast Data'!B:B,D449,'Forecast Data'!C:C,BM$6)+SUMIFS('Forecast Data'!H:H,'Forecast Data'!B:B,D449,'Forecast Data'!C:C,BJ$6))/4</f>
        <v>0</v>
      </c>
      <c r="CE449" s="12" t="str">
        <f>IFERROR((SUM(W449:Z449)-(SUMIFS('Forecast Data'!H:H,'Forecast Data'!B:B,B449,'Forecast Data'!C:C,BJ$6)+SUMIFS('Forecast Data'!H:H,'Forecast Data'!B:B,B449,'Forecast Data'!C:C,BK$6)+SUMIFS('Forecast Data'!H:H,'Forecast Data'!B:B,B449,'Forecast Data'!C:C,BL$6)+SUMIFS('Forecast Data'!H:H,'Forecast Data'!B:B,B449,'Forecast Data'!C:C,BM$6)))/(SUMIFS('Forecast Data'!H:H,'Forecast Data'!B:B,B449,'Forecast Data'!C:C,BJ$6)+SUMIFS('Forecast Data'!H:H,'Forecast Data'!B:B,B449,'Forecast Data'!C:C,BK$6)+SUMIFS('Forecast Data'!H:H,'Forecast Data'!B:B,B449,'Forecast Data'!C:C,BL$6)+SUMIFS('Forecast Data'!H:H,'Forecast Data'!B:B,B449,'Forecast Data'!C:C,BM$6)),"")</f>
        <v/>
      </c>
      <c r="CF449" s="12">
        <f t="shared" si="72"/>
        <v>0</v>
      </c>
      <c r="CG449" s="12">
        <f t="shared" si="73"/>
        <v>0</v>
      </c>
      <c r="CH449" s="13">
        <f t="shared" si="74"/>
        <v>0</v>
      </c>
      <c r="CI449" s="13"/>
    </row>
    <row r="450" spans="1:87" ht="13.2">
      <c r="A450" s="1"/>
      <c r="B450" s="1"/>
      <c r="C450" s="1"/>
      <c r="D450" t="s">
        <v>482</v>
      </c>
      <c r="E450" s="11">
        <f>SUMIFS('Fin Data'!F:F,'Fin Data'!A:A,D450)</f>
        <v>0</v>
      </c>
      <c r="F450" s="11">
        <f>SUMIFS('Fin Data with 6 week hist'!I:I,'Fin Data with 6 week hist'!$A:$A,$D450)</f>
        <v>0</v>
      </c>
      <c r="G450" s="11">
        <f>SUMIFS('Fin Data with 6 week hist'!J:J,'Fin Data with 6 week hist'!$A:$A,$D450)</f>
        <v>0</v>
      </c>
      <c r="H450" s="11">
        <f>SUMIFS('Fin Data with 6 week hist'!K:K,'Fin Data with 6 week hist'!$A:$A,$D450)+SUMIFS('Unit Cancellations'!D:D,'Unit Cancellations'!$B:$B,$D450)</f>
        <v>0</v>
      </c>
      <c r="I450" s="11">
        <f>SUMIFS('Fin Data with 6 week hist'!L:L,'Fin Data with 6 week hist'!$A:$A,$D450)+SUMIFS('Unit Cancellations'!E:E,'Unit Cancellations'!$B:$B,$D450)</f>
        <v>0</v>
      </c>
      <c r="J450" s="11">
        <f>SUMIFS('Fin Data with 6 week hist'!M:M,'Fin Data with 6 week hist'!$A:$A,$D450)+SUMIFS('Unit Cancellations'!F:F,'Unit Cancellations'!$B:$B,$D450)</f>
        <v>0</v>
      </c>
      <c r="K450" s="11">
        <f>SUMIFS('Fin Data with 6 week hist'!N:N,'Fin Data with 6 week hist'!$A:$A,$D450)+SUMIFS('Unit Cancellations'!G:G,'Unit Cancellations'!$B:$B,$D450)</f>
        <v>0</v>
      </c>
      <c r="L450" s="11">
        <f>SUMIFS('Fin Data'!AN:AN,'Fin Data'!A:A,D450)</f>
        <v>0</v>
      </c>
      <c r="M450" s="12">
        <f>IFERROR(SUMIFS('Fin Data'!AO:AO,'Fin Data'!A:A,D450),"")</f>
        <v>0</v>
      </c>
      <c r="N450" s="1"/>
      <c r="O450" s="11">
        <f t="shared" si="63"/>
        <v>0</v>
      </c>
      <c r="P450" s="12" t="str">
        <f t="shared" si="64"/>
        <v/>
      </c>
      <c r="Q450" s="1"/>
      <c r="R450" s="11">
        <f t="shared" si="65"/>
        <v>0</v>
      </c>
      <c r="S450" s="12" t="str">
        <f t="shared" si="66"/>
        <v/>
      </c>
      <c r="T450" s="11">
        <f t="shared" si="67"/>
        <v>0</v>
      </c>
      <c r="U450" s="1" t="e">
        <f t="shared" si="80"/>
        <v>#REF!</v>
      </c>
      <c r="V450" s="1"/>
      <c r="W450" s="11">
        <f>SUMIFS('Forecast Data'!$D:$D,'Forecast Data'!$C:$C,W$6,'Forecast Data'!$B:$B,$D450)</f>
        <v>0</v>
      </c>
      <c r="X450" s="11">
        <f>SUMIFS('Forecast Data'!$D:$D,'Forecast Data'!$C:$C,X$6,'Forecast Data'!$B:$B,$D450)</f>
        <v>0</v>
      </c>
      <c r="Y450" s="11">
        <f>SUMIFS('Forecast Data'!$D:$D,'Forecast Data'!$C:$C,Y$6,'Forecast Data'!$B:$B,$D450)</f>
        <v>0</v>
      </c>
      <c r="Z450" s="11">
        <f>SUMIFS('Forecast Data'!$D:$D,'Forecast Data'!$C:$C,Z$6,'Forecast Data'!$B:$B,$D450)</f>
        <v>0</v>
      </c>
      <c r="AA450" s="11">
        <f>SUMIFS('Forecast Data'!$D:$D,'Forecast Data'!$C:$C,AA$6,'Forecast Data'!$B:$B,$D450)</f>
        <v>0</v>
      </c>
      <c r="AB450" s="11">
        <f>SUMIFS('Forecast Data'!$D:$D,'Forecast Data'!$C:$C,AB$6,'Forecast Data'!$B:$B,$D450)</f>
        <v>0</v>
      </c>
      <c r="AC450" s="11">
        <f>SUMIFS('Forecast Data'!$D:$D,'Forecast Data'!$C:$C,AC$6,'Forecast Data'!$B:$B,$D450)</f>
        <v>0</v>
      </c>
      <c r="AD450" s="11">
        <f>SUMIFS('Forecast Data'!$D:$D,'Forecast Data'!$C:$C,AD$6,'Forecast Data'!$B:$B,$D450)</f>
        <v>0</v>
      </c>
      <c r="AE450" s="11">
        <f>SUMIFS('Forecast Data'!$D:$D,'Forecast Data'!$C:$C,AE$6,'Forecast Data'!$B:$B,$D450)</f>
        <v>0</v>
      </c>
      <c r="AF450" s="11">
        <f>SUMIFS('Forecast Data'!$D:$D,'Forecast Data'!$C:$C,AF$6,'Forecast Data'!$B:$B,$D450)</f>
        <v>0</v>
      </c>
      <c r="AG450" s="11">
        <f>SUMIFS('Forecast Data'!$D:$D,'Forecast Data'!$C:$C,AG$6,'Forecast Data'!$B:$B,$D450)</f>
        <v>0</v>
      </c>
      <c r="AH450" s="11">
        <f>SUMIFS('Forecast Data'!$D:$D,'Forecast Data'!$C:$C,AH$6,'Forecast Data'!$B:$B,$D450)</f>
        <v>0</v>
      </c>
      <c r="AI450" s="1"/>
      <c r="AJ450" s="12" t="str">
        <f>IF(SUMIFS('Forecast Data'!$E:$E,'Forecast Data'!$C:$C,AJ$6,'Forecast Data'!$B:$B,$D450)=0,"",SUMIFS('Forecast Data'!$E:$E,'Forecast Data'!$C:$C,AJ$6,'Forecast Data'!$B:$B,$D450))</f>
        <v/>
      </c>
      <c r="AK450" s="12" t="str">
        <f>IF(SUMIFS('Forecast Data'!$E:$E,'Forecast Data'!$C:$C,AK$6,'Forecast Data'!$B:$B,$D450)=0,"",SUMIFS('Forecast Data'!$E:$E,'Forecast Data'!$C:$C,AK$6,'Forecast Data'!$B:$B,$D450))</f>
        <v/>
      </c>
      <c r="AL450" s="12" t="str">
        <f>IF(SUMIFS('Forecast Data'!$E:$E,'Forecast Data'!$C:$C,AL$6,'Forecast Data'!$B:$B,$D450)=0,"",SUMIFS('Forecast Data'!$E:$E,'Forecast Data'!$C:$C,AL$6,'Forecast Data'!$B:$B,$D450))</f>
        <v/>
      </c>
      <c r="AM450" s="12" t="str">
        <f>IF(SUMIFS('Forecast Data'!$E:$E,'Forecast Data'!$C:$C,AM$6,'Forecast Data'!$B:$B,$D450)=0,"",SUMIFS('Forecast Data'!$E:$E,'Forecast Data'!$C:$C,AM$6,'Forecast Data'!$B:$B,$D450))</f>
        <v/>
      </c>
      <c r="AN450" s="12" t="str">
        <f>IF(SUMIFS('Forecast Data'!$E:$E,'Forecast Data'!$C:$C,AN$6,'Forecast Data'!$B:$B,$D450)=0,"",SUMIFS('Forecast Data'!$E:$E,'Forecast Data'!$C:$C,AN$6,'Forecast Data'!$B:$B,$D450))</f>
        <v/>
      </c>
      <c r="AO450" s="12" t="str">
        <f>IF(SUMIFS('Forecast Data'!$E:$E,'Forecast Data'!$C:$C,AO$6,'Forecast Data'!$B:$B,$D450)=0,"",SUMIFS('Forecast Data'!$E:$E,'Forecast Data'!$C:$C,AO$6,'Forecast Data'!$B:$B,$D450))</f>
        <v/>
      </c>
      <c r="AP450" s="12" t="str">
        <f>IF(SUMIFS('Forecast Data'!$E:$E,'Forecast Data'!$C:$C,AP$6,'Forecast Data'!$B:$B,$D450)=0,"",SUMIFS('Forecast Data'!$E:$E,'Forecast Data'!$C:$C,AP$6,'Forecast Data'!$B:$B,$D450))</f>
        <v/>
      </c>
      <c r="AQ450" s="12" t="str">
        <f>IF(SUMIFS('Forecast Data'!$E:$E,'Forecast Data'!$C:$C,AQ$6,'Forecast Data'!$B:$B,$D450)=0,"",SUMIFS('Forecast Data'!$E:$E,'Forecast Data'!$C:$C,AQ$6,'Forecast Data'!$B:$B,$D450))</f>
        <v/>
      </c>
      <c r="AR450" s="12" t="str">
        <f>IF(SUMIFS('Forecast Data'!$E:$E,'Forecast Data'!$C:$C,AR$6,'Forecast Data'!$B:$B,$D450)=0,"",SUMIFS('Forecast Data'!$E:$E,'Forecast Data'!$C:$C,AR$6,'Forecast Data'!$B:$B,$D450))</f>
        <v/>
      </c>
      <c r="AS450" s="12" t="str">
        <f>IF(SUMIFS('Forecast Data'!$E:$E,'Forecast Data'!$C:$C,AS$6,'Forecast Data'!$B:$B,$D450)=0,"",SUMIFS('Forecast Data'!$E:$E,'Forecast Data'!$C:$C,AS$6,'Forecast Data'!$B:$B,$D450))</f>
        <v/>
      </c>
      <c r="AT450" s="12" t="str">
        <f>IF(SUMIFS('Forecast Data'!$E:$E,'Forecast Data'!$C:$C,AT$6,'Forecast Data'!$B:$B,$D450)=0,"",SUMIFS('Forecast Data'!$E:$E,'Forecast Data'!$C:$C,AT$6,'Forecast Data'!$B:$B,$D450))</f>
        <v/>
      </c>
      <c r="AU450" s="12" t="str">
        <f>IF(SUMIFS('Forecast Data'!$E:$E,'Forecast Data'!$C:$C,AU$6,'Forecast Data'!$B:$B,$D450)=0,"",SUMIFS('Forecast Data'!$E:$E,'Forecast Data'!$C:$C,AU$6,'Forecast Data'!$B:$B,$D450))</f>
        <v/>
      </c>
      <c r="AV450" s="1"/>
      <c r="AW450" s="11">
        <f>SUMIFS('OP Units'!E:E,'OP Units'!$A:$A,$D450)</f>
        <v>0</v>
      </c>
      <c r="AX450" s="11">
        <f>SUMIFS('OP Units'!F:F,'OP Units'!$A:$A,$D450)</f>
        <v>0</v>
      </c>
      <c r="AY450" s="11">
        <f>SUMIFS('OP Units'!G:G,'OP Units'!$A:$A,$D450)</f>
        <v>0</v>
      </c>
      <c r="AZ450" s="11">
        <f>SUMIFS('OP Units'!H:H,'OP Units'!$A:$A,$D450)</f>
        <v>0</v>
      </c>
      <c r="BA450" s="11">
        <f>SUMIFS('OP Units'!I:I,'OP Units'!$A:$A,$D450)</f>
        <v>0</v>
      </c>
      <c r="BB450" s="11">
        <f>SUMIFS('OP Units'!J:J,'OP Units'!$A:$A,$D450)</f>
        <v>0</v>
      </c>
      <c r="BC450" s="11">
        <f>SUMIFS('OP Units'!K:K,'OP Units'!$A:$A,$D450)</f>
        <v>0</v>
      </c>
      <c r="BD450" s="11">
        <f>SUMIFS('OP Units'!L:L,'OP Units'!$A:$A,$D450)</f>
        <v>0</v>
      </c>
      <c r="BE450" s="11">
        <f>SUMIFS('OP Units'!M:M,'OP Units'!$A:$A,$D450)</f>
        <v>0</v>
      </c>
      <c r="BF450" s="11">
        <f>SUMIFS('OP Units'!N:N,'OP Units'!$A:$A,$D450)</f>
        <v>0</v>
      </c>
      <c r="BG450" s="11">
        <f>SUMIFS('OP Units'!O:O,'OP Units'!$A:$A,$D450)</f>
        <v>0</v>
      </c>
      <c r="BH450" s="11">
        <f>SUMIFS('OP Units'!P:P,'OP Units'!$A:$A,$D450)</f>
        <v>0</v>
      </c>
      <c r="BI450" s="1"/>
      <c r="BJ450" s="12" t="str">
        <f>IFERROR((SUMIFS('OP Units'!E:E,'OP Units'!$A:$A,$D450)-SUMIFS('Forecast Data'!$H:$H,'Forecast Data'!$C:$C,BJ$6,'Forecast Data'!$B:$B,$D450))/SUMIFS('Forecast Data'!$H:$H,'Forecast Data'!$C:$C,BJ$6,'Forecast Data'!$B:$B,$D450),"")</f>
        <v/>
      </c>
      <c r="BK450" s="12" t="str">
        <f>IFERROR((SUMIFS('OP Units'!F:F,'OP Units'!$A:$A,$D450)-SUMIFS('Forecast Data'!$H:$H,'Forecast Data'!$C:$C,BK$6,'Forecast Data'!$B:$B,$D450))/SUMIFS('Forecast Data'!$H:$H,'Forecast Data'!$C:$C,BK$6,'Forecast Data'!$B:$B,$D450),"")</f>
        <v/>
      </c>
      <c r="BL450" s="12" t="str">
        <f>IFERROR((SUMIFS('OP Units'!G:G,'OP Units'!$A:$A,$D450)-SUMIFS('Forecast Data'!$H:$H,'Forecast Data'!$C:$C,BL$6,'Forecast Data'!$B:$B,$D450))/SUMIFS('Forecast Data'!$H:$H,'Forecast Data'!$C:$C,BL$6,'Forecast Data'!$B:$B,$D450),"")</f>
        <v/>
      </c>
      <c r="BM450" s="12" t="str">
        <f>IFERROR((SUMIFS('OP Units'!H:H,'OP Units'!$A:$A,$D450)-SUMIFS('Forecast Data'!$H:$H,'Forecast Data'!$C:$C,BM$6,'Forecast Data'!$B:$B,$D450))/SUMIFS('Forecast Data'!$H:$H,'Forecast Data'!$C:$C,BM$6,'Forecast Data'!$B:$B,$D450),"")</f>
        <v/>
      </c>
      <c r="BN450" s="12" t="str">
        <f>IFERROR((SUMIFS('OP Units'!I:I,'OP Units'!$A:$A,$D450)-SUMIFS('Forecast Data'!$H:$H,'Forecast Data'!$C:$C,BN$6,'Forecast Data'!$B:$B,$D450))/SUMIFS('Forecast Data'!$H:$H,'Forecast Data'!$C:$C,BN$6,'Forecast Data'!$B:$B,$D450),"")</f>
        <v/>
      </c>
      <c r="BO450" s="12" t="str">
        <f>IFERROR((SUMIFS('OP Units'!J:J,'OP Units'!$A:$A,$D450)-SUMIFS('Forecast Data'!$H:$H,'Forecast Data'!$C:$C,BO$6,'Forecast Data'!$B:$B,$D450))/SUMIFS('Forecast Data'!$H:$H,'Forecast Data'!$C:$C,BO$6,'Forecast Data'!$B:$B,$D450),"")</f>
        <v/>
      </c>
      <c r="BP450" s="12" t="str">
        <f>IFERROR((SUMIFS('OP Units'!K:K,'OP Units'!$A:$A,$D450)-SUMIFS('Forecast Data'!$H:$H,'Forecast Data'!$C:$C,BP$6,'Forecast Data'!$B:$B,$D450))/SUMIFS('Forecast Data'!$H:$H,'Forecast Data'!$C:$C,BP$6,'Forecast Data'!$B:$B,$D450),"")</f>
        <v/>
      </c>
      <c r="BQ450" s="12" t="str">
        <f>IFERROR((SUMIFS('OP Units'!L:L,'OP Units'!$A:$A,$D450)-SUMIFS('Forecast Data'!$H:$H,'Forecast Data'!$C:$C,BQ$6,'Forecast Data'!$B:$B,$D450))/SUMIFS('Forecast Data'!$H:$H,'Forecast Data'!$C:$C,BQ$6,'Forecast Data'!$B:$B,$D450),"")</f>
        <v/>
      </c>
      <c r="BR450" s="12" t="str">
        <f>IFERROR((SUMIFS('OP Units'!M:M,'OP Units'!$A:$A,$D450)-SUMIFS('Forecast Data'!$H:$H,'Forecast Data'!$C:$C,BR$6,'Forecast Data'!$B:$B,$D450))/SUMIFS('Forecast Data'!$H:$H,'Forecast Data'!$C:$C,BR$6,'Forecast Data'!$B:$B,$D450),"")</f>
        <v/>
      </c>
      <c r="BS450" s="12" t="str">
        <f>IFERROR((SUMIFS('OP Units'!N:N,'OP Units'!$A:$A,$D450)-SUMIFS('Forecast Data'!$H:$H,'Forecast Data'!$C:$C,BS$6,'Forecast Data'!$B:$B,$D450))/SUMIFS('Forecast Data'!$H:$H,'Forecast Data'!$C:$C,BS$6,'Forecast Data'!$B:$B,$D450),"")</f>
        <v/>
      </c>
      <c r="BT450" s="12" t="str">
        <f>IFERROR((SUMIFS('OP Units'!O:O,'OP Units'!$A:$A,$D450)-SUMIFS('Forecast Data'!$H:$H,'Forecast Data'!$C:$C,BT$6,'Forecast Data'!$B:$B,$D450))/SUMIFS('Forecast Data'!$H:$H,'Forecast Data'!$C:$C,BT$6,'Forecast Data'!$B:$B,$D450),"")</f>
        <v/>
      </c>
      <c r="BU450" s="12" t="str">
        <f>IFERROR((SUMIFS('OP Units'!P:P,'OP Units'!$A:$A,$D450)-SUMIFS('Forecast Data'!$H:$H,'Forecast Data'!$C:$C,BU$6,'Forecast Data'!$B:$B,$D450))/SUMIFS('Forecast Data'!$H:$H,'Forecast Data'!$C:$C,BU$6,'Forecast Data'!$B:$B,$D450),"")</f>
        <v/>
      </c>
      <c r="BV450" s="12"/>
      <c r="BW450" s="11">
        <f>(SUMIFS('Forecast Data'!H:H,'Forecast Data'!B:B,D450,'Forecast Data'!C:C,BK$6)+SUMIFS('Forecast Data'!H:H,'Forecast Data'!B:B,D450,'Forecast Data'!C:C,BL$6)+SUMIFS('Forecast Data'!H:H,'Forecast Data'!B:B,D450,'Forecast Data'!C:C,BM$6)+SUMIFS('Forecast Data'!H:H,'Forecast Data'!B:B,D450,'Forecast Data'!C:C,BN$6)+SUMIFS('Forecast Data'!H:H,'Forecast Data'!B:B,D450,'Forecast Data'!C:C,BO$6)+SUMIFS('Forecast Data'!H:H,'Forecast Data'!B:B,D450,'Forecast Data'!C:C,BP$6)+SUMIFS('Forecast Data'!H:H,'Forecast Data'!B:B,D450,'Forecast Data'!C:C,BQ$6)+SUMIFS('Forecast Data'!H:H,'Forecast Data'!B:B,D450,'Forecast Data'!C:C,BJ$6))/8</f>
        <v>0</v>
      </c>
      <c r="BX450" s="12" t="str">
        <f>IFERROR((SUM(W450:AD450)-(SUMIFS('Forecast Data'!H:H,'Forecast Data'!B:B,B450,'Forecast Data'!C:C,BJ$6)+SUMIFS('Forecast Data'!H:H,'Forecast Data'!B:B,B450,'Forecast Data'!C:C,BK$6)+SUMIFS('Forecast Data'!H:H,'Forecast Data'!B:B,B450,'Forecast Data'!C:C,BL$6)+SUMIFS('Forecast Data'!H:H,'Forecast Data'!B:B,B450,'Forecast Data'!C:C,BM$6)+SUMIFS('Forecast Data'!H:H,'Forecast Data'!B:B,B450,'Forecast Data'!C:C,BN$6)+SUMIFS('Forecast Data'!H:H,'Forecast Data'!B:B,B450,'Forecast Data'!C:C,BO$6)+SUMIFS('Forecast Data'!H:H,'Forecast Data'!B:B,B450,'Forecast Data'!C:C,BP$6)+SUMIFS('Forecast Data'!H:H,'Forecast Data'!B:B,B450,'Forecast Data'!C:C,BQ$6)))/(SUMIFS('Forecast Data'!H:H,'Forecast Data'!B:B,B450,'Forecast Data'!C:C,BJ$6)+SUMIFS('Forecast Data'!H:H,'Forecast Data'!B:B,B450,'Forecast Data'!C:C,BK$6)+SUMIFS('Forecast Data'!H:H,'Forecast Data'!B:B,B450,'Forecast Data'!C:C,BL$6)+SUMIFS('Forecast Data'!H:H,'Forecast Data'!B:B,B450,'Forecast Data'!C:C,BM$6)+SUMIFS('Forecast Data'!H:H,'Forecast Data'!B:B,B450,'Forecast Data'!C:C,BN$6)+SUMIFS('Forecast Data'!H:H,'Forecast Data'!B:B,B450,'Forecast Data'!C:C,BO$6)+SUMIFS('Forecast Data'!H:H,'Forecast Data'!B:B,B450,'Forecast Data'!C:C,BP$6)+SUMIFS('Forecast Data'!H:H,'Forecast Data'!B:B,B450,'Forecast Data'!C:C,BQ$6)),"")</f>
        <v/>
      </c>
      <c r="BY450" s="12">
        <f t="shared" si="68"/>
        <v>0</v>
      </c>
      <c r="BZ450" s="16">
        <f t="shared" si="69"/>
        <v>0</v>
      </c>
      <c r="CA450" s="13">
        <f t="shared" si="70"/>
        <v>0</v>
      </c>
      <c r="CB450" s="12">
        <f t="shared" si="71"/>
        <v>0</v>
      </c>
      <c r="CC450" s="12"/>
      <c r="CD450" s="11">
        <f>(SUMIFS('Forecast Data'!H:H,'Forecast Data'!B:B,D450,'Forecast Data'!C:C,BK$6)+SUMIFS('Forecast Data'!H:H,'Forecast Data'!B:B,D450,'Forecast Data'!C:C,BL$6)+SUMIFS('Forecast Data'!H:H,'Forecast Data'!B:B,D450,'Forecast Data'!C:C,BM$6)+SUMIFS('Forecast Data'!H:H,'Forecast Data'!B:B,D450,'Forecast Data'!C:C,BJ$6))/4</f>
        <v>0</v>
      </c>
      <c r="CE450" s="12" t="str">
        <f>IFERROR((SUM(W450:Z450)-(SUMIFS('Forecast Data'!H:H,'Forecast Data'!B:B,B450,'Forecast Data'!C:C,BJ$6)+SUMIFS('Forecast Data'!H:H,'Forecast Data'!B:B,B450,'Forecast Data'!C:C,BK$6)+SUMIFS('Forecast Data'!H:H,'Forecast Data'!B:B,B450,'Forecast Data'!C:C,BL$6)+SUMIFS('Forecast Data'!H:H,'Forecast Data'!B:B,B450,'Forecast Data'!C:C,BM$6)))/(SUMIFS('Forecast Data'!H:H,'Forecast Data'!B:B,B450,'Forecast Data'!C:C,BJ$6)+SUMIFS('Forecast Data'!H:H,'Forecast Data'!B:B,B450,'Forecast Data'!C:C,BK$6)+SUMIFS('Forecast Data'!H:H,'Forecast Data'!B:B,B450,'Forecast Data'!C:C,BL$6)+SUMIFS('Forecast Data'!H:H,'Forecast Data'!B:B,B450,'Forecast Data'!C:C,BM$6)),"")</f>
        <v/>
      </c>
      <c r="CF450" s="12">
        <f t="shared" si="72"/>
        <v>0</v>
      </c>
      <c r="CG450" s="12">
        <f t="shared" si="73"/>
        <v>0</v>
      </c>
      <c r="CH450" s="13">
        <f t="shared" si="74"/>
        <v>0</v>
      </c>
      <c r="CI450" s="13"/>
    </row>
    <row r="451" spans="1:87" ht="13.2">
      <c r="A451" s="1"/>
      <c r="B451" s="1"/>
      <c r="C451" s="1"/>
      <c r="D451" t="s">
        <v>483</v>
      </c>
      <c r="E451" s="11">
        <f>SUMIFS('Fin Data'!F:F,'Fin Data'!A:A,D451)</f>
        <v>0</v>
      </c>
      <c r="F451" s="11">
        <f>SUMIFS('Fin Data with 6 week hist'!I:I,'Fin Data with 6 week hist'!$A:$A,$D451)</f>
        <v>0</v>
      </c>
      <c r="G451" s="11">
        <f>SUMIFS('Fin Data with 6 week hist'!J:J,'Fin Data with 6 week hist'!$A:$A,$D451)</f>
        <v>0</v>
      </c>
      <c r="H451" s="11">
        <f>SUMIFS('Fin Data with 6 week hist'!K:K,'Fin Data with 6 week hist'!$A:$A,$D451)+SUMIFS('Unit Cancellations'!D:D,'Unit Cancellations'!$B:$B,$D451)</f>
        <v>0</v>
      </c>
      <c r="I451" s="11">
        <f>SUMIFS('Fin Data with 6 week hist'!L:L,'Fin Data with 6 week hist'!$A:$A,$D451)+SUMIFS('Unit Cancellations'!E:E,'Unit Cancellations'!$B:$B,$D451)</f>
        <v>0</v>
      </c>
      <c r="J451" s="11">
        <f>SUMIFS('Fin Data with 6 week hist'!M:M,'Fin Data with 6 week hist'!$A:$A,$D451)+SUMIFS('Unit Cancellations'!F:F,'Unit Cancellations'!$B:$B,$D451)</f>
        <v>0</v>
      </c>
      <c r="K451" s="11">
        <f>SUMIFS('Fin Data with 6 week hist'!N:N,'Fin Data with 6 week hist'!$A:$A,$D451)+SUMIFS('Unit Cancellations'!G:G,'Unit Cancellations'!$B:$B,$D451)</f>
        <v>0</v>
      </c>
      <c r="L451" s="11">
        <f>SUMIFS('Fin Data'!AN:AN,'Fin Data'!A:A,D451)</f>
        <v>0</v>
      </c>
      <c r="M451" s="12">
        <f>IFERROR(SUMIFS('Fin Data'!AO:AO,'Fin Data'!A:A,D451),"")</f>
        <v>0</v>
      </c>
      <c r="N451" s="1"/>
      <c r="O451" s="11">
        <f t="shared" si="63"/>
        <v>0</v>
      </c>
      <c r="P451" s="12" t="str">
        <f t="shared" si="64"/>
        <v/>
      </c>
      <c r="Q451" s="1"/>
      <c r="R451" s="11">
        <f t="shared" si="65"/>
        <v>0</v>
      </c>
      <c r="S451" s="12" t="str">
        <f t="shared" si="66"/>
        <v/>
      </c>
      <c r="T451" s="11">
        <f t="shared" si="67"/>
        <v>0</v>
      </c>
      <c r="U451" s="1" t="e">
        <f t="shared" si="80"/>
        <v>#REF!</v>
      </c>
      <c r="V451" s="1"/>
      <c r="W451" s="11">
        <f>SUMIFS('Forecast Data'!$D:$D,'Forecast Data'!$C:$C,W$6,'Forecast Data'!$B:$B,$D451)</f>
        <v>0</v>
      </c>
      <c r="X451" s="11">
        <f>SUMIFS('Forecast Data'!$D:$D,'Forecast Data'!$C:$C,X$6,'Forecast Data'!$B:$B,$D451)</f>
        <v>0</v>
      </c>
      <c r="Y451" s="11">
        <f>SUMIFS('Forecast Data'!$D:$D,'Forecast Data'!$C:$C,Y$6,'Forecast Data'!$B:$B,$D451)</f>
        <v>0</v>
      </c>
      <c r="Z451" s="11">
        <f>SUMIFS('Forecast Data'!$D:$D,'Forecast Data'!$C:$C,Z$6,'Forecast Data'!$B:$B,$D451)</f>
        <v>0</v>
      </c>
      <c r="AA451" s="11">
        <f>SUMIFS('Forecast Data'!$D:$D,'Forecast Data'!$C:$C,AA$6,'Forecast Data'!$B:$B,$D451)</f>
        <v>0</v>
      </c>
      <c r="AB451" s="11">
        <f>SUMIFS('Forecast Data'!$D:$D,'Forecast Data'!$C:$C,AB$6,'Forecast Data'!$B:$B,$D451)</f>
        <v>0</v>
      </c>
      <c r="AC451" s="11">
        <f>SUMIFS('Forecast Data'!$D:$D,'Forecast Data'!$C:$C,AC$6,'Forecast Data'!$B:$B,$D451)</f>
        <v>0</v>
      </c>
      <c r="AD451" s="11">
        <f>SUMIFS('Forecast Data'!$D:$D,'Forecast Data'!$C:$C,AD$6,'Forecast Data'!$B:$B,$D451)</f>
        <v>0</v>
      </c>
      <c r="AE451" s="11">
        <f>SUMIFS('Forecast Data'!$D:$D,'Forecast Data'!$C:$C,AE$6,'Forecast Data'!$B:$B,$D451)</f>
        <v>0</v>
      </c>
      <c r="AF451" s="11">
        <f>SUMIFS('Forecast Data'!$D:$D,'Forecast Data'!$C:$C,AF$6,'Forecast Data'!$B:$B,$D451)</f>
        <v>0</v>
      </c>
      <c r="AG451" s="11">
        <f>SUMIFS('Forecast Data'!$D:$D,'Forecast Data'!$C:$C,AG$6,'Forecast Data'!$B:$B,$D451)</f>
        <v>0</v>
      </c>
      <c r="AH451" s="11">
        <f>SUMIFS('Forecast Data'!$D:$D,'Forecast Data'!$C:$C,AH$6,'Forecast Data'!$B:$B,$D451)</f>
        <v>0</v>
      </c>
      <c r="AI451" s="1"/>
      <c r="AJ451" s="12" t="str">
        <f>IF(SUMIFS('Forecast Data'!$E:$E,'Forecast Data'!$C:$C,AJ$6,'Forecast Data'!$B:$B,$D451)=0,"",SUMIFS('Forecast Data'!$E:$E,'Forecast Data'!$C:$C,AJ$6,'Forecast Data'!$B:$B,$D451))</f>
        <v/>
      </c>
      <c r="AK451" s="12" t="str">
        <f>IF(SUMIFS('Forecast Data'!$E:$E,'Forecast Data'!$C:$C,AK$6,'Forecast Data'!$B:$B,$D451)=0,"",SUMIFS('Forecast Data'!$E:$E,'Forecast Data'!$C:$C,AK$6,'Forecast Data'!$B:$B,$D451))</f>
        <v/>
      </c>
      <c r="AL451" s="12" t="str">
        <f>IF(SUMIFS('Forecast Data'!$E:$E,'Forecast Data'!$C:$C,AL$6,'Forecast Data'!$B:$B,$D451)=0,"",SUMIFS('Forecast Data'!$E:$E,'Forecast Data'!$C:$C,AL$6,'Forecast Data'!$B:$B,$D451))</f>
        <v/>
      </c>
      <c r="AM451" s="12" t="str">
        <f>IF(SUMIFS('Forecast Data'!$E:$E,'Forecast Data'!$C:$C,AM$6,'Forecast Data'!$B:$B,$D451)=0,"",SUMIFS('Forecast Data'!$E:$E,'Forecast Data'!$C:$C,AM$6,'Forecast Data'!$B:$B,$D451))</f>
        <v/>
      </c>
      <c r="AN451" s="12" t="str">
        <f>IF(SUMIFS('Forecast Data'!$E:$E,'Forecast Data'!$C:$C,AN$6,'Forecast Data'!$B:$B,$D451)=0,"",SUMIFS('Forecast Data'!$E:$E,'Forecast Data'!$C:$C,AN$6,'Forecast Data'!$B:$B,$D451))</f>
        <v/>
      </c>
      <c r="AO451" s="12" t="str">
        <f>IF(SUMIFS('Forecast Data'!$E:$E,'Forecast Data'!$C:$C,AO$6,'Forecast Data'!$B:$B,$D451)=0,"",SUMIFS('Forecast Data'!$E:$E,'Forecast Data'!$C:$C,AO$6,'Forecast Data'!$B:$B,$D451))</f>
        <v/>
      </c>
      <c r="AP451" s="12" t="str">
        <f>IF(SUMIFS('Forecast Data'!$E:$E,'Forecast Data'!$C:$C,AP$6,'Forecast Data'!$B:$B,$D451)=0,"",SUMIFS('Forecast Data'!$E:$E,'Forecast Data'!$C:$C,AP$6,'Forecast Data'!$B:$B,$D451))</f>
        <v/>
      </c>
      <c r="AQ451" s="12" t="str">
        <f>IF(SUMIFS('Forecast Data'!$E:$E,'Forecast Data'!$C:$C,AQ$6,'Forecast Data'!$B:$B,$D451)=0,"",SUMIFS('Forecast Data'!$E:$E,'Forecast Data'!$C:$C,AQ$6,'Forecast Data'!$B:$B,$D451))</f>
        <v/>
      </c>
      <c r="AR451" s="12" t="str">
        <f>IF(SUMIFS('Forecast Data'!$E:$E,'Forecast Data'!$C:$C,AR$6,'Forecast Data'!$B:$B,$D451)=0,"",SUMIFS('Forecast Data'!$E:$E,'Forecast Data'!$C:$C,AR$6,'Forecast Data'!$B:$B,$D451))</f>
        <v/>
      </c>
      <c r="AS451" s="12" t="str">
        <f>IF(SUMIFS('Forecast Data'!$E:$E,'Forecast Data'!$C:$C,AS$6,'Forecast Data'!$B:$B,$D451)=0,"",SUMIFS('Forecast Data'!$E:$E,'Forecast Data'!$C:$C,AS$6,'Forecast Data'!$B:$B,$D451))</f>
        <v/>
      </c>
      <c r="AT451" s="12" t="str">
        <f>IF(SUMIFS('Forecast Data'!$E:$E,'Forecast Data'!$C:$C,AT$6,'Forecast Data'!$B:$B,$D451)=0,"",SUMIFS('Forecast Data'!$E:$E,'Forecast Data'!$C:$C,AT$6,'Forecast Data'!$B:$B,$D451))</f>
        <v/>
      </c>
      <c r="AU451" s="12" t="str">
        <f>IF(SUMIFS('Forecast Data'!$E:$E,'Forecast Data'!$C:$C,AU$6,'Forecast Data'!$B:$B,$D451)=0,"",SUMIFS('Forecast Data'!$E:$E,'Forecast Data'!$C:$C,AU$6,'Forecast Data'!$B:$B,$D451))</f>
        <v/>
      </c>
      <c r="AV451" s="1"/>
      <c r="AW451" s="11">
        <f>SUMIFS('OP Units'!E:E,'OP Units'!$A:$A,$D451)</f>
        <v>0</v>
      </c>
      <c r="AX451" s="11">
        <f>SUMIFS('OP Units'!F:F,'OP Units'!$A:$A,$D451)</f>
        <v>0</v>
      </c>
      <c r="AY451" s="11">
        <f>SUMIFS('OP Units'!G:G,'OP Units'!$A:$A,$D451)</f>
        <v>0</v>
      </c>
      <c r="AZ451" s="11">
        <f>SUMIFS('OP Units'!H:H,'OP Units'!$A:$A,$D451)</f>
        <v>0</v>
      </c>
      <c r="BA451" s="11">
        <f>SUMIFS('OP Units'!I:I,'OP Units'!$A:$A,$D451)</f>
        <v>0</v>
      </c>
      <c r="BB451" s="11">
        <f>SUMIFS('OP Units'!J:J,'OP Units'!$A:$A,$D451)</f>
        <v>0</v>
      </c>
      <c r="BC451" s="11">
        <f>SUMIFS('OP Units'!K:K,'OP Units'!$A:$A,$D451)</f>
        <v>0</v>
      </c>
      <c r="BD451" s="11">
        <f>SUMIFS('OP Units'!L:L,'OP Units'!$A:$A,$D451)</f>
        <v>0</v>
      </c>
      <c r="BE451" s="11">
        <f>SUMIFS('OP Units'!M:M,'OP Units'!$A:$A,$D451)</f>
        <v>0</v>
      </c>
      <c r="BF451" s="11">
        <f>SUMIFS('OP Units'!N:N,'OP Units'!$A:$A,$D451)</f>
        <v>0</v>
      </c>
      <c r="BG451" s="11">
        <f>SUMIFS('OP Units'!O:O,'OP Units'!$A:$A,$D451)</f>
        <v>0</v>
      </c>
      <c r="BH451" s="11">
        <f>SUMIFS('OP Units'!P:P,'OP Units'!$A:$A,$D451)</f>
        <v>0</v>
      </c>
      <c r="BI451" s="1"/>
      <c r="BJ451" s="12" t="str">
        <f>IFERROR((SUMIFS('OP Units'!E:E,'OP Units'!$A:$A,$D451)-SUMIFS('Forecast Data'!$H:$H,'Forecast Data'!$C:$C,BJ$6,'Forecast Data'!$B:$B,$D451))/SUMIFS('Forecast Data'!$H:$H,'Forecast Data'!$C:$C,BJ$6,'Forecast Data'!$B:$B,$D451),"")</f>
        <v/>
      </c>
      <c r="BK451" s="12" t="str">
        <f>IFERROR((SUMIFS('OP Units'!F:F,'OP Units'!$A:$A,$D451)-SUMIFS('Forecast Data'!$H:$H,'Forecast Data'!$C:$C,BK$6,'Forecast Data'!$B:$B,$D451))/SUMIFS('Forecast Data'!$H:$H,'Forecast Data'!$C:$C,BK$6,'Forecast Data'!$B:$B,$D451),"")</f>
        <v/>
      </c>
      <c r="BL451" s="12" t="str">
        <f>IFERROR((SUMIFS('OP Units'!G:G,'OP Units'!$A:$A,$D451)-SUMIFS('Forecast Data'!$H:$H,'Forecast Data'!$C:$C,BL$6,'Forecast Data'!$B:$B,$D451))/SUMIFS('Forecast Data'!$H:$H,'Forecast Data'!$C:$C,BL$6,'Forecast Data'!$B:$B,$D451),"")</f>
        <v/>
      </c>
      <c r="BM451" s="12" t="str">
        <f>IFERROR((SUMIFS('OP Units'!H:H,'OP Units'!$A:$A,$D451)-SUMIFS('Forecast Data'!$H:$H,'Forecast Data'!$C:$C,BM$6,'Forecast Data'!$B:$B,$D451))/SUMIFS('Forecast Data'!$H:$H,'Forecast Data'!$C:$C,BM$6,'Forecast Data'!$B:$B,$D451),"")</f>
        <v/>
      </c>
      <c r="BN451" s="12" t="str">
        <f>IFERROR((SUMIFS('OP Units'!I:I,'OP Units'!$A:$A,$D451)-SUMIFS('Forecast Data'!$H:$H,'Forecast Data'!$C:$C,BN$6,'Forecast Data'!$B:$B,$D451))/SUMIFS('Forecast Data'!$H:$H,'Forecast Data'!$C:$C,BN$6,'Forecast Data'!$B:$B,$D451),"")</f>
        <v/>
      </c>
      <c r="BO451" s="12" t="str">
        <f>IFERROR((SUMIFS('OP Units'!J:J,'OP Units'!$A:$A,$D451)-SUMIFS('Forecast Data'!$H:$H,'Forecast Data'!$C:$C,BO$6,'Forecast Data'!$B:$B,$D451))/SUMIFS('Forecast Data'!$H:$H,'Forecast Data'!$C:$C,BO$6,'Forecast Data'!$B:$B,$D451),"")</f>
        <v/>
      </c>
      <c r="BP451" s="12" t="str">
        <f>IFERROR((SUMIFS('OP Units'!K:K,'OP Units'!$A:$A,$D451)-SUMIFS('Forecast Data'!$H:$H,'Forecast Data'!$C:$C,BP$6,'Forecast Data'!$B:$B,$D451))/SUMIFS('Forecast Data'!$H:$H,'Forecast Data'!$C:$C,BP$6,'Forecast Data'!$B:$B,$D451),"")</f>
        <v/>
      </c>
      <c r="BQ451" s="12" t="str">
        <f>IFERROR((SUMIFS('OP Units'!L:L,'OP Units'!$A:$A,$D451)-SUMIFS('Forecast Data'!$H:$H,'Forecast Data'!$C:$C,BQ$6,'Forecast Data'!$B:$B,$D451))/SUMIFS('Forecast Data'!$H:$H,'Forecast Data'!$C:$C,BQ$6,'Forecast Data'!$B:$B,$D451),"")</f>
        <v/>
      </c>
      <c r="BR451" s="12" t="str">
        <f>IFERROR((SUMIFS('OP Units'!M:M,'OP Units'!$A:$A,$D451)-SUMIFS('Forecast Data'!$H:$H,'Forecast Data'!$C:$C,BR$6,'Forecast Data'!$B:$B,$D451))/SUMIFS('Forecast Data'!$H:$H,'Forecast Data'!$C:$C,BR$6,'Forecast Data'!$B:$B,$D451),"")</f>
        <v/>
      </c>
      <c r="BS451" s="12" t="str">
        <f>IFERROR((SUMIFS('OP Units'!N:N,'OP Units'!$A:$A,$D451)-SUMIFS('Forecast Data'!$H:$H,'Forecast Data'!$C:$C,BS$6,'Forecast Data'!$B:$B,$D451))/SUMIFS('Forecast Data'!$H:$H,'Forecast Data'!$C:$C,BS$6,'Forecast Data'!$B:$B,$D451),"")</f>
        <v/>
      </c>
      <c r="BT451" s="12" t="str">
        <f>IFERROR((SUMIFS('OP Units'!O:O,'OP Units'!$A:$A,$D451)-SUMIFS('Forecast Data'!$H:$H,'Forecast Data'!$C:$C,BT$6,'Forecast Data'!$B:$B,$D451))/SUMIFS('Forecast Data'!$H:$H,'Forecast Data'!$C:$C,BT$6,'Forecast Data'!$B:$B,$D451),"")</f>
        <v/>
      </c>
      <c r="BU451" s="12" t="str">
        <f>IFERROR((SUMIFS('OP Units'!P:P,'OP Units'!$A:$A,$D451)-SUMIFS('Forecast Data'!$H:$H,'Forecast Data'!$C:$C,BU$6,'Forecast Data'!$B:$B,$D451))/SUMIFS('Forecast Data'!$H:$H,'Forecast Data'!$C:$C,BU$6,'Forecast Data'!$B:$B,$D451),"")</f>
        <v/>
      </c>
      <c r="BV451" s="12"/>
      <c r="BW451" s="11">
        <f>(SUMIFS('Forecast Data'!H:H,'Forecast Data'!B:B,D451,'Forecast Data'!C:C,BK$6)+SUMIFS('Forecast Data'!H:H,'Forecast Data'!B:B,D451,'Forecast Data'!C:C,BL$6)+SUMIFS('Forecast Data'!H:H,'Forecast Data'!B:B,D451,'Forecast Data'!C:C,BM$6)+SUMIFS('Forecast Data'!H:H,'Forecast Data'!B:B,D451,'Forecast Data'!C:C,BN$6)+SUMIFS('Forecast Data'!H:H,'Forecast Data'!B:B,D451,'Forecast Data'!C:C,BO$6)+SUMIFS('Forecast Data'!H:H,'Forecast Data'!B:B,D451,'Forecast Data'!C:C,BP$6)+SUMIFS('Forecast Data'!H:H,'Forecast Data'!B:B,D451,'Forecast Data'!C:C,BQ$6)+SUMIFS('Forecast Data'!H:H,'Forecast Data'!B:B,D451,'Forecast Data'!C:C,BJ$6))/8</f>
        <v>0</v>
      </c>
      <c r="BX451" s="12" t="str">
        <f>IFERROR((SUM(W451:AD451)-(SUMIFS('Forecast Data'!H:H,'Forecast Data'!B:B,B451,'Forecast Data'!C:C,BJ$6)+SUMIFS('Forecast Data'!H:H,'Forecast Data'!B:B,B451,'Forecast Data'!C:C,BK$6)+SUMIFS('Forecast Data'!H:H,'Forecast Data'!B:B,B451,'Forecast Data'!C:C,BL$6)+SUMIFS('Forecast Data'!H:H,'Forecast Data'!B:B,B451,'Forecast Data'!C:C,BM$6)+SUMIFS('Forecast Data'!H:H,'Forecast Data'!B:B,B451,'Forecast Data'!C:C,BN$6)+SUMIFS('Forecast Data'!H:H,'Forecast Data'!B:B,B451,'Forecast Data'!C:C,BO$6)+SUMIFS('Forecast Data'!H:H,'Forecast Data'!B:B,B451,'Forecast Data'!C:C,BP$6)+SUMIFS('Forecast Data'!H:H,'Forecast Data'!B:B,B451,'Forecast Data'!C:C,BQ$6)))/(SUMIFS('Forecast Data'!H:H,'Forecast Data'!B:B,B451,'Forecast Data'!C:C,BJ$6)+SUMIFS('Forecast Data'!H:H,'Forecast Data'!B:B,B451,'Forecast Data'!C:C,BK$6)+SUMIFS('Forecast Data'!H:H,'Forecast Data'!B:B,B451,'Forecast Data'!C:C,BL$6)+SUMIFS('Forecast Data'!H:H,'Forecast Data'!B:B,B451,'Forecast Data'!C:C,BM$6)+SUMIFS('Forecast Data'!H:H,'Forecast Data'!B:B,B451,'Forecast Data'!C:C,BN$6)+SUMIFS('Forecast Data'!H:H,'Forecast Data'!B:B,B451,'Forecast Data'!C:C,BO$6)+SUMIFS('Forecast Data'!H:H,'Forecast Data'!B:B,B451,'Forecast Data'!C:C,BP$6)+SUMIFS('Forecast Data'!H:H,'Forecast Data'!B:B,B451,'Forecast Data'!C:C,BQ$6)),"")</f>
        <v/>
      </c>
      <c r="BY451" s="12">
        <f t="shared" si="68"/>
        <v>0</v>
      </c>
      <c r="BZ451" s="16">
        <f t="shared" si="69"/>
        <v>0</v>
      </c>
      <c r="CA451" s="13">
        <f t="shared" si="70"/>
        <v>0</v>
      </c>
      <c r="CB451" s="12">
        <f t="shared" si="71"/>
        <v>0</v>
      </c>
      <c r="CC451" s="12"/>
      <c r="CD451" s="11">
        <f>(SUMIFS('Forecast Data'!H:H,'Forecast Data'!B:B,D451,'Forecast Data'!C:C,BK$6)+SUMIFS('Forecast Data'!H:H,'Forecast Data'!B:B,D451,'Forecast Data'!C:C,BL$6)+SUMIFS('Forecast Data'!H:H,'Forecast Data'!B:B,D451,'Forecast Data'!C:C,BM$6)+SUMIFS('Forecast Data'!H:H,'Forecast Data'!B:B,D451,'Forecast Data'!C:C,BJ$6))/4</f>
        <v>0</v>
      </c>
      <c r="CE451" s="12" t="str">
        <f>IFERROR((SUM(W451:Z451)-(SUMIFS('Forecast Data'!H:H,'Forecast Data'!B:B,B451,'Forecast Data'!C:C,BJ$6)+SUMIFS('Forecast Data'!H:H,'Forecast Data'!B:B,B451,'Forecast Data'!C:C,BK$6)+SUMIFS('Forecast Data'!H:H,'Forecast Data'!B:B,B451,'Forecast Data'!C:C,BL$6)+SUMIFS('Forecast Data'!H:H,'Forecast Data'!B:B,B451,'Forecast Data'!C:C,BM$6)))/(SUMIFS('Forecast Data'!H:H,'Forecast Data'!B:B,B451,'Forecast Data'!C:C,BJ$6)+SUMIFS('Forecast Data'!H:H,'Forecast Data'!B:B,B451,'Forecast Data'!C:C,BK$6)+SUMIFS('Forecast Data'!H:H,'Forecast Data'!B:B,B451,'Forecast Data'!C:C,BL$6)+SUMIFS('Forecast Data'!H:H,'Forecast Data'!B:B,B451,'Forecast Data'!C:C,BM$6)),"")</f>
        <v/>
      </c>
      <c r="CF451" s="12">
        <f t="shared" si="72"/>
        <v>0</v>
      </c>
      <c r="CG451" s="12">
        <f t="shared" si="73"/>
        <v>0</v>
      </c>
      <c r="CH451" s="13">
        <f t="shared" si="74"/>
        <v>0</v>
      </c>
      <c r="CI451" s="13"/>
    </row>
    <row r="452" spans="1:87" ht="13.2">
      <c r="A452" s="1"/>
      <c r="B452" s="1"/>
      <c r="C452" s="1"/>
      <c r="D452" t="s">
        <v>484</v>
      </c>
      <c r="E452" s="11">
        <f>SUMIFS('Fin Data'!F:F,'Fin Data'!A:A,D452)</f>
        <v>0</v>
      </c>
      <c r="F452" s="11">
        <f>SUMIFS('Fin Data with 6 week hist'!I:I,'Fin Data with 6 week hist'!$A:$A,$D452)</f>
        <v>0</v>
      </c>
      <c r="G452" s="11">
        <f>SUMIFS('Fin Data with 6 week hist'!J:J,'Fin Data with 6 week hist'!$A:$A,$D452)</f>
        <v>0</v>
      </c>
      <c r="H452" s="11">
        <f>SUMIFS('Fin Data with 6 week hist'!K:K,'Fin Data with 6 week hist'!$A:$A,$D452)+SUMIFS('Unit Cancellations'!D:D,'Unit Cancellations'!$B:$B,$D452)</f>
        <v>0</v>
      </c>
      <c r="I452" s="11">
        <f>SUMIFS('Fin Data with 6 week hist'!L:L,'Fin Data with 6 week hist'!$A:$A,$D452)+SUMIFS('Unit Cancellations'!E:E,'Unit Cancellations'!$B:$B,$D452)</f>
        <v>0</v>
      </c>
      <c r="J452" s="11">
        <f>SUMIFS('Fin Data with 6 week hist'!M:M,'Fin Data with 6 week hist'!$A:$A,$D452)+SUMIFS('Unit Cancellations'!F:F,'Unit Cancellations'!$B:$B,$D452)</f>
        <v>0</v>
      </c>
      <c r="K452" s="11">
        <f>SUMIFS('Fin Data with 6 week hist'!N:N,'Fin Data with 6 week hist'!$A:$A,$D452)+SUMIFS('Unit Cancellations'!G:G,'Unit Cancellations'!$B:$B,$D452)</f>
        <v>0</v>
      </c>
      <c r="L452" s="11">
        <f>SUMIFS('Fin Data'!AN:AN,'Fin Data'!A:A,D452)</f>
        <v>0</v>
      </c>
      <c r="M452" s="12">
        <f>IFERROR(SUMIFS('Fin Data'!AO:AO,'Fin Data'!A:A,D452),"")</f>
        <v>0</v>
      </c>
      <c r="N452" s="1"/>
      <c r="O452" s="11">
        <f t="shared" si="63"/>
        <v>0</v>
      </c>
      <c r="P452" s="12" t="str">
        <f t="shared" si="64"/>
        <v/>
      </c>
      <c r="Q452" s="1"/>
      <c r="R452" s="11">
        <f t="shared" si="65"/>
        <v>0</v>
      </c>
      <c r="S452" s="12" t="str">
        <f t="shared" si="66"/>
        <v/>
      </c>
      <c r="T452" s="11">
        <f t="shared" si="67"/>
        <v>0</v>
      </c>
      <c r="U452" s="1" t="e">
        <f t="shared" si="80"/>
        <v>#REF!</v>
      </c>
      <c r="V452" s="1"/>
      <c r="W452" s="11">
        <f>SUMIFS('Forecast Data'!$D:$D,'Forecast Data'!$C:$C,W$6,'Forecast Data'!$B:$B,$D452)</f>
        <v>0</v>
      </c>
      <c r="X452" s="11">
        <f>SUMIFS('Forecast Data'!$D:$D,'Forecast Data'!$C:$C,X$6,'Forecast Data'!$B:$B,$D452)</f>
        <v>0</v>
      </c>
      <c r="Y452" s="11">
        <f>SUMIFS('Forecast Data'!$D:$D,'Forecast Data'!$C:$C,Y$6,'Forecast Data'!$B:$B,$D452)</f>
        <v>0</v>
      </c>
      <c r="Z452" s="11">
        <f>SUMIFS('Forecast Data'!$D:$D,'Forecast Data'!$C:$C,Z$6,'Forecast Data'!$B:$B,$D452)</f>
        <v>0</v>
      </c>
      <c r="AA452" s="11">
        <f>SUMIFS('Forecast Data'!$D:$D,'Forecast Data'!$C:$C,AA$6,'Forecast Data'!$B:$B,$D452)</f>
        <v>0</v>
      </c>
      <c r="AB452" s="11">
        <f>SUMIFS('Forecast Data'!$D:$D,'Forecast Data'!$C:$C,AB$6,'Forecast Data'!$B:$B,$D452)</f>
        <v>0</v>
      </c>
      <c r="AC452" s="11">
        <f>SUMIFS('Forecast Data'!$D:$D,'Forecast Data'!$C:$C,AC$6,'Forecast Data'!$B:$B,$D452)</f>
        <v>0</v>
      </c>
      <c r="AD452" s="11">
        <f>SUMIFS('Forecast Data'!$D:$D,'Forecast Data'!$C:$C,AD$6,'Forecast Data'!$B:$B,$D452)</f>
        <v>0</v>
      </c>
      <c r="AE452" s="11">
        <f>SUMIFS('Forecast Data'!$D:$D,'Forecast Data'!$C:$C,AE$6,'Forecast Data'!$B:$B,$D452)</f>
        <v>0</v>
      </c>
      <c r="AF452" s="11">
        <f>SUMIFS('Forecast Data'!$D:$D,'Forecast Data'!$C:$C,AF$6,'Forecast Data'!$B:$B,$D452)</f>
        <v>0</v>
      </c>
      <c r="AG452" s="11">
        <f>SUMIFS('Forecast Data'!$D:$D,'Forecast Data'!$C:$C,AG$6,'Forecast Data'!$B:$B,$D452)</f>
        <v>0</v>
      </c>
      <c r="AH452" s="11">
        <f>SUMIFS('Forecast Data'!$D:$D,'Forecast Data'!$C:$C,AH$6,'Forecast Data'!$B:$B,$D452)</f>
        <v>0</v>
      </c>
      <c r="AI452" s="1"/>
      <c r="AJ452" s="12" t="str">
        <f>IF(SUMIFS('Forecast Data'!$E:$E,'Forecast Data'!$C:$C,AJ$6,'Forecast Data'!$B:$B,$D452)=0,"",SUMIFS('Forecast Data'!$E:$E,'Forecast Data'!$C:$C,AJ$6,'Forecast Data'!$B:$B,$D452))</f>
        <v/>
      </c>
      <c r="AK452" s="12" t="str">
        <f>IF(SUMIFS('Forecast Data'!$E:$E,'Forecast Data'!$C:$C,AK$6,'Forecast Data'!$B:$B,$D452)=0,"",SUMIFS('Forecast Data'!$E:$E,'Forecast Data'!$C:$C,AK$6,'Forecast Data'!$B:$B,$D452))</f>
        <v/>
      </c>
      <c r="AL452" s="12" t="str">
        <f>IF(SUMIFS('Forecast Data'!$E:$E,'Forecast Data'!$C:$C,AL$6,'Forecast Data'!$B:$B,$D452)=0,"",SUMIFS('Forecast Data'!$E:$E,'Forecast Data'!$C:$C,AL$6,'Forecast Data'!$B:$B,$D452))</f>
        <v/>
      </c>
      <c r="AM452" s="12" t="str">
        <f>IF(SUMIFS('Forecast Data'!$E:$E,'Forecast Data'!$C:$C,AM$6,'Forecast Data'!$B:$B,$D452)=0,"",SUMIFS('Forecast Data'!$E:$E,'Forecast Data'!$C:$C,AM$6,'Forecast Data'!$B:$B,$D452))</f>
        <v/>
      </c>
      <c r="AN452" s="12" t="str">
        <f>IF(SUMIFS('Forecast Data'!$E:$E,'Forecast Data'!$C:$C,AN$6,'Forecast Data'!$B:$B,$D452)=0,"",SUMIFS('Forecast Data'!$E:$E,'Forecast Data'!$C:$C,AN$6,'Forecast Data'!$B:$B,$D452))</f>
        <v/>
      </c>
      <c r="AO452" s="12" t="str">
        <f>IF(SUMIFS('Forecast Data'!$E:$E,'Forecast Data'!$C:$C,AO$6,'Forecast Data'!$B:$B,$D452)=0,"",SUMIFS('Forecast Data'!$E:$E,'Forecast Data'!$C:$C,AO$6,'Forecast Data'!$B:$B,$D452))</f>
        <v/>
      </c>
      <c r="AP452" s="12" t="str">
        <f>IF(SUMIFS('Forecast Data'!$E:$E,'Forecast Data'!$C:$C,AP$6,'Forecast Data'!$B:$B,$D452)=0,"",SUMIFS('Forecast Data'!$E:$E,'Forecast Data'!$C:$C,AP$6,'Forecast Data'!$B:$B,$D452))</f>
        <v/>
      </c>
      <c r="AQ452" s="12" t="str">
        <f>IF(SUMIFS('Forecast Data'!$E:$E,'Forecast Data'!$C:$C,AQ$6,'Forecast Data'!$B:$B,$D452)=0,"",SUMIFS('Forecast Data'!$E:$E,'Forecast Data'!$C:$C,AQ$6,'Forecast Data'!$B:$B,$D452))</f>
        <v/>
      </c>
      <c r="AR452" s="12" t="str">
        <f>IF(SUMIFS('Forecast Data'!$E:$E,'Forecast Data'!$C:$C,AR$6,'Forecast Data'!$B:$B,$D452)=0,"",SUMIFS('Forecast Data'!$E:$E,'Forecast Data'!$C:$C,AR$6,'Forecast Data'!$B:$B,$D452))</f>
        <v/>
      </c>
      <c r="AS452" s="12" t="str">
        <f>IF(SUMIFS('Forecast Data'!$E:$E,'Forecast Data'!$C:$C,AS$6,'Forecast Data'!$B:$B,$D452)=0,"",SUMIFS('Forecast Data'!$E:$E,'Forecast Data'!$C:$C,AS$6,'Forecast Data'!$B:$B,$D452))</f>
        <v/>
      </c>
      <c r="AT452" s="12" t="str">
        <f>IF(SUMIFS('Forecast Data'!$E:$E,'Forecast Data'!$C:$C,AT$6,'Forecast Data'!$B:$B,$D452)=0,"",SUMIFS('Forecast Data'!$E:$E,'Forecast Data'!$C:$C,AT$6,'Forecast Data'!$B:$B,$D452))</f>
        <v/>
      </c>
      <c r="AU452" s="12" t="str">
        <f>IF(SUMIFS('Forecast Data'!$E:$E,'Forecast Data'!$C:$C,AU$6,'Forecast Data'!$B:$B,$D452)=0,"",SUMIFS('Forecast Data'!$E:$E,'Forecast Data'!$C:$C,AU$6,'Forecast Data'!$B:$B,$D452))</f>
        <v/>
      </c>
      <c r="AV452" s="1"/>
      <c r="AW452" s="11">
        <f>SUMIFS('OP Units'!E:E,'OP Units'!$A:$A,$D452)</f>
        <v>0</v>
      </c>
      <c r="AX452" s="11">
        <f>SUMIFS('OP Units'!F:F,'OP Units'!$A:$A,$D452)</f>
        <v>0</v>
      </c>
      <c r="AY452" s="11">
        <f>SUMIFS('OP Units'!G:G,'OP Units'!$A:$A,$D452)</f>
        <v>0</v>
      </c>
      <c r="AZ452" s="11">
        <f>SUMIFS('OP Units'!H:H,'OP Units'!$A:$A,$D452)</f>
        <v>0</v>
      </c>
      <c r="BA452" s="11">
        <f>SUMIFS('OP Units'!I:I,'OP Units'!$A:$A,$D452)</f>
        <v>0</v>
      </c>
      <c r="BB452" s="11">
        <f>SUMIFS('OP Units'!J:J,'OP Units'!$A:$A,$D452)</f>
        <v>0</v>
      </c>
      <c r="BC452" s="11">
        <f>SUMIFS('OP Units'!K:K,'OP Units'!$A:$A,$D452)</f>
        <v>0</v>
      </c>
      <c r="BD452" s="11">
        <f>SUMIFS('OP Units'!L:L,'OP Units'!$A:$A,$D452)</f>
        <v>0</v>
      </c>
      <c r="BE452" s="11">
        <f>SUMIFS('OP Units'!M:M,'OP Units'!$A:$A,$D452)</f>
        <v>0</v>
      </c>
      <c r="BF452" s="11">
        <f>SUMIFS('OP Units'!N:N,'OP Units'!$A:$A,$D452)</f>
        <v>0</v>
      </c>
      <c r="BG452" s="11">
        <f>SUMIFS('OP Units'!O:O,'OP Units'!$A:$A,$D452)</f>
        <v>0</v>
      </c>
      <c r="BH452" s="11">
        <f>SUMIFS('OP Units'!P:P,'OP Units'!$A:$A,$D452)</f>
        <v>0</v>
      </c>
      <c r="BI452" s="1"/>
      <c r="BJ452" s="12" t="str">
        <f>IFERROR((SUMIFS('OP Units'!E:E,'OP Units'!$A:$A,$D452)-SUMIFS('Forecast Data'!$H:$H,'Forecast Data'!$C:$C,BJ$6,'Forecast Data'!$B:$B,$D452))/SUMIFS('Forecast Data'!$H:$H,'Forecast Data'!$C:$C,BJ$6,'Forecast Data'!$B:$B,$D452),"")</f>
        <v/>
      </c>
      <c r="BK452" s="12" t="str">
        <f>IFERROR((SUMIFS('OP Units'!F:F,'OP Units'!$A:$A,$D452)-SUMIFS('Forecast Data'!$H:$H,'Forecast Data'!$C:$C,BK$6,'Forecast Data'!$B:$B,$D452))/SUMIFS('Forecast Data'!$H:$H,'Forecast Data'!$C:$C,BK$6,'Forecast Data'!$B:$B,$D452),"")</f>
        <v/>
      </c>
      <c r="BL452" s="12" t="str">
        <f>IFERROR((SUMIFS('OP Units'!G:G,'OP Units'!$A:$A,$D452)-SUMIFS('Forecast Data'!$H:$H,'Forecast Data'!$C:$C,BL$6,'Forecast Data'!$B:$B,$D452))/SUMIFS('Forecast Data'!$H:$H,'Forecast Data'!$C:$C,BL$6,'Forecast Data'!$B:$B,$D452),"")</f>
        <v/>
      </c>
      <c r="BM452" s="12" t="str">
        <f>IFERROR((SUMIFS('OP Units'!H:H,'OP Units'!$A:$A,$D452)-SUMIFS('Forecast Data'!$H:$H,'Forecast Data'!$C:$C,BM$6,'Forecast Data'!$B:$B,$D452))/SUMIFS('Forecast Data'!$H:$H,'Forecast Data'!$C:$C,BM$6,'Forecast Data'!$B:$B,$D452),"")</f>
        <v/>
      </c>
      <c r="BN452" s="12" t="str">
        <f>IFERROR((SUMIFS('OP Units'!I:I,'OP Units'!$A:$A,$D452)-SUMIFS('Forecast Data'!$H:$H,'Forecast Data'!$C:$C,BN$6,'Forecast Data'!$B:$B,$D452))/SUMIFS('Forecast Data'!$H:$H,'Forecast Data'!$C:$C,BN$6,'Forecast Data'!$B:$B,$D452),"")</f>
        <v/>
      </c>
      <c r="BO452" s="12" t="str">
        <f>IFERROR((SUMIFS('OP Units'!J:J,'OP Units'!$A:$A,$D452)-SUMIFS('Forecast Data'!$H:$H,'Forecast Data'!$C:$C,BO$6,'Forecast Data'!$B:$B,$D452))/SUMIFS('Forecast Data'!$H:$H,'Forecast Data'!$C:$C,BO$6,'Forecast Data'!$B:$B,$D452),"")</f>
        <v/>
      </c>
      <c r="BP452" s="12" t="str">
        <f>IFERROR((SUMIFS('OP Units'!K:K,'OP Units'!$A:$A,$D452)-SUMIFS('Forecast Data'!$H:$H,'Forecast Data'!$C:$C,BP$6,'Forecast Data'!$B:$B,$D452))/SUMIFS('Forecast Data'!$H:$H,'Forecast Data'!$C:$C,BP$6,'Forecast Data'!$B:$B,$D452),"")</f>
        <v/>
      </c>
      <c r="BQ452" s="12" t="str">
        <f>IFERROR((SUMIFS('OP Units'!L:L,'OP Units'!$A:$A,$D452)-SUMIFS('Forecast Data'!$H:$H,'Forecast Data'!$C:$C,BQ$6,'Forecast Data'!$B:$B,$D452))/SUMIFS('Forecast Data'!$H:$H,'Forecast Data'!$C:$C,BQ$6,'Forecast Data'!$B:$B,$D452),"")</f>
        <v/>
      </c>
      <c r="BR452" s="12" t="str">
        <f>IFERROR((SUMIFS('OP Units'!M:M,'OP Units'!$A:$A,$D452)-SUMIFS('Forecast Data'!$H:$H,'Forecast Data'!$C:$C,BR$6,'Forecast Data'!$B:$B,$D452))/SUMIFS('Forecast Data'!$H:$H,'Forecast Data'!$C:$C,BR$6,'Forecast Data'!$B:$B,$D452),"")</f>
        <v/>
      </c>
      <c r="BS452" s="12" t="str">
        <f>IFERROR((SUMIFS('OP Units'!N:N,'OP Units'!$A:$A,$D452)-SUMIFS('Forecast Data'!$H:$H,'Forecast Data'!$C:$C,BS$6,'Forecast Data'!$B:$B,$D452))/SUMIFS('Forecast Data'!$H:$H,'Forecast Data'!$C:$C,BS$6,'Forecast Data'!$B:$B,$D452),"")</f>
        <v/>
      </c>
      <c r="BT452" s="12" t="str">
        <f>IFERROR((SUMIFS('OP Units'!O:O,'OP Units'!$A:$A,$D452)-SUMIFS('Forecast Data'!$H:$H,'Forecast Data'!$C:$C,BT$6,'Forecast Data'!$B:$B,$D452))/SUMIFS('Forecast Data'!$H:$H,'Forecast Data'!$C:$C,BT$6,'Forecast Data'!$B:$B,$D452),"")</f>
        <v/>
      </c>
      <c r="BU452" s="12" t="str">
        <f>IFERROR((SUMIFS('OP Units'!P:P,'OP Units'!$A:$A,$D452)-SUMIFS('Forecast Data'!$H:$H,'Forecast Data'!$C:$C,BU$6,'Forecast Data'!$B:$B,$D452))/SUMIFS('Forecast Data'!$H:$H,'Forecast Data'!$C:$C,BU$6,'Forecast Data'!$B:$B,$D452),"")</f>
        <v/>
      </c>
      <c r="BV452" s="12"/>
      <c r="BW452" s="11">
        <f>(SUMIFS('Forecast Data'!H:H,'Forecast Data'!B:B,D452,'Forecast Data'!C:C,BK$6)+SUMIFS('Forecast Data'!H:H,'Forecast Data'!B:B,D452,'Forecast Data'!C:C,BL$6)+SUMIFS('Forecast Data'!H:H,'Forecast Data'!B:B,D452,'Forecast Data'!C:C,BM$6)+SUMIFS('Forecast Data'!H:H,'Forecast Data'!B:B,D452,'Forecast Data'!C:C,BN$6)+SUMIFS('Forecast Data'!H:H,'Forecast Data'!B:B,D452,'Forecast Data'!C:C,BO$6)+SUMIFS('Forecast Data'!H:H,'Forecast Data'!B:B,D452,'Forecast Data'!C:C,BP$6)+SUMIFS('Forecast Data'!H:H,'Forecast Data'!B:B,D452,'Forecast Data'!C:C,BQ$6)+SUMIFS('Forecast Data'!H:H,'Forecast Data'!B:B,D452,'Forecast Data'!C:C,BJ$6))/8</f>
        <v>0</v>
      </c>
      <c r="BX452" s="12" t="str">
        <f>IFERROR((SUM(W452:AD452)-(SUMIFS('Forecast Data'!H:H,'Forecast Data'!B:B,B452,'Forecast Data'!C:C,BJ$6)+SUMIFS('Forecast Data'!H:H,'Forecast Data'!B:B,B452,'Forecast Data'!C:C,BK$6)+SUMIFS('Forecast Data'!H:H,'Forecast Data'!B:B,B452,'Forecast Data'!C:C,BL$6)+SUMIFS('Forecast Data'!H:H,'Forecast Data'!B:B,B452,'Forecast Data'!C:C,BM$6)+SUMIFS('Forecast Data'!H:H,'Forecast Data'!B:B,B452,'Forecast Data'!C:C,BN$6)+SUMIFS('Forecast Data'!H:H,'Forecast Data'!B:B,B452,'Forecast Data'!C:C,BO$6)+SUMIFS('Forecast Data'!H:H,'Forecast Data'!B:B,B452,'Forecast Data'!C:C,BP$6)+SUMIFS('Forecast Data'!H:H,'Forecast Data'!B:B,B452,'Forecast Data'!C:C,BQ$6)))/(SUMIFS('Forecast Data'!H:H,'Forecast Data'!B:B,B452,'Forecast Data'!C:C,BJ$6)+SUMIFS('Forecast Data'!H:H,'Forecast Data'!B:B,B452,'Forecast Data'!C:C,BK$6)+SUMIFS('Forecast Data'!H:H,'Forecast Data'!B:B,B452,'Forecast Data'!C:C,BL$6)+SUMIFS('Forecast Data'!H:H,'Forecast Data'!B:B,B452,'Forecast Data'!C:C,BM$6)+SUMIFS('Forecast Data'!H:H,'Forecast Data'!B:B,B452,'Forecast Data'!C:C,BN$6)+SUMIFS('Forecast Data'!H:H,'Forecast Data'!B:B,B452,'Forecast Data'!C:C,BO$6)+SUMIFS('Forecast Data'!H:H,'Forecast Data'!B:B,B452,'Forecast Data'!C:C,BP$6)+SUMIFS('Forecast Data'!H:H,'Forecast Data'!B:B,B452,'Forecast Data'!C:C,BQ$6)),"")</f>
        <v/>
      </c>
      <c r="BY452" s="12">
        <f t="shared" si="68"/>
        <v>0</v>
      </c>
      <c r="BZ452" s="16">
        <f t="shared" si="69"/>
        <v>0</v>
      </c>
      <c r="CA452" s="13">
        <f t="shared" si="70"/>
        <v>0</v>
      </c>
      <c r="CB452" s="12">
        <f t="shared" si="71"/>
        <v>0</v>
      </c>
      <c r="CC452" s="12"/>
      <c r="CD452" s="11">
        <f>(SUMIFS('Forecast Data'!H:H,'Forecast Data'!B:B,D452,'Forecast Data'!C:C,BK$6)+SUMIFS('Forecast Data'!H:H,'Forecast Data'!B:B,D452,'Forecast Data'!C:C,BL$6)+SUMIFS('Forecast Data'!H:H,'Forecast Data'!B:B,D452,'Forecast Data'!C:C,BM$6)+SUMIFS('Forecast Data'!H:H,'Forecast Data'!B:B,D452,'Forecast Data'!C:C,BJ$6))/4</f>
        <v>0</v>
      </c>
      <c r="CE452" s="12" t="str">
        <f>IFERROR((SUM(W452:Z452)-(SUMIFS('Forecast Data'!H:H,'Forecast Data'!B:B,B452,'Forecast Data'!C:C,BJ$6)+SUMIFS('Forecast Data'!H:H,'Forecast Data'!B:B,B452,'Forecast Data'!C:C,BK$6)+SUMIFS('Forecast Data'!H:H,'Forecast Data'!B:B,B452,'Forecast Data'!C:C,BL$6)+SUMIFS('Forecast Data'!H:H,'Forecast Data'!B:B,B452,'Forecast Data'!C:C,BM$6)))/(SUMIFS('Forecast Data'!H:H,'Forecast Data'!B:B,B452,'Forecast Data'!C:C,BJ$6)+SUMIFS('Forecast Data'!H:H,'Forecast Data'!B:B,B452,'Forecast Data'!C:C,BK$6)+SUMIFS('Forecast Data'!H:H,'Forecast Data'!B:B,B452,'Forecast Data'!C:C,BL$6)+SUMIFS('Forecast Data'!H:H,'Forecast Data'!B:B,B452,'Forecast Data'!C:C,BM$6)),"")</f>
        <v/>
      </c>
      <c r="CF452" s="12">
        <f t="shared" si="72"/>
        <v>0</v>
      </c>
      <c r="CG452" s="12">
        <f t="shared" si="73"/>
        <v>0</v>
      </c>
      <c r="CH452" s="13">
        <f t="shared" si="74"/>
        <v>0</v>
      </c>
      <c r="CI452" s="13"/>
    </row>
    <row r="453" spans="1:87" ht="13.2">
      <c r="A453" s="1"/>
      <c r="B453" t="str">
        <f t="shared" ref="B453:B481" si="81">D453</f>
        <v>Lumie</v>
      </c>
      <c r="D453" t="s">
        <v>485</v>
      </c>
      <c r="E453" s="11">
        <f>SUMIFS('Fin Data'!F:F,'Fin Data'!A:A,D453)</f>
        <v>0</v>
      </c>
      <c r="F453" s="11">
        <f>SUMIFS('Fin Data with 6 week hist'!I:I,'Fin Data with 6 week hist'!$A:$A,$D453)</f>
        <v>0</v>
      </c>
      <c r="G453" s="11">
        <f>SUMIFS('Fin Data with 6 week hist'!J:J,'Fin Data with 6 week hist'!$A:$A,$D453)</f>
        <v>0</v>
      </c>
      <c r="H453" s="11">
        <f>SUMIFS('Fin Data with 6 week hist'!K:K,'Fin Data with 6 week hist'!$A:$A,$D453)+SUMIFS('Unit Cancellations'!D:D,'Unit Cancellations'!$B:$B,$D453)</f>
        <v>0</v>
      </c>
      <c r="I453" s="11">
        <f>SUMIFS('Fin Data with 6 week hist'!L:L,'Fin Data with 6 week hist'!$A:$A,$D453)+SUMIFS('Unit Cancellations'!E:E,'Unit Cancellations'!$B:$B,$D453)</f>
        <v>0</v>
      </c>
      <c r="J453" s="11">
        <f>SUMIFS('Fin Data with 6 week hist'!M:M,'Fin Data with 6 week hist'!$A:$A,$D453)+SUMIFS('Unit Cancellations'!F:F,'Unit Cancellations'!$B:$B,$D453)</f>
        <v>0</v>
      </c>
      <c r="K453" s="11">
        <f>SUMIFS('Fin Data with 6 week hist'!N:N,'Fin Data with 6 week hist'!$A:$A,$D453)+SUMIFS('Unit Cancellations'!G:G,'Unit Cancellations'!$B:$B,$D453)</f>
        <v>0</v>
      </c>
      <c r="L453" s="11">
        <f>SUMIFS('Fin Data'!AN:AN,'Fin Data'!A:A,D453)</f>
        <v>0</v>
      </c>
      <c r="M453" s="12">
        <f>IFERROR(SUMIFS('Fin Data'!AO:AO,'Fin Data'!A:A,D453),"")</f>
        <v>0</v>
      </c>
      <c r="N453" s="1"/>
      <c r="O453" s="11">
        <f t="shared" si="63"/>
        <v>0</v>
      </c>
      <c r="P453" s="12" t="str">
        <f t="shared" si="64"/>
        <v/>
      </c>
      <c r="Q453" s="1"/>
      <c r="R453" s="11">
        <f t="shared" si="65"/>
        <v>0</v>
      </c>
      <c r="S453" s="12" t="str">
        <f t="shared" si="66"/>
        <v/>
      </c>
      <c r="T453" s="11">
        <f t="shared" si="67"/>
        <v>0</v>
      </c>
      <c r="U453" s="1" t="e">
        <f t="shared" si="80"/>
        <v>#REF!</v>
      </c>
      <c r="V453" s="1"/>
      <c r="W453" s="11">
        <f>SUMIFS('Forecast Data'!$D:$D,'Forecast Data'!$C:$C,W$6,'Forecast Data'!$B:$B,$D453)</f>
        <v>0</v>
      </c>
      <c r="X453" s="11">
        <f>SUMIFS('Forecast Data'!$D:$D,'Forecast Data'!$C:$C,X$6,'Forecast Data'!$B:$B,$D453)</f>
        <v>0</v>
      </c>
      <c r="Y453" s="11">
        <f>SUMIFS('Forecast Data'!$D:$D,'Forecast Data'!$C:$C,Y$6,'Forecast Data'!$B:$B,$D453)</f>
        <v>0</v>
      </c>
      <c r="Z453" s="11">
        <f>SUMIFS('Forecast Data'!$D:$D,'Forecast Data'!$C:$C,Z$6,'Forecast Data'!$B:$B,$D453)</f>
        <v>0</v>
      </c>
      <c r="AA453" s="11">
        <f>SUMIFS('Forecast Data'!$D:$D,'Forecast Data'!$C:$C,AA$6,'Forecast Data'!$B:$B,$D453)</f>
        <v>0</v>
      </c>
      <c r="AB453" s="11">
        <f>SUMIFS('Forecast Data'!$D:$D,'Forecast Data'!$C:$C,AB$6,'Forecast Data'!$B:$B,$D453)</f>
        <v>0</v>
      </c>
      <c r="AC453" s="11">
        <f>SUMIFS('Forecast Data'!$D:$D,'Forecast Data'!$C:$C,AC$6,'Forecast Data'!$B:$B,$D453)</f>
        <v>0</v>
      </c>
      <c r="AD453" s="11">
        <f>SUMIFS('Forecast Data'!$D:$D,'Forecast Data'!$C:$C,AD$6,'Forecast Data'!$B:$B,$D453)</f>
        <v>0</v>
      </c>
      <c r="AE453" s="11">
        <f>SUMIFS('Forecast Data'!$D:$D,'Forecast Data'!$C:$C,AE$6,'Forecast Data'!$B:$B,$D453)</f>
        <v>0</v>
      </c>
      <c r="AF453" s="11">
        <f>SUMIFS('Forecast Data'!$D:$D,'Forecast Data'!$C:$C,AF$6,'Forecast Data'!$B:$B,$D453)</f>
        <v>0</v>
      </c>
      <c r="AG453" s="11">
        <f>SUMIFS('Forecast Data'!$D:$D,'Forecast Data'!$C:$C,AG$6,'Forecast Data'!$B:$B,$D453)</f>
        <v>0</v>
      </c>
      <c r="AH453" s="11">
        <f>SUMIFS('Forecast Data'!$D:$D,'Forecast Data'!$C:$C,AH$6,'Forecast Data'!$B:$B,$D453)</f>
        <v>0</v>
      </c>
      <c r="AI453" s="1"/>
      <c r="AJ453" s="12" t="str">
        <f>IF(SUMIFS('Forecast Data'!$E:$E,'Forecast Data'!$C:$C,AJ$6,'Forecast Data'!$B:$B,$D453)=0,"",SUMIFS('Forecast Data'!$E:$E,'Forecast Data'!$C:$C,AJ$6,'Forecast Data'!$B:$B,$D453))</f>
        <v/>
      </c>
      <c r="AK453" s="12" t="str">
        <f>IF(SUMIFS('Forecast Data'!$E:$E,'Forecast Data'!$C:$C,AK$6,'Forecast Data'!$B:$B,$D453)=0,"",SUMIFS('Forecast Data'!$E:$E,'Forecast Data'!$C:$C,AK$6,'Forecast Data'!$B:$B,$D453))</f>
        <v/>
      </c>
      <c r="AL453" s="12" t="str">
        <f>IF(SUMIFS('Forecast Data'!$E:$E,'Forecast Data'!$C:$C,AL$6,'Forecast Data'!$B:$B,$D453)=0,"",SUMIFS('Forecast Data'!$E:$E,'Forecast Data'!$C:$C,AL$6,'Forecast Data'!$B:$B,$D453))</f>
        <v/>
      </c>
      <c r="AM453" s="12" t="str">
        <f>IF(SUMIFS('Forecast Data'!$E:$E,'Forecast Data'!$C:$C,AM$6,'Forecast Data'!$B:$B,$D453)=0,"",SUMIFS('Forecast Data'!$E:$E,'Forecast Data'!$C:$C,AM$6,'Forecast Data'!$B:$B,$D453))</f>
        <v/>
      </c>
      <c r="AN453" s="12" t="str">
        <f>IF(SUMIFS('Forecast Data'!$E:$E,'Forecast Data'!$C:$C,AN$6,'Forecast Data'!$B:$B,$D453)=0,"",SUMIFS('Forecast Data'!$E:$E,'Forecast Data'!$C:$C,AN$6,'Forecast Data'!$B:$B,$D453))</f>
        <v/>
      </c>
      <c r="AO453" s="12" t="str">
        <f>IF(SUMIFS('Forecast Data'!$E:$E,'Forecast Data'!$C:$C,AO$6,'Forecast Data'!$B:$B,$D453)=0,"",SUMIFS('Forecast Data'!$E:$E,'Forecast Data'!$C:$C,AO$6,'Forecast Data'!$B:$B,$D453))</f>
        <v/>
      </c>
      <c r="AP453" s="12" t="str">
        <f>IF(SUMIFS('Forecast Data'!$E:$E,'Forecast Data'!$C:$C,AP$6,'Forecast Data'!$B:$B,$D453)=0,"",SUMIFS('Forecast Data'!$E:$E,'Forecast Data'!$C:$C,AP$6,'Forecast Data'!$B:$B,$D453))</f>
        <v/>
      </c>
      <c r="AQ453" s="12" t="str">
        <f>IF(SUMIFS('Forecast Data'!$E:$E,'Forecast Data'!$C:$C,AQ$6,'Forecast Data'!$B:$B,$D453)=0,"",SUMIFS('Forecast Data'!$E:$E,'Forecast Data'!$C:$C,AQ$6,'Forecast Data'!$B:$B,$D453))</f>
        <v/>
      </c>
      <c r="AR453" s="12" t="str">
        <f>IF(SUMIFS('Forecast Data'!$E:$E,'Forecast Data'!$C:$C,AR$6,'Forecast Data'!$B:$B,$D453)=0,"",SUMIFS('Forecast Data'!$E:$E,'Forecast Data'!$C:$C,AR$6,'Forecast Data'!$B:$B,$D453))</f>
        <v/>
      </c>
      <c r="AS453" s="12" t="str">
        <f>IF(SUMIFS('Forecast Data'!$E:$E,'Forecast Data'!$C:$C,AS$6,'Forecast Data'!$B:$B,$D453)=0,"",SUMIFS('Forecast Data'!$E:$E,'Forecast Data'!$C:$C,AS$6,'Forecast Data'!$B:$B,$D453))</f>
        <v/>
      </c>
      <c r="AT453" s="12" t="str">
        <f>IF(SUMIFS('Forecast Data'!$E:$E,'Forecast Data'!$C:$C,AT$6,'Forecast Data'!$B:$B,$D453)=0,"",SUMIFS('Forecast Data'!$E:$E,'Forecast Data'!$C:$C,AT$6,'Forecast Data'!$B:$B,$D453))</f>
        <v/>
      </c>
      <c r="AU453" s="12" t="str">
        <f>IF(SUMIFS('Forecast Data'!$E:$E,'Forecast Data'!$C:$C,AU$6,'Forecast Data'!$B:$B,$D453)=0,"",SUMIFS('Forecast Data'!$E:$E,'Forecast Data'!$C:$C,AU$6,'Forecast Data'!$B:$B,$D453))</f>
        <v/>
      </c>
      <c r="AV453" s="1"/>
      <c r="AW453" s="11">
        <f>SUMIFS('OP Units'!E:E,'OP Units'!$A:$A,$D453)</f>
        <v>0</v>
      </c>
      <c r="AX453" s="11">
        <f>SUMIFS('OP Units'!F:F,'OP Units'!$A:$A,$D453)</f>
        <v>0</v>
      </c>
      <c r="AY453" s="11">
        <f>SUMIFS('OP Units'!G:G,'OP Units'!$A:$A,$D453)</f>
        <v>0</v>
      </c>
      <c r="AZ453" s="11">
        <f>SUMIFS('OP Units'!H:H,'OP Units'!$A:$A,$D453)</f>
        <v>0</v>
      </c>
      <c r="BA453" s="11">
        <f>SUMIFS('OP Units'!I:I,'OP Units'!$A:$A,$D453)</f>
        <v>0</v>
      </c>
      <c r="BB453" s="11">
        <f>SUMIFS('OP Units'!J:J,'OP Units'!$A:$A,$D453)</f>
        <v>0</v>
      </c>
      <c r="BC453" s="11">
        <f>SUMIFS('OP Units'!K:K,'OP Units'!$A:$A,$D453)</f>
        <v>0</v>
      </c>
      <c r="BD453" s="11">
        <f>SUMIFS('OP Units'!L:L,'OP Units'!$A:$A,$D453)</f>
        <v>0</v>
      </c>
      <c r="BE453" s="11">
        <f>SUMIFS('OP Units'!M:M,'OP Units'!$A:$A,$D453)</f>
        <v>0</v>
      </c>
      <c r="BF453" s="11">
        <f>SUMIFS('OP Units'!N:N,'OP Units'!$A:$A,$D453)</f>
        <v>0</v>
      </c>
      <c r="BG453" s="11">
        <f>SUMIFS('OP Units'!O:O,'OP Units'!$A:$A,$D453)</f>
        <v>0</v>
      </c>
      <c r="BH453" s="11">
        <f>SUMIFS('OP Units'!P:P,'OP Units'!$A:$A,$D453)</f>
        <v>0</v>
      </c>
      <c r="BI453" s="1"/>
      <c r="BJ453" s="12" t="str">
        <f>IFERROR((SUMIFS('OP Units'!E:E,'OP Units'!$A:$A,$D453)-SUMIFS('Forecast Data'!$H:$H,'Forecast Data'!$C:$C,BJ$6,'Forecast Data'!$B:$B,$D453))/SUMIFS('Forecast Data'!$H:$H,'Forecast Data'!$C:$C,BJ$6,'Forecast Data'!$B:$B,$D453),"")</f>
        <v/>
      </c>
      <c r="BK453" s="12" t="str">
        <f>IFERROR((SUMIFS('OP Units'!F:F,'OP Units'!$A:$A,$D453)-SUMIFS('Forecast Data'!$H:$H,'Forecast Data'!$C:$C,BK$6,'Forecast Data'!$B:$B,$D453))/SUMIFS('Forecast Data'!$H:$H,'Forecast Data'!$C:$C,BK$6,'Forecast Data'!$B:$B,$D453),"")</f>
        <v/>
      </c>
      <c r="BL453" s="12" t="str">
        <f>IFERROR((SUMIFS('OP Units'!G:G,'OP Units'!$A:$A,$D453)-SUMIFS('Forecast Data'!$H:$H,'Forecast Data'!$C:$C,BL$6,'Forecast Data'!$B:$B,$D453))/SUMIFS('Forecast Data'!$H:$H,'Forecast Data'!$C:$C,BL$6,'Forecast Data'!$B:$B,$D453),"")</f>
        <v/>
      </c>
      <c r="BM453" s="12" t="str">
        <f>IFERROR((SUMIFS('OP Units'!H:H,'OP Units'!$A:$A,$D453)-SUMIFS('Forecast Data'!$H:$H,'Forecast Data'!$C:$C,BM$6,'Forecast Data'!$B:$B,$D453))/SUMIFS('Forecast Data'!$H:$H,'Forecast Data'!$C:$C,BM$6,'Forecast Data'!$B:$B,$D453),"")</f>
        <v/>
      </c>
      <c r="BN453" s="12" t="str">
        <f>IFERROR((SUMIFS('OP Units'!I:I,'OP Units'!$A:$A,$D453)-SUMIFS('Forecast Data'!$H:$H,'Forecast Data'!$C:$C,BN$6,'Forecast Data'!$B:$B,$D453))/SUMIFS('Forecast Data'!$H:$H,'Forecast Data'!$C:$C,BN$6,'Forecast Data'!$B:$B,$D453),"")</f>
        <v/>
      </c>
      <c r="BO453" s="12" t="str">
        <f>IFERROR((SUMIFS('OP Units'!J:J,'OP Units'!$A:$A,$D453)-SUMIFS('Forecast Data'!$H:$H,'Forecast Data'!$C:$C,BO$6,'Forecast Data'!$B:$B,$D453))/SUMIFS('Forecast Data'!$H:$H,'Forecast Data'!$C:$C,BO$6,'Forecast Data'!$B:$B,$D453),"")</f>
        <v/>
      </c>
      <c r="BP453" s="12" t="str">
        <f>IFERROR((SUMIFS('OP Units'!K:K,'OP Units'!$A:$A,$D453)-SUMIFS('Forecast Data'!$H:$H,'Forecast Data'!$C:$C,BP$6,'Forecast Data'!$B:$B,$D453))/SUMIFS('Forecast Data'!$H:$H,'Forecast Data'!$C:$C,BP$6,'Forecast Data'!$B:$B,$D453),"")</f>
        <v/>
      </c>
      <c r="BQ453" s="12" t="str">
        <f>IFERROR((SUMIFS('OP Units'!L:L,'OP Units'!$A:$A,$D453)-SUMIFS('Forecast Data'!$H:$H,'Forecast Data'!$C:$C,BQ$6,'Forecast Data'!$B:$B,$D453))/SUMIFS('Forecast Data'!$H:$H,'Forecast Data'!$C:$C,BQ$6,'Forecast Data'!$B:$B,$D453),"")</f>
        <v/>
      </c>
      <c r="BR453" s="12" t="str">
        <f>IFERROR((SUMIFS('OP Units'!M:M,'OP Units'!$A:$A,$D453)-SUMIFS('Forecast Data'!$H:$H,'Forecast Data'!$C:$C,BR$6,'Forecast Data'!$B:$B,$D453))/SUMIFS('Forecast Data'!$H:$H,'Forecast Data'!$C:$C,BR$6,'Forecast Data'!$B:$B,$D453),"")</f>
        <v/>
      </c>
      <c r="BS453" s="12" t="str">
        <f>IFERROR((SUMIFS('OP Units'!N:N,'OP Units'!$A:$A,$D453)-SUMIFS('Forecast Data'!$H:$H,'Forecast Data'!$C:$C,BS$6,'Forecast Data'!$B:$B,$D453))/SUMIFS('Forecast Data'!$H:$H,'Forecast Data'!$C:$C,BS$6,'Forecast Data'!$B:$B,$D453),"")</f>
        <v/>
      </c>
      <c r="BT453" s="12" t="str">
        <f>IFERROR((SUMIFS('OP Units'!O:O,'OP Units'!$A:$A,$D453)-SUMIFS('Forecast Data'!$H:$H,'Forecast Data'!$C:$C,BT$6,'Forecast Data'!$B:$B,$D453))/SUMIFS('Forecast Data'!$H:$H,'Forecast Data'!$C:$C,BT$6,'Forecast Data'!$B:$B,$D453),"")</f>
        <v/>
      </c>
      <c r="BU453" s="12" t="str">
        <f>IFERROR((SUMIFS('OP Units'!P:P,'OP Units'!$A:$A,$D453)-SUMIFS('Forecast Data'!$H:$H,'Forecast Data'!$C:$C,BU$6,'Forecast Data'!$B:$B,$D453))/SUMIFS('Forecast Data'!$H:$H,'Forecast Data'!$C:$C,BU$6,'Forecast Data'!$B:$B,$D453),"")</f>
        <v/>
      </c>
      <c r="BV453" s="12"/>
      <c r="BW453" s="11">
        <f>(SUMIFS('Forecast Data'!H:H,'Forecast Data'!B:B,D453,'Forecast Data'!C:C,BK$6)+SUMIFS('Forecast Data'!H:H,'Forecast Data'!B:B,D453,'Forecast Data'!C:C,BL$6)+SUMIFS('Forecast Data'!H:H,'Forecast Data'!B:B,D453,'Forecast Data'!C:C,BM$6)+SUMIFS('Forecast Data'!H:H,'Forecast Data'!B:B,D453,'Forecast Data'!C:C,BN$6)+SUMIFS('Forecast Data'!H:H,'Forecast Data'!B:B,D453,'Forecast Data'!C:C,BO$6)+SUMIFS('Forecast Data'!H:H,'Forecast Data'!B:B,D453,'Forecast Data'!C:C,BP$6)+SUMIFS('Forecast Data'!H:H,'Forecast Data'!B:B,D453,'Forecast Data'!C:C,BQ$6)+SUMIFS('Forecast Data'!H:H,'Forecast Data'!B:B,D453,'Forecast Data'!C:C,BJ$6))/8</f>
        <v>0</v>
      </c>
      <c r="BX453" s="12" t="str">
        <f>IFERROR((SUM(W453:AD453)-(SUMIFS('Forecast Data'!H:H,'Forecast Data'!B:B,B453,'Forecast Data'!C:C,BJ$6)+SUMIFS('Forecast Data'!H:H,'Forecast Data'!B:B,B453,'Forecast Data'!C:C,BK$6)+SUMIFS('Forecast Data'!H:H,'Forecast Data'!B:B,B453,'Forecast Data'!C:C,BL$6)+SUMIFS('Forecast Data'!H:H,'Forecast Data'!B:B,B453,'Forecast Data'!C:C,BM$6)+SUMIFS('Forecast Data'!H:H,'Forecast Data'!B:B,B453,'Forecast Data'!C:C,BN$6)+SUMIFS('Forecast Data'!H:H,'Forecast Data'!B:B,B453,'Forecast Data'!C:C,BO$6)+SUMIFS('Forecast Data'!H:H,'Forecast Data'!B:B,B453,'Forecast Data'!C:C,BP$6)+SUMIFS('Forecast Data'!H:H,'Forecast Data'!B:B,B453,'Forecast Data'!C:C,BQ$6)))/(SUMIFS('Forecast Data'!H:H,'Forecast Data'!B:B,B453,'Forecast Data'!C:C,BJ$6)+SUMIFS('Forecast Data'!H:H,'Forecast Data'!B:B,B453,'Forecast Data'!C:C,BK$6)+SUMIFS('Forecast Data'!H:H,'Forecast Data'!B:B,B453,'Forecast Data'!C:C,BL$6)+SUMIFS('Forecast Data'!H:H,'Forecast Data'!B:B,B453,'Forecast Data'!C:C,BM$6)+SUMIFS('Forecast Data'!H:H,'Forecast Data'!B:B,B453,'Forecast Data'!C:C,BN$6)+SUMIFS('Forecast Data'!H:H,'Forecast Data'!B:B,B453,'Forecast Data'!C:C,BO$6)+SUMIFS('Forecast Data'!H:H,'Forecast Data'!B:B,B453,'Forecast Data'!C:C,BP$6)+SUMIFS('Forecast Data'!H:H,'Forecast Data'!B:B,B453,'Forecast Data'!C:C,BQ$6)),"")</f>
        <v/>
      </c>
      <c r="BY453" s="12">
        <f t="shared" si="68"/>
        <v>0</v>
      </c>
      <c r="BZ453" s="16">
        <f t="shared" si="69"/>
        <v>0</v>
      </c>
      <c r="CA453" s="13">
        <f t="shared" si="70"/>
        <v>0</v>
      </c>
      <c r="CB453" s="12">
        <f t="shared" si="71"/>
        <v>0</v>
      </c>
      <c r="CC453" s="12"/>
      <c r="CD453" s="11">
        <f>(SUMIFS('Forecast Data'!H:H,'Forecast Data'!B:B,D453,'Forecast Data'!C:C,BK$6)+SUMIFS('Forecast Data'!H:H,'Forecast Data'!B:B,D453,'Forecast Data'!C:C,BL$6)+SUMIFS('Forecast Data'!H:H,'Forecast Data'!B:B,D453,'Forecast Data'!C:C,BM$6)+SUMIFS('Forecast Data'!H:H,'Forecast Data'!B:B,D453,'Forecast Data'!C:C,BJ$6))/4</f>
        <v>0</v>
      </c>
      <c r="CE453" s="12" t="str">
        <f>IFERROR((SUM(W453:Z453)-(SUMIFS('Forecast Data'!H:H,'Forecast Data'!B:B,D453,'Forecast Data'!C:C,BJ$6)+SUMIFS('Forecast Data'!H:H,'Forecast Data'!B:B,D453,'Forecast Data'!C:C,BK$6)+SUMIFS('Forecast Data'!H:H,'Forecast Data'!B:B,D453,'Forecast Data'!C:C,BL$6)+SUMIFS('Forecast Data'!H:H,'Forecast Data'!B:B,D453,'Forecast Data'!C:C,BM$6)))/(SUMIFS('Forecast Data'!H:H,'Forecast Data'!B:B,D453,'Forecast Data'!C:C,BJ$6)+SUMIFS('Forecast Data'!H:H,'Forecast Data'!B:B,D453,'Forecast Data'!C:C,BK$6)+SUMIFS('Forecast Data'!H:H,'Forecast Data'!B:B,D453,'Forecast Data'!C:C,BL$6)+SUMIFS('Forecast Data'!H:H,'Forecast Data'!B:B,D453,'Forecast Data'!C:C,BM$6)),"")</f>
        <v/>
      </c>
      <c r="CF453" s="12">
        <f t="shared" si="72"/>
        <v>0</v>
      </c>
      <c r="CG453" s="12">
        <f t="shared" si="73"/>
        <v>0</v>
      </c>
      <c r="CH453" s="13">
        <f t="shared" si="74"/>
        <v>0</v>
      </c>
      <c r="CI453" s="13"/>
    </row>
    <row r="454" spans="1:87" ht="13.2">
      <c r="A454" s="1"/>
      <c r="B454" t="str">
        <f t="shared" si="81"/>
        <v>Alex and Ani</v>
      </c>
      <c r="D454" t="s">
        <v>486</v>
      </c>
      <c r="E454" s="11">
        <f>SUMIFS('Fin Data'!F:F,'Fin Data'!A:A,D454)</f>
        <v>0</v>
      </c>
      <c r="F454" s="11">
        <f>SUMIFS('Fin Data with 6 week hist'!I:I,'Fin Data with 6 week hist'!$A:$A,$D454)</f>
        <v>0</v>
      </c>
      <c r="G454" s="11">
        <f>SUMIFS('Fin Data with 6 week hist'!J:J,'Fin Data with 6 week hist'!$A:$A,$D454)</f>
        <v>0</v>
      </c>
      <c r="H454" s="11">
        <f>SUMIFS('Fin Data with 6 week hist'!K:K,'Fin Data with 6 week hist'!$A:$A,$D454)+SUMIFS('Unit Cancellations'!D:D,'Unit Cancellations'!$B:$B,$D454)</f>
        <v>0</v>
      </c>
      <c r="I454" s="11">
        <f>SUMIFS('Fin Data with 6 week hist'!L:L,'Fin Data with 6 week hist'!$A:$A,$D454)+SUMIFS('Unit Cancellations'!E:E,'Unit Cancellations'!$B:$B,$D454)</f>
        <v>0</v>
      </c>
      <c r="J454" s="11">
        <f>SUMIFS('Fin Data with 6 week hist'!M:M,'Fin Data with 6 week hist'!$A:$A,$D454)+SUMIFS('Unit Cancellations'!F:F,'Unit Cancellations'!$B:$B,$D454)</f>
        <v>0</v>
      </c>
      <c r="K454" s="11">
        <f>SUMIFS('Fin Data with 6 week hist'!N:N,'Fin Data with 6 week hist'!$A:$A,$D454)+SUMIFS('Unit Cancellations'!G:G,'Unit Cancellations'!$B:$B,$D454)</f>
        <v>0</v>
      </c>
      <c r="L454" s="11">
        <f>SUMIFS('Fin Data'!AN:AN,'Fin Data'!A:A,D454)</f>
        <v>0</v>
      </c>
      <c r="M454" s="12">
        <f>IFERROR(SUMIFS('Fin Data'!AO:AO,'Fin Data'!A:A,D454),"")</f>
        <v>0</v>
      </c>
      <c r="N454" s="1"/>
      <c r="O454" s="11">
        <f t="shared" si="63"/>
        <v>0</v>
      </c>
      <c r="P454" s="12" t="str">
        <f t="shared" si="64"/>
        <v/>
      </c>
      <c r="Q454" s="1"/>
      <c r="R454" s="11">
        <f t="shared" si="65"/>
        <v>0</v>
      </c>
      <c r="S454" s="12">
        <f t="shared" si="66"/>
        <v>-1</v>
      </c>
      <c r="T454" s="11">
        <f t="shared" si="67"/>
        <v>0</v>
      </c>
      <c r="U454" s="1" t="e">
        <f t="shared" si="80"/>
        <v>#REF!</v>
      </c>
      <c r="V454" s="1"/>
      <c r="W454" s="11">
        <f>SUMIFS('Forecast Data'!$D:$D,'Forecast Data'!$C:$C,W$6,'Forecast Data'!$B:$B,$D454)</f>
        <v>0</v>
      </c>
      <c r="X454" s="11">
        <f>SUMIFS('Forecast Data'!$D:$D,'Forecast Data'!$C:$C,X$6,'Forecast Data'!$B:$B,$D454)</f>
        <v>0</v>
      </c>
      <c r="Y454" s="11">
        <f>SUMIFS('Forecast Data'!$D:$D,'Forecast Data'!$C:$C,Y$6,'Forecast Data'!$B:$B,$D454)</f>
        <v>0</v>
      </c>
      <c r="Z454" s="11">
        <f>SUMIFS('Forecast Data'!$D:$D,'Forecast Data'!$C:$C,Z$6,'Forecast Data'!$B:$B,$D454)</f>
        <v>0</v>
      </c>
      <c r="AA454" s="11">
        <f>SUMIFS('Forecast Data'!$D:$D,'Forecast Data'!$C:$C,AA$6,'Forecast Data'!$B:$B,$D454)</f>
        <v>0</v>
      </c>
      <c r="AB454" s="11">
        <f>SUMIFS('Forecast Data'!$D:$D,'Forecast Data'!$C:$C,AB$6,'Forecast Data'!$B:$B,$D454)</f>
        <v>0</v>
      </c>
      <c r="AC454" s="11">
        <f>SUMIFS('Forecast Data'!$D:$D,'Forecast Data'!$C:$C,AC$6,'Forecast Data'!$B:$B,$D454)</f>
        <v>0</v>
      </c>
      <c r="AD454" s="11">
        <f>SUMIFS('Forecast Data'!$D:$D,'Forecast Data'!$C:$C,AD$6,'Forecast Data'!$B:$B,$D454)</f>
        <v>0</v>
      </c>
      <c r="AE454" s="11">
        <f>SUMIFS('Forecast Data'!$D:$D,'Forecast Data'!$C:$C,AE$6,'Forecast Data'!$B:$B,$D454)</f>
        <v>0</v>
      </c>
      <c r="AF454" s="11">
        <f>SUMIFS('Forecast Data'!$D:$D,'Forecast Data'!$C:$C,AF$6,'Forecast Data'!$B:$B,$D454)</f>
        <v>0</v>
      </c>
      <c r="AG454" s="11">
        <f>SUMIFS('Forecast Data'!$D:$D,'Forecast Data'!$C:$C,AG$6,'Forecast Data'!$B:$B,$D454)</f>
        <v>0</v>
      </c>
      <c r="AH454" s="11">
        <f>SUMIFS('Forecast Data'!$D:$D,'Forecast Data'!$C:$C,AH$6,'Forecast Data'!$B:$B,$D454)</f>
        <v>0</v>
      </c>
      <c r="AI454" s="1"/>
      <c r="AJ454" s="12" t="str">
        <f>IF(SUMIFS('Forecast Data'!$E:$E,'Forecast Data'!$C:$C,AJ$6,'Forecast Data'!$B:$B,$D454)=0,"",SUMIFS('Forecast Data'!$E:$E,'Forecast Data'!$C:$C,AJ$6,'Forecast Data'!$B:$B,$D454))</f>
        <v/>
      </c>
      <c r="AK454" s="12" t="str">
        <f>IF(SUMIFS('Forecast Data'!$E:$E,'Forecast Data'!$C:$C,AK$6,'Forecast Data'!$B:$B,$D454)=0,"",SUMIFS('Forecast Data'!$E:$E,'Forecast Data'!$C:$C,AK$6,'Forecast Data'!$B:$B,$D454))</f>
        <v/>
      </c>
      <c r="AL454" s="12" t="str">
        <f>IF(SUMIFS('Forecast Data'!$E:$E,'Forecast Data'!$C:$C,AL$6,'Forecast Data'!$B:$B,$D454)=0,"",SUMIFS('Forecast Data'!$E:$E,'Forecast Data'!$C:$C,AL$6,'Forecast Data'!$B:$B,$D454))</f>
        <v/>
      </c>
      <c r="AM454" s="12" t="str">
        <f>IF(SUMIFS('Forecast Data'!$E:$E,'Forecast Data'!$C:$C,AM$6,'Forecast Data'!$B:$B,$D454)=0,"",SUMIFS('Forecast Data'!$E:$E,'Forecast Data'!$C:$C,AM$6,'Forecast Data'!$B:$B,$D454))</f>
        <v/>
      </c>
      <c r="AN454" s="12" t="str">
        <f>IF(SUMIFS('Forecast Data'!$E:$E,'Forecast Data'!$C:$C,AN$6,'Forecast Data'!$B:$B,$D454)=0,"",SUMIFS('Forecast Data'!$E:$E,'Forecast Data'!$C:$C,AN$6,'Forecast Data'!$B:$B,$D454))</f>
        <v/>
      </c>
      <c r="AO454" s="12" t="str">
        <f>IF(SUMIFS('Forecast Data'!$E:$E,'Forecast Data'!$C:$C,AO$6,'Forecast Data'!$B:$B,$D454)=0,"",SUMIFS('Forecast Data'!$E:$E,'Forecast Data'!$C:$C,AO$6,'Forecast Data'!$B:$B,$D454))</f>
        <v/>
      </c>
      <c r="AP454" s="12">
        <f>IF(SUMIFS('Forecast Data'!$E:$E,'Forecast Data'!$C:$C,AP$6,'Forecast Data'!$B:$B,$D454)=0,"",SUMIFS('Forecast Data'!$E:$E,'Forecast Data'!$C:$C,AP$6,'Forecast Data'!$B:$B,$D454))</f>
        <v>-0.68</v>
      </c>
      <c r="AQ454" s="12" t="str">
        <f>IF(SUMIFS('Forecast Data'!$E:$E,'Forecast Data'!$C:$C,AQ$6,'Forecast Data'!$B:$B,$D454)=0,"",SUMIFS('Forecast Data'!$E:$E,'Forecast Data'!$C:$C,AQ$6,'Forecast Data'!$B:$B,$D454))</f>
        <v/>
      </c>
      <c r="AR454" s="12" t="str">
        <f>IF(SUMIFS('Forecast Data'!$E:$E,'Forecast Data'!$C:$C,AR$6,'Forecast Data'!$B:$B,$D454)=0,"",SUMIFS('Forecast Data'!$E:$E,'Forecast Data'!$C:$C,AR$6,'Forecast Data'!$B:$B,$D454))</f>
        <v/>
      </c>
      <c r="AS454" s="12" t="str">
        <f>IF(SUMIFS('Forecast Data'!$E:$E,'Forecast Data'!$C:$C,AS$6,'Forecast Data'!$B:$B,$D454)=0,"",SUMIFS('Forecast Data'!$E:$E,'Forecast Data'!$C:$C,AS$6,'Forecast Data'!$B:$B,$D454))</f>
        <v/>
      </c>
      <c r="AT454" s="12" t="str">
        <f>IF(SUMIFS('Forecast Data'!$E:$E,'Forecast Data'!$C:$C,AT$6,'Forecast Data'!$B:$B,$D454)=0,"",SUMIFS('Forecast Data'!$E:$E,'Forecast Data'!$C:$C,AT$6,'Forecast Data'!$B:$B,$D454))</f>
        <v/>
      </c>
      <c r="AU454" s="12" t="str">
        <f>IF(SUMIFS('Forecast Data'!$E:$E,'Forecast Data'!$C:$C,AU$6,'Forecast Data'!$B:$B,$D454)=0,"",SUMIFS('Forecast Data'!$E:$E,'Forecast Data'!$C:$C,AU$6,'Forecast Data'!$B:$B,$D454))</f>
        <v/>
      </c>
      <c r="AV454" s="1"/>
      <c r="AW454" s="11">
        <f>SUMIFS('OP Units'!E:E,'OP Units'!$A:$A,$D454)</f>
        <v>0</v>
      </c>
      <c r="AX454" s="11">
        <f>SUMIFS('OP Units'!F:F,'OP Units'!$A:$A,$D454)</f>
        <v>0</v>
      </c>
      <c r="AY454" s="11">
        <f>SUMIFS('OP Units'!G:G,'OP Units'!$A:$A,$D454)</f>
        <v>0</v>
      </c>
      <c r="AZ454" s="11">
        <f>SUMIFS('OP Units'!H:H,'OP Units'!$A:$A,$D454)</f>
        <v>0</v>
      </c>
      <c r="BA454" s="11">
        <f>SUMIFS('OP Units'!I:I,'OP Units'!$A:$A,$D454)</f>
        <v>0</v>
      </c>
      <c r="BB454" s="11">
        <f>SUMIFS('OP Units'!J:J,'OP Units'!$A:$A,$D454)</f>
        <v>0</v>
      </c>
      <c r="BC454" s="11">
        <f>SUMIFS('OP Units'!K:K,'OP Units'!$A:$A,$D454)</f>
        <v>0</v>
      </c>
      <c r="BD454" s="11">
        <f>SUMIFS('OP Units'!L:L,'OP Units'!$A:$A,$D454)</f>
        <v>0</v>
      </c>
      <c r="BE454" s="11">
        <f>SUMIFS('OP Units'!M:M,'OP Units'!$A:$A,$D454)</f>
        <v>0</v>
      </c>
      <c r="BF454" s="11">
        <f>SUMIFS('OP Units'!N:N,'OP Units'!$A:$A,$D454)</f>
        <v>0</v>
      </c>
      <c r="BG454" s="11">
        <f>SUMIFS('OP Units'!O:O,'OP Units'!$A:$A,$D454)</f>
        <v>0</v>
      </c>
      <c r="BH454" s="11">
        <f>SUMIFS('OP Units'!P:P,'OP Units'!$A:$A,$D454)</f>
        <v>0</v>
      </c>
      <c r="BI454" s="1"/>
      <c r="BJ454" s="12" t="str">
        <f>IFERROR((SUMIFS('OP Units'!E:E,'OP Units'!$A:$A,$D454)-SUMIFS('Forecast Data'!$H:$H,'Forecast Data'!$C:$C,BJ$6,'Forecast Data'!$B:$B,$D454))/SUMIFS('Forecast Data'!$H:$H,'Forecast Data'!$C:$C,BJ$6,'Forecast Data'!$B:$B,$D454),"")</f>
        <v/>
      </c>
      <c r="BK454" s="12" t="str">
        <f>IFERROR((SUMIFS('OP Units'!F:F,'OP Units'!$A:$A,$D454)-SUMIFS('Forecast Data'!$H:$H,'Forecast Data'!$C:$C,BK$6,'Forecast Data'!$B:$B,$D454))/SUMIFS('Forecast Data'!$H:$H,'Forecast Data'!$C:$C,BK$6,'Forecast Data'!$B:$B,$D454),"")</f>
        <v/>
      </c>
      <c r="BL454" s="12" t="str">
        <f>IFERROR((SUMIFS('OP Units'!G:G,'OP Units'!$A:$A,$D454)-SUMIFS('Forecast Data'!$H:$H,'Forecast Data'!$C:$C,BL$6,'Forecast Data'!$B:$B,$D454))/SUMIFS('Forecast Data'!$H:$H,'Forecast Data'!$C:$C,BL$6,'Forecast Data'!$B:$B,$D454),"")</f>
        <v/>
      </c>
      <c r="BM454" s="12" t="str">
        <f>IFERROR((SUMIFS('OP Units'!H:H,'OP Units'!$A:$A,$D454)-SUMIFS('Forecast Data'!$H:$H,'Forecast Data'!$C:$C,BM$6,'Forecast Data'!$B:$B,$D454))/SUMIFS('Forecast Data'!$H:$H,'Forecast Data'!$C:$C,BM$6,'Forecast Data'!$B:$B,$D454),"")</f>
        <v/>
      </c>
      <c r="BN454" s="12" t="str">
        <f>IFERROR((SUMIFS('OP Units'!I:I,'OP Units'!$A:$A,$D454)-SUMIFS('Forecast Data'!$H:$H,'Forecast Data'!$C:$C,BN$6,'Forecast Data'!$B:$B,$D454))/SUMIFS('Forecast Data'!$H:$H,'Forecast Data'!$C:$C,BN$6,'Forecast Data'!$B:$B,$D454),"")</f>
        <v/>
      </c>
      <c r="BO454" s="12" t="str">
        <f>IFERROR((SUMIFS('OP Units'!J:J,'OP Units'!$A:$A,$D454)-SUMIFS('Forecast Data'!$H:$H,'Forecast Data'!$C:$C,BO$6,'Forecast Data'!$B:$B,$D454))/SUMIFS('Forecast Data'!$H:$H,'Forecast Data'!$C:$C,BO$6,'Forecast Data'!$B:$B,$D454),"")</f>
        <v/>
      </c>
      <c r="BP454" s="12">
        <f>IFERROR((SUMIFS('OP Units'!K:K,'OP Units'!$A:$A,$D454)-SUMIFS('Forecast Data'!$H:$H,'Forecast Data'!$C:$C,BP$6,'Forecast Data'!$B:$B,$D454))/SUMIFS('Forecast Data'!$H:$H,'Forecast Data'!$C:$C,BP$6,'Forecast Data'!$B:$B,$D454),"")</f>
        <v>-1</v>
      </c>
      <c r="BQ454" s="12" t="str">
        <f>IFERROR((SUMIFS('OP Units'!L:L,'OP Units'!$A:$A,$D454)-SUMIFS('Forecast Data'!$H:$H,'Forecast Data'!$C:$C,BQ$6,'Forecast Data'!$B:$B,$D454))/SUMIFS('Forecast Data'!$H:$H,'Forecast Data'!$C:$C,BQ$6,'Forecast Data'!$B:$B,$D454),"")</f>
        <v/>
      </c>
      <c r="BR454" s="12" t="str">
        <f>IFERROR((SUMIFS('OP Units'!M:M,'OP Units'!$A:$A,$D454)-SUMIFS('Forecast Data'!$H:$H,'Forecast Data'!$C:$C,BR$6,'Forecast Data'!$B:$B,$D454))/SUMIFS('Forecast Data'!$H:$H,'Forecast Data'!$C:$C,BR$6,'Forecast Data'!$B:$B,$D454),"")</f>
        <v/>
      </c>
      <c r="BS454" s="12" t="str">
        <f>IFERROR((SUMIFS('OP Units'!N:N,'OP Units'!$A:$A,$D454)-SUMIFS('Forecast Data'!$H:$H,'Forecast Data'!$C:$C,BS$6,'Forecast Data'!$B:$B,$D454))/SUMIFS('Forecast Data'!$H:$H,'Forecast Data'!$C:$C,BS$6,'Forecast Data'!$B:$B,$D454),"")</f>
        <v/>
      </c>
      <c r="BT454" s="12" t="str">
        <f>IFERROR((SUMIFS('OP Units'!O:O,'OP Units'!$A:$A,$D454)-SUMIFS('Forecast Data'!$H:$H,'Forecast Data'!$C:$C,BT$6,'Forecast Data'!$B:$B,$D454))/SUMIFS('Forecast Data'!$H:$H,'Forecast Data'!$C:$C,BT$6,'Forecast Data'!$B:$B,$D454),"")</f>
        <v/>
      </c>
      <c r="BU454" s="12" t="str">
        <f>IFERROR((SUMIFS('OP Units'!P:P,'OP Units'!$A:$A,$D454)-SUMIFS('Forecast Data'!$H:$H,'Forecast Data'!$C:$C,BU$6,'Forecast Data'!$B:$B,$D454))/SUMIFS('Forecast Data'!$H:$H,'Forecast Data'!$C:$C,BU$6,'Forecast Data'!$B:$B,$D454),"")</f>
        <v/>
      </c>
      <c r="BV454" s="12"/>
      <c r="BW454" s="11">
        <f>(SUMIFS('Forecast Data'!H:H,'Forecast Data'!B:B,D454,'Forecast Data'!C:C,BK$6)+SUMIFS('Forecast Data'!H:H,'Forecast Data'!B:B,D454,'Forecast Data'!C:C,BL$6)+SUMIFS('Forecast Data'!H:H,'Forecast Data'!B:B,D454,'Forecast Data'!C:C,BM$6)+SUMIFS('Forecast Data'!H:H,'Forecast Data'!B:B,D454,'Forecast Data'!C:C,BN$6)+SUMIFS('Forecast Data'!H:H,'Forecast Data'!B:B,D454,'Forecast Data'!C:C,BO$6)+SUMIFS('Forecast Data'!H:H,'Forecast Data'!B:B,D454,'Forecast Data'!C:C,BP$6)+SUMIFS('Forecast Data'!H:H,'Forecast Data'!B:B,D454,'Forecast Data'!C:C,BQ$6)+SUMIFS('Forecast Data'!H:H,'Forecast Data'!B:B,D454,'Forecast Data'!C:C,BJ$6))/8</f>
        <v>0.125</v>
      </c>
      <c r="BX454" s="12">
        <f>IFERROR((SUM(W454:AD454)-(SUMIFS('Forecast Data'!H:H,'Forecast Data'!B:B,B454,'Forecast Data'!C:C,BJ$6)+SUMIFS('Forecast Data'!H:H,'Forecast Data'!B:B,B454,'Forecast Data'!C:C,BK$6)+SUMIFS('Forecast Data'!H:H,'Forecast Data'!B:B,B454,'Forecast Data'!C:C,BL$6)+SUMIFS('Forecast Data'!H:H,'Forecast Data'!B:B,B454,'Forecast Data'!C:C,BM$6)+SUMIFS('Forecast Data'!H:H,'Forecast Data'!B:B,B454,'Forecast Data'!C:C,BN$6)+SUMIFS('Forecast Data'!H:H,'Forecast Data'!B:B,B454,'Forecast Data'!C:C,BO$6)+SUMIFS('Forecast Data'!H:H,'Forecast Data'!B:B,B454,'Forecast Data'!C:C,BP$6)+SUMIFS('Forecast Data'!H:H,'Forecast Data'!B:B,B454,'Forecast Data'!C:C,BQ$6)))/(SUMIFS('Forecast Data'!H:H,'Forecast Data'!B:B,B454,'Forecast Data'!C:C,BJ$6)+SUMIFS('Forecast Data'!H:H,'Forecast Data'!B:B,B454,'Forecast Data'!C:C,BK$6)+SUMIFS('Forecast Data'!H:H,'Forecast Data'!B:B,B454,'Forecast Data'!C:C,BL$6)+SUMIFS('Forecast Data'!H:H,'Forecast Data'!B:B,B454,'Forecast Data'!C:C,BM$6)+SUMIFS('Forecast Data'!H:H,'Forecast Data'!B:B,B454,'Forecast Data'!C:C,BN$6)+SUMIFS('Forecast Data'!H:H,'Forecast Data'!B:B,B454,'Forecast Data'!C:C,BO$6)+SUMIFS('Forecast Data'!H:H,'Forecast Data'!B:B,B454,'Forecast Data'!C:C,BP$6)+SUMIFS('Forecast Data'!H:H,'Forecast Data'!B:B,B454,'Forecast Data'!C:C,BQ$6)),"")</f>
        <v>-1</v>
      </c>
      <c r="BY454" s="12">
        <f t="shared" si="68"/>
        <v>0</v>
      </c>
      <c r="BZ454" s="16">
        <f t="shared" si="69"/>
        <v>-1.0278737806163797E-7</v>
      </c>
      <c r="CA454" s="13">
        <f t="shared" si="70"/>
        <v>1.0278737806163797E-5</v>
      </c>
      <c r="CB454" s="12">
        <f t="shared" si="71"/>
        <v>1.0278737806163797E-7</v>
      </c>
      <c r="CC454" s="12"/>
      <c r="CD454" s="11">
        <f>(SUMIFS('Forecast Data'!H:H,'Forecast Data'!B:B,D454,'Forecast Data'!C:C,BK$6)+SUMIFS('Forecast Data'!H:H,'Forecast Data'!B:B,D454,'Forecast Data'!C:C,BL$6)+SUMIFS('Forecast Data'!H:H,'Forecast Data'!B:B,D454,'Forecast Data'!C:C,BM$6)+SUMIFS('Forecast Data'!H:H,'Forecast Data'!B:B,D454,'Forecast Data'!C:C,BJ$6))/4</f>
        <v>0</v>
      </c>
      <c r="CE454" s="12" t="str">
        <f>IFERROR((SUM(W454:Z454)-(SUMIFS('Forecast Data'!H:H,'Forecast Data'!B:B,D454,'Forecast Data'!C:C,BJ$6)+SUMIFS('Forecast Data'!H:H,'Forecast Data'!B:B,D454,'Forecast Data'!C:C,BK$6)+SUMIFS('Forecast Data'!H:H,'Forecast Data'!B:B,D454,'Forecast Data'!C:C,BL$6)+SUMIFS('Forecast Data'!H:H,'Forecast Data'!B:B,D454,'Forecast Data'!C:C,BM$6)))/(SUMIFS('Forecast Data'!H:H,'Forecast Data'!B:B,D454,'Forecast Data'!C:C,BJ$6)+SUMIFS('Forecast Data'!H:H,'Forecast Data'!B:B,D454,'Forecast Data'!C:C,BK$6)+SUMIFS('Forecast Data'!H:H,'Forecast Data'!B:B,D454,'Forecast Data'!C:C,BL$6)+SUMIFS('Forecast Data'!H:H,'Forecast Data'!B:B,D454,'Forecast Data'!C:C,BM$6)),"")</f>
        <v/>
      </c>
      <c r="CF454" s="12">
        <f t="shared" si="72"/>
        <v>0</v>
      </c>
      <c r="CG454" s="12">
        <f t="shared" si="73"/>
        <v>0</v>
      </c>
      <c r="CH454" s="13">
        <f t="shared" si="74"/>
        <v>0</v>
      </c>
      <c r="CI454" s="13"/>
    </row>
    <row r="455" spans="1:87" ht="13.2">
      <c r="A455" s="1"/>
      <c r="B455" t="str">
        <f t="shared" si="81"/>
        <v>BPI Sports</v>
      </c>
      <c r="D455" t="s">
        <v>487</v>
      </c>
      <c r="E455" s="11">
        <f>SUMIFS('Fin Data'!F:F,'Fin Data'!A:A,D455)</f>
        <v>0</v>
      </c>
      <c r="F455" s="11">
        <f>SUMIFS('Fin Data with 6 week hist'!I:I,'Fin Data with 6 week hist'!$A:$A,$D455)</f>
        <v>0</v>
      </c>
      <c r="G455" s="11">
        <f>SUMIFS('Fin Data with 6 week hist'!J:J,'Fin Data with 6 week hist'!$A:$A,$D455)</f>
        <v>0</v>
      </c>
      <c r="H455" s="11">
        <f>SUMIFS('Fin Data with 6 week hist'!K:K,'Fin Data with 6 week hist'!$A:$A,$D455)+SUMIFS('Unit Cancellations'!D:D,'Unit Cancellations'!$B:$B,$D455)</f>
        <v>0</v>
      </c>
      <c r="I455" s="11">
        <f>SUMIFS('Fin Data with 6 week hist'!L:L,'Fin Data with 6 week hist'!$A:$A,$D455)+SUMIFS('Unit Cancellations'!E:E,'Unit Cancellations'!$B:$B,$D455)</f>
        <v>0</v>
      </c>
      <c r="J455" s="11">
        <f>SUMIFS('Fin Data with 6 week hist'!M:M,'Fin Data with 6 week hist'!$A:$A,$D455)+SUMIFS('Unit Cancellations'!F:F,'Unit Cancellations'!$B:$B,$D455)</f>
        <v>0</v>
      </c>
      <c r="K455" s="11">
        <f>SUMIFS('Fin Data with 6 week hist'!N:N,'Fin Data with 6 week hist'!$A:$A,$D455)+SUMIFS('Unit Cancellations'!G:G,'Unit Cancellations'!$B:$B,$D455)</f>
        <v>0</v>
      </c>
      <c r="L455" s="11">
        <f>SUMIFS('Fin Data'!AN:AN,'Fin Data'!A:A,D455)</f>
        <v>0</v>
      </c>
      <c r="M455" s="12">
        <f>IFERROR(SUMIFS('Fin Data'!AO:AO,'Fin Data'!A:A,D455),"")</f>
        <v>0</v>
      </c>
      <c r="N455" s="1"/>
      <c r="O455" s="11">
        <f t="shared" si="63"/>
        <v>0</v>
      </c>
      <c r="P455" s="12">
        <f t="shared" si="64"/>
        <v>-1</v>
      </c>
      <c r="Q455" s="1"/>
      <c r="R455" s="11">
        <f t="shared" si="65"/>
        <v>0</v>
      </c>
      <c r="S455" s="12">
        <f t="shared" si="66"/>
        <v>-1</v>
      </c>
      <c r="T455" s="11">
        <f t="shared" si="67"/>
        <v>0</v>
      </c>
      <c r="U455" s="1" t="e">
        <f t="shared" si="80"/>
        <v>#REF!</v>
      </c>
      <c r="V455" s="1"/>
      <c r="W455" s="11">
        <f>SUMIFS('Forecast Data'!$D:$D,'Forecast Data'!$C:$C,W$6,'Forecast Data'!$B:$B,$D455)</f>
        <v>0</v>
      </c>
      <c r="X455" s="11">
        <f>SUMIFS('Forecast Data'!$D:$D,'Forecast Data'!$C:$C,X$6,'Forecast Data'!$B:$B,$D455)</f>
        <v>0</v>
      </c>
      <c r="Y455" s="11">
        <f>SUMIFS('Forecast Data'!$D:$D,'Forecast Data'!$C:$C,Y$6,'Forecast Data'!$B:$B,$D455)</f>
        <v>0</v>
      </c>
      <c r="Z455" s="11">
        <f>SUMIFS('Forecast Data'!$D:$D,'Forecast Data'!$C:$C,Z$6,'Forecast Data'!$B:$B,$D455)</f>
        <v>0</v>
      </c>
      <c r="AA455" s="11">
        <f>SUMIFS('Forecast Data'!$D:$D,'Forecast Data'!$C:$C,AA$6,'Forecast Data'!$B:$B,$D455)</f>
        <v>0</v>
      </c>
      <c r="AB455" s="11">
        <f>SUMIFS('Forecast Data'!$D:$D,'Forecast Data'!$C:$C,AB$6,'Forecast Data'!$B:$B,$D455)</f>
        <v>0</v>
      </c>
      <c r="AC455" s="11">
        <f>SUMIFS('Forecast Data'!$D:$D,'Forecast Data'!$C:$C,AC$6,'Forecast Data'!$B:$B,$D455)</f>
        <v>0</v>
      </c>
      <c r="AD455" s="11">
        <f>SUMIFS('Forecast Data'!$D:$D,'Forecast Data'!$C:$C,AD$6,'Forecast Data'!$B:$B,$D455)</f>
        <v>0</v>
      </c>
      <c r="AE455" s="11">
        <f>SUMIFS('Forecast Data'!$D:$D,'Forecast Data'!$C:$C,AE$6,'Forecast Data'!$B:$B,$D455)</f>
        <v>0</v>
      </c>
      <c r="AF455" s="11">
        <f>SUMIFS('Forecast Data'!$D:$D,'Forecast Data'!$C:$C,AF$6,'Forecast Data'!$B:$B,$D455)</f>
        <v>0</v>
      </c>
      <c r="AG455" s="11">
        <f>SUMIFS('Forecast Data'!$D:$D,'Forecast Data'!$C:$C,AG$6,'Forecast Data'!$B:$B,$D455)</f>
        <v>0</v>
      </c>
      <c r="AH455" s="11">
        <f>SUMIFS('Forecast Data'!$D:$D,'Forecast Data'!$C:$C,AH$6,'Forecast Data'!$B:$B,$D455)</f>
        <v>0</v>
      </c>
      <c r="AI455" s="1"/>
      <c r="AJ455" s="12" t="str">
        <f>IF(SUMIFS('Forecast Data'!$E:$E,'Forecast Data'!$C:$C,AJ$6,'Forecast Data'!$B:$B,$D455)=0,"",SUMIFS('Forecast Data'!$E:$E,'Forecast Data'!$C:$C,AJ$6,'Forecast Data'!$B:$B,$D455))</f>
        <v/>
      </c>
      <c r="AK455" s="12" t="str">
        <f>IF(SUMIFS('Forecast Data'!$E:$E,'Forecast Data'!$C:$C,AK$6,'Forecast Data'!$B:$B,$D455)=0,"",SUMIFS('Forecast Data'!$E:$E,'Forecast Data'!$C:$C,AK$6,'Forecast Data'!$B:$B,$D455))</f>
        <v/>
      </c>
      <c r="AL455" s="12" t="str">
        <f>IF(SUMIFS('Forecast Data'!$E:$E,'Forecast Data'!$C:$C,AL$6,'Forecast Data'!$B:$B,$D455)=0,"",SUMIFS('Forecast Data'!$E:$E,'Forecast Data'!$C:$C,AL$6,'Forecast Data'!$B:$B,$D455))</f>
        <v/>
      </c>
      <c r="AM455" s="12">
        <f>IF(SUMIFS('Forecast Data'!$E:$E,'Forecast Data'!$C:$C,AM$6,'Forecast Data'!$B:$B,$D455)=0,"",SUMIFS('Forecast Data'!$E:$E,'Forecast Data'!$C:$C,AM$6,'Forecast Data'!$B:$B,$D455))</f>
        <v>-0.86</v>
      </c>
      <c r="AN455" s="12" t="str">
        <f>IF(SUMIFS('Forecast Data'!$E:$E,'Forecast Data'!$C:$C,AN$6,'Forecast Data'!$B:$B,$D455)=0,"",SUMIFS('Forecast Data'!$E:$E,'Forecast Data'!$C:$C,AN$6,'Forecast Data'!$B:$B,$D455))</f>
        <v/>
      </c>
      <c r="AO455" s="12" t="str">
        <f>IF(SUMIFS('Forecast Data'!$E:$E,'Forecast Data'!$C:$C,AO$6,'Forecast Data'!$B:$B,$D455)=0,"",SUMIFS('Forecast Data'!$E:$E,'Forecast Data'!$C:$C,AO$6,'Forecast Data'!$B:$B,$D455))</f>
        <v/>
      </c>
      <c r="AP455" s="12" t="str">
        <f>IF(SUMIFS('Forecast Data'!$E:$E,'Forecast Data'!$C:$C,AP$6,'Forecast Data'!$B:$B,$D455)=0,"",SUMIFS('Forecast Data'!$E:$E,'Forecast Data'!$C:$C,AP$6,'Forecast Data'!$B:$B,$D455))</f>
        <v/>
      </c>
      <c r="AQ455" s="12" t="str">
        <f>IF(SUMIFS('Forecast Data'!$E:$E,'Forecast Data'!$C:$C,AQ$6,'Forecast Data'!$B:$B,$D455)=0,"",SUMIFS('Forecast Data'!$E:$E,'Forecast Data'!$C:$C,AQ$6,'Forecast Data'!$B:$B,$D455))</f>
        <v/>
      </c>
      <c r="AR455" s="12" t="str">
        <f>IF(SUMIFS('Forecast Data'!$E:$E,'Forecast Data'!$C:$C,AR$6,'Forecast Data'!$B:$B,$D455)=0,"",SUMIFS('Forecast Data'!$E:$E,'Forecast Data'!$C:$C,AR$6,'Forecast Data'!$B:$B,$D455))</f>
        <v/>
      </c>
      <c r="AS455" s="12" t="str">
        <f>IF(SUMIFS('Forecast Data'!$E:$E,'Forecast Data'!$C:$C,AS$6,'Forecast Data'!$B:$B,$D455)=0,"",SUMIFS('Forecast Data'!$E:$E,'Forecast Data'!$C:$C,AS$6,'Forecast Data'!$B:$B,$D455))</f>
        <v/>
      </c>
      <c r="AT455" s="12" t="str">
        <f>IF(SUMIFS('Forecast Data'!$E:$E,'Forecast Data'!$C:$C,AT$6,'Forecast Data'!$B:$B,$D455)=0,"",SUMIFS('Forecast Data'!$E:$E,'Forecast Data'!$C:$C,AT$6,'Forecast Data'!$B:$B,$D455))</f>
        <v/>
      </c>
      <c r="AU455" s="12" t="str">
        <f>IF(SUMIFS('Forecast Data'!$E:$E,'Forecast Data'!$C:$C,AU$6,'Forecast Data'!$B:$B,$D455)=0,"",SUMIFS('Forecast Data'!$E:$E,'Forecast Data'!$C:$C,AU$6,'Forecast Data'!$B:$B,$D455))</f>
        <v/>
      </c>
      <c r="AV455" s="1"/>
      <c r="AW455" s="11">
        <f>SUMIFS('OP Units'!E:E,'OP Units'!$A:$A,$D455)</f>
        <v>0</v>
      </c>
      <c r="AX455" s="11">
        <f>SUMIFS('OP Units'!F:F,'OP Units'!$A:$A,$D455)</f>
        <v>0</v>
      </c>
      <c r="AY455" s="11">
        <f>SUMIFS('OP Units'!G:G,'OP Units'!$A:$A,$D455)</f>
        <v>0</v>
      </c>
      <c r="AZ455" s="11">
        <f>SUMIFS('OP Units'!H:H,'OP Units'!$A:$A,$D455)</f>
        <v>0</v>
      </c>
      <c r="BA455" s="11">
        <f>SUMIFS('OP Units'!I:I,'OP Units'!$A:$A,$D455)</f>
        <v>0</v>
      </c>
      <c r="BB455" s="11">
        <f>SUMIFS('OP Units'!J:J,'OP Units'!$A:$A,$D455)</f>
        <v>0</v>
      </c>
      <c r="BC455" s="11">
        <f>SUMIFS('OP Units'!K:K,'OP Units'!$A:$A,$D455)</f>
        <v>0</v>
      </c>
      <c r="BD455" s="11">
        <f>SUMIFS('OP Units'!L:L,'OP Units'!$A:$A,$D455)</f>
        <v>0</v>
      </c>
      <c r="BE455" s="11">
        <f>SUMIFS('OP Units'!M:M,'OP Units'!$A:$A,$D455)</f>
        <v>0</v>
      </c>
      <c r="BF455" s="11">
        <f>SUMIFS('OP Units'!N:N,'OP Units'!$A:$A,$D455)</f>
        <v>0</v>
      </c>
      <c r="BG455" s="11">
        <f>SUMIFS('OP Units'!O:O,'OP Units'!$A:$A,$D455)</f>
        <v>0</v>
      </c>
      <c r="BH455" s="11">
        <f>SUMIFS('OP Units'!P:P,'OP Units'!$A:$A,$D455)</f>
        <v>0</v>
      </c>
      <c r="BI455" s="1"/>
      <c r="BJ455" s="12" t="str">
        <f>IFERROR((SUMIFS('OP Units'!E:E,'OP Units'!$A:$A,$D455)-SUMIFS('Forecast Data'!$H:$H,'Forecast Data'!$C:$C,BJ$6,'Forecast Data'!$B:$B,$D455))/SUMIFS('Forecast Data'!$H:$H,'Forecast Data'!$C:$C,BJ$6,'Forecast Data'!$B:$B,$D455),"")</f>
        <v/>
      </c>
      <c r="BK455" s="12" t="str">
        <f>IFERROR((SUMIFS('OP Units'!F:F,'OP Units'!$A:$A,$D455)-SUMIFS('Forecast Data'!$H:$H,'Forecast Data'!$C:$C,BK$6,'Forecast Data'!$B:$B,$D455))/SUMIFS('Forecast Data'!$H:$H,'Forecast Data'!$C:$C,BK$6,'Forecast Data'!$B:$B,$D455),"")</f>
        <v/>
      </c>
      <c r="BL455" s="12" t="str">
        <f>IFERROR((SUMIFS('OP Units'!G:G,'OP Units'!$A:$A,$D455)-SUMIFS('Forecast Data'!$H:$H,'Forecast Data'!$C:$C,BL$6,'Forecast Data'!$B:$B,$D455))/SUMIFS('Forecast Data'!$H:$H,'Forecast Data'!$C:$C,BL$6,'Forecast Data'!$B:$B,$D455),"")</f>
        <v/>
      </c>
      <c r="BM455" s="12">
        <f>IFERROR((SUMIFS('OP Units'!H:H,'OP Units'!$A:$A,$D455)-SUMIFS('Forecast Data'!$H:$H,'Forecast Data'!$C:$C,BM$6,'Forecast Data'!$B:$B,$D455))/SUMIFS('Forecast Data'!$H:$H,'Forecast Data'!$C:$C,BM$6,'Forecast Data'!$B:$B,$D455),"")</f>
        <v>-1</v>
      </c>
      <c r="BN455" s="12" t="str">
        <f>IFERROR((SUMIFS('OP Units'!I:I,'OP Units'!$A:$A,$D455)-SUMIFS('Forecast Data'!$H:$H,'Forecast Data'!$C:$C,BN$6,'Forecast Data'!$B:$B,$D455))/SUMIFS('Forecast Data'!$H:$H,'Forecast Data'!$C:$C,BN$6,'Forecast Data'!$B:$B,$D455),"")</f>
        <v/>
      </c>
      <c r="BO455" s="12" t="str">
        <f>IFERROR((SUMIFS('OP Units'!J:J,'OP Units'!$A:$A,$D455)-SUMIFS('Forecast Data'!$H:$H,'Forecast Data'!$C:$C,BO$6,'Forecast Data'!$B:$B,$D455))/SUMIFS('Forecast Data'!$H:$H,'Forecast Data'!$C:$C,BO$6,'Forecast Data'!$B:$B,$D455),"")</f>
        <v/>
      </c>
      <c r="BP455" s="12" t="str">
        <f>IFERROR((SUMIFS('OP Units'!K:K,'OP Units'!$A:$A,$D455)-SUMIFS('Forecast Data'!$H:$H,'Forecast Data'!$C:$C,BP$6,'Forecast Data'!$B:$B,$D455))/SUMIFS('Forecast Data'!$H:$H,'Forecast Data'!$C:$C,BP$6,'Forecast Data'!$B:$B,$D455),"")</f>
        <v/>
      </c>
      <c r="BQ455" s="12" t="str">
        <f>IFERROR((SUMIFS('OP Units'!L:L,'OP Units'!$A:$A,$D455)-SUMIFS('Forecast Data'!$H:$H,'Forecast Data'!$C:$C,BQ$6,'Forecast Data'!$B:$B,$D455))/SUMIFS('Forecast Data'!$H:$H,'Forecast Data'!$C:$C,BQ$6,'Forecast Data'!$B:$B,$D455),"")</f>
        <v/>
      </c>
      <c r="BR455" s="12" t="str">
        <f>IFERROR((SUMIFS('OP Units'!M:M,'OP Units'!$A:$A,$D455)-SUMIFS('Forecast Data'!$H:$H,'Forecast Data'!$C:$C,BR$6,'Forecast Data'!$B:$B,$D455))/SUMIFS('Forecast Data'!$H:$H,'Forecast Data'!$C:$C,BR$6,'Forecast Data'!$B:$B,$D455),"")</f>
        <v/>
      </c>
      <c r="BS455" s="12" t="str">
        <f>IFERROR((SUMIFS('OP Units'!N:N,'OP Units'!$A:$A,$D455)-SUMIFS('Forecast Data'!$H:$H,'Forecast Data'!$C:$C,BS$6,'Forecast Data'!$B:$B,$D455))/SUMIFS('Forecast Data'!$H:$H,'Forecast Data'!$C:$C,BS$6,'Forecast Data'!$B:$B,$D455),"")</f>
        <v/>
      </c>
      <c r="BT455" s="12" t="str">
        <f>IFERROR((SUMIFS('OP Units'!O:O,'OP Units'!$A:$A,$D455)-SUMIFS('Forecast Data'!$H:$H,'Forecast Data'!$C:$C,BT$6,'Forecast Data'!$B:$B,$D455))/SUMIFS('Forecast Data'!$H:$H,'Forecast Data'!$C:$C,BT$6,'Forecast Data'!$B:$B,$D455),"")</f>
        <v/>
      </c>
      <c r="BU455" s="12" t="str">
        <f>IFERROR((SUMIFS('OP Units'!P:P,'OP Units'!$A:$A,$D455)-SUMIFS('Forecast Data'!$H:$H,'Forecast Data'!$C:$C,BU$6,'Forecast Data'!$B:$B,$D455))/SUMIFS('Forecast Data'!$H:$H,'Forecast Data'!$C:$C,BU$6,'Forecast Data'!$B:$B,$D455),"")</f>
        <v/>
      </c>
      <c r="BV455" s="12"/>
      <c r="BW455" s="11">
        <f>(SUMIFS('Forecast Data'!H:H,'Forecast Data'!B:B,D455,'Forecast Data'!C:C,BK$6)+SUMIFS('Forecast Data'!H:H,'Forecast Data'!B:B,D455,'Forecast Data'!C:C,BL$6)+SUMIFS('Forecast Data'!H:H,'Forecast Data'!B:B,D455,'Forecast Data'!C:C,BM$6)+SUMIFS('Forecast Data'!H:H,'Forecast Data'!B:B,D455,'Forecast Data'!C:C,BN$6)+SUMIFS('Forecast Data'!H:H,'Forecast Data'!B:B,D455,'Forecast Data'!C:C,BO$6)+SUMIFS('Forecast Data'!H:H,'Forecast Data'!B:B,D455,'Forecast Data'!C:C,BP$6)+SUMIFS('Forecast Data'!H:H,'Forecast Data'!B:B,D455,'Forecast Data'!C:C,BQ$6)+SUMIFS('Forecast Data'!H:H,'Forecast Data'!B:B,D455,'Forecast Data'!C:C,BJ$6))/8</f>
        <v>0.125</v>
      </c>
      <c r="BX455" s="12">
        <f>IFERROR((SUM(W455:AD455)-(SUMIFS('Forecast Data'!H:H,'Forecast Data'!B:B,B455,'Forecast Data'!C:C,BJ$6)+SUMIFS('Forecast Data'!H:H,'Forecast Data'!B:B,B455,'Forecast Data'!C:C,BK$6)+SUMIFS('Forecast Data'!H:H,'Forecast Data'!B:B,B455,'Forecast Data'!C:C,BL$6)+SUMIFS('Forecast Data'!H:H,'Forecast Data'!B:B,B455,'Forecast Data'!C:C,BM$6)+SUMIFS('Forecast Data'!H:H,'Forecast Data'!B:B,B455,'Forecast Data'!C:C,BN$6)+SUMIFS('Forecast Data'!H:H,'Forecast Data'!B:B,B455,'Forecast Data'!C:C,BO$6)+SUMIFS('Forecast Data'!H:H,'Forecast Data'!B:B,B455,'Forecast Data'!C:C,BP$6)+SUMIFS('Forecast Data'!H:H,'Forecast Data'!B:B,B455,'Forecast Data'!C:C,BQ$6)))/(SUMIFS('Forecast Data'!H:H,'Forecast Data'!B:B,B455,'Forecast Data'!C:C,BJ$6)+SUMIFS('Forecast Data'!H:H,'Forecast Data'!B:B,B455,'Forecast Data'!C:C,BK$6)+SUMIFS('Forecast Data'!H:H,'Forecast Data'!B:B,B455,'Forecast Data'!C:C,BL$6)+SUMIFS('Forecast Data'!H:H,'Forecast Data'!B:B,B455,'Forecast Data'!C:C,BM$6)+SUMIFS('Forecast Data'!H:H,'Forecast Data'!B:B,B455,'Forecast Data'!C:C,BN$6)+SUMIFS('Forecast Data'!H:H,'Forecast Data'!B:B,B455,'Forecast Data'!C:C,BO$6)+SUMIFS('Forecast Data'!H:H,'Forecast Data'!B:B,B455,'Forecast Data'!C:C,BP$6)+SUMIFS('Forecast Data'!H:H,'Forecast Data'!B:B,B455,'Forecast Data'!C:C,BQ$6)),"")</f>
        <v>-1</v>
      </c>
      <c r="BY455" s="12">
        <f t="shared" si="68"/>
        <v>0</v>
      </c>
      <c r="BZ455" s="16">
        <f t="shared" si="69"/>
        <v>-1.0278737806163797E-7</v>
      </c>
      <c r="CA455" s="13">
        <f t="shared" si="70"/>
        <v>1.0278737806163797E-5</v>
      </c>
      <c r="CB455" s="12">
        <f t="shared" si="71"/>
        <v>1.0278737806163797E-7</v>
      </c>
      <c r="CC455" s="12"/>
      <c r="CD455" s="11">
        <f>(SUMIFS('Forecast Data'!H:H,'Forecast Data'!B:B,D455,'Forecast Data'!C:C,BK$6)+SUMIFS('Forecast Data'!H:H,'Forecast Data'!B:B,D455,'Forecast Data'!C:C,BL$6)+SUMIFS('Forecast Data'!H:H,'Forecast Data'!B:B,D455,'Forecast Data'!C:C,BM$6)+SUMIFS('Forecast Data'!H:H,'Forecast Data'!B:B,D455,'Forecast Data'!C:C,BJ$6))/4</f>
        <v>0.25</v>
      </c>
      <c r="CE455" s="12">
        <f>IFERROR((SUM(W455:Z455)-(SUMIFS('Forecast Data'!H:H,'Forecast Data'!B:B,D455,'Forecast Data'!C:C,BJ$6)+SUMIFS('Forecast Data'!H:H,'Forecast Data'!B:B,D455,'Forecast Data'!C:C,BK$6)+SUMIFS('Forecast Data'!H:H,'Forecast Data'!B:B,D455,'Forecast Data'!C:C,BL$6)+SUMIFS('Forecast Data'!H:H,'Forecast Data'!B:B,D455,'Forecast Data'!C:C,BM$6)))/(SUMIFS('Forecast Data'!H:H,'Forecast Data'!B:B,D455,'Forecast Data'!C:C,BJ$6)+SUMIFS('Forecast Data'!H:H,'Forecast Data'!B:B,D455,'Forecast Data'!C:C,BK$6)+SUMIFS('Forecast Data'!H:H,'Forecast Data'!B:B,D455,'Forecast Data'!C:C,BL$6)+SUMIFS('Forecast Data'!H:H,'Forecast Data'!B:B,D455,'Forecast Data'!C:C,BM$6)),"")</f>
        <v>-1</v>
      </c>
      <c r="CF455" s="12">
        <f t="shared" si="72"/>
        <v>0</v>
      </c>
      <c r="CG455" s="12">
        <f t="shared" si="73"/>
        <v>-2.0959644636805278E-7</v>
      </c>
      <c r="CH455" s="13">
        <f t="shared" si="74"/>
        <v>2.0959644636805277E-5</v>
      </c>
      <c r="CI455" s="13"/>
    </row>
    <row r="456" spans="1:87" ht="13.2">
      <c r="A456" s="1"/>
      <c r="B456" t="str">
        <f t="shared" si="81"/>
        <v>United Sports</v>
      </c>
      <c r="D456" t="s">
        <v>488</v>
      </c>
      <c r="E456" s="11">
        <f>SUMIFS('Fin Data'!F:F,'Fin Data'!A:A,D456)</f>
        <v>0</v>
      </c>
      <c r="F456" s="11">
        <f>SUMIFS('Fin Data with 6 week hist'!I:I,'Fin Data with 6 week hist'!$A:$A,$D456)</f>
        <v>0</v>
      </c>
      <c r="G456" s="11">
        <f>SUMIFS('Fin Data with 6 week hist'!J:J,'Fin Data with 6 week hist'!$A:$A,$D456)</f>
        <v>0</v>
      </c>
      <c r="H456" s="11">
        <f>SUMIFS('Fin Data with 6 week hist'!K:K,'Fin Data with 6 week hist'!$A:$A,$D456)+SUMIFS('Unit Cancellations'!D:D,'Unit Cancellations'!$B:$B,$D456)</f>
        <v>0</v>
      </c>
      <c r="I456" s="11">
        <f>SUMIFS('Fin Data with 6 week hist'!L:L,'Fin Data with 6 week hist'!$A:$A,$D456)+SUMIFS('Unit Cancellations'!E:E,'Unit Cancellations'!$B:$B,$D456)</f>
        <v>0</v>
      </c>
      <c r="J456" s="11">
        <f>SUMIFS('Fin Data with 6 week hist'!M:M,'Fin Data with 6 week hist'!$A:$A,$D456)+SUMIFS('Unit Cancellations'!F:F,'Unit Cancellations'!$B:$B,$D456)</f>
        <v>0</v>
      </c>
      <c r="K456" s="11">
        <f>SUMIFS('Fin Data with 6 week hist'!N:N,'Fin Data with 6 week hist'!$A:$A,$D456)+SUMIFS('Unit Cancellations'!G:G,'Unit Cancellations'!$B:$B,$D456)</f>
        <v>0</v>
      </c>
      <c r="L456" s="11">
        <f>SUMIFS('Fin Data'!AN:AN,'Fin Data'!A:A,D456)</f>
        <v>0</v>
      </c>
      <c r="M456" s="12">
        <f>IFERROR(SUMIFS('Fin Data'!AO:AO,'Fin Data'!A:A,D456),"")</f>
        <v>0</v>
      </c>
      <c r="N456" s="1"/>
      <c r="O456" s="11">
        <f t="shared" si="63"/>
        <v>0</v>
      </c>
      <c r="P456" s="12">
        <f t="shared" si="64"/>
        <v>-1</v>
      </c>
      <c r="Q456" s="1"/>
      <c r="R456" s="11">
        <f t="shared" si="65"/>
        <v>0</v>
      </c>
      <c r="S456" s="12">
        <f t="shared" si="66"/>
        <v>-1</v>
      </c>
      <c r="T456" s="11">
        <f t="shared" si="67"/>
        <v>0</v>
      </c>
      <c r="U456" s="1" t="e">
        <f t="shared" si="80"/>
        <v>#REF!</v>
      </c>
      <c r="V456" s="1"/>
      <c r="W456" s="11">
        <f>SUMIFS('Forecast Data'!$D:$D,'Forecast Data'!$C:$C,W$6,'Forecast Data'!$B:$B,$D456)</f>
        <v>0</v>
      </c>
      <c r="X456" s="11">
        <f>SUMIFS('Forecast Data'!$D:$D,'Forecast Data'!$C:$C,X$6,'Forecast Data'!$B:$B,$D456)</f>
        <v>0</v>
      </c>
      <c r="Y456" s="11">
        <f>SUMIFS('Forecast Data'!$D:$D,'Forecast Data'!$C:$C,Y$6,'Forecast Data'!$B:$B,$D456)</f>
        <v>0</v>
      </c>
      <c r="Z456" s="11">
        <f>SUMIFS('Forecast Data'!$D:$D,'Forecast Data'!$C:$C,Z$6,'Forecast Data'!$B:$B,$D456)</f>
        <v>0</v>
      </c>
      <c r="AA456" s="11">
        <f>SUMIFS('Forecast Data'!$D:$D,'Forecast Data'!$C:$C,AA$6,'Forecast Data'!$B:$B,$D456)</f>
        <v>0</v>
      </c>
      <c r="AB456" s="11">
        <f>SUMIFS('Forecast Data'!$D:$D,'Forecast Data'!$C:$C,AB$6,'Forecast Data'!$B:$B,$D456)</f>
        <v>0</v>
      </c>
      <c r="AC456" s="11">
        <f>SUMIFS('Forecast Data'!$D:$D,'Forecast Data'!$C:$C,AC$6,'Forecast Data'!$B:$B,$D456)</f>
        <v>0</v>
      </c>
      <c r="AD456" s="11">
        <f>SUMIFS('Forecast Data'!$D:$D,'Forecast Data'!$C:$C,AD$6,'Forecast Data'!$B:$B,$D456)</f>
        <v>0</v>
      </c>
      <c r="AE456" s="11">
        <f>SUMIFS('Forecast Data'!$D:$D,'Forecast Data'!$C:$C,AE$6,'Forecast Data'!$B:$B,$D456)</f>
        <v>0</v>
      </c>
      <c r="AF456" s="11">
        <f>SUMIFS('Forecast Data'!$D:$D,'Forecast Data'!$C:$C,AF$6,'Forecast Data'!$B:$B,$D456)</f>
        <v>0</v>
      </c>
      <c r="AG456" s="11">
        <f>SUMIFS('Forecast Data'!$D:$D,'Forecast Data'!$C:$C,AG$6,'Forecast Data'!$B:$B,$D456)</f>
        <v>0</v>
      </c>
      <c r="AH456" s="11">
        <f>SUMIFS('Forecast Data'!$D:$D,'Forecast Data'!$C:$C,AH$6,'Forecast Data'!$B:$B,$D456)</f>
        <v>0</v>
      </c>
      <c r="AI456" s="1"/>
      <c r="AJ456" s="12" t="str">
        <f>IF(SUMIFS('Forecast Data'!$E:$E,'Forecast Data'!$C:$C,AJ$6,'Forecast Data'!$B:$B,$D456)=0,"",SUMIFS('Forecast Data'!$E:$E,'Forecast Data'!$C:$C,AJ$6,'Forecast Data'!$B:$B,$D456))</f>
        <v/>
      </c>
      <c r="AK456" s="12" t="str">
        <f>IF(SUMIFS('Forecast Data'!$E:$E,'Forecast Data'!$C:$C,AK$6,'Forecast Data'!$B:$B,$D456)=0,"",SUMIFS('Forecast Data'!$E:$E,'Forecast Data'!$C:$C,AK$6,'Forecast Data'!$B:$B,$D456))</f>
        <v/>
      </c>
      <c r="AL456" s="12">
        <f>IF(SUMIFS('Forecast Data'!$E:$E,'Forecast Data'!$C:$C,AL$6,'Forecast Data'!$B:$B,$D456)=0,"",SUMIFS('Forecast Data'!$E:$E,'Forecast Data'!$C:$C,AL$6,'Forecast Data'!$B:$B,$D456))</f>
        <v>-0.99</v>
      </c>
      <c r="AM456" s="12" t="str">
        <f>IF(SUMIFS('Forecast Data'!$E:$E,'Forecast Data'!$C:$C,AM$6,'Forecast Data'!$B:$B,$D456)=0,"",SUMIFS('Forecast Data'!$E:$E,'Forecast Data'!$C:$C,AM$6,'Forecast Data'!$B:$B,$D456))</f>
        <v/>
      </c>
      <c r="AN456" s="12" t="str">
        <f>IF(SUMIFS('Forecast Data'!$E:$E,'Forecast Data'!$C:$C,AN$6,'Forecast Data'!$B:$B,$D456)=0,"",SUMIFS('Forecast Data'!$E:$E,'Forecast Data'!$C:$C,AN$6,'Forecast Data'!$B:$B,$D456))</f>
        <v/>
      </c>
      <c r="AO456" s="12" t="str">
        <f>IF(SUMIFS('Forecast Data'!$E:$E,'Forecast Data'!$C:$C,AO$6,'Forecast Data'!$B:$B,$D456)=0,"",SUMIFS('Forecast Data'!$E:$E,'Forecast Data'!$C:$C,AO$6,'Forecast Data'!$B:$B,$D456))</f>
        <v/>
      </c>
      <c r="AP456" s="12" t="str">
        <f>IF(SUMIFS('Forecast Data'!$E:$E,'Forecast Data'!$C:$C,AP$6,'Forecast Data'!$B:$B,$D456)=0,"",SUMIFS('Forecast Data'!$E:$E,'Forecast Data'!$C:$C,AP$6,'Forecast Data'!$B:$B,$D456))</f>
        <v/>
      </c>
      <c r="AQ456" s="12" t="str">
        <f>IF(SUMIFS('Forecast Data'!$E:$E,'Forecast Data'!$C:$C,AQ$6,'Forecast Data'!$B:$B,$D456)=0,"",SUMIFS('Forecast Data'!$E:$E,'Forecast Data'!$C:$C,AQ$6,'Forecast Data'!$B:$B,$D456))</f>
        <v/>
      </c>
      <c r="AR456" s="12">
        <f>IF(SUMIFS('Forecast Data'!$E:$E,'Forecast Data'!$C:$C,AR$6,'Forecast Data'!$B:$B,$D456)=0,"",SUMIFS('Forecast Data'!$E:$E,'Forecast Data'!$C:$C,AR$6,'Forecast Data'!$B:$B,$D456))</f>
        <v>-0.99</v>
      </c>
      <c r="AS456" s="12" t="str">
        <f>IF(SUMIFS('Forecast Data'!$E:$E,'Forecast Data'!$C:$C,AS$6,'Forecast Data'!$B:$B,$D456)=0,"",SUMIFS('Forecast Data'!$E:$E,'Forecast Data'!$C:$C,AS$6,'Forecast Data'!$B:$B,$D456))</f>
        <v/>
      </c>
      <c r="AT456" s="12" t="str">
        <f>IF(SUMIFS('Forecast Data'!$E:$E,'Forecast Data'!$C:$C,AT$6,'Forecast Data'!$B:$B,$D456)=0,"",SUMIFS('Forecast Data'!$E:$E,'Forecast Data'!$C:$C,AT$6,'Forecast Data'!$B:$B,$D456))</f>
        <v/>
      </c>
      <c r="AU456" s="12" t="str">
        <f>IF(SUMIFS('Forecast Data'!$E:$E,'Forecast Data'!$C:$C,AU$6,'Forecast Data'!$B:$B,$D456)=0,"",SUMIFS('Forecast Data'!$E:$E,'Forecast Data'!$C:$C,AU$6,'Forecast Data'!$B:$B,$D456))</f>
        <v/>
      </c>
      <c r="AV456" s="1"/>
      <c r="AW456" s="11">
        <f>SUMIFS('OP Units'!E:E,'OP Units'!$A:$A,$D456)</f>
        <v>0</v>
      </c>
      <c r="AX456" s="11">
        <f>SUMIFS('OP Units'!F:F,'OP Units'!$A:$A,$D456)</f>
        <v>0</v>
      </c>
      <c r="AY456" s="11">
        <f>SUMIFS('OP Units'!G:G,'OP Units'!$A:$A,$D456)</f>
        <v>0</v>
      </c>
      <c r="AZ456" s="11">
        <f>SUMIFS('OP Units'!H:H,'OP Units'!$A:$A,$D456)</f>
        <v>0</v>
      </c>
      <c r="BA456" s="11">
        <f>SUMIFS('OP Units'!I:I,'OP Units'!$A:$A,$D456)</f>
        <v>0</v>
      </c>
      <c r="BB456" s="11">
        <f>SUMIFS('OP Units'!J:J,'OP Units'!$A:$A,$D456)</f>
        <v>0</v>
      </c>
      <c r="BC456" s="11">
        <f>SUMIFS('OP Units'!K:K,'OP Units'!$A:$A,$D456)</f>
        <v>0</v>
      </c>
      <c r="BD456" s="11">
        <f>SUMIFS('OP Units'!L:L,'OP Units'!$A:$A,$D456)</f>
        <v>0</v>
      </c>
      <c r="BE456" s="11">
        <f>SUMIFS('OP Units'!M:M,'OP Units'!$A:$A,$D456)</f>
        <v>0</v>
      </c>
      <c r="BF456" s="11">
        <f>SUMIFS('OP Units'!N:N,'OP Units'!$A:$A,$D456)</f>
        <v>0</v>
      </c>
      <c r="BG456" s="11">
        <f>SUMIFS('OP Units'!O:O,'OP Units'!$A:$A,$D456)</f>
        <v>0</v>
      </c>
      <c r="BH456" s="11">
        <f>SUMIFS('OP Units'!P:P,'OP Units'!$A:$A,$D456)</f>
        <v>0</v>
      </c>
      <c r="BI456" s="1"/>
      <c r="BJ456" s="12" t="str">
        <f>IFERROR((SUMIFS('OP Units'!E:E,'OP Units'!$A:$A,$D456)-SUMIFS('Forecast Data'!$H:$H,'Forecast Data'!$C:$C,BJ$6,'Forecast Data'!$B:$B,$D456))/SUMIFS('Forecast Data'!$H:$H,'Forecast Data'!$C:$C,BJ$6,'Forecast Data'!$B:$B,$D456),"")</f>
        <v/>
      </c>
      <c r="BK456" s="12" t="str">
        <f>IFERROR((SUMIFS('OP Units'!F:F,'OP Units'!$A:$A,$D456)-SUMIFS('Forecast Data'!$H:$H,'Forecast Data'!$C:$C,BK$6,'Forecast Data'!$B:$B,$D456))/SUMIFS('Forecast Data'!$H:$H,'Forecast Data'!$C:$C,BK$6,'Forecast Data'!$B:$B,$D456),"")</f>
        <v/>
      </c>
      <c r="BL456" s="12">
        <f>IFERROR((SUMIFS('OP Units'!G:G,'OP Units'!$A:$A,$D456)-SUMIFS('Forecast Data'!$H:$H,'Forecast Data'!$C:$C,BL$6,'Forecast Data'!$B:$B,$D456))/SUMIFS('Forecast Data'!$H:$H,'Forecast Data'!$C:$C,BL$6,'Forecast Data'!$B:$B,$D456),"")</f>
        <v>-1</v>
      </c>
      <c r="BM456" s="12" t="str">
        <f>IFERROR((SUMIFS('OP Units'!H:H,'OP Units'!$A:$A,$D456)-SUMIFS('Forecast Data'!$H:$H,'Forecast Data'!$C:$C,BM$6,'Forecast Data'!$B:$B,$D456))/SUMIFS('Forecast Data'!$H:$H,'Forecast Data'!$C:$C,BM$6,'Forecast Data'!$B:$B,$D456),"")</f>
        <v/>
      </c>
      <c r="BN456" s="12" t="str">
        <f>IFERROR((SUMIFS('OP Units'!I:I,'OP Units'!$A:$A,$D456)-SUMIFS('Forecast Data'!$H:$H,'Forecast Data'!$C:$C,BN$6,'Forecast Data'!$B:$B,$D456))/SUMIFS('Forecast Data'!$H:$H,'Forecast Data'!$C:$C,BN$6,'Forecast Data'!$B:$B,$D456),"")</f>
        <v/>
      </c>
      <c r="BO456" s="12" t="str">
        <f>IFERROR((SUMIFS('OP Units'!J:J,'OP Units'!$A:$A,$D456)-SUMIFS('Forecast Data'!$H:$H,'Forecast Data'!$C:$C,BO$6,'Forecast Data'!$B:$B,$D456))/SUMIFS('Forecast Data'!$H:$H,'Forecast Data'!$C:$C,BO$6,'Forecast Data'!$B:$B,$D456),"")</f>
        <v/>
      </c>
      <c r="BP456" s="12" t="str">
        <f>IFERROR((SUMIFS('OP Units'!K:K,'OP Units'!$A:$A,$D456)-SUMIFS('Forecast Data'!$H:$H,'Forecast Data'!$C:$C,BP$6,'Forecast Data'!$B:$B,$D456))/SUMIFS('Forecast Data'!$H:$H,'Forecast Data'!$C:$C,BP$6,'Forecast Data'!$B:$B,$D456),"")</f>
        <v/>
      </c>
      <c r="BQ456" s="12" t="str">
        <f>IFERROR((SUMIFS('OP Units'!L:L,'OP Units'!$A:$A,$D456)-SUMIFS('Forecast Data'!$H:$H,'Forecast Data'!$C:$C,BQ$6,'Forecast Data'!$B:$B,$D456))/SUMIFS('Forecast Data'!$H:$H,'Forecast Data'!$C:$C,BQ$6,'Forecast Data'!$B:$B,$D456),"")</f>
        <v/>
      </c>
      <c r="BR456" s="12">
        <f>IFERROR((SUMIFS('OP Units'!M:M,'OP Units'!$A:$A,$D456)-SUMIFS('Forecast Data'!$H:$H,'Forecast Data'!$C:$C,BR$6,'Forecast Data'!$B:$B,$D456))/SUMIFS('Forecast Data'!$H:$H,'Forecast Data'!$C:$C,BR$6,'Forecast Data'!$B:$B,$D456),"")</f>
        <v>-1</v>
      </c>
      <c r="BS456" s="12" t="str">
        <f>IFERROR((SUMIFS('OP Units'!N:N,'OP Units'!$A:$A,$D456)-SUMIFS('Forecast Data'!$H:$H,'Forecast Data'!$C:$C,BS$6,'Forecast Data'!$B:$B,$D456))/SUMIFS('Forecast Data'!$H:$H,'Forecast Data'!$C:$C,BS$6,'Forecast Data'!$B:$B,$D456),"")</f>
        <v/>
      </c>
      <c r="BT456" s="12" t="str">
        <f>IFERROR((SUMIFS('OP Units'!O:O,'OP Units'!$A:$A,$D456)-SUMIFS('Forecast Data'!$H:$H,'Forecast Data'!$C:$C,BT$6,'Forecast Data'!$B:$B,$D456))/SUMIFS('Forecast Data'!$H:$H,'Forecast Data'!$C:$C,BT$6,'Forecast Data'!$B:$B,$D456),"")</f>
        <v/>
      </c>
      <c r="BU456" s="12" t="str">
        <f>IFERROR((SUMIFS('OP Units'!P:P,'OP Units'!$A:$A,$D456)-SUMIFS('Forecast Data'!$H:$H,'Forecast Data'!$C:$C,BU$6,'Forecast Data'!$B:$B,$D456))/SUMIFS('Forecast Data'!$H:$H,'Forecast Data'!$C:$C,BU$6,'Forecast Data'!$B:$B,$D456),"")</f>
        <v/>
      </c>
      <c r="BV456" s="12"/>
      <c r="BW456" s="11">
        <f>(SUMIFS('Forecast Data'!H:H,'Forecast Data'!B:B,D456,'Forecast Data'!C:C,BK$6)+SUMIFS('Forecast Data'!H:H,'Forecast Data'!B:B,D456,'Forecast Data'!C:C,BL$6)+SUMIFS('Forecast Data'!H:H,'Forecast Data'!B:B,D456,'Forecast Data'!C:C,BM$6)+SUMIFS('Forecast Data'!H:H,'Forecast Data'!B:B,D456,'Forecast Data'!C:C,BN$6)+SUMIFS('Forecast Data'!H:H,'Forecast Data'!B:B,D456,'Forecast Data'!C:C,BO$6)+SUMIFS('Forecast Data'!H:H,'Forecast Data'!B:B,D456,'Forecast Data'!C:C,BP$6)+SUMIFS('Forecast Data'!H:H,'Forecast Data'!B:B,D456,'Forecast Data'!C:C,BQ$6)+SUMIFS('Forecast Data'!H:H,'Forecast Data'!B:B,D456,'Forecast Data'!C:C,BJ$6))/8</f>
        <v>0.125</v>
      </c>
      <c r="BX456" s="12">
        <f>IFERROR((SUM(W456:AD456)-(SUMIFS('Forecast Data'!H:H,'Forecast Data'!B:B,B456,'Forecast Data'!C:C,BJ$6)+SUMIFS('Forecast Data'!H:H,'Forecast Data'!B:B,B456,'Forecast Data'!C:C,BK$6)+SUMIFS('Forecast Data'!H:H,'Forecast Data'!B:B,B456,'Forecast Data'!C:C,BL$6)+SUMIFS('Forecast Data'!H:H,'Forecast Data'!B:B,B456,'Forecast Data'!C:C,BM$6)+SUMIFS('Forecast Data'!H:H,'Forecast Data'!B:B,B456,'Forecast Data'!C:C,BN$6)+SUMIFS('Forecast Data'!H:H,'Forecast Data'!B:B,B456,'Forecast Data'!C:C,BO$6)+SUMIFS('Forecast Data'!H:H,'Forecast Data'!B:B,B456,'Forecast Data'!C:C,BP$6)+SUMIFS('Forecast Data'!H:H,'Forecast Data'!B:B,B456,'Forecast Data'!C:C,BQ$6)))/(SUMIFS('Forecast Data'!H:H,'Forecast Data'!B:B,B456,'Forecast Data'!C:C,BJ$6)+SUMIFS('Forecast Data'!H:H,'Forecast Data'!B:B,B456,'Forecast Data'!C:C,BK$6)+SUMIFS('Forecast Data'!H:H,'Forecast Data'!B:B,B456,'Forecast Data'!C:C,BL$6)+SUMIFS('Forecast Data'!H:H,'Forecast Data'!B:B,B456,'Forecast Data'!C:C,BM$6)+SUMIFS('Forecast Data'!H:H,'Forecast Data'!B:B,B456,'Forecast Data'!C:C,BN$6)+SUMIFS('Forecast Data'!H:H,'Forecast Data'!B:B,B456,'Forecast Data'!C:C,BO$6)+SUMIFS('Forecast Data'!H:H,'Forecast Data'!B:B,B456,'Forecast Data'!C:C,BP$6)+SUMIFS('Forecast Data'!H:H,'Forecast Data'!B:B,B456,'Forecast Data'!C:C,BQ$6)),"")</f>
        <v>-1</v>
      </c>
      <c r="BY456" s="12">
        <f t="shared" si="68"/>
        <v>0</v>
      </c>
      <c r="BZ456" s="16">
        <f t="shared" si="69"/>
        <v>-1.0278737806163797E-7</v>
      </c>
      <c r="CA456" s="13">
        <f t="shared" si="70"/>
        <v>1.0278737806163797E-5</v>
      </c>
      <c r="CB456" s="12">
        <f t="shared" si="71"/>
        <v>1.0278737806163797E-7</v>
      </c>
      <c r="CC456" s="12"/>
      <c r="CD456" s="11">
        <f>(SUMIFS('Forecast Data'!H:H,'Forecast Data'!B:B,D456,'Forecast Data'!C:C,BK$6)+SUMIFS('Forecast Data'!H:H,'Forecast Data'!B:B,D456,'Forecast Data'!C:C,BL$6)+SUMIFS('Forecast Data'!H:H,'Forecast Data'!B:B,D456,'Forecast Data'!C:C,BM$6)+SUMIFS('Forecast Data'!H:H,'Forecast Data'!B:B,D456,'Forecast Data'!C:C,BJ$6))/4</f>
        <v>0.25</v>
      </c>
      <c r="CE456" s="12">
        <f>IFERROR((SUM(W456:Z456)-(SUMIFS('Forecast Data'!H:H,'Forecast Data'!B:B,D456,'Forecast Data'!C:C,BJ$6)+SUMIFS('Forecast Data'!H:H,'Forecast Data'!B:B,D456,'Forecast Data'!C:C,BK$6)+SUMIFS('Forecast Data'!H:H,'Forecast Data'!B:B,D456,'Forecast Data'!C:C,BL$6)+SUMIFS('Forecast Data'!H:H,'Forecast Data'!B:B,D456,'Forecast Data'!C:C,BM$6)))/(SUMIFS('Forecast Data'!H:H,'Forecast Data'!B:B,D456,'Forecast Data'!C:C,BJ$6)+SUMIFS('Forecast Data'!H:H,'Forecast Data'!B:B,D456,'Forecast Data'!C:C,BK$6)+SUMIFS('Forecast Data'!H:H,'Forecast Data'!B:B,D456,'Forecast Data'!C:C,BL$6)+SUMIFS('Forecast Data'!H:H,'Forecast Data'!B:B,D456,'Forecast Data'!C:C,BM$6)),"")</f>
        <v>-1</v>
      </c>
      <c r="CF456" s="12">
        <f t="shared" si="72"/>
        <v>0</v>
      </c>
      <c r="CG456" s="12">
        <f t="shared" si="73"/>
        <v>-2.0959644636805278E-7</v>
      </c>
      <c r="CH456" s="13">
        <f t="shared" si="74"/>
        <v>2.0959644636805277E-5</v>
      </c>
      <c r="CI456" s="13"/>
    </row>
    <row r="457" spans="1:87" ht="13.2">
      <c r="A457" s="1"/>
      <c r="B457" t="str">
        <f t="shared" si="81"/>
        <v>Thymes Bath &amp; Body</v>
      </c>
      <c r="D457" t="s">
        <v>489</v>
      </c>
      <c r="E457" s="11">
        <f>SUMIFS('Fin Data'!F:F,'Fin Data'!A:A,D457)</f>
        <v>0</v>
      </c>
      <c r="F457" s="11">
        <f>SUMIFS('Fin Data with 6 week hist'!I:I,'Fin Data with 6 week hist'!$A:$A,$D457)</f>
        <v>0</v>
      </c>
      <c r="G457" s="11">
        <f>SUMIFS('Fin Data with 6 week hist'!J:J,'Fin Data with 6 week hist'!$A:$A,$D457)</f>
        <v>0</v>
      </c>
      <c r="H457" s="11">
        <f>SUMIFS('Fin Data with 6 week hist'!K:K,'Fin Data with 6 week hist'!$A:$A,$D457)+SUMIFS('Unit Cancellations'!D:D,'Unit Cancellations'!$B:$B,$D457)</f>
        <v>0</v>
      </c>
      <c r="I457" s="11">
        <f>SUMIFS('Fin Data with 6 week hist'!L:L,'Fin Data with 6 week hist'!$A:$A,$D457)+SUMIFS('Unit Cancellations'!E:E,'Unit Cancellations'!$B:$B,$D457)</f>
        <v>0</v>
      </c>
      <c r="J457" s="11">
        <f>SUMIFS('Fin Data with 6 week hist'!M:M,'Fin Data with 6 week hist'!$A:$A,$D457)+SUMIFS('Unit Cancellations'!F:F,'Unit Cancellations'!$B:$B,$D457)</f>
        <v>0</v>
      </c>
      <c r="K457" s="11">
        <f>SUMIFS('Fin Data with 6 week hist'!N:N,'Fin Data with 6 week hist'!$A:$A,$D457)+SUMIFS('Unit Cancellations'!G:G,'Unit Cancellations'!$B:$B,$D457)</f>
        <v>0</v>
      </c>
      <c r="L457" s="11">
        <f>SUMIFS('Fin Data'!AN:AN,'Fin Data'!A:A,D457)</f>
        <v>0</v>
      </c>
      <c r="M457" s="12">
        <f>IFERROR(SUMIFS('Fin Data'!AO:AO,'Fin Data'!A:A,D457),"")</f>
        <v>0</v>
      </c>
      <c r="N457" s="1"/>
      <c r="O457" s="11">
        <f t="shared" si="63"/>
        <v>0</v>
      </c>
      <c r="P457" s="12">
        <f t="shared" si="64"/>
        <v>-1</v>
      </c>
      <c r="Q457" s="1"/>
      <c r="R457" s="11">
        <f t="shared" si="65"/>
        <v>0</v>
      </c>
      <c r="S457" s="12">
        <f t="shared" si="66"/>
        <v>-1</v>
      </c>
      <c r="T457" s="11">
        <f t="shared" si="67"/>
        <v>0</v>
      </c>
      <c r="U457" s="1" t="e">
        <f t="shared" si="80"/>
        <v>#REF!</v>
      </c>
      <c r="V457" s="1"/>
      <c r="W457" s="11">
        <f>SUMIFS('Forecast Data'!$D:$D,'Forecast Data'!$C:$C,W$6,'Forecast Data'!$B:$B,$D457)</f>
        <v>0</v>
      </c>
      <c r="X457" s="11">
        <f>SUMIFS('Forecast Data'!$D:$D,'Forecast Data'!$C:$C,X$6,'Forecast Data'!$B:$B,$D457)</f>
        <v>0</v>
      </c>
      <c r="Y457" s="11">
        <f>SUMIFS('Forecast Data'!$D:$D,'Forecast Data'!$C:$C,Y$6,'Forecast Data'!$B:$B,$D457)</f>
        <v>0</v>
      </c>
      <c r="Z457" s="11">
        <f>SUMIFS('Forecast Data'!$D:$D,'Forecast Data'!$C:$C,Z$6,'Forecast Data'!$B:$B,$D457)</f>
        <v>0</v>
      </c>
      <c r="AA457" s="11">
        <f>SUMIFS('Forecast Data'!$D:$D,'Forecast Data'!$C:$C,AA$6,'Forecast Data'!$B:$B,$D457)</f>
        <v>0</v>
      </c>
      <c r="AB457" s="11">
        <f>SUMIFS('Forecast Data'!$D:$D,'Forecast Data'!$C:$C,AB$6,'Forecast Data'!$B:$B,$D457)</f>
        <v>0</v>
      </c>
      <c r="AC457" s="11">
        <f>SUMIFS('Forecast Data'!$D:$D,'Forecast Data'!$C:$C,AC$6,'Forecast Data'!$B:$B,$D457)</f>
        <v>0</v>
      </c>
      <c r="AD457" s="11">
        <f>SUMIFS('Forecast Data'!$D:$D,'Forecast Data'!$C:$C,AD$6,'Forecast Data'!$B:$B,$D457)</f>
        <v>0</v>
      </c>
      <c r="AE457" s="11">
        <f>SUMIFS('Forecast Data'!$D:$D,'Forecast Data'!$C:$C,AE$6,'Forecast Data'!$B:$B,$D457)</f>
        <v>0</v>
      </c>
      <c r="AF457" s="11">
        <f>SUMIFS('Forecast Data'!$D:$D,'Forecast Data'!$C:$C,AF$6,'Forecast Data'!$B:$B,$D457)</f>
        <v>0</v>
      </c>
      <c r="AG457" s="11">
        <f>SUMIFS('Forecast Data'!$D:$D,'Forecast Data'!$C:$C,AG$6,'Forecast Data'!$B:$B,$D457)</f>
        <v>0</v>
      </c>
      <c r="AH457" s="11">
        <f>SUMIFS('Forecast Data'!$D:$D,'Forecast Data'!$C:$C,AH$6,'Forecast Data'!$B:$B,$D457)</f>
        <v>0</v>
      </c>
      <c r="AI457" s="1"/>
      <c r="AJ457" s="12" t="str">
        <f>IF(SUMIFS('Forecast Data'!$E:$E,'Forecast Data'!$C:$C,AJ$6,'Forecast Data'!$B:$B,$D457)=0,"",SUMIFS('Forecast Data'!$E:$E,'Forecast Data'!$C:$C,AJ$6,'Forecast Data'!$B:$B,$D457))</f>
        <v/>
      </c>
      <c r="AK457" s="12" t="str">
        <f>IF(SUMIFS('Forecast Data'!$E:$E,'Forecast Data'!$C:$C,AK$6,'Forecast Data'!$B:$B,$D457)=0,"",SUMIFS('Forecast Data'!$E:$E,'Forecast Data'!$C:$C,AK$6,'Forecast Data'!$B:$B,$D457))</f>
        <v/>
      </c>
      <c r="AL457" s="12">
        <f>IF(SUMIFS('Forecast Data'!$E:$E,'Forecast Data'!$C:$C,AL$6,'Forecast Data'!$B:$B,$D457)=0,"",SUMIFS('Forecast Data'!$E:$E,'Forecast Data'!$C:$C,AL$6,'Forecast Data'!$B:$B,$D457))</f>
        <v>-0.99</v>
      </c>
      <c r="AM457" s="12" t="str">
        <f>IF(SUMIFS('Forecast Data'!$E:$E,'Forecast Data'!$C:$C,AM$6,'Forecast Data'!$B:$B,$D457)=0,"",SUMIFS('Forecast Data'!$E:$E,'Forecast Data'!$C:$C,AM$6,'Forecast Data'!$B:$B,$D457))</f>
        <v/>
      </c>
      <c r="AN457" s="12" t="str">
        <f>IF(SUMIFS('Forecast Data'!$E:$E,'Forecast Data'!$C:$C,AN$6,'Forecast Data'!$B:$B,$D457)=0,"",SUMIFS('Forecast Data'!$E:$E,'Forecast Data'!$C:$C,AN$6,'Forecast Data'!$B:$B,$D457))</f>
        <v/>
      </c>
      <c r="AO457" s="12" t="str">
        <f>IF(SUMIFS('Forecast Data'!$E:$E,'Forecast Data'!$C:$C,AO$6,'Forecast Data'!$B:$B,$D457)=0,"",SUMIFS('Forecast Data'!$E:$E,'Forecast Data'!$C:$C,AO$6,'Forecast Data'!$B:$B,$D457))</f>
        <v/>
      </c>
      <c r="AP457" s="12" t="str">
        <f>IF(SUMIFS('Forecast Data'!$E:$E,'Forecast Data'!$C:$C,AP$6,'Forecast Data'!$B:$B,$D457)=0,"",SUMIFS('Forecast Data'!$E:$E,'Forecast Data'!$C:$C,AP$6,'Forecast Data'!$B:$B,$D457))</f>
        <v/>
      </c>
      <c r="AQ457" s="12" t="str">
        <f>IF(SUMIFS('Forecast Data'!$E:$E,'Forecast Data'!$C:$C,AQ$6,'Forecast Data'!$B:$B,$D457)=0,"",SUMIFS('Forecast Data'!$E:$E,'Forecast Data'!$C:$C,AQ$6,'Forecast Data'!$B:$B,$D457))</f>
        <v/>
      </c>
      <c r="AR457" s="12" t="str">
        <f>IF(SUMIFS('Forecast Data'!$E:$E,'Forecast Data'!$C:$C,AR$6,'Forecast Data'!$B:$B,$D457)=0,"",SUMIFS('Forecast Data'!$E:$E,'Forecast Data'!$C:$C,AR$6,'Forecast Data'!$B:$B,$D457))</f>
        <v/>
      </c>
      <c r="AS457" s="12" t="str">
        <f>IF(SUMIFS('Forecast Data'!$E:$E,'Forecast Data'!$C:$C,AS$6,'Forecast Data'!$B:$B,$D457)=0,"",SUMIFS('Forecast Data'!$E:$E,'Forecast Data'!$C:$C,AS$6,'Forecast Data'!$B:$B,$D457))</f>
        <v/>
      </c>
      <c r="AT457" s="12" t="str">
        <f>IF(SUMIFS('Forecast Data'!$E:$E,'Forecast Data'!$C:$C,AT$6,'Forecast Data'!$B:$B,$D457)=0,"",SUMIFS('Forecast Data'!$E:$E,'Forecast Data'!$C:$C,AT$6,'Forecast Data'!$B:$B,$D457))</f>
        <v/>
      </c>
      <c r="AU457" s="12" t="str">
        <f>IF(SUMIFS('Forecast Data'!$E:$E,'Forecast Data'!$C:$C,AU$6,'Forecast Data'!$B:$B,$D457)=0,"",SUMIFS('Forecast Data'!$E:$E,'Forecast Data'!$C:$C,AU$6,'Forecast Data'!$B:$B,$D457))</f>
        <v/>
      </c>
      <c r="AV457" s="1"/>
      <c r="AW457" s="11">
        <f>SUMIFS('OP Units'!E:E,'OP Units'!$A:$A,$D457)</f>
        <v>0</v>
      </c>
      <c r="AX457" s="11">
        <f>SUMIFS('OP Units'!F:F,'OP Units'!$A:$A,$D457)</f>
        <v>0</v>
      </c>
      <c r="AY457" s="11">
        <f>SUMIFS('OP Units'!G:G,'OP Units'!$A:$A,$D457)</f>
        <v>0</v>
      </c>
      <c r="AZ457" s="11">
        <f>SUMIFS('OP Units'!H:H,'OP Units'!$A:$A,$D457)</f>
        <v>0</v>
      </c>
      <c r="BA457" s="11">
        <f>SUMIFS('OP Units'!I:I,'OP Units'!$A:$A,$D457)</f>
        <v>0</v>
      </c>
      <c r="BB457" s="11">
        <f>SUMIFS('OP Units'!J:J,'OP Units'!$A:$A,$D457)</f>
        <v>0</v>
      </c>
      <c r="BC457" s="11">
        <f>SUMIFS('OP Units'!K:K,'OP Units'!$A:$A,$D457)</f>
        <v>0</v>
      </c>
      <c r="BD457" s="11">
        <f>SUMIFS('OP Units'!L:L,'OP Units'!$A:$A,$D457)</f>
        <v>0</v>
      </c>
      <c r="BE457" s="11">
        <f>SUMIFS('OP Units'!M:M,'OP Units'!$A:$A,$D457)</f>
        <v>0</v>
      </c>
      <c r="BF457" s="11">
        <f>SUMIFS('OP Units'!N:N,'OP Units'!$A:$A,$D457)</f>
        <v>0</v>
      </c>
      <c r="BG457" s="11">
        <f>SUMIFS('OP Units'!O:O,'OP Units'!$A:$A,$D457)</f>
        <v>0</v>
      </c>
      <c r="BH457" s="11">
        <f>SUMIFS('OP Units'!P:P,'OP Units'!$A:$A,$D457)</f>
        <v>0</v>
      </c>
      <c r="BI457" s="1"/>
      <c r="BJ457" s="12" t="str">
        <f>IFERROR((SUMIFS('OP Units'!E:E,'OP Units'!$A:$A,$D457)-SUMIFS('Forecast Data'!$H:$H,'Forecast Data'!$C:$C,BJ$6,'Forecast Data'!$B:$B,$D457))/SUMIFS('Forecast Data'!$H:$H,'Forecast Data'!$C:$C,BJ$6,'Forecast Data'!$B:$B,$D457),"")</f>
        <v/>
      </c>
      <c r="BK457" s="12" t="str">
        <f>IFERROR((SUMIFS('OP Units'!F:F,'OP Units'!$A:$A,$D457)-SUMIFS('Forecast Data'!$H:$H,'Forecast Data'!$C:$C,BK$6,'Forecast Data'!$B:$B,$D457))/SUMIFS('Forecast Data'!$H:$H,'Forecast Data'!$C:$C,BK$6,'Forecast Data'!$B:$B,$D457),"")</f>
        <v/>
      </c>
      <c r="BL457" s="12">
        <f>IFERROR((SUMIFS('OP Units'!G:G,'OP Units'!$A:$A,$D457)-SUMIFS('Forecast Data'!$H:$H,'Forecast Data'!$C:$C,BL$6,'Forecast Data'!$B:$B,$D457))/SUMIFS('Forecast Data'!$H:$H,'Forecast Data'!$C:$C,BL$6,'Forecast Data'!$B:$B,$D457),"")</f>
        <v>-1</v>
      </c>
      <c r="BM457" s="12" t="str">
        <f>IFERROR((SUMIFS('OP Units'!H:H,'OP Units'!$A:$A,$D457)-SUMIFS('Forecast Data'!$H:$H,'Forecast Data'!$C:$C,BM$6,'Forecast Data'!$B:$B,$D457))/SUMIFS('Forecast Data'!$H:$H,'Forecast Data'!$C:$C,BM$6,'Forecast Data'!$B:$B,$D457),"")</f>
        <v/>
      </c>
      <c r="BN457" s="12" t="str">
        <f>IFERROR((SUMIFS('OP Units'!I:I,'OP Units'!$A:$A,$D457)-SUMIFS('Forecast Data'!$H:$H,'Forecast Data'!$C:$C,BN$6,'Forecast Data'!$B:$B,$D457))/SUMIFS('Forecast Data'!$H:$H,'Forecast Data'!$C:$C,BN$6,'Forecast Data'!$B:$B,$D457),"")</f>
        <v/>
      </c>
      <c r="BO457" s="12" t="str">
        <f>IFERROR((SUMIFS('OP Units'!J:J,'OP Units'!$A:$A,$D457)-SUMIFS('Forecast Data'!$H:$H,'Forecast Data'!$C:$C,BO$6,'Forecast Data'!$B:$B,$D457))/SUMIFS('Forecast Data'!$H:$H,'Forecast Data'!$C:$C,BO$6,'Forecast Data'!$B:$B,$D457),"")</f>
        <v/>
      </c>
      <c r="BP457" s="12" t="str">
        <f>IFERROR((SUMIFS('OP Units'!K:K,'OP Units'!$A:$A,$D457)-SUMIFS('Forecast Data'!$H:$H,'Forecast Data'!$C:$C,BP$6,'Forecast Data'!$B:$B,$D457))/SUMIFS('Forecast Data'!$H:$H,'Forecast Data'!$C:$C,BP$6,'Forecast Data'!$B:$B,$D457),"")</f>
        <v/>
      </c>
      <c r="BQ457" s="12" t="str">
        <f>IFERROR((SUMIFS('OP Units'!L:L,'OP Units'!$A:$A,$D457)-SUMIFS('Forecast Data'!$H:$H,'Forecast Data'!$C:$C,BQ$6,'Forecast Data'!$B:$B,$D457))/SUMIFS('Forecast Data'!$H:$H,'Forecast Data'!$C:$C,BQ$6,'Forecast Data'!$B:$B,$D457),"")</f>
        <v/>
      </c>
      <c r="BR457" s="12" t="str">
        <f>IFERROR((SUMIFS('OP Units'!M:M,'OP Units'!$A:$A,$D457)-SUMIFS('Forecast Data'!$H:$H,'Forecast Data'!$C:$C,BR$6,'Forecast Data'!$B:$B,$D457))/SUMIFS('Forecast Data'!$H:$H,'Forecast Data'!$C:$C,BR$6,'Forecast Data'!$B:$B,$D457),"")</f>
        <v/>
      </c>
      <c r="BS457" s="12" t="str">
        <f>IFERROR((SUMIFS('OP Units'!N:N,'OP Units'!$A:$A,$D457)-SUMIFS('Forecast Data'!$H:$H,'Forecast Data'!$C:$C,BS$6,'Forecast Data'!$B:$B,$D457))/SUMIFS('Forecast Data'!$H:$H,'Forecast Data'!$C:$C,BS$6,'Forecast Data'!$B:$B,$D457),"")</f>
        <v/>
      </c>
      <c r="BT457" s="12" t="str">
        <f>IFERROR((SUMIFS('OP Units'!O:O,'OP Units'!$A:$A,$D457)-SUMIFS('Forecast Data'!$H:$H,'Forecast Data'!$C:$C,BT$6,'Forecast Data'!$B:$B,$D457))/SUMIFS('Forecast Data'!$H:$H,'Forecast Data'!$C:$C,BT$6,'Forecast Data'!$B:$B,$D457),"")</f>
        <v/>
      </c>
      <c r="BU457" s="12" t="str">
        <f>IFERROR((SUMIFS('OP Units'!P:P,'OP Units'!$A:$A,$D457)-SUMIFS('Forecast Data'!$H:$H,'Forecast Data'!$C:$C,BU$6,'Forecast Data'!$B:$B,$D457))/SUMIFS('Forecast Data'!$H:$H,'Forecast Data'!$C:$C,BU$6,'Forecast Data'!$B:$B,$D457),"")</f>
        <v/>
      </c>
      <c r="BV457" s="12"/>
      <c r="BW457" s="11">
        <f>(SUMIFS('Forecast Data'!H:H,'Forecast Data'!B:B,D457,'Forecast Data'!C:C,BK$6)+SUMIFS('Forecast Data'!H:H,'Forecast Data'!B:B,D457,'Forecast Data'!C:C,BL$6)+SUMIFS('Forecast Data'!H:H,'Forecast Data'!B:B,D457,'Forecast Data'!C:C,BM$6)+SUMIFS('Forecast Data'!H:H,'Forecast Data'!B:B,D457,'Forecast Data'!C:C,BN$6)+SUMIFS('Forecast Data'!H:H,'Forecast Data'!B:B,D457,'Forecast Data'!C:C,BO$6)+SUMIFS('Forecast Data'!H:H,'Forecast Data'!B:B,D457,'Forecast Data'!C:C,BP$6)+SUMIFS('Forecast Data'!H:H,'Forecast Data'!B:B,D457,'Forecast Data'!C:C,BQ$6)+SUMIFS('Forecast Data'!H:H,'Forecast Data'!B:B,D457,'Forecast Data'!C:C,BJ$6))/8</f>
        <v>0.125</v>
      </c>
      <c r="BX457" s="12">
        <f>IFERROR((SUM(W457:AD457)-(SUMIFS('Forecast Data'!H:H,'Forecast Data'!B:B,B457,'Forecast Data'!C:C,BJ$6)+SUMIFS('Forecast Data'!H:H,'Forecast Data'!B:B,B457,'Forecast Data'!C:C,BK$6)+SUMIFS('Forecast Data'!H:H,'Forecast Data'!B:B,B457,'Forecast Data'!C:C,BL$6)+SUMIFS('Forecast Data'!H:H,'Forecast Data'!B:B,B457,'Forecast Data'!C:C,BM$6)+SUMIFS('Forecast Data'!H:H,'Forecast Data'!B:B,B457,'Forecast Data'!C:C,BN$6)+SUMIFS('Forecast Data'!H:H,'Forecast Data'!B:B,B457,'Forecast Data'!C:C,BO$6)+SUMIFS('Forecast Data'!H:H,'Forecast Data'!B:B,B457,'Forecast Data'!C:C,BP$6)+SUMIFS('Forecast Data'!H:H,'Forecast Data'!B:B,B457,'Forecast Data'!C:C,BQ$6)))/(SUMIFS('Forecast Data'!H:H,'Forecast Data'!B:B,B457,'Forecast Data'!C:C,BJ$6)+SUMIFS('Forecast Data'!H:H,'Forecast Data'!B:B,B457,'Forecast Data'!C:C,BK$6)+SUMIFS('Forecast Data'!H:H,'Forecast Data'!B:B,B457,'Forecast Data'!C:C,BL$6)+SUMIFS('Forecast Data'!H:H,'Forecast Data'!B:B,B457,'Forecast Data'!C:C,BM$6)+SUMIFS('Forecast Data'!H:H,'Forecast Data'!B:B,B457,'Forecast Data'!C:C,BN$6)+SUMIFS('Forecast Data'!H:H,'Forecast Data'!B:B,B457,'Forecast Data'!C:C,BO$6)+SUMIFS('Forecast Data'!H:H,'Forecast Data'!B:B,B457,'Forecast Data'!C:C,BP$6)+SUMIFS('Forecast Data'!H:H,'Forecast Data'!B:B,B457,'Forecast Data'!C:C,BQ$6)),"")</f>
        <v>-1</v>
      </c>
      <c r="BY457" s="12">
        <f t="shared" si="68"/>
        <v>0</v>
      </c>
      <c r="BZ457" s="16">
        <f t="shared" si="69"/>
        <v>-1.0278737806163797E-7</v>
      </c>
      <c r="CA457" s="13">
        <f t="shared" si="70"/>
        <v>1.0278737806163797E-5</v>
      </c>
      <c r="CB457" s="12">
        <f t="shared" si="71"/>
        <v>1.0278737806163797E-7</v>
      </c>
      <c r="CC457" s="12"/>
      <c r="CD457" s="11">
        <f>(SUMIFS('Forecast Data'!H:H,'Forecast Data'!B:B,D457,'Forecast Data'!C:C,BK$6)+SUMIFS('Forecast Data'!H:H,'Forecast Data'!B:B,D457,'Forecast Data'!C:C,BL$6)+SUMIFS('Forecast Data'!H:H,'Forecast Data'!B:B,D457,'Forecast Data'!C:C,BM$6)+SUMIFS('Forecast Data'!H:H,'Forecast Data'!B:B,D457,'Forecast Data'!C:C,BJ$6))/4</f>
        <v>0.25</v>
      </c>
      <c r="CE457" s="12">
        <f>IFERROR((SUM(W457:Z457)-(SUMIFS('Forecast Data'!H:H,'Forecast Data'!B:B,D457,'Forecast Data'!C:C,BJ$6)+SUMIFS('Forecast Data'!H:H,'Forecast Data'!B:B,D457,'Forecast Data'!C:C,BK$6)+SUMIFS('Forecast Data'!H:H,'Forecast Data'!B:B,D457,'Forecast Data'!C:C,BL$6)+SUMIFS('Forecast Data'!H:H,'Forecast Data'!B:B,D457,'Forecast Data'!C:C,BM$6)))/(SUMIFS('Forecast Data'!H:H,'Forecast Data'!B:B,D457,'Forecast Data'!C:C,BJ$6)+SUMIFS('Forecast Data'!H:H,'Forecast Data'!B:B,D457,'Forecast Data'!C:C,BK$6)+SUMIFS('Forecast Data'!H:H,'Forecast Data'!B:B,D457,'Forecast Data'!C:C,BL$6)+SUMIFS('Forecast Data'!H:H,'Forecast Data'!B:B,D457,'Forecast Data'!C:C,BM$6)),"")</f>
        <v>-1</v>
      </c>
      <c r="CF457" s="12">
        <f t="shared" si="72"/>
        <v>0</v>
      </c>
      <c r="CG457" s="12">
        <f t="shared" si="73"/>
        <v>-2.0959644636805278E-7</v>
      </c>
      <c r="CH457" s="13">
        <f t="shared" si="74"/>
        <v>2.0959644636805277E-5</v>
      </c>
      <c r="CI457" s="13"/>
    </row>
    <row r="458" spans="1:87" ht="13.2">
      <c r="A458" s="1"/>
      <c r="B458" t="str">
        <f t="shared" si="81"/>
        <v>Rituals</v>
      </c>
      <c r="D458" t="s">
        <v>490</v>
      </c>
      <c r="E458" s="11">
        <f>SUMIFS('Fin Data'!F:F,'Fin Data'!A:A,D458)</f>
        <v>0</v>
      </c>
      <c r="F458" s="11">
        <f>SUMIFS('Fin Data with 6 week hist'!I:I,'Fin Data with 6 week hist'!$A:$A,$D458)</f>
        <v>0</v>
      </c>
      <c r="G458" s="11">
        <f>SUMIFS('Fin Data with 6 week hist'!J:J,'Fin Data with 6 week hist'!$A:$A,$D458)</f>
        <v>0</v>
      </c>
      <c r="H458" s="11">
        <f>SUMIFS('Fin Data with 6 week hist'!K:K,'Fin Data with 6 week hist'!$A:$A,$D458)+SUMIFS('Unit Cancellations'!D:D,'Unit Cancellations'!$B:$B,$D458)</f>
        <v>0</v>
      </c>
      <c r="I458" s="11">
        <f>SUMIFS('Fin Data with 6 week hist'!L:L,'Fin Data with 6 week hist'!$A:$A,$D458)+SUMIFS('Unit Cancellations'!E:E,'Unit Cancellations'!$B:$B,$D458)</f>
        <v>0</v>
      </c>
      <c r="J458" s="11">
        <f>SUMIFS('Fin Data with 6 week hist'!M:M,'Fin Data with 6 week hist'!$A:$A,$D458)+SUMIFS('Unit Cancellations'!F:F,'Unit Cancellations'!$B:$B,$D458)</f>
        <v>0</v>
      </c>
      <c r="K458" s="11">
        <f>SUMIFS('Fin Data with 6 week hist'!N:N,'Fin Data with 6 week hist'!$A:$A,$D458)+SUMIFS('Unit Cancellations'!G:G,'Unit Cancellations'!$B:$B,$D458)</f>
        <v>0</v>
      </c>
      <c r="L458" s="11">
        <f>SUMIFS('Fin Data'!AN:AN,'Fin Data'!A:A,D458)</f>
        <v>0</v>
      </c>
      <c r="M458" s="12">
        <f>IFERROR(SUMIFS('Fin Data'!AO:AO,'Fin Data'!A:A,D458),"")</f>
        <v>0</v>
      </c>
      <c r="N458" s="1"/>
      <c r="O458" s="11">
        <f t="shared" si="63"/>
        <v>0</v>
      </c>
      <c r="P458" s="12">
        <f t="shared" si="64"/>
        <v>-1</v>
      </c>
      <c r="Q458" s="1"/>
      <c r="R458" s="11">
        <f t="shared" si="65"/>
        <v>0</v>
      </c>
      <c r="S458" s="12">
        <f t="shared" si="66"/>
        <v>-1</v>
      </c>
      <c r="T458" s="11">
        <f t="shared" si="67"/>
        <v>0</v>
      </c>
      <c r="U458" s="1" t="e">
        <f t="shared" si="80"/>
        <v>#REF!</v>
      </c>
      <c r="V458" s="1"/>
      <c r="W458" s="11">
        <f>SUMIFS('Forecast Data'!$D:$D,'Forecast Data'!$C:$C,W$6,'Forecast Data'!$B:$B,$D458)</f>
        <v>0</v>
      </c>
      <c r="X458" s="11">
        <f>SUMIFS('Forecast Data'!$D:$D,'Forecast Data'!$C:$C,X$6,'Forecast Data'!$B:$B,$D458)</f>
        <v>0</v>
      </c>
      <c r="Y458" s="11">
        <f>SUMIFS('Forecast Data'!$D:$D,'Forecast Data'!$C:$C,Y$6,'Forecast Data'!$B:$B,$D458)</f>
        <v>0</v>
      </c>
      <c r="Z458" s="11">
        <f>SUMIFS('Forecast Data'!$D:$D,'Forecast Data'!$C:$C,Z$6,'Forecast Data'!$B:$B,$D458)</f>
        <v>0</v>
      </c>
      <c r="AA458" s="11">
        <f>SUMIFS('Forecast Data'!$D:$D,'Forecast Data'!$C:$C,AA$6,'Forecast Data'!$B:$B,$D458)</f>
        <v>0</v>
      </c>
      <c r="AB458" s="11">
        <f>SUMIFS('Forecast Data'!$D:$D,'Forecast Data'!$C:$C,AB$6,'Forecast Data'!$B:$B,$D458)</f>
        <v>0</v>
      </c>
      <c r="AC458" s="11">
        <f>SUMIFS('Forecast Data'!$D:$D,'Forecast Data'!$C:$C,AC$6,'Forecast Data'!$B:$B,$D458)</f>
        <v>0</v>
      </c>
      <c r="AD458" s="11">
        <f>SUMIFS('Forecast Data'!$D:$D,'Forecast Data'!$C:$C,AD$6,'Forecast Data'!$B:$B,$D458)</f>
        <v>0</v>
      </c>
      <c r="AE458" s="11">
        <f>SUMIFS('Forecast Data'!$D:$D,'Forecast Data'!$C:$C,AE$6,'Forecast Data'!$B:$B,$D458)</f>
        <v>0</v>
      </c>
      <c r="AF458" s="11">
        <f>SUMIFS('Forecast Data'!$D:$D,'Forecast Data'!$C:$C,AF$6,'Forecast Data'!$B:$B,$D458)</f>
        <v>0</v>
      </c>
      <c r="AG458" s="11">
        <f>SUMIFS('Forecast Data'!$D:$D,'Forecast Data'!$C:$C,AG$6,'Forecast Data'!$B:$B,$D458)</f>
        <v>0</v>
      </c>
      <c r="AH458" s="11">
        <f>SUMIFS('Forecast Data'!$D:$D,'Forecast Data'!$C:$C,AH$6,'Forecast Data'!$B:$B,$D458)</f>
        <v>0</v>
      </c>
      <c r="AI458" s="1"/>
      <c r="AJ458" s="12" t="str">
        <f>IF(SUMIFS('Forecast Data'!$E:$E,'Forecast Data'!$C:$C,AJ$6,'Forecast Data'!$B:$B,$D458)=0,"",SUMIFS('Forecast Data'!$E:$E,'Forecast Data'!$C:$C,AJ$6,'Forecast Data'!$B:$B,$D458))</f>
        <v/>
      </c>
      <c r="AK458" s="12" t="str">
        <f>IF(SUMIFS('Forecast Data'!$E:$E,'Forecast Data'!$C:$C,AK$6,'Forecast Data'!$B:$B,$D458)=0,"",SUMIFS('Forecast Data'!$E:$E,'Forecast Data'!$C:$C,AK$6,'Forecast Data'!$B:$B,$D458))</f>
        <v/>
      </c>
      <c r="AL458" s="12">
        <f>IF(SUMIFS('Forecast Data'!$E:$E,'Forecast Data'!$C:$C,AL$6,'Forecast Data'!$B:$B,$D458)=0,"",SUMIFS('Forecast Data'!$E:$E,'Forecast Data'!$C:$C,AL$6,'Forecast Data'!$B:$B,$D458))</f>
        <v>-0.95</v>
      </c>
      <c r="AM458" s="12" t="str">
        <f>IF(SUMIFS('Forecast Data'!$E:$E,'Forecast Data'!$C:$C,AM$6,'Forecast Data'!$B:$B,$D458)=0,"",SUMIFS('Forecast Data'!$E:$E,'Forecast Data'!$C:$C,AM$6,'Forecast Data'!$B:$B,$D458))</f>
        <v/>
      </c>
      <c r="AN458" s="12" t="str">
        <f>IF(SUMIFS('Forecast Data'!$E:$E,'Forecast Data'!$C:$C,AN$6,'Forecast Data'!$B:$B,$D458)=0,"",SUMIFS('Forecast Data'!$E:$E,'Forecast Data'!$C:$C,AN$6,'Forecast Data'!$B:$B,$D458))</f>
        <v/>
      </c>
      <c r="AO458" s="12" t="str">
        <f>IF(SUMIFS('Forecast Data'!$E:$E,'Forecast Data'!$C:$C,AO$6,'Forecast Data'!$B:$B,$D458)=0,"",SUMIFS('Forecast Data'!$E:$E,'Forecast Data'!$C:$C,AO$6,'Forecast Data'!$B:$B,$D458))</f>
        <v/>
      </c>
      <c r="AP458" s="12" t="str">
        <f>IF(SUMIFS('Forecast Data'!$E:$E,'Forecast Data'!$C:$C,AP$6,'Forecast Data'!$B:$B,$D458)=0,"",SUMIFS('Forecast Data'!$E:$E,'Forecast Data'!$C:$C,AP$6,'Forecast Data'!$B:$B,$D458))</f>
        <v/>
      </c>
      <c r="AQ458" s="12" t="str">
        <f>IF(SUMIFS('Forecast Data'!$E:$E,'Forecast Data'!$C:$C,AQ$6,'Forecast Data'!$B:$B,$D458)=0,"",SUMIFS('Forecast Data'!$E:$E,'Forecast Data'!$C:$C,AQ$6,'Forecast Data'!$B:$B,$D458))</f>
        <v/>
      </c>
      <c r="AR458" s="12" t="str">
        <f>IF(SUMIFS('Forecast Data'!$E:$E,'Forecast Data'!$C:$C,AR$6,'Forecast Data'!$B:$B,$D458)=0,"",SUMIFS('Forecast Data'!$E:$E,'Forecast Data'!$C:$C,AR$6,'Forecast Data'!$B:$B,$D458))</f>
        <v/>
      </c>
      <c r="AS458" s="12" t="str">
        <f>IF(SUMIFS('Forecast Data'!$E:$E,'Forecast Data'!$C:$C,AS$6,'Forecast Data'!$B:$B,$D458)=0,"",SUMIFS('Forecast Data'!$E:$E,'Forecast Data'!$C:$C,AS$6,'Forecast Data'!$B:$B,$D458))</f>
        <v/>
      </c>
      <c r="AT458" s="12" t="str">
        <f>IF(SUMIFS('Forecast Data'!$E:$E,'Forecast Data'!$C:$C,AT$6,'Forecast Data'!$B:$B,$D458)=0,"",SUMIFS('Forecast Data'!$E:$E,'Forecast Data'!$C:$C,AT$6,'Forecast Data'!$B:$B,$D458))</f>
        <v/>
      </c>
      <c r="AU458" s="12" t="str">
        <f>IF(SUMIFS('Forecast Data'!$E:$E,'Forecast Data'!$C:$C,AU$6,'Forecast Data'!$B:$B,$D458)=0,"",SUMIFS('Forecast Data'!$E:$E,'Forecast Data'!$C:$C,AU$6,'Forecast Data'!$B:$B,$D458))</f>
        <v/>
      </c>
      <c r="AV458" s="1"/>
      <c r="AW458" s="11">
        <f>SUMIFS('OP Units'!E:E,'OP Units'!$A:$A,$D458)</f>
        <v>0</v>
      </c>
      <c r="AX458" s="11">
        <f>SUMIFS('OP Units'!F:F,'OP Units'!$A:$A,$D458)</f>
        <v>0</v>
      </c>
      <c r="AY458" s="11">
        <f>SUMIFS('OP Units'!G:G,'OP Units'!$A:$A,$D458)</f>
        <v>0</v>
      </c>
      <c r="AZ458" s="11">
        <f>SUMIFS('OP Units'!H:H,'OP Units'!$A:$A,$D458)</f>
        <v>0</v>
      </c>
      <c r="BA458" s="11">
        <f>SUMIFS('OP Units'!I:I,'OP Units'!$A:$A,$D458)</f>
        <v>0</v>
      </c>
      <c r="BB458" s="11">
        <f>SUMIFS('OP Units'!J:J,'OP Units'!$A:$A,$D458)</f>
        <v>0</v>
      </c>
      <c r="BC458" s="11">
        <f>SUMIFS('OP Units'!K:K,'OP Units'!$A:$A,$D458)</f>
        <v>0</v>
      </c>
      <c r="BD458" s="11">
        <f>SUMIFS('OP Units'!L:L,'OP Units'!$A:$A,$D458)</f>
        <v>0</v>
      </c>
      <c r="BE458" s="11">
        <f>SUMIFS('OP Units'!M:M,'OP Units'!$A:$A,$D458)</f>
        <v>0</v>
      </c>
      <c r="BF458" s="11">
        <f>SUMIFS('OP Units'!N:N,'OP Units'!$A:$A,$D458)</f>
        <v>0</v>
      </c>
      <c r="BG458" s="11">
        <f>SUMIFS('OP Units'!O:O,'OP Units'!$A:$A,$D458)</f>
        <v>0</v>
      </c>
      <c r="BH458" s="11">
        <f>SUMIFS('OP Units'!P:P,'OP Units'!$A:$A,$D458)</f>
        <v>0</v>
      </c>
      <c r="BI458" s="1"/>
      <c r="BJ458" s="12" t="str">
        <f>IFERROR((SUMIFS('OP Units'!E:E,'OP Units'!$A:$A,$D458)-SUMIFS('Forecast Data'!$H:$H,'Forecast Data'!$C:$C,BJ$6,'Forecast Data'!$B:$B,$D458))/SUMIFS('Forecast Data'!$H:$H,'Forecast Data'!$C:$C,BJ$6,'Forecast Data'!$B:$B,$D458),"")</f>
        <v/>
      </c>
      <c r="BK458" s="12" t="str">
        <f>IFERROR((SUMIFS('OP Units'!F:F,'OP Units'!$A:$A,$D458)-SUMIFS('Forecast Data'!$H:$H,'Forecast Data'!$C:$C,BK$6,'Forecast Data'!$B:$B,$D458))/SUMIFS('Forecast Data'!$H:$H,'Forecast Data'!$C:$C,BK$6,'Forecast Data'!$B:$B,$D458),"")</f>
        <v/>
      </c>
      <c r="BL458" s="12">
        <f>IFERROR((SUMIFS('OP Units'!G:G,'OP Units'!$A:$A,$D458)-SUMIFS('Forecast Data'!$H:$H,'Forecast Data'!$C:$C,BL$6,'Forecast Data'!$B:$B,$D458))/SUMIFS('Forecast Data'!$H:$H,'Forecast Data'!$C:$C,BL$6,'Forecast Data'!$B:$B,$D458),"")</f>
        <v>-1</v>
      </c>
      <c r="BM458" s="12" t="str">
        <f>IFERROR((SUMIFS('OP Units'!H:H,'OP Units'!$A:$A,$D458)-SUMIFS('Forecast Data'!$H:$H,'Forecast Data'!$C:$C,BM$6,'Forecast Data'!$B:$B,$D458))/SUMIFS('Forecast Data'!$H:$H,'Forecast Data'!$C:$C,BM$6,'Forecast Data'!$B:$B,$D458),"")</f>
        <v/>
      </c>
      <c r="BN458" s="12" t="str">
        <f>IFERROR((SUMIFS('OP Units'!I:I,'OP Units'!$A:$A,$D458)-SUMIFS('Forecast Data'!$H:$H,'Forecast Data'!$C:$C,BN$6,'Forecast Data'!$B:$B,$D458))/SUMIFS('Forecast Data'!$H:$H,'Forecast Data'!$C:$C,BN$6,'Forecast Data'!$B:$B,$D458),"")</f>
        <v/>
      </c>
      <c r="BO458" s="12" t="str">
        <f>IFERROR((SUMIFS('OP Units'!J:J,'OP Units'!$A:$A,$D458)-SUMIFS('Forecast Data'!$H:$H,'Forecast Data'!$C:$C,BO$6,'Forecast Data'!$B:$B,$D458))/SUMIFS('Forecast Data'!$H:$H,'Forecast Data'!$C:$C,BO$6,'Forecast Data'!$B:$B,$D458),"")</f>
        <v/>
      </c>
      <c r="BP458" s="12" t="str">
        <f>IFERROR((SUMIFS('OP Units'!K:K,'OP Units'!$A:$A,$D458)-SUMIFS('Forecast Data'!$H:$H,'Forecast Data'!$C:$C,BP$6,'Forecast Data'!$B:$B,$D458))/SUMIFS('Forecast Data'!$H:$H,'Forecast Data'!$C:$C,BP$6,'Forecast Data'!$B:$B,$D458),"")</f>
        <v/>
      </c>
      <c r="BQ458" s="12" t="str">
        <f>IFERROR((SUMIFS('OP Units'!L:L,'OP Units'!$A:$A,$D458)-SUMIFS('Forecast Data'!$H:$H,'Forecast Data'!$C:$C,BQ$6,'Forecast Data'!$B:$B,$D458))/SUMIFS('Forecast Data'!$H:$H,'Forecast Data'!$C:$C,BQ$6,'Forecast Data'!$B:$B,$D458),"")</f>
        <v/>
      </c>
      <c r="BR458" s="12" t="str">
        <f>IFERROR((SUMIFS('OP Units'!M:M,'OP Units'!$A:$A,$D458)-SUMIFS('Forecast Data'!$H:$H,'Forecast Data'!$C:$C,BR$6,'Forecast Data'!$B:$B,$D458))/SUMIFS('Forecast Data'!$H:$H,'Forecast Data'!$C:$C,BR$6,'Forecast Data'!$B:$B,$D458),"")</f>
        <v/>
      </c>
      <c r="BS458" s="12" t="str">
        <f>IFERROR((SUMIFS('OP Units'!N:N,'OP Units'!$A:$A,$D458)-SUMIFS('Forecast Data'!$H:$H,'Forecast Data'!$C:$C,BS$6,'Forecast Data'!$B:$B,$D458))/SUMIFS('Forecast Data'!$H:$H,'Forecast Data'!$C:$C,BS$6,'Forecast Data'!$B:$B,$D458),"")</f>
        <v/>
      </c>
      <c r="BT458" s="12" t="str">
        <f>IFERROR((SUMIFS('OP Units'!O:O,'OP Units'!$A:$A,$D458)-SUMIFS('Forecast Data'!$H:$H,'Forecast Data'!$C:$C,BT$6,'Forecast Data'!$B:$B,$D458))/SUMIFS('Forecast Data'!$H:$H,'Forecast Data'!$C:$C,BT$6,'Forecast Data'!$B:$B,$D458),"")</f>
        <v/>
      </c>
      <c r="BU458" s="12" t="str">
        <f>IFERROR((SUMIFS('OP Units'!P:P,'OP Units'!$A:$A,$D458)-SUMIFS('Forecast Data'!$H:$H,'Forecast Data'!$C:$C,BU$6,'Forecast Data'!$B:$B,$D458))/SUMIFS('Forecast Data'!$H:$H,'Forecast Data'!$C:$C,BU$6,'Forecast Data'!$B:$B,$D458),"")</f>
        <v/>
      </c>
      <c r="BV458" s="12"/>
      <c r="BW458" s="11">
        <f>(SUMIFS('Forecast Data'!H:H,'Forecast Data'!B:B,D458,'Forecast Data'!C:C,BK$6)+SUMIFS('Forecast Data'!H:H,'Forecast Data'!B:B,D458,'Forecast Data'!C:C,BL$6)+SUMIFS('Forecast Data'!H:H,'Forecast Data'!B:B,D458,'Forecast Data'!C:C,BM$6)+SUMIFS('Forecast Data'!H:H,'Forecast Data'!B:B,D458,'Forecast Data'!C:C,BN$6)+SUMIFS('Forecast Data'!H:H,'Forecast Data'!B:B,D458,'Forecast Data'!C:C,BO$6)+SUMIFS('Forecast Data'!H:H,'Forecast Data'!B:B,D458,'Forecast Data'!C:C,BP$6)+SUMIFS('Forecast Data'!H:H,'Forecast Data'!B:B,D458,'Forecast Data'!C:C,BQ$6)+SUMIFS('Forecast Data'!H:H,'Forecast Data'!B:B,D458,'Forecast Data'!C:C,BJ$6))/8</f>
        <v>0.125</v>
      </c>
      <c r="BX458" s="12">
        <f>IFERROR((SUM(W458:AD458)-(SUMIFS('Forecast Data'!H:H,'Forecast Data'!B:B,B458,'Forecast Data'!C:C,BJ$6)+SUMIFS('Forecast Data'!H:H,'Forecast Data'!B:B,B458,'Forecast Data'!C:C,BK$6)+SUMIFS('Forecast Data'!H:H,'Forecast Data'!B:B,B458,'Forecast Data'!C:C,BL$6)+SUMIFS('Forecast Data'!H:H,'Forecast Data'!B:B,B458,'Forecast Data'!C:C,BM$6)+SUMIFS('Forecast Data'!H:H,'Forecast Data'!B:B,B458,'Forecast Data'!C:C,BN$6)+SUMIFS('Forecast Data'!H:H,'Forecast Data'!B:B,B458,'Forecast Data'!C:C,BO$6)+SUMIFS('Forecast Data'!H:H,'Forecast Data'!B:B,B458,'Forecast Data'!C:C,BP$6)+SUMIFS('Forecast Data'!H:H,'Forecast Data'!B:B,B458,'Forecast Data'!C:C,BQ$6)))/(SUMIFS('Forecast Data'!H:H,'Forecast Data'!B:B,B458,'Forecast Data'!C:C,BJ$6)+SUMIFS('Forecast Data'!H:H,'Forecast Data'!B:B,B458,'Forecast Data'!C:C,BK$6)+SUMIFS('Forecast Data'!H:H,'Forecast Data'!B:B,B458,'Forecast Data'!C:C,BL$6)+SUMIFS('Forecast Data'!H:H,'Forecast Data'!B:B,B458,'Forecast Data'!C:C,BM$6)+SUMIFS('Forecast Data'!H:H,'Forecast Data'!B:B,B458,'Forecast Data'!C:C,BN$6)+SUMIFS('Forecast Data'!H:H,'Forecast Data'!B:B,B458,'Forecast Data'!C:C,BO$6)+SUMIFS('Forecast Data'!H:H,'Forecast Data'!B:B,B458,'Forecast Data'!C:C,BP$6)+SUMIFS('Forecast Data'!H:H,'Forecast Data'!B:B,B458,'Forecast Data'!C:C,BQ$6)),"")</f>
        <v>-1</v>
      </c>
      <c r="BY458" s="12">
        <f t="shared" si="68"/>
        <v>0</v>
      </c>
      <c r="BZ458" s="16">
        <f t="shared" si="69"/>
        <v>-1.0278737806163797E-7</v>
      </c>
      <c r="CA458" s="13">
        <f t="shared" si="70"/>
        <v>1.0278737806163797E-5</v>
      </c>
      <c r="CB458" s="12">
        <f t="shared" si="71"/>
        <v>1.0278737806163797E-7</v>
      </c>
      <c r="CC458" s="12"/>
      <c r="CD458" s="11">
        <f>(SUMIFS('Forecast Data'!H:H,'Forecast Data'!B:B,D458,'Forecast Data'!C:C,BK$6)+SUMIFS('Forecast Data'!H:H,'Forecast Data'!B:B,D458,'Forecast Data'!C:C,BL$6)+SUMIFS('Forecast Data'!H:H,'Forecast Data'!B:B,D458,'Forecast Data'!C:C,BM$6)+SUMIFS('Forecast Data'!H:H,'Forecast Data'!B:B,D458,'Forecast Data'!C:C,BJ$6))/4</f>
        <v>0.25</v>
      </c>
      <c r="CE458" s="12">
        <f>IFERROR((SUM(W458:Z458)-(SUMIFS('Forecast Data'!H:H,'Forecast Data'!B:B,D458,'Forecast Data'!C:C,BJ$6)+SUMIFS('Forecast Data'!H:H,'Forecast Data'!B:B,D458,'Forecast Data'!C:C,BK$6)+SUMIFS('Forecast Data'!H:H,'Forecast Data'!B:B,D458,'Forecast Data'!C:C,BL$6)+SUMIFS('Forecast Data'!H:H,'Forecast Data'!B:B,D458,'Forecast Data'!C:C,BM$6)))/(SUMIFS('Forecast Data'!H:H,'Forecast Data'!B:B,D458,'Forecast Data'!C:C,BJ$6)+SUMIFS('Forecast Data'!H:H,'Forecast Data'!B:B,D458,'Forecast Data'!C:C,BK$6)+SUMIFS('Forecast Data'!H:H,'Forecast Data'!B:B,D458,'Forecast Data'!C:C,BL$6)+SUMIFS('Forecast Data'!H:H,'Forecast Data'!B:B,D458,'Forecast Data'!C:C,BM$6)),"")</f>
        <v>-1</v>
      </c>
      <c r="CF458" s="12">
        <f t="shared" si="72"/>
        <v>0</v>
      </c>
      <c r="CG458" s="12">
        <f t="shared" si="73"/>
        <v>-2.0959644636805278E-7</v>
      </c>
      <c r="CH458" s="13">
        <f t="shared" si="74"/>
        <v>2.0959644636805277E-5</v>
      </c>
      <c r="CI458" s="13"/>
    </row>
    <row r="459" spans="1:87" ht="13.2">
      <c r="A459" s="1"/>
      <c r="B459" t="str">
        <f t="shared" si="81"/>
        <v>weBoost</v>
      </c>
      <c r="D459" t="s">
        <v>491</v>
      </c>
      <c r="E459" s="11">
        <f>SUMIFS('Fin Data'!F:F,'Fin Data'!A:A,D459)</f>
        <v>1</v>
      </c>
      <c r="F459" s="11">
        <f>SUMIFS('Fin Data with 6 week hist'!I:I,'Fin Data with 6 week hist'!$A:$A,$D459)</f>
        <v>0</v>
      </c>
      <c r="G459" s="11">
        <f>SUMIFS('Fin Data with 6 week hist'!J:J,'Fin Data with 6 week hist'!$A:$A,$D459)</f>
        <v>0</v>
      </c>
      <c r="H459" s="11">
        <f>SUMIFS('Fin Data with 6 week hist'!K:K,'Fin Data with 6 week hist'!$A:$A,$D459)+SUMIFS('Unit Cancellations'!D:D,'Unit Cancellations'!$B:$B,$D459)</f>
        <v>0</v>
      </c>
      <c r="I459" s="11">
        <f>SUMIFS('Fin Data with 6 week hist'!L:L,'Fin Data with 6 week hist'!$A:$A,$D459)+SUMIFS('Unit Cancellations'!E:E,'Unit Cancellations'!$B:$B,$D459)</f>
        <v>0</v>
      </c>
      <c r="J459" s="11">
        <f>SUMIFS('Fin Data with 6 week hist'!M:M,'Fin Data with 6 week hist'!$A:$A,$D459)+SUMIFS('Unit Cancellations'!F:F,'Unit Cancellations'!$B:$B,$D459)</f>
        <v>0</v>
      </c>
      <c r="K459" s="11">
        <f>SUMIFS('Fin Data with 6 week hist'!N:N,'Fin Data with 6 week hist'!$A:$A,$D459)+SUMIFS('Unit Cancellations'!G:G,'Unit Cancellations'!$B:$B,$D459)</f>
        <v>0</v>
      </c>
      <c r="L459" s="11">
        <f>SUMIFS('Fin Data'!AN:AN,'Fin Data'!A:A,D459)</f>
        <v>0</v>
      </c>
      <c r="M459" s="12">
        <f>IFERROR(SUMIFS('Fin Data'!AO:AO,'Fin Data'!A:A,D459),"")</f>
        <v>0</v>
      </c>
      <c r="N459" s="1"/>
      <c r="O459" s="11">
        <f t="shared" si="63"/>
        <v>0</v>
      </c>
      <c r="P459" s="12">
        <f t="shared" si="64"/>
        <v>-1</v>
      </c>
      <c r="Q459" s="1"/>
      <c r="R459" s="11">
        <f t="shared" si="65"/>
        <v>0</v>
      </c>
      <c r="S459" s="12">
        <f t="shared" si="66"/>
        <v>-1</v>
      </c>
      <c r="T459" s="11">
        <f t="shared" si="67"/>
        <v>0</v>
      </c>
      <c r="U459" s="1" t="e">
        <f t="shared" si="80"/>
        <v>#REF!</v>
      </c>
      <c r="V459" s="1"/>
      <c r="W459" s="11">
        <f>SUMIFS('Forecast Data'!$D:$D,'Forecast Data'!$C:$C,W$6,'Forecast Data'!$B:$B,$D459)</f>
        <v>0</v>
      </c>
      <c r="X459" s="11">
        <f>SUMIFS('Forecast Data'!$D:$D,'Forecast Data'!$C:$C,X$6,'Forecast Data'!$B:$B,$D459)</f>
        <v>0</v>
      </c>
      <c r="Y459" s="11">
        <f>SUMIFS('Forecast Data'!$D:$D,'Forecast Data'!$C:$C,Y$6,'Forecast Data'!$B:$B,$D459)</f>
        <v>0</v>
      </c>
      <c r="Z459" s="11">
        <f>SUMIFS('Forecast Data'!$D:$D,'Forecast Data'!$C:$C,Z$6,'Forecast Data'!$B:$B,$D459)</f>
        <v>0</v>
      </c>
      <c r="AA459" s="11">
        <f>SUMIFS('Forecast Data'!$D:$D,'Forecast Data'!$C:$C,AA$6,'Forecast Data'!$B:$B,$D459)</f>
        <v>0</v>
      </c>
      <c r="AB459" s="11">
        <f>SUMIFS('Forecast Data'!$D:$D,'Forecast Data'!$C:$C,AB$6,'Forecast Data'!$B:$B,$D459)</f>
        <v>0</v>
      </c>
      <c r="AC459" s="11">
        <f>SUMIFS('Forecast Data'!$D:$D,'Forecast Data'!$C:$C,AC$6,'Forecast Data'!$B:$B,$D459)</f>
        <v>0</v>
      </c>
      <c r="AD459" s="11">
        <f>SUMIFS('Forecast Data'!$D:$D,'Forecast Data'!$C:$C,AD$6,'Forecast Data'!$B:$B,$D459)</f>
        <v>0</v>
      </c>
      <c r="AE459" s="11">
        <f>SUMIFS('Forecast Data'!$D:$D,'Forecast Data'!$C:$C,AE$6,'Forecast Data'!$B:$B,$D459)</f>
        <v>0</v>
      </c>
      <c r="AF459" s="11">
        <f>SUMIFS('Forecast Data'!$D:$D,'Forecast Data'!$C:$C,AF$6,'Forecast Data'!$B:$B,$D459)</f>
        <v>0</v>
      </c>
      <c r="AG459" s="11">
        <f>SUMIFS('Forecast Data'!$D:$D,'Forecast Data'!$C:$C,AG$6,'Forecast Data'!$B:$B,$D459)</f>
        <v>1</v>
      </c>
      <c r="AH459" s="11">
        <f>SUMIFS('Forecast Data'!$D:$D,'Forecast Data'!$C:$C,AH$6,'Forecast Data'!$B:$B,$D459)</f>
        <v>0</v>
      </c>
      <c r="AI459" s="1"/>
      <c r="AJ459" s="12" t="str">
        <f>IF(SUMIFS('Forecast Data'!$E:$E,'Forecast Data'!$C:$C,AJ$6,'Forecast Data'!$B:$B,$D459)=0,"",SUMIFS('Forecast Data'!$E:$E,'Forecast Data'!$C:$C,AJ$6,'Forecast Data'!$B:$B,$D459))</f>
        <v/>
      </c>
      <c r="AK459" s="12" t="str">
        <f>IF(SUMIFS('Forecast Data'!$E:$E,'Forecast Data'!$C:$C,AK$6,'Forecast Data'!$B:$B,$D459)=0,"",SUMIFS('Forecast Data'!$E:$E,'Forecast Data'!$C:$C,AK$6,'Forecast Data'!$B:$B,$D459))</f>
        <v/>
      </c>
      <c r="AL459" s="12" t="str">
        <f>IF(SUMIFS('Forecast Data'!$E:$E,'Forecast Data'!$C:$C,AL$6,'Forecast Data'!$B:$B,$D459)=0,"",SUMIFS('Forecast Data'!$E:$E,'Forecast Data'!$C:$C,AL$6,'Forecast Data'!$B:$B,$D459))</f>
        <v/>
      </c>
      <c r="AM459" s="12">
        <f>IF(SUMIFS('Forecast Data'!$E:$E,'Forecast Data'!$C:$C,AM$6,'Forecast Data'!$B:$B,$D459)=0,"",SUMIFS('Forecast Data'!$E:$E,'Forecast Data'!$C:$C,AM$6,'Forecast Data'!$B:$B,$D459))</f>
        <v>-0.8</v>
      </c>
      <c r="AN459" s="12" t="str">
        <f>IF(SUMIFS('Forecast Data'!$E:$E,'Forecast Data'!$C:$C,AN$6,'Forecast Data'!$B:$B,$D459)=0,"",SUMIFS('Forecast Data'!$E:$E,'Forecast Data'!$C:$C,AN$6,'Forecast Data'!$B:$B,$D459))</f>
        <v/>
      </c>
      <c r="AO459" s="12" t="str">
        <f>IF(SUMIFS('Forecast Data'!$E:$E,'Forecast Data'!$C:$C,AO$6,'Forecast Data'!$B:$B,$D459)=0,"",SUMIFS('Forecast Data'!$E:$E,'Forecast Data'!$C:$C,AO$6,'Forecast Data'!$B:$B,$D459))</f>
        <v/>
      </c>
      <c r="AP459" s="12" t="str">
        <f>IF(SUMIFS('Forecast Data'!$E:$E,'Forecast Data'!$C:$C,AP$6,'Forecast Data'!$B:$B,$D459)=0,"",SUMIFS('Forecast Data'!$E:$E,'Forecast Data'!$C:$C,AP$6,'Forecast Data'!$B:$B,$D459))</f>
        <v/>
      </c>
      <c r="AQ459" s="12" t="str">
        <f>IF(SUMIFS('Forecast Data'!$E:$E,'Forecast Data'!$C:$C,AQ$6,'Forecast Data'!$B:$B,$D459)=0,"",SUMIFS('Forecast Data'!$E:$E,'Forecast Data'!$C:$C,AQ$6,'Forecast Data'!$B:$B,$D459))</f>
        <v/>
      </c>
      <c r="AR459" s="12" t="str">
        <f>IF(SUMIFS('Forecast Data'!$E:$E,'Forecast Data'!$C:$C,AR$6,'Forecast Data'!$B:$B,$D459)=0,"",SUMIFS('Forecast Data'!$E:$E,'Forecast Data'!$C:$C,AR$6,'Forecast Data'!$B:$B,$D459))</f>
        <v/>
      </c>
      <c r="AS459" s="12" t="str">
        <f>IF(SUMIFS('Forecast Data'!$E:$E,'Forecast Data'!$C:$C,AS$6,'Forecast Data'!$B:$B,$D459)=0,"",SUMIFS('Forecast Data'!$E:$E,'Forecast Data'!$C:$C,AS$6,'Forecast Data'!$B:$B,$D459))</f>
        <v/>
      </c>
      <c r="AT459" s="12" t="str">
        <f>IF(SUMIFS('Forecast Data'!$E:$E,'Forecast Data'!$C:$C,AT$6,'Forecast Data'!$B:$B,$D459)=0,"",SUMIFS('Forecast Data'!$E:$E,'Forecast Data'!$C:$C,AT$6,'Forecast Data'!$B:$B,$D459))</f>
        <v/>
      </c>
      <c r="AU459" s="12" t="str">
        <f>IF(SUMIFS('Forecast Data'!$E:$E,'Forecast Data'!$C:$C,AU$6,'Forecast Data'!$B:$B,$D459)=0,"",SUMIFS('Forecast Data'!$E:$E,'Forecast Data'!$C:$C,AU$6,'Forecast Data'!$B:$B,$D459))</f>
        <v/>
      </c>
      <c r="AV459" s="1"/>
      <c r="AW459" s="11">
        <f>SUMIFS('OP Units'!E:E,'OP Units'!$A:$A,$D459)</f>
        <v>0</v>
      </c>
      <c r="AX459" s="11">
        <f>SUMIFS('OP Units'!F:F,'OP Units'!$A:$A,$D459)</f>
        <v>0</v>
      </c>
      <c r="AY459" s="11">
        <f>SUMIFS('OP Units'!G:G,'OP Units'!$A:$A,$D459)</f>
        <v>0</v>
      </c>
      <c r="AZ459" s="11">
        <f>SUMIFS('OP Units'!H:H,'OP Units'!$A:$A,$D459)</f>
        <v>0</v>
      </c>
      <c r="BA459" s="11">
        <f>SUMIFS('OP Units'!I:I,'OP Units'!$A:$A,$D459)</f>
        <v>0</v>
      </c>
      <c r="BB459" s="11">
        <f>SUMIFS('OP Units'!J:J,'OP Units'!$A:$A,$D459)</f>
        <v>0</v>
      </c>
      <c r="BC459" s="11">
        <f>SUMIFS('OP Units'!K:K,'OP Units'!$A:$A,$D459)</f>
        <v>0</v>
      </c>
      <c r="BD459" s="11">
        <f>SUMIFS('OP Units'!L:L,'OP Units'!$A:$A,$D459)</f>
        <v>0</v>
      </c>
      <c r="BE459" s="11">
        <f>SUMIFS('OP Units'!M:M,'OP Units'!$A:$A,$D459)</f>
        <v>0</v>
      </c>
      <c r="BF459" s="11">
        <f>SUMIFS('OP Units'!N:N,'OP Units'!$A:$A,$D459)</f>
        <v>0</v>
      </c>
      <c r="BG459" s="11">
        <f>SUMIFS('OP Units'!O:O,'OP Units'!$A:$A,$D459)</f>
        <v>0</v>
      </c>
      <c r="BH459" s="11">
        <f>SUMIFS('OP Units'!P:P,'OP Units'!$A:$A,$D459)</f>
        <v>0</v>
      </c>
      <c r="BI459" s="1"/>
      <c r="BJ459" s="12" t="str">
        <f>IFERROR((SUMIFS('OP Units'!E:E,'OP Units'!$A:$A,$D459)-SUMIFS('Forecast Data'!$H:$H,'Forecast Data'!$C:$C,BJ$6,'Forecast Data'!$B:$B,$D459))/SUMIFS('Forecast Data'!$H:$H,'Forecast Data'!$C:$C,BJ$6,'Forecast Data'!$B:$B,$D459),"")</f>
        <v/>
      </c>
      <c r="BK459" s="12" t="str">
        <f>IFERROR((SUMIFS('OP Units'!F:F,'OP Units'!$A:$A,$D459)-SUMIFS('Forecast Data'!$H:$H,'Forecast Data'!$C:$C,BK$6,'Forecast Data'!$B:$B,$D459))/SUMIFS('Forecast Data'!$H:$H,'Forecast Data'!$C:$C,BK$6,'Forecast Data'!$B:$B,$D459),"")</f>
        <v/>
      </c>
      <c r="BL459" s="12" t="str">
        <f>IFERROR((SUMIFS('OP Units'!G:G,'OP Units'!$A:$A,$D459)-SUMIFS('Forecast Data'!$H:$H,'Forecast Data'!$C:$C,BL$6,'Forecast Data'!$B:$B,$D459))/SUMIFS('Forecast Data'!$H:$H,'Forecast Data'!$C:$C,BL$6,'Forecast Data'!$B:$B,$D459),"")</f>
        <v/>
      </c>
      <c r="BM459" s="12">
        <f>IFERROR((SUMIFS('OP Units'!H:H,'OP Units'!$A:$A,$D459)-SUMIFS('Forecast Data'!$H:$H,'Forecast Data'!$C:$C,BM$6,'Forecast Data'!$B:$B,$D459))/SUMIFS('Forecast Data'!$H:$H,'Forecast Data'!$C:$C,BM$6,'Forecast Data'!$B:$B,$D459),"")</f>
        <v>-1</v>
      </c>
      <c r="BN459" s="12" t="str">
        <f>IFERROR((SUMIFS('OP Units'!I:I,'OP Units'!$A:$A,$D459)-SUMIFS('Forecast Data'!$H:$H,'Forecast Data'!$C:$C,BN$6,'Forecast Data'!$B:$B,$D459))/SUMIFS('Forecast Data'!$H:$H,'Forecast Data'!$C:$C,BN$6,'Forecast Data'!$B:$B,$D459),"")</f>
        <v/>
      </c>
      <c r="BO459" s="12" t="str">
        <f>IFERROR((SUMIFS('OP Units'!J:J,'OP Units'!$A:$A,$D459)-SUMIFS('Forecast Data'!$H:$H,'Forecast Data'!$C:$C,BO$6,'Forecast Data'!$B:$B,$D459))/SUMIFS('Forecast Data'!$H:$H,'Forecast Data'!$C:$C,BO$6,'Forecast Data'!$B:$B,$D459),"")</f>
        <v/>
      </c>
      <c r="BP459" s="12" t="str">
        <f>IFERROR((SUMIFS('OP Units'!K:K,'OP Units'!$A:$A,$D459)-SUMIFS('Forecast Data'!$H:$H,'Forecast Data'!$C:$C,BP$6,'Forecast Data'!$B:$B,$D459))/SUMIFS('Forecast Data'!$H:$H,'Forecast Data'!$C:$C,BP$6,'Forecast Data'!$B:$B,$D459),"")</f>
        <v/>
      </c>
      <c r="BQ459" s="12" t="str">
        <f>IFERROR((SUMIFS('OP Units'!L:L,'OP Units'!$A:$A,$D459)-SUMIFS('Forecast Data'!$H:$H,'Forecast Data'!$C:$C,BQ$6,'Forecast Data'!$B:$B,$D459))/SUMIFS('Forecast Data'!$H:$H,'Forecast Data'!$C:$C,BQ$6,'Forecast Data'!$B:$B,$D459),"")</f>
        <v/>
      </c>
      <c r="BR459" s="12" t="str">
        <f>IFERROR((SUMIFS('OP Units'!M:M,'OP Units'!$A:$A,$D459)-SUMIFS('Forecast Data'!$H:$H,'Forecast Data'!$C:$C,BR$6,'Forecast Data'!$B:$B,$D459))/SUMIFS('Forecast Data'!$H:$H,'Forecast Data'!$C:$C,BR$6,'Forecast Data'!$B:$B,$D459),"")</f>
        <v/>
      </c>
      <c r="BS459" s="12" t="str">
        <f>IFERROR((SUMIFS('OP Units'!N:N,'OP Units'!$A:$A,$D459)-SUMIFS('Forecast Data'!$H:$H,'Forecast Data'!$C:$C,BS$6,'Forecast Data'!$B:$B,$D459))/SUMIFS('Forecast Data'!$H:$H,'Forecast Data'!$C:$C,BS$6,'Forecast Data'!$B:$B,$D459),"")</f>
        <v/>
      </c>
      <c r="BT459" s="12" t="str">
        <f>IFERROR((SUMIFS('OP Units'!O:O,'OP Units'!$A:$A,$D459)-SUMIFS('Forecast Data'!$H:$H,'Forecast Data'!$C:$C,BT$6,'Forecast Data'!$B:$B,$D459))/SUMIFS('Forecast Data'!$H:$H,'Forecast Data'!$C:$C,BT$6,'Forecast Data'!$B:$B,$D459),"")</f>
        <v/>
      </c>
      <c r="BU459" s="12" t="str">
        <f>IFERROR((SUMIFS('OP Units'!P:P,'OP Units'!$A:$A,$D459)-SUMIFS('Forecast Data'!$H:$H,'Forecast Data'!$C:$C,BU$6,'Forecast Data'!$B:$B,$D459))/SUMIFS('Forecast Data'!$H:$H,'Forecast Data'!$C:$C,BU$6,'Forecast Data'!$B:$B,$D459),"")</f>
        <v/>
      </c>
      <c r="BV459" s="12"/>
      <c r="BW459" s="11">
        <f>(SUMIFS('Forecast Data'!H:H,'Forecast Data'!B:B,D459,'Forecast Data'!C:C,BK$6)+SUMIFS('Forecast Data'!H:H,'Forecast Data'!B:B,D459,'Forecast Data'!C:C,BL$6)+SUMIFS('Forecast Data'!H:H,'Forecast Data'!B:B,D459,'Forecast Data'!C:C,BM$6)+SUMIFS('Forecast Data'!H:H,'Forecast Data'!B:B,D459,'Forecast Data'!C:C,BN$6)+SUMIFS('Forecast Data'!H:H,'Forecast Data'!B:B,D459,'Forecast Data'!C:C,BO$6)+SUMIFS('Forecast Data'!H:H,'Forecast Data'!B:B,D459,'Forecast Data'!C:C,BP$6)+SUMIFS('Forecast Data'!H:H,'Forecast Data'!B:B,D459,'Forecast Data'!C:C,BQ$6)+SUMIFS('Forecast Data'!H:H,'Forecast Data'!B:B,D459,'Forecast Data'!C:C,BJ$6))/8</f>
        <v>0.25</v>
      </c>
      <c r="BX459" s="12">
        <f>IFERROR((SUM(W459:AD459)-(SUMIFS('Forecast Data'!H:H,'Forecast Data'!B:B,B459,'Forecast Data'!C:C,BJ$6)+SUMIFS('Forecast Data'!H:H,'Forecast Data'!B:B,B459,'Forecast Data'!C:C,BK$6)+SUMIFS('Forecast Data'!H:H,'Forecast Data'!B:B,B459,'Forecast Data'!C:C,BL$6)+SUMIFS('Forecast Data'!H:H,'Forecast Data'!B:B,B459,'Forecast Data'!C:C,BM$6)+SUMIFS('Forecast Data'!H:H,'Forecast Data'!B:B,B459,'Forecast Data'!C:C,BN$6)+SUMIFS('Forecast Data'!H:H,'Forecast Data'!B:B,B459,'Forecast Data'!C:C,BO$6)+SUMIFS('Forecast Data'!H:H,'Forecast Data'!B:B,B459,'Forecast Data'!C:C,BP$6)+SUMIFS('Forecast Data'!H:H,'Forecast Data'!B:B,B459,'Forecast Data'!C:C,BQ$6)))/(SUMIFS('Forecast Data'!H:H,'Forecast Data'!B:B,B459,'Forecast Data'!C:C,BJ$6)+SUMIFS('Forecast Data'!H:H,'Forecast Data'!B:B,B459,'Forecast Data'!C:C,BK$6)+SUMIFS('Forecast Data'!H:H,'Forecast Data'!B:B,B459,'Forecast Data'!C:C,BL$6)+SUMIFS('Forecast Data'!H:H,'Forecast Data'!B:B,B459,'Forecast Data'!C:C,BM$6)+SUMIFS('Forecast Data'!H:H,'Forecast Data'!B:B,B459,'Forecast Data'!C:C,BN$6)+SUMIFS('Forecast Data'!H:H,'Forecast Data'!B:B,B459,'Forecast Data'!C:C,BO$6)+SUMIFS('Forecast Data'!H:H,'Forecast Data'!B:B,B459,'Forecast Data'!C:C,BP$6)+SUMIFS('Forecast Data'!H:H,'Forecast Data'!B:B,B459,'Forecast Data'!C:C,BQ$6)),"")</f>
        <v>-1</v>
      </c>
      <c r="BY459" s="12">
        <f t="shared" si="68"/>
        <v>-8.5514158151594369E-7</v>
      </c>
      <c r="BZ459" s="16">
        <f t="shared" si="69"/>
        <v>-2.0557475612327593E-7</v>
      </c>
      <c r="CA459" s="13">
        <f t="shared" si="70"/>
        <v>-6.4956682539266784E-5</v>
      </c>
      <c r="CB459" s="12">
        <f t="shared" si="71"/>
        <v>6.4956682539266789E-7</v>
      </c>
      <c r="CC459" s="12"/>
      <c r="CD459" s="11">
        <f>(SUMIFS('Forecast Data'!H:H,'Forecast Data'!B:B,D459,'Forecast Data'!C:C,BK$6)+SUMIFS('Forecast Data'!H:H,'Forecast Data'!B:B,D459,'Forecast Data'!C:C,BL$6)+SUMIFS('Forecast Data'!H:H,'Forecast Data'!B:B,D459,'Forecast Data'!C:C,BM$6)+SUMIFS('Forecast Data'!H:H,'Forecast Data'!B:B,D459,'Forecast Data'!C:C,BJ$6))/4</f>
        <v>0.5</v>
      </c>
      <c r="CE459" s="12">
        <f>IFERROR((SUM(W459:Z459)-(SUMIFS('Forecast Data'!H:H,'Forecast Data'!B:B,D459,'Forecast Data'!C:C,BJ$6)+SUMIFS('Forecast Data'!H:H,'Forecast Data'!B:B,D459,'Forecast Data'!C:C,BK$6)+SUMIFS('Forecast Data'!H:H,'Forecast Data'!B:B,D459,'Forecast Data'!C:C,BL$6)+SUMIFS('Forecast Data'!H:H,'Forecast Data'!B:B,D459,'Forecast Data'!C:C,BM$6)))/(SUMIFS('Forecast Data'!H:H,'Forecast Data'!B:B,D459,'Forecast Data'!C:C,BJ$6)+SUMIFS('Forecast Data'!H:H,'Forecast Data'!B:B,D459,'Forecast Data'!C:C,BK$6)+SUMIFS('Forecast Data'!H:H,'Forecast Data'!B:B,D459,'Forecast Data'!C:C,BL$6)+SUMIFS('Forecast Data'!H:H,'Forecast Data'!B:B,D459,'Forecast Data'!C:C,BM$6)),"")</f>
        <v>-1</v>
      </c>
      <c r="CF459" s="12">
        <f t="shared" si="72"/>
        <v>-8.5514158151594369E-7</v>
      </c>
      <c r="CG459" s="12">
        <f t="shared" si="73"/>
        <v>-4.1919289273610556E-7</v>
      </c>
      <c r="CH459" s="13">
        <f t="shared" si="74"/>
        <v>-4.3594868877983813E-5</v>
      </c>
      <c r="CI459" s="13"/>
    </row>
    <row r="460" spans="1:87" ht="13.2">
      <c r="A460" s="1"/>
      <c r="B460" t="str">
        <f t="shared" si="81"/>
        <v>Bala</v>
      </c>
      <c r="D460" t="s">
        <v>492</v>
      </c>
      <c r="E460" s="11">
        <f>SUMIFS('Fin Data'!F:F,'Fin Data'!A:A,D460)</f>
        <v>0</v>
      </c>
      <c r="F460" s="11">
        <f>SUMIFS('Fin Data with 6 week hist'!I:I,'Fin Data with 6 week hist'!$A:$A,$D460)</f>
        <v>0</v>
      </c>
      <c r="G460" s="11">
        <f>SUMIFS('Fin Data with 6 week hist'!J:J,'Fin Data with 6 week hist'!$A:$A,$D460)</f>
        <v>0</v>
      </c>
      <c r="H460" s="11">
        <f>SUMIFS('Fin Data with 6 week hist'!K:K,'Fin Data with 6 week hist'!$A:$A,$D460)+SUMIFS('Unit Cancellations'!D:D,'Unit Cancellations'!$B:$B,$D460)</f>
        <v>0</v>
      </c>
      <c r="I460" s="11">
        <f>SUMIFS('Fin Data with 6 week hist'!L:L,'Fin Data with 6 week hist'!$A:$A,$D460)+SUMIFS('Unit Cancellations'!E:E,'Unit Cancellations'!$B:$B,$D460)</f>
        <v>0</v>
      </c>
      <c r="J460" s="11">
        <f>SUMIFS('Fin Data with 6 week hist'!M:M,'Fin Data with 6 week hist'!$A:$A,$D460)+SUMIFS('Unit Cancellations'!F:F,'Unit Cancellations'!$B:$B,$D460)</f>
        <v>0</v>
      </c>
      <c r="K460" s="11">
        <f>SUMIFS('Fin Data with 6 week hist'!N:N,'Fin Data with 6 week hist'!$A:$A,$D460)+SUMIFS('Unit Cancellations'!G:G,'Unit Cancellations'!$B:$B,$D460)</f>
        <v>0</v>
      </c>
      <c r="L460" s="11">
        <f>SUMIFS('Fin Data'!AN:AN,'Fin Data'!A:A,D460)</f>
        <v>0</v>
      </c>
      <c r="M460" s="12">
        <f>IFERROR(SUMIFS('Fin Data'!AO:AO,'Fin Data'!A:A,D460),"")</f>
        <v>0</v>
      </c>
      <c r="N460" s="1"/>
      <c r="O460" s="11">
        <f t="shared" si="63"/>
        <v>0</v>
      </c>
      <c r="P460" s="12">
        <f t="shared" si="64"/>
        <v>-1</v>
      </c>
      <c r="Q460" s="1"/>
      <c r="R460" s="11">
        <f t="shared" si="65"/>
        <v>0</v>
      </c>
      <c r="S460" s="12">
        <f t="shared" si="66"/>
        <v>-1</v>
      </c>
      <c r="T460" s="11">
        <f t="shared" si="67"/>
        <v>0</v>
      </c>
      <c r="U460" s="1" t="e">
        <f t="shared" si="80"/>
        <v>#REF!</v>
      </c>
      <c r="V460" s="1"/>
      <c r="W460" s="11">
        <f>SUMIFS('Forecast Data'!$D:$D,'Forecast Data'!$C:$C,W$6,'Forecast Data'!$B:$B,$D460)</f>
        <v>0</v>
      </c>
      <c r="X460" s="11">
        <f>SUMIFS('Forecast Data'!$D:$D,'Forecast Data'!$C:$C,X$6,'Forecast Data'!$B:$B,$D460)</f>
        <v>0</v>
      </c>
      <c r="Y460" s="11">
        <f>SUMIFS('Forecast Data'!$D:$D,'Forecast Data'!$C:$C,Y$6,'Forecast Data'!$B:$B,$D460)</f>
        <v>0</v>
      </c>
      <c r="Z460" s="11">
        <f>SUMIFS('Forecast Data'!$D:$D,'Forecast Data'!$C:$C,Z$6,'Forecast Data'!$B:$B,$D460)</f>
        <v>0</v>
      </c>
      <c r="AA460" s="11">
        <f>SUMIFS('Forecast Data'!$D:$D,'Forecast Data'!$C:$C,AA$6,'Forecast Data'!$B:$B,$D460)</f>
        <v>0</v>
      </c>
      <c r="AB460" s="11">
        <f>SUMIFS('Forecast Data'!$D:$D,'Forecast Data'!$C:$C,AB$6,'Forecast Data'!$B:$B,$D460)</f>
        <v>0</v>
      </c>
      <c r="AC460" s="11">
        <f>SUMIFS('Forecast Data'!$D:$D,'Forecast Data'!$C:$C,AC$6,'Forecast Data'!$B:$B,$D460)</f>
        <v>0</v>
      </c>
      <c r="AD460" s="11">
        <f>SUMIFS('Forecast Data'!$D:$D,'Forecast Data'!$C:$C,AD$6,'Forecast Data'!$B:$B,$D460)</f>
        <v>0</v>
      </c>
      <c r="AE460" s="11">
        <f>SUMIFS('Forecast Data'!$D:$D,'Forecast Data'!$C:$C,AE$6,'Forecast Data'!$B:$B,$D460)</f>
        <v>0</v>
      </c>
      <c r="AF460" s="11">
        <f>SUMIFS('Forecast Data'!$D:$D,'Forecast Data'!$C:$C,AF$6,'Forecast Data'!$B:$B,$D460)</f>
        <v>0</v>
      </c>
      <c r="AG460" s="11">
        <f>SUMIFS('Forecast Data'!$D:$D,'Forecast Data'!$C:$C,AG$6,'Forecast Data'!$B:$B,$D460)</f>
        <v>0</v>
      </c>
      <c r="AH460" s="11">
        <f>SUMIFS('Forecast Data'!$D:$D,'Forecast Data'!$C:$C,AH$6,'Forecast Data'!$B:$B,$D460)</f>
        <v>0</v>
      </c>
      <c r="AI460" s="1"/>
      <c r="AJ460" s="12" t="str">
        <f>IF(SUMIFS('Forecast Data'!$E:$E,'Forecast Data'!$C:$C,AJ$6,'Forecast Data'!$B:$B,$D460)=0,"",SUMIFS('Forecast Data'!$E:$E,'Forecast Data'!$C:$C,AJ$6,'Forecast Data'!$B:$B,$D460))</f>
        <v/>
      </c>
      <c r="AK460" s="12">
        <f>IF(SUMIFS('Forecast Data'!$E:$E,'Forecast Data'!$C:$C,AK$6,'Forecast Data'!$B:$B,$D460)=0,"",SUMIFS('Forecast Data'!$E:$E,'Forecast Data'!$C:$C,AK$6,'Forecast Data'!$B:$B,$D460))</f>
        <v>-0.98</v>
      </c>
      <c r="AL460" s="12">
        <f>IF(SUMIFS('Forecast Data'!$E:$E,'Forecast Data'!$C:$C,AL$6,'Forecast Data'!$B:$B,$D460)=0,"",SUMIFS('Forecast Data'!$E:$E,'Forecast Data'!$C:$C,AL$6,'Forecast Data'!$B:$B,$D460))</f>
        <v>-0.98</v>
      </c>
      <c r="AM460" s="12" t="str">
        <f>IF(SUMIFS('Forecast Data'!$E:$E,'Forecast Data'!$C:$C,AM$6,'Forecast Data'!$B:$B,$D460)=0,"",SUMIFS('Forecast Data'!$E:$E,'Forecast Data'!$C:$C,AM$6,'Forecast Data'!$B:$B,$D460))</f>
        <v/>
      </c>
      <c r="AN460" s="12" t="str">
        <f>IF(SUMIFS('Forecast Data'!$E:$E,'Forecast Data'!$C:$C,AN$6,'Forecast Data'!$B:$B,$D460)=0,"",SUMIFS('Forecast Data'!$E:$E,'Forecast Data'!$C:$C,AN$6,'Forecast Data'!$B:$B,$D460))</f>
        <v/>
      </c>
      <c r="AO460" s="12" t="str">
        <f>IF(SUMIFS('Forecast Data'!$E:$E,'Forecast Data'!$C:$C,AO$6,'Forecast Data'!$B:$B,$D460)=0,"",SUMIFS('Forecast Data'!$E:$E,'Forecast Data'!$C:$C,AO$6,'Forecast Data'!$B:$B,$D460))</f>
        <v/>
      </c>
      <c r="AP460" s="12" t="str">
        <f>IF(SUMIFS('Forecast Data'!$E:$E,'Forecast Data'!$C:$C,AP$6,'Forecast Data'!$B:$B,$D460)=0,"",SUMIFS('Forecast Data'!$E:$E,'Forecast Data'!$C:$C,AP$6,'Forecast Data'!$B:$B,$D460))</f>
        <v/>
      </c>
      <c r="AQ460" s="12" t="str">
        <f>IF(SUMIFS('Forecast Data'!$E:$E,'Forecast Data'!$C:$C,AQ$6,'Forecast Data'!$B:$B,$D460)=0,"",SUMIFS('Forecast Data'!$E:$E,'Forecast Data'!$C:$C,AQ$6,'Forecast Data'!$B:$B,$D460))</f>
        <v/>
      </c>
      <c r="AR460" s="12" t="str">
        <f>IF(SUMIFS('Forecast Data'!$E:$E,'Forecast Data'!$C:$C,AR$6,'Forecast Data'!$B:$B,$D460)=0,"",SUMIFS('Forecast Data'!$E:$E,'Forecast Data'!$C:$C,AR$6,'Forecast Data'!$B:$B,$D460))</f>
        <v/>
      </c>
      <c r="AS460" s="12" t="str">
        <f>IF(SUMIFS('Forecast Data'!$E:$E,'Forecast Data'!$C:$C,AS$6,'Forecast Data'!$B:$B,$D460)=0,"",SUMIFS('Forecast Data'!$E:$E,'Forecast Data'!$C:$C,AS$6,'Forecast Data'!$B:$B,$D460))</f>
        <v/>
      </c>
      <c r="AT460" s="12">
        <f>IF(SUMIFS('Forecast Data'!$E:$E,'Forecast Data'!$C:$C,AT$6,'Forecast Data'!$B:$B,$D460)=0,"",SUMIFS('Forecast Data'!$E:$E,'Forecast Data'!$C:$C,AT$6,'Forecast Data'!$B:$B,$D460))</f>
        <v>-0.99</v>
      </c>
      <c r="AU460" s="12">
        <f>IF(SUMIFS('Forecast Data'!$E:$E,'Forecast Data'!$C:$C,AU$6,'Forecast Data'!$B:$B,$D460)=0,"",SUMIFS('Forecast Data'!$E:$E,'Forecast Data'!$C:$C,AU$6,'Forecast Data'!$B:$B,$D460))</f>
        <v>-0.99</v>
      </c>
      <c r="AV460" s="1"/>
      <c r="AW460" s="11">
        <f>SUMIFS('OP Units'!E:E,'OP Units'!$A:$A,$D460)</f>
        <v>0</v>
      </c>
      <c r="AX460" s="11">
        <f>SUMIFS('OP Units'!F:F,'OP Units'!$A:$A,$D460)</f>
        <v>0</v>
      </c>
      <c r="AY460" s="11">
        <f>SUMIFS('OP Units'!G:G,'OP Units'!$A:$A,$D460)</f>
        <v>0</v>
      </c>
      <c r="AZ460" s="11">
        <f>SUMIFS('OP Units'!H:H,'OP Units'!$A:$A,$D460)</f>
        <v>0</v>
      </c>
      <c r="BA460" s="11">
        <f>SUMIFS('OP Units'!I:I,'OP Units'!$A:$A,$D460)</f>
        <v>0</v>
      </c>
      <c r="BB460" s="11">
        <f>SUMIFS('OP Units'!J:J,'OP Units'!$A:$A,$D460)</f>
        <v>0</v>
      </c>
      <c r="BC460" s="11">
        <f>SUMIFS('OP Units'!K:K,'OP Units'!$A:$A,$D460)</f>
        <v>0</v>
      </c>
      <c r="BD460" s="11">
        <f>SUMIFS('OP Units'!L:L,'OP Units'!$A:$A,$D460)</f>
        <v>0</v>
      </c>
      <c r="BE460" s="11">
        <f>SUMIFS('OP Units'!M:M,'OP Units'!$A:$A,$D460)</f>
        <v>0</v>
      </c>
      <c r="BF460" s="11">
        <f>SUMIFS('OP Units'!N:N,'OP Units'!$A:$A,$D460)</f>
        <v>0</v>
      </c>
      <c r="BG460" s="11">
        <f>SUMIFS('OP Units'!O:O,'OP Units'!$A:$A,$D460)</f>
        <v>0</v>
      </c>
      <c r="BH460" s="11">
        <f>SUMIFS('OP Units'!P:P,'OP Units'!$A:$A,$D460)</f>
        <v>0</v>
      </c>
      <c r="BI460" s="1"/>
      <c r="BJ460" s="12" t="str">
        <f>IFERROR((SUMIFS('OP Units'!E:E,'OP Units'!$A:$A,$D460)-SUMIFS('Forecast Data'!$H:$H,'Forecast Data'!$C:$C,BJ$6,'Forecast Data'!$B:$B,$D460))/SUMIFS('Forecast Data'!$H:$H,'Forecast Data'!$C:$C,BJ$6,'Forecast Data'!$B:$B,$D460),"")</f>
        <v/>
      </c>
      <c r="BK460" s="12">
        <f>IFERROR((SUMIFS('OP Units'!F:F,'OP Units'!$A:$A,$D460)-SUMIFS('Forecast Data'!$H:$H,'Forecast Data'!$C:$C,BK$6,'Forecast Data'!$B:$B,$D460))/SUMIFS('Forecast Data'!$H:$H,'Forecast Data'!$C:$C,BK$6,'Forecast Data'!$B:$B,$D460),"")</f>
        <v>-1</v>
      </c>
      <c r="BL460" s="12">
        <f>IFERROR((SUMIFS('OP Units'!G:G,'OP Units'!$A:$A,$D460)-SUMIFS('Forecast Data'!$H:$H,'Forecast Data'!$C:$C,BL$6,'Forecast Data'!$B:$B,$D460))/SUMIFS('Forecast Data'!$H:$H,'Forecast Data'!$C:$C,BL$6,'Forecast Data'!$B:$B,$D460),"")</f>
        <v>-1</v>
      </c>
      <c r="BM460" s="12" t="str">
        <f>IFERROR((SUMIFS('OP Units'!H:H,'OP Units'!$A:$A,$D460)-SUMIFS('Forecast Data'!$H:$H,'Forecast Data'!$C:$C,BM$6,'Forecast Data'!$B:$B,$D460))/SUMIFS('Forecast Data'!$H:$H,'Forecast Data'!$C:$C,BM$6,'Forecast Data'!$B:$B,$D460),"")</f>
        <v/>
      </c>
      <c r="BN460" s="12" t="str">
        <f>IFERROR((SUMIFS('OP Units'!I:I,'OP Units'!$A:$A,$D460)-SUMIFS('Forecast Data'!$H:$H,'Forecast Data'!$C:$C,BN$6,'Forecast Data'!$B:$B,$D460))/SUMIFS('Forecast Data'!$H:$H,'Forecast Data'!$C:$C,BN$6,'Forecast Data'!$B:$B,$D460),"")</f>
        <v/>
      </c>
      <c r="BO460" s="12" t="str">
        <f>IFERROR((SUMIFS('OP Units'!J:J,'OP Units'!$A:$A,$D460)-SUMIFS('Forecast Data'!$H:$H,'Forecast Data'!$C:$C,BO$6,'Forecast Data'!$B:$B,$D460))/SUMIFS('Forecast Data'!$H:$H,'Forecast Data'!$C:$C,BO$6,'Forecast Data'!$B:$B,$D460),"")</f>
        <v/>
      </c>
      <c r="BP460" s="12" t="str">
        <f>IFERROR((SUMIFS('OP Units'!K:K,'OP Units'!$A:$A,$D460)-SUMIFS('Forecast Data'!$H:$H,'Forecast Data'!$C:$C,BP$6,'Forecast Data'!$B:$B,$D460))/SUMIFS('Forecast Data'!$H:$H,'Forecast Data'!$C:$C,BP$6,'Forecast Data'!$B:$B,$D460),"")</f>
        <v/>
      </c>
      <c r="BQ460" s="12" t="str">
        <f>IFERROR((SUMIFS('OP Units'!L:L,'OP Units'!$A:$A,$D460)-SUMIFS('Forecast Data'!$H:$H,'Forecast Data'!$C:$C,BQ$6,'Forecast Data'!$B:$B,$D460))/SUMIFS('Forecast Data'!$H:$H,'Forecast Data'!$C:$C,BQ$6,'Forecast Data'!$B:$B,$D460),"")</f>
        <v/>
      </c>
      <c r="BR460" s="12" t="str">
        <f>IFERROR((SUMIFS('OP Units'!M:M,'OP Units'!$A:$A,$D460)-SUMIFS('Forecast Data'!$H:$H,'Forecast Data'!$C:$C,BR$6,'Forecast Data'!$B:$B,$D460))/SUMIFS('Forecast Data'!$H:$H,'Forecast Data'!$C:$C,BR$6,'Forecast Data'!$B:$B,$D460),"")</f>
        <v/>
      </c>
      <c r="BS460" s="12" t="str">
        <f>IFERROR((SUMIFS('OP Units'!N:N,'OP Units'!$A:$A,$D460)-SUMIFS('Forecast Data'!$H:$H,'Forecast Data'!$C:$C,BS$6,'Forecast Data'!$B:$B,$D460))/SUMIFS('Forecast Data'!$H:$H,'Forecast Data'!$C:$C,BS$6,'Forecast Data'!$B:$B,$D460),"")</f>
        <v/>
      </c>
      <c r="BT460" s="12">
        <f>IFERROR((SUMIFS('OP Units'!O:O,'OP Units'!$A:$A,$D460)-SUMIFS('Forecast Data'!$H:$H,'Forecast Data'!$C:$C,BT$6,'Forecast Data'!$B:$B,$D460))/SUMIFS('Forecast Data'!$H:$H,'Forecast Data'!$C:$C,BT$6,'Forecast Data'!$B:$B,$D460),"")</f>
        <v>-1</v>
      </c>
      <c r="BU460" s="12">
        <f>IFERROR((SUMIFS('OP Units'!P:P,'OP Units'!$A:$A,$D460)-SUMIFS('Forecast Data'!$H:$H,'Forecast Data'!$C:$C,BU$6,'Forecast Data'!$B:$B,$D460))/SUMIFS('Forecast Data'!$H:$H,'Forecast Data'!$C:$C,BU$6,'Forecast Data'!$B:$B,$D460),"")</f>
        <v>-1</v>
      </c>
      <c r="BV460" s="12"/>
      <c r="BW460" s="11">
        <f>(SUMIFS('Forecast Data'!H:H,'Forecast Data'!B:B,D460,'Forecast Data'!C:C,BK$6)+SUMIFS('Forecast Data'!H:H,'Forecast Data'!B:B,D460,'Forecast Data'!C:C,BL$6)+SUMIFS('Forecast Data'!H:H,'Forecast Data'!B:B,D460,'Forecast Data'!C:C,BM$6)+SUMIFS('Forecast Data'!H:H,'Forecast Data'!B:B,D460,'Forecast Data'!C:C,BN$6)+SUMIFS('Forecast Data'!H:H,'Forecast Data'!B:B,D460,'Forecast Data'!C:C,BO$6)+SUMIFS('Forecast Data'!H:H,'Forecast Data'!B:B,D460,'Forecast Data'!C:C,BP$6)+SUMIFS('Forecast Data'!H:H,'Forecast Data'!B:B,D460,'Forecast Data'!C:C,BQ$6)+SUMIFS('Forecast Data'!H:H,'Forecast Data'!B:B,D460,'Forecast Data'!C:C,BJ$6))/8</f>
        <v>0.25</v>
      </c>
      <c r="BX460" s="12">
        <f>IFERROR((SUM(W460:AD460)-(SUMIFS('Forecast Data'!H:H,'Forecast Data'!B:B,B460,'Forecast Data'!C:C,BJ$6)+SUMIFS('Forecast Data'!H:H,'Forecast Data'!B:B,B460,'Forecast Data'!C:C,BK$6)+SUMIFS('Forecast Data'!H:H,'Forecast Data'!B:B,B460,'Forecast Data'!C:C,BL$6)+SUMIFS('Forecast Data'!H:H,'Forecast Data'!B:B,B460,'Forecast Data'!C:C,BM$6)+SUMIFS('Forecast Data'!H:H,'Forecast Data'!B:B,B460,'Forecast Data'!C:C,BN$6)+SUMIFS('Forecast Data'!H:H,'Forecast Data'!B:B,B460,'Forecast Data'!C:C,BO$6)+SUMIFS('Forecast Data'!H:H,'Forecast Data'!B:B,B460,'Forecast Data'!C:C,BP$6)+SUMIFS('Forecast Data'!H:H,'Forecast Data'!B:B,B460,'Forecast Data'!C:C,BQ$6)))/(SUMIFS('Forecast Data'!H:H,'Forecast Data'!B:B,B460,'Forecast Data'!C:C,BJ$6)+SUMIFS('Forecast Data'!H:H,'Forecast Data'!B:B,B460,'Forecast Data'!C:C,BK$6)+SUMIFS('Forecast Data'!H:H,'Forecast Data'!B:B,B460,'Forecast Data'!C:C,BL$6)+SUMIFS('Forecast Data'!H:H,'Forecast Data'!B:B,B460,'Forecast Data'!C:C,BM$6)+SUMIFS('Forecast Data'!H:H,'Forecast Data'!B:B,B460,'Forecast Data'!C:C,BN$6)+SUMIFS('Forecast Data'!H:H,'Forecast Data'!B:B,B460,'Forecast Data'!C:C,BO$6)+SUMIFS('Forecast Data'!H:H,'Forecast Data'!B:B,B460,'Forecast Data'!C:C,BP$6)+SUMIFS('Forecast Data'!H:H,'Forecast Data'!B:B,B460,'Forecast Data'!C:C,BQ$6)),"")</f>
        <v>-1</v>
      </c>
      <c r="BY460" s="12">
        <f t="shared" si="68"/>
        <v>0</v>
      </c>
      <c r="BZ460" s="16">
        <f t="shared" si="69"/>
        <v>-2.0557475612327593E-7</v>
      </c>
      <c r="CA460" s="13">
        <f t="shared" si="70"/>
        <v>2.0557475612327594E-5</v>
      </c>
      <c r="CB460" s="12">
        <f t="shared" si="71"/>
        <v>2.0557475612327593E-7</v>
      </c>
      <c r="CC460" s="12"/>
      <c r="CD460" s="11">
        <f>(SUMIFS('Forecast Data'!H:H,'Forecast Data'!B:B,D460,'Forecast Data'!C:C,BK$6)+SUMIFS('Forecast Data'!H:H,'Forecast Data'!B:B,D460,'Forecast Data'!C:C,BL$6)+SUMIFS('Forecast Data'!H:H,'Forecast Data'!B:B,D460,'Forecast Data'!C:C,BM$6)+SUMIFS('Forecast Data'!H:H,'Forecast Data'!B:B,D460,'Forecast Data'!C:C,BJ$6))/4</f>
        <v>0.5</v>
      </c>
      <c r="CE460" s="12">
        <f>IFERROR((SUM(W460:Z460)-(SUMIFS('Forecast Data'!H:H,'Forecast Data'!B:B,D460,'Forecast Data'!C:C,BJ$6)+SUMIFS('Forecast Data'!H:H,'Forecast Data'!B:B,D460,'Forecast Data'!C:C,BK$6)+SUMIFS('Forecast Data'!H:H,'Forecast Data'!B:B,D460,'Forecast Data'!C:C,BL$6)+SUMIFS('Forecast Data'!H:H,'Forecast Data'!B:B,D460,'Forecast Data'!C:C,BM$6)))/(SUMIFS('Forecast Data'!H:H,'Forecast Data'!B:B,D460,'Forecast Data'!C:C,BJ$6)+SUMIFS('Forecast Data'!H:H,'Forecast Data'!B:B,D460,'Forecast Data'!C:C,BK$6)+SUMIFS('Forecast Data'!H:H,'Forecast Data'!B:B,D460,'Forecast Data'!C:C,BL$6)+SUMIFS('Forecast Data'!H:H,'Forecast Data'!B:B,D460,'Forecast Data'!C:C,BM$6)),"")</f>
        <v>-1</v>
      </c>
      <c r="CF460" s="12">
        <f t="shared" si="72"/>
        <v>0</v>
      </c>
      <c r="CG460" s="12">
        <f t="shared" si="73"/>
        <v>-4.1919289273610556E-7</v>
      </c>
      <c r="CH460" s="13">
        <f t="shared" si="74"/>
        <v>4.1919289273610555E-5</v>
      </c>
      <c r="CI460" s="13"/>
    </row>
    <row r="461" spans="1:87" ht="13.2">
      <c r="A461" s="1"/>
      <c r="B461" t="str">
        <f t="shared" si="81"/>
        <v>Other</v>
      </c>
      <c r="D461" t="s">
        <v>493</v>
      </c>
      <c r="E461" s="11">
        <f>SUMIFS('Fin Data'!F:F,'Fin Data'!A:A,D461)</f>
        <v>0</v>
      </c>
      <c r="F461" s="11">
        <f>SUMIFS('Fin Data with 6 week hist'!I:I,'Fin Data with 6 week hist'!$A:$A,$D461)</f>
        <v>0</v>
      </c>
      <c r="G461" s="11">
        <f>SUMIFS('Fin Data with 6 week hist'!J:J,'Fin Data with 6 week hist'!$A:$A,$D461)</f>
        <v>0</v>
      </c>
      <c r="H461" s="11">
        <f>SUMIFS('Fin Data with 6 week hist'!K:K,'Fin Data with 6 week hist'!$A:$A,$D461)+SUMIFS('Unit Cancellations'!D:D,'Unit Cancellations'!$B:$B,$D461)</f>
        <v>0</v>
      </c>
      <c r="I461" s="11">
        <f>SUMIFS('Fin Data with 6 week hist'!L:L,'Fin Data with 6 week hist'!$A:$A,$D461)+SUMIFS('Unit Cancellations'!E:E,'Unit Cancellations'!$B:$B,$D461)</f>
        <v>0</v>
      </c>
      <c r="J461" s="11">
        <f>SUMIFS('Fin Data with 6 week hist'!M:M,'Fin Data with 6 week hist'!$A:$A,$D461)+SUMIFS('Unit Cancellations'!F:F,'Unit Cancellations'!$B:$B,$D461)</f>
        <v>0</v>
      </c>
      <c r="K461" s="11">
        <f>SUMIFS('Fin Data with 6 week hist'!N:N,'Fin Data with 6 week hist'!$A:$A,$D461)+SUMIFS('Unit Cancellations'!G:G,'Unit Cancellations'!$B:$B,$D461)</f>
        <v>0</v>
      </c>
      <c r="L461" s="11">
        <f>SUMIFS('Fin Data'!AN:AN,'Fin Data'!A:A,D461)</f>
        <v>0</v>
      </c>
      <c r="M461" s="12">
        <f>IFERROR(SUMIFS('Fin Data'!AO:AO,'Fin Data'!A:A,D461),"")</f>
        <v>0</v>
      </c>
      <c r="N461" s="1"/>
      <c r="O461" s="11">
        <f t="shared" si="63"/>
        <v>0</v>
      </c>
      <c r="P461" s="12">
        <f t="shared" si="64"/>
        <v>-1</v>
      </c>
      <c r="Q461" s="1"/>
      <c r="R461" s="11">
        <f t="shared" si="65"/>
        <v>0</v>
      </c>
      <c r="S461" s="12">
        <f t="shared" si="66"/>
        <v>-1</v>
      </c>
      <c r="T461" s="11">
        <f t="shared" si="67"/>
        <v>0</v>
      </c>
      <c r="U461" s="1" t="e">
        <f t="shared" si="80"/>
        <v>#REF!</v>
      </c>
      <c r="V461" s="1"/>
      <c r="W461" s="11">
        <f>SUMIFS('Forecast Data'!$D:$D,'Forecast Data'!$C:$C,W$6,'Forecast Data'!$B:$B,$D461)</f>
        <v>0</v>
      </c>
      <c r="X461" s="11">
        <f>SUMIFS('Forecast Data'!$D:$D,'Forecast Data'!$C:$C,X$6,'Forecast Data'!$B:$B,$D461)</f>
        <v>0</v>
      </c>
      <c r="Y461" s="11">
        <f>SUMIFS('Forecast Data'!$D:$D,'Forecast Data'!$C:$C,Y$6,'Forecast Data'!$B:$B,$D461)</f>
        <v>0</v>
      </c>
      <c r="Z461" s="11">
        <f>SUMIFS('Forecast Data'!$D:$D,'Forecast Data'!$C:$C,Z$6,'Forecast Data'!$B:$B,$D461)</f>
        <v>0</v>
      </c>
      <c r="AA461" s="11">
        <f>SUMIFS('Forecast Data'!$D:$D,'Forecast Data'!$C:$C,AA$6,'Forecast Data'!$B:$B,$D461)</f>
        <v>0</v>
      </c>
      <c r="AB461" s="11">
        <f>SUMIFS('Forecast Data'!$D:$D,'Forecast Data'!$C:$C,AB$6,'Forecast Data'!$B:$B,$D461)</f>
        <v>0</v>
      </c>
      <c r="AC461" s="11">
        <f>SUMIFS('Forecast Data'!$D:$D,'Forecast Data'!$C:$C,AC$6,'Forecast Data'!$B:$B,$D461)</f>
        <v>0</v>
      </c>
      <c r="AD461" s="11">
        <f>SUMIFS('Forecast Data'!$D:$D,'Forecast Data'!$C:$C,AD$6,'Forecast Data'!$B:$B,$D461)</f>
        <v>0</v>
      </c>
      <c r="AE461" s="11">
        <f>SUMIFS('Forecast Data'!$D:$D,'Forecast Data'!$C:$C,AE$6,'Forecast Data'!$B:$B,$D461)</f>
        <v>0</v>
      </c>
      <c r="AF461" s="11">
        <f>SUMIFS('Forecast Data'!$D:$D,'Forecast Data'!$C:$C,AF$6,'Forecast Data'!$B:$B,$D461)</f>
        <v>0</v>
      </c>
      <c r="AG461" s="11">
        <f>SUMIFS('Forecast Data'!$D:$D,'Forecast Data'!$C:$C,AG$6,'Forecast Data'!$B:$B,$D461)</f>
        <v>0</v>
      </c>
      <c r="AH461" s="11">
        <f>SUMIFS('Forecast Data'!$D:$D,'Forecast Data'!$C:$C,AH$6,'Forecast Data'!$B:$B,$D461)</f>
        <v>0</v>
      </c>
      <c r="AI461" s="1"/>
      <c r="AJ461" s="12" t="str">
        <f>IF(SUMIFS('Forecast Data'!$E:$E,'Forecast Data'!$C:$C,AJ$6,'Forecast Data'!$B:$B,$D461)=0,"",SUMIFS('Forecast Data'!$E:$E,'Forecast Data'!$C:$C,AJ$6,'Forecast Data'!$B:$B,$D461))</f>
        <v/>
      </c>
      <c r="AK461" s="12">
        <f>IF(SUMIFS('Forecast Data'!$E:$E,'Forecast Data'!$C:$C,AK$6,'Forecast Data'!$B:$B,$D461)=0,"",SUMIFS('Forecast Data'!$E:$E,'Forecast Data'!$C:$C,AK$6,'Forecast Data'!$B:$B,$D461))</f>
        <v>-0.77</v>
      </c>
      <c r="AL461" s="12" t="str">
        <f>IF(SUMIFS('Forecast Data'!$E:$E,'Forecast Data'!$C:$C,AL$6,'Forecast Data'!$B:$B,$D461)=0,"",SUMIFS('Forecast Data'!$E:$E,'Forecast Data'!$C:$C,AL$6,'Forecast Data'!$B:$B,$D461))</f>
        <v/>
      </c>
      <c r="AM461" s="12" t="str">
        <f>IF(SUMIFS('Forecast Data'!$E:$E,'Forecast Data'!$C:$C,AM$6,'Forecast Data'!$B:$B,$D461)=0,"",SUMIFS('Forecast Data'!$E:$E,'Forecast Data'!$C:$C,AM$6,'Forecast Data'!$B:$B,$D461))</f>
        <v/>
      </c>
      <c r="AN461" s="12" t="str">
        <f>IF(SUMIFS('Forecast Data'!$E:$E,'Forecast Data'!$C:$C,AN$6,'Forecast Data'!$B:$B,$D461)=0,"",SUMIFS('Forecast Data'!$E:$E,'Forecast Data'!$C:$C,AN$6,'Forecast Data'!$B:$B,$D461))</f>
        <v/>
      </c>
      <c r="AO461" s="12" t="str">
        <f>IF(SUMIFS('Forecast Data'!$E:$E,'Forecast Data'!$C:$C,AO$6,'Forecast Data'!$B:$B,$D461)=0,"",SUMIFS('Forecast Data'!$E:$E,'Forecast Data'!$C:$C,AO$6,'Forecast Data'!$B:$B,$D461))</f>
        <v/>
      </c>
      <c r="AP461" s="12" t="str">
        <f>IF(SUMIFS('Forecast Data'!$E:$E,'Forecast Data'!$C:$C,AP$6,'Forecast Data'!$B:$B,$D461)=0,"",SUMIFS('Forecast Data'!$E:$E,'Forecast Data'!$C:$C,AP$6,'Forecast Data'!$B:$B,$D461))</f>
        <v/>
      </c>
      <c r="AQ461" s="12" t="str">
        <f>IF(SUMIFS('Forecast Data'!$E:$E,'Forecast Data'!$C:$C,AQ$6,'Forecast Data'!$B:$B,$D461)=0,"",SUMIFS('Forecast Data'!$E:$E,'Forecast Data'!$C:$C,AQ$6,'Forecast Data'!$B:$B,$D461))</f>
        <v/>
      </c>
      <c r="AR461" s="12" t="str">
        <f>IF(SUMIFS('Forecast Data'!$E:$E,'Forecast Data'!$C:$C,AR$6,'Forecast Data'!$B:$B,$D461)=0,"",SUMIFS('Forecast Data'!$E:$E,'Forecast Data'!$C:$C,AR$6,'Forecast Data'!$B:$B,$D461))</f>
        <v/>
      </c>
      <c r="AS461" s="12" t="str">
        <f>IF(SUMIFS('Forecast Data'!$E:$E,'Forecast Data'!$C:$C,AS$6,'Forecast Data'!$B:$B,$D461)=0,"",SUMIFS('Forecast Data'!$E:$E,'Forecast Data'!$C:$C,AS$6,'Forecast Data'!$B:$B,$D461))</f>
        <v/>
      </c>
      <c r="AT461" s="12" t="str">
        <f>IF(SUMIFS('Forecast Data'!$E:$E,'Forecast Data'!$C:$C,AT$6,'Forecast Data'!$B:$B,$D461)=0,"",SUMIFS('Forecast Data'!$E:$E,'Forecast Data'!$C:$C,AT$6,'Forecast Data'!$B:$B,$D461))</f>
        <v/>
      </c>
      <c r="AU461" s="12" t="str">
        <f>IF(SUMIFS('Forecast Data'!$E:$E,'Forecast Data'!$C:$C,AU$6,'Forecast Data'!$B:$B,$D461)=0,"",SUMIFS('Forecast Data'!$E:$E,'Forecast Data'!$C:$C,AU$6,'Forecast Data'!$B:$B,$D461))</f>
        <v/>
      </c>
      <c r="AV461" s="1"/>
      <c r="AW461" s="11">
        <f>SUMIFS('OP Units'!E:E,'OP Units'!$A:$A,$D461)</f>
        <v>0</v>
      </c>
      <c r="AX461" s="11">
        <f>SUMIFS('OP Units'!F:F,'OP Units'!$A:$A,$D461)</f>
        <v>0</v>
      </c>
      <c r="AY461" s="11">
        <f>SUMIFS('OP Units'!G:G,'OP Units'!$A:$A,$D461)</f>
        <v>0</v>
      </c>
      <c r="AZ461" s="11">
        <f>SUMIFS('OP Units'!H:H,'OP Units'!$A:$A,$D461)</f>
        <v>0</v>
      </c>
      <c r="BA461" s="11">
        <f>SUMIFS('OP Units'!I:I,'OP Units'!$A:$A,$D461)</f>
        <v>0</v>
      </c>
      <c r="BB461" s="11">
        <f>SUMIFS('OP Units'!J:J,'OP Units'!$A:$A,$D461)</f>
        <v>0</v>
      </c>
      <c r="BC461" s="11">
        <f>SUMIFS('OP Units'!K:K,'OP Units'!$A:$A,$D461)</f>
        <v>0</v>
      </c>
      <c r="BD461" s="11">
        <f>SUMIFS('OP Units'!L:L,'OP Units'!$A:$A,$D461)</f>
        <v>0</v>
      </c>
      <c r="BE461" s="11">
        <f>SUMIFS('OP Units'!M:M,'OP Units'!$A:$A,$D461)</f>
        <v>0</v>
      </c>
      <c r="BF461" s="11">
        <f>SUMIFS('OP Units'!N:N,'OP Units'!$A:$A,$D461)</f>
        <v>0</v>
      </c>
      <c r="BG461" s="11">
        <f>SUMIFS('OP Units'!O:O,'OP Units'!$A:$A,$D461)</f>
        <v>0</v>
      </c>
      <c r="BH461" s="11">
        <f>SUMIFS('OP Units'!P:P,'OP Units'!$A:$A,$D461)</f>
        <v>0</v>
      </c>
      <c r="BI461" s="1"/>
      <c r="BJ461" s="12" t="str">
        <f>IFERROR((SUMIFS('OP Units'!E:E,'OP Units'!$A:$A,$D461)-SUMIFS('Forecast Data'!$H:$H,'Forecast Data'!$C:$C,BJ$6,'Forecast Data'!$B:$B,$D461))/SUMIFS('Forecast Data'!$H:$H,'Forecast Data'!$C:$C,BJ$6,'Forecast Data'!$B:$B,$D461),"")</f>
        <v/>
      </c>
      <c r="BK461" s="12">
        <f>IFERROR((SUMIFS('OP Units'!F:F,'OP Units'!$A:$A,$D461)-SUMIFS('Forecast Data'!$H:$H,'Forecast Data'!$C:$C,BK$6,'Forecast Data'!$B:$B,$D461))/SUMIFS('Forecast Data'!$H:$H,'Forecast Data'!$C:$C,BK$6,'Forecast Data'!$B:$B,$D461),"")</f>
        <v>-1</v>
      </c>
      <c r="BL461" s="12" t="str">
        <f>IFERROR((SUMIFS('OP Units'!G:G,'OP Units'!$A:$A,$D461)-SUMIFS('Forecast Data'!$H:$H,'Forecast Data'!$C:$C,BL$6,'Forecast Data'!$B:$B,$D461))/SUMIFS('Forecast Data'!$H:$H,'Forecast Data'!$C:$C,BL$6,'Forecast Data'!$B:$B,$D461),"")</f>
        <v/>
      </c>
      <c r="BM461" s="12" t="str">
        <f>IFERROR((SUMIFS('OP Units'!H:H,'OP Units'!$A:$A,$D461)-SUMIFS('Forecast Data'!$H:$H,'Forecast Data'!$C:$C,BM$6,'Forecast Data'!$B:$B,$D461))/SUMIFS('Forecast Data'!$H:$H,'Forecast Data'!$C:$C,BM$6,'Forecast Data'!$B:$B,$D461),"")</f>
        <v/>
      </c>
      <c r="BN461" s="12" t="str">
        <f>IFERROR((SUMIFS('OP Units'!I:I,'OP Units'!$A:$A,$D461)-SUMIFS('Forecast Data'!$H:$H,'Forecast Data'!$C:$C,BN$6,'Forecast Data'!$B:$B,$D461))/SUMIFS('Forecast Data'!$H:$H,'Forecast Data'!$C:$C,BN$6,'Forecast Data'!$B:$B,$D461),"")</f>
        <v/>
      </c>
      <c r="BO461" s="12" t="str">
        <f>IFERROR((SUMIFS('OP Units'!J:J,'OP Units'!$A:$A,$D461)-SUMIFS('Forecast Data'!$H:$H,'Forecast Data'!$C:$C,BO$6,'Forecast Data'!$B:$B,$D461))/SUMIFS('Forecast Data'!$H:$H,'Forecast Data'!$C:$C,BO$6,'Forecast Data'!$B:$B,$D461),"")</f>
        <v/>
      </c>
      <c r="BP461" s="12" t="str">
        <f>IFERROR((SUMIFS('OP Units'!K:K,'OP Units'!$A:$A,$D461)-SUMIFS('Forecast Data'!$H:$H,'Forecast Data'!$C:$C,BP$6,'Forecast Data'!$B:$B,$D461))/SUMIFS('Forecast Data'!$H:$H,'Forecast Data'!$C:$C,BP$6,'Forecast Data'!$B:$B,$D461),"")</f>
        <v/>
      </c>
      <c r="BQ461" s="12" t="str">
        <f>IFERROR((SUMIFS('OP Units'!L:L,'OP Units'!$A:$A,$D461)-SUMIFS('Forecast Data'!$H:$H,'Forecast Data'!$C:$C,BQ$6,'Forecast Data'!$B:$B,$D461))/SUMIFS('Forecast Data'!$H:$H,'Forecast Data'!$C:$C,BQ$6,'Forecast Data'!$B:$B,$D461),"")</f>
        <v/>
      </c>
      <c r="BR461" s="12" t="str">
        <f>IFERROR((SUMIFS('OP Units'!M:M,'OP Units'!$A:$A,$D461)-SUMIFS('Forecast Data'!$H:$H,'Forecast Data'!$C:$C,BR$6,'Forecast Data'!$B:$B,$D461))/SUMIFS('Forecast Data'!$H:$H,'Forecast Data'!$C:$C,BR$6,'Forecast Data'!$B:$B,$D461),"")</f>
        <v/>
      </c>
      <c r="BS461" s="12" t="str">
        <f>IFERROR((SUMIFS('OP Units'!N:N,'OP Units'!$A:$A,$D461)-SUMIFS('Forecast Data'!$H:$H,'Forecast Data'!$C:$C,BS$6,'Forecast Data'!$B:$B,$D461))/SUMIFS('Forecast Data'!$H:$H,'Forecast Data'!$C:$C,BS$6,'Forecast Data'!$B:$B,$D461),"")</f>
        <v/>
      </c>
      <c r="BT461" s="12" t="str">
        <f>IFERROR((SUMIFS('OP Units'!O:O,'OP Units'!$A:$A,$D461)-SUMIFS('Forecast Data'!$H:$H,'Forecast Data'!$C:$C,BT$6,'Forecast Data'!$B:$B,$D461))/SUMIFS('Forecast Data'!$H:$H,'Forecast Data'!$C:$C,BT$6,'Forecast Data'!$B:$B,$D461),"")</f>
        <v/>
      </c>
      <c r="BU461" s="12" t="str">
        <f>IFERROR((SUMIFS('OP Units'!P:P,'OP Units'!$A:$A,$D461)-SUMIFS('Forecast Data'!$H:$H,'Forecast Data'!$C:$C,BU$6,'Forecast Data'!$B:$B,$D461))/SUMIFS('Forecast Data'!$H:$H,'Forecast Data'!$C:$C,BU$6,'Forecast Data'!$B:$B,$D461),"")</f>
        <v/>
      </c>
      <c r="BV461" s="12"/>
      <c r="BW461" s="11">
        <f>(SUMIFS('Forecast Data'!H:H,'Forecast Data'!B:B,D461,'Forecast Data'!C:C,BK$6)+SUMIFS('Forecast Data'!H:H,'Forecast Data'!B:B,D461,'Forecast Data'!C:C,BL$6)+SUMIFS('Forecast Data'!H:H,'Forecast Data'!B:B,D461,'Forecast Data'!C:C,BM$6)+SUMIFS('Forecast Data'!H:H,'Forecast Data'!B:B,D461,'Forecast Data'!C:C,BN$6)+SUMIFS('Forecast Data'!H:H,'Forecast Data'!B:B,D461,'Forecast Data'!C:C,BO$6)+SUMIFS('Forecast Data'!H:H,'Forecast Data'!B:B,D461,'Forecast Data'!C:C,BP$6)+SUMIFS('Forecast Data'!H:H,'Forecast Data'!B:B,D461,'Forecast Data'!C:C,BQ$6)+SUMIFS('Forecast Data'!H:H,'Forecast Data'!B:B,D461,'Forecast Data'!C:C,BJ$6))/8</f>
        <v>0.25</v>
      </c>
      <c r="BX461" s="12">
        <f>IFERROR((SUM(W461:AD461)-(SUMIFS('Forecast Data'!H:H,'Forecast Data'!B:B,B461,'Forecast Data'!C:C,BJ$6)+SUMIFS('Forecast Data'!H:H,'Forecast Data'!B:B,B461,'Forecast Data'!C:C,BK$6)+SUMIFS('Forecast Data'!H:H,'Forecast Data'!B:B,B461,'Forecast Data'!C:C,BL$6)+SUMIFS('Forecast Data'!H:H,'Forecast Data'!B:B,B461,'Forecast Data'!C:C,BM$6)+SUMIFS('Forecast Data'!H:H,'Forecast Data'!B:B,B461,'Forecast Data'!C:C,BN$6)+SUMIFS('Forecast Data'!H:H,'Forecast Data'!B:B,B461,'Forecast Data'!C:C,BO$6)+SUMIFS('Forecast Data'!H:H,'Forecast Data'!B:B,B461,'Forecast Data'!C:C,BP$6)+SUMIFS('Forecast Data'!H:H,'Forecast Data'!B:B,B461,'Forecast Data'!C:C,BQ$6)))/(SUMIFS('Forecast Data'!H:H,'Forecast Data'!B:B,B461,'Forecast Data'!C:C,BJ$6)+SUMIFS('Forecast Data'!H:H,'Forecast Data'!B:B,B461,'Forecast Data'!C:C,BK$6)+SUMIFS('Forecast Data'!H:H,'Forecast Data'!B:B,B461,'Forecast Data'!C:C,BL$6)+SUMIFS('Forecast Data'!H:H,'Forecast Data'!B:B,B461,'Forecast Data'!C:C,BM$6)+SUMIFS('Forecast Data'!H:H,'Forecast Data'!B:B,B461,'Forecast Data'!C:C,BN$6)+SUMIFS('Forecast Data'!H:H,'Forecast Data'!B:B,B461,'Forecast Data'!C:C,BO$6)+SUMIFS('Forecast Data'!H:H,'Forecast Data'!B:B,B461,'Forecast Data'!C:C,BP$6)+SUMIFS('Forecast Data'!H:H,'Forecast Data'!B:B,B461,'Forecast Data'!C:C,BQ$6)),"")</f>
        <v>-1</v>
      </c>
      <c r="BY461" s="12">
        <f t="shared" si="68"/>
        <v>0</v>
      </c>
      <c r="BZ461" s="16">
        <f t="shared" si="69"/>
        <v>-2.0557475612327593E-7</v>
      </c>
      <c r="CA461" s="13">
        <f t="shared" si="70"/>
        <v>2.0557475612327594E-5</v>
      </c>
      <c r="CB461" s="12">
        <f t="shared" si="71"/>
        <v>2.0557475612327593E-7</v>
      </c>
      <c r="CC461" s="12"/>
      <c r="CD461" s="11">
        <f>(SUMIFS('Forecast Data'!H:H,'Forecast Data'!B:B,D461,'Forecast Data'!C:C,BK$6)+SUMIFS('Forecast Data'!H:H,'Forecast Data'!B:B,D461,'Forecast Data'!C:C,BL$6)+SUMIFS('Forecast Data'!H:H,'Forecast Data'!B:B,D461,'Forecast Data'!C:C,BM$6)+SUMIFS('Forecast Data'!H:H,'Forecast Data'!B:B,D461,'Forecast Data'!C:C,BJ$6))/4</f>
        <v>0.5</v>
      </c>
      <c r="CE461" s="12">
        <f>IFERROR((SUM(W461:Z461)-(SUMIFS('Forecast Data'!H:H,'Forecast Data'!B:B,D461,'Forecast Data'!C:C,BJ$6)+SUMIFS('Forecast Data'!H:H,'Forecast Data'!B:B,D461,'Forecast Data'!C:C,BK$6)+SUMIFS('Forecast Data'!H:H,'Forecast Data'!B:B,D461,'Forecast Data'!C:C,BL$6)+SUMIFS('Forecast Data'!H:H,'Forecast Data'!B:B,D461,'Forecast Data'!C:C,BM$6)))/(SUMIFS('Forecast Data'!H:H,'Forecast Data'!B:B,D461,'Forecast Data'!C:C,BJ$6)+SUMIFS('Forecast Data'!H:H,'Forecast Data'!B:B,D461,'Forecast Data'!C:C,BK$6)+SUMIFS('Forecast Data'!H:H,'Forecast Data'!B:B,D461,'Forecast Data'!C:C,BL$6)+SUMIFS('Forecast Data'!H:H,'Forecast Data'!B:B,D461,'Forecast Data'!C:C,BM$6)),"")</f>
        <v>-1</v>
      </c>
      <c r="CF461" s="12">
        <f t="shared" si="72"/>
        <v>0</v>
      </c>
      <c r="CG461" s="12">
        <f t="shared" si="73"/>
        <v>-4.1919289273610556E-7</v>
      </c>
      <c r="CH461" s="13">
        <f t="shared" si="74"/>
        <v>4.1919289273610555E-5</v>
      </c>
      <c r="CI461" s="13"/>
    </row>
    <row r="462" spans="1:87" ht="13.2">
      <c r="A462" s="1"/>
      <c r="B462" t="str">
        <f t="shared" si="81"/>
        <v>Nelsons</v>
      </c>
      <c r="D462" t="s">
        <v>494</v>
      </c>
      <c r="E462" s="11">
        <f>SUMIFS('Fin Data'!F:F,'Fin Data'!A:A,D462)</f>
        <v>0</v>
      </c>
      <c r="F462" s="11">
        <f>SUMIFS('Fin Data with 6 week hist'!I:I,'Fin Data with 6 week hist'!$A:$A,$D462)</f>
        <v>0</v>
      </c>
      <c r="G462" s="11">
        <f>SUMIFS('Fin Data with 6 week hist'!J:J,'Fin Data with 6 week hist'!$A:$A,$D462)</f>
        <v>0</v>
      </c>
      <c r="H462" s="11">
        <f>SUMIFS('Fin Data with 6 week hist'!K:K,'Fin Data with 6 week hist'!$A:$A,$D462)+SUMIFS('Unit Cancellations'!D:D,'Unit Cancellations'!$B:$B,$D462)</f>
        <v>0</v>
      </c>
      <c r="I462" s="11">
        <f>SUMIFS('Fin Data with 6 week hist'!L:L,'Fin Data with 6 week hist'!$A:$A,$D462)+SUMIFS('Unit Cancellations'!E:E,'Unit Cancellations'!$B:$B,$D462)</f>
        <v>0</v>
      </c>
      <c r="J462" s="11">
        <f>SUMIFS('Fin Data with 6 week hist'!M:M,'Fin Data with 6 week hist'!$A:$A,$D462)+SUMIFS('Unit Cancellations'!F:F,'Unit Cancellations'!$B:$B,$D462)</f>
        <v>0</v>
      </c>
      <c r="K462" s="11">
        <f>SUMIFS('Fin Data with 6 week hist'!N:N,'Fin Data with 6 week hist'!$A:$A,$D462)+SUMIFS('Unit Cancellations'!G:G,'Unit Cancellations'!$B:$B,$D462)</f>
        <v>0</v>
      </c>
      <c r="L462" s="11">
        <f>SUMIFS('Fin Data'!AN:AN,'Fin Data'!A:A,D462)</f>
        <v>0</v>
      </c>
      <c r="M462" s="12">
        <f>IFERROR(SUMIFS('Fin Data'!AO:AO,'Fin Data'!A:A,D462),"")</f>
        <v>0</v>
      </c>
      <c r="N462" s="1"/>
      <c r="O462" s="11">
        <f t="shared" si="63"/>
        <v>0</v>
      </c>
      <c r="P462" s="12">
        <f t="shared" si="64"/>
        <v>-1</v>
      </c>
      <c r="Q462" s="1"/>
      <c r="R462" s="11">
        <f t="shared" si="65"/>
        <v>0</v>
      </c>
      <c r="S462" s="12">
        <f t="shared" si="66"/>
        <v>-1</v>
      </c>
      <c r="T462" s="11">
        <f t="shared" si="67"/>
        <v>0</v>
      </c>
      <c r="U462" s="1" t="e">
        <f t="shared" si="80"/>
        <v>#REF!</v>
      </c>
      <c r="V462" s="1"/>
      <c r="W462" s="11">
        <f>SUMIFS('Forecast Data'!$D:$D,'Forecast Data'!$C:$C,W$6,'Forecast Data'!$B:$B,$D462)</f>
        <v>0</v>
      </c>
      <c r="X462" s="11">
        <f>SUMIFS('Forecast Data'!$D:$D,'Forecast Data'!$C:$C,X$6,'Forecast Data'!$B:$B,$D462)</f>
        <v>0</v>
      </c>
      <c r="Y462" s="11">
        <f>SUMIFS('Forecast Data'!$D:$D,'Forecast Data'!$C:$C,Y$6,'Forecast Data'!$B:$B,$D462)</f>
        <v>0</v>
      </c>
      <c r="Z462" s="11">
        <f>SUMIFS('Forecast Data'!$D:$D,'Forecast Data'!$C:$C,Z$6,'Forecast Data'!$B:$B,$D462)</f>
        <v>0</v>
      </c>
      <c r="AA462" s="11">
        <f>SUMIFS('Forecast Data'!$D:$D,'Forecast Data'!$C:$C,AA$6,'Forecast Data'!$B:$B,$D462)</f>
        <v>0</v>
      </c>
      <c r="AB462" s="11">
        <f>SUMIFS('Forecast Data'!$D:$D,'Forecast Data'!$C:$C,AB$6,'Forecast Data'!$B:$B,$D462)</f>
        <v>0</v>
      </c>
      <c r="AC462" s="11">
        <f>SUMIFS('Forecast Data'!$D:$D,'Forecast Data'!$C:$C,AC$6,'Forecast Data'!$B:$B,$D462)</f>
        <v>0</v>
      </c>
      <c r="AD462" s="11">
        <f>SUMIFS('Forecast Data'!$D:$D,'Forecast Data'!$C:$C,AD$6,'Forecast Data'!$B:$B,$D462)</f>
        <v>0</v>
      </c>
      <c r="AE462" s="11">
        <f>SUMIFS('Forecast Data'!$D:$D,'Forecast Data'!$C:$C,AE$6,'Forecast Data'!$B:$B,$D462)</f>
        <v>0</v>
      </c>
      <c r="AF462" s="11">
        <f>SUMIFS('Forecast Data'!$D:$D,'Forecast Data'!$C:$C,AF$6,'Forecast Data'!$B:$B,$D462)</f>
        <v>0</v>
      </c>
      <c r="AG462" s="11">
        <f>SUMIFS('Forecast Data'!$D:$D,'Forecast Data'!$C:$C,AG$6,'Forecast Data'!$B:$B,$D462)</f>
        <v>0</v>
      </c>
      <c r="AH462" s="11">
        <f>SUMIFS('Forecast Data'!$D:$D,'Forecast Data'!$C:$C,AH$6,'Forecast Data'!$B:$B,$D462)</f>
        <v>0</v>
      </c>
      <c r="AI462" s="1"/>
      <c r="AJ462" s="12">
        <f>IF(SUMIFS('Forecast Data'!$E:$E,'Forecast Data'!$C:$C,AJ$6,'Forecast Data'!$B:$B,$D462)=0,"",SUMIFS('Forecast Data'!$E:$E,'Forecast Data'!$C:$C,AJ$6,'Forecast Data'!$B:$B,$D462))</f>
        <v>-0.99</v>
      </c>
      <c r="AK462" s="12" t="str">
        <f>IF(SUMIFS('Forecast Data'!$E:$E,'Forecast Data'!$C:$C,AK$6,'Forecast Data'!$B:$B,$D462)=0,"",SUMIFS('Forecast Data'!$E:$E,'Forecast Data'!$C:$C,AK$6,'Forecast Data'!$B:$B,$D462))</f>
        <v/>
      </c>
      <c r="AL462" s="12">
        <f>IF(SUMIFS('Forecast Data'!$E:$E,'Forecast Data'!$C:$C,AL$6,'Forecast Data'!$B:$B,$D462)=0,"",SUMIFS('Forecast Data'!$E:$E,'Forecast Data'!$C:$C,AL$6,'Forecast Data'!$B:$B,$D462))</f>
        <v>-1</v>
      </c>
      <c r="AM462" s="12" t="str">
        <f>IF(SUMIFS('Forecast Data'!$E:$E,'Forecast Data'!$C:$C,AM$6,'Forecast Data'!$B:$B,$D462)=0,"",SUMIFS('Forecast Data'!$E:$E,'Forecast Data'!$C:$C,AM$6,'Forecast Data'!$B:$B,$D462))</f>
        <v/>
      </c>
      <c r="AN462" s="12" t="str">
        <f>IF(SUMIFS('Forecast Data'!$E:$E,'Forecast Data'!$C:$C,AN$6,'Forecast Data'!$B:$B,$D462)=0,"",SUMIFS('Forecast Data'!$E:$E,'Forecast Data'!$C:$C,AN$6,'Forecast Data'!$B:$B,$D462))</f>
        <v/>
      </c>
      <c r="AO462" s="12" t="str">
        <f>IF(SUMIFS('Forecast Data'!$E:$E,'Forecast Data'!$C:$C,AO$6,'Forecast Data'!$B:$B,$D462)=0,"",SUMIFS('Forecast Data'!$E:$E,'Forecast Data'!$C:$C,AO$6,'Forecast Data'!$B:$B,$D462))</f>
        <v/>
      </c>
      <c r="AP462" s="12" t="str">
        <f>IF(SUMIFS('Forecast Data'!$E:$E,'Forecast Data'!$C:$C,AP$6,'Forecast Data'!$B:$B,$D462)=0,"",SUMIFS('Forecast Data'!$E:$E,'Forecast Data'!$C:$C,AP$6,'Forecast Data'!$B:$B,$D462))</f>
        <v/>
      </c>
      <c r="AQ462" s="12" t="str">
        <f>IF(SUMIFS('Forecast Data'!$E:$E,'Forecast Data'!$C:$C,AQ$6,'Forecast Data'!$B:$B,$D462)=0,"",SUMIFS('Forecast Data'!$E:$E,'Forecast Data'!$C:$C,AQ$6,'Forecast Data'!$B:$B,$D462))</f>
        <v/>
      </c>
      <c r="AR462" s="12" t="str">
        <f>IF(SUMIFS('Forecast Data'!$E:$E,'Forecast Data'!$C:$C,AR$6,'Forecast Data'!$B:$B,$D462)=0,"",SUMIFS('Forecast Data'!$E:$E,'Forecast Data'!$C:$C,AR$6,'Forecast Data'!$B:$B,$D462))</f>
        <v/>
      </c>
      <c r="AS462" s="12" t="str">
        <f>IF(SUMIFS('Forecast Data'!$E:$E,'Forecast Data'!$C:$C,AS$6,'Forecast Data'!$B:$B,$D462)=0,"",SUMIFS('Forecast Data'!$E:$E,'Forecast Data'!$C:$C,AS$6,'Forecast Data'!$B:$B,$D462))</f>
        <v/>
      </c>
      <c r="AT462" s="12" t="str">
        <f>IF(SUMIFS('Forecast Data'!$E:$E,'Forecast Data'!$C:$C,AT$6,'Forecast Data'!$B:$B,$D462)=0,"",SUMIFS('Forecast Data'!$E:$E,'Forecast Data'!$C:$C,AT$6,'Forecast Data'!$B:$B,$D462))</f>
        <v/>
      </c>
      <c r="AU462" s="12" t="str">
        <f>IF(SUMIFS('Forecast Data'!$E:$E,'Forecast Data'!$C:$C,AU$6,'Forecast Data'!$B:$B,$D462)=0,"",SUMIFS('Forecast Data'!$E:$E,'Forecast Data'!$C:$C,AU$6,'Forecast Data'!$B:$B,$D462))</f>
        <v/>
      </c>
      <c r="AV462" s="1"/>
      <c r="AW462" s="11">
        <f>SUMIFS('OP Units'!E:E,'OP Units'!$A:$A,$D462)</f>
        <v>0</v>
      </c>
      <c r="AX462" s="11">
        <f>SUMIFS('OP Units'!F:F,'OP Units'!$A:$A,$D462)</f>
        <v>0</v>
      </c>
      <c r="AY462" s="11">
        <f>SUMIFS('OP Units'!G:G,'OP Units'!$A:$A,$D462)</f>
        <v>0</v>
      </c>
      <c r="AZ462" s="11">
        <f>SUMIFS('OP Units'!H:H,'OP Units'!$A:$A,$D462)</f>
        <v>0</v>
      </c>
      <c r="BA462" s="11">
        <f>SUMIFS('OP Units'!I:I,'OP Units'!$A:$A,$D462)</f>
        <v>0</v>
      </c>
      <c r="BB462" s="11">
        <f>SUMIFS('OP Units'!J:J,'OP Units'!$A:$A,$D462)</f>
        <v>0</v>
      </c>
      <c r="BC462" s="11">
        <f>SUMIFS('OP Units'!K:K,'OP Units'!$A:$A,$D462)</f>
        <v>0</v>
      </c>
      <c r="BD462" s="11">
        <f>SUMIFS('OP Units'!L:L,'OP Units'!$A:$A,$D462)</f>
        <v>0</v>
      </c>
      <c r="BE462" s="11">
        <f>SUMIFS('OP Units'!M:M,'OP Units'!$A:$A,$D462)</f>
        <v>0</v>
      </c>
      <c r="BF462" s="11">
        <f>SUMIFS('OP Units'!N:N,'OP Units'!$A:$A,$D462)</f>
        <v>0</v>
      </c>
      <c r="BG462" s="11">
        <f>SUMIFS('OP Units'!O:O,'OP Units'!$A:$A,$D462)</f>
        <v>0</v>
      </c>
      <c r="BH462" s="11">
        <f>SUMIFS('OP Units'!P:P,'OP Units'!$A:$A,$D462)</f>
        <v>0</v>
      </c>
      <c r="BI462" s="1"/>
      <c r="BJ462" s="12">
        <f>IFERROR((SUMIFS('OP Units'!E:E,'OP Units'!$A:$A,$D462)-SUMIFS('Forecast Data'!$H:$H,'Forecast Data'!$C:$C,BJ$6,'Forecast Data'!$B:$B,$D462))/SUMIFS('Forecast Data'!$H:$H,'Forecast Data'!$C:$C,BJ$6,'Forecast Data'!$B:$B,$D462),"")</f>
        <v>-1</v>
      </c>
      <c r="BK462" s="12" t="str">
        <f>IFERROR((SUMIFS('OP Units'!F:F,'OP Units'!$A:$A,$D462)-SUMIFS('Forecast Data'!$H:$H,'Forecast Data'!$C:$C,BK$6,'Forecast Data'!$B:$B,$D462))/SUMIFS('Forecast Data'!$H:$H,'Forecast Data'!$C:$C,BK$6,'Forecast Data'!$B:$B,$D462),"")</f>
        <v/>
      </c>
      <c r="BL462" s="12">
        <f>IFERROR((SUMIFS('OP Units'!G:G,'OP Units'!$A:$A,$D462)-SUMIFS('Forecast Data'!$H:$H,'Forecast Data'!$C:$C,BL$6,'Forecast Data'!$B:$B,$D462))/SUMIFS('Forecast Data'!$H:$H,'Forecast Data'!$C:$C,BL$6,'Forecast Data'!$B:$B,$D462),"")</f>
        <v>-1</v>
      </c>
      <c r="BM462" s="12" t="str">
        <f>IFERROR((SUMIFS('OP Units'!H:H,'OP Units'!$A:$A,$D462)-SUMIFS('Forecast Data'!$H:$H,'Forecast Data'!$C:$C,BM$6,'Forecast Data'!$B:$B,$D462))/SUMIFS('Forecast Data'!$H:$H,'Forecast Data'!$C:$C,BM$6,'Forecast Data'!$B:$B,$D462),"")</f>
        <v/>
      </c>
      <c r="BN462" s="12" t="str">
        <f>IFERROR((SUMIFS('OP Units'!I:I,'OP Units'!$A:$A,$D462)-SUMIFS('Forecast Data'!$H:$H,'Forecast Data'!$C:$C,BN$6,'Forecast Data'!$B:$B,$D462))/SUMIFS('Forecast Data'!$H:$H,'Forecast Data'!$C:$C,BN$6,'Forecast Data'!$B:$B,$D462),"")</f>
        <v/>
      </c>
      <c r="BO462" s="12" t="str">
        <f>IFERROR((SUMIFS('OP Units'!J:J,'OP Units'!$A:$A,$D462)-SUMIFS('Forecast Data'!$H:$H,'Forecast Data'!$C:$C,BO$6,'Forecast Data'!$B:$B,$D462))/SUMIFS('Forecast Data'!$H:$H,'Forecast Data'!$C:$C,BO$6,'Forecast Data'!$B:$B,$D462),"")</f>
        <v/>
      </c>
      <c r="BP462" s="12" t="str">
        <f>IFERROR((SUMIFS('OP Units'!K:K,'OP Units'!$A:$A,$D462)-SUMIFS('Forecast Data'!$H:$H,'Forecast Data'!$C:$C,BP$6,'Forecast Data'!$B:$B,$D462))/SUMIFS('Forecast Data'!$H:$H,'Forecast Data'!$C:$C,BP$6,'Forecast Data'!$B:$B,$D462),"")</f>
        <v/>
      </c>
      <c r="BQ462" s="12" t="str">
        <f>IFERROR((SUMIFS('OP Units'!L:L,'OP Units'!$A:$A,$D462)-SUMIFS('Forecast Data'!$H:$H,'Forecast Data'!$C:$C,BQ$6,'Forecast Data'!$B:$B,$D462))/SUMIFS('Forecast Data'!$H:$H,'Forecast Data'!$C:$C,BQ$6,'Forecast Data'!$B:$B,$D462),"")</f>
        <v/>
      </c>
      <c r="BR462" s="12" t="str">
        <f>IFERROR((SUMIFS('OP Units'!M:M,'OP Units'!$A:$A,$D462)-SUMIFS('Forecast Data'!$H:$H,'Forecast Data'!$C:$C,BR$6,'Forecast Data'!$B:$B,$D462))/SUMIFS('Forecast Data'!$H:$H,'Forecast Data'!$C:$C,BR$6,'Forecast Data'!$B:$B,$D462),"")</f>
        <v/>
      </c>
      <c r="BS462" s="12" t="str">
        <f>IFERROR((SUMIFS('OP Units'!N:N,'OP Units'!$A:$A,$D462)-SUMIFS('Forecast Data'!$H:$H,'Forecast Data'!$C:$C,BS$6,'Forecast Data'!$B:$B,$D462))/SUMIFS('Forecast Data'!$H:$H,'Forecast Data'!$C:$C,BS$6,'Forecast Data'!$B:$B,$D462),"")</f>
        <v/>
      </c>
      <c r="BT462" s="12" t="str">
        <f>IFERROR((SUMIFS('OP Units'!O:O,'OP Units'!$A:$A,$D462)-SUMIFS('Forecast Data'!$H:$H,'Forecast Data'!$C:$C,BT$6,'Forecast Data'!$B:$B,$D462))/SUMIFS('Forecast Data'!$H:$H,'Forecast Data'!$C:$C,BT$6,'Forecast Data'!$B:$B,$D462),"")</f>
        <v/>
      </c>
      <c r="BU462" s="12" t="str">
        <f>IFERROR((SUMIFS('OP Units'!P:P,'OP Units'!$A:$A,$D462)-SUMIFS('Forecast Data'!$H:$H,'Forecast Data'!$C:$C,BU$6,'Forecast Data'!$B:$B,$D462))/SUMIFS('Forecast Data'!$H:$H,'Forecast Data'!$C:$C,BU$6,'Forecast Data'!$B:$B,$D462),"")</f>
        <v/>
      </c>
      <c r="BV462" s="12"/>
      <c r="BW462" s="11">
        <f>(SUMIFS('Forecast Data'!H:H,'Forecast Data'!B:B,D462,'Forecast Data'!C:C,BK$6)+SUMIFS('Forecast Data'!H:H,'Forecast Data'!B:B,D462,'Forecast Data'!C:C,BL$6)+SUMIFS('Forecast Data'!H:H,'Forecast Data'!B:B,D462,'Forecast Data'!C:C,BM$6)+SUMIFS('Forecast Data'!H:H,'Forecast Data'!B:B,D462,'Forecast Data'!C:C,BN$6)+SUMIFS('Forecast Data'!H:H,'Forecast Data'!B:B,D462,'Forecast Data'!C:C,BO$6)+SUMIFS('Forecast Data'!H:H,'Forecast Data'!B:B,D462,'Forecast Data'!C:C,BP$6)+SUMIFS('Forecast Data'!H:H,'Forecast Data'!B:B,D462,'Forecast Data'!C:C,BQ$6)+SUMIFS('Forecast Data'!H:H,'Forecast Data'!B:B,D462,'Forecast Data'!C:C,BJ$6))/8</f>
        <v>0.375</v>
      </c>
      <c r="BX462" s="12">
        <f>IFERROR((SUM(W462:AD462)-(SUMIFS('Forecast Data'!H:H,'Forecast Data'!B:B,B462,'Forecast Data'!C:C,BJ$6)+SUMIFS('Forecast Data'!H:H,'Forecast Data'!B:B,B462,'Forecast Data'!C:C,BK$6)+SUMIFS('Forecast Data'!H:H,'Forecast Data'!B:B,B462,'Forecast Data'!C:C,BL$6)+SUMIFS('Forecast Data'!H:H,'Forecast Data'!B:B,B462,'Forecast Data'!C:C,BM$6)+SUMIFS('Forecast Data'!H:H,'Forecast Data'!B:B,B462,'Forecast Data'!C:C,BN$6)+SUMIFS('Forecast Data'!H:H,'Forecast Data'!B:B,B462,'Forecast Data'!C:C,BO$6)+SUMIFS('Forecast Data'!H:H,'Forecast Data'!B:B,B462,'Forecast Data'!C:C,BP$6)+SUMIFS('Forecast Data'!H:H,'Forecast Data'!B:B,B462,'Forecast Data'!C:C,BQ$6)))/(SUMIFS('Forecast Data'!H:H,'Forecast Data'!B:B,B462,'Forecast Data'!C:C,BJ$6)+SUMIFS('Forecast Data'!H:H,'Forecast Data'!B:B,B462,'Forecast Data'!C:C,BK$6)+SUMIFS('Forecast Data'!H:H,'Forecast Data'!B:B,B462,'Forecast Data'!C:C,BL$6)+SUMIFS('Forecast Data'!H:H,'Forecast Data'!B:B,B462,'Forecast Data'!C:C,BM$6)+SUMIFS('Forecast Data'!H:H,'Forecast Data'!B:B,B462,'Forecast Data'!C:C,BN$6)+SUMIFS('Forecast Data'!H:H,'Forecast Data'!B:B,B462,'Forecast Data'!C:C,BO$6)+SUMIFS('Forecast Data'!H:H,'Forecast Data'!B:B,B462,'Forecast Data'!C:C,BP$6)+SUMIFS('Forecast Data'!H:H,'Forecast Data'!B:B,B462,'Forecast Data'!C:C,BQ$6)),"")</f>
        <v>-1</v>
      </c>
      <c r="BY462" s="12">
        <f t="shared" si="68"/>
        <v>0</v>
      </c>
      <c r="BZ462" s="16">
        <f t="shared" si="69"/>
        <v>-3.0836213418491391E-7</v>
      </c>
      <c r="CA462" s="13">
        <f t="shared" si="70"/>
        <v>3.083621341849139E-5</v>
      </c>
      <c r="CB462" s="12">
        <f t="shared" si="71"/>
        <v>3.0836213418491391E-7</v>
      </c>
      <c r="CC462" s="12"/>
      <c r="CD462" s="11">
        <f>(SUMIFS('Forecast Data'!H:H,'Forecast Data'!B:B,D462,'Forecast Data'!C:C,BK$6)+SUMIFS('Forecast Data'!H:H,'Forecast Data'!B:B,D462,'Forecast Data'!C:C,BL$6)+SUMIFS('Forecast Data'!H:H,'Forecast Data'!B:B,D462,'Forecast Data'!C:C,BM$6)+SUMIFS('Forecast Data'!H:H,'Forecast Data'!B:B,D462,'Forecast Data'!C:C,BJ$6))/4</f>
        <v>0.75</v>
      </c>
      <c r="CE462" s="12">
        <f>IFERROR((SUM(W462:Z462)-(SUMIFS('Forecast Data'!H:H,'Forecast Data'!B:B,D462,'Forecast Data'!C:C,BJ$6)+SUMIFS('Forecast Data'!H:H,'Forecast Data'!B:B,D462,'Forecast Data'!C:C,BK$6)+SUMIFS('Forecast Data'!H:H,'Forecast Data'!B:B,D462,'Forecast Data'!C:C,BL$6)+SUMIFS('Forecast Data'!H:H,'Forecast Data'!B:B,D462,'Forecast Data'!C:C,BM$6)))/(SUMIFS('Forecast Data'!H:H,'Forecast Data'!B:B,D462,'Forecast Data'!C:C,BJ$6)+SUMIFS('Forecast Data'!H:H,'Forecast Data'!B:B,D462,'Forecast Data'!C:C,BK$6)+SUMIFS('Forecast Data'!H:H,'Forecast Data'!B:B,D462,'Forecast Data'!C:C,BL$6)+SUMIFS('Forecast Data'!H:H,'Forecast Data'!B:B,D462,'Forecast Data'!C:C,BM$6)),"")</f>
        <v>-1</v>
      </c>
      <c r="CF462" s="12">
        <f t="shared" si="72"/>
        <v>0</v>
      </c>
      <c r="CG462" s="12">
        <f t="shared" si="73"/>
        <v>-6.2878933910415836E-7</v>
      </c>
      <c r="CH462" s="13">
        <f t="shared" si="74"/>
        <v>6.2878933910415842E-5</v>
      </c>
      <c r="CI462" s="13"/>
    </row>
    <row r="463" spans="1:87" ht="13.2">
      <c r="A463" s="1"/>
      <c r="B463" t="str">
        <f t="shared" si="81"/>
        <v>Google</v>
      </c>
      <c r="D463" t="s">
        <v>495</v>
      </c>
      <c r="E463" s="11">
        <f>SUMIFS('Fin Data'!F:F,'Fin Data'!A:A,D463)</f>
        <v>0</v>
      </c>
      <c r="F463" s="11">
        <f>SUMIFS('Fin Data with 6 week hist'!I:I,'Fin Data with 6 week hist'!$A:$A,$D463)</f>
        <v>0</v>
      </c>
      <c r="G463" s="11">
        <f>SUMIFS('Fin Data with 6 week hist'!J:J,'Fin Data with 6 week hist'!$A:$A,$D463)</f>
        <v>0</v>
      </c>
      <c r="H463" s="11">
        <f>SUMIFS('Fin Data with 6 week hist'!K:K,'Fin Data with 6 week hist'!$A:$A,$D463)+SUMIFS('Unit Cancellations'!D:D,'Unit Cancellations'!$B:$B,$D463)</f>
        <v>0</v>
      </c>
      <c r="I463" s="11">
        <f>SUMIFS('Fin Data with 6 week hist'!L:L,'Fin Data with 6 week hist'!$A:$A,$D463)+SUMIFS('Unit Cancellations'!E:E,'Unit Cancellations'!$B:$B,$D463)</f>
        <v>0</v>
      </c>
      <c r="J463" s="11">
        <f>SUMIFS('Fin Data with 6 week hist'!M:M,'Fin Data with 6 week hist'!$A:$A,$D463)+SUMIFS('Unit Cancellations'!F:F,'Unit Cancellations'!$B:$B,$D463)</f>
        <v>0</v>
      </c>
      <c r="K463" s="11">
        <f>SUMIFS('Fin Data with 6 week hist'!N:N,'Fin Data with 6 week hist'!$A:$A,$D463)+SUMIFS('Unit Cancellations'!G:G,'Unit Cancellations'!$B:$B,$D463)</f>
        <v>0</v>
      </c>
      <c r="L463" s="11">
        <f>SUMIFS('Fin Data'!AN:AN,'Fin Data'!A:A,D463)</f>
        <v>-0.16666666666666666</v>
      </c>
      <c r="M463" s="12">
        <f>IFERROR(SUMIFS('Fin Data'!AO:AO,'Fin Data'!A:A,D463),"")</f>
        <v>0</v>
      </c>
      <c r="N463" s="1"/>
      <c r="O463" s="11">
        <f t="shared" si="63"/>
        <v>0</v>
      </c>
      <c r="P463" s="12">
        <f t="shared" si="64"/>
        <v>-1</v>
      </c>
      <c r="Q463" s="1"/>
      <c r="R463" s="11">
        <f t="shared" si="65"/>
        <v>0</v>
      </c>
      <c r="S463" s="12">
        <f t="shared" si="66"/>
        <v>-1</v>
      </c>
      <c r="T463" s="11">
        <f t="shared" si="67"/>
        <v>0</v>
      </c>
      <c r="U463" s="1" t="e">
        <f t="shared" si="80"/>
        <v>#REF!</v>
      </c>
      <c r="V463" s="1"/>
      <c r="W463" s="11">
        <f>SUMIFS('Forecast Data'!$D:$D,'Forecast Data'!$C:$C,W$6,'Forecast Data'!$B:$B,$D463)</f>
        <v>0</v>
      </c>
      <c r="X463" s="11">
        <f>SUMIFS('Forecast Data'!$D:$D,'Forecast Data'!$C:$C,X$6,'Forecast Data'!$B:$B,$D463)</f>
        <v>0</v>
      </c>
      <c r="Y463" s="11">
        <f>SUMIFS('Forecast Data'!$D:$D,'Forecast Data'!$C:$C,Y$6,'Forecast Data'!$B:$B,$D463)</f>
        <v>0</v>
      </c>
      <c r="Z463" s="11">
        <f>SUMIFS('Forecast Data'!$D:$D,'Forecast Data'!$C:$C,Z$6,'Forecast Data'!$B:$B,$D463)</f>
        <v>0</v>
      </c>
      <c r="AA463" s="11">
        <f>SUMIFS('Forecast Data'!$D:$D,'Forecast Data'!$C:$C,AA$6,'Forecast Data'!$B:$B,$D463)</f>
        <v>0</v>
      </c>
      <c r="AB463" s="11">
        <f>SUMIFS('Forecast Data'!$D:$D,'Forecast Data'!$C:$C,AB$6,'Forecast Data'!$B:$B,$D463)</f>
        <v>0</v>
      </c>
      <c r="AC463" s="11">
        <f>SUMIFS('Forecast Data'!$D:$D,'Forecast Data'!$C:$C,AC$6,'Forecast Data'!$B:$B,$D463)</f>
        <v>0</v>
      </c>
      <c r="AD463" s="11">
        <f>SUMIFS('Forecast Data'!$D:$D,'Forecast Data'!$C:$C,AD$6,'Forecast Data'!$B:$B,$D463)</f>
        <v>0</v>
      </c>
      <c r="AE463" s="11">
        <f>SUMIFS('Forecast Data'!$D:$D,'Forecast Data'!$C:$C,AE$6,'Forecast Data'!$B:$B,$D463)</f>
        <v>0</v>
      </c>
      <c r="AF463" s="11">
        <f>SUMIFS('Forecast Data'!$D:$D,'Forecast Data'!$C:$C,AF$6,'Forecast Data'!$B:$B,$D463)</f>
        <v>0</v>
      </c>
      <c r="AG463" s="11">
        <f>SUMIFS('Forecast Data'!$D:$D,'Forecast Data'!$C:$C,AG$6,'Forecast Data'!$B:$B,$D463)</f>
        <v>0</v>
      </c>
      <c r="AH463" s="11">
        <f>SUMIFS('Forecast Data'!$D:$D,'Forecast Data'!$C:$C,AH$6,'Forecast Data'!$B:$B,$D463)</f>
        <v>0</v>
      </c>
      <c r="AI463" s="1"/>
      <c r="AJ463" s="12" t="str">
        <f>IF(SUMIFS('Forecast Data'!$E:$E,'Forecast Data'!$C:$C,AJ$6,'Forecast Data'!$B:$B,$D463)=0,"",SUMIFS('Forecast Data'!$E:$E,'Forecast Data'!$C:$C,AJ$6,'Forecast Data'!$B:$B,$D463))</f>
        <v/>
      </c>
      <c r="AK463" s="12" t="str">
        <f>IF(SUMIFS('Forecast Data'!$E:$E,'Forecast Data'!$C:$C,AK$6,'Forecast Data'!$B:$B,$D463)=0,"",SUMIFS('Forecast Data'!$E:$E,'Forecast Data'!$C:$C,AK$6,'Forecast Data'!$B:$B,$D463))</f>
        <v/>
      </c>
      <c r="AL463" s="12">
        <f>IF(SUMIFS('Forecast Data'!$E:$E,'Forecast Data'!$C:$C,AL$6,'Forecast Data'!$B:$B,$D463)=0,"",SUMIFS('Forecast Data'!$E:$E,'Forecast Data'!$C:$C,AL$6,'Forecast Data'!$B:$B,$D463))</f>
        <v>-1</v>
      </c>
      <c r="AM463" s="12">
        <f>IF(SUMIFS('Forecast Data'!$E:$E,'Forecast Data'!$C:$C,AM$6,'Forecast Data'!$B:$B,$D463)=0,"",SUMIFS('Forecast Data'!$E:$E,'Forecast Data'!$C:$C,AM$6,'Forecast Data'!$B:$B,$D463))</f>
        <v>-1</v>
      </c>
      <c r="AN463" s="12" t="str">
        <f>IF(SUMIFS('Forecast Data'!$E:$E,'Forecast Data'!$C:$C,AN$6,'Forecast Data'!$B:$B,$D463)=0,"",SUMIFS('Forecast Data'!$E:$E,'Forecast Data'!$C:$C,AN$6,'Forecast Data'!$B:$B,$D463))</f>
        <v/>
      </c>
      <c r="AO463" s="12">
        <f>IF(SUMIFS('Forecast Data'!$E:$E,'Forecast Data'!$C:$C,AO$6,'Forecast Data'!$B:$B,$D463)=0,"",SUMIFS('Forecast Data'!$E:$E,'Forecast Data'!$C:$C,AO$6,'Forecast Data'!$B:$B,$D463))</f>
        <v>-1</v>
      </c>
      <c r="AP463" s="12" t="str">
        <f>IF(SUMIFS('Forecast Data'!$E:$E,'Forecast Data'!$C:$C,AP$6,'Forecast Data'!$B:$B,$D463)=0,"",SUMIFS('Forecast Data'!$E:$E,'Forecast Data'!$C:$C,AP$6,'Forecast Data'!$B:$B,$D463))</f>
        <v/>
      </c>
      <c r="AQ463" s="12" t="str">
        <f>IF(SUMIFS('Forecast Data'!$E:$E,'Forecast Data'!$C:$C,AQ$6,'Forecast Data'!$B:$B,$D463)=0,"",SUMIFS('Forecast Data'!$E:$E,'Forecast Data'!$C:$C,AQ$6,'Forecast Data'!$B:$B,$D463))</f>
        <v/>
      </c>
      <c r="AR463" s="12" t="str">
        <f>IF(SUMIFS('Forecast Data'!$E:$E,'Forecast Data'!$C:$C,AR$6,'Forecast Data'!$B:$B,$D463)=0,"",SUMIFS('Forecast Data'!$E:$E,'Forecast Data'!$C:$C,AR$6,'Forecast Data'!$B:$B,$D463))</f>
        <v/>
      </c>
      <c r="AS463" s="12" t="str">
        <f>IF(SUMIFS('Forecast Data'!$E:$E,'Forecast Data'!$C:$C,AS$6,'Forecast Data'!$B:$B,$D463)=0,"",SUMIFS('Forecast Data'!$E:$E,'Forecast Data'!$C:$C,AS$6,'Forecast Data'!$B:$B,$D463))</f>
        <v/>
      </c>
      <c r="AT463" s="12" t="str">
        <f>IF(SUMIFS('Forecast Data'!$E:$E,'Forecast Data'!$C:$C,AT$6,'Forecast Data'!$B:$B,$D463)=0,"",SUMIFS('Forecast Data'!$E:$E,'Forecast Data'!$C:$C,AT$6,'Forecast Data'!$B:$B,$D463))</f>
        <v/>
      </c>
      <c r="AU463" s="12">
        <f>IF(SUMIFS('Forecast Data'!$E:$E,'Forecast Data'!$C:$C,AU$6,'Forecast Data'!$B:$B,$D463)=0,"",SUMIFS('Forecast Data'!$E:$E,'Forecast Data'!$C:$C,AU$6,'Forecast Data'!$B:$B,$D463))</f>
        <v>-1</v>
      </c>
      <c r="AV463" s="1"/>
      <c r="AW463" s="11">
        <f>SUMIFS('OP Units'!E:E,'OP Units'!$A:$A,$D463)</f>
        <v>0</v>
      </c>
      <c r="AX463" s="11">
        <f>SUMIFS('OP Units'!F:F,'OP Units'!$A:$A,$D463)</f>
        <v>0</v>
      </c>
      <c r="AY463" s="11">
        <f>SUMIFS('OP Units'!G:G,'OP Units'!$A:$A,$D463)</f>
        <v>0</v>
      </c>
      <c r="AZ463" s="11">
        <f>SUMIFS('OP Units'!H:H,'OP Units'!$A:$A,$D463)</f>
        <v>0</v>
      </c>
      <c r="BA463" s="11">
        <f>SUMIFS('OP Units'!I:I,'OP Units'!$A:$A,$D463)</f>
        <v>0</v>
      </c>
      <c r="BB463" s="11">
        <f>SUMIFS('OP Units'!J:J,'OP Units'!$A:$A,$D463)</f>
        <v>0</v>
      </c>
      <c r="BC463" s="11">
        <f>SUMIFS('OP Units'!K:K,'OP Units'!$A:$A,$D463)</f>
        <v>0</v>
      </c>
      <c r="BD463" s="11">
        <f>SUMIFS('OP Units'!L:L,'OP Units'!$A:$A,$D463)</f>
        <v>0</v>
      </c>
      <c r="BE463" s="11">
        <f>SUMIFS('OP Units'!M:M,'OP Units'!$A:$A,$D463)</f>
        <v>0</v>
      </c>
      <c r="BF463" s="11">
        <f>SUMIFS('OP Units'!N:N,'OP Units'!$A:$A,$D463)</f>
        <v>0</v>
      </c>
      <c r="BG463" s="11">
        <f>SUMIFS('OP Units'!O:O,'OP Units'!$A:$A,$D463)</f>
        <v>0</v>
      </c>
      <c r="BH463" s="11">
        <f>SUMIFS('OP Units'!P:P,'OP Units'!$A:$A,$D463)</f>
        <v>0</v>
      </c>
      <c r="BI463" s="1"/>
      <c r="BJ463" s="12" t="str">
        <f>IFERROR((SUMIFS('OP Units'!E:E,'OP Units'!$A:$A,$D463)-SUMIFS('Forecast Data'!$H:$H,'Forecast Data'!$C:$C,BJ$6,'Forecast Data'!$B:$B,$D463))/SUMIFS('Forecast Data'!$H:$H,'Forecast Data'!$C:$C,BJ$6,'Forecast Data'!$B:$B,$D463),"")</f>
        <v/>
      </c>
      <c r="BK463" s="12" t="str">
        <f>IFERROR((SUMIFS('OP Units'!F:F,'OP Units'!$A:$A,$D463)-SUMIFS('Forecast Data'!$H:$H,'Forecast Data'!$C:$C,BK$6,'Forecast Data'!$B:$B,$D463))/SUMIFS('Forecast Data'!$H:$H,'Forecast Data'!$C:$C,BK$6,'Forecast Data'!$B:$B,$D463),"")</f>
        <v/>
      </c>
      <c r="BL463" s="12">
        <f>IFERROR((SUMIFS('OP Units'!G:G,'OP Units'!$A:$A,$D463)-SUMIFS('Forecast Data'!$H:$H,'Forecast Data'!$C:$C,BL$6,'Forecast Data'!$B:$B,$D463))/SUMIFS('Forecast Data'!$H:$H,'Forecast Data'!$C:$C,BL$6,'Forecast Data'!$B:$B,$D463),"")</f>
        <v>-1</v>
      </c>
      <c r="BM463" s="12">
        <f>IFERROR((SUMIFS('OP Units'!H:H,'OP Units'!$A:$A,$D463)-SUMIFS('Forecast Data'!$H:$H,'Forecast Data'!$C:$C,BM$6,'Forecast Data'!$B:$B,$D463))/SUMIFS('Forecast Data'!$H:$H,'Forecast Data'!$C:$C,BM$6,'Forecast Data'!$B:$B,$D463),"")</f>
        <v>-1</v>
      </c>
      <c r="BN463" s="12" t="str">
        <f>IFERROR((SUMIFS('OP Units'!I:I,'OP Units'!$A:$A,$D463)-SUMIFS('Forecast Data'!$H:$H,'Forecast Data'!$C:$C,BN$6,'Forecast Data'!$B:$B,$D463))/SUMIFS('Forecast Data'!$H:$H,'Forecast Data'!$C:$C,BN$6,'Forecast Data'!$B:$B,$D463),"")</f>
        <v/>
      </c>
      <c r="BO463" s="12">
        <f>IFERROR((SUMIFS('OP Units'!J:J,'OP Units'!$A:$A,$D463)-SUMIFS('Forecast Data'!$H:$H,'Forecast Data'!$C:$C,BO$6,'Forecast Data'!$B:$B,$D463))/SUMIFS('Forecast Data'!$H:$H,'Forecast Data'!$C:$C,BO$6,'Forecast Data'!$B:$B,$D463),"")</f>
        <v>-1</v>
      </c>
      <c r="BP463" s="12" t="str">
        <f>IFERROR((SUMIFS('OP Units'!K:K,'OP Units'!$A:$A,$D463)-SUMIFS('Forecast Data'!$H:$H,'Forecast Data'!$C:$C,BP$6,'Forecast Data'!$B:$B,$D463))/SUMIFS('Forecast Data'!$H:$H,'Forecast Data'!$C:$C,BP$6,'Forecast Data'!$B:$B,$D463),"")</f>
        <v/>
      </c>
      <c r="BQ463" s="12" t="str">
        <f>IFERROR((SUMIFS('OP Units'!L:L,'OP Units'!$A:$A,$D463)-SUMIFS('Forecast Data'!$H:$H,'Forecast Data'!$C:$C,BQ$6,'Forecast Data'!$B:$B,$D463))/SUMIFS('Forecast Data'!$H:$H,'Forecast Data'!$C:$C,BQ$6,'Forecast Data'!$B:$B,$D463),"")</f>
        <v/>
      </c>
      <c r="BR463" s="12" t="str">
        <f>IFERROR((SUMIFS('OP Units'!M:M,'OP Units'!$A:$A,$D463)-SUMIFS('Forecast Data'!$H:$H,'Forecast Data'!$C:$C,BR$6,'Forecast Data'!$B:$B,$D463))/SUMIFS('Forecast Data'!$H:$H,'Forecast Data'!$C:$C,BR$6,'Forecast Data'!$B:$B,$D463),"")</f>
        <v/>
      </c>
      <c r="BS463" s="12" t="str">
        <f>IFERROR((SUMIFS('OP Units'!N:N,'OP Units'!$A:$A,$D463)-SUMIFS('Forecast Data'!$H:$H,'Forecast Data'!$C:$C,BS$6,'Forecast Data'!$B:$B,$D463))/SUMIFS('Forecast Data'!$H:$H,'Forecast Data'!$C:$C,BS$6,'Forecast Data'!$B:$B,$D463),"")</f>
        <v/>
      </c>
      <c r="BT463" s="12" t="str">
        <f>IFERROR((SUMIFS('OP Units'!O:O,'OP Units'!$A:$A,$D463)-SUMIFS('Forecast Data'!$H:$H,'Forecast Data'!$C:$C,BT$6,'Forecast Data'!$B:$B,$D463))/SUMIFS('Forecast Data'!$H:$H,'Forecast Data'!$C:$C,BT$6,'Forecast Data'!$B:$B,$D463),"")</f>
        <v/>
      </c>
      <c r="BU463" s="12">
        <f>IFERROR((SUMIFS('OP Units'!P:P,'OP Units'!$A:$A,$D463)-SUMIFS('Forecast Data'!$H:$H,'Forecast Data'!$C:$C,BU$6,'Forecast Data'!$B:$B,$D463))/SUMIFS('Forecast Data'!$H:$H,'Forecast Data'!$C:$C,BU$6,'Forecast Data'!$B:$B,$D463),"")</f>
        <v>-1</v>
      </c>
      <c r="BV463" s="12"/>
      <c r="BW463" s="11">
        <f>(SUMIFS('Forecast Data'!H:H,'Forecast Data'!B:B,D463,'Forecast Data'!C:C,BK$6)+SUMIFS('Forecast Data'!H:H,'Forecast Data'!B:B,D463,'Forecast Data'!C:C,BL$6)+SUMIFS('Forecast Data'!H:H,'Forecast Data'!B:B,D463,'Forecast Data'!C:C,BM$6)+SUMIFS('Forecast Data'!H:H,'Forecast Data'!B:B,D463,'Forecast Data'!C:C,BN$6)+SUMIFS('Forecast Data'!H:H,'Forecast Data'!B:B,D463,'Forecast Data'!C:C,BO$6)+SUMIFS('Forecast Data'!H:H,'Forecast Data'!B:B,D463,'Forecast Data'!C:C,BP$6)+SUMIFS('Forecast Data'!H:H,'Forecast Data'!B:B,D463,'Forecast Data'!C:C,BQ$6)+SUMIFS('Forecast Data'!H:H,'Forecast Data'!B:B,D463,'Forecast Data'!C:C,BJ$6))/8</f>
        <v>0.75</v>
      </c>
      <c r="BX463" s="12">
        <f>IFERROR((SUM(W463:AD463)-(SUMIFS('Forecast Data'!H:H,'Forecast Data'!B:B,B463,'Forecast Data'!C:C,BJ$6)+SUMIFS('Forecast Data'!H:H,'Forecast Data'!B:B,B463,'Forecast Data'!C:C,BK$6)+SUMIFS('Forecast Data'!H:H,'Forecast Data'!B:B,B463,'Forecast Data'!C:C,BL$6)+SUMIFS('Forecast Data'!H:H,'Forecast Data'!B:B,B463,'Forecast Data'!C:C,BM$6)+SUMIFS('Forecast Data'!H:H,'Forecast Data'!B:B,B463,'Forecast Data'!C:C,BN$6)+SUMIFS('Forecast Data'!H:H,'Forecast Data'!B:B,B463,'Forecast Data'!C:C,BO$6)+SUMIFS('Forecast Data'!H:H,'Forecast Data'!B:B,B463,'Forecast Data'!C:C,BP$6)+SUMIFS('Forecast Data'!H:H,'Forecast Data'!B:B,B463,'Forecast Data'!C:C,BQ$6)))/(SUMIFS('Forecast Data'!H:H,'Forecast Data'!B:B,B463,'Forecast Data'!C:C,BJ$6)+SUMIFS('Forecast Data'!H:H,'Forecast Data'!B:B,B463,'Forecast Data'!C:C,BK$6)+SUMIFS('Forecast Data'!H:H,'Forecast Data'!B:B,B463,'Forecast Data'!C:C,BL$6)+SUMIFS('Forecast Data'!H:H,'Forecast Data'!B:B,B463,'Forecast Data'!C:C,BM$6)+SUMIFS('Forecast Data'!H:H,'Forecast Data'!B:B,B463,'Forecast Data'!C:C,BN$6)+SUMIFS('Forecast Data'!H:H,'Forecast Data'!B:B,B463,'Forecast Data'!C:C,BO$6)+SUMIFS('Forecast Data'!H:H,'Forecast Data'!B:B,B463,'Forecast Data'!C:C,BP$6)+SUMIFS('Forecast Data'!H:H,'Forecast Data'!B:B,B463,'Forecast Data'!C:C,BQ$6)),"")</f>
        <v>-1</v>
      </c>
      <c r="BY463" s="12">
        <f t="shared" si="68"/>
        <v>-1.4252359691932393E-7</v>
      </c>
      <c r="BZ463" s="16">
        <f t="shared" si="69"/>
        <v>-6.1672426836982782E-7</v>
      </c>
      <c r="CA463" s="13">
        <f t="shared" si="70"/>
        <v>4.7420067145050387E-5</v>
      </c>
      <c r="CB463" s="12">
        <f t="shared" si="71"/>
        <v>4.7420067145050389E-7</v>
      </c>
      <c r="CC463" s="12"/>
      <c r="CD463" s="11">
        <f>(SUMIFS('Forecast Data'!H:H,'Forecast Data'!B:B,D463,'Forecast Data'!C:C,BK$6)+SUMIFS('Forecast Data'!H:H,'Forecast Data'!B:B,D463,'Forecast Data'!C:C,BL$6)+SUMIFS('Forecast Data'!H:H,'Forecast Data'!B:B,D463,'Forecast Data'!C:C,BM$6)+SUMIFS('Forecast Data'!H:H,'Forecast Data'!B:B,D463,'Forecast Data'!C:C,BJ$6))/4</f>
        <v>1.25</v>
      </c>
      <c r="CE463" s="12">
        <f>IFERROR((SUM(W463:Z463)-(SUMIFS('Forecast Data'!H:H,'Forecast Data'!B:B,D463,'Forecast Data'!C:C,BJ$6)+SUMIFS('Forecast Data'!H:H,'Forecast Data'!B:B,D463,'Forecast Data'!C:C,BK$6)+SUMIFS('Forecast Data'!H:H,'Forecast Data'!B:B,D463,'Forecast Data'!C:C,BL$6)+SUMIFS('Forecast Data'!H:H,'Forecast Data'!B:B,D463,'Forecast Data'!C:C,BM$6)))/(SUMIFS('Forecast Data'!H:H,'Forecast Data'!B:B,D463,'Forecast Data'!C:C,BJ$6)+SUMIFS('Forecast Data'!H:H,'Forecast Data'!B:B,D463,'Forecast Data'!C:C,BK$6)+SUMIFS('Forecast Data'!H:H,'Forecast Data'!B:B,D463,'Forecast Data'!C:C,BL$6)+SUMIFS('Forecast Data'!H:H,'Forecast Data'!B:B,D463,'Forecast Data'!C:C,BM$6)),"")</f>
        <v>-1</v>
      </c>
      <c r="CF463" s="12">
        <f t="shared" si="72"/>
        <v>-1.4252359691932393E-7</v>
      </c>
      <c r="CG463" s="12">
        <f t="shared" si="73"/>
        <v>-1.0479822318402639E-6</v>
      </c>
      <c r="CH463" s="13">
        <f t="shared" si="74"/>
        <v>9.0545863492093984E-5</v>
      </c>
      <c r="CI463" s="13"/>
    </row>
    <row r="464" spans="1:87" ht="13.2">
      <c r="A464" s="1"/>
      <c r="B464" t="str">
        <f t="shared" si="81"/>
        <v>Ultradent</v>
      </c>
      <c r="D464" t="s">
        <v>496</v>
      </c>
      <c r="E464" s="11">
        <f>SUMIFS('Fin Data'!F:F,'Fin Data'!A:A,D464)</f>
        <v>0</v>
      </c>
      <c r="F464" s="11">
        <f>SUMIFS('Fin Data with 6 week hist'!I:I,'Fin Data with 6 week hist'!$A:$A,$D464)</f>
        <v>0</v>
      </c>
      <c r="G464" s="11">
        <f>SUMIFS('Fin Data with 6 week hist'!J:J,'Fin Data with 6 week hist'!$A:$A,$D464)</f>
        <v>0</v>
      </c>
      <c r="H464" s="11">
        <f>SUMIFS('Fin Data with 6 week hist'!K:K,'Fin Data with 6 week hist'!$A:$A,$D464)+SUMIFS('Unit Cancellations'!D:D,'Unit Cancellations'!$B:$B,$D464)</f>
        <v>0</v>
      </c>
      <c r="I464" s="11">
        <f>SUMIFS('Fin Data with 6 week hist'!L:L,'Fin Data with 6 week hist'!$A:$A,$D464)+SUMIFS('Unit Cancellations'!E:E,'Unit Cancellations'!$B:$B,$D464)</f>
        <v>0</v>
      </c>
      <c r="J464" s="11">
        <f>SUMIFS('Fin Data with 6 week hist'!M:M,'Fin Data with 6 week hist'!$A:$A,$D464)+SUMIFS('Unit Cancellations'!F:F,'Unit Cancellations'!$B:$B,$D464)</f>
        <v>0</v>
      </c>
      <c r="K464" s="11">
        <f>SUMIFS('Fin Data with 6 week hist'!N:N,'Fin Data with 6 week hist'!$A:$A,$D464)+SUMIFS('Unit Cancellations'!G:G,'Unit Cancellations'!$B:$B,$D464)</f>
        <v>0</v>
      </c>
      <c r="L464" s="11">
        <f>SUMIFS('Fin Data'!AN:AN,'Fin Data'!A:A,D464)</f>
        <v>0</v>
      </c>
      <c r="M464" s="12">
        <f>IFERROR(SUMIFS('Fin Data'!AO:AO,'Fin Data'!A:A,D464),"")</f>
        <v>0</v>
      </c>
      <c r="N464" s="1"/>
      <c r="O464" s="11">
        <f t="shared" si="63"/>
        <v>0</v>
      </c>
      <c r="P464" s="12">
        <f t="shared" si="64"/>
        <v>-1</v>
      </c>
      <c r="Q464" s="1"/>
      <c r="R464" s="11">
        <f t="shared" si="65"/>
        <v>0</v>
      </c>
      <c r="S464" s="12">
        <f t="shared" si="66"/>
        <v>-1</v>
      </c>
      <c r="T464" s="11">
        <f t="shared" si="67"/>
        <v>0</v>
      </c>
      <c r="U464" s="1" t="e">
        <f t="shared" si="80"/>
        <v>#REF!</v>
      </c>
      <c r="V464" s="1"/>
      <c r="W464" s="11">
        <f>SUMIFS('Forecast Data'!$D:$D,'Forecast Data'!$C:$C,W$6,'Forecast Data'!$B:$B,$D464)</f>
        <v>0</v>
      </c>
      <c r="X464" s="11">
        <f>SUMIFS('Forecast Data'!$D:$D,'Forecast Data'!$C:$C,X$6,'Forecast Data'!$B:$B,$D464)</f>
        <v>0</v>
      </c>
      <c r="Y464" s="11">
        <f>SUMIFS('Forecast Data'!$D:$D,'Forecast Data'!$C:$C,Y$6,'Forecast Data'!$B:$B,$D464)</f>
        <v>0</v>
      </c>
      <c r="Z464" s="11">
        <f>SUMIFS('Forecast Data'!$D:$D,'Forecast Data'!$C:$C,Z$6,'Forecast Data'!$B:$B,$D464)</f>
        <v>0</v>
      </c>
      <c r="AA464" s="11">
        <f>SUMIFS('Forecast Data'!$D:$D,'Forecast Data'!$C:$C,AA$6,'Forecast Data'!$B:$B,$D464)</f>
        <v>0</v>
      </c>
      <c r="AB464" s="11">
        <f>SUMIFS('Forecast Data'!$D:$D,'Forecast Data'!$C:$C,AB$6,'Forecast Data'!$B:$B,$D464)</f>
        <v>0</v>
      </c>
      <c r="AC464" s="11">
        <f>SUMIFS('Forecast Data'!$D:$D,'Forecast Data'!$C:$C,AC$6,'Forecast Data'!$B:$B,$D464)</f>
        <v>0</v>
      </c>
      <c r="AD464" s="11">
        <f>SUMIFS('Forecast Data'!$D:$D,'Forecast Data'!$C:$C,AD$6,'Forecast Data'!$B:$B,$D464)</f>
        <v>0</v>
      </c>
      <c r="AE464" s="11">
        <f>SUMIFS('Forecast Data'!$D:$D,'Forecast Data'!$C:$C,AE$6,'Forecast Data'!$B:$B,$D464)</f>
        <v>0</v>
      </c>
      <c r="AF464" s="11">
        <f>SUMIFS('Forecast Data'!$D:$D,'Forecast Data'!$C:$C,AF$6,'Forecast Data'!$B:$B,$D464)</f>
        <v>0</v>
      </c>
      <c r="AG464" s="11">
        <f>SUMIFS('Forecast Data'!$D:$D,'Forecast Data'!$C:$C,AG$6,'Forecast Data'!$B:$B,$D464)</f>
        <v>0</v>
      </c>
      <c r="AH464" s="11">
        <f>SUMIFS('Forecast Data'!$D:$D,'Forecast Data'!$C:$C,AH$6,'Forecast Data'!$B:$B,$D464)</f>
        <v>0</v>
      </c>
      <c r="AI464" s="1"/>
      <c r="AJ464" s="12">
        <f>IF(SUMIFS('Forecast Data'!$E:$E,'Forecast Data'!$C:$C,AJ$6,'Forecast Data'!$B:$B,$D464)=0,"",SUMIFS('Forecast Data'!$E:$E,'Forecast Data'!$C:$C,AJ$6,'Forecast Data'!$B:$B,$D464))</f>
        <v>-1</v>
      </c>
      <c r="AK464" s="12">
        <f>IF(SUMIFS('Forecast Data'!$E:$E,'Forecast Data'!$C:$C,AK$6,'Forecast Data'!$B:$B,$D464)=0,"",SUMIFS('Forecast Data'!$E:$E,'Forecast Data'!$C:$C,AK$6,'Forecast Data'!$B:$B,$D464))</f>
        <v>-1</v>
      </c>
      <c r="AL464" s="12" t="str">
        <f>IF(SUMIFS('Forecast Data'!$E:$E,'Forecast Data'!$C:$C,AL$6,'Forecast Data'!$B:$B,$D464)=0,"",SUMIFS('Forecast Data'!$E:$E,'Forecast Data'!$C:$C,AL$6,'Forecast Data'!$B:$B,$D464))</f>
        <v/>
      </c>
      <c r="AM464" s="12">
        <f>IF(SUMIFS('Forecast Data'!$E:$E,'Forecast Data'!$C:$C,AM$6,'Forecast Data'!$B:$B,$D464)=0,"",SUMIFS('Forecast Data'!$E:$E,'Forecast Data'!$C:$C,AM$6,'Forecast Data'!$B:$B,$D464))</f>
        <v>-1</v>
      </c>
      <c r="AN464" s="12">
        <f>IF(SUMIFS('Forecast Data'!$E:$E,'Forecast Data'!$C:$C,AN$6,'Forecast Data'!$B:$B,$D464)=0,"",SUMIFS('Forecast Data'!$E:$E,'Forecast Data'!$C:$C,AN$6,'Forecast Data'!$B:$B,$D464))</f>
        <v>-1</v>
      </c>
      <c r="AO464" s="12">
        <f>IF(SUMIFS('Forecast Data'!$E:$E,'Forecast Data'!$C:$C,AO$6,'Forecast Data'!$B:$B,$D464)=0,"",SUMIFS('Forecast Data'!$E:$E,'Forecast Data'!$C:$C,AO$6,'Forecast Data'!$B:$B,$D464))</f>
        <v>-1</v>
      </c>
      <c r="AP464" s="12" t="str">
        <f>IF(SUMIFS('Forecast Data'!$E:$E,'Forecast Data'!$C:$C,AP$6,'Forecast Data'!$B:$B,$D464)=0,"",SUMIFS('Forecast Data'!$E:$E,'Forecast Data'!$C:$C,AP$6,'Forecast Data'!$B:$B,$D464))</f>
        <v/>
      </c>
      <c r="AQ464" s="12" t="str">
        <f>IF(SUMIFS('Forecast Data'!$E:$E,'Forecast Data'!$C:$C,AQ$6,'Forecast Data'!$B:$B,$D464)=0,"",SUMIFS('Forecast Data'!$E:$E,'Forecast Data'!$C:$C,AQ$6,'Forecast Data'!$B:$B,$D464))</f>
        <v/>
      </c>
      <c r="AR464" s="12" t="str">
        <f>IF(SUMIFS('Forecast Data'!$E:$E,'Forecast Data'!$C:$C,AR$6,'Forecast Data'!$B:$B,$D464)=0,"",SUMIFS('Forecast Data'!$E:$E,'Forecast Data'!$C:$C,AR$6,'Forecast Data'!$B:$B,$D464))</f>
        <v/>
      </c>
      <c r="AS464" s="12" t="str">
        <f>IF(SUMIFS('Forecast Data'!$E:$E,'Forecast Data'!$C:$C,AS$6,'Forecast Data'!$B:$B,$D464)=0,"",SUMIFS('Forecast Data'!$E:$E,'Forecast Data'!$C:$C,AS$6,'Forecast Data'!$B:$B,$D464))</f>
        <v/>
      </c>
      <c r="AT464" s="12" t="str">
        <f>IF(SUMIFS('Forecast Data'!$E:$E,'Forecast Data'!$C:$C,AT$6,'Forecast Data'!$B:$B,$D464)=0,"",SUMIFS('Forecast Data'!$E:$E,'Forecast Data'!$C:$C,AT$6,'Forecast Data'!$B:$B,$D464))</f>
        <v/>
      </c>
      <c r="AU464" s="12" t="str">
        <f>IF(SUMIFS('Forecast Data'!$E:$E,'Forecast Data'!$C:$C,AU$6,'Forecast Data'!$B:$B,$D464)=0,"",SUMIFS('Forecast Data'!$E:$E,'Forecast Data'!$C:$C,AU$6,'Forecast Data'!$B:$B,$D464))</f>
        <v/>
      </c>
      <c r="AV464" s="1"/>
      <c r="AW464" s="11">
        <f>SUMIFS('OP Units'!E:E,'OP Units'!$A:$A,$D464)</f>
        <v>0</v>
      </c>
      <c r="AX464" s="11">
        <f>SUMIFS('OP Units'!F:F,'OP Units'!$A:$A,$D464)</f>
        <v>0</v>
      </c>
      <c r="AY464" s="11">
        <f>SUMIFS('OP Units'!G:G,'OP Units'!$A:$A,$D464)</f>
        <v>0</v>
      </c>
      <c r="AZ464" s="11">
        <f>SUMIFS('OP Units'!H:H,'OP Units'!$A:$A,$D464)</f>
        <v>0</v>
      </c>
      <c r="BA464" s="11">
        <f>SUMIFS('OP Units'!I:I,'OP Units'!$A:$A,$D464)</f>
        <v>0</v>
      </c>
      <c r="BB464" s="11">
        <f>SUMIFS('OP Units'!J:J,'OP Units'!$A:$A,$D464)</f>
        <v>0</v>
      </c>
      <c r="BC464" s="11">
        <f>SUMIFS('OP Units'!K:K,'OP Units'!$A:$A,$D464)</f>
        <v>0</v>
      </c>
      <c r="BD464" s="11">
        <f>SUMIFS('OP Units'!L:L,'OP Units'!$A:$A,$D464)</f>
        <v>0</v>
      </c>
      <c r="BE464" s="11">
        <f>SUMIFS('OP Units'!M:M,'OP Units'!$A:$A,$D464)</f>
        <v>0</v>
      </c>
      <c r="BF464" s="11">
        <f>SUMIFS('OP Units'!N:N,'OP Units'!$A:$A,$D464)</f>
        <v>0</v>
      </c>
      <c r="BG464" s="11">
        <f>SUMIFS('OP Units'!O:O,'OP Units'!$A:$A,$D464)</f>
        <v>0</v>
      </c>
      <c r="BH464" s="11">
        <f>SUMIFS('OP Units'!P:P,'OP Units'!$A:$A,$D464)</f>
        <v>0</v>
      </c>
      <c r="BI464" s="1"/>
      <c r="BJ464" s="12">
        <f>IFERROR((SUMIFS('OP Units'!E:E,'OP Units'!$A:$A,$D464)-SUMIFS('Forecast Data'!$H:$H,'Forecast Data'!$C:$C,BJ$6,'Forecast Data'!$B:$B,$D464))/SUMIFS('Forecast Data'!$H:$H,'Forecast Data'!$C:$C,BJ$6,'Forecast Data'!$B:$B,$D464),"")</f>
        <v>-1</v>
      </c>
      <c r="BK464" s="12">
        <f>IFERROR((SUMIFS('OP Units'!F:F,'OP Units'!$A:$A,$D464)-SUMIFS('Forecast Data'!$H:$H,'Forecast Data'!$C:$C,BK$6,'Forecast Data'!$B:$B,$D464))/SUMIFS('Forecast Data'!$H:$H,'Forecast Data'!$C:$C,BK$6,'Forecast Data'!$B:$B,$D464),"")</f>
        <v>-1</v>
      </c>
      <c r="BL464" s="12" t="str">
        <f>IFERROR((SUMIFS('OP Units'!G:G,'OP Units'!$A:$A,$D464)-SUMIFS('Forecast Data'!$H:$H,'Forecast Data'!$C:$C,BL$6,'Forecast Data'!$B:$B,$D464))/SUMIFS('Forecast Data'!$H:$H,'Forecast Data'!$C:$C,BL$6,'Forecast Data'!$B:$B,$D464),"")</f>
        <v/>
      </c>
      <c r="BM464" s="12">
        <f>IFERROR((SUMIFS('OP Units'!H:H,'OP Units'!$A:$A,$D464)-SUMIFS('Forecast Data'!$H:$H,'Forecast Data'!$C:$C,BM$6,'Forecast Data'!$B:$B,$D464))/SUMIFS('Forecast Data'!$H:$H,'Forecast Data'!$C:$C,BM$6,'Forecast Data'!$B:$B,$D464),"")</f>
        <v>-1</v>
      </c>
      <c r="BN464" s="12">
        <f>IFERROR((SUMIFS('OP Units'!I:I,'OP Units'!$A:$A,$D464)-SUMIFS('Forecast Data'!$H:$H,'Forecast Data'!$C:$C,BN$6,'Forecast Data'!$B:$B,$D464))/SUMIFS('Forecast Data'!$H:$H,'Forecast Data'!$C:$C,BN$6,'Forecast Data'!$B:$B,$D464),"")</f>
        <v>-1</v>
      </c>
      <c r="BO464" s="12">
        <f>IFERROR((SUMIFS('OP Units'!J:J,'OP Units'!$A:$A,$D464)-SUMIFS('Forecast Data'!$H:$H,'Forecast Data'!$C:$C,BO$6,'Forecast Data'!$B:$B,$D464))/SUMIFS('Forecast Data'!$H:$H,'Forecast Data'!$C:$C,BO$6,'Forecast Data'!$B:$B,$D464),"")</f>
        <v>-1</v>
      </c>
      <c r="BP464" s="12" t="str">
        <f>IFERROR((SUMIFS('OP Units'!K:K,'OP Units'!$A:$A,$D464)-SUMIFS('Forecast Data'!$H:$H,'Forecast Data'!$C:$C,BP$6,'Forecast Data'!$B:$B,$D464))/SUMIFS('Forecast Data'!$H:$H,'Forecast Data'!$C:$C,BP$6,'Forecast Data'!$B:$B,$D464),"")</f>
        <v/>
      </c>
      <c r="BQ464" s="12" t="str">
        <f>IFERROR((SUMIFS('OP Units'!L:L,'OP Units'!$A:$A,$D464)-SUMIFS('Forecast Data'!$H:$H,'Forecast Data'!$C:$C,BQ$6,'Forecast Data'!$B:$B,$D464))/SUMIFS('Forecast Data'!$H:$H,'Forecast Data'!$C:$C,BQ$6,'Forecast Data'!$B:$B,$D464),"")</f>
        <v/>
      </c>
      <c r="BR464" s="12" t="str">
        <f>IFERROR((SUMIFS('OP Units'!M:M,'OP Units'!$A:$A,$D464)-SUMIFS('Forecast Data'!$H:$H,'Forecast Data'!$C:$C,BR$6,'Forecast Data'!$B:$B,$D464))/SUMIFS('Forecast Data'!$H:$H,'Forecast Data'!$C:$C,BR$6,'Forecast Data'!$B:$B,$D464),"")</f>
        <v/>
      </c>
      <c r="BS464" s="12" t="str">
        <f>IFERROR((SUMIFS('OP Units'!N:N,'OP Units'!$A:$A,$D464)-SUMIFS('Forecast Data'!$H:$H,'Forecast Data'!$C:$C,BS$6,'Forecast Data'!$B:$B,$D464))/SUMIFS('Forecast Data'!$H:$H,'Forecast Data'!$C:$C,BS$6,'Forecast Data'!$B:$B,$D464),"")</f>
        <v/>
      </c>
      <c r="BT464" s="12" t="str">
        <f>IFERROR((SUMIFS('OP Units'!O:O,'OP Units'!$A:$A,$D464)-SUMIFS('Forecast Data'!$H:$H,'Forecast Data'!$C:$C,BT$6,'Forecast Data'!$B:$B,$D464))/SUMIFS('Forecast Data'!$H:$H,'Forecast Data'!$C:$C,BT$6,'Forecast Data'!$B:$B,$D464),"")</f>
        <v/>
      </c>
      <c r="BU464" s="12" t="str">
        <f>IFERROR((SUMIFS('OP Units'!P:P,'OP Units'!$A:$A,$D464)-SUMIFS('Forecast Data'!$H:$H,'Forecast Data'!$C:$C,BU$6,'Forecast Data'!$B:$B,$D464))/SUMIFS('Forecast Data'!$H:$H,'Forecast Data'!$C:$C,BU$6,'Forecast Data'!$B:$B,$D464),"")</f>
        <v/>
      </c>
      <c r="BV464" s="12"/>
      <c r="BW464" s="11">
        <f>(SUMIFS('Forecast Data'!H:H,'Forecast Data'!B:B,D464,'Forecast Data'!C:C,BK$6)+SUMIFS('Forecast Data'!H:H,'Forecast Data'!B:B,D464,'Forecast Data'!C:C,BL$6)+SUMIFS('Forecast Data'!H:H,'Forecast Data'!B:B,D464,'Forecast Data'!C:C,BM$6)+SUMIFS('Forecast Data'!H:H,'Forecast Data'!B:B,D464,'Forecast Data'!C:C,BN$6)+SUMIFS('Forecast Data'!H:H,'Forecast Data'!B:B,D464,'Forecast Data'!C:C,BO$6)+SUMIFS('Forecast Data'!H:H,'Forecast Data'!B:B,D464,'Forecast Data'!C:C,BP$6)+SUMIFS('Forecast Data'!H:H,'Forecast Data'!B:B,D464,'Forecast Data'!C:C,BQ$6)+SUMIFS('Forecast Data'!H:H,'Forecast Data'!B:B,D464,'Forecast Data'!C:C,BJ$6))/8</f>
        <v>1.375</v>
      </c>
      <c r="BX464" s="12">
        <f>IFERROR((SUM(W464:AD464)-(SUMIFS('Forecast Data'!H:H,'Forecast Data'!B:B,B464,'Forecast Data'!C:C,BJ$6)+SUMIFS('Forecast Data'!H:H,'Forecast Data'!B:B,B464,'Forecast Data'!C:C,BK$6)+SUMIFS('Forecast Data'!H:H,'Forecast Data'!B:B,B464,'Forecast Data'!C:C,BL$6)+SUMIFS('Forecast Data'!H:H,'Forecast Data'!B:B,B464,'Forecast Data'!C:C,BM$6)+SUMIFS('Forecast Data'!H:H,'Forecast Data'!B:B,B464,'Forecast Data'!C:C,BN$6)+SUMIFS('Forecast Data'!H:H,'Forecast Data'!B:B,B464,'Forecast Data'!C:C,BO$6)+SUMIFS('Forecast Data'!H:H,'Forecast Data'!B:B,B464,'Forecast Data'!C:C,BP$6)+SUMIFS('Forecast Data'!H:H,'Forecast Data'!B:B,B464,'Forecast Data'!C:C,BQ$6)))/(SUMIFS('Forecast Data'!H:H,'Forecast Data'!B:B,B464,'Forecast Data'!C:C,BJ$6)+SUMIFS('Forecast Data'!H:H,'Forecast Data'!B:B,B464,'Forecast Data'!C:C,BK$6)+SUMIFS('Forecast Data'!H:H,'Forecast Data'!B:B,B464,'Forecast Data'!C:C,BL$6)+SUMIFS('Forecast Data'!H:H,'Forecast Data'!B:B,B464,'Forecast Data'!C:C,BM$6)+SUMIFS('Forecast Data'!H:H,'Forecast Data'!B:B,B464,'Forecast Data'!C:C,BN$6)+SUMIFS('Forecast Data'!H:H,'Forecast Data'!B:B,B464,'Forecast Data'!C:C,BO$6)+SUMIFS('Forecast Data'!H:H,'Forecast Data'!B:B,B464,'Forecast Data'!C:C,BP$6)+SUMIFS('Forecast Data'!H:H,'Forecast Data'!B:B,B464,'Forecast Data'!C:C,BQ$6)),"")</f>
        <v>-1</v>
      </c>
      <c r="BY464" s="12">
        <f t="shared" si="68"/>
        <v>0</v>
      </c>
      <c r="BZ464" s="16">
        <f t="shared" si="69"/>
        <v>-1.1306611586780176E-6</v>
      </c>
      <c r="CA464" s="13">
        <f t="shared" si="70"/>
        <v>1.1306611586780177E-4</v>
      </c>
      <c r="CB464" s="12">
        <f t="shared" si="71"/>
        <v>1.1306611586780176E-6</v>
      </c>
      <c r="CC464" s="12"/>
      <c r="CD464" s="11">
        <f>(SUMIFS('Forecast Data'!H:H,'Forecast Data'!B:B,D464,'Forecast Data'!C:C,BK$6)+SUMIFS('Forecast Data'!H:H,'Forecast Data'!B:B,D464,'Forecast Data'!C:C,BL$6)+SUMIFS('Forecast Data'!H:H,'Forecast Data'!B:B,D464,'Forecast Data'!C:C,BM$6)+SUMIFS('Forecast Data'!H:H,'Forecast Data'!B:B,D464,'Forecast Data'!C:C,BJ$6))/4</f>
        <v>1.25</v>
      </c>
      <c r="CE464" s="12">
        <f>IFERROR((SUM(W464:Z464)-(SUMIFS('Forecast Data'!H:H,'Forecast Data'!B:B,D464,'Forecast Data'!C:C,BJ$6)+SUMIFS('Forecast Data'!H:H,'Forecast Data'!B:B,D464,'Forecast Data'!C:C,BK$6)+SUMIFS('Forecast Data'!H:H,'Forecast Data'!B:B,D464,'Forecast Data'!C:C,BL$6)+SUMIFS('Forecast Data'!H:H,'Forecast Data'!B:B,D464,'Forecast Data'!C:C,BM$6)))/(SUMIFS('Forecast Data'!H:H,'Forecast Data'!B:B,D464,'Forecast Data'!C:C,BJ$6)+SUMIFS('Forecast Data'!H:H,'Forecast Data'!B:B,D464,'Forecast Data'!C:C,BK$6)+SUMIFS('Forecast Data'!H:H,'Forecast Data'!B:B,D464,'Forecast Data'!C:C,BL$6)+SUMIFS('Forecast Data'!H:H,'Forecast Data'!B:B,D464,'Forecast Data'!C:C,BM$6)),"")</f>
        <v>-1</v>
      </c>
      <c r="CF464" s="12">
        <f t="shared" si="72"/>
        <v>0</v>
      </c>
      <c r="CG464" s="12">
        <f t="shared" si="73"/>
        <v>-1.0479822318402639E-6</v>
      </c>
      <c r="CH464" s="13">
        <f t="shared" si="74"/>
        <v>1.0479822318402639E-4</v>
      </c>
      <c r="CI464" s="13"/>
    </row>
    <row r="465" spans="1:87" ht="13.2">
      <c r="A465" s="1"/>
      <c r="B465" t="str">
        <f t="shared" si="81"/>
        <v>FPX-AIR</v>
      </c>
      <c r="D465" t="s">
        <v>497</v>
      </c>
      <c r="E465" s="11">
        <f>SUMIFS('Fin Data'!F:F,'Fin Data'!A:A,D465)</f>
        <v>2</v>
      </c>
      <c r="F465" s="11">
        <f>SUMIFS('Fin Data with 6 week hist'!I:I,'Fin Data with 6 week hist'!$A:$A,$D465)</f>
        <v>0</v>
      </c>
      <c r="G465" s="11">
        <f>SUMIFS('Fin Data with 6 week hist'!J:J,'Fin Data with 6 week hist'!$A:$A,$D465)</f>
        <v>0</v>
      </c>
      <c r="H465" s="11">
        <f>SUMIFS('Fin Data with 6 week hist'!K:K,'Fin Data with 6 week hist'!$A:$A,$D465)+SUMIFS('Unit Cancellations'!D:D,'Unit Cancellations'!$B:$B,$D465)</f>
        <v>0</v>
      </c>
      <c r="I465" s="11">
        <f>SUMIFS('Fin Data with 6 week hist'!L:L,'Fin Data with 6 week hist'!$A:$A,$D465)+SUMIFS('Unit Cancellations'!E:E,'Unit Cancellations'!$B:$B,$D465)</f>
        <v>0</v>
      </c>
      <c r="J465" s="11">
        <f>SUMIFS('Fin Data with 6 week hist'!M:M,'Fin Data with 6 week hist'!$A:$A,$D465)+SUMIFS('Unit Cancellations'!F:F,'Unit Cancellations'!$B:$B,$D465)</f>
        <v>1</v>
      </c>
      <c r="K465" s="11">
        <f>SUMIFS('Fin Data with 6 week hist'!N:N,'Fin Data with 6 week hist'!$A:$A,$D465)+SUMIFS('Unit Cancellations'!G:G,'Unit Cancellations'!$B:$B,$D465)</f>
        <v>1</v>
      </c>
      <c r="L465" s="11">
        <f>SUMIFS('Fin Data'!AN:AN,'Fin Data'!A:A,D465)</f>
        <v>0.66666666666666674</v>
      </c>
      <c r="M465" s="12">
        <f>IFERROR(SUMIFS('Fin Data'!AO:AO,'Fin Data'!A:A,D465),"")</f>
        <v>-0.66666666666666663</v>
      </c>
      <c r="N465" s="1"/>
      <c r="O465" s="11">
        <f t="shared" si="63"/>
        <v>2</v>
      </c>
      <c r="P465" s="12">
        <f t="shared" si="64"/>
        <v>-0.46666666666666667</v>
      </c>
      <c r="Q465" s="1"/>
      <c r="R465" s="11">
        <f t="shared" si="65"/>
        <v>2</v>
      </c>
      <c r="S465" s="12">
        <f t="shared" si="66"/>
        <v>-0.36</v>
      </c>
      <c r="T465" s="11">
        <f t="shared" si="67"/>
        <v>2.625</v>
      </c>
      <c r="U465" s="1" t="e">
        <f t="shared" si="80"/>
        <v>#REF!</v>
      </c>
      <c r="V465" s="1"/>
      <c r="W465" s="11">
        <f>SUMIFS('Forecast Data'!$D:$D,'Forecast Data'!$C:$C,W$6,'Forecast Data'!$B:$B,$D465)</f>
        <v>2</v>
      </c>
      <c r="X465" s="11">
        <f>SUMIFS('Forecast Data'!$D:$D,'Forecast Data'!$C:$C,X$6,'Forecast Data'!$B:$B,$D465)</f>
        <v>2</v>
      </c>
      <c r="Y465" s="11">
        <f>SUMIFS('Forecast Data'!$D:$D,'Forecast Data'!$C:$C,Y$6,'Forecast Data'!$B:$B,$D465)</f>
        <v>2</v>
      </c>
      <c r="Z465" s="11">
        <f>SUMIFS('Forecast Data'!$D:$D,'Forecast Data'!$C:$C,Z$6,'Forecast Data'!$B:$B,$D465)</f>
        <v>2</v>
      </c>
      <c r="AA465" s="11">
        <f>SUMIFS('Forecast Data'!$D:$D,'Forecast Data'!$C:$C,AA$6,'Forecast Data'!$B:$B,$D465)</f>
        <v>2</v>
      </c>
      <c r="AB465" s="11">
        <f>SUMIFS('Forecast Data'!$D:$D,'Forecast Data'!$C:$C,AB$6,'Forecast Data'!$B:$B,$D465)</f>
        <v>2</v>
      </c>
      <c r="AC465" s="11">
        <f>SUMIFS('Forecast Data'!$D:$D,'Forecast Data'!$C:$C,AC$6,'Forecast Data'!$B:$B,$D465)</f>
        <v>2</v>
      </c>
      <c r="AD465" s="11">
        <f>SUMIFS('Forecast Data'!$D:$D,'Forecast Data'!$C:$C,AD$6,'Forecast Data'!$B:$B,$D465)</f>
        <v>2</v>
      </c>
      <c r="AE465" s="11">
        <f>SUMIFS('Forecast Data'!$D:$D,'Forecast Data'!$C:$C,AE$6,'Forecast Data'!$B:$B,$D465)</f>
        <v>2</v>
      </c>
      <c r="AF465" s="11">
        <f>SUMIFS('Forecast Data'!$D:$D,'Forecast Data'!$C:$C,AF$6,'Forecast Data'!$B:$B,$D465)</f>
        <v>2</v>
      </c>
      <c r="AG465" s="11">
        <f>SUMIFS('Forecast Data'!$D:$D,'Forecast Data'!$C:$C,AG$6,'Forecast Data'!$B:$B,$D465)</f>
        <v>2</v>
      </c>
      <c r="AH465" s="11">
        <f>SUMIFS('Forecast Data'!$D:$D,'Forecast Data'!$C:$C,AH$6,'Forecast Data'!$B:$B,$D465)</f>
        <v>2</v>
      </c>
      <c r="AI465" s="1"/>
      <c r="AJ465" s="12">
        <f>IF(SUMIFS('Forecast Data'!$E:$E,'Forecast Data'!$C:$C,AJ$6,'Forecast Data'!$B:$B,$D465)=0,"",SUMIFS('Forecast Data'!$E:$E,'Forecast Data'!$C:$C,AJ$6,'Forecast Data'!$B:$B,$D465))</f>
        <v>-0.47</v>
      </c>
      <c r="AK465" s="12" t="str">
        <f>IF(SUMIFS('Forecast Data'!$E:$E,'Forecast Data'!$C:$C,AK$6,'Forecast Data'!$B:$B,$D465)=0,"",SUMIFS('Forecast Data'!$E:$E,'Forecast Data'!$C:$C,AK$6,'Forecast Data'!$B:$B,$D465))</f>
        <v/>
      </c>
      <c r="AL465" s="12">
        <f>IF(SUMIFS('Forecast Data'!$E:$E,'Forecast Data'!$C:$C,AL$6,'Forecast Data'!$B:$B,$D465)=0,"",SUMIFS('Forecast Data'!$E:$E,'Forecast Data'!$C:$C,AL$6,'Forecast Data'!$B:$B,$D465))</f>
        <v>-0.7</v>
      </c>
      <c r="AM465" s="12">
        <f>IF(SUMIFS('Forecast Data'!$E:$E,'Forecast Data'!$C:$C,AM$6,'Forecast Data'!$B:$B,$D465)=0,"",SUMIFS('Forecast Data'!$E:$E,'Forecast Data'!$C:$C,AM$6,'Forecast Data'!$B:$B,$D465))</f>
        <v>-0.47</v>
      </c>
      <c r="AN465" s="12">
        <f>IF(SUMIFS('Forecast Data'!$E:$E,'Forecast Data'!$C:$C,AN$6,'Forecast Data'!$B:$B,$D465)=0,"",SUMIFS('Forecast Data'!$E:$E,'Forecast Data'!$C:$C,AN$6,'Forecast Data'!$B:$B,$D465))</f>
        <v>-0.57999999999999996</v>
      </c>
      <c r="AO465" s="12">
        <f>IF(SUMIFS('Forecast Data'!$E:$E,'Forecast Data'!$C:$C,AO$6,'Forecast Data'!$B:$B,$D465)=0,"",SUMIFS('Forecast Data'!$E:$E,'Forecast Data'!$C:$C,AO$6,'Forecast Data'!$B:$B,$D465))</f>
        <v>-0.3</v>
      </c>
      <c r="AP465" s="12">
        <f>IF(SUMIFS('Forecast Data'!$E:$E,'Forecast Data'!$C:$C,AP$6,'Forecast Data'!$B:$B,$D465)=0,"",SUMIFS('Forecast Data'!$E:$E,'Forecast Data'!$C:$C,AP$6,'Forecast Data'!$B:$B,$D465))</f>
        <v>1.1100000000000001</v>
      </c>
      <c r="AQ465" s="12">
        <f>IF(SUMIFS('Forecast Data'!$E:$E,'Forecast Data'!$C:$C,AQ$6,'Forecast Data'!$B:$B,$D465)=0,"",SUMIFS('Forecast Data'!$E:$E,'Forecast Data'!$C:$C,AQ$6,'Forecast Data'!$B:$B,$D465))</f>
        <v>1.1100000000000001</v>
      </c>
      <c r="AR465" s="12" t="str">
        <f>IF(SUMIFS('Forecast Data'!$E:$E,'Forecast Data'!$C:$C,AR$6,'Forecast Data'!$B:$B,$D465)=0,"",SUMIFS('Forecast Data'!$E:$E,'Forecast Data'!$C:$C,AR$6,'Forecast Data'!$B:$B,$D465))</f>
        <v/>
      </c>
      <c r="AS465" s="12">
        <f>IF(SUMIFS('Forecast Data'!$E:$E,'Forecast Data'!$C:$C,AS$6,'Forecast Data'!$B:$B,$D465)=0,"",SUMIFS('Forecast Data'!$E:$E,'Forecast Data'!$C:$C,AS$6,'Forecast Data'!$B:$B,$D465))</f>
        <v>-0.3</v>
      </c>
      <c r="AT465" s="12">
        <f>IF(SUMIFS('Forecast Data'!$E:$E,'Forecast Data'!$C:$C,AT$6,'Forecast Data'!$B:$B,$D465)=0,"",SUMIFS('Forecast Data'!$E:$E,'Forecast Data'!$C:$C,AT$6,'Forecast Data'!$B:$B,$D465))</f>
        <v>0.05</v>
      </c>
      <c r="AU465" s="12" t="str">
        <f>IF(SUMIFS('Forecast Data'!$E:$E,'Forecast Data'!$C:$C,AU$6,'Forecast Data'!$B:$B,$D465)=0,"",SUMIFS('Forecast Data'!$E:$E,'Forecast Data'!$C:$C,AU$6,'Forecast Data'!$B:$B,$D465))</f>
        <v/>
      </c>
      <c r="AV465" s="1"/>
      <c r="AW465" s="11">
        <f>SUMIFS('OP Units'!E:E,'OP Units'!$A:$A,$D465)</f>
        <v>2</v>
      </c>
      <c r="AX465" s="11">
        <f>SUMIFS('OP Units'!F:F,'OP Units'!$A:$A,$D465)</f>
        <v>2</v>
      </c>
      <c r="AY465" s="11">
        <f>SUMIFS('OP Units'!G:G,'OP Units'!$A:$A,$D465)</f>
        <v>0</v>
      </c>
      <c r="AZ465" s="11">
        <f>SUMIFS('OP Units'!H:H,'OP Units'!$A:$A,$D465)</f>
        <v>13</v>
      </c>
      <c r="BA465" s="11">
        <f>SUMIFS('OP Units'!I:I,'OP Units'!$A:$A,$D465)</f>
        <v>0</v>
      </c>
      <c r="BB465" s="11">
        <f>SUMIFS('OP Units'!J:J,'OP Units'!$A:$A,$D465)</f>
        <v>0</v>
      </c>
      <c r="BC465" s="11">
        <f>SUMIFS('OP Units'!K:K,'OP Units'!$A:$A,$D465)</f>
        <v>0</v>
      </c>
      <c r="BD465" s="11">
        <f>SUMIFS('OP Units'!L:L,'OP Units'!$A:$A,$D465)</f>
        <v>4</v>
      </c>
      <c r="BE465" s="11">
        <f>SUMIFS('OP Units'!M:M,'OP Units'!$A:$A,$D465)</f>
        <v>3</v>
      </c>
      <c r="BF465" s="11">
        <f>SUMIFS('OP Units'!N:N,'OP Units'!$A:$A,$D465)</f>
        <v>5</v>
      </c>
      <c r="BG465" s="11">
        <f>SUMIFS('OP Units'!O:O,'OP Units'!$A:$A,$D465)</f>
        <v>0</v>
      </c>
      <c r="BH465" s="11">
        <f>SUMIFS('OP Units'!P:P,'OP Units'!$A:$A,$D465)</f>
        <v>5</v>
      </c>
      <c r="BI465" s="1"/>
      <c r="BJ465" s="12">
        <f>IFERROR((SUMIFS('OP Units'!E:E,'OP Units'!$A:$A,$D465)-SUMIFS('Forecast Data'!$H:$H,'Forecast Data'!$C:$C,BJ$6,'Forecast Data'!$B:$B,$D465))/SUMIFS('Forecast Data'!$H:$H,'Forecast Data'!$C:$C,BJ$6,'Forecast Data'!$B:$B,$D465),"")</f>
        <v>-0.5</v>
      </c>
      <c r="BK465" s="12" t="str">
        <f>IFERROR((SUMIFS('OP Units'!F:F,'OP Units'!$A:$A,$D465)-SUMIFS('Forecast Data'!$H:$H,'Forecast Data'!$C:$C,BK$6,'Forecast Data'!$B:$B,$D465))/SUMIFS('Forecast Data'!$H:$H,'Forecast Data'!$C:$C,BK$6,'Forecast Data'!$B:$B,$D465),"")</f>
        <v/>
      </c>
      <c r="BL465" s="12">
        <f>IFERROR((SUMIFS('OP Units'!G:G,'OP Units'!$A:$A,$D465)-SUMIFS('Forecast Data'!$H:$H,'Forecast Data'!$C:$C,BL$6,'Forecast Data'!$B:$B,$D465))/SUMIFS('Forecast Data'!$H:$H,'Forecast Data'!$C:$C,BL$6,'Forecast Data'!$B:$B,$D465),"")</f>
        <v>-1</v>
      </c>
      <c r="BM465" s="12">
        <f>IFERROR((SUMIFS('OP Units'!H:H,'OP Units'!$A:$A,$D465)-SUMIFS('Forecast Data'!$H:$H,'Forecast Data'!$C:$C,BM$6,'Forecast Data'!$B:$B,$D465))/SUMIFS('Forecast Data'!$H:$H,'Forecast Data'!$C:$C,BM$6,'Forecast Data'!$B:$B,$D465),"")</f>
        <v>2.25</v>
      </c>
      <c r="BN465" s="12">
        <f>IFERROR((SUMIFS('OP Units'!I:I,'OP Units'!$A:$A,$D465)-SUMIFS('Forecast Data'!$H:$H,'Forecast Data'!$C:$C,BN$6,'Forecast Data'!$B:$B,$D465))/SUMIFS('Forecast Data'!$H:$H,'Forecast Data'!$C:$C,BN$6,'Forecast Data'!$B:$B,$D465),"")</f>
        <v>-1</v>
      </c>
      <c r="BO465" s="12">
        <f>IFERROR((SUMIFS('OP Units'!J:J,'OP Units'!$A:$A,$D465)-SUMIFS('Forecast Data'!$H:$H,'Forecast Data'!$C:$C,BO$6,'Forecast Data'!$B:$B,$D465))/SUMIFS('Forecast Data'!$H:$H,'Forecast Data'!$C:$C,BO$6,'Forecast Data'!$B:$B,$D465),"")</f>
        <v>-1</v>
      </c>
      <c r="BP465" s="12">
        <f>IFERROR((SUMIFS('OP Units'!K:K,'OP Units'!$A:$A,$D465)-SUMIFS('Forecast Data'!$H:$H,'Forecast Data'!$C:$C,BP$6,'Forecast Data'!$B:$B,$D465))/SUMIFS('Forecast Data'!$H:$H,'Forecast Data'!$C:$C,BP$6,'Forecast Data'!$B:$B,$D465),"")</f>
        <v>-1</v>
      </c>
      <c r="BQ465" s="12">
        <f>IFERROR((SUMIFS('OP Units'!L:L,'OP Units'!$A:$A,$D465)-SUMIFS('Forecast Data'!$H:$H,'Forecast Data'!$C:$C,BQ$6,'Forecast Data'!$B:$B,$D465))/SUMIFS('Forecast Data'!$H:$H,'Forecast Data'!$C:$C,BQ$6,'Forecast Data'!$B:$B,$D465),"")</f>
        <v>3</v>
      </c>
      <c r="BR465" s="12" t="str">
        <f>IFERROR((SUMIFS('OP Units'!M:M,'OP Units'!$A:$A,$D465)-SUMIFS('Forecast Data'!$H:$H,'Forecast Data'!$C:$C,BR$6,'Forecast Data'!$B:$B,$D465))/SUMIFS('Forecast Data'!$H:$H,'Forecast Data'!$C:$C,BR$6,'Forecast Data'!$B:$B,$D465),"")</f>
        <v/>
      </c>
      <c r="BS465" s="12">
        <f>IFERROR((SUMIFS('OP Units'!N:N,'OP Units'!$A:$A,$D465)-SUMIFS('Forecast Data'!$H:$H,'Forecast Data'!$C:$C,BS$6,'Forecast Data'!$B:$B,$D465))/SUMIFS('Forecast Data'!$H:$H,'Forecast Data'!$C:$C,BS$6,'Forecast Data'!$B:$B,$D465),"")</f>
        <v>0.66666666666666663</v>
      </c>
      <c r="BT465" s="12">
        <f>IFERROR((SUMIFS('OP Units'!O:O,'OP Units'!$A:$A,$D465)-SUMIFS('Forecast Data'!$H:$H,'Forecast Data'!$C:$C,BT$6,'Forecast Data'!$B:$B,$D465))/SUMIFS('Forecast Data'!$H:$H,'Forecast Data'!$C:$C,BT$6,'Forecast Data'!$B:$B,$D465),"")</f>
        <v>-1</v>
      </c>
      <c r="BU465" s="12" t="str">
        <f>IFERROR((SUMIFS('OP Units'!P:P,'OP Units'!$A:$A,$D465)-SUMIFS('Forecast Data'!$H:$H,'Forecast Data'!$C:$C,BU$6,'Forecast Data'!$B:$B,$D465))/SUMIFS('Forecast Data'!$H:$H,'Forecast Data'!$C:$C,BU$6,'Forecast Data'!$B:$B,$D465),"")</f>
        <v/>
      </c>
      <c r="BV465" s="12"/>
      <c r="BW465" s="11">
        <f>(SUMIFS('Forecast Data'!H:H,'Forecast Data'!B:B,D465,'Forecast Data'!C:C,BK$6)+SUMIFS('Forecast Data'!H:H,'Forecast Data'!B:B,D465,'Forecast Data'!C:C,BL$6)+SUMIFS('Forecast Data'!H:H,'Forecast Data'!B:B,D465,'Forecast Data'!C:C,BM$6)+SUMIFS('Forecast Data'!H:H,'Forecast Data'!B:B,D465,'Forecast Data'!C:C,BN$6)+SUMIFS('Forecast Data'!H:H,'Forecast Data'!B:B,D465,'Forecast Data'!C:C,BO$6)+SUMIFS('Forecast Data'!H:H,'Forecast Data'!B:B,D465,'Forecast Data'!C:C,BP$6)+SUMIFS('Forecast Data'!H:H,'Forecast Data'!B:B,D465,'Forecast Data'!C:C,BQ$6)+SUMIFS('Forecast Data'!H:H,'Forecast Data'!B:B,D465,'Forecast Data'!C:C,BJ$6))/8</f>
        <v>3.125</v>
      </c>
      <c r="BX465" s="12">
        <f>IFERROR((SUM(W465:AD465)-(SUMIFS('Forecast Data'!H:H,'Forecast Data'!B:B,B465,'Forecast Data'!C:C,BJ$6)+SUMIFS('Forecast Data'!H:H,'Forecast Data'!B:B,B465,'Forecast Data'!C:C,BK$6)+SUMIFS('Forecast Data'!H:H,'Forecast Data'!B:B,B465,'Forecast Data'!C:C,BL$6)+SUMIFS('Forecast Data'!H:H,'Forecast Data'!B:B,B465,'Forecast Data'!C:C,BM$6)+SUMIFS('Forecast Data'!H:H,'Forecast Data'!B:B,B465,'Forecast Data'!C:C,BN$6)+SUMIFS('Forecast Data'!H:H,'Forecast Data'!B:B,B465,'Forecast Data'!C:C,BO$6)+SUMIFS('Forecast Data'!H:H,'Forecast Data'!B:B,B465,'Forecast Data'!C:C,BP$6)+SUMIFS('Forecast Data'!H:H,'Forecast Data'!B:B,B465,'Forecast Data'!C:C,BQ$6)))/(SUMIFS('Forecast Data'!H:H,'Forecast Data'!B:B,B465,'Forecast Data'!C:C,BJ$6)+SUMIFS('Forecast Data'!H:H,'Forecast Data'!B:B,B465,'Forecast Data'!C:C,BK$6)+SUMIFS('Forecast Data'!H:H,'Forecast Data'!B:B,B465,'Forecast Data'!C:C,BL$6)+SUMIFS('Forecast Data'!H:H,'Forecast Data'!B:B,B465,'Forecast Data'!C:C,BM$6)+SUMIFS('Forecast Data'!H:H,'Forecast Data'!B:B,B465,'Forecast Data'!C:C,BN$6)+SUMIFS('Forecast Data'!H:H,'Forecast Data'!B:B,B465,'Forecast Data'!C:C,BO$6)+SUMIFS('Forecast Data'!H:H,'Forecast Data'!B:B,B465,'Forecast Data'!C:C,BP$6)+SUMIFS('Forecast Data'!H:H,'Forecast Data'!B:B,B465,'Forecast Data'!C:C,BQ$6)),"")</f>
        <v>-0.36</v>
      </c>
      <c r="BY465" s="12">
        <f t="shared" si="68"/>
        <v>-1.1401887753545914E-6</v>
      </c>
      <c r="BZ465" s="16">
        <f t="shared" si="69"/>
        <v>-9.2508640255474173E-7</v>
      </c>
      <c r="CA465" s="13">
        <f t="shared" si="70"/>
        <v>-2.1510237279984969E-5</v>
      </c>
      <c r="CB465" s="12">
        <f t="shared" si="71"/>
        <v>2.1510237279984971E-7</v>
      </c>
      <c r="CC465" s="12"/>
      <c r="CD465" s="11">
        <f>(SUMIFS('Forecast Data'!H:H,'Forecast Data'!B:B,D465,'Forecast Data'!C:C,BK$6)+SUMIFS('Forecast Data'!H:H,'Forecast Data'!B:B,D465,'Forecast Data'!C:C,BL$6)+SUMIFS('Forecast Data'!H:H,'Forecast Data'!B:B,D465,'Forecast Data'!C:C,BM$6)+SUMIFS('Forecast Data'!H:H,'Forecast Data'!B:B,D465,'Forecast Data'!C:C,BJ$6))/4</f>
        <v>3.75</v>
      </c>
      <c r="CE465" s="12">
        <f>IFERROR((SUM(W465:Z465)-(SUMIFS('Forecast Data'!H:H,'Forecast Data'!B:B,D465,'Forecast Data'!C:C,BJ$6)+SUMIFS('Forecast Data'!H:H,'Forecast Data'!B:B,D465,'Forecast Data'!C:C,BK$6)+SUMIFS('Forecast Data'!H:H,'Forecast Data'!B:B,D465,'Forecast Data'!C:C,BL$6)+SUMIFS('Forecast Data'!H:H,'Forecast Data'!B:B,D465,'Forecast Data'!C:C,BM$6)))/(SUMIFS('Forecast Data'!H:H,'Forecast Data'!B:B,D465,'Forecast Data'!C:C,BJ$6)+SUMIFS('Forecast Data'!H:H,'Forecast Data'!B:B,D465,'Forecast Data'!C:C,BK$6)+SUMIFS('Forecast Data'!H:H,'Forecast Data'!B:B,D465,'Forecast Data'!C:C,BL$6)+SUMIFS('Forecast Data'!H:H,'Forecast Data'!B:B,D465,'Forecast Data'!C:C,BM$6)),"")</f>
        <v>-0.46666666666666667</v>
      </c>
      <c r="CF465" s="12">
        <f t="shared" si="72"/>
        <v>-1.1401887753545914E-6</v>
      </c>
      <c r="CG465" s="12">
        <f t="shared" si="73"/>
        <v>-1.4671751245763694E-6</v>
      </c>
      <c r="CH465" s="13">
        <f t="shared" si="74"/>
        <v>3.2698634922177792E-5</v>
      </c>
      <c r="CI465" s="13"/>
    </row>
    <row r="466" spans="1:87" ht="13.2">
      <c r="A466" s="1"/>
      <c r="B466" t="str">
        <f t="shared" si="81"/>
        <v>Blendtec</v>
      </c>
      <c r="D466" t="s">
        <v>498</v>
      </c>
      <c r="E466" s="11">
        <f>SUMIFS('Fin Data'!F:F,'Fin Data'!A:A,D466)</f>
        <v>391</v>
      </c>
      <c r="F466" s="11">
        <f>SUMIFS('Fin Data with 6 week hist'!I:I,'Fin Data with 6 week hist'!$A:$A,$D466)</f>
        <v>270</v>
      </c>
      <c r="G466" s="11">
        <f>SUMIFS('Fin Data with 6 week hist'!J:J,'Fin Data with 6 week hist'!$A:$A,$D466)</f>
        <v>281</v>
      </c>
      <c r="H466" s="11">
        <f>SUMIFS('Fin Data with 6 week hist'!K:K,'Fin Data with 6 week hist'!$A:$A,$D466)+SUMIFS('Unit Cancellations'!D:D,'Unit Cancellations'!$B:$B,$D466)</f>
        <v>306</v>
      </c>
      <c r="I466" s="11">
        <f>SUMIFS('Fin Data with 6 week hist'!L:L,'Fin Data with 6 week hist'!$A:$A,$D466)+SUMIFS('Unit Cancellations'!E:E,'Unit Cancellations'!$B:$B,$D466)</f>
        <v>341</v>
      </c>
      <c r="J466" s="11">
        <f>SUMIFS('Fin Data with 6 week hist'!M:M,'Fin Data with 6 week hist'!$A:$A,$D466)+SUMIFS('Unit Cancellations'!F:F,'Unit Cancellations'!$B:$B,$D466)</f>
        <v>336</v>
      </c>
      <c r="K466" s="11">
        <f>SUMIFS('Fin Data with 6 week hist'!N:N,'Fin Data with 6 week hist'!$A:$A,$D466)+SUMIFS('Unit Cancellations'!G:G,'Unit Cancellations'!$B:$B,$D466)</f>
        <v>347</v>
      </c>
      <c r="L466" s="11">
        <f>SUMIFS('Fin Data'!AN:AN,'Fin Data'!A:A,D466)</f>
        <v>314</v>
      </c>
      <c r="M466" s="12">
        <f>IFERROR(SUMIFS('Fin Data'!AO:AO,'Fin Data'!A:A,D466),"")</f>
        <v>-0.1969309462915601</v>
      </c>
      <c r="N466" s="1"/>
      <c r="O466" s="11">
        <f t="shared" si="63"/>
        <v>345.25</v>
      </c>
      <c r="P466" s="12">
        <f t="shared" si="64"/>
        <v>-0.17992874109263657</v>
      </c>
      <c r="Q466" s="1"/>
      <c r="R466" s="11">
        <f t="shared" si="65"/>
        <v>351.25</v>
      </c>
      <c r="S466" s="12">
        <f t="shared" si="66"/>
        <v>-7.076719576719577E-2</v>
      </c>
      <c r="T466" s="11">
        <f t="shared" si="67"/>
        <v>799.875</v>
      </c>
      <c r="U466" s="1" t="e">
        <f t="shared" si="80"/>
        <v>#REF!</v>
      </c>
      <c r="V466" s="1"/>
      <c r="W466" s="11">
        <f>SUMIFS('Forecast Data'!$D:$D,'Forecast Data'!$C:$C,W$6,'Forecast Data'!$B:$B,$D466)</f>
        <v>338</v>
      </c>
      <c r="X466" s="11">
        <f>SUMIFS('Forecast Data'!$D:$D,'Forecast Data'!$C:$C,X$6,'Forecast Data'!$B:$B,$D466)</f>
        <v>339</v>
      </c>
      <c r="Y466" s="11">
        <f>SUMIFS('Forecast Data'!$D:$D,'Forecast Data'!$C:$C,Y$6,'Forecast Data'!$B:$B,$D466)</f>
        <v>349</v>
      </c>
      <c r="Z466" s="11">
        <f>SUMIFS('Forecast Data'!$D:$D,'Forecast Data'!$C:$C,Z$6,'Forecast Data'!$B:$B,$D466)</f>
        <v>355</v>
      </c>
      <c r="AA466" s="11">
        <f>SUMIFS('Forecast Data'!$D:$D,'Forecast Data'!$C:$C,AA$6,'Forecast Data'!$B:$B,$D466)</f>
        <v>359</v>
      </c>
      <c r="AB466" s="11">
        <f>SUMIFS('Forecast Data'!$D:$D,'Forecast Data'!$C:$C,AB$6,'Forecast Data'!$B:$B,$D466)</f>
        <v>363</v>
      </c>
      <c r="AC466" s="11">
        <f>SUMIFS('Forecast Data'!$D:$D,'Forecast Data'!$C:$C,AC$6,'Forecast Data'!$B:$B,$D466)</f>
        <v>356</v>
      </c>
      <c r="AD466" s="11">
        <f>SUMIFS('Forecast Data'!$D:$D,'Forecast Data'!$C:$C,AD$6,'Forecast Data'!$B:$B,$D466)</f>
        <v>351</v>
      </c>
      <c r="AE466" s="11">
        <f>SUMIFS('Forecast Data'!$D:$D,'Forecast Data'!$C:$C,AE$6,'Forecast Data'!$B:$B,$D466)</f>
        <v>358</v>
      </c>
      <c r="AF466" s="11">
        <f>SUMIFS('Forecast Data'!$D:$D,'Forecast Data'!$C:$C,AF$6,'Forecast Data'!$B:$B,$D466)</f>
        <v>404</v>
      </c>
      <c r="AG466" s="11">
        <f>SUMIFS('Forecast Data'!$D:$D,'Forecast Data'!$C:$C,AG$6,'Forecast Data'!$B:$B,$D466)</f>
        <v>428</v>
      </c>
      <c r="AH466" s="11">
        <f>SUMIFS('Forecast Data'!$D:$D,'Forecast Data'!$C:$C,AH$6,'Forecast Data'!$B:$B,$D466)</f>
        <v>431</v>
      </c>
      <c r="AI466" s="1"/>
      <c r="AJ466" s="12">
        <f>IF(SUMIFS('Forecast Data'!$E:$E,'Forecast Data'!$C:$C,AJ$6,'Forecast Data'!$B:$B,$D466)=0,"",SUMIFS('Forecast Data'!$E:$E,'Forecast Data'!$C:$C,AJ$6,'Forecast Data'!$B:$B,$D466))</f>
        <v>-0.16</v>
      </c>
      <c r="AK466" s="12">
        <f>IF(SUMIFS('Forecast Data'!$E:$E,'Forecast Data'!$C:$C,AK$6,'Forecast Data'!$B:$B,$D466)=0,"",SUMIFS('Forecast Data'!$E:$E,'Forecast Data'!$C:$C,AK$6,'Forecast Data'!$B:$B,$D466))</f>
        <v>-0.19</v>
      </c>
      <c r="AL466" s="12">
        <f>IF(SUMIFS('Forecast Data'!$E:$E,'Forecast Data'!$C:$C,AL$6,'Forecast Data'!$B:$B,$D466)=0,"",SUMIFS('Forecast Data'!$E:$E,'Forecast Data'!$C:$C,AL$6,'Forecast Data'!$B:$B,$D466))</f>
        <v>-0.17</v>
      </c>
      <c r="AM466" s="12">
        <f>IF(SUMIFS('Forecast Data'!$E:$E,'Forecast Data'!$C:$C,AM$6,'Forecast Data'!$B:$B,$D466)=0,"",SUMIFS('Forecast Data'!$E:$E,'Forecast Data'!$C:$C,AM$6,'Forecast Data'!$B:$B,$D466))</f>
        <v>-0.2</v>
      </c>
      <c r="AN466" s="12">
        <f>IF(SUMIFS('Forecast Data'!$E:$E,'Forecast Data'!$C:$C,AN$6,'Forecast Data'!$B:$B,$D466)=0,"",SUMIFS('Forecast Data'!$E:$E,'Forecast Data'!$C:$C,AN$6,'Forecast Data'!$B:$B,$D466))</f>
        <v>-7.0000000000000007E-2</v>
      </c>
      <c r="AO466" s="12">
        <f>IF(SUMIFS('Forecast Data'!$E:$E,'Forecast Data'!$C:$C,AO$6,'Forecast Data'!$B:$B,$D466)=0,"",SUMIFS('Forecast Data'!$E:$E,'Forecast Data'!$C:$C,AO$6,'Forecast Data'!$B:$B,$D466))</f>
        <v>0.15</v>
      </c>
      <c r="AP466" s="12">
        <f>IF(SUMIFS('Forecast Data'!$E:$E,'Forecast Data'!$C:$C,AP$6,'Forecast Data'!$B:$B,$D466)=0,"",SUMIFS('Forecast Data'!$E:$E,'Forecast Data'!$C:$C,AP$6,'Forecast Data'!$B:$B,$D466))</f>
        <v>0.51</v>
      </c>
      <c r="AQ466" s="12">
        <f>IF(SUMIFS('Forecast Data'!$E:$E,'Forecast Data'!$C:$C,AQ$6,'Forecast Data'!$B:$B,$D466)=0,"",SUMIFS('Forecast Data'!$E:$E,'Forecast Data'!$C:$C,AQ$6,'Forecast Data'!$B:$B,$D466))</f>
        <v>-0.12</v>
      </c>
      <c r="AR466" s="12">
        <f>IF(SUMIFS('Forecast Data'!$E:$E,'Forecast Data'!$C:$C,AR$6,'Forecast Data'!$B:$B,$D466)=0,"",SUMIFS('Forecast Data'!$E:$E,'Forecast Data'!$C:$C,AR$6,'Forecast Data'!$B:$B,$D466))</f>
        <v>-0.15</v>
      </c>
      <c r="AS466" s="12" t="str">
        <f>IF(SUMIFS('Forecast Data'!$E:$E,'Forecast Data'!$C:$C,AS$6,'Forecast Data'!$B:$B,$D466)=0,"",SUMIFS('Forecast Data'!$E:$E,'Forecast Data'!$C:$C,AS$6,'Forecast Data'!$B:$B,$D466))</f>
        <v/>
      </c>
      <c r="AT466" s="12">
        <f>IF(SUMIFS('Forecast Data'!$E:$E,'Forecast Data'!$C:$C,AT$6,'Forecast Data'!$B:$B,$D466)=0,"",SUMIFS('Forecast Data'!$E:$E,'Forecast Data'!$C:$C,AT$6,'Forecast Data'!$B:$B,$D466))</f>
        <v>-0.08</v>
      </c>
      <c r="AU466" s="12">
        <f>IF(SUMIFS('Forecast Data'!$E:$E,'Forecast Data'!$C:$C,AU$6,'Forecast Data'!$B:$B,$D466)=0,"",SUMIFS('Forecast Data'!$E:$E,'Forecast Data'!$C:$C,AU$6,'Forecast Data'!$B:$B,$D466))</f>
        <v>0.01</v>
      </c>
      <c r="AV466" s="1"/>
      <c r="AW466" s="11">
        <f>SUMIFS('OP Units'!E:E,'OP Units'!$A:$A,$D466)</f>
        <v>782</v>
      </c>
      <c r="AX466" s="11">
        <f>SUMIFS('OP Units'!F:F,'OP Units'!$A:$A,$D466)</f>
        <v>859</v>
      </c>
      <c r="AY466" s="11">
        <f>SUMIFS('OP Units'!G:G,'OP Units'!$A:$A,$D466)</f>
        <v>867</v>
      </c>
      <c r="AZ466" s="11">
        <f>SUMIFS('OP Units'!H:H,'OP Units'!$A:$A,$D466)</f>
        <v>676</v>
      </c>
      <c r="BA466" s="11">
        <f>SUMIFS('OP Units'!I:I,'OP Units'!$A:$A,$D466)</f>
        <v>786</v>
      </c>
      <c r="BB466" s="11">
        <f>SUMIFS('OP Units'!J:J,'OP Units'!$A:$A,$D466)</f>
        <v>873</v>
      </c>
      <c r="BC466" s="11">
        <f>SUMIFS('OP Units'!K:K,'OP Units'!$A:$A,$D466)</f>
        <v>792</v>
      </c>
      <c r="BD466" s="11">
        <f>SUMIFS('OP Units'!L:L,'OP Units'!$A:$A,$D466)</f>
        <v>764</v>
      </c>
      <c r="BE466" s="11">
        <f>SUMIFS('OP Units'!M:M,'OP Units'!$A:$A,$D466)</f>
        <v>909</v>
      </c>
      <c r="BF466" s="11">
        <f>SUMIFS('OP Units'!N:N,'OP Units'!$A:$A,$D466)</f>
        <v>802</v>
      </c>
      <c r="BG466" s="11">
        <f>SUMIFS('OP Units'!O:O,'OP Units'!$A:$A,$D466)</f>
        <v>931</v>
      </c>
      <c r="BH466" s="11">
        <f>SUMIFS('OP Units'!P:P,'OP Units'!$A:$A,$D466)</f>
        <v>1018</v>
      </c>
      <c r="BI466" s="1"/>
      <c r="BJ466" s="12">
        <f>IFERROR((SUMIFS('OP Units'!E:E,'OP Units'!$A:$A,$D466)-SUMIFS('Forecast Data'!$H:$H,'Forecast Data'!$C:$C,BJ$6,'Forecast Data'!$B:$B,$D466))/SUMIFS('Forecast Data'!$H:$H,'Forecast Data'!$C:$C,BJ$6,'Forecast Data'!$B:$B,$D466),"")</f>
        <v>0.9356435643564357</v>
      </c>
      <c r="BK466" s="12">
        <f>IFERROR((SUMIFS('OP Units'!F:F,'OP Units'!$A:$A,$D466)-SUMIFS('Forecast Data'!$H:$H,'Forecast Data'!$C:$C,BK$6,'Forecast Data'!$B:$B,$D466))/SUMIFS('Forecast Data'!$H:$H,'Forecast Data'!$C:$C,BK$6,'Forecast Data'!$B:$B,$D466),"")</f>
        <v>1.0501193317422435</v>
      </c>
      <c r="BL466" s="12">
        <f>IFERROR((SUMIFS('OP Units'!G:G,'OP Units'!$A:$A,$D466)-SUMIFS('Forecast Data'!$H:$H,'Forecast Data'!$C:$C,BL$6,'Forecast Data'!$B:$B,$D466))/SUMIFS('Forecast Data'!$H:$H,'Forecast Data'!$C:$C,BL$6,'Forecast Data'!$B:$B,$D466),"")</f>
        <v>1.0642857142857143</v>
      </c>
      <c r="BM466" s="12">
        <f>IFERROR((SUMIFS('OP Units'!H:H,'OP Units'!$A:$A,$D466)-SUMIFS('Forecast Data'!$H:$H,'Forecast Data'!$C:$C,BM$6,'Forecast Data'!$B:$B,$D466))/SUMIFS('Forecast Data'!$H:$H,'Forecast Data'!$C:$C,BM$6,'Forecast Data'!$B:$B,$D466),"")</f>
        <v>0.53287981859410427</v>
      </c>
      <c r="BN466" s="12">
        <f>IFERROR((SUMIFS('OP Units'!I:I,'OP Units'!$A:$A,$D466)-SUMIFS('Forecast Data'!$H:$H,'Forecast Data'!$C:$C,BN$6,'Forecast Data'!$B:$B,$D466))/SUMIFS('Forecast Data'!$H:$H,'Forecast Data'!$C:$C,BN$6,'Forecast Data'!$B:$B,$D466),"")</f>
        <v>1.0310077519379846</v>
      </c>
      <c r="BO466" s="12">
        <f>IFERROR((SUMIFS('OP Units'!J:J,'OP Units'!$A:$A,$D466)-SUMIFS('Forecast Data'!$H:$H,'Forecast Data'!$C:$C,BO$6,'Forecast Data'!$B:$B,$D466))/SUMIFS('Forecast Data'!$H:$H,'Forecast Data'!$C:$C,BO$6,'Forecast Data'!$B:$B,$D466),"")</f>
        <v>1.7539432176656151</v>
      </c>
      <c r="BP466" s="12">
        <f>IFERROR((SUMIFS('OP Units'!K:K,'OP Units'!$A:$A,$D466)-SUMIFS('Forecast Data'!$H:$H,'Forecast Data'!$C:$C,BP$6,'Forecast Data'!$B:$B,$D466))/SUMIFS('Forecast Data'!$H:$H,'Forecast Data'!$C:$C,BP$6,'Forecast Data'!$B:$B,$D466),"")</f>
        <v>2.3702127659574468</v>
      </c>
      <c r="BQ466" s="12">
        <f>IFERROR((SUMIFS('OP Units'!L:L,'OP Units'!$A:$A,$D466)-SUMIFS('Forecast Data'!$H:$H,'Forecast Data'!$C:$C,BQ$6,'Forecast Data'!$B:$B,$D466))/SUMIFS('Forecast Data'!$H:$H,'Forecast Data'!$C:$C,BQ$6,'Forecast Data'!$B:$B,$D466),"")</f>
        <v>0.90523690773067333</v>
      </c>
      <c r="BR466" s="12">
        <f>IFERROR((SUMIFS('OP Units'!M:M,'OP Units'!$A:$A,$D466)-SUMIFS('Forecast Data'!$H:$H,'Forecast Data'!$C:$C,BR$6,'Forecast Data'!$B:$B,$D466))/SUMIFS('Forecast Data'!$H:$H,'Forecast Data'!$C:$C,BR$6,'Forecast Data'!$B:$B,$D466),"")</f>
        <v>1.1642857142857144</v>
      </c>
      <c r="BS466" s="12">
        <f>IFERROR((SUMIFS('OP Units'!N:N,'OP Units'!$A:$A,$D466)-SUMIFS('Forecast Data'!$H:$H,'Forecast Data'!$C:$C,BS$6,'Forecast Data'!$B:$B,$D466))/SUMIFS('Forecast Data'!$H:$H,'Forecast Data'!$C:$C,BS$6,'Forecast Data'!$B:$B,$D466),"")</f>
        <v>0.98514851485148514</v>
      </c>
      <c r="BT466" s="12">
        <f>IFERROR((SUMIFS('OP Units'!O:O,'OP Units'!$A:$A,$D466)-SUMIFS('Forecast Data'!$H:$H,'Forecast Data'!$C:$C,BT$6,'Forecast Data'!$B:$B,$D466))/SUMIFS('Forecast Data'!$H:$H,'Forecast Data'!$C:$C,BT$6,'Forecast Data'!$B:$B,$D466),"")</f>
        <v>1.0064655172413792</v>
      </c>
      <c r="BU466" s="12">
        <f>IFERROR((SUMIFS('OP Units'!P:P,'OP Units'!$A:$A,$D466)-SUMIFS('Forecast Data'!$H:$H,'Forecast Data'!$C:$C,BU$6,'Forecast Data'!$B:$B,$D466))/SUMIFS('Forecast Data'!$H:$H,'Forecast Data'!$C:$C,BU$6,'Forecast Data'!$B:$B,$D466),"")</f>
        <v>1.372960372960373</v>
      </c>
      <c r="BV466" s="12"/>
      <c r="BW466" s="11">
        <f>(SUMIFS('Forecast Data'!H:H,'Forecast Data'!B:B,D466,'Forecast Data'!C:C,BK$6)+SUMIFS('Forecast Data'!H:H,'Forecast Data'!B:B,D466,'Forecast Data'!C:C,BL$6)+SUMIFS('Forecast Data'!H:H,'Forecast Data'!B:B,D466,'Forecast Data'!C:C,BM$6)+SUMIFS('Forecast Data'!H:H,'Forecast Data'!B:B,D466,'Forecast Data'!C:C,BN$6)+SUMIFS('Forecast Data'!H:H,'Forecast Data'!B:B,D466,'Forecast Data'!C:C,BO$6)+SUMIFS('Forecast Data'!H:H,'Forecast Data'!B:B,D466,'Forecast Data'!C:C,BP$6)+SUMIFS('Forecast Data'!H:H,'Forecast Data'!B:B,D466,'Forecast Data'!C:C,BQ$6)+SUMIFS('Forecast Data'!H:H,'Forecast Data'!B:B,D466,'Forecast Data'!C:C,BJ$6))/8</f>
        <v>378</v>
      </c>
      <c r="BX466" s="12">
        <f>IFERROR((SUM(W466:AD466)-(SUMIFS('Forecast Data'!H:H,'Forecast Data'!B:B,B466,'Forecast Data'!C:C,BJ$6)+SUMIFS('Forecast Data'!H:H,'Forecast Data'!B:B,B466,'Forecast Data'!C:C,BK$6)+SUMIFS('Forecast Data'!H:H,'Forecast Data'!B:B,B466,'Forecast Data'!C:C,BL$6)+SUMIFS('Forecast Data'!H:H,'Forecast Data'!B:B,B466,'Forecast Data'!C:C,BM$6)+SUMIFS('Forecast Data'!H:H,'Forecast Data'!B:B,B466,'Forecast Data'!C:C,BN$6)+SUMIFS('Forecast Data'!H:H,'Forecast Data'!B:B,B466,'Forecast Data'!C:C,BO$6)+SUMIFS('Forecast Data'!H:H,'Forecast Data'!B:B,B466,'Forecast Data'!C:C,BP$6)+SUMIFS('Forecast Data'!H:H,'Forecast Data'!B:B,B466,'Forecast Data'!C:C,BQ$6)))/(SUMIFS('Forecast Data'!H:H,'Forecast Data'!B:B,B466,'Forecast Data'!C:C,BJ$6)+SUMIFS('Forecast Data'!H:H,'Forecast Data'!B:B,B466,'Forecast Data'!C:C,BK$6)+SUMIFS('Forecast Data'!H:H,'Forecast Data'!B:B,B466,'Forecast Data'!C:C,BL$6)+SUMIFS('Forecast Data'!H:H,'Forecast Data'!B:B,B466,'Forecast Data'!C:C,BM$6)+SUMIFS('Forecast Data'!H:H,'Forecast Data'!B:B,B466,'Forecast Data'!C:C,BN$6)+SUMIFS('Forecast Data'!H:H,'Forecast Data'!B:B,B466,'Forecast Data'!C:C,BO$6)+SUMIFS('Forecast Data'!H:H,'Forecast Data'!B:B,B466,'Forecast Data'!C:C,BP$6)+SUMIFS('Forecast Data'!H:H,'Forecast Data'!B:B,B466,'Forecast Data'!C:C,BQ$6)),"")</f>
        <v>-7.076719576719577E-2</v>
      </c>
      <c r="BY466" s="12">
        <f t="shared" si="68"/>
        <v>-6.5845901776727663E-5</v>
      </c>
      <c r="BZ466" s="16">
        <f t="shared" si="69"/>
        <v>-2.1996498905190527E-5</v>
      </c>
      <c r="CA466" s="13">
        <f t="shared" si="70"/>
        <v>-4.3849402871537135E-3</v>
      </c>
      <c r="CB466" s="12">
        <f t="shared" si="71"/>
        <v>4.3849402871537136E-5</v>
      </c>
      <c r="CC466" s="12"/>
      <c r="CD466" s="11">
        <f>(SUMIFS('Forecast Data'!H:H,'Forecast Data'!B:B,D466,'Forecast Data'!C:C,BK$6)+SUMIFS('Forecast Data'!H:H,'Forecast Data'!B:B,D466,'Forecast Data'!C:C,BL$6)+SUMIFS('Forecast Data'!H:H,'Forecast Data'!B:B,D466,'Forecast Data'!C:C,BM$6)+SUMIFS('Forecast Data'!H:H,'Forecast Data'!B:B,D466,'Forecast Data'!C:C,BJ$6))/4</f>
        <v>421</v>
      </c>
      <c r="CE466" s="12">
        <f>IFERROR((SUM(W466:Z466)-(SUMIFS('Forecast Data'!H:H,'Forecast Data'!B:B,D466,'Forecast Data'!C:C,BJ$6)+SUMIFS('Forecast Data'!H:H,'Forecast Data'!B:B,D466,'Forecast Data'!C:C,BK$6)+SUMIFS('Forecast Data'!H:H,'Forecast Data'!B:B,D466,'Forecast Data'!C:C,BL$6)+SUMIFS('Forecast Data'!H:H,'Forecast Data'!B:B,D466,'Forecast Data'!C:C,BM$6)))/(SUMIFS('Forecast Data'!H:H,'Forecast Data'!B:B,D466,'Forecast Data'!C:C,BJ$6)+SUMIFS('Forecast Data'!H:H,'Forecast Data'!B:B,D466,'Forecast Data'!C:C,BK$6)+SUMIFS('Forecast Data'!H:H,'Forecast Data'!B:B,D466,'Forecast Data'!C:C,BL$6)+SUMIFS('Forecast Data'!H:H,'Forecast Data'!B:B,D466,'Forecast Data'!C:C,BM$6)),"")</f>
        <v>-0.17992874109263657</v>
      </c>
      <c r="CF466" s="12">
        <f t="shared" si="72"/>
        <v>-6.5845901776727663E-5</v>
      </c>
      <c r="CG466" s="12">
        <f t="shared" si="73"/>
        <v>-6.350772324951998E-5</v>
      </c>
      <c r="CH466" s="13">
        <f t="shared" si="74"/>
        <v>-2.3381785272076828E-4</v>
      </c>
      <c r="CI466" s="13"/>
    </row>
    <row r="467" spans="1:87" ht="13.2">
      <c r="A467" s="1"/>
      <c r="B467" t="str">
        <f t="shared" si="81"/>
        <v>Linksys USA</v>
      </c>
      <c r="D467" t="s">
        <v>499</v>
      </c>
      <c r="E467" s="11">
        <f>SUMIFS('Fin Data'!F:F,'Fin Data'!A:A,D467)</f>
        <v>1</v>
      </c>
      <c r="F467" s="11">
        <f>SUMIFS('Fin Data with 6 week hist'!I:I,'Fin Data with 6 week hist'!$A:$A,$D467)</f>
        <v>0</v>
      </c>
      <c r="G467" s="11">
        <f>SUMIFS('Fin Data with 6 week hist'!J:J,'Fin Data with 6 week hist'!$A:$A,$D467)</f>
        <v>0</v>
      </c>
      <c r="H467" s="11">
        <f>SUMIFS('Fin Data with 6 week hist'!K:K,'Fin Data with 6 week hist'!$A:$A,$D467)+SUMIFS('Unit Cancellations'!D:D,'Unit Cancellations'!$B:$B,$D467)</f>
        <v>0</v>
      </c>
      <c r="I467" s="11">
        <f>SUMIFS('Fin Data with 6 week hist'!L:L,'Fin Data with 6 week hist'!$A:$A,$D467)+SUMIFS('Unit Cancellations'!E:E,'Unit Cancellations'!$B:$B,$D467)</f>
        <v>0</v>
      </c>
      <c r="J467" s="11">
        <f>SUMIFS('Fin Data with 6 week hist'!M:M,'Fin Data with 6 week hist'!$A:$A,$D467)+SUMIFS('Unit Cancellations'!F:F,'Unit Cancellations'!$B:$B,$D467)</f>
        <v>0</v>
      </c>
      <c r="K467" s="11">
        <f>SUMIFS('Fin Data with 6 week hist'!N:N,'Fin Data with 6 week hist'!$A:$A,$D467)+SUMIFS('Unit Cancellations'!G:G,'Unit Cancellations'!$B:$B,$D467)</f>
        <v>0</v>
      </c>
      <c r="L467" s="11">
        <f>SUMIFS('Fin Data'!AN:AN,'Fin Data'!A:A,D467)</f>
        <v>0</v>
      </c>
      <c r="M467" s="12">
        <f>IFERROR(SUMIFS('Fin Data'!AO:AO,'Fin Data'!A:A,D467),"")</f>
        <v>-1</v>
      </c>
      <c r="N467" s="1"/>
      <c r="O467" s="11">
        <f t="shared" si="63"/>
        <v>0</v>
      </c>
      <c r="P467" s="12">
        <f t="shared" si="64"/>
        <v>-1</v>
      </c>
      <c r="Q467" s="1"/>
      <c r="R467" s="11">
        <f t="shared" si="65"/>
        <v>0</v>
      </c>
      <c r="S467" s="12">
        <f t="shared" si="66"/>
        <v>-1</v>
      </c>
      <c r="T467" s="11">
        <f t="shared" si="67"/>
        <v>0</v>
      </c>
      <c r="U467" s="1" t="e">
        <f t="shared" si="80"/>
        <v>#REF!</v>
      </c>
      <c r="V467" s="1"/>
      <c r="W467" s="11">
        <f>SUMIFS('Forecast Data'!$D:$D,'Forecast Data'!$C:$C,W$6,'Forecast Data'!$B:$B,$D467)</f>
        <v>0</v>
      </c>
      <c r="X467" s="11">
        <f>SUMIFS('Forecast Data'!$D:$D,'Forecast Data'!$C:$C,X$6,'Forecast Data'!$B:$B,$D467)</f>
        <v>0</v>
      </c>
      <c r="Y467" s="11">
        <f>SUMIFS('Forecast Data'!$D:$D,'Forecast Data'!$C:$C,Y$6,'Forecast Data'!$B:$B,$D467)</f>
        <v>0</v>
      </c>
      <c r="Z467" s="11">
        <f>SUMIFS('Forecast Data'!$D:$D,'Forecast Data'!$C:$C,Z$6,'Forecast Data'!$B:$B,$D467)</f>
        <v>0</v>
      </c>
      <c r="AA467" s="11">
        <f>SUMIFS('Forecast Data'!$D:$D,'Forecast Data'!$C:$C,AA$6,'Forecast Data'!$B:$B,$D467)</f>
        <v>0</v>
      </c>
      <c r="AB467" s="11">
        <f>SUMIFS('Forecast Data'!$D:$D,'Forecast Data'!$C:$C,AB$6,'Forecast Data'!$B:$B,$D467)</f>
        <v>0</v>
      </c>
      <c r="AC467" s="11">
        <f>SUMIFS('Forecast Data'!$D:$D,'Forecast Data'!$C:$C,AC$6,'Forecast Data'!$B:$B,$D467)</f>
        <v>0</v>
      </c>
      <c r="AD467" s="11">
        <f>SUMIFS('Forecast Data'!$D:$D,'Forecast Data'!$C:$C,AD$6,'Forecast Data'!$B:$B,$D467)</f>
        <v>0</v>
      </c>
      <c r="AE467" s="11">
        <f>SUMIFS('Forecast Data'!$D:$D,'Forecast Data'!$C:$C,AE$6,'Forecast Data'!$B:$B,$D467)</f>
        <v>0</v>
      </c>
      <c r="AF467" s="11">
        <f>SUMIFS('Forecast Data'!$D:$D,'Forecast Data'!$C:$C,AF$6,'Forecast Data'!$B:$B,$D467)</f>
        <v>0</v>
      </c>
      <c r="AG467" s="11">
        <f>SUMIFS('Forecast Data'!$D:$D,'Forecast Data'!$C:$C,AG$6,'Forecast Data'!$B:$B,$D467)</f>
        <v>0</v>
      </c>
      <c r="AH467" s="11">
        <f>SUMIFS('Forecast Data'!$D:$D,'Forecast Data'!$C:$C,AH$6,'Forecast Data'!$B:$B,$D467)</f>
        <v>0</v>
      </c>
      <c r="AI467" s="1"/>
      <c r="AJ467" s="12">
        <f>IF(SUMIFS('Forecast Data'!$E:$E,'Forecast Data'!$C:$C,AJ$6,'Forecast Data'!$B:$B,$D467)=0,"",SUMIFS('Forecast Data'!$E:$E,'Forecast Data'!$C:$C,AJ$6,'Forecast Data'!$B:$B,$D467))</f>
        <v>-1</v>
      </c>
      <c r="AK467" s="12">
        <f>IF(SUMIFS('Forecast Data'!$E:$E,'Forecast Data'!$C:$C,AK$6,'Forecast Data'!$B:$B,$D467)=0,"",SUMIFS('Forecast Data'!$E:$E,'Forecast Data'!$C:$C,AK$6,'Forecast Data'!$B:$B,$D467))</f>
        <v>-0.97</v>
      </c>
      <c r="AL467" s="12" t="str">
        <f>IF(SUMIFS('Forecast Data'!$E:$E,'Forecast Data'!$C:$C,AL$6,'Forecast Data'!$B:$B,$D467)=0,"",SUMIFS('Forecast Data'!$E:$E,'Forecast Data'!$C:$C,AL$6,'Forecast Data'!$B:$B,$D467))</f>
        <v/>
      </c>
      <c r="AM467" s="12" t="str">
        <f>IF(SUMIFS('Forecast Data'!$E:$E,'Forecast Data'!$C:$C,AM$6,'Forecast Data'!$B:$B,$D467)=0,"",SUMIFS('Forecast Data'!$E:$E,'Forecast Data'!$C:$C,AM$6,'Forecast Data'!$B:$B,$D467))</f>
        <v/>
      </c>
      <c r="AN467" s="12" t="str">
        <f>IF(SUMIFS('Forecast Data'!$E:$E,'Forecast Data'!$C:$C,AN$6,'Forecast Data'!$B:$B,$D467)=0,"",SUMIFS('Forecast Data'!$E:$E,'Forecast Data'!$C:$C,AN$6,'Forecast Data'!$B:$B,$D467))</f>
        <v/>
      </c>
      <c r="AO467" s="12">
        <f>IF(SUMIFS('Forecast Data'!$E:$E,'Forecast Data'!$C:$C,AO$6,'Forecast Data'!$B:$B,$D467)=0,"",SUMIFS('Forecast Data'!$E:$E,'Forecast Data'!$C:$C,AO$6,'Forecast Data'!$B:$B,$D467))</f>
        <v>-0.97</v>
      </c>
      <c r="AP467" s="12" t="str">
        <f>IF(SUMIFS('Forecast Data'!$E:$E,'Forecast Data'!$C:$C,AP$6,'Forecast Data'!$B:$B,$D467)=0,"",SUMIFS('Forecast Data'!$E:$E,'Forecast Data'!$C:$C,AP$6,'Forecast Data'!$B:$B,$D467))</f>
        <v/>
      </c>
      <c r="AQ467" s="12" t="str">
        <f>IF(SUMIFS('Forecast Data'!$E:$E,'Forecast Data'!$C:$C,AQ$6,'Forecast Data'!$B:$B,$D467)=0,"",SUMIFS('Forecast Data'!$E:$E,'Forecast Data'!$C:$C,AQ$6,'Forecast Data'!$B:$B,$D467))</f>
        <v/>
      </c>
      <c r="AR467" s="12" t="str">
        <f>IF(SUMIFS('Forecast Data'!$E:$E,'Forecast Data'!$C:$C,AR$6,'Forecast Data'!$B:$B,$D467)=0,"",SUMIFS('Forecast Data'!$E:$E,'Forecast Data'!$C:$C,AR$6,'Forecast Data'!$B:$B,$D467))</f>
        <v/>
      </c>
      <c r="AS467" s="12" t="str">
        <f>IF(SUMIFS('Forecast Data'!$E:$E,'Forecast Data'!$C:$C,AS$6,'Forecast Data'!$B:$B,$D467)=0,"",SUMIFS('Forecast Data'!$E:$E,'Forecast Data'!$C:$C,AS$6,'Forecast Data'!$B:$B,$D467))</f>
        <v/>
      </c>
      <c r="AT467" s="12">
        <f>IF(SUMIFS('Forecast Data'!$E:$E,'Forecast Data'!$C:$C,AT$6,'Forecast Data'!$B:$B,$D467)=0,"",SUMIFS('Forecast Data'!$E:$E,'Forecast Data'!$C:$C,AT$6,'Forecast Data'!$B:$B,$D467))</f>
        <v>-0.99</v>
      </c>
      <c r="AU467" s="12">
        <f>IF(SUMIFS('Forecast Data'!$E:$E,'Forecast Data'!$C:$C,AU$6,'Forecast Data'!$B:$B,$D467)=0,"",SUMIFS('Forecast Data'!$E:$E,'Forecast Data'!$C:$C,AU$6,'Forecast Data'!$B:$B,$D467))</f>
        <v>-0.99</v>
      </c>
      <c r="AV467" s="1"/>
      <c r="AW467" s="11">
        <f>SUMIFS('OP Units'!E:E,'OP Units'!$A:$A,$D467)</f>
        <v>0</v>
      </c>
      <c r="AX467" s="11">
        <f>SUMIFS('OP Units'!F:F,'OP Units'!$A:$A,$D467)</f>
        <v>0</v>
      </c>
      <c r="AY467" s="11">
        <f>SUMIFS('OP Units'!G:G,'OP Units'!$A:$A,$D467)</f>
        <v>0</v>
      </c>
      <c r="AZ467" s="11">
        <f>SUMIFS('OP Units'!H:H,'OP Units'!$A:$A,$D467)</f>
        <v>0</v>
      </c>
      <c r="BA467" s="11">
        <f>SUMIFS('OP Units'!I:I,'OP Units'!$A:$A,$D467)</f>
        <v>0</v>
      </c>
      <c r="BB467" s="11">
        <f>SUMIFS('OP Units'!J:J,'OP Units'!$A:$A,$D467)</f>
        <v>0</v>
      </c>
      <c r="BC467" s="11">
        <f>SUMIFS('OP Units'!K:K,'OP Units'!$A:$A,$D467)</f>
        <v>0</v>
      </c>
      <c r="BD467" s="11">
        <f>SUMIFS('OP Units'!L:L,'OP Units'!$A:$A,$D467)</f>
        <v>0</v>
      </c>
      <c r="BE467" s="11">
        <f>SUMIFS('OP Units'!M:M,'OP Units'!$A:$A,$D467)</f>
        <v>0</v>
      </c>
      <c r="BF467" s="11">
        <f>SUMIFS('OP Units'!N:N,'OP Units'!$A:$A,$D467)</f>
        <v>0</v>
      </c>
      <c r="BG467" s="11">
        <f>SUMIFS('OP Units'!O:O,'OP Units'!$A:$A,$D467)</f>
        <v>0</v>
      </c>
      <c r="BH467" s="11">
        <f>SUMIFS('OP Units'!P:P,'OP Units'!$A:$A,$D467)</f>
        <v>0</v>
      </c>
      <c r="BI467" s="1"/>
      <c r="BJ467" s="12">
        <f>IFERROR((SUMIFS('OP Units'!E:E,'OP Units'!$A:$A,$D467)-SUMIFS('Forecast Data'!$H:$H,'Forecast Data'!$C:$C,BJ$6,'Forecast Data'!$B:$B,$D467))/SUMIFS('Forecast Data'!$H:$H,'Forecast Data'!$C:$C,BJ$6,'Forecast Data'!$B:$B,$D467),"")</f>
        <v>-1</v>
      </c>
      <c r="BK467" s="12">
        <f>IFERROR((SUMIFS('OP Units'!F:F,'OP Units'!$A:$A,$D467)-SUMIFS('Forecast Data'!$H:$H,'Forecast Data'!$C:$C,BK$6,'Forecast Data'!$B:$B,$D467))/SUMIFS('Forecast Data'!$H:$H,'Forecast Data'!$C:$C,BK$6,'Forecast Data'!$B:$B,$D467),"")</f>
        <v>-1</v>
      </c>
      <c r="BL467" s="12" t="str">
        <f>IFERROR((SUMIFS('OP Units'!G:G,'OP Units'!$A:$A,$D467)-SUMIFS('Forecast Data'!$H:$H,'Forecast Data'!$C:$C,BL$6,'Forecast Data'!$B:$B,$D467))/SUMIFS('Forecast Data'!$H:$H,'Forecast Data'!$C:$C,BL$6,'Forecast Data'!$B:$B,$D467),"")</f>
        <v/>
      </c>
      <c r="BM467" s="12" t="str">
        <f>IFERROR((SUMIFS('OP Units'!H:H,'OP Units'!$A:$A,$D467)-SUMIFS('Forecast Data'!$H:$H,'Forecast Data'!$C:$C,BM$6,'Forecast Data'!$B:$B,$D467))/SUMIFS('Forecast Data'!$H:$H,'Forecast Data'!$C:$C,BM$6,'Forecast Data'!$B:$B,$D467),"")</f>
        <v/>
      </c>
      <c r="BN467" s="12" t="str">
        <f>IFERROR((SUMIFS('OP Units'!I:I,'OP Units'!$A:$A,$D467)-SUMIFS('Forecast Data'!$H:$H,'Forecast Data'!$C:$C,BN$6,'Forecast Data'!$B:$B,$D467))/SUMIFS('Forecast Data'!$H:$H,'Forecast Data'!$C:$C,BN$6,'Forecast Data'!$B:$B,$D467),"")</f>
        <v/>
      </c>
      <c r="BO467" s="12">
        <f>IFERROR((SUMIFS('OP Units'!J:J,'OP Units'!$A:$A,$D467)-SUMIFS('Forecast Data'!$H:$H,'Forecast Data'!$C:$C,BO$6,'Forecast Data'!$B:$B,$D467))/SUMIFS('Forecast Data'!$H:$H,'Forecast Data'!$C:$C,BO$6,'Forecast Data'!$B:$B,$D467),"")</f>
        <v>-1</v>
      </c>
      <c r="BP467" s="12" t="str">
        <f>IFERROR((SUMIFS('OP Units'!K:K,'OP Units'!$A:$A,$D467)-SUMIFS('Forecast Data'!$H:$H,'Forecast Data'!$C:$C,BP$6,'Forecast Data'!$B:$B,$D467))/SUMIFS('Forecast Data'!$H:$H,'Forecast Data'!$C:$C,BP$6,'Forecast Data'!$B:$B,$D467),"")</f>
        <v/>
      </c>
      <c r="BQ467" s="12" t="str">
        <f>IFERROR((SUMIFS('OP Units'!L:L,'OP Units'!$A:$A,$D467)-SUMIFS('Forecast Data'!$H:$H,'Forecast Data'!$C:$C,BQ$6,'Forecast Data'!$B:$B,$D467))/SUMIFS('Forecast Data'!$H:$H,'Forecast Data'!$C:$C,BQ$6,'Forecast Data'!$B:$B,$D467),"")</f>
        <v/>
      </c>
      <c r="BR467" s="12" t="str">
        <f>IFERROR((SUMIFS('OP Units'!M:M,'OP Units'!$A:$A,$D467)-SUMIFS('Forecast Data'!$H:$H,'Forecast Data'!$C:$C,BR$6,'Forecast Data'!$B:$B,$D467))/SUMIFS('Forecast Data'!$H:$H,'Forecast Data'!$C:$C,BR$6,'Forecast Data'!$B:$B,$D467),"")</f>
        <v/>
      </c>
      <c r="BS467" s="12" t="str">
        <f>IFERROR((SUMIFS('OP Units'!N:N,'OP Units'!$A:$A,$D467)-SUMIFS('Forecast Data'!$H:$H,'Forecast Data'!$C:$C,BS$6,'Forecast Data'!$B:$B,$D467))/SUMIFS('Forecast Data'!$H:$H,'Forecast Data'!$C:$C,BS$6,'Forecast Data'!$B:$B,$D467),"")</f>
        <v/>
      </c>
      <c r="BT467" s="12">
        <f>IFERROR((SUMIFS('OP Units'!O:O,'OP Units'!$A:$A,$D467)-SUMIFS('Forecast Data'!$H:$H,'Forecast Data'!$C:$C,BT$6,'Forecast Data'!$B:$B,$D467))/SUMIFS('Forecast Data'!$H:$H,'Forecast Data'!$C:$C,BT$6,'Forecast Data'!$B:$B,$D467),"")</f>
        <v>-1</v>
      </c>
      <c r="BU467" s="12">
        <f>IFERROR((SUMIFS('OP Units'!P:P,'OP Units'!$A:$A,$D467)-SUMIFS('Forecast Data'!$H:$H,'Forecast Data'!$C:$C,BU$6,'Forecast Data'!$B:$B,$D467))/SUMIFS('Forecast Data'!$H:$H,'Forecast Data'!$C:$C,BU$6,'Forecast Data'!$B:$B,$D467),"")</f>
        <v>-1</v>
      </c>
      <c r="BV467" s="12"/>
      <c r="BW467" s="11">
        <f>(SUMIFS('Forecast Data'!H:H,'Forecast Data'!B:B,D467,'Forecast Data'!C:C,BK$6)+SUMIFS('Forecast Data'!H:H,'Forecast Data'!B:B,D467,'Forecast Data'!C:C,BL$6)+SUMIFS('Forecast Data'!H:H,'Forecast Data'!B:B,D467,'Forecast Data'!C:C,BM$6)+SUMIFS('Forecast Data'!H:H,'Forecast Data'!B:B,D467,'Forecast Data'!C:C,BN$6)+SUMIFS('Forecast Data'!H:H,'Forecast Data'!B:B,D467,'Forecast Data'!C:C,BO$6)+SUMIFS('Forecast Data'!H:H,'Forecast Data'!B:B,D467,'Forecast Data'!C:C,BP$6)+SUMIFS('Forecast Data'!H:H,'Forecast Data'!B:B,D467,'Forecast Data'!C:C,BQ$6)+SUMIFS('Forecast Data'!H:H,'Forecast Data'!B:B,D467,'Forecast Data'!C:C,BJ$6))/8</f>
        <v>1.625</v>
      </c>
      <c r="BX467" s="12">
        <f>IFERROR((SUM(W467:AD467)-(SUMIFS('Forecast Data'!H:H,'Forecast Data'!B:B,B467,'Forecast Data'!C:C,BJ$6)+SUMIFS('Forecast Data'!H:H,'Forecast Data'!B:B,B467,'Forecast Data'!C:C,BK$6)+SUMIFS('Forecast Data'!H:H,'Forecast Data'!B:B,B467,'Forecast Data'!C:C,BL$6)+SUMIFS('Forecast Data'!H:H,'Forecast Data'!B:B,B467,'Forecast Data'!C:C,BM$6)+SUMIFS('Forecast Data'!H:H,'Forecast Data'!B:B,B467,'Forecast Data'!C:C,BN$6)+SUMIFS('Forecast Data'!H:H,'Forecast Data'!B:B,B467,'Forecast Data'!C:C,BO$6)+SUMIFS('Forecast Data'!H:H,'Forecast Data'!B:B,B467,'Forecast Data'!C:C,BP$6)+SUMIFS('Forecast Data'!H:H,'Forecast Data'!B:B,B467,'Forecast Data'!C:C,BQ$6)))/(SUMIFS('Forecast Data'!H:H,'Forecast Data'!B:B,B467,'Forecast Data'!C:C,BJ$6)+SUMIFS('Forecast Data'!H:H,'Forecast Data'!B:B,B467,'Forecast Data'!C:C,BK$6)+SUMIFS('Forecast Data'!H:H,'Forecast Data'!B:B,B467,'Forecast Data'!C:C,BL$6)+SUMIFS('Forecast Data'!H:H,'Forecast Data'!B:B,B467,'Forecast Data'!C:C,BM$6)+SUMIFS('Forecast Data'!H:H,'Forecast Data'!B:B,B467,'Forecast Data'!C:C,BN$6)+SUMIFS('Forecast Data'!H:H,'Forecast Data'!B:B,B467,'Forecast Data'!C:C,BO$6)+SUMIFS('Forecast Data'!H:H,'Forecast Data'!B:B,B467,'Forecast Data'!C:C,BP$6)+SUMIFS('Forecast Data'!H:H,'Forecast Data'!B:B,B467,'Forecast Data'!C:C,BQ$6)),"")</f>
        <v>-1</v>
      </c>
      <c r="BY467" s="12">
        <f t="shared" si="68"/>
        <v>-8.5514158151594369E-7</v>
      </c>
      <c r="BZ467" s="16">
        <f t="shared" si="69"/>
        <v>-1.3362359148012934E-6</v>
      </c>
      <c r="CA467" s="13">
        <f t="shared" si="70"/>
        <v>4.8109433328534977E-5</v>
      </c>
      <c r="CB467" s="12">
        <f t="shared" si="71"/>
        <v>4.8109433328534975E-7</v>
      </c>
      <c r="CC467" s="12"/>
      <c r="CD467" s="11">
        <f>(SUMIFS('Forecast Data'!H:H,'Forecast Data'!B:B,D467,'Forecast Data'!C:C,BK$6)+SUMIFS('Forecast Data'!H:H,'Forecast Data'!B:B,D467,'Forecast Data'!C:C,BL$6)+SUMIFS('Forecast Data'!H:H,'Forecast Data'!B:B,D467,'Forecast Data'!C:C,BM$6)+SUMIFS('Forecast Data'!H:H,'Forecast Data'!B:B,D467,'Forecast Data'!C:C,BJ$6))/4</f>
        <v>3</v>
      </c>
      <c r="CE467" s="12">
        <f>IFERROR((SUM(W467:Z467)-(SUMIFS('Forecast Data'!H:H,'Forecast Data'!B:B,D467,'Forecast Data'!C:C,BJ$6)+SUMIFS('Forecast Data'!H:H,'Forecast Data'!B:B,D467,'Forecast Data'!C:C,BK$6)+SUMIFS('Forecast Data'!H:H,'Forecast Data'!B:B,D467,'Forecast Data'!C:C,BL$6)+SUMIFS('Forecast Data'!H:H,'Forecast Data'!B:B,D467,'Forecast Data'!C:C,BM$6)))/(SUMIFS('Forecast Data'!H:H,'Forecast Data'!B:B,D467,'Forecast Data'!C:C,BJ$6)+SUMIFS('Forecast Data'!H:H,'Forecast Data'!B:B,D467,'Forecast Data'!C:C,BK$6)+SUMIFS('Forecast Data'!H:H,'Forecast Data'!B:B,D467,'Forecast Data'!C:C,BL$6)+SUMIFS('Forecast Data'!H:H,'Forecast Data'!B:B,D467,'Forecast Data'!C:C,BM$6)),"")</f>
        <v>-1</v>
      </c>
      <c r="CF467" s="12">
        <f t="shared" si="72"/>
        <v>-8.5514158151594369E-7</v>
      </c>
      <c r="CG467" s="12">
        <f t="shared" si="73"/>
        <v>-2.5151573564166335E-6</v>
      </c>
      <c r="CH467" s="13">
        <f t="shared" si="74"/>
        <v>1.6600157749006899E-4</v>
      </c>
      <c r="CI467" s="13"/>
    </row>
    <row r="468" spans="1:87" ht="13.2">
      <c r="A468" s="1"/>
      <c r="B468" t="str">
        <f t="shared" si="81"/>
        <v>iApparel</v>
      </c>
      <c r="D468" t="s">
        <v>500</v>
      </c>
      <c r="E468" s="11">
        <f>SUMIFS('Fin Data'!F:F,'Fin Data'!A:A,D468)</f>
        <v>4</v>
      </c>
      <c r="F468" s="11">
        <f>SUMIFS('Fin Data with 6 week hist'!I:I,'Fin Data with 6 week hist'!$A:$A,$D468)</f>
        <v>0</v>
      </c>
      <c r="G468" s="11">
        <f>SUMIFS('Fin Data with 6 week hist'!J:J,'Fin Data with 6 week hist'!$A:$A,$D468)</f>
        <v>0</v>
      </c>
      <c r="H468" s="11">
        <f>SUMIFS('Fin Data with 6 week hist'!K:K,'Fin Data with 6 week hist'!$A:$A,$D468)+SUMIFS('Unit Cancellations'!D:D,'Unit Cancellations'!$B:$B,$D468)</f>
        <v>0</v>
      </c>
      <c r="I468" s="11">
        <f>SUMIFS('Fin Data with 6 week hist'!L:L,'Fin Data with 6 week hist'!$A:$A,$D468)+SUMIFS('Unit Cancellations'!E:E,'Unit Cancellations'!$B:$B,$D468)</f>
        <v>0</v>
      </c>
      <c r="J468" s="11">
        <f>SUMIFS('Fin Data with 6 week hist'!M:M,'Fin Data with 6 week hist'!$A:$A,$D468)+SUMIFS('Unit Cancellations'!F:F,'Unit Cancellations'!$B:$B,$D468)</f>
        <v>0</v>
      </c>
      <c r="K468" s="11">
        <f>SUMIFS('Fin Data with 6 week hist'!N:N,'Fin Data with 6 week hist'!$A:$A,$D468)+SUMIFS('Unit Cancellations'!G:G,'Unit Cancellations'!$B:$B,$D468)</f>
        <v>0</v>
      </c>
      <c r="L468" s="11">
        <f>SUMIFS('Fin Data'!AN:AN,'Fin Data'!A:A,D468)</f>
        <v>0</v>
      </c>
      <c r="M468" s="12">
        <f>IFERROR(SUMIFS('Fin Data'!AO:AO,'Fin Data'!A:A,D468),"")</f>
        <v>0</v>
      </c>
      <c r="N468" s="1"/>
      <c r="O468" s="11">
        <f t="shared" si="63"/>
        <v>0</v>
      </c>
      <c r="P468" s="12">
        <f t="shared" si="64"/>
        <v>-1</v>
      </c>
      <c r="Q468" s="1"/>
      <c r="R468" s="11">
        <f t="shared" si="65"/>
        <v>0</v>
      </c>
      <c r="S468" s="12">
        <f t="shared" si="66"/>
        <v>-1</v>
      </c>
      <c r="T468" s="11">
        <f t="shared" si="67"/>
        <v>0</v>
      </c>
      <c r="U468" s="1" t="e">
        <f t="shared" si="80"/>
        <v>#REF!</v>
      </c>
      <c r="V468" s="1"/>
      <c r="W468" s="11">
        <f>SUMIFS('Forecast Data'!$D:$D,'Forecast Data'!$C:$C,W$6,'Forecast Data'!$B:$B,$D468)</f>
        <v>0</v>
      </c>
      <c r="X468" s="11">
        <f>SUMIFS('Forecast Data'!$D:$D,'Forecast Data'!$C:$C,X$6,'Forecast Data'!$B:$B,$D468)</f>
        <v>0</v>
      </c>
      <c r="Y468" s="11">
        <f>SUMIFS('Forecast Data'!$D:$D,'Forecast Data'!$C:$C,Y$6,'Forecast Data'!$B:$B,$D468)</f>
        <v>0</v>
      </c>
      <c r="Z468" s="11">
        <f>SUMIFS('Forecast Data'!$D:$D,'Forecast Data'!$C:$C,Z$6,'Forecast Data'!$B:$B,$D468)</f>
        <v>0</v>
      </c>
      <c r="AA468" s="11">
        <f>SUMIFS('Forecast Data'!$D:$D,'Forecast Data'!$C:$C,AA$6,'Forecast Data'!$B:$B,$D468)</f>
        <v>0</v>
      </c>
      <c r="AB468" s="11">
        <f>SUMIFS('Forecast Data'!$D:$D,'Forecast Data'!$C:$C,AB$6,'Forecast Data'!$B:$B,$D468)</f>
        <v>0</v>
      </c>
      <c r="AC468" s="11">
        <f>SUMIFS('Forecast Data'!$D:$D,'Forecast Data'!$C:$C,AC$6,'Forecast Data'!$B:$B,$D468)</f>
        <v>0</v>
      </c>
      <c r="AD468" s="11">
        <f>SUMIFS('Forecast Data'!$D:$D,'Forecast Data'!$C:$C,AD$6,'Forecast Data'!$B:$B,$D468)</f>
        <v>0</v>
      </c>
      <c r="AE468" s="11">
        <f>SUMIFS('Forecast Data'!$D:$D,'Forecast Data'!$C:$C,AE$6,'Forecast Data'!$B:$B,$D468)</f>
        <v>0</v>
      </c>
      <c r="AF468" s="11">
        <f>SUMIFS('Forecast Data'!$D:$D,'Forecast Data'!$C:$C,AF$6,'Forecast Data'!$B:$B,$D468)</f>
        <v>0</v>
      </c>
      <c r="AG468" s="11">
        <f>SUMIFS('Forecast Data'!$D:$D,'Forecast Data'!$C:$C,AG$6,'Forecast Data'!$B:$B,$D468)</f>
        <v>0</v>
      </c>
      <c r="AH468" s="11">
        <f>SUMIFS('Forecast Data'!$D:$D,'Forecast Data'!$C:$C,AH$6,'Forecast Data'!$B:$B,$D468)</f>
        <v>0</v>
      </c>
      <c r="AI468" s="1"/>
      <c r="AJ468" s="12">
        <f>IF(SUMIFS('Forecast Data'!$E:$E,'Forecast Data'!$C:$C,AJ$6,'Forecast Data'!$B:$B,$D468)=0,"",SUMIFS('Forecast Data'!$E:$E,'Forecast Data'!$C:$C,AJ$6,'Forecast Data'!$B:$B,$D468))</f>
        <v>-1</v>
      </c>
      <c r="AK468" s="12">
        <f>IF(SUMIFS('Forecast Data'!$E:$E,'Forecast Data'!$C:$C,AK$6,'Forecast Data'!$B:$B,$D468)=0,"",SUMIFS('Forecast Data'!$E:$E,'Forecast Data'!$C:$C,AK$6,'Forecast Data'!$B:$B,$D468))</f>
        <v>-1</v>
      </c>
      <c r="AL468" s="12">
        <f>IF(SUMIFS('Forecast Data'!$E:$E,'Forecast Data'!$C:$C,AL$6,'Forecast Data'!$B:$B,$D468)=0,"",SUMIFS('Forecast Data'!$E:$E,'Forecast Data'!$C:$C,AL$6,'Forecast Data'!$B:$B,$D468))</f>
        <v>-1</v>
      </c>
      <c r="AM468" s="12">
        <f>IF(SUMIFS('Forecast Data'!$E:$E,'Forecast Data'!$C:$C,AM$6,'Forecast Data'!$B:$B,$D468)=0,"",SUMIFS('Forecast Data'!$E:$E,'Forecast Data'!$C:$C,AM$6,'Forecast Data'!$B:$B,$D468))</f>
        <v>-1</v>
      </c>
      <c r="AN468" s="12">
        <f>IF(SUMIFS('Forecast Data'!$E:$E,'Forecast Data'!$C:$C,AN$6,'Forecast Data'!$B:$B,$D468)=0,"",SUMIFS('Forecast Data'!$E:$E,'Forecast Data'!$C:$C,AN$6,'Forecast Data'!$B:$B,$D468))</f>
        <v>-1</v>
      </c>
      <c r="AO468" s="12">
        <f>IF(SUMIFS('Forecast Data'!$E:$E,'Forecast Data'!$C:$C,AO$6,'Forecast Data'!$B:$B,$D468)=0,"",SUMIFS('Forecast Data'!$E:$E,'Forecast Data'!$C:$C,AO$6,'Forecast Data'!$B:$B,$D468))</f>
        <v>-1</v>
      </c>
      <c r="AP468" s="12">
        <f>IF(SUMIFS('Forecast Data'!$E:$E,'Forecast Data'!$C:$C,AP$6,'Forecast Data'!$B:$B,$D468)=0,"",SUMIFS('Forecast Data'!$E:$E,'Forecast Data'!$C:$C,AP$6,'Forecast Data'!$B:$B,$D468))</f>
        <v>-1</v>
      </c>
      <c r="AQ468" s="12">
        <f>IF(SUMIFS('Forecast Data'!$E:$E,'Forecast Data'!$C:$C,AQ$6,'Forecast Data'!$B:$B,$D468)=0,"",SUMIFS('Forecast Data'!$E:$E,'Forecast Data'!$C:$C,AQ$6,'Forecast Data'!$B:$B,$D468))</f>
        <v>-1</v>
      </c>
      <c r="AR468" s="12">
        <f>IF(SUMIFS('Forecast Data'!$E:$E,'Forecast Data'!$C:$C,AR$6,'Forecast Data'!$B:$B,$D468)=0,"",SUMIFS('Forecast Data'!$E:$E,'Forecast Data'!$C:$C,AR$6,'Forecast Data'!$B:$B,$D468))</f>
        <v>-1</v>
      </c>
      <c r="AS468" s="12">
        <f>IF(SUMIFS('Forecast Data'!$E:$E,'Forecast Data'!$C:$C,AS$6,'Forecast Data'!$B:$B,$D468)=0,"",SUMIFS('Forecast Data'!$E:$E,'Forecast Data'!$C:$C,AS$6,'Forecast Data'!$B:$B,$D468))</f>
        <v>-1</v>
      </c>
      <c r="AT468" s="12">
        <f>IF(SUMIFS('Forecast Data'!$E:$E,'Forecast Data'!$C:$C,AT$6,'Forecast Data'!$B:$B,$D468)=0,"",SUMIFS('Forecast Data'!$E:$E,'Forecast Data'!$C:$C,AT$6,'Forecast Data'!$B:$B,$D468))</f>
        <v>-1</v>
      </c>
      <c r="AU468" s="12">
        <f>IF(SUMIFS('Forecast Data'!$E:$E,'Forecast Data'!$C:$C,AU$6,'Forecast Data'!$B:$B,$D468)=0,"",SUMIFS('Forecast Data'!$E:$E,'Forecast Data'!$C:$C,AU$6,'Forecast Data'!$B:$B,$D468))</f>
        <v>-1</v>
      </c>
      <c r="AV468" s="1"/>
      <c r="AW468" s="11">
        <f>SUMIFS('OP Units'!E:E,'OP Units'!$A:$A,$D468)</f>
        <v>0</v>
      </c>
      <c r="AX468" s="11">
        <f>SUMIFS('OP Units'!F:F,'OP Units'!$A:$A,$D468)</f>
        <v>0</v>
      </c>
      <c r="AY468" s="11">
        <f>SUMIFS('OP Units'!G:G,'OP Units'!$A:$A,$D468)</f>
        <v>0</v>
      </c>
      <c r="AZ468" s="11">
        <f>SUMIFS('OP Units'!H:H,'OP Units'!$A:$A,$D468)</f>
        <v>0</v>
      </c>
      <c r="BA468" s="11">
        <f>SUMIFS('OP Units'!I:I,'OP Units'!$A:$A,$D468)</f>
        <v>0</v>
      </c>
      <c r="BB468" s="11">
        <f>SUMIFS('OP Units'!J:J,'OP Units'!$A:$A,$D468)</f>
        <v>0</v>
      </c>
      <c r="BC468" s="11">
        <f>SUMIFS('OP Units'!K:K,'OP Units'!$A:$A,$D468)</f>
        <v>0</v>
      </c>
      <c r="BD468" s="11">
        <f>SUMIFS('OP Units'!L:L,'OP Units'!$A:$A,$D468)</f>
        <v>0</v>
      </c>
      <c r="BE468" s="11">
        <f>SUMIFS('OP Units'!M:M,'OP Units'!$A:$A,$D468)</f>
        <v>0</v>
      </c>
      <c r="BF468" s="11">
        <f>SUMIFS('OP Units'!N:N,'OP Units'!$A:$A,$D468)</f>
        <v>0</v>
      </c>
      <c r="BG468" s="11">
        <f>SUMIFS('OP Units'!O:O,'OP Units'!$A:$A,$D468)</f>
        <v>0</v>
      </c>
      <c r="BH468" s="11">
        <f>SUMIFS('OP Units'!P:P,'OP Units'!$A:$A,$D468)</f>
        <v>0</v>
      </c>
      <c r="BI468" s="1"/>
      <c r="BJ468" s="12">
        <f>IFERROR((SUMIFS('OP Units'!E:E,'OP Units'!$A:$A,$D468)-SUMIFS('Forecast Data'!$H:$H,'Forecast Data'!$C:$C,BJ$6,'Forecast Data'!$B:$B,$D468))/SUMIFS('Forecast Data'!$H:$H,'Forecast Data'!$C:$C,BJ$6,'Forecast Data'!$B:$B,$D468),"")</f>
        <v>-1</v>
      </c>
      <c r="BK468" s="12">
        <f>IFERROR((SUMIFS('OP Units'!F:F,'OP Units'!$A:$A,$D468)-SUMIFS('Forecast Data'!$H:$H,'Forecast Data'!$C:$C,BK$6,'Forecast Data'!$B:$B,$D468))/SUMIFS('Forecast Data'!$H:$H,'Forecast Data'!$C:$C,BK$6,'Forecast Data'!$B:$B,$D468),"")</f>
        <v>-1</v>
      </c>
      <c r="BL468" s="12">
        <f>IFERROR((SUMIFS('OP Units'!G:G,'OP Units'!$A:$A,$D468)-SUMIFS('Forecast Data'!$H:$H,'Forecast Data'!$C:$C,BL$6,'Forecast Data'!$B:$B,$D468))/SUMIFS('Forecast Data'!$H:$H,'Forecast Data'!$C:$C,BL$6,'Forecast Data'!$B:$B,$D468),"")</f>
        <v>-1</v>
      </c>
      <c r="BM468" s="12">
        <f>IFERROR((SUMIFS('OP Units'!H:H,'OP Units'!$A:$A,$D468)-SUMIFS('Forecast Data'!$H:$H,'Forecast Data'!$C:$C,BM$6,'Forecast Data'!$B:$B,$D468))/SUMIFS('Forecast Data'!$H:$H,'Forecast Data'!$C:$C,BM$6,'Forecast Data'!$B:$B,$D468),"")</f>
        <v>-1</v>
      </c>
      <c r="BN468" s="12">
        <f>IFERROR((SUMIFS('OP Units'!I:I,'OP Units'!$A:$A,$D468)-SUMIFS('Forecast Data'!$H:$H,'Forecast Data'!$C:$C,BN$6,'Forecast Data'!$B:$B,$D468))/SUMIFS('Forecast Data'!$H:$H,'Forecast Data'!$C:$C,BN$6,'Forecast Data'!$B:$B,$D468),"")</f>
        <v>-1</v>
      </c>
      <c r="BO468" s="12">
        <f>IFERROR((SUMIFS('OP Units'!J:J,'OP Units'!$A:$A,$D468)-SUMIFS('Forecast Data'!$H:$H,'Forecast Data'!$C:$C,BO$6,'Forecast Data'!$B:$B,$D468))/SUMIFS('Forecast Data'!$H:$H,'Forecast Data'!$C:$C,BO$6,'Forecast Data'!$B:$B,$D468),"")</f>
        <v>-1</v>
      </c>
      <c r="BP468" s="12">
        <f>IFERROR((SUMIFS('OP Units'!K:K,'OP Units'!$A:$A,$D468)-SUMIFS('Forecast Data'!$H:$H,'Forecast Data'!$C:$C,BP$6,'Forecast Data'!$B:$B,$D468))/SUMIFS('Forecast Data'!$H:$H,'Forecast Data'!$C:$C,BP$6,'Forecast Data'!$B:$B,$D468),"")</f>
        <v>-1</v>
      </c>
      <c r="BQ468" s="12">
        <f>IFERROR((SUMIFS('OP Units'!L:L,'OP Units'!$A:$A,$D468)-SUMIFS('Forecast Data'!$H:$H,'Forecast Data'!$C:$C,BQ$6,'Forecast Data'!$B:$B,$D468))/SUMIFS('Forecast Data'!$H:$H,'Forecast Data'!$C:$C,BQ$6,'Forecast Data'!$B:$B,$D468),"")</f>
        <v>-1</v>
      </c>
      <c r="BR468" s="12">
        <f>IFERROR((SUMIFS('OP Units'!M:M,'OP Units'!$A:$A,$D468)-SUMIFS('Forecast Data'!$H:$H,'Forecast Data'!$C:$C,BR$6,'Forecast Data'!$B:$B,$D468))/SUMIFS('Forecast Data'!$H:$H,'Forecast Data'!$C:$C,BR$6,'Forecast Data'!$B:$B,$D468),"")</f>
        <v>-1</v>
      </c>
      <c r="BS468" s="12">
        <f>IFERROR((SUMIFS('OP Units'!N:N,'OP Units'!$A:$A,$D468)-SUMIFS('Forecast Data'!$H:$H,'Forecast Data'!$C:$C,BS$6,'Forecast Data'!$B:$B,$D468))/SUMIFS('Forecast Data'!$H:$H,'Forecast Data'!$C:$C,BS$6,'Forecast Data'!$B:$B,$D468),"")</f>
        <v>-1</v>
      </c>
      <c r="BT468" s="12">
        <f>IFERROR((SUMIFS('OP Units'!O:O,'OP Units'!$A:$A,$D468)-SUMIFS('Forecast Data'!$H:$H,'Forecast Data'!$C:$C,BT$6,'Forecast Data'!$B:$B,$D468))/SUMIFS('Forecast Data'!$H:$H,'Forecast Data'!$C:$C,BT$6,'Forecast Data'!$B:$B,$D468),"")</f>
        <v>-1</v>
      </c>
      <c r="BU468" s="12">
        <f>IFERROR((SUMIFS('OP Units'!P:P,'OP Units'!$A:$A,$D468)-SUMIFS('Forecast Data'!$H:$H,'Forecast Data'!$C:$C,BU$6,'Forecast Data'!$B:$B,$D468))/SUMIFS('Forecast Data'!$H:$H,'Forecast Data'!$C:$C,BU$6,'Forecast Data'!$B:$B,$D468),"")</f>
        <v>-1</v>
      </c>
      <c r="BV468" s="12"/>
      <c r="BW468" s="11">
        <f>(SUMIFS('Forecast Data'!H:H,'Forecast Data'!B:B,D468,'Forecast Data'!C:C,BK$6)+SUMIFS('Forecast Data'!H:H,'Forecast Data'!B:B,D468,'Forecast Data'!C:C,BL$6)+SUMIFS('Forecast Data'!H:H,'Forecast Data'!B:B,D468,'Forecast Data'!C:C,BM$6)+SUMIFS('Forecast Data'!H:H,'Forecast Data'!B:B,D468,'Forecast Data'!C:C,BN$6)+SUMIFS('Forecast Data'!H:H,'Forecast Data'!B:B,D468,'Forecast Data'!C:C,BO$6)+SUMIFS('Forecast Data'!H:H,'Forecast Data'!B:B,D468,'Forecast Data'!C:C,BP$6)+SUMIFS('Forecast Data'!H:H,'Forecast Data'!B:B,D468,'Forecast Data'!C:C,BQ$6)+SUMIFS('Forecast Data'!H:H,'Forecast Data'!B:B,D468,'Forecast Data'!C:C,BJ$6))/8</f>
        <v>4.625</v>
      </c>
      <c r="BX468" s="12">
        <f>IFERROR((SUM(W468:AD468)-(SUMIFS('Forecast Data'!H:H,'Forecast Data'!B:B,B468,'Forecast Data'!C:C,BJ$6)+SUMIFS('Forecast Data'!H:H,'Forecast Data'!B:B,B468,'Forecast Data'!C:C,BK$6)+SUMIFS('Forecast Data'!H:H,'Forecast Data'!B:B,B468,'Forecast Data'!C:C,BL$6)+SUMIFS('Forecast Data'!H:H,'Forecast Data'!B:B,B468,'Forecast Data'!C:C,BM$6)+SUMIFS('Forecast Data'!H:H,'Forecast Data'!B:B,B468,'Forecast Data'!C:C,BN$6)+SUMIFS('Forecast Data'!H:H,'Forecast Data'!B:B,B468,'Forecast Data'!C:C,BO$6)+SUMIFS('Forecast Data'!H:H,'Forecast Data'!B:B,B468,'Forecast Data'!C:C,BP$6)+SUMIFS('Forecast Data'!H:H,'Forecast Data'!B:B,B468,'Forecast Data'!C:C,BQ$6)))/(SUMIFS('Forecast Data'!H:H,'Forecast Data'!B:B,B468,'Forecast Data'!C:C,BJ$6)+SUMIFS('Forecast Data'!H:H,'Forecast Data'!B:B,B468,'Forecast Data'!C:C,BK$6)+SUMIFS('Forecast Data'!H:H,'Forecast Data'!B:B,B468,'Forecast Data'!C:C,BL$6)+SUMIFS('Forecast Data'!H:H,'Forecast Data'!B:B,B468,'Forecast Data'!C:C,BM$6)+SUMIFS('Forecast Data'!H:H,'Forecast Data'!B:B,B468,'Forecast Data'!C:C,BN$6)+SUMIFS('Forecast Data'!H:H,'Forecast Data'!B:B,B468,'Forecast Data'!C:C,BO$6)+SUMIFS('Forecast Data'!H:H,'Forecast Data'!B:B,B468,'Forecast Data'!C:C,BP$6)+SUMIFS('Forecast Data'!H:H,'Forecast Data'!B:B,B468,'Forecast Data'!C:C,BQ$6)),"")</f>
        <v>-1</v>
      </c>
      <c r="BY468" s="12">
        <f t="shared" si="68"/>
        <v>-3.4205663260637747E-6</v>
      </c>
      <c r="BZ468" s="16">
        <f t="shared" si="69"/>
        <v>-3.8031329882806045E-6</v>
      </c>
      <c r="CA468" s="13">
        <f t="shared" si="70"/>
        <v>3.8256666221682979E-5</v>
      </c>
      <c r="CB468" s="12">
        <f t="shared" si="71"/>
        <v>3.8256666221682977E-7</v>
      </c>
      <c r="CC468" s="12"/>
      <c r="CD468" s="11">
        <f>(SUMIFS('Forecast Data'!H:H,'Forecast Data'!B:B,D468,'Forecast Data'!C:C,BK$6)+SUMIFS('Forecast Data'!H:H,'Forecast Data'!B:B,D468,'Forecast Data'!C:C,BL$6)+SUMIFS('Forecast Data'!H:H,'Forecast Data'!B:B,D468,'Forecast Data'!C:C,BM$6)+SUMIFS('Forecast Data'!H:H,'Forecast Data'!B:B,D468,'Forecast Data'!C:C,BJ$6))/4</f>
        <v>4.5</v>
      </c>
      <c r="CE468" s="12">
        <f>IFERROR((SUM(W468:Z468)-(SUMIFS('Forecast Data'!H:H,'Forecast Data'!B:B,D468,'Forecast Data'!C:C,BJ$6)+SUMIFS('Forecast Data'!H:H,'Forecast Data'!B:B,D468,'Forecast Data'!C:C,BK$6)+SUMIFS('Forecast Data'!H:H,'Forecast Data'!B:B,D468,'Forecast Data'!C:C,BL$6)+SUMIFS('Forecast Data'!H:H,'Forecast Data'!B:B,D468,'Forecast Data'!C:C,BM$6)))/(SUMIFS('Forecast Data'!H:H,'Forecast Data'!B:B,D468,'Forecast Data'!C:C,BJ$6)+SUMIFS('Forecast Data'!H:H,'Forecast Data'!B:B,D468,'Forecast Data'!C:C,BK$6)+SUMIFS('Forecast Data'!H:H,'Forecast Data'!B:B,D468,'Forecast Data'!C:C,BL$6)+SUMIFS('Forecast Data'!H:H,'Forecast Data'!B:B,D468,'Forecast Data'!C:C,BM$6)),"")</f>
        <v>-1</v>
      </c>
      <c r="CF468" s="12">
        <f t="shared" si="72"/>
        <v>-3.4205663260637747E-6</v>
      </c>
      <c r="CG468" s="12">
        <f t="shared" si="73"/>
        <v>-3.7727360346249502E-6</v>
      </c>
      <c r="CH468" s="13">
        <f t="shared" si="74"/>
        <v>3.5216970856117541E-5</v>
      </c>
      <c r="CI468" s="13"/>
    </row>
    <row r="469" spans="1:87" ht="13.2">
      <c r="A469" s="1"/>
      <c r="B469" t="str">
        <f t="shared" si="81"/>
        <v>UMZU</v>
      </c>
      <c r="D469" t="s">
        <v>501</v>
      </c>
      <c r="E469" s="11">
        <f>SUMIFS('Fin Data'!F:F,'Fin Data'!A:A,D469)</f>
        <v>10</v>
      </c>
      <c r="F469" s="11">
        <f>SUMIFS('Fin Data with 6 week hist'!I:I,'Fin Data with 6 week hist'!$A:$A,$D469)</f>
        <v>0</v>
      </c>
      <c r="G469" s="11">
        <f>SUMIFS('Fin Data with 6 week hist'!J:J,'Fin Data with 6 week hist'!$A:$A,$D469)</f>
        <v>0</v>
      </c>
      <c r="H469" s="11">
        <f>SUMIFS('Fin Data with 6 week hist'!K:K,'Fin Data with 6 week hist'!$A:$A,$D469)+SUMIFS('Unit Cancellations'!D:D,'Unit Cancellations'!$B:$B,$D469)</f>
        <v>0</v>
      </c>
      <c r="I469" s="11">
        <f>SUMIFS('Fin Data with 6 week hist'!L:L,'Fin Data with 6 week hist'!$A:$A,$D469)+SUMIFS('Unit Cancellations'!E:E,'Unit Cancellations'!$B:$B,$D469)</f>
        <v>0</v>
      </c>
      <c r="J469" s="11">
        <f>SUMIFS('Fin Data with 6 week hist'!M:M,'Fin Data with 6 week hist'!$A:$A,$D469)+SUMIFS('Unit Cancellations'!F:F,'Unit Cancellations'!$B:$B,$D469)</f>
        <v>0</v>
      </c>
      <c r="K469" s="11">
        <f>SUMIFS('Fin Data with 6 week hist'!N:N,'Fin Data with 6 week hist'!$A:$A,$D469)+SUMIFS('Unit Cancellations'!G:G,'Unit Cancellations'!$B:$B,$D469)</f>
        <v>0</v>
      </c>
      <c r="L469" s="11">
        <f>SUMIFS('Fin Data'!AN:AN,'Fin Data'!A:A,D469)</f>
        <v>0</v>
      </c>
      <c r="M469" s="12">
        <f>IFERROR(SUMIFS('Fin Data'!AO:AO,'Fin Data'!A:A,D469),"")</f>
        <v>0</v>
      </c>
      <c r="N469" s="1"/>
      <c r="O469" s="11">
        <f t="shared" si="63"/>
        <v>0</v>
      </c>
      <c r="P469" s="12">
        <f t="shared" si="64"/>
        <v>-1</v>
      </c>
      <c r="Q469" s="1"/>
      <c r="R469" s="11">
        <f t="shared" si="65"/>
        <v>0</v>
      </c>
      <c r="S469" s="12">
        <f t="shared" si="66"/>
        <v>-1</v>
      </c>
      <c r="T469" s="11">
        <f t="shared" si="67"/>
        <v>0</v>
      </c>
      <c r="U469" s="1" t="e">
        <f t="shared" si="80"/>
        <v>#REF!</v>
      </c>
      <c r="V469" s="1"/>
      <c r="W469" s="11">
        <f>SUMIFS('Forecast Data'!$D:$D,'Forecast Data'!$C:$C,W$6,'Forecast Data'!$B:$B,$D469)</f>
        <v>0</v>
      </c>
      <c r="X469" s="11">
        <f>SUMIFS('Forecast Data'!$D:$D,'Forecast Data'!$C:$C,X$6,'Forecast Data'!$B:$B,$D469)</f>
        <v>0</v>
      </c>
      <c r="Y469" s="11">
        <f>SUMIFS('Forecast Data'!$D:$D,'Forecast Data'!$C:$C,Y$6,'Forecast Data'!$B:$B,$D469)</f>
        <v>0</v>
      </c>
      <c r="Z469" s="11">
        <f>SUMIFS('Forecast Data'!$D:$D,'Forecast Data'!$C:$C,Z$6,'Forecast Data'!$B:$B,$D469)</f>
        <v>0</v>
      </c>
      <c r="AA469" s="11">
        <f>SUMIFS('Forecast Data'!$D:$D,'Forecast Data'!$C:$C,AA$6,'Forecast Data'!$B:$B,$D469)</f>
        <v>0</v>
      </c>
      <c r="AB469" s="11">
        <f>SUMIFS('Forecast Data'!$D:$D,'Forecast Data'!$C:$C,AB$6,'Forecast Data'!$B:$B,$D469)</f>
        <v>0</v>
      </c>
      <c r="AC469" s="11">
        <f>SUMIFS('Forecast Data'!$D:$D,'Forecast Data'!$C:$C,AC$6,'Forecast Data'!$B:$B,$D469)</f>
        <v>0</v>
      </c>
      <c r="AD469" s="11">
        <f>SUMIFS('Forecast Data'!$D:$D,'Forecast Data'!$C:$C,AD$6,'Forecast Data'!$B:$B,$D469)</f>
        <v>0</v>
      </c>
      <c r="AE469" s="11">
        <f>SUMIFS('Forecast Data'!$D:$D,'Forecast Data'!$C:$C,AE$6,'Forecast Data'!$B:$B,$D469)</f>
        <v>0</v>
      </c>
      <c r="AF469" s="11">
        <f>SUMIFS('Forecast Data'!$D:$D,'Forecast Data'!$C:$C,AF$6,'Forecast Data'!$B:$B,$D469)</f>
        <v>0</v>
      </c>
      <c r="AG469" s="11">
        <f>SUMIFS('Forecast Data'!$D:$D,'Forecast Data'!$C:$C,AG$6,'Forecast Data'!$B:$B,$D469)</f>
        <v>0</v>
      </c>
      <c r="AH469" s="11">
        <f>SUMIFS('Forecast Data'!$D:$D,'Forecast Data'!$C:$C,AH$6,'Forecast Data'!$B:$B,$D469)</f>
        <v>0</v>
      </c>
      <c r="AI469" s="1"/>
      <c r="AJ469" s="12">
        <f>IF(SUMIFS('Forecast Data'!$E:$E,'Forecast Data'!$C:$C,AJ$6,'Forecast Data'!$B:$B,$D469)=0,"",SUMIFS('Forecast Data'!$E:$E,'Forecast Data'!$C:$C,AJ$6,'Forecast Data'!$B:$B,$D469))</f>
        <v>-1</v>
      </c>
      <c r="AK469" s="12">
        <f>IF(SUMIFS('Forecast Data'!$E:$E,'Forecast Data'!$C:$C,AK$6,'Forecast Data'!$B:$B,$D469)=0,"",SUMIFS('Forecast Data'!$E:$E,'Forecast Data'!$C:$C,AK$6,'Forecast Data'!$B:$B,$D469))</f>
        <v>-1</v>
      </c>
      <c r="AL469" s="12">
        <f>IF(SUMIFS('Forecast Data'!$E:$E,'Forecast Data'!$C:$C,AL$6,'Forecast Data'!$B:$B,$D469)=0,"",SUMIFS('Forecast Data'!$E:$E,'Forecast Data'!$C:$C,AL$6,'Forecast Data'!$B:$B,$D469))</f>
        <v>-1</v>
      </c>
      <c r="AM469" s="12">
        <f>IF(SUMIFS('Forecast Data'!$E:$E,'Forecast Data'!$C:$C,AM$6,'Forecast Data'!$B:$B,$D469)=0,"",SUMIFS('Forecast Data'!$E:$E,'Forecast Data'!$C:$C,AM$6,'Forecast Data'!$B:$B,$D469))</f>
        <v>-1</v>
      </c>
      <c r="AN469" s="12">
        <f>IF(SUMIFS('Forecast Data'!$E:$E,'Forecast Data'!$C:$C,AN$6,'Forecast Data'!$B:$B,$D469)=0,"",SUMIFS('Forecast Data'!$E:$E,'Forecast Data'!$C:$C,AN$6,'Forecast Data'!$B:$B,$D469))</f>
        <v>-1</v>
      </c>
      <c r="AO469" s="12">
        <f>IF(SUMIFS('Forecast Data'!$E:$E,'Forecast Data'!$C:$C,AO$6,'Forecast Data'!$B:$B,$D469)=0,"",SUMIFS('Forecast Data'!$E:$E,'Forecast Data'!$C:$C,AO$6,'Forecast Data'!$B:$B,$D469))</f>
        <v>-1</v>
      </c>
      <c r="AP469" s="12">
        <f>IF(SUMIFS('Forecast Data'!$E:$E,'Forecast Data'!$C:$C,AP$6,'Forecast Data'!$B:$B,$D469)=0,"",SUMIFS('Forecast Data'!$E:$E,'Forecast Data'!$C:$C,AP$6,'Forecast Data'!$B:$B,$D469))</f>
        <v>-1</v>
      </c>
      <c r="AQ469" s="12">
        <f>IF(SUMIFS('Forecast Data'!$E:$E,'Forecast Data'!$C:$C,AQ$6,'Forecast Data'!$B:$B,$D469)=0,"",SUMIFS('Forecast Data'!$E:$E,'Forecast Data'!$C:$C,AQ$6,'Forecast Data'!$B:$B,$D469))</f>
        <v>-1</v>
      </c>
      <c r="AR469" s="12">
        <f>IF(SUMIFS('Forecast Data'!$E:$E,'Forecast Data'!$C:$C,AR$6,'Forecast Data'!$B:$B,$D469)=0,"",SUMIFS('Forecast Data'!$E:$E,'Forecast Data'!$C:$C,AR$6,'Forecast Data'!$B:$B,$D469))</f>
        <v>-1</v>
      </c>
      <c r="AS469" s="12">
        <f>IF(SUMIFS('Forecast Data'!$E:$E,'Forecast Data'!$C:$C,AS$6,'Forecast Data'!$B:$B,$D469)=0,"",SUMIFS('Forecast Data'!$E:$E,'Forecast Data'!$C:$C,AS$6,'Forecast Data'!$B:$B,$D469))</f>
        <v>-1</v>
      </c>
      <c r="AT469" s="12">
        <f>IF(SUMIFS('Forecast Data'!$E:$E,'Forecast Data'!$C:$C,AT$6,'Forecast Data'!$B:$B,$D469)=0,"",SUMIFS('Forecast Data'!$E:$E,'Forecast Data'!$C:$C,AT$6,'Forecast Data'!$B:$B,$D469))</f>
        <v>-1</v>
      </c>
      <c r="AU469" s="12">
        <f>IF(SUMIFS('Forecast Data'!$E:$E,'Forecast Data'!$C:$C,AU$6,'Forecast Data'!$B:$B,$D469)=0,"",SUMIFS('Forecast Data'!$E:$E,'Forecast Data'!$C:$C,AU$6,'Forecast Data'!$B:$B,$D469))</f>
        <v>-1</v>
      </c>
      <c r="AV469" s="1"/>
      <c r="AW469" s="11">
        <f>SUMIFS('OP Units'!E:E,'OP Units'!$A:$A,$D469)</f>
        <v>0</v>
      </c>
      <c r="AX469" s="11">
        <f>SUMIFS('OP Units'!F:F,'OP Units'!$A:$A,$D469)</f>
        <v>0</v>
      </c>
      <c r="AY469" s="11">
        <f>SUMIFS('OP Units'!G:G,'OP Units'!$A:$A,$D469)</f>
        <v>0</v>
      </c>
      <c r="AZ469" s="11">
        <f>SUMIFS('OP Units'!H:H,'OP Units'!$A:$A,$D469)</f>
        <v>0</v>
      </c>
      <c r="BA469" s="11">
        <f>SUMIFS('OP Units'!I:I,'OP Units'!$A:$A,$D469)</f>
        <v>0</v>
      </c>
      <c r="BB469" s="11">
        <f>SUMIFS('OP Units'!J:J,'OP Units'!$A:$A,$D469)</f>
        <v>0</v>
      </c>
      <c r="BC469" s="11">
        <f>SUMIFS('OP Units'!K:K,'OP Units'!$A:$A,$D469)</f>
        <v>0</v>
      </c>
      <c r="BD469" s="11">
        <f>SUMIFS('OP Units'!L:L,'OP Units'!$A:$A,$D469)</f>
        <v>0</v>
      </c>
      <c r="BE469" s="11">
        <f>SUMIFS('OP Units'!M:M,'OP Units'!$A:$A,$D469)</f>
        <v>0</v>
      </c>
      <c r="BF469" s="11">
        <f>SUMIFS('OP Units'!N:N,'OP Units'!$A:$A,$D469)</f>
        <v>0</v>
      </c>
      <c r="BG469" s="11">
        <f>SUMIFS('OP Units'!O:O,'OP Units'!$A:$A,$D469)</f>
        <v>0</v>
      </c>
      <c r="BH469" s="11">
        <f>SUMIFS('OP Units'!P:P,'OP Units'!$A:$A,$D469)</f>
        <v>0</v>
      </c>
      <c r="BI469" s="1"/>
      <c r="BJ469" s="12">
        <f>IFERROR((SUMIFS('OP Units'!E:E,'OP Units'!$A:$A,$D469)-SUMIFS('Forecast Data'!$H:$H,'Forecast Data'!$C:$C,BJ$6,'Forecast Data'!$B:$B,$D469))/SUMIFS('Forecast Data'!$H:$H,'Forecast Data'!$C:$C,BJ$6,'Forecast Data'!$B:$B,$D469),"")</f>
        <v>-1</v>
      </c>
      <c r="BK469" s="12">
        <f>IFERROR((SUMIFS('OP Units'!F:F,'OP Units'!$A:$A,$D469)-SUMIFS('Forecast Data'!$H:$H,'Forecast Data'!$C:$C,BK$6,'Forecast Data'!$B:$B,$D469))/SUMIFS('Forecast Data'!$H:$H,'Forecast Data'!$C:$C,BK$6,'Forecast Data'!$B:$B,$D469),"")</f>
        <v>-1</v>
      </c>
      <c r="BL469" s="12">
        <f>IFERROR((SUMIFS('OP Units'!G:G,'OP Units'!$A:$A,$D469)-SUMIFS('Forecast Data'!$H:$H,'Forecast Data'!$C:$C,BL$6,'Forecast Data'!$B:$B,$D469))/SUMIFS('Forecast Data'!$H:$H,'Forecast Data'!$C:$C,BL$6,'Forecast Data'!$B:$B,$D469),"")</f>
        <v>-1</v>
      </c>
      <c r="BM469" s="12">
        <f>IFERROR((SUMIFS('OP Units'!H:H,'OP Units'!$A:$A,$D469)-SUMIFS('Forecast Data'!$H:$H,'Forecast Data'!$C:$C,BM$6,'Forecast Data'!$B:$B,$D469))/SUMIFS('Forecast Data'!$H:$H,'Forecast Data'!$C:$C,BM$6,'Forecast Data'!$B:$B,$D469),"")</f>
        <v>-1</v>
      </c>
      <c r="BN469" s="12">
        <f>IFERROR((SUMIFS('OP Units'!I:I,'OP Units'!$A:$A,$D469)-SUMIFS('Forecast Data'!$H:$H,'Forecast Data'!$C:$C,BN$6,'Forecast Data'!$B:$B,$D469))/SUMIFS('Forecast Data'!$H:$H,'Forecast Data'!$C:$C,BN$6,'Forecast Data'!$B:$B,$D469),"")</f>
        <v>-1</v>
      </c>
      <c r="BO469" s="12">
        <f>IFERROR((SUMIFS('OP Units'!J:J,'OP Units'!$A:$A,$D469)-SUMIFS('Forecast Data'!$H:$H,'Forecast Data'!$C:$C,BO$6,'Forecast Data'!$B:$B,$D469))/SUMIFS('Forecast Data'!$H:$H,'Forecast Data'!$C:$C,BO$6,'Forecast Data'!$B:$B,$D469),"")</f>
        <v>-1</v>
      </c>
      <c r="BP469" s="12">
        <f>IFERROR((SUMIFS('OP Units'!K:K,'OP Units'!$A:$A,$D469)-SUMIFS('Forecast Data'!$H:$H,'Forecast Data'!$C:$C,BP$6,'Forecast Data'!$B:$B,$D469))/SUMIFS('Forecast Data'!$H:$H,'Forecast Data'!$C:$C,BP$6,'Forecast Data'!$B:$B,$D469),"")</f>
        <v>-1</v>
      </c>
      <c r="BQ469" s="12">
        <f>IFERROR((SUMIFS('OP Units'!L:L,'OP Units'!$A:$A,$D469)-SUMIFS('Forecast Data'!$H:$H,'Forecast Data'!$C:$C,BQ$6,'Forecast Data'!$B:$B,$D469))/SUMIFS('Forecast Data'!$H:$H,'Forecast Data'!$C:$C,BQ$6,'Forecast Data'!$B:$B,$D469),"")</f>
        <v>-1</v>
      </c>
      <c r="BR469" s="12">
        <f>IFERROR((SUMIFS('OP Units'!M:M,'OP Units'!$A:$A,$D469)-SUMIFS('Forecast Data'!$H:$H,'Forecast Data'!$C:$C,BR$6,'Forecast Data'!$B:$B,$D469))/SUMIFS('Forecast Data'!$H:$H,'Forecast Data'!$C:$C,BR$6,'Forecast Data'!$B:$B,$D469),"")</f>
        <v>-1</v>
      </c>
      <c r="BS469" s="12">
        <f>IFERROR((SUMIFS('OP Units'!N:N,'OP Units'!$A:$A,$D469)-SUMIFS('Forecast Data'!$H:$H,'Forecast Data'!$C:$C,BS$6,'Forecast Data'!$B:$B,$D469))/SUMIFS('Forecast Data'!$H:$H,'Forecast Data'!$C:$C,BS$6,'Forecast Data'!$B:$B,$D469),"")</f>
        <v>-1</v>
      </c>
      <c r="BT469" s="12">
        <f>IFERROR((SUMIFS('OP Units'!O:O,'OP Units'!$A:$A,$D469)-SUMIFS('Forecast Data'!$H:$H,'Forecast Data'!$C:$C,BT$6,'Forecast Data'!$B:$B,$D469))/SUMIFS('Forecast Data'!$H:$H,'Forecast Data'!$C:$C,BT$6,'Forecast Data'!$B:$B,$D469),"")</f>
        <v>-1</v>
      </c>
      <c r="BU469" s="12">
        <f>IFERROR((SUMIFS('OP Units'!P:P,'OP Units'!$A:$A,$D469)-SUMIFS('Forecast Data'!$H:$H,'Forecast Data'!$C:$C,BU$6,'Forecast Data'!$B:$B,$D469))/SUMIFS('Forecast Data'!$H:$H,'Forecast Data'!$C:$C,BU$6,'Forecast Data'!$B:$B,$D469),"")</f>
        <v>-1</v>
      </c>
      <c r="BV469" s="12"/>
      <c r="BW469" s="11">
        <f>(SUMIFS('Forecast Data'!H:H,'Forecast Data'!B:B,D469,'Forecast Data'!C:C,BK$6)+SUMIFS('Forecast Data'!H:H,'Forecast Data'!B:B,D469,'Forecast Data'!C:C,BL$6)+SUMIFS('Forecast Data'!H:H,'Forecast Data'!B:B,D469,'Forecast Data'!C:C,BM$6)+SUMIFS('Forecast Data'!H:H,'Forecast Data'!B:B,D469,'Forecast Data'!C:C,BN$6)+SUMIFS('Forecast Data'!H:H,'Forecast Data'!B:B,D469,'Forecast Data'!C:C,BO$6)+SUMIFS('Forecast Data'!H:H,'Forecast Data'!B:B,D469,'Forecast Data'!C:C,BP$6)+SUMIFS('Forecast Data'!H:H,'Forecast Data'!B:B,D469,'Forecast Data'!C:C,BQ$6)+SUMIFS('Forecast Data'!H:H,'Forecast Data'!B:B,D469,'Forecast Data'!C:C,BJ$6))/8</f>
        <v>11.375</v>
      </c>
      <c r="BX469" s="12">
        <f>IFERROR((SUM(W469:AD469)-(SUMIFS('Forecast Data'!H:H,'Forecast Data'!B:B,B469,'Forecast Data'!C:C,BJ$6)+SUMIFS('Forecast Data'!H:H,'Forecast Data'!B:B,B469,'Forecast Data'!C:C,BK$6)+SUMIFS('Forecast Data'!H:H,'Forecast Data'!B:B,B469,'Forecast Data'!C:C,BL$6)+SUMIFS('Forecast Data'!H:H,'Forecast Data'!B:B,B469,'Forecast Data'!C:C,BM$6)+SUMIFS('Forecast Data'!H:H,'Forecast Data'!B:B,B469,'Forecast Data'!C:C,BN$6)+SUMIFS('Forecast Data'!H:H,'Forecast Data'!B:B,B469,'Forecast Data'!C:C,BO$6)+SUMIFS('Forecast Data'!H:H,'Forecast Data'!B:B,B469,'Forecast Data'!C:C,BP$6)+SUMIFS('Forecast Data'!H:H,'Forecast Data'!B:B,B469,'Forecast Data'!C:C,BQ$6)))/(SUMIFS('Forecast Data'!H:H,'Forecast Data'!B:B,B469,'Forecast Data'!C:C,BJ$6)+SUMIFS('Forecast Data'!H:H,'Forecast Data'!B:B,B469,'Forecast Data'!C:C,BK$6)+SUMIFS('Forecast Data'!H:H,'Forecast Data'!B:B,B469,'Forecast Data'!C:C,BL$6)+SUMIFS('Forecast Data'!H:H,'Forecast Data'!B:B,B469,'Forecast Data'!C:C,BM$6)+SUMIFS('Forecast Data'!H:H,'Forecast Data'!B:B,B469,'Forecast Data'!C:C,BN$6)+SUMIFS('Forecast Data'!H:H,'Forecast Data'!B:B,B469,'Forecast Data'!C:C,BO$6)+SUMIFS('Forecast Data'!H:H,'Forecast Data'!B:B,B469,'Forecast Data'!C:C,BP$6)+SUMIFS('Forecast Data'!H:H,'Forecast Data'!B:B,B469,'Forecast Data'!C:C,BQ$6)),"")</f>
        <v>-1</v>
      </c>
      <c r="BY469" s="12">
        <f t="shared" si="68"/>
        <v>-8.5514158151594364E-6</v>
      </c>
      <c r="BZ469" s="16">
        <f t="shared" si="69"/>
        <v>-9.3536514036090556E-6</v>
      </c>
      <c r="CA469" s="13">
        <f t="shared" si="70"/>
        <v>8.0223558844961905E-5</v>
      </c>
      <c r="CB469" s="12">
        <f t="shared" si="71"/>
        <v>8.0223558844961901E-7</v>
      </c>
      <c r="CC469" s="12"/>
      <c r="CD469" s="11">
        <f>(SUMIFS('Forecast Data'!H:H,'Forecast Data'!B:B,D469,'Forecast Data'!C:C,BK$6)+SUMIFS('Forecast Data'!H:H,'Forecast Data'!B:B,D469,'Forecast Data'!C:C,BL$6)+SUMIFS('Forecast Data'!H:H,'Forecast Data'!B:B,D469,'Forecast Data'!C:C,BM$6)+SUMIFS('Forecast Data'!H:H,'Forecast Data'!B:B,D469,'Forecast Data'!C:C,BJ$6))/4</f>
        <v>13.25</v>
      </c>
      <c r="CE469" s="12">
        <f>IFERROR((SUM(W469:Z469)-(SUMIFS('Forecast Data'!H:H,'Forecast Data'!B:B,D469,'Forecast Data'!C:C,BJ$6)+SUMIFS('Forecast Data'!H:H,'Forecast Data'!B:B,D469,'Forecast Data'!C:C,BK$6)+SUMIFS('Forecast Data'!H:H,'Forecast Data'!B:B,D469,'Forecast Data'!C:C,BL$6)+SUMIFS('Forecast Data'!H:H,'Forecast Data'!B:B,D469,'Forecast Data'!C:C,BM$6)))/(SUMIFS('Forecast Data'!H:H,'Forecast Data'!B:B,D469,'Forecast Data'!C:C,BJ$6)+SUMIFS('Forecast Data'!H:H,'Forecast Data'!B:B,D469,'Forecast Data'!C:C,BK$6)+SUMIFS('Forecast Data'!H:H,'Forecast Data'!B:B,D469,'Forecast Data'!C:C,BL$6)+SUMIFS('Forecast Data'!H:H,'Forecast Data'!B:B,D469,'Forecast Data'!C:C,BM$6)),"")</f>
        <v>-1</v>
      </c>
      <c r="CF469" s="12">
        <f t="shared" si="72"/>
        <v>-8.5514158151594364E-6</v>
      </c>
      <c r="CG469" s="12">
        <f t="shared" si="73"/>
        <v>-1.1108611657506797E-5</v>
      </c>
      <c r="CH469" s="13">
        <f t="shared" si="74"/>
        <v>2.5571958423473607E-4</v>
      </c>
      <c r="CI469" s="13"/>
    </row>
    <row r="470" spans="1:87" ht="13.2">
      <c r="A470" s="1"/>
      <c r="B470" t="str">
        <f t="shared" si="81"/>
        <v>De Rigo Rem</v>
      </c>
      <c r="D470" t="s">
        <v>502</v>
      </c>
      <c r="E470" s="11">
        <f>SUMIFS('Fin Data'!F:F,'Fin Data'!A:A,D470)</f>
        <v>4</v>
      </c>
      <c r="F470" s="11">
        <f>SUMIFS('Fin Data with 6 week hist'!I:I,'Fin Data with 6 week hist'!$A:$A,$D470)</f>
        <v>3</v>
      </c>
      <c r="G470" s="11">
        <f>SUMIFS('Fin Data with 6 week hist'!J:J,'Fin Data with 6 week hist'!$A:$A,$D470)</f>
        <v>9</v>
      </c>
      <c r="H470" s="11">
        <f>SUMIFS('Fin Data with 6 week hist'!K:K,'Fin Data with 6 week hist'!$A:$A,$D470)+SUMIFS('Unit Cancellations'!D:D,'Unit Cancellations'!$B:$B,$D470)</f>
        <v>10</v>
      </c>
      <c r="I470" s="11">
        <f>SUMIFS('Fin Data with 6 week hist'!L:L,'Fin Data with 6 week hist'!$A:$A,$D470)+SUMIFS('Unit Cancellations'!E:E,'Unit Cancellations'!$B:$B,$D470)</f>
        <v>0</v>
      </c>
      <c r="J470" s="11">
        <f>SUMIFS('Fin Data with 6 week hist'!M:M,'Fin Data with 6 week hist'!$A:$A,$D470)+SUMIFS('Unit Cancellations'!F:F,'Unit Cancellations'!$B:$B,$D470)</f>
        <v>6</v>
      </c>
      <c r="K470" s="11">
        <f>SUMIFS('Fin Data with 6 week hist'!N:N,'Fin Data with 6 week hist'!$A:$A,$D470)+SUMIFS('Unit Cancellations'!G:G,'Unit Cancellations'!$B:$B,$D470)</f>
        <v>6</v>
      </c>
      <c r="L470" s="11">
        <f>SUMIFS('Fin Data'!AN:AN,'Fin Data'!A:A,D470)</f>
        <v>6</v>
      </c>
      <c r="M470" s="12">
        <f>IFERROR(SUMIFS('Fin Data'!AO:AO,'Fin Data'!A:A,D470),"")</f>
        <v>0.5</v>
      </c>
      <c r="N470" s="1"/>
      <c r="O470" s="11">
        <f t="shared" si="63"/>
        <v>0</v>
      </c>
      <c r="P470" s="12">
        <f t="shared" si="64"/>
        <v>-1</v>
      </c>
      <c r="Q470" s="1"/>
      <c r="R470" s="11">
        <f t="shared" si="65"/>
        <v>0</v>
      </c>
      <c r="S470" s="12">
        <f t="shared" si="66"/>
        <v>-1</v>
      </c>
      <c r="T470" s="11">
        <f t="shared" si="67"/>
        <v>5.5</v>
      </c>
      <c r="U470" s="1" t="e">
        <f t="shared" si="80"/>
        <v>#REF!</v>
      </c>
      <c r="V470" s="1"/>
      <c r="W470" s="11">
        <f>SUMIFS('Forecast Data'!$D:$D,'Forecast Data'!$C:$C,W$6,'Forecast Data'!$B:$B,$D470)</f>
        <v>0</v>
      </c>
      <c r="X470" s="11">
        <f>SUMIFS('Forecast Data'!$D:$D,'Forecast Data'!$C:$C,X$6,'Forecast Data'!$B:$B,$D470)</f>
        <v>0</v>
      </c>
      <c r="Y470" s="11">
        <f>SUMIFS('Forecast Data'!$D:$D,'Forecast Data'!$C:$C,Y$6,'Forecast Data'!$B:$B,$D470)</f>
        <v>0</v>
      </c>
      <c r="Z470" s="11">
        <f>SUMIFS('Forecast Data'!$D:$D,'Forecast Data'!$C:$C,Z$6,'Forecast Data'!$B:$B,$D470)</f>
        <v>0</v>
      </c>
      <c r="AA470" s="11">
        <f>SUMIFS('Forecast Data'!$D:$D,'Forecast Data'!$C:$C,AA$6,'Forecast Data'!$B:$B,$D470)</f>
        <v>0</v>
      </c>
      <c r="AB470" s="11">
        <f>SUMIFS('Forecast Data'!$D:$D,'Forecast Data'!$C:$C,AB$6,'Forecast Data'!$B:$B,$D470)</f>
        <v>0</v>
      </c>
      <c r="AC470" s="11">
        <f>SUMIFS('Forecast Data'!$D:$D,'Forecast Data'!$C:$C,AC$6,'Forecast Data'!$B:$B,$D470)</f>
        <v>0</v>
      </c>
      <c r="AD470" s="11">
        <f>SUMIFS('Forecast Data'!$D:$D,'Forecast Data'!$C:$C,AD$6,'Forecast Data'!$B:$B,$D470)</f>
        <v>0</v>
      </c>
      <c r="AE470" s="11">
        <f>SUMIFS('Forecast Data'!$D:$D,'Forecast Data'!$C:$C,AE$6,'Forecast Data'!$B:$B,$D470)</f>
        <v>0</v>
      </c>
      <c r="AF470" s="11">
        <f>SUMIFS('Forecast Data'!$D:$D,'Forecast Data'!$C:$C,AF$6,'Forecast Data'!$B:$B,$D470)</f>
        <v>0</v>
      </c>
      <c r="AG470" s="11">
        <f>SUMIFS('Forecast Data'!$D:$D,'Forecast Data'!$C:$C,AG$6,'Forecast Data'!$B:$B,$D470)</f>
        <v>0</v>
      </c>
      <c r="AH470" s="11">
        <f>SUMIFS('Forecast Data'!$D:$D,'Forecast Data'!$C:$C,AH$6,'Forecast Data'!$B:$B,$D470)</f>
        <v>0</v>
      </c>
      <c r="AI470" s="1"/>
      <c r="AJ470" s="12">
        <f>IF(SUMIFS('Forecast Data'!$E:$E,'Forecast Data'!$C:$C,AJ$6,'Forecast Data'!$B:$B,$D470)=0,"",SUMIFS('Forecast Data'!$E:$E,'Forecast Data'!$C:$C,AJ$6,'Forecast Data'!$B:$B,$D470))</f>
        <v>-0.99</v>
      </c>
      <c r="AK470" s="12">
        <f>IF(SUMIFS('Forecast Data'!$E:$E,'Forecast Data'!$C:$C,AK$6,'Forecast Data'!$B:$B,$D470)=0,"",SUMIFS('Forecast Data'!$E:$E,'Forecast Data'!$C:$C,AK$6,'Forecast Data'!$B:$B,$D470))</f>
        <v>-0.97</v>
      </c>
      <c r="AL470" s="12">
        <f>IF(SUMIFS('Forecast Data'!$E:$E,'Forecast Data'!$C:$C,AL$6,'Forecast Data'!$B:$B,$D470)=0,"",SUMIFS('Forecast Data'!$E:$E,'Forecast Data'!$C:$C,AL$6,'Forecast Data'!$B:$B,$D470))</f>
        <v>-0.99</v>
      </c>
      <c r="AM470" s="12">
        <f>IF(SUMIFS('Forecast Data'!$E:$E,'Forecast Data'!$C:$C,AM$6,'Forecast Data'!$B:$B,$D470)=0,"",SUMIFS('Forecast Data'!$E:$E,'Forecast Data'!$C:$C,AM$6,'Forecast Data'!$B:$B,$D470))</f>
        <v>-0.99</v>
      </c>
      <c r="AN470" s="12">
        <f>IF(SUMIFS('Forecast Data'!$E:$E,'Forecast Data'!$C:$C,AN$6,'Forecast Data'!$B:$B,$D470)=0,"",SUMIFS('Forecast Data'!$E:$E,'Forecast Data'!$C:$C,AN$6,'Forecast Data'!$B:$B,$D470))</f>
        <v>-0.99</v>
      </c>
      <c r="AO470" s="12">
        <f>IF(SUMIFS('Forecast Data'!$E:$E,'Forecast Data'!$C:$C,AO$6,'Forecast Data'!$B:$B,$D470)=0,"",SUMIFS('Forecast Data'!$E:$E,'Forecast Data'!$C:$C,AO$6,'Forecast Data'!$B:$B,$D470))</f>
        <v>-1</v>
      </c>
      <c r="AP470" s="12">
        <f>IF(SUMIFS('Forecast Data'!$E:$E,'Forecast Data'!$C:$C,AP$6,'Forecast Data'!$B:$B,$D470)=0,"",SUMIFS('Forecast Data'!$E:$E,'Forecast Data'!$C:$C,AP$6,'Forecast Data'!$B:$B,$D470))</f>
        <v>-1</v>
      </c>
      <c r="AQ470" s="12">
        <f>IF(SUMIFS('Forecast Data'!$E:$E,'Forecast Data'!$C:$C,AQ$6,'Forecast Data'!$B:$B,$D470)=0,"",SUMIFS('Forecast Data'!$E:$E,'Forecast Data'!$C:$C,AQ$6,'Forecast Data'!$B:$B,$D470))</f>
        <v>-0.99</v>
      </c>
      <c r="AR470" s="12">
        <f>IF(SUMIFS('Forecast Data'!$E:$E,'Forecast Data'!$C:$C,AR$6,'Forecast Data'!$B:$B,$D470)=0,"",SUMIFS('Forecast Data'!$E:$E,'Forecast Data'!$C:$C,AR$6,'Forecast Data'!$B:$B,$D470))</f>
        <v>-1</v>
      </c>
      <c r="AS470" s="12">
        <f>IF(SUMIFS('Forecast Data'!$E:$E,'Forecast Data'!$C:$C,AS$6,'Forecast Data'!$B:$B,$D470)=0,"",SUMIFS('Forecast Data'!$E:$E,'Forecast Data'!$C:$C,AS$6,'Forecast Data'!$B:$B,$D470))</f>
        <v>-0.99</v>
      </c>
      <c r="AT470" s="12">
        <f>IF(SUMIFS('Forecast Data'!$E:$E,'Forecast Data'!$C:$C,AT$6,'Forecast Data'!$B:$B,$D470)=0,"",SUMIFS('Forecast Data'!$E:$E,'Forecast Data'!$C:$C,AT$6,'Forecast Data'!$B:$B,$D470))</f>
        <v>-0.99</v>
      </c>
      <c r="AU470" s="12" t="str">
        <f>IF(SUMIFS('Forecast Data'!$E:$E,'Forecast Data'!$C:$C,AU$6,'Forecast Data'!$B:$B,$D470)=0,"",SUMIFS('Forecast Data'!$E:$E,'Forecast Data'!$C:$C,AU$6,'Forecast Data'!$B:$B,$D470))</f>
        <v/>
      </c>
      <c r="AV470" s="1"/>
      <c r="AW470" s="11">
        <f>SUMIFS('OP Units'!E:E,'OP Units'!$A:$A,$D470)</f>
        <v>0</v>
      </c>
      <c r="AX470" s="11">
        <f>SUMIFS('OP Units'!F:F,'OP Units'!$A:$A,$D470)</f>
        <v>12</v>
      </c>
      <c r="AY470" s="11">
        <f>SUMIFS('OP Units'!G:G,'OP Units'!$A:$A,$D470)</f>
        <v>8</v>
      </c>
      <c r="AZ470" s="11">
        <f>SUMIFS('OP Units'!H:H,'OP Units'!$A:$A,$D470)</f>
        <v>6</v>
      </c>
      <c r="BA470" s="11">
        <f>SUMIFS('OP Units'!I:I,'OP Units'!$A:$A,$D470)</f>
        <v>3</v>
      </c>
      <c r="BB470" s="11">
        <f>SUMIFS('OP Units'!J:J,'OP Units'!$A:$A,$D470)</f>
        <v>6</v>
      </c>
      <c r="BC470" s="11">
        <f>SUMIFS('OP Units'!K:K,'OP Units'!$A:$A,$D470)</f>
        <v>4</v>
      </c>
      <c r="BD470" s="11">
        <f>SUMIFS('OP Units'!L:L,'OP Units'!$A:$A,$D470)</f>
        <v>5</v>
      </c>
      <c r="BE470" s="11">
        <f>SUMIFS('OP Units'!M:M,'OP Units'!$A:$A,$D470)</f>
        <v>7</v>
      </c>
      <c r="BF470" s="11">
        <f>SUMIFS('OP Units'!N:N,'OP Units'!$A:$A,$D470)</f>
        <v>5</v>
      </c>
      <c r="BG470" s="11">
        <f>SUMIFS('OP Units'!O:O,'OP Units'!$A:$A,$D470)</f>
        <v>1</v>
      </c>
      <c r="BH470" s="11">
        <f>SUMIFS('OP Units'!P:P,'OP Units'!$A:$A,$D470)</f>
        <v>5</v>
      </c>
      <c r="BI470" s="1"/>
      <c r="BJ470" s="12">
        <f>IFERROR((SUMIFS('OP Units'!E:E,'OP Units'!$A:$A,$D470)-SUMIFS('Forecast Data'!$H:$H,'Forecast Data'!$C:$C,BJ$6,'Forecast Data'!$B:$B,$D470))/SUMIFS('Forecast Data'!$H:$H,'Forecast Data'!$C:$C,BJ$6,'Forecast Data'!$B:$B,$D470),"")</f>
        <v>-1</v>
      </c>
      <c r="BK470" s="12">
        <f>IFERROR((SUMIFS('OP Units'!F:F,'OP Units'!$A:$A,$D470)-SUMIFS('Forecast Data'!$H:$H,'Forecast Data'!$C:$C,BK$6,'Forecast Data'!$B:$B,$D470))/SUMIFS('Forecast Data'!$H:$H,'Forecast Data'!$C:$C,BK$6,'Forecast Data'!$B:$B,$D470),"")</f>
        <v>11</v>
      </c>
      <c r="BL470" s="12">
        <f>IFERROR((SUMIFS('OP Units'!G:G,'OP Units'!$A:$A,$D470)-SUMIFS('Forecast Data'!$H:$H,'Forecast Data'!$C:$C,BL$6,'Forecast Data'!$B:$B,$D470))/SUMIFS('Forecast Data'!$H:$H,'Forecast Data'!$C:$C,BL$6,'Forecast Data'!$B:$B,$D470),"")</f>
        <v>1</v>
      </c>
      <c r="BM470" s="12">
        <f>IFERROR((SUMIFS('OP Units'!H:H,'OP Units'!$A:$A,$D470)-SUMIFS('Forecast Data'!$H:$H,'Forecast Data'!$C:$C,BM$6,'Forecast Data'!$B:$B,$D470))/SUMIFS('Forecast Data'!$H:$H,'Forecast Data'!$C:$C,BM$6,'Forecast Data'!$B:$B,$D470),"")</f>
        <v>0.5</v>
      </c>
      <c r="BN470" s="12">
        <f>IFERROR((SUMIFS('OP Units'!I:I,'OP Units'!$A:$A,$D470)-SUMIFS('Forecast Data'!$H:$H,'Forecast Data'!$C:$C,BN$6,'Forecast Data'!$B:$B,$D470))/SUMIFS('Forecast Data'!$H:$H,'Forecast Data'!$C:$C,BN$6,'Forecast Data'!$B:$B,$D470),"")</f>
        <v>-0.4</v>
      </c>
      <c r="BO470" s="12">
        <f>IFERROR((SUMIFS('OP Units'!J:J,'OP Units'!$A:$A,$D470)-SUMIFS('Forecast Data'!$H:$H,'Forecast Data'!$C:$C,BO$6,'Forecast Data'!$B:$B,$D470))/SUMIFS('Forecast Data'!$H:$H,'Forecast Data'!$C:$C,BO$6,'Forecast Data'!$B:$B,$D470),"")</f>
        <v>0</v>
      </c>
      <c r="BP470" s="12">
        <f>IFERROR((SUMIFS('OP Units'!K:K,'OP Units'!$A:$A,$D470)-SUMIFS('Forecast Data'!$H:$H,'Forecast Data'!$C:$C,BP$6,'Forecast Data'!$B:$B,$D470))/SUMIFS('Forecast Data'!$H:$H,'Forecast Data'!$C:$C,BP$6,'Forecast Data'!$B:$B,$D470),"")</f>
        <v>-0.55555555555555558</v>
      </c>
      <c r="BQ470" s="12">
        <f>IFERROR((SUMIFS('OP Units'!L:L,'OP Units'!$A:$A,$D470)-SUMIFS('Forecast Data'!$H:$H,'Forecast Data'!$C:$C,BQ$6,'Forecast Data'!$B:$B,$D470))/SUMIFS('Forecast Data'!$H:$H,'Forecast Data'!$C:$C,BQ$6,'Forecast Data'!$B:$B,$D470),"")</f>
        <v>0</v>
      </c>
      <c r="BR470" s="12">
        <f>IFERROR((SUMIFS('OP Units'!M:M,'OP Units'!$A:$A,$D470)-SUMIFS('Forecast Data'!$H:$H,'Forecast Data'!$C:$C,BR$6,'Forecast Data'!$B:$B,$D470))/SUMIFS('Forecast Data'!$H:$H,'Forecast Data'!$C:$C,BR$6,'Forecast Data'!$B:$B,$D470),"")</f>
        <v>-0.125</v>
      </c>
      <c r="BS470" s="12">
        <f>IFERROR((SUMIFS('OP Units'!N:N,'OP Units'!$A:$A,$D470)-SUMIFS('Forecast Data'!$H:$H,'Forecast Data'!$C:$C,BS$6,'Forecast Data'!$B:$B,$D470))/SUMIFS('Forecast Data'!$H:$H,'Forecast Data'!$C:$C,BS$6,'Forecast Data'!$B:$B,$D470),"")</f>
        <v>0</v>
      </c>
      <c r="BT470" s="12">
        <f>IFERROR((SUMIFS('OP Units'!O:O,'OP Units'!$A:$A,$D470)-SUMIFS('Forecast Data'!$H:$H,'Forecast Data'!$C:$C,BT$6,'Forecast Data'!$B:$B,$D470))/SUMIFS('Forecast Data'!$H:$H,'Forecast Data'!$C:$C,BT$6,'Forecast Data'!$B:$B,$D470),"")</f>
        <v>-0.66666666666666663</v>
      </c>
      <c r="BU470" s="12" t="str">
        <f>IFERROR((SUMIFS('OP Units'!P:P,'OP Units'!$A:$A,$D470)-SUMIFS('Forecast Data'!$H:$H,'Forecast Data'!$C:$C,BU$6,'Forecast Data'!$B:$B,$D470))/SUMIFS('Forecast Data'!$H:$H,'Forecast Data'!$C:$C,BU$6,'Forecast Data'!$B:$B,$D470),"")</f>
        <v/>
      </c>
      <c r="BV470" s="12"/>
      <c r="BW470" s="11">
        <f>(SUMIFS('Forecast Data'!H:H,'Forecast Data'!B:B,D470,'Forecast Data'!C:C,BK$6)+SUMIFS('Forecast Data'!H:H,'Forecast Data'!B:B,D470,'Forecast Data'!C:C,BL$6)+SUMIFS('Forecast Data'!H:H,'Forecast Data'!B:B,D470,'Forecast Data'!C:C,BM$6)+SUMIFS('Forecast Data'!H:H,'Forecast Data'!B:B,D470,'Forecast Data'!C:C,BN$6)+SUMIFS('Forecast Data'!H:H,'Forecast Data'!B:B,D470,'Forecast Data'!C:C,BO$6)+SUMIFS('Forecast Data'!H:H,'Forecast Data'!B:B,D470,'Forecast Data'!C:C,BP$6)+SUMIFS('Forecast Data'!H:H,'Forecast Data'!B:B,D470,'Forecast Data'!C:C,BQ$6)+SUMIFS('Forecast Data'!H:H,'Forecast Data'!B:B,D470,'Forecast Data'!C:C,BJ$6))/8</f>
        <v>4.75</v>
      </c>
      <c r="BX470" s="12">
        <f>IFERROR((SUM(W470:AD470)-(SUMIFS('Forecast Data'!H:H,'Forecast Data'!B:B,B470,'Forecast Data'!C:C,BJ$6)+SUMIFS('Forecast Data'!H:H,'Forecast Data'!B:B,B470,'Forecast Data'!C:C,BK$6)+SUMIFS('Forecast Data'!H:H,'Forecast Data'!B:B,B470,'Forecast Data'!C:C,BL$6)+SUMIFS('Forecast Data'!H:H,'Forecast Data'!B:B,B470,'Forecast Data'!C:C,BM$6)+SUMIFS('Forecast Data'!H:H,'Forecast Data'!B:B,B470,'Forecast Data'!C:C,BN$6)+SUMIFS('Forecast Data'!H:H,'Forecast Data'!B:B,B470,'Forecast Data'!C:C,BO$6)+SUMIFS('Forecast Data'!H:H,'Forecast Data'!B:B,B470,'Forecast Data'!C:C,BP$6)+SUMIFS('Forecast Data'!H:H,'Forecast Data'!B:B,B470,'Forecast Data'!C:C,BQ$6)))/(SUMIFS('Forecast Data'!H:H,'Forecast Data'!B:B,B470,'Forecast Data'!C:C,BJ$6)+SUMIFS('Forecast Data'!H:H,'Forecast Data'!B:B,B470,'Forecast Data'!C:C,BK$6)+SUMIFS('Forecast Data'!H:H,'Forecast Data'!B:B,B470,'Forecast Data'!C:C,BL$6)+SUMIFS('Forecast Data'!H:H,'Forecast Data'!B:B,B470,'Forecast Data'!C:C,BM$6)+SUMIFS('Forecast Data'!H:H,'Forecast Data'!B:B,B470,'Forecast Data'!C:C,BN$6)+SUMIFS('Forecast Data'!H:H,'Forecast Data'!B:B,B470,'Forecast Data'!C:C,BO$6)+SUMIFS('Forecast Data'!H:H,'Forecast Data'!B:B,B470,'Forecast Data'!C:C,BP$6)+SUMIFS('Forecast Data'!H:H,'Forecast Data'!B:B,B470,'Forecast Data'!C:C,BQ$6)),"")</f>
        <v>-1</v>
      </c>
      <c r="BY470" s="12">
        <f t="shared" si="68"/>
        <v>1.7102831630318874E-6</v>
      </c>
      <c r="BZ470" s="16">
        <f t="shared" si="69"/>
        <v>-3.9059203663422425E-6</v>
      </c>
      <c r="CA470" s="13">
        <f t="shared" si="70"/>
        <v>5.61620352937413E-4</v>
      </c>
      <c r="CB470" s="12">
        <f t="shared" si="71"/>
        <v>5.6162035293741303E-6</v>
      </c>
      <c r="CC470" s="12"/>
      <c r="CD470" s="11">
        <f>(SUMIFS('Forecast Data'!H:H,'Forecast Data'!B:B,D470,'Forecast Data'!C:C,BK$6)+SUMIFS('Forecast Data'!H:H,'Forecast Data'!B:B,D470,'Forecast Data'!C:C,BL$6)+SUMIFS('Forecast Data'!H:H,'Forecast Data'!B:B,D470,'Forecast Data'!C:C,BM$6)+SUMIFS('Forecast Data'!H:H,'Forecast Data'!B:B,D470,'Forecast Data'!C:C,BJ$6))/4</f>
        <v>3.25</v>
      </c>
      <c r="CE470" s="12">
        <f>IFERROR((SUM(W470:Z470)-(SUMIFS('Forecast Data'!H:H,'Forecast Data'!B:B,D470,'Forecast Data'!C:C,BJ$6)+SUMIFS('Forecast Data'!H:H,'Forecast Data'!B:B,D470,'Forecast Data'!C:C,BK$6)+SUMIFS('Forecast Data'!H:H,'Forecast Data'!B:B,D470,'Forecast Data'!C:C,BL$6)+SUMIFS('Forecast Data'!H:H,'Forecast Data'!B:B,D470,'Forecast Data'!C:C,BM$6)))/(SUMIFS('Forecast Data'!H:H,'Forecast Data'!B:B,D470,'Forecast Data'!C:C,BJ$6)+SUMIFS('Forecast Data'!H:H,'Forecast Data'!B:B,D470,'Forecast Data'!C:C,BK$6)+SUMIFS('Forecast Data'!H:H,'Forecast Data'!B:B,D470,'Forecast Data'!C:C,BL$6)+SUMIFS('Forecast Data'!H:H,'Forecast Data'!B:B,D470,'Forecast Data'!C:C,BM$6)),"")</f>
        <v>-1</v>
      </c>
      <c r="CF470" s="12">
        <f t="shared" si="72"/>
        <v>1.7102831630318874E-6</v>
      </c>
      <c r="CG470" s="12">
        <f t="shared" si="73"/>
        <v>-2.7247538027846859E-6</v>
      </c>
      <c r="CH470" s="13">
        <f t="shared" si="74"/>
        <v>4.435036965816573E-4</v>
      </c>
      <c r="CI470" s="13"/>
    </row>
    <row r="471" spans="1:87" ht="13.2">
      <c r="A471" s="1"/>
      <c r="B471" t="str">
        <f t="shared" si="81"/>
        <v>Turbie Twist</v>
      </c>
      <c r="D471" t="s">
        <v>503</v>
      </c>
      <c r="E471" s="11">
        <f>SUMIFS('Fin Data'!F:F,'Fin Data'!A:A,D471)</f>
        <v>1460</v>
      </c>
      <c r="F471" s="11">
        <f>SUMIFS('Fin Data with 6 week hist'!I:I,'Fin Data with 6 week hist'!$A:$A,$D471)</f>
        <v>1914</v>
      </c>
      <c r="G471" s="11">
        <f>SUMIFS('Fin Data with 6 week hist'!J:J,'Fin Data with 6 week hist'!$A:$A,$D471)</f>
        <v>1987</v>
      </c>
      <c r="H471" s="11">
        <f>SUMIFS('Fin Data with 6 week hist'!K:K,'Fin Data with 6 week hist'!$A:$A,$D471)+SUMIFS('Unit Cancellations'!D:D,'Unit Cancellations'!$B:$B,$D471)</f>
        <v>2052</v>
      </c>
      <c r="I471" s="11">
        <f>SUMIFS('Fin Data with 6 week hist'!L:L,'Fin Data with 6 week hist'!$A:$A,$D471)+SUMIFS('Unit Cancellations'!E:E,'Unit Cancellations'!$B:$B,$D471)</f>
        <v>2176</v>
      </c>
      <c r="J471" s="11">
        <f>SUMIFS('Fin Data with 6 week hist'!M:M,'Fin Data with 6 week hist'!$A:$A,$D471)+SUMIFS('Unit Cancellations'!F:F,'Unit Cancellations'!$B:$B,$D471)</f>
        <v>1876</v>
      </c>
      <c r="K471" s="11">
        <f>SUMIFS('Fin Data with 6 week hist'!N:N,'Fin Data with 6 week hist'!$A:$A,$D471)+SUMIFS('Unit Cancellations'!G:G,'Unit Cancellations'!$B:$B,$D471)</f>
        <v>1878</v>
      </c>
      <c r="L471" s="11">
        <f>SUMIFS('Fin Data'!AN:AN,'Fin Data'!A:A,D471)</f>
        <v>1980.5</v>
      </c>
      <c r="M471" s="12">
        <f>IFERROR(SUMIFS('Fin Data'!AO:AO,'Fin Data'!A:A,D471),"")</f>
        <v>0.35650684931506849</v>
      </c>
      <c r="N471" s="1"/>
      <c r="O471" s="11">
        <f t="shared" si="63"/>
        <v>2192</v>
      </c>
      <c r="P471" s="12">
        <f t="shared" si="64"/>
        <v>0.34892307692307695</v>
      </c>
      <c r="Q471" s="1"/>
      <c r="R471" s="11">
        <f t="shared" si="65"/>
        <v>2199.375</v>
      </c>
      <c r="S471" s="12">
        <f t="shared" si="66"/>
        <v>0.33944884287454324</v>
      </c>
      <c r="T471" s="11">
        <f t="shared" si="67"/>
        <v>1873.5</v>
      </c>
      <c r="U471" s="1" t="e">
        <f t="shared" si="80"/>
        <v>#REF!</v>
      </c>
      <c r="V471" s="1"/>
      <c r="W471" s="11">
        <f>SUMIFS('Forecast Data'!$D:$D,'Forecast Data'!$C:$C,W$6,'Forecast Data'!$B:$B,$D471)</f>
        <v>2203</v>
      </c>
      <c r="X471" s="11">
        <f>SUMIFS('Forecast Data'!$D:$D,'Forecast Data'!$C:$C,X$6,'Forecast Data'!$B:$B,$D471)</f>
        <v>2190</v>
      </c>
      <c r="Y471" s="11">
        <f>SUMIFS('Forecast Data'!$D:$D,'Forecast Data'!$C:$C,Y$6,'Forecast Data'!$B:$B,$D471)</f>
        <v>2184</v>
      </c>
      <c r="Z471" s="11">
        <f>SUMIFS('Forecast Data'!$D:$D,'Forecast Data'!$C:$C,Z$6,'Forecast Data'!$B:$B,$D471)</f>
        <v>2191</v>
      </c>
      <c r="AA471" s="11">
        <f>SUMIFS('Forecast Data'!$D:$D,'Forecast Data'!$C:$C,AA$6,'Forecast Data'!$B:$B,$D471)</f>
        <v>2182</v>
      </c>
      <c r="AB471" s="11">
        <f>SUMIFS('Forecast Data'!$D:$D,'Forecast Data'!$C:$C,AB$6,'Forecast Data'!$B:$B,$D471)</f>
        <v>2200</v>
      </c>
      <c r="AC471" s="11">
        <f>SUMIFS('Forecast Data'!$D:$D,'Forecast Data'!$C:$C,AC$6,'Forecast Data'!$B:$B,$D471)</f>
        <v>2223</v>
      </c>
      <c r="AD471" s="11">
        <f>SUMIFS('Forecast Data'!$D:$D,'Forecast Data'!$C:$C,AD$6,'Forecast Data'!$B:$B,$D471)</f>
        <v>2222</v>
      </c>
      <c r="AE471" s="11">
        <f>SUMIFS('Forecast Data'!$D:$D,'Forecast Data'!$C:$C,AE$6,'Forecast Data'!$B:$B,$D471)</f>
        <v>2217</v>
      </c>
      <c r="AF471" s="11">
        <f>SUMIFS('Forecast Data'!$D:$D,'Forecast Data'!$C:$C,AF$6,'Forecast Data'!$B:$B,$D471)</f>
        <v>2196</v>
      </c>
      <c r="AG471" s="11">
        <f>SUMIFS('Forecast Data'!$D:$D,'Forecast Data'!$C:$C,AG$6,'Forecast Data'!$B:$B,$D471)</f>
        <v>2109</v>
      </c>
      <c r="AH471" s="11">
        <f>SUMIFS('Forecast Data'!$D:$D,'Forecast Data'!$C:$C,AH$6,'Forecast Data'!$B:$B,$D471)</f>
        <v>2095</v>
      </c>
      <c r="AI471" s="1"/>
      <c r="AJ471" s="12">
        <f>IF(SUMIFS('Forecast Data'!$E:$E,'Forecast Data'!$C:$C,AJ$6,'Forecast Data'!$B:$B,$D471)=0,"",SUMIFS('Forecast Data'!$E:$E,'Forecast Data'!$C:$C,AJ$6,'Forecast Data'!$B:$B,$D471))</f>
        <v>0.35</v>
      </c>
      <c r="AK471" s="12">
        <f>IF(SUMIFS('Forecast Data'!$E:$E,'Forecast Data'!$C:$C,AK$6,'Forecast Data'!$B:$B,$D471)=0,"",SUMIFS('Forecast Data'!$E:$E,'Forecast Data'!$C:$C,AK$6,'Forecast Data'!$B:$B,$D471))</f>
        <v>0.38</v>
      </c>
      <c r="AL471" s="12">
        <f>IF(SUMIFS('Forecast Data'!$E:$E,'Forecast Data'!$C:$C,AL$6,'Forecast Data'!$B:$B,$D471)=0,"",SUMIFS('Forecast Data'!$E:$E,'Forecast Data'!$C:$C,AL$6,'Forecast Data'!$B:$B,$D471))</f>
        <v>0.36</v>
      </c>
      <c r="AM471" s="12">
        <f>IF(SUMIFS('Forecast Data'!$E:$E,'Forecast Data'!$C:$C,AM$6,'Forecast Data'!$B:$B,$D471)=0,"",SUMIFS('Forecast Data'!$E:$E,'Forecast Data'!$C:$C,AM$6,'Forecast Data'!$B:$B,$D471))</f>
        <v>0.31</v>
      </c>
      <c r="AN471" s="12">
        <f>IF(SUMIFS('Forecast Data'!$E:$E,'Forecast Data'!$C:$C,AN$6,'Forecast Data'!$B:$B,$D471)=0,"",SUMIFS('Forecast Data'!$E:$E,'Forecast Data'!$C:$C,AN$6,'Forecast Data'!$B:$B,$D471))</f>
        <v>0.4</v>
      </c>
      <c r="AO471" s="12">
        <f>IF(SUMIFS('Forecast Data'!$E:$E,'Forecast Data'!$C:$C,AO$6,'Forecast Data'!$B:$B,$D471)=0,"",SUMIFS('Forecast Data'!$E:$E,'Forecast Data'!$C:$C,AO$6,'Forecast Data'!$B:$B,$D471))</f>
        <v>0.32</v>
      </c>
      <c r="AP471" s="12">
        <f>IF(SUMIFS('Forecast Data'!$E:$E,'Forecast Data'!$C:$C,AP$6,'Forecast Data'!$B:$B,$D471)=0,"",SUMIFS('Forecast Data'!$E:$E,'Forecast Data'!$C:$C,AP$6,'Forecast Data'!$B:$B,$D471))</f>
        <v>0.24</v>
      </c>
      <c r="AQ471" s="12">
        <f>IF(SUMIFS('Forecast Data'!$E:$E,'Forecast Data'!$C:$C,AQ$6,'Forecast Data'!$B:$B,$D471)=0,"",SUMIFS('Forecast Data'!$E:$E,'Forecast Data'!$C:$C,AQ$6,'Forecast Data'!$B:$B,$D471))</f>
        <v>0.38</v>
      </c>
      <c r="AR471" s="12">
        <f>IF(SUMIFS('Forecast Data'!$E:$E,'Forecast Data'!$C:$C,AR$6,'Forecast Data'!$B:$B,$D471)=0,"",SUMIFS('Forecast Data'!$E:$E,'Forecast Data'!$C:$C,AR$6,'Forecast Data'!$B:$B,$D471))</f>
        <v>0.48</v>
      </c>
      <c r="AS471" s="12">
        <f>IF(SUMIFS('Forecast Data'!$E:$E,'Forecast Data'!$C:$C,AS$6,'Forecast Data'!$B:$B,$D471)=0,"",SUMIFS('Forecast Data'!$E:$E,'Forecast Data'!$C:$C,AS$6,'Forecast Data'!$B:$B,$D471))</f>
        <v>0.28999999999999998</v>
      </c>
      <c r="AT471" s="12">
        <f>IF(SUMIFS('Forecast Data'!$E:$E,'Forecast Data'!$C:$C,AT$6,'Forecast Data'!$B:$B,$D471)=0,"",SUMIFS('Forecast Data'!$E:$E,'Forecast Data'!$C:$C,AT$6,'Forecast Data'!$B:$B,$D471))</f>
        <v>0.09</v>
      </c>
      <c r="AU471" s="12">
        <f>IF(SUMIFS('Forecast Data'!$E:$E,'Forecast Data'!$C:$C,AU$6,'Forecast Data'!$B:$B,$D471)=0,"",SUMIFS('Forecast Data'!$E:$E,'Forecast Data'!$C:$C,AU$6,'Forecast Data'!$B:$B,$D471))</f>
        <v>0.08</v>
      </c>
      <c r="AV471" s="1"/>
      <c r="AW471" s="11">
        <f>SUMIFS('OP Units'!E:E,'OP Units'!$A:$A,$D471)</f>
        <v>1713</v>
      </c>
      <c r="AX471" s="11">
        <f>SUMIFS('OP Units'!F:F,'OP Units'!$A:$A,$D471)</f>
        <v>1277</v>
      </c>
      <c r="AY471" s="11">
        <f>SUMIFS('OP Units'!G:G,'OP Units'!$A:$A,$D471)</f>
        <v>2130</v>
      </c>
      <c r="AZ471" s="11">
        <f>SUMIFS('OP Units'!H:H,'OP Units'!$A:$A,$D471)</f>
        <v>1997</v>
      </c>
      <c r="BA471" s="11">
        <f>SUMIFS('OP Units'!I:I,'OP Units'!$A:$A,$D471)</f>
        <v>2100</v>
      </c>
      <c r="BB471" s="11">
        <f>SUMIFS('OP Units'!J:J,'OP Units'!$A:$A,$D471)</f>
        <v>1982</v>
      </c>
      <c r="BC471" s="11">
        <f>SUMIFS('OP Units'!K:K,'OP Units'!$A:$A,$D471)</f>
        <v>1963</v>
      </c>
      <c r="BD471" s="11">
        <f>SUMIFS('OP Units'!L:L,'OP Units'!$A:$A,$D471)</f>
        <v>1826</v>
      </c>
      <c r="BE471" s="11">
        <f>SUMIFS('OP Units'!M:M,'OP Units'!$A:$A,$D471)</f>
        <v>2133</v>
      </c>
      <c r="BF471" s="11">
        <f>SUMIFS('OP Units'!N:N,'OP Units'!$A:$A,$D471)</f>
        <v>2196</v>
      </c>
      <c r="BG471" s="11">
        <f>SUMIFS('OP Units'!O:O,'OP Units'!$A:$A,$D471)</f>
        <v>2183</v>
      </c>
      <c r="BH471" s="11">
        <f>SUMIFS('OP Units'!P:P,'OP Units'!$A:$A,$D471)</f>
        <v>2249</v>
      </c>
      <c r="BI471" s="1"/>
      <c r="BJ471" s="12">
        <f>IFERROR((SUMIFS('OP Units'!E:E,'OP Units'!$A:$A,$D471)-SUMIFS('Forecast Data'!$H:$H,'Forecast Data'!$C:$C,BJ$6,'Forecast Data'!$B:$B,$D471))/SUMIFS('Forecast Data'!$H:$H,'Forecast Data'!$C:$C,BJ$6,'Forecast Data'!$B:$B,$D471),"")</f>
        <v>4.6426389737324374E-2</v>
      </c>
      <c r="BK471" s="12">
        <f>IFERROR((SUMIFS('OP Units'!F:F,'OP Units'!$A:$A,$D471)-SUMIFS('Forecast Data'!$H:$H,'Forecast Data'!$C:$C,BK$6,'Forecast Data'!$B:$B,$D471))/SUMIFS('Forecast Data'!$H:$H,'Forecast Data'!$C:$C,BK$6,'Forecast Data'!$B:$B,$D471),"")</f>
        <v>-0.1968553459119497</v>
      </c>
      <c r="BL471" s="12">
        <f>IFERROR((SUMIFS('OP Units'!G:G,'OP Units'!$A:$A,$D471)-SUMIFS('Forecast Data'!$H:$H,'Forecast Data'!$C:$C,BL$6,'Forecast Data'!$B:$B,$D471))/SUMIFS('Forecast Data'!$H:$H,'Forecast Data'!$C:$C,BL$6,'Forecast Data'!$B:$B,$D471),"")</f>
        <v>0.32793017456359103</v>
      </c>
      <c r="BM471" s="12">
        <f>IFERROR((SUMIFS('OP Units'!H:H,'OP Units'!$A:$A,$D471)-SUMIFS('Forecast Data'!$H:$H,'Forecast Data'!$C:$C,BM$6,'Forecast Data'!$B:$B,$D471))/SUMIFS('Forecast Data'!$H:$H,'Forecast Data'!$C:$C,BM$6,'Forecast Data'!$B:$B,$D471),"")</f>
        <v>0.19652486518873577</v>
      </c>
      <c r="BN471" s="12">
        <f>IFERROR((SUMIFS('OP Units'!I:I,'OP Units'!$A:$A,$D471)-SUMIFS('Forecast Data'!$H:$H,'Forecast Data'!$C:$C,BN$6,'Forecast Data'!$B:$B,$D471))/SUMIFS('Forecast Data'!$H:$H,'Forecast Data'!$C:$C,BN$6,'Forecast Data'!$B:$B,$D471),"")</f>
        <v>0.34357005758157388</v>
      </c>
      <c r="BO471" s="12">
        <f>IFERROR((SUMIFS('OP Units'!J:J,'OP Units'!$A:$A,$D471)-SUMIFS('Forecast Data'!$H:$H,'Forecast Data'!$C:$C,BO$6,'Forecast Data'!$B:$B,$D471))/SUMIFS('Forecast Data'!$H:$H,'Forecast Data'!$C:$C,BO$6,'Forecast Data'!$B:$B,$D471),"")</f>
        <v>0.1889622075584883</v>
      </c>
      <c r="BP471" s="12">
        <f>IFERROR((SUMIFS('OP Units'!K:K,'OP Units'!$A:$A,$D471)-SUMIFS('Forecast Data'!$H:$H,'Forecast Data'!$C:$C,BP$6,'Forecast Data'!$B:$B,$D471))/SUMIFS('Forecast Data'!$H:$H,'Forecast Data'!$C:$C,BP$6,'Forecast Data'!$B:$B,$D471),"")</f>
        <v>9.2984409799554565E-2</v>
      </c>
      <c r="BQ471" s="12">
        <f>IFERROR((SUMIFS('OP Units'!L:L,'OP Units'!$A:$A,$D471)-SUMIFS('Forecast Data'!$H:$H,'Forecast Data'!$C:$C,BQ$6,'Forecast Data'!$B:$B,$D471))/SUMIFS('Forecast Data'!$H:$H,'Forecast Data'!$C:$C,BQ$6,'Forecast Data'!$B:$B,$D471),"")</f>
        <v>0.1341614906832298</v>
      </c>
      <c r="BR471" s="12">
        <f>IFERROR((SUMIFS('OP Units'!M:M,'OP Units'!$A:$A,$D471)-SUMIFS('Forecast Data'!$H:$H,'Forecast Data'!$C:$C,BR$6,'Forecast Data'!$B:$B,$D471))/SUMIFS('Forecast Data'!$H:$H,'Forecast Data'!$C:$C,BR$6,'Forecast Data'!$B:$B,$D471),"")</f>
        <v>0.42010652463382159</v>
      </c>
      <c r="BS471" s="12">
        <f>IFERROR((SUMIFS('OP Units'!N:N,'OP Units'!$A:$A,$D471)-SUMIFS('Forecast Data'!$H:$H,'Forecast Data'!$C:$C,BS$6,'Forecast Data'!$B:$B,$D471))/SUMIFS('Forecast Data'!$H:$H,'Forecast Data'!$C:$C,BS$6,'Forecast Data'!$B:$B,$D471),"")</f>
        <v>0.28722157092614303</v>
      </c>
      <c r="BT471" s="12">
        <f>IFERROR((SUMIFS('OP Units'!O:O,'OP Units'!$A:$A,$D471)-SUMIFS('Forecast Data'!$H:$H,'Forecast Data'!$C:$C,BT$6,'Forecast Data'!$B:$B,$D471))/SUMIFS('Forecast Data'!$H:$H,'Forecast Data'!$C:$C,BT$6,'Forecast Data'!$B:$B,$D471),"")</f>
        <v>0.12641898864809081</v>
      </c>
      <c r="BU471" s="12">
        <f>IFERROR((SUMIFS('OP Units'!P:P,'OP Units'!$A:$A,$D471)-SUMIFS('Forecast Data'!$H:$H,'Forecast Data'!$C:$C,BU$6,'Forecast Data'!$B:$B,$D471))/SUMIFS('Forecast Data'!$H:$H,'Forecast Data'!$C:$C,BU$6,'Forecast Data'!$B:$B,$D471),"")</f>
        <v>0.16407867494824016</v>
      </c>
      <c r="BV471" s="12"/>
      <c r="BW471" s="11">
        <f>(SUMIFS('Forecast Data'!H:H,'Forecast Data'!B:B,D471,'Forecast Data'!C:C,BK$6)+SUMIFS('Forecast Data'!H:H,'Forecast Data'!B:B,D471,'Forecast Data'!C:C,BL$6)+SUMIFS('Forecast Data'!H:H,'Forecast Data'!B:B,D471,'Forecast Data'!C:C,BM$6)+SUMIFS('Forecast Data'!H:H,'Forecast Data'!B:B,D471,'Forecast Data'!C:C,BN$6)+SUMIFS('Forecast Data'!H:H,'Forecast Data'!B:B,D471,'Forecast Data'!C:C,BO$6)+SUMIFS('Forecast Data'!H:H,'Forecast Data'!B:B,D471,'Forecast Data'!C:C,BP$6)+SUMIFS('Forecast Data'!H:H,'Forecast Data'!B:B,D471,'Forecast Data'!C:C,BQ$6)+SUMIFS('Forecast Data'!H:H,'Forecast Data'!B:B,D471,'Forecast Data'!C:C,BJ$6))/8</f>
        <v>1642</v>
      </c>
      <c r="BX471" s="12">
        <f>IFERROR((SUM(W471:AD471)-(SUMIFS('Forecast Data'!H:H,'Forecast Data'!B:B,B471,'Forecast Data'!C:C,BJ$6)+SUMIFS('Forecast Data'!H:H,'Forecast Data'!B:B,B471,'Forecast Data'!C:C,BK$6)+SUMIFS('Forecast Data'!H:H,'Forecast Data'!B:B,B471,'Forecast Data'!C:C,BL$6)+SUMIFS('Forecast Data'!H:H,'Forecast Data'!B:B,B471,'Forecast Data'!C:C,BM$6)+SUMIFS('Forecast Data'!H:H,'Forecast Data'!B:B,B471,'Forecast Data'!C:C,BN$6)+SUMIFS('Forecast Data'!H:H,'Forecast Data'!B:B,B471,'Forecast Data'!C:C,BO$6)+SUMIFS('Forecast Data'!H:H,'Forecast Data'!B:B,B471,'Forecast Data'!C:C,BP$6)+SUMIFS('Forecast Data'!H:H,'Forecast Data'!B:B,B471,'Forecast Data'!C:C,BQ$6)))/(SUMIFS('Forecast Data'!H:H,'Forecast Data'!B:B,B471,'Forecast Data'!C:C,BJ$6)+SUMIFS('Forecast Data'!H:H,'Forecast Data'!B:B,B471,'Forecast Data'!C:C,BK$6)+SUMIFS('Forecast Data'!H:H,'Forecast Data'!B:B,B471,'Forecast Data'!C:C,BL$6)+SUMIFS('Forecast Data'!H:H,'Forecast Data'!B:B,B471,'Forecast Data'!C:C,BM$6)+SUMIFS('Forecast Data'!H:H,'Forecast Data'!B:B,B471,'Forecast Data'!C:C,BN$6)+SUMIFS('Forecast Data'!H:H,'Forecast Data'!B:B,B471,'Forecast Data'!C:C,BO$6)+SUMIFS('Forecast Data'!H:H,'Forecast Data'!B:B,B471,'Forecast Data'!C:C,BP$6)+SUMIFS('Forecast Data'!H:H,'Forecast Data'!B:B,B471,'Forecast Data'!C:C,BQ$6)),"")</f>
        <v>0.33944884287454324</v>
      </c>
      <c r="BY471" s="12">
        <f t="shared" si="68"/>
        <v>4.4510119317904865E-4</v>
      </c>
      <c r="BZ471" s="16">
        <f t="shared" si="69"/>
        <v>4.583289187768437E-4</v>
      </c>
      <c r="CA471" s="13">
        <f t="shared" si="70"/>
        <v>-1.3227725597795051E-3</v>
      </c>
      <c r="CB471" s="12">
        <f t="shared" si="71"/>
        <v>1.3227725597795051E-5</v>
      </c>
      <c r="CC471" s="12"/>
      <c r="CD471" s="11">
        <f>(SUMIFS('Forecast Data'!H:H,'Forecast Data'!B:B,D471,'Forecast Data'!C:C,BK$6)+SUMIFS('Forecast Data'!H:H,'Forecast Data'!B:B,D471,'Forecast Data'!C:C,BL$6)+SUMIFS('Forecast Data'!H:H,'Forecast Data'!B:B,D471,'Forecast Data'!C:C,BM$6)+SUMIFS('Forecast Data'!H:H,'Forecast Data'!B:B,D471,'Forecast Data'!C:C,BJ$6))/4</f>
        <v>1625</v>
      </c>
      <c r="CE471" s="12">
        <f>IFERROR((SUM(W471:Z471)-(SUMIFS('Forecast Data'!H:H,'Forecast Data'!B:B,D471,'Forecast Data'!C:C,BJ$6)+SUMIFS('Forecast Data'!H:H,'Forecast Data'!B:B,D471,'Forecast Data'!C:C,BK$6)+SUMIFS('Forecast Data'!H:H,'Forecast Data'!B:B,D471,'Forecast Data'!C:C,BL$6)+SUMIFS('Forecast Data'!H:H,'Forecast Data'!B:B,D471,'Forecast Data'!C:C,BM$6)))/(SUMIFS('Forecast Data'!H:H,'Forecast Data'!B:B,D471,'Forecast Data'!C:C,BJ$6)+SUMIFS('Forecast Data'!H:H,'Forecast Data'!B:B,D471,'Forecast Data'!C:C,BK$6)+SUMIFS('Forecast Data'!H:H,'Forecast Data'!B:B,D471,'Forecast Data'!C:C,BL$6)+SUMIFS('Forecast Data'!H:H,'Forecast Data'!B:B,D471,'Forecast Data'!C:C,BM$6)),"")</f>
        <v>0.34892307692307695</v>
      </c>
      <c r="CF471" s="12">
        <f t="shared" si="72"/>
        <v>4.4510119317904865E-4</v>
      </c>
      <c r="CG471" s="12">
        <f t="shared" si="73"/>
        <v>4.7536474036274364E-4</v>
      </c>
      <c r="CH471" s="13">
        <f t="shared" si="74"/>
        <v>-3.0263547183694995E-3</v>
      </c>
      <c r="CI471" s="13"/>
    </row>
    <row r="472" spans="1:87" ht="13.2">
      <c r="A472" s="1"/>
      <c r="B472" t="str">
        <f t="shared" si="81"/>
        <v>Takeya USA</v>
      </c>
      <c r="D472" t="s">
        <v>504</v>
      </c>
      <c r="E472" s="11">
        <f>SUMIFS('Fin Data'!F:F,'Fin Data'!A:A,D472)</f>
        <v>9</v>
      </c>
      <c r="F472" s="11">
        <f>SUMIFS('Fin Data with 6 week hist'!I:I,'Fin Data with 6 week hist'!$A:$A,$D472)</f>
        <v>3</v>
      </c>
      <c r="G472" s="11">
        <f>SUMIFS('Fin Data with 6 week hist'!J:J,'Fin Data with 6 week hist'!$A:$A,$D472)</f>
        <v>6</v>
      </c>
      <c r="H472" s="11">
        <f>SUMIFS('Fin Data with 6 week hist'!K:K,'Fin Data with 6 week hist'!$A:$A,$D472)+SUMIFS('Unit Cancellations'!D:D,'Unit Cancellations'!$B:$B,$D472)</f>
        <v>2</v>
      </c>
      <c r="I472" s="11">
        <f>SUMIFS('Fin Data with 6 week hist'!L:L,'Fin Data with 6 week hist'!$A:$A,$D472)+SUMIFS('Unit Cancellations'!E:E,'Unit Cancellations'!$B:$B,$D472)</f>
        <v>3</v>
      </c>
      <c r="J472" s="11">
        <f>SUMIFS('Fin Data with 6 week hist'!M:M,'Fin Data with 6 week hist'!$A:$A,$D472)+SUMIFS('Unit Cancellations'!F:F,'Unit Cancellations'!$B:$B,$D472)</f>
        <v>6</v>
      </c>
      <c r="K472" s="11">
        <f>SUMIFS('Fin Data with 6 week hist'!N:N,'Fin Data with 6 week hist'!$A:$A,$D472)+SUMIFS('Unit Cancellations'!G:G,'Unit Cancellations'!$B:$B,$D472)</f>
        <v>3</v>
      </c>
      <c r="L472" s="11">
        <f>SUMIFS('Fin Data'!AN:AN,'Fin Data'!A:A,D472)</f>
        <v>4</v>
      </c>
      <c r="M472" s="12">
        <f>IFERROR(SUMIFS('Fin Data'!AO:AO,'Fin Data'!A:A,D472),"")</f>
        <v>-0.55555555555555558</v>
      </c>
      <c r="N472" s="1"/>
      <c r="O472" s="11">
        <f t="shared" si="63"/>
        <v>3</v>
      </c>
      <c r="P472" s="12">
        <f t="shared" si="64"/>
        <v>-0.80645161290322576</v>
      </c>
      <c r="Q472" s="1"/>
      <c r="R472" s="11">
        <f t="shared" si="65"/>
        <v>3</v>
      </c>
      <c r="S472" s="12">
        <f t="shared" si="66"/>
        <v>-0.7931034482758621</v>
      </c>
      <c r="T472" s="11">
        <f t="shared" si="67"/>
        <v>0</v>
      </c>
      <c r="U472" s="1" t="e">
        <f t="shared" si="80"/>
        <v>#REF!</v>
      </c>
      <c r="V472" s="1"/>
      <c r="W472" s="11">
        <f>SUMIFS('Forecast Data'!$D:$D,'Forecast Data'!$C:$C,W$6,'Forecast Data'!$B:$B,$D472)</f>
        <v>3</v>
      </c>
      <c r="X472" s="11">
        <f>SUMIFS('Forecast Data'!$D:$D,'Forecast Data'!$C:$C,X$6,'Forecast Data'!$B:$B,$D472)</f>
        <v>3</v>
      </c>
      <c r="Y472" s="11">
        <f>SUMIFS('Forecast Data'!$D:$D,'Forecast Data'!$C:$C,Y$6,'Forecast Data'!$B:$B,$D472)</f>
        <v>3</v>
      </c>
      <c r="Z472" s="11">
        <f>SUMIFS('Forecast Data'!$D:$D,'Forecast Data'!$C:$C,Z$6,'Forecast Data'!$B:$B,$D472)</f>
        <v>3</v>
      </c>
      <c r="AA472" s="11">
        <f>SUMIFS('Forecast Data'!$D:$D,'Forecast Data'!$C:$C,AA$6,'Forecast Data'!$B:$B,$D472)</f>
        <v>3</v>
      </c>
      <c r="AB472" s="11">
        <f>SUMIFS('Forecast Data'!$D:$D,'Forecast Data'!$C:$C,AB$6,'Forecast Data'!$B:$B,$D472)</f>
        <v>3</v>
      </c>
      <c r="AC472" s="11">
        <f>SUMIFS('Forecast Data'!$D:$D,'Forecast Data'!$C:$C,AC$6,'Forecast Data'!$B:$B,$D472)</f>
        <v>3</v>
      </c>
      <c r="AD472" s="11">
        <f>SUMIFS('Forecast Data'!$D:$D,'Forecast Data'!$C:$C,AD$6,'Forecast Data'!$B:$B,$D472)</f>
        <v>3</v>
      </c>
      <c r="AE472" s="11">
        <f>SUMIFS('Forecast Data'!$D:$D,'Forecast Data'!$C:$C,AE$6,'Forecast Data'!$B:$B,$D472)</f>
        <v>3</v>
      </c>
      <c r="AF472" s="11">
        <f>SUMIFS('Forecast Data'!$D:$D,'Forecast Data'!$C:$C,AF$6,'Forecast Data'!$B:$B,$D472)</f>
        <v>3</v>
      </c>
      <c r="AG472" s="11">
        <f>SUMIFS('Forecast Data'!$D:$D,'Forecast Data'!$C:$C,AG$6,'Forecast Data'!$B:$B,$D472)</f>
        <v>3</v>
      </c>
      <c r="AH472" s="11">
        <f>SUMIFS('Forecast Data'!$D:$D,'Forecast Data'!$C:$C,AH$6,'Forecast Data'!$B:$B,$D472)</f>
        <v>3</v>
      </c>
      <c r="AI472" s="1"/>
      <c r="AJ472" s="12">
        <f>IF(SUMIFS('Forecast Data'!$E:$E,'Forecast Data'!$C:$C,AJ$6,'Forecast Data'!$B:$B,$D472)=0,"",SUMIFS('Forecast Data'!$E:$E,'Forecast Data'!$C:$C,AJ$6,'Forecast Data'!$B:$B,$D472))</f>
        <v>-0.76</v>
      </c>
      <c r="AK472" s="12">
        <f>IF(SUMIFS('Forecast Data'!$E:$E,'Forecast Data'!$C:$C,AK$6,'Forecast Data'!$B:$B,$D472)=0,"",SUMIFS('Forecast Data'!$E:$E,'Forecast Data'!$C:$C,AK$6,'Forecast Data'!$B:$B,$D472))</f>
        <v>-0.81</v>
      </c>
      <c r="AL472" s="12">
        <f>IF(SUMIFS('Forecast Data'!$E:$E,'Forecast Data'!$C:$C,AL$6,'Forecast Data'!$B:$B,$D472)=0,"",SUMIFS('Forecast Data'!$E:$E,'Forecast Data'!$C:$C,AL$6,'Forecast Data'!$B:$B,$D472))</f>
        <v>-0.76</v>
      </c>
      <c r="AM472" s="12">
        <f>IF(SUMIFS('Forecast Data'!$E:$E,'Forecast Data'!$C:$C,AM$6,'Forecast Data'!$B:$B,$D472)=0,"",SUMIFS('Forecast Data'!$E:$E,'Forecast Data'!$C:$C,AM$6,'Forecast Data'!$B:$B,$D472))</f>
        <v>-0.79</v>
      </c>
      <c r="AN472" s="12">
        <f>IF(SUMIFS('Forecast Data'!$E:$E,'Forecast Data'!$C:$C,AN$6,'Forecast Data'!$B:$B,$D472)=0,"",SUMIFS('Forecast Data'!$E:$E,'Forecast Data'!$C:$C,AN$6,'Forecast Data'!$B:$B,$D472))</f>
        <v>-0.78</v>
      </c>
      <c r="AO472" s="12">
        <f>IF(SUMIFS('Forecast Data'!$E:$E,'Forecast Data'!$C:$C,AO$6,'Forecast Data'!$B:$B,$D472)=0,"",SUMIFS('Forecast Data'!$E:$E,'Forecast Data'!$C:$C,AO$6,'Forecast Data'!$B:$B,$D472))</f>
        <v>-0.72</v>
      </c>
      <c r="AP472" s="12">
        <f>IF(SUMIFS('Forecast Data'!$E:$E,'Forecast Data'!$C:$C,AP$6,'Forecast Data'!$B:$B,$D472)=0,"",SUMIFS('Forecast Data'!$E:$E,'Forecast Data'!$C:$C,AP$6,'Forecast Data'!$B:$B,$D472))</f>
        <v>-0.74</v>
      </c>
      <c r="AQ472" s="12">
        <f>IF(SUMIFS('Forecast Data'!$E:$E,'Forecast Data'!$C:$C,AQ$6,'Forecast Data'!$B:$B,$D472)=0,"",SUMIFS('Forecast Data'!$E:$E,'Forecast Data'!$C:$C,AQ$6,'Forecast Data'!$B:$B,$D472))</f>
        <v>-0.76</v>
      </c>
      <c r="AR472" s="12">
        <f>IF(SUMIFS('Forecast Data'!$E:$E,'Forecast Data'!$C:$C,AR$6,'Forecast Data'!$B:$B,$D472)=0,"",SUMIFS('Forecast Data'!$E:$E,'Forecast Data'!$C:$C,AR$6,'Forecast Data'!$B:$B,$D472))</f>
        <v>-0.7</v>
      </c>
      <c r="AS472" s="12">
        <f>IF(SUMIFS('Forecast Data'!$E:$E,'Forecast Data'!$C:$C,AS$6,'Forecast Data'!$B:$B,$D472)=0,"",SUMIFS('Forecast Data'!$E:$E,'Forecast Data'!$C:$C,AS$6,'Forecast Data'!$B:$B,$D472))</f>
        <v>-0.83</v>
      </c>
      <c r="AT472" s="12">
        <f>IF(SUMIFS('Forecast Data'!$E:$E,'Forecast Data'!$C:$C,AT$6,'Forecast Data'!$B:$B,$D472)=0,"",SUMIFS('Forecast Data'!$E:$E,'Forecast Data'!$C:$C,AT$6,'Forecast Data'!$B:$B,$D472))</f>
        <v>-0.81</v>
      </c>
      <c r="AU472" s="12">
        <f>IF(SUMIFS('Forecast Data'!$E:$E,'Forecast Data'!$C:$C,AU$6,'Forecast Data'!$B:$B,$D472)=0,"",SUMIFS('Forecast Data'!$E:$E,'Forecast Data'!$C:$C,AU$6,'Forecast Data'!$B:$B,$D472))</f>
        <v>-0.79</v>
      </c>
      <c r="AV472" s="1"/>
      <c r="AW472" s="11">
        <f>SUMIFS('OP Units'!E:E,'OP Units'!$A:$A,$D472)</f>
        <v>0</v>
      </c>
      <c r="AX472" s="11">
        <f>SUMIFS('OP Units'!F:F,'OP Units'!$A:$A,$D472)</f>
        <v>0</v>
      </c>
      <c r="AY472" s="11">
        <f>SUMIFS('OP Units'!G:G,'OP Units'!$A:$A,$D472)</f>
        <v>0</v>
      </c>
      <c r="AZ472" s="11">
        <f>SUMIFS('OP Units'!H:H,'OP Units'!$A:$A,$D472)</f>
        <v>0</v>
      </c>
      <c r="BA472" s="11">
        <f>SUMIFS('OP Units'!I:I,'OP Units'!$A:$A,$D472)</f>
        <v>0</v>
      </c>
      <c r="BB472" s="11">
        <f>SUMIFS('OP Units'!J:J,'OP Units'!$A:$A,$D472)</f>
        <v>0</v>
      </c>
      <c r="BC472" s="11">
        <f>SUMIFS('OP Units'!K:K,'OP Units'!$A:$A,$D472)</f>
        <v>0</v>
      </c>
      <c r="BD472" s="11">
        <f>SUMIFS('OP Units'!L:L,'OP Units'!$A:$A,$D472)</f>
        <v>0</v>
      </c>
      <c r="BE472" s="11">
        <f>SUMIFS('OP Units'!M:M,'OP Units'!$A:$A,$D472)</f>
        <v>0</v>
      </c>
      <c r="BF472" s="11">
        <f>SUMIFS('OP Units'!N:N,'OP Units'!$A:$A,$D472)</f>
        <v>0</v>
      </c>
      <c r="BG472" s="11">
        <f>SUMIFS('OP Units'!O:O,'OP Units'!$A:$A,$D472)</f>
        <v>0</v>
      </c>
      <c r="BH472" s="11">
        <f>SUMIFS('OP Units'!P:P,'OP Units'!$A:$A,$D472)</f>
        <v>0</v>
      </c>
      <c r="BI472" s="1"/>
      <c r="BJ472" s="12">
        <f>IFERROR((SUMIFS('OP Units'!E:E,'OP Units'!$A:$A,$D472)-SUMIFS('Forecast Data'!$H:$H,'Forecast Data'!$C:$C,BJ$6,'Forecast Data'!$B:$B,$D472))/SUMIFS('Forecast Data'!$H:$H,'Forecast Data'!$C:$C,BJ$6,'Forecast Data'!$B:$B,$D472),"")</f>
        <v>-1</v>
      </c>
      <c r="BK472" s="12">
        <f>IFERROR((SUMIFS('OP Units'!F:F,'OP Units'!$A:$A,$D472)-SUMIFS('Forecast Data'!$H:$H,'Forecast Data'!$C:$C,BK$6,'Forecast Data'!$B:$B,$D472))/SUMIFS('Forecast Data'!$H:$H,'Forecast Data'!$C:$C,BK$6,'Forecast Data'!$B:$B,$D472),"")</f>
        <v>-1</v>
      </c>
      <c r="BL472" s="12">
        <f>IFERROR((SUMIFS('OP Units'!G:G,'OP Units'!$A:$A,$D472)-SUMIFS('Forecast Data'!$H:$H,'Forecast Data'!$C:$C,BL$6,'Forecast Data'!$B:$B,$D472))/SUMIFS('Forecast Data'!$H:$H,'Forecast Data'!$C:$C,BL$6,'Forecast Data'!$B:$B,$D472),"")</f>
        <v>-1</v>
      </c>
      <c r="BM472" s="12">
        <f>IFERROR((SUMIFS('OP Units'!H:H,'OP Units'!$A:$A,$D472)-SUMIFS('Forecast Data'!$H:$H,'Forecast Data'!$C:$C,BM$6,'Forecast Data'!$B:$B,$D472))/SUMIFS('Forecast Data'!$H:$H,'Forecast Data'!$C:$C,BM$6,'Forecast Data'!$B:$B,$D472),"")</f>
        <v>-1</v>
      </c>
      <c r="BN472" s="12">
        <f>IFERROR((SUMIFS('OP Units'!I:I,'OP Units'!$A:$A,$D472)-SUMIFS('Forecast Data'!$H:$H,'Forecast Data'!$C:$C,BN$6,'Forecast Data'!$B:$B,$D472))/SUMIFS('Forecast Data'!$H:$H,'Forecast Data'!$C:$C,BN$6,'Forecast Data'!$B:$B,$D472),"")</f>
        <v>-1</v>
      </c>
      <c r="BO472" s="12">
        <f>IFERROR((SUMIFS('OP Units'!J:J,'OP Units'!$A:$A,$D472)-SUMIFS('Forecast Data'!$H:$H,'Forecast Data'!$C:$C,BO$6,'Forecast Data'!$B:$B,$D472))/SUMIFS('Forecast Data'!$H:$H,'Forecast Data'!$C:$C,BO$6,'Forecast Data'!$B:$B,$D472),"")</f>
        <v>-1</v>
      </c>
      <c r="BP472" s="12">
        <f>IFERROR((SUMIFS('OP Units'!K:K,'OP Units'!$A:$A,$D472)-SUMIFS('Forecast Data'!$H:$H,'Forecast Data'!$C:$C,BP$6,'Forecast Data'!$B:$B,$D472))/SUMIFS('Forecast Data'!$H:$H,'Forecast Data'!$C:$C,BP$6,'Forecast Data'!$B:$B,$D472),"")</f>
        <v>-1</v>
      </c>
      <c r="BQ472" s="12">
        <f>IFERROR((SUMIFS('OP Units'!L:L,'OP Units'!$A:$A,$D472)-SUMIFS('Forecast Data'!$H:$H,'Forecast Data'!$C:$C,BQ$6,'Forecast Data'!$B:$B,$D472))/SUMIFS('Forecast Data'!$H:$H,'Forecast Data'!$C:$C,BQ$6,'Forecast Data'!$B:$B,$D472),"")</f>
        <v>-1</v>
      </c>
      <c r="BR472" s="12">
        <f>IFERROR((SUMIFS('OP Units'!M:M,'OP Units'!$A:$A,$D472)-SUMIFS('Forecast Data'!$H:$H,'Forecast Data'!$C:$C,BR$6,'Forecast Data'!$B:$B,$D472))/SUMIFS('Forecast Data'!$H:$H,'Forecast Data'!$C:$C,BR$6,'Forecast Data'!$B:$B,$D472),"")</f>
        <v>-1</v>
      </c>
      <c r="BS472" s="12">
        <f>IFERROR((SUMIFS('OP Units'!N:N,'OP Units'!$A:$A,$D472)-SUMIFS('Forecast Data'!$H:$H,'Forecast Data'!$C:$C,BS$6,'Forecast Data'!$B:$B,$D472))/SUMIFS('Forecast Data'!$H:$H,'Forecast Data'!$C:$C,BS$6,'Forecast Data'!$B:$B,$D472),"")</f>
        <v>-1</v>
      </c>
      <c r="BT472" s="12">
        <f>IFERROR((SUMIFS('OP Units'!O:O,'OP Units'!$A:$A,$D472)-SUMIFS('Forecast Data'!$H:$H,'Forecast Data'!$C:$C,BT$6,'Forecast Data'!$B:$B,$D472))/SUMIFS('Forecast Data'!$H:$H,'Forecast Data'!$C:$C,BT$6,'Forecast Data'!$B:$B,$D472),"")</f>
        <v>-1</v>
      </c>
      <c r="BU472" s="12">
        <f>IFERROR((SUMIFS('OP Units'!P:P,'OP Units'!$A:$A,$D472)-SUMIFS('Forecast Data'!$H:$H,'Forecast Data'!$C:$C,BU$6,'Forecast Data'!$B:$B,$D472))/SUMIFS('Forecast Data'!$H:$H,'Forecast Data'!$C:$C,BU$6,'Forecast Data'!$B:$B,$D472),"")</f>
        <v>-1</v>
      </c>
      <c r="BV472" s="12"/>
      <c r="BW472" s="11">
        <f>(SUMIFS('Forecast Data'!H:H,'Forecast Data'!B:B,D472,'Forecast Data'!C:C,BK$6)+SUMIFS('Forecast Data'!H:H,'Forecast Data'!B:B,D472,'Forecast Data'!C:C,BL$6)+SUMIFS('Forecast Data'!H:H,'Forecast Data'!B:B,D472,'Forecast Data'!C:C,BM$6)+SUMIFS('Forecast Data'!H:H,'Forecast Data'!B:B,D472,'Forecast Data'!C:C,BN$6)+SUMIFS('Forecast Data'!H:H,'Forecast Data'!B:B,D472,'Forecast Data'!C:C,BO$6)+SUMIFS('Forecast Data'!H:H,'Forecast Data'!B:B,D472,'Forecast Data'!C:C,BP$6)+SUMIFS('Forecast Data'!H:H,'Forecast Data'!B:B,D472,'Forecast Data'!C:C,BQ$6)+SUMIFS('Forecast Data'!H:H,'Forecast Data'!B:B,D472,'Forecast Data'!C:C,BJ$6))/8</f>
        <v>14.5</v>
      </c>
      <c r="BX472" s="12">
        <f>IFERROR((SUM(W472:AD472)-(SUMIFS('Forecast Data'!H:H,'Forecast Data'!B:B,B472,'Forecast Data'!C:C,BJ$6)+SUMIFS('Forecast Data'!H:H,'Forecast Data'!B:B,B472,'Forecast Data'!C:C,BK$6)+SUMIFS('Forecast Data'!H:H,'Forecast Data'!B:B,B472,'Forecast Data'!C:C,BL$6)+SUMIFS('Forecast Data'!H:H,'Forecast Data'!B:B,B472,'Forecast Data'!C:C,BM$6)+SUMIFS('Forecast Data'!H:H,'Forecast Data'!B:B,B472,'Forecast Data'!C:C,BN$6)+SUMIFS('Forecast Data'!H:H,'Forecast Data'!B:B,B472,'Forecast Data'!C:C,BO$6)+SUMIFS('Forecast Data'!H:H,'Forecast Data'!B:B,B472,'Forecast Data'!C:C,BP$6)+SUMIFS('Forecast Data'!H:H,'Forecast Data'!B:B,B472,'Forecast Data'!C:C,BQ$6)))/(SUMIFS('Forecast Data'!H:H,'Forecast Data'!B:B,B472,'Forecast Data'!C:C,BJ$6)+SUMIFS('Forecast Data'!H:H,'Forecast Data'!B:B,B472,'Forecast Data'!C:C,BK$6)+SUMIFS('Forecast Data'!H:H,'Forecast Data'!B:B,B472,'Forecast Data'!C:C,BL$6)+SUMIFS('Forecast Data'!H:H,'Forecast Data'!B:B,B472,'Forecast Data'!C:C,BM$6)+SUMIFS('Forecast Data'!H:H,'Forecast Data'!B:B,B472,'Forecast Data'!C:C,BN$6)+SUMIFS('Forecast Data'!H:H,'Forecast Data'!B:B,B472,'Forecast Data'!C:C,BO$6)+SUMIFS('Forecast Data'!H:H,'Forecast Data'!B:B,B472,'Forecast Data'!C:C,BP$6)+SUMIFS('Forecast Data'!H:H,'Forecast Data'!B:B,B472,'Forecast Data'!C:C,BQ$6)),"")</f>
        <v>-0.7931034482758621</v>
      </c>
      <c r="BY472" s="12">
        <f t="shared" si="68"/>
        <v>-4.2757079075797182E-6</v>
      </c>
      <c r="BZ472" s="16">
        <f t="shared" si="69"/>
        <v>-9.4564387816706931E-6</v>
      </c>
      <c r="CA472" s="13">
        <f t="shared" si="70"/>
        <v>5.1807308740909751E-4</v>
      </c>
      <c r="CB472" s="12">
        <f t="shared" si="71"/>
        <v>5.1807308740909749E-6</v>
      </c>
      <c r="CC472" s="12"/>
      <c r="CD472" s="11">
        <f>(SUMIFS('Forecast Data'!H:H,'Forecast Data'!B:B,D472,'Forecast Data'!C:C,BK$6)+SUMIFS('Forecast Data'!H:H,'Forecast Data'!B:B,D472,'Forecast Data'!C:C,BL$6)+SUMIFS('Forecast Data'!H:H,'Forecast Data'!B:B,D472,'Forecast Data'!C:C,BM$6)+SUMIFS('Forecast Data'!H:H,'Forecast Data'!B:B,D472,'Forecast Data'!C:C,BJ$6))/4</f>
        <v>15.5</v>
      </c>
      <c r="CE472" s="12">
        <f>IFERROR((SUM(W472:Z472)-(SUMIFS('Forecast Data'!H:H,'Forecast Data'!B:B,D472,'Forecast Data'!C:C,BJ$6)+SUMIFS('Forecast Data'!H:H,'Forecast Data'!B:B,D472,'Forecast Data'!C:C,BK$6)+SUMIFS('Forecast Data'!H:H,'Forecast Data'!B:B,D472,'Forecast Data'!C:C,BL$6)+SUMIFS('Forecast Data'!H:H,'Forecast Data'!B:B,D472,'Forecast Data'!C:C,BM$6)))/(SUMIFS('Forecast Data'!H:H,'Forecast Data'!B:B,D472,'Forecast Data'!C:C,BJ$6)+SUMIFS('Forecast Data'!H:H,'Forecast Data'!B:B,D472,'Forecast Data'!C:C,BK$6)+SUMIFS('Forecast Data'!H:H,'Forecast Data'!B:B,D472,'Forecast Data'!C:C,BL$6)+SUMIFS('Forecast Data'!H:H,'Forecast Data'!B:B,D472,'Forecast Data'!C:C,BM$6)),"")</f>
        <v>-0.80645161290322576</v>
      </c>
      <c r="CF472" s="12">
        <f t="shared" si="72"/>
        <v>-4.2757079075797182E-6</v>
      </c>
      <c r="CG472" s="12">
        <f t="shared" si="73"/>
        <v>-1.0479822318402639E-5</v>
      </c>
      <c r="CH472" s="13">
        <f t="shared" si="74"/>
        <v>6.2041144108229208E-4</v>
      </c>
      <c r="CI472" s="13"/>
    </row>
    <row r="473" spans="1:87" ht="13.2">
      <c r="A473" s="1"/>
      <c r="B473" t="str">
        <f t="shared" si="81"/>
        <v>TETON Sports</v>
      </c>
      <c r="D473" t="s">
        <v>505</v>
      </c>
      <c r="E473" s="11">
        <f>SUMIFS('Fin Data'!F:F,'Fin Data'!A:A,D473)</f>
        <v>3</v>
      </c>
      <c r="F473" s="11">
        <f>SUMIFS('Fin Data with 6 week hist'!I:I,'Fin Data with 6 week hist'!$A:$A,$D473)</f>
        <v>2</v>
      </c>
      <c r="G473" s="11">
        <f>SUMIFS('Fin Data with 6 week hist'!J:J,'Fin Data with 6 week hist'!$A:$A,$D473)</f>
        <v>1</v>
      </c>
      <c r="H473" s="11">
        <f>SUMIFS('Fin Data with 6 week hist'!K:K,'Fin Data with 6 week hist'!$A:$A,$D473)+SUMIFS('Unit Cancellations'!D:D,'Unit Cancellations'!$B:$B,$D473)</f>
        <v>1</v>
      </c>
      <c r="I473" s="11">
        <f>SUMIFS('Fin Data with 6 week hist'!L:L,'Fin Data with 6 week hist'!$A:$A,$D473)+SUMIFS('Unit Cancellations'!E:E,'Unit Cancellations'!$B:$B,$D473)</f>
        <v>8</v>
      </c>
      <c r="J473" s="11">
        <f>SUMIFS('Fin Data with 6 week hist'!M:M,'Fin Data with 6 week hist'!$A:$A,$D473)+SUMIFS('Unit Cancellations'!F:F,'Unit Cancellations'!$B:$B,$D473)</f>
        <v>3</v>
      </c>
      <c r="K473" s="11">
        <f>SUMIFS('Fin Data with 6 week hist'!N:N,'Fin Data with 6 week hist'!$A:$A,$D473)+SUMIFS('Unit Cancellations'!G:G,'Unit Cancellations'!$B:$B,$D473)</f>
        <v>6</v>
      </c>
      <c r="L473" s="11">
        <f>SUMIFS('Fin Data'!AN:AN,'Fin Data'!A:A,D473)</f>
        <v>3.6666666666666665</v>
      </c>
      <c r="M473" s="12">
        <f>IFERROR(SUMIFS('Fin Data'!AO:AO,'Fin Data'!A:A,D473),"")</f>
        <v>0.22222222222222218</v>
      </c>
      <c r="N473" s="1"/>
      <c r="O473" s="11">
        <f t="shared" si="63"/>
        <v>0</v>
      </c>
      <c r="P473" s="12">
        <f t="shared" si="64"/>
        <v>-1</v>
      </c>
      <c r="Q473" s="1"/>
      <c r="R473" s="11">
        <f t="shared" si="65"/>
        <v>0</v>
      </c>
      <c r="S473" s="12">
        <f t="shared" si="66"/>
        <v>-1</v>
      </c>
      <c r="T473" s="11">
        <f t="shared" si="67"/>
        <v>0</v>
      </c>
      <c r="U473" s="1" t="e">
        <f t="shared" si="80"/>
        <v>#REF!</v>
      </c>
      <c r="V473" s="1"/>
      <c r="W473" s="11">
        <f>SUMIFS('Forecast Data'!$D:$D,'Forecast Data'!$C:$C,W$6,'Forecast Data'!$B:$B,$D473)</f>
        <v>0</v>
      </c>
      <c r="X473" s="11">
        <f>SUMIFS('Forecast Data'!$D:$D,'Forecast Data'!$C:$C,X$6,'Forecast Data'!$B:$B,$D473)</f>
        <v>0</v>
      </c>
      <c r="Y473" s="11">
        <f>SUMIFS('Forecast Data'!$D:$D,'Forecast Data'!$C:$C,Y$6,'Forecast Data'!$B:$B,$D473)</f>
        <v>0</v>
      </c>
      <c r="Z473" s="11">
        <f>SUMIFS('Forecast Data'!$D:$D,'Forecast Data'!$C:$C,Z$6,'Forecast Data'!$B:$B,$D473)</f>
        <v>0</v>
      </c>
      <c r="AA473" s="11">
        <f>SUMIFS('Forecast Data'!$D:$D,'Forecast Data'!$C:$C,AA$6,'Forecast Data'!$B:$B,$D473)</f>
        <v>0</v>
      </c>
      <c r="AB473" s="11">
        <f>SUMIFS('Forecast Data'!$D:$D,'Forecast Data'!$C:$C,AB$6,'Forecast Data'!$B:$B,$D473)</f>
        <v>0</v>
      </c>
      <c r="AC473" s="11">
        <f>SUMIFS('Forecast Data'!$D:$D,'Forecast Data'!$C:$C,AC$6,'Forecast Data'!$B:$B,$D473)</f>
        <v>0</v>
      </c>
      <c r="AD473" s="11">
        <f>SUMIFS('Forecast Data'!$D:$D,'Forecast Data'!$C:$C,AD$6,'Forecast Data'!$B:$B,$D473)</f>
        <v>0</v>
      </c>
      <c r="AE473" s="11">
        <f>SUMIFS('Forecast Data'!$D:$D,'Forecast Data'!$C:$C,AE$6,'Forecast Data'!$B:$B,$D473)</f>
        <v>0</v>
      </c>
      <c r="AF473" s="11">
        <f>SUMIFS('Forecast Data'!$D:$D,'Forecast Data'!$C:$C,AF$6,'Forecast Data'!$B:$B,$D473)</f>
        <v>0</v>
      </c>
      <c r="AG473" s="11">
        <f>SUMIFS('Forecast Data'!$D:$D,'Forecast Data'!$C:$C,AG$6,'Forecast Data'!$B:$B,$D473)</f>
        <v>0</v>
      </c>
      <c r="AH473" s="11">
        <f>SUMIFS('Forecast Data'!$D:$D,'Forecast Data'!$C:$C,AH$6,'Forecast Data'!$B:$B,$D473)</f>
        <v>0</v>
      </c>
      <c r="AI473" s="1"/>
      <c r="AJ473" s="12">
        <f>IF(SUMIFS('Forecast Data'!$E:$E,'Forecast Data'!$C:$C,AJ$6,'Forecast Data'!$B:$B,$D473)=0,"",SUMIFS('Forecast Data'!$E:$E,'Forecast Data'!$C:$C,AJ$6,'Forecast Data'!$B:$B,$D473))</f>
        <v>-1</v>
      </c>
      <c r="AK473" s="12">
        <f>IF(SUMIFS('Forecast Data'!$E:$E,'Forecast Data'!$C:$C,AK$6,'Forecast Data'!$B:$B,$D473)=0,"",SUMIFS('Forecast Data'!$E:$E,'Forecast Data'!$C:$C,AK$6,'Forecast Data'!$B:$B,$D473))</f>
        <v>-1</v>
      </c>
      <c r="AL473" s="12">
        <f>IF(SUMIFS('Forecast Data'!$E:$E,'Forecast Data'!$C:$C,AL$6,'Forecast Data'!$B:$B,$D473)=0,"",SUMIFS('Forecast Data'!$E:$E,'Forecast Data'!$C:$C,AL$6,'Forecast Data'!$B:$B,$D473))</f>
        <v>-1</v>
      </c>
      <c r="AM473" s="12">
        <f>IF(SUMIFS('Forecast Data'!$E:$E,'Forecast Data'!$C:$C,AM$6,'Forecast Data'!$B:$B,$D473)=0,"",SUMIFS('Forecast Data'!$E:$E,'Forecast Data'!$C:$C,AM$6,'Forecast Data'!$B:$B,$D473))</f>
        <v>-1</v>
      </c>
      <c r="AN473" s="12">
        <f>IF(SUMIFS('Forecast Data'!$E:$E,'Forecast Data'!$C:$C,AN$6,'Forecast Data'!$B:$B,$D473)=0,"",SUMIFS('Forecast Data'!$E:$E,'Forecast Data'!$C:$C,AN$6,'Forecast Data'!$B:$B,$D473))</f>
        <v>-1</v>
      </c>
      <c r="AO473" s="12">
        <f>IF(SUMIFS('Forecast Data'!$E:$E,'Forecast Data'!$C:$C,AO$6,'Forecast Data'!$B:$B,$D473)=0,"",SUMIFS('Forecast Data'!$E:$E,'Forecast Data'!$C:$C,AO$6,'Forecast Data'!$B:$B,$D473))</f>
        <v>-0.99</v>
      </c>
      <c r="AP473" s="12">
        <f>IF(SUMIFS('Forecast Data'!$E:$E,'Forecast Data'!$C:$C,AP$6,'Forecast Data'!$B:$B,$D473)=0,"",SUMIFS('Forecast Data'!$E:$E,'Forecast Data'!$C:$C,AP$6,'Forecast Data'!$B:$B,$D473))</f>
        <v>-1</v>
      </c>
      <c r="AQ473" s="12">
        <f>IF(SUMIFS('Forecast Data'!$E:$E,'Forecast Data'!$C:$C,AQ$6,'Forecast Data'!$B:$B,$D473)=0,"",SUMIFS('Forecast Data'!$E:$E,'Forecast Data'!$C:$C,AQ$6,'Forecast Data'!$B:$B,$D473))</f>
        <v>-0.99</v>
      </c>
      <c r="AR473" s="12">
        <f>IF(SUMIFS('Forecast Data'!$E:$E,'Forecast Data'!$C:$C,AR$6,'Forecast Data'!$B:$B,$D473)=0,"",SUMIFS('Forecast Data'!$E:$E,'Forecast Data'!$C:$C,AR$6,'Forecast Data'!$B:$B,$D473))</f>
        <v>-1</v>
      </c>
      <c r="AS473" s="12">
        <f>IF(SUMIFS('Forecast Data'!$E:$E,'Forecast Data'!$C:$C,AS$6,'Forecast Data'!$B:$B,$D473)=0,"",SUMIFS('Forecast Data'!$E:$E,'Forecast Data'!$C:$C,AS$6,'Forecast Data'!$B:$B,$D473))</f>
        <v>-0.99</v>
      </c>
      <c r="AT473" s="12">
        <f>IF(SUMIFS('Forecast Data'!$E:$E,'Forecast Data'!$C:$C,AT$6,'Forecast Data'!$B:$B,$D473)=0,"",SUMIFS('Forecast Data'!$E:$E,'Forecast Data'!$C:$C,AT$6,'Forecast Data'!$B:$B,$D473))</f>
        <v>-1</v>
      </c>
      <c r="AU473" s="12">
        <f>IF(SUMIFS('Forecast Data'!$E:$E,'Forecast Data'!$C:$C,AU$6,'Forecast Data'!$B:$B,$D473)=0,"",SUMIFS('Forecast Data'!$E:$E,'Forecast Data'!$C:$C,AU$6,'Forecast Data'!$B:$B,$D473))</f>
        <v>-1</v>
      </c>
      <c r="AV473" s="1"/>
      <c r="AW473" s="11">
        <f>SUMIFS('OP Units'!E:E,'OP Units'!$A:$A,$D473)</f>
        <v>0</v>
      </c>
      <c r="AX473" s="11">
        <f>SUMIFS('OP Units'!F:F,'OP Units'!$A:$A,$D473)</f>
        <v>0</v>
      </c>
      <c r="AY473" s="11">
        <f>SUMIFS('OP Units'!G:G,'OP Units'!$A:$A,$D473)</f>
        <v>0</v>
      </c>
      <c r="AZ473" s="11">
        <f>SUMIFS('OP Units'!H:H,'OP Units'!$A:$A,$D473)</f>
        <v>0</v>
      </c>
      <c r="BA473" s="11">
        <f>SUMIFS('OP Units'!I:I,'OP Units'!$A:$A,$D473)</f>
        <v>0</v>
      </c>
      <c r="BB473" s="11">
        <f>SUMIFS('OP Units'!J:J,'OP Units'!$A:$A,$D473)</f>
        <v>0</v>
      </c>
      <c r="BC473" s="11">
        <f>SUMIFS('OP Units'!K:K,'OP Units'!$A:$A,$D473)</f>
        <v>0</v>
      </c>
      <c r="BD473" s="11">
        <f>SUMIFS('OP Units'!L:L,'OP Units'!$A:$A,$D473)</f>
        <v>0</v>
      </c>
      <c r="BE473" s="11">
        <f>SUMIFS('OP Units'!M:M,'OP Units'!$A:$A,$D473)</f>
        <v>0</v>
      </c>
      <c r="BF473" s="11">
        <f>SUMIFS('OP Units'!N:N,'OP Units'!$A:$A,$D473)</f>
        <v>0</v>
      </c>
      <c r="BG473" s="11">
        <f>SUMIFS('OP Units'!O:O,'OP Units'!$A:$A,$D473)</f>
        <v>0</v>
      </c>
      <c r="BH473" s="11">
        <f>SUMIFS('OP Units'!P:P,'OP Units'!$A:$A,$D473)</f>
        <v>0</v>
      </c>
      <c r="BI473" s="1"/>
      <c r="BJ473" s="12">
        <f>IFERROR((SUMIFS('OP Units'!E:E,'OP Units'!$A:$A,$D473)-SUMIFS('Forecast Data'!$H:$H,'Forecast Data'!$C:$C,BJ$6,'Forecast Data'!$B:$B,$D473))/SUMIFS('Forecast Data'!$H:$H,'Forecast Data'!$C:$C,BJ$6,'Forecast Data'!$B:$B,$D473),"")</f>
        <v>-1</v>
      </c>
      <c r="BK473" s="12">
        <f>IFERROR((SUMIFS('OP Units'!F:F,'OP Units'!$A:$A,$D473)-SUMIFS('Forecast Data'!$H:$H,'Forecast Data'!$C:$C,BK$6,'Forecast Data'!$B:$B,$D473))/SUMIFS('Forecast Data'!$H:$H,'Forecast Data'!$C:$C,BK$6,'Forecast Data'!$B:$B,$D473),"")</f>
        <v>-1</v>
      </c>
      <c r="BL473" s="12">
        <f>IFERROR((SUMIFS('OP Units'!G:G,'OP Units'!$A:$A,$D473)-SUMIFS('Forecast Data'!$H:$H,'Forecast Data'!$C:$C,BL$6,'Forecast Data'!$B:$B,$D473))/SUMIFS('Forecast Data'!$H:$H,'Forecast Data'!$C:$C,BL$6,'Forecast Data'!$B:$B,$D473),"")</f>
        <v>-1</v>
      </c>
      <c r="BM473" s="12">
        <f>IFERROR((SUMIFS('OP Units'!H:H,'OP Units'!$A:$A,$D473)-SUMIFS('Forecast Data'!$H:$H,'Forecast Data'!$C:$C,BM$6,'Forecast Data'!$B:$B,$D473))/SUMIFS('Forecast Data'!$H:$H,'Forecast Data'!$C:$C,BM$6,'Forecast Data'!$B:$B,$D473),"")</f>
        <v>-1</v>
      </c>
      <c r="BN473" s="12">
        <f>IFERROR((SUMIFS('OP Units'!I:I,'OP Units'!$A:$A,$D473)-SUMIFS('Forecast Data'!$H:$H,'Forecast Data'!$C:$C,BN$6,'Forecast Data'!$B:$B,$D473))/SUMIFS('Forecast Data'!$H:$H,'Forecast Data'!$C:$C,BN$6,'Forecast Data'!$B:$B,$D473),"")</f>
        <v>-1</v>
      </c>
      <c r="BO473" s="12">
        <f>IFERROR((SUMIFS('OP Units'!J:J,'OP Units'!$A:$A,$D473)-SUMIFS('Forecast Data'!$H:$H,'Forecast Data'!$C:$C,BO$6,'Forecast Data'!$B:$B,$D473))/SUMIFS('Forecast Data'!$H:$H,'Forecast Data'!$C:$C,BO$6,'Forecast Data'!$B:$B,$D473),"")</f>
        <v>-1</v>
      </c>
      <c r="BP473" s="12">
        <f>IFERROR((SUMIFS('OP Units'!K:K,'OP Units'!$A:$A,$D473)-SUMIFS('Forecast Data'!$H:$H,'Forecast Data'!$C:$C,BP$6,'Forecast Data'!$B:$B,$D473))/SUMIFS('Forecast Data'!$H:$H,'Forecast Data'!$C:$C,BP$6,'Forecast Data'!$B:$B,$D473),"")</f>
        <v>-1</v>
      </c>
      <c r="BQ473" s="12">
        <f>IFERROR((SUMIFS('OP Units'!L:L,'OP Units'!$A:$A,$D473)-SUMIFS('Forecast Data'!$H:$H,'Forecast Data'!$C:$C,BQ$6,'Forecast Data'!$B:$B,$D473))/SUMIFS('Forecast Data'!$H:$H,'Forecast Data'!$C:$C,BQ$6,'Forecast Data'!$B:$B,$D473),"")</f>
        <v>-1</v>
      </c>
      <c r="BR473" s="12">
        <f>IFERROR((SUMIFS('OP Units'!M:M,'OP Units'!$A:$A,$D473)-SUMIFS('Forecast Data'!$H:$H,'Forecast Data'!$C:$C,BR$6,'Forecast Data'!$B:$B,$D473))/SUMIFS('Forecast Data'!$H:$H,'Forecast Data'!$C:$C,BR$6,'Forecast Data'!$B:$B,$D473),"")</f>
        <v>-1</v>
      </c>
      <c r="BS473" s="12">
        <f>IFERROR((SUMIFS('OP Units'!N:N,'OP Units'!$A:$A,$D473)-SUMIFS('Forecast Data'!$H:$H,'Forecast Data'!$C:$C,BS$6,'Forecast Data'!$B:$B,$D473))/SUMIFS('Forecast Data'!$H:$H,'Forecast Data'!$C:$C,BS$6,'Forecast Data'!$B:$B,$D473),"")</f>
        <v>-1</v>
      </c>
      <c r="BT473" s="12">
        <f>IFERROR((SUMIFS('OP Units'!O:O,'OP Units'!$A:$A,$D473)-SUMIFS('Forecast Data'!$H:$H,'Forecast Data'!$C:$C,BT$6,'Forecast Data'!$B:$B,$D473))/SUMIFS('Forecast Data'!$H:$H,'Forecast Data'!$C:$C,BT$6,'Forecast Data'!$B:$B,$D473),"")</f>
        <v>-1</v>
      </c>
      <c r="BU473" s="12">
        <f>IFERROR((SUMIFS('OP Units'!P:P,'OP Units'!$A:$A,$D473)-SUMIFS('Forecast Data'!$H:$H,'Forecast Data'!$C:$C,BU$6,'Forecast Data'!$B:$B,$D473))/SUMIFS('Forecast Data'!$H:$H,'Forecast Data'!$C:$C,BU$6,'Forecast Data'!$B:$B,$D473),"")</f>
        <v>-1</v>
      </c>
      <c r="BV473" s="12"/>
      <c r="BW473" s="11">
        <f>(SUMIFS('Forecast Data'!H:H,'Forecast Data'!B:B,D473,'Forecast Data'!C:C,BK$6)+SUMIFS('Forecast Data'!H:H,'Forecast Data'!B:B,D473,'Forecast Data'!C:C,BL$6)+SUMIFS('Forecast Data'!H:H,'Forecast Data'!B:B,D473,'Forecast Data'!C:C,BM$6)+SUMIFS('Forecast Data'!H:H,'Forecast Data'!B:B,D473,'Forecast Data'!C:C,BN$6)+SUMIFS('Forecast Data'!H:H,'Forecast Data'!B:B,D473,'Forecast Data'!C:C,BO$6)+SUMIFS('Forecast Data'!H:H,'Forecast Data'!B:B,D473,'Forecast Data'!C:C,BP$6)+SUMIFS('Forecast Data'!H:H,'Forecast Data'!B:B,D473,'Forecast Data'!C:C,BQ$6)+SUMIFS('Forecast Data'!H:H,'Forecast Data'!B:B,D473,'Forecast Data'!C:C,BJ$6))/8</f>
        <v>6.25</v>
      </c>
      <c r="BX473" s="12">
        <f>IFERROR((SUM(W473:AD473)-(SUMIFS('Forecast Data'!H:H,'Forecast Data'!B:B,B473,'Forecast Data'!C:C,BJ$6)+SUMIFS('Forecast Data'!H:H,'Forecast Data'!B:B,B473,'Forecast Data'!C:C,BK$6)+SUMIFS('Forecast Data'!H:H,'Forecast Data'!B:B,B473,'Forecast Data'!C:C,BL$6)+SUMIFS('Forecast Data'!H:H,'Forecast Data'!B:B,B473,'Forecast Data'!C:C,BM$6)+SUMIFS('Forecast Data'!H:H,'Forecast Data'!B:B,B473,'Forecast Data'!C:C,BN$6)+SUMIFS('Forecast Data'!H:H,'Forecast Data'!B:B,B473,'Forecast Data'!C:C,BO$6)+SUMIFS('Forecast Data'!H:H,'Forecast Data'!B:B,B473,'Forecast Data'!C:C,BP$6)+SUMIFS('Forecast Data'!H:H,'Forecast Data'!B:B,B473,'Forecast Data'!C:C,BQ$6)))/(SUMIFS('Forecast Data'!H:H,'Forecast Data'!B:B,B473,'Forecast Data'!C:C,BJ$6)+SUMIFS('Forecast Data'!H:H,'Forecast Data'!B:B,B473,'Forecast Data'!C:C,BK$6)+SUMIFS('Forecast Data'!H:H,'Forecast Data'!B:B,B473,'Forecast Data'!C:C,BL$6)+SUMIFS('Forecast Data'!H:H,'Forecast Data'!B:B,B473,'Forecast Data'!C:C,BM$6)+SUMIFS('Forecast Data'!H:H,'Forecast Data'!B:B,B473,'Forecast Data'!C:C,BN$6)+SUMIFS('Forecast Data'!H:H,'Forecast Data'!B:B,B473,'Forecast Data'!C:C,BO$6)+SUMIFS('Forecast Data'!H:H,'Forecast Data'!B:B,B473,'Forecast Data'!C:C,BP$6)+SUMIFS('Forecast Data'!H:H,'Forecast Data'!B:B,B473,'Forecast Data'!C:C,BQ$6)),"")</f>
        <v>-1</v>
      </c>
      <c r="BY473" s="12">
        <f t="shared" si="68"/>
        <v>5.7009438767729561E-7</v>
      </c>
      <c r="BZ473" s="16">
        <f t="shared" si="69"/>
        <v>-5.1393689030818977E-6</v>
      </c>
      <c r="CA473" s="13">
        <f t="shared" si="70"/>
        <v>5.7094632907591942E-4</v>
      </c>
      <c r="CB473" s="12">
        <f t="shared" si="71"/>
        <v>5.7094632907591945E-6</v>
      </c>
      <c r="CC473" s="12"/>
      <c r="CD473" s="11">
        <f>(SUMIFS('Forecast Data'!H:H,'Forecast Data'!B:B,D473,'Forecast Data'!C:C,BK$6)+SUMIFS('Forecast Data'!H:H,'Forecast Data'!B:B,D473,'Forecast Data'!C:C,BL$6)+SUMIFS('Forecast Data'!H:H,'Forecast Data'!B:B,D473,'Forecast Data'!C:C,BM$6)+SUMIFS('Forecast Data'!H:H,'Forecast Data'!B:B,D473,'Forecast Data'!C:C,BJ$6))/4</f>
        <v>10.5</v>
      </c>
      <c r="CE473" s="12">
        <f>IFERROR((SUM(W473:Z473)-(SUMIFS('Forecast Data'!H:H,'Forecast Data'!B:B,D473,'Forecast Data'!C:C,BJ$6)+SUMIFS('Forecast Data'!H:H,'Forecast Data'!B:B,D473,'Forecast Data'!C:C,BK$6)+SUMIFS('Forecast Data'!H:H,'Forecast Data'!B:B,D473,'Forecast Data'!C:C,BL$6)+SUMIFS('Forecast Data'!H:H,'Forecast Data'!B:B,D473,'Forecast Data'!C:C,BM$6)))/(SUMIFS('Forecast Data'!H:H,'Forecast Data'!B:B,D473,'Forecast Data'!C:C,BJ$6)+SUMIFS('Forecast Data'!H:H,'Forecast Data'!B:B,D473,'Forecast Data'!C:C,BK$6)+SUMIFS('Forecast Data'!H:H,'Forecast Data'!B:B,D473,'Forecast Data'!C:C,BL$6)+SUMIFS('Forecast Data'!H:H,'Forecast Data'!B:B,D473,'Forecast Data'!C:C,BM$6)),"")</f>
        <v>-1</v>
      </c>
      <c r="CF473" s="12">
        <f t="shared" si="72"/>
        <v>5.7009438767729561E-7</v>
      </c>
      <c r="CG473" s="12">
        <f t="shared" si="73"/>
        <v>-8.8030507474582175E-6</v>
      </c>
      <c r="CH473" s="13">
        <f t="shared" si="74"/>
        <v>9.3731451351355131E-4</v>
      </c>
      <c r="CI473" s="13"/>
    </row>
    <row r="474" spans="1:87" ht="13.2">
      <c r="A474" s="1"/>
      <c r="B474" t="str">
        <f t="shared" si="81"/>
        <v>Nutricia</v>
      </c>
      <c r="D474" t="s">
        <v>506</v>
      </c>
      <c r="E474" s="11">
        <f>SUMIFS('Fin Data'!F:F,'Fin Data'!A:A,D474)</f>
        <v>2526</v>
      </c>
      <c r="F474" s="11">
        <f>SUMIFS('Fin Data with 6 week hist'!I:I,'Fin Data with 6 week hist'!$A:$A,$D474)</f>
        <v>1759</v>
      </c>
      <c r="G474" s="11">
        <f>SUMIFS('Fin Data with 6 week hist'!J:J,'Fin Data with 6 week hist'!$A:$A,$D474)</f>
        <v>1777</v>
      </c>
      <c r="H474" s="11">
        <f>SUMIFS('Fin Data with 6 week hist'!K:K,'Fin Data with 6 week hist'!$A:$A,$D474)+SUMIFS('Unit Cancellations'!D:D,'Unit Cancellations'!$B:$B,$D474)</f>
        <v>1899</v>
      </c>
      <c r="I474" s="11">
        <f>SUMIFS('Fin Data with 6 week hist'!L:L,'Fin Data with 6 week hist'!$A:$A,$D474)+SUMIFS('Unit Cancellations'!E:E,'Unit Cancellations'!$B:$B,$D474)</f>
        <v>1975</v>
      </c>
      <c r="J474" s="11">
        <f>SUMIFS('Fin Data with 6 week hist'!M:M,'Fin Data with 6 week hist'!$A:$A,$D474)+SUMIFS('Unit Cancellations'!F:F,'Unit Cancellations'!$B:$B,$D474)</f>
        <v>2050</v>
      </c>
      <c r="K474" s="11">
        <f>SUMIFS('Fin Data with 6 week hist'!N:N,'Fin Data with 6 week hist'!$A:$A,$D474)+SUMIFS('Unit Cancellations'!G:G,'Unit Cancellations'!$B:$B,$D474)</f>
        <v>1902</v>
      </c>
      <c r="L474" s="11">
        <f>SUMIFS('Fin Data'!AN:AN,'Fin Data'!A:A,D474)</f>
        <v>1894</v>
      </c>
      <c r="M474" s="12">
        <f>IFERROR(SUMIFS('Fin Data'!AO:AO,'Fin Data'!A:A,D474),"")</f>
        <v>-0.25019794140934282</v>
      </c>
      <c r="N474" s="1"/>
      <c r="O474" s="11">
        <f t="shared" si="63"/>
        <v>2163</v>
      </c>
      <c r="P474" s="12">
        <f t="shared" si="64"/>
        <v>-0.22452272116160257</v>
      </c>
      <c r="Q474" s="1"/>
      <c r="R474" s="11">
        <f t="shared" si="65"/>
        <v>2168</v>
      </c>
      <c r="S474" s="12">
        <f t="shared" si="66"/>
        <v>-0.23076240741562071</v>
      </c>
      <c r="T474" s="11">
        <f t="shared" si="67"/>
        <v>1790.5</v>
      </c>
      <c r="U474" s="1" t="e">
        <f t="shared" si="80"/>
        <v>#REF!</v>
      </c>
      <c r="V474" s="1"/>
      <c r="W474" s="11">
        <f>SUMIFS('Forecast Data'!$D:$D,'Forecast Data'!$C:$C,W$6,'Forecast Data'!$B:$B,$D474)</f>
        <v>2158</v>
      </c>
      <c r="X474" s="11">
        <f>SUMIFS('Forecast Data'!$D:$D,'Forecast Data'!$C:$C,X$6,'Forecast Data'!$B:$B,$D474)</f>
        <v>2154</v>
      </c>
      <c r="Y474" s="11">
        <f>SUMIFS('Forecast Data'!$D:$D,'Forecast Data'!$C:$C,Y$6,'Forecast Data'!$B:$B,$D474)</f>
        <v>2174</v>
      </c>
      <c r="Z474" s="11">
        <f>SUMIFS('Forecast Data'!$D:$D,'Forecast Data'!$C:$C,Z$6,'Forecast Data'!$B:$B,$D474)</f>
        <v>2166</v>
      </c>
      <c r="AA474" s="11">
        <f>SUMIFS('Forecast Data'!$D:$D,'Forecast Data'!$C:$C,AA$6,'Forecast Data'!$B:$B,$D474)</f>
        <v>2177</v>
      </c>
      <c r="AB474" s="11">
        <f>SUMIFS('Forecast Data'!$D:$D,'Forecast Data'!$C:$C,AB$6,'Forecast Data'!$B:$B,$D474)</f>
        <v>2184</v>
      </c>
      <c r="AC474" s="11">
        <f>SUMIFS('Forecast Data'!$D:$D,'Forecast Data'!$C:$C,AC$6,'Forecast Data'!$B:$B,$D474)</f>
        <v>2171</v>
      </c>
      <c r="AD474" s="11">
        <f>SUMIFS('Forecast Data'!$D:$D,'Forecast Data'!$C:$C,AD$6,'Forecast Data'!$B:$B,$D474)</f>
        <v>2160</v>
      </c>
      <c r="AE474" s="11">
        <f>SUMIFS('Forecast Data'!$D:$D,'Forecast Data'!$C:$C,AE$6,'Forecast Data'!$B:$B,$D474)</f>
        <v>2170</v>
      </c>
      <c r="AF474" s="11">
        <f>SUMIFS('Forecast Data'!$D:$D,'Forecast Data'!$C:$C,AF$6,'Forecast Data'!$B:$B,$D474)</f>
        <v>2172</v>
      </c>
      <c r="AG474" s="11">
        <f>SUMIFS('Forecast Data'!$D:$D,'Forecast Data'!$C:$C,AG$6,'Forecast Data'!$B:$B,$D474)</f>
        <v>1994</v>
      </c>
      <c r="AH474" s="11">
        <f>SUMIFS('Forecast Data'!$D:$D,'Forecast Data'!$C:$C,AH$6,'Forecast Data'!$B:$B,$D474)</f>
        <v>1969</v>
      </c>
      <c r="AI474" s="1"/>
      <c r="AJ474" s="12">
        <f>IF(SUMIFS('Forecast Data'!$E:$E,'Forecast Data'!$C:$C,AJ$6,'Forecast Data'!$B:$B,$D474)=0,"",SUMIFS('Forecast Data'!$E:$E,'Forecast Data'!$C:$C,AJ$6,'Forecast Data'!$B:$B,$D474))</f>
        <v>-0.2</v>
      </c>
      <c r="AK474" s="12">
        <f>IF(SUMIFS('Forecast Data'!$E:$E,'Forecast Data'!$C:$C,AK$6,'Forecast Data'!$B:$B,$D474)=0,"",SUMIFS('Forecast Data'!$E:$E,'Forecast Data'!$C:$C,AK$6,'Forecast Data'!$B:$B,$D474))</f>
        <v>-0.28000000000000003</v>
      </c>
      <c r="AL474" s="12">
        <f>IF(SUMIFS('Forecast Data'!$E:$E,'Forecast Data'!$C:$C,AL$6,'Forecast Data'!$B:$B,$D474)=0,"",SUMIFS('Forecast Data'!$E:$E,'Forecast Data'!$C:$C,AL$6,'Forecast Data'!$B:$B,$D474))</f>
        <v>-0.22</v>
      </c>
      <c r="AM474" s="12">
        <f>IF(SUMIFS('Forecast Data'!$E:$E,'Forecast Data'!$C:$C,AM$6,'Forecast Data'!$B:$B,$D474)=0,"",SUMIFS('Forecast Data'!$E:$E,'Forecast Data'!$C:$C,AM$6,'Forecast Data'!$B:$B,$D474))</f>
        <v>-0.2</v>
      </c>
      <c r="AN474" s="12">
        <f>IF(SUMIFS('Forecast Data'!$E:$E,'Forecast Data'!$C:$C,AN$6,'Forecast Data'!$B:$B,$D474)=0,"",SUMIFS('Forecast Data'!$E:$E,'Forecast Data'!$C:$C,AN$6,'Forecast Data'!$B:$B,$D474))</f>
        <v>-0.24</v>
      </c>
      <c r="AO474" s="12">
        <f>IF(SUMIFS('Forecast Data'!$E:$E,'Forecast Data'!$C:$C,AO$6,'Forecast Data'!$B:$B,$D474)=0,"",SUMIFS('Forecast Data'!$E:$E,'Forecast Data'!$C:$C,AO$6,'Forecast Data'!$B:$B,$D474))</f>
        <v>-0.22</v>
      </c>
      <c r="AP474" s="12">
        <f>IF(SUMIFS('Forecast Data'!$E:$E,'Forecast Data'!$C:$C,AP$6,'Forecast Data'!$B:$B,$D474)=0,"",SUMIFS('Forecast Data'!$E:$E,'Forecast Data'!$C:$C,AP$6,'Forecast Data'!$B:$B,$D474))</f>
        <v>-0.23</v>
      </c>
      <c r="AQ474" s="12">
        <f>IF(SUMIFS('Forecast Data'!$E:$E,'Forecast Data'!$C:$C,AQ$6,'Forecast Data'!$B:$B,$D474)=0,"",SUMIFS('Forecast Data'!$E:$E,'Forecast Data'!$C:$C,AQ$6,'Forecast Data'!$B:$B,$D474))</f>
        <v>-0.26</v>
      </c>
      <c r="AR474" s="12">
        <f>IF(SUMIFS('Forecast Data'!$E:$E,'Forecast Data'!$C:$C,AR$6,'Forecast Data'!$B:$B,$D474)=0,"",SUMIFS('Forecast Data'!$E:$E,'Forecast Data'!$C:$C,AR$6,'Forecast Data'!$B:$B,$D474))</f>
        <v>-0.22</v>
      </c>
      <c r="AS474" s="12">
        <f>IF(SUMIFS('Forecast Data'!$E:$E,'Forecast Data'!$C:$C,AS$6,'Forecast Data'!$B:$B,$D474)=0,"",SUMIFS('Forecast Data'!$E:$E,'Forecast Data'!$C:$C,AS$6,'Forecast Data'!$B:$B,$D474))</f>
        <v>-0.27</v>
      </c>
      <c r="AT474" s="12">
        <f>IF(SUMIFS('Forecast Data'!$E:$E,'Forecast Data'!$C:$C,AT$6,'Forecast Data'!$B:$B,$D474)=0,"",SUMIFS('Forecast Data'!$E:$E,'Forecast Data'!$C:$C,AT$6,'Forecast Data'!$B:$B,$D474))</f>
        <v>-0.22</v>
      </c>
      <c r="AU474" s="12">
        <f>IF(SUMIFS('Forecast Data'!$E:$E,'Forecast Data'!$C:$C,AU$6,'Forecast Data'!$B:$B,$D474)=0,"",SUMIFS('Forecast Data'!$E:$E,'Forecast Data'!$C:$C,AU$6,'Forecast Data'!$B:$B,$D474))</f>
        <v>-0.24</v>
      </c>
      <c r="AV474" s="1"/>
      <c r="AW474" s="11">
        <f>SUMIFS('OP Units'!E:E,'OP Units'!$A:$A,$D474)</f>
        <v>1801</v>
      </c>
      <c r="AX474" s="11">
        <f>SUMIFS('OP Units'!F:F,'OP Units'!$A:$A,$D474)</f>
        <v>1672</v>
      </c>
      <c r="AY474" s="11">
        <f>SUMIFS('OP Units'!G:G,'OP Units'!$A:$A,$D474)</f>
        <v>1674</v>
      </c>
      <c r="AZ474" s="11">
        <f>SUMIFS('OP Units'!H:H,'OP Units'!$A:$A,$D474)</f>
        <v>1890</v>
      </c>
      <c r="BA474" s="11">
        <f>SUMIFS('OP Units'!I:I,'OP Units'!$A:$A,$D474)</f>
        <v>1890</v>
      </c>
      <c r="BB474" s="11">
        <f>SUMIFS('OP Units'!J:J,'OP Units'!$A:$A,$D474)</f>
        <v>1915</v>
      </c>
      <c r="BC474" s="11">
        <f>SUMIFS('OP Units'!K:K,'OP Units'!$A:$A,$D474)</f>
        <v>1785</v>
      </c>
      <c r="BD474" s="11">
        <f>SUMIFS('OP Units'!L:L,'OP Units'!$A:$A,$D474)</f>
        <v>1697</v>
      </c>
      <c r="BE474" s="11">
        <f>SUMIFS('OP Units'!M:M,'OP Units'!$A:$A,$D474)</f>
        <v>1916</v>
      </c>
      <c r="BF474" s="11">
        <f>SUMIFS('OP Units'!N:N,'OP Units'!$A:$A,$D474)</f>
        <v>1896</v>
      </c>
      <c r="BG474" s="11">
        <f>SUMIFS('OP Units'!O:O,'OP Units'!$A:$A,$D474)</f>
        <v>1890</v>
      </c>
      <c r="BH474" s="11">
        <f>SUMIFS('OP Units'!P:P,'OP Units'!$A:$A,$D474)</f>
        <v>1615</v>
      </c>
      <c r="BI474" s="1"/>
      <c r="BJ474" s="12">
        <f>IFERROR((SUMIFS('OP Units'!E:E,'OP Units'!$A:$A,$D474)-SUMIFS('Forecast Data'!$H:$H,'Forecast Data'!$C:$C,BJ$6,'Forecast Data'!$B:$B,$D474))/SUMIFS('Forecast Data'!$H:$H,'Forecast Data'!$C:$C,BJ$6,'Forecast Data'!$B:$B,$D474),"")</f>
        <v>-0.32998511904761907</v>
      </c>
      <c r="BK474" s="12">
        <f>IFERROR((SUMIFS('OP Units'!F:F,'OP Units'!$A:$A,$D474)-SUMIFS('Forecast Data'!$H:$H,'Forecast Data'!$C:$C,BK$6,'Forecast Data'!$B:$B,$D474))/SUMIFS('Forecast Data'!$H:$H,'Forecast Data'!$C:$C,BK$6,'Forecast Data'!$B:$B,$D474),"")</f>
        <v>-0.43949044585987262</v>
      </c>
      <c r="BL474" s="12">
        <f>IFERROR((SUMIFS('OP Units'!G:G,'OP Units'!$A:$A,$D474)-SUMIFS('Forecast Data'!$H:$H,'Forecast Data'!$C:$C,BL$6,'Forecast Data'!$B:$B,$D474))/SUMIFS('Forecast Data'!$H:$H,'Forecast Data'!$C:$C,BL$6,'Forecast Data'!$B:$B,$D474),"")</f>
        <v>-0.39632167327803824</v>
      </c>
      <c r="BM474" s="12">
        <f>IFERROR((SUMIFS('OP Units'!H:H,'OP Units'!$A:$A,$D474)-SUMIFS('Forecast Data'!$H:$H,'Forecast Data'!$C:$C,BM$6,'Forecast Data'!$B:$B,$D474))/SUMIFS('Forecast Data'!$H:$H,'Forecast Data'!$C:$C,BM$6,'Forecast Data'!$B:$B,$D474),"")</f>
        <v>-0.30335422042019905</v>
      </c>
      <c r="BN474" s="12">
        <f>IFERROR((SUMIFS('OP Units'!I:I,'OP Units'!$A:$A,$D474)-SUMIFS('Forecast Data'!$H:$H,'Forecast Data'!$C:$C,BN$6,'Forecast Data'!$B:$B,$D474))/SUMIFS('Forecast Data'!$H:$H,'Forecast Data'!$C:$C,BN$6,'Forecast Data'!$B:$B,$D474),"")</f>
        <v>-0.33614330874604847</v>
      </c>
      <c r="BO474" s="12">
        <f>IFERROR((SUMIFS('OP Units'!J:J,'OP Units'!$A:$A,$D474)-SUMIFS('Forecast Data'!$H:$H,'Forecast Data'!$C:$C,BO$6,'Forecast Data'!$B:$B,$D474))/SUMIFS('Forecast Data'!$H:$H,'Forecast Data'!$C:$C,BO$6,'Forecast Data'!$B:$B,$D474),"")</f>
        <v>-0.31899004267425318</v>
      </c>
      <c r="BP474" s="12">
        <f>IFERROR((SUMIFS('OP Units'!K:K,'OP Units'!$A:$A,$D474)-SUMIFS('Forecast Data'!$H:$H,'Forecast Data'!$C:$C,BP$6,'Forecast Data'!$B:$B,$D474))/SUMIFS('Forecast Data'!$H:$H,'Forecast Data'!$C:$C,BP$6,'Forecast Data'!$B:$B,$D474),"")</f>
        <v>-0.36679673643135863</v>
      </c>
      <c r="BQ474" s="12">
        <f>IFERROR((SUMIFS('OP Units'!L:L,'OP Units'!$A:$A,$D474)-SUMIFS('Forecast Data'!$H:$H,'Forecast Data'!$C:$C,BQ$6,'Forecast Data'!$B:$B,$D474))/SUMIFS('Forecast Data'!$H:$H,'Forecast Data'!$C:$C,BQ$6,'Forecast Data'!$B:$B,$D474),"")</f>
        <v>-0.41723901098901101</v>
      </c>
      <c r="BR474" s="12">
        <f>IFERROR((SUMIFS('OP Units'!M:M,'OP Units'!$A:$A,$D474)-SUMIFS('Forecast Data'!$H:$H,'Forecast Data'!$C:$C,BR$6,'Forecast Data'!$B:$B,$D474))/SUMIFS('Forecast Data'!$H:$H,'Forecast Data'!$C:$C,BR$6,'Forecast Data'!$B:$B,$D474),"")</f>
        <v>-0.31350770333213901</v>
      </c>
      <c r="BS474" s="12">
        <f>IFERROR((SUMIFS('OP Units'!N:N,'OP Units'!$A:$A,$D474)-SUMIFS('Forecast Data'!$H:$H,'Forecast Data'!$C:$C,BS$6,'Forecast Data'!$B:$B,$D474))/SUMIFS('Forecast Data'!$H:$H,'Forecast Data'!$C:$C,BS$6,'Forecast Data'!$B:$B,$D474),"")</f>
        <v>-0.35859269282814615</v>
      </c>
      <c r="BT474" s="12">
        <f>IFERROR((SUMIFS('OP Units'!O:O,'OP Units'!$A:$A,$D474)-SUMIFS('Forecast Data'!$H:$H,'Forecast Data'!$C:$C,BT$6,'Forecast Data'!$B:$B,$D474))/SUMIFS('Forecast Data'!$H:$H,'Forecast Data'!$C:$C,BT$6,'Forecast Data'!$B:$B,$D474),"")</f>
        <v>-0.25940438871473354</v>
      </c>
      <c r="BU474" s="12">
        <f>IFERROR((SUMIFS('OP Units'!P:P,'OP Units'!$A:$A,$D474)-SUMIFS('Forecast Data'!$H:$H,'Forecast Data'!$C:$C,BU$6,'Forecast Data'!$B:$B,$D474))/SUMIFS('Forecast Data'!$H:$H,'Forecast Data'!$C:$C,BU$6,'Forecast Data'!$B:$B,$D474),"")</f>
        <v>-0.37860715659869182</v>
      </c>
      <c r="BV474" s="12"/>
      <c r="BW474" s="11">
        <f>(SUMIFS('Forecast Data'!H:H,'Forecast Data'!B:B,D474,'Forecast Data'!C:C,BK$6)+SUMIFS('Forecast Data'!H:H,'Forecast Data'!B:B,D474,'Forecast Data'!C:C,BL$6)+SUMIFS('Forecast Data'!H:H,'Forecast Data'!B:B,D474,'Forecast Data'!C:C,BM$6)+SUMIFS('Forecast Data'!H:H,'Forecast Data'!B:B,D474,'Forecast Data'!C:C,BN$6)+SUMIFS('Forecast Data'!H:H,'Forecast Data'!B:B,D474,'Forecast Data'!C:C,BO$6)+SUMIFS('Forecast Data'!H:H,'Forecast Data'!B:B,D474,'Forecast Data'!C:C,BP$6)+SUMIFS('Forecast Data'!H:H,'Forecast Data'!B:B,D474,'Forecast Data'!C:C,BQ$6)+SUMIFS('Forecast Data'!H:H,'Forecast Data'!B:B,D474,'Forecast Data'!C:C,BJ$6))/8</f>
        <v>2818.375</v>
      </c>
      <c r="BX474" s="12">
        <f>IFERROR((SUM(W474:AD474)-(SUMIFS('Forecast Data'!H:H,'Forecast Data'!B:B,B474,'Forecast Data'!C:C,BJ$6)+SUMIFS('Forecast Data'!H:H,'Forecast Data'!B:B,B474,'Forecast Data'!C:C,BK$6)+SUMIFS('Forecast Data'!H:H,'Forecast Data'!B:B,B474,'Forecast Data'!C:C,BL$6)+SUMIFS('Forecast Data'!H:H,'Forecast Data'!B:B,B474,'Forecast Data'!C:C,BM$6)+SUMIFS('Forecast Data'!H:H,'Forecast Data'!B:B,B474,'Forecast Data'!C:C,BN$6)+SUMIFS('Forecast Data'!H:H,'Forecast Data'!B:B,B474,'Forecast Data'!C:C,BO$6)+SUMIFS('Forecast Data'!H:H,'Forecast Data'!B:B,B474,'Forecast Data'!C:C,BP$6)+SUMIFS('Forecast Data'!H:H,'Forecast Data'!B:B,B474,'Forecast Data'!C:C,BQ$6)))/(SUMIFS('Forecast Data'!H:H,'Forecast Data'!B:B,B474,'Forecast Data'!C:C,BJ$6)+SUMIFS('Forecast Data'!H:H,'Forecast Data'!B:B,B474,'Forecast Data'!C:C,BK$6)+SUMIFS('Forecast Data'!H:H,'Forecast Data'!B:B,B474,'Forecast Data'!C:C,BL$6)+SUMIFS('Forecast Data'!H:H,'Forecast Data'!B:B,B474,'Forecast Data'!C:C,BM$6)+SUMIFS('Forecast Data'!H:H,'Forecast Data'!B:B,B474,'Forecast Data'!C:C,BN$6)+SUMIFS('Forecast Data'!H:H,'Forecast Data'!B:B,B474,'Forecast Data'!C:C,BO$6)+SUMIFS('Forecast Data'!H:H,'Forecast Data'!B:B,B474,'Forecast Data'!C:C,BP$6)+SUMIFS('Forecast Data'!H:H,'Forecast Data'!B:B,B474,'Forecast Data'!C:C,BQ$6)),"")</f>
        <v>-0.23076240741562071</v>
      </c>
      <c r="BY474" s="12">
        <f t="shared" si="68"/>
        <v>-5.4044947951807643E-4</v>
      </c>
      <c r="BZ474" s="16">
        <f t="shared" si="69"/>
        <v>-5.3480272805470238E-4</v>
      </c>
      <c r="CA474" s="13">
        <f t="shared" si="70"/>
        <v>-5.6467514633740503E-4</v>
      </c>
      <c r="CB474" s="12">
        <f t="shared" si="71"/>
        <v>5.6467514633740503E-6</v>
      </c>
      <c r="CC474" s="12"/>
      <c r="CD474" s="11">
        <f>(SUMIFS('Forecast Data'!H:H,'Forecast Data'!B:B,D474,'Forecast Data'!C:C,BK$6)+SUMIFS('Forecast Data'!H:H,'Forecast Data'!B:B,D474,'Forecast Data'!C:C,BL$6)+SUMIFS('Forecast Data'!H:H,'Forecast Data'!B:B,D474,'Forecast Data'!C:C,BM$6)+SUMIFS('Forecast Data'!H:H,'Forecast Data'!B:B,D474,'Forecast Data'!C:C,BJ$6))/4</f>
        <v>2789.25</v>
      </c>
      <c r="CE474" s="12">
        <f>IFERROR((SUM(W474:Z474)-(SUMIFS('Forecast Data'!H:H,'Forecast Data'!B:B,D474,'Forecast Data'!C:C,BJ$6)+SUMIFS('Forecast Data'!H:H,'Forecast Data'!B:B,D474,'Forecast Data'!C:C,BK$6)+SUMIFS('Forecast Data'!H:H,'Forecast Data'!B:B,D474,'Forecast Data'!C:C,BL$6)+SUMIFS('Forecast Data'!H:H,'Forecast Data'!B:B,D474,'Forecast Data'!C:C,BM$6)))/(SUMIFS('Forecast Data'!H:H,'Forecast Data'!B:B,D474,'Forecast Data'!C:C,BJ$6)+SUMIFS('Forecast Data'!H:H,'Forecast Data'!B:B,D474,'Forecast Data'!C:C,BK$6)+SUMIFS('Forecast Data'!H:H,'Forecast Data'!B:B,D474,'Forecast Data'!C:C,BL$6)+SUMIFS('Forecast Data'!H:H,'Forecast Data'!B:B,D474,'Forecast Data'!C:C,BM$6)),"")</f>
        <v>-0.22452272116160257</v>
      </c>
      <c r="CF474" s="12">
        <f t="shared" si="72"/>
        <v>-5.4044947951807643E-4</v>
      </c>
      <c r="CG474" s="12">
        <f t="shared" si="73"/>
        <v>-5.2503909815197216E-4</v>
      </c>
      <c r="CH474" s="13">
        <f t="shared" si="74"/>
        <v>-1.5410381366104267E-3</v>
      </c>
      <c r="CI474" s="13"/>
    </row>
    <row r="475" spans="1:87" ht="13.2">
      <c r="A475" s="1"/>
      <c r="B475" t="str">
        <f t="shared" si="81"/>
        <v>Equelle</v>
      </c>
      <c r="D475" t="s">
        <v>507</v>
      </c>
      <c r="E475" s="11">
        <f>SUMIFS('Fin Data'!F:F,'Fin Data'!A:A,D475)</f>
        <v>169</v>
      </c>
      <c r="F475" s="11">
        <f>SUMIFS('Fin Data with 6 week hist'!I:I,'Fin Data with 6 week hist'!$A:$A,$D475)</f>
        <v>0</v>
      </c>
      <c r="G475" s="11">
        <f>SUMIFS('Fin Data with 6 week hist'!J:J,'Fin Data with 6 week hist'!$A:$A,$D475)</f>
        <v>0</v>
      </c>
      <c r="H475" s="11">
        <f>SUMIFS('Fin Data with 6 week hist'!K:K,'Fin Data with 6 week hist'!$A:$A,$D475)+SUMIFS('Unit Cancellations'!D:D,'Unit Cancellations'!$B:$B,$D475)</f>
        <v>0</v>
      </c>
      <c r="I475" s="11">
        <f>SUMIFS('Fin Data with 6 week hist'!L:L,'Fin Data with 6 week hist'!$A:$A,$D475)+SUMIFS('Unit Cancellations'!E:E,'Unit Cancellations'!$B:$B,$D475)</f>
        <v>0</v>
      </c>
      <c r="J475" s="11">
        <f>SUMIFS('Fin Data with 6 week hist'!M:M,'Fin Data with 6 week hist'!$A:$A,$D475)+SUMIFS('Unit Cancellations'!F:F,'Unit Cancellations'!$B:$B,$D475)</f>
        <v>0</v>
      </c>
      <c r="K475" s="11">
        <f>SUMIFS('Fin Data with 6 week hist'!N:N,'Fin Data with 6 week hist'!$A:$A,$D475)+SUMIFS('Unit Cancellations'!G:G,'Unit Cancellations'!$B:$B,$D475)</f>
        <v>0</v>
      </c>
      <c r="L475" s="11">
        <f>SUMIFS('Fin Data'!AN:AN,'Fin Data'!A:A,D475)</f>
        <v>0</v>
      </c>
      <c r="M475" s="12">
        <f>IFERROR(SUMIFS('Fin Data'!AO:AO,'Fin Data'!A:A,D475),"")</f>
        <v>-1</v>
      </c>
      <c r="N475" s="1"/>
      <c r="O475" s="11">
        <f t="shared" si="63"/>
        <v>0</v>
      </c>
      <c r="P475" s="12">
        <f t="shared" si="64"/>
        <v>-1</v>
      </c>
      <c r="Q475" s="1"/>
      <c r="R475" s="11">
        <f t="shared" si="65"/>
        <v>0</v>
      </c>
      <c r="S475" s="12">
        <f t="shared" si="66"/>
        <v>-1</v>
      </c>
      <c r="T475" s="11">
        <f t="shared" si="67"/>
        <v>0</v>
      </c>
      <c r="U475" s="1" t="e">
        <f t="shared" si="80"/>
        <v>#REF!</v>
      </c>
      <c r="V475" s="1"/>
      <c r="W475" s="11">
        <f>SUMIFS('Forecast Data'!$D:$D,'Forecast Data'!$C:$C,W$6,'Forecast Data'!$B:$B,$D475)</f>
        <v>0</v>
      </c>
      <c r="X475" s="11">
        <f>SUMIFS('Forecast Data'!$D:$D,'Forecast Data'!$C:$C,X$6,'Forecast Data'!$B:$B,$D475)</f>
        <v>0</v>
      </c>
      <c r="Y475" s="11">
        <f>SUMIFS('Forecast Data'!$D:$D,'Forecast Data'!$C:$C,Y$6,'Forecast Data'!$B:$B,$D475)</f>
        <v>0</v>
      </c>
      <c r="Z475" s="11">
        <f>SUMIFS('Forecast Data'!$D:$D,'Forecast Data'!$C:$C,Z$6,'Forecast Data'!$B:$B,$D475)</f>
        <v>0</v>
      </c>
      <c r="AA475" s="11">
        <f>SUMIFS('Forecast Data'!$D:$D,'Forecast Data'!$C:$C,AA$6,'Forecast Data'!$B:$B,$D475)</f>
        <v>0</v>
      </c>
      <c r="AB475" s="11">
        <f>SUMIFS('Forecast Data'!$D:$D,'Forecast Data'!$C:$C,AB$6,'Forecast Data'!$B:$B,$D475)</f>
        <v>0</v>
      </c>
      <c r="AC475" s="11">
        <f>SUMIFS('Forecast Data'!$D:$D,'Forecast Data'!$C:$C,AC$6,'Forecast Data'!$B:$B,$D475)</f>
        <v>0</v>
      </c>
      <c r="AD475" s="11">
        <f>SUMIFS('Forecast Data'!$D:$D,'Forecast Data'!$C:$C,AD$6,'Forecast Data'!$B:$B,$D475)</f>
        <v>0</v>
      </c>
      <c r="AE475" s="11">
        <f>SUMIFS('Forecast Data'!$D:$D,'Forecast Data'!$C:$C,AE$6,'Forecast Data'!$B:$B,$D475)</f>
        <v>0</v>
      </c>
      <c r="AF475" s="11">
        <f>SUMIFS('Forecast Data'!$D:$D,'Forecast Data'!$C:$C,AF$6,'Forecast Data'!$B:$B,$D475)</f>
        <v>0</v>
      </c>
      <c r="AG475" s="11">
        <f>SUMIFS('Forecast Data'!$D:$D,'Forecast Data'!$C:$C,AG$6,'Forecast Data'!$B:$B,$D475)</f>
        <v>0</v>
      </c>
      <c r="AH475" s="11">
        <f>SUMIFS('Forecast Data'!$D:$D,'Forecast Data'!$C:$C,AH$6,'Forecast Data'!$B:$B,$D475)</f>
        <v>0</v>
      </c>
      <c r="AI475" s="1"/>
      <c r="AJ475" s="12">
        <f>IF(SUMIFS('Forecast Data'!$E:$E,'Forecast Data'!$C:$C,AJ$6,'Forecast Data'!$B:$B,$D475)=0,"",SUMIFS('Forecast Data'!$E:$E,'Forecast Data'!$C:$C,AJ$6,'Forecast Data'!$B:$B,$D475))</f>
        <v>-1</v>
      </c>
      <c r="AK475" s="12">
        <f>IF(SUMIFS('Forecast Data'!$E:$E,'Forecast Data'!$C:$C,AK$6,'Forecast Data'!$B:$B,$D475)=0,"",SUMIFS('Forecast Data'!$E:$E,'Forecast Data'!$C:$C,AK$6,'Forecast Data'!$B:$B,$D475))</f>
        <v>-1</v>
      </c>
      <c r="AL475" s="12">
        <f>IF(SUMIFS('Forecast Data'!$E:$E,'Forecast Data'!$C:$C,AL$6,'Forecast Data'!$B:$B,$D475)=0,"",SUMIFS('Forecast Data'!$E:$E,'Forecast Data'!$C:$C,AL$6,'Forecast Data'!$B:$B,$D475))</f>
        <v>-1</v>
      </c>
      <c r="AM475" s="12">
        <f>IF(SUMIFS('Forecast Data'!$E:$E,'Forecast Data'!$C:$C,AM$6,'Forecast Data'!$B:$B,$D475)=0,"",SUMIFS('Forecast Data'!$E:$E,'Forecast Data'!$C:$C,AM$6,'Forecast Data'!$B:$B,$D475))</f>
        <v>-1</v>
      </c>
      <c r="AN475" s="12">
        <f>IF(SUMIFS('Forecast Data'!$E:$E,'Forecast Data'!$C:$C,AN$6,'Forecast Data'!$B:$B,$D475)=0,"",SUMIFS('Forecast Data'!$E:$E,'Forecast Data'!$C:$C,AN$6,'Forecast Data'!$B:$B,$D475))</f>
        <v>-1</v>
      </c>
      <c r="AO475" s="12">
        <f>IF(SUMIFS('Forecast Data'!$E:$E,'Forecast Data'!$C:$C,AO$6,'Forecast Data'!$B:$B,$D475)=0,"",SUMIFS('Forecast Data'!$E:$E,'Forecast Data'!$C:$C,AO$6,'Forecast Data'!$B:$B,$D475))</f>
        <v>-1</v>
      </c>
      <c r="AP475" s="12">
        <f>IF(SUMIFS('Forecast Data'!$E:$E,'Forecast Data'!$C:$C,AP$6,'Forecast Data'!$B:$B,$D475)=0,"",SUMIFS('Forecast Data'!$E:$E,'Forecast Data'!$C:$C,AP$6,'Forecast Data'!$B:$B,$D475))</f>
        <v>-1</v>
      </c>
      <c r="AQ475" s="12">
        <f>IF(SUMIFS('Forecast Data'!$E:$E,'Forecast Data'!$C:$C,AQ$6,'Forecast Data'!$B:$B,$D475)=0,"",SUMIFS('Forecast Data'!$E:$E,'Forecast Data'!$C:$C,AQ$6,'Forecast Data'!$B:$B,$D475))</f>
        <v>-1</v>
      </c>
      <c r="AR475" s="12">
        <f>IF(SUMIFS('Forecast Data'!$E:$E,'Forecast Data'!$C:$C,AR$6,'Forecast Data'!$B:$B,$D475)=0,"",SUMIFS('Forecast Data'!$E:$E,'Forecast Data'!$C:$C,AR$6,'Forecast Data'!$B:$B,$D475))</f>
        <v>-1</v>
      </c>
      <c r="AS475" s="12">
        <f>IF(SUMIFS('Forecast Data'!$E:$E,'Forecast Data'!$C:$C,AS$6,'Forecast Data'!$B:$B,$D475)=0,"",SUMIFS('Forecast Data'!$E:$E,'Forecast Data'!$C:$C,AS$6,'Forecast Data'!$B:$B,$D475))</f>
        <v>-1</v>
      </c>
      <c r="AT475" s="12">
        <f>IF(SUMIFS('Forecast Data'!$E:$E,'Forecast Data'!$C:$C,AT$6,'Forecast Data'!$B:$B,$D475)=0,"",SUMIFS('Forecast Data'!$E:$E,'Forecast Data'!$C:$C,AT$6,'Forecast Data'!$B:$B,$D475))</f>
        <v>-1</v>
      </c>
      <c r="AU475" s="12">
        <f>IF(SUMIFS('Forecast Data'!$E:$E,'Forecast Data'!$C:$C,AU$6,'Forecast Data'!$B:$B,$D475)=0,"",SUMIFS('Forecast Data'!$E:$E,'Forecast Data'!$C:$C,AU$6,'Forecast Data'!$B:$B,$D475))</f>
        <v>-1</v>
      </c>
      <c r="AV475" s="1"/>
      <c r="AW475" s="11">
        <f>SUMIFS('OP Units'!E:E,'OP Units'!$A:$A,$D475)</f>
        <v>0</v>
      </c>
      <c r="AX475" s="11">
        <f>SUMIFS('OP Units'!F:F,'OP Units'!$A:$A,$D475)</f>
        <v>0</v>
      </c>
      <c r="AY475" s="11">
        <f>SUMIFS('OP Units'!G:G,'OP Units'!$A:$A,$D475)</f>
        <v>0</v>
      </c>
      <c r="AZ475" s="11">
        <f>SUMIFS('OP Units'!H:H,'OP Units'!$A:$A,$D475)</f>
        <v>0</v>
      </c>
      <c r="BA475" s="11">
        <f>SUMIFS('OP Units'!I:I,'OP Units'!$A:$A,$D475)</f>
        <v>0</v>
      </c>
      <c r="BB475" s="11">
        <f>SUMIFS('OP Units'!J:J,'OP Units'!$A:$A,$D475)</f>
        <v>0</v>
      </c>
      <c r="BC475" s="11">
        <f>SUMIFS('OP Units'!K:K,'OP Units'!$A:$A,$D475)</f>
        <v>0</v>
      </c>
      <c r="BD475" s="11">
        <f>SUMIFS('OP Units'!L:L,'OP Units'!$A:$A,$D475)</f>
        <v>0</v>
      </c>
      <c r="BE475" s="11">
        <f>SUMIFS('OP Units'!M:M,'OP Units'!$A:$A,$D475)</f>
        <v>0</v>
      </c>
      <c r="BF475" s="11">
        <f>SUMIFS('OP Units'!N:N,'OP Units'!$A:$A,$D475)</f>
        <v>0</v>
      </c>
      <c r="BG475" s="11">
        <f>SUMIFS('OP Units'!O:O,'OP Units'!$A:$A,$D475)</f>
        <v>0</v>
      </c>
      <c r="BH475" s="11">
        <f>SUMIFS('OP Units'!P:P,'OP Units'!$A:$A,$D475)</f>
        <v>0</v>
      </c>
      <c r="BI475" s="1"/>
      <c r="BJ475" s="12">
        <f>IFERROR((SUMIFS('OP Units'!E:E,'OP Units'!$A:$A,$D475)-SUMIFS('Forecast Data'!$H:$H,'Forecast Data'!$C:$C,BJ$6,'Forecast Data'!$B:$B,$D475))/SUMIFS('Forecast Data'!$H:$H,'Forecast Data'!$C:$C,BJ$6,'Forecast Data'!$B:$B,$D475),"")</f>
        <v>-1</v>
      </c>
      <c r="BK475" s="12">
        <f>IFERROR((SUMIFS('OP Units'!F:F,'OP Units'!$A:$A,$D475)-SUMIFS('Forecast Data'!$H:$H,'Forecast Data'!$C:$C,BK$6,'Forecast Data'!$B:$B,$D475))/SUMIFS('Forecast Data'!$H:$H,'Forecast Data'!$C:$C,BK$6,'Forecast Data'!$B:$B,$D475),"")</f>
        <v>-1</v>
      </c>
      <c r="BL475" s="12">
        <f>IFERROR((SUMIFS('OP Units'!G:G,'OP Units'!$A:$A,$D475)-SUMIFS('Forecast Data'!$H:$H,'Forecast Data'!$C:$C,BL$6,'Forecast Data'!$B:$B,$D475))/SUMIFS('Forecast Data'!$H:$H,'Forecast Data'!$C:$C,BL$6,'Forecast Data'!$B:$B,$D475),"")</f>
        <v>-1</v>
      </c>
      <c r="BM475" s="12">
        <f>IFERROR((SUMIFS('OP Units'!H:H,'OP Units'!$A:$A,$D475)-SUMIFS('Forecast Data'!$H:$H,'Forecast Data'!$C:$C,BM$6,'Forecast Data'!$B:$B,$D475))/SUMIFS('Forecast Data'!$H:$H,'Forecast Data'!$C:$C,BM$6,'Forecast Data'!$B:$B,$D475),"")</f>
        <v>-1</v>
      </c>
      <c r="BN475" s="12">
        <f>IFERROR((SUMIFS('OP Units'!I:I,'OP Units'!$A:$A,$D475)-SUMIFS('Forecast Data'!$H:$H,'Forecast Data'!$C:$C,BN$6,'Forecast Data'!$B:$B,$D475))/SUMIFS('Forecast Data'!$H:$H,'Forecast Data'!$C:$C,BN$6,'Forecast Data'!$B:$B,$D475),"")</f>
        <v>-1</v>
      </c>
      <c r="BO475" s="12">
        <f>IFERROR((SUMIFS('OP Units'!J:J,'OP Units'!$A:$A,$D475)-SUMIFS('Forecast Data'!$H:$H,'Forecast Data'!$C:$C,BO$6,'Forecast Data'!$B:$B,$D475))/SUMIFS('Forecast Data'!$H:$H,'Forecast Data'!$C:$C,BO$6,'Forecast Data'!$B:$B,$D475),"")</f>
        <v>-1</v>
      </c>
      <c r="BP475" s="12">
        <f>IFERROR((SUMIFS('OP Units'!K:K,'OP Units'!$A:$A,$D475)-SUMIFS('Forecast Data'!$H:$H,'Forecast Data'!$C:$C,BP$6,'Forecast Data'!$B:$B,$D475))/SUMIFS('Forecast Data'!$H:$H,'Forecast Data'!$C:$C,BP$6,'Forecast Data'!$B:$B,$D475),"")</f>
        <v>-1</v>
      </c>
      <c r="BQ475" s="12">
        <f>IFERROR((SUMIFS('OP Units'!L:L,'OP Units'!$A:$A,$D475)-SUMIFS('Forecast Data'!$H:$H,'Forecast Data'!$C:$C,BQ$6,'Forecast Data'!$B:$B,$D475))/SUMIFS('Forecast Data'!$H:$H,'Forecast Data'!$C:$C,BQ$6,'Forecast Data'!$B:$B,$D475),"")</f>
        <v>-1</v>
      </c>
      <c r="BR475" s="12">
        <f>IFERROR((SUMIFS('OP Units'!M:M,'OP Units'!$A:$A,$D475)-SUMIFS('Forecast Data'!$H:$H,'Forecast Data'!$C:$C,BR$6,'Forecast Data'!$B:$B,$D475))/SUMIFS('Forecast Data'!$H:$H,'Forecast Data'!$C:$C,BR$6,'Forecast Data'!$B:$B,$D475),"")</f>
        <v>-1</v>
      </c>
      <c r="BS475" s="12">
        <f>IFERROR((SUMIFS('OP Units'!N:N,'OP Units'!$A:$A,$D475)-SUMIFS('Forecast Data'!$H:$H,'Forecast Data'!$C:$C,BS$6,'Forecast Data'!$B:$B,$D475))/SUMIFS('Forecast Data'!$H:$H,'Forecast Data'!$C:$C,BS$6,'Forecast Data'!$B:$B,$D475),"")</f>
        <v>-1</v>
      </c>
      <c r="BT475" s="12">
        <f>IFERROR((SUMIFS('OP Units'!O:O,'OP Units'!$A:$A,$D475)-SUMIFS('Forecast Data'!$H:$H,'Forecast Data'!$C:$C,BT$6,'Forecast Data'!$B:$B,$D475))/SUMIFS('Forecast Data'!$H:$H,'Forecast Data'!$C:$C,BT$6,'Forecast Data'!$B:$B,$D475),"")</f>
        <v>-1</v>
      </c>
      <c r="BU475" s="12">
        <f>IFERROR((SUMIFS('OP Units'!P:P,'OP Units'!$A:$A,$D475)-SUMIFS('Forecast Data'!$H:$H,'Forecast Data'!$C:$C,BU$6,'Forecast Data'!$B:$B,$D475))/SUMIFS('Forecast Data'!$H:$H,'Forecast Data'!$C:$C,BU$6,'Forecast Data'!$B:$B,$D475),"")</f>
        <v>-1</v>
      </c>
      <c r="BV475" s="12"/>
      <c r="BW475" s="11">
        <f>(SUMIFS('Forecast Data'!H:H,'Forecast Data'!B:B,D475,'Forecast Data'!C:C,BK$6)+SUMIFS('Forecast Data'!H:H,'Forecast Data'!B:B,D475,'Forecast Data'!C:C,BL$6)+SUMIFS('Forecast Data'!H:H,'Forecast Data'!B:B,D475,'Forecast Data'!C:C,BM$6)+SUMIFS('Forecast Data'!H:H,'Forecast Data'!B:B,D475,'Forecast Data'!C:C,BN$6)+SUMIFS('Forecast Data'!H:H,'Forecast Data'!B:B,D475,'Forecast Data'!C:C,BO$6)+SUMIFS('Forecast Data'!H:H,'Forecast Data'!B:B,D475,'Forecast Data'!C:C,BP$6)+SUMIFS('Forecast Data'!H:H,'Forecast Data'!B:B,D475,'Forecast Data'!C:C,BQ$6)+SUMIFS('Forecast Data'!H:H,'Forecast Data'!B:B,D475,'Forecast Data'!C:C,BJ$6))/8</f>
        <v>185.5</v>
      </c>
      <c r="BX475" s="12">
        <f>IFERROR((SUM(W475:AD475)-(SUMIFS('Forecast Data'!H:H,'Forecast Data'!B:B,B475,'Forecast Data'!C:C,BJ$6)+SUMIFS('Forecast Data'!H:H,'Forecast Data'!B:B,B475,'Forecast Data'!C:C,BK$6)+SUMIFS('Forecast Data'!H:H,'Forecast Data'!B:B,B475,'Forecast Data'!C:C,BL$6)+SUMIFS('Forecast Data'!H:H,'Forecast Data'!B:B,B475,'Forecast Data'!C:C,BM$6)+SUMIFS('Forecast Data'!H:H,'Forecast Data'!B:B,B475,'Forecast Data'!C:C,BN$6)+SUMIFS('Forecast Data'!H:H,'Forecast Data'!B:B,B475,'Forecast Data'!C:C,BO$6)+SUMIFS('Forecast Data'!H:H,'Forecast Data'!B:B,B475,'Forecast Data'!C:C,BP$6)+SUMIFS('Forecast Data'!H:H,'Forecast Data'!B:B,B475,'Forecast Data'!C:C,BQ$6)))/(SUMIFS('Forecast Data'!H:H,'Forecast Data'!B:B,B475,'Forecast Data'!C:C,BJ$6)+SUMIFS('Forecast Data'!H:H,'Forecast Data'!B:B,B475,'Forecast Data'!C:C,BK$6)+SUMIFS('Forecast Data'!H:H,'Forecast Data'!B:B,B475,'Forecast Data'!C:C,BL$6)+SUMIFS('Forecast Data'!H:H,'Forecast Data'!B:B,B475,'Forecast Data'!C:C,BM$6)+SUMIFS('Forecast Data'!H:H,'Forecast Data'!B:B,B475,'Forecast Data'!C:C,BN$6)+SUMIFS('Forecast Data'!H:H,'Forecast Data'!B:B,B475,'Forecast Data'!C:C,BO$6)+SUMIFS('Forecast Data'!H:H,'Forecast Data'!B:B,B475,'Forecast Data'!C:C,BP$6)+SUMIFS('Forecast Data'!H:H,'Forecast Data'!B:B,B475,'Forecast Data'!C:C,BQ$6)),"")</f>
        <v>-1</v>
      </c>
      <c r="BY475" s="12">
        <f t="shared" si="68"/>
        <v>-1.4451892727619447E-4</v>
      </c>
      <c r="BZ475" s="16">
        <f t="shared" si="69"/>
        <v>-1.5253646904347075E-4</v>
      </c>
      <c r="CA475" s="13">
        <f t="shared" si="70"/>
        <v>8.0175417672762787E-4</v>
      </c>
      <c r="CB475" s="12">
        <f t="shared" si="71"/>
        <v>8.0175417672762787E-6</v>
      </c>
      <c r="CC475" s="12"/>
      <c r="CD475" s="11">
        <f>(SUMIFS('Forecast Data'!H:H,'Forecast Data'!B:B,D475,'Forecast Data'!C:C,BK$6)+SUMIFS('Forecast Data'!H:H,'Forecast Data'!B:B,D475,'Forecast Data'!C:C,BL$6)+SUMIFS('Forecast Data'!H:H,'Forecast Data'!B:B,D475,'Forecast Data'!C:C,BM$6)+SUMIFS('Forecast Data'!H:H,'Forecast Data'!B:B,D475,'Forecast Data'!C:C,BJ$6))/4</f>
        <v>182</v>
      </c>
      <c r="CE475" s="12">
        <f>IFERROR((SUM(W475:Z475)-(SUMIFS('Forecast Data'!H:H,'Forecast Data'!B:B,D475,'Forecast Data'!C:C,BJ$6)+SUMIFS('Forecast Data'!H:H,'Forecast Data'!B:B,D475,'Forecast Data'!C:C,BK$6)+SUMIFS('Forecast Data'!H:H,'Forecast Data'!B:B,D475,'Forecast Data'!C:C,BL$6)+SUMIFS('Forecast Data'!H:H,'Forecast Data'!B:B,D475,'Forecast Data'!C:C,BM$6)))/(SUMIFS('Forecast Data'!H:H,'Forecast Data'!B:B,D475,'Forecast Data'!C:C,BJ$6)+SUMIFS('Forecast Data'!H:H,'Forecast Data'!B:B,D475,'Forecast Data'!C:C,BK$6)+SUMIFS('Forecast Data'!H:H,'Forecast Data'!B:B,D475,'Forecast Data'!C:C,BL$6)+SUMIFS('Forecast Data'!H:H,'Forecast Data'!B:B,D475,'Forecast Data'!C:C,BM$6)),"")</f>
        <v>-1</v>
      </c>
      <c r="CF475" s="12">
        <f t="shared" si="72"/>
        <v>-1.4451892727619447E-4</v>
      </c>
      <c r="CG475" s="12">
        <f t="shared" si="73"/>
        <v>-1.5258621295594242E-4</v>
      </c>
      <c r="CH475" s="13">
        <f t="shared" si="74"/>
        <v>8.0672856797479539E-4</v>
      </c>
      <c r="CI475" s="13"/>
    </row>
    <row r="476" spans="1:87" ht="13.2">
      <c r="A476" s="1"/>
      <c r="B476" t="str">
        <f t="shared" si="81"/>
        <v>Spicy Spinner</v>
      </c>
      <c r="D476" t="s">
        <v>508</v>
      </c>
      <c r="E476" s="11">
        <f>SUMIFS('Fin Data'!F:F,'Fin Data'!A:A,D476)</f>
        <v>45</v>
      </c>
      <c r="F476" s="11">
        <f>SUMIFS('Fin Data with 6 week hist'!I:I,'Fin Data with 6 week hist'!$A:$A,$D476)</f>
        <v>305</v>
      </c>
      <c r="G476" s="11">
        <f>SUMIFS('Fin Data with 6 week hist'!J:J,'Fin Data with 6 week hist'!$A:$A,$D476)</f>
        <v>316</v>
      </c>
      <c r="H476" s="11">
        <f>SUMIFS('Fin Data with 6 week hist'!K:K,'Fin Data with 6 week hist'!$A:$A,$D476)+SUMIFS('Unit Cancellations'!D:D,'Unit Cancellations'!$B:$B,$D476)</f>
        <v>445</v>
      </c>
      <c r="I476" s="11">
        <f>SUMIFS('Fin Data with 6 week hist'!L:L,'Fin Data with 6 week hist'!$A:$A,$D476)+SUMIFS('Unit Cancellations'!E:E,'Unit Cancellations'!$B:$B,$D476)</f>
        <v>390</v>
      </c>
      <c r="J476" s="11">
        <f>SUMIFS('Fin Data with 6 week hist'!M:M,'Fin Data with 6 week hist'!$A:$A,$D476)+SUMIFS('Unit Cancellations'!F:F,'Unit Cancellations'!$B:$B,$D476)</f>
        <v>238</v>
      </c>
      <c r="K476" s="11">
        <f>SUMIFS('Fin Data with 6 week hist'!N:N,'Fin Data with 6 week hist'!$A:$A,$D476)+SUMIFS('Unit Cancellations'!G:G,'Unit Cancellations'!$B:$B,$D476)</f>
        <v>359</v>
      </c>
      <c r="L476" s="11">
        <f>SUMIFS('Fin Data'!AN:AN,'Fin Data'!A:A,D476)</f>
        <v>341.83333333333331</v>
      </c>
      <c r="M476" s="12">
        <f>IFERROR(SUMIFS('Fin Data'!AO:AO,'Fin Data'!A:A,D476),"")</f>
        <v>6.5962962962962957</v>
      </c>
      <c r="N476" s="1"/>
      <c r="O476" s="11">
        <f t="shared" si="63"/>
        <v>396.25</v>
      </c>
      <c r="P476" s="12">
        <f t="shared" si="64"/>
        <v>3.4397759103641459</v>
      </c>
      <c r="Q476" s="1"/>
      <c r="R476" s="11">
        <f t="shared" si="65"/>
        <v>321.375</v>
      </c>
      <c r="S476" s="12">
        <f t="shared" si="66"/>
        <v>2.8315946348733232</v>
      </c>
      <c r="T476" s="11">
        <f t="shared" si="67"/>
        <v>0</v>
      </c>
      <c r="U476" s="1" t="e">
        <f t="shared" si="80"/>
        <v>#REF!</v>
      </c>
      <c r="V476" s="1"/>
      <c r="W476" s="11">
        <f>SUMIFS('Forecast Data'!$D:$D,'Forecast Data'!$C:$C,W$6,'Forecast Data'!$B:$B,$D476)</f>
        <v>404</v>
      </c>
      <c r="X476" s="11">
        <f>SUMIFS('Forecast Data'!$D:$D,'Forecast Data'!$C:$C,X$6,'Forecast Data'!$B:$B,$D476)</f>
        <v>395</v>
      </c>
      <c r="Y476" s="11">
        <f>SUMIFS('Forecast Data'!$D:$D,'Forecast Data'!$C:$C,Y$6,'Forecast Data'!$B:$B,$D476)</f>
        <v>394</v>
      </c>
      <c r="Z476" s="11">
        <f>SUMIFS('Forecast Data'!$D:$D,'Forecast Data'!$C:$C,Z$6,'Forecast Data'!$B:$B,$D476)</f>
        <v>392</v>
      </c>
      <c r="AA476" s="11">
        <f>SUMIFS('Forecast Data'!$D:$D,'Forecast Data'!$C:$C,AA$6,'Forecast Data'!$B:$B,$D476)</f>
        <v>393</v>
      </c>
      <c r="AB476" s="11">
        <f>SUMIFS('Forecast Data'!$D:$D,'Forecast Data'!$C:$C,AB$6,'Forecast Data'!$B:$B,$D476)</f>
        <v>391</v>
      </c>
      <c r="AC476" s="11">
        <f>SUMIFS('Forecast Data'!$D:$D,'Forecast Data'!$C:$C,AC$6,'Forecast Data'!$B:$B,$D476)</f>
        <v>123</v>
      </c>
      <c r="AD476" s="11">
        <f>SUMIFS('Forecast Data'!$D:$D,'Forecast Data'!$C:$C,AD$6,'Forecast Data'!$B:$B,$D476)</f>
        <v>79</v>
      </c>
      <c r="AE476" s="11">
        <f>SUMIFS('Forecast Data'!$D:$D,'Forecast Data'!$C:$C,AE$6,'Forecast Data'!$B:$B,$D476)</f>
        <v>79</v>
      </c>
      <c r="AF476" s="11">
        <f>SUMIFS('Forecast Data'!$D:$D,'Forecast Data'!$C:$C,AF$6,'Forecast Data'!$B:$B,$D476)</f>
        <v>79</v>
      </c>
      <c r="AG476" s="11">
        <f>SUMIFS('Forecast Data'!$D:$D,'Forecast Data'!$C:$C,AG$6,'Forecast Data'!$B:$B,$D476)</f>
        <v>79</v>
      </c>
      <c r="AH476" s="11">
        <f>SUMIFS('Forecast Data'!$D:$D,'Forecast Data'!$C:$C,AH$6,'Forecast Data'!$B:$B,$D476)</f>
        <v>79</v>
      </c>
      <c r="AI476" s="1"/>
      <c r="AJ476" s="12">
        <f>IF(SUMIFS('Forecast Data'!$E:$E,'Forecast Data'!$C:$C,AJ$6,'Forecast Data'!$B:$B,$D476)=0,"",SUMIFS('Forecast Data'!$E:$E,'Forecast Data'!$C:$C,AJ$6,'Forecast Data'!$B:$B,$D476))</f>
        <v>4.1100000000000003</v>
      </c>
      <c r="AK476" s="12">
        <f>IF(SUMIFS('Forecast Data'!$E:$E,'Forecast Data'!$C:$C,AK$6,'Forecast Data'!$B:$B,$D476)=0,"",SUMIFS('Forecast Data'!$E:$E,'Forecast Data'!$C:$C,AK$6,'Forecast Data'!$B:$B,$D476))</f>
        <v>2.76</v>
      </c>
      <c r="AL476" s="12">
        <f>IF(SUMIFS('Forecast Data'!$E:$E,'Forecast Data'!$C:$C,AL$6,'Forecast Data'!$B:$B,$D476)=0,"",SUMIFS('Forecast Data'!$E:$E,'Forecast Data'!$C:$C,AL$6,'Forecast Data'!$B:$B,$D476))</f>
        <v>3.23</v>
      </c>
      <c r="AM476" s="12">
        <f>IF(SUMIFS('Forecast Data'!$E:$E,'Forecast Data'!$C:$C,AM$6,'Forecast Data'!$B:$B,$D476)=0,"",SUMIFS('Forecast Data'!$E:$E,'Forecast Data'!$C:$C,AM$6,'Forecast Data'!$B:$B,$D476))</f>
        <v>3.9</v>
      </c>
      <c r="AN476" s="12">
        <f>IF(SUMIFS('Forecast Data'!$E:$E,'Forecast Data'!$C:$C,AN$6,'Forecast Data'!$B:$B,$D476)=0,"",SUMIFS('Forecast Data'!$E:$E,'Forecast Data'!$C:$C,AN$6,'Forecast Data'!$B:$B,$D476))</f>
        <v>4.45</v>
      </c>
      <c r="AO476" s="12">
        <f>IF(SUMIFS('Forecast Data'!$E:$E,'Forecast Data'!$C:$C,AO$6,'Forecast Data'!$B:$B,$D476)=0,"",SUMIFS('Forecast Data'!$E:$E,'Forecast Data'!$C:$C,AO$6,'Forecast Data'!$B:$B,$D476))</f>
        <v>3.16</v>
      </c>
      <c r="AP476" s="12">
        <f>IF(SUMIFS('Forecast Data'!$E:$E,'Forecast Data'!$C:$C,AP$6,'Forecast Data'!$B:$B,$D476)=0,"",SUMIFS('Forecast Data'!$E:$E,'Forecast Data'!$C:$C,AP$6,'Forecast Data'!$B:$B,$D476))</f>
        <v>0.45</v>
      </c>
      <c r="AQ476" s="12">
        <f>IF(SUMIFS('Forecast Data'!$E:$E,'Forecast Data'!$C:$C,AQ$6,'Forecast Data'!$B:$B,$D476)=0,"",SUMIFS('Forecast Data'!$E:$E,'Forecast Data'!$C:$C,AQ$6,'Forecast Data'!$B:$B,$D476))</f>
        <v>0.25</v>
      </c>
      <c r="AR476" s="12">
        <f>IF(SUMIFS('Forecast Data'!$E:$E,'Forecast Data'!$C:$C,AR$6,'Forecast Data'!$B:$B,$D476)=0,"",SUMIFS('Forecast Data'!$E:$E,'Forecast Data'!$C:$C,AR$6,'Forecast Data'!$B:$B,$D476))</f>
        <v>0.25</v>
      </c>
      <c r="AS476" s="12">
        <f>IF(SUMIFS('Forecast Data'!$E:$E,'Forecast Data'!$C:$C,AS$6,'Forecast Data'!$B:$B,$D476)=0,"",SUMIFS('Forecast Data'!$E:$E,'Forecast Data'!$C:$C,AS$6,'Forecast Data'!$B:$B,$D476))</f>
        <v>0.33</v>
      </c>
      <c r="AT476" s="12">
        <f>IF(SUMIFS('Forecast Data'!$E:$E,'Forecast Data'!$C:$C,AT$6,'Forecast Data'!$B:$B,$D476)=0,"",SUMIFS('Forecast Data'!$E:$E,'Forecast Data'!$C:$C,AT$6,'Forecast Data'!$B:$B,$D476))</f>
        <v>0.19</v>
      </c>
      <c r="AU476" s="12">
        <f>IF(SUMIFS('Forecast Data'!$E:$E,'Forecast Data'!$C:$C,AU$6,'Forecast Data'!$B:$B,$D476)=0,"",SUMIFS('Forecast Data'!$E:$E,'Forecast Data'!$C:$C,AU$6,'Forecast Data'!$B:$B,$D476))</f>
        <v>0.27</v>
      </c>
      <c r="AV476" s="1"/>
      <c r="AW476" s="11">
        <f>SUMIFS('OP Units'!E:E,'OP Units'!$A:$A,$D476)</f>
        <v>0</v>
      </c>
      <c r="AX476" s="11">
        <f>SUMIFS('OP Units'!F:F,'OP Units'!$A:$A,$D476)</f>
        <v>0</v>
      </c>
      <c r="AY476" s="11">
        <f>SUMIFS('OP Units'!G:G,'OP Units'!$A:$A,$D476)</f>
        <v>0</v>
      </c>
      <c r="AZ476" s="11">
        <f>SUMIFS('OP Units'!H:H,'OP Units'!$A:$A,$D476)</f>
        <v>0</v>
      </c>
      <c r="BA476" s="11">
        <f>SUMIFS('OP Units'!I:I,'OP Units'!$A:$A,$D476)</f>
        <v>0</v>
      </c>
      <c r="BB476" s="11">
        <f>SUMIFS('OP Units'!J:J,'OP Units'!$A:$A,$D476)</f>
        <v>0</v>
      </c>
      <c r="BC476" s="11">
        <f>SUMIFS('OP Units'!K:K,'OP Units'!$A:$A,$D476)</f>
        <v>0</v>
      </c>
      <c r="BD476" s="11">
        <f>SUMIFS('OP Units'!L:L,'OP Units'!$A:$A,$D476)</f>
        <v>0</v>
      </c>
      <c r="BE476" s="11">
        <f>SUMIFS('OP Units'!M:M,'OP Units'!$A:$A,$D476)</f>
        <v>0</v>
      </c>
      <c r="BF476" s="11">
        <f>SUMIFS('OP Units'!N:N,'OP Units'!$A:$A,$D476)</f>
        <v>0</v>
      </c>
      <c r="BG476" s="11">
        <f>SUMIFS('OP Units'!O:O,'OP Units'!$A:$A,$D476)</f>
        <v>0</v>
      </c>
      <c r="BH476" s="11">
        <f>SUMIFS('OP Units'!P:P,'OP Units'!$A:$A,$D476)</f>
        <v>0</v>
      </c>
      <c r="BI476" s="1"/>
      <c r="BJ476" s="12">
        <f>IFERROR((SUMIFS('OP Units'!E:E,'OP Units'!$A:$A,$D476)-SUMIFS('Forecast Data'!$H:$H,'Forecast Data'!$C:$C,BJ$6,'Forecast Data'!$B:$B,$D476))/SUMIFS('Forecast Data'!$H:$H,'Forecast Data'!$C:$C,BJ$6,'Forecast Data'!$B:$B,$D476),"")</f>
        <v>-1</v>
      </c>
      <c r="BK476" s="12">
        <f>IFERROR((SUMIFS('OP Units'!F:F,'OP Units'!$A:$A,$D476)-SUMIFS('Forecast Data'!$H:$H,'Forecast Data'!$C:$C,BK$6,'Forecast Data'!$B:$B,$D476))/SUMIFS('Forecast Data'!$H:$H,'Forecast Data'!$C:$C,BK$6,'Forecast Data'!$B:$B,$D476),"")</f>
        <v>-1</v>
      </c>
      <c r="BL476" s="12">
        <f>IFERROR((SUMIFS('OP Units'!G:G,'OP Units'!$A:$A,$D476)-SUMIFS('Forecast Data'!$H:$H,'Forecast Data'!$C:$C,BL$6,'Forecast Data'!$B:$B,$D476))/SUMIFS('Forecast Data'!$H:$H,'Forecast Data'!$C:$C,BL$6,'Forecast Data'!$B:$B,$D476),"")</f>
        <v>-1</v>
      </c>
      <c r="BM476" s="12">
        <f>IFERROR((SUMIFS('OP Units'!H:H,'OP Units'!$A:$A,$D476)-SUMIFS('Forecast Data'!$H:$H,'Forecast Data'!$C:$C,BM$6,'Forecast Data'!$B:$B,$D476))/SUMIFS('Forecast Data'!$H:$H,'Forecast Data'!$C:$C,BM$6,'Forecast Data'!$B:$B,$D476),"")</f>
        <v>-1</v>
      </c>
      <c r="BN476" s="12">
        <f>IFERROR((SUMIFS('OP Units'!I:I,'OP Units'!$A:$A,$D476)-SUMIFS('Forecast Data'!$H:$H,'Forecast Data'!$C:$C,BN$6,'Forecast Data'!$B:$B,$D476))/SUMIFS('Forecast Data'!$H:$H,'Forecast Data'!$C:$C,BN$6,'Forecast Data'!$B:$B,$D476),"")</f>
        <v>-1</v>
      </c>
      <c r="BO476" s="12">
        <f>IFERROR((SUMIFS('OP Units'!J:J,'OP Units'!$A:$A,$D476)-SUMIFS('Forecast Data'!$H:$H,'Forecast Data'!$C:$C,BO$6,'Forecast Data'!$B:$B,$D476))/SUMIFS('Forecast Data'!$H:$H,'Forecast Data'!$C:$C,BO$6,'Forecast Data'!$B:$B,$D476),"")</f>
        <v>-1</v>
      </c>
      <c r="BP476" s="12">
        <f>IFERROR((SUMIFS('OP Units'!K:K,'OP Units'!$A:$A,$D476)-SUMIFS('Forecast Data'!$H:$H,'Forecast Data'!$C:$C,BP$6,'Forecast Data'!$B:$B,$D476))/SUMIFS('Forecast Data'!$H:$H,'Forecast Data'!$C:$C,BP$6,'Forecast Data'!$B:$B,$D476),"")</f>
        <v>-1</v>
      </c>
      <c r="BQ476" s="12">
        <f>IFERROR((SUMIFS('OP Units'!L:L,'OP Units'!$A:$A,$D476)-SUMIFS('Forecast Data'!$H:$H,'Forecast Data'!$C:$C,BQ$6,'Forecast Data'!$B:$B,$D476))/SUMIFS('Forecast Data'!$H:$H,'Forecast Data'!$C:$C,BQ$6,'Forecast Data'!$B:$B,$D476),"")</f>
        <v>-1</v>
      </c>
      <c r="BR476" s="12">
        <f>IFERROR((SUMIFS('OP Units'!M:M,'OP Units'!$A:$A,$D476)-SUMIFS('Forecast Data'!$H:$H,'Forecast Data'!$C:$C,BR$6,'Forecast Data'!$B:$B,$D476))/SUMIFS('Forecast Data'!$H:$H,'Forecast Data'!$C:$C,BR$6,'Forecast Data'!$B:$B,$D476),"")</f>
        <v>-1</v>
      </c>
      <c r="BS476" s="12">
        <f>IFERROR((SUMIFS('OP Units'!N:N,'OP Units'!$A:$A,$D476)-SUMIFS('Forecast Data'!$H:$H,'Forecast Data'!$C:$C,BS$6,'Forecast Data'!$B:$B,$D476))/SUMIFS('Forecast Data'!$H:$H,'Forecast Data'!$C:$C,BS$6,'Forecast Data'!$B:$B,$D476),"")</f>
        <v>-1</v>
      </c>
      <c r="BT476" s="12">
        <f>IFERROR((SUMIFS('OP Units'!O:O,'OP Units'!$A:$A,$D476)-SUMIFS('Forecast Data'!$H:$H,'Forecast Data'!$C:$C,BT$6,'Forecast Data'!$B:$B,$D476))/SUMIFS('Forecast Data'!$H:$H,'Forecast Data'!$C:$C,BT$6,'Forecast Data'!$B:$B,$D476),"")</f>
        <v>-1</v>
      </c>
      <c r="BU476" s="12">
        <f>IFERROR((SUMIFS('OP Units'!P:P,'OP Units'!$A:$A,$D476)-SUMIFS('Forecast Data'!$H:$H,'Forecast Data'!$C:$C,BU$6,'Forecast Data'!$B:$B,$D476))/SUMIFS('Forecast Data'!$H:$H,'Forecast Data'!$C:$C,BU$6,'Forecast Data'!$B:$B,$D476),"")</f>
        <v>-1</v>
      </c>
      <c r="BV476" s="12"/>
      <c r="BW476" s="11">
        <f>(SUMIFS('Forecast Data'!H:H,'Forecast Data'!B:B,D476,'Forecast Data'!C:C,BK$6)+SUMIFS('Forecast Data'!H:H,'Forecast Data'!B:B,D476,'Forecast Data'!C:C,BL$6)+SUMIFS('Forecast Data'!H:H,'Forecast Data'!B:B,D476,'Forecast Data'!C:C,BM$6)+SUMIFS('Forecast Data'!H:H,'Forecast Data'!B:B,D476,'Forecast Data'!C:C,BN$6)+SUMIFS('Forecast Data'!H:H,'Forecast Data'!B:B,D476,'Forecast Data'!C:C,BO$6)+SUMIFS('Forecast Data'!H:H,'Forecast Data'!B:B,D476,'Forecast Data'!C:C,BP$6)+SUMIFS('Forecast Data'!H:H,'Forecast Data'!B:B,D476,'Forecast Data'!C:C,BQ$6)+SUMIFS('Forecast Data'!H:H,'Forecast Data'!B:B,D476,'Forecast Data'!C:C,BJ$6))/8</f>
        <v>83.875</v>
      </c>
      <c r="BX476" s="12">
        <f>IFERROR((SUM(W476:AD476)-(SUMIFS('Forecast Data'!H:H,'Forecast Data'!B:B,B476,'Forecast Data'!C:C,BJ$6)+SUMIFS('Forecast Data'!H:H,'Forecast Data'!B:B,B476,'Forecast Data'!C:C,BK$6)+SUMIFS('Forecast Data'!H:H,'Forecast Data'!B:B,B476,'Forecast Data'!C:C,BL$6)+SUMIFS('Forecast Data'!H:H,'Forecast Data'!B:B,B476,'Forecast Data'!C:C,BM$6)+SUMIFS('Forecast Data'!H:H,'Forecast Data'!B:B,B476,'Forecast Data'!C:C,BN$6)+SUMIFS('Forecast Data'!H:H,'Forecast Data'!B:B,B476,'Forecast Data'!C:C,BO$6)+SUMIFS('Forecast Data'!H:H,'Forecast Data'!B:B,B476,'Forecast Data'!C:C,BP$6)+SUMIFS('Forecast Data'!H:H,'Forecast Data'!B:B,B476,'Forecast Data'!C:C,BQ$6)))/(SUMIFS('Forecast Data'!H:H,'Forecast Data'!B:B,B476,'Forecast Data'!C:C,BJ$6)+SUMIFS('Forecast Data'!H:H,'Forecast Data'!B:B,B476,'Forecast Data'!C:C,BK$6)+SUMIFS('Forecast Data'!H:H,'Forecast Data'!B:B,B476,'Forecast Data'!C:C,BL$6)+SUMIFS('Forecast Data'!H:H,'Forecast Data'!B:B,B476,'Forecast Data'!C:C,BM$6)+SUMIFS('Forecast Data'!H:H,'Forecast Data'!B:B,B476,'Forecast Data'!C:C,BN$6)+SUMIFS('Forecast Data'!H:H,'Forecast Data'!B:B,B476,'Forecast Data'!C:C,BO$6)+SUMIFS('Forecast Data'!H:H,'Forecast Data'!B:B,B476,'Forecast Data'!C:C,BP$6)+SUMIFS('Forecast Data'!H:H,'Forecast Data'!B:B,B476,'Forecast Data'!C:C,BQ$6)),"")</f>
        <v>2.8315946348733232</v>
      </c>
      <c r="BY476" s="12">
        <f t="shared" si="68"/>
        <v>2.5383452611331593E-4</v>
      </c>
      <c r="BZ476" s="16">
        <f t="shared" si="69"/>
        <v>1.9529601831711214E-4</v>
      </c>
      <c r="CA476" s="13">
        <f t="shared" si="70"/>
        <v>5.8538507796203785E-3</v>
      </c>
      <c r="CB476" s="12">
        <f t="shared" si="71"/>
        <v>5.8538507796203782E-5</v>
      </c>
      <c r="CC476" s="12"/>
      <c r="CD476" s="11">
        <f>(SUMIFS('Forecast Data'!H:H,'Forecast Data'!B:B,D476,'Forecast Data'!C:C,BK$6)+SUMIFS('Forecast Data'!H:H,'Forecast Data'!B:B,D476,'Forecast Data'!C:C,BL$6)+SUMIFS('Forecast Data'!H:H,'Forecast Data'!B:B,D476,'Forecast Data'!C:C,BM$6)+SUMIFS('Forecast Data'!H:H,'Forecast Data'!B:B,D476,'Forecast Data'!C:C,BJ$6))/4</f>
        <v>89.25</v>
      </c>
      <c r="CE476" s="12">
        <f>IFERROR((SUM(W476:Z476)-(SUMIFS('Forecast Data'!H:H,'Forecast Data'!B:B,D476,'Forecast Data'!C:C,BJ$6)+SUMIFS('Forecast Data'!H:H,'Forecast Data'!B:B,D476,'Forecast Data'!C:C,BK$6)+SUMIFS('Forecast Data'!H:H,'Forecast Data'!B:B,D476,'Forecast Data'!C:C,BL$6)+SUMIFS('Forecast Data'!H:H,'Forecast Data'!B:B,D476,'Forecast Data'!C:C,BM$6)))/(SUMIFS('Forecast Data'!H:H,'Forecast Data'!B:B,D476,'Forecast Data'!C:C,BJ$6)+SUMIFS('Forecast Data'!H:H,'Forecast Data'!B:B,D476,'Forecast Data'!C:C,BK$6)+SUMIFS('Forecast Data'!H:H,'Forecast Data'!B:B,D476,'Forecast Data'!C:C,BL$6)+SUMIFS('Forecast Data'!H:H,'Forecast Data'!B:B,D476,'Forecast Data'!C:C,BM$6)),"")</f>
        <v>3.4397759103641459</v>
      </c>
      <c r="CF476" s="12">
        <f t="shared" si="72"/>
        <v>2.5383452611331593E-4</v>
      </c>
      <c r="CG476" s="12">
        <f t="shared" si="73"/>
        <v>2.573844361399688E-4</v>
      </c>
      <c r="CH476" s="13">
        <f t="shared" si="74"/>
        <v>-3.5499100266528729E-4</v>
      </c>
      <c r="CI476" s="13"/>
    </row>
    <row r="477" spans="1:87" ht="13.2">
      <c r="A477" s="1"/>
      <c r="B477" t="str">
        <f t="shared" si="81"/>
        <v>TUMI</v>
      </c>
      <c r="D477" t="s">
        <v>509</v>
      </c>
      <c r="E477" s="11">
        <f>SUMIFS('Fin Data'!F:F,'Fin Data'!A:A,D477)</f>
        <v>1210</v>
      </c>
      <c r="F477" s="11">
        <f>SUMIFS('Fin Data with 6 week hist'!I:I,'Fin Data with 6 week hist'!$A:$A,$D477)</f>
        <v>1035</v>
      </c>
      <c r="G477" s="11">
        <f>SUMIFS('Fin Data with 6 week hist'!J:J,'Fin Data with 6 week hist'!$A:$A,$D477)</f>
        <v>1115</v>
      </c>
      <c r="H477" s="11">
        <f>SUMIFS('Fin Data with 6 week hist'!K:K,'Fin Data with 6 week hist'!$A:$A,$D477)+SUMIFS('Unit Cancellations'!D:D,'Unit Cancellations'!$B:$B,$D477)</f>
        <v>1092</v>
      </c>
      <c r="I477" s="11">
        <f>SUMIFS('Fin Data with 6 week hist'!L:L,'Fin Data with 6 week hist'!$A:$A,$D477)+SUMIFS('Unit Cancellations'!E:E,'Unit Cancellations'!$B:$B,$D477)</f>
        <v>1081</v>
      </c>
      <c r="J477" s="11">
        <f>SUMIFS('Fin Data with 6 week hist'!M:M,'Fin Data with 6 week hist'!$A:$A,$D477)+SUMIFS('Unit Cancellations'!F:F,'Unit Cancellations'!$B:$B,$D477)</f>
        <v>1241</v>
      </c>
      <c r="K477" s="11">
        <f>SUMIFS('Fin Data with 6 week hist'!N:N,'Fin Data with 6 week hist'!$A:$A,$D477)+SUMIFS('Unit Cancellations'!G:G,'Unit Cancellations'!$B:$B,$D477)</f>
        <v>1060</v>
      </c>
      <c r="L477" s="11">
        <f>SUMIFS('Fin Data'!AN:AN,'Fin Data'!A:A,D477)</f>
        <v>1103.6666666666667</v>
      </c>
      <c r="M477" s="12">
        <f>IFERROR(SUMIFS('Fin Data'!AO:AO,'Fin Data'!A:A,D477),"")</f>
        <v>-8.787878787878782E-2</v>
      </c>
      <c r="N477" s="1"/>
      <c r="O477" s="11">
        <f t="shared" si="63"/>
        <v>1022.25</v>
      </c>
      <c r="P477" s="12">
        <f t="shared" si="64"/>
        <v>-9.6353591160220992E-2</v>
      </c>
      <c r="Q477" s="1"/>
      <c r="R477" s="11">
        <f t="shared" si="65"/>
        <v>1126.875</v>
      </c>
      <c r="S477" s="12">
        <f t="shared" si="66"/>
        <v>-0.10547727723754713</v>
      </c>
      <c r="T477" s="11">
        <f t="shared" si="67"/>
        <v>1218.125</v>
      </c>
      <c r="U477" s="1" t="e">
        <f t="shared" si="80"/>
        <v>#REF!</v>
      </c>
      <c r="V477" s="1"/>
      <c r="W477" s="11">
        <f>SUMIFS('Forecast Data'!$D:$D,'Forecast Data'!$C:$C,W$6,'Forecast Data'!$B:$B,$D477)</f>
        <v>959</v>
      </c>
      <c r="X477" s="11">
        <f>SUMIFS('Forecast Data'!$D:$D,'Forecast Data'!$C:$C,X$6,'Forecast Data'!$B:$B,$D477)</f>
        <v>958</v>
      </c>
      <c r="Y477" s="11">
        <f>SUMIFS('Forecast Data'!$D:$D,'Forecast Data'!$C:$C,Y$6,'Forecast Data'!$B:$B,$D477)</f>
        <v>1073</v>
      </c>
      <c r="Z477" s="11">
        <f>SUMIFS('Forecast Data'!$D:$D,'Forecast Data'!$C:$C,Z$6,'Forecast Data'!$B:$B,$D477)</f>
        <v>1099</v>
      </c>
      <c r="AA477" s="11">
        <f>SUMIFS('Forecast Data'!$D:$D,'Forecast Data'!$C:$C,AA$6,'Forecast Data'!$B:$B,$D477)</f>
        <v>1101</v>
      </c>
      <c r="AB477" s="11">
        <f>SUMIFS('Forecast Data'!$D:$D,'Forecast Data'!$C:$C,AB$6,'Forecast Data'!$B:$B,$D477)</f>
        <v>1093</v>
      </c>
      <c r="AC477" s="11">
        <f>SUMIFS('Forecast Data'!$D:$D,'Forecast Data'!$C:$C,AC$6,'Forecast Data'!$B:$B,$D477)</f>
        <v>1345</v>
      </c>
      <c r="AD477" s="11">
        <f>SUMIFS('Forecast Data'!$D:$D,'Forecast Data'!$C:$C,AD$6,'Forecast Data'!$B:$B,$D477)</f>
        <v>1387</v>
      </c>
      <c r="AE477" s="11">
        <f>SUMIFS('Forecast Data'!$D:$D,'Forecast Data'!$C:$C,AE$6,'Forecast Data'!$B:$B,$D477)</f>
        <v>1382</v>
      </c>
      <c r="AF477" s="11">
        <f>SUMIFS('Forecast Data'!$D:$D,'Forecast Data'!$C:$C,AF$6,'Forecast Data'!$B:$B,$D477)</f>
        <v>1380</v>
      </c>
      <c r="AG477" s="11">
        <f>SUMIFS('Forecast Data'!$D:$D,'Forecast Data'!$C:$C,AG$6,'Forecast Data'!$B:$B,$D477)</f>
        <v>1329</v>
      </c>
      <c r="AH477" s="11">
        <f>SUMIFS('Forecast Data'!$D:$D,'Forecast Data'!$C:$C,AH$6,'Forecast Data'!$B:$B,$D477)</f>
        <v>1320</v>
      </c>
      <c r="AI477" s="1"/>
      <c r="AJ477" s="12">
        <f>IF(SUMIFS('Forecast Data'!$E:$E,'Forecast Data'!$C:$C,AJ$6,'Forecast Data'!$B:$B,$D477)=0,"",SUMIFS('Forecast Data'!$E:$E,'Forecast Data'!$C:$C,AJ$6,'Forecast Data'!$B:$B,$D477))</f>
        <v>-0.22</v>
      </c>
      <c r="AK477" s="12">
        <f>IF(SUMIFS('Forecast Data'!$E:$E,'Forecast Data'!$C:$C,AK$6,'Forecast Data'!$B:$B,$D477)=0,"",SUMIFS('Forecast Data'!$E:$E,'Forecast Data'!$C:$C,AK$6,'Forecast Data'!$B:$B,$D477))</f>
        <v>-0.16</v>
      </c>
      <c r="AL477" s="12">
        <f>IF(SUMIFS('Forecast Data'!$E:$E,'Forecast Data'!$C:$C,AL$6,'Forecast Data'!$B:$B,$D477)=0,"",SUMIFS('Forecast Data'!$E:$E,'Forecast Data'!$C:$C,AL$6,'Forecast Data'!$B:$B,$D477))</f>
        <v>-0.04</v>
      </c>
      <c r="AM477" s="12">
        <f>IF(SUMIFS('Forecast Data'!$E:$E,'Forecast Data'!$C:$C,AM$6,'Forecast Data'!$B:$B,$D477)=0,"",SUMIFS('Forecast Data'!$E:$E,'Forecast Data'!$C:$C,AM$6,'Forecast Data'!$B:$B,$D477))</f>
        <v>0.05</v>
      </c>
      <c r="AN477" s="12">
        <f>IF(SUMIFS('Forecast Data'!$E:$E,'Forecast Data'!$C:$C,AN$6,'Forecast Data'!$B:$B,$D477)=0,"",SUMIFS('Forecast Data'!$E:$E,'Forecast Data'!$C:$C,AN$6,'Forecast Data'!$B:$B,$D477))</f>
        <v>-0.03</v>
      </c>
      <c r="AO477" s="12">
        <f>IF(SUMIFS('Forecast Data'!$E:$E,'Forecast Data'!$C:$C,AO$6,'Forecast Data'!$B:$B,$D477)=0,"",SUMIFS('Forecast Data'!$E:$E,'Forecast Data'!$C:$C,AO$6,'Forecast Data'!$B:$B,$D477))</f>
        <v>-0.22</v>
      </c>
      <c r="AP477" s="12">
        <f>IF(SUMIFS('Forecast Data'!$E:$E,'Forecast Data'!$C:$C,AP$6,'Forecast Data'!$B:$B,$D477)=0,"",SUMIFS('Forecast Data'!$E:$E,'Forecast Data'!$C:$C,AP$6,'Forecast Data'!$B:$B,$D477))</f>
        <v>-0.17</v>
      </c>
      <c r="AQ477" s="12" t="str">
        <f>IF(SUMIFS('Forecast Data'!$E:$E,'Forecast Data'!$C:$C,AQ$6,'Forecast Data'!$B:$B,$D477)=0,"",SUMIFS('Forecast Data'!$E:$E,'Forecast Data'!$C:$C,AQ$6,'Forecast Data'!$B:$B,$D477))</f>
        <v/>
      </c>
      <c r="AR477" s="12">
        <f>IF(SUMIFS('Forecast Data'!$E:$E,'Forecast Data'!$C:$C,AR$6,'Forecast Data'!$B:$B,$D477)=0,"",SUMIFS('Forecast Data'!$E:$E,'Forecast Data'!$C:$C,AR$6,'Forecast Data'!$B:$B,$D477))</f>
        <v>-0.02</v>
      </c>
      <c r="AS477" s="12">
        <f>IF(SUMIFS('Forecast Data'!$E:$E,'Forecast Data'!$C:$C,AS$6,'Forecast Data'!$B:$B,$D477)=0,"",SUMIFS('Forecast Data'!$E:$E,'Forecast Data'!$C:$C,AS$6,'Forecast Data'!$B:$B,$D477))</f>
        <v>0.05</v>
      </c>
      <c r="AT477" s="12">
        <f>IF(SUMIFS('Forecast Data'!$E:$E,'Forecast Data'!$C:$C,AT$6,'Forecast Data'!$B:$B,$D477)=0,"",SUMIFS('Forecast Data'!$E:$E,'Forecast Data'!$C:$C,AT$6,'Forecast Data'!$B:$B,$D477))</f>
        <v>-0.06</v>
      </c>
      <c r="AU477" s="12">
        <f>IF(SUMIFS('Forecast Data'!$E:$E,'Forecast Data'!$C:$C,AU$6,'Forecast Data'!$B:$B,$D477)=0,"",SUMIFS('Forecast Data'!$E:$E,'Forecast Data'!$C:$C,AU$6,'Forecast Data'!$B:$B,$D477))</f>
        <v>-0.24</v>
      </c>
      <c r="AV477" s="1"/>
      <c r="AW477" s="11">
        <f>SUMIFS('OP Units'!E:E,'OP Units'!$A:$A,$D477)</f>
        <v>1004</v>
      </c>
      <c r="AX477" s="11">
        <f>SUMIFS('OP Units'!F:F,'OP Units'!$A:$A,$D477)</f>
        <v>1260</v>
      </c>
      <c r="AY477" s="11">
        <f>SUMIFS('OP Units'!G:G,'OP Units'!$A:$A,$D477)</f>
        <v>1210</v>
      </c>
      <c r="AZ477" s="11">
        <f>SUMIFS('OP Units'!H:H,'OP Units'!$A:$A,$D477)</f>
        <v>1333</v>
      </c>
      <c r="BA477" s="11">
        <f>SUMIFS('OP Units'!I:I,'OP Units'!$A:$A,$D477)</f>
        <v>1239</v>
      </c>
      <c r="BB477" s="11">
        <f>SUMIFS('OP Units'!J:J,'OP Units'!$A:$A,$D477)</f>
        <v>1277</v>
      </c>
      <c r="BC477" s="11">
        <f>SUMIFS('OP Units'!K:K,'OP Units'!$A:$A,$D477)</f>
        <v>1251</v>
      </c>
      <c r="BD477" s="11">
        <f>SUMIFS('OP Units'!L:L,'OP Units'!$A:$A,$D477)</f>
        <v>1171</v>
      </c>
      <c r="BE477" s="11">
        <f>SUMIFS('OP Units'!M:M,'OP Units'!$A:$A,$D477)</f>
        <v>1399</v>
      </c>
      <c r="BF477" s="11">
        <f>SUMIFS('OP Units'!N:N,'OP Units'!$A:$A,$D477)</f>
        <v>1300</v>
      </c>
      <c r="BG477" s="11">
        <f>SUMIFS('OP Units'!O:O,'OP Units'!$A:$A,$D477)</f>
        <v>1181</v>
      </c>
      <c r="BH477" s="11">
        <f>SUMIFS('OP Units'!P:P,'OP Units'!$A:$A,$D477)</f>
        <v>1129</v>
      </c>
      <c r="BI477" s="1"/>
      <c r="BJ477" s="12">
        <f>IFERROR((SUMIFS('OP Units'!E:E,'OP Units'!$A:$A,$D477)-SUMIFS('Forecast Data'!$H:$H,'Forecast Data'!$C:$C,BJ$6,'Forecast Data'!$B:$B,$D477))/SUMIFS('Forecast Data'!$H:$H,'Forecast Data'!$C:$C,BJ$6,'Forecast Data'!$B:$B,$D477),"")</f>
        <v>-0.17839607201309329</v>
      </c>
      <c r="BK477" s="12">
        <f>IFERROR((SUMIFS('OP Units'!F:F,'OP Units'!$A:$A,$D477)-SUMIFS('Forecast Data'!$H:$H,'Forecast Data'!$C:$C,BK$6,'Forecast Data'!$B:$B,$D477))/SUMIFS('Forecast Data'!$H:$H,'Forecast Data'!$C:$C,BK$6,'Forecast Data'!$B:$B,$D477),"")</f>
        <v>0.10526315789473684</v>
      </c>
      <c r="BL477" s="12">
        <f>IFERROR((SUMIFS('OP Units'!G:G,'OP Units'!$A:$A,$D477)-SUMIFS('Forecast Data'!$H:$H,'Forecast Data'!$C:$C,BL$6,'Forecast Data'!$B:$B,$D477))/SUMIFS('Forecast Data'!$H:$H,'Forecast Data'!$C:$C,BL$6,'Forecast Data'!$B:$B,$D477),"")</f>
        <v>8.2289803220035776E-2</v>
      </c>
      <c r="BM477" s="12">
        <f>IFERROR((SUMIFS('OP Units'!H:H,'OP Units'!$A:$A,$D477)-SUMIFS('Forecast Data'!$H:$H,'Forecast Data'!$C:$C,BM$6,'Forecast Data'!$B:$B,$D477))/SUMIFS('Forecast Data'!$H:$H,'Forecast Data'!$C:$C,BM$6,'Forecast Data'!$B:$B,$D477),"")</f>
        <v>0.2755980861244019</v>
      </c>
      <c r="BN477" s="12">
        <f>IFERROR((SUMIFS('OP Units'!I:I,'OP Units'!$A:$A,$D477)-SUMIFS('Forecast Data'!$H:$H,'Forecast Data'!$C:$C,BN$6,'Forecast Data'!$B:$B,$D477))/SUMIFS('Forecast Data'!$H:$H,'Forecast Data'!$C:$C,BN$6,'Forecast Data'!$B:$B,$D477),"")</f>
        <v>9.3556928508384818E-2</v>
      </c>
      <c r="BO477" s="12">
        <f>IFERROR((SUMIFS('OP Units'!J:J,'OP Units'!$A:$A,$D477)-SUMIFS('Forecast Data'!$H:$H,'Forecast Data'!$C:$C,BO$6,'Forecast Data'!$B:$B,$D477))/SUMIFS('Forecast Data'!$H:$H,'Forecast Data'!$C:$C,BO$6,'Forecast Data'!$B:$B,$D477),"")</f>
        <v>-8.720514653323802E-2</v>
      </c>
      <c r="BP477" s="12">
        <f>IFERROR((SUMIFS('OP Units'!K:K,'OP Units'!$A:$A,$D477)-SUMIFS('Forecast Data'!$H:$H,'Forecast Data'!$C:$C,BP$6,'Forecast Data'!$B:$B,$D477))/SUMIFS('Forecast Data'!$H:$H,'Forecast Data'!$C:$C,BP$6,'Forecast Data'!$B:$B,$D477),"")</f>
        <v>-0.23251533742331287</v>
      </c>
      <c r="BQ477" s="12">
        <f>IFERROR((SUMIFS('OP Units'!L:L,'OP Units'!$A:$A,$D477)-SUMIFS('Forecast Data'!$H:$H,'Forecast Data'!$C:$C,BQ$6,'Forecast Data'!$B:$B,$D477))/SUMIFS('Forecast Data'!$H:$H,'Forecast Data'!$C:$C,BQ$6,'Forecast Data'!$B:$B,$D477),"")</f>
        <v>-0.15815959741193386</v>
      </c>
      <c r="BR477" s="12">
        <f>IFERROR((SUMIFS('OP Units'!M:M,'OP Units'!$A:$A,$D477)-SUMIFS('Forecast Data'!$H:$H,'Forecast Data'!$C:$C,BR$6,'Forecast Data'!$B:$B,$D477))/SUMIFS('Forecast Data'!$H:$H,'Forecast Data'!$C:$C,BR$6,'Forecast Data'!$B:$B,$D477),"")</f>
        <v>-4.2704626334519576E-3</v>
      </c>
      <c r="BS477" s="12">
        <f>IFERROR((SUMIFS('OP Units'!N:N,'OP Units'!$A:$A,$D477)-SUMIFS('Forecast Data'!$H:$H,'Forecast Data'!$C:$C,BS$6,'Forecast Data'!$B:$B,$D477))/SUMIFS('Forecast Data'!$H:$H,'Forecast Data'!$C:$C,BS$6,'Forecast Data'!$B:$B,$D477),"")</f>
        <v>-6.8754774637127579E-3</v>
      </c>
      <c r="BT477" s="12">
        <f>IFERROR((SUMIFS('OP Units'!O:O,'OP Units'!$A:$A,$D477)-SUMIFS('Forecast Data'!$H:$H,'Forecast Data'!$C:$C,BT$6,'Forecast Data'!$B:$B,$D477))/SUMIFS('Forecast Data'!$H:$H,'Forecast Data'!$C:$C,BT$6,'Forecast Data'!$B:$B,$D477),"")</f>
        <v>-0.16300496102055281</v>
      </c>
      <c r="BU477" s="12">
        <f>IFERROR((SUMIFS('OP Units'!P:P,'OP Units'!$A:$A,$D477)-SUMIFS('Forecast Data'!$H:$H,'Forecast Data'!$C:$C,BU$6,'Forecast Data'!$B:$B,$D477))/SUMIFS('Forecast Data'!$H:$H,'Forecast Data'!$C:$C,BU$6,'Forecast Data'!$B:$B,$D477),"")</f>
        <v>-0.35411899313501144</v>
      </c>
      <c r="BV477" s="12"/>
      <c r="BW477" s="11">
        <f>(SUMIFS('Forecast Data'!H:H,'Forecast Data'!B:B,D477,'Forecast Data'!C:C,BK$6)+SUMIFS('Forecast Data'!H:H,'Forecast Data'!B:B,D477,'Forecast Data'!C:C,BL$6)+SUMIFS('Forecast Data'!H:H,'Forecast Data'!B:B,D477,'Forecast Data'!C:C,BM$6)+SUMIFS('Forecast Data'!H:H,'Forecast Data'!B:B,D477,'Forecast Data'!C:C,BN$6)+SUMIFS('Forecast Data'!H:H,'Forecast Data'!B:B,D477,'Forecast Data'!C:C,BO$6)+SUMIFS('Forecast Data'!H:H,'Forecast Data'!B:B,D477,'Forecast Data'!C:C,BP$6)+SUMIFS('Forecast Data'!H:H,'Forecast Data'!B:B,D477,'Forecast Data'!C:C,BQ$6)+SUMIFS('Forecast Data'!H:H,'Forecast Data'!B:B,D477,'Forecast Data'!C:C,BJ$6))/8</f>
        <v>1259.75</v>
      </c>
      <c r="BX477" s="12">
        <f>IFERROR((SUM(W477:AD477)-(SUMIFS('Forecast Data'!H:H,'Forecast Data'!B:B,B477,'Forecast Data'!C:C,BJ$6)+SUMIFS('Forecast Data'!H:H,'Forecast Data'!B:B,B477,'Forecast Data'!C:C,BK$6)+SUMIFS('Forecast Data'!H:H,'Forecast Data'!B:B,B477,'Forecast Data'!C:C,BL$6)+SUMIFS('Forecast Data'!H:H,'Forecast Data'!B:B,B477,'Forecast Data'!C:C,BM$6)+SUMIFS('Forecast Data'!H:H,'Forecast Data'!B:B,B477,'Forecast Data'!C:C,BN$6)+SUMIFS('Forecast Data'!H:H,'Forecast Data'!B:B,B477,'Forecast Data'!C:C,BO$6)+SUMIFS('Forecast Data'!H:H,'Forecast Data'!B:B,B477,'Forecast Data'!C:C,BP$6)+SUMIFS('Forecast Data'!H:H,'Forecast Data'!B:B,B477,'Forecast Data'!C:C,BQ$6)))/(SUMIFS('Forecast Data'!H:H,'Forecast Data'!B:B,B477,'Forecast Data'!C:C,BJ$6)+SUMIFS('Forecast Data'!H:H,'Forecast Data'!B:B,B477,'Forecast Data'!C:C,BK$6)+SUMIFS('Forecast Data'!H:H,'Forecast Data'!B:B,B477,'Forecast Data'!C:C,BL$6)+SUMIFS('Forecast Data'!H:H,'Forecast Data'!B:B,B477,'Forecast Data'!C:C,BM$6)+SUMIFS('Forecast Data'!H:H,'Forecast Data'!B:B,B477,'Forecast Data'!C:C,BN$6)+SUMIFS('Forecast Data'!H:H,'Forecast Data'!B:B,B477,'Forecast Data'!C:C,BO$6)+SUMIFS('Forecast Data'!H:H,'Forecast Data'!B:B,B477,'Forecast Data'!C:C,BP$6)+SUMIFS('Forecast Data'!H:H,'Forecast Data'!B:B,B477,'Forecast Data'!C:C,BQ$6)),"")</f>
        <v>-0.10547727723754713</v>
      </c>
      <c r="BY477" s="12">
        <f t="shared" si="68"/>
        <v>-9.0930054834528613E-5</v>
      </c>
      <c r="BZ477" s="16">
        <f t="shared" si="69"/>
        <v>-1.0926298287952115E-4</v>
      </c>
      <c r="CA477" s="13">
        <f t="shared" si="70"/>
        <v>1.8332928044992539E-3</v>
      </c>
      <c r="CB477" s="12">
        <f t="shared" si="71"/>
        <v>1.8332928044992539E-5</v>
      </c>
      <c r="CC477" s="12"/>
      <c r="CD477" s="11">
        <f>(SUMIFS('Forecast Data'!H:H,'Forecast Data'!B:B,D477,'Forecast Data'!C:C,BK$6)+SUMIFS('Forecast Data'!H:H,'Forecast Data'!B:B,D477,'Forecast Data'!C:C,BL$6)+SUMIFS('Forecast Data'!H:H,'Forecast Data'!B:B,D477,'Forecast Data'!C:C,BM$6)+SUMIFS('Forecast Data'!H:H,'Forecast Data'!B:B,D477,'Forecast Data'!C:C,BJ$6))/4</f>
        <v>1131.25</v>
      </c>
      <c r="CE477" s="12">
        <f>IFERROR((SUM(W477:Z477)-(SUMIFS('Forecast Data'!H:H,'Forecast Data'!B:B,D477,'Forecast Data'!C:C,BJ$6)+SUMIFS('Forecast Data'!H:H,'Forecast Data'!B:B,D477,'Forecast Data'!C:C,BK$6)+SUMIFS('Forecast Data'!H:H,'Forecast Data'!B:B,D477,'Forecast Data'!C:C,BL$6)+SUMIFS('Forecast Data'!H:H,'Forecast Data'!B:B,D477,'Forecast Data'!C:C,BM$6)))/(SUMIFS('Forecast Data'!H:H,'Forecast Data'!B:B,D477,'Forecast Data'!C:C,BJ$6)+SUMIFS('Forecast Data'!H:H,'Forecast Data'!B:B,D477,'Forecast Data'!C:C,BK$6)+SUMIFS('Forecast Data'!H:H,'Forecast Data'!B:B,D477,'Forecast Data'!C:C,BL$6)+SUMIFS('Forecast Data'!H:H,'Forecast Data'!B:B,D477,'Forecast Data'!C:C,BM$6)),"")</f>
        <v>-9.6353591160220992E-2</v>
      </c>
      <c r="CF477" s="12">
        <f t="shared" si="72"/>
        <v>-9.0930054834528613E-5</v>
      </c>
      <c r="CG477" s="12">
        <f t="shared" si="73"/>
        <v>-9.1384050616471007E-5</v>
      </c>
      <c r="CH477" s="13">
        <f t="shared" si="74"/>
        <v>4.5399578194239452E-5</v>
      </c>
      <c r="CI477" s="13"/>
    </row>
    <row r="478" spans="1:87" ht="13.2">
      <c r="A478" s="1"/>
      <c r="B478" t="str">
        <f t="shared" si="81"/>
        <v>KONG Box</v>
      </c>
      <c r="D478" t="s">
        <v>510</v>
      </c>
      <c r="E478" s="11">
        <f>SUMIFS('Fin Data'!F:F,'Fin Data'!A:A,D478)</f>
        <v>8</v>
      </c>
      <c r="F478" s="11">
        <f>SUMIFS('Fin Data with 6 week hist'!I:I,'Fin Data with 6 week hist'!$A:$A,$D478)</f>
        <v>10</v>
      </c>
      <c r="G478" s="11">
        <f>SUMIFS('Fin Data with 6 week hist'!J:J,'Fin Data with 6 week hist'!$A:$A,$D478)</f>
        <v>9</v>
      </c>
      <c r="H478" s="11">
        <f>SUMIFS('Fin Data with 6 week hist'!K:K,'Fin Data with 6 week hist'!$A:$A,$D478)+SUMIFS('Unit Cancellations'!D:D,'Unit Cancellations'!$B:$B,$D478)</f>
        <v>28</v>
      </c>
      <c r="I478" s="11">
        <f>SUMIFS('Fin Data with 6 week hist'!L:L,'Fin Data with 6 week hist'!$A:$A,$D478)+SUMIFS('Unit Cancellations'!E:E,'Unit Cancellations'!$B:$B,$D478)</f>
        <v>20</v>
      </c>
      <c r="J478" s="11">
        <f>SUMIFS('Fin Data with 6 week hist'!M:M,'Fin Data with 6 week hist'!$A:$A,$D478)+SUMIFS('Unit Cancellations'!F:F,'Unit Cancellations'!$B:$B,$D478)</f>
        <v>8</v>
      </c>
      <c r="K478" s="11">
        <f>SUMIFS('Fin Data with 6 week hist'!N:N,'Fin Data with 6 week hist'!$A:$A,$D478)+SUMIFS('Unit Cancellations'!G:G,'Unit Cancellations'!$B:$B,$D478)</f>
        <v>11</v>
      </c>
      <c r="L478" s="11">
        <f>SUMIFS('Fin Data'!AN:AN,'Fin Data'!A:A,D478)</f>
        <v>14</v>
      </c>
      <c r="M478" s="12">
        <f>IFERROR(SUMIFS('Fin Data'!AO:AO,'Fin Data'!A:A,D478),"")</f>
        <v>0.75</v>
      </c>
      <c r="N478" s="1"/>
      <c r="O478" s="11">
        <f t="shared" si="63"/>
        <v>0</v>
      </c>
      <c r="P478" s="12">
        <f t="shared" si="64"/>
        <v>-1</v>
      </c>
      <c r="Q478" s="1"/>
      <c r="R478" s="11">
        <f t="shared" si="65"/>
        <v>0</v>
      </c>
      <c r="S478" s="12">
        <f t="shared" si="66"/>
        <v>-1</v>
      </c>
      <c r="T478" s="11">
        <f t="shared" si="67"/>
        <v>0</v>
      </c>
      <c r="U478" s="1" t="e">
        <f t="shared" si="80"/>
        <v>#REF!</v>
      </c>
      <c r="V478" s="1"/>
      <c r="W478" s="11">
        <f>SUMIFS('Forecast Data'!$D:$D,'Forecast Data'!$C:$C,W$6,'Forecast Data'!$B:$B,$D478)</f>
        <v>0</v>
      </c>
      <c r="X478" s="11">
        <f>SUMIFS('Forecast Data'!$D:$D,'Forecast Data'!$C:$C,X$6,'Forecast Data'!$B:$B,$D478)</f>
        <v>0</v>
      </c>
      <c r="Y478" s="11">
        <f>SUMIFS('Forecast Data'!$D:$D,'Forecast Data'!$C:$C,Y$6,'Forecast Data'!$B:$B,$D478)</f>
        <v>0</v>
      </c>
      <c r="Z478" s="11">
        <f>SUMIFS('Forecast Data'!$D:$D,'Forecast Data'!$C:$C,Z$6,'Forecast Data'!$B:$B,$D478)</f>
        <v>0</v>
      </c>
      <c r="AA478" s="11">
        <f>SUMIFS('Forecast Data'!$D:$D,'Forecast Data'!$C:$C,AA$6,'Forecast Data'!$B:$B,$D478)</f>
        <v>0</v>
      </c>
      <c r="AB478" s="11">
        <f>SUMIFS('Forecast Data'!$D:$D,'Forecast Data'!$C:$C,AB$6,'Forecast Data'!$B:$B,$D478)</f>
        <v>0</v>
      </c>
      <c r="AC478" s="11">
        <f>SUMIFS('Forecast Data'!$D:$D,'Forecast Data'!$C:$C,AC$6,'Forecast Data'!$B:$B,$D478)</f>
        <v>0</v>
      </c>
      <c r="AD478" s="11">
        <f>SUMIFS('Forecast Data'!$D:$D,'Forecast Data'!$C:$C,AD$6,'Forecast Data'!$B:$B,$D478)</f>
        <v>0</v>
      </c>
      <c r="AE478" s="11">
        <f>SUMIFS('Forecast Data'!$D:$D,'Forecast Data'!$C:$C,AE$6,'Forecast Data'!$B:$B,$D478)</f>
        <v>0</v>
      </c>
      <c r="AF478" s="11">
        <f>SUMIFS('Forecast Data'!$D:$D,'Forecast Data'!$C:$C,AF$6,'Forecast Data'!$B:$B,$D478)</f>
        <v>0</v>
      </c>
      <c r="AG478" s="11">
        <f>SUMIFS('Forecast Data'!$D:$D,'Forecast Data'!$C:$C,AG$6,'Forecast Data'!$B:$B,$D478)</f>
        <v>0</v>
      </c>
      <c r="AH478" s="11">
        <f>SUMIFS('Forecast Data'!$D:$D,'Forecast Data'!$C:$C,AH$6,'Forecast Data'!$B:$B,$D478)</f>
        <v>0</v>
      </c>
      <c r="AI478" s="1"/>
      <c r="AJ478" s="12">
        <f>IF(SUMIFS('Forecast Data'!$E:$E,'Forecast Data'!$C:$C,AJ$6,'Forecast Data'!$B:$B,$D478)=0,"",SUMIFS('Forecast Data'!$E:$E,'Forecast Data'!$C:$C,AJ$6,'Forecast Data'!$B:$B,$D478))</f>
        <v>-1</v>
      </c>
      <c r="AK478" s="12">
        <f>IF(SUMIFS('Forecast Data'!$E:$E,'Forecast Data'!$C:$C,AK$6,'Forecast Data'!$B:$B,$D478)=0,"",SUMIFS('Forecast Data'!$E:$E,'Forecast Data'!$C:$C,AK$6,'Forecast Data'!$B:$B,$D478))</f>
        <v>-1</v>
      </c>
      <c r="AL478" s="12">
        <f>IF(SUMIFS('Forecast Data'!$E:$E,'Forecast Data'!$C:$C,AL$6,'Forecast Data'!$B:$B,$D478)=0,"",SUMIFS('Forecast Data'!$E:$E,'Forecast Data'!$C:$C,AL$6,'Forecast Data'!$B:$B,$D478))</f>
        <v>-1</v>
      </c>
      <c r="AM478" s="12">
        <f>IF(SUMIFS('Forecast Data'!$E:$E,'Forecast Data'!$C:$C,AM$6,'Forecast Data'!$B:$B,$D478)=0,"",SUMIFS('Forecast Data'!$E:$E,'Forecast Data'!$C:$C,AM$6,'Forecast Data'!$B:$B,$D478))</f>
        <v>-1</v>
      </c>
      <c r="AN478" s="12">
        <f>IF(SUMIFS('Forecast Data'!$E:$E,'Forecast Data'!$C:$C,AN$6,'Forecast Data'!$B:$B,$D478)=0,"",SUMIFS('Forecast Data'!$E:$E,'Forecast Data'!$C:$C,AN$6,'Forecast Data'!$B:$B,$D478))</f>
        <v>-1</v>
      </c>
      <c r="AO478" s="12" t="str">
        <f>IF(SUMIFS('Forecast Data'!$E:$E,'Forecast Data'!$C:$C,AO$6,'Forecast Data'!$B:$B,$D478)=0,"",SUMIFS('Forecast Data'!$E:$E,'Forecast Data'!$C:$C,AO$6,'Forecast Data'!$B:$B,$D478))</f>
        <v/>
      </c>
      <c r="AP478" s="12" t="str">
        <f>IF(SUMIFS('Forecast Data'!$E:$E,'Forecast Data'!$C:$C,AP$6,'Forecast Data'!$B:$B,$D478)=0,"",SUMIFS('Forecast Data'!$E:$E,'Forecast Data'!$C:$C,AP$6,'Forecast Data'!$B:$B,$D478))</f>
        <v/>
      </c>
      <c r="AQ478" s="12" t="str">
        <f>IF(SUMIFS('Forecast Data'!$E:$E,'Forecast Data'!$C:$C,AQ$6,'Forecast Data'!$B:$B,$D478)=0,"",SUMIFS('Forecast Data'!$E:$E,'Forecast Data'!$C:$C,AQ$6,'Forecast Data'!$B:$B,$D478))</f>
        <v/>
      </c>
      <c r="AR478" s="12" t="str">
        <f>IF(SUMIFS('Forecast Data'!$E:$E,'Forecast Data'!$C:$C,AR$6,'Forecast Data'!$B:$B,$D478)=0,"",SUMIFS('Forecast Data'!$E:$E,'Forecast Data'!$C:$C,AR$6,'Forecast Data'!$B:$B,$D478))</f>
        <v/>
      </c>
      <c r="AS478" s="12" t="str">
        <f>IF(SUMIFS('Forecast Data'!$E:$E,'Forecast Data'!$C:$C,AS$6,'Forecast Data'!$B:$B,$D478)=0,"",SUMIFS('Forecast Data'!$E:$E,'Forecast Data'!$C:$C,AS$6,'Forecast Data'!$B:$B,$D478))</f>
        <v/>
      </c>
      <c r="AT478" s="12" t="str">
        <f>IF(SUMIFS('Forecast Data'!$E:$E,'Forecast Data'!$C:$C,AT$6,'Forecast Data'!$B:$B,$D478)=0,"",SUMIFS('Forecast Data'!$E:$E,'Forecast Data'!$C:$C,AT$6,'Forecast Data'!$B:$B,$D478))</f>
        <v/>
      </c>
      <c r="AU478" s="12" t="str">
        <f>IF(SUMIFS('Forecast Data'!$E:$E,'Forecast Data'!$C:$C,AU$6,'Forecast Data'!$B:$B,$D478)=0,"",SUMIFS('Forecast Data'!$E:$E,'Forecast Data'!$C:$C,AU$6,'Forecast Data'!$B:$B,$D478))</f>
        <v/>
      </c>
      <c r="AV478" s="1"/>
      <c r="AW478" s="11">
        <f>SUMIFS('OP Units'!E:E,'OP Units'!$A:$A,$D478)</f>
        <v>0</v>
      </c>
      <c r="AX478" s="11">
        <f>SUMIFS('OP Units'!F:F,'OP Units'!$A:$A,$D478)</f>
        <v>0</v>
      </c>
      <c r="AY478" s="11">
        <f>SUMIFS('OP Units'!G:G,'OP Units'!$A:$A,$D478)</f>
        <v>0</v>
      </c>
      <c r="AZ478" s="11">
        <f>SUMIFS('OP Units'!H:H,'OP Units'!$A:$A,$D478)</f>
        <v>0</v>
      </c>
      <c r="BA478" s="11">
        <f>SUMIFS('OP Units'!I:I,'OP Units'!$A:$A,$D478)</f>
        <v>0</v>
      </c>
      <c r="BB478" s="11">
        <f>SUMIFS('OP Units'!J:J,'OP Units'!$A:$A,$D478)</f>
        <v>0</v>
      </c>
      <c r="BC478" s="11">
        <f>SUMIFS('OP Units'!K:K,'OP Units'!$A:$A,$D478)</f>
        <v>0</v>
      </c>
      <c r="BD478" s="11">
        <f>SUMIFS('OP Units'!L:L,'OP Units'!$A:$A,$D478)</f>
        <v>0</v>
      </c>
      <c r="BE478" s="11">
        <f>SUMIFS('OP Units'!M:M,'OP Units'!$A:$A,$D478)</f>
        <v>0</v>
      </c>
      <c r="BF478" s="11">
        <f>SUMIFS('OP Units'!N:N,'OP Units'!$A:$A,$D478)</f>
        <v>0</v>
      </c>
      <c r="BG478" s="11">
        <f>SUMIFS('OP Units'!O:O,'OP Units'!$A:$A,$D478)</f>
        <v>0</v>
      </c>
      <c r="BH478" s="11">
        <f>SUMIFS('OP Units'!P:P,'OP Units'!$A:$A,$D478)</f>
        <v>0</v>
      </c>
      <c r="BI478" s="1"/>
      <c r="BJ478" s="12">
        <f>IFERROR((SUMIFS('OP Units'!E:E,'OP Units'!$A:$A,$D478)-SUMIFS('Forecast Data'!$H:$H,'Forecast Data'!$C:$C,BJ$6,'Forecast Data'!$B:$B,$D478))/SUMIFS('Forecast Data'!$H:$H,'Forecast Data'!$C:$C,BJ$6,'Forecast Data'!$B:$B,$D478),"")</f>
        <v>-1</v>
      </c>
      <c r="BK478" s="12">
        <f>IFERROR((SUMIFS('OP Units'!F:F,'OP Units'!$A:$A,$D478)-SUMIFS('Forecast Data'!$H:$H,'Forecast Data'!$C:$C,BK$6,'Forecast Data'!$B:$B,$D478))/SUMIFS('Forecast Data'!$H:$H,'Forecast Data'!$C:$C,BK$6,'Forecast Data'!$B:$B,$D478),"")</f>
        <v>-1</v>
      </c>
      <c r="BL478" s="12">
        <f>IFERROR((SUMIFS('OP Units'!G:G,'OP Units'!$A:$A,$D478)-SUMIFS('Forecast Data'!$H:$H,'Forecast Data'!$C:$C,BL$6,'Forecast Data'!$B:$B,$D478))/SUMIFS('Forecast Data'!$H:$H,'Forecast Data'!$C:$C,BL$6,'Forecast Data'!$B:$B,$D478),"")</f>
        <v>-1</v>
      </c>
      <c r="BM478" s="12">
        <f>IFERROR((SUMIFS('OP Units'!H:H,'OP Units'!$A:$A,$D478)-SUMIFS('Forecast Data'!$H:$H,'Forecast Data'!$C:$C,BM$6,'Forecast Data'!$B:$B,$D478))/SUMIFS('Forecast Data'!$H:$H,'Forecast Data'!$C:$C,BM$6,'Forecast Data'!$B:$B,$D478),"")</f>
        <v>-1</v>
      </c>
      <c r="BN478" s="12">
        <f>IFERROR((SUMIFS('OP Units'!I:I,'OP Units'!$A:$A,$D478)-SUMIFS('Forecast Data'!$H:$H,'Forecast Data'!$C:$C,BN$6,'Forecast Data'!$B:$B,$D478))/SUMIFS('Forecast Data'!$H:$H,'Forecast Data'!$C:$C,BN$6,'Forecast Data'!$B:$B,$D478),"")</f>
        <v>-1</v>
      </c>
      <c r="BO478" s="12" t="str">
        <f>IFERROR((SUMIFS('OP Units'!J:J,'OP Units'!$A:$A,$D478)-SUMIFS('Forecast Data'!$H:$H,'Forecast Data'!$C:$C,BO$6,'Forecast Data'!$B:$B,$D478))/SUMIFS('Forecast Data'!$H:$H,'Forecast Data'!$C:$C,BO$6,'Forecast Data'!$B:$B,$D478),"")</f>
        <v/>
      </c>
      <c r="BP478" s="12" t="str">
        <f>IFERROR((SUMIFS('OP Units'!K:K,'OP Units'!$A:$A,$D478)-SUMIFS('Forecast Data'!$H:$H,'Forecast Data'!$C:$C,BP$6,'Forecast Data'!$B:$B,$D478))/SUMIFS('Forecast Data'!$H:$H,'Forecast Data'!$C:$C,BP$6,'Forecast Data'!$B:$B,$D478),"")</f>
        <v/>
      </c>
      <c r="BQ478" s="12" t="str">
        <f>IFERROR((SUMIFS('OP Units'!L:L,'OP Units'!$A:$A,$D478)-SUMIFS('Forecast Data'!$H:$H,'Forecast Data'!$C:$C,BQ$6,'Forecast Data'!$B:$B,$D478))/SUMIFS('Forecast Data'!$H:$H,'Forecast Data'!$C:$C,BQ$6,'Forecast Data'!$B:$B,$D478),"")</f>
        <v/>
      </c>
      <c r="BR478" s="12" t="str">
        <f>IFERROR((SUMIFS('OP Units'!M:M,'OP Units'!$A:$A,$D478)-SUMIFS('Forecast Data'!$H:$H,'Forecast Data'!$C:$C,BR$6,'Forecast Data'!$B:$B,$D478))/SUMIFS('Forecast Data'!$H:$H,'Forecast Data'!$C:$C,BR$6,'Forecast Data'!$B:$B,$D478),"")</f>
        <v/>
      </c>
      <c r="BS478" s="12" t="str">
        <f>IFERROR((SUMIFS('OP Units'!N:N,'OP Units'!$A:$A,$D478)-SUMIFS('Forecast Data'!$H:$H,'Forecast Data'!$C:$C,BS$6,'Forecast Data'!$B:$B,$D478))/SUMIFS('Forecast Data'!$H:$H,'Forecast Data'!$C:$C,BS$6,'Forecast Data'!$B:$B,$D478),"")</f>
        <v/>
      </c>
      <c r="BT478" s="12" t="str">
        <f>IFERROR((SUMIFS('OP Units'!O:O,'OP Units'!$A:$A,$D478)-SUMIFS('Forecast Data'!$H:$H,'Forecast Data'!$C:$C,BT$6,'Forecast Data'!$B:$B,$D478))/SUMIFS('Forecast Data'!$H:$H,'Forecast Data'!$C:$C,BT$6,'Forecast Data'!$B:$B,$D478),"")</f>
        <v/>
      </c>
      <c r="BU478" s="12" t="str">
        <f>IFERROR((SUMIFS('OP Units'!P:P,'OP Units'!$A:$A,$D478)-SUMIFS('Forecast Data'!$H:$H,'Forecast Data'!$C:$C,BU$6,'Forecast Data'!$B:$B,$D478))/SUMIFS('Forecast Data'!$H:$H,'Forecast Data'!$C:$C,BU$6,'Forecast Data'!$B:$B,$D478),"")</f>
        <v/>
      </c>
      <c r="BV478" s="12"/>
      <c r="BW478" s="11">
        <f>(SUMIFS('Forecast Data'!H:H,'Forecast Data'!B:B,D478,'Forecast Data'!C:C,BK$6)+SUMIFS('Forecast Data'!H:H,'Forecast Data'!B:B,D478,'Forecast Data'!C:C,BL$6)+SUMIFS('Forecast Data'!H:H,'Forecast Data'!B:B,D478,'Forecast Data'!C:C,BM$6)+SUMIFS('Forecast Data'!H:H,'Forecast Data'!B:B,D478,'Forecast Data'!C:C,BN$6)+SUMIFS('Forecast Data'!H:H,'Forecast Data'!B:B,D478,'Forecast Data'!C:C,BO$6)+SUMIFS('Forecast Data'!H:H,'Forecast Data'!B:B,D478,'Forecast Data'!C:C,BP$6)+SUMIFS('Forecast Data'!H:H,'Forecast Data'!B:B,D478,'Forecast Data'!C:C,BQ$6)+SUMIFS('Forecast Data'!H:H,'Forecast Data'!B:B,D478,'Forecast Data'!C:C,BJ$6))/8</f>
        <v>11.375</v>
      </c>
      <c r="BX478" s="12">
        <f>IFERROR((SUM(W478:AD478)-(SUMIFS('Forecast Data'!H:H,'Forecast Data'!B:B,B478,'Forecast Data'!C:C,BJ$6)+SUMIFS('Forecast Data'!H:H,'Forecast Data'!B:B,B478,'Forecast Data'!C:C,BK$6)+SUMIFS('Forecast Data'!H:H,'Forecast Data'!B:B,B478,'Forecast Data'!C:C,BL$6)+SUMIFS('Forecast Data'!H:H,'Forecast Data'!B:B,B478,'Forecast Data'!C:C,BM$6)+SUMIFS('Forecast Data'!H:H,'Forecast Data'!B:B,B478,'Forecast Data'!C:C,BN$6)+SUMIFS('Forecast Data'!H:H,'Forecast Data'!B:B,B478,'Forecast Data'!C:C,BO$6)+SUMIFS('Forecast Data'!H:H,'Forecast Data'!B:B,B478,'Forecast Data'!C:C,BP$6)+SUMIFS('Forecast Data'!H:H,'Forecast Data'!B:B,B478,'Forecast Data'!C:C,BQ$6)))/(SUMIFS('Forecast Data'!H:H,'Forecast Data'!B:B,B478,'Forecast Data'!C:C,BJ$6)+SUMIFS('Forecast Data'!H:H,'Forecast Data'!B:B,B478,'Forecast Data'!C:C,BK$6)+SUMIFS('Forecast Data'!H:H,'Forecast Data'!B:B,B478,'Forecast Data'!C:C,BL$6)+SUMIFS('Forecast Data'!H:H,'Forecast Data'!B:B,B478,'Forecast Data'!C:C,BM$6)+SUMIFS('Forecast Data'!H:H,'Forecast Data'!B:B,B478,'Forecast Data'!C:C,BN$6)+SUMIFS('Forecast Data'!H:H,'Forecast Data'!B:B,B478,'Forecast Data'!C:C,BO$6)+SUMIFS('Forecast Data'!H:H,'Forecast Data'!B:B,B478,'Forecast Data'!C:C,BP$6)+SUMIFS('Forecast Data'!H:H,'Forecast Data'!B:B,B478,'Forecast Data'!C:C,BQ$6)),"")</f>
        <v>-1</v>
      </c>
      <c r="BY478" s="12">
        <f t="shared" si="68"/>
        <v>5.1308494890956617E-6</v>
      </c>
      <c r="BZ478" s="16">
        <f t="shared" si="69"/>
        <v>-9.3536514036090556E-6</v>
      </c>
      <c r="CA478" s="13">
        <f t="shared" si="70"/>
        <v>1.4484500892704717E-3</v>
      </c>
      <c r="CB478" s="12">
        <f t="shared" si="71"/>
        <v>1.4484500892704716E-5</v>
      </c>
      <c r="CC478" s="12"/>
      <c r="CD478" s="11">
        <f>(SUMIFS('Forecast Data'!H:H,'Forecast Data'!B:B,D478,'Forecast Data'!C:C,BK$6)+SUMIFS('Forecast Data'!H:H,'Forecast Data'!B:B,D478,'Forecast Data'!C:C,BL$6)+SUMIFS('Forecast Data'!H:H,'Forecast Data'!B:B,D478,'Forecast Data'!C:C,BM$6)+SUMIFS('Forecast Data'!H:H,'Forecast Data'!B:B,D478,'Forecast Data'!C:C,BJ$6))/4</f>
        <v>20.25</v>
      </c>
      <c r="CE478" s="12">
        <f>IFERROR((SUM(W478:Z478)-(SUMIFS('Forecast Data'!H:H,'Forecast Data'!B:B,D478,'Forecast Data'!C:C,BJ$6)+SUMIFS('Forecast Data'!H:H,'Forecast Data'!B:B,D478,'Forecast Data'!C:C,BK$6)+SUMIFS('Forecast Data'!H:H,'Forecast Data'!B:B,D478,'Forecast Data'!C:C,BL$6)+SUMIFS('Forecast Data'!H:H,'Forecast Data'!B:B,D478,'Forecast Data'!C:C,BM$6)))/(SUMIFS('Forecast Data'!H:H,'Forecast Data'!B:B,D478,'Forecast Data'!C:C,BJ$6)+SUMIFS('Forecast Data'!H:H,'Forecast Data'!B:B,D478,'Forecast Data'!C:C,BK$6)+SUMIFS('Forecast Data'!H:H,'Forecast Data'!B:B,D478,'Forecast Data'!C:C,BL$6)+SUMIFS('Forecast Data'!H:H,'Forecast Data'!B:B,D478,'Forecast Data'!C:C,BM$6)),"")</f>
        <v>-1</v>
      </c>
      <c r="CF478" s="12">
        <f t="shared" si="72"/>
        <v>5.1308494890956617E-6</v>
      </c>
      <c r="CG478" s="12">
        <f t="shared" si="73"/>
        <v>-1.6977312155812277E-5</v>
      </c>
      <c r="CH478" s="13">
        <f t="shared" si="74"/>
        <v>2.2108161644907938E-3</v>
      </c>
      <c r="CI478" s="13"/>
    </row>
    <row r="479" spans="1:87" ht="13.2">
      <c r="A479" s="1"/>
      <c r="B479" t="str">
        <f t="shared" si="81"/>
        <v>Paslode</v>
      </c>
      <c r="D479" t="s">
        <v>511</v>
      </c>
      <c r="E479" s="11">
        <f>SUMIFS('Fin Data'!F:F,'Fin Data'!A:A,D479)</f>
        <v>973</v>
      </c>
      <c r="F479" s="11">
        <f>SUMIFS('Fin Data with 6 week hist'!I:I,'Fin Data with 6 week hist'!$A:$A,$D479)</f>
        <v>473</v>
      </c>
      <c r="G479" s="11">
        <f>SUMIFS('Fin Data with 6 week hist'!J:J,'Fin Data with 6 week hist'!$A:$A,$D479)</f>
        <v>471</v>
      </c>
      <c r="H479" s="11">
        <f>SUMIFS('Fin Data with 6 week hist'!K:K,'Fin Data with 6 week hist'!$A:$A,$D479)+SUMIFS('Unit Cancellations'!D:D,'Unit Cancellations'!$B:$B,$D479)</f>
        <v>419</v>
      </c>
      <c r="I479" s="11">
        <f>SUMIFS('Fin Data with 6 week hist'!L:L,'Fin Data with 6 week hist'!$A:$A,$D479)+SUMIFS('Unit Cancellations'!E:E,'Unit Cancellations'!$B:$B,$D479)</f>
        <v>446</v>
      </c>
      <c r="J479" s="11">
        <f>SUMIFS('Fin Data with 6 week hist'!M:M,'Fin Data with 6 week hist'!$A:$A,$D479)+SUMIFS('Unit Cancellations'!F:F,'Unit Cancellations'!$B:$B,$D479)</f>
        <v>542</v>
      </c>
      <c r="K479" s="11">
        <f>SUMIFS('Fin Data with 6 week hist'!N:N,'Fin Data with 6 week hist'!$A:$A,$D479)+SUMIFS('Unit Cancellations'!G:G,'Unit Cancellations'!$B:$B,$D479)</f>
        <v>510</v>
      </c>
      <c r="L479" s="11">
        <f>SUMIFS('Fin Data'!AN:AN,'Fin Data'!A:A,D479)</f>
        <v>476.83333333333331</v>
      </c>
      <c r="M479" s="12">
        <f>IFERROR(SUMIFS('Fin Data'!AO:AO,'Fin Data'!A:A,D479),"")</f>
        <v>-0.50993490921548479</v>
      </c>
      <c r="N479" s="1"/>
      <c r="O479" s="11">
        <f t="shared" si="63"/>
        <v>487.5</v>
      </c>
      <c r="P479" s="12">
        <f t="shared" si="64"/>
        <v>-0.53637660485021399</v>
      </c>
      <c r="Q479" s="1"/>
      <c r="R479" s="11">
        <f t="shared" si="65"/>
        <v>471.625</v>
      </c>
      <c r="S479" s="12">
        <f t="shared" si="66"/>
        <v>-0.51196481697063767</v>
      </c>
      <c r="T479" s="11">
        <f t="shared" si="67"/>
        <v>838</v>
      </c>
      <c r="U479" s="1" t="e">
        <f t="shared" si="80"/>
        <v>#REF!</v>
      </c>
      <c r="V479" s="1"/>
      <c r="W479" s="11">
        <f>SUMIFS('Forecast Data'!$D:$D,'Forecast Data'!$C:$C,W$6,'Forecast Data'!$B:$B,$D479)</f>
        <v>495</v>
      </c>
      <c r="X479" s="11">
        <f>SUMIFS('Forecast Data'!$D:$D,'Forecast Data'!$C:$C,X$6,'Forecast Data'!$B:$B,$D479)</f>
        <v>500</v>
      </c>
      <c r="Y479" s="11">
        <f>SUMIFS('Forecast Data'!$D:$D,'Forecast Data'!$C:$C,Y$6,'Forecast Data'!$B:$B,$D479)</f>
        <v>482</v>
      </c>
      <c r="Z479" s="11">
        <f>SUMIFS('Forecast Data'!$D:$D,'Forecast Data'!$C:$C,Z$6,'Forecast Data'!$B:$B,$D479)</f>
        <v>473</v>
      </c>
      <c r="AA479" s="11">
        <f>SUMIFS('Forecast Data'!$D:$D,'Forecast Data'!$C:$C,AA$6,'Forecast Data'!$B:$B,$D479)</f>
        <v>469</v>
      </c>
      <c r="AB479" s="11">
        <f>SUMIFS('Forecast Data'!$D:$D,'Forecast Data'!$C:$C,AB$6,'Forecast Data'!$B:$B,$D479)</f>
        <v>471</v>
      </c>
      <c r="AC479" s="11">
        <f>SUMIFS('Forecast Data'!$D:$D,'Forecast Data'!$C:$C,AC$6,'Forecast Data'!$B:$B,$D479)</f>
        <v>442</v>
      </c>
      <c r="AD479" s="11">
        <f>SUMIFS('Forecast Data'!$D:$D,'Forecast Data'!$C:$C,AD$6,'Forecast Data'!$B:$B,$D479)</f>
        <v>441</v>
      </c>
      <c r="AE479" s="11">
        <f>SUMIFS('Forecast Data'!$D:$D,'Forecast Data'!$C:$C,AE$6,'Forecast Data'!$B:$B,$D479)</f>
        <v>441</v>
      </c>
      <c r="AF479" s="11">
        <f>SUMIFS('Forecast Data'!$D:$D,'Forecast Data'!$C:$C,AF$6,'Forecast Data'!$B:$B,$D479)</f>
        <v>442</v>
      </c>
      <c r="AG479" s="11">
        <f>SUMIFS('Forecast Data'!$D:$D,'Forecast Data'!$C:$C,AG$6,'Forecast Data'!$B:$B,$D479)</f>
        <v>440</v>
      </c>
      <c r="AH479" s="11">
        <f>SUMIFS('Forecast Data'!$D:$D,'Forecast Data'!$C:$C,AH$6,'Forecast Data'!$B:$B,$D479)</f>
        <v>778</v>
      </c>
      <c r="AI479" s="1"/>
      <c r="AJ479" s="12">
        <f>IF(SUMIFS('Forecast Data'!$E:$E,'Forecast Data'!$C:$C,AJ$6,'Forecast Data'!$B:$B,$D479)=0,"",SUMIFS('Forecast Data'!$E:$E,'Forecast Data'!$C:$C,AJ$6,'Forecast Data'!$B:$B,$D479))</f>
        <v>-0.52</v>
      </c>
      <c r="AK479" s="12">
        <f>IF(SUMIFS('Forecast Data'!$E:$E,'Forecast Data'!$C:$C,AK$6,'Forecast Data'!$B:$B,$D479)=0,"",SUMIFS('Forecast Data'!$E:$E,'Forecast Data'!$C:$C,AK$6,'Forecast Data'!$B:$B,$D479))</f>
        <v>-0.47</v>
      </c>
      <c r="AL479" s="12">
        <f>IF(SUMIFS('Forecast Data'!$E:$E,'Forecast Data'!$C:$C,AL$6,'Forecast Data'!$B:$B,$D479)=0,"",SUMIFS('Forecast Data'!$E:$E,'Forecast Data'!$C:$C,AL$6,'Forecast Data'!$B:$B,$D479))</f>
        <v>-0.59</v>
      </c>
      <c r="AM479" s="12">
        <f>IF(SUMIFS('Forecast Data'!$E:$E,'Forecast Data'!$C:$C,AM$6,'Forecast Data'!$B:$B,$D479)=0,"",SUMIFS('Forecast Data'!$E:$E,'Forecast Data'!$C:$C,AM$6,'Forecast Data'!$B:$B,$D479))</f>
        <v>-0.56000000000000005</v>
      </c>
      <c r="AN479" s="12">
        <f>IF(SUMIFS('Forecast Data'!$E:$E,'Forecast Data'!$C:$C,AN$6,'Forecast Data'!$B:$B,$D479)=0,"",SUMIFS('Forecast Data'!$E:$E,'Forecast Data'!$C:$C,AN$6,'Forecast Data'!$B:$B,$D479))</f>
        <v>-0.56000000000000005</v>
      </c>
      <c r="AO479" s="12">
        <f>IF(SUMIFS('Forecast Data'!$E:$E,'Forecast Data'!$C:$C,AO$6,'Forecast Data'!$B:$B,$D479)=0,"",SUMIFS('Forecast Data'!$E:$E,'Forecast Data'!$C:$C,AO$6,'Forecast Data'!$B:$B,$D479))</f>
        <v>-0.53</v>
      </c>
      <c r="AP479" s="12">
        <f>IF(SUMIFS('Forecast Data'!$E:$E,'Forecast Data'!$C:$C,AP$6,'Forecast Data'!$B:$B,$D479)=0,"",SUMIFS('Forecast Data'!$E:$E,'Forecast Data'!$C:$C,AP$6,'Forecast Data'!$B:$B,$D479))</f>
        <v>-0.51</v>
      </c>
      <c r="AQ479" s="12">
        <f>IF(SUMIFS('Forecast Data'!$E:$E,'Forecast Data'!$C:$C,AQ$6,'Forecast Data'!$B:$B,$D479)=0,"",SUMIFS('Forecast Data'!$E:$E,'Forecast Data'!$C:$C,AQ$6,'Forecast Data'!$B:$B,$D479))</f>
        <v>-0.17</v>
      </c>
      <c r="AR479" s="12">
        <f>IF(SUMIFS('Forecast Data'!$E:$E,'Forecast Data'!$C:$C,AR$6,'Forecast Data'!$B:$B,$D479)=0,"",SUMIFS('Forecast Data'!$E:$E,'Forecast Data'!$C:$C,AR$6,'Forecast Data'!$B:$B,$D479))</f>
        <v>-0.3</v>
      </c>
      <c r="AS479" s="12">
        <f>IF(SUMIFS('Forecast Data'!$E:$E,'Forecast Data'!$C:$C,AS$6,'Forecast Data'!$B:$B,$D479)=0,"",SUMIFS('Forecast Data'!$E:$E,'Forecast Data'!$C:$C,AS$6,'Forecast Data'!$B:$B,$D479))</f>
        <v>-0.31</v>
      </c>
      <c r="AT479" s="12">
        <f>IF(SUMIFS('Forecast Data'!$E:$E,'Forecast Data'!$C:$C,AT$6,'Forecast Data'!$B:$B,$D479)=0,"",SUMIFS('Forecast Data'!$E:$E,'Forecast Data'!$C:$C,AT$6,'Forecast Data'!$B:$B,$D479))</f>
        <v>-0.55000000000000004</v>
      </c>
      <c r="AU479" s="12">
        <f>IF(SUMIFS('Forecast Data'!$E:$E,'Forecast Data'!$C:$C,AU$6,'Forecast Data'!$B:$B,$D479)=0,"",SUMIFS('Forecast Data'!$E:$E,'Forecast Data'!$C:$C,AU$6,'Forecast Data'!$B:$B,$D479))</f>
        <v>-0.16</v>
      </c>
      <c r="AV479" s="1"/>
      <c r="AW479" s="11">
        <f>SUMIFS('OP Units'!E:E,'OP Units'!$A:$A,$D479)</f>
        <v>579</v>
      </c>
      <c r="AX479" s="11">
        <f>SUMIFS('OP Units'!F:F,'OP Units'!$A:$A,$D479)</f>
        <v>733</v>
      </c>
      <c r="AY479" s="11">
        <f>SUMIFS('OP Units'!G:G,'OP Units'!$A:$A,$D479)</f>
        <v>865</v>
      </c>
      <c r="AZ479" s="11">
        <f>SUMIFS('OP Units'!H:H,'OP Units'!$A:$A,$D479)</f>
        <v>864</v>
      </c>
      <c r="BA479" s="11">
        <f>SUMIFS('OP Units'!I:I,'OP Units'!$A:$A,$D479)</f>
        <v>798</v>
      </c>
      <c r="BB479" s="11">
        <f>SUMIFS('OP Units'!J:J,'OP Units'!$A:$A,$D479)</f>
        <v>913</v>
      </c>
      <c r="BC479" s="11">
        <f>SUMIFS('OP Units'!K:K,'OP Units'!$A:$A,$D479)</f>
        <v>915</v>
      </c>
      <c r="BD479" s="11">
        <f>SUMIFS('OP Units'!L:L,'OP Units'!$A:$A,$D479)</f>
        <v>1037</v>
      </c>
      <c r="BE479" s="11">
        <f>SUMIFS('OP Units'!M:M,'OP Units'!$A:$A,$D479)</f>
        <v>830</v>
      </c>
      <c r="BF479" s="11">
        <f>SUMIFS('OP Units'!N:N,'OP Units'!$A:$A,$D479)</f>
        <v>971</v>
      </c>
      <c r="BG479" s="11">
        <f>SUMIFS('OP Units'!O:O,'OP Units'!$A:$A,$D479)</f>
        <v>854</v>
      </c>
      <c r="BH479" s="11">
        <f>SUMIFS('OP Units'!P:P,'OP Units'!$A:$A,$D479)</f>
        <v>1007</v>
      </c>
      <c r="BI479" s="1"/>
      <c r="BJ479" s="12">
        <f>IFERROR((SUMIFS('OP Units'!E:E,'OP Units'!$A:$A,$D479)-SUMIFS('Forecast Data'!$H:$H,'Forecast Data'!$C:$C,BJ$6,'Forecast Data'!$B:$B,$D479))/SUMIFS('Forecast Data'!$H:$H,'Forecast Data'!$C:$C,BJ$6,'Forecast Data'!$B:$B,$D479),"")</f>
        <v>-0.43401759530791789</v>
      </c>
      <c r="BK479" s="12">
        <f>IFERROR((SUMIFS('OP Units'!F:F,'OP Units'!$A:$A,$D479)-SUMIFS('Forecast Data'!$H:$H,'Forecast Data'!$C:$C,BK$6,'Forecast Data'!$B:$B,$D479))/SUMIFS('Forecast Data'!$H:$H,'Forecast Data'!$C:$C,BK$6,'Forecast Data'!$B:$B,$D479),"")</f>
        <v>-0.22269353128313893</v>
      </c>
      <c r="BL479" s="12">
        <f>IFERROR((SUMIFS('OP Units'!G:G,'OP Units'!$A:$A,$D479)-SUMIFS('Forecast Data'!$H:$H,'Forecast Data'!$C:$C,BL$6,'Forecast Data'!$B:$B,$D479))/SUMIFS('Forecast Data'!$H:$H,'Forecast Data'!$C:$C,BL$6,'Forecast Data'!$B:$B,$D479),"")</f>
        <v>-0.26257459505541347</v>
      </c>
      <c r="BM479" s="12">
        <f>IFERROR((SUMIFS('OP Units'!H:H,'OP Units'!$A:$A,$D479)-SUMIFS('Forecast Data'!$H:$H,'Forecast Data'!$C:$C,BM$6,'Forecast Data'!$B:$B,$D479))/SUMIFS('Forecast Data'!$H:$H,'Forecast Data'!$C:$C,BM$6,'Forecast Data'!$B:$B,$D479),"")</f>
        <v>-0.19025304592314901</v>
      </c>
      <c r="BN479" s="12">
        <f>IFERROR((SUMIFS('OP Units'!I:I,'OP Units'!$A:$A,$D479)-SUMIFS('Forecast Data'!$H:$H,'Forecast Data'!$C:$C,BN$6,'Forecast Data'!$B:$B,$D479))/SUMIFS('Forecast Data'!$H:$H,'Forecast Data'!$C:$C,BN$6,'Forecast Data'!$B:$B,$D479),"")</f>
        <v>-0.25698324022346369</v>
      </c>
      <c r="BO479" s="12">
        <f>IFERROR((SUMIFS('OP Units'!J:J,'OP Units'!$A:$A,$D479)-SUMIFS('Forecast Data'!$H:$H,'Forecast Data'!$C:$C,BO$6,'Forecast Data'!$B:$B,$D479))/SUMIFS('Forecast Data'!$H:$H,'Forecast Data'!$C:$C,BO$6,'Forecast Data'!$B:$B,$D479),"")</f>
        <v>-9.3346573982125119E-2</v>
      </c>
      <c r="BP479" s="12">
        <f>IFERROR((SUMIFS('OP Units'!K:K,'OP Units'!$A:$A,$D479)-SUMIFS('Forecast Data'!$H:$H,'Forecast Data'!$C:$C,BP$6,'Forecast Data'!$B:$B,$D479))/SUMIFS('Forecast Data'!$H:$H,'Forecast Data'!$C:$C,BP$6,'Forecast Data'!$B:$B,$D479),"")</f>
        <v>4.3907793633369925E-3</v>
      </c>
      <c r="BQ479" s="12">
        <f>IFERROR((SUMIFS('OP Units'!L:L,'OP Units'!$A:$A,$D479)-SUMIFS('Forecast Data'!$H:$H,'Forecast Data'!$C:$C,BQ$6,'Forecast Data'!$B:$B,$D479))/SUMIFS('Forecast Data'!$H:$H,'Forecast Data'!$C:$C,BQ$6,'Forecast Data'!$B:$B,$D479),"")</f>
        <v>0.9455909943714822</v>
      </c>
      <c r="BR479" s="12">
        <f>IFERROR((SUMIFS('OP Units'!M:M,'OP Units'!$A:$A,$D479)-SUMIFS('Forecast Data'!$H:$H,'Forecast Data'!$C:$C,BR$6,'Forecast Data'!$B:$B,$D479))/SUMIFS('Forecast Data'!$H:$H,'Forecast Data'!$C:$C,BR$6,'Forecast Data'!$B:$B,$D479),"")</f>
        <v>0.32800000000000001</v>
      </c>
      <c r="BS479" s="12">
        <f>IFERROR((SUMIFS('OP Units'!N:N,'OP Units'!$A:$A,$D479)-SUMIFS('Forecast Data'!$H:$H,'Forecast Data'!$C:$C,BS$6,'Forecast Data'!$B:$B,$D479))/SUMIFS('Forecast Data'!$H:$H,'Forecast Data'!$C:$C,BS$6,'Forecast Data'!$B:$B,$D479),"")</f>
        <v>0.52433281004709575</v>
      </c>
      <c r="BT479" s="12">
        <f>IFERROR((SUMIFS('OP Units'!O:O,'OP Units'!$A:$A,$D479)-SUMIFS('Forecast Data'!$H:$H,'Forecast Data'!$C:$C,BT$6,'Forecast Data'!$B:$B,$D479))/SUMIFS('Forecast Data'!$H:$H,'Forecast Data'!$C:$C,BT$6,'Forecast Data'!$B:$B,$D479),"")</f>
        <v>-0.125</v>
      </c>
      <c r="BU479" s="12">
        <f>IFERROR((SUMIFS('OP Units'!P:P,'OP Units'!$A:$A,$D479)-SUMIFS('Forecast Data'!$H:$H,'Forecast Data'!$C:$C,BU$6,'Forecast Data'!$B:$B,$D479))/SUMIFS('Forecast Data'!$H:$H,'Forecast Data'!$C:$C,BU$6,'Forecast Data'!$B:$B,$D479),"")</f>
        <v>8.5129310344827583E-2</v>
      </c>
      <c r="BV479" s="12"/>
      <c r="BW479" s="11">
        <f>(SUMIFS('Forecast Data'!H:H,'Forecast Data'!B:B,D479,'Forecast Data'!C:C,BK$6)+SUMIFS('Forecast Data'!H:H,'Forecast Data'!B:B,D479,'Forecast Data'!C:C,BL$6)+SUMIFS('Forecast Data'!H:H,'Forecast Data'!B:B,D479,'Forecast Data'!C:C,BM$6)+SUMIFS('Forecast Data'!H:H,'Forecast Data'!B:B,D479,'Forecast Data'!C:C,BN$6)+SUMIFS('Forecast Data'!H:H,'Forecast Data'!B:B,D479,'Forecast Data'!C:C,BO$6)+SUMIFS('Forecast Data'!H:H,'Forecast Data'!B:B,D479,'Forecast Data'!C:C,BP$6)+SUMIFS('Forecast Data'!H:H,'Forecast Data'!B:B,D479,'Forecast Data'!C:C,BQ$6)+SUMIFS('Forecast Data'!H:H,'Forecast Data'!B:B,D479,'Forecast Data'!C:C,BJ$6))/8</f>
        <v>966.375</v>
      </c>
      <c r="BX479" s="12">
        <f>IFERROR((SUM(W479:AD479)-(SUMIFS('Forecast Data'!H:H,'Forecast Data'!B:B,B479,'Forecast Data'!C:C,BJ$6)+SUMIFS('Forecast Data'!H:H,'Forecast Data'!B:B,B479,'Forecast Data'!C:C,BK$6)+SUMIFS('Forecast Data'!H:H,'Forecast Data'!B:B,B479,'Forecast Data'!C:C,BL$6)+SUMIFS('Forecast Data'!H:H,'Forecast Data'!B:B,B479,'Forecast Data'!C:C,BM$6)+SUMIFS('Forecast Data'!H:H,'Forecast Data'!B:B,B479,'Forecast Data'!C:C,BN$6)+SUMIFS('Forecast Data'!H:H,'Forecast Data'!B:B,B479,'Forecast Data'!C:C,BO$6)+SUMIFS('Forecast Data'!H:H,'Forecast Data'!B:B,B479,'Forecast Data'!C:C,BP$6)+SUMIFS('Forecast Data'!H:H,'Forecast Data'!B:B,B479,'Forecast Data'!C:C,BQ$6)))/(SUMIFS('Forecast Data'!H:H,'Forecast Data'!B:B,B479,'Forecast Data'!C:C,BJ$6)+SUMIFS('Forecast Data'!H:H,'Forecast Data'!B:B,B479,'Forecast Data'!C:C,BK$6)+SUMIFS('Forecast Data'!H:H,'Forecast Data'!B:B,B479,'Forecast Data'!C:C,BL$6)+SUMIFS('Forecast Data'!H:H,'Forecast Data'!B:B,B479,'Forecast Data'!C:C,BM$6)+SUMIFS('Forecast Data'!H:H,'Forecast Data'!B:B,B479,'Forecast Data'!C:C,BN$6)+SUMIFS('Forecast Data'!H:H,'Forecast Data'!B:B,B479,'Forecast Data'!C:C,BO$6)+SUMIFS('Forecast Data'!H:H,'Forecast Data'!B:B,B479,'Forecast Data'!C:C,BP$6)+SUMIFS('Forecast Data'!H:H,'Forecast Data'!B:B,B479,'Forecast Data'!C:C,BQ$6)),"")</f>
        <v>-0.51196481697063767</v>
      </c>
      <c r="BY479" s="12">
        <f t="shared" si="68"/>
        <v>-4.2429274802882741E-4</v>
      </c>
      <c r="BZ479" s="16">
        <f t="shared" si="69"/>
        <v>-4.068324423679631E-4</v>
      </c>
      <c r="CA479" s="13">
        <f t="shared" si="70"/>
        <v>-1.7460305660864307E-3</v>
      </c>
      <c r="CB479" s="12">
        <f t="shared" si="71"/>
        <v>1.7460305660864307E-5</v>
      </c>
      <c r="CC479" s="12"/>
      <c r="CD479" s="11">
        <f>(SUMIFS('Forecast Data'!H:H,'Forecast Data'!B:B,D479,'Forecast Data'!C:C,BK$6)+SUMIFS('Forecast Data'!H:H,'Forecast Data'!B:B,D479,'Forecast Data'!C:C,BL$6)+SUMIFS('Forecast Data'!H:H,'Forecast Data'!B:B,D479,'Forecast Data'!C:C,BM$6)+SUMIFS('Forecast Data'!H:H,'Forecast Data'!B:B,D479,'Forecast Data'!C:C,BJ$6))/4</f>
        <v>1051.5</v>
      </c>
      <c r="CE479" s="12">
        <f>IFERROR((SUM(W479:Z479)-(SUMIFS('Forecast Data'!H:H,'Forecast Data'!B:B,D479,'Forecast Data'!C:C,BJ$6)+SUMIFS('Forecast Data'!H:H,'Forecast Data'!B:B,D479,'Forecast Data'!C:C,BK$6)+SUMIFS('Forecast Data'!H:H,'Forecast Data'!B:B,D479,'Forecast Data'!C:C,BL$6)+SUMIFS('Forecast Data'!H:H,'Forecast Data'!B:B,D479,'Forecast Data'!C:C,BM$6)))/(SUMIFS('Forecast Data'!H:H,'Forecast Data'!B:B,D479,'Forecast Data'!C:C,BJ$6)+SUMIFS('Forecast Data'!H:H,'Forecast Data'!B:B,D479,'Forecast Data'!C:C,BK$6)+SUMIFS('Forecast Data'!H:H,'Forecast Data'!B:B,D479,'Forecast Data'!C:C,BL$6)+SUMIFS('Forecast Data'!H:H,'Forecast Data'!B:B,D479,'Forecast Data'!C:C,BM$6)),"")</f>
        <v>-0.53637660485021399</v>
      </c>
      <c r="CF479" s="12">
        <f t="shared" si="72"/>
        <v>-4.2429274802882741E-4</v>
      </c>
      <c r="CG479" s="12">
        <f t="shared" si="73"/>
        <v>-4.7284958300632704E-4</v>
      </c>
      <c r="CH479" s="13">
        <f t="shared" si="74"/>
        <v>4.8556834977499632E-3</v>
      </c>
      <c r="CI479" s="13"/>
    </row>
    <row r="480" spans="1:87" ht="13.2">
      <c r="A480" s="1"/>
      <c r="B480" t="str">
        <f t="shared" si="81"/>
        <v>Reckitt Benckiser - Hygiene - Canada</v>
      </c>
      <c r="D480" t="s">
        <v>512</v>
      </c>
      <c r="E480" s="11">
        <f>SUMIFS('Fin Data'!F:F,'Fin Data'!A:A,D480)</f>
        <v>28</v>
      </c>
      <c r="F480" s="11">
        <f>SUMIFS('Fin Data with 6 week hist'!I:I,'Fin Data with 6 week hist'!$A:$A,$D480)</f>
        <v>0</v>
      </c>
      <c r="G480" s="11">
        <f>SUMIFS('Fin Data with 6 week hist'!J:J,'Fin Data with 6 week hist'!$A:$A,$D480)</f>
        <v>1</v>
      </c>
      <c r="H480" s="11">
        <f>SUMIFS('Fin Data with 6 week hist'!K:K,'Fin Data with 6 week hist'!$A:$A,$D480)+SUMIFS('Unit Cancellations'!D:D,'Unit Cancellations'!$B:$B,$D480)</f>
        <v>0</v>
      </c>
      <c r="I480" s="11">
        <f>SUMIFS('Fin Data with 6 week hist'!L:L,'Fin Data with 6 week hist'!$A:$A,$D480)+SUMIFS('Unit Cancellations'!E:E,'Unit Cancellations'!$B:$B,$D480)</f>
        <v>0</v>
      </c>
      <c r="J480" s="11">
        <f>SUMIFS('Fin Data with 6 week hist'!M:M,'Fin Data with 6 week hist'!$A:$A,$D480)+SUMIFS('Unit Cancellations'!F:F,'Unit Cancellations'!$B:$B,$D480)</f>
        <v>65</v>
      </c>
      <c r="K480" s="11">
        <f>SUMIFS('Fin Data with 6 week hist'!N:N,'Fin Data with 6 week hist'!$A:$A,$D480)+SUMIFS('Unit Cancellations'!G:G,'Unit Cancellations'!$B:$B,$D480)</f>
        <v>1</v>
      </c>
      <c r="L480" s="11">
        <f>SUMIFS('Fin Data'!AN:AN,'Fin Data'!A:A,D480)</f>
        <v>11</v>
      </c>
      <c r="M480" s="12">
        <f>IFERROR(SUMIFS('Fin Data'!AO:AO,'Fin Data'!A:A,D480),"")</f>
        <v>-0.6071428571428571</v>
      </c>
      <c r="N480" s="1"/>
      <c r="O480" s="11">
        <f t="shared" si="63"/>
        <v>0</v>
      </c>
      <c r="P480" s="12">
        <f t="shared" si="64"/>
        <v>-1</v>
      </c>
      <c r="Q480" s="1"/>
      <c r="R480" s="11">
        <f t="shared" si="65"/>
        <v>0</v>
      </c>
      <c r="S480" s="12">
        <f t="shared" si="66"/>
        <v>-1</v>
      </c>
      <c r="T480" s="11">
        <f t="shared" si="67"/>
        <v>0</v>
      </c>
      <c r="U480" s="1" t="e">
        <f t="shared" si="80"/>
        <v>#REF!</v>
      </c>
      <c r="V480" s="1"/>
      <c r="W480" s="11">
        <f>SUMIFS('Forecast Data'!$D:$D,'Forecast Data'!$C:$C,W$6,'Forecast Data'!$B:$B,$D480)</f>
        <v>0</v>
      </c>
      <c r="X480" s="11">
        <f>SUMIFS('Forecast Data'!$D:$D,'Forecast Data'!$C:$C,X$6,'Forecast Data'!$B:$B,$D480)</f>
        <v>0</v>
      </c>
      <c r="Y480" s="11">
        <f>SUMIFS('Forecast Data'!$D:$D,'Forecast Data'!$C:$C,Y$6,'Forecast Data'!$B:$B,$D480)</f>
        <v>0</v>
      </c>
      <c r="Z480" s="11">
        <f>SUMIFS('Forecast Data'!$D:$D,'Forecast Data'!$C:$C,Z$6,'Forecast Data'!$B:$B,$D480)</f>
        <v>0</v>
      </c>
      <c r="AA480" s="11">
        <f>SUMIFS('Forecast Data'!$D:$D,'Forecast Data'!$C:$C,AA$6,'Forecast Data'!$B:$B,$D480)</f>
        <v>0</v>
      </c>
      <c r="AB480" s="11">
        <f>SUMIFS('Forecast Data'!$D:$D,'Forecast Data'!$C:$C,AB$6,'Forecast Data'!$B:$B,$D480)</f>
        <v>0</v>
      </c>
      <c r="AC480" s="11">
        <f>SUMIFS('Forecast Data'!$D:$D,'Forecast Data'!$C:$C,AC$6,'Forecast Data'!$B:$B,$D480)</f>
        <v>0</v>
      </c>
      <c r="AD480" s="11">
        <f>SUMIFS('Forecast Data'!$D:$D,'Forecast Data'!$C:$C,AD$6,'Forecast Data'!$B:$B,$D480)</f>
        <v>0</v>
      </c>
      <c r="AE480" s="11">
        <f>SUMIFS('Forecast Data'!$D:$D,'Forecast Data'!$C:$C,AE$6,'Forecast Data'!$B:$B,$D480)</f>
        <v>0</v>
      </c>
      <c r="AF480" s="11">
        <f>SUMIFS('Forecast Data'!$D:$D,'Forecast Data'!$C:$C,AF$6,'Forecast Data'!$B:$B,$D480)</f>
        <v>0</v>
      </c>
      <c r="AG480" s="11">
        <f>SUMIFS('Forecast Data'!$D:$D,'Forecast Data'!$C:$C,AG$6,'Forecast Data'!$B:$B,$D480)</f>
        <v>0</v>
      </c>
      <c r="AH480" s="11">
        <f>SUMIFS('Forecast Data'!$D:$D,'Forecast Data'!$C:$C,AH$6,'Forecast Data'!$B:$B,$D480)</f>
        <v>0</v>
      </c>
      <c r="AI480" s="1"/>
      <c r="AJ480" s="12">
        <f>IF(SUMIFS('Forecast Data'!$E:$E,'Forecast Data'!$C:$C,AJ$6,'Forecast Data'!$B:$B,$D480)=0,"",SUMIFS('Forecast Data'!$E:$E,'Forecast Data'!$C:$C,AJ$6,'Forecast Data'!$B:$B,$D480))</f>
        <v>-1</v>
      </c>
      <c r="AK480" s="12">
        <f>IF(SUMIFS('Forecast Data'!$E:$E,'Forecast Data'!$C:$C,AK$6,'Forecast Data'!$B:$B,$D480)=0,"",SUMIFS('Forecast Data'!$E:$E,'Forecast Data'!$C:$C,AK$6,'Forecast Data'!$B:$B,$D480))</f>
        <v>-1</v>
      </c>
      <c r="AL480" s="12">
        <f>IF(SUMIFS('Forecast Data'!$E:$E,'Forecast Data'!$C:$C,AL$6,'Forecast Data'!$B:$B,$D480)=0,"",SUMIFS('Forecast Data'!$E:$E,'Forecast Data'!$C:$C,AL$6,'Forecast Data'!$B:$B,$D480))</f>
        <v>-1</v>
      </c>
      <c r="AM480" s="12">
        <f>IF(SUMIFS('Forecast Data'!$E:$E,'Forecast Data'!$C:$C,AM$6,'Forecast Data'!$B:$B,$D480)=0,"",SUMIFS('Forecast Data'!$E:$E,'Forecast Data'!$C:$C,AM$6,'Forecast Data'!$B:$B,$D480))</f>
        <v>-1</v>
      </c>
      <c r="AN480" s="12">
        <f>IF(SUMIFS('Forecast Data'!$E:$E,'Forecast Data'!$C:$C,AN$6,'Forecast Data'!$B:$B,$D480)=0,"",SUMIFS('Forecast Data'!$E:$E,'Forecast Data'!$C:$C,AN$6,'Forecast Data'!$B:$B,$D480))</f>
        <v>-1</v>
      </c>
      <c r="AO480" s="12">
        <f>IF(SUMIFS('Forecast Data'!$E:$E,'Forecast Data'!$C:$C,AO$6,'Forecast Data'!$B:$B,$D480)=0,"",SUMIFS('Forecast Data'!$E:$E,'Forecast Data'!$C:$C,AO$6,'Forecast Data'!$B:$B,$D480))</f>
        <v>-1</v>
      </c>
      <c r="AP480" s="12">
        <f>IF(SUMIFS('Forecast Data'!$E:$E,'Forecast Data'!$C:$C,AP$6,'Forecast Data'!$B:$B,$D480)=0,"",SUMIFS('Forecast Data'!$E:$E,'Forecast Data'!$C:$C,AP$6,'Forecast Data'!$B:$B,$D480))</f>
        <v>-1</v>
      </c>
      <c r="AQ480" s="12">
        <f>IF(SUMIFS('Forecast Data'!$E:$E,'Forecast Data'!$C:$C,AQ$6,'Forecast Data'!$B:$B,$D480)=0,"",SUMIFS('Forecast Data'!$E:$E,'Forecast Data'!$C:$C,AQ$6,'Forecast Data'!$B:$B,$D480))</f>
        <v>-1</v>
      </c>
      <c r="AR480" s="12">
        <f>IF(SUMIFS('Forecast Data'!$E:$E,'Forecast Data'!$C:$C,AR$6,'Forecast Data'!$B:$B,$D480)=0,"",SUMIFS('Forecast Data'!$E:$E,'Forecast Data'!$C:$C,AR$6,'Forecast Data'!$B:$B,$D480))</f>
        <v>-1</v>
      </c>
      <c r="AS480" s="12">
        <f>IF(SUMIFS('Forecast Data'!$E:$E,'Forecast Data'!$C:$C,AS$6,'Forecast Data'!$B:$B,$D480)=0,"",SUMIFS('Forecast Data'!$E:$E,'Forecast Data'!$C:$C,AS$6,'Forecast Data'!$B:$B,$D480))</f>
        <v>-1</v>
      </c>
      <c r="AT480" s="12">
        <f>IF(SUMIFS('Forecast Data'!$E:$E,'Forecast Data'!$C:$C,AT$6,'Forecast Data'!$B:$B,$D480)=0,"",SUMIFS('Forecast Data'!$E:$E,'Forecast Data'!$C:$C,AT$6,'Forecast Data'!$B:$B,$D480))</f>
        <v>-1</v>
      </c>
      <c r="AU480" s="12">
        <f>IF(SUMIFS('Forecast Data'!$E:$E,'Forecast Data'!$C:$C,AU$6,'Forecast Data'!$B:$B,$D480)=0,"",SUMIFS('Forecast Data'!$E:$E,'Forecast Data'!$C:$C,AU$6,'Forecast Data'!$B:$B,$D480))</f>
        <v>-1</v>
      </c>
      <c r="AV480" s="1"/>
      <c r="AW480" s="11">
        <f>SUMIFS('OP Units'!E:E,'OP Units'!$A:$A,$D480)</f>
        <v>0</v>
      </c>
      <c r="AX480" s="11">
        <f>SUMIFS('OP Units'!F:F,'OP Units'!$A:$A,$D480)</f>
        <v>0</v>
      </c>
      <c r="AY480" s="11">
        <f>SUMIFS('OP Units'!G:G,'OP Units'!$A:$A,$D480)</f>
        <v>0</v>
      </c>
      <c r="AZ480" s="11">
        <f>SUMIFS('OP Units'!H:H,'OP Units'!$A:$A,$D480)</f>
        <v>0</v>
      </c>
      <c r="BA480" s="11">
        <f>SUMIFS('OP Units'!I:I,'OP Units'!$A:$A,$D480)</f>
        <v>0</v>
      </c>
      <c r="BB480" s="11">
        <f>SUMIFS('OP Units'!J:J,'OP Units'!$A:$A,$D480)</f>
        <v>0</v>
      </c>
      <c r="BC480" s="11">
        <f>SUMIFS('OP Units'!K:K,'OP Units'!$A:$A,$D480)</f>
        <v>0</v>
      </c>
      <c r="BD480" s="11">
        <f>SUMIFS('OP Units'!L:L,'OP Units'!$A:$A,$D480)</f>
        <v>0</v>
      </c>
      <c r="BE480" s="11">
        <f>SUMIFS('OP Units'!M:M,'OP Units'!$A:$A,$D480)</f>
        <v>0</v>
      </c>
      <c r="BF480" s="11">
        <f>SUMIFS('OP Units'!N:N,'OP Units'!$A:$A,$D480)</f>
        <v>0</v>
      </c>
      <c r="BG480" s="11">
        <f>SUMIFS('OP Units'!O:O,'OP Units'!$A:$A,$D480)</f>
        <v>0</v>
      </c>
      <c r="BH480" s="11">
        <f>SUMIFS('OP Units'!P:P,'OP Units'!$A:$A,$D480)</f>
        <v>0</v>
      </c>
      <c r="BI480" s="1"/>
      <c r="BJ480" s="12">
        <f>IFERROR((SUMIFS('OP Units'!E:E,'OP Units'!$A:$A,$D480)-SUMIFS('Forecast Data'!$H:$H,'Forecast Data'!$C:$C,BJ$6,'Forecast Data'!$B:$B,$D480))/SUMIFS('Forecast Data'!$H:$H,'Forecast Data'!$C:$C,BJ$6,'Forecast Data'!$B:$B,$D480),"")</f>
        <v>-1</v>
      </c>
      <c r="BK480" s="12">
        <f>IFERROR((SUMIFS('OP Units'!F:F,'OP Units'!$A:$A,$D480)-SUMIFS('Forecast Data'!$H:$H,'Forecast Data'!$C:$C,BK$6,'Forecast Data'!$B:$B,$D480))/SUMIFS('Forecast Data'!$H:$H,'Forecast Data'!$C:$C,BK$6,'Forecast Data'!$B:$B,$D480),"")</f>
        <v>-1</v>
      </c>
      <c r="BL480" s="12">
        <f>IFERROR((SUMIFS('OP Units'!G:G,'OP Units'!$A:$A,$D480)-SUMIFS('Forecast Data'!$H:$H,'Forecast Data'!$C:$C,BL$6,'Forecast Data'!$B:$B,$D480))/SUMIFS('Forecast Data'!$H:$H,'Forecast Data'!$C:$C,BL$6,'Forecast Data'!$B:$B,$D480),"")</f>
        <v>-1</v>
      </c>
      <c r="BM480" s="12">
        <f>IFERROR((SUMIFS('OP Units'!H:H,'OP Units'!$A:$A,$D480)-SUMIFS('Forecast Data'!$H:$H,'Forecast Data'!$C:$C,BM$6,'Forecast Data'!$B:$B,$D480))/SUMIFS('Forecast Data'!$H:$H,'Forecast Data'!$C:$C,BM$6,'Forecast Data'!$B:$B,$D480),"")</f>
        <v>-1</v>
      </c>
      <c r="BN480" s="12">
        <f>IFERROR((SUMIFS('OP Units'!I:I,'OP Units'!$A:$A,$D480)-SUMIFS('Forecast Data'!$H:$H,'Forecast Data'!$C:$C,BN$6,'Forecast Data'!$B:$B,$D480))/SUMIFS('Forecast Data'!$H:$H,'Forecast Data'!$C:$C,BN$6,'Forecast Data'!$B:$B,$D480),"")</f>
        <v>-1</v>
      </c>
      <c r="BO480" s="12">
        <f>IFERROR((SUMIFS('OP Units'!J:J,'OP Units'!$A:$A,$D480)-SUMIFS('Forecast Data'!$H:$H,'Forecast Data'!$C:$C,BO$6,'Forecast Data'!$B:$B,$D480))/SUMIFS('Forecast Data'!$H:$H,'Forecast Data'!$C:$C,BO$6,'Forecast Data'!$B:$B,$D480),"")</f>
        <v>-1</v>
      </c>
      <c r="BP480" s="12">
        <f>IFERROR((SUMIFS('OP Units'!K:K,'OP Units'!$A:$A,$D480)-SUMIFS('Forecast Data'!$H:$H,'Forecast Data'!$C:$C,BP$6,'Forecast Data'!$B:$B,$D480))/SUMIFS('Forecast Data'!$H:$H,'Forecast Data'!$C:$C,BP$6,'Forecast Data'!$B:$B,$D480),"")</f>
        <v>-1</v>
      </c>
      <c r="BQ480" s="12">
        <f>IFERROR((SUMIFS('OP Units'!L:L,'OP Units'!$A:$A,$D480)-SUMIFS('Forecast Data'!$H:$H,'Forecast Data'!$C:$C,BQ$6,'Forecast Data'!$B:$B,$D480))/SUMIFS('Forecast Data'!$H:$H,'Forecast Data'!$C:$C,BQ$6,'Forecast Data'!$B:$B,$D480),"")</f>
        <v>-1</v>
      </c>
      <c r="BR480" s="12">
        <f>IFERROR((SUMIFS('OP Units'!M:M,'OP Units'!$A:$A,$D480)-SUMIFS('Forecast Data'!$H:$H,'Forecast Data'!$C:$C,BR$6,'Forecast Data'!$B:$B,$D480))/SUMIFS('Forecast Data'!$H:$H,'Forecast Data'!$C:$C,BR$6,'Forecast Data'!$B:$B,$D480),"")</f>
        <v>-1</v>
      </c>
      <c r="BS480" s="12">
        <f>IFERROR((SUMIFS('OP Units'!N:N,'OP Units'!$A:$A,$D480)-SUMIFS('Forecast Data'!$H:$H,'Forecast Data'!$C:$C,BS$6,'Forecast Data'!$B:$B,$D480))/SUMIFS('Forecast Data'!$H:$H,'Forecast Data'!$C:$C,BS$6,'Forecast Data'!$B:$B,$D480),"")</f>
        <v>-1</v>
      </c>
      <c r="BT480" s="12">
        <f>IFERROR((SUMIFS('OP Units'!O:O,'OP Units'!$A:$A,$D480)-SUMIFS('Forecast Data'!$H:$H,'Forecast Data'!$C:$C,BT$6,'Forecast Data'!$B:$B,$D480))/SUMIFS('Forecast Data'!$H:$H,'Forecast Data'!$C:$C,BT$6,'Forecast Data'!$B:$B,$D480),"")</f>
        <v>-1</v>
      </c>
      <c r="BU480" s="12">
        <f>IFERROR((SUMIFS('OP Units'!P:P,'OP Units'!$A:$A,$D480)-SUMIFS('Forecast Data'!$H:$H,'Forecast Data'!$C:$C,BU$6,'Forecast Data'!$B:$B,$D480))/SUMIFS('Forecast Data'!$H:$H,'Forecast Data'!$C:$C,BU$6,'Forecast Data'!$B:$B,$D480),"")</f>
        <v>-1</v>
      </c>
      <c r="BV480" s="12"/>
      <c r="BW480" s="11">
        <f>(SUMIFS('Forecast Data'!H:H,'Forecast Data'!B:B,D480,'Forecast Data'!C:C,BK$6)+SUMIFS('Forecast Data'!H:H,'Forecast Data'!B:B,D480,'Forecast Data'!C:C,BL$6)+SUMIFS('Forecast Data'!H:H,'Forecast Data'!B:B,D480,'Forecast Data'!C:C,BM$6)+SUMIFS('Forecast Data'!H:H,'Forecast Data'!B:B,D480,'Forecast Data'!C:C,BN$6)+SUMIFS('Forecast Data'!H:H,'Forecast Data'!B:B,D480,'Forecast Data'!C:C,BO$6)+SUMIFS('Forecast Data'!H:H,'Forecast Data'!B:B,D480,'Forecast Data'!C:C,BP$6)+SUMIFS('Forecast Data'!H:H,'Forecast Data'!B:B,D480,'Forecast Data'!C:C,BQ$6)+SUMIFS('Forecast Data'!H:H,'Forecast Data'!B:B,D480,'Forecast Data'!C:C,BJ$6))/8</f>
        <v>45.625</v>
      </c>
      <c r="BX480" s="12">
        <f>IFERROR((SUM(W480:AD480)-(SUMIFS('Forecast Data'!H:H,'Forecast Data'!B:B,B480,'Forecast Data'!C:C,BJ$6)+SUMIFS('Forecast Data'!H:H,'Forecast Data'!B:B,B480,'Forecast Data'!C:C,BK$6)+SUMIFS('Forecast Data'!H:H,'Forecast Data'!B:B,B480,'Forecast Data'!C:C,BL$6)+SUMIFS('Forecast Data'!H:H,'Forecast Data'!B:B,B480,'Forecast Data'!C:C,BM$6)+SUMIFS('Forecast Data'!H:H,'Forecast Data'!B:B,B480,'Forecast Data'!C:C,BN$6)+SUMIFS('Forecast Data'!H:H,'Forecast Data'!B:B,B480,'Forecast Data'!C:C,BO$6)+SUMIFS('Forecast Data'!H:H,'Forecast Data'!B:B,B480,'Forecast Data'!C:C,BP$6)+SUMIFS('Forecast Data'!H:H,'Forecast Data'!B:B,B480,'Forecast Data'!C:C,BQ$6)))/(SUMIFS('Forecast Data'!H:H,'Forecast Data'!B:B,B480,'Forecast Data'!C:C,BJ$6)+SUMIFS('Forecast Data'!H:H,'Forecast Data'!B:B,B480,'Forecast Data'!C:C,BK$6)+SUMIFS('Forecast Data'!H:H,'Forecast Data'!B:B,B480,'Forecast Data'!C:C,BL$6)+SUMIFS('Forecast Data'!H:H,'Forecast Data'!B:B,B480,'Forecast Data'!C:C,BM$6)+SUMIFS('Forecast Data'!H:H,'Forecast Data'!B:B,B480,'Forecast Data'!C:C,BN$6)+SUMIFS('Forecast Data'!H:H,'Forecast Data'!B:B,B480,'Forecast Data'!C:C,BO$6)+SUMIFS('Forecast Data'!H:H,'Forecast Data'!B:B,B480,'Forecast Data'!C:C,BP$6)+SUMIFS('Forecast Data'!H:H,'Forecast Data'!B:B,B480,'Forecast Data'!C:C,BQ$6)),"")</f>
        <v>-1</v>
      </c>
      <c r="BY480" s="12">
        <f t="shared" si="68"/>
        <v>-1.4537406885771042E-5</v>
      </c>
      <c r="BZ480" s="16">
        <f t="shared" si="69"/>
        <v>-3.7517392992497858E-5</v>
      </c>
      <c r="CA480" s="13">
        <f t="shared" si="70"/>
        <v>2.2979986106726816E-3</v>
      </c>
      <c r="CB480" s="12">
        <f t="shared" si="71"/>
        <v>2.2979986106726817E-5</v>
      </c>
      <c r="CC480" s="12"/>
      <c r="CD480" s="11">
        <f>(SUMIFS('Forecast Data'!H:H,'Forecast Data'!B:B,D480,'Forecast Data'!C:C,BK$6)+SUMIFS('Forecast Data'!H:H,'Forecast Data'!B:B,D480,'Forecast Data'!C:C,BL$6)+SUMIFS('Forecast Data'!H:H,'Forecast Data'!B:B,D480,'Forecast Data'!C:C,BM$6)+SUMIFS('Forecast Data'!H:H,'Forecast Data'!B:B,D480,'Forecast Data'!C:C,BJ$6))/4</f>
        <v>43.75</v>
      </c>
      <c r="CE480" s="12">
        <f>IFERROR((SUM(W480:Z480)-(SUMIFS('Forecast Data'!H:H,'Forecast Data'!B:B,D480,'Forecast Data'!C:C,BJ$6)+SUMIFS('Forecast Data'!H:H,'Forecast Data'!B:B,D480,'Forecast Data'!C:C,BK$6)+SUMIFS('Forecast Data'!H:H,'Forecast Data'!B:B,D480,'Forecast Data'!C:C,BL$6)+SUMIFS('Forecast Data'!H:H,'Forecast Data'!B:B,D480,'Forecast Data'!C:C,BM$6)))/(SUMIFS('Forecast Data'!H:H,'Forecast Data'!B:B,D480,'Forecast Data'!C:C,BJ$6)+SUMIFS('Forecast Data'!H:H,'Forecast Data'!B:B,D480,'Forecast Data'!C:C,BK$6)+SUMIFS('Forecast Data'!H:H,'Forecast Data'!B:B,D480,'Forecast Data'!C:C,BL$6)+SUMIFS('Forecast Data'!H:H,'Forecast Data'!B:B,D480,'Forecast Data'!C:C,BM$6)),"")</f>
        <v>-1</v>
      </c>
      <c r="CF480" s="12">
        <f t="shared" si="72"/>
        <v>-1.4537406885771042E-5</v>
      </c>
      <c r="CG480" s="12">
        <f t="shared" si="73"/>
        <v>-3.6679378114409235E-5</v>
      </c>
      <c r="CH480" s="13">
        <f t="shared" si="74"/>
        <v>2.2141971228638192E-3</v>
      </c>
      <c r="CI480" s="13"/>
    </row>
    <row r="481" spans="1:87" ht="13.2">
      <c r="A481" s="1"/>
      <c r="B481" t="str">
        <f t="shared" si="81"/>
        <v>Gaia Pro</v>
      </c>
      <c r="D481" t="s">
        <v>513</v>
      </c>
      <c r="E481" s="11">
        <f>SUMIFS('Fin Data'!F:F,'Fin Data'!A:A,D481)</f>
        <v>833</v>
      </c>
      <c r="F481" s="11">
        <f>SUMIFS('Fin Data with 6 week hist'!I:I,'Fin Data with 6 week hist'!$A:$A,$D481)</f>
        <v>1274</v>
      </c>
      <c r="G481" s="11">
        <f>SUMIFS('Fin Data with 6 week hist'!J:J,'Fin Data with 6 week hist'!$A:$A,$D481)</f>
        <v>1307</v>
      </c>
      <c r="H481" s="11">
        <f>SUMIFS('Fin Data with 6 week hist'!K:K,'Fin Data with 6 week hist'!$A:$A,$D481)+SUMIFS('Unit Cancellations'!D:D,'Unit Cancellations'!$B:$B,$D481)</f>
        <v>1228</v>
      </c>
      <c r="I481" s="11">
        <f>SUMIFS('Fin Data with 6 week hist'!L:L,'Fin Data with 6 week hist'!$A:$A,$D481)+SUMIFS('Unit Cancellations'!E:E,'Unit Cancellations'!$B:$B,$D481)</f>
        <v>1274</v>
      </c>
      <c r="J481" s="11">
        <f>SUMIFS('Fin Data with 6 week hist'!M:M,'Fin Data with 6 week hist'!$A:$A,$D481)+SUMIFS('Unit Cancellations'!F:F,'Unit Cancellations'!$B:$B,$D481)</f>
        <v>1249</v>
      </c>
      <c r="K481" s="11">
        <f>SUMIFS('Fin Data with 6 week hist'!N:N,'Fin Data with 6 week hist'!$A:$A,$D481)+SUMIFS('Unit Cancellations'!G:G,'Unit Cancellations'!$B:$B,$D481)</f>
        <v>1347</v>
      </c>
      <c r="L481" s="11">
        <f>SUMIFS('Fin Data'!AN:AN,'Fin Data'!A:A,D481)</f>
        <v>1280.3333333333333</v>
      </c>
      <c r="M481" s="12">
        <f>IFERROR(SUMIFS('Fin Data'!AO:AO,'Fin Data'!A:A,D481),"")</f>
        <v>0.53701480592236883</v>
      </c>
      <c r="N481" s="1"/>
      <c r="O481" s="11">
        <f t="shared" si="63"/>
        <v>1385.75</v>
      </c>
      <c r="P481" s="12">
        <f t="shared" si="64"/>
        <v>0.41909882232462875</v>
      </c>
      <c r="Q481" s="1"/>
      <c r="R481" s="11">
        <f t="shared" si="65"/>
        <v>1351.125</v>
      </c>
      <c r="S481" s="12">
        <f t="shared" si="66"/>
        <v>0.51280615815255426</v>
      </c>
      <c r="T481" s="11">
        <f t="shared" si="67"/>
        <v>1137.125</v>
      </c>
      <c r="U481" s="1" t="e">
        <f t="shared" si="80"/>
        <v>#REF!</v>
      </c>
      <c r="V481" s="1"/>
      <c r="W481" s="11">
        <f>SUMIFS('Forecast Data'!$D:$D,'Forecast Data'!$C:$C,W$6,'Forecast Data'!$B:$B,$D481)</f>
        <v>1442</v>
      </c>
      <c r="X481" s="11">
        <f>SUMIFS('Forecast Data'!$D:$D,'Forecast Data'!$C:$C,X$6,'Forecast Data'!$B:$B,$D481)</f>
        <v>1442</v>
      </c>
      <c r="Y481" s="11">
        <f>SUMIFS('Forecast Data'!$D:$D,'Forecast Data'!$C:$C,Y$6,'Forecast Data'!$B:$B,$D481)</f>
        <v>1337</v>
      </c>
      <c r="Z481" s="11">
        <f>SUMIFS('Forecast Data'!$D:$D,'Forecast Data'!$C:$C,Z$6,'Forecast Data'!$B:$B,$D481)</f>
        <v>1322</v>
      </c>
      <c r="AA481" s="11">
        <f>SUMIFS('Forecast Data'!$D:$D,'Forecast Data'!$C:$C,AA$6,'Forecast Data'!$B:$B,$D481)</f>
        <v>1332</v>
      </c>
      <c r="AB481" s="11">
        <f>SUMIFS('Forecast Data'!$D:$D,'Forecast Data'!$C:$C,AB$6,'Forecast Data'!$B:$B,$D481)</f>
        <v>1322</v>
      </c>
      <c r="AC481" s="11">
        <f>SUMIFS('Forecast Data'!$D:$D,'Forecast Data'!$C:$C,AC$6,'Forecast Data'!$B:$B,$D481)</f>
        <v>1300</v>
      </c>
      <c r="AD481" s="11">
        <f>SUMIFS('Forecast Data'!$D:$D,'Forecast Data'!$C:$C,AD$6,'Forecast Data'!$B:$B,$D481)</f>
        <v>1312</v>
      </c>
      <c r="AE481" s="11">
        <f>SUMIFS('Forecast Data'!$D:$D,'Forecast Data'!$C:$C,AE$6,'Forecast Data'!$B:$B,$D481)</f>
        <v>1310</v>
      </c>
      <c r="AF481" s="11">
        <f>SUMIFS('Forecast Data'!$D:$D,'Forecast Data'!$C:$C,AF$6,'Forecast Data'!$B:$B,$D481)</f>
        <v>1220</v>
      </c>
      <c r="AG481" s="11">
        <f>SUMIFS('Forecast Data'!$D:$D,'Forecast Data'!$C:$C,AG$6,'Forecast Data'!$B:$B,$D481)</f>
        <v>1259</v>
      </c>
      <c r="AH481" s="11">
        <f>SUMIFS('Forecast Data'!$D:$D,'Forecast Data'!$C:$C,AH$6,'Forecast Data'!$B:$B,$D481)</f>
        <v>1260</v>
      </c>
      <c r="AI481" s="1"/>
      <c r="AJ481" s="12">
        <f>IF(SUMIFS('Forecast Data'!$E:$E,'Forecast Data'!$C:$C,AJ$6,'Forecast Data'!$B:$B,$D481)=0,"",SUMIFS('Forecast Data'!$E:$E,'Forecast Data'!$C:$C,AJ$6,'Forecast Data'!$B:$B,$D481))</f>
        <v>0.6</v>
      </c>
      <c r="AK481" s="12">
        <f>IF(SUMIFS('Forecast Data'!$E:$E,'Forecast Data'!$C:$C,AK$6,'Forecast Data'!$B:$B,$D481)=0,"",SUMIFS('Forecast Data'!$E:$E,'Forecast Data'!$C:$C,AK$6,'Forecast Data'!$B:$B,$D481))</f>
        <v>0.47</v>
      </c>
      <c r="AL481" s="12">
        <f>IF(SUMIFS('Forecast Data'!$E:$E,'Forecast Data'!$C:$C,AL$6,'Forecast Data'!$B:$B,$D481)=0,"",SUMIFS('Forecast Data'!$E:$E,'Forecast Data'!$C:$C,AL$6,'Forecast Data'!$B:$B,$D481))</f>
        <v>0.28999999999999998</v>
      </c>
      <c r="AM481" s="12">
        <f>IF(SUMIFS('Forecast Data'!$E:$E,'Forecast Data'!$C:$C,AM$6,'Forecast Data'!$B:$B,$D481)=0,"",SUMIFS('Forecast Data'!$E:$E,'Forecast Data'!$C:$C,AM$6,'Forecast Data'!$B:$B,$D481))</f>
        <v>0.33</v>
      </c>
      <c r="AN481" s="12">
        <f>IF(SUMIFS('Forecast Data'!$E:$E,'Forecast Data'!$C:$C,AN$6,'Forecast Data'!$B:$B,$D481)=0,"",SUMIFS('Forecast Data'!$E:$E,'Forecast Data'!$C:$C,AN$6,'Forecast Data'!$B:$B,$D481))</f>
        <v>0.65</v>
      </c>
      <c r="AO481" s="12">
        <f>IF(SUMIFS('Forecast Data'!$E:$E,'Forecast Data'!$C:$C,AO$6,'Forecast Data'!$B:$B,$D481)=0,"",SUMIFS('Forecast Data'!$E:$E,'Forecast Data'!$C:$C,AO$6,'Forecast Data'!$B:$B,$D481))</f>
        <v>0.5</v>
      </c>
      <c r="AP481" s="12">
        <f>IF(SUMIFS('Forecast Data'!$E:$E,'Forecast Data'!$C:$C,AP$6,'Forecast Data'!$B:$B,$D481)=0,"",SUMIFS('Forecast Data'!$E:$E,'Forecast Data'!$C:$C,AP$6,'Forecast Data'!$B:$B,$D481))</f>
        <v>0.73</v>
      </c>
      <c r="AQ481" s="12">
        <f>IF(SUMIFS('Forecast Data'!$E:$E,'Forecast Data'!$C:$C,AQ$6,'Forecast Data'!$B:$B,$D481)=0,"",SUMIFS('Forecast Data'!$E:$E,'Forecast Data'!$C:$C,AQ$6,'Forecast Data'!$B:$B,$D481))</f>
        <v>0.63</v>
      </c>
      <c r="AR481" s="12">
        <f>IF(SUMIFS('Forecast Data'!$E:$E,'Forecast Data'!$C:$C,AR$6,'Forecast Data'!$B:$B,$D481)=0,"",SUMIFS('Forecast Data'!$E:$E,'Forecast Data'!$C:$C,AR$6,'Forecast Data'!$B:$B,$D481))</f>
        <v>0.65</v>
      </c>
      <c r="AS481" s="12">
        <f>IF(SUMIFS('Forecast Data'!$E:$E,'Forecast Data'!$C:$C,AS$6,'Forecast Data'!$B:$B,$D481)=0,"",SUMIFS('Forecast Data'!$E:$E,'Forecast Data'!$C:$C,AS$6,'Forecast Data'!$B:$B,$D481))</f>
        <v>0.5</v>
      </c>
      <c r="AT481" s="12">
        <f>IF(SUMIFS('Forecast Data'!$E:$E,'Forecast Data'!$C:$C,AT$6,'Forecast Data'!$B:$B,$D481)=0,"",SUMIFS('Forecast Data'!$E:$E,'Forecast Data'!$C:$C,AT$6,'Forecast Data'!$B:$B,$D481))</f>
        <v>0.52</v>
      </c>
      <c r="AU481" s="12">
        <f>IF(SUMIFS('Forecast Data'!$E:$E,'Forecast Data'!$C:$C,AU$6,'Forecast Data'!$B:$B,$D481)=0,"",SUMIFS('Forecast Data'!$E:$E,'Forecast Data'!$C:$C,AU$6,'Forecast Data'!$B:$B,$D481))</f>
        <v>0.56000000000000005</v>
      </c>
      <c r="AV481" s="1"/>
      <c r="AW481" s="11">
        <f>SUMIFS('OP Units'!E:E,'OP Units'!$A:$A,$D481)</f>
        <v>1205</v>
      </c>
      <c r="AX481" s="11">
        <f>SUMIFS('OP Units'!F:F,'OP Units'!$A:$A,$D481)</f>
        <v>1252</v>
      </c>
      <c r="AY481" s="11">
        <f>SUMIFS('OP Units'!G:G,'OP Units'!$A:$A,$D481)</f>
        <v>1177</v>
      </c>
      <c r="AZ481" s="11">
        <f>SUMIFS('OP Units'!H:H,'OP Units'!$A:$A,$D481)</f>
        <v>1114</v>
      </c>
      <c r="BA481" s="11">
        <f>SUMIFS('OP Units'!I:I,'OP Units'!$A:$A,$D481)</f>
        <v>1233</v>
      </c>
      <c r="BB481" s="11">
        <f>SUMIFS('OP Units'!J:J,'OP Units'!$A:$A,$D481)</f>
        <v>1190</v>
      </c>
      <c r="BC481" s="11">
        <f>SUMIFS('OP Units'!K:K,'OP Units'!$A:$A,$D481)</f>
        <v>978</v>
      </c>
      <c r="BD481" s="11">
        <f>SUMIFS('OP Units'!L:L,'OP Units'!$A:$A,$D481)</f>
        <v>948</v>
      </c>
      <c r="BE481" s="11">
        <f>SUMIFS('OP Units'!M:M,'OP Units'!$A:$A,$D481)</f>
        <v>1107</v>
      </c>
      <c r="BF481" s="11">
        <f>SUMIFS('OP Units'!N:N,'OP Units'!$A:$A,$D481)</f>
        <v>1135</v>
      </c>
      <c r="BG481" s="11">
        <f>SUMIFS('OP Units'!O:O,'OP Units'!$A:$A,$D481)</f>
        <v>1209</v>
      </c>
      <c r="BH481" s="11">
        <f>SUMIFS('OP Units'!P:P,'OP Units'!$A:$A,$D481)</f>
        <v>1258</v>
      </c>
      <c r="BI481" s="1"/>
      <c r="BJ481" s="12">
        <f>IFERROR((SUMIFS('OP Units'!E:E,'OP Units'!$A:$A,$D481)-SUMIFS('Forecast Data'!$H:$H,'Forecast Data'!$C:$C,BJ$6,'Forecast Data'!$B:$B,$D481))/SUMIFS('Forecast Data'!$H:$H,'Forecast Data'!$C:$C,BJ$6,'Forecast Data'!$B:$B,$D481),"")</f>
        <v>0.33444075304540422</v>
      </c>
      <c r="BK481" s="12">
        <f>IFERROR((SUMIFS('OP Units'!F:F,'OP Units'!$A:$A,$D481)-SUMIFS('Forecast Data'!$H:$H,'Forecast Data'!$C:$C,BK$6,'Forecast Data'!$B:$B,$D481))/SUMIFS('Forecast Data'!$H:$H,'Forecast Data'!$C:$C,BK$6,'Forecast Data'!$B:$B,$D481),"")</f>
        <v>0.27885597548518898</v>
      </c>
      <c r="BL481" s="12">
        <f>IFERROR((SUMIFS('OP Units'!G:G,'OP Units'!$A:$A,$D481)-SUMIFS('Forecast Data'!$H:$H,'Forecast Data'!$C:$C,BL$6,'Forecast Data'!$B:$B,$D481))/SUMIFS('Forecast Data'!$H:$H,'Forecast Data'!$C:$C,BL$6,'Forecast Data'!$B:$B,$D481),"")</f>
        <v>0.1393998063891578</v>
      </c>
      <c r="BM481" s="12">
        <f>IFERROR((SUMIFS('OP Units'!H:H,'OP Units'!$A:$A,$D481)-SUMIFS('Forecast Data'!$H:$H,'Forecast Data'!$C:$C,BM$6,'Forecast Data'!$B:$B,$D481))/SUMIFS('Forecast Data'!$H:$H,'Forecast Data'!$C:$C,BM$6,'Forecast Data'!$B:$B,$D481),"")</f>
        <v>0.12411705348133199</v>
      </c>
      <c r="BN481" s="12">
        <f>IFERROR((SUMIFS('OP Units'!I:I,'OP Units'!$A:$A,$D481)-SUMIFS('Forecast Data'!$H:$H,'Forecast Data'!$C:$C,BN$6,'Forecast Data'!$B:$B,$D481))/SUMIFS('Forecast Data'!$H:$H,'Forecast Data'!$C:$C,BN$6,'Forecast Data'!$B:$B,$D481),"")</f>
        <v>0.52788104089219334</v>
      </c>
      <c r="BO481" s="12">
        <f>IFERROR((SUMIFS('OP Units'!J:J,'OP Units'!$A:$A,$D481)-SUMIFS('Forecast Data'!$H:$H,'Forecast Data'!$C:$C,BO$6,'Forecast Data'!$B:$B,$D481))/SUMIFS('Forecast Data'!$H:$H,'Forecast Data'!$C:$C,BO$6,'Forecast Data'!$B:$B,$D481),"")</f>
        <v>0.35381114903299204</v>
      </c>
      <c r="BP481" s="12">
        <f>IFERROR((SUMIFS('OP Units'!K:K,'OP Units'!$A:$A,$D481)-SUMIFS('Forecast Data'!$H:$H,'Forecast Data'!$C:$C,BP$6,'Forecast Data'!$B:$B,$D481))/SUMIFS('Forecast Data'!$H:$H,'Forecast Data'!$C:$C,BP$6,'Forecast Data'!$B:$B,$D481),"")</f>
        <v>0.30399999999999999</v>
      </c>
      <c r="BQ481" s="12">
        <f>IFERROR((SUMIFS('OP Units'!L:L,'OP Units'!$A:$A,$D481)-SUMIFS('Forecast Data'!$H:$H,'Forecast Data'!$C:$C,BQ$6,'Forecast Data'!$B:$B,$D481))/SUMIFS('Forecast Data'!$H:$H,'Forecast Data'!$C:$C,BQ$6,'Forecast Data'!$B:$B,$D481),"")</f>
        <v>0.18057285180572852</v>
      </c>
      <c r="BR481" s="12">
        <f>IFERROR((SUMIFS('OP Units'!M:M,'OP Units'!$A:$A,$D481)-SUMIFS('Forecast Data'!$H:$H,'Forecast Data'!$C:$C,BR$6,'Forecast Data'!$B:$B,$D481))/SUMIFS('Forecast Data'!$H:$H,'Forecast Data'!$C:$C,BR$6,'Forecast Data'!$B:$B,$D481),"")</f>
        <v>0.39245283018867927</v>
      </c>
      <c r="BS481" s="12">
        <f>IFERROR((SUMIFS('OP Units'!N:N,'OP Units'!$A:$A,$D481)-SUMIFS('Forecast Data'!$H:$H,'Forecast Data'!$C:$C,BS$6,'Forecast Data'!$B:$B,$D481))/SUMIFS('Forecast Data'!$H:$H,'Forecast Data'!$C:$C,BS$6,'Forecast Data'!$B:$B,$D481),"")</f>
        <v>0.39093137254901961</v>
      </c>
      <c r="BT481" s="12">
        <f>IFERROR((SUMIFS('OP Units'!O:O,'OP Units'!$A:$A,$D481)-SUMIFS('Forecast Data'!$H:$H,'Forecast Data'!$C:$C,BT$6,'Forecast Data'!$B:$B,$D481))/SUMIFS('Forecast Data'!$H:$H,'Forecast Data'!$C:$C,BT$6,'Forecast Data'!$B:$B,$D481),"")</f>
        <v>0.46368038740920098</v>
      </c>
      <c r="BU481" s="12">
        <f>IFERROR((SUMIFS('OP Units'!P:P,'OP Units'!$A:$A,$D481)-SUMIFS('Forecast Data'!$H:$H,'Forecast Data'!$C:$C,BU$6,'Forecast Data'!$B:$B,$D481))/SUMIFS('Forecast Data'!$H:$H,'Forecast Data'!$C:$C,BU$6,'Forecast Data'!$B:$B,$D481),"")</f>
        <v>0.55308641975308637</v>
      </c>
      <c r="BV481" s="12"/>
      <c r="BW481" s="11">
        <f>(SUMIFS('Forecast Data'!H:H,'Forecast Data'!B:B,D481,'Forecast Data'!C:C,BK$6)+SUMIFS('Forecast Data'!H:H,'Forecast Data'!B:B,D481,'Forecast Data'!C:C,BL$6)+SUMIFS('Forecast Data'!H:H,'Forecast Data'!B:B,D481,'Forecast Data'!C:C,BM$6)+SUMIFS('Forecast Data'!H:H,'Forecast Data'!B:B,D481,'Forecast Data'!C:C,BN$6)+SUMIFS('Forecast Data'!H:H,'Forecast Data'!B:B,D481,'Forecast Data'!C:C,BO$6)+SUMIFS('Forecast Data'!H:H,'Forecast Data'!B:B,D481,'Forecast Data'!C:C,BP$6)+SUMIFS('Forecast Data'!H:H,'Forecast Data'!B:B,D481,'Forecast Data'!C:C,BQ$6)+SUMIFS('Forecast Data'!H:H,'Forecast Data'!B:B,D481,'Forecast Data'!C:C,BJ$6))/8</f>
        <v>893.125</v>
      </c>
      <c r="BX481" s="12">
        <f>IFERROR((SUM(W481:AD481)-(SUMIFS('Forecast Data'!H:H,'Forecast Data'!B:B,B481,'Forecast Data'!C:C,BJ$6)+SUMIFS('Forecast Data'!H:H,'Forecast Data'!B:B,B481,'Forecast Data'!C:C,BK$6)+SUMIFS('Forecast Data'!H:H,'Forecast Data'!B:B,B481,'Forecast Data'!C:C,BL$6)+SUMIFS('Forecast Data'!H:H,'Forecast Data'!B:B,B481,'Forecast Data'!C:C,BM$6)+SUMIFS('Forecast Data'!H:H,'Forecast Data'!B:B,B481,'Forecast Data'!C:C,BN$6)+SUMIFS('Forecast Data'!H:H,'Forecast Data'!B:B,B481,'Forecast Data'!C:C,BO$6)+SUMIFS('Forecast Data'!H:H,'Forecast Data'!B:B,B481,'Forecast Data'!C:C,BP$6)+SUMIFS('Forecast Data'!H:H,'Forecast Data'!B:B,B481,'Forecast Data'!C:C,BQ$6)))/(SUMIFS('Forecast Data'!H:H,'Forecast Data'!B:B,B481,'Forecast Data'!C:C,BJ$6)+SUMIFS('Forecast Data'!H:H,'Forecast Data'!B:B,B481,'Forecast Data'!C:C,BK$6)+SUMIFS('Forecast Data'!H:H,'Forecast Data'!B:B,B481,'Forecast Data'!C:C,BL$6)+SUMIFS('Forecast Data'!H:H,'Forecast Data'!B:B,B481,'Forecast Data'!C:C,BM$6)+SUMIFS('Forecast Data'!H:H,'Forecast Data'!B:B,B481,'Forecast Data'!C:C,BN$6)+SUMIFS('Forecast Data'!H:H,'Forecast Data'!B:B,B481,'Forecast Data'!C:C,BO$6)+SUMIFS('Forecast Data'!H:H,'Forecast Data'!B:B,B481,'Forecast Data'!C:C,BP$6)+SUMIFS('Forecast Data'!H:H,'Forecast Data'!B:B,B481,'Forecast Data'!C:C,BQ$6)),"")</f>
        <v>0.51280615815255426</v>
      </c>
      <c r="BY481" s="12">
        <f t="shared" si="68"/>
        <v>3.8253333413146539E-4</v>
      </c>
      <c r="BZ481" s="16">
        <f t="shared" si="69"/>
        <v>3.7661295321784154E-4</v>
      </c>
      <c r="CA481" s="13">
        <f t="shared" si="70"/>
        <v>5.9203809136238556E-4</v>
      </c>
      <c r="CB481" s="12">
        <f t="shared" si="71"/>
        <v>5.9203809136238556E-6</v>
      </c>
      <c r="CC481" s="12"/>
      <c r="CD481" s="11">
        <f>(SUMIFS('Forecast Data'!H:H,'Forecast Data'!B:B,D481,'Forecast Data'!C:C,BK$6)+SUMIFS('Forecast Data'!H:H,'Forecast Data'!B:B,D481,'Forecast Data'!C:C,BL$6)+SUMIFS('Forecast Data'!H:H,'Forecast Data'!B:B,D481,'Forecast Data'!C:C,BM$6)+SUMIFS('Forecast Data'!H:H,'Forecast Data'!B:B,D481,'Forecast Data'!C:C,BJ$6))/4</f>
        <v>976.5</v>
      </c>
      <c r="CE481" s="12">
        <f>IFERROR((SUM(W481:Z481)-(SUMIFS('Forecast Data'!H:H,'Forecast Data'!B:B,D481,'Forecast Data'!C:C,BJ$6)+SUMIFS('Forecast Data'!H:H,'Forecast Data'!B:B,D481,'Forecast Data'!C:C,BK$6)+SUMIFS('Forecast Data'!H:H,'Forecast Data'!B:B,D481,'Forecast Data'!C:C,BL$6)+SUMIFS('Forecast Data'!H:H,'Forecast Data'!B:B,D481,'Forecast Data'!C:C,BM$6)))/(SUMIFS('Forecast Data'!H:H,'Forecast Data'!B:B,D481,'Forecast Data'!C:C,BJ$6)+SUMIFS('Forecast Data'!H:H,'Forecast Data'!B:B,D481,'Forecast Data'!C:C,BK$6)+SUMIFS('Forecast Data'!H:H,'Forecast Data'!B:B,D481,'Forecast Data'!C:C,BL$6)+SUMIFS('Forecast Data'!H:H,'Forecast Data'!B:B,D481,'Forecast Data'!C:C,BM$6)),"")</f>
        <v>0.41909882232462875</v>
      </c>
      <c r="CF481" s="12">
        <f t="shared" si="72"/>
        <v>3.8253333413146539E-4</v>
      </c>
      <c r="CG481" s="12">
        <f t="shared" si="73"/>
        <v>3.4310938270450239E-4</v>
      </c>
      <c r="CH481" s="13">
        <f t="shared" si="74"/>
        <v>3.9423951426963005E-3</v>
      </c>
      <c r="CI481" s="13"/>
    </row>
    <row r="482" spans="1:87" ht="13.2">
      <c r="A482" s="1"/>
      <c r="D482" t="s">
        <v>514</v>
      </c>
      <c r="E482" s="17">
        <f>SUMIFS('Fin Data'!F:F,'Fin Data'!A:A,D482)</f>
        <v>0</v>
      </c>
      <c r="F482" s="17">
        <f>SUMIFS('Fin Data with 6 week hist'!I:I,'Fin Data with 6 week hist'!$A:$A,$D482)</f>
        <v>21</v>
      </c>
      <c r="G482" s="17">
        <f>SUMIFS('Fin Data with 6 week hist'!J:J,'Fin Data with 6 week hist'!$A:$A,$D482)</f>
        <v>52</v>
      </c>
      <c r="H482" s="17">
        <f>SUMIFS('Fin Data with 6 week hist'!K:K,'Fin Data with 6 week hist'!$A:$A,$D482)+SUMIFS('Unit Cancellations'!D:D,'Unit Cancellations'!$B:$B,$D482)</f>
        <v>48</v>
      </c>
      <c r="I482" s="17">
        <f>SUMIFS('Fin Data with 6 week hist'!L:L,'Fin Data with 6 week hist'!$A:$A,$D482)+SUMIFS('Unit Cancellations'!E:E,'Unit Cancellations'!$B:$B,$D482)</f>
        <v>34</v>
      </c>
      <c r="J482" s="17">
        <f>SUMIFS('Fin Data with 6 week hist'!M:M,'Fin Data with 6 week hist'!$A:$A,$D482)+SUMIFS('Unit Cancellations'!F:F,'Unit Cancellations'!$B:$B,$D482)</f>
        <v>27</v>
      </c>
      <c r="K482" s="17">
        <f>SUMIFS('Fin Data with 6 week hist'!N:N,'Fin Data with 6 week hist'!$A:$A,$D482)+SUMIFS('Unit Cancellations'!G:G,'Unit Cancellations'!$B:$B,$D482)</f>
        <v>23</v>
      </c>
      <c r="L482" s="17">
        <f>SUMIFS('Fin Data'!AN:AN,'Fin Data'!A:A,D482)</f>
        <v>34</v>
      </c>
      <c r="M482" s="18">
        <f>IFERROR(SUMIFS('Fin Data'!AO:AO,'Fin Data'!A:A,D482),"")</f>
        <v>0</v>
      </c>
      <c r="N482" s="19"/>
      <c r="O482" s="17">
        <f t="shared" si="63"/>
        <v>11</v>
      </c>
      <c r="P482" s="18" t="str">
        <f t="shared" si="64"/>
        <v/>
      </c>
      <c r="Q482" s="19"/>
      <c r="R482" s="17">
        <f t="shared" si="65"/>
        <v>11</v>
      </c>
      <c r="S482" s="18" t="str">
        <f t="shared" si="66"/>
        <v/>
      </c>
      <c r="T482" s="17">
        <f t="shared" si="67"/>
        <v>0</v>
      </c>
      <c r="U482" s="20" t="e">
        <f>#REF!</f>
        <v>#REF!</v>
      </c>
      <c r="V482" s="19"/>
      <c r="W482" s="17">
        <f>SUMIFS('Forecast Data'!$D:$D,'Forecast Data'!$C:$C,W$6,'Forecast Data'!$B:$B,$D482)</f>
        <v>11</v>
      </c>
      <c r="X482" s="17">
        <f>SUMIFS('Forecast Data'!$D:$D,'Forecast Data'!$C:$C,X$6,'Forecast Data'!$B:$B,$D482)</f>
        <v>11</v>
      </c>
      <c r="Y482" s="17">
        <f>SUMIFS('Forecast Data'!$D:$D,'Forecast Data'!$C:$C,Y$6,'Forecast Data'!$B:$B,$D482)</f>
        <v>11</v>
      </c>
      <c r="Z482" s="17">
        <f>SUMIFS('Forecast Data'!$D:$D,'Forecast Data'!$C:$C,Z$6,'Forecast Data'!$B:$B,$D482)</f>
        <v>11</v>
      </c>
      <c r="AA482" s="17">
        <f>SUMIFS('Forecast Data'!$D:$D,'Forecast Data'!$C:$C,AA$6,'Forecast Data'!$B:$B,$D482)</f>
        <v>11</v>
      </c>
      <c r="AB482" s="17">
        <f>SUMIFS('Forecast Data'!$D:$D,'Forecast Data'!$C:$C,AB$6,'Forecast Data'!$B:$B,$D482)</f>
        <v>11</v>
      </c>
      <c r="AC482" s="17">
        <f>SUMIFS('Forecast Data'!$D:$D,'Forecast Data'!$C:$C,AC$6,'Forecast Data'!$B:$B,$D482)</f>
        <v>11</v>
      </c>
      <c r="AD482" s="17">
        <f>SUMIFS('Forecast Data'!$D:$D,'Forecast Data'!$C:$C,AD$6,'Forecast Data'!$B:$B,$D482)</f>
        <v>11</v>
      </c>
      <c r="AE482" s="17">
        <f>SUMIFS('Forecast Data'!$D:$D,'Forecast Data'!$C:$C,AE$6,'Forecast Data'!$B:$B,$D482)</f>
        <v>11</v>
      </c>
      <c r="AF482" s="17">
        <f>SUMIFS('Forecast Data'!$D:$D,'Forecast Data'!$C:$C,AF$6,'Forecast Data'!$B:$B,$D482)</f>
        <v>11</v>
      </c>
      <c r="AG482" s="17">
        <f>SUMIFS('Forecast Data'!$D:$D,'Forecast Data'!$C:$C,AG$6,'Forecast Data'!$B:$B,$D482)</f>
        <v>11</v>
      </c>
      <c r="AH482" s="17">
        <f>SUMIFS('Forecast Data'!$D:$D,'Forecast Data'!$C:$C,AH$6,'Forecast Data'!$B:$B,$D482)</f>
        <v>12</v>
      </c>
      <c r="AI482" s="19"/>
      <c r="AJ482" s="18" t="str">
        <f>IF(SUMIFS('Forecast Data'!$E:$E,'Forecast Data'!$C:$C,AJ$6,'Forecast Data'!$B:$B,$D482)=0,"",SUMIFS('Forecast Data'!$E:$E,'Forecast Data'!$C:$C,AJ$6,'Forecast Data'!$B:$B,$D482))</f>
        <v/>
      </c>
      <c r="AK482" s="18" t="str">
        <f>IF(SUMIFS('Forecast Data'!$E:$E,'Forecast Data'!$C:$C,AK$6,'Forecast Data'!$B:$B,$D482)=0,"",SUMIFS('Forecast Data'!$E:$E,'Forecast Data'!$C:$C,AK$6,'Forecast Data'!$B:$B,$D482))</f>
        <v/>
      </c>
      <c r="AL482" s="18" t="str">
        <f>IF(SUMIFS('Forecast Data'!$E:$E,'Forecast Data'!$C:$C,AL$6,'Forecast Data'!$B:$B,$D482)=0,"",SUMIFS('Forecast Data'!$E:$E,'Forecast Data'!$C:$C,AL$6,'Forecast Data'!$B:$B,$D482))</f>
        <v/>
      </c>
      <c r="AM482" s="18" t="str">
        <f>IF(SUMIFS('Forecast Data'!$E:$E,'Forecast Data'!$C:$C,AM$6,'Forecast Data'!$B:$B,$D482)=0,"",SUMIFS('Forecast Data'!$E:$E,'Forecast Data'!$C:$C,AM$6,'Forecast Data'!$B:$B,$D482))</f>
        <v/>
      </c>
      <c r="AN482" s="18" t="str">
        <f>IF(SUMIFS('Forecast Data'!$E:$E,'Forecast Data'!$C:$C,AN$6,'Forecast Data'!$B:$B,$D482)=0,"",SUMIFS('Forecast Data'!$E:$E,'Forecast Data'!$C:$C,AN$6,'Forecast Data'!$B:$B,$D482))</f>
        <v/>
      </c>
      <c r="AO482" s="18" t="str">
        <f>IF(SUMIFS('Forecast Data'!$E:$E,'Forecast Data'!$C:$C,AO$6,'Forecast Data'!$B:$B,$D482)=0,"",SUMIFS('Forecast Data'!$E:$E,'Forecast Data'!$C:$C,AO$6,'Forecast Data'!$B:$B,$D482))</f>
        <v/>
      </c>
      <c r="AP482" s="18" t="str">
        <f>IF(SUMIFS('Forecast Data'!$E:$E,'Forecast Data'!$C:$C,AP$6,'Forecast Data'!$B:$B,$D482)=0,"",SUMIFS('Forecast Data'!$E:$E,'Forecast Data'!$C:$C,AP$6,'Forecast Data'!$B:$B,$D482))</f>
        <v/>
      </c>
      <c r="AQ482" s="18" t="str">
        <f>IF(SUMIFS('Forecast Data'!$E:$E,'Forecast Data'!$C:$C,AQ$6,'Forecast Data'!$B:$B,$D482)=0,"",SUMIFS('Forecast Data'!$E:$E,'Forecast Data'!$C:$C,AQ$6,'Forecast Data'!$B:$B,$D482))</f>
        <v/>
      </c>
      <c r="AR482" s="18" t="str">
        <f>IF(SUMIFS('Forecast Data'!$E:$E,'Forecast Data'!$C:$C,AR$6,'Forecast Data'!$B:$B,$D482)=0,"",SUMIFS('Forecast Data'!$E:$E,'Forecast Data'!$C:$C,AR$6,'Forecast Data'!$B:$B,$D482))</f>
        <v/>
      </c>
      <c r="AS482" s="18" t="str">
        <f>IF(SUMIFS('Forecast Data'!$E:$E,'Forecast Data'!$C:$C,AS$6,'Forecast Data'!$B:$B,$D482)=0,"",SUMIFS('Forecast Data'!$E:$E,'Forecast Data'!$C:$C,AS$6,'Forecast Data'!$B:$B,$D482))</f>
        <v/>
      </c>
      <c r="AT482" s="18" t="str">
        <f>IF(SUMIFS('Forecast Data'!$E:$E,'Forecast Data'!$C:$C,AT$6,'Forecast Data'!$B:$B,$D482)=0,"",SUMIFS('Forecast Data'!$E:$E,'Forecast Data'!$C:$C,AT$6,'Forecast Data'!$B:$B,$D482))</f>
        <v/>
      </c>
      <c r="AU482" s="18" t="str">
        <f>IF(SUMIFS('Forecast Data'!$E:$E,'Forecast Data'!$C:$C,AU$6,'Forecast Data'!$B:$B,$D482)=0,"",SUMIFS('Forecast Data'!$E:$E,'Forecast Data'!$C:$C,AU$6,'Forecast Data'!$B:$B,$D482))</f>
        <v/>
      </c>
      <c r="AV482" s="19"/>
      <c r="AW482" s="11">
        <f>SUMIFS('OP Units'!E:E,'OP Units'!$A:$A,$D482)</f>
        <v>0</v>
      </c>
      <c r="AX482" s="11">
        <f>SUMIFS('OP Units'!F:F,'OP Units'!$A:$A,$D482)</f>
        <v>0</v>
      </c>
      <c r="AY482" s="11">
        <f>SUMIFS('OP Units'!G:G,'OP Units'!$A:$A,$D482)</f>
        <v>0</v>
      </c>
      <c r="AZ482" s="11">
        <f>SUMIFS('OP Units'!H:H,'OP Units'!$A:$A,$D482)</f>
        <v>0</v>
      </c>
      <c r="BA482" s="11">
        <f>SUMIFS('OP Units'!I:I,'OP Units'!$A:$A,$D482)</f>
        <v>0</v>
      </c>
      <c r="BB482" s="11">
        <f>SUMIFS('OP Units'!J:J,'OP Units'!$A:$A,$D482)</f>
        <v>0</v>
      </c>
      <c r="BC482" s="11">
        <f>SUMIFS('OP Units'!K:K,'OP Units'!$A:$A,$D482)</f>
        <v>0</v>
      </c>
      <c r="BD482" s="11">
        <f>SUMIFS('OP Units'!L:L,'OP Units'!$A:$A,$D482)</f>
        <v>0</v>
      </c>
      <c r="BE482" s="11">
        <f>SUMIFS('OP Units'!M:M,'OP Units'!$A:$A,$D482)</f>
        <v>0</v>
      </c>
      <c r="BF482" s="11">
        <f>SUMIFS('OP Units'!N:N,'OP Units'!$A:$A,$D482)</f>
        <v>0</v>
      </c>
      <c r="BG482" s="11">
        <f>SUMIFS('OP Units'!O:O,'OP Units'!$A:$A,$D482)</f>
        <v>0</v>
      </c>
      <c r="BH482" s="11">
        <f>SUMIFS('OP Units'!P:P,'OP Units'!$A:$A,$D482)</f>
        <v>0</v>
      </c>
      <c r="BI482" s="19"/>
      <c r="BJ482" s="12" t="str">
        <f>IFERROR((SUMIFS('OP Units'!E:E,'OP Units'!$A:$A,$D482)-SUMIFS('Forecast Data'!$H:$H,'Forecast Data'!$C:$C,BJ$6,'Forecast Data'!$B:$B,$D482))/SUMIFS('Forecast Data'!$H:$H,'Forecast Data'!$C:$C,BJ$6,'Forecast Data'!$B:$B,$D482),"")</f>
        <v/>
      </c>
      <c r="BK482" s="12" t="str">
        <f>IFERROR((SUMIFS('OP Units'!F:F,'OP Units'!$A:$A,$D482)-SUMIFS('Forecast Data'!$H:$H,'Forecast Data'!$C:$C,BK$6,'Forecast Data'!$B:$B,$D482))/SUMIFS('Forecast Data'!$H:$H,'Forecast Data'!$C:$C,BK$6,'Forecast Data'!$B:$B,$D482),"")</f>
        <v/>
      </c>
      <c r="BL482" s="12" t="str">
        <f>IFERROR((SUMIFS('OP Units'!G:G,'OP Units'!$A:$A,$D482)-SUMIFS('Forecast Data'!$H:$H,'Forecast Data'!$C:$C,BL$6,'Forecast Data'!$B:$B,$D482))/SUMIFS('Forecast Data'!$H:$H,'Forecast Data'!$C:$C,BL$6,'Forecast Data'!$B:$B,$D482),"")</f>
        <v/>
      </c>
      <c r="BM482" s="12" t="str">
        <f>IFERROR((SUMIFS('OP Units'!H:H,'OP Units'!$A:$A,$D482)-SUMIFS('Forecast Data'!$H:$H,'Forecast Data'!$C:$C,BM$6,'Forecast Data'!$B:$B,$D482))/SUMIFS('Forecast Data'!$H:$H,'Forecast Data'!$C:$C,BM$6,'Forecast Data'!$B:$B,$D482),"")</f>
        <v/>
      </c>
      <c r="BN482" s="12" t="str">
        <f>IFERROR((SUMIFS('OP Units'!I:I,'OP Units'!$A:$A,$D482)-SUMIFS('Forecast Data'!$H:$H,'Forecast Data'!$C:$C,BN$6,'Forecast Data'!$B:$B,$D482))/SUMIFS('Forecast Data'!$H:$H,'Forecast Data'!$C:$C,BN$6,'Forecast Data'!$B:$B,$D482),"")</f>
        <v/>
      </c>
      <c r="BO482" s="12" t="str">
        <f>IFERROR((SUMIFS('OP Units'!J:J,'OP Units'!$A:$A,$D482)-SUMIFS('Forecast Data'!$H:$H,'Forecast Data'!$C:$C,BO$6,'Forecast Data'!$B:$B,$D482))/SUMIFS('Forecast Data'!$H:$H,'Forecast Data'!$C:$C,BO$6,'Forecast Data'!$B:$B,$D482),"")</f>
        <v/>
      </c>
      <c r="BP482" s="12" t="str">
        <f>IFERROR((SUMIFS('OP Units'!K:K,'OP Units'!$A:$A,$D482)-SUMIFS('Forecast Data'!$H:$H,'Forecast Data'!$C:$C,BP$6,'Forecast Data'!$B:$B,$D482))/SUMIFS('Forecast Data'!$H:$H,'Forecast Data'!$C:$C,BP$6,'Forecast Data'!$B:$B,$D482),"")</f>
        <v/>
      </c>
      <c r="BQ482" s="12" t="str">
        <f>IFERROR((SUMIFS('OP Units'!L:L,'OP Units'!$A:$A,$D482)-SUMIFS('Forecast Data'!$H:$H,'Forecast Data'!$C:$C,BQ$6,'Forecast Data'!$B:$B,$D482))/SUMIFS('Forecast Data'!$H:$H,'Forecast Data'!$C:$C,BQ$6,'Forecast Data'!$B:$B,$D482),"")</f>
        <v/>
      </c>
      <c r="BR482" s="12" t="str">
        <f>IFERROR((SUMIFS('OP Units'!M:M,'OP Units'!$A:$A,$D482)-SUMIFS('Forecast Data'!$H:$H,'Forecast Data'!$C:$C,BR$6,'Forecast Data'!$B:$B,$D482))/SUMIFS('Forecast Data'!$H:$H,'Forecast Data'!$C:$C,BR$6,'Forecast Data'!$B:$B,$D482),"")</f>
        <v/>
      </c>
      <c r="BS482" s="12" t="str">
        <f>IFERROR((SUMIFS('OP Units'!N:N,'OP Units'!$A:$A,$D482)-SUMIFS('Forecast Data'!$H:$H,'Forecast Data'!$C:$C,BS$6,'Forecast Data'!$B:$B,$D482))/SUMIFS('Forecast Data'!$H:$H,'Forecast Data'!$C:$C,BS$6,'Forecast Data'!$B:$B,$D482),"")</f>
        <v/>
      </c>
      <c r="BT482" s="12" t="str">
        <f>IFERROR((SUMIFS('OP Units'!O:O,'OP Units'!$A:$A,$D482)-SUMIFS('Forecast Data'!$H:$H,'Forecast Data'!$C:$C,BT$6,'Forecast Data'!$B:$B,$D482))/SUMIFS('Forecast Data'!$H:$H,'Forecast Data'!$C:$C,BT$6,'Forecast Data'!$B:$B,$D482),"")</f>
        <v/>
      </c>
      <c r="BU482" s="12" t="str">
        <f>IFERROR((SUMIFS('OP Units'!P:P,'OP Units'!$A:$A,$D482)-SUMIFS('Forecast Data'!$H:$H,'Forecast Data'!$C:$C,BU$6,'Forecast Data'!$B:$B,$D482))/SUMIFS('Forecast Data'!$H:$H,'Forecast Data'!$C:$C,BU$6,'Forecast Data'!$B:$B,$D482),"")</f>
        <v/>
      </c>
      <c r="BV482" s="21"/>
      <c r="BW482" s="17">
        <f>(SUMIFS('Forecast Data'!H:H,'Forecast Data'!B:B,D482,'Forecast Data'!C:C,BK$6)+SUMIFS('Forecast Data'!H:H,'Forecast Data'!B:B,D482,'Forecast Data'!C:C,BL$6)+SUMIFS('Forecast Data'!H:H,'Forecast Data'!B:B,D482,'Forecast Data'!C:C,BM$6)+SUMIFS('Forecast Data'!H:H,'Forecast Data'!B:B,D482,'Forecast Data'!C:C,BN$6)+SUMIFS('Forecast Data'!H:H,'Forecast Data'!B:B,D482,'Forecast Data'!C:C,BO$6)+SUMIFS('Forecast Data'!H:H,'Forecast Data'!B:B,D482,'Forecast Data'!C:C,BP$6)+SUMIFS('Forecast Data'!H:H,'Forecast Data'!B:B,D482,'Forecast Data'!C:C,BQ$6)+SUMIFS('Forecast Data'!H:H,'Forecast Data'!B:B,D482,'Forecast Data'!C:C,BJ$6))/8</f>
        <v>0</v>
      </c>
      <c r="BX482" s="18" t="str">
        <f>IFERROR((SUM(W482:AD482)-(SUMIFS('Forecast Data'!H:H,'Forecast Data'!B:B,B482,'Forecast Data'!C:C,BJ$6)+SUMIFS('Forecast Data'!H:H,'Forecast Data'!B:B,B482,'Forecast Data'!C:C,BK$6)+SUMIFS('Forecast Data'!H:H,'Forecast Data'!B:B,B482,'Forecast Data'!C:C,BL$6)+SUMIFS('Forecast Data'!H:H,'Forecast Data'!B:B,B482,'Forecast Data'!C:C,BM$6)+SUMIFS('Forecast Data'!H:H,'Forecast Data'!B:B,B482,'Forecast Data'!C:C,BN$6)+SUMIFS('Forecast Data'!H:H,'Forecast Data'!B:B,B482,'Forecast Data'!C:C,BO$6)+SUMIFS('Forecast Data'!H:H,'Forecast Data'!B:B,B482,'Forecast Data'!C:C,BP$6)+SUMIFS('Forecast Data'!H:H,'Forecast Data'!B:B,B482,'Forecast Data'!C:C,BQ$6)))/(SUMIFS('Forecast Data'!H:H,'Forecast Data'!B:B,B482,'Forecast Data'!C:C,BJ$6)+SUMIFS('Forecast Data'!H:H,'Forecast Data'!B:B,B482,'Forecast Data'!C:C,BK$6)+SUMIFS('Forecast Data'!H:H,'Forecast Data'!B:B,B482,'Forecast Data'!C:C,BL$6)+SUMIFS('Forecast Data'!H:H,'Forecast Data'!B:B,B482,'Forecast Data'!C:C,BM$6)+SUMIFS('Forecast Data'!H:H,'Forecast Data'!B:B,B482,'Forecast Data'!C:C,BN$6)+SUMIFS('Forecast Data'!H:H,'Forecast Data'!B:B,B482,'Forecast Data'!C:C,BO$6)+SUMIFS('Forecast Data'!H:H,'Forecast Data'!B:B,B482,'Forecast Data'!C:C,BP$6)+SUMIFS('Forecast Data'!H:H,'Forecast Data'!B:B,B482,'Forecast Data'!C:C,BQ$6)),"")</f>
        <v/>
      </c>
      <c r="BY482" s="18">
        <f t="shared" si="68"/>
        <v>2.9074813771542085E-5</v>
      </c>
      <c r="BZ482" s="22">
        <f t="shared" si="69"/>
        <v>9.0452892694241411E-6</v>
      </c>
      <c r="CA482" s="23">
        <f t="shared" si="70"/>
        <v>2.0029524502117942E-3</v>
      </c>
      <c r="CB482" s="18">
        <f t="shared" si="71"/>
        <v>2.002952450211794E-5</v>
      </c>
      <c r="CC482" s="21"/>
      <c r="CD482" s="17">
        <f>(SUMIFS('Forecast Data'!H:H,'Forecast Data'!B:B,D482,'Forecast Data'!C:C,BK$6)+SUMIFS('Forecast Data'!H:H,'Forecast Data'!B:B,D482,'Forecast Data'!C:C,BL$6)+SUMIFS('Forecast Data'!H:H,'Forecast Data'!B:B,D482,'Forecast Data'!C:C,BM$6)+SUMIFS('Forecast Data'!H:H,'Forecast Data'!B:B,D482,'Forecast Data'!C:C,BJ$6))/4</f>
        <v>0</v>
      </c>
      <c r="CE482" s="18" t="str">
        <f>IFERROR((SUM(W482:Z482)-(SUMIFS('Forecast Data'!H:H,'Forecast Data'!B:B,D482,'Forecast Data'!C:C,BJ$6)+SUMIFS('Forecast Data'!H:H,'Forecast Data'!B:B,D482,'Forecast Data'!C:C,BK$6)+SUMIFS('Forecast Data'!H:H,'Forecast Data'!B:B,D482,'Forecast Data'!C:C,BL$6)+SUMIFS('Forecast Data'!H:H,'Forecast Data'!B:B,D482,'Forecast Data'!C:C,BM$6)))/(SUMIFS('Forecast Data'!H:H,'Forecast Data'!B:B,D482,'Forecast Data'!C:C,BJ$6)+SUMIFS('Forecast Data'!H:H,'Forecast Data'!B:B,D482,'Forecast Data'!C:C,BK$6)+SUMIFS('Forecast Data'!H:H,'Forecast Data'!B:B,D482,'Forecast Data'!C:C,BL$6)+SUMIFS('Forecast Data'!H:H,'Forecast Data'!B:B,D482,'Forecast Data'!C:C,BM$6)),"")</f>
        <v/>
      </c>
      <c r="CF482" s="18">
        <f t="shared" si="72"/>
        <v>2.9074813771542085E-5</v>
      </c>
      <c r="CG482" s="18">
        <f t="shared" si="73"/>
        <v>9.2222436401943224E-6</v>
      </c>
      <c r="CH482" s="23">
        <f t="shared" si="74"/>
        <v>1.9852570131347765E-3</v>
      </c>
      <c r="CI482" s="13"/>
    </row>
    <row r="483" spans="1:87" ht="13.2">
      <c r="A483" s="1"/>
      <c r="B483" t="str">
        <f t="shared" ref="B483:B520" si="82">D483</f>
        <v>Prominent Nutrition</v>
      </c>
      <c r="D483" t="s">
        <v>515</v>
      </c>
      <c r="E483" s="11">
        <f>SUMIFS('Fin Data'!F:F,'Fin Data'!A:A,D483)</f>
        <v>0</v>
      </c>
      <c r="F483" s="11">
        <f>SUMIFS('Fin Data with 6 week hist'!I:I,'Fin Data with 6 week hist'!$A:$A,$D483)</f>
        <v>219</v>
      </c>
      <c r="G483" s="11">
        <f>SUMIFS('Fin Data with 6 week hist'!J:J,'Fin Data with 6 week hist'!$A:$A,$D483)</f>
        <v>284</v>
      </c>
      <c r="H483" s="11">
        <f>SUMIFS('Fin Data with 6 week hist'!K:K,'Fin Data with 6 week hist'!$A:$A,$D483)+SUMIFS('Unit Cancellations'!D:D,'Unit Cancellations'!$B:$B,$D483)</f>
        <v>231</v>
      </c>
      <c r="I483" s="11">
        <f>SUMIFS('Fin Data with 6 week hist'!L:L,'Fin Data with 6 week hist'!$A:$A,$D483)+SUMIFS('Unit Cancellations'!E:E,'Unit Cancellations'!$B:$B,$D483)</f>
        <v>257</v>
      </c>
      <c r="J483" s="11">
        <f>SUMIFS('Fin Data with 6 week hist'!M:M,'Fin Data with 6 week hist'!$A:$A,$D483)+SUMIFS('Unit Cancellations'!F:F,'Unit Cancellations'!$B:$B,$D483)</f>
        <v>279</v>
      </c>
      <c r="K483" s="11">
        <f>SUMIFS('Fin Data with 6 week hist'!N:N,'Fin Data with 6 week hist'!$A:$A,$D483)+SUMIFS('Unit Cancellations'!G:G,'Unit Cancellations'!$B:$B,$D483)</f>
        <v>253</v>
      </c>
      <c r="L483" s="11">
        <f>SUMIFS('Fin Data'!AN:AN,'Fin Data'!A:A,D483)</f>
        <v>254</v>
      </c>
      <c r="M483" s="12">
        <f>IFERROR(SUMIFS('Fin Data'!AO:AO,'Fin Data'!A:A,D483),"")</f>
        <v>0</v>
      </c>
      <c r="N483" s="1"/>
      <c r="O483" s="11">
        <f t="shared" si="63"/>
        <v>220.75</v>
      </c>
      <c r="P483" s="12" t="str">
        <f t="shared" si="64"/>
        <v/>
      </c>
      <c r="Q483" s="1"/>
      <c r="R483" s="11">
        <f t="shared" si="65"/>
        <v>219.875</v>
      </c>
      <c r="S483" s="12" t="str">
        <f t="shared" si="66"/>
        <v/>
      </c>
      <c r="T483" s="11">
        <f t="shared" si="67"/>
        <v>0</v>
      </c>
      <c r="U483" s="1" t="e">
        <f t="shared" ref="U483:U537" si="83">#REF!</f>
        <v>#REF!</v>
      </c>
      <c r="V483" s="1"/>
      <c r="W483" s="11">
        <f>SUMIFS('Forecast Data'!$D:$D,'Forecast Data'!$C:$C,W$6,'Forecast Data'!$B:$B,$D483)</f>
        <v>220</v>
      </c>
      <c r="X483" s="11">
        <f>SUMIFS('Forecast Data'!$D:$D,'Forecast Data'!$C:$C,X$6,'Forecast Data'!$B:$B,$D483)</f>
        <v>220</v>
      </c>
      <c r="Y483" s="11">
        <f>SUMIFS('Forecast Data'!$D:$D,'Forecast Data'!$C:$C,Y$6,'Forecast Data'!$B:$B,$D483)</f>
        <v>222</v>
      </c>
      <c r="Z483" s="11">
        <f>SUMIFS('Forecast Data'!$D:$D,'Forecast Data'!$C:$C,Z$6,'Forecast Data'!$B:$B,$D483)</f>
        <v>221</v>
      </c>
      <c r="AA483" s="11">
        <f>SUMIFS('Forecast Data'!$D:$D,'Forecast Data'!$C:$C,AA$6,'Forecast Data'!$B:$B,$D483)</f>
        <v>223</v>
      </c>
      <c r="AB483" s="11">
        <f>SUMIFS('Forecast Data'!$D:$D,'Forecast Data'!$C:$C,AB$6,'Forecast Data'!$B:$B,$D483)</f>
        <v>222</v>
      </c>
      <c r="AC483" s="11">
        <f>SUMIFS('Forecast Data'!$D:$D,'Forecast Data'!$C:$C,AC$6,'Forecast Data'!$B:$B,$D483)</f>
        <v>220</v>
      </c>
      <c r="AD483" s="11">
        <f>SUMIFS('Forecast Data'!$D:$D,'Forecast Data'!$C:$C,AD$6,'Forecast Data'!$B:$B,$D483)</f>
        <v>211</v>
      </c>
      <c r="AE483" s="11">
        <f>SUMIFS('Forecast Data'!$D:$D,'Forecast Data'!$C:$C,AE$6,'Forecast Data'!$B:$B,$D483)</f>
        <v>249</v>
      </c>
      <c r="AF483" s="11">
        <f>SUMIFS('Forecast Data'!$D:$D,'Forecast Data'!$C:$C,AF$6,'Forecast Data'!$B:$B,$D483)</f>
        <v>243</v>
      </c>
      <c r="AG483" s="11">
        <f>SUMIFS('Forecast Data'!$D:$D,'Forecast Data'!$C:$C,AG$6,'Forecast Data'!$B:$B,$D483)</f>
        <v>243</v>
      </c>
      <c r="AH483" s="11">
        <f>SUMIFS('Forecast Data'!$D:$D,'Forecast Data'!$C:$C,AH$6,'Forecast Data'!$B:$B,$D483)</f>
        <v>247</v>
      </c>
      <c r="AI483" s="1"/>
      <c r="AJ483" s="12" t="str">
        <f>IF(SUMIFS('Forecast Data'!$E:$E,'Forecast Data'!$C:$C,AJ$6,'Forecast Data'!$B:$B,$D483)=0,"",SUMIFS('Forecast Data'!$E:$E,'Forecast Data'!$C:$C,AJ$6,'Forecast Data'!$B:$B,$D483))</f>
        <v/>
      </c>
      <c r="AK483" s="12" t="str">
        <f>IF(SUMIFS('Forecast Data'!$E:$E,'Forecast Data'!$C:$C,AK$6,'Forecast Data'!$B:$B,$D483)=0,"",SUMIFS('Forecast Data'!$E:$E,'Forecast Data'!$C:$C,AK$6,'Forecast Data'!$B:$B,$D483))</f>
        <v/>
      </c>
      <c r="AL483" s="12" t="str">
        <f>IF(SUMIFS('Forecast Data'!$E:$E,'Forecast Data'!$C:$C,AL$6,'Forecast Data'!$B:$B,$D483)=0,"",SUMIFS('Forecast Data'!$E:$E,'Forecast Data'!$C:$C,AL$6,'Forecast Data'!$B:$B,$D483))</f>
        <v/>
      </c>
      <c r="AM483" s="12" t="str">
        <f>IF(SUMIFS('Forecast Data'!$E:$E,'Forecast Data'!$C:$C,AM$6,'Forecast Data'!$B:$B,$D483)=0,"",SUMIFS('Forecast Data'!$E:$E,'Forecast Data'!$C:$C,AM$6,'Forecast Data'!$B:$B,$D483))</f>
        <v/>
      </c>
      <c r="AN483" s="12" t="str">
        <f>IF(SUMIFS('Forecast Data'!$E:$E,'Forecast Data'!$C:$C,AN$6,'Forecast Data'!$B:$B,$D483)=0,"",SUMIFS('Forecast Data'!$E:$E,'Forecast Data'!$C:$C,AN$6,'Forecast Data'!$B:$B,$D483))</f>
        <v/>
      </c>
      <c r="AO483" s="12" t="str">
        <f>IF(SUMIFS('Forecast Data'!$E:$E,'Forecast Data'!$C:$C,AO$6,'Forecast Data'!$B:$B,$D483)=0,"",SUMIFS('Forecast Data'!$E:$E,'Forecast Data'!$C:$C,AO$6,'Forecast Data'!$B:$B,$D483))</f>
        <v/>
      </c>
      <c r="AP483" s="12" t="str">
        <f>IF(SUMIFS('Forecast Data'!$E:$E,'Forecast Data'!$C:$C,AP$6,'Forecast Data'!$B:$B,$D483)=0,"",SUMIFS('Forecast Data'!$E:$E,'Forecast Data'!$C:$C,AP$6,'Forecast Data'!$B:$B,$D483))</f>
        <v/>
      </c>
      <c r="AQ483" s="12" t="str">
        <f>IF(SUMIFS('Forecast Data'!$E:$E,'Forecast Data'!$C:$C,AQ$6,'Forecast Data'!$B:$B,$D483)=0,"",SUMIFS('Forecast Data'!$E:$E,'Forecast Data'!$C:$C,AQ$6,'Forecast Data'!$B:$B,$D483))</f>
        <v/>
      </c>
      <c r="AR483" s="12" t="str">
        <f>IF(SUMIFS('Forecast Data'!$E:$E,'Forecast Data'!$C:$C,AR$6,'Forecast Data'!$B:$B,$D483)=0,"",SUMIFS('Forecast Data'!$E:$E,'Forecast Data'!$C:$C,AR$6,'Forecast Data'!$B:$B,$D483))</f>
        <v/>
      </c>
      <c r="AS483" s="12">
        <f>IF(SUMIFS('Forecast Data'!$E:$E,'Forecast Data'!$C:$C,AS$6,'Forecast Data'!$B:$B,$D483)=0,"",SUMIFS('Forecast Data'!$E:$E,'Forecast Data'!$C:$C,AS$6,'Forecast Data'!$B:$B,$D483))</f>
        <v>5.24</v>
      </c>
      <c r="AT483" s="12">
        <f>IF(SUMIFS('Forecast Data'!$E:$E,'Forecast Data'!$C:$C,AT$6,'Forecast Data'!$B:$B,$D483)=0,"",SUMIFS('Forecast Data'!$E:$E,'Forecast Data'!$C:$C,AT$6,'Forecast Data'!$B:$B,$D483))</f>
        <v>1.73</v>
      </c>
      <c r="AU483" s="12">
        <f>IF(SUMIFS('Forecast Data'!$E:$E,'Forecast Data'!$C:$C,AU$6,'Forecast Data'!$B:$B,$D483)=0,"",SUMIFS('Forecast Data'!$E:$E,'Forecast Data'!$C:$C,AU$6,'Forecast Data'!$B:$B,$D483))</f>
        <v>1.26</v>
      </c>
      <c r="AV483" s="1"/>
      <c r="AW483" s="11">
        <f>SUMIFS('OP Units'!E:E,'OP Units'!$A:$A,$D483)</f>
        <v>0</v>
      </c>
      <c r="AX483" s="11">
        <f>SUMIFS('OP Units'!F:F,'OP Units'!$A:$A,$D483)</f>
        <v>0</v>
      </c>
      <c r="AY483" s="11">
        <f>SUMIFS('OP Units'!G:G,'OP Units'!$A:$A,$D483)</f>
        <v>0</v>
      </c>
      <c r="AZ483" s="11">
        <f>SUMIFS('OP Units'!H:H,'OP Units'!$A:$A,$D483)</f>
        <v>0</v>
      </c>
      <c r="BA483" s="11">
        <f>SUMIFS('OP Units'!I:I,'OP Units'!$A:$A,$D483)</f>
        <v>0</v>
      </c>
      <c r="BB483" s="11">
        <f>SUMIFS('OP Units'!J:J,'OP Units'!$A:$A,$D483)</f>
        <v>0</v>
      </c>
      <c r="BC483" s="11">
        <f>SUMIFS('OP Units'!K:K,'OP Units'!$A:$A,$D483)</f>
        <v>0</v>
      </c>
      <c r="BD483" s="11">
        <f>SUMIFS('OP Units'!L:L,'OP Units'!$A:$A,$D483)</f>
        <v>0</v>
      </c>
      <c r="BE483" s="11">
        <f>SUMIFS('OP Units'!M:M,'OP Units'!$A:$A,$D483)</f>
        <v>0</v>
      </c>
      <c r="BF483" s="11">
        <f>SUMIFS('OP Units'!N:N,'OP Units'!$A:$A,$D483)</f>
        <v>0</v>
      </c>
      <c r="BG483" s="11">
        <f>SUMIFS('OP Units'!O:O,'OP Units'!$A:$A,$D483)</f>
        <v>0</v>
      </c>
      <c r="BH483" s="11">
        <f>SUMIFS('OP Units'!P:P,'OP Units'!$A:$A,$D483)</f>
        <v>0</v>
      </c>
      <c r="BI483" s="1"/>
      <c r="BJ483" s="12" t="str">
        <f>IFERROR((SUMIFS('OP Units'!E:E,'OP Units'!$A:$A,$D483)-SUMIFS('Forecast Data'!$H:$H,'Forecast Data'!$C:$C,BJ$6,'Forecast Data'!$B:$B,$D483))/SUMIFS('Forecast Data'!$H:$H,'Forecast Data'!$C:$C,BJ$6,'Forecast Data'!$B:$B,$D483),"")</f>
        <v/>
      </c>
      <c r="BK483" s="12" t="str">
        <f>IFERROR((SUMIFS('OP Units'!F:F,'OP Units'!$A:$A,$D483)-SUMIFS('Forecast Data'!$H:$H,'Forecast Data'!$C:$C,BK$6,'Forecast Data'!$B:$B,$D483))/SUMIFS('Forecast Data'!$H:$H,'Forecast Data'!$C:$C,BK$6,'Forecast Data'!$B:$B,$D483),"")</f>
        <v/>
      </c>
      <c r="BL483" s="12" t="str">
        <f>IFERROR((SUMIFS('OP Units'!G:G,'OP Units'!$A:$A,$D483)-SUMIFS('Forecast Data'!$H:$H,'Forecast Data'!$C:$C,BL$6,'Forecast Data'!$B:$B,$D483))/SUMIFS('Forecast Data'!$H:$H,'Forecast Data'!$C:$C,BL$6,'Forecast Data'!$B:$B,$D483),"")</f>
        <v/>
      </c>
      <c r="BM483" s="12" t="str">
        <f>IFERROR((SUMIFS('OP Units'!H:H,'OP Units'!$A:$A,$D483)-SUMIFS('Forecast Data'!$H:$H,'Forecast Data'!$C:$C,BM$6,'Forecast Data'!$B:$B,$D483))/SUMIFS('Forecast Data'!$H:$H,'Forecast Data'!$C:$C,BM$6,'Forecast Data'!$B:$B,$D483),"")</f>
        <v/>
      </c>
      <c r="BN483" s="12" t="str">
        <f>IFERROR((SUMIFS('OP Units'!I:I,'OP Units'!$A:$A,$D483)-SUMIFS('Forecast Data'!$H:$H,'Forecast Data'!$C:$C,BN$6,'Forecast Data'!$B:$B,$D483))/SUMIFS('Forecast Data'!$H:$H,'Forecast Data'!$C:$C,BN$6,'Forecast Data'!$B:$B,$D483),"")</f>
        <v/>
      </c>
      <c r="BO483" s="12" t="str">
        <f>IFERROR((SUMIFS('OP Units'!J:J,'OP Units'!$A:$A,$D483)-SUMIFS('Forecast Data'!$H:$H,'Forecast Data'!$C:$C,BO$6,'Forecast Data'!$B:$B,$D483))/SUMIFS('Forecast Data'!$H:$H,'Forecast Data'!$C:$C,BO$6,'Forecast Data'!$B:$B,$D483),"")</f>
        <v/>
      </c>
      <c r="BP483" s="12" t="str">
        <f>IFERROR((SUMIFS('OP Units'!K:K,'OP Units'!$A:$A,$D483)-SUMIFS('Forecast Data'!$H:$H,'Forecast Data'!$C:$C,BP$6,'Forecast Data'!$B:$B,$D483))/SUMIFS('Forecast Data'!$H:$H,'Forecast Data'!$C:$C,BP$6,'Forecast Data'!$B:$B,$D483),"")</f>
        <v/>
      </c>
      <c r="BQ483" s="12" t="str">
        <f>IFERROR((SUMIFS('OP Units'!L:L,'OP Units'!$A:$A,$D483)-SUMIFS('Forecast Data'!$H:$H,'Forecast Data'!$C:$C,BQ$6,'Forecast Data'!$B:$B,$D483))/SUMIFS('Forecast Data'!$H:$H,'Forecast Data'!$C:$C,BQ$6,'Forecast Data'!$B:$B,$D483),"")</f>
        <v/>
      </c>
      <c r="BR483" s="12" t="str">
        <f>IFERROR((SUMIFS('OP Units'!M:M,'OP Units'!$A:$A,$D483)-SUMIFS('Forecast Data'!$H:$H,'Forecast Data'!$C:$C,BR$6,'Forecast Data'!$B:$B,$D483))/SUMIFS('Forecast Data'!$H:$H,'Forecast Data'!$C:$C,BR$6,'Forecast Data'!$B:$B,$D483),"")</f>
        <v/>
      </c>
      <c r="BS483" s="12">
        <f>IFERROR((SUMIFS('OP Units'!N:N,'OP Units'!$A:$A,$D483)-SUMIFS('Forecast Data'!$H:$H,'Forecast Data'!$C:$C,BS$6,'Forecast Data'!$B:$B,$D483))/SUMIFS('Forecast Data'!$H:$H,'Forecast Data'!$C:$C,BS$6,'Forecast Data'!$B:$B,$D483),"")</f>
        <v>-1</v>
      </c>
      <c r="BT483" s="12">
        <f>IFERROR((SUMIFS('OP Units'!O:O,'OP Units'!$A:$A,$D483)-SUMIFS('Forecast Data'!$H:$H,'Forecast Data'!$C:$C,BT$6,'Forecast Data'!$B:$B,$D483))/SUMIFS('Forecast Data'!$H:$H,'Forecast Data'!$C:$C,BT$6,'Forecast Data'!$B:$B,$D483),"")</f>
        <v>-1</v>
      </c>
      <c r="BU483" s="12">
        <f>IFERROR((SUMIFS('OP Units'!P:P,'OP Units'!$A:$A,$D483)-SUMIFS('Forecast Data'!$H:$H,'Forecast Data'!$C:$C,BU$6,'Forecast Data'!$B:$B,$D483))/SUMIFS('Forecast Data'!$H:$H,'Forecast Data'!$C:$C,BU$6,'Forecast Data'!$B:$B,$D483),"")</f>
        <v>-1</v>
      </c>
      <c r="BV483" s="12"/>
      <c r="BW483" s="11">
        <f>(SUMIFS('Forecast Data'!H:H,'Forecast Data'!B:B,D483,'Forecast Data'!C:C,BK$6)+SUMIFS('Forecast Data'!H:H,'Forecast Data'!B:B,D483,'Forecast Data'!C:C,BL$6)+SUMIFS('Forecast Data'!H:H,'Forecast Data'!B:B,D483,'Forecast Data'!C:C,BM$6)+SUMIFS('Forecast Data'!H:H,'Forecast Data'!B:B,D483,'Forecast Data'!C:C,BN$6)+SUMIFS('Forecast Data'!H:H,'Forecast Data'!B:B,D483,'Forecast Data'!C:C,BO$6)+SUMIFS('Forecast Data'!H:H,'Forecast Data'!B:B,D483,'Forecast Data'!C:C,BP$6)+SUMIFS('Forecast Data'!H:H,'Forecast Data'!B:B,D483,'Forecast Data'!C:C,BQ$6)+SUMIFS('Forecast Data'!H:H,'Forecast Data'!B:B,D483,'Forecast Data'!C:C,BJ$6))/8</f>
        <v>0</v>
      </c>
      <c r="BX483" s="12" t="str">
        <f>IFERROR((SUM(W483:AD483)-(SUMIFS('Forecast Data'!H:H,'Forecast Data'!B:B,B483,'Forecast Data'!C:C,BJ$6)+SUMIFS('Forecast Data'!H:H,'Forecast Data'!B:B,B483,'Forecast Data'!C:C,BK$6)+SUMIFS('Forecast Data'!H:H,'Forecast Data'!B:B,B483,'Forecast Data'!C:C,BL$6)+SUMIFS('Forecast Data'!H:H,'Forecast Data'!B:B,B483,'Forecast Data'!C:C,BM$6)+SUMIFS('Forecast Data'!H:H,'Forecast Data'!B:B,B483,'Forecast Data'!C:C,BN$6)+SUMIFS('Forecast Data'!H:H,'Forecast Data'!B:B,B483,'Forecast Data'!C:C,BO$6)+SUMIFS('Forecast Data'!H:H,'Forecast Data'!B:B,B483,'Forecast Data'!C:C,BP$6)+SUMIFS('Forecast Data'!H:H,'Forecast Data'!B:B,B483,'Forecast Data'!C:C,BQ$6)))/(SUMIFS('Forecast Data'!H:H,'Forecast Data'!B:B,B483,'Forecast Data'!C:C,BJ$6)+SUMIFS('Forecast Data'!H:H,'Forecast Data'!B:B,B483,'Forecast Data'!C:C,BK$6)+SUMIFS('Forecast Data'!H:H,'Forecast Data'!B:B,B483,'Forecast Data'!C:C,BL$6)+SUMIFS('Forecast Data'!H:H,'Forecast Data'!B:B,B483,'Forecast Data'!C:C,BM$6)+SUMIFS('Forecast Data'!H:H,'Forecast Data'!B:B,B483,'Forecast Data'!C:C,BN$6)+SUMIFS('Forecast Data'!H:H,'Forecast Data'!B:B,B483,'Forecast Data'!C:C,BO$6)+SUMIFS('Forecast Data'!H:H,'Forecast Data'!B:B,B483,'Forecast Data'!C:C,BP$6)+SUMIFS('Forecast Data'!H:H,'Forecast Data'!B:B,B483,'Forecast Data'!C:C,BQ$6)),"")</f>
        <v/>
      </c>
      <c r="BY483" s="12">
        <f t="shared" si="68"/>
        <v>2.1720596170504968E-4</v>
      </c>
      <c r="BZ483" s="16">
        <f t="shared" si="69"/>
        <v>1.8080299801042119E-4</v>
      </c>
      <c r="CA483" s="13">
        <f t="shared" si="70"/>
        <v>3.6402963694628487E-3</v>
      </c>
      <c r="CB483" s="12">
        <f t="shared" si="71"/>
        <v>3.6402963694628487E-5</v>
      </c>
      <c r="CC483" s="12"/>
      <c r="CD483" s="11">
        <f>(SUMIFS('Forecast Data'!H:H,'Forecast Data'!B:B,D483,'Forecast Data'!C:C,BK$6)+SUMIFS('Forecast Data'!H:H,'Forecast Data'!B:B,D483,'Forecast Data'!C:C,BL$6)+SUMIFS('Forecast Data'!H:H,'Forecast Data'!B:B,D483,'Forecast Data'!C:C,BM$6)+SUMIFS('Forecast Data'!H:H,'Forecast Data'!B:B,D483,'Forecast Data'!C:C,BJ$6))/4</f>
        <v>0</v>
      </c>
      <c r="CE483" s="12" t="str">
        <f>IFERROR((SUM(W483:Z483)-(SUMIFS('Forecast Data'!H:H,'Forecast Data'!B:B,D483,'Forecast Data'!C:C,BJ$6)+SUMIFS('Forecast Data'!H:H,'Forecast Data'!B:B,D483,'Forecast Data'!C:C,BK$6)+SUMIFS('Forecast Data'!H:H,'Forecast Data'!B:B,D483,'Forecast Data'!C:C,BL$6)+SUMIFS('Forecast Data'!H:H,'Forecast Data'!B:B,D483,'Forecast Data'!C:C,BM$6)))/(SUMIFS('Forecast Data'!H:H,'Forecast Data'!B:B,D483,'Forecast Data'!C:C,BJ$6)+SUMIFS('Forecast Data'!H:H,'Forecast Data'!B:B,D483,'Forecast Data'!C:C,BK$6)+SUMIFS('Forecast Data'!H:H,'Forecast Data'!B:B,D483,'Forecast Data'!C:C,BL$6)+SUMIFS('Forecast Data'!H:H,'Forecast Data'!B:B,D483,'Forecast Data'!C:C,BM$6)),"")</f>
        <v/>
      </c>
      <c r="CF483" s="12">
        <f t="shared" si="72"/>
        <v>2.1720596170504968E-4</v>
      </c>
      <c r="CG483" s="12">
        <f t="shared" si="73"/>
        <v>1.8507366214299062E-4</v>
      </c>
      <c r="CH483" s="13">
        <f t="shared" si="74"/>
        <v>3.2132299562059059E-3</v>
      </c>
      <c r="CI483" s="13"/>
    </row>
    <row r="484" spans="1:87" ht="13.2">
      <c r="A484" s="1"/>
      <c r="B484" t="str">
        <f t="shared" si="82"/>
        <v>Lively</v>
      </c>
      <c r="D484" t="s">
        <v>516</v>
      </c>
      <c r="E484" s="11">
        <f>SUMIFS('Fin Data'!F:F,'Fin Data'!A:A,D484)</f>
        <v>712</v>
      </c>
      <c r="F484" s="11">
        <f>SUMIFS('Fin Data with 6 week hist'!I:I,'Fin Data with 6 week hist'!$A:$A,$D484)</f>
        <v>898</v>
      </c>
      <c r="G484" s="11">
        <f>SUMIFS('Fin Data with 6 week hist'!J:J,'Fin Data with 6 week hist'!$A:$A,$D484)</f>
        <v>766</v>
      </c>
      <c r="H484" s="11">
        <f>SUMIFS('Fin Data with 6 week hist'!K:K,'Fin Data with 6 week hist'!$A:$A,$D484)+SUMIFS('Unit Cancellations'!D:D,'Unit Cancellations'!$B:$B,$D484)</f>
        <v>728</v>
      </c>
      <c r="I484" s="11">
        <f>SUMIFS('Fin Data with 6 week hist'!L:L,'Fin Data with 6 week hist'!$A:$A,$D484)+SUMIFS('Unit Cancellations'!E:E,'Unit Cancellations'!$B:$B,$D484)</f>
        <v>759</v>
      </c>
      <c r="J484" s="11">
        <f>SUMIFS('Fin Data with 6 week hist'!M:M,'Fin Data with 6 week hist'!$A:$A,$D484)+SUMIFS('Unit Cancellations'!F:F,'Unit Cancellations'!$B:$B,$D484)</f>
        <v>821</v>
      </c>
      <c r="K484" s="11">
        <f>SUMIFS('Fin Data with 6 week hist'!N:N,'Fin Data with 6 week hist'!$A:$A,$D484)+SUMIFS('Unit Cancellations'!G:G,'Unit Cancellations'!$B:$B,$D484)</f>
        <v>904</v>
      </c>
      <c r="L484" s="11">
        <f>SUMIFS('Fin Data'!AN:AN,'Fin Data'!A:A,D484)</f>
        <v>812.5</v>
      </c>
      <c r="M484" s="12">
        <f>IFERROR(SUMIFS('Fin Data'!AO:AO,'Fin Data'!A:A,D484),"")</f>
        <v>0.14115168539325842</v>
      </c>
      <c r="N484" s="1"/>
      <c r="O484" s="11">
        <f t="shared" si="63"/>
        <v>695.5</v>
      </c>
      <c r="P484" s="12">
        <f t="shared" si="64"/>
        <v>0.13135420902806019</v>
      </c>
      <c r="Q484" s="1"/>
      <c r="R484" s="11">
        <f t="shared" si="65"/>
        <v>698</v>
      </c>
      <c r="S484" s="12">
        <f t="shared" si="66"/>
        <v>-1.9490781387181737E-2</v>
      </c>
      <c r="T484" s="11">
        <f t="shared" si="67"/>
        <v>641.75</v>
      </c>
      <c r="U484" s="1" t="e">
        <f t="shared" si="83"/>
        <v>#REF!</v>
      </c>
      <c r="V484" s="1"/>
      <c r="W484" s="11">
        <f>SUMIFS('Forecast Data'!$D:$D,'Forecast Data'!$C:$C,W$6,'Forecast Data'!$B:$B,$D484)</f>
        <v>699</v>
      </c>
      <c r="X484" s="11">
        <f>SUMIFS('Forecast Data'!$D:$D,'Forecast Data'!$C:$C,X$6,'Forecast Data'!$B:$B,$D484)</f>
        <v>694</v>
      </c>
      <c r="Y484" s="11">
        <f>SUMIFS('Forecast Data'!$D:$D,'Forecast Data'!$C:$C,Y$6,'Forecast Data'!$B:$B,$D484)</f>
        <v>694</v>
      </c>
      <c r="Z484" s="11">
        <f>SUMIFS('Forecast Data'!$D:$D,'Forecast Data'!$C:$C,Z$6,'Forecast Data'!$B:$B,$D484)</f>
        <v>695</v>
      </c>
      <c r="AA484" s="11">
        <f>SUMIFS('Forecast Data'!$D:$D,'Forecast Data'!$C:$C,AA$6,'Forecast Data'!$B:$B,$D484)</f>
        <v>694</v>
      </c>
      <c r="AB484" s="11">
        <f>SUMIFS('Forecast Data'!$D:$D,'Forecast Data'!$C:$C,AB$6,'Forecast Data'!$B:$B,$D484)</f>
        <v>711</v>
      </c>
      <c r="AC484" s="11">
        <f>SUMIFS('Forecast Data'!$D:$D,'Forecast Data'!$C:$C,AC$6,'Forecast Data'!$B:$B,$D484)</f>
        <v>700</v>
      </c>
      <c r="AD484" s="11">
        <f>SUMIFS('Forecast Data'!$D:$D,'Forecast Data'!$C:$C,AD$6,'Forecast Data'!$B:$B,$D484)</f>
        <v>697</v>
      </c>
      <c r="AE484" s="11">
        <f>SUMIFS('Forecast Data'!$D:$D,'Forecast Data'!$C:$C,AE$6,'Forecast Data'!$B:$B,$D484)</f>
        <v>674</v>
      </c>
      <c r="AF484" s="11">
        <f>SUMIFS('Forecast Data'!$D:$D,'Forecast Data'!$C:$C,AF$6,'Forecast Data'!$B:$B,$D484)</f>
        <v>689</v>
      </c>
      <c r="AG484" s="11">
        <f>SUMIFS('Forecast Data'!$D:$D,'Forecast Data'!$C:$C,AG$6,'Forecast Data'!$B:$B,$D484)</f>
        <v>677</v>
      </c>
      <c r="AH484" s="11">
        <f>SUMIFS('Forecast Data'!$D:$D,'Forecast Data'!$C:$C,AH$6,'Forecast Data'!$B:$B,$D484)</f>
        <v>765</v>
      </c>
      <c r="AI484" s="1"/>
      <c r="AJ484" s="12">
        <f>IF(SUMIFS('Forecast Data'!$E:$E,'Forecast Data'!$C:$C,AJ$6,'Forecast Data'!$B:$B,$D484)=0,"",SUMIFS('Forecast Data'!$E:$E,'Forecast Data'!$C:$C,AJ$6,'Forecast Data'!$B:$B,$D484))</f>
        <v>0.04</v>
      </c>
      <c r="AK484" s="12">
        <f>IF(SUMIFS('Forecast Data'!$E:$E,'Forecast Data'!$C:$C,AK$6,'Forecast Data'!$B:$B,$D484)=0,"",SUMIFS('Forecast Data'!$E:$E,'Forecast Data'!$C:$C,AK$6,'Forecast Data'!$B:$B,$D484))</f>
        <v>0.25</v>
      </c>
      <c r="AL484" s="12">
        <f>IF(SUMIFS('Forecast Data'!$E:$E,'Forecast Data'!$C:$C,AL$6,'Forecast Data'!$B:$B,$D484)=0,"",SUMIFS('Forecast Data'!$E:$E,'Forecast Data'!$C:$C,AL$6,'Forecast Data'!$B:$B,$D484))</f>
        <v>0.09</v>
      </c>
      <c r="AM484" s="12">
        <f>IF(SUMIFS('Forecast Data'!$E:$E,'Forecast Data'!$C:$C,AM$6,'Forecast Data'!$B:$B,$D484)=0,"",SUMIFS('Forecast Data'!$E:$E,'Forecast Data'!$C:$C,AM$6,'Forecast Data'!$B:$B,$D484))</f>
        <v>0.17</v>
      </c>
      <c r="AN484" s="12">
        <f>IF(SUMIFS('Forecast Data'!$E:$E,'Forecast Data'!$C:$C,AN$6,'Forecast Data'!$B:$B,$D484)=0,"",SUMIFS('Forecast Data'!$E:$E,'Forecast Data'!$C:$C,AN$6,'Forecast Data'!$B:$B,$D484))</f>
        <v>-0.14000000000000001</v>
      </c>
      <c r="AO484" s="12">
        <f>IF(SUMIFS('Forecast Data'!$E:$E,'Forecast Data'!$C:$C,AO$6,'Forecast Data'!$B:$B,$D484)=0,"",SUMIFS('Forecast Data'!$E:$E,'Forecast Data'!$C:$C,AO$6,'Forecast Data'!$B:$B,$D484))</f>
        <v>-0.18</v>
      </c>
      <c r="AP484" s="12">
        <f>IF(SUMIFS('Forecast Data'!$E:$E,'Forecast Data'!$C:$C,AP$6,'Forecast Data'!$B:$B,$D484)=0,"",SUMIFS('Forecast Data'!$E:$E,'Forecast Data'!$C:$C,AP$6,'Forecast Data'!$B:$B,$D484))</f>
        <v>-0.1</v>
      </c>
      <c r="AQ484" s="12">
        <f>IF(SUMIFS('Forecast Data'!$E:$E,'Forecast Data'!$C:$C,AQ$6,'Forecast Data'!$B:$B,$D484)=0,"",SUMIFS('Forecast Data'!$E:$E,'Forecast Data'!$C:$C,AQ$6,'Forecast Data'!$B:$B,$D484))</f>
        <v>-0.11</v>
      </c>
      <c r="AR484" s="12">
        <f>IF(SUMIFS('Forecast Data'!$E:$E,'Forecast Data'!$C:$C,AR$6,'Forecast Data'!$B:$B,$D484)=0,"",SUMIFS('Forecast Data'!$E:$E,'Forecast Data'!$C:$C,AR$6,'Forecast Data'!$B:$B,$D484))</f>
        <v>-0.1</v>
      </c>
      <c r="AS484" s="12">
        <f>IF(SUMIFS('Forecast Data'!$E:$E,'Forecast Data'!$C:$C,AS$6,'Forecast Data'!$B:$B,$D484)=0,"",SUMIFS('Forecast Data'!$E:$E,'Forecast Data'!$C:$C,AS$6,'Forecast Data'!$B:$B,$D484))</f>
        <v>-0.13</v>
      </c>
      <c r="AT484" s="12">
        <f>IF(SUMIFS('Forecast Data'!$E:$E,'Forecast Data'!$C:$C,AT$6,'Forecast Data'!$B:$B,$D484)=0,"",SUMIFS('Forecast Data'!$E:$E,'Forecast Data'!$C:$C,AT$6,'Forecast Data'!$B:$B,$D484))</f>
        <v>-0.22</v>
      </c>
      <c r="AU484" s="12">
        <f>IF(SUMIFS('Forecast Data'!$E:$E,'Forecast Data'!$C:$C,AU$6,'Forecast Data'!$B:$B,$D484)=0,"",SUMIFS('Forecast Data'!$E:$E,'Forecast Data'!$C:$C,AU$6,'Forecast Data'!$B:$B,$D484))</f>
        <v>-0.15</v>
      </c>
      <c r="AV484" s="1"/>
      <c r="AW484" s="11">
        <f>SUMIFS('OP Units'!E:E,'OP Units'!$A:$A,$D484)</f>
        <v>952</v>
      </c>
      <c r="AX484" s="11">
        <f>SUMIFS('OP Units'!F:F,'OP Units'!$A:$A,$D484)</f>
        <v>810</v>
      </c>
      <c r="AY484" s="11">
        <f>SUMIFS('OP Units'!G:G,'OP Units'!$A:$A,$D484)</f>
        <v>542</v>
      </c>
      <c r="AZ484" s="11">
        <f>SUMIFS('OP Units'!H:H,'OP Units'!$A:$A,$D484)</f>
        <v>553</v>
      </c>
      <c r="BA484" s="11">
        <f>SUMIFS('OP Units'!I:I,'OP Units'!$A:$A,$D484)</f>
        <v>524</v>
      </c>
      <c r="BB484" s="11">
        <f>SUMIFS('OP Units'!J:J,'OP Units'!$A:$A,$D484)</f>
        <v>622</v>
      </c>
      <c r="BC484" s="11">
        <f>SUMIFS('OP Units'!K:K,'OP Units'!$A:$A,$D484)</f>
        <v>570</v>
      </c>
      <c r="BD484" s="11">
        <f>SUMIFS('OP Units'!L:L,'OP Units'!$A:$A,$D484)</f>
        <v>561</v>
      </c>
      <c r="BE484" s="11">
        <f>SUMIFS('OP Units'!M:M,'OP Units'!$A:$A,$D484)</f>
        <v>565</v>
      </c>
      <c r="BF484" s="11">
        <f>SUMIFS('OP Units'!N:N,'OP Units'!$A:$A,$D484)</f>
        <v>531</v>
      </c>
      <c r="BG484" s="11">
        <f>SUMIFS('OP Units'!O:O,'OP Units'!$A:$A,$D484)</f>
        <v>506</v>
      </c>
      <c r="BH484" s="11">
        <f>SUMIFS('OP Units'!P:P,'OP Units'!$A:$A,$D484)</f>
        <v>634</v>
      </c>
      <c r="BI484" s="1"/>
      <c r="BJ484" s="12">
        <f>IFERROR((SUMIFS('OP Units'!E:E,'OP Units'!$A:$A,$D484)-SUMIFS('Forecast Data'!$H:$H,'Forecast Data'!$C:$C,BJ$6,'Forecast Data'!$B:$B,$D484))/SUMIFS('Forecast Data'!$H:$H,'Forecast Data'!$C:$C,BJ$6,'Forecast Data'!$B:$B,$D484),"")</f>
        <v>0.41037037037037039</v>
      </c>
      <c r="BK484" s="12">
        <f>IFERROR((SUMIFS('OP Units'!F:F,'OP Units'!$A:$A,$D484)-SUMIFS('Forecast Data'!$H:$H,'Forecast Data'!$C:$C,BK$6,'Forecast Data'!$B:$B,$D484))/SUMIFS('Forecast Data'!$H:$H,'Forecast Data'!$C:$C,BK$6,'Forecast Data'!$B:$B,$D484),"")</f>
        <v>0.46209386281588449</v>
      </c>
      <c r="BL484" s="12">
        <f>IFERROR((SUMIFS('OP Units'!G:G,'OP Units'!$A:$A,$D484)-SUMIFS('Forecast Data'!$H:$H,'Forecast Data'!$C:$C,BL$6,'Forecast Data'!$B:$B,$D484))/SUMIFS('Forecast Data'!$H:$H,'Forecast Data'!$C:$C,BL$6,'Forecast Data'!$B:$B,$D484),"")</f>
        <v>-0.14779874213836477</v>
      </c>
      <c r="BM484" s="12">
        <f>IFERROR((SUMIFS('OP Units'!H:H,'OP Units'!$A:$A,$D484)-SUMIFS('Forecast Data'!$H:$H,'Forecast Data'!$C:$C,BM$6,'Forecast Data'!$B:$B,$D484))/SUMIFS('Forecast Data'!$H:$H,'Forecast Data'!$C:$C,BM$6,'Forecast Data'!$B:$B,$D484),"")</f>
        <v>-6.9023569023569029E-2</v>
      </c>
      <c r="BN484" s="12">
        <f>IFERROR((SUMIFS('OP Units'!I:I,'OP Units'!$A:$A,$D484)-SUMIFS('Forecast Data'!$H:$H,'Forecast Data'!$C:$C,BN$6,'Forecast Data'!$B:$B,$D484))/SUMIFS('Forecast Data'!$H:$H,'Forecast Data'!$C:$C,BN$6,'Forecast Data'!$B:$B,$D484),"")</f>
        <v>-0.3506815365551425</v>
      </c>
      <c r="BO484" s="12">
        <f>IFERROR((SUMIFS('OP Units'!J:J,'OP Units'!$A:$A,$D484)-SUMIFS('Forecast Data'!$H:$H,'Forecast Data'!$C:$C,BO$6,'Forecast Data'!$B:$B,$D484))/SUMIFS('Forecast Data'!$H:$H,'Forecast Data'!$C:$C,BO$6,'Forecast Data'!$B:$B,$D484),"")</f>
        <v>-0.28009259259259262</v>
      </c>
      <c r="BP484" s="12">
        <f>IFERROR((SUMIFS('OP Units'!K:K,'OP Units'!$A:$A,$D484)-SUMIFS('Forecast Data'!$H:$H,'Forecast Data'!$C:$C,BP$6,'Forecast Data'!$B:$B,$D484))/SUMIFS('Forecast Data'!$H:$H,'Forecast Data'!$C:$C,BP$6,'Forecast Data'!$B:$B,$D484),"")</f>
        <v>-0.27016645326504479</v>
      </c>
      <c r="BQ484" s="12">
        <f>IFERROR((SUMIFS('OP Units'!L:L,'OP Units'!$A:$A,$D484)-SUMIFS('Forecast Data'!$H:$H,'Forecast Data'!$C:$C,BQ$6,'Forecast Data'!$B:$B,$D484))/SUMIFS('Forecast Data'!$H:$H,'Forecast Data'!$C:$C,BQ$6,'Forecast Data'!$B:$B,$D484),"")</f>
        <v>-0.28443877551020408</v>
      </c>
      <c r="BR484" s="12">
        <f>IFERROR((SUMIFS('OP Units'!M:M,'OP Units'!$A:$A,$D484)-SUMIFS('Forecast Data'!$H:$H,'Forecast Data'!$C:$C,BR$6,'Forecast Data'!$B:$B,$D484))/SUMIFS('Forecast Data'!$H:$H,'Forecast Data'!$C:$C,BR$6,'Forecast Data'!$B:$B,$D484),"")</f>
        <v>-0.24161073825503357</v>
      </c>
      <c r="BS484" s="12">
        <f>IFERROR((SUMIFS('OP Units'!N:N,'OP Units'!$A:$A,$D484)-SUMIFS('Forecast Data'!$H:$H,'Forecast Data'!$C:$C,BS$6,'Forecast Data'!$B:$B,$D484))/SUMIFS('Forecast Data'!$H:$H,'Forecast Data'!$C:$C,BS$6,'Forecast Data'!$B:$B,$D484),"")</f>
        <v>-0.32614213197969544</v>
      </c>
      <c r="BT484" s="12">
        <f>IFERROR((SUMIFS('OP Units'!O:O,'OP Units'!$A:$A,$D484)-SUMIFS('Forecast Data'!$H:$H,'Forecast Data'!$C:$C,BT$6,'Forecast Data'!$B:$B,$D484))/SUMIFS('Forecast Data'!$H:$H,'Forecast Data'!$C:$C,BT$6,'Forecast Data'!$B:$B,$D484),"")</f>
        <v>-0.41502890173410406</v>
      </c>
      <c r="BU484" s="12">
        <f>IFERROR((SUMIFS('OP Units'!P:P,'OP Units'!$A:$A,$D484)-SUMIFS('Forecast Data'!$H:$H,'Forecast Data'!$C:$C,BU$6,'Forecast Data'!$B:$B,$D484))/SUMIFS('Forecast Data'!$H:$H,'Forecast Data'!$C:$C,BU$6,'Forecast Data'!$B:$B,$D484),"")</f>
        <v>-0.29398663697104677</v>
      </c>
      <c r="BV484" s="12"/>
      <c r="BW484" s="11">
        <f>(SUMIFS('Forecast Data'!H:H,'Forecast Data'!B:B,D484,'Forecast Data'!C:C,BK$6)+SUMIFS('Forecast Data'!H:H,'Forecast Data'!B:B,D484,'Forecast Data'!C:C,BL$6)+SUMIFS('Forecast Data'!H:H,'Forecast Data'!B:B,D484,'Forecast Data'!C:C,BM$6)+SUMIFS('Forecast Data'!H:H,'Forecast Data'!B:B,D484,'Forecast Data'!C:C,BN$6)+SUMIFS('Forecast Data'!H:H,'Forecast Data'!B:B,D484,'Forecast Data'!C:C,BO$6)+SUMIFS('Forecast Data'!H:H,'Forecast Data'!B:B,D484,'Forecast Data'!C:C,BP$6)+SUMIFS('Forecast Data'!H:H,'Forecast Data'!B:B,D484,'Forecast Data'!C:C,BQ$6)+SUMIFS('Forecast Data'!H:H,'Forecast Data'!B:B,D484,'Forecast Data'!C:C,BJ$6))/8</f>
        <v>711.875</v>
      </c>
      <c r="BX484" s="12">
        <f>IFERROR((SUM(W484:AD484)-(SUMIFS('Forecast Data'!H:H,'Forecast Data'!B:B,B484,'Forecast Data'!C:C,BJ$6)+SUMIFS('Forecast Data'!H:H,'Forecast Data'!B:B,B484,'Forecast Data'!C:C,BK$6)+SUMIFS('Forecast Data'!H:H,'Forecast Data'!B:B,B484,'Forecast Data'!C:C,BL$6)+SUMIFS('Forecast Data'!H:H,'Forecast Data'!B:B,B484,'Forecast Data'!C:C,BM$6)+SUMIFS('Forecast Data'!H:H,'Forecast Data'!B:B,B484,'Forecast Data'!C:C,BN$6)+SUMIFS('Forecast Data'!H:H,'Forecast Data'!B:B,B484,'Forecast Data'!C:C,BO$6)+SUMIFS('Forecast Data'!H:H,'Forecast Data'!B:B,B484,'Forecast Data'!C:C,BP$6)+SUMIFS('Forecast Data'!H:H,'Forecast Data'!B:B,B484,'Forecast Data'!C:C,BQ$6)))/(SUMIFS('Forecast Data'!H:H,'Forecast Data'!B:B,B484,'Forecast Data'!C:C,BJ$6)+SUMIFS('Forecast Data'!H:H,'Forecast Data'!B:B,B484,'Forecast Data'!C:C,BK$6)+SUMIFS('Forecast Data'!H:H,'Forecast Data'!B:B,B484,'Forecast Data'!C:C,BL$6)+SUMIFS('Forecast Data'!H:H,'Forecast Data'!B:B,B484,'Forecast Data'!C:C,BM$6)+SUMIFS('Forecast Data'!H:H,'Forecast Data'!B:B,B484,'Forecast Data'!C:C,BN$6)+SUMIFS('Forecast Data'!H:H,'Forecast Data'!B:B,B484,'Forecast Data'!C:C,BO$6)+SUMIFS('Forecast Data'!H:H,'Forecast Data'!B:B,B484,'Forecast Data'!C:C,BP$6)+SUMIFS('Forecast Data'!H:H,'Forecast Data'!B:B,B484,'Forecast Data'!C:C,BQ$6)),"")</f>
        <v>-1.9490781387181737E-2</v>
      </c>
      <c r="BY484" s="12">
        <f t="shared" si="68"/>
        <v>8.594172894235233E-5</v>
      </c>
      <c r="BZ484" s="16">
        <f t="shared" si="69"/>
        <v>-1.1409398964841816E-5</v>
      </c>
      <c r="CA484" s="13">
        <f t="shared" si="70"/>
        <v>9.7351127907194159E-3</v>
      </c>
      <c r="CB484" s="12">
        <f t="shared" si="71"/>
        <v>9.7351127907194165E-5</v>
      </c>
      <c r="CC484" s="12"/>
      <c r="CD484" s="11">
        <f>(SUMIFS('Forecast Data'!H:H,'Forecast Data'!B:B,D484,'Forecast Data'!C:C,BK$6)+SUMIFS('Forecast Data'!H:H,'Forecast Data'!B:B,D484,'Forecast Data'!C:C,BL$6)+SUMIFS('Forecast Data'!H:H,'Forecast Data'!B:B,D484,'Forecast Data'!C:C,BM$6)+SUMIFS('Forecast Data'!H:H,'Forecast Data'!B:B,D484,'Forecast Data'!C:C,BJ$6))/4</f>
        <v>614.75</v>
      </c>
      <c r="CE484" s="12">
        <f>IFERROR((SUM(W484:Z484)-(SUMIFS('Forecast Data'!H:H,'Forecast Data'!B:B,D484,'Forecast Data'!C:C,BJ$6)+SUMIFS('Forecast Data'!H:H,'Forecast Data'!B:B,D484,'Forecast Data'!C:C,BK$6)+SUMIFS('Forecast Data'!H:H,'Forecast Data'!B:B,D484,'Forecast Data'!C:C,BL$6)+SUMIFS('Forecast Data'!H:H,'Forecast Data'!B:B,D484,'Forecast Data'!C:C,BM$6)))/(SUMIFS('Forecast Data'!H:H,'Forecast Data'!B:B,D484,'Forecast Data'!C:C,BJ$6)+SUMIFS('Forecast Data'!H:H,'Forecast Data'!B:B,D484,'Forecast Data'!C:C,BK$6)+SUMIFS('Forecast Data'!H:H,'Forecast Data'!B:B,D484,'Forecast Data'!C:C,BL$6)+SUMIFS('Forecast Data'!H:H,'Forecast Data'!B:B,D484,'Forecast Data'!C:C,BM$6)),"")</f>
        <v>0.13135420902806019</v>
      </c>
      <c r="CF484" s="12">
        <f t="shared" si="72"/>
        <v>8.594172894235233E-5</v>
      </c>
      <c r="CG484" s="12">
        <f t="shared" si="73"/>
        <v>6.7699652176881039E-5</v>
      </c>
      <c r="CH484" s="13">
        <f t="shared" si="74"/>
        <v>1.8242076765471291E-3</v>
      </c>
      <c r="CI484" s="13"/>
    </row>
    <row r="485" spans="1:87" ht="13.2">
      <c r="A485" s="1"/>
      <c r="B485" t="str">
        <f t="shared" si="82"/>
        <v>Johnny Slicks</v>
      </c>
      <c r="C485" t="s">
        <v>44</v>
      </c>
      <c r="D485" t="s">
        <v>517</v>
      </c>
      <c r="E485" s="11">
        <f>SUMIFS('Fin Data'!F:F,'Fin Data'!A:A,D485)</f>
        <v>0</v>
      </c>
      <c r="F485" s="11">
        <f>SUMIFS('Fin Data with 6 week hist'!I:I,'Fin Data with 6 week hist'!$A:$A,$D485)</f>
        <v>1503</v>
      </c>
      <c r="G485" s="11">
        <f>SUMIFS('Fin Data with 6 week hist'!J:J,'Fin Data with 6 week hist'!$A:$A,$D485)</f>
        <v>1445</v>
      </c>
      <c r="H485" s="11">
        <f>SUMIFS('Fin Data with 6 week hist'!K:K,'Fin Data with 6 week hist'!$A:$A,$D485)+SUMIFS('Unit Cancellations'!D:D,'Unit Cancellations'!$B:$B,$D485)</f>
        <v>1361</v>
      </c>
      <c r="I485" s="11">
        <f>SUMIFS('Fin Data with 6 week hist'!L:L,'Fin Data with 6 week hist'!$A:$A,$D485)+SUMIFS('Unit Cancellations'!E:E,'Unit Cancellations'!$B:$B,$D485)</f>
        <v>1654</v>
      </c>
      <c r="J485" s="11">
        <f>SUMIFS('Fin Data with 6 week hist'!M:M,'Fin Data with 6 week hist'!$A:$A,$D485)+SUMIFS('Unit Cancellations'!F:F,'Unit Cancellations'!$B:$B,$D485)</f>
        <v>1648</v>
      </c>
      <c r="K485" s="11">
        <f>SUMIFS('Fin Data with 6 week hist'!N:N,'Fin Data with 6 week hist'!$A:$A,$D485)+SUMIFS('Unit Cancellations'!G:G,'Unit Cancellations'!$B:$B,$D485)</f>
        <v>1384</v>
      </c>
      <c r="L485" s="11">
        <f>SUMIFS('Fin Data'!AN:AN,'Fin Data'!A:A,D485)</f>
        <v>1499.3333333333333</v>
      </c>
      <c r="M485" s="12">
        <f>IFERROR(SUMIFS('Fin Data'!AO:AO,'Fin Data'!A:A,D485),"")</f>
        <v>0</v>
      </c>
      <c r="N485" s="1"/>
      <c r="O485" s="11">
        <f t="shared" si="63"/>
        <v>1462</v>
      </c>
      <c r="P485" s="12" t="str">
        <f t="shared" si="64"/>
        <v/>
      </c>
      <c r="Q485" s="1"/>
      <c r="R485" s="11">
        <f t="shared" si="65"/>
        <v>1510.25</v>
      </c>
      <c r="S485" s="12">
        <f t="shared" si="66"/>
        <v>41.097560975609753</v>
      </c>
      <c r="T485" s="11">
        <f t="shared" si="67"/>
        <v>1389.375</v>
      </c>
      <c r="U485" s="1" t="e">
        <f t="shared" si="83"/>
        <v>#REF!</v>
      </c>
      <c r="V485" s="1"/>
      <c r="W485" s="11">
        <f>SUMIFS('Forecast Data'!$D:$D,'Forecast Data'!$C:$C,W$6,'Forecast Data'!$B:$B,$D485)</f>
        <v>1465</v>
      </c>
      <c r="X485" s="11">
        <f>SUMIFS('Forecast Data'!$D:$D,'Forecast Data'!$C:$C,X$6,'Forecast Data'!$B:$B,$D485)</f>
        <v>1448</v>
      </c>
      <c r="Y485" s="11">
        <f>SUMIFS('Forecast Data'!$D:$D,'Forecast Data'!$C:$C,Y$6,'Forecast Data'!$B:$B,$D485)</f>
        <v>1473</v>
      </c>
      <c r="Z485" s="11">
        <f>SUMIFS('Forecast Data'!$D:$D,'Forecast Data'!$C:$C,Z$6,'Forecast Data'!$B:$B,$D485)</f>
        <v>1462</v>
      </c>
      <c r="AA485" s="11">
        <f>SUMIFS('Forecast Data'!$D:$D,'Forecast Data'!$C:$C,AA$6,'Forecast Data'!$B:$B,$D485)</f>
        <v>1489</v>
      </c>
      <c r="AB485" s="11">
        <f>SUMIFS('Forecast Data'!$D:$D,'Forecast Data'!$C:$C,AB$6,'Forecast Data'!$B:$B,$D485)</f>
        <v>1508</v>
      </c>
      <c r="AC485" s="11">
        <f>SUMIFS('Forecast Data'!$D:$D,'Forecast Data'!$C:$C,AC$6,'Forecast Data'!$B:$B,$D485)</f>
        <v>1598</v>
      </c>
      <c r="AD485" s="11">
        <f>SUMIFS('Forecast Data'!$D:$D,'Forecast Data'!$C:$C,AD$6,'Forecast Data'!$B:$B,$D485)</f>
        <v>1639</v>
      </c>
      <c r="AE485" s="11">
        <f>SUMIFS('Forecast Data'!$D:$D,'Forecast Data'!$C:$C,AE$6,'Forecast Data'!$B:$B,$D485)</f>
        <v>1929</v>
      </c>
      <c r="AF485" s="11">
        <f>SUMIFS('Forecast Data'!$D:$D,'Forecast Data'!$C:$C,AF$6,'Forecast Data'!$B:$B,$D485)</f>
        <v>1973</v>
      </c>
      <c r="AG485" s="11">
        <f>SUMIFS('Forecast Data'!$D:$D,'Forecast Data'!$C:$C,AG$6,'Forecast Data'!$B:$B,$D485)</f>
        <v>2424</v>
      </c>
      <c r="AH485" s="11">
        <f>SUMIFS('Forecast Data'!$D:$D,'Forecast Data'!$C:$C,AH$6,'Forecast Data'!$B:$B,$D485)</f>
        <v>2516</v>
      </c>
      <c r="AI485" s="1"/>
      <c r="AJ485" s="12" t="str">
        <f>IF(SUMIFS('Forecast Data'!$E:$E,'Forecast Data'!$C:$C,AJ$6,'Forecast Data'!$B:$B,$D485)=0,"",SUMIFS('Forecast Data'!$E:$E,'Forecast Data'!$C:$C,AJ$6,'Forecast Data'!$B:$B,$D485))</f>
        <v/>
      </c>
      <c r="AK485" s="12" t="str">
        <f>IF(SUMIFS('Forecast Data'!$E:$E,'Forecast Data'!$C:$C,AK$6,'Forecast Data'!$B:$B,$D485)=0,"",SUMIFS('Forecast Data'!$E:$E,'Forecast Data'!$C:$C,AK$6,'Forecast Data'!$B:$B,$D485))</f>
        <v/>
      </c>
      <c r="AL485" s="12" t="str">
        <f>IF(SUMIFS('Forecast Data'!$E:$E,'Forecast Data'!$C:$C,AL$6,'Forecast Data'!$B:$B,$D485)=0,"",SUMIFS('Forecast Data'!$E:$E,'Forecast Data'!$C:$C,AL$6,'Forecast Data'!$B:$B,$D485))</f>
        <v/>
      </c>
      <c r="AM485" s="12" t="str">
        <f>IF(SUMIFS('Forecast Data'!$E:$E,'Forecast Data'!$C:$C,AM$6,'Forecast Data'!$B:$B,$D485)=0,"",SUMIFS('Forecast Data'!$E:$E,'Forecast Data'!$C:$C,AM$6,'Forecast Data'!$B:$B,$D485))</f>
        <v/>
      </c>
      <c r="AN485" s="12" t="str">
        <f>IF(SUMIFS('Forecast Data'!$E:$E,'Forecast Data'!$C:$C,AN$6,'Forecast Data'!$B:$B,$D485)=0,"",SUMIFS('Forecast Data'!$E:$E,'Forecast Data'!$C:$C,AN$6,'Forecast Data'!$B:$B,$D485))</f>
        <v/>
      </c>
      <c r="AO485" s="12" t="str">
        <f>IF(SUMIFS('Forecast Data'!$E:$E,'Forecast Data'!$C:$C,AO$6,'Forecast Data'!$B:$B,$D485)=0,"",SUMIFS('Forecast Data'!$E:$E,'Forecast Data'!$C:$C,AO$6,'Forecast Data'!$B:$B,$D485))</f>
        <v/>
      </c>
      <c r="AP485" s="12">
        <f>IF(SUMIFS('Forecast Data'!$E:$E,'Forecast Data'!$C:$C,AP$6,'Forecast Data'!$B:$B,$D485)=0,"",SUMIFS('Forecast Data'!$E:$E,'Forecast Data'!$C:$C,AP$6,'Forecast Data'!$B:$B,$D485))</f>
        <v>398.45</v>
      </c>
      <c r="AQ485" s="12">
        <f>IF(SUMIFS('Forecast Data'!$E:$E,'Forecast Data'!$C:$C,AQ$6,'Forecast Data'!$B:$B,$D485)=0,"",SUMIFS('Forecast Data'!$E:$E,'Forecast Data'!$C:$C,AQ$6,'Forecast Data'!$B:$B,$D485))</f>
        <v>4.79</v>
      </c>
      <c r="AR485" s="12">
        <f>IF(SUMIFS('Forecast Data'!$E:$E,'Forecast Data'!$C:$C,AR$6,'Forecast Data'!$B:$B,$D485)=0,"",SUMIFS('Forecast Data'!$E:$E,'Forecast Data'!$C:$C,AR$6,'Forecast Data'!$B:$B,$D485))</f>
        <v>2.44</v>
      </c>
      <c r="AS485" s="12">
        <f>IF(SUMIFS('Forecast Data'!$E:$E,'Forecast Data'!$C:$C,AS$6,'Forecast Data'!$B:$B,$D485)=0,"",SUMIFS('Forecast Data'!$E:$E,'Forecast Data'!$C:$C,AS$6,'Forecast Data'!$B:$B,$D485))</f>
        <v>1.57</v>
      </c>
      <c r="AT485" s="12">
        <f>IF(SUMIFS('Forecast Data'!$E:$E,'Forecast Data'!$C:$C,AT$6,'Forecast Data'!$B:$B,$D485)=0,"",SUMIFS('Forecast Data'!$E:$E,'Forecast Data'!$C:$C,AT$6,'Forecast Data'!$B:$B,$D485))</f>
        <v>1.9</v>
      </c>
      <c r="AU485" s="12">
        <f>IF(SUMIFS('Forecast Data'!$E:$E,'Forecast Data'!$C:$C,AU$6,'Forecast Data'!$B:$B,$D485)=0,"",SUMIFS('Forecast Data'!$E:$E,'Forecast Data'!$C:$C,AU$6,'Forecast Data'!$B:$B,$D485))</f>
        <v>1.99</v>
      </c>
      <c r="AV485" s="1"/>
      <c r="AW485" s="11">
        <f>SUMIFS('OP Units'!E:E,'OP Units'!$A:$A,$D485)</f>
        <v>1363</v>
      </c>
      <c r="AX485" s="11">
        <f>SUMIFS('OP Units'!F:F,'OP Units'!$A:$A,$D485)</f>
        <v>1435</v>
      </c>
      <c r="AY485" s="11">
        <f>SUMIFS('OP Units'!G:G,'OP Units'!$A:$A,$D485)</f>
        <v>1384</v>
      </c>
      <c r="AZ485" s="11">
        <f>SUMIFS('OP Units'!H:H,'OP Units'!$A:$A,$D485)</f>
        <v>1448</v>
      </c>
      <c r="BA485" s="11">
        <f>SUMIFS('OP Units'!I:I,'OP Units'!$A:$A,$D485)</f>
        <v>1470</v>
      </c>
      <c r="BB485" s="11">
        <f>SUMIFS('OP Units'!J:J,'OP Units'!$A:$A,$D485)</f>
        <v>1563</v>
      </c>
      <c r="BC485" s="11">
        <f>SUMIFS('OP Units'!K:K,'OP Units'!$A:$A,$D485)</f>
        <v>1239</v>
      </c>
      <c r="BD485" s="11">
        <f>SUMIFS('OP Units'!L:L,'OP Units'!$A:$A,$D485)</f>
        <v>1213</v>
      </c>
      <c r="BE485" s="11">
        <f>SUMIFS('OP Units'!M:M,'OP Units'!$A:$A,$D485)</f>
        <v>1228</v>
      </c>
      <c r="BF485" s="11">
        <f>SUMIFS('OP Units'!N:N,'OP Units'!$A:$A,$D485)</f>
        <v>1306</v>
      </c>
      <c r="BG485" s="11">
        <f>SUMIFS('OP Units'!O:O,'OP Units'!$A:$A,$D485)</f>
        <v>1325</v>
      </c>
      <c r="BH485" s="11">
        <f>SUMIFS('OP Units'!P:P,'OP Units'!$A:$A,$D485)</f>
        <v>1318</v>
      </c>
      <c r="BI485" s="1"/>
      <c r="BJ485" s="12" t="str">
        <f>IFERROR((SUMIFS('OP Units'!E:E,'OP Units'!$A:$A,$D485)-SUMIFS('Forecast Data'!$H:$H,'Forecast Data'!$C:$C,BJ$6,'Forecast Data'!$B:$B,$D485))/SUMIFS('Forecast Data'!$H:$H,'Forecast Data'!$C:$C,BJ$6,'Forecast Data'!$B:$B,$D485),"")</f>
        <v/>
      </c>
      <c r="BK485" s="12" t="str">
        <f>IFERROR((SUMIFS('OP Units'!F:F,'OP Units'!$A:$A,$D485)-SUMIFS('Forecast Data'!$H:$H,'Forecast Data'!$C:$C,BK$6,'Forecast Data'!$B:$B,$D485))/SUMIFS('Forecast Data'!$H:$H,'Forecast Data'!$C:$C,BK$6,'Forecast Data'!$B:$B,$D485),"")</f>
        <v/>
      </c>
      <c r="BL485" s="12" t="str">
        <f>IFERROR((SUMIFS('OP Units'!G:G,'OP Units'!$A:$A,$D485)-SUMIFS('Forecast Data'!$H:$H,'Forecast Data'!$C:$C,BL$6,'Forecast Data'!$B:$B,$D485))/SUMIFS('Forecast Data'!$H:$H,'Forecast Data'!$C:$C,BL$6,'Forecast Data'!$B:$B,$D485),"")</f>
        <v/>
      </c>
      <c r="BM485" s="12" t="str">
        <f>IFERROR((SUMIFS('OP Units'!H:H,'OP Units'!$A:$A,$D485)-SUMIFS('Forecast Data'!$H:$H,'Forecast Data'!$C:$C,BM$6,'Forecast Data'!$B:$B,$D485))/SUMIFS('Forecast Data'!$H:$H,'Forecast Data'!$C:$C,BM$6,'Forecast Data'!$B:$B,$D485),"")</f>
        <v/>
      </c>
      <c r="BN485" s="12" t="str">
        <f>IFERROR((SUMIFS('OP Units'!I:I,'OP Units'!$A:$A,$D485)-SUMIFS('Forecast Data'!$H:$H,'Forecast Data'!$C:$C,BN$6,'Forecast Data'!$B:$B,$D485))/SUMIFS('Forecast Data'!$H:$H,'Forecast Data'!$C:$C,BN$6,'Forecast Data'!$B:$B,$D485),"")</f>
        <v/>
      </c>
      <c r="BO485" s="12" t="str">
        <f>IFERROR((SUMIFS('OP Units'!J:J,'OP Units'!$A:$A,$D485)-SUMIFS('Forecast Data'!$H:$H,'Forecast Data'!$C:$C,BO$6,'Forecast Data'!$B:$B,$D485))/SUMIFS('Forecast Data'!$H:$H,'Forecast Data'!$C:$C,BO$6,'Forecast Data'!$B:$B,$D485),"")</f>
        <v/>
      </c>
      <c r="BP485" s="12">
        <f>IFERROR((SUMIFS('OP Units'!K:K,'OP Units'!$A:$A,$D485)-SUMIFS('Forecast Data'!$H:$H,'Forecast Data'!$C:$C,BP$6,'Forecast Data'!$B:$B,$D485))/SUMIFS('Forecast Data'!$H:$H,'Forecast Data'!$C:$C,BP$6,'Forecast Data'!$B:$B,$D485),"")</f>
        <v>308.75</v>
      </c>
      <c r="BQ485" s="12">
        <f>IFERROR((SUMIFS('OP Units'!L:L,'OP Units'!$A:$A,$D485)-SUMIFS('Forecast Data'!$H:$H,'Forecast Data'!$C:$C,BQ$6,'Forecast Data'!$B:$B,$D485))/SUMIFS('Forecast Data'!$H:$H,'Forecast Data'!$C:$C,BQ$6,'Forecast Data'!$B:$B,$D485),"")</f>
        <v>3.2862190812720846</v>
      </c>
      <c r="BR485" s="12">
        <f>IFERROR((SUMIFS('OP Units'!M:M,'OP Units'!$A:$A,$D485)-SUMIFS('Forecast Data'!$H:$H,'Forecast Data'!$C:$C,BR$6,'Forecast Data'!$B:$B,$D485))/SUMIFS('Forecast Data'!$H:$H,'Forecast Data'!$C:$C,BR$6,'Forecast Data'!$B:$B,$D485),"")</f>
        <v>1.1928571428571428</v>
      </c>
      <c r="BS485" s="12">
        <f>IFERROR((SUMIFS('OP Units'!N:N,'OP Units'!$A:$A,$D485)-SUMIFS('Forecast Data'!$H:$H,'Forecast Data'!$C:$C,BS$6,'Forecast Data'!$B:$B,$D485))/SUMIFS('Forecast Data'!$H:$H,'Forecast Data'!$C:$C,BS$6,'Forecast Data'!$B:$B,$D485),"")</f>
        <v>0.69830949284785437</v>
      </c>
      <c r="BT485" s="12">
        <f>IFERROR((SUMIFS('OP Units'!O:O,'OP Units'!$A:$A,$D485)-SUMIFS('Forecast Data'!$H:$H,'Forecast Data'!$C:$C,BT$6,'Forecast Data'!$B:$B,$D485))/SUMIFS('Forecast Data'!$H:$H,'Forecast Data'!$C:$C,BT$6,'Forecast Data'!$B:$B,$D485),"")</f>
        <v>0.58303464755077661</v>
      </c>
      <c r="BU485" s="12">
        <f>IFERROR((SUMIFS('OP Units'!P:P,'OP Units'!$A:$A,$D485)-SUMIFS('Forecast Data'!$H:$H,'Forecast Data'!$C:$C,BU$6,'Forecast Data'!$B:$B,$D485))/SUMIFS('Forecast Data'!$H:$H,'Forecast Data'!$C:$C,BU$6,'Forecast Data'!$B:$B,$D485),"")</f>
        <v>0.56532066508313539</v>
      </c>
      <c r="BV485" s="12"/>
      <c r="BW485" s="11">
        <f>(SUMIFS('Forecast Data'!H:H,'Forecast Data'!B:B,D485,'Forecast Data'!C:C,BK$6)+SUMIFS('Forecast Data'!H:H,'Forecast Data'!B:B,D485,'Forecast Data'!C:C,BL$6)+SUMIFS('Forecast Data'!H:H,'Forecast Data'!B:B,D485,'Forecast Data'!C:C,BM$6)+SUMIFS('Forecast Data'!H:H,'Forecast Data'!B:B,D485,'Forecast Data'!C:C,BN$6)+SUMIFS('Forecast Data'!H:H,'Forecast Data'!B:B,D485,'Forecast Data'!C:C,BO$6)+SUMIFS('Forecast Data'!H:H,'Forecast Data'!B:B,D485,'Forecast Data'!C:C,BP$6)+SUMIFS('Forecast Data'!H:H,'Forecast Data'!B:B,D485,'Forecast Data'!C:C,BQ$6)+SUMIFS('Forecast Data'!H:H,'Forecast Data'!B:B,D485,'Forecast Data'!C:C,BJ$6))/8</f>
        <v>35.875</v>
      </c>
      <c r="BX485" s="12">
        <f>IFERROR((SUM(W485:AD485)-(SUMIFS('Forecast Data'!H:H,'Forecast Data'!B:B,B485,'Forecast Data'!C:C,BJ$6)+SUMIFS('Forecast Data'!H:H,'Forecast Data'!B:B,B485,'Forecast Data'!C:C,BK$6)+SUMIFS('Forecast Data'!H:H,'Forecast Data'!B:B,B485,'Forecast Data'!C:C,BL$6)+SUMIFS('Forecast Data'!H:H,'Forecast Data'!B:B,B485,'Forecast Data'!C:C,BM$6)+SUMIFS('Forecast Data'!H:H,'Forecast Data'!B:B,B485,'Forecast Data'!C:C,BN$6)+SUMIFS('Forecast Data'!H:H,'Forecast Data'!B:B,B485,'Forecast Data'!C:C,BO$6)+SUMIFS('Forecast Data'!H:H,'Forecast Data'!B:B,B485,'Forecast Data'!C:C,BP$6)+SUMIFS('Forecast Data'!H:H,'Forecast Data'!B:B,B485,'Forecast Data'!C:C,BQ$6)))/(SUMIFS('Forecast Data'!H:H,'Forecast Data'!B:B,B485,'Forecast Data'!C:C,BJ$6)+SUMIFS('Forecast Data'!H:H,'Forecast Data'!B:B,B485,'Forecast Data'!C:C,BK$6)+SUMIFS('Forecast Data'!H:H,'Forecast Data'!B:B,B485,'Forecast Data'!C:C,BL$6)+SUMIFS('Forecast Data'!H:H,'Forecast Data'!B:B,B485,'Forecast Data'!C:C,BM$6)+SUMIFS('Forecast Data'!H:H,'Forecast Data'!B:B,B485,'Forecast Data'!C:C,BN$6)+SUMIFS('Forecast Data'!H:H,'Forecast Data'!B:B,B485,'Forecast Data'!C:C,BO$6)+SUMIFS('Forecast Data'!H:H,'Forecast Data'!B:B,B485,'Forecast Data'!C:C,BP$6)+SUMIFS('Forecast Data'!H:H,'Forecast Data'!B:B,B485,'Forecast Data'!C:C,BQ$6)),"")</f>
        <v>41.097560975609753</v>
      </c>
      <c r="BY485" s="12">
        <f t="shared" si="68"/>
        <v>1.2821422778862381E-3</v>
      </c>
      <c r="BZ485" s="16">
        <f t="shared" si="69"/>
        <v>1.2123771242370199E-3</v>
      </c>
      <c r="CA485" s="13">
        <f t="shared" si="70"/>
        <v>6.9765153649218193E-3</v>
      </c>
      <c r="CB485" s="12">
        <f t="shared" si="71"/>
        <v>6.9765153649218193E-5</v>
      </c>
      <c r="CC485" s="12"/>
      <c r="CD485" s="11">
        <f>(SUMIFS('Forecast Data'!H:H,'Forecast Data'!B:B,D485,'Forecast Data'!C:C,BK$6)+SUMIFS('Forecast Data'!H:H,'Forecast Data'!B:B,D485,'Forecast Data'!C:C,BL$6)+SUMIFS('Forecast Data'!H:H,'Forecast Data'!B:B,D485,'Forecast Data'!C:C,BM$6)+SUMIFS('Forecast Data'!H:H,'Forecast Data'!B:B,D485,'Forecast Data'!C:C,BJ$6))/4</f>
        <v>0</v>
      </c>
      <c r="CE485" s="12" t="str">
        <f>IFERROR((SUM(W485:Z485)-(SUMIFS('Forecast Data'!H:H,'Forecast Data'!B:B,D485,'Forecast Data'!C:C,BJ$6)+SUMIFS('Forecast Data'!H:H,'Forecast Data'!B:B,D485,'Forecast Data'!C:C,BK$6)+SUMIFS('Forecast Data'!H:H,'Forecast Data'!B:B,D485,'Forecast Data'!C:C,BL$6)+SUMIFS('Forecast Data'!H:H,'Forecast Data'!B:B,D485,'Forecast Data'!C:C,BM$6)))/(SUMIFS('Forecast Data'!H:H,'Forecast Data'!B:B,D485,'Forecast Data'!C:C,BJ$6)+SUMIFS('Forecast Data'!H:H,'Forecast Data'!B:B,D485,'Forecast Data'!C:C,BK$6)+SUMIFS('Forecast Data'!H:H,'Forecast Data'!B:B,D485,'Forecast Data'!C:C,BL$6)+SUMIFS('Forecast Data'!H:H,'Forecast Data'!B:B,D485,'Forecast Data'!C:C,BM$6)),"")</f>
        <v/>
      </c>
      <c r="CF485" s="12">
        <f t="shared" si="72"/>
        <v>1.2821422778862381E-3</v>
      </c>
      <c r="CG485" s="12">
        <f t="shared" si="73"/>
        <v>1.2257200183603727E-3</v>
      </c>
      <c r="CH485" s="13">
        <f t="shared" si="74"/>
        <v>5.6422259525865407E-3</v>
      </c>
      <c r="CI485" s="13"/>
    </row>
    <row r="486" spans="1:87" ht="13.2">
      <c r="A486" s="1"/>
      <c r="B486" t="str">
        <f t="shared" si="82"/>
        <v>Wahl Pro Barber/Stylist</v>
      </c>
      <c r="D486" t="s">
        <v>518</v>
      </c>
      <c r="E486" s="11">
        <f>SUMIFS('Fin Data'!F:F,'Fin Data'!A:A,D486)</f>
        <v>986</v>
      </c>
      <c r="F486" s="11">
        <f>SUMIFS('Fin Data with 6 week hist'!I:I,'Fin Data with 6 week hist'!$A:$A,$D486)</f>
        <v>1074</v>
      </c>
      <c r="G486" s="11">
        <f>SUMIFS('Fin Data with 6 week hist'!J:J,'Fin Data with 6 week hist'!$A:$A,$D486)</f>
        <v>1013</v>
      </c>
      <c r="H486" s="11">
        <f>SUMIFS('Fin Data with 6 week hist'!K:K,'Fin Data with 6 week hist'!$A:$A,$D486)+SUMIFS('Unit Cancellations'!D:D,'Unit Cancellations'!$B:$B,$D486)</f>
        <v>947</v>
      </c>
      <c r="I486" s="11">
        <f>SUMIFS('Fin Data with 6 week hist'!L:L,'Fin Data with 6 week hist'!$A:$A,$D486)+SUMIFS('Unit Cancellations'!E:E,'Unit Cancellations'!$B:$B,$D486)</f>
        <v>1011</v>
      </c>
      <c r="J486" s="11">
        <f>SUMIFS('Fin Data with 6 week hist'!M:M,'Fin Data with 6 week hist'!$A:$A,$D486)+SUMIFS('Unit Cancellations'!F:F,'Unit Cancellations'!$B:$B,$D486)</f>
        <v>1061</v>
      </c>
      <c r="K486" s="11">
        <f>SUMIFS('Fin Data with 6 week hist'!N:N,'Fin Data with 6 week hist'!$A:$A,$D486)+SUMIFS('Unit Cancellations'!G:G,'Unit Cancellations'!$B:$B,$D486)</f>
        <v>917</v>
      </c>
      <c r="L486" s="11">
        <f>SUMIFS('Fin Data'!AN:AN,'Fin Data'!A:A,D486)</f>
        <v>1003.5</v>
      </c>
      <c r="M486" s="12">
        <f>IFERROR(SUMIFS('Fin Data'!AO:AO,'Fin Data'!A:A,D486),"")</f>
        <v>1.7748478701825558E-2</v>
      </c>
      <c r="N486" s="1"/>
      <c r="O486" s="11">
        <f t="shared" si="63"/>
        <v>987.5</v>
      </c>
      <c r="P486" s="12">
        <f t="shared" si="64"/>
        <v>-5.139289145052834E-2</v>
      </c>
      <c r="Q486" s="1"/>
      <c r="R486" s="11">
        <f t="shared" si="65"/>
        <v>980.125</v>
      </c>
      <c r="S486" s="12">
        <f t="shared" si="66"/>
        <v>-6.2103929024081113E-3</v>
      </c>
      <c r="T486" s="11">
        <f t="shared" si="67"/>
        <v>975.625</v>
      </c>
      <c r="U486" s="1" t="e">
        <f t="shared" si="83"/>
        <v>#REF!</v>
      </c>
      <c r="V486" s="1"/>
      <c r="W486" s="11">
        <f>SUMIFS('Forecast Data'!$D:$D,'Forecast Data'!$C:$C,W$6,'Forecast Data'!$B:$B,$D486)</f>
        <v>990</v>
      </c>
      <c r="X486" s="11">
        <f>SUMIFS('Forecast Data'!$D:$D,'Forecast Data'!$C:$C,X$6,'Forecast Data'!$B:$B,$D486)</f>
        <v>989</v>
      </c>
      <c r="Y486" s="11">
        <f>SUMIFS('Forecast Data'!$D:$D,'Forecast Data'!$C:$C,Y$6,'Forecast Data'!$B:$B,$D486)</f>
        <v>990</v>
      </c>
      <c r="Z486" s="11">
        <f>SUMIFS('Forecast Data'!$D:$D,'Forecast Data'!$C:$C,Z$6,'Forecast Data'!$B:$B,$D486)</f>
        <v>981</v>
      </c>
      <c r="AA486" s="11">
        <f>SUMIFS('Forecast Data'!$D:$D,'Forecast Data'!$C:$C,AA$6,'Forecast Data'!$B:$B,$D486)</f>
        <v>994</v>
      </c>
      <c r="AB486" s="11">
        <f>SUMIFS('Forecast Data'!$D:$D,'Forecast Data'!$C:$C,AB$6,'Forecast Data'!$B:$B,$D486)</f>
        <v>970</v>
      </c>
      <c r="AC486" s="11">
        <f>SUMIFS('Forecast Data'!$D:$D,'Forecast Data'!$C:$C,AC$6,'Forecast Data'!$B:$B,$D486)</f>
        <v>965</v>
      </c>
      <c r="AD486" s="11">
        <f>SUMIFS('Forecast Data'!$D:$D,'Forecast Data'!$C:$C,AD$6,'Forecast Data'!$B:$B,$D486)</f>
        <v>962</v>
      </c>
      <c r="AE486" s="11">
        <f>SUMIFS('Forecast Data'!$D:$D,'Forecast Data'!$C:$C,AE$6,'Forecast Data'!$B:$B,$D486)</f>
        <v>963</v>
      </c>
      <c r="AF486" s="11">
        <f>SUMIFS('Forecast Data'!$D:$D,'Forecast Data'!$C:$C,AF$6,'Forecast Data'!$B:$B,$D486)</f>
        <v>1028</v>
      </c>
      <c r="AG486" s="11">
        <f>SUMIFS('Forecast Data'!$D:$D,'Forecast Data'!$C:$C,AG$6,'Forecast Data'!$B:$B,$D486)</f>
        <v>1006</v>
      </c>
      <c r="AH486" s="11">
        <f>SUMIFS('Forecast Data'!$D:$D,'Forecast Data'!$C:$C,AH$6,'Forecast Data'!$B:$B,$D486)</f>
        <v>973</v>
      </c>
      <c r="AI486" s="1"/>
      <c r="AJ486" s="12">
        <f>IF(SUMIFS('Forecast Data'!$E:$E,'Forecast Data'!$C:$C,AJ$6,'Forecast Data'!$B:$B,$D486)=0,"",SUMIFS('Forecast Data'!$E:$E,'Forecast Data'!$C:$C,AJ$6,'Forecast Data'!$B:$B,$D486))</f>
        <v>-0.02</v>
      </c>
      <c r="AK486" s="12">
        <f>IF(SUMIFS('Forecast Data'!$E:$E,'Forecast Data'!$C:$C,AK$6,'Forecast Data'!$B:$B,$D486)=0,"",SUMIFS('Forecast Data'!$E:$E,'Forecast Data'!$C:$C,AK$6,'Forecast Data'!$B:$B,$D486))</f>
        <v>-0.13</v>
      </c>
      <c r="AL486" s="12">
        <f>IF(SUMIFS('Forecast Data'!$E:$E,'Forecast Data'!$C:$C,AL$6,'Forecast Data'!$B:$B,$D486)=0,"",SUMIFS('Forecast Data'!$E:$E,'Forecast Data'!$C:$C,AL$6,'Forecast Data'!$B:$B,$D486))</f>
        <v>-0.02</v>
      </c>
      <c r="AM486" s="12">
        <f>IF(SUMIFS('Forecast Data'!$E:$E,'Forecast Data'!$C:$C,AM$6,'Forecast Data'!$B:$B,$D486)=0,"",SUMIFS('Forecast Data'!$E:$E,'Forecast Data'!$C:$C,AM$6,'Forecast Data'!$B:$B,$D486))</f>
        <v>-0.03</v>
      </c>
      <c r="AN486" s="12">
        <f>IF(SUMIFS('Forecast Data'!$E:$E,'Forecast Data'!$C:$C,AN$6,'Forecast Data'!$B:$B,$D486)=0,"",SUMIFS('Forecast Data'!$E:$E,'Forecast Data'!$C:$C,AN$6,'Forecast Data'!$B:$B,$D486))</f>
        <v>-0.05</v>
      </c>
      <c r="AO486" s="12">
        <f>IF(SUMIFS('Forecast Data'!$E:$E,'Forecast Data'!$C:$C,AO$6,'Forecast Data'!$B:$B,$D486)=0,"",SUMIFS('Forecast Data'!$E:$E,'Forecast Data'!$C:$C,AO$6,'Forecast Data'!$B:$B,$D486))</f>
        <v>-0.12</v>
      </c>
      <c r="AP486" s="12">
        <f>IF(SUMIFS('Forecast Data'!$E:$E,'Forecast Data'!$C:$C,AP$6,'Forecast Data'!$B:$B,$D486)=0,"",SUMIFS('Forecast Data'!$E:$E,'Forecast Data'!$C:$C,AP$6,'Forecast Data'!$B:$B,$D486))</f>
        <v>-0.11</v>
      </c>
      <c r="AQ486" s="12">
        <f>IF(SUMIFS('Forecast Data'!$E:$E,'Forecast Data'!$C:$C,AQ$6,'Forecast Data'!$B:$B,$D486)=0,"",SUMIFS('Forecast Data'!$E:$E,'Forecast Data'!$C:$C,AQ$6,'Forecast Data'!$B:$B,$D486))</f>
        <v>0.98</v>
      </c>
      <c r="AR486" s="12">
        <f>IF(SUMIFS('Forecast Data'!$E:$E,'Forecast Data'!$C:$C,AR$6,'Forecast Data'!$B:$B,$D486)=0,"",SUMIFS('Forecast Data'!$E:$E,'Forecast Data'!$C:$C,AR$6,'Forecast Data'!$B:$B,$D486))</f>
        <v>0.05</v>
      </c>
      <c r="AS486" s="12">
        <f>IF(SUMIFS('Forecast Data'!$E:$E,'Forecast Data'!$C:$C,AS$6,'Forecast Data'!$B:$B,$D486)=0,"",SUMIFS('Forecast Data'!$E:$E,'Forecast Data'!$C:$C,AS$6,'Forecast Data'!$B:$B,$D486))</f>
        <v>-0.12</v>
      </c>
      <c r="AT486" s="12">
        <f>IF(SUMIFS('Forecast Data'!$E:$E,'Forecast Data'!$C:$C,AT$6,'Forecast Data'!$B:$B,$D486)=0,"",SUMIFS('Forecast Data'!$E:$E,'Forecast Data'!$C:$C,AT$6,'Forecast Data'!$B:$B,$D486))</f>
        <v>-0.16</v>
      </c>
      <c r="AU486" s="12">
        <f>IF(SUMIFS('Forecast Data'!$E:$E,'Forecast Data'!$C:$C,AU$6,'Forecast Data'!$B:$B,$D486)=0,"",SUMIFS('Forecast Data'!$E:$E,'Forecast Data'!$C:$C,AU$6,'Forecast Data'!$B:$B,$D486))</f>
        <v>-0.25</v>
      </c>
      <c r="AV486" s="1"/>
      <c r="AW486" s="11">
        <f>SUMIFS('OP Units'!E:E,'OP Units'!$A:$A,$D486)</f>
        <v>846</v>
      </c>
      <c r="AX486" s="11">
        <f>SUMIFS('OP Units'!F:F,'OP Units'!$A:$A,$D486)</f>
        <v>790</v>
      </c>
      <c r="AY486" s="11">
        <f>SUMIFS('OP Units'!G:G,'OP Units'!$A:$A,$D486)</f>
        <v>1077</v>
      </c>
      <c r="AZ486" s="11">
        <f>SUMIFS('OP Units'!H:H,'OP Units'!$A:$A,$D486)</f>
        <v>1049</v>
      </c>
      <c r="BA486" s="11">
        <f>SUMIFS('OP Units'!I:I,'OP Units'!$A:$A,$D486)</f>
        <v>1033</v>
      </c>
      <c r="BB486" s="11">
        <f>SUMIFS('OP Units'!J:J,'OP Units'!$A:$A,$D486)</f>
        <v>1074</v>
      </c>
      <c r="BC486" s="11">
        <f>SUMIFS('OP Units'!K:K,'OP Units'!$A:$A,$D486)</f>
        <v>993</v>
      </c>
      <c r="BD486" s="11">
        <f>SUMIFS('OP Units'!L:L,'OP Units'!$A:$A,$D486)</f>
        <v>943</v>
      </c>
      <c r="BE486" s="11">
        <f>SUMIFS('OP Units'!M:M,'OP Units'!$A:$A,$D486)</f>
        <v>903</v>
      </c>
      <c r="BF486" s="11">
        <f>SUMIFS('OP Units'!N:N,'OP Units'!$A:$A,$D486)</f>
        <v>932</v>
      </c>
      <c r="BG486" s="11">
        <f>SUMIFS('OP Units'!O:O,'OP Units'!$A:$A,$D486)</f>
        <v>1115</v>
      </c>
      <c r="BH486" s="11">
        <f>SUMIFS('OP Units'!P:P,'OP Units'!$A:$A,$D486)</f>
        <v>1029</v>
      </c>
      <c r="BI486" s="1"/>
      <c r="BJ486" s="12">
        <f>IFERROR((SUMIFS('OP Units'!E:E,'OP Units'!$A:$A,$D486)-SUMIFS('Forecast Data'!$H:$H,'Forecast Data'!$C:$C,BJ$6,'Forecast Data'!$B:$B,$D486))/SUMIFS('Forecast Data'!$H:$H,'Forecast Data'!$C:$C,BJ$6,'Forecast Data'!$B:$B,$D486),"")</f>
        <v>-0.16154608523290387</v>
      </c>
      <c r="BK486" s="12">
        <f>IFERROR((SUMIFS('OP Units'!F:F,'OP Units'!$A:$A,$D486)-SUMIFS('Forecast Data'!$H:$H,'Forecast Data'!$C:$C,BK$6,'Forecast Data'!$B:$B,$D486))/SUMIFS('Forecast Data'!$H:$H,'Forecast Data'!$C:$C,BK$6,'Forecast Data'!$B:$B,$D486),"")</f>
        <v>-0.30518909410729989</v>
      </c>
      <c r="BL486" s="12">
        <f>IFERROR((SUMIFS('OP Units'!G:G,'OP Units'!$A:$A,$D486)-SUMIFS('Forecast Data'!$H:$H,'Forecast Data'!$C:$C,BL$6,'Forecast Data'!$B:$B,$D486))/SUMIFS('Forecast Data'!$H:$H,'Forecast Data'!$C:$C,BL$6,'Forecast Data'!$B:$B,$D486),"")</f>
        <v>7.0576540755467196E-2</v>
      </c>
      <c r="BM486" s="12">
        <f>IFERROR((SUMIFS('OP Units'!H:H,'OP Units'!$A:$A,$D486)-SUMIFS('Forecast Data'!$H:$H,'Forecast Data'!$C:$C,BM$6,'Forecast Data'!$B:$B,$D486))/SUMIFS('Forecast Data'!$H:$H,'Forecast Data'!$C:$C,BM$6,'Forecast Data'!$B:$B,$D486),"")</f>
        <v>3.6561264822134384E-2</v>
      </c>
      <c r="BN486" s="12">
        <f>IFERROR((SUMIFS('OP Units'!I:I,'OP Units'!$A:$A,$D486)-SUMIFS('Forecast Data'!$H:$H,'Forecast Data'!$C:$C,BN$6,'Forecast Data'!$B:$B,$D486))/SUMIFS('Forecast Data'!$H:$H,'Forecast Data'!$C:$C,BN$6,'Forecast Data'!$B:$B,$D486),"")</f>
        <v>-1.1483253588516746E-2</v>
      </c>
      <c r="BO486" s="12">
        <f>IFERROR((SUMIFS('OP Units'!J:J,'OP Units'!$A:$A,$D486)-SUMIFS('Forecast Data'!$H:$H,'Forecast Data'!$C:$C,BO$6,'Forecast Data'!$B:$B,$D486))/SUMIFS('Forecast Data'!$H:$H,'Forecast Data'!$C:$C,BO$6,'Forecast Data'!$B:$B,$D486),"")</f>
        <v>-2.8933092224231464E-2</v>
      </c>
      <c r="BP486" s="12">
        <f>IFERROR((SUMIFS('OP Units'!K:K,'OP Units'!$A:$A,$D486)-SUMIFS('Forecast Data'!$H:$H,'Forecast Data'!$C:$C,BP$6,'Forecast Data'!$B:$B,$D486))/SUMIFS('Forecast Data'!$H:$H,'Forecast Data'!$C:$C,BP$6,'Forecast Data'!$B:$B,$D486),"")</f>
        <v>-8.731617647058823E-2</v>
      </c>
      <c r="BQ486" s="12">
        <f>IFERROR((SUMIFS('OP Units'!L:L,'OP Units'!$A:$A,$D486)-SUMIFS('Forecast Data'!$H:$H,'Forecast Data'!$C:$C,BQ$6,'Forecast Data'!$B:$B,$D486))/SUMIFS('Forecast Data'!$H:$H,'Forecast Data'!$C:$C,BQ$6,'Forecast Data'!$B:$B,$D486),"")</f>
        <v>0.93634496919917864</v>
      </c>
      <c r="BR486" s="12">
        <f>IFERROR((SUMIFS('OP Units'!M:M,'OP Units'!$A:$A,$D486)-SUMIFS('Forecast Data'!$H:$H,'Forecast Data'!$C:$C,BR$6,'Forecast Data'!$B:$B,$D486))/SUMIFS('Forecast Data'!$H:$H,'Forecast Data'!$C:$C,BR$6,'Forecast Data'!$B:$B,$D486),"")</f>
        <v>-1.2035010940919038E-2</v>
      </c>
      <c r="BS486" s="12">
        <f>IFERROR((SUMIFS('OP Units'!N:N,'OP Units'!$A:$A,$D486)-SUMIFS('Forecast Data'!$H:$H,'Forecast Data'!$C:$C,BS$6,'Forecast Data'!$B:$B,$D486))/SUMIFS('Forecast Data'!$H:$H,'Forecast Data'!$C:$C,BS$6,'Forecast Data'!$B:$B,$D486),"")</f>
        <v>-0.20273738237810093</v>
      </c>
      <c r="BT486" s="12">
        <f>IFERROR((SUMIFS('OP Units'!O:O,'OP Units'!$A:$A,$D486)-SUMIFS('Forecast Data'!$H:$H,'Forecast Data'!$C:$C,BT$6,'Forecast Data'!$B:$B,$D486))/SUMIFS('Forecast Data'!$H:$H,'Forecast Data'!$C:$C,BT$6,'Forecast Data'!$B:$B,$D486),"")</f>
        <v>-6.5381391450125739E-2</v>
      </c>
      <c r="BU486" s="12">
        <f>IFERROR((SUMIFS('OP Units'!P:P,'OP Units'!$A:$A,$D486)-SUMIFS('Forecast Data'!$H:$H,'Forecast Data'!$C:$C,BU$6,'Forecast Data'!$B:$B,$D486))/SUMIFS('Forecast Data'!$H:$H,'Forecast Data'!$C:$C,BU$6,'Forecast Data'!$B:$B,$D486),"")</f>
        <v>-0.20785219399538107</v>
      </c>
      <c r="BV486" s="12"/>
      <c r="BW486" s="11">
        <f>(SUMIFS('Forecast Data'!H:H,'Forecast Data'!B:B,D486,'Forecast Data'!C:C,BK$6)+SUMIFS('Forecast Data'!H:H,'Forecast Data'!B:B,D486,'Forecast Data'!C:C,BL$6)+SUMIFS('Forecast Data'!H:H,'Forecast Data'!B:B,D486,'Forecast Data'!C:C,BM$6)+SUMIFS('Forecast Data'!H:H,'Forecast Data'!B:B,D486,'Forecast Data'!C:C,BN$6)+SUMIFS('Forecast Data'!H:H,'Forecast Data'!B:B,D486,'Forecast Data'!C:C,BO$6)+SUMIFS('Forecast Data'!H:H,'Forecast Data'!B:B,D486,'Forecast Data'!C:C,BP$6)+SUMIFS('Forecast Data'!H:H,'Forecast Data'!B:B,D486,'Forecast Data'!C:C,BQ$6)+SUMIFS('Forecast Data'!H:H,'Forecast Data'!B:B,D486,'Forecast Data'!C:C,BJ$6))/8</f>
        <v>986.25</v>
      </c>
      <c r="BX486" s="12">
        <f>IFERROR((SUM(W486:AD486)-(SUMIFS('Forecast Data'!H:H,'Forecast Data'!B:B,B486,'Forecast Data'!C:C,BJ$6)+SUMIFS('Forecast Data'!H:H,'Forecast Data'!B:B,B486,'Forecast Data'!C:C,BK$6)+SUMIFS('Forecast Data'!H:H,'Forecast Data'!B:B,B486,'Forecast Data'!C:C,BL$6)+SUMIFS('Forecast Data'!H:H,'Forecast Data'!B:B,B486,'Forecast Data'!C:C,BM$6)+SUMIFS('Forecast Data'!H:H,'Forecast Data'!B:B,B486,'Forecast Data'!C:C,BN$6)+SUMIFS('Forecast Data'!H:H,'Forecast Data'!B:B,B486,'Forecast Data'!C:C,BO$6)+SUMIFS('Forecast Data'!H:H,'Forecast Data'!B:B,B486,'Forecast Data'!C:C,BP$6)+SUMIFS('Forecast Data'!H:H,'Forecast Data'!B:B,B486,'Forecast Data'!C:C,BQ$6)))/(SUMIFS('Forecast Data'!H:H,'Forecast Data'!B:B,B486,'Forecast Data'!C:C,BJ$6)+SUMIFS('Forecast Data'!H:H,'Forecast Data'!B:B,B486,'Forecast Data'!C:C,BK$6)+SUMIFS('Forecast Data'!H:H,'Forecast Data'!B:B,B486,'Forecast Data'!C:C,BL$6)+SUMIFS('Forecast Data'!H:H,'Forecast Data'!B:B,B486,'Forecast Data'!C:C,BM$6)+SUMIFS('Forecast Data'!H:H,'Forecast Data'!B:B,B486,'Forecast Data'!C:C,BN$6)+SUMIFS('Forecast Data'!H:H,'Forecast Data'!B:B,B486,'Forecast Data'!C:C,BO$6)+SUMIFS('Forecast Data'!H:H,'Forecast Data'!B:B,B486,'Forecast Data'!C:C,BP$6)+SUMIFS('Forecast Data'!H:H,'Forecast Data'!B:B,B486,'Forecast Data'!C:C,BQ$6)),"")</f>
        <v>-6.2103929024081113E-3</v>
      </c>
      <c r="BY486" s="12">
        <f t="shared" si="68"/>
        <v>1.4964977676529013E-5</v>
      </c>
      <c r="BZ486" s="16">
        <f t="shared" si="69"/>
        <v>-5.0365815250202602E-6</v>
      </c>
      <c r="CA486" s="13">
        <f t="shared" si="70"/>
        <v>2.0001559201549275E-3</v>
      </c>
      <c r="CB486" s="12">
        <f t="shared" si="71"/>
        <v>2.0001559201549274E-5</v>
      </c>
      <c r="CC486" s="12"/>
      <c r="CD486" s="11">
        <f>(SUMIFS('Forecast Data'!H:H,'Forecast Data'!B:B,D486,'Forecast Data'!C:C,BK$6)+SUMIFS('Forecast Data'!H:H,'Forecast Data'!B:B,D486,'Forecast Data'!C:C,BL$6)+SUMIFS('Forecast Data'!H:H,'Forecast Data'!B:B,D486,'Forecast Data'!C:C,BM$6)+SUMIFS('Forecast Data'!H:H,'Forecast Data'!B:B,D486,'Forecast Data'!C:C,BJ$6))/4</f>
        <v>1041</v>
      </c>
      <c r="CE486" s="12">
        <f>IFERROR((SUM(W486:Z486)-(SUMIFS('Forecast Data'!H:H,'Forecast Data'!B:B,D486,'Forecast Data'!C:C,BJ$6)+SUMIFS('Forecast Data'!H:H,'Forecast Data'!B:B,D486,'Forecast Data'!C:C,BK$6)+SUMIFS('Forecast Data'!H:H,'Forecast Data'!B:B,D486,'Forecast Data'!C:C,BL$6)+SUMIFS('Forecast Data'!H:H,'Forecast Data'!B:B,D486,'Forecast Data'!C:C,BM$6)))/(SUMIFS('Forecast Data'!H:H,'Forecast Data'!B:B,D486,'Forecast Data'!C:C,BJ$6)+SUMIFS('Forecast Data'!H:H,'Forecast Data'!B:B,D486,'Forecast Data'!C:C,BK$6)+SUMIFS('Forecast Data'!H:H,'Forecast Data'!B:B,D486,'Forecast Data'!C:C,BL$6)+SUMIFS('Forecast Data'!H:H,'Forecast Data'!B:B,D486,'Forecast Data'!C:C,BM$6)),"")</f>
        <v>-5.139289145052834E-2</v>
      </c>
      <c r="CF486" s="12">
        <f t="shared" si="72"/>
        <v>1.4964977676529013E-5</v>
      </c>
      <c r="CG486" s="12">
        <f t="shared" si="73"/>
        <v>-4.485363952276329E-5</v>
      </c>
      <c r="CH486" s="13">
        <f t="shared" si="74"/>
        <v>5.9818617199292297E-3</v>
      </c>
      <c r="CI486" s="13"/>
    </row>
    <row r="487" spans="1:87" ht="13.2">
      <c r="A487" s="1"/>
      <c r="B487" t="str">
        <f t="shared" si="82"/>
        <v>Isagenix</v>
      </c>
      <c r="D487" t="s">
        <v>519</v>
      </c>
      <c r="E487" s="11">
        <f>SUMIFS('Fin Data'!F:F,'Fin Data'!A:A,D487)</f>
        <v>2632</v>
      </c>
      <c r="F487" s="11">
        <f>SUMIFS('Fin Data with 6 week hist'!I:I,'Fin Data with 6 week hist'!$A:$A,$D487)</f>
        <v>2430</v>
      </c>
      <c r="G487" s="11">
        <f>SUMIFS('Fin Data with 6 week hist'!J:J,'Fin Data with 6 week hist'!$A:$A,$D487)</f>
        <v>2372</v>
      </c>
      <c r="H487" s="11">
        <f>SUMIFS('Fin Data with 6 week hist'!K:K,'Fin Data with 6 week hist'!$A:$A,$D487)+SUMIFS('Unit Cancellations'!D:D,'Unit Cancellations'!$B:$B,$D487)</f>
        <v>2427</v>
      </c>
      <c r="I487" s="11">
        <f>SUMIFS('Fin Data with 6 week hist'!L:L,'Fin Data with 6 week hist'!$A:$A,$D487)+SUMIFS('Unit Cancellations'!E:E,'Unit Cancellations'!$B:$B,$D487)</f>
        <v>2513</v>
      </c>
      <c r="J487" s="11">
        <f>SUMIFS('Fin Data with 6 week hist'!M:M,'Fin Data with 6 week hist'!$A:$A,$D487)+SUMIFS('Unit Cancellations'!F:F,'Unit Cancellations'!$B:$B,$D487)</f>
        <v>2344</v>
      </c>
      <c r="K487" s="11">
        <f>SUMIFS('Fin Data with 6 week hist'!N:N,'Fin Data with 6 week hist'!$A:$A,$D487)+SUMIFS('Unit Cancellations'!G:G,'Unit Cancellations'!$B:$B,$D487)</f>
        <v>2366</v>
      </c>
      <c r="L487" s="11">
        <f>SUMIFS('Fin Data'!AN:AN,'Fin Data'!A:A,D487)</f>
        <v>2409</v>
      </c>
      <c r="M487" s="12">
        <f>IFERROR(SUMIFS('Fin Data'!AO:AO,'Fin Data'!A:A,D487),"")</f>
        <v>-8.4726443768996962E-2</v>
      </c>
      <c r="N487" s="1"/>
      <c r="O487" s="11">
        <f t="shared" si="63"/>
        <v>2600.25</v>
      </c>
      <c r="P487" s="12">
        <f t="shared" si="64"/>
        <v>-9.3357740585774063E-2</v>
      </c>
      <c r="Q487" s="1"/>
      <c r="R487" s="11">
        <f t="shared" si="65"/>
        <v>2598.125</v>
      </c>
      <c r="S487" s="12">
        <f t="shared" si="66"/>
        <v>-9.7442355291154636E-2</v>
      </c>
      <c r="T487" s="11">
        <f t="shared" si="67"/>
        <v>2170.625</v>
      </c>
      <c r="U487" s="1" t="e">
        <f t="shared" si="83"/>
        <v>#REF!</v>
      </c>
      <c r="V487" s="1"/>
      <c r="W487" s="11">
        <f>SUMIFS('Forecast Data'!$D:$D,'Forecast Data'!$C:$C,W$6,'Forecast Data'!$B:$B,$D487)</f>
        <v>2602</v>
      </c>
      <c r="X487" s="11">
        <f>SUMIFS('Forecast Data'!$D:$D,'Forecast Data'!$C:$C,X$6,'Forecast Data'!$B:$B,$D487)</f>
        <v>2599</v>
      </c>
      <c r="Y487" s="11">
        <f>SUMIFS('Forecast Data'!$D:$D,'Forecast Data'!$C:$C,Y$6,'Forecast Data'!$B:$B,$D487)</f>
        <v>2607</v>
      </c>
      <c r="Z487" s="11">
        <f>SUMIFS('Forecast Data'!$D:$D,'Forecast Data'!$C:$C,Z$6,'Forecast Data'!$B:$B,$D487)</f>
        <v>2593</v>
      </c>
      <c r="AA487" s="11">
        <f>SUMIFS('Forecast Data'!$D:$D,'Forecast Data'!$C:$C,AA$6,'Forecast Data'!$B:$B,$D487)</f>
        <v>2593</v>
      </c>
      <c r="AB487" s="11">
        <f>SUMIFS('Forecast Data'!$D:$D,'Forecast Data'!$C:$C,AB$6,'Forecast Data'!$B:$B,$D487)</f>
        <v>2594</v>
      </c>
      <c r="AC487" s="11">
        <f>SUMIFS('Forecast Data'!$D:$D,'Forecast Data'!$C:$C,AC$6,'Forecast Data'!$B:$B,$D487)</f>
        <v>2603</v>
      </c>
      <c r="AD487" s="11">
        <f>SUMIFS('Forecast Data'!$D:$D,'Forecast Data'!$C:$C,AD$6,'Forecast Data'!$B:$B,$D487)</f>
        <v>2594</v>
      </c>
      <c r="AE487" s="11">
        <f>SUMIFS('Forecast Data'!$D:$D,'Forecast Data'!$C:$C,AE$6,'Forecast Data'!$B:$B,$D487)</f>
        <v>2592</v>
      </c>
      <c r="AF487" s="11">
        <f>SUMIFS('Forecast Data'!$D:$D,'Forecast Data'!$C:$C,AF$6,'Forecast Data'!$B:$B,$D487)</f>
        <v>2604</v>
      </c>
      <c r="AG487" s="11">
        <f>SUMIFS('Forecast Data'!$D:$D,'Forecast Data'!$C:$C,AG$6,'Forecast Data'!$B:$B,$D487)</f>
        <v>2704</v>
      </c>
      <c r="AH487" s="11">
        <f>SUMIFS('Forecast Data'!$D:$D,'Forecast Data'!$C:$C,AH$6,'Forecast Data'!$B:$B,$D487)</f>
        <v>2720</v>
      </c>
      <c r="AI487" s="1"/>
      <c r="AJ487" s="12">
        <f>IF(SUMIFS('Forecast Data'!$E:$E,'Forecast Data'!$C:$C,AJ$6,'Forecast Data'!$B:$B,$D487)=0,"",SUMIFS('Forecast Data'!$E:$E,'Forecast Data'!$C:$C,AJ$6,'Forecast Data'!$B:$B,$D487))</f>
        <v>-0.21</v>
      </c>
      <c r="AK487" s="12">
        <f>IF(SUMIFS('Forecast Data'!$E:$E,'Forecast Data'!$C:$C,AK$6,'Forecast Data'!$B:$B,$D487)=0,"",SUMIFS('Forecast Data'!$E:$E,'Forecast Data'!$C:$C,AK$6,'Forecast Data'!$B:$B,$D487))</f>
        <v>-7.0000000000000007E-2</v>
      </c>
      <c r="AL487" s="12">
        <f>IF(SUMIFS('Forecast Data'!$E:$E,'Forecast Data'!$C:$C,AL$6,'Forecast Data'!$B:$B,$D487)=0,"",SUMIFS('Forecast Data'!$E:$E,'Forecast Data'!$C:$C,AL$6,'Forecast Data'!$B:$B,$D487))</f>
        <v>-0.01</v>
      </c>
      <c r="AM487" s="12">
        <f>IF(SUMIFS('Forecast Data'!$E:$E,'Forecast Data'!$C:$C,AM$6,'Forecast Data'!$B:$B,$D487)=0,"",SUMIFS('Forecast Data'!$E:$E,'Forecast Data'!$C:$C,AM$6,'Forecast Data'!$B:$B,$D487))</f>
        <v>-0.05</v>
      </c>
      <c r="AN487" s="12">
        <f>IF(SUMIFS('Forecast Data'!$E:$E,'Forecast Data'!$C:$C,AN$6,'Forecast Data'!$B:$B,$D487)=0,"",SUMIFS('Forecast Data'!$E:$E,'Forecast Data'!$C:$C,AN$6,'Forecast Data'!$B:$B,$D487))</f>
        <v>-0.1</v>
      </c>
      <c r="AO487" s="12">
        <f>IF(SUMIFS('Forecast Data'!$E:$E,'Forecast Data'!$C:$C,AO$6,'Forecast Data'!$B:$B,$D487)=0,"",SUMIFS('Forecast Data'!$E:$E,'Forecast Data'!$C:$C,AO$6,'Forecast Data'!$B:$B,$D487))</f>
        <v>-0.1</v>
      </c>
      <c r="AP487" s="12">
        <f>IF(SUMIFS('Forecast Data'!$E:$E,'Forecast Data'!$C:$C,AP$6,'Forecast Data'!$B:$B,$D487)=0,"",SUMIFS('Forecast Data'!$E:$E,'Forecast Data'!$C:$C,AP$6,'Forecast Data'!$B:$B,$D487))</f>
        <v>-0.09</v>
      </c>
      <c r="AQ487" s="12">
        <f>IF(SUMIFS('Forecast Data'!$E:$E,'Forecast Data'!$C:$C,AQ$6,'Forecast Data'!$B:$B,$D487)=0,"",SUMIFS('Forecast Data'!$E:$E,'Forecast Data'!$C:$C,AQ$6,'Forecast Data'!$B:$B,$D487))</f>
        <v>-0.11</v>
      </c>
      <c r="AR487" s="12">
        <f>IF(SUMIFS('Forecast Data'!$E:$E,'Forecast Data'!$C:$C,AR$6,'Forecast Data'!$B:$B,$D487)=0,"",SUMIFS('Forecast Data'!$E:$E,'Forecast Data'!$C:$C,AR$6,'Forecast Data'!$B:$B,$D487))</f>
        <v>-0.1</v>
      </c>
      <c r="AS487" s="12">
        <f>IF(SUMIFS('Forecast Data'!$E:$E,'Forecast Data'!$C:$C,AS$6,'Forecast Data'!$B:$B,$D487)=0,"",SUMIFS('Forecast Data'!$E:$E,'Forecast Data'!$C:$C,AS$6,'Forecast Data'!$B:$B,$D487))</f>
        <v>-0.11</v>
      </c>
      <c r="AT487" s="12">
        <f>IF(SUMIFS('Forecast Data'!$E:$E,'Forecast Data'!$C:$C,AT$6,'Forecast Data'!$B:$B,$D487)=0,"",SUMIFS('Forecast Data'!$E:$E,'Forecast Data'!$C:$C,AT$6,'Forecast Data'!$B:$B,$D487))</f>
        <v>-7.0000000000000007E-2</v>
      </c>
      <c r="AU487" s="12">
        <f>IF(SUMIFS('Forecast Data'!$E:$E,'Forecast Data'!$C:$C,AU$6,'Forecast Data'!$B:$B,$D487)=0,"",SUMIFS('Forecast Data'!$E:$E,'Forecast Data'!$C:$C,AU$6,'Forecast Data'!$B:$B,$D487))</f>
        <v>-0.04</v>
      </c>
      <c r="AV487" s="1"/>
      <c r="AW487" s="11">
        <f>SUMIFS('OP Units'!E:E,'OP Units'!$A:$A,$D487)</f>
        <v>2070</v>
      </c>
      <c r="AX487" s="11">
        <f>SUMIFS('OP Units'!F:F,'OP Units'!$A:$A,$D487)</f>
        <v>2114</v>
      </c>
      <c r="AY487" s="11">
        <f>SUMIFS('OP Units'!G:G,'OP Units'!$A:$A,$D487)</f>
        <v>1990</v>
      </c>
      <c r="AZ487" s="11">
        <f>SUMIFS('OP Units'!H:H,'OP Units'!$A:$A,$D487)</f>
        <v>1968</v>
      </c>
      <c r="BA487" s="11">
        <f>SUMIFS('OP Units'!I:I,'OP Units'!$A:$A,$D487)</f>
        <v>2214</v>
      </c>
      <c r="BB487" s="11">
        <f>SUMIFS('OP Units'!J:J,'OP Units'!$A:$A,$D487)</f>
        <v>2360</v>
      </c>
      <c r="BC487" s="11">
        <f>SUMIFS('OP Units'!K:K,'OP Units'!$A:$A,$D487)</f>
        <v>2467</v>
      </c>
      <c r="BD487" s="11">
        <f>SUMIFS('OP Units'!L:L,'OP Units'!$A:$A,$D487)</f>
        <v>2182</v>
      </c>
      <c r="BE487" s="11">
        <f>SUMIFS('OP Units'!M:M,'OP Units'!$A:$A,$D487)</f>
        <v>2290</v>
      </c>
      <c r="BF487" s="11">
        <f>SUMIFS('OP Units'!N:N,'OP Units'!$A:$A,$D487)</f>
        <v>2786</v>
      </c>
      <c r="BG487" s="11">
        <f>SUMIFS('OP Units'!O:O,'OP Units'!$A:$A,$D487)</f>
        <v>2359</v>
      </c>
      <c r="BH487" s="11">
        <f>SUMIFS('OP Units'!P:P,'OP Units'!$A:$A,$D487)</f>
        <v>2239</v>
      </c>
      <c r="BI487" s="1"/>
      <c r="BJ487" s="12">
        <f>IFERROR((SUMIFS('OP Units'!E:E,'OP Units'!$A:$A,$D487)-SUMIFS('Forecast Data'!$H:$H,'Forecast Data'!$C:$C,BJ$6,'Forecast Data'!$B:$B,$D487))/SUMIFS('Forecast Data'!$H:$H,'Forecast Data'!$C:$C,BJ$6,'Forecast Data'!$B:$B,$D487),"")</f>
        <v>-0.37367624810892586</v>
      </c>
      <c r="BK487" s="12">
        <f>IFERROR((SUMIFS('OP Units'!F:F,'OP Units'!$A:$A,$D487)-SUMIFS('Forecast Data'!$H:$H,'Forecast Data'!$C:$C,BK$6,'Forecast Data'!$B:$B,$D487))/SUMIFS('Forecast Data'!$H:$H,'Forecast Data'!$C:$C,BK$6,'Forecast Data'!$B:$B,$D487),"")</f>
        <v>-0.24310776942355888</v>
      </c>
      <c r="BL487" s="12">
        <f>IFERROR((SUMIFS('OP Units'!G:G,'OP Units'!$A:$A,$D487)-SUMIFS('Forecast Data'!$H:$H,'Forecast Data'!$C:$C,BL$6,'Forecast Data'!$B:$B,$D487))/SUMIFS('Forecast Data'!$H:$H,'Forecast Data'!$C:$C,BL$6,'Forecast Data'!$B:$B,$D487),"")</f>
        <v>-0.24820551567812618</v>
      </c>
      <c r="BM487" s="12">
        <f>IFERROR((SUMIFS('OP Units'!H:H,'OP Units'!$A:$A,$D487)-SUMIFS('Forecast Data'!$H:$H,'Forecast Data'!$C:$C,BM$6,'Forecast Data'!$B:$B,$D487))/SUMIFS('Forecast Data'!$H:$H,'Forecast Data'!$C:$C,BM$6,'Forecast Data'!$B:$B,$D487),"")</f>
        <v>-0.27832783278327833</v>
      </c>
      <c r="BN487" s="12">
        <f>IFERROR((SUMIFS('OP Units'!I:I,'OP Units'!$A:$A,$D487)-SUMIFS('Forecast Data'!$H:$H,'Forecast Data'!$C:$C,BN$6,'Forecast Data'!$B:$B,$D487))/SUMIFS('Forecast Data'!$H:$H,'Forecast Data'!$C:$C,BN$6,'Forecast Data'!$B:$B,$D487),"")</f>
        <v>-0.23443983402489627</v>
      </c>
      <c r="BO487" s="12">
        <f>IFERROR((SUMIFS('OP Units'!J:J,'OP Units'!$A:$A,$D487)-SUMIFS('Forecast Data'!$H:$H,'Forecast Data'!$C:$C,BO$6,'Forecast Data'!$B:$B,$D487))/SUMIFS('Forecast Data'!$H:$H,'Forecast Data'!$C:$C,BO$6,'Forecast Data'!$B:$B,$D487),"")</f>
        <v>-0.18536416983085952</v>
      </c>
      <c r="BP487" s="12">
        <f>IFERROR((SUMIFS('OP Units'!K:K,'OP Units'!$A:$A,$D487)-SUMIFS('Forecast Data'!$H:$H,'Forecast Data'!$C:$C,BP$6,'Forecast Data'!$B:$B,$D487))/SUMIFS('Forecast Data'!$H:$H,'Forecast Data'!$C:$C,BP$6,'Forecast Data'!$B:$B,$D487),"")</f>
        <v>-0.13771408598392171</v>
      </c>
      <c r="BQ487" s="12">
        <f>IFERROR((SUMIFS('OP Units'!L:L,'OP Units'!$A:$A,$D487)-SUMIFS('Forecast Data'!$H:$H,'Forecast Data'!$C:$C,BQ$6,'Forecast Data'!$B:$B,$D487))/SUMIFS('Forecast Data'!$H:$H,'Forecast Data'!$C:$C,BQ$6,'Forecast Data'!$B:$B,$D487),"")</f>
        <v>-0.24939800481596147</v>
      </c>
      <c r="BR487" s="12">
        <f>IFERROR((SUMIFS('OP Units'!M:M,'OP Units'!$A:$A,$D487)-SUMIFS('Forecast Data'!$H:$H,'Forecast Data'!$C:$C,BR$6,'Forecast Data'!$B:$B,$D487))/SUMIFS('Forecast Data'!$H:$H,'Forecast Data'!$C:$C,BR$6,'Forecast Data'!$B:$B,$D487),"")</f>
        <v>-0.20403197775460549</v>
      </c>
      <c r="BS487" s="12">
        <f>IFERROR((SUMIFS('OP Units'!N:N,'OP Units'!$A:$A,$D487)-SUMIFS('Forecast Data'!$H:$H,'Forecast Data'!$C:$C,BS$6,'Forecast Data'!$B:$B,$D487))/SUMIFS('Forecast Data'!$H:$H,'Forecast Data'!$C:$C,BS$6,'Forecast Data'!$B:$B,$D487),"")</f>
        <v>-4.4581618655692733E-2</v>
      </c>
      <c r="BT487" s="12">
        <f>IFERROR((SUMIFS('OP Units'!O:O,'OP Units'!$A:$A,$D487)-SUMIFS('Forecast Data'!$H:$H,'Forecast Data'!$C:$C,BT$6,'Forecast Data'!$B:$B,$D487))/SUMIFS('Forecast Data'!$H:$H,'Forecast Data'!$C:$C,BT$6,'Forecast Data'!$B:$B,$D487),"")</f>
        <v>-0.18683212685280937</v>
      </c>
      <c r="BU487" s="12">
        <f>IFERROR((SUMIFS('OP Units'!P:P,'OP Units'!$A:$A,$D487)-SUMIFS('Forecast Data'!$H:$H,'Forecast Data'!$C:$C,BU$6,'Forecast Data'!$B:$B,$D487))/SUMIFS('Forecast Data'!$H:$H,'Forecast Data'!$C:$C,BU$6,'Forecast Data'!$B:$B,$D487),"")</f>
        <v>-0.20967172608542181</v>
      </c>
      <c r="BV487" s="12"/>
      <c r="BW487" s="11">
        <f>(SUMIFS('Forecast Data'!H:H,'Forecast Data'!B:B,D487,'Forecast Data'!C:C,BK$6)+SUMIFS('Forecast Data'!H:H,'Forecast Data'!B:B,D487,'Forecast Data'!C:C,BL$6)+SUMIFS('Forecast Data'!H:H,'Forecast Data'!B:B,D487,'Forecast Data'!C:C,BM$6)+SUMIFS('Forecast Data'!H:H,'Forecast Data'!B:B,D487,'Forecast Data'!C:C,BN$6)+SUMIFS('Forecast Data'!H:H,'Forecast Data'!B:B,D487,'Forecast Data'!C:C,BO$6)+SUMIFS('Forecast Data'!H:H,'Forecast Data'!B:B,D487,'Forecast Data'!C:C,BP$6)+SUMIFS('Forecast Data'!H:H,'Forecast Data'!B:B,D487,'Forecast Data'!C:C,BQ$6)+SUMIFS('Forecast Data'!H:H,'Forecast Data'!B:B,D487,'Forecast Data'!C:C,BJ$6))/8</f>
        <v>2878.625</v>
      </c>
      <c r="BX487" s="12">
        <f>IFERROR((SUM(W487:AD487)-(SUMIFS('Forecast Data'!H:H,'Forecast Data'!B:B,B487,'Forecast Data'!C:C,BJ$6)+SUMIFS('Forecast Data'!H:H,'Forecast Data'!B:B,B487,'Forecast Data'!C:C,BK$6)+SUMIFS('Forecast Data'!H:H,'Forecast Data'!B:B,B487,'Forecast Data'!C:C,BL$6)+SUMIFS('Forecast Data'!H:H,'Forecast Data'!B:B,B487,'Forecast Data'!C:C,BM$6)+SUMIFS('Forecast Data'!H:H,'Forecast Data'!B:B,B487,'Forecast Data'!C:C,BN$6)+SUMIFS('Forecast Data'!H:H,'Forecast Data'!B:B,B487,'Forecast Data'!C:C,BO$6)+SUMIFS('Forecast Data'!H:H,'Forecast Data'!B:B,B487,'Forecast Data'!C:C,BP$6)+SUMIFS('Forecast Data'!H:H,'Forecast Data'!B:B,B487,'Forecast Data'!C:C,BQ$6)))/(SUMIFS('Forecast Data'!H:H,'Forecast Data'!B:B,B487,'Forecast Data'!C:C,BJ$6)+SUMIFS('Forecast Data'!H:H,'Forecast Data'!B:B,B487,'Forecast Data'!C:C,BK$6)+SUMIFS('Forecast Data'!H:H,'Forecast Data'!B:B,B487,'Forecast Data'!C:C,BL$6)+SUMIFS('Forecast Data'!H:H,'Forecast Data'!B:B,B487,'Forecast Data'!C:C,BM$6)+SUMIFS('Forecast Data'!H:H,'Forecast Data'!B:B,B487,'Forecast Data'!C:C,BN$6)+SUMIFS('Forecast Data'!H:H,'Forecast Data'!B:B,B487,'Forecast Data'!C:C,BO$6)+SUMIFS('Forecast Data'!H:H,'Forecast Data'!B:B,B487,'Forecast Data'!C:C,BP$6)+SUMIFS('Forecast Data'!H:H,'Forecast Data'!B:B,B487,'Forecast Data'!C:C,BQ$6)),"")</f>
        <v>-9.7442355291154636E-2</v>
      </c>
      <c r="BY487" s="12">
        <f t="shared" si="68"/>
        <v>-1.9069657267805544E-4</v>
      </c>
      <c r="BZ487" s="16">
        <f t="shared" si="69"/>
        <v>-2.3065487637031562E-4</v>
      </c>
      <c r="CA487" s="13">
        <f t="shared" si="70"/>
        <v>3.9958303692260184E-3</v>
      </c>
      <c r="CB487" s="12">
        <f t="shared" si="71"/>
        <v>3.9958303692260182E-5</v>
      </c>
      <c r="CC487" s="12"/>
      <c r="CD487" s="11">
        <f>(SUMIFS('Forecast Data'!H:H,'Forecast Data'!B:B,D487,'Forecast Data'!C:C,BK$6)+SUMIFS('Forecast Data'!H:H,'Forecast Data'!B:B,D487,'Forecast Data'!C:C,BL$6)+SUMIFS('Forecast Data'!H:H,'Forecast Data'!B:B,D487,'Forecast Data'!C:C,BM$6)+SUMIFS('Forecast Data'!H:H,'Forecast Data'!B:B,D487,'Forecast Data'!C:C,BJ$6))/4</f>
        <v>2868</v>
      </c>
      <c r="CE487" s="12">
        <f>IFERROR((SUM(W487:Z487)-(SUMIFS('Forecast Data'!H:H,'Forecast Data'!B:B,D487,'Forecast Data'!C:C,BJ$6)+SUMIFS('Forecast Data'!H:H,'Forecast Data'!B:B,D487,'Forecast Data'!C:C,BK$6)+SUMIFS('Forecast Data'!H:H,'Forecast Data'!B:B,D487,'Forecast Data'!C:C,BL$6)+SUMIFS('Forecast Data'!H:H,'Forecast Data'!B:B,D487,'Forecast Data'!C:C,BM$6)))/(SUMIFS('Forecast Data'!H:H,'Forecast Data'!B:B,D487,'Forecast Data'!C:C,BJ$6)+SUMIFS('Forecast Data'!H:H,'Forecast Data'!B:B,D487,'Forecast Data'!C:C,BK$6)+SUMIFS('Forecast Data'!H:H,'Forecast Data'!B:B,D487,'Forecast Data'!C:C,BL$6)+SUMIFS('Forecast Data'!H:H,'Forecast Data'!B:B,D487,'Forecast Data'!C:C,BM$6)),"")</f>
        <v>-9.3357740585774063E-2</v>
      </c>
      <c r="CF487" s="12">
        <f t="shared" si="72"/>
        <v>-1.9069657267805544E-4</v>
      </c>
      <c r="CG487" s="12">
        <f t="shared" si="73"/>
        <v>-2.2447779406018449E-4</v>
      </c>
      <c r="CH487" s="13">
        <f t="shared" si="74"/>
        <v>3.3781221382129054E-3</v>
      </c>
      <c r="CI487" s="13"/>
    </row>
    <row r="488" spans="1:87" ht="13.2">
      <c r="A488" s="1"/>
      <c r="B488" t="str">
        <f t="shared" si="82"/>
        <v>Kevin Murphy</v>
      </c>
      <c r="D488" t="s">
        <v>520</v>
      </c>
      <c r="E488" s="11">
        <f>SUMIFS('Fin Data'!F:F,'Fin Data'!A:A,D488)</f>
        <v>8717</v>
      </c>
      <c r="F488" s="11">
        <f>SUMIFS('Fin Data with 6 week hist'!I:I,'Fin Data with 6 week hist'!$A:$A,$D488)</f>
        <v>12943</v>
      </c>
      <c r="G488" s="11">
        <f>SUMIFS('Fin Data with 6 week hist'!J:J,'Fin Data with 6 week hist'!$A:$A,$D488)</f>
        <v>12415</v>
      </c>
      <c r="H488" s="11">
        <f>SUMIFS('Fin Data with 6 week hist'!K:K,'Fin Data with 6 week hist'!$A:$A,$D488)+SUMIFS('Unit Cancellations'!D:D,'Unit Cancellations'!$B:$B,$D488)</f>
        <v>12806</v>
      </c>
      <c r="I488" s="11">
        <f>SUMIFS('Fin Data with 6 week hist'!L:L,'Fin Data with 6 week hist'!$A:$A,$D488)+SUMIFS('Unit Cancellations'!E:E,'Unit Cancellations'!$B:$B,$D488)</f>
        <v>13645</v>
      </c>
      <c r="J488" s="11">
        <f>SUMIFS('Fin Data with 6 week hist'!M:M,'Fin Data with 6 week hist'!$A:$A,$D488)+SUMIFS('Unit Cancellations'!F:F,'Unit Cancellations'!$B:$B,$D488)</f>
        <v>14087</v>
      </c>
      <c r="K488" s="11">
        <f>SUMIFS('Fin Data with 6 week hist'!N:N,'Fin Data with 6 week hist'!$A:$A,$D488)+SUMIFS('Unit Cancellations'!G:G,'Unit Cancellations'!$B:$B,$D488)</f>
        <v>13593</v>
      </c>
      <c r="L488" s="11">
        <f>SUMIFS('Fin Data'!AN:AN,'Fin Data'!A:A,D488)</f>
        <v>13248.166666666666</v>
      </c>
      <c r="M488" s="12">
        <f>IFERROR(SUMIFS('Fin Data'!AO:AO,'Fin Data'!A:A,D488),"")</f>
        <v>0.5198080379335398</v>
      </c>
      <c r="N488" s="1"/>
      <c r="O488" s="11">
        <f t="shared" si="63"/>
        <v>14817.5</v>
      </c>
      <c r="P488" s="12">
        <f t="shared" si="64"/>
        <v>0.45319472367969399</v>
      </c>
      <c r="Q488" s="1"/>
      <c r="R488" s="11">
        <f t="shared" si="65"/>
        <v>14410</v>
      </c>
      <c r="S488" s="12">
        <f t="shared" si="66"/>
        <v>0.38821319332386023</v>
      </c>
      <c r="T488" s="11">
        <f t="shared" si="67"/>
        <v>11115.125</v>
      </c>
      <c r="U488" s="1" t="e">
        <f t="shared" si="83"/>
        <v>#REF!</v>
      </c>
      <c r="V488" s="1"/>
      <c r="W488" s="11">
        <f>SUMIFS('Forecast Data'!$D:$D,'Forecast Data'!$C:$C,W$6,'Forecast Data'!$B:$B,$D488)</f>
        <v>16748</v>
      </c>
      <c r="X488" s="11">
        <f>SUMIFS('Forecast Data'!$D:$D,'Forecast Data'!$C:$C,X$6,'Forecast Data'!$B:$B,$D488)</f>
        <v>14516</v>
      </c>
      <c r="Y488" s="11">
        <f>SUMIFS('Forecast Data'!$D:$D,'Forecast Data'!$C:$C,Y$6,'Forecast Data'!$B:$B,$D488)</f>
        <v>13999</v>
      </c>
      <c r="Z488" s="11">
        <f>SUMIFS('Forecast Data'!$D:$D,'Forecast Data'!$C:$C,Z$6,'Forecast Data'!$B:$B,$D488)</f>
        <v>14007</v>
      </c>
      <c r="AA488" s="11">
        <f>SUMIFS('Forecast Data'!$D:$D,'Forecast Data'!$C:$C,AA$6,'Forecast Data'!$B:$B,$D488)</f>
        <v>14031</v>
      </c>
      <c r="AB488" s="11">
        <f>SUMIFS('Forecast Data'!$D:$D,'Forecast Data'!$C:$C,AB$6,'Forecast Data'!$B:$B,$D488)</f>
        <v>13931</v>
      </c>
      <c r="AC488" s="11">
        <f>SUMIFS('Forecast Data'!$D:$D,'Forecast Data'!$C:$C,AC$6,'Forecast Data'!$B:$B,$D488)</f>
        <v>14007</v>
      </c>
      <c r="AD488" s="11">
        <f>SUMIFS('Forecast Data'!$D:$D,'Forecast Data'!$C:$C,AD$6,'Forecast Data'!$B:$B,$D488)</f>
        <v>14041</v>
      </c>
      <c r="AE488" s="11">
        <f>SUMIFS('Forecast Data'!$D:$D,'Forecast Data'!$C:$C,AE$6,'Forecast Data'!$B:$B,$D488)</f>
        <v>14218</v>
      </c>
      <c r="AF488" s="11">
        <f>SUMIFS('Forecast Data'!$D:$D,'Forecast Data'!$C:$C,AF$6,'Forecast Data'!$B:$B,$D488)</f>
        <v>14361</v>
      </c>
      <c r="AG488" s="11">
        <f>SUMIFS('Forecast Data'!$D:$D,'Forecast Data'!$C:$C,AG$6,'Forecast Data'!$B:$B,$D488)</f>
        <v>14155</v>
      </c>
      <c r="AH488" s="11">
        <f>SUMIFS('Forecast Data'!$D:$D,'Forecast Data'!$C:$C,AH$6,'Forecast Data'!$B:$B,$D488)</f>
        <v>14232</v>
      </c>
      <c r="AI488" s="1"/>
      <c r="AJ488" s="12">
        <f>IF(SUMIFS('Forecast Data'!$E:$E,'Forecast Data'!$C:$C,AJ$6,'Forecast Data'!$B:$B,$D488)=0,"",SUMIFS('Forecast Data'!$E:$E,'Forecast Data'!$C:$C,AJ$6,'Forecast Data'!$B:$B,$D488))</f>
        <v>0.42</v>
      </c>
      <c r="AK488" s="12">
        <f>IF(SUMIFS('Forecast Data'!$E:$E,'Forecast Data'!$C:$C,AK$6,'Forecast Data'!$B:$B,$D488)=0,"",SUMIFS('Forecast Data'!$E:$E,'Forecast Data'!$C:$C,AK$6,'Forecast Data'!$B:$B,$D488))</f>
        <v>0.37</v>
      </c>
      <c r="AL488" s="12">
        <f>IF(SUMIFS('Forecast Data'!$E:$E,'Forecast Data'!$C:$C,AL$6,'Forecast Data'!$B:$B,$D488)=0,"",SUMIFS('Forecast Data'!$E:$E,'Forecast Data'!$C:$C,AL$6,'Forecast Data'!$B:$B,$D488))</f>
        <v>0.57999999999999996</v>
      </c>
      <c r="AM488" s="12">
        <f>IF(SUMIFS('Forecast Data'!$E:$E,'Forecast Data'!$C:$C,AM$6,'Forecast Data'!$B:$B,$D488)=0,"",SUMIFS('Forecast Data'!$E:$E,'Forecast Data'!$C:$C,AM$6,'Forecast Data'!$B:$B,$D488))</f>
        <v>0.47</v>
      </c>
      <c r="AN488" s="12">
        <f>IF(SUMIFS('Forecast Data'!$E:$E,'Forecast Data'!$C:$C,AN$6,'Forecast Data'!$B:$B,$D488)=0,"",SUMIFS('Forecast Data'!$E:$E,'Forecast Data'!$C:$C,AN$6,'Forecast Data'!$B:$B,$D488))</f>
        <v>0.56000000000000005</v>
      </c>
      <c r="AO488" s="12">
        <f>IF(SUMIFS('Forecast Data'!$E:$E,'Forecast Data'!$C:$C,AO$6,'Forecast Data'!$B:$B,$D488)=0,"",SUMIFS('Forecast Data'!$E:$E,'Forecast Data'!$C:$C,AO$6,'Forecast Data'!$B:$B,$D488))</f>
        <v>0.49</v>
      </c>
      <c r="AP488" s="12">
        <f>IF(SUMIFS('Forecast Data'!$E:$E,'Forecast Data'!$C:$C,AP$6,'Forecast Data'!$B:$B,$D488)=0,"",SUMIFS('Forecast Data'!$E:$E,'Forecast Data'!$C:$C,AP$6,'Forecast Data'!$B:$B,$D488))</f>
        <v>0.22</v>
      </c>
      <c r="AQ488" s="12">
        <f>IF(SUMIFS('Forecast Data'!$E:$E,'Forecast Data'!$C:$C,AQ$6,'Forecast Data'!$B:$B,$D488)=0,"",SUMIFS('Forecast Data'!$E:$E,'Forecast Data'!$C:$C,AQ$6,'Forecast Data'!$B:$B,$D488))</f>
        <v>0.13</v>
      </c>
      <c r="AR488" s="12">
        <f>IF(SUMIFS('Forecast Data'!$E:$E,'Forecast Data'!$C:$C,AR$6,'Forecast Data'!$B:$B,$D488)=0,"",SUMIFS('Forecast Data'!$E:$E,'Forecast Data'!$C:$C,AR$6,'Forecast Data'!$B:$B,$D488))</f>
        <v>0.16</v>
      </c>
      <c r="AS488" s="12">
        <f>IF(SUMIFS('Forecast Data'!$E:$E,'Forecast Data'!$C:$C,AS$6,'Forecast Data'!$B:$B,$D488)=0,"",SUMIFS('Forecast Data'!$E:$E,'Forecast Data'!$C:$C,AS$6,'Forecast Data'!$B:$B,$D488))</f>
        <v>0.18</v>
      </c>
      <c r="AT488" s="12">
        <f>IF(SUMIFS('Forecast Data'!$E:$E,'Forecast Data'!$C:$C,AT$6,'Forecast Data'!$B:$B,$D488)=0,"",SUMIFS('Forecast Data'!$E:$E,'Forecast Data'!$C:$C,AT$6,'Forecast Data'!$B:$B,$D488))</f>
        <v>0.17</v>
      </c>
      <c r="AU488" s="12">
        <f>IF(SUMIFS('Forecast Data'!$E:$E,'Forecast Data'!$C:$C,AU$6,'Forecast Data'!$B:$B,$D488)=0,"",SUMIFS('Forecast Data'!$E:$E,'Forecast Data'!$C:$C,AU$6,'Forecast Data'!$B:$B,$D488))</f>
        <v>0.34</v>
      </c>
      <c r="AV488" s="1"/>
      <c r="AW488" s="11">
        <f>SUMIFS('OP Units'!E:E,'OP Units'!$A:$A,$D488)</f>
        <v>12353</v>
      </c>
      <c r="AX488" s="11">
        <f>SUMIFS('OP Units'!F:F,'OP Units'!$A:$A,$D488)</f>
        <v>13746</v>
      </c>
      <c r="AY488" s="11">
        <f>SUMIFS('OP Units'!G:G,'OP Units'!$A:$A,$D488)</f>
        <v>11488</v>
      </c>
      <c r="AZ488" s="11">
        <f>SUMIFS('OP Units'!H:H,'OP Units'!$A:$A,$D488)</f>
        <v>11050</v>
      </c>
      <c r="BA488" s="11">
        <f>SUMIFS('OP Units'!I:I,'OP Units'!$A:$A,$D488)</f>
        <v>11242</v>
      </c>
      <c r="BB488" s="11">
        <f>SUMIFS('OP Units'!J:J,'OP Units'!$A:$A,$D488)</f>
        <v>10988</v>
      </c>
      <c r="BC488" s="11">
        <f>SUMIFS('OP Units'!K:K,'OP Units'!$A:$A,$D488)</f>
        <v>8768</v>
      </c>
      <c r="BD488" s="11">
        <f>SUMIFS('OP Units'!L:L,'OP Units'!$A:$A,$D488)</f>
        <v>9286</v>
      </c>
      <c r="BE488" s="11">
        <f>SUMIFS('OP Units'!M:M,'OP Units'!$A:$A,$D488)</f>
        <v>10824</v>
      </c>
      <c r="BF488" s="11">
        <f>SUMIFS('OP Units'!N:N,'OP Units'!$A:$A,$D488)</f>
        <v>12165</v>
      </c>
      <c r="BG488" s="11">
        <f>SUMIFS('OP Units'!O:O,'OP Units'!$A:$A,$D488)</f>
        <v>11302</v>
      </c>
      <c r="BH488" s="11">
        <f>SUMIFS('OP Units'!P:P,'OP Units'!$A:$A,$D488)</f>
        <v>9638</v>
      </c>
      <c r="BI488" s="1"/>
      <c r="BJ488" s="12">
        <f>IFERROR((SUMIFS('OP Units'!E:E,'OP Units'!$A:$A,$D488)-SUMIFS('Forecast Data'!$H:$H,'Forecast Data'!$C:$C,BJ$6,'Forecast Data'!$B:$B,$D488))/SUMIFS('Forecast Data'!$H:$H,'Forecast Data'!$C:$C,BJ$6,'Forecast Data'!$B:$B,$D488),"")</f>
        <v>4.7663472139767619E-2</v>
      </c>
      <c r="BK488" s="12">
        <f>IFERROR((SUMIFS('OP Units'!F:F,'OP Units'!$A:$A,$D488)-SUMIFS('Forecast Data'!$H:$H,'Forecast Data'!$C:$C,BK$6,'Forecast Data'!$B:$B,$D488))/SUMIFS('Forecast Data'!$H:$H,'Forecast Data'!$C:$C,BK$6,'Forecast Data'!$B:$B,$D488),"")</f>
        <v>0.29447217252095303</v>
      </c>
      <c r="BL488" s="12">
        <f>IFERROR((SUMIFS('OP Units'!G:G,'OP Units'!$A:$A,$D488)-SUMIFS('Forecast Data'!$H:$H,'Forecast Data'!$C:$C,BL$6,'Forecast Data'!$B:$B,$D488))/SUMIFS('Forecast Data'!$H:$H,'Forecast Data'!$C:$C,BL$6,'Forecast Data'!$B:$B,$D488),"")</f>
        <v>0.30028296547821165</v>
      </c>
      <c r="BM488" s="12">
        <f>IFERROR((SUMIFS('OP Units'!H:H,'OP Units'!$A:$A,$D488)-SUMIFS('Forecast Data'!$H:$H,'Forecast Data'!$C:$C,BM$6,'Forecast Data'!$B:$B,$D488))/SUMIFS('Forecast Data'!$H:$H,'Forecast Data'!$C:$C,BM$6,'Forecast Data'!$B:$B,$D488),"")</f>
        <v>0.15815952206267686</v>
      </c>
      <c r="BN488" s="12">
        <f>IFERROR((SUMIFS('OP Units'!I:I,'OP Units'!$A:$A,$D488)-SUMIFS('Forecast Data'!$H:$H,'Forecast Data'!$C:$C,BN$6,'Forecast Data'!$B:$B,$D488))/SUMIFS('Forecast Data'!$H:$H,'Forecast Data'!$C:$C,BN$6,'Forecast Data'!$B:$B,$D488),"")</f>
        <v>0.24744784731469152</v>
      </c>
      <c r="BO488" s="12">
        <f>IFERROR((SUMIFS('OP Units'!J:J,'OP Units'!$A:$A,$D488)-SUMIFS('Forecast Data'!$H:$H,'Forecast Data'!$C:$C,BO$6,'Forecast Data'!$B:$B,$D488))/SUMIFS('Forecast Data'!$H:$H,'Forecast Data'!$C:$C,BO$6,'Forecast Data'!$B:$B,$D488),"")</f>
        <v>0.17846417846417847</v>
      </c>
      <c r="BP488" s="12">
        <f>IFERROR((SUMIFS('OP Units'!K:K,'OP Units'!$A:$A,$D488)-SUMIFS('Forecast Data'!$H:$H,'Forecast Data'!$C:$C,BP$6,'Forecast Data'!$B:$B,$D488))/SUMIFS('Forecast Data'!$H:$H,'Forecast Data'!$C:$C,BP$6,'Forecast Data'!$B:$B,$D488),"")</f>
        <v>-0.23463687150837989</v>
      </c>
      <c r="BQ488" s="12">
        <f>IFERROR((SUMIFS('OP Units'!L:L,'OP Units'!$A:$A,$D488)-SUMIFS('Forecast Data'!$H:$H,'Forecast Data'!$C:$C,BQ$6,'Forecast Data'!$B:$B,$D488))/SUMIFS('Forecast Data'!$H:$H,'Forecast Data'!$C:$C,BQ$6,'Forecast Data'!$B:$B,$D488),"")</f>
        <v>-0.25497432605905007</v>
      </c>
      <c r="BR488" s="12">
        <f>IFERROR((SUMIFS('OP Units'!M:M,'OP Units'!$A:$A,$D488)-SUMIFS('Forecast Data'!$H:$H,'Forecast Data'!$C:$C,BR$6,'Forecast Data'!$B:$B,$D488))/SUMIFS('Forecast Data'!$H:$H,'Forecast Data'!$C:$C,BR$6,'Forecast Data'!$B:$B,$D488),"")</f>
        <v>-0.11921230368622346</v>
      </c>
      <c r="BS488" s="12">
        <f>IFERROR((SUMIFS('OP Units'!N:N,'OP Units'!$A:$A,$D488)-SUMIFS('Forecast Data'!$H:$H,'Forecast Data'!$C:$C,BS$6,'Forecast Data'!$B:$B,$D488))/SUMIFS('Forecast Data'!$H:$H,'Forecast Data'!$C:$C,BS$6,'Forecast Data'!$B:$B,$D488),"")</f>
        <v>-2.8688524590163933E-3</v>
      </c>
      <c r="BT488" s="12">
        <f>IFERROR((SUMIFS('OP Units'!O:O,'OP Units'!$A:$A,$D488)-SUMIFS('Forecast Data'!$H:$H,'Forecast Data'!$C:$C,BT$6,'Forecast Data'!$B:$B,$D488))/SUMIFS('Forecast Data'!$H:$H,'Forecast Data'!$C:$C,BT$6,'Forecast Data'!$B:$B,$D488),"")</f>
        <v>-6.1918990703851262E-2</v>
      </c>
      <c r="BU488" s="12">
        <f>IFERROR((SUMIFS('OP Units'!P:P,'OP Units'!$A:$A,$D488)-SUMIFS('Forecast Data'!$H:$H,'Forecast Data'!$C:$C,BU$6,'Forecast Data'!$B:$B,$D488))/SUMIFS('Forecast Data'!$H:$H,'Forecast Data'!$C:$C,BU$6,'Forecast Data'!$B:$B,$D488),"")</f>
        <v>-9.0497310559592342E-2</v>
      </c>
      <c r="BV488" s="12"/>
      <c r="BW488" s="11">
        <f>(SUMIFS('Forecast Data'!H:H,'Forecast Data'!B:B,D488,'Forecast Data'!C:C,BK$6)+SUMIFS('Forecast Data'!H:H,'Forecast Data'!B:B,D488,'Forecast Data'!C:C,BL$6)+SUMIFS('Forecast Data'!H:H,'Forecast Data'!B:B,D488,'Forecast Data'!C:C,BM$6)+SUMIFS('Forecast Data'!H:H,'Forecast Data'!B:B,D488,'Forecast Data'!C:C,BN$6)+SUMIFS('Forecast Data'!H:H,'Forecast Data'!B:B,D488,'Forecast Data'!C:C,BO$6)+SUMIFS('Forecast Data'!H:H,'Forecast Data'!B:B,D488,'Forecast Data'!C:C,BP$6)+SUMIFS('Forecast Data'!H:H,'Forecast Data'!B:B,D488,'Forecast Data'!C:C,BQ$6)+SUMIFS('Forecast Data'!H:H,'Forecast Data'!B:B,D488,'Forecast Data'!C:C,BJ$6))/8</f>
        <v>10380.25</v>
      </c>
      <c r="BX488" s="12">
        <f>IFERROR((SUM(W488:AD488)-(SUMIFS('Forecast Data'!H:H,'Forecast Data'!B:B,B488,'Forecast Data'!C:C,BJ$6)+SUMIFS('Forecast Data'!H:H,'Forecast Data'!B:B,B488,'Forecast Data'!C:C,BK$6)+SUMIFS('Forecast Data'!H:H,'Forecast Data'!B:B,B488,'Forecast Data'!C:C,BL$6)+SUMIFS('Forecast Data'!H:H,'Forecast Data'!B:B,B488,'Forecast Data'!C:C,BM$6)+SUMIFS('Forecast Data'!H:H,'Forecast Data'!B:B,B488,'Forecast Data'!C:C,BN$6)+SUMIFS('Forecast Data'!H:H,'Forecast Data'!B:B,B488,'Forecast Data'!C:C,BO$6)+SUMIFS('Forecast Data'!H:H,'Forecast Data'!B:B,B488,'Forecast Data'!C:C,BP$6)+SUMIFS('Forecast Data'!H:H,'Forecast Data'!B:B,B488,'Forecast Data'!C:C,BQ$6)))/(SUMIFS('Forecast Data'!H:H,'Forecast Data'!B:B,B488,'Forecast Data'!C:C,BJ$6)+SUMIFS('Forecast Data'!H:H,'Forecast Data'!B:B,B488,'Forecast Data'!C:C,BK$6)+SUMIFS('Forecast Data'!H:H,'Forecast Data'!B:B,B488,'Forecast Data'!C:C,BL$6)+SUMIFS('Forecast Data'!H:H,'Forecast Data'!B:B,B488,'Forecast Data'!C:C,BM$6)+SUMIFS('Forecast Data'!H:H,'Forecast Data'!B:B,B488,'Forecast Data'!C:C,BN$6)+SUMIFS('Forecast Data'!H:H,'Forecast Data'!B:B,B488,'Forecast Data'!C:C,BO$6)+SUMIFS('Forecast Data'!H:H,'Forecast Data'!B:B,B488,'Forecast Data'!C:C,BP$6)+SUMIFS('Forecast Data'!H:H,'Forecast Data'!B:B,B488,'Forecast Data'!C:C,BQ$6)),"")</f>
        <v>0.38821319332386023</v>
      </c>
      <c r="BY488" s="12">
        <f t="shared" si="68"/>
        <v>3.8747890294456599E-3</v>
      </c>
      <c r="BZ488" s="16">
        <f t="shared" si="69"/>
        <v>3.3136594939510849E-3</v>
      </c>
      <c r="CA488" s="13">
        <f t="shared" si="70"/>
        <v>5.6112953549457494E-2</v>
      </c>
      <c r="CB488" s="12">
        <f t="shared" si="71"/>
        <v>5.6112953549457495E-4</v>
      </c>
      <c r="CC488" s="12"/>
      <c r="CD488" s="11">
        <f>(SUMIFS('Forecast Data'!H:H,'Forecast Data'!B:B,D488,'Forecast Data'!C:C,BK$6)+SUMIFS('Forecast Data'!H:H,'Forecast Data'!B:B,D488,'Forecast Data'!C:C,BL$6)+SUMIFS('Forecast Data'!H:H,'Forecast Data'!B:B,D488,'Forecast Data'!C:C,BM$6)+SUMIFS('Forecast Data'!H:H,'Forecast Data'!B:B,D488,'Forecast Data'!C:C,BJ$6))/4</f>
        <v>10196.5</v>
      </c>
      <c r="CE488" s="12">
        <f>IFERROR((SUM(W488:Z488)-(SUMIFS('Forecast Data'!H:H,'Forecast Data'!B:B,D488,'Forecast Data'!C:C,BJ$6)+SUMIFS('Forecast Data'!H:H,'Forecast Data'!B:B,D488,'Forecast Data'!C:C,BK$6)+SUMIFS('Forecast Data'!H:H,'Forecast Data'!B:B,D488,'Forecast Data'!C:C,BL$6)+SUMIFS('Forecast Data'!H:H,'Forecast Data'!B:B,D488,'Forecast Data'!C:C,BM$6)))/(SUMIFS('Forecast Data'!H:H,'Forecast Data'!B:B,D488,'Forecast Data'!C:C,BJ$6)+SUMIFS('Forecast Data'!H:H,'Forecast Data'!B:B,D488,'Forecast Data'!C:C,BK$6)+SUMIFS('Forecast Data'!H:H,'Forecast Data'!B:B,D488,'Forecast Data'!C:C,BL$6)+SUMIFS('Forecast Data'!H:H,'Forecast Data'!B:B,D488,'Forecast Data'!C:C,BM$6)),"")</f>
        <v>0.45319472367969399</v>
      </c>
      <c r="CF488" s="12">
        <f t="shared" si="72"/>
        <v>3.8747890294456599E-3</v>
      </c>
      <c r="CG488" s="12">
        <f t="shared" si="73"/>
        <v>3.8741807146670877E-3</v>
      </c>
      <c r="CH488" s="13">
        <f t="shared" si="74"/>
        <v>6.0831477857216376E-5</v>
      </c>
      <c r="CI488" s="13"/>
    </row>
    <row r="489" spans="1:87" ht="13.2">
      <c r="A489" s="1"/>
      <c r="B489" t="str">
        <f t="shared" si="82"/>
        <v>True Classic Tees</v>
      </c>
      <c r="D489" t="s">
        <v>521</v>
      </c>
      <c r="E489" s="11">
        <f>SUMIFS('Fin Data'!F:F,'Fin Data'!A:A,D489)</f>
        <v>207</v>
      </c>
      <c r="F489" s="11">
        <f>SUMIFS('Fin Data with 6 week hist'!I:I,'Fin Data with 6 week hist'!$A:$A,$D489)</f>
        <v>1</v>
      </c>
      <c r="G489" s="11">
        <f>SUMIFS('Fin Data with 6 week hist'!J:J,'Fin Data with 6 week hist'!$A:$A,$D489)</f>
        <v>0</v>
      </c>
      <c r="H489" s="11">
        <f>SUMIFS('Fin Data with 6 week hist'!K:K,'Fin Data with 6 week hist'!$A:$A,$D489)+SUMIFS('Unit Cancellations'!D:D,'Unit Cancellations'!$B:$B,$D489)</f>
        <v>1</v>
      </c>
      <c r="I489" s="11">
        <f>SUMIFS('Fin Data with 6 week hist'!L:L,'Fin Data with 6 week hist'!$A:$A,$D489)+SUMIFS('Unit Cancellations'!E:E,'Unit Cancellations'!$B:$B,$D489)</f>
        <v>3</v>
      </c>
      <c r="J489" s="11">
        <f>SUMIFS('Fin Data with 6 week hist'!M:M,'Fin Data with 6 week hist'!$A:$A,$D489)+SUMIFS('Unit Cancellations'!F:F,'Unit Cancellations'!$B:$B,$D489)</f>
        <v>2</v>
      </c>
      <c r="K489" s="11">
        <f>SUMIFS('Fin Data with 6 week hist'!N:N,'Fin Data with 6 week hist'!$A:$A,$D489)+SUMIFS('Unit Cancellations'!G:G,'Unit Cancellations'!$B:$B,$D489)</f>
        <v>1</v>
      </c>
      <c r="L489" s="11">
        <f>SUMIFS('Fin Data'!AN:AN,'Fin Data'!A:A,D489)</f>
        <v>1</v>
      </c>
      <c r="M489" s="12">
        <f>IFERROR(SUMIFS('Fin Data'!AO:AO,'Fin Data'!A:A,D489),"")</f>
        <v>-0.99516908212560384</v>
      </c>
      <c r="N489" s="1"/>
      <c r="O489" s="11">
        <f t="shared" si="63"/>
        <v>5</v>
      </c>
      <c r="P489" s="12">
        <f t="shared" si="64"/>
        <v>-0.98371335504885993</v>
      </c>
      <c r="Q489" s="1"/>
      <c r="R489" s="11">
        <f t="shared" si="65"/>
        <v>5.875</v>
      </c>
      <c r="S489" s="12">
        <f t="shared" si="66"/>
        <v>-0.98182521268368139</v>
      </c>
      <c r="T489" s="11">
        <f t="shared" si="67"/>
        <v>0</v>
      </c>
      <c r="U489" s="1" t="e">
        <f t="shared" si="83"/>
        <v>#REF!</v>
      </c>
      <c r="V489" s="1"/>
      <c r="W489" s="11">
        <f>SUMIFS('Forecast Data'!$D:$D,'Forecast Data'!$C:$C,W$6,'Forecast Data'!$B:$B,$D489)</f>
        <v>5</v>
      </c>
      <c r="X489" s="11">
        <f>SUMIFS('Forecast Data'!$D:$D,'Forecast Data'!$C:$C,X$6,'Forecast Data'!$B:$B,$D489)</f>
        <v>5</v>
      </c>
      <c r="Y489" s="11">
        <f>SUMIFS('Forecast Data'!$D:$D,'Forecast Data'!$C:$C,Y$6,'Forecast Data'!$B:$B,$D489)</f>
        <v>5</v>
      </c>
      <c r="Z489" s="11">
        <f>SUMIFS('Forecast Data'!$D:$D,'Forecast Data'!$C:$C,Z$6,'Forecast Data'!$B:$B,$D489)</f>
        <v>5</v>
      </c>
      <c r="AA489" s="11">
        <f>SUMIFS('Forecast Data'!$D:$D,'Forecast Data'!$C:$C,AA$6,'Forecast Data'!$B:$B,$D489)</f>
        <v>5</v>
      </c>
      <c r="AB489" s="11">
        <f>SUMIFS('Forecast Data'!$D:$D,'Forecast Data'!$C:$C,AB$6,'Forecast Data'!$B:$B,$D489)</f>
        <v>5</v>
      </c>
      <c r="AC489" s="11">
        <f>SUMIFS('Forecast Data'!$D:$D,'Forecast Data'!$C:$C,AC$6,'Forecast Data'!$B:$B,$D489)</f>
        <v>8</v>
      </c>
      <c r="AD489" s="11">
        <f>SUMIFS('Forecast Data'!$D:$D,'Forecast Data'!$C:$C,AD$6,'Forecast Data'!$B:$B,$D489)</f>
        <v>9</v>
      </c>
      <c r="AE489" s="11">
        <f>SUMIFS('Forecast Data'!$D:$D,'Forecast Data'!$C:$C,AE$6,'Forecast Data'!$B:$B,$D489)</f>
        <v>9</v>
      </c>
      <c r="AF489" s="11">
        <f>SUMIFS('Forecast Data'!$D:$D,'Forecast Data'!$C:$C,AF$6,'Forecast Data'!$B:$B,$D489)</f>
        <v>7</v>
      </c>
      <c r="AG489" s="11">
        <f>SUMIFS('Forecast Data'!$D:$D,'Forecast Data'!$C:$C,AG$6,'Forecast Data'!$B:$B,$D489)</f>
        <v>7</v>
      </c>
      <c r="AH489" s="11">
        <f>SUMIFS('Forecast Data'!$D:$D,'Forecast Data'!$C:$C,AH$6,'Forecast Data'!$B:$B,$D489)</f>
        <v>7</v>
      </c>
      <c r="AI489" s="1"/>
      <c r="AJ489" s="12">
        <f>IF(SUMIFS('Forecast Data'!$E:$E,'Forecast Data'!$C:$C,AJ$6,'Forecast Data'!$B:$B,$D489)=0,"",SUMIFS('Forecast Data'!$E:$E,'Forecast Data'!$C:$C,AJ$6,'Forecast Data'!$B:$B,$D489))</f>
        <v>-0.99</v>
      </c>
      <c r="AK489" s="12">
        <f>IF(SUMIFS('Forecast Data'!$E:$E,'Forecast Data'!$C:$C,AK$6,'Forecast Data'!$B:$B,$D489)=0,"",SUMIFS('Forecast Data'!$E:$E,'Forecast Data'!$C:$C,AK$6,'Forecast Data'!$B:$B,$D489))</f>
        <v>-0.99</v>
      </c>
      <c r="AL489" s="12">
        <f>IF(SUMIFS('Forecast Data'!$E:$E,'Forecast Data'!$C:$C,AL$6,'Forecast Data'!$B:$B,$D489)=0,"",SUMIFS('Forecast Data'!$E:$E,'Forecast Data'!$C:$C,AL$6,'Forecast Data'!$B:$B,$D489))</f>
        <v>-0.98</v>
      </c>
      <c r="AM489" s="12">
        <f>IF(SUMIFS('Forecast Data'!$E:$E,'Forecast Data'!$C:$C,AM$6,'Forecast Data'!$B:$B,$D489)=0,"",SUMIFS('Forecast Data'!$E:$E,'Forecast Data'!$C:$C,AM$6,'Forecast Data'!$B:$B,$D489))</f>
        <v>-0.97</v>
      </c>
      <c r="AN489" s="12">
        <f>IF(SUMIFS('Forecast Data'!$E:$E,'Forecast Data'!$C:$C,AN$6,'Forecast Data'!$B:$B,$D489)=0,"",SUMIFS('Forecast Data'!$E:$E,'Forecast Data'!$C:$C,AN$6,'Forecast Data'!$B:$B,$D489))</f>
        <v>-0.97</v>
      </c>
      <c r="AO489" s="12">
        <f>IF(SUMIFS('Forecast Data'!$E:$E,'Forecast Data'!$C:$C,AO$6,'Forecast Data'!$B:$B,$D489)=0,"",SUMIFS('Forecast Data'!$E:$E,'Forecast Data'!$C:$C,AO$6,'Forecast Data'!$B:$B,$D489))</f>
        <v>-0.99</v>
      </c>
      <c r="AP489" s="12">
        <f>IF(SUMIFS('Forecast Data'!$E:$E,'Forecast Data'!$C:$C,AP$6,'Forecast Data'!$B:$B,$D489)=0,"",SUMIFS('Forecast Data'!$E:$E,'Forecast Data'!$C:$C,AP$6,'Forecast Data'!$B:$B,$D489))</f>
        <v>-0.98</v>
      </c>
      <c r="AQ489" s="12">
        <f>IF(SUMIFS('Forecast Data'!$E:$E,'Forecast Data'!$C:$C,AQ$6,'Forecast Data'!$B:$B,$D489)=0,"",SUMIFS('Forecast Data'!$E:$E,'Forecast Data'!$C:$C,AQ$6,'Forecast Data'!$B:$B,$D489))</f>
        <v>-0.97</v>
      </c>
      <c r="AR489" s="12">
        <f>IF(SUMIFS('Forecast Data'!$E:$E,'Forecast Data'!$C:$C,AR$6,'Forecast Data'!$B:$B,$D489)=0,"",SUMIFS('Forecast Data'!$E:$E,'Forecast Data'!$C:$C,AR$6,'Forecast Data'!$B:$B,$D489))</f>
        <v>-0.97</v>
      </c>
      <c r="AS489" s="12">
        <f>IF(SUMIFS('Forecast Data'!$E:$E,'Forecast Data'!$C:$C,AS$6,'Forecast Data'!$B:$B,$D489)=0,"",SUMIFS('Forecast Data'!$E:$E,'Forecast Data'!$C:$C,AS$6,'Forecast Data'!$B:$B,$D489))</f>
        <v>-0.99</v>
      </c>
      <c r="AT489" s="12">
        <f>IF(SUMIFS('Forecast Data'!$E:$E,'Forecast Data'!$C:$C,AT$6,'Forecast Data'!$B:$B,$D489)=0,"",SUMIFS('Forecast Data'!$E:$E,'Forecast Data'!$C:$C,AT$6,'Forecast Data'!$B:$B,$D489))</f>
        <v>-0.99</v>
      </c>
      <c r="AU489" s="12">
        <f>IF(SUMIFS('Forecast Data'!$E:$E,'Forecast Data'!$C:$C,AU$6,'Forecast Data'!$B:$B,$D489)=0,"",SUMIFS('Forecast Data'!$E:$E,'Forecast Data'!$C:$C,AU$6,'Forecast Data'!$B:$B,$D489))</f>
        <v>-0.99</v>
      </c>
      <c r="AV489" s="1"/>
      <c r="AW489" s="11">
        <f>SUMIFS('OP Units'!E:E,'OP Units'!$A:$A,$D489)</f>
        <v>0</v>
      </c>
      <c r="AX489" s="11">
        <f>SUMIFS('OP Units'!F:F,'OP Units'!$A:$A,$D489)</f>
        <v>0</v>
      </c>
      <c r="AY489" s="11">
        <f>SUMIFS('OP Units'!G:G,'OP Units'!$A:$A,$D489)</f>
        <v>0</v>
      </c>
      <c r="AZ489" s="11">
        <f>SUMIFS('OP Units'!H:H,'OP Units'!$A:$A,$D489)</f>
        <v>0</v>
      </c>
      <c r="BA489" s="11">
        <f>SUMIFS('OP Units'!I:I,'OP Units'!$A:$A,$D489)</f>
        <v>0</v>
      </c>
      <c r="BB489" s="11">
        <f>SUMIFS('OP Units'!J:J,'OP Units'!$A:$A,$D489)</f>
        <v>0</v>
      </c>
      <c r="BC489" s="11">
        <f>SUMIFS('OP Units'!K:K,'OP Units'!$A:$A,$D489)</f>
        <v>0</v>
      </c>
      <c r="BD489" s="11">
        <f>SUMIFS('OP Units'!L:L,'OP Units'!$A:$A,$D489)</f>
        <v>0</v>
      </c>
      <c r="BE489" s="11">
        <f>SUMIFS('OP Units'!M:M,'OP Units'!$A:$A,$D489)</f>
        <v>0</v>
      </c>
      <c r="BF489" s="11">
        <f>SUMIFS('OP Units'!N:N,'OP Units'!$A:$A,$D489)</f>
        <v>0</v>
      </c>
      <c r="BG489" s="11">
        <f>SUMIFS('OP Units'!O:O,'OP Units'!$A:$A,$D489)</f>
        <v>0</v>
      </c>
      <c r="BH489" s="11">
        <f>SUMIFS('OP Units'!P:P,'OP Units'!$A:$A,$D489)</f>
        <v>0</v>
      </c>
      <c r="BI489" s="1"/>
      <c r="BJ489" s="12">
        <f>IFERROR((SUMIFS('OP Units'!E:E,'OP Units'!$A:$A,$D489)-SUMIFS('Forecast Data'!$H:$H,'Forecast Data'!$C:$C,BJ$6,'Forecast Data'!$B:$B,$D489))/SUMIFS('Forecast Data'!$H:$H,'Forecast Data'!$C:$C,BJ$6,'Forecast Data'!$B:$B,$D489),"")</f>
        <v>-1</v>
      </c>
      <c r="BK489" s="12">
        <f>IFERROR((SUMIFS('OP Units'!F:F,'OP Units'!$A:$A,$D489)-SUMIFS('Forecast Data'!$H:$H,'Forecast Data'!$C:$C,BK$6,'Forecast Data'!$B:$B,$D489))/SUMIFS('Forecast Data'!$H:$H,'Forecast Data'!$C:$C,BK$6,'Forecast Data'!$B:$B,$D489),"")</f>
        <v>-1</v>
      </c>
      <c r="BL489" s="12">
        <f>IFERROR((SUMIFS('OP Units'!G:G,'OP Units'!$A:$A,$D489)-SUMIFS('Forecast Data'!$H:$H,'Forecast Data'!$C:$C,BL$6,'Forecast Data'!$B:$B,$D489))/SUMIFS('Forecast Data'!$H:$H,'Forecast Data'!$C:$C,BL$6,'Forecast Data'!$B:$B,$D489),"")</f>
        <v>-1</v>
      </c>
      <c r="BM489" s="12">
        <f>IFERROR((SUMIFS('OP Units'!H:H,'OP Units'!$A:$A,$D489)-SUMIFS('Forecast Data'!$H:$H,'Forecast Data'!$C:$C,BM$6,'Forecast Data'!$B:$B,$D489))/SUMIFS('Forecast Data'!$H:$H,'Forecast Data'!$C:$C,BM$6,'Forecast Data'!$B:$B,$D489),"")</f>
        <v>-1</v>
      </c>
      <c r="BN489" s="12">
        <f>IFERROR((SUMIFS('OP Units'!I:I,'OP Units'!$A:$A,$D489)-SUMIFS('Forecast Data'!$H:$H,'Forecast Data'!$C:$C,BN$6,'Forecast Data'!$B:$B,$D489))/SUMIFS('Forecast Data'!$H:$H,'Forecast Data'!$C:$C,BN$6,'Forecast Data'!$B:$B,$D489),"")</f>
        <v>-1</v>
      </c>
      <c r="BO489" s="12">
        <f>IFERROR((SUMIFS('OP Units'!J:J,'OP Units'!$A:$A,$D489)-SUMIFS('Forecast Data'!$H:$H,'Forecast Data'!$C:$C,BO$6,'Forecast Data'!$B:$B,$D489))/SUMIFS('Forecast Data'!$H:$H,'Forecast Data'!$C:$C,BO$6,'Forecast Data'!$B:$B,$D489),"")</f>
        <v>-1</v>
      </c>
      <c r="BP489" s="12">
        <f>IFERROR((SUMIFS('OP Units'!K:K,'OP Units'!$A:$A,$D489)-SUMIFS('Forecast Data'!$H:$H,'Forecast Data'!$C:$C,BP$6,'Forecast Data'!$B:$B,$D489))/SUMIFS('Forecast Data'!$H:$H,'Forecast Data'!$C:$C,BP$6,'Forecast Data'!$B:$B,$D489),"")</f>
        <v>-1</v>
      </c>
      <c r="BQ489" s="12">
        <f>IFERROR((SUMIFS('OP Units'!L:L,'OP Units'!$A:$A,$D489)-SUMIFS('Forecast Data'!$H:$H,'Forecast Data'!$C:$C,BQ$6,'Forecast Data'!$B:$B,$D489))/SUMIFS('Forecast Data'!$H:$H,'Forecast Data'!$C:$C,BQ$6,'Forecast Data'!$B:$B,$D489),"")</f>
        <v>-1</v>
      </c>
      <c r="BR489" s="12">
        <f>IFERROR((SUMIFS('OP Units'!M:M,'OP Units'!$A:$A,$D489)-SUMIFS('Forecast Data'!$H:$H,'Forecast Data'!$C:$C,BR$6,'Forecast Data'!$B:$B,$D489))/SUMIFS('Forecast Data'!$H:$H,'Forecast Data'!$C:$C,BR$6,'Forecast Data'!$B:$B,$D489),"")</f>
        <v>-1</v>
      </c>
      <c r="BS489" s="12">
        <f>IFERROR((SUMIFS('OP Units'!N:N,'OP Units'!$A:$A,$D489)-SUMIFS('Forecast Data'!$H:$H,'Forecast Data'!$C:$C,BS$6,'Forecast Data'!$B:$B,$D489))/SUMIFS('Forecast Data'!$H:$H,'Forecast Data'!$C:$C,BS$6,'Forecast Data'!$B:$B,$D489),"")</f>
        <v>-1</v>
      </c>
      <c r="BT489" s="12">
        <f>IFERROR((SUMIFS('OP Units'!O:O,'OP Units'!$A:$A,$D489)-SUMIFS('Forecast Data'!$H:$H,'Forecast Data'!$C:$C,BT$6,'Forecast Data'!$B:$B,$D489))/SUMIFS('Forecast Data'!$H:$H,'Forecast Data'!$C:$C,BT$6,'Forecast Data'!$B:$B,$D489),"")</f>
        <v>-1</v>
      </c>
      <c r="BU489" s="12">
        <f>IFERROR((SUMIFS('OP Units'!P:P,'OP Units'!$A:$A,$D489)-SUMIFS('Forecast Data'!$H:$H,'Forecast Data'!$C:$C,BU$6,'Forecast Data'!$B:$B,$D489))/SUMIFS('Forecast Data'!$H:$H,'Forecast Data'!$C:$C,BU$6,'Forecast Data'!$B:$B,$D489),"")</f>
        <v>-1</v>
      </c>
      <c r="BV489" s="12"/>
      <c r="BW489" s="11">
        <f>(SUMIFS('Forecast Data'!H:H,'Forecast Data'!B:B,D489,'Forecast Data'!C:C,BK$6)+SUMIFS('Forecast Data'!H:H,'Forecast Data'!B:B,D489,'Forecast Data'!C:C,BL$6)+SUMIFS('Forecast Data'!H:H,'Forecast Data'!B:B,D489,'Forecast Data'!C:C,BM$6)+SUMIFS('Forecast Data'!H:H,'Forecast Data'!B:B,D489,'Forecast Data'!C:C,BN$6)+SUMIFS('Forecast Data'!H:H,'Forecast Data'!B:B,D489,'Forecast Data'!C:C,BO$6)+SUMIFS('Forecast Data'!H:H,'Forecast Data'!B:B,D489,'Forecast Data'!C:C,BP$6)+SUMIFS('Forecast Data'!H:H,'Forecast Data'!B:B,D489,'Forecast Data'!C:C,BQ$6)+SUMIFS('Forecast Data'!H:H,'Forecast Data'!B:B,D489,'Forecast Data'!C:C,BJ$6))/8</f>
        <v>323.25</v>
      </c>
      <c r="BX489" s="12">
        <f>IFERROR((SUM(W489:AD489)-(SUMIFS('Forecast Data'!H:H,'Forecast Data'!B:B,B489,'Forecast Data'!C:C,BJ$6)+SUMIFS('Forecast Data'!H:H,'Forecast Data'!B:B,B489,'Forecast Data'!C:C,BK$6)+SUMIFS('Forecast Data'!H:H,'Forecast Data'!B:B,B489,'Forecast Data'!C:C,BL$6)+SUMIFS('Forecast Data'!H:H,'Forecast Data'!B:B,B489,'Forecast Data'!C:C,BM$6)+SUMIFS('Forecast Data'!H:H,'Forecast Data'!B:B,B489,'Forecast Data'!C:C,BN$6)+SUMIFS('Forecast Data'!H:H,'Forecast Data'!B:B,B489,'Forecast Data'!C:C,BO$6)+SUMIFS('Forecast Data'!H:H,'Forecast Data'!B:B,B489,'Forecast Data'!C:C,BP$6)+SUMIFS('Forecast Data'!H:H,'Forecast Data'!B:B,B489,'Forecast Data'!C:C,BQ$6)))/(SUMIFS('Forecast Data'!H:H,'Forecast Data'!B:B,B489,'Forecast Data'!C:C,BJ$6)+SUMIFS('Forecast Data'!H:H,'Forecast Data'!B:B,B489,'Forecast Data'!C:C,BK$6)+SUMIFS('Forecast Data'!H:H,'Forecast Data'!B:B,B489,'Forecast Data'!C:C,BL$6)+SUMIFS('Forecast Data'!H:H,'Forecast Data'!B:B,B489,'Forecast Data'!C:C,BM$6)+SUMIFS('Forecast Data'!H:H,'Forecast Data'!B:B,B489,'Forecast Data'!C:C,BN$6)+SUMIFS('Forecast Data'!H:H,'Forecast Data'!B:B,B489,'Forecast Data'!C:C,BO$6)+SUMIFS('Forecast Data'!H:H,'Forecast Data'!B:B,B489,'Forecast Data'!C:C,BP$6)+SUMIFS('Forecast Data'!H:H,'Forecast Data'!B:B,B489,'Forecast Data'!C:C,BQ$6)),"")</f>
        <v>-0.98182521268368139</v>
      </c>
      <c r="BY489" s="12">
        <f t="shared" si="68"/>
        <v>-1.7615916579228439E-4</v>
      </c>
      <c r="BZ489" s="16">
        <f t="shared" si="69"/>
        <v>-2.6097715289849884E-4</v>
      </c>
      <c r="CA489" s="13">
        <f t="shared" si="70"/>
        <v>8.4817987106214441E-3</v>
      </c>
      <c r="CB489" s="12">
        <f t="shared" si="71"/>
        <v>8.4817987106214446E-5</v>
      </c>
      <c r="CC489" s="12"/>
      <c r="CD489" s="11">
        <f>(SUMIFS('Forecast Data'!H:H,'Forecast Data'!B:B,D489,'Forecast Data'!C:C,BK$6)+SUMIFS('Forecast Data'!H:H,'Forecast Data'!B:B,D489,'Forecast Data'!C:C,BL$6)+SUMIFS('Forecast Data'!H:H,'Forecast Data'!B:B,D489,'Forecast Data'!C:C,BM$6)+SUMIFS('Forecast Data'!H:H,'Forecast Data'!B:B,D489,'Forecast Data'!C:C,BJ$6))/4</f>
        <v>307</v>
      </c>
      <c r="CE489" s="12">
        <f>IFERROR((SUM(W489:Z489)-(SUMIFS('Forecast Data'!H:H,'Forecast Data'!B:B,D489,'Forecast Data'!C:C,BJ$6)+SUMIFS('Forecast Data'!H:H,'Forecast Data'!B:B,D489,'Forecast Data'!C:C,BK$6)+SUMIFS('Forecast Data'!H:H,'Forecast Data'!B:B,D489,'Forecast Data'!C:C,BL$6)+SUMIFS('Forecast Data'!H:H,'Forecast Data'!B:B,D489,'Forecast Data'!C:C,BM$6)))/(SUMIFS('Forecast Data'!H:H,'Forecast Data'!B:B,D489,'Forecast Data'!C:C,BJ$6)+SUMIFS('Forecast Data'!H:H,'Forecast Data'!B:B,D489,'Forecast Data'!C:C,BK$6)+SUMIFS('Forecast Data'!H:H,'Forecast Data'!B:B,D489,'Forecast Data'!C:C,BL$6)+SUMIFS('Forecast Data'!H:H,'Forecast Data'!B:B,D489,'Forecast Data'!C:C,BM$6)),"")</f>
        <v>-0.98371335504885993</v>
      </c>
      <c r="CF489" s="12">
        <f t="shared" si="72"/>
        <v>-1.7615916579228439E-4</v>
      </c>
      <c r="CG489" s="12">
        <f t="shared" si="73"/>
        <v>-2.5319250721260775E-4</v>
      </c>
      <c r="CH489" s="13">
        <f t="shared" si="74"/>
        <v>7.7033341420323365E-3</v>
      </c>
      <c r="CI489" s="13"/>
    </row>
    <row r="490" spans="1:87" ht="13.2">
      <c r="A490" s="1"/>
      <c r="B490" t="str">
        <f t="shared" si="82"/>
        <v>Delta Faucet</v>
      </c>
      <c r="D490" t="s">
        <v>522</v>
      </c>
      <c r="E490" s="11">
        <f>SUMIFS('Fin Data'!F:F,'Fin Data'!A:A,D490)</f>
        <v>399</v>
      </c>
      <c r="F490" s="11">
        <f>SUMIFS('Fin Data with 6 week hist'!I:I,'Fin Data with 6 week hist'!$A:$A,$D490)</f>
        <v>331</v>
      </c>
      <c r="G490" s="11">
        <f>SUMIFS('Fin Data with 6 week hist'!J:J,'Fin Data with 6 week hist'!$A:$A,$D490)</f>
        <v>363</v>
      </c>
      <c r="H490" s="11">
        <f>SUMIFS('Fin Data with 6 week hist'!K:K,'Fin Data with 6 week hist'!$A:$A,$D490)+SUMIFS('Unit Cancellations'!D:D,'Unit Cancellations'!$B:$B,$D490)</f>
        <v>386</v>
      </c>
      <c r="I490" s="11">
        <f>SUMIFS('Fin Data with 6 week hist'!L:L,'Fin Data with 6 week hist'!$A:$A,$D490)+SUMIFS('Unit Cancellations'!E:E,'Unit Cancellations'!$B:$B,$D490)</f>
        <v>365</v>
      </c>
      <c r="J490" s="11">
        <f>SUMIFS('Fin Data with 6 week hist'!M:M,'Fin Data with 6 week hist'!$A:$A,$D490)+SUMIFS('Unit Cancellations'!F:F,'Unit Cancellations'!$B:$B,$D490)</f>
        <v>962</v>
      </c>
      <c r="K490" s="11">
        <f>SUMIFS('Fin Data with 6 week hist'!N:N,'Fin Data with 6 week hist'!$A:$A,$D490)+SUMIFS('Unit Cancellations'!G:G,'Unit Cancellations'!$B:$B,$D490)</f>
        <v>620</v>
      </c>
      <c r="L490" s="11">
        <f>SUMIFS('Fin Data'!AN:AN,'Fin Data'!A:A,D490)</f>
        <v>504.83333333333331</v>
      </c>
      <c r="M490" s="12">
        <f>IFERROR(SUMIFS('Fin Data'!AO:AO,'Fin Data'!A:A,D490),"")</f>
        <v>0.26524644945697573</v>
      </c>
      <c r="N490" s="1"/>
      <c r="O490" s="11">
        <f t="shared" si="63"/>
        <v>350.25</v>
      </c>
      <c r="P490" s="12">
        <f t="shared" si="64"/>
        <v>-0.11886792452830189</v>
      </c>
      <c r="Q490" s="1"/>
      <c r="R490" s="11">
        <f t="shared" si="65"/>
        <v>349.25</v>
      </c>
      <c r="S490" s="12">
        <f t="shared" si="66"/>
        <v>-0.13818630475015423</v>
      </c>
      <c r="T490" s="11">
        <f t="shared" si="67"/>
        <v>215.5</v>
      </c>
      <c r="U490" s="1" t="e">
        <f t="shared" si="83"/>
        <v>#REF!</v>
      </c>
      <c r="V490" s="1"/>
      <c r="W490" s="11">
        <f>SUMIFS('Forecast Data'!$D:$D,'Forecast Data'!$C:$C,W$6,'Forecast Data'!$B:$B,$D490)</f>
        <v>355</v>
      </c>
      <c r="X490" s="11">
        <f>SUMIFS('Forecast Data'!$D:$D,'Forecast Data'!$C:$C,X$6,'Forecast Data'!$B:$B,$D490)</f>
        <v>356</v>
      </c>
      <c r="Y490" s="11">
        <f>SUMIFS('Forecast Data'!$D:$D,'Forecast Data'!$C:$C,Y$6,'Forecast Data'!$B:$B,$D490)</f>
        <v>347</v>
      </c>
      <c r="Z490" s="11">
        <f>SUMIFS('Forecast Data'!$D:$D,'Forecast Data'!$C:$C,Z$6,'Forecast Data'!$B:$B,$D490)</f>
        <v>343</v>
      </c>
      <c r="AA490" s="11">
        <f>SUMIFS('Forecast Data'!$D:$D,'Forecast Data'!$C:$C,AA$6,'Forecast Data'!$B:$B,$D490)</f>
        <v>345</v>
      </c>
      <c r="AB490" s="11">
        <f>SUMIFS('Forecast Data'!$D:$D,'Forecast Data'!$C:$C,AB$6,'Forecast Data'!$B:$B,$D490)</f>
        <v>350</v>
      </c>
      <c r="AC490" s="11">
        <f>SUMIFS('Forecast Data'!$D:$D,'Forecast Data'!$C:$C,AC$6,'Forecast Data'!$B:$B,$D490)</f>
        <v>355</v>
      </c>
      <c r="AD490" s="11">
        <f>SUMIFS('Forecast Data'!$D:$D,'Forecast Data'!$C:$C,AD$6,'Forecast Data'!$B:$B,$D490)</f>
        <v>343</v>
      </c>
      <c r="AE490" s="11">
        <f>SUMIFS('Forecast Data'!$D:$D,'Forecast Data'!$C:$C,AE$6,'Forecast Data'!$B:$B,$D490)</f>
        <v>343</v>
      </c>
      <c r="AF490" s="11">
        <f>SUMIFS('Forecast Data'!$D:$D,'Forecast Data'!$C:$C,AF$6,'Forecast Data'!$B:$B,$D490)</f>
        <v>344</v>
      </c>
      <c r="AG490" s="11">
        <f>SUMIFS('Forecast Data'!$D:$D,'Forecast Data'!$C:$C,AG$6,'Forecast Data'!$B:$B,$D490)</f>
        <v>340</v>
      </c>
      <c r="AH490" s="11">
        <f>SUMIFS('Forecast Data'!$D:$D,'Forecast Data'!$C:$C,AH$6,'Forecast Data'!$B:$B,$D490)</f>
        <v>339</v>
      </c>
      <c r="AI490" s="1"/>
      <c r="AJ490" s="12">
        <f>IF(SUMIFS('Forecast Data'!$E:$E,'Forecast Data'!$C:$C,AJ$6,'Forecast Data'!$B:$B,$D490)=0,"",SUMIFS('Forecast Data'!$E:$E,'Forecast Data'!$C:$C,AJ$6,'Forecast Data'!$B:$B,$D490))</f>
        <v>-0.28000000000000003</v>
      </c>
      <c r="AK490" s="12">
        <f>IF(SUMIFS('Forecast Data'!$E:$E,'Forecast Data'!$C:$C,AK$6,'Forecast Data'!$B:$B,$D490)=0,"",SUMIFS('Forecast Data'!$E:$E,'Forecast Data'!$C:$C,AK$6,'Forecast Data'!$B:$B,$D490))</f>
        <v>-0.11</v>
      </c>
      <c r="AL490" s="12">
        <f>IF(SUMIFS('Forecast Data'!$E:$E,'Forecast Data'!$C:$C,AL$6,'Forecast Data'!$B:$B,$D490)=0,"",SUMIFS('Forecast Data'!$E:$E,'Forecast Data'!$C:$C,AL$6,'Forecast Data'!$B:$B,$D490))</f>
        <v>0.02</v>
      </c>
      <c r="AM490" s="12">
        <f>IF(SUMIFS('Forecast Data'!$E:$E,'Forecast Data'!$C:$C,AM$6,'Forecast Data'!$B:$B,$D490)=0,"",SUMIFS('Forecast Data'!$E:$E,'Forecast Data'!$C:$C,AM$6,'Forecast Data'!$B:$B,$D490))</f>
        <v>-0.04</v>
      </c>
      <c r="AN490" s="12">
        <f>IF(SUMIFS('Forecast Data'!$E:$E,'Forecast Data'!$C:$C,AN$6,'Forecast Data'!$B:$B,$D490)=0,"",SUMIFS('Forecast Data'!$E:$E,'Forecast Data'!$C:$C,AN$6,'Forecast Data'!$B:$B,$D490))</f>
        <v>-0.03</v>
      </c>
      <c r="AO490" s="12">
        <f>IF(SUMIFS('Forecast Data'!$E:$E,'Forecast Data'!$C:$C,AO$6,'Forecast Data'!$B:$B,$D490)=0,"",SUMIFS('Forecast Data'!$E:$E,'Forecast Data'!$C:$C,AO$6,'Forecast Data'!$B:$B,$D490))</f>
        <v>-0.09</v>
      </c>
      <c r="AP490" s="12">
        <f>IF(SUMIFS('Forecast Data'!$E:$E,'Forecast Data'!$C:$C,AP$6,'Forecast Data'!$B:$B,$D490)=0,"",SUMIFS('Forecast Data'!$E:$E,'Forecast Data'!$C:$C,AP$6,'Forecast Data'!$B:$B,$D490))</f>
        <v>-0.22</v>
      </c>
      <c r="AQ490" s="12">
        <f>IF(SUMIFS('Forecast Data'!$E:$E,'Forecast Data'!$C:$C,AQ$6,'Forecast Data'!$B:$B,$D490)=0,"",SUMIFS('Forecast Data'!$E:$E,'Forecast Data'!$C:$C,AQ$6,'Forecast Data'!$B:$B,$D490))</f>
        <v>-0.25</v>
      </c>
      <c r="AR490" s="12">
        <f>IF(SUMIFS('Forecast Data'!$E:$E,'Forecast Data'!$C:$C,AR$6,'Forecast Data'!$B:$B,$D490)=0,"",SUMIFS('Forecast Data'!$E:$E,'Forecast Data'!$C:$C,AR$6,'Forecast Data'!$B:$B,$D490))</f>
        <v>-0.2</v>
      </c>
      <c r="AS490" s="12">
        <f>IF(SUMIFS('Forecast Data'!$E:$E,'Forecast Data'!$C:$C,AS$6,'Forecast Data'!$B:$B,$D490)=0,"",SUMIFS('Forecast Data'!$E:$E,'Forecast Data'!$C:$C,AS$6,'Forecast Data'!$B:$B,$D490))</f>
        <v>-0.18</v>
      </c>
      <c r="AT490" s="12">
        <f>IF(SUMIFS('Forecast Data'!$E:$E,'Forecast Data'!$C:$C,AT$6,'Forecast Data'!$B:$B,$D490)=0,"",SUMIFS('Forecast Data'!$E:$E,'Forecast Data'!$C:$C,AT$6,'Forecast Data'!$B:$B,$D490))</f>
        <v>-0.1</v>
      </c>
      <c r="AU490" s="12">
        <f>IF(SUMIFS('Forecast Data'!$E:$E,'Forecast Data'!$C:$C,AU$6,'Forecast Data'!$B:$B,$D490)=0,"",SUMIFS('Forecast Data'!$E:$E,'Forecast Data'!$C:$C,AU$6,'Forecast Data'!$B:$B,$D490))</f>
        <v>0.27</v>
      </c>
      <c r="AV490" s="1"/>
      <c r="AW490" s="11">
        <f>SUMIFS('OP Units'!E:E,'OP Units'!$A:$A,$D490)</f>
        <v>190</v>
      </c>
      <c r="AX490" s="11">
        <f>SUMIFS('OP Units'!F:F,'OP Units'!$A:$A,$D490)</f>
        <v>174</v>
      </c>
      <c r="AY490" s="11">
        <f>SUMIFS('OP Units'!G:G,'OP Units'!$A:$A,$D490)</f>
        <v>221</v>
      </c>
      <c r="AZ490" s="11">
        <f>SUMIFS('OP Units'!H:H,'OP Units'!$A:$A,$D490)</f>
        <v>223</v>
      </c>
      <c r="BA490" s="11">
        <f>SUMIFS('OP Units'!I:I,'OP Units'!$A:$A,$D490)</f>
        <v>237</v>
      </c>
      <c r="BB490" s="11">
        <f>SUMIFS('OP Units'!J:J,'OP Units'!$A:$A,$D490)</f>
        <v>241</v>
      </c>
      <c r="BC490" s="11">
        <f>SUMIFS('OP Units'!K:K,'OP Units'!$A:$A,$D490)</f>
        <v>198</v>
      </c>
      <c r="BD490" s="11">
        <f>SUMIFS('OP Units'!L:L,'OP Units'!$A:$A,$D490)</f>
        <v>240</v>
      </c>
      <c r="BE490" s="11">
        <f>SUMIFS('OP Units'!M:M,'OP Units'!$A:$A,$D490)</f>
        <v>224</v>
      </c>
      <c r="BF490" s="11">
        <f>SUMIFS('OP Units'!N:N,'OP Units'!$A:$A,$D490)</f>
        <v>266</v>
      </c>
      <c r="BG490" s="11">
        <f>SUMIFS('OP Units'!O:O,'OP Units'!$A:$A,$D490)</f>
        <v>242</v>
      </c>
      <c r="BH490" s="11">
        <f>SUMIFS('OP Units'!P:P,'OP Units'!$A:$A,$D490)</f>
        <v>224</v>
      </c>
      <c r="BI490" s="1"/>
      <c r="BJ490" s="12">
        <f>IFERROR((SUMIFS('OP Units'!E:E,'OP Units'!$A:$A,$D490)-SUMIFS('Forecast Data'!$H:$H,'Forecast Data'!$C:$C,BJ$6,'Forecast Data'!$B:$B,$D490))/SUMIFS('Forecast Data'!$H:$H,'Forecast Data'!$C:$C,BJ$6,'Forecast Data'!$B:$B,$D490),"")</f>
        <v>-0.61460446247464506</v>
      </c>
      <c r="BK490" s="12">
        <f>IFERROR((SUMIFS('OP Units'!F:F,'OP Units'!$A:$A,$D490)-SUMIFS('Forecast Data'!$H:$H,'Forecast Data'!$C:$C,BK$6,'Forecast Data'!$B:$B,$D490))/SUMIFS('Forecast Data'!$H:$H,'Forecast Data'!$C:$C,BK$6,'Forecast Data'!$B:$B,$D490),"")</f>
        <v>-0.56390977443609025</v>
      </c>
      <c r="BL490" s="12">
        <f>IFERROR((SUMIFS('OP Units'!G:G,'OP Units'!$A:$A,$D490)-SUMIFS('Forecast Data'!$H:$H,'Forecast Data'!$C:$C,BL$6,'Forecast Data'!$B:$B,$D490))/SUMIFS('Forecast Data'!$H:$H,'Forecast Data'!$C:$C,BL$6,'Forecast Data'!$B:$B,$D490),"")</f>
        <v>-0.35</v>
      </c>
      <c r="BM490" s="12">
        <f>IFERROR((SUMIFS('OP Units'!H:H,'OP Units'!$A:$A,$D490)-SUMIFS('Forecast Data'!$H:$H,'Forecast Data'!$C:$C,BM$6,'Forecast Data'!$B:$B,$D490))/SUMIFS('Forecast Data'!$H:$H,'Forecast Data'!$C:$C,BM$6,'Forecast Data'!$B:$B,$D490),"")</f>
        <v>-0.37709497206703912</v>
      </c>
      <c r="BN490" s="12">
        <f>IFERROR((SUMIFS('OP Units'!I:I,'OP Units'!$A:$A,$D490)-SUMIFS('Forecast Data'!$H:$H,'Forecast Data'!$C:$C,BN$6,'Forecast Data'!$B:$B,$D490))/SUMIFS('Forecast Data'!$H:$H,'Forecast Data'!$C:$C,BN$6,'Forecast Data'!$B:$B,$D490),"")</f>
        <v>-0.3323943661971831</v>
      </c>
      <c r="BO490" s="12">
        <f>IFERROR((SUMIFS('OP Units'!J:J,'OP Units'!$A:$A,$D490)-SUMIFS('Forecast Data'!$H:$H,'Forecast Data'!$C:$C,BO$6,'Forecast Data'!$B:$B,$D490))/SUMIFS('Forecast Data'!$H:$H,'Forecast Data'!$C:$C,BO$6,'Forecast Data'!$B:$B,$D490),"")</f>
        <v>-0.37564766839378239</v>
      </c>
      <c r="BP490" s="12">
        <f>IFERROR((SUMIFS('OP Units'!K:K,'OP Units'!$A:$A,$D490)-SUMIFS('Forecast Data'!$H:$H,'Forecast Data'!$C:$C,BP$6,'Forecast Data'!$B:$B,$D490))/SUMIFS('Forecast Data'!$H:$H,'Forecast Data'!$C:$C,BP$6,'Forecast Data'!$B:$B,$D490),"")</f>
        <v>-0.56483516483516483</v>
      </c>
      <c r="BQ490" s="12">
        <f>IFERROR((SUMIFS('OP Units'!L:L,'OP Units'!$A:$A,$D490)-SUMIFS('Forecast Data'!$H:$H,'Forecast Data'!$C:$C,BQ$6,'Forecast Data'!$B:$B,$D490))/SUMIFS('Forecast Data'!$H:$H,'Forecast Data'!$C:$C,BQ$6,'Forecast Data'!$B:$B,$D490),"")</f>
        <v>-0.47368421052631576</v>
      </c>
      <c r="BR490" s="12">
        <f>IFERROR((SUMIFS('OP Units'!M:M,'OP Units'!$A:$A,$D490)-SUMIFS('Forecast Data'!$H:$H,'Forecast Data'!$C:$C,BR$6,'Forecast Data'!$B:$B,$D490))/SUMIFS('Forecast Data'!$H:$H,'Forecast Data'!$C:$C,BR$6,'Forecast Data'!$B:$B,$D490),"")</f>
        <v>-0.47663551401869159</v>
      </c>
      <c r="BS490" s="12">
        <f>IFERROR((SUMIFS('OP Units'!N:N,'OP Units'!$A:$A,$D490)-SUMIFS('Forecast Data'!$H:$H,'Forecast Data'!$C:$C,BS$6,'Forecast Data'!$B:$B,$D490))/SUMIFS('Forecast Data'!$H:$H,'Forecast Data'!$C:$C,BS$6,'Forecast Data'!$B:$B,$D490),"")</f>
        <v>-0.36966824644549762</v>
      </c>
      <c r="BT490" s="12">
        <f>IFERROR((SUMIFS('OP Units'!O:O,'OP Units'!$A:$A,$D490)-SUMIFS('Forecast Data'!$H:$H,'Forecast Data'!$C:$C,BT$6,'Forecast Data'!$B:$B,$D490))/SUMIFS('Forecast Data'!$H:$H,'Forecast Data'!$C:$C,BT$6,'Forecast Data'!$B:$B,$D490),"")</f>
        <v>-0.35978835978835977</v>
      </c>
      <c r="BU490" s="12">
        <f>IFERROR((SUMIFS('OP Units'!P:P,'OP Units'!$A:$A,$D490)-SUMIFS('Forecast Data'!$H:$H,'Forecast Data'!$C:$C,BU$6,'Forecast Data'!$B:$B,$D490))/SUMIFS('Forecast Data'!$H:$H,'Forecast Data'!$C:$C,BU$6,'Forecast Data'!$B:$B,$D490),"")</f>
        <v>-0.16104868913857678</v>
      </c>
      <c r="BV490" s="12"/>
      <c r="BW490" s="11">
        <f>(SUMIFS('Forecast Data'!H:H,'Forecast Data'!B:B,D490,'Forecast Data'!C:C,BK$6)+SUMIFS('Forecast Data'!H:H,'Forecast Data'!B:B,D490,'Forecast Data'!C:C,BL$6)+SUMIFS('Forecast Data'!H:H,'Forecast Data'!B:B,D490,'Forecast Data'!C:C,BM$6)+SUMIFS('Forecast Data'!H:H,'Forecast Data'!B:B,D490,'Forecast Data'!C:C,BN$6)+SUMIFS('Forecast Data'!H:H,'Forecast Data'!B:B,D490,'Forecast Data'!C:C,BO$6)+SUMIFS('Forecast Data'!H:H,'Forecast Data'!B:B,D490,'Forecast Data'!C:C,BP$6)+SUMIFS('Forecast Data'!H:H,'Forecast Data'!B:B,D490,'Forecast Data'!C:C,BQ$6)+SUMIFS('Forecast Data'!H:H,'Forecast Data'!B:B,D490,'Forecast Data'!C:C,BJ$6))/8</f>
        <v>405.25</v>
      </c>
      <c r="BX490" s="12">
        <f>IFERROR((SUM(W490:AD490)-(SUMIFS('Forecast Data'!H:H,'Forecast Data'!B:B,B490,'Forecast Data'!C:C,BJ$6)+SUMIFS('Forecast Data'!H:H,'Forecast Data'!B:B,B490,'Forecast Data'!C:C,BK$6)+SUMIFS('Forecast Data'!H:H,'Forecast Data'!B:B,B490,'Forecast Data'!C:C,BL$6)+SUMIFS('Forecast Data'!H:H,'Forecast Data'!B:B,B490,'Forecast Data'!C:C,BM$6)+SUMIFS('Forecast Data'!H:H,'Forecast Data'!B:B,B490,'Forecast Data'!C:C,BN$6)+SUMIFS('Forecast Data'!H:H,'Forecast Data'!B:B,B490,'Forecast Data'!C:C,BO$6)+SUMIFS('Forecast Data'!H:H,'Forecast Data'!B:B,B490,'Forecast Data'!C:C,BP$6)+SUMIFS('Forecast Data'!H:H,'Forecast Data'!B:B,B490,'Forecast Data'!C:C,BQ$6)))/(SUMIFS('Forecast Data'!H:H,'Forecast Data'!B:B,B490,'Forecast Data'!C:C,BJ$6)+SUMIFS('Forecast Data'!H:H,'Forecast Data'!B:B,B490,'Forecast Data'!C:C,BK$6)+SUMIFS('Forecast Data'!H:H,'Forecast Data'!B:B,B490,'Forecast Data'!C:C,BL$6)+SUMIFS('Forecast Data'!H:H,'Forecast Data'!B:B,B490,'Forecast Data'!C:C,BM$6)+SUMIFS('Forecast Data'!H:H,'Forecast Data'!B:B,B490,'Forecast Data'!C:C,BN$6)+SUMIFS('Forecast Data'!H:H,'Forecast Data'!B:B,B490,'Forecast Data'!C:C,BO$6)+SUMIFS('Forecast Data'!H:H,'Forecast Data'!B:B,B490,'Forecast Data'!C:C,BP$6)+SUMIFS('Forecast Data'!H:H,'Forecast Data'!B:B,B490,'Forecast Data'!C:C,BQ$6)),"")</f>
        <v>-0.13818630475015423</v>
      </c>
      <c r="BY490" s="12">
        <f t="shared" si="68"/>
        <v>9.0502484043770677E-5</v>
      </c>
      <c r="BZ490" s="16">
        <f t="shared" si="69"/>
        <v>-4.6048745371613806E-5</v>
      </c>
      <c r="CA490" s="13">
        <f t="shared" si="70"/>
        <v>1.3655122941538448E-2</v>
      </c>
      <c r="CB490" s="12">
        <f t="shared" si="71"/>
        <v>1.3655122941538448E-4</v>
      </c>
      <c r="CC490" s="12"/>
      <c r="CD490" s="11">
        <f>(SUMIFS('Forecast Data'!H:H,'Forecast Data'!B:B,D490,'Forecast Data'!C:C,BK$6)+SUMIFS('Forecast Data'!H:H,'Forecast Data'!B:B,D490,'Forecast Data'!C:C,BL$6)+SUMIFS('Forecast Data'!H:H,'Forecast Data'!B:B,D490,'Forecast Data'!C:C,BM$6)+SUMIFS('Forecast Data'!H:H,'Forecast Data'!B:B,D490,'Forecast Data'!C:C,BJ$6))/4</f>
        <v>397.5</v>
      </c>
      <c r="CE490" s="12">
        <f>IFERROR((SUM(W490:Z490)-(SUMIFS('Forecast Data'!H:H,'Forecast Data'!B:B,D490,'Forecast Data'!C:C,BJ$6)+SUMIFS('Forecast Data'!H:H,'Forecast Data'!B:B,D490,'Forecast Data'!C:C,BK$6)+SUMIFS('Forecast Data'!H:H,'Forecast Data'!B:B,D490,'Forecast Data'!C:C,BL$6)+SUMIFS('Forecast Data'!H:H,'Forecast Data'!B:B,D490,'Forecast Data'!C:C,BM$6)))/(SUMIFS('Forecast Data'!H:H,'Forecast Data'!B:B,D490,'Forecast Data'!C:C,BJ$6)+SUMIFS('Forecast Data'!H:H,'Forecast Data'!B:B,D490,'Forecast Data'!C:C,BK$6)+SUMIFS('Forecast Data'!H:H,'Forecast Data'!B:B,D490,'Forecast Data'!C:C,BL$6)+SUMIFS('Forecast Data'!H:H,'Forecast Data'!B:B,D490,'Forecast Data'!C:C,BM$6)),"")</f>
        <v>-0.11886792452830189</v>
      </c>
      <c r="CF490" s="12">
        <f t="shared" si="72"/>
        <v>9.0502484043770677E-5</v>
      </c>
      <c r="CG490" s="12">
        <f t="shared" si="73"/>
        <v>-3.9613728363561977E-5</v>
      </c>
      <c r="CH490" s="13">
        <f t="shared" si="74"/>
        <v>1.3011621240733266E-2</v>
      </c>
      <c r="CI490" s="13"/>
    </row>
    <row r="491" spans="1:87" ht="13.2">
      <c r="A491" s="1"/>
      <c r="B491" t="str">
        <f t="shared" si="82"/>
        <v>Molekule</v>
      </c>
      <c r="C491" t="s">
        <v>44</v>
      </c>
      <c r="D491" t="s">
        <v>523</v>
      </c>
      <c r="E491" s="11">
        <f>SUMIFS('Fin Data'!F:F,'Fin Data'!A:A,D491)</f>
        <v>46</v>
      </c>
      <c r="F491" s="11">
        <f>SUMIFS('Fin Data with 6 week hist'!I:I,'Fin Data with 6 week hist'!$A:$A,$D491)</f>
        <v>405</v>
      </c>
      <c r="G491" s="11">
        <f>SUMIFS('Fin Data with 6 week hist'!J:J,'Fin Data with 6 week hist'!$A:$A,$D491)</f>
        <v>374</v>
      </c>
      <c r="H491" s="11">
        <f>SUMIFS('Fin Data with 6 week hist'!K:K,'Fin Data with 6 week hist'!$A:$A,$D491)+SUMIFS('Unit Cancellations'!D:D,'Unit Cancellations'!$B:$B,$D491)</f>
        <v>355</v>
      </c>
      <c r="I491" s="11">
        <f>SUMIFS('Fin Data with 6 week hist'!L:L,'Fin Data with 6 week hist'!$A:$A,$D491)+SUMIFS('Unit Cancellations'!E:E,'Unit Cancellations'!$B:$B,$D491)</f>
        <v>434</v>
      </c>
      <c r="J491" s="11">
        <f>SUMIFS('Fin Data with 6 week hist'!M:M,'Fin Data with 6 week hist'!$A:$A,$D491)+SUMIFS('Unit Cancellations'!F:F,'Unit Cancellations'!$B:$B,$D491)</f>
        <v>434</v>
      </c>
      <c r="K491" s="11">
        <f>SUMIFS('Fin Data with 6 week hist'!N:N,'Fin Data with 6 week hist'!$A:$A,$D491)+SUMIFS('Unit Cancellations'!G:G,'Unit Cancellations'!$B:$B,$D491)</f>
        <v>392</v>
      </c>
      <c r="L491" s="11">
        <f>SUMIFS('Fin Data'!AN:AN,'Fin Data'!A:A,D491)</f>
        <v>399</v>
      </c>
      <c r="M491" s="12">
        <f>IFERROR(SUMIFS('Fin Data'!AO:AO,'Fin Data'!A:A,D491),"")</f>
        <v>7.6739130434782608</v>
      </c>
      <c r="N491" s="1"/>
      <c r="O491" s="11">
        <f t="shared" si="63"/>
        <v>440.5</v>
      </c>
      <c r="P491" s="12">
        <f t="shared" si="64"/>
        <v>1.6536144578313252</v>
      </c>
      <c r="Q491" s="1"/>
      <c r="R491" s="11">
        <f t="shared" si="65"/>
        <v>442.75</v>
      </c>
      <c r="S491" s="12">
        <f t="shared" si="66"/>
        <v>0.47154133776485252</v>
      </c>
      <c r="T491" s="11">
        <f t="shared" si="67"/>
        <v>218.375</v>
      </c>
      <c r="U491" s="1" t="e">
        <f t="shared" si="83"/>
        <v>#REF!</v>
      </c>
      <c r="V491" s="1"/>
      <c r="W491" s="11">
        <f>SUMIFS('Forecast Data'!$D:$D,'Forecast Data'!$C:$C,W$6,'Forecast Data'!$B:$B,$D491)</f>
        <v>438</v>
      </c>
      <c r="X491" s="11">
        <f>SUMIFS('Forecast Data'!$D:$D,'Forecast Data'!$C:$C,X$6,'Forecast Data'!$B:$B,$D491)</f>
        <v>436</v>
      </c>
      <c r="Y491" s="11">
        <f>SUMIFS('Forecast Data'!$D:$D,'Forecast Data'!$C:$C,Y$6,'Forecast Data'!$B:$B,$D491)</f>
        <v>446</v>
      </c>
      <c r="Z491" s="11">
        <f>SUMIFS('Forecast Data'!$D:$D,'Forecast Data'!$C:$C,Z$6,'Forecast Data'!$B:$B,$D491)</f>
        <v>442</v>
      </c>
      <c r="AA491" s="11">
        <f>SUMIFS('Forecast Data'!$D:$D,'Forecast Data'!$C:$C,AA$6,'Forecast Data'!$B:$B,$D491)</f>
        <v>444</v>
      </c>
      <c r="AB491" s="11">
        <f>SUMIFS('Forecast Data'!$D:$D,'Forecast Data'!$C:$C,AB$6,'Forecast Data'!$B:$B,$D491)</f>
        <v>441</v>
      </c>
      <c r="AC491" s="11">
        <f>SUMIFS('Forecast Data'!$D:$D,'Forecast Data'!$C:$C,AC$6,'Forecast Data'!$B:$B,$D491)</f>
        <v>445</v>
      </c>
      <c r="AD491" s="11">
        <f>SUMIFS('Forecast Data'!$D:$D,'Forecast Data'!$C:$C,AD$6,'Forecast Data'!$B:$B,$D491)</f>
        <v>450</v>
      </c>
      <c r="AE491" s="11">
        <f>SUMIFS('Forecast Data'!$D:$D,'Forecast Data'!$C:$C,AE$6,'Forecast Data'!$B:$B,$D491)</f>
        <v>443</v>
      </c>
      <c r="AF491" s="11">
        <f>SUMIFS('Forecast Data'!$D:$D,'Forecast Data'!$C:$C,AF$6,'Forecast Data'!$B:$B,$D491)</f>
        <v>452</v>
      </c>
      <c r="AG491" s="11">
        <f>SUMIFS('Forecast Data'!$D:$D,'Forecast Data'!$C:$C,AG$6,'Forecast Data'!$B:$B,$D491)</f>
        <v>468</v>
      </c>
      <c r="AH491" s="11">
        <f>SUMIFS('Forecast Data'!$D:$D,'Forecast Data'!$C:$C,AH$6,'Forecast Data'!$B:$B,$D491)</f>
        <v>441</v>
      </c>
      <c r="AI491" s="1"/>
      <c r="AJ491" s="12">
        <f>IF(SUMIFS('Forecast Data'!$E:$E,'Forecast Data'!$C:$C,AJ$6,'Forecast Data'!$B:$B,$D491)=0,"",SUMIFS('Forecast Data'!$E:$E,'Forecast Data'!$C:$C,AJ$6,'Forecast Data'!$B:$B,$D491))</f>
        <v>1.64</v>
      </c>
      <c r="AK491" s="12">
        <f>IF(SUMIFS('Forecast Data'!$E:$E,'Forecast Data'!$C:$C,AK$6,'Forecast Data'!$B:$B,$D491)=0,"",SUMIFS('Forecast Data'!$E:$E,'Forecast Data'!$C:$C,AK$6,'Forecast Data'!$B:$B,$D491))</f>
        <v>1.42</v>
      </c>
      <c r="AL491" s="12">
        <f>IF(SUMIFS('Forecast Data'!$E:$E,'Forecast Data'!$C:$C,AL$6,'Forecast Data'!$B:$B,$D491)=0,"",SUMIFS('Forecast Data'!$E:$E,'Forecast Data'!$C:$C,AL$6,'Forecast Data'!$B:$B,$D491))</f>
        <v>2.08</v>
      </c>
      <c r="AM491" s="12">
        <f>IF(SUMIFS('Forecast Data'!$E:$E,'Forecast Data'!$C:$C,AM$6,'Forecast Data'!$B:$B,$D491)=0,"",SUMIFS('Forecast Data'!$E:$E,'Forecast Data'!$C:$C,AM$6,'Forecast Data'!$B:$B,$D491))</f>
        <v>1.55</v>
      </c>
      <c r="AN491" s="12">
        <f>IF(SUMIFS('Forecast Data'!$E:$E,'Forecast Data'!$C:$C,AN$6,'Forecast Data'!$B:$B,$D491)=0,"",SUMIFS('Forecast Data'!$E:$E,'Forecast Data'!$C:$C,AN$6,'Forecast Data'!$B:$B,$D491))</f>
        <v>0.47</v>
      </c>
      <c r="AO491" s="12">
        <f>IF(SUMIFS('Forecast Data'!$E:$E,'Forecast Data'!$C:$C,AO$6,'Forecast Data'!$B:$B,$D491)=0,"",SUMIFS('Forecast Data'!$E:$E,'Forecast Data'!$C:$C,AO$6,'Forecast Data'!$B:$B,$D491))</f>
        <v>-0.04</v>
      </c>
      <c r="AP491" s="12">
        <f>IF(SUMIFS('Forecast Data'!$E:$E,'Forecast Data'!$C:$C,AP$6,'Forecast Data'!$B:$B,$D491)=0,"",SUMIFS('Forecast Data'!$E:$E,'Forecast Data'!$C:$C,AP$6,'Forecast Data'!$B:$B,$D491))</f>
        <v>-0.05</v>
      </c>
      <c r="AQ491" s="12">
        <f>IF(SUMIFS('Forecast Data'!$E:$E,'Forecast Data'!$C:$C,AQ$6,'Forecast Data'!$B:$B,$D491)=0,"",SUMIFS('Forecast Data'!$E:$E,'Forecast Data'!$C:$C,AQ$6,'Forecast Data'!$B:$B,$D491))</f>
        <v>-0.12</v>
      </c>
      <c r="AR491" s="12">
        <f>IF(SUMIFS('Forecast Data'!$E:$E,'Forecast Data'!$C:$C,AR$6,'Forecast Data'!$B:$B,$D491)=0,"",SUMIFS('Forecast Data'!$E:$E,'Forecast Data'!$C:$C,AR$6,'Forecast Data'!$B:$B,$D491))</f>
        <v>-0.01</v>
      </c>
      <c r="AS491" s="12">
        <f>IF(SUMIFS('Forecast Data'!$E:$E,'Forecast Data'!$C:$C,AS$6,'Forecast Data'!$B:$B,$D491)=0,"",SUMIFS('Forecast Data'!$E:$E,'Forecast Data'!$C:$C,AS$6,'Forecast Data'!$B:$B,$D491))</f>
        <v>0.04</v>
      </c>
      <c r="AT491" s="12">
        <f>IF(SUMIFS('Forecast Data'!$E:$E,'Forecast Data'!$C:$C,AT$6,'Forecast Data'!$B:$B,$D491)=0,"",SUMIFS('Forecast Data'!$E:$E,'Forecast Data'!$C:$C,AT$6,'Forecast Data'!$B:$B,$D491))</f>
        <v>-0.05</v>
      </c>
      <c r="AU491" s="12">
        <f>IF(SUMIFS('Forecast Data'!$E:$E,'Forecast Data'!$C:$C,AU$6,'Forecast Data'!$B:$B,$D491)=0,"",SUMIFS('Forecast Data'!$E:$E,'Forecast Data'!$C:$C,AU$6,'Forecast Data'!$B:$B,$D491))</f>
        <v>-0.09</v>
      </c>
      <c r="AV491" s="1"/>
      <c r="AW491" s="11">
        <f>SUMIFS('OP Units'!E:E,'OP Units'!$A:$A,$D491)</f>
        <v>348</v>
      </c>
      <c r="AX491" s="11">
        <f>SUMIFS('OP Units'!F:F,'OP Units'!$A:$A,$D491)</f>
        <v>366</v>
      </c>
      <c r="AY491" s="11">
        <f>SUMIFS('OP Units'!G:G,'OP Units'!$A:$A,$D491)</f>
        <v>0</v>
      </c>
      <c r="AZ491" s="11">
        <f>SUMIFS('OP Units'!H:H,'OP Units'!$A:$A,$D491)</f>
        <v>0</v>
      </c>
      <c r="BA491" s="11">
        <f>SUMIFS('OP Units'!I:I,'OP Units'!$A:$A,$D491)</f>
        <v>88</v>
      </c>
      <c r="BB491" s="11">
        <f>SUMIFS('OP Units'!J:J,'OP Units'!$A:$A,$D491)</f>
        <v>745</v>
      </c>
      <c r="BC491" s="11">
        <f>SUMIFS('OP Units'!K:K,'OP Units'!$A:$A,$D491)</f>
        <v>80</v>
      </c>
      <c r="BD491" s="11">
        <f>SUMIFS('OP Units'!L:L,'OP Units'!$A:$A,$D491)</f>
        <v>120</v>
      </c>
      <c r="BE491" s="11">
        <f>SUMIFS('OP Units'!M:M,'OP Units'!$A:$A,$D491)</f>
        <v>171</v>
      </c>
      <c r="BF491" s="11">
        <f>SUMIFS('OP Units'!N:N,'OP Units'!$A:$A,$D491)</f>
        <v>243</v>
      </c>
      <c r="BG491" s="11">
        <f>SUMIFS('OP Units'!O:O,'OP Units'!$A:$A,$D491)</f>
        <v>200</v>
      </c>
      <c r="BH491" s="11">
        <f>SUMIFS('OP Units'!P:P,'OP Units'!$A:$A,$D491)</f>
        <v>104</v>
      </c>
      <c r="BI491" s="1"/>
      <c r="BJ491" s="12">
        <f>IFERROR((SUMIFS('OP Units'!E:E,'OP Units'!$A:$A,$D491)-SUMIFS('Forecast Data'!$H:$H,'Forecast Data'!$C:$C,BJ$6,'Forecast Data'!$B:$B,$D491))/SUMIFS('Forecast Data'!$H:$H,'Forecast Data'!$C:$C,BJ$6,'Forecast Data'!$B:$B,$D491),"")</f>
        <v>1.0963855421686748</v>
      </c>
      <c r="BK491" s="12">
        <f>IFERROR((SUMIFS('OP Units'!F:F,'OP Units'!$A:$A,$D491)-SUMIFS('Forecast Data'!$H:$H,'Forecast Data'!$C:$C,BK$6,'Forecast Data'!$B:$B,$D491))/SUMIFS('Forecast Data'!$H:$H,'Forecast Data'!$C:$C,BK$6,'Forecast Data'!$B:$B,$D491),"")</f>
        <v>1.0333333333333334</v>
      </c>
      <c r="BL491" s="12">
        <f>IFERROR((SUMIFS('OP Units'!G:G,'OP Units'!$A:$A,$D491)-SUMIFS('Forecast Data'!$H:$H,'Forecast Data'!$C:$C,BL$6,'Forecast Data'!$B:$B,$D491))/SUMIFS('Forecast Data'!$H:$H,'Forecast Data'!$C:$C,BL$6,'Forecast Data'!$B:$B,$D491),"")</f>
        <v>-1</v>
      </c>
      <c r="BM491" s="12">
        <f>IFERROR((SUMIFS('OP Units'!H:H,'OP Units'!$A:$A,$D491)-SUMIFS('Forecast Data'!$H:$H,'Forecast Data'!$C:$C,BM$6,'Forecast Data'!$B:$B,$D491))/SUMIFS('Forecast Data'!$H:$H,'Forecast Data'!$C:$C,BM$6,'Forecast Data'!$B:$B,$D491),"")</f>
        <v>-1</v>
      </c>
      <c r="BN491" s="12">
        <f>IFERROR((SUMIFS('OP Units'!I:I,'OP Units'!$A:$A,$D491)-SUMIFS('Forecast Data'!$H:$H,'Forecast Data'!$C:$C,BN$6,'Forecast Data'!$B:$B,$D491))/SUMIFS('Forecast Data'!$H:$H,'Forecast Data'!$C:$C,BN$6,'Forecast Data'!$B:$B,$D491),"")</f>
        <v>-0.70860927152317876</v>
      </c>
      <c r="BO491" s="12">
        <f>IFERROR((SUMIFS('OP Units'!J:J,'OP Units'!$A:$A,$D491)-SUMIFS('Forecast Data'!$H:$H,'Forecast Data'!$C:$C,BO$6,'Forecast Data'!$B:$B,$D491))/SUMIFS('Forecast Data'!$H:$H,'Forecast Data'!$C:$C,BO$6,'Forecast Data'!$B:$B,$D491),"")</f>
        <v>0.61255411255411252</v>
      </c>
      <c r="BP491" s="12">
        <f>IFERROR((SUMIFS('OP Units'!K:K,'OP Units'!$A:$A,$D491)-SUMIFS('Forecast Data'!$H:$H,'Forecast Data'!$C:$C,BP$6,'Forecast Data'!$B:$B,$D491))/SUMIFS('Forecast Data'!$H:$H,'Forecast Data'!$C:$C,BP$6,'Forecast Data'!$B:$B,$D491),"")</f>
        <v>-0.82905982905982911</v>
      </c>
      <c r="BQ491" s="12">
        <f>IFERROR((SUMIFS('OP Units'!L:L,'OP Units'!$A:$A,$D491)-SUMIFS('Forecast Data'!$H:$H,'Forecast Data'!$C:$C,BQ$6,'Forecast Data'!$B:$B,$D491))/SUMIFS('Forecast Data'!$H:$H,'Forecast Data'!$C:$C,BQ$6,'Forecast Data'!$B:$B,$D491),"")</f>
        <v>-0.76516634050880628</v>
      </c>
      <c r="BR491" s="12">
        <f>IFERROR((SUMIFS('OP Units'!M:M,'OP Units'!$A:$A,$D491)-SUMIFS('Forecast Data'!$H:$H,'Forecast Data'!$C:$C,BR$6,'Forecast Data'!$B:$B,$D491))/SUMIFS('Forecast Data'!$H:$H,'Forecast Data'!$C:$C,BR$6,'Forecast Data'!$B:$B,$D491),"")</f>
        <v>-0.6183035714285714</v>
      </c>
      <c r="BS491" s="12">
        <f>IFERROR((SUMIFS('OP Units'!N:N,'OP Units'!$A:$A,$D491)-SUMIFS('Forecast Data'!$H:$H,'Forecast Data'!$C:$C,BS$6,'Forecast Data'!$B:$B,$D491))/SUMIFS('Forecast Data'!$H:$H,'Forecast Data'!$C:$C,BS$6,'Forecast Data'!$B:$B,$D491),"")</f>
        <v>-0.43879907621247111</v>
      </c>
      <c r="BT491" s="12">
        <f>IFERROR((SUMIFS('OP Units'!O:O,'OP Units'!$A:$A,$D491)-SUMIFS('Forecast Data'!$H:$H,'Forecast Data'!$C:$C,BT$6,'Forecast Data'!$B:$B,$D491))/SUMIFS('Forecast Data'!$H:$H,'Forecast Data'!$C:$C,BT$6,'Forecast Data'!$B:$B,$D491),"")</f>
        <v>-0.59266802443991851</v>
      </c>
      <c r="BU491" s="12">
        <f>IFERROR((SUMIFS('OP Units'!P:P,'OP Units'!$A:$A,$D491)-SUMIFS('Forecast Data'!$H:$H,'Forecast Data'!$C:$C,BU$6,'Forecast Data'!$B:$B,$D491))/SUMIFS('Forecast Data'!$H:$H,'Forecast Data'!$C:$C,BU$6,'Forecast Data'!$B:$B,$D491),"")</f>
        <v>-0.78467908902691508</v>
      </c>
      <c r="BV491" s="12"/>
      <c r="BW491" s="11">
        <f>(SUMIFS('Forecast Data'!H:H,'Forecast Data'!B:B,D491,'Forecast Data'!C:C,BK$6)+SUMIFS('Forecast Data'!H:H,'Forecast Data'!B:B,D491,'Forecast Data'!C:C,BL$6)+SUMIFS('Forecast Data'!H:H,'Forecast Data'!B:B,D491,'Forecast Data'!C:C,BM$6)+SUMIFS('Forecast Data'!H:H,'Forecast Data'!B:B,D491,'Forecast Data'!C:C,BN$6)+SUMIFS('Forecast Data'!H:H,'Forecast Data'!B:B,D491,'Forecast Data'!C:C,BO$6)+SUMIFS('Forecast Data'!H:H,'Forecast Data'!B:B,D491,'Forecast Data'!C:C,BP$6)+SUMIFS('Forecast Data'!H:H,'Forecast Data'!B:B,D491,'Forecast Data'!C:C,BQ$6)+SUMIFS('Forecast Data'!H:H,'Forecast Data'!B:B,D491,'Forecast Data'!C:C,BJ$6))/8</f>
        <v>300.875</v>
      </c>
      <c r="BX491" s="12">
        <f>IFERROR((SUM(W491:AD491)-(SUMIFS('Forecast Data'!H:H,'Forecast Data'!B:B,B491,'Forecast Data'!C:C,BJ$6)+SUMIFS('Forecast Data'!H:H,'Forecast Data'!B:B,B491,'Forecast Data'!C:C,BK$6)+SUMIFS('Forecast Data'!H:H,'Forecast Data'!B:B,B491,'Forecast Data'!C:C,BL$6)+SUMIFS('Forecast Data'!H:H,'Forecast Data'!B:B,B491,'Forecast Data'!C:C,BM$6)+SUMIFS('Forecast Data'!H:H,'Forecast Data'!B:B,B491,'Forecast Data'!C:C,BN$6)+SUMIFS('Forecast Data'!H:H,'Forecast Data'!B:B,B491,'Forecast Data'!C:C,BO$6)+SUMIFS('Forecast Data'!H:H,'Forecast Data'!B:B,B491,'Forecast Data'!C:C,BP$6)+SUMIFS('Forecast Data'!H:H,'Forecast Data'!B:B,B491,'Forecast Data'!C:C,BQ$6)))/(SUMIFS('Forecast Data'!H:H,'Forecast Data'!B:B,B491,'Forecast Data'!C:C,BJ$6)+SUMIFS('Forecast Data'!H:H,'Forecast Data'!B:B,B491,'Forecast Data'!C:C,BK$6)+SUMIFS('Forecast Data'!H:H,'Forecast Data'!B:B,B491,'Forecast Data'!C:C,BL$6)+SUMIFS('Forecast Data'!H:H,'Forecast Data'!B:B,B491,'Forecast Data'!C:C,BM$6)+SUMIFS('Forecast Data'!H:H,'Forecast Data'!B:B,B491,'Forecast Data'!C:C,BN$6)+SUMIFS('Forecast Data'!H:H,'Forecast Data'!B:B,B491,'Forecast Data'!C:C,BO$6)+SUMIFS('Forecast Data'!H:H,'Forecast Data'!B:B,B491,'Forecast Data'!C:C,BP$6)+SUMIFS('Forecast Data'!H:H,'Forecast Data'!B:B,B491,'Forecast Data'!C:C,BQ$6)),"")</f>
        <v>0.47154133776485252</v>
      </c>
      <c r="BY491" s="12">
        <f t="shared" si="68"/>
        <v>3.0186497827512811E-4</v>
      </c>
      <c r="BZ491" s="16">
        <f t="shared" si="69"/>
        <v>1.1666367409995908E-4</v>
      </c>
      <c r="CA491" s="13">
        <f t="shared" si="70"/>
        <v>1.8520130417516902E-2</v>
      </c>
      <c r="CB491" s="12">
        <f t="shared" si="71"/>
        <v>1.8520130417516901E-4</v>
      </c>
      <c r="CC491" s="12"/>
      <c r="CD491" s="11">
        <f>(SUMIFS('Forecast Data'!H:H,'Forecast Data'!B:B,D491,'Forecast Data'!C:C,BK$6)+SUMIFS('Forecast Data'!H:H,'Forecast Data'!B:B,D491,'Forecast Data'!C:C,BL$6)+SUMIFS('Forecast Data'!H:H,'Forecast Data'!B:B,D491,'Forecast Data'!C:C,BM$6)+SUMIFS('Forecast Data'!H:H,'Forecast Data'!B:B,D491,'Forecast Data'!C:C,BJ$6))/4</f>
        <v>166</v>
      </c>
      <c r="CE491" s="12">
        <f>IFERROR((SUM(W491:Z491)-(SUMIFS('Forecast Data'!H:H,'Forecast Data'!B:B,D491,'Forecast Data'!C:C,BJ$6)+SUMIFS('Forecast Data'!H:H,'Forecast Data'!B:B,D491,'Forecast Data'!C:C,BK$6)+SUMIFS('Forecast Data'!H:H,'Forecast Data'!B:B,D491,'Forecast Data'!C:C,BL$6)+SUMIFS('Forecast Data'!H:H,'Forecast Data'!B:B,D491,'Forecast Data'!C:C,BM$6)))/(SUMIFS('Forecast Data'!H:H,'Forecast Data'!B:B,D491,'Forecast Data'!C:C,BJ$6)+SUMIFS('Forecast Data'!H:H,'Forecast Data'!B:B,D491,'Forecast Data'!C:C,BK$6)+SUMIFS('Forecast Data'!H:H,'Forecast Data'!B:B,D491,'Forecast Data'!C:C,BL$6)+SUMIFS('Forecast Data'!H:H,'Forecast Data'!B:B,D491,'Forecast Data'!C:C,BM$6)),"")</f>
        <v>1.6536144578313252</v>
      </c>
      <c r="CF491" s="12">
        <f t="shared" si="72"/>
        <v>3.0186497827512811E-4</v>
      </c>
      <c r="CG491" s="12">
        <f t="shared" si="73"/>
        <v>2.3013689811212195E-4</v>
      </c>
      <c r="CH491" s="13">
        <f t="shared" si="74"/>
        <v>7.1728080163006155E-3</v>
      </c>
      <c r="CI491" s="13"/>
    </row>
    <row r="492" spans="1:87" ht="13.2">
      <c r="A492" s="1"/>
      <c r="B492" t="str">
        <f t="shared" si="82"/>
        <v>Atrium - Seroyal</v>
      </c>
      <c r="D492" t="s">
        <v>524</v>
      </c>
      <c r="E492" s="11">
        <f>SUMIFS('Fin Data'!F:F,'Fin Data'!A:A,D492)</f>
        <v>4272</v>
      </c>
      <c r="F492" s="11">
        <f>SUMIFS('Fin Data with 6 week hist'!I:I,'Fin Data with 6 week hist'!$A:$A,$D492)</f>
        <v>4734</v>
      </c>
      <c r="G492" s="11">
        <f>SUMIFS('Fin Data with 6 week hist'!J:J,'Fin Data with 6 week hist'!$A:$A,$D492)</f>
        <v>4729</v>
      </c>
      <c r="H492" s="11">
        <f>SUMIFS('Fin Data with 6 week hist'!K:K,'Fin Data with 6 week hist'!$A:$A,$D492)+SUMIFS('Unit Cancellations'!D:D,'Unit Cancellations'!$B:$B,$D492)</f>
        <v>4722</v>
      </c>
      <c r="I492" s="11">
        <f>SUMIFS('Fin Data with 6 week hist'!L:L,'Fin Data with 6 week hist'!$A:$A,$D492)+SUMIFS('Unit Cancellations'!E:E,'Unit Cancellations'!$B:$B,$D492)</f>
        <v>4813</v>
      </c>
      <c r="J492" s="11">
        <f>SUMIFS('Fin Data with 6 week hist'!M:M,'Fin Data with 6 week hist'!$A:$A,$D492)+SUMIFS('Unit Cancellations'!F:F,'Unit Cancellations'!$B:$B,$D492)</f>
        <v>4717</v>
      </c>
      <c r="K492" s="11">
        <f>SUMIFS('Fin Data with 6 week hist'!N:N,'Fin Data with 6 week hist'!$A:$A,$D492)+SUMIFS('Unit Cancellations'!G:G,'Unit Cancellations'!$B:$B,$D492)</f>
        <v>4511</v>
      </c>
      <c r="L492" s="11">
        <f>SUMIFS('Fin Data'!AN:AN,'Fin Data'!A:A,D492)</f>
        <v>4704</v>
      </c>
      <c r="M492" s="12">
        <f>IFERROR(SUMIFS('Fin Data'!AO:AO,'Fin Data'!A:A,D492),"")</f>
        <v>0.10112359550561797</v>
      </c>
      <c r="N492" s="1"/>
      <c r="O492" s="11">
        <f t="shared" si="63"/>
        <v>4569.5</v>
      </c>
      <c r="P492" s="12">
        <f t="shared" si="64"/>
        <v>7.7966501533380514E-2</v>
      </c>
      <c r="Q492" s="1"/>
      <c r="R492" s="11">
        <f t="shared" si="65"/>
        <v>4558.875</v>
      </c>
      <c r="S492" s="12">
        <f t="shared" si="66"/>
        <v>9.0542116436922532E-2</v>
      </c>
      <c r="T492" s="11">
        <f t="shared" si="67"/>
        <v>3294.875</v>
      </c>
      <c r="U492" s="1" t="e">
        <f t="shared" si="83"/>
        <v>#REF!</v>
      </c>
      <c r="V492" s="1"/>
      <c r="W492" s="11">
        <f>SUMIFS('Forecast Data'!$D:$D,'Forecast Data'!$C:$C,W$6,'Forecast Data'!$B:$B,$D492)</f>
        <v>4486</v>
      </c>
      <c r="X492" s="11">
        <f>SUMIFS('Forecast Data'!$D:$D,'Forecast Data'!$C:$C,X$6,'Forecast Data'!$B:$B,$D492)</f>
        <v>4486</v>
      </c>
      <c r="Y492" s="11">
        <f>SUMIFS('Forecast Data'!$D:$D,'Forecast Data'!$C:$C,Y$6,'Forecast Data'!$B:$B,$D492)</f>
        <v>4656</v>
      </c>
      <c r="Z492" s="11">
        <f>SUMIFS('Forecast Data'!$D:$D,'Forecast Data'!$C:$C,Z$6,'Forecast Data'!$B:$B,$D492)</f>
        <v>4650</v>
      </c>
      <c r="AA492" s="11">
        <f>SUMIFS('Forecast Data'!$D:$D,'Forecast Data'!$C:$C,AA$6,'Forecast Data'!$B:$B,$D492)</f>
        <v>4619</v>
      </c>
      <c r="AB492" s="11">
        <f>SUMIFS('Forecast Data'!$D:$D,'Forecast Data'!$C:$C,AB$6,'Forecast Data'!$B:$B,$D492)</f>
        <v>4599</v>
      </c>
      <c r="AC492" s="11">
        <f>SUMIFS('Forecast Data'!$D:$D,'Forecast Data'!$C:$C,AC$6,'Forecast Data'!$B:$B,$D492)</f>
        <v>4499</v>
      </c>
      <c r="AD492" s="11">
        <f>SUMIFS('Forecast Data'!$D:$D,'Forecast Data'!$C:$C,AD$6,'Forecast Data'!$B:$B,$D492)</f>
        <v>4476</v>
      </c>
      <c r="AE492" s="11">
        <f>SUMIFS('Forecast Data'!$D:$D,'Forecast Data'!$C:$C,AE$6,'Forecast Data'!$B:$B,$D492)</f>
        <v>4519</v>
      </c>
      <c r="AF492" s="11">
        <f>SUMIFS('Forecast Data'!$D:$D,'Forecast Data'!$C:$C,AF$6,'Forecast Data'!$B:$B,$D492)</f>
        <v>4543</v>
      </c>
      <c r="AG492" s="11">
        <f>SUMIFS('Forecast Data'!$D:$D,'Forecast Data'!$C:$C,AG$6,'Forecast Data'!$B:$B,$D492)</f>
        <v>4470</v>
      </c>
      <c r="AH492" s="11">
        <f>SUMIFS('Forecast Data'!$D:$D,'Forecast Data'!$C:$C,AH$6,'Forecast Data'!$B:$B,$D492)</f>
        <v>4444</v>
      </c>
      <c r="AI492" s="1"/>
      <c r="AJ492" s="12">
        <f>IF(SUMIFS('Forecast Data'!$E:$E,'Forecast Data'!$C:$C,AJ$6,'Forecast Data'!$B:$B,$D492)=0,"",SUMIFS('Forecast Data'!$E:$E,'Forecast Data'!$C:$C,AJ$6,'Forecast Data'!$B:$B,$D492))</f>
        <v>0.08</v>
      </c>
      <c r="AK492" s="12">
        <f>IF(SUMIFS('Forecast Data'!$E:$E,'Forecast Data'!$C:$C,AK$6,'Forecast Data'!$B:$B,$D492)=0,"",SUMIFS('Forecast Data'!$E:$E,'Forecast Data'!$C:$C,AK$6,'Forecast Data'!$B:$B,$D492))</f>
        <v>0.03</v>
      </c>
      <c r="AL492" s="12">
        <f>IF(SUMIFS('Forecast Data'!$E:$E,'Forecast Data'!$C:$C,AL$6,'Forecast Data'!$B:$B,$D492)=0,"",SUMIFS('Forecast Data'!$E:$E,'Forecast Data'!$C:$C,AL$6,'Forecast Data'!$B:$B,$D492))</f>
        <v>0.06</v>
      </c>
      <c r="AM492" s="12">
        <f>IF(SUMIFS('Forecast Data'!$E:$E,'Forecast Data'!$C:$C,AM$6,'Forecast Data'!$B:$B,$D492)=0,"",SUMIFS('Forecast Data'!$E:$E,'Forecast Data'!$C:$C,AM$6,'Forecast Data'!$B:$B,$D492))</f>
        <v>0.16</v>
      </c>
      <c r="AN492" s="12">
        <f>IF(SUMIFS('Forecast Data'!$E:$E,'Forecast Data'!$C:$C,AN$6,'Forecast Data'!$B:$B,$D492)=0,"",SUMIFS('Forecast Data'!$E:$E,'Forecast Data'!$C:$C,AN$6,'Forecast Data'!$B:$B,$D492))</f>
        <v>7.0000000000000007E-2</v>
      </c>
      <c r="AO492" s="12">
        <f>IF(SUMIFS('Forecast Data'!$E:$E,'Forecast Data'!$C:$C,AO$6,'Forecast Data'!$B:$B,$D492)=0,"",SUMIFS('Forecast Data'!$E:$E,'Forecast Data'!$C:$C,AO$6,'Forecast Data'!$B:$B,$D492))</f>
        <v>0.14000000000000001</v>
      </c>
      <c r="AP492" s="12">
        <f>IF(SUMIFS('Forecast Data'!$E:$E,'Forecast Data'!$C:$C,AP$6,'Forecast Data'!$B:$B,$D492)=0,"",SUMIFS('Forecast Data'!$E:$E,'Forecast Data'!$C:$C,AP$6,'Forecast Data'!$B:$B,$D492))</f>
        <v>0.1</v>
      </c>
      <c r="AQ492" s="12">
        <f>IF(SUMIFS('Forecast Data'!$E:$E,'Forecast Data'!$C:$C,AQ$6,'Forecast Data'!$B:$B,$D492)=0,"",SUMIFS('Forecast Data'!$E:$E,'Forecast Data'!$C:$C,AQ$6,'Forecast Data'!$B:$B,$D492))</f>
        <v>0.1</v>
      </c>
      <c r="AR492" s="12">
        <f>IF(SUMIFS('Forecast Data'!$E:$E,'Forecast Data'!$C:$C,AR$6,'Forecast Data'!$B:$B,$D492)=0,"",SUMIFS('Forecast Data'!$E:$E,'Forecast Data'!$C:$C,AR$6,'Forecast Data'!$B:$B,$D492))</f>
        <v>0.1</v>
      </c>
      <c r="AS492" s="12">
        <f>IF(SUMIFS('Forecast Data'!$E:$E,'Forecast Data'!$C:$C,AS$6,'Forecast Data'!$B:$B,$D492)=0,"",SUMIFS('Forecast Data'!$E:$E,'Forecast Data'!$C:$C,AS$6,'Forecast Data'!$B:$B,$D492))</f>
        <v>0.15</v>
      </c>
      <c r="AT492" s="12">
        <f>IF(SUMIFS('Forecast Data'!$E:$E,'Forecast Data'!$C:$C,AT$6,'Forecast Data'!$B:$B,$D492)=0,"",SUMIFS('Forecast Data'!$E:$E,'Forecast Data'!$C:$C,AT$6,'Forecast Data'!$B:$B,$D492))</f>
        <v>0.12</v>
      </c>
      <c r="AU492" s="12">
        <f>IF(SUMIFS('Forecast Data'!$E:$E,'Forecast Data'!$C:$C,AU$6,'Forecast Data'!$B:$B,$D492)=0,"",SUMIFS('Forecast Data'!$E:$E,'Forecast Data'!$C:$C,AU$6,'Forecast Data'!$B:$B,$D492))</f>
        <v>0.16</v>
      </c>
      <c r="AV492" s="1"/>
      <c r="AW492" s="11">
        <f>SUMIFS('OP Units'!E:E,'OP Units'!$A:$A,$D492)</f>
        <v>3532</v>
      </c>
      <c r="AX492" s="11">
        <f>SUMIFS('OP Units'!F:F,'OP Units'!$A:$A,$D492)</f>
        <v>3429</v>
      </c>
      <c r="AY492" s="11">
        <f>SUMIFS('OP Units'!G:G,'OP Units'!$A:$A,$D492)</f>
        <v>3314</v>
      </c>
      <c r="AZ492" s="11">
        <f>SUMIFS('OP Units'!H:H,'OP Units'!$A:$A,$D492)</f>
        <v>3104</v>
      </c>
      <c r="BA492" s="11">
        <f>SUMIFS('OP Units'!I:I,'OP Units'!$A:$A,$D492)</f>
        <v>3319</v>
      </c>
      <c r="BB492" s="11">
        <f>SUMIFS('OP Units'!J:J,'OP Units'!$A:$A,$D492)</f>
        <v>3342</v>
      </c>
      <c r="BC492" s="11">
        <f>SUMIFS('OP Units'!K:K,'OP Units'!$A:$A,$D492)</f>
        <v>3312</v>
      </c>
      <c r="BD492" s="11">
        <f>SUMIFS('OP Units'!L:L,'OP Units'!$A:$A,$D492)</f>
        <v>3007</v>
      </c>
      <c r="BE492" s="11">
        <f>SUMIFS('OP Units'!M:M,'OP Units'!$A:$A,$D492)</f>
        <v>3205</v>
      </c>
      <c r="BF492" s="11">
        <f>SUMIFS('OP Units'!N:N,'OP Units'!$A:$A,$D492)</f>
        <v>3141</v>
      </c>
      <c r="BG492" s="11">
        <f>SUMIFS('OP Units'!O:O,'OP Units'!$A:$A,$D492)</f>
        <v>3275</v>
      </c>
      <c r="BH492" s="11">
        <f>SUMIFS('OP Units'!P:P,'OP Units'!$A:$A,$D492)</f>
        <v>3285</v>
      </c>
      <c r="BI492" s="1"/>
      <c r="BJ492" s="12">
        <f>IFERROR((SUMIFS('OP Units'!E:E,'OP Units'!$A:$A,$D492)-SUMIFS('Forecast Data'!$H:$H,'Forecast Data'!$C:$C,BJ$6,'Forecast Data'!$B:$B,$D492))/SUMIFS('Forecast Data'!$H:$H,'Forecast Data'!$C:$C,BJ$6,'Forecast Data'!$B:$B,$D492),"")</f>
        <v>-0.151573384578429</v>
      </c>
      <c r="BK492" s="12">
        <f>IFERROR((SUMIFS('OP Units'!F:F,'OP Units'!$A:$A,$D492)-SUMIFS('Forecast Data'!$H:$H,'Forecast Data'!$C:$C,BK$6,'Forecast Data'!$B:$B,$D492))/SUMIFS('Forecast Data'!$H:$H,'Forecast Data'!$C:$C,BK$6,'Forecast Data'!$B:$B,$D492),"")</f>
        <v>-0.21569075937785911</v>
      </c>
      <c r="BL492" s="12">
        <f>IFERROR((SUMIFS('OP Units'!G:G,'OP Units'!$A:$A,$D492)-SUMIFS('Forecast Data'!$H:$H,'Forecast Data'!$C:$C,BL$6,'Forecast Data'!$B:$B,$D492))/SUMIFS('Forecast Data'!$H:$H,'Forecast Data'!$C:$C,BL$6,'Forecast Data'!$B:$B,$D492),"")</f>
        <v>-0.24886672710788757</v>
      </c>
      <c r="BM492" s="12">
        <f>IFERROR((SUMIFS('OP Units'!H:H,'OP Units'!$A:$A,$D492)-SUMIFS('Forecast Data'!$H:$H,'Forecast Data'!$C:$C,BM$6,'Forecast Data'!$B:$B,$D492))/SUMIFS('Forecast Data'!$H:$H,'Forecast Data'!$C:$C,BM$6,'Forecast Data'!$B:$B,$D492),"")</f>
        <v>-0.22574208031928161</v>
      </c>
      <c r="BN492" s="12">
        <f>IFERROR((SUMIFS('OP Units'!I:I,'OP Units'!$A:$A,$D492)-SUMIFS('Forecast Data'!$H:$H,'Forecast Data'!$C:$C,BN$6,'Forecast Data'!$B:$B,$D492))/SUMIFS('Forecast Data'!$H:$H,'Forecast Data'!$C:$C,BN$6,'Forecast Data'!$B:$B,$D492),"")</f>
        <v>-0.22993039443155452</v>
      </c>
      <c r="BO492" s="12">
        <f>IFERROR((SUMIFS('OP Units'!J:J,'OP Units'!$A:$A,$D492)-SUMIFS('Forecast Data'!$H:$H,'Forecast Data'!$C:$C,BO$6,'Forecast Data'!$B:$B,$D492))/SUMIFS('Forecast Data'!$H:$H,'Forecast Data'!$C:$C,BO$6,'Forecast Data'!$B:$B,$D492),"")</f>
        <v>-0.17051377513030527</v>
      </c>
      <c r="BP492" s="12">
        <f>IFERROR((SUMIFS('OP Units'!K:K,'OP Units'!$A:$A,$D492)-SUMIFS('Forecast Data'!$H:$H,'Forecast Data'!$C:$C,BP$6,'Forecast Data'!$B:$B,$D492))/SUMIFS('Forecast Data'!$H:$H,'Forecast Data'!$C:$C,BP$6,'Forecast Data'!$B:$B,$D492),"")</f>
        <v>-0.18763796909492272</v>
      </c>
      <c r="BQ492" s="12">
        <f>IFERROR((SUMIFS('OP Units'!L:L,'OP Units'!$A:$A,$D492)-SUMIFS('Forecast Data'!$H:$H,'Forecast Data'!$C:$C,BQ$6,'Forecast Data'!$B:$B,$D492))/SUMIFS('Forecast Data'!$H:$H,'Forecast Data'!$C:$C,BQ$6,'Forecast Data'!$B:$B,$D492),"")</f>
        <v>-0.26136084500122819</v>
      </c>
      <c r="BR492" s="12">
        <f>IFERROR((SUMIFS('OP Units'!M:M,'OP Units'!$A:$A,$D492)-SUMIFS('Forecast Data'!$H:$H,'Forecast Data'!$C:$C,BR$6,'Forecast Data'!$B:$B,$D492))/SUMIFS('Forecast Data'!$H:$H,'Forecast Data'!$C:$C,BR$6,'Forecast Data'!$B:$B,$D492),"")</f>
        <v>-0.22038433471174895</v>
      </c>
      <c r="BS492" s="12">
        <f>IFERROR((SUMIFS('OP Units'!N:N,'OP Units'!$A:$A,$D492)-SUMIFS('Forecast Data'!$H:$H,'Forecast Data'!$C:$C,BS$6,'Forecast Data'!$B:$B,$D492))/SUMIFS('Forecast Data'!$H:$H,'Forecast Data'!$C:$C,BS$6,'Forecast Data'!$B:$B,$D492),"")</f>
        <v>-0.20521255060728744</v>
      </c>
      <c r="BT492" s="12">
        <f>IFERROR((SUMIFS('OP Units'!O:O,'OP Units'!$A:$A,$D492)-SUMIFS('Forecast Data'!$H:$H,'Forecast Data'!$C:$C,BT$6,'Forecast Data'!$B:$B,$D492))/SUMIFS('Forecast Data'!$H:$H,'Forecast Data'!$C:$C,BT$6,'Forecast Data'!$B:$B,$D492),"")</f>
        <v>-0.18002003004506761</v>
      </c>
      <c r="BU492" s="12">
        <f>IFERROR((SUMIFS('OP Units'!P:P,'OP Units'!$A:$A,$D492)-SUMIFS('Forecast Data'!$H:$H,'Forecast Data'!$C:$C,BU$6,'Forecast Data'!$B:$B,$D492))/SUMIFS('Forecast Data'!$H:$H,'Forecast Data'!$C:$C,BU$6,'Forecast Data'!$B:$B,$D492),"")</f>
        <v>-0.14519906323185011</v>
      </c>
      <c r="BV492" s="12"/>
      <c r="BW492" s="11">
        <f>(SUMIFS('Forecast Data'!H:H,'Forecast Data'!B:B,D492,'Forecast Data'!C:C,BK$6)+SUMIFS('Forecast Data'!H:H,'Forecast Data'!B:B,D492,'Forecast Data'!C:C,BL$6)+SUMIFS('Forecast Data'!H:H,'Forecast Data'!B:B,D492,'Forecast Data'!C:C,BM$6)+SUMIFS('Forecast Data'!H:H,'Forecast Data'!B:B,D492,'Forecast Data'!C:C,BN$6)+SUMIFS('Forecast Data'!H:H,'Forecast Data'!B:B,D492,'Forecast Data'!C:C,BO$6)+SUMIFS('Forecast Data'!H:H,'Forecast Data'!B:B,D492,'Forecast Data'!C:C,BP$6)+SUMIFS('Forecast Data'!H:H,'Forecast Data'!B:B,D492,'Forecast Data'!C:C,BQ$6)+SUMIFS('Forecast Data'!H:H,'Forecast Data'!B:B,D492,'Forecast Data'!C:C,BJ$6))/8</f>
        <v>4180.375</v>
      </c>
      <c r="BX492" s="12">
        <f>IFERROR((SUM(W492:AD492)-(SUMIFS('Forecast Data'!H:H,'Forecast Data'!B:B,B492,'Forecast Data'!C:C,BJ$6)+SUMIFS('Forecast Data'!H:H,'Forecast Data'!B:B,B492,'Forecast Data'!C:C,BK$6)+SUMIFS('Forecast Data'!H:H,'Forecast Data'!B:B,B492,'Forecast Data'!C:C,BL$6)+SUMIFS('Forecast Data'!H:H,'Forecast Data'!B:B,B492,'Forecast Data'!C:C,BM$6)+SUMIFS('Forecast Data'!H:H,'Forecast Data'!B:B,B492,'Forecast Data'!C:C,BN$6)+SUMIFS('Forecast Data'!H:H,'Forecast Data'!B:B,B492,'Forecast Data'!C:C,BO$6)+SUMIFS('Forecast Data'!H:H,'Forecast Data'!B:B,B492,'Forecast Data'!C:C,BP$6)+SUMIFS('Forecast Data'!H:H,'Forecast Data'!B:B,B492,'Forecast Data'!C:C,BQ$6)))/(SUMIFS('Forecast Data'!H:H,'Forecast Data'!B:B,B492,'Forecast Data'!C:C,BJ$6)+SUMIFS('Forecast Data'!H:H,'Forecast Data'!B:B,B492,'Forecast Data'!C:C,BK$6)+SUMIFS('Forecast Data'!H:H,'Forecast Data'!B:B,B492,'Forecast Data'!C:C,BL$6)+SUMIFS('Forecast Data'!H:H,'Forecast Data'!B:B,B492,'Forecast Data'!C:C,BM$6)+SUMIFS('Forecast Data'!H:H,'Forecast Data'!B:B,B492,'Forecast Data'!C:C,BN$6)+SUMIFS('Forecast Data'!H:H,'Forecast Data'!B:B,B492,'Forecast Data'!C:C,BO$6)+SUMIFS('Forecast Data'!H:H,'Forecast Data'!B:B,B492,'Forecast Data'!C:C,BP$6)+SUMIFS('Forecast Data'!H:H,'Forecast Data'!B:B,B492,'Forecast Data'!C:C,BQ$6)),"")</f>
        <v>9.0542116436922532E-2</v>
      </c>
      <c r="BY492" s="12">
        <f t="shared" si="68"/>
        <v>3.6942116321488766E-4</v>
      </c>
      <c r="BZ492" s="16">
        <f t="shared" si="69"/>
        <v>3.1124018077063979E-4</v>
      </c>
      <c r="CA492" s="13">
        <f t="shared" si="70"/>
        <v>5.8180982444247875E-3</v>
      </c>
      <c r="CB492" s="12">
        <f t="shared" si="71"/>
        <v>5.8180982444247878E-5</v>
      </c>
      <c r="CC492" s="12"/>
      <c r="CD492" s="11">
        <f>(SUMIFS('Forecast Data'!H:H,'Forecast Data'!B:B,D492,'Forecast Data'!C:C,BK$6)+SUMIFS('Forecast Data'!H:H,'Forecast Data'!B:B,D492,'Forecast Data'!C:C,BL$6)+SUMIFS('Forecast Data'!H:H,'Forecast Data'!B:B,D492,'Forecast Data'!C:C,BM$6)+SUMIFS('Forecast Data'!H:H,'Forecast Data'!B:B,D492,'Forecast Data'!C:C,BJ$6))/4</f>
        <v>4239</v>
      </c>
      <c r="CE492" s="12">
        <f>IFERROR((SUM(W492:Z492)-(SUMIFS('Forecast Data'!H:H,'Forecast Data'!B:B,D492,'Forecast Data'!C:C,BJ$6)+SUMIFS('Forecast Data'!H:H,'Forecast Data'!B:B,D492,'Forecast Data'!C:C,BK$6)+SUMIFS('Forecast Data'!H:H,'Forecast Data'!B:B,D492,'Forecast Data'!C:C,BL$6)+SUMIFS('Forecast Data'!H:H,'Forecast Data'!B:B,D492,'Forecast Data'!C:C,BM$6)))/(SUMIFS('Forecast Data'!H:H,'Forecast Data'!B:B,D492,'Forecast Data'!C:C,BJ$6)+SUMIFS('Forecast Data'!H:H,'Forecast Data'!B:B,D492,'Forecast Data'!C:C,BK$6)+SUMIFS('Forecast Data'!H:H,'Forecast Data'!B:B,D492,'Forecast Data'!C:C,BL$6)+SUMIFS('Forecast Data'!H:H,'Forecast Data'!B:B,D492,'Forecast Data'!C:C,BM$6)),"")</f>
        <v>7.7966501533380514E-2</v>
      </c>
      <c r="CF492" s="12">
        <f t="shared" si="72"/>
        <v>3.6942116321488766E-4</v>
      </c>
      <c r="CG492" s="12">
        <f t="shared" si="73"/>
        <v>2.7708650209856575E-4</v>
      </c>
      <c r="CH492" s="13">
        <f t="shared" si="74"/>
        <v>9.2334661116321905E-3</v>
      </c>
      <c r="CI492" s="13"/>
    </row>
    <row r="493" spans="1:87" ht="13.2">
      <c r="A493" s="1"/>
      <c r="B493" t="str">
        <f t="shared" si="82"/>
        <v>Faith in Nature</v>
      </c>
      <c r="D493" t="s">
        <v>525</v>
      </c>
      <c r="E493" s="11">
        <f>SUMIFS('Fin Data'!F:F,'Fin Data'!A:A,D493)</f>
        <v>0</v>
      </c>
      <c r="F493" s="11">
        <f>SUMIFS('Fin Data with 6 week hist'!I:I,'Fin Data with 6 week hist'!$A:$A,$D493)</f>
        <v>165</v>
      </c>
      <c r="G493" s="11">
        <f>SUMIFS('Fin Data with 6 week hist'!J:J,'Fin Data with 6 week hist'!$A:$A,$D493)</f>
        <v>125</v>
      </c>
      <c r="H493" s="11">
        <f>SUMIFS('Fin Data with 6 week hist'!K:K,'Fin Data with 6 week hist'!$A:$A,$D493)+SUMIFS('Unit Cancellations'!D:D,'Unit Cancellations'!$B:$B,$D493)</f>
        <v>131</v>
      </c>
      <c r="I493" s="11">
        <f>SUMIFS('Fin Data with 6 week hist'!L:L,'Fin Data with 6 week hist'!$A:$A,$D493)+SUMIFS('Unit Cancellations'!E:E,'Unit Cancellations'!$B:$B,$D493)</f>
        <v>170</v>
      </c>
      <c r="J493" s="11">
        <f>SUMIFS('Fin Data with 6 week hist'!M:M,'Fin Data with 6 week hist'!$A:$A,$D493)+SUMIFS('Unit Cancellations'!F:F,'Unit Cancellations'!$B:$B,$D493)</f>
        <v>153</v>
      </c>
      <c r="K493" s="11">
        <f>SUMIFS('Fin Data with 6 week hist'!N:N,'Fin Data with 6 week hist'!$A:$A,$D493)+SUMIFS('Unit Cancellations'!G:G,'Unit Cancellations'!$B:$B,$D493)</f>
        <v>111</v>
      </c>
      <c r="L493" s="11">
        <f>SUMIFS('Fin Data'!AN:AN,'Fin Data'!A:A,D493)</f>
        <v>142.33333333333334</v>
      </c>
      <c r="M493" s="12">
        <f>IFERROR(SUMIFS('Fin Data'!AO:AO,'Fin Data'!A:A,D493),"")</f>
        <v>0</v>
      </c>
      <c r="N493" s="1"/>
      <c r="O493" s="11">
        <f t="shared" si="63"/>
        <v>44.25</v>
      </c>
      <c r="P493" s="12">
        <f t="shared" si="64"/>
        <v>1.4929577464788732</v>
      </c>
      <c r="Q493" s="1"/>
      <c r="R493" s="11">
        <f t="shared" si="65"/>
        <v>44.25</v>
      </c>
      <c r="S493" s="12">
        <f t="shared" si="66"/>
        <v>0.10625</v>
      </c>
      <c r="T493" s="11">
        <f t="shared" si="67"/>
        <v>0</v>
      </c>
      <c r="U493" s="1" t="e">
        <f t="shared" si="83"/>
        <v>#REF!</v>
      </c>
      <c r="V493" s="1"/>
      <c r="W493" s="11">
        <f>SUMIFS('Forecast Data'!$D:$D,'Forecast Data'!$C:$C,W$6,'Forecast Data'!$B:$B,$D493)</f>
        <v>45</v>
      </c>
      <c r="X493" s="11">
        <f>SUMIFS('Forecast Data'!$D:$D,'Forecast Data'!$C:$C,X$6,'Forecast Data'!$B:$B,$D493)</f>
        <v>44</v>
      </c>
      <c r="Y493" s="11">
        <f>SUMIFS('Forecast Data'!$D:$D,'Forecast Data'!$C:$C,Y$6,'Forecast Data'!$B:$B,$D493)</f>
        <v>44</v>
      </c>
      <c r="Z493" s="11">
        <f>SUMIFS('Forecast Data'!$D:$D,'Forecast Data'!$C:$C,Z$6,'Forecast Data'!$B:$B,$D493)</f>
        <v>44</v>
      </c>
      <c r="AA493" s="11">
        <f>SUMIFS('Forecast Data'!$D:$D,'Forecast Data'!$C:$C,AA$6,'Forecast Data'!$B:$B,$D493)</f>
        <v>44</v>
      </c>
      <c r="AB493" s="11">
        <f>SUMIFS('Forecast Data'!$D:$D,'Forecast Data'!$C:$C,AB$6,'Forecast Data'!$B:$B,$D493)</f>
        <v>44</v>
      </c>
      <c r="AC493" s="11">
        <f>SUMIFS('Forecast Data'!$D:$D,'Forecast Data'!$C:$C,AC$6,'Forecast Data'!$B:$B,$D493)</f>
        <v>44</v>
      </c>
      <c r="AD493" s="11">
        <f>SUMIFS('Forecast Data'!$D:$D,'Forecast Data'!$C:$C,AD$6,'Forecast Data'!$B:$B,$D493)</f>
        <v>45</v>
      </c>
      <c r="AE493" s="11">
        <f>SUMIFS('Forecast Data'!$D:$D,'Forecast Data'!$C:$C,AE$6,'Forecast Data'!$B:$B,$D493)</f>
        <v>44</v>
      </c>
      <c r="AF493" s="11">
        <f>SUMIFS('Forecast Data'!$D:$D,'Forecast Data'!$C:$C,AF$6,'Forecast Data'!$B:$B,$D493)</f>
        <v>44</v>
      </c>
      <c r="AG493" s="11">
        <f>SUMIFS('Forecast Data'!$D:$D,'Forecast Data'!$C:$C,AG$6,'Forecast Data'!$B:$B,$D493)</f>
        <v>44</v>
      </c>
      <c r="AH493" s="11">
        <f>SUMIFS('Forecast Data'!$D:$D,'Forecast Data'!$C:$C,AH$6,'Forecast Data'!$B:$B,$D493)</f>
        <v>44</v>
      </c>
      <c r="AI493" s="1"/>
      <c r="AJ493" s="12" t="str">
        <f>IF(SUMIFS('Forecast Data'!$E:$E,'Forecast Data'!$C:$C,AJ$6,'Forecast Data'!$B:$B,$D493)=0,"",SUMIFS('Forecast Data'!$E:$E,'Forecast Data'!$C:$C,AJ$6,'Forecast Data'!$B:$B,$D493))</f>
        <v/>
      </c>
      <c r="AK493" s="12" t="str">
        <f>IF(SUMIFS('Forecast Data'!$E:$E,'Forecast Data'!$C:$C,AK$6,'Forecast Data'!$B:$B,$D493)=0,"",SUMIFS('Forecast Data'!$E:$E,'Forecast Data'!$C:$C,AK$6,'Forecast Data'!$B:$B,$D493))</f>
        <v/>
      </c>
      <c r="AL493" s="12">
        <f>IF(SUMIFS('Forecast Data'!$E:$E,'Forecast Data'!$C:$C,AL$6,'Forecast Data'!$B:$B,$D493)=0,"",SUMIFS('Forecast Data'!$E:$E,'Forecast Data'!$C:$C,AL$6,'Forecast Data'!$B:$B,$D493))</f>
        <v>1.1100000000000001</v>
      </c>
      <c r="AM493" s="12">
        <f>IF(SUMIFS('Forecast Data'!$E:$E,'Forecast Data'!$C:$C,AM$6,'Forecast Data'!$B:$B,$D493)=0,"",SUMIFS('Forecast Data'!$E:$E,'Forecast Data'!$C:$C,AM$6,'Forecast Data'!$B:$B,$D493))</f>
        <v>-0.12</v>
      </c>
      <c r="AN493" s="12">
        <f>IF(SUMIFS('Forecast Data'!$E:$E,'Forecast Data'!$C:$C,AN$6,'Forecast Data'!$B:$B,$D493)=0,"",SUMIFS('Forecast Data'!$E:$E,'Forecast Data'!$C:$C,AN$6,'Forecast Data'!$B:$B,$D493))</f>
        <v>-0.19</v>
      </c>
      <c r="AO493" s="12">
        <f>IF(SUMIFS('Forecast Data'!$E:$E,'Forecast Data'!$C:$C,AO$6,'Forecast Data'!$B:$B,$D493)=0,"",SUMIFS('Forecast Data'!$E:$E,'Forecast Data'!$C:$C,AO$6,'Forecast Data'!$B:$B,$D493))</f>
        <v>-0.3</v>
      </c>
      <c r="AP493" s="12">
        <f>IF(SUMIFS('Forecast Data'!$E:$E,'Forecast Data'!$C:$C,AP$6,'Forecast Data'!$B:$B,$D493)=0,"",SUMIFS('Forecast Data'!$E:$E,'Forecast Data'!$C:$C,AP$6,'Forecast Data'!$B:$B,$D493))</f>
        <v>-0.28000000000000003</v>
      </c>
      <c r="AQ493" s="12">
        <f>IF(SUMIFS('Forecast Data'!$E:$E,'Forecast Data'!$C:$C,AQ$6,'Forecast Data'!$B:$B,$D493)=0,"",SUMIFS('Forecast Data'!$E:$E,'Forecast Data'!$C:$C,AQ$6,'Forecast Data'!$B:$B,$D493))</f>
        <v>-0.37</v>
      </c>
      <c r="AR493" s="12">
        <f>IF(SUMIFS('Forecast Data'!$E:$E,'Forecast Data'!$C:$C,AR$6,'Forecast Data'!$B:$B,$D493)=0,"",SUMIFS('Forecast Data'!$E:$E,'Forecast Data'!$C:$C,AR$6,'Forecast Data'!$B:$B,$D493))</f>
        <v>-0.41</v>
      </c>
      <c r="AS493" s="12">
        <f>IF(SUMIFS('Forecast Data'!$E:$E,'Forecast Data'!$C:$C,AS$6,'Forecast Data'!$B:$B,$D493)=0,"",SUMIFS('Forecast Data'!$E:$E,'Forecast Data'!$C:$C,AS$6,'Forecast Data'!$B:$B,$D493))</f>
        <v>-0.31</v>
      </c>
      <c r="AT493" s="12">
        <f>IF(SUMIFS('Forecast Data'!$E:$E,'Forecast Data'!$C:$C,AT$6,'Forecast Data'!$B:$B,$D493)=0,"",SUMIFS('Forecast Data'!$E:$E,'Forecast Data'!$C:$C,AT$6,'Forecast Data'!$B:$B,$D493))</f>
        <v>-0.24</v>
      </c>
      <c r="AU493" s="12">
        <f>IF(SUMIFS('Forecast Data'!$E:$E,'Forecast Data'!$C:$C,AU$6,'Forecast Data'!$B:$B,$D493)=0,"",SUMIFS('Forecast Data'!$E:$E,'Forecast Data'!$C:$C,AU$6,'Forecast Data'!$B:$B,$D493))</f>
        <v>-0.38</v>
      </c>
      <c r="AV493" s="1"/>
      <c r="AW493" s="11">
        <f>SUMIFS('OP Units'!E:E,'OP Units'!$A:$A,$D493)</f>
        <v>0</v>
      </c>
      <c r="AX493" s="11">
        <f>SUMIFS('OP Units'!F:F,'OP Units'!$A:$A,$D493)</f>
        <v>0</v>
      </c>
      <c r="AY493" s="11">
        <f>SUMIFS('OP Units'!G:G,'OP Units'!$A:$A,$D493)</f>
        <v>0</v>
      </c>
      <c r="AZ493" s="11">
        <f>SUMIFS('OP Units'!H:H,'OP Units'!$A:$A,$D493)</f>
        <v>0</v>
      </c>
      <c r="BA493" s="11">
        <f>SUMIFS('OP Units'!I:I,'OP Units'!$A:$A,$D493)</f>
        <v>0</v>
      </c>
      <c r="BB493" s="11">
        <f>SUMIFS('OP Units'!J:J,'OP Units'!$A:$A,$D493)</f>
        <v>0</v>
      </c>
      <c r="BC493" s="11">
        <f>SUMIFS('OP Units'!K:K,'OP Units'!$A:$A,$D493)</f>
        <v>0</v>
      </c>
      <c r="BD493" s="11">
        <f>SUMIFS('OP Units'!L:L,'OP Units'!$A:$A,$D493)</f>
        <v>0</v>
      </c>
      <c r="BE493" s="11">
        <f>SUMIFS('OP Units'!M:M,'OP Units'!$A:$A,$D493)</f>
        <v>0</v>
      </c>
      <c r="BF493" s="11">
        <f>SUMIFS('OP Units'!N:N,'OP Units'!$A:$A,$D493)</f>
        <v>0</v>
      </c>
      <c r="BG493" s="11">
        <f>SUMIFS('OP Units'!O:O,'OP Units'!$A:$A,$D493)</f>
        <v>0</v>
      </c>
      <c r="BH493" s="11">
        <f>SUMIFS('OP Units'!P:P,'OP Units'!$A:$A,$D493)</f>
        <v>0</v>
      </c>
      <c r="BI493" s="1"/>
      <c r="BJ493" s="12" t="str">
        <f>IFERROR((SUMIFS('OP Units'!E:E,'OP Units'!$A:$A,$D493)-SUMIFS('Forecast Data'!$H:$H,'Forecast Data'!$C:$C,BJ$6,'Forecast Data'!$B:$B,$D493))/SUMIFS('Forecast Data'!$H:$H,'Forecast Data'!$C:$C,BJ$6,'Forecast Data'!$B:$B,$D493),"")</f>
        <v/>
      </c>
      <c r="BK493" s="12" t="str">
        <f>IFERROR((SUMIFS('OP Units'!F:F,'OP Units'!$A:$A,$D493)-SUMIFS('Forecast Data'!$H:$H,'Forecast Data'!$C:$C,BK$6,'Forecast Data'!$B:$B,$D493))/SUMIFS('Forecast Data'!$H:$H,'Forecast Data'!$C:$C,BK$6,'Forecast Data'!$B:$B,$D493),"")</f>
        <v/>
      </c>
      <c r="BL493" s="12">
        <f>IFERROR((SUMIFS('OP Units'!G:G,'OP Units'!$A:$A,$D493)-SUMIFS('Forecast Data'!$H:$H,'Forecast Data'!$C:$C,BL$6,'Forecast Data'!$B:$B,$D493))/SUMIFS('Forecast Data'!$H:$H,'Forecast Data'!$C:$C,BL$6,'Forecast Data'!$B:$B,$D493),"")</f>
        <v>-1</v>
      </c>
      <c r="BM493" s="12">
        <f>IFERROR((SUMIFS('OP Units'!H:H,'OP Units'!$A:$A,$D493)-SUMIFS('Forecast Data'!$H:$H,'Forecast Data'!$C:$C,BM$6,'Forecast Data'!$B:$B,$D493))/SUMIFS('Forecast Data'!$H:$H,'Forecast Data'!$C:$C,BM$6,'Forecast Data'!$B:$B,$D493),"")</f>
        <v>-1</v>
      </c>
      <c r="BN493" s="12">
        <f>IFERROR((SUMIFS('OP Units'!I:I,'OP Units'!$A:$A,$D493)-SUMIFS('Forecast Data'!$H:$H,'Forecast Data'!$C:$C,BN$6,'Forecast Data'!$B:$B,$D493))/SUMIFS('Forecast Data'!$H:$H,'Forecast Data'!$C:$C,BN$6,'Forecast Data'!$B:$B,$D493),"")</f>
        <v>-1</v>
      </c>
      <c r="BO493" s="12">
        <f>IFERROR((SUMIFS('OP Units'!J:J,'OP Units'!$A:$A,$D493)-SUMIFS('Forecast Data'!$H:$H,'Forecast Data'!$C:$C,BO$6,'Forecast Data'!$B:$B,$D493))/SUMIFS('Forecast Data'!$H:$H,'Forecast Data'!$C:$C,BO$6,'Forecast Data'!$B:$B,$D493),"")</f>
        <v>-1</v>
      </c>
      <c r="BP493" s="12">
        <f>IFERROR((SUMIFS('OP Units'!K:K,'OP Units'!$A:$A,$D493)-SUMIFS('Forecast Data'!$H:$H,'Forecast Data'!$C:$C,BP$6,'Forecast Data'!$B:$B,$D493))/SUMIFS('Forecast Data'!$H:$H,'Forecast Data'!$C:$C,BP$6,'Forecast Data'!$B:$B,$D493),"")</f>
        <v>-1</v>
      </c>
      <c r="BQ493" s="12">
        <f>IFERROR((SUMIFS('OP Units'!L:L,'OP Units'!$A:$A,$D493)-SUMIFS('Forecast Data'!$H:$H,'Forecast Data'!$C:$C,BQ$6,'Forecast Data'!$B:$B,$D493))/SUMIFS('Forecast Data'!$H:$H,'Forecast Data'!$C:$C,BQ$6,'Forecast Data'!$B:$B,$D493),"")</f>
        <v>-1</v>
      </c>
      <c r="BR493" s="12">
        <f>IFERROR((SUMIFS('OP Units'!M:M,'OP Units'!$A:$A,$D493)-SUMIFS('Forecast Data'!$H:$H,'Forecast Data'!$C:$C,BR$6,'Forecast Data'!$B:$B,$D493))/SUMIFS('Forecast Data'!$H:$H,'Forecast Data'!$C:$C,BR$6,'Forecast Data'!$B:$B,$D493),"")</f>
        <v>-1</v>
      </c>
      <c r="BS493" s="12">
        <f>IFERROR((SUMIFS('OP Units'!N:N,'OP Units'!$A:$A,$D493)-SUMIFS('Forecast Data'!$H:$H,'Forecast Data'!$C:$C,BS$6,'Forecast Data'!$B:$B,$D493))/SUMIFS('Forecast Data'!$H:$H,'Forecast Data'!$C:$C,BS$6,'Forecast Data'!$B:$B,$D493),"")</f>
        <v>-1</v>
      </c>
      <c r="BT493" s="12">
        <f>IFERROR((SUMIFS('OP Units'!O:O,'OP Units'!$A:$A,$D493)-SUMIFS('Forecast Data'!$H:$H,'Forecast Data'!$C:$C,BT$6,'Forecast Data'!$B:$B,$D493))/SUMIFS('Forecast Data'!$H:$H,'Forecast Data'!$C:$C,BT$6,'Forecast Data'!$B:$B,$D493),"")</f>
        <v>-1</v>
      </c>
      <c r="BU493" s="12">
        <f>IFERROR((SUMIFS('OP Units'!P:P,'OP Units'!$A:$A,$D493)-SUMIFS('Forecast Data'!$H:$H,'Forecast Data'!$C:$C,BU$6,'Forecast Data'!$B:$B,$D493))/SUMIFS('Forecast Data'!$H:$H,'Forecast Data'!$C:$C,BU$6,'Forecast Data'!$B:$B,$D493),"")</f>
        <v>-1</v>
      </c>
      <c r="BV493" s="12"/>
      <c r="BW493" s="11">
        <f>(SUMIFS('Forecast Data'!H:H,'Forecast Data'!B:B,D493,'Forecast Data'!C:C,BK$6)+SUMIFS('Forecast Data'!H:H,'Forecast Data'!B:B,D493,'Forecast Data'!C:C,BL$6)+SUMIFS('Forecast Data'!H:H,'Forecast Data'!B:B,D493,'Forecast Data'!C:C,BM$6)+SUMIFS('Forecast Data'!H:H,'Forecast Data'!B:B,D493,'Forecast Data'!C:C,BN$6)+SUMIFS('Forecast Data'!H:H,'Forecast Data'!B:B,D493,'Forecast Data'!C:C,BO$6)+SUMIFS('Forecast Data'!H:H,'Forecast Data'!B:B,D493,'Forecast Data'!C:C,BP$6)+SUMIFS('Forecast Data'!H:H,'Forecast Data'!B:B,D493,'Forecast Data'!C:C,BQ$6)+SUMIFS('Forecast Data'!H:H,'Forecast Data'!B:B,D493,'Forecast Data'!C:C,BJ$6))/8</f>
        <v>40</v>
      </c>
      <c r="BX493" s="12">
        <f>IFERROR((SUM(W493:AD493)-(SUMIFS('Forecast Data'!H:H,'Forecast Data'!B:B,B493,'Forecast Data'!C:C,BJ$6)+SUMIFS('Forecast Data'!H:H,'Forecast Data'!B:B,B493,'Forecast Data'!C:C,BK$6)+SUMIFS('Forecast Data'!H:H,'Forecast Data'!B:B,B493,'Forecast Data'!C:C,BL$6)+SUMIFS('Forecast Data'!H:H,'Forecast Data'!B:B,B493,'Forecast Data'!C:C,BM$6)+SUMIFS('Forecast Data'!H:H,'Forecast Data'!B:B,B493,'Forecast Data'!C:C,BN$6)+SUMIFS('Forecast Data'!H:H,'Forecast Data'!B:B,B493,'Forecast Data'!C:C,BO$6)+SUMIFS('Forecast Data'!H:H,'Forecast Data'!B:B,B493,'Forecast Data'!C:C,BP$6)+SUMIFS('Forecast Data'!H:H,'Forecast Data'!B:B,B493,'Forecast Data'!C:C,BQ$6)))/(SUMIFS('Forecast Data'!H:H,'Forecast Data'!B:B,B493,'Forecast Data'!C:C,BJ$6)+SUMIFS('Forecast Data'!H:H,'Forecast Data'!B:B,B493,'Forecast Data'!C:C,BK$6)+SUMIFS('Forecast Data'!H:H,'Forecast Data'!B:B,B493,'Forecast Data'!C:C,BL$6)+SUMIFS('Forecast Data'!H:H,'Forecast Data'!B:B,B493,'Forecast Data'!C:C,BM$6)+SUMIFS('Forecast Data'!H:H,'Forecast Data'!B:B,B493,'Forecast Data'!C:C,BN$6)+SUMIFS('Forecast Data'!H:H,'Forecast Data'!B:B,B493,'Forecast Data'!C:C,BO$6)+SUMIFS('Forecast Data'!H:H,'Forecast Data'!B:B,B493,'Forecast Data'!C:C,BP$6)+SUMIFS('Forecast Data'!H:H,'Forecast Data'!B:B,B493,'Forecast Data'!C:C,BQ$6)),"")</f>
        <v>0.10625</v>
      </c>
      <c r="BY493" s="12">
        <f t="shared" si="68"/>
        <v>1.2171515176910265E-4</v>
      </c>
      <c r="BZ493" s="16">
        <f t="shared" si="69"/>
        <v>3.4947708540956909E-6</v>
      </c>
      <c r="CA493" s="13">
        <f t="shared" si="70"/>
        <v>1.1822038091500696E-2</v>
      </c>
      <c r="CB493" s="12">
        <f t="shared" si="71"/>
        <v>1.1822038091500696E-4</v>
      </c>
      <c r="CC493" s="12"/>
      <c r="CD493" s="11">
        <f>(SUMIFS('Forecast Data'!H:H,'Forecast Data'!B:B,D493,'Forecast Data'!C:C,BK$6)+SUMIFS('Forecast Data'!H:H,'Forecast Data'!B:B,D493,'Forecast Data'!C:C,BL$6)+SUMIFS('Forecast Data'!H:H,'Forecast Data'!B:B,D493,'Forecast Data'!C:C,BM$6)+SUMIFS('Forecast Data'!H:H,'Forecast Data'!B:B,D493,'Forecast Data'!C:C,BJ$6))/4</f>
        <v>17.75</v>
      </c>
      <c r="CE493" s="12">
        <f>IFERROR((SUM(W493:Z493)-(SUMIFS('Forecast Data'!H:H,'Forecast Data'!B:B,D493,'Forecast Data'!C:C,BJ$6)+SUMIFS('Forecast Data'!H:H,'Forecast Data'!B:B,D493,'Forecast Data'!C:C,BK$6)+SUMIFS('Forecast Data'!H:H,'Forecast Data'!B:B,D493,'Forecast Data'!C:C,BL$6)+SUMIFS('Forecast Data'!H:H,'Forecast Data'!B:B,D493,'Forecast Data'!C:C,BM$6)))/(SUMIFS('Forecast Data'!H:H,'Forecast Data'!B:B,D493,'Forecast Data'!C:C,BJ$6)+SUMIFS('Forecast Data'!H:H,'Forecast Data'!B:B,D493,'Forecast Data'!C:C,BK$6)+SUMIFS('Forecast Data'!H:H,'Forecast Data'!B:B,D493,'Forecast Data'!C:C,BL$6)+SUMIFS('Forecast Data'!H:H,'Forecast Data'!B:B,D493,'Forecast Data'!C:C,BM$6)),"")</f>
        <v>1.4929577464788732</v>
      </c>
      <c r="CF493" s="12">
        <f t="shared" si="72"/>
        <v>1.2171515176910265E-4</v>
      </c>
      <c r="CG493" s="12">
        <f t="shared" si="73"/>
        <v>2.2217223315013594E-5</v>
      </c>
      <c r="CH493" s="13">
        <f t="shared" si="74"/>
        <v>9.949792845408905E-3</v>
      </c>
      <c r="CI493" s="13"/>
    </row>
    <row r="494" spans="1:87" ht="13.2">
      <c r="A494" s="1"/>
      <c r="B494" t="str">
        <f t="shared" si="82"/>
        <v>Athlon Optics</v>
      </c>
      <c r="D494" t="s">
        <v>526</v>
      </c>
      <c r="E494" s="11">
        <f>SUMIFS('Fin Data'!F:F,'Fin Data'!A:A,D494)</f>
        <v>205</v>
      </c>
      <c r="F494" s="11">
        <f>SUMIFS('Fin Data with 6 week hist'!I:I,'Fin Data with 6 week hist'!$A:$A,$D494)</f>
        <v>0</v>
      </c>
      <c r="G494" s="11">
        <f>SUMIFS('Fin Data with 6 week hist'!J:J,'Fin Data with 6 week hist'!$A:$A,$D494)</f>
        <v>0</v>
      </c>
      <c r="H494" s="11">
        <f>SUMIFS('Fin Data with 6 week hist'!K:K,'Fin Data with 6 week hist'!$A:$A,$D494)+SUMIFS('Unit Cancellations'!D:D,'Unit Cancellations'!$B:$B,$D494)</f>
        <v>0</v>
      </c>
      <c r="I494" s="11">
        <f>SUMIFS('Fin Data with 6 week hist'!L:L,'Fin Data with 6 week hist'!$A:$A,$D494)+SUMIFS('Unit Cancellations'!E:E,'Unit Cancellations'!$B:$B,$D494)</f>
        <v>0</v>
      </c>
      <c r="J494" s="11">
        <f>SUMIFS('Fin Data with 6 week hist'!M:M,'Fin Data with 6 week hist'!$A:$A,$D494)+SUMIFS('Unit Cancellations'!F:F,'Unit Cancellations'!$B:$B,$D494)</f>
        <v>0</v>
      </c>
      <c r="K494" s="11">
        <f>SUMIFS('Fin Data with 6 week hist'!N:N,'Fin Data with 6 week hist'!$A:$A,$D494)+SUMIFS('Unit Cancellations'!G:G,'Unit Cancellations'!$B:$B,$D494)</f>
        <v>0</v>
      </c>
      <c r="L494" s="11">
        <f>SUMIFS('Fin Data'!AN:AN,'Fin Data'!A:A,D494)</f>
        <v>0</v>
      </c>
      <c r="M494" s="12">
        <f>IFERROR(SUMIFS('Fin Data'!AO:AO,'Fin Data'!A:A,D494),"")</f>
        <v>-1</v>
      </c>
      <c r="N494" s="1"/>
      <c r="O494" s="11">
        <f t="shared" si="63"/>
        <v>24</v>
      </c>
      <c r="P494" s="12">
        <f t="shared" si="64"/>
        <v>-0.93234672304439747</v>
      </c>
      <c r="Q494" s="1"/>
      <c r="R494" s="11">
        <f t="shared" si="65"/>
        <v>24</v>
      </c>
      <c r="S494" s="12">
        <f t="shared" si="66"/>
        <v>-0.92969608202123766</v>
      </c>
      <c r="T494" s="11">
        <f t="shared" si="67"/>
        <v>0</v>
      </c>
      <c r="U494" s="1" t="e">
        <f t="shared" si="83"/>
        <v>#REF!</v>
      </c>
      <c r="V494" s="1"/>
      <c r="W494" s="11">
        <f>SUMIFS('Forecast Data'!$D:$D,'Forecast Data'!$C:$C,W$6,'Forecast Data'!$B:$B,$D494)</f>
        <v>24</v>
      </c>
      <c r="X494" s="11">
        <f>SUMIFS('Forecast Data'!$D:$D,'Forecast Data'!$C:$C,X$6,'Forecast Data'!$B:$B,$D494)</f>
        <v>24</v>
      </c>
      <c r="Y494" s="11">
        <f>SUMIFS('Forecast Data'!$D:$D,'Forecast Data'!$C:$C,Y$6,'Forecast Data'!$B:$B,$D494)</f>
        <v>24</v>
      </c>
      <c r="Z494" s="11">
        <f>SUMIFS('Forecast Data'!$D:$D,'Forecast Data'!$C:$C,Z$6,'Forecast Data'!$B:$B,$D494)</f>
        <v>24</v>
      </c>
      <c r="AA494" s="11">
        <f>SUMIFS('Forecast Data'!$D:$D,'Forecast Data'!$C:$C,AA$6,'Forecast Data'!$B:$B,$D494)</f>
        <v>24</v>
      </c>
      <c r="AB494" s="11">
        <f>SUMIFS('Forecast Data'!$D:$D,'Forecast Data'!$C:$C,AB$6,'Forecast Data'!$B:$B,$D494)</f>
        <v>24</v>
      </c>
      <c r="AC494" s="11">
        <f>SUMIFS('Forecast Data'!$D:$D,'Forecast Data'!$C:$C,AC$6,'Forecast Data'!$B:$B,$D494)</f>
        <v>24</v>
      </c>
      <c r="AD494" s="11">
        <f>SUMIFS('Forecast Data'!$D:$D,'Forecast Data'!$C:$C,AD$6,'Forecast Data'!$B:$B,$D494)</f>
        <v>24</v>
      </c>
      <c r="AE494" s="11">
        <f>SUMIFS('Forecast Data'!$D:$D,'Forecast Data'!$C:$C,AE$6,'Forecast Data'!$B:$B,$D494)</f>
        <v>8</v>
      </c>
      <c r="AF494" s="11">
        <f>SUMIFS('Forecast Data'!$D:$D,'Forecast Data'!$C:$C,AF$6,'Forecast Data'!$B:$B,$D494)</f>
        <v>5</v>
      </c>
      <c r="AG494" s="11">
        <f>SUMIFS('Forecast Data'!$D:$D,'Forecast Data'!$C:$C,AG$6,'Forecast Data'!$B:$B,$D494)</f>
        <v>5</v>
      </c>
      <c r="AH494" s="11">
        <f>SUMIFS('Forecast Data'!$D:$D,'Forecast Data'!$C:$C,AH$6,'Forecast Data'!$B:$B,$D494)</f>
        <v>5</v>
      </c>
      <c r="AI494" s="1"/>
      <c r="AJ494" s="12">
        <f>IF(SUMIFS('Forecast Data'!$E:$E,'Forecast Data'!$C:$C,AJ$6,'Forecast Data'!$B:$B,$D494)=0,"",SUMIFS('Forecast Data'!$E:$E,'Forecast Data'!$C:$C,AJ$6,'Forecast Data'!$B:$B,$D494))</f>
        <v>-0.9</v>
      </c>
      <c r="AK494" s="12">
        <f>IF(SUMIFS('Forecast Data'!$E:$E,'Forecast Data'!$C:$C,AK$6,'Forecast Data'!$B:$B,$D494)=0,"",SUMIFS('Forecast Data'!$E:$E,'Forecast Data'!$C:$C,AK$6,'Forecast Data'!$B:$B,$D494))</f>
        <v>-0.94</v>
      </c>
      <c r="AL494" s="12">
        <f>IF(SUMIFS('Forecast Data'!$E:$E,'Forecast Data'!$C:$C,AL$6,'Forecast Data'!$B:$B,$D494)=0,"",SUMIFS('Forecast Data'!$E:$E,'Forecast Data'!$C:$C,AL$6,'Forecast Data'!$B:$B,$D494))</f>
        <v>-0.94</v>
      </c>
      <c r="AM494" s="12">
        <f>IF(SUMIFS('Forecast Data'!$E:$E,'Forecast Data'!$C:$C,AM$6,'Forecast Data'!$B:$B,$D494)=0,"",SUMIFS('Forecast Data'!$E:$E,'Forecast Data'!$C:$C,AM$6,'Forecast Data'!$B:$B,$D494))</f>
        <v>-0.93</v>
      </c>
      <c r="AN494" s="12">
        <f>IF(SUMIFS('Forecast Data'!$E:$E,'Forecast Data'!$C:$C,AN$6,'Forecast Data'!$B:$B,$D494)=0,"",SUMIFS('Forecast Data'!$E:$E,'Forecast Data'!$C:$C,AN$6,'Forecast Data'!$B:$B,$D494))</f>
        <v>-0.91</v>
      </c>
      <c r="AO494" s="12">
        <f>IF(SUMIFS('Forecast Data'!$E:$E,'Forecast Data'!$C:$C,AO$6,'Forecast Data'!$B:$B,$D494)=0,"",SUMIFS('Forecast Data'!$E:$E,'Forecast Data'!$C:$C,AO$6,'Forecast Data'!$B:$B,$D494))</f>
        <v>-0.93</v>
      </c>
      <c r="AP494" s="12">
        <f>IF(SUMIFS('Forecast Data'!$E:$E,'Forecast Data'!$C:$C,AP$6,'Forecast Data'!$B:$B,$D494)=0,"",SUMIFS('Forecast Data'!$E:$E,'Forecast Data'!$C:$C,AP$6,'Forecast Data'!$B:$B,$D494))</f>
        <v>-0.94</v>
      </c>
      <c r="AQ494" s="12">
        <f>IF(SUMIFS('Forecast Data'!$E:$E,'Forecast Data'!$C:$C,AQ$6,'Forecast Data'!$B:$B,$D494)=0,"",SUMIFS('Forecast Data'!$E:$E,'Forecast Data'!$C:$C,AQ$6,'Forecast Data'!$B:$B,$D494))</f>
        <v>-0.92</v>
      </c>
      <c r="AR494" s="12">
        <f>IF(SUMIFS('Forecast Data'!$E:$E,'Forecast Data'!$C:$C,AR$6,'Forecast Data'!$B:$B,$D494)=0,"",SUMIFS('Forecast Data'!$E:$E,'Forecast Data'!$C:$C,AR$6,'Forecast Data'!$B:$B,$D494))</f>
        <v>-0.98</v>
      </c>
      <c r="AS494" s="12">
        <f>IF(SUMIFS('Forecast Data'!$E:$E,'Forecast Data'!$C:$C,AS$6,'Forecast Data'!$B:$B,$D494)=0,"",SUMIFS('Forecast Data'!$E:$E,'Forecast Data'!$C:$C,AS$6,'Forecast Data'!$B:$B,$D494))</f>
        <v>-0.97</v>
      </c>
      <c r="AT494" s="12">
        <f>IF(SUMIFS('Forecast Data'!$E:$E,'Forecast Data'!$C:$C,AT$6,'Forecast Data'!$B:$B,$D494)=0,"",SUMIFS('Forecast Data'!$E:$E,'Forecast Data'!$C:$C,AT$6,'Forecast Data'!$B:$B,$D494))</f>
        <v>-0.94</v>
      </c>
      <c r="AU494" s="12">
        <f>IF(SUMIFS('Forecast Data'!$E:$E,'Forecast Data'!$C:$C,AU$6,'Forecast Data'!$B:$B,$D494)=0,"",SUMIFS('Forecast Data'!$E:$E,'Forecast Data'!$C:$C,AU$6,'Forecast Data'!$B:$B,$D494))</f>
        <v>-0.93</v>
      </c>
      <c r="AV494" s="1"/>
      <c r="AW494" s="11">
        <f>SUMIFS('OP Units'!E:E,'OP Units'!$A:$A,$D494)</f>
        <v>0</v>
      </c>
      <c r="AX494" s="11">
        <f>SUMIFS('OP Units'!F:F,'OP Units'!$A:$A,$D494)</f>
        <v>0</v>
      </c>
      <c r="AY494" s="11">
        <f>SUMIFS('OP Units'!G:G,'OP Units'!$A:$A,$D494)</f>
        <v>0</v>
      </c>
      <c r="AZ494" s="11">
        <f>SUMIFS('OP Units'!H:H,'OP Units'!$A:$A,$D494)</f>
        <v>0</v>
      </c>
      <c r="BA494" s="11">
        <f>SUMIFS('OP Units'!I:I,'OP Units'!$A:$A,$D494)</f>
        <v>0</v>
      </c>
      <c r="BB494" s="11">
        <f>SUMIFS('OP Units'!J:J,'OP Units'!$A:$A,$D494)</f>
        <v>0</v>
      </c>
      <c r="BC494" s="11">
        <f>SUMIFS('OP Units'!K:K,'OP Units'!$A:$A,$D494)</f>
        <v>0</v>
      </c>
      <c r="BD494" s="11">
        <f>SUMIFS('OP Units'!L:L,'OP Units'!$A:$A,$D494)</f>
        <v>0</v>
      </c>
      <c r="BE494" s="11">
        <f>SUMIFS('OP Units'!M:M,'OP Units'!$A:$A,$D494)</f>
        <v>0</v>
      </c>
      <c r="BF494" s="11">
        <f>SUMIFS('OP Units'!N:N,'OP Units'!$A:$A,$D494)</f>
        <v>0</v>
      </c>
      <c r="BG494" s="11">
        <f>SUMIFS('OP Units'!O:O,'OP Units'!$A:$A,$D494)</f>
        <v>0</v>
      </c>
      <c r="BH494" s="11">
        <f>SUMIFS('OP Units'!P:P,'OP Units'!$A:$A,$D494)</f>
        <v>0</v>
      </c>
      <c r="BI494" s="1"/>
      <c r="BJ494" s="12">
        <f>IFERROR((SUMIFS('OP Units'!E:E,'OP Units'!$A:$A,$D494)-SUMIFS('Forecast Data'!$H:$H,'Forecast Data'!$C:$C,BJ$6,'Forecast Data'!$B:$B,$D494))/SUMIFS('Forecast Data'!$H:$H,'Forecast Data'!$C:$C,BJ$6,'Forecast Data'!$B:$B,$D494),"")</f>
        <v>-1</v>
      </c>
      <c r="BK494" s="12">
        <f>IFERROR((SUMIFS('OP Units'!F:F,'OP Units'!$A:$A,$D494)-SUMIFS('Forecast Data'!$H:$H,'Forecast Data'!$C:$C,BK$6,'Forecast Data'!$B:$B,$D494))/SUMIFS('Forecast Data'!$H:$H,'Forecast Data'!$C:$C,BK$6,'Forecast Data'!$B:$B,$D494),"")</f>
        <v>-1</v>
      </c>
      <c r="BL494" s="12">
        <f>IFERROR((SUMIFS('OP Units'!G:G,'OP Units'!$A:$A,$D494)-SUMIFS('Forecast Data'!$H:$H,'Forecast Data'!$C:$C,BL$6,'Forecast Data'!$B:$B,$D494))/SUMIFS('Forecast Data'!$H:$H,'Forecast Data'!$C:$C,BL$6,'Forecast Data'!$B:$B,$D494),"")</f>
        <v>-1</v>
      </c>
      <c r="BM494" s="12">
        <f>IFERROR((SUMIFS('OP Units'!H:H,'OP Units'!$A:$A,$D494)-SUMIFS('Forecast Data'!$H:$H,'Forecast Data'!$C:$C,BM$6,'Forecast Data'!$B:$B,$D494))/SUMIFS('Forecast Data'!$H:$H,'Forecast Data'!$C:$C,BM$6,'Forecast Data'!$B:$B,$D494),"")</f>
        <v>-1</v>
      </c>
      <c r="BN494" s="12">
        <f>IFERROR((SUMIFS('OP Units'!I:I,'OP Units'!$A:$A,$D494)-SUMIFS('Forecast Data'!$H:$H,'Forecast Data'!$C:$C,BN$6,'Forecast Data'!$B:$B,$D494))/SUMIFS('Forecast Data'!$H:$H,'Forecast Data'!$C:$C,BN$6,'Forecast Data'!$B:$B,$D494),"")</f>
        <v>-1</v>
      </c>
      <c r="BO494" s="12">
        <f>IFERROR((SUMIFS('OP Units'!J:J,'OP Units'!$A:$A,$D494)-SUMIFS('Forecast Data'!$H:$H,'Forecast Data'!$C:$C,BO$6,'Forecast Data'!$B:$B,$D494))/SUMIFS('Forecast Data'!$H:$H,'Forecast Data'!$C:$C,BO$6,'Forecast Data'!$B:$B,$D494),"")</f>
        <v>-1</v>
      </c>
      <c r="BP494" s="12">
        <f>IFERROR((SUMIFS('OP Units'!K:K,'OP Units'!$A:$A,$D494)-SUMIFS('Forecast Data'!$H:$H,'Forecast Data'!$C:$C,BP$6,'Forecast Data'!$B:$B,$D494))/SUMIFS('Forecast Data'!$H:$H,'Forecast Data'!$C:$C,BP$6,'Forecast Data'!$B:$B,$D494),"")</f>
        <v>-1</v>
      </c>
      <c r="BQ494" s="12">
        <f>IFERROR((SUMIFS('OP Units'!L:L,'OP Units'!$A:$A,$D494)-SUMIFS('Forecast Data'!$H:$H,'Forecast Data'!$C:$C,BQ$6,'Forecast Data'!$B:$B,$D494))/SUMIFS('Forecast Data'!$H:$H,'Forecast Data'!$C:$C,BQ$6,'Forecast Data'!$B:$B,$D494),"")</f>
        <v>-1</v>
      </c>
      <c r="BR494" s="12">
        <f>IFERROR((SUMIFS('OP Units'!M:M,'OP Units'!$A:$A,$D494)-SUMIFS('Forecast Data'!$H:$H,'Forecast Data'!$C:$C,BR$6,'Forecast Data'!$B:$B,$D494))/SUMIFS('Forecast Data'!$H:$H,'Forecast Data'!$C:$C,BR$6,'Forecast Data'!$B:$B,$D494),"")</f>
        <v>-1</v>
      </c>
      <c r="BS494" s="12">
        <f>IFERROR((SUMIFS('OP Units'!N:N,'OP Units'!$A:$A,$D494)-SUMIFS('Forecast Data'!$H:$H,'Forecast Data'!$C:$C,BS$6,'Forecast Data'!$B:$B,$D494))/SUMIFS('Forecast Data'!$H:$H,'Forecast Data'!$C:$C,BS$6,'Forecast Data'!$B:$B,$D494),"")</f>
        <v>-1</v>
      </c>
      <c r="BT494" s="12">
        <f>IFERROR((SUMIFS('OP Units'!O:O,'OP Units'!$A:$A,$D494)-SUMIFS('Forecast Data'!$H:$H,'Forecast Data'!$C:$C,BT$6,'Forecast Data'!$B:$B,$D494))/SUMIFS('Forecast Data'!$H:$H,'Forecast Data'!$C:$C,BT$6,'Forecast Data'!$B:$B,$D494),"")</f>
        <v>-1</v>
      </c>
      <c r="BU494" s="12">
        <f>IFERROR((SUMIFS('OP Units'!P:P,'OP Units'!$A:$A,$D494)-SUMIFS('Forecast Data'!$H:$H,'Forecast Data'!$C:$C,BU$6,'Forecast Data'!$B:$B,$D494))/SUMIFS('Forecast Data'!$H:$H,'Forecast Data'!$C:$C,BU$6,'Forecast Data'!$B:$B,$D494),"")</f>
        <v>-1</v>
      </c>
      <c r="BV494" s="12"/>
      <c r="BW494" s="11">
        <f>(SUMIFS('Forecast Data'!H:H,'Forecast Data'!B:B,D494,'Forecast Data'!C:C,BK$6)+SUMIFS('Forecast Data'!H:H,'Forecast Data'!B:B,D494,'Forecast Data'!C:C,BL$6)+SUMIFS('Forecast Data'!H:H,'Forecast Data'!B:B,D494,'Forecast Data'!C:C,BM$6)+SUMIFS('Forecast Data'!H:H,'Forecast Data'!B:B,D494,'Forecast Data'!C:C,BN$6)+SUMIFS('Forecast Data'!H:H,'Forecast Data'!B:B,D494,'Forecast Data'!C:C,BO$6)+SUMIFS('Forecast Data'!H:H,'Forecast Data'!B:B,D494,'Forecast Data'!C:C,BP$6)+SUMIFS('Forecast Data'!H:H,'Forecast Data'!B:B,D494,'Forecast Data'!C:C,BQ$6)+SUMIFS('Forecast Data'!H:H,'Forecast Data'!B:B,D494,'Forecast Data'!C:C,BJ$6))/8</f>
        <v>341.375</v>
      </c>
      <c r="BX494" s="12">
        <f>IFERROR((SUM(W494:AD494)-(SUMIFS('Forecast Data'!H:H,'Forecast Data'!B:B,B494,'Forecast Data'!C:C,BJ$6)+SUMIFS('Forecast Data'!H:H,'Forecast Data'!B:B,B494,'Forecast Data'!C:C,BK$6)+SUMIFS('Forecast Data'!H:H,'Forecast Data'!B:B,B494,'Forecast Data'!C:C,BL$6)+SUMIFS('Forecast Data'!H:H,'Forecast Data'!B:B,B494,'Forecast Data'!C:C,BM$6)+SUMIFS('Forecast Data'!H:H,'Forecast Data'!B:B,B494,'Forecast Data'!C:C,BN$6)+SUMIFS('Forecast Data'!H:H,'Forecast Data'!B:B,B494,'Forecast Data'!C:C,BO$6)+SUMIFS('Forecast Data'!H:H,'Forecast Data'!B:B,B494,'Forecast Data'!C:C,BP$6)+SUMIFS('Forecast Data'!H:H,'Forecast Data'!B:B,B494,'Forecast Data'!C:C,BQ$6)))/(SUMIFS('Forecast Data'!H:H,'Forecast Data'!B:B,B494,'Forecast Data'!C:C,BJ$6)+SUMIFS('Forecast Data'!H:H,'Forecast Data'!B:B,B494,'Forecast Data'!C:C,BK$6)+SUMIFS('Forecast Data'!H:H,'Forecast Data'!B:B,B494,'Forecast Data'!C:C,BL$6)+SUMIFS('Forecast Data'!H:H,'Forecast Data'!B:B,B494,'Forecast Data'!C:C,BM$6)+SUMIFS('Forecast Data'!H:H,'Forecast Data'!B:B,B494,'Forecast Data'!C:C,BN$6)+SUMIFS('Forecast Data'!H:H,'Forecast Data'!B:B,B494,'Forecast Data'!C:C,BO$6)+SUMIFS('Forecast Data'!H:H,'Forecast Data'!B:B,B494,'Forecast Data'!C:C,BP$6)+SUMIFS('Forecast Data'!H:H,'Forecast Data'!B:B,B494,'Forecast Data'!C:C,BQ$6)),"")</f>
        <v>-0.92969608202123766</v>
      </c>
      <c r="BY494" s="12">
        <f t="shared" si="68"/>
        <v>-1.7530402421076844E-4</v>
      </c>
      <c r="BZ494" s="16">
        <f t="shared" si="69"/>
        <v>-2.6097715289849884E-4</v>
      </c>
      <c r="CA494" s="13">
        <f t="shared" si="70"/>
        <v>8.5673128687730402E-3</v>
      </c>
      <c r="CB494" s="12">
        <f t="shared" si="71"/>
        <v>8.5673128687730398E-5</v>
      </c>
      <c r="CC494" s="12"/>
      <c r="CD494" s="11">
        <f>(SUMIFS('Forecast Data'!H:H,'Forecast Data'!B:B,D494,'Forecast Data'!C:C,BK$6)+SUMIFS('Forecast Data'!H:H,'Forecast Data'!B:B,D494,'Forecast Data'!C:C,BL$6)+SUMIFS('Forecast Data'!H:H,'Forecast Data'!B:B,D494,'Forecast Data'!C:C,BM$6)+SUMIFS('Forecast Data'!H:H,'Forecast Data'!B:B,D494,'Forecast Data'!C:C,BJ$6))/4</f>
        <v>354.75</v>
      </c>
      <c r="CE494" s="12">
        <f>IFERROR((SUM(W494:Z494)-(SUMIFS('Forecast Data'!H:H,'Forecast Data'!B:B,D494,'Forecast Data'!C:C,BJ$6)+SUMIFS('Forecast Data'!H:H,'Forecast Data'!B:B,D494,'Forecast Data'!C:C,BK$6)+SUMIFS('Forecast Data'!H:H,'Forecast Data'!B:B,D494,'Forecast Data'!C:C,BL$6)+SUMIFS('Forecast Data'!H:H,'Forecast Data'!B:B,D494,'Forecast Data'!C:C,BM$6)))/(SUMIFS('Forecast Data'!H:H,'Forecast Data'!B:B,D494,'Forecast Data'!C:C,BJ$6)+SUMIFS('Forecast Data'!H:H,'Forecast Data'!B:B,D494,'Forecast Data'!C:C,BK$6)+SUMIFS('Forecast Data'!H:H,'Forecast Data'!B:B,D494,'Forecast Data'!C:C,BL$6)+SUMIFS('Forecast Data'!H:H,'Forecast Data'!B:B,D494,'Forecast Data'!C:C,BM$6)),"")</f>
        <v>-0.93234672304439747</v>
      </c>
      <c r="CF494" s="12">
        <f t="shared" si="72"/>
        <v>-1.7530402421076844E-4</v>
      </c>
      <c r="CG494" s="12">
        <f t="shared" si="73"/>
        <v>-2.7729609854493383E-4</v>
      </c>
      <c r="CH494" s="13">
        <f t="shared" si="74"/>
        <v>1.0199207433416539E-2</v>
      </c>
      <c r="CI494" s="13"/>
    </row>
    <row r="495" spans="1:87" ht="13.2">
      <c r="A495" s="1"/>
      <c r="B495" t="str">
        <f t="shared" si="82"/>
        <v>Protocol For Life Balance</v>
      </c>
      <c r="D495" t="s">
        <v>527</v>
      </c>
      <c r="E495" s="11">
        <f>SUMIFS('Fin Data'!F:F,'Fin Data'!A:A,D495)</f>
        <v>2191</v>
      </c>
      <c r="F495" s="11">
        <f>SUMIFS('Fin Data with 6 week hist'!I:I,'Fin Data with 6 week hist'!$A:$A,$D495)</f>
        <v>2528</v>
      </c>
      <c r="G495" s="11">
        <f>SUMIFS('Fin Data with 6 week hist'!J:J,'Fin Data with 6 week hist'!$A:$A,$D495)</f>
        <v>2245</v>
      </c>
      <c r="H495" s="11">
        <f>SUMIFS('Fin Data with 6 week hist'!K:K,'Fin Data with 6 week hist'!$A:$A,$D495)+SUMIFS('Unit Cancellations'!D:D,'Unit Cancellations'!$B:$B,$D495)</f>
        <v>2113</v>
      </c>
      <c r="I495" s="11">
        <f>SUMIFS('Fin Data with 6 week hist'!L:L,'Fin Data with 6 week hist'!$A:$A,$D495)+SUMIFS('Unit Cancellations'!E:E,'Unit Cancellations'!$B:$B,$D495)</f>
        <v>2146</v>
      </c>
      <c r="J495" s="11">
        <f>SUMIFS('Fin Data with 6 week hist'!M:M,'Fin Data with 6 week hist'!$A:$A,$D495)+SUMIFS('Unit Cancellations'!F:F,'Unit Cancellations'!$B:$B,$D495)</f>
        <v>2180</v>
      </c>
      <c r="K495" s="11">
        <f>SUMIFS('Fin Data with 6 week hist'!N:N,'Fin Data with 6 week hist'!$A:$A,$D495)+SUMIFS('Unit Cancellations'!G:G,'Unit Cancellations'!$B:$B,$D495)</f>
        <v>2211</v>
      </c>
      <c r="L495" s="11">
        <f>SUMIFS('Fin Data'!AN:AN,'Fin Data'!A:A,D495)</f>
        <v>2237.6666666666665</v>
      </c>
      <c r="M495" s="12">
        <f>IFERROR(SUMIFS('Fin Data'!AO:AO,'Fin Data'!A:A,D495),"")</f>
        <v>2.1299254526091518E-2</v>
      </c>
      <c r="N495" s="1"/>
      <c r="O495" s="11">
        <f t="shared" si="63"/>
        <v>2408.75</v>
      </c>
      <c r="P495" s="12">
        <f t="shared" si="64"/>
        <v>-9.865378686671462E-3</v>
      </c>
      <c r="Q495" s="1"/>
      <c r="R495" s="11">
        <f t="shared" si="65"/>
        <v>2405.375</v>
      </c>
      <c r="S495" s="12">
        <f t="shared" si="66"/>
        <v>2.2313127556712532E-2</v>
      </c>
      <c r="T495" s="11">
        <f t="shared" si="67"/>
        <v>2400.75</v>
      </c>
      <c r="U495" s="1" t="e">
        <f t="shared" si="83"/>
        <v>#REF!</v>
      </c>
      <c r="V495" s="1"/>
      <c r="W495" s="11">
        <f>SUMIFS('Forecast Data'!$D:$D,'Forecast Data'!$C:$C,W$6,'Forecast Data'!$B:$B,$D495)</f>
        <v>2404</v>
      </c>
      <c r="X495" s="11">
        <f>SUMIFS('Forecast Data'!$D:$D,'Forecast Data'!$C:$C,X$6,'Forecast Data'!$B:$B,$D495)</f>
        <v>2404</v>
      </c>
      <c r="Y495" s="11">
        <f>SUMIFS('Forecast Data'!$D:$D,'Forecast Data'!$C:$C,Y$6,'Forecast Data'!$B:$B,$D495)</f>
        <v>2413</v>
      </c>
      <c r="Z495" s="11">
        <f>SUMIFS('Forecast Data'!$D:$D,'Forecast Data'!$C:$C,Z$6,'Forecast Data'!$B:$B,$D495)</f>
        <v>2414</v>
      </c>
      <c r="AA495" s="11">
        <f>SUMIFS('Forecast Data'!$D:$D,'Forecast Data'!$C:$C,AA$6,'Forecast Data'!$B:$B,$D495)</f>
        <v>2418</v>
      </c>
      <c r="AB495" s="11">
        <f>SUMIFS('Forecast Data'!$D:$D,'Forecast Data'!$C:$C,AB$6,'Forecast Data'!$B:$B,$D495)</f>
        <v>2421</v>
      </c>
      <c r="AC495" s="11">
        <f>SUMIFS('Forecast Data'!$D:$D,'Forecast Data'!$C:$C,AC$6,'Forecast Data'!$B:$B,$D495)</f>
        <v>2386</v>
      </c>
      <c r="AD495" s="11">
        <f>SUMIFS('Forecast Data'!$D:$D,'Forecast Data'!$C:$C,AD$6,'Forecast Data'!$B:$B,$D495)</f>
        <v>2383</v>
      </c>
      <c r="AE495" s="11">
        <f>SUMIFS('Forecast Data'!$D:$D,'Forecast Data'!$C:$C,AE$6,'Forecast Data'!$B:$B,$D495)</f>
        <v>2385</v>
      </c>
      <c r="AF495" s="11">
        <f>SUMIFS('Forecast Data'!$D:$D,'Forecast Data'!$C:$C,AF$6,'Forecast Data'!$B:$B,$D495)</f>
        <v>2384</v>
      </c>
      <c r="AG495" s="11">
        <f>SUMIFS('Forecast Data'!$D:$D,'Forecast Data'!$C:$C,AG$6,'Forecast Data'!$B:$B,$D495)</f>
        <v>2384</v>
      </c>
      <c r="AH495" s="11">
        <f>SUMIFS('Forecast Data'!$D:$D,'Forecast Data'!$C:$C,AH$6,'Forecast Data'!$B:$B,$D495)</f>
        <v>2380</v>
      </c>
      <c r="AI495" s="1"/>
      <c r="AJ495" s="12">
        <f>IF(SUMIFS('Forecast Data'!$E:$E,'Forecast Data'!$C:$C,AJ$6,'Forecast Data'!$B:$B,$D495)=0,"",SUMIFS('Forecast Data'!$E:$E,'Forecast Data'!$C:$C,AJ$6,'Forecast Data'!$B:$B,$D495))</f>
        <v>0.06</v>
      </c>
      <c r="AK495" s="12">
        <f>IF(SUMIFS('Forecast Data'!$E:$E,'Forecast Data'!$C:$C,AK$6,'Forecast Data'!$B:$B,$D495)=0,"",SUMIFS('Forecast Data'!$E:$E,'Forecast Data'!$C:$C,AK$6,'Forecast Data'!$B:$B,$D495))</f>
        <v>-0.03</v>
      </c>
      <c r="AL495" s="12">
        <f>IF(SUMIFS('Forecast Data'!$E:$E,'Forecast Data'!$C:$C,AL$6,'Forecast Data'!$B:$B,$D495)=0,"",SUMIFS('Forecast Data'!$E:$E,'Forecast Data'!$C:$C,AL$6,'Forecast Data'!$B:$B,$D495))</f>
        <v>-0.04</v>
      </c>
      <c r="AM495" s="12">
        <f>IF(SUMIFS('Forecast Data'!$E:$E,'Forecast Data'!$C:$C,AM$6,'Forecast Data'!$B:$B,$D495)=0,"",SUMIFS('Forecast Data'!$E:$E,'Forecast Data'!$C:$C,AM$6,'Forecast Data'!$B:$B,$D495))</f>
        <v>-0.02</v>
      </c>
      <c r="AN495" s="12">
        <f>IF(SUMIFS('Forecast Data'!$E:$E,'Forecast Data'!$C:$C,AN$6,'Forecast Data'!$B:$B,$D495)=0,"",SUMIFS('Forecast Data'!$E:$E,'Forecast Data'!$C:$C,AN$6,'Forecast Data'!$B:$B,$D495))</f>
        <v>-0.01</v>
      </c>
      <c r="AO495" s="12">
        <f>IF(SUMIFS('Forecast Data'!$E:$E,'Forecast Data'!$C:$C,AO$6,'Forecast Data'!$B:$B,$D495)=0,"",SUMIFS('Forecast Data'!$E:$E,'Forecast Data'!$C:$C,AO$6,'Forecast Data'!$B:$B,$D495))</f>
        <v>0.04</v>
      </c>
      <c r="AP495" s="12">
        <f>IF(SUMIFS('Forecast Data'!$E:$E,'Forecast Data'!$C:$C,AP$6,'Forecast Data'!$B:$B,$D495)=0,"",SUMIFS('Forecast Data'!$E:$E,'Forecast Data'!$C:$C,AP$6,'Forecast Data'!$B:$B,$D495))</f>
        <v>0.1</v>
      </c>
      <c r="AQ495" s="12">
        <f>IF(SUMIFS('Forecast Data'!$E:$E,'Forecast Data'!$C:$C,AQ$6,'Forecast Data'!$B:$B,$D495)=0,"",SUMIFS('Forecast Data'!$E:$E,'Forecast Data'!$C:$C,AQ$6,'Forecast Data'!$B:$B,$D495))</f>
        <v>0.11</v>
      </c>
      <c r="AR495" s="12">
        <f>IF(SUMIFS('Forecast Data'!$E:$E,'Forecast Data'!$C:$C,AR$6,'Forecast Data'!$B:$B,$D495)=0,"",SUMIFS('Forecast Data'!$E:$E,'Forecast Data'!$C:$C,AR$6,'Forecast Data'!$B:$B,$D495))</f>
        <v>0.1</v>
      </c>
      <c r="AS495" s="12">
        <f>IF(SUMIFS('Forecast Data'!$E:$E,'Forecast Data'!$C:$C,AS$6,'Forecast Data'!$B:$B,$D495)=0,"",SUMIFS('Forecast Data'!$E:$E,'Forecast Data'!$C:$C,AS$6,'Forecast Data'!$B:$B,$D495))</f>
        <v>0.12</v>
      </c>
      <c r="AT495" s="12">
        <f>IF(SUMIFS('Forecast Data'!$E:$E,'Forecast Data'!$C:$C,AT$6,'Forecast Data'!$B:$B,$D495)=0,"",SUMIFS('Forecast Data'!$E:$E,'Forecast Data'!$C:$C,AT$6,'Forecast Data'!$B:$B,$D495))</f>
        <v>0.14000000000000001</v>
      </c>
      <c r="AU495" s="12">
        <f>IF(SUMIFS('Forecast Data'!$E:$E,'Forecast Data'!$C:$C,AU$6,'Forecast Data'!$B:$B,$D495)=0,"",SUMIFS('Forecast Data'!$E:$E,'Forecast Data'!$C:$C,AU$6,'Forecast Data'!$B:$B,$D495))</f>
        <v>0.13</v>
      </c>
      <c r="AV495" s="1"/>
      <c r="AW495" s="11">
        <f>SUMIFS('OP Units'!E:E,'OP Units'!$A:$A,$D495)</f>
        <v>2314</v>
      </c>
      <c r="AX495" s="11">
        <f>SUMIFS('OP Units'!F:F,'OP Units'!$A:$A,$D495)</f>
        <v>2146</v>
      </c>
      <c r="AY495" s="11">
        <f>SUMIFS('OP Units'!G:G,'OP Units'!$A:$A,$D495)</f>
        <v>2594</v>
      </c>
      <c r="AZ495" s="11">
        <f>SUMIFS('OP Units'!H:H,'OP Units'!$A:$A,$D495)</f>
        <v>2599</v>
      </c>
      <c r="BA495" s="11">
        <f>SUMIFS('OP Units'!I:I,'OP Units'!$A:$A,$D495)</f>
        <v>2428</v>
      </c>
      <c r="BB495" s="11">
        <f>SUMIFS('OP Units'!J:J,'OP Units'!$A:$A,$D495)</f>
        <v>2453</v>
      </c>
      <c r="BC495" s="11">
        <f>SUMIFS('OP Units'!K:K,'OP Units'!$A:$A,$D495)</f>
        <v>2424</v>
      </c>
      <c r="BD495" s="11">
        <f>SUMIFS('OP Units'!L:L,'OP Units'!$A:$A,$D495)</f>
        <v>2248</v>
      </c>
      <c r="BE495" s="11">
        <f>SUMIFS('OP Units'!M:M,'OP Units'!$A:$A,$D495)</f>
        <v>2386</v>
      </c>
      <c r="BF495" s="11">
        <f>SUMIFS('OP Units'!N:N,'OP Units'!$A:$A,$D495)</f>
        <v>2477</v>
      </c>
      <c r="BG495" s="11">
        <f>SUMIFS('OP Units'!O:O,'OP Units'!$A:$A,$D495)</f>
        <v>2488</v>
      </c>
      <c r="BH495" s="11">
        <f>SUMIFS('OP Units'!P:P,'OP Units'!$A:$A,$D495)</f>
        <v>2281</v>
      </c>
      <c r="BI495" s="1"/>
      <c r="BJ495" s="12">
        <f>IFERROR((SUMIFS('OP Units'!E:E,'OP Units'!$A:$A,$D495)-SUMIFS('Forecast Data'!$H:$H,'Forecast Data'!$C:$C,BJ$6,'Forecast Data'!$B:$B,$D495))/SUMIFS('Forecast Data'!$H:$H,'Forecast Data'!$C:$C,BJ$6,'Forecast Data'!$B:$B,$D495),"")</f>
        <v>1.6695957820738138E-2</v>
      </c>
      <c r="BK495" s="12">
        <f>IFERROR((SUMIFS('OP Units'!F:F,'OP Units'!$A:$A,$D495)-SUMIFS('Forecast Data'!$H:$H,'Forecast Data'!$C:$C,BK$6,'Forecast Data'!$B:$B,$D495))/SUMIFS('Forecast Data'!$H:$H,'Forecast Data'!$C:$C,BK$6,'Forecast Data'!$B:$B,$D495),"")</f>
        <v>-0.13849859494179045</v>
      </c>
      <c r="BL495" s="12">
        <f>IFERROR((SUMIFS('OP Units'!G:G,'OP Units'!$A:$A,$D495)-SUMIFS('Forecast Data'!$H:$H,'Forecast Data'!$C:$C,BL$6,'Forecast Data'!$B:$B,$D495))/SUMIFS('Forecast Data'!$H:$H,'Forecast Data'!$C:$C,BL$6,'Forecast Data'!$B:$B,$D495),"")</f>
        <v>3.7185125949620153E-2</v>
      </c>
      <c r="BM495" s="12">
        <f>IFERROR((SUMIFS('OP Units'!H:H,'OP Units'!$A:$A,$D495)-SUMIFS('Forecast Data'!$H:$H,'Forecast Data'!$C:$C,BM$6,'Forecast Data'!$B:$B,$D495))/SUMIFS('Forecast Data'!$H:$H,'Forecast Data'!$C:$C,BM$6,'Forecast Data'!$B:$B,$D495),"")</f>
        <v>5.5217214778725134E-2</v>
      </c>
      <c r="BN495" s="12">
        <f>IFERROR((SUMIFS('OP Units'!I:I,'OP Units'!$A:$A,$D495)-SUMIFS('Forecast Data'!$H:$H,'Forecast Data'!$C:$C,BN$6,'Forecast Data'!$B:$B,$D495))/SUMIFS('Forecast Data'!$H:$H,'Forecast Data'!$C:$C,BN$6,'Forecast Data'!$B:$B,$D495),"")</f>
        <v>-8.1699346405228763E-3</v>
      </c>
      <c r="BO495" s="12">
        <f>IFERROR((SUMIFS('OP Units'!J:J,'OP Units'!$A:$A,$D495)-SUMIFS('Forecast Data'!$H:$H,'Forecast Data'!$C:$C,BO$6,'Forecast Data'!$B:$B,$D495))/SUMIFS('Forecast Data'!$H:$H,'Forecast Data'!$C:$C,BO$6,'Forecast Data'!$B:$B,$D495),"")</f>
        <v>5.1886792452830191E-2</v>
      </c>
      <c r="BP495" s="12">
        <f>IFERROR((SUMIFS('OP Units'!K:K,'OP Units'!$A:$A,$D495)-SUMIFS('Forecast Data'!$H:$H,'Forecast Data'!$C:$C,BP$6,'Forecast Data'!$B:$B,$D495))/SUMIFS('Forecast Data'!$H:$H,'Forecast Data'!$C:$C,BP$6,'Forecast Data'!$B:$B,$D495),"")</f>
        <v>0.12014787430683918</v>
      </c>
      <c r="BQ495" s="12">
        <f>IFERROR((SUMIFS('OP Units'!L:L,'OP Units'!$A:$A,$D495)-SUMIFS('Forecast Data'!$H:$H,'Forecast Data'!$C:$C,BQ$6,'Forecast Data'!$B:$B,$D495))/SUMIFS('Forecast Data'!$H:$H,'Forecast Data'!$C:$C,BQ$6,'Forecast Data'!$B:$B,$D495),"")</f>
        <v>4.6554934823091247E-2</v>
      </c>
      <c r="BR495" s="12">
        <f>IFERROR((SUMIFS('OP Units'!M:M,'OP Units'!$A:$A,$D495)-SUMIFS('Forecast Data'!$H:$H,'Forecast Data'!$C:$C,BR$6,'Forecast Data'!$B:$B,$D495))/SUMIFS('Forecast Data'!$H:$H,'Forecast Data'!$C:$C,BR$6,'Forecast Data'!$B:$B,$D495),"")</f>
        <v>0.10055350553505535</v>
      </c>
      <c r="BS495" s="12">
        <f>IFERROR((SUMIFS('OP Units'!N:N,'OP Units'!$A:$A,$D495)-SUMIFS('Forecast Data'!$H:$H,'Forecast Data'!$C:$C,BS$6,'Forecast Data'!$B:$B,$D495))/SUMIFS('Forecast Data'!$H:$H,'Forecast Data'!$C:$C,BS$6,'Forecast Data'!$B:$B,$D495),"")</f>
        <v>0.16509877704609596</v>
      </c>
      <c r="BT495" s="12">
        <f>IFERROR((SUMIFS('OP Units'!O:O,'OP Units'!$A:$A,$D495)-SUMIFS('Forecast Data'!$H:$H,'Forecast Data'!$C:$C,BT$6,'Forecast Data'!$B:$B,$D495))/SUMIFS('Forecast Data'!$H:$H,'Forecast Data'!$C:$C,BT$6,'Forecast Data'!$B:$B,$D495),"")</f>
        <v>0.19328537170263788</v>
      </c>
      <c r="BU495" s="12">
        <f>IFERROR((SUMIFS('OP Units'!P:P,'OP Units'!$A:$A,$D495)-SUMIFS('Forecast Data'!$H:$H,'Forecast Data'!$C:$C,BU$6,'Forecast Data'!$B:$B,$D495))/SUMIFS('Forecast Data'!$H:$H,'Forecast Data'!$C:$C,BU$6,'Forecast Data'!$B:$B,$D495),"")</f>
        <v>7.8997161778618735E-2</v>
      </c>
      <c r="BV495" s="12"/>
      <c r="BW495" s="11">
        <f>(SUMIFS('Forecast Data'!H:H,'Forecast Data'!B:B,D495,'Forecast Data'!C:C,BK$6)+SUMIFS('Forecast Data'!H:H,'Forecast Data'!B:B,D495,'Forecast Data'!C:C,BL$6)+SUMIFS('Forecast Data'!H:H,'Forecast Data'!B:B,D495,'Forecast Data'!C:C,BM$6)+SUMIFS('Forecast Data'!H:H,'Forecast Data'!B:B,D495,'Forecast Data'!C:C,BN$6)+SUMIFS('Forecast Data'!H:H,'Forecast Data'!B:B,D495,'Forecast Data'!C:C,BO$6)+SUMIFS('Forecast Data'!H:H,'Forecast Data'!B:B,D495,'Forecast Data'!C:C,BP$6)+SUMIFS('Forecast Data'!H:H,'Forecast Data'!B:B,D495,'Forecast Data'!C:C,BQ$6)+SUMIFS('Forecast Data'!H:H,'Forecast Data'!B:B,D495,'Forecast Data'!C:C,BJ$6))/8</f>
        <v>2352.875</v>
      </c>
      <c r="BX495" s="12">
        <f>IFERROR((SUM(W495:AD495)-(SUMIFS('Forecast Data'!H:H,'Forecast Data'!B:B,B495,'Forecast Data'!C:C,BJ$6)+SUMIFS('Forecast Data'!H:H,'Forecast Data'!B:B,B495,'Forecast Data'!C:C,BK$6)+SUMIFS('Forecast Data'!H:H,'Forecast Data'!B:B,B495,'Forecast Data'!C:C,BL$6)+SUMIFS('Forecast Data'!H:H,'Forecast Data'!B:B,B495,'Forecast Data'!C:C,BM$6)+SUMIFS('Forecast Data'!H:H,'Forecast Data'!B:B,B495,'Forecast Data'!C:C,BN$6)+SUMIFS('Forecast Data'!H:H,'Forecast Data'!B:B,B495,'Forecast Data'!C:C,BO$6)+SUMIFS('Forecast Data'!H:H,'Forecast Data'!B:B,B495,'Forecast Data'!C:C,BP$6)+SUMIFS('Forecast Data'!H:H,'Forecast Data'!B:B,B495,'Forecast Data'!C:C,BQ$6)))/(SUMIFS('Forecast Data'!H:H,'Forecast Data'!B:B,B495,'Forecast Data'!C:C,BJ$6)+SUMIFS('Forecast Data'!H:H,'Forecast Data'!B:B,B495,'Forecast Data'!C:C,BK$6)+SUMIFS('Forecast Data'!H:H,'Forecast Data'!B:B,B495,'Forecast Data'!C:C,BL$6)+SUMIFS('Forecast Data'!H:H,'Forecast Data'!B:B,B495,'Forecast Data'!C:C,BM$6)+SUMIFS('Forecast Data'!H:H,'Forecast Data'!B:B,B495,'Forecast Data'!C:C,BN$6)+SUMIFS('Forecast Data'!H:H,'Forecast Data'!B:B,B495,'Forecast Data'!C:C,BO$6)+SUMIFS('Forecast Data'!H:H,'Forecast Data'!B:B,B495,'Forecast Data'!C:C,BP$6)+SUMIFS('Forecast Data'!H:H,'Forecast Data'!B:B,B495,'Forecast Data'!C:C,BQ$6)),"")</f>
        <v>2.2313127556712532E-2</v>
      </c>
      <c r="BY495" s="12">
        <f t="shared" si="68"/>
        <v>3.9906607137410571E-5</v>
      </c>
      <c r="BZ495" s="16">
        <f t="shared" si="69"/>
        <v>4.3170698785887947E-5</v>
      </c>
      <c r="CA495" s="13">
        <f t="shared" si="70"/>
        <v>-3.2640916484773762E-4</v>
      </c>
      <c r="CB495" s="12">
        <f t="shared" si="71"/>
        <v>3.2640916484773763E-6</v>
      </c>
      <c r="CC495" s="12"/>
      <c r="CD495" s="11">
        <f>(SUMIFS('Forecast Data'!H:H,'Forecast Data'!B:B,D495,'Forecast Data'!C:C,BK$6)+SUMIFS('Forecast Data'!H:H,'Forecast Data'!B:B,D495,'Forecast Data'!C:C,BL$6)+SUMIFS('Forecast Data'!H:H,'Forecast Data'!B:B,D495,'Forecast Data'!C:C,BM$6)+SUMIFS('Forecast Data'!H:H,'Forecast Data'!B:B,D495,'Forecast Data'!C:C,BJ$6))/4</f>
        <v>2432.75</v>
      </c>
      <c r="CE495" s="12">
        <f>IFERROR((SUM(W495:Z495)-(SUMIFS('Forecast Data'!H:H,'Forecast Data'!B:B,D495,'Forecast Data'!C:C,BJ$6)+SUMIFS('Forecast Data'!H:H,'Forecast Data'!B:B,D495,'Forecast Data'!C:C,BK$6)+SUMIFS('Forecast Data'!H:H,'Forecast Data'!B:B,D495,'Forecast Data'!C:C,BL$6)+SUMIFS('Forecast Data'!H:H,'Forecast Data'!B:B,D495,'Forecast Data'!C:C,BM$6)))/(SUMIFS('Forecast Data'!H:H,'Forecast Data'!B:B,D495,'Forecast Data'!C:C,BJ$6)+SUMIFS('Forecast Data'!H:H,'Forecast Data'!B:B,D495,'Forecast Data'!C:C,BK$6)+SUMIFS('Forecast Data'!H:H,'Forecast Data'!B:B,D495,'Forecast Data'!C:C,BL$6)+SUMIFS('Forecast Data'!H:H,'Forecast Data'!B:B,D495,'Forecast Data'!C:C,BM$6)),"")</f>
        <v>-9.865378686671462E-3</v>
      </c>
      <c r="CF495" s="12">
        <f t="shared" si="72"/>
        <v>3.9906607137410571E-5</v>
      </c>
      <c r="CG495" s="12">
        <f t="shared" si="73"/>
        <v>-2.0121258851333068E-5</v>
      </c>
      <c r="CH495" s="13">
        <f t="shared" si="74"/>
        <v>6.0027865988743637E-3</v>
      </c>
      <c r="CI495" s="13"/>
    </row>
    <row r="496" spans="1:87" ht="13.2">
      <c r="A496" s="1"/>
      <c r="B496" t="str">
        <f t="shared" si="82"/>
        <v>Aroma360</v>
      </c>
      <c r="D496" t="s">
        <v>528</v>
      </c>
      <c r="E496" s="11">
        <f>SUMIFS('Fin Data'!F:F,'Fin Data'!A:A,D496)</f>
        <v>787</v>
      </c>
      <c r="F496" s="11">
        <f>SUMIFS('Fin Data with 6 week hist'!I:I,'Fin Data with 6 week hist'!$A:$A,$D496)</f>
        <v>154</v>
      </c>
      <c r="G496" s="11">
        <f>SUMIFS('Fin Data with 6 week hist'!J:J,'Fin Data with 6 week hist'!$A:$A,$D496)</f>
        <v>161</v>
      </c>
      <c r="H496" s="11">
        <f>SUMIFS('Fin Data with 6 week hist'!K:K,'Fin Data with 6 week hist'!$A:$A,$D496)+SUMIFS('Unit Cancellations'!D:D,'Unit Cancellations'!$B:$B,$D496)</f>
        <v>170</v>
      </c>
      <c r="I496" s="11">
        <f>SUMIFS('Fin Data with 6 week hist'!L:L,'Fin Data with 6 week hist'!$A:$A,$D496)+SUMIFS('Unit Cancellations'!E:E,'Unit Cancellations'!$B:$B,$D496)</f>
        <v>138</v>
      </c>
      <c r="J496" s="11">
        <f>SUMIFS('Fin Data with 6 week hist'!M:M,'Fin Data with 6 week hist'!$A:$A,$D496)+SUMIFS('Unit Cancellations'!F:F,'Unit Cancellations'!$B:$B,$D496)</f>
        <v>138</v>
      </c>
      <c r="K496" s="11">
        <f>SUMIFS('Fin Data with 6 week hist'!N:N,'Fin Data with 6 week hist'!$A:$A,$D496)+SUMIFS('Unit Cancellations'!G:G,'Unit Cancellations'!$B:$B,$D496)</f>
        <v>84</v>
      </c>
      <c r="L496" s="11">
        <f>SUMIFS('Fin Data'!AN:AN,'Fin Data'!A:A,D496)</f>
        <v>140.83333333333334</v>
      </c>
      <c r="M496" s="12">
        <f>IFERROR(SUMIFS('Fin Data'!AO:AO,'Fin Data'!A:A,D496),"")</f>
        <v>-0.82105040237187632</v>
      </c>
      <c r="N496" s="1"/>
      <c r="O496" s="11">
        <f t="shared" si="63"/>
        <v>72.5</v>
      </c>
      <c r="P496" s="12">
        <f t="shared" si="64"/>
        <v>-0.92153679653679654</v>
      </c>
      <c r="Q496" s="1"/>
      <c r="R496" s="11">
        <f t="shared" si="65"/>
        <v>69.5</v>
      </c>
      <c r="S496" s="12">
        <f t="shared" si="66"/>
        <v>-0.91237194641449959</v>
      </c>
      <c r="T496" s="11">
        <f t="shared" si="67"/>
        <v>0</v>
      </c>
      <c r="U496" s="1" t="e">
        <f t="shared" si="83"/>
        <v>#REF!</v>
      </c>
      <c r="V496" s="1"/>
      <c r="W496" s="11">
        <f>SUMIFS('Forecast Data'!$D:$D,'Forecast Data'!$C:$C,W$6,'Forecast Data'!$B:$B,$D496)</f>
        <v>73</v>
      </c>
      <c r="X496" s="11">
        <f>SUMIFS('Forecast Data'!$D:$D,'Forecast Data'!$C:$C,X$6,'Forecast Data'!$B:$B,$D496)</f>
        <v>73</v>
      </c>
      <c r="Y496" s="11">
        <f>SUMIFS('Forecast Data'!$D:$D,'Forecast Data'!$C:$C,Y$6,'Forecast Data'!$B:$B,$D496)</f>
        <v>75</v>
      </c>
      <c r="Z496" s="11">
        <f>SUMIFS('Forecast Data'!$D:$D,'Forecast Data'!$C:$C,Z$6,'Forecast Data'!$B:$B,$D496)</f>
        <v>69</v>
      </c>
      <c r="AA496" s="11">
        <f>SUMIFS('Forecast Data'!$D:$D,'Forecast Data'!$C:$C,AA$6,'Forecast Data'!$B:$B,$D496)</f>
        <v>67</v>
      </c>
      <c r="AB496" s="11">
        <f>SUMIFS('Forecast Data'!$D:$D,'Forecast Data'!$C:$C,AB$6,'Forecast Data'!$B:$B,$D496)</f>
        <v>67</v>
      </c>
      <c r="AC496" s="11">
        <f>SUMIFS('Forecast Data'!$D:$D,'Forecast Data'!$C:$C,AC$6,'Forecast Data'!$B:$B,$D496)</f>
        <v>66</v>
      </c>
      <c r="AD496" s="11">
        <f>SUMIFS('Forecast Data'!$D:$D,'Forecast Data'!$C:$C,AD$6,'Forecast Data'!$B:$B,$D496)</f>
        <v>66</v>
      </c>
      <c r="AE496" s="11">
        <f>SUMIFS('Forecast Data'!$D:$D,'Forecast Data'!$C:$C,AE$6,'Forecast Data'!$B:$B,$D496)</f>
        <v>60</v>
      </c>
      <c r="AF496" s="11">
        <f>SUMIFS('Forecast Data'!$D:$D,'Forecast Data'!$C:$C,AF$6,'Forecast Data'!$B:$B,$D496)</f>
        <v>57</v>
      </c>
      <c r="AG496" s="11">
        <f>SUMIFS('Forecast Data'!$D:$D,'Forecast Data'!$C:$C,AG$6,'Forecast Data'!$B:$B,$D496)</f>
        <v>52</v>
      </c>
      <c r="AH496" s="11">
        <f>SUMIFS('Forecast Data'!$D:$D,'Forecast Data'!$C:$C,AH$6,'Forecast Data'!$B:$B,$D496)</f>
        <v>50</v>
      </c>
      <c r="AI496" s="1"/>
      <c r="AJ496" s="12">
        <f>IF(SUMIFS('Forecast Data'!$E:$E,'Forecast Data'!$C:$C,AJ$6,'Forecast Data'!$B:$B,$D496)=0,"",SUMIFS('Forecast Data'!$E:$E,'Forecast Data'!$C:$C,AJ$6,'Forecast Data'!$B:$B,$D496))</f>
        <v>-0.92</v>
      </c>
      <c r="AK496" s="12">
        <f>IF(SUMIFS('Forecast Data'!$E:$E,'Forecast Data'!$C:$C,AK$6,'Forecast Data'!$B:$B,$D496)=0,"",SUMIFS('Forecast Data'!$E:$E,'Forecast Data'!$C:$C,AK$6,'Forecast Data'!$B:$B,$D496))</f>
        <v>-0.92</v>
      </c>
      <c r="AL496" s="12">
        <f>IF(SUMIFS('Forecast Data'!$E:$E,'Forecast Data'!$C:$C,AL$6,'Forecast Data'!$B:$B,$D496)=0,"",SUMIFS('Forecast Data'!$E:$E,'Forecast Data'!$C:$C,AL$6,'Forecast Data'!$B:$B,$D496))</f>
        <v>-0.92</v>
      </c>
      <c r="AM496" s="12">
        <f>IF(SUMIFS('Forecast Data'!$E:$E,'Forecast Data'!$C:$C,AM$6,'Forecast Data'!$B:$B,$D496)=0,"",SUMIFS('Forecast Data'!$E:$E,'Forecast Data'!$C:$C,AM$6,'Forecast Data'!$B:$B,$D496))</f>
        <v>-0.93</v>
      </c>
      <c r="AN496" s="12">
        <f>IF(SUMIFS('Forecast Data'!$E:$E,'Forecast Data'!$C:$C,AN$6,'Forecast Data'!$B:$B,$D496)=0,"",SUMIFS('Forecast Data'!$E:$E,'Forecast Data'!$C:$C,AN$6,'Forecast Data'!$B:$B,$D496))</f>
        <v>-0.92</v>
      </c>
      <c r="AO496" s="12">
        <f>IF(SUMIFS('Forecast Data'!$E:$E,'Forecast Data'!$C:$C,AO$6,'Forecast Data'!$B:$B,$D496)=0,"",SUMIFS('Forecast Data'!$E:$E,'Forecast Data'!$C:$C,AO$6,'Forecast Data'!$B:$B,$D496))</f>
        <v>-0.9</v>
      </c>
      <c r="AP496" s="12">
        <f>IF(SUMIFS('Forecast Data'!$E:$E,'Forecast Data'!$C:$C,AP$6,'Forecast Data'!$B:$B,$D496)=0,"",SUMIFS('Forecast Data'!$E:$E,'Forecast Data'!$C:$C,AP$6,'Forecast Data'!$B:$B,$D496))</f>
        <v>-0.9</v>
      </c>
      <c r="AQ496" s="12">
        <f>IF(SUMIFS('Forecast Data'!$E:$E,'Forecast Data'!$C:$C,AQ$6,'Forecast Data'!$B:$B,$D496)=0,"",SUMIFS('Forecast Data'!$E:$E,'Forecast Data'!$C:$C,AQ$6,'Forecast Data'!$B:$B,$D496))</f>
        <v>-0.87</v>
      </c>
      <c r="AR496" s="12">
        <f>IF(SUMIFS('Forecast Data'!$E:$E,'Forecast Data'!$C:$C,AR$6,'Forecast Data'!$B:$B,$D496)=0,"",SUMIFS('Forecast Data'!$E:$E,'Forecast Data'!$C:$C,AR$6,'Forecast Data'!$B:$B,$D496))</f>
        <v>-0.89</v>
      </c>
      <c r="AS496" s="12">
        <f>IF(SUMIFS('Forecast Data'!$E:$E,'Forecast Data'!$C:$C,AS$6,'Forecast Data'!$B:$B,$D496)=0,"",SUMIFS('Forecast Data'!$E:$E,'Forecast Data'!$C:$C,AS$6,'Forecast Data'!$B:$B,$D496))</f>
        <v>-0.88</v>
      </c>
      <c r="AT496" s="12">
        <f>IF(SUMIFS('Forecast Data'!$E:$E,'Forecast Data'!$C:$C,AT$6,'Forecast Data'!$B:$B,$D496)=0,"",SUMIFS('Forecast Data'!$E:$E,'Forecast Data'!$C:$C,AT$6,'Forecast Data'!$B:$B,$D496))</f>
        <v>-0.87</v>
      </c>
      <c r="AU496" s="12">
        <f>IF(SUMIFS('Forecast Data'!$E:$E,'Forecast Data'!$C:$C,AU$6,'Forecast Data'!$B:$B,$D496)=0,"",SUMIFS('Forecast Data'!$E:$E,'Forecast Data'!$C:$C,AU$6,'Forecast Data'!$B:$B,$D496))</f>
        <v>-0.89</v>
      </c>
      <c r="AV496" s="1"/>
      <c r="AW496" s="11">
        <f>SUMIFS('OP Units'!E:E,'OP Units'!$A:$A,$D496)</f>
        <v>0</v>
      </c>
      <c r="AX496" s="11">
        <f>SUMIFS('OP Units'!F:F,'OP Units'!$A:$A,$D496)</f>
        <v>0</v>
      </c>
      <c r="AY496" s="11">
        <f>SUMIFS('OP Units'!G:G,'OP Units'!$A:$A,$D496)</f>
        <v>0</v>
      </c>
      <c r="AZ496" s="11">
        <f>SUMIFS('OP Units'!H:H,'OP Units'!$A:$A,$D496)</f>
        <v>0</v>
      </c>
      <c r="BA496" s="11">
        <f>SUMIFS('OP Units'!I:I,'OP Units'!$A:$A,$D496)</f>
        <v>0</v>
      </c>
      <c r="BB496" s="11">
        <f>SUMIFS('OP Units'!J:J,'OP Units'!$A:$A,$D496)</f>
        <v>0</v>
      </c>
      <c r="BC496" s="11">
        <f>SUMIFS('OP Units'!K:K,'OP Units'!$A:$A,$D496)</f>
        <v>0</v>
      </c>
      <c r="BD496" s="11">
        <f>SUMIFS('OP Units'!L:L,'OP Units'!$A:$A,$D496)</f>
        <v>0</v>
      </c>
      <c r="BE496" s="11">
        <f>SUMIFS('OP Units'!M:M,'OP Units'!$A:$A,$D496)</f>
        <v>0</v>
      </c>
      <c r="BF496" s="11">
        <f>SUMIFS('OP Units'!N:N,'OP Units'!$A:$A,$D496)</f>
        <v>0</v>
      </c>
      <c r="BG496" s="11">
        <f>SUMIFS('OP Units'!O:O,'OP Units'!$A:$A,$D496)</f>
        <v>0</v>
      </c>
      <c r="BH496" s="11">
        <f>SUMIFS('OP Units'!P:P,'OP Units'!$A:$A,$D496)</f>
        <v>0</v>
      </c>
      <c r="BI496" s="1"/>
      <c r="BJ496" s="12">
        <f>IFERROR((SUMIFS('OP Units'!E:E,'OP Units'!$A:$A,$D496)-SUMIFS('Forecast Data'!$H:$H,'Forecast Data'!$C:$C,BJ$6,'Forecast Data'!$B:$B,$D496))/SUMIFS('Forecast Data'!$H:$H,'Forecast Data'!$C:$C,BJ$6,'Forecast Data'!$B:$B,$D496),"")</f>
        <v>-1</v>
      </c>
      <c r="BK496" s="12">
        <f>IFERROR((SUMIFS('OP Units'!F:F,'OP Units'!$A:$A,$D496)-SUMIFS('Forecast Data'!$H:$H,'Forecast Data'!$C:$C,BK$6,'Forecast Data'!$B:$B,$D496))/SUMIFS('Forecast Data'!$H:$H,'Forecast Data'!$C:$C,BK$6,'Forecast Data'!$B:$B,$D496),"")</f>
        <v>-1</v>
      </c>
      <c r="BL496" s="12">
        <f>IFERROR((SUMIFS('OP Units'!G:G,'OP Units'!$A:$A,$D496)-SUMIFS('Forecast Data'!$H:$H,'Forecast Data'!$C:$C,BL$6,'Forecast Data'!$B:$B,$D496))/SUMIFS('Forecast Data'!$H:$H,'Forecast Data'!$C:$C,BL$6,'Forecast Data'!$B:$B,$D496),"")</f>
        <v>-1</v>
      </c>
      <c r="BM496" s="12">
        <f>IFERROR((SUMIFS('OP Units'!H:H,'OP Units'!$A:$A,$D496)-SUMIFS('Forecast Data'!$H:$H,'Forecast Data'!$C:$C,BM$6,'Forecast Data'!$B:$B,$D496))/SUMIFS('Forecast Data'!$H:$H,'Forecast Data'!$C:$C,BM$6,'Forecast Data'!$B:$B,$D496),"")</f>
        <v>-1</v>
      </c>
      <c r="BN496" s="12">
        <f>IFERROR((SUMIFS('OP Units'!I:I,'OP Units'!$A:$A,$D496)-SUMIFS('Forecast Data'!$H:$H,'Forecast Data'!$C:$C,BN$6,'Forecast Data'!$B:$B,$D496))/SUMIFS('Forecast Data'!$H:$H,'Forecast Data'!$C:$C,BN$6,'Forecast Data'!$B:$B,$D496),"")</f>
        <v>-1</v>
      </c>
      <c r="BO496" s="12">
        <f>IFERROR((SUMIFS('OP Units'!J:J,'OP Units'!$A:$A,$D496)-SUMIFS('Forecast Data'!$H:$H,'Forecast Data'!$C:$C,BO$6,'Forecast Data'!$B:$B,$D496))/SUMIFS('Forecast Data'!$H:$H,'Forecast Data'!$C:$C,BO$6,'Forecast Data'!$B:$B,$D496),"")</f>
        <v>-1</v>
      </c>
      <c r="BP496" s="12">
        <f>IFERROR((SUMIFS('OP Units'!K:K,'OP Units'!$A:$A,$D496)-SUMIFS('Forecast Data'!$H:$H,'Forecast Data'!$C:$C,BP$6,'Forecast Data'!$B:$B,$D496))/SUMIFS('Forecast Data'!$H:$H,'Forecast Data'!$C:$C,BP$6,'Forecast Data'!$B:$B,$D496),"")</f>
        <v>-1</v>
      </c>
      <c r="BQ496" s="12">
        <f>IFERROR((SUMIFS('OP Units'!L:L,'OP Units'!$A:$A,$D496)-SUMIFS('Forecast Data'!$H:$H,'Forecast Data'!$C:$C,BQ$6,'Forecast Data'!$B:$B,$D496))/SUMIFS('Forecast Data'!$H:$H,'Forecast Data'!$C:$C,BQ$6,'Forecast Data'!$B:$B,$D496),"")</f>
        <v>-1</v>
      </c>
      <c r="BR496" s="12">
        <f>IFERROR((SUMIFS('OP Units'!M:M,'OP Units'!$A:$A,$D496)-SUMIFS('Forecast Data'!$H:$H,'Forecast Data'!$C:$C,BR$6,'Forecast Data'!$B:$B,$D496))/SUMIFS('Forecast Data'!$H:$H,'Forecast Data'!$C:$C,BR$6,'Forecast Data'!$B:$B,$D496),"")</f>
        <v>-1</v>
      </c>
      <c r="BS496" s="12">
        <f>IFERROR((SUMIFS('OP Units'!N:N,'OP Units'!$A:$A,$D496)-SUMIFS('Forecast Data'!$H:$H,'Forecast Data'!$C:$C,BS$6,'Forecast Data'!$B:$B,$D496))/SUMIFS('Forecast Data'!$H:$H,'Forecast Data'!$C:$C,BS$6,'Forecast Data'!$B:$B,$D496),"")</f>
        <v>-1</v>
      </c>
      <c r="BT496" s="12">
        <f>IFERROR((SUMIFS('OP Units'!O:O,'OP Units'!$A:$A,$D496)-SUMIFS('Forecast Data'!$H:$H,'Forecast Data'!$C:$C,BT$6,'Forecast Data'!$B:$B,$D496))/SUMIFS('Forecast Data'!$H:$H,'Forecast Data'!$C:$C,BT$6,'Forecast Data'!$B:$B,$D496),"")</f>
        <v>-1</v>
      </c>
      <c r="BU496" s="12">
        <f>IFERROR((SUMIFS('OP Units'!P:P,'OP Units'!$A:$A,$D496)-SUMIFS('Forecast Data'!$H:$H,'Forecast Data'!$C:$C,BU$6,'Forecast Data'!$B:$B,$D496))/SUMIFS('Forecast Data'!$H:$H,'Forecast Data'!$C:$C,BU$6,'Forecast Data'!$B:$B,$D496),"")</f>
        <v>-1</v>
      </c>
      <c r="BV496" s="12"/>
      <c r="BW496" s="11">
        <f>(SUMIFS('Forecast Data'!H:H,'Forecast Data'!B:B,D496,'Forecast Data'!C:C,BK$6)+SUMIFS('Forecast Data'!H:H,'Forecast Data'!B:B,D496,'Forecast Data'!C:C,BL$6)+SUMIFS('Forecast Data'!H:H,'Forecast Data'!B:B,D496,'Forecast Data'!C:C,BM$6)+SUMIFS('Forecast Data'!H:H,'Forecast Data'!B:B,D496,'Forecast Data'!C:C,BN$6)+SUMIFS('Forecast Data'!H:H,'Forecast Data'!B:B,D496,'Forecast Data'!C:C,BO$6)+SUMIFS('Forecast Data'!H:H,'Forecast Data'!B:B,D496,'Forecast Data'!C:C,BP$6)+SUMIFS('Forecast Data'!H:H,'Forecast Data'!B:B,D496,'Forecast Data'!C:C,BQ$6)+SUMIFS('Forecast Data'!H:H,'Forecast Data'!B:B,D496,'Forecast Data'!C:C,BJ$6))/8</f>
        <v>793.125</v>
      </c>
      <c r="BX496" s="12">
        <f>IFERROR((SUM(W496:AD496)-(SUMIFS('Forecast Data'!H:H,'Forecast Data'!B:B,B496,'Forecast Data'!C:C,BJ$6)+SUMIFS('Forecast Data'!H:H,'Forecast Data'!B:B,B496,'Forecast Data'!C:C,BK$6)+SUMIFS('Forecast Data'!H:H,'Forecast Data'!B:B,B496,'Forecast Data'!C:C,BL$6)+SUMIFS('Forecast Data'!H:H,'Forecast Data'!B:B,B496,'Forecast Data'!C:C,BM$6)+SUMIFS('Forecast Data'!H:H,'Forecast Data'!B:B,B496,'Forecast Data'!C:C,BN$6)+SUMIFS('Forecast Data'!H:H,'Forecast Data'!B:B,B496,'Forecast Data'!C:C,BO$6)+SUMIFS('Forecast Data'!H:H,'Forecast Data'!B:B,B496,'Forecast Data'!C:C,BP$6)+SUMIFS('Forecast Data'!H:H,'Forecast Data'!B:B,B496,'Forecast Data'!C:C,BQ$6)))/(SUMIFS('Forecast Data'!H:H,'Forecast Data'!B:B,B496,'Forecast Data'!C:C,BJ$6)+SUMIFS('Forecast Data'!H:H,'Forecast Data'!B:B,B496,'Forecast Data'!C:C,BK$6)+SUMIFS('Forecast Data'!H:H,'Forecast Data'!B:B,B496,'Forecast Data'!C:C,BL$6)+SUMIFS('Forecast Data'!H:H,'Forecast Data'!B:B,B496,'Forecast Data'!C:C,BM$6)+SUMIFS('Forecast Data'!H:H,'Forecast Data'!B:B,B496,'Forecast Data'!C:C,BN$6)+SUMIFS('Forecast Data'!H:H,'Forecast Data'!B:B,B496,'Forecast Data'!C:C,BO$6)+SUMIFS('Forecast Data'!H:H,'Forecast Data'!B:B,B496,'Forecast Data'!C:C,BP$6)+SUMIFS('Forecast Data'!H:H,'Forecast Data'!B:B,B496,'Forecast Data'!C:C,BQ$6)),"")</f>
        <v>-0.91237194641449959</v>
      </c>
      <c r="BY496" s="12">
        <f t="shared" si="68"/>
        <v>-5.525639852562189E-4</v>
      </c>
      <c r="BZ496" s="16">
        <f t="shared" si="69"/>
        <v>-5.9503613159882218E-4</v>
      </c>
      <c r="CA496" s="13">
        <f t="shared" si="70"/>
        <v>4.2472146342603292E-3</v>
      </c>
      <c r="CB496" s="12">
        <f t="shared" si="71"/>
        <v>4.2472146342603294E-5</v>
      </c>
      <c r="CC496" s="12"/>
      <c r="CD496" s="11">
        <f>(SUMIFS('Forecast Data'!H:H,'Forecast Data'!B:B,D496,'Forecast Data'!C:C,BK$6)+SUMIFS('Forecast Data'!H:H,'Forecast Data'!B:B,D496,'Forecast Data'!C:C,BL$6)+SUMIFS('Forecast Data'!H:H,'Forecast Data'!B:B,D496,'Forecast Data'!C:C,BM$6)+SUMIFS('Forecast Data'!H:H,'Forecast Data'!B:B,D496,'Forecast Data'!C:C,BJ$6))/4</f>
        <v>924</v>
      </c>
      <c r="CE496" s="12">
        <f>IFERROR((SUM(W496:Z496)-(SUMIFS('Forecast Data'!H:H,'Forecast Data'!B:B,D496,'Forecast Data'!C:C,BJ$6)+SUMIFS('Forecast Data'!H:H,'Forecast Data'!B:B,D496,'Forecast Data'!C:C,BK$6)+SUMIFS('Forecast Data'!H:H,'Forecast Data'!B:B,D496,'Forecast Data'!C:C,BL$6)+SUMIFS('Forecast Data'!H:H,'Forecast Data'!B:B,D496,'Forecast Data'!C:C,BM$6)))/(SUMIFS('Forecast Data'!H:H,'Forecast Data'!B:B,D496,'Forecast Data'!C:C,BJ$6)+SUMIFS('Forecast Data'!H:H,'Forecast Data'!B:B,D496,'Forecast Data'!C:C,BK$6)+SUMIFS('Forecast Data'!H:H,'Forecast Data'!B:B,D496,'Forecast Data'!C:C,BL$6)+SUMIFS('Forecast Data'!H:H,'Forecast Data'!B:B,D496,'Forecast Data'!C:C,BM$6)),"")</f>
        <v>-0.92153679653679654</v>
      </c>
      <c r="CF496" s="12">
        <f t="shared" si="72"/>
        <v>-5.525639852562189E-4</v>
      </c>
      <c r="CG496" s="12">
        <f t="shared" si="73"/>
        <v>-7.1388549632958782E-4</v>
      </c>
      <c r="CH496" s="13">
        <f t="shared" si="74"/>
        <v>1.6132151107336894E-2</v>
      </c>
      <c r="CI496" s="13"/>
    </row>
    <row r="497" spans="1:87" ht="13.2">
      <c r="A497" s="1"/>
      <c r="B497" t="str">
        <f t="shared" si="82"/>
        <v>Antica Farmacista</v>
      </c>
      <c r="D497" t="s">
        <v>529</v>
      </c>
      <c r="E497" s="11">
        <f>SUMIFS('Fin Data'!F:F,'Fin Data'!A:A,D497)</f>
        <v>769</v>
      </c>
      <c r="F497" s="11">
        <f>SUMIFS('Fin Data with 6 week hist'!I:I,'Fin Data with 6 week hist'!$A:$A,$D497)</f>
        <v>739</v>
      </c>
      <c r="G497" s="11">
        <f>SUMIFS('Fin Data with 6 week hist'!J:J,'Fin Data with 6 week hist'!$A:$A,$D497)</f>
        <v>743</v>
      </c>
      <c r="H497" s="11">
        <f>SUMIFS('Fin Data with 6 week hist'!K:K,'Fin Data with 6 week hist'!$A:$A,$D497)+SUMIFS('Unit Cancellations'!D:D,'Unit Cancellations'!$B:$B,$D497)</f>
        <v>895</v>
      </c>
      <c r="I497" s="11">
        <f>SUMIFS('Fin Data with 6 week hist'!L:L,'Fin Data with 6 week hist'!$A:$A,$D497)+SUMIFS('Unit Cancellations'!E:E,'Unit Cancellations'!$B:$B,$D497)</f>
        <v>779</v>
      </c>
      <c r="J497" s="11">
        <f>SUMIFS('Fin Data with 6 week hist'!M:M,'Fin Data with 6 week hist'!$A:$A,$D497)+SUMIFS('Unit Cancellations'!F:F,'Unit Cancellations'!$B:$B,$D497)</f>
        <v>915</v>
      </c>
      <c r="K497" s="11">
        <f>SUMIFS('Fin Data with 6 week hist'!N:N,'Fin Data with 6 week hist'!$A:$A,$D497)+SUMIFS('Unit Cancellations'!G:G,'Unit Cancellations'!$B:$B,$D497)</f>
        <v>944</v>
      </c>
      <c r="L497" s="11">
        <f>SUMIFS('Fin Data'!AN:AN,'Fin Data'!A:A,D497)</f>
        <v>835.66666666666663</v>
      </c>
      <c r="M497" s="12">
        <f>IFERROR(SUMIFS('Fin Data'!AO:AO,'Fin Data'!A:A,D497),"")</f>
        <v>8.6692674469007316E-2</v>
      </c>
      <c r="N497" s="1"/>
      <c r="O497" s="11">
        <f t="shared" si="63"/>
        <v>713.75</v>
      </c>
      <c r="P497" s="12">
        <f t="shared" si="64"/>
        <v>-0.16078777189888302</v>
      </c>
      <c r="Q497" s="1"/>
      <c r="R497" s="11">
        <f t="shared" si="65"/>
        <v>673.875</v>
      </c>
      <c r="S497" s="12">
        <f t="shared" si="66"/>
        <v>-0.23995488509798393</v>
      </c>
      <c r="T497" s="11">
        <f t="shared" si="67"/>
        <v>868.625</v>
      </c>
      <c r="U497" s="1" t="e">
        <f t="shared" si="83"/>
        <v>#REF!</v>
      </c>
      <c r="V497" s="1"/>
      <c r="W497" s="11">
        <f>SUMIFS('Forecast Data'!$D:$D,'Forecast Data'!$C:$C,W$6,'Forecast Data'!$B:$B,$D497)</f>
        <v>752</v>
      </c>
      <c r="X497" s="11">
        <f>SUMIFS('Forecast Data'!$D:$D,'Forecast Data'!$C:$C,X$6,'Forecast Data'!$B:$B,$D497)</f>
        <v>744</v>
      </c>
      <c r="Y497" s="11">
        <f>SUMIFS('Forecast Data'!$D:$D,'Forecast Data'!$C:$C,Y$6,'Forecast Data'!$B:$B,$D497)</f>
        <v>716</v>
      </c>
      <c r="Z497" s="11">
        <f>SUMIFS('Forecast Data'!$D:$D,'Forecast Data'!$C:$C,Z$6,'Forecast Data'!$B:$B,$D497)</f>
        <v>643</v>
      </c>
      <c r="AA497" s="11">
        <f>SUMIFS('Forecast Data'!$D:$D,'Forecast Data'!$C:$C,AA$6,'Forecast Data'!$B:$B,$D497)</f>
        <v>641</v>
      </c>
      <c r="AB497" s="11">
        <f>SUMIFS('Forecast Data'!$D:$D,'Forecast Data'!$C:$C,AB$6,'Forecast Data'!$B:$B,$D497)</f>
        <v>642</v>
      </c>
      <c r="AC497" s="11">
        <f>SUMIFS('Forecast Data'!$D:$D,'Forecast Data'!$C:$C,AC$6,'Forecast Data'!$B:$B,$D497)</f>
        <v>634</v>
      </c>
      <c r="AD497" s="11">
        <f>SUMIFS('Forecast Data'!$D:$D,'Forecast Data'!$C:$C,AD$6,'Forecast Data'!$B:$B,$D497)</f>
        <v>619</v>
      </c>
      <c r="AE497" s="11">
        <f>SUMIFS('Forecast Data'!$D:$D,'Forecast Data'!$C:$C,AE$6,'Forecast Data'!$B:$B,$D497)</f>
        <v>646</v>
      </c>
      <c r="AF497" s="11">
        <f>SUMIFS('Forecast Data'!$D:$D,'Forecast Data'!$C:$C,AF$6,'Forecast Data'!$B:$B,$D497)</f>
        <v>649</v>
      </c>
      <c r="AG497" s="11">
        <f>SUMIFS('Forecast Data'!$D:$D,'Forecast Data'!$C:$C,AG$6,'Forecast Data'!$B:$B,$D497)</f>
        <v>656</v>
      </c>
      <c r="AH497" s="11">
        <f>SUMIFS('Forecast Data'!$D:$D,'Forecast Data'!$C:$C,AH$6,'Forecast Data'!$B:$B,$D497)</f>
        <v>451</v>
      </c>
      <c r="AI497" s="1"/>
      <c r="AJ497" s="12">
        <f>IF(SUMIFS('Forecast Data'!$E:$E,'Forecast Data'!$C:$C,AJ$6,'Forecast Data'!$B:$B,$D497)=0,"",SUMIFS('Forecast Data'!$E:$E,'Forecast Data'!$C:$C,AJ$6,'Forecast Data'!$B:$B,$D497))</f>
        <v>0.08</v>
      </c>
      <c r="AK497" s="12">
        <f>IF(SUMIFS('Forecast Data'!$E:$E,'Forecast Data'!$C:$C,AK$6,'Forecast Data'!$B:$B,$D497)=0,"",SUMIFS('Forecast Data'!$E:$E,'Forecast Data'!$C:$C,AK$6,'Forecast Data'!$B:$B,$D497))</f>
        <v>-0.21</v>
      </c>
      <c r="AL497" s="12">
        <f>IF(SUMIFS('Forecast Data'!$E:$E,'Forecast Data'!$C:$C,AL$6,'Forecast Data'!$B:$B,$D497)=0,"",SUMIFS('Forecast Data'!$E:$E,'Forecast Data'!$C:$C,AL$6,'Forecast Data'!$B:$B,$D497))</f>
        <v>-0.2</v>
      </c>
      <c r="AM497" s="12">
        <f>IF(SUMIFS('Forecast Data'!$E:$E,'Forecast Data'!$C:$C,AM$6,'Forecast Data'!$B:$B,$D497)=0,"",SUMIFS('Forecast Data'!$E:$E,'Forecast Data'!$C:$C,AM$6,'Forecast Data'!$B:$B,$D497))</f>
        <v>-0.26</v>
      </c>
      <c r="AN497" s="12">
        <f>IF(SUMIFS('Forecast Data'!$E:$E,'Forecast Data'!$C:$C,AN$6,'Forecast Data'!$B:$B,$D497)=0,"",SUMIFS('Forecast Data'!$E:$E,'Forecast Data'!$C:$C,AN$6,'Forecast Data'!$B:$B,$D497))</f>
        <v>-0.19</v>
      </c>
      <c r="AO497" s="12">
        <f>IF(SUMIFS('Forecast Data'!$E:$E,'Forecast Data'!$C:$C,AO$6,'Forecast Data'!$B:$B,$D497)=0,"",SUMIFS('Forecast Data'!$E:$E,'Forecast Data'!$C:$C,AO$6,'Forecast Data'!$B:$B,$D497))</f>
        <v>-0.32</v>
      </c>
      <c r="AP497" s="12">
        <f>IF(SUMIFS('Forecast Data'!$E:$E,'Forecast Data'!$C:$C,AP$6,'Forecast Data'!$B:$B,$D497)=0,"",SUMIFS('Forecast Data'!$E:$E,'Forecast Data'!$C:$C,AP$6,'Forecast Data'!$B:$B,$D497))</f>
        <v>-0.4</v>
      </c>
      <c r="AQ497" s="12">
        <f>IF(SUMIFS('Forecast Data'!$E:$E,'Forecast Data'!$C:$C,AQ$6,'Forecast Data'!$B:$B,$D497)=0,"",SUMIFS('Forecast Data'!$E:$E,'Forecast Data'!$C:$C,AQ$6,'Forecast Data'!$B:$B,$D497))</f>
        <v>-0.31</v>
      </c>
      <c r="AR497" s="12">
        <f>IF(SUMIFS('Forecast Data'!$E:$E,'Forecast Data'!$C:$C,AR$6,'Forecast Data'!$B:$B,$D497)=0,"",SUMIFS('Forecast Data'!$E:$E,'Forecast Data'!$C:$C,AR$6,'Forecast Data'!$B:$B,$D497))</f>
        <v>-0.28999999999999998</v>
      </c>
      <c r="AS497" s="12">
        <f>IF(SUMIFS('Forecast Data'!$E:$E,'Forecast Data'!$C:$C,AS$6,'Forecast Data'!$B:$B,$D497)=0,"",SUMIFS('Forecast Data'!$E:$E,'Forecast Data'!$C:$C,AS$6,'Forecast Data'!$B:$B,$D497))</f>
        <v>-0.28999999999999998</v>
      </c>
      <c r="AT497" s="12">
        <f>IF(SUMIFS('Forecast Data'!$E:$E,'Forecast Data'!$C:$C,AT$6,'Forecast Data'!$B:$B,$D497)=0,"",SUMIFS('Forecast Data'!$E:$E,'Forecast Data'!$C:$C,AT$6,'Forecast Data'!$B:$B,$D497))</f>
        <v>-0.34</v>
      </c>
      <c r="AU497" s="12">
        <f>IF(SUMIFS('Forecast Data'!$E:$E,'Forecast Data'!$C:$C,AU$6,'Forecast Data'!$B:$B,$D497)=0,"",SUMIFS('Forecast Data'!$E:$E,'Forecast Data'!$C:$C,AU$6,'Forecast Data'!$B:$B,$D497))</f>
        <v>-0.49</v>
      </c>
      <c r="AV497" s="1"/>
      <c r="AW497" s="11">
        <f>SUMIFS('OP Units'!E:E,'OP Units'!$A:$A,$D497)</f>
        <v>843</v>
      </c>
      <c r="AX497" s="11">
        <f>SUMIFS('OP Units'!F:F,'OP Units'!$A:$A,$D497)</f>
        <v>924</v>
      </c>
      <c r="AY497" s="11">
        <f>SUMIFS('OP Units'!G:G,'OP Units'!$A:$A,$D497)</f>
        <v>1142</v>
      </c>
      <c r="AZ497" s="11">
        <f>SUMIFS('OP Units'!H:H,'OP Units'!$A:$A,$D497)</f>
        <v>685</v>
      </c>
      <c r="BA497" s="11">
        <f>SUMIFS('OP Units'!I:I,'OP Units'!$A:$A,$D497)</f>
        <v>830</v>
      </c>
      <c r="BB497" s="11">
        <f>SUMIFS('OP Units'!J:J,'OP Units'!$A:$A,$D497)</f>
        <v>902</v>
      </c>
      <c r="BC497" s="11">
        <f>SUMIFS('OP Units'!K:K,'OP Units'!$A:$A,$D497)</f>
        <v>795</v>
      </c>
      <c r="BD497" s="11">
        <f>SUMIFS('OP Units'!L:L,'OP Units'!$A:$A,$D497)</f>
        <v>828</v>
      </c>
      <c r="BE497" s="11">
        <f>SUMIFS('OP Units'!M:M,'OP Units'!$A:$A,$D497)</f>
        <v>843</v>
      </c>
      <c r="BF497" s="11">
        <f>SUMIFS('OP Units'!N:N,'OP Units'!$A:$A,$D497)</f>
        <v>690</v>
      </c>
      <c r="BG497" s="11">
        <f>SUMIFS('OP Units'!O:O,'OP Units'!$A:$A,$D497)</f>
        <v>928</v>
      </c>
      <c r="BH497" s="11">
        <f>SUMIFS('OP Units'!P:P,'OP Units'!$A:$A,$D497)</f>
        <v>890</v>
      </c>
      <c r="BI497" s="1"/>
      <c r="BJ497" s="12">
        <f>IFERROR((SUMIFS('OP Units'!E:E,'OP Units'!$A:$A,$D497)-SUMIFS('Forecast Data'!$H:$H,'Forecast Data'!$C:$C,BJ$6,'Forecast Data'!$B:$B,$D497))/SUMIFS('Forecast Data'!$H:$H,'Forecast Data'!$C:$C,BJ$6,'Forecast Data'!$B:$B,$D497),"")</f>
        <v>0.20600858369098712</v>
      </c>
      <c r="BK497" s="12">
        <f>IFERROR((SUMIFS('OP Units'!F:F,'OP Units'!$A:$A,$D497)-SUMIFS('Forecast Data'!$H:$H,'Forecast Data'!$C:$C,BK$6,'Forecast Data'!$B:$B,$D497))/SUMIFS('Forecast Data'!$H:$H,'Forecast Data'!$C:$C,BK$6,'Forecast Data'!$B:$B,$D497),"")</f>
        <v>-1.5974440894568689E-2</v>
      </c>
      <c r="BL497" s="12">
        <f>IFERROR((SUMIFS('OP Units'!G:G,'OP Units'!$A:$A,$D497)-SUMIFS('Forecast Data'!$H:$H,'Forecast Data'!$C:$C,BL$6,'Forecast Data'!$B:$B,$D497))/SUMIFS('Forecast Data'!$H:$H,'Forecast Data'!$C:$C,BL$6,'Forecast Data'!$B:$B,$D497),"")</f>
        <v>0.27030033370411566</v>
      </c>
      <c r="BM497" s="12">
        <f>IFERROR((SUMIFS('OP Units'!H:H,'OP Units'!$A:$A,$D497)-SUMIFS('Forecast Data'!$H:$H,'Forecast Data'!$C:$C,BM$6,'Forecast Data'!$B:$B,$D497))/SUMIFS('Forecast Data'!$H:$H,'Forecast Data'!$C:$C,BM$6,'Forecast Data'!$B:$B,$D497),"")</f>
        <v>-0.20809248554913296</v>
      </c>
      <c r="BN497" s="12">
        <f>IFERROR((SUMIFS('OP Units'!I:I,'OP Units'!$A:$A,$D497)-SUMIFS('Forecast Data'!$H:$H,'Forecast Data'!$C:$C,BN$6,'Forecast Data'!$B:$B,$D497))/SUMIFS('Forecast Data'!$H:$H,'Forecast Data'!$C:$C,BN$6,'Forecast Data'!$B:$B,$D497),"")</f>
        <v>5.1964512040557666E-2</v>
      </c>
      <c r="BO497" s="12">
        <f>IFERROR((SUMIFS('OP Units'!J:J,'OP Units'!$A:$A,$D497)-SUMIFS('Forecast Data'!$H:$H,'Forecast Data'!$C:$C,BO$6,'Forecast Data'!$B:$B,$D497))/SUMIFS('Forecast Data'!$H:$H,'Forecast Data'!$C:$C,BO$6,'Forecast Data'!$B:$B,$D497),"")</f>
        <v>-4.5502645502645503E-2</v>
      </c>
      <c r="BP497" s="12">
        <f>IFERROR((SUMIFS('OP Units'!K:K,'OP Units'!$A:$A,$D497)-SUMIFS('Forecast Data'!$H:$H,'Forecast Data'!$C:$C,BP$6,'Forecast Data'!$B:$B,$D497))/SUMIFS('Forecast Data'!$H:$H,'Forecast Data'!$C:$C,BP$6,'Forecast Data'!$B:$B,$D497),"")</f>
        <v>-0.25141242937853109</v>
      </c>
      <c r="BQ497" s="12">
        <f>IFERROR((SUMIFS('OP Units'!L:L,'OP Units'!$A:$A,$D497)-SUMIFS('Forecast Data'!$H:$H,'Forecast Data'!$C:$C,BQ$6,'Forecast Data'!$B:$B,$D497))/SUMIFS('Forecast Data'!$H:$H,'Forecast Data'!$C:$C,BQ$6,'Forecast Data'!$B:$B,$D497),"")</f>
        <v>-7.4860335195530731E-2</v>
      </c>
      <c r="BR497" s="12">
        <f>IFERROR((SUMIFS('OP Units'!M:M,'OP Units'!$A:$A,$D497)-SUMIFS('Forecast Data'!$H:$H,'Forecast Data'!$C:$C,BR$6,'Forecast Data'!$B:$B,$D497))/SUMIFS('Forecast Data'!$H:$H,'Forecast Data'!$C:$C,BR$6,'Forecast Data'!$B:$B,$D497),"")</f>
        <v>-7.1585903083700442E-2</v>
      </c>
      <c r="BS497" s="12">
        <f>IFERROR((SUMIFS('OP Units'!N:N,'OP Units'!$A:$A,$D497)-SUMIFS('Forecast Data'!$H:$H,'Forecast Data'!$C:$C,BS$6,'Forecast Data'!$B:$B,$D497))/SUMIFS('Forecast Data'!$H:$H,'Forecast Data'!$C:$C,BS$6,'Forecast Data'!$B:$B,$D497),"")</f>
        <v>-0.24590163934426229</v>
      </c>
      <c r="BT497" s="12">
        <f>IFERROR((SUMIFS('OP Units'!O:O,'OP Units'!$A:$A,$D497)-SUMIFS('Forecast Data'!$H:$H,'Forecast Data'!$C:$C,BT$6,'Forecast Data'!$B:$B,$D497))/SUMIFS('Forecast Data'!$H:$H,'Forecast Data'!$C:$C,BT$6,'Forecast Data'!$B:$B,$D497),"")</f>
        <v>-6.0728744939271252E-2</v>
      </c>
      <c r="BU497" s="12">
        <f>IFERROR((SUMIFS('OP Units'!P:P,'OP Units'!$A:$A,$D497)-SUMIFS('Forecast Data'!$H:$H,'Forecast Data'!$C:$C,BU$6,'Forecast Data'!$B:$B,$D497))/SUMIFS('Forecast Data'!$H:$H,'Forecast Data'!$C:$C,BU$6,'Forecast Data'!$B:$B,$D497),"")</f>
        <v>1.4823261117445839E-2</v>
      </c>
      <c r="BV497" s="12"/>
      <c r="BW497" s="11">
        <f>(SUMIFS('Forecast Data'!H:H,'Forecast Data'!B:B,D497,'Forecast Data'!C:C,BK$6)+SUMIFS('Forecast Data'!H:H,'Forecast Data'!B:B,D497,'Forecast Data'!C:C,BL$6)+SUMIFS('Forecast Data'!H:H,'Forecast Data'!B:B,D497,'Forecast Data'!C:C,BM$6)+SUMIFS('Forecast Data'!H:H,'Forecast Data'!B:B,D497,'Forecast Data'!C:C,BN$6)+SUMIFS('Forecast Data'!H:H,'Forecast Data'!B:B,D497,'Forecast Data'!C:C,BO$6)+SUMIFS('Forecast Data'!H:H,'Forecast Data'!B:B,D497,'Forecast Data'!C:C,BP$6)+SUMIFS('Forecast Data'!H:H,'Forecast Data'!B:B,D497,'Forecast Data'!C:C,BQ$6)+SUMIFS('Forecast Data'!H:H,'Forecast Data'!B:B,D497,'Forecast Data'!C:C,BJ$6))/8</f>
        <v>886.625</v>
      </c>
      <c r="BX497" s="12">
        <f>IFERROR((SUM(W497:AD497)-(SUMIFS('Forecast Data'!H:H,'Forecast Data'!B:B,B497,'Forecast Data'!C:C,BJ$6)+SUMIFS('Forecast Data'!H:H,'Forecast Data'!B:B,B497,'Forecast Data'!C:C,BK$6)+SUMIFS('Forecast Data'!H:H,'Forecast Data'!B:B,B497,'Forecast Data'!C:C,BL$6)+SUMIFS('Forecast Data'!H:H,'Forecast Data'!B:B,B497,'Forecast Data'!C:C,BM$6)+SUMIFS('Forecast Data'!H:H,'Forecast Data'!B:B,B497,'Forecast Data'!C:C,BN$6)+SUMIFS('Forecast Data'!H:H,'Forecast Data'!B:B,B497,'Forecast Data'!C:C,BO$6)+SUMIFS('Forecast Data'!H:H,'Forecast Data'!B:B,B497,'Forecast Data'!C:C,BP$6)+SUMIFS('Forecast Data'!H:H,'Forecast Data'!B:B,B497,'Forecast Data'!C:C,BQ$6)))/(SUMIFS('Forecast Data'!H:H,'Forecast Data'!B:B,B497,'Forecast Data'!C:C,BJ$6)+SUMIFS('Forecast Data'!H:H,'Forecast Data'!B:B,B497,'Forecast Data'!C:C,BK$6)+SUMIFS('Forecast Data'!H:H,'Forecast Data'!B:B,B497,'Forecast Data'!C:C,BL$6)+SUMIFS('Forecast Data'!H:H,'Forecast Data'!B:B,B497,'Forecast Data'!C:C,BM$6)+SUMIFS('Forecast Data'!H:H,'Forecast Data'!B:B,B497,'Forecast Data'!C:C,BN$6)+SUMIFS('Forecast Data'!H:H,'Forecast Data'!B:B,B497,'Forecast Data'!C:C,BO$6)+SUMIFS('Forecast Data'!H:H,'Forecast Data'!B:B,B497,'Forecast Data'!C:C,BP$6)+SUMIFS('Forecast Data'!H:H,'Forecast Data'!B:B,B497,'Forecast Data'!C:C,BQ$6)),"")</f>
        <v>-0.23995488509798393</v>
      </c>
      <c r="BY497" s="12">
        <f t="shared" si="68"/>
        <v>5.7009438767729542E-5</v>
      </c>
      <c r="BZ497" s="16">
        <f t="shared" si="69"/>
        <v>-1.7494411746090782E-4</v>
      </c>
      <c r="CA497" s="13">
        <f t="shared" si="70"/>
        <v>2.3195355622863737E-2</v>
      </c>
      <c r="CB497" s="12">
        <f t="shared" si="71"/>
        <v>2.3195355622863736E-4</v>
      </c>
      <c r="CC497" s="12"/>
      <c r="CD497" s="11">
        <f>(SUMIFS('Forecast Data'!H:H,'Forecast Data'!B:B,D497,'Forecast Data'!C:C,BK$6)+SUMIFS('Forecast Data'!H:H,'Forecast Data'!B:B,D497,'Forecast Data'!C:C,BL$6)+SUMIFS('Forecast Data'!H:H,'Forecast Data'!B:B,D497,'Forecast Data'!C:C,BM$6)+SUMIFS('Forecast Data'!H:H,'Forecast Data'!B:B,D497,'Forecast Data'!C:C,BJ$6))/4</f>
        <v>850.5</v>
      </c>
      <c r="CE497" s="12">
        <f>IFERROR((SUM(W497:Z497)-(SUMIFS('Forecast Data'!H:H,'Forecast Data'!B:B,D497,'Forecast Data'!C:C,BJ$6)+SUMIFS('Forecast Data'!H:H,'Forecast Data'!B:B,D497,'Forecast Data'!C:C,BK$6)+SUMIFS('Forecast Data'!H:H,'Forecast Data'!B:B,D497,'Forecast Data'!C:C,BL$6)+SUMIFS('Forecast Data'!H:H,'Forecast Data'!B:B,D497,'Forecast Data'!C:C,BM$6)))/(SUMIFS('Forecast Data'!H:H,'Forecast Data'!B:B,D497,'Forecast Data'!C:C,BJ$6)+SUMIFS('Forecast Data'!H:H,'Forecast Data'!B:B,D497,'Forecast Data'!C:C,BK$6)+SUMIFS('Forecast Data'!H:H,'Forecast Data'!B:B,D497,'Forecast Data'!C:C,BL$6)+SUMIFS('Forecast Data'!H:H,'Forecast Data'!B:B,D497,'Forecast Data'!C:C,BM$6)),"")</f>
        <v>-0.16078777189888302</v>
      </c>
      <c r="CF497" s="12">
        <f t="shared" si="72"/>
        <v>5.7009438767729542E-5</v>
      </c>
      <c r="CG497" s="12">
        <f t="shared" si="73"/>
        <v>-1.1464925616332488E-4</v>
      </c>
      <c r="CH497" s="13">
        <f t="shared" si="74"/>
        <v>1.7165869493105442E-2</v>
      </c>
      <c r="CI497" s="13"/>
    </row>
    <row r="498" spans="1:87" ht="13.2">
      <c r="A498" s="1"/>
      <c r="B498" t="str">
        <f t="shared" si="82"/>
        <v>Gimme Beauty</v>
      </c>
      <c r="C498" t="s">
        <v>44</v>
      </c>
      <c r="D498" t="s">
        <v>530</v>
      </c>
      <c r="E498" s="11">
        <f>SUMIFS('Fin Data'!F:F,'Fin Data'!A:A,D498)</f>
        <v>1881</v>
      </c>
      <c r="F498" s="11">
        <f>SUMIFS('Fin Data with 6 week hist'!I:I,'Fin Data with 6 week hist'!$A:$A,$D498)</f>
        <v>6935</v>
      </c>
      <c r="G498" s="11">
        <f>SUMIFS('Fin Data with 6 week hist'!J:J,'Fin Data with 6 week hist'!$A:$A,$D498)</f>
        <v>7115</v>
      </c>
      <c r="H498" s="11">
        <f>SUMIFS('Fin Data with 6 week hist'!K:K,'Fin Data with 6 week hist'!$A:$A,$D498)+SUMIFS('Unit Cancellations'!D:D,'Unit Cancellations'!$B:$B,$D498)</f>
        <v>7086</v>
      </c>
      <c r="I498" s="11">
        <f>SUMIFS('Fin Data with 6 week hist'!L:L,'Fin Data with 6 week hist'!$A:$A,$D498)+SUMIFS('Unit Cancellations'!E:E,'Unit Cancellations'!$B:$B,$D498)</f>
        <v>7302</v>
      </c>
      <c r="J498" s="11">
        <f>SUMIFS('Fin Data with 6 week hist'!M:M,'Fin Data with 6 week hist'!$A:$A,$D498)+SUMIFS('Unit Cancellations'!F:F,'Unit Cancellations'!$B:$B,$D498)</f>
        <v>7665</v>
      </c>
      <c r="K498" s="11">
        <f>SUMIFS('Fin Data with 6 week hist'!N:N,'Fin Data with 6 week hist'!$A:$A,$D498)+SUMIFS('Unit Cancellations'!G:G,'Unit Cancellations'!$B:$B,$D498)</f>
        <v>8936</v>
      </c>
      <c r="L498" s="11">
        <f>SUMIFS('Fin Data'!AN:AN,'Fin Data'!A:A,D498)</f>
        <v>7506.833333333333</v>
      </c>
      <c r="M498" s="12">
        <f>IFERROR(SUMIFS('Fin Data'!AO:AO,'Fin Data'!A:A,D498),"")</f>
        <v>2.9908736487683854</v>
      </c>
      <c r="N498" s="1"/>
      <c r="O498" s="11">
        <f t="shared" si="63"/>
        <v>7671.25</v>
      </c>
      <c r="P498" s="12">
        <f t="shared" si="64"/>
        <v>2.3801498127340825</v>
      </c>
      <c r="Q498" s="1"/>
      <c r="R498" s="11">
        <f t="shared" si="65"/>
        <v>7691.5</v>
      </c>
      <c r="S498" s="12">
        <f t="shared" si="66"/>
        <v>2.4748136435509376</v>
      </c>
      <c r="T498" s="11">
        <f t="shared" si="67"/>
        <v>6654.75</v>
      </c>
      <c r="U498" s="1" t="e">
        <f t="shared" si="83"/>
        <v>#REF!</v>
      </c>
      <c r="V498" s="1"/>
      <c r="W498" s="11">
        <f>SUMIFS('Forecast Data'!$D:$D,'Forecast Data'!$C:$C,W$6,'Forecast Data'!$B:$B,$D498)</f>
        <v>7708</v>
      </c>
      <c r="X498" s="11">
        <f>SUMIFS('Forecast Data'!$D:$D,'Forecast Data'!$C:$C,X$6,'Forecast Data'!$B:$B,$D498)</f>
        <v>7681</v>
      </c>
      <c r="Y498" s="11">
        <f>SUMIFS('Forecast Data'!$D:$D,'Forecast Data'!$C:$C,Y$6,'Forecast Data'!$B:$B,$D498)</f>
        <v>7636</v>
      </c>
      <c r="Z498" s="11">
        <f>SUMIFS('Forecast Data'!$D:$D,'Forecast Data'!$C:$C,Z$6,'Forecast Data'!$B:$B,$D498)</f>
        <v>7660</v>
      </c>
      <c r="AA498" s="11">
        <f>SUMIFS('Forecast Data'!$D:$D,'Forecast Data'!$C:$C,AA$6,'Forecast Data'!$B:$B,$D498)</f>
        <v>7685</v>
      </c>
      <c r="AB498" s="11">
        <f>SUMIFS('Forecast Data'!$D:$D,'Forecast Data'!$C:$C,AB$6,'Forecast Data'!$B:$B,$D498)</f>
        <v>7744</v>
      </c>
      <c r="AC498" s="11">
        <f>SUMIFS('Forecast Data'!$D:$D,'Forecast Data'!$C:$C,AC$6,'Forecast Data'!$B:$B,$D498)</f>
        <v>7721</v>
      </c>
      <c r="AD498" s="11">
        <f>SUMIFS('Forecast Data'!$D:$D,'Forecast Data'!$C:$C,AD$6,'Forecast Data'!$B:$B,$D498)</f>
        <v>7697</v>
      </c>
      <c r="AE498" s="11">
        <f>SUMIFS('Forecast Data'!$D:$D,'Forecast Data'!$C:$C,AE$6,'Forecast Data'!$B:$B,$D498)</f>
        <v>7654</v>
      </c>
      <c r="AF498" s="11">
        <f>SUMIFS('Forecast Data'!$D:$D,'Forecast Data'!$C:$C,AF$6,'Forecast Data'!$B:$B,$D498)</f>
        <v>7611</v>
      </c>
      <c r="AG498" s="11">
        <f>SUMIFS('Forecast Data'!$D:$D,'Forecast Data'!$C:$C,AG$6,'Forecast Data'!$B:$B,$D498)</f>
        <v>7375</v>
      </c>
      <c r="AH498" s="11">
        <f>SUMIFS('Forecast Data'!$D:$D,'Forecast Data'!$C:$C,AH$6,'Forecast Data'!$B:$B,$D498)</f>
        <v>7256</v>
      </c>
      <c r="AI498" s="1"/>
      <c r="AJ498" s="12">
        <f>IF(SUMIFS('Forecast Data'!$E:$E,'Forecast Data'!$C:$C,AJ$6,'Forecast Data'!$B:$B,$D498)=0,"",SUMIFS('Forecast Data'!$E:$E,'Forecast Data'!$C:$C,AJ$6,'Forecast Data'!$B:$B,$D498))</f>
        <v>2.0299999999999998</v>
      </c>
      <c r="AK498" s="12">
        <f>IF(SUMIFS('Forecast Data'!$E:$E,'Forecast Data'!$C:$C,AK$6,'Forecast Data'!$B:$B,$D498)=0,"",SUMIFS('Forecast Data'!$E:$E,'Forecast Data'!$C:$C,AK$6,'Forecast Data'!$B:$B,$D498))</f>
        <v>1.77</v>
      </c>
      <c r="AL498" s="12">
        <f>IF(SUMIFS('Forecast Data'!$E:$E,'Forecast Data'!$C:$C,AL$6,'Forecast Data'!$B:$B,$D498)=0,"",SUMIFS('Forecast Data'!$E:$E,'Forecast Data'!$C:$C,AL$6,'Forecast Data'!$B:$B,$D498))</f>
        <v>3.01</v>
      </c>
      <c r="AM498" s="12">
        <f>IF(SUMIFS('Forecast Data'!$E:$E,'Forecast Data'!$C:$C,AM$6,'Forecast Data'!$B:$B,$D498)=0,"",SUMIFS('Forecast Data'!$E:$E,'Forecast Data'!$C:$C,AM$6,'Forecast Data'!$B:$B,$D498))</f>
        <v>3.14</v>
      </c>
      <c r="AN498" s="12">
        <f>IF(SUMIFS('Forecast Data'!$E:$E,'Forecast Data'!$C:$C,AN$6,'Forecast Data'!$B:$B,$D498)=0,"",SUMIFS('Forecast Data'!$E:$E,'Forecast Data'!$C:$C,AN$6,'Forecast Data'!$B:$B,$D498))</f>
        <v>4.26</v>
      </c>
      <c r="AO498" s="12">
        <f>IF(SUMIFS('Forecast Data'!$E:$E,'Forecast Data'!$C:$C,AO$6,'Forecast Data'!$B:$B,$D498)=0,"",SUMIFS('Forecast Data'!$E:$E,'Forecast Data'!$C:$C,AO$6,'Forecast Data'!$B:$B,$D498))</f>
        <v>3.63</v>
      </c>
      <c r="AP498" s="12">
        <f>IF(SUMIFS('Forecast Data'!$E:$E,'Forecast Data'!$C:$C,AP$6,'Forecast Data'!$B:$B,$D498)=0,"",SUMIFS('Forecast Data'!$E:$E,'Forecast Data'!$C:$C,AP$6,'Forecast Data'!$B:$B,$D498))</f>
        <v>1.88</v>
      </c>
      <c r="AQ498" s="12">
        <f>IF(SUMIFS('Forecast Data'!$E:$E,'Forecast Data'!$C:$C,AQ$6,'Forecast Data'!$B:$B,$D498)=0,"",SUMIFS('Forecast Data'!$E:$E,'Forecast Data'!$C:$C,AQ$6,'Forecast Data'!$B:$B,$D498))</f>
        <v>1.73</v>
      </c>
      <c r="AR498" s="12">
        <f>IF(SUMIFS('Forecast Data'!$E:$E,'Forecast Data'!$C:$C,AR$6,'Forecast Data'!$B:$B,$D498)=0,"",SUMIFS('Forecast Data'!$E:$E,'Forecast Data'!$C:$C,AR$6,'Forecast Data'!$B:$B,$D498))</f>
        <v>1.34</v>
      </c>
      <c r="AS498" s="12">
        <f>IF(SUMIFS('Forecast Data'!$E:$E,'Forecast Data'!$C:$C,AS$6,'Forecast Data'!$B:$B,$D498)=0,"",SUMIFS('Forecast Data'!$E:$E,'Forecast Data'!$C:$C,AS$6,'Forecast Data'!$B:$B,$D498))</f>
        <v>0.81</v>
      </c>
      <c r="AT498" s="12">
        <f>IF(SUMIFS('Forecast Data'!$E:$E,'Forecast Data'!$C:$C,AT$6,'Forecast Data'!$B:$B,$D498)=0,"",SUMIFS('Forecast Data'!$E:$E,'Forecast Data'!$C:$C,AT$6,'Forecast Data'!$B:$B,$D498))</f>
        <v>0.77</v>
      </c>
      <c r="AU498" s="12">
        <f>IF(SUMIFS('Forecast Data'!$E:$E,'Forecast Data'!$C:$C,AU$6,'Forecast Data'!$B:$B,$D498)=0,"",SUMIFS('Forecast Data'!$E:$E,'Forecast Data'!$C:$C,AU$6,'Forecast Data'!$B:$B,$D498))</f>
        <v>0.71</v>
      </c>
      <c r="AV498" s="1"/>
      <c r="AW498" s="11">
        <f>SUMIFS('OP Units'!E:E,'OP Units'!$A:$A,$D498)</f>
        <v>7785</v>
      </c>
      <c r="AX498" s="11">
        <f>SUMIFS('OP Units'!F:F,'OP Units'!$A:$A,$D498)</f>
        <v>10565</v>
      </c>
      <c r="AY498" s="11">
        <f>SUMIFS('OP Units'!G:G,'OP Units'!$A:$A,$D498)</f>
        <v>7621</v>
      </c>
      <c r="AZ498" s="11">
        <f>SUMIFS('OP Units'!H:H,'OP Units'!$A:$A,$D498)</f>
        <v>5069</v>
      </c>
      <c r="BA498" s="11">
        <f>SUMIFS('OP Units'!I:I,'OP Units'!$A:$A,$D498)</f>
        <v>5570</v>
      </c>
      <c r="BB498" s="11">
        <f>SUMIFS('OP Units'!J:J,'OP Units'!$A:$A,$D498)</f>
        <v>7069</v>
      </c>
      <c r="BC498" s="11">
        <f>SUMIFS('OP Units'!K:K,'OP Units'!$A:$A,$D498)</f>
        <v>4340</v>
      </c>
      <c r="BD498" s="11">
        <f>SUMIFS('OP Units'!L:L,'OP Units'!$A:$A,$D498)</f>
        <v>5219</v>
      </c>
      <c r="BE498" s="11">
        <f>SUMIFS('OP Units'!M:M,'OP Units'!$A:$A,$D498)</f>
        <v>6642</v>
      </c>
      <c r="BF498" s="11">
        <f>SUMIFS('OP Units'!N:N,'OP Units'!$A:$A,$D498)</f>
        <v>5800</v>
      </c>
      <c r="BG498" s="11">
        <f>SUMIFS('OP Units'!O:O,'OP Units'!$A:$A,$D498)</f>
        <v>7347</v>
      </c>
      <c r="BH498" s="11">
        <f>SUMIFS('OP Units'!P:P,'OP Units'!$A:$A,$D498)</f>
        <v>5418</v>
      </c>
      <c r="BI498" s="1"/>
      <c r="BJ498" s="12">
        <f>IFERROR((SUMIFS('OP Units'!E:E,'OP Units'!$A:$A,$D498)-SUMIFS('Forecast Data'!$H:$H,'Forecast Data'!$C:$C,BJ$6,'Forecast Data'!$B:$B,$D498))/SUMIFS('Forecast Data'!$H:$H,'Forecast Data'!$C:$C,BJ$6,'Forecast Data'!$B:$B,$D498),"")</f>
        <v>2.0565371024734982</v>
      </c>
      <c r="BK498" s="12">
        <f>IFERROR((SUMIFS('OP Units'!F:F,'OP Units'!$A:$A,$D498)-SUMIFS('Forecast Data'!$H:$H,'Forecast Data'!$C:$C,BK$6,'Forecast Data'!$B:$B,$D498))/SUMIFS('Forecast Data'!$H:$H,'Forecast Data'!$C:$C,BK$6,'Forecast Data'!$B:$B,$D498),"")</f>
        <v>2.8072072072072074</v>
      </c>
      <c r="BL498" s="12">
        <f>IFERROR((SUMIFS('OP Units'!G:G,'OP Units'!$A:$A,$D498)-SUMIFS('Forecast Data'!$H:$H,'Forecast Data'!$C:$C,BL$6,'Forecast Data'!$B:$B,$D498))/SUMIFS('Forecast Data'!$H:$H,'Forecast Data'!$C:$C,BL$6,'Forecast Data'!$B:$B,$D498),"")</f>
        <v>2.9984260230849946</v>
      </c>
      <c r="BM498" s="12">
        <f>IFERROR((SUMIFS('OP Units'!H:H,'OP Units'!$A:$A,$D498)-SUMIFS('Forecast Data'!$H:$H,'Forecast Data'!$C:$C,BM$6,'Forecast Data'!$B:$B,$D498))/SUMIFS('Forecast Data'!$H:$H,'Forecast Data'!$C:$C,BM$6,'Forecast Data'!$B:$B,$D498),"")</f>
        <v>1.74</v>
      </c>
      <c r="BN498" s="12">
        <f>IFERROR((SUMIFS('OP Units'!I:I,'OP Units'!$A:$A,$D498)-SUMIFS('Forecast Data'!$H:$H,'Forecast Data'!$C:$C,BN$6,'Forecast Data'!$B:$B,$D498))/SUMIFS('Forecast Data'!$H:$H,'Forecast Data'!$C:$C,BN$6,'Forecast Data'!$B:$B,$D498),"")</f>
        <v>2.8124572210814511</v>
      </c>
      <c r="BO498" s="12">
        <f>IFERROR((SUMIFS('OP Units'!J:J,'OP Units'!$A:$A,$D498)-SUMIFS('Forecast Data'!$H:$H,'Forecast Data'!$C:$C,BO$6,'Forecast Data'!$B:$B,$D498))/SUMIFS('Forecast Data'!$H:$H,'Forecast Data'!$C:$C,BO$6,'Forecast Data'!$B:$B,$D498),"")</f>
        <v>3.225343693962941</v>
      </c>
      <c r="BP498" s="12">
        <f>IFERROR((SUMIFS('OP Units'!K:K,'OP Units'!$A:$A,$D498)-SUMIFS('Forecast Data'!$H:$H,'Forecast Data'!$C:$C,BP$6,'Forecast Data'!$B:$B,$D498))/SUMIFS('Forecast Data'!$H:$H,'Forecast Data'!$C:$C,BP$6,'Forecast Data'!$B:$B,$D498),"")</f>
        <v>0.6200074654721911</v>
      </c>
      <c r="BQ498" s="12">
        <f>IFERROR((SUMIFS('OP Units'!L:L,'OP Units'!$A:$A,$D498)-SUMIFS('Forecast Data'!$H:$H,'Forecast Data'!$C:$C,BQ$6,'Forecast Data'!$B:$B,$D498))/SUMIFS('Forecast Data'!$H:$H,'Forecast Data'!$C:$C,BQ$6,'Forecast Data'!$B:$B,$D498),"")</f>
        <v>0.85268015619453319</v>
      </c>
      <c r="BR498" s="12">
        <f>IFERROR((SUMIFS('OP Units'!M:M,'OP Units'!$A:$A,$D498)-SUMIFS('Forecast Data'!$H:$H,'Forecast Data'!$C:$C,BR$6,'Forecast Data'!$B:$B,$D498))/SUMIFS('Forecast Data'!$H:$H,'Forecast Data'!$C:$C,BR$6,'Forecast Data'!$B:$B,$D498),"")</f>
        <v>1.0268538297223071</v>
      </c>
      <c r="BS498" s="12">
        <f>IFERROR((SUMIFS('OP Units'!N:N,'OP Units'!$A:$A,$D498)-SUMIFS('Forecast Data'!$H:$H,'Forecast Data'!$C:$C,BS$6,'Forecast Data'!$B:$B,$D498))/SUMIFS('Forecast Data'!$H:$H,'Forecast Data'!$C:$C,BS$6,'Forecast Data'!$B:$B,$D498),"")</f>
        <v>0.37799952482775007</v>
      </c>
      <c r="BT498" s="12">
        <f>IFERROR((SUMIFS('OP Units'!O:O,'OP Units'!$A:$A,$D498)-SUMIFS('Forecast Data'!$H:$H,'Forecast Data'!$C:$C,BT$6,'Forecast Data'!$B:$B,$D498))/SUMIFS('Forecast Data'!$H:$H,'Forecast Data'!$C:$C,BT$6,'Forecast Data'!$B:$B,$D498),"")</f>
        <v>0.76738032234784703</v>
      </c>
      <c r="BU498" s="12">
        <f>IFERROR((SUMIFS('OP Units'!P:P,'OP Units'!$A:$A,$D498)-SUMIFS('Forecast Data'!$H:$H,'Forecast Data'!$C:$C,BU$6,'Forecast Data'!$B:$B,$D498))/SUMIFS('Forecast Data'!$H:$H,'Forecast Data'!$C:$C,BU$6,'Forecast Data'!$B:$B,$D498),"")</f>
        <v>0.27933884297520661</v>
      </c>
      <c r="BV498" s="12"/>
      <c r="BW498" s="11">
        <f>(SUMIFS('Forecast Data'!H:H,'Forecast Data'!B:B,D498,'Forecast Data'!C:C,BK$6)+SUMIFS('Forecast Data'!H:H,'Forecast Data'!B:B,D498,'Forecast Data'!C:C,BL$6)+SUMIFS('Forecast Data'!H:H,'Forecast Data'!B:B,D498,'Forecast Data'!C:C,BM$6)+SUMIFS('Forecast Data'!H:H,'Forecast Data'!B:B,D498,'Forecast Data'!C:C,BN$6)+SUMIFS('Forecast Data'!H:H,'Forecast Data'!B:B,D498,'Forecast Data'!C:C,BO$6)+SUMIFS('Forecast Data'!H:H,'Forecast Data'!B:B,D498,'Forecast Data'!C:C,BP$6)+SUMIFS('Forecast Data'!H:H,'Forecast Data'!B:B,D498,'Forecast Data'!C:C,BQ$6)+SUMIFS('Forecast Data'!H:H,'Forecast Data'!B:B,D498,'Forecast Data'!C:C,BJ$6))/8</f>
        <v>2213.5</v>
      </c>
      <c r="BX498" s="12">
        <f>IFERROR((SUM(W498:AD498)-(SUMIFS('Forecast Data'!H:H,'Forecast Data'!B:B,B498,'Forecast Data'!C:C,BJ$6)+SUMIFS('Forecast Data'!H:H,'Forecast Data'!B:B,B498,'Forecast Data'!C:C,BK$6)+SUMIFS('Forecast Data'!H:H,'Forecast Data'!B:B,B498,'Forecast Data'!C:C,BL$6)+SUMIFS('Forecast Data'!H:H,'Forecast Data'!B:B,B498,'Forecast Data'!C:C,BM$6)+SUMIFS('Forecast Data'!H:H,'Forecast Data'!B:B,B498,'Forecast Data'!C:C,BN$6)+SUMIFS('Forecast Data'!H:H,'Forecast Data'!B:B,B498,'Forecast Data'!C:C,BO$6)+SUMIFS('Forecast Data'!H:H,'Forecast Data'!B:B,B498,'Forecast Data'!C:C,BP$6)+SUMIFS('Forecast Data'!H:H,'Forecast Data'!B:B,B498,'Forecast Data'!C:C,BQ$6)))/(SUMIFS('Forecast Data'!H:H,'Forecast Data'!B:B,B498,'Forecast Data'!C:C,BJ$6)+SUMIFS('Forecast Data'!H:H,'Forecast Data'!B:B,B498,'Forecast Data'!C:C,BK$6)+SUMIFS('Forecast Data'!H:H,'Forecast Data'!B:B,B498,'Forecast Data'!C:C,BL$6)+SUMIFS('Forecast Data'!H:H,'Forecast Data'!B:B,B498,'Forecast Data'!C:C,BM$6)+SUMIFS('Forecast Data'!H:H,'Forecast Data'!B:B,B498,'Forecast Data'!C:C,BN$6)+SUMIFS('Forecast Data'!H:H,'Forecast Data'!B:B,B498,'Forecast Data'!C:C,BO$6)+SUMIFS('Forecast Data'!H:H,'Forecast Data'!B:B,B498,'Forecast Data'!C:C,BP$6)+SUMIFS('Forecast Data'!H:H,'Forecast Data'!B:B,B498,'Forecast Data'!C:C,BQ$6)),"")</f>
        <v>2.4748136435509376</v>
      </c>
      <c r="BY498" s="12">
        <f t="shared" si="68"/>
        <v>4.8108840140117792E-3</v>
      </c>
      <c r="BZ498" s="16">
        <f t="shared" si="69"/>
        <v>4.5045540561732223E-3</v>
      </c>
      <c r="CA498" s="13">
        <f t="shared" si="70"/>
        <v>3.0632995783855688E-2</v>
      </c>
      <c r="CB498" s="12">
        <f t="shared" si="71"/>
        <v>3.0632995783855688E-4</v>
      </c>
      <c r="CC498" s="12"/>
      <c r="CD498" s="11">
        <f>(SUMIFS('Forecast Data'!H:H,'Forecast Data'!B:B,D498,'Forecast Data'!C:C,BK$6)+SUMIFS('Forecast Data'!H:H,'Forecast Data'!B:B,D498,'Forecast Data'!C:C,BL$6)+SUMIFS('Forecast Data'!H:H,'Forecast Data'!B:B,D498,'Forecast Data'!C:C,BM$6)+SUMIFS('Forecast Data'!H:H,'Forecast Data'!B:B,D498,'Forecast Data'!C:C,BJ$6))/4</f>
        <v>2269.5</v>
      </c>
      <c r="CE498" s="12">
        <f>IFERROR((SUM(W498:Z498)-(SUMIFS('Forecast Data'!H:H,'Forecast Data'!B:B,D498,'Forecast Data'!C:C,BJ$6)+SUMIFS('Forecast Data'!H:H,'Forecast Data'!B:B,D498,'Forecast Data'!C:C,BK$6)+SUMIFS('Forecast Data'!H:H,'Forecast Data'!B:B,D498,'Forecast Data'!C:C,BL$6)+SUMIFS('Forecast Data'!H:H,'Forecast Data'!B:B,D498,'Forecast Data'!C:C,BM$6)))/(SUMIFS('Forecast Data'!H:H,'Forecast Data'!B:B,D498,'Forecast Data'!C:C,BJ$6)+SUMIFS('Forecast Data'!H:H,'Forecast Data'!B:B,D498,'Forecast Data'!C:C,BK$6)+SUMIFS('Forecast Data'!H:H,'Forecast Data'!B:B,D498,'Forecast Data'!C:C,BL$6)+SUMIFS('Forecast Data'!H:H,'Forecast Data'!B:B,D498,'Forecast Data'!C:C,BM$6)),"")</f>
        <v>2.3801498127340825</v>
      </c>
      <c r="CF498" s="12">
        <f t="shared" si="72"/>
        <v>4.8108840140117792E-3</v>
      </c>
      <c r="CG498" s="12">
        <f t="shared" si="73"/>
        <v>4.5287504166745167E-3</v>
      </c>
      <c r="CH498" s="13">
        <f t="shared" si="74"/>
        <v>2.821335973372625E-2</v>
      </c>
      <c r="CI498" s="13"/>
    </row>
    <row r="499" spans="1:87" ht="13.2">
      <c r="A499" s="1"/>
      <c r="B499" t="str">
        <f t="shared" si="82"/>
        <v>Fill Rite</v>
      </c>
      <c r="D499" t="s">
        <v>531</v>
      </c>
      <c r="E499" s="11">
        <f>SUMIFS('Fin Data'!F:F,'Fin Data'!A:A,D499)</f>
        <v>448</v>
      </c>
      <c r="F499" s="11">
        <f>SUMIFS('Fin Data with 6 week hist'!I:I,'Fin Data with 6 week hist'!$A:$A,$D499)</f>
        <v>54</v>
      </c>
      <c r="G499" s="11">
        <f>SUMIFS('Fin Data with 6 week hist'!J:J,'Fin Data with 6 week hist'!$A:$A,$D499)</f>
        <v>26</v>
      </c>
      <c r="H499" s="11">
        <f>SUMIFS('Fin Data with 6 week hist'!K:K,'Fin Data with 6 week hist'!$A:$A,$D499)+SUMIFS('Unit Cancellations'!D:D,'Unit Cancellations'!$B:$B,$D499)</f>
        <v>46</v>
      </c>
      <c r="I499" s="11">
        <f>SUMIFS('Fin Data with 6 week hist'!L:L,'Fin Data with 6 week hist'!$A:$A,$D499)+SUMIFS('Unit Cancellations'!E:E,'Unit Cancellations'!$B:$B,$D499)</f>
        <v>28</v>
      </c>
      <c r="J499" s="11">
        <f>SUMIFS('Fin Data with 6 week hist'!M:M,'Fin Data with 6 week hist'!$A:$A,$D499)+SUMIFS('Unit Cancellations'!F:F,'Unit Cancellations'!$B:$B,$D499)</f>
        <v>33</v>
      </c>
      <c r="K499" s="11">
        <f>SUMIFS('Fin Data with 6 week hist'!N:N,'Fin Data with 6 week hist'!$A:$A,$D499)+SUMIFS('Unit Cancellations'!G:G,'Unit Cancellations'!$B:$B,$D499)</f>
        <v>30</v>
      </c>
      <c r="L499" s="11">
        <f>SUMIFS('Fin Data'!AN:AN,'Fin Data'!A:A,D499)</f>
        <v>36.5</v>
      </c>
      <c r="M499" s="12">
        <f>IFERROR(SUMIFS('Fin Data'!AO:AO,'Fin Data'!A:A,D499),"")</f>
        <v>-0.9185267857142857</v>
      </c>
      <c r="N499" s="1"/>
      <c r="O499" s="11">
        <f t="shared" si="63"/>
        <v>68.75</v>
      </c>
      <c r="P499" s="12">
        <f t="shared" si="64"/>
        <v>-0.88982371794871795</v>
      </c>
      <c r="Q499" s="1"/>
      <c r="R499" s="11">
        <f t="shared" si="65"/>
        <v>64.25</v>
      </c>
      <c r="S499" s="12">
        <f t="shared" si="66"/>
        <v>-0.89877904686884602</v>
      </c>
      <c r="T499" s="11">
        <f t="shared" si="67"/>
        <v>0</v>
      </c>
      <c r="U499" s="1" t="e">
        <f t="shared" si="83"/>
        <v>#REF!</v>
      </c>
      <c r="V499" s="1"/>
      <c r="W499" s="11">
        <f>SUMIFS('Forecast Data'!$D:$D,'Forecast Data'!$C:$C,W$6,'Forecast Data'!$B:$B,$D499)</f>
        <v>70</v>
      </c>
      <c r="X499" s="11">
        <f>SUMIFS('Forecast Data'!$D:$D,'Forecast Data'!$C:$C,X$6,'Forecast Data'!$B:$B,$D499)</f>
        <v>70</v>
      </c>
      <c r="Y499" s="11">
        <f>SUMIFS('Forecast Data'!$D:$D,'Forecast Data'!$C:$C,Y$6,'Forecast Data'!$B:$B,$D499)</f>
        <v>70</v>
      </c>
      <c r="Z499" s="11">
        <f>SUMIFS('Forecast Data'!$D:$D,'Forecast Data'!$C:$C,Z$6,'Forecast Data'!$B:$B,$D499)</f>
        <v>65</v>
      </c>
      <c r="AA499" s="11">
        <f>SUMIFS('Forecast Data'!$D:$D,'Forecast Data'!$C:$C,AA$6,'Forecast Data'!$B:$B,$D499)</f>
        <v>65</v>
      </c>
      <c r="AB499" s="11">
        <f>SUMIFS('Forecast Data'!$D:$D,'Forecast Data'!$C:$C,AB$6,'Forecast Data'!$B:$B,$D499)</f>
        <v>61</v>
      </c>
      <c r="AC499" s="11">
        <f>SUMIFS('Forecast Data'!$D:$D,'Forecast Data'!$C:$C,AC$6,'Forecast Data'!$B:$B,$D499)</f>
        <v>57</v>
      </c>
      <c r="AD499" s="11">
        <f>SUMIFS('Forecast Data'!$D:$D,'Forecast Data'!$C:$C,AD$6,'Forecast Data'!$B:$B,$D499)</f>
        <v>56</v>
      </c>
      <c r="AE499" s="11">
        <f>SUMIFS('Forecast Data'!$D:$D,'Forecast Data'!$C:$C,AE$6,'Forecast Data'!$B:$B,$D499)</f>
        <v>55</v>
      </c>
      <c r="AF499" s="11">
        <f>SUMIFS('Forecast Data'!$D:$D,'Forecast Data'!$C:$C,AF$6,'Forecast Data'!$B:$B,$D499)</f>
        <v>52</v>
      </c>
      <c r="AG499" s="11">
        <f>SUMIFS('Forecast Data'!$D:$D,'Forecast Data'!$C:$C,AG$6,'Forecast Data'!$B:$B,$D499)</f>
        <v>51</v>
      </c>
      <c r="AH499" s="11">
        <f>SUMIFS('Forecast Data'!$D:$D,'Forecast Data'!$C:$C,AH$6,'Forecast Data'!$B:$B,$D499)</f>
        <v>51</v>
      </c>
      <c r="AI499" s="1"/>
      <c r="AJ499" s="12">
        <f>IF(SUMIFS('Forecast Data'!$E:$E,'Forecast Data'!$C:$C,AJ$6,'Forecast Data'!$B:$B,$D499)=0,"",SUMIFS('Forecast Data'!$E:$E,'Forecast Data'!$C:$C,AJ$6,'Forecast Data'!$B:$B,$D499))</f>
        <v>-0.87</v>
      </c>
      <c r="AK499" s="12">
        <f>IF(SUMIFS('Forecast Data'!$E:$E,'Forecast Data'!$C:$C,AK$6,'Forecast Data'!$B:$B,$D499)=0,"",SUMIFS('Forecast Data'!$E:$E,'Forecast Data'!$C:$C,AK$6,'Forecast Data'!$B:$B,$D499))</f>
        <v>-0.86</v>
      </c>
      <c r="AL499" s="12">
        <f>IF(SUMIFS('Forecast Data'!$E:$E,'Forecast Data'!$C:$C,AL$6,'Forecast Data'!$B:$B,$D499)=0,"",SUMIFS('Forecast Data'!$E:$E,'Forecast Data'!$C:$C,AL$6,'Forecast Data'!$B:$B,$D499))</f>
        <v>-0.91</v>
      </c>
      <c r="AM499" s="12">
        <f>IF(SUMIFS('Forecast Data'!$E:$E,'Forecast Data'!$C:$C,AM$6,'Forecast Data'!$B:$B,$D499)=0,"",SUMIFS('Forecast Data'!$E:$E,'Forecast Data'!$C:$C,AM$6,'Forecast Data'!$B:$B,$D499))</f>
        <v>-0.91</v>
      </c>
      <c r="AN499" s="12">
        <f>IF(SUMIFS('Forecast Data'!$E:$E,'Forecast Data'!$C:$C,AN$6,'Forecast Data'!$B:$B,$D499)=0,"",SUMIFS('Forecast Data'!$E:$E,'Forecast Data'!$C:$C,AN$6,'Forecast Data'!$B:$B,$D499))</f>
        <v>-0.91</v>
      </c>
      <c r="AO499" s="12">
        <f>IF(SUMIFS('Forecast Data'!$E:$E,'Forecast Data'!$C:$C,AO$6,'Forecast Data'!$B:$B,$D499)=0,"",SUMIFS('Forecast Data'!$E:$E,'Forecast Data'!$C:$C,AO$6,'Forecast Data'!$B:$B,$D499))</f>
        <v>-0.91</v>
      </c>
      <c r="AP499" s="12">
        <f>IF(SUMIFS('Forecast Data'!$E:$E,'Forecast Data'!$C:$C,AP$6,'Forecast Data'!$B:$B,$D499)=0,"",SUMIFS('Forecast Data'!$E:$E,'Forecast Data'!$C:$C,AP$6,'Forecast Data'!$B:$B,$D499))</f>
        <v>-0.91</v>
      </c>
      <c r="AQ499" s="12">
        <f>IF(SUMIFS('Forecast Data'!$E:$E,'Forecast Data'!$C:$C,AQ$6,'Forecast Data'!$B:$B,$D499)=0,"",SUMIFS('Forecast Data'!$E:$E,'Forecast Data'!$C:$C,AQ$6,'Forecast Data'!$B:$B,$D499))</f>
        <v>-0.9</v>
      </c>
      <c r="AR499" s="12">
        <f>IF(SUMIFS('Forecast Data'!$E:$E,'Forecast Data'!$C:$C,AR$6,'Forecast Data'!$B:$B,$D499)=0,"",SUMIFS('Forecast Data'!$E:$E,'Forecast Data'!$C:$C,AR$6,'Forecast Data'!$B:$B,$D499))</f>
        <v>-0.93</v>
      </c>
      <c r="AS499" s="12">
        <f>IF(SUMIFS('Forecast Data'!$E:$E,'Forecast Data'!$C:$C,AS$6,'Forecast Data'!$B:$B,$D499)=0,"",SUMIFS('Forecast Data'!$E:$E,'Forecast Data'!$C:$C,AS$6,'Forecast Data'!$B:$B,$D499))</f>
        <v>-0.94</v>
      </c>
      <c r="AT499" s="12">
        <f>IF(SUMIFS('Forecast Data'!$E:$E,'Forecast Data'!$C:$C,AT$6,'Forecast Data'!$B:$B,$D499)=0,"",SUMIFS('Forecast Data'!$E:$E,'Forecast Data'!$C:$C,AT$6,'Forecast Data'!$B:$B,$D499))</f>
        <v>-0.94</v>
      </c>
      <c r="AU499" s="12">
        <f>IF(SUMIFS('Forecast Data'!$E:$E,'Forecast Data'!$C:$C,AU$6,'Forecast Data'!$B:$B,$D499)=0,"",SUMIFS('Forecast Data'!$E:$E,'Forecast Data'!$C:$C,AU$6,'Forecast Data'!$B:$B,$D499))</f>
        <v>-0.94</v>
      </c>
      <c r="AV499" s="1"/>
      <c r="AW499" s="11">
        <f>SUMIFS('OP Units'!E:E,'OP Units'!$A:$A,$D499)</f>
        <v>0</v>
      </c>
      <c r="AX499" s="11">
        <f>SUMIFS('OP Units'!F:F,'OP Units'!$A:$A,$D499)</f>
        <v>0</v>
      </c>
      <c r="AY499" s="11">
        <f>SUMIFS('OP Units'!G:G,'OP Units'!$A:$A,$D499)</f>
        <v>0</v>
      </c>
      <c r="AZ499" s="11">
        <f>SUMIFS('OP Units'!H:H,'OP Units'!$A:$A,$D499)</f>
        <v>0</v>
      </c>
      <c r="BA499" s="11">
        <f>SUMIFS('OP Units'!I:I,'OP Units'!$A:$A,$D499)</f>
        <v>0</v>
      </c>
      <c r="BB499" s="11">
        <f>SUMIFS('OP Units'!J:J,'OP Units'!$A:$A,$D499)</f>
        <v>0</v>
      </c>
      <c r="BC499" s="11">
        <f>SUMIFS('OP Units'!K:K,'OP Units'!$A:$A,$D499)</f>
        <v>0</v>
      </c>
      <c r="BD499" s="11">
        <f>SUMIFS('OP Units'!L:L,'OP Units'!$A:$A,$D499)</f>
        <v>0</v>
      </c>
      <c r="BE499" s="11">
        <f>SUMIFS('OP Units'!M:M,'OP Units'!$A:$A,$D499)</f>
        <v>0</v>
      </c>
      <c r="BF499" s="11">
        <f>SUMIFS('OP Units'!N:N,'OP Units'!$A:$A,$D499)</f>
        <v>0</v>
      </c>
      <c r="BG499" s="11">
        <f>SUMIFS('OP Units'!O:O,'OP Units'!$A:$A,$D499)</f>
        <v>0</v>
      </c>
      <c r="BH499" s="11">
        <f>SUMIFS('OP Units'!P:P,'OP Units'!$A:$A,$D499)</f>
        <v>0</v>
      </c>
      <c r="BI499" s="1"/>
      <c r="BJ499" s="12">
        <f>IFERROR((SUMIFS('OP Units'!E:E,'OP Units'!$A:$A,$D499)-SUMIFS('Forecast Data'!$H:$H,'Forecast Data'!$C:$C,BJ$6,'Forecast Data'!$B:$B,$D499))/SUMIFS('Forecast Data'!$H:$H,'Forecast Data'!$C:$C,BJ$6,'Forecast Data'!$B:$B,$D499),"")</f>
        <v>-1</v>
      </c>
      <c r="BK499" s="12">
        <f>IFERROR((SUMIFS('OP Units'!F:F,'OP Units'!$A:$A,$D499)-SUMIFS('Forecast Data'!$H:$H,'Forecast Data'!$C:$C,BK$6,'Forecast Data'!$B:$B,$D499))/SUMIFS('Forecast Data'!$H:$H,'Forecast Data'!$C:$C,BK$6,'Forecast Data'!$B:$B,$D499),"")</f>
        <v>-1</v>
      </c>
      <c r="BL499" s="12">
        <f>IFERROR((SUMIFS('OP Units'!G:G,'OP Units'!$A:$A,$D499)-SUMIFS('Forecast Data'!$H:$H,'Forecast Data'!$C:$C,BL$6,'Forecast Data'!$B:$B,$D499))/SUMIFS('Forecast Data'!$H:$H,'Forecast Data'!$C:$C,BL$6,'Forecast Data'!$B:$B,$D499),"")</f>
        <v>-1</v>
      </c>
      <c r="BM499" s="12">
        <f>IFERROR((SUMIFS('OP Units'!H:H,'OP Units'!$A:$A,$D499)-SUMIFS('Forecast Data'!$H:$H,'Forecast Data'!$C:$C,BM$6,'Forecast Data'!$B:$B,$D499))/SUMIFS('Forecast Data'!$H:$H,'Forecast Data'!$C:$C,BM$6,'Forecast Data'!$B:$B,$D499),"")</f>
        <v>-1</v>
      </c>
      <c r="BN499" s="12">
        <f>IFERROR((SUMIFS('OP Units'!I:I,'OP Units'!$A:$A,$D499)-SUMIFS('Forecast Data'!$H:$H,'Forecast Data'!$C:$C,BN$6,'Forecast Data'!$B:$B,$D499))/SUMIFS('Forecast Data'!$H:$H,'Forecast Data'!$C:$C,BN$6,'Forecast Data'!$B:$B,$D499),"")</f>
        <v>-1</v>
      </c>
      <c r="BO499" s="12">
        <f>IFERROR((SUMIFS('OP Units'!J:J,'OP Units'!$A:$A,$D499)-SUMIFS('Forecast Data'!$H:$H,'Forecast Data'!$C:$C,BO$6,'Forecast Data'!$B:$B,$D499))/SUMIFS('Forecast Data'!$H:$H,'Forecast Data'!$C:$C,BO$6,'Forecast Data'!$B:$B,$D499),"")</f>
        <v>-1</v>
      </c>
      <c r="BP499" s="12">
        <f>IFERROR((SUMIFS('OP Units'!K:K,'OP Units'!$A:$A,$D499)-SUMIFS('Forecast Data'!$H:$H,'Forecast Data'!$C:$C,BP$6,'Forecast Data'!$B:$B,$D499))/SUMIFS('Forecast Data'!$H:$H,'Forecast Data'!$C:$C,BP$6,'Forecast Data'!$B:$B,$D499),"")</f>
        <v>-1</v>
      </c>
      <c r="BQ499" s="12">
        <f>IFERROR((SUMIFS('OP Units'!L:L,'OP Units'!$A:$A,$D499)-SUMIFS('Forecast Data'!$H:$H,'Forecast Data'!$C:$C,BQ$6,'Forecast Data'!$B:$B,$D499))/SUMIFS('Forecast Data'!$H:$H,'Forecast Data'!$C:$C,BQ$6,'Forecast Data'!$B:$B,$D499),"")</f>
        <v>-1</v>
      </c>
      <c r="BR499" s="12">
        <f>IFERROR((SUMIFS('OP Units'!M:M,'OP Units'!$A:$A,$D499)-SUMIFS('Forecast Data'!$H:$H,'Forecast Data'!$C:$C,BR$6,'Forecast Data'!$B:$B,$D499))/SUMIFS('Forecast Data'!$H:$H,'Forecast Data'!$C:$C,BR$6,'Forecast Data'!$B:$B,$D499),"")</f>
        <v>-1</v>
      </c>
      <c r="BS499" s="12">
        <f>IFERROR((SUMIFS('OP Units'!N:N,'OP Units'!$A:$A,$D499)-SUMIFS('Forecast Data'!$H:$H,'Forecast Data'!$C:$C,BS$6,'Forecast Data'!$B:$B,$D499))/SUMIFS('Forecast Data'!$H:$H,'Forecast Data'!$C:$C,BS$6,'Forecast Data'!$B:$B,$D499),"")</f>
        <v>-1</v>
      </c>
      <c r="BT499" s="12">
        <f>IFERROR((SUMIFS('OP Units'!O:O,'OP Units'!$A:$A,$D499)-SUMIFS('Forecast Data'!$H:$H,'Forecast Data'!$C:$C,BT$6,'Forecast Data'!$B:$B,$D499))/SUMIFS('Forecast Data'!$H:$H,'Forecast Data'!$C:$C,BT$6,'Forecast Data'!$B:$B,$D499),"")</f>
        <v>-1</v>
      </c>
      <c r="BU499" s="12">
        <f>IFERROR((SUMIFS('OP Units'!P:P,'OP Units'!$A:$A,$D499)-SUMIFS('Forecast Data'!$H:$H,'Forecast Data'!$C:$C,BU$6,'Forecast Data'!$B:$B,$D499))/SUMIFS('Forecast Data'!$H:$H,'Forecast Data'!$C:$C,BU$6,'Forecast Data'!$B:$B,$D499),"")</f>
        <v>-1</v>
      </c>
      <c r="BV499" s="12"/>
      <c r="BW499" s="11">
        <f>(SUMIFS('Forecast Data'!H:H,'Forecast Data'!B:B,D499,'Forecast Data'!C:C,BK$6)+SUMIFS('Forecast Data'!H:H,'Forecast Data'!B:B,D499,'Forecast Data'!C:C,BL$6)+SUMIFS('Forecast Data'!H:H,'Forecast Data'!B:B,D499,'Forecast Data'!C:C,BM$6)+SUMIFS('Forecast Data'!H:H,'Forecast Data'!B:B,D499,'Forecast Data'!C:C,BN$6)+SUMIFS('Forecast Data'!H:H,'Forecast Data'!B:B,D499,'Forecast Data'!C:C,BO$6)+SUMIFS('Forecast Data'!H:H,'Forecast Data'!B:B,D499,'Forecast Data'!C:C,BP$6)+SUMIFS('Forecast Data'!H:H,'Forecast Data'!B:B,D499,'Forecast Data'!C:C,BQ$6)+SUMIFS('Forecast Data'!H:H,'Forecast Data'!B:B,D499,'Forecast Data'!C:C,BJ$6))/8</f>
        <v>634.75</v>
      </c>
      <c r="BX499" s="12">
        <f>IFERROR((SUM(W499:AD499)-(SUMIFS('Forecast Data'!H:H,'Forecast Data'!B:B,B499,'Forecast Data'!C:C,BJ$6)+SUMIFS('Forecast Data'!H:H,'Forecast Data'!B:B,B499,'Forecast Data'!C:C,BK$6)+SUMIFS('Forecast Data'!H:H,'Forecast Data'!B:B,B499,'Forecast Data'!C:C,BL$6)+SUMIFS('Forecast Data'!H:H,'Forecast Data'!B:B,B499,'Forecast Data'!C:C,BM$6)+SUMIFS('Forecast Data'!H:H,'Forecast Data'!B:B,B499,'Forecast Data'!C:C,BN$6)+SUMIFS('Forecast Data'!H:H,'Forecast Data'!B:B,B499,'Forecast Data'!C:C,BO$6)+SUMIFS('Forecast Data'!H:H,'Forecast Data'!B:B,B499,'Forecast Data'!C:C,BP$6)+SUMIFS('Forecast Data'!H:H,'Forecast Data'!B:B,B499,'Forecast Data'!C:C,BQ$6)))/(SUMIFS('Forecast Data'!H:H,'Forecast Data'!B:B,B499,'Forecast Data'!C:C,BJ$6)+SUMIFS('Forecast Data'!H:H,'Forecast Data'!B:B,B499,'Forecast Data'!C:C,BK$6)+SUMIFS('Forecast Data'!H:H,'Forecast Data'!B:B,B499,'Forecast Data'!C:C,BL$6)+SUMIFS('Forecast Data'!H:H,'Forecast Data'!B:B,B499,'Forecast Data'!C:C,BM$6)+SUMIFS('Forecast Data'!H:H,'Forecast Data'!B:B,B499,'Forecast Data'!C:C,BN$6)+SUMIFS('Forecast Data'!H:H,'Forecast Data'!B:B,B499,'Forecast Data'!C:C,BO$6)+SUMIFS('Forecast Data'!H:H,'Forecast Data'!B:B,B499,'Forecast Data'!C:C,BP$6)+SUMIFS('Forecast Data'!H:H,'Forecast Data'!B:B,B499,'Forecast Data'!C:C,BQ$6)),"")</f>
        <v>-0.89877904686884602</v>
      </c>
      <c r="BY499" s="12">
        <f t="shared" si="68"/>
        <v>-3.5189076079381081E-4</v>
      </c>
      <c r="BZ499" s="16">
        <f t="shared" si="69"/>
        <v>-4.6912159347331571E-4</v>
      </c>
      <c r="CA499" s="13">
        <f t="shared" si="70"/>
        <v>1.172308326795049E-2</v>
      </c>
      <c r="CB499" s="12">
        <f t="shared" si="71"/>
        <v>1.172308326795049E-4</v>
      </c>
      <c r="CC499" s="12"/>
      <c r="CD499" s="11">
        <f>(SUMIFS('Forecast Data'!H:H,'Forecast Data'!B:B,D499,'Forecast Data'!C:C,BK$6)+SUMIFS('Forecast Data'!H:H,'Forecast Data'!B:B,D499,'Forecast Data'!C:C,BL$6)+SUMIFS('Forecast Data'!H:H,'Forecast Data'!B:B,D499,'Forecast Data'!C:C,BM$6)+SUMIFS('Forecast Data'!H:H,'Forecast Data'!B:B,D499,'Forecast Data'!C:C,BJ$6))/4</f>
        <v>624</v>
      </c>
      <c r="CE499" s="12">
        <f>IFERROR((SUM(W499:Z499)-(SUMIFS('Forecast Data'!H:H,'Forecast Data'!B:B,D499,'Forecast Data'!C:C,BJ$6)+SUMIFS('Forecast Data'!H:H,'Forecast Data'!B:B,D499,'Forecast Data'!C:C,BK$6)+SUMIFS('Forecast Data'!H:H,'Forecast Data'!B:B,D499,'Forecast Data'!C:C,BL$6)+SUMIFS('Forecast Data'!H:H,'Forecast Data'!B:B,D499,'Forecast Data'!C:C,BM$6)))/(SUMIFS('Forecast Data'!H:H,'Forecast Data'!B:B,D499,'Forecast Data'!C:C,BJ$6)+SUMIFS('Forecast Data'!H:H,'Forecast Data'!B:B,D499,'Forecast Data'!C:C,BK$6)+SUMIFS('Forecast Data'!H:H,'Forecast Data'!B:B,D499,'Forecast Data'!C:C,BL$6)+SUMIFS('Forecast Data'!H:H,'Forecast Data'!B:B,D499,'Forecast Data'!C:C,BM$6)),"")</f>
        <v>-0.88982371794871795</v>
      </c>
      <c r="CF499" s="12">
        <f t="shared" si="72"/>
        <v>-3.5189076079381081E-4</v>
      </c>
      <c r="CG499" s="12">
        <f t="shared" si="73"/>
        <v>-4.6551370738344525E-4</v>
      </c>
      <c r="CH499" s="13">
        <f t="shared" si="74"/>
        <v>1.1362294658963445E-2</v>
      </c>
      <c r="CI499" s="13"/>
    </row>
    <row r="500" spans="1:87" ht="13.2">
      <c r="A500" s="1"/>
      <c r="B500" t="str">
        <f t="shared" si="82"/>
        <v>Hims &amp; Hers</v>
      </c>
      <c r="D500" t="s">
        <v>532</v>
      </c>
      <c r="E500" s="11">
        <f>SUMIFS('Fin Data'!F:F,'Fin Data'!A:A,D500)</f>
        <v>0</v>
      </c>
      <c r="F500" s="11">
        <f>SUMIFS('Fin Data with 6 week hist'!I:I,'Fin Data with 6 week hist'!$A:$A,$D500)</f>
        <v>23997</v>
      </c>
      <c r="G500" s="11">
        <f>SUMIFS('Fin Data with 6 week hist'!J:J,'Fin Data with 6 week hist'!$A:$A,$D500)</f>
        <v>19391</v>
      </c>
      <c r="H500" s="11">
        <f>SUMIFS('Fin Data with 6 week hist'!K:K,'Fin Data with 6 week hist'!$A:$A,$D500)+SUMIFS('Unit Cancellations'!D:D,'Unit Cancellations'!$B:$B,$D500)</f>
        <v>19697</v>
      </c>
      <c r="I500" s="11">
        <f>SUMIFS('Fin Data with 6 week hist'!L:L,'Fin Data with 6 week hist'!$A:$A,$D500)+SUMIFS('Unit Cancellations'!E:E,'Unit Cancellations'!$B:$B,$D500)</f>
        <v>19852</v>
      </c>
      <c r="J500" s="11">
        <f>SUMIFS('Fin Data with 6 week hist'!M:M,'Fin Data with 6 week hist'!$A:$A,$D500)+SUMIFS('Unit Cancellations'!F:F,'Unit Cancellations'!$B:$B,$D500)</f>
        <v>19611</v>
      </c>
      <c r="K500" s="11">
        <f>SUMIFS('Fin Data with 6 week hist'!N:N,'Fin Data with 6 week hist'!$A:$A,$D500)+SUMIFS('Unit Cancellations'!G:G,'Unit Cancellations'!$B:$B,$D500)</f>
        <v>20334</v>
      </c>
      <c r="L500" s="11">
        <f>SUMIFS('Fin Data'!AN:AN,'Fin Data'!A:A,D500)</f>
        <v>20480.666666666668</v>
      </c>
      <c r="M500" s="12">
        <f>IFERROR(SUMIFS('Fin Data'!AO:AO,'Fin Data'!A:A,D500),"")</f>
        <v>0</v>
      </c>
      <c r="N500" s="1"/>
      <c r="O500" s="11">
        <f t="shared" si="63"/>
        <v>21594.5</v>
      </c>
      <c r="P500" s="12" t="str">
        <f t="shared" si="64"/>
        <v/>
      </c>
      <c r="Q500" s="1"/>
      <c r="R500" s="11">
        <f t="shared" si="65"/>
        <v>21506.125</v>
      </c>
      <c r="S500" s="12" t="str">
        <f t="shared" si="66"/>
        <v/>
      </c>
      <c r="T500" s="11">
        <f t="shared" si="67"/>
        <v>15664</v>
      </c>
      <c r="U500" s="1" t="e">
        <f t="shared" si="83"/>
        <v>#REF!</v>
      </c>
      <c r="V500" s="1"/>
      <c r="W500" s="11">
        <f>SUMIFS('Forecast Data'!$D:$D,'Forecast Data'!$C:$C,W$6,'Forecast Data'!$B:$B,$D500)</f>
        <v>21612</v>
      </c>
      <c r="X500" s="11">
        <f>SUMIFS('Forecast Data'!$D:$D,'Forecast Data'!$C:$C,X$6,'Forecast Data'!$B:$B,$D500)</f>
        <v>21593</v>
      </c>
      <c r="Y500" s="11">
        <f>SUMIFS('Forecast Data'!$D:$D,'Forecast Data'!$C:$C,Y$6,'Forecast Data'!$B:$B,$D500)</f>
        <v>21512</v>
      </c>
      <c r="Z500" s="11">
        <f>SUMIFS('Forecast Data'!$D:$D,'Forecast Data'!$C:$C,Z$6,'Forecast Data'!$B:$B,$D500)</f>
        <v>21661</v>
      </c>
      <c r="AA500" s="11">
        <f>SUMIFS('Forecast Data'!$D:$D,'Forecast Data'!$C:$C,AA$6,'Forecast Data'!$B:$B,$D500)</f>
        <v>21557</v>
      </c>
      <c r="AB500" s="11">
        <f>SUMIFS('Forecast Data'!$D:$D,'Forecast Data'!$C:$C,AB$6,'Forecast Data'!$B:$B,$D500)</f>
        <v>21637</v>
      </c>
      <c r="AC500" s="11">
        <f>SUMIFS('Forecast Data'!$D:$D,'Forecast Data'!$C:$C,AC$6,'Forecast Data'!$B:$B,$D500)</f>
        <v>21311</v>
      </c>
      <c r="AD500" s="11">
        <f>SUMIFS('Forecast Data'!$D:$D,'Forecast Data'!$C:$C,AD$6,'Forecast Data'!$B:$B,$D500)</f>
        <v>21166</v>
      </c>
      <c r="AE500" s="11">
        <f>SUMIFS('Forecast Data'!$D:$D,'Forecast Data'!$C:$C,AE$6,'Forecast Data'!$B:$B,$D500)</f>
        <v>21275</v>
      </c>
      <c r="AF500" s="11">
        <f>SUMIFS('Forecast Data'!$D:$D,'Forecast Data'!$C:$C,AF$6,'Forecast Data'!$B:$B,$D500)</f>
        <v>21127</v>
      </c>
      <c r="AG500" s="11">
        <f>SUMIFS('Forecast Data'!$D:$D,'Forecast Data'!$C:$C,AG$6,'Forecast Data'!$B:$B,$D500)</f>
        <v>20913</v>
      </c>
      <c r="AH500" s="11">
        <f>SUMIFS('Forecast Data'!$D:$D,'Forecast Data'!$C:$C,AH$6,'Forecast Data'!$B:$B,$D500)</f>
        <v>20774</v>
      </c>
      <c r="AI500" s="1"/>
      <c r="AJ500" s="12" t="str">
        <f>IF(SUMIFS('Forecast Data'!$E:$E,'Forecast Data'!$C:$C,AJ$6,'Forecast Data'!$B:$B,$D500)=0,"",SUMIFS('Forecast Data'!$E:$E,'Forecast Data'!$C:$C,AJ$6,'Forecast Data'!$B:$B,$D500))</f>
        <v/>
      </c>
      <c r="AK500" s="12" t="str">
        <f>IF(SUMIFS('Forecast Data'!$E:$E,'Forecast Data'!$C:$C,AK$6,'Forecast Data'!$B:$B,$D500)=0,"",SUMIFS('Forecast Data'!$E:$E,'Forecast Data'!$C:$C,AK$6,'Forecast Data'!$B:$B,$D500))</f>
        <v/>
      </c>
      <c r="AL500" s="12" t="str">
        <f>IF(SUMIFS('Forecast Data'!$E:$E,'Forecast Data'!$C:$C,AL$6,'Forecast Data'!$B:$B,$D500)=0,"",SUMIFS('Forecast Data'!$E:$E,'Forecast Data'!$C:$C,AL$6,'Forecast Data'!$B:$B,$D500))</f>
        <v/>
      </c>
      <c r="AM500" s="12" t="str">
        <f>IF(SUMIFS('Forecast Data'!$E:$E,'Forecast Data'!$C:$C,AM$6,'Forecast Data'!$B:$B,$D500)=0,"",SUMIFS('Forecast Data'!$E:$E,'Forecast Data'!$C:$C,AM$6,'Forecast Data'!$B:$B,$D500))</f>
        <v/>
      </c>
      <c r="AN500" s="12" t="str">
        <f>IF(SUMIFS('Forecast Data'!$E:$E,'Forecast Data'!$C:$C,AN$6,'Forecast Data'!$B:$B,$D500)=0,"",SUMIFS('Forecast Data'!$E:$E,'Forecast Data'!$C:$C,AN$6,'Forecast Data'!$B:$B,$D500))</f>
        <v/>
      </c>
      <c r="AO500" s="12" t="str">
        <f>IF(SUMIFS('Forecast Data'!$E:$E,'Forecast Data'!$C:$C,AO$6,'Forecast Data'!$B:$B,$D500)=0,"",SUMIFS('Forecast Data'!$E:$E,'Forecast Data'!$C:$C,AO$6,'Forecast Data'!$B:$B,$D500))</f>
        <v/>
      </c>
      <c r="AP500" s="12" t="str">
        <f>IF(SUMIFS('Forecast Data'!$E:$E,'Forecast Data'!$C:$C,AP$6,'Forecast Data'!$B:$B,$D500)=0,"",SUMIFS('Forecast Data'!$E:$E,'Forecast Data'!$C:$C,AP$6,'Forecast Data'!$B:$B,$D500))</f>
        <v/>
      </c>
      <c r="AQ500" s="12" t="str">
        <f>IF(SUMIFS('Forecast Data'!$E:$E,'Forecast Data'!$C:$C,AQ$6,'Forecast Data'!$B:$B,$D500)=0,"",SUMIFS('Forecast Data'!$E:$E,'Forecast Data'!$C:$C,AQ$6,'Forecast Data'!$B:$B,$D500))</f>
        <v/>
      </c>
      <c r="AR500" s="12" t="str">
        <f>IF(SUMIFS('Forecast Data'!$E:$E,'Forecast Data'!$C:$C,AR$6,'Forecast Data'!$B:$B,$D500)=0,"",SUMIFS('Forecast Data'!$E:$E,'Forecast Data'!$C:$C,AR$6,'Forecast Data'!$B:$B,$D500))</f>
        <v/>
      </c>
      <c r="AS500" s="12" t="str">
        <f>IF(SUMIFS('Forecast Data'!$E:$E,'Forecast Data'!$C:$C,AS$6,'Forecast Data'!$B:$B,$D500)=0,"",SUMIFS('Forecast Data'!$E:$E,'Forecast Data'!$C:$C,AS$6,'Forecast Data'!$B:$B,$D500))</f>
        <v/>
      </c>
      <c r="AT500" s="12" t="str">
        <f>IF(SUMIFS('Forecast Data'!$E:$E,'Forecast Data'!$C:$C,AT$6,'Forecast Data'!$B:$B,$D500)=0,"",SUMIFS('Forecast Data'!$E:$E,'Forecast Data'!$C:$C,AT$6,'Forecast Data'!$B:$B,$D500))</f>
        <v/>
      </c>
      <c r="AU500" s="12">
        <f>IF(SUMIFS('Forecast Data'!$E:$E,'Forecast Data'!$C:$C,AU$6,'Forecast Data'!$B:$B,$D500)=0,"",SUMIFS('Forecast Data'!$E:$E,'Forecast Data'!$C:$C,AU$6,'Forecast Data'!$B:$B,$D500))</f>
        <v>7.06</v>
      </c>
      <c r="AV500" s="1"/>
      <c r="AW500" s="11">
        <f>SUMIFS('OP Units'!E:E,'OP Units'!$A:$A,$D500)</f>
        <v>17138</v>
      </c>
      <c r="AX500" s="11">
        <f>SUMIFS('OP Units'!F:F,'OP Units'!$A:$A,$D500)</f>
        <v>18043</v>
      </c>
      <c r="AY500" s="11">
        <f>SUMIFS('OP Units'!G:G,'OP Units'!$A:$A,$D500)</f>
        <v>14778</v>
      </c>
      <c r="AZ500" s="11">
        <f>SUMIFS('OP Units'!H:H,'OP Units'!$A:$A,$D500)</f>
        <v>15452</v>
      </c>
      <c r="BA500" s="11">
        <f>SUMIFS('OP Units'!I:I,'OP Units'!$A:$A,$D500)</f>
        <v>15692</v>
      </c>
      <c r="BB500" s="11">
        <f>SUMIFS('OP Units'!J:J,'OP Units'!$A:$A,$D500)</f>
        <v>16680</v>
      </c>
      <c r="BC500" s="11">
        <f>SUMIFS('OP Units'!K:K,'OP Units'!$A:$A,$D500)</f>
        <v>13912</v>
      </c>
      <c r="BD500" s="11">
        <f>SUMIFS('OP Units'!L:L,'OP Units'!$A:$A,$D500)</f>
        <v>13617</v>
      </c>
      <c r="BE500" s="11">
        <f>SUMIFS('OP Units'!M:M,'OP Units'!$A:$A,$D500)</f>
        <v>13780</v>
      </c>
      <c r="BF500" s="11">
        <f>SUMIFS('OP Units'!N:N,'OP Units'!$A:$A,$D500)</f>
        <v>14666</v>
      </c>
      <c r="BG500" s="11">
        <f>SUMIFS('OP Units'!O:O,'OP Units'!$A:$A,$D500)</f>
        <v>15877</v>
      </c>
      <c r="BH500" s="11">
        <f>SUMIFS('OP Units'!P:P,'OP Units'!$A:$A,$D500)</f>
        <v>16603</v>
      </c>
      <c r="BI500" s="1"/>
      <c r="BJ500" s="12" t="str">
        <f>IFERROR((SUMIFS('OP Units'!E:E,'OP Units'!$A:$A,$D500)-SUMIFS('Forecast Data'!$H:$H,'Forecast Data'!$C:$C,BJ$6,'Forecast Data'!$B:$B,$D500))/SUMIFS('Forecast Data'!$H:$H,'Forecast Data'!$C:$C,BJ$6,'Forecast Data'!$B:$B,$D500),"")</f>
        <v/>
      </c>
      <c r="BK500" s="12" t="str">
        <f>IFERROR((SUMIFS('OP Units'!F:F,'OP Units'!$A:$A,$D500)-SUMIFS('Forecast Data'!$H:$H,'Forecast Data'!$C:$C,BK$6,'Forecast Data'!$B:$B,$D500))/SUMIFS('Forecast Data'!$H:$H,'Forecast Data'!$C:$C,BK$6,'Forecast Data'!$B:$B,$D500),"")</f>
        <v/>
      </c>
      <c r="BL500" s="12" t="str">
        <f>IFERROR((SUMIFS('OP Units'!G:G,'OP Units'!$A:$A,$D500)-SUMIFS('Forecast Data'!$H:$H,'Forecast Data'!$C:$C,BL$6,'Forecast Data'!$B:$B,$D500))/SUMIFS('Forecast Data'!$H:$H,'Forecast Data'!$C:$C,BL$6,'Forecast Data'!$B:$B,$D500),"")</f>
        <v/>
      </c>
      <c r="BM500" s="12" t="str">
        <f>IFERROR((SUMIFS('OP Units'!H:H,'OP Units'!$A:$A,$D500)-SUMIFS('Forecast Data'!$H:$H,'Forecast Data'!$C:$C,BM$6,'Forecast Data'!$B:$B,$D500))/SUMIFS('Forecast Data'!$H:$H,'Forecast Data'!$C:$C,BM$6,'Forecast Data'!$B:$B,$D500),"")</f>
        <v/>
      </c>
      <c r="BN500" s="12" t="str">
        <f>IFERROR((SUMIFS('OP Units'!I:I,'OP Units'!$A:$A,$D500)-SUMIFS('Forecast Data'!$H:$H,'Forecast Data'!$C:$C,BN$6,'Forecast Data'!$B:$B,$D500))/SUMIFS('Forecast Data'!$H:$H,'Forecast Data'!$C:$C,BN$6,'Forecast Data'!$B:$B,$D500),"")</f>
        <v/>
      </c>
      <c r="BO500" s="12" t="str">
        <f>IFERROR((SUMIFS('OP Units'!J:J,'OP Units'!$A:$A,$D500)-SUMIFS('Forecast Data'!$H:$H,'Forecast Data'!$C:$C,BO$6,'Forecast Data'!$B:$B,$D500))/SUMIFS('Forecast Data'!$H:$H,'Forecast Data'!$C:$C,BO$6,'Forecast Data'!$B:$B,$D500),"")</f>
        <v/>
      </c>
      <c r="BP500" s="12" t="str">
        <f>IFERROR((SUMIFS('OP Units'!K:K,'OP Units'!$A:$A,$D500)-SUMIFS('Forecast Data'!$H:$H,'Forecast Data'!$C:$C,BP$6,'Forecast Data'!$B:$B,$D500))/SUMIFS('Forecast Data'!$H:$H,'Forecast Data'!$C:$C,BP$6,'Forecast Data'!$B:$B,$D500),"")</f>
        <v/>
      </c>
      <c r="BQ500" s="12" t="str">
        <f>IFERROR((SUMIFS('OP Units'!L:L,'OP Units'!$A:$A,$D500)-SUMIFS('Forecast Data'!$H:$H,'Forecast Data'!$C:$C,BQ$6,'Forecast Data'!$B:$B,$D500))/SUMIFS('Forecast Data'!$H:$H,'Forecast Data'!$C:$C,BQ$6,'Forecast Data'!$B:$B,$D500),"")</f>
        <v/>
      </c>
      <c r="BR500" s="12" t="str">
        <f>IFERROR((SUMIFS('OP Units'!M:M,'OP Units'!$A:$A,$D500)-SUMIFS('Forecast Data'!$H:$H,'Forecast Data'!$C:$C,BR$6,'Forecast Data'!$B:$B,$D500))/SUMIFS('Forecast Data'!$H:$H,'Forecast Data'!$C:$C,BR$6,'Forecast Data'!$B:$B,$D500),"")</f>
        <v/>
      </c>
      <c r="BS500" s="12" t="str">
        <f>IFERROR((SUMIFS('OP Units'!N:N,'OP Units'!$A:$A,$D500)-SUMIFS('Forecast Data'!$H:$H,'Forecast Data'!$C:$C,BS$6,'Forecast Data'!$B:$B,$D500))/SUMIFS('Forecast Data'!$H:$H,'Forecast Data'!$C:$C,BS$6,'Forecast Data'!$B:$B,$D500),"")</f>
        <v/>
      </c>
      <c r="BT500" s="12" t="str">
        <f>IFERROR((SUMIFS('OP Units'!O:O,'OP Units'!$A:$A,$D500)-SUMIFS('Forecast Data'!$H:$H,'Forecast Data'!$C:$C,BT$6,'Forecast Data'!$B:$B,$D500))/SUMIFS('Forecast Data'!$H:$H,'Forecast Data'!$C:$C,BT$6,'Forecast Data'!$B:$B,$D500),"")</f>
        <v/>
      </c>
      <c r="BU500" s="12">
        <f>IFERROR((SUMIFS('OP Units'!P:P,'OP Units'!$A:$A,$D500)-SUMIFS('Forecast Data'!$H:$H,'Forecast Data'!$C:$C,BU$6,'Forecast Data'!$B:$B,$D500))/SUMIFS('Forecast Data'!$H:$H,'Forecast Data'!$C:$C,BU$6,'Forecast Data'!$B:$B,$D500),"")</f>
        <v>5.4402637703646235</v>
      </c>
      <c r="BV500" s="12"/>
      <c r="BW500" s="11">
        <f>(SUMIFS('Forecast Data'!H:H,'Forecast Data'!B:B,D500,'Forecast Data'!C:C,BK$6)+SUMIFS('Forecast Data'!H:H,'Forecast Data'!B:B,D500,'Forecast Data'!C:C,BL$6)+SUMIFS('Forecast Data'!H:H,'Forecast Data'!B:B,D500,'Forecast Data'!C:C,BM$6)+SUMIFS('Forecast Data'!H:H,'Forecast Data'!B:B,D500,'Forecast Data'!C:C,BN$6)+SUMIFS('Forecast Data'!H:H,'Forecast Data'!B:B,D500,'Forecast Data'!C:C,BO$6)+SUMIFS('Forecast Data'!H:H,'Forecast Data'!B:B,D500,'Forecast Data'!C:C,BP$6)+SUMIFS('Forecast Data'!H:H,'Forecast Data'!B:B,D500,'Forecast Data'!C:C,BQ$6)+SUMIFS('Forecast Data'!H:H,'Forecast Data'!B:B,D500,'Forecast Data'!C:C,BJ$6))/8</f>
        <v>0</v>
      </c>
      <c r="BX500" s="12" t="str">
        <f>IFERROR((SUM(W500:AD500)-(SUMIFS('Forecast Data'!H:H,'Forecast Data'!B:B,B500,'Forecast Data'!C:C,BJ$6)+SUMIFS('Forecast Data'!H:H,'Forecast Data'!B:B,B500,'Forecast Data'!C:C,BK$6)+SUMIFS('Forecast Data'!H:H,'Forecast Data'!B:B,B500,'Forecast Data'!C:C,BL$6)+SUMIFS('Forecast Data'!H:H,'Forecast Data'!B:B,B500,'Forecast Data'!C:C,BM$6)+SUMIFS('Forecast Data'!H:H,'Forecast Data'!B:B,B500,'Forecast Data'!C:C,BN$6)+SUMIFS('Forecast Data'!H:H,'Forecast Data'!B:B,B500,'Forecast Data'!C:C,BO$6)+SUMIFS('Forecast Data'!H:H,'Forecast Data'!B:B,B500,'Forecast Data'!C:C,BP$6)+SUMIFS('Forecast Data'!H:H,'Forecast Data'!B:B,B500,'Forecast Data'!C:C,BQ$6)))/(SUMIFS('Forecast Data'!H:H,'Forecast Data'!B:B,B500,'Forecast Data'!C:C,BJ$6)+SUMIFS('Forecast Data'!H:H,'Forecast Data'!B:B,B500,'Forecast Data'!C:C,BK$6)+SUMIFS('Forecast Data'!H:H,'Forecast Data'!B:B,B500,'Forecast Data'!C:C,BL$6)+SUMIFS('Forecast Data'!H:H,'Forecast Data'!B:B,B500,'Forecast Data'!C:C,BM$6)+SUMIFS('Forecast Data'!H:H,'Forecast Data'!B:B,B500,'Forecast Data'!C:C,BN$6)+SUMIFS('Forecast Data'!H:H,'Forecast Data'!B:B,B500,'Forecast Data'!C:C,BO$6)+SUMIFS('Forecast Data'!H:H,'Forecast Data'!B:B,B500,'Forecast Data'!C:C,BP$6)+SUMIFS('Forecast Data'!H:H,'Forecast Data'!B:B,B500,'Forecast Data'!C:C,BQ$6)),"")</f>
        <v/>
      </c>
      <c r="BY500" s="12">
        <f t="shared" si="68"/>
        <v>1.7513869683834202E-2</v>
      </c>
      <c r="BZ500" s="16">
        <f t="shared" si="69"/>
        <v>1.768446560812675E-2</v>
      </c>
      <c r="CA500" s="13">
        <f t="shared" si="70"/>
        <v>-1.7059592429254783E-2</v>
      </c>
      <c r="CB500" s="12">
        <f t="shared" si="71"/>
        <v>1.7059592429254783E-4</v>
      </c>
      <c r="CC500" s="12"/>
      <c r="CD500" s="11">
        <f>(SUMIFS('Forecast Data'!H:H,'Forecast Data'!B:B,D500,'Forecast Data'!C:C,BK$6)+SUMIFS('Forecast Data'!H:H,'Forecast Data'!B:B,D500,'Forecast Data'!C:C,BL$6)+SUMIFS('Forecast Data'!H:H,'Forecast Data'!B:B,D500,'Forecast Data'!C:C,BM$6)+SUMIFS('Forecast Data'!H:H,'Forecast Data'!B:B,D500,'Forecast Data'!C:C,BJ$6))/4</f>
        <v>0</v>
      </c>
      <c r="CE500" s="12" t="str">
        <f>IFERROR((SUM(W500:Z500)-(SUMIFS('Forecast Data'!H:H,'Forecast Data'!B:B,D500,'Forecast Data'!C:C,BJ$6)+SUMIFS('Forecast Data'!H:H,'Forecast Data'!B:B,D500,'Forecast Data'!C:C,BK$6)+SUMIFS('Forecast Data'!H:H,'Forecast Data'!B:B,D500,'Forecast Data'!C:C,BL$6)+SUMIFS('Forecast Data'!H:H,'Forecast Data'!B:B,D500,'Forecast Data'!C:C,BM$6)))/(SUMIFS('Forecast Data'!H:H,'Forecast Data'!B:B,D500,'Forecast Data'!C:C,BJ$6)+SUMIFS('Forecast Data'!H:H,'Forecast Data'!B:B,D500,'Forecast Data'!C:C,BK$6)+SUMIFS('Forecast Data'!H:H,'Forecast Data'!B:B,D500,'Forecast Data'!C:C,BL$6)+SUMIFS('Forecast Data'!H:H,'Forecast Data'!B:B,D500,'Forecast Data'!C:C,BM$6)),"")</f>
        <v/>
      </c>
      <c r="CF500" s="12">
        <f t="shared" si="72"/>
        <v>1.7513869683834202E-2</v>
      </c>
      <c r="CG500" s="12">
        <f t="shared" si="73"/>
        <v>1.8104521844379662E-2</v>
      </c>
      <c r="CH500" s="13">
        <f t="shared" si="74"/>
        <v>-5.9065216054545941E-2</v>
      </c>
      <c r="CI500" s="13"/>
    </row>
    <row r="501" spans="1:87" ht="13.2">
      <c r="A501" s="1"/>
      <c r="B501" t="str">
        <f t="shared" si="82"/>
        <v>Watkins Wellness</v>
      </c>
      <c r="C501" t="s">
        <v>44</v>
      </c>
      <c r="D501" t="s">
        <v>533</v>
      </c>
      <c r="E501" s="11">
        <f>SUMIFS('Fin Data'!F:F,'Fin Data'!A:A,D501)</f>
        <v>175</v>
      </c>
      <c r="F501" s="11">
        <f>SUMIFS('Fin Data with 6 week hist'!I:I,'Fin Data with 6 week hist'!$A:$A,$D501)</f>
        <v>401</v>
      </c>
      <c r="G501" s="11">
        <f>SUMIFS('Fin Data with 6 week hist'!J:J,'Fin Data with 6 week hist'!$A:$A,$D501)</f>
        <v>448</v>
      </c>
      <c r="H501" s="11">
        <f>SUMIFS('Fin Data with 6 week hist'!K:K,'Fin Data with 6 week hist'!$A:$A,$D501)+SUMIFS('Unit Cancellations'!D:D,'Unit Cancellations'!$B:$B,$D501)</f>
        <v>409</v>
      </c>
      <c r="I501" s="11">
        <f>SUMIFS('Fin Data with 6 week hist'!L:L,'Fin Data with 6 week hist'!$A:$A,$D501)+SUMIFS('Unit Cancellations'!E:E,'Unit Cancellations'!$B:$B,$D501)</f>
        <v>345</v>
      </c>
      <c r="J501" s="11">
        <f>SUMIFS('Fin Data with 6 week hist'!M:M,'Fin Data with 6 week hist'!$A:$A,$D501)+SUMIFS('Unit Cancellations'!F:F,'Unit Cancellations'!$B:$B,$D501)</f>
        <v>360</v>
      </c>
      <c r="K501" s="11">
        <f>SUMIFS('Fin Data with 6 week hist'!N:N,'Fin Data with 6 week hist'!$A:$A,$D501)+SUMIFS('Unit Cancellations'!G:G,'Unit Cancellations'!$B:$B,$D501)</f>
        <v>299</v>
      </c>
      <c r="L501" s="11">
        <f>SUMIFS('Fin Data'!AN:AN,'Fin Data'!A:A,D501)</f>
        <v>376.66666666666669</v>
      </c>
      <c r="M501" s="12">
        <f>IFERROR(SUMIFS('Fin Data'!AO:AO,'Fin Data'!A:A,D501),"")</f>
        <v>1.1523809523809525</v>
      </c>
      <c r="N501" s="1"/>
      <c r="O501" s="11">
        <f t="shared" si="63"/>
        <v>473</v>
      </c>
      <c r="P501" s="12">
        <f t="shared" si="64"/>
        <v>0.25298013245033113</v>
      </c>
      <c r="Q501" s="1"/>
      <c r="R501" s="11">
        <f t="shared" si="65"/>
        <v>474.125</v>
      </c>
      <c r="S501" s="12">
        <f t="shared" si="66"/>
        <v>0.29057502551888398</v>
      </c>
      <c r="T501" s="11">
        <f t="shared" si="67"/>
        <v>342.375</v>
      </c>
      <c r="U501" s="1" t="e">
        <f t="shared" si="83"/>
        <v>#REF!</v>
      </c>
      <c r="V501" s="1"/>
      <c r="W501" s="11">
        <f>SUMIFS('Forecast Data'!$D:$D,'Forecast Data'!$C:$C,W$6,'Forecast Data'!$B:$B,$D501)</f>
        <v>474</v>
      </c>
      <c r="X501" s="11">
        <f>SUMIFS('Forecast Data'!$D:$D,'Forecast Data'!$C:$C,X$6,'Forecast Data'!$B:$B,$D501)</f>
        <v>471</v>
      </c>
      <c r="Y501" s="11">
        <f>SUMIFS('Forecast Data'!$D:$D,'Forecast Data'!$C:$C,Y$6,'Forecast Data'!$B:$B,$D501)</f>
        <v>474</v>
      </c>
      <c r="Z501" s="11">
        <f>SUMIFS('Forecast Data'!$D:$D,'Forecast Data'!$C:$C,Z$6,'Forecast Data'!$B:$B,$D501)</f>
        <v>473</v>
      </c>
      <c r="AA501" s="11">
        <f>SUMIFS('Forecast Data'!$D:$D,'Forecast Data'!$C:$C,AA$6,'Forecast Data'!$B:$B,$D501)</f>
        <v>478</v>
      </c>
      <c r="AB501" s="11">
        <f>SUMIFS('Forecast Data'!$D:$D,'Forecast Data'!$C:$C,AB$6,'Forecast Data'!$B:$B,$D501)</f>
        <v>477</v>
      </c>
      <c r="AC501" s="11">
        <f>SUMIFS('Forecast Data'!$D:$D,'Forecast Data'!$C:$C,AC$6,'Forecast Data'!$B:$B,$D501)</f>
        <v>476</v>
      </c>
      <c r="AD501" s="11">
        <f>SUMIFS('Forecast Data'!$D:$D,'Forecast Data'!$C:$C,AD$6,'Forecast Data'!$B:$B,$D501)</f>
        <v>470</v>
      </c>
      <c r="AE501" s="11">
        <f>SUMIFS('Forecast Data'!$D:$D,'Forecast Data'!$C:$C,AE$6,'Forecast Data'!$B:$B,$D501)</f>
        <v>475</v>
      </c>
      <c r="AF501" s="11">
        <f>SUMIFS('Forecast Data'!$D:$D,'Forecast Data'!$C:$C,AF$6,'Forecast Data'!$B:$B,$D501)</f>
        <v>476</v>
      </c>
      <c r="AG501" s="11">
        <f>SUMIFS('Forecast Data'!$D:$D,'Forecast Data'!$C:$C,AG$6,'Forecast Data'!$B:$B,$D501)</f>
        <v>474</v>
      </c>
      <c r="AH501" s="11">
        <f>SUMIFS('Forecast Data'!$D:$D,'Forecast Data'!$C:$C,AH$6,'Forecast Data'!$B:$B,$D501)</f>
        <v>468</v>
      </c>
      <c r="AI501" s="1"/>
      <c r="AJ501" s="12">
        <f>IF(SUMIFS('Forecast Data'!$E:$E,'Forecast Data'!$C:$C,AJ$6,'Forecast Data'!$B:$B,$D501)=0,"",SUMIFS('Forecast Data'!$E:$E,'Forecast Data'!$C:$C,AJ$6,'Forecast Data'!$B:$B,$D501))</f>
        <v>0.26</v>
      </c>
      <c r="AK501" s="12">
        <f>IF(SUMIFS('Forecast Data'!$E:$E,'Forecast Data'!$C:$C,AK$6,'Forecast Data'!$B:$B,$D501)=0,"",SUMIFS('Forecast Data'!$E:$E,'Forecast Data'!$C:$C,AK$6,'Forecast Data'!$B:$B,$D501))</f>
        <v>0.22</v>
      </c>
      <c r="AL501" s="12">
        <f>IF(SUMIFS('Forecast Data'!$E:$E,'Forecast Data'!$C:$C,AL$6,'Forecast Data'!$B:$B,$D501)=0,"",SUMIFS('Forecast Data'!$E:$E,'Forecast Data'!$C:$C,AL$6,'Forecast Data'!$B:$B,$D501))</f>
        <v>0.28999999999999998</v>
      </c>
      <c r="AM501" s="12">
        <f>IF(SUMIFS('Forecast Data'!$E:$E,'Forecast Data'!$C:$C,AM$6,'Forecast Data'!$B:$B,$D501)=0,"",SUMIFS('Forecast Data'!$E:$E,'Forecast Data'!$C:$C,AM$6,'Forecast Data'!$B:$B,$D501))</f>
        <v>0.25</v>
      </c>
      <c r="AN501" s="12">
        <f>IF(SUMIFS('Forecast Data'!$E:$E,'Forecast Data'!$C:$C,AN$6,'Forecast Data'!$B:$B,$D501)=0,"",SUMIFS('Forecast Data'!$E:$E,'Forecast Data'!$C:$C,AN$6,'Forecast Data'!$B:$B,$D501))</f>
        <v>0.24</v>
      </c>
      <c r="AO501" s="12">
        <f>IF(SUMIFS('Forecast Data'!$E:$E,'Forecast Data'!$C:$C,AO$6,'Forecast Data'!$B:$B,$D501)=0,"",SUMIFS('Forecast Data'!$E:$E,'Forecast Data'!$C:$C,AO$6,'Forecast Data'!$B:$B,$D501))</f>
        <v>0.19</v>
      </c>
      <c r="AP501" s="12">
        <f>IF(SUMIFS('Forecast Data'!$E:$E,'Forecast Data'!$C:$C,AP$6,'Forecast Data'!$B:$B,$D501)=0,"",SUMIFS('Forecast Data'!$E:$E,'Forecast Data'!$C:$C,AP$6,'Forecast Data'!$B:$B,$D501))</f>
        <v>0.52</v>
      </c>
      <c r="AQ501" s="12">
        <f>IF(SUMIFS('Forecast Data'!$E:$E,'Forecast Data'!$C:$C,AQ$6,'Forecast Data'!$B:$B,$D501)=0,"",SUMIFS('Forecast Data'!$E:$E,'Forecast Data'!$C:$C,AQ$6,'Forecast Data'!$B:$B,$D501))</f>
        <v>0.43</v>
      </c>
      <c r="AR501" s="12">
        <f>IF(SUMIFS('Forecast Data'!$E:$E,'Forecast Data'!$C:$C,AR$6,'Forecast Data'!$B:$B,$D501)=0,"",SUMIFS('Forecast Data'!$E:$E,'Forecast Data'!$C:$C,AR$6,'Forecast Data'!$B:$B,$D501))</f>
        <v>0.4</v>
      </c>
      <c r="AS501" s="12">
        <f>IF(SUMIFS('Forecast Data'!$E:$E,'Forecast Data'!$C:$C,AS$6,'Forecast Data'!$B:$B,$D501)=0,"",SUMIFS('Forecast Data'!$E:$E,'Forecast Data'!$C:$C,AS$6,'Forecast Data'!$B:$B,$D501))</f>
        <v>0.33</v>
      </c>
      <c r="AT501" s="12">
        <f>IF(SUMIFS('Forecast Data'!$E:$E,'Forecast Data'!$C:$C,AT$6,'Forecast Data'!$B:$B,$D501)=0,"",SUMIFS('Forecast Data'!$E:$E,'Forecast Data'!$C:$C,AT$6,'Forecast Data'!$B:$B,$D501))</f>
        <v>0.47</v>
      </c>
      <c r="AU501" s="12">
        <f>IF(SUMIFS('Forecast Data'!$E:$E,'Forecast Data'!$C:$C,AU$6,'Forecast Data'!$B:$B,$D501)=0,"",SUMIFS('Forecast Data'!$E:$E,'Forecast Data'!$C:$C,AU$6,'Forecast Data'!$B:$B,$D501))</f>
        <v>0.26</v>
      </c>
      <c r="AV501" s="1"/>
      <c r="AW501" s="11">
        <f>SUMIFS('OP Units'!E:E,'OP Units'!$A:$A,$D501)</f>
        <v>303</v>
      </c>
      <c r="AX501" s="11">
        <f>SUMIFS('OP Units'!F:F,'OP Units'!$A:$A,$D501)</f>
        <v>320</v>
      </c>
      <c r="AY501" s="11">
        <f>SUMIFS('OP Units'!G:G,'OP Units'!$A:$A,$D501)</f>
        <v>0</v>
      </c>
      <c r="AZ501" s="11">
        <f>SUMIFS('OP Units'!H:H,'OP Units'!$A:$A,$D501)</f>
        <v>0</v>
      </c>
      <c r="BA501" s="11">
        <f>SUMIFS('OP Units'!I:I,'OP Units'!$A:$A,$D501)</f>
        <v>0</v>
      </c>
      <c r="BB501" s="11">
        <f>SUMIFS('OP Units'!J:J,'OP Units'!$A:$A,$D501)</f>
        <v>1392</v>
      </c>
      <c r="BC501" s="11">
        <f>SUMIFS('OP Units'!K:K,'OP Units'!$A:$A,$D501)</f>
        <v>339</v>
      </c>
      <c r="BD501" s="11">
        <f>SUMIFS('OP Units'!L:L,'OP Units'!$A:$A,$D501)</f>
        <v>385</v>
      </c>
      <c r="BE501" s="11">
        <f>SUMIFS('OP Units'!M:M,'OP Units'!$A:$A,$D501)</f>
        <v>257</v>
      </c>
      <c r="BF501" s="11">
        <f>SUMIFS('OP Units'!N:N,'OP Units'!$A:$A,$D501)</f>
        <v>378</v>
      </c>
      <c r="BG501" s="11">
        <f>SUMIFS('OP Units'!O:O,'OP Units'!$A:$A,$D501)</f>
        <v>393</v>
      </c>
      <c r="BH501" s="11">
        <f>SUMIFS('OP Units'!P:P,'OP Units'!$A:$A,$D501)</f>
        <v>382</v>
      </c>
      <c r="BI501" s="1"/>
      <c r="BJ501" s="12">
        <f>IFERROR((SUMIFS('OP Units'!E:E,'OP Units'!$A:$A,$D501)-SUMIFS('Forecast Data'!$H:$H,'Forecast Data'!$C:$C,BJ$6,'Forecast Data'!$B:$B,$D501))/SUMIFS('Forecast Data'!$H:$H,'Forecast Data'!$C:$C,BJ$6,'Forecast Data'!$B:$B,$D501),"")</f>
        <v>-0.1984126984126984</v>
      </c>
      <c r="BK501" s="12">
        <f>IFERROR((SUMIFS('OP Units'!F:F,'OP Units'!$A:$A,$D501)-SUMIFS('Forecast Data'!$H:$H,'Forecast Data'!$C:$C,BK$6,'Forecast Data'!$B:$B,$D501))/SUMIFS('Forecast Data'!$H:$H,'Forecast Data'!$C:$C,BK$6,'Forecast Data'!$B:$B,$D501),"")</f>
        <v>-0.16883116883116883</v>
      </c>
      <c r="BL501" s="12">
        <f>IFERROR((SUMIFS('OP Units'!G:G,'OP Units'!$A:$A,$D501)-SUMIFS('Forecast Data'!$H:$H,'Forecast Data'!$C:$C,BL$6,'Forecast Data'!$B:$B,$D501))/SUMIFS('Forecast Data'!$H:$H,'Forecast Data'!$C:$C,BL$6,'Forecast Data'!$B:$B,$D501),"")</f>
        <v>-1</v>
      </c>
      <c r="BM501" s="12">
        <f>IFERROR((SUMIFS('OP Units'!H:H,'OP Units'!$A:$A,$D501)-SUMIFS('Forecast Data'!$H:$H,'Forecast Data'!$C:$C,BM$6,'Forecast Data'!$B:$B,$D501))/SUMIFS('Forecast Data'!$H:$H,'Forecast Data'!$C:$C,BM$6,'Forecast Data'!$B:$B,$D501),"")</f>
        <v>-1</v>
      </c>
      <c r="BN501" s="12">
        <f>IFERROR((SUMIFS('OP Units'!I:I,'OP Units'!$A:$A,$D501)-SUMIFS('Forecast Data'!$H:$H,'Forecast Data'!$C:$C,BN$6,'Forecast Data'!$B:$B,$D501))/SUMIFS('Forecast Data'!$H:$H,'Forecast Data'!$C:$C,BN$6,'Forecast Data'!$B:$B,$D501),"")</f>
        <v>-1</v>
      </c>
      <c r="BO501" s="12">
        <f>IFERROR((SUMIFS('OP Units'!J:J,'OP Units'!$A:$A,$D501)-SUMIFS('Forecast Data'!$H:$H,'Forecast Data'!$C:$C,BO$6,'Forecast Data'!$B:$B,$D501))/SUMIFS('Forecast Data'!$H:$H,'Forecast Data'!$C:$C,BO$6,'Forecast Data'!$B:$B,$D501),"")</f>
        <v>2.48</v>
      </c>
      <c r="BP501" s="12">
        <f>IFERROR((SUMIFS('OP Units'!K:K,'OP Units'!$A:$A,$D501)-SUMIFS('Forecast Data'!$H:$H,'Forecast Data'!$C:$C,BP$6,'Forecast Data'!$B:$B,$D501))/SUMIFS('Forecast Data'!$H:$H,'Forecast Data'!$C:$C,BP$6,'Forecast Data'!$B:$B,$D501),"")</f>
        <v>8.3067092651757185E-2</v>
      </c>
      <c r="BQ501" s="12">
        <f>IFERROR((SUMIFS('OP Units'!L:L,'OP Units'!$A:$A,$D501)-SUMIFS('Forecast Data'!$H:$H,'Forecast Data'!$C:$C,BQ$6,'Forecast Data'!$B:$B,$D501))/SUMIFS('Forecast Data'!$H:$H,'Forecast Data'!$C:$C,BQ$6,'Forecast Data'!$B:$B,$D501),"")</f>
        <v>0.1702127659574468</v>
      </c>
      <c r="BR501" s="12">
        <f>IFERROR((SUMIFS('OP Units'!M:M,'OP Units'!$A:$A,$D501)-SUMIFS('Forecast Data'!$H:$H,'Forecast Data'!$C:$C,BR$6,'Forecast Data'!$B:$B,$D501))/SUMIFS('Forecast Data'!$H:$H,'Forecast Data'!$C:$C,BR$6,'Forecast Data'!$B:$B,$D501),"")</f>
        <v>-0.24188790560471976</v>
      </c>
      <c r="BS501" s="12">
        <f>IFERROR((SUMIFS('OP Units'!N:N,'OP Units'!$A:$A,$D501)-SUMIFS('Forecast Data'!$H:$H,'Forecast Data'!$C:$C,BS$6,'Forecast Data'!$B:$B,$D501))/SUMIFS('Forecast Data'!$H:$H,'Forecast Data'!$C:$C,BS$6,'Forecast Data'!$B:$B,$D501),"")</f>
        <v>5.2924791086350974E-2</v>
      </c>
      <c r="BT501" s="12">
        <f>IFERROR((SUMIFS('OP Units'!O:O,'OP Units'!$A:$A,$D501)-SUMIFS('Forecast Data'!$H:$H,'Forecast Data'!$C:$C,BT$6,'Forecast Data'!$B:$B,$D501))/SUMIFS('Forecast Data'!$H:$H,'Forecast Data'!$C:$C,BT$6,'Forecast Data'!$B:$B,$D501),"")</f>
        <v>0.21671826625386997</v>
      </c>
      <c r="BU501" s="12">
        <f>IFERROR((SUMIFS('OP Units'!P:P,'OP Units'!$A:$A,$D501)-SUMIFS('Forecast Data'!$H:$H,'Forecast Data'!$C:$C,BU$6,'Forecast Data'!$B:$B,$D501))/SUMIFS('Forecast Data'!$H:$H,'Forecast Data'!$C:$C,BU$6,'Forecast Data'!$B:$B,$D501),"")</f>
        <v>2.4128686327077747E-2</v>
      </c>
      <c r="BV501" s="12"/>
      <c r="BW501" s="11">
        <f>(SUMIFS('Forecast Data'!H:H,'Forecast Data'!B:B,D501,'Forecast Data'!C:C,BK$6)+SUMIFS('Forecast Data'!H:H,'Forecast Data'!B:B,D501,'Forecast Data'!C:C,BL$6)+SUMIFS('Forecast Data'!H:H,'Forecast Data'!B:B,D501,'Forecast Data'!C:C,BM$6)+SUMIFS('Forecast Data'!H:H,'Forecast Data'!B:B,D501,'Forecast Data'!C:C,BN$6)+SUMIFS('Forecast Data'!H:H,'Forecast Data'!B:B,D501,'Forecast Data'!C:C,BO$6)+SUMIFS('Forecast Data'!H:H,'Forecast Data'!B:B,D501,'Forecast Data'!C:C,BP$6)+SUMIFS('Forecast Data'!H:H,'Forecast Data'!B:B,D501,'Forecast Data'!C:C,BQ$6)+SUMIFS('Forecast Data'!H:H,'Forecast Data'!B:B,D501,'Forecast Data'!C:C,BJ$6))/8</f>
        <v>367.375</v>
      </c>
      <c r="BX501" s="12">
        <f>IFERROR((SUM(W501:AD501)-(SUMIFS('Forecast Data'!H:H,'Forecast Data'!B:B,B501,'Forecast Data'!C:C,BJ$6)+SUMIFS('Forecast Data'!H:H,'Forecast Data'!B:B,B501,'Forecast Data'!C:C,BK$6)+SUMIFS('Forecast Data'!H:H,'Forecast Data'!B:B,B501,'Forecast Data'!C:C,BL$6)+SUMIFS('Forecast Data'!H:H,'Forecast Data'!B:B,B501,'Forecast Data'!C:C,BM$6)+SUMIFS('Forecast Data'!H:H,'Forecast Data'!B:B,B501,'Forecast Data'!C:C,BN$6)+SUMIFS('Forecast Data'!H:H,'Forecast Data'!B:B,B501,'Forecast Data'!C:C,BO$6)+SUMIFS('Forecast Data'!H:H,'Forecast Data'!B:B,B501,'Forecast Data'!C:C,BP$6)+SUMIFS('Forecast Data'!H:H,'Forecast Data'!B:B,B501,'Forecast Data'!C:C,BQ$6)))/(SUMIFS('Forecast Data'!H:H,'Forecast Data'!B:B,B501,'Forecast Data'!C:C,BJ$6)+SUMIFS('Forecast Data'!H:H,'Forecast Data'!B:B,B501,'Forecast Data'!C:C,BK$6)+SUMIFS('Forecast Data'!H:H,'Forecast Data'!B:B,B501,'Forecast Data'!C:C,BL$6)+SUMIFS('Forecast Data'!H:H,'Forecast Data'!B:B,B501,'Forecast Data'!C:C,BM$6)+SUMIFS('Forecast Data'!H:H,'Forecast Data'!B:B,B501,'Forecast Data'!C:C,BN$6)+SUMIFS('Forecast Data'!H:H,'Forecast Data'!B:B,B501,'Forecast Data'!C:C,BO$6)+SUMIFS('Forecast Data'!H:H,'Forecast Data'!B:B,B501,'Forecast Data'!C:C,BP$6)+SUMIFS('Forecast Data'!H:H,'Forecast Data'!B:B,B501,'Forecast Data'!C:C,BQ$6)),"")</f>
        <v>0.29057502551888398</v>
      </c>
      <c r="BY501" s="12">
        <f t="shared" si="68"/>
        <v>1.72453552272382E-4</v>
      </c>
      <c r="BZ501" s="16">
        <f t="shared" si="69"/>
        <v>8.7780420864638824E-5</v>
      </c>
      <c r="CA501" s="13">
        <f t="shared" si="70"/>
        <v>8.4673131407743182E-3</v>
      </c>
      <c r="CB501" s="12">
        <f t="shared" si="71"/>
        <v>8.4673131407743188E-5</v>
      </c>
      <c r="CC501" s="12"/>
      <c r="CD501" s="11">
        <f>(SUMIFS('Forecast Data'!H:H,'Forecast Data'!B:B,D501,'Forecast Data'!C:C,BK$6)+SUMIFS('Forecast Data'!H:H,'Forecast Data'!B:B,D501,'Forecast Data'!C:C,BL$6)+SUMIFS('Forecast Data'!H:H,'Forecast Data'!B:B,D501,'Forecast Data'!C:C,BM$6)+SUMIFS('Forecast Data'!H:H,'Forecast Data'!B:B,D501,'Forecast Data'!C:C,BJ$6))/4</f>
        <v>377.5</v>
      </c>
      <c r="CE501" s="12">
        <f>IFERROR((SUM(W501:Z501)-(SUMIFS('Forecast Data'!H:H,'Forecast Data'!B:B,D501,'Forecast Data'!C:C,BJ$6)+SUMIFS('Forecast Data'!H:H,'Forecast Data'!B:B,D501,'Forecast Data'!C:C,BK$6)+SUMIFS('Forecast Data'!H:H,'Forecast Data'!B:B,D501,'Forecast Data'!C:C,BL$6)+SUMIFS('Forecast Data'!H:H,'Forecast Data'!B:B,D501,'Forecast Data'!C:C,BM$6)))/(SUMIFS('Forecast Data'!H:H,'Forecast Data'!B:B,D501,'Forecast Data'!C:C,BJ$6)+SUMIFS('Forecast Data'!H:H,'Forecast Data'!B:B,D501,'Forecast Data'!C:C,BK$6)+SUMIFS('Forecast Data'!H:H,'Forecast Data'!B:B,D501,'Forecast Data'!C:C,BL$6)+SUMIFS('Forecast Data'!H:H,'Forecast Data'!B:B,D501,'Forecast Data'!C:C,BM$6)),"")</f>
        <v>0.25298013245033113</v>
      </c>
      <c r="CF501" s="12">
        <f t="shared" si="72"/>
        <v>1.72453552272382E-4</v>
      </c>
      <c r="CG501" s="12">
        <f t="shared" si="73"/>
        <v>8.0065842512596161E-5</v>
      </c>
      <c r="CH501" s="13">
        <f t="shared" si="74"/>
        <v>9.238770975978583E-3</v>
      </c>
      <c r="CI501" s="13"/>
    </row>
    <row r="502" spans="1:87" ht="13.2">
      <c r="A502" s="1"/>
      <c r="B502" t="str">
        <f t="shared" si="82"/>
        <v>SiO Beauty</v>
      </c>
      <c r="D502" t="s">
        <v>534</v>
      </c>
      <c r="E502" s="11">
        <f>SUMIFS('Fin Data'!F:F,'Fin Data'!A:A,D502)</f>
        <v>523</v>
      </c>
      <c r="F502" s="11">
        <f>SUMIFS('Fin Data with 6 week hist'!I:I,'Fin Data with 6 week hist'!$A:$A,$D502)</f>
        <v>140</v>
      </c>
      <c r="G502" s="11">
        <f>SUMIFS('Fin Data with 6 week hist'!J:J,'Fin Data with 6 week hist'!$A:$A,$D502)</f>
        <v>92</v>
      </c>
      <c r="H502" s="11">
        <f>SUMIFS('Fin Data with 6 week hist'!K:K,'Fin Data with 6 week hist'!$A:$A,$D502)+SUMIFS('Unit Cancellations'!D:D,'Unit Cancellations'!$B:$B,$D502)</f>
        <v>19</v>
      </c>
      <c r="I502" s="11">
        <f>SUMIFS('Fin Data with 6 week hist'!L:L,'Fin Data with 6 week hist'!$A:$A,$D502)+SUMIFS('Unit Cancellations'!E:E,'Unit Cancellations'!$B:$B,$D502)</f>
        <v>29</v>
      </c>
      <c r="J502" s="11">
        <f>SUMIFS('Fin Data with 6 week hist'!M:M,'Fin Data with 6 week hist'!$A:$A,$D502)+SUMIFS('Unit Cancellations'!F:F,'Unit Cancellations'!$B:$B,$D502)</f>
        <v>16</v>
      </c>
      <c r="K502" s="11">
        <f>SUMIFS('Fin Data with 6 week hist'!N:N,'Fin Data with 6 week hist'!$A:$A,$D502)+SUMIFS('Unit Cancellations'!G:G,'Unit Cancellations'!$B:$B,$D502)</f>
        <v>9</v>
      </c>
      <c r="L502" s="11">
        <f>SUMIFS('Fin Data'!AN:AN,'Fin Data'!A:A,D502)</f>
        <v>51.166666666666664</v>
      </c>
      <c r="M502" s="12">
        <f>IFERROR(SUMIFS('Fin Data'!AO:AO,'Fin Data'!A:A,D502),"")</f>
        <v>-0.9021669853409815</v>
      </c>
      <c r="N502" s="1"/>
      <c r="O502" s="11">
        <f t="shared" si="63"/>
        <v>90</v>
      </c>
      <c r="P502" s="12">
        <f t="shared" si="64"/>
        <v>-0.87543252595155707</v>
      </c>
      <c r="Q502" s="1"/>
      <c r="R502" s="11">
        <f t="shared" si="65"/>
        <v>90</v>
      </c>
      <c r="S502" s="12">
        <f t="shared" si="66"/>
        <v>-0.87022350396539294</v>
      </c>
      <c r="T502" s="11">
        <f t="shared" si="67"/>
        <v>0</v>
      </c>
      <c r="U502" s="1" t="e">
        <f t="shared" si="83"/>
        <v>#REF!</v>
      </c>
      <c r="V502" s="1"/>
      <c r="W502" s="11">
        <f>SUMIFS('Forecast Data'!$D:$D,'Forecast Data'!$C:$C,W$6,'Forecast Data'!$B:$B,$D502)</f>
        <v>90</v>
      </c>
      <c r="X502" s="11">
        <f>SUMIFS('Forecast Data'!$D:$D,'Forecast Data'!$C:$C,X$6,'Forecast Data'!$B:$B,$D502)</f>
        <v>90</v>
      </c>
      <c r="Y502" s="11">
        <f>SUMIFS('Forecast Data'!$D:$D,'Forecast Data'!$C:$C,Y$6,'Forecast Data'!$B:$B,$D502)</f>
        <v>90</v>
      </c>
      <c r="Z502" s="11">
        <f>SUMIFS('Forecast Data'!$D:$D,'Forecast Data'!$C:$C,Z$6,'Forecast Data'!$B:$B,$D502)</f>
        <v>90</v>
      </c>
      <c r="AA502" s="11">
        <f>SUMIFS('Forecast Data'!$D:$D,'Forecast Data'!$C:$C,AA$6,'Forecast Data'!$B:$B,$D502)</f>
        <v>90</v>
      </c>
      <c r="AB502" s="11">
        <f>SUMIFS('Forecast Data'!$D:$D,'Forecast Data'!$C:$C,AB$6,'Forecast Data'!$B:$B,$D502)</f>
        <v>90</v>
      </c>
      <c r="AC502" s="11">
        <f>SUMIFS('Forecast Data'!$D:$D,'Forecast Data'!$C:$C,AC$6,'Forecast Data'!$B:$B,$D502)</f>
        <v>90</v>
      </c>
      <c r="AD502" s="11">
        <f>SUMIFS('Forecast Data'!$D:$D,'Forecast Data'!$C:$C,AD$6,'Forecast Data'!$B:$B,$D502)</f>
        <v>90</v>
      </c>
      <c r="AE502" s="11">
        <f>SUMIFS('Forecast Data'!$D:$D,'Forecast Data'!$C:$C,AE$6,'Forecast Data'!$B:$B,$D502)</f>
        <v>90</v>
      </c>
      <c r="AF502" s="11">
        <f>SUMIFS('Forecast Data'!$D:$D,'Forecast Data'!$C:$C,AF$6,'Forecast Data'!$B:$B,$D502)</f>
        <v>90</v>
      </c>
      <c r="AG502" s="11">
        <f>SUMIFS('Forecast Data'!$D:$D,'Forecast Data'!$C:$C,AG$6,'Forecast Data'!$B:$B,$D502)</f>
        <v>90</v>
      </c>
      <c r="AH502" s="11">
        <f>SUMIFS('Forecast Data'!$D:$D,'Forecast Data'!$C:$C,AH$6,'Forecast Data'!$B:$B,$D502)</f>
        <v>90</v>
      </c>
      <c r="AI502" s="1"/>
      <c r="AJ502" s="12">
        <f>IF(SUMIFS('Forecast Data'!$E:$E,'Forecast Data'!$C:$C,AJ$6,'Forecast Data'!$B:$B,$D502)=0,"",SUMIFS('Forecast Data'!$E:$E,'Forecast Data'!$C:$C,AJ$6,'Forecast Data'!$B:$B,$D502))</f>
        <v>-0.9</v>
      </c>
      <c r="AK502" s="12">
        <f>IF(SUMIFS('Forecast Data'!$E:$E,'Forecast Data'!$C:$C,AK$6,'Forecast Data'!$B:$B,$D502)=0,"",SUMIFS('Forecast Data'!$E:$E,'Forecast Data'!$C:$C,AK$6,'Forecast Data'!$B:$B,$D502))</f>
        <v>-0.87</v>
      </c>
      <c r="AL502" s="12">
        <f>IF(SUMIFS('Forecast Data'!$E:$E,'Forecast Data'!$C:$C,AL$6,'Forecast Data'!$B:$B,$D502)=0,"",SUMIFS('Forecast Data'!$E:$E,'Forecast Data'!$C:$C,AL$6,'Forecast Data'!$B:$B,$D502))</f>
        <v>-0.87</v>
      </c>
      <c r="AM502" s="12">
        <f>IF(SUMIFS('Forecast Data'!$E:$E,'Forecast Data'!$C:$C,AM$6,'Forecast Data'!$B:$B,$D502)=0,"",SUMIFS('Forecast Data'!$E:$E,'Forecast Data'!$C:$C,AM$6,'Forecast Data'!$B:$B,$D502))</f>
        <v>-0.86</v>
      </c>
      <c r="AN502" s="12">
        <f>IF(SUMIFS('Forecast Data'!$E:$E,'Forecast Data'!$C:$C,AN$6,'Forecast Data'!$B:$B,$D502)=0,"",SUMIFS('Forecast Data'!$E:$E,'Forecast Data'!$C:$C,AN$6,'Forecast Data'!$B:$B,$D502))</f>
        <v>-0.86</v>
      </c>
      <c r="AO502" s="12">
        <f>IF(SUMIFS('Forecast Data'!$E:$E,'Forecast Data'!$C:$C,AO$6,'Forecast Data'!$B:$B,$D502)=0,"",SUMIFS('Forecast Data'!$E:$E,'Forecast Data'!$C:$C,AO$6,'Forecast Data'!$B:$B,$D502))</f>
        <v>-0.86</v>
      </c>
      <c r="AP502" s="12">
        <f>IF(SUMIFS('Forecast Data'!$E:$E,'Forecast Data'!$C:$C,AP$6,'Forecast Data'!$B:$B,$D502)=0,"",SUMIFS('Forecast Data'!$E:$E,'Forecast Data'!$C:$C,AP$6,'Forecast Data'!$B:$B,$D502))</f>
        <v>-0.88</v>
      </c>
      <c r="AQ502" s="12">
        <f>IF(SUMIFS('Forecast Data'!$E:$E,'Forecast Data'!$C:$C,AQ$6,'Forecast Data'!$B:$B,$D502)=0,"",SUMIFS('Forecast Data'!$E:$E,'Forecast Data'!$C:$C,AQ$6,'Forecast Data'!$B:$B,$D502))</f>
        <v>-0.85</v>
      </c>
      <c r="AR502" s="12">
        <f>IF(SUMIFS('Forecast Data'!$E:$E,'Forecast Data'!$C:$C,AR$6,'Forecast Data'!$B:$B,$D502)=0,"",SUMIFS('Forecast Data'!$E:$E,'Forecast Data'!$C:$C,AR$6,'Forecast Data'!$B:$B,$D502))</f>
        <v>-0.86</v>
      </c>
      <c r="AS502" s="12">
        <f>IF(SUMIFS('Forecast Data'!$E:$E,'Forecast Data'!$C:$C,AS$6,'Forecast Data'!$B:$B,$D502)=0,"",SUMIFS('Forecast Data'!$E:$E,'Forecast Data'!$C:$C,AS$6,'Forecast Data'!$B:$B,$D502))</f>
        <v>-0.85</v>
      </c>
      <c r="AT502" s="12">
        <f>IF(SUMIFS('Forecast Data'!$E:$E,'Forecast Data'!$C:$C,AT$6,'Forecast Data'!$B:$B,$D502)=0,"",SUMIFS('Forecast Data'!$E:$E,'Forecast Data'!$C:$C,AT$6,'Forecast Data'!$B:$B,$D502))</f>
        <v>-0.85</v>
      </c>
      <c r="AU502" s="12">
        <f>IF(SUMIFS('Forecast Data'!$E:$E,'Forecast Data'!$C:$C,AU$6,'Forecast Data'!$B:$B,$D502)=0,"",SUMIFS('Forecast Data'!$E:$E,'Forecast Data'!$C:$C,AU$6,'Forecast Data'!$B:$B,$D502))</f>
        <v>-0.85</v>
      </c>
      <c r="AV502" s="1"/>
      <c r="AW502" s="11">
        <f>SUMIFS('OP Units'!E:E,'OP Units'!$A:$A,$D502)</f>
        <v>0</v>
      </c>
      <c r="AX502" s="11">
        <f>SUMIFS('OP Units'!F:F,'OP Units'!$A:$A,$D502)</f>
        <v>0</v>
      </c>
      <c r="AY502" s="11">
        <f>SUMIFS('OP Units'!G:G,'OP Units'!$A:$A,$D502)</f>
        <v>0</v>
      </c>
      <c r="AZ502" s="11">
        <f>SUMIFS('OP Units'!H:H,'OP Units'!$A:$A,$D502)</f>
        <v>0</v>
      </c>
      <c r="BA502" s="11">
        <f>SUMIFS('OP Units'!I:I,'OP Units'!$A:$A,$D502)</f>
        <v>0</v>
      </c>
      <c r="BB502" s="11">
        <f>SUMIFS('OP Units'!J:J,'OP Units'!$A:$A,$D502)</f>
        <v>0</v>
      </c>
      <c r="BC502" s="11">
        <f>SUMIFS('OP Units'!K:K,'OP Units'!$A:$A,$D502)</f>
        <v>0</v>
      </c>
      <c r="BD502" s="11">
        <f>SUMIFS('OP Units'!L:L,'OP Units'!$A:$A,$D502)</f>
        <v>0</v>
      </c>
      <c r="BE502" s="11">
        <f>SUMIFS('OP Units'!M:M,'OP Units'!$A:$A,$D502)</f>
        <v>0</v>
      </c>
      <c r="BF502" s="11">
        <f>SUMIFS('OP Units'!N:N,'OP Units'!$A:$A,$D502)</f>
        <v>0</v>
      </c>
      <c r="BG502" s="11">
        <f>SUMIFS('OP Units'!O:O,'OP Units'!$A:$A,$D502)</f>
        <v>0</v>
      </c>
      <c r="BH502" s="11">
        <f>SUMIFS('OP Units'!P:P,'OP Units'!$A:$A,$D502)</f>
        <v>0</v>
      </c>
      <c r="BI502" s="1"/>
      <c r="BJ502" s="12">
        <f>IFERROR((SUMIFS('OP Units'!E:E,'OP Units'!$A:$A,$D502)-SUMIFS('Forecast Data'!$H:$H,'Forecast Data'!$C:$C,BJ$6,'Forecast Data'!$B:$B,$D502))/SUMIFS('Forecast Data'!$H:$H,'Forecast Data'!$C:$C,BJ$6,'Forecast Data'!$B:$B,$D502),"")</f>
        <v>-1</v>
      </c>
      <c r="BK502" s="12">
        <f>IFERROR((SUMIFS('OP Units'!F:F,'OP Units'!$A:$A,$D502)-SUMIFS('Forecast Data'!$H:$H,'Forecast Data'!$C:$C,BK$6,'Forecast Data'!$B:$B,$D502))/SUMIFS('Forecast Data'!$H:$H,'Forecast Data'!$C:$C,BK$6,'Forecast Data'!$B:$B,$D502),"")</f>
        <v>-1</v>
      </c>
      <c r="BL502" s="12">
        <f>IFERROR((SUMIFS('OP Units'!G:G,'OP Units'!$A:$A,$D502)-SUMIFS('Forecast Data'!$H:$H,'Forecast Data'!$C:$C,BL$6,'Forecast Data'!$B:$B,$D502))/SUMIFS('Forecast Data'!$H:$H,'Forecast Data'!$C:$C,BL$6,'Forecast Data'!$B:$B,$D502),"")</f>
        <v>-1</v>
      </c>
      <c r="BM502" s="12">
        <f>IFERROR((SUMIFS('OP Units'!H:H,'OP Units'!$A:$A,$D502)-SUMIFS('Forecast Data'!$H:$H,'Forecast Data'!$C:$C,BM$6,'Forecast Data'!$B:$B,$D502))/SUMIFS('Forecast Data'!$H:$H,'Forecast Data'!$C:$C,BM$6,'Forecast Data'!$B:$B,$D502),"")</f>
        <v>-1</v>
      </c>
      <c r="BN502" s="12">
        <f>IFERROR((SUMIFS('OP Units'!I:I,'OP Units'!$A:$A,$D502)-SUMIFS('Forecast Data'!$H:$H,'Forecast Data'!$C:$C,BN$6,'Forecast Data'!$B:$B,$D502))/SUMIFS('Forecast Data'!$H:$H,'Forecast Data'!$C:$C,BN$6,'Forecast Data'!$B:$B,$D502),"")</f>
        <v>-1</v>
      </c>
      <c r="BO502" s="12">
        <f>IFERROR((SUMIFS('OP Units'!J:J,'OP Units'!$A:$A,$D502)-SUMIFS('Forecast Data'!$H:$H,'Forecast Data'!$C:$C,BO$6,'Forecast Data'!$B:$B,$D502))/SUMIFS('Forecast Data'!$H:$H,'Forecast Data'!$C:$C,BO$6,'Forecast Data'!$B:$B,$D502),"")</f>
        <v>-1</v>
      </c>
      <c r="BP502" s="12">
        <f>IFERROR((SUMIFS('OP Units'!K:K,'OP Units'!$A:$A,$D502)-SUMIFS('Forecast Data'!$H:$H,'Forecast Data'!$C:$C,BP$6,'Forecast Data'!$B:$B,$D502))/SUMIFS('Forecast Data'!$H:$H,'Forecast Data'!$C:$C,BP$6,'Forecast Data'!$B:$B,$D502),"")</f>
        <v>-1</v>
      </c>
      <c r="BQ502" s="12">
        <f>IFERROR((SUMIFS('OP Units'!L:L,'OP Units'!$A:$A,$D502)-SUMIFS('Forecast Data'!$H:$H,'Forecast Data'!$C:$C,BQ$6,'Forecast Data'!$B:$B,$D502))/SUMIFS('Forecast Data'!$H:$H,'Forecast Data'!$C:$C,BQ$6,'Forecast Data'!$B:$B,$D502),"")</f>
        <v>-1</v>
      </c>
      <c r="BR502" s="12">
        <f>IFERROR((SUMIFS('OP Units'!M:M,'OP Units'!$A:$A,$D502)-SUMIFS('Forecast Data'!$H:$H,'Forecast Data'!$C:$C,BR$6,'Forecast Data'!$B:$B,$D502))/SUMIFS('Forecast Data'!$H:$H,'Forecast Data'!$C:$C,BR$6,'Forecast Data'!$B:$B,$D502),"")</f>
        <v>-1</v>
      </c>
      <c r="BS502" s="12">
        <f>IFERROR((SUMIFS('OP Units'!N:N,'OP Units'!$A:$A,$D502)-SUMIFS('Forecast Data'!$H:$H,'Forecast Data'!$C:$C,BS$6,'Forecast Data'!$B:$B,$D502))/SUMIFS('Forecast Data'!$H:$H,'Forecast Data'!$C:$C,BS$6,'Forecast Data'!$B:$B,$D502),"")</f>
        <v>-1</v>
      </c>
      <c r="BT502" s="12">
        <f>IFERROR((SUMIFS('OP Units'!O:O,'OP Units'!$A:$A,$D502)-SUMIFS('Forecast Data'!$H:$H,'Forecast Data'!$C:$C,BT$6,'Forecast Data'!$B:$B,$D502))/SUMIFS('Forecast Data'!$H:$H,'Forecast Data'!$C:$C,BT$6,'Forecast Data'!$B:$B,$D502),"")</f>
        <v>-1</v>
      </c>
      <c r="BU502" s="12">
        <f>IFERROR((SUMIFS('OP Units'!P:P,'OP Units'!$A:$A,$D502)-SUMIFS('Forecast Data'!$H:$H,'Forecast Data'!$C:$C,BU$6,'Forecast Data'!$B:$B,$D502))/SUMIFS('Forecast Data'!$H:$H,'Forecast Data'!$C:$C,BU$6,'Forecast Data'!$B:$B,$D502),"")</f>
        <v>-1</v>
      </c>
      <c r="BV502" s="12"/>
      <c r="BW502" s="11">
        <f>(SUMIFS('Forecast Data'!H:H,'Forecast Data'!B:B,D502,'Forecast Data'!C:C,BK$6)+SUMIFS('Forecast Data'!H:H,'Forecast Data'!B:B,D502,'Forecast Data'!C:C,BL$6)+SUMIFS('Forecast Data'!H:H,'Forecast Data'!B:B,D502,'Forecast Data'!C:C,BM$6)+SUMIFS('Forecast Data'!H:H,'Forecast Data'!B:B,D502,'Forecast Data'!C:C,BN$6)+SUMIFS('Forecast Data'!H:H,'Forecast Data'!B:B,D502,'Forecast Data'!C:C,BO$6)+SUMIFS('Forecast Data'!H:H,'Forecast Data'!B:B,D502,'Forecast Data'!C:C,BP$6)+SUMIFS('Forecast Data'!H:H,'Forecast Data'!B:B,D502,'Forecast Data'!C:C,BQ$6)+SUMIFS('Forecast Data'!H:H,'Forecast Data'!B:B,D502,'Forecast Data'!C:C,BJ$6))/8</f>
        <v>693.5</v>
      </c>
      <c r="BX502" s="12">
        <f>IFERROR((SUM(W502:AD502)-(SUMIFS('Forecast Data'!H:H,'Forecast Data'!B:B,B502,'Forecast Data'!C:C,BJ$6)+SUMIFS('Forecast Data'!H:H,'Forecast Data'!B:B,B502,'Forecast Data'!C:C,BK$6)+SUMIFS('Forecast Data'!H:H,'Forecast Data'!B:B,B502,'Forecast Data'!C:C,BL$6)+SUMIFS('Forecast Data'!H:H,'Forecast Data'!B:B,B502,'Forecast Data'!C:C,BM$6)+SUMIFS('Forecast Data'!H:H,'Forecast Data'!B:B,B502,'Forecast Data'!C:C,BN$6)+SUMIFS('Forecast Data'!H:H,'Forecast Data'!B:B,B502,'Forecast Data'!C:C,BO$6)+SUMIFS('Forecast Data'!H:H,'Forecast Data'!B:B,B502,'Forecast Data'!C:C,BP$6)+SUMIFS('Forecast Data'!H:H,'Forecast Data'!B:B,B502,'Forecast Data'!C:C,BQ$6)))/(SUMIFS('Forecast Data'!H:H,'Forecast Data'!B:B,B502,'Forecast Data'!C:C,BJ$6)+SUMIFS('Forecast Data'!H:H,'Forecast Data'!B:B,B502,'Forecast Data'!C:C,BK$6)+SUMIFS('Forecast Data'!H:H,'Forecast Data'!B:B,B502,'Forecast Data'!C:C,BL$6)+SUMIFS('Forecast Data'!H:H,'Forecast Data'!B:B,B502,'Forecast Data'!C:C,BM$6)+SUMIFS('Forecast Data'!H:H,'Forecast Data'!B:B,B502,'Forecast Data'!C:C,BN$6)+SUMIFS('Forecast Data'!H:H,'Forecast Data'!B:B,B502,'Forecast Data'!C:C,BO$6)+SUMIFS('Forecast Data'!H:H,'Forecast Data'!B:B,B502,'Forecast Data'!C:C,BP$6)+SUMIFS('Forecast Data'!H:H,'Forecast Data'!B:B,B502,'Forecast Data'!C:C,BQ$6)),"")</f>
        <v>-0.87022350396539294</v>
      </c>
      <c r="BY502" s="12">
        <f t="shared" si="68"/>
        <v>-4.0348430287860611E-4</v>
      </c>
      <c r="BZ502" s="16">
        <f t="shared" si="69"/>
        <v>-4.9625746128158818E-4</v>
      </c>
      <c r="CA502" s="13">
        <f t="shared" si="70"/>
        <v>9.2773158402982073E-3</v>
      </c>
      <c r="CB502" s="12">
        <f t="shared" si="71"/>
        <v>9.2773158402982071E-5</v>
      </c>
      <c r="CC502" s="12"/>
      <c r="CD502" s="11">
        <f>(SUMIFS('Forecast Data'!H:H,'Forecast Data'!B:B,D502,'Forecast Data'!C:C,BK$6)+SUMIFS('Forecast Data'!H:H,'Forecast Data'!B:B,D502,'Forecast Data'!C:C,BL$6)+SUMIFS('Forecast Data'!H:H,'Forecast Data'!B:B,D502,'Forecast Data'!C:C,BM$6)+SUMIFS('Forecast Data'!H:H,'Forecast Data'!B:B,D502,'Forecast Data'!C:C,BJ$6))/4</f>
        <v>722.5</v>
      </c>
      <c r="CE502" s="12">
        <f>IFERROR((SUM(W502:Z502)-(SUMIFS('Forecast Data'!H:H,'Forecast Data'!B:B,D502,'Forecast Data'!C:C,BJ$6)+SUMIFS('Forecast Data'!H:H,'Forecast Data'!B:B,D502,'Forecast Data'!C:C,BK$6)+SUMIFS('Forecast Data'!H:H,'Forecast Data'!B:B,D502,'Forecast Data'!C:C,BL$6)+SUMIFS('Forecast Data'!H:H,'Forecast Data'!B:B,D502,'Forecast Data'!C:C,BM$6)))/(SUMIFS('Forecast Data'!H:H,'Forecast Data'!B:B,D502,'Forecast Data'!C:C,BJ$6)+SUMIFS('Forecast Data'!H:H,'Forecast Data'!B:B,D502,'Forecast Data'!C:C,BK$6)+SUMIFS('Forecast Data'!H:H,'Forecast Data'!B:B,D502,'Forecast Data'!C:C,BL$6)+SUMIFS('Forecast Data'!H:H,'Forecast Data'!B:B,D502,'Forecast Data'!C:C,BM$6)),"")</f>
        <v>-0.87543252595155707</v>
      </c>
      <c r="CF502" s="12">
        <f t="shared" si="72"/>
        <v>-4.0348430287860611E-4</v>
      </c>
      <c r="CG502" s="12">
        <f t="shared" si="73"/>
        <v>-5.3027900931117361E-4</v>
      </c>
      <c r="CH502" s="13">
        <f t="shared" si="74"/>
        <v>1.267947064325675E-2</v>
      </c>
      <c r="CI502" s="13"/>
    </row>
    <row r="503" spans="1:87" ht="13.2">
      <c r="A503" s="1"/>
      <c r="B503" t="str">
        <f t="shared" si="82"/>
        <v>Scent Beauty</v>
      </c>
      <c r="D503" t="s">
        <v>535</v>
      </c>
      <c r="E503" s="11">
        <f>SUMIFS('Fin Data'!F:F,'Fin Data'!A:A,D503)</f>
        <v>3041</v>
      </c>
      <c r="F503" s="11">
        <f>SUMIFS('Fin Data with 6 week hist'!I:I,'Fin Data with 6 week hist'!$A:$A,$D503)</f>
        <v>4221</v>
      </c>
      <c r="G503" s="11">
        <f>SUMIFS('Fin Data with 6 week hist'!J:J,'Fin Data with 6 week hist'!$A:$A,$D503)</f>
        <v>3538</v>
      </c>
      <c r="H503" s="11">
        <f>SUMIFS('Fin Data with 6 week hist'!K:K,'Fin Data with 6 week hist'!$A:$A,$D503)+SUMIFS('Unit Cancellations'!D:D,'Unit Cancellations'!$B:$B,$D503)</f>
        <v>3698</v>
      </c>
      <c r="I503" s="11">
        <f>SUMIFS('Fin Data with 6 week hist'!L:L,'Fin Data with 6 week hist'!$A:$A,$D503)+SUMIFS('Unit Cancellations'!E:E,'Unit Cancellations'!$B:$B,$D503)</f>
        <v>3603</v>
      </c>
      <c r="J503" s="11">
        <f>SUMIFS('Fin Data with 6 week hist'!M:M,'Fin Data with 6 week hist'!$A:$A,$D503)+SUMIFS('Unit Cancellations'!F:F,'Unit Cancellations'!$B:$B,$D503)</f>
        <v>3474</v>
      </c>
      <c r="K503" s="11">
        <f>SUMIFS('Fin Data with 6 week hist'!N:N,'Fin Data with 6 week hist'!$A:$A,$D503)+SUMIFS('Unit Cancellations'!G:G,'Unit Cancellations'!$B:$B,$D503)</f>
        <v>3585</v>
      </c>
      <c r="L503" s="11">
        <f>SUMIFS('Fin Data'!AN:AN,'Fin Data'!A:A,D503)</f>
        <v>3686.6666666666665</v>
      </c>
      <c r="M503" s="12">
        <f>IFERROR(SUMIFS('Fin Data'!AO:AO,'Fin Data'!A:A,D503),"")</f>
        <v>0.21232050860462562</v>
      </c>
      <c r="N503" s="1"/>
      <c r="O503" s="11">
        <f t="shared" si="63"/>
        <v>4167.5</v>
      </c>
      <c r="P503" s="12">
        <f t="shared" si="64"/>
        <v>0.16834875245304176</v>
      </c>
      <c r="Q503" s="1"/>
      <c r="R503" s="11">
        <f t="shared" si="65"/>
        <v>4035.125</v>
      </c>
      <c r="S503" s="12">
        <f t="shared" si="66"/>
        <v>0.11214083924757114</v>
      </c>
      <c r="T503" s="11">
        <f t="shared" si="67"/>
        <v>4018.625</v>
      </c>
      <c r="U503" s="1" t="e">
        <f t="shared" si="83"/>
        <v>#REF!</v>
      </c>
      <c r="V503" s="1"/>
      <c r="W503" s="11">
        <f>SUMIFS('Forecast Data'!$D:$D,'Forecast Data'!$C:$C,W$6,'Forecast Data'!$B:$B,$D503)</f>
        <v>4181</v>
      </c>
      <c r="X503" s="11">
        <f>SUMIFS('Forecast Data'!$D:$D,'Forecast Data'!$C:$C,X$6,'Forecast Data'!$B:$B,$D503)</f>
        <v>4206</v>
      </c>
      <c r="Y503" s="11">
        <f>SUMIFS('Forecast Data'!$D:$D,'Forecast Data'!$C:$C,Y$6,'Forecast Data'!$B:$B,$D503)</f>
        <v>4229</v>
      </c>
      <c r="Z503" s="11">
        <f>SUMIFS('Forecast Data'!$D:$D,'Forecast Data'!$C:$C,Z$6,'Forecast Data'!$B:$B,$D503)</f>
        <v>4054</v>
      </c>
      <c r="AA503" s="11">
        <f>SUMIFS('Forecast Data'!$D:$D,'Forecast Data'!$C:$C,AA$6,'Forecast Data'!$B:$B,$D503)</f>
        <v>3987</v>
      </c>
      <c r="AB503" s="11">
        <f>SUMIFS('Forecast Data'!$D:$D,'Forecast Data'!$C:$C,AB$6,'Forecast Data'!$B:$B,$D503)</f>
        <v>3937</v>
      </c>
      <c r="AC503" s="11">
        <f>SUMIFS('Forecast Data'!$D:$D,'Forecast Data'!$C:$C,AC$6,'Forecast Data'!$B:$B,$D503)</f>
        <v>3851</v>
      </c>
      <c r="AD503" s="11">
        <f>SUMIFS('Forecast Data'!$D:$D,'Forecast Data'!$C:$C,AD$6,'Forecast Data'!$B:$B,$D503)</f>
        <v>3836</v>
      </c>
      <c r="AE503" s="11">
        <f>SUMIFS('Forecast Data'!$D:$D,'Forecast Data'!$C:$C,AE$6,'Forecast Data'!$B:$B,$D503)</f>
        <v>3832</v>
      </c>
      <c r="AF503" s="11">
        <f>SUMIFS('Forecast Data'!$D:$D,'Forecast Data'!$C:$C,AF$6,'Forecast Data'!$B:$B,$D503)</f>
        <v>3824</v>
      </c>
      <c r="AG503" s="11">
        <f>SUMIFS('Forecast Data'!$D:$D,'Forecast Data'!$C:$C,AG$6,'Forecast Data'!$B:$B,$D503)</f>
        <v>3832</v>
      </c>
      <c r="AH503" s="11">
        <f>SUMIFS('Forecast Data'!$D:$D,'Forecast Data'!$C:$C,AH$6,'Forecast Data'!$B:$B,$D503)</f>
        <v>3892</v>
      </c>
      <c r="AI503" s="1"/>
      <c r="AJ503" s="12">
        <f>IF(SUMIFS('Forecast Data'!$E:$E,'Forecast Data'!$C:$C,AJ$6,'Forecast Data'!$B:$B,$D503)=0,"",SUMIFS('Forecast Data'!$E:$E,'Forecast Data'!$C:$C,AJ$6,'Forecast Data'!$B:$B,$D503))</f>
        <v>0.19</v>
      </c>
      <c r="AK503" s="12">
        <f>IF(SUMIFS('Forecast Data'!$E:$E,'Forecast Data'!$C:$C,AK$6,'Forecast Data'!$B:$B,$D503)=0,"",SUMIFS('Forecast Data'!$E:$E,'Forecast Data'!$C:$C,AK$6,'Forecast Data'!$B:$B,$D503))</f>
        <v>0.26</v>
      </c>
      <c r="AL503" s="12">
        <f>IF(SUMIFS('Forecast Data'!$E:$E,'Forecast Data'!$C:$C,AL$6,'Forecast Data'!$B:$B,$D503)=0,"",SUMIFS('Forecast Data'!$E:$E,'Forecast Data'!$C:$C,AL$6,'Forecast Data'!$B:$B,$D503))</f>
        <v>0.16</v>
      </c>
      <c r="AM503" s="12">
        <f>IF(SUMIFS('Forecast Data'!$E:$E,'Forecast Data'!$C:$C,AM$6,'Forecast Data'!$B:$B,$D503)=0,"",SUMIFS('Forecast Data'!$E:$E,'Forecast Data'!$C:$C,AM$6,'Forecast Data'!$B:$B,$D503))</f>
        <v>0.08</v>
      </c>
      <c r="AN503" s="12">
        <f>IF(SUMIFS('Forecast Data'!$E:$E,'Forecast Data'!$C:$C,AN$6,'Forecast Data'!$B:$B,$D503)=0,"",SUMIFS('Forecast Data'!$E:$E,'Forecast Data'!$C:$C,AN$6,'Forecast Data'!$B:$B,$D503))</f>
        <v>0.15</v>
      </c>
      <c r="AO503" s="12">
        <f>IF(SUMIFS('Forecast Data'!$E:$E,'Forecast Data'!$C:$C,AO$6,'Forecast Data'!$B:$B,$D503)=0,"",SUMIFS('Forecast Data'!$E:$E,'Forecast Data'!$C:$C,AO$6,'Forecast Data'!$B:$B,$D503))</f>
        <v>7.0000000000000007E-2</v>
      </c>
      <c r="AP503" s="12">
        <f>IF(SUMIFS('Forecast Data'!$E:$E,'Forecast Data'!$C:$C,AP$6,'Forecast Data'!$B:$B,$D503)=0,"",SUMIFS('Forecast Data'!$E:$E,'Forecast Data'!$C:$C,AP$6,'Forecast Data'!$B:$B,$D503))</f>
        <v>-0.03</v>
      </c>
      <c r="AQ503" s="12">
        <f>IF(SUMIFS('Forecast Data'!$E:$E,'Forecast Data'!$C:$C,AQ$6,'Forecast Data'!$B:$B,$D503)=0,"",SUMIFS('Forecast Data'!$E:$E,'Forecast Data'!$C:$C,AQ$6,'Forecast Data'!$B:$B,$D503))</f>
        <v>0.05</v>
      </c>
      <c r="AR503" s="12">
        <f>IF(SUMIFS('Forecast Data'!$E:$E,'Forecast Data'!$C:$C,AR$6,'Forecast Data'!$B:$B,$D503)=0,"",SUMIFS('Forecast Data'!$E:$E,'Forecast Data'!$C:$C,AR$6,'Forecast Data'!$B:$B,$D503))</f>
        <v>0.06</v>
      </c>
      <c r="AS503" s="12">
        <f>IF(SUMIFS('Forecast Data'!$E:$E,'Forecast Data'!$C:$C,AS$6,'Forecast Data'!$B:$B,$D503)=0,"",SUMIFS('Forecast Data'!$E:$E,'Forecast Data'!$C:$C,AS$6,'Forecast Data'!$B:$B,$D503))</f>
        <v>0.12</v>
      </c>
      <c r="AT503" s="12">
        <f>IF(SUMIFS('Forecast Data'!$E:$E,'Forecast Data'!$C:$C,AT$6,'Forecast Data'!$B:$B,$D503)=0,"",SUMIFS('Forecast Data'!$E:$E,'Forecast Data'!$C:$C,AT$6,'Forecast Data'!$B:$B,$D503))</f>
        <v>-0.02</v>
      </c>
      <c r="AU503" s="12">
        <f>IF(SUMIFS('Forecast Data'!$E:$E,'Forecast Data'!$C:$C,AU$6,'Forecast Data'!$B:$B,$D503)=0,"",SUMIFS('Forecast Data'!$E:$E,'Forecast Data'!$C:$C,AU$6,'Forecast Data'!$B:$B,$D503))</f>
        <v>-0.09</v>
      </c>
      <c r="AV503" s="1"/>
      <c r="AW503" s="11">
        <f>SUMIFS('OP Units'!E:E,'OP Units'!$A:$A,$D503)</f>
        <v>4337</v>
      </c>
      <c r="AX503" s="11">
        <f>SUMIFS('OP Units'!F:F,'OP Units'!$A:$A,$D503)</f>
        <v>4672</v>
      </c>
      <c r="AY503" s="11">
        <f>SUMIFS('OP Units'!G:G,'OP Units'!$A:$A,$D503)</f>
        <v>4787</v>
      </c>
      <c r="AZ503" s="11">
        <f>SUMIFS('OP Units'!H:H,'OP Units'!$A:$A,$D503)</f>
        <v>4038</v>
      </c>
      <c r="BA503" s="11">
        <f>SUMIFS('OP Units'!I:I,'OP Units'!$A:$A,$D503)</f>
        <v>3458</v>
      </c>
      <c r="BB503" s="11">
        <f>SUMIFS('OP Units'!J:J,'OP Units'!$A:$A,$D503)</f>
        <v>4237</v>
      </c>
      <c r="BC503" s="11">
        <f>SUMIFS('OP Units'!K:K,'OP Units'!$A:$A,$D503)</f>
        <v>3302</v>
      </c>
      <c r="BD503" s="11">
        <f>SUMIFS('OP Units'!L:L,'OP Units'!$A:$A,$D503)</f>
        <v>3318</v>
      </c>
      <c r="BE503" s="11">
        <f>SUMIFS('OP Units'!M:M,'OP Units'!$A:$A,$D503)</f>
        <v>3430</v>
      </c>
      <c r="BF503" s="11">
        <f>SUMIFS('OP Units'!N:N,'OP Units'!$A:$A,$D503)</f>
        <v>3517</v>
      </c>
      <c r="BG503" s="11">
        <f>SUMIFS('OP Units'!O:O,'OP Units'!$A:$A,$D503)</f>
        <v>3245</v>
      </c>
      <c r="BH503" s="11">
        <f>SUMIFS('OP Units'!P:P,'OP Units'!$A:$A,$D503)</f>
        <v>3464</v>
      </c>
      <c r="BI503" s="1"/>
      <c r="BJ503" s="12">
        <f>IFERROR((SUMIFS('OP Units'!E:E,'OP Units'!$A:$A,$D503)-SUMIFS('Forecast Data'!$H:$H,'Forecast Data'!$C:$C,BJ$6,'Forecast Data'!$B:$B,$D503))/SUMIFS('Forecast Data'!$H:$H,'Forecast Data'!$C:$C,BJ$6,'Forecast Data'!$B:$B,$D503),"")</f>
        <v>0.22930839002267572</v>
      </c>
      <c r="BK503" s="12">
        <f>IFERROR((SUMIFS('OP Units'!F:F,'OP Units'!$A:$A,$D503)-SUMIFS('Forecast Data'!$H:$H,'Forecast Data'!$C:$C,BK$6,'Forecast Data'!$B:$B,$D503))/SUMIFS('Forecast Data'!$H:$H,'Forecast Data'!$C:$C,BK$6,'Forecast Data'!$B:$B,$D503),"")</f>
        <v>0.39838371744986528</v>
      </c>
      <c r="BL503" s="12">
        <f>IFERROR((SUMIFS('OP Units'!G:G,'OP Units'!$A:$A,$D503)-SUMIFS('Forecast Data'!$H:$H,'Forecast Data'!$C:$C,BL$6,'Forecast Data'!$B:$B,$D503))/SUMIFS('Forecast Data'!$H:$H,'Forecast Data'!$C:$C,BL$6,'Forecast Data'!$B:$B,$D503),"")</f>
        <v>0.31438769906644698</v>
      </c>
      <c r="BM503" s="12">
        <f>IFERROR((SUMIFS('OP Units'!H:H,'OP Units'!$A:$A,$D503)-SUMIFS('Forecast Data'!$H:$H,'Forecast Data'!$C:$C,BM$6,'Forecast Data'!$B:$B,$D503))/SUMIFS('Forecast Data'!$H:$H,'Forecast Data'!$C:$C,BM$6,'Forecast Data'!$B:$B,$D503),"")</f>
        <v>7.4793718392334313E-2</v>
      </c>
      <c r="BN503" s="12">
        <f>IFERROR((SUMIFS('OP Units'!I:I,'OP Units'!$A:$A,$D503)-SUMIFS('Forecast Data'!$H:$H,'Forecast Data'!$C:$C,BN$6,'Forecast Data'!$B:$B,$D503))/SUMIFS('Forecast Data'!$H:$H,'Forecast Data'!$C:$C,BN$6,'Forecast Data'!$B:$B,$D503),"")</f>
        <v>1.7381228273464658E-3</v>
      </c>
      <c r="BO503" s="12">
        <f>IFERROR((SUMIFS('OP Units'!J:J,'OP Units'!$A:$A,$D503)-SUMIFS('Forecast Data'!$H:$H,'Forecast Data'!$C:$C,BO$6,'Forecast Data'!$B:$B,$D503))/SUMIFS('Forecast Data'!$H:$H,'Forecast Data'!$C:$C,BO$6,'Forecast Data'!$B:$B,$D503),"")</f>
        <v>0.14668470906630582</v>
      </c>
      <c r="BP503" s="12">
        <f>IFERROR((SUMIFS('OP Units'!K:K,'OP Units'!$A:$A,$D503)-SUMIFS('Forecast Data'!$H:$H,'Forecast Data'!$C:$C,BP$6,'Forecast Data'!$B:$B,$D503))/SUMIFS('Forecast Data'!$H:$H,'Forecast Data'!$C:$C,BP$6,'Forecast Data'!$B:$B,$D503),"")</f>
        <v>-0.16426221209820299</v>
      </c>
      <c r="BQ503" s="12">
        <f>IFERROR((SUMIFS('OP Units'!L:L,'OP Units'!$A:$A,$D503)-SUMIFS('Forecast Data'!$H:$H,'Forecast Data'!$C:$C,BQ$6,'Forecast Data'!$B:$B,$D503))/SUMIFS('Forecast Data'!$H:$H,'Forecast Data'!$C:$C,BQ$6,'Forecast Data'!$B:$B,$D503),"")</f>
        <v>-9.3442622950819676E-2</v>
      </c>
      <c r="BR503" s="12">
        <f>IFERROR((SUMIFS('OP Units'!M:M,'OP Units'!$A:$A,$D503)-SUMIFS('Forecast Data'!$H:$H,'Forecast Data'!$C:$C,BR$6,'Forecast Data'!$B:$B,$D503))/SUMIFS('Forecast Data'!$H:$H,'Forecast Data'!$C:$C,BR$6,'Forecast Data'!$B:$B,$D503),"")</f>
        <v>-5.5356651060313962E-2</v>
      </c>
      <c r="BS503" s="12">
        <f>IFERROR((SUMIFS('OP Units'!N:N,'OP Units'!$A:$A,$D503)-SUMIFS('Forecast Data'!$H:$H,'Forecast Data'!$C:$C,BS$6,'Forecast Data'!$B:$B,$D503))/SUMIFS('Forecast Data'!$H:$H,'Forecast Data'!$C:$C,BS$6,'Forecast Data'!$B:$B,$D503),"")</f>
        <v>2.8061970184156678E-2</v>
      </c>
      <c r="BT503" s="12">
        <f>IFERROR((SUMIFS('OP Units'!O:O,'OP Units'!$A:$A,$D503)-SUMIFS('Forecast Data'!$H:$H,'Forecast Data'!$C:$C,BT$6,'Forecast Data'!$B:$B,$D503))/SUMIFS('Forecast Data'!$H:$H,'Forecast Data'!$C:$C,BT$6,'Forecast Data'!$B:$B,$D503),"")</f>
        <v>-0.16858826543684347</v>
      </c>
      <c r="BU503" s="12">
        <f>IFERROR((SUMIFS('OP Units'!P:P,'OP Units'!$A:$A,$D503)-SUMIFS('Forecast Data'!$H:$H,'Forecast Data'!$C:$C,BU$6,'Forecast Data'!$B:$B,$D503))/SUMIFS('Forecast Data'!$H:$H,'Forecast Data'!$C:$C,BU$6,'Forecast Data'!$B:$B,$D503),"")</f>
        <v>-0.18723603941811356</v>
      </c>
      <c r="BV503" s="12"/>
      <c r="BW503" s="11">
        <f>(SUMIFS('Forecast Data'!H:H,'Forecast Data'!B:B,D503,'Forecast Data'!C:C,BK$6)+SUMIFS('Forecast Data'!H:H,'Forecast Data'!B:B,D503,'Forecast Data'!C:C,BL$6)+SUMIFS('Forecast Data'!H:H,'Forecast Data'!B:B,D503,'Forecast Data'!C:C,BM$6)+SUMIFS('Forecast Data'!H:H,'Forecast Data'!B:B,D503,'Forecast Data'!C:C,BN$6)+SUMIFS('Forecast Data'!H:H,'Forecast Data'!B:B,D503,'Forecast Data'!C:C,BO$6)+SUMIFS('Forecast Data'!H:H,'Forecast Data'!B:B,D503,'Forecast Data'!C:C,BP$6)+SUMIFS('Forecast Data'!H:H,'Forecast Data'!B:B,D503,'Forecast Data'!C:C,BQ$6)+SUMIFS('Forecast Data'!H:H,'Forecast Data'!B:B,D503,'Forecast Data'!C:C,BJ$6))/8</f>
        <v>3628.25</v>
      </c>
      <c r="BX503" s="12">
        <f>IFERROR((SUM(W503:AD503)-(SUMIFS('Forecast Data'!H:H,'Forecast Data'!B:B,B503,'Forecast Data'!C:C,BJ$6)+SUMIFS('Forecast Data'!H:H,'Forecast Data'!B:B,B503,'Forecast Data'!C:C,BK$6)+SUMIFS('Forecast Data'!H:H,'Forecast Data'!B:B,B503,'Forecast Data'!C:C,BL$6)+SUMIFS('Forecast Data'!H:H,'Forecast Data'!B:B,B503,'Forecast Data'!C:C,BM$6)+SUMIFS('Forecast Data'!H:H,'Forecast Data'!B:B,B503,'Forecast Data'!C:C,BN$6)+SUMIFS('Forecast Data'!H:H,'Forecast Data'!B:B,B503,'Forecast Data'!C:C,BO$6)+SUMIFS('Forecast Data'!H:H,'Forecast Data'!B:B,B503,'Forecast Data'!C:C,BP$6)+SUMIFS('Forecast Data'!H:H,'Forecast Data'!B:B,B503,'Forecast Data'!C:C,BQ$6)))/(SUMIFS('Forecast Data'!H:H,'Forecast Data'!B:B,B503,'Forecast Data'!C:C,BJ$6)+SUMIFS('Forecast Data'!H:H,'Forecast Data'!B:B,B503,'Forecast Data'!C:C,BK$6)+SUMIFS('Forecast Data'!H:H,'Forecast Data'!B:B,B503,'Forecast Data'!C:C,BL$6)+SUMIFS('Forecast Data'!H:H,'Forecast Data'!B:B,B503,'Forecast Data'!C:C,BM$6)+SUMIFS('Forecast Data'!H:H,'Forecast Data'!B:B,B503,'Forecast Data'!C:C,BN$6)+SUMIFS('Forecast Data'!H:H,'Forecast Data'!B:B,B503,'Forecast Data'!C:C,BO$6)+SUMIFS('Forecast Data'!H:H,'Forecast Data'!B:B,B503,'Forecast Data'!C:C,BP$6)+SUMIFS('Forecast Data'!H:H,'Forecast Data'!B:B,B503,'Forecast Data'!C:C,BQ$6)),"")</f>
        <v>0.11214083924757114</v>
      </c>
      <c r="BY503" s="12">
        <f t="shared" si="68"/>
        <v>5.5213641446546081E-4</v>
      </c>
      <c r="BZ503" s="16">
        <f t="shared" si="69"/>
        <v>3.3457291559063157E-4</v>
      </c>
      <c r="CA503" s="13">
        <f t="shared" si="70"/>
        <v>2.1756349887482925E-2</v>
      </c>
      <c r="CB503" s="12">
        <f t="shared" si="71"/>
        <v>2.1756349887482924E-4</v>
      </c>
      <c r="CC503" s="12"/>
      <c r="CD503" s="11">
        <f>(SUMIFS('Forecast Data'!H:H,'Forecast Data'!B:B,D503,'Forecast Data'!C:C,BK$6)+SUMIFS('Forecast Data'!H:H,'Forecast Data'!B:B,D503,'Forecast Data'!C:C,BL$6)+SUMIFS('Forecast Data'!H:H,'Forecast Data'!B:B,D503,'Forecast Data'!C:C,BM$6)+SUMIFS('Forecast Data'!H:H,'Forecast Data'!B:B,D503,'Forecast Data'!C:C,BJ$6))/4</f>
        <v>3567</v>
      </c>
      <c r="CE503" s="12">
        <f>IFERROR((SUM(W503:Z503)-(SUMIFS('Forecast Data'!H:H,'Forecast Data'!B:B,D503,'Forecast Data'!C:C,BJ$6)+SUMIFS('Forecast Data'!H:H,'Forecast Data'!B:B,D503,'Forecast Data'!C:C,BK$6)+SUMIFS('Forecast Data'!H:H,'Forecast Data'!B:B,D503,'Forecast Data'!C:C,BL$6)+SUMIFS('Forecast Data'!H:H,'Forecast Data'!B:B,D503,'Forecast Data'!C:C,BM$6)))/(SUMIFS('Forecast Data'!H:H,'Forecast Data'!B:B,D503,'Forecast Data'!C:C,BJ$6)+SUMIFS('Forecast Data'!H:H,'Forecast Data'!B:B,D503,'Forecast Data'!C:C,BK$6)+SUMIFS('Forecast Data'!H:H,'Forecast Data'!B:B,D503,'Forecast Data'!C:C,BL$6)+SUMIFS('Forecast Data'!H:H,'Forecast Data'!B:B,D503,'Forecast Data'!C:C,BM$6)),"")</f>
        <v>0.16834875245304176</v>
      </c>
      <c r="CF503" s="12">
        <f t="shared" si="72"/>
        <v>5.5213641446546081E-4</v>
      </c>
      <c r="CG503" s="12">
        <f t="shared" si="73"/>
        <v>5.0345066417606279E-4</v>
      </c>
      <c r="CH503" s="13">
        <f t="shared" si="74"/>
        <v>4.8685750289398019E-3</v>
      </c>
      <c r="CI503" s="13"/>
    </row>
    <row r="504" spans="1:87" ht="13.2">
      <c r="A504" s="1"/>
      <c r="B504" t="str">
        <f t="shared" si="82"/>
        <v>Dr. Schulze's</v>
      </c>
      <c r="C504" t="s">
        <v>44</v>
      </c>
      <c r="D504" t="s">
        <v>536</v>
      </c>
      <c r="E504" s="11">
        <f>SUMIFS('Fin Data'!F:F,'Fin Data'!A:A,D504)</f>
        <v>0</v>
      </c>
      <c r="F504" s="11">
        <f>SUMIFS('Fin Data with 6 week hist'!I:I,'Fin Data with 6 week hist'!$A:$A,$D504)</f>
        <v>3140</v>
      </c>
      <c r="G504" s="11">
        <f>SUMIFS('Fin Data with 6 week hist'!J:J,'Fin Data with 6 week hist'!$A:$A,$D504)</f>
        <v>2908</v>
      </c>
      <c r="H504" s="11">
        <f>SUMIFS('Fin Data with 6 week hist'!K:K,'Fin Data with 6 week hist'!$A:$A,$D504)+SUMIFS('Unit Cancellations'!D:D,'Unit Cancellations'!$B:$B,$D504)</f>
        <v>3035</v>
      </c>
      <c r="I504" s="11">
        <f>SUMIFS('Fin Data with 6 week hist'!L:L,'Fin Data with 6 week hist'!$A:$A,$D504)+SUMIFS('Unit Cancellations'!E:E,'Unit Cancellations'!$B:$B,$D504)</f>
        <v>2977</v>
      </c>
      <c r="J504" s="11">
        <f>SUMIFS('Fin Data with 6 week hist'!M:M,'Fin Data with 6 week hist'!$A:$A,$D504)+SUMIFS('Unit Cancellations'!F:F,'Unit Cancellations'!$B:$B,$D504)</f>
        <v>3068</v>
      </c>
      <c r="K504" s="11">
        <f>SUMIFS('Fin Data with 6 week hist'!N:N,'Fin Data with 6 week hist'!$A:$A,$D504)+SUMIFS('Unit Cancellations'!G:G,'Unit Cancellations'!$B:$B,$D504)</f>
        <v>3130</v>
      </c>
      <c r="L504" s="11">
        <f>SUMIFS('Fin Data'!AN:AN,'Fin Data'!A:A,D504)</f>
        <v>3043</v>
      </c>
      <c r="M504" s="12">
        <f>IFERROR(SUMIFS('Fin Data'!AO:AO,'Fin Data'!A:A,D504),"")</f>
        <v>0</v>
      </c>
      <c r="N504" s="1"/>
      <c r="O504" s="11">
        <f t="shared" si="63"/>
        <v>2895.25</v>
      </c>
      <c r="P504" s="12" t="str">
        <f t="shared" si="64"/>
        <v/>
      </c>
      <c r="Q504" s="1"/>
      <c r="R504" s="11">
        <f t="shared" si="65"/>
        <v>2891.625</v>
      </c>
      <c r="S504" s="12" t="str">
        <f t="shared" si="66"/>
        <v/>
      </c>
      <c r="T504" s="11">
        <f t="shared" si="67"/>
        <v>3011.625</v>
      </c>
      <c r="U504" s="1" t="e">
        <f t="shared" si="83"/>
        <v>#REF!</v>
      </c>
      <c r="V504" s="1"/>
      <c r="W504" s="11">
        <f>SUMIFS('Forecast Data'!$D:$D,'Forecast Data'!$C:$C,W$6,'Forecast Data'!$B:$B,$D504)</f>
        <v>2892</v>
      </c>
      <c r="X504" s="11">
        <f>SUMIFS('Forecast Data'!$D:$D,'Forecast Data'!$C:$C,X$6,'Forecast Data'!$B:$B,$D504)</f>
        <v>2890</v>
      </c>
      <c r="Y504" s="11">
        <f>SUMIFS('Forecast Data'!$D:$D,'Forecast Data'!$C:$C,Y$6,'Forecast Data'!$B:$B,$D504)</f>
        <v>2896</v>
      </c>
      <c r="Z504" s="11">
        <f>SUMIFS('Forecast Data'!$D:$D,'Forecast Data'!$C:$C,Z$6,'Forecast Data'!$B:$B,$D504)</f>
        <v>2903</v>
      </c>
      <c r="AA504" s="11">
        <f>SUMIFS('Forecast Data'!$D:$D,'Forecast Data'!$C:$C,AA$6,'Forecast Data'!$B:$B,$D504)</f>
        <v>2895</v>
      </c>
      <c r="AB504" s="11">
        <f>SUMIFS('Forecast Data'!$D:$D,'Forecast Data'!$C:$C,AB$6,'Forecast Data'!$B:$B,$D504)</f>
        <v>2892</v>
      </c>
      <c r="AC504" s="11">
        <f>SUMIFS('Forecast Data'!$D:$D,'Forecast Data'!$C:$C,AC$6,'Forecast Data'!$B:$B,$D504)</f>
        <v>2892</v>
      </c>
      <c r="AD504" s="11">
        <f>SUMIFS('Forecast Data'!$D:$D,'Forecast Data'!$C:$C,AD$6,'Forecast Data'!$B:$B,$D504)</f>
        <v>2873</v>
      </c>
      <c r="AE504" s="11">
        <f>SUMIFS('Forecast Data'!$D:$D,'Forecast Data'!$C:$C,AE$6,'Forecast Data'!$B:$B,$D504)</f>
        <v>2863</v>
      </c>
      <c r="AF504" s="11">
        <f>SUMIFS('Forecast Data'!$D:$D,'Forecast Data'!$C:$C,AF$6,'Forecast Data'!$B:$B,$D504)</f>
        <v>2868</v>
      </c>
      <c r="AG504" s="11">
        <f>SUMIFS('Forecast Data'!$D:$D,'Forecast Data'!$C:$C,AG$6,'Forecast Data'!$B:$B,$D504)</f>
        <v>3142</v>
      </c>
      <c r="AH504" s="11">
        <f>SUMIFS('Forecast Data'!$D:$D,'Forecast Data'!$C:$C,AH$6,'Forecast Data'!$B:$B,$D504)</f>
        <v>3203</v>
      </c>
      <c r="AI504" s="1"/>
      <c r="AJ504" s="12" t="str">
        <f>IF(SUMIFS('Forecast Data'!$E:$E,'Forecast Data'!$C:$C,AJ$6,'Forecast Data'!$B:$B,$D504)=0,"",SUMIFS('Forecast Data'!$E:$E,'Forecast Data'!$C:$C,AJ$6,'Forecast Data'!$B:$B,$D504))</f>
        <v/>
      </c>
      <c r="AK504" s="12" t="str">
        <f>IF(SUMIFS('Forecast Data'!$E:$E,'Forecast Data'!$C:$C,AK$6,'Forecast Data'!$B:$B,$D504)=0,"",SUMIFS('Forecast Data'!$E:$E,'Forecast Data'!$C:$C,AK$6,'Forecast Data'!$B:$B,$D504))</f>
        <v/>
      </c>
      <c r="AL504" s="12" t="str">
        <f>IF(SUMIFS('Forecast Data'!$E:$E,'Forecast Data'!$C:$C,AL$6,'Forecast Data'!$B:$B,$D504)=0,"",SUMIFS('Forecast Data'!$E:$E,'Forecast Data'!$C:$C,AL$6,'Forecast Data'!$B:$B,$D504))</f>
        <v/>
      </c>
      <c r="AM504" s="12" t="str">
        <f>IF(SUMIFS('Forecast Data'!$E:$E,'Forecast Data'!$C:$C,AM$6,'Forecast Data'!$B:$B,$D504)=0,"",SUMIFS('Forecast Data'!$E:$E,'Forecast Data'!$C:$C,AM$6,'Forecast Data'!$B:$B,$D504))</f>
        <v/>
      </c>
      <c r="AN504" s="12" t="str">
        <f>IF(SUMIFS('Forecast Data'!$E:$E,'Forecast Data'!$C:$C,AN$6,'Forecast Data'!$B:$B,$D504)=0,"",SUMIFS('Forecast Data'!$E:$E,'Forecast Data'!$C:$C,AN$6,'Forecast Data'!$B:$B,$D504))</f>
        <v/>
      </c>
      <c r="AO504" s="12" t="str">
        <f>IF(SUMIFS('Forecast Data'!$E:$E,'Forecast Data'!$C:$C,AO$6,'Forecast Data'!$B:$B,$D504)=0,"",SUMIFS('Forecast Data'!$E:$E,'Forecast Data'!$C:$C,AO$6,'Forecast Data'!$B:$B,$D504))</f>
        <v/>
      </c>
      <c r="AP504" s="12" t="str">
        <f>IF(SUMIFS('Forecast Data'!$E:$E,'Forecast Data'!$C:$C,AP$6,'Forecast Data'!$B:$B,$D504)=0,"",SUMIFS('Forecast Data'!$E:$E,'Forecast Data'!$C:$C,AP$6,'Forecast Data'!$B:$B,$D504))</f>
        <v/>
      </c>
      <c r="AQ504" s="12" t="str">
        <f>IF(SUMIFS('Forecast Data'!$E:$E,'Forecast Data'!$C:$C,AQ$6,'Forecast Data'!$B:$B,$D504)=0,"",SUMIFS('Forecast Data'!$E:$E,'Forecast Data'!$C:$C,AQ$6,'Forecast Data'!$B:$B,$D504))</f>
        <v/>
      </c>
      <c r="AR504" s="12" t="str">
        <f>IF(SUMIFS('Forecast Data'!$E:$E,'Forecast Data'!$C:$C,AR$6,'Forecast Data'!$B:$B,$D504)=0,"",SUMIFS('Forecast Data'!$E:$E,'Forecast Data'!$C:$C,AR$6,'Forecast Data'!$B:$B,$D504))</f>
        <v/>
      </c>
      <c r="AS504" s="12" t="str">
        <f>IF(SUMIFS('Forecast Data'!$E:$E,'Forecast Data'!$C:$C,AS$6,'Forecast Data'!$B:$B,$D504)=0,"",SUMIFS('Forecast Data'!$E:$E,'Forecast Data'!$C:$C,AS$6,'Forecast Data'!$B:$B,$D504))</f>
        <v/>
      </c>
      <c r="AT504" s="12" t="str">
        <f>IF(SUMIFS('Forecast Data'!$E:$E,'Forecast Data'!$C:$C,AT$6,'Forecast Data'!$B:$B,$D504)=0,"",SUMIFS('Forecast Data'!$E:$E,'Forecast Data'!$C:$C,AT$6,'Forecast Data'!$B:$B,$D504))</f>
        <v/>
      </c>
      <c r="AU504" s="12" t="str">
        <f>IF(SUMIFS('Forecast Data'!$E:$E,'Forecast Data'!$C:$C,AU$6,'Forecast Data'!$B:$B,$D504)=0,"",SUMIFS('Forecast Data'!$E:$E,'Forecast Data'!$C:$C,AU$6,'Forecast Data'!$B:$B,$D504))</f>
        <v/>
      </c>
      <c r="AV504" s="1"/>
      <c r="AW504" s="11">
        <f>SUMIFS('OP Units'!E:E,'OP Units'!$A:$A,$D504)</f>
        <v>2686</v>
      </c>
      <c r="AX504" s="11">
        <f>SUMIFS('OP Units'!F:F,'OP Units'!$A:$A,$D504)</f>
        <v>2828</v>
      </c>
      <c r="AY504" s="11">
        <f>SUMIFS('OP Units'!G:G,'OP Units'!$A:$A,$D504)</f>
        <v>3045</v>
      </c>
      <c r="AZ504" s="11">
        <f>SUMIFS('OP Units'!H:H,'OP Units'!$A:$A,$D504)</f>
        <v>3183</v>
      </c>
      <c r="BA504" s="11">
        <f>SUMIFS('OP Units'!I:I,'OP Units'!$A:$A,$D504)</f>
        <v>3233</v>
      </c>
      <c r="BB504" s="11">
        <f>SUMIFS('OP Units'!J:J,'OP Units'!$A:$A,$D504)</f>
        <v>3437</v>
      </c>
      <c r="BC504" s="11">
        <f>SUMIFS('OP Units'!K:K,'OP Units'!$A:$A,$D504)</f>
        <v>2871</v>
      </c>
      <c r="BD504" s="11">
        <f>SUMIFS('OP Units'!L:L,'OP Units'!$A:$A,$D504)</f>
        <v>2810</v>
      </c>
      <c r="BE504" s="11">
        <f>SUMIFS('OP Units'!M:M,'OP Units'!$A:$A,$D504)</f>
        <v>2844</v>
      </c>
      <c r="BF504" s="11">
        <f>SUMIFS('OP Units'!N:N,'OP Units'!$A:$A,$D504)</f>
        <v>3027</v>
      </c>
      <c r="BG504" s="11">
        <f>SUMIFS('OP Units'!O:O,'OP Units'!$A:$A,$D504)</f>
        <v>3016</v>
      </c>
      <c r="BH504" s="11">
        <f>SUMIFS('OP Units'!P:P,'OP Units'!$A:$A,$D504)</f>
        <v>2954</v>
      </c>
      <c r="BI504" s="1"/>
      <c r="BJ504" s="12" t="str">
        <f>IFERROR((SUMIFS('OP Units'!E:E,'OP Units'!$A:$A,$D504)-SUMIFS('Forecast Data'!$H:$H,'Forecast Data'!$C:$C,BJ$6,'Forecast Data'!$B:$B,$D504))/SUMIFS('Forecast Data'!$H:$H,'Forecast Data'!$C:$C,BJ$6,'Forecast Data'!$B:$B,$D504),"")</f>
        <v/>
      </c>
      <c r="BK504" s="12" t="str">
        <f>IFERROR((SUMIFS('OP Units'!F:F,'OP Units'!$A:$A,$D504)-SUMIFS('Forecast Data'!$H:$H,'Forecast Data'!$C:$C,BK$6,'Forecast Data'!$B:$B,$D504))/SUMIFS('Forecast Data'!$H:$H,'Forecast Data'!$C:$C,BK$6,'Forecast Data'!$B:$B,$D504),"")</f>
        <v/>
      </c>
      <c r="BL504" s="12" t="str">
        <f>IFERROR((SUMIFS('OP Units'!G:G,'OP Units'!$A:$A,$D504)-SUMIFS('Forecast Data'!$H:$H,'Forecast Data'!$C:$C,BL$6,'Forecast Data'!$B:$B,$D504))/SUMIFS('Forecast Data'!$H:$H,'Forecast Data'!$C:$C,BL$6,'Forecast Data'!$B:$B,$D504),"")</f>
        <v/>
      </c>
      <c r="BM504" s="12" t="str">
        <f>IFERROR((SUMIFS('OP Units'!H:H,'OP Units'!$A:$A,$D504)-SUMIFS('Forecast Data'!$H:$H,'Forecast Data'!$C:$C,BM$6,'Forecast Data'!$B:$B,$D504))/SUMIFS('Forecast Data'!$H:$H,'Forecast Data'!$C:$C,BM$6,'Forecast Data'!$B:$B,$D504),"")</f>
        <v/>
      </c>
      <c r="BN504" s="12" t="str">
        <f>IFERROR((SUMIFS('OP Units'!I:I,'OP Units'!$A:$A,$D504)-SUMIFS('Forecast Data'!$H:$H,'Forecast Data'!$C:$C,BN$6,'Forecast Data'!$B:$B,$D504))/SUMIFS('Forecast Data'!$H:$H,'Forecast Data'!$C:$C,BN$6,'Forecast Data'!$B:$B,$D504),"")</f>
        <v/>
      </c>
      <c r="BO504" s="12" t="str">
        <f>IFERROR((SUMIFS('OP Units'!J:J,'OP Units'!$A:$A,$D504)-SUMIFS('Forecast Data'!$H:$H,'Forecast Data'!$C:$C,BO$6,'Forecast Data'!$B:$B,$D504))/SUMIFS('Forecast Data'!$H:$H,'Forecast Data'!$C:$C,BO$6,'Forecast Data'!$B:$B,$D504),"")</f>
        <v/>
      </c>
      <c r="BP504" s="12" t="str">
        <f>IFERROR((SUMIFS('OP Units'!K:K,'OP Units'!$A:$A,$D504)-SUMIFS('Forecast Data'!$H:$H,'Forecast Data'!$C:$C,BP$6,'Forecast Data'!$B:$B,$D504))/SUMIFS('Forecast Data'!$H:$H,'Forecast Data'!$C:$C,BP$6,'Forecast Data'!$B:$B,$D504),"")</f>
        <v/>
      </c>
      <c r="BQ504" s="12" t="str">
        <f>IFERROR((SUMIFS('OP Units'!L:L,'OP Units'!$A:$A,$D504)-SUMIFS('Forecast Data'!$H:$H,'Forecast Data'!$C:$C,BQ$6,'Forecast Data'!$B:$B,$D504))/SUMIFS('Forecast Data'!$H:$H,'Forecast Data'!$C:$C,BQ$6,'Forecast Data'!$B:$B,$D504),"")</f>
        <v/>
      </c>
      <c r="BR504" s="12" t="str">
        <f>IFERROR((SUMIFS('OP Units'!M:M,'OP Units'!$A:$A,$D504)-SUMIFS('Forecast Data'!$H:$H,'Forecast Data'!$C:$C,BR$6,'Forecast Data'!$B:$B,$D504))/SUMIFS('Forecast Data'!$H:$H,'Forecast Data'!$C:$C,BR$6,'Forecast Data'!$B:$B,$D504),"")</f>
        <v/>
      </c>
      <c r="BS504" s="12" t="str">
        <f>IFERROR((SUMIFS('OP Units'!N:N,'OP Units'!$A:$A,$D504)-SUMIFS('Forecast Data'!$H:$H,'Forecast Data'!$C:$C,BS$6,'Forecast Data'!$B:$B,$D504))/SUMIFS('Forecast Data'!$H:$H,'Forecast Data'!$C:$C,BS$6,'Forecast Data'!$B:$B,$D504),"")</f>
        <v/>
      </c>
      <c r="BT504" s="12" t="str">
        <f>IFERROR((SUMIFS('OP Units'!O:O,'OP Units'!$A:$A,$D504)-SUMIFS('Forecast Data'!$H:$H,'Forecast Data'!$C:$C,BT$6,'Forecast Data'!$B:$B,$D504))/SUMIFS('Forecast Data'!$H:$H,'Forecast Data'!$C:$C,BT$6,'Forecast Data'!$B:$B,$D504),"")</f>
        <v/>
      </c>
      <c r="BU504" s="12" t="str">
        <f>IFERROR((SUMIFS('OP Units'!P:P,'OP Units'!$A:$A,$D504)-SUMIFS('Forecast Data'!$H:$H,'Forecast Data'!$C:$C,BU$6,'Forecast Data'!$B:$B,$D504))/SUMIFS('Forecast Data'!$H:$H,'Forecast Data'!$C:$C,BU$6,'Forecast Data'!$B:$B,$D504),"")</f>
        <v/>
      </c>
      <c r="BV504" s="12"/>
      <c r="BW504" s="11">
        <f>(SUMIFS('Forecast Data'!H:H,'Forecast Data'!B:B,D504,'Forecast Data'!C:C,BK$6)+SUMIFS('Forecast Data'!H:H,'Forecast Data'!B:B,D504,'Forecast Data'!C:C,BL$6)+SUMIFS('Forecast Data'!H:H,'Forecast Data'!B:B,D504,'Forecast Data'!C:C,BM$6)+SUMIFS('Forecast Data'!H:H,'Forecast Data'!B:B,D504,'Forecast Data'!C:C,BN$6)+SUMIFS('Forecast Data'!H:H,'Forecast Data'!B:B,D504,'Forecast Data'!C:C,BO$6)+SUMIFS('Forecast Data'!H:H,'Forecast Data'!B:B,D504,'Forecast Data'!C:C,BP$6)+SUMIFS('Forecast Data'!H:H,'Forecast Data'!B:B,D504,'Forecast Data'!C:C,BQ$6)+SUMIFS('Forecast Data'!H:H,'Forecast Data'!B:B,D504,'Forecast Data'!C:C,BJ$6))/8</f>
        <v>0</v>
      </c>
      <c r="BX504" s="12" t="str">
        <f>IFERROR((SUM(W504:AD504)-(SUMIFS('Forecast Data'!H:H,'Forecast Data'!B:B,B504,'Forecast Data'!C:C,BJ$6)+SUMIFS('Forecast Data'!H:H,'Forecast Data'!B:B,B504,'Forecast Data'!C:C,BK$6)+SUMIFS('Forecast Data'!H:H,'Forecast Data'!B:B,B504,'Forecast Data'!C:C,BL$6)+SUMIFS('Forecast Data'!H:H,'Forecast Data'!B:B,B504,'Forecast Data'!C:C,BM$6)+SUMIFS('Forecast Data'!H:H,'Forecast Data'!B:B,B504,'Forecast Data'!C:C,BN$6)+SUMIFS('Forecast Data'!H:H,'Forecast Data'!B:B,B504,'Forecast Data'!C:C,BO$6)+SUMIFS('Forecast Data'!H:H,'Forecast Data'!B:B,B504,'Forecast Data'!C:C,BP$6)+SUMIFS('Forecast Data'!H:H,'Forecast Data'!B:B,B504,'Forecast Data'!C:C,BQ$6)))/(SUMIFS('Forecast Data'!H:H,'Forecast Data'!B:B,B504,'Forecast Data'!C:C,BJ$6)+SUMIFS('Forecast Data'!H:H,'Forecast Data'!B:B,B504,'Forecast Data'!C:C,BK$6)+SUMIFS('Forecast Data'!H:H,'Forecast Data'!B:B,B504,'Forecast Data'!C:C,BL$6)+SUMIFS('Forecast Data'!H:H,'Forecast Data'!B:B,B504,'Forecast Data'!C:C,BM$6)+SUMIFS('Forecast Data'!H:H,'Forecast Data'!B:B,B504,'Forecast Data'!C:C,BN$6)+SUMIFS('Forecast Data'!H:H,'Forecast Data'!B:B,B504,'Forecast Data'!C:C,BO$6)+SUMIFS('Forecast Data'!H:H,'Forecast Data'!B:B,B504,'Forecast Data'!C:C,BP$6)+SUMIFS('Forecast Data'!H:H,'Forecast Data'!B:B,B504,'Forecast Data'!C:C,BQ$6)),"")</f>
        <v/>
      </c>
      <c r="BY504" s="12">
        <f t="shared" si="68"/>
        <v>2.6021958325530164E-3</v>
      </c>
      <c r="BZ504" s="16">
        <f t="shared" si="69"/>
        <v>2.3777804166998711E-3</v>
      </c>
      <c r="CA504" s="13">
        <f t="shared" si="70"/>
        <v>2.2441541585314528E-2</v>
      </c>
      <c r="CB504" s="12">
        <f t="shared" si="71"/>
        <v>2.2441541585314529E-4</v>
      </c>
      <c r="CC504" s="12"/>
      <c r="CD504" s="11">
        <f>(SUMIFS('Forecast Data'!H:H,'Forecast Data'!B:B,D504,'Forecast Data'!C:C,BK$6)+SUMIFS('Forecast Data'!H:H,'Forecast Data'!B:B,D504,'Forecast Data'!C:C,BL$6)+SUMIFS('Forecast Data'!H:H,'Forecast Data'!B:B,D504,'Forecast Data'!C:C,BM$6)+SUMIFS('Forecast Data'!H:H,'Forecast Data'!B:B,D504,'Forecast Data'!C:C,BJ$6))/4</f>
        <v>0</v>
      </c>
      <c r="CE504" s="12" t="str">
        <f>IFERROR((SUM(W504:Z504)-(SUMIFS('Forecast Data'!H:H,'Forecast Data'!B:B,D504,'Forecast Data'!C:C,BJ$6)+SUMIFS('Forecast Data'!H:H,'Forecast Data'!B:B,D504,'Forecast Data'!C:C,BK$6)+SUMIFS('Forecast Data'!H:H,'Forecast Data'!B:B,D504,'Forecast Data'!C:C,BL$6)+SUMIFS('Forecast Data'!H:H,'Forecast Data'!B:B,D504,'Forecast Data'!C:C,BM$6)))/(SUMIFS('Forecast Data'!H:H,'Forecast Data'!B:B,D504,'Forecast Data'!C:C,BJ$6)+SUMIFS('Forecast Data'!H:H,'Forecast Data'!B:B,D504,'Forecast Data'!C:C,BK$6)+SUMIFS('Forecast Data'!H:H,'Forecast Data'!B:B,D504,'Forecast Data'!C:C,BL$6)+SUMIFS('Forecast Data'!H:H,'Forecast Data'!B:B,D504,'Forecast Data'!C:C,BM$6)),"")</f>
        <v/>
      </c>
      <c r="CF504" s="12">
        <f t="shared" si="72"/>
        <v>2.6021958325530164E-3</v>
      </c>
      <c r="CG504" s="12">
        <f t="shared" si="73"/>
        <v>2.4273364453884188E-3</v>
      </c>
      <c r="CH504" s="13">
        <f t="shared" si="74"/>
        <v>1.7485938716459756E-2</v>
      </c>
      <c r="CI504" s="13"/>
    </row>
    <row r="505" spans="1:87" ht="13.2">
      <c r="A505" s="1"/>
      <c r="B505" t="str">
        <f t="shared" si="82"/>
        <v>Echo Water</v>
      </c>
      <c r="C505" t="s">
        <v>44</v>
      </c>
      <c r="D505" t="s">
        <v>537</v>
      </c>
      <c r="E505" s="11">
        <f>SUMIFS('Fin Data'!F:F,'Fin Data'!A:A,D505)</f>
        <v>0</v>
      </c>
      <c r="F505" s="11">
        <f>SUMIFS('Fin Data with 6 week hist'!I:I,'Fin Data with 6 week hist'!$A:$A,$D505)</f>
        <v>100</v>
      </c>
      <c r="G505" s="11">
        <f>SUMIFS('Fin Data with 6 week hist'!J:J,'Fin Data with 6 week hist'!$A:$A,$D505)</f>
        <v>83</v>
      </c>
      <c r="H505" s="11">
        <f>SUMIFS('Fin Data with 6 week hist'!K:K,'Fin Data with 6 week hist'!$A:$A,$D505)+SUMIFS('Unit Cancellations'!D:D,'Unit Cancellations'!$B:$B,$D505)</f>
        <v>76</v>
      </c>
      <c r="I505" s="11">
        <f>SUMIFS('Fin Data with 6 week hist'!L:L,'Fin Data with 6 week hist'!$A:$A,$D505)+SUMIFS('Unit Cancellations'!E:E,'Unit Cancellations'!$B:$B,$D505)</f>
        <v>64</v>
      </c>
      <c r="J505" s="11">
        <f>SUMIFS('Fin Data with 6 week hist'!M:M,'Fin Data with 6 week hist'!$A:$A,$D505)+SUMIFS('Unit Cancellations'!F:F,'Unit Cancellations'!$B:$B,$D505)</f>
        <v>66</v>
      </c>
      <c r="K505" s="11">
        <f>SUMIFS('Fin Data with 6 week hist'!N:N,'Fin Data with 6 week hist'!$A:$A,$D505)+SUMIFS('Unit Cancellations'!G:G,'Unit Cancellations'!$B:$B,$D505)</f>
        <v>59</v>
      </c>
      <c r="L505" s="11">
        <f>SUMIFS('Fin Data'!AN:AN,'Fin Data'!A:A,D505)</f>
        <v>74.666666666666671</v>
      </c>
      <c r="M505" s="12">
        <f>IFERROR(SUMIFS('Fin Data'!AO:AO,'Fin Data'!A:A,D505),"")</f>
        <v>0</v>
      </c>
      <c r="N505" s="1"/>
      <c r="O505" s="11">
        <f t="shared" si="63"/>
        <v>2</v>
      </c>
      <c r="P505" s="12">
        <f t="shared" si="64"/>
        <v>-0.98122065727699526</v>
      </c>
      <c r="Q505" s="1"/>
      <c r="R505" s="11">
        <f t="shared" si="65"/>
        <v>1</v>
      </c>
      <c r="S505" s="12">
        <f t="shared" si="66"/>
        <v>-0.99118942731277537</v>
      </c>
      <c r="T505" s="11">
        <f t="shared" si="67"/>
        <v>121.375</v>
      </c>
      <c r="U505" s="1" t="e">
        <f t="shared" si="83"/>
        <v>#REF!</v>
      </c>
      <c r="V505" s="1"/>
      <c r="W505" s="11">
        <f>SUMIFS('Forecast Data'!$D:$D,'Forecast Data'!$C:$C,W$6,'Forecast Data'!$B:$B,$D505)</f>
        <v>8</v>
      </c>
      <c r="X505" s="11">
        <f>SUMIFS('Forecast Data'!$D:$D,'Forecast Data'!$C:$C,X$6,'Forecast Data'!$B:$B,$D505)</f>
        <v>0</v>
      </c>
      <c r="Y505" s="11">
        <f>SUMIFS('Forecast Data'!$D:$D,'Forecast Data'!$C:$C,Y$6,'Forecast Data'!$B:$B,$D505)</f>
        <v>0</v>
      </c>
      <c r="Z505" s="11">
        <f>SUMIFS('Forecast Data'!$D:$D,'Forecast Data'!$C:$C,Z$6,'Forecast Data'!$B:$B,$D505)</f>
        <v>0</v>
      </c>
      <c r="AA505" s="11">
        <f>SUMIFS('Forecast Data'!$D:$D,'Forecast Data'!$C:$C,AA$6,'Forecast Data'!$B:$B,$D505)</f>
        <v>0</v>
      </c>
      <c r="AB505" s="11">
        <f>SUMIFS('Forecast Data'!$D:$D,'Forecast Data'!$C:$C,AB$6,'Forecast Data'!$B:$B,$D505)</f>
        <v>0</v>
      </c>
      <c r="AC505" s="11">
        <f>SUMIFS('Forecast Data'!$D:$D,'Forecast Data'!$C:$C,AC$6,'Forecast Data'!$B:$B,$D505)</f>
        <v>0</v>
      </c>
      <c r="AD505" s="11">
        <f>SUMIFS('Forecast Data'!$D:$D,'Forecast Data'!$C:$C,AD$6,'Forecast Data'!$B:$B,$D505)</f>
        <v>0</v>
      </c>
      <c r="AE505" s="11">
        <f>SUMIFS('Forecast Data'!$D:$D,'Forecast Data'!$C:$C,AE$6,'Forecast Data'!$B:$B,$D505)</f>
        <v>0</v>
      </c>
      <c r="AF505" s="11">
        <f>SUMIFS('Forecast Data'!$D:$D,'Forecast Data'!$C:$C,AF$6,'Forecast Data'!$B:$B,$D505)</f>
        <v>0</v>
      </c>
      <c r="AG505" s="11">
        <f>SUMIFS('Forecast Data'!$D:$D,'Forecast Data'!$C:$C,AG$6,'Forecast Data'!$B:$B,$D505)</f>
        <v>0</v>
      </c>
      <c r="AH505" s="11">
        <f>SUMIFS('Forecast Data'!$D:$D,'Forecast Data'!$C:$C,AH$6,'Forecast Data'!$B:$B,$D505)</f>
        <v>0</v>
      </c>
      <c r="AI505" s="1"/>
      <c r="AJ505" s="12" t="str">
        <f>IF(SUMIFS('Forecast Data'!$E:$E,'Forecast Data'!$C:$C,AJ$6,'Forecast Data'!$B:$B,$D505)=0,"",SUMIFS('Forecast Data'!$E:$E,'Forecast Data'!$C:$C,AJ$6,'Forecast Data'!$B:$B,$D505))</f>
        <v/>
      </c>
      <c r="AK505" s="12">
        <f>IF(SUMIFS('Forecast Data'!$E:$E,'Forecast Data'!$C:$C,AK$6,'Forecast Data'!$B:$B,$D505)=0,"",SUMIFS('Forecast Data'!$E:$E,'Forecast Data'!$C:$C,AK$6,'Forecast Data'!$B:$B,$D505))</f>
        <v>-1</v>
      </c>
      <c r="AL505" s="12">
        <f>IF(SUMIFS('Forecast Data'!$E:$E,'Forecast Data'!$C:$C,AL$6,'Forecast Data'!$B:$B,$D505)=0,"",SUMIFS('Forecast Data'!$E:$E,'Forecast Data'!$C:$C,AL$6,'Forecast Data'!$B:$B,$D505))</f>
        <v>-1</v>
      </c>
      <c r="AM505" s="12">
        <f>IF(SUMIFS('Forecast Data'!$E:$E,'Forecast Data'!$C:$C,AM$6,'Forecast Data'!$B:$B,$D505)=0,"",SUMIFS('Forecast Data'!$E:$E,'Forecast Data'!$C:$C,AM$6,'Forecast Data'!$B:$B,$D505))</f>
        <v>-1</v>
      </c>
      <c r="AN505" s="12">
        <f>IF(SUMIFS('Forecast Data'!$E:$E,'Forecast Data'!$C:$C,AN$6,'Forecast Data'!$B:$B,$D505)=0,"",SUMIFS('Forecast Data'!$E:$E,'Forecast Data'!$C:$C,AN$6,'Forecast Data'!$B:$B,$D505))</f>
        <v>-1</v>
      </c>
      <c r="AO505" s="12">
        <f>IF(SUMIFS('Forecast Data'!$E:$E,'Forecast Data'!$C:$C,AO$6,'Forecast Data'!$B:$B,$D505)=0,"",SUMIFS('Forecast Data'!$E:$E,'Forecast Data'!$C:$C,AO$6,'Forecast Data'!$B:$B,$D505))</f>
        <v>-1</v>
      </c>
      <c r="AP505" s="12">
        <f>IF(SUMIFS('Forecast Data'!$E:$E,'Forecast Data'!$C:$C,AP$6,'Forecast Data'!$B:$B,$D505)=0,"",SUMIFS('Forecast Data'!$E:$E,'Forecast Data'!$C:$C,AP$6,'Forecast Data'!$B:$B,$D505))</f>
        <v>-1</v>
      </c>
      <c r="AQ505" s="12">
        <f>IF(SUMIFS('Forecast Data'!$E:$E,'Forecast Data'!$C:$C,AQ$6,'Forecast Data'!$B:$B,$D505)=0,"",SUMIFS('Forecast Data'!$E:$E,'Forecast Data'!$C:$C,AQ$6,'Forecast Data'!$B:$B,$D505))</f>
        <v>-1</v>
      </c>
      <c r="AR505" s="12">
        <f>IF(SUMIFS('Forecast Data'!$E:$E,'Forecast Data'!$C:$C,AR$6,'Forecast Data'!$B:$B,$D505)=0,"",SUMIFS('Forecast Data'!$E:$E,'Forecast Data'!$C:$C,AR$6,'Forecast Data'!$B:$B,$D505))</f>
        <v>-1</v>
      </c>
      <c r="AS505" s="12">
        <f>IF(SUMIFS('Forecast Data'!$E:$E,'Forecast Data'!$C:$C,AS$6,'Forecast Data'!$B:$B,$D505)=0,"",SUMIFS('Forecast Data'!$E:$E,'Forecast Data'!$C:$C,AS$6,'Forecast Data'!$B:$B,$D505))</f>
        <v>-1</v>
      </c>
      <c r="AT505" s="12">
        <f>IF(SUMIFS('Forecast Data'!$E:$E,'Forecast Data'!$C:$C,AT$6,'Forecast Data'!$B:$B,$D505)=0,"",SUMIFS('Forecast Data'!$E:$E,'Forecast Data'!$C:$C,AT$6,'Forecast Data'!$B:$B,$D505))</f>
        <v>-1</v>
      </c>
      <c r="AU505" s="12">
        <f>IF(SUMIFS('Forecast Data'!$E:$E,'Forecast Data'!$C:$C,AU$6,'Forecast Data'!$B:$B,$D505)=0,"",SUMIFS('Forecast Data'!$E:$E,'Forecast Data'!$C:$C,AU$6,'Forecast Data'!$B:$B,$D505))</f>
        <v>-1</v>
      </c>
      <c r="AV505" s="1"/>
      <c r="AW505" s="11">
        <f>SUMIFS('OP Units'!E:E,'OP Units'!$A:$A,$D505)</f>
        <v>149</v>
      </c>
      <c r="AX505" s="11">
        <f>SUMIFS('OP Units'!F:F,'OP Units'!$A:$A,$D505)</f>
        <v>157</v>
      </c>
      <c r="AY505" s="11">
        <f>SUMIFS('OP Units'!G:G,'OP Units'!$A:$A,$D505)</f>
        <v>157</v>
      </c>
      <c r="AZ505" s="11">
        <f>SUMIFS('OP Units'!H:H,'OP Units'!$A:$A,$D505)</f>
        <v>164</v>
      </c>
      <c r="BA505" s="11">
        <f>SUMIFS('OP Units'!I:I,'OP Units'!$A:$A,$D505)</f>
        <v>167</v>
      </c>
      <c r="BB505" s="11">
        <f>SUMIFS('OP Units'!J:J,'OP Units'!$A:$A,$D505)</f>
        <v>177</v>
      </c>
      <c r="BC505" s="11">
        <f>SUMIFS('OP Units'!K:K,'OP Units'!$A:$A,$D505)</f>
        <v>0</v>
      </c>
      <c r="BD505" s="11">
        <f>SUMIFS('OP Units'!L:L,'OP Units'!$A:$A,$D505)</f>
        <v>0</v>
      </c>
      <c r="BE505" s="11">
        <f>SUMIFS('OP Units'!M:M,'OP Units'!$A:$A,$D505)</f>
        <v>0</v>
      </c>
      <c r="BF505" s="11">
        <f>SUMIFS('OP Units'!N:N,'OP Units'!$A:$A,$D505)</f>
        <v>0</v>
      </c>
      <c r="BG505" s="11">
        <f>SUMIFS('OP Units'!O:O,'OP Units'!$A:$A,$D505)</f>
        <v>745</v>
      </c>
      <c r="BH505" s="11">
        <f>SUMIFS('OP Units'!P:P,'OP Units'!$A:$A,$D505)</f>
        <v>166</v>
      </c>
      <c r="BI505" s="1"/>
      <c r="BJ505" s="12" t="str">
        <f>IFERROR((SUMIFS('OP Units'!E:E,'OP Units'!$A:$A,$D505)-SUMIFS('Forecast Data'!$H:$H,'Forecast Data'!$C:$C,BJ$6,'Forecast Data'!$B:$B,$D505))/SUMIFS('Forecast Data'!$H:$H,'Forecast Data'!$C:$C,BJ$6,'Forecast Data'!$B:$B,$D505),"")</f>
        <v/>
      </c>
      <c r="BK505" s="12">
        <f>IFERROR((SUMIFS('OP Units'!F:F,'OP Units'!$A:$A,$D505)-SUMIFS('Forecast Data'!$H:$H,'Forecast Data'!$C:$C,BK$6,'Forecast Data'!$B:$B,$D505))/SUMIFS('Forecast Data'!$H:$H,'Forecast Data'!$C:$C,BK$6,'Forecast Data'!$B:$B,$D505),"")</f>
        <v>0.60204081632653061</v>
      </c>
      <c r="BL505" s="12">
        <f>IFERROR((SUMIFS('OP Units'!G:G,'OP Units'!$A:$A,$D505)-SUMIFS('Forecast Data'!$H:$H,'Forecast Data'!$C:$C,BL$6,'Forecast Data'!$B:$B,$D505))/SUMIFS('Forecast Data'!$H:$H,'Forecast Data'!$C:$C,BL$6,'Forecast Data'!$B:$B,$D505),"")</f>
        <v>-3.0864197530864196E-2</v>
      </c>
      <c r="BM505" s="12">
        <f>IFERROR((SUMIFS('OP Units'!H:H,'OP Units'!$A:$A,$D505)-SUMIFS('Forecast Data'!$H:$H,'Forecast Data'!$C:$C,BM$6,'Forecast Data'!$B:$B,$D505))/SUMIFS('Forecast Data'!$H:$H,'Forecast Data'!$C:$C,BM$6,'Forecast Data'!$B:$B,$D505),"")</f>
        <v>-1.2048192771084338E-2</v>
      </c>
      <c r="BN505" s="12">
        <f>IFERROR((SUMIFS('OP Units'!I:I,'OP Units'!$A:$A,$D505)-SUMIFS('Forecast Data'!$H:$H,'Forecast Data'!$C:$C,BN$6,'Forecast Data'!$B:$B,$D505))/SUMIFS('Forecast Data'!$H:$H,'Forecast Data'!$C:$C,BN$6,'Forecast Data'!$B:$B,$D505),"")</f>
        <v>0.14383561643835616</v>
      </c>
      <c r="BO505" s="12">
        <f>IFERROR((SUMIFS('OP Units'!J:J,'OP Units'!$A:$A,$D505)-SUMIFS('Forecast Data'!$H:$H,'Forecast Data'!$C:$C,BO$6,'Forecast Data'!$B:$B,$D505))/SUMIFS('Forecast Data'!$H:$H,'Forecast Data'!$C:$C,BO$6,'Forecast Data'!$B:$B,$D505),"")</f>
        <v>0.55263157894736847</v>
      </c>
      <c r="BP505" s="12">
        <f>IFERROR((SUMIFS('OP Units'!K:K,'OP Units'!$A:$A,$D505)-SUMIFS('Forecast Data'!$H:$H,'Forecast Data'!$C:$C,BP$6,'Forecast Data'!$B:$B,$D505))/SUMIFS('Forecast Data'!$H:$H,'Forecast Data'!$C:$C,BP$6,'Forecast Data'!$B:$B,$D505),"")</f>
        <v>-1</v>
      </c>
      <c r="BQ505" s="12">
        <f>IFERROR((SUMIFS('OP Units'!L:L,'OP Units'!$A:$A,$D505)-SUMIFS('Forecast Data'!$H:$H,'Forecast Data'!$C:$C,BQ$6,'Forecast Data'!$B:$B,$D505))/SUMIFS('Forecast Data'!$H:$H,'Forecast Data'!$C:$C,BQ$6,'Forecast Data'!$B:$B,$D505),"")</f>
        <v>-1</v>
      </c>
      <c r="BR505" s="12">
        <f>IFERROR((SUMIFS('OP Units'!M:M,'OP Units'!$A:$A,$D505)-SUMIFS('Forecast Data'!$H:$H,'Forecast Data'!$C:$C,BR$6,'Forecast Data'!$B:$B,$D505))/SUMIFS('Forecast Data'!$H:$H,'Forecast Data'!$C:$C,BR$6,'Forecast Data'!$B:$B,$D505),"")</f>
        <v>-1</v>
      </c>
      <c r="BS505" s="12">
        <f>IFERROR((SUMIFS('OP Units'!N:N,'OP Units'!$A:$A,$D505)-SUMIFS('Forecast Data'!$H:$H,'Forecast Data'!$C:$C,BS$6,'Forecast Data'!$B:$B,$D505))/SUMIFS('Forecast Data'!$H:$H,'Forecast Data'!$C:$C,BS$6,'Forecast Data'!$B:$B,$D505),"")</f>
        <v>-1</v>
      </c>
      <c r="BT505" s="12">
        <f>IFERROR((SUMIFS('OP Units'!O:O,'OP Units'!$A:$A,$D505)-SUMIFS('Forecast Data'!$H:$H,'Forecast Data'!$C:$C,BT$6,'Forecast Data'!$B:$B,$D505))/SUMIFS('Forecast Data'!$H:$H,'Forecast Data'!$C:$C,BT$6,'Forecast Data'!$B:$B,$D505),"")</f>
        <v>6.760416666666667</v>
      </c>
      <c r="BU505" s="12">
        <f>IFERROR((SUMIFS('OP Units'!P:P,'OP Units'!$A:$A,$D505)-SUMIFS('Forecast Data'!$H:$H,'Forecast Data'!$C:$C,BU$6,'Forecast Data'!$B:$B,$D505))/SUMIFS('Forecast Data'!$H:$H,'Forecast Data'!$C:$C,BU$6,'Forecast Data'!$B:$B,$D505),"")</f>
        <v>-0.16582914572864321</v>
      </c>
      <c r="BV505" s="12"/>
      <c r="BW505" s="11">
        <f>(SUMIFS('Forecast Data'!H:H,'Forecast Data'!B:B,D505,'Forecast Data'!C:C,BK$6)+SUMIFS('Forecast Data'!H:H,'Forecast Data'!B:B,D505,'Forecast Data'!C:C,BL$6)+SUMIFS('Forecast Data'!H:H,'Forecast Data'!B:B,D505,'Forecast Data'!C:C,BM$6)+SUMIFS('Forecast Data'!H:H,'Forecast Data'!B:B,D505,'Forecast Data'!C:C,BN$6)+SUMIFS('Forecast Data'!H:H,'Forecast Data'!B:B,D505,'Forecast Data'!C:C,BO$6)+SUMIFS('Forecast Data'!H:H,'Forecast Data'!B:B,D505,'Forecast Data'!C:C,BP$6)+SUMIFS('Forecast Data'!H:H,'Forecast Data'!B:B,D505,'Forecast Data'!C:C,BQ$6)+SUMIFS('Forecast Data'!H:H,'Forecast Data'!B:B,D505,'Forecast Data'!C:C,BJ$6))/8</f>
        <v>113.5</v>
      </c>
      <c r="BX505" s="12">
        <f>IFERROR((SUM(W505:AD505)-(SUMIFS('Forecast Data'!H:H,'Forecast Data'!B:B,B505,'Forecast Data'!C:C,BJ$6)+SUMIFS('Forecast Data'!H:H,'Forecast Data'!B:B,B505,'Forecast Data'!C:C,BK$6)+SUMIFS('Forecast Data'!H:H,'Forecast Data'!B:B,B505,'Forecast Data'!C:C,BL$6)+SUMIFS('Forecast Data'!H:H,'Forecast Data'!B:B,B505,'Forecast Data'!C:C,BM$6)+SUMIFS('Forecast Data'!H:H,'Forecast Data'!B:B,B505,'Forecast Data'!C:C,BN$6)+SUMIFS('Forecast Data'!H:H,'Forecast Data'!B:B,B505,'Forecast Data'!C:C,BO$6)+SUMIFS('Forecast Data'!H:H,'Forecast Data'!B:B,B505,'Forecast Data'!C:C,BP$6)+SUMIFS('Forecast Data'!H:H,'Forecast Data'!B:B,B505,'Forecast Data'!C:C,BQ$6)))/(SUMIFS('Forecast Data'!H:H,'Forecast Data'!B:B,B505,'Forecast Data'!C:C,BJ$6)+SUMIFS('Forecast Data'!H:H,'Forecast Data'!B:B,B505,'Forecast Data'!C:C,BK$6)+SUMIFS('Forecast Data'!H:H,'Forecast Data'!B:B,B505,'Forecast Data'!C:C,BL$6)+SUMIFS('Forecast Data'!H:H,'Forecast Data'!B:B,B505,'Forecast Data'!C:C,BM$6)+SUMIFS('Forecast Data'!H:H,'Forecast Data'!B:B,B505,'Forecast Data'!C:C,BN$6)+SUMIFS('Forecast Data'!H:H,'Forecast Data'!B:B,B505,'Forecast Data'!C:C,BO$6)+SUMIFS('Forecast Data'!H:H,'Forecast Data'!B:B,B505,'Forecast Data'!C:C,BP$6)+SUMIFS('Forecast Data'!H:H,'Forecast Data'!B:B,B505,'Forecast Data'!C:C,BQ$6)),"")</f>
        <v>-0.99118942731277537</v>
      </c>
      <c r="BY505" s="12">
        <f t="shared" si="68"/>
        <v>6.3850571419857131E-5</v>
      </c>
      <c r="BZ505" s="16">
        <f t="shared" si="69"/>
        <v>-9.250864025547417E-5</v>
      </c>
      <c r="CA505" s="13">
        <f t="shared" si="70"/>
        <v>1.563592116753313E-2</v>
      </c>
      <c r="CB505" s="12">
        <f t="shared" si="71"/>
        <v>1.563592116753313E-4</v>
      </c>
      <c r="CC505" s="12"/>
      <c r="CD505" s="11">
        <f>(SUMIFS('Forecast Data'!H:H,'Forecast Data'!B:B,D505,'Forecast Data'!C:C,BK$6)+SUMIFS('Forecast Data'!H:H,'Forecast Data'!B:B,D505,'Forecast Data'!C:C,BL$6)+SUMIFS('Forecast Data'!H:H,'Forecast Data'!B:B,D505,'Forecast Data'!C:C,BM$6)+SUMIFS('Forecast Data'!H:H,'Forecast Data'!B:B,D505,'Forecast Data'!C:C,BJ$6))/4</f>
        <v>106.5</v>
      </c>
      <c r="CE505" s="12">
        <f>IFERROR((SUM(W505:Z505)-(SUMIFS('Forecast Data'!H:H,'Forecast Data'!B:B,D505,'Forecast Data'!C:C,BJ$6)+SUMIFS('Forecast Data'!H:H,'Forecast Data'!B:B,D505,'Forecast Data'!C:C,BK$6)+SUMIFS('Forecast Data'!H:H,'Forecast Data'!B:B,D505,'Forecast Data'!C:C,BL$6)+SUMIFS('Forecast Data'!H:H,'Forecast Data'!B:B,D505,'Forecast Data'!C:C,BM$6)))/(SUMIFS('Forecast Data'!H:H,'Forecast Data'!B:B,D505,'Forecast Data'!C:C,BJ$6)+SUMIFS('Forecast Data'!H:H,'Forecast Data'!B:B,D505,'Forecast Data'!C:C,BK$6)+SUMIFS('Forecast Data'!H:H,'Forecast Data'!B:B,D505,'Forecast Data'!C:C,BL$6)+SUMIFS('Forecast Data'!H:H,'Forecast Data'!B:B,D505,'Forecast Data'!C:C,BM$6)),"")</f>
        <v>-0.98122065727699526</v>
      </c>
      <c r="CF505" s="12">
        <f t="shared" si="72"/>
        <v>6.3850571419857131E-5</v>
      </c>
      <c r="CG505" s="12">
        <f t="shared" si="73"/>
        <v>-8.7611314581846058E-5</v>
      </c>
      <c r="CH505" s="13">
        <f t="shared" si="74"/>
        <v>1.5146188600170319E-2</v>
      </c>
      <c r="CI505" s="13"/>
    </row>
    <row r="506" spans="1:87" ht="13.2">
      <c r="A506" s="1"/>
      <c r="B506" t="str">
        <f t="shared" si="82"/>
        <v>EuroMedica</v>
      </c>
      <c r="D506" t="s">
        <v>538</v>
      </c>
      <c r="E506" s="11">
        <f>SUMIFS('Fin Data'!F:F,'Fin Data'!A:A,D506)</f>
        <v>772</v>
      </c>
      <c r="F506" s="11">
        <f>SUMIFS('Fin Data with 6 week hist'!I:I,'Fin Data with 6 week hist'!$A:$A,$D506)</f>
        <v>617</v>
      </c>
      <c r="G506" s="11">
        <f>SUMIFS('Fin Data with 6 week hist'!J:J,'Fin Data with 6 week hist'!$A:$A,$D506)</f>
        <v>613</v>
      </c>
      <c r="H506" s="11">
        <f>SUMIFS('Fin Data with 6 week hist'!K:K,'Fin Data with 6 week hist'!$A:$A,$D506)+SUMIFS('Unit Cancellations'!D:D,'Unit Cancellations'!$B:$B,$D506)</f>
        <v>509</v>
      </c>
      <c r="I506" s="11">
        <f>SUMIFS('Fin Data with 6 week hist'!L:L,'Fin Data with 6 week hist'!$A:$A,$D506)+SUMIFS('Unit Cancellations'!E:E,'Unit Cancellations'!$B:$B,$D506)</f>
        <v>510</v>
      </c>
      <c r="J506" s="11">
        <f>SUMIFS('Fin Data with 6 week hist'!M:M,'Fin Data with 6 week hist'!$A:$A,$D506)+SUMIFS('Unit Cancellations'!F:F,'Unit Cancellations'!$B:$B,$D506)</f>
        <v>395</v>
      </c>
      <c r="K506" s="11">
        <f>SUMIFS('Fin Data with 6 week hist'!N:N,'Fin Data with 6 week hist'!$A:$A,$D506)+SUMIFS('Unit Cancellations'!G:G,'Unit Cancellations'!$B:$B,$D506)</f>
        <v>412</v>
      </c>
      <c r="L506" s="11">
        <f>SUMIFS('Fin Data'!AN:AN,'Fin Data'!A:A,D506)</f>
        <v>509.66666666666669</v>
      </c>
      <c r="M506" s="12">
        <f>IFERROR(SUMIFS('Fin Data'!AO:AO,'Fin Data'!A:A,D506),"")</f>
        <v>-0.33981001727115712</v>
      </c>
      <c r="N506" s="1"/>
      <c r="O506" s="11">
        <f t="shared" si="63"/>
        <v>364.5</v>
      </c>
      <c r="P506" s="12">
        <f t="shared" si="64"/>
        <v>-0.53991795519091201</v>
      </c>
      <c r="Q506" s="1"/>
      <c r="R506" s="11">
        <f t="shared" si="65"/>
        <v>182.25</v>
      </c>
      <c r="S506" s="12">
        <f t="shared" si="66"/>
        <v>-0.76567020250723239</v>
      </c>
      <c r="T506" s="11">
        <f t="shared" si="67"/>
        <v>633.125</v>
      </c>
      <c r="U506" s="1" t="e">
        <f t="shared" si="83"/>
        <v>#REF!</v>
      </c>
      <c r="V506" s="1"/>
      <c r="W506" s="11">
        <f>SUMIFS('Forecast Data'!$D:$D,'Forecast Data'!$C:$C,W$6,'Forecast Data'!$B:$B,$D506)</f>
        <v>679</v>
      </c>
      <c r="X506" s="11">
        <f>SUMIFS('Forecast Data'!$D:$D,'Forecast Data'!$C:$C,X$6,'Forecast Data'!$B:$B,$D506)</f>
        <v>682</v>
      </c>
      <c r="Y506" s="11">
        <f>SUMIFS('Forecast Data'!$D:$D,'Forecast Data'!$C:$C,Y$6,'Forecast Data'!$B:$B,$D506)</f>
        <v>97</v>
      </c>
      <c r="Z506" s="11">
        <f>SUMIFS('Forecast Data'!$D:$D,'Forecast Data'!$C:$C,Z$6,'Forecast Data'!$B:$B,$D506)</f>
        <v>0</v>
      </c>
      <c r="AA506" s="11">
        <f>SUMIFS('Forecast Data'!$D:$D,'Forecast Data'!$C:$C,AA$6,'Forecast Data'!$B:$B,$D506)</f>
        <v>0</v>
      </c>
      <c r="AB506" s="11">
        <f>SUMIFS('Forecast Data'!$D:$D,'Forecast Data'!$C:$C,AB$6,'Forecast Data'!$B:$B,$D506)</f>
        <v>0</v>
      </c>
      <c r="AC506" s="11">
        <f>SUMIFS('Forecast Data'!$D:$D,'Forecast Data'!$C:$C,AC$6,'Forecast Data'!$B:$B,$D506)</f>
        <v>0</v>
      </c>
      <c r="AD506" s="11">
        <f>SUMIFS('Forecast Data'!$D:$D,'Forecast Data'!$C:$C,AD$6,'Forecast Data'!$B:$B,$D506)</f>
        <v>0</v>
      </c>
      <c r="AE506" s="11">
        <f>SUMIFS('Forecast Data'!$D:$D,'Forecast Data'!$C:$C,AE$6,'Forecast Data'!$B:$B,$D506)</f>
        <v>0</v>
      </c>
      <c r="AF506" s="11">
        <f>SUMIFS('Forecast Data'!$D:$D,'Forecast Data'!$C:$C,AF$6,'Forecast Data'!$B:$B,$D506)</f>
        <v>0</v>
      </c>
      <c r="AG506" s="11">
        <f>SUMIFS('Forecast Data'!$D:$D,'Forecast Data'!$C:$C,AG$6,'Forecast Data'!$B:$B,$D506)</f>
        <v>0</v>
      </c>
      <c r="AH506" s="11">
        <f>SUMIFS('Forecast Data'!$D:$D,'Forecast Data'!$C:$C,AH$6,'Forecast Data'!$B:$B,$D506)</f>
        <v>0</v>
      </c>
      <c r="AI506" s="1"/>
      <c r="AJ506" s="12">
        <f>IF(SUMIFS('Forecast Data'!$E:$E,'Forecast Data'!$C:$C,AJ$6,'Forecast Data'!$B:$B,$D506)=0,"",SUMIFS('Forecast Data'!$E:$E,'Forecast Data'!$C:$C,AJ$6,'Forecast Data'!$B:$B,$D506))</f>
        <v>-0.13</v>
      </c>
      <c r="AK506" s="12">
        <f>IF(SUMIFS('Forecast Data'!$E:$E,'Forecast Data'!$C:$C,AK$6,'Forecast Data'!$B:$B,$D506)=0,"",SUMIFS('Forecast Data'!$E:$E,'Forecast Data'!$C:$C,AK$6,'Forecast Data'!$B:$B,$D506))</f>
        <v>-0.15</v>
      </c>
      <c r="AL506" s="12">
        <f>IF(SUMIFS('Forecast Data'!$E:$E,'Forecast Data'!$C:$C,AL$6,'Forecast Data'!$B:$B,$D506)=0,"",SUMIFS('Forecast Data'!$E:$E,'Forecast Data'!$C:$C,AL$6,'Forecast Data'!$B:$B,$D506))</f>
        <v>-0.87</v>
      </c>
      <c r="AM506" s="12">
        <f>IF(SUMIFS('Forecast Data'!$E:$E,'Forecast Data'!$C:$C,AM$6,'Forecast Data'!$B:$B,$D506)=0,"",SUMIFS('Forecast Data'!$E:$E,'Forecast Data'!$C:$C,AM$6,'Forecast Data'!$B:$B,$D506))</f>
        <v>-1</v>
      </c>
      <c r="AN506" s="12">
        <f>IF(SUMIFS('Forecast Data'!$E:$E,'Forecast Data'!$C:$C,AN$6,'Forecast Data'!$B:$B,$D506)=0,"",SUMIFS('Forecast Data'!$E:$E,'Forecast Data'!$C:$C,AN$6,'Forecast Data'!$B:$B,$D506))</f>
        <v>-1</v>
      </c>
      <c r="AO506" s="12">
        <f>IF(SUMIFS('Forecast Data'!$E:$E,'Forecast Data'!$C:$C,AO$6,'Forecast Data'!$B:$B,$D506)=0,"",SUMIFS('Forecast Data'!$E:$E,'Forecast Data'!$C:$C,AO$6,'Forecast Data'!$B:$B,$D506))</f>
        <v>-1</v>
      </c>
      <c r="AP506" s="12">
        <f>IF(SUMIFS('Forecast Data'!$E:$E,'Forecast Data'!$C:$C,AP$6,'Forecast Data'!$B:$B,$D506)=0,"",SUMIFS('Forecast Data'!$E:$E,'Forecast Data'!$C:$C,AP$6,'Forecast Data'!$B:$B,$D506))</f>
        <v>-1</v>
      </c>
      <c r="AQ506" s="12">
        <f>IF(SUMIFS('Forecast Data'!$E:$E,'Forecast Data'!$C:$C,AQ$6,'Forecast Data'!$B:$B,$D506)=0,"",SUMIFS('Forecast Data'!$E:$E,'Forecast Data'!$C:$C,AQ$6,'Forecast Data'!$B:$B,$D506))</f>
        <v>-1</v>
      </c>
      <c r="AR506" s="12">
        <f>IF(SUMIFS('Forecast Data'!$E:$E,'Forecast Data'!$C:$C,AR$6,'Forecast Data'!$B:$B,$D506)=0,"",SUMIFS('Forecast Data'!$E:$E,'Forecast Data'!$C:$C,AR$6,'Forecast Data'!$B:$B,$D506))</f>
        <v>-1</v>
      </c>
      <c r="AS506" s="12">
        <f>IF(SUMIFS('Forecast Data'!$E:$E,'Forecast Data'!$C:$C,AS$6,'Forecast Data'!$B:$B,$D506)=0,"",SUMIFS('Forecast Data'!$E:$E,'Forecast Data'!$C:$C,AS$6,'Forecast Data'!$B:$B,$D506))</f>
        <v>-1</v>
      </c>
      <c r="AT506" s="12">
        <f>IF(SUMIFS('Forecast Data'!$E:$E,'Forecast Data'!$C:$C,AT$6,'Forecast Data'!$B:$B,$D506)=0,"",SUMIFS('Forecast Data'!$E:$E,'Forecast Data'!$C:$C,AT$6,'Forecast Data'!$B:$B,$D506))</f>
        <v>-1</v>
      </c>
      <c r="AU506" s="12">
        <f>IF(SUMIFS('Forecast Data'!$E:$E,'Forecast Data'!$C:$C,AU$6,'Forecast Data'!$B:$B,$D506)=0,"",SUMIFS('Forecast Data'!$E:$E,'Forecast Data'!$C:$C,AU$6,'Forecast Data'!$B:$B,$D506))</f>
        <v>-1</v>
      </c>
      <c r="AV506" s="1"/>
      <c r="AW506" s="11">
        <f>SUMIFS('OP Units'!E:E,'OP Units'!$A:$A,$D506)</f>
        <v>556</v>
      </c>
      <c r="AX506" s="11">
        <f>SUMIFS('OP Units'!F:F,'OP Units'!$A:$A,$D506)</f>
        <v>665</v>
      </c>
      <c r="AY506" s="11">
        <f>SUMIFS('OP Units'!G:G,'OP Units'!$A:$A,$D506)</f>
        <v>605</v>
      </c>
      <c r="AZ506" s="11">
        <f>SUMIFS('OP Units'!H:H,'OP Units'!$A:$A,$D506)</f>
        <v>622</v>
      </c>
      <c r="BA506" s="11">
        <f>SUMIFS('OP Units'!I:I,'OP Units'!$A:$A,$D506)</f>
        <v>674</v>
      </c>
      <c r="BB506" s="11">
        <f>SUMIFS('OP Units'!J:J,'OP Units'!$A:$A,$D506)</f>
        <v>670</v>
      </c>
      <c r="BC506" s="11">
        <f>SUMIFS('OP Units'!K:K,'OP Units'!$A:$A,$D506)</f>
        <v>636</v>
      </c>
      <c r="BD506" s="11">
        <f>SUMIFS('OP Units'!L:L,'OP Units'!$A:$A,$D506)</f>
        <v>637</v>
      </c>
      <c r="BE506" s="11">
        <f>SUMIFS('OP Units'!M:M,'OP Units'!$A:$A,$D506)</f>
        <v>558</v>
      </c>
      <c r="BF506" s="11">
        <f>SUMIFS('OP Units'!N:N,'OP Units'!$A:$A,$D506)</f>
        <v>607</v>
      </c>
      <c r="BG506" s="11">
        <f>SUMIFS('OP Units'!O:O,'OP Units'!$A:$A,$D506)</f>
        <v>710</v>
      </c>
      <c r="BH506" s="11">
        <f>SUMIFS('OP Units'!P:P,'OP Units'!$A:$A,$D506)</f>
        <v>743</v>
      </c>
      <c r="BI506" s="1"/>
      <c r="BJ506" s="12">
        <f>IFERROR((SUMIFS('OP Units'!E:E,'OP Units'!$A:$A,$D506)-SUMIFS('Forecast Data'!$H:$H,'Forecast Data'!$C:$C,BJ$6,'Forecast Data'!$B:$B,$D506))/SUMIFS('Forecast Data'!$H:$H,'Forecast Data'!$C:$C,BJ$6,'Forecast Data'!$B:$B,$D506),"")</f>
        <v>-0.28900255754475701</v>
      </c>
      <c r="BK506" s="12">
        <f>IFERROR((SUMIFS('OP Units'!F:F,'OP Units'!$A:$A,$D506)-SUMIFS('Forecast Data'!$H:$H,'Forecast Data'!$C:$C,BK$6,'Forecast Data'!$B:$B,$D506))/SUMIFS('Forecast Data'!$H:$H,'Forecast Data'!$C:$C,BK$6,'Forecast Data'!$B:$B,$D506),"")</f>
        <v>-0.17288557213930347</v>
      </c>
      <c r="BL506" s="12">
        <f>IFERROR((SUMIFS('OP Units'!G:G,'OP Units'!$A:$A,$D506)-SUMIFS('Forecast Data'!$H:$H,'Forecast Data'!$C:$C,BL$6,'Forecast Data'!$B:$B,$D506))/SUMIFS('Forecast Data'!$H:$H,'Forecast Data'!$C:$C,BL$6,'Forecast Data'!$B:$B,$D506),"")</f>
        <v>-0.20811518324607331</v>
      </c>
      <c r="BM506" s="12">
        <f>IFERROR((SUMIFS('OP Units'!H:H,'OP Units'!$A:$A,$D506)-SUMIFS('Forecast Data'!$H:$H,'Forecast Data'!$C:$C,BM$6,'Forecast Data'!$B:$B,$D506))/SUMIFS('Forecast Data'!$H:$H,'Forecast Data'!$C:$C,BM$6,'Forecast Data'!$B:$B,$D506),"")</f>
        <v>-0.24053724053724054</v>
      </c>
      <c r="BN506" s="12">
        <f>IFERROR((SUMIFS('OP Units'!I:I,'OP Units'!$A:$A,$D506)-SUMIFS('Forecast Data'!$H:$H,'Forecast Data'!$C:$C,BN$6,'Forecast Data'!$B:$B,$D506))/SUMIFS('Forecast Data'!$H:$H,'Forecast Data'!$C:$C,BN$6,'Forecast Data'!$B:$B,$D506),"")</f>
        <v>-8.1743869209809264E-2</v>
      </c>
      <c r="BO506" s="12">
        <f>IFERROR((SUMIFS('OP Units'!J:J,'OP Units'!$A:$A,$D506)-SUMIFS('Forecast Data'!$H:$H,'Forecast Data'!$C:$C,BO$6,'Forecast Data'!$B:$B,$D506))/SUMIFS('Forecast Data'!$H:$H,'Forecast Data'!$C:$C,BO$6,'Forecast Data'!$B:$B,$D506),"")</f>
        <v>-0.18590522478736329</v>
      </c>
      <c r="BP506" s="12">
        <f>IFERROR((SUMIFS('OP Units'!K:K,'OP Units'!$A:$A,$D506)-SUMIFS('Forecast Data'!$H:$H,'Forecast Data'!$C:$C,BP$6,'Forecast Data'!$B:$B,$D506))/SUMIFS('Forecast Data'!$H:$H,'Forecast Data'!$C:$C,BP$6,'Forecast Data'!$B:$B,$D506),"")</f>
        <v>-0.19493670886075951</v>
      </c>
      <c r="BQ506" s="12">
        <f>IFERROR((SUMIFS('OP Units'!L:L,'OP Units'!$A:$A,$D506)-SUMIFS('Forecast Data'!$H:$H,'Forecast Data'!$C:$C,BQ$6,'Forecast Data'!$B:$B,$D506))/SUMIFS('Forecast Data'!$H:$H,'Forecast Data'!$C:$C,BQ$6,'Forecast Data'!$B:$B,$D506),"")</f>
        <v>-9.7733711048158645E-2</v>
      </c>
      <c r="BR506" s="12">
        <f>IFERROR((SUMIFS('OP Units'!M:M,'OP Units'!$A:$A,$D506)-SUMIFS('Forecast Data'!$H:$H,'Forecast Data'!$C:$C,BR$6,'Forecast Data'!$B:$B,$D506))/SUMIFS('Forecast Data'!$H:$H,'Forecast Data'!$C:$C,BR$6,'Forecast Data'!$B:$B,$D506),"")</f>
        <v>-0.30162703379224032</v>
      </c>
      <c r="BS506" s="12">
        <f>IFERROR((SUMIFS('OP Units'!N:N,'OP Units'!$A:$A,$D506)-SUMIFS('Forecast Data'!$H:$H,'Forecast Data'!$C:$C,BS$6,'Forecast Data'!$B:$B,$D506))/SUMIFS('Forecast Data'!$H:$H,'Forecast Data'!$C:$C,BS$6,'Forecast Data'!$B:$B,$D506),"")</f>
        <v>-0.14747191011235955</v>
      </c>
      <c r="BT506" s="12">
        <f>IFERROR((SUMIFS('OP Units'!O:O,'OP Units'!$A:$A,$D506)-SUMIFS('Forecast Data'!$H:$H,'Forecast Data'!$C:$C,BT$6,'Forecast Data'!$B:$B,$D506))/SUMIFS('Forecast Data'!$H:$H,'Forecast Data'!$C:$C,BT$6,'Forecast Data'!$B:$B,$D506),"")</f>
        <v>-8.8575096277278567E-2</v>
      </c>
      <c r="BU506" s="12">
        <f>IFERROR((SUMIFS('OP Units'!P:P,'OP Units'!$A:$A,$D506)-SUMIFS('Forecast Data'!$H:$H,'Forecast Data'!$C:$C,BU$6,'Forecast Data'!$B:$B,$D506))/SUMIFS('Forecast Data'!$H:$H,'Forecast Data'!$C:$C,BU$6,'Forecast Data'!$B:$B,$D506),"")</f>
        <v>0.1122754491017964</v>
      </c>
      <c r="BV506" s="12"/>
      <c r="BW506" s="11">
        <f>(SUMIFS('Forecast Data'!H:H,'Forecast Data'!B:B,D506,'Forecast Data'!C:C,BK$6)+SUMIFS('Forecast Data'!H:H,'Forecast Data'!B:B,D506,'Forecast Data'!C:C,BL$6)+SUMIFS('Forecast Data'!H:H,'Forecast Data'!B:B,D506,'Forecast Data'!C:C,BM$6)+SUMIFS('Forecast Data'!H:H,'Forecast Data'!B:B,D506,'Forecast Data'!C:C,BN$6)+SUMIFS('Forecast Data'!H:H,'Forecast Data'!B:B,D506,'Forecast Data'!C:C,BO$6)+SUMIFS('Forecast Data'!H:H,'Forecast Data'!B:B,D506,'Forecast Data'!C:C,BP$6)+SUMIFS('Forecast Data'!H:H,'Forecast Data'!B:B,D506,'Forecast Data'!C:C,BQ$6)+SUMIFS('Forecast Data'!H:H,'Forecast Data'!B:B,D506,'Forecast Data'!C:C,BJ$6))/8</f>
        <v>777.75</v>
      </c>
      <c r="BX506" s="12">
        <f>IFERROR((SUM(W506:AD506)-(SUMIFS('Forecast Data'!H:H,'Forecast Data'!B:B,B506,'Forecast Data'!C:C,BJ$6)+SUMIFS('Forecast Data'!H:H,'Forecast Data'!B:B,B506,'Forecast Data'!C:C,BK$6)+SUMIFS('Forecast Data'!H:H,'Forecast Data'!B:B,B506,'Forecast Data'!C:C,BL$6)+SUMIFS('Forecast Data'!H:H,'Forecast Data'!B:B,B506,'Forecast Data'!C:C,BM$6)+SUMIFS('Forecast Data'!H:H,'Forecast Data'!B:B,B506,'Forecast Data'!C:C,BN$6)+SUMIFS('Forecast Data'!H:H,'Forecast Data'!B:B,B506,'Forecast Data'!C:C,BO$6)+SUMIFS('Forecast Data'!H:H,'Forecast Data'!B:B,B506,'Forecast Data'!C:C,BP$6)+SUMIFS('Forecast Data'!H:H,'Forecast Data'!B:B,B506,'Forecast Data'!C:C,BQ$6)))/(SUMIFS('Forecast Data'!H:H,'Forecast Data'!B:B,B506,'Forecast Data'!C:C,BJ$6)+SUMIFS('Forecast Data'!H:H,'Forecast Data'!B:B,B506,'Forecast Data'!C:C,BK$6)+SUMIFS('Forecast Data'!H:H,'Forecast Data'!B:B,B506,'Forecast Data'!C:C,BL$6)+SUMIFS('Forecast Data'!H:H,'Forecast Data'!B:B,B506,'Forecast Data'!C:C,BM$6)+SUMIFS('Forecast Data'!H:H,'Forecast Data'!B:B,B506,'Forecast Data'!C:C,BN$6)+SUMIFS('Forecast Data'!H:H,'Forecast Data'!B:B,B506,'Forecast Data'!C:C,BO$6)+SUMIFS('Forecast Data'!H:H,'Forecast Data'!B:B,B506,'Forecast Data'!C:C,BP$6)+SUMIFS('Forecast Data'!H:H,'Forecast Data'!B:B,B506,'Forecast Data'!C:C,BQ$6)),"")</f>
        <v>-0.76567020250723239</v>
      </c>
      <c r="BY506" s="12">
        <f t="shared" si="68"/>
        <v>-2.2433214155101586E-4</v>
      </c>
      <c r="BZ506" s="16">
        <f t="shared" si="69"/>
        <v>-4.8967906908564326E-4</v>
      </c>
      <c r="CA506" s="13">
        <f t="shared" si="70"/>
        <v>2.6534692753462742E-2</v>
      </c>
      <c r="CB506" s="12">
        <f t="shared" si="71"/>
        <v>2.6534692753462741E-4</v>
      </c>
      <c r="CC506" s="12"/>
      <c r="CD506" s="11">
        <f>(SUMIFS('Forecast Data'!H:H,'Forecast Data'!B:B,D506,'Forecast Data'!C:C,BK$6)+SUMIFS('Forecast Data'!H:H,'Forecast Data'!B:B,D506,'Forecast Data'!C:C,BL$6)+SUMIFS('Forecast Data'!H:H,'Forecast Data'!B:B,D506,'Forecast Data'!C:C,BM$6)+SUMIFS('Forecast Data'!H:H,'Forecast Data'!B:B,D506,'Forecast Data'!C:C,BJ$6))/4</f>
        <v>792.25</v>
      </c>
      <c r="CE506" s="12">
        <f>IFERROR((SUM(W506:Z506)-(SUMIFS('Forecast Data'!H:H,'Forecast Data'!B:B,D506,'Forecast Data'!C:C,BJ$6)+SUMIFS('Forecast Data'!H:H,'Forecast Data'!B:B,D506,'Forecast Data'!C:C,BK$6)+SUMIFS('Forecast Data'!H:H,'Forecast Data'!B:B,D506,'Forecast Data'!C:C,BL$6)+SUMIFS('Forecast Data'!H:H,'Forecast Data'!B:B,D506,'Forecast Data'!C:C,BM$6)))/(SUMIFS('Forecast Data'!H:H,'Forecast Data'!B:B,D506,'Forecast Data'!C:C,BJ$6)+SUMIFS('Forecast Data'!H:H,'Forecast Data'!B:B,D506,'Forecast Data'!C:C,BK$6)+SUMIFS('Forecast Data'!H:H,'Forecast Data'!B:B,D506,'Forecast Data'!C:C,BL$6)+SUMIFS('Forecast Data'!H:H,'Forecast Data'!B:B,D506,'Forecast Data'!C:C,BM$6)),"")</f>
        <v>-0.53991795519091201</v>
      </c>
      <c r="CF506" s="12">
        <f t="shared" si="72"/>
        <v>-2.2433214155101586E-4</v>
      </c>
      <c r="CG506" s="12">
        <f t="shared" si="73"/>
        <v>-3.586195197357383E-4</v>
      </c>
      <c r="CH506" s="13">
        <f t="shared" si="74"/>
        <v>1.3428737818472244E-2</v>
      </c>
      <c r="CI506" s="13"/>
    </row>
    <row r="507" spans="1:87" ht="13.2">
      <c r="A507" s="1"/>
      <c r="B507" t="str">
        <f t="shared" si="82"/>
        <v>Eagle Creek</v>
      </c>
      <c r="D507" t="s">
        <v>539</v>
      </c>
      <c r="E507" s="11">
        <f>SUMIFS('Fin Data'!F:F,'Fin Data'!A:A,D507)</f>
        <v>0</v>
      </c>
      <c r="F507" s="11">
        <f>SUMIFS('Fin Data with 6 week hist'!I:I,'Fin Data with 6 week hist'!$A:$A,$D507)</f>
        <v>989</v>
      </c>
      <c r="G507" s="11">
        <f>SUMIFS('Fin Data with 6 week hist'!J:J,'Fin Data with 6 week hist'!$A:$A,$D507)</f>
        <v>1064</v>
      </c>
      <c r="H507" s="11">
        <f>SUMIFS('Fin Data with 6 week hist'!K:K,'Fin Data with 6 week hist'!$A:$A,$D507)+SUMIFS('Unit Cancellations'!D:D,'Unit Cancellations'!$B:$B,$D507)</f>
        <v>1194</v>
      </c>
      <c r="I507" s="11">
        <f>SUMIFS('Fin Data with 6 week hist'!L:L,'Fin Data with 6 week hist'!$A:$A,$D507)+SUMIFS('Unit Cancellations'!E:E,'Unit Cancellations'!$B:$B,$D507)</f>
        <v>1149</v>
      </c>
      <c r="J507" s="11">
        <f>SUMIFS('Fin Data with 6 week hist'!M:M,'Fin Data with 6 week hist'!$A:$A,$D507)+SUMIFS('Unit Cancellations'!F:F,'Unit Cancellations'!$B:$B,$D507)</f>
        <v>1193</v>
      </c>
      <c r="K507" s="11">
        <f>SUMIFS('Fin Data with 6 week hist'!N:N,'Fin Data with 6 week hist'!$A:$A,$D507)+SUMIFS('Unit Cancellations'!G:G,'Unit Cancellations'!$B:$B,$D507)</f>
        <v>1436</v>
      </c>
      <c r="L507" s="11">
        <f>SUMIFS('Fin Data'!AN:AN,'Fin Data'!A:A,D507)</f>
        <v>1171</v>
      </c>
      <c r="M507" s="12">
        <f>IFERROR(SUMIFS('Fin Data'!AO:AO,'Fin Data'!A:A,D507),"")</f>
        <v>0</v>
      </c>
      <c r="N507" s="1"/>
      <c r="O507" s="11">
        <f t="shared" si="63"/>
        <v>1019</v>
      </c>
      <c r="P507" s="12">
        <f t="shared" si="64"/>
        <v>7.1520000000000001</v>
      </c>
      <c r="Q507" s="1"/>
      <c r="R507" s="11">
        <f t="shared" si="65"/>
        <v>1161.75</v>
      </c>
      <c r="S507" s="12">
        <f t="shared" si="66"/>
        <v>2.4019033674963395</v>
      </c>
      <c r="T507" s="11">
        <f t="shared" si="67"/>
        <v>627</v>
      </c>
      <c r="U507" s="1" t="e">
        <f t="shared" si="83"/>
        <v>#REF!</v>
      </c>
      <c r="V507" s="1"/>
      <c r="W507" s="11">
        <f>SUMIFS('Forecast Data'!$D:$D,'Forecast Data'!$C:$C,W$6,'Forecast Data'!$B:$B,$D507)</f>
        <v>1019</v>
      </c>
      <c r="X507" s="11">
        <f>SUMIFS('Forecast Data'!$D:$D,'Forecast Data'!$C:$C,X$6,'Forecast Data'!$B:$B,$D507)</f>
        <v>1000</v>
      </c>
      <c r="Y507" s="11">
        <f>SUMIFS('Forecast Data'!$D:$D,'Forecast Data'!$C:$C,Y$6,'Forecast Data'!$B:$B,$D507)</f>
        <v>1005</v>
      </c>
      <c r="Z507" s="11">
        <f>SUMIFS('Forecast Data'!$D:$D,'Forecast Data'!$C:$C,Z$6,'Forecast Data'!$B:$B,$D507)</f>
        <v>1052</v>
      </c>
      <c r="AA507" s="11">
        <f>SUMIFS('Forecast Data'!$D:$D,'Forecast Data'!$C:$C,AA$6,'Forecast Data'!$B:$B,$D507)</f>
        <v>1041</v>
      </c>
      <c r="AB507" s="11">
        <f>SUMIFS('Forecast Data'!$D:$D,'Forecast Data'!$C:$C,AB$6,'Forecast Data'!$B:$B,$D507)</f>
        <v>1041</v>
      </c>
      <c r="AC507" s="11">
        <f>SUMIFS('Forecast Data'!$D:$D,'Forecast Data'!$C:$C,AC$6,'Forecast Data'!$B:$B,$D507)</f>
        <v>1351</v>
      </c>
      <c r="AD507" s="11">
        <f>SUMIFS('Forecast Data'!$D:$D,'Forecast Data'!$C:$C,AD$6,'Forecast Data'!$B:$B,$D507)</f>
        <v>1785</v>
      </c>
      <c r="AE507" s="11">
        <f>SUMIFS('Forecast Data'!$D:$D,'Forecast Data'!$C:$C,AE$6,'Forecast Data'!$B:$B,$D507)</f>
        <v>1485</v>
      </c>
      <c r="AF507" s="11">
        <f>SUMIFS('Forecast Data'!$D:$D,'Forecast Data'!$C:$C,AF$6,'Forecast Data'!$B:$B,$D507)</f>
        <v>1437</v>
      </c>
      <c r="AG507" s="11">
        <f>SUMIFS('Forecast Data'!$D:$D,'Forecast Data'!$C:$C,AG$6,'Forecast Data'!$B:$B,$D507)</f>
        <v>2000</v>
      </c>
      <c r="AH507" s="11">
        <f>SUMIFS('Forecast Data'!$D:$D,'Forecast Data'!$C:$C,AH$6,'Forecast Data'!$B:$B,$D507)</f>
        <v>1765</v>
      </c>
      <c r="AI507" s="1"/>
      <c r="AJ507" s="12">
        <f>IF(SUMIFS('Forecast Data'!$E:$E,'Forecast Data'!$C:$C,AJ$6,'Forecast Data'!$B:$B,$D507)=0,"",SUMIFS('Forecast Data'!$E:$E,'Forecast Data'!$C:$C,AJ$6,'Forecast Data'!$B:$B,$D507))</f>
        <v>1017.63</v>
      </c>
      <c r="AK507" s="12">
        <f>IF(SUMIFS('Forecast Data'!$E:$E,'Forecast Data'!$C:$C,AK$6,'Forecast Data'!$B:$B,$D507)=0,"",SUMIFS('Forecast Data'!$E:$E,'Forecast Data'!$C:$C,AK$6,'Forecast Data'!$B:$B,$D507))</f>
        <v>70.459999999999994</v>
      </c>
      <c r="AL507" s="12">
        <f>IF(SUMIFS('Forecast Data'!$E:$E,'Forecast Data'!$C:$C,AL$6,'Forecast Data'!$B:$B,$D507)=0,"",SUMIFS('Forecast Data'!$E:$E,'Forecast Data'!$C:$C,AL$6,'Forecast Data'!$B:$B,$D507))</f>
        <v>3.72</v>
      </c>
      <c r="AM507" s="12">
        <f>IF(SUMIFS('Forecast Data'!$E:$E,'Forecast Data'!$C:$C,AM$6,'Forecast Data'!$B:$B,$D507)=0,"",SUMIFS('Forecast Data'!$E:$E,'Forecast Data'!$C:$C,AM$6,'Forecast Data'!$B:$B,$D507))</f>
        <v>2.87</v>
      </c>
      <c r="AN507" s="12">
        <f>IF(SUMIFS('Forecast Data'!$E:$E,'Forecast Data'!$C:$C,AN$6,'Forecast Data'!$B:$B,$D507)=0,"",SUMIFS('Forecast Data'!$E:$E,'Forecast Data'!$C:$C,AN$6,'Forecast Data'!$B:$B,$D507))</f>
        <v>1.68</v>
      </c>
      <c r="AO507" s="12">
        <f>IF(SUMIFS('Forecast Data'!$E:$E,'Forecast Data'!$C:$C,AO$6,'Forecast Data'!$B:$B,$D507)=0,"",SUMIFS('Forecast Data'!$E:$E,'Forecast Data'!$C:$C,AO$6,'Forecast Data'!$B:$B,$D507))</f>
        <v>1.48</v>
      </c>
      <c r="AP507" s="12">
        <f>IF(SUMIFS('Forecast Data'!$E:$E,'Forecast Data'!$C:$C,AP$6,'Forecast Data'!$B:$B,$D507)=0,"",SUMIFS('Forecast Data'!$E:$E,'Forecast Data'!$C:$C,AP$6,'Forecast Data'!$B:$B,$D507))</f>
        <v>1.0900000000000001</v>
      </c>
      <c r="AQ507" s="12">
        <f>IF(SUMIFS('Forecast Data'!$E:$E,'Forecast Data'!$C:$C,AQ$6,'Forecast Data'!$B:$B,$D507)=0,"",SUMIFS('Forecast Data'!$E:$E,'Forecast Data'!$C:$C,AQ$6,'Forecast Data'!$B:$B,$D507))</f>
        <v>1.29</v>
      </c>
      <c r="AR507" s="12">
        <f>IF(SUMIFS('Forecast Data'!$E:$E,'Forecast Data'!$C:$C,AR$6,'Forecast Data'!$B:$B,$D507)=0,"",SUMIFS('Forecast Data'!$E:$E,'Forecast Data'!$C:$C,AR$6,'Forecast Data'!$B:$B,$D507))</f>
        <v>0.7</v>
      </c>
      <c r="AS507" s="12">
        <f>IF(SUMIFS('Forecast Data'!$E:$E,'Forecast Data'!$C:$C,AS$6,'Forecast Data'!$B:$B,$D507)=0,"",SUMIFS('Forecast Data'!$E:$E,'Forecast Data'!$C:$C,AS$6,'Forecast Data'!$B:$B,$D507))</f>
        <v>0.71</v>
      </c>
      <c r="AT507" s="12">
        <f>IF(SUMIFS('Forecast Data'!$E:$E,'Forecast Data'!$C:$C,AT$6,'Forecast Data'!$B:$B,$D507)=0,"",SUMIFS('Forecast Data'!$E:$E,'Forecast Data'!$C:$C,AT$6,'Forecast Data'!$B:$B,$D507))</f>
        <v>1.1200000000000001</v>
      </c>
      <c r="AU507" s="12">
        <f>IF(SUMIFS('Forecast Data'!$E:$E,'Forecast Data'!$C:$C,AU$6,'Forecast Data'!$B:$B,$D507)=0,"",SUMIFS('Forecast Data'!$E:$E,'Forecast Data'!$C:$C,AU$6,'Forecast Data'!$B:$B,$D507))</f>
        <v>0.71</v>
      </c>
      <c r="AV507" s="1"/>
      <c r="AW507" s="11">
        <f>SUMIFS('OP Units'!E:E,'OP Units'!$A:$A,$D507)</f>
        <v>753</v>
      </c>
      <c r="AX507" s="11">
        <f>SUMIFS('OP Units'!F:F,'OP Units'!$A:$A,$D507)</f>
        <v>793</v>
      </c>
      <c r="AY507" s="11">
        <f>SUMIFS('OP Units'!G:G,'OP Units'!$A:$A,$D507)</f>
        <v>819</v>
      </c>
      <c r="AZ507" s="11">
        <f>SUMIFS('OP Units'!H:H,'OP Units'!$A:$A,$D507)</f>
        <v>856</v>
      </c>
      <c r="BA507" s="11">
        <f>SUMIFS('OP Units'!I:I,'OP Units'!$A:$A,$D507)</f>
        <v>870</v>
      </c>
      <c r="BB507" s="11">
        <f>SUMIFS('OP Units'!J:J,'OP Units'!$A:$A,$D507)</f>
        <v>925</v>
      </c>
      <c r="BC507" s="11">
        <f>SUMIFS('OP Units'!K:K,'OP Units'!$A:$A,$D507)</f>
        <v>0</v>
      </c>
      <c r="BD507" s="11">
        <f>SUMIFS('OP Units'!L:L,'OP Units'!$A:$A,$D507)</f>
        <v>0</v>
      </c>
      <c r="BE507" s="11">
        <f>SUMIFS('OP Units'!M:M,'OP Units'!$A:$A,$D507)</f>
        <v>0</v>
      </c>
      <c r="BF507" s="11">
        <f>SUMIFS('OP Units'!N:N,'OP Units'!$A:$A,$D507)</f>
        <v>1735</v>
      </c>
      <c r="BG507" s="11">
        <f>SUMIFS('OP Units'!O:O,'OP Units'!$A:$A,$D507)</f>
        <v>1773</v>
      </c>
      <c r="BH507" s="11">
        <f>SUMIFS('OP Units'!P:P,'OP Units'!$A:$A,$D507)</f>
        <v>621</v>
      </c>
      <c r="BI507" s="1"/>
      <c r="BJ507" s="12">
        <f>IFERROR((SUMIFS('OP Units'!E:E,'OP Units'!$A:$A,$D507)-SUMIFS('Forecast Data'!$H:$H,'Forecast Data'!$C:$C,BJ$6,'Forecast Data'!$B:$B,$D507))/SUMIFS('Forecast Data'!$H:$H,'Forecast Data'!$C:$C,BJ$6,'Forecast Data'!$B:$B,$D507),"")</f>
        <v>752</v>
      </c>
      <c r="BK507" s="12">
        <f>IFERROR((SUMIFS('OP Units'!F:F,'OP Units'!$A:$A,$D507)-SUMIFS('Forecast Data'!$H:$H,'Forecast Data'!$C:$C,BK$6,'Forecast Data'!$B:$B,$D507))/SUMIFS('Forecast Data'!$H:$H,'Forecast Data'!$C:$C,BK$6,'Forecast Data'!$B:$B,$D507),"")</f>
        <v>55.642857142857146</v>
      </c>
      <c r="BL507" s="12">
        <f>IFERROR((SUMIFS('OP Units'!G:G,'OP Units'!$A:$A,$D507)-SUMIFS('Forecast Data'!$H:$H,'Forecast Data'!$C:$C,BL$6,'Forecast Data'!$B:$B,$D507))/SUMIFS('Forecast Data'!$H:$H,'Forecast Data'!$C:$C,BL$6,'Forecast Data'!$B:$B,$D507),"")</f>
        <v>2.8450704225352115</v>
      </c>
      <c r="BM507" s="12">
        <f>IFERROR((SUMIFS('OP Units'!H:H,'OP Units'!$A:$A,$D507)-SUMIFS('Forecast Data'!$H:$H,'Forecast Data'!$C:$C,BM$6,'Forecast Data'!$B:$B,$D507))/SUMIFS('Forecast Data'!$H:$H,'Forecast Data'!$C:$C,BM$6,'Forecast Data'!$B:$B,$D507),"")</f>
        <v>2.1470588235294117</v>
      </c>
      <c r="BN507" s="12">
        <f>IFERROR((SUMIFS('OP Units'!I:I,'OP Units'!$A:$A,$D507)-SUMIFS('Forecast Data'!$H:$H,'Forecast Data'!$C:$C,BN$6,'Forecast Data'!$B:$B,$D507))/SUMIFS('Forecast Data'!$H:$H,'Forecast Data'!$C:$C,BN$6,'Forecast Data'!$B:$B,$D507),"")</f>
        <v>1.2422680412371134</v>
      </c>
      <c r="BO507" s="12">
        <f>IFERROR((SUMIFS('OP Units'!J:J,'OP Units'!$A:$A,$D507)-SUMIFS('Forecast Data'!$H:$H,'Forecast Data'!$C:$C,BO$6,'Forecast Data'!$B:$B,$D507))/SUMIFS('Forecast Data'!$H:$H,'Forecast Data'!$C:$C,BO$6,'Forecast Data'!$B:$B,$D507),"")</f>
        <v>1.2076372315035799</v>
      </c>
      <c r="BP507" s="12">
        <f>IFERROR((SUMIFS('OP Units'!K:K,'OP Units'!$A:$A,$D507)-SUMIFS('Forecast Data'!$H:$H,'Forecast Data'!$C:$C,BP$6,'Forecast Data'!$B:$B,$D507))/SUMIFS('Forecast Data'!$H:$H,'Forecast Data'!$C:$C,BP$6,'Forecast Data'!$B:$B,$D507),"")</f>
        <v>-1</v>
      </c>
      <c r="BQ507" s="12">
        <f>IFERROR((SUMIFS('OP Units'!L:L,'OP Units'!$A:$A,$D507)-SUMIFS('Forecast Data'!$H:$H,'Forecast Data'!$C:$C,BQ$6,'Forecast Data'!$B:$B,$D507))/SUMIFS('Forecast Data'!$H:$H,'Forecast Data'!$C:$C,BQ$6,'Forecast Data'!$B:$B,$D507),"")</f>
        <v>-1</v>
      </c>
      <c r="BR507" s="12">
        <f>IFERROR((SUMIFS('OP Units'!M:M,'OP Units'!$A:$A,$D507)-SUMIFS('Forecast Data'!$H:$H,'Forecast Data'!$C:$C,BR$6,'Forecast Data'!$B:$B,$D507))/SUMIFS('Forecast Data'!$H:$H,'Forecast Data'!$C:$C,BR$6,'Forecast Data'!$B:$B,$D507),"")</f>
        <v>-1</v>
      </c>
      <c r="BS507" s="12">
        <f>IFERROR((SUMIFS('OP Units'!N:N,'OP Units'!$A:$A,$D507)-SUMIFS('Forecast Data'!$H:$H,'Forecast Data'!$C:$C,BS$6,'Forecast Data'!$B:$B,$D507))/SUMIFS('Forecast Data'!$H:$H,'Forecast Data'!$C:$C,BS$6,'Forecast Data'!$B:$B,$D507),"")</f>
        <v>1.0679380214541121</v>
      </c>
      <c r="BT507" s="12">
        <f>IFERROR((SUMIFS('OP Units'!O:O,'OP Units'!$A:$A,$D507)-SUMIFS('Forecast Data'!$H:$H,'Forecast Data'!$C:$C,BT$6,'Forecast Data'!$B:$B,$D507))/SUMIFS('Forecast Data'!$H:$H,'Forecast Data'!$C:$C,BT$6,'Forecast Data'!$B:$B,$D507),"")</f>
        <v>0.87619047619047619</v>
      </c>
      <c r="BU507" s="12">
        <f>IFERROR((SUMIFS('OP Units'!P:P,'OP Units'!$A:$A,$D507)-SUMIFS('Forecast Data'!$H:$H,'Forecast Data'!$C:$C,BU$6,'Forecast Data'!$B:$B,$D507))/SUMIFS('Forecast Data'!$H:$H,'Forecast Data'!$C:$C,BU$6,'Forecast Data'!$B:$B,$D507),"")</f>
        <v>-0.3970873786407767</v>
      </c>
      <c r="BV507" s="12"/>
      <c r="BW507" s="11">
        <f>(SUMIFS('Forecast Data'!H:H,'Forecast Data'!B:B,D507,'Forecast Data'!C:C,BK$6)+SUMIFS('Forecast Data'!H:H,'Forecast Data'!B:B,D507,'Forecast Data'!C:C,BL$6)+SUMIFS('Forecast Data'!H:H,'Forecast Data'!B:B,D507,'Forecast Data'!C:C,BM$6)+SUMIFS('Forecast Data'!H:H,'Forecast Data'!B:B,D507,'Forecast Data'!C:C,BN$6)+SUMIFS('Forecast Data'!H:H,'Forecast Data'!B:B,D507,'Forecast Data'!C:C,BO$6)+SUMIFS('Forecast Data'!H:H,'Forecast Data'!B:B,D507,'Forecast Data'!C:C,BP$6)+SUMIFS('Forecast Data'!H:H,'Forecast Data'!B:B,D507,'Forecast Data'!C:C,BQ$6)+SUMIFS('Forecast Data'!H:H,'Forecast Data'!B:B,D507,'Forecast Data'!C:C,BJ$6))/8</f>
        <v>341.5</v>
      </c>
      <c r="BX507" s="12">
        <f>IFERROR((SUM(W507:AD507)-(SUMIFS('Forecast Data'!H:H,'Forecast Data'!B:B,B507,'Forecast Data'!C:C,BJ$6)+SUMIFS('Forecast Data'!H:H,'Forecast Data'!B:B,B507,'Forecast Data'!C:C,BK$6)+SUMIFS('Forecast Data'!H:H,'Forecast Data'!B:B,B507,'Forecast Data'!C:C,BL$6)+SUMIFS('Forecast Data'!H:H,'Forecast Data'!B:B,B507,'Forecast Data'!C:C,BM$6)+SUMIFS('Forecast Data'!H:H,'Forecast Data'!B:B,B507,'Forecast Data'!C:C,BN$6)+SUMIFS('Forecast Data'!H:H,'Forecast Data'!B:B,B507,'Forecast Data'!C:C,BO$6)+SUMIFS('Forecast Data'!H:H,'Forecast Data'!B:B,B507,'Forecast Data'!C:C,BP$6)+SUMIFS('Forecast Data'!H:H,'Forecast Data'!B:B,B507,'Forecast Data'!C:C,BQ$6)))/(SUMIFS('Forecast Data'!H:H,'Forecast Data'!B:B,B507,'Forecast Data'!C:C,BJ$6)+SUMIFS('Forecast Data'!H:H,'Forecast Data'!B:B,B507,'Forecast Data'!C:C,BK$6)+SUMIFS('Forecast Data'!H:H,'Forecast Data'!B:B,B507,'Forecast Data'!C:C,BL$6)+SUMIFS('Forecast Data'!H:H,'Forecast Data'!B:B,B507,'Forecast Data'!C:C,BM$6)+SUMIFS('Forecast Data'!H:H,'Forecast Data'!B:B,B507,'Forecast Data'!C:C,BN$6)+SUMIFS('Forecast Data'!H:H,'Forecast Data'!B:B,B507,'Forecast Data'!C:C,BO$6)+SUMIFS('Forecast Data'!H:H,'Forecast Data'!B:B,B507,'Forecast Data'!C:C,BP$6)+SUMIFS('Forecast Data'!H:H,'Forecast Data'!B:B,B507,'Forecast Data'!C:C,BQ$6)),"")</f>
        <v>2.4019033674963395</v>
      </c>
      <c r="BY507" s="12">
        <f t="shared" si="68"/>
        <v>1.00137079195517E-3</v>
      </c>
      <c r="BZ507" s="16">
        <f t="shared" si="69"/>
        <v>6.744907748404684E-4</v>
      </c>
      <c r="CA507" s="13">
        <f t="shared" si="70"/>
        <v>3.2688001711470155E-2</v>
      </c>
      <c r="CB507" s="12">
        <f t="shared" si="71"/>
        <v>3.2688001711470157E-4</v>
      </c>
      <c r="CC507" s="12"/>
      <c r="CD507" s="11">
        <f>(SUMIFS('Forecast Data'!H:H,'Forecast Data'!B:B,D507,'Forecast Data'!C:C,BK$6)+SUMIFS('Forecast Data'!H:H,'Forecast Data'!B:B,D507,'Forecast Data'!C:C,BL$6)+SUMIFS('Forecast Data'!H:H,'Forecast Data'!B:B,D507,'Forecast Data'!C:C,BM$6)+SUMIFS('Forecast Data'!H:H,'Forecast Data'!B:B,D507,'Forecast Data'!C:C,BJ$6))/4</f>
        <v>125</v>
      </c>
      <c r="CE507" s="12">
        <f>IFERROR((SUM(W507:Z507)-(SUMIFS('Forecast Data'!H:H,'Forecast Data'!B:B,D507,'Forecast Data'!C:C,BJ$6)+SUMIFS('Forecast Data'!H:H,'Forecast Data'!B:B,D507,'Forecast Data'!C:C,BK$6)+SUMIFS('Forecast Data'!H:H,'Forecast Data'!B:B,D507,'Forecast Data'!C:C,BL$6)+SUMIFS('Forecast Data'!H:H,'Forecast Data'!B:B,D507,'Forecast Data'!C:C,BM$6)))/(SUMIFS('Forecast Data'!H:H,'Forecast Data'!B:B,D507,'Forecast Data'!C:C,BJ$6)+SUMIFS('Forecast Data'!H:H,'Forecast Data'!B:B,D507,'Forecast Data'!C:C,BK$6)+SUMIFS('Forecast Data'!H:H,'Forecast Data'!B:B,D507,'Forecast Data'!C:C,BL$6)+SUMIFS('Forecast Data'!H:H,'Forecast Data'!B:B,D507,'Forecast Data'!C:C,BM$6)),"")</f>
        <v>7.1520000000000001</v>
      </c>
      <c r="CF507" s="12">
        <f t="shared" si="72"/>
        <v>1.00137079195517E-3</v>
      </c>
      <c r="CG507" s="12">
        <f t="shared" si="73"/>
        <v>7.4951689221215668E-4</v>
      </c>
      <c r="CH507" s="13">
        <f t="shared" si="74"/>
        <v>2.518538997430133E-2</v>
      </c>
      <c r="CI507" s="13"/>
    </row>
    <row r="508" spans="1:87" ht="13.2">
      <c r="A508" s="1"/>
      <c r="B508" t="str">
        <f t="shared" si="82"/>
        <v>Reckitt Benckiser - Hygiene</v>
      </c>
      <c r="D508" t="s">
        <v>540</v>
      </c>
      <c r="E508" s="11">
        <f>SUMIFS('Fin Data'!F:F,'Fin Data'!A:A,D508)</f>
        <v>1234</v>
      </c>
      <c r="F508" s="11">
        <f>SUMIFS('Fin Data with 6 week hist'!I:I,'Fin Data with 6 week hist'!$A:$A,$D508)</f>
        <v>14</v>
      </c>
      <c r="G508" s="11">
        <f>SUMIFS('Fin Data with 6 week hist'!J:J,'Fin Data with 6 week hist'!$A:$A,$D508)</f>
        <v>12</v>
      </c>
      <c r="H508" s="11">
        <f>SUMIFS('Fin Data with 6 week hist'!K:K,'Fin Data with 6 week hist'!$A:$A,$D508)+SUMIFS('Unit Cancellations'!D:D,'Unit Cancellations'!$B:$B,$D508)</f>
        <v>10</v>
      </c>
      <c r="I508" s="11">
        <f>SUMIFS('Fin Data with 6 week hist'!L:L,'Fin Data with 6 week hist'!$A:$A,$D508)+SUMIFS('Unit Cancellations'!E:E,'Unit Cancellations'!$B:$B,$D508)</f>
        <v>0</v>
      </c>
      <c r="J508" s="11">
        <f>SUMIFS('Fin Data with 6 week hist'!M:M,'Fin Data with 6 week hist'!$A:$A,$D508)+SUMIFS('Unit Cancellations'!F:F,'Unit Cancellations'!$B:$B,$D508)</f>
        <v>3</v>
      </c>
      <c r="K508" s="11">
        <f>SUMIFS('Fin Data with 6 week hist'!N:N,'Fin Data with 6 week hist'!$A:$A,$D508)+SUMIFS('Unit Cancellations'!G:G,'Unit Cancellations'!$B:$B,$D508)</f>
        <v>2</v>
      </c>
      <c r="L508" s="11">
        <f>SUMIFS('Fin Data'!AN:AN,'Fin Data'!A:A,D508)</f>
        <v>7</v>
      </c>
      <c r="M508" s="12">
        <f>IFERROR(SUMIFS('Fin Data'!AO:AO,'Fin Data'!A:A,D508),"")</f>
        <v>-0.9943273905996759</v>
      </c>
      <c r="N508" s="1"/>
      <c r="O508" s="11">
        <f t="shared" si="63"/>
        <v>13</v>
      </c>
      <c r="P508" s="12">
        <f t="shared" si="64"/>
        <v>-0.98976377952755901</v>
      </c>
      <c r="Q508" s="1"/>
      <c r="R508" s="11">
        <f t="shared" si="65"/>
        <v>13</v>
      </c>
      <c r="S508" s="12">
        <f t="shared" si="66"/>
        <v>-0.98008044435931818</v>
      </c>
      <c r="T508" s="11">
        <f t="shared" si="67"/>
        <v>0</v>
      </c>
      <c r="U508" s="1" t="e">
        <f t="shared" si="83"/>
        <v>#REF!</v>
      </c>
      <c r="V508" s="1"/>
      <c r="W508" s="11">
        <f>SUMIFS('Forecast Data'!$D:$D,'Forecast Data'!$C:$C,W$6,'Forecast Data'!$B:$B,$D508)</f>
        <v>13</v>
      </c>
      <c r="X508" s="11">
        <f>SUMIFS('Forecast Data'!$D:$D,'Forecast Data'!$C:$C,X$6,'Forecast Data'!$B:$B,$D508)</f>
        <v>13</v>
      </c>
      <c r="Y508" s="11">
        <f>SUMIFS('Forecast Data'!$D:$D,'Forecast Data'!$C:$C,Y$6,'Forecast Data'!$B:$B,$D508)</f>
        <v>13</v>
      </c>
      <c r="Z508" s="11">
        <f>SUMIFS('Forecast Data'!$D:$D,'Forecast Data'!$C:$C,Z$6,'Forecast Data'!$B:$B,$D508)</f>
        <v>13</v>
      </c>
      <c r="AA508" s="11">
        <f>SUMIFS('Forecast Data'!$D:$D,'Forecast Data'!$C:$C,AA$6,'Forecast Data'!$B:$B,$D508)</f>
        <v>13</v>
      </c>
      <c r="AB508" s="11">
        <f>SUMIFS('Forecast Data'!$D:$D,'Forecast Data'!$C:$C,AB$6,'Forecast Data'!$B:$B,$D508)</f>
        <v>13</v>
      </c>
      <c r="AC508" s="11">
        <f>SUMIFS('Forecast Data'!$D:$D,'Forecast Data'!$C:$C,AC$6,'Forecast Data'!$B:$B,$D508)</f>
        <v>13</v>
      </c>
      <c r="AD508" s="11">
        <f>SUMIFS('Forecast Data'!$D:$D,'Forecast Data'!$C:$C,AD$6,'Forecast Data'!$B:$B,$D508)</f>
        <v>13</v>
      </c>
      <c r="AE508" s="11">
        <f>SUMIFS('Forecast Data'!$D:$D,'Forecast Data'!$C:$C,AE$6,'Forecast Data'!$B:$B,$D508)</f>
        <v>3</v>
      </c>
      <c r="AF508" s="11">
        <f>SUMIFS('Forecast Data'!$D:$D,'Forecast Data'!$C:$C,AF$6,'Forecast Data'!$B:$B,$D508)</f>
        <v>1</v>
      </c>
      <c r="AG508" s="11">
        <f>SUMIFS('Forecast Data'!$D:$D,'Forecast Data'!$C:$C,AG$6,'Forecast Data'!$B:$B,$D508)</f>
        <v>1</v>
      </c>
      <c r="AH508" s="11">
        <f>SUMIFS('Forecast Data'!$D:$D,'Forecast Data'!$C:$C,AH$6,'Forecast Data'!$B:$B,$D508)</f>
        <v>1</v>
      </c>
      <c r="AI508" s="1"/>
      <c r="AJ508" s="12">
        <f>IF(SUMIFS('Forecast Data'!$E:$E,'Forecast Data'!$C:$C,AJ$6,'Forecast Data'!$B:$B,$D508)=0,"",SUMIFS('Forecast Data'!$E:$E,'Forecast Data'!$C:$C,AJ$6,'Forecast Data'!$B:$B,$D508))</f>
        <v>-0.99</v>
      </c>
      <c r="AK508" s="12">
        <f>IF(SUMIFS('Forecast Data'!$E:$E,'Forecast Data'!$C:$C,AK$6,'Forecast Data'!$B:$B,$D508)=0,"",SUMIFS('Forecast Data'!$E:$E,'Forecast Data'!$C:$C,AK$6,'Forecast Data'!$B:$B,$D508))</f>
        <v>-0.99</v>
      </c>
      <c r="AL508" s="12">
        <f>IF(SUMIFS('Forecast Data'!$E:$E,'Forecast Data'!$C:$C,AL$6,'Forecast Data'!$B:$B,$D508)=0,"",SUMIFS('Forecast Data'!$E:$E,'Forecast Data'!$C:$C,AL$6,'Forecast Data'!$B:$B,$D508))</f>
        <v>-0.99</v>
      </c>
      <c r="AM508" s="12">
        <f>IF(SUMIFS('Forecast Data'!$E:$E,'Forecast Data'!$C:$C,AM$6,'Forecast Data'!$B:$B,$D508)=0,"",SUMIFS('Forecast Data'!$E:$E,'Forecast Data'!$C:$C,AM$6,'Forecast Data'!$B:$B,$D508))</f>
        <v>-0.96</v>
      </c>
      <c r="AN508" s="12">
        <f>IF(SUMIFS('Forecast Data'!$E:$E,'Forecast Data'!$C:$C,AN$6,'Forecast Data'!$B:$B,$D508)=0,"",SUMIFS('Forecast Data'!$E:$E,'Forecast Data'!$C:$C,AN$6,'Forecast Data'!$B:$B,$D508))</f>
        <v>-0.77</v>
      </c>
      <c r="AO508" s="12">
        <f>IF(SUMIFS('Forecast Data'!$E:$E,'Forecast Data'!$C:$C,AO$6,'Forecast Data'!$B:$B,$D508)=0,"",SUMIFS('Forecast Data'!$E:$E,'Forecast Data'!$C:$C,AO$6,'Forecast Data'!$B:$B,$D508))</f>
        <v>-0.53</v>
      </c>
      <c r="AP508" s="12">
        <f>IF(SUMIFS('Forecast Data'!$E:$E,'Forecast Data'!$C:$C,AP$6,'Forecast Data'!$B:$B,$D508)=0,"",SUMIFS('Forecast Data'!$E:$E,'Forecast Data'!$C:$C,AP$6,'Forecast Data'!$B:$B,$D508))</f>
        <v>-0.4</v>
      </c>
      <c r="AQ508" s="12">
        <f>IF(SUMIFS('Forecast Data'!$E:$E,'Forecast Data'!$C:$C,AQ$6,'Forecast Data'!$B:$B,$D508)=0,"",SUMIFS('Forecast Data'!$E:$E,'Forecast Data'!$C:$C,AQ$6,'Forecast Data'!$B:$B,$D508))</f>
        <v>-0.59</v>
      </c>
      <c r="AR508" s="12">
        <f>IF(SUMIFS('Forecast Data'!$E:$E,'Forecast Data'!$C:$C,AR$6,'Forecast Data'!$B:$B,$D508)=0,"",SUMIFS('Forecast Data'!$E:$E,'Forecast Data'!$C:$C,AR$6,'Forecast Data'!$B:$B,$D508))</f>
        <v>-0.87</v>
      </c>
      <c r="AS508" s="12">
        <f>IF(SUMIFS('Forecast Data'!$E:$E,'Forecast Data'!$C:$C,AS$6,'Forecast Data'!$B:$B,$D508)=0,"",SUMIFS('Forecast Data'!$E:$E,'Forecast Data'!$C:$C,AS$6,'Forecast Data'!$B:$B,$D508))</f>
        <v>-0.99</v>
      </c>
      <c r="AT508" s="12">
        <f>IF(SUMIFS('Forecast Data'!$E:$E,'Forecast Data'!$C:$C,AT$6,'Forecast Data'!$B:$B,$D508)=0,"",SUMIFS('Forecast Data'!$E:$E,'Forecast Data'!$C:$C,AT$6,'Forecast Data'!$B:$B,$D508))</f>
        <v>-1</v>
      </c>
      <c r="AU508" s="12">
        <f>IF(SUMIFS('Forecast Data'!$E:$E,'Forecast Data'!$C:$C,AU$6,'Forecast Data'!$B:$B,$D508)=0,"",SUMIFS('Forecast Data'!$E:$E,'Forecast Data'!$C:$C,AU$6,'Forecast Data'!$B:$B,$D508))</f>
        <v>-1</v>
      </c>
      <c r="AV508" s="1"/>
      <c r="AW508" s="11">
        <f>SUMIFS('OP Units'!E:E,'OP Units'!$A:$A,$D508)</f>
        <v>0</v>
      </c>
      <c r="AX508" s="11">
        <f>SUMIFS('OP Units'!F:F,'OP Units'!$A:$A,$D508)</f>
        <v>0</v>
      </c>
      <c r="AY508" s="11">
        <f>SUMIFS('OP Units'!G:G,'OP Units'!$A:$A,$D508)</f>
        <v>0</v>
      </c>
      <c r="AZ508" s="11">
        <f>SUMIFS('OP Units'!H:H,'OP Units'!$A:$A,$D508)</f>
        <v>0</v>
      </c>
      <c r="BA508" s="11">
        <f>SUMIFS('OP Units'!I:I,'OP Units'!$A:$A,$D508)</f>
        <v>0</v>
      </c>
      <c r="BB508" s="11">
        <f>SUMIFS('OP Units'!J:J,'OP Units'!$A:$A,$D508)</f>
        <v>0</v>
      </c>
      <c r="BC508" s="11">
        <f>SUMIFS('OP Units'!K:K,'OP Units'!$A:$A,$D508)</f>
        <v>0</v>
      </c>
      <c r="BD508" s="11">
        <f>SUMIFS('OP Units'!L:L,'OP Units'!$A:$A,$D508)</f>
        <v>0</v>
      </c>
      <c r="BE508" s="11">
        <f>SUMIFS('OP Units'!M:M,'OP Units'!$A:$A,$D508)</f>
        <v>0</v>
      </c>
      <c r="BF508" s="11">
        <f>SUMIFS('OP Units'!N:N,'OP Units'!$A:$A,$D508)</f>
        <v>0</v>
      </c>
      <c r="BG508" s="11">
        <f>SUMIFS('OP Units'!O:O,'OP Units'!$A:$A,$D508)</f>
        <v>0</v>
      </c>
      <c r="BH508" s="11">
        <f>SUMIFS('OP Units'!P:P,'OP Units'!$A:$A,$D508)</f>
        <v>0</v>
      </c>
      <c r="BI508" s="1"/>
      <c r="BJ508" s="12">
        <f>IFERROR((SUMIFS('OP Units'!E:E,'OP Units'!$A:$A,$D508)-SUMIFS('Forecast Data'!$H:$H,'Forecast Data'!$C:$C,BJ$6,'Forecast Data'!$B:$B,$D508))/SUMIFS('Forecast Data'!$H:$H,'Forecast Data'!$C:$C,BJ$6,'Forecast Data'!$B:$B,$D508),"")</f>
        <v>-1</v>
      </c>
      <c r="BK508" s="12">
        <f>IFERROR((SUMIFS('OP Units'!F:F,'OP Units'!$A:$A,$D508)-SUMIFS('Forecast Data'!$H:$H,'Forecast Data'!$C:$C,BK$6,'Forecast Data'!$B:$B,$D508))/SUMIFS('Forecast Data'!$H:$H,'Forecast Data'!$C:$C,BK$6,'Forecast Data'!$B:$B,$D508),"")</f>
        <v>-1</v>
      </c>
      <c r="BL508" s="12">
        <f>IFERROR((SUMIFS('OP Units'!G:G,'OP Units'!$A:$A,$D508)-SUMIFS('Forecast Data'!$H:$H,'Forecast Data'!$C:$C,BL$6,'Forecast Data'!$B:$B,$D508))/SUMIFS('Forecast Data'!$H:$H,'Forecast Data'!$C:$C,BL$6,'Forecast Data'!$B:$B,$D508),"")</f>
        <v>-1</v>
      </c>
      <c r="BM508" s="12">
        <f>IFERROR((SUMIFS('OP Units'!H:H,'OP Units'!$A:$A,$D508)-SUMIFS('Forecast Data'!$H:$H,'Forecast Data'!$C:$C,BM$6,'Forecast Data'!$B:$B,$D508))/SUMIFS('Forecast Data'!$H:$H,'Forecast Data'!$C:$C,BM$6,'Forecast Data'!$B:$B,$D508),"")</f>
        <v>-1</v>
      </c>
      <c r="BN508" s="12">
        <f>IFERROR((SUMIFS('OP Units'!I:I,'OP Units'!$A:$A,$D508)-SUMIFS('Forecast Data'!$H:$H,'Forecast Data'!$C:$C,BN$6,'Forecast Data'!$B:$B,$D508))/SUMIFS('Forecast Data'!$H:$H,'Forecast Data'!$C:$C,BN$6,'Forecast Data'!$B:$B,$D508),"")</f>
        <v>-1</v>
      </c>
      <c r="BO508" s="12">
        <f>IFERROR((SUMIFS('OP Units'!J:J,'OP Units'!$A:$A,$D508)-SUMIFS('Forecast Data'!$H:$H,'Forecast Data'!$C:$C,BO$6,'Forecast Data'!$B:$B,$D508))/SUMIFS('Forecast Data'!$H:$H,'Forecast Data'!$C:$C,BO$6,'Forecast Data'!$B:$B,$D508),"")</f>
        <v>-1</v>
      </c>
      <c r="BP508" s="12">
        <f>IFERROR((SUMIFS('OP Units'!K:K,'OP Units'!$A:$A,$D508)-SUMIFS('Forecast Data'!$H:$H,'Forecast Data'!$C:$C,BP$6,'Forecast Data'!$B:$B,$D508))/SUMIFS('Forecast Data'!$H:$H,'Forecast Data'!$C:$C,BP$6,'Forecast Data'!$B:$B,$D508),"")</f>
        <v>-1</v>
      </c>
      <c r="BQ508" s="12">
        <f>IFERROR((SUMIFS('OP Units'!L:L,'OP Units'!$A:$A,$D508)-SUMIFS('Forecast Data'!$H:$H,'Forecast Data'!$C:$C,BQ$6,'Forecast Data'!$B:$B,$D508))/SUMIFS('Forecast Data'!$H:$H,'Forecast Data'!$C:$C,BQ$6,'Forecast Data'!$B:$B,$D508),"")</f>
        <v>-1</v>
      </c>
      <c r="BR508" s="12">
        <f>IFERROR((SUMIFS('OP Units'!M:M,'OP Units'!$A:$A,$D508)-SUMIFS('Forecast Data'!$H:$H,'Forecast Data'!$C:$C,BR$6,'Forecast Data'!$B:$B,$D508))/SUMIFS('Forecast Data'!$H:$H,'Forecast Data'!$C:$C,BR$6,'Forecast Data'!$B:$B,$D508),"")</f>
        <v>-1</v>
      </c>
      <c r="BS508" s="12">
        <f>IFERROR((SUMIFS('OP Units'!N:N,'OP Units'!$A:$A,$D508)-SUMIFS('Forecast Data'!$H:$H,'Forecast Data'!$C:$C,BS$6,'Forecast Data'!$B:$B,$D508))/SUMIFS('Forecast Data'!$H:$H,'Forecast Data'!$C:$C,BS$6,'Forecast Data'!$B:$B,$D508),"")</f>
        <v>-1</v>
      </c>
      <c r="BT508" s="12">
        <f>IFERROR((SUMIFS('OP Units'!O:O,'OP Units'!$A:$A,$D508)-SUMIFS('Forecast Data'!$H:$H,'Forecast Data'!$C:$C,BT$6,'Forecast Data'!$B:$B,$D508))/SUMIFS('Forecast Data'!$H:$H,'Forecast Data'!$C:$C,BT$6,'Forecast Data'!$B:$B,$D508),"")</f>
        <v>-1</v>
      </c>
      <c r="BU508" s="12">
        <f>IFERROR((SUMIFS('OP Units'!P:P,'OP Units'!$A:$A,$D508)-SUMIFS('Forecast Data'!$H:$H,'Forecast Data'!$C:$C,BU$6,'Forecast Data'!$B:$B,$D508))/SUMIFS('Forecast Data'!$H:$H,'Forecast Data'!$C:$C,BU$6,'Forecast Data'!$B:$B,$D508),"")</f>
        <v>-1</v>
      </c>
      <c r="BV508" s="12"/>
      <c r="BW508" s="11">
        <f>(SUMIFS('Forecast Data'!H:H,'Forecast Data'!B:B,D508,'Forecast Data'!C:C,BK$6)+SUMIFS('Forecast Data'!H:H,'Forecast Data'!B:B,D508,'Forecast Data'!C:C,BL$6)+SUMIFS('Forecast Data'!H:H,'Forecast Data'!B:B,D508,'Forecast Data'!C:C,BM$6)+SUMIFS('Forecast Data'!H:H,'Forecast Data'!B:B,D508,'Forecast Data'!C:C,BN$6)+SUMIFS('Forecast Data'!H:H,'Forecast Data'!B:B,D508,'Forecast Data'!C:C,BO$6)+SUMIFS('Forecast Data'!H:H,'Forecast Data'!B:B,D508,'Forecast Data'!C:C,BP$6)+SUMIFS('Forecast Data'!H:H,'Forecast Data'!B:B,D508,'Forecast Data'!C:C,BQ$6)+SUMIFS('Forecast Data'!H:H,'Forecast Data'!B:B,D508,'Forecast Data'!C:C,BJ$6))/8</f>
        <v>652.625</v>
      </c>
      <c r="BX508" s="12">
        <f>IFERROR((SUM(W508:AD508)-(SUMIFS('Forecast Data'!H:H,'Forecast Data'!B:B,B508,'Forecast Data'!C:C,BJ$6)+SUMIFS('Forecast Data'!H:H,'Forecast Data'!B:B,B508,'Forecast Data'!C:C,BK$6)+SUMIFS('Forecast Data'!H:H,'Forecast Data'!B:B,B508,'Forecast Data'!C:C,BL$6)+SUMIFS('Forecast Data'!H:H,'Forecast Data'!B:B,B508,'Forecast Data'!C:C,BM$6)+SUMIFS('Forecast Data'!H:H,'Forecast Data'!B:B,B508,'Forecast Data'!C:C,BN$6)+SUMIFS('Forecast Data'!H:H,'Forecast Data'!B:B,B508,'Forecast Data'!C:C,BO$6)+SUMIFS('Forecast Data'!H:H,'Forecast Data'!B:B,B508,'Forecast Data'!C:C,BP$6)+SUMIFS('Forecast Data'!H:H,'Forecast Data'!B:B,B508,'Forecast Data'!C:C,BQ$6)))/(SUMIFS('Forecast Data'!H:H,'Forecast Data'!B:B,B508,'Forecast Data'!C:C,BJ$6)+SUMIFS('Forecast Data'!H:H,'Forecast Data'!B:B,B508,'Forecast Data'!C:C,BK$6)+SUMIFS('Forecast Data'!H:H,'Forecast Data'!B:B,B508,'Forecast Data'!C:C,BL$6)+SUMIFS('Forecast Data'!H:H,'Forecast Data'!B:B,B508,'Forecast Data'!C:C,BM$6)+SUMIFS('Forecast Data'!H:H,'Forecast Data'!B:B,B508,'Forecast Data'!C:C,BN$6)+SUMIFS('Forecast Data'!H:H,'Forecast Data'!B:B,B508,'Forecast Data'!C:C,BO$6)+SUMIFS('Forecast Data'!H:H,'Forecast Data'!B:B,B508,'Forecast Data'!C:C,BP$6)+SUMIFS('Forecast Data'!H:H,'Forecast Data'!B:B,B508,'Forecast Data'!C:C,BQ$6)),"")</f>
        <v>-0.98008044435931818</v>
      </c>
      <c r="BY508" s="12">
        <f t="shared" si="68"/>
        <v>-1.0492587205200628E-3</v>
      </c>
      <c r="BZ508" s="16">
        <f t="shared" si="69"/>
        <v>-5.2596301354140146E-4</v>
      </c>
      <c r="CA508" s="13">
        <f t="shared" si="70"/>
        <v>-5.2329570697866139E-2</v>
      </c>
      <c r="CB508" s="12">
        <f t="shared" si="71"/>
        <v>5.2329570697866139E-4</v>
      </c>
      <c r="CC508" s="12"/>
      <c r="CD508" s="11">
        <f>(SUMIFS('Forecast Data'!H:H,'Forecast Data'!B:B,D508,'Forecast Data'!C:C,BK$6)+SUMIFS('Forecast Data'!H:H,'Forecast Data'!B:B,D508,'Forecast Data'!C:C,BL$6)+SUMIFS('Forecast Data'!H:H,'Forecast Data'!B:B,D508,'Forecast Data'!C:C,BM$6)+SUMIFS('Forecast Data'!H:H,'Forecast Data'!B:B,D508,'Forecast Data'!C:C,BJ$6))/4</f>
        <v>1270</v>
      </c>
      <c r="CE508" s="12">
        <f>IFERROR((SUM(W508:Z508)-(SUMIFS('Forecast Data'!H:H,'Forecast Data'!B:B,D508,'Forecast Data'!C:C,BJ$6)+SUMIFS('Forecast Data'!H:H,'Forecast Data'!B:B,D508,'Forecast Data'!C:C,BK$6)+SUMIFS('Forecast Data'!H:H,'Forecast Data'!B:B,D508,'Forecast Data'!C:C,BL$6)+SUMIFS('Forecast Data'!H:H,'Forecast Data'!B:B,D508,'Forecast Data'!C:C,BM$6)))/(SUMIFS('Forecast Data'!H:H,'Forecast Data'!B:B,D508,'Forecast Data'!C:C,BJ$6)+SUMIFS('Forecast Data'!H:H,'Forecast Data'!B:B,D508,'Forecast Data'!C:C,BK$6)+SUMIFS('Forecast Data'!H:H,'Forecast Data'!B:B,D508,'Forecast Data'!C:C,BL$6)+SUMIFS('Forecast Data'!H:H,'Forecast Data'!B:B,D508,'Forecast Data'!C:C,BM$6)),"")</f>
        <v>-0.98976377952755901</v>
      </c>
      <c r="CF508" s="12">
        <f t="shared" si="72"/>
        <v>-1.0492587205200628E-3</v>
      </c>
      <c r="CG508" s="12">
        <f t="shared" si="73"/>
        <v>-1.0538509323385693E-3</v>
      </c>
      <c r="CH508" s="13">
        <f t="shared" si="74"/>
        <v>4.5922118185064056E-4</v>
      </c>
      <c r="CI508" s="13"/>
    </row>
    <row r="509" spans="1:87" ht="13.2">
      <c r="A509" s="1"/>
      <c r="B509" t="str">
        <f t="shared" si="82"/>
        <v>Polar</v>
      </c>
      <c r="C509" t="s">
        <v>44</v>
      </c>
      <c r="D509" t="s">
        <v>541</v>
      </c>
      <c r="E509" s="11">
        <f>SUMIFS('Fin Data'!F:F,'Fin Data'!A:A,D509)</f>
        <v>222</v>
      </c>
      <c r="F509" s="11">
        <f>SUMIFS('Fin Data with 6 week hist'!I:I,'Fin Data with 6 week hist'!$A:$A,$D509)</f>
        <v>1010</v>
      </c>
      <c r="G509" s="11">
        <f>SUMIFS('Fin Data with 6 week hist'!J:J,'Fin Data with 6 week hist'!$A:$A,$D509)</f>
        <v>1053</v>
      </c>
      <c r="H509" s="11">
        <f>SUMIFS('Fin Data with 6 week hist'!K:K,'Fin Data with 6 week hist'!$A:$A,$D509)+SUMIFS('Unit Cancellations'!D:D,'Unit Cancellations'!$B:$B,$D509)</f>
        <v>1171</v>
      </c>
      <c r="I509" s="11">
        <f>SUMIFS('Fin Data with 6 week hist'!L:L,'Fin Data with 6 week hist'!$A:$A,$D509)+SUMIFS('Unit Cancellations'!E:E,'Unit Cancellations'!$B:$B,$D509)</f>
        <v>1176</v>
      </c>
      <c r="J509" s="11">
        <f>SUMIFS('Fin Data with 6 week hist'!M:M,'Fin Data with 6 week hist'!$A:$A,$D509)+SUMIFS('Unit Cancellations'!F:F,'Unit Cancellations'!$B:$B,$D509)</f>
        <v>1549</v>
      </c>
      <c r="K509" s="11">
        <f>SUMIFS('Fin Data with 6 week hist'!N:N,'Fin Data with 6 week hist'!$A:$A,$D509)+SUMIFS('Unit Cancellations'!G:G,'Unit Cancellations'!$B:$B,$D509)</f>
        <v>1585</v>
      </c>
      <c r="L509" s="11">
        <f>SUMIFS('Fin Data'!AN:AN,'Fin Data'!A:A,D509)</f>
        <v>1257.5</v>
      </c>
      <c r="M509" s="12">
        <f>IFERROR(SUMIFS('Fin Data'!AO:AO,'Fin Data'!A:A,D509),"")</f>
        <v>4.6644144144144146</v>
      </c>
      <c r="N509" s="1"/>
      <c r="O509" s="11">
        <f t="shared" si="63"/>
        <v>1275.5</v>
      </c>
      <c r="P509" s="12">
        <f t="shared" si="64"/>
        <v>1.3852267414679758</v>
      </c>
      <c r="Q509" s="1"/>
      <c r="R509" s="11">
        <f t="shared" si="65"/>
        <v>1262.625</v>
      </c>
      <c r="S509" s="12">
        <f t="shared" si="66"/>
        <v>1.3226028972177513</v>
      </c>
      <c r="T509" s="11">
        <f t="shared" si="67"/>
        <v>1177</v>
      </c>
      <c r="U509" s="1" t="e">
        <f t="shared" si="83"/>
        <v>#REF!</v>
      </c>
      <c r="V509" s="1"/>
      <c r="W509" s="11">
        <f>SUMIFS('Forecast Data'!$D:$D,'Forecast Data'!$C:$C,W$6,'Forecast Data'!$B:$B,$D509)</f>
        <v>1258</v>
      </c>
      <c r="X509" s="11">
        <f>SUMIFS('Forecast Data'!$D:$D,'Forecast Data'!$C:$C,X$6,'Forecast Data'!$B:$B,$D509)</f>
        <v>1309</v>
      </c>
      <c r="Y509" s="11">
        <f>SUMIFS('Forecast Data'!$D:$D,'Forecast Data'!$C:$C,Y$6,'Forecast Data'!$B:$B,$D509)</f>
        <v>1285</v>
      </c>
      <c r="Z509" s="11">
        <f>SUMIFS('Forecast Data'!$D:$D,'Forecast Data'!$C:$C,Z$6,'Forecast Data'!$B:$B,$D509)</f>
        <v>1250</v>
      </c>
      <c r="AA509" s="11">
        <f>SUMIFS('Forecast Data'!$D:$D,'Forecast Data'!$C:$C,AA$6,'Forecast Data'!$B:$B,$D509)</f>
        <v>1242</v>
      </c>
      <c r="AB509" s="11">
        <f>SUMIFS('Forecast Data'!$D:$D,'Forecast Data'!$C:$C,AB$6,'Forecast Data'!$B:$B,$D509)</f>
        <v>1248</v>
      </c>
      <c r="AC509" s="11">
        <f>SUMIFS('Forecast Data'!$D:$D,'Forecast Data'!$C:$C,AC$6,'Forecast Data'!$B:$B,$D509)</f>
        <v>1237</v>
      </c>
      <c r="AD509" s="11">
        <f>SUMIFS('Forecast Data'!$D:$D,'Forecast Data'!$C:$C,AD$6,'Forecast Data'!$B:$B,$D509)</f>
        <v>1272</v>
      </c>
      <c r="AE509" s="11">
        <f>SUMIFS('Forecast Data'!$D:$D,'Forecast Data'!$C:$C,AE$6,'Forecast Data'!$B:$B,$D509)</f>
        <v>1235</v>
      </c>
      <c r="AF509" s="11">
        <f>SUMIFS('Forecast Data'!$D:$D,'Forecast Data'!$C:$C,AF$6,'Forecast Data'!$B:$B,$D509)</f>
        <v>1250</v>
      </c>
      <c r="AG509" s="11">
        <f>SUMIFS('Forecast Data'!$D:$D,'Forecast Data'!$C:$C,AG$6,'Forecast Data'!$B:$B,$D509)</f>
        <v>1255</v>
      </c>
      <c r="AH509" s="11">
        <f>SUMIFS('Forecast Data'!$D:$D,'Forecast Data'!$C:$C,AH$6,'Forecast Data'!$B:$B,$D509)</f>
        <v>1235</v>
      </c>
      <c r="AI509" s="1"/>
      <c r="AJ509" s="12">
        <f>IF(SUMIFS('Forecast Data'!$E:$E,'Forecast Data'!$C:$C,AJ$6,'Forecast Data'!$B:$B,$D509)=0,"",SUMIFS('Forecast Data'!$E:$E,'Forecast Data'!$C:$C,AJ$6,'Forecast Data'!$B:$B,$D509))</f>
        <v>2.04</v>
      </c>
      <c r="AK509" s="12">
        <f>IF(SUMIFS('Forecast Data'!$E:$E,'Forecast Data'!$C:$C,AK$6,'Forecast Data'!$B:$B,$D509)=0,"",SUMIFS('Forecast Data'!$E:$E,'Forecast Data'!$C:$C,AK$6,'Forecast Data'!$B:$B,$D509))</f>
        <v>1.36</v>
      </c>
      <c r="AL509" s="12">
        <f>IF(SUMIFS('Forecast Data'!$E:$E,'Forecast Data'!$C:$C,AL$6,'Forecast Data'!$B:$B,$D509)=0,"",SUMIFS('Forecast Data'!$E:$E,'Forecast Data'!$C:$C,AL$6,'Forecast Data'!$B:$B,$D509))</f>
        <v>1.1100000000000001</v>
      </c>
      <c r="AM509" s="12">
        <f>IF(SUMIFS('Forecast Data'!$E:$E,'Forecast Data'!$C:$C,AM$6,'Forecast Data'!$B:$B,$D509)=0,"",SUMIFS('Forecast Data'!$E:$E,'Forecast Data'!$C:$C,AM$6,'Forecast Data'!$B:$B,$D509))</f>
        <v>1.22</v>
      </c>
      <c r="AN509" s="12">
        <f>IF(SUMIFS('Forecast Data'!$E:$E,'Forecast Data'!$C:$C,AN$6,'Forecast Data'!$B:$B,$D509)=0,"",SUMIFS('Forecast Data'!$E:$E,'Forecast Data'!$C:$C,AN$6,'Forecast Data'!$B:$B,$D509))</f>
        <v>1.34</v>
      </c>
      <c r="AO509" s="12">
        <f>IF(SUMIFS('Forecast Data'!$E:$E,'Forecast Data'!$C:$C,AO$6,'Forecast Data'!$B:$B,$D509)=0,"",SUMIFS('Forecast Data'!$E:$E,'Forecast Data'!$C:$C,AO$6,'Forecast Data'!$B:$B,$D509))</f>
        <v>1.1200000000000001</v>
      </c>
      <c r="AP509" s="12">
        <f>IF(SUMIFS('Forecast Data'!$E:$E,'Forecast Data'!$C:$C,AP$6,'Forecast Data'!$B:$B,$D509)=0,"",SUMIFS('Forecast Data'!$E:$E,'Forecast Data'!$C:$C,AP$6,'Forecast Data'!$B:$B,$D509))</f>
        <v>1.19</v>
      </c>
      <c r="AQ509" s="12">
        <f>IF(SUMIFS('Forecast Data'!$E:$E,'Forecast Data'!$C:$C,AQ$6,'Forecast Data'!$B:$B,$D509)=0,"",SUMIFS('Forecast Data'!$E:$E,'Forecast Data'!$C:$C,AQ$6,'Forecast Data'!$B:$B,$D509))</f>
        <v>1.42</v>
      </c>
      <c r="AR509" s="12">
        <f>IF(SUMIFS('Forecast Data'!$E:$E,'Forecast Data'!$C:$C,AR$6,'Forecast Data'!$B:$B,$D509)=0,"",SUMIFS('Forecast Data'!$E:$E,'Forecast Data'!$C:$C,AR$6,'Forecast Data'!$B:$B,$D509))</f>
        <v>0.75</v>
      </c>
      <c r="AS509" s="12">
        <f>IF(SUMIFS('Forecast Data'!$E:$E,'Forecast Data'!$C:$C,AS$6,'Forecast Data'!$B:$B,$D509)=0,"",SUMIFS('Forecast Data'!$E:$E,'Forecast Data'!$C:$C,AS$6,'Forecast Data'!$B:$B,$D509))</f>
        <v>0.59</v>
      </c>
      <c r="AT509" s="12">
        <f>IF(SUMIFS('Forecast Data'!$E:$E,'Forecast Data'!$C:$C,AT$6,'Forecast Data'!$B:$B,$D509)=0,"",SUMIFS('Forecast Data'!$E:$E,'Forecast Data'!$C:$C,AT$6,'Forecast Data'!$B:$B,$D509))</f>
        <v>0.75</v>
      </c>
      <c r="AU509" s="12">
        <f>IF(SUMIFS('Forecast Data'!$E:$E,'Forecast Data'!$C:$C,AU$6,'Forecast Data'!$B:$B,$D509)=0,"",SUMIFS('Forecast Data'!$E:$E,'Forecast Data'!$C:$C,AU$6,'Forecast Data'!$B:$B,$D509))</f>
        <v>0.86</v>
      </c>
      <c r="AV509" s="1"/>
      <c r="AW509" s="11">
        <f>SUMIFS('OP Units'!E:E,'OP Units'!$A:$A,$D509)</f>
        <v>0</v>
      </c>
      <c r="AX509" s="11">
        <f>SUMIFS('OP Units'!F:F,'OP Units'!$A:$A,$D509)</f>
        <v>3814</v>
      </c>
      <c r="AY509" s="11">
        <f>SUMIFS('OP Units'!G:G,'OP Units'!$A:$A,$D509)</f>
        <v>815</v>
      </c>
      <c r="AZ509" s="11">
        <f>SUMIFS('OP Units'!H:H,'OP Units'!$A:$A,$D509)</f>
        <v>905</v>
      </c>
      <c r="BA509" s="11">
        <f>SUMIFS('OP Units'!I:I,'OP Units'!$A:$A,$D509)</f>
        <v>892</v>
      </c>
      <c r="BB509" s="11">
        <f>SUMIFS('OP Units'!J:J,'OP Units'!$A:$A,$D509)</f>
        <v>1293</v>
      </c>
      <c r="BC509" s="11">
        <f>SUMIFS('OP Units'!K:K,'OP Units'!$A:$A,$D509)</f>
        <v>827</v>
      </c>
      <c r="BD509" s="11">
        <f>SUMIFS('OP Units'!L:L,'OP Units'!$A:$A,$D509)</f>
        <v>870</v>
      </c>
      <c r="BE509" s="11">
        <f>SUMIFS('OP Units'!M:M,'OP Units'!$A:$A,$D509)</f>
        <v>725</v>
      </c>
      <c r="BF509" s="11">
        <f>SUMIFS('OP Units'!N:N,'OP Units'!$A:$A,$D509)</f>
        <v>1177</v>
      </c>
      <c r="BG509" s="11">
        <f>SUMIFS('OP Units'!O:O,'OP Units'!$A:$A,$D509)</f>
        <v>1382</v>
      </c>
      <c r="BH509" s="11">
        <f>SUMIFS('OP Units'!P:P,'OP Units'!$A:$A,$D509)</f>
        <v>1361</v>
      </c>
      <c r="BI509" s="1"/>
      <c r="BJ509" s="12">
        <f>IFERROR((SUMIFS('OP Units'!E:E,'OP Units'!$A:$A,$D509)-SUMIFS('Forecast Data'!$H:$H,'Forecast Data'!$C:$C,BJ$6,'Forecast Data'!$B:$B,$D509))/SUMIFS('Forecast Data'!$H:$H,'Forecast Data'!$C:$C,BJ$6,'Forecast Data'!$B:$B,$D509),"")</f>
        <v>-1</v>
      </c>
      <c r="BK509" s="12">
        <f>IFERROR((SUMIFS('OP Units'!F:F,'OP Units'!$A:$A,$D509)-SUMIFS('Forecast Data'!$H:$H,'Forecast Data'!$C:$C,BK$6,'Forecast Data'!$B:$B,$D509))/SUMIFS('Forecast Data'!$H:$H,'Forecast Data'!$C:$C,BK$6,'Forecast Data'!$B:$B,$D509),"")</f>
        <v>5.872072072072072</v>
      </c>
      <c r="BL509" s="12">
        <f>IFERROR((SUMIFS('OP Units'!G:G,'OP Units'!$A:$A,$D509)-SUMIFS('Forecast Data'!$H:$H,'Forecast Data'!$C:$C,BL$6,'Forecast Data'!$B:$B,$D509))/SUMIFS('Forecast Data'!$H:$H,'Forecast Data'!$C:$C,BL$6,'Forecast Data'!$B:$B,$D509),"")</f>
        <v>0.34046052631578949</v>
      </c>
      <c r="BM509" s="12">
        <f>IFERROR((SUMIFS('OP Units'!H:H,'OP Units'!$A:$A,$D509)-SUMIFS('Forecast Data'!$H:$H,'Forecast Data'!$C:$C,BM$6,'Forecast Data'!$B:$B,$D509))/SUMIFS('Forecast Data'!$H:$H,'Forecast Data'!$C:$C,BM$6,'Forecast Data'!$B:$B,$D509),"")</f>
        <v>0.61032028469750887</v>
      </c>
      <c r="BN509" s="12">
        <f>IFERROR((SUMIFS('OP Units'!I:I,'OP Units'!$A:$A,$D509)-SUMIFS('Forecast Data'!$H:$H,'Forecast Data'!$C:$C,BN$6,'Forecast Data'!$B:$B,$D509))/SUMIFS('Forecast Data'!$H:$H,'Forecast Data'!$C:$C,BN$6,'Forecast Data'!$B:$B,$D509),"")</f>
        <v>0.67984934086629001</v>
      </c>
      <c r="BO509" s="12">
        <f>IFERROR((SUMIFS('OP Units'!J:J,'OP Units'!$A:$A,$D509)-SUMIFS('Forecast Data'!$H:$H,'Forecast Data'!$C:$C,BO$6,'Forecast Data'!$B:$B,$D509))/SUMIFS('Forecast Data'!$H:$H,'Forecast Data'!$C:$C,BO$6,'Forecast Data'!$B:$B,$D509),"")</f>
        <v>1.1952461799660441</v>
      </c>
      <c r="BP509" s="12">
        <f>IFERROR((SUMIFS('OP Units'!K:K,'OP Units'!$A:$A,$D509)-SUMIFS('Forecast Data'!$H:$H,'Forecast Data'!$C:$C,BP$6,'Forecast Data'!$B:$B,$D509))/SUMIFS('Forecast Data'!$H:$H,'Forecast Data'!$C:$C,BP$6,'Forecast Data'!$B:$B,$D509),"")</f>
        <v>0.46371681415929206</v>
      </c>
      <c r="BQ509" s="12">
        <f>IFERROR((SUMIFS('OP Units'!L:L,'OP Units'!$A:$A,$D509)-SUMIFS('Forecast Data'!$H:$H,'Forecast Data'!$C:$C,BQ$6,'Forecast Data'!$B:$B,$D509))/SUMIFS('Forecast Data'!$H:$H,'Forecast Data'!$C:$C,BQ$6,'Forecast Data'!$B:$B,$D509),"")</f>
        <v>0.65714285714285714</v>
      </c>
      <c r="BR509" s="12">
        <f>IFERROR((SUMIFS('OP Units'!M:M,'OP Units'!$A:$A,$D509)-SUMIFS('Forecast Data'!$H:$H,'Forecast Data'!$C:$C,BR$6,'Forecast Data'!$B:$B,$D509))/SUMIFS('Forecast Data'!$H:$H,'Forecast Data'!$C:$C,BR$6,'Forecast Data'!$B:$B,$D509),"")</f>
        <v>2.8368794326241134E-2</v>
      </c>
      <c r="BS509" s="12">
        <f>IFERROR((SUMIFS('OP Units'!N:N,'OP Units'!$A:$A,$D509)-SUMIFS('Forecast Data'!$H:$H,'Forecast Data'!$C:$C,BS$6,'Forecast Data'!$B:$B,$D509))/SUMIFS('Forecast Data'!$H:$H,'Forecast Data'!$C:$C,BS$6,'Forecast Data'!$B:$B,$D509),"")</f>
        <v>0.49745547073791346</v>
      </c>
      <c r="BT509" s="12">
        <f>IFERROR((SUMIFS('OP Units'!O:O,'OP Units'!$A:$A,$D509)-SUMIFS('Forecast Data'!$H:$H,'Forecast Data'!$C:$C,BT$6,'Forecast Data'!$B:$B,$D509))/SUMIFS('Forecast Data'!$H:$H,'Forecast Data'!$C:$C,BT$6,'Forecast Data'!$B:$B,$D509),"")</f>
        <v>0.92747559274755931</v>
      </c>
      <c r="BU509" s="12">
        <f>IFERROR((SUMIFS('OP Units'!P:P,'OP Units'!$A:$A,$D509)-SUMIFS('Forecast Data'!$H:$H,'Forecast Data'!$C:$C,BU$6,'Forecast Data'!$B:$B,$D509))/SUMIFS('Forecast Data'!$H:$H,'Forecast Data'!$C:$C,BU$6,'Forecast Data'!$B:$B,$D509),"")</f>
        <v>1.0466165413533834</v>
      </c>
      <c r="BV509" s="12"/>
      <c r="BW509" s="11">
        <f>(SUMIFS('Forecast Data'!H:H,'Forecast Data'!B:B,D509,'Forecast Data'!C:C,BK$6)+SUMIFS('Forecast Data'!H:H,'Forecast Data'!B:B,D509,'Forecast Data'!C:C,BL$6)+SUMIFS('Forecast Data'!H:H,'Forecast Data'!B:B,D509,'Forecast Data'!C:C,BM$6)+SUMIFS('Forecast Data'!H:H,'Forecast Data'!B:B,D509,'Forecast Data'!C:C,BN$6)+SUMIFS('Forecast Data'!H:H,'Forecast Data'!B:B,D509,'Forecast Data'!C:C,BO$6)+SUMIFS('Forecast Data'!H:H,'Forecast Data'!B:B,D509,'Forecast Data'!C:C,BP$6)+SUMIFS('Forecast Data'!H:H,'Forecast Data'!B:B,D509,'Forecast Data'!C:C,BQ$6)+SUMIFS('Forecast Data'!H:H,'Forecast Data'!B:B,D509,'Forecast Data'!C:C,BJ$6))/8</f>
        <v>543.625</v>
      </c>
      <c r="BX509" s="12">
        <f>IFERROR((SUM(W509:AD509)-(SUMIFS('Forecast Data'!H:H,'Forecast Data'!B:B,B509,'Forecast Data'!C:C,BJ$6)+SUMIFS('Forecast Data'!H:H,'Forecast Data'!B:B,B509,'Forecast Data'!C:C,BK$6)+SUMIFS('Forecast Data'!H:H,'Forecast Data'!B:B,B509,'Forecast Data'!C:C,BL$6)+SUMIFS('Forecast Data'!H:H,'Forecast Data'!B:B,B509,'Forecast Data'!C:C,BM$6)+SUMIFS('Forecast Data'!H:H,'Forecast Data'!B:B,B509,'Forecast Data'!C:C,BN$6)+SUMIFS('Forecast Data'!H:H,'Forecast Data'!B:B,B509,'Forecast Data'!C:C,BO$6)+SUMIFS('Forecast Data'!H:H,'Forecast Data'!B:B,B509,'Forecast Data'!C:C,BP$6)+SUMIFS('Forecast Data'!H:H,'Forecast Data'!B:B,B509,'Forecast Data'!C:C,BQ$6)))/(SUMIFS('Forecast Data'!H:H,'Forecast Data'!B:B,B509,'Forecast Data'!C:C,BJ$6)+SUMIFS('Forecast Data'!H:H,'Forecast Data'!B:B,B509,'Forecast Data'!C:C,BK$6)+SUMIFS('Forecast Data'!H:H,'Forecast Data'!B:B,B509,'Forecast Data'!C:C,BL$6)+SUMIFS('Forecast Data'!H:H,'Forecast Data'!B:B,B509,'Forecast Data'!C:C,BM$6)+SUMIFS('Forecast Data'!H:H,'Forecast Data'!B:B,B509,'Forecast Data'!C:C,BN$6)+SUMIFS('Forecast Data'!H:H,'Forecast Data'!B:B,B509,'Forecast Data'!C:C,BO$6)+SUMIFS('Forecast Data'!H:H,'Forecast Data'!B:B,B509,'Forecast Data'!C:C,BP$6)+SUMIFS('Forecast Data'!H:H,'Forecast Data'!B:B,B509,'Forecast Data'!C:C,BQ$6)),"")</f>
        <v>1.3226028972177513</v>
      </c>
      <c r="BY509" s="12">
        <f t="shared" si="68"/>
        <v>8.8549910765975967E-4</v>
      </c>
      <c r="BZ509" s="16">
        <f t="shared" si="69"/>
        <v>5.9123299861054161E-4</v>
      </c>
      <c r="CA509" s="13">
        <f t="shared" si="70"/>
        <v>2.9426610904921807E-2</v>
      </c>
      <c r="CB509" s="12">
        <f t="shared" si="71"/>
        <v>2.9426610904921807E-4</v>
      </c>
      <c r="CC509" s="12"/>
      <c r="CD509" s="11">
        <f>(SUMIFS('Forecast Data'!H:H,'Forecast Data'!B:B,D509,'Forecast Data'!C:C,BK$6)+SUMIFS('Forecast Data'!H:H,'Forecast Data'!B:B,D509,'Forecast Data'!C:C,BL$6)+SUMIFS('Forecast Data'!H:H,'Forecast Data'!B:B,D509,'Forecast Data'!C:C,BM$6)+SUMIFS('Forecast Data'!H:H,'Forecast Data'!B:B,D509,'Forecast Data'!C:C,BJ$6))/4</f>
        <v>534.75</v>
      </c>
      <c r="CE509" s="12">
        <f>IFERROR((SUM(W509:Z509)-(SUMIFS('Forecast Data'!H:H,'Forecast Data'!B:B,D509,'Forecast Data'!C:C,BJ$6)+SUMIFS('Forecast Data'!H:H,'Forecast Data'!B:B,D509,'Forecast Data'!C:C,BK$6)+SUMIFS('Forecast Data'!H:H,'Forecast Data'!B:B,D509,'Forecast Data'!C:C,BL$6)+SUMIFS('Forecast Data'!H:H,'Forecast Data'!B:B,D509,'Forecast Data'!C:C,BM$6)))/(SUMIFS('Forecast Data'!H:H,'Forecast Data'!B:B,D509,'Forecast Data'!C:C,BJ$6)+SUMIFS('Forecast Data'!H:H,'Forecast Data'!B:B,D509,'Forecast Data'!C:C,BK$6)+SUMIFS('Forecast Data'!H:H,'Forecast Data'!B:B,D509,'Forecast Data'!C:C,BL$6)+SUMIFS('Forecast Data'!H:H,'Forecast Data'!B:B,D509,'Forecast Data'!C:C,BM$6)),"")</f>
        <v>1.3852267414679758</v>
      </c>
      <c r="CF509" s="12">
        <f t="shared" si="72"/>
        <v>8.8549910765975967E-4</v>
      </c>
      <c r="CG509" s="12">
        <f t="shared" si="73"/>
        <v>6.2103427058854042E-4</v>
      </c>
      <c r="CH509" s="13">
        <f t="shared" si="74"/>
        <v>2.6446483707121927E-2</v>
      </c>
      <c r="CI509" s="13"/>
    </row>
    <row r="510" spans="1:87" ht="13.2">
      <c r="A510" s="1"/>
      <c r="B510" t="str">
        <f t="shared" si="82"/>
        <v>Zoyava</v>
      </c>
      <c r="D510" t="s">
        <v>542</v>
      </c>
      <c r="E510" s="11">
        <f>SUMIFS('Fin Data'!F:F,'Fin Data'!A:A,D510)</f>
        <v>0</v>
      </c>
      <c r="F510" s="11">
        <f>SUMIFS('Fin Data with 6 week hist'!I:I,'Fin Data with 6 week hist'!$A:$A,$D510)</f>
        <v>0</v>
      </c>
      <c r="G510" s="11">
        <f>SUMIFS('Fin Data with 6 week hist'!J:J,'Fin Data with 6 week hist'!$A:$A,$D510)</f>
        <v>0</v>
      </c>
      <c r="H510" s="11">
        <f>SUMIFS('Fin Data with 6 week hist'!K:K,'Fin Data with 6 week hist'!$A:$A,$D510)+SUMIFS('Unit Cancellations'!D:D,'Unit Cancellations'!$B:$B,$D510)</f>
        <v>0</v>
      </c>
      <c r="I510" s="11">
        <f>SUMIFS('Fin Data with 6 week hist'!L:L,'Fin Data with 6 week hist'!$A:$A,$D510)+SUMIFS('Unit Cancellations'!E:E,'Unit Cancellations'!$B:$B,$D510)</f>
        <v>0</v>
      </c>
      <c r="J510" s="11">
        <f>SUMIFS('Fin Data with 6 week hist'!M:M,'Fin Data with 6 week hist'!$A:$A,$D510)+SUMIFS('Unit Cancellations'!F:F,'Unit Cancellations'!$B:$B,$D510)</f>
        <v>0</v>
      </c>
      <c r="K510" s="11">
        <f>SUMIFS('Fin Data with 6 week hist'!N:N,'Fin Data with 6 week hist'!$A:$A,$D510)+SUMIFS('Unit Cancellations'!G:G,'Unit Cancellations'!$B:$B,$D510)</f>
        <v>0</v>
      </c>
      <c r="L510" s="11">
        <f>SUMIFS('Fin Data'!AN:AN,'Fin Data'!A:A,D510)</f>
        <v>0</v>
      </c>
      <c r="M510" s="12">
        <f>IFERROR(SUMIFS('Fin Data'!AO:AO,'Fin Data'!A:A,D510),"")</f>
        <v>0</v>
      </c>
      <c r="N510" s="1"/>
      <c r="O510" s="11">
        <f t="shared" si="63"/>
        <v>0</v>
      </c>
      <c r="P510" s="12">
        <f t="shared" si="64"/>
        <v>-1</v>
      </c>
      <c r="Q510" s="1"/>
      <c r="R510" s="11">
        <f t="shared" si="65"/>
        <v>0</v>
      </c>
      <c r="S510" s="12">
        <f t="shared" si="66"/>
        <v>-1</v>
      </c>
      <c r="T510" s="11">
        <f t="shared" si="67"/>
        <v>0</v>
      </c>
      <c r="U510" s="1" t="e">
        <f t="shared" si="83"/>
        <v>#REF!</v>
      </c>
      <c r="V510" s="1"/>
      <c r="W510" s="11">
        <f>SUMIFS('Forecast Data'!$D:$D,'Forecast Data'!$C:$C,W$6,'Forecast Data'!$B:$B,$D510)</f>
        <v>0</v>
      </c>
      <c r="X510" s="11">
        <f>SUMIFS('Forecast Data'!$D:$D,'Forecast Data'!$C:$C,X$6,'Forecast Data'!$B:$B,$D510)</f>
        <v>0</v>
      </c>
      <c r="Y510" s="11">
        <f>SUMIFS('Forecast Data'!$D:$D,'Forecast Data'!$C:$C,Y$6,'Forecast Data'!$B:$B,$D510)</f>
        <v>0</v>
      </c>
      <c r="Z510" s="11">
        <f>SUMIFS('Forecast Data'!$D:$D,'Forecast Data'!$C:$C,Z$6,'Forecast Data'!$B:$B,$D510)</f>
        <v>0</v>
      </c>
      <c r="AA510" s="11">
        <f>SUMIFS('Forecast Data'!$D:$D,'Forecast Data'!$C:$C,AA$6,'Forecast Data'!$B:$B,$D510)</f>
        <v>0</v>
      </c>
      <c r="AB510" s="11">
        <f>SUMIFS('Forecast Data'!$D:$D,'Forecast Data'!$C:$C,AB$6,'Forecast Data'!$B:$B,$D510)</f>
        <v>0</v>
      </c>
      <c r="AC510" s="11">
        <f>SUMIFS('Forecast Data'!$D:$D,'Forecast Data'!$C:$C,AC$6,'Forecast Data'!$B:$B,$D510)</f>
        <v>0</v>
      </c>
      <c r="AD510" s="11">
        <f>SUMIFS('Forecast Data'!$D:$D,'Forecast Data'!$C:$C,AD$6,'Forecast Data'!$B:$B,$D510)</f>
        <v>0</v>
      </c>
      <c r="AE510" s="11">
        <f>SUMIFS('Forecast Data'!$D:$D,'Forecast Data'!$C:$C,AE$6,'Forecast Data'!$B:$B,$D510)</f>
        <v>0</v>
      </c>
      <c r="AF510" s="11">
        <f>SUMIFS('Forecast Data'!$D:$D,'Forecast Data'!$C:$C,AF$6,'Forecast Data'!$B:$B,$D510)</f>
        <v>0</v>
      </c>
      <c r="AG510" s="11">
        <f>SUMIFS('Forecast Data'!$D:$D,'Forecast Data'!$C:$C,AG$6,'Forecast Data'!$B:$B,$D510)</f>
        <v>0</v>
      </c>
      <c r="AH510" s="11">
        <f>SUMIFS('Forecast Data'!$D:$D,'Forecast Data'!$C:$C,AH$6,'Forecast Data'!$B:$B,$D510)</f>
        <v>0</v>
      </c>
      <c r="AI510" s="1"/>
      <c r="AJ510" s="12" t="str">
        <f>IF(SUMIFS('Forecast Data'!$E:$E,'Forecast Data'!$C:$C,AJ$6,'Forecast Data'!$B:$B,$D510)=0,"",SUMIFS('Forecast Data'!$E:$E,'Forecast Data'!$C:$C,AJ$6,'Forecast Data'!$B:$B,$D510))</f>
        <v/>
      </c>
      <c r="AK510" s="12">
        <f>IF(SUMIFS('Forecast Data'!$E:$E,'Forecast Data'!$C:$C,AK$6,'Forecast Data'!$B:$B,$D510)=0,"",SUMIFS('Forecast Data'!$E:$E,'Forecast Data'!$C:$C,AK$6,'Forecast Data'!$B:$B,$D510))</f>
        <v>-1</v>
      </c>
      <c r="AL510" s="12">
        <f>IF(SUMIFS('Forecast Data'!$E:$E,'Forecast Data'!$C:$C,AL$6,'Forecast Data'!$B:$B,$D510)=0,"",SUMIFS('Forecast Data'!$E:$E,'Forecast Data'!$C:$C,AL$6,'Forecast Data'!$B:$B,$D510))</f>
        <v>-1</v>
      </c>
      <c r="AM510" s="12">
        <f>IF(SUMIFS('Forecast Data'!$E:$E,'Forecast Data'!$C:$C,AM$6,'Forecast Data'!$B:$B,$D510)=0,"",SUMIFS('Forecast Data'!$E:$E,'Forecast Data'!$C:$C,AM$6,'Forecast Data'!$B:$B,$D510))</f>
        <v>-1</v>
      </c>
      <c r="AN510" s="12">
        <f>IF(SUMIFS('Forecast Data'!$E:$E,'Forecast Data'!$C:$C,AN$6,'Forecast Data'!$B:$B,$D510)=0,"",SUMIFS('Forecast Data'!$E:$E,'Forecast Data'!$C:$C,AN$6,'Forecast Data'!$B:$B,$D510))</f>
        <v>-1</v>
      </c>
      <c r="AO510" s="12" t="str">
        <f>IF(SUMIFS('Forecast Data'!$E:$E,'Forecast Data'!$C:$C,AO$6,'Forecast Data'!$B:$B,$D510)=0,"",SUMIFS('Forecast Data'!$E:$E,'Forecast Data'!$C:$C,AO$6,'Forecast Data'!$B:$B,$D510))</f>
        <v/>
      </c>
      <c r="AP510" s="12" t="str">
        <f>IF(SUMIFS('Forecast Data'!$E:$E,'Forecast Data'!$C:$C,AP$6,'Forecast Data'!$B:$B,$D510)=0,"",SUMIFS('Forecast Data'!$E:$E,'Forecast Data'!$C:$C,AP$6,'Forecast Data'!$B:$B,$D510))</f>
        <v/>
      </c>
      <c r="AQ510" s="12" t="str">
        <f>IF(SUMIFS('Forecast Data'!$E:$E,'Forecast Data'!$C:$C,AQ$6,'Forecast Data'!$B:$B,$D510)=0,"",SUMIFS('Forecast Data'!$E:$E,'Forecast Data'!$C:$C,AQ$6,'Forecast Data'!$B:$B,$D510))</f>
        <v/>
      </c>
      <c r="AR510" s="12" t="str">
        <f>IF(SUMIFS('Forecast Data'!$E:$E,'Forecast Data'!$C:$C,AR$6,'Forecast Data'!$B:$B,$D510)=0,"",SUMIFS('Forecast Data'!$E:$E,'Forecast Data'!$C:$C,AR$6,'Forecast Data'!$B:$B,$D510))</f>
        <v/>
      </c>
      <c r="AS510" s="12" t="str">
        <f>IF(SUMIFS('Forecast Data'!$E:$E,'Forecast Data'!$C:$C,AS$6,'Forecast Data'!$B:$B,$D510)=0,"",SUMIFS('Forecast Data'!$E:$E,'Forecast Data'!$C:$C,AS$6,'Forecast Data'!$B:$B,$D510))</f>
        <v/>
      </c>
      <c r="AT510" s="12" t="str">
        <f>IF(SUMIFS('Forecast Data'!$E:$E,'Forecast Data'!$C:$C,AT$6,'Forecast Data'!$B:$B,$D510)=0,"",SUMIFS('Forecast Data'!$E:$E,'Forecast Data'!$C:$C,AT$6,'Forecast Data'!$B:$B,$D510))</f>
        <v/>
      </c>
      <c r="AU510" s="12" t="str">
        <f>IF(SUMIFS('Forecast Data'!$E:$E,'Forecast Data'!$C:$C,AU$6,'Forecast Data'!$B:$B,$D510)=0,"",SUMIFS('Forecast Data'!$E:$E,'Forecast Data'!$C:$C,AU$6,'Forecast Data'!$B:$B,$D510))</f>
        <v/>
      </c>
      <c r="AV510" s="1"/>
      <c r="AW510" s="11">
        <f>SUMIFS('OP Units'!E:E,'OP Units'!$A:$A,$D510)</f>
        <v>0</v>
      </c>
      <c r="AX510" s="11">
        <f>SUMIFS('OP Units'!F:F,'OP Units'!$A:$A,$D510)</f>
        <v>0</v>
      </c>
      <c r="AY510" s="11">
        <f>SUMIFS('OP Units'!G:G,'OP Units'!$A:$A,$D510)</f>
        <v>0</v>
      </c>
      <c r="AZ510" s="11">
        <f>SUMIFS('OP Units'!H:H,'OP Units'!$A:$A,$D510)</f>
        <v>0</v>
      </c>
      <c r="BA510" s="11">
        <f>SUMIFS('OP Units'!I:I,'OP Units'!$A:$A,$D510)</f>
        <v>0</v>
      </c>
      <c r="BB510" s="11">
        <f>SUMIFS('OP Units'!J:J,'OP Units'!$A:$A,$D510)</f>
        <v>0</v>
      </c>
      <c r="BC510" s="11">
        <f>SUMIFS('OP Units'!K:K,'OP Units'!$A:$A,$D510)</f>
        <v>0</v>
      </c>
      <c r="BD510" s="11">
        <f>SUMIFS('OP Units'!L:L,'OP Units'!$A:$A,$D510)</f>
        <v>0</v>
      </c>
      <c r="BE510" s="11">
        <f>SUMIFS('OP Units'!M:M,'OP Units'!$A:$A,$D510)</f>
        <v>0</v>
      </c>
      <c r="BF510" s="11">
        <f>SUMIFS('OP Units'!N:N,'OP Units'!$A:$A,$D510)</f>
        <v>0</v>
      </c>
      <c r="BG510" s="11">
        <f>SUMIFS('OP Units'!O:O,'OP Units'!$A:$A,$D510)</f>
        <v>0</v>
      </c>
      <c r="BH510" s="11">
        <f>SUMIFS('OP Units'!P:P,'OP Units'!$A:$A,$D510)</f>
        <v>0</v>
      </c>
      <c r="BI510" s="1"/>
      <c r="BJ510" s="12" t="str">
        <f>IFERROR((SUMIFS('OP Units'!E:E,'OP Units'!$A:$A,$D510)-SUMIFS('Forecast Data'!$H:$H,'Forecast Data'!$C:$C,BJ$6,'Forecast Data'!$B:$B,$D510))/SUMIFS('Forecast Data'!$H:$H,'Forecast Data'!$C:$C,BJ$6,'Forecast Data'!$B:$B,$D510),"")</f>
        <v/>
      </c>
      <c r="BK510" s="12">
        <f>IFERROR((SUMIFS('OP Units'!F:F,'OP Units'!$A:$A,$D510)-SUMIFS('Forecast Data'!$H:$H,'Forecast Data'!$C:$C,BK$6,'Forecast Data'!$B:$B,$D510))/SUMIFS('Forecast Data'!$H:$H,'Forecast Data'!$C:$C,BK$6,'Forecast Data'!$B:$B,$D510),"")</f>
        <v>-1</v>
      </c>
      <c r="BL510" s="12">
        <f>IFERROR((SUMIFS('OP Units'!G:G,'OP Units'!$A:$A,$D510)-SUMIFS('Forecast Data'!$H:$H,'Forecast Data'!$C:$C,BL$6,'Forecast Data'!$B:$B,$D510))/SUMIFS('Forecast Data'!$H:$H,'Forecast Data'!$C:$C,BL$6,'Forecast Data'!$B:$B,$D510),"")</f>
        <v>-1</v>
      </c>
      <c r="BM510" s="12">
        <f>IFERROR((SUMIFS('OP Units'!H:H,'OP Units'!$A:$A,$D510)-SUMIFS('Forecast Data'!$H:$H,'Forecast Data'!$C:$C,BM$6,'Forecast Data'!$B:$B,$D510))/SUMIFS('Forecast Data'!$H:$H,'Forecast Data'!$C:$C,BM$6,'Forecast Data'!$B:$B,$D510),"")</f>
        <v>-1</v>
      </c>
      <c r="BN510" s="12">
        <f>IFERROR((SUMIFS('OP Units'!I:I,'OP Units'!$A:$A,$D510)-SUMIFS('Forecast Data'!$H:$H,'Forecast Data'!$C:$C,BN$6,'Forecast Data'!$B:$B,$D510))/SUMIFS('Forecast Data'!$H:$H,'Forecast Data'!$C:$C,BN$6,'Forecast Data'!$B:$B,$D510),"")</f>
        <v>-1</v>
      </c>
      <c r="BO510" s="12" t="str">
        <f>IFERROR((SUMIFS('OP Units'!J:J,'OP Units'!$A:$A,$D510)-SUMIFS('Forecast Data'!$H:$H,'Forecast Data'!$C:$C,BO$6,'Forecast Data'!$B:$B,$D510))/SUMIFS('Forecast Data'!$H:$H,'Forecast Data'!$C:$C,BO$6,'Forecast Data'!$B:$B,$D510),"")</f>
        <v/>
      </c>
      <c r="BP510" s="12" t="str">
        <f>IFERROR((SUMIFS('OP Units'!K:K,'OP Units'!$A:$A,$D510)-SUMIFS('Forecast Data'!$H:$H,'Forecast Data'!$C:$C,BP$6,'Forecast Data'!$B:$B,$D510))/SUMIFS('Forecast Data'!$H:$H,'Forecast Data'!$C:$C,BP$6,'Forecast Data'!$B:$B,$D510),"")</f>
        <v/>
      </c>
      <c r="BQ510" s="12" t="str">
        <f>IFERROR((SUMIFS('OP Units'!L:L,'OP Units'!$A:$A,$D510)-SUMIFS('Forecast Data'!$H:$H,'Forecast Data'!$C:$C,BQ$6,'Forecast Data'!$B:$B,$D510))/SUMIFS('Forecast Data'!$H:$H,'Forecast Data'!$C:$C,BQ$6,'Forecast Data'!$B:$B,$D510),"")</f>
        <v/>
      </c>
      <c r="BR510" s="12" t="str">
        <f>IFERROR((SUMIFS('OP Units'!M:M,'OP Units'!$A:$A,$D510)-SUMIFS('Forecast Data'!$H:$H,'Forecast Data'!$C:$C,BR$6,'Forecast Data'!$B:$B,$D510))/SUMIFS('Forecast Data'!$H:$H,'Forecast Data'!$C:$C,BR$6,'Forecast Data'!$B:$B,$D510),"")</f>
        <v/>
      </c>
      <c r="BS510" s="12" t="str">
        <f>IFERROR((SUMIFS('OP Units'!N:N,'OP Units'!$A:$A,$D510)-SUMIFS('Forecast Data'!$H:$H,'Forecast Data'!$C:$C,BS$6,'Forecast Data'!$B:$B,$D510))/SUMIFS('Forecast Data'!$H:$H,'Forecast Data'!$C:$C,BS$6,'Forecast Data'!$B:$B,$D510),"")</f>
        <v/>
      </c>
      <c r="BT510" s="12" t="str">
        <f>IFERROR((SUMIFS('OP Units'!O:O,'OP Units'!$A:$A,$D510)-SUMIFS('Forecast Data'!$H:$H,'Forecast Data'!$C:$C,BT$6,'Forecast Data'!$B:$B,$D510))/SUMIFS('Forecast Data'!$H:$H,'Forecast Data'!$C:$C,BT$6,'Forecast Data'!$B:$B,$D510),"")</f>
        <v/>
      </c>
      <c r="BU510" s="12" t="str">
        <f>IFERROR((SUMIFS('OP Units'!P:P,'OP Units'!$A:$A,$D510)-SUMIFS('Forecast Data'!$H:$H,'Forecast Data'!$C:$C,BU$6,'Forecast Data'!$B:$B,$D510))/SUMIFS('Forecast Data'!$H:$H,'Forecast Data'!$C:$C,BU$6,'Forecast Data'!$B:$B,$D510),"")</f>
        <v/>
      </c>
      <c r="BV510" s="12"/>
      <c r="BW510" s="11">
        <f>(SUMIFS('Forecast Data'!H:H,'Forecast Data'!B:B,D510,'Forecast Data'!C:C,BK$6)+SUMIFS('Forecast Data'!H:H,'Forecast Data'!B:B,D510,'Forecast Data'!C:C,BL$6)+SUMIFS('Forecast Data'!H:H,'Forecast Data'!B:B,D510,'Forecast Data'!C:C,BM$6)+SUMIFS('Forecast Data'!H:H,'Forecast Data'!B:B,D510,'Forecast Data'!C:C,BN$6)+SUMIFS('Forecast Data'!H:H,'Forecast Data'!B:B,D510,'Forecast Data'!C:C,BO$6)+SUMIFS('Forecast Data'!H:H,'Forecast Data'!B:B,D510,'Forecast Data'!C:C,BP$6)+SUMIFS('Forecast Data'!H:H,'Forecast Data'!B:B,D510,'Forecast Data'!C:C,BQ$6)+SUMIFS('Forecast Data'!H:H,'Forecast Data'!B:B,D510,'Forecast Data'!C:C,BJ$6))/8</f>
        <v>146.75</v>
      </c>
      <c r="BX510" s="12">
        <f>IFERROR((SUM(W510:AD510)-(SUMIFS('Forecast Data'!H:H,'Forecast Data'!B:B,B510,'Forecast Data'!C:C,BJ$6)+SUMIFS('Forecast Data'!H:H,'Forecast Data'!B:B,B510,'Forecast Data'!C:C,BK$6)+SUMIFS('Forecast Data'!H:H,'Forecast Data'!B:B,B510,'Forecast Data'!C:C,BL$6)+SUMIFS('Forecast Data'!H:H,'Forecast Data'!B:B,B510,'Forecast Data'!C:C,BM$6)+SUMIFS('Forecast Data'!H:H,'Forecast Data'!B:B,B510,'Forecast Data'!C:C,BN$6)+SUMIFS('Forecast Data'!H:H,'Forecast Data'!B:B,B510,'Forecast Data'!C:C,BO$6)+SUMIFS('Forecast Data'!H:H,'Forecast Data'!B:B,B510,'Forecast Data'!C:C,BP$6)+SUMIFS('Forecast Data'!H:H,'Forecast Data'!B:B,B510,'Forecast Data'!C:C,BQ$6)))/(SUMIFS('Forecast Data'!H:H,'Forecast Data'!B:B,B510,'Forecast Data'!C:C,BJ$6)+SUMIFS('Forecast Data'!H:H,'Forecast Data'!B:B,B510,'Forecast Data'!C:C,BK$6)+SUMIFS('Forecast Data'!H:H,'Forecast Data'!B:B,B510,'Forecast Data'!C:C,BL$6)+SUMIFS('Forecast Data'!H:H,'Forecast Data'!B:B,B510,'Forecast Data'!C:C,BM$6)+SUMIFS('Forecast Data'!H:H,'Forecast Data'!B:B,B510,'Forecast Data'!C:C,BN$6)+SUMIFS('Forecast Data'!H:H,'Forecast Data'!B:B,B510,'Forecast Data'!C:C,BO$6)+SUMIFS('Forecast Data'!H:H,'Forecast Data'!B:B,B510,'Forecast Data'!C:C,BP$6)+SUMIFS('Forecast Data'!H:H,'Forecast Data'!B:B,B510,'Forecast Data'!C:C,BQ$6)),"")</f>
        <v>-1</v>
      </c>
      <c r="BY510" s="12">
        <f t="shared" si="68"/>
        <v>0</v>
      </c>
      <c r="BZ510" s="16">
        <f t="shared" si="69"/>
        <v>-1.2067238184436299E-4</v>
      </c>
      <c r="CA510" s="13">
        <f t="shared" si="70"/>
        <v>1.2067238184436299E-2</v>
      </c>
      <c r="CB510" s="12">
        <f t="shared" si="71"/>
        <v>1.2067238184436299E-4</v>
      </c>
      <c r="CC510" s="12"/>
      <c r="CD510" s="11">
        <f>(SUMIFS('Forecast Data'!H:H,'Forecast Data'!B:B,D510,'Forecast Data'!C:C,BK$6)+SUMIFS('Forecast Data'!H:H,'Forecast Data'!B:B,D510,'Forecast Data'!C:C,BL$6)+SUMIFS('Forecast Data'!H:H,'Forecast Data'!B:B,D510,'Forecast Data'!C:C,BM$6)+SUMIFS('Forecast Data'!H:H,'Forecast Data'!B:B,D510,'Forecast Data'!C:C,BJ$6))/4</f>
        <v>270.75</v>
      </c>
      <c r="CE510" s="12">
        <f>IFERROR((SUM(W510:Z510)-(SUMIFS('Forecast Data'!H:H,'Forecast Data'!B:B,D510,'Forecast Data'!C:C,BJ$6)+SUMIFS('Forecast Data'!H:H,'Forecast Data'!B:B,D510,'Forecast Data'!C:C,BK$6)+SUMIFS('Forecast Data'!H:H,'Forecast Data'!B:B,D510,'Forecast Data'!C:C,BL$6)+SUMIFS('Forecast Data'!H:H,'Forecast Data'!B:B,D510,'Forecast Data'!C:C,BM$6)))/(SUMIFS('Forecast Data'!H:H,'Forecast Data'!B:B,D510,'Forecast Data'!C:C,BJ$6)+SUMIFS('Forecast Data'!H:H,'Forecast Data'!B:B,D510,'Forecast Data'!C:C,BK$6)+SUMIFS('Forecast Data'!H:H,'Forecast Data'!B:B,D510,'Forecast Data'!C:C,BL$6)+SUMIFS('Forecast Data'!H:H,'Forecast Data'!B:B,D510,'Forecast Data'!C:C,BM$6)),"")</f>
        <v>-1</v>
      </c>
      <c r="CF510" s="12">
        <f t="shared" si="72"/>
        <v>0</v>
      </c>
      <c r="CG510" s="12">
        <f t="shared" si="73"/>
        <v>-2.2699295141660115E-4</v>
      </c>
      <c r="CH510" s="13">
        <f t="shared" si="74"/>
        <v>2.2699295141660115E-2</v>
      </c>
      <c r="CI510" s="13"/>
    </row>
    <row r="511" spans="1:87" ht="13.2">
      <c r="A511" s="1"/>
      <c r="B511" t="str">
        <f t="shared" si="82"/>
        <v>PRN Pharmacal</v>
      </c>
      <c r="D511" t="s">
        <v>543</v>
      </c>
      <c r="E511" s="11">
        <f>SUMIFS('Fin Data'!F:F,'Fin Data'!A:A,D511)</f>
        <v>1113</v>
      </c>
      <c r="F511" s="11">
        <f>SUMIFS('Fin Data with 6 week hist'!I:I,'Fin Data with 6 week hist'!$A:$A,$D511)</f>
        <v>936</v>
      </c>
      <c r="G511" s="11">
        <f>SUMIFS('Fin Data with 6 week hist'!J:J,'Fin Data with 6 week hist'!$A:$A,$D511)</f>
        <v>881</v>
      </c>
      <c r="H511" s="11">
        <f>SUMIFS('Fin Data with 6 week hist'!K:K,'Fin Data with 6 week hist'!$A:$A,$D511)+SUMIFS('Unit Cancellations'!D:D,'Unit Cancellations'!$B:$B,$D511)</f>
        <v>819</v>
      </c>
      <c r="I511" s="11">
        <f>SUMIFS('Fin Data with 6 week hist'!L:L,'Fin Data with 6 week hist'!$A:$A,$D511)+SUMIFS('Unit Cancellations'!E:E,'Unit Cancellations'!$B:$B,$D511)</f>
        <v>881</v>
      </c>
      <c r="J511" s="11">
        <f>SUMIFS('Fin Data with 6 week hist'!M:M,'Fin Data with 6 week hist'!$A:$A,$D511)+SUMIFS('Unit Cancellations'!F:F,'Unit Cancellations'!$B:$B,$D511)</f>
        <v>858</v>
      </c>
      <c r="K511" s="11">
        <f>SUMIFS('Fin Data with 6 week hist'!N:N,'Fin Data with 6 week hist'!$A:$A,$D511)+SUMIFS('Unit Cancellations'!G:G,'Unit Cancellations'!$B:$B,$D511)</f>
        <v>892</v>
      </c>
      <c r="L511" s="11">
        <f>SUMIFS('Fin Data'!AN:AN,'Fin Data'!A:A,D511)</f>
        <v>877.5</v>
      </c>
      <c r="M511" s="12">
        <f>IFERROR(SUMIFS('Fin Data'!AO:AO,'Fin Data'!A:A,D511),"")</f>
        <v>-0.21159029649595687</v>
      </c>
      <c r="N511" s="1"/>
      <c r="O511" s="11">
        <f t="shared" si="63"/>
        <v>807.5</v>
      </c>
      <c r="P511" s="12">
        <f t="shared" si="64"/>
        <v>-0.3672869735553379</v>
      </c>
      <c r="Q511" s="1"/>
      <c r="R511" s="11">
        <f t="shared" si="65"/>
        <v>794.625</v>
      </c>
      <c r="S511" s="12">
        <f t="shared" si="66"/>
        <v>-0.31571582346609256</v>
      </c>
      <c r="T511" s="11">
        <f t="shared" si="67"/>
        <v>764.875</v>
      </c>
      <c r="U511" s="1" t="e">
        <f t="shared" si="83"/>
        <v>#REF!</v>
      </c>
      <c r="V511" s="1"/>
      <c r="W511" s="11">
        <f>SUMIFS('Forecast Data'!$D:$D,'Forecast Data'!$C:$C,W$6,'Forecast Data'!$B:$B,$D511)</f>
        <v>868</v>
      </c>
      <c r="X511" s="11">
        <f>SUMIFS('Forecast Data'!$D:$D,'Forecast Data'!$C:$C,X$6,'Forecast Data'!$B:$B,$D511)</f>
        <v>815</v>
      </c>
      <c r="Y511" s="11">
        <f>SUMIFS('Forecast Data'!$D:$D,'Forecast Data'!$C:$C,Y$6,'Forecast Data'!$B:$B,$D511)</f>
        <v>776</v>
      </c>
      <c r="Z511" s="11">
        <f>SUMIFS('Forecast Data'!$D:$D,'Forecast Data'!$C:$C,Z$6,'Forecast Data'!$B:$B,$D511)</f>
        <v>771</v>
      </c>
      <c r="AA511" s="11">
        <f>SUMIFS('Forecast Data'!$D:$D,'Forecast Data'!$C:$C,AA$6,'Forecast Data'!$B:$B,$D511)</f>
        <v>771</v>
      </c>
      <c r="AB511" s="11">
        <f>SUMIFS('Forecast Data'!$D:$D,'Forecast Data'!$C:$C,AB$6,'Forecast Data'!$B:$B,$D511)</f>
        <v>784</v>
      </c>
      <c r="AC511" s="11">
        <f>SUMIFS('Forecast Data'!$D:$D,'Forecast Data'!$C:$C,AC$6,'Forecast Data'!$B:$B,$D511)</f>
        <v>786</v>
      </c>
      <c r="AD511" s="11">
        <f>SUMIFS('Forecast Data'!$D:$D,'Forecast Data'!$C:$C,AD$6,'Forecast Data'!$B:$B,$D511)</f>
        <v>786</v>
      </c>
      <c r="AE511" s="11">
        <f>SUMIFS('Forecast Data'!$D:$D,'Forecast Data'!$C:$C,AE$6,'Forecast Data'!$B:$B,$D511)</f>
        <v>786</v>
      </c>
      <c r="AF511" s="11">
        <f>SUMIFS('Forecast Data'!$D:$D,'Forecast Data'!$C:$C,AF$6,'Forecast Data'!$B:$B,$D511)</f>
        <v>786</v>
      </c>
      <c r="AG511" s="11">
        <f>SUMIFS('Forecast Data'!$D:$D,'Forecast Data'!$C:$C,AG$6,'Forecast Data'!$B:$B,$D511)</f>
        <v>786</v>
      </c>
      <c r="AH511" s="11">
        <f>SUMIFS('Forecast Data'!$D:$D,'Forecast Data'!$C:$C,AH$6,'Forecast Data'!$B:$B,$D511)</f>
        <v>786</v>
      </c>
      <c r="AI511" s="1"/>
      <c r="AJ511" s="12">
        <f>IF(SUMIFS('Forecast Data'!$E:$E,'Forecast Data'!$C:$C,AJ$6,'Forecast Data'!$B:$B,$D511)=0,"",SUMIFS('Forecast Data'!$E:$E,'Forecast Data'!$C:$C,AJ$6,'Forecast Data'!$B:$B,$D511))</f>
        <v>-0.34</v>
      </c>
      <c r="AK511" s="12">
        <f>IF(SUMIFS('Forecast Data'!$E:$E,'Forecast Data'!$C:$C,AK$6,'Forecast Data'!$B:$B,$D511)=0,"",SUMIFS('Forecast Data'!$E:$E,'Forecast Data'!$C:$C,AK$6,'Forecast Data'!$B:$B,$D511))</f>
        <v>-0.38</v>
      </c>
      <c r="AL511" s="12">
        <f>IF(SUMIFS('Forecast Data'!$E:$E,'Forecast Data'!$C:$C,AL$6,'Forecast Data'!$B:$B,$D511)=0,"",SUMIFS('Forecast Data'!$E:$E,'Forecast Data'!$C:$C,AL$6,'Forecast Data'!$B:$B,$D511))</f>
        <v>-0.41</v>
      </c>
      <c r="AM511" s="12">
        <f>IF(SUMIFS('Forecast Data'!$E:$E,'Forecast Data'!$C:$C,AM$6,'Forecast Data'!$B:$B,$D511)=0,"",SUMIFS('Forecast Data'!$E:$E,'Forecast Data'!$C:$C,AM$6,'Forecast Data'!$B:$B,$D511))</f>
        <v>-0.34</v>
      </c>
      <c r="AN511" s="12">
        <f>IF(SUMIFS('Forecast Data'!$E:$E,'Forecast Data'!$C:$C,AN$6,'Forecast Data'!$B:$B,$D511)=0,"",SUMIFS('Forecast Data'!$E:$E,'Forecast Data'!$C:$C,AN$6,'Forecast Data'!$B:$B,$D511))</f>
        <v>-0.36</v>
      </c>
      <c r="AO511" s="12">
        <f>IF(SUMIFS('Forecast Data'!$E:$E,'Forecast Data'!$C:$C,AO$6,'Forecast Data'!$B:$B,$D511)=0,"",SUMIFS('Forecast Data'!$E:$E,'Forecast Data'!$C:$C,AO$6,'Forecast Data'!$B:$B,$D511))</f>
        <v>-0.19</v>
      </c>
      <c r="AP511" s="12">
        <f>IF(SUMIFS('Forecast Data'!$E:$E,'Forecast Data'!$C:$C,AP$6,'Forecast Data'!$B:$B,$D511)=0,"",SUMIFS('Forecast Data'!$E:$E,'Forecast Data'!$C:$C,AP$6,'Forecast Data'!$B:$B,$D511))</f>
        <v>-0.2</v>
      </c>
      <c r="AQ511" s="12">
        <f>IF(SUMIFS('Forecast Data'!$E:$E,'Forecast Data'!$C:$C,AQ$6,'Forecast Data'!$B:$B,$D511)=0,"",SUMIFS('Forecast Data'!$E:$E,'Forecast Data'!$C:$C,AQ$6,'Forecast Data'!$B:$B,$D511))</f>
        <v>-0.23</v>
      </c>
      <c r="AR511" s="12">
        <f>IF(SUMIFS('Forecast Data'!$E:$E,'Forecast Data'!$C:$C,AR$6,'Forecast Data'!$B:$B,$D511)=0,"",SUMIFS('Forecast Data'!$E:$E,'Forecast Data'!$C:$C,AR$6,'Forecast Data'!$B:$B,$D511))</f>
        <v>-0.2</v>
      </c>
      <c r="AS511" s="12">
        <f>IF(SUMIFS('Forecast Data'!$E:$E,'Forecast Data'!$C:$C,AS$6,'Forecast Data'!$B:$B,$D511)=0,"",SUMIFS('Forecast Data'!$E:$E,'Forecast Data'!$C:$C,AS$6,'Forecast Data'!$B:$B,$D511))</f>
        <v>-0.2</v>
      </c>
      <c r="AT511" s="12">
        <f>IF(SUMIFS('Forecast Data'!$E:$E,'Forecast Data'!$C:$C,AT$6,'Forecast Data'!$B:$B,$D511)=0,"",SUMIFS('Forecast Data'!$E:$E,'Forecast Data'!$C:$C,AT$6,'Forecast Data'!$B:$B,$D511))</f>
        <v>-0.22</v>
      </c>
      <c r="AU511" s="12">
        <f>IF(SUMIFS('Forecast Data'!$E:$E,'Forecast Data'!$C:$C,AU$6,'Forecast Data'!$B:$B,$D511)=0,"",SUMIFS('Forecast Data'!$E:$E,'Forecast Data'!$C:$C,AU$6,'Forecast Data'!$B:$B,$D511))</f>
        <v>-0.21</v>
      </c>
      <c r="AV511" s="1"/>
      <c r="AW511" s="11">
        <f>SUMIFS('OP Units'!E:E,'OP Units'!$A:$A,$D511)</f>
        <v>692</v>
      </c>
      <c r="AX511" s="11">
        <f>SUMIFS('OP Units'!F:F,'OP Units'!$A:$A,$D511)</f>
        <v>661</v>
      </c>
      <c r="AY511" s="11">
        <f>SUMIFS('OP Units'!G:G,'OP Units'!$A:$A,$D511)</f>
        <v>791</v>
      </c>
      <c r="AZ511" s="11">
        <f>SUMIFS('OP Units'!H:H,'OP Units'!$A:$A,$D511)</f>
        <v>788</v>
      </c>
      <c r="BA511" s="11">
        <f>SUMIFS('OP Units'!I:I,'OP Units'!$A:$A,$D511)</f>
        <v>886</v>
      </c>
      <c r="BB511" s="11">
        <f>SUMIFS('OP Units'!J:J,'OP Units'!$A:$A,$D511)</f>
        <v>776</v>
      </c>
      <c r="BC511" s="11">
        <f>SUMIFS('OP Units'!K:K,'OP Units'!$A:$A,$D511)</f>
        <v>652</v>
      </c>
      <c r="BD511" s="11">
        <f>SUMIFS('OP Units'!L:L,'OP Units'!$A:$A,$D511)</f>
        <v>873</v>
      </c>
      <c r="BE511" s="11">
        <f>SUMIFS('OP Units'!M:M,'OP Units'!$A:$A,$D511)</f>
        <v>856</v>
      </c>
      <c r="BF511" s="11">
        <f>SUMIFS('OP Units'!N:N,'OP Units'!$A:$A,$D511)</f>
        <v>861</v>
      </c>
      <c r="BG511" s="11">
        <f>SUMIFS('OP Units'!O:O,'OP Units'!$A:$A,$D511)</f>
        <v>855</v>
      </c>
      <c r="BH511" s="11">
        <f>SUMIFS('OP Units'!P:P,'OP Units'!$A:$A,$D511)</f>
        <v>850</v>
      </c>
      <c r="BI511" s="1"/>
      <c r="BJ511" s="12">
        <f>IFERROR((SUMIFS('OP Units'!E:E,'OP Units'!$A:$A,$D511)-SUMIFS('Forecast Data'!$H:$H,'Forecast Data'!$C:$C,BJ$6,'Forecast Data'!$B:$B,$D511))/SUMIFS('Forecast Data'!$H:$H,'Forecast Data'!$C:$C,BJ$6,'Forecast Data'!$B:$B,$D511),"")</f>
        <v>-0.47336377473363772</v>
      </c>
      <c r="BK511" s="12">
        <f>IFERROR((SUMIFS('OP Units'!F:F,'OP Units'!$A:$A,$D511)-SUMIFS('Forecast Data'!$H:$H,'Forecast Data'!$C:$C,BK$6,'Forecast Data'!$B:$B,$D511))/SUMIFS('Forecast Data'!$H:$H,'Forecast Data'!$C:$C,BK$6,'Forecast Data'!$B:$B,$D511),"")</f>
        <v>-0.49657273419649656</v>
      </c>
      <c r="BL511" s="12">
        <f>IFERROR((SUMIFS('OP Units'!G:G,'OP Units'!$A:$A,$D511)-SUMIFS('Forecast Data'!$H:$H,'Forecast Data'!$C:$C,BL$6,'Forecast Data'!$B:$B,$D511))/SUMIFS('Forecast Data'!$H:$H,'Forecast Data'!$C:$C,BL$6,'Forecast Data'!$B:$B,$D511),"")</f>
        <v>-0.39618320610687024</v>
      </c>
      <c r="BM511" s="12">
        <f>IFERROR((SUMIFS('OP Units'!H:H,'OP Units'!$A:$A,$D511)-SUMIFS('Forecast Data'!$H:$H,'Forecast Data'!$C:$C,BM$6,'Forecast Data'!$B:$B,$D511))/SUMIFS('Forecast Data'!$H:$H,'Forecast Data'!$C:$C,BM$6,'Forecast Data'!$B:$B,$D511),"")</f>
        <v>-0.32534246575342468</v>
      </c>
      <c r="BN511" s="12">
        <f>IFERROR((SUMIFS('OP Units'!I:I,'OP Units'!$A:$A,$D511)-SUMIFS('Forecast Data'!$H:$H,'Forecast Data'!$C:$C,BN$6,'Forecast Data'!$B:$B,$D511))/SUMIFS('Forecast Data'!$H:$H,'Forecast Data'!$C:$C,BN$6,'Forecast Data'!$B:$B,$D511),"")</f>
        <v>-0.26776859504132233</v>
      </c>
      <c r="BO511" s="12">
        <f>IFERROR((SUMIFS('OP Units'!J:J,'OP Units'!$A:$A,$D511)-SUMIFS('Forecast Data'!$H:$H,'Forecast Data'!$C:$C,BO$6,'Forecast Data'!$B:$B,$D511))/SUMIFS('Forecast Data'!$H:$H,'Forecast Data'!$C:$C,BO$6,'Forecast Data'!$B:$B,$D511),"")</f>
        <v>-0.20164609053497942</v>
      </c>
      <c r="BP511" s="12">
        <f>IFERROR((SUMIFS('OP Units'!K:K,'OP Units'!$A:$A,$D511)-SUMIFS('Forecast Data'!$H:$H,'Forecast Data'!$C:$C,BP$6,'Forecast Data'!$B:$B,$D511))/SUMIFS('Forecast Data'!$H:$H,'Forecast Data'!$C:$C,BP$6,'Forecast Data'!$B:$B,$D511),"")</f>
        <v>-0.33941236068895642</v>
      </c>
      <c r="BQ511" s="12">
        <f>IFERROR((SUMIFS('OP Units'!L:L,'OP Units'!$A:$A,$D511)-SUMIFS('Forecast Data'!$H:$H,'Forecast Data'!$C:$C,BQ$6,'Forecast Data'!$B:$B,$D511))/SUMIFS('Forecast Data'!$H:$H,'Forecast Data'!$C:$C,BQ$6,'Forecast Data'!$B:$B,$D511),"")</f>
        <v>-0.14074803149606299</v>
      </c>
      <c r="BR511" s="12">
        <f>IFERROR((SUMIFS('OP Units'!M:M,'OP Units'!$A:$A,$D511)-SUMIFS('Forecast Data'!$H:$H,'Forecast Data'!$C:$C,BR$6,'Forecast Data'!$B:$B,$D511))/SUMIFS('Forecast Data'!$H:$H,'Forecast Data'!$C:$C,BR$6,'Forecast Data'!$B:$B,$D511),"")</f>
        <v>-0.13360323886639677</v>
      </c>
      <c r="BS511" s="12">
        <f>IFERROR((SUMIFS('OP Units'!N:N,'OP Units'!$A:$A,$D511)-SUMIFS('Forecast Data'!$H:$H,'Forecast Data'!$C:$C,BS$6,'Forecast Data'!$B:$B,$D511))/SUMIFS('Forecast Data'!$H:$H,'Forecast Data'!$C:$C,BS$6,'Forecast Data'!$B:$B,$D511),"")</f>
        <v>-0.12854251012145748</v>
      </c>
      <c r="BT511" s="12">
        <f>IFERROR((SUMIFS('OP Units'!O:O,'OP Units'!$A:$A,$D511)-SUMIFS('Forecast Data'!$H:$H,'Forecast Data'!$C:$C,BT$6,'Forecast Data'!$B:$B,$D511))/SUMIFS('Forecast Data'!$H:$H,'Forecast Data'!$C:$C,BT$6,'Forecast Data'!$B:$B,$D511),"")</f>
        <v>-0.15346534653465346</v>
      </c>
      <c r="BU511" s="12">
        <f>IFERROR((SUMIFS('OP Units'!P:P,'OP Units'!$A:$A,$D511)-SUMIFS('Forecast Data'!$H:$H,'Forecast Data'!$C:$C,BU$6,'Forecast Data'!$B:$B,$D511))/SUMIFS('Forecast Data'!$H:$H,'Forecast Data'!$C:$C,BU$6,'Forecast Data'!$B:$B,$D511),"")</f>
        <v>-0.14228052472250252</v>
      </c>
      <c r="BV511" s="12"/>
      <c r="BW511" s="11">
        <f>(SUMIFS('Forecast Data'!H:H,'Forecast Data'!B:B,D511,'Forecast Data'!C:C,BK$6)+SUMIFS('Forecast Data'!H:H,'Forecast Data'!B:B,D511,'Forecast Data'!C:C,BL$6)+SUMIFS('Forecast Data'!H:H,'Forecast Data'!B:B,D511,'Forecast Data'!C:C,BM$6)+SUMIFS('Forecast Data'!H:H,'Forecast Data'!B:B,D511,'Forecast Data'!C:C,BN$6)+SUMIFS('Forecast Data'!H:H,'Forecast Data'!B:B,D511,'Forecast Data'!C:C,BO$6)+SUMIFS('Forecast Data'!H:H,'Forecast Data'!B:B,D511,'Forecast Data'!C:C,BP$6)+SUMIFS('Forecast Data'!H:H,'Forecast Data'!B:B,D511,'Forecast Data'!C:C,BQ$6)+SUMIFS('Forecast Data'!H:H,'Forecast Data'!B:B,D511,'Forecast Data'!C:C,BJ$6))/8</f>
        <v>1161.25</v>
      </c>
      <c r="BX511" s="12">
        <f>IFERROR((SUM(W511:AD511)-(SUMIFS('Forecast Data'!H:H,'Forecast Data'!B:B,B511,'Forecast Data'!C:C,BJ$6)+SUMIFS('Forecast Data'!H:H,'Forecast Data'!B:B,B511,'Forecast Data'!C:C,BK$6)+SUMIFS('Forecast Data'!H:H,'Forecast Data'!B:B,B511,'Forecast Data'!C:C,BL$6)+SUMIFS('Forecast Data'!H:H,'Forecast Data'!B:B,B511,'Forecast Data'!C:C,BM$6)+SUMIFS('Forecast Data'!H:H,'Forecast Data'!B:B,B511,'Forecast Data'!C:C,BN$6)+SUMIFS('Forecast Data'!H:H,'Forecast Data'!B:B,B511,'Forecast Data'!C:C,BO$6)+SUMIFS('Forecast Data'!H:H,'Forecast Data'!B:B,B511,'Forecast Data'!C:C,BP$6)+SUMIFS('Forecast Data'!H:H,'Forecast Data'!B:B,B511,'Forecast Data'!C:C,BQ$6)))/(SUMIFS('Forecast Data'!H:H,'Forecast Data'!B:B,B511,'Forecast Data'!C:C,BJ$6)+SUMIFS('Forecast Data'!H:H,'Forecast Data'!B:B,B511,'Forecast Data'!C:C,BK$6)+SUMIFS('Forecast Data'!H:H,'Forecast Data'!B:B,B511,'Forecast Data'!C:C,BL$6)+SUMIFS('Forecast Data'!H:H,'Forecast Data'!B:B,B511,'Forecast Data'!C:C,BM$6)+SUMIFS('Forecast Data'!H:H,'Forecast Data'!B:B,B511,'Forecast Data'!C:C,BN$6)+SUMIFS('Forecast Data'!H:H,'Forecast Data'!B:B,B511,'Forecast Data'!C:C,BO$6)+SUMIFS('Forecast Data'!H:H,'Forecast Data'!B:B,B511,'Forecast Data'!C:C,BP$6)+SUMIFS('Forecast Data'!H:H,'Forecast Data'!B:B,B511,'Forecast Data'!C:C,BQ$6)),"")</f>
        <v>-0.31571582346609256</v>
      </c>
      <c r="BY511" s="12">
        <f t="shared" si="68"/>
        <v>-2.0138584244700476E-4</v>
      </c>
      <c r="BZ511" s="16">
        <f t="shared" si="69"/>
        <v>-3.0147537985478418E-4</v>
      </c>
      <c r="CA511" s="13">
        <f t="shared" si="70"/>
        <v>1.0008953740777942E-2</v>
      </c>
      <c r="CB511" s="12">
        <f t="shared" si="71"/>
        <v>1.0008953740777942E-4</v>
      </c>
      <c r="CC511" s="12"/>
      <c r="CD511" s="11">
        <f>(SUMIFS('Forecast Data'!H:H,'Forecast Data'!B:B,D511,'Forecast Data'!C:C,BK$6)+SUMIFS('Forecast Data'!H:H,'Forecast Data'!B:B,D511,'Forecast Data'!C:C,BL$6)+SUMIFS('Forecast Data'!H:H,'Forecast Data'!B:B,D511,'Forecast Data'!C:C,BM$6)+SUMIFS('Forecast Data'!H:H,'Forecast Data'!B:B,D511,'Forecast Data'!C:C,BJ$6))/4</f>
        <v>1276.25</v>
      </c>
      <c r="CE511" s="12">
        <f>IFERROR((SUM(W511:Z511)-(SUMIFS('Forecast Data'!H:H,'Forecast Data'!B:B,D511,'Forecast Data'!C:C,BJ$6)+SUMIFS('Forecast Data'!H:H,'Forecast Data'!B:B,D511,'Forecast Data'!C:C,BK$6)+SUMIFS('Forecast Data'!H:H,'Forecast Data'!B:B,D511,'Forecast Data'!C:C,BL$6)+SUMIFS('Forecast Data'!H:H,'Forecast Data'!B:B,D511,'Forecast Data'!C:C,BM$6)))/(SUMIFS('Forecast Data'!H:H,'Forecast Data'!B:B,D511,'Forecast Data'!C:C,BJ$6)+SUMIFS('Forecast Data'!H:H,'Forecast Data'!B:B,D511,'Forecast Data'!C:C,BK$6)+SUMIFS('Forecast Data'!H:H,'Forecast Data'!B:B,D511,'Forecast Data'!C:C,BL$6)+SUMIFS('Forecast Data'!H:H,'Forecast Data'!B:B,D511,'Forecast Data'!C:C,BM$6)),"")</f>
        <v>-0.3672869735553379</v>
      </c>
      <c r="CF511" s="12">
        <f t="shared" si="72"/>
        <v>-2.0138584244700476E-4</v>
      </c>
      <c r="CG511" s="12">
        <f t="shared" si="73"/>
        <v>-3.9299333694009899E-4</v>
      </c>
      <c r="CH511" s="13">
        <f t="shared" si="74"/>
        <v>1.9160749449309424E-2</v>
      </c>
      <c r="CI511" s="13"/>
    </row>
    <row r="512" spans="1:87" ht="13.2">
      <c r="A512" s="1"/>
      <c r="B512" t="str">
        <f t="shared" si="82"/>
        <v>Weider</v>
      </c>
      <c r="C512" t="s">
        <v>44</v>
      </c>
      <c r="D512" t="s">
        <v>544</v>
      </c>
      <c r="E512" s="11">
        <f>SUMIFS('Fin Data'!F:F,'Fin Data'!A:A,D512)</f>
        <v>400</v>
      </c>
      <c r="F512" s="11">
        <f>SUMIFS('Fin Data with 6 week hist'!I:I,'Fin Data with 6 week hist'!$A:$A,$D512)</f>
        <v>1777</v>
      </c>
      <c r="G512" s="11">
        <f>SUMIFS('Fin Data with 6 week hist'!J:J,'Fin Data with 6 week hist'!$A:$A,$D512)</f>
        <v>1872</v>
      </c>
      <c r="H512" s="11">
        <f>SUMIFS('Fin Data with 6 week hist'!K:K,'Fin Data with 6 week hist'!$A:$A,$D512)+SUMIFS('Unit Cancellations'!D:D,'Unit Cancellations'!$B:$B,$D512)</f>
        <v>1843</v>
      </c>
      <c r="I512" s="11">
        <f>SUMIFS('Fin Data with 6 week hist'!L:L,'Fin Data with 6 week hist'!$A:$A,$D512)+SUMIFS('Unit Cancellations'!E:E,'Unit Cancellations'!$B:$B,$D512)</f>
        <v>1731</v>
      </c>
      <c r="J512" s="11">
        <f>SUMIFS('Fin Data with 6 week hist'!M:M,'Fin Data with 6 week hist'!$A:$A,$D512)+SUMIFS('Unit Cancellations'!F:F,'Unit Cancellations'!$B:$B,$D512)</f>
        <v>1928</v>
      </c>
      <c r="K512" s="11">
        <f>SUMIFS('Fin Data with 6 week hist'!N:N,'Fin Data with 6 week hist'!$A:$A,$D512)+SUMIFS('Unit Cancellations'!G:G,'Unit Cancellations'!$B:$B,$D512)</f>
        <v>2063</v>
      </c>
      <c r="L512" s="11">
        <f>SUMIFS('Fin Data'!AN:AN,'Fin Data'!A:A,D512)</f>
        <v>1869.5</v>
      </c>
      <c r="M512" s="12">
        <f>IFERROR(SUMIFS('Fin Data'!AO:AO,'Fin Data'!A:A,D512),"")</f>
        <v>3.6737500000000001</v>
      </c>
      <c r="N512" s="1"/>
      <c r="O512" s="11">
        <f t="shared" si="63"/>
        <v>1907</v>
      </c>
      <c r="P512" s="12">
        <f t="shared" si="64"/>
        <v>1.7389587073608617</v>
      </c>
      <c r="Q512" s="1"/>
      <c r="R512" s="11">
        <f t="shared" si="65"/>
        <v>1912.75</v>
      </c>
      <c r="S512" s="12">
        <f t="shared" si="66"/>
        <v>1.8474134722739115</v>
      </c>
      <c r="T512" s="11">
        <f t="shared" si="67"/>
        <v>1130.375</v>
      </c>
      <c r="U512" s="1" t="e">
        <f t="shared" si="83"/>
        <v>#REF!</v>
      </c>
      <c r="V512" s="1"/>
      <c r="W512" s="11">
        <f>SUMIFS('Forecast Data'!$D:$D,'Forecast Data'!$C:$C,W$6,'Forecast Data'!$B:$B,$D512)</f>
        <v>1879</v>
      </c>
      <c r="X512" s="11">
        <f>SUMIFS('Forecast Data'!$D:$D,'Forecast Data'!$C:$C,X$6,'Forecast Data'!$B:$B,$D512)</f>
        <v>1893</v>
      </c>
      <c r="Y512" s="11">
        <f>SUMIFS('Forecast Data'!$D:$D,'Forecast Data'!$C:$C,Y$6,'Forecast Data'!$B:$B,$D512)</f>
        <v>1923</v>
      </c>
      <c r="Z512" s="11">
        <f>SUMIFS('Forecast Data'!$D:$D,'Forecast Data'!$C:$C,Z$6,'Forecast Data'!$B:$B,$D512)</f>
        <v>1933</v>
      </c>
      <c r="AA512" s="11">
        <f>SUMIFS('Forecast Data'!$D:$D,'Forecast Data'!$C:$C,AA$6,'Forecast Data'!$B:$B,$D512)</f>
        <v>1920</v>
      </c>
      <c r="AB512" s="11">
        <f>SUMIFS('Forecast Data'!$D:$D,'Forecast Data'!$C:$C,AB$6,'Forecast Data'!$B:$B,$D512)</f>
        <v>1931</v>
      </c>
      <c r="AC512" s="11">
        <f>SUMIFS('Forecast Data'!$D:$D,'Forecast Data'!$C:$C,AC$6,'Forecast Data'!$B:$B,$D512)</f>
        <v>1907</v>
      </c>
      <c r="AD512" s="11">
        <f>SUMIFS('Forecast Data'!$D:$D,'Forecast Data'!$C:$C,AD$6,'Forecast Data'!$B:$B,$D512)</f>
        <v>1916</v>
      </c>
      <c r="AE512" s="11">
        <f>SUMIFS('Forecast Data'!$D:$D,'Forecast Data'!$C:$C,AE$6,'Forecast Data'!$B:$B,$D512)</f>
        <v>1916</v>
      </c>
      <c r="AF512" s="11">
        <f>SUMIFS('Forecast Data'!$D:$D,'Forecast Data'!$C:$C,AF$6,'Forecast Data'!$B:$B,$D512)</f>
        <v>1077</v>
      </c>
      <c r="AG512" s="11">
        <f>SUMIFS('Forecast Data'!$D:$D,'Forecast Data'!$C:$C,AG$6,'Forecast Data'!$B:$B,$D512)</f>
        <v>926</v>
      </c>
      <c r="AH512" s="11">
        <f>SUMIFS('Forecast Data'!$D:$D,'Forecast Data'!$C:$C,AH$6,'Forecast Data'!$B:$B,$D512)</f>
        <v>918</v>
      </c>
      <c r="AI512" s="1"/>
      <c r="AJ512" s="12">
        <f>IF(SUMIFS('Forecast Data'!$E:$E,'Forecast Data'!$C:$C,AJ$6,'Forecast Data'!$B:$B,$D512)=0,"",SUMIFS('Forecast Data'!$E:$E,'Forecast Data'!$C:$C,AJ$6,'Forecast Data'!$B:$B,$D512))</f>
        <v>1.62</v>
      </c>
      <c r="AK512" s="12">
        <f>IF(SUMIFS('Forecast Data'!$E:$E,'Forecast Data'!$C:$C,AK$6,'Forecast Data'!$B:$B,$D512)=0,"",SUMIFS('Forecast Data'!$E:$E,'Forecast Data'!$C:$C,AK$6,'Forecast Data'!$B:$B,$D512))</f>
        <v>1.55</v>
      </c>
      <c r="AL512" s="12">
        <f>IF(SUMIFS('Forecast Data'!$E:$E,'Forecast Data'!$C:$C,AL$6,'Forecast Data'!$B:$B,$D512)=0,"",SUMIFS('Forecast Data'!$E:$E,'Forecast Data'!$C:$C,AL$6,'Forecast Data'!$B:$B,$D512))</f>
        <v>1.54</v>
      </c>
      <c r="AM512" s="12">
        <f>IF(SUMIFS('Forecast Data'!$E:$E,'Forecast Data'!$C:$C,AM$6,'Forecast Data'!$B:$B,$D512)=0,"",SUMIFS('Forecast Data'!$E:$E,'Forecast Data'!$C:$C,AM$6,'Forecast Data'!$B:$B,$D512))</f>
        <v>2.39</v>
      </c>
      <c r="AN512" s="12">
        <f>IF(SUMIFS('Forecast Data'!$E:$E,'Forecast Data'!$C:$C,AN$6,'Forecast Data'!$B:$B,$D512)=0,"",SUMIFS('Forecast Data'!$E:$E,'Forecast Data'!$C:$C,AN$6,'Forecast Data'!$B:$B,$D512))</f>
        <v>2.31</v>
      </c>
      <c r="AO512" s="12">
        <f>IF(SUMIFS('Forecast Data'!$E:$E,'Forecast Data'!$C:$C,AO$6,'Forecast Data'!$B:$B,$D512)=0,"",SUMIFS('Forecast Data'!$E:$E,'Forecast Data'!$C:$C,AO$6,'Forecast Data'!$B:$B,$D512))</f>
        <v>1.96</v>
      </c>
      <c r="AP512" s="12">
        <f>IF(SUMIFS('Forecast Data'!$E:$E,'Forecast Data'!$C:$C,AP$6,'Forecast Data'!$B:$B,$D512)=0,"",SUMIFS('Forecast Data'!$E:$E,'Forecast Data'!$C:$C,AP$6,'Forecast Data'!$B:$B,$D512))</f>
        <v>1.75</v>
      </c>
      <c r="AQ512" s="12">
        <f>IF(SUMIFS('Forecast Data'!$E:$E,'Forecast Data'!$C:$C,AQ$6,'Forecast Data'!$B:$B,$D512)=0,"",SUMIFS('Forecast Data'!$E:$E,'Forecast Data'!$C:$C,AQ$6,'Forecast Data'!$B:$B,$D512))</f>
        <v>1.89</v>
      </c>
      <c r="AR512" s="12">
        <f>IF(SUMIFS('Forecast Data'!$E:$E,'Forecast Data'!$C:$C,AR$6,'Forecast Data'!$B:$B,$D512)=0,"",SUMIFS('Forecast Data'!$E:$E,'Forecast Data'!$C:$C,AR$6,'Forecast Data'!$B:$B,$D512))</f>
        <v>3.57</v>
      </c>
      <c r="AS512" s="12">
        <f>IF(SUMIFS('Forecast Data'!$E:$E,'Forecast Data'!$C:$C,AS$6,'Forecast Data'!$B:$B,$D512)=0,"",SUMIFS('Forecast Data'!$E:$E,'Forecast Data'!$C:$C,AS$6,'Forecast Data'!$B:$B,$D512))</f>
        <v>1.48</v>
      </c>
      <c r="AT512" s="12">
        <f>IF(SUMIFS('Forecast Data'!$E:$E,'Forecast Data'!$C:$C,AT$6,'Forecast Data'!$B:$B,$D512)=0,"",SUMIFS('Forecast Data'!$E:$E,'Forecast Data'!$C:$C,AT$6,'Forecast Data'!$B:$B,$D512))</f>
        <v>0.56000000000000005</v>
      </c>
      <c r="AU512" s="12">
        <f>IF(SUMIFS('Forecast Data'!$E:$E,'Forecast Data'!$C:$C,AU$6,'Forecast Data'!$B:$B,$D512)=0,"",SUMIFS('Forecast Data'!$E:$E,'Forecast Data'!$C:$C,AU$6,'Forecast Data'!$B:$B,$D512))</f>
        <v>0.55000000000000004</v>
      </c>
      <c r="AV512" s="1"/>
      <c r="AW512" s="11">
        <f>SUMIFS('OP Units'!E:E,'OP Units'!$A:$A,$D512)</f>
        <v>1012</v>
      </c>
      <c r="AX512" s="11">
        <f>SUMIFS('OP Units'!F:F,'OP Units'!$A:$A,$D512)</f>
        <v>1066</v>
      </c>
      <c r="AY512" s="11">
        <f>SUMIFS('OP Units'!G:G,'OP Units'!$A:$A,$D512)</f>
        <v>226</v>
      </c>
      <c r="AZ512" s="11">
        <f>SUMIFS('OP Units'!H:H,'OP Units'!$A:$A,$D512)</f>
        <v>1107</v>
      </c>
      <c r="BA512" s="11">
        <f>SUMIFS('OP Units'!I:I,'OP Units'!$A:$A,$D512)</f>
        <v>1598</v>
      </c>
      <c r="BB512" s="11">
        <f>SUMIFS('OP Units'!J:J,'OP Units'!$A:$A,$D512)</f>
        <v>1965</v>
      </c>
      <c r="BC512" s="11">
        <f>SUMIFS('OP Units'!K:K,'OP Units'!$A:$A,$D512)</f>
        <v>1001</v>
      </c>
      <c r="BD512" s="11">
        <f>SUMIFS('OP Units'!L:L,'OP Units'!$A:$A,$D512)</f>
        <v>1068</v>
      </c>
      <c r="BE512" s="11">
        <f>SUMIFS('OP Units'!M:M,'OP Units'!$A:$A,$D512)</f>
        <v>1029</v>
      </c>
      <c r="BF512" s="11">
        <f>SUMIFS('OP Units'!N:N,'OP Units'!$A:$A,$D512)</f>
        <v>1411</v>
      </c>
      <c r="BG512" s="11">
        <f>SUMIFS('OP Units'!O:O,'OP Units'!$A:$A,$D512)</f>
        <v>1412</v>
      </c>
      <c r="BH512" s="11">
        <f>SUMIFS('OP Units'!P:P,'OP Units'!$A:$A,$D512)</f>
        <v>1400</v>
      </c>
      <c r="BI512" s="1"/>
      <c r="BJ512" s="12">
        <f>IFERROR((SUMIFS('OP Units'!E:E,'OP Units'!$A:$A,$D512)-SUMIFS('Forecast Data'!$H:$H,'Forecast Data'!$C:$C,BJ$6,'Forecast Data'!$B:$B,$D512))/SUMIFS('Forecast Data'!$H:$H,'Forecast Data'!$C:$C,BJ$6,'Forecast Data'!$B:$B,$D512),"")</f>
        <v>0.41143654114365413</v>
      </c>
      <c r="BK512" s="12">
        <f>IFERROR((SUMIFS('OP Units'!F:F,'OP Units'!$A:$A,$D512)-SUMIFS('Forecast Data'!$H:$H,'Forecast Data'!$C:$C,BK$6,'Forecast Data'!$B:$B,$D512))/SUMIFS('Forecast Data'!$H:$H,'Forecast Data'!$C:$C,BK$6,'Forecast Data'!$B:$B,$D512),"")</f>
        <v>0.43859649122807015</v>
      </c>
      <c r="BL512" s="12">
        <f>IFERROR((SUMIFS('OP Units'!G:G,'OP Units'!$A:$A,$D512)-SUMIFS('Forecast Data'!$H:$H,'Forecast Data'!$C:$C,BL$6,'Forecast Data'!$B:$B,$D512))/SUMIFS('Forecast Data'!$H:$H,'Forecast Data'!$C:$C,BL$6,'Forecast Data'!$B:$B,$D512),"")</f>
        <v>-0.70105820105820105</v>
      </c>
      <c r="BM512" s="12">
        <f>IFERROR((SUMIFS('OP Units'!H:H,'OP Units'!$A:$A,$D512)-SUMIFS('Forecast Data'!$H:$H,'Forecast Data'!$C:$C,BM$6,'Forecast Data'!$B:$B,$D512))/SUMIFS('Forecast Data'!$H:$H,'Forecast Data'!$C:$C,BM$6,'Forecast Data'!$B:$B,$D512),"")</f>
        <v>0.93870402802101571</v>
      </c>
      <c r="BN512" s="12">
        <f>IFERROR((SUMIFS('OP Units'!I:I,'OP Units'!$A:$A,$D512)-SUMIFS('Forecast Data'!$H:$H,'Forecast Data'!$C:$C,BN$6,'Forecast Data'!$B:$B,$D512))/SUMIFS('Forecast Data'!$H:$H,'Forecast Data'!$C:$C,BN$6,'Forecast Data'!$B:$B,$D512),"")</f>
        <v>1.7504302925989672</v>
      </c>
      <c r="BO512" s="12">
        <f>IFERROR((SUMIFS('OP Units'!J:J,'OP Units'!$A:$A,$D512)-SUMIFS('Forecast Data'!$H:$H,'Forecast Data'!$C:$C,BO$6,'Forecast Data'!$B:$B,$D512))/SUMIFS('Forecast Data'!$H:$H,'Forecast Data'!$C:$C,BO$6,'Forecast Data'!$B:$B,$D512),"")</f>
        <v>2.0138036809815949</v>
      </c>
      <c r="BP512" s="12">
        <f>IFERROR((SUMIFS('OP Units'!K:K,'OP Units'!$A:$A,$D512)-SUMIFS('Forecast Data'!$H:$H,'Forecast Data'!$C:$C,BP$6,'Forecast Data'!$B:$B,$D512))/SUMIFS('Forecast Data'!$H:$H,'Forecast Data'!$C:$C,BP$6,'Forecast Data'!$B:$B,$D512),"")</f>
        <v>0.44236311239193082</v>
      </c>
      <c r="BQ512" s="12">
        <f>IFERROR((SUMIFS('OP Units'!L:L,'OP Units'!$A:$A,$D512)-SUMIFS('Forecast Data'!$H:$H,'Forecast Data'!$C:$C,BQ$6,'Forecast Data'!$B:$B,$D512))/SUMIFS('Forecast Data'!$H:$H,'Forecast Data'!$C:$C,BQ$6,'Forecast Data'!$B:$B,$D512),"")</f>
        <v>0.61329305135951662</v>
      </c>
      <c r="BR512" s="12">
        <f>IFERROR((SUMIFS('OP Units'!M:M,'OP Units'!$A:$A,$D512)-SUMIFS('Forecast Data'!$H:$H,'Forecast Data'!$C:$C,BR$6,'Forecast Data'!$B:$B,$D512))/SUMIFS('Forecast Data'!$H:$H,'Forecast Data'!$C:$C,BR$6,'Forecast Data'!$B:$B,$D512),"")</f>
        <v>1.4558472553699284</v>
      </c>
      <c r="BS512" s="12">
        <f>IFERROR((SUMIFS('OP Units'!N:N,'OP Units'!$A:$A,$D512)-SUMIFS('Forecast Data'!$H:$H,'Forecast Data'!$C:$C,BS$6,'Forecast Data'!$B:$B,$D512))/SUMIFS('Forecast Data'!$H:$H,'Forecast Data'!$C:$C,BS$6,'Forecast Data'!$B:$B,$D512),"")</f>
        <v>2.2436781609195404</v>
      </c>
      <c r="BT512" s="12">
        <f>IFERROR((SUMIFS('OP Units'!O:O,'OP Units'!$A:$A,$D512)-SUMIFS('Forecast Data'!$H:$H,'Forecast Data'!$C:$C,BT$6,'Forecast Data'!$B:$B,$D512))/SUMIFS('Forecast Data'!$H:$H,'Forecast Data'!$C:$C,BT$6,'Forecast Data'!$B:$B,$D512),"")</f>
        <v>1.373109243697479</v>
      </c>
      <c r="BU512" s="12">
        <f>IFERROR((SUMIFS('OP Units'!P:P,'OP Units'!$A:$A,$D512)-SUMIFS('Forecast Data'!$H:$H,'Forecast Data'!$C:$C,BU$6,'Forecast Data'!$B:$B,$D512))/SUMIFS('Forecast Data'!$H:$H,'Forecast Data'!$C:$C,BU$6,'Forecast Data'!$B:$B,$D512),"")</f>
        <v>1.3688663282571911</v>
      </c>
      <c r="BV512" s="12"/>
      <c r="BW512" s="11">
        <f>(SUMIFS('Forecast Data'!H:H,'Forecast Data'!B:B,D512,'Forecast Data'!C:C,BK$6)+SUMIFS('Forecast Data'!H:H,'Forecast Data'!B:B,D512,'Forecast Data'!C:C,BL$6)+SUMIFS('Forecast Data'!H:H,'Forecast Data'!B:B,D512,'Forecast Data'!C:C,BM$6)+SUMIFS('Forecast Data'!H:H,'Forecast Data'!B:B,D512,'Forecast Data'!C:C,BN$6)+SUMIFS('Forecast Data'!H:H,'Forecast Data'!B:B,D512,'Forecast Data'!C:C,BO$6)+SUMIFS('Forecast Data'!H:H,'Forecast Data'!B:B,D512,'Forecast Data'!C:C,BP$6)+SUMIFS('Forecast Data'!H:H,'Forecast Data'!B:B,D512,'Forecast Data'!C:C,BQ$6)+SUMIFS('Forecast Data'!H:H,'Forecast Data'!B:B,D512,'Forecast Data'!C:C,BJ$6))/8</f>
        <v>671.75</v>
      </c>
      <c r="BX512" s="12">
        <f>IFERROR((SUM(W512:AD512)-(SUMIFS('Forecast Data'!H:H,'Forecast Data'!B:B,B512,'Forecast Data'!C:C,BJ$6)+SUMIFS('Forecast Data'!H:H,'Forecast Data'!B:B,B512,'Forecast Data'!C:C,BK$6)+SUMIFS('Forecast Data'!H:H,'Forecast Data'!B:B,B512,'Forecast Data'!C:C,BL$6)+SUMIFS('Forecast Data'!H:H,'Forecast Data'!B:B,B512,'Forecast Data'!C:C,BM$6)+SUMIFS('Forecast Data'!H:H,'Forecast Data'!B:B,B512,'Forecast Data'!C:C,BN$6)+SUMIFS('Forecast Data'!H:H,'Forecast Data'!B:B,B512,'Forecast Data'!C:C,BO$6)+SUMIFS('Forecast Data'!H:H,'Forecast Data'!B:B,B512,'Forecast Data'!C:C,BP$6)+SUMIFS('Forecast Data'!H:H,'Forecast Data'!B:B,B512,'Forecast Data'!C:C,BQ$6)))/(SUMIFS('Forecast Data'!H:H,'Forecast Data'!B:B,B512,'Forecast Data'!C:C,BJ$6)+SUMIFS('Forecast Data'!H:H,'Forecast Data'!B:B,B512,'Forecast Data'!C:C,BK$6)+SUMIFS('Forecast Data'!H:H,'Forecast Data'!B:B,B512,'Forecast Data'!C:C,BL$6)+SUMIFS('Forecast Data'!H:H,'Forecast Data'!B:B,B512,'Forecast Data'!C:C,BM$6)+SUMIFS('Forecast Data'!H:H,'Forecast Data'!B:B,B512,'Forecast Data'!C:C,BN$6)+SUMIFS('Forecast Data'!H:H,'Forecast Data'!B:B,B512,'Forecast Data'!C:C,BO$6)+SUMIFS('Forecast Data'!H:H,'Forecast Data'!B:B,B512,'Forecast Data'!C:C,BP$6)+SUMIFS('Forecast Data'!H:H,'Forecast Data'!B:B,B512,'Forecast Data'!C:C,BQ$6)),"")</f>
        <v>1.8474134722739115</v>
      </c>
      <c r="BY512" s="12">
        <f t="shared" si="68"/>
        <v>1.2566305540376791E-3</v>
      </c>
      <c r="BZ512" s="16">
        <f t="shared" si="69"/>
        <v>1.0204730893959419E-3</v>
      </c>
      <c r="CA512" s="13">
        <f t="shared" si="70"/>
        <v>2.3615746464173727E-2</v>
      </c>
      <c r="CB512" s="12">
        <f t="shared" si="71"/>
        <v>2.3615746464173727E-4</v>
      </c>
      <c r="CC512" s="12"/>
      <c r="CD512" s="11">
        <f>(SUMIFS('Forecast Data'!H:H,'Forecast Data'!B:B,D512,'Forecast Data'!C:C,BK$6)+SUMIFS('Forecast Data'!H:H,'Forecast Data'!B:B,D512,'Forecast Data'!C:C,BL$6)+SUMIFS('Forecast Data'!H:H,'Forecast Data'!B:B,D512,'Forecast Data'!C:C,BM$6)+SUMIFS('Forecast Data'!H:H,'Forecast Data'!B:B,D512,'Forecast Data'!C:C,BJ$6))/4</f>
        <v>696.25</v>
      </c>
      <c r="CE512" s="12">
        <f>IFERROR((SUM(W512:Z512)-(SUMIFS('Forecast Data'!H:H,'Forecast Data'!B:B,D512,'Forecast Data'!C:C,BJ$6)+SUMIFS('Forecast Data'!H:H,'Forecast Data'!B:B,D512,'Forecast Data'!C:C,BK$6)+SUMIFS('Forecast Data'!H:H,'Forecast Data'!B:B,D512,'Forecast Data'!C:C,BL$6)+SUMIFS('Forecast Data'!H:H,'Forecast Data'!B:B,D512,'Forecast Data'!C:C,BM$6)))/(SUMIFS('Forecast Data'!H:H,'Forecast Data'!B:B,D512,'Forecast Data'!C:C,BJ$6)+SUMIFS('Forecast Data'!H:H,'Forecast Data'!B:B,D512,'Forecast Data'!C:C,BK$6)+SUMIFS('Forecast Data'!H:H,'Forecast Data'!B:B,D512,'Forecast Data'!C:C,BL$6)+SUMIFS('Forecast Data'!H:H,'Forecast Data'!B:B,D512,'Forecast Data'!C:C,BM$6)),"")</f>
        <v>1.7389587073608617</v>
      </c>
      <c r="CF512" s="12">
        <f t="shared" si="72"/>
        <v>1.2566305540376791E-3</v>
      </c>
      <c r="CG512" s="12">
        <f t="shared" si="73"/>
        <v>1.0150755897604797E-3</v>
      </c>
      <c r="CH512" s="13">
        <f t="shared" si="74"/>
        <v>2.4155496427719948E-2</v>
      </c>
      <c r="CI512" s="13"/>
    </row>
    <row r="513" spans="1:87" ht="13.2">
      <c r="A513" s="1"/>
      <c r="B513" t="str">
        <f t="shared" si="82"/>
        <v>Victorinox</v>
      </c>
      <c r="D513" t="s">
        <v>545</v>
      </c>
      <c r="E513" s="11">
        <f>SUMIFS('Fin Data'!F:F,'Fin Data'!A:A,D513)</f>
        <v>507</v>
      </c>
      <c r="F513" s="11">
        <f>SUMIFS('Fin Data with 6 week hist'!I:I,'Fin Data with 6 week hist'!$A:$A,$D513)</f>
        <v>869</v>
      </c>
      <c r="G513" s="11">
        <f>SUMIFS('Fin Data with 6 week hist'!J:J,'Fin Data with 6 week hist'!$A:$A,$D513)</f>
        <v>957</v>
      </c>
      <c r="H513" s="11">
        <f>SUMIFS('Fin Data with 6 week hist'!K:K,'Fin Data with 6 week hist'!$A:$A,$D513)+SUMIFS('Unit Cancellations'!D:D,'Unit Cancellations'!$B:$B,$D513)</f>
        <v>780</v>
      </c>
      <c r="I513" s="11">
        <f>SUMIFS('Fin Data with 6 week hist'!L:L,'Fin Data with 6 week hist'!$A:$A,$D513)+SUMIFS('Unit Cancellations'!E:E,'Unit Cancellations'!$B:$B,$D513)</f>
        <v>541</v>
      </c>
      <c r="J513" s="11">
        <f>SUMIFS('Fin Data with 6 week hist'!M:M,'Fin Data with 6 week hist'!$A:$A,$D513)+SUMIFS('Unit Cancellations'!F:F,'Unit Cancellations'!$B:$B,$D513)</f>
        <v>539</v>
      </c>
      <c r="K513" s="11">
        <f>SUMIFS('Fin Data with 6 week hist'!N:N,'Fin Data with 6 week hist'!$A:$A,$D513)+SUMIFS('Unit Cancellations'!G:G,'Unit Cancellations'!$B:$B,$D513)</f>
        <v>516</v>
      </c>
      <c r="L513" s="11">
        <f>SUMIFS('Fin Data'!AN:AN,'Fin Data'!A:A,D513)</f>
        <v>700.66666666666663</v>
      </c>
      <c r="M513" s="12">
        <f>IFERROR(SUMIFS('Fin Data'!AO:AO,'Fin Data'!A:A,D513),"")</f>
        <v>0.38198553583168959</v>
      </c>
      <c r="N513" s="1"/>
      <c r="O513" s="11">
        <f t="shared" si="63"/>
        <v>487.75</v>
      </c>
      <c r="P513" s="12">
        <f t="shared" si="64"/>
        <v>-0.18708333333333332</v>
      </c>
      <c r="Q513" s="1"/>
      <c r="R513" s="11">
        <f t="shared" si="65"/>
        <v>450</v>
      </c>
      <c r="S513" s="12">
        <f t="shared" si="66"/>
        <v>-0.26977687626774849</v>
      </c>
      <c r="T513" s="11">
        <f t="shared" si="67"/>
        <v>242.75</v>
      </c>
      <c r="U513" s="1" t="e">
        <f t="shared" si="83"/>
        <v>#REF!</v>
      </c>
      <c r="V513" s="1"/>
      <c r="W513" s="11">
        <f>SUMIFS('Forecast Data'!$D:$D,'Forecast Data'!$C:$C,W$6,'Forecast Data'!$B:$B,$D513)</f>
        <v>519</v>
      </c>
      <c r="X513" s="11">
        <f>SUMIFS('Forecast Data'!$D:$D,'Forecast Data'!$C:$C,X$6,'Forecast Data'!$B:$B,$D513)</f>
        <v>508</v>
      </c>
      <c r="Y513" s="11">
        <f>SUMIFS('Forecast Data'!$D:$D,'Forecast Data'!$C:$C,Y$6,'Forecast Data'!$B:$B,$D513)</f>
        <v>473</v>
      </c>
      <c r="Z513" s="11">
        <f>SUMIFS('Forecast Data'!$D:$D,'Forecast Data'!$C:$C,Z$6,'Forecast Data'!$B:$B,$D513)</f>
        <v>451</v>
      </c>
      <c r="AA513" s="11">
        <f>SUMIFS('Forecast Data'!$D:$D,'Forecast Data'!$C:$C,AA$6,'Forecast Data'!$B:$B,$D513)</f>
        <v>427</v>
      </c>
      <c r="AB513" s="11">
        <f>SUMIFS('Forecast Data'!$D:$D,'Forecast Data'!$C:$C,AB$6,'Forecast Data'!$B:$B,$D513)</f>
        <v>410</v>
      </c>
      <c r="AC513" s="11">
        <f>SUMIFS('Forecast Data'!$D:$D,'Forecast Data'!$C:$C,AC$6,'Forecast Data'!$B:$B,$D513)</f>
        <v>404</v>
      </c>
      <c r="AD513" s="11">
        <f>SUMIFS('Forecast Data'!$D:$D,'Forecast Data'!$C:$C,AD$6,'Forecast Data'!$B:$B,$D513)</f>
        <v>408</v>
      </c>
      <c r="AE513" s="11">
        <f>SUMIFS('Forecast Data'!$D:$D,'Forecast Data'!$C:$C,AE$6,'Forecast Data'!$B:$B,$D513)</f>
        <v>401</v>
      </c>
      <c r="AF513" s="11">
        <f>SUMIFS('Forecast Data'!$D:$D,'Forecast Data'!$C:$C,AF$6,'Forecast Data'!$B:$B,$D513)</f>
        <v>396</v>
      </c>
      <c r="AG513" s="11">
        <f>SUMIFS('Forecast Data'!$D:$D,'Forecast Data'!$C:$C,AG$6,'Forecast Data'!$B:$B,$D513)</f>
        <v>397</v>
      </c>
      <c r="AH513" s="11">
        <f>SUMIFS('Forecast Data'!$D:$D,'Forecast Data'!$C:$C,AH$6,'Forecast Data'!$B:$B,$D513)</f>
        <v>391</v>
      </c>
      <c r="AI513" s="1"/>
      <c r="AJ513" s="12">
        <f>IF(SUMIFS('Forecast Data'!$E:$E,'Forecast Data'!$C:$C,AJ$6,'Forecast Data'!$B:$B,$D513)=0,"",SUMIFS('Forecast Data'!$E:$E,'Forecast Data'!$C:$C,AJ$6,'Forecast Data'!$B:$B,$D513))</f>
        <v>-0.08</v>
      </c>
      <c r="AK513" s="12">
        <f>IF(SUMIFS('Forecast Data'!$E:$E,'Forecast Data'!$C:$C,AK$6,'Forecast Data'!$B:$B,$D513)=0,"",SUMIFS('Forecast Data'!$E:$E,'Forecast Data'!$C:$C,AK$6,'Forecast Data'!$B:$B,$D513))</f>
        <v>-0.33</v>
      </c>
      <c r="AL513" s="12">
        <f>IF(SUMIFS('Forecast Data'!$E:$E,'Forecast Data'!$C:$C,AL$6,'Forecast Data'!$B:$B,$D513)=0,"",SUMIFS('Forecast Data'!$E:$E,'Forecast Data'!$C:$C,AL$6,'Forecast Data'!$B:$B,$D513))</f>
        <v>-0.18</v>
      </c>
      <c r="AM513" s="12">
        <f>IF(SUMIFS('Forecast Data'!$E:$E,'Forecast Data'!$C:$C,AM$6,'Forecast Data'!$B:$B,$D513)=0,"",SUMIFS('Forecast Data'!$E:$E,'Forecast Data'!$C:$C,AM$6,'Forecast Data'!$B:$B,$D513))</f>
        <v>-0.1</v>
      </c>
      <c r="AN513" s="12">
        <f>IF(SUMIFS('Forecast Data'!$E:$E,'Forecast Data'!$C:$C,AN$6,'Forecast Data'!$B:$B,$D513)=0,"",SUMIFS('Forecast Data'!$E:$E,'Forecast Data'!$C:$C,AN$6,'Forecast Data'!$B:$B,$D513))</f>
        <v>-0.04</v>
      </c>
      <c r="AO513" s="12">
        <f>IF(SUMIFS('Forecast Data'!$E:$E,'Forecast Data'!$C:$C,AO$6,'Forecast Data'!$B:$B,$D513)=0,"",SUMIFS('Forecast Data'!$E:$E,'Forecast Data'!$C:$C,AO$6,'Forecast Data'!$B:$B,$D513))</f>
        <v>-0.27</v>
      </c>
      <c r="AP513" s="12">
        <f>IF(SUMIFS('Forecast Data'!$E:$E,'Forecast Data'!$C:$C,AP$6,'Forecast Data'!$B:$B,$D513)=0,"",SUMIFS('Forecast Data'!$E:$E,'Forecast Data'!$C:$C,AP$6,'Forecast Data'!$B:$B,$D513))</f>
        <v>-0.46</v>
      </c>
      <c r="AQ513" s="12">
        <f>IF(SUMIFS('Forecast Data'!$E:$E,'Forecast Data'!$C:$C,AQ$6,'Forecast Data'!$B:$B,$D513)=0,"",SUMIFS('Forecast Data'!$E:$E,'Forecast Data'!$C:$C,AQ$6,'Forecast Data'!$B:$B,$D513))</f>
        <v>-0.48</v>
      </c>
      <c r="AR513" s="12">
        <f>IF(SUMIFS('Forecast Data'!$E:$E,'Forecast Data'!$C:$C,AR$6,'Forecast Data'!$B:$B,$D513)=0,"",SUMIFS('Forecast Data'!$E:$E,'Forecast Data'!$C:$C,AR$6,'Forecast Data'!$B:$B,$D513))</f>
        <v>-0.54</v>
      </c>
      <c r="AS513" s="12">
        <f>IF(SUMIFS('Forecast Data'!$E:$E,'Forecast Data'!$C:$C,AS$6,'Forecast Data'!$B:$B,$D513)=0,"",SUMIFS('Forecast Data'!$E:$E,'Forecast Data'!$C:$C,AS$6,'Forecast Data'!$B:$B,$D513))</f>
        <v>-0.48</v>
      </c>
      <c r="AT513" s="12">
        <f>IF(SUMIFS('Forecast Data'!$E:$E,'Forecast Data'!$C:$C,AT$6,'Forecast Data'!$B:$B,$D513)=0,"",SUMIFS('Forecast Data'!$E:$E,'Forecast Data'!$C:$C,AT$6,'Forecast Data'!$B:$B,$D513))</f>
        <v>-0.46</v>
      </c>
      <c r="AU513" s="12">
        <f>IF(SUMIFS('Forecast Data'!$E:$E,'Forecast Data'!$C:$C,AU$6,'Forecast Data'!$B:$B,$D513)=0,"",SUMIFS('Forecast Data'!$E:$E,'Forecast Data'!$C:$C,AU$6,'Forecast Data'!$B:$B,$D513))</f>
        <v>-0.5</v>
      </c>
      <c r="AV513" s="1"/>
      <c r="AW513" s="11">
        <f>SUMIFS('OP Units'!E:E,'OP Units'!$A:$A,$D513)</f>
        <v>320</v>
      </c>
      <c r="AX513" s="11">
        <f>SUMIFS('OP Units'!F:F,'OP Units'!$A:$A,$D513)</f>
        <v>210</v>
      </c>
      <c r="AY513" s="11">
        <f>SUMIFS('OP Units'!G:G,'OP Units'!$A:$A,$D513)</f>
        <v>266</v>
      </c>
      <c r="AZ513" s="11">
        <f>SUMIFS('OP Units'!H:H,'OP Units'!$A:$A,$D513)</f>
        <v>224</v>
      </c>
      <c r="BA513" s="11">
        <f>SUMIFS('OP Units'!I:I,'OP Units'!$A:$A,$D513)</f>
        <v>251</v>
      </c>
      <c r="BB513" s="11">
        <f>SUMIFS('OP Units'!J:J,'OP Units'!$A:$A,$D513)</f>
        <v>256</v>
      </c>
      <c r="BC513" s="11">
        <f>SUMIFS('OP Units'!K:K,'OP Units'!$A:$A,$D513)</f>
        <v>204</v>
      </c>
      <c r="BD513" s="11">
        <f>SUMIFS('OP Units'!L:L,'OP Units'!$A:$A,$D513)</f>
        <v>211</v>
      </c>
      <c r="BE513" s="11">
        <f>SUMIFS('OP Units'!M:M,'OP Units'!$A:$A,$D513)</f>
        <v>214</v>
      </c>
      <c r="BF513" s="11">
        <f>SUMIFS('OP Units'!N:N,'OP Units'!$A:$A,$D513)</f>
        <v>247</v>
      </c>
      <c r="BG513" s="11">
        <f>SUMIFS('OP Units'!O:O,'OP Units'!$A:$A,$D513)</f>
        <v>358</v>
      </c>
      <c r="BH513" s="11">
        <f>SUMIFS('OP Units'!P:P,'OP Units'!$A:$A,$D513)</f>
        <v>300</v>
      </c>
      <c r="BI513" s="1"/>
      <c r="BJ513" s="12">
        <f>IFERROR((SUMIFS('OP Units'!E:E,'OP Units'!$A:$A,$D513)-SUMIFS('Forecast Data'!$H:$H,'Forecast Data'!$C:$C,BJ$6,'Forecast Data'!$B:$B,$D513))/SUMIFS('Forecast Data'!$H:$H,'Forecast Data'!$C:$C,BJ$6,'Forecast Data'!$B:$B,$D513),"")</f>
        <v>-0.43562610229276894</v>
      </c>
      <c r="BK513" s="12">
        <f>IFERROR((SUMIFS('OP Units'!F:F,'OP Units'!$A:$A,$D513)-SUMIFS('Forecast Data'!$H:$H,'Forecast Data'!$C:$C,BK$6,'Forecast Data'!$B:$B,$D513))/SUMIFS('Forecast Data'!$H:$H,'Forecast Data'!$C:$C,BK$6,'Forecast Data'!$B:$B,$D513),"")</f>
        <v>-0.72258916776750326</v>
      </c>
      <c r="BL513" s="12">
        <f>IFERROR((SUMIFS('OP Units'!G:G,'OP Units'!$A:$A,$D513)-SUMIFS('Forecast Data'!$H:$H,'Forecast Data'!$C:$C,BL$6,'Forecast Data'!$B:$B,$D513))/SUMIFS('Forecast Data'!$H:$H,'Forecast Data'!$C:$C,BL$6,'Forecast Data'!$B:$B,$D513),"")</f>
        <v>-0.53739130434782612</v>
      </c>
      <c r="BM513" s="12">
        <f>IFERROR((SUMIFS('OP Units'!H:H,'OP Units'!$A:$A,$D513)-SUMIFS('Forecast Data'!$H:$H,'Forecast Data'!$C:$C,BM$6,'Forecast Data'!$B:$B,$D513))/SUMIFS('Forecast Data'!$H:$H,'Forecast Data'!$C:$C,BM$6,'Forecast Data'!$B:$B,$D513),"")</f>
        <v>-0.55289421157684626</v>
      </c>
      <c r="BN513" s="12">
        <f>IFERROR((SUMIFS('OP Units'!I:I,'OP Units'!$A:$A,$D513)-SUMIFS('Forecast Data'!$H:$H,'Forecast Data'!$C:$C,BN$6,'Forecast Data'!$B:$B,$D513))/SUMIFS('Forecast Data'!$H:$H,'Forecast Data'!$C:$C,BN$6,'Forecast Data'!$B:$B,$D513),"")</f>
        <v>-0.43721973094170402</v>
      </c>
      <c r="BO513" s="12">
        <f>IFERROR((SUMIFS('OP Units'!J:J,'OP Units'!$A:$A,$D513)-SUMIFS('Forecast Data'!$H:$H,'Forecast Data'!$C:$C,BO$6,'Forecast Data'!$B:$B,$D513))/SUMIFS('Forecast Data'!$H:$H,'Forecast Data'!$C:$C,BO$6,'Forecast Data'!$B:$B,$D513),"")</f>
        <v>-0.54448398576512458</v>
      </c>
      <c r="BP513" s="12">
        <f>IFERROR((SUMIFS('OP Units'!K:K,'OP Units'!$A:$A,$D513)-SUMIFS('Forecast Data'!$H:$H,'Forecast Data'!$C:$C,BP$6,'Forecast Data'!$B:$B,$D513))/SUMIFS('Forecast Data'!$H:$H,'Forecast Data'!$C:$C,BP$6,'Forecast Data'!$B:$B,$D513),"")</f>
        <v>-0.72506738544474392</v>
      </c>
      <c r="BQ513" s="12">
        <f>IFERROR((SUMIFS('OP Units'!L:L,'OP Units'!$A:$A,$D513)-SUMIFS('Forecast Data'!$H:$H,'Forecast Data'!$C:$C,BQ$6,'Forecast Data'!$B:$B,$D513))/SUMIFS('Forecast Data'!$H:$H,'Forecast Data'!$C:$C,BQ$6,'Forecast Data'!$B:$B,$D513),"")</f>
        <v>-0.72948717948717945</v>
      </c>
      <c r="BR513" s="12">
        <f>IFERROR((SUMIFS('OP Units'!M:M,'OP Units'!$A:$A,$D513)-SUMIFS('Forecast Data'!$H:$H,'Forecast Data'!$C:$C,BR$6,'Forecast Data'!$B:$B,$D513))/SUMIFS('Forecast Data'!$H:$H,'Forecast Data'!$C:$C,BR$6,'Forecast Data'!$B:$B,$D513),"")</f>
        <v>-0.7565415244596132</v>
      </c>
      <c r="BS513" s="12">
        <f>IFERROR((SUMIFS('OP Units'!N:N,'OP Units'!$A:$A,$D513)-SUMIFS('Forecast Data'!$H:$H,'Forecast Data'!$C:$C,BS$6,'Forecast Data'!$B:$B,$D513))/SUMIFS('Forecast Data'!$H:$H,'Forecast Data'!$C:$C,BS$6,'Forecast Data'!$B:$B,$D513),"")</f>
        <v>-0.67414248021108181</v>
      </c>
      <c r="BT513" s="12">
        <f>IFERROR((SUMIFS('OP Units'!O:O,'OP Units'!$A:$A,$D513)-SUMIFS('Forecast Data'!$H:$H,'Forecast Data'!$C:$C,BT$6,'Forecast Data'!$B:$B,$D513))/SUMIFS('Forecast Data'!$H:$H,'Forecast Data'!$C:$C,BT$6,'Forecast Data'!$B:$B,$D513),"")</f>
        <v>-0.51159618008185537</v>
      </c>
      <c r="BU513" s="12">
        <f>IFERROR((SUMIFS('OP Units'!P:P,'OP Units'!$A:$A,$D513)-SUMIFS('Forecast Data'!$H:$H,'Forecast Data'!$C:$C,BU$6,'Forecast Data'!$B:$B,$D513))/SUMIFS('Forecast Data'!$H:$H,'Forecast Data'!$C:$C,BU$6,'Forecast Data'!$B:$B,$D513),"")</f>
        <v>-0.61734693877551017</v>
      </c>
      <c r="BV513" s="12"/>
      <c r="BW513" s="11">
        <f>(SUMIFS('Forecast Data'!H:H,'Forecast Data'!B:B,D513,'Forecast Data'!C:C,BK$6)+SUMIFS('Forecast Data'!H:H,'Forecast Data'!B:B,D513,'Forecast Data'!C:C,BL$6)+SUMIFS('Forecast Data'!H:H,'Forecast Data'!B:B,D513,'Forecast Data'!C:C,BM$6)+SUMIFS('Forecast Data'!H:H,'Forecast Data'!B:B,D513,'Forecast Data'!C:C,BN$6)+SUMIFS('Forecast Data'!H:H,'Forecast Data'!B:B,D513,'Forecast Data'!C:C,BO$6)+SUMIFS('Forecast Data'!H:H,'Forecast Data'!B:B,D513,'Forecast Data'!C:C,BP$6)+SUMIFS('Forecast Data'!H:H,'Forecast Data'!B:B,D513,'Forecast Data'!C:C,BQ$6)+SUMIFS('Forecast Data'!H:H,'Forecast Data'!B:B,D513,'Forecast Data'!C:C,BJ$6))/8</f>
        <v>616.25</v>
      </c>
      <c r="BX513" s="12">
        <f>IFERROR((SUM(W513:AD513)-(SUMIFS('Forecast Data'!H:H,'Forecast Data'!B:B,B513,'Forecast Data'!C:C,BJ$6)+SUMIFS('Forecast Data'!H:H,'Forecast Data'!B:B,B513,'Forecast Data'!C:C,BK$6)+SUMIFS('Forecast Data'!H:H,'Forecast Data'!B:B,B513,'Forecast Data'!C:C,BL$6)+SUMIFS('Forecast Data'!H:H,'Forecast Data'!B:B,B513,'Forecast Data'!C:C,BM$6)+SUMIFS('Forecast Data'!H:H,'Forecast Data'!B:B,B513,'Forecast Data'!C:C,BN$6)+SUMIFS('Forecast Data'!H:H,'Forecast Data'!B:B,B513,'Forecast Data'!C:C,BO$6)+SUMIFS('Forecast Data'!H:H,'Forecast Data'!B:B,B513,'Forecast Data'!C:C,BP$6)+SUMIFS('Forecast Data'!H:H,'Forecast Data'!B:B,B513,'Forecast Data'!C:C,BQ$6)))/(SUMIFS('Forecast Data'!H:H,'Forecast Data'!B:B,B513,'Forecast Data'!C:C,BJ$6)+SUMIFS('Forecast Data'!H:H,'Forecast Data'!B:B,B513,'Forecast Data'!C:C,BK$6)+SUMIFS('Forecast Data'!H:H,'Forecast Data'!B:B,B513,'Forecast Data'!C:C,BL$6)+SUMIFS('Forecast Data'!H:H,'Forecast Data'!B:B,B513,'Forecast Data'!C:C,BM$6)+SUMIFS('Forecast Data'!H:H,'Forecast Data'!B:B,B513,'Forecast Data'!C:C,BN$6)+SUMIFS('Forecast Data'!H:H,'Forecast Data'!B:B,B513,'Forecast Data'!C:C,BO$6)+SUMIFS('Forecast Data'!H:H,'Forecast Data'!B:B,B513,'Forecast Data'!C:C,BP$6)+SUMIFS('Forecast Data'!H:H,'Forecast Data'!B:B,B513,'Forecast Data'!C:C,BQ$6)),"")</f>
        <v>-0.26977687626774849</v>
      </c>
      <c r="BY513" s="12">
        <f t="shared" si="68"/>
        <v>1.6561241962025438E-4</v>
      </c>
      <c r="BZ513" s="16">
        <f t="shared" si="69"/>
        <v>-1.3670721282197848E-4</v>
      </c>
      <c r="CA513" s="13">
        <f t="shared" si="70"/>
        <v>3.0231963244223288E-2</v>
      </c>
      <c r="CB513" s="12">
        <f t="shared" si="71"/>
        <v>3.0231963244223286E-4</v>
      </c>
      <c r="CC513" s="12"/>
      <c r="CD513" s="11">
        <f>(SUMIFS('Forecast Data'!H:H,'Forecast Data'!B:B,D513,'Forecast Data'!C:C,BK$6)+SUMIFS('Forecast Data'!H:H,'Forecast Data'!B:B,D513,'Forecast Data'!C:C,BL$6)+SUMIFS('Forecast Data'!H:H,'Forecast Data'!B:B,D513,'Forecast Data'!C:C,BM$6)+SUMIFS('Forecast Data'!H:H,'Forecast Data'!B:B,D513,'Forecast Data'!C:C,BJ$6))/4</f>
        <v>600</v>
      </c>
      <c r="CE513" s="12">
        <f>IFERROR((SUM(W513:Z513)-(SUMIFS('Forecast Data'!H:H,'Forecast Data'!B:B,D513,'Forecast Data'!C:C,BJ$6)+SUMIFS('Forecast Data'!H:H,'Forecast Data'!B:B,D513,'Forecast Data'!C:C,BK$6)+SUMIFS('Forecast Data'!H:H,'Forecast Data'!B:B,D513,'Forecast Data'!C:C,BL$6)+SUMIFS('Forecast Data'!H:H,'Forecast Data'!B:B,D513,'Forecast Data'!C:C,BM$6)))/(SUMIFS('Forecast Data'!H:H,'Forecast Data'!B:B,D513,'Forecast Data'!C:C,BJ$6)+SUMIFS('Forecast Data'!H:H,'Forecast Data'!B:B,D513,'Forecast Data'!C:C,BK$6)+SUMIFS('Forecast Data'!H:H,'Forecast Data'!B:B,D513,'Forecast Data'!C:C,BL$6)+SUMIFS('Forecast Data'!H:H,'Forecast Data'!B:B,D513,'Forecast Data'!C:C,BM$6)),"")</f>
        <v>-0.18708333333333332</v>
      </c>
      <c r="CF513" s="12">
        <f t="shared" si="72"/>
        <v>1.6561241962025438E-4</v>
      </c>
      <c r="CG513" s="12">
        <f t="shared" si="73"/>
        <v>-9.4108804419255695E-5</v>
      </c>
      <c r="CH513" s="13">
        <f t="shared" si="74"/>
        <v>2.5972122403951005E-2</v>
      </c>
      <c r="CI513" s="13"/>
    </row>
    <row r="514" spans="1:87" ht="13.2">
      <c r="A514" s="1"/>
      <c r="B514" t="str">
        <f t="shared" si="82"/>
        <v>Ben Kaufman</v>
      </c>
      <c r="D514" t="s">
        <v>546</v>
      </c>
      <c r="E514" s="11">
        <f>SUMIFS('Fin Data'!F:F,'Fin Data'!A:A,D514)</f>
        <v>599</v>
      </c>
      <c r="F514" s="11">
        <f>SUMIFS('Fin Data with 6 week hist'!I:I,'Fin Data with 6 week hist'!$A:$A,$D514)</f>
        <v>114</v>
      </c>
      <c r="G514" s="11">
        <f>SUMIFS('Fin Data with 6 week hist'!J:J,'Fin Data with 6 week hist'!$A:$A,$D514)</f>
        <v>156</v>
      </c>
      <c r="H514" s="11">
        <f>SUMIFS('Fin Data with 6 week hist'!K:K,'Fin Data with 6 week hist'!$A:$A,$D514)+SUMIFS('Unit Cancellations'!D:D,'Unit Cancellations'!$B:$B,$D514)</f>
        <v>106</v>
      </c>
      <c r="I514" s="11">
        <f>SUMIFS('Fin Data with 6 week hist'!L:L,'Fin Data with 6 week hist'!$A:$A,$D514)+SUMIFS('Unit Cancellations'!E:E,'Unit Cancellations'!$B:$B,$D514)</f>
        <v>115</v>
      </c>
      <c r="J514" s="11">
        <f>SUMIFS('Fin Data with 6 week hist'!M:M,'Fin Data with 6 week hist'!$A:$A,$D514)+SUMIFS('Unit Cancellations'!F:F,'Unit Cancellations'!$B:$B,$D514)</f>
        <v>163</v>
      </c>
      <c r="K514" s="11">
        <f>SUMIFS('Fin Data with 6 week hist'!N:N,'Fin Data with 6 week hist'!$A:$A,$D514)+SUMIFS('Unit Cancellations'!G:G,'Unit Cancellations'!$B:$B,$D514)</f>
        <v>152</v>
      </c>
      <c r="L514" s="11">
        <f>SUMIFS('Fin Data'!AN:AN,'Fin Data'!A:A,D514)</f>
        <v>134</v>
      </c>
      <c r="M514" s="12">
        <f>IFERROR(SUMIFS('Fin Data'!AO:AO,'Fin Data'!A:A,D514),"")</f>
        <v>-0.77629382303839733</v>
      </c>
      <c r="N514" s="1"/>
      <c r="O514" s="11">
        <f t="shared" si="63"/>
        <v>468</v>
      </c>
      <c r="P514" s="12">
        <f t="shared" si="64"/>
        <v>-0.64356435643564358</v>
      </c>
      <c r="Q514" s="1"/>
      <c r="R514" s="11">
        <f t="shared" si="65"/>
        <v>311.5</v>
      </c>
      <c r="S514" s="12">
        <f t="shared" si="66"/>
        <v>-0.75621209156720803</v>
      </c>
      <c r="T514" s="11">
        <f t="shared" si="67"/>
        <v>465.625</v>
      </c>
      <c r="U514" s="1" t="e">
        <f t="shared" si="83"/>
        <v>#REF!</v>
      </c>
      <c r="V514" s="1"/>
      <c r="W514" s="11">
        <f>SUMIFS('Forecast Data'!$D:$D,'Forecast Data'!$C:$C,W$6,'Forecast Data'!$B:$B,$D514)</f>
        <v>1094</v>
      </c>
      <c r="X514" s="11">
        <f>SUMIFS('Forecast Data'!$D:$D,'Forecast Data'!$C:$C,X$6,'Forecast Data'!$B:$B,$D514)</f>
        <v>360</v>
      </c>
      <c r="Y514" s="11">
        <f>SUMIFS('Forecast Data'!$D:$D,'Forecast Data'!$C:$C,Y$6,'Forecast Data'!$B:$B,$D514)</f>
        <v>229</v>
      </c>
      <c r="Z514" s="11">
        <f>SUMIFS('Forecast Data'!$D:$D,'Forecast Data'!$C:$C,Z$6,'Forecast Data'!$B:$B,$D514)</f>
        <v>189</v>
      </c>
      <c r="AA514" s="11">
        <f>SUMIFS('Forecast Data'!$D:$D,'Forecast Data'!$C:$C,AA$6,'Forecast Data'!$B:$B,$D514)</f>
        <v>176</v>
      </c>
      <c r="AB514" s="11">
        <f>SUMIFS('Forecast Data'!$D:$D,'Forecast Data'!$C:$C,AB$6,'Forecast Data'!$B:$B,$D514)</f>
        <v>159</v>
      </c>
      <c r="AC514" s="11">
        <f>SUMIFS('Forecast Data'!$D:$D,'Forecast Data'!$C:$C,AC$6,'Forecast Data'!$B:$B,$D514)</f>
        <v>150</v>
      </c>
      <c r="AD514" s="11">
        <f>SUMIFS('Forecast Data'!$D:$D,'Forecast Data'!$C:$C,AD$6,'Forecast Data'!$B:$B,$D514)</f>
        <v>135</v>
      </c>
      <c r="AE514" s="11">
        <f>SUMIFS('Forecast Data'!$D:$D,'Forecast Data'!$C:$C,AE$6,'Forecast Data'!$B:$B,$D514)</f>
        <v>140</v>
      </c>
      <c r="AF514" s="11">
        <f>SUMIFS('Forecast Data'!$D:$D,'Forecast Data'!$C:$C,AF$6,'Forecast Data'!$B:$B,$D514)</f>
        <v>140</v>
      </c>
      <c r="AG514" s="11">
        <f>SUMIFS('Forecast Data'!$D:$D,'Forecast Data'!$C:$C,AG$6,'Forecast Data'!$B:$B,$D514)</f>
        <v>125</v>
      </c>
      <c r="AH514" s="11">
        <f>SUMIFS('Forecast Data'!$D:$D,'Forecast Data'!$C:$C,AH$6,'Forecast Data'!$B:$B,$D514)</f>
        <v>137</v>
      </c>
      <c r="AI514" s="1"/>
      <c r="AJ514" s="12">
        <f>IF(SUMIFS('Forecast Data'!$E:$E,'Forecast Data'!$C:$C,AJ$6,'Forecast Data'!$B:$B,$D514)=0,"",SUMIFS('Forecast Data'!$E:$E,'Forecast Data'!$C:$C,AJ$6,'Forecast Data'!$B:$B,$D514))</f>
        <v>0.05</v>
      </c>
      <c r="AK514" s="12">
        <f>IF(SUMIFS('Forecast Data'!$E:$E,'Forecast Data'!$C:$C,AK$6,'Forecast Data'!$B:$B,$D514)=0,"",SUMIFS('Forecast Data'!$E:$E,'Forecast Data'!$C:$C,AK$6,'Forecast Data'!$B:$B,$D514))</f>
        <v>-0.75</v>
      </c>
      <c r="AL514" s="12">
        <f>IF(SUMIFS('Forecast Data'!$E:$E,'Forecast Data'!$C:$C,AL$6,'Forecast Data'!$B:$B,$D514)=0,"",SUMIFS('Forecast Data'!$E:$E,'Forecast Data'!$C:$C,AL$6,'Forecast Data'!$B:$B,$D514))</f>
        <v>-0.84</v>
      </c>
      <c r="AM514" s="12">
        <f>IF(SUMIFS('Forecast Data'!$E:$E,'Forecast Data'!$C:$C,AM$6,'Forecast Data'!$B:$B,$D514)=0,"",SUMIFS('Forecast Data'!$E:$E,'Forecast Data'!$C:$C,AM$6,'Forecast Data'!$B:$B,$D514))</f>
        <v>-0.86</v>
      </c>
      <c r="AN514" s="12">
        <f>IF(SUMIFS('Forecast Data'!$E:$E,'Forecast Data'!$C:$C,AN$6,'Forecast Data'!$B:$B,$D514)=0,"",SUMIFS('Forecast Data'!$E:$E,'Forecast Data'!$C:$C,AN$6,'Forecast Data'!$B:$B,$D514))</f>
        <v>-0.78</v>
      </c>
      <c r="AO514" s="12">
        <f>IF(SUMIFS('Forecast Data'!$E:$E,'Forecast Data'!$C:$C,AO$6,'Forecast Data'!$B:$B,$D514)=0,"",SUMIFS('Forecast Data'!$E:$E,'Forecast Data'!$C:$C,AO$6,'Forecast Data'!$B:$B,$D514))</f>
        <v>-0.83</v>
      </c>
      <c r="AP514" s="12">
        <f>IF(SUMIFS('Forecast Data'!$E:$E,'Forecast Data'!$C:$C,AP$6,'Forecast Data'!$B:$B,$D514)=0,"",SUMIFS('Forecast Data'!$E:$E,'Forecast Data'!$C:$C,AP$6,'Forecast Data'!$B:$B,$D514))</f>
        <v>-0.88</v>
      </c>
      <c r="AQ514" s="12">
        <f>IF(SUMIFS('Forecast Data'!$E:$E,'Forecast Data'!$C:$C,AQ$6,'Forecast Data'!$B:$B,$D514)=0,"",SUMIFS('Forecast Data'!$E:$E,'Forecast Data'!$C:$C,AQ$6,'Forecast Data'!$B:$B,$D514))</f>
        <v>-0.93</v>
      </c>
      <c r="AR514" s="12">
        <f>IF(SUMIFS('Forecast Data'!$E:$E,'Forecast Data'!$C:$C,AR$6,'Forecast Data'!$B:$B,$D514)=0,"",SUMIFS('Forecast Data'!$E:$E,'Forecast Data'!$C:$C,AR$6,'Forecast Data'!$B:$B,$D514))</f>
        <v>-0.96</v>
      </c>
      <c r="AS514" s="12">
        <f>IF(SUMIFS('Forecast Data'!$E:$E,'Forecast Data'!$C:$C,AS$6,'Forecast Data'!$B:$B,$D514)=0,"",SUMIFS('Forecast Data'!$E:$E,'Forecast Data'!$C:$C,AS$6,'Forecast Data'!$B:$B,$D514))</f>
        <v>-0.97</v>
      </c>
      <c r="AT514" s="12">
        <f>IF(SUMIFS('Forecast Data'!$E:$E,'Forecast Data'!$C:$C,AT$6,'Forecast Data'!$B:$B,$D514)=0,"",SUMIFS('Forecast Data'!$E:$E,'Forecast Data'!$C:$C,AT$6,'Forecast Data'!$B:$B,$D514))</f>
        <v>-0.96</v>
      </c>
      <c r="AU514" s="12">
        <f>IF(SUMIFS('Forecast Data'!$E:$E,'Forecast Data'!$C:$C,AU$6,'Forecast Data'!$B:$B,$D514)=0,"",SUMIFS('Forecast Data'!$E:$E,'Forecast Data'!$C:$C,AU$6,'Forecast Data'!$B:$B,$D514))</f>
        <v>-0.96</v>
      </c>
      <c r="AV514" s="1"/>
      <c r="AW514" s="11">
        <f>SUMIFS('OP Units'!E:E,'OP Units'!$A:$A,$D514)</f>
        <v>273</v>
      </c>
      <c r="AX514" s="11">
        <f>SUMIFS('OP Units'!F:F,'OP Units'!$A:$A,$D514)</f>
        <v>469</v>
      </c>
      <c r="AY514" s="11">
        <f>SUMIFS('OP Units'!G:G,'OP Units'!$A:$A,$D514)</f>
        <v>615</v>
      </c>
      <c r="AZ514" s="11">
        <f>SUMIFS('OP Units'!H:H,'OP Units'!$A:$A,$D514)</f>
        <v>636</v>
      </c>
      <c r="BA514" s="11">
        <f>SUMIFS('OP Units'!I:I,'OP Units'!$A:$A,$D514)</f>
        <v>511</v>
      </c>
      <c r="BB514" s="11">
        <f>SUMIFS('OP Units'!J:J,'OP Units'!$A:$A,$D514)</f>
        <v>624</v>
      </c>
      <c r="BC514" s="11">
        <f>SUMIFS('OP Units'!K:K,'OP Units'!$A:$A,$D514)</f>
        <v>360</v>
      </c>
      <c r="BD514" s="11">
        <f>SUMIFS('OP Units'!L:L,'OP Units'!$A:$A,$D514)</f>
        <v>237</v>
      </c>
      <c r="BE514" s="11">
        <f>SUMIFS('OP Units'!M:M,'OP Units'!$A:$A,$D514)</f>
        <v>325</v>
      </c>
      <c r="BF514" s="11">
        <f>SUMIFS('OP Units'!N:N,'OP Units'!$A:$A,$D514)</f>
        <v>659</v>
      </c>
      <c r="BG514" s="11">
        <f>SUMIFS('OP Units'!O:O,'OP Units'!$A:$A,$D514)</f>
        <v>1079</v>
      </c>
      <c r="BH514" s="11">
        <f>SUMIFS('OP Units'!P:P,'OP Units'!$A:$A,$D514)</f>
        <v>1171</v>
      </c>
      <c r="BI514" s="1"/>
      <c r="BJ514" s="12">
        <f>IFERROR((SUMIFS('OP Units'!E:E,'OP Units'!$A:$A,$D514)-SUMIFS('Forecast Data'!$H:$H,'Forecast Data'!$C:$C,BJ$6,'Forecast Data'!$B:$B,$D514))/SUMIFS('Forecast Data'!$H:$H,'Forecast Data'!$C:$C,BJ$6,'Forecast Data'!$B:$B,$D514),"")</f>
        <v>-0.73800383877159303</v>
      </c>
      <c r="BK514" s="12">
        <f>IFERROR((SUMIFS('OP Units'!F:F,'OP Units'!$A:$A,$D514)-SUMIFS('Forecast Data'!$H:$H,'Forecast Data'!$C:$C,BK$6,'Forecast Data'!$B:$B,$D514))/SUMIFS('Forecast Data'!$H:$H,'Forecast Data'!$C:$C,BK$6,'Forecast Data'!$B:$B,$D514),"")</f>
        <v>-0.67632850241545894</v>
      </c>
      <c r="BL514" s="12">
        <f>IFERROR((SUMIFS('OP Units'!G:G,'OP Units'!$A:$A,$D514)-SUMIFS('Forecast Data'!$H:$H,'Forecast Data'!$C:$C,BL$6,'Forecast Data'!$B:$B,$D514))/SUMIFS('Forecast Data'!$H:$H,'Forecast Data'!$C:$C,BL$6,'Forecast Data'!$B:$B,$D514),"")</f>
        <v>-0.56382978723404253</v>
      </c>
      <c r="BM514" s="12">
        <f>IFERROR((SUMIFS('OP Units'!H:H,'OP Units'!$A:$A,$D514)-SUMIFS('Forecast Data'!$H:$H,'Forecast Data'!$C:$C,BM$6,'Forecast Data'!$B:$B,$D514))/SUMIFS('Forecast Data'!$H:$H,'Forecast Data'!$C:$C,BM$6,'Forecast Data'!$B:$B,$D514),"")</f>
        <v>-0.52923760177646184</v>
      </c>
      <c r="BN514" s="12">
        <f>IFERROR((SUMIFS('OP Units'!I:I,'OP Units'!$A:$A,$D514)-SUMIFS('Forecast Data'!$H:$H,'Forecast Data'!$C:$C,BN$6,'Forecast Data'!$B:$B,$D514))/SUMIFS('Forecast Data'!$H:$H,'Forecast Data'!$C:$C,BN$6,'Forecast Data'!$B:$B,$D514),"")</f>
        <v>-0.36679058240396528</v>
      </c>
      <c r="BO514" s="12">
        <f>IFERROR((SUMIFS('OP Units'!J:J,'OP Units'!$A:$A,$D514)-SUMIFS('Forecast Data'!$H:$H,'Forecast Data'!$C:$C,BO$6,'Forecast Data'!$B:$B,$D514))/SUMIFS('Forecast Data'!$H:$H,'Forecast Data'!$C:$C,BO$6,'Forecast Data'!$B:$B,$D514),"")</f>
        <v>-0.32975295381310421</v>
      </c>
      <c r="BP514" s="12">
        <f>IFERROR((SUMIFS('OP Units'!K:K,'OP Units'!$A:$A,$D514)-SUMIFS('Forecast Data'!$H:$H,'Forecast Data'!$C:$C,BP$6,'Forecast Data'!$B:$B,$D514))/SUMIFS('Forecast Data'!$H:$H,'Forecast Data'!$C:$C,BP$6,'Forecast Data'!$B:$B,$D514),"")</f>
        <v>-0.70873786407766992</v>
      </c>
      <c r="BQ514" s="12">
        <f>IFERROR((SUMIFS('OP Units'!L:L,'OP Units'!$A:$A,$D514)-SUMIFS('Forecast Data'!$H:$H,'Forecast Data'!$C:$C,BQ$6,'Forecast Data'!$B:$B,$D514))/SUMIFS('Forecast Data'!$H:$H,'Forecast Data'!$C:$C,BQ$6,'Forecast Data'!$B:$B,$D514),"")</f>
        <v>-0.88126252505010017</v>
      </c>
      <c r="BR514" s="12">
        <f>IFERROR((SUMIFS('OP Units'!M:M,'OP Units'!$A:$A,$D514)-SUMIFS('Forecast Data'!$H:$H,'Forecast Data'!$C:$C,BR$6,'Forecast Data'!$B:$B,$D514))/SUMIFS('Forecast Data'!$H:$H,'Forecast Data'!$C:$C,BR$6,'Forecast Data'!$B:$B,$D514),"")</f>
        <v>-0.9016343825665859</v>
      </c>
      <c r="BS514" s="12">
        <f>IFERROR((SUMIFS('OP Units'!N:N,'OP Units'!$A:$A,$D514)-SUMIFS('Forecast Data'!$H:$H,'Forecast Data'!$C:$C,BS$6,'Forecast Data'!$B:$B,$D514))/SUMIFS('Forecast Data'!$H:$H,'Forecast Data'!$C:$C,BS$6,'Forecast Data'!$B:$B,$D514),"")</f>
        <v>-0.84365361803084227</v>
      </c>
      <c r="BT514" s="12">
        <f>IFERROR((SUMIFS('OP Units'!O:O,'OP Units'!$A:$A,$D514)-SUMIFS('Forecast Data'!$H:$H,'Forecast Data'!$C:$C,BT$6,'Forecast Data'!$B:$B,$D514))/SUMIFS('Forecast Data'!$H:$H,'Forecast Data'!$C:$C,BT$6,'Forecast Data'!$B:$B,$D514),"")</f>
        <v>-0.61159107271418289</v>
      </c>
      <c r="BU514" s="12">
        <f>IFERROR((SUMIFS('OP Units'!P:P,'OP Units'!$A:$A,$D514)-SUMIFS('Forecast Data'!$H:$H,'Forecast Data'!$C:$C,BU$6,'Forecast Data'!$B:$B,$D514))/SUMIFS('Forecast Data'!$H:$H,'Forecast Data'!$C:$C,BU$6,'Forecast Data'!$B:$B,$D514),"")</f>
        <v>-0.6482427155301892</v>
      </c>
      <c r="BV514" s="12"/>
      <c r="BW514" s="11">
        <f>(SUMIFS('Forecast Data'!H:H,'Forecast Data'!B:B,D514,'Forecast Data'!C:C,BK$6)+SUMIFS('Forecast Data'!H:H,'Forecast Data'!B:B,D514,'Forecast Data'!C:C,BL$6)+SUMIFS('Forecast Data'!H:H,'Forecast Data'!B:B,D514,'Forecast Data'!C:C,BM$6)+SUMIFS('Forecast Data'!H:H,'Forecast Data'!B:B,D514,'Forecast Data'!C:C,BN$6)+SUMIFS('Forecast Data'!H:H,'Forecast Data'!B:B,D514,'Forecast Data'!C:C,BO$6)+SUMIFS('Forecast Data'!H:H,'Forecast Data'!B:B,D514,'Forecast Data'!C:C,BP$6)+SUMIFS('Forecast Data'!H:H,'Forecast Data'!B:B,D514,'Forecast Data'!C:C,BQ$6)+SUMIFS('Forecast Data'!H:H,'Forecast Data'!B:B,D514,'Forecast Data'!C:C,BJ$6))/8</f>
        <v>1277.75</v>
      </c>
      <c r="BX514" s="12">
        <f>IFERROR((SUM(W514:AD514)-(SUMIFS('Forecast Data'!H:H,'Forecast Data'!B:B,B514,'Forecast Data'!C:C,BJ$6)+SUMIFS('Forecast Data'!H:H,'Forecast Data'!B:B,B514,'Forecast Data'!C:C,BK$6)+SUMIFS('Forecast Data'!H:H,'Forecast Data'!B:B,B514,'Forecast Data'!C:C,BL$6)+SUMIFS('Forecast Data'!H:H,'Forecast Data'!B:B,B514,'Forecast Data'!C:C,BM$6)+SUMIFS('Forecast Data'!H:H,'Forecast Data'!B:B,B514,'Forecast Data'!C:C,BN$6)+SUMIFS('Forecast Data'!H:H,'Forecast Data'!B:B,B514,'Forecast Data'!C:C,BO$6)+SUMIFS('Forecast Data'!H:H,'Forecast Data'!B:B,B514,'Forecast Data'!C:C,BP$6)+SUMIFS('Forecast Data'!H:H,'Forecast Data'!B:B,B514,'Forecast Data'!C:C,BQ$6)))/(SUMIFS('Forecast Data'!H:H,'Forecast Data'!B:B,B514,'Forecast Data'!C:C,BJ$6)+SUMIFS('Forecast Data'!H:H,'Forecast Data'!B:B,B514,'Forecast Data'!C:C,BK$6)+SUMIFS('Forecast Data'!H:H,'Forecast Data'!B:B,B514,'Forecast Data'!C:C,BL$6)+SUMIFS('Forecast Data'!H:H,'Forecast Data'!B:B,B514,'Forecast Data'!C:C,BM$6)+SUMIFS('Forecast Data'!H:H,'Forecast Data'!B:B,B514,'Forecast Data'!C:C,BN$6)+SUMIFS('Forecast Data'!H:H,'Forecast Data'!B:B,B514,'Forecast Data'!C:C,BO$6)+SUMIFS('Forecast Data'!H:H,'Forecast Data'!B:B,B514,'Forecast Data'!C:C,BP$6)+SUMIFS('Forecast Data'!H:H,'Forecast Data'!B:B,B514,'Forecast Data'!C:C,BQ$6)),"")</f>
        <v>-0.75621209156720803</v>
      </c>
      <c r="BY514" s="12">
        <f t="shared" si="68"/>
        <v>-3.9764083540491381E-4</v>
      </c>
      <c r="BZ514" s="16">
        <f t="shared" si="69"/>
        <v>-7.945464324164615E-4</v>
      </c>
      <c r="CA514" s="13">
        <f t="shared" si="70"/>
        <v>3.9690559701154766E-2</v>
      </c>
      <c r="CB514" s="12">
        <f t="shared" si="71"/>
        <v>3.9690559701154764E-4</v>
      </c>
      <c r="CC514" s="12"/>
      <c r="CD514" s="11">
        <f>(SUMIFS('Forecast Data'!H:H,'Forecast Data'!B:B,D514,'Forecast Data'!C:C,BK$6)+SUMIFS('Forecast Data'!H:H,'Forecast Data'!B:B,D514,'Forecast Data'!C:C,BL$6)+SUMIFS('Forecast Data'!H:H,'Forecast Data'!B:B,D514,'Forecast Data'!C:C,BM$6)+SUMIFS('Forecast Data'!H:H,'Forecast Data'!B:B,D514,'Forecast Data'!C:C,BJ$6))/4</f>
        <v>1313</v>
      </c>
      <c r="CE514" s="12">
        <f>IFERROR((SUM(W514:Z514)-(SUMIFS('Forecast Data'!H:H,'Forecast Data'!B:B,D514,'Forecast Data'!C:C,BJ$6)+SUMIFS('Forecast Data'!H:H,'Forecast Data'!B:B,D514,'Forecast Data'!C:C,BK$6)+SUMIFS('Forecast Data'!H:H,'Forecast Data'!B:B,D514,'Forecast Data'!C:C,BL$6)+SUMIFS('Forecast Data'!H:H,'Forecast Data'!B:B,D514,'Forecast Data'!C:C,BM$6)))/(SUMIFS('Forecast Data'!H:H,'Forecast Data'!B:B,D514,'Forecast Data'!C:C,BJ$6)+SUMIFS('Forecast Data'!H:H,'Forecast Data'!B:B,D514,'Forecast Data'!C:C,BK$6)+SUMIFS('Forecast Data'!H:H,'Forecast Data'!B:B,D514,'Forecast Data'!C:C,BL$6)+SUMIFS('Forecast Data'!H:H,'Forecast Data'!B:B,D514,'Forecast Data'!C:C,BM$6)),"")</f>
        <v>-0.64356435643564358</v>
      </c>
      <c r="CF514" s="12">
        <f t="shared" si="72"/>
        <v>-3.9764083540491381E-4</v>
      </c>
      <c r="CG514" s="12">
        <f t="shared" si="73"/>
        <v>-7.0843598872401834E-4</v>
      </c>
      <c r="CH514" s="13">
        <f t="shared" si="74"/>
        <v>3.1079515331910453E-2</v>
      </c>
      <c r="CI514" s="13"/>
    </row>
    <row r="515" spans="1:87" ht="13.2">
      <c r="A515" s="1"/>
      <c r="B515" t="str">
        <f t="shared" si="82"/>
        <v>Metagenics</v>
      </c>
      <c r="D515" t="s">
        <v>547</v>
      </c>
      <c r="E515" s="11">
        <f>SUMIFS('Fin Data'!F:F,'Fin Data'!A:A,D515)</f>
        <v>24982</v>
      </c>
      <c r="F515" s="11">
        <f>SUMIFS('Fin Data with 6 week hist'!I:I,'Fin Data with 6 week hist'!$A:$A,$D515)</f>
        <v>36818</v>
      </c>
      <c r="G515" s="11">
        <f>SUMIFS('Fin Data with 6 week hist'!J:J,'Fin Data with 6 week hist'!$A:$A,$D515)</f>
        <v>35732</v>
      </c>
      <c r="H515" s="11">
        <f>SUMIFS('Fin Data with 6 week hist'!K:K,'Fin Data with 6 week hist'!$A:$A,$D515)+SUMIFS('Unit Cancellations'!D:D,'Unit Cancellations'!$B:$B,$D515)</f>
        <v>35913</v>
      </c>
      <c r="I515" s="11">
        <f>SUMIFS('Fin Data with 6 week hist'!L:L,'Fin Data with 6 week hist'!$A:$A,$D515)+SUMIFS('Unit Cancellations'!E:E,'Unit Cancellations'!$B:$B,$D515)</f>
        <v>36414</v>
      </c>
      <c r="J515" s="11">
        <f>SUMIFS('Fin Data with 6 week hist'!M:M,'Fin Data with 6 week hist'!$A:$A,$D515)+SUMIFS('Unit Cancellations'!F:F,'Unit Cancellations'!$B:$B,$D515)</f>
        <v>37040</v>
      </c>
      <c r="K515" s="11">
        <f>SUMIFS('Fin Data with 6 week hist'!N:N,'Fin Data with 6 week hist'!$A:$A,$D515)+SUMIFS('Unit Cancellations'!G:G,'Unit Cancellations'!$B:$B,$D515)</f>
        <v>38393</v>
      </c>
      <c r="L515" s="11">
        <f>SUMIFS('Fin Data'!AN:AN,'Fin Data'!A:A,D515)</f>
        <v>36718.333333333336</v>
      </c>
      <c r="M515" s="12">
        <f>IFERROR(SUMIFS('Fin Data'!AO:AO,'Fin Data'!A:A,D515),"")</f>
        <v>0.46979158327329018</v>
      </c>
      <c r="N515" s="1"/>
      <c r="O515" s="11">
        <f t="shared" si="63"/>
        <v>37193.5</v>
      </c>
      <c r="P515" s="12">
        <f t="shared" si="64"/>
        <v>0.41573568315474946</v>
      </c>
      <c r="Q515" s="1"/>
      <c r="R515" s="11">
        <f t="shared" si="65"/>
        <v>37129</v>
      </c>
      <c r="S515" s="12">
        <f t="shared" si="66"/>
        <v>0.41363703425201909</v>
      </c>
      <c r="T515" s="11">
        <f t="shared" si="67"/>
        <v>32280.75</v>
      </c>
      <c r="U515" s="1" t="e">
        <f t="shared" si="83"/>
        <v>#REF!</v>
      </c>
      <c r="V515" s="1"/>
      <c r="W515" s="11">
        <f>SUMIFS('Forecast Data'!$D:$D,'Forecast Data'!$C:$C,W$6,'Forecast Data'!$B:$B,$D515)</f>
        <v>37598</v>
      </c>
      <c r="X515" s="11">
        <f>SUMIFS('Forecast Data'!$D:$D,'Forecast Data'!$C:$C,X$6,'Forecast Data'!$B:$B,$D515)</f>
        <v>37388</v>
      </c>
      <c r="Y515" s="11">
        <f>SUMIFS('Forecast Data'!$D:$D,'Forecast Data'!$C:$C,Y$6,'Forecast Data'!$B:$B,$D515)</f>
        <v>37146</v>
      </c>
      <c r="Z515" s="11">
        <f>SUMIFS('Forecast Data'!$D:$D,'Forecast Data'!$C:$C,Z$6,'Forecast Data'!$B:$B,$D515)</f>
        <v>36642</v>
      </c>
      <c r="AA515" s="11">
        <f>SUMIFS('Forecast Data'!$D:$D,'Forecast Data'!$C:$C,AA$6,'Forecast Data'!$B:$B,$D515)</f>
        <v>37095</v>
      </c>
      <c r="AB515" s="11">
        <f>SUMIFS('Forecast Data'!$D:$D,'Forecast Data'!$C:$C,AB$6,'Forecast Data'!$B:$B,$D515)</f>
        <v>37494</v>
      </c>
      <c r="AC515" s="11">
        <f>SUMIFS('Forecast Data'!$D:$D,'Forecast Data'!$C:$C,AC$6,'Forecast Data'!$B:$B,$D515)</f>
        <v>36990</v>
      </c>
      <c r="AD515" s="11">
        <f>SUMIFS('Forecast Data'!$D:$D,'Forecast Data'!$C:$C,AD$6,'Forecast Data'!$B:$B,$D515)</f>
        <v>36679</v>
      </c>
      <c r="AE515" s="11">
        <f>SUMIFS('Forecast Data'!$D:$D,'Forecast Data'!$C:$C,AE$6,'Forecast Data'!$B:$B,$D515)</f>
        <v>36639</v>
      </c>
      <c r="AF515" s="11">
        <f>SUMIFS('Forecast Data'!$D:$D,'Forecast Data'!$C:$C,AF$6,'Forecast Data'!$B:$B,$D515)</f>
        <v>36831</v>
      </c>
      <c r="AG515" s="11">
        <f>SUMIFS('Forecast Data'!$D:$D,'Forecast Data'!$C:$C,AG$6,'Forecast Data'!$B:$B,$D515)</f>
        <v>37337</v>
      </c>
      <c r="AH515" s="11">
        <f>SUMIFS('Forecast Data'!$D:$D,'Forecast Data'!$C:$C,AH$6,'Forecast Data'!$B:$B,$D515)</f>
        <v>45425</v>
      </c>
      <c r="AI515" s="1"/>
      <c r="AJ515" s="12">
        <f>IF(SUMIFS('Forecast Data'!$E:$E,'Forecast Data'!$C:$C,AJ$6,'Forecast Data'!$B:$B,$D515)=0,"",SUMIFS('Forecast Data'!$E:$E,'Forecast Data'!$C:$C,AJ$6,'Forecast Data'!$B:$B,$D515))</f>
        <v>0.34</v>
      </c>
      <c r="AK515" s="12">
        <f>IF(SUMIFS('Forecast Data'!$E:$E,'Forecast Data'!$C:$C,AK$6,'Forecast Data'!$B:$B,$D515)=0,"",SUMIFS('Forecast Data'!$E:$E,'Forecast Data'!$C:$C,AK$6,'Forecast Data'!$B:$B,$D515))</f>
        <v>0.41</v>
      </c>
      <c r="AL515" s="12">
        <f>IF(SUMIFS('Forecast Data'!$E:$E,'Forecast Data'!$C:$C,AL$6,'Forecast Data'!$B:$B,$D515)=0,"",SUMIFS('Forecast Data'!$E:$E,'Forecast Data'!$C:$C,AL$6,'Forecast Data'!$B:$B,$D515))</f>
        <v>0.5</v>
      </c>
      <c r="AM515" s="12">
        <f>IF(SUMIFS('Forecast Data'!$E:$E,'Forecast Data'!$C:$C,AM$6,'Forecast Data'!$B:$B,$D515)=0,"",SUMIFS('Forecast Data'!$E:$E,'Forecast Data'!$C:$C,AM$6,'Forecast Data'!$B:$B,$D515))</f>
        <v>0.43</v>
      </c>
      <c r="AN515" s="12">
        <f>IF(SUMIFS('Forecast Data'!$E:$E,'Forecast Data'!$C:$C,AN$6,'Forecast Data'!$B:$B,$D515)=0,"",SUMIFS('Forecast Data'!$E:$E,'Forecast Data'!$C:$C,AN$6,'Forecast Data'!$B:$B,$D515))</f>
        <v>0.45</v>
      </c>
      <c r="AO515" s="12">
        <f>IF(SUMIFS('Forecast Data'!$E:$E,'Forecast Data'!$C:$C,AO$6,'Forecast Data'!$B:$B,$D515)=0,"",SUMIFS('Forecast Data'!$E:$E,'Forecast Data'!$C:$C,AO$6,'Forecast Data'!$B:$B,$D515))</f>
        <v>0.4</v>
      </c>
      <c r="AP515" s="12">
        <f>IF(SUMIFS('Forecast Data'!$E:$E,'Forecast Data'!$C:$C,AP$6,'Forecast Data'!$B:$B,$D515)=0,"",SUMIFS('Forecast Data'!$E:$E,'Forecast Data'!$C:$C,AP$6,'Forecast Data'!$B:$B,$D515))</f>
        <v>0.41</v>
      </c>
      <c r="AQ515" s="12">
        <f>IF(SUMIFS('Forecast Data'!$E:$E,'Forecast Data'!$C:$C,AQ$6,'Forecast Data'!$B:$B,$D515)=0,"",SUMIFS('Forecast Data'!$E:$E,'Forecast Data'!$C:$C,AQ$6,'Forecast Data'!$B:$B,$D515))</f>
        <v>0.38</v>
      </c>
      <c r="AR515" s="12">
        <f>IF(SUMIFS('Forecast Data'!$E:$E,'Forecast Data'!$C:$C,AR$6,'Forecast Data'!$B:$B,$D515)=0,"",SUMIFS('Forecast Data'!$E:$E,'Forecast Data'!$C:$C,AR$6,'Forecast Data'!$B:$B,$D515))</f>
        <v>0.37</v>
      </c>
      <c r="AS515" s="12">
        <f>IF(SUMIFS('Forecast Data'!$E:$E,'Forecast Data'!$C:$C,AS$6,'Forecast Data'!$B:$B,$D515)=0,"",SUMIFS('Forecast Data'!$E:$E,'Forecast Data'!$C:$C,AS$6,'Forecast Data'!$B:$B,$D515))</f>
        <v>0.4</v>
      </c>
      <c r="AT515" s="12">
        <f>IF(SUMIFS('Forecast Data'!$E:$E,'Forecast Data'!$C:$C,AT$6,'Forecast Data'!$B:$B,$D515)=0,"",SUMIFS('Forecast Data'!$E:$E,'Forecast Data'!$C:$C,AT$6,'Forecast Data'!$B:$B,$D515))</f>
        <v>0.42</v>
      </c>
      <c r="AU515" s="12">
        <f>IF(SUMIFS('Forecast Data'!$E:$E,'Forecast Data'!$C:$C,AU$6,'Forecast Data'!$B:$B,$D515)=0,"",SUMIFS('Forecast Data'!$E:$E,'Forecast Data'!$C:$C,AU$6,'Forecast Data'!$B:$B,$D515))</f>
        <v>0.7</v>
      </c>
      <c r="AV515" s="1"/>
      <c r="AW515" s="11">
        <f>SUMIFS('OP Units'!E:E,'OP Units'!$A:$A,$D515)</f>
        <v>36017</v>
      </c>
      <c r="AX515" s="11">
        <f>SUMIFS('OP Units'!F:F,'OP Units'!$A:$A,$D515)</f>
        <v>31837</v>
      </c>
      <c r="AY515" s="11">
        <f>SUMIFS('OP Units'!G:G,'OP Units'!$A:$A,$D515)</f>
        <v>30144</v>
      </c>
      <c r="AZ515" s="11">
        <f>SUMIFS('OP Units'!H:H,'OP Units'!$A:$A,$D515)</f>
        <v>33903</v>
      </c>
      <c r="BA515" s="11">
        <f>SUMIFS('OP Units'!I:I,'OP Units'!$A:$A,$D515)</f>
        <v>32507</v>
      </c>
      <c r="BB515" s="11">
        <f>SUMIFS('OP Units'!J:J,'OP Units'!$A:$A,$D515)</f>
        <v>32288</v>
      </c>
      <c r="BC515" s="11">
        <f>SUMIFS('OP Units'!K:K,'OP Units'!$A:$A,$D515)</f>
        <v>31006</v>
      </c>
      <c r="BD515" s="11">
        <f>SUMIFS('OP Units'!L:L,'OP Units'!$A:$A,$D515)</f>
        <v>30544</v>
      </c>
      <c r="BE515" s="11">
        <f>SUMIFS('OP Units'!M:M,'OP Units'!$A:$A,$D515)</f>
        <v>30562</v>
      </c>
      <c r="BF515" s="11">
        <f>SUMIFS('OP Units'!N:N,'OP Units'!$A:$A,$D515)</f>
        <v>34856</v>
      </c>
      <c r="BG515" s="11">
        <f>SUMIFS('OP Units'!O:O,'OP Units'!$A:$A,$D515)</f>
        <v>31716</v>
      </c>
      <c r="BH515" s="11">
        <f>SUMIFS('OP Units'!P:P,'OP Units'!$A:$A,$D515)</f>
        <v>28369</v>
      </c>
      <c r="BI515" s="1"/>
      <c r="BJ515" s="12">
        <f>IFERROR((SUMIFS('OP Units'!E:E,'OP Units'!$A:$A,$D515)-SUMIFS('Forecast Data'!$H:$H,'Forecast Data'!$C:$C,BJ$6,'Forecast Data'!$B:$B,$D515))/SUMIFS('Forecast Data'!$H:$H,'Forecast Data'!$C:$C,BJ$6,'Forecast Data'!$B:$B,$D515),"")</f>
        <v>0.28087769835342652</v>
      </c>
      <c r="BK515" s="12">
        <f>IFERROR((SUMIFS('OP Units'!F:F,'OP Units'!$A:$A,$D515)-SUMIFS('Forecast Data'!$H:$H,'Forecast Data'!$C:$C,BK$6,'Forecast Data'!$B:$B,$D515))/SUMIFS('Forecast Data'!$H:$H,'Forecast Data'!$C:$C,BK$6,'Forecast Data'!$B:$B,$D515),"")</f>
        <v>0.19732982324182025</v>
      </c>
      <c r="BL515" s="12">
        <f>IFERROR((SUMIFS('OP Units'!G:G,'OP Units'!$A:$A,$D515)-SUMIFS('Forecast Data'!$H:$H,'Forecast Data'!$C:$C,BL$6,'Forecast Data'!$B:$B,$D515))/SUMIFS('Forecast Data'!$H:$H,'Forecast Data'!$C:$C,BL$6,'Forecast Data'!$B:$B,$D515),"")</f>
        <v>0.21956548124772424</v>
      </c>
      <c r="BM515" s="12">
        <f>IFERROR((SUMIFS('OP Units'!H:H,'OP Units'!$A:$A,$D515)-SUMIFS('Forecast Data'!$H:$H,'Forecast Data'!$C:$C,BM$6,'Forecast Data'!$B:$B,$D515))/SUMIFS('Forecast Data'!$H:$H,'Forecast Data'!$C:$C,BM$6,'Forecast Data'!$B:$B,$D515),"")</f>
        <v>0.32123928293063131</v>
      </c>
      <c r="BN515" s="12">
        <f>IFERROR((SUMIFS('OP Units'!I:I,'OP Units'!$A:$A,$D515)-SUMIFS('Forecast Data'!$H:$H,'Forecast Data'!$C:$C,BN$6,'Forecast Data'!$B:$B,$D515))/SUMIFS('Forecast Data'!$H:$H,'Forecast Data'!$C:$C,BN$6,'Forecast Data'!$B:$B,$D515),"")</f>
        <v>0.27114534860986195</v>
      </c>
      <c r="BO515" s="12">
        <f>IFERROR((SUMIFS('OP Units'!J:J,'OP Units'!$A:$A,$D515)-SUMIFS('Forecast Data'!$H:$H,'Forecast Data'!$C:$C,BO$6,'Forecast Data'!$B:$B,$D515))/SUMIFS('Forecast Data'!$H:$H,'Forecast Data'!$C:$C,BO$6,'Forecast Data'!$B:$B,$D515),"")</f>
        <v>0.20563085769762146</v>
      </c>
      <c r="BP515" s="12">
        <f>IFERROR((SUMIFS('OP Units'!K:K,'OP Units'!$A:$A,$D515)-SUMIFS('Forecast Data'!$H:$H,'Forecast Data'!$C:$C,BP$6,'Forecast Data'!$B:$B,$D515))/SUMIFS('Forecast Data'!$H:$H,'Forecast Data'!$C:$C,BP$6,'Forecast Data'!$B:$B,$D515),"")</f>
        <v>0.18366100400839855</v>
      </c>
      <c r="BQ515" s="12">
        <f>IFERROR((SUMIFS('OP Units'!L:L,'OP Units'!$A:$A,$D515)-SUMIFS('Forecast Data'!$H:$H,'Forecast Data'!$C:$C,BQ$6,'Forecast Data'!$B:$B,$D515))/SUMIFS('Forecast Data'!$H:$H,'Forecast Data'!$C:$C,BQ$6,'Forecast Data'!$B:$B,$D515),"")</f>
        <v>0.15330010572421085</v>
      </c>
      <c r="BR515" s="12">
        <f>IFERROR((SUMIFS('OP Units'!M:M,'OP Units'!$A:$A,$D515)-SUMIFS('Forecast Data'!$H:$H,'Forecast Data'!$C:$C,BR$6,'Forecast Data'!$B:$B,$D515))/SUMIFS('Forecast Data'!$H:$H,'Forecast Data'!$C:$C,BR$6,'Forecast Data'!$B:$B,$D515),"")</f>
        <v>0.1388857834917086</v>
      </c>
      <c r="BS515" s="12">
        <f>IFERROR((SUMIFS('OP Units'!N:N,'OP Units'!$A:$A,$D515)-SUMIFS('Forecast Data'!$H:$H,'Forecast Data'!$C:$C,BS$6,'Forecast Data'!$B:$B,$D515))/SUMIFS('Forecast Data'!$H:$H,'Forecast Data'!$C:$C,BS$6,'Forecast Data'!$B:$B,$D515),"")</f>
        <v>0.32698823618989609</v>
      </c>
      <c r="BT515" s="12">
        <f>IFERROR((SUMIFS('OP Units'!O:O,'OP Units'!$A:$A,$D515)-SUMIFS('Forecast Data'!$H:$H,'Forecast Data'!$C:$C,BT$6,'Forecast Data'!$B:$B,$D515))/SUMIFS('Forecast Data'!$H:$H,'Forecast Data'!$C:$C,BT$6,'Forecast Data'!$B:$B,$D515),"")</f>
        <v>0.20597741358987035</v>
      </c>
      <c r="BU515" s="12">
        <f>IFERROR((SUMIFS('OP Units'!P:P,'OP Units'!$A:$A,$D515)-SUMIFS('Forecast Data'!$H:$H,'Forecast Data'!$C:$C,BU$6,'Forecast Data'!$B:$B,$D515))/SUMIFS('Forecast Data'!$H:$H,'Forecast Data'!$C:$C,BU$6,'Forecast Data'!$B:$B,$D515),"")</f>
        <v>6.3824202197472535E-2</v>
      </c>
      <c r="BV515" s="12"/>
      <c r="BW515" s="11">
        <f>(SUMIFS('Forecast Data'!H:H,'Forecast Data'!B:B,D515,'Forecast Data'!C:C,BK$6)+SUMIFS('Forecast Data'!H:H,'Forecast Data'!B:B,D515,'Forecast Data'!C:C,BL$6)+SUMIFS('Forecast Data'!H:H,'Forecast Data'!B:B,D515,'Forecast Data'!C:C,BM$6)+SUMIFS('Forecast Data'!H:H,'Forecast Data'!B:B,D515,'Forecast Data'!C:C,BN$6)+SUMIFS('Forecast Data'!H:H,'Forecast Data'!B:B,D515,'Forecast Data'!C:C,BO$6)+SUMIFS('Forecast Data'!H:H,'Forecast Data'!B:B,D515,'Forecast Data'!C:C,BP$6)+SUMIFS('Forecast Data'!H:H,'Forecast Data'!B:B,D515,'Forecast Data'!C:C,BQ$6)+SUMIFS('Forecast Data'!H:H,'Forecast Data'!B:B,D515,'Forecast Data'!C:C,BJ$6))/8</f>
        <v>26264.875</v>
      </c>
      <c r="BX515" s="12">
        <f>IFERROR((SUM(W515:AD515)-(SUMIFS('Forecast Data'!H:H,'Forecast Data'!B:B,B515,'Forecast Data'!C:C,BJ$6)+SUMIFS('Forecast Data'!H:H,'Forecast Data'!B:B,B515,'Forecast Data'!C:C,BK$6)+SUMIFS('Forecast Data'!H:H,'Forecast Data'!B:B,B515,'Forecast Data'!C:C,BL$6)+SUMIFS('Forecast Data'!H:H,'Forecast Data'!B:B,B515,'Forecast Data'!C:C,BM$6)+SUMIFS('Forecast Data'!H:H,'Forecast Data'!B:B,B515,'Forecast Data'!C:C,BN$6)+SUMIFS('Forecast Data'!H:H,'Forecast Data'!B:B,B515,'Forecast Data'!C:C,BO$6)+SUMIFS('Forecast Data'!H:H,'Forecast Data'!B:B,B515,'Forecast Data'!C:C,BP$6)+SUMIFS('Forecast Data'!H:H,'Forecast Data'!B:B,B515,'Forecast Data'!C:C,BQ$6)))/(SUMIFS('Forecast Data'!H:H,'Forecast Data'!B:B,B515,'Forecast Data'!C:C,BJ$6)+SUMIFS('Forecast Data'!H:H,'Forecast Data'!B:B,B515,'Forecast Data'!C:C,BK$6)+SUMIFS('Forecast Data'!H:H,'Forecast Data'!B:B,B515,'Forecast Data'!C:C,BL$6)+SUMIFS('Forecast Data'!H:H,'Forecast Data'!B:B,B515,'Forecast Data'!C:C,BM$6)+SUMIFS('Forecast Data'!H:H,'Forecast Data'!B:B,B515,'Forecast Data'!C:C,BN$6)+SUMIFS('Forecast Data'!H:H,'Forecast Data'!B:B,B515,'Forecast Data'!C:C,BO$6)+SUMIFS('Forecast Data'!H:H,'Forecast Data'!B:B,B515,'Forecast Data'!C:C,BP$6)+SUMIFS('Forecast Data'!H:H,'Forecast Data'!B:B,B515,'Forecast Data'!C:C,BQ$6)),"")</f>
        <v>0.41363703425201909</v>
      </c>
      <c r="BY515" s="12">
        <f t="shared" si="68"/>
        <v>1.0036226647864955E-2</v>
      </c>
      <c r="BZ515" s="16">
        <f t="shared" si="69"/>
        <v>8.93355938947114E-3</v>
      </c>
      <c r="CA515" s="13">
        <f t="shared" si="70"/>
        <v>0.11026672583938149</v>
      </c>
      <c r="CB515" s="12">
        <f t="shared" si="71"/>
        <v>1.1026672583938149E-3</v>
      </c>
      <c r="CC515" s="12"/>
      <c r="CD515" s="11">
        <f>(SUMIFS('Forecast Data'!H:H,'Forecast Data'!B:B,D515,'Forecast Data'!C:C,BK$6)+SUMIFS('Forecast Data'!H:H,'Forecast Data'!B:B,D515,'Forecast Data'!C:C,BL$6)+SUMIFS('Forecast Data'!H:H,'Forecast Data'!B:B,D515,'Forecast Data'!C:C,BM$6)+SUMIFS('Forecast Data'!H:H,'Forecast Data'!B:B,D515,'Forecast Data'!C:C,BJ$6))/4</f>
        <v>26271.5</v>
      </c>
      <c r="CE515" s="12">
        <f>IFERROR((SUM(W515:Z515)-(SUMIFS('Forecast Data'!H:H,'Forecast Data'!B:B,D515,'Forecast Data'!C:C,BJ$6)+SUMIFS('Forecast Data'!H:H,'Forecast Data'!B:B,D515,'Forecast Data'!C:C,BK$6)+SUMIFS('Forecast Data'!H:H,'Forecast Data'!B:B,D515,'Forecast Data'!C:C,BL$6)+SUMIFS('Forecast Data'!H:H,'Forecast Data'!B:B,D515,'Forecast Data'!C:C,BM$6)))/(SUMIFS('Forecast Data'!H:H,'Forecast Data'!B:B,D515,'Forecast Data'!C:C,BJ$6)+SUMIFS('Forecast Data'!H:H,'Forecast Data'!B:B,D515,'Forecast Data'!C:C,BK$6)+SUMIFS('Forecast Data'!H:H,'Forecast Data'!B:B,D515,'Forecast Data'!C:C,BL$6)+SUMIFS('Forecast Data'!H:H,'Forecast Data'!B:B,D515,'Forecast Data'!C:C,BM$6)),"")</f>
        <v>0.41573568315474946</v>
      </c>
      <c r="CF515" s="12">
        <f t="shared" si="72"/>
        <v>1.0036226647864955E-2</v>
      </c>
      <c r="CG515" s="12">
        <f t="shared" si="73"/>
        <v>9.1568495489274902E-3</v>
      </c>
      <c r="CH515" s="13">
        <f t="shared" si="74"/>
        <v>8.7937709893746469E-2</v>
      </c>
      <c r="CI515" s="13"/>
    </row>
    <row r="516" spans="1:87" ht="13.2">
      <c r="A516" s="1"/>
      <c r="B516" t="str">
        <f t="shared" si="82"/>
        <v>Salus</v>
      </c>
      <c r="D516" t="s">
        <v>548</v>
      </c>
      <c r="E516" s="11">
        <f>SUMIFS('Fin Data'!F:F,'Fin Data'!A:A,D516)</f>
        <v>7180</v>
      </c>
      <c r="F516" s="11">
        <f>SUMIFS('Fin Data with 6 week hist'!I:I,'Fin Data with 6 week hist'!$A:$A,$D516)</f>
        <v>8579</v>
      </c>
      <c r="G516" s="11">
        <f>SUMIFS('Fin Data with 6 week hist'!J:J,'Fin Data with 6 week hist'!$A:$A,$D516)</f>
        <v>8749</v>
      </c>
      <c r="H516" s="11">
        <f>SUMIFS('Fin Data with 6 week hist'!K:K,'Fin Data with 6 week hist'!$A:$A,$D516)+SUMIFS('Unit Cancellations'!D:D,'Unit Cancellations'!$B:$B,$D516)</f>
        <v>8873</v>
      </c>
      <c r="I516" s="11">
        <f>SUMIFS('Fin Data with 6 week hist'!L:L,'Fin Data with 6 week hist'!$A:$A,$D516)+SUMIFS('Unit Cancellations'!E:E,'Unit Cancellations'!$B:$B,$D516)</f>
        <v>9071</v>
      </c>
      <c r="J516" s="11">
        <f>SUMIFS('Fin Data with 6 week hist'!M:M,'Fin Data with 6 week hist'!$A:$A,$D516)+SUMIFS('Unit Cancellations'!F:F,'Unit Cancellations'!$B:$B,$D516)</f>
        <v>8816</v>
      </c>
      <c r="K516" s="11">
        <f>SUMIFS('Fin Data with 6 week hist'!N:N,'Fin Data with 6 week hist'!$A:$A,$D516)+SUMIFS('Unit Cancellations'!G:G,'Unit Cancellations'!$B:$B,$D516)</f>
        <v>9206</v>
      </c>
      <c r="L516" s="11">
        <f>SUMIFS('Fin Data'!AN:AN,'Fin Data'!A:A,D516)</f>
        <v>8882</v>
      </c>
      <c r="M516" s="12">
        <f>IFERROR(SUMIFS('Fin Data'!AO:AO,'Fin Data'!A:A,D516),"")</f>
        <v>0.23704735376044569</v>
      </c>
      <c r="N516" s="1"/>
      <c r="O516" s="11">
        <f t="shared" si="63"/>
        <v>8566</v>
      </c>
      <c r="P516" s="12">
        <f t="shared" si="64"/>
        <v>0.16370058415976091</v>
      </c>
      <c r="Q516" s="1"/>
      <c r="R516" s="11">
        <f t="shared" si="65"/>
        <v>8565.125</v>
      </c>
      <c r="S516" s="12">
        <f t="shared" si="66"/>
        <v>0.19384963847025002</v>
      </c>
      <c r="T516" s="11">
        <f t="shared" si="67"/>
        <v>7576.25</v>
      </c>
      <c r="U516" s="1" t="e">
        <f t="shared" si="83"/>
        <v>#REF!</v>
      </c>
      <c r="V516" s="1"/>
      <c r="W516" s="11">
        <f>SUMIFS('Forecast Data'!$D:$D,'Forecast Data'!$C:$C,W$6,'Forecast Data'!$B:$B,$D516)</f>
        <v>8664</v>
      </c>
      <c r="X516" s="11">
        <f>SUMIFS('Forecast Data'!$D:$D,'Forecast Data'!$C:$C,X$6,'Forecast Data'!$B:$B,$D516)</f>
        <v>8617</v>
      </c>
      <c r="Y516" s="11">
        <f>SUMIFS('Forecast Data'!$D:$D,'Forecast Data'!$C:$C,Y$6,'Forecast Data'!$B:$B,$D516)</f>
        <v>8485</v>
      </c>
      <c r="Z516" s="11">
        <f>SUMIFS('Forecast Data'!$D:$D,'Forecast Data'!$C:$C,Z$6,'Forecast Data'!$B:$B,$D516)</f>
        <v>8498</v>
      </c>
      <c r="AA516" s="11">
        <f>SUMIFS('Forecast Data'!$D:$D,'Forecast Data'!$C:$C,AA$6,'Forecast Data'!$B:$B,$D516)</f>
        <v>8543</v>
      </c>
      <c r="AB516" s="11">
        <f>SUMIFS('Forecast Data'!$D:$D,'Forecast Data'!$C:$C,AB$6,'Forecast Data'!$B:$B,$D516)</f>
        <v>8543</v>
      </c>
      <c r="AC516" s="11">
        <f>SUMIFS('Forecast Data'!$D:$D,'Forecast Data'!$C:$C,AC$6,'Forecast Data'!$B:$B,$D516)</f>
        <v>8587</v>
      </c>
      <c r="AD516" s="11">
        <f>SUMIFS('Forecast Data'!$D:$D,'Forecast Data'!$C:$C,AD$6,'Forecast Data'!$B:$B,$D516)</f>
        <v>8584</v>
      </c>
      <c r="AE516" s="11">
        <f>SUMIFS('Forecast Data'!$D:$D,'Forecast Data'!$C:$C,AE$6,'Forecast Data'!$B:$B,$D516)</f>
        <v>7907</v>
      </c>
      <c r="AF516" s="11">
        <f>SUMIFS('Forecast Data'!$D:$D,'Forecast Data'!$C:$C,AF$6,'Forecast Data'!$B:$B,$D516)</f>
        <v>7795</v>
      </c>
      <c r="AG516" s="11">
        <f>SUMIFS('Forecast Data'!$D:$D,'Forecast Data'!$C:$C,AG$6,'Forecast Data'!$B:$B,$D516)</f>
        <v>7987</v>
      </c>
      <c r="AH516" s="11">
        <f>SUMIFS('Forecast Data'!$D:$D,'Forecast Data'!$C:$C,AH$6,'Forecast Data'!$B:$B,$D516)</f>
        <v>8019</v>
      </c>
      <c r="AI516" s="1"/>
      <c r="AJ516" s="12">
        <f>IF(SUMIFS('Forecast Data'!$E:$E,'Forecast Data'!$C:$C,AJ$6,'Forecast Data'!$B:$B,$D516)=0,"",SUMIFS('Forecast Data'!$E:$E,'Forecast Data'!$C:$C,AJ$6,'Forecast Data'!$B:$B,$D516))</f>
        <v>0.08</v>
      </c>
      <c r="AK516" s="12">
        <f>IF(SUMIFS('Forecast Data'!$E:$E,'Forecast Data'!$C:$C,AK$6,'Forecast Data'!$B:$B,$D516)=0,"",SUMIFS('Forecast Data'!$E:$E,'Forecast Data'!$C:$C,AK$6,'Forecast Data'!$B:$B,$D516))</f>
        <v>0.14000000000000001</v>
      </c>
      <c r="AL516" s="12">
        <f>IF(SUMIFS('Forecast Data'!$E:$E,'Forecast Data'!$C:$C,AL$6,'Forecast Data'!$B:$B,$D516)=0,"",SUMIFS('Forecast Data'!$E:$E,'Forecast Data'!$C:$C,AL$6,'Forecast Data'!$B:$B,$D516))</f>
        <v>0.24</v>
      </c>
      <c r="AM516" s="12">
        <f>IF(SUMIFS('Forecast Data'!$E:$E,'Forecast Data'!$C:$C,AM$6,'Forecast Data'!$B:$B,$D516)=0,"",SUMIFS('Forecast Data'!$E:$E,'Forecast Data'!$C:$C,AM$6,'Forecast Data'!$B:$B,$D516))</f>
        <v>0.22</v>
      </c>
      <c r="AN516" s="12">
        <f>IF(SUMIFS('Forecast Data'!$E:$E,'Forecast Data'!$C:$C,AN$6,'Forecast Data'!$B:$B,$D516)=0,"",SUMIFS('Forecast Data'!$E:$E,'Forecast Data'!$C:$C,AN$6,'Forecast Data'!$B:$B,$D516))</f>
        <v>0.2</v>
      </c>
      <c r="AO516" s="12">
        <f>IF(SUMIFS('Forecast Data'!$E:$E,'Forecast Data'!$C:$C,AO$6,'Forecast Data'!$B:$B,$D516)=0,"",SUMIFS('Forecast Data'!$E:$E,'Forecast Data'!$C:$C,AO$6,'Forecast Data'!$B:$B,$D516))</f>
        <v>0.19</v>
      </c>
      <c r="AP516" s="12">
        <f>IF(SUMIFS('Forecast Data'!$E:$E,'Forecast Data'!$C:$C,AP$6,'Forecast Data'!$B:$B,$D516)=0,"",SUMIFS('Forecast Data'!$E:$E,'Forecast Data'!$C:$C,AP$6,'Forecast Data'!$B:$B,$D516))</f>
        <v>0.27</v>
      </c>
      <c r="AQ516" s="12">
        <f>IF(SUMIFS('Forecast Data'!$E:$E,'Forecast Data'!$C:$C,AQ$6,'Forecast Data'!$B:$B,$D516)=0,"",SUMIFS('Forecast Data'!$E:$E,'Forecast Data'!$C:$C,AQ$6,'Forecast Data'!$B:$B,$D516))</f>
        <v>0.25</v>
      </c>
      <c r="AR516" s="12">
        <f>IF(SUMIFS('Forecast Data'!$E:$E,'Forecast Data'!$C:$C,AR$6,'Forecast Data'!$B:$B,$D516)=0,"",SUMIFS('Forecast Data'!$E:$E,'Forecast Data'!$C:$C,AR$6,'Forecast Data'!$B:$B,$D516))</f>
        <v>0.2</v>
      </c>
      <c r="AS516" s="12">
        <f>IF(SUMIFS('Forecast Data'!$E:$E,'Forecast Data'!$C:$C,AS$6,'Forecast Data'!$B:$B,$D516)=0,"",SUMIFS('Forecast Data'!$E:$E,'Forecast Data'!$C:$C,AS$6,'Forecast Data'!$B:$B,$D516))</f>
        <v>0.21</v>
      </c>
      <c r="AT516" s="12">
        <f>IF(SUMIFS('Forecast Data'!$E:$E,'Forecast Data'!$C:$C,AT$6,'Forecast Data'!$B:$B,$D516)=0,"",SUMIFS('Forecast Data'!$E:$E,'Forecast Data'!$C:$C,AT$6,'Forecast Data'!$B:$B,$D516))</f>
        <v>0.15</v>
      </c>
      <c r="AU516" s="12">
        <f>IF(SUMIFS('Forecast Data'!$E:$E,'Forecast Data'!$C:$C,AU$6,'Forecast Data'!$B:$B,$D516)=0,"",SUMIFS('Forecast Data'!$E:$E,'Forecast Data'!$C:$C,AU$6,'Forecast Data'!$B:$B,$D516))</f>
        <v>0.16</v>
      </c>
      <c r="AV516" s="1"/>
      <c r="AW516" s="11">
        <f>SUMIFS('OP Units'!E:E,'OP Units'!$A:$A,$D516)</f>
        <v>6563</v>
      </c>
      <c r="AX516" s="11">
        <f>SUMIFS('OP Units'!F:F,'OP Units'!$A:$A,$D516)</f>
        <v>7264</v>
      </c>
      <c r="AY516" s="11">
        <f>SUMIFS('OP Units'!G:G,'OP Units'!$A:$A,$D516)</f>
        <v>7701</v>
      </c>
      <c r="AZ516" s="11">
        <f>SUMIFS('OP Units'!H:H,'OP Units'!$A:$A,$D516)</f>
        <v>7806</v>
      </c>
      <c r="BA516" s="11">
        <f>SUMIFS('OP Units'!I:I,'OP Units'!$A:$A,$D516)</f>
        <v>7638</v>
      </c>
      <c r="BB516" s="11">
        <f>SUMIFS('OP Units'!J:J,'OP Units'!$A:$A,$D516)</f>
        <v>8492</v>
      </c>
      <c r="BC516" s="11">
        <f>SUMIFS('OP Units'!K:K,'OP Units'!$A:$A,$D516)</f>
        <v>7646</v>
      </c>
      <c r="BD516" s="11">
        <f>SUMIFS('OP Units'!L:L,'OP Units'!$A:$A,$D516)</f>
        <v>7500</v>
      </c>
      <c r="BE516" s="11">
        <f>SUMIFS('OP Units'!M:M,'OP Units'!$A:$A,$D516)</f>
        <v>7284</v>
      </c>
      <c r="BF516" s="11">
        <f>SUMIFS('OP Units'!N:N,'OP Units'!$A:$A,$D516)</f>
        <v>8191</v>
      </c>
      <c r="BG516" s="11">
        <f>SUMIFS('OP Units'!O:O,'OP Units'!$A:$A,$D516)</f>
        <v>7885</v>
      </c>
      <c r="BH516" s="11">
        <f>SUMIFS('OP Units'!P:P,'OP Units'!$A:$A,$D516)</f>
        <v>7288</v>
      </c>
      <c r="BI516" s="1"/>
      <c r="BJ516" s="12">
        <f>IFERROR((SUMIFS('OP Units'!E:E,'OP Units'!$A:$A,$D516)-SUMIFS('Forecast Data'!$H:$H,'Forecast Data'!$C:$C,BJ$6,'Forecast Data'!$B:$B,$D516))/SUMIFS('Forecast Data'!$H:$H,'Forecast Data'!$C:$C,BJ$6,'Forecast Data'!$B:$B,$D516),"")</f>
        <v>-0.18218068535825546</v>
      </c>
      <c r="BK516" s="12">
        <f>IFERROR((SUMIFS('OP Units'!F:F,'OP Units'!$A:$A,$D516)-SUMIFS('Forecast Data'!$H:$H,'Forecast Data'!$C:$C,BK$6,'Forecast Data'!$B:$B,$D516))/SUMIFS('Forecast Data'!$H:$H,'Forecast Data'!$C:$C,BK$6,'Forecast Data'!$B:$B,$D516),"")</f>
        <v>-3.9661554732945532E-2</v>
      </c>
      <c r="BL516" s="12">
        <f>IFERROR((SUMIFS('OP Units'!G:G,'OP Units'!$A:$A,$D516)-SUMIFS('Forecast Data'!$H:$H,'Forecast Data'!$C:$C,BL$6,'Forecast Data'!$B:$B,$D516))/SUMIFS('Forecast Data'!$H:$H,'Forecast Data'!$C:$C,BL$6,'Forecast Data'!$B:$B,$D516),"")</f>
        <v>0.12128712871287128</v>
      </c>
      <c r="BM516" s="12">
        <f>IFERROR((SUMIFS('OP Units'!H:H,'OP Units'!$A:$A,$D516)-SUMIFS('Forecast Data'!$H:$H,'Forecast Data'!$C:$C,BM$6,'Forecast Data'!$B:$B,$D516))/SUMIFS('Forecast Data'!$H:$H,'Forecast Data'!$C:$C,BM$6,'Forecast Data'!$B:$B,$D516),"")</f>
        <v>0.11721768999570631</v>
      </c>
      <c r="BN516" s="12">
        <f>IFERROR((SUMIFS('OP Units'!I:I,'OP Units'!$A:$A,$D516)-SUMIFS('Forecast Data'!$H:$H,'Forecast Data'!$C:$C,BN$6,'Forecast Data'!$B:$B,$D516))/SUMIFS('Forecast Data'!$H:$H,'Forecast Data'!$C:$C,BN$6,'Forecast Data'!$B:$B,$D516),"")</f>
        <v>7.7291960507757398E-2</v>
      </c>
      <c r="BO516" s="12">
        <f>IFERROR((SUMIFS('OP Units'!J:J,'OP Units'!$A:$A,$D516)-SUMIFS('Forecast Data'!$H:$H,'Forecast Data'!$C:$C,BO$6,'Forecast Data'!$B:$B,$D516))/SUMIFS('Forecast Data'!$H:$H,'Forecast Data'!$C:$C,BO$6,'Forecast Data'!$B:$B,$D516),"")</f>
        <v>0.18124913061621922</v>
      </c>
      <c r="BP516" s="12">
        <f>IFERROR((SUMIFS('OP Units'!K:K,'OP Units'!$A:$A,$D516)-SUMIFS('Forecast Data'!$H:$H,'Forecast Data'!$C:$C,BP$6,'Forecast Data'!$B:$B,$D516))/SUMIFS('Forecast Data'!$H:$H,'Forecast Data'!$C:$C,BP$6,'Forecast Data'!$B:$B,$D516),"")</f>
        <v>0.12739604836331467</v>
      </c>
      <c r="BQ516" s="12">
        <f>IFERROR((SUMIFS('OP Units'!L:L,'OP Units'!$A:$A,$D516)-SUMIFS('Forecast Data'!$H:$H,'Forecast Data'!$C:$C,BQ$6,'Forecast Data'!$B:$B,$D516))/SUMIFS('Forecast Data'!$H:$H,'Forecast Data'!$C:$C,BQ$6,'Forecast Data'!$B:$B,$D516),"")</f>
        <v>8.8534107402031936E-2</v>
      </c>
      <c r="BR516" s="12">
        <f>IFERROR((SUMIFS('OP Units'!M:M,'OP Units'!$A:$A,$D516)-SUMIFS('Forecast Data'!$H:$H,'Forecast Data'!$C:$C,BR$6,'Forecast Data'!$B:$B,$D516))/SUMIFS('Forecast Data'!$H:$H,'Forecast Data'!$C:$C,BR$6,'Forecast Data'!$B:$B,$D516),"")</f>
        <v>0.1061503416856492</v>
      </c>
      <c r="BS516" s="12">
        <f>IFERROR((SUMIFS('OP Units'!N:N,'OP Units'!$A:$A,$D516)-SUMIFS('Forecast Data'!$H:$H,'Forecast Data'!$C:$C,BS$6,'Forecast Data'!$B:$B,$D516))/SUMIFS('Forecast Data'!$H:$H,'Forecast Data'!$C:$C,BS$6,'Forecast Data'!$B:$B,$D516),"")</f>
        <v>0.26638837353123068</v>
      </c>
      <c r="BT516" s="12">
        <f>IFERROR((SUMIFS('OP Units'!O:O,'OP Units'!$A:$A,$D516)-SUMIFS('Forecast Data'!$H:$H,'Forecast Data'!$C:$C,BT$6,'Forecast Data'!$B:$B,$D516))/SUMIFS('Forecast Data'!$H:$H,'Forecast Data'!$C:$C,BT$6,'Forecast Data'!$B:$B,$D516),"")</f>
        <v>0.13127690100430417</v>
      </c>
      <c r="BU516" s="12">
        <f>IFERROR((SUMIFS('OP Units'!P:P,'OP Units'!$A:$A,$D516)-SUMIFS('Forecast Data'!$H:$H,'Forecast Data'!$C:$C,BU$6,'Forecast Data'!$B:$B,$D516))/SUMIFS('Forecast Data'!$H:$H,'Forecast Data'!$C:$C,BU$6,'Forecast Data'!$B:$B,$D516),"")</f>
        <v>5.8379320360151032E-2</v>
      </c>
      <c r="BV516" s="12"/>
      <c r="BW516" s="11">
        <f>(SUMIFS('Forecast Data'!H:H,'Forecast Data'!B:B,D516,'Forecast Data'!C:C,BK$6)+SUMIFS('Forecast Data'!H:H,'Forecast Data'!B:B,D516,'Forecast Data'!C:C,BL$6)+SUMIFS('Forecast Data'!H:H,'Forecast Data'!B:B,D516,'Forecast Data'!C:C,BM$6)+SUMIFS('Forecast Data'!H:H,'Forecast Data'!B:B,D516,'Forecast Data'!C:C,BN$6)+SUMIFS('Forecast Data'!H:H,'Forecast Data'!B:B,D516,'Forecast Data'!C:C,BO$6)+SUMIFS('Forecast Data'!H:H,'Forecast Data'!B:B,D516,'Forecast Data'!C:C,BP$6)+SUMIFS('Forecast Data'!H:H,'Forecast Data'!B:B,D516,'Forecast Data'!C:C,BQ$6)+SUMIFS('Forecast Data'!H:H,'Forecast Data'!B:B,D516,'Forecast Data'!C:C,BJ$6))/8</f>
        <v>7174.375</v>
      </c>
      <c r="BX516" s="12">
        <f>IFERROR((SUM(W516:AD516)-(SUMIFS('Forecast Data'!H:H,'Forecast Data'!B:B,B516,'Forecast Data'!C:C,BJ$6)+SUMIFS('Forecast Data'!H:H,'Forecast Data'!B:B,B516,'Forecast Data'!C:C,BK$6)+SUMIFS('Forecast Data'!H:H,'Forecast Data'!B:B,B516,'Forecast Data'!C:C,BL$6)+SUMIFS('Forecast Data'!H:H,'Forecast Data'!B:B,B516,'Forecast Data'!C:C,BM$6)+SUMIFS('Forecast Data'!H:H,'Forecast Data'!B:B,B516,'Forecast Data'!C:C,BN$6)+SUMIFS('Forecast Data'!H:H,'Forecast Data'!B:B,B516,'Forecast Data'!C:C,BO$6)+SUMIFS('Forecast Data'!H:H,'Forecast Data'!B:B,B516,'Forecast Data'!C:C,BP$6)+SUMIFS('Forecast Data'!H:H,'Forecast Data'!B:B,B516,'Forecast Data'!C:C,BQ$6)))/(SUMIFS('Forecast Data'!H:H,'Forecast Data'!B:B,B516,'Forecast Data'!C:C,BJ$6)+SUMIFS('Forecast Data'!H:H,'Forecast Data'!B:B,B516,'Forecast Data'!C:C,BK$6)+SUMIFS('Forecast Data'!H:H,'Forecast Data'!B:B,B516,'Forecast Data'!C:C,BL$6)+SUMIFS('Forecast Data'!H:H,'Forecast Data'!B:B,B516,'Forecast Data'!C:C,BM$6)+SUMIFS('Forecast Data'!H:H,'Forecast Data'!B:B,B516,'Forecast Data'!C:C,BN$6)+SUMIFS('Forecast Data'!H:H,'Forecast Data'!B:B,B516,'Forecast Data'!C:C,BO$6)+SUMIFS('Forecast Data'!H:H,'Forecast Data'!B:B,B516,'Forecast Data'!C:C,BP$6)+SUMIFS('Forecast Data'!H:H,'Forecast Data'!B:B,B516,'Forecast Data'!C:C,BQ$6)),"")</f>
        <v>0.19384963847025002</v>
      </c>
      <c r="BY516" s="12">
        <f t="shared" si="68"/>
        <v>1.4554509717401361E-3</v>
      </c>
      <c r="BZ516" s="16">
        <f t="shared" si="69"/>
        <v>1.143612368313784E-3</v>
      </c>
      <c r="CA516" s="13">
        <f t="shared" si="70"/>
        <v>3.1183860342635213E-2</v>
      </c>
      <c r="CB516" s="12">
        <f t="shared" si="71"/>
        <v>3.1183860342635212E-4</v>
      </c>
      <c r="CC516" s="12"/>
      <c r="CD516" s="11">
        <f>(SUMIFS('Forecast Data'!H:H,'Forecast Data'!B:B,D516,'Forecast Data'!C:C,BK$6)+SUMIFS('Forecast Data'!H:H,'Forecast Data'!B:B,D516,'Forecast Data'!C:C,BL$6)+SUMIFS('Forecast Data'!H:H,'Forecast Data'!B:B,D516,'Forecast Data'!C:C,BM$6)+SUMIFS('Forecast Data'!H:H,'Forecast Data'!B:B,D516,'Forecast Data'!C:C,BJ$6))/4</f>
        <v>7361</v>
      </c>
      <c r="CE516" s="12">
        <f>IFERROR((SUM(W516:Z516)-(SUMIFS('Forecast Data'!H:H,'Forecast Data'!B:B,D516,'Forecast Data'!C:C,BJ$6)+SUMIFS('Forecast Data'!H:H,'Forecast Data'!B:B,D516,'Forecast Data'!C:C,BK$6)+SUMIFS('Forecast Data'!H:H,'Forecast Data'!B:B,D516,'Forecast Data'!C:C,BL$6)+SUMIFS('Forecast Data'!H:H,'Forecast Data'!B:B,D516,'Forecast Data'!C:C,BM$6)))/(SUMIFS('Forecast Data'!H:H,'Forecast Data'!B:B,D516,'Forecast Data'!C:C,BJ$6)+SUMIFS('Forecast Data'!H:H,'Forecast Data'!B:B,D516,'Forecast Data'!C:C,BK$6)+SUMIFS('Forecast Data'!H:H,'Forecast Data'!B:B,D516,'Forecast Data'!C:C,BL$6)+SUMIFS('Forecast Data'!H:H,'Forecast Data'!B:B,D516,'Forecast Data'!C:C,BM$6)),"")</f>
        <v>0.16370058415976091</v>
      </c>
      <c r="CF516" s="12">
        <f t="shared" si="72"/>
        <v>1.4554509717401361E-3</v>
      </c>
      <c r="CG516" s="12">
        <f t="shared" si="73"/>
        <v>1.0102548714940145E-3</v>
      </c>
      <c r="CH516" s="13">
        <f t="shared" si="74"/>
        <v>4.4519610024612168E-2</v>
      </c>
      <c r="CI516" s="13"/>
    </row>
    <row r="517" spans="1:87" ht="13.2">
      <c r="A517" s="1"/>
      <c r="B517" t="str">
        <f t="shared" si="82"/>
        <v>Arlo</v>
      </c>
      <c r="D517" t="s">
        <v>549</v>
      </c>
      <c r="E517" s="11">
        <f>SUMIFS('Fin Data'!F:F,'Fin Data'!A:A,D517)</f>
        <v>24</v>
      </c>
      <c r="F517" s="11">
        <f>SUMIFS('Fin Data with 6 week hist'!I:I,'Fin Data with 6 week hist'!$A:$A,$D517)</f>
        <v>0</v>
      </c>
      <c r="G517" s="11">
        <f>SUMIFS('Fin Data with 6 week hist'!J:J,'Fin Data with 6 week hist'!$A:$A,$D517)</f>
        <v>0</v>
      </c>
      <c r="H517" s="11">
        <f>SUMIFS('Fin Data with 6 week hist'!K:K,'Fin Data with 6 week hist'!$A:$A,$D517)+SUMIFS('Unit Cancellations'!D:D,'Unit Cancellations'!$B:$B,$D517)</f>
        <v>0</v>
      </c>
      <c r="I517" s="11">
        <f>SUMIFS('Fin Data with 6 week hist'!L:L,'Fin Data with 6 week hist'!$A:$A,$D517)+SUMIFS('Unit Cancellations'!E:E,'Unit Cancellations'!$B:$B,$D517)</f>
        <v>0</v>
      </c>
      <c r="J517" s="11">
        <f>SUMIFS('Fin Data with 6 week hist'!M:M,'Fin Data with 6 week hist'!$A:$A,$D517)+SUMIFS('Unit Cancellations'!F:F,'Unit Cancellations'!$B:$B,$D517)</f>
        <v>0</v>
      </c>
      <c r="K517" s="11">
        <f>SUMIFS('Fin Data with 6 week hist'!N:N,'Fin Data with 6 week hist'!$A:$A,$D517)+SUMIFS('Unit Cancellations'!G:G,'Unit Cancellations'!$B:$B,$D517)</f>
        <v>0</v>
      </c>
      <c r="L517" s="11">
        <f>SUMIFS('Fin Data'!AN:AN,'Fin Data'!A:A,D517)</f>
        <v>0</v>
      </c>
      <c r="M517" s="12">
        <f>IFERROR(SUMIFS('Fin Data'!AO:AO,'Fin Data'!A:A,D517),"")</f>
        <v>-1</v>
      </c>
      <c r="N517" s="1"/>
      <c r="O517" s="11">
        <f t="shared" si="63"/>
        <v>0</v>
      </c>
      <c r="P517" s="12">
        <f t="shared" si="64"/>
        <v>-1</v>
      </c>
      <c r="Q517" s="1"/>
      <c r="R517" s="11">
        <f t="shared" si="65"/>
        <v>0</v>
      </c>
      <c r="S517" s="12">
        <f t="shared" si="66"/>
        <v>-1</v>
      </c>
      <c r="T517" s="11">
        <f t="shared" si="67"/>
        <v>0</v>
      </c>
      <c r="U517" s="1" t="e">
        <f t="shared" si="83"/>
        <v>#REF!</v>
      </c>
      <c r="V517" s="1"/>
      <c r="W517" s="11">
        <f>SUMIFS('Forecast Data'!$D:$D,'Forecast Data'!$C:$C,W$6,'Forecast Data'!$B:$B,$D517)</f>
        <v>0</v>
      </c>
      <c r="X517" s="11">
        <f>SUMIFS('Forecast Data'!$D:$D,'Forecast Data'!$C:$C,X$6,'Forecast Data'!$B:$B,$D517)</f>
        <v>0</v>
      </c>
      <c r="Y517" s="11">
        <f>SUMIFS('Forecast Data'!$D:$D,'Forecast Data'!$C:$C,Y$6,'Forecast Data'!$B:$B,$D517)</f>
        <v>0</v>
      </c>
      <c r="Z517" s="11">
        <f>SUMIFS('Forecast Data'!$D:$D,'Forecast Data'!$C:$C,Z$6,'Forecast Data'!$B:$B,$D517)</f>
        <v>0</v>
      </c>
      <c r="AA517" s="11">
        <f>SUMIFS('Forecast Data'!$D:$D,'Forecast Data'!$C:$C,AA$6,'Forecast Data'!$B:$B,$D517)</f>
        <v>0</v>
      </c>
      <c r="AB517" s="11">
        <f>SUMIFS('Forecast Data'!$D:$D,'Forecast Data'!$C:$C,AB$6,'Forecast Data'!$B:$B,$D517)</f>
        <v>0</v>
      </c>
      <c r="AC517" s="11">
        <f>SUMIFS('Forecast Data'!$D:$D,'Forecast Data'!$C:$C,AC$6,'Forecast Data'!$B:$B,$D517)</f>
        <v>0</v>
      </c>
      <c r="AD517" s="11">
        <f>SUMIFS('Forecast Data'!$D:$D,'Forecast Data'!$C:$C,AD$6,'Forecast Data'!$B:$B,$D517)</f>
        <v>0</v>
      </c>
      <c r="AE517" s="11">
        <f>SUMIFS('Forecast Data'!$D:$D,'Forecast Data'!$C:$C,AE$6,'Forecast Data'!$B:$B,$D517)</f>
        <v>0</v>
      </c>
      <c r="AF517" s="11">
        <f>SUMIFS('Forecast Data'!$D:$D,'Forecast Data'!$C:$C,AF$6,'Forecast Data'!$B:$B,$D517)</f>
        <v>0</v>
      </c>
      <c r="AG517" s="11">
        <f>SUMIFS('Forecast Data'!$D:$D,'Forecast Data'!$C:$C,AG$6,'Forecast Data'!$B:$B,$D517)</f>
        <v>0</v>
      </c>
      <c r="AH517" s="11">
        <f>SUMIFS('Forecast Data'!$D:$D,'Forecast Data'!$C:$C,AH$6,'Forecast Data'!$B:$B,$D517)</f>
        <v>0</v>
      </c>
      <c r="AI517" s="1"/>
      <c r="AJ517" s="12">
        <f>IF(SUMIFS('Forecast Data'!$E:$E,'Forecast Data'!$C:$C,AJ$6,'Forecast Data'!$B:$B,$D517)=0,"",SUMIFS('Forecast Data'!$E:$E,'Forecast Data'!$C:$C,AJ$6,'Forecast Data'!$B:$B,$D517))</f>
        <v>-1</v>
      </c>
      <c r="AK517" s="12">
        <f>IF(SUMIFS('Forecast Data'!$E:$E,'Forecast Data'!$C:$C,AK$6,'Forecast Data'!$B:$B,$D517)=0,"",SUMIFS('Forecast Data'!$E:$E,'Forecast Data'!$C:$C,AK$6,'Forecast Data'!$B:$B,$D517))</f>
        <v>-1</v>
      </c>
      <c r="AL517" s="12">
        <f>IF(SUMIFS('Forecast Data'!$E:$E,'Forecast Data'!$C:$C,AL$6,'Forecast Data'!$B:$B,$D517)=0,"",SUMIFS('Forecast Data'!$E:$E,'Forecast Data'!$C:$C,AL$6,'Forecast Data'!$B:$B,$D517))</f>
        <v>-1</v>
      </c>
      <c r="AM517" s="12">
        <f>IF(SUMIFS('Forecast Data'!$E:$E,'Forecast Data'!$C:$C,AM$6,'Forecast Data'!$B:$B,$D517)=0,"",SUMIFS('Forecast Data'!$E:$E,'Forecast Data'!$C:$C,AM$6,'Forecast Data'!$B:$B,$D517))</f>
        <v>-1</v>
      </c>
      <c r="AN517" s="12">
        <f>IF(SUMIFS('Forecast Data'!$E:$E,'Forecast Data'!$C:$C,AN$6,'Forecast Data'!$B:$B,$D517)=0,"",SUMIFS('Forecast Data'!$E:$E,'Forecast Data'!$C:$C,AN$6,'Forecast Data'!$B:$B,$D517))</f>
        <v>-0.99</v>
      </c>
      <c r="AO517" s="12">
        <f>IF(SUMIFS('Forecast Data'!$E:$E,'Forecast Data'!$C:$C,AO$6,'Forecast Data'!$B:$B,$D517)=0,"",SUMIFS('Forecast Data'!$E:$E,'Forecast Data'!$C:$C,AO$6,'Forecast Data'!$B:$B,$D517))</f>
        <v>-0.99</v>
      </c>
      <c r="AP517" s="12">
        <f>IF(SUMIFS('Forecast Data'!$E:$E,'Forecast Data'!$C:$C,AP$6,'Forecast Data'!$B:$B,$D517)=0,"",SUMIFS('Forecast Data'!$E:$E,'Forecast Data'!$C:$C,AP$6,'Forecast Data'!$B:$B,$D517))</f>
        <v>-0.98</v>
      </c>
      <c r="AQ517" s="12">
        <f>IF(SUMIFS('Forecast Data'!$E:$E,'Forecast Data'!$C:$C,AQ$6,'Forecast Data'!$B:$B,$D517)=0,"",SUMIFS('Forecast Data'!$E:$E,'Forecast Data'!$C:$C,AQ$6,'Forecast Data'!$B:$B,$D517))</f>
        <v>-0.93</v>
      </c>
      <c r="AR517" s="12">
        <f>IF(SUMIFS('Forecast Data'!$E:$E,'Forecast Data'!$C:$C,AR$6,'Forecast Data'!$B:$B,$D517)=0,"",SUMIFS('Forecast Data'!$E:$E,'Forecast Data'!$C:$C,AR$6,'Forecast Data'!$B:$B,$D517))</f>
        <v>-0.93</v>
      </c>
      <c r="AS517" s="12" t="str">
        <f>IF(SUMIFS('Forecast Data'!$E:$E,'Forecast Data'!$C:$C,AS$6,'Forecast Data'!$B:$B,$D517)=0,"",SUMIFS('Forecast Data'!$E:$E,'Forecast Data'!$C:$C,AS$6,'Forecast Data'!$B:$B,$D517))</f>
        <v/>
      </c>
      <c r="AT517" s="12" t="str">
        <f>IF(SUMIFS('Forecast Data'!$E:$E,'Forecast Data'!$C:$C,AT$6,'Forecast Data'!$B:$B,$D517)=0,"",SUMIFS('Forecast Data'!$E:$E,'Forecast Data'!$C:$C,AT$6,'Forecast Data'!$B:$B,$D517))</f>
        <v/>
      </c>
      <c r="AU517" s="12" t="str">
        <f>IF(SUMIFS('Forecast Data'!$E:$E,'Forecast Data'!$C:$C,AU$6,'Forecast Data'!$B:$B,$D517)=0,"",SUMIFS('Forecast Data'!$E:$E,'Forecast Data'!$C:$C,AU$6,'Forecast Data'!$B:$B,$D517))</f>
        <v/>
      </c>
      <c r="AV517" s="1"/>
      <c r="AW517" s="11">
        <f>SUMIFS('OP Units'!E:E,'OP Units'!$A:$A,$D517)</f>
        <v>0</v>
      </c>
      <c r="AX517" s="11">
        <f>SUMIFS('OP Units'!F:F,'OP Units'!$A:$A,$D517)</f>
        <v>0</v>
      </c>
      <c r="AY517" s="11">
        <f>SUMIFS('OP Units'!G:G,'OP Units'!$A:$A,$D517)</f>
        <v>0</v>
      </c>
      <c r="AZ517" s="11">
        <f>SUMIFS('OP Units'!H:H,'OP Units'!$A:$A,$D517)</f>
        <v>0</v>
      </c>
      <c r="BA517" s="11">
        <f>SUMIFS('OP Units'!I:I,'OP Units'!$A:$A,$D517)</f>
        <v>0</v>
      </c>
      <c r="BB517" s="11">
        <f>SUMIFS('OP Units'!J:J,'OP Units'!$A:$A,$D517)</f>
        <v>0</v>
      </c>
      <c r="BC517" s="11">
        <f>SUMIFS('OP Units'!K:K,'OP Units'!$A:$A,$D517)</f>
        <v>0</v>
      </c>
      <c r="BD517" s="11">
        <f>SUMIFS('OP Units'!L:L,'OP Units'!$A:$A,$D517)</f>
        <v>0</v>
      </c>
      <c r="BE517" s="11">
        <f>SUMIFS('OP Units'!M:M,'OP Units'!$A:$A,$D517)</f>
        <v>0</v>
      </c>
      <c r="BF517" s="11">
        <f>SUMIFS('OP Units'!N:N,'OP Units'!$A:$A,$D517)</f>
        <v>0</v>
      </c>
      <c r="BG517" s="11">
        <f>SUMIFS('OP Units'!O:O,'OP Units'!$A:$A,$D517)</f>
        <v>0</v>
      </c>
      <c r="BH517" s="11">
        <f>SUMIFS('OP Units'!P:P,'OP Units'!$A:$A,$D517)</f>
        <v>0</v>
      </c>
      <c r="BI517" s="1"/>
      <c r="BJ517" s="12">
        <f>IFERROR((SUMIFS('OP Units'!E:E,'OP Units'!$A:$A,$D517)-SUMIFS('Forecast Data'!$H:$H,'Forecast Data'!$C:$C,BJ$6,'Forecast Data'!$B:$B,$D517))/SUMIFS('Forecast Data'!$H:$H,'Forecast Data'!$C:$C,BJ$6,'Forecast Data'!$B:$B,$D517),"")</f>
        <v>-1</v>
      </c>
      <c r="BK517" s="12">
        <f>IFERROR((SUMIFS('OP Units'!F:F,'OP Units'!$A:$A,$D517)-SUMIFS('Forecast Data'!$H:$H,'Forecast Data'!$C:$C,BK$6,'Forecast Data'!$B:$B,$D517))/SUMIFS('Forecast Data'!$H:$H,'Forecast Data'!$C:$C,BK$6,'Forecast Data'!$B:$B,$D517),"")</f>
        <v>-1</v>
      </c>
      <c r="BL517" s="12">
        <f>IFERROR((SUMIFS('OP Units'!G:G,'OP Units'!$A:$A,$D517)-SUMIFS('Forecast Data'!$H:$H,'Forecast Data'!$C:$C,BL$6,'Forecast Data'!$B:$B,$D517))/SUMIFS('Forecast Data'!$H:$H,'Forecast Data'!$C:$C,BL$6,'Forecast Data'!$B:$B,$D517),"")</f>
        <v>-1</v>
      </c>
      <c r="BM517" s="12">
        <f>IFERROR((SUMIFS('OP Units'!H:H,'OP Units'!$A:$A,$D517)-SUMIFS('Forecast Data'!$H:$H,'Forecast Data'!$C:$C,BM$6,'Forecast Data'!$B:$B,$D517))/SUMIFS('Forecast Data'!$H:$H,'Forecast Data'!$C:$C,BM$6,'Forecast Data'!$B:$B,$D517),"")</f>
        <v>-1</v>
      </c>
      <c r="BN517" s="12">
        <f>IFERROR((SUMIFS('OP Units'!I:I,'OP Units'!$A:$A,$D517)-SUMIFS('Forecast Data'!$H:$H,'Forecast Data'!$C:$C,BN$6,'Forecast Data'!$B:$B,$D517))/SUMIFS('Forecast Data'!$H:$H,'Forecast Data'!$C:$C,BN$6,'Forecast Data'!$B:$B,$D517),"")</f>
        <v>-1</v>
      </c>
      <c r="BO517" s="12">
        <f>IFERROR((SUMIFS('OP Units'!J:J,'OP Units'!$A:$A,$D517)-SUMIFS('Forecast Data'!$H:$H,'Forecast Data'!$C:$C,BO$6,'Forecast Data'!$B:$B,$D517))/SUMIFS('Forecast Data'!$H:$H,'Forecast Data'!$C:$C,BO$6,'Forecast Data'!$B:$B,$D517),"")</f>
        <v>-1</v>
      </c>
      <c r="BP517" s="12">
        <f>IFERROR((SUMIFS('OP Units'!K:K,'OP Units'!$A:$A,$D517)-SUMIFS('Forecast Data'!$H:$H,'Forecast Data'!$C:$C,BP$6,'Forecast Data'!$B:$B,$D517))/SUMIFS('Forecast Data'!$H:$H,'Forecast Data'!$C:$C,BP$6,'Forecast Data'!$B:$B,$D517),"")</f>
        <v>-1</v>
      </c>
      <c r="BQ517" s="12">
        <f>IFERROR((SUMIFS('OP Units'!L:L,'OP Units'!$A:$A,$D517)-SUMIFS('Forecast Data'!$H:$H,'Forecast Data'!$C:$C,BQ$6,'Forecast Data'!$B:$B,$D517))/SUMIFS('Forecast Data'!$H:$H,'Forecast Data'!$C:$C,BQ$6,'Forecast Data'!$B:$B,$D517),"")</f>
        <v>-1</v>
      </c>
      <c r="BR517" s="12">
        <f>IFERROR((SUMIFS('OP Units'!M:M,'OP Units'!$A:$A,$D517)-SUMIFS('Forecast Data'!$H:$H,'Forecast Data'!$C:$C,BR$6,'Forecast Data'!$B:$B,$D517))/SUMIFS('Forecast Data'!$H:$H,'Forecast Data'!$C:$C,BR$6,'Forecast Data'!$B:$B,$D517),"")</f>
        <v>-1</v>
      </c>
      <c r="BS517" s="12" t="str">
        <f>IFERROR((SUMIFS('OP Units'!N:N,'OP Units'!$A:$A,$D517)-SUMIFS('Forecast Data'!$H:$H,'Forecast Data'!$C:$C,BS$6,'Forecast Data'!$B:$B,$D517))/SUMIFS('Forecast Data'!$H:$H,'Forecast Data'!$C:$C,BS$6,'Forecast Data'!$B:$B,$D517),"")</f>
        <v/>
      </c>
      <c r="BT517" s="12" t="str">
        <f>IFERROR((SUMIFS('OP Units'!O:O,'OP Units'!$A:$A,$D517)-SUMIFS('Forecast Data'!$H:$H,'Forecast Data'!$C:$C,BT$6,'Forecast Data'!$B:$B,$D517))/SUMIFS('Forecast Data'!$H:$H,'Forecast Data'!$C:$C,BT$6,'Forecast Data'!$B:$B,$D517),"")</f>
        <v/>
      </c>
      <c r="BU517" s="12" t="str">
        <f>IFERROR((SUMIFS('OP Units'!P:P,'OP Units'!$A:$A,$D517)-SUMIFS('Forecast Data'!$H:$H,'Forecast Data'!$C:$C,BU$6,'Forecast Data'!$B:$B,$D517))/SUMIFS('Forecast Data'!$H:$H,'Forecast Data'!$C:$C,BU$6,'Forecast Data'!$B:$B,$D517),"")</f>
        <v/>
      </c>
      <c r="BV517" s="12"/>
      <c r="BW517" s="11">
        <f>(SUMIFS('Forecast Data'!H:H,'Forecast Data'!B:B,D517,'Forecast Data'!C:C,BK$6)+SUMIFS('Forecast Data'!H:H,'Forecast Data'!B:B,D517,'Forecast Data'!C:C,BL$6)+SUMIFS('Forecast Data'!H:H,'Forecast Data'!B:B,D517,'Forecast Data'!C:C,BM$6)+SUMIFS('Forecast Data'!H:H,'Forecast Data'!B:B,D517,'Forecast Data'!C:C,BN$6)+SUMIFS('Forecast Data'!H:H,'Forecast Data'!B:B,D517,'Forecast Data'!C:C,BO$6)+SUMIFS('Forecast Data'!H:H,'Forecast Data'!B:B,D517,'Forecast Data'!C:C,BP$6)+SUMIFS('Forecast Data'!H:H,'Forecast Data'!B:B,D517,'Forecast Data'!C:C,BQ$6)+SUMIFS('Forecast Data'!H:H,'Forecast Data'!B:B,D517,'Forecast Data'!C:C,BJ$6))/8</f>
        <v>282.375</v>
      </c>
      <c r="BX517" s="12">
        <f>IFERROR((SUM(W517:AD517)-(SUMIFS('Forecast Data'!H:H,'Forecast Data'!B:B,B517,'Forecast Data'!C:C,BJ$6)+SUMIFS('Forecast Data'!H:H,'Forecast Data'!B:B,B517,'Forecast Data'!C:C,BK$6)+SUMIFS('Forecast Data'!H:H,'Forecast Data'!B:B,B517,'Forecast Data'!C:C,BL$6)+SUMIFS('Forecast Data'!H:H,'Forecast Data'!B:B,B517,'Forecast Data'!C:C,BM$6)+SUMIFS('Forecast Data'!H:H,'Forecast Data'!B:B,B517,'Forecast Data'!C:C,BN$6)+SUMIFS('Forecast Data'!H:H,'Forecast Data'!B:B,B517,'Forecast Data'!C:C,BO$6)+SUMIFS('Forecast Data'!H:H,'Forecast Data'!B:B,B517,'Forecast Data'!C:C,BP$6)+SUMIFS('Forecast Data'!H:H,'Forecast Data'!B:B,B517,'Forecast Data'!C:C,BQ$6)))/(SUMIFS('Forecast Data'!H:H,'Forecast Data'!B:B,B517,'Forecast Data'!C:C,BJ$6)+SUMIFS('Forecast Data'!H:H,'Forecast Data'!B:B,B517,'Forecast Data'!C:C,BK$6)+SUMIFS('Forecast Data'!H:H,'Forecast Data'!B:B,B517,'Forecast Data'!C:C,BL$6)+SUMIFS('Forecast Data'!H:H,'Forecast Data'!B:B,B517,'Forecast Data'!C:C,BM$6)+SUMIFS('Forecast Data'!H:H,'Forecast Data'!B:B,B517,'Forecast Data'!C:C,BN$6)+SUMIFS('Forecast Data'!H:H,'Forecast Data'!B:B,B517,'Forecast Data'!C:C,BO$6)+SUMIFS('Forecast Data'!H:H,'Forecast Data'!B:B,B517,'Forecast Data'!C:C,BP$6)+SUMIFS('Forecast Data'!H:H,'Forecast Data'!B:B,B517,'Forecast Data'!C:C,BQ$6)),"")</f>
        <v>-1</v>
      </c>
      <c r="BY517" s="12">
        <f t="shared" si="68"/>
        <v>-2.0523397956382647E-5</v>
      </c>
      <c r="BZ517" s="16">
        <f t="shared" si="69"/>
        <v>-2.3219668704124017E-4</v>
      </c>
      <c r="CA517" s="13">
        <f t="shared" si="70"/>
        <v>2.1167328908485751E-2</v>
      </c>
      <c r="CB517" s="12">
        <f t="shared" si="71"/>
        <v>2.1167328908485751E-4</v>
      </c>
      <c r="CC517" s="12"/>
      <c r="CD517" s="11">
        <f>(SUMIFS('Forecast Data'!H:H,'Forecast Data'!B:B,D517,'Forecast Data'!C:C,BK$6)+SUMIFS('Forecast Data'!H:H,'Forecast Data'!B:B,D517,'Forecast Data'!C:C,BL$6)+SUMIFS('Forecast Data'!H:H,'Forecast Data'!B:B,D517,'Forecast Data'!C:C,BM$6)+SUMIFS('Forecast Data'!H:H,'Forecast Data'!B:B,D517,'Forecast Data'!C:C,BJ$6))/4</f>
        <v>559.5</v>
      </c>
      <c r="CE517" s="12">
        <f>IFERROR((SUM(W517:Z517)-(SUMIFS('Forecast Data'!H:H,'Forecast Data'!B:B,D517,'Forecast Data'!C:C,BJ$6)+SUMIFS('Forecast Data'!H:H,'Forecast Data'!B:B,D517,'Forecast Data'!C:C,BK$6)+SUMIFS('Forecast Data'!H:H,'Forecast Data'!B:B,D517,'Forecast Data'!C:C,BL$6)+SUMIFS('Forecast Data'!H:H,'Forecast Data'!B:B,D517,'Forecast Data'!C:C,BM$6)))/(SUMIFS('Forecast Data'!H:H,'Forecast Data'!B:B,D517,'Forecast Data'!C:C,BJ$6)+SUMIFS('Forecast Data'!H:H,'Forecast Data'!B:B,D517,'Forecast Data'!C:C,BK$6)+SUMIFS('Forecast Data'!H:H,'Forecast Data'!B:B,D517,'Forecast Data'!C:C,BL$6)+SUMIFS('Forecast Data'!H:H,'Forecast Data'!B:B,D517,'Forecast Data'!C:C,BM$6)),"")</f>
        <v>-1</v>
      </c>
      <c r="CF517" s="12">
        <f t="shared" si="72"/>
        <v>-2.0523397956382647E-5</v>
      </c>
      <c r="CG517" s="12">
        <f t="shared" si="73"/>
        <v>-4.6907684697170216E-4</v>
      </c>
      <c r="CH517" s="13">
        <f t="shared" si="74"/>
        <v>4.4855344901531952E-2</v>
      </c>
      <c r="CI517" s="13"/>
    </row>
    <row r="518" spans="1:87" ht="13.2">
      <c r="A518" s="1"/>
      <c r="B518" t="str">
        <f t="shared" si="82"/>
        <v>Spectra Baby</v>
      </c>
      <c r="D518" t="s">
        <v>550</v>
      </c>
      <c r="E518" s="11">
        <f>SUMIFS('Fin Data'!F:F,'Fin Data'!A:A,D518)</f>
        <v>3312</v>
      </c>
      <c r="F518" s="11">
        <f>SUMIFS('Fin Data with 6 week hist'!I:I,'Fin Data with 6 week hist'!$A:$A,$D518)</f>
        <v>4091</v>
      </c>
      <c r="G518" s="11">
        <f>SUMIFS('Fin Data with 6 week hist'!J:J,'Fin Data with 6 week hist'!$A:$A,$D518)</f>
        <v>4252</v>
      </c>
      <c r="H518" s="11">
        <f>SUMIFS('Fin Data with 6 week hist'!K:K,'Fin Data with 6 week hist'!$A:$A,$D518)+SUMIFS('Unit Cancellations'!D:D,'Unit Cancellations'!$B:$B,$D518)</f>
        <v>4561</v>
      </c>
      <c r="I518" s="11">
        <f>SUMIFS('Fin Data with 6 week hist'!L:L,'Fin Data with 6 week hist'!$A:$A,$D518)+SUMIFS('Unit Cancellations'!E:E,'Unit Cancellations'!$B:$B,$D518)</f>
        <v>3865</v>
      </c>
      <c r="J518" s="11">
        <f>SUMIFS('Fin Data with 6 week hist'!M:M,'Fin Data with 6 week hist'!$A:$A,$D518)+SUMIFS('Unit Cancellations'!F:F,'Unit Cancellations'!$B:$B,$D518)</f>
        <v>4049</v>
      </c>
      <c r="K518" s="11">
        <f>SUMIFS('Fin Data with 6 week hist'!N:N,'Fin Data with 6 week hist'!$A:$A,$D518)+SUMIFS('Unit Cancellations'!G:G,'Unit Cancellations'!$B:$B,$D518)</f>
        <v>3869</v>
      </c>
      <c r="L518" s="11">
        <f>SUMIFS('Fin Data'!AN:AN,'Fin Data'!A:A,D518)</f>
        <v>4114.333333333333</v>
      </c>
      <c r="M518" s="12">
        <f>IFERROR(SUMIFS('Fin Data'!AO:AO,'Fin Data'!A:A,D518),"")</f>
        <v>0.24225040257648944</v>
      </c>
      <c r="N518" s="1"/>
      <c r="O518" s="11">
        <f t="shared" ref="O518:O537" si="84">AVERAGE(W518:Z518)</f>
        <v>4360.25</v>
      </c>
      <c r="P518" s="12">
        <f t="shared" ref="P518:P537" si="85">CE518</f>
        <v>-6.4372792525920017E-3</v>
      </c>
      <c r="Q518" s="1"/>
      <c r="R518" s="11">
        <f t="shared" ref="R518:R537" si="86">AVERAGE(W518:AD518)</f>
        <v>4438.25</v>
      </c>
      <c r="S518" s="12">
        <f t="shared" ref="S518:S537" si="87">BX518</f>
        <v>7.0037972394671813E-2</v>
      </c>
      <c r="T518" s="11">
        <f t="shared" ref="T518:T537" si="88">AVERAGE(AW518:BD518)</f>
        <v>3496.5</v>
      </c>
      <c r="U518" s="1" t="e">
        <f t="shared" si="83"/>
        <v>#REF!</v>
      </c>
      <c r="V518" s="1"/>
      <c r="W518" s="11">
        <f>SUMIFS('Forecast Data'!$D:$D,'Forecast Data'!$C:$C,W$6,'Forecast Data'!$B:$B,$D518)</f>
        <v>4019</v>
      </c>
      <c r="X518" s="11">
        <f>SUMIFS('Forecast Data'!$D:$D,'Forecast Data'!$C:$C,X$6,'Forecast Data'!$B:$B,$D518)</f>
        <v>4018</v>
      </c>
      <c r="Y518" s="11">
        <f>SUMIFS('Forecast Data'!$D:$D,'Forecast Data'!$C:$C,Y$6,'Forecast Data'!$B:$B,$D518)</f>
        <v>4648</v>
      </c>
      <c r="Z518" s="11">
        <f>SUMIFS('Forecast Data'!$D:$D,'Forecast Data'!$C:$C,Z$6,'Forecast Data'!$B:$B,$D518)</f>
        <v>4756</v>
      </c>
      <c r="AA518" s="11">
        <f>SUMIFS('Forecast Data'!$D:$D,'Forecast Data'!$C:$C,AA$6,'Forecast Data'!$B:$B,$D518)</f>
        <v>4775</v>
      </c>
      <c r="AB518" s="11">
        <f>SUMIFS('Forecast Data'!$D:$D,'Forecast Data'!$C:$C,AB$6,'Forecast Data'!$B:$B,$D518)</f>
        <v>4776</v>
      </c>
      <c r="AC518" s="11">
        <f>SUMIFS('Forecast Data'!$D:$D,'Forecast Data'!$C:$C,AC$6,'Forecast Data'!$B:$B,$D518)</f>
        <v>4298</v>
      </c>
      <c r="AD518" s="11">
        <f>SUMIFS('Forecast Data'!$D:$D,'Forecast Data'!$C:$C,AD$6,'Forecast Data'!$B:$B,$D518)</f>
        <v>4216</v>
      </c>
      <c r="AE518" s="11">
        <f>SUMIFS('Forecast Data'!$D:$D,'Forecast Data'!$C:$C,AE$6,'Forecast Data'!$B:$B,$D518)</f>
        <v>4222</v>
      </c>
      <c r="AF518" s="11">
        <f>SUMIFS('Forecast Data'!$D:$D,'Forecast Data'!$C:$C,AF$6,'Forecast Data'!$B:$B,$D518)</f>
        <v>4226</v>
      </c>
      <c r="AG518" s="11">
        <f>SUMIFS('Forecast Data'!$D:$D,'Forecast Data'!$C:$C,AG$6,'Forecast Data'!$B:$B,$D518)</f>
        <v>4368</v>
      </c>
      <c r="AH518" s="11">
        <f>SUMIFS('Forecast Data'!$D:$D,'Forecast Data'!$C:$C,AH$6,'Forecast Data'!$B:$B,$D518)</f>
        <v>4477</v>
      </c>
      <c r="AI518" s="1"/>
      <c r="AJ518" s="12">
        <f>IF(SUMIFS('Forecast Data'!$E:$E,'Forecast Data'!$C:$C,AJ$6,'Forecast Data'!$B:$B,$D518)=0,"",SUMIFS('Forecast Data'!$E:$E,'Forecast Data'!$C:$C,AJ$6,'Forecast Data'!$B:$B,$D518))</f>
        <v>-0.01</v>
      </c>
      <c r="AK518" s="12">
        <f>IF(SUMIFS('Forecast Data'!$E:$E,'Forecast Data'!$C:$C,AK$6,'Forecast Data'!$B:$B,$D518)=0,"",SUMIFS('Forecast Data'!$E:$E,'Forecast Data'!$C:$C,AK$6,'Forecast Data'!$B:$B,$D518))</f>
        <v>-0.06</v>
      </c>
      <c r="AL518" s="12">
        <f>IF(SUMIFS('Forecast Data'!$E:$E,'Forecast Data'!$C:$C,AL$6,'Forecast Data'!$B:$B,$D518)=0,"",SUMIFS('Forecast Data'!$E:$E,'Forecast Data'!$C:$C,AL$6,'Forecast Data'!$B:$B,$D518))</f>
        <v>-0.02</v>
      </c>
      <c r="AM518" s="12">
        <f>IF(SUMIFS('Forecast Data'!$E:$E,'Forecast Data'!$C:$C,AM$6,'Forecast Data'!$B:$B,$D518)=0,"",SUMIFS('Forecast Data'!$E:$E,'Forecast Data'!$C:$C,AM$6,'Forecast Data'!$B:$B,$D518))</f>
        <v>0.06</v>
      </c>
      <c r="AN518" s="12">
        <f>IF(SUMIFS('Forecast Data'!$E:$E,'Forecast Data'!$C:$C,AN$6,'Forecast Data'!$B:$B,$D518)=0,"",SUMIFS('Forecast Data'!$E:$E,'Forecast Data'!$C:$C,AN$6,'Forecast Data'!$B:$B,$D518))</f>
        <v>0.13</v>
      </c>
      <c r="AO518" s="12">
        <f>IF(SUMIFS('Forecast Data'!$E:$E,'Forecast Data'!$C:$C,AO$6,'Forecast Data'!$B:$B,$D518)=0,"",SUMIFS('Forecast Data'!$E:$E,'Forecast Data'!$C:$C,AO$6,'Forecast Data'!$B:$B,$D518))</f>
        <v>0.21</v>
      </c>
      <c r="AP518" s="12">
        <f>IF(SUMIFS('Forecast Data'!$E:$E,'Forecast Data'!$C:$C,AP$6,'Forecast Data'!$B:$B,$D518)=0,"",SUMIFS('Forecast Data'!$E:$E,'Forecast Data'!$C:$C,AP$6,'Forecast Data'!$B:$B,$D518))</f>
        <v>0.17</v>
      </c>
      <c r="AQ518" s="12">
        <f>IF(SUMIFS('Forecast Data'!$E:$E,'Forecast Data'!$C:$C,AQ$6,'Forecast Data'!$B:$B,$D518)=0,"",SUMIFS('Forecast Data'!$E:$E,'Forecast Data'!$C:$C,AQ$6,'Forecast Data'!$B:$B,$D518))</f>
        <v>0.12</v>
      </c>
      <c r="AR518" s="12">
        <f>IF(SUMIFS('Forecast Data'!$E:$E,'Forecast Data'!$C:$C,AR$6,'Forecast Data'!$B:$B,$D518)=0,"",SUMIFS('Forecast Data'!$E:$E,'Forecast Data'!$C:$C,AR$6,'Forecast Data'!$B:$B,$D518))</f>
        <v>-0.01</v>
      </c>
      <c r="AS518" s="12">
        <f>IF(SUMIFS('Forecast Data'!$E:$E,'Forecast Data'!$C:$C,AS$6,'Forecast Data'!$B:$B,$D518)=0,"",SUMIFS('Forecast Data'!$E:$E,'Forecast Data'!$C:$C,AS$6,'Forecast Data'!$B:$B,$D518))</f>
        <v>-7.0000000000000007E-2</v>
      </c>
      <c r="AT518" s="12">
        <f>IF(SUMIFS('Forecast Data'!$E:$E,'Forecast Data'!$C:$C,AT$6,'Forecast Data'!$B:$B,$D518)=0,"",SUMIFS('Forecast Data'!$E:$E,'Forecast Data'!$C:$C,AT$6,'Forecast Data'!$B:$B,$D518))</f>
        <v>-0.04</v>
      </c>
      <c r="AU518" s="12">
        <f>IF(SUMIFS('Forecast Data'!$E:$E,'Forecast Data'!$C:$C,AU$6,'Forecast Data'!$B:$B,$D518)=0,"",SUMIFS('Forecast Data'!$E:$E,'Forecast Data'!$C:$C,AU$6,'Forecast Data'!$B:$B,$D518))</f>
        <v>0.02</v>
      </c>
      <c r="AV518" s="1"/>
      <c r="AW518" s="11">
        <f>SUMIFS('OP Units'!E:E,'OP Units'!$A:$A,$D518)</f>
        <v>3204</v>
      </c>
      <c r="AX518" s="11">
        <f>SUMIFS('OP Units'!F:F,'OP Units'!$A:$A,$D518)</f>
        <v>3499</v>
      </c>
      <c r="AY518" s="11">
        <f>SUMIFS('OP Units'!G:G,'OP Units'!$A:$A,$D518)</f>
        <v>3527</v>
      </c>
      <c r="AZ518" s="11">
        <f>SUMIFS('OP Units'!H:H,'OP Units'!$A:$A,$D518)</f>
        <v>3345</v>
      </c>
      <c r="BA518" s="11">
        <f>SUMIFS('OP Units'!I:I,'OP Units'!$A:$A,$D518)</f>
        <v>3544</v>
      </c>
      <c r="BB518" s="11">
        <f>SUMIFS('OP Units'!J:J,'OP Units'!$A:$A,$D518)</f>
        <v>4098</v>
      </c>
      <c r="BC518" s="11">
        <f>SUMIFS('OP Units'!K:K,'OP Units'!$A:$A,$D518)</f>
        <v>3473</v>
      </c>
      <c r="BD518" s="11">
        <f>SUMIFS('OP Units'!L:L,'OP Units'!$A:$A,$D518)</f>
        <v>3282</v>
      </c>
      <c r="BE518" s="11">
        <f>SUMIFS('OP Units'!M:M,'OP Units'!$A:$A,$D518)</f>
        <v>4181</v>
      </c>
      <c r="BF518" s="11">
        <f>SUMIFS('OP Units'!N:N,'OP Units'!$A:$A,$D518)</f>
        <v>5296</v>
      </c>
      <c r="BG518" s="11">
        <f>SUMIFS('OP Units'!O:O,'OP Units'!$A:$A,$D518)</f>
        <v>4811</v>
      </c>
      <c r="BH518" s="11">
        <f>SUMIFS('OP Units'!P:P,'OP Units'!$A:$A,$D518)</f>
        <v>4697</v>
      </c>
      <c r="BI518" s="1"/>
      <c r="BJ518" s="12">
        <f>IFERROR((SUMIFS('OP Units'!E:E,'OP Units'!$A:$A,$D518)-SUMIFS('Forecast Data'!$H:$H,'Forecast Data'!$C:$C,BJ$6,'Forecast Data'!$B:$B,$D518))/SUMIFS('Forecast Data'!$H:$H,'Forecast Data'!$C:$C,BJ$6,'Forecast Data'!$B:$B,$D518),"")</f>
        <v>-0.20908417674648236</v>
      </c>
      <c r="BK518" s="12">
        <f>IFERROR((SUMIFS('OP Units'!F:F,'OP Units'!$A:$A,$D518)-SUMIFS('Forecast Data'!$H:$H,'Forecast Data'!$C:$C,BK$6,'Forecast Data'!$B:$B,$D518))/SUMIFS('Forecast Data'!$H:$H,'Forecast Data'!$C:$C,BK$6,'Forecast Data'!$B:$B,$D518),"")</f>
        <v>-0.18247663551401869</v>
      </c>
      <c r="BL518" s="12">
        <f>IFERROR((SUMIFS('OP Units'!G:G,'OP Units'!$A:$A,$D518)-SUMIFS('Forecast Data'!$H:$H,'Forecast Data'!$C:$C,BL$6,'Forecast Data'!$B:$B,$D518))/SUMIFS('Forecast Data'!$H:$H,'Forecast Data'!$C:$C,BL$6,'Forecast Data'!$B:$B,$D518),"")</f>
        <v>-0.25622100379586671</v>
      </c>
      <c r="BM518" s="12">
        <f>IFERROR((SUMIFS('OP Units'!H:H,'OP Units'!$A:$A,$D518)-SUMIFS('Forecast Data'!$H:$H,'Forecast Data'!$C:$C,BM$6,'Forecast Data'!$B:$B,$D518))/SUMIFS('Forecast Data'!$H:$H,'Forecast Data'!$C:$C,BM$6,'Forecast Data'!$B:$B,$D518),"")</f>
        <v>-0.25351484043740236</v>
      </c>
      <c r="BN518" s="12">
        <f>IFERROR((SUMIFS('OP Units'!I:I,'OP Units'!$A:$A,$D518)-SUMIFS('Forecast Data'!$H:$H,'Forecast Data'!$C:$C,BN$6,'Forecast Data'!$B:$B,$D518))/SUMIFS('Forecast Data'!$H:$H,'Forecast Data'!$C:$C,BN$6,'Forecast Data'!$B:$B,$D518),"")</f>
        <v>-0.16118343195266271</v>
      </c>
      <c r="BO518" s="12">
        <f>IFERROR((SUMIFS('OP Units'!J:J,'OP Units'!$A:$A,$D518)-SUMIFS('Forecast Data'!$H:$H,'Forecast Data'!$C:$C,BO$6,'Forecast Data'!$B:$B,$D518))/SUMIFS('Forecast Data'!$H:$H,'Forecast Data'!$C:$C,BO$6,'Forecast Data'!$B:$B,$D518),"")</f>
        <v>3.5371399696816574E-2</v>
      </c>
      <c r="BP518" s="12">
        <f>IFERROR((SUMIFS('OP Units'!K:K,'OP Units'!$A:$A,$D518)-SUMIFS('Forecast Data'!$H:$H,'Forecast Data'!$C:$C,BP$6,'Forecast Data'!$B:$B,$D518))/SUMIFS('Forecast Data'!$H:$H,'Forecast Data'!$C:$C,BP$6,'Forecast Data'!$B:$B,$D518),"")</f>
        <v>-5.5993476488176132E-2</v>
      </c>
      <c r="BQ518" s="12">
        <f>IFERROR((SUMIFS('OP Units'!L:L,'OP Units'!$A:$A,$D518)-SUMIFS('Forecast Data'!$H:$H,'Forecast Data'!$C:$C,BQ$6,'Forecast Data'!$B:$B,$D518))/SUMIFS('Forecast Data'!$H:$H,'Forecast Data'!$C:$C,BQ$6,'Forecast Data'!$B:$B,$D518),"")</f>
        <v>-0.12851832182687201</v>
      </c>
      <c r="BR518" s="12">
        <f>IFERROR((SUMIFS('OP Units'!M:M,'OP Units'!$A:$A,$D518)-SUMIFS('Forecast Data'!$H:$H,'Forecast Data'!$C:$C,BR$6,'Forecast Data'!$B:$B,$D518))/SUMIFS('Forecast Data'!$H:$H,'Forecast Data'!$C:$C,BR$6,'Forecast Data'!$B:$B,$D518),"")</f>
        <v>-1.8083607327383747E-2</v>
      </c>
      <c r="BS518" s="12">
        <f>IFERROR((SUMIFS('OP Units'!N:N,'OP Units'!$A:$A,$D518)-SUMIFS('Forecast Data'!$H:$H,'Forecast Data'!$C:$C,BS$6,'Forecast Data'!$B:$B,$D518))/SUMIFS('Forecast Data'!$H:$H,'Forecast Data'!$C:$C,BS$6,'Forecast Data'!$B:$B,$D518),"")</f>
        <v>0.16395604395604396</v>
      </c>
      <c r="BT518" s="12">
        <f>IFERROR((SUMIFS('OP Units'!O:O,'OP Units'!$A:$A,$D518)-SUMIFS('Forecast Data'!$H:$H,'Forecast Data'!$C:$C,BT$6,'Forecast Data'!$B:$B,$D518))/SUMIFS('Forecast Data'!$H:$H,'Forecast Data'!$C:$C,BT$6,'Forecast Data'!$B:$B,$D518),"")</f>
        <v>5.7827616534740542E-2</v>
      </c>
      <c r="BU518" s="12">
        <f>IFERROR((SUMIFS('OP Units'!P:P,'OP Units'!$A:$A,$D518)-SUMIFS('Forecast Data'!$H:$H,'Forecast Data'!$C:$C,BU$6,'Forecast Data'!$B:$B,$D518))/SUMIFS('Forecast Data'!$H:$H,'Forecast Data'!$C:$C,BU$6,'Forecast Data'!$B:$B,$D518),"")</f>
        <v>7.0907432740538082E-2</v>
      </c>
      <c r="BV518" s="12"/>
      <c r="BW518" s="11">
        <f>(SUMIFS('Forecast Data'!H:H,'Forecast Data'!B:B,D518,'Forecast Data'!C:C,BK$6)+SUMIFS('Forecast Data'!H:H,'Forecast Data'!B:B,D518,'Forecast Data'!C:C,BL$6)+SUMIFS('Forecast Data'!H:H,'Forecast Data'!B:B,D518,'Forecast Data'!C:C,BM$6)+SUMIFS('Forecast Data'!H:H,'Forecast Data'!B:B,D518,'Forecast Data'!C:C,BN$6)+SUMIFS('Forecast Data'!H:H,'Forecast Data'!B:B,D518,'Forecast Data'!C:C,BO$6)+SUMIFS('Forecast Data'!H:H,'Forecast Data'!B:B,D518,'Forecast Data'!C:C,BP$6)+SUMIFS('Forecast Data'!H:H,'Forecast Data'!B:B,D518,'Forecast Data'!C:C,BQ$6)+SUMIFS('Forecast Data'!H:H,'Forecast Data'!B:B,D518,'Forecast Data'!C:C,BJ$6))/8</f>
        <v>4147.75</v>
      </c>
      <c r="BX518" s="12">
        <f>IFERROR((SUM(W518:AD518)-(SUMIFS('Forecast Data'!H:H,'Forecast Data'!B:B,B518,'Forecast Data'!C:C,BJ$6)+SUMIFS('Forecast Data'!H:H,'Forecast Data'!B:B,B518,'Forecast Data'!C:C,BK$6)+SUMIFS('Forecast Data'!H:H,'Forecast Data'!B:B,B518,'Forecast Data'!C:C,BL$6)+SUMIFS('Forecast Data'!H:H,'Forecast Data'!B:B,B518,'Forecast Data'!C:C,BM$6)+SUMIFS('Forecast Data'!H:H,'Forecast Data'!B:B,B518,'Forecast Data'!C:C,BN$6)+SUMIFS('Forecast Data'!H:H,'Forecast Data'!B:B,B518,'Forecast Data'!C:C,BO$6)+SUMIFS('Forecast Data'!H:H,'Forecast Data'!B:B,B518,'Forecast Data'!C:C,BP$6)+SUMIFS('Forecast Data'!H:H,'Forecast Data'!B:B,B518,'Forecast Data'!C:C,BQ$6)))/(SUMIFS('Forecast Data'!H:H,'Forecast Data'!B:B,B518,'Forecast Data'!C:C,BJ$6)+SUMIFS('Forecast Data'!H:H,'Forecast Data'!B:B,B518,'Forecast Data'!C:C,BK$6)+SUMIFS('Forecast Data'!H:H,'Forecast Data'!B:B,B518,'Forecast Data'!C:C,BL$6)+SUMIFS('Forecast Data'!H:H,'Forecast Data'!B:B,B518,'Forecast Data'!C:C,BM$6)+SUMIFS('Forecast Data'!H:H,'Forecast Data'!B:B,B518,'Forecast Data'!C:C,BN$6)+SUMIFS('Forecast Data'!H:H,'Forecast Data'!B:B,B518,'Forecast Data'!C:C,BO$6)+SUMIFS('Forecast Data'!H:H,'Forecast Data'!B:B,B518,'Forecast Data'!C:C,BP$6)+SUMIFS('Forecast Data'!H:H,'Forecast Data'!B:B,B518,'Forecast Data'!C:C,BQ$6)),"")</f>
        <v>7.0037972394671813E-2</v>
      </c>
      <c r="BY518" s="12">
        <f t="shared" ref="BY518:BY535" si="89">((L518-E518)/($L$4-$E$4))*$M$4</f>
        <v>6.8610859556962514E-4</v>
      </c>
      <c r="BZ518" s="16">
        <f t="shared" ref="BZ518:BZ537" si="90">((AVERAGE(W518:AD518)-BW518)/(AVERAGE($W$4:$AD$4)-$BW$4))*$BX$4</f>
        <v>2.3887786661524666E-4</v>
      </c>
      <c r="CA518" s="13">
        <f t="shared" ref="CA518:CA537" si="91">(BY518-BZ518)*100</f>
        <v>4.4723072895437851E-2</v>
      </c>
      <c r="CB518" s="12">
        <f t="shared" ref="CB518:CB537" si="92">ABS(CA518)/100</f>
        <v>4.4723072895437853E-4</v>
      </c>
      <c r="CC518" s="12"/>
      <c r="CD518" s="11">
        <f>(SUMIFS('Forecast Data'!H:H,'Forecast Data'!B:B,D518,'Forecast Data'!C:C,BK$6)+SUMIFS('Forecast Data'!H:H,'Forecast Data'!B:B,D518,'Forecast Data'!C:C,BL$6)+SUMIFS('Forecast Data'!H:H,'Forecast Data'!B:B,D518,'Forecast Data'!C:C,BM$6)+SUMIFS('Forecast Data'!H:H,'Forecast Data'!B:B,D518,'Forecast Data'!C:C,BJ$6))/4</f>
        <v>4388.5</v>
      </c>
      <c r="CE518" s="12">
        <f>IFERROR((SUM(W518:Z518)-(SUMIFS('Forecast Data'!H:H,'Forecast Data'!B:B,D518,'Forecast Data'!C:C,BJ$6)+SUMIFS('Forecast Data'!H:H,'Forecast Data'!B:B,D518,'Forecast Data'!C:C,BK$6)+SUMIFS('Forecast Data'!H:H,'Forecast Data'!B:B,D518,'Forecast Data'!C:C,BL$6)+SUMIFS('Forecast Data'!H:H,'Forecast Data'!B:B,D518,'Forecast Data'!C:C,BM$6)))/(SUMIFS('Forecast Data'!H:H,'Forecast Data'!B:B,D518,'Forecast Data'!C:C,BJ$6)+SUMIFS('Forecast Data'!H:H,'Forecast Data'!B:B,D518,'Forecast Data'!C:C,BK$6)+SUMIFS('Forecast Data'!H:H,'Forecast Data'!B:B,D518,'Forecast Data'!C:C,BL$6)+SUMIFS('Forecast Data'!H:H,'Forecast Data'!B:B,D518,'Forecast Data'!C:C,BM$6)),"")</f>
        <v>-6.4372792525920017E-3</v>
      </c>
      <c r="CF518" s="12">
        <f t="shared" ref="CF518:CF537" si="93">(($L518-$E518)/($L$4-$E$4))*$M$4</f>
        <v>6.8610859556962514E-4</v>
      </c>
      <c r="CG518" s="12">
        <f t="shared" ref="CG518:CG537" si="94">((AVERAGE(W518:Z518)-CD518)/(AVERAGE($W$4:$Z$4)-$CD$4))*$CE$4</f>
        <v>-2.3684398439589962E-5</v>
      </c>
      <c r="CH518" s="13">
        <f t="shared" ref="CH518:CH537" si="95">(CF518-CG518)*100</f>
        <v>7.0979299400921514E-2</v>
      </c>
      <c r="CI518" s="13"/>
    </row>
    <row r="519" spans="1:87" ht="13.2">
      <c r="A519" s="1"/>
      <c r="B519" t="str">
        <f t="shared" si="82"/>
        <v>MediNatura</v>
      </c>
      <c r="C519" t="s">
        <v>44</v>
      </c>
      <c r="D519" t="s">
        <v>551</v>
      </c>
      <c r="E519" s="11">
        <f>SUMIFS('Fin Data'!F:F,'Fin Data'!A:A,D519)</f>
        <v>0</v>
      </c>
      <c r="F519" s="11">
        <f>SUMIFS('Fin Data with 6 week hist'!I:I,'Fin Data with 6 week hist'!$A:$A,$D519)</f>
        <v>9765</v>
      </c>
      <c r="G519" s="11">
        <f>SUMIFS('Fin Data with 6 week hist'!J:J,'Fin Data with 6 week hist'!$A:$A,$D519)</f>
        <v>9507</v>
      </c>
      <c r="H519" s="11">
        <f>SUMIFS('Fin Data with 6 week hist'!K:K,'Fin Data with 6 week hist'!$A:$A,$D519)+SUMIFS('Unit Cancellations'!D:D,'Unit Cancellations'!$B:$B,$D519)</f>
        <v>9549</v>
      </c>
      <c r="I519" s="11">
        <f>SUMIFS('Fin Data with 6 week hist'!L:L,'Fin Data with 6 week hist'!$A:$A,$D519)+SUMIFS('Unit Cancellations'!E:E,'Unit Cancellations'!$B:$B,$D519)</f>
        <v>10027</v>
      </c>
      <c r="J519" s="11">
        <f>SUMIFS('Fin Data with 6 week hist'!M:M,'Fin Data with 6 week hist'!$A:$A,$D519)+SUMIFS('Unit Cancellations'!F:F,'Unit Cancellations'!$B:$B,$D519)</f>
        <v>10074</v>
      </c>
      <c r="K519" s="11">
        <f>SUMIFS('Fin Data with 6 week hist'!N:N,'Fin Data with 6 week hist'!$A:$A,$D519)+SUMIFS('Unit Cancellations'!G:G,'Unit Cancellations'!$B:$B,$D519)</f>
        <v>10125</v>
      </c>
      <c r="L519" s="11">
        <f>SUMIFS('Fin Data'!AN:AN,'Fin Data'!A:A,D519)</f>
        <v>9841.1666666666661</v>
      </c>
      <c r="M519" s="12">
        <f>IFERROR(SUMIFS('Fin Data'!AO:AO,'Fin Data'!A:A,D519),"")</f>
        <v>0</v>
      </c>
      <c r="N519" s="1"/>
      <c r="O519" s="11">
        <f t="shared" si="84"/>
        <v>10327.75</v>
      </c>
      <c r="P519" s="12">
        <f t="shared" si="85"/>
        <v>7.9243897170015121</v>
      </c>
      <c r="Q519" s="1"/>
      <c r="R519" s="11">
        <f t="shared" si="86"/>
        <v>10144.875</v>
      </c>
      <c r="S519" s="12">
        <f t="shared" si="87"/>
        <v>1.7699317406143344</v>
      </c>
      <c r="T519" s="11">
        <f t="shared" si="88"/>
        <v>8172.5</v>
      </c>
      <c r="U519" s="1" t="e">
        <f t="shared" si="83"/>
        <v>#REF!</v>
      </c>
      <c r="V519" s="1"/>
      <c r="W519" s="11">
        <f>SUMIFS('Forecast Data'!$D:$D,'Forecast Data'!$C:$C,W$6,'Forecast Data'!$B:$B,$D519)</f>
        <v>10358</v>
      </c>
      <c r="X519" s="11">
        <f>SUMIFS('Forecast Data'!$D:$D,'Forecast Data'!$C:$C,X$6,'Forecast Data'!$B:$B,$D519)</f>
        <v>10375</v>
      </c>
      <c r="Y519" s="11">
        <f>SUMIFS('Forecast Data'!$D:$D,'Forecast Data'!$C:$C,Y$6,'Forecast Data'!$B:$B,$D519)</f>
        <v>10292</v>
      </c>
      <c r="Z519" s="11">
        <f>SUMIFS('Forecast Data'!$D:$D,'Forecast Data'!$C:$C,Z$6,'Forecast Data'!$B:$B,$D519)</f>
        <v>10286</v>
      </c>
      <c r="AA519" s="11">
        <f>SUMIFS('Forecast Data'!$D:$D,'Forecast Data'!$C:$C,AA$6,'Forecast Data'!$B:$B,$D519)</f>
        <v>10215</v>
      </c>
      <c r="AB519" s="11">
        <f>SUMIFS('Forecast Data'!$D:$D,'Forecast Data'!$C:$C,AB$6,'Forecast Data'!$B:$B,$D519)</f>
        <v>10142</v>
      </c>
      <c r="AC519" s="11">
        <f>SUMIFS('Forecast Data'!$D:$D,'Forecast Data'!$C:$C,AC$6,'Forecast Data'!$B:$B,$D519)</f>
        <v>9786</v>
      </c>
      <c r="AD519" s="11">
        <f>SUMIFS('Forecast Data'!$D:$D,'Forecast Data'!$C:$C,AD$6,'Forecast Data'!$B:$B,$D519)</f>
        <v>9705</v>
      </c>
      <c r="AE519" s="11">
        <f>SUMIFS('Forecast Data'!$D:$D,'Forecast Data'!$C:$C,AE$6,'Forecast Data'!$B:$B,$D519)</f>
        <v>9720</v>
      </c>
      <c r="AF519" s="11">
        <f>SUMIFS('Forecast Data'!$D:$D,'Forecast Data'!$C:$C,AF$6,'Forecast Data'!$B:$B,$D519)</f>
        <v>9737</v>
      </c>
      <c r="AG519" s="11">
        <f>SUMIFS('Forecast Data'!$D:$D,'Forecast Data'!$C:$C,AG$6,'Forecast Data'!$B:$B,$D519)</f>
        <v>9659</v>
      </c>
      <c r="AH519" s="11">
        <f>SUMIFS('Forecast Data'!$D:$D,'Forecast Data'!$C:$C,AH$6,'Forecast Data'!$B:$B,$D519)</f>
        <v>10880</v>
      </c>
      <c r="AI519" s="1"/>
      <c r="AJ519" s="12" t="str">
        <f>IF(SUMIFS('Forecast Data'!$E:$E,'Forecast Data'!$C:$C,AJ$6,'Forecast Data'!$B:$B,$D519)=0,"",SUMIFS('Forecast Data'!$E:$E,'Forecast Data'!$C:$C,AJ$6,'Forecast Data'!$B:$B,$D519))</f>
        <v/>
      </c>
      <c r="AK519" s="12" t="str">
        <f>IF(SUMIFS('Forecast Data'!$E:$E,'Forecast Data'!$C:$C,AK$6,'Forecast Data'!$B:$B,$D519)=0,"",SUMIFS('Forecast Data'!$E:$E,'Forecast Data'!$C:$C,AK$6,'Forecast Data'!$B:$B,$D519))</f>
        <v/>
      </c>
      <c r="AL519" s="12">
        <f>IF(SUMIFS('Forecast Data'!$E:$E,'Forecast Data'!$C:$C,AL$6,'Forecast Data'!$B:$B,$D519)=0,"",SUMIFS('Forecast Data'!$E:$E,'Forecast Data'!$C:$C,AL$6,'Forecast Data'!$B:$B,$D519))</f>
        <v>37.69</v>
      </c>
      <c r="AM519" s="12">
        <f>IF(SUMIFS('Forecast Data'!$E:$E,'Forecast Data'!$C:$C,AM$6,'Forecast Data'!$B:$B,$D519)=0,"",SUMIFS('Forecast Data'!$E:$E,'Forecast Data'!$C:$C,AM$6,'Forecast Data'!$B:$B,$D519))</f>
        <v>1.36</v>
      </c>
      <c r="AN519" s="12">
        <f>IF(SUMIFS('Forecast Data'!$E:$E,'Forecast Data'!$C:$C,AN$6,'Forecast Data'!$B:$B,$D519)=0,"",SUMIFS('Forecast Data'!$E:$E,'Forecast Data'!$C:$C,AN$6,'Forecast Data'!$B:$B,$D519))</f>
        <v>1.1200000000000001</v>
      </c>
      <c r="AO519" s="12">
        <f>IF(SUMIFS('Forecast Data'!$E:$E,'Forecast Data'!$C:$C,AO$6,'Forecast Data'!$B:$B,$D519)=0,"",SUMIFS('Forecast Data'!$E:$E,'Forecast Data'!$C:$C,AO$6,'Forecast Data'!$B:$B,$D519))</f>
        <v>0.6</v>
      </c>
      <c r="AP519" s="12">
        <f>IF(SUMIFS('Forecast Data'!$E:$E,'Forecast Data'!$C:$C,AP$6,'Forecast Data'!$B:$B,$D519)=0,"",SUMIFS('Forecast Data'!$E:$E,'Forecast Data'!$C:$C,AP$6,'Forecast Data'!$B:$B,$D519))</f>
        <v>0.43</v>
      </c>
      <c r="AQ519" s="12">
        <f>IF(SUMIFS('Forecast Data'!$E:$E,'Forecast Data'!$C:$C,AQ$6,'Forecast Data'!$B:$B,$D519)=0,"",SUMIFS('Forecast Data'!$E:$E,'Forecast Data'!$C:$C,AQ$6,'Forecast Data'!$B:$B,$D519))</f>
        <v>0.46</v>
      </c>
      <c r="AR519" s="12">
        <f>IF(SUMIFS('Forecast Data'!$E:$E,'Forecast Data'!$C:$C,AR$6,'Forecast Data'!$B:$B,$D519)=0,"",SUMIFS('Forecast Data'!$E:$E,'Forecast Data'!$C:$C,AR$6,'Forecast Data'!$B:$B,$D519))</f>
        <v>0.5</v>
      </c>
      <c r="AS519" s="12">
        <f>IF(SUMIFS('Forecast Data'!$E:$E,'Forecast Data'!$C:$C,AS$6,'Forecast Data'!$B:$B,$D519)=0,"",SUMIFS('Forecast Data'!$E:$E,'Forecast Data'!$C:$C,AS$6,'Forecast Data'!$B:$B,$D519))</f>
        <v>0.27</v>
      </c>
      <c r="AT519" s="12">
        <f>IF(SUMIFS('Forecast Data'!$E:$E,'Forecast Data'!$C:$C,AT$6,'Forecast Data'!$B:$B,$D519)=0,"",SUMIFS('Forecast Data'!$E:$E,'Forecast Data'!$C:$C,AT$6,'Forecast Data'!$B:$B,$D519))</f>
        <v>0.22</v>
      </c>
      <c r="AU519" s="12">
        <f>IF(SUMIFS('Forecast Data'!$E:$E,'Forecast Data'!$C:$C,AU$6,'Forecast Data'!$B:$B,$D519)=0,"",SUMIFS('Forecast Data'!$E:$E,'Forecast Data'!$C:$C,AU$6,'Forecast Data'!$B:$B,$D519))</f>
        <v>0.34</v>
      </c>
      <c r="AV519" s="1"/>
      <c r="AW519" s="11">
        <f>SUMIFS('OP Units'!E:E,'OP Units'!$A:$A,$D519)</f>
        <v>7541</v>
      </c>
      <c r="AX519" s="11">
        <f>SUMIFS('OP Units'!F:F,'OP Units'!$A:$A,$D519)</f>
        <v>7939</v>
      </c>
      <c r="AY519" s="11">
        <f>SUMIFS('OP Units'!G:G,'OP Units'!$A:$A,$D519)</f>
        <v>8182</v>
      </c>
      <c r="AZ519" s="11">
        <f>SUMIFS('OP Units'!H:H,'OP Units'!$A:$A,$D519)</f>
        <v>8555</v>
      </c>
      <c r="BA519" s="11">
        <f>SUMIFS('OP Units'!I:I,'OP Units'!$A:$A,$D519)</f>
        <v>8688</v>
      </c>
      <c r="BB519" s="11">
        <f>SUMIFS('OP Units'!J:J,'OP Units'!$A:$A,$D519)</f>
        <v>9235</v>
      </c>
      <c r="BC519" s="11">
        <f>SUMIFS('OP Units'!K:K,'OP Units'!$A:$A,$D519)</f>
        <v>7702</v>
      </c>
      <c r="BD519" s="11">
        <f>SUMIFS('OP Units'!L:L,'OP Units'!$A:$A,$D519)</f>
        <v>7538</v>
      </c>
      <c r="BE519" s="11">
        <f>SUMIFS('OP Units'!M:M,'OP Units'!$A:$A,$D519)</f>
        <v>7629</v>
      </c>
      <c r="BF519" s="11">
        <f>SUMIFS('OP Units'!N:N,'OP Units'!$A:$A,$D519)</f>
        <v>8119</v>
      </c>
      <c r="BG519" s="11">
        <f>SUMIFS('OP Units'!O:O,'OP Units'!$A:$A,$D519)</f>
        <v>3721</v>
      </c>
      <c r="BH519" s="11">
        <f>SUMIFS('OP Units'!P:P,'OP Units'!$A:$A,$D519)</f>
        <v>658</v>
      </c>
      <c r="BI519" s="1"/>
      <c r="BJ519" s="12" t="str">
        <f>IFERROR((SUMIFS('OP Units'!E:E,'OP Units'!$A:$A,$D519)-SUMIFS('Forecast Data'!$H:$H,'Forecast Data'!$C:$C,BJ$6,'Forecast Data'!$B:$B,$D519))/SUMIFS('Forecast Data'!$H:$H,'Forecast Data'!$C:$C,BJ$6,'Forecast Data'!$B:$B,$D519),"")</f>
        <v/>
      </c>
      <c r="BK519" s="12" t="str">
        <f>IFERROR((SUMIFS('OP Units'!F:F,'OP Units'!$A:$A,$D519)-SUMIFS('Forecast Data'!$H:$H,'Forecast Data'!$C:$C,BK$6,'Forecast Data'!$B:$B,$D519))/SUMIFS('Forecast Data'!$H:$H,'Forecast Data'!$C:$C,BK$6,'Forecast Data'!$B:$B,$D519),"")</f>
        <v/>
      </c>
      <c r="BL519" s="12">
        <f>IFERROR((SUMIFS('OP Units'!G:G,'OP Units'!$A:$A,$D519)-SUMIFS('Forecast Data'!$H:$H,'Forecast Data'!$C:$C,BL$6,'Forecast Data'!$B:$B,$D519))/SUMIFS('Forecast Data'!$H:$H,'Forecast Data'!$C:$C,BL$6,'Forecast Data'!$B:$B,$D519),"")</f>
        <v>29.7593984962406</v>
      </c>
      <c r="BM519" s="12">
        <f>IFERROR((SUMIFS('OP Units'!H:H,'OP Units'!$A:$A,$D519)-SUMIFS('Forecast Data'!$H:$H,'Forecast Data'!$C:$C,BM$6,'Forecast Data'!$B:$B,$D519))/SUMIFS('Forecast Data'!$H:$H,'Forecast Data'!$C:$C,BM$6,'Forecast Data'!$B:$B,$D519),"")</f>
        <v>0.96080678432271371</v>
      </c>
      <c r="BN519" s="12">
        <f>IFERROR((SUMIFS('OP Units'!I:I,'OP Units'!$A:$A,$D519)-SUMIFS('Forecast Data'!$H:$H,'Forecast Data'!$C:$C,BN$6,'Forecast Data'!$B:$B,$D519))/SUMIFS('Forecast Data'!$H:$H,'Forecast Data'!$C:$C,BN$6,'Forecast Data'!$B:$B,$D519),"")</f>
        <v>0.80211574362165527</v>
      </c>
      <c r="BO519" s="12">
        <f>IFERROR((SUMIFS('OP Units'!J:J,'OP Units'!$A:$A,$D519)-SUMIFS('Forecast Data'!$H:$H,'Forecast Data'!$C:$C,BO$6,'Forecast Data'!$B:$B,$D519))/SUMIFS('Forecast Data'!$H:$H,'Forecast Data'!$C:$C,BO$6,'Forecast Data'!$B:$B,$D519),"")</f>
        <v>0.45501811879628173</v>
      </c>
      <c r="BP519" s="12">
        <f>IFERROR((SUMIFS('OP Units'!K:K,'OP Units'!$A:$A,$D519)-SUMIFS('Forecast Data'!$H:$H,'Forecast Data'!$C:$C,BP$6,'Forecast Data'!$B:$B,$D519))/SUMIFS('Forecast Data'!$H:$H,'Forecast Data'!$C:$C,BP$6,'Forecast Data'!$B:$B,$D519),"")</f>
        <v>0.12192279679533867</v>
      </c>
      <c r="BQ519" s="12">
        <f>IFERROR((SUMIFS('OP Units'!L:L,'OP Units'!$A:$A,$D519)-SUMIFS('Forecast Data'!$H:$H,'Forecast Data'!$C:$C,BQ$6,'Forecast Data'!$B:$B,$D519))/SUMIFS('Forecast Data'!$H:$H,'Forecast Data'!$C:$C,BQ$6,'Forecast Data'!$B:$B,$D519),"")</f>
        <v>0.13558300692979813</v>
      </c>
      <c r="BR519" s="12">
        <f>IFERROR((SUMIFS('OP Units'!M:M,'OP Units'!$A:$A,$D519)-SUMIFS('Forecast Data'!$H:$H,'Forecast Data'!$C:$C,BR$6,'Forecast Data'!$B:$B,$D519))/SUMIFS('Forecast Data'!$H:$H,'Forecast Data'!$C:$C,BR$6,'Forecast Data'!$B:$B,$D519),"")</f>
        <v>0.17731481481481481</v>
      </c>
      <c r="BS519" s="12">
        <f>IFERROR((SUMIFS('OP Units'!N:N,'OP Units'!$A:$A,$D519)-SUMIFS('Forecast Data'!$H:$H,'Forecast Data'!$C:$C,BS$6,'Forecast Data'!$B:$B,$D519))/SUMIFS('Forecast Data'!$H:$H,'Forecast Data'!$C:$C,BS$6,'Forecast Data'!$B:$B,$D519),"")</f>
        <v>6.255725690354666E-2</v>
      </c>
      <c r="BT519" s="12">
        <f>IFERROR((SUMIFS('OP Units'!O:O,'OP Units'!$A:$A,$D519)-SUMIFS('Forecast Data'!$H:$H,'Forecast Data'!$C:$C,BT$6,'Forecast Data'!$B:$B,$D519))/SUMIFS('Forecast Data'!$H:$H,'Forecast Data'!$C:$C,BT$6,'Forecast Data'!$B:$B,$D519),"")</f>
        <v>-0.52833058689314238</v>
      </c>
      <c r="BU519" s="12">
        <f>IFERROR((SUMIFS('OP Units'!P:P,'OP Units'!$A:$A,$D519)-SUMIFS('Forecast Data'!$H:$H,'Forecast Data'!$C:$C,BU$6,'Forecast Data'!$B:$B,$D519))/SUMIFS('Forecast Data'!$H:$H,'Forecast Data'!$C:$C,BU$6,'Forecast Data'!$B:$B,$D519),"")</f>
        <v>-0.91885559255148597</v>
      </c>
      <c r="BV519" s="12"/>
      <c r="BW519" s="11">
        <f>(SUMIFS('Forecast Data'!H:H,'Forecast Data'!B:B,D519,'Forecast Data'!C:C,BK$6)+SUMIFS('Forecast Data'!H:H,'Forecast Data'!B:B,D519,'Forecast Data'!C:C,BL$6)+SUMIFS('Forecast Data'!H:H,'Forecast Data'!B:B,D519,'Forecast Data'!C:C,BM$6)+SUMIFS('Forecast Data'!H:H,'Forecast Data'!B:B,D519,'Forecast Data'!C:C,BN$6)+SUMIFS('Forecast Data'!H:H,'Forecast Data'!B:B,D519,'Forecast Data'!C:C,BO$6)+SUMIFS('Forecast Data'!H:H,'Forecast Data'!B:B,D519,'Forecast Data'!C:C,BP$6)+SUMIFS('Forecast Data'!H:H,'Forecast Data'!B:B,D519,'Forecast Data'!C:C,BQ$6)+SUMIFS('Forecast Data'!H:H,'Forecast Data'!B:B,D519,'Forecast Data'!C:C,BJ$6))/8</f>
        <v>3662.5</v>
      </c>
      <c r="BX519" s="12">
        <f>IFERROR((SUM(W519:AD519)-(SUMIFS('Forecast Data'!H:H,'Forecast Data'!B:B,B519,'Forecast Data'!C:C,BJ$6)+SUMIFS('Forecast Data'!H:H,'Forecast Data'!B:B,B519,'Forecast Data'!C:C,BK$6)+SUMIFS('Forecast Data'!H:H,'Forecast Data'!B:B,B519,'Forecast Data'!C:C,BL$6)+SUMIFS('Forecast Data'!H:H,'Forecast Data'!B:B,B519,'Forecast Data'!C:C,BM$6)+SUMIFS('Forecast Data'!H:H,'Forecast Data'!B:B,B519,'Forecast Data'!C:C,BN$6)+SUMIFS('Forecast Data'!H:H,'Forecast Data'!B:B,B519,'Forecast Data'!C:C,BO$6)+SUMIFS('Forecast Data'!H:H,'Forecast Data'!B:B,B519,'Forecast Data'!C:C,BP$6)+SUMIFS('Forecast Data'!H:H,'Forecast Data'!B:B,B519,'Forecast Data'!C:C,BQ$6)))/(SUMIFS('Forecast Data'!H:H,'Forecast Data'!B:B,B519,'Forecast Data'!C:C,BJ$6)+SUMIFS('Forecast Data'!H:H,'Forecast Data'!B:B,B519,'Forecast Data'!C:C,BK$6)+SUMIFS('Forecast Data'!H:H,'Forecast Data'!B:B,B519,'Forecast Data'!C:C,BL$6)+SUMIFS('Forecast Data'!H:H,'Forecast Data'!B:B,B519,'Forecast Data'!C:C,BM$6)+SUMIFS('Forecast Data'!H:H,'Forecast Data'!B:B,B519,'Forecast Data'!C:C,BN$6)+SUMIFS('Forecast Data'!H:H,'Forecast Data'!B:B,B519,'Forecast Data'!C:C,BO$6)+SUMIFS('Forecast Data'!H:H,'Forecast Data'!B:B,B519,'Forecast Data'!C:C,BP$6)+SUMIFS('Forecast Data'!H:H,'Forecast Data'!B:B,B519,'Forecast Data'!C:C,BQ$6)),"")</f>
        <v>1.7699317406143344</v>
      </c>
      <c r="BY519" s="12">
        <f t="shared" si="89"/>
        <v>8.4155908272953196E-3</v>
      </c>
      <c r="BZ519" s="16">
        <f t="shared" si="90"/>
        <v>5.3304506388984841E-3</v>
      </c>
      <c r="CA519" s="13">
        <f t="shared" si="91"/>
        <v>0.30851401883968355</v>
      </c>
      <c r="CB519" s="12">
        <f t="shared" si="92"/>
        <v>3.0851401883968356E-3</v>
      </c>
      <c r="CC519" s="12"/>
      <c r="CD519" s="11">
        <f>(SUMIFS('Forecast Data'!H:H,'Forecast Data'!B:B,D519,'Forecast Data'!C:C,BK$6)+SUMIFS('Forecast Data'!H:H,'Forecast Data'!B:B,D519,'Forecast Data'!C:C,BL$6)+SUMIFS('Forecast Data'!H:H,'Forecast Data'!B:B,D519,'Forecast Data'!C:C,BM$6)+SUMIFS('Forecast Data'!H:H,'Forecast Data'!B:B,D519,'Forecast Data'!C:C,BJ$6))/4</f>
        <v>1157.25</v>
      </c>
      <c r="CE519" s="12">
        <f>IFERROR((SUM(W519:Z519)-(SUMIFS('Forecast Data'!H:H,'Forecast Data'!B:B,D519,'Forecast Data'!C:C,BJ$6)+SUMIFS('Forecast Data'!H:H,'Forecast Data'!B:B,D519,'Forecast Data'!C:C,BK$6)+SUMIFS('Forecast Data'!H:H,'Forecast Data'!B:B,D519,'Forecast Data'!C:C,BL$6)+SUMIFS('Forecast Data'!H:H,'Forecast Data'!B:B,D519,'Forecast Data'!C:C,BM$6)))/(SUMIFS('Forecast Data'!H:H,'Forecast Data'!B:B,D519,'Forecast Data'!C:C,BJ$6)+SUMIFS('Forecast Data'!H:H,'Forecast Data'!B:B,D519,'Forecast Data'!C:C,BK$6)+SUMIFS('Forecast Data'!H:H,'Forecast Data'!B:B,D519,'Forecast Data'!C:C,BL$6)+SUMIFS('Forecast Data'!H:H,'Forecast Data'!B:B,D519,'Forecast Data'!C:C,BM$6)),"")</f>
        <v>7.9243897170015121</v>
      </c>
      <c r="CF519" s="12">
        <f t="shared" si="93"/>
        <v>8.4155908272953196E-3</v>
      </c>
      <c r="CG519" s="12">
        <f t="shared" si="94"/>
        <v>7.6884168456729119E-3</v>
      </c>
      <c r="CH519" s="13">
        <f t="shared" si="95"/>
        <v>7.2717398162240765E-2</v>
      </c>
      <c r="CI519" s="13"/>
    </row>
    <row r="520" spans="1:87" ht="13.2">
      <c r="A520" s="1"/>
      <c r="B520" t="str">
        <f t="shared" si="82"/>
        <v>Nutrex Hawaii, Inc.</v>
      </c>
      <c r="D520" t="s">
        <v>552</v>
      </c>
      <c r="E520" s="11">
        <f>SUMIFS('Fin Data'!F:F,'Fin Data'!A:A,D520)</f>
        <v>2631</v>
      </c>
      <c r="F520" s="11">
        <f>SUMIFS('Fin Data with 6 week hist'!I:I,'Fin Data with 6 week hist'!$A:$A,$D520)</f>
        <v>3425</v>
      </c>
      <c r="G520" s="11">
        <f>SUMIFS('Fin Data with 6 week hist'!J:J,'Fin Data with 6 week hist'!$A:$A,$D520)</f>
        <v>3825</v>
      </c>
      <c r="H520" s="11">
        <f>SUMIFS('Fin Data with 6 week hist'!K:K,'Fin Data with 6 week hist'!$A:$A,$D520)+SUMIFS('Unit Cancellations'!D:D,'Unit Cancellations'!$B:$B,$D520)</f>
        <v>3773</v>
      </c>
      <c r="I520" s="11">
        <f>SUMIFS('Fin Data with 6 week hist'!L:L,'Fin Data with 6 week hist'!$A:$A,$D520)+SUMIFS('Unit Cancellations'!E:E,'Unit Cancellations'!$B:$B,$D520)</f>
        <v>3457</v>
      </c>
      <c r="J520" s="11">
        <f>SUMIFS('Fin Data with 6 week hist'!M:M,'Fin Data with 6 week hist'!$A:$A,$D520)+SUMIFS('Unit Cancellations'!F:F,'Unit Cancellations'!$B:$B,$D520)</f>
        <v>3975</v>
      </c>
      <c r="K520" s="11">
        <f>SUMIFS('Fin Data with 6 week hist'!N:N,'Fin Data with 6 week hist'!$A:$A,$D520)+SUMIFS('Unit Cancellations'!G:G,'Unit Cancellations'!$B:$B,$D520)</f>
        <v>4274</v>
      </c>
      <c r="L520" s="11">
        <f>SUMIFS('Fin Data'!AN:AN,'Fin Data'!A:A,D520)</f>
        <v>3787.8333333333335</v>
      </c>
      <c r="M520" s="12">
        <f>IFERROR(SUMIFS('Fin Data'!AO:AO,'Fin Data'!A:A,D520),"")</f>
        <v>0.43969339921449391</v>
      </c>
      <c r="N520" s="1"/>
      <c r="O520" s="11">
        <f t="shared" si="84"/>
        <v>3225</v>
      </c>
      <c r="P520" s="12">
        <f t="shared" si="85"/>
        <v>4.3942704539936879E-2</v>
      </c>
      <c r="Q520" s="1"/>
      <c r="R520" s="11">
        <f t="shared" si="86"/>
        <v>3085.375</v>
      </c>
      <c r="S520" s="12">
        <f t="shared" si="87"/>
        <v>4.442939956840012E-2</v>
      </c>
      <c r="T520" s="11">
        <f t="shared" si="88"/>
        <v>0</v>
      </c>
      <c r="U520" s="1" t="e">
        <f t="shared" si="83"/>
        <v>#REF!</v>
      </c>
      <c r="V520" s="1"/>
      <c r="W520" s="11">
        <f>SUMIFS('Forecast Data'!$D:$D,'Forecast Data'!$C:$C,W$6,'Forecast Data'!$B:$B,$D520)</f>
        <v>3338</v>
      </c>
      <c r="X520" s="11">
        <f>SUMIFS('Forecast Data'!$D:$D,'Forecast Data'!$C:$C,X$6,'Forecast Data'!$B:$B,$D520)</f>
        <v>3193</v>
      </c>
      <c r="Y520" s="11">
        <f>SUMIFS('Forecast Data'!$D:$D,'Forecast Data'!$C:$C,Y$6,'Forecast Data'!$B:$B,$D520)</f>
        <v>3180</v>
      </c>
      <c r="Z520" s="11">
        <f>SUMIFS('Forecast Data'!$D:$D,'Forecast Data'!$C:$C,Z$6,'Forecast Data'!$B:$B,$D520)</f>
        <v>3189</v>
      </c>
      <c r="AA520" s="11">
        <f>SUMIFS('Forecast Data'!$D:$D,'Forecast Data'!$C:$C,AA$6,'Forecast Data'!$B:$B,$D520)</f>
        <v>3189</v>
      </c>
      <c r="AB520" s="11">
        <f>SUMIFS('Forecast Data'!$D:$D,'Forecast Data'!$C:$C,AB$6,'Forecast Data'!$B:$B,$D520)</f>
        <v>3161</v>
      </c>
      <c r="AC520" s="11">
        <f>SUMIFS('Forecast Data'!$D:$D,'Forecast Data'!$C:$C,AC$6,'Forecast Data'!$B:$B,$D520)</f>
        <v>2770</v>
      </c>
      <c r="AD520" s="11">
        <f>SUMIFS('Forecast Data'!$D:$D,'Forecast Data'!$C:$C,AD$6,'Forecast Data'!$B:$B,$D520)</f>
        <v>2663</v>
      </c>
      <c r="AE520" s="11">
        <f>SUMIFS('Forecast Data'!$D:$D,'Forecast Data'!$C:$C,AE$6,'Forecast Data'!$B:$B,$D520)</f>
        <v>2712</v>
      </c>
      <c r="AF520" s="11">
        <f>SUMIFS('Forecast Data'!$D:$D,'Forecast Data'!$C:$C,AF$6,'Forecast Data'!$B:$B,$D520)</f>
        <v>2688</v>
      </c>
      <c r="AG520" s="11">
        <f>SUMIFS('Forecast Data'!$D:$D,'Forecast Data'!$C:$C,AG$6,'Forecast Data'!$B:$B,$D520)</f>
        <v>2710</v>
      </c>
      <c r="AH520" s="11">
        <f>SUMIFS('Forecast Data'!$D:$D,'Forecast Data'!$C:$C,AH$6,'Forecast Data'!$B:$B,$D520)</f>
        <v>2746</v>
      </c>
      <c r="AI520" s="1"/>
      <c r="AJ520" s="12">
        <f>IF(SUMIFS('Forecast Data'!$E:$E,'Forecast Data'!$C:$C,AJ$6,'Forecast Data'!$B:$B,$D520)=0,"",SUMIFS('Forecast Data'!$E:$E,'Forecast Data'!$C:$C,AJ$6,'Forecast Data'!$B:$B,$D520))</f>
        <v>0.06</v>
      </c>
      <c r="AK520" s="12">
        <f>IF(SUMIFS('Forecast Data'!$E:$E,'Forecast Data'!$C:$C,AK$6,'Forecast Data'!$B:$B,$D520)=0,"",SUMIFS('Forecast Data'!$E:$E,'Forecast Data'!$C:$C,AK$6,'Forecast Data'!$B:$B,$D520))</f>
        <v>0.02</v>
      </c>
      <c r="AL520" s="12">
        <f>IF(SUMIFS('Forecast Data'!$E:$E,'Forecast Data'!$C:$C,AL$6,'Forecast Data'!$B:$B,$D520)=0,"",SUMIFS('Forecast Data'!$E:$E,'Forecast Data'!$C:$C,AL$6,'Forecast Data'!$B:$B,$D520))</f>
        <v>0.09</v>
      </c>
      <c r="AM520" s="12">
        <f>IF(SUMIFS('Forecast Data'!$E:$E,'Forecast Data'!$C:$C,AM$6,'Forecast Data'!$B:$B,$D520)=0,"",SUMIFS('Forecast Data'!$E:$E,'Forecast Data'!$C:$C,AM$6,'Forecast Data'!$B:$B,$D520))</f>
        <v>0.01</v>
      </c>
      <c r="AN520" s="12">
        <f>IF(SUMIFS('Forecast Data'!$E:$E,'Forecast Data'!$C:$C,AN$6,'Forecast Data'!$B:$B,$D520)=0,"",SUMIFS('Forecast Data'!$E:$E,'Forecast Data'!$C:$C,AN$6,'Forecast Data'!$B:$B,$D520))</f>
        <v>7.0000000000000007E-2</v>
      </c>
      <c r="AO520" s="12">
        <f>IF(SUMIFS('Forecast Data'!$E:$E,'Forecast Data'!$C:$C,AO$6,'Forecast Data'!$B:$B,$D520)=0,"",SUMIFS('Forecast Data'!$E:$E,'Forecast Data'!$C:$C,AO$6,'Forecast Data'!$B:$B,$D520))</f>
        <v>0.12</v>
      </c>
      <c r="AP520" s="12">
        <f>IF(SUMIFS('Forecast Data'!$E:$E,'Forecast Data'!$C:$C,AP$6,'Forecast Data'!$B:$B,$D520)=0,"",SUMIFS('Forecast Data'!$E:$E,'Forecast Data'!$C:$C,AP$6,'Forecast Data'!$B:$B,$D520))</f>
        <v>0.06</v>
      </c>
      <c r="AQ520" s="12">
        <f>IF(SUMIFS('Forecast Data'!$E:$E,'Forecast Data'!$C:$C,AQ$6,'Forecast Data'!$B:$B,$D520)=0,"",SUMIFS('Forecast Data'!$E:$E,'Forecast Data'!$C:$C,AQ$6,'Forecast Data'!$B:$B,$D520))</f>
        <v>-7.0000000000000007E-2</v>
      </c>
      <c r="AR520" s="12">
        <f>IF(SUMIFS('Forecast Data'!$E:$E,'Forecast Data'!$C:$C,AR$6,'Forecast Data'!$B:$B,$D520)=0,"",SUMIFS('Forecast Data'!$E:$E,'Forecast Data'!$C:$C,AR$6,'Forecast Data'!$B:$B,$D520))</f>
        <v>-0.1</v>
      </c>
      <c r="AS520" s="12">
        <f>IF(SUMIFS('Forecast Data'!$E:$E,'Forecast Data'!$C:$C,AS$6,'Forecast Data'!$B:$B,$D520)=0,"",SUMIFS('Forecast Data'!$E:$E,'Forecast Data'!$C:$C,AS$6,'Forecast Data'!$B:$B,$D520))</f>
        <v>-0.06</v>
      </c>
      <c r="AT520" s="12">
        <f>IF(SUMIFS('Forecast Data'!$E:$E,'Forecast Data'!$C:$C,AT$6,'Forecast Data'!$B:$B,$D520)=0,"",SUMIFS('Forecast Data'!$E:$E,'Forecast Data'!$C:$C,AT$6,'Forecast Data'!$B:$B,$D520))</f>
        <v>0.06</v>
      </c>
      <c r="AU520" s="12">
        <f>IF(SUMIFS('Forecast Data'!$E:$E,'Forecast Data'!$C:$C,AU$6,'Forecast Data'!$B:$B,$D520)=0,"",SUMIFS('Forecast Data'!$E:$E,'Forecast Data'!$C:$C,AU$6,'Forecast Data'!$B:$B,$D520))</f>
        <v>-0.02</v>
      </c>
      <c r="AV520" s="1"/>
      <c r="AW520" s="11">
        <f>SUMIFS('OP Units'!E:E,'OP Units'!$A:$A,$D520)</f>
        <v>0</v>
      </c>
      <c r="AX520" s="11">
        <f>SUMIFS('OP Units'!F:F,'OP Units'!$A:$A,$D520)</f>
        <v>0</v>
      </c>
      <c r="AY520" s="11">
        <f>SUMIFS('OP Units'!G:G,'OP Units'!$A:$A,$D520)</f>
        <v>0</v>
      </c>
      <c r="AZ520" s="11">
        <f>SUMIFS('OP Units'!H:H,'OP Units'!$A:$A,$D520)</f>
        <v>0</v>
      </c>
      <c r="BA520" s="11">
        <f>SUMIFS('OP Units'!I:I,'OP Units'!$A:$A,$D520)</f>
        <v>0</v>
      </c>
      <c r="BB520" s="11">
        <f>SUMIFS('OP Units'!J:J,'OP Units'!$A:$A,$D520)</f>
        <v>0</v>
      </c>
      <c r="BC520" s="11">
        <f>SUMIFS('OP Units'!K:K,'OP Units'!$A:$A,$D520)</f>
        <v>0</v>
      </c>
      <c r="BD520" s="11">
        <f>SUMIFS('OP Units'!L:L,'OP Units'!$A:$A,$D520)</f>
        <v>0</v>
      </c>
      <c r="BE520" s="11">
        <f>SUMIFS('OP Units'!M:M,'OP Units'!$A:$A,$D520)</f>
        <v>0</v>
      </c>
      <c r="BF520" s="11">
        <f>SUMIFS('OP Units'!N:N,'OP Units'!$A:$A,$D520)</f>
        <v>0</v>
      </c>
      <c r="BG520" s="11">
        <f>SUMIFS('OP Units'!O:O,'OP Units'!$A:$A,$D520)</f>
        <v>0</v>
      </c>
      <c r="BH520" s="11">
        <f>SUMIFS('OP Units'!P:P,'OP Units'!$A:$A,$D520)</f>
        <v>0</v>
      </c>
      <c r="BI520" s="1"/>
      <c r="BJ520" s="12">
        <f>IFERROR((SUMIFS('OP Units'!E:E,'OP Units'!$A:$A,$D520)-SUMIFS('Forecast Data'!$H:$H,'Forecast Data'!$C:$C,BJ$6,'Forecast Data'!$B:$B,$D520))/SUMIFS('Forecast Data'!$H:$H,'Forecast Data'!$C:$C,BJ$6,'Forecast Data'!$B:$B,$D520),"")</f>
        <v>-1</v>
      </c>
      <c r="BK520" s="12">
        <f>IFERROR((SUMIFS('OP Units'!F:F,'OP Units'!$A:$A,$D520)-SUMIFS('Forecast Data'!$H:$H,'Forecast Data'!$C:$C,BK$6,'Forecast Data'!$B:$B,$D520))/SUMIFS('Forecast Data'!$H:$H,'Forecast Data'!$C:$C,BK$6,'Forecast Data'!$B:$B,$D520),"")</f>
        <v>-1</v>
      </c>
      <c r="BL520" s="12">
        <f>IFERROR((SUMIFS('OP Units'!G:G,'OP Units'!$A:$A,$D520)-SUMIFS('Forecast Data'!$H:$H,'Forecast Data'!$C:$C,BL$6,'Forecast Data'!$B:$B,$D520))/SUMIFS('Forecast Data'!$H:$H,'Forecast Data'!$C:$C,BL$6,'Forecast Data'!$B:$B,$D520),"")</f>
        <v>-1</v>
      </c>
      <c r="BM520" s="12">
        <f>IFERROR((SUMIFS('OP Units'!H:H,'OP Units'!$A:$A,$D520)-SUMIFS('Forecast Data'!$H:$H,'Forecast Data'!$C:$C,BM$6,'Forecast Data'!$B:$B,$D520))/SUMIFS('Forecast Data'!$H:$H,'Forecast Data'!$C:$C,BM$6,'Forecast Data'!$B:$B,$D520),"")</f>
        <v>-1</v>
      </c>
      <c r="BN520" s="12">
        <f>IFERROR((SUMIFS('OP Units'!I:I,'OP Units'!$A:$A,$D520)-SUMIFS('Forecast Data'!$H:$H,'Forecast Data'!$C:$C,BN$6,'Forecast Data'!$B:$B,$D520))/SUMIFS('Forecast Data'!$H:$H,'Forecast Data'!$C:$C,BN$6,'Forecast Data'!$B:$B,$D520),"")</f>
        <v>-1</v>
      </c>
      <c r="BO520" s="12">
        <f>IFERROR((SUMIFS('OP Units'!J:J,'OP Units'!$A:$A,$D520)-SUMIFS('Forecast Data'!$H:$H,'Forecast Data'!$C:$C,BO$6,'Forecast Data'!$B:$B,$D520))/SUMIFS('Forecast Data'!$H:$H,'Forecast Data'!$C:$C,BO$6,'Forecast Data'!$B:$B,$D520),"")</f>
        <v>-1</v>
      </c>
      <c r="BP520" s="12">
        <f>IFERROR((SUMIFS('OP Units'!K:K,'OP Units'!$A:$A,$D520)-SUMIFS('Forecast Data'!$H:$H,'Forecast Data'!$C:$C,BP$6,'Forecast Data'!$B:$B,$D520))/SUMIFS('Forecast Data'!$H:$H,'Forecast Data'!$C:$C,BP$6,'Forecast Data'!$B:$B,$D520),"")</f>
        <v>-1</v>
      </c>
      <c r="BQ520" s="12">
        <f>IFERROR((SUMIFS('OP Units'!L:L,'OP Units'!$A:$A,$D520)-SUMIFS('Forecast Data'!$H:$H,'Forecast Data'!$C:$C,BQ$6,'Forecast Data'!$B:$B,$D520))/SUMIFS('Forecast Data'!$H:$H,'Forecast Data'!$C:$C,BQ$6,'Forecast Data'!$B:$B,$D520),"")</f>
        <v>-1</v>
      </c>
      <c r="BR520" s="12">
        <f>IFERROR((SUMIFS('OP Units'!M:M,'OP Units'!$A:$A,$D520)-SUMIFS('Forecast Data'!$H:$H,'Forecast Data'!$C:$C,BR$6,'Forecast Data'!$B:$B,$D520))/SUMIFS('Forecast Data'!$H:$H,'Forecast Data'!$C:$C,BR$6,'Forecast Data'!$B:$B,$D520),"")</f>
        <v>-1</v>
      </c>
      <c r="BS520" s="12">
        <f>IFERROR((SUMIFS('OP Units'!N:N,'OP Units'!$A:$A,$D520)-SUMIFS('Forecast Data'!$H:$H,'Forecast Data'!$C:$C,BS$6,'Forecast Data'!$B:$B,$D520))/SUMIFS('Forecast Data'!$H:$H,'Forecast Data'!$C:$C,BS$6,'Forecast Data'!$B:$B,$D520),"")</f>
        <v>-1</v>
      </c>
      <c r="BT520" s="12">
        <f>IFERROR((SUMIFS('OP Units'!O:O,'OP Units'!$A:$A,$D520)-SUMIFS('Forecast Data'!$H:$H,'Forecast Data'!$C:$C,BT$6,'Forecast Data'!$B:$B,$D520))/SUMIFS('Forecast Data'!$H:$H,'Forecast Data'!$C:$C,BT$6,'Forecast Data'!$B:$B,$D520),"")</f>
        <v>-1</v>
      </c>
      <c r="BU520" s="12">
        <f>IFERROR((SUMIFS('OP Units'!P:P,'OP Units'!$A:$A,$D520)-SUMIFS('Forecast Data'!$H:$H,'Forecast Data'!$C:$C,BU$6,'Forecast Data'!$B:$B,$D520))/SUMIFS('Forecast Data'!$H:$H,'Forecast Data'!$C:$C,BU$6,'Forecast Data'!$B:$B,$D520),"")</f>
        <v>-1</v>
      </c>
      <c r="BV520" s="12"/>
      <c r="BW520" s="11">
        <f>(SUMIFS('Forecast Data'!H:H,'Forecast Data'!B:B,D520,'Forecast Data'!C:C,BK$6)+SUMIFS('Forecast Data'!H:H,'Forecast Data'!B:B,D520,'Forecast Data'!C:C,BL$6)+SUMIFS('Forecast Data'!H:H,'Forecast Data'!B:B,D520,'Forecast Data'!C:C,BM$6)+SUMIFS('Forecast Data'!H:H,'Forecast Data'!B:B,D520,'Forecast Data'!C:C,BN$6)+SUMIFS('Forecast Data'!H:H,'Forecast Data'!B:B,D520,'Forecast Data'!C:C,BO$6)+SUMIFS('Forecast Data'!H:H,'Forecast Data'!B:B,D520,'Forecast Data'!C:C,BP$6)+SUMIFS('Forecast Data'!H:H,'Forecast Data'!B:B,D520,'Forecast Data'!C:C,BQ$6)+SUMIFS('Forecast Data'!H:H,'Forecast Data'!B:B,D520,'Forecast Data'!C:C,BJ$6))/8</f>
        <v>2954.125</v>
      </c>
      <c r="BX520" s="12">
        <f>IFERROR((SUM(W520:AD520)-(SUMIFS('Forecast Data'!H:H,'Forecast Data'!B:B,B520,'Forecast Data'!C:C,BJ$6)+SUMIFS('Forecast Data'!H:H,'Forecast Data'!B:B,B520,'Forecast Data'!C:C,BK$6)+SUMIFS('Forecast Data'!H:H,'Forecast Data'!B:B,B520,'Forecast Data'!C:C,BL$6)+SUMIFS('Forecast Data'!H:H,'Forecast Data'!B:B,B520,'Forecast Data'!C:C,BM$6)+SUMIFS('Forecast Data'!H:H,'Forecast Data'!B:B,B520,'Forecast Data'!C:C,BN$6)+SUMIFS('Forecast Data'!H:H,'Forecast Data'!B:B,B520,'Forecast Data'!C:C,BO$6)+SUMIFS('Forecast Data'!H:H,'Forecast Data'!B:B,B520,'Forecast Data'!C:C,BP$6)+SUMIFS('Forecast Data'!H:H,'Forecast Data'!B:B,B520,'Forecast Data'!C:C,BQ$6)))/(SUMIFS('Forecast Data'!H:H,'Forecast Data'!B:B,B520,'Forecast Data'!C:C,BJ$6)+SUMIFS('Forecast Data'!H:H,'Forecast Data'!B:B,B520,'Forecast Data'!C:C,BK$6)+SUMIFS('Forecast Data'!H:H,'Forecast Data'!B:B,B520,'Forecast Data'!C:C,BL$6)+SUMIFS('Forecast Data'!H:H,'Forecast Data'!B:B,B520,'Forecast Data'!C:C,BM$6)+SUMIFS('Forecast Data'!H:H,'Forecast Data'!B:B,B520,'Forecast Data'!C:C,BN$6)+SUMIFS('Forecast Data'!H:H,'Forecast Data'!B:B,B520,'Forecast Data'!C:C,BO$6)+SUMIFS('Forecast Data'!H:H,'Forecast Data'!B:B,B520,'Forecast Data'!C:C,BP$6)+SUMIFS('Forecast Data'!H:H,'Forecast Data'!B:B,B520,'Forecast Data'!C:C,BQ$6)),"")</f>
        <v>4.442939956840012E-2</v>
      </c>
      <c r="BY520" s="12">
        <f t="shared" si="89"/>
        <v>9.892562862170275E-4</v>
      </c>
      <c r="BZ520" s="16">
        <f t="shared" si="90"/>
        <v>1.0792674696471985E-4</v>
      </c>
      <c r="CA520" s="13">
        <f t="shared" si="91"/>
        <v>8.8132953925230767E-2</v>
      </c>
      <c r="CB520" s="12">
        <f t="shared" si="92"/>
        <v>8.8132953925230766E-4</v>
      </c>
      <c r="CC520" s="12"/>
      <c r="CD520" s="11">
        <f>(SUMIFS('Forecast Data'!H:H,'Forecast Data'!B:B,D520,'Forecast Data'!C:C,BK$6)+SUMIFS('Forecast Data'!H:H,'Forecast Data'!B:B,D520,'Forecast Data'!C:C,BL$6)+SUMIFS('Forecast Data'!H:H,'Forecast Data'!B:B,D520,'Forecast Data'!C:C,BM$6)+SUMIFS('Forecast Data'!H:H,'Forecast Data'!B:B,D520,'Forecast Data'!C:C,BJ$6))/4</f>
        <v>3089.25</v>
      </c>
      <c r="CE520" s="12">
        <f>IFERROR((SUM(W520:Z520)-(SUMIFS('Forecast Data'!H:H,'Forecast Data'!B:B,D520,'Forecast Data'!C:C,BJ$6)+SUMIFS('Forecast Data'!H:H,'Forecast Data'!B:B,D520,'Forecast Data'!C:C,BK$6)+SUMIFS('Forecast Data'!H:H,'Forecast Data'!B:B,D520,'Forecast Data'!C:C,BL$6)+SUMIFS('Forecast Data'!H:H,'Forecast Data'!B:B,D520,'Forecast Data'!C:C,BM$6)))/(SUMIFS('Forecast Data'!H:H,'Forecast Data'!B:B,D520,'Forecast Data'!C:C,BJ$6)+SUMIFS('Forecast Data'!H:H,'Forecast Data'!B:B,D520,'Forecast Data'!C:C,BK$6)+SUMIFS('Forecast Data'!H:H,'Forecast Data'!B:B,D520,'Forecast Data'!C:C,BL$6)+SUMIFS('Forecast Data'!H:H,'Forecast Data'!B:B,D520,'Forecast Data'!C:C,BM$6)),"")</f>
        <v>4.3942704539936879E-2</v>
      </c>
      <c r="CF520" s="12">
        <f t="shared" si="93"/>
        <v>9.892562862170275E-4</v>
      </c>
      <c r="CG520" s="12">
        <f t="shared" si="94"/>
        <v>1.1381087037785265E-4</v>
      </c>
      <c r="CH520" s="13">
        <f t="shared" si="95"/>
        <v>8.7544541583917487E-2</v>
      </c>
      <c r="CI520" s="13"/>
    </row>
    <row r="521" spans="1:87" ht="13.2">
      <c r="A521" s="1"/>
      <c r="B521" s="1"/>
      <c r="C521" s="1"/>
      <c r="D521" t="s">
        <v>553</v>
      </c>
      <c r="E521" s="11">
        <f>SUMIFS('Fin Data'!F:F,'Fin Data'!A:A,D521)</f>
        <v>0</v>
      </c>
      <c r="F521" s="11">
        <f>SUMIFS('Fin Data with 6 week hist'!I:I,'Fin Data with 6 week hist'!$A:$A,$D521)</f>
        <v>2280</v>
      </c>
      <c r="G521" s="11">
        <f>SUMIFS('Fin Data with 6 week hist'!J:J,'Fin Data with 6 week hist'!$A:$A,$D521)</f>
        <v>2365</v>
      </c>
      <c r="H521" s="11">
        <f>SUMIFS('Fin Data with 6 week hist'!K:K,'Fin Data with 6 week hist'!$A:$A,$D521)+SUMIFS('Unit Cancellations'!D:D,'Unit Cancellations'!$B:$B,$D521)</f>
        <v>2286</v>
      </c>
      <c r="I521" s="11">
        <f>SUMIFS('Fin Data with 6 week hist'!L:L,'Fin Data with 6 week hist'!$A:$A,$D521)+SUMIFS('Unit Cancellations'!E:E,'Unit Cancellations'!$B:$B,$D521)</f>
        <v>2190</v>
      </c>
      <c r="J521" s="11">
        <f>SUMIFS('Fin Data with 6 week hist'!M:M,'Fin Data with 6 week hist'!$A:$A,$D521)+SUMIFS('Unit Cancellations'!F:F,'Unit Cancellations'!$B:$B,$D521)</f>
        <v>2551</v>
      </c>
      <c r="K521" s="11">
        <f>SUMIFS('Fin Data with 6 week hist'!N:N,'Fin Data with 6 week hist'!$A:$A,$D521)+SUMIFS('Unit Cancellations'!G:G,'Unit Cancellations'!$B:$B,$D521)</f>
        <v>2480</v>
      </c>
      <c r="L521" s="11">
        <f>SUMIFS('Fin Data'!AN:AN,'Fin Data'!A:A,D521)</f>
        <v>2359</v>
      </c>
      <c r="M521" s="12">
        <f>IFERROR(SUMIFS('Fin Data'!AO:AO,'Fin Data'!A:A,D521),"")</f>
        <v>0</v>
      </c>
      <c r="N521" s="1"/>
      <c r="O521" s="11">
        <f t="shared" si="84"/>
        <v>1356.25</v>
      </c>
      <c r="P521" s="12" t="str">
        <f t="shared" si="85"/>
        <v/>
      </c>
      <c r="Q521" s="1"/>
      <c r="R521" s="11">
        <f t="shared" si="86"/>
        <v>1454.375</v>
      </c>
      <c r="S521" s="12" t="str">
        <f t="shared" si="87"/>
        <v/>
      </c>
      <c r="T521" s="11">
        <f t="shared" si="88"/>
        <v>0</v>
      </c>
      <c r="U521" s="1" t="e">
        <f t="shared" si="83"/>
        <v>#REF!</v>
      </c>
      <c r="V521" s="1"/>
      <c r="W521" s="11">
        <f>SUMIFS('Forecast Data'!$D:$D,'Forecast Data'!$C:$C,W$6,'Forecast Data'!$B:$B,$D521)</f>
        <v>1192</v>
      </c>
      <c r="X521" s="11">
        <f>SUMIFS('Forecast Data'!$D:$D,'Forecast Data'!$C:$C,X$6,'Forecast Data'!$B:$B,$D521)</f>
        <v>1191</v>
      </c>
      <c r="Y521" s="11">
        <f>SUMIFS('Forecast Data'!$D:$D,'Forecast Data'!$C:$C,Y$6,'Forecast Data'!$B:$B,$D521)</f>
        <v>1498</v>
      </c>
      <c r="Z521" s="11">
        <f>SUMIFS('Forecast Data'!$D:$D,'Forecast Data'!$C:$C,Z$6,'Forecast Data'!$B:$B,$D521)</f>
        <v>1544</v>
      </c>
      <c r="AA521" s="11">
        <f>SUMIFS('Forecast Data'!$D:$D,'Forecast Data'!$C:$C,AA$6,'Forecast Data'!$B:$B,$D521)</f>
        <v>1546</v>
      </c>
      <c r="AB521" s="11">
        <f>SUMIFS('Forecast Data'!$D:$D,'Forecast Data'!$C:$C,AB$6,'Forecast Data'!$B:$B,$D521)</f>
        <v>1555</v>
      </c>
      <c r="AC521" s="11">
        <f>SUMIFS('Forecast Data'!$D:$D,'Forecast Data'!$C:$C,AC$6,'Forecast Data'!$B:$B,$D521)</f>
        <v>1556</v>
      </c>
      <c r="AD521" s="11">
        <f>SUMIFS('Forecast Data'!$D:$D,'Forecast Data'!$C:$C,AD$6,'Forecast Data'!$B:$B,$D521)</f>
        <v>1553</v>
      </c>
      <c r="AE521" s="11">
        <f>SUMIFS('Forecast Data'!$D:$D,'Forecast Data'!$C:$C,AE$6,'Forecast Data'!$B:$B,$D521)</f>
        <v>1557</v>
      </c>
      <c r="AF521" s="11">
        <f>SUMIFS('Forecast Data'!$D:$D,'Forecast Data'!$C:$C,AF$6,'Forecast Data'!$B:$B,$D521)</f>
        <v>1552</v>
      </c>
      <c r="AG521" s="11">
        <f>SUMIFS('Forecast Data'!$D:$D,'Forecast Data'!$C:$C,AG$6,'Forecast Data'!$B:$B,$D521)</f>
        <v>1551</v>
      </c>
      <c r="AH521" s="11">
        <f>SUMIFS('Forecast Data'!$D:$D,'Forecast Data'!$C:$C,AH$6,'Forecast Data'!$B:$B,$D521)</f>
        <v>1542</v>
      </c>
      <c r="AI521" s="1"/>
      <c r="AJ521" s="12" t="str">
        <f>IF(SUMIFS('Forecast Data'!$E:$E,'Forecast Data'!$C:$C,AJ$6,'Forecast Data'!$B:$B,$D521)=0,"",SUMIFS('Forecast Data'!$E:$E,'Forecast Data'!$C:$C,AJ$6,'Forecast Data'!$B:$B,$D521))</f>
        <v/>
      </c>
      <c r="AK521" s="12" t="str">
        <f>IF(SUMIFS('Forecast Data'!$E:$E,'Forecast Data'!$C:$C,AK$6,'Forecast Data'!$B:$B,$D521)=0,"",SUMIFS('Forecast Data'!$E:$E,'Forecast Data'!$C:$C,AK$6,'Forecast Data'!$B:$B,$D521))</f>
        <v/>
      </c>
      <c r="AL521" s="12" t="str">
        <f>IF(SUMIFS('Forecast Data'!$E:$E,'Forecast Data'!$C:$C,AL$6,'Forecast Data'!$B:$B,$D521)=0,"",SUMIFS('Forecast Data'!$E:$E,'Forecast Data'!$C:$C,AL$6,'Forecast Data'!$B:$B,$D521))</f>
        <v/>
      </c>
      <c r="AM521" s="12" t="str">
        <f>IF(SUMIFS('Forecast Data'!$E:$E,'Forecast Data'!$C:$C,AM$6,'Forecast Data'!$B:$B,$D521)=0,"",SUMIFS('Forecast Data'!$E:$E,'Forecast Data'!$C:$C,AM$6,'Forecast Data'!$B:$B,$D521))</f>
        <v/>
      </c>
      <c r="AN521" s="12" t="str">
        <f>IF(SUMIFS('Forecast Data'!$E:$E,'Forecast Data'!$C:$C,AN$6,'Forecast Data'!$B:$B,$D521)=0,"",SUMIFS('Forecast Data'!$E:$E,'Forecast Data'!$C:$C,AN$6,'Forecast Data'!$B:$B,$D521))</f>
        <v/>
      </c>
      <c r="AO521" s="12">
        <f>IF(SUMIFS('Forecast Data'!$E:$E,'Forecast Data'!$C:$C,AO$6,'Forecast Data'!$B:$B,$D521)=0,"",SUMIFS('Forecast Data'!$E:$E,'Forecast Data'!$C:$C,AO$6,'Forecast Data'!$B:$B,$D521))</f>
        <v>15.55</v>
      </c>
      <c r="AP521" s="12">
        <f>IF(SUMIFS('Forecast Data'!$E:$E,'Forecast Data'!$C:$C,AP$6,'Forecast Data'!$B:$B,$D521)=0,"",SUMIFS('Forecast Data'!$E:$E,'Forecast Data'!$C:$C,AP$6,'Forecast Data'!$B:$B,$D521))</f>
        <v>8.32</v>
      </c>
      <c r="AQ521" s="12">
        <f>IF(SUMIFS('Forecast Data'!$E:$E,'Forecast Data'!$C:$C,AQ$6,'Forecast Data'!$B:$B,$D521)=0,"",SUMIFS('Forecast Data'!$E:$E,'Forecast Data'!$C:$C,AQ$6,'Forecast Data'!$B:$B,$D521))</f>
        <v>8.08</v>
      </c>
      <c r="AR521" s="12">
        <f>IF(SUMIFS('Forecast Data'!$E:$E,'Forecast Data'!$C:$C,AR$6,'Forecast Data'!$B:$B,$D521)=0,"",SUMIFS('Forecast Data'!$E:$E,'Forecast Data'!$C:$C,AR$6,'Forecast Data'!$B:$B,$D521))</f>
        <v>1.65</v>
      </c>
      <c r="AS521" s="12">
        <f>IF(SUMIFS('Forecast Data'!$E:$E,'Forecast Data'!$C:$C,AS$6,'Forecast Data'!$B:$B,$D521)=0,"",SUMIFS('Forecast Data'!$E:$E,'Forecast Data'!$C:$C,AS$6,'Forecast Data'!$B:$B,$D521))</f>
        <v>1.56</v>
      </c>
      <c r="AT521" s="12">
        <f>IF(SUMIFS('Forecast Data'!$E:$E,'Forecast Data'!$C:$C,AT$6,'Forecast Data'!$B:$B,$D521)=0,"",SUMIFS('Forecast Data'!$E:$E,'Forecast Data'!$C:$C,AT$6,'Forecast Data'!$B:$B,$D521))</f>
        <v>0.33</v>
      </c>
      <c r="AU521" s="12">
        <f>IF(SUMIFS('Forecast Data'!$E:$E,'Forecast Data'!$C:$C,AU$6,'Forecast Data'!$B:$B,$D521)=0,"",SUMIFS('Forecast Data'!$E:$E,'Forecast Data'!$C:$C,AU$6,'Forecast Data'!$B:$B,$D521))</f>
        <v>0.38</v>
      </c>
      <c r="AV521" s="1"/>
      <c r="AW521" s="11">
        <f>SUMIFS('OP Units'!E:E,'OP Units'!$A:$A,$D521)</f>
        <v>0</v>
      </c>
      <c r="AX521" s="11">
        <f>SUMIFS('OP Units'!F:F,'OP Units'!$A:$A,$D521)</f>
        <v>0</v>
      </c>
      <c r="AY521" s="11">
        <f>SUMIFS('OP Units'!G:G,'OP Units'!$A:$A,$D521)</f>
        <v>0</v>
      </c>
      <c r="AZ521" s="11">
        <f>SUMIFS('OP Units'!H:H,'OP Units'!$A:$A,$D521)</f>
        <v>0</v>
      </c>
      <c r="BA521" s="11">
        <f>SUMIFS('OP Units'!I:I,'OP Units'!$A:$A,$D521)</f>
        <v>0</v>
      </c>
      <c r="BB521" s="11">
        <f>SUMIFS('OP Units'!J:J,'OP Units'!$A:$A,$D521)</f>
        <v>0</v>
      </c>
      <c r="BC521" s="11">
        <f>SUMIFS('OP Units'!K:K,'OP Units'!$A:$A,$D521)</f>
        <v>0</v>
      </c>
      <c r="BD521" s="11">
        <f>SUMIFS('OP Units'!L:L,'OP Units'!$A:$A,$D521)</f>
        <v>0</v>
      </c>
      <c r="BE521" s="11">
        <f>SUMIFS('OP Units'!M:M,'OP Units'!$A:$A,$D521)</f>
        <v>0</v>
      </c>
      <c r="BF521" s="11">
        <f>SUMIFS('OP Units'!N:N,'OP Units'!$A:$A,$D521)</f>
        <v>0</v>
      </c>
      <c r="BG521" s="11">
        <f>SUMIFS('OP Units'!O:O,'OP Units'!$A:$A,$D521)</f>
        <v>0</v>
      </c>
      <c r="BH521" s="11">
        <f>SUMIFS('OP Units'!P:P,'OP Units'!$A:$A,$D521)</f>
        <v>0</v>
      </c>
      <c r="BI521" s="1"/>
      <c r="BJ521" s="12" t="str">
        <f>IFERROR((SUMIFS('OP Units'!E:E,'OP Units'!$A:$A,$D521)-SUMIFS('Forecast Data'!$H:$H,'Forecast Data'!$C:$C,BJ$6,'Forecast Data'!$B:$B,$D521))/SUMIFS('Forecast Data'!$H:$H,'Forecast Data'!$C:$C,BJ$6,'Forecast Data'!$B:$B,$D521),"")</f>
        <v/>
      </c>
      <c r="BK521" s="12" t="str">
        <f>IFERROR((SUMIFS('OP Units'!F:F,'OP Units'!$A:$A,$D521)-SUMIFS('Forecast Data'!$H:$H,'Forecast Data'!$C:$C,BK$6,'Forecast Data'!$B:$B,$D521))/SUMIFS('Forecast Data'!$H:$H,'Forecast Data'!$C:$C,BK$6,'Forecast Data'!$B:$B,$D521),"")</f>
        <v/>
      </c>
      <c r="BL521" s="12" t="str">
        <f>IFERROR((SUMIFS('OP Units'!G:G,'OP Units'!$A:$A,$D521)-SUMIFS('Forecast Data'!$H:$H,'Forecast Data'!$C:$C,BL$6,'Forecast Data'!$B:$B,$D521))/SUMIFS('Forecast Data'!$H:$H,'Forecast Data'!$C:$C,BL$6,'Forecast Data'!$B:$B,$D521),"")</f>
        <v/>
      </c>
      <c r="BM521" s="12" t="str">
        <f>IFERROR((SUMIFS('OP Units'!H:H,'OP Units'!$A:$A,$D521)-SUMIFS('Forecast Data'!$H:$H,'Forecast Data'!$C:$C,BM$6,'Forecast Data'!$B:$B,$D521))/SUMIFS('Forecast Data'!$H:$H,'Forecast Data'!$C:$C,BM$6,'Forecast Data'!$B:$B,$D521),"")</f>
        <v/>
      </c>
      <c r="BN521" s="12" t="str">
        <f>IFERROR((SUMIFS('OP Units'!I:I,'OP Units'!$A:$A,$D521)-SUMIFS('Forecast Data'!$H:$H,'Forecast Data'!$C:$C,BN$6,'Forecast Data'!$B:$B,$D521))/SUMIFS('Forecast Data'!$H:$H,'Forecast Data'!$C:$C,BN$6,'Forecast Data'!$B:$B,$D521),"")</f>
        <v/>
      </c>
      <c r="BO521" s="12">
        <f>IFERROR((SUMIFS('OP Units'!J:J,'OP Units'!$A:$A,$D521)-SUMIFS('Forecast Data'!$H:$H,'Forecast Data'!$C:$C,BO$6,'Forecast Data'!$B:$B,$D521))/SUMIFS('Forecast Data'!$H:$H,'Forecast Data'!$C:$C,BO$6,'Forecast Data'!$B:$B,$D521),"")</f>
        <v>-1</v>
      </c>
      <c r="BP521" s="12">
        <f>IFERROR((SUMIFS('OP Units'!K:K,'OP Units'!$A:$A,$D521)-SUMIFS('Forecast Data'!$H:$H,'Forecast Data'!$C:$C,BP$6,'Forecast Data'!$B:$B,$D521))/SUMIFS('Forecast Data'!$H:$H,'Forecast Data'!$C:$C,BP$6,'Forecast Data'!$B:$B,$D521),"")</f>
        <v>-1</v>
      </c>
      <c r="BQ521" s="12">
        <f>IFERROR((SUMIFS('OP Units'!L:L,'OP Units'!$A:$A,$D521)-SUMIFS('Forecast Data'!$H:$H,'Forecast Data'!$C:$C,BQ$6,'Forecast Data'!$B:$B,$D521))/SUMIFS('Forecast Data'!$H:$H,'Forecast Data'!$C:$C,BQ$6,'Forecast Data'!$B:$B,$D521),"")</f>
        <v>-1</v>
      </c>
      <c r="BR521" s="12">
        <f>IFERROR((SUMIFS('OP Units'!M:M,'OP Units'!$A:$A,$D521)-SUMIFS('Forecast Data'!$H:$H,'Forecast Data'!$C:$C,BR$6,'Forecast Data'!$B:$B,$D521))/SUMIFS('Forecast Data'!$H:$H,'Forecast Data'!$C:$C,BR$6,'Forecast Data'!$B:$B,$D521),"")</f>
        <v>-1</v>
      </c>
      <c r="BS521" s="12">
        <f>IFERROR((SUMIFS('OP Units'!N:N,'OP Units'!$A:$A,$D521)-SUMIFS('Forecast Data'!$H:$H,'Forecast Data'!$C:$C,BS$6,'Forecast Data'!$B:$B,$D521))/SUMIFS('Forecast Data'!$H:$H,'Forecast Data'!$C:$C,BS$6,'Forecast Data'!$B:$B,$D521),"")</f>
        <v>-1</v>
      </c>
      <c r="BT521" s="12">
        <f>IFERROR((SUMIFS('OP Units'!O:O,'OP Units'!$A:$A,$D521)-SUMIFS('Forecast Data'!$H:$H,'Forecast Data'!$C:$C,BT$6,'Forecast Data'!$B:$B,$D521))/SUMIFS('Forecast Data'!$H:$H,'Forecast Data'!$C:$C,BT$6,'Forecast Data'!$B:$B,$D521),"")</f>
        <v>-1</v>
      </c>
      <c r="BU521" s="12">
        <f>IFERROR((SUMIFS('OP Units'!P:P,'OP Units'!$A:$A,$D521)-SUMIFS('Forecast Data'!$H:$H,'Forecast Data'!$C:$C,BU$6,'Forecast Data'!$B:$B,$D521))/SUMIFS('Forecast Data'!$H:$H,'Forecast Data'!$C:$C,BU$6,'Forecast Data'!$B:$B,$D521),"")</f>
        <v>-1</v>
      </c>
      <c r="BV521" s="12"/>
      <c r="BW521" s="11">
        <f>(SUMIFS('Forecast Data'!H:H,'Forecast Data'!B:B,D521,'Forecast Data'!C:C,BK$6)+SUMIFS('Forecast Data'!H:H,'Forecast Data'!B:B,D521,'Forecast Data'!C:C,BL$6)+SUMIFS('Forecast Data'!H:H,'Forecast Data'!B:B,D521,'Forecast Data'!C:C,BM$6)+SUMIFS('Forecast Data'!H:H,'Forecast Data'!B:B,D521,'Forecast Data'!C:C,BN$6)+SUMIFS('Forecast Data'!H:H,'Forecast Data'!B:B,D521,'Forecast Data'!C:C,BO$6)+SUMIFS('Forecast Data'!H:H,'Forecast Data'!B:B,D521,'Forecast Data'!C:C,BP$6)+SUMIFS('Forecast Data'!H:H,'Forecast Data'!B:B,D521,'Forecast Data'!C:C,BQ$6)+SUMIFS('Forecast Data'!H:H,'Forecast Data'!B:B,D521,'Forecast Data'!C:C,BJ$6))/8</f>
        <v>54</v>
      </c>
      <c r="BX521" s="12" t="str">
        <f>IFERROR((SUM(W521:AD521)-(SUMIFS('Forecast Data'!H:H,'Forecast Data'!B:B,B521,'Forecast Data'!C:C,BJ$6)+SUMIFS('Forecast Data'!H:H,'Forecast Data'!B:B,B521,'Forecast Data'!C:C,BK$6)+SUMIFS('Forecast Data'!H:H,'Forecast Data'!B:B,B521,'Forecast Data'!C:C,BL$6)+SUMIFS('Forecast Data'!H:H,'Forecast Data'!B:B,B521,'Forecast Data'!C:C,BM$6)+SUMIFS('Forecast Data'!H:H,'Forecast Data'!B:B,B521,'Forecast Data'!C:C,BN$6)+SUMIFS('Forecast Data'!H:H,'Forecast Data'!B:B,B521,'Forecast Data'!C:C,BO$6)+SUMIFS('Forecast Data'!H:H,'Forecast Data'!B:B,B521,'Forecast Data'!C:C,BP$6)+SUMIFS('Forecast Data'!H:H,'Forecast Data'!B:B,B521,'Forecast Data'!C:C,BQ$6)))/(SUMIFS('Forecast Data'!H:H,'Forecast Data'!B:B,B521,'Forecast Data'!C:C,BJ$6)+SUMIFS('Forecast Data'!H:H,'Forecast Data'!B:B,B521,'Forecast Data'!C:C,BK$6)+SUMIFS('Forecast Data'!H:H,'Forecast Data'!B:B,B521,'Forecast Data'!C:C,BL$6)+SUMIFS('Forecast Data'!H:H,'Forecast Data'!B:B,B521,'Forecast Data'!C:C,BM$6)+SUMIFS('Forecast Data'!H:H,'Forecast Data'!B:B,B521,'Forecast Data'!C:C,BN$6)+SUMIFS('Forecast Data'!H:H,'Forecast Data'!B:B,B521,'Forecast Data'!C:C,BO$6)+SUMIFS('Forecast Data'!H:H,'Forecast Data'!B:B,B521,'Forecast Data'!C:C,BP$6)+SUMIFS('Forecast Data'!H:H,'Forecast Data'!B:B,B521,'Forecast Data'!C:C,BQ$6)),"")</f>
        <v/>
      </c>
      <c r="BY521" s="12">
        <f t="shared" si="89"/>
        <v>2.0172789907961109E-3</v>
      </c>
      <c r="BZ521" s="16">
        <f t="shared" si="90"/>
        <v>1.1515269964245301E-3</v>
      </c>
      <c r="CA521" s="13">
        <f t="shared" si="91"/>
        <v>8.6575199437158079E-2</v>
      </c>
      <c r="CB521" s="12">
        <f t="shared" si="92"/>
        <v>8.6575199437158084E-4</v>
      </c>
      <c r="CC521" s="12"/>
      <c r="CD521" s="11">
        <f>(SUMIFS('Forecast Data'!H:H,'Forecast Data'!B:B,D521,'Forecast Data'!C:C,BK$6)+SUMIFS('Forecast Data'!H:H,'Forecast Data'!B:B,D521,'Forecast Data'!C:C,BL$6)+SUMIFS('Forecast Data'!H:H,'Forecast Data'!B:B,D521,'Forecast Data'!C:C,BM$6)+SUMIFS('Forecast Data'!H:H,'Forecast Data'!B:B,D521,'Forecast Data'!C:C,BJ$6))/4</f>
        <v>0</v>
      </c>
      <c r="CE521" s="12" t="str">
        <f>IFERROR((SUM(W521:Z521)-(SUMIFS('Forecast Data'!H:H,'Forecast Data'!B:B,B521,'Forecast Data'!C:C,BJ$6)+SUMIFS('Forecast Data'!H:H,'Forecast Data'!B:B,B521,'Forecast Data'!C:C,BK$6)+SUMIFS('Forecast Data'!H:H,'Forecast Data'!B:B,B521,'Forecast Data'!C:C,BL$6)+SUMIFS('Forecast Data'!H:H,'Forecast Data'!B:B,B521,'Forecast Data'!C:C,BM$6)))/(SUMIFS('Forecast Data'!H:H,'Forecast Data'!B:B,B521,'Forecast Data'!C:C,BJ$6)+SUMIFS('Forecast Data'!H:H,'Forecast Data'!B:B,B521,'Forecast Data'!C:C,BK$6)+SUMIFS('Forecast Data'!H:H,'Forecast Data'!B:B,B521,'Forecast Data'!C:C,BL$6)+SUMIFS('Forecast Data'!H:H,'Forecast Data'!B:B,B521,'Forecast Data'!C:C,BM$6)),"")</f>
        <v/>
      </c>
      <c r="CF521" s="12">
        <f t="shared" si="93"/>
        <v>2.0172789907961109E-3</v>
      </c>
      <c r="CG521" s="12">
        <f t="shared" si="94"/>
        <v>1.1370607215466864E-3</v>
      </c>
      <c r="CH521" s="13">
        <f t="shared" si="95"/>
        <v>8.8021826924942453E-2</v>
      </c>
      <c r="CI521" s="13"/>
    </row>
    <row r="522" spans="1:87" ht="13.2">
      <c r="A522" s="1"/>
      <c r="B522" t="str">
        <f t="shared" ref="B522:B537" si="96">D522</f>
        <v>Colonbroom</v>
      </c>
      <c r="C522" t="s">
        <v>44</v>
      </c>
      <c r="D522" t="s">
        <v>554</v>
      </c>
      <c r="E522" s="11">
        <f>SUMIFS('Fin Data'!F:F,'Fin Data'!A:A,D522)</f>
        <v>66</v>
      </c>
      <c r="F522" s="11">
        <f>SUMIFS('Fin Data with 6 week hist'!I:I,'Fin Data with 6 week hist'!$A:$A,$D522)</f>
        <v>983</v>
      </c>
      <c r="G522" s="11">
        <f>SUMIFS('Fin Data with 6 week hist'!J:J,'Fin Data with 6 week hist'!$A:$A,$D522)</f>
        <v>1044</v>
      </c>
      <c r="H522" s="11">
        <f>SUMIFS('Fin Data with 6 week hist'!K:K,'Fin Data with 6 week hist'!$A:$A,$D522)+SUMIFS('Unit Cancellations'!D:D,'Unit Cancellations'!$B:$B,$D522)</f>
        <v>926</v>
      </c>
      <c r="I522" s="11">
        <f>SUMIFS('Fin Data with 6 week hist'!L:L,'Fin Data with 6 week hist'!$A:$A,$D522)+SUMIFS('Unit Cancellations'!E:E,'Unit Cancellations'!$B:$B,$D522)</f>
        <v>968</v>
      </c>
      <c r="J522" s="11">
        <f>SUMIFS('Fin Data with 6 week hist'!M:M,'Fin Data with 6 week hist'!$A:$A,$D522)+SUMIFS('Unit Cancellations'!F:F,'Unit Cancellations'!$B:$B,$D522)</f>
        <v>1041</v>
      </c>
      <c r="K522" s="11">
        <f>SUMIFS('Fin Data with 6 week hist'!N:N,'Fin Data with 6 week hist'!$A:$A,$D522)+SUMIFS('Unit Cancellations'!G:G,'Unit Cancellations'!$B:$B,$D522)</f>
        <v>802</v>
      </c>
      <c r="L522" s="11">
        <f>SUMIFS('Fin Data'!AN:AN,'Fin Data'!A:A,D522)</f>
        <v>957.66666666666674</v>
      </c>
      <c r="M522" s="12">
        <f>IFERROR(SUMIFS('Fin Data'!AO:AO,'Fin Data'!A:A,D522),"")</f>
        <v>13.550505050505052</v>
      </c>
      <c r="N522" s="1"/>
      <c r="O522" s="11">
        <f t="shared" si="84"/>
        <v>641</v>
      </c>
      <c r="P522" s="12">
        <f t="shared" si="85"/>
        <v>-2.1374045801526718E-2</v>
      </c>
      <c r="Q522" s="1"/>
      <c r="R522" s="11">
        <f t="shared" si="86"/>
        <v>698.75</v>
      </c>
      <c r="S522" s="12">
        <f t="shared" si="87"/>
        <v>-0.19382751658494377</v>
      </c>
      <c r="T522" s="11">
        <f t="shared" si="88"/>
        <v>936</v>
      </c>
      <c r="U522" s="1" t="e">
        <f t="shared" si="83"/>
        <v>#REF!</v>
      </c>
      <c r="V522" s="1"/>
      <c r="W522" s="11">
        <f>SUMIFS('Forecast Data'!$D:$D,'Forecast Data'!$C:$C,W$6,'Forecast Data'!$B:$B,$D522)</f>
        <v>647</v>
      </c>
      <c r="X522" s="11">
        <f>SUMIFS('Forecast Data'!$D:$D,'Forecast Data'!$C:$C,X$6,'Forecast Data'!$B:$B,$D522)</f>
        <v>640</v>
      </c>
      <c r="Y522" s="11">
        <f>SUMIFS('Forecast Data'!$D:$D,'Forecast Data'!$C:$C,Y$6,'Forecast Data'!$B:$B,$D522)</f>
        <v>642</v>
      </c>
      <c r="Z522" s="11">
        <f>SUMIFS('Forecast Data'!$D:$D,'Forecast Data'!$C:$C,Z$6,'Forecast Data'!$B:$B,$D522)</f>
        <v>635</v>
      </c>
      <c r="AA522" s="11">
        <f>SUMIFS('Forecast Data'!$D:$D,'Forecast Data'!$C:$C,AA$6,'Forecast Data'!$B:$B,$D522)</f>
        <v>633</v>
      </c>
      <c r="AB522" s="11">
        <f>SUMIFS('Forecast Data'!$D:$D,'Forecast Data'!$C:$C,AB$6,'Forecast Data'!$B:$B,$D522)</f>
        <v>629</v>
      </c>
      <c r="AC522" s="11">
        <f>SUMIFS('Forecast Data'!$D:$D,'Forecast Data'!$C:$C,AC$6,'Forecast Data'!$B:$B,$D522)</f>
        <v>866</v>
      </c>
      <c r="AD522" s="11">
        <f>SUMIFS('Forecast Data'!$D:$D,'Forecast Data'!$C:$C,AD$6,'Forecast Data'!$B:$B,$D522)</f>
        <v>898</v>
      </c>
      <c r="AE522" s="11">
        <f>SUMIFS('Forecast Data'!$D:$D,'Forecast Data'!$C:$C,AE$6,'Forecast Data'!$B:$B,$D522)</f>
        <v>905</v>
      </c>
      <c r="AF522" s="11">
        <f>SUMIFS('Forecast Data'!$D:$D,'Forecast Data'!$C:$C,AF$6,'Forecast Data'!$B:$B,$D522)</f>
        <v>899</v>
      </c>
      <c r="AG522" s="11">
        <f>SUMIFS('Forecast Data'!$D:$D,'Forecast Data'!$C:$C,AG$6,'Forecast Data'!$B:$B,$D522)</f>
        <v>902</v>
      </c>
      <c r="AH522" s="11">
        <f>SUMIFS('Forecast Data'!$D:$D,'Forecast Data'!$C:$C,AH$6,'Forecast Data'!$B:$B,$D522)</f>
        <v>834</v>
      </c>
      <c r="AI522" s="1"/>
      <c r="AJ522" s="12">
        <f>IF(SUMIFS('Forecast Data'!$E:$E,'Forecast Data'!$C:$C,AJ$6,'Forecast Data'!$B:$B,$D522)=0,"",SUMIFS('Forecast Data'!$E:$E,'Forecast Data'!$C:$C,AJ$6,'Forecast Data'!$B:$B,$D522))</f>
        <v>0.41</v>
      </c>
      <c r="AK522" s="12">
        <f>IF(SUMIFS('Forecast Data'!$E:$E,'Forecast Data'!$C:$C,AK$6,'Forecast Data'!$B:$B,$D522)=0,"",SUMIFS('Forecast Data'!$E:$E,'Forecast Data'!$C:$C,AK$6,'Forecast Data'!$B:$B,$D522))</f>
        <v>0.37</v>
      </c>
      <c r="AL522" s="12">
        <f>IF(SUMIFS('Forecast Data'!$E:$E,'Forecast Data'!$C:$C,AL$6,'Forecast Data'!$B:$B,$D522)=0,"",SUMIFS('Forecast Data'!$E:$E,'Forecast Data'!$C:$C,AL$6,'Forecast Data'!$B:$B,$D522))</f>
        <v>0.01</v>
      </c>
      <c r="AM522" s="12">
        <f>IF(SUMIFS('Forecast Data'!$E:$E,'Forecast Data'!$C:$C,AM$6,'Forecast Data'!$B:$B,$D522)=0,"",SUMIFS('Forecast Data'!$E:$E,'Forecast Data'!$C:$C,AM$6,'Forecast Data'!$B:$B,$D522))</f>
        <v>-0.4</v>
      </c>
      <c r="AN522" s="12">
        <f>IF(SUMIFS('Forecast Data'!$E:$E,'Forecast Data'!$C:$C,AN$6,'Forecast Data'!$B:$B,$D522)=0,"",SUMIFS('Forecast Data'!$E:$E,'Forecast Data'!$C:$C,AN$6,'Forecast Data'!$B:$B,$D522))</f>
        <v>-0.5</v>
      </c>
      <c r="AO522" s="12">
        <f>IF(SUMIFS('Forecast Data'!$E:$E,'Forecast Data'!$C:$C,AO$6,'Forecast Data'!$B:$B,$D522)=0,"",SUMIFS('Forecast Data'!$E:$E,'Forecast Data'!$C:$C,AO$6,'Forecast Data'!$B:$B,$D522))</f>
        <v>-0.1</v>
      </c>
      <c r="AP522" s="12">
        <f>IF(SUMIFS('Forecast Data'!$E:$E,'Forecast Data'!$C:$C,AP$6,'Forecast Data'!$B:$B,$D522)=0,"",SUMIFS('Forecast Data'!$E:$E,'Forecast Data'!$C:$C,AP$6,'Forecast Data'!$B:$B,$D522))</f>
        <v>-0.23</v>
      </c>
      <c r="AQ522" s="12">
        <f>IF(SUMIFS('Forecast Data'!$E:$E,'Forecast Data'!$C:$C,AQ$6,'Forecast Data'!$B:$B,$D522)=0,"",SUMIFS('Forecast Data'!$E:$E,'Forecast Data'!$C:$C,AQ$6,'Forecast Data'!$B:$B,$D522))</f>
        <v>-0.27</v>
      </c>
      <c r="AR522" s="12">
        <f>IF(SUMIFS('Forecast Data'!$E:$E,'Forecast Data'!$C:$C,AR$6,'Forecast Data'!$B:$B,$D522)=0,"",SUMIFS('Forecast Data'!$E:$E,'Forecast Data'!$C:$C,AR$6,'Forecast Data'!$B:$B,$D522))</f>
        <v>-0.28000000000000003</v>
      </c>
      <c r="AS522" s="12">
        <f>IF(SUMIFS('Forecast Data'!$E:$E,'Forecast Data'!$C:$C,AS$6,'Forecast Data'!$B:$B,$D522)=0,"",SUMIFS('Forecast Data'!$E:$E,'Forecast Data'!$C:$C,AS$6,'Forecast Data'!$B:$B,$D522))</f>
        <v>-0.35</v>
      </c>
      <c r="AT522" s="12">
        <f>IF(SUMIFS('Forecast Data'!$E:$E,'Forecast Data'!$C:$C,AT$6,'Forecast Data'!$B:$B,$D522)=0,"",SUMIFS('Forecast Data'!$E:$E,'Forecast Data'!$C:$C,AT$6,'Forecast Data'!$B:$B,$D522))</f>
        <v>-0.13</v>
      </c>
      <c r="AU522" s="12">
        <f>IF(SUMIFS('Forecast Data'!$E:$E,'Forecast Data'!$C:$C,AU$6,'Forecast Data'!$B:$B,$D522)=0,"",SUMIFS('Forecast Data'!$E:$E,'Forecast Data'!$C:$C,AU$6,'Forecast Data'!$B:$B,$D522))</f>
        <v>-0.42</v>
      </c>
      <c r="AV522" s="1"/>
      <c r="AW522" s="11">
        <f>SUMIFS('OP Units'!E:E,'OP Units'!$A:$A,$D522)</f>
        <v>1148</v>
      </c>
      <c r="AX522" s="11">
        <f>SUMIFS('OP Units'!F:F,'OP Units'!$A:$A,$D522)</f>
        <v>1209</v>
      </c>
      <c r="AY522" s="11">
        <f>SUMIFS('OP Units'!G:G,'OP Units'!$A:$A,$D522)</f>
        <v>1143</v>
      </c>
      <c r="AZ522" s="11">
        <f>SUMIFS('OP Units'!H:H,'OP Units'!$A:$A,$D522)</f>
        <v>1195</v>
      </c>
      <c r="BA522" s="11">
        <f>SUMIFS('OP Units'!I:I,'OP Units'!$A:$A,$D522)</f>
        <v>1213</v>
      </c>
      <c r="BB522" s="11">
        <f>SUMIFS('OP Units'!J:J,'OP Units'!$A:$A,$D522)</f>
        <v>1290</v>
      </c>
      <c r="BC522" s="11">
        <f>SUMIFS('OP Units'!K:K,'OP Units'!$A:$A,$D522)</f>
        <v>0</v>
      </c>
      <c r="BD522" s="11">
        <f>SUMIFS('OP Units'!L:L,'OP Units'!$A:$A,$D522)</f>
        <v>290</v>
      </c>
      <c r="BE522" s="11">
        <f>SUMIFS('OP Units'!M:M,'OP Units'!$A:$A,$D522)</f>
        <v>2220</v>
      </c>
      <c r="BF522" s="11">
        <f>SUMIFS('OP Units'!N:N,'OP Units'!$A:$A,$D522)</f>
        <v>2888</v>
      </c>
      <c r="BG522" s="11">
        <f>SUMIFS('OP Units'!O:O,'OP Units'!$A:$A,$D522)</f>
        <v>1735</v>
      </c>
      <c r="BH522" s="11">
        <f>SUMIFS('OP Units'!P:P,'OP Units'!$A:$A,$D522)</f>
        <v>1126</v>
      </c>
      <c r="BI522" s="1"/>
      <c r="BJ522" s="12">
        <f>IFERROR((SUMIFS('OP Units'!E:E,'OP Units'!$A:$A,$D522)-SUMIFS('Forecast Data'!$H:$H,'Forecast Data'!$C:$C,BJ$6,'Forecast Data'!$B:$B,$D522))/SUMIFS('Forecast Data'!$H:$H,'Forecast Data'!$C:$C,BJ$6,'Forecast Data'!$B:$B,$D522),"")</f>
        <v>1.5065502183406114</v>
      </c>
      <c r="BK522" s="12">
        <f>IFERROR((SUMIFS('OP Units'!F:F,'OP Units'!$A:$A,$D522)-SUMIFS('Forecast Data'!$H:$H,'Forecast Data'!$C:$C,BK$6,'Forecast Data'!$B:$B,$D522))/SUMIFS('Forecast Data'!$H:$H,'Forecast Data'!$C:$C,BK$6,'Forecast Data'!$B:$B,$D522),"")</f>
        <v>1.5833333333333333</v>
      </c>
      <c r="BL522" s="12">
        <f>IFERROR((SUMIFS('OP Units'!G:G,'OP Units'!$A:$A,$D522)-SUMIFS('Forecast Data'!$H:$H,'Forecast Data'!$C:$C,BL$6,'Forecast Data'!$B:$B,$D522))/SUMIFS('Forecast Data'!$H:$H,'Forecast Data'!$C:$C,BL$6,'Forecast Data'!$B:$B,$D522),"")</f>
        <v>0.79434850863422291</v>
      </c>
      <c r="BM522" s="12">
        <f>IFERROR((SUMIFS('OP Units'!H:H,'OP Units'!$A:$A,$D522)-SUMIFS('Forecast Data'!$H:$H,'Forecast Data'!$C:$C,BM$6,'Forecast Data'!$B:$B,$D522))/SUMIFS('Forecast Data'!$H:$H,'Forecast Data'!$C:$C,BM$6,'Forecast Data'!$B:$B,$D522),"")</f>
        <v>0.130558183538316</v>
      </c>
      <c r="BN522" s="12">
        <f>IFERROR((SUMIFS('OP Units'!I:I,'OP Units'!$A:$A,$D522)-SUMIFS('Forecast Data'!$H:$H,'Forecast Data'!$C:$C,BN$6,'Forecast Data'!$B:$B,$D522))/SUMIFS('Forecast Data'!$H:$H,'Forecast Data'!$C:$C,BN$6,'Forecast Data'!$B:$B,$D522),"")</f>
        <v>-4.7880690737833596E-2</v>
      </c>
      <c r="BO522" s="12">
        <f>IFERROR((SUMIFS('OP Units'!J:J,'OP Units'!$A:$A,$D522)-SUMIFS('Forecast Data'!$H:$H,'Forecast Data'!$C:$C,BO$6,'Forecast Data'!$B:$B,$D522))/SUMIFS('Forecast Data'!$H:$H,'Forecast Data'!$C:$C,BO$6,'Forecast Data'!$B:$B,$D522),"")</f>
        <v>0.84549356223175964</v>
      </c>
      <c r="BP522" s="12">
        <f>IFERROR((SUMIFS('OP Units'!K:K,'OP Units'!$A:$A,$D522)-SUMIFS('Forecast Data'!$H:$H,'Forecast Data'!$C:$C,BP$6,'Forecast Data'!$B:$B,$D522))/SUMIFS('Forecast Data'!$H:$H,'Forecast Data'!$C:$C,BP$6,'Forecast Data'!$B:$B,$D522),"")</f>
        <v>-1</v>
      </c>
      <c r="BQ522" s="12">
        <f>IFERROR((SUMIFS('OP Units'!L:L,'OP Units'!$A:$A,$D522)-SUMIFS('Forecast Data'!$H:$H,'Forecast Data'!$C:$C,BQ$6,'Forecast Data'!$B:$B,$D522))/SUMIFS('Forecast Data'!$H:$H,'Forecast Data'!$C:$C,BQ$6,'Forecast Data'!$B:$B,$D522),"")</f>
        <v>-0.76287816843826661</v>
      </c>
      <c r="BR522" s="12">
        <f>IFERROR((SUMIFS('OP Units'!M:M,'OP Units'!$A:$A,$D522)-SUMIFS('Forecast Data'!$H:$H,'Forecast Data'!$C:$C,BR$6,'Forecast Data'!$B:$B,$D522))/SUMIFS('Forecast Data'!$H:$H,'Forecast Data'!$C:$C,BR$6,'Forecast Data'!$B:$B,$D522),"")</f>
        <v>0.77316293929712465</v>
      </c>
      <c r="BS522" s="12">
        <f>IFERROR((SUMIFS('OP Units'!N:N,'OP Units'!$A:$A,$D522)-SUMIFS('Forecast Data'!$H:$H,'Forecast Data'!$C:$C,BS$6,'Forecast Data'!$B:$B,$D522))/SUMIFS('Forecast Data'!$H:$H,'Forecast Data'!$C:$C,BS$6,'Forecast Data'!$B:$B,$D522),"")</f>
        <v>1.0927536231884059</v>
      </c>
      <c r="BT522" s="12">
        <f>IFERROR((SUMIFS('OP Units'!O:O,'OP Units'!$A:$A,$D522)-SUMIFS('Forecast Data'!$H:$H,'Forecast Data'!$C:$C,BT$6,'Forecast Data'!$B:$B,$D522))/SUMIFS('Forecast Data'!$H:$H,'Forecast Data'!$C:$C,BT$6,'Forecast Data'!$B:$B,$D522),"")</f>
        <v>0.67794970986460346</v>
      </c>
      <c r="BU522" s="12">
        <f>IFERROR((SUMIFS('OP Units'!P:P,'OP Units'!$A:$A,$D522)-SUMIFS('Forecast Data'!$H:$H,'Forecast Data'!$C:$C,BU$6,'Forecast Data'!$B:$B,$D522))/SUMIFS('Forecast Data'!$H:$H,'Forecast Data'!$C:$C,BU$6,'Forecast Data'!$B:$B,$D522),"")</f>
        <v>-0.21533101045296169</v>
      </c>
      <c r="BV522" s="12"/>
      <c r="BW522" s="11">
        <f>(SUMIFS('Forecast Data'!H:H,'Forecast Data'!B:B,D522,'Forecast Data'!C:C,BK$6)+SUMIFS('Forecast Data'!H:H,'Forecast Data'!B:B,D522,'Forecast Data'!C:C,BL$6)+SUMIFS('Forecast Data'!H:H,'Forecast Data'!B:B,D522,'Forecast Data'!C:C,BM$6)+SUMIFS('Forecast Data'!H:H,'Forecast Data'!B:B,D522,'Forecast Data'!C:C,BN$6)+SUMIFS('Forecast Data'!H:H,'Forecast Data'!B:B,D522,'Forecast Data'!C:C,BO$6)+SUMIFS('Forecast Data'!H:H,'Forecast Data'!B:B,D522,'Forecast Data'!C:C,BP$6)+SUMIFS('Forecast Data'!H:H,'Forecast Data'!B:B,D522,'Forecast Data'!C:C,BQ$6)+SUMIFS('Forecast Data'!H:H,'Forecast Data'!B:B,D522,'Forecast Data'!C:C,BJ$6))/8</f>
        <v>866.75</v>
      </c>
      <c r="BX522" s="12">
        <f>IFERROR((SUM(W522:AD522)-(SUMIFS('Forecast Data'!H:H,'Forecast Data'!B:B,B522,'Forecast Data'!C:C,BJ$6)+SUMIFS('Forecast Data'!H:H,'Forecast Data'!B:B,B522,'Forecast Data'!C:C,BK$6)+SUMIFS('Forecast Data'!H:H,'Forecast Data'!B:B,B522,'Forecast Data'!C:C,BL$6)+SUMIFS('Forecast Data'!H:H,'Forecast Data'!B:B,B522,'Forecast Data'!C:C,BM$6)+SUMIFS('Forecast Data'!H:H,'Forecast Data'!B:B,B522,'Forecast Data'!C:C,BN$6)+SUMIFS('Forecast Data'!H:H,'Forecast Data'!B:B,B522,'Forecast Data'!C:C,BO$6)+SUMIFS('Forecast Data'!H:H,'Forecast Data'!B:B,B522,'Forecast Data'!C:C,BP$6)+SUMIFS('Forecast Data'!H:H,'Forecast Data'!B:B,B522,'Forecast Data'!C:C,BQ$6)))/(SUMIFS('Forecast Data'!H:H,'Forecast Data'!B:B,B522,'Forecast Data'!C:C,BJ$6)+SUMIFS('Forecast Data'!H:H,'Forecast Data'!B:B,B522,'Forecast Data'!C:C,BK$6)+SUMIFS('Forecast Data'!H:H,'Forecast Data'!B:B,B522,'Forecast Data'!C:C,BL$6)+SUMIFS('Forecast Data'!H:H,'Forecast Data'!B:B,B522,'Forecast Data'!C:C,BM$6)+SUMIFS('Forecast Data'!H:H,'Forecast Data'!B:B,B522,'Forecast Data'!C:C,BN$6)+SUMIFS('Forecast Data'!H:H,'Forecast Data'!B:B,B522,'Forecast Data'!C:C,BO$6)+SUMIFS('Forecast Data'!H:H,'Forecast Data'!B:B,B522,'Forecast Data'!C:C,BP$6)+SUMIFS('Forecast Data'!H:H,'Forecast Data'!B:B,B522,'Forecast Data'!C:C,BQ$6)),"")</f>
        <v>-0.19382751658494377</v>
      </c>
      <c r="BY522" s="12">
        <f t="shared" si="89"/>
        <v>7.6250124351838315E-4</v>
      </c>
      <c r="BZ522" s="16">
        <f t="shared" si="90"/>
        <v>-1.3814623611484143E-4</v>
      </c>
      <c r="CA522" s="13">
        <f t="shared" si="91"/>
        <v>9.0064747963322464E-2</v>
      </c>
      <c r="CB522" s="12">
        <f t="shared" si="92"/>
        <v>9.006474796332246E-4</v>
      </c>
      <c r="CC522" s="12"/>
      <c r="CD522" s="11">
        <f>(SUMIFS('Forecast Data'!H:H,'Forecast Data'!B:B,D522,'Forecast Data'!C:C,BK$6)+SUMIFS('Forecast Data'!H:H,'Forecast Data'!B:B,D522,'Forecast Data'!C:C,BL$6)+SUMIFS('Forecast Data'!H:H,'Forecast Data'!B:B,D522,'Forecast Data'!C:C,BM$6)+SUMIFS('Forecast Data'!H:H,'Forecast Data'!B:B,D522,'Forecast Data'!C:C,BJ$6))/4</f>
        <v>655</v>
      </c>
      <c r="CE522" s="12">
        <f>IFERROR((SUM(W522:Z522)-(SUMIFS('Forecast Data'!H:H,'Forecast Data'!B:B,D522,'Forecast Data'!C:C,BJ$6)+SUMIFS('Forecast Data'!H:H,'Forecast Data'!B:B,D522,'Forecast Data'!C:C,BK$6)+SUMIFS('Forecast Data'!H:H,'Forecast Data'!B:B,D522,'Forecast Data'!C:C,BL$6)+SUMIFS('Forecast Data'!H:H,'Forecast Data'!B:B,D522,'Forecast Data'!C:C,BM$6)))/(SUMIFS('Forecast Data'!H:H,'Forecast Data'!B:B,D522,'Forecast Data'!C:C,BJ$6)+SUMIFS('Forecast Data'!H:H,'Forecast Data'!B:B,D522,'Forecast Data'!C:C,BK$6)+SUMIFS('Forecast Data'!H:H,'Forecast Data'!B:B,D522,'Forecast Data'!C:C,BL$6)+SUMIFS('Forecast Data'!H:H,'Forecast Data'!B:B,D522,'Forecast Data'!C:C,BM$6)),"")</f>
        <v>-2.1374045801526718E-2</v>
      </c>
      <c r="CF522" s="12">
        <f t="shared" si="93"/>
        <v>7.6250124351838315E-4</v>
      </c>
      <c r="CG522" s="12">
        <f t="shared" si="94"/>
        <v>-1.1737400996610955E-5</v>
      </c>
      <c r="CH522" s="13">
        <f t="shared" si="95"/>
        <v>7.7423864451499416E-2</v>
      </c>
      <c r="CI522" s="13"/>
    </row>
    <row r="523" spans="1:87" ht="13.2">
      <c r="A523" s="1"/>
      <c r="B523" t="str">
        <f t="shared" si="96"/>
        <v>Bioma</v>
      </c>
      <c r="D523" t="s">
        <v>555</v>
      </c>
      <c r="E523" s="11">
        <f>SUMIFS('Fin Data'!F:F,'Fin Data'!A:A,D523)</f>
        <v>6336</v>
      </c>
      <c r="F523" s="11">
        <f>SUMIFS('Fin Data with 6 week hist'!I:I,'Fin Data with 6 week hist'!$A:$A,$D523)</f>
        <v>0</v>
      </c>
      <c r="G523" s="11">
        <f>SUMIFS('Fin Data with 6 week hist'!J:J,'Fin Data with 6 week hist'!$A:$A,$D523)</f>
        <v>0</v>
      </c>
      <c r="H523" s="11">
        <f>SUMIFS('Fin Data with 6 week hist'!K:K,'Fin Data with 6 week hist'!$A:$A,$D523)+SUMIFS('Unit Cancellations'!D:D,'Unit Cancellations'!$B:$B,$D523)</f>
        <v>0</v>
      </c>
      <c r="I523" s="11">
        <f>SUMIFS('Fin Data with 6 week hist'!L:L,'Fin Data with 6 week hist'!$A:$A,$D523)+SUMIFS('Unit Cancellations'!E:E,'Unit Cancellations'!$B:$B,$D523)</f>
        <v>0</v>
      </c>
      <c r="J523" s="11">
        <f>SUMIFS('Fin Data with 6 week hist'!M:M,'Fin Data with 6 week hist'!$A:$A,$D523)+SUMIFS('Unit Cancellations'!F:F,'Unit Cancellations'!$B:$B,$D523)</f>
        <v>0</v>
      </c>
      <c r="K523" s="11">
        <f>SUMIFS('Fin Data with 6 week hist'!N:N,'Fin Data with 6 week hist'!$A:$A,$D523)+SUMIFS('Unit Cancellations'!G:G,'Unit Cancellations'!$B:$B,$D523)</f>
        <v>0</v>
      </c>
      <c r="L523" s="11">
        <f>SUMIFS('Fin Data'!AN:AN,'Fin Data'!A:A,D523)</f>
        <v>0</v>
      </c>
      <c r="M523" s="12">
        <f>IFERROR(SUMIFS('Fin Data'!AO:AO,'Fin Data'!A:A,D523),"")</f>
        <v>-1</v>
      </c>
      <c r="N523" s="1"/>
      <c r="O523" s="11">
        <f t="shared" si="84"/>
        <v>1466.75</v>
      </c>
      <c r="P523" s="12">
        <f t="shared" si="85"/>
        <v>-0.82837501828287263</v>
      </c>
      <c r="Q523" s="1"/>
      <c r="R523" s="11">
        <f t="shared" si="86"/>
        <v>733.875</v>
      </c>
      <c r="S523" s="12">
        <f t="shared" si="87"/>
        <v>-0.91582554338475652</v>
      </c>
      <c r="T523" s="11">
        <f t="shared" si="88"/>
        <v>0</v>
      </c>
      <c r="U523" s="1" t="e">
        <f t="shared" si="83"/>
        <v>#REF!</v>
      </c>
      <c r="V523" s="1"/>
      <c r="W523" s="11">
        <f>SUMIFS('Forecast Data'!$D:$D,'Forecast Data'!$C:$C,W$6,'Forecast Data'!$B:$B,$D523)</f>
        <v>5129</v>
      </c>
      <c r="X523" s="11">
        <f>SUMIFS('Forecast Data'!$D:$D,'Forecast Data'!$C:$C,X$6,'Forecast Data'!$B:$B,$D523)</f>
        <v>736</v>
      </c>
      <c r="Y523" s="11">
        <f>SUMIFS('Forecast Data'!$D:$D,'Forecast Data'!$C:$C,Y$6,'Forecast Data'!$B:$B,$D523)</f>
        <v>1</v>
      </c>
      <c r="Z523" s="11">
        <f>SUMIFS('Forecast Data'!$D:$D,'Forecast Data'!$C:$C,Z$6,'Forecast Data'!$B:$B,$D523)</f>
        <v>1</v>
      </c>
      <c r="AA523" s="11">
        <f>SUMIFS('Forecast Data'!$D:$D,'Forecast Data'!$C:$C,AA$6,'Forecast Data'!$B:$B,$D523)</f>
        <v>1</v>
      </c>
      <c r="AB523" s="11">
        <f>SUMIFS('Forecast Data'!$D:$D,'Forecast Data'!$C:$C,AB$6,'Forecast Data'!$B:$B,$D523)</f>
        <v>1</v>
      </c>
      <c r="AC523" s="11">
        <f>SUMIFS('Forecast Data'!$D:$D,'Forecast Data'!$C:$C,AC$6,'Forecast Data'!$B:$B,$D523)</f>
        <v>1</v>
      </c>
      <c r="AD523" s="11">
        <f>SUMIFS('Forecast Data'!$D:$D,'Forecast Data'!$C:$C,AD$6,'Forecast Data'!$B:$B,$D523)</f>
        <v>1</v>
      </c>
      <c r="AE523" s="11">
        <f>SUMIFS('Forecast Data'!$D:$D,'Forecast Data'!$C:$C,AE$6,'Forecast Data'!$B:$B,$D523)</f>
        <v>1</v>
      </c>
      <c r="AF523" s="11">
        <f>SUMIFS('Forecast Data'!$D:$D,'Forecast Data'!$C:$C,AF$6,'Forecast Data'!$B:$B,$D523)</f>
        <v>1</v>
      </c>
      <c r="AG523" s="11">
        <f>SUMIFS('Forecast Data'!$D:$D,'Forecast Data'!$C:$C,AG$6,'Forecast Data'!$B:$B,$D523)</f>
        <v>1</v>
      </c>
      <c r="AH523" s="11">
        <f>SUMIFS('Forecast Data'!$D:$D,'Forecast Data'!$C:$C,AH$6,'Forecast Data'!$B:$B,$D523)</f>
        <v>1</v>
      </c>
      <c r="AI523" s="1"/>
      <c r="AJ523" s="12">
        <f>IF(SUMIFS('Forecast Data'!$E:$E,'Forecast Data'!$C:$C,AJ$6,'Forecast Data'!$B:$B,$D523)=0,"",SUMIFS('Forecast Data'!$E:$E,'Forecast Data'!$C:$C,AJ$6,'Forecast Data'!$B:$B,$D523))</f>
        <v>-0.46</v>
      </c>
      <c r="AK523" s="12">
        <f>IF(SUMIFS('Forecast Data'!$E:$E,'Forecast Data'!$C:$C,AK$6,'Forecast Data'!$B:$B,$D523)=0,"",SUMIFS('Forecast Data'!$E:$E,'Forecast Data'!$C:$C,AK$6,'Forecast Data'!$B:$B,$D523))</f>
        <v>-0.92</v>
      </c>
      <c r="AL523" s="12">
        <f>IF(SUMIFS('Forecast Data'!$E:$E,'Forecast Data'!$C:$C,AL$6,'Forecast Data'!$B:$B,$D523)=0,"",SUMIFS('Forecast Data'!$E:$E,'Forecast Data'!$C:$C,AL$6,'Forecast Data'!$B:$B,$D523))</f>
        <v>-1</v>
      </c>
      <c r="AM523" s="12">
        <f>IF(SUMIFS('Forecast Data'!$E:$E,'Forecast Data'!$C:$C,AM$6,'Forecast Data'!$B:$B,$D523)=0,"",SUMIFS('Forecast Data'!$E:$E,'Forecast Data'!$C:$C,AM$6,'Forecast Data'!$B:$B,$D523))</f>
        <v>-1</v>
      </c>
      <c r="AN523" s="12">
        <f>IF(SUMIFS('Forecast Data'!$E:$E,'Forecast Data'!$C:$C,AN$6,'Forecast Data'!$B:$B,$D523)=0,"",SUMIFS('Forecast Data'!$E:$E,'Forecast Data'!$C:$C,AN$6,'Forecast Data'!$B:$B,$D523))</f>
        <v>-1</v>
      </c>
      <c r="AO523" s="12">
        <f>IF(SUMIFS('Forecast Data'!$E:$E,'Forecast Data'!$C:$C,AO$6,'Forecast Data'!$B:$B,$D523)=0,"",SUMIFS('Forecast Data'!$E:$E,'Forecast Data'!$C:$C,AO$6,'Forecast Data'!$B:$B,$D523))</f>
        <v>-1</v>
      </c>
      <c r="AP523" s="12">
        <f>IF(SUMIFS('Forecast Data'!$E:$E,'Forecast Data'!$C:$C,AP$6,'Forecast Data'!$B:$B,$D523)=0,"",SUMIFS('Forecast Data'!$E:$E,'Forecast Data'!$C:$C,AP$6,'Forecast Data'!$B:$B,$D523))</f>
        <v>-1</v>
      </c>
      <c r="AQ523" s="12">
        <f>IF(SUMIFS('Forecast Data'!$E:$E,'Forecast Data'!$C:$C,AQ$6,'Forecast Data'!$B:$B,$D523)=0,"",SUMIFS('Forecast Data'!$E:$E,'Forecast Data'!$C:$C,AQ$6,'Forecast Data'!$B:$B,$D523))</f>
        <v>-1</v>
      </c>
      <c r="AR523" s="12">
        <f>IF(SUMIFS('Forecast Data'!$E:$E,'Forecast Data'!$C:$C,AR$6,'Forecast Data'!$B:$B,$D523)=0,"",SUMIFS('Forecast Data'!$E:$E,'Forecast Data'!$C:$C,AR$6,'Forecast Data'!$B:$B,$D523))</f>
        <v>-1</v>
      </c>
      <c r="AS523" s="12">
        <f>IF(SUMIFS('Forecast Data'!$E:$E,'Forecast Data'!$C:$C,AS$6,'Forecast Data'!$B:$B,$D523)=0,"",SUMIFS('Forecast Data'!$E:$E,'Forecast Data'!$C:$C,AS$6,'Forecast Data'!$B:$B,$D523))</f>
        <v>-1</v>
      </c>
      <c r="AT523" s="12">
        <f>IF(SUMIFS('Forecast Data'!$E:$E,'Forecast Data'!$C:$C,AT$6,'Forecast Data'!$B:$B,$D523)=0,"",SUMIFS('Forecast Data'!$E:$E,'Forecast Data'!$C:$C,AT$6,'Forecast Data'!$B:$B,$D523))</f>
        <v>-1</v>
      </c>
      <c r="AU523" s="12">
        <f>IF(SUMIFS('Forecast Data'!$E:$E,'Forecast Data'!$C:$C,AU$6,'Forecast Data'!$B:$B,$D523)=0,"",SUMIFS('Forecast Data'!$E:$E,'Forecast Data'!$C:$C,AU$6,'Forecast Data'!$B:$B,$D523))</f>
        <v>-1</v>
      </c>
      <c r="AV523" s="1"/>
      <c r="AW523" s="11">
        <f>SUMIFS('OP Units'!E:E,'OP Units'!$A:$A,$D523)</f>
        <v>0</v>
      </c>
      <c r="AX523" s="11">
        <f>SUMIFS('OP Units'!F:F,'OP Units'!$A:$A,$D523)</f>
        <v>0</v>
      </c>
      <c r="AY523" s="11">
        <f>SUMIFS('OP Units'!G:G,'OP Units'!$A:$A,$D523)</f>
        <v>0</v>
      </c>
      <c r="AZ523" s="11">
        <f>SUMIFS('OP Units'!H:H,'OP Units'!$A:$A,$D523)</f>
        <v>0</v>
      </c>
      <c r="BA523" s="11">
        <f>SUMIFS('OP Units'!I:I,'OP Units'!$A:$A,$D523)</f>
        <v>0</v>
      </c>
      <c r="BB523" s="11">
        <f>SUMIFS('OP Units'!J:J,'OP Units'!$A:$A,$D523)</f>
        <v>0</v>
      </c>
      <c r="BC523" s="11">
        <f>SUMIFS('OP Units'!K:K,'OP Units'!$A:$A,$D523)</f>
        <v>0</v>
      </c>
      <c r="BD523" s="11">
        <f>SUMIFS('OP Units'!L:L,'OP Units'!$A:$A,$D523)</f>
        <v>0</v>
      </c>
      <c r="BE523" s="11">
        <f>SUMIFS('OP Units'!M:M,'OP Units'!$A:$A,$D523)</f>
        <v>0</v>
      </c>
      <c r="BF523" s="11">
        <f>SUMIFS('OP Units'!N:N,'OP Units'!$A:$A,$D523)</f>
        <v>0</v>
      </c>
      <c r="BG523" s="11">
        <f>SUMIFS('OP Units'!O:O,'OP Units'!$A:$A,$D523)</f>
        <v>0</v>
      </c>
      <c r="BH523" s="11">
        <f>SUMIFS('OP Units'!P:P,'OP Units'!$A:$A,$D523)</f>
        <v>0</v>
      </c>
      <c r="BI523" s="1"/>
      <c r="BJ523" s="12">
        <f>IFERROR((SUMIFS('OP Units'!E:E,'OP Units'!$A:$A,$D523)-SUMIFS('Forecast Data'!$H:$H,'Forecast Data'!$C:$C,BJ$6,'Forecast Data'!$B:$B,$D523))/SUMIFS('Forecast Data'!$H:$H,'Forecast Data'!$C:$C,BJ$6,'Forecast Data'!$B:$B,$D523),"")</f>
        <v>-1</v>
      </c>
      <c r="BK523" s="12">
        <f>IFERROR((SUMIFS('OP Units'!F:F,'OP Units'!$A:$A,$D523)-SUMIFS('Forecast Data'!$H:$H,'Forecast Data'!$C:$C,BK$6,'Forecast Data'!$B:$B,$D523))/SUMIFS('Forecast Data'!$H:$H,'Forecast Data'!$C:$C,BK$6,'Forecast Data'!$B:$B,$D523),"")</f>
        <v>-1</v>
      </c>
      <c r="BL523" s="12">
        <f>IFERROR((SUMIFS('OP Units'!G:G,'OP Units'!$A:$A,$D523)-SUMIFS('Forecast Data'!$H:$H,'Forecast Data'!$C:$C,BL$6,'Forecast Data'!$B:$B,$D523))/SUMIFS('Forecast Data'!$H:$H,'Forecast Data'!$C:$C,BL$6,'Forecast Data'!$B:$B,$D523),"")</f>
        <v>-1</v>
      </c>
      <c r="BM523" s="12">
        <f>IFERROR((SUMIFS('OP Units'!H:H,'OP Units'!$A:$A,$D523)-SUMIFS('Forecast Data'!$H:$H,'Forecast Data'!$C:$C,BM$6,'Forecast Data'!$B:$B,$D523))/SUMIFS('Forecast Data'!$H:$H,'Forecast Data'!$C:$C,BM$6,'Forecast Data'!$B:$B,$D523),"")</f>
        <v>-1</v>
      </c>
      <c r="BN523" s="12">
        <f>IFERROR((SUMIFS('OP Units'!I:I,'OP Units'!$A:$A,$D523)-SUMIFS('Forecast Data'!$H:$H,'Forecast Data'!$C:$C,BN$6,'Forecast Data'!$B:$B,$D523))/SUMIFS('Forecast Data'!$H:$H,'Forecast Data'!$C:$C,BN$6,'Forecast Data'!$B:$B,$D523),"")</f>
        <v>-1</v>
      </c>
      <c r="BO523" s="12">
        <f>IFERROR((SUMIFS('OP Units'!J:J,'OP Units'!$A:$A,$D523)-SUMIFS('Forecast Data'!$H:$H,'Forecast Data'!$C:$C,BO$6,'Forecast Data'!$B:$B,$D523))/SUMIFS('Forecast Data'!$H:$H,'Forecast Data'!$C:$C,BO$6,'Forecast Data'!$B:$B,$D523),"")</f>
        <v>-1</v>
      </c>
      <c r="BP523" s="12">
        <f>IFERROR((SUMIFS('OP Units'!K:K,'OP Units'!$A:$A,$D523)-SUMIFS('Forecast Data'!$H:$H,'Forecast Data'!$C:$C,BP$6,'Forecast Data'!$B:$B,$D523))/SUMIFS('Forecast Data'!$H:$H,'Forecast Data'!$C:$C,BP$6,'Forecast Data'!$B:$B,$D523),"")</f>
        <v>-1</v>
      </c>
      <c r="BQ523" s="12">
        <f>IFERROR((SUMIFS('OP Units'!L:L,'OP Units'!$A:$A,$D523)-SUMIFS('Forecast Data'!$H:$H,'Forecast Data'!$C:$C,BQ$6,'Forecast Data'!$B:$B,$D523))/SUMIFS('Forecast Data'!$H:$H,'Forecast Data'!$C:$C,BQ$6,'Forecast Data'!$B:$B,$D523),"")</f>
        <v>-1</v>
      </c>
      <c r="BR523" s="12">
        <f>IFERROR((SUMIFS('OP Units'!M:M,'OP Units'!$A:$A,$D523)-SUMIFS('Forecast Data'!$H:$H,'Forecast Data'!$C:$C,BR$6,'Forecast Data'!$B:$B,$D523))/SUMIFS('Forecast Data'!$H:$H,'Forecast Data'!$C:$C,BR$6,'Forecast Data'!$B:$B,$D523),"")</f>
        <v>-1</v>
      </c>
      <c r="BS523" s="12">
        <f>IFERROR((SUMIFS('OP Units'!N:N,'OP Units'!$A:$A,$D523)-SUMIFS('Forecast Data'!$H:$H,'Forecast Data'!$C:$C,BS$6,'Forecast Data'!$B:$B,$D523))/SUMIFS('Forecast Data'!$H:$H,'Forecast Data'!$C:$C,BS$6,'Forecast Data'!$B:$B,$D523),"")</f>
        <v>-1</v>
      </c>
      <c r="BT523" s="12">
        <f>IFERROR((SUMIFS('OP Units'!O:O,'OP Units'!$A:$A,$D523)-SUMIFS('Forecast Data'!$H:$H,'Forecast Data'!$C:$C,BT$6,'Forecast Data'!$B:$B,$D523))/SUMIFS('Forecast Data'!$H:$H,'Forecast Data'!$C:$C,BT$6,'Forecast Data'!$B:$B,$D523),"")</f>
        <v>-1</v>
      </c>
      <c r="BU523" s="12">
        <f>IFERROR((SUMIFS('OP Units'!P:P,'OP Units'!$A:$A,$D523)-SUMIFS('Forecast Data'!$H:$H,'Forecast Data'!$C:$C,BU$6,'Forecast Data'!$B:$B,$D523))/SUMIFS('Forecast Data'!$H:$H,'Forecast Data'!$C:$C,BU$6,'Forecast Data'!$B:$B,$D523),"")</f>
        <v>-1</v>
      </c>
      <c r="BV523" s="12"/>
      <c r="BW523" s="11">
        <f>(SUMIFS('Forecast Data'!H:H,'Forecast Data'!B:B,D523,'Forecast Data'!C:C,BK$6)+SUMIFS('Forecast Data'!H:H,'Forecast Data'!B:B,D523,'Forecast Data'!C:C,BL$6)+SUMIFS('Forecast Data'!H:H,'Forecast Data'!B:B,D523,'Forecast Data'!C:C,BM$6)+SUMIFS('Forecast Data'!H:H,'Forecast Data'!B:B,D523,'Forecast Data'!C:C,BN$6)+SUMIFS('Forecast Data'!H:H,'Forecast Data'!B:B,D523,'Forecast Data'!C:C,BO$6)+SUMIFS('Forecast Data'!H:H,'Forecast Data'!B:B,D523,'Forecast Data'!C:C,BP$6)+SUMIFS('Forecast Data'!H:H,'Forecast Data'!B:B,D523,'Forecast Data'!C:C,BQ$6)+SUMIFS('Forecast Data'!H:H,'Forecast Data'!B:B,D523,'Forecast Data'!C:C,BJ$6))/8</f>
        <v>8718.5</v>
      </c>
      <c r="BX523" s="12">
        <f>IFERROR((SUM(W523:AD523)-(SUMIFS('Forecast Data'!H:H,'Forecast Data'!B:B,B523,'Forecast Data'!C:C,BJ$6)+SUMIFS('Forecast Data'!H:H,'Forecast Data'!B:B,B523,'Forecast Data'!C:C,BK$6)+SUMIFS('Forecast Data'!H:H,'Forecast Data'!B:B,B523,'Forecast Data'!C:C,BL$6)+SUMIFS('Forecast Data'!H:H,'Forecast Data'!B:B,B523,'Forecast Data'!C:C,BM$6)+SUMIFS('Forecast Data'!H:H,'Forecast Data'!B:B,B523,'Forecast Data'!C:C,BN$6)+SUMIFS('Forecast Data'!H:H,'Forecast Data'!B:B,B523,'Forecast Data'!C:C,BO$6)+SUMIFS('Forecast Data'!H:H,'Forecast Data'!B:B,B523,'Forecast Data'!C:C,BP$6)+SUMIFS('Forecast Data'!H:H,'Forecast Data'!B:B,B523,'Forecast Data'!C:C,BQ$6)))/(SUMIFS('Forecast Data'!H:H,'Forecast Data'!B:B,B523,'Forecast Data'!C:C,BJ$6)+SUMIFS('Forecast Data'!H:H,'Forecast Data'!B:B,B523,'Forecast Data'!C:C,BK$6)+SUMIFS('Forecast Data'!H:H,'Forecast Data'!B:B,B523,'Forecast Data'!C:C,BL$6)+SUMIFS('Forecast Data'!H:H,'Forecast Data'!B:B,B523,'Forecast Data'!C:C,BM$6)+SUMIFS('Forecast Data'!H:H,'Forecast Data'!B:B,B523,'Forecast Data'!C:C,BN$6)+SUMIFS('Forecast Data'!H:H,'Forecast Data'!B:B,B523,'Forecast Data'!C:C,BO$6)+SUMIFS('Forecast Data'!H:H,'Forecast Data'!B:B,B523,'Forecast Data'!C:C,BP$6)+SUMIFS('Forecast Data'!H:H,'Forecast Data'!B:B,B523,'Forecast Data'!C:C,BQ$6)),"")</f>
        <v>-0.91582554338475652</v>
      </c>
      <c r="BY523" s="12">
        <f t="shared" si="89"/>
        <v>-5.4181770604850186E-3</v>
      </c>
      <c r="BZ523" s="16">
        <f t="shared" si="90"/>
        <v>-6.5657493484432483E-3</v>
      </c>
      <c r="CA523" s="13">
        <f t="shared" si="91"/>
        <v>0.11475722879582297</v>
      </c>
      <c r="CB523" s="12">
        <f t="shared" si="92"/>
        <v>1.1475722879582297E-3</v>
      </c>
      <c r="CC523" s="12"/>
      <c r="CD523" s="11">
        <f>(SUMIFS('Forecast Data'!H:H,'Forecast Data'!B:B,D523,'Forecast Data'!C:C,BK$6)+SUMIFS('Forecast Data'!H:H,'Forecast Data'!B:B,D523,'Forecast Data'!C:C,BL$6)+SUMIFS('Forecast Data'!H:H,'Forecast Data'!B:B,D523,'Forecast Data'!C:C,BM$6)+SUMIFS('Forecast Data'!H:H,'Forecast Data'!B:B,D523,'Forecast Data'!C:C,BJ$6))/4</f>
        <v>8546.25</v>
      </c>
      <c r="CE523" s="12">
        <f>IFERROR((SUM(W523:Z523)-(SUMIFS('Forecast Data'!H:H,'Forecast Data'!B:B,D523,'Forecast Data'!C:C,BJ$6)+SUMIFS('Forecast Data'!H:H,'Forecast Data'!B:B,D523,'Forecast Data'!C:C,BK$6)+SUMIFS('Forecast Data'!H:H,'Forecast Data'!B:B,D523,'Forecast Data'!C:C,BL$6)+SUMIFS('Forecast Data'!H:H,'Forecast Data'!B:B,D523,'Forecast Data'!C:C,BM$6)))/(SUMIFS('Forecast Data'!H:H,'Forecast Data'!B:B,D523,'Forecast Data'!C:C,BJ$6)+SUMIFS('Forecast Data'!H:H,'Forecast Data'!B:B,D523,'Forecast Data'!C:C,BK$6)+SUMIFS('Forecast Data'!H:H,'Forecast Data'!B:B,D523,'Forecast Data'!C:C,BL$6)+SUMIFS('Forecast Data'!H:H,'Forecast Data'!B:B,D523,'Forecast Data'!C:C,BM$6)),"")</f>
        <v>-0.82837501828287263</v>
      </c>
      <c r="CF523" s="12">
        <f t="shared" si="93"/>
        <v>-5.4181770604850186E-3</v>
      </c>
      <c r="CG523" s="12">
        <f t="shared" si="94"/>
        <v>-5.9353521682505182E-3</v>
      </c>
      <c r="CH523" s="13">
        <f t="shared" si="95"/>
        <v>5.1717510776549958E-2</v>
      </c>
      <c r="CI523" s="13"/>
    </row>
    <row r="524" spans="1:87" ht="13.2">
      <c r="A524" s="1"/>
      <c r="B524" t="str">
        <f t="shared" si="96"/>
        <v>Vetoquinol</v>
      </c>
      <c r="C524" t="s">
        <v>44</v>
      </c>
      <c r="D524" t="s">
        <v>556</v>
      </c>
      <c r="E524" s="11">
        <f>SUMIFS('Fin Data'!F:F,'Fin Data'!A:A,D524)</f>
        <v>0</v>
      </c>
      <c r="F524" s="11">
        <f>SUMIFS('Fin Data with 6 week hist'!I:I,'Fin Data with 6 week hist'!$A:$A,$D524)</f>
        <v>24709</v>
      </c>
      <c r="G524" s="11">
        <f>SUMIFS('Fin Data with 6 week hist'!J:J,'Fin Data with 6 week hist'!$A:$A,$D524)</f>
        <v>24449</v>
      </c>
      <c r="H524" s="11">
        <f>SUMIFS('Fin Data with 6 week hist'!K:K,'Fin Data with 6 week hist'!$A:$A,$D524)+SUMIFS('Unit Cancellations'!D:D,'Unit Cancellations'!$B:$B,$D524)</f>
        <v>24500</v>
      </c>
      <c r="I524" s="11">
        <f>SUMIFS('Fin Data with 6 week hist'!L:L,'Fin Data with 6 week hist'!$A:$A,$D524)+SUMIFS('Unit Cancellations'!E:E,'Unit Cancellations'!$B:$B,$D524)</f>
        <v>23480</v>
      </c>
      <c r="J524" s="11">
        <f>SUMIFS('Fin Data with 6 week hist'!M:M,'Fin Data with 6 week hist'!$A:$A,$D524)+SUMIFS('Unit Cancellations'!F:F,'Unit Cancellations'!$B:$B,$D524)</f>
        <v>23865</v>
      </c>
      <c r="K524" s="11">
        <f>SUMIFS('Fin Data with 6 week hist'!N:N,'Fin Data with 6 week hist'!$A:$A,$D524)+SUMIFS('Unit Cancellations'!G:G,'Unit Cancellations'!$B:$B,$D524)</f>
        <v>24271</v>
      </c>
      <c r="L524" s="11">
        <f>SUMIFS('Fin Data'!AN:AN,'Fin Data'!A:A,D524)</f>
        <v>24212</v>
      </c>
      <c r="M524" s="12">
        <f>IFERROR(SUMIFS('Fin Data'!AO:AO,'Fin Data'!A:A,D524),"")</f>
        <v>0</v>
      </c>
      <c r="N524" s="1"/>
      <c r="O524" s="11">
        <f t="shared" si="84"/>
        <v>23453.5</v>
      </c>
      <c r="P524" s="12" t="str">
        <f t="shared" si="85"/>
        <v/>
      </c>
      <c r="Q524" s="1"/>
      <c r="R524" s="11">
        <f t="shared" si="86"/>
        <v>23517.75</v>
      </c>
      <c r="S524" s="12" t="str">
        <f t="shared" si="87"/>
        <v/>
      </c>
      <c r="T524" s="11">
        <f t="shared" si="88"/>
        <v>20809</v>
      </c>
      <c r="U524" s="1" t="e">
        <f t="shared" si="83"/>
        <v>#REF!</v>
      </c>
      <c r="V524" s="1"/>
      <c r="W524" s="11">
        <f>SUMIFS('Forecast Data'!$D:$D,'Forecast Data'!$C:$C,W$6,'Forecast Data'!$B:$B,$D524)</f>
        <v>23206</v>
      </c>
      <c r="X524" s="11">
        <f>SUMIFS('Forecast Data'!$D:$D,'Forecast Data'!$C:$C,X$6,'Forecast Data'!$B:$B,$D524)</f>
        <v>23440</v>
      </c>
      <c r="Y524" s="11">
        <f>SUMIFS('Forecast Data'!$D:$D,'Forecast Data'!$C:$C,Y$6,'Forecast Data'!$B:$B,$D524)</f>
        <v>23427</v>
      </c>
      <c r="Z524" s="11">
        <f>SUMIFS('Forecast Data'!$D:$D,'Forecast Data'!$C:$C,Z$6,'Forecast Data'!$B:$B,$D524)</f>
        <v>23741</v>
      </c>
      <c r="AA524" s="11">
        <f>SUMIFS('Forecast Data'!$D:$D,'Forecast Data'!$C:$C,AA$6,'Forecast Data'!$B:$B,$D524)</f>
        <v>23598</v>
      </c>
      <c r="AB524" s="11">
        <f>SUMIFS('Forecast Data'!$D:$D,'Forecast Data'!$C:$C,AB$6,'Forecast Data'!$B:$B,$D524)</f>
        <v>23694</v>
      </c>
      <c r="AC524" s="11">
        <f>SUMIFS('Forecast Data'!$D:$D,'Forecast Data'!$C:$C,AC$6,'Forecast Data'!$B:$B,$D524)</f>
        <v>23518</v>
      </c>
      <c r="AD524" s="11">
        <f>SUMIFS('Forecast Data'!$D:$D,'Forecast Data'!$C:$C,AD$6,'Forecast Data'!$B:$B,$D524)</f>
        <v>23518</v>
      </c>
      <c r="AE524" s="11">
        <f>SUMIFS('Forecast Data'!$D:$D,'Forecast Data'!$C:$C,AE$6,'Forecast Data'!$B:$B,$D524)</f>
        <v>23571</v>
      </c>
      <c r="AF524" s="11">
        <f>SUMIFS('Forecast Data'!$D:$D,'Forecast Data'!$C:$C,AF$6,'Forecast Data'!$B:$B,$D524)</f>
        <v>23669</v>
      </c>
      <c r="AG524" s="11">
        <f>SUMIFS('Forecast Data'!$D:$D,'Forecast Data'!$C:$C,AG$6,'Forecast Data'!$B:$B,$D524)</f>
        <v>23725</v>
      </c>
      <c r="AH524" s="11">
        <f>SUMIFS('Forecast Data'!$D:$D,'Forecast Data'!$C:$C,AH$6,'Forecast Data'!$B:$B,$D524)</f>
        <v>23773</v>
      </c>
      <c r="AI524" s="1"/>
      <c r="AJ524" s="12" t="str">
        <f>IF(SUMIFS('Forecast Data'!$E:$E,'Forecast Data'!$C:$C,AJ$6,'Forecast Data'!$B:$B,$D524)=0,"",SUMIFS('Forecast Data'!$E:$E,'Forecast Data'!$C:$C,AJ$6,'Forecast Data'!$B:$B,$D524))</f>
        <v/>
      </c>
      <c r="AK524" s="12" t="str">
        <f>IF(SUMIFS('Forecast Data'!$E:$E,'Forecast Data'!$C:$C,AK$6,'Forecast Data'!$B:$B,$D524)=0,"",SUMIFS('Forecast Data'!$E:$E,'Forecast Data'!$C:$C,AK$6,'Forecast Data'!$B:$B,$D524))</f>
        <v/>
      </c>
      <c r="AL524" s="12" t="str">
        <f>IF(SUMIFS('Forecast Data'!$E:$E,'Forecast Data'!$C:$C,AL$6,'Forecast Data'!$B:$B,$D524)=0,"",SUMIFS('Forecast Data'!$E:$E,'Forecast Data'!$C:$C,AL$6,'Forecast Data'!$B:$B,$D524))</f>
        <v/>
      </c>
      <c r="AM524" s="12" t="str">
        <f>IF(SUMIFS('Forecast Data'!$E:$E,'Forecast Data'!$C:$C,AM$6,'Forecast Data'!$B:$B,$D524)=0,"",SUMIFS('Forecast Data'!$E:$E,'Forecast Data'!$C:$C,AM$6,'Forecast Data'!$B:$B,$D524))</f>
        <v/>
      </c>
      <c r="AN524" s="12" t="str">
        <f>IF(SUMIFS('Forecast Data'!$E:$E,'Forecast Data'!$C:$C,AN$6,'Forecast Data'!$B:$B,$D524)=0,"",SUMIFS('Forecast Data'!$E:$E,'Forecast Data'!$C:$C,AN$6,'Forecast Data'!$B:$B,$D524))</f>
        <v/>
      </c>
      <c r="AO524" s="12" t="str">
        <f>IF(SUMIFS('Forecast Data'!$E:$E,'Forecast Data'!$C:$C,AO$6,'Forecast Data'!$B:$B,$D524)=0,"",SUMIFS('Forecast Data'!$E:$E,'Forecast Data'!$C:$C,AO$6,'Forecast Data'!$B:$B,$D524))</f>
        <v/>
      </c>
      <c r="AP524" s="12" t="str">
        <f>IF(SUMIFS('Forecast Data'!$E:$E,'Forecast Data'!$C:$C,AP$6,'Forecast Data'!$B:$B,$D524)=0,"",SUMIFS('Forecast Data'!$E:$E,'Forecast Data'!$C:$C,AP$6,'Forecast Data'!$B:$B,$D524))</f>
        <v/>
      </c>
      <c r="AQ524" s="12" t="str">
        <f>IF(SUMIFS('Forecast Data'!$E:$E,'Forecast Data'!$C:$C,AQ$6,'Forecast Data'!$B:$B,$D524)=0,"",SUMIFS('Forecast Data'!$E:$E,'Forecast Data'!$C:$C,AQ$6,'Forecast Data'!$B:$B,$D524))</f>
        <v/>
      </c>
      <c r="AR524" s="12" t="str">
        <f>IF(SUMIFS('Forecast Data'!$E:$E,'Forecast Data'!$C:$C,AR$6,'Forecast Data'!$B:$B,$D524)=0,"",SUMIFS('Forecast Data'!$E:$E,'Forecast Data'!$C:$C,AR$6,'Forecast Data'!$B:$B,$D524))</f>
        <v/>
      </c>
      <c r="AS524" s="12" t="str">
        <f>IF(SUMIFS('Forecast Data'!$E:$E,'Forecast Data'!$C:$C,AS$6,'Forecast Data'!$B:$B,$D524)=0,"",SUMIFS('Forecast Data'!$E:$E,'Forecast Data'!$C:$C,AS$6,'Forecast Data'!$B:$B,$D524))</f>
        <v/>
      </c>
      <c r="AT524" s="12" t="str">
        <f>IF(SUMIFS('Forecast Data'!$E:$E,'Forecast Data'!$C:$C,AT$6,'Forecast Data'!$B:$B,$D524)=0,"",SUMIFS('Forecast Data'!$E:$E,'Forecast Data'!$C:$C,AT$6,'Forecast Data'!$B:$B,$D524))</f>
        <v/>
      </c>
      <c r="AU524" s="12" t="str">
        <f>IF(SUMIFS('Forecast Data'!$E:$E,'Forecast Data'!$C:$C,AU$6,'Forecast Data'!$B:$B,$D524)=0,"",SUMIFS('Forecast Data'!$E:$E,'Forecast Data'!$C:$C,AU$6,'Forecast Data'!$B:$B,$D524))</f>
        <v/>
      </c>
      <c r="AV524" s="1"/>
      <c r="AW524" s="11">
        <f>SUMIFS('OP Units'!E:E,'OP Units'!$A:$A,$D524)</f>
        <v>18570</v>
      </c>
      <c r="AX524" s="11">
        <f>SUMIFS('OP Units'!F:F,'OP Units'!$A:$A,$D524)</f>
        <v>19551</v>
      </c>
      <c r="AY524" s="11">
        <f>SUMIFS('OP Units'!G:G,'OP Units'!$A:$A,$D524)</f>
        <v>21054</v>
      </c>
      <c r="AZ524" s="11">
        <f>SUMIFS('OP Units'!H:H,'OP Units'!$A:$A,$D524)</f>
        <v>22014</v>
      </c>
      <c r="BA524" s="11">
        <f>SUMIFS('OP Units'!I:I,'OP Units'!$A:$A,$D524)</f>
        <v>22356</v>
      </c>
      <c r="BB524" s="11">
        <f>SUMIFS('OP Units'!J:J,'OP Units'!$A:$A,$D524)</f>
        <v>23765</v>
      </c>
      <c r="BC524" s="11">
        <f>SUMIFS('OP Units'!K:K,'OP Units'!$A:$A,$D524)</f>
        <v>19791</v>
      </c>
      <c r="BD524" s="11">
        <f>SUMIFS('OP Units'!L:L,'OP Units'!$A:$A,$D524)</f>
        <v>19371</v>
      </c>
      <c r="BE524" s="11">
        <f>SUMIFS('OP Units'!M:M,'OP Units'!$A:$A,$D524)</f>
        <v>19603</v>
      </c>
      <c r="BF524" s="11">
        <f>SUMIFS('OP Units'!N:N,'OP Units'!$A:$A,$D524)</f>
        <v>20863</v>
      </c>
      <c r="BG524" s="11">
        <f>SUMIFS('OP Units'!O:O,'OP Units'!$A:$A,$D524)</f>
        <v>20786</v>
      </c>
      <c r="BH524" s="11">
        <f>SUMIFS('OP Units'!P:P,'OP Units'!$A:$A,$D524)</f>
        <v>20357</v>
      </c>
      <c r="BI524" s="1"/>
      <c r="BJ524" s="12" t="str">
        <f>IFERROR((SUMIFS('OP Units'!E:E,'OP Units'!$A:$A,$D524)-SUMIFS('Forecast Data'!$H:$H,'Forecast Data'!$C:$C,BJ$6,'Forecast Data'!$B:$B,$D524))/SUMIFS('Forecast Data'!$H:$H,'Forecast Data'!$C:$C,BJ$6,'Forecast Data'!$B:$B,$D524),"")</f>
        <v/>
      </c>
      <c r="BK524" s="12" t="str">
        <f>IFERROR((SUMIFS('OP Units'!F:F,'OP Units'!$A:$A,$D524)-SUMIFS('Forecast Data'!$H:$H,'Forecast Data'!$C:$C,BK$6,'Forecast Data'!$B:$B,$D524))/SUMIFS('Forecast Data'!$H:$H,'Forecast Data'!$C:$C,BK$6,'Forecast Data'!$B:$B,$D524),"")</f>
        <v/>
      </c>
      <c r="BL524" s="12" t="str">
        <f>IFERROR((SUMIFS('OP Units'!G:G,'OP Units'!$A:$A,$D524)-SUMIFS('Forecast Data'!$H:$H,'Forecast Data'!$C:$C,BL$6,'Forecast Data'!$B:$B,$D524))/SUMIFS('Forecast Data'!$H:$H,'Forecast Data'!$C:$C,BL$6,'Forecast Data'!$B:$B,$D524),"")</f>
        <v/>
      </c>
      <c r="BM524" s="12" t="str">
        <f>IFERROR((SUMIFS('OP Units'!H:H,'OP Units'!$A:$A,$D524)-SUMIFS('Forecast Data'!$H:$H,'Forecast Data'!$C:$C,BM$6,'Forecast Data'!$B:$B,$D524))/SUMIFS('Forecast Data'!$H:$H,'Forecast Data'!$C:$C,BM$6,'Forecast Data'!$B:$B,$D524),"")</f>
        <v/>
      </c>
      <c r="BN524" s="12" t="str">
        <f>IFERROR((SUMIFS('OP Units'!I:I,'OP Units'!$A:$A,$D524)-SUMIFS('Forecast Data'!$H:$H,'Forecast Data'!$C:$C,BN$6,'Forecast Data'!$B:$B,$D524))/SUMIFS('Forecast Data'!$H:$H,'Forecast Data'!$C:$C,BN$6,'Forecast Data'!$B:$B,$D524),"")</f>
        <v/>
      </c>
      <c r="BO524" s="12" t="str">
        <f>IFERROR((SUMIFS('OP Units'!J:J,'OP Units'!$A:$A,$D524)-SUMIFS('Forecast Data'!$H:$H,'Forecast Data'!$C:$C,BO$6,'Forecast Data'!$B:$B,$D524))/SUMIFS('Forecast Data'!$H:$H,'Forecast Data'!$C:$C,BO$6,'Forecast Data'!$B:$B,$D524),"")</f>
        <v/>
      </c>
      <c r="BP524" s="12" t="str">
        <f>IFERROR((SUMIFS('OP Units'!K:K,'OP Units'!$A:$A,$D524)-SUMIFS('Forecast Data'!$H:$H,'Forecast Data'!$C:$C,BP$6,'Forecast Data'!$B:$B,$D524))/SUMIFS('Forecast Data'!$H:$H,'Forecast Data'!$C:$C,BP$6,'Forecast Data'!$B:$B,$D524),"")</f>
        <v/>
      </c>
      <c r="BQ524" s="12" t="str">
        <f>IFERROR((SUMIFS('OP Units'!L:L,'OP Units'!$A:$A,$D524)-SUMIFS('Forecast Data'!$H:$H,'Forecast Data'!$C:$C,BQ$6,'Forecast Data'!$B:$B,$D524))/SUMIFS('Forecast Data'!$H:$H,'Forecast Data'!$C:$C,BQ$6,'Forecast Data'!$B:$B,$D524),"")</f>
        <v/>
      </c>
      <c r="BR524" s="12" t="str">
        <f>IFERROR((SUMIFS('OP Units'!M:M,'OP Units'!$A:$A,$D524)-SUMIFS('Forecast Data'!$H:$H,'Forecast Data'!$C:$C,BR$6,'Forecast Data'!$B:$B,$D524))/SUMIFS('Forecast Data'!$H:$H,'Forecast Data'!$C:$C,BR$6,'Forecast Data'!$B:$B,$D524),"")</f>
        <v/>
      </c>
      <c r="BS524" s="12" t="str">
        <f>IFERROR((SUMIFS('OP Units'!N:N,'OP Units'!$A:$A,$D524)-SUMIFS('Forecast Data'!$H:$H,'Forecast Data'!$C:$C,BS$6,'Forecast Data'!$B:$B,$D524))/SUMIFS('Forecast Data'!$H:$H,'Forecast Data'!$C:$C,BS$6,'Forecast Data'!$B:$B,$D524),"")</f>
        <v/>
      </c>
      <c r="BT524" s="12" t="str">
        <f>IFERROR((SUMIFS('OP Units'!O:O,'OP Units'!$A:$A,$D524)-SUMIFS('Forecast Data'!$H:$H,'Forecast Data'!$C:$C,BT$6,'Forecast Data'!$B:$B,$D524))/SUMIFS('Forecast Data'!$H:$H,'Forecast Data'!$C:$C,BT$6,'Forecast Data'!$B:$B,$D524),"")</f>
        <v/>
      </c>
      <c r="BU524" s="12" t="str">
        <f>IFERROR((SUMIFS('OP Units'!P:P,'OP Units'!$A:$A,$D524)-SUMIFS('Forecast Data'!$H:$H,'Forecast Data'!$C:$C,BU$6,'Forecast Data'!$B:$B,$D524))/SUMIFS('Forecast Data'!$H:$H,'Forecast Data'!$C:$C,BU$6,'Forecast Data'!$B:$B,$D524),"")</f>
        <v/>
      </c>
      <c r="BV524" s="12"/>
      <c r="BW524" s="11">
        <f>(SUMIFS('Forecast Data'!H:H,'Forecast Data'!B:B,D524,'Forecast Data'!C:C,BK$6)+SUMIFS('Forecast Data'!H:H,'Forecast Data'!B:B,D524,'Forecast Data'!C:C,BL$6)+SUMIFS('Forecast Data'!H:H,'Forecast Data'!B:B,D524,'Forecast Data'!C:C,BM$6)+SUMIFS('Forecast Data'!H:H,'Forecast Data'!B:B,D524,'Forecast Data'!C:C,BN$6)+SUMIFS('Forecast Data'!H:H,'Forecast Data'!B:B,D524,'Forecast Data'!C:C,BO$6)+SUMIFS('Forecast Data'!H:H,'Forecast Data'!B:B,D524,'Forecast Data'!C:C,BP$6)+SUMIFS('Forecast Data'!H:H,'Forecast Data'!B:B,D524,'Forecast Data'!C:C,BQ$6)+SUMIFS('Forecast Data'!H:H,'Forecast Data'!B:B,D524,'Forecast Data'!C:C,BJ$6))/8</f>
        <v>0</v>
      </c>
      <c r="BX524" s="12" t="str">
        <f>IFERROR((SUM(W524:AD524)-(SUMIFS('Forecast Data'!H:H,'Forecast Data'!B:B,B524,'Forecast Data'!C:C,BJ$6)+SUMIFS('Forecast Data'!H:H,'Forecast Data'!B:B,B524,'Forecast Data'!C:C,BK$6)+SUMIFS('Forecast Data'!H:H,'Forecast Data'!B:B,B524,'Forecast Data'!C:C,BL$6)+SUMIFS('Forecast Data'!H:H,'Forecast Data'!B:B,B524,'Forecast Data'!C:C,BM$6)+SUMIFS('Forecast Data'!H:H,'Forecast Data'!B:B,B524,'Forecast Data'!C:C,BN$6)+SUMIFS('Forecast Data'!H:H,'Forecast Data'!B:B,B524,'Forecast Data'!C:C,BO$6)+SUMIFS('Forecast Data'!H:H,'Forecast Data'!B:B,B524,'Forecast Data'!C:C,BP$6)+SUMIFS('Forecast Data'!H:H,'Forecast Data'!B:B,B524,'Forecast Data'!C:C,BQ$6)))/(SUMIFS('Forecast Data'!H:H,'Forecast Data'!B:B,B524,'Forecast Data'!C:C,BJ$6)+SUMIFS('Forecast Data'!H:H,'Forecast Data'!B:B,B524,'Forecast Data'!C:C,BK$6)+SUMIFS('Forecast Data'!H:H,'Forecast Data'!B:B,B524,'Forecast Data'!C:C,BL$6)+SUMIFS('Forecast Data'!H:H,'Forecast Data'!B:B,B524,'Forecast Data'!C:C,BM$6)+SUMIFS('Forecast Data'!H:H,'Forecast Data'!B:B,B524,'Forecast Data'!C:C,BN$6)+SUMIFS('Forecast Data'!H:H,'Forecast Data'!B:B,B524,'Forecast Data'!C:C,BO$6)+SUMIFS('Forecast Data'!H:H,'Forecast Data'!B:B,B524,'Forecast Data'!C:C,BP$6)+SUMIFS('Forecast Data'!H:H,'Forecast Data'!B:B,B524,'Forecast Data'!C:C,BQ$6)),"")</f>
        <v/>
      </c>
      <c r="BY524" s="12">
        <f t="shared" si="89"/>
        <v>2.0704687971664026E-2</v>
      </c>
      <c r="BZ524" s="16">
        <f t="shared" si="90"/>
        <v>1.9338622883272691E-2</v>
      </c>
      <c r="CA524" s="13">
        <f t="shared" si="91"/>
        <v>0.13660650883913356</v>
      </c>
      <c r="CB524" s="12">
        <f t="shared" si="92"/>
        <v>1.3660650883913356E-3</v>
      </c>
      <c r="CC524" s="12"/>
      <c r="CD524" s="11">
        <f>(SUMIFS('Forecast Data'!H:H,'Forecast Data'!B:B,D524,'Forecast Data'!C:C,BK$6)+SUMIFS('Forecast Data'!H:H,'Forecast Data'!B:B,D524,'Forecast Data'!C:C,BL$6)+SUMIFS('Forecast Data'!H:H,'Forecast Data'!B:B,D524,'Forecast Data'!C:C,BM$6)+SUMIFS('Forecast Data'!H:H,'Forecast Data'!B:B,D524,'Forecast Data'!C:C,BJ$6))/4</f>
        <v>0</v>
      </c>
      <c r="CE524" s="12" t="str">
        <f>IFERROR((SUM(W524:Z524)-(SUMIFS('Forecast Data'!H:H,'Forecast Data'!B:B,B524,'Forecast Data'!C:C,BJ$6)+SUMIFS('Forecast Data'!H:H,'Forecast Data'!B:B,B524,'Forecast Data'!C:C,BK$6)+SUMIFS('Forecast Data'!H:H,'Forecast Data'!B:B,B524,'Forecast Data'!C:C,BL$6)+SUMIFS('Forecast Data'!H:H,'Forecast Data'!B:B,B524,'Forecast Data'!C:C,BM$6)))/(SUMIFS('Forecast Data'!H:H,'Forecast Data'!B:B,B524,'Forecast Data'!C:C,BJ$6)+SUMIFS('Forecast Data'!H:H,'Forecast Data'!B:B,B524,'Forecast Data'!C:C,BK$6)+SUMIFS('Forecast Data'!H:H,'Forecast Data'!B:B,B524,'Forecast Data'!C:C,BL$6)+SUMIFS('Forecast Data'!H:H,'Forecast Data'!B:B,B524,'Forecast Data'!C:C,BM$6)),"")</f>
        <v/>
      </c>
      <c r="CF524" s="12">
        <f t="shared" si="93"/>
        <v>2.0704687971664026E-2</v>
      </c>
      <c r="CG524" s="12">
        <f t="shared" si="94"/>
        <v>1.9663081019572502E-2</v>
      </c>
      <c r="CH524" s="13">
        <f t="shared" si="95"/>
        <v>0.10416069520915242</v>
      </c>
      <c r="CI524" s="13"/>
    </row>
    <row r="525" spans="1:87" ht="13.2">
      <c r="A525" s="1"/>
      <c r="B525" t="str">
        <f t="shared" si="96"/>
        <v>Nite Ize</v>
      </c>
      <c r="D525" t="s">
        <v>557</v>
      </c>
      <c r="E525" s="11">
        <f>SUMIFS('Fin Data'!F:F,'Fin Data'!A:A,D525)</f>
        <v>8024</v>
      </c>
      <c r="F525" s="11">
        <f>SUMIFS('Fin Data with 6 week hist'!I:I,'Fin Data with 6 week hist'!$A:$A,$D525)</f>
        <v>7912</v>
      </c>
      <c r="G525" s="11">
        <f>SUMIFS('Fin Data with 6 week hist'!J:J,'Fin Data with 6 week hist'!$A:$A,$D525)</f>
        <v>7631</v>
      </c>
      <c r="H525" s="11">
        <f>SUMIFS('Fin Data with 6 week hist'!K:K,'Fin Data with 6 week hist'!$A:$A,$D525)+SUMIFS('Unit Cancellations'!D:D,'Unit Cancellations'!$B:$B,$D525)</f>
        <v>7707</v>
      </c>
      <c r="I525" s="11">
        <f>SUMIFS('Fin Data with 6 week hist'!L:L,'Fin Data with 6 week hist'!$A:$A,$D525)+SUMIFS('Unit Cancellations'!E:E,'Unit Cancellations'!$B:$B,$D525)</f>
        <v>7618</v>
      </c>
      <c r="J525" s="11">
        <f>SUMIFS('Fin Data with 6 week hist'!M:M,'Fin Data with 6 week hist'!$A:$A,$D525)+SUMIFS('Unit Cancellations'!F:F,'Unit Cancellations'!$B:$B,$D525)</f>
        <v>7975</v>
      </c>
      <c r="K525" s="11">
        <f>SUMIFS('Fin Data with 6 week hist'!N:N,'Fin Data with 6 week hist'!$A:$A,$D525)+SUMIFS('Unit Cancellations'!G:G,'Unit Cancellations'!$B:$B,$D525)</f>
        <v>7476</v>
      </c>
      <c r="L525" s="11">
        <f>SUMIFS('Fin Data'!AN:AN,'Fin Data'!A:A,D525)</f>
        <v>7719.5</v>
      </c>
      <c r="M525" s="12">
        <f>IFERROR(SUMIFS('Fin Data'!AO:AO,'Fin Data'!A:A,D525),"")</f>
        <v>-3.7948654037886338E-2</v>
      </c>
      <c r="N525" s="1"/>
      <c r="O525" s="11">
        <f t="shared" si="84"/>
        <v>7445.75</v>
      </c>
      <c r="P525" s="12">
        <f t="shared" si="85"/>
        <v>-0.14448625513457616</v>
      </c>
      <c r="Q525" s="1"/>
      <c r="R525" s="11">
        <f t="shared" si="86"/>
        <v>7429.5</v>
      </c>
      <c r="S525" s="12">
        <f t="shared" si="87"/>
        <v>-0.19909447386506043</v>
      </c>
      <c r="T525" s="11">
        <f t="shared" si="88"/>
        <v>7313.625</v>
      </c>
      <c r="U525" s="1" t="e">
        <f t="shared" si="83"/>
        <v>#REF!</v>
      </c>
      <c r="V525" s="1"/>
      <c r="W525" s="11">
        <f>SUMIFS('Forecast Data'!$D:$D,'Forecast Data'!$C:$C,W$6,'Forecast Data'!$B:$B,$D525)</f>
        <v>7421</v>
      </c>
      <c r="X525" s="11">
        <f>SUMIFS('Forecast Data'!$D:$D,'Forecast Data'!$C:$C,X$6,'Forecast Data'!$B:$B,$D525)</f>
        <v>7488</v>
      </c>
      <c r="Y525" s="11">
        <f>SUMIFS('Forecast Data'!$D:$D,'Forecast Data'!$C:$C,Y$6,'Forecast Data'!$B:$B,$D525)</f>
        <v>7431</v>
      </c>
      <c r="Z525" s="11">
        <f>SUMIFS('Forecast Data'!$D:$D,'Forecast Data'!$C:$C,Z$6,'Forecast Data'!$B:$B,$D525)</f>
        <v>7443</v>
      </c>
      <c r="AA525" s="11">
        <f>SUMIFS('Forecast Data'!$D:$D,'Forecast Data'!$C:$C,AA$6,'Forecast Data'!$B:$B,$D525)</f>
        <v>7398</v>
      </c>
      <c r="AB525" s="11">
        <f>SUMIFS('Forecast Data'!$D:$D,'Forecast Data'!$C:$C,AB$6,'Forecast Data'!$B:$B,$D525)</f>
        <v>7399</v>
      </c>
      <c r="AC525" s="11">
        <f>SUMIFS('Forecast Data'!$D:$D,'Forecast Data'!$C:$C,AC$6,'Forecast Data'!$B:$B,$D525)</f>
        <v>7422</v>
      </c>
      <c r="AD525" s="11">
        <f>SUMIFS('Forecast Data'!$D:$D,'Forecast Data'!$C:$C,AD$6,'Forecast Data'!$B:$B,$D525)</f>
        <v>7434</v>
      </c>
      <c r="AE525" s="11">
        <f>SUMIFS('Forecast Data'!$D:$D,'Forecast Data'!$C:$C,AE$6,'Forecast Data'!$B:$B,$D525)</f>
        <v>7420</v>
      </c>
      <c r="AF525" s="11">
        <f>SUMIFS('Forecast Data'!$D:$D,'Forecast Data'!$C:$C,AF$6,'Forecast Data'!$B:$B,$D525)</f>
        <v>7417</v>
      </c>
      <c r="AG525" s="11">
        <f>SUMIFS('Forecast Data'!$D:$D,'Forecast Data'!$C:$C,AG$6,'Forecast Data'!$B:$B,$D525)</f>
        <v>7379</v>
      </c>
      <c r="AH525" s="11">
        <f>SUMIFS('Forecast Data'!$D:$D,'Forecast Data'!$C:$C,AH$6,'Forecast Data'!$B:$B,$D525)</f>
        <v>7410</v>
      </c>
      <c r="AI525" s="1"/>
      <c r="AJ525" s="12">
        <f>IF(SUMIFS('Forecast Data'!$E:$E,'Forecast Data'!$C:$C,AJ$6,'Forecast Data'!$B:$B,$D525)=0,"",SUMIFS('Forecast Data'!$E:$E,'Forecast Data'!$C:$C,AJ$6,'Forecast Data'!$B:$B,$D525))</f>
        <v>-0.13</v>
      </c>
      <c r="AK525" s="12">
        <f>IF(SUMIFS('Forecast Data'!$E:$E,'Forecast Data'!$C:$C,AK$6,'Forecast Data'!$B:$B,$D525)=0,"",SUMIFS('Forecast Data'!$E:$E,'Forecast Data'!$C:$C,AK$6,'Forecast Data'!$B:$B,$D525))</f>
        <v>-0.08</v>
      </c>
      <c r="AL525" s="12">
        <f>IF(SUMIFS('Forecast Data'!$E:$E,'Forecast Data'!$C:$C,AL$6,'Forecast Data'!$B:$B,$D525)=0,"",SUMIFS('Forecast Data'!$E:$E,'Forecast Data'!$C:$C,AL$6,'Forecast Data'!$B:$B,$D525))</f>
        <v>-0.16</v>
      </c>
      <c r="AM525" s="12">
        <f>IF(SUMIFS('Forecast Data'!$E:$E,'Forecast Data'!$C:$C,AM$6,'Forecast Data'!$B:$B,$D525)=0,"",SUMIFS('Forecast Data'!$E:$E,'Forecast Data'!$C:$C,AM$6,'Forecast Data'!$B:$B,$D525))</f>
        <v>-0.21</v>
      </c>
      <c r="AN525" s="12">
        <f>IF(SUMIFS('Forecast Data'!$E:$E,'Forecast Data'!$C:$C,AN$6,'Forecast Data'!$B:$B,$D525)=0,"",SUMIFS('Forecast Data'!$E:$E,'Forecast Data'!$C:$C,AN$6,'Forecast Data'!$B:$B,$D525))</f>
        <v>-0.24</v>
      </c>
      <c r="AO525" s="12">
        <f>IF(SUMIFS('Forecast Data'!$E:$E,'Forecast Data'!$C:$C,AO$6,'Forecast Data'!$B:$B,$D525)=0,"",SUMIFS('Forecast Data'!$E:$E,'Forecast Data'!$C:$C,AO$6,'Forecast Data'!$B:$B,$D525))</f>
        <v>-0.23</v>
      </c>
      <c r="AP525" s="12">
        <f>IF(SUMIFS('Forecast Data'!$E:$E,'Forecast Data'!$C:$C,AP$6,'Forecast Data'!$B:$B,$D525)=0,"",SUMIFS('Forecast Data'!$E:$E,'Forecast Data'!$C:$C,AP$6,'Forecast Data'!$B:$B,$D525))</f>
        <v>-0.23</v>
      </c>
      <c r="AQ525" s="12">
        <f>IF(SUMIFS('Forecast Data'!$E:$E,'Forecast Data'!$C:$C,AQ$6,'Forecast Data'!$B:$B,$D525)=0,"",SUMIFS('Forecast Data'!$E:$E,'Forecast Data'!$C:$C,AQ$6,'Forecast Data'!$B:$B,$D525))</f>
        <v>-0.28999999999999998</v>
      </c>
      <c r="AR525" s="12">
        <f>IF(SUMIFS('Forecast Data'!$E:$E,'Forecast Data'!$C:$C,AR$6,'Forecast Data'!$B:$B,$D525)=0,"",SUMIFS('Forecast Data'!$E:$E,'Forecast Data'!$C:$C,AR$6,'Forecast Data'!$B:$B,$D525))</f>
        <v>-0.28999999999999998</v>
      </c>
      <c r="AS525" s="12">
        <f>IF(SUMIFS('Forecast Data'!$E:$E,'Forecast Data'!$C:$C,AS$6,'Forecast Data'!$B:$B,$D525)=0,"",SUMIFS('Forecast Data'!$E:$E,'Forecast Data'!$C:$C,AS$6,'Forecast Data'!$B:$B,$D525))</f>
        <v>-0.25</v>
      </c>
      <c r="AT525" s="12">
        <f>IF(SUMIFS('Forecast Data'!$E:$E,'Forecast Data'!$C:$C,AT$6,'Forecast Data'!$B:$B,$D525)=0,"",SUMIFS('Forecast Data'!$E:$E,'Forecast Data'!$C:$C,AT$6,'Forecast Data'!$B:$B,$D525))</f>
        <v>-0.28000000000000003</v>
      </c>
      <c r="AU525" s="12">
        <f>IF(SUMIFS('Forecast Data'!$E:$E,'Forecast Data'!$C:$C,AU$6,'Forecast Data'!$B:$B,$D525)=0,"",SUMIFS('Forecast Data'!$E:$E,'Forecast Data'!$C:$C,AU$6,'Forecast Data'!$B:$B,$D525))</f>
        <v>-0.28000000000000003</v>
      </c>
      <c r="AV525" s="1"/>
      <c r="AW525" s="11">
        <f>SUMIFS('OP Units'!E:E,'OP Units'!$A:$A,$D525)</f>
        <v>7031</v>
      </c>
      <c r="AX525" s="11">
        <f>SUMIFS('OP Units'!F:F,'OP Units'!$A:$A,$D525)</f>
        <v>6846</v>
      </c>
      <c r="AY525" s="11">
        <f>SUMIFS('OP Units'!G:G,'OP Units'!$A:$A,$D525)</f>
        <v>7264</v>
      </c>
      <c r="AZ525" s="11">
        <f>SUMIFS('OP Units'!H:H,'OP Units'!$A:$A,$D525)</f>
        <v>7244</v>
      </c>
      <c r="BA525" s="11">
        <f>SUMIFS('OP Units'!I:I,'OP Units'!$A:$A,$D525)</f>
        <v>7573</v>
      </c>
      <c r="BB525" s="11">
        <f>SUMIFS('OP Units'!J:J,'OP Units'!$A:$A,$D525)</f>
        <v>8093</v>
      </c>
      <c r="BC525" s="11">
        <f>SUMIFS('OP Units'!K:K,'OP Units'!$A:$A,$D525)</f>
        <v>7156</v>
      </c>
      <c r="BD525" s="11">
        <f>SUMIFS('OP Units'!L:L,'OP Units'!$A:$A,$D525)</f>
        <v>7302</v>
      </c>
      <c r="BE525" s="11">
        <f>SUMIFS('OP Units'!M:M,'OP Units'!$A:$A,$D525)</f>
        <v>6960</v>
      </c>
      <c r="BF525" s="11">
        <f>SUMIFS('OP Units'!N:N,'OP Units'!$A:$A,$D525)</f>
        <v>7152</v>
      </c>
      <c r="BG525" s="11">
        <f>SUMIFS('OP Units'!O:O,'OP Units'!$A:$A,$D525)</f>
        <v>6844</v>
      </c>
      <c r="BH525" s="11">
        <f>SUMIFS('OP Units'!P:P,'OP Units'!$A:$A,$D525)</f>
        <v>7428</v>
      </c>
      <c r="BI525" s="1"/>
      <c r="BJ525" s="12">
        <f>IFERROR((SUMIFS('OP Units'!E:E,'OP Units'!$A:$A,$D525)-SUMIFS('Forecast Data'!$H:$H,'Forecast Data'!$C:$C,BJ$6,'Forecast Data'!$B:$B,$D525))/SUMIFS('Forecast Data'!$H:$H,'Forecast Data'!$C:$C,BJ$6,'Forecast Data'!$B:$B,$D525),"")</f>
        <v>-0.17369843694911272</v>
      </c>
      <c r="BK525" s="12">
        <f>IFERROR((SUMIFS('OP Units'!F:F,'OP Units'!$A:$A,$D525)-SUMIFS('Forecast Data'!$H:$H,'Forecast Data'!$C:$C,BK$6,'Forecast Data'!$B:$B,$D525))/SUMIFS('Forecast Data'!$H:$H,'Forecast Data'!$C:$C,BK$6,'Forecast Data'!$B:$B,$D525),"")</f>
        <v>-0.15741538461538462</v>
      </c>
      <c r="BL525" s="12">
        <f>IFERROR((SUMIFS('OP Units'!G:G,'OP Units'!$A:$A,$D525)-SUMIFS('Forecast Data'!$H:$H,'Forecast Data'!$C:$C,BL$6,'Forecast Data'!$B:$B,$D525))/SUMIFS('Forecast Data'!$H:$H,'Forecast Data'!$C:$C,BL$6,'Forecast Data'!$B:$B,$D525),"")</f>
        <v>-0.17492049068605178</v>
      </c>
      <c r="BM525" s="12">
        <f>IFERROR((SUMIFS('OP Units'!H:H,'OP Units'!$A:$A,$D525)-SUMIFS('Forecast Data'!$H:$H,'Forecast Data'!$C:$C,BM$6,'Forecast Data'!$B:$B,$D525))/SUMIFS('Forecast Data'!$H:$H,'Forecast Data'!$C:$C,BM$6,'Forecast Data'!$B:$B,$D525),"")</f>
        <v>-0.22730666666666666</v>
      </c>
      <c r="BN525" s="12">
        <f>IFERROR((SUMIFS('OP Units'!I:I,'OP Units'!$A:$A,$D525)-SUMIFS('Forecast Data'!$H:$H,'Forecast Data'!$C:$C,BN$6,'Forecast Data'!$B:$B,$D525))/SUMIFS('Forecast Data'!$H:$H,'Forecast Data'!$C:$C,BN$6,'Forecast Data'!$B:$B,$D525),"")</f>
        <v>-0.2270871606450296</v>
      </c>
      <c r="BO525" s="12">
        <f>IFERROR((SUMIFS('OP Units'!J:J,'OP Units'!$A:$A,$D525)-SUMIFS('Forecast Data'!$H:$H,'Forecast Data'!$C:$C,BO$6,'Forecast Data'!$B:$B,$D525))/SUMIFS('Forecast Data'!$H:$H,'Forecast Data'!$C:$C,BO$6,'Forecast Data'!$B:$B,$D525),"")</f>
        <v>-0.15724252837654901</v>
      </c>
      <c r="BP525" s="12">
        <f>IFERROR((SUMIFS('OP Units'!K:K,'OP Units'!$A:$A,$D525)-SUMIFS('Forecast Data'!$H:$H,'Forecast Data'!$C:$C,BP$6,'Forecast Data'!$B:$B,$D525))/SUMIFS('Forecast Data'!$H:$H,'Forecast Data'!$C:$C,BP$6,'Forecast Data'!$B:$B,$D525),"")</f>
        <v>-0.25396163469557964</v>
      </c>
      <c r="BQ525" s="12">
        <f>IFERROR((SUMIFS('OP Units'!L:L,'OP Units'!$A:$A,$D525)-SUMIFS('Forecast Data'!$H:$H,'Forecast Data'!$C:$C,BQ$6,'Forecast Data'!$B:$B,$D525))/SUMIFS('Forecast Data'!$H:$H,'Forecast Data'!$C:$C,BQ$6,'Forecast Data'!$B:$B,$D525),"")</f>
        <v>-0.29822200864968768</v>
      </c>
      <c r="BR525" s="12">
        <f>IFERROR((SUMIFS('OP Units'!M:M,'OP Units'!$A:$A,$D525)-SUMIFS('Forecast Data'!$H:$H,'Forecast Data'!$C:$C,BR$6,'Forecast Data'!$B:$B,$D525))/SUMIFS('Forecast Data'!$H:$H,'Forecast Data'!$C:$C,BR$6,'Forecast Data'!$B:$B,$D525),"")</f>
        <v>-0.33102652825836215</v>
      </c>
      <c r="BS525" s="12">
        <f>IFERROR((SUMIFS('OP Units'!N:N,'OP Units'!$A:$A,$D525)-SUMIFS('Forecast Data'!$H:$H,'Forecast Data'!$C:$C,BS$6,'Forecast Data'!$B:$B,$D525))/SUMIFS('Forecast Data'!$H:$H,'Forecast Data'!$C:$C,BS$6,'Forecast Data'!$B:$B,$D525),"")</f>
        <v>-0.27997583811537302</v>
      </c>
      <c r="BT525" s="12">
        <f>IFERROR((SUMIFS('OP Units'!O:O,'OP Units'!$A:$A,$D525)-SUMIFS('Forecast Data'!$H:$H,'Forecast Data'!$C:$C,BT$6,'Forecast Data'!$B:$B,$D525))/SUMIFS('Forecast Data'!$H:$H,'Forecast Data'!$C:$C,BT$6,'Forecast Data'!$B:$B,$D525),"")</f>
        <v>-0.33255314999024771</v>
      </c>
      <c r="BU525" s="12">
        <f>IFERROR((SUMIFS('OP Units'!P:P,'OP Units'!$A:$A,$D525)-SUMIFS('Forecast Data'!$H:$H,'Forecast Data'!$C:$C,BU$6,'Forecast Data'!$B:$B,$D525))/SUMIFS('Forecast Data'!$H:$H,'Forecast Data'!$C:$C,BU$6,'Forecast Data'!$B:$B,$D525),"")</f>
        <v>-0.27686915887850466</v>
      </c>
      <c r="BV525" s="12"/>
      <c r="BW525" s="11">
        <f>(SUMIFS('Forecast Data'!H:H,'Forecast Data'!B:B,D525,'Forecast Data'!C:C,BK$6)+SUMIFS('Forecast Data'!H:H,'Forecast Data'!B:B,D525,'Forecast Data'!C:C,BL$6)+SUMIFS('Forecast Data'!H:H,'Forecast Data'!B:B,D525,'Forecast Data'!C:C,BM$6)+SUMIFS('Forecast Data'!H:H,'Forecast Data'!B:B,D525,'Forecast Data'!C:C,BN$6)+SUMIFS('Forecast Data'!H:H,'Forecast Data'!B:B,D525,'Forecast Data'!C:C,BO$6)+SUMIFS('Forecast Data'!H:H,'Forecast Data'!B:B,D525,'Forecast Data'!C:C,BP$6)+SUMIFS('Forecast Data'!H:H,'Forecast Data'!B:B,D525,'Forecast Data'!C:C,BQ$6)+SUMIFS('Forecast Data'!H:H,'Forecast Data'!B:B,D525,'Forecast Data'!C:C,BJ$6))/8</f>
        <v>9276.375</v>
      </c>
      <c r="BX525" s="12">
        <f>IFERROR((SUM(W525:AD525)-(SUMIFS('Forecast Data'!H:H,'Forecast Data'!B:B,B525,'Forecast Data'!C:C,BJ$6)+SUMIFS('Forecast Data'!H:H,'Forecast Data'!B:B,B525,'Forecast Data'!C:C,BK$6)+SUMIFS('Forecast Data'!H:H,'Forecast Data'!B:B,B525,'Forecast Data'!C:C,BL$6)+SUMIFS('Forecast Data'!H:H,'Forecast Data'!B:B,B525,'Forecast Data'!C:C,BM$6)+SUMIFS('Forecast Data'!H:H,'Forecast Data'!B:B,B525,'Forecast Data'!C:C,BN$6)+SUMIFS('Forecast Data'!H:H,'Forecast Data'!B:B,B525,'Forecast Data'!C:C,BO$6)+SUMIFS('Forecast Data'!H:H,'Forecast Data'!B:B,B525,'Forecast Data'!C:C,BP$6)+SUMIFS('Forecast Data'!H:H,'Forecast Data'!B:B,B525,'Forecast Data'!C:C,BQ$6)))/(SUMIFS('Forecast Data'!H:H,'Forecast Data'!B:B,B525,'Forecast Data'!C:C,BJ$6)+SUMIFS('Forecast Data'!H:H,'Forecast Data'!B:B,B525,'Forecast Data'!C:C,BK$6)+SUMIFS('Forecast Data'!H:H,'Forecast Data'!B:B,B525,'Forecast Data'!C:C,BL$6)+SUMIFS('Forecast Data'!H:H,'Forecast Data'!B:B,B525,'Forecast Data'!C:C,BM$6)+SUMIFS('Forecast Data'!H:H,'Forecast Data'!B:B,B525,'Forecast Data'!C:C,BN$6)+SUMIFS('Forecast Data'!H:H,'Forecast Data'!B:B,B525,'Forecast Data'!C:C,BO$6)+SUMIFS('Forecast Data'!H:H,'Forecast Data'!B:B,B525,'Forecast Data'!C:C,BP$6)+SUMIFS('Forecast Data'!H:H,'Forecast Data'!B:B,B525,'Forecast Data'!C:C,BQ$6)),"")</f>
        <v>-0.19909447386506043</v>
      </c>
      <c r="BY525" s="12">
        <f t="shared" si="89"/>
        <v>-2.6039061157160487E-4</v>
      </c>
      <c r="BZ525" s="16">
        <f t="shared" si="90"/>
        <v>-1.518683510860701E-3</v>
      </c>
      <c r="CA525" s="13">
        <f t="shared" si="91"/>
        <v>0.12582928992890963</v>
      </c>
      <c r="CB525" s="12">
        <f t="shared" si="92"/>
        <v>1.2582928992890964E-3</v>
      </c>
      <c r="CC525" s="12"/>
      <c r="CD525" s="11">
        <f>(SUMIFS('Forecast Data'!H:H,'Forecast Data'!B:B,D525,'Forecast Data'!C:C,BK$6)+SUMIFS('Forecast Data'!H:H,'Forecast Data'!B:B,D525,'Forecast Data'!C:C,BL$6)+SUMIFS('Forecast Data'!H:H,'Forecast Data'!B:B,D525,'Forecast Data'!C:C,BM$6)+SUMIFS('Forecast Data'!H:H,'Forecast Data'!B:B,D525,'Forecast Data'!C:C,BJ$6))/4</f>
        <v>8703.25</v>
      </c>
      <c r="CE525" s="12">
        <f>IFERROR((SUM(W525:Z525)-(SUMIFS('Forecast Data'!H:H,'Forecast Data'!B:B,D525,'Forecast Data'!C:C,BJ$6)+SUMIFS('Forecast Data'!H:H,'Forecast Data'!B:B,D525,'Forecast Data'!C:C,BK$6)+SUMIFS('Forecast Data'!H:H,'Forecast Data'!B:B,D525,'Forecast Data'!C:C,BL$6)+SUMIFS('Forecast Data'!H:H,'Forecast Data'!B:B,D525,'Forecast Data'!C:C,BM$6)))/(SUMIFS('Forecast Data'!H:H,'Forecast Data'!B:B,D525,'Forecast Data'!C:C,BJ$6)+SUMIFS('Forecast Data'!H:H,'Forecast Data'!B:B,D525,'Forecast Data'!C:C,BK$6)+SUMIFS('Forecast Data'!H:H,'Forecast Data'!B:B,D525,'Forecast Data'!C:C,BL$6)+SUMIFS('Forecast Data'!H:H,'Forecast Data'!B:B,D525,'Forecast Data'!C:C,BM$6)),"")</f>
        <v>-0.14448625513457616</v>
      </c>
      <c r="CF525" s="12">
        <f t="shared" si="93"/>
        <v>-2.6039061157160487E-4</v>
      </c>
      <c r="CG525" s="12">
        <f t="shared" si="94"/>
        <v>-1.0542701252313055E-3</v>
      </c>
      <c r="CH525" s="13">
        <f t="shared" si="95"/>
        <v>7.9387951365970072E-2</v>
      </c>
      <c r="CI525" s="13"/>
    </row>
    <row r="526" spans="1:87" ht="13.2">
      <c r="A526" s="1"/>
      <c r="B526" t="str">
        <f t="shared" si="96"/>
        <v>Swanson</v>
      </c>
      <c r="D526" t="s">
        <v>558</v>
      </c>
      <c r="E526" s="11">
        <f>SUMIFS('Fin Data'!F:F,'Fin Data'!A:A,D526)</f>
        <v>24882</v>
      </c>
      <c r="F526" s="11">
        <f>SUMIFS('Fin Data with 6 week hist'!I:I,'Fin Data with 6 week hist'!$A:$A,$D526)</f>
        <v>36070</v>
      </c>
      <c r="G526" s="11">
        <f>SUMIFS('Fin Data with 6 week hist'!J:J,'Fin Data with 6 week hist'!$A:$A,$D526)</f>
        <v>33446</v>
      </c>
      <c r="H526" s="11">
        <f>SUMIFS('Fin Data with 6 week hist'!K:K,'Fin Data with 6 week hist'!$A:$A,$D526)+SUMIFS('Unit Cancellations'!D:D,'Unit Cancellations'!$B:$B,$D526)</f>
        <v>32593</v>
      </c>
      <c r="I526" s="11">
        <f>SUMIFS('Fin Data with 6 week hist'!L:L,'Fin Data with 6 week hist'!$A:$A,$D526)+SUMIFS('Unit Cancellations'!E:E,'Unit Cancellations'!$B:$B,$D526)</f>
        <v>34306</v>
      </c>
      <c r="J526" s="11">
        <f>SUMIFS('Fin Data with 6 week hist'!M:M,'Fin Data with 6 week hist'!$A:$A,$D526)+SUMIFS('Unit Cancellations'!F:F,'Unit Cancellations'!$B:$B,$D526)</f>
        <v>34815</v>
      </c>
      <c r="K526" s="11">
        <f>SUMIFS('Fin Data with 6 week hist'!N:N,'Fin Data with 6 week hist'!$A:$A,$D526)+SUMIFS('Unit Cancellations'!G:G,'Unit Cancellations'!$B:$B,$D526)</f>
        <v>34399</v>
      </c>
      <c r="L526" s="11">
        <f>SUMIFS('Fin Data'!AN:AN,'Fin Data'!A:A,D526)</f>
        <v>34271.5</v>
      </c>
      <c r="M526" s="12">
        <f>IFERROR(SUMIFS('Fin Data'!AO:AO,'Fin Data'!A:A,D526),"")</f>
        <v>0.3773611446025239</v>
      </c>
      <c r="N526" s="1"/>
      <c r="O526" s="11">
        <f t="shared" si="84"/>
        <v>35583.5</v>
      </c>
      <c r="P526" s="12">
        <f t="shared" si="85"/>
        <v>0.31442661101158043</v>
      </c>
      <c r="Q526" s="1"/>
      <c r="R526" s="11">
        <f t="shared" si="86"/>
        <v>35533.625</v>
      </c>
      <c r="S526" s="12">
        <f t="shared" si="87"/>
        <v>0.30090107405831124</v>
      </c>
      <c r="T526" s="11">
        <f t="shared" si="88"/>
        <v>37504.75</v>
      </c>
      <c r="U526" s="1" t="e">
        <f t="shared" si="83"/>
        <v>#REF!</v>
      </c>
      <c r="V526" s="1"/>
      <c r="W526" s="11">
        <f>SUMIFS('Forecast Data'!$D:$D,'Forecast Data'!$C:$C,W$6,'Forecast Data'!$B:$B,$D526)</f>
        <v>34754</v>
      </c>
      <c r="X526" s="11">
        <f>SUMIFS('Forecast Data'!$D:$D,'Forecast Data'!$C:$C,X$6,'Forecast Data'!$B:$B,$D526)</f>
        <v>34753</v>
      </c>
      <c r="Y526" s="11">
        <f>SUMIFS('Forecast Data'!$D:$D,'Forecast Data'!$C:$C,Y$6,'Forecast Data'!$B:$B,$D526)</f>
        <v>36286</v>
      </c>
      <c r="Z526" s="11">
        <f>SUMIFS('Forecast Data'!$D:$D,'Forecast Data'!$C:$C,Z$6,'Forecast Data'!$B:$B,$D526)</f>
        <v>36541</v>
      </c>
      <c r="AA526" s="11">
        <f>SUMIFS('Forecast Data'!$D:$D,'Forecast Data'!$C:$C,AA$6,'Forecast Data'!$B:$B,$D526)</f>
        <v>36541</v>
      </c>
      <c r="AB526" s="11">
        <f>SUMIFS('Forecast Data'!$D:$D,'Forecast Data'!$C:$C,AB$6,'Forecast Data'!$B:$B,$D526)</f>
        <v>36541</v>
      </c>
      <c r="AC526" s="11">
        <f>SUMIFS('Forecast Data'!$D:$D,'Forecast Data'!$C:$C,AC$6,'Forecast Data'!$B:$B,$D526)</f>
        <v>34589</v>
      </c>
      <c r="AD526" s="11">
        <f>SUMIFS('Forecast Data'!$D:$D,'Forecast Data'!$C:$C,AD$6,'Forecast Data'!$B:$B,$D526)</f>
        <v>34264</v>
      </c>
      <c r="AE526" s="11">
        <f>SUMIFS('Forecast Data'!$D:$D,'Forecast Data'!$C:$C,AE$6,'Forecast Data'!$B:$B,$D526)</f>
        <v>34264</v>
      </c>
      <c r="AF526" s="11">
        <f>SUMIFS('Forecast Data'!$D:$D,'Forecast Data'!$C:$C,AF$6,'Forecast Data'!$B:$B,$D526)</f>
        <v>34263</v>
      </c>
      <c r="AG526" s="11">
        <f>SUMIFS('Forecast Data'!$D:$D,'Forecast Data'!$C:$C,AG$6,'Forecast Data'!$B:$B,$D526)</f>
        <v>35631</v>
      </c>
      <c r="AH526" s="11">
        <f>SUMIFS('Forecast Data'!$D:$D,'Forecast Data'!$C:$C,AH$6,'Forecast Data'!$B:$B,$D526)</f>
        <v>35859</v>
      </c>
      <c r="AI526" s="1"/>
      <c r="AJ526" s="12">
        <f>IF(SUMIFS('Forecast Data'!$E:$E,'Forecast Data'!$C:$C,AJ$6,'Forecast Data'!$B:$B,$D526)=0,"",SUMIFS('Forecast Data'!$E:$E,'Forecast Data'!$C:$C,AJ$6,'Forecast Data'!$B:$B,$D526))</f>
        <v>0.28000000000000003</v>
      </c>
      <c r="AK526" s="12">
        <f>IF(SUMIFS('Forecast Data'!$E:$E,'Forecast Data'!$C:$C,AK$6,'Forecast Data'!$B:$B,$D526)=0,"",SUMIFS('Forecast Data'!$E:$E,'Forecast Data'!$C:$C,AK$6,'Forecast Data'!$B:$B,$D526))</f>
        <v>0.26</v>
      </c>
      <c r="AL526" s="12">
        <f>IF(SUMIFS('Forecast Data'!$E:$E,'Forecast Data'!$C:$C,AL$6,'Forecast Data'!$B:$B,$D526)=0,"",SUMIFS('Forecast Data'!$E:$E,'Forecast Data'!$C:$C,AL$6,'Forecast Data'!$B:$B,$D526))</f>
        <v>0.36</v>
      </c>
      <c r="AM526" s="12">
        <f>IF(SUMIFS('Forecast Data'!$E:$E,'Forecast Data'!$C:$C,AM$6,'Forecast Data'!$B:$B,$D526)=0,"",SUMIFS('Forecast Data'!$E:$E,'Forecast Data'!$C:$C,AM$6,'Forecast Data'!$B:$B,$D526))</f>
        <v>0.35</v>
      </c>
      <c r="AN526" s="12">
        <f>IF(SUMIFS('Forecast Data'!$E:$E,'Forecast Data'!$C:$C,AN$6,'Forecast Data'!$B:$B,$D526)=0,"",SUMIFS('Forecast Data'!$E:$E,'Forecast Data'!$C:$C,AN$6,'Forecast Data'!$B:$B,$D526))</f>
        <v>0.31</v>
      </c>
      <c r="AO526" s="12">
        <f>IF(SUMIFS('Forecast Data'!$E:$E,'Forecast Data'!$C:$C,AO$6,'Forecast Data'!$B:$B,$D526)=0,"",SUMIFS('Forecast Data'!$E:$E,'Forecast Data'!$C:$C,AO$6,'Forecast Data'!$B:$B,$D526))</f>
        <v>0.36</v>
      </c>
      <c r="AP526" s="12">
        <f>IF(SUMIFS('Forecast Data'!$E:$E,'Forecast Data'!$C:$C,AP$6,'Forecast Data'!$B:$B,$D526)=0,"",SUMIFS('Forecast Data'!$E:$E,'Forecast Data'!$C:$C,AP$6,'Forecast Data'!$B:$B,$D526))</f>
        <v>0.28000000000000003</v>
      </c>
      <c r="AQ526" s="12">
        <f>IF(SUMIFS('Forecast Data'!$E:$E,'Forecast Data'!$C:$C,AQ$6,'Forecast Data'!$B:$B,$D526)=0,"",SUMIFS('Forecast Data'!$E:$E,'Forecast Data'!$C:$C,AQ$6,'Forecast Data'!$B:$B,$D526))</f>
        <v>0.2</v>
      </c>
      <c r="AR526" s="12">
        <f>IF(SUMIFS('Forecast Data'!$E:$E,'Forecast Data'!$C:$C,AR$6,'Forecast Data'!$B:$B,$D526)=0,"",SUMIFS('Forecast Data'!$E:$E,'Forecast Data'!$C:$C,AR$6,'Forecast Data'!$B:$B,$D526))</f>
        <v>0.17</v>
      </c>
      <c r="AS526" s="12">
        <f>IF(SUMIFS('Forecast Data'!$E:$E,'Forecast Data'!$C:$C,AS$6,'Forecast Data'!$B:$B,$D526)=0,"",SUMIFS('Forecast Data'!$E:$E,'Forecast Data'!$C:$C,AS$6,'Forecast Data'!$B:$B,$D526))</f>
        <v>0.17</v>
      </c>
      <c r="AT526" s="12">
        <f>IF(SUMIFS('Forecast Data'!$E:$E,'Forecast Data'!$C:$C,AT$6,'Forecast Data'!$B:$B,$D526)=0,"",SUMIFS('Forecast Data'!$E:$E,'Forecast Data'!$C:$C,AT$6,'Forecast Data'!$B:$B,$D526))</f>
        <v>0.26</v>
      </c>
      <c r="AU526" s="12">
        <f>IF(SUMIFS('Forecast Data'!$E:$E,'Forecast Data'!$C:$C,AU$6,'Forecast Data'!$B:$B,$D526)=0,"",SUMIFS('Forecast Data'!$E:$E,'Forecast Data'!$C:$C,AU$6,'Forecast Data'!$B:$B,$D526))</f>
        <v>0.31</v>
      </c>
      <c r="AV526" s="1"/>
      <c r="AW526" s="11">
        <f>SUMIFS('OP Units'!E:E,'OP Units'!$A:$A,$D526)</f>
        <v>38569</v>
      </c>
      <c r="AX526" s="11">
        <f>SUMIFS('OP Units'!F:F,'OP Units'!$A:$A,$D526)</f>
        <v>37850</v>
      </c>
      <c r="AY526" s="11">
        <f>SUMIFS('OP Units'!G:G,'OP Units'!$A:$A,$D526)</f>
        <v>37539</v>
      </c>
      <c r="AZ526" s="11">
        <f>SUMIFS('OP Units'!H:H,'OP Units'!$A:$A,$D526)</f>
        <v>38672</v>
      </c>
      <c r="BA526" s="11">
        <f>SUMIFS('OP Units'!I:I,'OP Units'!$A:$A,$D526)</f>
        <v>38828</v>
      </c>
      <c r="BB526" s="11">
        <f>SUMIFS('OP Units'!J:J,'OP Units'!$A:$A,$D526)</f>
        <v>38879</v>
      </c>
      <c r="BC526" s="11">
        <f>SUMIFS('OP Units'!K:K,'OP Units'!$A:$A,$D526)</f>
        <v>34672</v>
      </c>
      <c r="BD526" s="11">
        <f>SUMIFS('OP Units'!L:L,'OP Units'!$A:$A,$D526)</f>
        <v>35029</v>
      </c>
      <c r="BE526" s="11">
        <f>SUMIFS('OP Units'!M:M,'OP Units'!$A:$A,$D526)</f>
        <v>37723</v>
      </c>
      <c r="BF526" s="11">
        <f>SUMIFS('OP Units'!N:N,'OP Units'!$A:$A,$D526)</f>
        <v>37984</v>
      </c>
      <c r="BG526" s="11">
        <f>SUMIFS('OP Units'!O:O,'OP Units'!$A:$A,$D526)</f>
        <v>37955</v>
      </c>
      <c r="BH526" s="11">
        <f>SUMIFS('OP Units'!P:P,'OP Units'!$A:$A,$D526)</f>
        <v>36352</v>
      </c>
      <c r="BI526" s="1"/>
      <c r="BJ526" s="12">
        <f>IFERROR((SUMIFS('OP Units'!E:E,'OP Units'!$A:$A,$D526)-SUMIFS('Forecast Data'!$H:$H,'Forecast Data'!$C:$C,BJ$6,'Forecast Data'!$B:$B,$D526))/SUMIFS('Forecast Data'!$H:$H,'Forecast Data'!$C:$C,BJ$6,'Forecast Data'!$B:$B,$D526),"")</f>
        <v>0.42436664450845707</v>
      </c>
      <c r="BK526" s="12">
        <f>IFERROR((SUMIFS('OP Units'!F:F,'OP Units'!$A:$A,$D526)-SUMIFS('Forecast Data'!$H:$H,'Forecast Data'!$C:$C,BK$6,'Forecast Data'!$B:$B,$D526))/SUMIFS('Forecast Data'!$H:$H,'Forecast Data'!$C:$C,BK$6,'Forecast Data'!$B:$B,$D526),"")</f>
        <v>0.37666399941805484</v>
      </c>
      <c r="BL526" s="12">
        <f>IFERROR((SUMIFS('OP Units'!G:G,'OP Units'!$A:$A,$D526)-SUMIFS('Forecast Data'!$H:$H,'Forecast Data'!$C:$C,BL$6,'Forecast Data'!$B:$B,$D526))/SUMIFS('Forecast Data'!$H:$H,'Forecast Data'!$C:$C,BL$6,'Forecast Data'!$B:$B,$D526),"")</f>
        <v>0.40595505617977529</v>
      </c>
      <c r="BM526" s="12">
        <f>IFERROR((SUMIFS('OP Units'!H:H,'OP Units'!$A:$A,$D526)-SUMIFS('Forecast Data'!$H:$H,'Forecast Data'!$C:$C,BM$6,'Forecast Data'!$B:$B,$D526))/SUMIFS('Forecast Data'!$H:$H,'Forecast Data'!$C:$C,BM$6,'Forecast Data'!$B:$B,$D526),"")</f>
        <v>0.43155400903235358</v>
      </c>
      <c r="BN526" s="12">
        <f>IFERROR((SUMIFS('OP Units'!I:I,'OP Units'!$A:$A,$D526)-SUMIFS('Forecast Data'!$H:$H,'Forecast Data'!$C:$C,BN$6,'Forecast Data'!$B:$B,$D526))/SUMIFS('Forecast Data'!$H:$H,'Forecast Data'!$C:$C,BN$6,'Forecast Data'!$B:$B,$D526),"")</f>
        <v>0.39583707804579932</v>
      </c>
      <c r="BO526" s="12">
        <f>IFERROR((SUMIFS('OP Units'!J:J,'OP Units'!$A:$A,$D526)-SUMIFS('Forecast Data'!$H:$H,'Forecast Data'!$C:$C,BO$6,'Forecast Data'!$B:$B,$D526))/SUMIFS('Forecast Data'!$H:$H,'Forecast Data'!$C:$C,BO$6,'Forecast Data'!$B:$B,$D526),"")</f>
        <v>0.44370590419606387</v>
      </c>
      <c r="BP526" s="12">
        <f>IFERROR((SUMIFS('OP Units'!K:K,'OP Units'!$A:$A,$D526)-SUMIFS('Forecast Data'!$H:$H,'Forecast Data'!$C:$C,BP$6,'Forecast Data'!$B:$B,$D526))/SUMIFS('Forecast Data'!$H:$H,'Forecast Data'!$C:$C,BP$6,'Forecast Data'!$B:$B,$D526),"")</f>
        <v>0.28357766918406635</v>
      </c>
      <c r="BQ526" s="12">
        <f>IFERROR((SUMIFS('OP Units'!L:L,'OP Units'!$A:$A,$D526)-SUMIFS('Forecast Data'!$H:$H,'Forecast Data'!$C:$C,BQ$6,'Forecast Data'!$B:$B,$D526))/SUMIFS('Forecast Data'!$H:$H,'Forecast Data'!$C:$C,BQ$6,'Forecast Data'!$B:$B,$D526),"")</f>
        <v>0.23029643158190502</v>
      </c>
      <c r="BR526" s="12">
        <f>IFERROR((SUMIFS('OP Units'!M:M,'OP Units'!$A:$A,$D526)-SUMIFS('Forecast Data'!$H:$H,'Forecast Data'!$C:$C,BR$6,'Forecast Data'!$B:$B,$D526))/SUMIFS('Forecast Data'!$H:$H,'Forecast Data'!$C:$C,BR$6,'Forecast Data'!$B:$B,$D526),"")</f>
        <v>0.28778206397432832</v>
      </c>
      <c r="BS526" s="12">
        <f>IFERROR((SUMIFS('OP Units'!N:N,'OP Units'!$A:$A,$D526)-SUMIFS('Forecast Data'!$H:$H,'Forecast Data'!$C:$C,BS$6,'Forecast Data'!$B:$B,$D526))/SUMIFS('Forecast Data'!$H:$H,'Forecast Data'!$C:$C,BS$6,'Forecast Data'!$B:$B,$D526),"")</f>
        <v>0.29877590097791151</v>
      </c>
      <c r="BT526" s="12">
        <f>IFERROR((SUMIFS('OP Units'!O:O,'OP Units'!$A:$A,$D526)-SUMIFS('Forecast Data'!$H:$H,'Forecast Data'!$C:$C,BT$6,'Forecast Data'!$B:$B,$D526))/SUMIFS('Forecast Data'!$H:$H,'Forecast Data'!$C:$C,BT$6,'Forecast Data'!$B:$B,$D526),"")</f>
        <v>0.3425418273142089</v>
      </c>
      <c r="BU526" s="12">
        <f>IFERROR((SUMIFS('OP Units'!P:P,'OP Units'!$A:$A,$D526)-SUMIFS('Forecast Data'!$H:$H,'Forecast Data'!$C:$C,BU$6,'Forecast Data'!$B:$B,$D526))/SUMIFS('Forecast Data'!$H:$H,'Forecast Data'!$C:$C,BU$6,'Forecast Data'!$B:$B,$D526),"")</f>
        <v>0.32531262532356264</v>
      </c>
      <c r="BV526" s="12"/>
      <c r="BW526" s="11">
        <f>(SUMIFS('Forecast Data'!H:H,'Forecast Data'!B:B,D526,'Forecast Data'!C:C,BK$6)+SUMIFS('Forecast Data'!H:H,'Forecast Data'!B:B,D526,'Forecast Data'!C:C,BL$6)+SUMIFS('Forecast Data'!H:H,'Forecast Data'!B:B,D526,'Forecast Data'!C:C,BM$6)+SUMIFS('Forecast Data'!H:H,'Forecast Data'!B:B,D526,'Forecast Data'!C:C,BN$6)+SUMIFS('Forecast Data'!H:H,'Forecast Data'!B:B,D526,'Forecast Data'!C:C,BO$6)+SUMIFS('Forecast Data'!H:H,'Forecast Data'!B:B,D526,'Forecast Data'!C:C,BP$6)+SUMIFS('Forecast Data'!H:H,'Forecast Data'!B:B,D526,'Forecast Data'!C:C,BQ$6)+SUMIFS('Forecast Data'!H:H,'Forecast Data'!B:B,D526,'Forecast Data'!C:C,BJ$6))/8</f>
        <v>27314.625</v>
      </c>
      <c r="BX526" s="12">
        <f>IFERROR((SUM(W526:AD526)-(SUMIFS('Forecast Data'!H:H,'Forecast Data'!B:B,B526,'Forecast Data'!C:C,BJ$6)+SUMIFS('Forecast Data'!H:H,'Forecast Data'!B:B,B526,'Forecast Data'!C:C,BK$6)+SUMIFS('Forecast Data'!H:H,'Forecast Data'!B:B,B526,'Forecast Data'!C:C,BL$6)+SUMIFS('Forecast Data'!H:H,'Forecast Data'!B:B,B526,'Forecast Data'!C:C,BM$6)+SUMIFS('Forecast Data'!H:H,'Forecast Data'!B:B,B526,'Forecast Data'!C:C,BN$6)+SUMIFS('Forecast Data'!H:H,'Forecast Data'!B:B,B526,'Forecast Data'!C:C,BO$6)+SUMIFS('Forecast Data'!H:H,'Forecast Data'!B:B,B526,'Forecast Data'!C:C,BP$6)+SUMIFS('Forecast Data'!H:H,'Forecast Data'!B:B,B526,'Forecast Data'!C:C,BQ$6)))/(SUMIFS('Forecast Data'!H:H,'Forecast Data'!B:B,B526,'Forecast Data'!C:C,BJ$6)+SUMIFS('Forecast Data'!H:H,'Forecast Data'!B:B,B526,'Forecast Data'!C:C,BK$6)+SUMIFS('Forecast Data'!H:H,'Forecast Data'!B:B,B526,'Forecast Data'!C:C,BL$6)+SUMIFS('Forecast Data'!H:H,'Forecast Data'!B:B,B526,'Forecast Data'!C:C,BM$6)+SUMIFS('Forecast Data'!H:H,'Forecast Data'!B:B,B526,'Forecast Data'!C:C,BN$6)+SUMIFS('Forecast Data'!H:H,'Forecast Data'!B:B,B526,'Forecast Data'!C:C,BO$6)+SUMIFS('Forecast Data'!H:H,'Forecast Data'!B:B,B526,'Forecast Data'!C:C,BP$6)+SUMIFS('Forecast Data'!H:H,'Forecast Data'!B:B,B526,'Forecast Data'!C:C,BQ$6)),"")</f>
        <v>0.30090107405831124</v>
      </c>
      <c r="BY526" s="12">
        <f t="shared" si="89"/>
        <v>8.0293518796439537E-3</v>
      </c>
      <c r="BZ526" s="16">
        <f t="shared" si="90"/>
        <v>6.7584756823088205E-3</v>
      </c>
      <c r="CA526" s="13">
        <f t="shared" si="91"/>
        <v>0.12708761973351332</v>
      </c>
      <c r="CB526" s="12">
        <f t="shared" si="92"/>
        <v>1.2708761973351333E-3</v>
      </c>
      <c r="CC526" s="12"/>
      <c r="CD526" s="11">
        <f>(SUMIFS('Forecast Data'!H:H,'Forecast Data'!B:B,D526,'Forecast Data'!C:C,BK$6)+SUMIFS('Forecast Data'!H:H,'Forecast Data'!B:B,D526,'Forecast Data'!C:C,BL$6)+SUMIFS('Forecast Data'!H:H,'Forecast Data'!B:B,D526,'Forecast Data'!C:C,BM$6)+SUMIFS('Forecast Data'!H:H,'Forecast Data'!B:B,D526,'Forecast Data'!C:C,BJ$6))/4</f>
        <v>27071.5</v>
      </c>
      <c r="CE526" s="12">
        <f>IFERROR((SUM(W526:Z526)-(SUMIFS('Forecast Data'!H:H,'Forecast Data'!B:B,D526,'Forecast Data'!C:C,BJ$6)+SUMIFS('Forecast Data'!H:H,'Forecast Data'!B:B,D526,'Forecast Data'!C:C,BK$6)+SUMIFS('Forecast Data'!H:H,'Forecast Data'!B:B,D526,'Forecast Data'!C:C,BL$6)+SUMIFS('Forecast Data'!H:H,'Forecast Data'!B:B,D526,'Forecast Data'!C:C,BM$6)))/(SUMIFS('Forecast Data'!H:H,'Forecast Data'!B:B,D526,'Forecast Data'!C:C,BJ$6)+SUMIFS('Forecast Data'!H:H,'Forecast Data'!B:B,D526,'Forecast Data'!C:C,BK$6)+SUMIFS('Forecast Data'!H:H,'Forecast Data'!B:B,D526,'Forecast Data'!C:C,BL$6)+SUMIFS('Forecast Data'!H:H,'Forecast Data'!B:B,D526,'Forecast Data'!C:C,BM$6)),"")</f>
        <v>0.31442661101158043</v>
      </c>
      <c r="CF526" s="12">
        <f t="shared" si="93"/>
        <v>8.0293518796439537E-3</v>
      </c>
      <c r="CG526" s="12">
        <f t="shared" si="94"/>
        <v>7.1363398059394612E-3</v>
      </c>
      <c r="CH526" s="13">
        <f t="shared" si="95"/>
        <v>8.9301207370449248E-2</v>
      </c>
      <c r="CI526" s="13"/>
    </row>
    <row r="527" spans="1:87" ht="13.2">
      <c r="A527" s="1"/>
      <c r="B527" t="str">
        <f t="shared" si="96"/>
        <v>Natural Factors</v>
      </c>
      <c r="D527" t="s">
        <v>559</v>
      </c>
      <c r="E527" s="11">
        <f>SUMIFS('Fin Data'!F:F,'Fin Data'!A:A,D527)</f>
        <v>14066</v>
      </c>
      <c r="F527" s="11">
        <f>SUMIFS('Fin Data with 6 week hist'!I:I,'Fin Data with 6 week hist'!$A:$A,$D527)</f>
        <v>23951</v>
      </c>
      <c r="G527" s="11">
        <f>SUMIFS('Fin Data with 6 week hist'!J:J,'Fin Data with 6 week hist'!$A:$A,$D527)</f>
        <v>23299</v>
      </c>
      <c r="H527" s="11">
        <f>SUMIFS('Fin Data with 6 week hist'!K:K,'Fin Data with 6 week hist'!$A:$A,$D527)+SUMIFS('Unit Cancellations'!D:D,'Unit Cancellations'!$B:$B,$D527)</f>
        <v>23676</v>
      </c>
      <c r="I527" s="11">
        <f>SUMIFS('Fin Data with 6 week hist'!L:L,'Fin Data with 6 week hist'!$A:$A,$D527)+SUMIFS('Unit Cancellations'!E:E,'Unit Cancellations'!$B:$B,$D527)</f>
        <v>23169</v>
      </c>
      <c r="J527" s="11">
        <f>SUMIFS('Fin Data with 6 week hist'!M:M,'Fin Data with 6 week hist'!$A:$A,$D527)+SUMIFS('Unit Cancellations'!F:F,'Unit Cancellations'!$B:$B,$D527)</f>
        <v>23450</v>
      </c>
      <c r="K527" s="11">
        <f>SUMIFS('Fin Data with 6 week hist'!N:N,'Fin Data with 6 week hist'!$A:$A,$D527)+SUMIFS('Unit Cancellations'!G:G,'Unit Cancellations'!$B:$B,$D527)</f>
        <v>28548</v>
      </c>
      <c r="L527" s="11">
        <f>SUMIFS('Fin Data'!AN:AN,'Fin Data'!A:A,D527)</f>
        <v>24349.333333333332</v>
      </c>
      <c r="M527" s="12">
        <f>IFERROR(SUMIFS('Fin Data'!AO:AO,'Fin Data'!A:A,D527),"")</f>
        <v>0.73107730224181233</v>
      </c>
      <c r="N527" s="1"/>
      <c r="O527" s="11">
        <f t="shared" si="84"/>
        <v>23956.25</v>
      </c>
      <c r="P527" s="12">
        <f t="shared" si="85"/>
        <v>0.51612239731662557</v>
      </c>
      <c r="Q527" s="1"/>
      <c r="R527" s="11">
        <f t="shared" si="86"/>
        <v>24080.375</v>
      </c>
      <c r="S527" s="12">
        <f t="shared" si="87"/>
        <v>0.47799234316139971</v>
      </c>
      <c r="T527" s="11">
        <f t="shared" si="88"/>
        <v>21383.125</v>
      </c>
      <c r="U527" s="1" t="e">
        <f t="shared" si="83"/>
        <v>#REF!</v>
      </c>
      <c r="V527" s="1"/>
      <c r="W527" s="11">
        <f>SUMIFS('Forecast Data'!$D:$D,'Forecast Data'!$C:$C,W$6,'Forecast Data'!$B:$B,$D527)</f>
        <v>24001</v>
      </c>
      <c r="X527" s="11">
        <f>SUMIFS('Forecast Data'!$D:$D,'Forecast Data'!$C:$C,X$6,'Forecast Data'!$B:$B,$D527)</f>
        <v>23738</v>
      </c>
      <c r="Y527" s="11">
        <f>SUMIFS('Forecast Data'!$D:$D,'Forecast Data'!$C:$C,Y$6,'Forecast Data'!$B:$B,$D527)</f>
        <v>23994</v>
      </c>
      <c r="Z527" s="11">
        <f>SUMIFS('Forecast Data'!$D:$D,'Forecast Data'!$C:$C,Z$6,'Forecast Data'!$B:$B,$D527)</f>
        <v>24092</v>
      </c>
      <c r="AA527" s="11">
        <f>SUMIFS('Forecast Data'!$D:$D,'Forecast Data'!$C:$C,AA$6,'Forecast Data'!$B:$B,$D527)</f>
        <v>24217</v>
      </c>
      <c r="AB527" s="11">
        <f>SUMIFS('Forecast Data'!$D:$D,'Forecast Data'!$C:$C,AB$6,'Forecast Data'!$B:$B,$D527)</f>
        <v>24372</v>
      </c>
      <c r="AC527" s="11">
        <f>SUMIFS('Forecast Data'!$D:$D,'Forecast Data'!$C:$C,AC$6,'Forecast Data'!$B:$B,$D527)</f>
        <v>24081</v>
      </c>
      <c r="AD527" s="11">
        <f>SUMIFS('Forecast Data'!$D:$D,'Forecast Data'!$C:$C,AD$6,'Forecast Data'!$B:$B,$D527)</f>
        <v>24148</v>
      </c>
      <c r="AE527" s="11">
        <f>SUMIFS('Forecast Data'!$D:$D,'Forecast Data'!$C:$C,AE$6,'Forecast Data'!$B:$B,$D527)</f>
        <v>24182</v>
      </c>
      <c r="AF527" s="11">
        <f>SUMIFS('Forecast Data'!$D:$D,'Forecast Data'!$C:$C,AF$6,'Forecast Data'!$B:$B,$D527)</f>
        <v>24100</v>
      </c>
      <c r="AG527" s="11">
        <f>SUMIFS('Forecast Data'!$D:$D,'Forecast Data'!$C:$C,AG$6,'Forecast Data'!$B:$B,$D527)</f>
        <v>24528</v>
      </c>
      <c r="AH527" s="11">
        <f>SUMIFS('Forecast Data'!$D:$D,'Forecast Data'!$C:$C,AH$6,'Forecast Data'!$B:$B,$D527)</f>
        <v>25673</v>
      </c>
      <c r="AI527" s="1"/>
      <c r="AJ527" s="12">
        <f>IF(SUMIFS('Forecast Data'!$E:$E,'Forecast Data'!$C:$C,AJ$6,'Forecast Data'!$B:$B,$D527)=0,"",SUMIFS('Forecast Data'!$E:$E,'Forecast Data'!$C:$C,AJ$6,'Forecast Data'!$B:$B,$D527))</f>
        <v>0.56000000000000005</v>
      </c>
      <c r="AK527" s="12">
        <f>IF(SUMIFS('Forecast Data'!$E:$E,'Forecast Data'!$C:$C,AK$6,'Forecast Data'!$B:$B,$D527)=0,"",SUMIFS('Forecast Data'!$E:$E,'Forecast Data'!$C:$C,AK$6,'Forecast Data'!$B:$B,$D527))</f>
        <v>0.52</v>
      </c>
      <c r="AL527" s="12">
        <f>IF(SUMIFS('Forecast Data'!$E:$E,'Forecast Data'!$C:$C,AL$6,'Forecast Data'!$B:$B,$D527)=0,"",SUMIFS('Forecast Data'!$E:$E,'Forecast Data'!$C:$C,AL$6,'Forecast Data'!$B:$B,$D527))</f>
        <v>0.49</v>
      </c>
      <c r="AM527" s="12">
        <f>IF(SUMIFS('Forecast Data'!$E:$E,'Forecast Data'!$C:$C,AM$6,'Forecast Data'!$B:$B,$D527)=0,"",SUMIFS('Forecast Data'!$E:$E,'Forecast Data'!$C:$C,AM$6,'Forecast Data'!$B:$B,$D527))</f>
        <v>0.5</v>
      </c>
      <c r="AN527" s="12">
        <f>IF(SUMIFS('Forecast Data'!$E:$E,'Forecast Data'!$C:$C,AN$6,'Forecast Data'!$B:$B,$D527)=0,"",SUMIFS('Forecast Data'!$E:$E,'Forecast Data'!$C:$C,AN$6,'Forecast Data'!$B:$B,$D527))</f>
        <v>0.44</v>
      </c>
      <c r="AO527" s="12">
        <f>IF(SUMIFS('Forecast Data'!$E:$E,'Forecast Data'!$C:$C,AO$6,'Forecast Data'!$B:$B,$D527)=0,"",SUMIFS('Forecast Data'!$E:$E,'Forecast Data'!$C:$C,AO$6,'Forecast Data'!$B:$B,$D527))</f>
        <v>0.38</v>
      </c>
      <c r="AP527" s="12">
        <f>IF(SUMIFS('Forecast Data'!$E:$E,'Forecast Data'!$C:$C,AP$6,'Forecast Data'!$B:$B,$D527)=0,"",SUMIFS('Forecast Data'!$E:$E,'Forecast Data'!$C:$C,AP$6,'Forecast Data'!$B:$B,$D527))</f>
        <v>0.48</v>
      </c>
      <c r="AQ527" s="12">
        <f>IF(SUMIFS('Forecast Data'!$E:$E,'Forecast Data'!$C:$C,AQ$6,'Forecast Data'!$B:$B,$D527)=0,"",SUMIFS('Forecast Data'!$E:$E,'Forecast Data'!$C:$C,AQ$6,'Forecast Data'!$B:$B,$D527))</f>
        <v>0.47</v>
      </c>
      <c r="AR527" s="12">
        <f>IF(SUMIFS('Forecast Data'!$E:$E,'Forecast Data'!$C:$C,AR$6,'Forecast Data'!$B:$B,$D527)=0,"",SUMIFS('Forecast Data'!$E:$E,'Forecast Data'!$C:$C,AR$6,'Forecast Data'!$B:$B,$D527))</f>
        <v>0.45</v>
      </c>
      <c r="AS527" s="12">
        <f>IF(SUMIFS('Forecast Data'!$E:$E,'Forecast Data'!$C:$C,AS$6,'Forecast Data'!$B:$B,$D527)=0,"",SUMIFS('Forecast Data'!$E:$E,'Forecast Data'!$C:$C,AS$6,'Forecast Data'!$B:$B,$D527))</f>
        <v>0.35</v>
      </c>
      <c r="AT527" s="12">
        <f>IF(SUMIFS('Forecast Data'!$E:$E,'Forecast Data'!$C:$C,AT$6,'Forecast Data'!$B:$B,$D527)=0,"",SUMIFS('Forecast Data'!$E:$E,'Forecast Data'!$C:$C,AT$6,'Forecast Data'!$B:$B,$D527))</f>
        <v>0.43</v>
      </c>
      <c r="AU527" s="12">
        <f>IF(SUMIFS('Forecast Data'!$E:$E,'Forecast Data'!$C:$C,AU$6,'Forecast Data'!$B:$B,$D527)=0,"",SUMIFS('Forecast Data'!$E:$E,'Forecast Data'!$C:$C,AU$6,'Forecast Data'!$B:$B,$D527))</f>
        <v>0.51</v>
      </c>
      <c r="AV527" s="1"/>
      <c r="AW527" s="11">
        <f>SUMIFS('OP Units'!E:E,'OP Units'!$A:$A,$D527)</f>
        <v>20988</v>
      </c>
      <c r="AX527" s="11">
        <f>SUMIFS('OP Units'!F:F,'OP Units'!$A:$A,$D527)</f>
        <v>21214</v>
      </c>
      <c r="AY527" s="11">
        <f>SUMIFS('OP Units'!G:G,'OP Units'!$A:$A,$D527)</f>
        <v>21018</v>
      </c>
      <c r="AZ527" s="11">
        <f>SUMIFS('OP Units'!H:H,'OP Units'!$A:$A,$D527)</f>
        <v>21958</v>
      </c>
      <c r="BA527" s="11">
        <f>SUMIFS('OP Units'!I:I,'OP Units'!$A:$A,$D527)</f>
        <v>21705</v>
      </c>
      <c r="BB527" s="11">
        <f>SUMIFS('OP Units'!J:J,'OP Units'!$A:$A,$D527)</f>
        <v>22933</v>
      </c>
      <c r="BC527" s="11">
        <f>SUMIFS('OP Units'!K:K,'OP Units'!$A:$A,$D527)</f>
        <v>21039</v>
      </c>
      <c r="BD527" s="11">
        <f>SUMIFS('OP Units'!L:L,'OP Units'!$A:$A,$D527)</f>
        <v>20210</v>
      </c>
      <c r="BE527" s="11">
        <f>SUMIFS('OP Units'!M:M,'OP Units'!$A:$A,$D527)</f>
        <v>20885</v>
      </c>
      <c r="BF527" s="11">
        <f>SUMIFS('OP Units'!N:N,'OP Units'!$A:$A,$D527)</f>
        <v>21715</v>
      </c>
      <c r="BG527" s="11">
        <f>SUMIFS('OP Units'!O:O,'OP Units'!$A:$A,$D527)</f>
        <v>21111</v>
      </c>
      <c r="BH527" s="11">
        <f>SUMIFS('OP Units'!P:P,'OP Units'!$A:$A,$D527)</f>
        <v>21027</v>
      </c>
      <c r="BI527" s="1"/>
      <c r="BJ527" s="12">
        <f>IFERROR((SUMIFS('OP Units'!E:E,'OP Units'!$A:$A,$D527)-SUMIFS('Forecast Data'!$H:$H,'Forecast Data'!$C:$C,BJ$6,'Forecast Data'!$B:$B,$D527))/SUMIFS('Forecast Data'!$H:$H,'Forecast Data'!$C:$C,BJ$6,'Forecast Data'!$B:$B,$D527),"")</f>
        <v>0.36676217765042979</v>
      </c>
      <c r="BK527" s="12">
        <f>IFERROR((SUMIFS('OP Units'!F:F,'OP Units'!$A:$A,$D527)-SUMIFS('Forecast Data'!$H:$H,'Forecast Data'!$C:$C,BK$6,'Forecast Data'!$B:$B,$D527))/SUMIFS('Forecast Data'!$H:$H,'Forecast Data'!$C:$C,BK$6,'Forecast Data'!$B:$B,$D527),"")</f>
        <v>0.35882654368434536</v>
      </c>
      <c r="BL527" s="12">
        <f>IFERROR((SUMIFS('OP Units'!G:G,'OP Units'!$A:$A,$D527)-SUMIFS('Forecast Data'!$H:$H,'Forecast Data'!$C:$C,BL$6,'Forecast Data'!$B:$B,$D527))/SUMIFS('Forecast Data'!$H:$H,'Forecast Data'!$C:$C,BL$6,'Forecast Data'!$B:$B,$D527),"")</f>
        <v>0.30174656261612781</v>
      </c>
      <c r="BM527" s="12">
        <f>IFERROR((SUMIFS('OP Units'!H:H,'OP Units'!$A:$A,$D527)-SUMIFS('Forecast Data'!$H:$H,'Forecast Data'!$C:$C,BM$6,'Forecast Data'!$B:$B,$D527))/SUMIFS('Forecast Data'!$H:$H,'Forecast Data'!$C:$C,BM$6,'Forecast Data'!$B:$B,$D527),"")</f>
        <v>0.36469857054070853</v>
      </c>
      <c r="BN527" s="12">
        <f>IFERROR((SUMIFS('OP Units'!I:I,'OP Units'!$A:$A,$D527)-SUMIFS('Forecast Data'!$H:$H,'Forecast Data'!$C:$C,BN$6,'Forecast Data'!$B:$B,$D527))/SUMIFS('Forecast Data'!$H:$H,'Forecast Data'!$C:$C,BN$6,'Forecast Data'!$B:$B,$D527),"")</f>
        <v>0.2943526745780905</v>
      </c>
      <c r="BO527" s="12">
        <f>IFERROR((SUMIFS('OP Units'!J:J,'OP Units'!$A:$A,$D527)-SUMIFS('Forecast Data'!$H:$H,'Forecast Data'!$C:$C,BO$6,'Forecast Data'!$B:$B,$D527))/SUMIFS('Forecast Data'!$H:$H,'Forecast Data'!$C:$C,BO$6,'Forecast Data'!$B:$B,$D527),"")</f>
        <v>0.30286331098738778</v>
      </c>
      <c r="BP527" s="12">
        <f>IFERROR((SUMIFS('OP Units'!K:K,'OP Units'!$A:$A,$D527)-SUMIFS('Forecast Data'!$H:$H,'Forecast Data'!$C:$C,BP$6,'Forecast Data'!$B:$B,$D527))/SUMIFS('Forecast Data'!$H:$H,'Forecast Data'!$C:$C,BP$6,'Forecast Data'!$B:$B,$D527),"")</f>
        <v>0.2895494943303708</v>
      </c>
      <c r="BQ527" s="12">
        <f>IFERROR((SUMIFS('OP Units'!L:L,'OP Units'!$A:$A,$D527)-SUMIFS('Forecast Data'!$H:$H,'Forecast Data'!$C:$C,BQ$6,'Forecast Data'!$B:$B,$D527))/SUMIFS('Forecast Data'!$H:$H,'Forecast Data'!$C:$C,BQ$6,'Forecast Data'!$B:$B,$D527),"")</f>
        <v>0.22849674791805968</v>
      </c>
      <c r="BR527" s="12">
        <f>IFERROR((SUMIFS('OP Units'!M:M,'OP Units'!$A:$A,$D527)-SUMIFS('Forecast Data'!$H:$H,'Forecast Data'!$C:$C,BR$6,'Forecast Data'!$B:$B,$D527))/SUMIFS('Forecast Data'!$H:$H,'Forecast Data'!$C:$C,BR$6,'Forecast Data'!$B:$B,$D527),"")</f>
        <v>0.25427902228094407</v>
      </c>
      <c r="BS527" s="12">
        <f>IFERROR((SUMIFS('OP Units'!N:N,'OP Units'!$A:$A,$D527)-SUMIFS('Forecast Data'!$H:$H,'Forecast Data'!$C:$C,BS$6,'Forecast Data'!$B:$B,$D527))/SUMIFS('Forecast Data'!$H:$H,'Forecast Data'!$C:$C,BS$6,'Forecast Data'!$B:$B,$D527),"")</f>
        <v>0.21346744900810283</v>
      </c>
      <c r="BT527" s="12">
        <f>IFERROR((SUMIFS('OP Units'!O:O,'OP Units'!$A:$A,$D527)-SUMIFS('Forecast Data'!$H:$H,'Forecast Data'!$C:$C,BT$6,'Forecast Data'!$B:$B,$D527))/SUMIFS('Forecast Data'!$H:$H,'Forecast Data'!$C:$C,BT$6,'Forecast Data'!$B:$B,$D527),"")</f>
        <v>0.23369565217391305</v>
      </c>
      <c r="BU527" s="12">
        <f>IFERROR((SUMIFS('OP Units'!P:P,'OP Units'!$A:$A,$D527)-SUMIFS('Forecast Data'!$H:$H,'Forecast Data'!$C:$C,BU$6,'Forecast Data'!$B:$B,$D527))/SUMIFS('Forecast Data'!$H:$H,'Forecast Data'!$C:$C,BU$6,'Forecast Data'!$B:$B,$D527),"")</f>
        <v>0.23688235294117646</v>
      </c>
      <c r="BV527" s="12"/>
      <c r="BW527" s="11">
        <f>(SUMIFS('Forecast Data'!H:H,'Forecast Data'!B:B,D527,'Forecast Data'!C:C,BK$6)+SUMIFS('Forecast Data'!H:H,'Forecast Data'!B:B,D527,'Forecast Data'!C:C,BL$6)+SUMIFS('Forecast Data'!H:H,'Forecast Data'!B:B,D527,'Forecast Data'!C:C,BM$6)+SUMIFS('Forecast Data'!H:H,'Forecast Data'!B:B,D527,'Forecast Data'!C:C,BN$6)+SUMIFS('Forecast Data'!H:H,'Forecast Data'!B:B,D527,'Forecast Data'!C:C,BO$6)+SUMIFS('Forecast Data'!H:H,'Forecast Data'!B:B,D527,'Forecast Data'!C:C,BP$6)+SUMIFS('Forecast Data'!H:H,'Forecast Data'!B:B,D527,'Forecast Data'!C:C,BQ$6)+SUMIFS('Forecast Data'!H:H,'Forecast Data'!B:B,D527,'Forecast Data'!C:C,BJ$6))/8</f>
        <v>16292.625</v>
      </c>
      <c r="BX527" s="12">
        <f>IFERROR((SUM(W527:AD527)-(SUMIFS('Forecast Data'!H:H,'Forecast Data'!B:B,B527,'Forecast Data'!C:C,BJ$6)+SUMIFS('Forecast Data'!H:H,'Forecast Data'!B:B,B527,'Forecast Data'!C:C,BK$6)+SUMIFS('Forecast Data'!H:H,'Forecast Data'!B:B,B527,'Forecast Data'!C:C,BL$6)+SUMIFS('Forecast Data'!H:H,'Forecast Data'!B:B,B527,'Forecast Data'!C:C,BM$6)+SUMIFS('Forecast Data'!H:H,'Forecast Data'!B:B,B527,'Forecast Data'!C:C,BN$6)+SUMIFS('Forecast Data'!H:H,'Forecast Data'!B:B,B527,'Forecast Data'!C:C,BO$6)+SUMIFS('Forecast Data'!H:H,'Forecast Data'!B:B,B527,'Forecast Data'!C:C,BP$6)+SUMIFS('Forecast Data'!H:H,'Forecast Data'!B:B,B527,'Forecast Data'!C:C,BQ$6)))/(SUMIFS('Forecast Data'!H:H,'Forecast Data'!B:B,B527,'Forecast Data'!C:C,BJ$6)+SUMIFS('Forecast Data'!H:H,'Forecast Data'!B:B,B527,'Forecast Data'!C:C,BK$6)+SUMIFS('Forecast Data'!H:H,'Forecast Data'!B:B,B527,'Forecast Data'!C:C,BL$6)+SUMIFS('Forecast Data'!H:H,'Forecast Data'!B:B,B527,'Forecast Data'!C:C,BM$6)+SUMIFS('Forecast Data'!H:H,'Forecast Data'!B:B,B527,'Forecast Data'!C:C,BN$6)+SUMIFS('Forecast Data'!H:H,'Forecast Data'!B:B,B527,'Forecast Data'!C:C,BO$6)+SUMIFS('Forecast Data'!H:H,'Forecast Data'!B:B,B527,'Forecast Data'!C:C,BP$6)+SUMIFS('Forecast Data'!H:H,'Forecast Data'!B:B,B527,'Forecast Data'!C:C,BQ$6)),"")</f>
        <v>0.47799234316139971</v>
      </c>
      <c r="BY527" s="12">
        <f t="shared" si="89"/>
        <v>8.7937059299222856E-3</v>
      </c>
      <c r="BZ527" s="16">
        <f t="shared" si="90"/>
        <v>6.4038592279961684E-3</v>
      </c>
      <c r="CA527" s="13">
        <f t="shared" si="91"/>
        <v>0.23898467019261171</v>
      </c>
      <c r="CB527" s="12">
        <f t="shared" si="92"/>
        <v>2.3898467019261172E-3</v>
      </c>
      <c r="CC527" s="12"/>
      <c r="CD527" s="11">
        <f>(SUMIFS('Forecast Data'!H:H,'Forecast Data'!B:B,D527,'Forecast Data'!C:C,BK$6)+SUMIFS('Forecast Data'!H:H,'Forecast Data'!B:B,D527,'Forecast Data'!C:C,BL$6)+SUMIFS('Forecast Data'!H:H,'Forecast Data'!B:B,D527,'Forecast Data'!C:C,BM$6)+SUMIFS('Forecast Data'!H:H,'Forecast Data'!B:B,D527,'Forecast Data'!C:C,BJ$6))/4</f>
        <v>15801</v>
      </c>
      <c r="CE527" s="12">
        <f>IFERROR((SUM(W527:Z527)-(SUMIFS('Forecast Data'!H:H,'Forecast Data'!B:B,D527,'Forecast Data'!C:C,BJ$6)+SUMIFS('Forecast Data'!H:H,'Forecast Data'!B:B,D527,'Forecast Data'!C:C,BK$6)+SUMIFS('Forecast Data'!H:H,'Forecast Data'!B:B,D527,'Forecast Data'!C:C,BL$6)+SUMIFS('Forecast Data'!H:H,'Forecast Data'!B:B,D527,'Forecast Data'!C:C,BM$6)))/(SUMIFS('Forecast Data'!H:H,'Forecast Data'!B:B,D527,'Forecast Data'!C:C,BJ$6)+SUMIFS('Forecast Data'!H:H,'Forecast Data'!B:B,D527,'Forecast Data'!C:C,BK$6)+SUMIFS('Forecast Data'!H:H,'Forecast Data'!B:B,D527,'Forecast Data'!C:C,BL$6)+SUMIFS('Forecast Data'!H:H,'Forecast Data'!B:B,D527,'Forecast Data'!C:C,BM$6)),"")</f>
        <v>0.51612239731662557</v>
      </c>
      <c r="CF527" s="12">
        <f t="shared" si="93"/>
        <v>8.7937059299222856E-3</v>
      </c>
      <c r="CG527" s="12">
        <f t="shared" si="94"/>
        <v>6.8372456769722496E-3</v>
      </c>
      <c r="CH527" s="13">
        <f t="shared" si="95"/>
        <v>0.19564602529500361</v>
      </c>
      <c r="CI527" s="13"/>
    </row>
    <row r="528" spans="1:87" ht="13.2">
      <c r="A528" s="1"/>
      <c r="B528" t="str">
        <f t="shared" si="96"/>
        <v>Timeless Skin Care</v>
      </c>
      <c r="C528" t="s">
        <v>41</v>
      </c>
      <c r="D528" s="26" t="s">
        <v>560</v>
      </c>
      <c r="E528" s="11">
        <f>SUMIFS('Fin Data'!F:F,'Fin Data'!A:A,D528)</f>
        <v>4042</v>
      </c>
      <c r="F528" s="11">
        <f>SUMIFS('Fin Data with 6 week hist'!I:I,'Fin Data with 6 week hist'!$A:$A,$D528)</f>
        <v>9516</v>
      </c>
      <c r="G528" s="11">
        <f>SUMIFS('Fin Data with 6 week hist'!J:J,'Fin Data with 6 week hist'!$A:$A,$D528)</f>
        <v>7981</v>
      </c>
      <c r="H528" s="11">
        <f>SUMIFS('Fin Data with 6 week hist'!K:K,'Fin Data with 6 week hist'!$A:$A,$D528)+SUMIFS('Unit Cancellations'!D:D,'Unit Cancellations'!$B:$B,$D528)</f>
        <v>8555</v>
      </c>
      <c r="I528" s="11">
        <f>SUMIFS('Fin Data with 6 week hist'!L:L,'Fin Data with 6 week hist'!$A:$A,$D528)+SUMIFS('Unit Cancellations'!E:E,'Unit Cancellations'!$B:$B,$D528)</f>
        <v>7694</v>
      </c>
      <c r="J528" s="11">
        <f>SUMIFS('Fin Data with 6 week hist'!M:M,'Fin Data with 6 week hist'!$A:$A,$D528)+SUMIFS('Unit Cancellations'!F:F,'Unit Cancellations'!$B:$B,$D528)</f>
        <v>10201</v>
      </c>
      <c r="K528" s="11">
        <f>SUMIFS('Fin Data with 6 week hist'!N:N,'Fin Data with 6 week hist'!$A:$A,$D528)+SUMIFS('Unit Cancellations'!G:G,'Unit Cancellations'!$B:$B,$D528)</f>
        <v>10361</v>
      </c>
      <c r="L528" s="11">
        <f>SUMIFS('Fin Data'!AN:AN,'Fin Data'!A:A,D528)</f>
        <v>9051.5</v>
      </c>
      <c r="M528" s="12">
        <f>IFERROR(SUMIFS('Fin Data'!AO:AO,'Fin Data'!A:A,D528),"")</f>
        <v>1.2393617021276595</v>
      </c>
      <c r="N528" s="1"/>
      <c r="O528" s="11">
        <f t="shared" si="84"/>
        <v>8202</v>
      </c>
      <c r="P528" s="12">
        <f t="shared" si="85"/>
        <v>0.46014508878899818</v>
      </c>
      <c r="Q528" s="1"/>
      <c r="R528" s="11">
        <f t="shared" si="86"/>
        <v>7890.375</v>
      </c>
      <c r="S528" s="12">
        <f t="shared" si="87"/>
        <v>0.54191704528799645</v>
      </c>
      <c r="T528" s="11">
        <f t="shared" si="88"/>
        <v>4690.875</v>
      </c>
      <c r="U528" s="1" t="e">
        <f t="shared" si="83"/>
        <v>#REF!</v>
      </c>
      <c r="V528" s="1"/>
      <c r="W528" s="11">
        <f>SUMIFS('Forecast Data'!$D:$D,'Forecast Data'!$C:$C,W$6,'Forecast Data'!$B:$B,$D528)</f>
        <v>8752</v>
      </c>
      <c r="X528" s="11">
        <f>SUMIFS('Forecast Data'!$D:$D,'Forecast Data'!$C:$C,X$6,'Forecast Data'!$B:$B,$D528)</f>
        <v>8756</v>
      </c>
      <c r="Y528" s="11">
        <f>SUMIFS('Forecast Data'!$D:$D,'Forecast Data'!$C:$C,Y$6,'Forecast Data'!$B:$B,$D528)</f>
        <v>7728</v>
      </c>
      <c r="Z528" s="11">
        <f>SUMIFS('Forecast Data'!$D:$D,'Forecast Data'!$C:$C,Z$6,'Forecast Data'!$B:$B,$D528)</f>
        <v>7572</v>
      </c>
      <c r="AA528" s="11">
        <f>SUMIFS('Forecast Data'!$D:$D,'Forecast Data'!$C:$C,AA$6,'Forecast Data'!$B:$B,$D528)</f>
        <v>7595</v>
      </c>
      <c r="AB528" s="11">
        <f>SUMIFS('Forecast Data'!$D:$D,'Forecast Data'!$C:$C,AB$6,'Forecast Data'!$B:$B,$D528)</f>
        <v>7528</v>
      </c>
      <c r="AC528" s="11">
        <f>SUMIFS('Forecast Data'!$D:$D,'Forecast Data'!$C:$C,AC$6,'Forecast Data'!$B:$B,$D528)</f>
        <v>7609</v>
      </c>
      <c r="AD528" s="11">
        <f>SUMIFS('Forecast Data'!$D:$D,'Forecast Data'!$C:$C,AD$6,'Forecast Data'!$B:$B,$D528)</f>
        <v>7583</v>
      </c>
      <c r="AE528" s="11">
        <f>SUMIFS('Forecast Data'!$D:$D,'Forecast Data'!$C:$C,AE$6,'Forecast Data'!$B:$B,$D528)</f>
        <v>7623</v>
      </c>
      <c r="AF528" s="11">
        <f>SUMIFS('Forecast Data'!$D:$D,'Forecast Data'!$C:$C,AF$6,'Forecast Data'!$B:$B,$D528)</f>
        <v>7581</v>
      </c>
      <c r="AG528" s="11">
        <f>SUMIFS('Forecast Data'!$D:$D,'Forecast Data'!$C:$C,AG$6,'Forecast Data'!$B:$B,$D528)</f>
        <v>7609</v>
      </c>
      <c r="AH528" s="11">
        <f>SUMIFS('Forecast Data'!$D:$D,'Forecast Data'!$C:$C,AH$6,'Forecast Data'!$B:$B,$D528)</f>
        <v>7655</v>
      </c>
      <c r="AI528" s="1"/>
      <c r="AJ528" s="12">
        <f>IF(SUMIFS('Forecast Data'!$E:$E,'Forecast Data'!$C:$C,AJ$6,'Forecast Data'!$B:$B,$D528)=0,"",SUMIFS('Forecast Data'!$E:$E,'Forecast Data'!$C:$C,AJ$6,'Forecast Data'!$B:$B,$D528))</f>
        <v>0.73</v>
      </c>
      <c r="AK528" s="12">
        <f>IF(SUMIFS('Forecast Data'!$E:$E,'Forecast Data'!$C:$C,AK$6,'Forecast Data'!$B:$B,$D528)=0,"",SUMIFS('Forecast Data'!$E:$E,'Forecast Data'!$C:$C,AK$6,'Forecast Data'!$B:$B,$D528))</f>
        <v>0.19</v>
      </c>
      <c r="AL528" s="12">
        <f>IF(SUMIFS('Forecast Data'!$E:$E,'Forecast Data'!$C:$C,AL$6,'Forecast Data'!$B:$B,$D528)=0,"",SUMIFS('Forecast Data'!$E:$E,'Forecast Data'!$C:$C,AL$6,'Forecast Data'!$B:$B,$D528))</f>
        <v>0.51</v>
      </c>
      <c r="AM528" s="12">
        <f>IF(SUMIFS('Forecast Data'!$E:$E,'Forecast Data'!$C:$C,AM$6,'Forecast Data'!$B:$B,$D528)=0,"",SUMIFS('Forecast Data'!$E:$E,'Forecast Data'!$C:$C,AM$6,'Forecast Data'!$B:$B,$D528))</f>
        <v>0.54</v>
      </c>
      <c r="AN528" s="12">
        <f>IF(SUMIFS('Forecast Data'!$E:$E,'Forecast Data'!$C:$C,AN$6,'Forecast Data'!$B:$B,$D528)=0,"",SUMIFS('Forecast Data'!$E:$E,'Forecast Data'!$C:$C,AN$6,'Forecast Data'!$B:$B,$D528))</f>
        <v>0.57999999999999996</v>
      </c>
      <c r="AO528" s="12">
        <f>IF(SUMIFS('Forecast Data'!$E:$E,'Forecast Data'!$C:$C,AO$6,'Forecast Data'!$B:$B,$D528)=0,"",SUMIFS('Forecast Data'!$E:$E,'Forecast Data'!$C:$C,AO$6,'Forecast Data'!$B:$B,$D528))</f>
        <v>0.51</v>
      </c>
      <c r="AP528" s="12">
        <f>IF(SUMIFS('Forecast Data'!$E:$E,'Forecast Data'!$C:$C,AP$6,'Forecast Data'!$B:$B,$D528)=0,"",SUMIFS('Forecast Data'!$E:$E,'Forecast Data'!$C:$C,AP$6,'Forecast Data'!$B:$B,$D528))</f>
        <v>0.56999999999999995</v>
      </c>
      <c r="AQ528" s="12">
        <f>IF(SUMIFS('Forecast Data'!$E:$E,'Forecast Data'!$C:$C,AQ$6,'Forecast Data'!$B:$B,$D528)=0,"",SUMIFS('Forecast Data'!$E:$E,'Forecast Data'!$C:$C,AQ$6,'Forecast Data'!$B:$B,$D528))</f>
        <v>0.99</v>
      </c>
      <c r="AR528" s="12">
        <f>IF(SUMIFS('Forecast Data'!$E:$E,'Forecast Data'!$C:$C,AR$6,'Forecast Data'!$B:$B,$D528)=0,"",SUMIFS('Forecast Data'!$E:$E,'Forecast Data'!$C:$C,AR$6,'Forecast Data'!$B:$B,$D528))</f>
        <v>0.43</v>
      </c>
      <c r="AS528" s="12">
        <f>IF(SUMIFS('Forecast Data'!$E:$E,'Forecast Data'!$C:$C,AS$6,'Forecast Data'!$B:$B,$D528)=0,"",SUMIFS('Forecast Data'!$E:$E,'Forecast Data'!$C:$C,AS$6,'Forecast Data'!$B:$B,$D528))</f>
        <v>0.52</v>
      </c>
      <c r="AT528" s="12">
        <f>IF(SUMIFS('Forecast Data'!$E:$E,'Forecast Data'!$C:$C,AT$6,'Forecast Data'!$B:$B,$D528)=0,"",SUMIFS('Forecast Data'!$E:$E,'Forecast Data'!$C:$C,AT$6,'Forecast Data'!$B:$B,$D528))</f>
        <v>0.49</v>
      </c>
      <c r="AU528" s="12">
        <f>IF(SUMIFS('Forecast Data'!$E:$E,'Forecast Data'!$C:$C,AU$6,'Forecast Data'!$B:$B,$D528)=0,"",SUMIFS('Forecast Data'!$E:$E,'Forecast Data'!$C:$C,AU$6,'Forecast Data'!$B:$B,$D528))</f>
        <v>0.42</v>
      </c>
      <c r="AV528" s="1"/>
      <c r="AW528" s="11">
        <f>SUMIFS('OP Units'!E:E,'OP Units'!$A:$A,$D528)</f>
        <v>4780</v>
      </c>
      <c r="AX528" s="11">
        <f>SUMIFS('OP Units'!F:F,'OP Units'!$A:$A,$D528)</f>
        <v>5146</v>
      </c>
      <c r="AY528" s="11">
        <f>SUMIFS('OP Units'!G:G,'OP Units'!$A:$A,$D528)</f>
        <v>4737</v>
      </c>
      <c r="AZ528" s="11">
        <f>SUMIFS('OP Units'!H:H,'OP Units'!$A:$A,$D528)</f>
        <v>4136</v>
      </c>
      <c r="BA528" s="11">
        <f>SUMIFS('OP Units'!I:I,'OP Units'!$A:$A,$D528)</f>
        <v>4818</v>
      </c>
      <c r="BB528" s="11">
        <f>SUMIFS('OP Units'!J:J,'OP Units'!$A:$A,$D528)</f>
        <v>4231</v>
      </c>
      <c r="BC528" s="11">
        <f>SUMIFS('OP Units'!K:K,'OP Units'!$A:$A,$D528)</f>
        <v>5239</v>
      </c>
      <c r="BD528" s="11">
        <f>SUMIFS('OP Units'!L:L,'OP Units'!$A:$A,$D528)</f>
        <v>4440</v>
      </c>
      <c r="BE528" s="11">
        <f>SUMIFS('OP Units'!M:M,'OP Units'!$A:$A,$D528)</f>
        <v>2736</v>
      </c>
      <c r="BF528" s="11">
        <f>SUMIFS('OP Units'!N:N,'OP Units'!$A:$A,$D528)</f>
        <v>5451</v>
      </c>
      <c r="BG528" s="11">
        <f>SUMIFS('OP Units'!O:O,'OP Units'!$A:$A,$D528)</f>
        <v>7649</v>
      </c>
      <c r="BH528" s="11">
        <f>SUMIFS('OP Units'!P:P,'OP Units'!$A:$A,$D528)</f>
        <v>5030</v>
      </c>
      <c r="BI528" s="1"/>
      <c r="BJ528" s="12">
        <f>IFERROR((SUMIFS('OP Units'!E:E,'OP Units'!$A:$A,$D528)-SUMIFS('Forecast Data'!$H:$H,'Forecast Data'!$C:$C,BJ$6,'Forecast Data'!$B:$B,$D528))/SUMIFS('Forecast Data'!$H:$H,'Forecast Data'!$C:$C,BJ$6,'Forecast Data'!$B:$B,$D528),"")</f>
        <v>-5.6827150749802685E-2</v>
      </c>
      <c r="BK528" s="12">
        <f>IFERROR((SUMIFS('OP Units'!F:F,'OP Units'!$A:$A,$D528)-SUMIFS('Forecast Data'!$H:$H,'Forecast Data'!$C:$C,BK$6,'Forecast Data'!$B:$B,$D528))/SUMIFS('Forecast Data'!$H:$H,'Forecast Data'!$C:$C,BK$6,'Forecast Data'!$B:$B,$D528),"")</f>
        <v>-0.30195333695062399</v>
      </c>
      <c r="BL528" s="12">
        <f>IFERROR((SUMIFS('OP Units'!G:G,'OP Units'!$A:$A,$D528)-SUMIFS('Forecast Data'!$H:$H,'Forecast Data'!$C:$C,BL$6,'Forecast Data'!$B:$B,$D528))/SUMIFS('Forecast Data'!$H:$H,'Forecast Data'!$C:$C,BL$6,'Forecast Data'!$B:$B,$D528),"")</f>
        <v>-7.2267920094007052E-2</v>
      </c>
      <c r="BM528" s="12">
        <f>IFERROR((SUMIFS('OP Units'!H:H,'OP Units'!$A:$A,$D528)-SUMIFS('Forecast Data'!$H:$H,'Forecast Data'!$C:$C,BM$6,'Forecast Data'!$B:$B,$D528))/SUMIFS('Forecast Data'!$H:$H,'Forecast Data'!$C:$C,BM$6,'Forecast Data'!$B:$B,$D528),"")</f>
        <v>-0.15986187284176315</v>
      </c>
      <c r="BN528" s="12">
        <f>IFERROR((SUMIFS('OP Units'!I:I,'OP Units'!$A:$A,$D528)-SUMIFS('Forecast Data'!$H:$H,'Forecast Data'!$C:$C,BN$6,'Forecast Data'!$B:$B,$D528))/SUMIFS('Forecast Data'!$H:$H,'Forecast Data'!$C:$C,BN$6,'Forecast Data'!$B:$B,$D528),"")</f>
        <v>8.3090984628167843E-4</v>
      </c>
      <c r="BO528" s="12">
        <f>IFERROR((SUMIFS('OP Units'!J:J,'OP Units'!$A:$A,$D528)-SUMIFS('Forecast Data'!$H:$H,'Forecast Data'!$C:$C,BO$6,'Forecast Data'!$B:$B,$D528))/SUMIFS('Forecast Data'!$H:$H,'Forecast Data'!$C:$C,BO$6,'Forecast Data'!$B:$B,$D528),"")</f>
        <v>-0.15261365912277189</v>
      </c>
      <c r="BP528" s="12">
        <f>IFERROR((SUMIFS('OP Units'!K:K,'OP Units'!$A:$A,$D528)-SUMIFS('Forecast Data'!$H:$H,'Forecast Data'!$C:$C,BP$6,'Forecast Data'!$B:$B,$D528))/SUMIFS('Forecast Data'!$H:$H,'Forecast Data'!$C:$C,BP$6,'Forecast Data'!$B:$B,$D528),"")</f>
        <v>8.0206185567010313E-2</v>
      </c>
      <c r="BQ528" s="12">
        <f>IFERROR((SUMIFS('OP Units'!L:L,'OP Units'!$A:$A,$D528)-SUMIFS('Forecast Data'!$H:$H,'Forecast Data'!$C:$C,BQ$6,'Forecast Data'!$B:$B,$D528))/SUMIFS('Forecast Data'!$H:$H,'Forecast Data'!$C:$C,BQ$6,'Forecast Data'!$B:$B,$D528),"")</f>
        <v>0.16474291710388247</v>
      </c>
      <c r="BR528" s="12">
        <f>IFERROR((SUMIFS('OP Units'!M:M,'OP Units'!$A:$A,$D528)-SUMIFS('Forecast Data'!$H:$H,'Forecast Data'!$C:$C,BR$6,'Forecast Data'!$B:$B,$D528))/SUMIFS('Forecast Data'!$H:$H,'Forecast Data'!$C:$C,BR$6,'Forecast Data'!$B:$B,$D528),"")</f>
        <v>-0.48542411134098173</v>
      </c>
      <c r="BS528" s="12">
        <f>IFERROR((SUMIFS('OP Units'!N:N,'OP Units'!$A:$A,$D528)-SUMIFS('Forecast Data'!$H:$H,'Forecast Data'!$C:$C,BS$6,'Forecast Data'!$B:$B,$D528))/SUMIFS('Forecast Data'!$H:$H,'Forecast Data'!$C:$C,BS$6,'Forecast Data'!$B:$B,$D528),"")</f>
        <v>9.5678391959798992E-2</v>
      </c>
      <c r="BT528" s="12">
        <f>IFERROR((SUMIFS('OP Units'!O:O,'OP Units'!$A:$A,$D528)-SUMIFS('Forecast Data'!$H:$H,'Forecast Data'!$C:$C,BT$6,'Forecast Data'!$B:$B,$D528))/SUMIFS('Forecast Data'!$H:$H,'Forecast Data'!$C:$C,BT$6,'Forecast Data'!$B:$B,$D528),"")</f>
        <v>0.49511336982017201</v>
      </c>
      <c r="BU528" s="12">
        <f>IFERROR((SUMIFS('OP Units'!P:P,'OP Units'!$A:$A,$D528)-SUMIFS('Forecast Data'!$H:$H,'Forecast Data'!$C:$C,BU$6,'Forecast Data'!$B:$B,$D528))/SUMIFS('Forecast Data'!$H:$H,'Forecast Data'!$C:$C,BU$6,'Forecast Data'!$B:$B,$D528),"")</f>
        <v>-6.3837707053787454E-2</v>
      </c>
      <c r="BV528" s="12"/>
      <c r="BW528" s="11">
        <f>(SUMIFS('Forecast Data'!H:H,'Forecast Data'!B:B,D528,'Forecast Data'!C:C,BK$6)+SUMIFS('Forecast Data'!H:H,'Forecast Data'!B:B,D528,'Forecast Data'!C:C,BL$6)+SUMIFS('Forecast Data'!H:H,'Forecast Data'!B:B,D528,'Forecast Data'!C:C,BM$6)+SUMIFS('Forecast Data'!H:H,'Forecast Data'!B:B,D528,'Forecast Data'!C:C,BN$6)+SUMIFS('Forecast Data'!H:H,'Forecast Data'!B:B,D528,'Forecast Data'!C:C,BO$6)+SUMIFS('Forecast Data'!H:H,'Forecast Data'!B:B,D528,'Forecast Data'!C:C,BP$6)+SUMIFS('Forecast Data'!H:H,'Forecast Data'!B:B,D528,'Forecast Data'!C:C,BQ$6)+SUMIFS('Forecast Data'!H:H,'Forecast Data'!B:B,D528,'Forecast Data'!C:C,BJ$6))/8</f>
        <v>5117.25</v>
      </c>
      <c r="BX528" s="12">
        <f>IFERROR((SUM(W528:AD528)-(SUMIFS('Forecast Data'!H:H,'Forecast Data'!B:B,B528,'Forecast Data'!C:C,BJ$6)+SUMIFS('Forecast Data'!H:H,'Forecast Data'!B:B,B528,'Forecast Data'!C:C,BK$6)+SUMIFS('Forecast Data'!H:H,'Forecast Data'!B:B,B528,'Forecast Data'!C:C,BL$6)+SUMIFS('Forecast Data'!H:H,'Forecast Data'!B:B,B528,'Forecast Data'!C:C,BM$6)+SUMIFS('Forecast Data'!H:H,'Forecast Data'!B:B,B528,'Forecast Data'!C:C,BN$6)+SUMIFS('Forecast Data'!H:H,'Forecast Data'!B:B,B528,'Forecast Data'!C:C,BO$6)+SUMIFS('Forecast Data'!H:H,'Forecast Data'!B:B,B528,'Forecast Data'!C:C,BP$6)+SUMIFS('Forecast Data'!H:H,'Forecast Data'!B:B,B528,'Forecast Data'!C:C,BQ$6)))/(SUMIFS('Forecast Data'!H:H,'Forecast Data'!B:B,B528,'Forecast Data'!C:C,BJ$6)+SUMIFS('Forecast Data'!H:H,'Forecast Data'!B:B,B528,'Forecast Data'!C:C,BK$6)+SUMIFS('Forecast Data'!H:H,'Forecast Data'!B:B,B528,'Forecast Data'!C:C,BL$6)+SUMIFS('Forecast Data'!H:H,'Forecast Data'!B:B,B528,'Forecast Data'!C:C,BM$6)+SUMIFS('Forecast Data'!H:H,'Forecast Data'!B:B,B528,'Forecast Data'!C:C,BN$6)+SUMIFS('Forecast Data'!H:H,'Forecast Data'!B:B,B528,'Forecast Data'!C:C,BO$6)+SUMIFS('Forecast Data'!H:H,'Forecast Data'!B:B,B528,'Forecast Data'!C:C,BP$6)+SUMIFS('Forecast Data'!H:H,'Forecast Data'!B:B,B528,'Forecast Data'!C:C,BQ$6)),"")</f>
        <v>0.54191704528799645</v>
      </c>
      <c r="BY528" s="12">
        <f t="shared" si="89"/>
        <v>4.2838317526041197E-3</v>
      </c>
      <c r="BZ528" s="16">
        <f t="shared" si="90"/>
        <v>2.2803379822974386E-3</v>
      </c>
      <c r="CA528" s="13">
        <f t="shared" si="91"/>
        <v>0.2003493770306681</v>
      </c>
      <c r="CB528" s="12">
        <f t="shared" si="92"/>
        <v>2.0034937703066811E-3</v>
      </c>
      <c r="CC528" s="12"/>
      <c r="CD528" s="11">
        <f>(SUMIFS('Forecast Data'!H:H,'Forecast Data'!B:B,D528,'Forecast Data'!C:C,BK$6)+SUMIFS('Forecast Data'!H:H,'Forecast Data'!B:B,D528,'Forecast Data'!C:C,BL$6)+SUMIFS('Forecast Data'!H:H,'Forecast Data'!B:B,D528,'Forecast Data'!C:C,BM$6)+SUMIFS('Forecast Data'!H:H,'Forecast Data'!B:B,D528,'Forecast Data'!C:C,BJ$6))/4</f>
        <v>5617.25</v>
      </c>
      <c r="CE528" s="12">
        <f>IFERROR((SUM(W528:Z528)-(SUMIFS('Forecast Data'!H:H,'Forecast Data'!B:B,D528,'Forecast Data'!C:C,BJ$6)+SUMIFS('Forecast Data'!H:H,'Forecast Data'!B:B,D528,'Forecast Data'!C:C,BK$6)+SUMIFS('Forecast Data'!H:H,'Forecast Data'!B:B,D528,'Forecast Data'!C:C,BL$6)+SUMIFS('Forecast Data'!H:H,'Forecast Data'!B:B,D528,'Forecast Data'!C:C,BM$6)))/(SUMIFS('Forecast Data'!H:H,'Forecast Data'!B:B,D528,'Forecast Data'!C:C,BJ$6)+SUMIFS('Forecast Data'!H:H,'Forecast Data'!B:B,D528,'Forecast Data'!C:C,BK$6)+SUMIFS('Forecast Data'!H:H,'Forecast Data'!B:B,D528,'Forecast Data'!C:C,BL$6)+SUMIFS('Forecast Data'!H:H,'Forecast Data'!B:B,D528,'Forecast Data'!C:C,BM$6)),"")</f>
        <v>0.46014508878899818</v>
      </c>
      <c r="CF528" s="12">
        <f t="shared" si="93"/>
        <v>4.2838317526041197E-3</v>
      </c>
      <c r="CG528" s="12">
        <f t="shared" si="94"/>
        <v>2.1670176589992977E-3</v>
      </c>
      <c r="CH528" s="13">
        <f t="shared" si="95"/>
        <v>0.21168140936048221</v>
      </c>
      <c r="CI528" s="13"/>
    </row>
    <row r="529" spans="1:87" ht="13.2">
      <c r="A529" s="1"/>
      <c r="B529" t="str">
        <f t="shared" si="96"/>
        <v>Pura</v>
      </c>
      <c r="C529" t="s">
        <v>41</v>
      </c>
      <c r="D529" s="26" t="s">
        <v>561</v>
      </c>
      <c r="E529" s="11">
        <f>SUMIFS('Fin Data'!F:F,'Fin Data'!A:A,D529)</f>
        <v>8087</v>
      </c>
      <c r="F529" s="11">
        <f>SUMIFS('Fin Data with 6 week hist'!I:I,'Fin Data with 6 week hist'!$A:$A,$D529)</f>
        <v>19658</v>
      </c>
      <c r="G529" s="11">
        <f>SUMIFS('Fin Data with 6 week hist'!J:J,'Fin Data with 6 week hist'!$A:$A,$D529)</f>
        <v>14194</v>
      </c>
      <c r="H529" s="11">
        <f>SUMIFS('Fin Data with 6 week hist'!K:K,'Fin Data with 6 week hist'!$A:$A,$D529)+SUMIFS('Unit Cancellations'!D:D,'Unit Cancellations'!$B:$B,$D529)</f>
        <v>14189</v>
      </c>
      <c r="I529" s="11">
        <f>SUMIFS('Fin Data with 6 week hist'!L:L,'Fin Data with 6 week hist'!$A:$A,$D529)+SUMIFS('Unit Cancellations'!E:E,'Unit Cancellations'!$B:$B,$D529)</f>
        <v>14640</v>
      </c>
      <c r="J529" s="11">
        <f>SUMIFS('Fin Data with 6 week hist'!M:M,'Fin Data with 6 week hist'!$A:$A,$D529)+SUMIFS('Unit Cancellations'!F:F,'Unit Cancellations'!$B:$B,$D529)</f>
        <v>15823</v>
      </c>
      <c r="K529" s="11">
        <f>SUMIFS('Fin Data with 6 week hist'!N:N,'Fin Data with 6 week hist'!$A:$A,$D529)+SUMIFS('Unit Cancellations'!G:G,'Unit Cancellations'!$B:$B,$D529)</f>
        <v>15921</v>
      </c>
      <c r="L529" s="11">
        <f>SUMIFS('Fin Data'!AN:AN,'Fin Data'!A:A,D529)</f>
        <v>15737.333333333334</v>
      </c>
      <c r="M529" s="12">
        <f>IFERROR(SUMIFS('Fin Data'!AO:AO,'Fin Data'!A:A,D529),"")</f>
        <v>0.94600387453114054</v>
      </c>
      <c r="N529" s="1"/>
      <c r="O529" s="11">
        <f t="shared" si="84"/>
        <v>15174.5</v>
      </c>
      <c r="P529" s="12">
        <f t="shared" si="85"/>
        <v>0.57546655592182105</v>
      </c>
      <c r="Q529" s="1"/>
      <c r="R529" s="11">
        <f t="shared" si="86"/>
        <v>15132.125</v>
      </c>
      <c r="S529" s="12">
        <f t="shared" si="87"/>
        <v>0.38647165943215789</v>
      </c>
      <c r="T529" s="11">
        <f t="shared" si="88"/>
        <v>11934.625</v>
      </c>
      <c r="U529" s="1" t="e">
        <f t="shared" si="83"/>
        <v>#REF!</v>
      </c>
      <c r="V529" s="1"/>
      <c r="W529" s="11">
        <f>SUMIFS('Forecast Data'!$D:$D,'Forecast Data'!$C:$C,W$6,'Forecast Data'!$B:$B,$D529)</f>
        <v>15238</v>
      </c>
      <c r="X529" s="11">
        <f>SUMIFS('Forecast Data'!$D:$D,'Forecast Data'!$C:$C,X$6,'Forecast Data'!$B:$B,$D529)</f>
        <v>15216</v>
      </c>
      <c r="Y529" s="11">
        <f>SUMIFS('Forecast Data'!$D:$D,'Forecast Data'!$C:$C,Y$6,'Forecast Data'!$B:$B,$D529)</f>
        <v>15116</v>
      </c>
      <c r="Z529" s="11">
        <f>SUMIFS('Forecast Data'!$D:$D,'Forecast Data'!$C:$C,Z$6,'Forecast Data'!$B:$B,$D529)</f>
        <v>15128</v>
      </c>
      <c r="AA529" s="11">
        <f>SUMIFS('Forecast Data'!$D:$D,'Forecast Data'!$C:$C,AA$6,'Forecast Data'!$B:$B,$D529)</f>
        <v>15125</v>
      </c>
      <c r="AB529" s="11">
        <f>SUMIFS('Forecast Data'!$D:$D,'Forecast Data'!$C:$C,AB$6,'Forecast Data'!$B:$B,$D529)</f>
        <v>15092</v>
      </c>
      <c r="AC529" s="11">
        <f>SUMIFS('Forecast Data'!$D:$D,'Forecast Data'!$C:$C,AC$6,'Forecast Data'!$B:$B,$D529)</f>
        <v>15110</v>
      </c>
      <c r="AD529" s="11">
        <f>SUMIFS('Forecast Data'!$D:$D,'Forecast Data'!$C:$C,AD$6,'Forecast Data'!$B:$B,$D529)</f>
        <v>15032</v>
      </c>
      <c r="AE529" s="11">
        <f>SUMIFS('Forecast Data'!$D:$D,'Forecast Data'!$C:$C,AE$6,'Forecast Data'!$B:$B,$D529)</f>
        <v>14981</v>
      </c>
      <c r="AF529" s="11">
        <f>SUMIFS('Forecast Data'!$D:$D,'Forecast Data'!$C:$C,AF$6,'Forecast Data'!$B:$B,$D529)</f>
        <v>14995</v>
      </c>
      <c r="AG529" s="11">
        <f>SUMIFS('Forecast Data'!$D:$D,'Forecast Data'!$C:$C,AG$6,'Forecast Data'!$B:$B,$D529)</f>
        <v>15054</v>
      </c>
      <c r="AH529" s="11">
        <f>SUMIFS('Forecast Data'!$D:$D,'Forecast Data'!$C:$C,AH$6,'Forecast Data'!$B:$B,$D529)</f>
        <v>15054</v>
      </c>
      <c r="AI529" s="1"/>
      <c r="AJ529" s="12">
        <f>IF(SUMIFS('Forecast Data'!$E:$E,'Forecast Data'!$C:$C,AJ$6,'Forecast Data'!$B:$B,$D529)=0,"",SUMIFS('Forecast Data'!$E:$E,'Forecast Data'!$C:$C,AJ$6,'Forecast Data'!$B:$B,$D529))</f>
        <v>0.66</v>
      </c>
      <c r="AK529" s="12">
        <f>IF(SUMIFS('Forecast Data'!$E:$E,'Forecast Data'!$C:$C,AK$6,'Forecast Data'!$B:$B,$D529)=0,"",SUMIFS('Forecast Data'!$E:$E,'Forecast Data'!$C:$C,AK$6,'Forecast Data'!$B:$B,$D529))</f>
        <v>0.57999999999999996</v>
      </c>
      <c r="AL529" s="12">
        <f>IF(SUMIFS('Forecast Data'!$E:$E,'Forecast Data'!$C:$C,AL$6,'Forecast Data'!$B:$B,$D529)=0,"",SUMIFS('Forecast Data'!$E:$E,'Forecast Data'!$C:$C,AL$6,'Forecast Data'!$B:$B,$D529))</f>
        <v>0.55000000000000004</v>
      </c>
      <c r="AM529" s="12">
        <f>IF(SUMIFS('Forecast Data'!$E:$E,'Forecast Data'!$C:$C,AM$6,'Forecast Data'!$B:$B,$D529)=0,"",SUMIFS('Forecast Data'!$E:$E,'Forecast Data'!$C:$C,AM$6,'Forecast Data'!$B:$B,$D529))</f>
        <v>0.51</v>
      </c>
      <c r="AN529" s="12">
        <f>IF(SUMIFS('Forecast Data'!$E:$E,'Forecast Data'!$C:$C,AN$6,'Forecast Data'!$B:$B,$D529)=0,"",SUMIFS('Forecast Data'!$E:$E,'Forecast Data'!$C:$C,AN$6,'Forecast Data'!$B:$B,$D529))</f>
        <v>0.72</v>
      </c>
      <c r="AO529" s="12">
        <f>IF(SUMIFS('Forecast Data'!$E:$E,'Forecast Data'!$C:$C,AO$6,'Forecast Data'!$B:$B,$D529)=0,"",SUMIFS('Forecast Data'!$E:$E,'Forecast Data'!$C:$C,AO$6,'Forecast Data'!$B:$B,$D529))</f>
        <v>0.11</v>
      </c>
      <c r="AP529" s="12">
        <f>IF(SUMIFS('Forecast Data'!$E:$E,'Forecast Data'!$C:$C,AP$6,'Forecast Data'!$B:$B,$D529)=0,"",SUMIFS('Forecast Data'!$E:$E,'Forecast Data'!$C:$C,AP$6,'Forecast Data'!$B:$B,$D529))</f>
        <v>-0.1</v>
      </c>
      <c r="AQ529" s="12">
        <f>IF(SUMIFS('Forecast Data'!$E:$E,'Forecast Data'!$C:$C,AQ$6,'Forecast Data'!$B:$B,$D529)=0,"",SUMIFS('Forecast Data'!$E:$E,'Forecast Data'!$C:$C,AQ$6,'Forecast Data'!$B:$B,$D529))</f>
        <v>0.56999999999999995</v>
      </c>
      <c r="AR529" s="12">
        <f>IF(SUMIFS('Forecast Data'!$E:$E,'Forecast Data'!$C:$C,AR$6,'Forecast Data'!$B:$B,$D529)=0,"",SUMIFS('Forecast Data'!$E:$E,'Forecast Data'!$C:$C,AR$6,'Forecast Data'!$B:$B,$D529))</f>
        <v>0.31</v>
      </c>
      <c r="AS529" s="12">
        <f>IF(SUMIFS('Forecast Data'!$E:$E,'Forecast Data'!$C:$C,AS$6,'Forecast Data'!$B:$B,$D529)=0,"",SUMIFS('Forecast Data'!$E:$E,'Forecast Data'!$C:$C,AS$6,'Forecast Data'!$B:$B,$D529))</f>
        <v>0.56999999999999995</v>
      </c>
      <c r="AT529" s="12">
        <f>IF(SUMIFS('Forecast Data'!$E:$E,'Forecast Data'!$C:$C,AT$6,'Forecast Data'!$B:$B,$D529)=0,"",SUMIFS('Forecast Data'!$E:$E,'Forecast Data'!$C:$C,AT$6,'Forecast Data'!$B:$B,$D529))</f>
        <v>0.52</v>
      </c>
      <c r="AU529" s="12">
        <f>IF(SUMIFS('Forecast Data'!$E:$E,'Forecast Data'!$C:$C,AU$6,'Forecast Data'!$B:$B,$D529)=0,"",SUMIFS('Forecast Data'!$E:$E,'Forecast Data'!$C:$C,AU$6,'Forecast Data'!$B:$B,$D529))</f>
        <v>0.5</v>
      </c>
      <c r="AV529" s="1"/>
      <c r="AW529" s="11">
        <f>SUMIFS('OP Units'!E:E,'OP Units'!$A:$A,$D529)</f>
        <v>10509</v>
      </c>
      <c r="AX529" s="11">
        <f>SUMIFS('OP Units'!F:F,'OP Units'!$A:$A,$D529)</f>
        <v>15161</v>
      </c>
      <c r="AY529" s="11">
        <f>SUMIFS('OP Units'!G:G,'OP Units'!$A:$A,$D529)</f>
        <v>15620</v>
      </c>
      <c r="AZ529" s="11">
        <f>SUMIFS('OP Units'!H:H,'OP Units'!$A:$A,$D529)</f>
        <v>13776</v>
      </c>
      <c r="BA529" s="11">
        <f>SUMIFS('OP Units'!I:I,'OP Units'!$A:$A,$D529)</f>
        <v>8952</v>
      </c>
      <c r="BB529" s="11">
        <f>SUMIFS('OP Units'!J:J,'OP Units'!$A:$A,$D529)</f>
        <v>9441</v>
      </c>
      <c r="BC529" s="11">
        <f>SUMIFS('OP Units'!K:K,'OP Units'!$A:$A,$D529)</f>
        <v>10579</v>
      </c>
      <c r="BD529" s="11">
        <f>SUMIFS('OP Units'!L:L,'OP Units'!$A:$A,$D529)</f>
        <v>11439</v>
      </c>
      <c r="BE529" s="11">
        <f>SUMIFS('OP Units'!M:M,'OP Units'!$A:$A,$D529)</f>
        <v>12626</v>
      </c>
      <c r="BF529" s="11">
        <f>SUMIFS('OP Units'!N:N,'OP Units'!$A:$A,$D529)</f>
        <v>13367</v>
      </c>
      <c r="BG529" s="11">
        <f>SUMIFS('OP Units'!O:O,'OP Units'!$A:$A,$D529)</f>
        <v>13833</v>
      </c>
      <c r="BH529" s="11">
        <f>SUMIFS('OP Units'!P:P,'OP Units'!$A:$A,$D529)</f>
        <v>13867</v>
      </c>
      <c r="BI529" s="1"/>
      <c r="BJ529" s="12">
        <f>IFERROR((SUMIFS('OP Units'!E:E,'OP Units'!$A:$A,$D529)-SUMIFS('Forecast Data'!$H:$H,'Forecast Data'!$C:$C,BJ$6,'Forecast Data'!$B:$B,$D529))/SUMIFS('Forecast Data'!$H:$H,'Forecast Data'!$C:$C,BJ$6,'Forecast Data'!$B:$B,$D529),"")</f>
        <v>0.14651974689068295</v>
      </c>
      <c r="BK529" s="12">
        <f>IFERROR((SUMIFS('OP Units'!F:F,'OP Units'!$A:$A,$D529)-SUMIFS('Forecast Data'!$H:$H,'Forecast Data'!$C:$C,BK$6,'Forecast Data'!$B:$B,$D529))/SUMIFS('Forecast Data'!$H:$H,'Forecast Data'!$C:$C,BK$6,'Forecast Data'!$B:$B,$D529),"")</f>
        <v>0.5766430948419301</v>
      </c>
      <c r="BL529" s="12">
        <f>IFERROR((SUMIFS('OP Units'!G:G,'OP Units'!$A:$A,$D529)-SUMIFS('Forecast Data'!$H:$H,'Forecast Data'!$C:$C,BL$6,'Forecast Data'!$B:$B,$D529))/SUMIFS('Forecast Data'!$H:$H,'Forecast Data'!$C:$C,BL$6,'Forecast Data'!$B:$B,$D529),"")</f>
        <v>0.6022156118576264</v>
      </c>
      <c r="BM529" s="12">
        <f>IFERROR((SUMIFS('OP Units'!H:H,'OP Units'!$A:$A,$D529)-SUMIFS('Forecast Data'!$H:$H,'Forecast Data'!$C:$C,BM$6,'Forecast Data'!$B:$B,$D529))/SUMIFS('Forecast Data'!$H:$H,'Forecast Data'!$C:$C,BM$6,'Forecast Data'!$B:$B,$D529),"")</f>
        <v>0.37815126050420167</v>
      </c>
      <c r="BN529" s="12">
        <f>IFERROR((SUMIFS('OP Units'!I:I,'OP Units'!$A:$A,$D529)-SUMIFS('Forecast Data'!$H:$H,'Forecast Data'!$C:$C,BN$6,'Forecast Data'!$B:$B,$D529))/SUMIFS('Forecast Data'!$H:$H,'Forecast Data'!$C:$C,BN$6,'Forecast Data'!$B:$B,$D529),"")</f>
        <v>1.9706116869802937E-2</v>
      </c>
      <c r="BO529" s="12">
        <f>IFERROR((SUMIFS('OP Units'!J:J,'OP Units'!$A:$A,$D529)-SUMIFS('Forecast Data'!$H:$H,'Forecast Data'!$C:$C,BO$6,'Forecast Data'!$B:$B,$D529))/SUMIFS('Forecast Data'!$H:$H,'Forecast Data'!$C:$C,BO$6,'Forecast Data'!$B:$B,$D529),"")</f>
        <v>-0.30591089545655048</v>
      </c>
      <c r="BP529" s="12">
        <f>IFERROR((SUMIFS('OP Units'!K:K,'OP Units'!$A:$A,$D529)-SUMIFS('Forecast Data'!$H:$H,'Forecast Data'!$C:$C,BP$6,'Forecast Data'!$B:$B,$D529))/SUMIFS('Forecast Data'!$H:$H,'Forecast Data'!$C:$C,BP$6,'Forecast Data'!$B:$B,$D529),"")</f>
        <v>-0.37179334916864609</v>
      </c>
      <c r="BQ529" s="12">
        <f>IFERROR((SUMIFS('OP Units'!L:L,'OP Units'!$A:$A,$D529)-SUMIFS('Forecast Data'!$H:$H,'Forecast Data'!$C:$C,BQ$6,'Forecast Data'!$B:$B,$D529))/SUMIFS('Forecast Data'!$H:$H,'Forecast Data'!$C:$C,BQ$6,'Forecast Data'!$B:$B,$D529),"")</f>
        <v>0.19592263460533194</v>
      </c>
      <c r="BR529" s="12">
        <f>IFERROR((SUMIFS('OP Units'!M:M,'OP Units'!$A:$A,$D529)-SUMIFS('Forecast Data'!$H:$H,'Forecast Data'!$C:$C,BR$6,'Forecast Data'!$B:$B,$D529))/SUMIFS('Forecast Data'!$H:$H,'Forecast Data'!$C:$C,BR$6,'Forecast Data'!$B:$B,$D529),"")</f>
        <v>0.1029964182755307</v>
      </c>
      <c r="BS529" s="12">
        <f>IFERROR((SUMIFS('OP Units'!N:N,'OP Units'!$A:$A,$D529)-SUMIFS('Forecast Data'!$H:$H,'Forecast Data'!$C:$C,BS$6,'Forecast Data'!$B:$B,$D529))/SUMIFS('Forecast Data'!$H:$H,'Forecast Data'!$C:$C,BS$6,'Forecast Data'!$B:$B,$D529),"")</f>
        <v>0.40291771620486988</v>
      </c>
      <c r="BT529" s="12">
        <f>IFERROR((SUMIFS('OP Units'!O:O,'OP Units'!$A:$A,$D529)-SUMIFS('Forecast Data'!$H:$H,'Forecast Data'!$C:$C,BT$6,'Forecast Data'!$B:$B,$D529))/SUMIFS('Forecast Data'!$H:$H,'Forecast Data'!$C:$C,BT$6,'Forecast Data'!$B:$B,$D529),"")</f>
        <v>0.39501815248083905</v>
      </c>
      <c r="BU529" s="12">
        <f>IFERROR((SUMIFS('OP Units'!P:P,'OP Units'!$A:$A,$D529)-SUMIFS('Forecast Data'!$H:$H,'Forecast Data'!$C:$C,BU$6,'Forecast Data'!$B:$B,$D529))/SUMIFS('Forecast Data'!$H:$H,'Forecast Data'!$C:$C,BU$6,'Forecast Data'!$B:$B,$D529),"")</f>
        <v>0.37952646239554316</v>
      </c>
      <c r="BV529" s="12"/>
      <c r="BW529" s="11">
        <f>(SUMIFS('Forecast Data'!H:H,'Forecast Data'!B:B,D529,'Forecast Data'!C:C,BK$6)+SUMIFS('Forecast Data'!H:H,'Forecast Data'!B:B,D529,'Forecast Data'!C:C,BL$6)+SUMIFS('Forecast Data'!H:H,'Forecast Data'!B:B,D529,'Forecast Data'!C:C,BM$6)+SUMIFS('Forecast Data'!H:H,'Forecast Data'!B:B,D529,'Forecast Data'!C:C,BN$6)+SUMIFS('Forecast Data'!H:H,'Forecast Data'!B:B,D529,'Forecast Data'!C:C,BO$6)+SUMIFS('Forecast Data'!H:H,'Forecast Data'!B:B,D529,'Forecast Data'!C:C,BP$6)+SUMIFS('Forecast Data'!H:H,'Forecast Data'!B:B,D529,'Forecast Data'!C:C,BQ$6)+SUMIFS('Forecast Data'!H:H,'Forecast Data'!B:B,D529,'Forecast Data'!C:C,BJ$6))/8</f>
        <v>10914.125</v>
      </c>
      <c r="BX529" s="12">
        <f>IFERROR((SUM(W529:AD529)-(SUMIFS('Forecast Data'!H:H,'Forecast Data'!B:B,B529,'Forecast Data'!C:C,BJ$6)+SUMIFS('Forecast Data'!H:H,'Forecast Data'!B:B,B529,'Forecast Data'!C:C,BK$6)+SUMIFS('Forecast Data'!H:H,'Forecast Data'!B:B,B529,'Forecast Data'!C:C,BL$6)+SUMIFS('Forecast Data'!H:H,'Forecast Data'!B:B,B529,'Forecast Data'!C:C,BM$6)+SUMIFS('Forecast Data'!H:H,'Forecast Data'!B:B,B529,'Forecast Data'!C:C,BN$6)+SUMIFS('Forecast Data'!H:H,'Forecast Data'!B:B,B529,'Forecast Data'!C:C,BO$6)+SUMIFS('Forecast Data'!H:H,'Forecast Data'!B:B,B529,'Forecast Data'!C:C,BP$6)+SUMIFS('Forecast Data'!H:H,'Forecast Data'!B:B,B529,'Forecast Data'!C:C,BQ$6)))/(SUMIFS('Forecast Data'!H:H,'Forecast Data'!B:B,B529,'Forecast Data'!C:C,BJ$6)+SUMIFS('Forecast Data'!H:H,'Forecast Data'!B:B,B529,'Forecast Data'!C:C,BK$6)+SUMIFS('Forecast Data'!H:H,'Forecast Data'!B:B,B529,'Forecast Data'!C:C,BL$6)+SUMIFS('Forecast Data'!H:H,'Forecast Data'!B:B,B529,'Forecast Data'!C:C,BM$6)+SUMIFS('Forecast Data'!H:H,'Forecast Data'!B:B,B529,'Forecast Data'!C:C,BN$6)+SUMIFS('Forecast Data'!H:H,'Forecast Data'!B:B,B529,'Forecast Data'!C:C,BO$6)+SUMIFS('Forecast Data'!H:H,'Forecast Data'!B:B,B529,'Forecast Data'!C:C,BP$6)+SUMIFS('Forecast Data'!H:H,'Forecast Data'!B:B,B529,'Forecast Data'!C:C,BQ$6)),"")</f>
        <v>0.38647165943215789</v>
      </c>
      <c r="BY529" s="12">
        <f t="shared" si="89"/>
        <v>6.5421181457908078E-3</v>
      </c>
      <c r="BZ529" s="16">
        <f t="shared" si="90"/>
        <v>3.4684572853119111E-3</v>
      </c>
      <c r="CA529" s="13">
        <f t="shared" si="91"/>
        <v>0.30736608604788968</v>
      </c>
      <c r="CB529" s="12">
        <f t="shared" si="92"/>
        <v>3.0736608604788967E-3</v>
      </c>
      <c r="CC529" s="12"/>
      <c r="CD529" s="11">
        <f>(SUMIFS('Forecast Data'!H:H,'Forecast Data'!B:B,D529,'Forecast Data'!C:C,BK$6)+SUMIFS('Forecast Data'!H:H,'Forecast Data'!B:B,D529,'Forecast Data'!C:C,BL$6)+SUMIFS('Forecast Data'!H:H,'Forecast Data'!B:B,D529,'Forecast Data'!C:C,BM$6)+SUMIFS('Forecast Data'!H:H,'Forecast Data'!B:B,D529,'Forecast Data'!C:C,BJ$6))/4</f>
        <v>9631.75</v>
      </c>
      <c r="CE529" s="12">
        <f>IFERROR((SUM(W529:Z529)-(SUMIFS('Forecast Data'!H:H,'Forecast Data'!B:B,D529,'Forecast Data'!C:C,BJ$6)+SUMIFS('Forecast Data'!H:H,'Forecast Data'!B:B,D529,'Forecast Data'!C:C,BK$6)+SUMIFS('Forecast Data'!H:H,'Forecast Data'!B:B,D529,'Forecast Data'!C:C,BL$6)+SUMIFS('Forecast Data'!H:H,'Forecast Data'!B:B,D529,'Forecast Data'!C:C,BM$6)))/(SUMIFS('Forecast Data'!H:H,'Forecast Data'!B:B,D529,'Forecast Data'!C:C,BJ$6)+SUMIFS('Forecast Data'!H:H,'Forecast Data'!B:B,D529,'Forecast Data'!C:C,BK$6)+SUMIFS('Forecast Data'!H:H,'Forecast Data'!B:B,D529,'Forecast Data'!C:C,BL$6)+SUMIFS('Forecast Data'!H:H,'Forecast Data'!B:B,D529,'Forecast Data'!C:C,BM$6)),"")</f>
        <v>0.57546655592182105</v>
      </c>
      <c r="CF529" s="12">
        <f t="shared" si="93"/>
        <v>6.5421181457908078E-3</v>
      </c>
      <c r="CG529" s="12">
        <f t="shared" si="94"/>
        <v>4.6469628124260979E-3</v>
      </c>
      <c r="CH529" s="13">
        <f t="shared" si="95"/>
        <v>0.18951553333647098</v>
      </c>
      <c r="CI529" s="13"/>
    </row>
    <row r="530" spans="1:87" ht="13.2">
      <c r="A530" s="1"/>
      <c r="B530" t="str">
        <f t="shared" si="96"/>
        <v>Dr. Emil</v>
      </c>
      <c r="C530" t="s">
        <v>44</v>
      </c>
      <c r="D530" t="s">
        <v>562</v>
      </c>
      <c r="E530" s="11">
        <f>SUMIFS('Fin Data'!F:F,'Fin Data'!A:A,D530)</f>
        <v>980</v>
      </c>
      <c r="F530" s="11">
        <f>SUMIFS('Fin Data with 6 week hist'!I:I,'Fin Data with 6 week hist'!$A:$A,$D530)</f>
        <v>3725</v>
      </c>
      <c r="G530" s="11">
        <f>SUMIFS('Fin Data with 6 week hist'!J:J,'Fin Data with 6 week hist'!$A:$A,$D530)</f>
        <v>3177</v>
      </c>
      <c r="H530" s="11">
        <f>SUMIFS('Fin Data with 6 week hist'!K:K,'Fin Data with 6 week hist'!$A:$A,$D530)+SUMIFS('Unit Cancellations'!D:D,'Unit Cancellations'!$B:$B,$D530)</f>
        <v>3084</v>
      </c>
      <c r="I530" s="11">
        <f>SUMIFS('Fin Data with 6 week hist'!L:L,'Fin Data with 6 week hist'!$A:$A,$D530)+SUMIFS('Unit Cancellations'!E:E,'Unit Cancellations'!$B:$B,$D530)</f>
        <v>2926</v>
      </c>
      <c r="J530" s="11">
        <f>SUMIFS('Fin Data with 6 week hist'!M:M,'Fin Data with 6 week hist'!$A:$A,$D530)+SUMIFS('Unit Cancellations'!F:F,'Unit Cancellations'!$B:$B,$D530)</f>
        <v>2874</v>
      </c>
      <c r="K530" s="11">
        <f>SUMIFS('Fin Data with 6 week hist'!N:N,'Fin Data with 6 week hist'!$A:$A,$D530)+SUMIFS('Unit Cancellations'!G:G,'Unit Cancellations'!$B:$B,$D530)</f>
        <v>3036</v>
      </c>
      <c r="L530" s="11">
        <f>SUMIFS('Fin Data'!AN:AN,'Fin Data'!A:A,D530)</f>
        <v>3136.8333333333335</v>
      </c>
      <c r="M530" s="12">
        <f>IFERROR(SUMIFS('Fin Data'!AO:AO,'Fin Data'!A:A,D530),"")</f>
        <v>2.2008503401360544</v>
      </c>
      <c r="N530" s="1"/>
      <c r="O530" s="11">
        <f t="shared" si="84"/>
        <v>3632</v>
      </c>
      <c r="P530" s="12">
        <f t="shared" si="85"/>
        <v>0.10344827586206896</v>
      </c>
      <c r="Q530" s="1"/>
      <c r="R530" s="11">
        <f t="shared" si="86"/>
        <v>2789.625</v>
      </c>
      <c r="S530" s="12">
        <f t="shared" si="87"/>
        <v>-0.22112867762537955</v>
      </c>
      <c r="T530" s="11">
        <f t="shared" si="88"/>
        <v>0</v>
      </c>
      <c r="U530" s="1" t="e">
        <f t="shared" si="83"/>
        <v>#REF!</v>
      </c>
      <c r="V530" s="1"/>
      <c r="W530" s="11">
        <f>SUMIFS('Forecast Data'!$D:$D,'Forecast Data'!$C:$C,W$6,'Forecast Data'!$B:$B,$D530)</f>
        <v>3661</v>
      </c>
      <c r="X530" s="11">
        <f>SUMIFS('Forecast Data'!$D:$D,'Forecast Data'!$C:$C,X$6,'Forecast Data'!$B:$B,$D530)</f>
        <v>3654</v>
      </c>
      <c r="Y530" s="11">
        <f>SUMIFS('Forecast Data'!$D:$D,'Forecast Data'!$C:$C,Y$6,'Forecast Data'!$B:$B,$D530)</f>
        <v>3610</v>
      </c>
      <c r="Z530" s="11">
        <f>SUMIFS('Forecast Data'!$D:$D,'Forecast Data'!$C:$C,Z$6,'Forecast Data'!$B:$B,$D530)</f>
        <v>3603</v>
      </c>
      <c r="AA530" s="11">
        <f>SUMIFS('Forecast Data'!$D:$D,'Forecast Data'!$C:$C,AA$6,'Forecast Data'!$B:$B,$D530)</f>
        <v>3605</v>
      </c>
      <c r="AB530" s="11">
        <f>SUMIFS('Forecast Data'!$D:$D,'Forecast Data'!$C:$C,AB$6,'Forecast Data'!$B:$B,$D530)</f>
        <v>3660</v>
      </c>
      <c r="AC530" s="11">
        <f>SUMIFS('Forecast Data'!$D:$D,'Forecast Data'!$C:$C,AC$6,'Forecast Data'!$B:$B,$D530)</f>
        <v>524</v>
      </c>
      <c r="AD530" s="11">
        <f>SUMIFS('Forecast Data'!$D:$D,'Forecast Data'!$C:$C,AD$6,'Forecast Data'!$B:$B,$D530)</f>
        <v>0</v>
      </c>
      <c r="AE530" s="11">
        <f>SUMIFS('Forecast Data'!$D:$D,'Forecast Data'!$C:$C,AE$6,'Forecast Data'!$B:$B,$D530)</f>
        <v>0</v>
      </c>
      <c r="AF530" s="11">
        <f>SUMIFS('Forecast Data'!$D:$D,'Forecast Data'!$C:$C,AF$6,'Forecast Data'!$B:$B,$D530)</f>
        <v>0</v>
      </c>
      <c r="AG530" s="11">
        <f>SUMIFS('Forecast Data'!$D:$D,'Forecast Data'!$C:$C,AG$6,'Forecast Data'!$B:$B,$D530)</f>
        <v>0</v>
      </c>
      <c r="AH530" s="11">
        <f>SUMIFS('Forecast Data'!$D:$D,'Forecast Data'!$C:$C,AH$6,'Forecast Data'!$B:$B,$D530)</f>
        <v>0</v>
      </c>
      <c r="AI530" s="1"/>
      <c r="AJ530" s="12">
        <f>IF(SUMIFS('Forecast Data'!$E:$E,'Forecast Data'!$C:$C,AJ$6,'Forecast Data'!$B:$B,$D530)=0,"",SUMIFS('Forecast Data'!$E:$E,'Forecast Data'!$C:$C,AJ$6,'Forecast Data'!$B:$B,$D530))</f>
        <v>0.38</v>
      </c>
      <c r="AK530" s="12">
        <f>IF(SUMIFS('Forecast Data'!$E:$E,'Forecast Data'!$C:$C,AK$6,'Forecast Data'!$B:$B,$D530)=0,"",SUMIFS('Forecast Data'!$E:$E,'Forecast Data'!$C:$C,AK$6,'Forecast Data'!$B:$B,$D530))</f>
        <v>0.18</v>
      </c>
      <c r="AL530" s="12">
        <f>IF(SUMIFS('Forecast Data'!$E:$E,'Forecast Data'!$C:$C,AL$6,'Forecast Data'!$B:$B,$D530)=0,"",SUMIFS('Forecast Data'!$E:$E,'Forecast Data'!$C:$C,AL$6,'Forecast Data'!$B:$B,$D530))</f>
        <v>0.17</v>
      </c>
      <c r="AM530" s="12">
        <f>IF(SUMIFS('Forecast Data'!$E:$E,'Forecast Data'!$C:$C,AM$6,'Forecast Data'!$B:$B,$D530)=0,"",SUMIFS('Forecast Data'!$E:$E,'Forecast Data'!$C:$C,AM$6,'Forecast Data'!$B:$B,$D530))</f>
        <v>-0.17</v>
      </c>
      <c r="AN530" s="12">
        <f>IF(SUMIFS('Forecast Data'!$E:$E,'Forecast Data'!$C:$C,AN$6,'Forecast Data'!$B:$B,$D530)=0,"",SUMIFS('Forecast Data'!$E:$E,'Forecast Data'!$C:$C,AN$6,'Forecast Data'!$B:$B,$D530))</f>
        <v>-0.08</v>
      </c>
      <c r="AO530" s="12">
        <f>IF(SUMIFS('Forecast Data'!$E:$E,'Forecast Data'!$C:$C,AO$6,'Forecast Data'!$B:$B,$D530)=0,"",SUMIFS('Forecast Data'!$E:$E,'Forecast Data'!$C:$C,AO$6,'Forecast Data'!$B:$B,$D530))</f>
        <v>-0.08</v>
      </c>
      <c r="AP530" s="12">
        <f>IF(SUMIFS('Forecast Data'!$E:$E,'Forecast Data'!$C:$C,AP$6,'Forecast Data'!$B:$B,$D530)=0,"",SUMIFS('Forecast Data'!$E:$E,'Forecast Data'!$C:$C,AP$6,'Forecast Data'!$B:$B,$D530))</f>
        <v>-0.86</v>
      </c>
      <c r="AQ530" s="12">
        <f>IF(SUMIFS('Forecast Data'!$E:$E,'Forecast Data'!$C:$C,AQ$6,'Forecast Data'!$B:$B,$D530)=0,"",SUMIFS('Forecast Data'!$E:$E,'Forecast Data'!$C:$C,AQ$6,'Forecast Data'!$B:$B,$D530))</f>
        <v>-1</v>
      </c>
      <c r="AR530" s="12">
        <f>IF(SUMIFS('Forecast Data'!$E:$E,'Forecast Data'!$C:$C,AR$6,'Forecast Data'!$B:$B,$D530)=0,"",SUMIFS('Forecast Data'!$E:$E,'Forecast Data'!$C:$C,AR$6,'Forecast Data'!$B:$B,$D530))</f>
        <v>-1</v>
      </c>
      <c r="AS530" s="12">
        <f>IF(SUMIFS('Forecast Data'!$E:$E,'Forecast Data'!$C:$C,AS$6,'Forecast Data'!$B:$B,$D530)=0,"",SUMIFS('Forecast Data'!$E:$E,'Forecast Data'!$C:$C,AS$6,'Forecast Data'!$B:$B,$D530))</f>
        <v>-1</v>
      </c>
      <c r="AT530" s="12">
        <f>IF(SUMIFS('Forecast Data'!$E:$E,'Forecast Data'!$C:$C,AT$6,'Forecast Data'!$B:$B,$D530)=0,"",SUMIFS('Forecast Data'!$E:$E,'Forecast Data'!$C:$C,AT$6,'Forecast Data'!$B:$B,$D530))</f>
        <v>-1</v>
      </c>
      <c r="AU530" s="12">
        <f>IF(SUMIFS('Forecast Data'!$E:$E,'Forecast Data'!$C:$C,AU$6,'Forecast Data'!$B:$B,$D530)=0,"",SUMIFS('Forecast Data'!$E:$E,'Forecast Data'!$C:$C,AU$6,'Forecast Data'!$B:$B,$D530))</f>
        <v>-1</v>
      </c>
      <c r="AV530" s="1"/>
      <c r="AW530" s="11">
        <f>SUMIFS('OP Units'!E:E,'OP Units'!$A:$A,$D530)</f>
        <v>0</v>
      </c>
      <c r="AX530" s="11">
        <f>SUMIFS('OP Units'!F:F,'OP Units'!$A:$A,$D530)</f>
        <v>0</v>
      </c>
      <c r="AY530" s="11">
        <f>SUMIFS('OP Units'!G:G,'OP Units'!$A:$A,$D530)</f>
        <v>0</v>
      </c>
      <c r="AZ530" s="11">
        <f>SUMIFS('OP Units'!H:H,'OP Units'!$A:$A,$D530)</f>
        <v>0</v>
      </c>
      <c r="BA530" s="11">
        <f>SUMIFS('OP Units'!I:I,'OP Units'!$A:$A,$D530)</f>
        <v>0</v>
      </c>
      <c r="BB530" s="11">
        <f>SUMIFS('OP Units'!J:J,'OP Units'!$A:$A,$D530)</f>
        <v>0</v>
      </c>
      <c r="BC530" s="11">
        <f>SUMIFS('OP Units'!K:K,'OP Units'!$A:$A,$D530)</f>
        <v>0</v>
      </c>
      <c r="BD530" s="11">
        <f>SUMIFS('OP Units'!L:L,'OP Units'!$A:$A,$D530)</f>
        <v>0</v>
      </c>
      <c r="BE530" s="11">
        <f>SUMIFS('OP Units'!M:M,'OP Units'!$A:$A,$D530)</f>
        <v>0</v>
      </c>
      <c r="BF530" s="11">
        <f>SUMIFS('OP Units'!N:N,'OP Units'!$A:$A,$D530)</f>
        <v>0</v>
      </c>
      <c r="BG530" s="11">
        <f>SUMIFS('OP Units'!O:O,'OP Units'!$A:$A,$D530)</f>
        <v>0</v>
      </c>
      <c r="BH530" s="11">
        <f>SUMIFS('OP Units'!P:P,'OP Units'!$A:$A,$D530)</f>
        <v>0</v>
      </c>
      <c r="BI530" s="1"/>
      <c r="BJ530" s="12">
        <f>IFERROR((SUMIFS('OP Units'!E:E,'OP Units'!$A:$A,$D530)-SUMIFS('Forecast Data'!$H:$H,'Forecast Data'!$C:$C,BJ$6,'Forecast Data'!$B:$B,$D530))/SUMIFS('Forecast Data'!$H:$H,'Forecast Data'!$C:$C,BJ$6,'Forecast Data'!$B:$B,$D530),"")</f>
        <v>-1</v>
      </c>
      <c r="BK530" s="12">
        <f>IFERROR((SUMIFS('OP Units'!F:F,'OP Units'!$A:$A,$D530)-SUMIFS('Forecast Data'!$H:$H,'Forecast Data'!$C:$C,BK$6,'Forecast Data'!$B:$B,$D530))/SUMIFS('Forecast Data'!$H:$H,'Forecast Data'!$C:$C,BK$6,'Forecast Data'!$B:$B,$D530),"")</f>
        <v>-1</v>
      </c>
      <c r="BL530" s="12">
        <f>IFERROR((SUMIFS('OP Units'!G:G,'OP Units'!$A:$A,$D530)-SUMIFS('Forecast Data'!$H:$H,'Forecast Data'!$C:$C,BL$6,'Forecast Data'!$B:$B,$D530))/SUMIFS('Forecast Data'!$H:$H,'Forecast Data'!$C:$C,BL$6,'Forecast Data'!$B:$B,$D530),"")</f>
        <v>-1</v>
      </c>
      <c r="BM530" s="12">
        <f>IFERROR((SUMIFS('OP Units'!H:H,'OP Units'!$A:$A,$D530)-SUMIFS('Forecast Data'!$H:$H,'Forecast Data'!$C:$C,BM$6,'Forecast Data'!$B:$B,$D530))/SUMIFS('Forecast Data'!$H:$H,'Forecast Data'!$C:$C,BM$6,'Forecast Data'!$B:$B,$D530),"")</f>
        <v>-1</v>
      </c>
      <c r="BN530" s="12">
        <f>IFERROR((SUMIFS('OP Units'!I:I,'OP Units'!$A:$A,$D530)-SUMIFS('Forecast Data'!$H:$H,'Forecast Data'!$C:$C,BN$6,'Forecast Data'!$B:$B,$D530))/SUMIFS('Forecast Data'!$H:$H,'Forecast Data'!$C:$C,BN$6,'Forecast Data'!$B:$B,$D530),"")</f>
        <v>-1</v>
      </c>
      <c r="BO530" s="12">
        <f>IFERROR((SUMIFS('OP Units'!J:J,'OP Units'!$A:$A,$D530)-SUMIFS('Forecast Data'!$H:$H,'Forecast Data'!$C:$C,BO$6,'Forecast Data'!$B:$B,$D530))/SUMIFS('Forecast Data'!$H:$H,'Forecast Data'!$C:$C,BO$6,'Forecast Data'!$B:$B,$D530),"")</f>
        <v>-1</v>
      </c>
      <c r="BP530" s="12">
        <f>IFERROR((SUMIFS('OP Units'!K:K,'OP Units'!$A:$A,$D530)-SUMIFS('Forecast Data'!$H:$H,'Forecast Data'!$C:$C,BP$6,'Forecast Data'!$B:$B,$D530))/SUMIFS('Forecast Data'!$H:$H,'Forecast Data'!$C:$C,BP$6,'Forecast Data'!$B:$B,$D530),"")</f>
        <v>-1</v>
      </c>
      <c r="BQ530" s="12">
        <f>IFERROR((SUMIFS('OP Units'!L:L,'OP Units'!$A:$A,$D530)-SUMIFS('Forecast Data'!$H:$H,'Forecast Data'!$C:$C,BQ$6,'Forecast Data'!$B:$B,$D530))/SUMIFS('Forecast Data'!$H:$H,'Forecast Data'!$C:$C,BQ$6,'Forecast Data'!$B:$B,$D530),"")</f>
        <v>-1</v>
      </c>
      <c r="BR530" s="12">
        <f>IFERROR((SUMIFS('OP Units'!M:M,'OP Units'!$A:$A,$D530)-SUMIFS('Forecast Data'!$H:$H,'Forecast Data'!$C:$C,BR$6,'Forecast Data'!$B:$B,$D530))/SUMIFS('Forecast Data'!$H:$H,'Forecast Data'!$C:$C,BR$6,'Forecast Data'!$B:$B,$D530),"")</f>
        <v>-1</v>
      </c>
      <c r="BS530" s="12">
        <f>IFERROR((SUMIFS('OP Units'!N:N,'OP Units'!$A:$A,$D530)-SUMIFS('Forecast Data'!$H:$H,'Forecast Data'!$C:$C,BS$6,'Forecast Data'!$B:$B,$D530))/SUMIFS('Forecast Data'!$H:$H,'Forecast Data'!$C:$C,BS$6,'Forecast Data'!$B:$B,$D530),"")</f>
        <v>-1</v>
      </c>
      <c r="BT530" s="12">
        <f>IFERROR((SUMIFS('OP Units'!O:O,'OP Units'!$A:$A,$D530)-SUMIFS('Forecast Data'!$H:$H,'Forecast Data'!$C:$C,BT$6,'Forecast Data'!$B:$B,$D530))/SUMIFS('Forecast Data'!$H:$H,'Forecast Data'!$C:$C,BT$6,'Forecast Data'!$B:$B,$D530),"")</f>
        <v>-1</v>
      </c>
      <c r="BU530" s="12">
        <f>IFERROR((SUMIFS('OP Units'!P:P,'OP Units'!$A:$A,$D530)-SUMIFS('Forecast Data'!$H:$H,'Forecast Data'!$C:$C,BU$6,'Forecast Data'!$B:$B,$D530))/SUMIFS('Forecast Data'!$H:$H,'Forecast Data'!$C:$C,BU$6,'Forecast Data'!$B:$B,$D530),"")</f>
        <v>-1</v>
      </c>
      <c r="BV530" s="12"/>
      <c r="BW530" s="11">
        <f>(SUMIFS('Forecast Data'!H:H,'Forecast Data'!B:B,D530,'Forecast Data'!C:C,BK$6)+SUMIFS('Forecast Data'!H:H,'Forecast Data'!B:B,D530,'Forecast Data'!C:C,BL$6)+SUMIFS('Forecast Data'!H:H,'Forecast Data'!B:B,D530,'Forecast Data'!C:C,BM$6)+SUMIFS('Forecast Data'!H:H,'Forecast Data'!B:B,D530,'Forecast Data'!C:C,BN$6)+SUMIFS('Forecast Data'!H:H,'Forecast Data'!B:B,D530,'Forecast Data'!C:C,BO$6)+SUMIFS('Forecast Data'!H:H,'Forecast Data'!B:B,D530,'Forecast Data'!C:C,BP$6)+SUMIFS('Forecast Data'!H:H,'Forecast Data'!B:B,D530,'Forecast Data'!C:C,BQ$6)+SUMIFS('Forecast Data'!H:H,'Forecast Data'!B:B,D530,'Forecast Data'!C:C,BJ$6))/8</f>
        <v>3581.625</v>
      </c>
      <c r="BX530" s="12">
        <f>IFERROR((SUM(W530:AD530)-(SUMIFS('Forecast Data'!H:H,'Forecast Data'!B:B,B530,'Forecast Data'!C:C,BJ$6)+SUMIFS('Forecast Data'!H:H,'Forecast Data'!B:B,B530,'Forecast Data'!C:C,BK$6)+SUMIFS('Forecast Data'!H:H,'Forecast Data'!B:B,B530,'Forecast Data'!C:C,BL$6)+SUMIFS('Forecast Data'!H:H,'Forecast Data'!B:B,B530,'Forecast Data'!C:C,BM$6)+SUMIFS('Forecast Data'!H:H,'Forecast Data'!B:B,B530,'Forecast Data'!C:C,BN$6)+SUMIFS('Forecast Data'!H:H,'Forecast Data'!B:B,B530,'Forecast Data'!C:C,BO$6)+SUMIFS('Forecast Data'!H:H,'Forecast Data'!B:B,B530,'Forecast Data'!C:C,BP$6)+SUMIFS('Forecast Data'!H:H,'Forecast Data'!B:B,B530,'Forecast Data'!C:C,BQ$6)))/(SUMIFS('Forecast Data'!H:H,'Forecast Data'!B:B,B530,'Forecast Data'!C:C,BJ$6)+SUMIFS('Forecast Data'!H:H,'Forecast Data'!B:B,B530,'Forecast Data'!C:C,BK$6)+SUMIFS('Forecast Data'!H:H,'Forecast Data'!B:B,B530,'Forecast Data'!C:C,BL$6)+SUMIFS('Forecast Data'!H:H,'Forecast Data'!B:B,B530,'Forecast Data'!C:C,BM$6)+SUMIFS('Forecast Data'!H:H,'Forecast Data'!B:B,B530,'Forecast Data'!C:C,BN$6)+SUMIFS('Forecast Data'!H:H,'Forecast Data'!B:B,B530,'Forecast Data'!C:C,BO$6)+SUMIFS('Forecast Data'!H:H,'Forecast Data'!B:B,B530,'Forecast Data'!C:C,BP$6)+SUMIFS('Forecast Data'!H:H,'Forecast Data'!B:B,B530,'Forecast Data'!C:C,BQ$6)),"")</f>
        <v>-0.22112867762537955</v>
      </c>
      <c r="BY530" s="12">
        <f t="shared" si="89"/>
        <v>1.8443978677329712E-3</v>
      </c>
      <c r="BZ530" s="16">
        <f t="shared" si="90"/>
        <v>-6.5126082739853822E-4</v>
      </c>
      <c r="CA530" s="13">
        <f t="shared" si="91"/>
        <v>0.24956586951315091</v>
      </c>
      <c r="CB530" s="12">
        <f t="shared" si="92"/>
        <v>2.4956586951315092E-3</v>
      </c>
      <c r="CC530" s="12"/>
      <c r="CD530" s="11">
        <f>(SUMIFS('Forecast Data'!H:H,'Forecast Data'!B:B,D530,'Forecast Data'!C:C,BK$6)+SUMIFS('Forecast Data'!H:H,'Forecast Data'!B:B,D530,'Forecast Data'!C:C,BL$6)+SUMIFS('Forecast Data'!H:H,'Forecast Data'!B:B,D530,'Forecast Data'!C:C,BM$6)+SUMIFS('Forecast Data'!H:H,'Forecast Data'!B:B,D530,'Forecast Data'!C:C,BJ$6))/4</f>
        <v>3291.5</v>
      </c>
      <c r="CE530" s="12">
        <f>IFERROR((SUM(W530:Z530)-(SUMIFS('Forecast Data'!H:H,'Forecast Data'!B:B,D530,'Forecast Data'!C:C,BJ$6)+SUMIFS('Forecast Data'!H:H,'Forecast Data'!B:B,D530,'Forecast Data'!C:C,BK$6)+SUMIFS('Forecast Data'!H:H,'Forecast Data'!B:B,D530,'Forecast Data'!C:C,BL$6)+SUMIFS('Forecast Data'!H:H,'Forecast Data'!B:B,D530,'Forecast Data'!C:C,BM$6)))/(SUMIFS('Forecast Data'!H:H,'Forecast Data'!B:B,D530,'Forecast Data'!C:C,BJ$6)+SUMIFS('Forecast Data'!H:H,'Forecast Data'!B:B,D530,'Forecast Data'!C:C,BK$6)+SUMIFS('Forecast Data'!H:H,'Forecast Data'!B:B,D530,'Forecast Data'!C:C,BL$6)+SUMIFS('Forecast Data'!H:H,'Forecast Data'!B:B,D530,'Forecast Data'!C:C,BM$6)),"")</f>
        <v>0.10344827586206896</v>
      </c>
      <c r="CF530" s="12">
        <f t="shared" si="93"/>
        <v>1.8443978677329712E-3</v>
      </c>
      <c r="CG530" s="12">
        <f t="shared" si="94"/>
        <v>2.854703599532879E-4</v>
      </c>
      <c r="CH530" s="13">
        <f t="shared" si="95"/>
        <v>0.15589275077796833</v>
      </c>
      <c r="CI530" s="13"/>
    </row>
    <row r="531" spans="1:87" ht="13.2">
      <c r="A531" s="1"/>
      <c r="B531" t="str">
        <f t="shared" si="96"/>
        <v>Corkcicle</v>
      </c>
      <c r="C531" t="s">
        <v>44</v>
      </c>
      <c r="D531" t="s">
        <v>563</v>
      </c>
      <c r="E531" s="11">
        <f>SUMIFS('Fin Data'!F:F,'Fin Data'!A:A,D531)</f>
        <v>306</v>
      </c>
      <c r="F531" s="11">
        <f>SUMIFS('Fin Data with 6 week hist'!I:I,'Fin Data with 6 week hist'!$A:$A,$D531)</f>
        <v>1785</v>
      </c>
      <c r="G531" s="11">
        <f>SUMIFS('Fin Data with 6 week hist'!J:J,'Fin Data with 6 week hist'!$A:$A,$D531)</f>
        <v>1451</v>
      </c>
      <c r="H531" s="11">
        <f>SUMIFS('Fin Data with 6 week hist'!K:K,'Fin Data with 6 week hist'!$A:$A,$D531)+SUMIFS('Unit Cancellations'!D:D,'Unit Cancellations'!$B:$B,$D531)</f>
        <v>1543</v>
      </c>
      <c r="I531" s="11">
        <f>SUMIFS('Fin Data with 6 week hist'!L:L,'Fin Data with 6 week hist'!$A:$A,$D531)+SUMIFS('Unit Cancellations'!E:E,'Unit Cancellations'!$B:$B,$D531)</f>
        <v>1401</v>
      </c>
      <c r="J531" s="11">
        <f>SUMIFS('Fin Data with 6 week hist'!M:M,'Fin Data with 6 week hist'!$A:$A,$D531)+SUMIFS('Unit Cancellations'!F:F,'Unit Cancellations'!$B:$B,$D531)</f>
        <v>1076</v>
      </c>
      <c r="K531" s="11">
        <f>SUMIFS('Fin Data with 6 week hist'!N:N,'Fin Data with 6 week hist'!$A:$A,$D531)+SUMIFS('Unit Cancellations'!G:G,'Unit Cancellations'!$B:$B,$D531)</f>
        <v>1010</v>
      </c>
      <c r="L531" s="11">
        <f>SUMIFS('Fin Data'!AN:AN,'Fin Data'!A:A,D531)</f>
        <v>1378</v>
      </c>
      <c r="M531" s="12">
        <f>IFERROR(SUMIFS('Fin Data'!AO:AO,'Fin Data'!A:A,D531),"")</f>
        <v>3.5032679738562091</v>
      </c>
      <c r="N531" s="1"/>
      <c r="O531" s="11">
        <f t="shared" si="84"/>
        <v>321.5</v>
      </c>
      <c r="P531" s="12">
        <f t="shared" si="85"/>
        <v>-0.75989544436146383</v>
      </c>
      <c r="Q531" s="1"/>
      <c r="R531" s="11">
        <f t="shared" si="86"/>
        <v>160.75</v>
      </c>
      <c r="S531" s="12">
        <f t="shared" si="87"/>
        <v>-0.90728858770095888</v>
      </c>
      <c r="T531" s="11">
        <f t="shared" si="88"/>
        <v>2946.25</v>
      </c>
      <c r="U531" s="1" t="e">
        <f t="shared" si="83"/>
        <v>#REF!</v>
      </c>
      <c r="V531" s="1"/>
      <c r="W531" s="11">
        <f>SUMIFS('Forecast Data'!$D:$D,'Forecast Data'!$C:$C,W$6,'Forecast Data'!$B:$B,$D531)</f>
        <v>1126</v>
      </c>
      <c r="X531" s="11">
        <f>SUMIFS('Forecast Data'!$D:$D,'Forecast Data'!$C:$C,X$6,'Forecast Data'!$B:$B,$D531)</f>
        <v>160</v>
      </c>
      <c r="Y531" s="11">
        <f>SUMIFS('Forecast Data'!$D:$D,'Forecast Data'!$C:$C,Y$6,'Forecast Data'!$B:$B,$D531)</f>
        <v>0</v>
      </c>
      <c r="Z531" s="11">
        <f>SUMIFS('Forecast Data'!$D:$D,'Forecast Data'!$C:$C,Z$6,'Forecast Data'!$B:$B,$D531)</f>
        <v>0</v>
      </c>
      <c r="AA531" s="11">
        <f>SUMIFS('Forecast Data'!$D:$D,'Forecast Data'!$C:$C,AA$6,'Forecast Data'!$B:$B,$D531)</f>
        <v>0</v>
      </c>
      <c r="AB531" s="11">
        <f>SUMIFS('Forecast Data'!$D:$D,'Forecast Data'!$C:$C,AB$6,'Forecast Data'!$B:$B,$D531)</f>
        <v>0</v>
      </c>
      <c r="AC531" s="11">
        <f>SUMIFS('Forecast Data'!$D:$D,'Forecast Data'!$C:$C,AC$6,'Forecast Data'!$B:$B,$D531)</f>
        <v>0</v>
      </c>
      <c r="AD531" s="11">
        <f>SUMIFS('Forecast Data'!$D:$D,'Forecast Data'!$C:$C,AD$6,'Forecast Data'!$B:$B,$D531)</f>
        <v>0</v>
      </c>
      <c r="AE531" s="11">
        <f>SUMIFS('Forecast Data'!$D:$D,'Forecast Data'!$C:$C,AE$6,'Forecast Data'!$B:$B,$D531)</f>
        <v>0</v>
      </c>
      <c r="AF531" s="11">
        <f>SUMIFS('Forecast Data'!$D:$D,'Forecast Data'!$C:$C,AF$6,'Forecast Data'!$B:$B,$D531)</f>
        <v>0</v>
      </c>
      <c r="AG531" s="11">
        <f>SUMIFS('Forecast Data'!$D:$D,'Forecast Data'!$C:$C,AG$6,'Forecast Data'!$B:$B,$D531)</f>
        <v>0</v>
      </c>
      <c r="AH531" s="11">
        <f>SUMIFS('Forecast Data'!$D:$D,'Forecast Data'!$C:$C,AH$6,'Forecast Data'!$B:$B,$D531)</f>
        <v>0</v>
      </c>
      <c r="AI531" s="1"/>
      <c r="AJ531" s="12">
        <f>IF(SUMIFS('Forecast Data'!$E:$E,'Forecast Data'!$C:$C,AJ$6,'Forecast Data'!$B:$B,$D531)=0,"",SUMIFS('Forecast Data'!$E:$E,'Forecast Data'!$C:$C,AJ$6,'Forecast Data'!$B:$B,$D531))</f>
        <v>0.16</v>
      </c>
      <c r="AK531" s="12">
        <f>IF(SUMIFS('Forecast Data'!$E:$E,'Forecast Data'!$C:$C,AK$6,'Forecast Data'!$B:$B,$D531)=0,"",SUMIFS('Forecast Data'!$E:$E,'Forecast Data'!$C:$C,AK$6,'Forecast Data'!$B:$B,$D531))</f>
        <v>-0.87</v>
      </c>
      <c r="AL531" s="12">
        <f>IF(SUMIFS('Forecast Data'!$E:$E,'Forecast Data'!$C:$C,AL$6,'Forecast Data'!$B:$B,$D531)=0,"",SUMIFS('Forecast Data'!$E:$E,'Forecast Data'!$C:$C,AL$6,'Forecast Data'!$B:$B,$D531))</f>
        <v>-1</v>
      </c>
      <c r="AM531" s="12">
        <f>IF(SUMIFS('Forecast Data'!$E:$E,'Forecast Data'!$C:$C,AM$6,'Forecast Data'!$B:$B,$D531)=0,"",SUMIFS('Forecast Data'!$E:$E,'Forecast Data'!$C:$C,AM$6,'Forecast Data'!$B:$B,$D531))</f>
        <v>-1</v>
      </c>
      <c r="AN531" s="12">
        <f>IF(SUMIFS('Forecast Data'!$E:$E,'Forecast Data'!$C:$C,AN$6,'Forecast Data'!$B:$B,$D531)=0,"",SUMIFS('Forecast Data'!$E:$E,'Forecast Data'!$C:$C,AN$6,'Forecast Data'!$B:$B,$D531))</f>
        <v>-1</v>
      </c>
      <c r="AO531" s="12">
        <f>IF(SUMIFS('Forecast Data'!$E:$E,'Forecast Data'!$C:$C,AO$6,'Forecast Data'!$B:$B,$D531)=0,"",SUMIFS('Forecast Data'!$E:$E,'Forecast Data'!$C:$C,AO$6,'Forecast Data'!$B:$B,$D531))</f>
        <v>-1</v>
      </c>
      <c r="AP531" s="12">
        <f>IF(SUMIFS('Forecast Data'!$E:$E,'Forecast Data'!$C:$C,AP$6,'Forecast Data'!$B:$B,$D531)=0,"",SUMIFS('Forecast Data'!$E:$E,'Forecast Data'!$C:$C,AP$6,'Forecast Data'!$B:$B,$D531))</f>
        <v>-1</v>
      </c>
      <c r="AQ531" s="12">
        <f>IF(SUMIFS('Forecast Data'!$E:$E,'Forecast Data'!$C:$C,AQ$6,'Forecast Data'!$B:$B,$D531)=0,"",SUMIFS('Forecast Data'!$E:$E,'Forecast Data'!$C:$C,AQ$6,'Forecast Data'!$B:$B,$D531))</f>
        <v>-1</v>
      </c>
      <c r="AR531" s="12">
        <f>IF(SUMIFS('Forecast Data'!$E:$E,'Forecast Data'!$C:$C,AR$6,'Forecast Data'!$B:$B,$D531)=0,"",SUMIFS('Forecast Data'!$E:$E,'Forecast Data'!$C:$C,AR$6,'Forecast Data'!$B:$B,$D531))</f>
        <v>-1</v>
      </c>
      <c r="AS531" s="12">
        <f>IF(SUMIFS('Forecast Data'!$E:$E,'Forecast Data'!$C:$C,AS$6,'Forecast Data'!$B:$B,$D531)=0,"",SUMIFS('Forecast Data'!$E:$E,'Forecast Data'!$C:$C,AS$6,'Forecast Data'!$B:$B,$D531))</f>
        <v>-1</v>
      </c>
      <c r="AT531" s="12">
        <f>IF(SUMIFS('Forecast Data'!$E:$E,'Forecast Data'!$C:$C,AT$6,'Forecast Data'!$B:$B,$D531)=0,"",SUMIFS('Forecast Data'!$E:$E,'Forecast Data'!$C:$C,AT$6,'Forecast Data'!$B:$B,$D531))</f>
        <v>-1</v>
      </c>
      <c r="AU531" s="12">
        <f>IF(SUMIFS('Forecast Data'!$E:$E,'Forecast Data'!$C:$C,AU$6,'Forecast Data'!$B:$B,$D531)=0,"",SUMIFS('Forecast Data'!$E:$E,'Forecast Data'!$C:$C,AU$6,'Forecast Data'!$B:$B,$D531))</f>
        <v>-1</v>
      </c>
      <c r="AV531" s="1"/>
      <c r="AW531" s="11">
        <f>SUMIFS('OP Units'!E:E,'OP Units'!$A:$A,$D531)</f>
        <v>2894</v>
      </c>
      <c r="AX531" s="11">
        <f>SUMIFS('OP Units'!F:F,'OP Units'!$A:$A,$D531)</f>
        <v>3046</v>
      </c>
      <c r="AY531" s="11">
        <f>SUMIFS('OP Units'!G:G,'OP Units'!$A:$A,$D531)</f>
        <v>3095</v>
      </c>
      <c r="AZ531" s="11">
        <f>SUMIFS('OP Units'!H:H,'OP Units'!$A:$A,$D531)</f>
        <v>3236</v>
      </c>
      <c r="BA531" s="11">
        <f>SUMIFS('OP Units'!I:I,'OP Units'!$A:$A,$D531)</f>
        <v>3286</v>
      </c>
      <c r="BB531" s="11">
        <f>SUMIFS('OP Units'!J:J,'OP Units'!$A:$A,$D531)</f>
        <v>3493</v>
      </c>
      <c r="BC531" s="11">
        <f>SUMIFS('OP Units'!K:K,'OP Units'!$A:$A,$D531)</f>
        <v>1802</v>
      </c>
      <c r="BD531" s="11">
        <f>SUMIFS('OP Units'!L:L,'OP Units'!$A:$A,$D531)</f>
        <v>2718</v>
      </c>
      <c r="BE531" s="11">
        <f>SUMIFS('OP Units'!M:M,'OP Units'!$A:$A,$D531)</f>
        <v>2703</v>
      </c>
      <c r="BF531" s="11">
        <f>SUMIFS('OP Units'!N:N,'OP Units'!$A:$A,$D531)</f>
        <v>3808</v>
      </c>
      <c r="BG531" s="11">
        <f>SUMIFS('OP Units'!O:O,'OP Units'!$A:$A,$D531)</f>
        <v>3677</v>
      </c>
      <c r="BH531" s="11">
        <f>SUMIFS('OP Units'!P:P,'OP Units'!$A:$A,$D531)</f>
        <v>2518</v>
      </c>
      <c r="BI531" s="1"/>
      <c r="BJ531" s="12">
        <f>IFERROR((SUMIFS('OP Units'!E:E,'OP Units'!$A:$A,$D531)-SUMIFS('Forecast Data'!$H:$H,'Forecast Data'!$C:$C,BJ$6,'Forecast Data'!$B:$B,$D531))/SUMIFS('Forecast Data'!$H:$H,'Forecast Data'!$C:$C,BJ$6,'Forecast Data'!$B:$B,$D531),"")</f>
        <v>1.9896694214876034</v>
      </c>
      <c r="BK531" s="12">
        <f>IFERROR((SUMIFS('OP Units'!F:F,'OP Units'!$A:$A,$D531)-SUMIFS('Forecast Data'!$H:$H,'Forecast Data'!$C:$C,BK$6,'Forecast Data'!$B:$B,$D531))/SUMIFS('Forecast Data'!$H:$H,'Forecast Data'!$C:$C,BK$6,'Forecast Data'!$B:$B,$D531),"")</f>
        <v>1.5341098169717138</v>
      </c>
      <c r="BL531" s="12">
        <f>IFERROR((SUMIFS('OP Units'!G:G,'OP Units'!$A:$A,$D531)-SUMIFS('Forecast Data'!$H:$H,'Forecast Data'!$C:$C,BL$6,'Forecast Data'!$B:$B,$D531))/SUMIFS('Forecast Data'!$H:$H,'Forecast Data'!$C:$C,BL$6,'Forecast Data'!$B:$B,$D531),"")</f>
        <v>1.9588910133843211</v>
      </c>
      <c r="BM531" s="12">
        <f>IFERROR((SUMIFS('OP Units'!H:H,'OP Units'!$A:$A,$D531)-SUMIFS('Forecast Data'!$H:$H,'Forecast Data'!$C:$C,BM$6,'Forecast Data'!$B:$B,$D531))/SUMIFS('Forecast Data'!$H:$H,'Forecast Data'!$C:$C,BM$6,'Forecast Data'!$B:$B,$D531),"")</f>
        <v>0.51214953271028041</v>
      </c>
      <c r="BN531" s="12">
        <f>IFERROR((SUMIFS('OP Units'!I:I,'OP Units'!$A:$A,$D531)-SUMIFS('Forecast Data'!$H:$H,'Forecast Data'!$C:$C,BN$6,'Forecast Data'!$B:$B,$D531))/SUMIFS('Forecast Data'!$H:$H,'Forecast Data'!$C:$C,BN$6,'Forecast Data'!$B:$B,$D531),"")</f>
        <v>0.63076923076923075</v>
      </c>
      <c r="BO531" s="12">
        <f>IFERROR((SUMIFS('OP Units'!J:J,'OP Units'!$A:$A,$D531)-SUMIFS('Forecast Data'!$H:$H,'Forecast Data'!$C:$C,BO$6,'Forecast Data'!$B:$B,$D531))/SUMIFS('Forecast Data'!$H:$H,'Forecast Data'!$C:$C,BO$6,'Forecast Data'!$B:$B,$D531),"")</f>
        <v>0.52266782911944198</v>
      </c>
      <c r="BP531" s="12">
        <f>IFERROR((SUMIFS('OP Units'!K:K,'OP Units'!$A:$A,$D531)-SUMIFS('Forecast Data'!$H:$H,'Forecast Data'!$C:$C,BP$6,'Forecast Data'!$B:$B,$D531))/SUMIFS('Forecast Data'!$H:$H,'Forecast Data'!$C:$C,BP$6,'Forecast Data'!$B:$B,$D531),"")</f>
        <v>-0.26508972267536707</v>
      </c>
      <c r="BQ531" s="12">
        <f>IFERROR((SUMIFS('OP Units'!L:L,'OP Units'!$A:$A,$D531)-SUMIFS('Forecast Data'!$H:$H,'Forecast Data'!$C:$C,BQ$6,'Forecast Data'!$B:$B,$D531))/SUMIFS('Forecast Data'!$H:$H,'Forecast Data'!$C:$C,BQ$6,'Forecast Data'!$B:$B,$D531),"")</f>
        <v>0.54960091220068419</v>
      </c>
      <c r="BR531" s="12">
        <f>IFERROR((SUMIFS('OP Units'!M:M,'OP Units'!$A:$A,$D531)-SUMIFS('Forecast Data'!$H:$H,'Forecast Data'!$C:$C,BR$6,'Forecast Data'!$B:$B,$D531))/SUMIFS('Forecast Data'!$H:$H,'Forecast Data'!$C:$C,BR$6,'Forecast Data'!$B:$B,$D531),"")</f>
        <v>0.58440797186400939</v>
      </c>
      <c r="BS531" s="12">
        <f>IFERROR((SUMIFS('OP Units'!N:N,'OP Units'!$A:$A,$D531)-SUMIFS('Forecast Data'!$H:$H,'Forecast Data'!$C:$C,BS$6,'Forecast Data'!$B:$B,$D531))/SUMIFS('Forecast Data'!$H:$H,'Forecast Data'!$C:$C,BS$6,'Forecast Data'!$B:$B,$D531),"")</f>
        <v>1.237367802585194</v>
      </c>
      <c r="BT531" s="12">
        <f>IFERROR((SUMIFS('OP Units'!O:O,'OP Units'!$A:$A,$D531)-SUMIFS('Forecast Data'!$H:$H,'Forecast Data'!$C:$C,BT$6,'Forecast Data'!$B:$B,$D531))/SUMIFS('Forecast Data'!$H:$H,'Forecast Data'!$C:$C,BT$6,'Forecast Data'!$B:$B,$D531),"")</f>
        <v>0.53208333333333335</v>
      </c>
      <c r="BU531" s="12">
        <f>IFERROR((SUMIFS('OP Units'!P:P,'OP Units'!$A:$A,$D531)-SUMIFS('Forecast Data'!$H:$H,'Forecast Data'!$C:$C,BU$6,'Forecast Data'!$B:$B,$D531))/SUMIFS('Forecast Data'!$H:$H,'Forecast Data'!$C:$C,BU$6,'Forecast Data'!$B:$B,$D531),"")</f>
        <v>-0.31594675359956531</v>
      </c>
      <c r="BV531" s="12"/>
      <c r="BW531" s="11">
        <f>(SUMIFS('Forecast Data'!H:H,'Forecast Data'!B:B,D531,'Forecast Data'!C:C,BK$6)+SUMIFS('Forecast Data'!H:H,'Forecast Data'!B:B,D531,'Forecast Data'!C:C,BL$6)+SUMIFS('Forecast Data'!H:H,'Forecast Data'!B:B,D531,'Forecast Data'!C:C,BM$6)+SUMIFS('Forecast Data'!H:H,'Forecast Data'!B:B,D531,'Forecast Data'!C:C,BN$6)+SUMIFS('Forecast Data'!H:H,'Forecast Data'!B:B,D531,'Forecast Data'!C:C,BO$6)+SUMIFS('Forecast Data'!H:H,'Forecast Data'!B:B,D531,'Forecast Data'!C:C,BP$6)+SUMIFS('Forecast Data'!H:H,'Forecast Data'!B:B,D531,'Forecast Data'!C:C,BQ$6)+SUMIFS('Forecast Data'!H:H,'Forecast Data'!B:B,D531,'Forecast Data'!C:C,BJ$6))/8</f>
        <v>1733.875</v>
      </c>
      <c r="BX531" s="12">
        <f>IFERROR((SUM(W531:AD531)-(SUMIFS('Forecast Data'!H:H,'Forecast Data'!B:B,B531,'Forecast Data'!C:C,BJ$6)+SUMIFS('Forecast Data'!H:H,'Forecast Data'!B:B,B531,'Forecast Data'!C:C,BK$6)+SUMIFS('Forecast Data'!H:H,'Forecast Data'!B:B,B531,'Forecast Data'!C:C,BL$6)+SUMIFS('Forecast Data'!H:H,'Forecast Data'!B:B,B531,'Forecast Data'!C:C,BM$6)+SUMIFS('Forecast Data'!H:H,'Forecast Data'!B:B,B531,'Forecast Data'!C:C,BN$6)+SUMIFS('Forecast Data'!H:H,'Forecast Data'!B:B,B531,'Forecast Data'!C:C,BO$6)+SUMIFS('Forecast Data'!H:H,'Forecast Data'!B:B,B531,'Forecast Data'!C:C,BP$6)+SUMIFS('Forecast Data'!H:H,'Forecast Data'!B:B,B531,'Forecast Data'!C:C,BQ$6)))/(SUMIFS('Forecast Data'!H:H,'Forecast Data'!B:B,B531,'Forecast Data'!C:C,BJ$6)+SUMIFS('Forecast Data'!H:H,'Forecast Data'!B:B,B531,'Forecast Data'!C:C,BK$6)+SUMIFS('Forecast Data'!H:H,'Forecast Data'!B:B,B531,'Forecast Data'!C:C,BL$6)+SUMIFS('Forecast Data'!H:H,'Forecast Data'!B:B,B531,'Forecast Data'!C:C,BM$6)+SUMIFS('Forecast Data'!H:H,'Forecast Data'!B:B,B531,'Forecast Data'!C:C,BN$6)+SUMIFS('Forecast Data'!H:H,'Forecast Data'!B:B,B531,'Forecast Data'!C:C,BO$6)+SUMIFS('Forecast Data'!H:H,'Forecast Data'!B:B,B531,'Forecast Data'!C:C,BP$6)+SUMIFS('Forecast Data'!H:H,'Forecast Data'!B:B,B531,'Forecast Data'!C:C,BQ$6)),"")</f>
        <v>-0.90728858770095888</v>
      </c>
      <c r="BY531" s="12">
        <f t="shared" si="89"/>
        <v>9.167117753850917E-4</v>
      </c>
      <c r="BZ531" s="16">
        <f t="shared" si="90"/>
        <v>-1.2935791529057139E-3</v>
      </c>
      <c r="CA531" s="13">
        <f t="shared" si="91"/>
        <v>0.22102909282908056</v>
      </c>
      <c r="CB531" s="12">
        <f t="shared" si="92"/>
        <v>2.2102909282908055E-3</v>
      </c>
      <c r="CC531" s="12"/>
      <c r="CD531" s="11">
        <f>(SUMIFS('Forecast Data'!H:H,'Forecast Data'!B:B,D531,'Forecast Data'!C:C,BK$6)+SUMIFS('Forecast Data'!H:H,'Forecast Data'!B:B,D531,'Forecast Data'!C:C,BL$6)+SUMIFS('Forecast Data'!H:H,'Forecast Data'!B:B,D531,'Forecast Data'!C:C,BM$6)+SUMIFS('Forecast Data'!H:H,'Forecast Data'!B:B,D531,'Forecast Data'!C:C,BJ$6))/4</f>
        <v>1339</v>
      </c>
      <c r="CE531" s="12">
        <f>IFERROR((SUM(W531:Z531)-(SUMIFS('Forecast Data'!H:H,'Forecast Data'!B:B,B531,'Forecast Data'!C:C,BJ$6)+SUMIFS('Forecast Data'!H:H,'Forecast Data'!B:B,B531,'Forecast Data'!C:C,BK$6)+SUMIFS('Forecast Data'!H:H,'Forecast Data'!B:B,B531,'Forecast Data'!C:C,BL$6)+SUMIFS('Forecast Data'!H:H,'Forecast Data'!B:B,B531,'Forecast Data'!C:C,BM$6)))/(SUMIFS('Forecast Data'!H:H,'Forecast Data'!B:B,B531,'Forecast Data'!C:C,BJ$6)+SUMIFS('Forecast Data'!H:H,'Forecast Data'!B:B,B531,'Forecast Data'!C:C,BK$6)+SUMIFS('Forecast Data'!H:H,'Forecast Data'!B:B,B531,'Forecast Data'!C:C,BL$6)+SUMIFS('Forecast Data'!H:H,'Forecast Data'!B:B,B531,'Forecast Data'!C:C,BM$6)),"")</f>
        <v>-0.75989544436146383</v>
      </c>
      <c r="CF531" s="12">
        <f t="shared" si="93"/>
        <v>9.167117753850917E-4</v>
      </c>
      <c r="CG531" s="12">
        <f t="shared" si="94"/>
        <v>-8.5305753671797481E-4</v>
      </c>
      <c r="CH531" s="13">
        <f t="shared" si="95"/>
        <v>0.17697693121030666</v>
      </c>
      <c r="CI531" s="13"/>
    </row>
    <row r="532" spans="1:87" ht="13.2">
      <c r="A532" s="1"/>
      <c r="B532" t="str">
        <f t="shared" si="96"/>
        <v>Feetures</v>
      </c>
      <c r="C532" t="s">
        <v>41</v>
      </c>
      <c r="D532" s="26" t="s">
        <v>564</v>
      </c>
      <c r="E532" s="11">
        <f>SUMIFS('Fin Data'!F:F,'Fin Data'!A:A,D532)</f>
        <v>12193</v>
      </c>
      <c r="F532" s="11">
        <f>SUMIFS('Fin Data with 6 week hist'!I:I,'Fin Data with 6 week hist'!$A:$A,$D532)</f>
        <v>11060</v>
      </c>
      <c r="G532" s="11">
        <f>SUMIFS('Fin Data with 6 week hist'!J:J,'Fin Data with 6 week hist'!$A:$A,$D532)</f>
        <v>11521</v>
      </c>
      <c r="H532" s="11">
        <f>SUMIFS('Fin Data with 6 week hist'!K:K,'Fin Data with 6 week hist'!$A:$A,$D532)+SUMIFS('Unit Cancellations'!D:D,'Unit Cancellations'!$B:$B,$D532)</f>
        <v>11694</v>
      </c>
      <c r="I532" s="11">
        <f>SUMIFS('Fin Data with 6 week hist'!L:L,'Fin Data with 6 week hist'!$A:$A,$D532)+SUMIFS('Unit Cancellations'!E:E,'Unit Cancellations'!$B:$B,$D532)</f>
        <v>13173</v>
      </c>
      <c r="J532" s="11">
        <f>SUMIFS('Fin Data with 6 week hist'!M:M,'Fin Data with 6 week hist'!$A:$A,$D532)+SUMIFS('Unit Cancellations'!F:F,'Unit Cancellations'!$B:$B,$D532)</f>
        <v>13445</v>
      </c>
      <c r="K532" s="11">
        <f>SUMIFS('Fin Data with 6 week hist'!N:N,'Fin Data with 6 week hist'!$A:$A,$D532)+SUMIFS('Unit Cancellations'!G:G,'Unit Cancellations'!$B:$B,$D532)</f>
        <v>12367</v>
      </c>
      <c r="L532" s="11">
        <f>SUMIFS('Fin Data'!AN:AN,'Fin Data'!A:A,D532)</f>
        <v>12210.166666666666</v>
      </c>
      <c r="M532" s="12">
        <f>IFERROR(SUMIFS('Fin Data'!AO:AO,'Fin Data'!A:A,D532),"")</f>
        <v>1.4079116432925498E-3</v>
      </c>
      <c r="N532" s="1"/>
      <c r="O532" s="11">
        <f t="shared" si="84"/>
        <v>11232.75</v>
      </c>
      <c r="P532" s="12">
        <f t="shared" si="85"/>
        <v>-0.21104477611940298</v>
      </c>
      <c r="Q532" s="1"/>
      <c r="R532" s="11">
        <f t="shared" si="86"/>
        <v>11258.375</v>
      </c>
      <c r="S532" s="12">
        <f t="shared" si="87"/>
        <v>-0.2860607982244065</v>
      </c>
      <c r="T532" s="11">
        <f t="shared" si="88"/>
        <v>13275.25</v>
      </c>
      <c r="U532" s="1" t="e">
        <f t="shared" si="83"/>
        <v>#REF!</v>
      </c>
      <c r="V532" s="1"/>
      <c r="W532" s="11">
        <f>SUMIFS('Forecast Data'!$D:$D,'Forecast Data'!$C:$C,W$6,'Forecast Data'!$B:$B,$D532)</f>
        <v>11223</v>
      </c>
      <c r="X532" s="11">
        <f>SUMIFS('Forecast Data'!$D:$D,'Forecast Data'!$C:$C,X$6,'Forecast Data'!$B:$B,$D532)</f>
        <v>11238</v>
      </c>
      <c r="Y532" s="11">
        <f>SUMIFS('Forecast Data'!$D:$D,'Forecast Data'!$C:$C,Y$6,'Forecast Data'!$B:$B,$D532)</f>
        <v>11244</v>
      </c>
      <c r="Z532" s="11">
        <f>SUMIFS('Forecast Data'!$D:$D,'Forecast Data'!$C:$C,Z$6,'Forecast Data'!$B:$B,$D532)</f>
        <v>11226</v>
      </c>
      <c r="AA532" s="11">
        <f>SUMIFS('Forecast Data'!$D:$D,'Forecast Data'!$C:$C,AA$6,'Forecast Data'!$B:$B,$D532)</f>
        <v>11257</v>
      </c>
      <c r="AB532" s="11">
        <f>SUMIFS('Forecast Data'!$D:$D,'Forecast Data'!$C:$C,AB$6,'Forecast Data'!$B:$B,$D532)</f>
        <v>11271</v>
      </c>
      <c r="AC532" s="11">
        <f>SUMIFS('Forecast Data'!$D:$D,'Forecast Data'!$C:$C,AC$6,'Forecast Data'!$B:$B,$D532)</f>
        <v>11303</v>
      </c>
      <c r="AD532" s="11">
        <f>SUMIFS('Forecast Data'!$D:$D,'Forecast Data'!$C:$C,AD$6,'Forecast Data'!$B:$B,$D532)</f>
        <v>11305</v>
      </c>
      <c r="AE532" s="11">
        <f>SUMIFS('Forecast Data'!$D:$D,'Forecast Data'!$C:$C,AE$6,'Forecast Data'!$B:$B,$D532)</f>
        <v>11210</v>
      </c>
      <c r="AF532" s="11">
        <f>SUMIFS('Forecast Data'!$D:$D,'Forecast Data'!$C:$C,AF$6,'Forecast Data'!$B:$B,$D532)</f>
        <v>11191</v>
      </c>
      <c r="AG532" s="11">
        <f>SUMIFS('Forecast Data'!$D:$D,'Forecast Data'!$C:$C,AG$6,'Forecast Data'!$B:$B,$D532)</f>
        <v>11190</v>
      </c>
      <c r="AH532" s="11">
        <f>SUMIFS('Forecast Data'!$D:$D,'Forecast Data'!$C:$C,AH$6,'Forecast Data'!$B:$B,$D532)</f>
        <v>11170</v>
      </c>
      <c r="AI532" s="1"/>
      <c r="AJ532" s="12">
        <f>IF(SUMIFS('Forecast Data'!$E:$E,'Forecast Data'!$C:$C,AJ$6,'Forecast Data'!$B:$B,$D532)=0,"",SUMIFS('Forecast Data'!$E:$E,'Forecast Data'!$C:$C,AJ$6,'Forecast Data'!$B:$B,$D532))</f>
        <v>-0.21</v>
      </c>
      <c r="AK532" s="12">
        <f>IF(SUMIFS('Forecast Data'!$E:$E,'Forecast Data'!$C:$C,AK$6,'Forecast Data'!$B:$B,$D532)=0,"",SUMIFS('Forecast Data'!$E:$E,'Forecast Data'!$C:$C,AK$6,'Forecast Data'!$B:$B,$D532))</f>
        <v>-0.21</v>
      </c>
      <c r="AL532" s="12">
        <f>IF(SUMIFS('Forecast Data'!$E:$E,'Forecast Data'!$C:$C,AL$6,'Forecast Data'!$B:$B,$D532)=0,"",SUMIFS('Forecast Data'!$E:$E,'Forecast Data'!$C:$C,AL$6,'Forecast Data'!$B:$B,$D532))</f>
        <v>-0.19</v>
      </c>
      <c r="AM532" s="12">
        <f>IF(SUMIFS('Forecast Data'!$E:$E,'Forecast Data'!$C:$C,AM$6,'Forecast Data'!$B:$B,$D532)=0,"",SUMIFS('Forecast Data'!$E:$E,'Forecast Data'!$C:$C,AM$6,'Forecast Data'!$B:$B,$D532))</f>
        <v>-0.23</v>
      </c>
      <c r="AN532" s="12">
        <f>IF(SUMIFS('Forecast Data'!$E:$E,'Forecast Data'!$C:$C,AN$6,'Forecast Data'!$B:$B,$D532)=0,"",SUMIFS('Forecast Data'!$E:$E,'Forecast Data'!$C:$C,AN$6,'Forecast Data'!$B:$B,$D532))</f>
        <v>-0.26</v>
      </c>
      <c r="AO532" s="12">
        <f>IF(SUMIFS('Forecast Data'!$E:$E,'Forecast Data'!$C:$C,AO$6,'Forecast Data'!$B:$B,$D532)=0,"",SUMIFS('Forecast Data'!$E:$E,'Forecast Data'!$C:$C,AO$6,'Forecast Data'!$B:$B,$D532))</f>
        <v>-0.28999999999999998</v>
      </c>
      <c r="AP532" s="12">
        <f>IF(SUMIFS('Forecast Data'!$E:$E,'Forecast Data'!$C:$C,AP$6,'Forecast Data'!$B:$B,$D532)=0,"",SUMIFS('Forecast Data'!$E:$E,'Forecast Data'!$C:$C,AP$6,'Forecast Data'!$B:$B,$D532))</f>
        <v>-0.28000000000000003</v>
      </c>
      <c r="AQ532" s="12">
        <f>IF(SUMIFS('Forecast Data'!$E:$E,'Forecast Data'!$C:$C,AQ$6,'Forecast Data'!$B:$B,$D532)=0,"",SUMIFS('Forecast Data'!$E:$E,'Forecast Data'!$C:$C,AQ$6,'Forecast Data'!$B:$B,$D532))</f>
        <v>-0.5</v>
      </c>
      <c r="AR532" s="12">
        <f>IF(SUMIFS('Forecast Data'!$E:$E,'Forecast Data'!$C:$C,AR$6,'Forecast Data'!$B:$B,$D532)=0,"",SUMIFS('Forecast Data'!$E:$E,'Forecast Data'!$C:$C,AR$6,'Forecast Data'!$B:$B,$D532))</f>
        <v>-0.51</v>
      </c>
      <c r="AS532" s="12">
        <f>IF(SUMIFS('Forecast Data'!$E:$E,'Forecast Data'!$C:$C,AS$6,'Forecast Data'!$B:$B,$D532)=0,"",SUMIFS('Forecast Data'!$E:$E,'Forecast Data'!$C:$C,AS$6,'Forecast Data'!$B:$B,$D532))</f>
        <v>-0.36</v>
      </c>
      <c r="AT532" s="12">
        <f>IF(SUMIFS('Forecast Data'!$E:$E,'Forecast Data'!$C:$C,AT$6,'Forecast Data'!$B:$B,$D532)=0,"",SUMIFS('Forecast Data'!$E:$E,'Forecast Data'!$C:$C,AT$6,'Forecast Data'!$B:$B,$D532))</f>
        <v>-0.31</v>
      </c>
      <c r="AU532" s="12">
        <f>IF(SUMIFS('Forecast Data'!$E:$E,'Forecast Data'!$C:$C,AU$6,'Forecast Data'!$B:$B,$D532)=0,"",SUMIFS('Forecast Data'!$E:$E,'Forecast Data'!$C:$C,AU$6,'Forecast Data'!$B:$B,$D532))</f>
        <v>-0.33</v>
      </c>
      <c r="AV532" s="1"/>
      <c r="AW532" s="11">
        <f>SUMIFS('OP Units'!E:E,'OP Units'!$A:$A,$D532)</f>
        <v>11452</v>
      </c>
      <c r="AX532" s="11">
        <f>SUMIFS('OP Units'!F:F,'OP Units'!$A:$A,$D532)</f>
        <v>14746</v>
      </c>
      <c r="AY532" s="11">
        <f>SUMIFS('OP Units'!G:G,'OP Units'!$A:$A,$D532)</f>
        <v>15145</v>
      </c>
      <c r="AZ532" s="11">
        <f>SUMIFS('OP Units'!H:H,'OP Units'!$A:$A,$D532)</f>
        <v>12367</v>
      </c>
      <c r="BA532" s="11">
        <f>SUMIFS('OP Units'!I:I,'OP Units'!$A:$A,$D532)</f>
        <v>12700</v>
      </c>
      <c r="BB532" s="11">
        <f>SUMIFS('OP Units'!J:J,'OP Units'!$A:$A,$D532)</f>
        <v>13229</v>
      </c>
      <c r="BC532" s="11">
        <f>SUMIFS('OP Units'!K:K,'OP Units'!$A:$A,$D532)</f>
        <v>12547</v>
      </c>
      <c r="BD532" s="11">
        <f>SUMIFS('OP Units'!L:L,'OP Units'!$A:$A,$D532)</f>
        <v>14016</v>
      </c>
      <c r="BE532" s="11">
        <f>SUMIFS('OP Units'!M:M,'OP Units'!$A:$A,$D532)</f>
        <v>14367</v>
      </c>
      <c r="BF532" s="11">
        <f>SUMIFS('OP Units'!N:N,'OP Units'!$A:$A,$D532)</f>
        <v>15398</v>
      </c>
      <c r="BG532" s="11">
        <f>SUMIFS('OP Units'!O:O,'OP Units'!$A:$A,$D532)</f>
        <v>15400</v>
      </c>
      <c r="BH532" s="11">
        <f>SUMIFS('OP Units'!P:P,'OP Units'!$A:$A,$D532)</f>
        <v>14846</v>
      </c>
      <c r="BI532" s="1"/>
      <c r="BJ532" s="12">
        <f>IFERROR((SUMIFS('OP Units'!E:E,'OP Units'!$A:$A,$D532)-SUMIFS('Forecast Data'!$H:$H,'Forecast Data'!$C:$C,BJ$6,'Forecast Data'!$B:$B,$D532))/SUMIFS('Forecast Data'!$H:$H,'Forecast Data'!$C:$C,BJ$6,'Forecast Data'!$B:$B,$D532),"")</f>
        <v>-0.19055696918292339</v>
      </c>
      <c r="BK532" s="12">
        <f>IFERROR((SUMIFS('OP Units'!F:F,'OP Units'!$A:$A,$D532)-SUMIFS('Forecast Data'!$H:$H,'Forecast Data'!$C:$C,BK$6,'Forecast Data'!$B:$B,$D532))/SUMIFS('Forecast Data'!$H:$H,'Forecast Data'!$C:$C,BK$6,'Forecast Data'!$B:$B,$D532),"")</f>
        <v>3.1838219858652296E-2</v>
      </c>
      <c r="BL532" s="12">
        <f>IFERROR((SUMIFS('OP Units'!G:G,'OP Units'!$A:$A,$D532)-SUMIFS('Forecast Data'!$H:$H,'Forecast Data'!$C:$C,BL$6,'Forecast Data'!$B:$B,$D532))/SUMIFS('Forecast Data'!$H:$H,'Forecast Data'!$C:$C,BL$6,'Forecast Data'!$B:$B,$D532),"")</f>
        <v>8.9881980426021871E-2</v>
      </c>
      <c r="BM532" s="12">
        <f>IFERROR((SUMIFS('OP Units'!H:H,'OP Units'!$A:$A,$D532)-SUMIFS('Forecast Data'!$H:$H,'Forecast Data'!$C:$C,BM$6,'Forecast Data'!$B:$B,$D532))/SUMIFS('Forecast Data'!$H:$H,'Forecast Data'!$C:$C,BM$6,'Forecast Data'!$B:$B,$D532),"")</f>
        <v>-0.15381457406773863</v>
      </c>
      <c r="BN532" s="12">
        <f>IFERROR((SUMIFS('OP Units'!I:I,'OP Units'!$A:$A,$D532)-SUMIFS('Forecast Data'!$H:$H,'Forecast Data'!$C:$C,BN$6,'Forecast Data'!$B:$B,$D532))/SUMIFS('Forecast Data'!$H:$H,'Forecast Data'!$C:$C,BN$6,'Forecast Data'!$B:$B,$D532),"")</f>
        <v>-0.16754063974829575</v>
      </c>
      <c r="BO532" s="12">
        <f>IFERROR((SUMIFS('OP Units'!J:J,'OP Units'!$A:$A,$D532)-SUMIFS('Forecast Data'!$H:$H,'Forecast Data'!$C:$C,BO$6,'Forecast Data'!$B:$B,$D532))/SUMIFS('Forecast Data'!$H:$H,'Forecast Data'!$C:$C,BO$6,'Forecast Data'!$B:$B,$D532),"")</f>
        <v>-0.16166032953105197</v>
      </c>
      <c r="BP532" s="12">
        <f>IFERROR((SUMIFS('OP Units'!K:K,'OP Units'!$A:$A,$D532)-SUMIFS('Forecast Data'!$H:$H,'Forecast Data'!$C:$C,BP$6,'Forecast Data'!$B:$B,$D532))/SUMIFS('Forecast Data'!$H:$H,'Forecast Data'!$C:$C,BP$6,'Forecast Data'!$B:$B,$D532),"")</f>
        <v>-0.20220003815095058</v>
      </c>
      <c r="BQ532" s="12">
        <f>IFERROR((SUMIFS('OP Units'!L:L,'OP Units'!$A:$A,$D532)-SUMIFS('Forecast Data'!$H:$H,'Forecast Data'!$C:$C,BQ$6,'Forecast Data'!$B:$B,$D532))/SUMIFS('Forecast Data'!$H:$H,'Forecast Data'!$C:$C,BQ$6,'Forecast Data'!$B:$B,$D532),"")</f>
        <v>-0.37545673291150522</v>
      </c>
      <c r="BR532" s="12">
        <f>IFERROR((SUMIFS('OP Units'!M:M,'OP Units'!$A:$A,$D532)-SUMIFS('Forecast Data'!$H:$H,'Forecast Data'!$C:$C,BR$6,'Forecast Data'!$B:$B,$D532))/SUMIFS('Forecast Data'!$H:$H,'Forecast Data'!$C:$C,BR$6,'Forecast Data'!$B:$B,$D532),"")</f>
        <v>-0.3685112742297042</v>
      </c>
      <c r="BS532" s="12">
        <f>IFERROR((SUMIFS('OP Units'!N:N,'OP Units'!$A:$A,$D532)-SUMIFS('Forecast Data'!$H:$H,'Forecast Data'!$C:$C,BS$6,'Forecast Data'!$B:$B,$D532))/SUMIFS('Forecast Data'!$H:$H,'Forecast Data'!$C:$C,BS$6,'Forecast Data'!$B:$B,$D532),"")</f>
        <v>-0.12386913229018492</v>
      </c>
      <c r="BT532" s="12">
        <f>IFERROR((SUMIFS('OP Units'!O:O,'OP Units'!$A:$A,$D532)-SUMIFS('Forecast Data'!$H:$H,'Forecast Data'!$C:$C,BT$6,'Forecast Data'!$B:$B,$D532))/SUMIFS('Forecast Data'!$H:$H,'Forecast Data'!$C:$C,BT$6,'Forecast Data'!$B:$B,$D532),"")</f>
        <v>-5.1315222078482103E-2</v>
      </c>
      <c r="BU532" s="12">
        <f>IFERROR((SUMIFS('OP Units'!P:P,'OP Units'!$A:$A,$D532)-SUMIFS('Forecast Data'!$H:$H,'Forecast Data'!$C:$C,BU$6,'Forecast Data'!$B:$B,$D532))/SUMIFS('Forecast Data'!$H:$H,'Forecast Data'!$C:$C,BU$6,'Forecast Data'!$B:$B,$D532),"")</f>
        <v>-0.10447581131620219</v>
      </c>
      <c r="BV532" s="12"/>
      <c r="BW532" s="11">
        <f>(SUMIFS('Forecast Data'!H:H,'Forecast Data'!B:B,D532,'Forecast Data'!C:C,BK$6)+SUMIFS('Forecast Data'!H:H,'Forecast Data'!B:B,D532,'Forecast Data'!C:C,BL$6)+SUMIFS('Forecast Data'!H:H,'Forecast Data'!B:B,D532,'Forecast Data'!C:C,BM$6)+SUMIFS('Forecast Data'!H:H,'Forecast Data'!B:B,D532,'Forecast Data'!C:C,BN$6)+SUMIFS('Forecast Data'!H:H,'Forecast Data'!B:B,D532,'Forecast Data'!C:C,BO$6)+SUMIFS('Forecast Data'!H:H,'Forecast Data'!B:B,D532,'Forecast Data'!C:C,BP$6)+SUMIFS('Forecast Data'!H:H,'Forecast Data'!B:B,D532,'Forecast Data'!C:C,BQ$6)+SUMIFS('Forecast Data'!H:H,'Forecast Data'!B:B,D532,'Forecast Data'!C:C,BJ$6))/8</f>
        <v>15769.375</v>
      </c>
      <c r="BX532" s="12">
        <f>IFERROR((SUM(W532:AD532)-(SUMIFS('Forecast Data'!H:H,'Forecast Data'!B:B,B532,'Forecast Data'!C:C,BJ$6)+SUMIFS('Forecast Data'!H:H,'Forecast Data'!B:B,B532,'Forecast Data'!C:C,BK$6)+SUMIFS('Forecast Data'!H:H,'Forecast Data'!B:B,B532,'Forecast Data'!C:C,BL$6)+SUMIFS('Forecast Data'!H:H,'Forecast Data'!B:B,B532,'Forecast Data'!C:C,BM$6)+SUMIFS('Forecast Data'!H:H,'Forecast Data'!B:B,B532,'Forecast Data'!C:C,BN$6)+SUMIFS('Forecast Data'!H:H,'Forecast Data'!B:B,B532,'Forecast Data'!C:C,BO$6)+SUMIFS('Forecast Data'!H:H,'Forecast Data'!B:B,B532,'Forecast Data'!C:C,BP$6)+SUMIFS('Forecast Data'!H:H,'Forecast Data'!B:B,B532,'Forecast Data'!C:C,BQ$6)))/(SUMIFS('Forecast Data'!H:H,'Forecast Data'!B:B,B532,'Forecast Data'!C:C,BJ$6)+SUMIFS('Forecast Data'!H:H,'Forecast Data'!B:B,B532,'Forecast Data'!C:C,BK$6)+SUMIFS('Forecast Data'!H:H,'Forecast Data'!B:B,B532,'Forecast Data'!C:C,BL$6)+SUMIFS('Forecast Data'!H:H,'Forecast Data'!B:B,B532,'Forecast Data'!C:C,BM$6)+SUMIFS('Forecast Data'!H:H,'Forecast Data'!B:B,B532,'Forecast Data'!C:C,BN$6)+SUMIFS('Forecast Data'!H:H,'Forecast Data'!B:B,B532,'Forecast Data'!C:C,BO$6)+SUMIFS('Forecast Data'!H:H,'Forecast Data'!B:B,B532,'Forecast Data'!C:C,BP$6)+SUMIFS('Forecast Data'!H:H,'Forecast Data'!B:B,B532,'Forecast Data'!C:C,BQ$6)),"")</f>
        <v>-0.2860607982244065</v>
      </c>
      <c r="BY532" s="12">
        <f t="shared" si="89"/>
        <v>1.4679930482689848E-5</v>
      </c>
      <c r="BZ532" s="16">
        <f t="shared" si="90"/>
        <v>-3.7093908994883912E-3</v>
      </c>
      <c r="CA532" s="13">
        <f t="shared" si="91"/>
        <v>0.37240708299710812</v>
      </c>
      <c r="CB532" s="12">
        <f t="shared" si="92"/>
        <v>3.7240708299710813E-3</v>
      </c>
      <c r="CC532" s="12"/>
      <c r="CD532" s="11">
        <f>(SUMIFS('Forecast Data'!H:H,'Forecast Data'!B:B,D532,'Forecast Data'!C:C,BK$6)+SUMIFS('Forecast Data'!H:H,'Forecast Data'!B:B,D532,'Forecast Data'!C:C,BL$6)+SUMIFS('Forecast Data'!H:H,'Forecast Data'!B:B,D532,'Forecast Data'!C:C,BM$6)+SUMIFS('Forecast Data'!H:H,'Forecast Data'!B:B,D532,'Forecast Data'!C:C,BJ$6))/4</f>
        <v>14237.5</v>
      </c>
      <c r="CE532" s="12">
        <f>IFERROR((SUM(W532:Z532)-(SUMIFS('Forecast Data'!H:H,'Forecast Data'!B:B,B532,'Forecast Data'!C:C,BJ$6)+SUMIFS('Forecast Data'!H:H,'Forecast Data'!B:B,B532,'Forecast Data'!C:C,BK$6)+SUMIFS('Forecast Data'!H:H,'Forecast Data'!B:B,B532,'Forecast Data'!C:C,BL$6)+SUMIFS('Forecast Data'!H:H,'Forecast Data'!B:B,B532,'Forecast Data'!C:C,BM$6)))/(SUMIFS('Forecast Data'!H:H,'Forecast Data'!B:B,B532,'Forecast Data'!C:C,BJ$6)+SUMIFS('Forecast Data'!H:H,'Forecast Data'!B:B,B532,'Forecast Data'!C:C,BK$6)+SUMIFS('Forecast Data'!H:H,'Forecast Data'!B:B,B532,'Forecast Data'!C:C,BL$6)+SUMIFS('Forecast Data'!H:H,'Forecast Data'!B:B,B532,'Forecast Data'!C:C,BM$6)),"")</f>
        <v>-0.21104477611940298</v>
      </c>
      <c r="CF532" s="12">
        <f t="shared" si="93"/>
        <v>1.4679930482689848E-5</v>
      </c>
      <c r="CG532" s="12">
        <f t="shared" si="94"/>
        <v>-2.5191396888976261E-3</v>
      </c>
      <c r="CH532" s="13">
        <f t="shared" si="95"/>
        <v>0.25338196193803159</v>
      </c>
      <c r="CI532" s="13"/>
    </row>
    <row r="533" spans="1:87" ht="13.2">
      <c r="A533" s="1"/>
      <c r="B533" t="str">
        <f t="shared" si="96"/>
        <v>Crocs</v>
      </c>
      <c r="D533" t="s">
        <v>565</v>
      </c>
      <c r="E533" s="11">
        <f>SUMIFS('Fin Data'!F:F,'Fin Data'!A:A,D533)</f>
        <v>2138</v>
      </c>
      <c r="F533" s="11">
        <f>SUMIFS('Fin Data with 6 week hist'!I:I,'Fin Data with 6 week hist'!$A:$A,$D533)</f>
        <v>12</v>
      </c>
      <c r="G533" s="11">
        <f>SUMIFS('Fin Data with 6 week hist'!J:J,'Fin Data with 6 week hist'!$A:$A,$D533)</f>
        <v>23</v>
      </c>
      <c r="H533" s="11">
        <f>SUMIFS('Fin Data with 6 week hist'!K:K,'Fin Data with 6 week hist'!$A:$A,$D533)+SUMIFS('Unit Cancellations'!D:D,'Unit Cancellations'!$B:$B,$D533)</f>
        <v>22</v>
      </c>
      <c r="I533" s="11">
        <f>SUMIFS('Fin Data with 6 week hist'!L:L,'Fin Data with 6 week hist'!$A:$A,$D533)+SUMIFS('Unit Cancellations'!E:E,'Unit Cancellations'!$B:$B,$D533)</f>
        <v>12</v>
      </c>
      <c r="J533" s="11">
        <f>SUMIFS('Fin Data with 6 week hist'!M:M,'Fin Data with 6 week hist'!$A:$A,$D533)+SUMIFS('Unit Cancellations'!F:F,'Unit Cancellations'!$B:$B,$D533)</f>
        <v>12</v>
      </c>
      <c r="K533" s="11">
        <f>SUMIFS('Fin Data with 6 week hist'!N:N,'Fin Data with 6 week hist'!$A:$A,$D533)+SUMIFS('Unit Cancellations'!G:G,'Unit Cancellations'!$B:$B,$D533)</f>
        <v>13</v>
      </c>
      <c r="L533" s="11">
        <f>SUMIFS('Fin Data'!AN:AN,'Fin Data'!A:A,D533)</f>
        <v>15.333333333333334</v>
      </c>
      <c r="M533" s="12">
        <f>IFERROR(SUMIFS('Fin Data'!AO:AO,'Fin Data'!A:A,D533),"")</f>
        <v>-0.99282818833801056</v>
      </c>
      <c r="N533" s="1"/>
      <c r="O533" s="11">
        <f t="shared" si="84"/>
        <v>36.25</v>
      </c>
      <c r="P533" s="12">
        <f t="shared" si="85"/>
        <v>-0.99271978711653364</v>
      </c>
      <c r="Q533" s="1"/>
      <c r="R533" s="11">
        <f t="shared" si="86"/>
        <v>21.625</v>
      </c>
      <c r="S533" s="12">
        <f t="shared" si="87"/>
        <v>-0.9954753498103831</v>
      </c>
      <c r="T533" s="11">
        <f t="shared" si="88"/>
        <v>0</v>
      </c>
      <c r="U533" s="1" t="e">
        <f t="shared" si="83"/>
        <v>#REF!</v>
      </c>
      <c r="V533" s="1"/>
      <c r="W533" s="11">
        <f>SUMIFS('Forecast Data'!$D:$D,'Forecast Data'!$C:$C,W$6,'Forecast Data'!$B:$B,$D533)</f>
        <v>39</v>
      </c>
      <c r="X533" s="11">
        <f>SUMIFS('Forecast Data'!$D:$D,'Forecast Data'!$C:$C,X$6,'Forecast Data'!$B:$B,$D533)</f>
        <v>38</v>
      </c>
      <c r="Y533" s="11">
        <f>SUMIFS('Forecast Data'!$D:$D,'Forecast Data'!$C:$C,Y$6,'Forecast Data'!$B:$B,$D533)</f>
        <v>38</v>
      </c>
      <c r="Z533" s="11">
        <f>SUMIFS('Forecast Data'!$D:$D,'Forecast Data'!$C:$C,Z$6,'Forecast Data'!$B:$B,$D533)</f>
        <v>30</v>
      </c>
      <c r="AA533" s="11">
        <f>SUMIFS('Forecast Data'!$D:$D,'Forecast Data'!$C:$C,AA$6,'Forecast Data'!$B:$B,$D533)</f>
        <v>15</v>
      </c>
      <c r="AB533" s="11">
        <f>SUMIFS('Forecast Data'!$D:$D,'Forecast Data'!$C:$C,AB$6,'Forecast Data'!$B:$B,$D533)</f>
        <v>8</v>
      </c>
      <c r="AC533" s="11">
        <f>SUMIFS('Forecast Data'!$D:$D,'Forecast Data'!$C:$C,AC$6,'Forecast Data'!$B:$B,$D533)</f>
        <v>3</v>
      </c>
      <c r="AD533" s="11">
        <f>SUMIFS('Forecast Data'!$D:$D,'Forecast Data'!$C:$C,AD$6,'Forecast Data'!$B:$B,$D533)</f>
        <v>2</v>
      </c>
      <c r="AE533" s="11">
        <f>SUMIFS('Forecast Data'!$D:$D,'Forecast Data'!$C:$C,AE$6,'Forecast Data'!$B:$B,$D533)</f>
        <v>2</v>
      </c>
      <c r="AF533" s="11">
        <f>SUMIFS('Forecast Data'!$D:$D,'Forecast Data'!$C:$C,AF$6,'Forecast Data'!$B:$B,$D533)</f>
        <v>2</v>
      </c>
      <c r="AG533" s="11">
        <f>SUMIFS('Forecast Data'!$D:$D,'Forecast Data'!$C:$C,AG$6,'Forecast Data'!$B:$B,$D533)</f>
        <v>2</v>
      </c>
      <c r="AH533" s="11">
        <f>SUMIFS('Forecast Data'!$D:$D,'Forecast Data'!$C:$C,AH$6,'Forecast Data'!$B:$B,$D533)</f>
        <v>2</v>
      </c>
      <c r="AI533" s="1"/>
      <c r="AJ533" s="12">
        <f>IF(SUMIFS('Forecast Data'!$E:$E,'Forecast Data'!$C:$C,AJ$6,'Forecast Data'!$B:$B,$D533)=0,"",SUMIFS('Forecast Data'!$E:$E,'Forecast Data'!$C:$C,AJ$6,'Forecast Data'!$B:$B,$D533))</f>
        <v>-0.99</v>
      </c>
      <c r="AK533" s="12">
        <f>IF(SUMIFS('Forecast Data'!$E:$E,'Forecast Data'!$C:$C,AK$6,'Forecast Data'!$B:$B,$D533)=0,"",SUMIFS('Forecast Data'!$E:$E,'Forecast Data'!$C:$C,AK$6,'Forecast Data'!$B:$B,$D533))</f>
        <v>-0.99</v>
      </c>
      <c r="AL533" s="12">
        <f>IF(SUMIFS('Forecast Data'!$E:$E,'Forecast Data'!$C:$C,AL$6,'Forecast Data'!$B:$B,$D533)=0,"",SUMIFS('Forecast Data'!$E:$E,'Forecast Data'!$C:$C,AL$6,'Forecast Data'!$B:$B,$D533))</f>
        <v>-0.99</v>
      </c>
      <c r="AM533" s="12">
        <f>IF(SUMIFS('Forecast Data'!$E:$E,'Forecast Data'!$C:$C,AM$6,'Forecast Data'!$B:$B,$D533)=0,"",SUMIFS('Forecast Data'!$E:$E,'Forecast Data'!$C:$C,AM$6,'Forecast Data'!$B:$B,$D533))</f>
        <v>-0.99</v>
      </c>
      <c r="AN533" s="12">
        <f>IF(SUMIFS('Forecast Data'!$E:$E,'Forecast Data'!$C:$C,AN$6,'Forecast Data'!$B:$B,$D533)=0,"",SUMIFS('Forecast Data'!$E:$E,'Forecast Data'!$C:$C,AN$6,'Forecast Data'!$B:$B,$D533))</f>
        <v>-1</v>
      </c>
      <c r="AO533" s="12">
        <f>IF(SUMIFS('Forecast Data'!$E:$E,'Forecast Data'!$C:$C,AO$6,'Forecast Data'!$B:$B,$D533)=0,"",SUMIFS('Forecast Data'!$E:$E,'Forecast Data'!$C:$C,AO$6,'Forecast Data'!$B:$B,$D533))</f>
        <v>-1</v>
      </c>
      <c r="AP533" s="12">
        <f>IF(SUMIFS('Forecast Data'!$E:$E,'Forecast Data'!$C:$C,AP$6,'Forecast Data'!$B:$B,$D533)=0,"",SUMIFS('Forecast Data'!$E:$E,'Forecast Data'!$C:$C,AP$6,'Forecast Data'!$B:$B,$D533))</f>
        <v>-1</v>
      </c>
      <c r="AQ533" s="12">
        <f>IF(SUMIFS('Forecast Data'!$E:$E,'Forecast Data'!$C:$C,AQ$6,'Forecast Data'!$B:$B,$D533)=0,"",SUMIFS('Forecast Data'!$E:$E,'Forecast Data'!$C:$C,AQ$6,'Forecast Data'!$B:$B,$D533))</f>
        <v>-1</v>
      </c>
      <c r="AR533" s="12">
        <f>IF(SUMIFS('Forecast Data'!$E:$E,'Forecast Data'!$C:$C,AR$6,'Forecast Data'!$B:$B,$D533)=0,"",SUMIFS('Forecast Data'!$E:$E,'Forecast Data'!$C:$C,AR$6,'Forecast Data'!$B:$B,$D533))</f>
        <v>-1</v>
      </c>
      <c r="AS533" s="12">
        <f>IF(SUMIFS('Forecast Data'!$E:$E,'Forecast Data'!$C:$C,AS$6,'Forecast Data'!$B:$B,$D533)=0,"",SUMIFS('Forecast Data'!$E:$E,'Forecast Data'!$C:$C,AS$6,'Forecast Data'!$B:$B,$D533))</f>
        <v>-1</v>
      </c>
      <c r="AT533" s="12">
        <f>IF(SUMIFS('Forecast Data'!$E:$E,'Forecast Data'!$C:$C,AT$6,'Forecast Data'!$B:$B,$D533)=0,"",SUMIFS('Forecast Data'!$E:$E,'Forecast Data'!$C:$C,AT$6,'Forecast Data'!$B:$B,$D533))</f>
        <v>-1</v>
      </c>
      <c r="AU533" s="12">
        <f>IF(SUMIFS('Forecast Data'!$E:$E,'Forecast Data'!$C:$C,AU$6,'Forecast Data'!$B:$B,$D533)=0,"",SUMIFS('Forecast Data'!$E:$E,'Forecast Data'!$C:$C,AU$6,'Forecast Data'!$B:$B,$D533))</f>
        <v>-1</v>
      </c>
      <c r="AV533" s="1"/>
      <c r="AW533" s="11">
        <f>SUMIFS('OP Units'!E:E,'OP Units'!$A:$A,$D533)</f>
        <v>0</v>
      </c>
      <c r="AX533" s="11">
        <f>SUMIFS('OP Units'!F:F,'OP Units'!$A:$A,$D533)</f>
        <v>0</v>
      </c>
      <c r="AY533" s="11">
        <f>SUMIFS('OP Units'!G:G,'OP Units'!$A:$A,$D533)</f>
        <v>0</v>
      </c>
      <c r="AZ533" s="11">
        <f>SUMIFS('OP Units'!H:H,'OP Units'!$A:$A,$D533)</f>
        <v>0</v>
      </c>
      <c r="BA533" s="11">
        <f>SUMIFS('OP Units'!I:I,'OP Units'!$A:$A,$D533)</f>
        <v>0</v>
      </c>
      <c r="BB533" s="11">
        <f>SUMIFS('OP Units'!J:J,'OP Units'!$A:$A,$D533)</f>
        <v>0</v>
      </c>
      <c r="BC533" s="11">
        <f>SUMIFS('OP Units'!K:K,'OP Units'!$A:$A,$D533)</f>
        <v>0</v>
      </c>
      <c r="BD533" s="11">
        <f>SUMIFS('OP Units'!L:L,'OP Units'!$A:$A,$D533)</f>
        <v>0</v>
      </c>
      <c r="BE533" s="11">
        <f>SUMIFS('OP Units'!M:M,'OP Units'!$A:$A,$D533)</f>
        <v>0</v>
      </c>
      <c r="BF533" s="11">
        <f>SUMIFS('OP Units'!N:N,'OP Units'!$A:$A,$D533)</f>
        <v>0</v>
      </c>
      <c r="BG533" s="11">
        <f>SUMIFS('OP Units'!O:O,'OP Units'!$A:$A,$D533)</f>
        <v>0</v>
      </c>
      <c r="BH533" s="11">
        <f>SUMIFS('OP Units'!P:P,'OP Units'!$A:$A,$D533)</f>
        <v>0</v>
      </c>
      <c r="BI533" s="1"/>
      <c r="BJ533" s="12">
        <f>IFERROR((SUMIFS('OP Units'!E:E,'OP Units'!$A:$A,$D533)-SUMIFS('Forecast Data'!$H:$H,'Forecast Data'!$C:$C,BJ$6,'Forecast Data'!$B:$B,$D533))/SUMIFS('Forecast Data'!$H:$H,'Forecast Data'!$C:$C,BJ$6,'Forecast Data'!$B:$B,$D533),"")</f>
        <v>-1</v>
      </c>
      <c r="BK533" s="12">
        <f>IFERROR((SUMIFS('OP Units'!F:F,'OP Units'!$A:$A,$D533)-SUMIFS('Forecast Data'!$H:$H,'Forecast Data'!$C:$C,BK$6,'Forecast Data'!$B:$B,$D533))/SUMIFS('Forecast Data'!$H:$H,'Forecast Data'!$C:$C,BK$6,'Forecast Data'!$B:$B,$D533),"")</f>
        <v>-1</v>
      </c>
      <c r="BL533" s="12">
        <f>IFERROR((SUMIFS('OP Units'!G:G,'OP Units'!$A:$A,$D533)-SUMIFS('Forecast Data'!$H:$H,'Forecast Data'!$C:$C,BL$6,'Forecast Data'!$B:$B,$D533))/SUMIFS('Forecast Data'!$H:$H,'Forecast Data'!$C:$C,BL$6,'Forecast Data'!$B:$B,$D533),"")</f>
        <v>-1</v>
      </c>
      <c r="BM533" s="12">
        <f>IFERROR((SUMIFS('OP Units'!H:H,'OP Units'!$A:$A,$D533)-SUMIFS('Forecast Data'!$H:$H,'Forecast Data'!$C:$C,BM$6,'Forecast Data'!$B:$B,$D533))/SUMIFS('Forecast Data'!$H:$H,'Forecast Data'!$C:$C,BM$6,'Forecast Data'!$B:$B,$D533),"")</f>
        <v>-1</v>
      </c>
      <c r="BN533" s="12">
        <f>IFERROR((SUMIFS('OP Units'!I:I,'OP Units'!$A:$A,$D533)-SUMIFS('Forecast Data'!$H:$H,'Forecast Data'!$C:$C,BN$6,'Forecast Data'!$B:$B,$D533))/SUMIFS('Forecast Data'!$H:$H,'Forecast Data'!$C:$C,BN$6,'Forecast Data'!$B:$B,$D533),"")</f>
        <v>-1</v>
      </c>
      <c r="BO533" s="12">
        <f>IFERROR((SUMIFS('OP Units'!J:J,'OP Units'!$A:$A,$D533)-SUMIFS('Forecast Data'!$H:$H,'Forecast Data'!$C:$C,BO$6,'Forecast Data'!$B:$B,$D533))/SUMIFS('Forecast Data'!$H:$H,'Forecast Data'!$C:$C,BO$6,'Forecast Data'!$B:$B,$D533),"")</f>
        <v>-1</v>
      </c>
      <c r="BP533" s="12">
        <f>IFERROR((SUMIFS('OP Units'!K:K,'OP Units'!$A:$A,$D533)-SUMIFS('Forecast Data'!$H:$H,'Forecast Data'!$C:$C,BP$6,'Forecast Data'!$B:$B,$D533))/SUMIFS('Forecast Data'!$H:$H,'Forecast Data'!$C:$C,BP$6,'Forecast Data'!$B:$B,$D533),"")</f>
        <v>-1</v>
      </c>
      <c r="BQ533" s="12">
        <f>IFERROR((SUMIFS('OP Units'!L:L,'OP Units'!$A:$A,$D533)-SUMIFS('Forecast Data'!$H:$H,'Forecast Data'!$C:$C,BQ$6,'Forecast Data'!$B:$B,$D533))/SUMIFS('Forecast Data'!$H:$H,'Forecast Data'!$C:$C,BQ$6,'Forecast Data'!$B:$B,$D533),"")</f>
        <v>-1</v>
      </c>
      <c r="BR533" s="12">
        <f>IFERROR((SUMIFS('OP Units'!M:M,'OP Units'!$A:$A,$D533)-SUMIFS('Forecast Data'!$H:$H,'Forecast Data'!$C:$C,BR$6,'Forecast Data'!$B:$B,$D533))/SUMIFS('Forecast Data'!$H:$H,'Forecast Data'!$C:$C,BR$6,'Forecast Data'!$B:$B,$D533),"")</f>
        <v>-1</v>
      </c>
      <c r="BS533" s="12">
        <f>IFERROR((SUMIFS('OP Units'!N:N,'OP Units'!$A:$A,$D533)-SUMIFS('Forecast Data'!$H:$H,'Forecast Data'!$C:$C,BS$6,'Forecast Data'!$B:$B,$D533))/SUMIFS('Forecast Data'!$H:$H,'Forecast Data'!$C:$C,BS$6,'Forecast Data'!$B:$B,$D533),"")</f>
        <v>-1</v>
      </c>
      <c r="BT533" s="12">
        <f>IFERROR((SUMIFS('OP Units'!O:O,'OP Units'!$A:$A,$D533)-SUMIFS('Forecast Data'!$H:$H,'Forecast Data'!$C:$C,BT$6,'Forecast Data'!$B:$B,$D533))/SUMIFS('Forecast Data'!$H:$H,'Forecast Data'!$C:$C,BT$6,'Forecast Data'!$B:$B,$D533),"")</f>
        <v>-1</v>
      </c>
      <c r="BU533" s="12">
        <f>IFERROR((SUMIFS('OP Units'!P:P,'OP Units'!$A:$A,$D533)-SUMIFS('Forecast Data'!$H:$H,'Forecast Data'!$C:$C,BU$6,'Forecast Data'!$B:$B,$D533))/SUMIFS('Forecast Data'!$H:$H,'Forecast Data'!$C:$C,BU$6,'Forecast Data'!$B:$B,$D533),"")</f>
        <v>-1</v>
      </c>
      <c r="BV533" s="12"/>
      <c r="BW533" s="11">
        <f>(SUMIFS('Forecast Data'!H:H,'Forecast Data'!B:B,D533,'Forecast Data'!C:C,BK$6)+SUMIFS('Forecast Data'!H:H,'Forecast Data'!B:B,D533,'Forecast Data'!C:C,BL$6)+SUMIFS('Forecast Data'!H:H,'Forecast Data'!B:B,D533,'Forecast Data'!C:C,BM$6)+SUMIFS('Forecast Data'!H:H,'Forecast Data'!B:B,D533,'Forecast Data'!C:C,BN$6)+SUMIFS('Forecast Data'!H:H,'Forecast Data'!B:B,D533,'Forecast Data'!C:C,BO$6)+SUMIFS('Forecast Data'!H:H,'Forecast Data'!B:B,D533,'Forecast Data'!C:C,BP$6)+SUMIFS('Forecast Data'!H:H,'Forecast Data'!B:B,D533,'Forecast Data'!C:C,BQ$6)+SUMIFS('Forecast Data'!H:H,'Forecast Data'!B:B,D533,'Forecast Data'!C:C,BJ$6))/8</f>
        <v>4779.375</v>
      </c>
      <c r="BX533" s="12">
        <f>IFERROR((SUM(W533:AD533)-(SUMIFS('Forecast Data'!H:H,'Forecast Data'!B:B,B533,'Forecast Data'!C:C,BJ$6)+SUMIFS('Forecast Data'!H:H,'Forecast Data'!B:B,B533,'Forecast Data'!C:C,BK$6)+SUMIFS('Forecast Data'!H:H,'Forecast Data'!B:B,B533,'Forecast Data'!C:C,BL$6)+SUMIFS('Forecast Data'!H:H,'Forecast Data'!B:B,B533,'Forecast Data'!C:C,BM$6)+SUMIFS('Forecast Data'!H:H,'Forecast Data'!B:B,B533,'Forecast Data'!C:C,BN$6)+SUMIFS('Forecast Data'!H:H,'Forecast Data'!B:B,B533,'Forecast Data'!C:C,BO$6)+SUMIFS('Forecast Data'!H:H,'Forecast Data'!B:B,B533,'Forecast Data'!C:C,BP$6)+SUMIFS('Forecast Data'!H:H,'Forecast Data'!B:B,B533,'Forecast Data'!C:C,BQ$6)))/(SUMIFS('Forecast Data'!H:H,'Forecast Data'!B:B,B533,'Forecast Data'!C:C,BJ$6)+SUMIFS('Forecast Data'!H:H,'Forecast Data'!B:B,B533,'Forecast Data'!C:C,BK$6)+SUMIFS('Forecast Data'!H:H,'Forecast Data'!B:B,B533,'Forecast Data'!C:C,BL$6)+SUMIFS('Forecast Data'!H:H,'Forecast Data'!B:B,B533,'Forecast Data'!C:C,BM$6)+SUMIFS('Forecast Data'!H:H,'Forecast Data'!B:B,B533,'Forecast Data'!C:C,BN$6)+SUMIFS('Forecast Data'!H:H,'Forecast Data'!B:B,B533,'Forecast Data'!C:C,BO$6)+SUMIFS('Forecast Data'!H:H,'Forecast Data'!B:B,B533,'Forecast Data'!C:C,BP$6)+SUMIFS('Forecast Data'!H:H,'Forecast Data'!B:B,B533,'Forecast Data'!C:C,BQ$6)),"")</f>
        <v>-0.9954753498103831</v>
      </c>
      <c r="BY533" s="12">
        <f t="shared" si="89"/>
        <v>-1.8151805303645097E-3</v>
      </c>
      <c r="BZ533" s="16">
        <f t="shared" si="90"/>
        <v>-3.9122931837820649E-3</v>
      </c>
      <c r="CA533" s="13">
        <f t="shared" si="91"/>
        <v>0.20971126534175552</v>
      </c>
      <c r="CB533" s="12">
        <f t="shared" si="92"/>
        <v>2.0971126534175552E-3</v>
      </c>
      <c r="CC533" s="12"/>
      <c r="CD533" s="11">
        <f>(SUMIFS('Forecast Data'!H:H,'Forecast Data'!B:B,D533,'Forecast Data'!C:C,BK$6)+SUMIFS('Forecast Data'!H:H,'Forecast Data'!B:B,D533,'Forecast Data'!C:C,BL$6)+SUMIFS('Forecast Data'!H:H,'Forecast Data'!B:B,D533,'Forecast Data'!C:C,BM$6)+SUMIFS('Forecast Data'!H:H,'Forecast Data'!B:B,D533,'Forecast Data'!C:C,BJ$6))/4</f>
        <v>4979.25</v>
      </c>
      <c r="CE533" s="12">
        <f>IFERROR((SUM(W533:Z533)-(SUMIFS('Forecast Data'!H:H,'Forecast Data'!B:B,D533,'Forecast Data'!C:C,BJ$6)+SUMIFS('Forecast Data'!H:H,'Forecast Data'!B:B,D533,'Forecast Data'!C:C,BK$6)+SUMIFS('Forecast Data'!H:H,'Forecast Data'!B:B,D533,'Forecast Data'!C:C,BL$6)+SUMIFS('Forecast Data'!H:H,'Forecast Data'!B:B,D533,'Forecast Data'!C:C,BM$6)))/(SUMIFS('Forecast Data'!H:H,'Forecast Data'!B:B,D533,'Forecast Data'!C:C,BJ$6)+SUMIFS('Forecast Data'!H:H,'Forecast Data'!B:B,D533,'Forecast Data'!C:C,BK$6)+SUMIFS('Forecast Data'!H:H,'Forecast Data'!B:B,D533,'Forecast Data'!C:C,BL$6)+SUMIFS('Forecast Data'!H:H,'Forecast Data'!B:B,D533,'Forecast Data'!C:C,BM$6)),"")</f>
        <v>-0.99271978711653364</v>
      </c>
      <c r="CF533" s="12">
        <f t="shared" si="93"/>
        <v>-1.8151805303645097E-3</v>
      </c>
      <c r="CG533" s="12">
        <f t="shared" si="94"/>
        <v>-4.1441409375891393E-3</v>
      </c>
      <c r="CH533" s="13">
        <f t="shared" si="95"/>
        <v>0.23289604072246295</v>
      </c>
      <c r="CI533" s="13"/>
    </row>
    <row r="534" spans="1:87" ht="13.2">
      <c r="A534" s="1"/>
      <c r="B534" t="str">
        <f t="shared" si="96"/>
        <v>Terry Naturally</v>
      </c>
      <c r="D534" t="s">
        <v>566</v>
      </c>
      <c r="E534" s="11">
        <f>SUMIFS('Fin Data'!F:F,'Fin Data'!A:A,D534)</f>
        <v>8370</v>
      </c>
      <c r="F534" s="11">
        <f>SUMIFS('Fin Data with 6 week hist'!I:I,'Fin Data with 6 week hist'!$A:$A,$D534)</f>
        <v>10102</v>
      </c>
      <c r="G534" s="11">
        <f>SUMIFS('Fin Data with 6 week hist'!J:J,'Fin Data with 6 week hist'!$A:$A,$D534)</f>
        <v>9478</v>
      </c>
      <c r="H534" s="11">
        <f>SUMIFS('Fin Data with 6 week hist'!K:K,'Fin Data with 6 week hist'!$A:$A,$D534)+SUMIFS('Unit Cancellations'!D:D,'Unit Cancellations'!$B:$B,$D534)</f>
        <v>9406</v>
      </c>
      <c r="I534" s="11">
        <f>SUMIFS('Fin Data with 6 week hist'!L:L,'Fin Data with 6 week hist'!$A:$A,$D534)+SUMIFS('Unit Cancellations'!E:E,'Unit Cancellations'!$B:$B,$D534)</f>
        <v>9071</v>
      </c>
      <c r="J534" s="11">
        <f>SUMIFS('Fin Data with 6 week hist'!M:M,'Fin Data with 6 week hist'!$A:$A,$D534)+SUMIFS('Unit Cancellations'!F:F,'Unit Cancellations'!$B:$B,$D534)</f>
        <v>5922</v>
      </c>
      <c r="K534" s="11">
        <f>SUMIFS('Fin Data with 6 week hist'!N:N,'Fin Data with 6 week hist'!$A:$A,$D534)+SUMIFS('Unit Cancellations'!G:G,'Unit Cancellations'!$B:$B,$D534)</f>
        <v>3916</v>
      </c>
      <c r="L534" s="11">
        <f>SUMIFS('Fin Data'!AN:AN,'Fin Data'!A:A,D534)</f>
        <v>7982.833333333333</v>
      </c>
      <c r="M534" s="12">
        <f>IFERROR(SUMIFS('Fin Data'!AO:AO,'Fin Data'!A:A,D534),"")</f>
        <v>-4.6256471525288764E-2</v>
      </c>
      <c r="N534" s="1"/>
      <c r="O534" s="11">
        <f t="shared" si="84"/>
        <v>5445.25</v>
      </c>
      <c r="P534" s="12">
        <f t="shared" si="85"/>
        <v>-0.39734934425322338</v>
      </c>
      <c r="Q534" s="1"/>
      <c r="R534" s="11">
        <f t="shared" si="86"/>
        <v>2722.625</v>
      </c>
      <c r="S534" s="12">
        <f t="shared" si="87"/>
        <v>-0.7068979438045</v>
      </c>
      <c r="T534" s="11">
        <f t="shared" si="88"/>
        <v>12248.875</v>
      </c>
      <c r="U534" s="1" t="e">
        <f t="shared" si="83"/>
        <v>#REF!</v>
      </c>
      <c r="V534" s="1"/>
      <c r="W534" s="11">
        <f>SUMIFS('Forecast Data'!$D:$D,'Forecast Data'!$C:$C,W$6,'Forecast Data'!$B:$B,$D534)</f>
        <v>10198</v>
      </c>
      <c r="X534" s="11">
        <f>SUMIFS('Forecast Data'!$D:$D,'Forecast Data'!$C:$C,X$6,'Forecast Data'!$B:$B,$D534)</f>
        <v>10137</v>
      </c>
      <c r="Y534" s="11">
        <f>SUMIFS('Forecast Data'!$D:$D,'Forecast Data'!$C:$C,Y$6,'Forecast Data'!$B:$B,$D534)</f>
        <v>1446</v>
      </c>
      <c r="Z534" s="11">
        <f>SUMIFS('Forecast Data'!$D:$D,'Forecast Data'!$C:$C,Z$6,'Forecast Data'!$B:$B,$D534)</f>
        <v>0</v>
      </c>
      <c r="AA534" s="11">
        <f>SUMIFS('Forecast Data'!$D:$D,'Forecast Data'!$C:$C,AA$6,'Forecast Data'!$B:$B,$D534)</f>
        <v>0</v>
      </c>
      <c r="AB534" s="11">
        <f>SUMIFS('Forecast Data'!$D:$D,'Forecast Data'!$C:$C,AB$6,'Forecast Data'!$B:$B,$D534)</f>
        <v>0</v>
      </c>
      <c r="AC534" s="11">
        <f>SUMIFS('Forecast Data'!$D:$D,'Forecast Data'!$C:$C,AC$6,'Forecast Data'!$B:$B,$D534)</f>
        <v>0</v>
      </c>
      <c r="AD534" s="11">
        <f>SUMIFS('Forecast Data'!$D:$D,'Forecast Data'!$C:$C,AD$6,'Forecast Data'!$B:$B,$D534)</f>
        <v>0</v>
      </c>
      <c r="AE534" s="11">
        <f>SUMIFS('Forecast Data'!$D:$D,'Forecast Data'!$C:$C,AE$6,'Forecast Data'!$B:$B,$D534)</f>
        <v>0</v>
      </c>
      <c r="AF534" s="11">
        <f>SUMIFS('Forecast Data'!$D:$D,'Forecast Data'!$C:$C,AF$6,'Forecast Data'!$B:$B,$D534)</f>
        <v>0</v>
      </c>
      <c r="AG534" s="11">
        <f>SUMIFS('Forecast Data'!$D:$D,'Forecast Data'!$C:$C,AG$6,'Forecast Data'!$B:$B,$D534)</f>
        <v>0</v>
      </c>
      <c r="AH534" s="11">
        <f>SUMIFS('Forecast Data'!$D:$D,'Forecast Data'!$C:$C,AH$6,'Forecast Data'!$B:$B,$D534)</f>
        <v>0</v>
      </c>
      <c r="AI534" s="1"/>
      <c r="AJ534" s="12">
        <f>IF(SUMIFS('Forecast Data'!$E:$E,'Forecast Data'!$C:$C,AJ$6,'Forecast Data'!$B:$B,$D534)=0,"",SUMIFS('Forecast Data'!$E:$E,'Forecast Data'!$C:$C,AJ$6,'Forecast Data'!$B:$B,$D534))</f>
        <v>0.15</v>
      </c>
      <c r="AK534" s="12">
        <f>IF(SUMIFS('Forecast Data'!$E:$E,'Forecast Data'!$C:$C,AK$6,'Forecast Data'!$B:$B,$D534)=0,"",SUMIFS('Forecast Data'!$E:$E,'Forecast Data'!$C:$C,AK$6,'Forecast Data'!$B:$B,$D534))</f>
        <v>0.13</v>
      </c>
      <c r="AL534" s="12">
        <f>IF(SUMIFS('Forecast Data'!$E:$E,'Forecast Data'!$C:$C,AL$6,'Forecast Data'!$B:$B,$D534)=0,"",SUMIFS('Forecast Data'!$E:$E,'Forecast Data'!$C:$C,AL$6,'Forecast Data'!$B:$B,$D534))</f>
        <v>-0.84</v>
      </c>
      <c r="AM534" s="12">
        <f>IF(SUMIFS('Forecast Data'!$E:$E,'Forecast Data'!$C:$C,AM$6,'Forecast Data'!$B:$B,$D534)=0,"",SUMIFS('Forecast Data'!$E:$E,'Forecast Data'!$C:$C,AM$6,'Forecast Data'!$B:$B,$D534))</f>
        <v>-1</v>
      </c>
      <c r="AN534" s="12">
        <f>IF(SUMIFS('Forecast Data'!$E:$E,'Forecast Data'!$C:$C,AN$6,'Forecast Data'!$B:$B,$D534)=0,"",SUMIFS('Forecast Data'!$E:$E,'Forecast Data'!$C:$C,AN$6,'Forecast Data'!$B:$B,$D534))</f>
        <v>-1</v>
      </c>
      <c r="AO534" s="12">
        <f>IF(SUMIFS('Forecast Data'!$E:$E,'Forecast Data'!$C:$C,AO$6,'Forecast Data'!$B:$B,$D534)=0,"",SUMIFS('Forecast Data'!$E:$E,'Forecast Data'!$C:$C,AO$6,'Forecast Data'!$B:$B,$D534))</f>
        <v>-1</v>
      </c>
      <c r="AP534" s="12">
        <f>IF(SUMIFS('Forecast Data'!$E:$E,'Forecast Data'!$C:$C,AP$6,'Forecast Data'!$B:$B,$D534)=0,"",SUMIFS('Forecast Data'!$E:$E,'Forecast Data'!$C:$C,AP$6,'Forecast Data'!$B:$B,$D534))</f>
        <v>-1</v>
      </c>
      <c r="AQ534" s="12">
        <f>IF(SUMIFS('Forecast Data'!$E:$E,'Forecast Data'!$C:$C,AQ$6,'Forecast Data'!$B:$B,$D534)=0,"",SUMIFS('Forecast Data'!$E:$E,'Forecast Data'!$C:$C,AQ$6,'Forecast Data'!$B:$B,$D534))</f>
        <v>-1</v>
      </c>
      <c r="AR534" s="12">
        <f>IF(SUMIFS('Forecast Data'!$E:$E,'Forecast Data'!$C:$C,AR$6,'Forecast Data'!$B:$B,$D534)=0,"",SUMIFS('Forecast Data'!$E:$E,'Forecast Data'!$C:$C,AR$6,'Forecast Data'!$B:$B,$D534))</f>
        <v>-1</v>
      </c>
      <c r="AS534" s="12">
        <f>IF(SUMIFS('Forecast Data'!$E:$E,'Forecast Data'!$C:$C,AS$6,'Forecast Data'!$B:$B,$D534)=0,"",SUMIFS('Forecast Data'!$E:$E,'Forecast Data'!$C:$C,AS$6,'Forecast Data'!$B:$B,$D534))</f>
        <v>-1</v>
      </c>
      <c r="AT534" s="12">
        <f>IF(SUMIFS('Forecast Data'!$E:$E,'Forecast Data'!$C:$C,AT$6,'Forecast Data'!$B:$B,$D534)=0,"",SUMIFS('Forecast Data'!$E:$E,'Forecast Data'!$C:$C,AT$6,'Forecast Data'!$B:$B,$D534))</f>
        <v>-1</v>
      </c>
      <c r="AU534" s="12">
        <f>IF(SUMIFS('Forecast Data'!$E:$E,'Forecast Data'!$C:$C,AU$6,'Forecast Data'!$B:$B,$D534)=0,"",SUMIFS('Forecast Data'!$E:$E,'Forecast Data'!$C:$C,AU$6,'Forecast Data'!$B:$B,$D534))</f>
        <v>-1</v>
      </c>
      <c r="AV534" s="1"/>
      <c r="AW534" s="11">
        <f>SUMIFS('OP Units'!E:E,'OP Units'!$A:$A,$D534)</f>
        <v>12244</v>
      </c>
      <c r="AX534" s="11">
        <f>SUMIFS('OP Units'!F:F,'OP Units'!$A:$A,$D534)</f>
        <v>13281</v>
      </c>
      <c r="AY534" s="11">
        <f>SUMIFS('OP Units'!G:G,'OP Units'!$A:$A,$D534)</f>
        <v>11923</v>
      </c>
      <c r="AZ534" s="11">
        <f>SUMIFS('OP Units'!H:H,'OP Units'!$A:$A,$D534)</f>
        <v>12415</v>
      </c>
      <c r="BA534" s="11">
        <f>SUMIFS('OP Units'!I:I,'OP Units'!$A:$A,$D534)</f>
        <v>12287</v>
      </c>
      <c r="BB534" s="11">
        <f>SUMIFS('OP Units'!J:J,'OP Units'!$A:$A,$D534)</f>
        <v>12319</v>
      </c>
      <c r="BC534" s="11">
        <f>SUMIFS('OP Units'!K:K,'OP Units'!$A:$A,$D534)</f>
        <v>11830</v>
      </c>
      <c r="BD534" s="11">
        <f>SUMIFS('OP Units'!L:L,'OP Units'!$A:$A,$D534)</f>
        <v>11692</v>
      </c>
      <c r="BE534" s="11">
        <f>SUMIFS('OP Units'!M:M,'OP Units'!$A:$A,$D534)</f>
        <v>11809</v>
      </c>
      <c r="BF534" s="11">
        <f>SUMIFS('OP Units'!N:N,'OP Units'!$A:$A,$D534)</f>
        <v>12458</v>
      </c>
      <c r="BG534" s="11">
        <f>SUMIFS('OP Units'!O:O,'OP Units'!$A:$A,$D534)</f>
        <v>12118</v>
      </c>
      <c r="BH534" s="11">
        <f>SUMIFS('OP Units'!P:P,'OP Units'!$A:$A,$D534)</f>
        <v>11622</v>
      </c>
      <c r="BI534" s="1"/>
      <c r="BJ534" s="12">
        <f>IFERROR((SUMIFS('OP Units'!E:E,'OP Units'!$A:$A,$D534)-SUMIFS('Forecast Data'!$H:$H,'Forecast Data'!$C:$C,BJ$6,'Forecast Data'!$B:$B,$D534))/SUMIFS('Forecast Data'!$H:$H,'Forecast Data'!$C:$C,BJ$6,'Forecast Data'!$B:$B,$D534),"")</f>
        <v>0.37511230907457321</v>
      </c>
      <c r="BK534" s="12">
        <f>IFERROR((SUMIFS('OP Units'!F:F,'OP Units'!$A:$A,$D534)-SUMIFS('Forecast Data'!$H:$H,'Forecast Data'!$C:$C,BK$6,'Forecast Data'!$B:$B,$D534))/SUMIFS('Forecast Data'!$H:$H,'Forecast Data'!$C:$C,BK$6,'Forecast Data'!$B:$B,$D534),"")</f>
        <v>0.47763684913217624</v>
      </c>
      <c r="BL534" s="12">
        <f>IFERROR((SUMIFS('OP Units'!G:G,'OP Units'!$A:$A,$D534)-SUMIFS('Forecast Data'!$H:$H,'Forecast Data'!$C:$C,BL$6,'Forecast Data'!$B:$B,$D534))/SUMIFS('Forecast Data'!$H:$H,'Forecast Data'!$C:$C,BL$6,'Forecast Data'!$B:$B,$D534),"")</f>
        <v>0.33606006275212907</v>
      </c>
      <c r="BM534" s="12">
        <f>IFERROR((SUMIFS('OP Units'!H:H,'OP Units'!$A:$A,$D534)-SUMIFS('Forecast Data'!$H:$H,'Forecast Data'!$C:$C,BM$6,'Forecast Data'!$B:$B,$D534))/SUMIFS('Forecast Data'!$H:$H,'Forecast Data'!$C:$C,BM$6,'Forecast Data'!$B:$B,$D534),"")</f>
        <v>0.33122453356208448</v>
      </c>
      <c r="BN534" s="12">
        <f>IFERROR((SUMIFS('OP Units'!I:I,'OP Units'!$A:$A,$D534)-SUMIFS('Forecast Data'!$H:$H,'Forecast Data'!$C:$C,BN$6,'Forecast Data'!$B:$B,$D534))/SUMIFS('Forecast Data'!$H:$H,'Forecast Data'!$C:$C,BN$6,'Forecast Data'!$B:$B,$D534),"")</f>
        <v>0.29377698220490683</v>
      </c>
      <c r="BO534" s="12">
        <f>IFERROR((SUMIFS('OP Units'!J:J,'OP Units'!$A:$A,$D534)-SUMIFS('Forecast Data'!$H:$H,'Forecast Data'!$C:$C,BO$6,'Forecast Data'!$B:$B,$D534))/SUMIFS('Forecast Data'!$H:$H,'Forecast Data'!$C:$C,BO$6,'Forecast Data'!$B:$B,$D534),"")</f>
        <v>0.24989853896103897</v>
      </c>
      <c r="BP534" s="12">
        <f>IFERROR((SUMIFS('OP Units'!K:K,'OP Units'!$A:$A,$D534)-SUMIFS('Forecast Data'!$H:$H,'Forecast Data'!$C:$C,BP$6,'Forecast Data'!$B:$B,$D534))/SUMIFS('Forecast Data'!$H:$H,'Forecast Data'!$C:$C,BP$6,'Forecast Data'!$B:$B,$D534),"")</f>
        <v>0.25463994060876022</v>
      </c>
      <c r="BQ534" s="12">
        <f>IFERROR((SUMIFS('OP Units'!L:L,'OP Units'!$A:$A,$D534)-SUMIFS('Forecast Data'!$H:$H,'Forecast Data'!$C:$C,BQ$6,'Forecast Data'!$B:$B,$D534))/SUMIFS('Forecast Data'!$H:$H,'Forecast Data'!$C:$C,BQ$6,'Forecast Data'!$B:$B,$D534),"")</f>
        <v>0.24541968470387729</v>
      </c>
      <c r="BR534" s="12">
        <f>IFERROR((SUMIFS('OP Units'!M:M,'OP Units'!$A:$A,$D534)-SUMIFS('Forecast Data'!$H:$H,'Forecast Data'!$C:$C,BR$6,'Forecast Data'!$B:$B,$D534))/SUMIFS('Forecast Data'!$H:$H,'Forecast Data'!$C:$C,BR$6,'Forecast Data'!$B:$B,$D534),"")</f>
        <v>0.26842105263157895</v>
      </c>
      <c r="BS534" s="12">
        <f>IFERROR((SUMIFS('OP Units'!N:N,'OP Units'!$A:$A,$D534)-SUMIFS('Forecast Data'!$H:$H,'Forecast Data'!$C:$C,BS$6,'Forecast Data'!$B:$B,$D534))/SUMIFS('Forecast Data'!$H:$H,'Forecast Data'!$C:$C,BS$6,'Forecast Data'!$B:$B,$D534),"")</f>
        <v>0.32124297380422101</v>
      </c>
      <c r="BT534" s="12">
        <f>IFERROR((SUMIFS('OP Units'!O:O,'OP Units'!$A:$A,$D534)-SUMIFS('Forecast Data'!$H:$H,'Forecast Data'!$C:$C,BT$6,'Forecast Data'!$B:$B,$D534))/SUMIFS('Forecast Data'!$H:$H,'Forecast Data'!$C:$C,BT$6,'Forecast Data'!$B:$B,$D534),"")</f>
        <v>0.27156348373557188</v>
      </c>
      <c r="BU534" s="12">
        <f>IFERROR((SUMIFS('OP Units'!P:P,'OP Units'!$A:$A,$D534)-SUMIFS('Forecast Data'!$H:$H,'Forecast Data'!$C:$C,BU$6,'Forecast Data'!$B:$B,$D534))/SUMIFS('Forecast Data'!$H:$H,'Forecast Data'!$C:$C,BU$6,'Forecast Data'!$B:$B,$D534),"")</f>
        <v>0.23231894814971901</v>
      </c>
      <c r="BV534" s="12"/>
      <c r="BW534" s="11">
        <f>(SUMIFS('Forecast Data'!H:H,'Forecast Data'!B:B,D534,'Forecast Data'!C:C,BK$6)+SUMIFS('Forecast Data'!H:H,'Forecast Data'!B:B,D534,'Forecast Data'!C:C,BL$6)+SUMIFS('Forecast Data'!H:H,'Forecast Data'!B:B,D534,'Forecast Data'!C:C,BM$6)+SUMIFS('Forecast Data'!H:H,'Forecast Data'!B:B,D534,'Forecast Data'!C:C,BN$6)+SUMIFS('Forecast Data'!H:H,'Forecast Data'!B:B,D534,'Forecast Data'!C:C,BO$6)+SUMIFS('Forecast Data'!H:H,'Forecast Data'!B:B,D534,'Forecast Data'!C:C,BP$6)+SUMIFS('Forecast Data'!H:H,'Forecast Data'!B:B,D534,'Forecast Data'!C:C,BQ$6)+SUMIFS('Forecast Data'!H:H,'Forecast Data'!B:B,D534,'Forecast Data'!C:C,BJ$6))/8</f>
        <v>9289</v>
      </c>
      <c r="BX534" s="12">
        <f>IFERROR((SUM(W534:AD534)-(SUMIFS('Forecast Data'!H:H,'Forecast Data'!B:B,B534,'Forecast Data'!C:C,BJ$6)+SUMIFS('Forecast Data'!H:H,'Forecast Data'!B:B,B534,'Forecast Data'!C:C,BK$6)+SUMIFS('Forecast Data'!H:H,'Forecast Data'!B:B,B534,'Forecast Data'!C:C,BL$6)+SUMIFS('Forecast Data'!H:H,'Forecast Data'!B:B,B534,'Forecast Data'!C:C,BM$6)+SUMIFS('Forecast Data'!H:H,'Forecast Data'!B:B,B534,'Forecast Data'!C:C,BN$6)+SUMIFS('Forecast Data'!H:H,'Forecast Data'!B:B,B534,'Forecast Data'!C:C,BO$6)+SUMIFS('Forecast Data'!H:H,'Forecast Data'!B:B,B534,'Forecast Data'!C:C,BP$6)+SUMIFS('Forecast Data'!H:H,'Forecast Data'!B:B,B534,'Forecast Data'!C:C,BQ$6)))/(SUMIFS('Forecast Data'!H:H,'Forecast Data'!B:B,B534,'Forecast Data'!C:C,BJ$6)+SUMIFS('Forecast Data'!H:H,'Forecast Data'!B:B,B534,'Forecast Data'!C:C,BK$6)+SUMIFS('Forecast Data'!H:H,'Forecast Data'!B:B,B534,'Forecast Data'!C:C,BL$6)+SUMIFS('Forecast Data'!H:H,'Forecast Data'!B:B,B534,'Forecast Data'!C:C,BM$6)+SUMIFS('Forecast Data'!H:H,'Forecast Data'!B:B,B534,'Forecast Data'!C:C,BN$6)+SUMIFS('Forecast Data'!H:H,'Forecast Data'!B:B,B534,'Forecast Data'!C:C,BO$6)+SUMIFS('Forecast Data'!H:H,'Forecast Data'!B:B,B534,'Forecast Data'!C:C,BP$6)+SUMIFS('Forecast Data'!H:H,'Forecast Data'!B:B,B534,'Forecast Data'!C:C,BQ$6)),"")</f>
        <v>-0.7068979438045</v>
      </c>
      <c r="BY534" s="12">
        <f t="shared" si="89"/>
        <v>-3.3108231564358978E-4</v>
      </c>
      <c r="BZ534" s="16">
        <f t="shared" si="90"/>
        <v>-5.399523756955904E-3</v>
      </c>
      <c r="CA534" s="13">
        <f t="shared" si="91"/>
        <v>0.50684414413123136</v>
      </c>
      <c r="CB534" s="12">
        <f t="shared" si="92"/>
        <v>5.0684414413123139E-3</v>
      </c>
      <c r="CC534" s="12"/>
      <c r="CD534" s="11">
        <f>(SUMIFS('Forecast Data'!H:H,'Forecast Data'!B:B,D534,'Forecast Data'!C:C,BK$6)+SUMIFS('Forecast Data'!H:H,'Forecast Data'!B:B,D534,'Forecast Data'!C:C,BL$6)+SUMIFS('Forecast Data'!H:H,'Forecast Data'!B:B,D534,'Forecast Data'!C:C,BM$6)+SUMIFS('Forecast Data'!H:H,'Forecast Data'!B:B,D534,'Forecast Data'!C:C,BJ$6))/4</f>
        <v>9035.5</v>
      </c>
      <c r="CE534" s="12">
        <f>IFERROR((SUM(W534:Z534)-(SUMIFS('Forecast Data'!H:H,'Forecast Data'!B:B,D534,'Forecast Data'!C:C,BJ$6)+SUMIFS('Forecast Data'!H:H,'Forecast Data'!B:B,D534,'Forecast Data'!C:C,BK$6)+SUMIFS('Forecast Data'!H:H,'Forecast Data'!B:B,D534,'Forecast Data'!C:C,BL$6)+SUMIFS('Forecast Data'!H:H,'Forecast Data'!B:B,D534,'Forecast Data'!C:C,BM$6)))/(SUMIFS('Forecast Data'!H:H,'Forecast Data'!B:B,D534,'Forecast Data'!C:C,BJ$6)+SUMIFS('Forecast Data'!H:H,'Forecast Data'!B:B,D534,'Forecast Data'!C:C,BK$6)+SUMIFS('Forecast Data'!H:H,'Forecast Data'!B:B,D534,'Forecast Data'!C:C,BL$6)+SUMIFS('Forecast Data'!H:H,'Forecast Data'!B:B,D534,'Forecast Data'!C:C,BM$6)),"")</f>
        <v>-0.39734934425322338</v>
      </c>
      <c r="CF534" s="12">
        <f t="shared" si="93"/>
        <v>-3.3108231564358978E-4</v>
      </c>
      <c r="CG534" s="12">
        <f t="shared" si="94"/>
        <v>-3.0100145662916057E-3</v>
      </c>
      <c r="CH534" s="13">
        <f t="shared" si="95"/>
        <v>0.26789322506480162</v>
      </c>
      <c r="CI534" s="13"/>
    </row>
    <row r="535" spans="1:87" ht="13.2">
      <c r="A535" s="1"/>
      <c r="B535" t="str">
        <f t="shared" si="96"/>
        <v>Golf Pride</v>
      </c>
      <c r="D535" s="26" t="s">
        <v>567</v>
      </c>
      <c r="E535" s="11">
        <f>SUMIFS('Fin Data'!F:F,'Fin Data'!A:A,D535)</f>
        <v>10467</v>
      </c>
      <c r="F535" s="11">
        <f>SUMIFS('Fin Data with 6 week hist'!I:I,'Fin Data with 6 week hist'!$A:$A,$D535)</f>
        <v>7458</v>
      </c>
      <c r="G535" s="11">
        <f>SUMIFS('Fin Data with 6 week hist'!J:J,'Fin Data with 6 week hist'!$A:$A,$D535)</f>
        <v>8355</v>
      </c>
      <c r="H535" s="11">
        <f>SUMIFS('Fin Data with 6 week hist'!K:K,'Fin Data with 6 week hist'!$A:$A,$D535)+SUMIFS('Unit Cancellations'!D:D,'Unit Cancellations'!$B:$B,$D535)</f>
        <v>8491</v>
      </c>
      <c r="I535" s="11">
        <f>SUMIFS('Fin Data with 6 week hist'!L:L,'Fin Data with 6 week hist'!$A:$A,$D535)+SUMIFS('Unit Cancellations'!E:E,'Unit Cancellations'!$B:$B,$D535)</f>
        <v>9100</v>
      </c>
      <c r="J535" s="11">
        <f>SUMIFS('Fin Data with 6 week hist'!M:M,'Fin Data with 6 week hist'!$A:$A,$D535)+SUMIFS('Unit Cancellations'!F:F,'Unit Cancellations'!$B:$B,$D535)</f>
        <v>9719</v>
      </c>
      <c r="K535" s="11">
        <f>SUMIFS('Fin Data with 6 week hist'!N:N,'Fin Data with 6 week hist'!$A:$A,$D535)+SUMIFS('Unit Cancellations'!G:G,'Unit Cancellations'!$B:$B,$D535)</f>
        <v>9754</v>
      </c>
      <c r="L535" s="11">
        <f>SUMIFS('Fin Data'!AN:AN,'Fin Data'!A:A,D535)</f>
        <v>8812.5</v>
      </c>
      <c r="M535" s="12">
        <f>IFERROR(SUMIFS('Fin Data'!AO:AO,'Fin Data'!A:A,D535),"")</f>
        <v>-0.15806821438807681</v>
      </c>
      <c r="N535" s="1"/>
      <c r="O535" s="11">
        <f t="shared" si="84"/>
        <v>9802</v>
      </c>
      <c r="P535" s="12">
        <f t="shared" si="85"/>
        <v>-0.40089236599229877</v>
      </c>
      <c r="Q535" s="1"/>
      <c r="R535" s="11">
        <f t="shared" si="86"/>
        <v>10110.375</v>
      </c>
      <c r="S535" s="12">
        <f t="shared" si="87"/>
        <v>-0.33235655856108692</v>
      </c>
      <c r="T535" s="11">
        <f t="shared" si="88"/>
        <v>11801.125</v>
      </c>
      <c r="U535" s="1" t="e">
        <f t="shared" si="83"/>
        <v>#REF!</v>
      </c>
      <c r="V535" s="1"/>
      <c r="W535" s="11">
        <f>SUMIFS('Forecast Data'!$D:$D,'Forecast Data'!$C:$C,W$6,'Forecast Data'!$B:$B,$D535)</f>
        <v>9438</v>
      </c>
      <c r="X535" s="11">
        <f>SUMIFS('Forecast Data'!$D:$D,'Forecast Data'!$C:$C,X$6,'Forecast Data'!$B:$B,$D535)</f>
        <v>9431</v>
      </c>
      <c r="Y535" s="11">
        <f>SUMIFS('Forecast Data'!$D:$D,'Forecast Data'!$C:$C,Y$6,'Forecast Data'!$B:$B,$D535)</f>
        <v>10111</v>
      </c>
      <c r="Z535" s="11">
        <f>SUMIFS('Forecast Data'!$D:$D,'Forecast Data'!$C:$C,Z$6,'Forecast Data'!$B:$B,$D535)</f>
        <v>10228</v>
      </c>
      <c r="AA535" s="11">
        <f>SUMIFS('Forecast Data'!$D:$D,'Forecast Data'!$C:$C,AA$6,'Forecast Data'!$B:$B,$D535)</f>
        <v>10398</v>
      </c>
      <c r="AB535" s="11">
        <f>SUMIFS('Forecast Data'!$D:$D,'Forecast Data'!$C:$C,AB$6,'Forecast Data'!$B:$B,$D535)</f>
        <v>10436</v>
      </c>
      <c r="AC535" s="11">
        <f>SUMIFS('Forecast Data'!$D:$D,'Forecast Data'!$C:$C,AC$6,'Forecast Data'!$B:$B,$D535)</f>
        <v>10420</v>
      </c>
      <c r="AD535" s="11">
        <f>SUMIFS('Forecast Data'!$D:$D,'Forecast Data'!$C:$C,AD$6,'Forecast Data'!$B:$B,$D535)</f>
        <v>10421</v>
      </c>
      <c r="AE535" s="11">
        <f>SUMIFS('Forecast Data'!$D:$D,'Forecast Data'!$C:$C,AE$6,'Forecast Data'!$B:$B,$D535)</f>
        <v>10414</v>
      </c>
      <c r="AF535" s="11">
        <f>SUMIFS('Forecast Data'!$D:$D,'Forecast Data'!$C:$C,AF$6,'Forecast Data'!$B:$B,$D535)</f>
        <v>10408</v>
      </c>
      <c r="AG535" s="11">
        <f>SUMIFS('Forecast Data'!$D:$D,'Forecast Data'!$C:$C,AG$6,'Forecast Data'!$B:$B,$D535)</f>
        <v>10413</v>
      </c>
      <c r="AH535" s="11">
        <f>SUMIFS('Forecast Data'!$D:$D,'Forecast Data'!$C:$C,AH$6,'Forecast Data'!$B:$B,$D535)</f>
        <v>10410</v>
      </c>
      <c r="AI535" s="1"/>
      <c r="AJ535" s="12">
        <f>IF(SUMIFS('Forecast Data'!$E:$E,'Forecast Data'!$C:$C,AJ$6,'Forecast Data'!$B:$B,$D535)=0,"",SUMIFS('Forecast Data'!$E:$E,'Forecast Data'!$C:$C,AJ$6,'Forecast Data'!$B:$B,$D535))</f>
        <v>-0.49</v>
      </c>
      <c r="AK535" s="12">
        <f>IF(SUMIFS('Forecast Data'!$E:$E,'Forecast Data'!$C:$C,AK$6,'Forecast Data'!$B:$B,$D535)=0,"",SUMIFS('Forecast Data'!$E:$E,'Forecast Data'!$C:$C,AK$6,'Forecast Data'!$B:$B,$D535))</f>
        <v>-0.43</v>
      </c>
      <c r="AL535" s="12">
        <f>IF(SUMIFS('Forecast Data'!$E:$E,'Forecast Data'!$C:$C,AL$6,'Forecast Data'!$B:$B,$D535)=0,"",SUMIFS('Forecast Data'!$E:$E,'Forecast Data'!$C:$C,AL$6,'Forecast Data'!$B:$B,$D535))</f>
        <v>-0.3</v>
      </c>
      <c r="AM535" s="12">
        <f>IF(SUMIFS('Forecast Data'!$E:$E,'Forecast Data'!$C:$C,AM$6,'Forecast Data'!$B:$B,$D535)=0,"",SUMIFS('Forecast Data'!$E:$E,'Forecast Data'!$C:$C,AM$6,'Forecast Data'!$B:$B,$D535))</f>
        <v>-0.35</v>
      </c>
      <c r="AN535" s="12">
        <f>IF(SUMIFS('Forecast Data'!$E:$E,'Forecast Data'!$C:$C,AN$6,'Forecast Data'!$B:$B,$D535)=0,"",SUMIFS('Forecast Data'!$E:$E,'Forecast Data'!$C:$C,AN$6,'Forecast Data'!$B:$B,$D535))</f>
        <v>-0.28999999999999998</v>
      </c>
      <c r="AO535" s="12">
        <f>IF(SUMIFS('Forecast Data'!$E:$E,'Forecast Data'!$C:$C,AO$6,'Forecast Data'!$B:$B,$D535)=0,"",SUMIFS('Forecast Data'!$E:$E,'Forecast Data'!$C:$C,AO$6,'Forecast Data'!$B:$B,$D535))</f>
        <v>-0.17</v>
      </c>
      <c r="AP535" s="12">
        <f>IF(SUMIFS('Forecast Data'!$E:$E,'Forecast Data'!$C:$C,AP$6,'Forecast Data'!$B:$B,$D535)=0,"",SUMIFS('Forecast Data'!$E:$E,'Forecast Data'!$C:$C,AP$6,'Forecast Data'!$B:$B,$D535))</f>
        <v>-0.19</v>
      </c>
      <c r="AQ535" s="12">
        <f>IF(SUMIFS('Forecast Data'!$E:$E,'Forecast Data'!$C:$C,AQ$6,'Forecast Data'!$B:$B,$D535)=0,"",SUMIFS('Forecast Data'!$E:$E,'Forecast Data'!$C:$C,AQ$6,'Forecast Data'!$B:$B,$D535))</f>
        <v>-0.33</v>
      </c>
      <c r="AR535" s="12">
        <f>IF(SUMIFS('Forecast Data'!$E:$E,'Forecast Data'!$C:$C,AR$6,'Forecast Data'!$B:$B,$D535)=0,"",SUMIFS('Forecast Data'!$E:$E,'Forecast Data'!$C:$C,AR$6,'Forecast Data'!$B:$B,$D535))</f>
        <v>-0.4</v>
      </c>
      <c r="AS535" s="12">
        <f>IF(SUMIFS('Forecast Data'!$E:$E,'Forecast Data'!$C:$C,AS$6,'Forecast Data'!$B:$B,$D535)=0,"",SUMIFS('Forecast Data'!$E:$E,'Forecast Data'!$C:$C,AS$6,'Forecast Data'!$B:$B,$D535))</f>
        <v>-0.35</v>
      </c>
      <c r="AT535" s="12">
        <f>IF(SUMIFS('Forecast Data'!$E:$E,'Forecast Data'!$C:$C,AT$6,'Forecast Data'!$B:$B,$D535)=0,"",SUMIFS('Forecast Data'!$E:$E,'Forecast Data'!$C:$C,AT$6,'Forecast Data'!$B:$B,$D535))</f>
        <v>-0.32</v>
      </c>
      <c r="AU535" s="12">
        <f>IF(SUMIFS('Forecast Data'!$E:$E,'Forecast Data'!$C:$C,AU$6,'Forecast Data'!$B:$B,$D535)=0,"",SUMIFS('Forecast Data'!$E:$E,'Forecast Data'!$C:$C,AU$6,'Forecast Data'!$B:$B,$D535))</f>
        <v>-0.37</v>
      </c>
      <c r="AV535" s="1"/>
      <c r="AW535" s="11">
        <f>SUMIFS('OP Units'!E:E,'OP Units'!$A:$A,$D535)</f>
        <v>10368</v>
      </c>
      <c r="AX535" s="11">
        <f>SUMIFS('OP Units'!F:F,'OP Units'!$A:$A,$D535)</f>
        <v>12627</v>
      </c>
      <c r="AY535" s="11">
        <f>SUMIFS('OP Units'!G:G,'OP Units'!$A:$A,$D535)</f>
        <v>11216</v>
      </c>
      <c r="AZ535" s="11">
        <f>SUMIFS('OP Units'!H:H,'OP Units'!$A:$A,$D535)</f>
        <v>12400</v>
      </c>
      <c r="BA535" s="11">
        <f>SUMIFS('OP Units'!I:I,'OP Units'!$A:$A,$D535)</f>
        <v>13078</v>
      </c>
      <c r="BB535" s="11">
        <f>SUMIFS('OP Units'!J:J,'OP Units'!$A:$A,$D535)</f>
        <v>13769</v>
      </c>
      <c r="BC535" s="11">
        <f>SUMIFS('OP Units'!K:K,'OP Units'!$A:$A,$D535)</f>
        <v>9769</v>
      </c>
      <c r="BD535" s="11">
        <f>SUMIFS('OP Units'!L:L,'OP Units'!$A:$A,$D535)</f>
        <v>11182</v>
      </c>
      <c r="BE535" s="11">
        <f>SUMIFS('OP Units'!M:M,'OP Units'!$A:$A,$D535)</f>
        <v>15555</v>
      </c>
      <c r="BF535" s="11">
        <f>SUMIFS('OP Units'!N:N,'OP Units'!$A:$A,$D535)</f>
        <v>19079</v>
      </c>
      <c r="BG535" s="11">
        <f>SUMIFS('OP Units'!O:O,'OP Units'!$A:$A,$D535)</f>
        <v>18810</v>
      </c>
      <c r="BH535" s="11">
        <f>SUMIFS('OP Units'!P:P,'OP Units'!$A:$A,$D535)</f>
        <v>17545</v>
      </c>
      <c r="BI535" s="1"/>
      <c r="BJ535" s="12">
        <f>IFERROR((SUMIFS('OP Units'!E:E,'OP Units'!$A:$A,$D535)-SUMIFS('Forecast Data'!$H:$H,'Forecast Data'!$C:$C,BJ$6,'Forecast Data'!$B:$B,$D535))/SUMIFS('Forecast Data'!$H:$H,'Forecast Data'!$C:$C,BJ$6,'Forecast Data'!$B:$B,$D535),"")</f>
        <v>-0.43719465856041689</v>
      </c>
      <c r="BK535" s="12">
        <f>IFERROR((SUMIFS('OP Units'!F:F,'OP Units'!$A:$A,$D535)-SUMIFS('Forecast Data'!$H:$H,'Forecast Data'!$C:$C,BK$6,'Forecast Data'!$B:$B,$D535))/SUMIFS('Forecast Data'!$H:$H,'Forecast Data'!$C:$C,BK$6,'Forecast Data'!$B:$B,$D535),"")</f>
        <v>-0.24207683073229291</v>
      </c>
      <c r="BL535" s="12">
        <f>IFERROR((SUMIFS('OP Units'!G:G,'OP Units'!$A:$A,$D535)-SUMIFS('Forecast Data'!$H:$H,'Forecast Data'!$C:$C,BL$6,'Forecast Data'!$B:$B,$D535))/SUMIFS('Forecast Data'!$H:$H,'Forecast Data'!$C:$C,BL$6,'Forecast Data'!$B:$B,$D535),"")</f>
        <v>-0.22738857890748776</v>
      </c>
      <c r="BM535" s="12">
        <f>IFERROR((SUMIFS('OP Units'!H:H,'OP Units'!$A:$A,$D535)-SUMIFS('Forecast Data'!$H:$H,'Forecast Data'!$C:$C,BM$6,'Forecast Data'!$B:$B,$D535))/SUMIFS('Forecast Data'!$H:$H,'Forecast Data'!$C:$C,BM$6,'Forecast Data'!$B:$B,$D535),"")</f>
        <v>-0.21741874408330703</v>
      </c>
      <c r="BN535" s="12">
        <f>IFERROR((SUMIFS('OP Units'!I:I,'OP Units'!$A:$A,$D535)-SUMIFS('Forecast Data'!$H:$H,'Forecast Data'!$C:$C,BN$6,'Forecast Data'!$B:$B,$D535))/SUMIFS('Forecast Data'!$H:$H,'Forecast Data'!$C:$C,BN$6,'Forecast Data'!$B:$B,$D535),"")</f>
        <v>-0.10485968514715947</v>
      </c>
      <c r="BO535" s="12">
        <f>IFERROR((SUMIFS('OP Units'!J:J,'OP Units'!$A:$A,$D535)-SUMIFS('Forecast Data'!$H:$H,'Forecast Data'!$C:$C,BO$6,'Forecast Data'!$B:$B,$D535))/SUMIFS('Forecast Data'!$H:$H,'Forecast Data'!$C:$C,BO$6,'Forecast Data'!$B:$B,$D535),"")</f>
        <v>9.8531992979096858E-2</v>
      </c>
      <c r="BP535" s="12">
        <f>IFERROR((SUMIFS('OP Units'!K:K,'OP Units'!$A:$A,$D535)-SUMIFS('Forecast Data'!$H:$H,'Forecast Data'!$C:$C,BP$6,'Forecast Data'!$B:$B,$D535))/SUMIFS('Forecast Data'!$H:$H,'Forecast Data'!$C:$C,BP$6,'Forecast Data'!$B:$B,$D535),"")</f>
        <v>-0.24417794970986462</v>
      </c>
      <c r="BQ535" s="12">
        <f>IFERROR((SUMIFS('OP Units'!L:L,'OP Units'!$A:$A,$D535)-SUMIFS('Forecast Data'!$H:$H,'Forecast Data'!$C:$C,BQ$6,'Forecast Data'!$B:$B,$D535))/SUMIFS('Forecast Data'!$H:$H,'Forecast Data'!$C:$C,BQ$6,'Forecast Data'!$B:$B,$D535),"")</f>
        <v>-0.28476397594985287</v>
      </c>
      <c r="BR535" s="12">
        <f>IFERROR((SUMIFS('OP Units'!M:M,'OP Units'!$A:$A,$D535)-SUMIFS('Forecast Data'!$H:$H,'Forecast Data'!$C:$C,BR$6,'Forecast Data'!$B:$B,$D535))/SUMIFS('Forecast Data'!$H:$H,'Forecast Data'!$C:$C,BR$6,'Forecast Data'!$B:$B,$D535),"")</f>
        <v>-9.841766649278387E-2</v>
      </c>
      <c r="BS535" s="12">
        <f>IFERROR((SUMIFS('OP Units'!N:N,'OP Units'!$A:$A,$D535)-SUMIFS('Forecast Data'!$H:$H,'Forecast Data'!$C:$C,BS$6,'Forecast Data'!$B:$B,$D535))/SUMIFS('Forecast Data'!$H:$H,'Forecast Data'!$C:$C,BS$6,'Forecast Data'!$B:$B,$D535),"")</f>
        <v>0.19109751529529279</v>
      </c>
      <c r="BT535" s="12">
        <f>IFERROR((SUMIFS('OP Units'!O:O,'OP Units'!$A:$A,$D535)-SUMIFS('Forecast Data'!$H:$H,'Forecast Data'!$C:$C,BT$6,'Forecast Data'!$B:$B,$D535))/SUMIFS('Forecast Data'!$H:$H,'Forecast Data'!$C:$C,BT$6,'Forecast Data'!$B:$B,$D535),"")</f>
        <v>0.23473808586057504</v>
      </c>
      <c r="BU535" s="12">
        <f>IFERROR((SUMIFS('OP Units'!P:P,'OP Units'!$A:$A,$D535)-SUMIFS('Forecast Data'!$H:$H,'Forecast Data'!$C:$C,BU$6,'Forecast Data'!$B:$B,$D535))/SUMIFS('Forecast Data'!$H:$H,'Forecast Data'!$C:$C,BU$6,'Forecast Data'!$B:$B,$D535),"")</f>
        <v>6.3784635906142001E-2</v>
      </c>
      <c r="BV535" s="12"/>
      <c r="BW535" s="11">
        <f>(SUMIFS('Forecast Data'!H:H,'Forecast Data'!B:B,D535,'Forecast Data'!C:C,BK$6)+SUMIFS('Forecast Data'!H:H,'Forecast Data'!B:B,D535,'Forecast Data'!C:C,BL$6)+SUMIFS('Forecast Data'!H:H,'Forecast Data'!B:B,D535,'Forecast Data'!C:C,BM$6)+SUMIFS('Forecast Data'!H:H,'Forecast Data'!B:B,D535,'Forecast Data'!C:C,BN$6)+SUMIFS('Forecast Data'!H:H,'Forecast Data'!B:B,D535,'Forecast Data'!C:C,BO$6)+SUMIFS('Forecast Data'!H:H,'Forecast Data'!B:B,D535,'Forecast Data'!C:C,BP$6)+SUMIFS('Forecast Data'!H:H,'Forecast Data'!B:B,D535,'Forecast Data'!C:C,BQ$6)+SUMIFS('Forecast Data'!H:H,'Forecast Data'!B:B,D535,'Forecast Data'!C:C,BJ$6))/8</f>
        <v>15143.375</v>
      </c>
      <c r="BX535" s="12">
        <f>IFERROR((SUM(W535:AD535)-(SUMIFS('Forecast Data'!H:H,'Forecast Data'!B:B,B535,'Forecast Data'!C:C,BJ$6)+SUMIFS('Forecast Data'!H:H,'Forecast Data'!B:B,B535,'Forecast Data'!C:C,BK$6)+SUMIFS('Forecast Data'!H:H,'Forecast Data'!B:B,B535,'Forecast Data'!C:C,BL$6)+SUMIFS('Forecast Data'!H:H,'Forecast Data'!B:B,B535,'Forecast Data'!C:C,BM$6)+SUMIFS('Forecast Data'!H:H,'Forecast Data'!B:B,B535,'Forecast Data'!C:C,BN$6)+SUMIFS('Forecast Data'!H:H,'Forecast Data'!B:B,B535,'Forecast Data'!C:C,BO$6)+SUMIFS('Forecast Data'!H:H,'Forecast Data'!B:B,B535,'Forecast Data'!C:C,BP$6)+SUMIFS('Forecast Data'!H:H,'Forecast Data'!B:B,B535,'Forecast Data'!C:C,BQ$6)))/(SUMIFS('Forecast Data'!H:H,'Forecast Data'!B:B,B535,'Forecast Data'!C:C,BJ$6)+SUMIFS('Forecast Data'!H:H,'Forecast Data'!B:B,B535,'Forecast Data'!C:C,BK$6)+SUMIFS('Forecast Data'!H:H,'Forecast Data'!B:B,B535,'Forecast Data'!C:C,BL$6)+SUMIFS('Forecast Data'!H:H,'Forecast Data'!B:B,B535,'Forecast Data'!C:C,BM$6)+SUMIFS('Forecast Data'!H:H,'Forecast Data'!B:B,B535,'Forecast Data'!C:C,BN$6)+SUMIFS('Forecast Data'!H:H,'Forecast Data'!B:B,B535,'Forecast Data'!C:C,BO$6)+SUMIFS('Forecast Data'!H:H,'Forecast Data'!B:B,B535,'Forecast Data'!C:C,BP$6)+SUMIFS('Forecast Data'!H:H,'Forecast Data'!B:B,B535,'Forecast Data'!C:C,BQ$6)),"")</f>
        <v>-0.33235655856108692</v>
      </c>
      <c r="BY535" s="12">
        <f t="shared" si="89"/>
        <v>-1.4148317466181287E-3</v>
      </c>
      <c r="BZ535" s="16">
        <f t="shared" si="90"/>
        <v>-4.1386309902737908E-3</v>
      </c>
      <c r="CA535" s="13">
        <f t="shared" si="91"/>
        <v>0.27237992436556624</v>
      </c>
      <c r="CB535" s="12">
        <f t="shared" si="92"/>
        <v>2.7237992436556623E-3</v>
      </c>
      <c r="CC535" s="12"/>
      <c r="CD535" s="11">
        <f>(SUMIFS('Forecast Data'!H:H,'Forecast Data'!B:B,D535,'Forecast Data'!C:C,BK$6)+SUMIFS('Forecast Data'!H:H,'Forecast Data'!B:B,D535,'Forecast Data'!C:C,BL$6)+SUMIFS('Forecast Data'!H:H,'Forecast Data'!B:B,D535,'Forecast Data'!C:C,BM$6)+SUMIFS('Forecast Data'!H:H,'Forecast Data'!B:B,D535,'Forecast Data'!C:C,BJ$6))/4</f>
        <v>16361</v>
      </c>
      <c r="CE535" s="12">
        <f>IFERROR((SUM(W535:Z535)-(SUMIFS('Forecast Data'!H:H,'Forecast Data'!B:B,D535,'Forecast Data'!C:C,BJ$6)+SUMIFS('Forecast Data'!H:H,'Forecast Data'!B:B,D535,'Forecast Data'!C:C,BK$6)+SUMIFS('Forecast Data'!H:H,'Forecast Data'!B:B,D535,'Forecast Data'!C:C,BL$6)+SUMIFS('Forecast Data'!H:H,'Forecast Data'!B:B,D535,'Forecast Data'!C:C,BM$6)))/(SUMIFS('Forecast Data'!H:H,'Forecast Data'!B:B,D535,'Forecast Data'!C:C,BJ$6)+SUMIFS('Forecast Data'!H:H,'Forecast Data'!B:B,D535,'Forecast Data'!C:C,BK$6)+SUMIFS('Forecast Data'!H:H,'Forecast Data'!B:B,D535,'Forecast Data'!C:C,BL$6)+SUMIFS('Forecast Data'!H:H,'Forecast Data'!B:B,D535,'Forecast Data'!C:C,BM$6)),"")</f>
        <v>-0.40089236599229877</v>
      </c>
      <c r="CF535" s="12">
        <f t="shared" si="93"/>
        <v>-1.4148317466181287E-3</v>
      </c>
      <c r="CG535" s="12">
        <f t="shared" si="94"/>
        <v>-5.4989723669122328E-3</v>
      </c>
      <c r="CH535" s="13">
        <f t="shared" si="95"/>
        <v>0.40841406202941044</v>
      </c>
      <c r="CI535" s="13"/>
    </row>
    <row r="536" spans="1:87" ht="13.2">
      <c r="A536" s="1"/>
      <c r="B536" t="str">
        <f t="shared" si="96"/>
        <v>Spanx</v>
      </c>
      <c r="C536" t="s">
        <v>41</v>
      </c>
      <c r="D536" t="s">
        <v>568</v>
      </c>
      <c r="E536" s="11">
        <f>SUMIFS('Fin Data'!F:F,'Fin Data'!A:A,D536)</f>
        <v>14332</v>
      </c>
      <c r="F536" s="11">
        <f>SUMIFS('Fin Data with 6 week hist'!I:I,'Fin Data with 6 week hist'!$A:$A,$D536)</f>
        <v>16624</v>
      </c>
      <c r="G536" s="11">
        <f>SUMIFS('Fin Data with 6 week hist'!J:J,'Fin Data with 6 week hist'!$A:$A,$D536)</f>
        <v>16627</v>
      </c>
      <c r="H536" s="11">
        <f>SUMIFS('Fin Data with 6 week hist'!K:K,'Fin Data with 6 week hist'!$A:$A,$D536)+SUMIFS('Unit Cancellations'!D:D,'Unit Cancellations'!$B:$B,$D536)</f>
        <v>17130</v>
      </c>
      <c r="I536" s="11">
        <f>SUMIFS('Fin Data with 6 week hist'!L:L,'Fin Data with 6 week hist'!$A:$A,$D536)+SUMIFS('Unit Cancellations'!E:E,'Unit Cancellations'!$B:$B,$D536)</f>
        <v>17585</v>
      </c>
      <c r="J536" s="11">
        <f>SUMIFS('Fin Data with 6 week hist'!M:M,'Fin Data with 6 week hist'!$A:$A,$D536)+SUMIFS('Unit Cancellations'!F:F,'Unit Cancellations'!$B:$B,$D536)</f>
        <v>18175</v>
      </c>
      <c r="K536" s="11">
        <f>SUMIFS('Fin Data with 6 week hist'!N:N,'Fin Data with 6 week hist'!$A:$A,$D536)+SUMIFS('Unit Cancellations'!G:G,'Unit Cancellations'!$B:$B,$D536)</f>
        <v>17442</v>
      </c>
      <c r="L536" s="11">
        <f>SUMIFS('Fin Data'!AN:AN,'Fin Data'!A:A,D536)</f>
        <v>17264.166666666668</v>
      </c>
      <c r="M536" s="12">
        <f>IFERROR(SUMIFS('Fin Data'!AO:AO,'Fin Data'!A:A,D536),"")</f>
        <v>0.20458879895804269</v>
      </c>
      <c r="N536" s="1"/>
      <c r="O536" s="11">
        <f t="shared" si="84"/>
        <v>12203.5</v>
      </c>
      <c r="P536" s="12">
        <f t="shared" si="85"/>
        <v>-0.25061790939375794</v>
      </c>
      <c r="Q536" s="1"/>
      <c r="R536" s="11">
        <f t="shared" si="86"/>
        <v>12095.5</v>
      </c>
      <c r="S536" s="12">
        <f t="shared" si="87"/>
        <v>-0.31275568181818181</v>
      </c>
      <c r="T536" s="11">
        <f t="shared" si="88"/>
        <v>18136.125</v>
      </c>
      <c r="U536" s="1" t="e">
        <f t="shared" si="83"/>
        <v>#REF!</v>
      </c>
      <c r="V536" s="1"/>
      <c r="W536" s="11">
        <f>SUMIFS('Forecast Data'!$D:$D,'Forecast Data'!$C:$C,W$6,'Forecast Data'!$B:$B,$D536)</f>
        <v>12305</v>
      </c>
      <c r="X536" s="11">
        <f>SUMIFS('Forecast Data'!$D:$D,'Forecast Data'!$C:$C,X$6,'Forecast Data'!$B:$B,$D536)</f>
        <v>12266</v>
      </c>
      <c r="Y536" s="11">
        <f>SUMIFS('Forecast Data'!$D:$D,'Forecast Data'!$C:$C,Y$6,'Forecast Data'!$B:$B,$D536)</f>
        <v>12146</v>
      </c>
      <c r="Z536" s="11">
        <f>SUMIFS('Forecast Data'!$D:$D,'Forecast Data'!$C:$C,Z$6,'Forecast Data'!$B:$B,$D536)</f>
        <v>12097</v>
      </c>
      <c r="AA536" s="11">
        <f>SUMIFS('Forecast Data'!$D:$D,'Forecast Data'!$C:$C,AA$6,'Forecast Data'!$B:$B,$D536)</f>
        <v>12103</v>
      </c>
      <c r="AB536" s="11">
        <f>SUMIFS('Forecast Data'!$D:$D,'Forecast Data'!$C:$C,AB$6,'Forecast Data'!$B:$B,$D536)</f>
        <v>12104</v>
      </c>
      <c r="AC536" s="11">
        <f>SUMIFS('Forecast Data'!$D:$D,'Forecast Data'!$C:$C,AC$6,'Forecast Data'!$B:$B,$D536)</f>
        <v>11843</v>
      </c>
      <c r="AD536" s="11">
        <f>SUMIFS('Forecast Data'!$D:$D,'Forecast Data'!$C:$C,AD$6,'Forecast Data'!$B:$B,$D536)</f>
        <v>11900</v>
      </c>
      <c r="AE536" s="11">
        <f>SUMIFS('Forecast Data'!$D:$D,'Forecast Data'!$C:$C,AE$6,'Forecast Data'!$B:$B,$D536)</f>
        <v>11567</v>
      </c>
      <c r="AF536" s="11">
        <f>SUMIFS('Forecast Data'!$D:$D,'Forecast Data'!$C:$C,AF$6,'Forecast Data'!$B:$B,$D536)</f>
        <v>11389</v>
      </c>
      <c r="AG536" s="11">
        <f>SUMIFS('Forecast Data'!$D:$D,'Forecast Data'!$C:$C,AG$6,'Forecast Data'!$B:$B,$D536)</f>
        <v>11439</v>
      </c>
      <c r="AH536" s="11">
        <f>SUMIFS('Forecast Data'!$D:$D,'Forecast Data'!$C:$C,AH$6,'Forecast Data'!$B:$B,$D536)</f>
        <v>11318</v>
      </c>
      <c r="AI536" s="1"/>
      <c r="AJ536" s="12">
        <f>IF(SUMIFS('Forecast Data'!$E:$E,'Forecast Data'!$C:$C,AJ$6,'Forecast Data'!$B:$B,$D536)=0,"",SUMIFS('Forecast Data'!$E:$E,'Forecast Data'!$C:$C,AJ$6,'Forecast Data'!$B:$B,$D536))</f>
        <v>-0.24</v>
      </c>
      <c r="AK536" s="12">
        <f>IF(SUMIFS('Forecast Data'!$E:$E,'Forecast Data'!$C:$C,AK$6,'Forecast Data'!$B:$B,$D536)=0,"",SUMIFS('Forecast Data'!$E:$E,'Forecast Data'!$C:$C,AK$6,'Forecast Data'!$B:$B,$D536))</f>
        <v>-0.26</v>
      </c>
      <c r="AL536" s="12">
        <f>IF(SUMIFS('Forecast Data'!$E:$E,'Forecast Data'!$C:$C,AL$6,'Forecast Data'!$B:$B,$D536)=0,"",SUMIFS('Forecast Data'!$E:$E,'Forecast Data'!$C:$C,AL$6,'Forecast Data'!$B:$B,$D536))</f>
        <v>-0.25</v>
      </c>
      <c r="AM536" s="12">
        <f>IF(SUMIFS('Forecast Data'!$E:$E,'Forecast Data'!$C:$C,AM$6,'Forecast Data'!$B:$B,$D536)=0,"",SUMIFS('Forecast Data'!$E:$E,'Forecast Data'!$C:$C,AM$6,'Forecast Data'!$B:$B,$D536))</f>
        <v>-0.25</v>
      </c>
      <c r="AN536" s="12">
        <f>IF(SUMIFS('Forecast Data'!$E:$E,'Forecast Data'!$C:$C,AN$6,'Forecast Data'!$B:$B,$D536)=0,"",SUMIFS('Forecast Data'!$E:$E,'Forecast Data'!$C:$C,AN$6,'Forecast Data'!$B:$B,$D536))</f>
        <v>-0.33</v>
      </c>
      <c r="AO536" s="12">
        <f>IF(SUMIFS('Forecast Data'!$E:$E,'Forecast Data'!$C:$C,AO$6,'Forecast Data'!$B:$B,$D536)=0,"",SUMIFS('Forecast Data'!$E:$E,'Forecast Data'!$C:$C,AO$6,'Forecast Data'!$B:$B,$D536))</f>
        <v>-0.37</v>
      </c>
      <c r="AP536" s="12">
        <f>IF(SUMIFS('Forecast Data'!$E:$E,'Forecast Data'!$C:$C,AP$6,'Forecast Data'!$B:$B,$D536)=0,"",SUMIFS('Forecast Data'!$E:$E,'Forecast Data'!$C:$C,AP$6,'Forecast Data'!$B:$B,$D536))</f>
        <v>-0.34</v>
      </c>
      <c r="AQ536" s="12">
        <f>IF(SUMIFS('Forecast Data'!$E:$E,'Forecast Data'!$C:$C,AQ$6,'Forecast Data'!$B:$B,$D536)=0,"",SUMIFS('Forecast Data'!$E:$E,'Forecast Data'!$C:$C,AQ$6,'Forecast Data'!$B:$B,$D536))</f>
        <v>-0.42</v>
      </c>
      <c r="AR536" s="12">
        <f>IF(SUMIFS('Forecast Data'!$E:$E,'Forecast Data'!$C:$C,AR$6,'Forecast Data'!$B:$B,$D536)=0,"",SUMIFS('Forecast Data'!$E:$E,'Forecast Data'!$C:$C,AR$6,'Forecast Data'!$B:$B,$D536))</f>
        <v>-0.38</v>
      </c>
      <c r="AS536" s="12">
        <f>IF(SUMIFS('Forecast Data'!$E:$E,'Forecast Data'!$C:$C,AS$6,'Forecast Data'!$B:$B,$D536)=0,"",SUMIFS('Forecast Data'!$E:$E,'Forecast Data'!$C:$C,AS$6,'Forecast Data'!$B:$B,$D536))</f>
        <v>-0.36</v>
      </c>
      <c r="AT536" s="12">
        <f>IF(SUMIFS('Forecast Data'!$E:$E,'Forecast Data'!$C:$C,AT$6,'Forecast Data'!$B:$B,$D536)=0,"",SUMIFS('Forecast Data'!$E:$E,'Forecast Data'!$C:$C,AT$6,'Forecast Data'!$B:$B,$D536))</f>
        <v>-0.38</v>
      </c>
      <c r="AU536" s="12">
        <f>IF(SUMIFS('Forecast Data'!$E:$E,'Forecast Data'!$C:$C,AU$6,'Forecast Data'!$B:$B,$D536)=0,"",SUMIFS('Forecast Data'!$E:$E,'Forecast Data'!$C:$C,AU$6,'Forecast Data'!$B:$B,$D536))</f>
        <v>-0.36</v>
      </c>
      <c r="AV536" s="1"/>
      <c r="AW536" s="11">
        <f>SUMIFS('OP Units'!E:E,'OP Units'!$A:$A,$D536)</f>
        <v>18623</v>
      </c>
      <c r="AX536" s="11">
        <f>SUMIFS('OP Units'!F:F,'OP Units'!$A:$A,$D536)</f>
        <v>19129</v>
      </c>
      <c r="AY536" s="11">
        <f>SUMIFS('OP Units'!G:G,'OP Units'!$A:$A,$D536)</f>
        <v>18336</v>
      </c>
      <c r="AZ536" s="11">
        <f>SUMIFS('OP Units'!H:H,'OP Units'!$A:$A,$D536)</f>
        <v>17259</v>
      </c>
      <c r="BA536" s="11">
        <f>SUMIFS('OP Units'!I:I,'OP Units'!$A:$A,$D536)</f>
        <v>18826</v>
      </c>
      <c r="BB536" s="11">
        <f>SUMIFS('OP Units'!J:J,'OP Units'!$A:$A,$D536)</f>
        <v>19717</v>
      </c>
      <c r="BC536" s="11">
        <f>SUMIFS('OP Units'!K:K,'OP Units'!$A:$A,$D536)</f>
        <v>16601</v>
      </c>
      <c r="BD536" s="11">
        <f>SUMIFS('OP Units'!L:L,'OP Units'!$A:$A,$D536)</f>
        <v>16598</v>
      </c>
      <c r="BE536" s="11">
        <f>SUMIFS('OP Units'!M:M,'OP Units'!$A:$A,$D536)</f>
        <v>16361</v>
      </c>
      <c r="BF536" s="11">
        <f>SUMIFS('OP Units'!N:N,'OP Units'!$A:$A,$D536)</f>
        <v>18342</v>
      </c>
      <c r="BG536" s="11">
        <f>SUMIFS('OP Units'!O:O,'OP Units'!$A:$A,$D536)</f>
        <v>18468</v>
      </c>
      <c r="BH536" s="11">
        <f>SUMIFS('OP Units'!P:P,'OP Units'!$A:$A,$D536)</f>
        <v>17856</v>
      </c>
      <c r="BI536" s="1"/>
      <c r="BJ536" s="12">
        <f>IFERROR((SUMIFS('OP Units'!E:E,'OP Units'!$A:$A,$D536)-SUMIFS('Forecast Data'!$H:$H,'Forecast Data'!$C:$C,BJ$6,'Forecast Data'!$B:$B,$D536))/SUMIFS('Forecast Data'!$H:$H,'Forecast Data'!$C:$C,BJ$6,'Forecast Data'!$B:$B,$D536),"")</f>
        <v>0.14680706940082516</v>
      </c>
      <c r="BK536" s="12">
        <f>IFERROR((SUMIFS('OP Units'!F:F,'OP Units'!$A:$A,$D536)-SUMIFS('Forecast Data'!$H:$H,'Forecast Data'!$C:$C,BK$6,'Forecast Data'!$B:$B,$D536))/SUMIFS('Forecast Data'!$H:$H,'Forecast Data'!$C:$C,BK$6,'Forecast Data'!$B:$B,$D536),"")</f>
        <v>0.15638979567162375</v>
      </c>
      <c r="BL536" s="12">
        <f>IFERROR((SUMIFS('OP Units'!G:G,'OP Units'!$A:$A,$D536)-SUMIFS('Forecast Data'!$H:$H,'Forecast Data'!$C:$C,BL$6,'Forecast Data'!$B:$B,$D536))/SUMIFS('Forecast Data'!$H:$H,'Forecast Data'!$C:$C,BL$6,'Forecast Data'!$B:$B,$D536),"")</f>
        <v>0.1342323394779166</v>
      </c>
      <c r="BM536" s="12">
        <f>IFERROR((SUMIFS('OP Units'!H:H,'OP Units'!$A:$A,$D536)-SUMIFS('Forecast Data'!$H:$H,'Forecast Data'!$C:$C,BM$6,'Forecast Data'!$B:$B,$D536))/SUMIFS('Forecast Data'!$H:$H,'Forecast Data'!$C:$C,BM$6,'Forecast Data'!$B:$B,$D536),"")</f>
        <v>6.5896739130434784E-2</v>
      </c>
      <c r="BN536" s="12">
        <f>IFERROR((SUMIFS('OP Units'!I:I,'OP Units'!$A:$A,$D536)-SUMIFS('Forecast Data'!$H:$H,'Forecast Data'!$C:$C,BN$6,'Forecast Data'!$B:$B,$D536))/SUMIFS('Forecast Data'!$H:$H,'Forecast Data'!$C:$C,BN$6,'Forecast Data'!$B:$B,$D536),"")</f>
        <v>3.4679857103599887E-2</v>
      </c>
      <c r="BO536" s="12">
        <f>IFERROR((SUMIFS('OP Units'!J:J,'OP Units'!$A:$A,$D536)-SUMIFS('Forecast Data'!$H:$H,'Forecast Data'!$C:$C,BO$6,'Forecast Data'!$B:$B,$D536))/SUMIFS('Forecast Data'!$H:$H,'Forecast Data'!$C:$C,BO$6,'Forecast Data'!$B:$B,$D536),"")</f>
        <v>3.338574423480084E-2</v>
      </c>
      <c r="BP536" s="12">
        <f>IFERROR((SUMIFS('OP Units'!K:K,'OP Units'!$A:$A,$D536)-SUMIFS('Forecast Data'!$H:$H,'Forecast Data'!$C:$C,BP$6,'Forecast Data'!$B:$B,$D536))/SUMIFS('Forecast Data'!$H:$H,'Forecast Data'!$C:$C,BP$6,'Forecast Data'!$B:$B,$D536),"")</f>
        <v>-7.2051425377305758E-2</v>
      </c>
      <c r="BQ536" s="12">
        <f>IFERROR((SUMIFS('OP Units'!L:L,'OP Units'!$A:$A,$D536)-SUMIFS('Forecast Data'!$H:$H,'Forecast Data'!$C:$C,BQ$6,'Forecast Data'!$B:$B,$D536))/SUMIFS('Forecast Data'!$H:$H,'Forecast Data'!$C:$C,BQ$6,'Forecast Data'!$B:$B,$D536),"")</f>
        <v>-0.19018345042935206</v>
      </c>
      <c r="BR536" s="12">
        <f>IFERROR((SUMIFS('OP Units'!M:M,'OP Units'!$A:$A,$D536)-SUMIFS('Forecast Data'!$H:$H,'Forecast Data'!$C:$C,BR$6,'Forecast Data'!$B:$B,$D536))/SUMIFS('Forecast Data'!$H:$H,'Forecast Data'!$C:$C,BR$6,'Forecast Data'!$B:$B,$D536),"")</f>
        <v>-0.12013982253293896</v>
      </c>
      <c r="BS536" s="12">
        <f>IFERROR((SUMIFS('OP Units'!N:N,'OP Units'!$A:$A,$D536)-SUMIFS('Forecast Data'!$H:$H,'Forecast Data'!$C:$C,BS$6,'Forecast Data'!$B:$B,$D536))/SUMIFS('Forecast Data'!$H:$H,'Forecast Data'!$C:$C,BS$6,'Forecast Data'!$B:$B,$D536),"")</f>
        <v>2.8600269179004038E-2</v>
      </c>
      <c r="BT536" s="12">
        <f>IFERROR((SUMIFS('OP Units'!O:O,'OP Units'!$A:$A,$D536)-SUMIFS('Forecast Data'!$H:$H,'Forecast Data'!$C:$C,BT$6,'Forecast Data'!$B:$B,$D536))/SUMIFS('Forecast Data'!$H:$H,'Forecast Data'!$C:$C,BT$6,'Forecast Data'!$B:$B,$D536),"")</f>
        <v>6.266005557674495E-3</v>
      </c>
      <c r="BU536" s="12">
        <f>IFERROR((SUMIFS('OP Units'!P:P,'OP Units'!$A:$A,$D536)-SUMIFS('Forecast Data'!$H:$H,'Forecast Data'!$C:$C,BU$6,'Forecast Data'!$B:$B,$D536))/SUMIFS('Forecast Data'!$H:$H,'Forecast Data'!$C:$C,BU$6,'Forecast Data'!$B:$B,$D536),"")</f>
        <v>6.368708786563715E-3</v>
      </c>
      <c r="BV536" s="12"/>
      <c r="BW536" s="11">
        <f>(SUMIFS('Forecast Data'!H:H,'Forecast Data'!B:B,D536,'Forecast Data'!C:C,BK$6)+SUMIFS('Forecast Data'!H:H,'Forecast Data'!B:B,D536,'Forecast Data'!C:C,BL$6)+SUMIFS('Forecast Data'!H:H,'Forecast Data'!B:B,D536,'Forecast Data'!C:C,BM$6)+SUMIFS('Forecast Data'!H:H,'Forecast Data'!B:B,D536,'Forecast Data'!C:C,BN$6)+SUMIFS('Forecast Data'!H:H,'Forecast Data'!B:B,D536,'Forecast Data'!C:C,BO$6)+SUMIFS('Forecast Data'!H:H,'Forecast Data'!B:B,D536,'Forecast Data'!C:C,BP$6)+SUMIFS('Forecast Data'!H:H,'Forecast Data'!B:B,D536,'Forecast Data'!C:C,BQ$6)+SUMIFS('Forecast Data'!H:H,'Forecast Data'!B:B,D536,'Forecast Data'!C:C,BJ$6))/8</f>
        <v>17600</v>
      </c>
      <c r="BX536" s="12">
        <f>IFERROR((SUM(W536:AD536)-(SUMIFS('Forecast Data'!H:H,'Forecast Data'!B:B,B536,'Forecast Data'!C:C,BJ$6)+SUMIFS('Forecast Data'!H:H,'Forecast Data'!B:B,B536,'Forecast Data'!C:C,BK$6)+SUMIFS('Forecast Data'!H:H,'Forecast Data'!B:B,B536,'Forecast Data'!C:C,BL$6)+SUMIFS('Forecast Data'!H:H,'Forecast Data'!B:B,B536,'Forecast Data'!C:C,BM$6)+SUMIFS('Forecast Data'!H:H,'Forecast Data'!B:B,B536,'Forecast Data'!C:C,BN$6)+SUMIFS('Forecast Data'!H:H,'Forecast Data'!B:B,B536,'Forecast Data'!C:C,BO$6)+SUMIFS('Forecast Data'!H:H,'Forecast Data'!B:B,B536,'Forecast Data'!C:C,BP$6)+SUMIFS('Forecast Data'!H:H,'Forecast Data'!B:B,B536,'Forecast Data'!C:C,BQ$6)))/(SUMIFS('Forecast Data'!H:H,'Forecast Data'!B:B,B536,'Forecast Data'!C:C,BJ$6)+SUMIFS('Forecast Data'!H:H,'Forecast Data'!B:B,B536,'Forecast Data'!C:C,BK$6)+SUMIFS('Forecast Data'!H:H,'Forecast Data'!B:B,B536,'Forecast Data'!C:C,BL$6)+SUMIFS('Forecast Data'!H:H,'Forecast Data'!B:B,B536,'Forecast Data'!C:C,BM$6)+SUMIFS('Forecast Data'!H:H,'Forecast Data'!B:B,B536,'Forecast Data'!C:C,BN$6)+SUMIFS('Forecast Data'!H:H,'Forecast Data'!B:B,B536,'Forecast Data'!C:C,BO$6)+SUMIFS('Forecast Data'!H:H,'Forecast Data'!B:B,B536,'Forecast Data'!C:C,BP$6)+SUMIFS('Forecast Data'!H:H,'Forecast Data'!B:B,B536,'Forecast Data'!C:C,BQ$6)),"")</f>
        <v>-0.31275568181818181</v>
      </c>
      <c r="BY536" s="12">
        <f>(($L536-$E536)/($L$4-$E$4))*$M$4</f>
        <v>2.5074176406016673E-3</v>
      </c>
      <c r="BZ536" s="16">
        <f t="shared" si="90"/>
        <v>-4.5263449803222893E-3</v>
      </c>
      <c r="CA536" s="13">
        <f t="shared" si="91"/>
        <v>0.70337626209239568</v>
      </c>
      <c r="CB536" s="12">
        <f t="shared" si="92"/>
        <v>7.033762620923957E-3</v>
      </c>
      <c r="CC536" s="12"/>
      <c r="CD536" s="11">
        <f>(SUMIFS('Forecast Data'!H:H,'Forecast Data'!B:B,D536,'Forecast Data'!C:C,BK$6)+SUMIFS('Forecast Data'!H:H,'Forecast Data'!B:B,D536,'Forecast Data'!C:C,BL$6)+SUMIFS('Forecast Data'!H:H,'Forecast Data'!B:B,D536,'Forecast Data'!C:C,BM$6)+SUMIFS('Forecast Data'!H:H,'Forecast Data'!B:B,D536,'Forecast Data'!C:C,BJ$6))/4</f>
        <v>16284.75</v>
      </c>
      <c r="CE536" s="12">
        <f>IFERROR((SUM(W536:Z536)-(SUMIFS('Forecast Data'!H:H,'Forecast Data'!B:B,D536,'Forecast Data'!C:C,BJ$6)+SUMIFS('Forecast Data'!H:H,'Forecast Data'!B:B,D536,'Forecast Data'!C:C,BK$6)+SUMIFS('Forecast Data'!H:H,'Forecast Data'!B:B,D536,'Forecast Data'!C:C,BL$6)+SUMIFS('Forecast Data'!H:H,'Forecast Data'!B:B,D536,'Forecast Data'!C:C,BM$6)))/(SUMIFS('Forecast Data'!H:H,'Forecast Data'!B:B,D536,'Forecast Data'!C:C,BJ$6)+SUMIFS('Forecast Data'!H:H,'Forecast Data'!B:B,D536,'Forecast Data'!C:C,BK$6)+SUMIFS('Forecast Data'!H:H,'Forecast Data'!B:B,D536,'Forecast Data'!C:C,BL$6)+SUMIFS('Forecast Data'!H:H,'Forecast Data'!B:B,D536,'Forecast Data'!C:C,BM$6)),"")</f>
        <v>-0.25061790939375794</v>
      </c>
      <c r="CF536" s="12">
        <f t="shared" si="93"/>
        <v>2.5074176406016673E-3</v>
      </c>
      <c r="CG536" s="12">
        <f t="shared" si="94"/>
        <v>-3.4216619869584615E-3</v>
      </c>
      <c r="CH536" s="13">
        <f t="shared" si="95"/>
        <v>0.59290796275601287</v>
      </c>
      <c r="CI536" s="13"/>
    </row>
    <row r="537" spans="1:87" ht="13.2">
      <c r="A537" s="1"/>
      <c r="B537" t="str">
        <f t="shared" si="96"/>
        <v>Trace Minerals</v>
      </c>
      <c r="D537" t="s">
        <v>569</v>
      </c>
      <c r="E537" s="11">
        <f>SUMIFS('Fin Data'!F:F,'Fin Data'!A:A,D537)</f>
        <v>18615</v>
      </c>
      <c r="F537" s="11">
        <f>SUMIFS('Fin Data with 6 week hist'!I:I,'Fin Data with 6 week hist'!$A:$A,$D537)</f>
        <v>24345</v>
      </c>
      <c r="G537" s="11">
        <f>SUMIFS('Fin Data with 6 week hist'!J:J,'Fin Data with 6 week hist'!$A:$A,$D537)</f>
        <v>26245</v>
      </c>
      <c r="H537" s="11">
        <f>SUMIFS('Fin Data with 6 week hist'!K:K,'Fin Data with 6 week hist'!$A:$A,$D537)+SUMIFS('Unit Cancellations'!D:D,'Unit Cancellations'!$B:$B,$D537)</f>
        <v>23800</v>
      </c>
      <c r="I537" s="11">
        <f>SUMIFS('Fin Data with 6 week hist'!L:L,'Fin Data with 6 week hist'!$A:$A,$D537)+SUMIFS('Unit Cancellations'!E:E,'Unit Cancellations'!$B:$B,$D537)</f>
        <v>19761</v>
      </c>
      <c r="J537" s="11">
        <f>SUMIFS('Fin Data with 6 week hist'!M:M,'Fin Data with 6 week hist'!$A:$A,$D537)+SUMIFS('Unit Cancellations'!F:F,'Unit Cancellations'!$B:$B,$D537)</f>
        <v>16066</v>
      </c>
      <c r="K537" s="11">
        <f>SUMIFS('Fin Data with 6 week hist'!N:N,'Fin Data with 6 week hist'!$A:$A,$D537)+SUMIFS('Unit Cancellations'!G:G,'Unit Cancellations'!$B:$B,$D537)</f>
        <v>9679</v>
      </c>
      <c r="L537" s="11">
        <f>SUMIFS('Fin Data'!AN:AN,'Fin Data'!A:A,D537)</f>
        <v>19983</v>
      </c>
      <c r="M537" s="12">
        <f>IFERROR(SUMIFS('Fin Data'!AO:AO,'Fin Data'!A:A,D537),"")</f>
        <v>7.3489121676067692E-2</v>
      </c>
      <c r="N537" s="1"/>
      <c r="O537" s="11">
        <f t="shared" si="84"/>
        <v>6557.25</v>
      </c>
      <c r="P537" s="12">
        <f t="shared" si="85"/>
        <v>-0.6581739039774801</v>
      </c>
      <c r="Q537" s="1"/>
      <c r="R537" s="11">
        <f t="shared" si="86"/>
        <v>3349.875</v>
      </c>
      <c r="S537" s="12">
        <f t="shared" si="87"/>
        <v>-0.82560681980868089</v>
      </c>
      <c r="T537" s="11">
        <f t="shared" si="88"/>
        <v>20697.25</v>
      </c>
      <c r="U537" s="1" t="e">
        <f t="shared" si="83"/>
        <v>#REF!</v>
      </c>
      <c r="V537" s="1"/>
      <c r="W537" s="11">
        <f>SUMIFS('Forecast Data'!$D:$D,'Forecast Data'!$C:$C,W$6,'Forecast Data'!$B:$B,$D537)</f>
        <v>17161</v>
      </c>
      <c r="X537" s="11">
        <f>SUMIFS('Forecast Data'!$D:$D,'Forecast Data'!$C:$C,X$6,'Forecast Data'!$B:$B,$D537)</f>
        <v>7857</v>
      </c>
      <c r="Y537" s="11">
        <f>SUMIFS('Forecast Data'!$D:$D,'Forecast Data'!$C:$C,Y$6,'Forecast Data'!$B:$B,$D537)</f>
        <v>1047</v>
      </c>
      <c r="Z537" s="11">
        <f>SUMIFS('Forecast Data'!$D:$D,'Forecast Data'!$C:$C,Z$6,'Forecast Data'!$B:$B,$D537)</f>
        <v>164</v>
      </c>
      <c r="AA537" s="11">
        <f>SUMIFS('Forecast Data'!$D:$D,'Forecast Data'!$C:$C,AA$6,'Forecast Data'!$B:$B,$D537)</f>
        <v>149</v>
      </c>
      <c r="AB537" s="11">
        <f>SUMIFS('Forecast Data'!$D:$D,'Forecast Data'!$C:$C,AB$6,'Forecast Data'!$B:$B,$D537)</f>
        <v>141</v>
      </c>
      <c r="AC537" s="11">
        <f>SUMIFS('Forecast Data'!$D:$D,'Forecast Data'!$C:$C,AC$6,'Forecast Data'!$B:$B,$D537)</f>
        <v>140</v>
      </c>
      <c r="AD537" s="11">
        <f>SUMIFS('Forecast Data'!$D:$D,'Forecast Data'!$C:$C,AD$6,'Forecast Data'!$B:$B,$D537)</f>
        <v>140</v>
      </c>
      <c r="AE537" s="11">
        <f>SUMIFS('Forecast Data'!$D:$D,'Forecast Data'!$C:$C,AE$6,'Forecast Data'!$B:$B,$D537)</f>
        <v>20</v>
      </c>
      <c r="AF537" s="11">
        <f>SUMIFS('Forecast Data'!$D:$D,'Forecast Data'!$C:$C,AF$6,'Forecast Data'!$B:$B,$D537)</f>
        <v>0</v>
      </c>
      <c r="AG537" s="11">
        <f>SUMIFS('Forecast Data'!$D:$D,'Forecast Data'!$C:$C,AG$6,'Forecast Data'!$B:$B,$D537)</f>
        <v>0</v>
      </c>
      <c r="AH537" s="11">
        <f>SUMIFS('Forecast Data'!$D:$D,'Forecast Data'!$C:$C,AH$6,'Forecast Data'!$B:$B,$D537)</f>
        <v>0</v>
      </c>
      <c r="AI537" s="1"/>
      <c r="AJ537" s="12">
        <f>IF(SUMIFS('Forecast Data'!$E:$E,'Forecast Data'!$C:$C,AJ$6,'Forecast Data'!$B:$B,$D537)=0,"",SUMIFS('Forecast Data'!$E:$E,'Forecast Data'!$C:$C,AJ$6,'Forecast Data'!$B:$B,$D537))</f>
        <v>-0.11</v>
      </c>
      <c r="AK537" s="12">
        <f>IF(SUMIFS('Forecast Data'!$E:$E,'Forecast Data'!$C:$C,AK$6,'Forecast Data'!$B:$B,$D537)=0,"",SUMIFS('Forecast Data'!$E:$E,'Forecast Data'!$C:$C,AK$6,'Forecast Data'!$B:$B,$D537))</f>
        <v>-0.59</v>
      </c>
      <c r="AL537" s="12">
        <f>IF(SUMIFS('Forecast Data'!$E:$E,'Forecast Data'!$C:$C,AL$6,'Forecast Data'!$B:$B,$D537)=0,"",SUMIFS('Forecast Data'!$E:$E,'Forecast Data'!$C:$C,AL$6,'Forecast Data'!$B:$B,$D537))</f>
        <v>-0.94</v>
      </c>
      <c r="AM537" s="12">
        <f>IF(SUMIFS('Forecast Data'!$E:$E,'Forecast Data'!$C:$C,AM$6,'Forecast Data'!$B:$B,$D537)=0,"",SUMIFS('Forecast Data'!$E:$E,'Forecast Data'!$C:$C,AM$6,'Forecast Data'!$B:$B,$D537))</f>
        <v>-0.99</v>
      </c>
      <c r="AN537" s="12">
        <f>IF(SUMIFS('Forecast Data'!$E:$E,'Forecast Data'!$C:$C,AN$6,'Forecast Data'!$B:$B,$D537)=0,"",SUMIFS('Forecast Data'!$E:$E,'Forecast Data'!$C:$C,AN$6,'Forecast Data'!$B:$B,$D537))</f>
        <v>-0.99</v>
      </c>
      <c r="AO537" s="12">
        <f>IF(SUMIFS('Forecast Data'!$E:$E,'Forecast Data'!$C:$C,AO$6,'Forecast Data'!$B:$B,$D537)=0,"",SUMIFS('Forecast Data'!$E:$E,'Forecast Data'!$C:$C,AO$6,'Forecast Data'!$B:$B,$D537))</f>
        <v>-0.99</v>
      </c>
      <c r="AP537" s="12">
        <f>IF(SUMIFS('Forecast Data'!$E:$E,'Forecast Data'!$C:$C,AP$6,'Forecast Data'!$B:$B,$D537)=0,"",SUMIFS('Forecast Data'!$E:$E,'Forecast Data'!$C:$C,AP$6,'Forecast Data'!$B:$B,$D537))</f>
        <v>-0.99</v>
      </c>
      <c r="AQ537" s="12">
        <f>IF(SUMIFS('Forecast Data'!$E:$E,'Forecast Data'!$C:$C,AQ$6,'Forecast Data'!$B:$B,$D537)=0,"",SUMIFS('Forecast Data'!$E:$E,'Forecast Data'!$C:$C,AQ$6,'Forecast Data'!$B:$B,$D537))</f>
        <v>-0.99</v>
      </c>
      <c r="AR537" s="12">
        <f>IF(SUMIFS('Forecast Data'!$E:$E,'Forecast Data'!$C:$C,AR$6,'Forecast Data'!$B:$B,$D537)=0,"",SUMIFS('Forecast Data'!$E:$E,'Forecast Data'!$C:$C,AR$6,'Forecast Data'!$B:$B,$D537))</f>
        <v>-1</v>
      </c>
      <c r="AS537" s="12">
        <f>IF(SUMIFS('Forecast Data'!$E:$E,'Forecast Data'!$C:$C,AS$6,'Forecast Data'!$B:$B,$D537)=0,"",SUMIFS('Forecast Data'!$E:$E,'Forecast Data'!$C:$C,AS$6,'Forecast Data'!$B:$B,$D537))</f>
        <v>-1</v>
      </c>
      <c r="AT537" s="12">
        <f>IF(SUMIFS('Forecast Data'!$E:$E,'Forecast Data'!$C:$C,AT$6,'Forecast Data'!$B:$B,$D537)=0,"",SUMIFS('Forecast Data'!$E:$E,'Forecast Data'!$C:$C,AT$6,'Forecast Data'!$B:$B,$D537))</f>
        <v>-1</v>
      </c>
      <c r="AU537" s="12">
        <f>IF(SUMIFS('Forecast Data'!$E:$E,'Forecast Data'!$C:$C,AU$6,'Forecast Data'!$B:$B,$D537)=0,"",SUMIFS('Forecast Data'!$E:$E,'Forecast Data'!$C:$C,AU$6,'Forecast Data'!$B:$B,$D537))</f>
        <v>-1</v>
      </c>
      <c r="AV537" s="1"/>
      <c r="AW537" s="11">
        <f>SUMIFS('OP Units'!E:E,'OP Units'!$A:$A,$D537)</f>
        <v>19010</v>
      </c>
      <c r="AX537" s="11">
        <f>SUMIFS('OP Units'!F:F,'OP Units'!$A:$A,$D537)</f>
        <v>20461</v>
      </c>
      <c r="AY537" s="11">
        <f>SUMIFS('OP Units'!G:G,'OP Units'!$A:$A,$D537)</f>
        <v>21168</v>
      </c>
      <c r="AZ537" s="11">
        <f>SUMIFS('OP Units'!H:H,'OP Units'!$A:$A,$D537)</f>
        <v>21751</v>
      </c>
      <c r="BA537" s="11">
        <f>SUMIFS('OP Units'!I:I,'OP Units'!$A:$A,$D537)</f>
        <v>22086</v>
      </c>
      <c r="BB537" s="11">
        <f>SUMIFS('OP Units'!J:J,'OP Units'!$A:$A,$D537)</f>
        <v>21819</v>
      </c>
      <c r="BC537" s="11">
        <f>SUMIFS('OP Units'!K:K,'OP Units'!$A:$A,$D537)</f>
        <v>19918</v>
      </c>
      <c r="BD537" s="11">
        <f>SUMIFS('OP Units'!L:L,'OP Units'!$A:$A,$D537)</f>
        <v>19365</v>
      </c>
      <c r="BE537" s="11">
        <f>SUMIFS('OP Units'!M:M,'OP Units'!$A:$A,$D537)</f>
        <v>19533</v>
      </c>
      <c r="BF537" s="11">
        <f>SUMIFS('OP Units'!N:N,'OP Units'!$A:$A,$D537)</f>
        <v>20529</v>
      </c>
      <c r="BG537" s="11">
        <f>SUMIFS('OP Units'!O:O,'OP Units'!$A:$A,$D537)</f>
        <v>20515</v>
      </c>
      <c r="BH537" s="11">
        <f>SUMIFS('OP Units'!P:P,'OP Units'!$A:$A,$D537)</f>
        <v>20827</v>
      </c>
      <c r="BI537" s="1"/>
      <c r="BJ537" s="12">
        <f>IFERROR((SUMIFS('OP Units'!E:E,'OP Units'!$A:$A,$D537)-SUMIFS('Forecast Data'!$H:$H,'Forecast Data'!$C:$C,BJ$6,'Forecast Data'!$B:$B,$D537))/SUMIFS('Forecast Data'!$H:$H,'Forecast Data'!$C:$C,BJ$6,'Forecast Data'!$B:$B,$D537),"")</f>
        <v>-1.736793135531893E-2</v>
      </c>
      <c r="BK537" s="12">
        <f>IFERROR((SUMIFS('OP Units'!F:F,'OP Units'!$A:$A,$D537)-SUMIFS('Forecast Data'!$H:$H,'Forecast Data'!$C:$C,BK$6,'Forecast Data'!$B:$B,$D537))/SUMIFS('Forecast Data'!$H:$H,'Forecast Data'!$C:$C,BK$6,'Forecast Data'!$B:$B,$D537),"")</f>
        <v>7.65547721772072E-2</v>
      </c>
      <c r="BL537" s="12">
        <f>IFERROR((SUMIFS('OP Units'!G:G,'OP Units'!$A:$A,$D537)-SUMIFS('Forecast Data'!$H:$H,'Forecast Data'!$C:$C,BL$6,'Forecast Data'!$B:$B,$D537))/SUMIFS('Forecast Data'!$H:$H,'Forecast Data'!$C:$C,BL$6,'Forecast Data'!$B:$B,$D537),"")</f>
        <v>0.11316785864535128</v>
      </c>
      <c r="BM537" s="12">
        <f>IFERROR((SUMIFS('OP Units'!H:H,'OP Units'!$A:$A,$D537)-SUMIFS('Forecast Data'!$H:$H,'Forecast Data'!$C:$C,BM$6,'Forecast Data'!$B:$B,$D537))/SUMIFS('Forecast Data'!$H:$H,'Forecast Data'!$C:$C,BM$6,'Forecast Data'!$B:$B,$D537),"")</f>
        <v>0.12326998554017765</v>
      </c>
      <c r="BN537" s="12">
        <f>IFERROR((SUMIFS('OP Units'!I:I,'OP Units'!$A:$A,$D537)-SUMIFS('Forecast Data'!$H:$H,'Forecast Data'!$C:$C,BN$6,'Forecast Data'!$B:$B,$D537))/SUMIFS('Forecast Data'!$H:$H,'Forecast Data'!$C:$C,BN$6,'Forecast Data'!$B:$B,$D537),"")</f>
        <v>0.12994986186432006</v>
      </c>
      <c r="BO537" s="12">
        <f>IFERROR((SUMIFS('OP Units'!J:J,'OP Units'!$A:$A,$D537)-SUMIFS('Forecast Data'!$H:$H,'Forecast Data'!$C:$C,BO$6,'Forecast Data'!$B:$B,$D537))/SUMIFS('Forecast Data'!$H:$H,'Forecast Data'!$C:$C,BO$6,'Forecast Data'!$B:$B,$D537),"")</f>
        <v>0.11594721767594109</v>
      </c>
      <c r="BP537" s="12">
        <f>IFERROR((SUMIFS('OP Units'!K:K,'OP Units'!$A:$A,$D537)-SUMIFS('Forecast Data'!$H:$H,'Forecast Data'!$C:$C,BP$6,'Forecast Data'!$B:$B,$D537))/SUMIFS('Forecast Data'!$H:$H,'Forecast Data'!$C:$C,BP$6,'Forecast Data'!$B:$B,$D537),"")</f>
        <v>4.7048309940598221E-2</v>
      </c>
      <c r="BQ537" s="12">
        <f>IFERROR((SUMIFS('OP Units'!L:L,'OP Units'!$A:$A,$D537)-SUMIFS('Forecast Data'!$H:$H,'Forecast Data'!$C:$C,BQ$6,'Forecast Data'!$B:$B,$D537))/SUMIFS('Forecast Data'!$H:$H,'Forecast Data'!$C:$C,BQ$6,'Forecast Data'!$B:$B,$D537),"")</f>
        <v>2.9122601902534941E-2</v>
      </c>
      <c r="BR537" s="12">
        <f>IFERROR((SUMIFS('OP Units'!M:M,'OP Units'!$A:$A,$D537)-SUMIFS('Forecast Data'!$H:$H,'Forecast Data'!$C:$C,BR$6,'Forecast Data'!$B:$B,$D537))/SUMIFS('Forecast Data'!$H:$H,'Forecast Data'!$C:$C,BR$6,'Forecast Data'!$B:$B,$D537),"")</f>
        <v>6.417869790247889E-2</v>
      </c>
      <c r="BS537" s="12">
        <f>IFERROR((SUMIFS('OP Units'!N:N,'OP Units'!$A:$A,$D537)-SUMIFS('Forecast Data'!$H:$H,'Forecast Data'!$C:$C,BS$6,'Forecast Data'!$B:$B,$D537))/SUMIFS('Forecast Data'!$H:$H,'Forecast Data'!$C:$C,BS$6,'Forecast Data'!$B:$B,$D537),"")</f>
        <v>8.3953746237921748E-2</v>
      </c>
      <c r="BT537" s="12">
        <f>IFERROR((SUMIFS('OP Units'!O:O,'OP Units'!$A:$A,$D537)-SUMIFS('Forecast Data'!$H:$H,'Forecast Data'!$C:$C,BT$6,'Forecast Data'!$B:$B,$D537))/SUMIFS('Forecast Data'!$H:$H,'Forecast Data'!$C:$C,BT$6,'Forecast Data'!$B:$B,$D537),"")</f>
        <v>5.5189795288550558E-2</v>
      </c>
      <c r="BU537" s="12">
        <f>IFERROR((SUMIFS('OP Units'!P:P,'OP Units'!$A:$A,$D537)-SUMIFS('Forecast Data'!$H:$H,'Forecast Data'!$C:$C,BU$6,'Forecast Data'!$B:$B,$D537))/SUMIFS('Forecast Data'!$H:$H,'Forecast Data'!$C:$C,BU$6,'Forecast Data'!$B:$B,$D537),"")</f>
        <v>7.5219411461022193E-2</v>
      </c>
      <c r="BV537" s="12"/>
      <c r="BW537" s="11">
        <f>(SUMIFS('Forecast Data'!H:H,'Forecast Data'!B:B,D537,'Forecast Data'!C:C,BK$6)+SUMIFS('Forecast Data'!H:H,'Forecast Data'!B:B,D537,'Forecast Data'!C:C,BL$6)+SUMIFS('Forecast Data'!H:H,'Forecast Data'!B:B,D537,'Forecast Data'!C:C,BM$6)+SUMIFS('Forecast Data'!H:H,'Forecast Data'!B:B,D537,'Forecast Data'!C:C,BN$6)+SUMIFS('Forecast Data'!H:H,'Forecast Data'!B:B,D537,'Forecast Data'!C:C,BO$6)+SUMIFS('Forecast Data'!H:H,'Forecast Data'!B:B,D537,'Forecast Data'!C:C,BP$6)+SUMIFS('Forecast Data'!H:H,'Forecast Data'!B:B,D537,'Forecast Data'!C:C,BQ$6)+SUMIFS('Forecast Data'!H:H,'Forecast Data'!B:B,D537,'Forecast Data'!C:C,BJ$6))/8</f>
        <v>19208.75</v>
      </c>
      <c r="BX537" s="12">
        <f>IFERROR((SUM(W537:AD537)-(SUMIFS('Forecast Data'!H:H,'Forecast Data'!B:B,B537,'Forecast Data'!C:C,BJ$6)+SUMIFS('Forecast Data'!H:H,'Forecast Data'!B:B,B537,'Forecast Data'!C:C,BK$6)+SUMIFS('Forecast Data'!H:H,'Forecast Data'!B:B,B537,'Forecast Data'!C:C,BL$6)+SUMIFS('Forecast Data'!H:H,'Forecast Data'!B:B,B537,'Forecast Data'!C:C,BM$6)+SUMIFS('Forecast Data'!H:H,'Forecast Data'!B:B,B537,'Forecast Data'!C:C,BN$6)+SUMIFS('Forecast Data'!H:H,'Forecast Data'!B:B,B537,'Forecast Data'!C:C,BO$6)+SUMIFS('Forecast Data'!H:H,'Forecast Data'!B:B,B537,'Forecast Data'!C:C,BP$6)+SUMIFS('Forecast Data'!H:H,'Forecast Data'!B:B,B537,'Forecast Data'!C:C,BQ$6)))/(SUMIFS('Forecast Data'!H:H,'Forecast Data'!B:B,B537,'Forecast Data'!C:C,BJ$6)+SUMIFS('Forecast Data'!H:H,'Forecast Data'!B:B,B537,'Forecast Data'!C:C,BK$6)+SUMIFS('Forecast Data'!H:H,'Forecast Data'!B:B,B537,'Forecast Data'!C:C,BL$6)+SUMIFS('Forecast Data'!H:H,'Forecast Data'!B:B,B537,'Forecast Data'!C:C,BM$6)+SUMIFS('Forecast Data'!H:H,'Forecast Data'!B:B,B537,'Forecast Data'!C:C,BN$6)+SUMIFS('Forecast Data'!H:H,'Forecast Data'!B:B,B537,'Forecast Data'!C:C,BO$6)+SUMIFS('Forecast Data'!H:H,'Forecast Data'!B:B,B537,'Forecast Data'!C:C,BP$6)+SUMIFS('Forecast Data'!H:H,'Forecast Data'!B:B,B537,'Forecast Data'!C:C,BQ$6)),"")</f>
        <v>-0.82560681980868089</v>
      </c>
      <c r="BY537" s="12">
        <f>((L537-E537)/($L$4-$E$4))*$M$4</f>
        <v>1.169833683513811E-3</v>
      </c>
      <c r="BZ537" s="16">
        <f t="shared" si="90"/>
        <v>-1.3040737442058071E-2</v>
      </c>
      <c r="CA537" s="13">
        <f t="shared" si="91"/>
        <v>1.421057112557188</v>
      </c>
      <c r="CB537" s="12">
        <f t="shared" si="92"/>
        <v>1.4210571125571881E-2</v>
      </c>
      <c r="CC537" s="12"/>
      <c r="CD537" s="11">
        <f>(SUMIFS('Forecast Data'!H:H,'Forecast Data'!B:B,D537,'Forecast Data'!C:C,BK$6)+SUMIFS('Forecast Data'!H:H,'Forecast Data'!B:B,D537,'Forecast Data'!C:C,BL$6)+SUMIFS('Forecast Data'!H:H,'Forecast Data'!B:B,D537,'Forecast Data'!C:C,BM$6)+SUMIFS('Forecast Data'!H:H,'Forecast Data'!B:B,D537,'Forecast Data'!C:C,BJ$6))/4</f>
        <v>19183</v>
      </c>
      <c r="CE537" s="12">
        <f>IFERROR((SUM(W537:Z537)-(SUMIFS('Forecast Data'!H:H,'Forecast Data'!B:B,B537,'Forecast Data'!C:C,BJ$6)+SUMIFS('Forecast Data'!H:H,'Forecast Data'!B:B,B537,'Forecast Data'!C:C,BK$6)+SUMIFS('Forecast Data'!H:H,'Forecast Data'!B:B,B537,'Forecast Data'!C:C,BL$6)+SUMIFS('Forecast Data'!H:H,'Forecast Data'!B:B,B537,'Forecast Data'!C:C,BM$6)))/(SUMIFS('Forecast Data'!H:H,'Forecast Data'!B:B,B537,'Forecast Data'!C:C,BJ$6)+SUMIFS('Forecast Data'!H:H,'Forecast Data'!B:B,B537,'Forecast Data'!C:C,BK$6)+SUMIFS('Forecast Data'!H:H,'Forecast Data'!B:B,B537,'Forecast Data'!C:C,BL$6)+SUMIFS('Forecast Data'!H:H,'Forecast Data'!B:B,B537,'Forecast Data'!C:C,BM$6)),"")</f>
        <v>-0.6581739039774801</v>
      </c>
      <c r="CF537" s="12">
        <f t="shared" si="93"/>
        <v>1.169833683513811E-3</v>
      </c>
      <c r="CG537" s="12">
        <f t="shared" si="94"/>
        <v>-1.0585249330925769E-2</v>
      </c>
      <c r="CH537" s="13">
        <f t="shared" si="95"/>
        <v>1.175508301443958</v>
      </c>
      <c r="CI537" s="13"/>
    </row>
    <row r="538" spans="1:87" ht="13.2">
      <c r="A538" s="1"/>
      <c r="B538" s="1"/>
      <c r="C538" s="1"/>
      <c r="CC538" s="27" t="s">
        <v>570</v>
      </c>
      <c r="CH538" s="28">
        <f>CH4</f>
        <v>-4.173468636227982</v>
      </c>
      <c r="CI538" s="27"/>
    </row>
    <row r="539" spans="1:87" ht="13.2">
      <c r="A539" s="1"/>
      <c r="B539" s="1"/>
      <c r="C539" s="1" t="s">
        <v>44</v>
      </c>
      <c r="D539" s="4" t="s">
        <v>571</v>
      </c>
      <c r="E539" s="1"/>
      <c r="F539" s="1"/>
      <c r="G539" s="1"/>
      <c r="H539" s="1"/>
      <c r="I539" s="1"/>
      <c r="J539" s="1"/>
      <c r="K539" s="1"/>
      <c r="L539" s="11">
        <f t="shared" ref="L539:L540" si="97">SUMIFS(L$8:L$508,$C$8:$C$508,$C539)</f>
        <v>82488</v>
      </c>
      <c r="M539" s="12"/>
      <c r="N539" s="1"/>
      <c r="O539" s="11">
        <f t="shared" ref="O539:O540" si="98">SUMIFS(O$8:O$508,$C$8:$C$508,$C539)</f>
        <v>92347.75</v>
      </c>
      <c r="P539" s="12"/>
      <c r="Q539" s="1"/>
      <c r="R539" s="11">
        <f t="shared" ref="R539:R540" si="99">SUMIFS(R$8:R$508,$C$8:$C$508,$C539)</f>
        <v>94669.5</v>
      </c>
      <c r="S539" s="12"/>
      <c r="T539" s="11"/>
      <c r="U539" s="12"/>
      <c r="V539" s="1"/>
      <c r="W539" s="11">
        <f t="shared" ref="W539:AH539" si="100">SUMIFS(W$8:W$508,$C$8:$C$508,$C539)</f>
        <v>93055</v>
      </c>
      <c r="X539" s="11">
        <f t="shared" si="100"/>
        <v>93365</v>
      </c>
      <c r="Y539" s="11">
        <f t="shared" si="100"/>
        <v>91263</v>
      </c>
      <c r="Z539" s="11">
        <f t="shared" si="100"/>
        <v>91708</v>
      </c>
      <c r="AA539" s="11">
        <f t="shared" si="100"/>
        <v>91880</v>
      </c>
      <c r="AB539" s="11">
        <f t="shared" si="100"/>
        <v>99620</v>
      </c>
      <c r="AC539" s="11">
        <f t="shared" si="100"/>
        <v>100853</v>
      </c>
      <c r="AD539" s="11">
        <f t="shared" si="100"/>
        <v>95612</v>
      </c>
      <c r="AE539" s="11">
        <f t="shared" si="100"/>
        <v>95765</v>
      </c>
      <c r="AF539" s="11">
        <f t="shared" si="100"/>
        <v>98056</v>
      </c>
      <c r="AG539" s="11">
        <f t="shared" si="100"/>
        <v>93857</v>
      </c>
      <c r="AH539" s="11">
        <f t="shared" si="100"/>
        <v>92874</v>
      </c>
      <c r="AI539" s="1"/>
      <c r="AJ539" s="12"/>
      <c r="AK539" s="12"/>
      <c r="AL539" s="12"/>
      <c r="AM539" s="12"/>
      <c r="AN539" s="12"/>
      <c r="AO539" s="12"/>
      <c r="AP539" s="12"/>
      <c r="AQ539" s="12"/>
      <c r="AR539" s="12"/>
      <c r="AS539" s="12"/>
      <c r="AT539" s="12"/>
      <c r="AU539" s="12"/>
      <c r="AV539" s="1"/>
      <c r="AW539" s="11"/>
      <c r="AX539" s="11"/>
      <c r="AY539" s="11"/>
      <c r="AZ539" s="11"/>
      <c r="BA539" s="11"/>
      <c r="BB539" s="11"/>
      <c r="BC539" s="11"/>
      <c r="BD539" s="11"/>
      <c r="BE539" s="11"/>
      <c r="BF539" s="11"/>
      <c r="BG539" s="11"/>
      <c r="BH539" s="11"/>
      <c r="BI539" s="1"/>
      <c r="BJ539" s="12"/>
      <c r="BK539" s="12"/>
      <c r="BL539" s="12"/>
      <c r="BM539" s="12"/>
      <c r="BN539" s="12"/>
      <c r="BO539" s="12"/>
      <c r="BP539" s="12"/>
      <c r="BQ539" s="12"/>
      <c r="BR539" s="12"/>
      <c r="BS539" s="12"/>
      <c r="BT539" s="12"/>
      <c r="BU539" s="12"/>
      <c r="BV539" s="12"/>
      <c r="BW539" s="11"/>
      <c r="BX539" s="12"/>
      <c r="BY539" s="12"/>
      <c r="BZ539" s="16"/>
      <c r="CA539" s="13">
        <f t="shared" ref="CA539:CA540" si="101">SUMIFS(CA$8:CA$508,$C$8:$C$508,$C539)</f>
        <v>-0.43482850964867908</v>
      </c>
      <c r="CB539" s="12"/>
      <c r="CC539" s="4" t="s">
        <v>571</v>
      </c>
      <c r="CD539" s="11"/>
      <c r="CE539" s="12"/>
      <c r="CF539" s="12"/>
      <c r="CG539" s="12"/>
      <c r="CH539" s="13">
        <f t="shared" ref="CH539:CH540" si="102">SUMIFS(CH$8:CH$508,$C$8:$C$508,$C539)</f>
        <v>-0.56019716280635867</v>
      </c>
      <c r="CI539" s="13"/>
    </row>
    <row r="540" spans="1:87" ht="13.2">
      <c r="A540" s="1"/>
      <c r="B540" s="1"/>
      <c r="C540" s="1" t="s">
        <v>41</v>
      </c>
      <c r="D540" s="4" t="s">
        <v>572</v>
      </c>
      <c r="E540" s="1"/>
      <c r="F540" s="1"/>
      <c r="G540" s="1"/>
      <c r="H540" s="1"/>
      <c r="I540" s="1"/>
      <c r="J540" s="1"/>
      <c r="K540" s="1"/>
      <c r="L540" s="11">
        <f t="shared" si="97"/>
        <v>118095.66666666667</v>
      </c>
      <c r="M540" s="1"/>
      <c r="N540" s="1"/>
      <c r="O540" s="11">
        <f t="shared" si="98"/>
        <v>125590.75</v>
      </c>
      <c r="P540" s="1"/>
      <c r="Q540" s="1"/>
      <c r="R540" s="11">
        <f t="shared" si="99"/>
        <v>125655.125</v>
      </c>
      <c r="S540" s="1"/>
      <c r="T540" s="1"/>
      <c r="U540" s="1"/>
      <c r="V540" s="1"/>
      <c r="W540" s="11">
        <f t="shared" ref="W540:AH540" si="103">SUMIFS(W$8:W$508,$C$8:$C$508,$C540)</f>
        <v>139866</v>
      </c>
      <c r="X540" s="11">
        <f t="shared" si="103"/>
        <v>123814</v>
      </c>
      <c r="Y540" s="11">
        <f t="shared" si="103"/>
        <v>119323</v>
      </c>
      <c r="Z540" s="11">
        <f t="shared" si="103"/>
        <v>119360</v>
      </c>
      <c r="AA540" s="11">
        <f t="shared" si="103"/>
        <v>120252</v>
      </c>
      <c r="AB540" s="11">
        <f t="shared" si="103"/>
        <v>126159</v>
      </c>
      <c r="AC540" s="11">
        <f t="shared" si="103"/>
        <v>133059</v>
      </c>
      <c r="AD540" s="11">
        <f t="shared" si="103"/>
        <v>123408</v>
      </c>
      <c r="AE540" s="11">
        <f t="shared" si="103"/>
        <v>127404</v>
      </c>
      <c r="AF540" s="11">
        <f t="shared" si="103"/>
        <v>121560</v>
      </c>
      <c r="AG540" s="11">
        <f t="shared" si="103"/>
        <v>128114</v>
      </c>
      <c r="AH540" s="11">
        <f t="shared" si="103"/>
        <v>127790</v>
      </c>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3">
        <f t="shared" si="101"/>
        <v>-0.97419433470210992</v>
      </c>
      <c r="CB540" s="1"/>
      <c r="CC540" s="4" t="s">
        <v>572</v>
      </c>
      <c r="CD540" s="1"/>
      <c r="CE540" s="1"/>
      <c r="CF540" s="1"/>
      <c r="CG540" s="1"/>
      <c r="CH540" s="13">
        <f t="shared" si="102"/>
        <v>-1.1564686782999805</v>
      </c>
      <c r="CI540" s="13"/>
    </row>
    <row r="541" spans="1:87" ht="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29" t="s">
        <v>573</v>
      </c>
      <c r="CF541" s="1"/>
      <c r="CG541" s="1"/>
      <c r="CH541" s="13">
        <f>SUM(CH539:CH540)</f>
        <v>-1.7166658411063391</v>
      </c>
      <c r="CI541" s="1"/>
    </row>
    <row r="542" spans="1:87" ht="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row>
    <row r="543" spans="1:87" ht="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row>
    <row r="544" spans="1:87" ht="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row>
    <row r="545" spans="1:87" ht="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row>
    <row r="546" spans="1:87" ht="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row>
    <row r="547" spans="1:87" ht="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row>
    <row r="548" spans="1:87" ht="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row>
    <row r="549" spans="1:87" ht="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row>
    <row r="550" spans="1:87" ht="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row>
    <row r="551" spans="1:87" ht="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row>
    <row r="552" spans="1:87" ht="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row>
    <row r="553" spans="1:87" ht="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row>
    <row r="554" spans="1:87" ht="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row>
    <row r="555" spans="1:87" ht="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row>
    <row r="556" spans="1:87" ht="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row>
    <row r="557" spans="1:87" ht="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row>
    <row r="558" spans="1:87" ht="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row>
    <row r="559" spans="1:87" ht="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row>
    <row r="560" spans="1:87" ht="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row>
    <row r="561" spans="1:87" ht="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row>
    <row r="562" spans="1:87" ht="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row>
    <row r="563" spans="1:87" ht="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row>
    <row r="564" spans="1:87" ht="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row>
    <row r="565" spans="1:87" ht="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row>
    <row r="566" spans="1:87" ht="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row>
    <row r="567" spans="1:87" ht="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row>
    <row r="568" spans="1:87" ht="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row>
    <row r="569" spans="1:87" ht="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row>
    <row r="570" spans="1:87" ht="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row>
    <row r="571" spans="1:87" ht="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row>
    <row r="572" spans="1:87" ht="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row>
    <row r="573" spans="1:87" ht="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row>
    <row r="574" spans="1:87" ht="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row>
    <row r="575" spans="1:87" ht="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row>
    <row r="576" spans="1:87" ht="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row>
    <row r="577" spans="1:87" ht="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row>
    <row r="578" spans="1:87" ht="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row>
    <row r="579" spans="1:87" ht="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row>
    <row r="580" spans="1:87" ht="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row>
    <row r="581" spans="1:87" ht="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row>
    <row r="582" spans="1:87" ht="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row>
    <row r="583" spans="1:87" ht="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row>
    <row r="584" spans="1:87" ht="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row>
    <row r="585" spans="1:87" ht="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row>
    <row r="586" spans="1:87" ht="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row>
    <row r="587" spans="1:87" ht="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row>
    <row r="588" spans="1:87" ht="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row>
    <row r="589" spans="1:87" ht="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row>
    <row r="590" spans="1:87" ht="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row>
    <row r="591" spans="1:87" ht="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row>
    <row r="592" spans="1:87" ht="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row>
    <row r="593" spans="1:87" ht="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row>
    <row r="594" spans="1:87" ht="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row>
    <row r="595" spans="1:87" ht="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row>
    <row r="596" spans="1:87" ht="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row>
    <row r="597" spans="1:87" ht="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row>
    <row r="598" spans="1:87" ht="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row>
    <row r="599" spans="1:87" ht="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row>
    <row r="600" spans="1:87" ht="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row>
    <row r="601" spans="1:87" ht="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row>
    <row r="602" spans="1:87" ht="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row>
    <row r="603" spans="1:87" ht="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row>
    <row r="604" spans="1:87" ht="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row>
    <row r="605" spans="1:87" ht="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row>
    <row r="606" spans="1:87" ht="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row>
    <row r="607" spans="1:87" ht="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row>
    <row r="608" spans="1:87" ht="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row>
    <row r="609" spans="1:87" ht="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row>
    <row r="610" spans="1:87" ht="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row>
    <row r="611" spans="1:87" ht="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row>
    <row r="612" spans="1:87" ht="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row>
    <row r="613" spans="1:87" ht="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row>
    <row r="614" spans="1:87" ht="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row>
    <row r="615" spans="1:87" ht="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row>
    <row r="616" spans="1:87" ht="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row>
    <row r="617" spans="1:87" ht="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row>
    <row r="618" spans="1:87" ht="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row>
    <row r="619" spans="1:87" ht="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row>
    <row r="620" spans="1:87" ht="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row>
    <row r="621" spans="1:87" ht="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row>
    <row r="622" spans="1:87" ht="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row>
    <row r="623" spans="1:87" ht="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row>
    <row r="624" spans="1:87" ht="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row>
    <row r="625" spans="1:87" ht="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row>
    <row r="626" spans="1:87" ht="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row>
    <row r="627" spans="1:87" ht="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row>
    <row r="628" spans="1:87" ht="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row>
    <row r="629" spans="1:87" ht="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row>
    <row r="630" spans="1:87" ht="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row>
    <row r="631" spans="1:87" ht="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row>
    <row r="632" spans="1:87" ht="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row>
    <row r="633" spans="1:87" ht="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row>
    <row r="634" spans="1:87" ht="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row>
    <row r="635" spans="1:87" ht="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row>
    <row r="636" spans="1:87" ht="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row>
    <row r="637" spans="1:87" ht="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row>
    <row r="638" spans="1:87" ht="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row>
    <row r="639" spans="1:87" ht="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row>
    <row r="640" spans="1:87" ht="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row>
    <row r="641" spans="1:87" ht="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row>
    <row r="642" spans="1:87" ht="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row>
    <row r="643" spans="1:87" ht="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row>
    <row r="644" spans="1:87" ht="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row>
    <row r="645" spans="1:87" ht="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row>
    <row r="646" spans="1:87" ht="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row>
    <row r="647" spans="1:87" ht="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row>
    <row r="648" spans="1:87" ht="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row>
    <row r="649" spans="1:87" ht="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row>
    <row r="650" spans="1:87" ht="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row>
    <row r="651" spans="1:87" ht="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row>
    <row r="652" spans="1:87" ht="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row>
    <row r="653" spans="1:87" ht="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row>
    <row r="654" spans="1:87" ht="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row>
    <row r="655" spans="1:87" ht="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row>
    <row r="656" spans="1:87" ht="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row>
    <row r="657" spans="1:87" ht="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row>
    <row r="658" spans="1:87" ht="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row>
    <row r="659" spans="1:87" ht="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row>
    <row r="660" spans="1:87" ht="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row>
    <row r="661" spans="1:87" ht="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row>
    <row r="662" spans="1:87" ht="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row>
    <row r="663" spans="1:87" ht="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row>
    <row r="664" spans="1:87" ht="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row>
    <row r="665" spans="1:87" ht="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row>
    <row r="666" spans="1:87" ht="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row>
    <row r="667" spans="1:87" ht="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row>
    <row r="668" spans="1:87" ht="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row>
    <row r="669" spans="1:87" ht="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row>
    <row r="670" spans="1:87" ht="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row>
    <row r="671" spans="1:87" ht="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row>
    <row r="672" spans="1:87" ht="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row>
    <row r="673" spans="1:87" ht="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row>
    <row r="674" spans="1:87" ht="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row>
    <row r="675" spans="1:87" ht="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row>
    <row r="676" spans="1:87" ht="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row>
    <row r="677" spans="1:87" ht="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row>
    <row r="678" spans="1:87" ht="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row>
    <row r="679" spans="1:87" ht="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row>
    <row r="680" spans="1:87" ht="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row>
    <row r="681" spans="1:87" ht="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row>
    <row r="682" spans="1:87" ht="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row>
    <row r="683" spans="1:87" ht="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row>
    <row r="684" spans="1:87" ht="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row>
    <row r="685" spans="1:87" ht="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row>
    <row r="686" spans="1:87" ht="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row>
    <row r="687" spans="1:87" ht="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row>
    <row r="688" spans="1:87" ht="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row>
    <row r="689" spans="1:87" ht="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row>
    <row r="690" spans="1:87" ht="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row>
    <row r="691" spans="1:87" ht="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row>
    <row r="692" spans="1:87" ht="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row>
    <row r="693" spans="1:87" ht="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row>
    <row r="694" spans="1:87" ht="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row>
    <row r="695" spans="1:87" ht="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row>
    <row r="696" spans="1:87" ht="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row>
    <row r="697" spans="1:87" ht="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row>
    <row r="698" spans="1:87" ht="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row>
    <row r="699" spans="1:87" ht="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row>
    <row r="700" spans="1:87" ht="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row>
    <row r="701" spans="1:87" ht="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row>
    <row r="702" spans="1:87" ht="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row>
    <row r="703" spans="1:87" ht="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row>
    <row r="704" spans="1:87" ht="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row>
    <row r="705" spans="1:87" ht="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row>
    <row r="706" spans="1:87" ht="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row>
    <row r="707" spans="1:87" ht="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row>
    <row r="708" spans="1:87" ht="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row>
    <row r="709" spans="1:87" ht="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row>
    <row r="710" spans="1:87" ht="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row>
    <row r="711" spans="1:87" ht="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row>
    <row r="712" spans="1:87" ht="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row>
    <row r="713" spans="1:87" ht="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row>
    <row r="714" spans="1:87" ht="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row>
    <row r="715" spans="1:87" ht="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row>
    <row r="716" spans="1:87" ht="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row>
    <row r="717" spans="1:87" ht="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row>
    <row r="718" spans="1:87" ht="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row>
    <row r="719" spans="1:87" ht="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row>
    <row r="720" spans="1:87" ht="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row>
    <row r="721" spans="1:87" ht="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row>
    <row r="722" spans="1:87" ht="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row>
    <row r="723" spans="1:87" ht="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row>
    <row r="724" spans="1:87" ht="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row>
    <row r="725" spans="1:87" ht="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row>
    <row r="726" spans="1:87" ht="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row>
    <row r="727" spans="1:87" ht="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row>
    <row r="728" spans="1:87" ht="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row>
    <row r="729" spans="1:87" ht="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row>
    <row r="730" spans="1:87" ht="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row>
    <row r="731" spans="1:87" ht="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row>
    <row r="732" spans="1:87" ht="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row>
    <row r="733" spans="1:87" ht="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row>
    <row r="734" spans="1:87" ht="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row>
    <row r="735" spans="1:87" ht="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row>
    <row r="736" spans="1:87" ht="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row>
    <row r="737" spans="1:87" ht="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row>
    <row r="738" spans="1:87" ht="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row>
    <row r="739" spans="1:87" ht="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row>
    <row r="740" spans="1:87" ht="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row>
    <row r="741" spans="1:87" ht="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row>
    <row r="742" spans="1:87" ht="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row>
    <row r="743" spans="1:87" ht="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row>
    <row r="744" spans="1:87" ht="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row>
    <row r="745" spans="1:87" ht="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row>
    <row r="746" spans="1:87" ht="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row>
    <row r="747" spans="1:87" ht="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row>
    <row r="748" spans="1:87" ht="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row>
    <row r="749" spans="1:87" ht="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row>
    <row r="750" spans="1:87" ht="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row>
    <row r="751" spans="1:87" ht="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row>
    <row r="752" spans="1:87" ht="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row>
    <row r="753" spans="1:87" ht="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row>
    <row r="754" spans="1:87" ht="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row>
    <row r="755" spans="1:87" ht="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row>
    <row r="756" spans="1:87" ht="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row>
    <row r="757" spans="1:87" ht="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row>
    <row r="758" spans="1:87" ht="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row>
    <row r="759" spans="1:87" ht="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row>
    <row r="760" spans="1:87" ht="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row>
    <row r="761" spans="1:87" ht="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row>
    <row r="762" spans="1:87" ht="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row>
    <row r="763" spans="1:87" ht="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row>
    <row r="764" spans="1:87" ht="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row>
    <row r="765" spans="1:87" ht="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row>
    <row r="766" spans="1:87" ht="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row>
    <row r="767" spans="1:87" ht="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row>
    <row r="768" spans="1:87" ht="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row>
    <row r="769" spans="1:87" ht="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row>
    <row r="770" spans="1:87" ht="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row>
    <row r="771" spans="1:87" ht="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row>
    <row r="772" spans="1:87" ht="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row>
    <row r="773" spans="1:87" ht="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row>
    <row r="774" spans="1:87" ht="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row>
    <row r="775" spans="1:87" ht="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row>
    <row r="776" spans="1:87" ht="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row>
    <row r="777" spans="1:87" ht="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row>
    <row r="778" spans="1:87" ht="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row>
    <row r="779" spans="1:87" ht="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row>
    <row r="780" spans="1:87" ht="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row>
    <row r="781" spans="1:87" ht="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row>
    <row r="782" spans="1:87" ht="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row>
    <row r="783" spans="1:87" ht="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row>
    <row r="784" spans="1:87" ht="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row>
    <row r="785" spans="1:87" ht="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row>
    <row r="786" spans="1:87" ht="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row>
    <row r="787" spans="1:87" ht="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row>
    <row r="788" spans="1:87" ht="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row>
    <row r="789" spans="1:87" ht="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row>
    <row r="790" spans="1:87" ht="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row>
    <row r="791" spans="1:87" ht="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row>
    <row r="792" spans="1:87" ht="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row>
    <row r="793" spans="1:87" ht="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row>
    <row r="794" spans="1:87" ht="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row>
    <row r="795" spans="1:87" ht="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row>
    <row r="796" spans="1:87" ht="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row>
    <row r="797" spans="1:87" ht="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row>
    <row r="798" spans="1:87" ht="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row>
    <row r="799" spans="1:87" ht="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row>
    <row r="800" spans="1:87" ht="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row>
    <row r="801" spans="1:87" ht="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row>
    <row r="802" spans="1:87" ht="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row>
    <row r="803" spans="1:87" ht="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row>
    <row r="804" spans="1:87" ht="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row>
    <row r="805" spans="1:87" ht="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row>
    <row r="806" spans="1:87" ht="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row>
    <row r="807" spans="1:87" ht="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row>
    <row r="808" spans="1:87" ht="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row>
    <row r="809" spans="1:87" ht="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row>
    <row r="810" spans="1:87" ht="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row>
    <row r="811" spans="1:87" ht="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row>
    <row r="812" spans="1:87" ht="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row>
    <row r="813" spans="1:87" ht="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row>
    <row r="814" spans="1:87" ht="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row>
    <row r="815" spans="1:87" ht="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row>
    <row r="816" spans="1:87" ht="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row>
    <row r="817" spans="1:87" ht="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row>
    <row r="818" spans="1:87" ht="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row>
    <row r="819" spans="1:87" ht="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row>
    <row r="820" spans="1:87" ht="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row>
    <row r="821" spans="1:87" ht="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row>
    <row r="822" spans="1:87" ht="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row>
    <row r="823" spans="1:87" ht="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row>
    <row r="824" spans="1:87" ht="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row>
    <row r="825" spans="1:87" ht="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row>
    <row r="826" spans="1:87" ht="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row>
    <row r="827" spans="1:87" ht="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row>
    <row r="828" spans="1:87" ht="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row>
    <row r="829" spans="1:87" ht="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row>
    <row r="830" spans="1:87" ht="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row>
    <row r="831" spans="1:87" ht="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row>
    <row r="832" spans="1:87" ht="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row>
    <row r="833" spans="1:87" ht="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row>
    <row r="834" spans="1:87" ht="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row>
    <row r="835" spans="1:87" ht="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row>
    <row r="836" spans="1:87" ht="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row>
    <row r="837" spans="1:87" ht="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row>
    <row r="838" spans="1:87" ht="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row>
    <row r="839" spans="1:87" ht="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row>
    <row r="840" spans="1:87" ht="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row>
    <row r="841" spans="1:87" ht="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row>
    <row r="842" spans="1:87" ht="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row>
    <row r="843" spans="1:87" ht="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row>
    <row r="844" spans="1:87" ht="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row>
    <row r="845" spans="1:87" ht="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row>
    <row r="846" spans="1:87" ht="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row>
    <row r="847" spans="1:87" ht="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row>
    <row r="848" spans="1:87" ht="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row>
    <row r="849" spans="1:87" ht="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row>
    <row r="850" spans="1:87" ht="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row>
    <row r="851" spans="1:87" ht="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row>
    <row r="852" spans="1:87" ht="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row>
    <row r="853" spans="1:87" ht="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row>
    <row r="854" spans="1:87" ht="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row>
    <row r="855" spans="1:87" ht="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row>
    <row r="856" spans="1:87" ht="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row>
    <row r="857" spans="1:87" ht="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row>
    <row r="858" spans="1:87" ht="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row>
    <row r="859" spans="1:87" ht="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row>
    <row r="860" spans="1:87" ht="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row>
    <row r="861" spans="1:87" ht="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row>
    <row r="862" spans="1:87" ht="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row>
    <row r="863" spans="1:87" ht="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row>
    <row r="864" spans="1:87" ht="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row>
    <row r="865" spans="1:87" ht="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row>
    <row r="866" spans="1:87" ht="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row>
    <row r="867" spans="1:87" ht="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row>
    <row r="868" spans="1:87" ht="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row>
    <row r="869" spans="1:87" ht="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row>
    <row r="870" spans="1:87" ht="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row>
    <row r="871" spans="1:87" ht="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row>
    <row r="872" spans="1:87" ht="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row>
    <row r="873" spans="1:87" ht="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row>
    <row r="874" spans="1:87" ht="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row>
    <row r="875" spans="1:87" ht="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row>
    <row r="876" spans="1:87" ht="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row>
    <row r="877" spans="1:87" ht="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row>
    <row r="878" spans="1:87" ht="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row>
    <row r="879" spans="1:87" ht="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row>
    <row r="880" spans="1:87" ht="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row>
    <row r="881" spans="1:87" ht="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row>
    <row r="882" spans="1:87" ht="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row>
    <row r="883" spans="1:87" ht="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row>
    <row r="884" spans="1:87" ht="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row>
    <row r="885" spans="1:87" ht="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row>
    <row r="886" spans="1:87" ht="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row>
    <row r="887" spans="1:87" ht="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row>
    <row r="888" spans="1:87" ht="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row>
    <row r="889" spans="1:87" ht="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row>
    <row r="890" spans="1:87" ht="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row>
    <row r="891" spans="1:87" ht="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row>
    <row r="892" spans="1:87" ht="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row>
    <row r="893" spans="1:87" ht="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row>
    <row r="894" spans="1:87" ht="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row>
    <row r="895" spans="1:87" ht="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row>
    <row r="896" spans="1:87" ht="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row>
    <row r="897" spans="1:87" ht="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row>
    <row r="898" spans="1:87" ht="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row>
    <row r="899" spans="1:87" ht="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row>
    <row r="900" spans="1:87" ht="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row>
    <row r="901" spans="1:87" ht="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row>
    <row r="902" spans="1:87" ht="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row>
    <row r="903" spans="1:87" ht="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row>
    <row r="904" spans="1:87" ht="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row>
    <row r="905" spans="1:87" ht="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row>
    <row r="906" spans="1:87" ht="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row>
    <row r="907" spans="1:87" ht="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row>
    <row r="908" spans="1:87" ht="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row>
    <row r="909" spans="1:87" ht="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row>
    <row r="910" spans="1:87" ht="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row>
    <row r="911" spans="1:87" ht="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row>
    <row r="912" spans="1:87" ht="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row>
    <row r="913" spans="1:87" ht="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row>
    <row r="914" spans="1:87" ht="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row>
    <row r="915" spans="1:87" ht="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row>
    <row r="916" spans="1:87" ht="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row>
    <row r="917" spans="1:87" ht="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row>
    <row r="918" spans="1:87" ht="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row>
    <row r="919" spans="1:87" ht="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row>
    <row r="920" spans="1:87" ht="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row>
    <row r="921" spans="1:87" ht="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row>
    <row r="922" spans="1:87" ht="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row>
    <row r="923" spans="1:87" ht="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row>
    <row r="924" spans="1:87" ht="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row>
    <row r="925" spans="1:87" ht="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row>
    <row r="926" spans="1:87" ht="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row>
    <row r="927" spans="1:87" ht="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row>
    <row r="928" spans="1:87" ht="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row>
    <row r="929" spans="1:87" ht="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row>
    <row r="930" spans="1:87" ht="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row>
    <row r="931" spans="1:87" ht="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row>
    <row r="932" spans="1:87" ht="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row>
    <row r="933" spans="1:87" ht="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row>
    <row r="934" spans="1:87" ht="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row>
    <row r="935" spans="1:87" ht="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row>
    <row r="936" spans="1:87" ht="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row>
    <row r="937" spans="1:87" ht="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row>
    <row r="938" spans="1:87" ht="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row>
    <row r="939" spans="1:87" ht="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row>
    <row r="940" spans="1:87" ht="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row>
    <row r="941" spans="1:87" ht="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row>
    <row r="942" spans="1:87" ht="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row>
    <row r="943" spans="1:87" ht="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row>
    <row r="944" spans="1:87" ht="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row>
    <row r="945" spans="1:87" ht="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row>
    <row r="946" spans="1:87" ht="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row>
    <row r="947" spans="1:87" ht="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row>
    <row r="948" spans="1:87" ht="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row>
    <row r="949" spans="1:87" ht="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row>
    <row r="950" spans="1:87" ht="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row>
    <row r="951" spans="1:87" ht="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row>
    <row r="952" spans="1:87" ht="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row>
    <row r="953" spans="1:87" ht="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row>
    <row r="954" spans="1:87" ht="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row>
    <row r="955" spans="1:87" ht="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row>
    <row r="956" spans="1:87" ht="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row>
    <row r="957" spans="1:87" ht="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row>
    <row r="958" spans="1:87" ht="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row>
    <row r="959" spans="1:87" ht="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row>
    <row r="960" spans="1:87" ht="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row>
    <row r="961" spans="1:87" ht="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row>
    <row r="962" spans="1:87" ht="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row>
    <row r="963" spans="1:87" ht="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row>
    <row r="964" spans="1:87" ht="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row>
    <row r="965" spans="1:87" ht="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row>
    <row r="966" spans="1:87" ht="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row>
    <row r="967" spans="1:87" ht="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row>
    <row r="968" spans="1:87" ht="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row>
    <row r="969" spans="1:87" ht="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row>
    <row r="970" spans="1:87" ht="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row>
    <row r="971" spans="1:87" ht="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row>
    <row r="972" spans="1:87" ht="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row>
    <row r="973" spans="1:87" ht="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row>
    <row r="974" spans="1:87" ht="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row>
    <row r="975" spans="1:87" ht="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row>
    <row r="976" spans="1:87" ht="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row>
    <row r="977" spans="1:87" ht="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row>
    <row r="978" spans="1:87" ht="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row>
    <row r="979" spans="1:87" ht="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row>
    <row r="980" spans="1:87" ht="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row>
    <row r="981" spans="1:87" ht="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row>
    <row r="982" spans="1:87" ht="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row>
    <row r="983" spans="1:87" ht="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row>
    <row r="984" spans="1:87" ht="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row>
    <row r="985" spans="1:87" ht="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row>
    <row r="986" spans="1:87" ht="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row>
    <row r="987" spans="1:87" ht="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row>
    <row r="988" spans="1:87" ht="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row>
    <row r="989" spans="1:87" ht="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row>
    <row r="990" spans="1:87" ht="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row>
    <row r="991" spans="1:87" ht="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row>
    <row r="992" spans="1:87" ht="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row>
    <row r="993" spans="1:87" ht="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row>
    <row r="994" spans="1:87" ht="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row>
    <row r="995" spans="1:87" ht="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row>
    <row r="996" spans="1:87" ht="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row>
    <row r="997" spans="1:87" ht="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row>
    <row r="998" spans="1:87" ht="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row>
    <row r="999" spans="1:87" ht="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row>
    <row r="1000" spans="1:87" ht="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row>
    <row r="1001" spans="1:87" ht="13.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row>
    <row r="1002" spans="1:87" ht="13.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row>
    <row r="1003" spans="1:87" ht="13.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row>
    <row r="1004" spans="1:87" ht="13.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row>
    <row r="1005" spans="1:87" ht="13.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row>
    <row r="1006" spans="1:87" ht="13.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row>
    <row r="1007" spans="1:87" ht="13.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row>
    <row r="1008" spans="1:87" ht="13.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row>
    <row r="1009" spans="1:87" ht="13.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row>
    <row r="1010" spans="1:87" ht="13.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row>
    <row r="1011" spans="1:87" ht="13.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row>
    <row r="1012" spans="1:87" ht="13.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row>
    <row r="1013" spans="1:87" ht="13.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row>
    <row r="1014" spans="1:87" ht="13.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row>
    <row r="1015" spans="1:87" ht="13.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row>
    <row r="1016" spans="1:87" ht="13.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row>
    <row r="1017" spans="1:87" ht="13.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row>
    <row r="1018" spans="1:87" ht="13.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row>
    <row r="1019" spans="1:87" ht="13.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row>
    <row r="1020" spans="1:87" ht="13.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row>
    <row r="1021" spans="1:87" ht="13.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row>
    <row r="1022" spans="1:87" ht="13.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row>
    <row r="1023" spans="1:87" ht="13.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row>
    <row r="1024" spans="1:87" ht="13.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row>
    <row r="1025" spans="1:87" ht="13.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row>
    <row r="1026" spans="1:87" ht="13.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row>
    <row r="1027" spans="1:87" ht="13.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row>
    <row r="1028" spans="1:87" ht="13.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row>
    <row r="1029" spans="1:87" ht="13.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row>
    <row r="1030" spans="1:87" ht="13.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row>
    <row r="1031" spans="1:87" ht="13.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row>
    <row r="1032" spans="1:87" ht="1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row>
    <row r="1033" spans="1:87" ht="13.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row>
    <row r="1034" spans="1:87" ht="13.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row>
    <row r="1035" spans="1:87" ht="13.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row>
    <row r="1036" spans="1:87" ht="13.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row>
    <row r="1037" spans="1:87" ht="13.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row>
    <row r="1038" spans="1:87" ht="13.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row>
    <row r="1039" spans="1:87" ht="13.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row>
    <row r="1040" spans="1:87" ht="13.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row>
    <row r="1041" spans="1:87" ht="13.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row>
    <row r="1042" spans="1:87" ht="13.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row>
    <row r="1043" spans="1:87" ht="13.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row>
    <row r="1044" spans="1:87" ht="13.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row>
  </sheetData>
  <autoFilter ref="B7:CI537" xr:uid="{00000000-0009-0000-0000-000001000000}">
    <sortState xmlns:xlrd2="http://schemas.microsoft.com/office/spreadsheetml/2017/richdata2" ref="B7:CI537">
      <sortCondition ref="CH7:CH537"/>
      <sortCondition descending="1" ref="CA7:CA537"/>
      <sortCondition descending="1" ref="L7:L537"/>
      <sortCondition ref="CE7:CE537"/>
      <sortCondition descending="1" ref="AW7:AW537"/>
    </sortState>
  </autoFilter>
  <mergeCells count="9">
    <mergeCell ref="CD1:CH1"/>
    <mergeCell ref="BW1:CB1"/>
    <mergeCell ref="CA3:CB3"/>
    <mergeCell ref="O1:P1"/>
    <mergeCell ref="R1:U1"/>
    <mergeCell ref="W1:AH1"/>
    <mergeCell ref="AJ1:AU1"/>
    <mergeCell ref="AW1:BH1"/>
    <mergeCell ref="BJ1:BU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45"/>
  <sheetViews>
    <sheetView workbookViewId="0"/>
  </sheetViews>
  <sheetFormatPr defaultColWidth="12.6640625" defaultRowHeight="15.75" customHeight="1"/>
  <cols>
    <col min="1" max="1" width="15.77734375" customWidth="1"/>
    <col min="2" max="2" width="33.6640625" customWidth="1"/>
    <col min="3" max="3" width="6.77734375" customWidth="1"/>
    <col min="4" max="4" width="18.21875" customWidth="1"/>
    <col min="5" max="5" width="29" customWidth="1"/>
    <col min="6" max="7" width="10.109375" customWidth="1"/>
    <col min="8" max="8" width="11.77734375" customWidth="1"/>
    <col min="9" max="9" width="10.109375" customWidth="1"/>
    <col min="10" max="10" width="22.77734375" customWidth="1"/>
    <col min="11" max="11" width="27.109375" customWidth="1"/>
    <col min="12" max="12" width="47.6640625" customWidth="1"/>
    <col min="13" max="13" width="225.33203125" customWidth="1"/>
    <col min="14" max="14" width="67.88671875" customWidth="1"/>
    <col min="15" max="15" width="11" customWidth="1"/>
    <col min="16" max="16" width="10.88671875" customWidth="1"/>
  </cols>
  <sheetData>
    <row r="1" spans="1:16">
      <c r="A1" s="25"/>
      <c r="B1" s="25"/>
      <c r="C1" s="25"/>
      <c r="D1" s="25"/>
      <c r="E1" s="25"/>
      <c r="F1" s="25"/>
      <c r="G1" s="25"/>
      <c r="H1" s="30">
        <f t="shared" ref="H1:I1" si="0">SUM(H3:H45)</f>
        <v>-404612</v>
      </c>
      <c r="I1" s="31">
        <f t="shared" si="0"/>
        <v>357597</v>
      </c>
      <c r="J1" s="25"/>
      <c r="K1" s="25"/>
      <c r="L1" s="25"/>
      <c r="M1" s="25"/>
      <c r="N1" s="25"/>
      <c r="O1" s="25"/>
      <c r="P1" s="25"/>
    </row>
    <row r="2" spans="1:16">
      <c r="A2" s="32" t="s">
        <v>11</v>
      </c>
      <c r="B2" s="25" t="s">
        <v>574</v>
      </c>
      <c r="C2" s="25" t="s">
        <v>575</v>
      </c>
      <c r="D2" s="32" t="s">
        <v>576</v>
      </c>
      <c r="E2" s="32" t="s">
        <v>577</v>
      </c>
      <c r="F2" s="32" t="s">
        <v>37</v>
      </c>
      <c r="G2" s="32" t="s">
        <v>578</v>
      </c>
      <c r="H2" s="32" t="s">
        <v>579</v>
      </c>
      <c r="I2" s="32" t="s">
        <v>580</v>
      </c>
      <c r="J2" s="32" t="s">
        <v>581</v>
      </c>
      <c r="K2" s="32" t="s">
        <v>582</v>
      </c>
      <c r="L2" s="32" t="s">
        <v>583</v>
      </c>
      <c r="M2" s="32" t="s">
        <v>584</v>
      </c>
      <c r="N2" s="32" t="s">
        <v>585</v>
      </c>
      <c r="O2" s="32" t="s">
        <v>586</v>
      </c>
      <c r="P2" s="32" t="s">
        <v>587</v>
      </c>
    </row>
    <row r="3" spans="1:16">
      <c r="A3" s="25" t="s">
        <v>588</v>
      </c>
      <c r="B3" s="25" t="s">
        <v>568</v>
      </c>
      <c r="C3" s="33">
        <v>99</v>
      </c>
      <c r="D3" s="33">
        <v>0.5</v>
      </c>
      <c r="E3" s="34">
        <v>5085590</v>
      </c>
      <c r="F3" s="34">
        <v>5304924</v>
      </c>
      <c r="G3" s="34">
        <v>5480924</v>
      </c>
      <c r="H3" s="30">
        <v>-219334</v>
      </c>
      <c r="I3" s="30">
        <v>-395334</v>
      </c>
      <c r="J3" s="34">
        <v>1543990</v>
      </c>
      <c r="K3" s="34">
        <v>3042520</v>
      </c>
      <c r="L3" s="25" t="s">
        <v>589</v>
      </c>
      <c r="M3" s="25" t="s">
        <v>590</v>
      </c>
      <c r="N3" s="25" t="s">
        <v>591</v>
      </c>
      <c r="O3" s="25" t="s">
        <v>592</v>
      </c>
      <c r="P3" s="35">
        <v>0.9</v>
      </c>
    </row>
    <row r="4" spans="1:16">
      <c r="A4" s="25" t="s">
        <v>593</v>
      </c>
      <c r="B4" s="25" t="s">
        <v>122</v>
      </c>
      <c r="C4" s="33">
        <v>155</v>
      </c>
      <c r="D4" s="33">
        <v>0.4</v>
      </c>
      <c r="E4" s="34">
        <v>2743166</v>
      </c>
      <c r="F4" s="34">
        <v>2735341</v>
      </c>
      <c r="G4" s="34">
        <v>2706411</v>
      </c>
      <c r="H4" s="34">
        <v>7825</v>
      </c>
      <c r="I4" s="34">
        <v>36755</v>
      </c>
      <c r="J4" s="34">
        <v>532101</v>
      </c>
      <c r="K4" s="34">
        <v>497784</v>
      </c>
      <c r="L4" s="25" t="s">
        <v>594</v>
      </c>
      <c r="M4" s="25" t="s">
        <v>595</v>
      </c>
      <c r="N4" s="25" t="s">
        <v>596</v>
      </c>
      <c r="O4" s="25" t="s">
        <v>592</v>
      </c>
      <c r="P4" s="35">
        <v>0.97</v>
      </c>
    </row>
    <row r="5" spans="1:16">
      <c r="A5" s="25" t="s">
        <v>597</v>
      </c>
      <c r="B5" s="25" t="s">
        <v>561</v>
      </c>
      <c r="C5" s="33">
        <v>85</v>
      </c>
      <c r="D5" s="33">
        <v>0.3</v>
      </c>
      <c r="E5" s="34">
        <v>3792563</v>
      </c>
      <c r="F5" s="34">
        <v>3019464</v>
      </c>
      <c r="G5" s="34">
        <v>3268180</v>
      </c>
      <c r="H5" s="36">
        <v>773099</v>
      </c>
      <c r="I5" s="34">
        <v>524383</v>
      </c>
      <c r="J5" s="34">
        <v>1344279</v>
      </c>
      <c r="K5" s="34">
        <v>968045</v>
      </c>
      <c r="L5" s="25" t="s">
        <v>598</v>
      </c>
      <c r="M5" s="25" t="s">
        <v>599</v>
      </c>
      <c r="N5" s="25" t="s">
        <v>600</v>
      </c>
      <c r="O5" s="25" t="s">
        <v>592</v>
      </c>
      <c r="P5" s="35">
        <v>0.92</v>
      </c>
    </row>
    <row r="6" spans="1:16">
      <c r="A6" s="25" t="s">
        <v>588</v>
      </c>
      <c r="B6" s="25" t="s">
        <v>509</v>
      </c>
      <c r="C6" s="33">
        <v>97</v>
      </c>
      <c r="D6" s="33">
        <v>0.3</v>
      </c>
      <c r="E6" s="34">
        <v>2588657</v>
      </c>
      <c r="F6" s="34">
        <v>2605931</v>
      </c>
      <c r="G6" s="34">
        <v>2611071</v>
      </c>
      <c r="H6" s="30">
        <v>-17274</v>
      </c>
      <c r="I6" s="30">
        <v>-22414</v>
      </c>
      <c r="J6" s="34">
        <v>802760</v>
      </c>
      <c r="K6" s="34">
        <v>979220</v>
      </c>
      <c r="L6" s="25" t="s">
        <v>598</v>
      </c>
      <c r="M6" s="25" t="s">
        <v>601</v>
      </c>
      <c r="N6" s="25" t="s">
        <v>602</v>
      </c>
      <c r="O6" s="25" t="s">
        <v>592</v>
      </c>
      <c r="P6" s="35">
        <v>0.81</v>
      </c>
    </row>
    <row r="7" spans="1:16">
      <c r="A7" s="25" t="s">
        <v>603</v>
      </c>
      <c r="B7" s="37" t="s">
        <v>203</v>
      </c>
      <c r="C7" s="33">
        <v>156</v>
      </c>
      <c r="D7" s="33">
        <v>0.2</v>
      </c>
      <c r="E7" s="34">
        <v>1497323</v>
      </c>
      <c r="F7" s="34">
        <v>1504878</v>
      </c>
      <c r="G7" s="34">
        <v>1215366</v>
      </c>
      <c r="H7" s="30">
        <v>-7555</v>
      </c>
      <c r="I7" s="34">
        <v>281957</v>
      </c>
      <c r="J7" s="34">
        <v>287506</v>
      </c>
      <c r="K7" s="34">
        <v>20067</v>
      </c>
      <c r="L7" s="25"/>
      <c r="M7" s="25"/>
      <c r="N7" s="25"/>
      <c r="O7" s="25"/>
      <c r="P7" s="35">
        <v>0.78</v>
      </c>
    </row>
    <row r="8" spans="1:16">
      <c r="A8" s="25" t="s">
        <v>604</v>
      </c>
      <c r="B8" s="25" t="s">
        <v>50</v>
      </c>
      <c r="C8" s="33">
        <v>100</v>
      </c>
      <c r="D8" s="33">
        <v>0.2</v>
      </c>
      <c r="E8" s="34">
        <v>2005346</v>
      </c>
      <c r="F8" s="34">
        <v>1787339</v>
      </c>
      <c r="G8" s="34">
        <v>1900409</v>
      </c>
      <c r="H8" s="36">
        <v>218007</v>
      </c>
      <c r="I8" s="34">
        <v>104937</v>
      </c>
      <c r="J8" s="34">
        <v>600257</v>
      </c>
      <c r="K8" s="34">
        <v>177394</v>
      </c>
      <c r="L8" s="33">
        <v>0</v>
      </c>
      <c r="M8" s="33">
        <v>0</v>
      </c>
      <c r="N8" s="33">
        <v>0</v>
      </c>
      <c r="O8" s="25" t="s">
        <v>605</v>
      </c>
      <c r="P8" s="25"/>
    </row>
    <row r="9" spans="1:16">
      <c r="A9" s="25" t="s">
        <v>606</v>
      </c>
      <c r="B9" s="25" t="s">
        <v>62</v>
      </c>
      <c r="C9" s="33">
        <v>71</v>
      </c>
      <c r="D9" s="33">
        <v>0.2</v>
      </c>
      <c r="E9" s="34">
        <v>3149349</v>
      </c>
      <c r="F9" s="34">
        <v>3002585</v>
      </c>
      <c r="G9" s="34">
        <v>3386098</v>
      </c>
      <c r="H9" s="36">
        <v>146764</v>
      </c>
      <c r="I9" s="30">
        <v>-236749</v>
      </c>
      <c r="J9" s="34">
        <v>1337805</v>
      </c>
      <c r="K9" s="34">
        <v>520113</v>
      </c>
      <c r="L9" s="38" t="e">
        <v>#N/A</v>
      </c>
      <c r="M9" s="38" t="e">
        <v>#N/A</v>
      </c>
      <c r="N9" s="38" t="e">
        <v>#N/A</v>
      </c>
      <c r="O9" s="38" t="e">
        <v>#N/A</v>
      </c>
      <c r="P9" s="35">
        <v>0.47</v>
      </c>
    </row>
    <row r="10" spans="1:16">
      <c r="A10" s="25" t="s">
        <v>607</v>
      </c>
      <c r="B10" s="25" t="s">
        <v>52</v>
      </c>
      <c r="C10" s="33">
        <v>120</v>
      </c>
      <c r="D10" s="33">
        <v>0.2</v>
      </c>
      <c r="E10" s="34">
        <v>1434200</v>
      </c>
      <c r="F10" s="34">
        <v>1476927</v>
      </c>
      <c r="G10" s="34">
        <v>1536229</v>
      </c>
      <c r="H10" s="30">
        <v>-42727</v>
      </c>
      <c r="I10" s="30">
        <v>-102029</v>
      </c>
      <c r="J10" s="34">
        <v>359037</v>
      </c>
      <c r="K10" s="34">
        <v>1111153</v>
      </c>
      <c r="L10" s="33">
        <v>0</v>
      </c>
      <c r="M10" s="33">
        <v>0</v>
      </c>
      <c r="N10" s="25" t="s">
        <v>608</v>
      </c>
      <c r="O10" s="25" t="s">
        <v>605</v>
      </c>
      <c r="P10" s="38" t="e">
        <v>#N/A</v>
      </c>
    </row>
    <row r="11" spans="1:16">
      <c r="A11" s="25" t="s">
        <v>607</v>
      </c>
      <c r="B11" s="25" t="s">
        <v>528</v>
      </c>
      <c r="C11" s="33">
        <v>755</v>
      </c>
      <c r="D11" s="33">
        <v>0.2</v>
      </c>
      <c r="E11" s="34">
        <v>864171</v>
      </c>
      <c r="F11" s="34">
        <v>871467</v>
      </c>
      <c r="G11" s="34">
        <v>881353</v>
      </c>
      <c r="H11" s="30">
        <v>-7296</v>
      </c>
      <c r="I11" s="30">
        <v>-17182</v>
      </c>
      <c r="J11" s="34">
        <v>34335</v>
      </c>
      <c r="K11" s="34">
        <v>332880</v>
      </c>
      <c r="L11" s="33">
        <v>0</v>
      </c>
      <c r="M11" s="33">
        <v>0</v>
      </c>
      <c r="N11" s="25" t="s">
        <v>608</v>
      </c>
      <c r="O11" s="25" t="s">
        <v>605</v>
      </c>
      <c r="P11" s="35">
        <v>0.42</v>
      </c>
    </row>
    <row r="12" spans="1:16">
      <c r="A12" s="25" t="s">
        <v>609</v>
      </c>
      <c r="B12" s="25" t="s">
        <v>159</v>
      </c>
      <c r="C12" s="33">
        <v>165</v>
      </c>
      <c r="D12" s="33">
        <v>0.2</v>
      </c>
      <c r="E12" s="34">
        <v>1164396</v>
      </c>
      <c r="F12" s="34">
        <v>1258060</v>
      </c>
      <c r="G12" s="34">
        <v>1273667</v>
      </c>
      <c r="H12" s="30">
        <v>-93664</v>
      </c>
      <c r="I12" s="30">
        <v>-109271</v>
      </c>
      <c r="J12" s="34">
        <v>211894</v>
      </c>
      <c r="K12" s="34">
        <v>185507</v>
      </c>
      <c r="L12" s="33">
        <v>0</v>
      </c>
      <c r="M12" s="33">
        <v>0</v>
      </c>
      <c r="N12" s="25" t="s">
        <v>610</v>
      </c>
      <c r="O12" s="25" t="s">
        <v>605</v>
      </c>
      <c r="P12" s="35">
        <v>0.9</v>
      </c>
    </row>
    <row r="13" spans="1:16">
      <c r="A13" s="25" t="s">
        <v>611</v>
      </c>
      <c r="B13" s="25" t="s">
        <v>558</v>
      </c>
      <c r="C13" s="33">
        <v>71</v>
      </c>
      <c r="D13" s="33">
        <v>0.2</v>
      </c>
      <c r="E13" s="34">
        <v>2686617</v>
      </c>
      <c r="F13" s="34">
        <v>2491089</v>
      </c>
      <c r="G13" s="34">
        <v>2537175</v>
      </c>
      <c r="H13" s="36">
        <v>195528</v>
      </c>
      <c r="I13" s="34">
        <v>149442</v>
      </c>
      <c r="J13" s="34">
        <v>1129682</v>
      </c>
      <c r="K13" s="34">
        <v>291130</v>
      </c>
      <c r="L13" s="25" t="s">
        <v>589</v>
      </c>
      <c r="M13" s="33">
        <v>0</v>
      </c>
      <c r="N13" s="25" t="s">
        <v>612</v>
      </c>
      <c r="O13" s="25" t="s">
        <v>592</v>
      </c>
      <c r="P13" s="39"/>
    </row>
    <row r="14" spans="1:16">
      <c r="A14" s="25" t="s">
        <v>613</v>
      </c>
      <c r="B14" s="25" t="s">
        <v>107</v>
      </c>
      <c r="C14" s="33">
        <v>107</v>
      </c>
      <c r="D14" s="33">
        <v>0.2</v>
      </c>
      <c r="E14" s="34">
        <v>1373911</v>
      </c>
      <c r="F14" s="34">
        <v>1323099</v>
      </c>
      <c r="G14" s="34">
        <v>1364405</v>
      </c>
      <c r="H14" s="36">
        <v>50812</v>
      </c>
      <c r="I14" s="34">
        <v>9506</v>
      </c>
      <c r="J14" s="34">
        <v>386931</v>
      </c>
      <c r="K14" s="34">
        <v>397706</v>
      </c>
      <c r="L14" s="33">
        <v>0</v>
      </c>
      <c r="M14" s="33">
        <v>0</v>
      </c>
      <c r="N14" s="25" t="s">
        <v>608</v>
      </c>
      <c r="O14" s="25" t="s">
        <v>605</v>
      </c>
      <c r="P14" s="35">
        <v>0.27</v>
      </c>
    </row>
    <row r="15" spans="1:16">
      <c r="A15" s="25" t="s">
        <v>613</v>
      </c>
      <c r="B15" s="25" t="s">
        <v>68</v>
      </c>
      <c r="C15" s="33">
        <v>67</v>
      </c>
      <c r="D15" s="33">
        <v>0.2</v>
      </c>
      <c r="E15" s="34">
        <v>2982183</v>
      </c>
      <c r="F15" s="34">
        <v>3262885</v>
      </c>
      <c r="G15" s="34">
        <v>3339522</v>
      </c>
      <c r="H15" s="30">
        <v>-280702</v>
      </c>
      <c r="I15" s="30">
        <v>-357339</v>
      </c>
      <c r="J15" s="34">
        <v>1330920</v>
      </c>
      <c r="K15" s="34">
        <v>773312</v>
      </c>
      <c r="L15" s="33">
        <v>46113</v>
      </c>
      <c r="M15" s="25" t="s">
        <v>614</v>
      </c>
      <c r="N15" s="25" t="s">
        <v>615</v>
      </c>
      <c r="O15" s="25" t="s">
        <v>592</v>
      </c>
      <c r="P15" s="35">
        <v>0.91</v>
      </c>
    </row>
    <row r="16" spans="1:16">
      <c r="A16" s="25" t="s">
        <v>616</v>
      </c>
      <c r="B16" s="25" t="s">
        <v>563</v>
      </c>
      <c r="C16" s="33">
        <v>186</v>
      </c>
      <c r="D16" s="33">
        <v>0.1</v>
      </c>
      <c r="E16" s="34">
        <v>802757</v>
      </c>
      <c r="F16" s="34">
        <v>825914</v>
      </c>
      <c r="G16" s="34">
        <v>858638</v>
      </c>
      <c r="H16" s="30">
        <v>-23157</v>
      </c>
      <c r="I16" s="30">
        <v>-55881</v>
      </c>
      <c r="J16" s="34">
        <v>129316</v>
      </c>
      <c r="K16" s="34">
        <v>562978</v>
      </c>
      <c r="L16" s="25" t="s">
        <v>617</v>
      </c>
      <c r="M16" s="25" t="s">
        <v>618</v>
      </c>
      <c r="N16" s="33">
        <v>0</v>
      </c>
      <c r="O16" s="25" t="s">
        <v>605</v>
      </c>
      <c r="P16" s="35">
        <v>0.72</v>
      </c>
    </row>
    <row r="17" spans="1:16">
      <c r="A17" s="25" t="s">
        <v>616</v>
      </c>
      <c r="B17" s="25" t="s">
        <v>60</v>
      </c>
      <c r="C17" s="33">
        <v>866</v>
      </c>
      <c r="D17" s="33">
        <v>0.1</v>
      </c>
      <c r="E17" s="34">
        <v>601199</v>
      </c>
      <c r="F17" s="34">
        <v>598297</v>
      </c>
      <c r="G17" s="34">
        <v>600176</v>
      </c>
      <c r="H17" s="34">
        <v>2902</v>
      </c>
      <c r="I17" s="34">
        <v>1023</v>
      </c>
      <c r="J17" s="34">
        <v>20822</v>
      </c>
      <c r="K17" s="34">
        <v>620415</v>
      </c>
      <c r="L17" s="25"/>
      <c r="M17" s="25"/>
      <c r="N17" s="25"/>
      <c r="O17" s="25"/>
      <c r="P17" s="35">
        <v>0.4</v>
      </c>
    </row>
    <row r="18" spans="1:16">
      <c r="A18" s="25" t="s">
        <v>603</v>
      </c>
      <c r="B18" s="25" t="s">
        <v>47</v>
      </c>
      <c r="C18" s="33">
        <v>57</v>
      </c>
      <c r="D18" s="33">
        <v>0.1</v>
      </c>
      <c r="E18" s="34">
        <v>5758222</v>
      </c>
      <c r="F18" s="34">
        <v>6014531</v>
      </c>
      <c r="G18" s="34">
        <v>5710630</v>
      </c>
      <c r="H18" s="30">
        <v>-256309</v>
      </c>
      <c r="I18" s="34">
        <v>47592</v>
      </c>
      <c r="J18" s="34">
        <v>3013304</v>
      </c>
      <c r="K18" s="34">
        <v>122198</v>
      </c>
      <c r="L18" s="33">
        <v>0</v>
      </c>
      <c r="M18" s="33">
        <v>0</v>
      </c>
      <c r="N18" s="33">
        <v>0</v>
      </c>
      <c r="O18" s="25" t="s">
        <v>592</v>
      </c>
      <c r="P18" s="35">
        <v>0.99</v>
      </c>
    </row>
    <row r="19" spans="1:16">
      <c r="A19" s="25" t="s">
        <v>607</v>
      </c>
      <c r="B19" s="25" t="s">
        <v>142</v>
      </c>
      <c r="C19" s="33">
        <v>815</v>
      </c>
      <c r="D19" s="33">
        <v>0.1</v>
      </c>
      <c r="E19" s="34">
        <v>554352</v>
      </c>
      <c r="F19" s="34">
        <v>560380</v>
      </c>
      <c r="G19" s="34">
        <v>562824</v>
      </c>
      <c r="H19" s="30">
        <v>-6028</v>
      </c>
      <c r="I19" s="30">
        <v>-8472</v>
      </c>
      <c r="J19" s="34">
        <v>20414</v>
      </c>
      <c r="K19" s="34">
        <v>51864</v>
      </c>
      <c r="L19" s="33">
        <v>0</v>
      </c>
      <c r="M19" s="25" t="s">
        <v>619</v>
      </c>
      <c r="N19" s="33">
        <v>0</v>
      </c>
      <c r="O19" s="25" t="s">
        <v>605</v>
      </c>
      <c r="P19" s="35">
        <v>0.24</v>
      </c>
    </row>
    <row r="20" spans="1:16">
      <c r="A20" s="25" t="s">
        <v>597</v>
      </c>
      <c r="B20" s="25" t="s">
        <v>200</v>
      </c>
      <c r="C20" s="33">
        <v>147</v>
      </c>
      <c r="D20" s="33">
        <v>0.1</v>
      </c>
      <c r="E20" s="34">
        <v>785191</v>
      </c>
      <c r="F20" s="34">
        <v>803348</v>
      </c>
      <c r="G20" s="34">
        <v>821628</v>
      </c>
      <c r="H20" s="30">
        <v>-18157</v>
      </c>
      <c r="I20" s="30">
        <v>-36437</v>
      </c>
      <c r="J20" s="34">
        <v>160316</v>
      </c>
      <c r="K20" s="34">
        <v>358349</v>
      </c>
      <c r="L20" s="25" t="s">
        <v>620</v>
      </c>
      <c r="M20" s="25" t="s">
        <v>621</v>
      </c>
      <c r="N20" s="25" t="s">
        <v>622</v>
      </c>
      <c r="O20" s="25" t="s">
        <v>605</v>
      </c>
      <c r="P20" s="35">
        <v>0.85</v>
      </c>
    </row>
    <row r="21" spans="1:16">
      <c r="A21" s="25" t="s">
        <v>588</v>
      </c>
      <c r="B21" s="25" t="s">
        <v>71</v>
      </c>
      <c r="C21" s="33">
        <v>97</v>
      </c>
      <c r="D21" s="33">
        <v>0.1</v>
      </c>
      <c r="E21" s="34">
        <v>1027415</v>
      </c>
      <c r="F21" s="34">
        <v>1031688</v>
      </c>
      <c r="G21" s="34">
        <v>1016906</v>
      </c>
      <c r="H21" s="30">
        <v>-4273</v>
      </c>
      <c r="I21" s="34">
        <v>10509</v>
      </c>
      <c r="J21" s="34">
        <v>319182</v>
      </c>
      <c r="K21" s="34">
        <v>181437</v>
      </c>
      <c r="L21" s="25"/>
      <c r="M21" s="25"/>
      <c r="N21" s="25"/>
      <c r="O21" s="25"/>
      <c r="P21" s="35">
        <v>0.94</v>
      </c>
    </row>
    <row r="22" spans="1:16">
      <c r="A22" s="25" t="s">
        <v>597</v>
      </c>
      <c r="B22" s="37" t="s">
        <v>91</v>
      </c>
      <c r="C22" s="33">
        <v>171</v>
      </c>
      <c r="D22" s="33">
        <v>0.1</v>
      </c>
      <c r="E22" s="34">
        <v>662308</v>
      </c>
      <c r="F22" s="34">
        <v>681519</v>
      </c>
      <c r="G22" s="34">
        <v>676271</v>
      </c>
      <c r="H22" s="30">
        <v>-19211</v>
      </c>
      <c r="I22" s="30">
        <v>-13963</v>
      </c>
      <c r="J22" s="34">
        <v>116350</v>
      </c>
      <c r="K22" s="34">
        <v>101436</v>
      </c>
      <c r="L22" s="38" t="e">
        <v>#N/A</v>
      </c>
      <c r="M22" s="38" t="e">
        <v>#N/A</v>
      </c>
      <c r="N22" s="38" t="e">
        <v>#N/A</v>
      </c>
      <c r="O22" s="38" t="e">
        <v>#N/A</v>
      </c>
      <c r="P22" s="25" t="s">
        <v>623</v>
      </c>
    </row>
    <row r="23" spans="1:16">
      <c r="A23" s="25" t="s">
        <v>588</v>
      </c>
      <c r="B23" s="25" t="s">
        <v>564</v>
      </c>
      <c r="C23" s="33">
        <v>80</v>
      </c>
      <c r="D23" s="33">
        <v>0.1</v>
      </c>
      <c r="E23" s="34">
        <v>1265003</v>
      </c>
      <c r="F23" s="34">
        <v>1305676</v>
      </c>
      <c r="G23" s="34">
        <v>1310610</v>
      </c>
      <c r="H23" s="30">
        <v>-40673</v>
      </c>
      <c r="I23" s="30">
        <v>-45607</v>
      </c>
      <c r="J23" s="34">
        <v>472652</v>
      </c>
      <c r="K23" s="34">
        <v>538962</v>
      </c>
      <c r="L23" s="25" t="s">
        <v>624</v>
      </c>
      <c r="M23" s="25" t="s">
        <v>625</v>
      </c>
      <c r="N23" s="33">
        <v>0</v>
      </c>
      <c r="O23" s="25" t="s">
        <v>605</v>
      </c>
      <c r="P23" s="35">
        <v>0.89</v>
      </c>
    </row>
    <row r="24" spans="1:16">
      <c r="A24" s="25" t="s">
        <v>593</v>
      </c>
      <c r="B24" s="25" t="s">
        <v>51</v>
      </c>
      <c r="C24" s="33">
        <v>145</v>
      </c>
      <c r="D24" s="33">
        <v>0.1</v>
      </c>
      <c r="E24" s="34">
        <v>667200</v>
      </c>
      <c r="F24" s="34">
        <v>671255</v>
      </c>
      <c r="G24" s="34">
        <v>706067</v>
      </c>
      <c r="H24" s="30">
        <v>-4055</v>
      </c>
      <c r="I24" s="30">
        <v>-38867</v>
      </c>
      <c r="J24" s="34">
        <v>138428</v>
      </c>
      <c r="K24" s="34">
        <v>0</v>
      </c>
      <c r="L24" s="38" t="e">
        <v>#N/A</v>
      </c>
      <c r="M24" s="38" t="e">
        <v>#N/A</v>
      </c>
      <c r="N24" s="38" t="e">
        <v>#N/A</v>
      </c>
      <c r="O24" s="38" t="e">
        <v>#N/A</v>
      </c>
      <c r="P24" s="35">
        <v>0.5</v>
      </c>
    </row>
    <row r="25" spans="1:16">
      <c r="A25" s="25" t="s">
        <v>626</v>
      </c>
      <c r="B25" s="25" t="s">
        <v>522</v>
      </c>
      <c r="C25" s="33">
        <v>104</v>
      </c>
      <c r="D25" s="33">
        <v>0.1</v>
      </c>
      <c r="E25" s="34">
        <v>826434</v>
      </c>
      <c r="F25" s="34">
        <v>822136</v>
      </c>
      <c r="G25" s="34">
        <v>796297</v>
      </c>
      <c r="H25" s="34">
        <v>4298</v>
      </c>
      <c r="I25" s="34">
        <v>30137</v>
      </c>
      <c r="J25" s="34">
        <v>238781</v>
      </c>
      <c r="K25" s="34">
        <v>218158</v>
      </c>
      <c r="L25" s="33">
        <v>0</v>
      </c>
      <c r="M25" s="33">
        <v>0</v>
      </c>
      <c r="N25" s="25" t="s">
        <v>608</v>
      </c>
      <c r="O25" s="25" t="s">
        <v>605</v>
      </c>
      <c r="P25" s="35">
        <v>0.55000000000000004</v>
      </c>
    </row>
    <row r="26" spans="1:16">
      <c r="A26" s="25" t="s">
        <v>626</v>
      </c>
      <c r="B26" s="25" t="s">
        <v>204</v>
      </c>
      <c r="C26" s="33">
        <v>146</v>
      </c>
      <c r="D26" s="33">
        <v>0.1</v>
      </c>
      <c r="E26" s="34">
        <v>631259</v>
      </c>
      <c r="F26" s="34">
        <v>648432</v>
      </c>
      <c r="G26" s="34">
        <v>684139</v>
      </c>
      <c r="H26" s="30">
        <v>-17173</v>
      </c>
      <c r="I26" s="30">
        <v>-52880</v>
      </c>
      <c r="J26" s="34">
        <v>129728</v>
      </c>
      <c r="K26" s="34">
        <v>218177</v>
      </c>
      <c r="L26" s="33">
        <v>0</v>
      </c>
      <c r="M26" s="33">
        <v>0</v>
      </c>
      <c r="N26" s="33">
        <v>0</v>
      </c>
      <c r="O26" s="25" t="s">
        <v>605</v>
      </c>
      <c r="P26" s="35">
        <v>0.79</v>
      </c>
    </row>
    <row r="27" spans="1:16">
      <c r="A27" s="25" t="s">
        <v>627</v>
      </c>
      <c r="B27" s="25" t="s">
        <v>133</v>
      </c>
      <c r="C27" s="33">
        <v>90</v>
      </c>
      <c r="D27" s="33">
        <v>0.1</v>
      </c>
      <c r="E27" s="34">
        <v>940846</v>
      </c>
      <c r="F27" s="34">
        <v>985957</v>
      </c>
      <c r="G27" s="34">
        <v>1055649</v>
      </c>
      <c r="H27" s="30">
        <v>-45111</v>
      </c>
      <c r="I27" s="30">
        <v>-114803</v>
      </c>
      <c r="J27" s="34">
        <v>313421</v>
      </c>
      <c r="K27" s="34">
        <v>324411</v>
      </c>
      <c r="L27" s="25"/>
      <c r="M27" s="25"/>
      <c r="N27" s="25"/>
      <c r="O27" s="25"/>
      <c r="P27" s="35">
        <v>0.88</v>
      </c>
    </row>
    <row r="28" spans="1:16">
      <c r="A28" s="38" t="e">
        <v>#N/A</v>
      </c>
      <c r="B28" s="25" t="s">
        <v>567</v>
      </c>
      <c r="C28" s="33">
        <v>73</v>
      </c>
      <c r="D28" s="33">
        <v>0.1</v>
      </c>
      <c r="E28" s="34">
        <v>1320001</v>
      </c>
      <c r="F28" s="34">
        <v>1446744</v>
      </c>
      <c r="G28" s="34">
        <v>0</v>
      </c>
      <c r="H28" s="30">
        <v>-126743</v>
      </c>
      <c r="I28" s="34">
        <v>1320001</v>
      </c>
      <c r="J28" s="34">
        <v>541809</v>
      </c>
      <c r="K28" s="34">
        <v>56116</v>
      </c>
      <c r="L28" s="25"/>
      <c r="M28" s="25"/>
      <c r="N28" s="25"/>
      <c r="O28" s="25"/>
      <c r="P28" s="25"/>
    </row>
    <row r="29" spans="1:16">
      <c r="A29" s="25" t="s">
        <v>597</v>
      </c>
      <c r="B29" s="25" t="s">
        <v>172</v>
      </c>
      <c r="C29" s="33">
        <v>125</v>
      </c>
      <c r="D29" s="33">
        <v>0.1</v>
      </c>
      <c r="E29" s="34">
        <v>643782</v>
      </c>
      <c r="F29" s="34">
        <v>676065</v>
      </c>
      <c r="G29" s="34">
        <v>717055</v>
      </c>
      <c r="H29" s="30">
        <v>-32283</v>
      </c>
      <c r="I29" s="30">
        <v>-73273</v>
      </c>
      <c r="J29" s="34">
        <v>154018</v>
      </c>
      <c r="K29" s="34">
        <v>361970</v>
      </c>
      <c r="L29" s="38" t="e">
        <v>#N/A</v>
      </c>
      <c r="M29" s="38" t="e">
        <v>#N/A</v>
      </c>
      <c r="N29" s="38" t="e">
        <v>#N/A</v>
      </c>
      <c r="O29" s="38" t="e">
        <v>#N/A</v>
      </c>
      <c r="P29" s="35">
        <v>0.82</v>
      </c>
    </row>
    <row r="30" spans="1:16">
      <c r="A30" s="25" t="s">
        <v>597</v>
      </c>
      <c r="B30" s="25" t="s">
        <v>54</v>
      </c>
      <c r="C30" s="33">
        <v>66</v>
      </c>
      <c r="D30" s="33">
        <v>0.1</v>
      </c>
      <c r="E30" s="34">
        <v>1791111</v>
      </c>
      <c r="F30" s="34">
        <v>1832589</v>
      </c>
      <c r="G30" s="34">
        <v>2026188</v>
      </c>
      <c r="H30" s="30">
        <v>-41478</v>
      </c>
      <c r="I30" s="30">
        <v>-235077</v>
      </c>
      <c r="J30" s="34">
        <v>819743</v>
      </c>
      <c r="K30" s="34">
        <v>179979</v>
      </c>
      <c r="L30" s="33">
        <v>0</v>
      </c>
      <c r="M30" s="33">
        <v>0</v>
      </c>
      <c r="N30" s="33">
        <v>0</v>
      </c>
      <c r="O30" s="25" t="s">
        <v>605</v>
      </c>
      <c r="P30" s="35">
        <v>0.97</v>
      </c>
    </row>
    <row r="31" spans="1:16">
      <c r="A31" s="25" t="s">
        <v>588</v>
      </c>
      <c r="B31" s="25" t="s">
        <v>214</v>
      </c>
      <c r="C31" s="33">
        <v>156</v>
      </c>
      <c r="D31" s="33">
        <v>0.1</v>
      </c>
      <c r="E31" s="34">
        <v>545342</v>
      </c>
      <c r="F31" s="34">
        <v>572643</v>
      </c>
      <c r="G31" s="34">
        <v>542794</v>
      </c>
      <c r="H31" s="30">
        <v>-27301</v>
      </c>
      <c r="I31" s="34">
        <v>2548</v>
      </c>
      <c r="J31" s="34">
        <v>105145</v>
      </c>
      <c r="K31" s="34">
        <v>249654</v>
      </c>
      <c r="L31" s="25"/>
      <c r="M31" s="25"/>
      <c r="N31" s="25"/>
      <c r="O31" s="25"/>
      <c r="P31" s="35">
        <v>0.67</v>
      </c>
    </row>
    <row r="32" spans="1:16">
      <c r="A32" s="25" t="s">
        <v>607</v>
      </c>
      <c r="B32" s="25" t="s">
        <v>45</v>
      </c>
      <c r="C32" s="33">
        <v>68</v>
      </c>
      <c r="D32" s="33">
        <v>0.1</v>
      </c>
      <c r="E32" s="34">
        <v>1485499</v>
      </c>
      <c r="F32" s="34">
        <v>1345334</v>
      </c>
      <c r="G32" s="34">
        <v>1296388</v>
      </c>
      <c r="H32" s="34">
        <v>140165</v>
      </c>
      <c r="I32" s="34">
        <v>189111</v>
      </c>
      <c r="J32" s="34">
        <v>650872</v>
      </c>
      <c r="K32" s="34">
        <v>126059</v>
      </c>
      <c r="L32" s="33">
        <v>0</v>
      </c>
      <c r="M32" s="33">
        <v>0</v>
      </c>
      <c r="N32" s="33">
        <v>0</v>
      </c>
      <c r="O32" s="25" t="s">
        <v>605</v>
      </c>
      <c r="P32" s="25" t="s">
        <v>623</v>
      </c>
    </row>
    <row r="33" spans="1:16">
      <c r="A33" s="25" t="s">
        <v>593</v>
      </c>
      <c r="B33" s="25" t="s">
        <v>198</v>
      </c>
      <c r="C33" s="33">
        <v>255</v>
      </c>
      <c r="D33" s="33">
        <v>0.1</v>
      </c>
      <c r="E33" s="34">
        <v>453388</v>
      </c>
      <c r="F33" s="34">
        <v>469008</v>
      </c>
      <c r="G33" s="34">
        <v>461690</v>
      </c>
      <c r="H33" s="30">
        <v>-15620</v>
      </c>
      <c r="I33" s="30">
        <v>-8302</v>
      </c>
      <c r="J33" s="34">
        <v>53281</v>
      </c>
      <c r="K33" s="34">
        <v>202132</v>
      </c>
      <c r="L33" s="25"/>
      <c r="M33" s="25"/>
      <c r="N33" s="25"/>
      <c r="O33" s="25"/>
      <c r="P33" s="35">
        <v>0.27</v>
      </c>
    </row>
    <row r="34" spans="1:16">
      <c r="A34" s="25" t="s">
        <v>611</v>
      </c>
      <c r="B34" s="25" t="s">
        <v>49</v>
      </c>
      <c r="C34" s="33">
        <v>64</v>
      </c>
      <c r="D34" s="33">
        <v>0.1</v>
      </c>
      <c r="E34" s="34">
        <v>1881416</v>
      </c>
      <c r="F34" s="34">
        <v>1882016</v>
      </c>
      <c r="G34" s="34">
        <v>1919579</v>
      </c>
      <c r="H34" s="30">
        <v>-600</v>
      </c>
      <c r="I34" s="30">
        <v>-38163</v>
      </c>
      <c r="J34" s="34">
        <v>884317</v>
      </c>
      <c r="K34" s="34">
        <v>362308</v>
      </c>
      <c r="L34" s="25"/>
      <c r="M34" s="25"/>
      <c r="N34" s="25"/>
      <c r="O34" s="25"/>
      <c r="P34" s="35">
        <v>0.96</v>
      </c>
    </row>
    <row r="35" spans="1:16">
      <c r="A35" s="38" t="e">
        <v>#N/A</v>
      </c>
      <c r="B35" s="25" t="s">
        <v>95</v>
      </c>
      <c r="C35" s="33">
        <v>112</v>
      </c>
      <c r="D35" s="33">
        <v>0.1</v>
      </c>
      <c r="E35" s="34">
        <v>639866</v>
      </c>
      <c r="F35" s="34">
        <v>619333</v>
      </c>
      <c r="G35" s="34">
        <v>0</v>
      </c>
      <c r="H35" s="34">
        <v>20533</v>
      </c>
      <c r="I35" s="34">
        <v>639866</v>
      </c>
      <c r="J35" s="34">
        <v>171545</v>
      </c>
      <c r="K35" s="34">
        <v>294852</v>
      </c>
      <c r="L35" s="38" t="e">
        <v>#N/A</v>
      </c>
      <c r="M35" s="38" t="e">
        <v>#N/A</v>
      </c>
      <c r="N35" s="38" t="e">
        <v>#N/A</v>
      </c>
      <c r="O35" s="38" t="e">
        <v>#N/A</v>
      </c>
      <c r="P35" s="38" t="e">
        <v>#N/A</v>
      </c>
    </row>
    <row r="36" spans="1:16">
      <c r="A36" s="25" t="s">
        <v>593</v>
      </c>
      <c r="B36" s="25" t="s">
        <v>535</v>
      </c>
      <c r="C36" s="33">
        <v>101</v>
      </c>
      <c r="D36" s="33">
        <v>0.1</v>
      </c>
      <c r="E36" s="34">
        <v>701207</v>
      </c>
      <c r="F36" s="34">
        <v>737263</v>
      </c>
      <c r="G36" s="34">
        <v>791286</v>
      </c>
      <c r="H36" s="30">
        <v>-36056</v>
      </c>
      <c r="I36" s="30">
        <v>-90079</v>
      </c>
      <c r="J36" s="34">
        <v>208010</v>
      </c>
      <c r="K36" s="34">
        <v>147535</v>
      </c>
      <c r="L36" s="25" t="s">
        <v>628</v>
      </c>
      <c r="M36" s="25" t="s">
        <v>629</v>
      </c>
      <c r="N36" s="25" t="s">
        <v>630</v>
      </c>
      <c r="O36" s="25" t="s">
        <v>592</v>
      </c>
      <c r="P36" s="35">
        <v>0.81</v>
      </c>
    </row>
    <row r="37" spans="1:16">
      <c r="A37" s="38" t="e">
        <v>#N/A</v>
      </c>
      <c r="B37" s="25" t="s">
        <v>74</v>
      </c>
      <c r="C37" s="33">
        <v>62</v>
      </c>
      <c r="D37" s="33">
        <v>0.1</v>
      </c>
      <c r="E37" s="34">
        <v>1977211</v>
      </c>
      <c r="F37" s="34">
        <v>1968900</v>
      </c>
      <c r="G37" s="34">
        <v>0</v>
      </c>
      <c r="H37" s="40"/>
      <c r="I37" s="40"/>
      <c r="J37" s="34">
        <v>961532</v>
      </c>
      <c r="K37" s="34">
        <v>38494</v>
      </c>
      <c r="L37" s="38" t="e">
        <v>#N/A</v>
      </c>
      <c r="M37" s="38" t="e">
        <v>#N/A</v>
      </c>
      <c r="N37" s="38" t="e">
        <v>#N/A</v>
      </c>
      <c r="O37" s="38" t="e">
        <v>#N/A</v>
      </c>
      <c r="P37" s="38" t="e">
        <v>#N/A</v>
      </c>
    </row>
    <row r="38" spans="1:16">
      <c r="A38" s="38" t="e">
        <v>#N/A</v>
      </c>
      <c r="B38" s="25" t="s">
        <v>178</v>
      </c>
      <c r="C38" s="41">
        <v>1881</v>
      </c>
      <c r="D38" s="33">
        <v>0.1</v>
      </c>
      <c r="E38" s="34">
        <v>305795</v>
      </c>
      <c r="F38" s="34">
        <v>307950</v>
      </c>
      <c r="G38" s="34">
        <v>0</v>
      </c>
      <c r="H38" s="30">
        <v>-2155</v>
      </c>
      <c r="I38" s="34">
        <v>305795</v>
      </c>
      <c r="J38" s="34">
        <v>4876</v>
      </c>
      <c r="K38" s="34">
        <v>119817</v>
      </c>
      <c r="L38" s="25"/>
      <c r="M38" s="25"/>
      <c r="N38" s="25"/>
      <c r="O38" s="25"/>
      <c r="P38" s="38" t="e">
        <v>#N/A</v>
      </c>
    </row>
    <row r="39" spans="1:16">
      <c r="A39" s="38" t="e">
        <v>#N/A</v>
      </c>
      <c r="B39" s="25" t="s">
        <v>72</v>
      </c>
      <c r="C39" s="33">
        <v>336</v>
      </c>
      <c r="D39" s="33">
        <v>0.1</v>
      </c>
      <c r="E39" s="34">
        <v>350531</v>
      </c>
      <c r="F39" s="34">
        <v>369070</v>
      </c>
      <c r="G39" s="31" t="e">
        <v>#N/A</v>
      </c>
      <c r="H39" s="30">
        <v>-18539</v>
      </c>
      <c r="I39" s="31"/>
      <c r="J39" s="34">
        <v>31335</v>
      </c>
      <c r="K39" s="34">
        <v>17731</v>
      </c>
      <c r="L39" s="38" t="e">
        <v>#N/A</v>
      </c>
      <c r="M39" s="38" t="e">
        <v>#N/A</v>
      </c>
      <c r="N39" s="38" t="e">
        <v>#N/A</v>
      </c>
      <c r="O39" s="38" t="e">
        <v>#N/A</v>
      </c>
      <c r="P39" s="38" t="e">
        <v>#N/A</v>
      </c>
    </row>
    <row r="40" spans="1:16">
      <c r="A40" s="25" t="s">
        <v>603</v>
      </c>
      <c r="B40" s="25" t="s">
        <v>232</v>
      </c>
      <c r="C40" s="33">
        <v>157</v>
      </c>
      <c r="D40" s="33">
        <v>0.1</v>
      </c>
      <c r="E40" s="34">
        <v>433135</v>
      </c>
      <c r="F40" s="34">
        <v>444215</v>
      </c>
      <c r="G40" s="34">
        <v>426479</v>
      </c>
      <c r="H40" s="30">
        <v>-11080</v>
      </c>
      <c r="I40" s="34">
        <v>6656</v>
      </c>
      <c r="J40" s="34">
        <v>82642</v>
      </c>
      <c r="K40" s="34">
        <v>47625</v>
      </c>
      <c r="L40" s="38" t="e">
        <v>#N/A</v>
      </c>
      <c r="M40" s="38" t="e">
        <v>#N/A</v>
      </c>
      <c r="N40" s="38" t="e">
        <v>#N/A</v>
      </c>
      <c r="O40" s="38" t="e">
        <v>#N/A</v>
      </c>
      <c r="P40" s="35">
        <v>0.56999999999999995</v>
      </c>
    </row>
    <row r="41" spans="1:16">
      <c r="A41" s="38" t="e">
        <v>#N/A</v>
      </c>
      <c r="B41" s="25" t="s">
        <v>498</v>
      </c>
      <c r="C41" s="33">
        <v>96</v>
      </c>
      <c r="D41" s="33">
        <v>0.1</v>
      </c>
      <c r="E41" s="34">
        <v>539449</v>
      </c>
      <c r="F41" s="31" t="e">
        <v>#N/A</v>
      </c>
      <c r="G41" s="31" t="e">
        <v>#N/A</v>
      </c>
      <c r="H41" s="40"/>
      <c r="I41" s="31"/>
      <c r="J41" s="34">
        <v>167955</v>
      </c>
      <c r="K41" s="34">
        <v>94086</v>
      </c>
      <c r="L41" s="25"/>
      <c r="M41" s="25"/>
      <c r="N41" s="25"/>
      <c r="O41" s="25"/>
      <c r="P41" s="38" t="e">
        <v>#N/A</v>
      </c>
    </row>
    <row r="42" spans="1:16">
      <c r="A42" s="38" t="e">
        <v>#N/A</v>
      </c>
      <c r="B42" s="25" t="s">
        <v>557</v>
      </c>
      <c r="C42" s="33">
        <v>77</v>
      </c>
      <c r="D42" s="33">
        <v>0.1</v>
      </c>
      <c r="E42" s="34">
        <v>697571</v>
      </c>
      <c r="F42" s="31" t="e">
        <v>#N/A</v>
      </c>
      <c r="G42" s="31" t="e">
        <v>#N/A</v>
      </c>
      <c r="H42" s="38"/>
      <c r="I42" s="31"/>
      <c r="J42" s="34">
        <v>270392</v>
      </c>
      <c r="K42" s="34">
        <v>199760</v>
      </c>
      <c r="L42" s="38" t="e">
        <v>#N/A</v>
      </c>
      <c r="M42" s="38" t="e">
        <v>#N/A</v>
      </c>
      <c r="N42" s="38" t="e">
        <v>#N/A</v>
      </c>
      <c r="O42" s="38" t="e">
        <v>#N/A</v>
      </c>
      <c r="P42" s="38" t="e">
        <v>#N/A</v>
      </c>
    </row>
    <row r="43" spans="1:16">
      <c r="A43" s="25" t="s">
        <v>631</v>
      </c>
      <c r="B43" s="42" t="s">
        <v>532</v>
      </c>
      <c r="C43" s="43">
        <v>61</v>
      </c>
      <c r="D43" s="33">
        <v>0</v>
      </c>
      <c r="E43" s="34">
        <v>2036473</v>
      </c>
      <c r="F43" s="34">
        <v>2166062</v>
      </c>
      <c r="G43" s="34">
        <v>2426934</v>
      </c>
      <c r="H43" s="30">
        <v>-129589</v>
      </c>
      <c r="I43" s="30">
        <v>-390461</v>
      </c>
      <c r="J43" s="34">
        <v>1169292</v>
      </c>
      <c r="K43" s="34">
        <v>26159</v>
      </c>
      <c r="L43" s="25" t="s">
        <v>632</v>
      </c>
      <c r="M43" s="25" t="s">
        <v>633</v>
      </c>
      <c r="N43" s="25" t="s">
        <v>634</v>
      </c>
      <c r="O43" s="25" t="s">
        <v>605</v>
      </c>
      <c r="P43" s="35">
        <v>0.9</v>
      </c>
    </row>
    <row r="44" spans="1:16">
      <c r="A44" s="25" t="s">
        <v>626</v>
      </c>
      <c r="B44" s="42" t="s">
        <v>130</v>
      </c>
      <c r="C44" s="43">
        <v>385</v>
      </c>
      <c r="D44" s="33">
        <v>0</v>
      </c>
      <c r="E44" s="34">
        <v>214861</v>
      </c>
      <c r="F44" s="34">
        <v>251130</v>
      </c>
      <c r="G44" s="34">
        <v>373925</v>
      </c>
      <c r="H44" s="30">
        <v>-36269</v>
      </c>
      <c r="I44" s="30">
        <v>-159064</v>
      </c>
      <c r="J44" s="34">
        <v>36487</v>
      </c>
      <c r="K44" s="34">
        <v>54628</v>
      </c>
      <c r="L44" s="25" t="s">
        <v>635</v>
      </c>
      <c r="M44" s="25" t="s">
        <v>636</v>
      </c>
      <c r="N44" s="38" t="e">
        <v>#N/A</v>
      </c>
      <c r="O44" s="38" t="e">
        <v>#N/A</v>
      </c>
      <c r="P44" s="35">
        <v>0.93</v>
      </c>
    </row>
    <row r="45" spans="1:16">
      <c r="A45" s="25" t="s">
        <v>609</v>
      </c>
      <c r="B45" s="42" t="s">
        <v>84</v>
      </c>
      <c r="C45" s="43">
        <v>90</v>
      </c>
      <c r="D45" s="33">
        <v>-0.1</v>
      </c>
      <c r="E45" s="34">
        <v>1805907</v>
      </c>
      <c r="F45" s="34">
        <v>2190040</v>
      </c>
      <c r="G45" s="34">
        <v>2506881</v>
      </c>
      <c r="H45" s="30">
        <v>-384133</v>
      </c>
      <c r="I45" s="30">
        <v>-700974</v>
      </c>
      <c r="J45" s="34">
        <v>1336323</v>
      </c>
      <c r="K45" s="34">
        <v>318802</v>
      </c>
      <c r="L45" s="25"/>
      <c r="M45" s="25"/>
      <c r="N45" s="25"/>
      <c r="O45" s="25"/>
      <c r="P45" s="35">
        <v>0.91</v>
      </c>
    </row>
  </sheetData>
  <autoFilter ref="A2:Z45" xr:uid="{00000000-0009-0000-0000-000002000000}">
    <sortState xmlns:xlrd2="http://schemas.microsoft.com/office/spreadsheetml/2017/richdata2" ref="A2:Z45">
      <sortCondition descending="1" ref="D2:D4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O392"/>
  <sheetViews>
    <sheetView workbookViewId="0"/>
  </sheetViews>
  <sheetFormatPr defaultColWidth="12.6640625" defaultRowHeight="15.75" customHeight="1"/>
  <cols>
    <col min="1" max="1" width="28.77734375" customWidth="1"/>
  </cols>
  <sheetData>
    <row r="1" spans="1:41">
      <c r="A1" s="44" t="s">
        <v>637</v>
      </c>
      <c r="B1" s="45">
        <v>46019</v>
      </c>
      <c r="C1" s="45">
        <v>46026</v>
      </c>
      <c r="D1" s="45">
        <v>46033</v>
      </c>
      <c r="E1" s="45">
        <v>46040</v>
      </c>
      <c r="F1" s="45">
        <v>46047</v>
      </c>
      <c r="G1" s="45">
        <v>46054</v>
      </c>
      <c r="H1" s="45">
        <v>46061</v>
      </c>
      <c r="I1" s="45">
        <v>46068</v>
      </c>
      <c r="J1" s="45">
        <v>46075</v>
      </c>
      <c r="K1" s="45">
        <v>46082</v>
      </c>
      <c r="L1" s="45">
        <v>46089</v>
      </c>
      <c r="M1" s="45">
        <v>46096</v>
      </c>
      <c r="N1" s="45">
        <v>46103</v>
      </c>
      <c r="O1" s="45">
        <v>46110</v>
      </c>
      <c r="P1" s="45">
        <v>46117</v>
      </c>
      <c r="Q1" s="45">
        <v>46124</v>
      </c>
      <c r="R1" s="45">
        <v>46131</v>
      </c>
      <c r="S1" s="45">
        <v>46138</v>
      </c>
      <c r="T1" s="45">
        <v>46145</v>
      </c>
      <c r="U1" s="45">
        <v>46152</v>
      </c>
      <c r="V1" s="45">
        <v>46159</v>
      </c>
      <c r="W1" s="45">
        <v>46166</v>
      </c>
      <c r="X1" s="45">
        <v>46173</v>
      </c>
      <c r="Y1" s="45">
        <v>46180</v>
      </c>
      <c r="Z1" s="45">
        <v>46187</v>
      </c>
      <c r="AA1" s="45">
        <v>46194</v>
      </c>
      <c r="AB1" s="45">
        <v>46201</v>
      </c>
      <c r="AC1" s="45">
        <v>46208</v>
      </c>
      <c r="AD1" s="45">
        <v>46215</v>
      </c>
      <c r="AE1" s="45">
        <v>46222</v>
      </c>
      <c r="AF1" s="45">
        <v>46229</v>
      </c>
      <c r="AG1" s="45">
        <v>46236</v>
      </c>
      <c r="AH1" s="45">
        <v>46243</v>
      </c>
      <c r="AI1" s="45">
        <v>46250</v>
      </c>
      <c r="AJ1" s="45">
        <v>46257</v>
      </c>
      <c r="AK1" s="45">
        <v>46264</v>
      </c>
      <c r="AL1" s="45">
        <v>46271</v>
      </c>
      <c r="AM1" s="45">
        <v>46278</v>
      </c>
      <c r="AN1" s="45">
        <v>46285</v>
      </c>
      <c r="AO1" s="45">
        <v>46292</v>
      </c>
    </row>
    <row r="2" spans="1:41">
      <c r="A2" s="46" t="s">
        <v>638</v>
      </c>
      <c r="B2" s="47">
        <f t="shared" ref="B2:AO2" si="0">SUM(B3:B392)</f>
        <v>1586022</v>
      </c>
      <c r="C2" s="47">
        <f t="shared" si="0"/>
        <v>1436922</v>
      </c>
      <c r="D2" s="47">
        <f t="shared" si="0"/>
        <v>1464187</v>
      </c>
      <c r="E2" s="47">
        <f t="shared" si="0"/>
        <v>1425929</v>
      </c>
      <c r="F2" s="47">
        <f t="shared" si="0"/>
        <v>1491529</v>
      </c>
      <c r="G2" s="47">
        <f t="shared" si="0"/>
        <v>1480494</v>
      </c>
      <c r="H2" s="47">
        <f t="shared" si="0"/>
        <v>1513868</v>
      </c>
      <c r="I2" s="47">
        <f t="shared" si="0"/>
        <v>1489656</v>
      </c>
      <c r="J2" s="47">
        <f t="shared" si="0"/>
        <v>1511061</v>
      </c>
      <c r="K2" s="47">
        <f t="shared" si="0"/>
        <v>1438857</v>
      </c>
      <c r="L2" s="47">
        <f t="shared" si="0"/>
        <v>1419813</v>
      </c>
      <c r="M2" s="47">
        <f t="shared" si="0"/>
        <v>1439984</v>
      </c>
      <c r="N2" s="47">
        <f t="shared" si="0"/>
        <v>1479381</v>
      </c>
      <c r="O2" s="47">
        <f t="shared" si="0"/>
        <v>1483290</v>
      </c>
      <c r="P2" s="47">
        <f t="shared" si="0"/>
        <v>1432315</v>
      </c>
      <c r="Q2" s="47">
        <f t="shared" si="0"/>
        <v>1493070</v>
      </c>
      <c r="R2" s="47">
        <f t="shared" si="0"/>
        <v>1528025</v>
      </c>
      <c r="S2" s="47">
        <f t="shared" si="0"/>
        <v>1587484</v>
      </c>
      <c r="T2" s="47">
        <f t="shared" si="0"/>
        <v>1458571</v>
      </c>
      <c r="U2" s="47">
        <f t="shared" si="0"/>
        <v>1484816</v>
      </c>
      <c r="V2" s="47">
        <f t="shared" si="0"/>
        <v>1513050</v>
      </c>
      <c r="W2" s="47">
        <f t="shared" si="0"/>
        <v>1510356</v>
      </c>
      <c r="X2" s="47">
        <f t="shared" si="0"/>
        <v>1523565</v>
      </c>
      <c r="Y2" s="47">
        <f t="shared" si="0"/>
        <v>1542023</v>
      </c>
      <c r="Z2" s="47">
        <f t="shared" si="0"/>
        <v>1585224</v>
      </c>
      <c r="AA2" s="47">
        <f t="shared" si="0"/>
        <v>1536788</v>
      </c>
      <c r="AB2" s="47">
        <f t="shared" si="0"/>
        <v>1445046</v>
      </c>
      <c r="AC2" s="47">
        <f t="shared" si="0"/>
        <v>2232133</v>
      </c>
      <c r="AD2" s="47">
        <f t="shared" si="0"/>
        <v>1453955</v>
      </c>
      <c r="AE2" s="47">
        <f t="shared" si="0"/>
        <v>1529044</v>
      </c>
      <c r="AF2" s="47">
        <f t="shared" si="0"/>
        <v>1571588</v>
      </c>
      <c r="AG2" s="47">
        <f t="shared" si="0"/>
        <v>1529253</v>
      </c>
      <c r="AH2" s="47">
        <f t="shared" si="0"/>
        <v>1567458</v>
      </c>
      <c r="AI2" s="47">
        <f t="shared" si="0"/>
        <v>1587072</v>
      </c>
      <c r="AJ2" s="47">
        <f t="shared" si="0"/>
        <v>1621937</v>
      </c>
      <c r="AK2" s="47">
        <f t="shared" si="0"/>
        <v>1708189</v>
      </c>
      <c r="AL2" s="47">
        <f t="shared" si="0"/>
        <v>1609108</v>
      </c>
      <c r="AM2" s="47">
        <f t="shared" si="0"/>
        <v>1644726</v>
      </c>
      <c r="AN2" s="47">
        <f t="shared" si="0"/>
        <v>1653320</v>
      </c>
      <c r="AO2" s="47">
        <f t="shared" si="0"/>
        <v>926642</v>
      </c>
    </row>
    <row r="3" spans="1:41">
      <c r="A3" s="48" t="s">
        <v>46</v>
      </c>
      <c r="B3" s="47">
        <v>315584</v>
      </c>
      <c r="C3" s="47">
        <v>310568</v>
      </c>
      <c r="D3" s="47">
        <v>312535</v>
      </c>
      <c r="E3" s="47">
        <v>294827</v>
      </c>
      <c r="F3" s="47">
        <v>299304</v>
      </c>
      <c r="G3" s="47">
        <v>299586</v>
      </c>
      <c r="H3" s="47">
        <v>311079</v>
      </c>
      <c r="I3" s="47">
        <v>314145</v>
      </c>
      <c r="J3" s="47">
        <v>317527</v>
      </c>
      <c r="K3" s="47">
        <v>306434</v>
      </c>
      <c r="L3" s="47">
        <v>297003</v>
      </c>
      <c r="M3" s="47">
        <v>295268</v>
      </c>
      <c r="N3" s="47">
        <v>300844</v>
      </c>
      <c r="O3" s="47">
        <v>307929</v>
      </c>
      <c r="P3" s="47">
        <v>302283</v>
      </c>
      <c r="Q3" s="47">
        <v>314856</v>
      </c>
      <c r="R3" s="47">
        <v>321372</v>
      </c>
      <c r="S3" s="47">
        <v>325685</v>
      </c>
      <c r="T3" s="47">
        <v>303150</v>
      </c>
      <c r="U3" s="47">
        <v>305445</v>
      </c>
      <c r="V3" s="47">
        <v>313624</v>
      </c>
      <c r="W3" s="47">
        <v>315511</v>
      </c>
      <c r="X3" s="47">
        <v>316613</v>
      </c>
      <c r="Y3" s="47">
        <v>312583</v>
      </c>
      <c r="Z3" s="47">
        <v>327735</v>
      </c>
      <c r="AA3" s="47">
        <v>321972</v>
      </c>
      <c r="AB3" s="47">
        <v>307587</v>
      </c>
      <c r="AC3" s="47">
        <v>455945</v>
      </c>
      <c r="AD3" s="47">
        <v>314081</v>
      </c>
      <c r="AE3" s="47">
        <v>331078</v>
      </c>
      <c r="AF3" s="47">
        <v>337155</v>
      </c>
      <c r="AG3" s="47">
        <v>332248</v>
      </c>
      <c r="AH3" s="47">
        <v>338406</v>
      </c>
      <c r="AI3" s="47">
        <v>348285</v>
      </c>
      <c r="AJ3" s="47">
        <v>346617</v>
      </c>
      <c r="AK3" s="47">
        <v>352019</v>
      </c>
      <c r="AL3" s="47">
        <v>346681</v>
      </c>
      <c r="AM3" s="47">
        <v>353865</v>
      </c>
      <c r="AN3" s="47">
        <v>359252</v>
      </c>
      <c r="AO3" s="47">
        <v>200281</v>
      </c>
    </row>
    <row r="4" spans="1:41">
      <c r="A4" s="48" t="s">
        <v>38</v>
      </c>
      <c r="B4" s="47">
        <v>267930</v>
      </c>
      <c r="C4" s="47">
        <v>225779</v>
      </c>
      <c r="D4" s="47">
        <v>225489</v>
      </c>
      <c r="E4" s="47">
        <v>234450</v>
      </c>
      <c r="F4" s="47">
        <v>246136</v>
      </c>
      <c r="G4" s="47">
        <v>234443</v>
      </c>
      <c r="H4" s="47">
        <v>245277</v>
      </c>
      <c r="I4" s="47">
        <v>233353</v>
      </c>
      <c r="J4" s="47">
        <v>225162</v>
      </c>
      <c r="K4" s="47">
        <v>234102</v>
      </c>
      <c r="L4" s="47">
        <v>233659</v>
      </c>
      <c r="M4" s="47">
        <v>233749</v>
      </c>
      <c r="N4" s="47">
        <v>235561</v>
      </c>
      <c r="O4" s="47">
        <v>238972</v>
      </c>
      <c r="P4" s="47">
        <v>235680</v>
      </c>
      <c r="Q4" s="47">
        <v>250058</v>
      </c>
      <c r="R4" s="47">
        <v>257734</v>
      </c>
      <c r="S4" s="47">
        <v>259655</v>
      </c>
      <c r="T4" s="47">
        <v>236131</v>
      </c>
      <c r="U4" s="47">
        <v>245821</v>
      </c>
      <c r="V4" s="47">
        <v>251425</v>
      </c>
      <c r="W4" s="47">
        <v>255208</v>
      </c>
      <c r="X4" s="47">
        <v>259149</v>
      </c>
      <c r="Y4" s="47">
        <v>262855</v>
      </c>
      <c r="Z4" s="47">
        <v>268984</v>
      </c>
      <c r="AA4" s="47">
        <v>256918</v>
      </c>
      <c r="AB4" s="47">
        <v>237677</v>
      </c>
      <c r="AC4" s="47">
        <v>312139</v>
      </c>
      <c r="AD4" s="47">
        <v>244347</v>
      </c>
      <c r="AE4" s="47">
        <v>257461</v>
      </c>
      <c r="AF4" s="47">
        <v>268018</v>
      </c>
      <c r="AG4" s="47">
        <v>256695</v>
      </c>
      <c r="AH4" s="47">
        <v>261280</v>
      </c>
      <c r="AI4" s="47">
        <v>264003</v>
      </c>
      <c r="AJ4" s="47">
        <v>256810</v>
      </c>
      <c r="AK4" s="47">
        <v>261320</v>
      </c>
      <c r="AL4" s="47">
        <v>257358</v>
      </c>
      <c r="AM4" s="47">
        <v>267619</v>
      </c>
      <c r="AN4" s="47">
        <v>266629</v>
      </c>
      <c r="AO4" s="47">
        <v>151162</v>
      </c>
    </row>
    <row r="5" spans="1:41">
      <c r="A5" s="48" t="s">
        <v>58</v>
      </c>
      <c r="B5" s="47">
        <v>55580</v>
      </c>
      <c r="C5" s="47">
        <v>53155</v>
      </c>
      <c r="D5" s="47">
        <v>52022</v>
      </c>
      <c r="E5" s="47">
        <v>50358</v>
      </c>
      <c r="F5" s="47">
        <v>50061</v>
      </c>
      <c r="G5" s="47">
        <v>52812</v>
      </c>
      <c r="H5" s="47">
        <v>56253</v>
      </c>
      <c r="I5" s="47">
        <v>51953</v>
      </c>
      <c r="J5" s="47">
        <v>54952</v>
      </c>
      <c r="K5" s="47">
        <v>49402</v>
      </c>
      <c r="L5" s="47">
        <v>48222</v>
      </c>
      <c r="M5" s="47">
        <v>48831</v>
      </c>
      <c r="N5" s="47">
        <v>48849</v>
      </c>
      <c r="O5" s="47">
        <v>50339</v>
      </c>
      <c r="P5" s="47">
        <v>48978</v>
      </c>
      <c r="Q5" s="47">
        <v>49692</v>
      </c>
      <c r="R5" s="47">
        <v>52318</v>
      </c>
      <c r="S5" s="47">
        <v>52380</v>
      </c>
      <c r="T5" s="47">
        <v>47595</v>
      </c>
      <c r="U5" s="47">
        <v>49126</v>
      </c>
      <c r="V5" s="47">
        <v>48221</v>
      </c>
      <c r="W5" s="47">
        <v>48525</v>
      </c>
      <c r="X5" s="47">
        <v>47292</v>
      </c>
      <c r="Y5" s="47">
        <v>48519</v>
      </c>
      <c r="Z5" s="47">
        <v>50854</v>
      </c>
      <c r="AA5" s="47">
        <v>47576</v>
      </c>
      <c r="AB5" s="47">
        <v>45457</v>
      </c>
      <c r="AC5" s="47">
        <v>78834</v>
      </c>
      <c r="AD5" s="47">
        <v>45215</v>
      </c>
      <c r="AE5" s="47">
        <v>49475</v>
      </c>
      <c r="AF5" s="47">
        <v>49820</v>
      </c>
      <c r="AG5" s="47">
        <v>45717</v>
      </c>
      <c r="AH5" s="47">
        <v>47671</v>
      </c>
      <c r="AI5" s="47">
        <v>48805</v>
      </c>
      <c r="AJ5" s="47">
        <v>48496</v>
      </c>
      <c r="AK5" s="47">
        <v>47766</v>
      </c>
      <c r="AL5" s="47">
        <v>47542</v>
      </c>
      <c r="AM5" s="47">
        <v>50579</v>
      </c>
      <c r="AN5" s="47">
        <v>49965</v>
      </c>
      <c r="AO5" s="47">
        <v>28018</v>
      </c>
    </row>
    <row r="6" spans="1:41">
      <c r="A6" s="48" t="s">
        <v>47</v>
      </c>
      <c r="B6" s="47">
        <v>43202</v>
      </c>
      <c r="C6" s="47">
        <v>41315</v>
      </c>
      <c r="D6" s="47">
        <v>40712</v>
      </c>
      <c r="E6" s="47">
        <v>38288</v>
      </c>
      <c r="F6" s="47">
        <v>40656</v>
      </c>
      <c r="G6" s="47">
        <v>43395</v>
      </c>
      <c r="H6" s="47">
        <v>45676</v>
      </c>
      <c r="I6" s="47">
        <v>43857</v>
      </c>
      <c r="J6" s="47">
        <v>42998</v>
      </c>
      <c r="K6" s="47">
        <v>40366</v>
      </c>
      <c r="L6" s="47">
        <v>39349</v>
      </c>
      <c r="M6" s="47">
        <v>39024</v>
      </c>
      <c r="N6" s="47">
        <v>40065</v>
      </c>
      <c r="O6" s="47">
        <v>40691</v>
      </c>
      <c r="P6" s="47">
        <v>39699</v>
      </c>
      <c r="Q6" s="47">
        <v>42307</v>
      </c>
      <c r="R6" s="47">
        <v>42483</v>
      </c>
      <c r="S6" s="47">
        <v>41683</v>
      </c>
      <c r="T6" s="47">
        <v>38100</v>
      </c>
      <c r="U6" s="47">
        <v>39842</v>
      </c>
      <c r="V6" s="47">
        <v>39760</v>
      </c>
      <c r="W6" s="47">
        <v>39098</v>
      </c>
      <c r="X6" s="47">
        <v>39150</v>
      </c>
      <c r="Y6" s="47">
        <v>39898</v>
      </c>
      <c r="Z6" s="47">
        <v>41603</v>
      </c>
      <c r="AA6" s="47">
        <v>39977</v>
      </c>
      <c r="AB6" s="47">
        <v>38864</v>
      </c>
      <c r="AC6" s="47">
        <v>63555</v>
      </c>
      <c r="AD6" s="47">
        <v>39088</v>
      </c>
      <c r="AE6" s="47">
        <v>39622</v>
      </c>
      <c r="AF6" s="47">
        <v>40049</v>
      </c>
      <c r="AG6" s="47">
        <v>39971</v>
      </c>
      <c r="AH6" s="47">
        <v>41766</v>
      </c>
      <c r="AI6" s="47">
        <v>42982</v>
      </c>
      <c r="AJ6" s="47">
        <v>40631</v>
      </c>
      <c r="AK6" s="47">
        <v>41953</v>
      </c>
      <c r="AL6" s="47">
        <v>41233</v>
      </c>
      <c r="AM6" s="47">
        <v>42029</v>
      </c>
      <c r="AN6" s="47">
        <v>41699</v>
      </c>
      <c r="AO6" s="47">
        <v>23622</v>
      </c>
    </row>
    <row r="7" spans="1:41">
      <c r="A7" s="48" t="s">
        <v>55</v>
      </c>
      <c r="B7" s="47">
        <v>28302</v>
      </c>
      <c r="C7" s="47">
        <v>28885</v>
      </c>
      <c r="D7" s="47">
        <v>32581</v>
      </c>
      <c r="E7" s="47">
        <v>31894</v>
      </c>
      <c r="F7" s="47">
        <v>32308</v>
      </c>
      <c r="G7" s="47">
        <v>32029</v>
      </c>
      <c r="H7" s="47">
        <v>31357</v>
      </c>
      <c r="I7" s="47">
        <v>34006</v>
      </c>
      <c r="J7" s="47">
        <v>33290</v>
      </c>
      <c r="K7" s="47">
        <v>30513</v>
      </c>
      <c r="L7" s="47">
        <v>29669</v>
      </c>
      <c r="M7" s="47">
        <v>28845</v>
      </c>
      <c r="N7" s="47">
        <v>29228</v>
      </c>
      <c r="O7" s="47">
        <v>28408</v>
      </c>
      <c r="P7" s="47">
        <v>28685</v>
      </c>
      <c r="Q7" s="47">
        <v>28429</v>
      </c>
      <c r="R7" s="47">
        <v>27490</v>
      </c>
      <c r="S7" s="47">
        <v>28577</v>
      </c>
      <c r="T7" s="47">
        <v>26433</v>
      </c>
      <c r="U7" s="47">
        <v>27797</v>
      </c>
      <c r="V7" s="47">
        <v>27825</v>
      </c>
      <c r="W7" s="47">
        <v>26943</v>
      </c>
      <c r="X7" s="47">
        <v>28441</v>
      </c>
      <c r="Y7" s="47">
        <v>27860</v>
      </c>
      <c r="Z7" s="47">
        <v>29025</v>
      </c>
      <c r="AA7" s="47">
        <v>28008</v>
      </c>
      <c r="AB7" s="47">
        <v>27203</v>
      </c>
      <c r="AC7" s="47">
        <v>34631</v>
      </c>
      <c r="AD7" s="47">
        <v>29439</v>
      </c>
      <c r="AE7" s="47">
        <v>31042</v>
      </c>
      <c r="AF7" s="47">
        <v>31017</v>
      </c>
      <c r="AG7" s="47">
        <v>29193</v>
      </c>
      <c r="AH7" s="47">
        <v>28885</v>
      </c>
      <c r="AI7" s="47">
        <v>30026</v>
      </c>
      <c r="AJ7" s="47">
        <v>30050</v>
      </c>
      <c r="AK7" s="47">
        <v>29449</v>
      </c>
      <c r="AL7" s="47">
        <v>24919</v>
      </c>
      <c r="AM7" s="47">
        <v>24091</v>
      </c>
      <c r="AN7" s="47">
        <v>22736</v>
      </c>
      <c r="AO7" s="47">
        <v>15938</v>
      </c>
    </row>
    <row r="8" spans="1:41">
      <c r="A8" s="48" t="s">
        <v>39</v>
      </c>
      <c r="B8" s="47">
        <v>30315</v>
      </c>
      <c r="C8" s="47">
        <v>27473</v>
      </c>
      <c r="D8" s="47">
        <v>29177</v>
      </c>
      <c r="E8" s="47">
        <v>27125</v>
      </c>
      <c r="F8" s="47">
        <v>28282</v>
      </c>
      <c r="G8" s="47">
        <v>27414</v>
      </c>
      <c r="H8" s="47">
        <v>28491</v>
      </c>
      <c r="I8" s="47">
        <v>26911</v>
      </c>
      <c r="J8" s="47">
        <v>24801</v>
      </c>
      <c r="K8" s="47">
        <v>25920</v>
      </c>
      <c r="L8" s="47">
        <v>25231</v>
      </c>
      <c r="M8" s="47">
        <v>25403</v>
      </c>
      <c r="N8" s="47">
        <v>23942</v>
      </c>
      <c r="O8" s="47">
        <v>24211</v>
      </c>
      <c r="P8" s="47">
        <v>24065</v>
      </c>
      <c r="Q8" s="47">
        <v>24400</v>
      </c>
      <c r="R8" s="47">
        <v>24283</v>
      </c>
      <c r="S8" s="47">
        <v>25648</v>
      </c>
      <c r="T8" s="47">
        <v>24115</v>
      </c>
      <c r="U8" s="47">
        <v>23598</v>
      </c>
      <c r="V8" s="47">
        <v>24023</v>
      </c>
      <c r="W8" s="47">
        <v>22281</v>
      </c>
      <c r="X8" s="47">
        <v>24152</v>
      </c>
      <c r="Y8" s="47">
        <v>23864</v>
      </c>
      <c r="Z8" s="47">
        <v>24480</v>
      </c>
      <c r="AA8" s="47">
        <v>24440</v>
      </c>
      <c r="AB8" s="47">
        <v>25418</v>
      </c>
      <c r="AC8" s="47">
        <v>34258</v>
      </c>
      <c r="AD8" s="47">
        <v>25253</v>
      </c>
      <c r="AE8" s="47">
        <v>26058</v>
      </c>
      <c r="AF8" s="47">
        <v>25793</v>
      </c>
      <c r="AG8" s="47">
        <v>23004</v>
      </c>
      <c r="AH8" s="47">
        <v>23837</v>
      </c>
      <c r="AI8" s="47">
        <v>24943</v>
      </c>
      <c r="AJ8" s="47">
        <v>26006</v>
      </c>
      <c r="AK8" s="47">
        <v>24796</v>
      </c>
      <c r="AL8" s="47">
        <v>25662</v>
      </c>
      <c r="AM8" s="47">
        <v>26469</v>
      </c>
      <c r="AN8" s="47">
        <v>25943</v>
      </c>
      <c r="AO8" s="47">
        <v>14751</v>
      </c>
    </row>
    <row r="9" spans="1:41">
      <c r="A9" s="48" t="s">
        <v>49</v>
      </c>
      <c r="B9" s="47">
        <v>25981</v>
      </c>
      <c r="C9" s="47">
        <v>28387</v>
      </c>
      <c r="D9" s="47">
        <v>27647</v>
      </c>
      <c r="E9" s="47">
        <v>26818</v>
      </c>
      <c r="F9" s="47">
        <v>25068</v>
      </c>
      <c r="G9" s="47">
        <v>25851</v>
      </c>
      <c r="H9" s="47">
        <v>25451</v>
      </c>
      <c r="I9" s="47">
        <v>25383</v>
      </c>
      <c r="J9" s="47">
        <v>23695</v>
      </c>
      <c r="K9" s="47">
        <v>23541</v>
      </c>
      <c r="L9" s="47">
        <v>21520</v>
      </c>
      <c r="M9" s="47">
        <v>21947</v>
      </c>
      <c r="N9" s="47">
        <v>20923</v>
      </c>
      <c r="O9" s="47">
        <v>20915</v>
      </c>
      <c r="P9" s="47">
        <v>20207</v>
      </c>
      <c r="Q9" s="47">
        <v>19768</v>
      </c>
      <c r="R9" s="47">
        <v>19648</v>
      </c>
      <c r="S9" s="47">
        <v>20047</v>
      </c>
      <c r="T9" s="47">
        <v>19285</v>
      </c>
      <c r="U9" s="47">
        <v>17332</v>
      </c>
      <c r="V9" s="47">
        <v>16717</v>
      </c>
      <c r="W9" s="47">
        <v>16576</v>
      </c>
      <c r="X9" s="47">
        <v>15966</v>
      </c>
      <c r="Y9" s="47">
        <v>15458</v>
      </c>
      <c r="Z9" s="47">
        <v>15253</v>
      </c>
      <c r="AA9" s="47">
        <v>14863</v>
      </c>
      <c r="AB9" s="47">
        <v>13420</v>
      </c>
      <c r="AC9" s="47">
        <v>17526</v>
      </c>
      <c r="AD9" s="47">
        <v>14015</v>
      </c>
      <c r="AE9" s="47">
        <v>15109</v>
      </c>
      <c r="AF9" s="47">
        <v>15608</v>
      </c>
      <c r="AG9" s="47">
        <v>15800</v>
      </c>
      <c r="AH9" s="47">
        <v>16052</v>
      </c>
      <c r="AI9" s="47">
        <v>16997</v>
      </c>
      <c r="AJ9" s="47">
        <v>17098</v>
      </c>
      <c r="AK9" s="47">
        <v>18158</v>
      </c>
      <c r="AL9" s="47">
        <v>18125</v>
      </c>
      <c r="AM9" s="47">
        <v>18646</v>
      </c>
      <c r="AN9" s="47">
        <v>19376</v>
      </c>
      <c r="AO9" s="47">
        <v>9928</v>
      </c>
    </row>
    <row r="10" spans="1:41">
      <c r="A10" s="48" t="s">
        <v>569</v>
      </c>
      <c r="B10" s="47">
        <v>22130</v>
      </c>
      <c r="C10" s="47">
        <v>19136</v>
      </c>
      <c r="D10" s="47">
        <v>19409</v>
      </c>
      <c r="E10" s="47">
        <v>19010</v>
      </c>
      <c r="F10" s="47">
        <v>20461</v>
      </c>
      <c r="G10" s="47">
        <v>21168</v>
      </c>
      <c r="H10" s="47">
        <v>21751</v>
      </c>
      <c r="I10" s="47">
        <v>22086</v>
      </c>
      <c r="J10" s="47">
        <v>21819</v>
      </c>
      <c r="K10" s="47">
        <v>19918</v>
      </c>
      <c r="L10" s="47">
        <v>19365</v>
      </c>
      <c r="M10" s="47">
        <v>19533</v>
      </c>
      <c r="N10" s="47">
        <v>20529</v>
      </c>
      <c r="O10" s="47">
        <v>20515</v>
      </c>
      <c r="P10" s="47">
        <v>20827</v>
      </c>
      <c r="Q10" s="47">
        <v>21208</v>
      </c>
      <c r="R10" s="47">
        <v>21407</v>
      </c>
      <c r="S10" s="47">
        <v>21516</v>
      </c>
      <c r="T10" s="47">
        <v>21222</v>
      </c>
      <c r="U10" s="47">
        <v>20992</v>
      </c>
      <c r="V10" s="47">
        <v>20476</v>
      </c>
      <c r="W10" s="47">
        <v>21128</v>
      </c>
      <c r="X10" s="47">
        <v>21704</v>
      </c>
      <c r="Y10" s="47">
        <v>21626</v>
      </c>
      <c r="Z10" s="47">
        <v>22506</v>
      </c>
      <c r="AA10" s="47">
        <v>22537</v>
      </c>
      <c r="AB10" s="47">
        <v>21727</v>
      </c>
      <c r="AC10" s="47">
        <v>42897</v>
      </c>
      <c r="AD10" s="47">
        <v>21043</v>
      </c>
      <c r="AE10" s="47">
        <v>22461</v>
      </c>
      <c r="AF10" s="47">
        <v>23109</v>
      </c>
      <c r="AG10" s="47">
        <v>20882</v>
      </c>
      <c r="AH10" s="47">
        <v>22880</v>
      </c>
      <c r="AI10" s="47">
        <v>23543</v>
      </c>
      <c r="AJ10" s="47">
        <v>22189</v>
      </c>
      <c r="AK10" s="47">
        <v>21975</v>
      </c>
      <c r="AL10" s="47">
        <v>23128</v>
      </c>
      <c r="AM10" s="47">
        <v>24132</v>
      </c>
      <c r="AN10" s="47">
        <v>24041</v>
      </c>
      <c r="AO10" s="47">
        <v>13995</v>
      </c>
    </row>
    <row r="11" spans="1:41">
      <c r="A11" s="48" t="s">
        <v>558</v>
      </c>
      <c r="B11" s="47">
        <v>40412</v>
      </c>
      <c r="C11" s="47">
        <v>36439</v>
      </c>
      <c r="D11" s="47">
        <v>38892</v>
      </c>
      <c r="E11" s="47">
        <v>38569</v>
      </c>
      <c r="F11" s="47">
        <v>37850</v>
      </c>
      <c r="G11" s="47">
        <v>37539</v>
      </c>
      <c r="H11" s="47">
        <v>38672</v>
      </c>
      <c r="I11" s="47">
        <v>38828</v>
      </c>
      <c r="J11" s="47">
        <v>38879</v>
      </c>
      <c r="K11" s="47">
        <v>34672</v>
      </c>
      <c r="L11" s="47">
        <v>35029</v>
      </c>
      <c r="M11" s="47">
        <v>37723</v>
      </c>
      <c r="N11" s="47">
        <v>37984</v>
      </c>
      <c r="O11" s="47">
        <v>37955</v>
      </c>
      <c r="P11" s="47">
        <v>36352</v>
      </c>
      <c r="Q11" s="47">
        <v>36779</v>
      </c>
      <c r="R11" s="47">
        <v>37873</v>
      </c>
      <c r="S11" s="47">
        <v>35530</v>
      </c>
      <c r="T11" s="47">
        <v>32652</v>
      </c>
      <c r="U11" s="47">
        <v>34417</v>
      </c>
      <c r="V11" s="47">
        <v>35410</v>
      </c>
      <c r="W11" s="47">
        <v>35353</v>
      </c>
      <c r="X11" s="47">
        <v>34702</v>
      </c>
      <c r="Y11" s="47">
        <v>33763</v>
      </c>
      <c r="Z11" s="47">
        <v>37334</v>
      </c>
      <c r="AA11" s="47">
        <v>35698</v>
      </c>
      <c r="AB11" s="47">
        <v>34897</v>
      </c>
      <c r="AC11" s="47">
        <v>42922</v>
      </c>
      <c r="AD11" s="47">
        <v>35867</v>
      </c>
      <c r="AE11" s="47">
        <v>37250</v>
      </c>
      <c r="AF11" s="47">
        <v>38126</v>
      </c>
      <c r="AG11" s="47">
        <v>35537</v>
      </c>
      <c r="AH11" s="47">
        <v>35956</v>
      </c>
      <c r="AI11" s="47">
        <v>35878</v>
      </c>
      <c r="AJ11" s="47">
        <v>34551</v>
      </c>
      <c r="AK11" s="47">
        <v>36421</v>
      </c>
      <c r="AL11" s="47">
        <v>35265</v>
      </c>
      <c r="AM11" s="47">
        <v>36092</v>
      </c>
      <c r="AN11" s="47">
        <v>36211</v>
      </c>
      <c r="AO11" s="47">
        <v>20217</v>
      </c>
    </row>
    <row r="12" spans="1:41">
      <c r="A12" s="48" t="s">
        <v>547</v>
      </c>
      <c r="B12" s="47">
        <v>40563</v>
      </c>
      <c r="C12" s="47">
        <v>35225</v>
      </c>
      <c r="D12" s="47">
        <v>35952</v>
      </c>
      <c r="E12" s="47">
        <v>36017</v>
      </c>
      <c r="F12" s="47">
        <v>31837</v>
      </c>
      <c r="G12" s="47">
        <v>30144</v>
      </c>
      <c r="H12" s="47">
        <v>33903</v>
      </c>
      <c r="I12" s="47">
        <v>32507</v>
      </c>
      <c r="J12" s="47">
        <v>32288</v>
      </c>
      <c r="K12" s="47">
        <v>31006</v>
      </c>
      <c r="L12" s="47">
        <v>30544</v>
      </c>
      <c r="M12" s="47">
        <v>30562</v>
      </c>
      <c r="N12" s="47">
        <v>34856</v>
      </c>
      <c r="O12" s="47">
        <v>31716</v>
      </c>
      <c r="P12" s="47">
        <v>28369</v>
      </c>
      <c r="Q12" s="47">
        <v>29452</v>
      </c>
      <c r="R12" s="47">
        <v>29352</v>
      </c>
      <c r="S12" s="47">
        <v>30633</v>
      </c>
      <c r="T12" s="47">
        <v>29660</v>
      </c>
      <c r="U12" s="47">
        <v>29987</v>
      </c>
      <c r="V12" s="47">
        <v>30385</v>
      </c>
      <c r="W12" s="47">
        <v>29742</v>
      </c>
      <c r="X12" s="47">
        <v>31640</v>
      </c>
      <c r="Y12" s="47">
        <v>32443</v>
      </c>
      <c r="Z12" s="47">
        <v>33972</v>
      </c>
      <c r="AA12" s="47">
        <v>32930</v>
      </c>
      <c r="AB12" s="47">
        <v>30829</v>
      </c>
      <c r="AC12" s="47">
        <v>64218</v>
      </c>
      <c r="AD12" s="47">
        <v>30287</v>
      </c>
      <c r="AE12" s="47">
        <v>32321</v>
      </c>
      <c r="AF12" s="47">
        <v>33086</v>
      </c>
      <c r="AG12" s="47">
        <v>31424</v>
      </c>
      <c r="AH12" s="47">
        <v>32348</v>
      </c>
      <c r="AI12" s="47">
        <v>33301</v>
      </c>
      <c r="AJ12" s="47">
        <v>33584</v>
      </c>
      <c r="AK12" s="47">
        <v>30756</v>
      </c>
      <c r="AL12" s="47">
        <v>29248</v>
      </c>
      <c r="AM12" s="47">
        <v>31042</v>
      </c>
      <c r="AN12" s="47">
        <v>31233</v>
      </c>
      <c r="AO12" s="47">
        <v>16841</v>
      </c>
    </row>
    <row r="13" spans="1:41">
      <c r="A13" s="48" t="s">
        <v>136</v>
      </c>
      <c r="B13" s="47">
        <v>25125</v>
      </c>
      <c r="C13" s="47">
        <v>25532</v>
      </c>
      <c r="D13" s="47">
        <v>25155</v>
      </c>
      <c r="E13" s="47">
        <v>24309</v>
      </c>
      <c r="F13" s="47">
        <v>24546</v>
      </c>
      <c r="G13" s="47">
        <v>23308</v>
      </c>
      <c r="H13" s="47">
        <v>24466</v>
      </c>
      <c r="I13" s="47">
        <v>23439</v>
      </c>
      <c r="J13" s="47">
        <v>23036</v>
      </c>
      <c r="K13" s="47">
        <v>23514</v>
      </c>
      <c r="L13" s="47">
        <v>22491</v>
      </c>
      <c r="M13" s="47">
        <v>23013</v>
      </c>
      <c r="N13" s="47">
        <v>22693</v>
      </c>
      <c r="O13" s="47">
        <v>23677</v>
      </c>
      <c r="P13" s="47">
        <v>24000</v>
      </c>
      <c r="Q13" s="47">
        <v>23709</v>
      </c>
      <c r="R13" s="47">
        <v>23615</v>
      </c>
      <c r="S13" s="47">
        <v>23758</v>
      </c>
      <c r="T13" s="47">
        <v>22148</v>
      </c>
      <c r="U13" s="47">
        <v>22177</v>
      </c>
      <c r="V13" s="47">
        <v>21841</v>
      </c>
      <c r="W13" s="47">
        <v>22742</v>
      </c>
      <c r="X13" s="47">
        <v>21798</v>
      </c>
      <c r="Y13" s="47">
        <v>21614</v>
      </c>
      <c r="Z13" s="47">
        <v>21922</v>
      </c>
      <c r="AA13" s="47">
        <v>21017</v>
      </c>
      <c r="AB13" s="47">
        <v>20488</v>
      </c>
      <c r="AC13" s="47">
        <v>23956</v>
      </c>
      <c r="AD13" s="47">
        <v>21888</v>
      </c>
      <c r="AE13" s="47">
        <v>21975</v>
      </c>
      <c r="AF13" s="47">
        <v>22461</v>
      </c>
      <c r="AG13" s="47">
        <v>21385</v>
      </c>
      <c r="AH13" s="47">
        <v>21452</v>
      </c>
      <c r="AI13" s="47">
        <v>21631</v>
      </c>
      <c r="AJ13" s="47">
        <v>22140</v>
      </c>
      <c r="AK13" s="47">
        <v>22373</v>
      </c>
      <c r="AL13" s="47">
        <v>21688</v>
      </c>
      <c r="AM13" s="47">
        <v>22618</v>
      </c>
      <c r="AN13" s="47">
        <v>22675</v>
      </c>
      <c r="AO13" s="47">
        <v>12806</v>
      </c>
    </row>
    <row r="14" spans="1:41">
      <c r="A14" s="48" t="s">
        <v>77</v>
      </c>
      <c r="B14" s="47">
        <v>24510</v>
      </c>
      <c r="C14" s="47">
        <v>21028</v>
      </c>
      <c r="D14" s="47">
        <v>20908</v>
      </c>
      <c r="E14" s="47">
        <v>19760</v>
      </c>
      <c r="F14" s="47">
        <v>18621</v>
      </c>
      <c r="G14" s="47">
        <v>20603</v>
      </c>
      <c r="H14" s="47">
        <v>18485</v>
      </c>
      <c r="I14" s="47">
        <v>17126</v>
      </c>
      <c r="J14" s="47">
        <v>17350</v>
      </c>
      <c r="K14" s="47">
        <v>16349</v>
      </c>
      <c r="L14" s="47">
        <v>15036</v>
      </c>
      <c r="M14" s="47">
        <v>15726</v>
      </c>
      <c r="N14" s="47">
        <v>15366</v>
      </c>
      <c r="O14" s="47">
        <v>15144</v>
      </c>
      <c r="P14" s="47">
        <v>15642</v>
      </c>
      <c r="Q14" s="47">
        <v>14511</v>
      </c>
      <c r="R14" s="47">
        <v>14216</v>
      </c>
      <c r="S14" s="47">
        <v>16636</v>
      </c>
      <c r="T14" s="47">
        <v>17355</v>
      </c>
      <c r="U14" s="47">
        <v>15513</v>
      </c>
      <c r="V14" s="47">
        <v>15065</v>
      </c>
      <c r="W14" s="47">
        <v>15408</v>
      </c>
      <c r="X14" s="47">
        <v>15767</v>
      </c>
      <c r="Y14" s="47">
        <v>14751</v>
      </c>
      <c r="Z14" s="47">
        <v>14459</v>
      </c>
      <c r="AA14" s="47">
        <v>14967</v>
      </c>
      <c r="AB14" s="47">
        <v>14744</v>
      </c>
      <c r="AC14" s="47">
        <v>25286</v>
      </c>
      <c r="AD14" s="47">
        <v>14717</v>
      </c>
      <c r="AE14" s="47">
        <v>14721</v>
      </c>
      <c r="AF14" s="47">
        <v>15554</v>
      </c>
      <c r="AG14" s="47">
        <v>17125</v>
      </c>
      <c r="AH14" s="47">
        <v>18030</v>
      </c>
      <c r="AI14" s="47">
        <v>18584</v>
      </c>
      <c r="AJ14" s="47">
        <v>18287</v>
      </c>
      <c r="AK14" s="47">
        <v>18258</v>
      </c>
      <c r="AL14" s="47">
        <v>17130</v>
      </c>
      <c r="AM14" s="47">
        <v>16831</v>
      </c>
      <c r="AN14" s="47">
        <v>16984</v>
      </c>
      <c r="AO14" s="47">
        <v>9239</v>
      </c>
    </row>
    <row r="15" spans="1:41">
      <c r="A15" s="48" t="s">
        <v>61</v>
      </c>
      <c r="B15" s="47">
        <v>19149</v>
      </c>
      <c r="C15" s="47">
        <v>16347</v>
      </c>
      <c r="D15" s="47">
        <v>16467</v>
      </c>
      <c r="E15" s="47">
        <v>12842</v>
      </c>
      <c r="F15" s="47">
        <v>13857</v>
      </c>
      <c r="G15" s="47">
        <v>13587</v>
      </c>
      <c r="H15" s="47">
        <v>14101</v>
      </c>
      <c r="I15" s="47">
        <v>15150</v>
      </c>
      <c r="J15" s="47">
        <v>16347</v>
      </c>
      <c r="K15" s="47">
        <v>15481</v>
      </c>
      <c r="L15" s="47">
        <v>15687</v>
      </c>
      <c r="M15" s="47">
        <v>13857</v>
      </c>
      <c r="N15" s="47">
        <v>12875</v>
      </c>
      <c r="O15" s="47">
        <v>13557</v>
      </c>
      <c r="P15" s="47">
        <v>13311</v>
      </c>
      <c r="Q15" s="47">
        <v>13571</v>
      </c>
      <c r="R15" s="47">
        <v>13306</v>
      </c>
      <c r="S15" s="47">
        <v>13016</v>
      </c>
      <c r="T15" s="47">
        <v>12800</v>
      </c>
      <c r="U15" s="47">
        <v>12930</v>
      </c>
      <c r="V15" s="47">
        <v>13249</v>
      </c>
      <c r="W15" s="47">
        <v>12245</v>
      </c>
      <c r="X15" s="47">
        <v>13958</v>
      </c>
      <c r="Y15" s="47">
        <v>14673</v>
      </c>
      <c r="Z15" s="47">
        <v>14847</v>
      </c>
      <c r="AA15" s="47">
        <v>13004</v>
      </c>
      <c r="AB15" s="47">
        <v>10796</v>
      </c>
      <c r="AC15" s="47">
        <v>12225</v>
      </c>
      <c r="AD15" s="47">
        <v>12839</v>
      </c>
      <c r="AE15" s="47">
        <v>12050</v>
      </c>
      <c r="AF15" s="47">
        <v>12210</v>
      </c>
      <c r="AG15" s="47">
        <v>12938</v>
      </c>
      <c r="AH15" s="47">
        <v>12669</v>
      </c>
      <c r="AI15" s="47">
        <v>12980</v>
      </c>
      <c r="AJ15" s="47">
        <v>12071</v>
      </c>
      <c r="AK15" s="47">
        <v>13477</v>
      </c>
      <c r="AL15" s="47">
        <v>14958</v>
      </c>
      <c r="AM15" s="47">
        <v>12606</v>
      </c>
      <c r="AN15" s="47">
        <v>14164</v>
      </c>
      <c r="AO15" s="47">
        <v>9318</v>
      </c>
    </row>
    <row r="16" spans="1:41">
      <c r="A16" s="48" t="s">
        <v>57</v>
      </c>
      <c r="B16" s="47">
        <v>14211</v>
      </c>
      <c r="C16" s="47">
        <v>13130</v>
      </c>
      <c r="D16" s="47">
        <v>13801</v>
      </c>
      <c r="E16" s="47">
        <v>13025</v>
      </c>
      <c r="F16" s="47">
        <v>13035</v>
      </c>
      <c r="G16" s="47">
        <v>14381</v>
      </c>
      <c r="H16" s="47">
        <v>15562</v>
      </c>
      <c r="I16" s="47">
        <v>14632</v>
      </c>
      <c r="J16" s="47">
        <v>14563</v>
      </c>
      <c r="K16" s="47">
        <v>13754</v>
      </c>
      <c r="L16" s="47">
        <v>13199</v>
      </c>
      <c r="M16" s="47">
        <v>13182</v>
      </c>
      <c r="N16" s="47">
        <v>12944</v>
      </c>
      <c r="O16" s="47">
        <v>13564</v>
      </c>
      <c r="P16" s="47">
        <v>13484</v>
      </c>
      <c r="Q16" s="47">
        <v>13969</v>
      </c>
      <c r="R16" s="47">
        <v>13617</v>
      </c>
      <c r="S16" s="47">
        <v>14504</v>
      </c>
      <c r="T16" s="47">
        <v>13589</v>
      </c>
      <c r="U16" s="47">
        <v>13711</v>
      </c>
      <c r="V16" s="47">
        <v>13549</v>
      </c>
      <c r="W16" s="47">
        <v>13116</v>
      </c>
      <c r="X16" s="47">
        <v>13702</v>
      </c>
      <c r="Y16" s="47">
        <v>13727</v>
      </c>
      <c r="Z16" s="47">
        <v>14195</v>
      </c>
      <c r="AA16" s="47">
        <v>13586</v>
      </c>
      <c r="AB16" s="47">
        <v>12439</v>
      </c>
      <c r="AC16" s="47">
        <v>15278</v>
      </c>
      <c r="AD16" s="47">
        <v>13032</v>
      </c>
      <c r="AE16" s="47">
        <v>13294</v>
      </c>
      <c r="AF16" s="47">
        <v>13786</v>
      </c>
      <c r="AG16" s="47">
        <v>13363</v>
      </c>
      <c r="AH16" s="47">
        <v>13642</v>
      </c>
      <c r="AI16" s="47">
        <v>13321</v>
      </c>
      <c r="AJ16" s="47">
        <v>13382</v>
      </c>
      <c r="AK16" s="47">
        <v>13534</v>
      </c>
      <c r="AL16" s="47">
        <v>13203</v>
      </c>
      <c r="AM16" s="47">
        <v>14230</v>
      </c>
      <c r="AN16" s="47">
        <v>14175</v>
      </c>
      <c r="AO16" s="47">
        <v>8297</v>
      </c>
    </row>
    <row r="17" spans="1:41">
      <c r="A17" s="48" t="s">
        <v>68</v>
      </c>
      <c r="B17" s="47">
        <v>12424</v>
      </c>
      <c r="C17" s="47">
        <v>10525</v>
      </c>
      <c r="D17" s="47">
        <v>10840</v>
      </c>
      <c r="E17" s="47">
        <v>10578</v>
      </c>
      <c r="F17" s="47">
        <v>11241</v>
      </c>
      <c r="G17" s="47">
        <v>11096</v>
      </c>
      <c r="H17" s="47">
        <v>9848</v>
      </c>
      <c r="I17" s="47">
        <v>9766</v>
      </c>
      <c r="J17" s="47">
        <v>9955</v>
      </c>
      <c r="K17" s="47">
        <v>9964</v>
      </c>
      <c r="L17" s="47">
        <v>9924</v>
      </c>
      <c r="M17" s="47">
        <v>9976</v>
      </c>
      <c r="N17" s="47">
        <v>10394</v>
      </c>
      <c r="O17" s="47">
        <v>10881</v>
      </c>
      <c r="P17" s="47">
        <v>11544</v>
      </c>
      <c r="Q17" s="47">
        <v>10005</v>
      </c>
      <c r="R17" s="47">
        <v>10001</v>
      </c>
      <c r="S17" s="47">
        <v>9564</v>
      </c>
      <c r="T17" s="47">
        <v>9516</v>
      </c>
      <c r="U17" s="47">
        <v>9012</v>
      </c>
      <c r="V17" s="47">
        <v>9588</v>
      </c>
      <c r="W17" s="47">
        <v>9933</v>
      </c>
      <c r="X17" s="47">
        <v>9855</v>
      </c>
      <c r="Y17" s="47">
        <v>10273</v>
      </c>
      <c r="Z17" s="47">
        <v>8668</v>
      </c>
      <c r="AA17" s="47">
        <v>7720</v>
      </c>
      <c r="AB17" s="47">
        <v>7609</v>
      </c>
      <c r="AC17" s="47">
        <v>14492</v>
      </c>
      <c r="AD17" s="47">
        <v>8006</v>
      </c>
      <c r="AE17" s="47">
        <v>8197</v>
      </c>
      <c r="AF17" s="47">
        <v>7930</v>
      </c>
      <c r="AG17" s="47">
        <v>8362</v>
      </c>
      <c r="AH17" s="47">
        <v>8016</v>
      </c>
      <c r="AI17" s="47">
        <v>7917</v>
      </c>
      <c r="AJ17" s="47">
        <v>8995</v>
      </c>
      <c r="AK17" s="47">
        <v>8507</v>
      </c>
      <c r="AL17" s="47">
        <v>7955</v>
      </c>
      <c r="AM17" s="47">
        <v>7833</v>
      </c>
      <c r="AN17" s="47">
        <v>7695</v>
      </c>
      <c r="AO17" s="47">
        <v>4711</v>
      </c>
    </row>
    <row r="18" spans="1:41">
      <c r="A18" s="48" t="s">
        <v>564</v>
      </c>
      <c r="B18" s="47">
        <v>14792</v>
      </c>
      <c r="C18" s="47">
        <v>11249</v>
      </c>
      <c r="D18" s="47">
        <v>11293</v>
      </c>
      <c r="E18" s="47">
        <v>11452</v>
      </c>
      <c r="F18" s="47">
        <v>14746</v>
      </c>
      <c r="G18" s="47">
        <v>15145</v>
      </c>
      <c r="H18" s="47">
        <v>12367</v>
      </c>
      <c r="I18" s="47">
        <v>12700</v>
      </c>
      <c r="J18" s="47">
        <v>13229</v>
      </c>
      <c r="K18" s="47">
        <v>12547</v>
      </c>
      <c r="L18" s="47">
        <v>14016</v>
      </c>
      <c r="M18" s="47">
        <v>14367</v>
      </c>
      <c r="N18" s="47">
        <v>15398</v>
      </c>
      <c r="O18" s="47">
        <v>15400</v>
      </c>
      <c r="P18" s="47">
        <v>14846</v>
      </c>
      <c r="Q18" s="47">
        <v>15614</v>
      </c>
      <c r="R18" s="47">
        <v>16299</v>
      </c>
      <c r="S18" s="47">
        <v>16745</v>
      </c>
      <c r="T18" s="47">
        <v>16374</v>
      </c>
      <c r="U18" s="47">
        <v>23366</v>
      </c>
      <c r="V18" s="47">
        <v>23687</v>
      </c>
      <c r="W18" s="47">
        <v>18298</v>
      </c>
      <c r="X18" s="47">
        <v>17818</v>
      </c>
      <c r="Y18" s="47">
        <v>18389</v>
      </c>
      <c r="Z18" s="47">
        <v>17054</v>
      </c>
      <c r="AA18" s="47">
        <v>15350</v>
      </c>
      <c r="AB18" s="47">
        <v>13346</v>
      </c>
      <c r="AC18" s="47">
        <v>27962</v>
      </c>
      <c r="AD18" s="47">
        <v>14597</v>
      </c>
      <c r="AE18" s="47">
        <v>15522</v>
      </c>
      <c r="AF18" s="47">
        <v>14926</v>
      </c>
      <c r="AG18" s="47">
        <v>14690</v>
      </c>
      <c r="AH18" s="47">
        <v>16093</v>
      </c>
      <c r="AI18" s="47">
        <v>16491</v>
      </c>
      <c r="AJ18" s="47">
        <v>15929</v>
      </c>
      <c r="AK18" s="47">
        <v>15585</v>
      </c>
      <c r="AL18" s="47">
        <v>14749</v>
      </c>
      <c r="AM18" s="47">
        <v>15243</v>
      </c>
      <c r="AN18" s="47">
        <v>14518</v>
      </c>
      <c r="AO18" s="47">
        <v>8608</v>
      </c>
    </row>
    <row r="19" spans="1:41">
      <c r="A19" s="48" t="s">
        <v>568</v>
      </c>
      <c r="B19" s="47">
        <v>19054</v>
      </c>
      <c r="C19" s="47">
        <v>17733</v>
      </c>
      <c r="D19" s="47">
        <v>19082</v>
      </c>
      <c r="E19" s="47">
        <v>18623</v>
      </c>
      <c r="F19" s="47">
        <v>19129</v>
      </c>
      <c r="G19" s="47">
        <v>18336</v>
      </c>
      <c r="H19" s="47">
        <v>17259</v>
      </c>
      <c r="I19" s="47">
        <v>18826</v>
      </c>
      <c r="J19" s="47">
        <v>19717</v>
      </c>
      <c r="K19" s="47">
        <v>16601</v>
      </c>
      <c r="L19" s="47">
        <v>16598</v>
      </c>
      <c r="M19" s="47">
        <v>16361</v>
      </c>
      <c r="N19" s="47">
        <v>18342</v>
      </c>
      <c r="O19" s="47">
        <v>18468</v>
      </c>
      <c r="P19" s="47">
        <v>17856</v>
      </c>
      <c r="Q19" s="47">
        <v>17885</v>
      </c>
      <c r="R19" s="47">
        <v>20098</v>
      </c>
      <c r="S19" s="47">
        <v>21149</v>
      </c>
      <c r="T19" s="47">
        <v>20046</v>
      </c>
      <c r="U19" s="47">
        <v>22966</v>
      </c>
      <c r="V19" s="47">
        <v>20836</v>
      </c>
      <c r="W19" s="47">
        <v>19981</v>
      </c>
      <c r="X19" s="47">
        <v>22037</v>
      </c>
      <c r="Y19" s="47">
        <v>21571</v>
      </c>
      <c r="Z19" s="47">
        <v>21744</v>
      </c>
      <c r="AA19" s="47">
        <v>20414</v>
      </c>
      <c r="AB19" s="47">
        <v>18241</v>
      </c>
      <c r="AC19" s="47">
        <v>24719</v>
      </c>
      <c r="AD19" s="47">
        <v>19859</v>
      </c>
      <c r="AE19" s="47">
        <v>21782</v>
      </c>
      <c r="AF19" s="47">
        <v>21743</v>
      </c>
      <c r="AG19" s="47">
        <v>21300</v>
      </c>
      <c r="AH19" s="47">
        <v>19776</v>
      </c>
      <c r="AI19" s="47">
        <v>20647</v>
      </c>
      <c r="AJ19" s="47">
        <v>21886</v>
      </c>
      <c r="AK19" s="47">
        <v>22373</v>
      </c>
      <c r="AL19" s="47">
        <v>23369</v>
      </c>
      <c r="AM19" s="47">
        <v>25064</v>
      </c>
      <c r="AN19" s="47">
        <v>28314</v>
      </c>
      <c r="AO19" s="47">
        <v>13266</v>
      </c>
    </row>
    <row r="20" spans="1:41">
      <c r="A20" s="48" t="s">
        <v>559</v>
      </c>
      <c r="B20" s="47">
        <v>22754</v>
      </c>
      <c r="C20" s="47">
        <v>21238</v>
      </c>
      <c r="D20" s="47">
        <v>21257</v>
      </c>
      <c r="E20" s="47">
        <v>20988</v>
      </c>
      <c r="F20" s="47">
        <v>21214</v>
      </c>
      <c r="G20" s="47">
        <v>21018</v>
      </c>
      <c r="H20" s="47">
        <v>21958</v>
      </c>
      <c r="I20" s="47">
        <v>21705</v>
      </c>
      <c r="J20" s="47">
        <v>22933</v>
      </c>
      <c r="K20" s="47">
        <v>21039</v>
      </c>
      <c r="L20" s="47">
        <v>20210</v>
      </c>
      <c r="M20" s="47">
        <v>20885</v>
      </c>
      <c r="N20" s="47">
        <v>21715</v>
      </c>
      <c r="O20" s="47">
        <v>21111</v>
      </c>
      <c r="P20" s="47">
        <v>21027</v>
      </c>
      <c r="Q20" s="47">
        <v>20954</v>
      </c>
      <c r="R20" s="47">
        <v>21838</v>
      </c>
      <c r="S20" s="47">
        <v>22348</v>
      </c>
      <c r="T20" s="47">
        <v>19228</v>
      </c>
      <c r="U20" s="47">
        <v>19388</v>
      </c>
      <c r="V20" s="47">
        <v>19624</v>
      </c>
      <c r="W20" s="47">
        <v>21090</v>
      </c>
      <c r="X20" s="47">
        <v>19373</v>
      </c>
      <c r="Y20" s="47">
        <v>19106</v>
      </c>
      <c r="Z20" s="47">
        <v>19708</v>
      </c>
      <c r="AA20" s="47">
        <v>19922</v>
      </c>
      <c r="AB20" s="47">
        <v>19286</v>
      </c>
      <c r="AC20" s="47">
        <v>25350</v>
      </c>
      <c r="AD20" s="47">
        <v>19294</v>
      </c>
      <c r="AE20" s="47">
        <v>20810</v>
      </c>
      <c r="AF20" s="47">
        <v>21649</v>
      </c>
      <c r="AG20" s="47">
        <v>21454</v>
      </c>
      <c r="AH20" s="47">
        <v>21483</v>
      </c>
      <c r="AI20" s="47">
        <v>21738</v>
      </c>
      <c r="AJ20" s="47">
        <v>22252</v>
      </c>
      <c r="AK20" s="47">
        <v>22332</v>
      </c>
      <c r="AL20" s="47">
        <v>22072</v>
      </c>
      <c r="AM20" s="47">
        <v>21847</v>
      </c>
      <c r="AN20" s="47">
        <v>21616</v>
      </c>
      <c r="AO20" s="47">
        <v>12570</v>
      </c>
    </row>
    <row r="21" spans="1:41">
      <c r="A21" s="48" t="s">
        <v>639</v>
      </c>
      <c r="B21" s="47">
        <v>13430</v>
      </c>
      <c r="C21" s="47">
        <v>12495</v>
      </c>
      <c r="D21" s="47">
        <v>13593</v>
      </c>
      <c r="E21" s="47">
        <v>13755</v>
      </c>
      <c r="F21" s="47">
        <v>15567</v>
      </c>
      <c r="G21" s="47">
        <v>12965</v>
      </c>
      <c r="H21" s="47">
        <v>12630</v>
      </c>
      <c r="I21" s="47">
        <v>13983</v>
      </c>
      <c r="J21" s="47">
        <v>14931</v>
      </c>
      <c r="K21" s="47">
        <v>14768</v>
      </c>
      <c r="L21" s="47">
        <v>13750</v>
      </c>
      <c r="M21" s="47">
        <v>13171</v>
      </c>
      <c r="N21" s="47">
        <v>12930</v>
      </c>
      <c r="O21" s="47">
        <v>15294</v>
      </c>
      <c r="P21" s="47">
        <v>17408</v>
      </c>
      <c r="Q21" s="47">
        <v>17781</v>
      </c>
      <c r="R21" s="47">
        <v>17771</v>
      </c>
      <c r="S21" s="47">
        <v>16526</v>
      </c>
      <c r="T21" s="47">
        <v>15638</v>
      </c>
      <c r="U21" s="47">
        <v>16023</v>
      </c>
      <c r="V21" s="47">
        <v>16529</v>
      </c>
      <c r="W21" s="47">
        <v>16258</v>
      </c>
      <c r="X21" s="47">
        <v>17309</v>
      </c>
      <c r="Y21" s="47">
        <v>17293</v>
      </c>
      <c r="Z21" s="47">
        <v>17840</v>
      </c>
      <c r="AA21" s="47">
        <v>17568</v>
      </c>
      <c r="AB21" s="47">
        <v>15479</v>
      </c>
      <c r="AC21" s="47">
        <v>33906</v>
      </c>
      <c r="AD21" s="47">
        <v>15865</v>
      </c>
      <c r="AE21" s="47">
        <v>16650</v>
      </c>
      <c r="AF21" s="47">
        <v>15747</v>
      </c>
      <c r="AG21" s="47">
        <v>20573</v>
      </c>
      <c r="AH21" s="47">
        <v>21033</v>
      </c>
      <c r="AI21" s="47">
        <v>20701</v>
      </c>
      <c r="AJ21" s="47">
        <v>20629</v>
      </c>
      <c r="AK21" s="47">
        <v>19104</v>
      </c>
      <c r="AL21" s="47">
        <v>18192</v>
      </c>
      <c r="AM21" s="47">
        <v>18435</v>
      </c>
      <c r="AN21" s="47">
        <v>17991</v>
      </c>
      <c r="AO21" s="47">
        <v>11522</v>
      </c>
    </row>
    <row r="22" spans="1:41">
      <c r="A22" s="48" t="s">
        <v>66</v>
      </c>
      <c r="B22" s="47">
        <v>13966</v>
      </c>
      <c r="C22" s="47">
        <v>11965</v>
      </c>
      <c r="D22" s="47">
        <v>12884</v>
      </c>
      <c r="E22" s="47">
        <v>11801</v>
      </c>
      <c r="F22" s="47">
        <v>12116</v>
      </c>
      <c r="G22" s="47">
        <v>12698</v>
      </c>
      <c r="H22" s="47">
        <v>12250</v>
      </c>
      <c r="I22" s="47">
        <v>12547</v>
      </c>
      <c r="J22" s="47">
        <v>13763</v>
      </c>
      <c r="K22" s="47">
        <v>12029</v>
      </c>
      <c r="L22" s="47">
        <v>11859</v>
      </c>
      <c r="M22" s="47">
        <v>12688</v>
      </c>
      <c r="N22" s="47">
        <v>13156</v>
      </c>
      <c r="O22" s="47">
        <v>13412</v>
      </c>
      <c r="P22" s="47">
        <v>13079</v>
      </c>
      <c r="Q22" s="47">
        <v>12847</v>
      </c>
      <c r="R22" s="47">
        <v>13435</v>
      </c>
      <c r="S22" s="47">
        <v>14095</v>
      </c>
      <c r="T22" s="47">
        <v>11693</v>
      </c>
      <c r="U22" s="47">
        <v>13843</v>
      </c>
      <c r="V22" s="47">
        <v>16481</v>
      </c>
      <c r="W22" s="47">
        <v>16314</v>
      </c>
      <c r="X22" s="47">
        <v>16890</v>
      </c>
      <c r="Y22" s="47">
        <v>13287</v>
      </c>
      <c r="Z22" s="47">
        <v>13203</v>
      </c>
      <c r="AA22" s="47">
        <v>12128</v>
      </c>
      <c r="AB22" s="47">
        <v>11110</v>
      </c>
      <c r="AC22" s="47">
        <v>31695</v>
      </c>
      <c r="AD22" s="47">
        <v>11153</v>
      </c>
      <c r="AE22" s="47">
        <v>12311</v>
      </c>
      <c r="AF22" s="47">
        <v>12979</v>
      </c>
      <c r="AG22" s="47">
        <v>12646</v>
      </c>
      <c r="AH22" s="47">
        <v>13563</v>
      </c>
      <c r="AI22" s="47">
        <v>13440</v>
      </c>
      <c r="AJ22" s="47">
        <v>13657</v>
      </c>
      <c r="AK22" s="47">
        <v>13885</v>
      </c>
      <c r="AL22" s="47">
        <v>13340</v>
      </c>
      <c r="AM22" s="47">
        <v>12952</v>
      </c>
      <c r="AN22" s="47">
        <v>13077</v>
      </c>
      <c r="AO22" s="47">
        <v>7139</v>
      </c>
    </row>
    <row r="23" spans="1:41">
      <c r="A23" s="48" t="s">
        <v>97</v>
      </c>
      <c r="B23" s="47">
        <v>12402</v>
      </c>
      <c r="C23" s="47">
        <v>11974</v>
      </c>
      <c r="D23" s="47">
        <v>10755</v>
      </c>
      <c r="E23" s="47">
        <v>10592</v>
      </c>
      <c r="F23" s="47">
        <v>11035</v>
      </c>
      <c r="G23" s="47">
        <v>11328</v>
      </c>
      <c r="H23" s="47">
        <v>11249</v>
      </c>
      <c r="I23" s="47">
        <v>10705</v>
      </c>
      <c r="J23" s="47">
        <v>10049</v>
      </c>
      <c r="K23" s="47">
        <v>9785</v>
      </c>
      <c r="L23" s="47">
        <v>9476</v>
      </c>
      <c r="M23" s="47">
        <v>9281</v>
      </c>
      <c r="N23" s="47">
        <v>9826</v>
      </c>
      <c r="O23" s="47">
        <v>10064</v>
      </c>
      <c r="P23" s="47">
        <v>9520</v>
      </c>
      <c r="Q23" s="47">
        <v>9136</v>
      </c>
      <c r="R23" s="47">
        <v>9066</v>
      </c>
      <c r="S23" s="47">
        <v>9508</v>
      </c>
      <c r="T23" s="47">
        <v>8924</v>
      </c>
      <c r="U23" s="47">
        <v>8887</v>
      </c>
      <c r="V23" s="47">
        <v>8482</v>
      </c>
      <c r="W23" s="47">
        <v>8502</v>
      </c>
      <c r="X23" s="47">
        <v>8147</v>
      </c>
      <c r="Y23" s="47">
        <v>7851</v>
      </c>
      <c r="Z23" s="47">
        <v>8534</v>
      </c>
      <c r="AA23" s="47">
        <v>8418</v>
      </c>
      <c r="AB23" s="47">
        <v>7768</v>
      </c>
      <c r="AC23" s="47">
        <v>8762</v>
      </c>
      <c r="AD23" s="47">
        <v>6935</v>
      </c>
      <c r="AE23" s="47">
        <v>7738</v>
      </c>
      <c r="AF23" s="47">
        <v>7719</v>
      </c>
      <c r="AG23" s="47">
        <v>8176</v>
      </c>
      <c r="AH23" s="47">
        <v>7803</v>
      </c>
      <c r="AI23" s="47">
        <v>8056</v>
      </c>
      <c r="AJ23" s="47">
        <v>8645</v>
      </c>
      <c r="AK23" s="47">
        <v>8301</v>
      </c>
      <c r="AL23" s="47">
        <v>8701</v>
      </c>
      <c r="AM23" s="47">
        <v>8830</v>
      </c>
      <c r="AN23" s="47">
        <v>8777</v>
      </c>
      <c r="AO23" s="47">
        <v>5006</v>
      </c>
    </row>
    <row r="24" spans="1:41">
      <c r="A24" s="48" t="s">
        <v>640</v>
      </c>
      <c r="B24" s="47">
        <v>12518</v>
      </c>
      <c r="C24" s="47">
        <v>11745</v>
      </c>
      <c r="D24" s="47">
        <v>12761</v>
      </c>
      <c r="E24" s="47">
        <v>12210</v>
      </c>
      <c r="F24" s="47">
        <v>12983</v>
      </c>
      <c r="G24" s="47">
        <v>13764</v>
      </c>
      <c r="H24" s="47">
        <v>13751</v>
      </c>
      <c r="I24" s="47">
        <v>13804</v>
      </c>
      <c r="J24" s="47">
        <v>13904</v>
      </c>
      <c r="K24" s="47">
        <v>13210</v>
      </c>
      <c r="L24" s="47">
        <v>12829</v>
      </c>
      <c r="M24" s="47">
        <v>13396</v>
      </c>
      <c r="N24" s="47">
        <v>13160</v>
      </c>
      <c r="O24" s="47">
        <v>12912</v>
      </c>
      <c r="P24" s="47">
        <v>12427</v>
      </c>
      <c r="Q24" s="47">
        <v>11845</v>
      </c>
      <c r="R24" s="47">
        <v>11433</v>
      </c>
      <c r="S24" s="47">
        <v>11945</v>
      </c>
      <c r="T24" s="47">
        <v>11758</v>
      </c>
      <c r="U24" s="47">
        <v>11676</v>
      </c>
      <c r="V24" s="47">
        <v>11895</v>
      </c>
      <c r="W24" s="47">
        <v>11369</v>
      </c>
      <c r="X24" s="47">
        <v>11847</v>
      </c>
      <c r="Y24" s="47">
        <v>12422</v>
      </c>
      <c r="Z24" s="47">
        <v>12901</v>
      </c>
      <c r="AA24" s="47">
        <v>12447</v>
      </c>
      <c r="AB24" s="47">
        <v>12022</v>
      </c>
      <c r="AC24" s="47">
        <v>16667</v>
      </c>
      <c r="AD24" s="47">
        <v>12043</v>
      </c>
      <c r="AE24" s="47">
        <v>12697</v>
      </c>
      <c r="AF24" s="47">
        <v>12977</v>
      </c>
      <c r="AG24" s="47">
        <v>12080</v>
      </c>
      <c r="AH24" s="47">
        <v>12270</v>
      </c>
      <c r="AI24" s="47">
        <v>11775</v>
      </c>
      <c r="AJ24" s="47">
        <v>11743</v>
      </c>
      <c r="AK24" s="47">
        <v>11588</v>
      </c>
      <c r="AL24" s="47">
        <v>11167</v>
      </c>
      <c r="AM24" s="47">
        <v>11734</v>
      </c>
      <c r="AN24" s="47">
        <v>11630</v>
      </c>
      <c r="AO24" s="47">
        <v>6878</v>
      </c>
    </row>
    <row r="25" spans="1:41">
      <c r="A25" s="48" t="s">
        <v>128</v>
      </c>
      <c r="B25" s="47">
        <v>12860</v>
      </c>
      <c r="C25" s="47">
        <v>11995</v>
      </c>
      <c r="D25" s="47">
        <v>12299</v>
      </c>
      <c r="E25" s="47">
        <v>11641</v>
      </c>
      <c r="F25" s="47">
        <v>12111</v>
      </c>
      <c r="G25" s="47">
        <v>11391</v>
      </c>
      <c r="H25" s="47">
        <v>12800</v>
      </c>
      <c r="I25" s="47">
        <v>12155</v>
      </c>
      <c r="J25" s="47">
        <v>11914</v>
      </c>
      <c r="K25" s="47">
        <v>11646</v>
      </c>
      <c r="L25" s="47">
        <v>11498</v>
      </c>
      <c r="M25" s="47">
        <v>11712</v>
      </c>
      <c r="N25" s="47">
        <v>11739</v>
      </c>
      <c r="O25" s="47">
        <v>11264</v>
      </c>
      <c r="P25" s="47">
        <v>11202</v>
      </c>
      <c r="Q25" s="47">
        <v>11827</v>
      </c>
      <c r="R25" s="47">
        <v>11882</v>
      </c>
      <c r="S25" s="47">
        <v>12045</v>
      </c>
      <c r="T25" s="47">
        <v>11331</v>
      </c>
      <c r="U25" s="47">
        <v>11576</v>
      </c>
      <c r="V25" s="47">
        <v>11552</v>
      </c>
      <c r="W25" s="47">
        <v>11823</v>
      </c>
      <c r="X25" s="47">
        <v>12076</v>
      </c>
      <c r="Y25" s="47">
        <v>11790</v>
      </c>
      <c r="Z25" s="47">
        <v>12188</v>
      </c>
      <c r="AA25" s="47">
        <v>11802</v>
      </c>
      <c r="AB25" s="47">
        <v>10943</v>
      </c>
      <c r="AC25" s="47">
        <v>18864</v>
      </c>
      <c r="AD25" s="47">
        <v>10581</v>
      </c>
      <c r="AE25" s="47">
        <v>10635</v>
      </c>
      <c r="AF25" s="47">
        <v>11188</v>
      </c>
      <c r="AG25" s="47">
        <v>13214</v>
      </c>
      <c r="AH25" s="47">
        <v>12250</v>
      </c>
      <c r="AI25" s="47">
        <v>11766</v>
      </c>
      <c r="AJ25" s="47">
        <v>12152</v>
      </c>
      <c r="AK25" s="47">
        <v>12725</v>
      </c>
      <c r="AL25" s="47">
        <v>12251</v>
      </c>
      <c r="AM25" s="47">
        <v>13100</v>
      </c>
      <c r="AN25" s="47">
        <v>12840</v>
      </c>
      <c r="AO25" s="47">
        <v>7244</v>
      </c>
    </row>
    <row r="26" spans="1:41">
      <c r="A26" s="48" t="s">
        <v>557</v>
      </c>
      <c r="B26" s="47">
        <v>7873</v>
      </c>
      <c r="C26" s="47">
        <v>7167</v>
      </c>
      <c r="D26" s="47">
        <v>7114</v>
      </c>
      <c r="E26" s="47">
        <v>7031</v>
      </c>
      <c r="F26" s="47">
        <v>6846</v>
      </c>
      <c r="G26" s="47">
        <v>7264</v>
      </c>
      <c r="H26" s="47">
        <v>7244</v>
      </c>
      <c r="I26" s="47">
        <v>7573</v>
      </c>
      <c r="J26" s="47">
        <v>8093</v>
      </c>
      <c r="K26" s="47">
        <v>7156</v>
      </c>
      <c r="L26" s="47">
        <v>7302</v>
      </c>
      <c r="M26" s="47">
        <v>6960</v>
      </c>
      <c r="N26" s="47">
        <v>7152</v>
      </c>
      <c r="O26" s="47">
        <v>6844</v>
      </c>
      <c r="P26" s="47">
        <v>7428</v>
      </c>
      <c r="Q26" s="47">
        <v>7909</v>
      </c>
      <c r="R26" s="47">
        <v>8266</v>
      </c>
      <c r="S26" s="47">
        <v>7944</v>
      </c>
      <c r="T26" s="47">
        <v>7540</v>
      </c>
      <c r="U26" s="47">
        <v>8180</v>
      </c>
      <c r="V26" s="47">
        <v>8179</v>
      </c>
      <c r="W26" s="47">
        <v>7809</v>
      </c>
      <c r="X26" s="47">
        <v>8587</v>
      </c>
      <c r="Y26" s="47">
        <v>8695</v>
      </c>
      <c r="Z26" s="47">
        <v>9455</v>
      </c>
      <c r="AA26" s="47">
        <v>9174</v>
      </c>
      <c r="AB26" s="47">
        <v>7544</v>
      </c>
      <c r="AC26" s="47">
        <v>9776</v>
      </c>
      <c r="AD26" s="47">
        <v>5743</v>
      </c>
      <c r="AE26" s="47">
        <v>8659</v>
      </c>
      <c r="AF26" s="47">
        <v>8727</v>
      </c>
      <c r="AG26" s="47">
        <v>8115</v>
      </c>
      <c r="AH26" s="47">
        <v>6524</v>
      </c>
      <c r="AI26" s="47">
        <v>6368</v>
      </c>
      <c r="AJ26" s="47">
        <v>6270</v>
      </c>
      <c r="AK26" s="47">
        <v>6432</v>
      </c>
      <c r="AL26" s="47">
        <v>6110</v>
      </c>
      <c r="AM26" s="47">
        <v>5871</v>
      </c>
      <c r="AN26" s="47">
        <v>5731</v>
      </c>
      <c r="AO26" s="47">
        <v>3930</v>
      </c>
    </row>
    <row r="27" spans="1:41">
      <c r="A27" s="48" t="s">
        <v>78</v>
      </c>
      <c r="B27" s="47">
        <v>26890</v>
      </c>
      <c r="C27" s="47">
        <v>25260</v>
      </c>
      <c r="D27" s="47">
        <v>25243</v>
      </c>
      <c r="E27" s="47">
        <v>23798</v>
      </c>
      <c r="F27" s="47">
        <v>26820</v>
      </c>
      <c r="G27" s="47">
        <v>25681</v>
      </c>
      <c r="H27" s="47">
        <v>27074</v>
      </c>
      <c r="I27" s="47">
        <v>26776</v>
      </c>
      <c r="J27" s="47">
        <v>26743</v>
      </c>
      <c r="K27" s="47">
        <v>24234</v>
      </c>
      <c r="L27" s="47">
        <v>24919</v>
      </c>
      <c r="M27" s="47">
        <v>25116</v>
      </c>
      <c r="N27" s="47">
        <v>26035</v>
      </c>
      <c r="O27" s="47">
        <v>23138</v>
      </c>
      <c r="P27" s="47">
        <v>25710</v>
      </c>
      <c r="Q27" s="47">
        <v>30070</v>
      </c>
      <c r="R27" s="47">
        <v>24886</v>
      </c>
      <c r="S27" s="47">
        <v>23032</v>
      </c>
      <c r="T27" s="47">
        <v>23679</v>
      </c>
      <c r="U27" s="47">
        <v>24764</v>
      </c>
      <c r="V27" s="47">
        <v>24750</v>
      </c>
      <c r="W27" s="47">
        <v>24617</v>
      </c>
      <c r="X27" s="47">
        <v>25236</v>
      </c>
      <c r="Y27" s="47">
        <v>24511</v>
      </c>
      <c r="Z27" s="47">
        <v>24340</v>
      </c>
      <c r="AA27" s="47">
        <v>24116</v>
      </c>
      <c r="AB27" s="47">
        <v>22510</v>
      </c>
      <c r="AC27" s="47">
        <v>42400</v>
      </c>
      <c r="AD27" s="47">
        <v>22808</v>
      </c>
      <c r="AE27" s="47">
        <v>24857</v>
      </c>
      <c r="AF27" s="47">
        <v>24113</v>
      </c>
      <c r="AG27" s="47">
        <v>24590</v>
      </c>
      <c r="AH27" s="47">
        <v>24664</v>
      </c>
      <c r="AI27" s="47">
        <v>25730</v>
      </c>
      <c r="AJ27" s="47">
        <v>26230</v>
      </c>
      <c r="AK27" s="47">
        <v>26196</v>
      </c>
      <c r="AL27" s="47">
        <v>25270</v>
      </c>
      <c r="AM27" s="47">
        <v>25816</v>
      </c>
      <c r="AN27" s="47">
        <v>25835</v>
      </c>
      <c r="AO27" s="47">
        <v>15602</v>
      </c>
    </row>
    <row r="28" spans="1:41">
      <c r="A28" s="48" t="s">
        <v>99</v>
      </c>
      <c r="B28" s="47">
        <v>12845</v>
      </c>
      <c r="C28" s="47">
        <v>11450</v>
      </c>
      <c r="D28" s="47">
        <v>11930</v>
      </c>
      <c r="E28" s="47">
        <v>12255</v>
      </c>
      <c r="F28" s="47">
        <v>13010</v>
      </c>
      <c r="G28" s="47">
        <v>12726</v>
      </c>
      <c r="H28" s="47">
        <v>13026</v>
      </c>
      <c r="I28" s="47">
        <v>13971</v>
      </c>
      <c r="J28" s="47">
        <v>13834</v>
      </c>
      <c r="K28" s="47">
        <v>13092</v>
      </c>
      <c r="L28" s="47">
        <v>13637</v>
      </c>
      <c r="M28" s="47">
        <v>13829</v>
      </c>
      <c r="N28" s="47">
        <v>14169</v>
      </c>
      <c r="O28" s="47">
        <v>13720</v>
      </c>
      <c r="P28" s="47">
        <v>13365</v>
      </c>
      <c r="Q28" s="47">
        <v>14329</v>
      </c>
      <c r="R28" s="47">
        <v>14921</v>
      </c>
      <c r="S28" s="47">
        <v>15444</v>
      </c>
      <c r="T28" s="47">
        <v>14262</v>
      </c>
      <c r="U28" s="47">
        <v>13888</v>
      </c>
      <c r="V28" s="47">
        <v>14035</v>
      </c>
      <c r="W28" s="47">
        <v>14836</v>
      </c>
      <c r="X28" s="47">
        <v>14396</v>
      </c>
      <c r="Y28" s="47">
        <v>14534</v>
      </c>
      <c r="Z28" s="47">
        <v>15348</v>
      </c>
      <c r="AA28" s="47">
        <v>14744</v>
      </c>
      <c r="AB28" s="47">
        <v>13271</v>
      </c>
      <c r="AC28" s="47">
        <v>18270</v>
      </c>
      <c r="AD28" s="47">
        <v>13343</v>
      </c>
      <c r="AE28" s="47">
        <v>14179</v>
      </c>
      <c r="AF28" s="47">
        <v>14776</v>
      </c>
      <c r="AG28" s="47">
        <v>14287</v>
      </c>
      <c r="AH28" s="47">
        <v>13854</v>
      </c>
      <c r="AI28" s="47">
        <v>13871</v>
      </c>
      <c r="AJ28" s="47">
        <v>14022</v>
      </c>
      <c r="AK28" s="47">
        <v>14094</v>
      </c>
      <c r="AL28" s="47">
        <v>13427</v>
      </c>
      <c r="AM28" s="47">
        <v>14320</v>
      </c>
      <c r="AN28" s="47">
        <v>15614</v>
      </c>
      <c r="AO28" s="47">
        <v>7976</v>
      </c>
    </row>
    <row r="29" spans="1:41">
      <c r="A29" s="48" t="s">
        <v>548</v>
      </c>
      <c r="B29" s="47">
        <v>8355</v>
      </c>
      <c r="C29" s="47">
        <v>7266</v>
      </c>
      <c r="D29" s="47">
        <v>7378</v>
      </c>
      <c r="E29" s="47">
        <v>6563</v>
      </c>
      <c r="F29" s="47">
        <v>7264</v>
      </c>
      <c r="G29" s="47">
        <v>7701</v>
      </c>
      <c r="H29" s="47">
        <v>7806</v>
      </c>
      <c r="I29" s="47">
        <v>7638</v>
      </c>
      <c r="J29" s="47">
        <v>8492</v>
      </c>
      <c r="K29" s="47">
        <v>7646</v>
      </c>
      <c r="L29" s="47">
        <v>7500</v>
      </c>
      <c r="M29" s="47">
        <v>7284</v>
      </c>
      <c r="N29" s="47">
        <v>8191</v>
      </c>
      <c r="O29" s="47">
        <v>7885</v>
      </c>
      <c r="P29" s="47">
        <v>7288</v>
      </c>
      <c r="Q29" s="47">
        <v>7415</v>
      </c>
      <c r="R29" s="47">
        <v>7524</v>
      </c>
      <c r="S29" s="47">
        <v>7696</v>
      </c>
      <c r="T29" s="47">
        <v>7434</v>
      </c>
      <c r="U29" s="47">
        <v>7552</v>
      </c>
      <c r="V29" s="47">
        <v>7218</v>
      </c>
      <c r="W29" s="47">
        <v>7089</v>
      </c>
      <c r="X29" s="47">
        <v>7991</v>
      </c>
      <c r="Y29" s="47">
        <v>7946</v>
      </c>
      <c r="Z29" s="47">
        <v>7468</v>
      </c>
      <c r="AA29" s="47">
        <v>7246</v>
      </c>
      <c r="AB29" s="47">
        <v>7539</v>
      </c>
      <c r="AC29" s="47">
        <v>11702</v>
      </c>
      <c r="AD29" s="47">
        <v>7033</v>
      </c>
      <c r="AE29" s="47">
        <v>7390</v>
      </c>
      <c r="AF29" s="47">
        <v>7955</v>
      </c>
      <c r="AG29" s="47">
        <v>7334</v>
      </c>
      <c r="AH29" s="47">
        <v>7434</v>
      </c>
      <c r="AI29" s="47">
        <v>7703</v>
      </c>
      <c r="AJ29" s="47">
        <v>7646</v>
      </c>
      <c r="AK29" s="47">
        <v>7305</v>
      </c>
      <c r="AL29" s="47">
        <v>7551</v>
      </c>
      <c r="AM29" s="47">
        <v>8050</v>
      </c>
      <c r="AN29" s="47">
        <v>8122</v>
      </c>
      <c r="AO29" s="47">
        <v>4010</v>
      </c>
    </row>
    <row r="30" spans="1:41">
      <c r="A30" s="48" t="s">
        <v>210</v>
      </c>
      <c r="B30" s="47">
        <v>10228</v>
      </c>
      <c r="C30" s="47">
        <v>8281</v>
      </c>
      <c r="D30" s="47">
        <v>8452</v>
      </c>
      <c r="E30" s="47">
        <v>8491</v>
      </c>
      <c r="F30" s="47">
        <v>8604</v>
      </c>
      <c r="G30" s="47">
        <v>8433</v>
      </c>
      <c r="H30" s="47">
        <v>9115</v>
      </c>
      <c r="I30" s="47">
        <v>8849</v>
      </c>
      <c r="J30" s="47">
        <v>9186</v>
      </c>
      <c r="K30" s="47">
        <v>9036</v>
      </c>
      <c r="L30" s="47">
        <v>8849</v>
      </c>
      <c r="M30" s="47">
        <v>8918</v>
      </c>
      <c r="N30" s="47">
        <v>10354</v>
      </c>
      <c r="O30" s="47">
        <v>8464</v>
      </c>
      <c r="P30" s="47">
        <v>6691</v>
      </c>
      <c r="Q30" s="47">
        <v>6945</v>
      </c>
      <c r="R30" s="47">
        <v>6771</v>
      </c>
      <c r="S30" s="47">
        <v>7248</v>
      </c>
      <c r="T30" s="47">
        <v>7134</v>
      </c>
      <c r="U30" s="47">
        <v>7213</v>
      </c>
      <c r="V30" s="47">
        <v>7559</v>
      </c>
      <c r="W30" s="47">
        <v>7097</v>
      </c>
      <c r="X30" s="47">
        <v>8073</v>
      </c>
      <c r="Y30" s="47">
        <v>7953</v>
      </c>
      <c r="Z30" s="47">
        <v>8584</v>
      </c>
      <c r="AA30" s="47">
        <v>8418</v>
      </c>
      <c r="AB30" s="47">
        <v>7936</v>
      </c>
      <c r="AC30" s="47">
        <v>12719</v>
      </c>
      <c r="AD30" s="47">
        <v>7845</v>
      </c>
      <c r="AE30" s="47">
        <v>8128</v>
      </c>
      <c r="AF30" s="47">
        <v>8414</v>
      </c>
      <c r="AG30" s="47">
        <v>8030</v>
      </c>
      <c r="AH30" s="47">
        <v>8051</v>
      </c>
      <c r="AI30" s="47">
        <v>8586</v>
      </c>
      <c r="AJ30" s="47">
        <v>8567</v>
      </c>
      <c r="AK30" s="47">
        <v>7984</v>
      </c>
      <c r="AL30" s="47">
        <v>8155</v>
      </c>
      <c r="AM30" s="47">
        <v>8202</v>
      </c>
      <c r="AN30" s="47">
        <v>8225</v>
      </c>
      <c r="AO30" s="47">
        <v>4730</v>
      </c>
    </row>
    <row r="31" spans="1:41">
      <c r="A31" s="48" t="s">
        <v>108</v>
      </c>
      <c r="B31" s="47">
        <v>10221</v>
      </c>
      <c r="C31" s="47">
        <v>8615</v>
      </c>
      <c r="D31" s="47">
        <v>8157</v>
      </c>
      <c r="E31" s="47">
        <v>7422</v>
      </c>
      <c r="F31" s="47">
        <v>8069</v>
      </c>
      <c r="G31" s="47">
        <v>8526</v>
      </c>
      <c r="H31" s="47">
        <v>8696</v>
      </c>
      <c r="I31" s="47">
        <v>9142</v>
      </c>
      <c r="J31" s="47">
        <v>9264</v>
      </c>
      <c r="K31" s="47">
        <v>8513</v>
      </c>
      <c r="L31" s="47">
        <v>7869</v>
      </c>
      <c r="M31" s="47">
        <v>8198</v>
      </c>
      <c r="N31" s="47">
        <v>8094</v>
      </c>
      <c r="O31" s="47">
        <v>9345</v>
      </c>
      <c r="P31" s="47">
        <v>9497</v>
      </c>
      <c r="Q31" s="47">
        <v>9093</v>
      </c>
      <c r="R31" s="47">
        <v>9170</v>
      </c>
      <c r="S31" s="47">
        <v>9404</v>
      </c>
      <c r="T31" s="47">
        <v>10031</v>
      </c>
      <c r="U31" s="47">
        <v>9463</v>
      </c>
      <c r="V31" s="47">
        <v>9058</v>
      </c>
      <c r="W31" s="47">
        <v>8179</v>
      </c>
      <c r="X31" s="47">
        <v>9342</v>
      </c>
      <c r="Y31" s="47">
        <v>9855</v>
      </c>
      <c r="Z31" s="47">
        <v>10240</v>
      </c>
      <c r="AA31" s="47">
        <v>10112</v>
      </c>
      <c r="AB31" s="47">
        <v>10776</v>
      </c>
      <c r="AC31" s="47">
        <v>13132</v>
      </c>
      <c r="AD31" s="47">
        <v>7239</v>
      </c>
      <c r="AE31" s="47">
        <v>6959</v>
      </c>
      <c r="AF31" s="47">
        <v>7298</v>
      </c>
      <c r="AG31" s="47">
        <v>8818</v>
      </c>
      <c r="AH31" s="47">
        <v>9746</v>
      </c>
      <c r="AI31" s="47">
        <v>10765</v>
      </c>
      <c r="AJ31" s="47">
        <v>9949</v>
      </c>
      <c r="AK31" s="47">
        <v>9878</v>
      </c>
      <c r="AL31" s="47">
        <v>10230</v>
      </c>
      <c r="AM31" s="47">
        <v>10651</v>
      </c>
      <c r="AN31" s="47">
        <v>10896</v>
      </c>
      <c r="AO31" s="47">
        <v>5544</v>
      </c>
    </row>
    <row r="32" spans="1:41">
      <c r="A32" s="48" t="s">
        <v>132</v>
      </c>
      <c r="B32" s="49">
        <v>122</v>
      </c>
      <c r="C32" s="49">
        <v>72</v>
      </c>
      <c r="D32" s="49">
        <v>72</v>
      </c>
      <c r="E32" s="49">
        <v>67</v>
      </c>
      <c r="F32" s="49">
        <v>69</v>
      </c>
      <c r="G32" s="49">
        <v>75</v>
      </c>
      <c r="H32" s="49">
        <v>77</v>
      </c>
      <c r="I32" s="49">
        <v>80</v>
      </c>
      <c r="J32" s="49">
        <v>85</v>
      </c>
      <c r="K32" s="49">
        <v>80</v>
      </c>
      <c r="L32" s="49">
        <v>77</v>
      </c>
      <c r="M32" s="49">
        <v>74</v>
      </c>
      <c r="N32" s="49">
        <v>72</v>
      </c>
      <c r="O32" s="49">
        <v>80</v>
      </c>
      <c r="P32" s="49">
        <v>87</v>
      </c>
      <c r="Q32" s="49">
        <v>83</v>
      </c>
      <c r="R32" s="49">
        <v>81</v>
      </c>
      <c r="S32" s="49">
        <v>96</v>
      </c>
      <c r="T32" s="49">
        <v>85</v>
      </c>
      <c r="U32" s="49">
        <v>80</v>
      </c>
      <c r="V32" s="49">
        <v>83</v>
      </c>
      <c r="W32" s="49">
        <v>87</v>
      </c>
      <c r="X32" s="49">
        <v>91</v>
      </c>
      <c r="Y32" s="49">
        <v>94</v>
      </c>
      <c r="Z32" s="49">
        <v>97</v>
      </c>
      <c r="AA32" s="49">
        <v>91</v>
      </c>
      <c r="AB32" s="49">
        <v>85</v>
      </c>
      <c r="AC32" s="49">
        <v>142</v>
      </c>
      <c r="AD32" s="49">
        <v>80</v>
      </c>
      <c r="AE32" s="49">
        <v>87</v>
      </c>
      <c r="AF32" s="49">
        <v>94</v>
      </c>
      <c r="AG32" s="49">
        <v>131</v>
      </c>
      <c r="AH32" s="49">
        <v>121</v>
      </c>
      <c r="AI32" s="49">
        <v>104</v>
      </c>
      <c r="AJ32" s="49">
        <v>129</v>
      </c>
      <c r="AK32" s="49">
        <v>114</v>
      </c>
      <c r="AL32" s="49">
        <v>102</v>
      </c>
      <c r="AM32" s="49">
        <v>112</v>
      </c>
      <c r="AN32" s="49">
        <v>100</v>
      </c>
      <c r="AO32" s="49">
        <v>59</v>
      </c>
    </row>
    <row r="33" spans="1:41">
      <c r="A33" s="48" t="s">
        <v>71</v>
      </c>
      <c r="B33" s="47">
        <v>6577</v>
      </c>
      <c r="C33" s="47">
        <v>7080</v>
      </c>
      <c r="D33" s="47">
        <v>7264</v>
      </c>
      <c r="E33" s="47">
        <v>6294</v>
      </c>
      <c r="F33" s="47">
        <v>6649</v>
      </c>
      <c r="G33" s="47">
        <v>6865</v>
      </c>
      <c r="H33" s="47">
        <v>6691</v>
      </c>
      <c r="I33" s="47">
        <v>6960</v>
      </c>
      <c r="J33" s="47">
        <v>7240</v>
      </c>
      <c r="K33" s="47">
        <v>6850</v>
      </c>
      <c r="L33" s="47">
        <v>7018</v>
      </c>
      <c r="M33" s="47">
        <v>7838</v>
      </c>
      <c r="N33" s="47">
        <v>7917</v>
      </c>
      <c r="O33" s="47">
        <v>8122</v>
      </c>
      <c r="P33" s="47">
        <v>7913</v>
      </c>
      <c r="Q33" s="47">
        <v>9253</v>
      </c>
      <c r="R33" s="47">
        <v>11233</v>
      </c>
      <c r="S33" s="47">
        <v>13491</v>
      </c>
      <c r="T33" s="47">
        <v>13506</v>
      </c>
      <c r="U33" s="47">
        <v>15819</v>
      </c>
      <c r="V33" s="47">
        <v>14543</v>
      </c>
      <c r="W33" s="47">
        <v>16697</v>
      </c>
      <c r="X33" s="47">
        <v>20988</v>
      </c>
      <c r="Y33" s="47">
        <v>21755</v>
      </c>
      <c r="Z33" s="47">
        <v>22567</v>
      </c>
      <c r="AA33" s="47">
        <v>21834</v>
      </c>
      <c r="AB33" s="47">
        <v>20484</v>
      </c>
      <c r="AC33" s="47">
        <v>30420</v>
      </c>
      <c r="AD33" s="47">
        <v>17760</v>
      </c>
      <c r="AE33" s="47">
        <v>15600</v>
      </c>
      <c r="AF33" s="47">
        <v>13524</v>
      </c>
      <c r="AG33" s="47">
        <v>13670</v>
      </c>
      <c r="AH33" s="47">
        <v>13223</v>
      </c>
      <c r="AI33" s="47">
        <v>11708</v>
      </c>
      <c r="AJ33" s="47">
        <v>11155</v>
      </c>
      <c r="AK33" s="47">
        <v>10931</v>
      </c>
      <c r="AL33" s="47">
        <v>11005</v>
      </c>
      <c r="AM33" s="47">
        <v>10079</v>
      </c>
      <c r="AN33" s="47">
        <v>10234</v>
      </c>
      <c r="AO33" s="47">
        <v>8739</v>
      </c>
    </row>
    <row r="34" spans="1:41">
      <c r="A34" s="48" t="s">
        <v>43</v>
      </c>
      <c r="B34" s="49" t="s">
        <v>623</v>
      </c>
      <c r="C34" s="49" t="s">
        <v>623</v>
      </c>
      <c r="D34" s="49" t="s">
        <v>623</v>
      </c>
      <c r="E34" s="49" t="s">
        <v>623</v>
      </c>
      <c r="F34" s="49" t="s">
        <v>623</v>
      </c>
      <c r="G34" s="49" t="s">
        <v>623</v>
      </c>
      <c r="H34" s="49" t="s">
        <v>623</v>
      </c>
      <c r="I34" s="49" t="s">
        <v>623</v>
      </c>
      <c r="J34" s="49" t="s">
        <v>623</v>
      </c>
      <c r="K34" s="49" t="s">
        <v>623</v>
      </c>
      <c r="L34" s="49" t="s">
        <v>623</v>
      </c>
      <c r="M34" s="49" t="s">
        <v>623</v>
      </c>
      <c r="N34" s="49" t="s">
        <v>623</v>
      </c>
      <c r="O34" s="49" t="s">
        <v>623</v>
      </c>
      <c r="P34" s="49" t="s">
        <v>623</v>
      </c>
      <c r="Q34" s="49" t="s">
        <v>623</v>
      </c>
      <c r="R34" s="49" t="s">
        <v>623</v>
      </c>
      <c r="S34" s="49" t="s">
        <v>623</v>
      </c>
      <c r="T34" s="49" t="s">
        <v>623</v>
      </c>
      <c r="U34" s="49" t="s">
        <v>623</v>
      </c>
      <c r="V34" s="49" t="s">
        <v>623</v>
      </c>
      <c r="W34" s="49" t="s">
        <v>623</v>
      </c>
      <c r="X34" s="49" t="s">
        <v>623</v>
      </c>
      <c r="Y34" s="49" t="s">
        <v>623</v>
      </c>
      <c r="Z34" s="49" t="s">
        <v>623</v>
      </c>
      <c r="AA34" s="49" t="s">
        <v>623</v>
      </c>
      <c r="AB34" s="49" t="s">
        <v>623</v>
      </c>
      <c r="AC34" s="49" t="s">
        <v>623</v>
      </c>
      <c r="AD34" s="49" t="s">
        <v>623</v>
      </c>
      <c r="AE34" s="49" t="s">
        <v>623</v>
      </c>
      <c r="AF34" s="49" t="s">
        <v>623</v>
      </c>
      <c r="AG34" s="49" t="s">
        <v>623</v>
      </c>
      <c r="AH34" s="49" t="s">
        <v>623</v>
      </c>
      <c r="AI34" s="49" t="s">
        <v>623</v>
      </c>
      <c r="AJ34" s="49" t="s">
        <v>623</v>
      </c>
      <c r="AK34" s="49" t="s">
        <v>623</v>
      </c>
      <c r="AL34" s="49" t="s">
        <v>623</v>
      </c>
      <c r="AM34" s="49" t="s">
        <v>623</v>
      </c>
      <c r="AN34" s="49" t="s">
        <v>623</v>
      </c>
      <c r="AO34" s="49" t="s">
        <v>623</v>
      </c>
    </row>
    <row r="35" spans="1:41">
      <c r="A35" s="48" t="s">
        <v>67</v>
      </c>
      <c r="B35" s="47">
        <v>5862</v>
      </c>
      <c r="C35" s="47">
        <v>5844</v>
      </c>
      <c r="D35" s="47">
        <v>5094</v>
      </c>
      <c r="E35" s="47">
        <v>5568</v>
      </c>
      <c r="F35" s="47">
        <v>4902</v>
      </c>
      <c r="G35" s="47">
        <v>5670</v>
      </c>
      <c r="H35" s="47">
        <v>6351</v>
      </c>
      <c r="I35" s="47">
        <v>5573</v>
      </c>
      <c r="J35" s="47">
        <v>5896</v>
      </c>
      <c r="K35" s="47">
        <v>5627</v>
      </c>
      <c r="L35" s="47">
        <v>5454</v>
      </c>
      <c r="M35" s="47">
        <v>5183</v>
      </c>
      <c r="N35" s="47">
        <v>4985</v>
      </c>
      <c r="O35" s="47">
        <v>5234</v>
      </c>
      <c r="P35" s="47">
        <v>4968</v>
      </c>
      <c r="Q35" s="47">
        <v>4449</v>
      </c>
      <c r="R35" s="47">
        <v>4807</v>
      </c>
      <c r="S35" s="47">
        <v>4781</v>
      </c>
      <c r="T35" s="47">
        <v>4452</v>
      </c>
      <c r="U35" s="47">
        <v>4408</v>
      </c>
      <c r="V35" s="47">
        <v>4262</v>
      </c>
      <c r="W35" s="47">
        <v>4278</v>
      </c>
      <c r="X35" s="47">
        <v>4456</v>
      </c>
      <c r="Y35" s="47">
        <v>4425</v>
      </c>
      <c r="Z35" s="47">
        <v>4685</v>
      </c>
      <c r="AA35" s="47">
        <v>4445</v>
      </c>
      <c r="AB35" s="47">
        <v>4298</v>
      </c>
      <c r="AC35" s="47">
        <v>10053</v>
      </c>
      <c r="AD35" s="47">
        <v>4139</v>
      </c>
      <c r="AE35" s="47">
        <v>4155</v>
      </c>
      <c r="AF35" s="47">
        <v>4201</v>
      </c>
      <c r="AG35" s="47">
        <v>4767</v>
      </c>
      <c r="AH35" s="47">
        <v>4761</v>
      </c>
      <c r="AI35" s="47">
        <v>4681</v>
      </c>
      <c r="AJ35" s="47">
        <v>4880</v>
      </c>
      <c r="AK35" s="47">
        <v>4416</v>
      </c>
      <c r="AL35" s="47">
        <v>4444</v>
      </c>
      <c r="AM35" s="47">
        <v>4473</v>
      </c>
      <c r="AN35" s="47">
        <v>4257</v>
      </c>
      <c r="AO35" s="47">
        <v>2583</v>
      </c>
    </row>
    <row r="36" spans="1:41">
      <c r="A36" s="48" t="s">
        <v>106</v>
      </c>
      <c r="B36" s="47">
        <v>8961</v>
      </c>
      <c r="C36" s="47">
        <v>8286</v>
      </c>
      <c r="D36" s="47">
        <v>8596</v>
      </c>
      <c r="E36" s="47">
        <v>7942</v>
      </c>
      <c r="F36" s="47">
        <v>8393</v>
      </c>
      <c r="G36" s="47">
        <v>8555</v>
      </c>
      <c r="H36" s="47">
        <v>8867</v>
      </c>
      <c r="I36" s="47">
        <v>8820</v>
      </c>
      <c r="J36" s="47">
        <v>8805</v>
      </c>
      <c r="K36" s="47">
        <v>8796</v>
      </c>
      <c r="L36" s="47">
        <v>8297</v>
      </c>
      <c r="M36" s="47">
        <v>8378</v>
      </c>
      <c r="N36" s="47">
        <v>8274</v>
      </c>
      <c r="O36" s="47">
        <v>9212</v>
      </c>
      <c r="P36" s="47">
        <v>9245</v>
      </c>
      <c r="Q36" s="47">
        <v>9246</v>
      </c>
      <c r="R36" s="47">
        <v>9129</v>
      </c>
      <c r="S36" s="47">
        <v>9418</v>
      </c>
      <c r="T36" s="47">
        <v>9405</v>
      </c>
      <c r="U36" s="47">
        <v>9192</v>
      </c>
      <c r="V36" s="47">
        <v>9259</v>
      </c>
      <c r="W36" s="47">
        <v>9034</v>
      </c>
      <c r="X36" s="47">
        <v>9048</v>
      </c>
      <c r="Y36" s="47">
        <v>8904</v>
      </c>
      <c r="Z36" s="47">
        <v>9517</v>
      </c>
      <c r="AA36" s="47">
        <v>9143</v>
      </c>
      <c r="AB36" s="47">
        <v>8825</v>
      </c>
      <c r="AC36" s="47">
        <v>10794</v>
      </c>
      <c r="AD36" s="47">
        <v>8130</v>
      </c>
      <c r="AE36" s="47">
        <v>8467</v>
      </c>
      <c r="AF36" s="47">
        <v>8753</v>
      </c>
      <c r="AG36" s="47">
        <v>8447</v>
      </c>
      <c r="AH36" s="47">
        <v>9070</v>
      </c>
      <c r="AI36" s="47">
        <v>8825</v>
      </c>
      <c r="AJ36" s="47">
        <v>8597</v>
      </c>
      <c r="AK36" s="47">
        <v>10182</v>
      </c>
      <c r="AL36" s="47">
        <v>10434</v>
      </c>
      <c r="AM36" s="47">
        <v>10509</v>
      </c>
      <c r="AN36" s="47">
        <v>10484</v>
      </c>
      <c r="AO36" s="47">
        <v>6196</v>
      </c>
    </row>
    <row r="37" spans="1:41">
      <c r="A37" s="48" t="s">
        <v>188</v>
      </c>
      <c r="B37" s="49" t="s">
        <v>623</v>
      </c>
      <c r="C37" s="49" t="s">
        <v>623</v>
      </c>
      <c r="D37" s="49" t="s">
        <v>623</v>
      </c>
      <c r="E37" s="49" t="s">
        <v>623</v>
      </c>
      <c r="F37" s="49" t="s">
        <v>623</v>
      </c>
      <c r="G37" s="49" t="s">
        <v>623</v>
      </c>
      <c r="H37" s="49" t="s">
        <v>623</v>
      </c>
      <c r="I37" s="49" t="s">
        <v>623</v>
      </c>
      <c r="J37" s="49" t="s">
        <v>623</v>
      </c>
      <c r="K37" s="49" t="s">
        <v>623</v>
      </c>
      <c r="L37" s="49" t="s">
        <v>623</v>
      </c>
      <c r="M37" s="49" t="s">
        <v>623</v>
      </c>
      <c r="N37" s="49" t="s">
        <v>623</v>
      </c>
      <c r="O37" s="49" t="s">
        <v>623</v>
      </c>
      <c r="P37" s="49" t="s">
        <v>623</v>
      </c>
      <c r="Q37" s="49" t="s">
        <v>623</v>
      </c>
      <c r="R37" s="49" t="s">
        <v>623</v>
      </c>
      <c r="S37" s="49" t="s">
        <v>623</v>
      </c>
      <c r="T37" s="49" t="s">
        <v>623</v>
      </c>
      <c r="U37" s="49" t="s">
        <v>623</v>
      </c>
      <c r="V37" s="49" t="s">
        <v>623</v>
      </c>
      <c r="W37" s="49" t="s">
        <v>623</v>
      </c>
      <c r="X37" s="49" t="s">
        <v>623</v>
      </c>
      <c r="Y37" s="49" t="s">
        <v>623</v>
      </c>
      <c r="Z37" s="49" t="s">
        <v>623</v>
      </c>
      <c r="AA37" s="49" t="s">
        <v>623</v>
      </c>
      <c r="AB37" s="49" t="s">
        <v>623</v>
      </c>
      <c r="AC37" s="49" t="s">
        <v>623</v>
      </c>
      <c r="AD37" s="49" t="s">
        <v>623</v>
      </c>
      <c r="AE37" s="49" t="s">
        <v>623</v>
      </c>
      <c r="AF37" s="49" t="s">
        <v>623</v>
      </c>
      <c r="AG37" s="49" t="s">
        <v>623</v>
      </c>
      <c r="AH37" s="49" t="s">
        <v>623</v>
      </c>
      <c r="AI37" s="49" t="s">
        <v>623</v>
      </c>
      <c r="AJ37" s="49" t="s">
        <v>623</v>
      </c>
      <c r="AK37" s="49" t="s">
        <v>623</v>
      </c>
      <c r="AL37" s="49" t="s">
        <v>623</v>
      </c>
      <c r="AM37" s="49" t="s">
        <v>623</v>
      </c>
      <c r="AN37" s="49" t="s">
        <v>623</v>
      </c>
      <c r="AO37" s="49" t="s">
        <v>623</v>
      </c>
    </row>
    <row r="38" spans="1:41">
      <c r="A38" s="48" t="s">
        <v>52</v>
      </c>
      <c r="B38" s="49" t="s">
        <v>623</v>
      </c>
      <c r="C38" s="49" t="s">
        <v>623</v>
      </c>
      <c r="D38" s="49" t="s">
        <v>623</v>
      </c>
      <c r="E38" s="49" t="s">
        <v>623</v>
      </c>
      <c r="F38" s="49" t="s">
        <v>623</v>
      </c>
      <c r="G38" s="49" t="s">
        <v>623</v>
      </c>
      <c r="H38" s="49" t="s">
        <v>623</v>
      </c>
      <c r="I38" s="49" t="s">
        <v>623</v>
      </c>
      <c r="J38" s="49" t="s">
        <v>623</v>
      </c>
      <c r="K38" s="49" t="s">
        <v>623</v>
      </c>
      <c r="L38" s="49" t="s">
        <v>623</v>
      </c>
      <c r="M38" s="49" t="s">
        <v>623</v>
      </c>
      <c r="N38" s="49" t="s">
        <v>623</v>
      </c>
      <c r="O38" s="49" t="s">
        <v>623</v>
      </c>
      <c r="P38" s="49" t="s">
        <v>623</v>
      </c>
      <c r="Q38" s="49" t="s">
        <v>623</v>
      </c>
      <c r="R38" s="49" t="s">
        <v>623</v>
      </c>
      <c r="S38" s="49" t="s">
        <v>623</v>
      </c>
      <c r="T38" s="49" t="s">
        <v>623</v>
      </c>
      <c r="U38" s="49" t="s">
        <v>623</v>
      </c>
      <c r="V38" s="49" t="s">
        <v>623</v>
      </c>
      <c r="W38" s="49" t="s">
        <v>623</v>
      </c>
      <c r="X38" s="49" t="s">
        <v>623</v>
      </c>
      <c r="Y38" s="49" t="s">
        <v>623</v>
      </c>
      <c r="Z38" s="49" t="s">
        <v>623</v>
      </c>
      <c r="AA38" s="49" t="s">
        <v>623</v>
      </c>
      <c r="AB38" s="49" t="s">
        <v>623</v>
      </c>
      <c r="AC38" s="49" t="s">
        <v>623</v>
      </c>
      <c r="AD38" s="49" t="s">
        <v>623</v>
      </c>
      <c r="AE38" s="49" t="s">
        <v>623</v>
      </c>
      <c r="AF38" s="49" t="s">
        <v>623</v>
      </c>
      <c r="AG38" s="49" t="s">
        <v>623</v>
      </c>
      <c r="AH38" s="49" t="s">
        <v>623</v>
      </c>
      <c r="AI38" s="49" t="s">
        <v>623</v>
      </c>
      <c r="AJ38" s="49" t="s">
        <v>623</v>
      </c>
      <c r="AK38" s="49" t="s">
        <v>623</v>
      </c>
      <c r="AL38" s="49" t="s">
        <v>623</v>
      </c>
      <c r="AM38" s="49" t="s">
        <v>623</v>
      </c>
      <c r="AN38" s="49" t="s">
        <v>623</v>
      </c>
      <c r="AO38" s="49" t="s">
        <v>623</v>
      </c>
    </row>
    <row r="39" spans="1:41">
      <c r="A39" s="48" t="s">
        <v>102</v>
      </c>
      <c r="B39" s="47">
        <v>5872</v>
      </c>
      <c r="C39" s="47">
        <v>5271</v>
      </c>
      <c r="D39" s="47">
        <v>5465</v>
      </c>
      <c r="E39" s="47">
        <v>5367</v>
      </c>
      <c r="F39" s="47">
        <v>5339</v>
      </c>
      <c r="G39" s="47">
        <v>5494</v>
      </c>
      <c r="H39" s="47">
        <v>5466</v>
      </c>
      <c r="I39" s="47">
        <v>5414</v>
      </c>
      <c r="J39" s="47">
        <v>5527</v>
      </c>
      <c r="K39" s="47">
        <v>5954</v>
      </c>
      <c r="L39" s="47">
        <v>5798</v>
      </c>
      <c r="M39" s="47">
        <v>5928</v>
      </c>
      <c r="N39" s="47">
        <v>5497</v>
      </c>
      <c r="O39" s="47">
        <v>5493</v>
      </c>
      <c r="P39" s="47">
        <v>5392</v>
      </c>
      <c r="Q39" s="47">
        <v>5382</v>
      </c>
      <c r="R39" s="47">
        <v>5372</v>
      </c>
      <c r="S39" s="47">
        <v>5577</v>
      </c>
      <c r="T39" s="47">
        <v>5649</v>
      </c>
      <c r="U39" s="47">
        <v>5437</v>
      </c>
      <c r="V39" s="47">
        <v>5381</v>
      </c>
      <c r="W39" s="47">
        <v>5665</v>
      </c>
      <c r="X39" s="47">
        <v>5649</v>
      </c>
      <c r="Y39" s="47">
        <v>5615</v>
      </c>
      <c r="Z39" s="47">
        <v>5582</v>
      </c>
      <c r="AA39" s="47">
        <v>5437</v>
      </c>
      <c r="AB39" s="47">
        <v>4918</v>
      </c>
      <c r="AC39" s="47">
        <v>6081</v>
      </c>
      <c r="AD39" s="47">
        <v>5126</v>
      </c>
      <c r="AE39" s="47">
        <v>5512</v>
      </c>
      <c r="AF39" s="47">
        <v>5260</v>
      </c>
      <c r="AG39" s="47">
        <v>5732</v>
      </c>
      <c r="AH39" s="47">
        <v>5960</v>
      </c>
      <c r="AI39" s="47">
        <v>5769</v>
      </c>
      <c r="AJ39" s="47">
        <v>5928</v>
      </c>
      <c r="AK39" s="47">
        <v>5841</v>
      </c>
      <c r="AL39" s="47">
        <v>5352</v>
      </c>
      <c r="AM39" s="47">
        <v>5393</v>
      </c>
      <c r="AN39" s="47">
        <v>5198</v>
      </c>
      <c r="AO39" s="47">
        <v>3209</v>
      </c>
    </row>
    <row r="40" spans="1:41">
      <c r="A40" s="48" t="s">
        <v>107</v>
      </c>
      <c r="B40" s="47">
        <v>7413</v>
      </c>
      <c r="C40" s="47">
        <v>6074</v>
      </c>
      <c r="D40" s="47">
        <v>5427</v>
      </c>
      <c r="E40" s="47">
        <v>5511</v>
      </c>
      <c r="F40" s="47">
        <v>6044</v>
      </c>
      <c r="G40" s="47">
        <v>9324</v>
      </c>
      <c r="H40" s="47">
        <v>9681</v>
      </c>
      <c r="I40" s="47">
        <v>9650</v>
      </c>
      <c r="J40" s="47">
        <v>9331</v>
      </c>
      <c r="K40" s="47">
        <v>9875</v>
      </c>
      <c r="L40" s="47">
        <v>9537</v>
      </c>
      <c r="M40" s="47">
        <v>9734</v>
      </c>
      <c r="N40" s="47">
        <v>10469</v>
      </c>
      <c r="O40" s="47">
        <v>10100</v>
      </c>
      <c r="P40" s="47">
        <v>9932</v>
      </c>
      <c r="Q40" s="47">
        <v>9780</v>
      </c>
      <c r="R40" s="47">
        <v>10035</v>
      </c>
      <c r="S40" s="47">
        <v>10392</v>
      </c>
      <c r="T40" s="47">
        <v>10152</v>
      </c>
      <c r="U40" s="47">
        <v>9471</v>
      </c>
      <c r="V40" s="47">
        <v>9045</v>
      </c>
      <c r="W40" s="47">
        <v>9471</v>
      </c>
      <c r="X40" s="47">
        <v>8100</v>
      </c>
      <c r="Y40" s="47">
        <v>8186</v>
      </c>
      <c r="Z40" s="47">
        <v>8087</v>
      </c>
      <c r="AA40" s="47">
        <v>7658</v>
      </c>
      <c r="AB40" s="47">
        <v>7184</v>
      </c>
      <c r="AC40" s="47">
        <v>7651</v>
      </c>
      <c r="AD40" s="47">
        <v>6383</v>
      </c>
      <c r="AE40" s="47">
        <v>6833</v>
      </c>
      <c r="AF40" s="47">
        <v>6746</v>
      </c>
      <c r="AG40" s="47">
        <v>7350</v>
      </c>
      <c r="AH40" s="47">
        <v>6135</v>
      </c>
      <c r="AI40" s="47">
        <v>6155</v>
      </c>
      <c r="AJ40" s="47">
        <v>6430</v>
      </c>
      <c r="AK40" s="47">
        <v>6545</v>
      </c>
      <c r="AL40" s="47">
        <v>6208</v>
      </c>
      <c r="AM40" s="47">
        <v>5815</v>
      </c>
      <c r="AN40" s="47">
        <v>5646</v>
      </c>
      <c r="AO40" s="47">
        <v>4141</v>
      </c>
    </row>
    <row r="41" spans="1:41">
      <c r="A41" s="48" t="s">
        <v>561</v>
      </c>
      <c r="B41" s="47">
        <v>12762</v>
      </c>
      <c r="C41" s="47">
        <v>9878</v>
      </c>
      <c r="D41" s="47">
        <v>11335</v>
      </c>
      <c r="E41" s="47">
        <v>10509</v>
      </c>
      <c r="F41" s="47">
        <v>15161</v>
      </c>
      <c r="G41" s="47">
        <v>15620</v>
      </c>
      <c r="H41" s="47">
        <v>13776</v>
      </c>
      <c r="I41" s="47">
        <v>8952</v>
      </c>
      <c r="J41" s="47">
        <v>9441</v>
      </c>
      <c r="K41" s="47">
        <v>10579</v>
      </c>
      <c r="L41" s="47">
        <v>11439</v>
      </c>
      <c r="M41" s="47">
        <v>12626</v>
      </c>
      <c r="N41" s="47">
        <v>13367</v>
      </c>
      <c r="O41" s="47">
        <v>13833</v>
      </c>
      <c r="P41" s="47">
        <v>13867</v>
      </c>
      <c r="Q41" s="47">
        <v>14218</v>
      </c>
      <c r="R41" s="47">
        <v>12487</v>
      </c>
      <c r="S41" s="47">
        <v>17906</v>
      </c>
      <c r="T41" s="47">
        <v>18406</v>
      </c>
      <c r="U41" s="47">
        <v>10455</v>
      </c>
      <c r="V41" s="47">
        <v>12512</v>
      </c>
      <c r="W41" s="47">
        <v>10414</v>
      </c>
      <c r="X41" s="47">
        <v>13773</v>
      </c>
      <c r="Y41" s="47">
        <v>14528</v>
      </c>
      <c r="Z41" s="47">
        <v>14576</v>
      </c>
      <c r="AA41" s="47">
        <v>13531</v>
      </c>
      <c r="AB41" s="47">
        <v>11080</v>
      </c>
      <c r="AC41" s="47">
        <v>35744</v>
      </c>
      <c r="AD41" s="47">
        <v>9903</v>
      </c>
      <c r="AE41" s="47">
        <v>10587</v>
      </c>
      <c r="AF41" s="47">
        <v>10886</v>
      </c>
      <c r="AG41" s="47">
        <v>11632</v>
      </c>
      <c r="AH41" s="47">
        <v>12958</v>
      </c>
      <c r="AI41" s="47">
        <v>12733</v>
      </c>
      <c r="AJ41" s="47">
        <v>19881</v>
      </c>
      <c r="AK41" s="47">
        <v>12963</v>
      </c>
      <c r="AL41" s="47">
        <v>13644</v>
      </c>
      <c r="AM41" s="47">
        <v>14840</v>
      </c>
      <c r="AN41" s="47">
        <v>13888</v>
      </c>
      <c r="AO41" s="47">
        <v>8636</v>
      </c>
    </row>
    <row r="42" spans="1:41">
      <c r="A42" s="48" t="s">
        <v>92</v>
      </c>
      <c r="B42" s="47">
        <v>4281</v>
      </c>
      <c r="C42" s="47">
        <v>4667</v>
      </c>
      <c r="D42" s="47">
        <v>4156</v>
      </c>
      <c r="E42" s="47">
        <v>4025</v>
      </c>
      <c r="F42" s="47">
        <v>3758</v>
      </c>
      <c r="G42" s="47">
        <v>4071</v>
      </c>
      <c r="H42" s="47">
        <v>4040</v>
      </c>
      <c r="I42" s="47">
        <v>3747</v>
      </c>
      <c r="J42" s="47">
        <v>3654</v>
      </c>
      <c r="K42" s="47">
        <v>3480</v>
      </c>
      <c r="L42" s="47">
        <v>3491</v>
      </c>
      <c r="M42" s="47">
        <v>3446</v>
      </c>
      <c r="N42" s="47">
        <v>4303</v>
      </c>
      <c r="O42" s="47">
        <v>3977</v>
      </c>
      <c r="P42" s="47">
        <v>3435</v>
      </c>
      <c r="Q42" s="47">
        <v>3570</v>
      </c>
      <c r="R42" s="47">
        <v>3493</v>
      </c>
      <c r="S42" s="47">
        <v>3667</v>
      </c>
      <c r="T42" s="47">
        <v>3759</v>
      </c>
      <c r="U42" s="47">
        <v>3419</v>
      </c>
      <c r="V42" s="47">
        <v>3321</v>
      </c>
      <c r="W42" s="47">
        <v>3257</v>
      </c>
      <c r="X42" s="47">
        <v>3186</v>
      </c>
      <c r="Y42" s="47">
        <v>3309</v>
      </c>
      <c r="Z42" s="47">
        <v>3136</v>
      </c>
      <c r="AA42" s="47">
        <v>3030</v>
      </c>
      <c r="AB42" s="47">
        <v>2855</v>
      </c>
      <c r="AC42" s="47">
        <v>4198</v>
      </c>
      <c r="AD42" s="47">
        <v>2414</v>
      </c>
      <c r="AE42" s="47">
        <v>2429</v>
      </c>
      <c r="AF42" s="47">
        <v>2429</v>
      </c>
      <c r="AG42" s="47">
        <v>2784</v>
      </c>
      <c r="AH42" s="47">
        <v>3099</v>
      </c>
      <c r="AI42" s="47">
        <v>3121</v>
      </c>
      <c r="AJ42" s="47">
        <v>3064</v>
      </c>
      <c r="AK42" s="47">
        <v>3357</v>
      </c>
      <c r="AL42" s="47">
        <v>3139</v>
      </c>
      <c r="AM42" s="47">
        <v>3107</v>
      </c>
      <c r="AN42" s="47">
        <v>3216</v>
      </c>
      <c r="AO42" s="47">
        <v>1772</v>
      </c>
    </row>
    <row r="43" spans="1:41">
      <c r="A43" s="48" t="s">
        <v>520</v>
      </c>
      <c r="B43" s="47">
        <v>7937</v>
      </c>
      <c r="C43" s="47">
        <v>9235</v>
      </c>
      <c r="D43" s="47">
        <v>12083</v>
      </c>
      <c r="E43" s="47">
        <v>12353</v>
      </c>
      <c r="F43" s="47">
        <v>13746</v>
      </c>
      <c r="G43" s="47">
        <v>11488</v>
      </c>
      <c r="H43" s="47">
        <v>11050</v>
      </c>
      <c r="I43" s="47">
        <v>11242</v>
      </c>
      <c r="J43" s="47">
        <v>10988</v>
      </c>
      <c r="K43" s="47">
        <v>8768</v>
      </c>
      <c r="L43" s="47">
        <v>9286</v>
      </c>
      <c r="M43" s="47">
        <v>10824</v>
      </c>
      <c r="N43" s="47">
        <v>12165</v>
      </c>
      <c r="O43" s="47">
        <v>11302</v>
      </c>
      <c r="P43" s="47">
        <v>9638</v>
      </c>
      <c r="Q43" s="47">
        <v>10408</v>
      </c>
      <c r="R43" s="47">
        <v>9831</v>
      </c>
      <c r="S43" s="47">
        <v>9417</v>
      </c>
      <c r="T43" s="47">
        <v>9463</v>
      </c>
      <c r="U43" s="47">
        <v>10296</v>
      </c>
      <c r="V43" s="47">
        <v>10151</v>
      </c>
      <c r="W43" s="47">
        <v>10078</v>
      </c>
      <c r="X43" s="47">
        <v>9939</v>
      </c>
      <c r="Y43" s="47">
        <v>8739</v>
      </c>
      <c r="Z43" s="47">
        <v>9924</v>
      </c>
      <c r="AA43" s="47">
        <v>10390</v>
      </c>
      <c r="AB43" s="47">
        <v>8815</v>
      </c>
      <c r="AC43" s="47">
        <v>13671</v>
      </c>
      <c r="AD43" s="47">
        <v>8867</v>
      </c>
      <c r="AE43" s="47">
        <v>8557</v>
      </c>
      <c r="AF43" s="47">
        <v>8807</v>
      </c>
      <c r="AG43" s="47">
        <v>8656</v>
      </c>
      <c r="AH43" s="47">
        <v>9546</v>
      </c>
      <c r="AI43" s="47">
        <v>9525</v>
      </c>
      <c r="AJ43" s="47">
        <v>10662</v>
      </c>
      <c r="AK43" s="47">
        <v>10074</v>
      </c>
      <c r="AL43" s="47">
        <v>9674</v>
      </c>
      <c r="AM43" s="47">
        <v>10112</v>
      </c>
      <c r="AN43" s="47">
        <v>9927</v>
      </c>
      <c r="AO43" s="47">
        <v>5278</v>
      </c>
    </row>
    <row r="44" spans="1:41">
      <c r="A44" s="48" t="s">
        <v>566</v>
      </c>
      <c r="B44" s="47">
        <v>12937</v>
      </c>
      <c r="C44" s="47">
        <v>12649</v>
      </c>
      <c r="D44" s="47">
        <v>11525</v>
      </c>
      <c r="E44" s="47">
        <v>12244</v>
      </c>
      <c r="F44" s="47">
        <v>13281</v>
      </c>
      <c r="G44" s="47">
        <v>11923</v>
      </c>
      <c r="H44" s="47">
        <v>12415</v>
      </c>
      <c r="I44" s="47">
        <v>12287</v>
      </c>
      <c r="J44" s="47">
        <v>12319</v>
      </c>
      <c r="K44" s="47">
        <v>11830</v>
      </c>
      <c r="L44" s="47">
        <v>11692</v>
      </c>
      <c r="M44" s="47">
        <v>11809</v>
      </c>
      <c r="N44" s="47">
        <v>12458</v>
      </c>
      <c r="O44" s="47">
        <v>12118</v>
      </c>
      <c r="P44" s="47">
        <v>11622</v>
      </c>
      <c r="Q44" s="47">
        <v>12145</v>
      </c>
      <c r="R44" s="47">
        <v>12368</v>
      </c>
      <c r="S44" s="47">
        <v>12312</v>
      </c>
      <c r="T44" s="47">
        <v>10436</v>
      </c>
      <c r="U44" s="47">
        <v>10390</v>
      </c>
      <c r="V44" s="47">
        <v>10304</v>
      </c>
      <c r="W44" s="47">
        <v>10436</v>
      </c>
      <c r="X44" s="47">
        <v>11063</v>
      </c>
      <c r="Y44" s="47">
        <v>11033</v>
      </c>
      <c r="Z44" s="47">
        <v>11322</v>
      </c>
      <c r="AA44" s="47">
        <v>11207</v>
      </c>
      <c r="AB44" s="47">
        <v>11520</v>
      </c>
      <c r="AC44" s="47">
        <v>16909</v>
      </c>
      <c r="AD44" s="47">
        <v>10981</v>
      </c>
      <c r="AE44" s="47">
        <v>11881</v>
      </c>
      <c r="AF44" s="47">
        <v>12297</v>
      </c>
      <c r="AG44" s="47">
        <v>11600</v>
      </c>
      <c r="AH44" s="47">
        <v>11602</v>
      </c>
      <c r="AI44" s="47">
        <v>11595</v>
      </c>
      <c r="AJ44" s="47">
        <v>11626</v>
      </c>
      <c r="AK44" s="47">
        <v>12832</v>
      </c>
      <c r="AL44" s="47">
        <v>12462</v>
      </c>
      <c r="AM44" s="47">
        <v>12581</v>
      </c>
      <c r="AN44" s="47">
        <v>12837</v>
      </c>
      <c r="AO44" s="47">
        <v>7289</v>
      </c>
    </row>
    <row r="45" spans="1:41">
      <c r="A45" s="48" t="s">
        <v>121</v>
      </c>
      <c r="B45" s="47">
        <v>9047</v>
      </c>
      <c r="C45" s="47">
        <v>7444</v>
      </c>
      <c r="D45" s="47">
        <v>7270</v>
      </c>
      <c r="E45" s="47">
        <v>5874</v>
      </c>
      <c r="F45" s="47">
        <v>6748</v>
      </c>
      <c r="G45" s="47">
        <v>6800</v>
      </c>
      <c r="H45" s="47">
        <v>6537</v>
      </c>
      <c r="I45" s="47">
        <v>6824</v>
      </c>
      <c r="J45" s="47">
        <v>7439</v>
      </c>
      <c r="K45" s="47">
        <v>6738</v>
      </c>
      <c r="L45" s="47">
        <v>6902</v>
      </c>
      <c r="M45" s="47">
        <v>6877</v>
      </c>
      <c r="N45" s="47">
        <v>6624</v>
      </c>
      <c r="O45" s="47">
        <v>6008</v>
      </c>
      <c r="P45" s="47">
        <v>5663</v>
      </c>
      <c r="Q45" s="47">
        <v>5537</v>
      </c>
      <c r="R45" s="47">
        <v>6023</v>
      </c>
      <c r="S45" s="47">
        <v>6131</v>
      </c>
      <c r="T45" s="47">
        <v>6580</v>
      </c>
      <c r="U45" s="47">
        <v>6732</v>
      </c>
      <c r="V45" s="47">
        <v>6677</v>
      </c>
      <c r="W45" s="47">
        <v>6611</v>
      </c>
      <c r="X45" s="47">
        <v>7113</v>
      </c>
      <c r="Y45" s="47">
        <v>6770</v>
      </c>
      <c r="Z45" s="47">
        <v>6885</v>
      </c>
      <c r="AA45" s="47">
        <v>6994</v>
      </c>
      <c r="AB45" s="47">
        <v>5612</v>
      </c>
      <c r="AC45" s="47">
        <v>12493</v>
      </c>
      <c r="AD45" s="47">
        <v>4850</v>
      </c>
      <c r="AE45" s="47">
        <v>4862</v>
      </c>
      <c r="AF45" s="47">
        <v>8138</v>
      </c>
      <c r="AG45" s="47">
        <v>7772</v>
      </c>
      <c r="AH45" s="47">
        <v>7966</v>
      </c>
      <c r="AI45" s="47">
        <v>8410</v>
      </c>
      <c r="AJ45" s="47">
        <v>8045</v>
      </c>
      <c r="AK45" s="47">
        <v>8698</v>
      </c>
      <c r="AL45" s="47">
        <v>8589</v>
      </c>
      <c r="AM45" s="47">
        <v>8808</v>
      </c>
      <c r="AN45" s="47">
        <v>9032</v>
      </c>
      <c r="AO45" s="47">
        <v>4745</v>
      </c>
    </row>
    <row r="46" spans="1:41">
      <c r="A46" s="48" t="s">
        <v>134</v>
      </c>
      <c r="B46" s="49" t="s">
        <v>623</v>
      </c>
      <c r="C46" s="49" t="s">
        <v>623</v>
      </c>
      <c r="D46" s="49" t="s">
        <v>623</v>
      </c>
      <c r="E46" s="49" t="s">
        <v>623</v>
      </c>
      <c r="F46" s="49" t="s">
        <v>623</v>
      </c>
      <c r="G46" s="49" t="s">
        <v>623</v>
      </c>
      <c r="H46" s="49" t="s">
        <v>623</v>
      </c>
      <c r="I46" s="49" t="s">
        <v>623</v>
      </c>
      <c r="J46" s="49" t="s">
        <v>623</v>
      </c>
      <c r="K46" s="49" t="s">
        <v>623</v>
      </c>
      <c r="L46" s="49" t="s">
        <v>623</v>
      </c>
      <c r="M46" s="49" t="s">
        <v>623</v>
      </c>
      <c r="N46" s="49" t="s">
        <v>623</v>
      </c>
      <c r="O46" s="49" t="s">
        <v>623</v>
      </c>
      <c r="P46" s="49" t="s">
        <v>623</v>
      </c>
      <c r="Q46" s="49" t="s">
        <v>623</v>
      </c>
      <c r="R46" s="49" t="s">
        <v>623</v>
      </c>
      <c r="S46" s="49" t="s">
        <v>623</v>
      </c>
      <c r="T46" s="49" t="s">
        <v>623</v>
      </c>
      <c r="U46" s="49" t="s">
        <v>623</v>
      </c>
      <c r="V46" s="49" t="s">
        <v>623</v>
      </c>
      <c r="W46" s="49" t="s">
        <v>623</v>
      </c>
      <c r="X46" s="49" t="s">
        <v>623</v>
      </c>
      <c r="Y46" s="49" t="s">
        <v>623</v>
      </c>
      <c r="Z46" s="49" t="s">
        <v>623</v>
      </c>
      <c r="AA46" s="49" t="s">
        <v>623</v>
      </c>
      <c r="AB46" s="49" t="s">
        <v>623</v>
      </c>
      <c r="AC46" s="49" t="s">
        <v>623</v>
      </c>
      <c r="AD46" s="49" t="s">
        <v>623</v>
      </c>
      <c r="AE46" s="49" t="s">
        <v>623</v>
      </c>
      <c r="AF46" s="49" t="s">
        <v>623</v>
      </c>
      <c r="AG46" s="49" t="s">
        <v>623</v>
      </c>
      <c r="AH46" s="49" t="s">
        <v>623</v>
      </c>
      <c r="AI46" s="49" t="s">
        <v>623</v>
      </c>
      <c r="AJ46" s="49" t="s">
        <v>623</v>
      </c>
      <c r="AK46" s="49" t="s">
        <v>623</v>
      </c>
      <c r="AL46" s="49" t="s">
        <v>623</v>
      </c>
      <c r="AM46" s="49" t="s">
        <v>623</v>
      </c>
      <c r="AN46" s="49" t="s">
        <v>623</v>
      </c>
      <c r="AO46" s="49" t="s">
        <v>623</v>
      </c>
    </row>
    <row r="47" spans="1:41">
      <c r="A47" s="48" t="s">
        <v>199</v>
      </c>
      <c r="B47" s="47">
        <v>3715</v>
      </c>
      <c r="C47" s="47">
        <v>3379</v>
      </c>
      <c r="D47" s="47">
        <v>3999</v>
      </c>
      <c r="E47" s="47">
        <v>3333</v>
      </c>
      <c r="F47" s="47">
        <v>4684</v>
      </c>
      <c r="G47" s="47">
        <v>5023</v>
      </c>
      <c r="H47" s="47">
        <v>4616</v>
      </c>
      <c r="I47" s="47">
        <v>4404</v>
      </c>
      <c r="J47" s="47">
        <v>5155</v>
      </c>
      <c r="K47" s="47">
        <v>5112</v>
      </c>
      <c r="L47" s="47">
        <v>5901</v>
      </c>
      <c r="M47" s="47">
        <v>5739</v>
      </c>
      <c r="N47" s="47">
        <v>5645</v>
      </c>
      <c r="O47" s="47">
        <v>5466</v>
      </c>
      <c r="P47" s="47">
        <v>5027</v>
      </c>
      <c r="Q47" s="47">
        <v>5264</v>
      </c>
      <c r="R47" s="47">
        <v>5124</v>
      </c>
      <c r="S47" s="47">
        <v>4969</v>
      </c>
      <c r="T47" s="47">
        <v>4862</v>
      </c>
      <c r="U47" s="47">
        <v>4684</v>
      </c>
      <c r="V47" s="47">
        <v>4600</v>
      </c>
      <c r="W47" s="47">
        <v>4696</v>
      </c>
      <c r="X47" s="47">
        <v>4515</v>
      </c>
      <c r="Y47" s="47">
        <v>4092</v>
      </c>
      <c r="Z47" s="47">
        <v>4480</v>
      </c>
      <c r="AA47" s="47">
        <v>4813</v>
      </c>
      <c r="AB47" s="47">
        <v>4139</v>
      </c>
      <c r="AC47" s="47">
        <v>5272</v>
      </c>
      <c r="AD47" s="47">
        <v>4166</v>
      </c>
      <c r="AE47" s="47">
        <v>4204</v>
      </c>
      <c r="AF47" s="47">
        <v>4034</v>
      </c>
      <c r="AG47" s="47">
        <v>3482</v>
      </c>
      <c r="AH47" s="47">
        <v>3542</v>
      </c>
      <c r="AI47" s="47">
        <v>3794</v>
      </c>
      <c r="AJ47" s="47">
        <v>4016</v>
      </c>
      <c r="AK47" s="47">
        <v>3544</v>
      </c>
      <c r="AL47" s="47">
        <v>3246</v>
      </c>
      <c r="AM47" s="47">
        <v>3401</v>
      </c>
      <c r="AN47" s="47">
        <v>3600</v>
      </c>
      <c r="AO47" s="47">
        <v>2053</v>
      </c>
    </row>
    <row r="48" spans="1:41">
      <c r="A48" s="48" t="s">
        <v>93</v>
      </c>
      <c r="B48" s="47">
        <v>2403</v>
      </c>
      <c r="C48" s="47">
        <v>3029</v>
      </c>
      <c r="D48" s="47">
        <v>3373</v>
      </c>
      <c r="E48" s="47">
        <v>2668</v>
      </c>
      <c r="F48" s="47">
        <v>2770</v>
      </c>
      <c r="G48" s="47">
        <v>2775</v>
      </c>
      <c r="H48" s="47">
        <v>2633</v>
      </c>
      <c r="I48" s="47">
        <v>2575</v>
      </c>
      <c r="J48" s="47">
        <v>2941</v>
      </c>
      <c r="K48" s="47">
        <v>2777</v>
      </c>
      <c r="L48" s="47">
        <v>2742</v>
      </c>
      <c r="M48" s="47">
        <v>2916</v>
      </c>
      <c r="N48" s="47">
        <v>3430</v>
      </c>
      <c r="O48" s="47">
        <v>3543</v>
      </c>
      <c r="P48" s="47">
        <v>3663</v>
      </c>
      <c r="Q48" s="47">
        <v>3426</v>
      </c>
      <c r="R48" s="47">
        <v>3389</v>
      </c>
      <c r="S48" s="47">
        <v>3700</v>
      </c>
      <c r="T48" s="47">
        <v>3578</v>
      </c>
      <c r="U48" s="47">
        <v>3503</v>
      </c>
      <c r="V48" s="47">
        <v>3672</v>
      </c>
      <c r="W48" s="47">
        <v>4341</v>
      </c>
      <c r="X48" s="47">
        <v>5906</v>
      </c>
      <c r="Y48" s="47">
        <v>5385</v>
      </c>
      <c r="Z48" s="47">
        <v>5004</v>
      </c>
      <c r="AA48" s="47">
        <v>5014</v>
      </c>
      <c r="AB48" s="47">
        <v>4509</v>
      </c>
      <c r="AC48" s="47">
        <v>5343</v>
      </c>
      <c r="AD48" s="47">
        <v>4657</v>
      </c>
      <c r="AE48" s="47">
        <v>4273</v>
      </c>
      <c r="AF48" s="47">
        <v>4154</v>
      </c>
      <c r="AG48" s="47">
        <v>3850</v>
      </c>
      <c r="AH48" s="47">
        <v>4157</v>
      </c>
      <c r="AI48" s="47">
        <v>4380</v>
      </c>
      <c r="AJ48" s="47">
        <v>4609</v>
      </c>
      <c r="AK48" s="47">
        <v>6000</v>
      </c>
      <c r="AL48" s="47">
        <v>4738</v>
      </c>
      <c r="AM48" s="47">
        <v>3614</v>
      </c>
      <c r="AN48" s="47">
        <v>3103</v>
      </c>
      <c r="AO48" s="47">
        <v>2422</v>
      </c>
    </row>
    <row r="49" spans="1:41">
      <c r="A49" s="48" t="s">
        <v>535</v>
      </c>
      <c r="B49" s="47">
        <v>1450</v>
      </c>
      <c r="C49" s="47">
        <v>2982</v>
      </c>
      <c r="D49" s="47">
        <v>4323</v>
      </c>
      <c r="E49" s="47">
        <v>4337</v>
      </c>
      <c r="F49" s="47">
        <v>4672</v>
      </c>
      <c r="G49" s="47">
        <v>4787</v>
      </c>
      <c r="H49" s="47">
        <v>4038</v>
      </c>
      <c r="I49" s="47">
        <v>3458</v>
      </c>
      <c r="J49" s="47">
        <v>4237</v>
      </c>
      <c r="K49" s="47">
        <v>3302</v>
      </c>
      <c r="L49" s="47">
        <v>3318</v>
      </c>
      <c r="M49" s="47">
        <v>3430</v>
      </c>
      <c r="N49" s="47">
        <v>3517</v>
      </c>
      <c r="O49" s="47">
        <v>3245</v>
      </c>
      <c r="P49" s="47">
        <v>3464</v>
      </c>
      <c r="Q49" s="47">
        <v>3574</v>
      </c>
      <c r="R49" s="47">
        <v>3284</v>
      </c>
      <c r="S49" s="47">
        <v>3469</v>
      </c>
      <c r="T49" s="47">
        <v>3588</v>
      </c>
      <c r="U49" s="47">
        <v>3324</v>
      </c>
      <c r="V49" s="47">
        <v>3297</v>
      </c>
      <c r="W49" s="47">
        <v>3106</v>
      </c>
      <c r="X49" s="47">
        <v>3432</v>
      </c>
      <c r="Y49" s="47">
        <v>3728</v>
      </c>
      <c r="Z49" s="47">
        <v>2741</v>
      </c>
      <c r="AA49" s="47">
        <v>2565</v>
      </c>
      <c r="AB49" s="47">
        <v>2725</v>
      </c>
      <c r="AC49" s="47">
        <v>7314</v>
      </c>
      <c r="AD49" s="47">
        <v>2447</v>
      </c>
      <c r="AE49" s="47">
        <v>1959</v>
      </c>
      <c r="AF49" s="47">
        <v>2220</v>
      </c>
      <c r="AG49" s="47">
        <v>2779</v>
      </c>
      <c r="AH49" s="47">
        <v>2770</v>
      </c>
      <c r="AI49" s="47">
        <v>2640</v>
      </c>
      <c r="AJ49" s="47">
        <v>2843</v>
      </c>
      <c r="AK49" s="47">
        <v>3120</v>
      </c>
      <c r="AL49" s="47">
        <v>3547</v>
      </c>
      <c r="AM49" s="47">
        <v>3616</v>
      </c>
      <c r="AN49" s="47">
        <v>3424</v>
      </c>
      <c r="AO49" s="47">
        <v>1642</v>
      </c>
    </row>
    <row r="50" spans="1:41">
      <c r="A50" s="48" t="s">
        <v>120</v>
      </c>
      <c r="B50" s="47">
        <v>3924</v>
      </c>
      <c r="C50" s="47">
        <v>2896</v>
      </c>
      <c r="D50" s="47">
        <v>2575</v>
      </c>
      <c r="E50" s="47">
        <v>2576</v>
      </c>
      <c r="F50" s="47">
        <v>2792</v>
      </c>
      <c r="G50" s="47">
        <v>2708</v>
      </c>
      <c r="H50" s="47">
        <v>2878</v>
      </c>
      <c r="I50" s="47">
        <v>2640</v>
      </c>
      <c r="J50" s="47">
        <v>2628</v>
      </c>
      <c r="K50" s="47">
        <v>3078</v>
      </c>
      <c r="L50" s="47">
        <v>2852</v>
      </c>
      <c r="M50" s="47">
        <v>2998</v>
      </c>
      <c r="N50" s="47">
        <v>3670</v>
      </c>
      <c r="O50" s="47">
        <v>2532</v>
      </c>
      <c r="P50" s="47">
        <v>2552</v>
      </c>
      <c r="Q50" s="47">
        <v>2762</v>
      </c>
      <c r="R50" s="47">
        <v>3609</v>
      </c>
      <c r="S50" s="47">
        <v>3849</v>
      </c>
      <c r="T50" s="47">
        <v>2979</v>
      </c>
      <c r="U50" s="47">
        <v>2533</v>
      </c>
      <c r="V50" s="47">
        <v>2660</v>
      </c>
      <c r="W50" s="47">
        <v>2773</v>
      </c>
      <c r="X50" s="47">
        <v>3052</v>
      </c>
      <c r="Y50" s="47">
        <v>2867</v>
      </c>
      <c r="Z50" s="47">
        <v>2681</v>
      </c>
      <c r="AA50" s="47">
        <v>2475</v>
      </c>
      <c r="AB50" s="47">
        <v>2457</v>
      </c>
      <c r="AC50" s="47">
        <v>2592</v>
      </c>
      <c r="AD50" s="47">
        <v>2519</v>
      </c>
      <c r="AE50" s="47">
        <v>2762</v>
      </c>
      <c r="AF50" s="47">
        <v>3031</v>
      </c>
      <c r="AG50" s="47">
        <v>3331</v>
      </c>
      <c r="AH50" s="47">
        <v>3356</v>
      </c>
      <c r="AI50" s="47">
        <v>3373</v>
      </c>
      <c r="AJ50" s="47">
        <v>3349</v>
      </c>
      <c r="AK50" s="47">
        <v>2967</v>
      </c>
      <c r="AL50" s="47">
        <v>3238</v>
      </c>
      <c r="AM50" s="47">
        <v>3855</v>
      </c>
      <c r="AN50" s="47">
        <v>4280</v>
      </c>
      <c r="AO50" s="47">
        <v>2039</v>
      </c>
    </row>
    <row r="51" spans="1:41">
      <c r="A51" s="48" t="s">
        <v>555</v>
      </c>
      <c r="B51" s="49" t="s">
        <v>623</v>
      </c>
      <c r="C51" s="49" t="s">
        <v>623</v>
      </c>
      <c r="D51" s="49" t="s">
        <v>623</v>
      </c>
      <c r="E51" s="49" t="s">
        <v>623</v>
      </c>
      <c r="F51" s="49" t="s">
        <v>623</v>
      </c>
      <c r="G51" s="49" t="s">
        <v>623</v>
      </c>
      <c r="H51" s="49" t="s">
        <v>623</v>
      </c>
      <c r="I51" s="49" t="s">
        <v>623</v>
      </c>
      <c r="J51" s="49" t="s">
        <v>623</v>
      </c>
      <c r="K51" s="49" t="s">
        <v>623</v>
      </c>
      <c r="L51" s="49" t="s">
        <v>623</v>
      </c>
      <c r="M51" s="49" t="s">
        <v>623</v>
      </c>
      <c r="N51" s="49" t="s">
        <v>623</v>
      </c>
      <c r="O51" s="49" t="s">
        <v>623</v>
      </c>
      <c r="P51" s="49" t="s">
        <v>623</v>
      </c>
      <c r="Q51" s="49" t="s">
        <v>623</v>
      </c>
      <c r="R51" s="49" t="s">
        <v>623</v>
      </c>
      <c r="S51" s="49" t="s">
        <v>623</v>
      </c>
      <c r="T51" s="49" t="s">
        <v>623</v>
      </c>
      <c r="U51" s="49" t="s">
        <v>623</v>
      </c>
      <c r="V51" s="49" t="s">
        <v>623</v>
      </c>
      <c r="W51" s="49" t="s">
        <v>623</v>
      </c>
      <c r="X51" s="49" t="s">
        <v>623</v>
      </c>
      <c r="Y51" s="49" t="s">
        <v>623</v>
      </c>
      <c r="Z51" s="49" t="s">
        <v>623</v>
      </c>
      <c r="AA51" s="49" t="s">
        <v>623</v>
      </c>
      <c r="AB51" s="49" t="s">
        <v>623</v>
      </c>
      <c r="AC51" s="49" t="s">
        <v>623</v>
      </c>
      <c r="AD51" s="49" t="s">
        <v>623</v>
      </c>
      <c r="AE51" s="49" t="s">
        <v>623</v>
      </c>
      <c r="AF51" s="49" t="s">
        <v>623</v>
      </c>
      <c r="AG51" s="49" t="s">
        <v>623</v>
      </c>
      <c r="AH51" s="49" t="s">
        <v>623</v>
      </c>
      <c r="AI51" s="49" t="s">
        <v>623</v>
      </c>
      <c r="AJ51" s="49" t="s">
        <v>623</v>
      </c>
      <c r="AK51" s="49" t="s">
        <v>623</v>
      </c>
      <c r="AL51" s="49" t="s">
        <v>623</v>
      </c>
      <c r="AM51" s="49" t="s">
        <v>623</v>
      </c>
      <c r="AN51" s="49" t="s">
        <v>623</v>
      </c>
      <c r="AO51" s="49" t="s">
        <v>623</v>
      </c>
    </row>
    <row r="52" spans="1:41">
      <c r="A52" s="48" t="s">
        <v>524</v>
      </c>
      <c r="B52" s="47">
        <v>3895</v>
      </c>
      <c r="C52" s="47">
        <v>3813</v>
      </c>
      <c r="D52" s="47">
        <v>3446</v>
      </c>
      <c r="E52" s="47">
        <v>3532</v>
      </c>
      <c r="F52" s="47">
        <v>3429</v>
      </c>
      <c r="G52" s="47">
        <v>3314</v>
      </c>
      <c r="H52" s="47">
        <v>3104</v>
      </c>
      <c r="I52" s="47">
        <v>3319</v>
      </c>
      <c r="J52" s="47">
        <v>3342</v>
      </c>
      <c r="K52" s="47">
        <v>3312</v>
      </c>
      <c r="L52" s="47">
        <v>3007</v>
      </c>
      <c r="M52" s="47">
        <v>3205</v>
      </c>
      <c r="N52" s="47">
        <v>3141</v>
      </c>
      <c r="O52" s="47">
        <v>3275</v>
      </c>
      <c r="P52" s="47">
        <v>3285</v>
      </c>
      <c r="Q52" s="47">
        <v>2985</v>
      </c>
      <c r="R52" s="47">
        <v>3209</v>
      </c>
      <c r="S52" s="47">
        <v>2998</v>
      </c>
      <c r="T52" s="47">
        <v>3028</v>
      </c>
      <c r="U52" s="47">
        <v>3024</v>
      </c>
      <c r="V52" s="47">
        <v>3053</v>
      </c>
      <c r="W52" s="47">
        <v>2935</v>
      </c>
      <c r="X52" s="47">
        <v>2969</v>
      </c>
      <c r="Y52" s="47">
        <v>2857</v>
      </c>
      <c r="Z52" s="47">
        <v>3041</v>
      </c>
      <c r="AA52" s="47">
        <v>2919</v>
      </c>
      <c r="AB52" s="47">
        <v>2932</v>
      </c>
      <c r="AC52" s="47">
        <v>3466</v>
      </c>
      <c r="AD52" s="47">
        <v>2907</v>
      </c>
      <c r="AE52" s="47">
        <v>2992</v>
      </c>
      <c r="AF52" s="47">
        <v>2998</v>
      </c>
      <c r="AG52" s="47">
        <v>3032</v>
      </c>
      <c r="AH52" s="47">
        <v>3124</v>
      </c>
      <c r="AI52" s="47">
        <v>3151</v>
      </c>
      <c r="AJ52" s="47">
        <v>3130</v>
      </c>
      <c r="AK52" s="47">
        <v>3296</v>
      </c>
      <c r="AL52" s="47">
        <v>3243</v>
      </c>
      <c r="AM52" s="47">
        <v>3313</v>
      </c>
      <c r="AN52" s="47">
        <v>3269</v>
      </c>
      <c r="AO52" s="47">
        <v>1891</v>
      </c>
    </row>
    <row r="53" spans="1:41">
      <c r="A53" s="48" t="s">
        <v>96</v>
      </c>
      <c r="B53" s="47">
        <v>4511</v>
      </c>
      <c r="C53" s="47">
        <v>4575</v>
      </c>
      <c r="D53" s="47">
        <v>3965</v>
      </c>
      <c r="E53" s="47">
        <v>3573</v>
      </c>
      <c r="F53" s="47">
        <v>3869</v>
      </c>
      <c r="G53" s="47">
        <v>3674</v>
      </c>
      <c r="H53" s="47">
        <v>4247</v>
      </c>
      <c r="I53" s="47">
        <v>4056</v>
      </c>
      <c r="J53" s="47">
        <v>4134</v>
      </c>
      <c r="K53" s="47">
        <v>3986</v>
      </c>
      <c r="L53" s="47">
        <v>3812</v>
      </c>
      <c r="M53" s="47">
        <v>3834</v>
      </c>
      <c r="N53" s="47">
        <v>3955</v>
      </c>
      <c r="O53" s="47">
        <v>4096</v>
      </c>
      <c r="P53" s="47">
        <v>4094</v>
      </c>
      <c r="Q53" s="47">
        <v>4152</v>
      </c>
      <c r="R53" s="47">
        <v>4108</v>
      </c>
      <c r="S53" s="47">
        <v>4223</v>
      </c>
      <c r="T53" s="47">
        <v>3528</v>
      </c>
      <c r="U53" s="47">
        <v>3693</v>
      </c>
      <c r="V53" s="47">
        <v>3726</v>
      </c>
      <c r="W53" s="47">
        <v>3650</v>
      </c>
      <c r="X53" s="47">
        <v>3568</v>
      </c>
      <c r="Y53" s="47">
        <v>3609</v>
      </c>
      <c r="Z53" s="47">
        <v>3763</v>
      </c>
      <c r="AA53" s="47">
        <v>3630</v>
      </c>
      <c r="AB53" s="47">
        <v>3444</v>
      </c>
      <c r="AC53" s="47">
        <v>5186</v>
      </c>
      <c r="AD53" s="47">
        <v>3295</v>
      </c>
      <c r="AE53" s="47">
        <v>3491</v>
      </c>
      <c r="AF53" s="47">
        <v>3597</v>
      </c>
      <c r="AG53" s="47">
        <v>3570</v>
      </c>
      <c r="AH53" s="47">
        <v>3639</v>
      </c>
      <c r="AI53" s="47">
        <v>3443</v>
      </c>
      <c r="AJ53" s="47">
        <v>3559</v>
      </c>
      <c r="AK53" s="47">
        <v>3304</v>
      </c>
      <c r="AL53" s="47">
        <v>3361</v>
      </c>
      <c r="AM53" s="47">
        <v>3444</v>
      </c>
      <c r="AN53" s="47">
        <v>3402</v>
      </c>
      <c r="AO53" s="47">
        <v>1925</v>
      </c>
    </row>
    <row r="54" spans="1:41">
      <c r="A54" s="48" t="s">
        <v>111</v>
      </c>
      <c r="B54" s="47">
        <v>3425</v>
      </c>
      <c r="C54" s="47">
        <v>3213</v>
      </c>
      <c r="D54" s="47">
        <v>3352</v>
      </c>
      <c r="E54" s="47">
        <v>3230</v>
      </c>
      <c r="F54" s="47">
        <v>3189</v>
      </c>
      <c r="G54" s="47">
        <v>3362</v>
      </c>
      <c r="H54" s="47">
        <v>2909</v>
      </c>
      <c r="I54" s="47">
        <v>3097</v>
      </c>
      <c r="J54" s="47">
        <v>3291</v>
      </c>
      <c r="K54" s="47">
        <v>3504</v>
      </c>
      <c r="L54" s="47">
        <v>3378</v>
      </c>
      <c r="M54" s="47">
        <v>3372</v>
      </c>
      <c r="N54" s="47">
        <v>3464</v>
      </c>
      <c r="O54" s="47">
        <v>3572</v>
      </c>
      <c r="P54" s="47">
        <v>3715</v>
      </c>
      <c r="Q54" s="47">
        <v>3372</v>
      </c>
      <c r="R54" s="47">
        <v>3784</v>
      </c>
      <c r="S54" s="47">
        <v>3925</v>
      </c>
      <c r="T54" s="47">
        <v>3845</v>
      </c>
      <c r="U54" s="47">
        <v>4094</v>
      </c>
      <c r="V54" s="47">
        <v>3914</v>
      </c>
      <c r="W54" s="47">
        <v>4047</v>
      </c>
      <c r="X54" s="47">
        <v>4690</v>
      </c>
      <c r="Y54" s="47">
        <v>4799</v>
      </c>
      <c r="Z54" s="47">
        <v>4343</v>
      </c>
      <c r="AA54" s="47">
        <v>3845</v>
      </c>
      <c r="AB54" s="47">
        <v>3856</v>
      </c>
      <c r="AC54" s="47">
        <v>5083</v>
      </c>
      <c r="AD54" s="47">
        <v>4099</v>
      </c>
      <c r="AE54" s="47">
        <v>3580</v>
      </c>
      <c r="AF54" s="47">
        <v>3088</v>
      </c>
      <c r="AG54" s="47">
        <v>2895</v>
      </c>
      <c r="AH54" s="47">
        <v>3067</v>
      </c>
      <c r="AI54" s="47">
        <v>3256</v>
      </c>
      <c r="AJ54" s="47">
        <v>3404</v>
      </c>
      <c r="AK54" s="47">
        <v>2884</v>
      </c>
      <c r="AL54" s="47">
        <v>3004</v>
      </c>
      <c r="AM54" s="47">
        <v>3284</v>
      </c>
      <c r="AN54" s="47">
        <v>3243</v>
      </c>
      <c r="AO54" s="47">
        <v>2170</v>
      </c>
    </row>
    <row r="55" spans="1:41">
      <c r="A55" s="48" t="s">
        <v>84</v>
      </c>
      <c r="B55" s="47">
        <v>4414</v>
      </c>
      <c r="C55" s="47">
        <v>3500</v>
      </c>
      <c r="D55" s="47">
        <v>3786</v>
      </c>
      <c r="E55" s="47">
        <v>4339</v>
      </c>
      <c r="F55" s="47">
        <v>5553</v>
      </c>
      <c r="G55" s="47">
        <v>12802</v>
      </c>
      <c r="H55" s="47">
        <v>11063</v>
      </c>
      <c r="I55" s="47">
        <v>2633</v>
      </c>
      <c r="J55" s="47">
        <v>2852</v>
      </c>
      <c r="K55" s="47">
        <v>2746</v>
      </c>
      <c r="L55" s="47">
        <v>2899</v>
      </c>
      <c r="M55" s="47">
        <v>2742</v>
      </c>
      <c r="N55" s="47">
        <v>2408</v>
      </c>
      <c r="O55" s="47">
        <v>2372</v>
      </c>
      <c r="P55" s="47">
        <v>2539</v>
      </c>
      <c r="Q55" s="47">
        <v>3082</v>
      </c>
      <c r="R55" s="47">
        <v>3434</v>
      </c>
      <c r="S55" s="47">
        <v>5809</v>
      </c>
      <c r="T55" s="47">
        <v>11792</v>
      </c>
      <c r="U55" s="47">
        <v>4361</v>
      </c>
      <c r="V55" s="47">
        <v>3972</v>
      </c>
      <c r="W55" s="47">
        <v>3949</v>
      </c>
      <c r="X55" s="47">
        <v>4433</v>
      </c>
      <c r="Y55" s="47">
        <v>3988</v>
      </c>
      <c r="Z55" s="47">
        <v>3997</v>
      </c>
      <c r="AA55" s="47">
        <v>3526</v>
      </c>
      <c r="AB55" s="47">
        <v>3466</v>
      </c>
      <c r="AC55" s="47">
        <v>4254</v>
      </c>
      <c r="AD55" s="47">
        <v>3954</v>
      </c>
      <c r="AE55" s="47">
        <v>3801</v>
      </c>
      <c r="AF55" s="47">
        <v>3792</v>
      </c>
      <c r="AG55" s="47">
        <v>3659</v>
      </c>
      <c r="AH55" s="47">
        <v>3510</v>
      </c>
      <c r="AI55" s="47">
        <v>3094</v>
      </c>
      <c r="AJ55" s="47">
        <v>3026</v>
      </c>
      <c r="AK55" s="47">
        <v>2960</v>
      </c>
      <c r="AL55" s="47">
        <v>3332</v>
      </c>
      <c r="AM55" s="47">
        <v>3461</v>
      </c>
      <c r="AN55" s="47">
        <v>3266</v>
      </c>
      <c r="AO55" s="47">
        <v>2071</v>
      </c>
    </row>
    <row r="56" spans="1:41">
      <c r="A56" s="48" t="s">
        <v>641</v>
      </c>
      <c r="B56" s="49" t="s">
        <v>623</v>
      </c>
      <c r="C56" s="49" t="s">
        <v>623</v>
      </c>
      <c r="D56" s="49" t="s">
        <v>623</v>
      </c>
      <c r="E56" s="49" t="s">
        <v>623</v>
      </c>
      <c r="F56" s="49" t="s">
        <v>623</v>
      </c>
      <c r="G56" s="49" t="s">
        <v>623</v>
      </c>
      <c r="H56" s="49" t="s">
        <v>623</v>
      </c>
      <c r="I56" s="49" t="s">
        <v>623</v>
      </c>
      <c r="J56" s="49" t="s">
        <v>623</v>
      </c>
      <c r="K56" s="49" t="s">
        <v>623</v>
      </c>
      <c r="L56" s="49" t="s">
        <v>623</v>
      </c>
      <c r="M56" s="49" t="s">
        <v>623</v>
      </c>
      <c r="N56" s="49" t="s">
        <v>623</v>
      </c>
      <c r="O56" s="49" t="s">
        <v>623</v>
      </c>
      <c r="P56" s="49" t="s">
        <v>623</v>
      </c>
      <c r="Q56" s="49" t="s">
        <v>623</v>
      </c>
      <c r="R56" s="49" t="s">
        <v>623</v>
      </c>
      <c r="S56" s="49" t="s">
        <v>623</v>
      </c>
      <c r="T56" s="49" t="s">
        <v>623</v>
      </c>
      <c r="U56" s="49" t="s">
        <v>623</v>
      </c>
      <c r="V56" s="49" t="s">
        <v>623</v>
      </c>
      <c r="W56" s="49" t="s">
        <v>623</v>
      </c>
      <c r="X56" s="49" t="s">
        <v>623</v>
      </c>
      <c r="Y56" s="49" t="s">
        <v>623</v>
      </c>
      <c r="Z56" s="49" t="s">
        <v>623</v>
      </c>
      <c r="AA56" s="49" t="s">
        <v>623</v>
      </c>
      <c r="AB56" s="49" t="s">
        <v>623</v>
      </c>
      <c r="AC56" s="49" t="s">
        <v>623</v>
      </c>
      <c r="AD56" s="49" t="s">
        <v>623</v>
      </c>
      <c r="AE56" s="49" t="s">
        <v>623</v>
      </c>
      <c r="AF56" s="49" t="s">
        <v>623</v>
      </c>
      <c r="AG56" s="49" t="s">
        <v>623</v>
      </c>
      <c r="AH56" s="49" t="s">
        <v>623</v>
      </c>
      <c r="AI56" s="49" t="s">
        <v>623</v>
      </c>
      <c r="AJ56" s="49" t="s">
        <v>623</v>
      </c>
      <c r="AK56" s="49" t="s">
        <v>623</v>
      </c>
      <c r="AL56" s="49" t="s">
        <v>623</v>
      </c>
      <c r="AM56" s="49" t="s">
        <v>623</v>
      </c>
      <c r="AN56" s="49" t="s">
        <v>623</v>
      </c>
      <c r="AO56" s="49" t="s">
        <v>623</v>
      </c>
    </row>
    <row r="57" spans="1:41">
      <c r="A57" s="48" t="s">
        <v>104</v>
      </c>
      <c r="B57" s="47">
        <v>2584</v>
      </c>
      <c r="C57" s="47">
        <v>2489</v>
      </c>
      <c r="D57" s="47">
        <v>2538</v>
      </c>
      <c r="E57" s="47">
        <v>2423</v>
      </c>
      <c r="F57" s="47">
        <v>2319</v>
      </c>
      <c r="G57" s="47">
        <v>2355</v>
      </c>
      <c r="H57" s="47">
        <v>2408</v>
      </c>
      <c r="I57" s="47">
        <v>2315</v>
      </c>
      <c r="J57" s="47">
        <v>2108</v>
      </c>
      <c r="K57" s="47">
        <v>2556</v>
      </c>
      <c r="L57" s="47">
        <v>2559</v>
      </c>
      <c r="M57" s="47">
        <v>2556</v>
      </c>
      <c r="N57" s="47">
        <v>2541</v>
      </c>
      <c r="O57" s="47">
        <v>2855</v>
      </c>
      <c r="P57" s="47">
        <v>3126</v>
      </c>
      <c r="Q57" s="47">
        <v>2839</v>
      </c>
      <c r="R57" s="47">
        <v>2734</v>
      </c>
      <c r="S57" s="47">
        <v>2617</v>
      </c>
      <c r="T57" s="47">
        <v>2672</v>
      </c>
      <c r="U57" s="47">
        <v>2633</v>
      </c>
      <c r="V57" s="47">
        <v>2661</v>
      </c>
      <c r="W57" s="47">
        <v>2769</v>
      </c>
      <c r="X57" s="47">
        <v>2757</v>
      </c>
      <c r="Y57" s="47">
        <v>2905</v>
      </c>
      <c r="Z57" s="47">
        <v>2996</v>
      </c>
      <c r="AA57" s="47">
        <v>2813</v>
      </c>
      <c r="AB57" s="47">
        <v>2642</v>
      </c>
      <c r="AC57" s="47">
        <v>2691</v>
      </c>
      <c r="AD57" s="47">
        <v>2530</v>
      </c>
      <c r="AE57" s="47">
        <v>2677</v>
      </c>
      <c r="AF57" s="47">
        <v>2893</v>
      </c>
      <c r="AG57" s="47">
        <v>3288</v>
      </c>
      <c r="AH57" s="47">
        <v>3178</v>
      </c>
      <c r="AI57" s="47">
        <v>2975</v>
      </c>
      <c r="AJ57" s="47">
        <v>3140</v>
      </c>
      <c r="AK57" s="47">
        <v>3295</v>
      </c>
      <c r="AL57" s="47">
        <v>3360</v>
      </c>
      <c r="AM57" s="47">
        <v>3274</v>
      </c>
      <c r="AN57" s="47">
        <v>3305</v>
      </c>
      <c r="AO57" s="47">
        <v>2119</v>
      </c>
    </row>
    <row r="58" spans="1:41">
      <c r="A58" s="48" t="s">
        <v>540</v>
      </c>
      <c r="B58" s="49" t="s">
        <v>623</v>
      </c>
      <c r="C58" s="49" t="s">
        <v>623</v>
      </c>
      <c r="D58" s="49" t="s">
        <v>623</v>
      </c>
      <c r="E58" s="49" t="s">
        <v>623</v>
      </c>
      <c r="F58" s="49" t="s">
        <v>623</v>
      </c>
      <c r="G58" s="49" t="s">
        <v>623</v>
      </c>
      <c r="H58" s="49" t="s">
        <v>623</v>
      </c>
      <c r="I58" s="49" t="s">
        <v>623</v>
      </c>
      <c r="J58" s="49" t="s">
        <v>623</v>
      </c>
      <c r="K58" s="49" t="s">
        <v>623</v>
      </c>
      <c r="L58" s="49" t="s">
        <v>623</v>
      </c>
      <c r="M58" s="49" t="s">
        <v>623</v>
      </c>
      <c r="N58" s="49" t="s">
        <v>623</v>
      </c>
      <c r="O58" s="49" t="s">
        <v>623</v>
      </c>
      <c r="P58" s="49" t="s">
        <v>623</v>
      </c>
      <c r="Q58" s="49" t="s">
        <v>623</v>
      </c>
      <c r="R58" s="49" t="s">
        <v>623</v>
      </c>
      <c r="S58" s="49" t="s">
        <v>623</v>
      </c>
      <c r="T58" s="49" t="s">
        <v>623</v>
      </c>
      <c r="U58" s="49" t="s">
        <v>623</v>
      </c>
      <c r="V58" s="49" t="s">
        <v>623</v>
      </c>
      <c r="W58" s="49" t="s">
        <v>623</v>
      </c>
      <c r="X58" s="49" t="s">
        <v>623</v>
      </c>
      <c r="Y58" s="49" t="s">
        <v>623</v>
      </c>
      <c r="Z58" s="49" t="s">
        <v>623</v>
      </c>
      <c r="AA58" s="49" t="s">
        <v>623</v>
      </c>
      <c r="AB58" s="49" t="s">
        <v>623</v>
      </c>
      <c r="AC58" s="49" t="s">
        <v>623</v>
      </c>
      <c r="AD58" s="49" t="s">
        <v>623</v>
      </c>
      <c r="AE58" s="49" t="s">
        <v>623</v>
      </c>
      <c r="AF58" s="49" t="s">
        <v>623</v>
      </c>
      <c r="AG58" s="49" t="s">
        <v>623</v>
      </c>
      <c r="AH58" s="49" t="s">
        <v>623</v>
      </c>
      <c r="AI58" s="49" t="s">
        <v>623</v>
      </c>
      <c r="AJ58" s="49" t="s">
        <v>623</v>
      </c>
      <c r="AK58" s="49" t="s">
        <v>623</v>
      </c>
      <c r="AL58" s="49" t="s">
        <v>623</v>
      </c>
      <c r="AM58" s="49" t="s">
        <v>623</v>
      </c>
      <c r="AN58" s="49" t="s">
        <v>623</v>
      </c>
      <c r="AO58" s="49" t="s">
        <v>623</v>
      </c>
    </row>
    <row r="59" spans="1:41">
      <c r="A59" s="48" t="s">
        <v>162</v>
      </c>
      <c r="B59" s="47">
        <v>1686</v>
      </c>
      <c r="C59" s="47">
        <v>2365</v>
      </c>
      <c r="D59" s="47">
        <v>2342</v>
      </c>
      <c r="E59" s="47">
        <v>2555</v>
      </c>
      <c r="F59" s="47">
        <v>2906</v>
      </c>
      <c r="G59" s="47">
        <v>2612</v>
      </c>
      <c r="H59" s="47">
        <v>2722</v>
      </c>
      <c r="I59" s="47">
        <v>2287</v>
      </c>
      <c r="J59" s="47">
        <v>2493</v>
      </c>
      <c r="K59" s="47">
        <v>2558</v>
      </c>
      <c r="L59" s="47">
        <v>2239</v>
      </c>
      <c r="M59" s="47">
        <v>2413</v>
      </c>
      <c r="N59" s="47">
        <v>2424</v>
      </c>
      <c r="O59" s="47">
        <v>2948</v>
      </c>
      <c r="P59" s="47">
        <v>2831</v>
      </c>
      <c r="Q59" s="47">
        <v>2758</v>
      </c>
      <c r="R59" s="47">
        <v>2649</v>
      </c>
      <c r="S59" s="47">
        <v>3075</v>
      </c>
      <c r="T59" s="47">
        <v>2811</v>
      </c>
      <c r="U59" s="47">
        <v>2498</v>
      </c>
      <c r="V59" s="47">
        <v>2504</v>
      </c>
      <c r="W59" s="47">
        <v>2281</v>
      </c>
      <c r="X59" s="47">
        <v>2483</v>
      </c>
      <c r="Y59" s="47">
        <v>2211</v>
      </c>
      <c r="Z59" s="47">
        <v>2490</v>
      </c>
      <c r="AA59" s="47">
        <v>2295</v>
      </c>
      <c r="AB59" s="47">
        <v>1878</v>
      </c>
      <c r="AC59" s="47">
        <v>2516</v>
      </c>
      <c r="AD59" s="47">
        <v>2310</v>
      </c>
      <c r="AE59" s="47">
        <v>2407</v>
      </c>
      <c r="AF59" s="47">
        <v>2472</v>
      </c>
      <c r="AG59" s="47">
        <v>2535</v>
      </c>
      <c r="AH59" s="47">
        <v>2494</v>
      </c>
      <c r="AI59" s="47">
        <v>2304</v>
      </c>
      <c r="AJ59" s="47">
        <v>2682</v>
      </c>
      <c r="AK59" s="47">
        <v>2703</v>
      </c>
      <c r="AL59" s="47">
        <v>2582</v>
      </c>
      <c r="AM59" s="47">
        <v>2489</v>
      </c>
      <c r="AN59" s="47">
        <v>2478</v>
      </c>
      <c r="AO59" s="47">
        <v>1501</v>
      </c>
    </row>
    <row r="60" spans="1:41">
      <c r="A60" s="48" t="s">
        <v>550</v>
      </c>
      <c r="B60" s="47">
        <v>4650</v>
      </c>
      <c r="C60" s="47">
        <v>4069</v>
      </c>
      <c r="D60" s="47">
        <v>3577</v>
      </c>
      <c r="E60" s="47">
        <v>3204</v>
      </c>
      <c r="F60" s="47">
        <v>3499</v>
      </c>
      <c r="G60" s="47">
        <v>3527</v>
      </c>
      <c r="H60" s="47">
        <v>3345</v>
      </c>
      <c r="I60" s="47">
        <v>3544</v>
      </c>
      <c r="J60" s="47">
        <v>4098</v>
      </c>
      <c r="K60" s="47">
        <v>3473</v>
      </c>
      <c r="L60" s="47">
        <v>3282</v>
      </c>
      <c r="M60" s="47">
        <v>4181</v>
      </c>
      <c r="N60" s="47">
        <v>5296</v>
      </c>
      <c r="O60" s="47">
        <v>4811</v>
      </c>
      <c r="P60" s="47">
        <v>4697</v>
      </c>
      <c r="Q60" s="47">
        <v>4438</v>
      </c>
      <c r="R60" s="47">
        <v>4185</v>
      </c>
      <c r="S60" s="47">
        <v>3904</v>
      </c>
      <c r="T60" s="47">
        <v>3585</v>
      </c>
      <c r="U60" s="47">
        <v>3670</v>
      </c>
      <c r="V60" s="47">
        <v>4149</v>
      </c>
      <c r="W60" s="47">
        <v>4434</v>
      </c>
      <c r="X60" s="47">
        <v>4123</v>
      </c>
      <c r="Y60" s="47">
        <v>3925</v>
      </c>
      <c r="Z60" s="47">
        <v>4040</v>
      </c>
      <c r="AA60" s="47">
        <v>3708</v>
      </c>
      <c r="AB60" s="47">
        <v>3555</v>
      </c>
      <c r="AC60" s="47">
        <v>5312</v>
      </c>
      <c r="AD60" s="47">
        <v>3046</v>
      </c>
      <c r="AE60" s="47">
        <v>3420</v>
      </c>
      <c r="AF60" s="47">
        <v>3362</v>
      </c>
      <c r="AG60" s="47">
        <v>3923</v>
      </c>
      <c r="AH60" s="47">
        <v>3461</v>
      </c>
      <c r="AI60" s="47">
        <v>3734</v>
      </c>
      <c r="AJ60" s="47">
        <v>3594</v>
      </c>
      <c r="AK60" s="47">
        <v>3220</v>
      </c>
      <c r="AL60" s="47">
        <v>3113</v>
      </c>
      <c r="AM60" s="47">
        <v>3407</v>
      </c>
      <c r="AN60" s="47">
        <v>3678</v>
      </c>
      <c r="AO60" s="47">
        <v>2103</v>
      </c>
    </row>
    <row r="61" spans="1:41">
      <c r="A61" s="48" t="s">
        <v>560</v>
      </c>
      <c r="B61" s="47">
        <v>4751</v>
      </c>
      <c r="C61" s="47">
        <v>4217</v>
      </c>
      <c r="D61" s="47">
        <v>4814</v>
      </c>
      <c r="E61" s="47">
        <v>4780</v>
      </c>
      <c r="F61" s="47">
        <v>5146</v>
      </c>
      <c r="G61" s="47">
        <v>4737</v>
      </c>
      <c r="H61" s="47">
        <v>4136</v>
      </c>
      <c r="I61" s="47">
        <v>4818</v>
      </c>
      <c r="J61" s="47">
        <v>4231</v>
      </c>
      <c r="K61" s="47">
        <v>5239</v>
      </c>
      <c r="L61" s="47">
        <v>4440</v>
      </c>
      <c r="M61" s="47">
        <v>2736</v>
      </c>
      <c r="N61" s="47">
        <v>5451</v>
      </c>
      <c r="O61" s="47">
        <v>7649</v>
      </c>
      <c r="P61" s="47">
        <v>5030</v>
      </c>
      <c r="Q61" s="47">
        <v>4850</v>
      </c>
      <c r="R61" s="47">
        <v>4743</v>
      </c>
      <c r="S61" s="47">
        <v>5058</v>
      </c>
      <c r="T61" s="47">
        <v>5290</v>
      </c>
      <c r="U61" s="47">
        <v>4158</v>
      </c>
      <c r="V61" s="47">
        <v>5800</v>
      </c>
      <c r="W61" s="47">
        <v>5426</v>
      </c>
      <c r="X61" s="47">
        <v>5338</v>
      </c>
      <c r="Y61" s="47">
        <v>5568</v>
      </c>
      <c r="Z61" s="47">
        <v>5497</v>
      </c>
      <c r="AA61" s="47">
        <v>5210</v>
      </c>
      <c r="AB61" s="47">
        <v>5371</v>
      </c>
      <c r="AC61" s="47">
        <v>15725</v>
      </c>
      <c r="AD61" s="47">
        <v>2854</v>
      </c>
      <c r="AE61" s="47">
        <v>5126</v>
      </c>
      <c r="AF61" s="47">
        <v>5296</v>
      </c>
      <c r="AG61" s="47">
        <v>5264</v>
      </c>
      <c r="AH61" s="47">
        <v>5048</v>
      </c>
      <c r="AI61" s="47">
        <v>4659</v>
      </c>
      <c r="AJ61" s="47">
        <v>5053</v>
      </c>
      <c r="AK61" s="47">
        <v>5244</v>
      </c>
      <c r="AL61" s="47">
        <v>3564</v>
      </c>
      <c r="AM61" s="47">
        <v>4692</v>
      </c>
      <c r="AN61" s="47">
        <v>4844</v>
      </c>
      <c r="AO61" s="47">
        <v>2493</v>
      </c>
    </row>
    <row r="62" spans="1:41">
      <c r="A62" s="48" t="s">
        <v>54</v>
      </c>
      <c r="B62" s="47">
        <v>2213</v>
      </c>
      <c r="C62" s="47">
        <v>2015</v>
      </c>
      <c r="D62" s="47">
        <v>2573</v>
      </c>
      <c r="E62" s="47">
        <v>2001</v>
      </c>
      <c r="F62" s="47">
        <v>2350</v>
      </c>
      <c r="G62" s="47">
        <v>3323</v>
      </c>
      <c r="H62" s="47">
        <v>2745</v>
      </c>
      <c r="I62" s="47">
        <v>1435</v>
      </c>
      <c r="J62" s="47">
        <v>1516</v>
      </c>
      <c r="K62" s="47">
        <v>2787</v>
      </c>
      <c r="L62" s="47">
        <v>3565</v>
      </c>
      <c r="M62" s="47">
        <v>3028</v>
      </c>
      <c r="N62" s="49">
        <v>672</v>
      </c>
      <c r="O62" s="47">
        <v>1029</v>
      </c>
      <c r="P62" s="47">
        <v>1375</v>
      </c>
      <c r="Q62" s="47">
        <v>2237</v>
      </c>
      <c r="R62" s="47">
        <v>2654</v>
      </c>
      <c r="S62" s="47">
        <v>3053</v>
      </c>
      <c r="T62" s="47">
        <v>2208</v>
      </c>
      <c r="U62" s="47">
        <v>1999</v>
      </c>
      <c r="V62" s="47">
        <v>1395</v>
      </c>
      <c r="W62" s="47">
        <v>1377</v>
      </c>
      <c r="X62" s="47">
        <v>2271</v>
      </c>
      <c r="Y62" s="47">
        <v>1836</v>
      </c>
      <c r="Z62" s="47">
        <v>2179</v>
      </c>
      <c r="AA62" s="47">
        <v>1675</v>
      </c>
      <c r="AB62" s="47">
        <v>1388</v>
      </c>
      <c r="AC62" s="47">
        <v>5533</v>
      </c>
      <c r="AD62" s="47">
        <v>1928</v>
      </c>
      <c r="AE62" s="47">
        <v>1553</v>
      </c>
      <c r="AF62" s="47">
        <v>1713</v>
      </c>
      <c r="AG62" s="47">
        <v>1675</v>
      </c>
      <c r="AH62" s="47">
        <v>1858</v>
      </c>
      <c r="AI62" s="47">
        <v>1950</v>
      </c>
      <c r="AJ62" s="47">
        <v>1489</v>
      </c>
      <c r="AK62" s="47">
        <v>1882</v>
      </c>
      <c r="AL62" s="47">
        <v>1839</v>
      </c>
      <c r="AM62" s="47">
        <v>2052</v>
      </c>
      <c r="AN62" s="47">
        <v>1934</v>
      </c>
      <c r="AO62" s="49">
        <v>954</v>
      </c>
    </row>
    <row r="63" spans="1:41">
      <c r="A63" s="48" t="s">
        <v>152</v>
      </c>
      <c r="B63" s="47">
        <v>4332</v>
      </c>
      <c r="C63" s="47">
        <v>4117</v>
      </c>
      <c r="D63" s="47">
        <v>4049</v>
      </c>
      <c r="E63" s="47">
        <v>3890</v>
      </c>
      <c r="F63" s="47">
        <v>3841</v>
      </c>
      <c r="G63" s="47">
        <v>3290</v>
      </c>
      <c r="H63" s="47">
        <v>3672</v>
      </c>
      <c r="I63" s="47">
        <v>3611</v>
      </c>
      <c r="J63" s="47">
        <v>3621</v>
      </c>
      <c r="K63" s="47">
        <v>3688</v>
      </c>
      <c r="L63" s="47">
        <v>3322</v>
      </c>
      <c r="M63" s="47">
        <v>3446</v>
      </c>
      <c r="N63" s="47">
        <v>3760</v>
      </c>
      <c r="O63" s="47">
        <v>3414</v>
      </c>
      <c r="P63" s="47">
        <v>3609</v>
      </c>
      <c r="Q63" s="47">
        <v>3538</v>
      </c>
      <c r="R63" s="47">
        <v>3626</v>
      </c>
      <c r="S63" s="47">
        <v>3776</v>
      </c>
      <c r="T63" s="47">
        <v>3342</v>
      </c>
      <c r="U63" s="47">
        <v>3244</v>
      </c>
      <c r="V63" s="47">
        <v>4160</v>
      </c>
      <c r="W63" s="47">
        <v>4414</v>
      </c>
      <c r="X63" s="47">
        <v>3338</v>
      </c>
      <c r="Y63" s="47">
        <v>3283</v>
      </c>
      <c r="Z63" s="47">
        <v>3469</v>
      </c>
      <c r="AA63" s="47">
        <v>3232</v>
      </c>
      <c r="AB63" s="47">
        <v>3011</v>
      </c>
      <c r="AC63" s="47">
        <v>4410</v>
      </c>
      <c r="AD63" s="47">
        <v>2944</v>
      </c>
      <c r="AE63" s="47">
        <v>2849</v>
      </c>
      <c r="AF63" s="47">
        <v>3210</v>
      </c>
      <c r="AG63" s="47">
        <v>3404</v>
      </c>
      <c r="AH63" s="47">
        <v>3485</v>
      </c>
      <c r="AI63" s="47">
        <v>3540</v>
      </c>
      <c r="AJ63" s="47">
        <v>3415</v>
      </c>
      <c r="AK63" s="47">
        <v>4044</v>
      </c>
      <c r="AL63" s="47">
        <v>3505</v>
      </c>
      <c r="AM63" s="47">
        <v>3855</v>
      </c>
      <c r="AN63" s="47">
        <v>3676</v>
      </c>
      <c r="AO63" s="47">
        <v>1936</v>
      </c>
    </row>
    <row r="64" spans="1:41">
      <c r="A64" s="48" t="s">
        <v>87</v>
      </c>
      <c r="B64" s="49" t="s">
        <v>623</v>
      </c>
      <c r="C64" s="49" t="s">
        <v>623</v>
      </c>
      <c r="D64" s="49" t="s">
        <v>623</v>
      </c>
      <c r="E64" s="49" t="s">
        <v>623</v>
      </c>
      <c r="F64" s="49" t="s">
        <v>623</v>
      </c>
      <c r="G64" s="49" t="s">
        <v>623</v>
      </c>
      <c r="H64" s="49" t="s">
        <v>623</v>
      </c>
      <c r="I64" s="49" t="s">
        <v>623</v>
      </c>
      <c r="J64" s="49" t="s">
        <v>623</v>
      </c>
      <c r="K64" s="49" t="s">
        <v>623</v>
      </c>
      <c r="L64" s="49" t="s">
        <v>623</v>
      </c>
      <c r="M64" s="49" t="s">
        <v>623</v>
      </c>
      <c r="N64" s="49" t="s">
        <v>623</v>
      </c>
      <c r="O64" s="49" t="s">
        <v>623</v>
      </c>
      <c r="P64" s="49" t="s">
        <v>623</v>
      </c>
      <c r="Q64" s="49" t="s">
        <v>623</v>
      </c>
      <c r="R64" s="49" t="s">
        <v>623</v>
      </c>
      <c r="S64" s="49" t="s">
        <v>623</v>
      </c>
      <c r="T64" s="49" t="s">
        <v>623</v>
      </c>
      <c r="U64" s="49" t="s">
        <v>623</v>
      </c>
      <c r="V64" s="49" t="s">
        <v>623</v>
      </c>
      <c r="W64" s="49" t="s">
        <v>623</v>
      </c>
      <c r="X64" s="49" t="s">
        <v>623</v>
      </c>
      <c r="Y64" s="49" t="s">
        <v>623</v>
      </c>
      <c r="Z64" s="49" t="s">
        <v>623</v>
      </c>
      <c r="AA64" s="49" t="s">
        <v>623</v>
      </c>
      <c r="AB64" s="49" t="s">
        <v>623</v>
      </c>
      <c r="AC64" s="49" t="s">
        <v>623</v>
      </c>
      <c r="AD64" s="49" t="s">
        <v>623</v>
      </c>
      <c r="AE64" s="49" t="s">
        <v>623</v>
      </c>
      <c r="AF64" s="49" t="s">
        <v>623</v>
      </c>
      <c r="AG64" s="49" t="s">
        <v>623</v>
      </c>
      <c r="AH64" s="49" t="s">
        <v>623</v>
      </c>
      <c r="AI64" s="49" t="s">
        <v>623</v>
      </c>
      <c r="AJ64" s="49" t="s">
        <v>623</v>
      </c>
      <c r="AK64" s="49" t="s">
        <v>623</v>
      </c>
      <c r="AL64" s="49" t="s">
        <v>623</v>
      </c>
      <c r="AM64" s="49" t="s">
        <v>623</v>
      </c>
      <c r="AN64" s="49" t="s">
        <v>623</v>
      </c>
      <c r="AO64" s="49" t="s">
        <v>623</v>
      </c>
    </row>
    <row r="65" spans="1:41">
      <c r="A65" s="48" t="s">
        <v>81</v>
      </c>
      <c r="B65" s="47">
        <v>2299</v>
      </c>
      <c r="C65" s="47">
        <v>2408</v>
      </c>
      <c r="D65" s="47">
        <v>2399</v>
      </c>
      <c r="E65" s="47">
        <v>2307</v>
      </c>
      <c r="F65" s="47">
        <v>2316</v>
      </c>
      <c r="G65" s="47">
        <v>2357</v>
      </c>
      <c r="H65" s="47">
        <v>2372</v>
      </c>
      <c r="I65" s="47">
        <v>2322</v>
      </c>
      <c r="J65" s="47">
        <v>2312</v>
      </c>
      <c r="K65" s="47">
        <v>2163</v>
      </c>
      <c r="L65" s="47">
        <v>2119</v>
      </c>
      <c r="M65" s="47">
        <v>1991</v>
      </c>
      <c r="N65" s="47">
        <v>1856</v>
      </c>
      <c r="O65" s="47">
        <v>2117</v>
      </c>
      <c r="P65" s="47">
        <v>2060</v>
      </c>
      <c r="Q65" s="47">
        <v>2110</v>
      </c>
      <c r="R65" s="47">
        <v>2046</v>
      </c>
      <c r="S65" s="47">
        <v>2153</v>
      </c>
      <c r="T65" s="47">
        <v>1930</v>
      </c>
      <c r="U65" s="47">
        <v>2000</v>
      </c>
      <c r="V65" s="47">
        <v>1930</v>
      </c>
      <c r="W65" s="47">
        <v>1965</v>
      </c>
      <c r="X65" s="47">
        <v>2111</v>
      </c>
      <c r="Y65" s="47">
        <v>1935</v>
      </c>
      <c r="Z65" s="47">
        <v>1856</v>
      </c>
      <c r="AA65" s="47">
        <v>1795</v>
      </c>
      <c r="AB65" s="47">
        <v>1917</v>
      </c>
      <c r="AC65" s="47">
        <v>3340</v>
      </c>
      <c r="AD65" s="47">
        <v>1492</v>
      </c>
      <c r="AE65" s="47">
        <v>1751</v>
      </c>
      <c r="AF65" s="47">
        <v>1813</v>
      </c>
      <c r="AG65" s="47">
        <v>1787</v>
      </c>
      <c r="AH65" s="47">
        <v>1885</v>
      </c>
      <c r="AI65" s="47">
        <v>1904</v>
      </c>
      <c r="AJ65" s="47">
        <v>1731</v>
      </c>
      <c r="AK65" s="47">
        <v>1830</v>
      </c>
      <c r="AL65" s="47">
        <v>1843</v>
      </c>
      <c r="AM65" s="47">
        <v>1794</v>
      </c>
      <c r="AN65" s="47">
        <v>1769</v>
      </c>
      <c r="AO65" s="49">
        <v>983</v>
      </c>
    </row>
    <row r="66" spans="1:41">
      <c r="A66" s="48" t="s">
        <v>307</v>
      </c>
      <c r="B66" s="47">
        <v>3761</v>
      </c>
      <c r="C66" s="47">
        <v>2749</v>
      </c>
      <c r="D66" s="47">
        <v>2666</v>
      </c>
      <c r="E66" s="47">
        <v>2610</v>
      </c>
      <c r="F66" s="47">
        <v>2748</v>
      </c>
      <c r="G66" s="47">
        <v>2154</v>
      </c>
      <c r="H66" s="47">
        <v>2252</v>
      </c>
      <c r="I66" s="47">
        <v>2287</v>
      </c>
      <c r="J66" s="47">
        <v>2431</v>
      </c>
      <c r="K66" s="47">
        <v>2411</v>
      </c>
      <c r="L66" s="47">
        <v>2360</v>
      </c>
      <c r="M66" s="47">
        <v>2388</v>
      </c>
      <c r="N66" s="47">
        <v>2541</v>
      </c>
      <c r="O66" s="47">
        <v>2219</v>
      </c>
      <c r="P66" s="47">
        <v>1912</v>
      </c>
      <c r="Q66" s="47">
        <v>1930</v>
      </c>
      <c r="R66" s="47">
        <v>1974</v>
      </c>
      <c r="S66" s="47">
        <v>2011</v>
      </c>
      <c r="T66" s="47">
        <v>1895</v>
      </c>
      <c r="U66" s="47">
        <v>1892</v>
      </c>
      <c r="V66" s="47">
        <v>1903</v>
      </c>
      <c r="W66" s="47">
        <v>1888</v>
      </c>
      <c r="X66" s="47">
        <v>1982</v>
      </c>
      <c r="Y66" s="47">
        <v>2010</v>
      </c>
      <c r="Z66" s="47">
        <v>2037</v>
      </c>
      <c r="AA66" s="47">
        <v>2016</v>
      </c>
      <c r="AB66" s="47">
        <v>1715</v>
      </c>
      <c r="AC66" s="47">
        <v>2835</v>
      </c>
      <c r="AD66" s="47">
        <v>1601</v>
      </c>
      <c r="AE66" s="47">
        <v>1663</v>
      </c>
      <c r="AF66" s="47">
        <v>1704</v>
      </c>
      <c r="AG66" s="47">
        <v>1766</v>
      </c>
      <c r="AH66" s="47">
        <v>1789</v>
      </c>
      <c r="AI66" s="47">
        <v>1784</v>
      </c>
      <c r="AJ66" s="47">
        <v>1810</v>
      </c>
      <c r="AK66" s="47">
        <v>1975</v>
      </c>
      <c r="AL66" s="47">
        <v>1983</v>
      </c>
      <c r="AM66" s="47">
        <v>2017</v>
      </c>
      <c r="AN66" s="47">
        <v>2024</v>
      </c>
      <c r="AO66" s="47">
        <v>1144</v>
      </c>
    </row>
    <row r="67" spans="1:41">
      <c r="A67" s="48" t="s">
        <v>124</v>
      </c>
      <c r="B67" s="49" t="s">
        <v>623</v>
      </c>
      <c r="C67" s="49" t="s">
        <v>623</v>
      </c>
      <c r="D67" s="49" t="s">
        <v>623</v>
      </c>
      <c r="E67" s="49" t="s">
        <v>623</v>
      </c>
      <c r="F67" s="49" t="s">
        <v>623</v>
      </c>
      <c r="G67" s="49" t="s">
        <v>623</v>
      </c>
      <c r="H67" s="49" t="s">
        <v>623</v>
      </c>
      <c r="I67" s="49" t="s">
        <v>623</v>
      </c>
      <c r="J67" s="49" t="s">
        <v>623</v>
      </c>
      <c r="K67" s="49" t="s">
        <v>623</v>
      </c>
      <c r="L67" s="49" t="s">
        <v>623</v>
      </c>
      <c r="M67" s="49" t="s">
        <v>623</v>
      </c>
      <c r="N67" s="49" t="s">
        <v>623</v>
      </c>
      <c r="O67" s="49" t="s">
        <v>623</v>
      </c>
      <c r="P67" s="49" t="s">
        <v>623</v>
      </c>
      <c r="Q67" s="49" t="s">
        <v>623</v>
      </c>
      <c r="R67" s="49" t="s">
        <v>623</v>
      </c>
      <c r="S67" s="49" t="s">
        <v>623</v>
      </c>
      <c r="T67" s="49" t="s">
        <v>623</v>
      </c>
      <c r="U67" s="49" t="s">
        <v>623</v>
      </c>
      <c r="V67" s="49" t="s">
        <v>623</v>
      </c>
      <c r="W67" s="49" t="s">
        <v>623</v>
      </c>
      <c r="X67" s="49" t="s">
        <v>623</v>
      </c>
      <c r="Y67" s="49" t="s">
        <v>623</v>
      </c>
      <c r="Z67" s="49" t="s">
        <v>623</v>
      </c>
      <c r="AA67" s="49" t="s">
        <v>623</v>
      </c>
      <c r="AB67" s="49" t="s">
        <v>623</v>
      </c>
      <c r="AC67" s="49" t="s">
        <v>623</v>
      </c>
      <c r="AD67" s="49" t="s">
        <v>623</v>
      </c>
      <c r="AE67" s="49" t="s">
        <v>623</v>
      </c>
      <c r="AF67" s="49" t="s">
        <v>623</v>
      </c>
      <c r="AG67" s="49" t="s">
        <v>623</v>
      </c>
      <c r="AH67" s="49" t="s">
        <v>623</v>
      </c>
      <c r="AI67" s="49" t="s">
        <v>623</v>
      </c>
      <c r="AJ67" s="49" t="s">
        <v>623</v>
      </c>
      <c r="AK67" s="49" t="s">
        <v>623</v>
      </c>
      <c r="AL67" s="49" t="s">
        <v>623</v>
      </c>
      <c r="AM67" s="49" t="s">
        <v>623</v>
      </c>
      <c r="AN67" s="49" t="s">
        <v>623</v>
      </c>
      <c r="AO67" s="49" t="s">
        <v>623</v>
      </c>
    </row>
    <row r="68" spans="1:41">
      <c r="A68" s="48" t="s">
        <v>117</v>
      </c>
      <c r="B68" s="47">
        <v>1816</v>
      </c>
      <c r="C68" s="47">
        <v>1906</v>
      </c>
      <c r="D68" s="47">
        <v>1776</v>
      </c>
      <c r="E68" s="47">
        <v>1774</v>
      </c>
      <c r="F68" s="47">
        <v>1823</v>
      </c>
      <c r="G68" s="47">
        <v>1822</v>
      </c>
      <c r="H68" s="47">
        <v>1767</v>
      </c>
      <c r="I68" s="47">
        <v>1703</v>
      </c>
      <c r="J68" s="47">
        <v>1707</v>
      </c>
      <c r="K68" s="47">
        <v>1811</v>
      </c>
      <c r="L68" s="47">
        <v>1548</v>
      </c>
      <c r="M68" s="47">
        <v>1646</v>
      </c>
      <c r="N68" s="47">
        <v>2950</v>
      </c>
      <c r="O68" s="47">
        <v>1875</v>
      </c>
      <c r="P68" s="47">
        <v>1763</v>
      </c>
      <c r="Q68" s="47">
        <v>1792</v>
      </c>
      <c r="R68" s="47">
        <v>1908</v>
      </c>
      <c r="S68" s="47">
        <v>1849</v>
      </c>
      <c r="T68" s="47">
        <v>1737</v>
      </c>
      <c r="U68" s="47">
        <v>1827</v>
      </c>
      <c r="V68" s="47">
        <v>1812</v>
      </c>
      <c r="W68" s="47">
        <v>1727</v>
      </c>
      <c r="X68" s="47">
        <v>1836</v>
      </c>
      <c r="Y68" s="47">
        <v>1850</v>
      </c>
      <c r="Z68" s="47">
        <v>1744</v>
      </c>
      <c r="AA68" s="47">
        <v>1785</v>
      </c>
      <c r="AB68" s="47">
        <v>1541</v>
      </c>
      <c r="AC68" s="47">
        <v>4113</v>
      </c>
      <c r="AD68" s="47">
        <v>1042</v>
      </c>
      <c r="AE68" s="47">
        <v>1294</v>
      </c>
      <c r="AF68" s="47">
        <v>1568</v>
      </c>
      <c r="AG68" s="47">
        <v>1590</v>
      </c>
      <c r="AH68" s="47">
        <v>1671</v>
      </c>
      <c r="AI68" s="47">
        <v>1567</v>
      </c>
      <c r="AJ68" s="47">
        <v>1519</v>
      </c>
      <c r="AK68" s="47">
        <v>1390</v>
      </c>
      <c r="AL68" s="47">
        <v>1469</v>
      </c>
      <c r="AM68" s="47">
        <v>1510</v>
      </c>
      <c r="AN68" s="47">
        <v>1450</v>
      </c>
      <c r="AO68" s="49">
        <v>684</v>
      </c>
    </row>
    <row r="69" spans="1:41">
      <c r="A69" s="48" t="s">
        <v>519</v>
      </c>
      <c r="B69" s="47">
        <v>2378</v>
      </c>
      <c r="C69" s="47">
        <v>2160</v>
      </c>
      <c r="D69" s="47">
        <v>2266</v>
      </c>
      <c r="E69" s="47">
        <v>2070</v>
      </c>
      <c r="F69" s="47">
        <v>2114</v>
      </c>
      <c r="G69" s="47">
        <v>1990</v>
      </c>
      <c r="H69" s="47">
        <v>1968</v>
      </c>
      <c r="I69" s="47">
        <v>2214</v>
      </c>
      <c r="J69" s="47">
        <v>2360</v>
      </c>
      <c r="K69" s="47">
        <v>2467</v>
      </c>
      <c r="L69" s="47">
        <v>2182</v>
      </c>
      <c r="M69" s="47">
        <v>2290</v>
      </c>
      <c r="N69" s="47">
        <v>2786</v>
      </c>
      <c r="O69" s="47">
        <v>2359</v>
      </c>
      <c r="P69" s="47">
        <v>2239</v>
      </c>
      <c r="Q69" s="47">
        <v>2307</v>
      </c>
      <c r="R69" s="47">
        <v>2446</v>
      </c>
      <c r="S69" s="47">
        <v>2458</v>
      </c>
      <c r="T69" s="47">
        <v>2450</v>
      </c>
      <c r="U69" s="47">
        <v>2489</v>
      </c>
      <c r="V69" s="47">
        <v>2464</v>
      </c>
      <c r="W69" s="47">
        <v>2497</v>
      </c>
      <c r="X69" s="47">
        <v>2468</v>
      </c>
      <c r="Y69" s="47">
        <v>2407</v>
      </c>
      <c r="Z69" s="47">
        <v>2437</v>
      </c>
      <c r="AA69" s="47">
        <v>2390</v>
      </c>
      <c r="AB69" s="47">
        <v>2239</v>
      </c>
      <c r="AC69" s="47">
        <v>2773</v>
      </c>
      <c r="AD69" s="47">
        <v>2314</v>
      </c>
      <c r="AE69" s="47">
        <v>2295</v>
      </c>
      <c r="AF69" s="47">
        <v>2240</v>
      </c>
      <c r="AG69" s="47">
        <v>2186</v>
      </c>
      <c r="AH69" s="47">
        <v>2206</v>
      </c>
      <c r="AI69" s="47">
        <v>2252</v>
      </c>
      <c r="AJ69" s="47">
        <v>2178</v>
      </c>
      <c r="AK69" s="47">
        <v>2261</v>
      </c>
      <c r="AL69" s="47">
        <v>2175</v>
      </c>
      <c r="AM69" s="47">
        <v>2191</v>
      </c>
      <c r="AN69" s="47">
        <v>2251</v>
      </c>
      <c r="AO69" s="47">
        <v>1488</v>
      </c>
    </row>
    <row r="70" spans="1:41">
      <c r="A70" s="48" t="s">
        <v>642</v>
      </c>
      <c r="B70" s="47">
        <v>2059</v>
      </c>
      <c r="C70" s="47">
        <v>1694</v>
      </c>
      <c r="D70" s="47">
        <v>2726</v>
      </c>
      <c r="E70" s="47">
        <v>2933</v>
      </c>
      <c r="F70" s="47">
        <v>3240</v>
      </c>
      <c r="G70" s="47">
        <v>2818</v>
      </c>
      <c r="H70" s="47">
        <v>2602</v>
      </c>
      <c r="I70" s="47">
        <v>2651</v>
      </c>
      <c r="J70" s="47">
        <v>2341</v>
      </c>
      <c r="K70" s="47">
        <v>2995</v>
      </c>
      <c r="L70" s="47">
        <v>2820</v>
      </c>
      <c r="M70" s="47">
        <v>2968</v>
      </c>
      <c r="N70" s="47">
        <v>2997</v>
      </c>
      <c r="O70" s="47">
        <v>2518</v>
      </c>
      <c r="P70" s="47">
        <v>2022</v>
      </c>
      <c r="Q70" s="47">
        <v>2660</v>
      </c>
      <c r="R70" s="47">
        <v>2825</v>
      </c>
      <c r="S70" s="47">
        <v>2626</v>
      </c>
      <c r="T70" s="47">
        <v>2261</v>
      </c>
      <c r="U70" s="47">
        <v>2391</v>
      </c>
      <c r="V70" s="47">
        <v>2302</v>
      </c>
      <c r="W70" s="47">
        <v>2182</v>
      </c>
      <c r="X70" s="47">
        <v>2551</v>
      </c>
      <c r="Y70" s="47">
        <v>2519</v>
      </c>
      <c r="Z70" s="47">
        <v>2571</v>
      </c>
      <c r="AA70" s="47">
        <v>2508</v>
      </c>
      <c r="AB70" s="47">
        <v>2412</v>
      </c>
      <c r="AC70" s="47">
        <v>4269</v>
      </c>
      <c r="AD70" s="47">
        <v>2437</v>
      </c>
      <c r="AE70" s="47">
        <v>2628</v>
      </c>
      <c r="AF70" s="47">
        <v>2660</v>
      </c>
      <c r="AG70" s="47">
        <v>2827</v>
      </c>
      <c r="AH70" s="47">
        <v>2816</v>
      </c>
      <c r="AI70" s="47">
        <v>2919</v>
      </c>
      <c r="AJ70" s="47">
        <v>2673</v>
      </c>
      <c r="AK70" s="47">
        <v>2589</v>
      </c>
      <c r="AL70" s="47">
        <v>2351</v>
      </c>
      <c r="AM70" s="47">
        <v>2468</v>
      </c>
      <c r="AN70" s="47">
        <v>2406</v>
      </c>
      <c r="AO70" s="47">
        <v>1265</v>
      </c>
    </row>
    <row r="71" spans="1:41">
      <c r="A71" s="48" t="s">
        <v>192</v>
      </c>
      <c r="B71" s="47">
        <v>3908</v>
      </c>
      <c r="C71" s="47">
        <v>3893</v>
      </c>
      <c r="D71" s="47">
        <v>4015</v>
      </c>
      <c r="E71" s="47">
        <v>4366</v>
      </c>
      <c r="F71" s="47">
        <v>4293</v>
      </c>
      <c r="G71" s="47">
        <v>4461</v>
      </c>
      <c r="H71" s="47">
        <v>4470</v>
      </c>
      <c r="I71" s="47">
        <v>4632</v>
      </c>
      <c r="J71" s="47">
        <v>4412</v>
      </c>
      <c r="K71" s="47">
        <v>4629</v>
      </c>
      <c r="L71" s="47">
        <v>5074</v>
      </c>
      <c r="M71" s="47">
        <v>4615</v>
      </c>
      <c r="N71" s="47">
        <v>4993</v>
      </c>
      <c r="O71" s="47">
        <v>5233</v>
      </c>
      <c r="P71" s="47">
        <v>5024</v>
      </c>
      <c r="Q71" s="47">
        <v>5155</v>
      </c>
      <c r="R71" s="47">
        <v>5386</v>
      </c>
      <c r="S71" s="47">
        <v>5487</v>
      </c>
      <c r="T71" s="47">
        <v>5343</v>
      </c>
      <c r="U71" s="47">
        <v>4949</v>
      </c>
      <c r="V71" s="47">
        <v>4701</v>
      </c>
      <c r="W71" s="47">
        <v>4454</v>
      </c>
      <c r="X71" s="47">
        <v>5056</v>
      </c>
      <c r="Y71" s="47">
        <v>4847</v>
      </c>
      <c r="Z71" s="47">
        <v>4509</v>
      </c>
      <c r="AA71" s="47">
        <v>4327</v>
      </c>
      <c r="AB71" s="47">
        <v>4042</v>
      </c>
      <c r="AC71" s="47">
        <v>8360</v>
      </c>
      <c r="AD71" s="47">
        <v>4281</v>
      </c>
      <c r="AE71" s="47">
        <v>3976</v>
      </c>
      <c r="AF71" s="47">
        <v>5579</v>
      </c>
      <c r="AG71" s="47">
        <v>4795</v>
      </c>
      <c r="AH71" s="47">
        <v>5087</v>
      </c>
      <c r="AI71" s="47">
        <v>5083</v>
      </c>
      <c r="AJ71" s="47">
        <v>5573</v>
      </c>
      <c r="AK71" s="47">
        <v>5237</v>
      </c>
      <c r="AL71" s="47">
        <v>5001</v>
      </c>
      <c r="AM71" s="47">
        <v>4449</v>
      </c>
      <c r="AN71" s="47">
        <v>4189</v>
      </c>
      <c r="AO71" s="47">
        <v>2061</v>
      </c>
    </row>
    <row r="72" spans="1:41">
      <c r="A72" s="48" t="s">
        <v>125</v>
      </c>
      <c r="B72" s="47">
        <v>7212</v>
      </c>
      <c r="C72" s="47">
        <v>3742</v>
      </c>
      <c r="D72" s="47">
        <v>3602</v>
      </c>
      <c r="E72" s="47">
        <v>2571</v>
      </c>
      <c r="F72" s="47">
        <v>3229</v>
      </c>
      <c r="G72" s="47">
        <v>3053</v>
      </c>
      <c r="H72" s="47">
        <v>3139</v>
      </c>
      <c r="I72" s="47">
        <v>4432</v>
      </c>
      <c r="J72" s="47">
        <v>4427</v>
      </c>
      <c r="K72" s="47">
        <v>4041</v>
      </c>
      <c r="L72" s="47">
        <v>3638</v>
      </c>
      <c r="M72" s="47">
        <v>4452</v>
      </c>
      <c r="N72" s="47">
        <v>5222</v>
      </c>
      <c r="O72" s="47">
        <v>4908</v>
      </c>
      <c r="P72" s="47">
        <v>5006</v>
      </c>
      <c r="Q72" s="47">
        <v>4755</v>
      </c>
      <c r="R72" s="47">
        <v>5274</v>
      </c>
      <c r="S72" s="47">
        <v>5147</v>
      </c>
      <c r="T72" s="47">
        <v>5222</v>
      </c>
      <c r="U72" s="47">
        <v>5013</v>
      </c>
      <c r="V72" s="47">
        <v>5163</v>
      </c>
      <c r="W72" s="47">
        <v>5550</v>
      </c>
      <c r="X72" s="47">
        <v>6338</v>
      </c>
      <c r="Y72" s="47">
        <v>5528</v>
      </c>
      <c r="Z72" s="47">
        <v>5606</v>
      </c>
      <c r="AA72" s="47">
        <v>5165</v>
      </c>
      <c r="AB72" s="47">
        <v>4549</v>
      </c>
      <c r="AC72" s="47">
        <v>7065</v>
      </c>
      <c r="AD72" s="47">
        <v>4803</v>
      </c>
      <c r="AE72" s="47">
        <v>4127</v>
      </c>
      <c r="AF72" s="47">
        <v>5077</v>
      </c>
      <c r="AG72" s="47">
        <v>5994</v>
      </c>
      <c r="AH72" s="47">
        <v>6856</v>
      </c>
      <c r="AI72" s="47">
        <v>6842</v>
      </c>
      <c r="AJ72" s="47">
        <v>5881</v>
      </c>
      <c r="AK72" s="47">
        <v>6652</v>
      </c>
      <c r="AL72" s="47">
        <v>7289</v>
      </c>
      <c r="AM72" s="47">
        <v>7881</v>
      </c>
      <c r="AN72" s="47">
        <v>7137</v>
      </c>
      <c r="AO72" s="47">
        <v>4092</v>
      </c>
    </row>
    <row r="73" spans="1:41">
      <c r="A73" s="48" t="s">
        <v>103</v>
      </c>
      <c r="B73" s="47">
        <v>2000</v>
      </c>
      <c r="C73" s="47">
        <v>1837</v>
      </c>
      <c r="D73" s="47">
        <v>1812</v>
      </c>
      <c r="E73" s="47">
        <v>1916</v>
      </c>
      <c r="F73" s="47">
        <v>2123</v>
      </c>
      <c r="G73" s="47">
        <v>1891</v>
      </c>
      <c r="H73" s="47">
        <v>1772</v>
      </c>
      <c r="I73" s="47">
        <v>1805</v>
      </c>
      <c r="J73" s="47">
        <v>1671</v>
      </c>
      <c r="K73" s="47">
        <v>1614</v>
      </c>
      <c r="L73" s="47">
        <v>1794</v>
      </c>
      <c r="M73" s="47">
        <v>1539</v>
      </c>
      <c r="N73" s="47">
        <v>1520</v>
      </c>
      <c r="O73" s="47">
        <v>1440</v>
      </c>
      <c r="P73" s="47">
        <v>1497</v>
      </c>
      <c r="Q73" s="47">
        <v>1335</v>
      </c>
      <c r="R73" s="47">
        <v>1443</v>
      </c>
      <c r="S73" s="47">
        <v>1423</v>
      </c>
      <c r="T73" s="47">
        <v>1375</v>
      </c>
      <c r="U73" s="47">
        <v>1463</v>
      </c>
      <c r="V73" s="47">
        <v>1366</v>
      </c>
      <c r="W73" s="47">
        <v>1246</v>
      </c>
      <c r="X73" s="47">
        <v>1117</v>
      </c>
      <c r="Y73" s="47">
        <v>1121</v>
      </c>
      <c r="Z73" s="47">
        <v>1234</v>
      </c>
      <c r="AA73" s="47">
        <v>1248</v>
      </c>
      <c r="AB73" s="47">
        <v>1506</v>
      </c>
      <c r="AC73" s="47">
        <v>2207</v>
      </c>
      <c r="AD73" s="47">
        <v>1320</v>
      </c>
      <c r="AE73" s="47">
        <v>1017</v>
      </c>
      <c r="AF73" s="47">
        <v>1170</v>
      </c>
      <c r="AG73" s="47">
        <v>1444</v>
      </c>
      <c r="AH73" s="47">
        <v>1279</v>
      </c>
      <c r="AI73" s="47">
        <v>1142</v>
      </c>
      <c r="AJ73" s="47">
        <v>1223</v>
      </c>
      <c r="AK73" s="47">
        <v>1258</v>
      </c>
      <c r="AL73" s="49">
        <v>850</v>
      </c>
      <c r="AM73" s="49">
        <v>987</v>
      </c>
      <c r="AN73" s="47">
        <v>1267</v>
      </c>
      <c r="AO73" s="49">
        <v>766</v>
      </c>
    </row>
    <row r="74" spans="1:41">
      <c r="A74" s="48" t="s">
        <v>214</v>
      </c>
      <c r="B74" s="49">
        <v>617</v>
      </c>
      <c r="C74" s="49">
        <v>730</v>
      </c>
      <c r="D74" s="49">
        <v>704</v>
      </c>
      <c r="E74" s="49">
        <v>705</v>
      </c>
      <c r="F74" s="49">
        <v>699</v>
      </c>
      <c r="G74" s="49">
        <v>887</v>
      </c>
      <c r="H74" s="49">
        <v>736</v>
      </c>
      <c r="I74" s="49">
        <v>717</v>
      </c>
      <c r="J74" s="47">
        <v>1064</v>
      </c>
      <c r="K74" s="49">
        <v>838</v>
      </c>
      <c r="L74" s="47">
        <v>1027</v>
      </c>
      <c r="M74" s="49">
        <v>961</v>
      </c>
      <c r="N74" s="49">
        <v>886</v>
      </c>
      <c r="O74" s="49">
        <v>961</v>
      </c>
      <c r="P74" s="47">
        <v>1050</v>
      </c>
      <c r="Q74" s="49">
        <v>984</v>
      </c>
      <c r="R74" s="49">
        <v>967</v>
      </c>
      <c r="S74" s="47">
        <v>1010</v>
      </c>
      <c r="T74" s="49">
        <v>882</v>
      </c>
      <c r="U74" s="49">
        <v>898</v>
      </c>
      <c r="V74" s="49">
        <v>766</v>
      </c>
      <c r="W74" s="49">
        <v>802</v>
      </c>
      <c r="X74" s="47">
        <v>1063</v>
      </c>
      <c r="Y74" s="47">
        <v>1092</v>
      </c>
      <c r="Z74" s="47">
        <v>1048</v>
      </c>
      <c r="AA74" s="49">
        <v>893</v>
      </c>
      <c r="AB74" s="47">
        <v>1043</v>
      </c>
      <c r="AC74" s="47">
        <v>1208</v>
      </c>
      <c r="AD74" s="49">
        <v>759</v>
      </c>
      <c r="AE74" s="49">
        <v>858</v>
      </c>
      <c r="AF74" s="49">
        <v>894</v>
      </c>
      <c r="AG74" s="49">
        <v>912</v>
      </c>
      <c r="AH74" s="47">
        <v>1063</v>
      </c>
      <c r="AI74" s="49">
        <v>985</v>
      </c>
      <c r="AJ74" s="47">
        <v>1049</v>
      </c>
      <c r="AK74" s="49">
        <v>939</v>
      </c>
      <c r="AL74" s="49">
        <v>663</v>
      </c>
      <c r="AM74" s="49">
        <v>664</v>
      </c>
      <c r="AN74" s="49">
        <v>690</v>
      </c>
      <c r="AO74" s="49">
        <v>504</v>
      </c>
    </row>
    <row r="75" spans="1:41">
      <c r="A75" s="48" t="s">
        <v>65</v>
      </c>
      <c r="B75" s="49">
        <v>90</v>
      </c>
      <c r="C75" s="49" t="s">
        <v>623</v>
      </c>
      <c r="D75" s="49" t="s">
        <v>623</v>
      </c>
      <c r="E75" s="49" t="s">
        <v>623</v>
      </c>
      <c r="F75" s="49" t="s">
        <v>623</v>
      </c>
      <c r="G75" s="49" t="s">
        <v>623</v>
      </c>
      <c r="H75" s="49" t="s">
        <v>623</v>
      </c>
      <c r="I75" s="49" t="s">
        <v>623</v>
      </c>
      <c r="J75" s="49" t="s">
        <v>623</v>
      </c>
      <c r="K75" s="49" t="s">
        <v>623</v>
      </c>
      <c r="L75" s="49" t="s">
        <v>623</v>
      </c>
      <c r="M75" s="49" t="s">
        <v>623</v>
      </c>
      <c r="N75" s="49" t="s">
        <v>623</v>
      </c>
      <c r="O75" s="49" t="s">
        <v>623</v>
      </c>
      <c r="P75" s="49" t="s">
        <v>623</v>
      </c>
      <c r="Q75" s="49" t="s">
        <v>623</v>
      </c>
      <c r="R75" s="49" t="s">
        <v>623</v>
      </c>
      <c r="S75" s="49" t="s">
        <v>623</v>
      </c>
      <c r="T75" s="49" t="s">
        <v>623</v>
      </c>
      <c r="U75" s="49" t="s">
        <v>623</v>
      </c>
      <c r="V75" s="49" t="s">
        <v>623</v>
      </c>
      <c r="W75" s="49" t="s">
        <v>623</v>
      </c>
      <c r="X75" s="49" t="s">
        <v>623</v>
      </c>
      <c r="Y75" s="49" t="s">
        <v>623</v>
      </c>
      <c r="Z75" s="49" t="s">
        <v>623</v>
      </c>
      <c r="AA75" s="49" t="s">
        <v>623</v>
      </c>
      <c r="AB75" s="49" t="s">
        <v>623</v>
      </c>
      <c r="AC75" s="49" t="s">
        <v>623</v>
      </c>
      <c r="AD75" s="49" t="s">
        <v>623</v>
      </c>
      <c r="AE75" s="49" t="s">
        <v>623</v>
      </c>
      <c r="AF75" s="49" t="s">
        <v>623</v>
      </c>
      <c r="AG75" s="49" t="s">
        <v>623</v>
      </c>
      <c r="AH75" s="49" t="s">
        <v>623</v>
      </c>
      <c r="AI75" s="49" t="s">
        <v>623</v>
      </c>
      <c r="AJ75" s="49" t="s">
        <v>623</v>
      </c>
      <c r="AK75" s="49" t="s">
        <v>623</v>
      </c>
      <c r="AL75" s="49" t="s">
        <v>623</v>
      </c>
      <c r="AM75" s="49" t="s">
        <v>623</v>
      </c>
      <c r="AN75" s="49" t="s">
        <v>623</v>
      </c>
      <c r="AO75" s="49" t="s">
        <v>623</v>
      </c>
    </row>
    <row r="76" spans="1:41">
      <c r="A76" s="48" t="s">
        <v>167</v>
      </c>
      <c r="B76" s="47">
        <v>5210</v>
      </c>
      <c r="C76" s="47">
        <v>5242</v>
      </c>
      <c r="D76" s="47">
        <v>4815</v>
      </c>
      <c r="E76" s="47">
        <v>3878</v>
      </c>
      <c r="F76" s="47">
        <v>3829</v>
      </c>
      <c r="G76" s="47">
        <v>4135</v>
      </c>
      <c r="H76" s="47">
        <v>4097</v>
      </c>
      <c r="I76" s="47">
        <v>3937</v>
      </c>
      <c r="J76" s="47">
        <v>4076</v>
      </c>
      <c r="K76" s="47">
        <v>4076</v>
      </c>
      <c r="L76" s="47">
        <v>4101</v>
      </c>
      <c r="M76" s="47">
        <v>4046</v>
      </c>
      <c r="N76" s="47">
        <v>4311</v>
      </c>
      <c r="O76" s="47">
        <v>4597</v>
      </c>
      <c r="P76" s="47">
        <v>4457</v>
      </c>
      <c r="Q76" s="47">
        <v>4661</v>
      </c>
      <c r="R76" s="47">
        <v>4556</v>
      </c>
      <c r="S76" s="47">
        <v>4517</v>
      </c>
      <c r="T76" s="47">
        <v>4519</v>
      </c>
      <c r="U76" s="47">
        <v>4692</v>
      </c>
      <c r="V76" s="47">
        <v>4280</v>
      </c>
      <c r="W76" s="47">
        <v>4681</v>
      </c>
      <c r="X76" s="47">
        <v>5042</v>
      </c>
      <c r="Y76" s="47">
        <v>4772</v>
      </c>
      <c r="Z76" s="47">
        <v>4887</v>
      </c>
      <c r="AA76" s="47">
        <v>4650</v>
      </c>
      <c r="AB76" s="47">
        <v>4643</v>
      </c>
      <c r="AC76" s="47">
        <v>8216</v>
      </c>
      <c r="AD76" s="47">
        <v>4290</v>
      </c>
      <c r="AE76" s="47">
        <v>4728</v>
      </c>
      <c r="AF76" s="47">
        <v>4799</v>
      </c>
      <c r="AG76" s="47">
        <v>4860</v>
      </c>
      <c r="AH76" s="47">
        <v>5161</v>
      </c>
      <c r="AI76" s="47">
        <v>5101</v>
      </c>
      <c r="AJ76" s="47">
        <v>5088</v>
      </c>
      <c r="AK76" s="47">
        <v>4008</v>
      </c>
      <c r="AL76" s="47">
        <v>2630</v>
      </c>
      <c r="AM76" s="47">
        <v>5733</v>
      </c>
      <c r="AN76" s="47">
        <v>5308</v>
      </c>
      <c r="AO76" s="47">
        <v>3063</v>
      </c>
    </row>
    <row r="77" spans="1:41">
      <c r="A77" s="48" t="s">
        <v>643</v>
      </c>
      <c r="B77" s="49" t="s">
        <v>623</v>
      </c>
      <c r="C77" s="49" t="s">
        <v>623</v>
      </c>
      <c r="D77" s="49" t="s">
        <v>623</v>
      </c>
      <c r="E77" s="49" t="s">
        <v>623</v>
      </c>
      <c r="F77" s="49" t="s">
        <v>623</v>
      </c>
      <c r="G77" s="49" t="s">
        <v>623</v>
      </c>
      <c r="H77" s="49" t="s">
        <v>623</v>
      </c>
      <c r="I77" s="49" t="s">
        <v>623</v>
      </c>
      <c r="J77" s="49" t="s">
        <v>623</v>
      </c>
      <c r="K77" s="49" t="s">
        <v>623</v>
      </c>
      <c r="L77" s="49" t="s">
        <v>623</v>
      </c>
      <c r="M77" s="49" t="s">
        <v>623</v>
      </c>
      <c r="N77" s="49" t="s">
        <v>623</v>
      </c>
      <c r="O77" s="49" t="s">
        <v>623</v>
      </c>
      <c r="P77" s="49" t="s">
        <v>623</v>
      </c>
      <c r="Q77" s="49" t="s">
        <v>623</v>
      </c>
      <c r="R77" s="49" t="s">
        <v>623</v>
      </c>
      <c r="S77" s="49" t="s">
        <v>623</v>
      </c>
      <c r="T77" s="49" t="s">
        <v>623</v>
      </c>
      <c r="U77" s="49" t="s">
        <v>623</v>
      </c>
      <c r="V77" s="49" t="s">
        <v>623</v>
      </c>
      <c r="W77" s="49" t="s">
        <v>623</v>
      </c>
      <c r="X77" s="49" t="s">
        <v>623</v>
      </c>
      <c r="Y77" s="49" t="s">
        <v>623</v>
      </c>
      <c r="Z77" s="49" t="s">
        <v>623</v>
      </c>
      <c r="AA77" s="49" t="s">
        <v>623</v>
      </c>
      <c r="AB77" s="49" t="s">
        <v>623</v>
      </c>
      <c r="AC77" s="49" t="s">
        <v>623</v>
      </c>
      <c r="AD77" s="49" t="s">
        <v>623</v>
      </c>
      <c r="AE77" s="49" t="s">
        <v>623</v>
      </c>
      <c r="AF77" s="49" t="s">
        <v>623</v>
      </c>
      <c r="AG77" s="49" t="s">
        <v>623</v>
      </c>
      <c r="AH77" s="49" t="s">
        <v>623</v>
      </c>
      <c r="AI77" s="49" t="s">
        <v>623</v>
      </c>
      <c r="AJ77" s="49" t="s">
        <v>623</v>
      </c>
      <c r="AK77" s="49" t="s">
        <v>623</v>
      </c>
      <c r="AL77" s="49" t="s">
        <v>623</v>
      </c>
      <c r="AM77" s="49" t="s">
        <v>623</v>
      </c>
      <c r="AN77" s="49" t="s">
        <v>623</v>
      </c>
      <c r="AO77" s="49" t="s">
        <v>623</v>
      </c>
    </row>
    <row r="78" spans="1:41">
      <c r="A78" s="48" t="s">
        <v>527</v>
      </c>
      <c r="B78" s="47">
        <v>2900</v>
      </c>
      <c r="C78" s="47">
        <v>2381</v>
      </c>
      <c r="D78" s="47">
        <v>2339</v>
      </c>
      <c r="E78" s="47">
        <v>2314</v>
      </c>
      <c r="F78" s="47">
        <v>2146</v>
      </c>
      <c r="G78" s="47">
        <v>2594</v>
      </c>
      <c r="H78" s="47">
        <v>2599</v>
      </c>
      <c r="I78" s="47">
        <v>2428</v>
      </c>
      <c r="J78" s="47">
        <v>2453</v>
      </c>
      <c r="K78" s="47">
        <v>2424</v>
      </c>
      <c r="L78" s="47">
        <v>2248</v>
      </c>
      <c r="M78" s="47">
        <v>2386</v>
      </c>
      <c r="N78" s="47">
        <v>2477</v>
      </c>
      <c r="O78" s="47">
        <v>2488</v>
      </c>
      <c r="P78" s="47">
        <v>2281</v>
      </c>
      <c r="Q78" s="47">
        <v>2247</v>
      </c>
      <c r="R78" s="47">
        <v>2233</v>
      </c>
      <c r="S78" s="47">
        <v>2175</v>
      </c>
      <c r="T78" s="47">
        <v>2156</v>
      </c>
      <c r="U78" s="47">
        <v>2140</v>
      </c>
      <c r="V78" s="47">
        <v>2160</v>
      </c>
      <c r="W78" s="47">
        <v>2118</v>
      </c>
      <c r="X78" s="47">
        <v>2352</v>
      </c>
      <c r="Y78" s="47">
        <v>2433</v>
      </c>
      <c r="Z78" s="47">
        <v>2610</v>
      </c>
      <c r="AA78" s="47">
        <v>2331</v>
      </c>
      <c r="AB78" s="47">
        <v>1985</v>
      </c>
      <c r="AC78" s="47">
        <v>2357</v>
      </c>
      <c r="AD78" s="47">
        <v>2108</v>
      </c>
      <c r="AE78" s="47">
        <v>2373</v>
      </c>
      <c r="AF78" s="47">
        <v>2393</v>
      </c>
      <c r="AG78" s="47">
        <v>2163</v>
      </c>
      <c r="AH78" s="47">
        <v>2266</v>
      </c>
      <c r="AI78" s="47">
        <v>2203</v>
      </c>
      <c r="AJ78" s="47">
        <v>2255</v>
      </c>
      <c r="AK78" s="47">
        <v>2268</v>
      </c>
      <c r="AL78" s="47">
        <v>1991</v>
      </c>
      <c r="AM78" s="47">
        <v>2090</v>
      </c>
      <c r="AN78" s="47">
        <v>2210</v>
      </c>
      <c r="AO78" s="47">
        <v>1311</v>
      </c>
    </row>
    <row r="79" spans="1:41">
      <c r="A79" s="48" t="s">
        <v>113</v>
      </c>
      <c r="B79" s="47">
        <v>4875</v>
      </c>
      <c r="C79" s="47">
        <v>1871</v>
      </c>
      <c r="D79" s="47">
        <v>3311</v>
      </c>
      <c r="E79" s="47">
        <v>3145</v>
      </c>
      <c r="F79" s="47">
        <v>2952</v>
      </c>
      <c r="G79" s="47">
        <v>3219</v>
      </c>
      <c r="H79" s="47">
        <v>3087</v>
      </c>
      <c r="I79" s="47">
        <v>3081</v>
      </c>
      <c r="J79" s="47">
        <v>2894</v>
      </c>
      <c r="K79" s="47">
        <v>2696</v>
      </c>
      <c r="L79" s="47">
        <v>2691</v>
      </c>
      <c r="M79" s="47">
        <v>2870</v>
      </c>
      <c r="N79" s="47">
        <v>3331</v>
      </c>
      <c r="O79" s="47">
        <v>2951</v>
      </c>
      <c r="P79" s="47">
        <v>2751</v>
      </c>
      <c r="Q79" s="47">
        <v>3316</v>
      </c>
      <c r="R79" s="47">
        <v>3751</v>
      </c>
      <c r="S79" s="47">
        <v>3553</v>
      </c>
      <c r="T79" s="47">
        <v>2316</v>
      </c>
      <c r="U79" s="47">
        <v>2219</v>
      </c>
      <c r="V79" s="47">
        <v>2497</v>
      </c>
      <c r="W79" s="47">
        <v>2665</v>
      </c>
      <c r="X79" s="47">
        <v>2591</v>
      </c>
      <c r="Y79" s="47">
        <v>2491</v>
      </c>
      <c r="Z79" s="47">
        <v>3001</v>
      </c>
      <c r="AA79" s="47">
        <v>2948</v>
      </c>
      <c r="AB79" s="47">
        <v>2604</v>
      </c>
      <c r="AC79" s="47">
        <v>3379</v>
      </c>
      <c r="AD79" s="47">
        <v>2533</v>
      </c>
      <c r="AE79" s="47">
        <v>2757</v>
      </c>
      <c r="AF79" s="47">
        <v>2927</v>
      </c>
      <c r="AG79" s="47">
        <v>2305</v>
      </c>
      <c r="AH79" s="47">
        <v>2528</v>
      </c>
      <c r="AI79" s="47">
        <v>2818</v>
      </c>
      <c r="AJ79" s="47">
        <v>2777</v>
      </c>
      <c r="AK79" s="47">
        <v>2862</v>
      </c>
      <c r="AL79" s="47">
        <v>2807</v>
      </c>
      <c r="AM79" s="47">
        <v>2714</v>
      </c>
      <c r="AN79" s="47">
        <v>2937</v>
      </c>
      <c r="AO79" s="47">
        <v>1384</v>
      </c>
    </row>
    <row r="80" spans="1:41">
      <c r="A80" s="48" t="s">
        <v>308</v>
      </c>
      <c r="B80" s="47">
        <v>2905</v>
      </c>
      <c r="C80" s="47">
        <v>2658</v>
      </c>
      <c r="D80" s="47">
        <v>2626</v>
      </c>
      <c r="E80" s="47">
        <v>2536</v>
      </c>
      <c r="F80" s="47">
        <v>2753</v>
      </c>
      <c r="G80" s="47">
        <v>2491</v>
      </c>
      <c r="H80" s="47">
        <v>2687</v>
      </c>
      <c r="I80" s="47">
        <v>2751</v>
      </c>
      <c r="J80" s="47">
        <v>2829</v>
      </c>
      <c r="K80" s="47">
        <v>2666</v>
      </c>
      <c r="L80" s="47">
        <v>2832</v>
      </c>
      <c r="M80" s="47">
        <v>2629</v>
      </c>
      <c r="N80" s="47">
        <v>3123</v>
      </c>
      <c r="O80" s="47">
        <v>2985</v>
      </c>
      <c r="P80" s="47">
        <v>2708</v>
      </c>
      <c r="Q80" s="47">
        <v>2917</v>
      </c>
      <c r="R80" s="47">
        <v>2749</v>
      </c>
      <c r="S80" s="47">
        <v>2651</v>
      </c>
      <c r="T80" s="47">
        <v>2539</v>
      </c>
      <c r="U80" s="47">
        <v>2790</v>
      </c>
      <c r="V80" s="47">
        <v>2921</v>
      </c>
      <c r="W80" s="47">
        <v>2783</v>
      </c>
      <c r="X80" s="47">
        <v>2303</v>
      </c>
      <c r="Y80" s="47">
        <v>2476</v>
      </c>
      <c r="Z80" s="47">
        <v>2536</v>
      </c>
      <c r="AA80" s="47">
        <v>2311</v>
      </c>
      <c r="AB80" s="47">
        <v>1983</v>
      </c>
      <c r="AC80" s="47">
        <v>4012</v>
      </c>
      <c r="AD80" s="47">
        <v>1888</v>
      </c>
      <c r="AE80" s="47">
        <v>1883</v>
      </c>
      <c r="AF80" s="47">
        <v>1665</v>
      </c>
      <c r="AG80" s="47">
        <v>1245</v>
      </c>
      <c r="AH80" s="47">
        <v>1285</v>
      </c>
      <c r="AI80" s="47">
        <v>1252</v>
      </c>
      <c r="AJ80" s="47">
        <v>1263</v>
      </c>
      <c r="AK80" s="47">
        <v>1884</v>
      </c>
      <c r="AL80" s="47">
        <v>2011</v>
      </c>
      <c r="AM80" s="47">
        <v>2095</v>
      </c>
      <c r="AN80" s="47">
        <v>1967</v>
      </c>
      <c r="AO80" s="47">
        <v>1239</v>
      </c>
    </row>
    <row r="81" spans="1:41">
      <c r="A81" s="48" t="s">
        <v>153</v>
      </c>
      <c r="B81" s="47">
        <v>1723</v>
      </c>
      <c r="C81" s="47">
        <v>1683</v>
      </c>
      <c r="D81" s="47">
        <v>1641</v>
      </c>
      <c r="E81" s="47">
        <v>1489</v>
      </c>
      <c r="F81" s="47">
        <v>1470</v>
      </c>
      <c r="G81" s="47">
        <v>1571</v>
      </c>
      <c r="H81" s="47">
        <v>1506</v>
      </c>
      <c r="I81" s="47">
        <v>1568</v>
      </c>
      <c r="J81" s="47">
        <v>1540</v>
      </c>
      <c r="K81" s="47">
        <v>1443</v>
      </c>
      <c r="L81" s="47">
        <v>1318</v>
      </c>
      <c r="M81" s="47">
        <v>1449</v>
      </c>
      <c r="N81" s="47">
        <v>1458</v>
      </c>
      <c r="O81" s="47">
        <v>1221</v>
      </c>
      <c r="P81" s="47">
        <v>1333</v>
      </c>
      <c r="Q81" s="47">
        <v>1473</v>
      </c>
      <c r="R81" s="47">
        <v>1813</v>
      </c>
      <c r="S81" s="47">
        <v>1410</v>
      </c>
      <c r="T81" s="47">
        <v>1588</v>
      </c>
      <c r="U81" s="47">
        <v>1493</v>
      </c>
      <c r="V81" s="47">
        <v>1695</v>
      </c>
      <c r="W81" s="47">
        <v>1735</v>
      </c>
      <c r="X81" s="47">
        <v>1468</v>
      </c>
      <c r="Y81" s="47">
        <v>1455</v>
      </c>
      <c r="Z81" s="47">
        <v>1633</v>
      </c>
      <c r="AA81" s="47">
        <v>1551</v>
      </c>
      <c r="AB81" s="47">
        <v>1543</v>
      </c>
      <c r="AC81" s="47">
        <v>3718</v>
      </c>
      <c r="AD81" s="47">
        <v>2100</v>
      </c>
      <c r="AE81" s="47">
        <v>2335</v>
      </c>
      <c r="AF81" s="47">
        <v>1952</v>
      </c>
      <c r="AG81" s="47">
        <v>1404</v>
      </c>
      <c r="AH81" s="47">
        <v>1462</v>
      </c>
      <c r="AI81" s="47">
        <v>1797</v>
      </c>
      <c r="AJ81" s="47">
        <v>1813</v>
      </c>
      <c r="AK81" s="47">
        <v>1614</v>
      </c>
      <c r="AL81" s="47">
        <v>1396</v>
      </c>
      <c r="AM81" s="47">
        <v>1245</v>
      </c>
      <c r="AN81" s="47">
        <v>1156</v>
      </c>
      <c r="AO81" s="49">
        <v>981</v>
      </c>
    </row>
    <row r="82" spans="1:41">
      <c r="A82" s="48" t="s">
        <v>173</v>
      </c>
      <c r="B82" s="49" t="s">
        <v>623</v>
      </c>
      <c r="C82" s="49" t="s">
        <v>623</v>
      </c>
      <c r="D82" s="49" t="s">
        <v>623</v>
      </c>
      <c r="E82" s="49" t="s">
        <v>623</v>
      </c>
      <c r="F82" s="49" t="s">
        <v>623</v>
      </c>
      <c r="G82" s="49" t="s">
        <v>623</v>
      </c>
      <c r="H82" s="49" t="s">
        <v>623</v>
      </c>
      <c r="I82" s="49" t="s">
        <v>623</v>
      </c>
      <c r="J82" s="49" t="s">
        <v>623</v>
      </c>
      <c r="K82" s="49" t="s">
        <v>623</v>
      </c>
      <c r="L82" s="49" t="s">
        <v>623</v>
      </c>
      <c r="M82" s="49" t="s">
        <v>623</v>
      </c>
      <c r="N82" s="49" t="s">
        <v>623</v>
      </c>
      <c r="O82" s="49" t="s">
        <v>623</v>
      </c>
      <c r="P82" s="49" t="s">
        <v>623</v>
      </c>
      <c r="Q82" s="49" t="s">
        <v>623</v>
      </c>
      <c r="R82" s="49" t="s">
        <v>623</v>
      </c>
      <c r="S82" s="49" t="s">
        <v>623</v>
      </c>
      <c r="T82" s="49" t="s">
        <v>623</v>
      </c>
      <c r="U82" s="49" t="s">
        <v>623</v>
      </c>
      <c r="V82" s="49" t="s">
        <v>623</v>
      </c>
      <c r="W82" s="49" t="s">
        <v>623</v>
      </c>
      <c r="X82" s="49" t="s">
        <v>623</v>
      </c>
      <c r="Y82" s="49" t="s">
        <v>623</v>
      </c>
      <c r="Z82" s="49" t="s">
        <v>623</v>
      </c>
      <c r="AA82" s="49" t="s">
        <v>623</v>
      </c>
      <c r="AB82" s="49" t="s">
        <v>623</v>
      </c>
      <c r="AC82" s="49" t="s">
        <v>623</v>
      </c>
      <c r="AD82" s="49" t="s">
        <v>623</v>
      </c>
      <c r="AE82" s="49" t="s">
        <v>623</v>
      </c>
      <c r="AF82" s="49" t="s">
        <v>623</v>
      </c>
      <c r="AG82" s="49" t="s">
        <v>623</v>
      </c>
      <c r="AH82" s="49" t="s">
        <v>623</v>
      </c>
      <c r="AI82" s="49" t="s">
        <v>623</v>
      </c>
      <c r="AJ82" s="49" t="s">
        <v>623</v>
      </c>
      <c r="AK82" s="49" t="s">
        <v>623</v>
      </c>
      <c r="AL82" s="49" t="s">
        <v>623</v>
      </c>
      <c r="AM82" s="49" t="s">
        <v>623</v>
      </c>
      <c r="AN82" s="49" t="s">
        <v>623</v>
      </c>
      <c r="AO82" s="49" t="s">
        <v>623</v>
      </c>
    </row>
    <row r="83" spans="1:41">
      <c r="A83" s="48" t="s">
        <v>60</v>
      </c>
      <c r="B83" s="47">
        <v>1573</v>
      </c>
      <c r="C83" s="47">
        <v>2257</v>
      </c>
      <c r="D83" s="47">
        <v>2238</v>
      </c>
      <c r="E83" s="47">
        <v>2775</v>
      </c>
      <c r="F83" s="47">
        <v>2796</v>
      </c>
      <c r="G83" s="47">
        <v>1973</v>
      </c>
      <c r="H83" s="47">
        <v>2410</v>
      </c>
      <c r="I83" s="47">
        <v>2550</v>
      </c>
      <c r="J83" s="47">
        <v>3321</v>
      </c>
      <c r="K83" s="47">
        <v>4398</v>
      </c>
      <c r="L83" s="47">
        <v>2661</v>
      </c>
      <c r="M83" s="47">
        <v>1545</v>
      </c>
      <c r="N83" s="47">
        <v>1589</v>
      </c>
      <c r="O83" s="47">
        <v>1898</v>
      </c>
      <c r="P83" s="47">
        <v>2119</v>
      </c>
      <c r="Q83" s="47">
        <v>2250</v>
      </c>
      <c r="R83" s="47">
        <v>1664</v>
      </c>
      <c r="S83" s="47">
        <v>1740</v>
      </c>
      <c r="T83" s="47">
        <v>2350</v>
      </c>
      <c r="U83" s="47">
        <v>2964</v>
      </c>
      <c r="V83" s="47">
        <v>2651</v>
      </c>
      <c r="W83" s="47">
        <v>2537</v>
      </c>
      <c r="X83" s="47">
        <v>3614</v>
      </c>
      <c r="Y83" s="47">
        <v>2682</v>
      </c>
      <c r="Z83" s="47">
        <v>2730</v>
      </c>
      <c r="AA83" s="47">
        <v>2520</v>
      </c>
      <c r="AB83" s="47">
        <v>3360</v>
      </c>
      <c r="AC83" s="47">
        <v>5180</v>
      </c>
      <c r="AD83" s="47">
        <v>2289</v>
      </c>
      <c r="AE83" s="47">
        <v>2145</v>
      </c>
      <c r="AF83" s="47">
        <v>2510</v>
      </c>
      <c r="AG83" s="47">
        <v>3216</v>
      </c>
      <c r="AH83" s="47">
        <v>3257</v>
      </c>
      <c r="AI83" s="47">
        <v>3164</v>
      </c>
      <c r="AJ83" s="47">
        <v>2585</v>
      </c>
      <c r="AK83" s="47">
        <v>1922</v>
      </c>
      <c r="AL83" s="47">
        <v>2317</v>
      </c>
      <c r="AM83" s="47">
        <v>2470</v>
      </c>
      <c r="AN83" s="47">
        <v>2204</v>
      </c>
      <c r="AO83" s="47">
        <v>2229</v>
      </c>
    </row>
    <row r="84" spans="1:41">
      <c r="A84" s="48" t="s">
        <v>565</v>
      </c>
      <c r="B84" s="49" t="s">
        <v>623</v>
      </c>
      <c r="C84" s="49" t="s">
        <v>623</v>
      </c>
      <c r="D84" s="49" t="s">
        <v>623</v>
      </c>
      <c r="E84" s="49" t="s">
        <v>623</v>
      </c>
      <c r="F84" s="49" t="s">
        <v>623</v>
      </c>
      <c r="G84" s="49" t="s">
        <v>623</v>
      </c>
      <c r="H84" s="49" t="s">
        <v>623</v>
      </c>
      <c r="I84" s="49" t="s">
        <v>623</v>
      </c>
      <c r="J84" s="49" t="s">
        <v>623</v>
      </c>
      <c r="K84" s="49" t="s">
        <v>623</v>
      </c>
      <c r="L84" s="49" t="s">
        <v>623</v>
      </c>
      <c r="M84" s="49" t="s">
        <v>623</v>
      </c>
      <c r="N84" s="49" t="s">
        <v>623</v>
      </c>
      <c r="O84" s="49" t="s">
        <v>623</v>
      </c>
      <c r="P84" s="49" t="s">
        <v>623</v>
      </c>
      <c r="Q84" s="49" t="s">
        <v>623</v>
      </c>
      <c r="R84" s="49" t="s">
        <v>623</v>
      </c>
      <c r="S84" s="49" t="s">
        <v>623</v>
      </c>
      <c r="T84" s="49" t="s">
        <v>623</v>
      </c>
      <c r="U84" s="49" t="s">
        <v>623</v>
      </c>
      <c r="V84" s="49" t="s">
        <v>623</v>
      </c>
      <c r="W84" s="49" t="s">
        <v>623</v>
      </c>
      <c r="X84" s="49" t="s">
        <v>623</v>
      </c>
      <c r="Y84" s="49" t="s">
        <v>623</v>
      </c>
      <c r="Z84" s="49" t="s">
        <v>623</v>
      </c>
      <c r="AA84" s="49" t="s">
        <v>623</v>
      </c>
      <c r="AB84" s="49" t="s">
        <v>623</v>
      </c>
      <c r="AC84" s="49" t="s">
        <v>623</v>
      </c>
      <c r="AD84" s="49" t="s">
        <v>623</v>
      </c>
      <c r="AE84" s="49" t="s">
        <v>623</v>
      </c>
      <c r="AF84" s="49" t="s">
        <v>623</v>
      </c>
      <c r="AG84" s="49" t="s">
        <v>623</v>
      </c>
      <c r="AH84" s="49" t="s">
        <v>623</v>
      </c>
      <c r="AI84" s="49" t="s">
        <v>623</v>
      </c>
      <c r="AJ84" s="49" t="s">
        <v>623</v>
      </c>
      <c r="AK84" s="49" t="s">
        <v>623</v>
      </c>
      <c r="AL84" s="49" t="s">
        <v>623</v>
      </c>
      <c r="AM84" s="49" t="s">
        <v>623</v>
      </c>
      <c r="AN84" s="49" t="s">
        <v>623</v>
      </c>
      <c r="AO84" s="49" t="s">
        <v>623</v>
      </c>
    </row>
    <row r="85" spans="1:41">
      <c r="A85" s="48" t="s">
        <v>142</v>
      </c>
      <c r="B85" s="49" t="s">
        <v>623</v>
      </c>
      <c r="C85" s="49" t="s">
        <v>623</v>
      </c>
      <c r="D85" s="49" t="s">
        <v>623</v>
      </c>
      <c r="E85" s="49" t="s">
        <v>623</v>
      </c>
      <c r="F85" s="49" t="s">
        <v>623</v>
      </c>
      <c r="G85" s="49" t="s">
        <v>623</v>
      </c>
      <c r="H85" s="49" t="s">
        <v>623</v>
      </c>
      <c r="I85" s="49" t="s">
        <v>623</v>
      </c>
      <c r="J85" s="49" t="s">
        <v>623</v>
      </c>
      <c r="K85" s="49" t="s">
        <v>623</v>
      </c>
      <c r="L85" s="49" t="s">
        <v>623</v>
      </c>
      <c r="M85" s="49" t="s">
        <v>623</v>
      </c>
      <c r="N85" s="49" t="s">
        <v>623</v>
      </c>
      <c r="O85" s="49" t="s">
        <v>623</v>
      </c>
      <c r="P85" s="49" t="s">
        <v>623</v>
      </c>
      <c r="Q85" s="49" t="s">
        <v>623</v>
      </c>
      <c r="R85" s="49" t="s">
        <v>623</v>
      </c>
      <c r="S85" s="49" t="s">
        <v>623</v>
      </c>
      <c r="T85" s="49" t="s">
        <v>623</v>
      </c>
      <c r="U85" s="49" t="s">
        <v>623</v>
      </c>
      <c r="V85" s="49" t="s">
        <v>623</v>
      </c>
      <c r="W85" s="49" t="s">
        <v>623</v>
      </c>
      <c r="X85" s="49" t="s">
        <v>623</v>
      </c>
      <c r="Y85" s="49" t="s">
        <v>623</v>
      </c>
      <c r="Z85" s="49" t="s">
        <v>623</v>
      </c>
      <c r="AA85" s="49" t="s">
        <v>623</v>
      </c>
      <c r="AB85" s="49" t="s">
        <v>623</v>
      </c>
      <c r="AC85" s="49" t="s">
        <v>623</v>
      </c>
      <c r="AD85" s="49" t="s">
        <v>623</v>
      </c>
      <c r="AE85" s="49" t="s">
        <v>623</v>
      </c>
      <c r="AF85" s="49" t="s">
        <v>623</v>
      </c>
      <c r="AG85" s="49" t="s">
        <v>623</v>
      </c>
      <c r="AH85" s="49" t="s">
        <v>623</v>
      </c>
      <c r="AI85" s="49" t="s">
        <v>623</v>
      </c>
      <c r="AJ85" s="49" t="s">
        <v>623</v>
      </c>
      <c r="AK85" s="49" t="s">
        <v>623</v>
      </c>
      <c r="AL85" s="49" t="s">
        <v>623</v>
      </c>
      <c r="AM85" s="49" t="s">
        <v>623</v>
      </c>
      <c r="AN85" s="49" t="s">
        <v>623</v>
      </c>
      <c r="AO85" s="49" t="s">
        <v>623</v>
      </c>
    </row>
    <row r="86" spans="1:41">
      <c r="A86" s="48" t="s">
        <v>506</v>
      </c>
      <c r="B86" s="47">
        <v>2121</v>
      </c>
      <c r="C86" s="47">
        <v>1879</v>
      </c>
      <c r="D86" s="47">
        <v>2013</v>
      </c>
      <c r="E86" s="47">
        <v>1801</v>
      </c>
      <c r="F86" s="47">
        <v>1672</v>
      </c>
      <c r="G86" s="47">
        <v>1674</v>
      </c>
      <c r="H86" s="47">
        <v>1890</v>
      </c>
      <c r="I86" s="47">
        <v>1890</v>
      </c>
      <c r="J86" s="47">
        <v>1915</v>
      </c>
      <c r="K86" s="47">
        <v>1785</v>
      </c>
      <c r="L86" s="47">
        <v>1697</v>
      </c>
      <c r="M86" s="47">
        <v>1916</v>
      </c>
      <c r="N86" s="47">
        <v>1896</v>
      </c>
      <c r="O86" s="47">
        <v>1890</v>
      </c>
      <c r="P86" s="47">
        <v>1615</v>
      </c>
      <c r="Q86" s="47">
        <v>1580</v>
      </c>
      <c r="R86" s="47">
        <v>1658</v>
      </c>
      <c r="S86" s="47">
        <v>1633</v>
      </c>
      <c r="T86" s="47">
        <v>1627</v>
      </c>
      <c r="U86" s="47">
        <v>1680</v>
      </c>
      <c r="V86" s="47">
        <v>1610</v>
      </c>
      <c r="W86" s="47">
        <v>1706</v>
      </c>
      <c r="X86" s="47">
        <v>1615</v>
      </c>
      <c r="Y86" s="47">
        <v>1670</v>
      </c>
      <c r="Z86" s="47">
        <v>1792</v>
      </c>
      <c r="AA86" s="47">
        <v>1785</v>
      </c>
      <c r="AB86" s="47">
        <v>1650</v>
      </c>
      <c r="AC86" s="47">
        <v>2846</v>
      </c>
      <c r="AD86" s="47">
        <v>1466</v>
      </c>
      <c r="AE86" s="47">
        <v>1417</v>
      </c>
      <c r="AF86" s="47">
        <v>1554</v>
      </c>
      <c r="AG86" s="47">
        <v>1543</v>
      </c>
      <c r="AH86" s="47">
        <v>1631</v>
      </c>
      <c r="AI86" s="47">
        <v>1651</v>
      </c>
      <c r="AJ86" s="47">
        <v>1769</v>
      </c>
      <c r="AK86" s="47">
        <v>1939</v>
      </c>
      <c r="AL86" s="47">
        <v>1953</v>
      </c>
      <c r="AM86" s="47">
        <v>1827</v>
      </c>
      <c r="AN86" s="47">
        <v>1365</v>
      </c>
      <c r="AO86" s="49">
        <v>988</v>
      </c>
    </row>
    <row r="87" spans="1:41">
      <c r="A87" s="48" t="s">
        <v>267</v>
      </c>
      <c r="B87" s="47">
        <v>1214</v>
      </c>
      <c r="C87" s="47">
        <v>2054</v>
      </c>
      <c r="D87" s="47">
        <v>1607</v>
      </c>
      <c r="E87" s="47">
        <v>1413</v>
      </c>
      <c r="F87" s="47">
        <v>1283</v>
      </c>
      <c r="G87" s="47">
        <v>1592</v>
      </c>
      <c r="H87" s="47">
        <v>1658</v>
      </c>
      <c r="I87" s="47">
        <v>1806</v>
      </c>
      <c r="J87" s="47">
        <v>1859</v>
      </c>
      <c r="K87" s="47">
        <v>1621</v>
      </c>
      <c r="L87" s="47">
        <v>1478</v>
      </c>
      <c r="M87" s="47">
        <v>1592</v>
      </c>
      <c r="N87" s="47">
        <v>1559</v>
      </c>
      <c r="O87" s="47">
        <v>1420</v>
      </c>
      <c r="P87" s="47">
        <v>1584</v>
      </c>
      <c r="Q87" s="47">
        <v>1566</v>
      </c>
      <c r="R87" s="47">
        <v>1634</v>
      </c>
      <c r="S87" s="47">
        <v>1608</v>
      </c>
      <c r="T87" s="47">
        <v>1524</v>
      </c>
      <c r="U87" s="47">
        <v>1401</v>
      </c>
      <c r="V87" s="47">
        <v>1555</v>
      </c>
      <c r="W87" s="47">
        <v>1509</v>
      </c>
      <c r="X87" s="47">
        <v>1683</v>
      </c>
      <c r="Y87" s="47">
        <v>1357</v>
      </c>
      <c r="Z87" s="47">
        <v>1571</v>
      </c>
      <c r="AA87" s="47">
        <v>1464</v>
      </c>
      <c r="AB87" s="47">
        <v>1282</v>
      </c>
      <c r="AC87" s="47">
        <v>3153</v>
      </c>
      <c r="AD87" s="49">
        <v>974</v>
      </c>
      <c r="AE87" s="47">
        <v>1015</v>
      </c>
      <c r="AF87" s="47">
        <v>1219</v>
      </c>
      <c r="AG87" s="47">
        <v>1309</v>
      </c>
      <c r="AH87" s="47">
        <v>1421</v>
      </c>
      <c r="AI87" s="47">
        <v>1476</v>
      </c>
      <c r="AJ87" s="47">
        <v>1570</v>
      </c>
      <c r="AK87" s="47">
        <v>1743</v>
      </c>
      <c r="AL87" s="47">
        <v>1739</v>
      </c>
      <c r="AM87" s="47">
        <v>1432</v>
      </c>
      <c r="AN87" s="47">
        <v>1439</v>
      </c>
      <c r="AO87" s="49">
        <v>785</v>
      </c>
    </row>
    <row r="88" spans="1:41">
      <c r="A88" s="48" t="s">
        <v>135</v>
      </c>
      <c r="B88" s="47">
        <v>2060</v>
      </c>
      <c r="C88" s="47">
        <v>2001</v>
      </c>
      <c r="D88" s="47">
        <v>1986</v>
      </c>
      <c r="E88" s="47">
        <v>1986</v>
      </c>
      <c r="F88" s="47">
        <v>2116</v>
      </c>
      <c r="G88" s="47">
        <v>1864</v>
      </c>
      <c r="H88" s="47">
        <v>2064</v>
      </c>
      <c r="I88" s="47">
        <v>1916</v>
      </c>
      <c r="J88" s="47">
        <v>1903</v>
      </c>
      <c r="K88" s="47">
        <v>2078</v>
      </c>
      <c r="L88" s="47">
        <v>1770</v>
      </c>
      <c r="M88" s="47">
        <v>2000</v>
      </c>
      <c r="N88" s="47">
        <v>2041</v>
      </c>
      <c r="O88" s="47">
        <v>1928</v>
      </c>
      <c r="P88" s="47">
        <v>1892</v>
      </c>
      <c r="Q88" s="47">
        <v>2006</v>
      </c>
      <c r="R88" s="47">
        <v>2104</v>
      </c>
      <c r="S88" s="47">
        <v>1956</v>
      </c>
      <c r="T88" s="47">
        <v>1844</v>
      </c>
      <c r="U88" s="47">
        <v>1856</v>
      </c>
      <c r="V88" s="47">
        <v>1841</v>
      </c>
      <c r="W88" s="47">
        <v>1787</v>
      </c>
      <c r="X88" s="47">
        <v>1770</v>
      </c>
      <c r="Y88" s="47">
        <v>1792</v>
      </c>
      <c r="Z88" s="47">
        <v>1931</v>
      </c>
      <c r="AA88" s="47">
        <v>1793</v>
      </c>
      <c r="AB88" s="47">
        <v>1705</v>
      </c>
      <c r="AC88" s="47">
        <v>2892</v>
      </c>
      <c r="AD88" s="47">
        <v>1752</v>
      </c>
      <c r="AE88" s="47">
        <v>1820</v>
      </c>
      <c r="AF88" s="47">
        <v>1897</v>
      </c>
      <c r="AG88" s="47">
        <v>1831</v>
      </c>
      <c r="AH88" s="47">
        <v>1843</v>
      </c>
      <c r="AI88" s="47">
        <v>1907</v>
      </c>
      <c r="AJ88" s="47">
        <v>1850</v>
      </c>
      <c r="AK88" s="47">
        <v>2020</v>
      </c>
      <c r="AL88" s="47">
        <v>1923</v>
      </c>
      <c r="AM88" s="47">
        <v>2011</v>
      </c>
      <c r="AN88" s="47">
        <v>1953</v>
      </c>
      <c r="AO88" s="47">
        <v>1211</v>
      </c>
    </row>
    <row r="89" spans="1:41">
      <c r="A89" s="48" t="s">
        <v>305</v>
      </c>
      <c r="B89" s="47">
        <v>2739</v>
      </c>
      <c r="C89" s="47">
        <v>2906</v>
      </c>
      <c r="D89" s="47">
        <v>2818</v>
      </c>
      <c r="E89" s="47">
        <v>2758</v>
      </c>
      <c r="F89" s="47">
        <v>2904</v>
      </c>
      <c r="G89" s="47">
        <v>3106</v>
      </c>
      <c r="H89" s="47">
        <v>3247</v>
      </c>
      <c r="I89" s="47">
        <v>3298</v>
      </c>
      <c r="J89" s="47">
        <v>3506</v>
      </c>
      <c r="K89" s="47">
        <v>3163</v>
      </c>
      <c r="L89" s="47">
        <v>3096</v>
      </c>
      <c r="M89" s="47">
        <v>3133</v>
      </c>
      <c r="N89" s="47">
        <v>3334</v>
      </c>
      <c r="O89" s="47">
        <v>3326</v>
      </c>
      <c r="P89" s="47">
        <v>3260</v>
      </c>
      <c r="Q89" s="47">
        <v>3290</v>
      </c>
      <c r="R89" s="47">
        <v>3365</v>
      </c>
      <c r="S89" s="47">
        <v>3399</v>
      </c>
      <c r="T89" s="47">
        <v>3117</v>
      </c>
      <c r="U89" s="47">
        <v>3111</v>
      </c>
      <c r="V89" s="47">
        <v>3129</v>
      </c>
      <c r="W89" s="47">
        <v>3105</v>
      </c>
      <c r="X89" s="47">
        <v>3300</v>
      </c>
      <c r="Y89" s="47">
        <v>3355</v>
      </c>
      <c r="Z89" s="47">
        <v>3399</v>
      </c>
      <c r="AA89" s="47">
        <v>3365</v>
      </c>
      <c r="AB89" s="47">
        <v>3005</v>
      </c>
      <c r="AC89" s="47">
        <v>5223</v>
      </c>
      <c r="AD89" s="47">
        <v>2951</v>
      </c>
      <c r="AE89" s="47">
        <v>3065</v>
      </c>
      <c r="AF89" s="47">
        <v>3116</v>
      </c>
      <c r="AG89" s="47">
        <v>3097</v>
      </c>
      <c r="AH89" s="47">
        <v>3136</v>
      </c>
      <c r="AI89" s="47">
        <v>3128</v>
      </c>
      <c r="AJ89" s="47">
        <v>3174</v>
      </c>
      <c r="AK89" s="47">
        <v>3137</v>
      </c>
      <c r="AL89" s="47">
        <v>3031</v>
      </c>
      <c r="AM89" s="47">
        <v>3082</v>
      </c>
      <c r="AN89" s="47">
        <v>3094</v>
      </c>
      <c r="AO89" s="47">
        <v>1749</v>
      </c>
    </row>
    <row r="90" spans="1:41">
      <c r="A90" s="48" t="s">
        <v>200</v>
      </c>
      <c r="B90" s="47">
        <v>1961</v>
      </c>
      <c r="C90" s="47">
        <v>2283</v>
      </c>
      <c r="D90" s="47">
        <v>2194</v>
      </c>
      <c r="E90" s="47">
        <v>2108</v>
      </c>
      <c r="F90" s="47">
        <v>2496</v>
      </c>
      <c r="G90" s="47">
        <v>3077</v>
      </c>
      <c r="H90" s="47">
        <v>2566</v>
      </c>
      <c r="I90" s="47">
        <v>2452</v>
      </c>
      <c r="J90" s="47">
        <v>2664</v>
      </c>
      <c r="K90" s="47">
        <v>2531</v>
      </c>
      <c r="L90" s="47">
        <v>2316</v>
      </c>
      <c r="M90" s="47">
        <v>2225</v>
      </c>
      <c r="N90" s="47">
        <v>2232</v>
      </c>
      <c r="O90" s="47">
        <v>2320</v>
      </c>
      <c r="P90" s="47">
        <v>2201</v>
      </c>
      <c r="Q90" s="47">
        <v>2354</v>
      </c>
      <c r="R90" s="47">
        <v>2072</v>
      </c>
      <c r="S90" s="47">
        <v>2694</v>
      </c>
      <c r="T90" s="47">
        <v>2944</v>
      </c>
      <c r="U90" s="47">
        <v>2101</v>
      </c>
      <c r="V90" s="47">
        <v>2060</v>
      </c>
      <c r="W90" s="47">
        <v>2000</v>
      </c>
      <c r="X90" s="47">
        <v>2484</v>
      </c>
      <c r="Y90" s="47">
        <v>2242</v>
      </c>
      <c r="Z90" s="47">
        <v>1846</v>
      </c>
      <c r="AA90" s="47">
        <v>1860</v>
      </c>
      <c r="AB90" s="47">
        <v>2012</v>
      </c>
      <c r="AC90" s="47">
        <v>2421</v>
      </c>
      <c r="AD90" s="47">
        <v>1865</v>
      </c>
      <c r="AE90" s="47">
        <v>1813</v>
      </c>
      <c r="AF90" s="47">
        <v>2020</v>
      </c>
      <c r="AG90" s="47">
        <v>2206</v>
      </c>
      <c r="AH90" s="47">
        <v>2310</v>
      </c>
      <c r="AI90" s="47">
        <v>2377</v>
      </c>
      <c r="AJ90" s="47">
        <v>2396</v>
      </c>
      <c r="AK90" s="47">
        <v>2400</v>
      </c>
      <c r="AL90" s="47">
        <v>2350</v>
      </c>
      <c r="AM90" s="47">
        <v>2463</v>
      </c>
      <c r="AN90" s="47">
        <v>2499</v>
      </c>
      <c r="AO90" s="47">
        <v>1140</v>
      </c>
    </row>
    <row r="91" spans="1:41">
      <c r="A91" s="48" t="s">
        <v>182</v>
      </c>
      <c r="B91" s="49" t="s">
        <v>623</v>
      </c>
      <c r="C91" s="49" t="s">
        <v>623</v>
      </c>
      <c r="D91" s="49" t="s">
        <v>623</v>
      </c>
      <c r="E91" s="49" t="s">
        <v>623</v>
      </c>
      <c r="F91" s="49" t="s">
        <v>623</v>
      </c>
      <c r="G91" s="49" t="s">
        <v>623</v>
      </c>
      <c r="H91" s="49" t="s">
        <v>623</v>
      </c>
      <c r="I91" s="49" t="s">
        <v>623</v>
      </c>
      <c r="J91" s="49" t="s">
        <v>623</v>
      </c>
      <c r="K91" s="49" t="s">
        <v>623</v>
      </c>
      <c r="L91" s="49" t="s">
        <v>623</v>
      </c>
      <c r="M91" s="49" t="s">
        <v>623</v>
      </c>
      <c r="N91" s="49" t="s">
        <v>623</v>
      </c>
      <c r="O91" s="49" t="s">
        <v>623</v>
      </c>
      <c r="P91" s="49" t="s">
        <v>623</v>
      </c>
      <c r="Q91" s="49" t="s">
        <v>623</v>
      </c>
      <c r="R91" s="49" t="s">
        <v>623</v>
      </c>
      <c r="S91" s="49" t="s">
        <v>623</v>
      </c>
      <c r="T91" s="49" t="s">
        <v>623</v>
      </c>
      <c r="U91" s="49" t="s">
        <v>623</v>
      </c>
      <c r="V91" s="49" t="s">
        <v>623</v>
      </c>
      <c r="W91" s="49" t="s">
        <v>623</v>
      </c>
      <c r="X91" s="49" t="s">
        <v>623</v>
      </c>
      <c r="Y91" s="49" t="s">
        <v>623</v>
      </c>
      <c r="Z91" s="49" t="s">
        <v>623</v>
      </c>
      <c r="AA91" s="49" t="s">
        <v>623</v>
      </c>
      <c r="AB91" s="49" t="s">
        <v>623</v>
      </c>
      <c r="AC91" s="49" t="s">
        <v>623</v>
      </c>
      <c r="AD91" s="49" t="s">
        <v>623</v>
      </c>
      <c r="AE91" s="49" t="s">
        <v>623</v>
      </c>
      <c r="AF91" s="49" t="s">
        <v>623</v>
      </c>
      <c r="AG91" s="49" t="s">
        <v>623</v>
      </c>
      <c r="AH91" s="49" t="s">
        <v>623</v>
      </c>
      <c r="AI91" s="49" t="s">
        <v>623</v>
      </c>
      <c r="AJ91" s="49" t="s">
        <v>623</v>
      </c>
      <c r="AK91" s="49" t="s">
        <v>623</v>
      </c>
      <c r="AL91" s="49" t="s">
        <v>623</v>
      </c>
      <c r="AM91" s="49" t="s">
        <v>623</v>
      </c>
      <c r="AN91" s="49" t="s">
        <v>623</v>
      </c>
      <c r="AO91" s="49" t="s">
        <v>623</v>
      </c>
    </row>
    <row r="92" spans="1:41">
      <c r="A92" s="48" t="s">
        <v>82</v>
      </c>
      <c r="B92" s="47">
        <v>1786</v>
      </c>
      <c r="C92" s="47">
        <v>1715</v>
      </c>
      <c r="D92" s="47">
        <v>1958</v>
      </c>
      <c r="E92" s="47">
        <v>1855</v>
      </c>
      <c r="F92" s="47">
        <v>1620</v>
      </c>
      <c r="G92" s="47">
        <v>2138</v>
      </c>
      <c r="H92" s="47">
        <v>1765</v>
      </c>
      <c r="I92" s="47">
        <v>1898</v>
      </c>
      <c r="J92" s="47">
        <v>1868</v>
      </c>
      <c r="K92" s="47">
        <v>2035</v>
      </c>
      <c r="L92" s="47">
        <v>2223</v>
      </c>
      <c r="M92" s="47">
        <v>1677</v>
      </c>
      <c r="N92" s="47">
        <v>1489</v>
      </c>
      <c r="O92" s="47">
        <v>1396</v>
      </c>
      <c r="P92" s="47">
        <v>1621</v>
      </c>
      <c r="Q92" s="47">
        <v>2163</v>
      </c>
      <c r="R92" s="47">
        <v>2107</v>
      </c>
      <c r="S92" s="47">
        <v>2115</v>
      </c>
      <c r="T92" s="47">
        <v>1732</v>
      </c>
      <c r="U92" s="47">
        <v>1903</v>
      </c>
      <c r="V92" s="47">
        <v>1649</v>
      </c>
      <c r="W92" s="47">
        <v>1593</v>
      </c>
      <c r="X92" s="47">
        <v>1782</v>
      </c>
      <c r="Y92" s="47">
        <v>1874</v>
      </c>
      <c r="Z92" s="47">
        <v>1824</v>
      </c>
      <c r="AA92" s="47">
        <v>1528</v>
      </c>
      <c r="AB92" s="47">
        <v>1905</v>
      </c>
      <c r="AC92" s="47">
        <v>2743</v>
      </c>
      <c r="AD92" s="47">
        <v>2793</v>
      </c>
      <c r="AE92" s="47">
        <v>2927</v>
      </c>
      <c r="AF92" s="47">
        <v>2926</v>
      </c>
      <c r="AG92" s="47">
        <v>2886</v>
      </c>
      <c r="AH92" s="47">
        <v>2739</v>
      </c>
      <c r="AI92" s="47">
        <v>2583</v>
      </c>
      <c r="AJ92" s="47">
        <v>3092</v>
      </c>
      <c r="AK92" s="47">
        <v>1920</v>
      </c>
      <c r="AL92" s="47">
        <v>1604</v>
      </c>
      <c r="AM92" s="47">
        <v>1462</v>
      </c>
      <c r="AN92" s="47">
        <v>1435</v>
      </c>
      <c r="AO92" s="49">
        <v>941</v>
      </c>
    </row>
    <row r="93" spans="1:41">
      <c r="A93" s="48" t="s">
        <v>161</v>
      </c>
      <c r="B93" s="47">
        <v>2590</v>
      </c>
      <c r="C93" s="47">
        <v>2476</v>
      </c>
      <c r="D93" s="47">
        <v>2736</v>
      </c>
      <c r="E93" s="47">
        <v>2388</v>
      </c>
      <c r="F93" s="47">
        <v>2228</v>
      </c>
      <c r="G93" s="47">
        <v>3385</v>
      </c>
      <c r="H93" s="47">
        <v>2914</v>
      </c>
      <c r="I93" s="47">
        <v>2550</v>
      </c>
      <c r="J93" s="47">
        <v>2386</v>
      </c>
      <c r="K93" s="47">
        <v>2014</v>
      </c>
      <c r="L93" s="47">
        <v>2298</v>
      </c>
      <c r="M93" s="47">
        <v>2025</v>
      </c>
      <c r="N93" s="47">
        <v>1956</v>
      </c>
      <c r="O93" s="47">
        <v>2310</v>
      </c>
      <c r="P93" s="47">
        <v>2523</v>
      </c>
      <c r="Q93" s="47">
        <v>2359</v>
      </c>
      <c r="R93" s="47">
        <v>2352</v>
      </c>
      <c r="S93" s="47">
        <v>2447</v>
      </c>
      <c r="T93" s="47">
        <v>2625</v>
      </c>
      <c r="U93" s="47">
        <v>2433</v>
      </c>
      <c r="V93" s="47">
        <v>2666</v>
      </c>
      <c r="W93" s="47">
        <v>2677</v>
      </c>
      <c r="X93" s="47">
        <v>2240</v>
      </c>
      <c r="Y93" s="47">
        <v>2367</v>
      </c>
      <c r="Z93" s="47">
        <v>2199</v>
      </c>
      <c r="AA93" s="47">
        <v>2130</v>
      </c>
      <c r="AB93" s="47">
        <v>2219</v>
      </c>
      <c r="AC93" s="47">
        <v>3753</v>
      </c>
      <c r="AD93" s="47">
        <v>2161</v>
      </c>
      <c r="AE93" s="47">
        <v>2251</v>
      </c>
      <c r="AF93" s="47">
        <v>2320</v>
      </c>
      <c r="AG93" s="47">
        <v>2328</v>
      </c>
      <c r="AH93" s="47">
        <v>2175</v>
      </c>
      <c r="AI93" s="47">
        <v>2306</v>
      </c>
      <c r="AJ93" s="47">
        <v>2390</v>
      </c>
      <c r="AK93" s="47">
        <v>2595</v>
      </c>
      <c r="AL93" s="47">
        <v>2715</v>
      </c>
      <c r="AM93" s="47">
        <v>2496</v>
      </c>
      <c r="AN93" s="47">
        <v>2515</v>
      </c>
      <c r="AO93" s="47">
        <v>1472</v>
      </c>
    </row>
    <row r="94" spans="1:41">
      <c r="A94" s="48" t="s">
        <v>543</v>
      </c>
      <c r="B94" s="49">
        <v>941</v>
      </c>
      <c r="C94" s="49">
        <v>942</v>
      </c>
      <c r="D94" s="49">
        <v>758</v>
      </c>
      <c r="E94" s="49">
        <v>692</v>
      </c>
      <c r="F94" s="49">
        <v>661</v>
      </c>
      <c r="G94" s="49">
        <v>791</v>
      </c>
      <c r="H94" s="49">
        <v>788</v>
      </c>
      <c r="I94" s="49">
        <v>886</v>
      </c>
      <c r="J94" s="49">
        <v>776</v>
      </c>
      <c r="K94" s="49">
        <v>652</v>
      </c>
      <c r="L94" s="49">
        <v>873</v>
      </c>
      <c r="M94" s="49">
        <v>856</v>
      </c>
      <c r="N94" s="49">
        <v>861</v>
      </c>
      <c r="O94" s="49">
        <v>855</v>
      </c>
      <c r="P94" s="49">
        <v>850</v>
      </c>
      <c r="Q94" s="49">
        <v>757</v>
      </c>
      <c r="R94" s="49">
        <v>785</v>
      </c>
      <c r="S94" s="49">
        <v>626</v>
      </c>
      <c r="T94" s="49">
        <v>625</v>
      </c>
      <c r="U94" s="49">
        <v>643</v>
      </c>
      <c r="V94" s="49">
        <v>625</v>
      </c>
      <c r="W94" s="49">
        <v>625</v>
      </c>
      <c r="X94" s="49">
        <v>608</v>
      </c>
      <c r="Y94" s="49">
        <v>592</v>
      </c>
      <c r="Z94" s="49">
        <v>632</v>
      </c>
      <c r="AA94" s="49">
        <v>634</v>
      </c>
      <c r="AB94" s="49">
        <v>626</v>
      </c>
      <c r="AC94" s="49">
        <v>772</v>
      </c>
      <c r="AD94" s="49">
        <v>637</v>
      </c>
      <c r="AE94" s="49">
        <v>687</v>
      </c>
      <c r="AF94" s="49">
        <v>691</v>
      </c>
      <c r="AG94" s="49">
        <v>677</v>
      </c>
      <c r="AH94" s="49">
        <v>635</v>
      </c>
      <c r="AI94" s="49">
        <v>617</v>
      </c>
      <c r="AJ94" s="49">
        <v>573</v>
      </c>
      <c r="AK94" s="49">
        <v>631</v>
      </c>
      <c r="AL94" s="49">
        <v>588</v>
      </c>
      <c r="AM94" s="49">
        <v>654</v>
      </c>
      <c r="AN94" s="49">
        <v>664</v>
      </c>
      <c r="AO94" s="49">
        <v>398</v>
      </c>
    </row>
    <row r="95" spans="1:41">
      <c r="A95" s="48" t="s">
        <v>503</v>
      </c>
      <c r="B95" s="47">
        <v>2605</v>
      </c>
      <c r="C95" s="47">
        <v>2214</v>
      </c>
      <c r="D95" s="47">
        <v>2050</v>
      </c>
      <c r="E95" s="47">
        <v>1713</v>
      </c>
      <c r="F95" s="47">
        <v>1277</v>
      </c>
      <c r="G95" s="47">
        <v>2130</v>
      </c>
      <c r="H95" s="47">
        <v>1997</v>
      </c>
      <c r="I95" s="47">
        <v>2100</v>
      </c>
      <c r="J95" s="47">
        <v>1982</v>
      </c>
      <c r="K95" s="47">
        <v>1963</v>
      </c>
      <c r="L95" s="47">
        <v>1826</v>
      </c>
      <c r="M95" s="47">
        <v>2133</v>
      </c>
      <c r="N95" s="47">
        <v>2196</v>
      </c>
      <c r="O95" s="47">
        <v>2183</v>
      </c>
      <c r="P95" s="47">
        <v>2249</v>
      </c>
      <c r="Q95" s="47">
        <v>2340</v>
      </c>
      <c r="R95" s="47">
        <v>2192</v>
      </c>
      <c r="S95" s="47">
        <v>2337</v>
      </c>
      <c r="T95" s="47">
        <v>2518</v>
      </c>
      <c r="U95" s="47">
        <v>2257</v>
      </c>
      <c r="V95" s="47">
        <v>2106</v>
      </c>
      <c r="W95" s="47">
        <v>2392</v>
      </c>
      <c r="X95" s="47">
        <v>2727</v>
      </c>
      <c r="Y95" s="47">
        <v>2720</v>
      </c>
      <c r="Z95" s="47">
        <v>2750</v>
      </c>
      <c r="AA95" s="47">
        <v>2626</v>
      </c>
      <c r="AB95" s="47">
        <v>2118</v>
      </c>
      <c r="AC95" s="47">
        <v>3672</v>
      </c>
      <c r="AD95" s="47">
        <v>1736</v>
      </c>
      <c r="AE95" s="47">
        <v>3220</v>
      </c>
      <c r="AF95" s="47">
        <v>2943</v>
      </c>
      <c r="AG95" s="47">
        <v>3734</v>
      </c>
      <c r="AH95" s="47">
        <v>3747</v>
      </c>
      <c r="AI95" s="47">
        <v>2888</v>
      </c>
      <c r="AJ95" s="47">
        <v>2512</v>
      </c>
      <c r="AK95" s="47">
        <v>2502</v>
      </c>
      <c r="AL95" s="47">
        <v>2606</v>
      </c>
      <c r="AM95" s="47">
        <v>2738</v>
      </c>
      <c r="AN95" s="47">
        <v>2668</v>
      </c>
      <c r="AO95" s="47">
        <v>1548</v>
      </c>
    </row>
    <row r="96" spans="1:41">
      <c r="A96" s="48" t="s">
        <v>86</v>
      </c>
      <c r="B96" s="47">
        <v>1120</v>
      </c>
      <c r="C96" s="49" t="s">
        <v>623</v>
      </c>
      <c r="D96" s="49" t="s">
        <v>623</v>
      </c>
      <c r="E96" s="49" t="s">
        <v>623</v>
      </c>
      <c r="F96" s="49" t="s">
        <v>623</v>
      </c>
      <c r="G96" s="49" t="s">
        <v>623</v>
      </c>
      <c r="H96" s="49" t="s">
        <v>623</v>
      </c>
      <c r="I96" s="49" t="s">
        <v>623</v>
      </c>
      <c r="J96" s="49" t="s">
        <v>623</v>
      </c>
      <c r="K96" s="49" t="s">
        <v>623</v>
      </c>
      <c r="L96" s="49" t="s">
        <v>623</v>
      </c>
      <c r="M96" s="49" t="s">
        <v>623</v>
      </c>
      <c r="N96" s="49" t="s">
        <v>623</v>
      </c>
      <c r="O96" s="49" t="s">
        <v>623</v>
      </c>
      <c r="P96" s="49" t="s">
        <v>623</v>
      </c>
      <c r="Q96" s="49" t="s">
        <v>623</v>
      </c>
      <c r="R96" s="49" t="s">
        <v>623</v>
      </c>
      <c r="S96" s="49" t="s">
        <v>623</v>
      </c>
      <c r="T96" s="49" t="s">
        <v>623</v>
      </c>
      <c r="U96" s="49" t="s">
        <v>623</v>
      </c>
      <c r="V96" s="49" t="s">
        <v>623</v>
      </c>
      <c r="W96" s="49" t="s">
        <v>623</v>
      </c>
      <c r="X96" s="49" t="s">
        <v>623</v>
      </c>
      <c r="Y96" s="49" t="s">
        <v>623</v>
      </c>
      <c r="Z96" s="49" t="s">
        <v>623</v>
      </c>
      <c r="AA96" s="49" t="s">
        <v>623</v>
      </c>
      <c r="AB96" s="49" t="s">
        <v>623</v>
      </c>
      <c r="AC96" s="49" t="s">
        <v>623</v>
      </c>
      <c r="AD96" s="49" t="s">
        <v>623</v>
      </c>
      <c r="AE96" s="49" t="s">
        <v>623</v>
      </c>
      <c r="AF96" s="49" t="s">
        <v>623</v>
      </c>
      <c r="AG96" s="49" t="s">
        <v>623</v>
      </c>
      <c r="AH96" s="49" t="s">
        <v>623</v>
      </c>
      <c r="AI96" s="49" t="s">
        <v>623</v>
      </c>
      <c r="AJ96" s="49" t="s">
        <v>623</v>
      </c>
      <c r="AK96" s="49" t="s">
        <v>623</v>
      </c>
      <c r="AL96" s="49" t="s">
        <v>623</v>
      </c>
      <c r="AM96" s="49" t="s">
        <v>623</v>
      </c>
      <c r="AN96" s="49" t="s">
        <v>623</v>
      </c>
      <c r="AO96" s="49" t="s">
        <v>623</v>
      </c>
    </row>
    <row r="97" spans="1:41">
      <c r="A97" s="48" t="s">
        <v>202</v>
      </c>
      <c r="B97" s="47">
        <v>2011</v>
      </c>
      <c r="C97" s="47">
        <v>1788</v>
      </c>
      <c r="D97" s="47">
        <v>1875</v>
      </c>
      <c r="E97" s="47">
        <v>1969</v>
      </c>
      <c r="F97" s="47">
        <v>1943</v>
      </c>
      <c r="G97" s="47">
        <v>2283</v>
      </c>
      <c r="H97" s="47">
        <v>2323</v>
      </c>
      <c r="I97" s="47">
        <v>2159</v>
      </c>
      <c r="J97" s="47">
        <v>2237</v>
      </c>
      <c r="K97" s="47">
        <v>1851</v>
      </c>
      <c r="L97" s="47">
        <v>1802</v>
      </c>
      <c r="M97" s="47">
        <v>1885</v>
      </c>
      <c r="N97" s="47">
        <v>1879</v>
      </c>
      <c r="O97" s="47">
        <v>1870</v>
      </c>
      <c r="P97" s="47">
        <v>1712</v>
      </c>
      <c r="Q97" s="47">
        <v>1909</v>
      </c>
      <c r="R97" s="47">
        <v>1888</v>
      </c>
      <c r="S97" s="47">
        <v>2147</v>
      </c>
      <c r="T97" s="47">
        <v>2091</v>
      </c>
      <c r="U97" s="47">
        <v>2245</v>
      </c>
      <c r="V97" s="47">
        <v>2531</v>
      </c>
      <c r="W97" s="47">
        <v>2551</v>
      </c>
      <c r="X97" s="47">
        <v>2278</v>
      </c>
      <c r="Y97" s="47">
        <v>2380</v>
      </c>
      <c r="Z97" s="47">
        <v>2344</v>
      </c>
      <c r="AA97" s="47">
        <v>2356</v>
      </c>
      <c r="AB97" s="47">
        <v>2280</v>
      </c>
      <c r="AC97" s="47">
        <v>3702</v>
      </c>
      <c r="AD97" s="47">
        <v>2214</v>
      </c>
      <c r="AE97" s="47">
        <v>2100</v>
      </c>
      <c r="AF97" s="47">
        <v>2227</v>
      </c>
      <c r="AG97" s="47">
        <v>2065</v>
      </c>
      <c r="AH97" s="47">
        <v>2310</v>
      </c>
      <c r="AI97" s="47">
        <v>2410</v>
      </c>
      <c r="AJ97" s="47">
        <v>2167</v>
      </c>
      <c r="AK97" s="47">
        <v>2242</v>
      </c>
      <c r="AL97" s="47">
        <v>2369</v>
      </c>
      <c r="AM97" s="47">
        <v>2325</v>
      </c>
      <c r="AN97" s="47">
        <v>2155</v>
      </c>
      <c r="AO97" s="47">
        <v>1295</v>
      </c>
    </row>
    <row r="98" spans="1:41">
      <c r="A98" s="48" t="s">
        <v>449</v>
      </c>
      <c r="B98" s="49" t="s">
        <v>623</v>
      </c>
      <c r="C98" s="49" t="s">
        <v>623</v>
      </c>
      <c r="D98" s="49" t="s">
        <v>623</v>
      </c>
      <c r="E98" s="49" t="s">
        <v>623</v>
      </c>
      <c r="F98" s="49" t="s">
        <v>623</v>
      </c>
      <c r="G98" s="49" t="s">
        <v>623</v>
      </c>
      <c r="H98" s="49" t="s">
        <v>623</v>
      </c>
      <c r="I98" s="49" t="s">
        <v>623</v>
      </c>
      <c r="J98" s="49" t="s">
        <v>623</v>
      </c>
      <c r="K98" s="49" t="s">
        <v>623</v>
      </c>
      <c r="L98" s="49" t="s">
        <v>623</v>
      </c>
      <c r="M98" s="49" t="s">
        <v>623</v>
      </c>
      <c r="N98" s="49" t="s">
        <v>623</v>
      </c>
      <c r="O98" s="49" t="s">
        <v>623</v>
      </c>
      <c r="P98" s="49" t="s">
        <v>623</v>
      </c>
      <c r="Q98" s="49" t="s">
        <v>623</v>
      </c>
      <c r="R98" s="49" t="s">
        <v>623</v>
      </c>
      <c r="S98" s="49" t="s">
        <v>623</v>
      </c>
      <c r="T98" s="49" t="s">
        <v>623</v>
      </c>
      <c r="U98" s="49" t="s">
        <v>623</v>
      </c>
      <c r="V98" s="49" t="s">
        <v>623</v>
      </c>
      <c r="W98" s="49" t="s">
        <v>623</v>
      </c>
      <c r="X98" s="49" t="s">
        <v>623</v>
      </c>
      <c r="Y98" s="49" t="s">
        <v>623</v>
      </c>
      <c r="Z98" s="49" t="s">
        <v>623</v>
      </c>
      <c r="AA98" s="49" t="s">
        <v>623</v>
      </c>
      <c r="AB98" s="49" t="s">
        <v>623</v>
      </c>
      <c r="AC98" s="49" t="s">
        <v>623</v>
      </c>
      <c r="AD98" s="49" t="s">
        <v>623</v>
      </c>
      <c r="AE98" s="49" t="s">
        <v>623</v>
      </c>
      <c r="AF98" s="49" t="s">
        <v>623</v>
      </c>
      <c r="AG98" s="49" t="s">
        <v>623</v>
      </c>
      <c r="AH98" s="49" t="s">
        <v>623</v>
      </c>
      <c r="AI98" s="49" t="s">
        <v>623</v>
      </c>
      <c r="AJ98" s="49" t="s">
        <v>623</v>
      </c>
      <c r="AK98" s="49" t="s">
        <v>623</v>
      </c>
      <c r="AL98" s="49" t="s">
        <v>623</v>
      </c>
      <c r="AM98" s="49" t="s">
        <v>623</v>
      </c>
      <c r="AN98" s="49" t="s">
        <v>623</v>
      </c>
      <c r="AO98" s="49" t="s">
        <v>623</v>
      </c>
    </row>
    <row r="99" spans="1:41">
      <c r="A99" s="48" t="s">
        <v>311</v>
      </c>
      <c r="B99" s="49">
        <v>316</v>
      </c>
      <c r="C99" s="49">
        <v>423</v>
      </c>
      <c r="D99" s="49">
        <v>410</v>
      </c>
      <c r="E99" s="49">
        <v>401</v>
      </c>
      <c r="F99" s="49">
        <v>423</v>
      </c>
      <c r="G99" s="49">
        <v>217</v>
      </c>
      <c r="H99" s="49">
        <v>227</v>
      </c>
      <c r="I99" s="49">
        <v>230</v>
      </c>
      <c r="J99" s="49">
        <v>245</v>
      </c>
      <c r="K99" s="49">
        <v>231</v>
      </c>
      <c r="L99" s="49">
        <v>226</v>
      </c>
      <c r="M99" s="49">
        <v>229</v>
      </c>
      <c r="N99" s="49">
        <v>243</v>
      </c>
      <c r="O99" s="49">
        <v>241</v>
      </c>
      <c r="P99" s="49">
        <v>235</v>
      </c>
      <c r="Q99" s="49">
        <v>237</v>
      </c>
      <c r="R99" s="49">
        <v>243</v>
      </c>
      <c r="S99" s="49">
        <v>249</v>
      </c>
      <c r="T99" s="49">
        <v>240</v>
      </c>
      <c r="U99" s="49">
        <v>239</v>
      </c>
      <c r="V99" s="49">
        <v>240</v>
      </c>
      <c r="W99" s="49">
        <v>239</v>
      </c>
      <c r="X99" s="49">
        <v>256</v>
      </c>
      <c r="Y99" s="49">
        <v>260</v>
      </c>
      <c r="Z99" s="49">
        <v>264</v>
      </c>
      <c r="AA99" s="49">
        <v>261</v>
      </c>
      <c r="AB99" s="49">
        <v>286</v>
      </c>
      <c r="AC99" s="49">
        <v>588</v>
      </c>
      <c r="AD99" s="49">
        <v>332</v>
      </c>
      <c r="AE99" s="49">
        <v>345</v>
      </c>
      <c r="AF99" s="49">
        <v>352</v>
      </c>
      <c r="AG99" s="49">
        <v>355</v>
      </c>
      <c r="AH99" s="49">
        <v>360</v>
      </c>
      <c r="AI99" s="49">
        <v>359</v>
      </c>
      <c r="AJ99" s="49">
        <v>364</v>
      </c>
      <c r="AK99" s="49">
        <v>356</v>
      </c>
      <c r="AL99" s="49">
        <v>343</v>
      </c>
      <c r="AM99" s="49">
        <v>348</v>
      </c>
      <c r="AN99" s="49">
        <v>350</v>
      </c>
      <c r="AO99" s="49">
        <v>198</v>
      </c>
    </row>
    <row r="100" spans="1:41">
      <c r="A100" s="48" t="s">
        <v>123</v>
      </c>
      <c r="B100" s="47">
        <v>1431</v>
      </c>
      <c r="C100" s="47">
        <v>1261</v>
      </c>
      <c r="D100" s="47">
        <v>1385</v>
      </c>
      <c r="E100" s="47">
        <v>1208</v>
      </c>
      <c r="F100" s="47">
        <v>1205</v>
      </c>
      <c r="G100" s="47">
        <v>1232</v>
      </c>
      <c r="H100" s="47">
        <v>1286</v>
      </c>
      <c r="I100" s="47">
        <v>1260</v>
      </c>
      <c r="J100" s="47">
        <v>1075</v>
      </c>
      <c r="K100" s="47">
        <v>1066</v>
      </c>
      <c r="L100" s="47">
        <v>1067</v>
      </c>
      <c r="M100" s="47">
        <v>1213</v>
      </c>
      <c r="N100" s="47">
        <v>1098</v>
      </c>
      <c r="O100" s="47">
        <v>1146</v>
      </c>
      <c r="P100" s="47">
        <v>1102</v>
      </c>
      <c r="Q100" s="47">
        <v>1130</v>
      </c>
      <c r="R100" s="47">
        <v>1100</v>
      </c>
      <c r="S100" s="47">
        <v>1129</v>
      </c>
      <c r="T100" s="47">
        <v>1007</v>
      </c>
      <c r="U100" s="49">
        <v>960</v>
      </c>
      <c r="V100" s="49">
        <v>967</v>
      </c>
      <c r="W100" s="47">
        <v>1150</v>
      </c>
      <c r="X100" s="47">
        <v>1320</v>
      </c>
      <c r="Y100" s="47">
        <v>1264</v>
      </c>
      <c r="Z100" s="47">
        <v>1212</v>
      </c>
      <c r="AA100" s="47">
        <v>1123</v>
      </c>
      <c r="AB100" s="47">
        <v>1047</v>
      </c>
      <c r="AC100" s="47">
        <v>2199</v>
      </c>
      <c r="AD100" s="47">
        <v>1245</v>
      </c>
      <c r="AE100" s="47">
        <v>1216</v>
      </c>
      <c r="AF100" s="47">
        <v>1062</v>
      </c>
      <c r="AG100" s="47">
        <v>1148</v>
      </c>
      <c r="AH100" s="47">
        <v>1187</v>
      </c>
      <c r="AI100" s="47">
        <v>1188</v>
      </c>
      <c r="AJ100" s="47">
        <v>1363</v>
      </c>
      <c r="AK100" s="47">
        <v>1311</v>
      </c>
      <c r="AL100" s="47">
        <v>1243</v>
      </c>
      <c r="AM100" s="47">
        <v>1290</v>
      </c>
      <c r="AN100" s="47">
        <v>1256</v>
      </c>
      <c r="AO100" s="49">
        <v>684</v>
      </c>
    </row>
    <row r="101" spans="1:41">
      <c r="A101" s="48" t="s">
        <v>644</v>
      </c>
      <c r="B101" s="47">
        <v>2929</v>
      </c>
      <c r="C101" s="47">
        <v>2215</v>
      </c>
      <c r="D101" s="47">
        <v>2457</v>
      </c>
      <c r="E101" s="47">
        <v>2013</v>
      </c>
      <c r="F101" s="47">
        <v>1911</v>
      </c>
      <c r="G101" s="47">
        <v>1995</v>
      </c>
      <c r="H101" s="47">
        <v>1960</v>
      </c>
      <c r="I101" s="47">
        <v>1857</v>
      </c>
      <c r="J101" s="47">
        <v>2150</v>
      </c>
      <c r="K101" s="47">
        <v>1793</v>
      </c>
      <c r="L101" s="47">
        <v>2646</v>
      </c>
      <c r="M101" s="47">
        <v>2395</v>
      </c>
      <c r="N101" s="47">
        <v>2808</v>
      </c>
      <c r="O101" s="47">
        <v>2649</v>
      </c>
      <c r="P101" s="47">
        <v>2099</v>
      </c>
      <c r="Q101" s="47">
        <v>2486</v>
      </c>
      <c r="R101" s="47">
        <v>2940</v>
      </c>
      <c r="S101" s="47">
        <v>3213</v>
      </c>
      <c r="T101" s="47">
        <v>2966</v>
      </c>
      <c r="U101" s="47">
        <v>4129</v>
      </c>
      <c r="V101" s="47">
        <v>3500</v>
      </c>
      <c r="W101" s="47">
        <v>2934</v>
      </c>
      <c r="X101" s="47">
        <v>3615</v>
      </c>
      <c r="Y101" s="47">
        <v>4012</v>
      </c>
      <c r="Z101" s="47">
        <v>4045</v>
      </c>
      <c r="AA101" s="47">
        <v>3636</v>
      </c>
      <c r="AB101" s="47">
        <v>3361</v>
      </c>
      <c r="AC101" s="47">
        <v>7400</v>
      </c>
      <c r="AD101" s="47">
        <v>2938</v>
      </c>
      <c r="AE101" s="47">
        <v>3268</v>
      </c>
      <c r="AF101" s="47">
        <v>3510</v>
      </c>
      <c r="AG101" s="47">
        <v>3535</v>
      </c>
      <c r="AH101" s="47">
        <v>3396</v>
      </c>
      <c r="AI101" s="47">
        <v>3625</v>
      </c>
      <c r="AJ101" s="47">
        <v>4301</v>
      </c>
      <c r="AK101" s="47">
        <v>5045</v>
      </c>
      <c r="AL101" s="47">
        <v>4742</v>
      </c>
      <c r="AM101" s="47">
        <v>5570</v>
      </c>
      <c r="AN101" s="47">
        <v>5495</v>
      </c>
      <c r="AO101" s="47">
        <v>2422</v>
      </c>
    </row>
    <row r="102" spans="1:41">
      <c r="A102" s="48" t="s">
        <v>168</v>
      </c>
      <c r="B102" s="49" t="s">
        <v>623</v>
      </c>
      <c r="C102" s="49" t="s">
        <v>623</v>
      </c>
      <c r="D102" s="49" t="s">
        <v>623</v>
      </c>
      <c r="E102" s="49" t="s">
        <v>623</v>
      </c>
      <c r="F102" s="49" t="s">
        <v>623</v>
      </c>
      <c r="G102" s="49" t="s">
        <v>623</v>
      </c>
      <c r="H102" s="49" t="s">
        <v>623</v>
      </c>
      <c r="I102" s="49" t="s">
        <v>623</v>
      </c>
      <c r="J102" s="49" t="s">
        <v>623</v>
      </c>
      <c r="K102" s="49" t="s">
        <v>623</v>
      </c>
      <c r="L102" s="49" t="s">
        <v>623</v>
      </c>
      <c r="M102" s="49" t="s">
        <v>623</v>
      </c>
      <c r="N102" s="49" t="s">
        <v>623</v>
      </c>
      <c r="O102" s="49" t="s">
        <v>623</v>
      </c>
      <c r="P102" s="49" t="s">
        <v>623</v>
      </c>
      <c r="Q102" s="49" t="s">
        <v>623</v>
      </c>
      <c r="R102" s="49" t="s">
        <v>623</v>
      </c>
      <c r="S102" s="49" t="s">
        <v>623</v>
      </c>
      <c r="T102" s="49" t="s">
        <v>623</v>
      </c>
      <c r="U102" s="49" t="s">
        <v>623</v>
      </c>
      <c r="V102" s="49" t="s">
        <v>623</v>
      </c>
      <c r="W102" s="49" t="s">
        <v>623</v>
      </c>
      <c r="X102" s="49" t="s">
        <v>623</v>
      </c>
      <c r="Y102" s="49" t="s">
        <v>623</v>
      </c>
      <c r="Z102" s="49" t="s">
        <v>623</v>
      </c>
      <c r="AA102" s="49" t="s">
        <v>623</v>
      </c>
      <c r="AB102" s="49" t="s">
        <v>623</v>
      </c>
      <c r="AC102" s="49" t="s">
        <v>623</v>
      </c>
      <c r="AD102" s="49" t="s">
        <v>623</v>
      </c>
      <c r="AE102" s="49" t="s">
        <v>623</v>
      </c>
      <c r="AF102" s="49" t="s">
        <v>623</v>
      </c>
      <c r="AG102" s="49" t="s">
        <v>623</v>
      </c>
      <c r="AH102" s="49" t="s">
        <v>623</v>
      </c>
      <c r="AI102" s="49" t="s">
        <v>623</v>
      </c>
      <c r="AJ102" s="49" t="s">
        <v>623</v>
      </c>
      <c r="AK102" s="49" t="s">
        <v>623</v>
      </c>
      <c r="AL102" s="49" t="s">
        <v>623</v>
      </c>
      <c r="AM102" s="49" t="s">
        <v>623</v>
      </c>
      <c r="AN102" s="49" t="s">
        <v>623</v>
      </c>
      <c r="AO102" s="49" t="s">
        <v>623</v>
      </c>
    </row>
    <row r="103" spans="1:41">
      <c r="A103" s="48" t="s">
        <v>645</v>
      </c>
      <c r="B103" s="47">
        <v>1304</v>
      </c>
      <c r="C103" s="47">
        <v>1512</v>
      </c>
      <c r="D103" s="47">
        <v>1456</v>
      </c>
      <c r="E103" s="47">
        <v>1594</v>
      </c>
      <c r="F103" s="47">
        <v>1463</v>
      </c>
      <c r="G103" s="47">
        <v>1437</v>
      </c>
      <c r="H103" s="47">
        <v>1392</v>
      </c>
      <c r="I103" s="47">
        <v>1369</v>
      </c>
      <c r="J103" s="47">
        <v>1507</v>
      </c>
      <c r="K103" s="47">
        <v>1128</v>
      </c>
      <c r="L103" s="47">
        <v>1136</v>
      </c>
      <c r="M103" s="47">
        <v>1211</v>
      </c>
      <c r="N103" s="47">
        <v>1293</v>
      </c>
      <c r="O103" s="47">
        <v>1155</v>
      </c>
      <c r="P103" s="47">
        <v>1374</v>
      </c>
      <c r="Q103" s="47">
        <v>1212</v>
      </c>
      <c r="R103" s="47">
        <v>1300</v>
      </c>
      <c r="S103" s="47">
        <v>1330</v>
      </c>
      <c r="T103" s="47">
        <v>1474</v>
      </c>
      <c r="U103" s="47">
        <v>1233</v>
      </c>
      <c r="V103" s="47">
        <v>1262</v>
      </c>
      <c r="W103" s="47">
        <v>1142</v>
      </c>
      <c r="X103" s="47">
        <v>1148</v>
      </c>
      <c r="Y103" s="47">
        <v>1120</v>
      </c>
      <c r="Z103" s="47">
        <v>1091</v>
      </c>
      <c r="AA103" s="49">
        <v>983</v>
      </c>
      <c r="AB103" s="49">
        <v>856</v>
      </c>
      <c r="AC103" s="47">
        <v>2006</v>
      </c>
      <c r="AD103" s="47">
        <v>1162</v>
      </c>
      <c r="AE103" s="47">
        <v>1014</v>
      </c>
      <c r="AF103" s="47">
        <v>1315</v>
      </c>
      <c r="AG103" s="47">
        <v>1346</v>
      </c>
      <c r="AH103" s="47">
        <v>1391</v>
      </c>
      <c r="AI103" s="47">
        <v>1564</v>
      </c>
      <c r="AJ103" s="47">
        <v>1721</v>
      </c>
      <c r="AK103" s="47">
        <v>1287</v>
      </c>
      <c r="AL103" s="47">
        <v>1269</v>
      </c>
      <c r="AM103" s="47">
        <v>1353</v>
      </c>
      <c r="AN103" s="47">
        <v>1403</v>
      </c>
      <c r="AO103" s="49">
        <v>876</v>
      </c>
    </row>
    <row r="104" spans="1:41">
      <c r="A104" s="48" t="s">
        <v>73</v>
      </c>
      <c r="B104" s="47">
        <v>10475</v>
      </c>
      <c r="C104" s="47">
        <v>10193</v>
      </c>
      <c r="D104" s="47">
        <v>9883</v>
      </c>
      <c r="E104" s="47">
        <v>9675</v>
      </c>
      <c r="F104" s="47">
        <v>10186</v>
      </c>
      <c r="G104" s="47">
        <v>9642</v>
      </c>
      <c r="H104" s="47">
        <v>10082</v>
      </c>
      <c r="I104" s="47">
        <v>10238</v>
      </c>
      <c r="J104" s="47">
        <v>10884</v>
      </c>
      <c r="K104" s="47">
        <v>10448</v>
      </c>
      <c r="L104" s="47">
        <v>10227</v>
      </c>
      <c r="M104" s="47">
        <v>10349</v>
      </c>
      <c r="N104" s="47">
        <v>11014</v>
      </c>
      <c r="O104" s="47">
        <v>10886</v>
      </c>
      <c r="P104" s="47">
        <v>10587</v>
      </c>
      <c r="Q104" s="47">
        <v>10684</v>
      </c>
      <c r="R104" s="47">
        <v>10928</v>
      </c>
      <c r="S104" s="47">
        <v>11266</v>
      </c>
      <c r="T104" s="47">
        <v>10984</v>
      </c>
      <c r="U104" s="47">
        <v>10965</v>
      </c>
      <c r="V104" s="47">
        <v>11028</v>
      </c>
      <c r="W104" s="47">
        <v>10941</v>
      </c>
      <c r="X104" s="47">
        <v>12498</v>
      </c>
      <c r="Y104" s="47">
        <v>12857</v>
      </c>
      <c r="Z104" s="47">
        <v>13027</v>
      </c>
      <c r="AA104" s="47">
        <v>12896</v>
      </c>
      <c r="AB104" s="47">
        <v>11498</v>
      </c>
      <c r="AC104" s="47">
        <v>19954</v>
      </c>
      <c r="AD104" s="47">
        <v>11271</v>
      </c>
      <c r="AE104" s="47">
        <v>11710</v>
      </c>
      <c r="AF104" s="47">
        <v>12076</v>
      </c>
      <c r="AG104" s="47">
        <v>12985</v>
      </c>
      <c r="AH104" s="47">
        <v>13148</v>
      </c>
      <c r="AI104" s="47">
        <v>13112</v>
      </c>
      <c r="AJ104" s="47">
        <v>13305</v>
      </c>
      <c r="AK104" s="47">
        <v>13643</v>
      </c>
      <c r="AL104" s="47">
        <v>13379</v>
      </c>
      <c r="AM104" s="47">
        <v>13604</v>
      </c>
      <c r="AN104" s="47">
        <v>13656</v>
      </c>
      <c r="AO104" s="47">
        <v>7719</v>
      </c>
    </row>
    <row r="105" spans="1:41">
      <c r="A105" s="48" t="s">
        <v>195</v>
      </c>
      <c r="B105" s="49">
        <v>934</v>
      </c>
      <c r="C105" s="49" t="s">
        <v>623</v>
      </c>
      <c r="D105" s="49" t="s">
        <v>623</v>
      </c>
      <c r="E105" s="49" t="s">
        <v>623</v>
      </c>
      <c r="F105" s="49" t="s">
        <v>623</v>
      </c>
      <c r="G105" s="49" t="s">
        <v>623</v>
      </c>
      <c r="H105" s="49" t="s">
        <v>623</v>
      </c>
      <c r="I105" s="49" t="s">
        <v>623</v>
      </c>
      <c r="J105" s="49" t="s">
        <v>623</v>
      </c>
      <c r="K105" s="49" t="s">
        <v>623</v>
      </c>
      <c r="L105" s="49" t="s">
        <v>623</v>
      </c>
      <c r="M105" s="49" t="s">
        <v>623</v>
      </c>
      <c r="N105" s="49" t="s">
        <v>623</v>
      </c>
      <c r="O105" s="49" t="s">
        <v>623</v>
      </c>
      <c r="P105" s="49" t="s">
        <v>623</v>
      </c>
      <c r="Q105" s="49" t="s">
        <v>623</v>
      </c>
      <c r="R105" s="49" t="s">
        <v>623</v>
      </c>
      <c r="S105" s="49" t="s">
        <v>623</v>
      </c>
      <c r="T105" s="49" t="s">
        <v>623</v>
      </c>
      <c r="U105" s="49" t="s">
        <v>623</v>
      </c>
      <c r="V105" s="49" t="s">
        <v>623</v>
      </c>
      <c r="W105" s="49" t="s">
        <v>623</v>
      </c>
      <c r="X105" s="49" t="s">
        <v>623</v>
      </c>
      <c r="Y105" s="49" t="s">
        <v>623</v>
      </c>
      <c r="Z105" s="49" t="s">
        <v>623</v>
      </c>
      <c r="AA105" s="49" t="s">
        <v>623</v>
      </c>
      <c r="AB105" s="49" t="s">
        <v>623</v>
      </c>
      <c r="AC105" s="49" t="s">
        <v>623</v>
      </c>
      <c r="AD105" s="49" t="s">
        <v>623</v>
      </c>
      <c r="AE105" s="49" t="s">
        <v>623</v>
      </c>
      <c r="AF105" s="49" t="s">
        <v>623</v>
      </c>
      <c r="AG105" s="49" t="s">
        <v>623</v>
      </c>
      <c r="AH105" s="49" t="s">
        <v>623</v>
      </c>
      <c r="AI105" s="49" t="s">
        <v>623</v>
      </c>
      <c r="AJ105" s="49" t="s">
        <v>623</v>
      </c>
      <c r="AK105" s="49" t="s">
        <v>623</v>
      </c>
      <c r="AL105" s="49" t="s">
        <v>623</v>
      </c>
      <c r="AM105" s="49" t="s">
        <v>623</v>
      </c>
      <c r="AN105" s="49" t="s">
        <v>623</v>
      </c>
      <c r="AO105" s="49" t="s">
        <v>623</v>
      </c>
    </row>
    <row r="106" spans="1:41">
      <c r="A106" s="48" t="s">
        <v>181</v>
      </c>
      <c r="B106" s="47">
        <v>1200</v>
      </c>
      <c r="C106" s="47">
        <v>1110</v>
      </c>
      <c r="D106" s="47">
        <v>1119</v>
      </c>
      <c r="E106" s="47">
        <v>1231</v>
      </c>
      <c r="F106" s="47">
        <v>1137</v>
      </c>
      <c r="G106" s="47">
        <v>1307</v>
      </c>
      <c r="H106" s="47">
        <v>1228</v>
      </c>
      <c r="I106" s="47">
        <v>1315</v>
      </c>
      <c r="J106" s="47">
        <v>1384</v>
      </c>
      <c r="K106" s="47">
        <v>1376</v>
      </c>
      <c r="L106" s="47">
        <v>1177</v>
      </c>
      <c r="M106" s="47">
        <v>1324</v>
      </c>
      <c r="N106" s="47">
        <v>1268</v>
      </c>
      <c r="O106" s="47">
        <v>1556</v>
      </c>
      <c r="P106" s="47">
        <v>1491</v>
      </c>
      <c r="Q106" s="47">
        <v>1446</v>
      </c>
      <c r="R106" s="47">
        <v>1341</v>
      </c>
      <c r="S106" s="47">
        <v>1469</v>
      </c>
      <c r="T106" s="47">
        <v>1503</v>
      </c>
      <c r="U106" s="47">
        <v>1558</v>
      </c>
      <c r="V106" s="47">
        <v>1562</v>
      </c>
      <c r="W106" s="47">
        <v>1474</v>
      </c>
      <c r="X106" s="47">
        <v>1472</v>
      </c>
      <c r="Y106" s="47">
        <v>1744</v>
      </c>
      <c r="Z106" s="47">
        <v>1682</v>
      </c>
      <c r="AA106" s="47">
        <v>1681</v>
      </c>
      <c r="AB106" s="47">
        <v>1544</v>
      </c>
      <c r="AC106" s="47">
        <v>1986</v>
      </c>
      <c r="AD106" s="47">
        <v>1636</v>
      </c>
      <c r="AE106" s="47">
        <v>1330</v>
      </c>
      <c r="AF106" s="47">
        <v>1369</v>
      </c>
      <c r="AG106" s="47">
        <v>1434</v>
      </c>
      <c r="AH106" s="47">
        <v>1452</v>
      </c>
      <c r="AI106" s="47">
        <v>1772</v>
      </c>
      <c r="AJ106" s="47">
        <v>1625</v>
      </c>
      <c r="AK106" s="47">
        <v>1527</v>
      </c>
      <c r="AL106" s="47">
        <v>1578</v>
      </c>
      <c r="AM106" s="47">
        <v>1553</v>
      </c>
      <c r="AN106" s="47">
        <v>1517</v>
      </c>
      <c r="AO106" s="49">
        <v>742</v>
      </c>
    </row>
    <row r="107" spans="1:41">
      <c r="A107" s="48" t="s">
        <v>546</v>
      </c>
      <c r="B107" s="49">
        <v>322</v>
      </c>
      <c r="C107" s="49">
        <v>207</v>
      </c>
      <c r="D107" s="49">
        <v>250</v>
      </c>
      <c r="E107" s="49">
        <v>273</v>
      </c>
      <c r="F107" s="49">
        <v>469</v>
      </c>
      <c r="G107" s="49">
        <v>615</v>
      </c>
      <c r="H107" s="49">
        <v>636</v>
      </c>
      <c r="I107" s="49">
        <v>511</v>
      </c>
      <c r="J107" s="49">
        <v>624</v>
      </c>
      <c r="K107" s="49">
        <v>360</v>
      </c>
      <c r="L107" s="49">
        <v>237</v>
      </c>
      <c r="M107" s="49">
        <v>325</v>
      </c>
      <c r="N107" s="49">
        <v>659</v>
      </c>
      <c r="O107" s="47">
        <v>1079</v>
      </c>
      <c r="P107" s="47">
        <v>1171</v>
      </c>
      <c r="Q107" s="47">
        <v>1122</v>
      </c>
      <c r="R107" s="49">
        <v>670</v>
      </c>
      <c r="S107" s="49">
        <v>822</v>
      </c>
      <c r="T107" s="47">
        <v>1207</v>
      </c>
      <c r="U107" s="47">
        <v>1948</v>
      </c>
      <c r="V107" s="47">
        <v>3225</v>
      </c>
      <c r="W107" s="47">
        <v>4115</v>
      </c>
      <c r="X107" s="47">
        <v>3114</v>
      </c>
      <c r="Y107" s="47">
        <v>3818</v>
      </c>
      <c r="Z107" s="47">
        <v>4770</v>
      </c>
      <c r="AA107" s="47">
        <v>5475</v>
      </c>
      <c r="AB107" s="47">
        <v>4678</v>
      </c>
      <c r="AC107" s="47">
        <v>7145</v>
      </c>
      <c r="AD107" s="47">
        <v>2860</v>
      </c>
      <c r="AE107" s="47">
        <v>2312</v>
      </c>
      <c r="AF107" s="47">
        <v>2063</v>
      </c>
      <c r="AG107" s="47">
        <v>1574</v>
      </c>
      <c r="AH107" s="47">
        <v>1140</v>
      </c>
      <c r="AI107" s="47">
        <v>1077</v>
      </c>
      <c r="AJ107" s="49">
        <v>776</v>
      </c>
      <c r="AK107" s="49">
        <v>433</v>
      </c>
      <c r="AL107" s="49">
        <v>344</v>
      </c>
      <c r="AM107" s="49">
        <v>291</v>
      </c>
      <c r="AN107" s="49">
        <v>417</v>
      </c>
      <c r="AO107" s="49">
        <v>733</v>
      </c>
    </row>
    <row r="108" spans="1:41">
      <c r="A108" s="48" t="s">
        <v>646</v>
      </c>
      <c r="B108" s="49" t="s">
        <v>623</v>
      </c>
      <c r="C108" s="49" t="s">
        <v>623</v>
      </c>
      <c r="D108" s="49" t="s">
        <v>623</v>
      </c>
      <c r="E108" s="49" t="s">
        <v>623</v>
      </c>
      <c r="F108" s="49" t="s">
        <v>623</v>
      </c>
      <c r="G108" s="49" t="s">
        <v>623</v>
      </c>
      <c r="H108" s="49" t="s">
        <v>623</v>
      </c>
      <c r="I108" s="49" t="s">
        <v>623</v>
      </c>
      <c r="J108" s="49" t="s">
        <v>623</v>
      </c>
      <c r="K108" s="49" t="s">
        <v>623</v>
      </c>
      <c r="L108" s="49" t="s">
        <v>623</v>
      </c>
      <c r="M108" s="49" t="s">
        <v>623</v>
      </c>
      <c r="N108" s="49" t="s">
        <v>623</v>
      </c>
      <c r="O108" s="49" t="s">
        <v>623</v>
      </c>
      <c r="P108" s="49" t="s">
        <v>623</v>
      </c>
      <c r="Q108" s="49" t="s">
        <v>623</v>
      </c>
      <c r="R108" s="49" t="s">
        <v>623</v>
      </c>
      <c r="S108" s="49" t="s">
        <v>623</v>
      </c>
      <c r="T108" s="49" t="s">
        <v>623</v>
      </c>
      <c r="U108" s="49" t="s">
        <v>623</v>
      </c>
      <c r="V108" s="49" t="s">
        <v>623</v>
      </c>
      <c r="W108" s="49" t="s">
        <v>623</v>
      </c>
      <c r="X108" s="49" t="s">
        <v>623</v>
      </c>
      <c r="Y108" s="49" t="s">
        <v>623</v>
      </c>
      <c r="Z108" s="49" t="s">
        <v>623</v>
      </c>
      <c r="AA108" s="49" t="s">
        <v>623</v>
      </c>
      <c r="AB108" s="49" t="s">
        <v>623</v>
      </c>
      <c r="AC108" s="49" t="s">
        <v>623</v>
      </c>
      <c r="AD108" s="49" t="s">
        <v>623</v>
      </c>
      <c r="AE108" s="49" t="s">
        <v>623</v>
      </c>
      <c r="AF108" s="49" t="s">
        <v>623</v>
      </c>
      <c r="AG108" s="49" t="s">
        <v>623</v>
      </c>
      <c r="AH108" s="49" t="s">
        <v>623</v>
      </c>
      <c r="AI108" s="49" t="s">
        <v>623</v>
      </c>
      <c r="AJ108" s="49" t="s">
        <v>623</v>
      </c>
      <c r="AK108" s="49" t="s">
        <v>623</v>
      </c>
      <c r="AL108" s="49" t="s">
        <v>623</v>
      </c>
      <c r="AM108" s="49" t="s">
        <v>623</v>
      </c>
      <c r="AN108" s="49" t="s">
        <v>623</v>
      </c>
      <c r="AO108" s="49" t="s">
        <v>623</v>
      </c>
    </row>
    <row r="109" spans="1:41">
      <c r="A109" s="48" t="s">
        <v>189</v>
      </c>
      <c r="B109" s="49">
        <v>795</v>
      </c>
      <c r="C109" s="49">
        <v>777</v>
      </c>
      <c r="D109" s="49">
        <v>764</v>
      </c>
      <c r="E109" s="49">
        <v>809</v>
      </c>
      <c r="F109" s="49">
        <v>758</v>
      </c>
      <c r="G109" s="49">
        <v>664</v>
      </c>
      <c r="H109" s="49">
        <v>619</v>
      </c>
      <c r="I109" s="49">
        <v>624</v>
      </c>
      <c r="J109" s="49">
        <v>573</v>
      </c>
      <c r="K109" s="49">
        <v>561</v>
      </c>
      <c r="L109" s="49">
        <v>552</v>
      </c>
      <c r="M109" s="49">
        <v>547</v>
      </c>
      <c r="N109" s="49">
        <v>501</v>
      </c>
      <c r="O109" s="49">
        <v>497</v>
      </c>
      <c r="P109" s="49">
        <v>490</v>
      </c>
      <c r="Q109" s="49">
        <v>475</v>
      </c>
      <c r="R109" s="49">
        <v>436</v>
      </c>
      <c r="S109" s="49">
        <v>578</v>
      </c>
      <c r="T109" s="49">
        <v>642</v>
      </c>
      <c r="U109" s="49">
        <v>622</v>
      </c>
      <c r="V109" s="49">
        <v>520</v>
      </c>
      <c r="W109" s="49">
        <v>579</v>
      </c>
      <c r="X109" s="49">
        <v>560</v>
      </c>
      <c r="Y109" s="49">
        <v>558</v>
      </c>
      <c r="Z109" s="49">
        <v>563</v>
      </c>
      <c r="AA109" s="49">
        <v>533</v>
      </c>
      <c r="AB109" s="49">
        <v>482</v>
      </c>
      <c r="AC109" s="49">
        <v>586</v>
      </c>
      <c r="AD109" s="49">
        <v>548</v>
      </c>
      <c r="AE109" s="49">
        <v>582</v>
      </c>
      <c r="AF109" s="49">
        <v>601</v>
      </c>
      <c r="AG109" s="49">
        <v>580</v>
      </c>
      <c r="AH109" s="49">
        <v>558</v>
      </c>
      <c r="AI109" s="49">
        <v>565</v>
      </c>
      <c r="AJ109" s="49">
        <v>660</v>
      </c>
      <c r="AK109" s="49">
        <v>578</v>
      </c>
      <c r="AL109" s="49">
        <v>547</v>
      </c>
      <c r="AM109" s="49">
        <v>600</v>
      </c>
      <c r="AN109" s="49">
        <v>599</v>
      </c>
      <c r="AO109" s="49">
        <v>376</v>
      </c>
    </row>
    <row r="110" spans="1:41">
      <c r="A110" s="48" t="s">
        <v>647</v>
      </c>
      <c r="B110" s="49" t="s">
        <v>623</v>
      </c>
      <c r="C110" s="49" t="s">
        <v>623</v>
      </c>
      <c r="D110" s="49" t="s">
        <v>623</v>
      </c>
      <c r="E110" s="49" t="s">
        <v>623</v>
      </c>
      <c r="F110" s="49" t="s">
        <v>623</v>
      </c>
      <c r="G110" s="49" t="s">
        <v>623</v>
      </c>
      <c r="H110" s="49" t="s">
        <v>623</v>
      </c>
      <c r="I110" s="49" t="s">
        <v>623</v>
      </c>
      <c r="J110" s="49" t="s">
        <v>623</v>
      </c>
      <c r="K110" s="49" t="s">
        <v>623</v>
      </c>
      <c r="L110" s="49" t="s">
        <v>623</v>
      </c>
      <c r="M110" s="49" t="s">
        <v>623</v>
      </c>
      <c r="N110" s="49" t="s">
        <v>623</v>
      </c>
      <c r="O110" s="49" t="s">
        <v>623</v>
      </c>
      <c r="P110" s="49" t="s">
        <v>623</v>
      </c>
      <c r="Q110" s="49" t="s">
        <v>623</v>
      </c>
      <c r="R110" s="49" t="s">
        <v>623</v>
      </c>
      <c r="S110" s="49" t="s">
        <v>623</v>
      </c>
      <c r="T110" s="49" t="s">
        <v>623</v>
      </c>
      <c r="U110" s="49" t="s">
        <v>623</v>
      </c>
      <c r="V110" s="49" t="s">
        <v>623</v>
      </c>
      <c r="W110" s="49" t="s">
        <v>623</v>
      </c>
      <c r="X110" s="49" t="s">
        <v>623</v>
      </c>
      <c r="Y110" s="49" t="s">
        <v>623</v>
      </c>
      <c r="Z110" s="49" t="s">
        <v>623</v>
      </c>
      <c r="AA110" s="49" t="s">
        <v>623</v>
      </c>
      <c r="AB110" s="49" t="s">
        <v>623</v>
      </c>
      <c r="AC110" s="49" t="s">
        <v>623</v>
      </c>
      <c r="AD110" s="49" t="s">
        <v>623</v>
      </c>
      <c r="AE110" s="49" t="s">
        <v>623</v>
      </c>
      <c r="AF110" s="49" t="s">
        <v>623</v>
      </c>
      <c r="AG110" s="49" t="s">
        <v>623</v>
      </c>
      <c r="AH110" s="49" t="s">
        <v>623</v>
      </c>
      <c r="AI110" s="49" t="s">
        <v>623</v>
      </c>
      <c r="AJ110" s="49" t="s">
        <v>623</v>
      </c>
      <c r="AK110" s="49" t="s">
        <v>623</v>
      </c>
      <c r="AL110" s="49" t="s">
        <v>623</v>
      </c>
      <c r="AM110" s="49" t="s">
        <v>623</v>
      </c>
      <c r="AN110" s="49" t="s">
        <v>623</v>
      </c>
      <c r="AO110" s="49" t="s">
        <v>623</v>
      </c>
    </row>
    <row r="111" spans="1:41">
      <c r="A111" s="48" t="s">
        <v>109</v>
      </c>
      <c r="B111" s="49" t="s">
        <v>623</v>
      </c>
      <c r="C111" s="49" t="s">
        <v>623</v>
      </c>
      <c r="D111" s="49" t="s">
        <v>623</v>
      </c>
      <c r="E111" s="49" t="s">
        <v>623</v>
      </c>
      <c r="F111" s="49" t="s">
        <v>623</v>
      </c>
      <c r="G111" s="49" t="s">
        <v>623</v>
      </c>
      <c r="H111" s="49" t="s">
        <v>623</v>
      </c>
      <c r="I111" s="49" t="s">
        <v>623</v>
      </c>
      <c r="J111" s="49" t="s">
        <v>623</v>
      </c>
      <c r="K111" s="49" t="s">
        <v>623</v>
      </c>
      <c r="L111" s="49" t="s">
        <v>623</v>
      </c>
      <c r="M111" s="49" t="s">
        <v>623</v>
      </c>
      <c r="N111" s="49" t="s">
        <v>623</v>
      </c>
      <c r="O111" s="49" t="s">
        <v>623</v>
      </c>
      <c r="P111" s="49" t="s">
        <v>623</v>
      </c>
      <c r="Q111" s="49" t="s">
        <v>623</v>
      </c>
      <c r="R111" s="49" t="s">
        <v>623</v>
      </c>
      <c r="S111" s="49" t="s">
        <v>623</v>
      </c>
      <c r="T111" s="49" t="s">
        <v>623</v>
      </c>
      <c r="U111" s="49" t="s">
        <v>623</v>
      </c>
      <c r="V111" s="49" t="s">
        <v>623</v>
      </c>
      <c r="W111" s="49" t="s">
        <v>623</v>
      </c>
      <c r="X111" s="49" t="s">
        <v>623</v>
      </c>
      <c r="Y111" s="49" t="s">
        <v>623</v>
      </c>
      <c r="Z111" s="49" t="s">
        <v>623</v>
      </c>
      <c r="AA111" s="49" t="s">
        <v>623</v>
      </c>
      <c r="AB111" s="49" t="s">
        <v>623</v>
      </c>
      <c r="AC111" s="49" t="s">
        <v>623</v>
      </c>
      <c r="AD111" s="49" t="s">
        <v>623</v>
      </c>
      <c r="AE111" s="49" t="s">
        <v>623</v>
      </c>
      <c r="AF111" s="49" t="s">
        <v>623</v>
      </c>
      <c r="AG111" s="49" t="s">
        <v>623</v>
      </c>
      <c r="AH111" s="49" t="s">
        <v>623</v>
      </c>
      <c r="AI111" s="49" t="s">
        <v>623</v>
      </c>
      <c r="AJ111" s="49" t="s">
        <v>623</v>
      </c>
      <c r="AK111" s="49" t="s">
        <v>623</v>
      </c>
      <c r="AL111" s="49" t="s">
        <v>623</v>
      </c>
      <c r="AM111" s="49" t="s">
        <v>623</v>
      </c>
      <c r="AN111" s="49" t="s">
        <v>623</v>
      </c>
      <c r="AO111" s="49" t="s">
        <v>623</v>
      </c>
    </row>
    <row r="112" spans="1:41">
      <c r="A112" s="48" t="s">
        <v>174</v>
      </c>
      <c r="B112" s="47">
        <v>1419</v>
      </c>
      <c r="C112" s="47">
        <v>1234</v>
      </c>
      <c r="D112" s="47">
        <v>1155</v>
      </c>
      <c r="E112" s="47">
        <v>1275</v>
      </c>
      <c r="F112" s="47">
        <v>1283</v>
      </c>
      <c r="G112" s="47">
        <v>1358</v>
      </c>
      <c r="H112" s="47">
        <v>1328</v>
      </c>
      <c r="I112" s="47">
        <v>1321</v>
      </c>
      <c r="J112" s="47">
        <v>1371</v>
      </c>
      <c r="K112" s="47">
        <v>1425</v>
      </c>
      <c r="L112" s="47">
        <v>1335</v>
      </c>
      <c r="M112" s="47">
        <v>1272</v>
      </c>
      <c r="N112" s="47">
        <v>1347</v>
      </c>
      <c r="O112" s="47">
        <v>1352</v>
      </c>
      <c r="P112" s="47">
        <v>1302</v>
      </c>
      <c r="Q112" s="47">
        <v>1328</v>
      </c>
      <c r="R112" s="47">
        <v>1493</v>
      </c>
      <c r="S112" s="47">
        <v>1369</v>
      </c>
      <c r="T112" s="47">
        <v>1347</v>
      </c>
      <c r="U112" s="47">
        <v>1368</v>
      </c>
      <c r="V112" s="47">
        <v>1334</v>
      </c>
      <c r="W112" s="47">
        <v>1334</v>
      </c>
      <c r="X112" s="47">
        <v>1547</v>
      </c>
      <c r="Y112" s="47">
        <v>1437</v>
      </c>
      <c r="Z112" s="47">
        <v>1372</v>
      </c>
      <c r="AA112" s="47">
        <v>1300</v>
      </c>
      <c r="AB112" s="47">
        <v>1152</v>
      </c>
      <c r="AC112" s="47">
        <v>2378</v>
      </c>
      <c r="AD112" s="47">
        <v>1213</v>
      </c>
      <c r="AE112" s="47">
        <v>1158</v>
      </c>
      <c r="AF112" s="47">
        <v>1229</v>
      </c>
      <c r="AG112" s="47">
        <v>1223</v>
      </c>
      <c r="AH112" s="47">
        <v>1260</v>
      </c>
      <c r="AI112" s="47">
        <v>1333</v>
      </c>
      <c r="AJ112" s="47">
        <v>1238</v>
      </c>
      <c r="AK112" s="47">
        <v>1306</v>
      </c>
      <c r="AL112" s="47">
        <v>1396</v>
      </c>
      <c r="AM112" s="47">
        <v>1310</v>
      </c>
      <c r="AN112" s="47">
        <v>1370</v>
      </c>
      <c r="AO112" s="49">
        <v>763</v>
      </c>
    </row>
    <row r="113" spans="1:41">
      <c r="A113" s="48" t="s">
        <v>310</v>
      </c>
      <c r="B113" s="49">
        <v>788</v>
      </c>
      <c r="C113" s="49">
        <v>651</v>
      </c>
      <c r="D113" s="49">
        <v>602</v>
      </c>
      <c r="E113" s="49">
        <v>591</v>
      </c>
      <c r="F113" s="49">
        <v>541</v>
      </c>
      <c r="G113" s="49">
        <v>919</v>
      </c>
      <c r="H113" s="49">
        <v>732</v>
      </c>
      <c r="I113" s="49">
        <v>855</v>
      </c>
      <c r="J113" s="49">
        <v>779</v>
      </c>
      <c r="K113" s="49">
        <v>640</v>
      </c>
      <c r="L113" s="49">
        <v>603</v>
      </c>
      <c r="M113" s="49">
        <v>595</v>
      </c>
      <c r="N113" s="49">
        <v>796</v>
      </c>
      <c r="O113" s="49">
        <v>769</v>
      </c>
      <c r="P113" s="49">
        <v>680</v>
      </c>
      <c r="Q113" s="49">
        <v>612</v>
      </c>
      <c r="R113" s="49">
        <v>687</v>
      </c>
      <c r="S113" s="49">
        <v>570</v>
      </c>
      <c r="T113" s="49">
        <v>721</v>
      </c>
      <c r="U113" s="49">
        <v>698</v>
      </c>
      <c r="V113" s="49">
        <v>688</v>
      </c>
      <c r="W113" s="49">
        <v>798</v>
      </c>
      <c r="X113" s="49">
        <v>689</v>
      </c>
      <c r="Y113" s="49">
        <v>627</v>
      </c>
      <c r="Z113" s="49">
        <v>681</v>
      </c>
      <c r="AA113" s="49">
        <v>703</v>
      </c>
      <c r="AB113" s="49">
        <v>549</v>
      </c>
      <c r="AC113" s="47">
        <v>1648</v>
      </c>
      <c r="AD113" s="49">
        <v>340</v>
      </c>
      <c r="AE113" s="49">
        <v>398</v>
      </c>
      <c r="AF113" s="49">
        <v>607</v>
      </c>
      <c r="AG113" s="49">
        <v>672</v>
      </c>
      <c r="AH113" s="49">
        <v>881</v>
      </c>
      <c r="AI113" s="49">
        <v>880</v>
      </c>
      <c r="AJ113" s="49">
        <v>746</v>
      </c>
      <c r="AK113" s="49">
        <v>545</v>
      </c>
      <c r="AL113" s="49">
        <v>720</v>
      </c>
      <c r="AM113" s="49">
        <v>991</v>
      </c>
      <c r="AN113" s="49">
        <v>970</v>
      </c>
      <c r="AO113" s="49">
        <v>323</v>
      </c>
    </row>
    <row r="114" spans="1:41">
      <c r="A114" s="48" t="s">
        <v>306</v>
      </c>
      <c r="B114" s="47">
        <v>3065</v>
      </c>
      <c r="C114" s="47">
        <v>2899</v>
      </c>
      <c r="D114" s="47">
        <v>2811</v>
      </c>
      <c r="E114" s="47">
        <v>2751</v>
      </c>
      <c r="F114" s="47">
        <v>2897</v>
      </c>
      <c r="G114" s="47">
        <v>2224</v>
      </c>
      <c r="H114" s="47">
        <v>2325</v>
      </c>
      <c r="I114" s="47">
        <v>2361</v>
      </c>
      <c r="J114" s="47">
        <v>2510</v>
      </c>
      <c r="K114" s="47">
        <v>2775</v>
      </c>
      <c r="L114" s="47">
        <v>2716</v>
      </c>
      <c r="M114" s="47">
        <v>2749</v>
      </c>
      <c r="N114" s="47">
        <v>2926</v>
      </c>
      <c r="O114" s="47">
        <v>2795</v>
      </c>
      <c r="P114" s="47">
        <v>2637</v>
      </c>
      <c r="Q114" s="47">
        <v>2661</v>
      </c>
      <c r="R114" s="47">
        <v>2722</v>
      </c>
      <c r="S114" s="47">
        <v>2722</v>
      </c>
      <c r="T114" s="47">
        <v>2421</v>
      </c>
      <c r="U114" s="47">
        <v>2416</v>
      </c>
      <c r="V114" s="47">
        <v>2430</v>
      </c>
      <c r="W114" s="47">
        <v>2411</v>
      </c>
      <c r="X114" s="47">
        <v>2613</v>
      </c>
      <c r="Y114" s="47">
        <v>2665</v>
      </c>
      <c r="Z114" s="47">
        <v>2700</v>
      </c>
      <c r="AA114" s="47">
        <v>2673</v>
      </c>
      <c r="AB114" s="47">
        <v>2305</v>
      </c>
      <c r="AC114" s="47">
        <v>3865</v>
      </c>
      <c r="AD114" s="47">
        <v>2183</v>
      </c>
      <c r="AE114" s="47">
        <v>2268</v>
      </c>
      <c r="AF114" s="47">
        <v>2389</v>
      </c>
      <c r="AG114" s="47">
        <v>2842</v>
      </c>
      <c r="AH114" s="47">
        <v>2877</v>
      </c>
      <c r="AI114" s="47">
        <v>2870</v>
      </c>
      <c r="AJ114" s="47">
        <v>2912</v>
      </c>
      <c r="AK114" s="47">
        <v>2984</v>
      </c>
      <c r="AL114" s="47">
        <v>2926</v>
      </c>
      <c r="AM114" s="47">
        <v>2975</v>
      </c>
      <c r="AN114" s="47">
        <v>2987</v>
      </c>
      <c r="AO114" s="47">
        <v>1688</v>
      </c>
    </row>
    <row r="115" spans="1:41">
      <c r="A115" s="48" t="s">
        <v>83</v>
      </c>
      <c r="B115" s="47">
        <v>1505</v>
      </c>
      <c r="C115" s="47">
        <v>1454</v>
      </c>
      <c r="D115" s="47">
        <v>1446</v>
      </c>
      <c r="E115" s="47">
        <v>1380</v>
      </c>
      <c r="F115" s="47">
        <v>1272</v>
      </c>
      <c r="G115" s="47">
        <v>1749</v>
      </c>
      <c r="H115" s="47">
        <v>1658</v>
      </c>
      <c r="I115" s="47">
        <v>1634</v>
      </c>
      <c r="J115" s="47">
        <v>1693</v>
      </c>
      <c r="K115" s="47">
        <v>1640</v>
      </c>
      <c r="L115" s="47">
        <v>1386</v>
      </c>
      <c r="M115" s="47">
        <v>1389</v>
      </c>
      <c r="N115" s="47">
        <v>1780</v>
      </c>
      <c r="O115" s="47">
        <v>2017</v>
      </c>
      <c r="P115" s="47">
        <v>1635</v>
      </c>
      <c r="Q115" s="47">
        <v>2170</v>
      </c>
      <c r="R115" s="47">
        <v>2446</v>
      </c>
      <c r="S115" s="47">
        <v>2147</v>
      </c>
      <c r="T115" s="47">
        <v>1932</v>
      </c>
      <c r="U115" s="47">
        <v>1897</v>
      </c>
      <c r="V115" s="47">
        <v>1752</v>
      </c>
      <c r="W115" s="47">
        <v>1957</v>
      </c>
      <c r="X115" s="47">
        <v>2580</v>
      </c>
      <c r="Y115" s="47">
        <v>1851</v>
      </c>
      <c r="Z115" s="47">
        <v>2491</v>
      </c>
      <c r="AA115" s="47">
        <v>2523</v>
      </c>
      <c r="AB115" s="47">
        <v>1943</v>
      </c>
      <c r="AC115" s="47">
        <v>3106</v>
      </c>
      <c r="AD115" s="47">
        <v>1531</v>
      </c>
      <c r="AE115" s="47">
        <v>1819</v>
      </c>
      <c r="AF115" s="47">
        <v>2019</v>
      </c>
      <c r="AG115" s="47">
        <v>1668</v>
      </c>
      <c r="AH115" s="47">
        <v>1694</v>
      </c>
      <c r="AI115" s="47">
        <v>1856</v>
      </c>
      <c r="AJ115" s="47">
        <v>1752</v>
      </c>
      <c r="AK115" s="47">
        <v>1918</v>
      </c>
      <c r="AL115" s="47">
        <v>1946</v>
      </c>
      <c r="AM115" s="47">
        <v>1986</v>
      </c>
      <c r="AN115" s="47">
        <v>2165</v>
      </c>
      <c r="AO115" s="47">
        <v>1007</v>
      </c>
    </row>
    <row r="116" spans="1:41">
      <c r="A116" s="48" t="s">
        <v>141</v>
      </c>
      <c r="B116" s="49">
        <v>680</v>
      </c>
      <c r="C116" s="49">
        <v>625</v>
      </c>
      <c r="D116" s="49">
        <v>644</v>
      </c>
      <c r="E116" s="49">
        <v>733</v>
      </c>
      <c r="F116" s="49">
        <v>847</v>
      </c>
      <c r="G116" s="49">
        <v>850</v>
      </c>
      <c r="H116" s="49">
        <v>785</v>
      </c>
      <c r="I116" s="49">
        <v>919</v>
      </c>
      <c r="J116" s="47">
        <v>1155</v>
      </c>
      <c r="K116" s="47">
        <v>1337</v>
      </c>
      <c r="L116" s="47">
        <v>1037</v>
      </c>
      <c r="M116" s="47">
        <v>1010</v>
      </c>
      <c r="N116" s="47">
        <v>1035</v>
      </c>
      <c r="O116" s="47">
        <v>1128</v>
      </c>
      <c r="P116" s="47">
        <v>1103</v>
      </c>
      <c r="Q116" s="47">
        <v>1193</v>
      </c>
      <c r="R116" s="47">
        <v>1046</v>
      </c>
      <c r="S116" s="47">
        <v>1084</v>
      </c>
      <c r="T116" s="47">
        <v>1043</v>
      </c>
      <c r="U116" s="49">
        <v>981</v>
      </c>
      <c r="V116" s="47">
        <v>1177</v>
      </c>
      <c r="W116" s="47">
        <v>1150</v>
      </c>
      <c r="X116" s="47">
        <v>1356</v>
      </c>
      <c r="Y116" s="47">
        <v>1303</v>
      </c>
      <c r="Z116" s="47">
        <v>1216</v>
      </c>
      <c r="AA116" s="47">
        <v>1116</v>
      </c>
      <c r="AB116" s="49">
        <v>964</v>
      </c>
      <c r="AC116" s="47">
        <v>1205</v>
      </c>
      <c r="AD116" s="47">
        <v>1084</v>
      </c>
      <c r="AE116" s="47">
        <v>1156</v>
      </c>
      <c r="AF116" s="47">
        <v>1870</v>
      </c>
      <c r="AG116" s="47">
        <v>1612</v>
      </c>
      <c r="AH116" s="47">
        <v>1585</v>
      </c>
      <c r="AI116" s="47">
        <v>1646</v>
      </c>
      <c r="AJ116" s="47">
        <v>1347</v>
      </c>
      <c r="AK116" s="47">
        <v>1375</v>
      </c>
      <c r="AL116" s="47">
        <v>1296</v>
      </c>
      <c r="AM116" s="47">
        <v>1165</v>
      </c>
      <c r="AN116" s="47">
        <v>1125</v>
      </c>
      <c r="AO116" s="49">
        <v>733</v>
      </c>
    </row>
    <row r="117" spans="1:41">
      <c r="A117" s="48" t="s">
        <v>509</v>
      </c>
      <c r="B117" s="47">
        <v>1111</v>
      </c>
      <c r="C117" s="47">
        <v>1131</v>
      </c>
      <c r="D117" s="47">
        <v>1058</v>
      </c>
      <c r="E117" s="47">
        <v>1004</v>
      </c>
      <c r="F117" s="47">
        <v>1260</v>
      </c>
      <c r="G117" s="47">
        <v>1210</v>
      </c>
      <c r="H117" s="47">
        <v>1333</v>
      </c>
      <c r="I117" s="47">
        <v>1239</v>
      </c>
      <c r="J117" s="47">
        <v>1277</v>
      </c>
      <c r="K117" s="47">
        <v>1251</v>
      </c>
      <c r="L117" s="47">
        <v>1171</v>
      </c>
      <c r="M117" s="47">
        <v>1399</v>
      </c>
      <c r="N117" s="47">
        <v>1300</v>
      </c>
      <c r="O117" s="47">
        <v>1181</v>
      </c>
      <c r="P117" s="47">
        <v>1129</v>
      </c>
      <c r="Q117" s="47">
        <v>1055</v>
      </c>
      <c r="R117" s="47">
        <v>1144</v>
      </c>
      <c r="S117" s="47">
        <v>1413</v>
      </c>
      <c r="T117" s="47">
        <v>1648</v>
      </c>
      <c r="U117" s="47">
        <v>1407</v>
      </c>
      <c r="V117" s="47">
        <v>1421</v>
      </c>
      <c r="W117" s="47">
        <v>1324</v>
      </c>
      <c r="X117" s="47">
        <v>1485</v>
      </c>
      <c r="Y117" s="47">
        <v>1852</v>
      </c>
      <c r="Z117" s="47">
        <v>1347</v>
      </c>
      <c r="AA117" s="47">
        <v>1149</v>
      </c>
      <c r="AB117" s="47">
        <v>1039</v>
      </c>
      <c r="AC117" s="47">
        <v>2032</v>
      </c>
      <c r="AD117" s="47">
        <v>1151</v>
      </c>
      <c r="AE117" s="47">
        <v>1050</v>
      </c>
      <c r="AF117" s="47">
        <v>1085</v>
      </c>
      <c r="AG117" s="47">
        <v>1073</v>
      </c>
      <c r="AH117" s="47">
        <v>1166</v>
      </c>
      <c r="AI117" s="47">
        <v>1275</v>
      </c>
      <c r="AJ117" s="47">
        <v>1121</v>
      </c>
      <c r="AK117" s="47">
        <v>1095</v>
      </c>
      <c r="AL117" s="47">
        <v>1033</v>
      </c>
      <c r="AM117" s="47">
        <v>1069</v>
      </c>
      <c r="AN117" s="49">
        <v>979</v>
      </c>
      <c r="AO117" s="49">
        <v>632</v>
      </c>
    </row>
    <row r="118" spans="1:41">
      <c r="A118" s="48" t="s">
        <v>529</v>
      </c>
      <c r="B118" s="49">
        <v>827</v>
      </c>
      <c r="C118" s="49">
        <v>881</v>
      </c>
      <c r="D118" s="49">
        <v>883</v>
      </c>
      <c r="E118" s="49">
        <v>843</v>
      </c>
      <c r="F118" s="49">
        <v>924</v>
      </c>
      <c r="G118" s="47">
        <v>1142</v>
      </c>
      <c r="H118" s="49">
        <v>685</v>
      </c>
      <c r="I118" s="49">
        <v>830</v>
      </c>
      <c r="J118" s="49">
        <v>902</v>
      </c>
      <c r="K118" s="49">
        <v>795</v>
      </c>
      <c r="L118" s="49">
        <v>828</v>
      </c>
      <c r="M118" s="49">
        <v>843</v>
      </c>
      <c r="N118" s="49">
        <v>690</v>
      </c>
      <c r="O118" s="49">
        <v>928</v>
      </c>
      <c r="P118" s="49">
        <v>890</v>
      </c>
      <c r="Q118" s="49">
        <v>856</v>
      </c>
      <c r="R118" s="49">
        <v>781</v>
      </c>
      <c r="S118" s="49">
        <v>927</v>
      </c>
      <c r="T118" s="47">
        <v>1019</v>
      </c>
      <c r="U118" s="49">
        <v>859</v>
      </c>
      <c r="V118" s="49">
        <v>871</v>
      </c>
      <c r="W118" s="49">
        <v>878</v>
      </c>
      <c r="X118" s="49">
        <v>927</v>
      </c>
      <c r="Y118" s="49">
        <v>820</v>
      </c>
      <c r="Z118" s="49">
        <v>934</v>
      </c>
      <c r="AA118" s="49">
        <v>903</v>
      </c>
      <c r="AB118" s="49">
        <v>814</v>
      </c>
      <c r="AC118" s="47">
        <v>1243</v>
      </c>
      <c r="AD118" s="49">
        <v>880</v>
      </c>
      <c r="AE118" s="49">
        <v>858</v>
      </c>
      <c r="AF118" s="49">
        <v>832</v>
      </c>
      <c r="AG118" s="49">
        <v>915</v>
      </c>
      <c r="AH118" s="49">
        <v>921</v>
      </c>
      <c r="AI118" s="49">
        <v>895</v>
      </c>
      <c r="AJ118" s="49">
        <v>947</v>
      </c>
      <c r="AK118" s="47">
        <v>1063</v>
      </c>
      <c r="AL118" s="49">
        <v>823</v>
      </c>
      <c r="AM118" s="49">
        <v>894</v>
      </c>
      <c r="AN118" s="49">
        <v>760</v>
      </c>
      <c r="AO118" s="49">
        <v>541</v>
      </c>
    </row>
    <row r="119" spans="1:41">
      <c r="A119" s="48" t="s">
        <v>518</v>
      </c>
      <c r="B119" s="47">
        <v>1212</v>
      </c>
      <c r="C119" s="47">
        <v>1182</v>
      </c>
      <c r="D119" s="47">
        <v>1035</v>
      </c>
      <c r="E119" s="49">
        <v>846</v>
      </c>
      <c r="F119" s="49">
        <v>790</v>
      </c>
      <c r="G119" s="47">
        <v>1077</v>
      </c>
      <c r="H119" s="47">
        <v>1049</v>
      </c>
      <c r="I119" s="47">
        <v>1033</v>
      </c>
      <c r="J119" s="47">
        <v>1074</v>
      </c>
      <c r="K119" s="49">
        <v>993</v>
      </c>
      <c r="L119" s="49">
        <v>943</v>
      </c>
      <c r="M119" s="49">
        <v>903</v>
      </c>
      <c r="N119" s="49">
        <v>932</v>
      </c>
      <c r="O119" s="47">
        <v>1115</v>
      </c>
      <c r="P119" s="47">
        <v>1029</v>
      </c>
      <c r="Q119" s="47">
        <v>1035</v>
      </c>
      <c r="R119" s="47">
        <v>1069</v>
      </c>
      <c r="S119" s="47">
        <v>1168</v>
      </c>
      <c r="T119" s="47">
        <v>1236</v>
      </c>
      <c r="U119" s="49">
        <v>553</v>
      </c>
      <c r="V119" s="47">
        <v>1038</v>
      </c>
      <c r="W119" s="47">
        <v>1328</v>
      </c>
      <c r="X119" s="47">
        <v>1229</v>
      </c>
      <c r="Y119" s="47">
        <v>1309</v>
      </c>
      <c r="Z119" s="47">
        <v>1252</v>
      </c>
      <c r="AA119" s="47">
        <v>1098</v>
      </c>
      <c r="AB119" s="47">
        <v>1011</v>
      </c>
      <c r="AC119" s="49">
        <v>920</v>
      </c>
      <c r="AD119" s="47">
        <v>1126</v>
      </c>
      <c r="AE119" s="47">
        <v>1228</v>
      </c>
      <c r="AF119" s="47">
        <v>1220</v>
      </c>
      <c r="AG119" s="47">
        <v>1374</v>
      </c>
      <c r="AH119" s="49">
        <v>970</v>
      </c>
      <c r="AI119" s="49">
        <v>999</v>
      </c>
      <c r="AJ119" s="47">
        <v>1231</v>
      </c>
      <c r="AK119" s="47">
        <v>1235</v>
      </c>
      <c r="AL119" s="47">
        <v>1171</v>
      </c>
      <c r="AM119" s="47">
        <v>1270</v>
      </c>
      <c r="AN119" s="47">
        <v>1198</v>
      </c>
      <c r="AO119" s="49">
        <v>719</v>
      </c>
    </row>
    <row r="120" spans="1:41">
      <c r="A120" s="48" t="s">
        <v>545</v>
      </c>
      <c r="B120" s="49">
        <v>167</v>
      </c>
      <c r="C120" s="49">
        <v>317</v>
      </c>
      <c r="D120" s="49">
        <v>396</v>
      </c>
      <c r="E120" s="49">
        <v>320</v>
      </c>
      <c r="F120" s="49">
        <v>210</v>
      </c>
      <c r="G120" s="49">
        <v>266</v>
      </c>
      <c r="H120" s="49">
        <v>224</v>
      </c>
      <c r="I120" s="49">
        <v>251</v>
      </c>
      <c r="J120" s="49">
        <v>256</v>
      </c>
      <c r="K120" s="49">
        <v>204</v>
      </c>
      <c r="L120" s="49">
        <v>211</v>
      </c>
      <c r="M120" s="49">
        <v>214</v>
      </c>
      <c r="N120" s="49">
        <v>247</v>
      </c>
      <c r="O120" s="49">
        <v>358</v>
      </c>
      <c r="P120" s="49">
        <v>300</v>
      </c>
      <c r="Q120" s="49">
        <v>261</v>
      </c>
      <c r="R120" s="49">
        <v>232</v>
      </c>
      <c r="S120" s="49">
        <v>289</v>
      </c>
      <c r="T120" s="49">
        <v>367</v>
      </c>
      <c r="U120" s="49">
        <v>386</v>
      </c>
      <c r="V120" s="49">
        <v>435</v>
      </c>
      <c r="W120" s="49">
        <v>375</v>
      </c>
      <c r="X120" s="49">
        <v>459</v>
      </c>
      <c r="Y120" s="49">
        <v>510</v>
      </c>
      <c r="Z120" s="49">
        <v>425</v>
      </c>
      <c r="AA120" s="49">
        <v>400</v>
      </c>
      <c r="AB120" s="49">
        <v>411</v>
      </c>
      <c r="AC120" s="49">
        <v>606</v>
      </c>
      <c r="AD120" s="49">
        <v>382</v>
      </c>
      <c r="AE120" s="49">
        <v>379</v>
      </c>
      <c r="AF120" s="49">
        <v>352</v>
      </c>
      <c r="AG120" s="49">
        <v>303</v>
      </c>
      <c r="AH120" s="49">
        <v>389</v>
      </c>
      <c r="AI120" s="49">
        <v>358</v>
      </c>
      <c r="AJ120" s="49">
        <v>533</v>
      </c>
      <c r="AK120" s="49">
        <v>415</v>
      </c>
      <c r="AL120" s="49">
        <v>298</v>
      </c>
      <c r="AM120" s="49">
        <v>439</v>
      </c>
      <c r="AN120" s="49">
        <v>415</v>
      </c>
      <c r="AO120" s="49">
        <v>221</v>
      </c>
    </row>
    <row r="121" spans="1:41">
      <c r="A121" s="48" t="s">
        <v>127</v>
      </c>
      <c r="B121" s="49" t="s">
        <v>623</v>
      </c>
      <c r="C121" s="49" t="s">
        <v>623</v>
      </c>
      <c r="D121" s="49" t="s">
        <v>623</v>
      </c>
      <c r="E121" s="49" t="s">
        <v>623</v>
      </c>
      <c r="F121" s="49" t="s">
        <v>623</v>
      </c>
      <c r="G121" s="49" t="s">
        <v>623</v>
      </c>
      <c r="H121" s="49" t="s">
        <v>623</v>
      </c>
      <c r="I121" s="49" t="s">
        <v>623</v>
      </c>
      <c r="J121" s="49" t="s">
        <v>623</v>
      </c>
      <c r="K121" s="49" t="s">
        <v>623</v>
      </c>
      <c r="L121" s="49" t="s">
        <v>623</v>
      </c>
      <c r="M121" s="49" t="s">
        <v>623</v>
      </c>
      <c r="N121" s="49" t="s">
        <v>623</v>
      </c>
      <c r="O121" s="49" t="s">
        <v>623</v>
      </c>
      <c r="P121" s="49" t="s">
        <v>623</v>
      </c>
      <c r="Q121" s="49" t="s">
        <v>623</v>
      </c>
      <c r="R121" s="49" t="s">
        <v>623</v>
      </c>
      <c r="S121" s="49" t="s">
        <v>623</v>
      </c>
      <c r="T121" s="49" t="s">
        <v>623</v>
      </c>
      <c r="U121" s="49" t="s">
        <v>623</v>
      </c>
      <c r="V121" s="49" t="s">
        <v>623</v>
      </c>
      <c r="W121" s="49" t="s">
        <v>623</v>
      </c>
      <c r="X121" s="49" t="s">
        <v>623</v>
      </c>
      <c r="Y121" s="49" t="s">
        <v>623</v>
      </c>
      <c r="Z121" s="49" t="s">
        <v>623</v>
      </c>
      <c r="AA121" s="49" t="s">
        <v>623</v>
      </c>
      <c r="AB121" s="49" t="s">
        <v>623</v>
      </c>
      <c r="AC121" s="49" t="s">
        <v>623</v>
      </c>
      <c r="AD121" s="49" t="s">
        <v>623</v>
      </c>
      <c r="AE121" s="49" t="s">
        <v>623</v>
      </c>
      <c r="AF121" s="49" t="s">
        <v>623</v>
      </c>
      <c r="AG121" s="49" t="s">
        <v>623</v>
      </c>
      <c r="AH121" s="49" t="s">
        <v>623</v>
      </c>
      <c r="AI121" s="49" t="s">
        <v>623</v>
      </c>
      <c r="AJ121" s="49" t="s">
        <v>623</v>
      </c>
      <c r="AK121" s="49" t="s">
        <v>623</v>
      </c>
      <c r="AL121" s="49" t="s">
        <v>623</v>
      </c>
      <c r="AM121" s="49" t="s">
        <v>623</v>
      </c>
      <c r="AN121" s="49" t="s">
        <v>623</v>
      </c>
      <c r="AO121" s="49" t="s">
        <v>623</v>
      </c>
    </row>
    <row r="122" spans="1:41">
      <c r="A122" s="48" t="s">
        <v>528</v>
      </c>
      <c r="B122" s="49" t="s">
        <v>623</v>
      </c>
      <c r="C122" s="49" t="s">
        <v>623</v>
      </c>
      <c r="D122" s="49" t="s">
        <v>623</v>
      </c>
      <c r="E122" s="49" t="s">
        <v>623</v>
      </c>
      <c r="F122" s="49" t="s">
        <v>623</v>
      </c>
      <c r="G122" s="49" t="s">
        <v>623</v>
      </c>
      <c r="H122" s="49" t="s">
        <v>623</v>
      </c>
      <c r="I122" s="49" t="s">
        <v>623</v>
      </c>
      <c r="J122" s="49" t="s">
        <v>623</v>
      </c>
      <c r="K122" s="49" t="s">
        <v>623</v>
      </c>
      <c r="L122" s="49" t="s">
        <v>623</v>
      </c>
      <c r="M122" s="49" t="s">
        <v>623</v>
      </c>
      <c r="N122" s="49" t="s">
        <v>623</v>
      </c>
      <c r="O122" s="49" t="s">
        <v>623</v>
      </c>
      <c r="P122" s="49" t="s">
        <v>623</v>
      </c>
      <c r="Q122" s="49" t="s">
        <v>623</v>
      </c>
      <c r="R122" s="49" t="s">
        <v>623</v>
      </c>
      <c r="S122" s="49" t="s">
        <v>623</v>
      </c>
      <c r="T122" s="49" t="s">
        <v>623</v>
      </c>
      <c r="U122" s="49" t="s">
        <v>623</v>
      </c>
      <c r="V122" s="49" t="s">
        <v>623</v>
      </c>
      <c r="W122" s="49" t="s">
        <v>623</v>
      </c>
      <c r="X122" s="49" t="s">
        <v>623</v>
      </c>
      <c r="Y122" s="49" t="s">
        <v>623</v>
      </c>
      <c r="Z122" s="49" t="s">
        <v>623</v>
      </c>
      <c r="AA122" s="49" t="s">
        <v>623</v>
      </c>
      <c r="AB122" s="49" t="s">
        <v>623</v>
      </c>
      <c r="AC122" s="49" t="s">
        <v>623</v>
      </c>
      <c r="AD122" s="49" t="s">
        <v>623</v>
      </c>
      <c r="AE122" s="49" t="s">
        <v>623</v>
      </c>
      <c r="AF122" s="49" t="s">
        <v>623</v>
      </c>
      <c r="AG122" s="49" t="s">
        <v>623</v>
      </c>
      <c r="AH122" s="49" t="s">
        <v>623</v>
      </c>
      <c r="AI122" s="49" t="s">
        <v>623</v>
      </c>
      <c r="AJ122" s="49" t="s">
        <v>623</v>
      </c>
      <c r="AK122" s="49" t="s">
        <v>623</v>
      </c>
      <c r="AL122" s="49" t="s">
        <v>623</v>
      </c>
      <c r="AM122" s="49" t="s">
        <v>623</v>
      </c>
      <c r="AN122" s="49" t="s">
        <v>623</v>
      </c>
      <c r="AO122" s="49" t="s">
        <v>623</v>
      </c>
    </row>
    <row r="123" spans="1:41">
      <c r="A123" s="48" t="s">
        <v>511</v>
      </c>
      <c r="B123" s="49">
        <v>723</v>
      </c>
      <c r="C123" s="49">
        <v>701</v>
      </c>
      <c r="D123" s="49">
        <v>797</v>
      </c>
      <c r="E123" s="49">
        <v>579</v>
      </c>
      <c r="F123" s="49">
        <v>733</v>
      </c>
      <c r="G123" s="49">
        <v>865</v>
      </c>
      <c r="H123" s="49">
        <v>864</v>
      </c>
      <c r="I123" s="49">
        <v>798</v>
      </c>
      <c r="J123" s="49">
        <v>913</v>
      </c>
      <c r="K123" s="49">
        <v>915</v>
      </c>
      <c r="L123" s="47">
        <v>1037</v>
      </c>
      <c r="M123" s="49">
        <v>830</v>
      </c>
      <c r="N123" s="49">
        <v>971</v>
      </c>
      <c r="O123" s="49">
        <v>854</v>
      </c>
      <c r="P123" s="47">
        <v>1007</v>
      </c>
      <c r="Q123" s="49">
        <v>916</v>
      </c>
      <c r="R123" s="49">
        <v>922</v>
      </c>
      <c r="S123" s="49">
        <v>913</v>
      </c>
      <c r="T123" s="49">
        <v>982</v>
      </c>
      <c r="U123" s="49">
        <v>575</v>
      </c>
      <c r="V123" s="49">
        <v>674</v>
      </c>
      <c r="W123" s="49">
        <v>687</v>
      </c>
      <c r="X123" s="49">
        <v>845</v>
      </c>
      <c r="Y123" s="49">
        <v>788</v>
      </c>
      <c r="Z123" s="49">
        <v>804</v>
      </c>
      <c r="AA123" s="49">
        <v>674</v>
      </c>
      <c r="AB123" s="49">
        <v>643</v>
      </c>
      <c r="AC123" s="49">
        <v>725</v>
      </c>
      <c r="AD123" s="49">
        <v>878</v>
      </c>
      <c r="AE123" s="49">
        <v>969</v>
      </c>
      <c r="AF123" s="49">
        <v>818</v>
      </c>
      <c r="AG123" s="49">
        <v>903</v>
      </c>
      <c r="AH123" s="49">
        <v>930</v>
      </c>
      <c r="AI123" s="47">
        <v>1026</v>
      </c>
      <c r="AJ123" s="49">
        <v>895</v>
      </c>
      <c r="AK123" s="47">
        <v>1087</v>
      </c>
      <c r="AL123" s="49">
        <v>971</v>
      </c>
      <c r="AM123" s="47">
        <v>1045</v>
      </c>
      <c r="AN123" s="49">
        <v>890</v>
      </c>
      <c r="AO123" s="49">
        <v>682</v>
      </c>
    </row>
    <row r="124" spans="1:41">
      <c r="A124" s="48" t="s">
        <v>98</v>
      </c>
      <c r="B124" s="49" t="s">
        <v>623</v>
      </c>
      <c r="C124" s="49" t="s">
        <v>623</v>
      </c>
      <c r="D124" s="49" t="s">
        <v>623</v>
      </c>
      <c r="E124" s="49" t="s">
        <v>623</v>
      </c>
      <c r="F124" s="49" t="s">
        <v>623</v>
      </c>
      <c r="G124" s="49" t="s">
        <v>623</v>
      </c>
      <c r="H124" s="49" t="s">
        <v>623</v>
      </c>
      <c r="I124" s="49" t="s">
        <v>623</v>
      </c>
      <c r="J124" s="49" t="s">
        <v>623</v>
      </c>
      <c r="K124" s="49" t="s">
        <v>623</v>
      </c>
      <c r="L124" s="49" t="s">
        <v>623</v>
      </c>
      <c r="M124" s="49" t="s">
        <v>623</v>
      </c>
      <c r="N124" s="49" t="s">
        <v>623</v>
      </c>
      <c r="O124" s="49" t="s">
        <v>623</v>
      </c>
      <c r="P124" s="49" t="s">
        <v>623</v>
      </c>
      <c r="Q124" s="49" t="s">
        <v>623</v>
      </c>
      <c r="R124" s="49" t="s">
        <v>623</v>
      </c>
      <c r="S124" s="49" t="s">
        <v>623</v>
      </c>
      <c r="T124" s="49" t="s">
        <v>623</v>
      </c>
      <c r="U124" s="49" t="s">
        <v>623</v>
      </c>
      <c r="V124" s="49" t="s">
        <v>623</v>
      </c>
      <c r="W124" s="49" t="s">
        <v>623</v>
      </c>
      <c r="X124" s="49" t="s">
        <v>623</v>
      </c>
      <c r="Y124" s="49" t="s">
        <v>623</v>
      </c>
      <c r="Z124" s="49" t="s">
        <v>623</v>
      </c>
      <c r="AA124" s="49" t="s">
        <v>623</v>
      </c>
      <c r="AB124" s="49" t="s">
        <v>623</v>
      </c>
      <c r="AC124" s="49" t="s">
        <v>623</v>
      </c>
      <c r="AD124" s="49" t="s">
        <v>623</v>
      </c>
      <c r="AE124" s="49" t="s">
        <v>623</v>
      </c>
      <c r="AF124" s="49" t="s">
        <v>623</v>
      </c>
      <c r="AG124" s="49" t="s">
        <v>623</v>
      </c>
      <c r="AH124" s="49" t="s">
        <v>623</v>
      </c>
      <c r="AI124" s="49" t="s">
        <v>623</v>
      </c>
      <c r="AJ124" s="49" t="s">
        <v>623</v>
      </c>
      <c r="AK124" s="49" t="s">
        <v>623</v>
      </c>
      <c r="AL124" s="49" t="s">
        <v>623</v>
      </c>
      <c r="AM124" s="49" t="s">
        <v>623</v>
      </c>
      <c r="AN124" s="49" t="s">
        <v>623</v>
      </c>
      <c r="AO124" s="49" t="s">
        <v>623</v>
      </c>
    </row>
    <row r="125" spans="1:41">
      <c r="A125" s="48" t="s">
        <v>538</v>
      </c>
      <c r="B125" s="49">
        <v>868</v>
      </c>
      <c r="C125" s="49">
        <v>645</v>
      </c>
      <c r="D125" s="49">
        <v>582</v>
      </c>
      <c r="E125" s="49">
        <v>556</v>
      </c>
      <c r="F125" s="49">
        <v>665</v>
      </c>
      <c r="G125" s="49">
        <v>605</v>
      </c>
      <c r="H125" s="49">
        <v>622</v>
      </c>
      <c r="I125" s="49">
        <v>674</v>
      </c>
      <c r="J125" s="49">
        <v>670</v>
      </c>
      <c r="K125" s="49">
        <v>636</v>
      </c>
      <c r="L125" s="49">
        <v>637</v>
      </c>
      <c r="M125" s="49">
        <v>558</v>
      </c>
      <c r="N125" s="49">
        <v>607</v>
      </c>
      <c r="O125" s="49">
        <v>710</v>
      </c>
      <c r="P125" s="49">
        <v>743</v>
      </c>
      <c r="Q125" s="49">
        <v>797</v>
      </c>
      <c r="R125" s="49">
        <v>714</v>
      </c>
      <c r="S125" s="49">
        <v>825</v>
      </c>
      <c r="T125" s="49">
        <v>858</v>
      </c>
      <c r="U125" s="49">
        <v>766</v>
      </c>
      <c r="V125" s="49">
        <v>867</v>
      </c>
      <c r="W125" s="49">
        <v>773</v>
      </c>
      <c r="X125" s="49">
        <v>867</v>
      </c>
      <c r="Y125" s="49">
        <v>747</v>
      </c>
      <c r="Z125" s="49">
        <v>785</v>
      </c>
      <c r="AA125" s="49">
        <v>843</v>
      </c>
      <c r="AB125" s="49">
        <v>737</v>
      </c>
      <c r="AC125" s="47">
        <v>1400</v>
      </c>
      <c r="AD125" s="49">
        <v>751</v>
      </c>
      <c r="AE125" s="49">
        <v>756</v>
      </c>
      <c r="AF125" s="49">
        <v>786</v>
      </c>
      <c r="AG125" s="49">
        <v>829</v>
      </c>
      <c r="AH125" s="49">
        <v>811</v>
      </c>
      <c r="AI125" s="49">
        <v>802</v>
      </c>
      <c r="AJ125" s="49">
        <v>830</v>
      </c>
      <c r="AK125" s="49">
        <v>809</v>
      </c>
      <c r="AL125" s="49">
        <v>869</v>
      </c>
      <c r="AM125" s="49">
        <v>889</v>
      </c>
      <c r="AN125" s="49">
        <v>740</v>
      </c>
      <c r="AO125" s="49">
        <v>417</v>
      </c>
    </row>
    <row r="126" spans="1:41">
      <c r="A126" s="48" t="s">
        <v>234</v>
      </c>
      <c r="B126" s="49" t="s">
        <v>623</v>
      </c>
      <c r="C126" s="49" t="s">
        <v>623</v>
      </c>
      <c r="D126" s="49" t="s">
        <v>623</v>
      </c>
      <c r="E126" s="49" t="s">
        <v>623</v>
      </c>
      <c r="F126" s="49" t="s">
        <v>623</v>
      </c>
      <c r="G126" s="49" t="s">
        <v>623</v>
      </c>
      <c r="H126" s="49" t="s">
        <v>623</v>
      </c>
      <c r="I126" s="49" t="s">
        <v>623</v>
      </c>
      <c r="J126" s="49" t="s">
        <v>623</v>
      </c>
      <c r="K126" s="49" t="s">
        <v>623</v>
      </c>
      <c r="L126" s="49" t="s">
        <v>623</v>
      </c>
      <c r="M126" s="49" t="s">
        <v>623</v>
      </c>
      <c r="N126" s="49" t="s">
        <v>623</v>
      </c>
      <c r="O126" s="49" t="s">
        <v>623</v>
      </c>
      <c r="P126" s="49" t="s">
        <v>623</v>
      </c>
      <c r="Q126" s="49" t="s">
        <v>623</v>
      </c>
      <c r="R126" s="49" t="s">
        <v>623</v>
      </c>
      <c r="S126" s="49" t="s">
        <v>623</v>
      </c>
      <c r="T126" s="49" t="s">
        <v>623</v>
      </c>
      <c r="U126" s="49" t="s">
        <v>623</v>
      </c>
      <c r="V126" s="49" t="s">
        <v>623</v>
      </c>
      <c r="W126" s="49" t="s">
        <v>623</v>
      </c>
      <c r="X126" s="49" t="s">
        <v>623</v>
      </c>
      <c r="Y126" s="49" t="s">
        <v>623</v>
      </c>
      <c r="Z126" s="49" t="s">
        <v>623</v>
      </c>
      <c r="AA126" s="49" t="s">
        <v>623</v>
      </c>
      <c r="AB126" s="49" t="s">
        <v>623</v>
      </c>
      <c r="AC126" s="49" t="s">
        <v>623</v>
      </c>
      <c r="AD126" s="49" t="s">
        <v>623</v>
      </c>
      <c r="AE126" s="49" t="s">
        <v>623</v>
      </c>
      <c r="AF126" s="49" t="s">
        <v>623</v>
      </c>
      <c r="AG126" s="49" t="s">
        <v>623</v>
      </c>
      <c r="AH126" s="49" t="s">
        <v>623</v>
      </c>
      <c r="AI126" s="49" t="s">
        <v>623</v>
      </c>
      <c r="AJ126" s="49" t="s">
        <v>623</v>
      </c>
      <c r="AK126" s="49" t="s">
        <v>623</v>
      </c>
      <c r="AL126" s="49" t="s">
        <v>623</v>
      </c>
      <c r="AM126" s="49" t="s">
        <v>623</v>
      </c>
      <c r="AN126" s="49" t="s">
        <v>623</v>
      </c>
      <c r="AO126" s="49" t="s">
        <v>623</v>
      </c>
    </row>
    <row r="127" spans="1:41">
      <c r="A127" s="48" t="s">
        <v>129</v>
      </c>
      <c r="B127" s="49" t="s">
        <v>623</v>
      </c>
      <c r="C127" s="49" t="s">
        <v>623</v>
      </c>
      <c r="D127" s="49" t="s">
        <v>623</v>
      </c>
      <c r="E127" s="49" t="s">
        <v>623</v>
      </c>
      <c r="F127" s="49" t="s">
        <v>623</v>
      </c>
      <c r="G127" s="49" t="s">
        <v>623</v>
      </c>
      <c r="H127" s="49" t="s">
        <v>623</v>
      </c>
      <c r="I127" s="49" t="s">
        <v>623</v>
      </c>
      <c r="J127" s="49" t="s">
        <v>623</v>
      </c>
      <c r="K127" s="49" t="s">
        <v>623</v>
      </c>
      <c r="L127" s="49" t="s">
        <v>623</v>
      </c>
      <c r="M127" s="49" t="s">
        <v>623</v>
      </c>
      <c r="N127" s="49" t="s">
        <v>623</v>
      </c>
      <c r="O127" s="49" t="s">
        <v>623</v>
      </c>
      <c r="P127" s="49" t="s">
        <v>623</v>
      </c>
      <c r="Q127" s="49" t="s">
        <v>623</v>
      </c>
      <c r="R127" s="49" t="s">
        <v>623</v>
      </c>
      <c r="S127" s="49" t="s">
        <v>623</v>
      </c>
      <c r="T127" s="49" t="s">
        <v>623</v>
      </c>
      <c r="U127" s="49" t="s">
        <v>623</v>
      </c>
      <c r="V127" s="49" t="s">
        <v>623</v>
      </c>
      <c r="W127" s="49" t="s">
        <v>623</v>
      </c>
      <c r="X127" s="49" t="s">
        <v>623</v>
      </c>
      <c r="Y127" s="49" t="s">
        <v>623</v>
      </c>
      <c r="Z127" s="49" t="s">
        <v>623</v>
      </c>
      <c r="AA127" s="49" t="s">
        <v>623</v>
      </c>
      <c r="AB127" s="49" t="s">
        <v>623</v>
      </c>
      <c r="AC127" s="49" t="s">
        <v>623</v>
      </c>
      <c r="AD127" s="49" t="s">
        <v>623</v>
      </c>
      <c r="AE127" s="49" t="s">
        <v>623</v>
      </c>
      <c r="AF127" s="49" t="s">
        <v>623</v>
      </c>
      <c r="AG127" s="49" t="s">
        <v>623</v>
      </c>
      <c r="AH127" s="49" t="s">
        <v>623</v>
      </c>
      <c r="AI127" s="49" t="s">
        <v>623</v>
      </c>
      <c r="AJ127" s="49" t="s">
        <v>623</v>
      </c>
      <c r="AK127" s="49" t="s">
        <v>623</v>
      </c>
      <c r="AL127" s="49" t="s">
        <v>623</v>
      </c>
      <c r="AM127" s="49" t="s">
        <v>623</v>
      </c>
      <c r="AN127" s="49" t="s">
        <v>623</v>
      </c>
      <c r="AO127" s="49" t="s">
        <v>623</v>
      </c>
    </row>
    <row r="128" spans="1:41">
      <c r="A128" s="48" t="s">
        <v>146</v>
      </c>
      <c r="B128" s="49">
        <v>54</v>
      </c>
      <c r="C128" s="49">
        <v>55</v>
      </c>
      <c r="D128" s="49">
        <v>44</v>
      </c>
      <c r="E128" s="49">
        <v>44</v>
      </c>
      <c r="F128" s="49">
        <v>39</v>
      </c>
      <c r="G128" s="49">
        <v>41</v>
      </c>
      <c r="H128" s="49">
        <v>39</v>
      </c>
      <c r="I128" s="49">
        <v>41</v>
      </c>
      <c r="J128" s="49">
        <v>43</v>
      </c>
      <c r="K128" s="49">
        <v>45</v>
      </c>
      <c r="L128" s="49">
        <v>38</v>
      </c>
      <c r="M128" s="49">
        <v>34</v>
      </c>
      <c r="N128" s="49">
        <v>33</v>
      </c>
      <c r="O128" s="49">
        <v>45</v>
      </c>
      <c r="P128" s="49">
        <v>42</v>
      </c>
      <c r="Q128" s="49">
        <v>31</v>
      </c>
      <c r="R128" s="49">
        <v>57</v>
      </c>
      <c r="S128" s="49">
        <v>64</v>
      </c>
      <c r="T128" s="49">
        <v>69</v>
      </c>
      <c r="U128" s="49">
        <v>39</v>
      </c>
      <c r="V128" s="49">
        <v>44</v>
      </c>
      <c r="W128" s="49">
        <v>45</v>
      </c>
      <c r="X128" s="49">
        <v>42</v>
      </c>
      <c r="Y128" s="49">
        <v>46</v>
      </c>
      <c r="Z128" s="49">
        <v>38</v>
      </c>
      <c r="AA128" s="49">
        <v>33</v>
      </c>
      <c r="AB128" s="49">
        <v>29</v>
      </c>
      <c r="AC128" s="49">
        <v>51</v>
      </c>
      <c r="AD128" s="49">
        <v>40</v>
      </c>
      <c r="AE128" s="49">
        <v>40</v>
      </c>
      <c r="AF128" s="49">
        <v>41</v>
      </c>
      <c r="AG128" s="49">
        <v>42</v>
      </c>
      <c r="AH128" s="49">
        <v>48</v>
      </c>
      <c r="AI128" s="49">
        <v>45</v>
      </c>
      <c r="AJ128" s="49">
        <v>46</v>
      </c>
      <c r="AK128" s="49">
        <v>46</v>
      </c>
      <c r="AL128" s="49">
        <v>40</v>
      </c>
      <c r="AM128" s="49">
        <v>41</v>
      </c>
      <c r="AN128" s="49">
        <v>43</v>
      </c>
      <c r="AO128" s="49">
        <v>25</v>
      </c>
    </row>
    <row r="129" spans="1:41">
      <c r="A129" s="48" t="s">
        <v>534</v>
      </c>
      <c r="B129" s="49" t="s">
        <v>623</v>
      </c>
      <c r="C129" s="49" t="s">
        <v>623</v>
      </c>
      <c r="D129" s="49" t="s">
        <v>623</v>
      </c>
      <c r="E129" s="49" t="s">
        <v>623</v>
      </c>
      <c r="F129" s="49" t="s">
        <v>623</v>
      </c>
      <c r="G129" s="49" t="s">
        <v>623</v>
      </c>
      <c r="H129" s="49" t="s">
        <v>623</v>
      </c>
      <c r="I129" s="49" t="s">
        <v>623</v>
      </c>
      <c r="J129" s="49" t="s">
        <v>623</v>
      </c>
      <c r="K129" s="49" t="s">
        <v>623</v>
      </c>
      <c r="L129" s="49" t="s">
        <v>623</v>
      </c>
      <c r="M129" s="49" t="s">
        <v>623</v>
      </c>
      <c r="N129" s="49" t="s">
        <v>623</v>
      </c>
      <c r="O129" s="49" t="s">
        <v>623</v>
      </c>
      <c r="P129" s="49" t="s">
        <v>623</v>
      </c>
      <c r="Q129" s="49" t="s">
        <v>623</v>
      </c>
      <c r="R129" s="49" t="s">
        <v>623</v>
      </c>
      <c r="S129" s="49" t="s">
        <v>623</v>
      </c>
      <c r="T129" s="49" t="s">
        <v>623</v>
      </c>
      <c r="U129" s="49" t="s">
        <v>623</v>
      </c>
      <c r="V129" s="49" t="s">
        <v>623</v>
      </c>
      <c r="W129" s="49" t="s">
        <v>623</v>
      </c>
      <c r="X129" s="49" t="s">
        <v>623</v>
      </c>
      <c r="Y129" s="49" t="s">
        <v>623</v>
      </c>
      <c r="Z129" s="49" t="s">
        <v>623</v>
      </c>
      <c r="AA129" s="49" t="s">
        <v>623</v>
      </c>
      <c r="AB129" s="49" t="s">
        <v>623</v>
      </c>
      <c r="AC129" s="49" t="s">
        <v>623</v>
      </c>
      <c r="AD129" s="49" t="s">
        <v>623</v>
      </c>
      <c r="AE129" s="49" t="s">
        <v>623</v>
      </c>
      <c r="AF129" s="49" t="s">
        <v>623</v>
      </c>
      <c r="AG129" s="49" t="s">
        <v>623</v>
      </c>
      <c r="AH129" s="49" t="s">
        <v>623</v>
      </c>
      <c r="AI129" s="49" t="s">
        <v>623</v>
      </c>
      <c r="AJ129" s="49" t="s">
        <v>623</v>
      </c>
      <c r="AK129" s="49" t="s">
        <v>623</v>
      </c>
      <c r="AL129" s="49" t="s">
        <v>623</v>
      </c>
      <c r="AM129" s="49" t="s">
        <v>623</v>
      </c>
      <c r="AN129" s="49" t="s">
        <v>623</v>
      </c>
      <c r="AO129" s="49" t="s">
        <v>623</v>
      </c>
    </row>
    <row r="130" spans="1:41">
      <c r="A130" s="48" t="s">
        <v>158</v>
      </c>
      <c r="B130" s="49" t="s">
        <v>623</v>
      </c>
      <c r="C130" s="49" t="s">
        <v>623</v>
      </c>
      <c r="D130" s="49" t="s">
        <v>623</v>
      </c>
      <c r="E130" s="49" t="s">
        <v>623</v>
      </c>
      <c r="F130" s="49" t="s">
        <v>623</v>
      </c>
      <c r="G130" s="49" t="s">
        <v>623</v>
      </c>
      <c r="H130" s="49" t="s">
        <v>623</v>
      </c>
      <c r="I130" s="49" t="s">
        <v>623</v>
      </c>
      <c r="J130" s="49" t="s">
        <v>623</v>
      </c>
      <c r="K130" s="49" t="s">
        <v>623</v>
      </c>
      <c r="L130" s="49" t="s">
        <v>623</v>
      </c>
      <c r="M130" s="49" t="s">
        <v>623</v>
      </c>
      <c r="N130" s="49" t="s">
        <v>623</v>
      </c>
      <c r="O130" s="49" t="s">
        <v>623</v>
      </c>
      <c r="P130" s="49" t="s">
        <v>623</v>
      </c>
      <c r="Q130" s="49" t="s">
        <v>623</v>
      </c>
      <c r="R130" s="49" t="s">
        <v>623</v>
      </c>
      <c r="S130" s="49" t="s">
        <v>623</v>
      </c>
      <c r="T130" s="49" t="s">
        <v>623</v>
      </c>
      <c r="U130" s="49" t="s">
        <v>623</v>
      </c>
      <c r="V130" s="49" t="s">
        <v>623</v>
      </c>
      <c r="W130" s="49" t="s">
        <v>623</v>
      </c>
      <c r="X130" s="49" t="s">
        <v>623</v>
      </c>
      <c r="Y130" s="49" t="s">
        <v>623</v>
      </c>
      <c r="Z130" s="49" t="s">
        <v>623</v>
      </c>
      <c r="AA130" s="49" t="s">
        <v>623</v>
      </c>
      <c r="AB130" s="49" t="s">
        <v>623</v>
      </c>
      <c r="AC130" s="49" t="s">
        <v>623</v>
      </c>
      <c r="AD130" s="49" t="s">
        <v>623</v>
      </c>
      <c r="AE130" s="49" t="s">
        <v>623</v>
      </c>
      <c r="AF130" s="49" t="s">
        <v>623</v>
      </c>
      <c r="AG130" s="49" t="s">
        <v>623</v>
      </c>
      <c r="AH130" s="49" t="s">
        <v>623</v>
      </c>
      <c r="AI130" s="49" t="s">
        <v>623</v>
      </c>
      <c r="AJ130" s="49" t="s">
        <v>623</v>
      </c>
      <c r="AK130" s="49" t="s">
        <v>623</v>
      </c>
      <c r="AL130" s="49" t="s">
        <v>623</v>
      </c>
      <c r="AM130" s="49" t="s">
        <v>623</v>
      </c>
      <c r="AN130" s="49" t="s">
        <v>623</v>
      </c>
      <c r="AO130" s="49" t="s">
        <v>623</v>
      </c>
    </row>
    <row r="131" spans="1:41">
      <c r="A131" s="48" t="s">
        <v>118</v>
      </c>
      <c r="B131" s="49" t="s">
        <v>623</v>
      </c>
      <c r="C131" s="49" t="s">
        <v>623</v>
      </c>
      <c r="D131" s="49" t="s">
        <v>623</v>
      </c>
      <c r="E131" s="49" t="s">
        <v>623</v>
      </c>
      <c r="F131" s="49" t="s">
        <v>623</v>
      </c>
      <c r="G131" s="49" t="s">
        <v>623</v>
      </c>
      <c r="H131" s="49" t="s">
        <v>623</v>
      </c>
      <c r="I131" s="49" t="s">
        <v>623</v>
      </c>
      <c r="J131" s="49" t="s">
        <v>623</v>
      </c>
      <c r="K131" s="49" t="s">
        <v>623</v>
      </c>
      <c r="L131" s="49" t="s">
        <v>623</v>
      </c>
      <c r="M131" s="49" t="s">
        <v>623</v>
      </c>
      <c r="N131" s="49" t="s">
        <v>623</v>
      </c>
      <c r="O131" s="49" t="s">
        <v>623</v>
      </c>
      <c r="P131" s="49" t="s">
        <v>623</v>
      </c>
      <c r="Q131" s="49" t="s">
        <v>623</v>
      </c>
      <c r="R131" s="49" t="s">
        <v>623</v>
      </c>
      <c r="S131" s="49" t="s">
        <v>623</v>
      </c>
      <c r="T131" s="49" t="s">
        <v>623</v>
      </c>
      <c r="U131" s="49" t="s">
        <v>623</v>
      </c>
      <c r="V131" s="49" t="s">
        <v>623</v>
      </c>
      <c r="W131" s="49" t="s">
        <v>623</v>
      </c>
      <c r="X131" s="49" t="s">
        <v>623</v>
      </c>
      <c r="Y131" s="49" t="s">
        <v>623</v>
      </c>
      <c r="Z131" s="49" t="s">
        <v>623</v>
      </c>
      <c r="AA131" s="49" t="s">
        <v>623</v>
      </c>
      <c r="AB131" s="49" t="s">
        <v>623</v>
      </c>
      <c r="AC131" s="49" t="s">
        <v>623</v>
      </c>
      <c r="AD131" s="49" t="s">
        <v>623</v>
      </c>
      <c r="AE131" s="49" t="s">
        <v>623</v>
      </c>
      <c r="AF131" s="49" t="s">
        <v>623</v>
      </c>
      <c r="AG131" s="49" t="s">
        <v>623</v>
      </c>
      <c r="AH131" s="49" t="s">
        <v>623</v>
      </c>
      <c r="AI131" s="49" t="s">
        <v>623</v>
      </c>
      <c r="AJ131" s="49" t="s">
        <v>623</v>
      </c>
      <c r="AK131" s="49" t="s">
        <v>623</v>
      </c>
      <c r="AL131" s="49" t="s">
        <v>623</v>
      </c>
      <c r="AM131" s="49" t="s">
        <v>623</v>
      </c>
      <c r="AN131" s="49" t="s">
        <v>623</v>
      </c>
      <c r="AO131" s="49" t="s">
        <v>623</v>
      </c>
    </row>
    <row r="132" spans="1:41">
      <c r="A132" s="48" t="s">
        <v>179</v>
      </c>
      <c r="B132" s="47">
        <v>2249</v>
      </c>
      <c r="C132" s="47">
        <v>2507</v>
      </c>
      <c r="D132" s="47">
        <v>2108</v>
      </c>
      <c r="E132" s="47">
        <v>2023</v>
      </c>
      <c r="F132" s="47">
        <v>1676</v>
      </c>
      <c r="G132" s="47">
        <v>2045</v>
      </c>
      <c r="H132" s="47">
        <v>2486</v>
      </c>
      <c r="I132" s="47">
        <v>1814</v>
      </c>
      <c r="J132" s="47">
        <v>1560</v>
      </c>
      <c r="K132" s="47">
        <v>1522</v>
      </c>
      <c r="L132" s="47">
        <v>1773</v>
      </c>
      <c r="M132" s="47">
        <v>2067</v>
      </c>
      <c r="N132" s="47">
        <v>1825</v>
      </c>
      <c r="O132" s="47">
        <v>1701</v>
      </c>
      <c r="P132" s="47">
        <v>1929</v>
      </c>
      <c r="Q132" s="47">
        <v>1861</v>
      </c>
      <c r="R132" s="47">
        <v>1743</v>
      </c>
      <c r="S132" s="47">
        <v>1870</v>
      </c>
      <c r="T132" s="47">
        <v>1910</v>
      </c>
      <c r="U132" s="47">
        <v>1924</v>
      </c>
      <c r="V132" s="47">
        <v>1941</v>
      </c>
      <c r="W132" s="47">
        <v>1214</v>
      </c>
      <c r="X132" s="47">
        <v>1317</v>
      </c>
      <c r="Y132" s="47">
        <v>2101</v>
      </c>
      <c r="Z132" s="47">
        <v>2191</v>
      </c>
      <c r="AA132" s="47">
        <v>1705</v>
      </c>
      <c r="AB132" s="47">
        <v>1992</v>
      </c>
      <c r="AC132" s="47">
        <v>2438</v>
      </c>
      <c r="AD132" s="47">
        <v>1459</v>
      </c>
      <c r="AE132" s="47">
        <v>1824</v>
      </c>
      <c r="AF132" s="47">
        <v>1838</v>
      </c>
      <c r="AG132" s="47">
        <v>1549</v>
      </c>
      <c r="AH132" s="47">
        <v>1448</v>
      </c>
      <c r="AI132" s="47">
        <v>1426</v>
      </c>
      <c r="AJ132" s="47">
        <v>1635</v>
      </c>
      <c r="AK132" s="47">
        <v>1450</v>
      </c>
      <c r="AL132" s="47">
        <v>1424</v>
      </c>
      <c r="AM132" s="47">
        <v>1546</v>
      </c>
      <c r="AN132" s="47">
        <v>1542</v>
      </c>
      <c r="AO132" s="49">
        <v>822</v>
      </c>
    </row>
    <row r="133" spans="1:41">
      <c r="A133" s="48" t="s">
        <v>530</v>
      </c>
      <c r="B133" s="47">
        <v>3200</v>
      </c>
      <c r="C133" s="49">
        <v>820</v>
      </c>
      <c r="D133" s="47">
        <v>3664</v>
      </c>
      <c r="E133" s="47">
        <v>7785</v>
      </c>
      <c r="F133" s="47">
        <v>10565</v>
      </c>
      <c r="G133" s="47">
        <v>7621</v>
      </c>
      <c r="H133" s="47">
        <v>5069</v>
      </c>
      <c r="I133" s="47">
        <v>5570</v>
      </c>
      <c r="J133" s="47">
        <v>7069</v>
      </c>
      <c r="K133" s="47">
        <v>4340</v>
      </c>
      <c r="L133" s="47">
        <v>5219</v>
      </c>
      <c r="M133" s="47">
        <v>6642</v>
      </c>
      <c r="N133" s="47">
        <v>5800</v>
      </c>
      <c r="O133" s="47">
        <v>7347</v>
      </c>
      <c r="P133" s="47">
        <v>5418</v>
      </c>
      <c r="Q133" s="47">
        <v>5259</v>
      </c>
      <c r="R133" s="47">
        <v>4153</v>
      </c>
      <c r="S133" s="47">
        <v>4333</v>
      </c>
      <c r="T133" s="47">
        <v>5061</v>
      </c>
      <c r="U133" s="47">
        <v>5322</v>
      </c>
      <c r="V133" s="47">
        <v>6191</v>
      </c>
      <c r="W133" s="47">
        <v>7952</v>
      </c>
      <c r="X133" s="47">
        <v>7398</v>
      </c>
      <c r="Y133" s="47">
        <v>7470</v>
      </c>
      <c r="Z133" s="47">
        <v>7560</v>
      </c>
      <c r="AA133" s="47">
        <v>8149</v>
      </c>
      <c r="AB133" s="47">
        <v>9665</v>
      </c>
      <c r="AC133" s="47">
        <v>13780</v>
      </c>
      <c r="AD133" s="47">
        <v>7707</v>
      </c>
      <c r="AE133" s="47">
        <v>10646</v>
      </c>
      <c r="AF133" s="47">
        <v>9325</v>
      </c>
      <c r="AG133" s="47">
        <v>8370</v>
      </c>
      <c r="AH133" s="47">
        <v>9862</v>
      </c>
      <c r="AI133" s="47">
        <v>11144</v>
      </c>
      <c r="AJ133" s="47">
        <v>10699</v>
      </c>
      <c r="AK133" s="47">
        <v>10075</v>
      </c>
      <c r="AL133" s="47">
        <v>9346</v>
      </c>
      <c r="AM133" s="47">
        <v>9139</v>
      </c>
      <c r="AN133" s="47">
        <v>7491</v>
      </c>
      <c r="AO133" s="47">
        <v>4250</v>
      </c>
    </row>
    <row r="134" spans="1:41">
      <c r="A134" s="48" t="s">
        <v>391</v>
      </c>
      <c r="B134" s="49" t="s">
        <v>623</v>
      </c>
      <c r="C134" s="49" t="s">
        <v>623</v>
      </c>
      <c r="D134" s="49" t="s">
        <v>623</v>
      </c>
      <c r="E134" s="49" t="s">
        <v>623</v>
      </c>
      <c r="F134" s="49" t="s">
        <v>623</v>
      </c>
      <c r="G134" s="49" t="s">
        <v>623</v>
      </c>
      <c r="H134" s="49" t="s">
        <v>623</v>
      </c>
      <c r="I134" s="49" t="s">
        <v>623</v>
      </c>
      <c r="J134" s="49" t="s">
        <v>623</v>
      </c>
      <c r="K134" s="49" t="s">
        <v>623</v>
      </c>
      <c r="L134" s="49" t="s">
        <v>623</v>
      </c>
      <c r="M134" s="49" t="s">
        <v>623</v>
      </c>
      <c r="N134" s="49" t="s">
        <v>623</v>
      </c>
      <c r="O134" s="49" t="s">
        <v>623</v>
      </c>
      <c r="P134" s="49" t="s">
        <v>623</v>
      </c>
      <c r="Q134" s="49" t="s">
        <v>623</v>
      </c>
      <c r="R134" s="49" t="s">
        <v>623</v>
      </c>
      <c r="S134" s="49" t="s">
        <v>623</v>
      </c>
      <c r="T134" s="49" t="s">
        <v>623</v>
      </c>
      <c r="U134" s="49" t="s">
        <v>623</v>
      </c>
      <c r="V134" s="49" t="s">
        <v>623</v>
      </c>
      <c r="W134" s="49" t="s">
        <v>623</v>
      </c>
      <c r="X134" s="49" t="s">
        <v>623</v>
      </c>
      <c r="Y134" s="49" t="s">
        <v>623</v>
      </c>
      <c r="Z134" s="49" t="s">
        <v>623</v>
      </c>
      <c r="AA134" s="49" t="s">
        <v>623</v>
      </c>
      <c r="AB134" s="49" t="s">
        <v>623</v>
      </c>
      <c r="AC134" s="49" t="s">
        <v>623</v>
      </c>
      <c r="AD134" s="49" t="s">
        <v>623</v>
      </c>
      <c r="AE134" s="49" t="s">
        <v>623</v>
      </c>
      <c r="AF134" s="49" t="s">
        <v>623</v>
      </c>
      <c r="AG134" s="49" t="s">
        <v>623</v>
      </c>
      <c r="AH134" s="49" t="s">
        <v>623</v>
      </c>
      <c r="AI134" s="49" t="s">
        <v>623</v>
      </c>
      <c r="AJ134" s="49" t="s">
        <v>623</v>
      </c>
      <c r="AK134" s="49" t="s">
        <v>623</v>
      </c>
      <c r="AL134" s="49" t="s">
        <v>623</v>
      </c>
      <c r="AM134" s="49" t="s">
        <v>623</v>
      </c>
      <c r="AN134" s="49" t="s">
        <v>623</v>
      </c>
      <c r="AO134" s="49" t="s">
        <v>623</v>
      </c>
    </row>
    <row r="135" spans="1:41">
      <c r="A135" s="48" t="s">
        <v>309</v>
      </c>
      <c r="B135" s="47">
        <v>5180</v>
      </c>
      <c r="C135" s="47">
        <v>3406</v>
      </c>
      <c r="D135" s="47">
        <v>4735</v>
      </c>
      <c r="E135" s="47">
        <v>1100</v>
      </c>
      <c r="F135" s="47">
        <v>5473</v>
      </c>
      <c r="G135" s="47">
        <v>6081</v>
      </c>
      <c r="H135" s="47">
        <v>7744</v>
      </c>
      <c r="I135" s="47">
        <v>8871</v>
      </c>
      <c r="J135" s="47">
        <v>7146</v>
      </c>
      <c r="K135" s="47">
        <v>6022</v>
      </c>
      <c r="L135" s="47">
        <v>6570</v>
      </c>
      <c r="M135" s="47">
        <v>13104</v>
      </c>
      <c r="N135" s="47">
        <v>6232</v>
      </c>
      <c r="O135" s="47">
        <v>8969</v>
      </c>
      <c r="P135" s="47">
        <v>3556</v>
      </c>
      <c r="Q135" s="47">
        <v>4831</v>
      </c>
      <c r="R135" s="47">
        <v>5815</v>
      </c>
      <c r="S135" s="47">
        <v>6838</v>
      </c>
      <c r="T135" s="47">
        <v>5951</v>
      </c>
      <c r="U135" s="47">
        <v>7606</v>
      </c>
      <c r="V135" s="47">
        <v>6861</v>
      </c>
      <c r="W135" s="47">
        <v>5716</v>
      </c>
      <c r="X135" s="47">
        <v>5084</v>
      </c>
      <c r="Y135" s="47">
        <v>4463</v>
      </c>
      <c r="Z135" s="47">
        <v>5630</v>
      </c>
      <c r="AA135" s="47">
        <v>5882</v>
      </c>
      <c r="AB135" s="47">
        <v>5432</v>
      </c>
      <c r="AC135" s="47">
        <v>13992</v>
      </c>
      <c r="AD135" s="47">
        <v>15895</v>
      </c>
      <c r="AE135" s="47">
        <v>5288</v>
      </c>
      <c r="AF135" s="47">
        <v>6454</v>
      </c>
      <c r="AG135" s="47">
        <v>4294</v>
      </c>
      <c r="AH135" s="47">
        <v>9379</v>
      </c>
      <c r="AI135" s="47">
        <v>7686</v>
      </c>
      <c r="AJ135" s="47">
        <v>7111</v>
      </c>
      <c r="AK135" s="47">
        <v>3874</v>
      </c>
      <c r="AL135" s="47">
        <v>2656</v>
      </c>
      <c r="AM135" s="47">
        <v>3790</v>
      </c>
      <c r="AN135" s="47">
        <v>4522</v>
      </c>
      <c r="AO135" s="47">
        <v>3173</v>
      </c>
    </row>
    <row r="136" spans="1:41">
      <c r="A136" s="48" t="s">
        <v>140</v>
      </c>
      <c r="B136" s="49" t="s">
        <v>623</v>
      </c>
      <c r="C136" s="49" t="s">
        <v>623</v>
      </c>
      <c r="D136" s="49" t="s">
        <v>623</v>
      </c>
      <c r="E136" s="49" t="s">
        <v>623</v>
      </c>
      <c r="F136" s="49" t="s">
        <v>623</v>
      </c>
      <c r="G136" s="49" t="s">
        <v>623</v>
      </c>
      <c r="H136" s="49" t="s">
        <v>623</v>
      </c>
      <c r="I136" s="49" t="s">
        <v>623</v>
      </c>
      <c r="J136" s="49" t="s">
        <v>623</v>
      </c>
      <c r="K136" s="49" t="s">
        <v>623</v>
      </c>
      <c r="L136" s="49" t="s">
        <v>623</v>
      </c>
      <c r="M136" s="49" t="s">
        <v>623</v>
      </c>
      <c r="N136" s="49" t="s">
        <v>623</v>
      </c>
      <c r="O136" s="49" t="s">
        <v>623</v>
      </c>
      <c r="P136" s="49" t="s">
        <v>623</v>
      </c>
      <c r="Q136" s="49" t="s">
        <v>623</v>
      </c>
      <c r="R136" s="49" t="s">
        <v>623</v>
      </c>
      <c r="S136" s="49" t="s">
        <v>623</v>
      </c>
      <c r="T136" s="49" t="s">
        <v>623</v>
      </c>
      <c r="U136" s="49" t="s">
        <v>623</v>
      </c>
      <c r="V136" s="49" t="s">
        <v>623</v>
      </c>
      <c r="W136" s="49" t="s">
        <v>623</v>
      </c>
      <c r="X136" s="49" t="s">
        <v>623</v>
      </c>
      <c r="Y136" s="49" t="s">
        <v>623</v>
      </c>
      <c r="Z136" s="49" t="s">
        <v>623</v>
      </c>
      <c r="AA136" s="49" t="s">
        <v>623</v>
      </c>
      <c r="AB136" s="49" t="s">
        <v>623</v>
      </c>
      <c r="AC136" s="49" t="s">
        <v>623</v>
      </c>
      <c r="AD136" s="49" t="s">
        <v>623</v>
      </c>
      <c r="AE136" s="49" t="s">
        <v>623</v>
      </c>
      <c r="AF136" s="49" t="s">
        <v>623</v>
      </c>
      <c r="AG136" s="49" t="s">
        <v>623</v>
      </c>
      <c r="AH136" s="49" t="s">
        <v>623</v>
      </c>
      <c r="AI136" s="49" t="s">
        <v>623</v>
      </c>
      <c r="AJ136" s="49" t="s">
        <v>623</v>
      </c>
      <c r="AK136" s="49" t="s">
        <v>623</v>
      </c>
      <c r="AL136" s="49" t="s">
        <v>623</v>
      </c>
      <c r="AM136" s="49" t="s">
        <v>623</v>
      </c>
      <c r="AN136" s="49" t="s">
        <v>623</v>
      </c>
      <c r="AO136" s="49" t="s">
        <v>623</v>
      </c>
    </row>
    <row r="137" spans="1:41">
      <c r="A137" s="48" t="s">
        <v>516</v>
      </c>
      <c r="B137" s="49">
        <v>288</v>
      </c>
      <c r="C137" s="49">
        <v>140</v>
      </c>
      <c r="D137" s="49">
        <v>356</v>
      </c>
      <c r="E137" s="49">
        <v>952</v>
      </c>
      <c r="F137" s="49">
        <v>810</v>
      </c>
      <c r="G137" s="49">
        <v>542</v>
      </c>
      <c r="H137" s="49">
        <v>553</v>
      </c>
      <c r="I137" s="49">
        <v>524</v>
      </c>
      <c r="J137" s="49">
        <v>622</v>
      </c>
      <c r="K137" s="49">
        <v>570</v>
      </c>
      <c r="L137" s="49">
        <v>561</v>
      </c>
      <c r="M137" s="49">
        <v>565</v>
      </c>
      <c r="N137" s="49">
        <v>531</v>
      </c>
      <c r="O137" s="49">
        <v>506</v>
      </c>
      <c r="P137" s="49">
        <v>634</v>
      </c>
      <c r="Q137" s="49">
        <v>592</v>
      </c>
      <c r="R137" s="49">
        <v>804</v>
      </c>
      <c r="S137" s="49">
        <v>807</v>
      </c>
      <c r="T137" s="49">
        <v>618</v>
      </c>
      <c r="U137" s="49">
        <v>621</v>
      </c>
      <c r="V137" s="49">
        <v>590</v>
      </c>
      <c r="W137" s="49">
        <v>624</v>
      </c>
      <c r="X137" s="49">
        <v>588</v>
      </c>
      <c r="Y137" s="49">
        <v>593</v>
      </c>
      <c r="Z137" s="49">
        <v>593</v>
      </c>
      <c r="AA137" s="49">
        <v>536</v>
      </c>
      <c r="AB137" s="49">
        <v>549</v>
      </c>
      <c r="AC137" s="49">
        <v>971</v>
      </c>
      <c r="AD137" s="49">
        <v>499</v>
      </c>
      <c r="AE137" s="49">
        <v>449</v>
      </c>
      <c r="AF137" s="49">
        <v>456</v>
      </c>
      <c r="AG137" s="49">
        <v>609</v>
      </c>
      <c r="AH137" s="49">
        <v>642</v>
      </c>
      <c r="AI137" s="49">
        <v>492</v>
      </c>
      <c r="AJ137" s="49">
        <v>497</v>
      </c>
      <c r="AK137" s="49">
        <v>490</v>
      </c>
      <c r="AL137" s="49">
        <v>418</v>
      </c>
      <c r="AM137" s="49">
        <v>577</v>
      </c>
      <c r="AN137" s="49">
        <v>651</v>
      </c>
      <c r="AO137" s="49">
        <v>370</v>
      </c>
    </row>
    <row r="138" spans="1:41">
      <c r="A138" s="48" t="s">
        <v>521</v>
      </c>
      <c r="B138" s="49" t="s">
        <v>623</v>
      </c>
      <c r="C138" s="49" t="s">
        <v>623</v>
      </c>
      <c r="D138" s="49" t="s">
        <v>623</v>
      </c>
      <c r="E138" s="49" t="s">
        <v>623</v>
      </c>
      <c r="F138" s="49" t="s">
        <v>623</v>
      </c>
      <c r="G138" s="49" t="s">
        <v>623</v>
      </c>
      <c r="H138" s="49" t="s">
        <v>623</v>
      </c>
      <c r="I138" s="49" t="s">
        <v>623</v>
      </c>
      <c r="J138" s="49" t="s">
        <v>623</v>
      </c>
      <c r="K138" s="49" t="s">
        <v>623</v>
      </c>
      <c r="L138" s="49" t="s">
        <v>623</v>
      </c>
      <c r="M138" s="49" t="s">
        <v>623</v>
      </c>
      <c r="N138" s="49" t="s">
        <v>623</v>
      </c>
      <c r="O138" s="49" t="s">
        <v>623</v>
      </c>
      <c r="P138" s="49" t="s">
        <v>623</v>
      </c>
      <c r="Q138" s="49" t="s">
        <v>623</v>
      </c>
      <c r="R138" s="49" t="s">
        <v>623</v>
      </c>
      <c r="S138" s="49" t="s">
        <v>623</v>
      </c>
      <c r="T138" s="49" t="s">
        <v>623</v>
      </c>
      <c r="U138" s="49" t="s">
        <v>623</v>
      </c>
      <c r="V138" s="49" t="s">
        <v>623</v>
      </c>
      <c r="W138" s="49" t="s">
        <v>623</v>
      </c>
      <c r="X138" s="49" t="s">
        <v>623</v>
      </c>
      <c r="Y138" s="49" t="s">
        <v>623</v>
      </c>
      <c r="Z138" s="49" t="s">
        <v>623</v>
      </c>
      <c r="AA138" s="49" t="s">
        <v>623</v>
      </c>
      <c r="AB138" s="49" t="s">
        <v>623</v>
      </c>
      <c r="AC138" s="49" t="s">
        <v>623</v>
      </c>
      <c r="AD138" s="49" t="s">
        <v>623</v>
      </c>
      <c r="AE138" s="49" t="s">
        <v>623</v>
      </c>
      <c r="AF138" s="49" t="s">
        <v>623</v>
      </c>
      <c r="AG138" s="49" t="s">
        <v>623</v>
      </c>
      <c r="AH138" s="49" t="s">
        <v>623</v>
      </c>
      <c r="AI138" s="49" t="s">
        <v>623</v>
      </c>
      <c r="AJ138" s="49" t="s">
        <v>623</v>
      </c>
      <c r="AK138" s="49" t="s">
        <v>623</v>
      </c>
      <c r="AL138" s="49" t="s">
        <v>623</v>
      </c>
      <c r="AM138" s="49" t="s">
        <v>623</v>
      </c>
      <c r="AN138" s="49" t="s">
        <v>623</v>
      </c>
      <c r="AO138" s="49" t="s">
        <v>623</v>
      </c>
    </row>
    <row r="139" spans="1:41">
      <c r="A139" s="48" t="s">
        <v>314</v>
      </c>
      <c r="B139" s="49">
        <v>10</v>
      </c>
      <c r="C139" s="49">
        <v>4</v>
      </c>
      <c r="D139" s="49">
        <v>4</v>
      </c>
      <c r="E139" s="49">
        <v>4</v>
      </c>
      <c r="F139" s="49">
        <v>4</v>
      </c>
      <c r="G139" s="49" t="s">
        <v>623</v>
      </c>
      <c r="H139" s="49" t="s">
        <v>623</v>
      </c>
      <c r="I139" s="49" t="s">
        <v>623</v>
      </c>
      <c r="J139" s="49" t="s">
        <v>623</v>
      </c>
      <c r="K139" s="49" t="s">
        <v>623</v>
      </c>
      <c r="L139" s="49" t="s">
        <v>623</v>
      </c>
      <c r="M139" s="49" t="s">
        <v>623</v>
      </c>
      <c r="N139" s="49" t="s">
        <v>623</v>
      </c>
      <c r="O139" s="49" t="s">
        <v>623</v>
      </c>
      <c r="P139" s="49" t="s">
        <v>623</v>
      </c>
      <c r="Q139" s="49" t="s">
        <v>623</v>
      </c>
      <c r="R139" s="49" t="s">
        <v>623</v>
      </c>
      <c r="S139" s="49" t="s">
        <v>623</v>
      </c>
      <c r="T139" s="49" t="s">
        <v>623</v>
      </c>
      <c r="U139" s="49" t="s">
        <v>623</v>
      </c>
      <c r="V139" s="49" t="s">
        <v>623</v>
      </c>
      <c r="W139" s="49" t="s">
        <v>623</v>
      </c>
      <c r="X139" s="49" t="s">
        <v>623</v>
      </c>
      <c r="Y139" s="49" t="s">
        <v>623</v>
      </c>
      <c r="Z139" s="49" t="s">
        <v>623</v>
      </c>
      <c r="AA139" s="49" t="s">
        <v>623</v>
      </c>
      <c r="AB139" s="49" t="s">
        <v>623</v>
      </c>
      <c r="AC139" s="49" t="s">
        <v>623</v>
      </c>
      <c r="AD139" s="49" t="s">
        <v>623</v>
      </c>
      <c r="AE139" s="49" t="s">
        <v>623</v>
      </c>
      <c r="AF139" s="49" t="s">
        <v>623</v>
      </c>
      <c r="AG139" s="49" t="s">
        <v>623</v>
      </c>
      <c r="AH139" s="49" t="s">
        <v>623</v>
      </c>
      <c r="AI139" s="49" t="s">
        <v>623</v>
      </c>
      <c r="AJ139" s="49" t="s">
        <v>623</v>
      </c>
      <c r="AK139" s="49" t="s">
        <v>623</v>
      </c>
      <c r="AL139" s="49" t="s">
        <v>623</v>
      </c>
      <c r="AM139" s="49" t="s">
        <v>623</v>
      </c>
      <c r="AN139" s="49" t="s">
        <v>623</v>
      </c>
      <c r="AO139" s="49" t="s">
        <v>623</v>
      </c>
    </row>
    <row r="140" spans="1:41">
      <c r="A140" s="48" t="s">
        <v>209</v>
      </c>
      <c r="B140" s="49">
        <v>398</v>
      </c>
      <c r="C140" s="49">
        <v>294</v>
      </c>
      <c r="D140" s="49">
        <v>300</v>
      </c>
      <c r="E140" s="49">
        <v>300</v>
      </c>
      <c r="F140" s="49">
        <v>303</v>
      </c>
      <c r="G140" s="49">
        <v>360</v>
      </c>
      <c r="H140" s="49">
        <v>378</v>
      </c>
      <c r="I140" s="49">
        <v>362</v>
      </c>
      <c r="J140" s="49">
        <v>329</v>
      </c>
      <c r="K140" s="49">
        <v>322</v>
      </c>
      <c r="L140" s="49">
        <v>342</v>
      </c>
      <c r="M140" s="49">
        <v>346</v>
      </c>
      <c r="N140" s="49">
        <v>331</v>
      </c>
      <c r="O140" s="49">
        <v>342</v>
      </c>
      <c r="P140" s="49">
        <v>354</v>
      </c>
      <c r="Q140" s="49">
        <v>363</v>
      </c>
      <c r="R140" s="49">
        <v>370</v>
      </c>
      <c r="S140" s="49">
        <v>337</v>
      </c>
      <c r="T140" s="49">
        <v>280</v>
      </c>
      <c r="U140" s="49">
        <v>281</v>
      </c>
      <c r="V140" s="49">
        <v>280</v>
      </c>
      <c r="W140" s="49">
        <v>317</v>
      </c>
      <c r="X140" s="49">
        <v>365</v>
      </c>
      <c r="Y140" s="49">
        <v>393</v>
      </c>
      <c r="Z140" s="49">
        <v>425</v>
      </c>
      <c r="AA140" s="49">
        <v>534</v>
      </c>
      <c r="AB140" s="49">
        <v>591</v>
      </c>
      <c r="AC140" s="49">
        <v>335</v>
      </c>
      <c r="AD140" s="49">
        <v>228</v>
      </c>
      <c r="AE140" s="49">
        <v>269</v>
      </c>
      <c r="AF140" s="49">
        <v>268</v>
      </c>
      <c r="AG140" s="49">
        <v>233</v>
      </c>
      <c r="AH140" s="49">
        <v>289</v>
      </c>
      <c r="AI140" s="49">
        <v>260</v>
      </c>
      <c r="AJ140" s="49">
        <v>255</v>
      </c>
      <c r="AK140" s="49">
        <v>312</v>
      </c>
      <c r="AL140" s="49">
        <v>349</v>
      </c>
      <c r="AM140" s="49">
        <v>390</v>
      </c>
      <c r="AN140" s="49">
        <v>357</v>
      </c>
      <c r="AO140" s="49">
        <v>228</v>
      </c>
    </row>
    <row r="141" spans="1:41">
      <c r="A141" s="48" t="s">
        <v>139</v>
      </c>
      <c r="B141" s="49">
        <v>343</v>
      </c>
      <c r="C141" s="49">
        <v>256</v>
      </c>
      <c r="D141" s="49">
        <v>232</v>
      </c>
      <c r="E141" s="49">
        <v>271</v>
      </c>
      <c r="F141" s="49">
        <v>254</v>
      </c>
      <c r="G141" s="49">
        <v>337</v>
      </c>
      <c r="H141" s="49">
        <v>351</v>
      </c>
      <c r="I141" s="49">
        <v>323</v>
      </c>
      <c r="J141" s="49">
        <v>307</v>
      </c>
      <c r="K141" s="49">
        <v>487</v>
      </c>
      <c r="L141" s="49">
        <v>519</v>
      </c>
      <c r="M141" s="49">
        <v>575</v>
      </c>
      <c r="N141" s="49">
        <v>463</v>
      </c>
      <c r="O141" s="49">
        <v>418</v>
      </c>
      <c r="P141" s="49">
        <v>470</v>
      </c>
      <c r="Q141" s="49">
        <v>433</v>
      </c>
      <c r="R141" s="49">
        <v>497</v>
      </c>
      <c r="S141" s="49">
        <v>894</v>
      </c>
      <c r="T141" s="49">
        <v>694</v>
      </c>
      <c r="U141" s="49">
        <v>427</v>
      </c>
      <c r="V141" s="49">
        <v>460</v>
      </c>
      <c r="W141" s="49">
        <v>522</v>
      </c>
      <c r="X141" s="49">
        <v>547</v>
      </c>
      <c r="Y141" s="49">
        <v>524</v>
      </c>
      <c r="Z141" s="49">
        <v>491</v>
      </c>
      <c r="AA141" s="49">
        <v>504</v>
      </c>
      <c r="AB141" s="49">
        <v>470</v>
      </c>
      <c r="AC141" s="49">
        <v>736</v>
      </c>
      <c r="AD141" s="49">
        <v>398</v>
      </c>
      <c r="AE141" s="49">
        <v>381</v>
      </c>
      <c r="AF141" s="49">
        <v>426</v>
      </c>
      <c r="AG141" s="49">
        <v>435</v>
      </c>
      <c r="AH141" s="49">
        <v>605</v>
      </c>
      <c r="AI141" s="49">
        <v>563</v>
      </c>
      <c r="AJ141" s="49">
        <v>632</v>
      </c>
      <c r="AK141" s="49">
        <v>643</v>
      </c>
      <c r="AL141" s="49">
        <v>539</v>
      </c>
      <c r="AM141" s="49">
        <v>438</v>
      </c>
      <c r="AN141" s="49">
        <v>472</v>
      </c>
      <c r="AO141" s="49">
        <v>316</v>
      </c>
    </row>
    <row r="142" spans="1:41">
      <c r="A142" s="48" t="s">
        <v>513</v>
      </c>
      <c r="B142" s="49">
        <v>947</v>
      </c>
      <c r="C142" s="47">
        <v>1087</v>
      </c>
      <c r="D142" s="47">
        <v>1115</v>
      </c>
      <c r="E142" s="47">
        <v>1205</v>
      </c>
      <c r="F142" s="47">
        <v>1252</v>
      </c>
      <c r="G142" s="47">
        <v>1177</v>
      </c>
      <c r="H142" s="47">
        <v>1114</v>
      </c>
      <c r="I142" s="47">
        <v>1233</v>
      </c>
      <c r="J142" s="47">
        <v>1190</v>
      </c>
      <c r="K142" s="49">
        <v>978</v>
      </c>
      <c r="L142" s="49">
        <v>948</v>
      </c>
      <c r="M142" s="47">
        <v>1107</v>
      </c>
      <c r="N142" s="47">
        <v>1135</v>
      </c>
      <c r="O142" s="47">
        <v>1209</v>
      </c>
      <c r="P142" s="47">
        <v>1258</v>
      </c>
      <c r="Q142" s="47">
        <v>1207</v>
      </c>
      <c r="R142" s="49">
        <v>983</v>
      </c>
      <c r="S142" s="47">
        <v>1110</v>
      </c>
      <c r="T142" s="47">
        <v>1029</v>
      </c>
      <c r="U142" s="47">
        <v>1101</v>
      </c>
      <c r="V142" s="47">
        <v>1090</v>
      </c>
      <c r="W142" s="47">
        <v>1119</v>
      </c>
      <c r="X142" s="47">
        <v>1138</v>
      </c>
      <c r="Y142" s="47">
        <v>1117</v>
      </c>
      <c r="Z142" s="47">
        <v>1193</v>
      </c>
      <c r="AA142" s="47">
        <v>1103</v>
      </c>
      <c r="AB142" s="49">
        <v>998</v>
      </c>
      <c r="AC142" s="47">
        <v>1250</v>
      </c>
      <c r="AD142" s="47">
        <v>1111</v>
      </c>
      <c r="AE142" s="47">
        <v>1315</v>
      </c>
      <c r="AF142" s="47">
        <v>1337</v>
      </c>
      <c r="AG142" s="47">
        <v>1118</v>
      </c>
      <c r="AH142" s="47">
        <v>1154</v>
      </c>
      <c r="AI142" s="47">
        <v>1102</v>
      </c>
      <c r="AJ142" s="47">
        <v>1069</v>
      </c>
      <c r="AK142" s="47">
        <v>1142</v>
      </c>
      <c r="AL142" s="47">
        <v>1093</v>
      </c>
      <c r="AM142" s="47">
        <v>1160</v>
      </c>
      <c r="AN142" s="47">
        <v>1075</v>
      </c>
      <c r="AO142" s="49">
        <v>617</v>
      </c>
    </row>
    <row r="143" spans="1:41">
      <c r="A143" s="48" t="s">
        <v>172</v>
      </c>
      <c r="B143" s="49">
        <v>481</v>
      </c>
      <c r="C143" s="49">
        <v>586</v>
      </c>
      <c r="D143" s="49">
        <v>666</v>
      </c>
      <c r="E143" s="49">
        <v>617</v>
      </c>
      <c r="F143" s="49">
        <v>583</v>
      </c>
      <c r="G143" s="49">
        <v>568</v>
      </c>
      <c r="H143" s="49">
        <v>503</v>
      </c>
      <c r="I143" s="49">
        <v>531</v>
      </c>
      <c r="J143" s="49">
        <v>528</v>
      </c>
      <c r="K143" s="49">
        <v>569</v>
      </c>
      <c r="L143" s="49">
        <v>540</v>
      </c>
      <c r="M143" s="49">
        <v>433</v>
      </c>
      <c r="N143" s="49">
        <v>436</v>
      </c>
      <c r="O143" s="49">
        <v>507</v>
      </c>
      <c r="P143" s="49">
        <v>587</v>
      </c>
      <c r="Q143" s="49">
        <v>661</v>
      </c>
      <c r="R143" s="49">
        <v>751</v>
      </c>
      <c r="S143" s="49">
        <v>646</v>
      </c>
      <c r="T143" s="49">
        <v>681</v>
      </c>
      <c r="U143" s="49">
        <v>737</v>
      </c>
      <c r="V143" s="49">
        <v>800</v>
      </c>
      <c r="W143" s="49">
        <v>840</v>
      </c>
      <c r="X143" s="49">
        <v>671</v>
      </c>
      <c r="Y143" s="49">
        <v>955</v>
      </c>
      <c r="Z143" s="49">
        <v>906</v>
      </c>
      <c r="AA143" s="49">
        <v>801</v>
      </c>
      <c r="AB143" s="49">
        <v>856</v>
      </c>
      <c r="AC143" s="49">
        <v>867</v>
      </c>
      <c r="AD143" s="49">
        <v>657</v>
      </c>
      <c r="AE143" s="49">
        <v>778</v>
      </c>
      <c r="AF143" s="49">
        <v>885</v>
      </c>
      <c r="AG143" s="49">
        <v>687</v>
      </c>
      <c r="AH143" s="49">
        <v>762</v>
      </c>
      <c r="AI143" s="49">
        <v>675</v>
      </c>
      <c r="AJ143" s="49">
        <v>635</v>
      </c>
      <c r="AK143" s="49">
        <v>617</v>
      </c>
      <c r="AL143" s="49">
        <v>821</v>
      </c>
      <c r="AM143" s="49">
        <v>727</v>
      </c>
      <c r="AN143" s="49">
        <v>641</v>
      </c>
      <c r="AO143" s="49">
        <v>379</v>
      </c>
    </row>
    <row r="144" spans="1:41">
      <c r="A144" s="48" t="s">
        <v>170</v>
      </c>
      <c r="B144" s="49" t="s">
        <v>623</v>
      </c>
      <c r="C144" s="49" t="s">
        <v>623</v>
      </c>
      <c r="D144" s="49" t="s">
        <v>623</v>
      </c>
      <c r="E144" s="49" t="s">
        <v>623</v>
      </c>
      <c r="F144" s="49" t="s">
        <v>623</v>
      </c>
      <c r="G144" s="49" t="s">
        <v>623</v>
      </c>
      <c r="H144" s="49" t="s">
        <v>623</v>
      </c>
      <c r="I144" s="49" t="s">
        <v>623</v>
      </c>
      <c r="J144" s="49" t="s">
        <v>623</v>
      </c>
      <c r="K144" s="49" t="s">
        <v>623</v>
      </c>
      <c r="L144" s="49" t="s">
        <v>623</v>
      </c>
      <c r="M144" s="49" t="s">
        <v>623</v>
      </c>
      <c r="N144" s="49" t="s">
        <v>623</v>
      </c>
      <c r="O144" s="49" t="s">
        <v>623</v>
      </c>
      <c r="P144" s="49" t="s">
        <v>623</v>
      </c>
      <c r="Q144" s="49" t="s">
        <v>623</v>
      </c>
      <c r="R144" s="49" t="s">
        <v>623</v>
      </c>
      <c r="S144" s="49" t="s">
        <v>623</v>
      </c>
      <c r="T144" s="49" t="s">
        <v>623</v>
      </c>
      <c r="U144" s="49" t="s">
        <v>623</v>
      </c>
      <c r="V144" s="49" t="s">
        <v>623</v>
      </c>
      <c r="W144" s="49" t="s">
        <v>623</v>
      </c>
      <c r="X144" s="49" t="s">
        <v>623</v>
      </c>
      <c r="Y144" s="49" t="s">
        <v>623</v>
      </c>
      <c r="Z144" s="49" t="s">
        <v>623</v>
      </c>
      <c r="AA144" s="49" t="s">
        <v>623</v>
      </c>
      <c r="AB144" s="49" t="s">
        <v>623</v>
      </c>
      <c r="AC144" s="49" t="s">
        <v>623</v>
      </c>
      <c r="AD144" s="49" t="s">
        <v>623</v>
      </c>
      <c r="AE144" s="49" t="s">
        <v>623</v>
      </c>
      <c r="AF144" s="49" t="s">
        <v>623</v>
      </c>
      <c r="AG144" s="49" t="s">
        <v>623</v>
      </c>
      <c r="AH144" s="49" t="s">
        <v>623</v>
      </c>
      <c r="AI144" s="49" t="s">
        <v>623</v>
      </c>
      <c r="AJ144" s="49" t="s">
        <v>623</v>
      </c>
      <c r="AK144" s="49" t="s">
        <v>623</v>
      </c>
      <c r="AL144" s="49" t="s">
        <v>623</v>
      </c>
      <c r="AM144" s="49" t="s">
        <v>623</v>
      </c>
      <c r="AN144" s="49" t="s">
        <v>623</v>
      </c>
      <c r="AO144" s="49" t="s">
        <v>623</v>
      </c>
    </row>
    <row r="145" spans="1:41">
      <c r="A145" s="48" t="s">
        <v>232</v>
      </c>
      <c r="B145" s="49">
        <v>566</v>
      </c>
      <c r="C145" s="49">
        <v>539</v>
      </c>
      <c r="D145" s="49">
        <v>463</v>
      </c>
      <c r="E145" s="49">
        <v>460</v>
      </c>
      <c r="F145" s="49">
        <v>527</v>
      </c>
      <c r="G145" s="49">
        <v>512</v>
      </c>
      <c r="H145" s="49">
        <v>442</v>
      </c>
      <c r="I145" s="49">
        <v>458</v>
      </c>
      <c r="J145" s="49">
        <v>480</v>
      </c>
      <c r="K145" s="49">
        <v>444</v>
      </c>
      <c r="L145" s="49">
        <v>419</v>
      </c>
      <c r="M145" s="49">
        <v>407</v>
      </c>
      <c r="N145" s="49">
        <v>489</v>
      </c>
      <c r="O145" s="49">
        <v>553</v>
      </c>
      <c r="P145" s="49">
        <v>542</v>
      </c>
      <c r="Q145" s="49">
        <v>516</v>
      </c>
      <c r="R145" s="49">
        <v>547</v>
      </c>
      <c r="S145" s="49">
        <v>601</v>
      </c>
      <c r="T145" s="49">
        <v>612</v>
      </c>
      <c r="U145" s="49">
        <v>633</v>
      </c>
      <c r="V145" s="49">
        <v>602</v>
      </c>
      <c r="W145" s="49">
        <v>613</v>
      </c>
      <c r="X145" s="49">
        <v>499</v>
      </c>
      <c r="Y145" s="49">
        <v>584</v>
      </c>
      <c r="Z145" s="49">
        <v>624</v>
      </c>
      <c r="AA145" s="49">
        <v>582</v>
      </c>
      <c r="AB145" s="49">
        <v>600</v>
      </c>
      <c r="AC145" s="49">
        <v>593</v>
      </c>
      <c r="AD145" s="49">
        <v>672</v>
      </c>
      <c r="AE145" s="49">
        <v>686</v>
      </c>
      <c r="AF145" s="49">
        <v>559</v>
      </c>
      <c r="AG145" s="49">
        <v>551</v>
      </c>
      <c r="AH145" s="49">
        <v>586</v>
      </c>
      <c r="AI145" s="49">
        <v>672</v>
      </c>
      <c r="AJ145" s="49">
        <v>606</v>
      </c>
      <c r="AK145" s="49">
        <v>640</v>
      </c>
      <c r="AL145" s="49">
        <v>577</v>
      </c>
      <c r="AM145" s="49">
        <v>580</v>
      </c>
      <c r="AN145" s="49">
        <v>647</v>
      </c>
      <c r="AO145" s="49">
        <v>385</v>
      </c>
    </row>
    <row r="146" spans="1:41">
      <c r="A146" s="48" t="s">
        <v>198</v>
      </c>
      <c r="B146" s="49">
        <v>103</v>
      </c>
      <c r="C146" s="49">
        <v>160</v>
      </c>
      <c r="D146" s="49">
        <v>171</v>
      </c>
      <c r="E146" s="49">
        <v>113</v>
      </c>
      <c r="F146" s="49">
        <v>82</v>
      </c>
      <c r="G146" s="49">
        <v>159</v>
      </c>
      <c r="H146" s="49">
        <v>163</v>
      </c>
      <c r="I146" s="49">
        <v>166</v>
      </c>
      <c r="J146" s="49">
        <v>153</v>
      </c>
      <c r="K146" s="49">
        <v>257</v>
      </c>
      <c r="L146" s="49">
        <v>164</v>
      </c>
      <c r="M146" s="49">
        <v>124</v>
      </c>
      <c r="N146" s="49">
        <v>98</v>
      </c>
      <c r="O146" s="49">
        <v>129</v>
      </c>
      <c r="P146" s="49">
        <v>153</v>
      </c>
      <c r="Q146" s="49">
        <v>122</v>
      </c>
      <c r="R146" s="49">
        <v>124</v>
      </c>
      <c r="S146" s="49">
        <v>132</v>
      </c>
      <c r="T146" s="49">
        <v>153</v>
      </c>
      <c r="U146" s="49">
        <v>74</v>
      </c>
      <c r="V146" s="49">
        <v>111</v>
      </c>
      <c r="W146" s="49">
        <v>120</v>
      </c>
      <c r="X146" s="49">
        <v>95</v>
      </c>
      <c r="Y146" s="49">
        <v>79</v>
      </c>
      <c r="Z146" s="49">
        <v>88</v>
      </c>
      <c r="AA146" s="49">
        <v>81</v>
      </c>
      <c r="AB146" s="49">
        <v>49</v>
      </c>
      <c r="AC146" s="49">
        <v>331</v>
      </c>
      <c r="AD146" s="49">
        <v>68</v>
      </c>
      <c r="AE146" s="49">
        <v>79</v>
      </c>
      <c r="AF146" s="49">
        <v>101</v>
      </c>
      <c r="AG146" s="49">
        <v>139</v>
      </c>
      <c r="AH146" s="49">
        <v>86</v>
      </c>
      <c r="AI146" s="49">
        <v>89</v>
      </c>
      <c r="AJ146" s="49">
        <v>121</v>
      </c>
      <c r="AK146" s="49">
        <v>214</v>
      </c>
      <c r="AL146" s="49">
        <v>330</v>
      </c>
      <c r="AM146" s="49">
        <v>194</v>
      </c>
      <c r="AN146" s="49">
        <v>191</v>
      </c>
      <c r="AO146" s="49">
        <v>112</v>
      </c>
    </row>
    <row r="147" spans="1:41">
      <c r="A147" s="48" t="s">
        <v>526</v>
      </c>
      <c r="B147" s="49" t="s">
        <v>623</v>
      </c>
      <c r="C147" s="49" t="s">
        <v>623</v>
      </c>
      <c r="D147" s="49" t="s">
        <v>623</v>
      </c>
      <c r="E147" s="49" t="s">
        <v>623</v>
      </c>
      <c r="F147" s="49" t="s">
        <v>623</v>
      </c>
      <c r="G147" s="49" t="s">
        <v>623</v>
      </c>
      <c r="H147" s="49" t="s">
        <v>623</v>
      </c>
      <c r="I147" s="49" t="s">
        <v>623</v>
      </c>
      <c r="J147" s="49" t="s">
        <v>623</v>
      </c>
      <c r="K147" s="49" t="s">
        <v>623</v>
      </c>
      <c r="L147" s="49" t="s">
        <v>623</v>
      </c>
      <c r="M147" s="49" t="s">
        <v>623</v>
      </c>
      <c r="N147" s="49" t="s">
        <v>623</v>
      </c>
      <c r="O147" s="49" t="s">
        <v>623</v>
      </c>
      <c r="P147" s="49" t="s">
        <v>623</v>
      </c>
      <c r="Q147" s="49" t="s">
        <v>623</v>
      </c>
      <c r="R147" s="49" t="s">
        <v>623</v>
      </c>
      <c r="S147" s="49" t="s">
        <v>623</v>
      </c>
      <c r="T147" s="49" t="s">
        <v>623</v>
      </c>
      <c r="U147" s="49" t="s">
        <v>623</v>
      </c>
      <c r="V147" s="49" t="s">
        <v>623</v>
      </c>
      <c r="W147" s="49" t="s">
        <v>623</v>
      </c>
      <c r="X147" s="49" t="s">
        <v>623</v>
      </c>
      <c r="Y147" s="49" t="s">
        <v>623</v>
      </c>
      <c r="Z147" s="49" t="s">
        <v>623</v>
      </c>
      <c r="AA147" s="49" t="s">
        <v>623</v>
      </c>
      <c r="AB147" s="49" t="s">
        <v>623</v>
      </c>
      <c r="AC147" s="49" t="s">
        <v>623</v>
      </c>
      <c r="AD147" s="49" t="s">
        <v>623</v>
      </c>
      <c r="AE147" s="49" t="s">
        <v>623</v>
      </c>
      <c r="AF147" s="49" t="s">
        <v>623</v>
      </c>
      <c r="AG147" s="49" t="s">
        <v>623</v>
      </c>
      <c r="AH147" s="49" t="s">
        <v>623</v>
      </c>
      <c r="AI147" s="49" t="s">
        <v>623</v>
      </c>
      <c r="AJ147" s="49" t="s">
        <v>623</v>
      </c>
      <c r="AK147" s="49" t="s">
        <v>623</v>
      </c>
      <c r="AL147" s="49" t="s">
        <v>623</v>
      </c>
      <c r="AM147" s="49" t="s">
        <v>623</v>
      </c>
      <c r="AN147" s="49" t="s">
        <v>623</v>
      </c>
      <c r="AO147" s="49" t="s">
        <v>623</v>
      </c>
    </row>
    <row r="148" spans="1:41">
      <c r="A148" s="48" t="s">
        <v>215</v>
      </c>
      <c r="B148" s="49">
        <v>252</v>
      </c>
      <c r="C148" s="49">
        <v>200</v>
      </c>
      <c r="D148" s="49">
        <v>195</v>
      </c>
      <c r="E148" s="49">
        <v>169</v>
      </c>
      <c r="F148" s="49">
        <v>182</v>
      </c>
      <c r="G148" s="49">
        <v>235</v>
      </c>
      <c r="H148" s="49">
        <v>203</v>
      </c>
      <c r="I148" s="49">
        <v>199</v>
      </c>
      <c r="J148" s="49">
        <v>410</v>
      </c>
      <c r="K148" s="49">
        <v>387</v>
      </c>
      <c r="L148" s="49">
        <v>451</v>
      </c>
      <c r="M148" s="49">
        <v>546</v>
      </c>
      <c r="N148" s="49">
        <v>748</v>
      </c>
      <c r="O148" s="49">
        <v>760</v>
      </c>
      <c r="P148" s="49">
        <v>759</v>
      </c>
      <c r="Q148" s="49">
        <v>812</v>
      </c>
      <c r="R148" s="49">
        <v>827</v>
      </c>
      <c r="S148" s="49">
        <v>950</v>
      </c>
      <c r="T148" s="49">
        <v>914</v>
      </c>
      <c r="U148" s="47">
        <v>1006</v>
      </c>
      <c r="V148" s="49">
        <v>831</v>
      </c>
      <c r="W148" s="49">
        <v>765</v>
      </c>
      <c r="X148" s="49">
        <v>840</v>
      </c>
      <c r="Y148" s="49">
        <v>682</v>
      </c>
      <c r="Z148" s="49">
        <v>613</v>
      </c>
      <c r="AA148" s="49">
        <v>650</v>
      </c>
      <c r="AB148" s="49">
        <v>584</v>
      </c>
      <c r="AC148" s="49">
        <v>937</v>
      </c>
      <c r="AD148" s="49">
        <v>355</v>
      </c>
      <c r="AE148" s="49">
        <v>381</v>
      </c>
      <c r="AF148" s="49">
        <v>451</v>
      </c>
      <c r="AG148" s="49">
        <v>431</v>
      </c>
      <c r="AH148" s="49">
        <v>455</v>
      </c>
      <c r="AI148" s="49">
        <v>445</v>
      </c>
      <c r="AJ148" s="49">
        <v>478</v>
      </c>
      <c r="AK148" s="49">
        <v>396</v>
      </c>
      <c r="AL148" s="49">
        <v>308</v>
      </c>
      <c r="AM148" s="49">
        <v>353</v>
      </c>
      <c r="AN148" s="49">
        <v>350</v>
      </c>
      <c r="AO148" s="49">
        <v>269</v>
      </c>
    </row>
    <row r="149" spans="1:41">
      <c r="A149" s="48" t="s">
        <v>498</v>
      </c>
      <c r="B149" s="49">
        <v>972</v>
      </c>
      <c r="C149" s="49">
        <v>850</v>
      </c>
      <c r="D149" s="49">
        <v>909</v>
      </c>
      <c r="E149" s="49">
        <v>782</v>
      </c>
      <c r="F149" s="49">
        <v>859</v>
      </c>
      <c r="G149" s="49">
        <v>867</v>
      </c>
      <c r="H149" s="49">
        <v>676</v>
      </c>
      <c r="I149" s="49">
        <v>786</v>
      </c>
      <c r="J149" s="49">
        <v>873</v>
      </c>
      <c r="K149" s="49">
        <v>792</v>
      </c>
      <c r="L149" s="49">
        <v>764</v>
      </c>
      <c r="M149" s="49">
        <v>909</v>
      </c>
      <c r="N149" s="49">
        <v>802</v>
      </c>
      <c r="O149" s="49">
        <v>931</v>
      </c>
      <c r="P149" s="47">
        <v>1018</v>
      </c>
      <c r="Q149" s="47">
        <v>1069</v>
      </c>
      <c r="R149" s="49">
        <v>938</v>
      </c>
      <c r="S149" s="49">
        <v>795</v>
      </c>
      <c r="T149" s="49">
        <v>645</v>
      </c>
      <c r="U149" s="47">
        <v>1100</v>
      </c>
      <c r="V149" s="47">
        <v>1153</v>
      </c>
      <c r="W149" s="47">
        <v>1109</v>
      </c>
      <c r="X149" s="47">
        <v>1229</v>
      </c>
      <c r="Y149" s="47">
        <v>1130</v>
      </c>
      <c r="Z149" s="47">
        <v>1056</v>
      </c>
      <c r="AA149" s="47">
        <v>1209</v>
      </c>
      <c r="AB149" s="47">
        <v>1051</v>
      </c>
      <c r="AC149" s="47">
        <v>2465</v>
      </c>
      <c r="AD149" s="49">
        <v>906</v>
      </c>
      <c r="AE149" s="49">
        <v>971</v>
      </c>
      <c r="AF149" s="47">
        <v>1024</v>
      </c>
      <c r="AG149" s="49">
        <v>964</v>
      </c>
      <c r="AH149" s="47">
        <v>1080</v>
      </c>
      <c r="AI149" s="49">
        <v>931</v>
      </c>
      <c r="AJ149" s="49">
        <v>849</v>
      </c>
      <c r="AK149" s="49">
        <v>973</v>
      </c>
      <c r="AL149" s="47">
        <v>1007</v>
      </c>
      <c r="AM149" s="47">
        <v>1095</v>
      </c>
      <c r="AN149" s="49">
        <v>941</v>
      </c>
      <c r="AO149" s="49">
        <v>660</v>
      </c>
    </row>
    <row r="150" spans="1:41">
      <c r="A150" s="48" t="s">
        <v>219</v>
      </c>
      <c r="B150" s="49" t="s">
        <v>623</v>
      </c>
      <c r="C150" s="49" t="s">
        <v>623</v>
      </c>
      <c r="D150" s="49" t="s">
        <v>623</v>
      </c>
      <c r="E150" s="49" t="s">
        <v>623</v>
      </c>
      <c r="F150" s="49" t="s">
        <v>623</v>
      </c>
      <c r="G150" s="49" t="s">
        <v>623</v>
      </c>
      <c r="H150" s="49" t="s">
        <v>623</v>
      </c>
      <c r="I150" s="49" t="s">
        <v>623</v>
      </c>
      <c r="J150" s="49" t="s">
        <v>623</v>
      </c>
      <c r="K150" s="49" t="s">
        <v>623</v>
      </c>
      <c r="L150" s="49" t="s">
        <v>623</v>
      </c>
      <c r="M150" s="49" t="s">
        <v>623</v>
      </c>
      <c r="N150" s="49" t="s">
        <v>623</v>
      </c>
      <c r="O150" s="49" t="s">
        <v>623</v>
      </c>
      <c r="P150" s="49" t="s">
        <v>623</v>
      </c>
      <c r="Q150" s="49" t="s">
        <v>623</v>
      </c>
      <c r="R150" s="49" t="s">
        <v>623</v>
      </c>
      <c r="S150" s="49" t="s">
        <v>623</v>
      </c>
      <c r="T150" s="49" t="s">
        <v>623</v>
      </c>
      <c r="U150" s="49" t="s">
        <v>623</v>
      </c>
      <c r="V150" s="49" t="s">
        <v>623</v>
      </c>
      <c r="W150" s="49" t="s">
        <v>623</v>
      </c>
      <c r="X150" s="49" t="s">
        <v>623</v>
      </c>
      <c r="Y150" s="49" t="s">
        <v>623</v>
      </c>
      <c r="Z150" s="49" t="s">
        <v>623</v>
      </c>
      <c r="AA150" s="49" t="s">
        <v>623</v>
      </c>
      <c r="AB150" s="49" t="s">
        <v>623</v>
      </c>
      <c r="AC150" s="49" t="s">
        <v>623</v>
      </c>
      <c r="AD150" s="49" t="s">
        <v>623</v>
      </c>
      <c r="AE150" s="49" t="s">
        <v>623</v>
      </c>
      <c r="AF150" s="49" t="s">
        <v>623</v>
      </c>
      <c r="AG150" s="49" t="s">
        <v>623</v>
      </c>
      <c r="AH150" s="49" t="s">
        <v>623</v>
      </c>
      <c r="AI150" s="49" t="s">
        <v>623</v>
      </c>
      <c r="AJ150" s="49" t="s">
        <v>623</v>
      </c>
      <c r="AK150" s="49" t="s">
        <v>623</v>
      </c>
      <c r="AL150" s="49" t="s">
        <v>623</v>
      </c>
      <c r="AM150" s="49" t="s">
        <v>623</v>
      </c>
      <c r="AN150" s="49" t="s">
        <v>623</v>
      </c>
      <c r="AO150" s="49" t="s">
        <v>623</v>
      </c>
    </row>
    <row r="151" spans="1:41">
      <c r="A151" s="48" t="s">
        <v>221</v>
      </c>
      <c r="B151" s="49">
        <v>142</v>
      </c>
      <c r="C151" s="49">
        <v>116</v>
      </c>
      <c r="D151" s="49">
        <v>218</v>
      </c>
      <c r="E151" s="49">
        <v>171</v>
      </c>
      <c r="F151" s="49">
        <v>245</v>
      </c>
      <c r="G151" s="49">
        <v>132</v>
      </c>
      <c r="H151" s="49">
        <v>207</v>
      </c>
      <c r="I151" s="49">
        <v>150</v>
      </c>
      <c r="J151" s="49">
        <v>187</v>
      </c>
      <c r="K151" s="49">
        <v>142</v>
      </c>
      <c r="L151" s="49">
        <v>186</v>
      </c>
      <c r="M151" s="49">
        <v>230</v>
      </c>
      <c r="N151" s="49">
        <v>178</v>
      </c>
      <c r="O151" s="49">
        <v>131</v>
      </c>
      <c r="P151" s="49">
        <v>80</v>
      </c>
      <c r="Q151" s="49">
        <v>90</v>
      </c>
      <c r="R151" s="49">
        <v>161</v>
      </c>
      <c r="S151" s="49">
        <v>146</v>
      </c>
      <c r="T151" s="49">
        <v>114</v>
      </c>
      <c r="U151" s="49">
        <v>139</v>
      </c>
      <c r="V151" s="49">
        <v>191</v>
      </c>
      <c r="W151" s="49">
        <v>145</v>
      </c>
      <c r="X151" s="49">
        <v>189</v>
      </c>
      <c r="Y151" s="49">
        <v>129</v>
      </c>
      <c r="Z151" s="49">
        <v>150</v>
      </c>
      <c r="AA151" s="49">
        <v>171</v>
      </c>
      <c r="AB151" s="49">
        <v>128</v>
      </c>
      <c r="AC151" s="49">
        <v>188</v>
      </c>
      <c r="AD151" s="49">
        <v>186</v>
      </c>
      <c r="AE151" s="49">
        <v>160</v>
      </c>
      <c r="AF151" s="49">
        <v>249</v>
      </c>
      <c r="AG151" s="49">
        <v>190</v>
      </c>
      <c r="AH151" s="49">
        <v>168</v>
      </c>
      <c r="AI151" s="49">
        <v>134</v>
      </c>
      <c r="AJ151" s="49">
        <v>164</v>
      </c>
      <c r="AK151" s="49">
        <v>183</v>
      </c>
      <c r="AL151" s="49">
        <v>210</v>
      </c>
      <c r="AM151" s="49">
        <v>170</v>
      </c>
      <c r="AN151" s="49">
        <v>206</v>
      </c>
      <c r="AO151" s="49">
        <v>141</v>
      </c>
    </row>
    <row r="152" spans="1:41">
      <c r="A152" s="48" t="s">
        <v>175</v>
      </c>
      <c r="B152" s="49">
        <v>158</v>
      </c>
      <c r="C152" s="49">
        <v>86</v>
      </c>
      <c r="D152" s="49">
        <v>129</v>
      </c>
      <c r="E152" s="49">
        <v>200</v>
      </c>
      <c r="F152" s="49">
        <v>179</v>
      </c>
      <c r="G152" s="49">
        <v>134</v>
      </c>
      <c r="H152" s="49">
        <v>225</v>
      </c>
      <c r="I152" s="49">
        <v>168</v>
      </c>
      <c r="J152" s="49">
        <v>151</v>
      </c>
      <c r="K152" s="49">
        <v>154</v>
      </c>
      <c r="L152" s="49">
        <v>122</v>
      </c>
      <c r="M152" s="49">
        <v>154</v>
      </c>
      <c r="N152" s="49">
        <v>290</v>
      </c>
      <c r="O152" s="49">
        <v>245</v>
      </c>
      <c r="P152" s="49">
        <v>178</v>
      </c>
      <c r="Q152" s="49">
        <v>165</v>
      </c>
      <c r="R152" s="49">
        <v>206</v>
      </c>
      <c r="S152" s="49">
        <v>181</v>
      </c>
      <c r="T152" s="49">
        <v>213</v>
      </c>
      <c r="U152" s="49">
        <v>196</v>
      </c>
      <c r="V152" s="49">
        <v>206</v>
      </c>
      <c r="W152" s="49">
        <v>181</v>
      </c>
      <c r="X152" s="49">
        <v>171</v>
      </c>
      <c r="Y152" s="49">
        <v>176</v>
      </c>
      <c r="Z152" s="49">
        <v>166</v>
      </c>
      <c r="AA152" s="49">
        <v>179</v>
      </c>
      <c r="AB152" s="49">
        <v>177</v>
      </c>
      <c r="AC152" s="49">
        <v>491</v>
      </c>
      <c r="AD152" s="49">
        <v>146</v>
      </c>
      <c r="AE152" s="49">
        <v>175</v>
      </c>
      <c r="AF152" s="49">
        <v>179</v>
      </c>
      <c r="AG152" s="49">
        <v>171</v>
      </c>
      <c r="AH152" s="49">
        <v>239</v>
      </c>
      <c r="AI152" s="49">
        <v>157</v>
      </c>
      <c r="AJ152" s="49">
        <v>171</v>
      </c>
      <c r="AK152" s="49">
        <v>155</v>
      </c>
      <c r="AL152" s="49">
        <v>168</v>
      </c>
      <c r="AM152" s="49">
        <v>173</v>
      </c>
      <c r="AN152" s="49">
        <v>207</v>
      </c>
      <c r="AO152" s="49">
        <v>117</v>
      </c>
    </row>
    <row r="153" spans="1:41">
      <c r="A153" s="48" t="s">
        <v>203</v>
      </c>
      <c r="B153" s="49">
        <v>250</v>
      </c>
      <c r="C153" s="49">
        <v>160</v>
      </c>
      <c r="D153" s="49">
        <v>162</v>
      </c>
      <c r="E153" s="49">
        <v>201</v>
      </c>
      <c r="F153" s="49">
        <v>191</v>
      </c>
      <c r="G153" s="49">
        <v>167</v>
      </c>
      <c r="H153" s="49">
        <v>158</v>
      </c>
      <c r="I153" s="49">
        <v>153</v>
      </c>
      <c r="J153" s="49">
        <v>158</v>
      </c>
      <c r="K153" s="49">
        <v>188</v>
      </c>
      <c r="L153" s="49">
        <v>161</v>
      </c>
      <c r="M153" s="49">
        <v>176</v>
      </c>
      <c r="N153" s="49">
        <v>142</v>
      </c>
      <c r="O153" s="49">
        <v>186</v>
      </c>
      <c r="P153" s="49">
        <v>174</v>
      </c>
      <c r="Q153" s="49">
        <v>184</v>
      </c>
      <c r="R153" s="49">
        <v>149</v>
      </c>
      <c r="S153" s="49">
        <v>156</v>
      </c>
      <c r="T153" s="49">
        <v>194</v>
      </c>
      <c r="U153" s="49">
        <v>153</v>
      </c>
      <c r="V153" s="49">
        <v>183</v>
      </c>
      <c r="W153" s="49">
        <v>166</v>
      </c>
      <c r="X153" s="49">
        <v>154</v>
      </c>
      <c r="Y153" s="49">
        <v>145</v>
      </c>
      <c r="Z153" s="49">
        <v>180</v>
      </c>
      <c r="AA153" s="49">
        <v>128</v>
      </c>
      <c r="AB153" s="49">
        <v>249</v>
      </c>
      <c r="AC153" s="49">
        <v>332</v>
      </c>
      <c r="AD153" s="49">
        <v>170</v>
      </c>
      <c r="AE153" s="49">
        <v>207</v>
      </c>
      <c r="AF153" s="49">
        <v>175</v>
      </c>
      <c r="AG153" s="49">
        <v>151</v>
      </c>
      <c r="AH153" s="49">
        <v>158</v>
      </c>
      <c r="AI153" s="49">
        <v>172</v>
      </c>
      <c r="AJ153" s="49">
        <v>234</v>
      </c>
      <c r="AK153" s="49">
        <v>215</v>
      </c>
      <c r="AL153" s="49">
        <v>202</v>
      </c>
      <c r="AM153" s="49">
        <v>172</v>
      </c>
      <c r="AN153" s="49">
        <v>180</v>
      </c>
      <c r="AO153" s="49">
        <v>148</v>
      </c>
    </row>
    <row r="154" spans="1:41">
      <c r="A154" s="48" t="s">
        <v>204</v>
      </c>
      <c r="B154" s="49">
        <v>269</v>
      </c>
      <c r="C154" s="49">
        <v>266</v>
      </c>
      <c r="D154" s="49">
        <v>286</v>
      </c>
      <c r="E154" s="49">
        <v>271</v>
      </c>
      <c r="F154" s="49">
        <v>294</v>
      </c>
      <c r="G154" s="49">
        <v>301</v>
      </c>
      <c r="H154" s="49">
        <v>304</v>
      </c>
      <c r="I154" s="49">
        <v>316</v>
      </c>
      <c r="J154" s="49">
        <v>339</v>
      </c>
      <c r="K154" s="49">
        <v>309</v>
      </c>
      <c r="L154" s="49">
        <v>340</v>
      </c>
      <c r="M154" s="49">
        <v>357</v>
      </c>
      <c r="N154" s="49">
        <v>306</v>
      </c>
      <c r="O154" s="49">
        <v>236</v>
      </c>
      <c r="P154" s="49">
        <v>314</v>
      </c>
      <c r="Q154" s="49">
        <v>314</v>
      </c>
      <c r="R154" s="49">
        <v>344</v>
      </c>
      <c r="S154" s="49">
        <v>359</v>
      </c>
      <c r="T154" s="49">
        <v>362</v>
      </c>
      <c r="U154" s="49">
        <v>406</v>
      </c>
      <c r="V154" s="49">
        <v>397</v>
      </c>
      <c r="W154" s="49">
        <v>433</v>
      </c>
      <c r="X154" s="49">
        <v>387</v>
      </c>
      <c r="Y154" s="49">
        <v>380</v>
      </c>
      <c r="Z154" s="49">
        <v>369</v>
      </c>
      <c r="AA154" s="49">
        <v>372</v>
      </c>
      <c r="AB154" s="49">
        <v>296</v>
      </c>
      <c r="AC154" s="49">
        <v>605</v>
      </c>
      <c r="AD154" s="49">
        <v>291</v>
      </c>
      <c r="AE154" s="49">
        <v>360</v>
      </c>
      <c r="AF154" s="49">
        <v>357</v>
      </c>
      <c r="AG154" s="49">
        <v>326</v>
      </c>
      <c r="AH154" s="49">
        <v>317</v>
      </c>
      <c r="AI154" s="49">
        <v>291</v>
      </c>
      <c r="AJ154" s="49">
        <v>264</v>
      </c>
      <c r="AK154" s="49">
        <v>285</v>
      </c>
      <c r="AL154" s="49">
        <v>269</v>
      </c>
      <c r="AM154" s="49">
        <v>289</v>
      </c>
      <c r="AN154" s="49">
        <v>248</v>
      </c>
      <c r="AO154" s="49">
        <v>203</v>
      </c>
    </row>
    <row r="155" spans="1:41">
      <c r="A155" s="48" t="s">
        <v>531</v>
      </c>
      <c r="B155" s="49">
        <v>16</v>
      </c>
      <c r="C155" s="49" t="s">
        <v>623</v>
      </c>
      <c r="D155" s="49" t="s">
        <v>623</v>
      </c>
      <c r="E155" s="49" t="s">
        <v>623</v>
      </c>
      <c r="F155" s="49" t="s">
        <v>623</v>
      </c>
      <c r="G155" s="49" t="s">
        <v>623</v>
      </c>
      <c r="H155" s="49" t="s">
        <v>623</v>
      </c>
      <c r="I155" s="49" t="s">
        <v>623</v>
      </c>
      <c r="J155" s="49" t="s">
        <v>623</v>
      </c>
      <c r="K155" s="49" t="s">
        <v>623</v>
      </c>
      <c r="L155" s="49" t="s">
        <v>623</v>
      </c>
      <c r="M155" s="49" t="s">
        <v>623</v>
      </c>
      <c r="N155" s="49" t="s">
        <v>623</v>
      </c>
      <c r="O155" s="49" t="s">
        <v>623</v>
      </c>
      <c r="P155" s="49" t="s">
        <v>623</v>
      </c>
      <c r="Q155" s="49" t="s">
        <v>623</v>
      </c>
      <c r="R155" s="49" t="s">
        <v>623</v>
      </c>
      <c r="S155" s="49" t="s">
        <v>623</v>
      </c>
      <c r="T155" s="49" t="s">
        <v>623</v>
      </c>
      <c r="U155" s="49" t="s">
        <v>623</v>
      </c>
      <c r="V155" s="49" t="s">
        <v>623</v>
      </c>
      <c r="W155" s="49" t="s">
        <v>623</v>
      </c>
      <c r="X155" s="49" t="s">
        <v>623</v>
      </c>
      <c r="Y155" s="49" t="s">
        <v>623</v>
      </c>
      <c r="Z155" s="49" t="s">
        <v>623</v>
      </c>
      <c r="AA155" s="49" t="s">
        <v>623</v>
      </c>
      <c r="AB155" s="49" t="s">
        <v>623</v>
      </c>
      <c r="AC155" s="49" t="s">
        <v>623</v>
      </c>
      <c r="AD155" s="49" t="s">
        <v>623</v>
      </c>
      <c r="AE155" s="49" t="s">
        <v>623</v>
      </c>
      <c r="AF155" s="49" t="s">
        <v>623</v>
      </c>
      <c r="AG155" s="49" t="s">
        <v>623</v>
      </c>
      <c r="AH155" s="49" t="s">
        <v>623</v>
      </c>
      <c r="AI155" s="49" t="s">
        <v>623</v>
      </c>
      <c r="AJ155" s="49" t="s">
        <v>623</v>
      </c>
      <c r="AK155" s="49" t="s">
        <v>623</v>
      </c>
      <c r="AL155" s="49" t="s">
        <v>623</v>
      </c>
      <c r="AM155" s="49" t="s">
        <v>623</v>
      </c>
      <c r="AN155" s="49" t="s">
        <v>623</v>
      </c>
      <c r="AO155" s="49" t="s">
        <v>623</v>
      </c>
    </row>
    <row r="156" spans="1:41">
      <c r="A156" s="48" t="s">
        <v>522</v>
      </c>
      <c r="B156" s="49">
        <v>358</v>
      </c>
      <c r="C156" s="49">
        <v>190</v>
      </c>
      <c r="D156" s="49">
        <v>221</v>
      </c>
      <c r="E156" s="49">
        <v>190</v>
      </c>
      <c r="F156" s="49">
        <v>174</v>
      </c>
      <c r="G156" s="49">
        <v>221</v>
      </c>
      <c r="H156" s="49">
        <v>223</v>
      </c>
      <c r="I156" s="49">
        <v>237</v>
      </c>
      <c r="J156" s="49">
        <v>241</v>
      </c>
      <c r="K156" s="49">
        <v>198</v>
      </c>
      <c r="L156" s="49">
        <v>240</v>
      </c>
      <c r="M156" s="49">
        <v>224</v>
      </c>
      <c r="N156" s="49">
        <v>266</v>
      </c>
      <c r="O156" s="49">
        <v>242</v>
      </c>
      <c r="P156" s="49">
        <v>224</v>
      </c>
      <c r="Q156" s="49">
        <v>236</v>
      </c>
      <c r="R156" s="49">
        <v>234</v>
      </c>
      <c r="S156" s="49">
        <v>242</v>
      </c>
      <c r="T156" s="49">
        <v>244</v>
      </c>
      <c r="U156" s="49">
        <v>245</v>
      </c>
      <c r="V156" s="49">
        <v>230</v>
      </c>
      <c r="W156" s="49">
        <v>226</v>
      </c>
      <c r="X156" s="49">
        <v>382</v>
      </c>
      <c r="Y156" s="49">
        <v>283</v>
      </c>
      <c r="Z156" s="49">
        <v>252</v>
      </c>
      <c r="AA156" s="49">
        <v>220</v>
      </c>
      <c r="AB156" s="49">
        <v>184</v>
      </c>
      <c r="AC156" s="49">
        <v>254</v>
      </c>
      <c r="AD156" s="49">
        <v>246</v>
      </c>
      <c r="AE156" s="49">
        <v>255</v>
      </c>
      <c r="AF156" s="49">
        <v>253</v>
      </c>
      <c r="AG156" s="49">
        <v>171</v>
      </c>
      <c r="AH156" s="49">
        <v>233</v>
      </c>
      <c r="AI156" s="49">
        <v>276</v>
      </c>
      <c r="AJ156" s="49">
        <v>340</v>
      </c>
      <c r="AK156" s="49">
        <v>665</v>
      </c>
      <c r="AL156" s="49">
        <v>687</v>
      </c>
      <c r="AM156" s="49">
        <v>602</v>
      </c>
      <c r="AN156" s="49">
        <v>529</v>
      </c>
      <c r="AO156" s="49">
        <v>329</v>
      </c>
    </row>
    <row r="157" spans="1:41">
      <c r="A157" s="48" t="s">
        <v>648</v>
      </c>
      <c r="B157" s="49" t="s">
        <v>623</v>
      </c>
      <c r="C157" s="49" t="s">
        <v>623</v>
      </c>
      <c r="D157" s="49" t="s">
        <v>623</v>
      </c>
      <c r="E157" s="49" t="s">
        <v>623</v>
      </c>
      <c r="F157" s="49" t="s">
        <v>623</v>
      </c>
      <c r="G157" s="49" t="s">
        <v>623</v>
      </c>
      <c r="H157" s="49" t="s">
        <v>623</v>
      </c>
      <c r="I157" s="49" t="s">
        <v>623</v>
      </c>
      <c r="J157" s="49" t="s">
        <v>623</v>
      </c>
      <c r="K157" s="49" t="s">
        <v>623</v>
      </c>
      <c r="L157" s="49" t="s">
        <v>623</v>
      </c>
      <c r="M157" s="49" t="s">
        <v>623</v>
      </c>
      <c r="N157" s="49" t="s">
        <v>623</v>
      </c>
      <c r="O157" s="49" t="s">
        <v>623</v>
      </c>
      <c r="P157" s="49" t="s">
        <v>623</v>
      </c>
      <c r="Q157" s="49" t="s">
        <v>623</v>
      </c>
      <c r="R157" s="49" t="s">
        <v>623</v>
      </c>
      <c r="S157" s="49" t="s">
        <v>623</v>
      </c>
      <c r="T157" s="49" t="s">
        <v>623</v>
      </c>
      <c r="U157" s="49" t="s">
        <v>623</v>
      </c>
      <c r="V157" s="49" t="s">
        <v>623</v>
      </c>
      <c r="W157" s="49" t="s">
        <v>623</v>
      </c>
      <c r="X157" s="49" t="s">
        <v>623</v>
      </c>
      <c r="Y157" s="49" t="s">
        <v>623</v>
      </c>
      <c r="Z157" s="49" t="s">
        <v>623</v>
      </c>
      <c r="AA157" s="49" t="s">
        <v>623</v>
      </c>
      <c r="AB157" s="49" t="s">
        <v>623</v>
      </c>
      <c r="AC157" s="49" t="s">
        <v>623</v>
      </c>
      <c r="AD157" s="49" t="s">
        <v>623</v>
      </c>
      <c r="AE157" s="49" t="s">
        <v>623</v>
      </c>
      <c r="AF157" s="49" t="s">
        <v>623</v>
      </c>
      <c r="AG157" s="49" t="s">
        <v>623</v>
      </c>
      <c r="AH157" s="49" t="s">
        <v>623</v>
      </c>
      <c r="AI157" s="49" t="s">
        <v>623</v>
      </c>
      <c r="AJ157" s="49" t="s">
        <v>623</v>
      </c>
      <c r="AK157" s="49" t="s">
        <v>623</v>
      </c>
      <c r="AL157" s="49" t="s">
        <v>623</v>
      </c>
      <c r="AM157" s="49" t="s">
        <v>623</v>
      </c>
      <c r="AN157" s="49" t="s">
        <v>623</v>
      </c>
      <c r="AO157" s="49" t="s">
        <v>623</v>
      </c>
    </row>
    <row r="158" spans="1:41">
      <c r="A158" s="48" t="s">
        <v>289</v>
      </c>
      <c r="B158" s="49" t="s">
        <v>623</v>
      </c>
      <c r="C158" s="49" t="s">
        <v>623</v>
      </c>
      <c r="D158" s="49" t="s">
        <v>623</v>
      </c>
      <c r="E158" s="49" t="s">
        <v>623</v>
      </c>
      <c r="F158" s="49" t="s">
        <v>623</v>
      </c>
      <c r="G158" s="49" t="s">
        <v>623</v>
      </c>
      <c r="H158" s="49" t="s">
        <v>623</v>
      </c>
      <c r="I158" s="49" t="s">
        <v>623</v>
      </c>
      <c r="J158" s="49" t="s">
        <v>623</v>
      </c>
      <c r="K158" s="49" t="s">
        <v>623</v>
      </c>
      <c r="L158" s="49" t="s">
        <v>623</v>
      </c>
      <c r="M158" s="49" t="s">
        <v>623</v>
      </c>
      <c r="N158" s="49" t="s">
        <v>623</v>
      </c>
      <c r="O158" s="49" t="s">
        <v>623</v>
      </c>
      <c r="P158" s="49" t="s">
        <v>623</v>
      </c>
      <c r="Q158" s="49" t="s">
        <v>623</v>
      </c>
      <c r="R158" s="49" t="s">
        <v>623</v>
      </c>
      <c r="S158" s="49" t="s">
        <v>623</v>
      </c>
      <c r="T158" s="49" t="s">
        <v>623</v>
      </c>
      <c r="U158" s="49" t="s">
        <v>623</v>
      </c>
      <c r="V158" s="49" t="s">
        <v>623</v>
      </c>
      <c r="W158" s="49" t="s">
        <v>623</v>
      </c>
      <c r="X158" s="49" t="s">
        <v>623</v>
      </c>
      <c r="Y158" s="49" t="s">
        <v>623</v>
      </c>
      <c r="Z158" s="49" t="s">
        <v>623</v>
      </c>
      <c r="AA158" s="49" t="s">
        <v>623</v>
      </c>
      <c r="AB158" s="49" t="s">
        <v>623</v>
      </c>
      <c r="AC158" s="49" t="s">
        <v>623</v>
      </c>
      <c r="AD158" s="49" t="s">
        <v>623</v>
      </c>
      <c r="AE158" s="49" t="s">
        <v>623</v>
      </c>
      <c r="AF158" s="49" t="s">
        <v>623</v>
      </c>
      <c r="AG158" s="49" t="s">
        <v>623</v>
      </c>
      <c r="AH158" s="49" t="s">
        <v>623</v>
      </c>
      <c r="AI158" s="49" t="s">
        <v>623</v>
      </c>
      <c r="AJ158" s="49" t="s">
        <v>623</v>
      </c>
      <c r="AK158" s="49" t="s">
        <v>623</v>
      </c>
      <c r="AL158" s="49" t="s">
        <v>623</v>
      </c>
      <c r="AM158" s="49" t="s">
        <v>623</v>
      </c>
      <c r="AN158" s="49" t="s">
        <v>623</v>
      </c>
      <c r="AO158" s="49" t="s">
        <v>623</v>
      </c>
    </row>
    <row r="159" spans="1:41">
      <c r="A159" s="48" t="s">
        <v>154</v>
      </c>
      <c r="B159" s="49">
        <v>77</v>
      </c>
      <c r="C159" s="49">
        <v>80</v>
      </c>
      <c r="D159" s="49">
        <v>88</v>
      </c>
      <c r="E159" s="49">
        <v>69</v>
      </c>
      <c r="F159" s="49">
        <v>67</v>
      </c>
      <c r="G159" s="49">
        <v>93</v>
      </c>
      <c r="H159" s="49">
        <v>89</v>
      </c>
      <c r="I159" s="49">
        <v>107</v>
      </c>
      <c r="J159" s="49">
        <v>115</v>
      </c>
      <c r="K159" s="49">
        <v>129</v>
      </c>
      <c r="L159" s="49">
        <v>177</v>
      </c>
      <c r="M159" s="49">
        <v>134</v>
      </c>
      <c r="N159" s="49">
        <v>117</v>
      </c>
      <c r="O159" s="49">
        <v>114</v>
      </c>
      <c r="P159" s="49">
        <v>95</v>
      </c>
      <c r="Q159" s="49">
        <v>140</v>
      </c>
      <c r="R159" s="49">
        <v>140</v>
      </c>
      <c r="S159" s="49">
        <v>123</v>
      </c>
      <c r="T159" s="49">
        <v>120</v>
      </c>
      <c r="U159" s="49">
        <v>130</v>
      </c>
      <c r="V159" s="49">
        <v>100</v>
      </c>
      <c r="W159" s="49">
        <v>128</v>
      </c>
      <c r="X159" s="49">
        <v>123</v>
      </c>
      <c r="Y159" s="49">
        <v>81</v>
      </c>
      <c r="Z159" s="49">
        <v>68</v>
      </c>
      <c r="AA159" s="49">
        <v>54</v>
      </c>
      <c r="AB159" s="49">
        <v>34</v>
      </c>
      <c r="AC159" s="49">
        <v>54</v>
      </c>
      <c r="AD159" s="49">
        <v>71</v>
      </c>
      <c r="AE159" s="49">
        <v>65</v>
      </c>
      <c r="AF159" s="49">
        <v>72</v>
      </c>
      <c r="AG159" s="49">
        <v>71</v>
      </c>
      <c r="AH159" s="49">
        <v>87</v>
      </c>
      <c r="AI159" s="49">
        <v>85</v>
      </c>
      <c r="AJ159" s="49">
        <v>61</v>
      </c>
      <c r="AK159" s="49">
        <v>90</v>
      </c>
      <c r="AL159" s="49">
        <v>101</v>
      </c>
      <c r="AM159" s="49">
        <v>93</v>
      </c>
      <c r="AN159" s="49">
        <v>84</v>
      </c>
      <c r="AO159" s="49">
        <v>23</v>
      </c>
    </row>
    <row r="160" spans="1:41">
      <c r="A160" s="48" t="s">
        <v>213</v>
      </c>
      <c r="B160" s="49" t="s">
        <v>623</v>
      </c>
      <c r="C160" s="49" t="s">
        <v>623</v>
      </c>
      <c r="D160" s="49" t="s">
        <v>623</v>
      </c>
      <c r="E160" s="49" t="s">
        <v>623</v>
      </c>
      <c r="F160" s="49" t="s">
        <v>623</v>
      </c>
      <c r="G160" s="49" t="s">
        <v>623</v>
      </c>
      <c r="H160" s="49" t="s">
        <v>623</v>
      </c>
      <c r="I160" s="49" t="s">
        <v>623</v>
      </c>
      <c r="J160" s="49" t="s">
        <v>623</v>
      </c>
      <c r="K160" s="49" t="s">
        <v>623</v>
      </c>
      <c r="L160" s="49" t="s">
        <v>623</v>
      </c>
      <c r="M160" s="49" t="s">
        <v>623</v>
      </c>
      <c r="N160" s="49" t="s">
        <v>623</v>
      </c>
      <c r="O160" s="49" t="s">
        <v>623</v>
      </c>
      <c r="P160" s="49" t="s">
        <v>623</v>
      </c>
      <c r="Q160" s="49" t="s">
        <v>623</v>
      </c>
      <c r="R160" s="49" t="s">
        <v>623</v>
      </c>
      <c r="S160" s="49" t="s">
        <v>623</v>
      </c>
      <c r="T160" s="49" t="s">
        <v>623</v>
      </c>
      <c r="U160" s="49" t="s">
        <v>623</v>
      </c>
      <c r="V160" s="49" t="s">
        <v>623</v>
      </c>
      <c r="W160" s="49" t="s">
        <v>623</v>
      </c>
      <c r="X160" s="49" t="s">
        <v>623</v>
      </c>
      <c r="Y160" s="49" t="s">
        <v>623</v>
      </c>
      <c r="Z160" s="49" t="s">
        <v>623</v>
      </c>
      <c r="AA160" s="49" t="s">
        <v>623</v>
      </c>
      <c r="AB160" s="49" t="s">
        <v>623</v>
      </c>
      <c r="AC160" s="49" t="s">
        <v>623</v>
      </c>
      <c r="AD160" s="49" t="s">
        <v>623</v>
      </c>
      <c r="AE160" s="49" t="s">
        <v>623</v>
      </c>
      <c r="AF160" s="49" t="s">
        <v>623</v>
      </c>
      <c r="AG160" s="49" t="s">
        <v>623</v>
      </c>
      <c r="AH160" s="49" t="s">
        <v>623</v>
      </c>
      <c r="AI160" s="49" t="s">
        <v>623</v>
      </c>
      <c r="AJ160" s="49" t="s">
        <v>623</v>
      </c>
      <c r="AK160" s="49" t="s">
        <v>623</v>
      </c>
      <c r="AL160" s="49" t="s">
        <v>623</v>
      </c>
      <c r="AM160" s="49" t="s">
        <v>623</v>
      </c>
      <c r="AN160" s="49" t="s">
        <v>623</v>
      </c>
      <c r="AO160" s="49" t="s">
        <v>623</v>
      </c>
    </row>
    <row r="161" spans="1:41">
      <c r="A161" s="48" t="s">
        <v>649</v>
      </c>
      <c r="B161" s="49" t="s">
        <v>623</v>
      </c>
      <c r="C161" s="49" t="s">
        <v>623</v>
      </c>
      <c r="D161" s="49" t="s">
        <v>623</v>
      </c>
      <c r="E161" s="49" t="s">
        <v>623</v>
      </c>
      <c r="F161" s="49" t="s">
        <v>623</v>
      </c>
      <c r="G161" s="49" t="s">
        <v>623</v>
      </c>
      <c r="H161" s="49" t="s">
        <v>623</v>
      </c>
      <c r="I161" s="49" t="s">
        <v>623</v>
      </c>
      <c r="J161" s="49" t="s">
        <v>623</v>
      </c>
      <c r="K161" s="49" t="s">
        <v>623</v>
      </c>
      <c r="L161" s="49" t="s">
        <v>623</v>
      </c>
      <c r="M161" s="49" t="s">
        <v>623</v>
      </c>
      <c r="N161" s="49" t="s">
        <v>623</v>
      </c>
      <c r="O161" s="49" t="s">
        <v>623</v>
      </c>
      <c r="P161" s="49" t="s">
        <v>623</v>
      </c>
      <c r="Q161" s="49" t="s">
        <v>623</v>
      </c>
      <c r="R161" s="49" t="s">
        <v>623</v>
      </c>
      <c r="S161" s="49" t="s">
        <v>623</v>
      </c>
      <c r="T161" s="49" t="s">
        <v>623</v>
      </c>
      <c r="U161" s="49" t="s">
        <v>623</v>
      </c>
      <c r="V161" s="49" t="s">
        <v>623</v>
      </c>
      <c r="W161" s="49" t="s">
        <v>623</v>
      </c>
      <c r="X161" s="49" t="s">
        <v>623</v>
      </c>
      <c r="Y161" s="49" t="s">
        <v>623</v>
      </c>
      <c r="Z161" s="49" t="s">
        <v>623</v>
      </c>
      <c r="AA161" s="49" t="s">
        <v>623</v>
      </c>
      <c r="AB161" s="49" t="s">
        <v>623</v>
      </c>
      <c r="AC161" s="49" t="s">
        <v>623</v>
      </c>
      <c r="AD161" s="49" t="s">
        <v>623</v>
      </c>
      <c r="AE161" s="49" t="s">
        <v>623</v>
      </c>
      <c r="AF161" s="49" t="s">
        <v>623</v>
      </c>
      <c r="AG161" s="49" t="s">
        <v>623</v>
      </c>
      <c r="AH161" s="49" t="s">
        <v>623</v>
      </c>
      <c r="AI161" s="49" t="s">
        <v>623</v>
      </c>
      <c r="AJ161" s="49" t="s">
        <v>623</v>
      </c>
      <c r="AK161" s="49" t="s">
        <v>623</v>
      </c>
      <c r="AL161" s="49" t="s">
        <v>623</v>
      </c>
      <c r="AM161" s="49" t="s">
        <v>623</v>
      </c>
      <c r="AN161" s="49" t="s">
        <v>623</v>
      </c>
      <c r="AO161" s="49" t="s">
        <v>623</v>
      </c>
    </row>
    <row r="162" spans="1:41">
      <c r="A162" s="48" t="s">
        <v>650</v>
      </c>
      <c r="B162" s="49" t="s">
        <v>623</v>
      </c>
      <c r="C162" s="49" t="s">
        <v>623</v>
      </c>
      <c r="D162" s="49" t="s">
        <v>623</v>
      </c>
      <c r="E162" s="49" t="s">
        <v>623</v>
      </c>
      <c r="F162" s="49" t="s">
        <v>623</v>
      </c>
      <c r="G162" s="49" t="s">
        <v>623</v>
      </c>
      <c r="H162" s="49" t="s">
        <v>623</v>
      </c>
      <c r="I162" s="49" t="s">
        <v>623</v>
      </c>
      <c r="J162" s="49" t="s">
        <v>623</v>
      </c>
      <c r="K162" s="49" t="s">
        <v>623</v>
      </c>
      <c r="L162" s="49" t="s">
        <v>623</v>
      </c>
      <c r="M162" s="49" t="s">
        <v>623</v>
      </c>
      <c r="N162" s="49" t="s">
        <v>623</v>
      </c>
      <c r="O162" s="49" t="s">
        <v>623</v>
      </c>
      <c r="P162" s="49" t="s">
        <v>623</v>
      </c>
      <c r="Q162" s="49" t="s">
        <v>623</v>
      </c>
      <c r="R162" s="49" t="s">
        <v>623</v>
      </c>
      <c r="S162" s="49" t="s">
        <v>623</v>
      </c>
      <c r="T162" s="49" t="s">
        <v>623</v>
      </c>
      <c r="U162" s="49" t="s">
        <v>623</v>
      </c>
      <c r="V162" s="49" t="s">
        <v>623</v>
      </c>
      <c r="W162" s="49" t="s">
        <v>623</v>
      </c>
      <c r="X162" s="49" t="s">
        <v>623</v>
      </c>
      <c r="Y162" s="49" t="s">
        <v>623</v>
      </c>
      <c r="Z162" s="49" t="s">
        <v>623</v>
      </c>
      <c r="AA162" s="49" t="s">
        <v>623</v>
      </c>
      <c r="AB162" s="49" t="s">
        <v>623</v>
      </c>
      <c r="AC162" s="49" t="s">
        <v>623</v>
      </c>
      <c r="AD162" s="49" t="s">
        <v>623</v>
      </c>
      <c r="AE162" s="49" t="s">
        <v>623</v>
      </c>
      <c r="AF162" s="49" t="s">
        <v>623</v>
      </c>
      <c r="AG162" s="49" t="s">
        <v>623</v>
      </c>
      <c r="AH162" s="49" t="s">
        <v>623</v>
      </c>
      <c r="AI162" s="49" t="s">
        <v>623</v>
      </c>
      <c r="AJ162" s="49" t="s">
        <v>623</v>
      </c>
      <c r="AK162" s="49" t="s">
        <v>623</v>
      </c>
      <c r="AL162" s="49" t="s">
        <v>623</v>
      </c>
      <c r="AM162" s="49" t="s">
        <v>623</v>
      </c>
      <c r="AN162" s="49" t="s">
        <v>623</v>
      </c>
      <c r="AO162" s="49" t="s">
        <v>623</v>
      </c>
    </row>
    <row r="163" spans="1:41">
      <c r="A163" s="48" t="s">
        <v>157</v>
      </c>
      <c r="B163" s="49">
        <v>409</v>
      </c>
      <c r="C163" s="49" t="s">
        <v>623</v>
      </c>
      <c r="D163" s="49">
        <v>35</v>
      </c>
      <c r="E163" s="49">
        <v>220</v>
      </c>
      <c r="F163" s="49">
        <v>607</v>
      </c>
      <c r="G163" s="49">
        <v>210</v>
      </c>
      <c r="H163" s="49">
        <v>156</v>
      </c>
      <c r="I163" s="49">
        <v>243</v>
      </c>
      <c r="J163" s="49">
        <v>229</v>
      </c>
      <c r="K163" s="49">
        <v>171</v>
      </c>
      <c r="L163" s="49">
        <v>156</v>
      </c>
      <c r="M163" s="49">
        <v>220</v>
      </c>
      <c r="N163" s="49">
        <v>261</v>
      </c>
      <c r="O163" s="49">
        <v>213</v>
      </c>
      <c r="P163" s="49">
        <v>212</v>
      </c>
      <c r="Q163" s="49">
        <v>251</v>
      </c>
      <c r="R163" s="49">
        <v>225</v>
      </c>
      <c r="S163" s="49">
        <v>247</v>
      </c>
      <c r="T163" s="49">
        <v>254</v>
      </c>
      <c r="U163" s="49">
        <v>221</v>
      </c>
      <c r="V163" s="49">
        <v>216</v>
      </c>
      <c r="W163" s="49">
        <v>271</v>
      </c>
      <c r="X163" s="49">
        <v>247</v>
      </c>
      <c r="Y163" s="49">
        <v>338</v>
      </c>
      <c r="Z163" s="49">
        <v>261</v>
      </c>
      <c r="AA163" s="49">
        <v>225</v>
      </c>
      <c r="AB163" s="49">
        <v>296</v>
      </c>
      <c r="AC163" s="49">
        <v>439</v>
      </c>
      <c r="AD163" s="49">
        <v>354</v>
      </c>
      <c r="AE163" s="49">
        <v>405</v>
      </c>
      <c r="AF163" s="49">
        <v>409</v>
      </c>
      <c r="AG163" s="49">
        <v>514</v>
      </c>
      <c r="AH163" s="49">
        <v>462</v>
      </c>
      <c r="AI163" s="49">
        <v>607</v>
      </c>
      <c r="AJ163" s="49">
        <v>477</v>
      </c>
      <c r="AK163" s="49">
        <v>723</v>
      </c>
      <c r="AL163" s="49">
        <v>504</v>
      </c>
      <c r="AM163" s="49">
        <v>496</v>
      </c>
      <c r="AN163" s="49">
        <v>503</v>
      </c>
      <c r="AO163" s="49">
        <v>292</v>
      </c>
    </row>
    <row r="164" spans="1:41">
      <c r="A164" s="48" t="s">
        <v>507</v>
      </c>
      <c r="B164" s="49" t="s">
        <v>623</v>
      </c>
      <c r="C164" s="49" t="s">
        <v>623</v>
      </c>
      <c r="D164" s="49" t="s">
        <v>623</v>
      </c>
      <c r="E164" s="49" t="s">
        <v>623</v>
      </c>
      <c r="F164" s="49" t="s">
        <v>623</v>
      </c>
      <c r="G164" s="49" t="s">
        <v>623</v>
      </c>
      <c r="H164" s="49" t="s">
        <v>623</v>
      </c>
      <c r="I164" s="49" t="s">
        <v>623</v>
      </c>
      <c r="J164" s="49" t="s">
        <v>623</v>
      </c>
      <c r="K164" s="49" t="s">
        <v>623</v>
      </c>
      <c r="L164" s="49" t="s">
        <v>623</v>
      </c>
      <c r="M164" s="49" t="s">
        <v>623</v>
      </c>
      <c r="N164" s="49" t="s">
        <v>623</v>
      </c>
      <c r="O164" s="49" t="s">
        <v>623</v>
      </c>
      <c r="P164" s="49" t="s">
        <v>623</v>
      </c>
      <c r="Q164" s="49" t="s">
        <v>623</v>
      </c>
      <c r="R164" s="49" t="s">
        <v>623</v>
      </c>
      <c r="S164" s="49" t="s">
        <v>623</v>
      </c>
      <c r="T164" s="49" t="s">
        <v>623</v>
      </c>
      <c r="U164" s="49" t="s">
        <v>623</v>
      </c>
      <c r="V164" s="49" t="s">
        <v>623</v>
      </c>
      <c r="W164" s="49" t="s">
        <v>623</v>
      </c>
      <c r="X164" s="49" t="s">
        <v>623</v>
      </c>
      <c r="Y164" s="49" t="s">
        <v>623</v>
      </c>
      <c r="Z164" s="49" t="s">
        <v>623</v>
      </c>
      <c r="AA164" s="49" t="s">
        <v>623</v>
      </c>
      <c r="AB164" s="49" t="s">
        <v>623</v>
      </c>
      <c r="AC164" s="49" t="s">
        <v>623</v>
      </c>
      <c r="AD164" s="49" t="s">
        <v>623</v>
      </c>
      <c r="AE164" s="49" t="s">
        <v>623</v>
      </c>
      <c r="AF164" s="49" t="s">
        <v>623</v>
      </c>
      <c r="AG164" s="49" t="s">
        <v>623</v>
      </c>
      <c r="AH164" s="49" t="s">
        <v>623</v>
      </c>
      <c r="AI164" s="49" t="s">
        <v>623</v>
      </c>
      <c r="AJ164" s="49" t="s">
        <v>623</v>
      </c>
      <c r="AK164" s="49" t="s">
        <v>623</v>
      </c>
      <c r="AL164" s="49" t="s">
        <v>623</v>
      </c>
      <c r="AM164" s="49" t="s">
        <v>623</v>
      </c>
      <c r="AN164" s="49" t="s">
        <v>623</v>
      </c>
      <c r="AO164" s="49" t="s">
        <v>623</v>
      </c>
    </row>
    <row r="165" spans="1:41">
      <c r="A165" s="48" t="s">
        <v>651</v>
      </c>
      <c r="B165" s="49" t="s">
        <v>623</v>
      </c>
      <c r="C165" s="49" t="s">
        <v>623</v>
      </c>
      <c r="D165" s="49" t="s">
        <v>623</v>
      </c>
      <c r="E165" s="49" t="s">
        <v>623</v>
      </c>
      <c r="F165" s="49" t="s">
        <v>623</v>
      </c>
      <c r="G165" s="49" t="s">
        <v>623</v>
      </c>
      <c r="H165" s="49" t="s">
        <v>623</v>
      </c>
      <c r="I165" s="49" t="s">
        <v>623</v>
      </c>
      <c r="J165" s="49" t="s">
        <v>623</v>
      </c>
      <c r="K165" s="49" t="s">
        <v>623</v>
      </c>
      <c r="L165" s="49" t="s">
        <v>623</v>
      </c>
      <c r="M165" s="49" t="s">
        <v>623</v>
      </c>
      <c r="N165" s="49" t="s">
        <v>623</v>
      </c>
      <c r="O165" s="49" t="s">
        <v>623</v>
      </c>
      <c r="P165" s="49" t="s">
        <v>623</v>
      </c>
      <c r="Q165" s="49" t="s">
        <v>623</v>
      </c>
      <c r="R165" s="49" t="s">
        <v>623</v>
      </c>
      <c r="S165" s="49" t="s">
        <v>623</v>
      </c>
      <c r="T165" s="49" t="s">
        <v>623</v>
      </c>
      <c r="U165" s="49" t="s">
        <v>623</v>
      </c>
      <c r="V165" s="49" t="s">
        <v>623</v>
      </c>
      <c r="W165" s="49" t="s">
        <v>623</v>
      </c>
      <c r="X165" s="49" t="s">
        <v>623</v>
      </c>
      <c r="Y165" s="49" t="s">
        <v>623</v>
      </c>
      <c r="Z165" s="49" t="s">
        <v>623</v>
      </c>
      <c r="AA165" s="49" t="s">
        <v>623</v>
      </c>
      <c r="AB165" s="49" t="s">
        <v>623</v>
      </c>
      <c r="AC165" s="49" t="s">
        <v>623</v>
      </c>
      <c r="AD165" s="49" t="s">
        <v>623</v>
      </c>
      <c r="AE165" s="49" t="s">
        <v>623</v>
      </c>
      <c r="AF165" s="49" t="s">
        <v>623</v>
      </c>
      <c r="AG165" s="49" t="s">
        <v>623</v>
      </c>
      <c r="AH165" s="49" t="s">
        <v>623</v>
      </c>
      <c r="AI165" s="49" t="s">
        <v>623</v>
      </c>
      <c r="AJ165" s="49" t="s">
        <v>623</v>
      </c>
      <c r="AK165" s="49" t="s">
        <v>623</v>
      </c>
      <c r="AL165" s="49" t="s">
        <v>623</v>
      </c>
      <c r="AM165" s="49" t="s">
        <v>623</v>
      </c>
      <c r="AN165" s="49" t="s">
        <v>623</v>
      </c>
      <c r="AO165" s="49" t="s">
        <v>623</v>
      </c>
    </row>
    <row r="166" spans="1:41">
      <c r="A166" s="48" t="s">
        <v>169</v>
      </c>
      <c r="B166" s="49" t="s">
        <v>623</v>
      </c>
      <c r="C166" s="49" t="s">
        <v>623</v>
      </c>
      <c r="D166" s="49" t="s">
        <v>623</v>
      </c>
      <c r="E166" s="49" t="s">
        <v>623</v>
      </c>
      <c r="F166" s="49" t="s">
        <v>623</v>
      </c>
      <c r="G166" s="49" t="s">
        <v>623</v>
      </c>
      <c r="H166" s="49" t="s">
        <v>623</v>
      </c>
      <c r="I166" s="49" t="s">
        <v>623</v>
      </c>
      <c r="J166" s="49" t="s">
        <v>623</v>
      </c>
      <c r="K166" s="49" t="s">
        <v>623</v>
      </c>
      <c r="L166" s="49" t="s">
        <v>623</v>
      </c>
      <c r="M166" s="49" t="s">
        <v>623</v>
      </c>
      <c r="N166" s="49" t="s">
        <v>623</v>
      </c>
      <c r="O166" s="49" t="s">
        <v>623</v>
      </c>
      <c r="P166" s="49" t="s">
        <v>623</v>
      </c>
      <c r="Q166" s="49" t="s">
        <v>623</v>
      </c>
      <c r="R166" s="49" t="s">
        <v>623</v>
      </c>
      <c r="S166" s="49" t="s">
        <v>623</v>
      </c>
      <c r="T166" s="49" t="s">
        <v>623</v>
      </c>
      <c r="U166" s="49" t="s">
        <v>623</v>
      </c>
      <c r="V166" s="49" t="s">
        <v>623</v>
      </c>
      <c r="W166" s="49" t="s">
        <v>623</v>
      </c>
      <c r="X166" s="49" t="s">
        <v>623</v>
      </c>
      <c r="Y166" s="49" t="s">
        <v>623</v>
      </c>
      <c r="Z166" s="49" t="s">
        <v>623</v>
      </c>
      <c r="AA166" s="49" t="s">
        <v>623</v>
      </c>
      <c r="AB166" s="49" t="s">
        <v>623</v>
      </c>
      <c r="AC166" s="49" t="s">
        <v>623</v>
      </c>
      <c r="AD166" s="49" t="s">
        <v>623</v>
      </c>
      <c r="AE166" s="49" t="s">
        <v>623</v>
      </c>
      <c r="AF166" s="49" t="s">
        <v>623</v>
      </c>
      <c r="AG166" s="49" t="s">
        <v>623</v>
      </c>
      <c r="AH166" s="49" t="s">
        <v>623</v>
      </c>
      <c r="AI166" s="49" t="s">
        <v>623</v>
      </c>
      <c r="AJ166" s="49" t="s">
        <v>623</v>
      </c>
      <c r="AK166" s="49" t="s">
        <v>623</v>
      </c>
      <c r="AL166" s="49" t="s">
        <v>623</v>
      </c>
      <c r="AM166" s="49" t="s">
        <v>623</v>
      </c>
      <c r="AN166" s="49" t="s">
        <v>623</v>
      </c>
      <c r="AO166" s="49" t="s">
        <v>623</v>
      </c>
    </row>
    <row r="167" spans="1:41">
      <c r="A167" s="48" t="s">
        <v>171</v>
      </c>
      <c r="B167" s="49" t="s">
        <v>623</v>
      </c>
      <c r="C167" s="49" t="s">
        <v>623</v>
      </c>
      <c r="D167" s="49" t="s">
        <v>623</v>
      </c>
      <c r="E167" s="49" t="s">
        <v>623</v>
      </c>
      <c r="F167" s="49" t="s">
        <v>623</v>
      </c>
      <c r="G167" s="49" t="s">
        <v>623</v>
      </c>
      <c r="H167" s="49" t="s">
        <v>623</v>
      </c>
      <c r="I167" s="49" t="s">
        <v>623</v>
      </c>
      <c r="J167" s="49" t="s">
        <v>623</v>
      </c>
      <c r="K167" s="49" t="s">
        <v>623</v>
      </c>
      <c r="L167" s="49" t="s">
        <v>623</v>
      </c>
      <c r="M167" s="49" t="s">
        <v>623</v>
      </c>
      <c r="N167" s="49" t="s">
        <v>623</v>
      </c>
      <c r="O167" s="49" t="s">
        <v>623</v>
      </c>
      <c r="P167" s="49" t="s">
        <v>623</v>
      </c>
      <c r="Q167" s="49" t="s">
        <v>623</v>
      </c>
      <c r="R167" s="49" t="s">
        <v>623</v>
      </c>
      <c r="S167" s="49" t="s">
        <v>623</v>
      </c>
      <c r="T167" s="49" t="s">
        <v>623</v>
      </c>
      <c r="U167" s="49" t="s">
        <v>623</v>
      </c>
      <c r="V167" s="49" t="s">
        <v>623</v>
      </c>
      <c r="W167" s="49" t="s">
        <v>623</v>
      </c>
      <c r="X167" s="49" t="s">
        <v>623</v>
      </c>
      <c r="Y167" s="49" t="s">
        <v>623</v>
      </c>
      <c r="Z167" s="49" t="s">
        <v>623</v>
      </c>
      <c r="AA167" s="49" t="s">
        <v>623</v>
      </c>
      <c r="AB167" s="49" t="s">
        <v>623</v>
      </c>
      <c r="AC167" s="49" t="s">
        <v>623</v>
      </c>
      <c r="AD167" s="49" t="s">
        <v>623</v>
      </c>
      <c r="AE167" s="49" t="s">
        <v>623</v>
      </c>
      <c r="AF167" s="49" t="s">
        <v>623</v>
      </c>
      <c r="AG167" s="49" t="s">
        <v>623</v>
      </c>
      <c r="AH167" s="49" t="s">
        <v>623</v>
      </c>
      <c r="AI167" s="49" t="s">
        <v>623</v>
      </c>
      <c r="AJ167" s="49" t="s">
        <v>623</v>
      </c>
      <c r="AK167" s="49" t="s">
        <v>623</v>
      </c>
      <c r="AL167" s="49" t="s">
        <v>623</v>
      </c>
      <c r="AM167" s="49" t="s">
        <v>623</v>
      </c>
      <c r="AN167" s="49" t="s">
        <v>623</v>
      </c>
      <c r="AO167" s="49" t="s">
        <v>623</v>
      </c>
    </row>
    <row r="168" spans="1:41">
      <c r="A168" s="48" t="s">
        <v>190</v>
      </c>
      <c r="B168" s="49">
        <v>34</v>
      </c>
      <c r="C168" s="49">
        <v>33</v>
      </c>
      <c r="D168" s="49">
        <v>21</v>
      </c>
      <c r="E168" s="49">
        <v>27</v>
      </c>
      <c r="F168" s="49">
        <v>31</v>
      </c>
      <c r="G168" s="49">
        <v>31</v>
      </c>
      <c r="H168" s="49">
        <v>35</v>
      </c>
      <c r="I168" s="49">
        <v>18</v>
      </c>
      <c r="J168" s="49">
        <v>26</v>
      </c>
      <c r="K168" s="49">
        <v>41</v>
      </c>
      <c r="L168" s="49">
        <v>23</v>
      </c>
      <c r="M168" s="49">
        <v>45</v>
      </c>
      <c r="N168" s="49">
        <v>48</v>
      </c>
      <c r="O168" s="49">
        <v>175</v>
      </c>
      <c r="P168" s="49">
        <v>80</v>
      </c>
      <c r="Q168" s="49">
        <v>48</v>
      </c>
      <c r="R168" s="49">
        <v>72</v>
      </c>
      <c r="S168" s="49">
        <v>73</v>
      </c>
      <c r="T168" s="49">
        <v>58</v>
      </c>
      <c r="U168" s="49">
        <v>53</v>
      </c>
      <c r="V168" s="49">
        <v>90</v>
      </c>
      <c r="W168" s="49">
        <v>68</v>
      </c>
      <c r="X168" s="49">
        <v>52</v>
      </c>
      <c r="Y168" s="49">
        <v>74</v>
      </c>
      <c r="Z168" s="49">
        <v>43</v>
      </c>
      <c r="AA168" s="49">
        <v>61</v>
      </c>
      <c r="AB168" s="49">
        <v>50</v>
      </c>
      <c r="AC168" s="49">
        <v>38</v>
      </c>
      <c r="AD168" s="49">
        <v>34</v>
      </c>
      <c r="AE168" s="49">
        <v>39</v>
      </c>
      <c r="AF168" s="49">
        <v>33</v>
      </c>
      <c r="AG168" s="49">
        <v>46</v>
      </c>
      <c r="AH168" s="49">
        <v>40</v>
      </c>
      <c r="AI168" s="49">
        <v>44</v>
      </c>
      <c r="AJ168" s="49">
        <v>26</v>
      </c>
      <c r="AK168" s="49">
        <v>28</v>
      </c>
      <c r="AL168" s="49">
        <v>31</v>
      </c>
      <c r="AM168" s="49">
        <v>20</v>
      </c>
      <c r="AN168" s="49">
        <v>24</v>
      </c>
      <c r="AO168" s="49">
        <v>16</v>
      </c>
    </row>
    <row r="169" spans="1:41">
      <c r="A169" s="48" t="s">
        <v>212</v>
      </c>
      <c r="B169" s="49">
        <v>40</v>
      </c>
      <c r="C169" s="49">
        <v>26</v>
      </c>
      <c r="D169" s="49">
        <v>42</v>
      </c>
      <c r="E169" s="49">
        <v>24</v>
      </c>
      <c r="F169" s="49">
        <v>49</v>
      </c>
      <c r="G169" s="49">
        <v>33</v>
      </c>
      <c r="H169" s="49">
        <v>44</v>
      </c>
      <c r="I169" s="49">
        <v>44</v>
      </c>
      <c r="J169" s="49">
        <v>57</v>
      </c>
      <c r="K169" s="49">
        <v>44</v>
      </c>
      <c r="L169" s="49">
        <v>30</v>
      </c>
      <c r="M169" s="49">
        <v>44</v>
      </c>
      <c r="N169" s="49">
        <v>36</v>
      </c>
      <c r="O169" s="49">
        <v>70</v>
      </c>
      <c r="P169" s="49">
        <v>39</v>
      </c>
      <c r="Q169" s="49">
        <v>30</v>
      </c>
      <c r="R169" s="49">
        <v>41</v>
      </c>
      <c r="S169" s="49">
        <v>63</v>
      </c>
      <c r="T169" s="49">
        <v>81</v>
      </c>
      <c r="U169" s="49">
        <v>74</v>
      </c>
      <c r="V169" s="49">
        <v>68</v>
      </c>
      <c r="W169" s="49">
        <v>64</v>
      </c>
      <c r="X169" s="49">
        <v>46</v>
      </c>
      <c r="Y169" s="49">
        <v>47</v>
      </c>
      <c r="Z169" s="49">
        <v>75</v>
      </c>
      <c r="AA169" s="49">
        <v>65</v>
      </c>
      <c r="AB169" s="49">
        <v>47</v>
      </c>
      <c r="AC169" s="49">
        <v>54</v>
      </c>
      <c r="AD169" s="49">
        <v>31</v>
      </c>
      <c r="AE169" s="49">
        <v>30</v>
      </c>
      <c r="AF169" s="49">
        <v>22</v>
      </c>
      <c r="AG169" s="49">
        <v>25</v>
      </c>
      <c r="AH169" s="49">
        <v>25</v>
      </c>
      <c r="AI169" s="49">
        <v>29</v>
      </c>
      <c r="AJ169" s="49">
        <v>24</v>
      </c>
      <c r="AK169" s="49">
        <v>15</v>
      </c>
      <c r="AL169" s="49">
        <v>22</v>
      </c>
      <c r="AM169" s="49">
        <v>23</v>
      </c>
      <c r="AN169" s="49">
        <v>32</v>
      </c>
      <c r="AO169" s="49">
        <v>15</v>
      </c>
    </row>
    <row r="170" spans="1:41">
      <c r="A170" s="48" t="s">
        <v>652</v>
      </c>
      <c r="B170" s="49" t="s">
        <v>623</v>
      </c>
      <c r="C170" s="49" t="s">
        <v>623</v>
      </c>
      <c r="D170" s="49" t="s">
        <v>623</v>
      </c>
      <c r="E170" s="49" t="s">
        <v>623</v>
      </c>
      <c r="F170" s="49" t="s">
        <v>623</v>
      </c>
      <c r="G170" s="49" t="s">
        <v>623</v>
      </c>
      <c r="H170" s="49" t="s">
        <v>623</v>
      </c>
      <c r="I170" s="49" t="s">
        <v>623</v>
      </c>
      <c r="J170" s="49" t="s">
        <v>623</v>
      </c>
      <c r="K170" s="49" t="s">
        <v>623</v>
      </c>
      <c r="L170" s="49" t="s">
        <v>623</v>
      </c>
      <c r="M170" s="49" t="s">
        <v>623</v>
      </c>
      <c r="N170" s="49" t="s">
        <v>623</v>
      </c>
      <c r="O170" s="49" t="s">
        <v>623</v>
      </c>
      <c r="P170" s="49" t="s">
        <v>623</v>
      </c>
      <c r="Q170" s="49" t="s">
        <v>623</v>
      </c>
      <c r="R170" s="49" t="s">
        <v>623</v>
      </c>
      <c r="S170" s="49" t="s">
        <v>623</v>
      </c>
      <c r="T170" s="49" t="s">
        <v>623</v>
      </c>
      <c r="U170" s="49" t="s">
        <v>623</v>
      </c>
      <c r="V170" s="49" t="s">
        <v>623</v>
      </c>
      <c r="W170" s="49" t="s">
        <v>623</v>
      </c>
      <c r="X170" s="49" t="s">
        <v>623</v>
      </c>
      <c r="Y170" s="49" t="s">
        <v>623</v>
      </c>
      <c r="Z170" s="49" t="s">
        <v>623</v>
      </c>
      <c r="AA170" s="49" t="s">
        <v>623</v>
      </c>
      <c r="AB170" s="49" t="s">
        <v>623</v>
      </c>
      <c r="AC170" s="49" t="s">
        <v>623</v>
      </c>
      <c r="AD170" s="49" t="s">
        <v>623</v>
      </c>
      <c r="AE170" s="49" t="s">
        <v>623</v>
      </c>
      <c r="AF170" s="49" t="s">
        <v>623</v>
      </c>
      <c r="AG170" s="49" t="s">
        <v>623</v>
      </c>
      <c r="AH170" s="49" t="s">
        <v>623</v>
      </c>
      <c r="AI170" s="49" t="s">
        <v>623</v>
      </c>
      <c r="AJ170" s="49" t="s">
        <v>623</v>
      </c>
      <c r="AK170" s="49" t="s">
        <v>623</v>
      </c>
      <c r="AL170" s="49" t="s">
        <v>623</v>
      </c>
      <c r="AM170" s="49" t="s">
        <v>623</v>
      </c>
      <c r="AN170" s="49" t="s">
        <v>623</v>
      </c>
      <c r="AO170" s="49" t="s">
        <v>623</v>
      </c>
    </row>
    <row r="171" spans="1:41">
      <c r="A171" s="48" t="s">
        <v>497</v>
      </c>
      <c r="B171" s="49">
        <v>1</v>
      </c>
      <c r="C171" s="49">
        <v>2</v>
      </c>
      <c r="D171" s="49">
        <v>3</v>
      </c>
      <c r="E171" s="49">
        <v>2</v>
      </c>
      <c r="F171" s="49">
        <v>2</v>
      </c>
      <c r="G171" s="49" t="s">
        <v>623</v>
      </c>
      <c r="H171" s="49">
        <v>13</v>
      </c>
      <c r="I171" s="49" t="s">
        <v>623</v>
      </c>
      <c r="J171" s="49" t="s">
        <v>623</v>
      </c>
      <c r="K171" s="49" t="s">
        <v>623</v>
      </c>
      <c r="L171" s="49">
        <v>4</v>
      </c>
      <c r="M171" s="49">
        <v>3</v>
      </c>
      <c r="N171" s="49">
        <v>5</v>
      </c>
      <c r="O171" s="49" t="s">
        <v>623</v>
      </c>
      <c r="P171" s="49">
        <v>5</v>
      </c>
      <c r="Q171" s="49">
        <v>3</v>
      </c>
      <c r="R171" s="49">
        <v>4</v>
      </c>
      <c r="S171" s="49">
        <v>3</v>
      </c>
      <c r="T171" s="49">
        <v>2</v>
      </c>
      <c r="U171" s="49">
        <v>2</v>
      </c>
      <c r="V171" s="49" t="s">
        <v>623</v>
      </c>
      <c r="W171" s="49">
        <v>5</v>
      </c>
      <c r="X171" s="49">
        <v>4</v>
      </c>
      <c r="Y171" s="49" t="s">
        <v>623</v>
      </c>
      <c r="Z171" s="49" t="s">
        <v>623</v>
      </c>
      <c r="AA171" s="49">
        <v>4</v>
      </c>
      <c r="AB171" s="49">
        <v>1</v>
      </c>
      <c r="AC171" s="49">
        <v>2</v>
      </c>
      <c r="AD171" s="49">
        <v>2</v>
      </c>
      <c r="AE171" s="49">
        <v>1</v>
      </c>
      <c r="AF171" s="49" t="s">
        <v>623</v>
      </c>
      <c r="AG171" s="49" t="s">
        <v>623</v>
      </c>
      <c r="AH171" s="49" t="s">
        <v>623</v>
      </c>
      <c r="AI171" s="49">
        <v>4</v>
      </c>
      <c r="AJ171" s="49">
        <v>2</v>
      </c>
      <c r="AK171" s="49">
        <v>4</v>
      </c>
      <c r="AL171" s="49">
        <v>5</v>
      </c>
      <c r="AM171" s="49" t="s">
        <v>623</v>
      </c>
      <c r="AN171" s="49">
        <v>2</v>
      </c>
      <c r="AO171" s="49">
        <v>1</v>
      </c>
    </row>
    <row r="172" spans="1:41">
      <c r="A172" s="48" t="s">
        <v>375</v>
      </c>
      <c r="B172" s="49" t="s">
        <v>623</v>
      </c>
      <c r="C172" s="49" t="s">
        <v>623</v>
      </c>
      <c r="D172" s="49" t="s">
        <v>623</v>
      </c>
      <c r="E172" s="49" t="s">
        <v>623</v>
      </c>
      <c r="F172" s="49" t="s">
        <v>623</v>
      </c>
      <c r="G172" s="49" t="s">
        <v>623</v>
      </c>
      <c r="H172" s="49" t="s">
        <v>623</v>
      </c>
      <c r="I172" s="49" t="s">
        <v>623</v>
      </c>
      <c r="J172" s="49" t="s">
        <v>623</v>
      </c>
      <c r="K172" s="49" t="s">
        <v>623</v>
      </c>
      <c r="L172" s="49" t="s">
        <v>623</v>
      </c>
      <c r="M172" s="49" t="s">
        <v>623</v>
      </c>
      <c r="N172" s="49" t="s">
        <v>623</v>
      </c>
      <c r="O172" s="49" t="s">
        <v>623</v>
      </c>
      <c r="P172" s="49" t="s">
        <v>623</v>
      </c>
      <c r="Q172" s="49" t="s">
        <v>623</v>
      </c>
      <c r="R172" s="49" t="s">
        <v>623</v>
      </c>
      <c r="S172" s="49" t="s">
        <v>623</v>
      </c>
      <c r="T172" s="49" t="s">
        <v>623</v>
      </c>
      <c r="U172" s="49" t="s">
        <v>623</v>
      </c>
      <c r="V172" s="49" t="s">
        <v>623</v>
      </c>
      <c r="W172" s="49" t="s">
        <v>623</v>
      </c>
      <c r="X172" s="49" t="s">
        <v>623</v>
      </c>
      <c r="Y172" s="49" t="s">
        <v>623</v>
      </c>
      <c r="Z172" s="49" t="s">
        <v>623</v>
      </c>
      <c r="AA172" s="49" t="s">
        <v>623</v>
      </c>
      <c r="AB172" s="49" t="s">
        <v>623</v>
      </c>
      <c r="AC172" s="49" t="s">
        <v>623</v>
      </c>
      <c r="AD172" s="49" t="s">
        <v>623</v>
      </c>
      <c r="AE172" s="49" t="s">
        <v>623</v>
      </c>
      <c r="AF172" s="49" t="s">
        <v>623</v>
      </c>
      <c r="AG172" s="49" t="s">
        <v>623</v>
      </c>
      <c r="AH172" s="49" t="s">
        <v>623</v>
      </c>
      <c r="AI172" s="49" t="s">
        <v>623</v>
      </c>
      <c r="AJ172" s="49" t="s">
        <v>623</v>
      </c>
      <c r="AK172" s="49" t="s">
        <v>623</v>
      </c>
      <c r="AL172" s="49" t="s">
        <v>623</v>
      </c>
      <c r="AM172" s="49" t="s">
        <v>623</v>
      </c>
      <c r="AN172" s="49" t="s">
        <v>623</v>
      </c>
      <c r="AO172" s="49" t="s">
        <v>623</v>
      </c>
    </row>
    <row r="173" spans="1:41">
      <c r="A173" s="48" t="s">
        <v>251</v>
      </c>
      <c r="B173" s="49" t="s">
        <v>623</v>
      </c>
      <c r="C173" s="49" t="s">
        <v>623</v>
      </c>
      <c r="D173" s="49" t="s">
        <v>623</v>
      </c>
      <c r="E173" s="49" t="s">
        <v>623</v>
      </c>
      <c r="F173" s="49" t="s">
        <v>623</v>
      </c>
      <c r="G173" s="49" t="s">
        <v>623</v>
      </c>
      <c r="H173" s="49" t="s">
        <v>623</v>
      </c>
      <c r="I173" s="49" t="s">
        <v>623</v>
      </c>
      <c r="J173" s="49" t="s">
        <v>623</v>
      </c>
      <c r="K173" s="49" t="s">
        <v>623</v>
      </c>
      <c r="L173" s="49" t="s">
        <v>623</v>
      </c>
      <c r="M173" s="49" t="s">
        <v>623</v>
      </c>
      <c r="N173" s="49" t="s">
        <v>623</v>
      </c>
      <c r="O173" s="49" t="s">
        <v>623</v>
      </c>
      <c r="P173" s="49" t="s">
        <v>623</v>
      </c>
      <c r="Q173" s="49" t="s">
        <v>623</v>
      </c>
      <c r="R173" s="49" t="s">
        <v>623</v>
      </c>
      <c r="S173" s="49" t="s">
        <v>623</v>
      </c>
      <c r="T173" s="49" t="s">
        <v>623</v>
      </c>
      <c r="U173" s="49" t="s">
        <v>623</v>
      </c>
      <c r="V173" s="49" t="s">
        <v>623</v>
      </c>
      <c r="W173" s="49" t="s">
        <v>623</v>
      </c>
      <c r="X173" s="49" t="s">
        <v>623</v>
      </c>
      <c r="Y173" s="49" t="s">
        <v>623</v>
      </c>
      <c r="Z173" s="49" t="s">
        <v>623</v>
      </c>
      <c r="AA173" s="49" t="s">
        <v>623</v>
      </c>
      <c r="AB173" s="49" t="s">
        <v>623</v>
      </c>
      <c r="AC173" s="49" t="s">
        <v>623</v>
      </c>
      <c r="AD173" s="49" t="s">
        <v>623</v>
      </c>
      <c r="AE173" s="49" t="s">
        <v>623</v>
      </c>
      <c r="AF173" s="49" t="s">
        <v>623</v>
      </c>
      <c r="AG173" s="49" t="s">
        <v>623</v>
      </c>
      <c r="AH173" s="49" t="s">
        <v>623</v>
      </c>
      <c r="AI173" s="49" t="s">
        <v>623</v>
      </c>
      <c r="AJ173" s="49" t="s">
        <v>623</v>
      </c>
      <c r="AK173" s="49" t="s">
        <v>623</v>
      </c>
      <c r="AL173" s="49" t="s">
        <v>623</v>
      </c>
      <c r="AM173" s="49" t="s">
        <v>623</v>
      </c>
      <c r="AN173" s="49" t="s">
        <v>623</v>
      </c>
      <c r="AO173" s="49" t="s">
        <v>623</v>
      </c>
    </row>
    <row r="174" spans="1:41">
      <c r="A174" s="48" t="s">
        <v>166</v>
      </c>
      <c r="B174" s="49" t="s">
        <v>623</v>
      </c>
      <c r="C174" s="49" t="s">
        <v>623</v>
      </c>
      <c r="D174" s="49" t="s">
        <v>623</v>
      </c>
      <c r="E174" s="49" t="s">
        <v>623</v>
      </c>
      <c r="F174" s="49" t="s">
        <v>623</v>
      </c>
      <c r="G174" s="49" t="s">
        <v>623</v>
      </c>
      <c r="H174" s="49" t="s">
        <v>623</v>
      </c>
      <c r="I174" s="49" t="s">
        <v>623</v>
      </c>
      <c r="J174" s="49" t="s">
        <v>623</v>
      </c>
      <c r="K174" s="49" t="s">
        <v>623</v>
      </c>
      <c r="L174" s="49" t="s">
        <v>623</v>
      </c>
      <c r="M174" s="49" t="s">
        <v>623</v>
      </c>
      <c r="N174" s="49" t="s">
        <v>623</v>
      </c>
      <c r="O174" s="49" t="s">
        <v>623</v>
      </c>
      <c r="P174" s="49" t="s">
        <v>623</v>
      </c>
      <c r="Q174" s="49" t="s">
        <v>623</v>
      </c>
      <c r="R174" s="49" t="s">
        <v>623</v>
      </c>
      <c r="S174" s="49" t="s">
        <v>623</v>
      </c>
      <c r="T174" s="49" t="s">
        <v>623</v>
      </c>
      <c r="U174" s="49" t="s">
        <v>623</v>
      </c>
      <c r="V174" s="49" t="s">
        <v>623</v>
      </c>
      <c r="W174" s="49" t="s">
        <v>623</v>
      </c>
      <c r="X174" s="49" t="s">
        <v>623</v>
      </c>
      <c r="Y174" s="49" t="s">
        <v>623</v>
      </c>
      <c r="Z174" s="49" t="s">
        <v>623</v>
      </c>
      <c r="AA174" s="49" t="s">
        <v>623</v>
      </c>
      <c r="AB174" s="49" t="s">
        <v>623</v>
      </c>
      <c r="AC174" s="49" t="s">
        <v>623</v>
      </c>
      <c r="AD174" s="49" t="s">
        <v>623</v>
      </c>
      <c r="AE174" s="49" t="s">
        <v>623</v>
      </c>
      <c r="AF174" s="49" t="s">
        <v>623</v>
      </c>
      <c r="AG174" s="49" t="s">
        <v>623</v>
      </c>
      <c r="AH174" s="49" t="s">
        <v>623</v>
      </c>
      <c r="AI174" s="49" t="s">
        <v>623</v>
      </c>
      <c r="AJ174" s="49" t="s">
        <v>623</v>
      </c>
      <c r="AK174" s="49" t="s">
        <v>623</v>
      </c>
      <c r="AL174" s="49" t="s">
        <v>623</v>
      </c>
      <c r="AM174" s="49" t="s">
        <v>623</v>
      </c>
      <c r="AN174" s="49" t="s">
        <v>623</v>
      </c>
      <c r="AO174" s="49" t="s">
        <v>623</v>
      </c>
    </row>
    <row r="175" spans="1:41">
      <c r="A175" s="48" t="s">
        <v>233</v>
      </c>
      <c r="B175" s="49" t="s">
        <v>623</v>
      </c>
      <c r="C175" s="49" t="s">
        <v>623</v>
      </c>
      <c r="D175" s="49" t="s">
        <v>623</v>
      </c>
      <c r="E175" s="49" t="s">
        <v>623</v>
      </c>
      <c r="F175" s="49" t="s">
        <v>623</v>
      </c>
      <c r="G175" s="49" t="s">
        <v>623</v>
      </c>
      <c r="H175" s="49" t="s">
        <v>623</v>
      </c>
      <c r="I175" s="49" t="s">
        <v>623</v>
      </c>
      <c r="J175" s="49" t="s">
        <v>623</v>
      </c>
      <c r="K175" s="49" t="s">
        <v>623</v>
      </c>
      <c r="L175" s="49" t="s">
        <v>623</v>
      </c>
      <c r="M175" s="49" t="s">
        <v>623</v>
      </c>
      <c r="N175" s="49" t="s">
        <v>623</v>
      </c>
      <c r="O175" s="49" t="s">
        <v>623</v>
      </c>
      <c r="P175" s="49" t="s">
        <v>623</v>
      </c>
      <c r="Q175" s="49" t="s">
        <v>623</v>
      </c>
      <c r="R175" s="49" t="s">
        <v>623</v>
      </c>
      <c r="S175" s="49" t="s">
        <v>623</v>
      </c>
      <c r="T175" s="49" t="s">
        <v>623</v>
      </c>
      <c r="U175" s="49" t="s">
        <v>623</v>
      </c>
      <c r="V175" s="49" t="s">
        <v>623</v>
      </c>
      <c r="W175" s="49" t="s">
        <v>623</v>
      </c>
      <c r="X175" s="49" t="s">
        <v>623</v>
      </c>
      <c r="Y175" s="49" t="s">
        <v>623</v>
      </c>
      <c r="Z175" s="49" t="s">
        <v>623</v>
      </c>
      <c r="AA175" s="49" t="s">
        <v>623</v>
      </c>
      <c r="AB175" s="49" t="s">
        <v>623</v>
      </c>
      <c r="AC175" s="49" t="s">
        <v>623</v>
      </c>
      <c r="AD175" s="49" t="s">
        <v>623</v>
      </c>
      <c r="AE175" s="49" t="s">
        <v>623</v>
      </c>
      <c r="AF175" s="49" t="s">
        <v>623</v>
      </c>
      <c r="AG175" s="49" t="s">
        <v>623</v>
      </c>
      <c r="AH175" s="49" t="s">
        <v>623</v>
      </c>
      <c r="AI175" s="49" t="s">
        <v>623</v>
      </c>
      <c r="AJ175" s="49" t="s">
        <v>623</v>
      </c>
      <c r="AK175" s="49" t="s">
        <v>623</v>
      </c>
      <c r="AL175" s="49" t="s">
        <v>623</v>
      </c>
      <c r="AM175" s="49" t="s">
        <v>623</v>
      </c>
      <c r="AN175" s="49" t="s">
        <v>623</v>
      </c>
      <c r="AO175" s="49" t="s">
        <v>623</v>
      </c>
    </row>
    <row r="176" spans="1:41">
      <c r="A176" s="48" t="s">
        <v>155</v>
      </c>
      <c r="B176" s="49">
        <v>457</v>
      </c>
      <c r="C176" s="49">
        <v>410</v>
      </c>
      <c r="D176" s="49">
        <v>398</v>
      </c>
      <c r="E176" s="49">
        <v>390</v>
      </c>
      <c r="F176" s="49">
        <v>410</v>
      </c>
      <c r="G176" s="49" t="s">
        <v>623</v>
      </c>
      <c r="H176" s="49">
        <v>41</v>
      </c>
      <c r="I176" s="49">
        <v>884</v>
      </c>
      <c r="J176" s="49">
        <v>911</v>
      </c>
      <c r="K176" s="49">
        <v>395</v>
      </c>
      <c r="L176" s="49">
        <v>367</v>
      </c>
      <c r="M176" s="49">
        <v>354</v>
      </c>
      <c r="N176" s="49">
        <v>449</v>
      </c>
      <c r="O176" s="49">
        <v>319</v>
      </c>
      <c r="P176" s="49">
        <v>356</v>
      </c>
      <c r="Q176" s="49">
        <v>414</v>
      </c>
      <c r="R176" s="49">
        <v>381</v>
      </c>
      <c r="S176" s="49">
        <v>396</v>
      </c>
      <c r="T176" s="49">
        <v>363</v>
      </c>
      <c r="U176" s="49">
        <v>324</v>
      </c>
      <c r="V176" s="49">
        <v>360</v>
      </c>
      <c r="W176" s="49">
        <v>384</v>
      </c>
      <c r="X176" s="49">
        <v>408</v>
      </c>
      <c r="Y176" s="49">
        <v>387</v>
      </c>
      <c r="Z176" s="49">
        <v>376</v>
      </c>
      <c r="AA176" s="49">
        <v>382</v>
      </c>
      <c r="AB176" s="49">
        <v>428</v>
      </c>
      <c r="AC176" s="49">
        <v>759</v>
      </c>
      <c r="AD176" s="49">
        <v>381</v>
      </c>
      <c r="AE176" s="49">
        <v>401</v>
      </c>
      <c r="AF176" s="49">
        <v>398</v>
      </c>
      <c r="AG176" s="49">
        <v>401</v>
      </c>
      <c r="AH176" s="49">
        <v>371</v>
      </c>
      <c r="AI176" s="49">
        <v>442</v>
      </c>
      <c r="AJ176" s="49">
        <v>451</v>
      </c>
      <c r="AK176" s="49">
        <v>510</v>
      </c>
      <c r="AL176" s="49">
        <v>504</v>
      </c>
      <c r="AM176" s="49">
        <v>483</v>
      </c>
      <c r="AN176" s="49">
        <v>465</v>
      </c>
      <c r="AO176" s="49">
        <v>219</v>
      </c>
    </row>
    <row r="177" spans="1:41">
      <c r="A177" s="48" t="s">
        <v>138</v>
      </c>
      <c r="B177" s="49" t="s">
        <v>623</v>
      </c>
      <c r="C177" s="49" t="s">
        <v>623</v>
      </c>
      <c r="D177" s="49" t="s">
        <v>623</v>
      </c>
      <c r="E177" s="49" t="s">
        <v>623</v>
      </c>
      <c r="F177" s="49" t="s">
        <v>623</v>
      </c>
      <c r="G177" s="49" t="s">
        <v>623</v>
      </c>
      <c r="H177" s="49" t="s">
        <v>623</v>
      </c>
      <c r="I177" s="49" t="s">
        <v>623</v>
      </c>
      <c r="J177" s="49" t="s">
        <v>623</v>
      </c>
      <c r="K177" s="49" t="s">
        <v>623</v>
      </c>
      <c r="L177" s="49" t="s">
        <v>623</v>
      </c>
      <c r="M177" s="49" t="s">
        <v>623</v>
      </c>
      <c r="N177" s="49" t="s">
        <v>623</v>
      </c>
      <c r="O177" s="49" t="s">
        <v>623</v>
      </c>
      <c r="P177" s="49" t="s">
        <v>623</v>
      </c>
      <c r="Q177" s="49" t="s">
        <v>623</v>
      </c>
      <c r="R177" s="49" t="s">
        <v>623</v>
      </c>
      <c r="S177" s="49" t="s">
        <v>623</v>
      </c>
      <c r="T177" s="49" t="s">
        <v>623</v>
      </c>
      <c r="U177" s="49" t="s">
        <v>623</v>
      </c>
      <c r="V177" s="49" t="s">
        <v>623</v>
      </c>
      <c r="W177" s="49" t="s">
        <v>623</v>
      </c>
      <c r="X177" s="49" t="s">
        <v>623</v>
      </c>
      <c r="Y177" s="49" t="s">
        <v>623</v>
      </c>
      <c r="Z177" s="49" t="s">
        <v>623</v>
      </c>
      <c r="AA177" s="49" t="s">
        <v>623</v>
      </c>
      <c r="AB177" s="49" t="s">
        <v>623</v>
      </c>
      <c r="AC177" s="49" t="s">
        <v>623</v>
      </c>
      <c r="AD177" s="49" t="s">
        <v>623</v>
      </c>
      <c r="AE177" s="49" t="s">
        <v>623</v>
      </c>
      <c r="AF177" s="49" t="s">
        <v>623</v>
      </c>
      <c r="AG177" s="49" t="s">
        <v>623</v>
      </c>
      <c r="AH177" s="49" t="s">
        <v>623</v>
      </c>
      <c r="AI177" s="49" t="s">
        <v>623</v>
      </c>
      <c r="AJ177" s="49" t="s">
        <v>623</v>
      </c>
      <c r="AK177" s="49" t="s">
        <v>623</v>
      </c>
      <c r="AL177" s="49" t="s">
        <v>623</v>
      </c>
      <c r="AM177" s="49" t="s">
        <v>623</v>
      </c>
      <c r="AN177" s="49" t="s">
        <v>623</v>
      </c>
      <c r="AO177" s="49" t="s">
        <v>623</v>
      </c>
    </row>
    <row r="178" spans="1:41">
      <c r="A178" s="48" t="s">
        <v>502</v>
      </c>
      <c r="B178" s="49">
        <v>2</v>
      </c>
      <c r="C178" s="49">
        <v>7</v>
      </c>
      <c r="D178" s="49" t="s">
        <v>623</v>
      </c>
      <c r="E178" s="49" t="s">
        <v>623</v>
      </c>
      <c r="F178" s="49">
        <v>12</v>
      </c>
      <c r="G178" s="49">
        <v>8</v>
      </c>
      <c r="H178" s="49">
        <v>6</v>
      </c>
      <c r="I178" s="49">
        <v>3</v>
      </c>
      <c r="J178" s="49">
        <v>6</v>
      </c>
      <c r="K178" s="49">
        <v>4</v>
      </c>
      <c r="L178" s="49">
        <v>5</v>
      </c>
      <c r="M178" s="49">
        <v>7</v>
      </c>
      <c r="N178" s="49">
        <v>5</v>
      </c>
      <c r="O178" s="49">
        <v>1</v>
      </c>
      <c r="P178" s="49">
        <v>5</v>
      </c>
      <c r="Q178" s="49">
        <v>5</v>
      </c>
      <c r="R178" s="49">
        <v>6</v>
      </c>
      <c r="S178" s="49">
        <v>5</v>
      </c>
      <c r="T178" s="49">
        <v>5</v>
      </c>
      <c r="U178" s="49">
        <v>3</v>
      </c>
      <c r="V178" s="49">
        <v>5</v>
      </c>
      <c r="W178" s="49">
        <v>3</v>
      </c>
      <c r="X178" s="49">
        <v>3</v>
      </c>
      <c r="Y178" s="49" t="s">
        <v>623</v>
      </c>
      <c r="Z178" s="49">
        <v>7</v>
      </c>
      <c r="AA178" s="49">
        <v>12</v>
      </c>
      <c r="AB178" s="49">
        <v>5</v>
      </c>
      <c r="AC178" s="49">
        <v>3</v>
      </c>
      <c r="AD178" s="49">
        <v>3</v>
      </c>
      <c r="AE178" s="49">
        <v>6</v>
      </c>
      <c r="AF178" s="49">
        <v>7</v>
      </c>
      <c r="AG178" s="49">
        <v>2</v>
      </c>
      <c r="AH178" s="49">
        <v>4</v>
      </c>
      <c r="AI178" s="49">
        <v>6</v>
      </c>
      <c r="AJ178" s="49">
        <v>7</v>
      </c>
      <c r="AK178" s="49">
        <v>5</v>
      </c>
      <c r="AL178" s="49">
        <v>5</v>
      </c>
      <c r="AM178" s="49">
        <v>8</v>
      </c>
      <c r="AN178" s="49">
        <v>3</v>
      </c>
      <c r="AO178" s="49">
        <v>1</v>
      </c>
    </row>
    <row r="179" spans="1:41">
      <c r="A179" s="48" t="s">
        <v>186</v>
      </c>
      <c r="B179" s="49">
        <v>65</v>
      </c>
      <c r="C179" s="49">
        <v>24</v>
      </c>
      <c r="D179" s="49">
        <v>37</v>
      </c>
      <c r="E179" s="49">
        <v>65</v>
      </c>
      <c r="F179" s="49">
        <v>43</v>
      </c>
      <c r="G179" s="49">
        <v>53</v>
      </c>
      <c r="H179" s="49">
        <v>36</v>
      </c>
      <c r="I179" s="49">
        <v>33</v>
      </c>
      <c r="J179" s="49">
        <v>36</v>
      </c>
      <c r="K179" s="49">
        <v>57</v>
      </c>
      <c r="L179" s="49">
        <v>62</v>
      </c>
      <c r="M179" s="49">
        <v>43</v>
      </c>
      <c r="N179" s="49">
        <v>23</v>
      </c>
      <c r="O179" s="49">
        <v>27</v>
      </c>
      <c r="P179" s="49">
        <v>18</v>
      </c>
      <c r="Q179" s="49">
        <v>32</v>
      </c>
      <c r="R179" s="49">
        <v>9</v>
      </c>
      <c r="S179" s="49">
        <v>60</v>
      </c>
      <c r="T179" s="49">
        <v>44</v>
      </c>
      <c r="U179" s="49">
        <v>28</v>
      </c>
      <c r="V179" s="49">
        <v>12</v>
      </c>
      <c r="W179" s="49">
        <v>16</v>
      </c>
      <c r="X179" s="49">
        <v>43</v>
      </c>
      <c r="Y179" s="49">
        <v>39</v>
      </c>
      <c r="Z179" s="49">
        <v>65</v>
      </c>
      <c r="AA179" s="49">
        <v>45</v>
      </c>
      <c r="AB179" s="49">
        <v>37</v>
      </c>
      <c r="AC179" s="49">
        <v>15</v>
      </c>
      <c r="AD179" s="49">
        <v>46</v>
      </c>
      <c r="AE179" s="49">
        <v>62</v>
      </c>
      <c r="AF179" s="49">
        <v>31</v>
      </c>
      <c r="AG179" s="49">
        <v>54</v>
      </c>
      <c r="AH179" s="49">
        <v>31</v>
      </c>
      <c r="AI179" s="49">
        <v>23</v>
      </c>
      <c r="AJ179" s="49">
        <v>61</v>
      </c>
      <c r="AK179" s="49">
        <v>62</v>
      </c>
      <c r="AL179" s="49">
        <v>25</v>
      </c>
      <c r="AM179" s="49">
        <v>49</v>
      </c>
      <c r="AN179" s="49">
        <v>59</v>
      </c>
      <c r="AO179" s="49">
        <v>15</v>
      </c>
    </row>
    <row r="180" spans="1:41">
      <c r="A180" s="48" t="s">
        <v>567</v>
      </c>
      <c r="B180" s="47">
        <v>9957</v>
      </c>
      <c r="C180" s="47">
        <v>6467</v>
      </c>
      <c r="D180" s="47">
        <v>8884</v>
      </c>
      <c r="E180" s="47">
        <v>10368</v>
      </c>
      <c r="F180" s="47">
        <v>12627</v>
      </c>
      <c r="G180" s="47">
        <v>11216</v>
      </c>
      <c r="H180" s="47">
        <v>12400</v>
      </c>
      <c r="I180" s="47">
        <v>13078</v>
      </c>
      <c r="J180" s="47">
        <v>13769</v>
      </c>
      <c r="K180" s="47">
        <v>9769</v>
      </c>
      <c r="L180" s="47">
        <v>11182</v>
      </c>
      <c r="M180" s="47">
        <v>15555</v>
      </c>
      <c r="N180" s="47">
        <v>19079</v>
      </c>
      <c r="O180" s="47">
        <v>18810</v>
      </c>
      <c r="P180" s="47">
        <v>17545</v>
      </c>
      <c r="Q180" s="47">
        <v>19150</v>
      </c>
      <c r="R180" s="47">
        <v>17657</v>
      </c>
      <c r="S180" s="47">
        <v>14923</v>
      </c>
      <c r="T180" s="47">
        <v>14716</v>
      </c>
      <c r="U180" s="47">
        <v>17801</v>
      </c>
      <c r="V180" s="47">
        <v>19644</v>
      </c>
      <c r="W180" s="47">
        <v>18238</v>
      </c>
      <c r="X180" s="47">
        <v>17489</v>
      </c>
      <c r="Y180" s="47">
        <v>18961</v>
      </c>
      <c r="Z180" s="47">
        <v>20519</v>
      </c>
      <c r="AA180" s="47">
        <v>18375</v>
      </c>
      <c r="AB180" s="47">
        <v>16841</v>
      </c>
      <c r="AC180" s="47">
        <v>19811</v>
      </c>
      <c r="AD180" s="47">
        <v>16990</v>
      </c>
      <c r="AE180" s="47">
        <v>19003</v>
      </c>
      <c r="AF180" s="47">
        <v>17060</v>
      </c>
      <c r="AG180" s="47">
        <v>18682</v>
      </c>
      <c r="AH180" s="47">
        <v>17367</v>
      </c>
      <c r="AI180" s="47">
        <v>17011</v>
      </c>
      <c r="AJ180" s="47">
        <v>16453</v>
      </c>
      <c r="AK180" s="47">
        <v>15369</v>
      </c>
      <c r="AL180" s="47">
        <v>13974</v>
      </c>
      <c r="AM180" s="47">
        <v>12624</v>
      </c>
      <c r="AN180" s="47">
        <v>12966</v>
      </c>
      <c r="AO180" s="47">
        <v>9445</v>
      </c>
    </row>
    <row r="181" spans="1:41">
      <c r="A181" s="48" t="s">
        <v>62</v>
      </c>
      <c r="B181" s="47">
        <v>13985</v>
      </c>
      <c r="C181" s="47">
        <v>8855</v>
      </c>
      <c r="D181" s="47">
        <v>13602</v>
      </c>
      <c r="E181" s="47">
        <v>6569</v>
      </c>
      <c r="F181" s="47">
        <v>6822</v>
      </c>
      <c r="G181" s="47">
        <v>11325</v>
      </c>
      <c r="H181" s="47">
        <v>9953</v>
      </c>
      <c r="I181" s="47">
        <v>8196</v>
      </c>
      <c r="J181" s="47">
        <v>11078</v>
      </c>
      <c r="K181" s="47">
        <v>7757</v>
      </c>
      <c r="L181" s="47">
        <v>10547</v>
      </c>
      <c r="M181" s="47">
        <v>10469</v>
      </c>
      <c r="N181" s="47">
        <v>11064</v>
      </c>
      <c r="O181" s="47">
        <v>8012</v>
      </c>
      <c r="P181" s="47">
        <v>6708</v>
      </c>
      <c r="Q181" s="47">
        <v>8526</v>
      </c>
      <c r="R181" s="47">
        <v>9777</v>
      </c>
      <c r="S181" s="47">
        <v>12664</v>
      </c>
      <c r="T181" s="47">
        <v>7810</v>
      </c>
      <c r="U181" s="47">
        <v>8515</v>
      </c>
      <c r="V181" s="47">
        <v>11643</v>
      </c>
      <c r="W181" s="47">
        <v>9208</v>
      </c>
      <c r="X181" s="47">
        <v>9048</v>
      </c>
      <c r="Y181" s="47">
        <v>8110</v>
      </c>
      <c r="Z181" s="47">
        <v>9114</v>
      </c>
      <c r="AA181" s="47">
        <v>11285</v>
      </c>
      <c r="AB181" s="47">
        <v>10209</v>
      </c>
      <c r="AC181" s="47">
        <v>10585</v>
      </c>
      <c r="AD181" s="47">
        <v>9788</v>
      </c>
      <c r="AE181" s="47">
        <v>10051</v>
      </c>
      <c r="AF181" s="47">
        <v>10215</v>
      </c>
      <c r="AG181" s="47">
        <v>10420</v>
      </c>
      <c r="AH181" s="47">
        <v>10024</v>
      </c>
      <c r="AI181" s="47">
        <v>11034</v>
      </c>
      <c r="AJ181" s="47">
        <v>12021</v>
      </c>
      <c r="AK181" s="47">
        <v>10403</v>
      </c>
      <c r="AL181" s="47">
        <v>8886</v>
      </c>
      <c r="AM181" s="47">
        <v>9865</v>
      </c>
      <c r="AN181" s="47">
        <v>10044</v>
      </c>
      <c r="AO181" s="47">
        <v>5516</v>
      </c>
    </row>
    <row r="182" spans="1:41">
      <c r="A182" s="48" t="s">
        <v>137</v>
      </c>
      <c r="B182" s="49" t="s">
        <v>623</v>
      </c>
      <c r="C182" s="49" t="s">
        <v>623</v>
      </c>
      <c r="D182" s="49" t="s">
        <v>623</v>
      </c>
      <c r="E182" s="49" t="s">
        <v>623</v>
      </c>
      <c r="F182" s="49" t="s">
        <v>623</v>
      </c>
      <c r="G182" s="49" t="s">
        <v>623</v>
      </c>
      <c r="H182" s="49" t="s">
        <v>623</v>
      </c>
      <c r="I182" s="49" t="s">
        <v>623</v>
      </c>
      <c r="J182" s="49" t="s">
        <v>623</v>
      </c>
      <c r="K182" s="49" t="s">
        <v>623</v>
      </c>
      <c r="L182" s="49" t="s">
        <v>623</v>
      </c>
      <c r="M182" s="49" t="s">
        <v>623</v>
      </c>
      <c r="N182" s="49" t="s">
        <v>623</v>
      </c>
      <c r="O182" s="49" t="s">
        <v>623</v>
      </c>
      <c r="P182" s="49" t="s">
        <v>623</v>
      </c>
      <c r="Q182" s="49" t="s">
        <v>623</v>
      </c>
      <c r="R182" s="49" t="s">
        <v>623</v>
      </c>
      <c r="S182" s="49" t="s">
        <v>623</v>
      </c>
      <c r="T182" s="49" t="s">
        <v>623</v>
      </c>
      <c r="U182" s="49" t="s">
        <v>623</v>
      </c>
      <c r="V182" s="49" t="s">
        <v>623</v>
      </c>
      <c r="W182" s="49" t="s">
        <v>623</v>
      </c>
      <c r="X182" s="49" t="s">
        <v>623</v>
      </c>
      <c r="Y182" s="49" t="s">
        <v>623</v>
      </c>
      <c r="Z182" s="49" t="s">
        <v>623</v>
      </c>
      <c r="AA182" s="49" t="s">
        <v>623</v>
      </c>
      <c r="AB182" s="49" t="s">
        <v>623</v>
      </c>
      <c r="AC182" s="49" t="s">
        <v>623</v>
      </c>
      <c r="AD182" s="49" t="s">
        <v>623</v>
      </c>
      <c r="AE182" s="49" t="s">
        <v>623</v>
      </c>
      <c r="AF182" s="49" t="s">
        <v>623</v>
      </c>
      <c r="AG182" s="49" t="s">
        <v>623</v>
      </c>
      <c r="AH182" s="49" t="s">
        <v>623</v>
      </c>
      <c r="AI182" s="49" t="s">
        <v>623</v>
      </c>
      <c r="AJ182" s="49" t="s">
        <v>623</v>
      </c>
      <c r="AK182" s="49" t="s">
        <v>623</v>
      </c>
      <c r="AL182" s="49" t="s">
        <v>623</v>
      </c>
      <c r="AM182" s="49" t="s">
        <v>623</v>
      </c>
      <c r="AN182" s="49" t="s">
        <v>623</v>
      </c>
      <c r="AO182" s="49" t="s">
        <v>623</v>
      </c>
    </row>
    <row r="183" spans="1:41">
      <c r="A183" s="48" t="s">
        <v>549</v>
      </c>
      <c r="B183" s="49" t="s">
        <v>623</v>
      </c>
      <c r="C183" s="49" t="s">
        <v>623</v>
      </c>
      <c r="D183" s="49" t="s">
        <v>623</v>
      </c>
      <c r="E183" s="49" t="s">
        <v>623</v>
      </c>
      <c r="F183" s="49" t="s">
        <v>623</v>
      </c>
      <c r="G183" s="49" t="s">
        <v>623</v>
      </c>
      <c r="H183" s="49" t="s">
        <v>623</v>
      </c>
      <c r="I183" s="49" t="s">
        <v>623</v>
      </c>
      <c r="J183" s="49" t="s">
        <v>623</v>
      </c>
      <c r="K183" s="49" t="s">
        <v>623</v>
      </c>
      <c r="L183" s="49" t="s">
        <v>623</v>
      </c>
      <c r="M183" s="49" t="s">
        <v>623</v>
      </c>
      <c r="N183" s="49" t="s">
        <v>623</v>
      </c>
      <c r="O183" s="49" t="s">
        <v>623</v>
      </c>
      <c r="P183" s="49" t="s">
        <v>623</v>
      </c>
      <c r="Q183" s="49" t="s">
        <v>623</v>
      </c>
      <c r="R183" s="49" t="s">
        <v>623</v>
      </c>
      <c r="S183" s="49" t="s">
        <v>623</v>
      </c>
      <c r="T183" s="49" t="s">
        <v>623</v>
      </c>
      <c r="U183" s="49" t="s">
        <v>623</v>
      </c>
      <c r="V183" s="49" t="s">
        <v>623</v>
      </c>
      <c r="W183" s="49" t="s">
        <v>623</v>
      </c>
      <c r="X183" s="49" t="s">
        <v>623</v>
      </c>
      <c r="Y183" s="49" t="s">
        <v>623</v>
      </c>
      <c r="Z183" s="49" t="s">
        <v>623</v>
      </c>
      <c r="AA183" s="49" t="s">
        <v>623</v>
      </c>
      <c r="AB183" s="49" t="s">
        <v>623</v>
      </c>
      <c r="AC183" s="49" t="s">
        <v>623</v>
      </c>
      <c r="AD183" s="49" t="s">
        <v>623</v>
      </c>
      <c r="AE183" s="49" t="s">
        <v>623</v>
      </c>
      <c r="AF183" s="49" t="s">
        <v>623</v>
      </c>
      <c r="AG183" s="49" t="s">
        <v>623</v>
      </c>
      <c r="AH183" s="49" t="s">
        <v>623</v>
      </c>
      <c r="AI183" s="49" t="s">
        <v>623</v>
      </c>
      <c r="AJ183" s="49" t="s">
        <v>623</v>
      </c>
      <c r="AK183" s="49" t="s">
        <v>623</v>
      </c>
      <c r="AL183" s="49" t="s">
        <v>623</v>
      </c>
      <c r="AM183" s="49" t="s">
        <v>623</v>
      </c>
      <c r="AN183" s="49" t="s">
        <v>623</v>
      </c>
      <c r="AO183" s="49" t="s">
        <v>623</v>
      </c>
    </row>
    <row r="184" spans="1:41">
      <c r="A184" s="48" t="s">
        <v>205</v>
      </c>
      <c r="B184" s="49" t="s">
        <v>623</v>
      </c>
      <c r="C184" s="49" t="s">
        <v>623</v>
      </c>
      <c r="D184" s="49" t="s">
        <v>623</v>
      </c>
      <c r="E184" s="49" t="s">
        <v>623</v>
      </c>
      <c r="F184" s="49" t="s">
        <v>623</v>
      </c>
      <c r="G184" s="49" t="s">
        <v>623</v>
      </c>
      <c r="H184" s="49" t="s">
        <v>623</v>
      </c>
      <c r="I184" s="49" t="s">
        <v>623</v>
      </c>
      <c r="J184" s="49" t="s">
        <v>623</v>
      </c>
      <c r="K184" s="49" t="s">
        <v>623</v>
      </c>
      <c r="L184" s="49" t="s">
        <v>623</v>
      </c>
      <c r="M184" s="49" t="s">
        <v>623</v>
      </c>
      <c r="N184" s="49" t="s">
        <v>623</v>
      </c>
      <c r="O184" s="49" t="s">
        <v>623</v>
      </c>
      <c r="P184" s="49" t="s">
        <v>623</v>
      </c>
      <c r="Q184" s="49" t="s">
        <v>623</v>
      </c>
      <c r="R184" s="49" t="s">
        <v>623</v>
      </c>
      <c r="S184" s="49" t="s">
        <v>623</v>
      </c>
      <c r="T184" s="49" t="s">
        <v>623</v>
      </c>
      <c r="U184" s="49" t="s">
        <v>623</v>
      </c>
      <c r="V184" s="49" t="s">
        <v>623</v>
      </c>
      <c r="W184" s="49" t="s">
        <v>623</v>
      </c>
      <c r="X184" s="49" t="s">
        <v>623</v>
      </c>
      <c r="Y184" s="49" t="s">
        <v>623</v>
      </c>
      <c r="Z184" s="49" t="s">
        <v>623</v>
      </c>
      <c r="AA184" s="49" t="s">
        <v>623</v>
      </c>
      <c r="AB184" s="49" t="s">
        <v>623</v>
      </c>
      <c r="AC184" s="49" t="s">
        <v>623</v>
      </c>
      <c r="AD184" s="49" t="s">
        <v>623</v>
      </c>
      <c r="AE184" s="49" t="s">
        <v>623</v>
      </c>
      <c r="AF184" s="49" t="s">
        <v>623</v>
      </c>
      <c r="AG184" s="49" t="s">
        <v>623</v>
      </c>
      <c r="AH184" s="49" t="s">
        <v>623</v>
      </c>
      <c r="AI184" s="49" t="s">
        <v>623</v>
      </c>
      <c r="AJ184" s="49" t="s">
        <v>623</v>
      </c>
      <c r="AK184" s="49" t="s">
        <v>623</v>
      </c>
      <c r="AL184" s="49" t="s">
        <v>623</v>
      </c>
      <c r="AM184" s="49" t="s">
        <v>623</v>
      </c>
      <c r="AN184" s="49" t="s">
        <v>623</v>
      </c>
      <c r="AO184" s="49" t="s">
        <v>623</v>
      </c>
    </row>
    <row r="185" spans="1:41">
      <c r="A185" s="48" t="s">
        <v>149</v>
      </c>
      <c r="B185" s="49" t="s">
        <v>623</v>
      </c>
      <c r="C185" s="49" t="s">
        <v>623</v>
      </c>
      <c r="D185" s="49" t="s">
        <v>623</v>
      </c>
      <c r="E185" s="49" t="s">
        <v>623</v>
      </c>
      <c r="F185" s="49" t="s">
        <v>623</v>
      </c>
      <c r="G185" s="49" t="s">
        <v>623</v>
      </c>
      <c r="H185" s="49" t="s">
        <v>623</v>
      </c>
      <c r="I185" s="49" t="s">
        <v>623</v>
      </c>
      <c r="J185" s="49" t="s">
        <v>623</v>
      </c>
      <c r="K185" s="49" t="s">
        <v>623</v>
      </c>
      <c r="L185" s="49" t="s">
        <v>623</v>
      </c>
      <c r="M185" s="49" t="s">
        <v>623</v>
      </c>
      <c r="N185" s="49" t="s">
        <v>623</v>
      </c>
      <c r="O185" s="49" t="s">
        <v>623</v>
      </c>
      <c r="P185" s="49" t="s">
        <v>623</v>
      </c>
      <c r="Q185" s="49" t="s">
        <v>623</v>
      </c>
      <c r="R185" s="49" t="s">
        <v>623</v>
      </c>
      <c r="S185" s="49" t="s">
        <v>623</v>
      </c>
      <c r="T185" s="49" t="s">
        <v>623</v>
      </c>
      <c r="U185" s="49" t="s">
        <v>623</v>
      </c>
      <c r="V185" s="49" t="s">
        <v>623</v>
      </c>
      <c r="W185" s="49" t="s">
        <v>623</v>
      </c>
      <c r="X185" s="49" t="s">
        <v>623</v>
      </c>
      <c r="Y185" s="49" t="s">
        <v>623</v>
      </c>
      <c r="Z185" s="49" t="s">
        <v>623</v>
      </c>
      <c r="AA185" s="49" t="s">
        <v>623</v>
      </c>
      <c r="AB185" s="49" t="s">
        <v>623</v>
      </c>
      <c r="AC185" s="49" t="s">
        <v>623</v>
      </c>
      <c r="AD185" s="49" t="s">
        <v>623</v>
      </c>
      <c r="AE185" s="49" t="s">
        <v>623</v>
      </c>
      <c r="AF185" s="49" t="s">
        <v>623</v>
      </c>
      <c r="AG185" s="49" t="s">
        <v>623</v>
      </c>
      <c r="AH185" s="49" t="s">
        <v>623</v>
      </c>
      <c r="AI185" s="49" t="s">
        <v>623</v>
      </c>
      <c r="AJ185" s="49" t="s">
        <v>623</v>
      </c>
      <c r="AK185" s="49" t="s">
        <v>623</v>
      </c>
      <c r="AL185" s="49" t="s">
        <v>623</v>
      </c>
      <c r="AM185" s="49" t="s">
        <v>623</v>
      </c>
      <c r="AN185" s="49" t="s">
        <v>623</v>
      </c>
      <c r="AO185" s="49" t="s">
        <v>623</v>
      </c>
    </row>
    <row r="186" spans="1:41">
      <c r="A186" s="48" t="s">
        <v>288</v>
      </c>
      <c r="B186" s="49" t="s">
        <v>623</v>
      </c>
      <c r="C186" s="49" t="s">
        <v>623</v>
      </c>
      <c r="D186" s="49" t="s">
        <v>623</v>
      </c>
      <c r="E186" s="49" t="s">
        <v>623</v>
      </c>
      <c r="F186" s="49" t="s">
        <v>623</v>
      </c>
      <c r="G186" s="49" t="s">
        <v>623</v>
      </c>
      <c r="H186" s="49" t="s">
        <v>623</v>
      </c>
      <c r="I186" s="49" t="s">
        <v>623</v>
      </c>
      <c r="J186" s="49" t="s">
        <v>623</v>
      </c>
      <c r="K186" s="49" t="s">
        <v>623</v>
      </c>
      <c r="L186" s="49" t="s">
        <v>623</v>
      </c>
      <c r="M186" s="49" t="s">
        <v>623</v>
      </c>
      <c r="N186" s="49" t="s">
        <v>623</v>
      </c>
      <c r="O186" s="49" t="s">
        <v>623</v>
      </c>
      <c r="P186" s="49" t="s">
        <v>623</v>
      </c>
      <c r="Q186" s="49" t="s">
        <v>623</v>
      </c>
      <c r="R186" s="49" t="s">
        <v>623</v>
      </c>
      <c r="S186" s="49" t="s">
        <v>623</v>
      </c>
      <c r="T186" s="49" t="s">
        <v>623</v>
      </c>
      <c r="U186" s="49" t="s">
        <v>623</v>
      </c>
      <c r="V186" s="49" t="s">
        <v>623</v>
      </c>
      <c r="W186" s="49" t="s">
        <v>623</v>
      </c>
      <c r="X186" s="49" t="s">
        <v>623</v>
      </c>
      <c r="Y186" s="49" t="s">
        <v>623</v>
      </c>
      <c r="Z186" s="49" t="s">
        <v>623</v>
      </c>
      <c r="AA186" s="49" t="s">
        <v>623</v>
      </c>
      <c r="AB186" s="49" t="s">
        <v>623</v>
      </c>
      <c r="AC186" s="49" t="s">
        <v>623</v>
      </c>
      <c r="AD186" s="49" t="s">
        <v>623</v>
      </c>
      <c r="AE186" s="49" t="s">
        <v>623</v>
      </c>
      <c r="AF186" s="49" t="s">
        <v>623</v>
      </c>
      <c r="AG186" s="49" t="s">
        <v>623</v>
      </c>
      <c r="AH186" s="49" t="s">
        <v>623</v>
      </c>
      <c r="AI186" s="49" t="s">
        <v>623</v>
      </c>
      <c r="AJ186" s="49" t="s">
        <v>623</v>
      </c>
      <c r="AK186" s="49" t="s">
        <v>623</v>
      </c>
      <c r="AL186" s="49" t="s">
        <v>623</v>
      </c>
      <c r="AM186" s="49" t="s">
        <v>623</v>
      </c>
      <c r="AN186" s="49" t="s">
        <v>623</v>
      </c>
      <c r="AO186" s="49" t="s">
        <v>623</v>
      </c>
    </row>
    <row r="187" spans="1:41">
      <c r="A187" s="48" t="s">
        <v>240</v>
      </c>
      <c r="B187" s="49" t="s">
        <v>623</v>
      </c>
      <c r="C187" s="49" t="s">
        <v>623</v>
      </c>
      <c r="D187" s="49" t="s">
        <v>623</v>
      </c>
      <c r="E187" s="49" t="s">
        <v>623</v>
      </c>
      <c r="F187" s="49" t="s">
        <v>623</v>
      </c>
      <c r="G187" s="49" t="s">
        <v>623</v>
      </c>
      <c r="H187" s="49" t="s">
        <v>623</v>
      </c>
      <c r="I187" s="49" t="s">
        <v>623</v>
      </c>
      <c r="J187" s="49" t="s">
        <v>623</v>
      </c>
      <c r="K187" s="49" t="s">
        <v>623</v>
      </c>
      <c r="L187" s="49" t="s">
        <v>623</v>
      </c>
      <c r="M187" s="49" t="s">
        <v>623</v>
      </c>
      <c r="N187" s="49" t="s">
        <v>623</v>
      </c>
      <c r="O187" s="49" t="s">
        <v>623</v>
      </c>
      <c r="P187" s="49" t="s">
        <v>623</v>
      </c>
      <c r="Q187" s="49" t="s">
        <v>623</v>
      </c>
      <c r="R187" s="49" t="s">
        <v>623</v>
      </c>
      <c r="S187" s="49" t="s">
        <v>623</v>
      </c>
      <c r="T187" s="49" t="s">
        <v>623</v>
      </c>
      <c r="U187" s="49" t="s">
        <v>623</v>
      </c>
      <c r="V187" s="49" t="s">
        <v>623</v>
      </c>
      <c r="W187" s="49" t="s">
        <v>623</v>
      </c>
      <c r="X187" s="49" t="s">
        <v>623</v>
      </c>
      <c r="Y187" s="49" t="s">
        <v>623</v>
      </c>
      <c r="Z187" s="49" t="s">
        <v>623</v>
      </c>
      <c r="AA187" s="49" t="s">
        <v>623</v>
      </c>
      <c r="AB187" s="49" t="s">
        <v>623</v>
      </c>
      <c r="AC187" s="49" t="s">
        <v>623</v>
      </c>
      <c r="AD187" s="49" t="s">
        <v>623</v>
      </c>
      <c r="AE187" s="49" t="s">
        <v>623</v>
      </c>
      <c r="AF187" s="49" t="s">
        <v>623</v>
      </c>
      <c r="AG187" s="49" t="s">
        <v>623</v>
      </c>
      <c r="AH187" s="49" t="s">
        <v>623</v>
      </c>
      <c r="AI187" s="49" t="s">
        <v>623</v>
      </c>
      <c r="AJ187" s="49" t="s">
        <v>623</v>
      </c>
      <c r="AK187" s="49" t="s">
        <v>623</v>
      </c>
      <c r="AL187" s="49" t="s">
        <v>623</v>
      </c>
      <c r="AM187" s="49" t="s">
        <v>623</v>
      </c>
      <c r="AN187" s="49" t="s">
        <v>623</v>
      </c>
      <c r="AO187" s="49" t="s">
        <v>623</v>
      </c>
    </row>
    <row r="188" spans="1:41">
      <c r="A188" s="48" t="s">
        <v>653</v>
      </c>
      <c r="B188" s="49" t="s">
        <v>623</v>
      </c>
      <c r="C188" s="49" t="s">
        <v>623</v>
      </c>
      <c r="D188" s="49" t="s">
        <v>623</v>
      </c>
      <c r="E188" s="49" t="s">
        <v>623</v>
      </c>
      <c r="F188" s="49" t="s">
        <v>623</v>
      </c>
      <c r="G188" s="49" t="s">
        <v>623</v>
      </c>
      <c r="H188" s="49" t="s">
        <v>623</v>
      </c>
      <c r="I188" s="49" t="s">
        <v>623</v>
      </c>
      <c r="J188" s="49" t="s">
        <v>623</v>
      </c>
      <c r="K188" s="49" t="s">
        <v>623</v>
      </c>
      <c r="L188" s="49" t="s">
        <v>623</v>
      </c>
      <c r="M188" s="49" t="s">
        <v>623</v>
      </c>
      <c r="N188" s="49" t="s">
        <v>623</v>
      </c>
      <c r="O188" s="49" t="s">
        <v>623</v>
      </c>
      <c r="P188" s="49" t="s">
        <v>623</v>
      </c>
      <c r="Q188" s="49" t="s">
        <v>623</v>
      </c>
      <c r="R188" s="49" t="s">
        <v>623</v>
      </c>
      <c r="S188" s="49" t="s">
        <v>623</v>
      </c>
      <c r="T188" s="49" t="s">
        <v>623</v>
      </c>
      <c r="U188" s="49" t="s">
        <v>623</v>
      </c>
      <c r="V188" s="49" t="s">
        <v>623</v>
      </c>
      <c r="W188" s="49" t="s">
        <v>623</v>
      </c>
      <c r="X188" s="49" t="s">
        <v>623</v>
      </c>
      <c r="Y188" s="49" t="s">
        <v>623</v>
      </c>
      <c r="Z188" s="49" t="s">
        <v>623</v>
      </c>
      <c r="AA188" s="49" t="s">
        <v>623</v>
      </c>
      <c r="AB188" s="49" t="s">
        <v>623</v>
      </c>
      <c r="AC188" s="49" t="s">
        <v>623</v>
      </c>
      <c r="AD188" s="49" t="s">
        <v>623</v>
      </c>
      <c r="AE188" s="49" t="s">
        <v>623</v>
      </c>
      <c r="AF188" s="49" t="s">
        <v>623</v>
      </c>
      <c r="AG188" s="49" t="s">
        <v>623</v>
      </c>
      <c r="AH188" s="49" t="s">
        <v>623</v>
      </c>
      <c r="AI188" s="49" t="s">
        <v>623</v>
      </c>
      <c r="AJ188" s="49" t="s">
        <v>623</v>
      </c>
      <c r="AK188" s="49" t="s">
        <v>623</v>
      </c>
      <c r="AL188" s="49" t="s">
        <v>623</v>
      </c>
      <c r="AM188" s="49" t="s">
        <v>623</v>
      </c>
      <c r="AN188" s="49" t="s">
        <v>623</v>
      </c>
      <c r="AO188" s="49" t="s">
        <v>623</v>
      </c>
    </row>
    <row r="189" spans="1:41">
      <c r="A189" s="48" t="s">
        <v>222</v>
      </c>
      <c r="B189" s="49" t="s">
        <v>623</v>
      </c>
      <c r="C189" s="49" t="s">
        <v>623</v>
      </c>
      <c r="D189" s="49" t="s">
        <v>623</v>
      </c>
      <c r="E189" s="49" t="s">
        <v>623</v>
      </c>
      <c r="F189" s="49" t="s">
        <v>623</v>
      </c>
      <c r="G189" s="49" t="s">
        <v>623</v>
      </c>
      <c r="H189" s="49" t="s">
        <v>623</v>
      </c>
      <c r="I189" s="49" t="s">
        <v>623</v>
      </c>
      <c r="J189" s="49" t="s">
        <v>623</v>
      </c>
      <c r="K189" s="49" t="s">
        <v>623</v>
      </c>
      <c r="L189" s="49" t="s">
        <v>623</v>
      </c>
      <c r="M189" s="49" t="s">
        <v>623</v>
      </c>
      <c r="N189" s="49" t="s">
        <v>623</v>
      </c>
      <c r="O189" s="49" t="s">
        <v>623</v>
      </c>
      <c r="P189" s="49" t="s">
        <v>623</v>
      </c>
      <c r="Q189" s="49" t="s">
        <v>623</v>
      </c>
      <c r="R189" s="49" t="s">
        <v>623</v>
      </c>
      <c r="S189" s="49" t="s">
        <v>623</v>
      </c>
      <c r="T189" s="49" t="s">
        <v>623</v>
      </c>
      <c r="U189" s="49" t="s">
        <v>623</v>
      </c>
      <c r="V189" s="49" t="s">
        <v>623</v>
      </c>
      <c r="W189" s="49" t="s">
        <v>623</v>
      </c>
      <c r="X189" s="49" t="s">
        <v>623</v>
      </c>
      <c r="Y189" s="49" t="s">
        <v>623</v>
      </c>
      <c r="Z189" s="49" t="s">
        <v>623</v>
      </c>
      <c r="AA189" s="49" t="s">
        <v>623</v>
      </c>
      <c r="AB189" s="49" t="s">
        <v>623</v>
      </c>
      <c r="AC189" s="49" t="s">
        <v>623</v>
      </c>
      <c r="AD189" s="49" t="s">
        <v>623</v>
      </c>
      <c r="AE189" s="49" t="s">
        <v>623</v>
      </c>
      <c r="AF189" s="49" t="s">
        <v>623</v>
      </c>
      <c r="AG189" s="49" t="s">
        <v>623</v>
      </c>
      <c r="AH189" s="49" t="s">
        <v>623</v>
      </c>
      <c r="AI189" s="49" t="s">
        <v>623</v>
      </c>
      <c r="AJ189" s="49" t="s">
        <v>623</v>
      </c>
      <c r="AK189" s="49" t="s">
        <v>623</v>
      </c>
      <c r="AL189" s="49" t="s">
        <v>623</v>
      </c>
      <c r="AM189" s="49" t="s">
        <v>623</v>
      </c>
      <c r="AN189" s="49" t="s">
        <v>623</v>
      </c>
      <c r="AO189" s="49" t="s">
        <v>623</v>
      </c>
    </row>
    <row r="190" spans="1:41">
      <c r="A190" s="48" t="s">
        <v>151</v>
      </c>
      <c r="B190" s="49" t="s">
        <v>623</v>
      </c>
      <c r="C190" s="49" t="s">
        <v>623</v>
      </c>
      <c r="D190" s="49" t="s">
        <v>623</v>
      </c>
      <c r="E190" s="49" t="s">
        <v>623</v>
      </c>
      <c r="F190" s="49" t="s">
        <v>623</v>
      </c>
      <c r="G190" s="49" t="s">
        <v>623</v>
      </c>
      <c r="H190" s="49" t="s">
        <v>623</v>
      </c>
      <c r="I190" s="49" t="s">
        <v>623</v>
      </c>
      <c r="J190" s="49" t="s">
        <v>623</v>
      </c>
      <c r="K190" s="49" t="s">
        <v>623</v>
      </c>
      <c r="L190" s="49" t="s">
        <v>623</v>
      </c>
      <c r="M190" s="49" t="s">
        <v>623</v>
      </c>
      <c r="N190" s="49" t="s">
        <v>623</v>
      </c>
      <c r="O190" s="49" t="s">
        <v>623</v>
      </c>
      <c r="P190" s="49" t="s">
        <v>623</v>
      </c>
      <c r="Q190" s="49" t="s">
        <v>623</v>
      </c>
      <c r="R190" s="49" t="s">
        <v>623</v>
      </c>
      <c r="S190" s="49" t="s">
        <v>623</v>
      </c>
      <c r="T190" s="49" t="s">
        <v>623</v>
      </c>
      <c r="U190" s="49" t="s">
        <v>623</v>
      </c>
      <c r="V190" s="49" t="s">
        <v>623</v>
      </c>
      <c r="W190" s="49" t="s">
        <v>623</v>
      </c>
      <c r="X190" s="49" t="s">
        <v>623</v>
      </c>
      <c r="Y190" s="49" t="s">
        <v>623</v>
      </c>
      <c r="Z190" s="49" t="s">
        <v>623</v>
      </c>
      <c r="AA190" s="49" t="s">
        <v>623</v>
      </c>
      <c r="AB190" s="49" t="s">
        <v>623</v>
      </c>
      <c r="AC190" s="49" t="s">
        <v>623</v>
      </c>
      <c r="AD190" s="49" t="s">
        <v>623</v>
      </c>
      <c r="AE190" s="49" t="s">
        <v>623</v>
      </c>
      <c r="AF190" s="49" t="s">
        <v>623</v>
      </c>
      <c r="AG190" s="49" t="s">
        <v>623</v>
      </c>
      <c r="AH190" s="49" t="s">
        <v>623</v>
      </c>
      <c r="AI190" s="49" t="s">
        <v>623</v>
      </c>
      <c r="AJ190" s="49" t="s">
        <v>623</v>
      </c>
      <c r="AK190" s="49" t="s">
        <v>623</v>
      </c>
      <c r="AL190" s="49" t="s">
        <v>623</v>
      </c>
      <c r="AM190" s="49" t="s">
        <v>623</v>
      </c>
      <c r="AN190" s="49" t="s">
        <v>623</v>
      </c>
      <c r="AO190" s="49" t="s">
        <v>623</v>
      </c>
    </row>
    <row r="191" spans="1:41">
      <c r="A191" s="48" t="s">
        <v>247</v>
      </c>
      <c r="B191" s="49" t="s">
        <v>623</v>
      </c>
      <c r="C191" s="49" t="s">
        <v>623</v>
      </c>
      <c r="D191" s="49" t="s">
        <v>623</v>
      </c>
      <c r="E191" s="49" t="s">
        <v>623</v>
      </c>
      <c r="F191" s="49" t="s">
        <v>623</v>
      </c>
      <c r="G191" s="49" t="s">
        <v>623</v>
      </c>
      <c r="H191" s="49" t="s">
        <v>623</v>
      </c>
      <c r="I191" s="49" t="s">
        <v>623</v>
      </c>
      <c r="J191" s="49" t="s">
        <v>623</v>
      </c>
      <c r="K191" s="49" t="s">
        <v>623</v>
      </c>
      <c r="L191" s="49" t="s">
        <v>623</v>
      </c>
      <c r="M191" s="49" t="s">
        <v>623</v>
      </c>
      <c r="N191" s="49" t="s">
        <v>623</v>
      </c>
      <c r="O191" s="49" t="s">
        <v>623</v>
      </c>
      <c r="P191" s="49" t="s">
        <v>623</v>
      </c>
      <c r="Q191" s="49" t="s">
        <v>623</v>
      </c>
      <c r="R191" s="49" t="s">
        <v>623</v>
      </c>
      <c r="S191" s="49" t="s">
        <v>623</v>
      </c>
      <c r="T191" s="49" t="s">
        <v>623</v>
      </c>
      <c r="U191" s="49" t="s">
        <v>623</v>
      </c>
      <c r="V191" s="49" t="s">
        <v>623</v>
      </c>
      <c r="W191" s="49" t="s">
        <v>623</v>
      </c>
      <c r="X191" s="49" t="s">
        <v>623</v>
      </c>
      <c r="Y191" s="49" t="s">
        <v>623</v>
      </c>
      <c r="Z191" s="49" t="s">
        <v>623</v>
      </c>
      <c r="AA191" s="49" t="s">
        <v>623</v>
      </c>
      <c r="AB191" s="49" t="s">
        <v>623</v>
      </c>
      <c r="AC191" s="49" t="s">
        <v>623</v>
      </c>
      <c r="AD191" s="49" t="s">
        <v>623</v>
      </c>
      <c r="AE191" s="49" t="s">
        <v>623</v>
      </c>
      <c r="AF191" s="49" t="s">
        <v>623</v>
      </c>
      <c r="AG191" s="49" t="s">
        <v>623</v>
      </c>
      <c r="AH191" s="49" t="s">
        <v>623</v>
      </c>
      <c r="AI191" s="49" t="s">
        <v>623</v>
      </c>
      <c r="AJ191" s="49" t="s">
        <v>623</v>
      </c>
      <c r="AK191" s="49" t="s">
        <v>623</v>
      </c>
      <c r="AL191" s="49" t="s">
        <v>623</v>
      </c>
      <c r="AM191" s="49" t="s">
        <v>623</v>
      </c>
      <c r="AN191" s="49" t="s">
        <v>623</v>
      </c>
      <c r="AO191" s="49" t="s">
        <v>623</v>
      </c>
    </row>
    <row r="192" spans="1:41">
      <c r="A192" s="48" t="s">
        <v>266</v>
      </c>
      <c r="B192" s="49" t="s">
        <v>623</v>
      </c>
      <c r="C192" s="49" t="s">
        <v>623</v>
      </c>
      <c r="D192" s="49" t="s">
        <v>623</v>
      </c>
      <c r="E192" s="49" t="s">
        <v>623</v>
      </c>
      <c r="F192" s="49" t="s">
        <v>623</v>
      </c>
      <c r="G192" s="49" t="s">
        <v>623</v>
      </c>
      <c r="H192" s="49" t="s">
        <v>623</v>
      </c>
      <c r="I192" s="49" t="s">
        <v>623</v>
      </c>
      <c r="J192" s="49" t="s">
        <v>623</v>
      </c>
      <c r="K192" s="49" t="s">
        <v>623</v>
      </c>
      <c r="L192" s="49" t="s">
        <v>623</v>
      </c>
      <c r="M192" s="49" t="s">
        <v>623</v>
      </c>
      <c r="N192" s="49" t="s">
        <v>623</v>
      </c>
      <c r="O192" s="49" t="s">
        <v>623</v>
      </c>
      <c r="P192" s="49" t="s">
        <v>623</v>
      </c>
      <c r="Q192" s="49" t="s">
        <v>623</v>
      </c>
      <c r="R192" s="49" t="s">
        <v>623</v>
      </c>
      <c r="S192" s="49" t="s">
        <v>623</v>
      </c>
      <c r="T192" s="49" t="s">
        <v>623</v>
      </c>
      <c r="U192" s="49" t="s">
        <v>623</v>
      </c>
      <c r="V192" s="49" t="s">
        <v>623</v>
      </c>
      <c r="W192" s="49" t="s">
        <v>623</v>
      </c>
      <c r="X192" s="49" t="s">
        <v>623</v>
      </c>
      <c r="Y192" s="49" t="s">
        <v>623</v>
      </c>
      <c r="Z192" s="49" t="s">
        <v>623</v>
      </c>
      <c r="AA192" s="49" t="s">
        <v>623</v>
      </c>
      <c r="AB192" s="49" t="s">
        <v>623</v>
      </c>
      <c r="AC192" s="49" t="s">
        <v>623</v>
      </c>
      <c r="AD192" s="49" t="s">
        <v>623</v>
      </c>
      <c r="AE192" s="49" t="s">
        <v>623</v>
      </c>
      <c r="AF192" s="49" t="s">
        <v>623</v>
      </c>
      <c r="AG192" s="49" t="s">
        <v>623</v>
      </c>
      <c r="AH192" s="49" t="s">
        <v>623</v>
      </c>
      <c r="AI192" s="49" t="s">
        <v>623</v>
      </c>
      <c r="AJ192" s="49" t="s">
        <v>623</v>
      </c>
      <c r="AK192" s="49" t="s">
        <v>623</v>
      </c>
      <c r="AL192" s="49" t="s">
        <v>623</v>
      </c>
      <c r="AM192" s="49" t="s">
        <v>623</v>
      </c>
      <c r="AN192" s="49" t="s">
        <v>623</v>
      </c>
      <c r="AO192" s="49" t="s">
        <v>623</v>
      </c>
    </row>
    <row r="193" spans="1:41">
      <c r="A193" s="48" t="s">
        <v>211</v>
      </c>
      <c r="B193" s="49" t="s">
        <v>623</v>
      </c>
      <c r="C193" s="49" t="s">
        <v>623</v>
      </c>
      <c r="D193" s="49" t="s">
        <v>623</v>
      </c>
      <c r="E193" s="49" t="s">
        <v>623</v>
      </c>
      <c r="F193" s="49" t="s">
        <v>623</v>
      </c>
      <c r="G193" s="49" t="s">
        <v>623</v>
      </c>
      <c r="H193" s="49" t="s">
        <v>623</v>
      </c>
      <c r="I193" s="49" t="s">
        <v>623</v>
      </c>
      <c r="J193" s="49" t="s">
        <v>623</v>
      </c>
      <c r="K193" s="49" t="s">
        <v>623</v>
      </c>
      <c r="L193" s="49" t="s">
        <v>623</v>
      </c>
      <c r="M193" s="49" t="s">
        <v>623</v>
      </c>
      <c r="N193" s="49" t="s">
        <v>623</v>
      </c>
      <c r="O193" s="49" t="s">
        <v>623</v>
      </c>
      <c r="P193" s="49" t="s">
        <v>623</v>
      </c>
      <c r="Q193" s="49" t="s">
        <v>623</v>
      </c>
      <c r="R193" s="49" t="s">
        <v>623</v>
      </c>
      <c r="S193" s="49" t="s">
        <v>623</v>
      </c>
      <c r="T193" s="49" t="s">
        <v>623</v>
      </c>
      <c r="U193" s="49" t="s">
        <v>623</v>
      </c>
      <c r="V193" s="49" t="s">
        <v>623</v>
      </c>
      <c r="W193" s="49" t="s">
        <v>623</v>
      </c>
      <c r="X193" s="49" t="s">
        <v>623</v>
      </c>
      <c r="Y193" s="49" t="s">
        <v>623</v>
      </c>
      <c r="Z193" s="49" t="s">
        <v>623</v>
      </c>
      <c r="AA193" s="49" t="s">
        <v>623</v>
      </c>
      <c r="AB193" s="49" t="s">
        <v>623</v>
      </c>
      <c r="AC193" s="49" t="s">
        <v>623</v>
      </c>
      <c r="AD193" s="49" t="s">
        <v>623</v>
      </c>
      <c r="AE193" s="49" t="s">
        <v>623</v>
      </c>
      <c r="AF193" s="49" t="s">
        <v>623</v>
      </c>
      <c r="AG193" s="49" t="s">
        <v>623</v>
      </c>
      <c r="AH193" s="49" t="s">
        <v>623</v>
      </c>
      <c r="AI193" s="49" t="s">
        <v>623</v>
      </c>
      <c r="AJ193" s="49" t="s">
        <v>623</v>
      </c>
      <c r="AK193" s="49" t="s">
        <v>623</v>
      </c>
      <c r="AL193" s="49" t="s">
        <v>623</v>
      </c>
      <c r="AM193" s="49" t="s">
        <v>623</v>
      </c>
      <c r="AN193" s="49" t="s">
        <v>623</v>
      </c>
      <c r="AO193" s="49" t="s">
        <v>623</v>
      </c>
    </row>
    <row r="194" spans="1:41">
      <c r="A194" s="48" t="s">
        <v>242</v>
      </c>
      <c r="B194" s="49" t="s">
        <v>623</v>
      </c>
      <c r="C194" s="49" t="s">
        <v>623</v>
      </c>
      <c r="D194" s="49" t="s">
        <v>623</v>
      </c>
      <c r="E194" s="49" t="s">
        <v>623</v>
      </c>
      <c r="F194" s="49" t="s">
        <v>623</v>
      </c>
      <c r="G194" s="49" t="s">
        <v>623</v>
      </c>
      <c r="H194" s="49" t="s">
        <v>623</v>
      </c>
      <c r="I194" s="49" t="s">
        <v>623</v>
      </c>
      <c r="J194" s="49" t="s">
        <v>623</v>
      </c>
      <c r="K194" s="49" t="s">
        <v>623</v>
      </c>
      <c r="L194" s="49" t="s">
        <v>623</v>
      </c>
      <c r="M194" s="49" t="s">
        <v>623</v>
      </c>
      <c r="N194" s="49" t="s">
        <v>623</v>
      </c>
      <c r="O194" s="49" t="s">
        <v>623</v>
      </c>
      <c r="P194" s="49" t="s">
        <v>623</v>
      </c>
      <c r="Q194" s="49" t="s">
        <v>623</v>
      </c>
      <c r="R194" s="49" t="s">
        <v>623</v>
      </c>
      <c r="S194" s="49" t="s">
        <v>623</v>
      </c>
      <c r="T194" s="49" t="s">
        <v>623</v>
      </c>
      <c r="U194" s="49" t="s">
        <v>623</v>
      </c>
      <c r="V194" s="49" t="s">
        <v>623</v>
      </c>
      <c r="W194" s="49" t="s">
        <v>623</v>
      </c>
      <c r="X194" s="49" t="s">
        <v>623</v>
      </c>
      <c r="Y194" s="49" t="s">
        <v>623</v>
      </c>
      <c r="Z194" s="49" t="s">
        <v>623</v>
      </c>
      <c r="AA194" s="49" t="s">
        <v>623</v>
      </c>
      <c r="AB194" s="49" t="s">
        <v>623</v>
      </c>
      <c r="AC194" s="49" t="s">
        <v>623</v>
      </c>
      <c r="AD194" s="49" t="s">
        <v>623</v>
      </c>
      <c r="AE194" s="49" t="s">
        <v>623</v>
      </c>
      <c r="AF194" s="49" t="s">
        <v>623</v>
      </c>
      <c r="AG194" s="49" t="s">
        <v>623</v>
      </c>
      <c r="AH194" s="49" t="s">
        <v>623</v>
      </c>
      <c r="AI194" s="49" t="s">
        <v>623</v>
      </c>
      <c r="AJ194" s="49" t="s">
        <v>623</v>
      </c>
      <c r="AK194" s="49" t="s">
        <v>623</v>
      </c>
      <c r="AL194" s="49" t="s">
        <v>623</v>
      </c>
      <c r="AM194" s="49" t="s">
        <v>623</v>
      </c>
      <c r="AN194" s="49" t="s">
        <v>623</v>
      </c>
      <c r="AO194" s="49" t="s">
        <v>623</v>
      </c>
    </row>
    <row r="195" spans="1:41">
      <c r="A195" s="48" t="s">
        <v>255</v>
      </c>
      <c r="B195" s="49" t="s">
        <v>623</v>
      </c>
      <c r="C195" s="49" t="s">
        <v>623</v>
      </c>
      <c r="D195" s="49" t="s">
        <v>623</v>
      </c>
      <c r="E195" s="49" t="s">
        <v>623</v>
      </c>
      <c r="F195" s="49" t="s">
        <v>623</v>
      </c>
      <c r="G195" s="49" t="s">
        <v>623</v>
      </c>
      <c r="H195" s="49" t="s">
        <v>623</v>
      </c>
      <c r="I195" s="49" t="s">
        <v>623</v>
      </c>
      <c r="J195" s="49" t="s">
        <v>623</v>
      </c>
      <c r="K195" s="49" t="s">
        <v>623</v>
      </c>
      <c r="L195" s="49" t="s">
        <v>623</v>
      </c>
      <c r="M195" s="49" t="s">
        <v>623</v>
      </c>
      <c r="N195" s="49" t="s">
        <v>623</v>
      </c>
      <c r="O195" s="49" t="s">
        <v>623</v>
      </c>
      <c r="P195" s="49" t="s">
        <v>623</v>
      </c>
      <c r="Q195" s="49" t="s">
        <v>623</v>
      </c>
      <c r="R195" s="49" t="s">
        <v>623</v>
      </c>
      <c r="S195" s="49" t="s">
        <v>623</v>
      </c>
      <c r="T195" s="49" t="s">
        <v>623</v>
      </c>
      <c r="U195" s="49" t="s">
        <v>623</v>
      </c>
      <c r="V195" s="49" t="s">
        <v>623</v>
      </c>
      <c r="W195" s="49" t="s">
        <v>623</v>
      </c>
      <c r="X195" s="49" t="s">
        <v>623</v>
      </c>
      <c r="Y195" s="49" t="s">
        <v>623</v>
      </c>
      <c r="Z195" s="49" t="s">
        <v>623</v>
      </c>
      <c r="AA195" s="49" t="s">
        <v>623</v>
      </c>
      <c r="AB195" s="49" t="s">
        <v>623</v>
      </c>
      <c r="AC195" s="49" t="s">
        <v>623</v>
      </c>
      <c r="AD195" s="49" t="s">
        <v>623</v>
      </c>
      <c r="AE195" s="49" t="s">
        <v>623</v>
      </c>
      <c r="AF195" s="49" t="s">
        <v>623</v>
      </c>
      <c r="AG195" s="49" t="s">
        <v>623</v>
      </c>
      <c r="AH195" s="49" t="s">
        <v>623</v>
      </c>
      <c r="AI195" s="49" t="s">
        <v>623</v>
      </c>
      <c r="AJ195" s="49" t="s">
        <v>623</v>
      </c>
      <c r="AK195" s="49" t="s">
        <v>623</v>
      </c>
      <c r="AL195" s="49" t="s">
        <v>623</v>
      </c>
      <c r="AM195" s="49" t="s">
        <v>623</v>
      </c>
      <c r="AN195" s="49" t="s">
        <v>623</v>
      </c>
      <c r="AO195" s="49" t="s">
        <v>623</v>
      </c>
    </row>
    <row r="196" spans="1:41">
      <c r="A196" s="48" t="s">
        <v>501</v>
      </c>
      <c r="B196" s="49" t="s">
        <v>623</v>
      </c>
      <c r="C196" s="49" t="s">
        <v>623</v>
      </c>
      <c r="D196" s="49" t="s">
        <v>623</v>
      </c>
      <c r="E196" s="49" t="s">
        <v>623</v>
      </c>
      <c r="F196" s="49" t="s">
        <v>623</v>
      </c>
      <c r="G196" s="49" t="s">
        <v>623</v>
      </c>
      <c r="H196" s="49" t="s">
        <v>623</v>
      </c>
      <c r="I196" s="49" t="s">
        <v>623</v>
      </c>
      <c r="J196" s="49" t="s">
        <v>623</v>
      </c>
      <c r="K196" s="49" t="s">
        <v>623</v>
      </c>
      <c r="L196" s="49" t="s">
        <v>623</v>
      </c>
      <c r="M196" s="49" t="s">
        <v>623</v>
      </c>
      <c r="N196" s="49" t="s">
        <v>623</v>
      </c>
      <c r="O196" s="49" t="s">
        <v>623</v>
      </c>
      <c r="P196" s="49" t="s">
        <v>623</v>
      </c>
      <c r="Q196" s="49" t="s">
        <v>623</v>
      </c>
      <c r="R196" s="49" t="s">
        <v>623</v>
      </c>
      <c r="S196" s="49" t="s">
        <v>623</v>
      </c>
      <c r="T196" s="49" t="s">
        <v>623</v>
      </c>
      <c r="U196" s="49" t="s">
        <v>623</v>
      </c>
      <c r="V196" s="49" t="s">
        <v>623</v>
      </c>
      <c r="W196" s="49" t="s">
        <v>623</v>
      </c>
      <c r="X196" s="49" t="s">
        <v>623</v>
      </c>
      <c r="Y196" s="49" t="s">
        <v>623</v>
      </c>
      <c r="Z196" s="49" t="s">
        <v>623</v>
      </c>
      <c r="AA196" s="49" t="s">
        <v>623</v>
      </c>
      <c r="AB196" s="49" t="s">
        <v>623</v>
      </c>
      <c r="AC196" s="49" t="s">
        <v>623</v>
      </c>
      <c r="AD196" s="49" t="s">
        <v>623</v>
      </c>
      <c r="AE196" s="49" t="s">
        <v>623</v>
      </c>
      <c r="AF196" s="49" t="s">
        <v>623</v>
      </c>
      <c r="AG196" s="49" t="s">
        <v>623</v>
      </c>
      <c r="AH196" s="49" t="s">
        <v>623</v>
      </c>
      <c r="AI196" s="49" t="s">
        <v>623</v>
      </c>
      <c r="AJ196" s="49" t="s">
        <v>623</v>
      </c>
      <c r="AK196" s="49" t="s">
        <v>623</v>
      </c>
      <c r="AL196" s="49" t="s">
        <v>623</v>
      </c>
      <c r="AM196" s="49" t="s">
        <v>623</v>
      </c>
      <c r="AN196" s="49" t="s">
        <v>623</v>
      </c>
      <c r="AO196" s="49" t="s">
        <v>623</v>
      </c>
    </row>
    <row r="197" spans="1:41">
      <c r="A197" s="48" t="s">
        <v>265</v>
      </c>
      <c r="B197" s="49">
        <v>10</v>
      </c>
      <c r="C197" s="49">
        <v>3</v>
      </c>
      <c r="D197" s="49">
        <v>1</v>
      </c>
      <c r="E197" s="49">
        <v>5</v>
      </c>
      <c r="F197" s="49">
        <v>4</v>
      </c>
      <c r="G197" s="49">
        <v>11</v>
      </c>
      <c r="H197" s="49">
        <v>8</v>
      </c>
      <c r="I197" s="49">
        <v>9</v>
      </c>
      <c r="J197" s="49">
        <v>7</v>
      </c>
      <c r="K197" s="49">
        <v>8</v>
      </c>
      <c r="L197" s="49">
        <v>8</v>
      </c>
      <c r="M197" s="49">
        <v>7</v>
      </c>
      <c r="N197" s="49">
        <v>9</v>
      </c>
      <c r="O197" s="49">
        <v>7</v>
      </c>
      <c r="P197" s="49">
        <v>8</v>
      </c>
      <c r="Q197" s="49">
        <v>11</v>
      </c>
      <c r="R197" s="49">
        <v>8</v>
      </c>
      <c r="S197" s="49">
        <v>11</v>
      </c>
      <c r="T197" s="49">
        <v>15</v>
      </c>
      <c r="U197" s="49">
        <v>7</v>
      </c>
      <c r="V197" s="49">
        <v>12</v>
      </c>
      <c r="W197" s="49">
        <v>3</v>
      </c>
      <c r="X197" s="49">
        <v>11</v>
      </c>
      <c r="Y197" s="49">
        <v>9</v>
      </c>
      <c r="Z197" s="49">
        <v>12</v>
      </c>
      <c r="AA197" s="49">
        <v>11</v>
      </c>
      <c r="AB197" s="49">
        <v>13</v>
      </c>
      <c r="AC197" s="49">
        <v>12</v>
      </c>
      <c r="AD197" s="49">
        <v>19</v>
      </c>
      <c r="AE197" s="49">
        <v>8</v>
      </c>
      <c r="AF197" s="49">
        <v>5</v>
      </c>
      <c r="AG197" s="49">
        <v>19</v>
      </c>
      <c r="AH197" s="49">
        <v>5</v>
      </c>
      <c r="AI197" s="49">
        <v>13</v>
      </c>
      <c r="AJ197" s="49">
        <v>10</v>
      </c>
      <c r="AK197" s="49">
        <v>8</v>
      </c>
      <c r="AL197" s="49">
        <v>14</v>
      </c>
      <c r="AM197" s="49">
        <v>11</v>
      </c>
      <c r="AN197" s="49">
        <v>31</v>
      </c>
      <c r="AO197" s="49">
        <v>5</v>
      </c>
    </row>
    <row r="198" spans="1:41">
      <c r="A198" s="48" t="s">
        <v>491</v>
      </c>
      <c r="B198" s="49" t="s">
        <v>623</v>
      </c>
      <c r="C198" s="49" t="s">
        <v>623</v>
      </c>
      <c r="D198" s="49" t="s">
        <v>623</v>
      </c>
      <c r="E198" s="49" t="s">
        <v>623</v>
      </c>
      <c r="F198" s="49" t="s">
        <v>623</v>
      </c>
      <c r="G198" s="49" t="s">
        <v>623</v>
      </c>
      <c r="H198" s="49" t="s">
        <v>623</v>
      </c>
      <c r="I198" s="49" t="s">
        <v>623</v>
      </c>
      <c r="J198" s="49" t="s">
        <v>623</v>
      </c>
      <c r="K198" s="49" t="s">
        <v>623</v>
      </c>
      <c r="L198" s="49" t="s">
        <v>623</v>
      </c>
      <c r="M198" s="49" t="s">
        <v>623</v>
      </c>
      <c r="N198" s="49" t="s">
        <v>623</v>
      </c>
      <c r="O198" s="49" t="s">
        <v>623</v>
      </c>
      <c r="P198" s="49" t="s">
        <v>623</v>
      </c>
      <c r="Q198" s="49" t="s">
        <v>623</v>
      </c>
      <c r="R198" s="49" t="s">
        <v>623</v>
      </c>
      <c r="S198" s="49" t="s">
        <v>623</v>
      </c>
      <c r="T198" s="49" t="s">
        <v>623</v>
      </c>
      <c r="U198" s="49" t="s">
        <v>623</v>
      </c>
      <c r="V198" s="49" t="s">
        <v>623</v>
      </c>
      <c r="W198" s="49" t="s">
        <v>623</v>
      </c>
      <c r="X198" s="49" t="s">
        <v>623</v>
      </c>
      <c r="Y198" s="49" t="s">
        <v>623</v>
      </c>
      <c r="Z198" s="49" t="s">
        <v>623</v>
      </c>
      <c r="AA198" s="49" t="s">
        <v>623</v>
      </c>
      <c r="AB198" s="49" t="s">
        <v>623</v>
      </c>
      <c r="AC198" s="49" t="s">
        <v>623</v>
      </c>
      <c r="AD198" s="49" t="s">
        <v>623</v>
      </c>
      <c r="AE198" s="49" t="s">
        <v>623</v>
      </c>
      <c r="AF198" s="49" t="s">
        <v>623</v>
      </c>
      <c r="AG198" s="49" t="s">
        <v>623</v>
      </c>
      <c r="AH198" s="49" t="s">
        <v>623</v>
      </c>
      <c r="AI198" s="49" t="s">
        <v>623</v>
      </c>
      <c r="AJ198" s="49" t="s">
        <v>623</v>
      </c>
      <c r="AK198" s="49" t="s">
        <v>623</v>
      </c>
      <c r="AL198" s="49" t="s">
        <v>623</v>
      </c>
      <c r="AM198" s="49" t="s">
        <v>623</v>
      </c>
      <c r="AN198" s="49" t="s">
        <v>623</v>
      </c>
      <c r="AO198" s="49" t="s">
        <v>623</v>
      </c>
    </row>
    <row r="199" spans="1:41">
      <c r="A199" s="48" t="s">
        <v>165</v>
      </c>
      <c r="B199" s="49" t="s">
        <v>623</v>
      </c>
      <c r="C199" s="49" t="s">
        <v>623</v>
      </c>
      <c r="D199" s="49" t="s">
        <v>623</v>
      </c>
      <c r="E199" s="49" t="s">
        <v>623</v>
      </c>
      <c r="F199" s="49" t="s">
        <v>623</v>
      </c>
      <c r="G199" s="49" t="s">
        <v>623</v>
      </c>
      <c r="H199" s="49" t="s">
        <v>623</v>
      </c>
      <c r="I199" s="49" t="s">
        <v>623</v>
      </c>
      <c r="J199" s="49" t="s">
        <v>623</v>
      </c>
      <c r="K199" s="49" t="s">
        <v>623</v>
      </c>
      <c r="L199" s="49" t="s">
        <v>623</v>
      </c>
      <c r="M199" s="49" t="s">
        <v>623</v>
      </c>
      <c r="N199" s="49" t="s">
        <v>623</v>
      </c>
      <c r="O199" s="49" t="s">
        <v>623</v>
      </c>
      <c r="P199" s="49" t="s">
        <v>623</v>
      </c>
      <c r="Q199" s="49" t="s">
        <v>623</v>
      </c>
      <c r="R199" s="49" t="s">
        <v>623</v>
      </c>
      <c r="S199" s="49" t="s">
        <v>623</v>
      </c>
      <c r="T199" s="49" t="s">
        <v>623</v>
      </c>
      <c r="U199" s="49" t="s">
        <v>623</v>
      </c>
      <c r="V199" s="49" t="s">
        <v>623</v>
      </c>
      <c r="W199" s="49" t="s">
        <v>623</v>
      </c>
      <c r="X199" s="49" t="s">
        <v>623</v>
      </c>
      <c r="Y199" s="49" t="s">
        <v>623</v>
      </c>
      <c r="Z199" s="49" t="s">
        <v>623</v>
      </c>
      <c r="AA199" s="49" t="s">
        <v>623</v>
      </c>
      <c r="AB199" s="49" t="s">
        <v>623</v>
      </c>
      <c r="AC199" s="49" t="s">
        <v>623</v>
      </c>
      <c r="AD199" s="49" t="s">
        <v>623</v>
      </c>
      <c r="AE199" s="49" t="s">
        <v>623</v>
      </c>
      <c r="AF199" s="49" t="s">
        <v>623</v>
      </c>
      <c r="AG199" s="49" t="s">
        <v>623</v>
      </c>
      <c r="AH199" s="49" t="s">
        <v>623</v>
      </c>
      <c r="AI199" s="49" t="s">
        <v>623</v>
      </c>
      <c r="AJ199" s="49" t="s">
        <v>623</v>
      </c>
      <c r="AK199" s="49" t="s">
        <v>623</v>
      </c>
      <c r="AL199" s="49" t="s">
        <v>623</v>
      </c>
      <c r="AM199" s="49" t="s">
        <v>623</v>
      </c>
      <c r="AN199" s="49" t="s">
        <v>623</v>
      </c>
      <c r="AO199" s="49" t="s">
        <v>623</v>
      </c>
    </row>
    <row r="200" spans="1:41">
      <c r="A200" s="48" t="s">
        <v>258</v>
      </c>
      <c r="B200" s="49" t="s">
        <v>623</v>
      </c>
      <c r="C200" s="49" t="s">
        <v>623</v>
      </c>
      <c r="D200" s="49" t="s">
        <v>623</v>
      </c>
      <c r="E200" s="49" t="s">
        <v>623</v>
      </c>
      <c r="F200" s="49" t="s">
        <v>623</v>
      </c>
      <c r="G200" s="49" t="s">
        <v>623</v>
      </c>
      <c r="H200" s="49" t="s">
        <v>623</v>
      </c>
      <c r="I200" s="49" t="s">
        <v>623</v>
      </c>
      <c r="J200" s="49" t="s">
        <v>623</v>
      </c>
      <c r="K200" s="49" t="s">
        <v>623</v>
      </c>
      <c r="L200" s="49" t="s">
        <v>623</v>
      </c>
      <c r="M200" s="49" t="s">
        <v>623</v>
      </c>
      <c r="N200" s="49" t="s">
        <v>623</v>
      </c>
      <c r="O200" s="49" t="s">
        <v>623</v>
      </c>
      <c r="P200" s="49" t="s">
        <v>623</v>
      </c>
      <c r="Q200" s="49" t="s">
        <v>623</v>
      </c>
      <c r="R200" s="49" t="s">
        <v>623</v>
      </c>
      <c r="S200" s="49" t="s">
        <v>623</v>
      </c>
      <c r="T200" s="49" t="s">
        <v>623</v>
      </c>
      <c r="U200" s="49" t="s">
        <v>623</v>
      </c>
      <c r="V200" s="49" t="s">
        <v>623</v>
      </c>
      <c r="W200" s="49" t="s">
        <v>623</v>
      </c>
      <c r="X200" s="49" t="s">
        <v>623</v>
      </c>
      <c r="Y200" s="49" t="s">
        <v>623</v>
      </c>
      <c r="Z200" s="49" t="s">
        <v>623</v>
      </c>
      <c r="AA200" s="49" t="s">
        <v>623</v>
      </c>
      <c r="AB200" s="49" t="s">
        <v>623</v>
      </c>
      <c r="AC200" s="49" t="s">
        <v>623</v>
      </c>
      <c r="AD200" s="49" t="s">
        <v>623</v>
      </c>
      <c r="AE200" s="49" t="s">
        <v>623</v>
      </c>
      <c r="AF200" s="49" t="s">
        <v>623</v>
      </c>
      <c r="AG200" s="49" t="s">
        <v>623</v>
      </c>
      <c r="AH200" s="49" t="s">
        <v>623</v>
      </c>
      <c r="AI200" s="49" t="s">
        <v>623</v>
      </c>
      <c r="AJ200" s="49" t="s">
        <v>623</v>
      </c>
      <c r="AK200" s="49" t="s">
        <v>623</v>
      </c>
      <c r="AL200" s="49" t="s">
        <v>623</v>
      </c>
      <c r="AM200" s="49" t="s">
        <v>623</v>
      </c>
      <c r="AN200" s="49" t="s">
        <v>623</v>
      </c>
      <c r="AO200" s="49" t="s">
        <v>623</v>
      </c>
    </row>
    <row r="201" spans="1:41">
      <c r="A201" s="48" t="s">
        <v>505</v>
      </c>
      <c r="B201" s="49" t="s">
        <v>623</v>
      </c>
      <c r="C201" s="49" t="s">
        <v>623</v>
      </c>
      <c r="D201" s="49" t="s">
        <v>623</v>
      </c>
      <c r="E201" s="49" t="s">
        <v>623</v>
      </c>
      <c r="F201" s="49" t="s">
        <v>623</v>
      </c>
      <c r="G201" s="49" t="s">
        <v>623</v>
      </c>
      <c r="H201" s="49" t="s">
        <v>623</v>
      </c>
      <c r="I201" s="49" t="s">
        <v>623</v>
      </c>
      <c r="J201" s="49" t="s">
        <v>623</v>
      </c>
      <c r="K201" s="49" t="s">
        <v>623</v>
      </c>
      <c r="L201" s="49" t="s">
        <v>623</v>
      </c>
      <c r="M201" s="49" t="s">
        <v>623</v>
      </c>
      <c r="N201" s="49" t="s">
        <v>623</v>
      </c>
      <c r="O201" s="49" t="s">
        <v>623</v>
      </c>
      <c r="P201" s="49" t="s">
        <v>623</v>
      </c>
      <c r="Q201" s="49" t="s">
        <v>623</v>
      </c>
      <c r="R201" s="49" t="s">
        <v>623</v>
      </c>
      <c r="S201" s="49" t="s">
        <v>623</v>
      </c>
      <c r="T201" s="49" t="s">
        <v>623</v>
      </c>
      <c r="U201" s="49" t="s">
        <v>623</v>
      </c>
      <c r="V201" s="49" t="s">
        <v>623</v>
      </c>
      <c r="W201" s="49" t="s">
        <v>623</v>
      </c>
      <c r="X201" s="49" t="s">
        <v>623</v>
      </c>
      <c r="Y201" s="49" t="s">
        <v>623</v>
      </c>
      <c r="Z201" s="49" t="s">
        <v>623</v>
      </c>
      <c r="AA201" s="49" t="s">
        <v>623</v>
      </c>
      <c r="AB201" s="49" t="s">
        <v>623</v>
      </c>
      <c r="AC201" s="49" t="s">
        <v>623</v>
      </c>
      <c r="AD201" s="49" t="s">
        <v>623</v>
      </c>
      <c r="AE201" s="49" t="s">
        <v>623</v>
      </c>
      <c r="AF201" s="49" t="s">
        <v>623</v>
      </c>
      <c r="AG201" s="49" t="s">
        <v>623</v>
      </c>
      <c r="AH201" s="49" t="s">
        <v>623</v>
      </c>
      <c r="AI201" s="49" t="s">
        <v>623</v>
      </c>
      <c r="AJ201" s="49" t="s">
        <v>623</v>
      </c>
      <c r="AK201" s="49" t="s">
        <v>623</v>
      </c>
      <c r="AL201" s="49" t="s">
        <v>623</v>
      </c>
      <c r="AM201" s="49" t="s">
        <v>623</v>
      </c>
      <c r="AN201" s="49" t="s">
        <v>623</v>
      </c>
      <c r="AO201" s="49" t="s">
        <v>623</v>
      </c>
    </row>
    <row r="202" spans="1:41">
      <c r="A202" s="48" t="s">
        <v>500</v>
      </c>
      <c r="B202" s="49" t="s">
        <v>623</v>
      </c>
      <c r="C202" s="49" t="s">
        <v>623</v>
      </c>
      <c r="D202" s="49" t="s">
        <v>623</v>
      </c>
      <c r="E202" s="49" t="s">
        <v>623</v>
      </c>
      <c r="F202" s="49" t="s">
        <v>623</v>
      </c>
      <c r="G202" s="49" t="s">
        <v>623</v>
      </c>
      <c r="H202" s="49" t="s">
        <v>623</v>
      </c>
      <c r="I202" s="49" t="s">
        <v>623</v>
      </c>
      <c r="J202" s="49" t="s">
        <v>623</v>
      </c>
      <c r="K202" s="49" t="s">
        <v>623</v>
      </c>
      <c r="L202" s="49" t="s">
        <v>623</v>
      </c>
      <c r="M202" s="49" t="s">
        <v>623</v>
      </c>
      <c r="N202" s="49" t="s">
        <v>623</v>
      </c>
      <c r="O202" s="49" t="s">
        <v>623</v>
      </c>
      <c r="P202" s="49" t="s">
        <v>623</v>
      </c>
      <c r="Q202" s="49" t="s">
        <v>623</v>
      </c>
      <c r="R202" s="49" t="s">
        <v>623</v>
      </c>
      <c r="S202" s="49" t="s">
        <v>623</v>
      </c>
      <c r="T202" s="49" t="s">
        <v>623</v>
      </c>
      <c r="U202" s="49" t="s">
        <v>623</v>
      </c>
      <c r="V202" s="49" t="s">
        <v>623</v>
      </c>
      <c r="W202" s="49" t="s">
        <v>623</v>
      </c>
      <c r="X202" s="49" t="s">
        <v>623</v>
      </c>
      <c r="Y202" s="49" t="s">
        <v>623</v>
      </c>
      <c r="Z202" s="49" t="s">
        <v>623</v>
      </c>
      <c r="AA202" s="49" t="s">
        <v>623</v>
      </c>
      <c r="AB202" s="49" t="s">
        <v>623</v>
      </c>
      <c r="AC202" s="49" t="s">
        <v>623</v>
      </c>
      <c r="AD202" s="49" t="s">
        <v>623</v>
      </c>
      <c r="AE202" s="49" t="s">
        <v>623</v>
      </c>
      <c r="AF202" s="49" t="s">
        <v>623</v>
      </c>
      <c r="AG202" s="49" t="s">
        <v>623</v>
      </c>
      <c r="AH202" s="49" t="s">
        <v>623</v>
      </c>
      <c r="AI202" s="49" t="s">
        <v>623</v>
      </c>
      <c r="AJ202" s="49" t="s">
        <v>623</v>
      </c>
      <c r="AK202" s="49" t="s">
        <v>623</v>
      </c>
      <c r="AL202" s="49" t="s">
        <v>623</v>
      </c>
      <c r="AM202" s="49" t="s">
        <v>623</v>
      </c>
      <c r="AN202" s="49" t="s">
        <v>623</v>
      </c>
      <c r="AO202" s="49" t="s">
        <v>623</v>
      </c>
    </row>
    <row r="203" spans="1:41">
      <c r="A203" s="48" t="s">
        <v>294</v>
      </c>
      <c r="B203" s="49" t="s">
        <v>623</v>
      </c>
      <c r="C203" s="49" t="s">
        <v>623</v>
      </c>
      <c r="D203" s="49" t="s">
        <v>623</v>
      </c>
      <c r="E203" s="49" t="s">
        <v>623</v>
      </c>
      <c r="F203" s="49" t="s">
        <v>623</v>
      </c>
      <c r="G203" s="49" t="s">
        <v>623</v>
      </c>
      <c r="H203" s="49" t="s">
        <v>623</v>
      </c>
      <c r="I203" s="49" t="s">
        <v>623</v>
      </c>
      <c r="J203" s="49" t="s">
        <v>623</v>
      </c>
      <c r="K203" s="49" t="s">
        <v>623</v>
      </c>
      <c r="L203" s="49" t="s">
        <v>623</v>
      </c>
      <c r="M203" s="49" t="s">
        <v>623</v>
      </c>
      <c r="N203" s="49" t="s">
        <v>623</v>
      </c>
      <c r="O203" s="49" t="s">
        <v>623</v>
      </c>
      <c r="P203" s="49" t="s">
        <v>623</v>
      </c>
      <c r="Q203" s="49" t="s">
        <v>623</v>
      </c>
      <c r="R203" s="49" t="s">
        <v>623</v>
      </c>
      <c r="S203" s="49" t="s">
        <v>623</v>
      </c>
      <c r="T203" s="49" t="s">
        <v>623</v>
      </c>
      <c r="U203" s="49" t="s">
        <v>623</v>
      </c>
      <c r="V203" s="49" t="s">
        <v>623</v>
      </c>
      <c r="W203" s="49" t="s">
        <v>623</v>
      </c>
      <c r="X203" s="49" t="s">
        <v>623</v>
      </c>
      <c r="Y203" s="49" t="s">
        <v>623</v>
      </c>
      <c r="Z203" s="49" t="s">
        <v>623</v>
      </c>
      <c r="AA203" s="49" t="s">
        <v>623</v>
      </c>
      <c r="AB203" s="49" t="s">
        <v>623</v>
      </c>
      <c r="AC203" s="49" t="s">
        <v>623</v>
      </c>
      <c r="AD203" s="49" t="s">
        <v>623</v>
      </c>
      <c r="AE203" s="49" t="s">
        <v>623</v>
      </c>
      <c r="AF203" s="49" t="s">
        <v>623</v>
      </c>
      <c r="AG203" s="49" t="s">
        <v>623</v>
      </c>
      <c r="AH203" s="49" t="s">
        <v>623</v>
      </c>
      <c r="AI203" s="49" t="s">
        <v>623</v>
      </c>
      <c r="AJ203" s="49" t="s">
        <v>623</v>
      </c>
      <c r="AK203" s="49" t="s">
        <v>623</v>
      </c>
      <c r="AL203" s="49" t="s">
        <v>623</v>
      </c>
      <c r="AM203" s="49" t="s">
        <v>623</v>
      </c>
      <c r="AN203" s="49" t="s">
        <v>623</v>
      </c>
      <c r="AO203" s="49" t="s">
        <v>623</v>
      </c>
    </row>
    <row r="204" spans="1:41">
      <c r="A204" s="48" t="s">
        <v>494</v>
      </c>
      <c r="B204" s="49" t="s">
        <v>623</v>
      </c>
      <c r="C204" s="49" t="s">
        <v>623</v>
      </c>
      <c r="D204" s="49" t="s">
        <v>623</v>
      </c>
      <c r="E204" s="49" t="s">
        <v>623</v>
      </c>
      <c r="F204" s="49" t="s">
        <v>623</v>
      </c>
      <c r="G204" s="49" t="s">
        <v>623</v>
      </c>
      <c r="H204" s="49" t="s">
        <v>623</v>
      </c>
      <c r="I204" s="49" t="s">
        <v>623</v>
      </c>
      <c r="J204" s="49" t="s">
        <v>623</v>
      </c>
      <c r="K204" s="49" t="s">
        <v>623</v>
      </c>
      <c r="L204" s="49" t="s">
        <v>623</v>
      </c>
      <c r="M204" s="49" t="s">
        <v>623</v>
      </c>
      <c r="N204" s="49" t="s">
        <v>623</v>
      </c>
      <c r="O204" s="49" t="s">
        <v>623</v>
      </c>
      <c r="P204" s="49" t="s">
        <v>623</v>
      </c>
      <c r="Q204" s="49" t="s">
        <v>623</v>
      </c>
      <c r="R204" s="49" t="s">
        <v>623</v>
      </c>
      <c r="S204" s="49" t="s">
        <v>623</v>
      </c>
      <c r="T204" s="49" t="s">
        <v>623</v>
      </c>
      <c r="U204" s="49" t="s">
        <v>623</v>
      </c>
      <c r="V204" s="49" t="s">
        <v>623</v>
      </c>
      <c r="W204" s="49" t="s">
        <v>623</v>
      </c>
      <c r="X204" s="49" t="s">
        <v>623</v>
      </c>
      <c r="Y204" s="49" t="s">
        <v>623</v>
      </c>
      <c r="Z204" s="49" t="s">
        <v>623</v>
      </c>
      <c r="AA204" s="49" t="s">
        <v>623</v>
      </c>
      <c r="AB204" s="49" t="s">
        <v>623</v>
      </c>
      <c r="AC204" s="49" t="s">
        <v>623</v>
      </c>
      <c r="AD204" s="49" t="s">
        <v>623</v>
      </c>
      <c r="AE204" s="49" t="s">
        <v>623</v>
      </c>
      <c r="AF204" s="49" t="s">
        <v>623</v>
      </c>
      <c r="AG204" s="49" t="s">
        <v>623</v>
      </c>
      <c r="AH204" s="49" t="s">
        <v>623</v>
      </c>
      <c r="AI204" s="49" t="s">
        <v>623</v>
      </c>
      <c r="AJ204" s="49" t="s">
        <v>623</v>
      </c>
      <c r="AK204" s="49" t="s">
        <v>623</v>
      </c>
      <c r="AL204" s="49" t="s">
        <v>623</v>
      </c>
      <c r="AM204" s="49" t="s">
        <v>623</v>
      </c>
      <c r="AN204" s="49" t="s">
        <v>623</v>
      </c>
      <c r="AO204" s="49" t="s">
        <v>623</v>
      </c>
    </row>
    <row r="205" spans="1:41">
      <c r="A205" s="48" t="s">
        <v>496</v>
      </c>
      <c r="B205" s="49" t="s">
        <v>623</v>
      </c>
      <c r="C205" s="49" t="s">
        <v>623</v>
      </c>
      <c r="D205" s="49" t="s">
        <v>623</v>
      </c>
      <c r="E205" s="49" t="s">
        <v>623</v>
      </c>
      <c r="F205" s="49" t="s">
        <v>623</v>
      </c>
      <c r="G205" s="49" t="s">
        <v>623</v>
      </c>
      <c r="H205" s="49" t="s">
        <v>623</v>
      </c>
      <c r="I205" s="49" t="s">
        <v>623</v>
      </c>
      <c r="J205" s="49" t="s">
        <v>623</v>
      </c>
      <c r="K205" s="49" t="s">
        <v>623</v>
      </c>
      <c r="L205" s="49" t="s">
        <v>623</v>
      </c>
      <c r="M205" s="49" t="s">
        <v>623</v>
      </c>
      <c r="N205" s="49" t="s">
        <v>623</v>
      </c>
      <c r="O205" s="49" t="s">
        <v>623</v>
      </c>
      <c r="P205" s="49" t="s">
        <v>623</v>
      </c>
      <c r="Q205" s="49" t="s">
        <v>623</v>
      </c>
      <c r="R205" s="49" t="s">
        <v>623</v>
      </c>
      <c r="S205" s="49" t="s">
        <v>623</v>
      </c>
      <c r="T205" s="49" t="s">
        <v>623</v>
      </c>
      <c r="U205" s="49" t="s">
        <v>623</v>
      </c>
      <c r="V205" s="49" t="s">
        <v>623</v>
      </c>
      <c r="W205" s="49" t="s">
        <v>623</v>
      </c>
      <c r="X205" s="49" t="s">
        <v>623</v>
      </c>
      <c r="Y205" s="49" t="s">
        <v>623</v>
      </c>
      <c r="Z205" s="49" t="s">
        <v>623</v>
      </c>
      <c r="AA205" s="49" t="s">
        <v>623</v>
      </c>
      <c r="AB205" s="49" t="s">
        <v>623</v>
      </c>
      <c r="AC205" s="49" t="s">
        <v>623</v>
      </c>
      <c r="AD205" s="49" t="s">
        <v>623</v>
      </c>
      <c r="AE205" s="49" t="s">
        <v>623</v>
      </c>
      <c r="AF205" s="49" t="s">
        <v>623</v>
      </c>
      <c r="AG205" s="49" t="s">
        <v>623</v>
      </c>
      <c r="AH205" s="49" t="s">
        <v>623</v>
      </c>
      <c r="AI205" s="49" t="s">
        <v>623</v>
      </c>
      <c r="AJ205" s="49" t="s">
        <v>623</v>
      </c>
      <c r="AK205" s="49" t="s">
        <v>623</v>
      </c>
      <c r="AL205" s="49" t="s">
        <v>623</v>
      </c>
      <c r="AM205" s="49" t="s">
        <v>623</v>
      </c>
      <c r="AN205" s="49" t="s">
        <v>623</v>
      </c>
      <c r="AO205" s="49" t="s">
        <v>623</v>
      </c>
    </row>
    <row r="206" spans="1:41">
      <c r="A206" s="48" t="s">
        <v>196</v>
      </c>
      <c r="B206" s="49" t="s">
        <v>623</v>
      </c>
      <c r="C206" s="49" t="s">
        <v>623</v>
      </c>
      <c r="D206" s="49" t="s">
        <v>623</v>
      </c>
      <c r="E206" s="49" t="s">
        <v>623</v>
      </c>
      <c r="F206" s="49" t="s">
        <v>623</v>
      </c>
      <c r="G206" s="49" t="s">
        <v>623</v>
      </c>
      <c r="H206" s="49" t="s">
        <v>623</v>
      </c>
      <c r="I206" s="49" t="s">
        <v>623</v>
      </c>
      <c r="J206" s="49" t="s">
        <v>623</v>
      </c>
      <c r="K206" s="49" t="s">
        <v>623</v>
      </c>
      <c r="L206" s="49" t="s">
        <v>623</v>
      </c>
      <c r="M206" s="49" t="s">
        <v>623</v>
      </c>
      <c r="N206" s="49" t="s">
        <v>623</v>
      </c>
      <c r="O206" s="49" t="s">
        <v>623</v>
      </c>
      <c r="P206" s="49" t="s">
        <v>623</v>
      </c>
      <c r="Q206" s="49" t="s">
        <v>623</v>
      </c>
      <c r="R206" s="49" t="s">
        <v>623</v>
      </c>
      <c r="S206" s="49" t="s">
        <v>623</v>
      </c>
      <c r="T206" s="49" t="s">
        <v>623</v>
      </c>
      <c r="U206" s="49" t="s">
        <v>623</v>
      </c>
      <c r="V206" s="49" t="s">
        <v>623</v>
      </c>
      <c r="W206" s="49" t="s">
        <v>623</v>
      </c>
      <c r="X206" s="49" t="s">
        <v>623</v>
      </c>
      <c r="Y206" s="49" t="s">
        <v>623</v>
      </c>
      <c r="Z206" s="49" t="s">
        <v>623</v>
      </c>
      <c r="AA206" s="49" t="s">
        <v>623</v>
      </c>
      <c r="AB206" s="49" t="s">
        <v>623</v>
      </c>
      <c r="AC206" s="49" t="s">
        <v>623</v>
      </c>
      <c r="AD206" s="49" t="s">
        <v>623</v>
      </c>
      <c r="AE206" s="49" t="s">
        <v>623</v>
      </c>
      <c r="AF206" s="49" t="s">
        <v>623</v>
      </c>
      <c r="AG206" s="49" t="s">
        <v>623</v>
      </c>
      <c r="AH206" s="49" t="s">
        <v>623</v>
      </c>
      <c r="AI206" s="49" t="s">
        <v>623</v>
      </c>
      <c r="AJ206" s="49" t="s">
        <v>623</v>
      </c>
      <c r="AK206" s="49" t="s">
        <v>623</v>
      </c>
      <c r="AL206" s="49" t="s">
        <v>623</v>
      </c>
      <c r="AM206" s="49" t="s">
        <v>623</v>
      </c>
      <c r="AN206" s="49" t="s">
        <v>623</v>
      </c>
      <c r="AO206" s="49" t="s">
        <v>623</v>
      </c>
    </row>
    <row r="207" spans="1:41">
      <c r="A207" s="48" t="s">
        <v>252</v>
      </c>
      <c r="B207" s="49" t="s">
        <v>623</v>
      </c>
      <c r="C207" s="49" t="s">
        <v>623</v>
      </c>
      <c r="D207" s="49" t="s">
        <v>623</v>
      </c>
      <c r="E207" s="49" t="s">
        <v>623</v>
      </c>
      <c r="F207" s="49" t="s">
        <v>623</v>
      </c>
      <c r="G207" s="49" t="s">
        <v>623</v>
      </c>
      <c r="H207" s="49" t="s">
        <v>623</v>
      </c>
      <c r="I207" s="49" t="s">
        <v>623</v>
      </c>
      <c r="J207" s="49" t="s">
        <v>623</v>
      </c>
      <c r="K207" s="49" t="s">
        <v>623</v>
      </c>
      <c r="L207" s="49" t="s">
        <v>623</v>
      </c>
      <c r="M207" s="49" t="s">
        <v>623</v>
      </c>
      <c r="N207" s="49" t="s">
        <v>623</v>
      </c>
      <c r="O207" s="49" t="s">
        <v>623</v>
      </c>
      <c r="P207" s="49" t="s">
        <v>623</v>
      </c>
      <c r="Q207" s="49" t="s">
        <v>623</v>
      </c>
      <c r="R207" s="49" t="s">
        <v>623</v>
      </c>
      <c r="S207" s="49" t="s">
        <v>623</v>
      </c>
      <c r="T207" s="49" t="s">
        <v>623</v>
      </c>
      <c r="U207" s="49" t="s">
        <v>623</v>
      </c>
      <c r="V207" s="49" t="s">
        <v>623</v>
      </c>
      <c r="W207" s="49" t="s">
        <v>623</v>
      </c>
      <c r="X207" s="49" t="s">
        <v>623</v>
      </c>
      <c r="Y207" s="49" t="s">
        <v>623</v>
      </c>
      <c r="Z207" s="49" t="s">
        <v>623</v>
      </c>
      <c r="AA207" s="49" t="s">
        <v>623</v>
      </c>
      <c r="AB207" s="49" t="s">
        <v>623</v>
      </c>
      <c r="AC207" s="49" t="s">
        <v>623</v>
      </c>
      <c r="AD207" s="49" t="s">
        <v>623</v>
      </c>
      <c r="AE207" s="49" t="s">
        <v>623</v>
      </c>
      <c r="AF207" s="49" t="s">
        <v>623</v>
      </c>
      <c r="AG207" s="49" t="s">
        <v>623</v>
      </c>
      <c r="AH207" s="49" t="s">
        <v>623</v>
      </c>
      <c r="AI207" s="49" t="s">
        <v>623</v>
      </c>
      <c r="AJ207" s="49" t="s">
        <v>623</v>
      </c>
      <c r="AK207" s="49" t="s">
        <v>623</v>
      </c>
      <c r="AL207" s="49" t="s">
        <v>623</v>
      </c>
      <c r="AM207" s="49" t="s">
        <v>623</v>
      </c>
      <c r="AN207" s="49" t="s">
        <v>623</v>
      </c>
      <c r="AO207" s="49" t="s">
        <v>623</v>
      </c>
    </row>
    <row r="208" spans="1:41">
      <c r="A208" s="48" t="s">
        <v>290</v>
      </c>
      <c r="B208" s="49" t="s">
        <v>623</v>
      </c>
      <c r="C208" s="49" t="s">
        <v>623</v>
      </c>
      <c r="D208" s="49" t="s">
        <v>623</v>
      </c>
      <c r="E208" s="49" t="s">
        <v>623</v>
      </c>
      <c r="F208" s="49" t="s">
        <v>623</v>
      </c>
      <c r="G208" s="49" t="s">
        <v>623</v>
      </c>
      <c r="H208" s="49" t="s">
        <v>623</v>
      </c>
      <c r="I208" s="49" t="s">
        <v>623</v>
      </c>
      <c r="J208" s="49" t="s">
        <v>623</v>
      </c>
      <c r="K208" s="49" t="s">
        <v>623</v>
      </c>
      <c r="L208" s="49" t="s">
        <v>623</v>
      </c>
      <c r="M208" s="49" t="s">
        <v>623</v>
      </c>
      <c r="N208" s="49" t="s">
        <v>623</v>
      </c>
      <c r="O208" s="49" t="s">
        <v>623</v>
      </c>
      <c r="P208" s="49" t="s">
        <v>623</v>
      </c>
      <c r="Q208" s="49" t="s">
        <v>623</v>
      </c>
      <c r="R208" s="49" t="s">
        <v>623</v>
      </c>
      <c r="S208" s="49" t="s">
        <v>623</v>
      </c>
      <c r="T208" s="49" t="s">
        <v>623</v>
      </c>
      <c r="U208" s="49" t="s">
        <v>623</v>
      </c>
      <c r="V208" s="49" t="s">
        <v>623</v>
      </c>
      <c r="W208" s="49" t="s">
        <v>623</v>
      </c>
      <c r="X208" s="49" t="s">
        <v>623</v>
      </c>
      <c r="Y208" s="49" t="s">
        <v>623</v>
      </c>
      <c r="Z208" s="49" t="s">
        <v>623</v>
      </c>
      <c r="AA208" s="49" t="s">
        <v>623</v>
      </c>
      <c r="AB208" s="49" t="s">
        <v>623</v>
      </c>
      <c r="AC208" s="49" t="s">
        <v>623</v>
      </c>
      <c r="AD208" s="49" t="s">
        <v>623</v>
      </c>
      <c r="AE208" s="49" t="s">
        <v>623</v>
      </c>
      <c r="AF208" s="49" t="s">
        <v>623</v>
      </c>
      <c r="AG208" s="49" t="s">
        <v>623</v>
      </c>
      <c r="AH208" s="49" t="s">
        <v>623</v>
      </c>
      <c r="AI208" s="49" t="s">
        <v>623</v>
      </c>
      <c r="AJ208" s="49" t="s">
        <v>623</v>
      </c>
      <c r="AK208" s="49" t="s">
        <v>623</v>
      </c>
      <c r="AL208" s="49" t="s">
        <v>623</v>
      </c>
      <c r="AM208" s="49" t="s">
        <v>623</v>
      </c>
      <c r="AN208" s="49" t="s">
        <v>623</v>
      </c>
      <c r="AO208" s="49" t="s">
        <v>623</v>
      </c>
    </row>
    <row r="209" spans="1:41">
      <c r="A209" s="48" t="s">
        <v>296</v>
      </c>
      <c r="B209" s="49" t="s">
        <v>623</v>
      </c>
      <c r="C209" s="49" t="s">
        <v>623</v>
      </c>
      <c r="D209" s="49" t="s">
        <v>623</v>
      </c>
      <c r="E209" s="49" t="s">
        <v>623</v>
      </c>
      <c r="F209" s="49" t="s">
        <v>623</v>
      </c>
      <c r="G209" s="49" t="s">
        <v>623</v>
      </c>
      <c r="H209" s="49" t="s">
        <v>623</v>
      </c>
      <c r="I209" s="49" t="s">
        <v>623</v>
      </c>
      <c r="J209" s="49" t="s">
        <v>623</v>
      </c>
      <c r="K209" s="49" t="s">
        <v>623</v>
      </c>
      <c r="L209" s="49" t="s">
        <v>623</v>
      </c>
      <c r="M209" s="49" t="s">
        <v>623</v>
      </c>
      <c r="N209" s="49" t="s">
        <v>623</v>
      </c>
      <c r="O209" s="49" t="s">
        <v>623</v>
      </c>
      <c r="P209" s="49" t="s">
        <v>623</v>
      </c>
      <c r="Q209" s="49" t="s">
        <v>623</v>
      </c>
      <c r="R209" s="49" t="s">
        <v>623</v>
      </c>
      <c r="S209" s="49" t="s">
        <v>623</v>
      </c>
      <c r="T209" s="49" t="s">
        <v>623</v>
      </c>
      <c r="U209" s="49" t="s">
        <v>623</v>
      </c>
      <c r="V209" s="49" t="s">
        <v>623</v>
      </c>
      <c r="W209" s="49" t="s">
        <v>623</v>
      </c>
      <c r="X209" s="49" t="s">
        <v>623</v>
      </c>
      <c r="Y209" s="49" t="s">
        <v>623</v>
      </c>
      <c r="Z209" s="49" t="s">
        <v>623</v>
      </c>
      <c r="AA209" s="49" t="s">
        <v>623</v>
      </c>
      <c r="AB209" s="49" t="s">
        <v>623</v>
      </c>
      <c r="AC209" s="49" t="s">
        <v>623</v>
      </c>
      <c r="AD209" s="49" t="s">
        <v>623</v>
      </c>
      <c r="AE209" s="49" t="s">
        <v>623</v>
      </c>
      <c r="AF209" s="49" t="s">
        <v>623</v>
      </c>
      <c r="AG209" s="49" t="s">
        <v>623</v>
      </c>
      <c r="AH209" s="49" t="s">
        <v>623</v>
      </c>
      <c r="AI209" s="49" t="s">
        <v>623</v>
      </c>
      <c r="AJ209" s="49" t="s">
        <v>623</v>
      </c>
      <c r="AK209" s="49" t="s">
        <v>623</v>
      </c>
      <c r="AL209" s="49" t="s">
        <v>623</v>
      </c>
      <c r="AM209" s="49" t="s">
        <v>623</v>
      </c>
      <c r="AN209" s="49" t="s">
        <v>623</v>
      </c>
      <c r="AO209" s="49" t="s">
        <v>623</v>
      </c>
    </row>
    <row r="210" spans="1:41">
      <c r="A210" s="48" t="s">
        <v>492</v>
      </c>
      <c r="B210" s="49" t="s">
        <v>623</v>
      </c>
      <c r="C210" s="49" t="s">
        <v>623</v>
      </c>
      <c r="D210" s="49" t="s">
        <v>623</v>
      </c>
      <c r="E210" s="49" t="s">
        <v>623</v>
      </c>
      <c r="F210" s="49" t="s">
        <v>623</v>
      </c>
      <c r="G210" s="49" t="s">
        <v>623</v>
      </c>
      <c r="H210" s="49" t="s">
        <v>623</v>
      </c>
      <c r="I210" s="49" t="s">
        <v>623</v>
      </c>
      <c r="J210" s="49" t="s">
        <v>623</v>
      </c>
      <c r="K210" s="49" t="s">
        <v>623</v>
      </c>
      <c r="L210" s="49" t="s">
        <v>623</v>
      </c>
      <c r="M210" s="49" t="s">
        <v>623</v>
      </c>
      <c r="N210" s="49" t="s">
        <v>623</v>
      </c>
      <c r="O210" s="49" t="s">
        <v>623</v>
      </c>
      <c r="P210" s="49" t="s">
        <v>623</v>
      </c>
      <c r="Q210" s="49" t="s">
        <v>623</v>
      </c>
      <c r="R210" s="49" t="s">
        <v>623</v>
      </c>
      <c r="S210" s="49" t="s">
        <v>623</v>
      </c>
      <c r="T210" s="49" t="s">
        <v>623</v>
      </c>
      <c r="U210" s="49" t="s">
        <v>623</v>
      </c>
      <c r="V210" s="49" t="s">
        <v>623</v>
      </c>
      <c r="W210" s="49" t="s">
        <v>623</v>
      </c>
      <c r="X210" s="49" t="s">
        <v>623</v>
      </c>
      <c r="Y210" s="49" t="s">
        <v>623</v>
      </c>
      <c r="Z210" s="49" t="s">
        <v>623</v>
      </c>
      <c r="AA210" s="49" t="s">
        <v>623</v>
      </c>
      <c r="AB210" s="49" t="s">
        <v>623</v>
      </c>
      <c r="AC210" s="49" t="s">
        <v>623</v>
      </c>
      <c r="AD210" s="49" t="s">
        <v>623</v>
      </c>
      <c r="AE210" s="49" t="s">
        <v>623</v>
      </c>
      <c r="AF210" s="49" t="s">
        <v>623</v>
      </c>
      <c r="AG210" s="49" t="s">
        <v>623</v>
      </c>
      <c r="AH210" s="49" t="s">
        <v>623</v>
      </c>
      <c r="AI210" s="49" t="s">
        <v>623</v>
      </c>
      <c r="AJ210" s="49" t="s">
        <v>623</v>
      </c>
      <c r="AK210" s="49" t="s">
        <v>623</v>
      </c>
      <c r="AL210" s="49" t="s">
        <v>623</v>
      </c>
      <c r="AM210" s="49" t="s">
        <v>623</v>
      </c>
      <c r="AN210" s="49" t="s">
        <v>623</v>
      </c>
      <c r="AO210" s="49" t="s">
        <v>623</v>
      </c>
    </row>
    <row r="211" spans="1:41">
      <c r="A211" s="48" t="s">
        <v>487</v>
      </c>
      <c r="B211" s="49" t="s">
        <v>623</v>
      </c>
      <c r="C211" s="49" t="s">
        <v>623</v>
      </c>
      <c r="D211" s="49" t="s">
        <v>623</v>
      </c>
      <c r="E211" s="49" t="s">
        <v>623</v>
      </c>
      <c r="F211" s="49" t="s">
        <v>623</v>
      </c>
      <c r="G211" s="49" t="s">
        <v>623</v>
      </c>
      <c r="H211" s="49" t="s">
        <v>623</v>
      </c>
      <c r="I211" s="49" t="s">
        <v>623</v>
      </c>
      <c r="J211" s="49" t="s">
        <v>623</v>
      </c>
      <c r="K211" s="49" t="s">
        <v>623</v>
      </c>
      <c r="L211" s="49" t="s">
        <v>623</v>
      </c>
      <c r="M211" s="49" t="s">
        <v>623</v>
      </c>
      <c r="N211" s="49" t="s">
        <v>623</v>
      </c>
      <c r="O211" s="49" t="s">
        <v>623</v>
      </c>
      <c r="P211" s="49" t="s">
        <v>623</v>
      </c>
      <c r="Q211" s="49" t="s">
        <v>623</v>
      </c>
      <c r="R211" s="49" t="s">
        <v>623</v>
      </c>
      <c r="S211" s="49" t="s">
        <v>623</v>
      </c>
      <c r="T211" s="49" t="s">
        <v>623</v>
      </c>
      <c r="U211" s="49" t="s">
        <v>623</v>
      </c>
      <c r="V211" s="49" t="s">
        <v>623</v>
      </c>
      <c r="W211" s="49" t="s">
        <v>623</v>
      </c>
      <c r="X211" s="49" t="s">
        <v>623</v>
      </c>
      <c r="Y211" s="49" t="s">
        <v>623</v>
      </c>
      <c r="Z211" s="49" t="s">
        <v>623</v>
      </c>
      <c r="AA211" s="49" t="s">
        <v>623</v>
      </c>
      <c r="AB211" s="49" t="s">
        <v>623</v>
      </c>
      <c r="AC211" s="49" t="s">
        <v>623</v>
      </c>
      <c r="AD211" s="49" t="s">
        <v>623</v>
      </c>
      <c r="AE211" s="49" t="s">
        <v>623</v>
      </c>
      <c r="AF211" s="49" t="s">
        <v>623</v>
      </c>
      <c r="AG211" s="49" t="s">
        <v>623</v>
      </c>
      <c r="AH211" s="49" t="s">
        <v>623</v>
      </c>
      <c r="AI211" s="49" t="s">
        <v>623</v>
      </c>
      <c r="AJ211" s="49" t="s">
        <v>623</v>
      </c>
      <c r="AK211" s="49" t="s">
        <v>623</v>
      </c>
      <c r="AL211" s="49" t="s">
        <v>623</v>
      </c>
      <c r="AM211" s="49" t="s">
        <v>623</v>
      </c>
      <c r="AN211" s="49" t="s">
        <v>623</v>
      </c>
      <c r="AO211" s="49" t="s">
        <v>623</v>
      </c>
    </row>
    <row r="212" spans="1:41">
      <c r="A212" s="48" t="s">
        <v>257</v>
      </c>
      <c r="B212" s="49" t="s">
        <v>623</v>
      </c>
      <c r="C212" s="49" t="s">
        <v>623</v>
      </c>
      <c r="D212" s="49" t="s">
        <v>623</v>
      </c>
      <c r="E212" s="49" t="s">
        <v>623</v>
      </c>
      <c r="F212" s="49" t="s">
        <v>623</v>
      </c>
      <c r="G212" s="49" t="s">
        <v>623</v>
      </c>
      <c r="H212" s="49" t="s">
        <v>623</v>
      </c>
      <c r="I212" s="49" t="s">
        <v>623</v>
      </c>
      <c r="J212" s="49" t="s">
        <v>623</v>
      </c>
      <c r="K212" s="49" t="s">
        <v>623</v>
      </c>
      <c r="L212" s="49" t="s">
        <v>623</v>
      </c>
      <c r="M212" s="49" t="s">
        <v>623</v>
      </c>
      <c r="N212" s="49" t="s">
        <v>623</v>
      </c>
      <c r="O212" s="49" t="s">
        <v>623</v>
      </c>
      <c r="P212" s="49" t="s">
        <v>623</v>
      </c>
      <c r="Q212" s="49" t="s">
        <v>623</v>
      </c>
      <c r="R212" s="49" t="s">
        <v>623</v>
      </c>
      <c r="S212" s="49" t="s">
        <v>623</v>
      </c>
      <c r="T212" s="49" t="s">
        <v>623</v>
      </c>
      <c r="U212" s="49" t="s">
        <v>623</v>
      </c>
      <c r="V212" s="49" t="s">
        <v>623</v>
      </c>
      <c r="W212" s="49" t="s">
        <v>623</v>
      </c>
      <c r="X212" s="49" t="s">
        <v>623</v>
      </c>
      <c r="Y212" s="49" t="s">
        <v>623</v>
      </c>
      <c r="Z212" s="49" t="s">
        <v>623</v>
      </c>
      <c r="AA212" s="49" t="s">
        <v>623</v>
      </c>
      <c r="AB212" s="49" t="s">
        <v>623</v>
      </c>
      <c r="AC212" s="49" t="s">
        <v>623</v>
      </c>
      <c r="AD212" s="49" t="s">
        <v>623</v>
      </c>
      <c r="AE212" s="49" t="s">
        <v>623</v>
      </c>
      <c r="AF212" s="49" t="s">
        <v>623</v>
      </c>
      <c r="AG212" s="49" t="s">
        <v>623</v>
      </c>
      <c r="AH212" s="49" t="s">
        <v>623</v>
      </c>
      <c r="AI212" s="49" t="s">
        <v>623</v>
      </c>
      <c r="AJ212" s="49" t="s">
        <v>623</v>
      </c>
      <c r="AK212" s="49" t="s">
        <v>623</v>
      </c>
      <c r="AL212" s="49" t="s">
        <v>623</v>
      </c>
      <c r="AM212" s="49" t="s">
        <v>623</v>
      </c>
      <c r="AN212" s="49" t="s">
        <v>623</v>
      </c>
      <c r="AO212" s="49" t="s">
        <v>623</v>
      </c>
    </row>
    <row r="213" spans="1:41">
      <c r="A213" s="48" t="s">
        <v>292</v>
      </c>
      <c r="B213" s="49" t="s">
        <v>623</v>
      </c>
      <c r="C213" s="49" t="s">
        <v>623</v>
      </c>
      <c r="D213" s="49" t="s">
        <v>623</v>
      </c>
      <c r="E213" s="49" t="s">
        <v>623</v>
      </c>
      <c r="F213" s="49" t="s">
        <v>623</v>
      </c>
      <c r="G213" s="49" t="s">
        <v>623</v>
      </c>
      <c r="H213" s="49" t="s">
        <v>623</v>
      </c>
      <c r="I213" s="49" t="s">
        <v>623</v>
      </c>
      <c r="J213" s="49" t="s">
        <v>623</v>
      </c>
      <c r="K213" s="49" t="s">
        <v>623</v>
      </c>
      <c r="L213" s="49" t="s">
        <v>623</v>
      </c>
      <c r="M213" s="49" t="s">
        <v>623</v>
      </c>
      <c r="N213" s="49" t="s">
        <v>623</v>
      </c>
      <c r="O213" s="49" t="s">
        <v>623</v>
      </c>
      <c r="P213" s="49" t="s">
        <v>623</v>
      </c>
      <c r="Q213" s="49" t="s">
        <v>623</v>
      </c>
      <c r="R213" s="49" t="s">
        <v>623</v>
      </c>
      <c r="S213" s="49" t="s">
        <v>623</v>
      </c>
      <c r="T213" s="49" t="s">
        <v>623</v>
      </c>
      <c r="U213" s="49" t="s">
        <v>623</v>
      </c>
      <c r="V213" s="49" t="s">
        <v>623</v>
      </c>
      <c r="W213" s="49" t="s">
        <v>623</v>
      </c>
      <c r="X213" s="49" t="s">
        <v>623</v>
      </c>
      <c r="Y213" s="49" t="s">
        <v>623</v>
      </c>
      <c r="Z213" s="49" t="s">
        <v>623</v>
      </c>
      <c r="AA213" s="49" t="s">
        <v>623</v>
      </c>
      <c r="AB213" s="49" t="s">
        <v>623</v>
      </c>
      <c r="AC213" s="49" t="s">
        <v>623</v>
      </c>
      <c r="AD213" s="49" t="s">
        <v>623</v>
      </c>
      <c r="AE213" s="49" t="s">
        <v>623</v>
      </c>
      <c r="AF213" s="49" t="s">
        <v>623</v>
      </c>
      <c r="AG213" s="49" t="s">
        <v>623</v>
      </c>
      <c r="AH213" s="49" t="s">
        <v>623</v>
      </c>
      <c r="AI213" s="49" t="s">
        <v>623</v>
      </c>
      <c r="AJ213" s="49" t="s">
        <v>623</v>
      </c>
      <c r="AK213" s="49" t="s">
        <v>623</v>
      </c>
      <c r="AL213" s="49" t="s">
        <v>623</v>
      </c>
      <c r="AM213" s="49" t="s">
        <v>623</v>
      </c>
      <c r="AN213" s="49" t="s">
        <v>623</v>
      </c>
      <c r="AO213" s="49" t="s">
        <v>623</v>
      </c>
    </row>
    <row r="214" spans="1:41">
      <c r="A214" s="48" t="s">
        <v>317</v>
      </c>
      <c r="B214" s="49" t="s">
        <v>623</v>
      </c>
      <c r="C214" s="49" t="s">
        <v>623</v>
      </c>
      <c r="D214" s="49" t="s">
        <v>623</v>
      </c>
      <c r="E214" s="49" t="s">
        <v>623</v>
      </c>
      <c r="F214" s="49" t="s">
        <v>623</v>
      </c>
      <c r="G214" s="49" t="s">
        <v>623</v>
      </c>
      <c r="H214" s="49" t="s">
        <v>623</v>
      </c>
      <c r="I214" s="49" t="s">
        <v>623</v>
      </c>
      <c r="J214" s="49" t="s">
        <v>623</v>
      </c>
      <c r="K214" s="49" t="s">
        <v>623</v>
      </c>
      <c r="L214" s="49" t="s">
        <v>623</v>
      </c>
      <c r="M214" s="49" t="s">
        <v>623</v>
      </c>
      <c r="N214" s="49" t="s">
        <v>623</v>
      </c>
      <c r="O214" s="49" t="s">
        <v>623</v>
      </c>
      <c r="P214" s="49" t="s">
        <v>623</v>
      </c>
      <c r="Q214" s="49" t="s">
        <v>623</v>
      </c>
      <c r="R214" s="49" t="s">
        <v>623</v>
      </c>
      <c r="S214" s="49" t="s">
        <v>623</v>
      </c>
      <c r="T214" s="49" t="s">
        <v>623</v>
      </c>
      <c r="U214" s="49" t="s">
        <v>623</v>
      </c>
      <c r="V214" s="49" t="s">
        <v>623</v>
      </c>
      <c r="W214" s="49" t="s">
        <v>623</v>
      </c>
      <c r="X214" s="49" t="s">
        <v>623</v>
      </c>
      <c r="Y214" s="49" t="s">
        <v>623</v>
      </c>
      <c r="Z214" s="49" t="s">
        <v>623</v>
      </c>
      <c r="AA214" s="49" t="s">
        <v>623</v>
      </c>
      <c r="AB214" s="49" t="s">
        <v>623</v>
      </c>
      <c r="AC214" s="49" t="s">
        <v>623</v>
      </c>
      <c r="AD214" s="49" t="s">
        <v>623</v>
      </c>
      <c r="AE214" s="49" t="s">
        <v>623</v>
      </c>
      <c r="AF214" s="49" t="s">
        <v>623</v>
      </c>
      <c r="AG214" s="49" t="s">
        <v>623</v>
      </c>
      <c r="AH214" s="49" t="s">
        <v>623</v>
      </c>
      <c r="AI214" s="49" t="s">
        <v>623</v>
      </c>
      <c r="AJ214" s="49" t="s">
        <v>623</v>
      </c>
      <c r="AK214" s="49" t="s">
        <v>623</v>
      </c>
      <c r="AL214" s="49" t="s">
        <v>623</v>
      </c>
      <c r="AM214" s="49" t="s">
        <v>623</v>
      </c>
      <c r="AN214" s="49" t="s">
        <v>623</v>
      </c>
      <c r="AO214" s="49" t="s">
        <v>623</v>
      </c>
    </row>
    <row r="215" spans="1:41">
      <c r="A215" s="48" t="s">
        <v>468</v>
      </c>
      <c r="B215" s="49" t="s">
        <v>623</v>
      </c>
      <c r="C215" s="49" t="s">
        <v>623</v>
      </c>
      <c r="D215" s="49" t="s">
        <v>623</v>
      </c>
      <c r="E215" s="49" t="s">
        <v>623</v>
      </c>
      <c r="F215" s="49" t="s">
        <v>623</v>
      </c>
      <c r="G215" s="49" t="s">
        <v>623</v>
      </c>
      <c r="H215" s="49" t="s">
        <v>623</v>
      </c>
      <c r="I215" s="49" t="s">
        <v>623</v>
      </c>
      <c r="J215" s="49" t="s">
        <v>623</v>
      </c>
      <c r="K215" s="49" t="s">
        <v>623</v>
      </c>
      <c r="L215" s="49" t="s">
        <v>623</v>
      </c>
      <c r="M215" s="49" t="s">
        <v>623</v>
      </c>
      <c r="N215" s="49" t="s">
        <v>623</v>
      </c>
      <c r="O215" s="49" t="s">
        <v>623</v>
      </c>
      <c r="P215" s="49" t="s">
        <v>623</v>
      </c>
      <c r="Q215" s="49" t="s">
        <v>623</v>
      </c>
      <c r="R215" s="49" t="s">
        <v>623</v>
      </c>
      <c r="S215" s="49" t="s">
        <v>623</v>
      </c>
      <c r="T215" s="49" t="s">
        <v>623</v>
      </c>
      <c r="U215" s="49" t="s">
        <v>623</v>
      </c>
      <c r="V215" s="49" t="s">
        <v>623</v>
      </c>
      <c r="W215" s="49" t="s">
        <v>623</v>
      </c>
      <c r="X215" s="49" t="s">
        <v>623</v>
      </c>
      <c r="Y215" s="49" t="s">
        <v>623</v>
      </c>
      <c r="Z215" s="49" t="s">
        <v>623</v>
      </c>
      <c r="AA215" s="49" t="s">
        <v>623</v>
      </c>
      <c r="AB215" s="49" t="s">
        <v>623</v>
      </c>
      <c r="AC215" s="49" t="s">
        <v>623</v>
      </c>
      <c r="AD215" s="49" t="s">
        <v>623</v>
      </c>
      <c r="AE215" s="49" t="s">
        <v>623</v>
      </c>
      <c r="AF215" s="49" t="s">
        <v>623</v>
      </c>
      <c r="AG215" s="49" t="s">
        <v>623</v>
      </c>
      <c r="AH215" s="49" t="s">
        <v>623</v>
      </c>
      <c r="AI215" s="49" t="s">
        <v>623</v>
      </c>
      <c r="AJ215" s="49" t="s">
        <v>623</v>
      </c>
      <c r="AK215" s="49" t="s">
        <v>623</v>
      </c>
      <c r="AL215" s="49" t="s">
        <v>623</v>
      </c>
      <c r="AM215" s="49" t="s">
        <v>623</v>
      </c>
      <c r="AN215" s="49" t="s">
        <v>623</v>
      </c>
      <c r="AO215" s="49" t="s">
        <v>623</v>
      </c>
    </row>
    <row r="216" spans="1:41">
      <c r="A216" s="48" t="s">
        <v>293</v>
      </c>
      <c r="B216" s="49" t="s">
        <v>623</v>
      </c>
      <c r="C216" s="49" t="s">
        <v>623</v>
      </c>
      <c r="D216" s="49" t="s">
        <v>623</v>
      </c>
      <c r="E216" s="49" t="s">
        <v>623</v>
      </c>
      <c r="F216" s="49" t="s">
        <v>623</v>
      </c>
      <c r="G216" s="49" t="s">
        <v>623</v>
      </c>
      <c r="H216" s="49" t="s">
        <v>623</v>
      </c>
      <c r="I216" s="49" t="s">
        <v>623</v>
      </c>
      <c r="J216" s="49" t="s">
        <v>623</v>
      </c>
      <c r="K216" s="49" t="s">
        <v>623</v>
      </c>
      <c r="L216" s="49" t="s">
        <v>623</v>
      </c>
      <c r="M216" s="49" t="s">
        <v>623</v>
      </c>
      <c r="N216" s="49" t="s">
        <v>623</v>
      </c>
      <c r="O216" s="49" t="s">
        <v>623</v>
      </c>
      <c r="P216" s="49" t="s">
        <v>623</v>
      </c>
      <c r="Q216" s="49" t="s">
        <v>623</v>
      </c>
      <c r="R216" s="49" t="s">
        <v>623</v>
      </c>
      <c r="S216" s="49" t="s">
        <v>623</v>
      </c>
      <c r="T216" s="49" t="s">
        <v>623</v>
      </c>
      <c r="U216" s="49" t="s">
        <v>623</v>
      </c>
      <c r="V216" s="49" t="s">
        <v>623</v>
      </c>
      <c r="W216" s="49" t="s">
        <v>623</v>
      </c>
      <c r="X216" s="49" t="s">
        <v>623</v>
      </c>
      <c r="Y216" s="49" t="s">
        <v>623</v>
      </c>
      <c r="Z216" s="49" t="s">
        <v>623</v>
      </c>
      <c r="AA216" s="49" t="s">
        <v>623</v>
      </c>
      <c r="AB216" s="49" t="s">
        <v>623</v>
      </c>
      <c r="AC216" s="49" t="s">
        <v>623</v>
      </c>
      <c r="AD216" s="49" t="s">
        <v>623</v>
      </c>
      <c r="AE216" s="49" t="s">
        <v>623</v>
      </c>
      <c r="AF216" s="49" t="s">
        <v>623</v>
      </c>
      <c r="AG216" s="49" t="s">
        <v>623</v>
      </c>
      <c r="AH216" s="49" t="s">
        <v>623</v>
      </c>
      <c r="AI216" s="49" t="s">
        <v>623</v>
      </c>
      <c r="AJ216" s="49" t="s">
        <v>623</v>
      </c>
      <c r="AK216" s="49" t="s">
        <v>623</v>
      </c>
      <c r="AL216" s="49" t="s">
        <v>623</v>
      </c>
      <c r="AM216" s="49" t="s">
        <v>623</v>
      </c>
      <c r="AN216" s="49" t="s">
        <v>623</v>
      </c>
      <c r="AO216" s="49" t="s">
        <v>623</v>
      </c>
    </row>
    <row r="217" spans="1:41">
      <c r="A217" s="48" t="s">
        <v>228</v>
      </c>
      <c r="B217" s="49" t="s">
        <v>623</v>
      </c>
      <c r="C217" s="49" t="s">
        <v>623</v>
      </c>
      <c r="D217" s="49" t="s">
        <v>623</v>
      </c>
      <c r="E217" s="49" t="s">
        <v>623</v>
      </c>
      <c r="F217" s="49" t="s">
        <v>623</v>
      </c>
      <c r="G217" s="49" t="s">
        <v>623</v>
      </c>
      <c r="H217" s="49" t="s">
        <v>623</v>
      </c>
      <c r="I217" s="49" t="s">
        <v>623</v>
      </c>
      <c r="J217" s="49" t="s">
        <v>623</v>
      </c>
      <c r="K217" s="49" t="s">
        <v>623</v>
      </c>
      <c r="L217" s="49" t="s">
        <v>623</v>
      </c>
      <c r="M217" s="49" t="s">
        <v>623</v>
      </c>
      <c r="N217" s="49" t="s">
        <v>623</v>
      </c>
      <c r="O217" s="49" t="s">
        <v>623</v>
      </c>
      <c r="P217" s="49" t="s">
        <v>623</v>
      </c>
      <c r="Q217" s="49" t="s">
        <v>623</v>
      </c>
      <c r="R217" s="49" t="s">
        <v>623</v>
      </c>
      <c r="S217" s="49" t="s">
        <v>623</v>
      </c>
      <c r="T217" s="49" t="s">
        <v>623</v>
      </c>
      <c r="U217" s="49" t="s">
        <v>623</v>
      </c>
      <c r="V217" s="49" t="s">
        <v>623</v>
      </c>
      <c r="W217" s="49" t="s">
        <v>623</v>
      </c>
      <c r="X217" s="49" t="s">
        <v>623</v>
      </c>
      <c r="Y217" s="49" t="s">
        <v>623</v>
      </c>
      <c r="Z217" s="49" t="s">
        <v>623</v>
      </c>
      <c r="AA217" s="49" t="s">
        <v>623</v>
      </c>
      <c r="AB217" s="49" t="s">
        <v>623</v>
      </c>
      <c r="AC217" s="49" t="s">
        <v>623</v>
      </c>
      <c r="AD217" s="49" t="s">
        <v>623</v>
      </c>
      <c r="AE217" s="49" t="s">
        <v>623</v>
      </c>
      <c r="AF217" s="49" t="s">
        <v>623</v>
      </c>
      <c r="AG217" s="49" t="s">
        <v>623</v>
      </c>
      <c r="AH217" s="49" t="s">
        <v>623</v>
      </c>
      <c r="AI217" s="49" t="s">
        <v>623</v>
      </c>
      <c r="AJ217" s="49" t="s">
        <v>623</v>
      </c>
      <c r="AK217" s="49" t="s">
        <v>623</v>
      </c>
      <c r="AL217" s="49" t="s">
        <v>623</v>
      </c>
      <c r="AM217" s="49" t="s">
        <v>623</v>
      </c>
      <c r="AN217" s="49" t="s">
        <v>623</v>
      </c>
      <c r="AO217" s="49" t="s">
        <v>623</v>
      </c>
    </row>
    <row r="218" spans="1:41">
      <c r="A218" s="48" t="s">
        <v>248</v>
      </c>
      <c r="B218" s="49" t="s">
        <v>623</v>
      </c>
      <c r="C218" s="49" t="s">
        <v>623</v>
      </c>
      <c r="D218" s="49" t="s">
        <v>623</v>
      </c>
      <c r="E218" s="49" t="s">
        <v>623</v>
      </c>
      <c r="F218" s="49" t="s">
        <v>623</v>
      </c>
      <c r="G218" s="49" t="s">
        <v>623</v>
      </c>
      <c r="H218" s="49" t="s">
        <v>623</v>
      </c>
      <c r="I218" s="49" t="s">
        <v>623</v>
      </c>
      <c r="J218" s="49" t="s">
        <v>623</v>
      </c>
      <c r="K218" s="49" t="s">
        <v>623</v>
      </c>
      <c r="L218" s="49" t="s">
        <v>623</v>
      </c>
      <c r="M218" s="49" t="s">
        <v>623</v>
      </c>
      <c r="N218" s="49" t="s">
        <v>623</v>
      </c>
      <c r="O218" s="49" t="s">
        <v>623</v>
      </c>
      <c r="P218" s="49" t="s">
        <v>623</v>
      </c>
      <c r="Q218" s="49" t="s">
        <v>623</v>
      </c>
      <c r="R218" s="49" t="s">
        <v>623</v>
      </c>
      <c r="S218" s="49" t="s">
        <v>623</v>
      </c>
      <c r="T218" s="49" t="s">
        <v>623</v>
      </c>
      <c r="U218" s="49" t="s">
        <v>623</v>
      </c>
      <c r="V218" s="49" t="s">
        <v>623</v>
      </c>
      <c r="W218" s="49" t="s">
        <v>623</v>
      </c>
      <c r="X218" s="49" t="s">
        <v>623</v>
      </c>
      <c r="Y218" s="49" t="s">
        <v>623</v>
      </c>
      <c r="Z218" s="49" t="s">
        <v>623</v>
      </c>
      <c r="AA218" s="49" t="s">
        <v>623</v>
      </c>
      <c r="AB218" s="49" t="s">
        <v>623</v>
      </c>
      <c r="AC218" s="49" t="s">
        <v>623</v>
      </c>
      <c r="AD218" s="49" t="s">
        <v>623</v>
      </c>
      <c r="AE218" s="49" t="s">
        <v>623</v>
      </c>
      <c r="AF218" s="49" t="s">
        <v>623</v>
      </c>
      <c r="AG218" s="49" t="s">
        <v>623</v>
      </c>
      <c r="AH218" s="49" t="s">
        <v>623</v>
      </c>
      <c r="AI218" s="49" t="s">
        <v>623</v>
      </c>
      <c r="AJ218" s="49" t="s">
        <v>623</v>
      </c>
      <c r="AK218" s="49" t="s">
        <v>623</v>
      </c>
      <c r="AL218" s="49" t="s">
        <v>623</v>
      </c>
      <c r="AM218" s="49" t="s">
        <v>623</v>
      </c>
      <c r="AN218" s="49" t="s">
        <v>623</v>
      </c>
      <c r="AO218" s="49" t="s">
        <v>623</v>
      </c>
    </row>
    <row r="219" spans="1:41">
      <c r="A219" s="48" t="s">
        <v>315</v>
      </c>
      <c r="B219" s="49" t="s">
        <v>623</v>
      </c>
      <c r="C219" s="49" t="s">
        <v>623</v>
      </c>
      <c r="D219" s="49" t="s">
        <v>623</v>
      </c>
      <c r="E219" s="49" t="s">
        <v>623</v>
      </c>
      <c r="F219" s="49" t="s">
        <v>623</v>
      </c>
      <c r="G219" s="49" t="s">
        <v>623</v>
      </c>
      <c r="H219" s="49" t="s">
        <v>623</v>
      </c>
      <c r="I219" s="49" t="s">
        <v>623</v>
      </c>
      <c r="J219" s="49" t="s">
        <v>623</v>
      </c>
      <c r="K219" s="49" t="s">
        <v>623</v>
      </c>
      <c r="L219" s="49" t="s">
        <v>623</v>
      </c>
      <c r="M219" s="49" t="s">
        <v>623</v>
      </c>
      <c r="N219" s="49" t="s">
        <v>623</v>
      </c>
      <c r="O219" s="49" t="s">
        <v>623</v>
      </c>
      <c r="P219" s="49" t="s">
        <v>623</v>
      </c>
      <c r="Q219" s="49" t="s">
        <v>623</v>
      </c>
      <c r="R219" s="49" t="s">
        <v>623</v>
      </c>
      <c r="S219" s="49" t="s">
        <v>623</v>
      </c>
      <c r="T219" s="49" t="s">
        <v>623</v>
      </c>
      <c r="U219" s="49" t="s">
        <v>623</v>
      </c>
      <c r="V219" s="49" t="s">
        <v>623</v>
      </c>
      <c r="W219" s="49" t="s">
        <v>623</v>
      </c>
      <c r="X219" s="49" t="s">
        <v>623</v>
      </c>
      <c r="Y219" s="49" t="s">
        <v>623</v>
      </c>
      <c r="Z219" s="49" t="s">
        <v>623</v>
      </c>
      <c r="AA219" s="49" t="s">
        <v>623</v>
      </c>
      <c r="AB219" s="49" t="s">
        <v>623</v>
      </c>
      <c r="AC219" s="49" t="s">
        <v>623</v>
      </c>
      <c r="AD219" s="49" t="s">
        <v>623</v>
      </c>
      <c r="AE219" s="49" t="s">
        <v>623</v>
      </c>
      <c r="AF219" s="49" t="s">
        <v>623</v>
      </c>
      <c r="AG219" s="49" t="s">
        <v>623</v>
      </c>
      <c r="AH219" s="49" t="s">
        <v>623</v>
      </c>
      <c r="AI219" s="49" t="s">
        <v>623</v>
      </c>
      <c r="AJ219" s="49" t="s">
        <v>623</v>
      </c>
      <c r="AK219" s="49" t="s">
        <v>623</v>
      </c>
      <c r="AL219" s="49" t="s">
        <v>623</v>
      </c>
      <c r="AM219" s="49" t="s">
        <v>623</v>
      </c>
      <c r="AN219" s="49" t="s">
        <v>623</v>
      </c>
      <c r="AO219" s="49" t="s">
        <v>623</v>
      </c>
    </row>
    <row r="220" spans="1:41">
      <c r="A220" s="48" t="s">
        <v>338</v>
      </c>
      <c r="B220" s="49" t="s">
        <v>623</v>
      </c>
      <c r="C220" s="49" t="s">
        <v>623</v>
      </c>
      <c r="D220" s="49" t="s">
        <v>623</v>
      </c>
      <c r="E220" s="49" t="s">
        <v>623</v>
      </c>
      <c r="F220" s="49" t="s">
        <v>623</v>
      </c>
      <c r="G220" s="49" t="s">
        <v>623</v>
      </c>
      <c r="H220" s="49" t="s">
        <v>623</v>
      </c>
      <c r="I220" s="49" t="s">
        <v>623</v>
      </c>
      <c r="J220" s="49" t="s">
        <v>623</v>
      </c>
      <c r="K220" s="49" t="s">
        <v>623</v>
      </c>
      <c r="L220" s="49" t="s">
        <v>623</v>
      </c>
      <c r="M220" s="49" t="s">
        <v>623</v>
      </c>
      <c r="N220" s="49" t="s">
        <v>623</v>
      </c>
      <c r="O220" s="49" t="s">
        <v>623</v>
      </c>
      <c r="P220" s="49" t="s">
        <v>623</v>
      </c>
      <c r="Q220" s="49" t="s">
        <v>623</v>
      </c>
      <c r="R220" s="49" t="s">
        <v>623</v>
      </c>
      <c r="S220" s="49" t="s">
        <v>623</v>
      </c>
      <c r="T220" s="49" t="s">
        <v>623</v>
      </c>
      <c r="U220" s="49" t="s">
        <v>623</v>
      </c>
      <c r="V220" s="49" t="s">
        <v>623</v>
      </c>
      <c r="W220" s="49" t="s">
        <v>623</v>
      </c>
      <c r="X220" s="49" t="s">
        <v>623</v>
      </c>
      <c r="Y220" s="49" t="s">
        <v>623</v>
      </c>
      <c r="Z220" s="49" t="s">
        <v>623</v>
      </c>
      <c r="AA220" s="49" t="s">
        <v>623</v>
      </c>
      <c r="AB220" s="49" t="s">
        <v>623</v>
      </c>
      <c r="AC220" s="49" t="s">
        <v>623</v>
      </c>
      <c r="AD220" s="49" t="s">
        <v>623</v>
      </c>
      <c r="AE220" s="49" t="s">
        <v>623</v>
      </c>
      <c r="AF220" s="49" t="s">
        <v>623</v>
      </c>
      <c r="AG220" s="49" t="s">
        <v>623</v>
      </c>
      <c r="AH220" s="49" t="s">
        <v>623</v>
      </c>
      <c r="AI220" s="49" t="s">
        <v>623</v>
      </c>
      <c r="AJ220" s="49" t="s">
        <v>623</v>
      </c>
      <c r="AK220" s="49" t="s">
        <v>623</v>
      </c>
      <c r="AL220" s="49" t="s">
        <v>623</v>
      </c>
      <c r="AM220" s="49" t="s">
        <v>623</v>
      </c>
      <c r="AN220" s="49" t="s">
        <v>623</v>
      </c>
      <c r="AO220" s="49" t="s">
        <v>623</v>
      </c>
    </row>
    <row r="221" spans="1:41">
      <c r="A221" s="48" t="s">
        <v>176</v>
      </c>
      <c r="B221" s="49" t="s">
        <v>623</v>
      </c>
      <c r="C221" s="49" t="s">
        <v>623</v>
      </c>
      <c r="D221" s="49" t="s">
        <v>623</v>
      </c>
      <c r="E221" s="49" t="s">
        <v>623</v>
      </c>
      <c r="F221" s="49" t="s">
        <v>623</v>
      </c>
      <c r="G221" s="49" t="s">
        <v>623</v>
      </c>
      <c r="H221" s="49" t="s">
        <v>623</v>
      </c>
      <c r="I221" s="49" t="s">
        <v>623</v>
      </c>
      <c r="J221" s="49" t="s">
        <v>623</v>
      </c>
      <c r="K221" s="49" t="s">
        <v>623</v>
      </c>
      <c r="L221" s="49" t="s">
        <v>623</v>
      </c>
      <c r="M221" s="49" t="s">
        <v>623</v>
      </c>
      <c r="N221" s="49" t="s">
        <v>623</v>
      </c>
      <c r="O221" s="49" t="s">
        <v>623</v>
      </c>
      <c r="P221" s="49" t="s">
        <v>623</v>
      </c>
      <c r="Q221" s="49" t="s">
        <v>623</v>
      </c>
      <c r="R221" s="49" t="s">
        <v>623</v>
      </c>
      <c r="S221" s="49" t="s">
        <v>623</v>
      </c>
      <c r="T221" s="49" t="s">
        <v>623</v>
      </c>
      <c r="U221" s="49" t="s">
        <v>623</v>
      </c>
      <c r="V221" s="49" t="s">
        <v>623</v>
      </c>
      <c r="W221" s="49" t="s">
        <v>623</v>
      </c>
      <c r="X221" s="49" t="s">
        <v>623</v>
      </c>
      <c r="Y221" s="49" t="s">
        <v>623</v>
      </c>
      <c r="Z221" s="49" t="s">
        <v>623</v>
      </c>
      <c r="AA221" s="49" t="s">
        <v>623</v>
      </c>
      <c r="AB221" s="49" t="s">
        <v>623</v>
      </c>
      <c r="AC221" s="49" t="s">
        <v>623</v>
      </c>
      <c r="AD221" s="49" t="s">
        <v>623</v>
      </c>
      <c r="AE221" s="49" t="s">
        <v>623</v>
      </c>
      <c r="AF221" s="49" t="s">
        <v>623</v>
      </c>
      <c r="AG221" s="49" t="s">
        <v>623</v>
      </c>
      <c r="AH221" s="49" t="s">
        <v>623</v>
      </c>
      <c r="AI221" s="49" t="s">
        <v>623</v>
      </c>
      <c r="AJ221" s="49" t="s">
        <v>623</v>
      </c>
      <c r="AK221" s="49" t="s">
        <v>623</v>
      </c>
      <c r="AL221" s="49" t="s">
        <v>623</v>
      </c>
      <c r="AM221" s="49" t="s">
        <v>623</v>
      </c>
      <c r="AN221" s="49" t="s">
        <v>623</v>
      </c>
      <c r="AO221" s="49" t="s">
        <v>623</v>
      </c>
    </row>
    <row r="222" spans="1:41">
      <c r="A222" s="48" t="s">
        <v>235</v>
      </c>
      <c r="B222" s="49" t="s">
        <v>623</v>
      </c>
      <c r="C222" s="49" t="s">
        <v>623</v>
      </c>
      <c r="D222" s="49" t="s">
        <v>623</v>
      </c>
      <c r="E222" s="49" t="s">
        <v>623</v>
      </c>
      <c r="F222" s="49" t="s">
        <v>623</v>
      </c>
      <c r="G222" s="49" t="s">
        <v>623</v>
      </c>
      <c r="H222" s="49" t="s">
        <v>623</v>
      </c>
      <c r="I222" s="49" t="s">
        <v>623</v>
      </c>
      <c r="J222" s="49" t="s">
        <v>623</v>
      </c>
      <c r="K222" s="49" t="s">
        <v>623</v>
      </c>
      <c r="L222" s="49" t="s">
        <v>623</v>
      </c>
      <c r="M222" s="49" t="s">
        <v>623</v>
      </c>
      <c r="N222" s="49" t="s">
        <v>623</v>
      </c>
      <c r="O222" s="49" t="s">
        <v>623</v>
      </c>
      <c r="P222" s="49" t="s">
        <v>623</v>
      </c>
      <c r="Q222" s="49" t="s">
        <v>623</v>
      </c>
      <c r="R222" s="49" t="s">
        <v>623</v>
      </c>
      <c r="S222" s="49" t="s">
        <v>623</v>
      </c>
      <c r="T222" s="49" t="s">
        <v>623</v>
      </c>
      <c r="U222" s="49" t="s">
        <v>623</v>
      </c>
      <c r="V222" s="49" t="s">
        <v>623</v>
      </c>
      <c r="W222" s="49" t="s">
        <v>623</v>
      </c>
      <c r="X222" s="49" t="s">
        <v>623</v>
      </c>
      <c r="Y222" s="49" t="s">
        <v>623</v>
      </c>
      <c r="Z222" s="49" t="s">
        <v>623</v>
      </c>
      <c r="AA222" s="49" t="s">
        <v>623</v>
      </c>
      <c r="AB222" s="49" t="s">
        <v>623</v>
      </c>
      <c r="AC222" s="49" t="s">
        <v>623</v>
      </c>
      <c r="AD222" s="49" t="s">
        <v>623</v>
      </c>
      <c r="AE222" s="49" t="s">
        <v>623</v>
      </c>
      <c r="AF222" s="49" t="s">
        <v>623</v>
      </c>
      <c r="AG222" s="49" t="s">
        <v>623</v>
      </c>
      <c r="AH222" s="49" t="s">
        <v>623</v>
      </c>
      <c r="AI222" s="49" t="s">
        <v>623</v>
      </c>
      <c r="AJ222" s="49" t="s">
        <v>623</v>
      </c>
      <c r="AK222" s="49" t="s">
        <v>623</v>
      </c>
      <c r="AL222" s="49" t="s">
        <v>623</v>
      </c>
      <c r="AM222" s="49" t="s">
        <v>623</v>
      </c>
      <c r="AN222" s="49" t="s">
        <v>623</v>
      </c>
      <c r="AO222" s="49" t="s">
        <v>623</v>
      </c>
    </row>
    <row r="223" spans="1:41">
      <c r="A223" s="48" t="s">
        <v>243</v>
      </c>
      <c r="B223" s="49" t="s">
        <v>623</v>
      </c>
      <c r="C223" s="49" t="s">
        <v>623</v>
      </c>
      <c r="D223" s="49" t="s">
        <v>623</v>
      </c>
      <c r="E223" s="49" t="s">
        <v>623</v>
      </c>
      <c r="F223" s="49" t="s">
        <v>623</v>
      </c>
      <c r="G223" s="49" t="s">
        <v>623</v>
      </c>
      <c r="H223" s="49" t="s">
        <v>623</v>
      </c>
      <c r="I223" s="49" t="s">
        <v>623</v>
      </c>
      <c r="J223" s="49" t="s">
        <v>623</v>
      </c>
      <c r="K223" s="49" t="s">
        <v>623</v>
      </c>
      <c r="L223" s="49" t="s">
        <v>623</v>
      </c>
      <c r="M223" s="49" t="s">
        <v>623</v>
      </c>
      <c r="N223" s="49" t="s">
        <v>623</v>
      </c>
      <c r="O223" s="49" t="s">
        <v>623</v>
      </c>
      <c r="P223" s="49" t="s">
        <v>623</v>
      </c>
      <c r="Q223" s="49" t="s">
        <v>623</v>
      </c>
      <c r="R223" s="49" t="s">
        <v>623</v>
      </c>
      <c r="S223" s="49" t="s">
        <v>623</v>
      </c>
      <c r="T223" s="49" t="s">
        <v>623</v>
      </c>
      <c r="U223" s="49" t="s">
        <v>623</v>
      </c>
      <c r="V223" s="49" t="s">
        <v>623</v>
      </c>
      <c r="W223" s="49" t="s">
        <v>623</v>
      </c>
      <c r="X223" s="49" t="s">
        <v>623</v>
      </c>
      <c r="Y223" s="49" t="s">
        <v>623</v>
      </c>
      <c r="Z223" s="49" t="s">
        <v>623</v>
      </c>
      <c r="AA223" s="49" t="s">
        <v>623</v>
      </c>
      <c r="AB223" s="49" t="s">
        <v>623</v>
      </c>
      <c r="AC223" s="49" t="s">
        <v>623</v>
      </c>
      <c r="AD223" s="49" t="s">
        <v>623</v>
      </c>
      <c r="AE223" s="49" t="s">
        <v>623</v>
      </c>
      <c r="AF223" s="49" t="s">
        <v>623</v>
      </c>
      <c r="AG223" s="49" t="s">
        <v>623</v>
      </c>
      <c r="AH223" s="49" t="s">
        <v>623</v>
      </c>
      <c r="AI223" s="49" t="s">
        <v>623</v>
      </c>
      <c r="AJ223" s="49" t="s">
        <v>623</v>
      </c>
      <c r="AK223" s="49" t="s">
        <v>623</v>
      </c>
      <c r="AL223" s="49" t="s">
        <v>623</v>
      </c>
      <c r="AM223" s="49" t="s">
        <v>623</v>
      </c>
      <c r="AN223" s="49" t="s">
        <v>623</v>
      </c>
      <c r="AO223" s="49" t="s">
        <v>623</v>
      </c>
    </row>
    <row r="224" spans="1:41">
      <c r="A224" s="48" t="s">
        <v>365</v>
      </c>
      <c r="B224" s="49" t="s">
        <v>623</v>
      </c>
      <c r="C224" s="49" t="s">
        <v>623</v>
      </c>
      <c r="D224" s="49" t="s">
        <v>623</v>
      </c>
      <c r="E224" s="49" t="s">
        <v>623</v>
      </c>
      <c r="F224" s="49" t="s">
        <v>623</v>
      </c>
      <c r="G224" s="49" t="s">
        <v>623</v>
      </c>
      <c r="H224" s="49" t="s">
        <v>623</v>
      </c>
      <c r="I224" s="49" t="s">
        <v>623</v>
      </c>
      <c r="J224" s="49" t="s">
        <v>623</v>
      </c>
      <c r="K224" s="49" t="s">
        <v>623</v>
      </c>
      <c r="L224" s="49" t="s">
        <v>623</v>
      </c>
      <c r="M224" s="49" t="s">
        <v>623</v>
      </c>
      <c r="N224" s="49" t="s">
        <v>623</v>
      </c>
      <c r="O224" s="49" t="s">
        <v>623</v>
      </c>
      <c r="P224" s="49" t="s">
        <v>623</v>
      </c>
      <c r="Q224" s="49" t="s">
        <v>623</v>
      </c>
      <c r="R224" s="49" t="s">
        <v>623</v>
      </c>
      <c r="S224" s="49" t="s">
        <v>623</v>
      </c>
      <c r="T224" s="49" t="s">
        <v>623</v>
      </c>
      <c r="U224" s="49" t="s">
        <v>623</v>
      </c>
      <c r="V224" s="49" t="s">
        <v>623</v>
      </c>
      <c r="W224" s="49" t="s">
        <v>623</v>
      </c>
      <c r="X224" s="49" t="s">
        <v>623</v>
      </c>
      <c r="Y224" s="49" t="s">
        <v>623</v>
      </c>
      <c r="Z224" s="49" t="s">
        <v>623</v>
      </c>
      <c r="AA224" s="49" t="s">
        <v>623</v>
      </c>
      <c r="AB224" s="49" t="s">
        <v>623</v>
      </c>
      <c r="AC224" s="49" t="s">
        <v>623</v>
      </c>
      <c r="AD224" s="49" t="s">
        <v>623</v>
      </c>
      <c r="AE224" s="49" t="s">
        <v>623</v>
      </c>
      <c r="AF224" s="49" t="s">
        <v>623</v>
      </c>
      <c r="AG224" s="49" t="s">
        <v>623</v>
      </c>
      <c r="AH224" s="49" t="s">
        <v>623</v>
      </c>
      <c r="AI224" s="49" t="s">
        <v>623</v>
      </c>
      <c r="AJ224" s="49" t="s">
        <v>623</v>
      </c>
      <c r="AK224" s="49" t="s">
        <v>623</v>
      </c>
      <c r="AL224" s="49" t="s">
        <v>623</v>
      </c>
      <c r="AM224" s="49" t="s">
        <v>623</v>
      </c>
      <c r="AN224" s="49" t="s">
        <v>623</v>
      </c>
      <c r="AO224" s="49" t="s">
        <v>623</v>
      </c>
    </row>
    <row r="225" spans="1:41">
      <c r="A225" s="48" t="s">
        <v>164</v>
      </c>
      <c r="B225" s="49" t="s">
        <v>623</v>
      </c>
      <c r="C225" s="49" t="s">
        <v>623</v>
      </c>
      <c r="D225" s="49" t="s">
        <v>623</v>
      </c>
      <c r="E225" s="49" t="s">
        <v>623</v>
      </c>
      <c r="F225" s="49" t="s">
        <v>623</v>
      </c>
      <c r="G225" s="49" t="s">
        <v>623</v>
      </c>
      <c r="H225" s="49" t="s">
        <v>623</v>
      </c>
      <c r="I225" s="49" t="s">
        <v>623</v>
      </c>
      <c r="J225" s="49" t="s">
        <v>623</v>
      </c>
      <c r="K225" s="49" t="s">
        <v>623</v>
      </c>
      <c r="L225" s="49" t="s">
        <v>623</v>
      </c>
      <c r="M225" s="49" t="s">
        <v>623</v>
      </c>
      <c r="N225" s="49" t="s">
        <v>623</v>
      </c>
      <c r="O225" s="49" t="s">
        <v>623</v>
      </c>
      <c r="P225" s="49" t="s">
        <v>623</v>
      </c>
      <c r="Q225" s="49" t="s">
        <v>623</v>
      </c>
      <c r="R225" s="49" t="s">
        <v>623</v>
      </c>
      <c r="S225" s="49" t="s">
        <v>623</v>
      </c>
      <c r="T225" s="49" t="s">
        <v>623</v>
      </c>
      <c r="U225" s="49" t="s">
        <v>623</v>
      </c>
      <c r="V225" s="49" t="s">
        <v>623</v>
      </c>
      <c r="W225" s="49" t="s">
        <v>623</v>
      </c>
      <c r="X225" s="49" t="s">
        <v>623</v>
      </c>
      <c r="Y225" s="49" t="s">
        <v>623</v>
      </c>
      <c r="Z225" s="49" t="s">
        <v>623</v>
      </c>
      <c r="AA225" s="49" t="s">
        <v>623</v>
      </c>
      <c r="AB225" s="49" t="s">
        <v>623</v>
      </c>
      <c r="AC225" s="49" t="s">
        <v>623</v>
      </c>
      <c r="AD225" s="49" t="s">
        <v>623</v>
      </c>
      <c r="AE225" s="49" t="s">
        <v>623</v>
      </c>
      <c r="AF225" s="49" t="s">
        <v>623</v>
      </c>
      <c r="AG225" s="49" t="s">
        <v>623</v>
      </c>
      <c r="AH225" s="49" t="s">
        <v>623</v>
      </c>
      <c r="AI225" s="49" t="s">
        <v>623</v>
      </c>
      <c r="AJ225" s="49" t="s">
        <v>623</v>
      </c>
      <c r="AK225" s="49" t="s">
        <v>623</v>
      </c>
      <c r="AL225" s="49" t="s">
        <v>623</v>
      </c>
      <c r="AM225" s="49" t="s">
        <v>623</v>
      </c>
      <c r="AN225" s="49" t="s">
        <v>623</v>
      </c>
      <c r="AO225" s="49" t="s">
        <v>623</v>
      </c>
    </row>
    <row r="226" spans="1:41">
      <c r="A226" s="48" t="s">
        <v>226</v>
      </c>
      <c r="B226" s="49" t="s">
        <v>623</v>
      </c>
      <c r="C226" s="49" t="s">
        <v>623</v>
      </c>
      <c r="D226" s="49" t="s">
        <v>623</v>
      </c>
      <c r="E226" s="49" t="s">
        <v>623</v>
      </c>
      <c r="F226" s="49" t="s">
        <v>623</v>
      </c>
      <c r="G226" s="49" t="s">
        <v>623</v>
      </c>
      <c r="H226" s="49" t="s">
        <v>623</v>
      </c>
      <c r="I226" s="49" t="s">
        <v>623</v>
      </c>
      <c r="J226" s="49" t="s">
        <v>623</v>
      </c>
      <c r="K226" s="49" t="s">
        <v>623</v>
      </c>
      <c r="L226" s="49" t="s">
        <v>623</v>
      </c>
      <c r="M226" s="49" t="s">
        <v>623</v>
      </c>
      <c r="N226" s="49" t="s">
        <v>623</v>
      </c>
      <c r="O226" s="49" t="s">
        <v>623</v>
      </c>
      <c r="P226" s="49" t="s">
        <v>623</v>
      </c>
      <c r="Q226" s="49" t="s">
        <v>623</v>
      </c>
      <c r="R226" s="49" t="s">
        <v>623</v>
      </c>
      <c r="S226" s="49" t="s">
        <v>623</v>
      </c>
      <c r="T226" s="49" t="s">
        <v>623</v>
      </c>
      <c r="U226" s="49" t="s">
        <v>623</v>
      </c>
      <c r="V226" s="49" t="s">
        <v>623</v>
      </c>
      <c r="W226" s="49" t="s">
        <v>623</v>
      </c>
      <c r="X226" s="49" t="s">
        <v>623</v>
      </c>
      <c r="Y226" s="49" t="s">
        <v>623</v>
      </c>
      <c r="Z226" s="49" t="s">
        <v>623</v>
      </c>
      <c r="AA226" s="49" t="s">
        <v>623</v>
      </c>
      <c r="AB226" s="49" t="s">
        <v>623</v>
      </c>
      <c r="AC226" s="49" t="s">
        <v>623</v>
      </c>
      <c r="AD226" s="49" t="s">
        <v>623</v>
      </c>
      <c r="AE226" s="49" t="s">
        <v>623</v>
      </c>
      <c r="AF226" s="49" t="s">
        <v>623</v>
      </c>
      <c r="AG226" s="49" t="s">
        <v>623</v>
      </c>
      <c r="AH226" s="49" t="s">
        <v>623</v>
      </c>
      <c r="AI226" s="49" t="s">
        <v>623</v>
      </c>
      <c r="AJ226" s="49" t="s">
        <v>623</v>
      </c>
      <c r="AK226" s="49" t="s">
        <v>623</v>
      </c>
      <c r="AL226" s="49" t="s">
        <v>623</v>
      </c>
      <c r="AM226" s="49" t="s">
        <v>623</v>
      </c>
      <c r="AN226" s="49" t="s">
        <v>623</v>
      </c>
      <c r="AO226" s="49" t="s">
        <v>623</v>
      </c>
    </row>
    <row r="227" spans="1:41">
      <c r="A227" s="48" t="s">
        <v>325</v>
      </c>
      <c r="B227" s="49" t="s">
        <v>623</v>
      </c>
      <c r="C227" s="49" t="s">
        <v>623</v>
      </c>
      <c r="D227" s="49" t="s">
        <v>623</v>
      </c>
      <c r="E227" s="49" t="s">
        <v>623</v>
      </c>
      <c r="F227" s="49" t="s">
        <v>623</v>
      </c>
      <c r="G227" s="49" t="s">
        <v>623</v>
      </c>
      <c r="H227" s="49" t="s">
        <v>623</v>
      </c>
      <c r="I227" s="49" t="s">
        <v>623</v>
      </c>
      <c r="J227" s="49" t="s">
        <v>623</v>
      </c>
      <c r="K227" s="49" t="s">
        <v>623</v>
      </c>
      <c r="L227" s="49" t="s">
        <v>623</v>
      </c>
      <c r="M227" s="49" t="s">
        <v>623</v>
      </c>
      <c r="N227" s="49" t="s">
        <v>623</v>
      </c>
      <c r="O227" s="49" t="s">
        <v>623</v>
      </c>
      <c r="P227" s="49" t="s">
        <v>623</v>
      </c>
      <c r="Q227" s="49" t="s">
        <v>623</v>
      </c>
      <c r="R227" s="49" t="s">
        <v>623</v>
      </c>
      <c r="S227" s="49" t="s">
        <v>623</v>
      </c>
      <c r="T227" s="49" t="s">
        <v>623</v>
      </c>
      <c r="U227" s="49" t="s">
        <v>623</v>
      </c>
      <c r="V227" s="49" t="s">
        <v>623</v>
      </c>
      <c r="W227" s="49" t="s">
        <v>623</v>
      </c>
      <c r="X227" s="49" t="s">
        <v>623</v>
      </c>
      <c r="Y227" s="49" t="s">
        <v>623</v>
      </c>
      <c r="Z227" s="49" t="s">
        <v>623</v>
      </c>
      <c r="AA227" s="49" t="s">
        <v>623</v>
      </c>
      <c r="AB227" s="49" t="s">
        <v>623</v>
      </c>
      <c r="AC227" s="49" t="s">
        <v>623</v>
      </c>
      <c r="AD227" s="49" t="s">
        <v>623</v>
      </c>
      <c r="AE227" s="49" t="s">
        <v>623</v>
      </c>
      <c r="AF227" s="49" t="s">
        <v>623</v>
      </c>
      <c r="AG227" s="49" t="s">
        <v>623</v>
      </c>
      <c r="AH227" s="49" t="s">
        <v>623</v>
      </c>
      <c r="AI227" s="49" t="s">
        <v>623</v>
      </c>
      <c r="AJ227" s="49" t="s">
        <v>623</v>
      </c>
      <c r="AK227" s="49" t="s">
        <v>623</v>
      </c>
      <c r="AL227" s="49" t="s">
        <v>623</v>
      </c>
      <c r="AM227" s="49" t="s">
        <v>623</v>
      </c>
      <c r="AN227" s="49" t="s">
        <v>623</v>
      </c>
      <c r="AO227" s="49" t="s">
        <v>623</v>
      </c>
    </row>
    <row r="228" spans="1:41">
      <c r="A228" s="48" t="s">
        <v>197</v>
      </c>
      <c r="B228" s="49" t="s">
        <v>623</v>
      </c>
      <c r="C228" s="49" t="s">
        <v>623</v>
      </c>
      <c r="D228" s="49" t="s">
        <v>623</v>
      </c>
      <c r="E228" s="49" t="s">
        <v>623</v>
      </c>
      <c r="F228" s="49" t="s">
        <v>623</v>
      </c>
      <c r="G228" s="49" t="s">
        <v>623</v>
      </c>
      <c r="H228" s="49" t="s">
        <v>623</v>
      </c>
      <c r="I228" s="49" t="s">
        <v>623</v>
      </c>
      <c r="J228" s="49" t="s">
        <v>623</v>
      </c>
      <c r="K228" s="49" t="s">
        <v>623</v>
      </c>
      <c r="L228" s="49" t="s">
        <v>623</v>
      </c>
      <c r="M228" s="49" t="s">
        <v>623</v>
      </c>
      <c r="N228" s="49" t="s">
        <v>623</v>
      </c>
      <c r="O228" s="49" t="s">
        <v>623</v>
      </c>
      <c r="P228" s="49" t="s">
        <v>623</v>
      </c>
      <c r="Q228" s="49" t="s">
        <v>623</v>
      </c>
      <c r="R228" s="49" t="s">
        <v>623</v>
      </c>
      <c r="S228" s="49" t="s">
        <v>623</v>
      </c>
      <c r="T228" s="49" t="s">
        <v>623</v>
      </c>
      <c r="U228" s="49" t="s">
        <v>623</v>
      </c>
      <c r="V228" s="49" t="s">
        <v>623</v>
      </c>
      <c r="W228" s="49" t="s">
        <v>623</v>
      </c>
      <c r="X228" s="49" t="s">
        <v>623</v>
      </c>
      <c r="Y228" s="49" t="s">
        <v>623</v>
      </c>
      <c r="Z228" s="49" t="s">
        <v>623</v>
      </c>
      <c r="AA228" s="49" t="s">
        <v>623</v>
      </c>
      <c r="AB228" s="49" t="s">
        <v>623</v>
      </c>
      <c r="AC228" s="49" t="s">
        <v>623</v>
      </c>
      <c r="AD228" s="49" t="s">
        <v>623</v>
      </c>
      <c r="AE228" s="49" t="s">
        <v>623</v>
      </c>
      <c r="AF228" s="49" t="s">
        <v>623</v>
      </c>
      <c r="AG228" s="49" t="s">
        <v>623</v>
      </c>
      <c r="AH228" s="49" t="s">
        <v>623</v>
      </c>
      <c r="AI228" s="49" t="s">
        <v>623</v>
      </c>
      <c r="AJ228" s="49" t="s">
        <v>623</v>
      </c>
      <c r="AK228" s="49" t="s">
        <v>623</v>
      </c>
      <c r="AL228" s="49" t="s">
        <v>623</v>
      </c>
      <c r="AM228" s="49" t="s">
        <v>623</v>
      </c>
      <c r="AN228" s="49" t="s">
        <v>623</v>
      </c>
      <c r="AO228" s="49" t="s">
        <v>623</v>
      </c>
    </row>
    <row r="229" spans="1:41">
      <c r="A229" s="48" t="s">
        <v>510</v>
      </c>
      <c r="B229" s="49" t="s">
        <v>623</v>
      </c>
      <c r="C229" s="49" t="s">
        <v>623</v>
      </c>
      <c r="D229" s="49" t="s">
        <v>623</v>
      </c>
      <c r="E229" s="49" t="s">
        <v>623</v>
      </c>
      <c r="F229" s="49" t="s">
        <v>623</v>
      </c>
      <c r="G229" s="49" t="s">
        <v>623</v>
      </c>
      <c r="H229" s="49" t="s">
        <v>623</v>
      </c>
      <c r="I229" s="49" t="s">
        <v>623</v>
      </c>
      <c r="J229" s="49" t="s">
        <v>623</v>
      </c>
      <c r="K229" s="49" t="s">
        <v>623</v>
      </c>
      <c r="L229" s="49" t="s">
        <v>623</v>
      </c>
      <c r="M229" s="49" t="s">
        <v>623</v>
      </c>
      <c r="N229" s="49" t="s">
        <v>623</v>
      </c>
      <c r="O229" s="49" t="s">
        <v>623</v>
      </c>
      <c r="P229" s="49" t="s">
        <v>623</v>
      </c>
      <c r="Q229" s="49" t="s">
        <v>623</v>
      </c>
      <c r="R229" s="49" t="s">
        <v>623</v>
      </c>
      <c r="S229" s="49" t="s">
        <v>623</v>
      </c>
      <c r="T229" s="49" t="s">
        <v>623</v>
      </c>
      <c r="U229" s="49" t="s">
        <v>623</v>
      </c>
      <c r="V229" s="49" t="s">
        <v>623</v>
      </c>
      <c r="W229" s="49" t="s">
        <v>623</v>
      </c>
      <c r="X229" s="49" t="s">
        <v>623</v>
      </c>
      <c r="Y229" s="49" t="s">
        <v>623</v>
      </c>
      <c r="Z229" s="49" t="s">
        <v>623</v>
      </c>
      <c r="AA229" s="49" t="s">
        <v>623</v>
      </c>
      <c r="AB229" s="49" t="s">
        <v>623</v>
      </c>
      <c r="AC229" s="49" t="s">
        <v>623</v>
      </c>
      <c r="AD229" s="49" t="s">
        <v>623</v>
      </c>
      <c r="AE229" s="49" t="s">
        <v>623</v>
      </c>
      <c r="AF229" s="49" t="s">
        <v>623</v>
      </c>
      <c r="AG229" s="49" t="s">
        <v>623</v>
      </c>
      <c r="AH229" s="49" t="s">
        <v>623</v>
      </c>
      <c r="AI229" s="49" t="s">
        <v>623</v>
      </c>
      <c r="AJ229" s="49" t="s">
        <v>623</v>
      </c>
      <c r="AK229" s="49" t="s">
        <v>623</v>
      </c>
      <c r="AL229" s="49" t="s">
        <v>623</v>
      </c>
      <c r="AM229" s="49" t="s">
        <v>623</v>
      </c>
      <c r="AN229" s="49" t="s">
        <v>623</v>
      </c>
      <c r="AO229" s="49" t="s">
        <v>623</v>
      </c>
    </row>
    <row r="230" spans="1:41">
      <c r="A230" s="48" t="s">
        <v>329</v>
      </c>
      <c r="B230" s="49" t="s">
        <v>623</v>
      </c>
      <c r="C230" s="49" t="s">
        <v>623</v>
      </c>
      <c r="D230" s="49" t="s">
        <v>623</v>
      </c>
      <c r="E230" s="49" t="s">
        <v>623</v>
      </c>
      <c r="F230" s="49" t="s">
        <v>623</v>
      </c>
      <c r="G230" s="49" t="s">
        <v>623</v>
      </c>
      <c r="H230" s="49" t="s">
        <v>623</v>
      </c>
      <c r="I230" s="49" t="s">
        <v>623</v>
      </c>
      <c r="J230" s="49" t="s">
        <v>623</v>
      </c>
      <c r="K230" s="49" t="s">
        <v>623</v>
      </c>
      <c r="L230" s="49" t="s">
        <v>623</v>
      </c>
      <c r="M230" s="49" t="s">
        <v>623</v>
      </c>
      <c r="N230" s="49" t="s">
        <v>623</v>
      </c>
      <c r="O230" s="49" t="s">
        <v>623</v>
      </c>
      <c r="P230" s="49" t="s">
        <v>623</v>
      </c>
      <c r="Q230" s="49" t="s">
        <v>623</v>
      </c>
      <c r="R230" s="49" t="s">
        <v>623</v>
      </c>
      <c r="S230" s="49" t="s">
        <v>623</v>
      </c>
      <c r="T230" s="49" t="s">
        <v>623</v>
      </c>
      <c r="U230" s="49" t="s">
        <v>623</v>
      </c>
      <c r="V230" s="49" t="s">
        <v>623</v>
      </c>
      <c r="W230" s="49" t="s">
        <v>623</v>
      </c>
      <c r="X230" s="49" t="s">
        <v>623</v>
      </c>
      <c r="Y230" s="49" t="s">
        <v>623</v>
      </c>
      <c r="Z230" s="49" t="s">
        <v>623</v>
      </c>
      <c r="AA230" s="49" t="s">
        <v>623</v>
      </c>
      <c r="AB230" s="49" t="s">
        <v>623</v>
      </c>
      <c r="AC230" s="49" t="s">
        <v>623</v>
      </c>
      <c r="AD230" s="49" t="s">
        <v>623</v>
      </c>
      <c r="AE230" s="49" t="s">
        <v>623</v>
      </c>
      <c r="AF230" s="49" t="s">
        <v>623</v>
      </c>
      <c r="AG230" s="49" t="s">
        <v>623</v>
      </c>
      <c r="AH230" s="49" t="s">
        <v>623</v>
      </c>
      <c r="AI230" s="49" t="s">
        <v>623</v>
      </c>
      <c r="AJ230" s="49" t="s">
        <v>623</v>
      </c>
      <c r="AK230" s="49" t="s">
        <v>623</v>
      </c>
      <c r="AL230" s="49" t="s">
        <v>623</v>
      </c>
      <c r="AM230" s="49" t="s">
        <v>623</v>
      </c>
      <c r="AN230" s="49" t="s">
        <v>623</v>
      </c>
      <c r="AO230" s="49" t="s">
        <v>623</v>
      </c>
    </row>
    <row r="231" spans="1:41">
      <c r="A231" s="48" t="s">
        <v>225</v>
      </c>
      <c r="B231" s="49" t="s">
        <v>623</v>
      </c>
      <c r="C231" s="49" t="s">
        <v>623</v>
      </c>
      <c r="D231" s="49" t="s">
        <v>623</v>
      </c>
      <c r="E231" s="49" t="s">
        <v>623</v>
      </c>
      <c r="F231" s="49" t="s">
        <v>623</v>
      </c>
      <c r="G231" s="49" t="s">
        <v>623</v>
      </c>
      <c r="H231" s="49" t="s">
        <v>623</v>
      </c>
      <c r="I231" s="49" t="s">
        <v>623</v>
      </c>
      <c r="J231" s="49" t="s">
        <v>623</v>
      </c>
      <c r="K231" s="49" t="s">
        <v>623</v>
      </c>
      <c r="L231" s="49" t="s">
        <v>623</v>
      </c>
      <c r="M231" s="49" t="s">
        <v>623</v>
      </c>
      <c r="N231" s="49" t="s">
        <v>623</v>
      </c>
      <c r="O231" s="49" t="s">
        <v>623</v>
      </c>
      <c r="P231" s="49" t="s">
        <v>623</v>
      </c>
      <c r="Q231" s="49" t="s">
        <v>623</v>
      </c>
      <c r="R231" s="49" t="s">
        <v>623</v>
      </c>
      <c r="S231" s="49" t="s">
        <v>623</v>
      </c>
      <c r="T231" s="49" t="s">
        <v>623</v>
      </c>
      <c r="U231" s="49" t="s">
        <v>623</v>
      </c>
      <c r="V231" s="49" t="s">
        <v>623</v>
      </c>
      <c r="W231" s="49" t="s">
        <v>623</v>
      </c>
      <c r="X231" s="49" t="s">
        <v>623</v>
      </c>
      <c r="Y231" s="49" t="s">
        <v>623</v>
      </c>
      <c r="Z231" s="49" t="s">
        <v>623</v>
      </c>
      <c r="AA231" s="49" t="s">
        <v>623</v>
      </c>
      <c r="AB231" s="49" t="s">
        <v>623</v>
      </c>
      <c r="AC231" s="49" t="s">
        <v>623</v>
      </c>
      <c r="AD231" s="49" t="s">
        <v>623</v>
      </c>
      <c r="AE231" s="49" t="s">
        <v>623</v>
      </c>
      <c r="AF231" s="49" t="s">
        <v>623</v>
      </c>
      <c r="AG231" s="49" t="s">
        <v>623</v>
      </c>
      <c r="AH231" s="49" t="s">
        <v>623</v>
      </c>
      <c r="AI231" s="49" t="s">
        <v>623</v>
      </c>
      <c r="AJ231" s="49" t="s">
        <v>623</v>
      </c>
      <c r="AK231" s="49" t="s">
        <v>623</v>
      </c>
      <c r="AL231" s="49" t="s">
        <v>623</v>
      </c>
      <c r="AM231" s="49" t="s">
        <v>623</v>
      </c>
      <c r="AN231" s="49" t="s">
        <v>623</v>
      </c>
      <c r="AO231" s="49" t="s">
        <v>623</v>
      </c>
    </row>
    <row r="232" spans="1:41">
      <c r="A232" s="48" t="s">
        <v>193</v>
      </c>
      <c r="B232" s="49" t="s">
        <v>623</v>
      </c>
      <c r="C232" s="49" t="s">
        <v>623</v>
      </c>
      <c r="D232" s="49" t="s">
        <v>623</v>
      </c>
      <c r="E232" s="49" t="s">
        <v>623</v>
      </c>
      <c r="F232" s="49" t="s">
        <v>623</v>
      </c>
      <c r="G232" s="49" t="s">
        <v>623</v>
      </c>
      <c r="H232" s="49" t="s">
        <v>623</v>
      </c>
      <c r="I232" s="49" t="s">
        <v>623</v>
      </c>
      <c r="J232" s="49" t="s">
        <v>623</v>
      </c>
      <c r="K232" s="49" t="s">
        <v>623</v>
      </c>
      <c r="L232" s="49" t="s">
        <v>623</v>
      </c>
      <c r="M232" s="49" t="s">
        <v>623</v>
      </c>
      <c r="N232" s="49" t="s">
        <v>623</v>
      </c>
      <c r="O232" s="49" t="s">
        <v>623</v>
      </c>
      <c r="P232" s="49" t="s">
        <v>623</v>
      </c>
      <c r="Q232" s="49" t="s">
        <v>623</v>
      </c>
      <c r="R232" s="49" t="s">
        <v>623</v>
      </c>
      <c r="S232" s="49" t="s">
        <v>623</v>
      </c>
      <c r="T232" s="49" t="s">
        <v>623</v>
      </c>
      <c r="U232" s="49" t="s">
        <v>623</v>
      </c>
      <c r="V232" s="49" t="s">
        <v>623</v>
      </c>
      <c r="W232" s="49" t="s">
        <v>623</v>
      </c>
      <c r="X232" s="49" t="s">
        <v>623</v>
      </c>
      <c r="Y232" s="49" t="s">
        <v>623</v>
      </c>
      <c r="Z232" s="49" t="s">
        <v>623</v>
      </c>
      <c r="AA232" s="49" t="s">
        <v>623</v>
      </c>
      <c r="AB232" s="49" t="s">
        <v>623</v>
      </c>
      <c r="AC232" s="49" t="s">
        <v>623</v>
      </c>
      <c r="AD232" s="49" t="s">
        <v>623</v>
      </c>
      <c r="AE232" s="49" t="s">
        <v>623</v>
      </c>
      <c r="AF232" s="49" t="s">
        <v>623</v>
      </c>
      <c r="AG232" s="49" t="s">
        <v>623</v>
      </c>
      <c r="AH232" s="49" t="s">
        <v>623</v>
      </c>
      <c r="AI232" s="49" t="s">
        <v>623</v>
      </c>
      <c r="AJ232" s="49" t="s">
        <v>623</v>
      </c>
      <c r="AK232" s="49" t="s">
        <v>623</v>
      </c>
      <c r="AL232" s="49" t="s">
        <v>623</v>
      </c>
      <c r="AM232" s="49" t="s">
        <v>623</v>
      </c>
      <c r="AN232" s="49" t="s">
        <v>623</v>
      </c>
      <c r="AO232" s="49" t="s">
        <v>623</v>
      </c>
    </row>
    <row r="233" spans="1:41">
      <c r="A233" s="48" t="s">
        <v>217</v>
      </c>
      <c r="B233" s="49" t="s">
        <v>623</v>
      </c>
      <c r="C233" s="49" t="s">
        <v>623</v>
      </c>
      <c r="D233" s="49" t="s">
        <v>623</v>
      </c>
      <c r="E233" s="49" t="s">
        <v>623</v>
      </c>
      <c r="F233" s="49" t="s">
        <v>623</v>
      </c>
      <c r="G233" s="49" t="s">
        <v>623</v>
      </c>
      <c r="H233" s="49" t="s">
        <v>623</v>
      </c>
      <c r="I233" s="49" t="s">
        <v>623</v>
      </c>
      <c r="J233" s="49" t="s">
        <v>623</v>
      </c>
      <c r="K233" s="49" t="s">
        <v>623</v>
      </c>
      <c r="L233" s="49" t="s">
        <v>623</v>
      </c>
      <c r="M233" s="49" t="s">
        <v>623</v>
      </c>
      <c r="N233" s="49" t="s">
        <v>623</v>
      </c>
      <c r="O233" s="49" t="s">
        <v>623</v>
      </c>
      <c r="P233" s="49" t="s">
        <v>623</v>
      </c>
      <c r="Q233" s="49" t="s">
        <v>623</v>
      </c>
      <c r="R233" s="49" t="s">
        <v>623</v>
      </c>
      <c r="S233" s="49" t="s">
        <v>623</v>
      </c>
      <c r="T233" s="49" t="s">
        <v>623</v>
      </c>
      <c r="U233" s="49" t="s">
        <v>623</v>
      </c>
      <c r="V233" s="49" t="s">
        <v>623</v>
      </c>
      <c r="W233" s="49" t="s">
        <v>623</v>
      </c>
      <c r="X233" s="49" t="s">
        <v>623</v>
      </c>
      <c r="Y233" s="49" t="s">
        <v>623</v>
      </c>
      <c r="Z233" s="49" t="s">
        <v>623</v>
      </c>
      <c r="AA233" s="49" t="s">
        <v>623</v>
      </c>
      <c r="AB233" s="49" t="s">
        <v>623</v>
      </c>
      <c r="AC233" s="49" t="s">
        <v>623</v>
      </c>
      <c r="AD233" s="49" t="s">
        <v>623</v>
      </c>
      <c r="AE233" s="49" t="s">
        <v>623</v>
      </c>
      <c r="AF233" s="49" t="s">
        <v>623</v>
      </c>
      <c r="AG233" s="49" t="s">
        <v>623</v>
      </c>
      <c r="AH233" s="49" t="s">
        <v>623</v>
      </c>
      <c r="AI233" s="49" t="s">
        <v>623</v>
      </c>
      <c r="AJ233" s="49" t="s">
        <v>623</v>
      </c>
      <c r="AK233" s="49" t="s">
        <v>623</v>
      </c>
      <c r="AL233" s="49" t="s">
        <v>623</v>
      </c>
      <c r="AM233" s="49" t="s">
        <v>623</v>
      </c>
      <c r="AN233" s="49" t="s">
        <v>623</v>
      </c>
      <c r="AO233" s="49" t="s">
        <v>623</v>
      </c>
    </row>
    <row r="234" spans="1:41">
      <c r="A234" s="48" t="s">
        <v>277</v>
      </c>
      <c r="B234" s="49" t="s">
        <v>623</v>
      </c>
      <c r="C234" s="49" t="s">
        <v>623</v>
      </c>
      <c r="D234" s="49" t="s">
        <v>623</v>
      </c>
      <c r="E234" s="49" t="s">
        <v>623</v>
      </c>
      <c r="F234" s="49" t="s">
        <v>623</v>
      </c>
      <c r="G234" s="49" t="s">
        <v>623</v>
      </c>
      <c r="H234" s="49" t="s">
        <v>623</v>
      </c>
      <c r="I234" s="49" t="s">
        <v>623</v>
      </c>
      <c r="J234" s="49" t="s">
        <v>623</v>
      </c>
      <c r="K234" s="49" t="s">
        <v>623</v>
      </c>
      <c r="L234" s="49" t="s">
        <v>623</v>
      </c>
      <c r="M234" s="49" t="s">
        <v>623</v>
      </c>
      <c r="N234" s="49" t="s">
        <v>623</v>
      </c>
      <c r="O234" s="49" t="s">
        <v>623</v>
      </c>
      <c r="P234" s="49" t="s">
        <v>623</v>
      </c>
      <c r="Q234" s="49" t="s">
        <v>623</v>
      </c>
      <c r="R234" s="49" t="s">
        <v>623</v>
      </c>
      <c r="S234" s="49" t="s">
        <v>623</v>
      </c>
      <c r="T234" s="49" t="s">
        <v>623</v>
      </c>
      <c r="U234" s="49" t="s">
        <v>623</v>
      </c>
      <c r="V234" s="49" t="s">
        <v>623</v>
      </c>
      <c r="W234" s="49" t="s">
        <v>623</v>
      </c>
      <c r="X234" s="49" t="s">
        <v>623</v>
      </c>
      <c r="Y234" s="49" t="s">
        <v>623</v>
      </c>
      <c r="Z234" s="49" t="s">
        <v>623</v>
      </c>
      <c r="AA234" s="49" t="s">
        <v>623</v>
      </c>
      <c r="AB234" s="49" t="s">
        <v>623</v>
      </c>
      <c r="AC234" s="49" t="s">
        <v>623</v>
      </c>
      <c r="AD234" s="49" t="s">
        <v>623</v>
      </c>
      <c r="AE234" s="49" t="s">
        <v>623</v>
      </c>
      <c r="AF234" s="49" t="s">
        <v>623</v>
      </c>
      <c r="AG234" s="49" t="s">
        <v>623</v>
      </c>
      <c r="AH234" s="49" t="s">
        <v>623</v>
      </c>
      <c r="AI234" s="49" t="s">
        <v>623</v>
      </c>
      <c r="AJ234" s="49" t="s">
        <v>623</v>
      </c>
      <c r="AK234" s="49" t="s">
        <v>623</v>
      </c>
      <c r="AL234" s="49" t="s">
        <v>623</v>
      </c>
      <c r="AM234" s="49" t="s">
        <v>623</v>
      </c>
      <c r="AN234" s="49" t="s">
        <v>623</v>
      </c>
      <c r="AO234" s="49" t="s">
        <v>623</v>
      </c>
    </row>
    <row r="235" spans="1:41">
      <c r="A235" s="48" t="s">
        <v>504</v>
      </c>
      <c r="B235" s="49" t="s">
        <v>623</v>
      </c>
      <c r="C235" s="49" t="s">
        <v>623</v>
      </c>
      <c r="D235" s="49" t="s">
        <v>623</v>
      </c>
      <c r="E235" s="49" t="s">
        <v>623</v>
      </c>
      <c r="F235" s="49" t="s">
        <v>623</v>
      </c>
      <c r="G235" s="49" t="s">
        <v>623</v>
      </c>
      <c r="H235" s="49" t="s">
        <v>623</v>
      </c>
      <c r="I235" s="49" t="s">
        <v>623</v>
      </c>
      <c r="J235" s="49" t="s">
        <v>623</v>
      </c>
      <c r="K235" s="49" t="s">
        <v>623</v>
      </c>
      <c r="L235" s="49" t="s">
        <v>623</v>
      </c>
      <c r="M235" s="49" t="s">
        <v>623</v>
      </c>
      <c r="N235" s="49" t="s">
        <v>623</v>
      </c>
      <c r="O235" s="49" t="s">
        <v>623</v>
      </c>
      <c r="P235" s="49" t="s">
        <v>623</v>
      </c>
      <c r="Q235" s="49" t="s">
        <v>623</v>
      </c>
      <c r="R235" s="49" t="s">
        <v>623</v>
      </c>
      <c r="S235" s="49" t="s">
        <v>623</v>
      </c>
      <c r="T235" s="49" t="s">
        <v>623</v>
      </c>
      <c r="U235" s="49" t="s">
        <v>623</v>
      </c>
      <c r="V235" s="49" t="s">
        <v>623</v>
      </c>
      <c r="W235" s="49" t="s">
        <v>623</v>
      </c>
      <c r="X235" s="49" t="s">
        <v>623</v>
      </c>
      <c r="Y235" s="49" t="s">
        <v>623</v>
      </c>
      <c r="Z235" s="49" t="s">
        <v>623</v>
      </c>
      <c r="AA235" s="49" t="s">
        <v>623</v>
      </c>
      <c r="AB235" s="49" t="s">
        <v>623</v>
      </c>
      <c r="AC235" s="49" t="s">
        <v>623</v>
      </c>
      <c r="AD235" s="49" t="s">
        <v>623</v>
      </c>
      <c r="AE235" s="49" t="s">
        <v>623</v>
      </c>
      <c r="AF235" s="49" t="s">
        <v>623</v>
      </c>
      <c r="AG235" s="49" t="s">
        <v>623</v>
      </c>
      <c r="AH235" s="49" t="s">
        <v>623</v>
      </c>
      <c r="AI235" s="49" t="s">
        <v>623</v>
      </c>
      <c r="AJ235" s="49" t="s">
        <v>623</v>
      </c>
      <c r="AK235" s="49" t="s">
        <v>623</v>
      </c>
      <c r="AL235" s="49" t="s">
        <v>623</v>
      </c>
      <c r="AM235" s="49" t="s">
        <v>623</v>
      </c>
      <c r="AN235" s="49" t="s">
        <v>623</v>
      </c>
      <c r="AO235" s="49" t="s">
        <v>623</v>
      </c>
    </row>
    <row r="236" spans="1:41">
      <c r="A236" s="48" t="s">
        <v>272</v>
      </c>
      <c r="B236" s="49" t="s">
        <v>623</v>
      </c>
      <c r="C236" s="49" t="s">
        <v>623</v>
      </c>
      <c r="D236" s="49" t="s">
        <v>623</v>
      </c>
      <c r="E236" s="49" t="s">
        <v>623</v>
      </c>
      <c r="F236" s="49" t="s">
        <v>623</v>
      </c>
      <c r="G236" s="49" t="s">
        <v>623</v>
      </c>
      <c r="H236" s="49" t="s">
        <v>623</v>
      </c>
      <c r="I236" s="49" t="s">
        <v>623</v>
      </c>
      <c r="J236" s="49" t="s">
        <v>623</v>
      </c>
      <c r="K236" s="49" t="s">
        <v>623</v>
      </c>
      <c r="L236" s="49" t="s">
        <v>623</v>
      </c>
      <c r="M236" s="49" t="s">
        <v>623</v>
      </c>
      <c r="N236" s="49" t="s">
        <v>623</v>
      </c>
      <c r="O236" s="49" t="s">
        <v>623</v>
      </c>
      <c r="P236" s="49" t="s">
        <v>623</v>
      </c>
      <c r="Q236" s="49" t="s">
        <v>623</v>
      </c>
      <c r="R236" s="49" t="s">
        <v>623</v>
      </c>
      <c r="S236" s="49" t="s">
        <v>623</v>
      </c>
      <c r="T236" s="49" t="s">
        <v>623</v>
      </c>
      <c r="U236" s="49" t="s">
        <v>623</v>
      </c>
      <c r="V236" s="49" t="s">
        <v>623</v>
      </c>
      <c r="W236" s="49" t="s">
        <v>623</v>
      </c>
      <c r="X236" s="49" t="s">
        <v>623</v>
      </c>
      <c r="Y236" s="49" t="s">
        <v>623</v>
      </c>
      <c r="Z236" s="49" t="s">
        <v>623</v>
      </c>
      <c r="AA236" s="49" t="s">
        <v>623</v>
      </c>
      <c r="AB236" s="49" t="s">
        <v>623</v>
      </c>
      <c r="AC236" s="49" t="s">
        <v>623</v>
      </c>
      <c r="AD236" s="49" t="s">
        <v>623</v>
      </c>
      <c r="AE236" s="49" t="s">
        <v>623</v>
      </c>
      <c r="AF236" s="49" t="s">
        <v>623</v>
      </c>
      <c r="AG236" s="49" t="s">
        <v>623</v>
      </c>
      <c r="AH236" s="49" t="s">
        <v>623</v>
      </c>
      <c r="AI236" s="49" t="s">
        <v>623</v>
      </c>
      <c r="AJ236" s="49" t="s">
        <v>623</v>
      </c>
      <c r="AK236" s="49" t="s">
        <v>623</v>
      </c>
      <c r="AL236" s="49" t="s">
        <v>623</v>
      </c>
      <c r="AM236" s="49" t="s">
        <v>623</v>
      </c>
      <c r="AN236" s="49" t="s">
        <v>623</v>
      </c>
      <c r="AO236" s="49" t="s">
        <v>623</v>
      </c>
    </row>
    <row r="237" spans="1:41">
      <c r="A237" s="48" t="s">
        <v>434</v>
      </c>
      <c r="B237" s="49" t="s">
        <v>623</v>
      </c>
      <c r="C237" s="49" t="s">
        <v>623</v>
      </c>
      <c r="D237" s="49" t="s">
        <v>623</v>
      </c>
      <c r="E237" s="49" t="s">
        <v>623</v>
      </c>
      <c r="F237" s="49" t="s">
        <v>623</v>
      </c>
      <c r="G237" s="49" t="s">
        <v>623</v>
      </c>
      <c r="H237" s="49" t="s">
        <v>623</v>
      </c>
      <c r="I237" s="49" t="s">
        <v>623</v>
      </c>
      <c r="J237" s="49" t="s">
        <v>623</v>
      </c>
      <c r="K237" s="49" t="s">
        <v>623</v>
      </c>
      <c r="L237" s="49" t="s">
        <v>623</v>
      </c>
      <c r="M237" s="49" t="s">
        <v>623</v>
      </c>
      <c r="N237" s="49" t="s">
        <v>623</v>
      </c>
      <c r="O237" s="49" t="s">
        <v>623</v>
      </c>
      <c r="P237" s="49" t="s">
        <v>623</v>
      </c>
      <c r="Q237" s="49" t="s">
        <v>623</v>
      </c>
      <c r="R237" s="49" t="s">
        <v>623</v>
      </c>
      <c r="S237" s="49" t="s">
        <v>623</v>
      </c>
      <c r="T237" s="49" t="s">
        <v>623</v>
      </c>
      <c r="U237" s="49" t="s">
        <v>623</v>
      </c>
      <c r="V237" s="49" t="s">
        <v>623</v>
      </c>
      <c r="W237" s="49" t="s">
        <v>623</v>
      </c>
      <c r="X237" s="49" t="s">
        <v>623</v>
      </c>
      <c r="Y237" s="49" t="s">
        <v>623</v>
      </c>
      <c r="Z237" s="49" t="s">
        <v>623</v>
      </c>
      <c r="AA237" s="49" t="s">
        <v>623</v>
      </c>
      <c r="AB237" s="49" t="s">
        <v>623</v>
      </c>
      <c r="AC237" s="49" t="s">
        <v>623</v>
      </c>
      <c r="AD237" s="49" t="s">
        <v>623</v>
      </c>
      <c r="AE237" s="49" t="s">
        <v>623</v>
      </c>
      <c r="AF237" s="49" t="s">
        <v>623</v>
      </c>
      <c r="AG237" s="49" t="s">
        <v>623</v>
      </c>
      <c r="AH237" s="49" t="s">
        <v>623</v>
      </c>
      <c r="AI237" s="49" t="s">
        <v>623</v>
      </c>
      <c r="AJ237" s="49" t="s">
        <v>623</v>
      </c>
      <c r="AK237" s="49" t="s">
        <v>623</v>
      </c>
      <c r="AL237" s="49" t="s">
        <v>623</v>
      </c>
      <c r="AM237" s="49" t="s">
        <v>623</v>
      </c>
      <c r="AN237" s="49" t="s">
        <v>623</v>
      </c>
      <c r="AO237" s="49" t="s">
        <v>623</v>
      </c>
    </row>
    <row r="238" spans="1:41">
      <c r="A238" s="48" t="s">
        <v>435</v>
      </c>
      <c r="B238" s="49" t="s">
        <v>623</v>
      </c>
      <c r="C238" s="49" t="s">
        <v>623</v>
      </c>
      <c r="D238" s="49" t="s">
        <v>623</v>
      </c>
      <c r="E238" s="49" t="s">
        <v>623</v>
      </c>
      <c r="F238" s="49" t="s">
        <v>623</v>
      </c>
      <c r="G238" s="49" t="s">
        <v>623</v>
      </c>
      <c r="H238" s="49" t="s">
        <v>623</v>
      </c>
      <c r="I238" s="49" t="s">
        <v>623</v>
      </c>
      <c r="J238" s="49" t="s">
        <v>623</v>
      </c>
      <c r="K238" s="49" t="s">
        <v>623</v>
      </c>
      <c r="L238" s="49" t="s">
        <v>623</v>
      </c>
      <c r="M238" s="49" t="s">
        <v>623</v>
      </c>
      <c r="N238" s="49" t="s">
        <v>623</v>
      </c>
      <c r="O238" s="49" t="s">
        <v>623</v>
      </c>
      <c r="P238" s="49" t="s">
        <v>623</v>
      </c>
      <c r="Q238" s="49" t="s">
        <v>623</v>
      </c>
      <c r="R238" s="49" t="s">
        <v>623</v>
      </c>
      <c r="S238" s="49" t="s">
        <v>623</v>
      </c>
      <c r="T238" s="49" t="s">
        <v>623</v>
      </c>
      <c r="U238" s="49" t="s">
        <v>623</v>
      </c>
      <c r="V238" s="49" t="s">
        <v>623</v>
      </c>
      <c r="W238" s="49" t="s">
        <v>623</v>
      </c>
      <c r="X238" s="49" t="s">
        <v>623</v>
      </c>
      <c r="Y238" s="49" t="s">
        <v>623</v>
      </c>
      <c r="Z238" s="49" t="s">
        <v>623</v>
      </c>
      <c r="AA238" s="49" t="s">
        <v>623</v>
      </c>
      <c r="AB238" s="49" t="s">
        <v>623</v>
      </c>
      <c r="AC238" s="49" t="s">
        <v>623</v>
      </c>
      <c r="AD238" s="49" t="s">
        <v>623</v>
      </c>
      <c r="AE238" s="49" t="s">
        <v>623</v>
      </c>
      <c r="AF238" s="49" t="s">
        <v>623</v>
      </c>
      <c r="AG238" s="49" t="s">
        <v>623</v>
      </c>
      <c r="AH238" s="49" t="s">
        <v>623</v>
      </c>
      <c r="AI238" s="49" t="s">
        <v>623</v>
      </c>
      <c r="AJ238" s="49" t="s">
        <v>623</v>
      </c>
      <c r="AK238" s="49" t="s">
        <v>623</v>
      </c>
      <c r="AL238" s="49" t="s">
        <v>623</v>
      </c>
      <c r="AM238" s="49" t="s">
        <v>623</v>
      </c>
      <c r="AN238" s="49" t="s">
        <v>623</v>
      </c>
      <c r="AO238" s="49" t="s">
        <v>623</v>
      </c>
    </row>
    <row r="239" spans="1:41">
      <c r="A239" s="48" t="s">
        <v>438</v>
      </c>
      <c r="B239" s="49" t="s">
        <v>623</v>
      </c>
      <c r="C239" s="49" t="s">
        <v>623</v>
      </c>
      <c r="D239" s="49" t="s">
        <v>623</v>
      </c>
      <c r="E239" s="49" t="s">
        <v>623</v>
      </c>
      <c r="F239" s="49" t="s">
        <v>623</v>
      </c>
      <c r="G239" s="49" t="s">
        <v>623</v>
      </c>
      <c r="H239" s="49" t="s">
        <v>623</v>
      </c>
      <c r="I239" s="49" t="s">
        <v>623</v>
      </c>
      <c r="J239" s="49" t="s">
        <v>623</v>
      </c>
      <c r="K239" s="49" t="s">
        <v>623</v>
      </c>
      <c r="L239" s="49" t="s">
        <v>623</v>
      </c>
      <c r="M239" s="49" t="s">
        <v>623</v>
      </c>
      <c r="N239" s="49" t="s">
        <v>623</v>
      </c>
      <c r="O239" s="49" t="s">
        <v>623</v>
      </c>
      <c r="P239" s="49" t="s">
        <v>623</v>
      </c>
      <c r="Q239" s="49" t="s">
        <v>623</v>
      </c>
      <c r="R239" s="49" t="s">
        <v>623</v>
      </c>
      <c r="S239" s="49" t="s">
        <v>623</v>
      </c>
      <c r="T239" s="49" t="s">
        <v>623</v>
      </c>
      <c r="U239" s="49" t="s">
        <v>623</v>
      </c>
      <c r="V239" s="49" t="s">
        <v>623</v>
      </c>
      <c r="W239" s="49" t="s">
        <v>623</v>
      </c>
      <c r="X239" s="49" t="s">
        <v>623</v>
      </c>
      <c r="Y239" s="49" t="s">
        <v>623</v>
      </c>
      <c r="Z239" s="49" t="s">
        <v>623</v>
      </c>
      <c r="AA239" s="49" t="s">
        <v>623</v>
      </c>
      <c r="AB239" s="49" t="s">
        <v>623</v>
      </c>
      <c r="AC239" s="49" t="s">
        <v>623</v>
      </c>
      <c r="AD239" s="49" t="s">
        <v>623</v>
      </c>
      <c r="AE239" s="49" t="s">
        <v>623</v>
      </c>
      <c r="AF239" s="49" t="s">
        <v>623</v>
      </c>
      <c r="AG239" s="49" t="s">
        <v>623</v>
      </c>
      <c r="AH239" s="49" t="s">
        <v>623</v>
      </c>
      <c r="AI239" s="49" t="s">
        <v>623</v>
      </c>
      <c r="AJ239" s="49" t="s">
        <v>623</v>
      </c>
      <c r="AK239" s="49" t="s">
        <v>623</v>
      </c>
      <c r="AL239" s="49" t="s">
        <v>623</v>
      </c>
      <c r="AM239" s="49" t="s">
        <v>623</v>
      </c>
      <c r="AN239" s="49" t="s">
        <v>623</v>
      </c>
      <c r="AO239" s="49" t="s">
        <v>623</v>
      </c>
    </row>
    <row r="240" spans="1:41">
      <c r="A240" s="48" t="s">
        <v>216</v>
      </c>
      <c r="B240" s="49" t="s">
        <v>623</v>
      </c>
      <c r="C240" s="49" t="s">
        <v>623</v>
      </c>
      <c r="D240" s="49" t="s">
        <v>623</v>
      </c>
      <c r="E240" s="49" t="s">
        <v>623</v>
      </c>
      <c r="F240" s="49" t="s">
        <v>623</v>
      </c>
      <c r="G240" s="49" t="s">
        <v>623</v>
      </c>
      <c r="H240" s="49" t="s">
        <v>623</v>
      </c>
      <c r="I240" s="49" t="s">
        <v>623</v>
      </c>
      <c r="J240" s="49" t="s">
        <v>623</v>
      </c>
      <c r="K240" s="49" t="s">
        <v>623</v>
      </c>
      <c r="L240" s="49" t="s">
        <v>623</v>
      </c>
      <c r="M240" s="49" t="s">
        <v>623</v>
      </c>
      <c r="N240" s="49" t="s">
        <v>623</v>
      </c>
      <c r="O240" s="49" t="s">
        <v>623</v>
      </c>
      <c r="P240" s="49" t="s">
        <v>623</v>
      </c>
      <c r="Q240" s="49" t="s">
        <v>623</v>
      </c>
      <c r="R240" s="49" t="s">
        <v>623</v>
      </c>
      <c r="S240" s="49" t="s">
        <v>623</v>
      </c>
      <c r="T240" s="49" t="s">
        <v>623</v>
      </c>
      <c r="U240" s="49" t="s">
        <v>623</v>
      </c>
      <c r="V240" s="49" t="s">
        <v>623</v>
      </c>
      <c r="W240" s="49" t="s">
        <v>623</v>
      </c>
      <c r="X240" s="49" t="s">
        <v>623</v>
      </c>
      <c r="Y240" s="49" t="s">
        <v>623</v>
      </c>
      <c r="Z240" s="49" t="s">
        <v>623</v>
      </c>
      <c r="AA240" s="49" t="s">
        <v>623</v>
      </c>
      <c r="AB240" s="49" t="s">
        <v>623</v>
      </c>
      <c r="AC240" s="49" t="s">
        <v>623</v>
      </c>
      <c r="AD240" s="49" t="s">
        <v>623</v>
      </c>
      <c r="AE240" s="49" t="s">
        <v>623</v>
      </c>
      <c r="AF240" s="49" t="s">
        <v>623</v>
      </c>
      <c r="AG240" s="49" t="s">
        <v>623</v>
      </c>
      <c r="AH240" s="49" t="s">
        <v>623</v>
      </c>
      <c r="AI240" s="49" t="s">
        <v>623</v>
      </c>
      <c r="AJ240" s="49" t="s">
        <v>623</v>
      </c>
      <c r="AK240" s="49" t="s">
        <v>623</v>
      </c>
      <c r="AL240" s="49" t="s">
        <v>623</v>
      </c>
      <c r="AM240" s="49" t="s">
        <v>623</v>
      </c>
      <c r="AN240" s="49" t="s">
        <v>623</v>
      </c>
      <c r="AO240" s="49" t="s">
        <v>623</v>
      </c>
    </row>
    <row r="241" spans="1:41">
      <c r="A241" s="48" t="s">
        <v>488</v>
      </c>
      <c r="B241" s="49" t="s">
        <v>623</v>
      </c>
      <c r="C241" s="49" t="s">
        <v>623</v>
      </c>
      <c r="D241" s="49" t="s">
        <v>623</v>
      </c>
      <c r="E241" s="49" t="s">
        <v>623</v>
      </c>
      <c r="F241" s="49" t="s">
        <v>623</v>
      </c>
      <c r="G241" s="49" t="s">
        <v>623</v>
      </c>
      <c r="H241" s="49" t="s">
        <v>623</v>
      </c>
      <c r="I241" s="49" t="s">
        <v>623</v>
      </c>
      <c r="J241" s="49" t="s">
        <v>623</v>
      </c>
      <c r="K241" s="49" t="s">
        <v>623</v>
      </c>
      <c r="L241" s="49" t="s">
        <v>623</v>
      </c>
      <c r="M241" s="49" t="s">
        <v>623</v>
      </c>
      <c r="N241" s="49" t="s">
        <v>623</v>
      </c>
      <c r="O241" s="49" t="s">
        <v>623</v>
      </c>
      <c r="P241" s="49" t="s">
        <v>623</v>
      </c>
      <c r="Q241" s="49" t="s">
        <v>623</v>
      </c>
      <c r="R241" s="49" t="s">
        <v>623</v>
      </c>
      <c r="S241" s="49" t="s">
        <v>623</v>
      </c>
      <c r="T241" s="49" t="s">
        <v>623</v>
      </c>
      <c r="U241" s="49" t="s">
        <v>623</v>
      </c>
      <c r="V241" s="49" t="s">
        <v>623</v>
      </c>
      <c r="W241" s="49" t="s">
        <v>623</v>
      </c>
      <c r="X241" s="49" t="s">
        <v>623</v>
      </c>
      <c r="Y241" s="49" t="s">
        <v>623</v>
      </c>
      <c r="Z241" s="49" t="s">
        <v>623</v>
      </c>
      <c r="AA241" s="49" t="s">
        <v>623</v>
      </c>
      <c r="AB241" s="49" t="s">
        <v>623</v>
      </c>
      <c r="AC241" s="49" t="s">
        <v>623</v>
      </c>
      <c r="AD241" s="49" t="s">
        <v>623</v>
      </c>
      <c r="AE241" s="49" t="s">
        <v>623</v>
      </c>
      <c r="AF241" s="49" t="s">
        <v>623</v>
      </c>
      <c r="AG241" s="49" t="s">
        <v>623</v>
      </c>
      <c r="AH241" s="49" t="s">
        <v>623</v>
      </c>
      <c r="AI241" s="49" t="s">
        <v>623</v>
      </c>
      <c r="AJ241" s="49" t="s">
        <v>623</v>
      </c>
      <c r="AK241" s="49" t="s">
        <v>623</v>
      </c>
      <c r="AL241" s="49" t="s">
        <v>623</v>
      </c>
      <c r="AM241" s="49" t="s">
        <v>623</v>
      </c>
      <c r="AN241" s="49" t="s">
        <v>623</v>
      </c>
      <c r="AO241" s="49" t="s">
        <v>623</v>
      </c>
    </row>
    <row r="242" spans="1:41">
      <c r="A242" s="48" t="s">
        <v>229</v>
      </c>
      <c r="B242" s="49" t="s">
        <v>623</v>
      </c>
      <c r="C242" s="49" t="s">
        <v>623</v>
      </c>
      <c r="D242" s="49" t="s">
        <v>623</v>
      </c>
      <c r="E242" s="49" t="s">
        <v>623</v>
      </c>
      <c r="F242" s="49" t="s">
        <v>623</v>
      </c>
      <c r="G242" s="49" t="s">
        <v>623</v>
      </c>
      <c r="H242" s="49" t="s">
        <v>623</v>
      </c>
      <c r="I242" s="49" t="s">
        <v>623</v>
      </c>
      <c r="J242" s="49" t="s">
        <v>623</v>
      </c>
      <c r="K242" s="49" t="s">
        <v>623</v>
      </c>
      <c r="L242" s="49" t="s">
        <v>623</v>
      </c>
      <c r="M242" s="49" t="s">
        <v>623</v>
      </c>
      <c r="N242" s="49" t="s">
        <v>623</v>
      </c>
      <c r="O242" s="49" t="s">
        <v>623</v>
      </c>
      <c r="P242" s="49" t="s">
        <v>623</v>
      </c>
      <c r="Q242" s="49" t="s">
        <v>623</v>
      </c>
      <c r="R242" s="49" t="s">
        <v>623</v>
      </c>
      <c r="S242" s="49" t="s">
        <v>623</v>
      </c>
      <c r="T242" s="49" t="s">
        <v>623</v>
      </c>
      <c r="U242" s="49" t="s">
        <v>623</v>
      </c>
      <c r="V242" s="49" t="s">
        <v>623</v>
      </c>
      <c r="W242" s="49" t="s">
        <v>623</v>
      </c>
      <c r="X242" s="49" t="s">
        <v>623</v>
      </c>
      <c r="Y242" s="49" t="s">
        <v>623</v>
      </c>
      <c r="Z242" s="49" t="s">
        <v>623</v>
      </c>
      <c r="AA242" s="49" t="s">
        <v>623</v>
      </c>
      <c r="AB242" s="49" t="s">
        <v>623</v>
      </c>
      <c r="AC242" s="49" t="s">
        <v>623</v>
      </c>
      <c r="AD242" s="49" t="s">
        <v>623</v>
      </c>
      <c r="AE242" s="49" t="s">
        <v>623</v>
      </c>
      <c r="AF242" s="49" t="s">
        <v>623</v>
      </c>
      <c r="AG242" s="49" t="s">
        <v>623</v>
      </c>
      <c r="AH242" s="49" t="s">
        <v>623</v>
      </c>
      <c r="AI242" s="49" t="s">
        <v>623</v>
      </c>
      <c r="AJ242" s="49" t="s">
        <v>623</v>
      </c>
      <c r="AK242" s="49" t="s">
        <v>623</v>
      </c>
      <c r="AL242" s="49" t="s">
        <v>623</v>
      </c>
      <c r="AM242" s="49" t="s">
        <v>623</v>
      </c>
      <c r="AN242" s="49" t="s">
        <v>623</v>
      </c>
      <c r="AO242" s="49" t="s">
        <v>623</v>
      </c>
    </row>
    <row r="243" spans="1:41">
      <c r="A243" s="48" t="s">
        <v>466</v>
      </c>
      <c r="B243" s="47">
        <v>-3170</v>
      </c>
      <c r="C243" s="47">
        <v>-6944</v>
      </c>
      <c r="D243" s="47">
        <v>-6733</v>
      </c>
      <c r="E243" s="47">
        <v>-6591</v>
      </c>
      <c r="F243" s="47">
        <v>-6939</v>
      </c>
      <c r="G243" s="47">
        <v>-8964</v>
      </c>
      <c r="H243" s="47">
        <v>-9373</v>
      </c>
      <c r="I243" s="47">
        <v>-9518</v>
      </c>
      <c r="J243" s="47">
        <v>-10118</v>
      </c>
      <c r="K243" s="47">
        <v>-10111</v>
      </c>
      <c r="L243" s="47">
        <v>-9896</v>
      </c>
      <c r="M243" s="47">
        <v>-10015</v>
      </c>
      <c r="N243" s="47">
        <v>-10659</v>
      </c>
      <c r="O243" s="47">
        <v>-12276</v>
      </c>
      <c r="P243" s="47">
        <v>-13404</v>
      </c>
      <c r="Q243" s="47">
        <v>-13527</v>
      </c>
      <c r="R243" s="47">
        <v>-13836</v>
      </c>
      <c r="S243" s="47">
        <v>-14892</v>
      </c>
      <c r="T243" s="47">
        <v>-16270</v>
      </c>
      <c r="U243" s="47">
        <v>-16242</v>
      </c>
      <c r="V243" s="47">
        <v>-16336</v>
      </c>
      <c r="W243" s="47">
        <v>-16206</v>
      </c>
      <c r="X243" s="47">
        <v>-18805</v>
      </c>
      <c r="Y243" s="47">
        <v>-19393</v>
      </c>
      <c r="Z243" s="47">
        <v>-19650</v>
      </c>
      <c r="AA243" s="47">
        <v>-19452</v>
      </c>
      <c r="AB243" s="47">
        <v>-16821</v>
      </c>
      <c r="AC243" s="47">
        <v>-28294</v>
      </c>
      <c r="AD243" s="47">
        <v>-15983</v>
      </c>
      <c r="AE243" s="47">
        <v>-16605</v>
      </c>
      <c r="AF243" s="47">
        <v>-17143</v>
      </c>
      <c r="AG243" s="47">
        <v>-18540</v>
      </c>
      <c r="AH243" s="47">
        <v>-18774</v>
      </c>
      <c r="AI243" s="47">
        <v>-18722</v>
      </c>
      <c r="AJ243" s="47">
        <v>-18998</v>
      </c>
      <c r="AK243" s="47">
        <v>-19557</v>
      </c>
      <c r="AL243" s="47">
        <v>-19208</v>
      </c>
      <c r="AM243" s="47">
        <v>-19531</v>
      </c>
      <c r="AN243" s="47">
        <v>-19607</v>
      </c>
      <c r="AO243" s="47">
        <v>-11082</v>
      </c>
    </row>
    <row r="244" spans="1:41">
      <c r="A244" s="48" t="s">
        <v>654</v>
      </c>
      <c r="B244" s="49" t="s">
        <v>623</v>
      </c>
      <c r="C244" s="49" t="s">
        <v>623</v>
      </c>
      <c r="D244" s="49" t="s">
        <v>623</v>
      </c>
      <c r="E244" s="49" t="s">
        <v>623</v>
      </c>
      <c r="F244" s="49" t="s">
        <v>623</v>
      </c>
      <c r="G244" s="49" t="s">
        <v>623</v>
      </c>
      <c r="H244" s="49" t="s">
        <v>623</v>
      </c>
      <c r="I244" s="49" t="s">
        <v>623</v>
      </c>
      <c r="J244" s="49" t="s">
        <v>623</v>
      </c>
      <c r="K244" s="49" t="s">
        <v>623</v>
      </c>
      <c r="L244" s="49" t="s">
        <v>623</v>
      </c>
      <c r="M244" s="49" t="s">
        <v>623</v>
      </c>
      <c r="N244" s="49" t="s">
        <v>623</v>
      </c>
      <c r="O244" s="49" t="s">
        <v>623</v>
      </c>
      <c r="P244" s="49" t="s">
        <v>623</v>
      </c>
      <c r="Q244" s="49" t="s">
        <v>623</v>
      </c>
      <c r="R244" s="49" t="s">
        <v>623</v>
      </c>
      <c r="S244" s="49" t="s">
        <v>623</v>
      </c>
      <c r="T244" s="49" t="s">
        <v>623</v>
      </c>
      <c r="U244" s="49" t="s">
        <v>623</v>
      </c>
      <c r="V244" s="49" t="s">
        <v>623</v>
      </c>
      <c r="W244" s="49" t="s">
        <v>623</v>
      </c>
      <c r="X244" s="49" t="s">
        <v>623</v>
      </c>
      <c r="Y244" s="49" t="s">
        <v>623</v>
      </c>
      <c r="Z244" s="49" t="s">
        <v>623</v>
      </c>
      <c r="AA244" s="49" t="s">
        <v>623</v>
      </c>
      <c r="AB244" s="49" t="s">
        <v>623</v>
      </c>
      <c r="AC244" s="49" t="s">
        <v>623</v>
      </c>
      <c r="AD244" s="49" t="s">
        <v>623</v>
      </c>
      <c r="AE244" s="49" t="s">
        <v>623</v>
      </c>
      <c r="AF244" s="49" t="s">
        <v>623</v>
      </c>
      <c r="AG244" s="49" t="s">
        <v>623</v>
      </c>
      <c r="AH244" s="49" t="s">
        <v>623</v>
      </c>
      <c r="AI244" s="49" t="s">
        <v>623</v>
      </c>
      <c r="AJ244" s="49" t="s">
        <v>623</v>
      </c>
      <c r="AK244" s="49" t="s">
        <v>623</v>
      </c>
      <c r="AL244" s="49" t="s">
        <v>623</v>
      </c>
      <c r="AM244" s="49" t="s">
        <v>623</v>
      </c>
      <c r="AN244" s="49" t="s">
        <v>623</v>
      </c>
      <c r="AO244" s="49" t="s">
        <v>623</v>
      </c>
    </row>
    <row r="245" spans="1:41">
      <c r="A245" s="48" t="s">
        <v>348</v>
      </c>
      <c r="B245" s="49" t="s">
        <v>623</v>
      </c>
      <c r="C245" s="49" t="s">
        <v>623</v>
      </c>
      <c r="D245" s="49" t="s">
        <v>623</v>
      </c>
      <c r="E245" s="49" t="s">
        <v>623</v>
      </c>
      <c r="F245" s="49" t="s">
        <v>623</v>
      </c>
      <c r="G245" s="49" t="s">
        <v>623</v>
      </c>
      <c r="H245" s="49" t="s">
        <v>623</v>
      </c>
      <c r="I245" s="49" t="s">
        <v>623</v>
      </c>
      <c r="J245" s="49" t="s">
        <v>623</v>
      </c>
      <c r="K245" s="49" t="s">
        <v>623</v>
      </c>
      <c r="L245" s="49" t="s">
        <v>623</v>
      </c>
      <c r="M245" s="49" t="s">
        <v>623</v>
      </c>
      <c r="N245" s="49" t="s">
        <v>623</v>
      </c>
      <c r="O245" s="49" t="s">
        <v>623</v>
      </c>
      <c r="P245" s="49" t="s">
        <v>623</v>
      </c>
      <c r="Q245" s="49" t="s">
        <v>623</v>
      </c>
      <c r="R245" s="49" t="s">
        <v>623</v>
      </c>
      <c r="S245" s="49" t="s">
        <v>623</v>
      </c>
      <c r="T245" s="49" t="s">
        <v>623</v>
      </c>
      <c r="U245" s="49" t="s">
        <v>623</v>
      </c>
      <c r="V245" s="49" t="s">
        <v>623</v>
      </c>
      <c r="W245" s="49" t="s">
        <v>623</v>
      </c>
      <c r="X245" s="49" t="s">
        <v>623</v>
      </c>
      <c r="Y245" s="49" t="s">
        <v>623</v>
      </c>
      <c r="Z245" s="49" t="s">
        <v>623</v>
      </c>
      <c r="AA245" s="49" t="s">
        <v>623</v>
      </c>
      <c r="AB245" s="49" t="s">
        <v>623</v>
      </c>
      <c r="AC245" s="49" t="s">
        <v>623</v>
      </c>
      <c r="AD245" s="49" t="s">
        <v>623</v>
      </c>
      <c r="AE245" s="49" t="s">
        <v>623</v>
      </c>
      <c r="AF245" s="49" t="s">
        <v>623</v>
      </c>
      <c r="AG245" s="49" t="s">
        <v>623</v>
      </c>
      <c r="AH245" s="49" t="s">
        <v>623</v>
      </c>
      <c r="AI245" s="49" t="s">
        <v>623</v>
      </c>
      <c r="AJ245" s="49" t="s">
        <v>623</v>
      </c>
      <c r="AK245" s="49" t="s">
        <v>623</v>
      </c>
      <c r="AL245" s="49" t="s">
        <v>623</v>
      </c>
      <c r="AM245" s="49" t="s">
        <v>623</v>
      </c>
      <c r="AN245" s="49" t="s">
        <v>623</v>
      </c>
      <c r="AO245" s="49" t="s">
        <v>623</v>
      </c>
    </row>
    <row r="246" spans="1:41">
      <c r="A246" s="48" t="s">
        <v>349</v>
      </c>
      <c r="B246" s="49" t="s">
        <v>623</v>
      </c>
      <c r="C246" s="49" t="s">
        <v>623</v>
      </c>
      <c r="D246" s="49" t="s">
        <v>623</v>
      </c>
      <c r="E246" s="49" t="s">
        <v>623</v>
      </c>
      <c r="F246" s="49" t="s">
        <v>623</v>
      </c>
      <c r="G246" s="49" t="s">
        <v>623</v>
      </c>
      <c r="H246" s="49" t="s">
        <v>623</v>
      </c>
      <c r="I246" s="49" t="s">
        <v>623</v>
      </c>
      <c r="J246" s="49" t="s">
        <v>623</v>
      </c>
      <c r="K246" s="49" t="s">
        <v>623</v>
      </c>
      <c r="L246" s="49" t="s">
        <v>623</v>
      </c>
      <c r="M246" s="49" t="s">
        <v>623</v>
      </c>
      <c r="N246" s="49" t="s">
        <v>623</v>
      </c>
      <c r="O246" s="49" t="s">
        <v>623</v>
      </c>
      <c r="P246" s="49" t="s">
        <v>623</v>
      </c>
      <c r="Q246" s="49" t="s">
        <v>623</v>
      </c>
      <c r="R246" s="49" t="s">
        <v>623</v>
      </c>
      <c r="S246" s="49" t="s">
        <v>623</v>
      </c>
      <c r="T246" s="49" t="s">
        <v>623</v>
      </c>
      <c r="U246" s="49" t="s">
        <v>623</v>
      </c>
      <c r="V246" s="49" t="s">
        <v>623</v>
      </c>
      <c r="W246" s="49" t="s">
        <v>623</v>
      </c>
      <c r="X246" s="49" t="s">
        <v>623</v>
      </c>
      <c r="Y246" s="49" t="s">
        <v>623</v>
      </c>
      <c r="Z246" s="49" t="s">
        <v>623</v>
      </c>
      <c r="AA246" s="49" t="s">
        <v>623</v>
      </c>
      <c r="AB246" s="49" t="s">
        <v>623</v>
      </c>
      <c r="AC246" s="49" t="s">
        <v>623</v>
      </c>
      <c r="AD246" s="49" t="s">
        <v>623</v>
      </c>
      <c r="AE246" s="49" t="s">
        <v>623</v>
      </c>
      <c r="AF246" s="49" t="s">
        <v>623</v>
      </c>
      <c r="AG246" s="49" t="s">
        <v>623</v>
      </c>
      <c r="AH246" s="49" t="s">
        <v>623</v>
      </c>
      <c r="AI246" s="49" t="s">
        <v>623</v>
      </c>
      <c r="AJ246" s="49" t="s">
        <v>623</v>
      </c>
      <c r="AK246" s="49" t="s">
        <v>623</v>
      </c>
      <c r="AL246" s="49" t="s">
        <v>623</v>
      </c>
      <c r="AM246" s="49" t="s">
        <v>623</v>
      </c>
      <c r="AN246" s="49" t="s">
        <v>623</v>
      </c>
      <c r="AO246" s="49" t="s">
        <v>623</v>
      </c>
    </row>
    <row r="247" spans="1:41">
      <c r="A247" s="48" t="s">
        <v>464</v>
      </c>
      <c r="B247" s="49">
        <v>-575</v>
      </c>
      <c r="C247" s="47">
        <v>-1260</v>
      </c>
      <c r="D247" s="47">
        <v>-1222</v>
      </c>
      <c r="E247" s="47">
        <v>-1196</v>
      </c>
      <c r="F247" s="47">
        <v>-1259</v>
      </c>
      <c r="G247" s="47">
        <v>-1626</v>
      </c>
      <c r="H247" s="47">
        <v>-1701</v>
      </c>
      <c r="I247" s="47">
        <v>-1727</v>
      </c>
      <c r="J247" s="47">
        <v>-1836</v>
      </c>
      <c r="K247" s="47">
        <v>-1835</v>
      </c>
      <c r="L247" s="47">
        <v>-1796</v>
      </c>
      <c r="M247" s="47">
        <v>-1817</v>
      </c>
      <c r="N247" s="47">
        <v>-1934</v>
      </c>
      <c r="O247" s="47">
        <v>-2228</v>
      </c>
      <c r="P247" s="47">
        <v>-2432</v>
      </c>
      <c r="Q247" s="47">
        <v>-2454</v>
      </c>
      <c r="R247" s="47">
        <v>-2511</v>
      </c>
      <c r="S247" s="47">
        <v>-2702</v>
      </c>
      <c r="T247" s="47">
        <v>-2952</v>
      </c>
      <c r="U247" s="47">
        <v>-2947</v>
      </c>
      <c r="V247" s="47">
        <v>-2964</v>
      </c>
      <c r="W247" s="47">
        <v>-2941</v>
      </c>
      <c r="X247" s="47">
        <v>-3412</v>
      </c>
      <c r="Y247" s="47">
        <v>-3519</v>
      </c>
      <c r="Z247" s="47">
        <v>-3566</v>
      </c>
      <c r="AA247" s="47">
        <v>-3530</v>
      </c>
      <c r="AB247" s="47">
        <v>-3052</v>
      </c>
      <c r="AC247" s="47">
        <v>-5134</v>
      </c>
      <c r="AD247" s="47">
        <v>-2900</v>
      </c>
      <c r="AE247" s="47">
        <v>-3013</v>
      </c>
      <c r="AF247" s="47">
        <v>-3111</v>
      </c>
      <c r="AG247" s="47">
        <v>-3364</v>
      </c>
      <c r="AH247" s="47">
        <v>-3407</v>
      </c>
      <c r="AI247" s="47">
        <v>-3397</v>
      </c>
      <c r="AJ247" s="47">
        <v>-3447</v>
      </c>
      <c r="AK247" s="47">
        <v>-3549</v>
      </c>
      <c r="AL247" s="47">
        <v>-3485</v>
      </c>
      <c r="AM247" s="47">
        <v>-3544</v>
      </c>
      <c r="AN247" s="47">
        <v>-3558</v>
      </c>
      <c r="AO247" s="47">
        <v>-2011</v>
      </c>
    </row>
    <row r="248" spans="1:41">
      <c r="A248" s="48" t="s">
        <v>465</v>
      </c>
      <c r="B248" s="47">
        <v>-1235</v>
      </c>
      <c r="C248" s="47">
        <v>-2706</v>
      </c>
      <c r="D248" s="47">
        <v>-2624</v>
      </c>
      <c r="E248" s="47">
        <v>-2569</v>
      </c>
      <c r="F248" s="47">
        <v>-2704</v>
      </c>
      <c r="G248" s="47">
        <v>-3493</v>
      </c>
      <c r="H248" s="47">
        <v>-3653</v>
      </c>
      <c r="I248" s="47">
        <v>-3709</v>
      </c>
      <c r="J248" s="47">
        <v>-3943</v>
      </c>
      <c r="K248" s="47">
        <v>-3940</v>
      </c>
      <c r="L248" s="47">
        <v>-3857</v>
      </c>
      <c r="M248" s="47">
        <v>-3903</v>
      </c>
      <c r="N248" s="47">
        <v>-4154</v>
      </c>
      <c r="O248" s="47">
        <v>-4784</v>
      </c>
      <c r="P248" s="47">
        <v>-5224</v>
      </c>
      <c r="Q248" s="47">
        <v>-5271</v>
      </c>
      <c r="R248" s="47">
        <v>-5392</v>
      </c>
      <c r="S248" s="47">
        <v>-5803</v>
      </c>
      <c r="T248" s="47">
        <v>-6341</v>
      </c>
      <c r="U248" s="47">
        <v>-6329</v>
      </c>
      <c r="V248" s="47">
        <v>-6366</v>
      </c>
      <c r="W248" s="47">
        <v>-6316</v>
      </c>
      <c r="X248" s="47">
        <v>-7329</v>
      </c>
      <c r="Y248" s="47">
        <v>-7558</v>
      </c>
      <c r="Z248" s="47">
        <v>-7658</v>
      </c>
      <c r="AA248" s="47">
        <v>-7581</v>
      </c>
      <c r="AB248" s="47">
        <v>-6555</v>
      </c>
      <c r="AC248" s="47">
        <v>-11026</v>
      </c>
      <c r="AD248" s="47">
        <v>-6229</v>
      </c>
      <c r="AE248" s="47">
        <v>-6471</v>
      </c>
      <c r="AF248" s="47">
        <v>-6681</v>
      </c>
      <c r="AG248" s="47">
        <v>-7225</v>
      </c>
      <c r="AH248" s="47">
        <v>-7316</v>
      </c>
      <c r="AI248" s="47">
        <v>-7296</v>
      </c>
      <c r="AJ248" s="47">
        <v>-7404</v>
      </c>
      <c r="AK248" s="47">
        <v>-7622</v>
      </c>
      <c r="AL248" s="47">
        <v>-7485</v>
      </c>
      <c r="AM248" s="47">
        <v>-7611</v>
      </c>
      <c r="AN248" s="47">
        <v>-7641</v>
      </c>
      <c r="AO248" s="47">
        <v>-4319</v>
      </c>
    </row>
    <row r="249" spans="1:41">
      <c r="A249" s="48" t="s">
        <v>467</v>
      </c>
      <c r="B249" s="47">
        <v>-5995</v>
      </c>
      <c r="C249" s="47">
        <v>-13133</v>
      </c>
      <c r="D249" s="47">
        <v>-12734</v>
      </c>
      <c r="E249" s="47">
        <v>-12465</v>
      </c>
      <c r="F249" s="47">
        <v>-13124</v>
      </c>
      <c r="G249" s="47">
        <v>-16952</v>
      </c>
      <c r="H249" s="47">
        <v>-17725</v>
      </c>
      <c r="I249" s="47">
        <v>-18001</v>
      </c>
      <c r="J249" s="47">
        <v>-19135</v>
      </c>
      <c r="K249" s="47">
        <v>-19122</v>
      </c>
      <c r="L249" s="47">
        <v>-18716</v>
      </c>
      <c r="M249" s="47">
        <v>-18941</v>
      </c>
      <c r="N249" s="47">
        <v>-20158</v>
      </c>
      <c r="O249" s="47">
        <v>-23217</v>
      </c>
      <c r="P249" s="47">
        <v>-25350</v>
      </c>
      <c r="Q249" s="47">
        <v>-25581</v>
      </c>
      <c r="R249" s="47">
        <v>-26167</v>
      </c>
      <c r="S249" s="47">
        <v>-28163</v>
      </c>
      <c r="T249" s="47">
        <v>-30771</v>
      </c>
      <c r="U249" s="47">
        <v>-30716</v>
      </c>
      <c r="V249" s="47">
        <v>-30894</v>
      </c>
      <c r="W249" s="47">
        <v>-30650</v>
      </c>
      <c r="X249" s="47">
        <v>-35565</v>
      </c>
      <c r="Y249" s="47">
        <v>-36677</v>
      </c>
      <c r="Z249" s="47">
        <v>-37163</v>
      </c>
      <c r="AA249" s="47">
        <v>-36788</v>
      </c>
      <c r="AB249" s="47">
        <v>-31813</v>
      </c>
      <c r="AC249" s="47">
        <v>-53510</v>
      </c>
      <c r="AD249" s="47">
        <v>-30227</v>
      </c>
      <c r="AE249" s="47">
        <v>-31403</v>
      </c>
      <c r="AF249" s="47">
        <v>-32421</v>
      </c>
      <c r="AG249" s="47">
        <v>-35063</v>
      </c>
      <c r="AH249" s="47">
        <v>-35505</v>
      </c>
      <c r="AI249" s="47">
        <v>-35408</v>
      </c>
      <c r="AJ249" s="47">
        <v>-35929</v>
      </c>
      <c r="AK249" s="47">
        <v>-36987</v>
      </c>
      <c r="AL249" s="47">
        <v>-36326</v>
      </c>
      <c r="AM249" s="47">
        <v>-36938</v>
      </c>
      <c r="AN249" s="47">
        <v>-37080</v>
      </c>
      <c r="AO249" s="47">
        <v>-20959</v>
      </c>
    </row>
    <row r="250" spans="1:41">
      <c r="A250" s="48" t="s">
        <v>655</v>
      </c>
      <c r="B250" s="49" t="s">
        <v>623</v>
      </c>
      <c r="C250" s="49" t="s">
        <v>623</v>
      </c>
      <c r="D250" s="49" t="s">
        <v>623</v>
      </c>
      <c r="E250" s="49" t="s">
        <v>623</v>
      </c>
      <c r="F250" s="49" t="s">
        <v>623</v>
      </c>
      <c r="G250" s="49" t="s">
        <v>623</v>
      </c>
      <c r="H250" s="49" t="s">
        <v>623</v>
      </c>
      <c r="I250" s="49" t="s">
        <v>623</v>
      </c>
      <c r="J250" s="49" t="s">
        <v>623</v>
      </c>
      <c r="K250" s="49" t="s">
        <v>623</v>
      </c>
      <c r="L250" s="49" t="s">
        <v>623</v>
      </c>
      <c r="M250" s="49" t="s">
        <v>623</v>
      </c>
      <c r="N250" s="49" t="s">
        <v>623</v>
      </c>
      <c r="O250" s="49" t="s">
        <v>623</v>
      </c>
      <c r="P250" s="49" t="s">
        <v>623</v>
      </c>
      <c r="Q250" s="49" t="s">
        <v>623</v>
      </c>
      <c r="R250" s="49" t="s">
        <v>623</v>
      </c>
      <c r="S250" s="49" t="s">
        <v>623</v>
      </c>
      <c r="T250" s="49" t="s">
        <v>623</v>
      </c>
      <c r="U250" s="49" t="s">
        <v>623</v>
      </c>
      <c r="V250" s="49" t="s">
        <v>623</v>
      </c>
      <c r="W250" s="49" t="s">
        <v>623</v>
      </c>
      <c r="X250" s="49" t="s">
        <v>623</v>
      </c>
      <c r="Y250" s="49" t="s">
        <v>623</v>
      </c>
      <c r="Z250" s="49" t="s">
        <v>623</v>
      </c>
      <c r="AA250" s="49" t="s">
        <v>623</v>
      </c>
      <c r="AB250" s="49" t="s">
        <v>623</v>
      </c>
      <c r="AC250" s="49" t="s">
        <v>623</v>
      </c>
      <c r="AD250" s="49" t="s">
        <v>623</v>
      </c>
      <c r="AE250" s="49" t="s">
        <v>623</v>
      </c>
      <c r="AF250" s="49" t="s">
        <v>623</v>
      </c>
      <c r="AG250" s="49" t="s">
        <v>623</v>
      </c>
      <c r="AH250" s="49" t="s">
        <v>623</v>
      </c>
      <c r="AI250" s="49" t="s">
        <v>623</v>
      </c>
      <c r="AJ250" s="49" t="s">
        <v>623</v>
      </c>
      <c r="AK250" s="49" t="s">
        <v>623</v>
      </c>
      <c r="AL250" s="49" t="s">
        <v>623</v>
      </c>
      <c r="AM250" s="49" t="s">
        <v>623</v>
      </c>
      <c r="AN250" s="49" t="s">
        <v>623</v>
      </c>
      <c r="AO250" s="49" t="s">
        <v>623</v>
      </c>
    </row>
    <row r="251" spans="1:41">
      <c r="A251" s="48" t="s">
        <v>656</v>
      </c>
      <c r="B251" s="49">
        <v>0</v>
      </c>
      <c r="C251" s="49">
        <v>0</v>
      </c>
      <c r="D251" s="49">
        <v>0</v>
      </c>
      <c r="E251" s="49">
        <v>0</v>
      </c>
      <c r="F251" s="49">
        <v>0</v>
      </c>
      <c r="G251" s="49">
        <v>0</v>
      </c>
      <c r="H251" s="49">
        <v>0</v>
      </c>
      <c r="I251" s="49">
        <v>0</v>
      </c>
      <c r="J251" s="49">
        <v>0</v>
      </c>
      <c r="K251" s="49">
        <v>0</v>
      </c>
      <c r="L251" s="49">
        <v>0</v>
      </c>
      <c r="M251" s="49">
        <v>0</v>
      </c>
      <c r="N251" s="49">
        <v>0</v>
      </c>
      <c r="O251" s="49">
        <v>0</v>
      </c>
      <c r="P251" s="49">
        <v>0</v>
      </c>
      <c r="Q251" s="49">
        <v>0</v>
      </c>
      <c r="R251" s="49">
        <v>0</v>
      </c>
      <c r="S251" s="49">
        <v>0</v>
      </c>
      <c r="T251" s="49">
        <v>0</v>
      </c>
      <c r="U251" s="49">
        <v>0</v>
      </c>
      <c r="V251" s="49">
        <v>0</v>
      </c>
      <c r="W251" s="49">
        <v>0</v>
      </c>
      <c r="X251" s="49">
        <v>0</v>
      </c>
      <c r="Y251" s="49">
        <v>0</v>
      </c>
      <c r="Z251" s="49">
        <v>0</v>
      </c>
      <c r="AA251" s="49">
        <v>0</v>
      </c>
      <c r="AB251" s="49">
        <v>0</v>
      </c>
      <c r="AC251" s="49">
        <v>0</v>
      </c>
      <c r="AD251" s="49">
        <v>0</v>
      </c>
      <c r="AE251" s="49">
        <v>0</v>
      </c>
      <c r="AF251" s="49">
        <v>0</v>
      </c>
      <c r="AG251" s="49">
        <v>0</v>
      </c>
      <c r="AH251" s="49">
        <v>0</v>
      </c>
      <c r="AI251" s="49">
        <v>0</v>
      </c>
      <c r="AJ251" s="49">
        <v>0</v>
      </c>
      <c r="AK251" s="49">
        <v>0</v>
      </c>
      <c r="AL251" s="49">
        <v>0</v>
      </c>
      <c r="AM251" s="49">
        <v>0</v>
      </c>
      <c r="AN251" s="49">
        <v>0</v>
      </c>
      <c r="AO251" s="49">
        <v>0</v>
      </c>
    </row>
    <row r="252" spans="1:41">
      <c r="A252" s="48" t="s">
        <v>657</v>
      </c>
      <c r="B252" s="49" t="s">
        <v>623</v>
      </c>
      <c r="C252" s="49" t="s">
        <v>623</v>
      </c>
      <c r="D252" s="49" t="s">
        <v>623</v>
      </c>
      <c r="E252" s="49" t="s">
        <v>623</v>
      </c>
      <c r="F252" s="49" t="s">
        <v>623</v>
      </c>
      <c r="G252" s="49" t="s">
        <v>623</v>
      </c>
      <c r="H252" s="49" t="s">
        <v>623</v>
      </c>
      <c r="I252" s="49" t="s">
        <v>623</v>
      </c>
      <c r="J252" s="49" t="s">
        <v>623</v>
      </c>
      <c r="K252" s="49" t="s">
        <v>623</v>
      </c>
      <c r="L252" s="49" t="s">
        <v>623</v>
      </c>
      <c r="M252" s="49" t="s">
        <v>623</v>
      </c>
      <c r="N252" s="49" t="s">
        <v>623</v>
      </c>
      <c r="O252" s="49" t="s">
        <v>623</v>
      </c>
      <c r="P252" s="49" t="s">
        <v>623</v>
      </c>
      <c r="Q252" s="49" t="s">
        <v>623</v>
      </c>
      <c r="R252" s="49" t="s">
        <v>623</v>
      </c>
      <c r="S252" s="49" t="s">
        <v>623</v>
      </c>
      <c r="T252" s="49" t="s">
        <v>623</v>
      </c>
      <c r="U252" s="49" t="s">
        <v>623</v>
      </c>
      <c r="V252" s="49" t="s">
        <v>623</v>
      </c>
      <c r="W252" s="49" t="s">
        <v>623</v>
      </c>
      <c r="X252" s="49" t="s">
        <v>623</v>
      </c>
      <c r="Y252" s="49" t="s">
        <v>623</v>
      </c>
      <c r="Z252" s="49" t="s">
        <v>623</v>
      </c>
      <c r="AA252" s="49" t="s">
        <v>623</v>
      </c>
      <c r="AB252" s="49" t="s">
        <v>623</v>
      </c>
      <c r="AC252" s="49" t="s">
        <v>623</v>
      </c>
      <c r="AD252" s="49" t="s">
        <v>623</v>
      </c>
      <c r="AE252" s="49" t="s">
        <v>623</v>
      </c>
      <c r="AF252" s="49" t="s">
        <v>623</v>
      </c>
      <c r="AG252" s="49" t="s">
        <v>623</v>
      </c>
      <c r="AH252" s="49" t="s">
        <v>623</v>
      </c>
      <c r="AI252" s="49" t="s">
        <v>623</v>
      </c>
      <c r="AJ252" s="49" t="s">
        <v>623</v>
      </c>
      <c r="AK252" s="49" t="s">
        <v>623</v>
      </c>
      <c r="AL252" s="49" t="s">
        <v>623</v>
      </c>
      <c r="AM252" s="49" t="s">
        <v>623</v>
      </c>
      <c r="AN252" s="49" t="s">
        <v>623</v>
      </c>
      <c r="AO252" s="49" t="s">
        <v>623</v>
      </c>
    </row>
    <row r="253" spans="1:41">
      <c r="A253" s="48" t="s">
        <v>658</v>
      </c>
      <c r="B253" s="49" t="s">
        <v>623</v>
      </c>
      <c r="C253" s="49" t="s">
        <v>623</v>
      </c>
      <c r="D253" s="49" t="s">
        <v>623</v>
      </c>
      <c r="E253" s="49" t="s">
        <v>623</v>
      </c>
      <c r="F253" s="49" t="s">
        <v>623</v>
      </c>
      <c r="G253" s="49" t="s">
        <v>623</v>
      </c>
      <c r="H253" s="49" t="s">
        <v>623</v>
      </c>
      <c r="I253" s="49" t="s">
        <v>623</v>
      </c>
      <c r="J253" s="49" t="s">
        <v>623</v>
      </c>
      <c r="K253" s="49" t="s">
        <v>623</v>
      </c>
      <c r="L253" s="49" t="s">
        <v>623</v>
      </c>
      <c r="M253" s="49" t="s">
        <v>623</v>
      </c>
      <c r="N253" s="49" t="s">
        <v>623</v>
      </c>
      <c r="O253" s="49" t="s">
        <v>623</v>
      </c>
      <c r="P253" s="49" t="s">
        <v>623</v>
      </c>
      <c r="Q253" s="49" t="s">
        <v>623</v>
      </c>
      <c r="R253" s="49" t="s">
        <v>623</v>
      </c>
      <c r="S253" s="49" t="s">
        <v>623</v>
      </c>
      <c r="T253" s="49" t="s">
        <v>623</v>
      </c>
      <c r="U253" s="49" t="s">
        <v>623</v>
      </c>
      <c r="V253" s="49" t="s">
        <v>623</v>
      </c>
      <c r="W253" s="49" t="s">
        <v>623</v>
      </c>
      <c r="X253" s="49" t="s">
        <v>623</v>
      </c>
      <c r="Y253" s="49" t="s">
        <v>623</v>
      </c>
      <c r="Z253" s="49" t="s">
        <v>623</v>
      </c>
      <c r="AA253" s="49" t="s">
        <v>623</v>
      </c>
      <c r="AB253" s="49" t="s">
        <v>623</v>
      </c>
      <c r="AC253" s="49" t="s">
        <v>623</v>
      </c>
      <c r="AD253" s="49" t="s">
        <v>623</v>
      </c>
      <c r="AE253" s="49" t="s">
        <v>623</v>
      </c>
      <c r="AF253" s="49" t="s">
        <v>623</v>
      </c>
      <c r="AG253" s="49" t="s">
        <v>623</v>
      </c>
      <c r="AH253" s="49" t="s">
        <v>623</v>
      </c>
      <c r="AI253" s="49" t="s">
        <v>623</v>
      </c>
      <c r="AJ253" s="49" t="s">
        <v>623</v>
      </c>
      <c r="AK253" s="49" t="s">
        <v>623</v>
      </c>
      <c r="AL253" s="49" t="s">
        <v>623</v>
      </c>
      <c r="AM253" s="49" t="s">
        <v>623</v>
      </c>
      <c r="AN253" s="49" t="s">
        <v>623</v>
      </c>
      <c r="AO253" s="49" t="s">
        <v>623</v>
      </c>
    </row>
    <row r="254" spans="1:41">
      <c r="A254" s="48" t="s">
        <v>353</v>
      </c>
      <c r="B254" s="49">
        <v>0</v>
      </c>
      <c r="C254" s="49">
        <v>0</v>
      </c>
      <c r="D254" s="49">
        <v>0</v>
      </c>
      <c r="E254" s="49">
        <v>0</v>
      </c>
      <c r="F254" s="49">
        <v>0</v>
      </c>
      <c r="G254" s="49">
        <v>0</v>
      </c>
      <c r="H254" s="49">
        <v>0</v>
      </c>
      <c r="I254" s="49">
        <v>0</v>
      </c>
      <c r="J254" s="49">
        <v>0</v>
      </c>
      <c r="K254" s="49">
        <v>0</v>
      </c>
      <c r="L254" s="49">
        <v>0</v>
      </c>
      <c r="M254" s="49">
        <v>0</v>
      </c>
      <c r="N254" s="49">
        <v>0</v>
      </c>
      <c r="O254" s="49">
        <v>0</v>
      </c>
      <c r="P254" s="49">
        <v>0</v>
      </c>
      <c r="Q254" s="49">
        <v>0</v>
      </c>
      <c r="R254" s="49">
        <v>0</v>
      </c>
      <c r="S254" s="49">
        <v>0</v>
      </c>
      <c r="T254" s="49">
        <v>0</v>
      </c>
      <c r="U254" s="49">
        <v>0</v>
      </c>
      <c r="V254" s="49">
        <v>0</v>
      </c>
      <c r="W254" s="49">
        <v>0</v>
      </c>
      <c r="X254" s="49">
        <v>0</v>
      </c>
      <c r="Y254" s="49">
        <v>0</v>
      </c>
      <c r="Z254" s="49">
        <v>0</v>
      </c>
      <c r="AA254" s="49">
        <v>0</v>
      </c>
      <c r="AB254" s="49">
        <v>0</v>
      </c>
      <c r="AC254" s="49">
        <v>0</v>
      </c>
      <c r="AD254" s="49">
        <v>0</v>
      </c>
      <c r="AE254" s="49">
        <v>0</v>
      </c>
      <c r="AF254" s="49">
        <v>0</v>
      </c>
      <c r="AG254" s="49">
        <v>0</v>
      </c>
      <c r="AH254" s="49">
        <v>0</v>
      </c>
      <c r="AI254" s="49">
        <v>0</v>
      </c>
      <c r="AJ254" s="49">
        <v>0</v>
      </c>
      <c r="AK254" s="49">
        <v>0</v>
      </c>
      <c r="AL254" s="49">
        <v>0</v>
      </c>
      <c r="AM254" s="49">
        <v>0</v>
      </c>
      <c r="AN254" s="49">
        <v>0</v>
      </c>
      <c r="AO254" s="49">
        <v>0</v>
      </c>
    </row>
    <row r="255" spans="1:41">
      <c r="A255" s="48" t="s">
        <v>659</v>
      </c>
      <c r="B255" s="49" t="s">
        <v>623</v>
      </c>
      <c r="C255" s="49" t="s">
        <v>623</v>
      </c>
      <c r="D255" s="49" t="s">
        <v>623</v>
      </c>
      <c r="E255" s="49" t="s">
        <v>623</v>
      </c>
      <c r="F255" s="49" t="s">
        <v>623</v>
      </c>
      <c r="G255" s="49" t="s">
        <v>623</v>
      </c>
      <c r="H255" s="49" t="s">
        <v>623</v>
      </c>
      <c r="I255" s="49" t="s">
        <v>623</v>
      </c>
      <c r="J255" s="49" t="s">
        <v>623</v>
      </c>
      <c r="K255" s="49" t="s">
        <v>623</v>
      </c>
      <c r="L255" s="49" t="s">
        <v>623</v>
      </c>
      <c r="M255" s="49" t="s">
        <v>623</v>
      </c>
      <c r="N255" s="49" t="s">
        <v>623</v>
      </c>
      <c r="O255" s="49" t="s">
        <v>623</v>
      </c>
      <c r="P255" s="49" t="s">
        <v>623</v>
      </c>
      <c r="Q255" s="49" t="s">
        <v>623</v>
      </c>
      <c r="R255" s="49" t="s">
        <v>623</v>
      </c>
      <c r="S255" s="49" t="s">
        <v>623</v>
      </c>
      <c r="T255" s="49" t="s">
        <v>623</v>
      </c>
      <c r="U255" s="49" t="s">
        <v>623</v>
      </c>
      <c r="V255" s="49" t="s">
        <v>623</v>
      </c>
      <c r="W255" s="49" t="s">
        <v>623</v>
      </c>
      <c r="X255" s="49" t="s">
        <v>623</v>
      </c>
      <c r="Y255" s="49" t="s">
        <v>623</v>
      </c>
      <c r="Z255" s="49" t="s">
        <v>623</v>
      </c>
      <c r="AA255" s="49" t="s">
        <v>623</v>
      </c>
      <c r="AB255" s="49" t="s">
        <v>623</v>
      </c>
      <c r="AC255" s="49" t="s">
        <v>623</v>
      </c>
      <c r="AD255" s="49" t="s">
        <v>623</v>
      </c>
      <c r="AE255" s="49" t="s">
        <v>623</v>
      </c>
      <c r="AF255" s="49" t="s">
        <v>623</v>
      </c>
      <c r="AG255" s="49" t="s">
        <v>623</v>
      </c>
      <c r="AH255" s="49" t="s">
        <v>623</v>
      </c>
      <c r="AI255" s="49" t="s">
        <v>623</v>
      </c>
      <c r="AJ255" s="49" t="s">
        <v>623</v>
      </c>
      <c r="AK255" s="49" t="s">
        <v>623</v>
      </c>
      <c r="AL255" s="49" t="s">
        <v>623</v>
      </c>
      <c r="AM255" s="49" t="s">
        <v>623</v>
      </c>
      <c r="AN255" s="49" t="s">
        <v>623</v>
      </c>
      <c r="AO255" s="49" t="s">
        <v>623</v>
      </c>
    </row>
    <row r="256" spans="1:41">
      <c r="A256" s="48" t="s">
        <v>354</v>
      </c>
      <c r="B256" s="49">
        <v>1</v>
      </c>
      <c r="C256" s="49" t="s">
        <v>623</v>
      </c>
      <c r="D256" s="49" t="s">
        <v>623</v>
      </c>
      <c r="E256" s="49" t="s">
        <v>623</v>
      </c>
      <c r="F256" s="49" t="s">
        <v>623</v>
      </c>
      <c r="G256" s="49" t="s">
        <v>623</v>
      </c>
      <c r="H256" s="49" t="s">
        <v>623</v>
      </c>
      <c r="I256" s="49" t="s">
        <v>623</v>
      </c>
      <c r="J256" s="49" t="s">
        <v>623</v>
      </c>
      <c r="K256" s="49" t="s">
        <v>623</v>
      </c>
      <c r="L256" s="49" t="s">
        <v>623</v>
      </c>
      <c r="M256" s="49" t="s">
        <v>623</v>
      </c>
      <c r="N256" s="49" t="s">
        <v>623</v>
      </c>
      <c r="O256" s="49" t="s">
        <v>623</v>
      </c>
      <c r="P256" s="49" t="s">
        <v>623</v>
      </c>
      <c r="Q256" s="49" t="s">
        <v>623</v>
      </c>
      <c r="R256" s="49" t="s">
        <v>623</v>
      </c>
      <c r="S256" s="49" t="s">
        <v>623</v>
      </c>
      <c r="T256" s="49" t="s">
        <v>623</v>
      </c>
      <c r="U256" s="49" t="s">
        <v>623</v>
      </c>
      <c r="V256" s="49" t="s">
        <v>623</v>
      </c>
      <c r="W256" s="49" t="s">
        <v>623</v>
      </c>
      <c r="X256" s="49" t="s">
        <v>623</v>
      </c>
      <c r="Y256" s="49" t="s">
        <v>623</v>
      </c>
      <c r="Z256" s="49" t="s">
        <v>623</v>
      </c>
      <c r="AA256" s="49" t="s">
        <v>623</v>
      </c>
      <c r="AB256" s="49" t="s">
        <v>623</v>
      </c>
      <c r="AC256" s="49" t="s">
        <v>623</v>
      </c>
      <c r="AD256" s="49" t="s">
        <v>623</v>
      </c>
      <c r="AE256" s="49" t="s">
        <v>623</v>
      </c>
      <c r="AF256" s="49" t="s">
        <v>623</v>
      </c>
      <c r="AG256" s="49" t="s">
        <v>623</v>
      </c>
      <c r="AH256" s="49" t="s">
        <v>623</v>
      </c>
      <c r="AI256" s="49" t="s">
        <v>623</v>
      </c>
      <c r="AJ256" s="49" t="s">
        <v>623</v>
      </c>
      <c r="AK256" s="49" t="s">
        <v>623</v>
      </c>
      <c r="AL256" s="49" t="s">
        <v>623</v>
      </c>
      <c r="AM256" s="49" t="s">
        <v>623</v>
      </c>
      <c r="AN256" s="49" t="s">
        <v>623</v>
      </c>
      <c r="AO256" s="49" t="s">
        <v>623</v>
      </c>
    </row>
    <row r="257" spans="1:41">
      <c r="A257" s="48" t="s">
        <v>397</v>
      </c>
      <c r="B257" s="49">
        <v>1</v>
      </c>
      <c r="C257" s="49" t="s">
        <v>623</v>
      </c>
      <c r="D257" s="49" t="s">
        <v>623</v>
      </c>
      <c r="E257" s="49" t="s">
        <v>623</v>
      </c>
      <c r="F257" s="49" t="s">
        <v>623</v>
      </c>
      <c r="G257" s="49" t="s">
        <v>623</v>
      </c>
      <c r="H257" s="49" t="s">
        <v>623</v>
      </c>
      <c r="I257" s="49" t="s">
        <v>623</v>
      </c>
      <c r="J257" s="49" t="s">
        <v>623</v>
      </c>
      <c r="K257" s="49" t="s">
        <v>623</v>
      </c>
      <c r="L257" s="49" t="s">
        <v>623</v>
      </c>
      <c r="M257" s="49" t="s">
        <v>623</v>
      </c>
      <c r="N257" s="49" t="s">
        <v>623</v>
      </c>
      <c r="O257" s="49" t="s">
        <v>623</v>
      </c>
      <c r="P257" s="49" t="s">
        <v>623</v>
      </c>
      <c r="Q257" s="49" t="s">
        <v>623</v>
      </c>
      <c r="R257" s="49" t="s">
        <v>623</v>
      </c>
      <c r="S257" s="49" t="s">
        <v>623</v>
      </c>
      <c r="T257" s="49" t="s">
        <v>623</v>
      </c>
      <c r="U257" s="49" t="s">
        <v>623</v>
      </c>
      <c r="V257" s="49" t="s">
        <v>623</v>
      </c>
      <c r="W257" s="49" t="s">
        <v>623</v>
      </c>
      <c r="X257" s="49" t="s">
        <v>623</v>
      </c>
      <c r="Y257" s="49" t="s">
        <v>623</v>
      </c>
      <c r="Z257" s="49" t="s">
        <v>623</v>
      </c>
      <c r="AA257" s="49" t="s">
        <v>623</v>
      </c>
      <c r="AB257" s="49" t="s">
        <v>623</v>
      </c>
      <c r="AC257" s="49" t="s">
        <v>623</v>
      </c>
      <c r="AD257" s="49" t="s">
        <v>623</v>
      </c>
      <c r="AE257" s="49" t="s">
        <v>623</v>
      </c>
      <c r="AF257" s="49" t="s">
        <v>623</v>
      </c>
      <c r="AG257" s="49" t="s">
        <v>623</v>
      </c>
      <c r="AH257" s="49" t="s">
        <v>623</v>
      </c>
      <c r="AI257" s="49" t="s">
        <v>623</v>
      </c>
      <c r="AJ257" s="49" t="s">
        <v>623</v>
      </c>
      <c r="AK257" s="49" t="s">
        <v>623</v>
      </c>
      <c r="AL257" s="49" t="s">
        <v>623</v>
      </c>
      <c r="AM257" s="49" t="s">
        <v>623</v>
      </c>
      <c r="AN257" s="49" t="s">
        <v>623</v>
      </c>
      <c r="AO257" s="49" t="s">
        <v>623</v>
      </c>
    </row>
    <row r="258" spans="1:41">
      <c r="A258" s="48" t="s">
        <v>660</v>
      </c>
      <c r="B258" s="49" t="s">
        <v>623</v>
      </c>
      <c r="C258" s="49" t="s">
        <v>623</v>
      </c>
      <c r="D258" s="49" t="s">
        <v>623</v>
      </c>
      <c r="E258" s="49" t="s">
        <v>623</v>
      </c>
      <c r="F258" s="49" t="s">
        <v>623</v>
      </c>
      <c r="G258" s="49" t="s">
        <v>623</v>
      </c>
      <c r="H258" s="49" t="s">
        <v>623</v>
      </c>
      <c r="I258" s="49" t="s">
        <v>623</v>
      </c>
      <c r="J258" s="49" t="s">
        <v>623</v>
      </c>
      <c r="K258" s="49" t="s">
        <v>623</v>
      </c>
      <c r="L258" s="49" t="s">
        <v>623</v>
      </c>
      <c r="M258" s="49" t="s">
        <v>623</v>
      </c>
      <c r="N258" s="49" t="s">
        <v>623</v>
      </c>
      <c r="O258" s="49" t="s">
        <v>623</v>
      </c>
      <c r="P258" s="49" t="s">
        <v>623</v>
      </c>
      <c r="Q258" s="49" t="s">
        <v>623</v>
      </c>
      <c r="R258" s="49" t="s">
        <v>623</v>
      </c>
      <c r="S258" s="49" t="s">
        <v>623</v>
      </c>
      <c r="T258" s="49" t="s">
        <v>623</v>
      </c>
      <c r="U258" s="49" t="s">
        <v>623</v>
      </c>
      <c r="V258" s="49" t="s">
        <v>623</v>
      </c>
      <c r="W258" s="49" t="s">
        <v>623</v>
      </c>
      <c r="X258" s="49" t="s">
        <v>623</v>
      </c>
      <c r="Y258" s="49" t="s">
        <v>623</v>
      </c>
      <c r="Z258" s="49" t="s">
        <v>623</v>
      </c>
      <c r="AA258" s="49" t="s">
        <v>623</v>
      </c>
      <c r="AB258" s="49" t="s">
        <v>623</v>
      </c>
      <c r="AC258" s="49" t="s">
        <v>623</v>
      </c>
      <c r="AD258" s="49" t="s">
        <v>623</v>
      </c>
      <c r="AE258" s="49" t="s">
        <v>623</v>
      </c>
      <c r="AF258" s="49" t="s">
        <v>623</v>
      </c>
      <c r="AG258" s="49" t="s">
        <v>623</v>
      </c>
      <c r="AH258" s="49" t="s">
        <v>623</v>
      </c>
      <c r="AI258" s="49" t="s">
        <v>623</v>
      </c>
      <c r="AJ258" s="49" t="s">
        <v>623</v>
      </c>
      <c r="AK258" s="49" t="s">
        <v>623</v>
      </c>
      <c r="AL258" s="49" t="s">
        <v>623</v>
      </c>
      <c r="AM258" s="49" t="s">
        <v>623</v>
      </c>
      <c r="AN258" s="49" t="s">
        <v>623</v>
      </c>
      <c r="AO258" s="49" t="s">
        <v>623</v>
      </c>
    </row>
    <row r="259" spans="1:41">
      <c r="A259" s="48" t="s">
        <v>661</v>
      </c>
      <c r="B259" s="49" t="s">
        <v>623</v>
      </c>
      <c r="C259" s="49" t="s">
        <v>623</v>
      </c>
      <c r="D259" s="49" t="s">
        <v>623</v>
      </c>
      <c r="E259" s="49" t="s">
        <v>623</v>
      </c>
      <c r="F259" s="49" t="s">
        <v>623</v>
      </c>
      <c r="G259" s="49" t="s">
        <v>623</v>
      </c>
      <c r="H259" s="49" t="s">
        <v>623</v>
      </c>
      <c r="I259" s="49" t="s">
        <v>623</v>
      </c>
      <c r="J259" s="49" t="s">
        <v>623</v>
      </c>
      <c r="K259" s="49" t="s">
        <v>623</v>
      </c>
      <c r="L259" s="49" t="s">
        <v>623</v>
      </c>
      <c r="M259" s="49" t="s">
        <v>623</v>
      </c>
      <c r="N259" s="49" t="s">
        <v>623</v>
      </c>
      <c r="O259" s="49" t="s">
        <v>623</v>
      </c>
      <c r="P259" s="49" t="s">
        <v>623</v>
      </c>
      <c r="Q259" s="49" t="s">
        <v>623</v>
      </c>
      <c r="R259" s="49" t="s">
        <v>623</v>
      </c>
      <c r="S259" s="49" t="s">
        <v>623</v>
      </c>
      <c r="T259" s="49" t="s">
        <v>623</v>
      </c>
      <c r="U259" s="49" t="s">
        <v>623</v>
      </c>
      <c r="V259" s="49" t="s">
        <v>623</v>
      </c>
      <c r="W259" s="49" t="s">
        <v>623</v>
      </c>
      <c r="X259" s="49" t="s">
        <v>623</v>
      </c>
      <c r="Y259" s="49" t="s">
        <v>623</v>
      </c>
      <c r="Z259" s="49" t="s">
        <v>623</v>
      </c>
      <c r="AA259" s="49" t="s">
        <v>623</v>
      </c>
      <c r="AB259" s="49" t="s">
        <v>623</v>
      </c>
      <c r="AC259" s="49" t="s">
        <v>623</v>
      </c>
      <c r="AD259" s="49" t="s">
        <v>623</v>
      </c>
      <c r="AE259" s="49" t="s">
        <v>623</v>
      </c>
      <c r="AF259" s="49" t="s">
        <v>623</v>
      </c>
      <c r="AG259" s="49" t="s">
        <v>623</v>
      </c>
      <c r="AH259" s="49" t="s">
        <v>623</v>
      </c>
      <c r="AI259" s="49" t="s">
        <v>623</v>
      </c>
      <c r="AJ259" s="49" t="s">
        <v>623</v>
      </c>
      <c r="AK259" s="49" t="s">
        <v>623</v>
      </c>
      <c r="AL259" s="49" t="s">
        <v>623</v>
      </c>
      <c r="AM259" s="49" t="s">
        <v>623</v>
      </c>
      <c r="AN259" s="49" t="s">
        <v>623</v>
      </c>
      <c r="AO259" s="49" t="s">
        <v>623</v>
      </c>
    </row>
    <row r="260" spans="1:41">
      <c r="A260" s="48" t="s">
        <v>662</v>
      </c>
      <c r="B260" s="49" t="s">
        <v>623</v>
      </c>
      <c r="C260" s="49" t="s">
        <v>623</v>
      </c>
      <c r="D260" s="49" t="s">
        <v>623</v>
      </c>
      <c r="E260" s="49" t="s">
        <v>623</v>
      </c>
      <c r="F260" s="49" t="s">
        <v>623</v>
      </c>
      <c r="G260" s="49" t="s">
        <v>623</v>
      </c>
      <c r="H260" s="49" t="s">
        <v>623</v>
      </c>
      <c r="I260" s="49" t="s">
        <v>623</v>
      </c>
      <c r="J260" s="49" t="s">
        <v>623</v>
      </c>
      <c r="K260" s="49" t="s">
        <v>623</v>
      </c>
      <c r="L260" s="49" t="s">
        <v>623</v>
      </c>
      <c r="M260" s="49" t="s">
        <v>623</v>
      </c>
      <c r="N260" s="49" t="s">
        <v>623</v>
      </c>
      <c r="O260" s="49" t="s">
        <v>623</v>
      </c>
      <c r="P260" s="49" t="s">
        <v>623</v>
      </c>
      <c r="Q260" s="49" t="s">
        <v>623</v>
      </c>
      <c r="R260" s="49" t="s">
        <v>623</v>
      </c>
      <c r="S260" s="49" t="s">
        <v>623</v>
      </c>
      <c r="T260" s="49" t="s">
        <v>623</v>
      </c>
      <c r="U260" s="49" t="s">
        <v>623</v>
      </c>
      <c r="V260" s="49" t="s">
        <v>623</v>
      </c>
      <c r="W260" s="49" t="s">
        <v>623</v>
      </c>
      <c r="X260" s="49" t="s">
        <v>623</v>
      </c>
      <c r="Y260" s="49" t="s">
        <v>623</v>
      </c>
      <c r="Z260" s="49" t="s">
        <v>623</v>
      </c>
      <c r="AA260" s="49" t="s">
        <v>623</v>
      </c>
      <c r="AB260" s="49" t="s">
        <v>623</v>
      </c>
      <c r="AC260" s="49" t="s">
        <v>623</v>
      </c>
      <c r="AD260" s="49" t="s">
        <v>623</v>
      </c>
      <c r="AE260" s="49" t="s">
        <v>623</v>
      </c>
      <c r="AF260" s="49" t="s">
        <v>623</v>
      </c>
      <c r="AG260" s="49" t="s">
        <v>623</v>
      </c>
      <c r="AH260" s="49" t="s">
        <v>623</v>
      </c>
      <c r="AI260" s="49" t="s">
        <v>623</v>
      </c>
      <c r="AJ260" s="49" t="s">
        <v>623</v>
      </c>
      <c r="AK260" s="49" t="s">
        <v>623</v>
      </c>
      <c r="AL260" s="49" t="s">
        <v>623</v>
      </c>
      <c r="AM260" s="49" t="s">
        <v>623</v>
      </c>
      <c r="AN260" s="49" t="s">
        <v>623</v>
      </c>
      <c r="AO260" s="49" t="s">
        <v>623</v>
      </c>
    </row>
    <row r="261" spans="1:41">
      <c r="A261" s="48" t="s">
        <v>663</v>
      </c>
      <c r="B261" s="49" t="s">
        <v>623</v>
      </c>
      <c r="C261" s="49" t="s">
        <v>623</v>
      </c>
      <c r="D261" s="49" t="s">
        <v>623</v>
      </c>
      <c r="E261" s="49" t="s">
        <v>623</v>
      </c>
      <c r="F261" s="49" t="s">
        <v>623</v>
      </c>
      <c r="G261" s="49" t="s">
        <v>623</v>
      </c>
      <c r="H261" s="49" t="s">
        <v>623</v>
      </c>
      <c r="I261" s="49" t="s">
        <v>623</v>
      </c>
      <c r="J261" s="49" t="s">
        <v>623</v>
      </c>
      <c r="K261" s="49" t="s">
        <v>623</v>
      </c>
      <c r="L261" s="49" t="s">
        <v>623</v>
      </c>
      <c r="M261" s="49" t="s">
        <v>623</v>
      </c>
      <c r="N261" s="49" t="s">
        <v>623</v>
      </c>
      <c r="O261" s="49" t="s">
        <v>623</v>
      </c>
      <c r="P261" s="49" t="s">
        <v>623</v>
      </c>
      <c r="Q261" s="49" t="s">
        <v>623</v>
      </c>
      <c r="R261" s="49" t="s">
        <v>623</v>
      </c>
      <c r="S261" s="49" t="s">
        <v>623</v>
      </c>
      <c r="T261" s="49" t="s">
        <v>623</v>
      </c>
      <c r="U261" s="49" t="s">
        <v>623</v>
      </c>
      <c r="V261" s="49" t="s">
        <v>623</v>
      </c>
      <c r="W261" s="49" t="s">
        <v>623</v>
      </c>
      <c r="X261" s="49" t="s">
        <v>623</v>
      </c>
      <c r="Y261" s="49" t="s">
        <v>623</v>
      </c>
      <c r="Z261" s="49" t="s">
        <v>623</v>
      </c>
      <c r="AA261" s="49" t="s">
        <v>623</v>
      </c>
      <c r="AB261" s="49" t="s">
        <v>623</v>
      </c>
      <c r="AC261" s="49" t="s">
        <v>623</v>
      </c>
      <c r="AD261" s="49" t="s">
        <v>623</v>
      </c>
      <c r="AE261" s="49" t="s">
        <v>623</v>
      </c>
      <c r="AF261" s="49" t="s">
        <v>623</v>
      </c>
      <c r="AG261" s="49" t="s">
        <v>623</v>
      </c>
      <c r="AH261" s="49" t="s">
        <v>623</v>
      </c>
      <c r="AI261" s="49" t="s">
        <v>623</v>
      </c>
      <c r="AJ261" s="49" t="s">
        <v>623</v>
      </c>
      <c r="AK261" s="49" t="s">
        <v>623</v>
      </c>
      <c r="AL261" s="49" t="s">
        <v>623</v>
      </c>
      <c r="AM261" s="49" t="s">
        <v>623</v>
      </c>
      <c r="AN261" s="49" t="s">
        <v>623</v>
      </c>
      <c r="AO261" s="49" t="s">
        <v>623</v>
      </c>
    </row>
    <row r="262" spans="1:41">
      <c r="A262" s="48" t="s">
        <v>454</v>
      </c>
      <c r="B262" s="49" t="s">
        <v>623</v>
      </c>
      <c r="C262" s="49" t="s">
        <v>623</v>
      </c>
      <c r="D262" s="49" t="s">
        <v>623</v>
      </c>
      <c r="E262" s="49" t="s">
        <v>623</v>
      </c>
      <c r="F262" s="49" t="s">
        <v>623</v>
      </c>
      <c r="G262" s="49" t="s">
        <v>623</v>
      </c>
      <c r="H262" s="49" t="s">
        <v>623</v>
      </c>
      <c r="I262" s="49" t="s">
        <v>623</v>
      </c>
      <c r="J262" s="49" t="s">
        <v>623</v>
      </c>
      <c r="K262" s="49" t="s">
        <v>623</v>
      </c>
      <c r="L262" s="49" t="s">
        <v>623</v>
      </c>
      <c r="M262" s="49" t="s">
        <v>623</v>
      </c>
      <c r="N262" s="49" t="s">
        <v>623</v>
      </c>
      <c r="O262" s="49" t="s">
        <v>623</v>
      </c>
      <c r="P262" s="49" t="s">
        <v>623</v>
      </c>
      <c r="Q262" s="49" t="s">
        <v>623</v>
      </c>
      <c r="R262" s="49" t="s">
        <v>623</v>
      </c>
      <c r="S262" s="49" t="s">
        <v>623</v>
      </c>
      <c r="T262" s="49" t="s">
        <v>623</v>
      </c>
      <c r="U262" s="49" t="s">
        <v>623</v>
      </c>
      <c r="V262" s="49" t="s">
        <v>623</v>
      </c>
      <c r="W262" s="49" t="s">
        <v>623</v>
      </c>
      <c r="X262" s="49" t="s">
        <v>623</v>
      </c>
      <c r="Y262" s="49" t="s">
        <v>623</v>
      </c>
      <c r="Z262" s="49" t="s">
        <v>623</v>
      </c>
      <c r="AA262" s="49" t="s">
        <v>623</v>
      </c>
      <c r="AB262" s="49" t="s">
        <v>623</v>
      </c>
      <c r="AC262" s="49" t="s">
        <v>623</v>
      </c>
      <c r="AD262" s="49" t="s">
        <v>623</v>
      </c>
      <c r="AE262" s="49" t="s">
        <v>623</v>
      </c>
      <c r="AF262" s="49" t="s">
        <v>623</v>
      </c>
      <c r="AG262" s="49" t="s">
        <v>623</v>
      </c>
      <c r="AH262" s="49" t="s">
        <v>623</v>
      </c>
      <c r="AI262" s="49" t="s">
        <v>623</v>
      </c>
      <c r="AJ262" s="49" t="s">
        <v>623</v>
      </c>
      <c r="AK262" s="49" t="s">
        <v>623</v>
      </c>
      <c r="AL262" s="49" t="s">
        <v>623</v>
      </c>
      <c r="AM262" s="49" t="s">
        <v>623</v>
      </c>
      <c r="AN262" s="49" t="s">
        <v>623</v>
      </c>
      <c r="AO262" s="49" t="s">
        <v>623</v>
      </c>
    </row>
    <row r="263" spans="1:41">
      <c r="A263" s="48" t="s">
        <v>455</v>
      </c>
      <c r="B263" s="49" t="s">
        <v>623</v>
      </c>
      <c r="C263" s="49" t="s">
        <v>623</v>
      </c>
      <c r="D263" s="49" t="s">
        <v>623</v>
      </c>
      <c r="E263" s="49" t="s">
        <v>623</v>
      </c>
      <c r="F263" s="49" t="s">
        <v>623</v>
      </c>
      <c r="G263" s="49" t="s">
        <v>623</v>
      </c>
      <c r="H263" s="49" t="s">
        <v>623</v>
      </c>
      <c r="I263" s="49" t="s">
        <v>623</v>
      </c>
      <c r="J263" s="49" t="s">
        <v>623</v>
      </c>
      <c r="K263" s="49" t="s">
        <v>623</v>
      </c>
      <c r="L263" s="49" t="s">
        <v>623</v>
      </c>
      <c r="M263" s="49" t="s">
        <v>623</v>
      </c>
      <c r="N263" s="49" t="s">
        <v>623</v>
      </c>
      <c r="O263" s="49" t="s">
        <v>623</v>
      </c>
      <c r="P263" s="49" t="s">
        <v>623</v>
      </c>
      <c r="Q263" s="49" t="s">
        <v>623</v>
      </c>
      <c r="R263" s="49" t="s">
        <v>623</v>
      </c>
      <c r="S263" s="49" t="s">
        <v>623</v>
      </c>
      <c r="T263" s="49" t="s">
        <v>623</v>
      </c>
      <c r="U263" s="49" t="s">
        <v>623</v>
      </c>
      <c r="V263" s="49" t="s">
        <v>623</v>
      </c>
      <c r="W263" s="49" t="s">
        <v>623</v>
      </c>
      <c r="X263" s="49" t="s">
        <v>623</v>
      </c>
      <c r="Y263" s="49" t="s">
        <v>623</v>
      </c>
      <c r="Z263" s="49" t="s">
        <v>623</v>
      </c>
      <c r="AA263" s="49" t="s">
        <v>623</v>
      </c>
      <c r="AB263" s="49" t="s">
        <v>623</v>
      </c>
      <c r="AC263" s="49" t="s">
        <v>623</v>
      </c>
      <c r="AD263" s="49" t="s">
        <v>623</v>
      </c>
      <c r="AE263" s="49" t="s">
        <v>623</v>
      </c>
      <c r="AF263" s="49" t="s">
        <v>623</v>
      </c>
      <c r="AG263" s="49" t="s">
        <v>623</v>
      </c>
      <c r="AH263" s="49" t="s">
        <v>623</v>
      </c>
      <c r="AI263" s="49" t="s">
        <v>623</v>
      </c>
      <c r="AJ263" s="49" t="s">
        <v>623</v>
      </c>
      <c r="AK263" s="49" t="s">
        <v>623</v>
      </c>
      <c r="AL263" s="49" t="s">
        <v>623</v>
      </c>
      <c r="AM263" s="49" t="s">
        <v>623</v>
      </c>
      <c r="AN263" s="49" t="s">
        <v>623</v>
      </c>
      <c r="AO263" s="49" t="s">
        <v>623</v>
      </c>
    </row>
    <row r="264" spans="1:41">
      <c r="A264" s="48" t="s">
        <v>456</v>
      </c>
      <c r="B264" s="49" t="s">
        <v>623</v>
      </c>
      <c r="C264" s="49" t="s">
        <v>623</v>
      </c>
      <c r="D264" s="49" t="s">
        <v>623</v>
      </c>
      <c r="E264" s="49" t="s">
        <v>623</v>
      </c>
      <c r="F264" s="49" t="s">
        <v>623</v>
      </c>
      <c r="G264" s="49" t="s">
        <v>623</v>
      </c>
      <c r="H264" s="49" t="s">
        <v>623</v>
      </c>
      <c r="I264" s="49" t="s">
        <v>623</v>
      </c>
      <c r="J264" s="49" t="s">
        <v>623</v>
      </c>
      <c r="K264" s="49" t="s">
        <v>623</v>
      </c>
      <c r="L264" s="49" t="s">
        <v>623</v>
      </c>
      <c r="M264" s="49" t="s">
        <v>623</v>
      </c>
      <c r="N264" s="49" t="s">
        <v>623</v>
      </c>
      <c r="O264" s="49" t="s">
        <v>623</v>
      </c>
      <c r="P264" s="49" t="s">
        <v>623</v>
      </c>
      <c r="Q264" s="49" t="s">
        <v>623</v>
      </c>
      <c r="R264" s="49" t="s">
        <v>623</v>
      </c>
      <c r="S264" s="49" t="s">
        <v>623</v>
      </c>
      <c r="T264" s="49" t="s">
        <v>623</v>
      </c>
      <c r="U264" s="49" t="s">
        <v>623</v>
      </c>
      <c r="V264" s="49" t="s">
        <v>623</v>
      </c>
      <c r="W264" s="49" t="s">
        <v>623</v>
      </c>
      <c r="X264" s="49" t="s">
        <v>623</v>
      </c>
      <c r="Y264" s="49" t="s">
        <v>623</v>
      </c>
      <c r="Z264" s="49" t="s">
        <v>623</v>
      </c>
      <c r="AA264" s="49" t="s">
        <v>623</v>
      </c>
      <c r="AB264" s="49" t="s">
        <v>623</v>
      </c>
      <c r="AC264" s="49" t="s">
        <v>623</v>
      </c>
      <c r="AD264" s="49" t="s">
        <v>623</v>
      </c>
      <c r="AE264" s="49" t="s">
        <v>623</v>
      </c>
      <c r="AF264" s="49" t="s">
        <v>623</v>
      </c>
      <c r="AG264" s="49" t="s">
        <v>623</v>
      </c>
      <c r="AH264" s="49" t="s">
        <v>623</v>
      </c>
      <c r="AI264" s="49" t="s">
        <v>623</v>
      </c>
      <c r="AJ264" s="49" t="s">
        <v>623</v>
      </c>
      <c r="AK264" s="49" t="s">
        <v>623</v>
      </c>
      <c r="AL264" s="49" t="s">
        <v>623</v>
      </c>
      <c r="AM264" s="49" t="s">
        <v>623</v>
      </c>
      <c r="AN264" s="49" t="s">
        <v>623</v>
      </c>
      <c r="AO264" s="49" t="s">
        <v>623</v>
      </c>
    </row>
    <row r="265" spans="1:41">
      <c r="A265" s="48" t="s">
        <v>302</v>
      </c>
      <c r="B265" s="47">
        <v>4274</v>
      </c>
      <c r="C265" s="47">
        <v>5117</v>
      </c>
      <c r="D265" s="47">
        <v>4962</v>
      </c>
      <c r="E265" s="47">
        <v>4857</v>
      </c>
      <c r="F265" s="47">
        <v>5114</v>
      </c>
      <c r="G265" s="47">
        <v>6871</v>
      </c>
      <c r="H265" s="47">
        <v>7185</v>
      </c>
      <c r="I265" s="47">
        <v>7296</v>
      </c>
      <c r="J265" s="47">
        <v>7756</v>
      </c>
      <c r="K265" s="47">
        <v>7834</v>
      </c>
      <c r="L265" s="47">
        <v>7668</v>
      </c>
      <c r="M265" s="47">
        <v>7760</v>
      </c>
      <c r="N265" s="47">
        <v>8258</v>
      </c>
      <c r="O265" s="47">
        <v>8726</v>
      </c>
      <c r="P265" s="47">
        <v>8960</v>
      </c>
      <c r="Q265" s="47">
        <v>9042</v>
      </c>
      <c r="R265" s="47">
        <v>9249</v>
      </c>
      <c r="S265" s="47">
        <v>9661</v>
      </c>
      <c r="T265" s="47">
        <v>9771</v>
      </c>
      <c r="U265" s="47">
        <v>9754</v>
      </c>
      <c r="V265" s="47">
        <v>9810</v>
      </c>
      <c r="W265" s="47">
        <v>9733</v>
      </c>
      <c r="X265" s="47">
        <v>10516</v>
      </c>
      <c r="Y265" s="47">
        <v>10721</v>
      </c>
      <c r="Z265" s="47">
        <v>10863</v>
      </c>
      <c r="AA265" s="47">
        <v>10753</v>
      </c>
      <c r="AB265" s="47">
        <v>9600</v>
      </c>
      <c r="AC265" s="47">
        <v>16680</v>
      </c>
      <c r="AD265" s="47">
        <v>9422</v>
      </c>
      <c r="AE265" s="47">
        <v>9789</v>
      </c>
      <c r="AF265" s="47">
        <v>10212</v>
      </c>
      <c r="AG265" s="47">
        <v>11632</v>
      </c>
      <c r="AH265" s="47">
        <v>11779</v>
      </c>
      <c r="AI265" s="47">
        <v>11747</v>
      </c>
      <c r="AJ265" s="47">
        <v>11920</v>
      </c>
      <c r="AK265" s="47">
        <v>12560</v>
      </c>
      <c r="AL265" s="47">
        <v>12449</v>
      </c>
      <c r="AM265" s="47">
        <v>12659</v>
      </c>
      <c r="AN265" s="47">
        <v>12708</v>
      </c>
      <c r="AO265" s="47">
        <v>7183</v>
      </c>
    </row>
    <row r="266" spans="1:41">
      <c r="A266" s="48" t="s">
        <v>304</v>
      </c>
      <c r="B266" s="47">
        <v>1689</v>
      </c>
      <c r="C266" s="47">
        <v>3221</v>
      </c>
      <c r="D266" s="47">
        <v>3124</v>
      </c>
      <c r="E266" s="47">
        <v>3058</v>
      </c>
      <c r="F266" s="47">
        <v>3219</v>
      </c>
      <c r="G266" s="47">
        <v>5284</v>
      </c>
      <c r="H266" s="47">
        <v>5525</v>
      </c>
      <c r="I266" s="47">
        <v>5611</v>
      </c>
      <c r="J266" s="47">
        <v>5965</v>
      </c>
      <c r="K266" s="47">
        <v>6459</v>
      </c>
      <c r="L266" s="47">
        <v>6322</v>
      </c>
      <c r="M266" s="47">
        <v>6398</v>
      </c>
      <c r="N266" s="47">
        <v>6809</v>
      </c>
      <c r="O266" s="47">
        <v>7564</v>
      </c>
      <c r="P266" s="47">
        <v>8058</v>
      </c>
      <c r="Q266" s="47">
        <v>8131</v>
      </c>
      <c r="R266" s="47">
        <v>8317</v>
      </c>
      <c r="S266" s="47">
        <v>8714</v>
      </c>
      <c r="T266" s="47">
        <v>8885</v>
      </c>
      <c r="U266" s="47">
        <v>8869</v>
      </c>
      <c r="V266" s="47">
        <v>8921</v>
      </c>
      <c r="W266" s="47">
        <v>8850</v>
      </c>
      <c r="X266" s="47">
        <v>9806</v>
      </c>
      <c r="Y266" s="47">
        <v>10038</v>
      </c>
      <c r="Z266" s="47">
        <v>10171</v>
      </c>
      <c r="AA266" s="47">
        <v>10068</v>
      </c>
      <c r="AB266" s="47">
        <v>8995</v>
      </c>
      <c r="AC266" s="47">
        <v>15641</v>
      </c>
      <c r="AD266" s="47">
        <v>8835</v>
      </c>
      <c r="AE266" s="47">
        <v>9179</v>
      </c>
      <c r="AF266" s="47">
        <v>9580</v>
      </c>
      <c r="AG266" s="47">
        <v>10930</v>
      </c>
      <c r="AH266" s="47">
        <v>11067</v>
      </c>
      <c r="AI266" s="47">
        <v>11037</v>
      </c>
      <c r="AJ266" s="47">
        <v>11200</v>
      </c>
      <c r="AK266" s="47">
        <v>12059</v>
      </c>
      <c r="AL266" s="47">
        <v>12051</v>
      </c>
      <c r="AM266" s="47">
        <v>12254</v>
      </c>
      <c r="AN266" s="47">
        <v>12301</v>
      </c>
      <c r="AO266" s="47">
        <v>6953</v>
      </c>
    </row>
    <row r="267" spans="1:41">
      <c r="A267" s="48" t="s">
        <v>664</v>
      </c>
      <c r="B267" s="49" t="s">
        <v>623</v>
      </c>
      <c r="C267" s="49" t="s">
        <v>623</v>
      </c>
      <c r="D267" s="49" t="s">
        <v>623</v>
      </c>
      <c r="E267" s="49" t="s">
        <v>623</v>
      </c>
      <c r="F267" s="49" t="s">
        <v>623</v>
      </c>
      <c r="G267" s="49" t="s">
        <v>623</v>
      </c>
      <c r="H267" s="49" t="s">
        <v>623</v>
      </c>
      <c r="I267" s="49" t="s">
        <v>623</v>
      </c>
      <c r="J267" s="49" t="s">
        <v>623</v>
      </c>
      <c r="K267" s="49" t="s">
        <v>623</v>
      </c>
      <c r="L267" s="49" t="s">
        <v>623</v>
      </c>
      <c r="M267" s="49" t="s">
        <v>623</v>
      </c>
      <c r="N267" s="49" t="s">
        <v>623</v>
      </c>
      <c r="O267" s="49" t="s">
        <v>623</v>
      </c>
      <c r="P267" s="49" t="s">
        <v>623</v>
      </c>
      <c r="Q267" s="49" t="s">
        <v>623</v>
      </c>
      <c r="R267" s="49" t="s">
        <v>623</v>
      </c>
      <c r="S267" s="49" t="s">
        <v>623</v>
      </c>
      <c r="T267" s="49" t="s">
        <v>623</v>
      </c>
      <c r="U267" s="49" t="s">
        <v>623</v>
      </c>
      <c r="V267" s="49" t="s">
        <v>623</v>
      </c>
      <c r="W267" s="49" t="s">
        <v>623</v>
      </c>
      <c r="X267" s="49" t="s">
        <v>623</v>
      </c>
      <c r="Y267" s="49" t="s">
        <v>623</v>
      </c>
      <c r="Z267" s="49" t="s">
        <v>623</v>
      </c>
      <c r="AA267" s="49" t="s">
        <v>623</v>
      </c>
      <c r="AB267" s="49" t="s">
        <v>623</v>
      </c>
      <c r="AC267" s="49" t="s">
        <v>623</v>
      </c>
      <c r="AD267" s="49" t="s">
        <v>623</v>
      </c>
      <c r="AE267" s="49" t="s">
        <v>623</v>
      </c>
      <c r="AF267" s="49" t="s">
        <v>623</v>
      </c>
      <c r="AG267" s="49" t="s">
        <v>623</v>
      </c>
      <c r="AH267" s="49" t="s">
        <v>623</v>
      </c>
      <c r="AI267" s="49" t="s">
        <v>623</v>
      </c>
      <c r="AJ267" s="49" t="s">
        <v>623</v>
      </c>
      <c r="AK267" s="49" t="s">
        <v>623</v>
      </c>
      <c r="AL267" s="49" t="s">
        <v>623</v>
      </c>
      <c r="AM267" s="49" t="s">
        <v>623</v>
      </c>
      <c r="AN267" s="49" t="s">
        <v>623</v>
      </c>
      <c r="AO267" s="49" t="s">
        <v>623</v>
      </c>
    </row>
    <row r="268" spans="1:41">
      <c r="A268" s="48" t="s">
        <v>312</v>
      </c>
      <c r="B268" s="49">
        <v>166</v>
      </c>
      <c r="C268" s="49">
        <v>364</v>
      </c>
      <c r="D268" s="49">
        <v>353</v>
      </c>
      <c r="E268" s="49">
        <v>345</v>
      </c>
      <c r="F268" s="49">
        <v>364</v>
      </c>
      <c r="G268" s="47">
        <v>3327</v>
      </c>
      <c r="H268" s="47">
        <v>3478</v>
      </c>
      <c r="I268" s="47">
        <v>3532</v>
      </c>
      <c r="J268" s="47">
        <v>3755</v>
      </c>
      <c r="K268" s="47">
        <v>4967</v>
      </c>
      <c r="L268" s="47">
        <v>4862</v>
      </c>
      <c r="M268" s="47">
        <v>4920</v>
      </c>
      <c r="N268" s="47">
        <v>5236</v>
      </c>
      <c r="O268" s="47">
        <v>6063</v>
      </c>
      <c r="P268" s="47">
        <v>6644</v>
      </c>
      <c r="Q268" s="47">
        <v>6704</v>
      </c>
      <c r="R268" s="47">
        <v>6857</v>
      </c>
      <c r="S268" s="47">
        <v>7361</v>
      </c>
      <c r="T268" s="47">
        <v>7990</v>
      </c>
      <c r="U268" s="47">
        <v>7976</v>
      </c>
      <c r="V268" s="47">
        <v>8022</v>
      </c>
      <c r="W268" s="47">
        <v>7958</v>
      </c>
      <c r="X268" s="47">
        <v>8903</v>
      </c>
      <c r="Y268" s="47">
        <v>9128</v>
      </c>
      <c r="Z268" s="47">
        <v>9249</v>
      </c>
      <c r="AA268" s="47">
        <v>9155</v>
      </c>
      <c r="AB268" s="47">
        <v>8302</v>
      </c>
      <c r="AC268" s="47">
        <v>14645</v>
      </c>
      <c r="AD268" s="47">
        <v>8273</v>
      </c>
      <c r="AE268" s="47">
        <v>8595</v>
      </c>
      <c r="AF268" s="47">
        <v>8972</v>
      </c>
      <c r="AG268" s="47">
        <v>10249</v>
      </c>
      <c r="AH268" s="47">
        <v>10378</v>
      </c>
      <c r="AI268" s="47">
        <v>10350</v>
      </c>
      <c r="AJ268" s="47">
        <v>10502</v>
      </c>
      <c r="AK268" s="47">
        <v>11325</v>
      </c>
      <c r="AL268" s="47">
        <v>11323</v>
      </c>
      <c r="AM268" s="47">
        <v>11514</v>
      </c>
      <c r="AN268" s="47">
        <v>11558</v>
      </c>
      <c r="AO268" s="47">
        <v>6533</v>
      </c>
    </row>
    <row r="269" spans="1:41">
      <c r="A269" s="48" t="s">
        <v>665</v>
      </c>
      <c r="B269" s="49" t="s">
        <v>623</v>
      </c>
      <c r="C269" s="49" t="s">
        <v>623</v>
      </c>
      <c r="D269" s="49" t="s">
        <v>623</v>
      </c>
      <c r="E269" s="49" t="s">
        <v>623</v>
      </c>
      <c r="F269" s="49" t="s">
        <v>623</v>
      </c>
      <c r="G269" s="49" t="s">
        <v>623</v>
      </c>
      <c r="H269" s="49" t="s">
        <v>623</v>
      </c>
      <c r="I269" s="49" t="s">
        <v>623</v>
      </c>
      <c r="J269" s="49" t="s">
        <v>623</v>
      </c>
      <c r="K269" s="49" t="s">
        <v>623</v>
      </c>
      <c r="L269" s="49" t="s">
        <v>623</v>
      </c>
      <c r="M269" s="49" t="s">
        <v>623</v>
      </c>
      <c r="N269" s="49" t="s">
        <v>623</v>
      </c>
      <c r="O269" s="49" t="s">
        <v>623</v>
      </c>
      <c r="P269" s="49" t="s">
        <v>623</v>
      </c>
      <c r="Q269" s="49" t="s">
        <v>623</v>
      </c>
      <c r="R269" s="49" t="s">
        <v>623</v>
      </c>
      <c r="S269" s="49" t="s">
        <v>623</v>
      </c>
      <c r="T269" s="49" t="s">
        <v>623</v>
      </c>
      <c r="U269" s="49" t="s">
        <v>623</v>
      </c>
      <c r="V269" s="49" t="s">
        <v>623</v>
      </c>
      <c r="W269" s="49" t="s">
        <v>623</v>
      </c>
      <c r="X269" s="49" t="s">
        <v>623</v>
      </c>
      <c r="Y269" s="49" t="s">
        <v>623</v>
      </c>
      <c r="Z269" s="49" t="s">
        <v>623</v>
      </c>
      <c r="AA269" s="49" t="s">
        <v>623</v>
      </c>
      <c r="AB269" s="49" t="s">
        <v>623</v>
      </c>
      <c r="AC269" s="49" t="s">
        <v>623</v>
      </c>
      <c r="AD269" s="49" t="s">
        <v>623</v>
      </c>
      <c r="AE269" s="49" t="s">
        <v>623</v>
      </c>
      <c r="AF269" s="49" t="s">
        <v>623</v>
      </c>
      <c r="AG269" s="49" t="s">
        <v>623</v>
      </c>
      <c r="AH269" s="49" t="s">
        <v>623</v>
      </c>
      <c r="AI269" s="49" t="s">
        <v>623</v>
      </c>
      <c r="AJ269" s="49" t="s">
        <v>623</v>
      </c>
      <c r="AK269" s="49" t="s">
        <v>623</v>
      </c>
      <c r="AL269" s="49" t="s">
        <v>623</v>
      </c>
      <c r="AM269" s="49" t="s">
        <v>623</v>
      </c>
      <c r="AN269" s="49" t="s">
        <v>623</v>
      </c>
      <c r="AO269" s="49" t="s">
        <v>623</v>
      </c>
    </row>
    <row r="270" spans="1:41">
      <c r="A270" s="48" t="s">
        <v>319</v>
      </c>
      <c r="B270" s="49" t="s">
        <v>623</v>
      </c>
      <c r="C270" s="49" t="s">
        <v>623</v>
      </c>
      <c r="D270" s="49" t="s">
        <v>623</v>
      </c>
      <c r="E270" s="49" t="s">
        <v>623</v>
      </c>
      <c r="F270" s="49" t="s">
        <v>623</v>
      </c>
      <c r="G270" s="49" t="s">
        <v>623</v>
      </c>
      <c r="H270" s="49" t="s">
        <v>623</v>
      </c>
      <c r="I270" s="49" t="s">
        <v>623</v>
      </c>
      <c r="J270" s="49" t="s">
        <v>623</v>
      </c>
      <c r="K270" s="49" t="s">
        <v>623</v>
      </c>
      <c r="L270" s="49" t="s">
        <v>623</v>
      </c>
      <c r="M270" s="49" t="s">
        <v>623</v>
      </c>
      <c r="N270" s="49" t="s">
        <v>623</v>
      </c>
      <c r="O270" s="49" t="s">
        <v>623</v>
      </c>
      <c r="P270" s="49" t="s">
        <v>623</v>
      </c>
      <c r="Q270" s="49" t="s">
        <v>623</v>
      </c>
      <c r="R270" s="49" t="s">
        <v>623</v>
      </c>
      <c r="S270" s="49" t="s">
        <v>623</v>
      </c>
      <c r="T270" s="49" t="s">
        <v>623</v>
      </c>
      <c r="U270" s="49" t="s">
        <v>623</v>
      </c>
      <c r="V270" s="49" t="s">
        <v>623</v>
      </c>
      <c r="W270" s="49" t="s">
        <v>623</v>
      </c>
      <c r="X270" s="49" t="s">
        <v>623</v>
      </c>
      <c r="Y270" s="49" t="s">
        <v>623</v>
      </c>
      <c r="Z270" s="49" t="s">
        <v>623</v>
      </c>
      <c r="AA270" s="49" t="s">
        <v>623</v>
      </c>
      <c r="AB270" s="49" t="s">
        <v>623</v>
      </c>
      <c r="AC270" s="49" t="s">
        <v>623</v>
      </c>
      <c r="AD270" s="49" t="s">
        <v>623</v>
      </c>
      <c r="AE270" s="49" t="s">
        <v>623</v>
      </c>
      <c r="AF270" s="49" t="s">
        <v>623</v>
      </c>
      <c r="AG270" s="49" t="s">
        <v>623</v>
      </c>
      <c r="AH270" s="49" t="s">
        <v>623</v>
      </c>
      <c r="AI270" s="49" t="s">
        <v>623</v>
      </c>
      <c r="AJ270" s="49" t="s">
        <v>623</v>
      </c>
      <c r="AK270" s="49" t="s">
        <v>623</v>
      </c>
      <c r="AL270" s="49" t="s">
        <v>623</v>
      </c>
      <c r="AM270" s="49" t="s">
        <v>623</v>
      </c>
      <c r="AN270" s="49" t="s">
        <v>623</v>
      </c>
      <c r="AO270" s="49" t="s">
        <v>623</v>
      </c>
    </row>
    <row r="271" spans="1:41">
      <c r="A271" s="48" t="s">
        <v>666</v>
      </c>
      <c r="B271" s="49" t="s">
        <v>623</v>
      </c>
      <c r="C271" s="49" t="s">
        <v>623</v>
      </c>
      <c r="D271" s="49" t="s">
        <v>623</v>
      </c>
      <c r="E271" s="49" t="s">
        <v>623</v>
      </c>
      <c r="F271" s="49" t="s">
        <v>623</v>
      </c>
      <c r="G271" s="49" t="s">
        <v>623</v>
      </c>
      <c r="H271" s="49" t="s">
        <v>623</v>
      </c>
      <c r="I271" s="49" t="s">
        <v>623</v>
      </c>
      <c r="J271" s="49" t="s">
        <v>623</v>
      </c>
      <c r="K271" s="49" t="s">
        <v>623</v>
      </c>
      <c r="L271" s="49" t="s">
        <v>623</v>
      </c>
      <c r="M271" s="49" t="s">
        <v>623</v>
      </c>
      <c r="N271" s="49" t="s">
        <v>623</v>
      </c>
      <c r="O271" s="49" t="s">
        <v>623</v>
      </c>
      <c r="P271" s="49" t="s">
        <v>623</v>
      </c>
      <c r="Q271" s="49" t="s">
        <v>623</v>
      </c>
      <c r="R271" s="49" t="s">
        <v>623</v>
      </c>
      <c r="S271" s="49" t="s">
        <v>623</v>
      </c>
      <c r="T271" s="49" t="s">
        <v>623</v>
      </c>
      <c r="U271" s="49" t="s">
        <v>623</v>
      </c>
      <c r="V271" s="49" t="s">
        <v>623</v>
      </c>
      <c r="W271" s="49" t="s">
        <v>623</v>
      </c>
      <c r="X271" s="49" t="s">
        <v>623</v>
      </c>
      <c r="Y271" s="49" t="s">
        <v>623</v>
      </c>
      <c r="Z271" s="49" t="s">
        <v>623</v>
      </c>
      <c r="AA271" s="49" t="s">
        <v>623</v>
      </c>
      <c r="AB271" s="49" t="s">
        <v>623</v>
      </c>
      <c r="AC271" s="49" t="s">
        <v>623</v>
      </c>
      <c r="AD271" s="49" t="s">
        <v>623</v>
      </c>
      <c r="AE271" s="49" t="s">
        <v>623</v>
      </c>
      <c r="AF271" s="49" t="s">
        <v>623</v>
      </c>
      <c r="AG271" s="49" t="s">
        <v>623</v>
      </c>
      <c r="AH271" s="49" t="s">
        <v>623</v>
      </c>
      <c r="AI271" s="49" t="s">
        <v>623</v>
      </c>
      <c r="AJ271" s="49" t="s">
        <v>623</v>
      </c>
      <c r="AK271" s="49" t="s">
        <v>623</v>
      </c>
      <c r="AL271" s="49" t="s">
        <v>623</v>
      </c>
      <c r="AM271" s="49" t="s">
        <v>623</v>
      </c>
      <c r="AN271" s="49" t="s">
        <v>623</v>
      </c>
      <c r="AO271" s="49" t="s">
        <v>623</v>
      </c>
    </row>
    <row r="272" spans="1:41">
      <c r="A272" s="48" t="s">
        <v>667</v>
      </c>
      <c r="B272" s="49" t="s">
        <v>623</v>
      </c>
      <c r="C272" s="49" t="s">
        <v>623</v>
      </c>
      <c r="D272" s="49" t="s">
        <v>623</v>
      </c>
      <c r="E272" s="49" t="s">
        <v>623</v>
      </c>
      <c r="F272" s="49" t="s">
        <v>623</v>
      </c>
      <c r="G272" s="49" t="s">
        <v>623</v>
      </c>
      <c r="H272" s="49" t="s">
        <v>623</v>
      </c>
      <c r="I272" s="49" t="s">
        <v>623</v>
      </c>
      <c r="J272" s="49" t="s">
        <v>623</v>
      </c>
      <c r="K272" s="49" t="s">
        <v>623</v>
      </c>
      <c r="L272" s="49" t="s">
        <v>623</v>
      </c>
      <c r="M272" s="49" t="s">
        <v>623</v>
      </c>
      <c r="N272" s="49" t="s">
        <v>623</v>
      </c>
      <c r="O272" s="49" t="s">
        <v>623</v>
      </c>
      <c r="P272" s="49" t="s">
        <v>623</v>
      </c>
      <c r="Q272" s="49" t="s">
        <v>623</v>
      </c>
      <c r="R272" s="49" t="s">
        <v>623</v>
      </c>
      <c r="S272" s="49" t="s">
        <v>623</v>
      </c>
      <c r="T272" s="49" t="s">
        <v>623</v>
      </c>
      <c r="U272" s="49" t="s">
        <v>623</v>
      </c>
      <c r="V272" s="49" t="s">
        <v>623</v>
      </c>
      <c r="W272" s="49" t="s">
        <v>623</v>
      </c>
      <c r="X272" s="49" t="s">
        <v>623</v>
      </c>
      <c r="Y272" s="49" t="s">
        <v>623</v>
      </c>
      <c r="Z272" s="49" t="s">
        <v>623</v>
      </c>
      <c r="AA272" s="49" t="s">
        <v>623</v>
      </c>
      <c r="AB272" s="49" t="s">
        <v>623</v>
      </c>
      <c r="AC272" s="49" t="s">
        <v>623</v>
      </c>
      <c r="AD272" s="49" t="s">
        <v>623</v>
      </c>
      <c r="AE272" s="49" t="s">
        <v>623</v>
      </c>
      <c r="AF272" s="49" t="s">
        <v>623</v>
      </c>
      <c r="AG272" s="49" t="s">
        <v>623</v>
      </c>
      <c r="AH272" s="49" t="s">
        <v>623</v>
      </c>
      <c r="AI272" s="49" t="s">
        <v>623</v>
      </c>
      <c r="AJ272" s="49" t="s">
        <v>623</v>
      </c>
      <c r="AK272" s="49" t="s">
        <v>623</v>
      </c>
      <c r="AL272" s="49" t="s">
        <v>623</v>
      </c>
      <c r="AM272" s="49" t="s">
        <v>623</v>
      </c>
      <c r="AN272" s="49" t="s">
        <v>623</v>
      </c>
      <c r="AO272" s="49" t="s">
        <v>623</v>
      </c>
    </row>
    <row r="273" spans="1:41">
      <c r="A273" s="48" t="s">
        <v>554</v>
      </c>
      <c r="B273" s="47">
        <v>1132</v>
      </c>
      <c r="C273" s="47">
        <v>1210</v>
      </c>
      <c r="D273" s="47">
        <v>1173</v>
      </c>
      <c r="E273" s="47">
        <v>1148</v>
      </c>
      <c r="F273" s="47">
        <v>1209</v>
      </c>
      <c r="G273" s="47">
        <v>1143</v>
      </c>
      <c r="H273" s="47">
        <v>1195</v>
      </c>
      <c r="I273" s="47">
        <v>1213</v>
      </c>
      <c r="J273" s="47">
        <v>1290</v>
      </c>
      <c r="K273" s="49" t="s">
        <v>623</v>
      </c>
      <c r="L273" s="49">
        <v>290</v>
      </c>
      <c r="M273" s="47">
        <v>2220</v>
      </c>
      <c r="N273" s="47">
        <v>2888</v>
      </c>
      <c r="O273" s="47">
        <v>1735</v>
      </c>
      <c r="P273" s="47">
        <v>1126</v>
      </c>
      <c r="Q273" s="47">
        <v>1869</v>
      </c>
      <c r="R273" s="47">
        <v>2252</v>
      </c>
      <c r="S273" s="47">
        <v>1130</v>
      </c>
      <c r="T273" s="47">
        <v>1226</v>
      </c>
      <c r="U273" s="47">
        <v>1342</v>
      </c>
      <c r="V273" s="47">
        <v>1373</v>
      </c>
      <c r="W273" s="47">
        <v>1514</v>
      </c>
      <c r="X273" s="49">
        <v>884</v>
      </c>
      <c r="Y273" s="47">
        <v>1163</v>
      </c>
      <c r="Z273" s="47">
        <v>1271</v>
      </c>
      <c r="AA273" s="47">
        <v>1131</v>
      </c>
      <c r="AB273" s="49">
        <v>930</v>
      </c>
      <c r="AC273" s="47">
        <v>1230</v>
      </c>
      <c r="AD273" s="49">
        <v>986</v>
      </c>
      <c r="AE273" s="49">
        <v>904</v>
      </c>
      <c r="AF273" s="49">
        <v>885</v>
      </c>
      <c r="AG273" s="49">
        <v>965</v>
      </c>
      <c r="AH273" s="49">
        <v>995</v>
      </c>
      <c r="AI273" s="49">
        <v>852</v>
      </c>
      <c r="AJ273" s="49">
        <v>835</v>
      </c>
      <c r="AK273" s="49">
        <v>955</v>
      </c>
      <c r="AL273" s="49">
        <v>910</v>
      </c>
      <c r="AM273" s="47">
        <v>1219</v>
      </c>
      <c r="AN273" s="47">
        <v>1059</v>
      </c>
      <c r="AO273" s="49">
        <v>639</v>
      </c>
    </row>
    <row r="274" spans="1:41">
      <c r="A274" s="48" t="s">
        <v>563</v>
      </c>
      <c r="B274" s="47">
        <v>11788</v>
      </c>
      <c r="C274" s="47">
        <v>3049</v>
      </c>
      <c r="D274" s="47">
        <v>2956</v>
      </c>
      <c r="E274" s="47">
        <v>2894</v>
      </c>
      <c r="F274" s="47">
        <v>3046</v>
      </c>
      <c r="G274" s="47">
        <v>3095</v>
      </c>
      <c r="H274" s="47">
        <v>3236</v>
      </c>
      <c r="I274" s="47">
        <v>3286</v>
      </c>
      <c r="J274" s="47">
        <v>3493</v>
      </c>
      <c r="K274" s="47">
        <v>1802</v>
      </c>
      <c r="L274" s="47">
        <v>2718</v>
      </c>
      <c r="M274" s="47">
        <v>2703</v>
      </c>
      <c r="N274" s="47">
        <v>3808</v>
      </c>
      <c r="O274" s="47">
        <v>3677</v>
      </c>
      <c r="P274" s="47">
        <v>2518</v>
      </c>
      <c r="Q274" s="47">
        <v>5152</v>
      </c>
      <c r="R274" s="47">
        <v>4851</v>
      </c>
      <c r="S274" s="47">
        <v>5276</v>
      </c>
      <c r="T274" s="47">
        <v>4981</v>
      </c>
      <c r="U274" s="47">
        <v>3563</v>
      </c>
      <c r="V274" s="47">
        <v>3465</v>
      </c>
      <c r="W274" s="47">
        <v>3457</v>
      </c>
      <c r="X274" s="47">
        <v>3908</v>
      </c>
      <c r="Y274" s="47">
        <v>5821</v>
      </c>
      <c r="Z274" s="47">
        <v>5875</v>
      </c>
      <c r="AA274" s="47">
        <v>3435</v>
      </c>
      <c r="AB274" s="47">
        <v>2925</v>
      </c>
      <c r="AC274" s="47">
        <v>9745</v>
      </c>
      <c r="AD274" s="47">
        <v>2325</v>
      </c>
      <c r="AE274" s="47">
        <v>2827</v>
      </c>
      <c r="AF274" s="47">
        <v>2903</v>
      </c>
      <c r="AG274" s="47">
        <v>2951</v>
      </c>
      <c r="AH274" s="47">
        <v>3292</v>
      </c>
      <c r="AI274" s="47">
        <v>3785</v>
      </c>
      <c r="AJ274" s="47">
        <v>6422</v>
      </c>
      <c r="AK274" s="47">
        <v>3790</v>
      </c>
      <c r="AL274" s="47">
        <v>3907</v>
      </c>
      <c r="AM274" s="47">
        <v>4102</v>
      </c>
      <c r="AN274" s="47">
        <v>3552</v>
      </c>
      <c r="AO274" s="47">
        <v>2601</v>
      </c>
    </row>
    <row r="275" spans="1:41">
      <c r="A275" s="48" t="s">
        <v>303</v>
      </c>
      <c r="B275" s="47">
        <v>4163</v>
      </c>
      <c r="C275" s="47">
        <v>3832</v>
      </c>
      <c r="D275" s="47">
        <v>3716</v>
      </c>
      <c r="E275" s="47">
        <v>3637</v>
      </c>
      <c r="F275" s="47">
        <v>3829</v>
      </c>
      <c r="G275" s="47">
        <v>4422</v>
      </c>
      <c r="H275" s="47">
        <v>4624</v>
      </c>
      <c r="I275" s="47">
        <v>4695</v>
      </c>
      <c r="J275" s="47">
        <v>4991</v>
      </c>
      <c r="K275" s="47">
        <v>4368</v>
      </c>
      <c r="L275" s="47">
        <v>4276</v>
      </c>
      <c r="M275" s="47">
        <v>4327</v>
      </c>
      <c r="N275" s="47">
        <v>4605</v>
      </c>
      <c r="O275" s="47">
        <v>4577</v>
      </c>
      <c r="P275" s="47">
        <v>4472</v>
      </c>
      <c r="Q275" s="47">
        <v>4513</v>
      </c>
      <c r="R275" s="47">
        <v>4616</v>
      </c>
      <c r="S275" s="47">
        <v>4665</v>
      </c>
      <c r="T275" s="47">
        <v>4286</v>
      </c>
      <c r="U275" s="47">
        <v>4279</v>
      </c>
      <c r="V275" s="47">
        <v>4303</v>
      </c>
      <c r="W275" s="47">
        <v>4269</v>
      </c>
      <c r="X275" s="47">
        <v>4463</v>
      </c>
      <c r="Y275" s="47">
        <v>4524</v>
      </c>
      <c r="Z275" s="47">
        <v>4584</v>
      </c>
      <c r="AA275" s="47">
        <v>4538</v>
      </c>
      <c r="AB275" s="47">
        <v>3937</v>
      </c>
      <c r="AC275" s="47">
        <v>6646</v>
      </c>
      <c r="AD275" s="47">
        <v>3754</v>
      </c>
      <c r="AE275" s="47">
        <v>3900</v>
      </c>
      <c r="AF275" s="47">
        <v>4021</v>
      </c>
      <c r="AG275" s="47">
        <v>4320</v>
      </c>
      <c r="AH275" s="47">
        <v>4374</v>
      </c>
      <c r="AI275" s="47">
        <v>4362</v>
      </c>
      <c r="AJ275" s="47">
        <v>4427</v>
      </c>
      <c r="AK275" s="47">
        <v>4764</v>
      </c>
      <c r="AL275" s="47">
        <v>4760</v>
      </c>
      <c r="AM275" s="47">
        <v>4840</v>
      </c>
      <c r="AN275" s="47">
        <v>4858</v>
      </c>
      <c r="AO275" s="47">
        <v>2746</v>
      </c>
    </row>
    <row r="276" spans="1:41">
      <c r="A276" s="48" t="s">
        <v>562</v>
      </c>
      <c r="B276" s="49" t="s">
        <v>623</v>
      </c>
      <c r="C276" s="49" t="s">
        <v>623</v>
      </c>
      <c r="D276" s="49" t="s">
        <v>623</v>
      </c>
      <c r="E276" s="49" t="s">
        <v>623</v>
      </c>
      <c r="F276" s="49" t="s">
        <v>623</v>
      </c>
      <c r="G276" s="49" t="s">
        <v>623</v>
      </c>
      <c r="H276" s="49" t="s">
        <v>623</v>
      </c>
      <c r="I276" s="49" t="s">
        <v>623</v>
      </c>
      <c r="J276" s="49" t="s">
        <v>623</v>
      </c>
      <c r="K276" s="49" t="s">
        <v>623</v>
      </c>
      <c r="L276" s="49" t="s">
        <v>623</v>
      </c>
      <c r="M276" s="49" t="s">
        <v>623</v>
      </c>
      <c r="N276" s="49" t="s">
        <v>623</v>
      </c>
      <c r="O276" s="49" t="s">
        <v>623</v>
      </c>
      <c r="P276" s="49" t="s">
        <v>623</v>
      </c>
      <c r="Q276" s="49" t="s">
        <v>623</v>
      </c>
      <c r="R276" s="49" t="s">
        <v>623</v>
      </c>
      <c r="S276" s="49" t="s">
        <v>623</v>
      </c>
      <c r="T276" s="49" t="s">
        <v>623</v>
      </c>
      <c r="U276" s="49" t="s">
        <v>623</v>
      </c>
      <c r="V276" s="49" t="s">
        <v>623</v>
      </c>
      <c r="W276" s="49" t="s">
        <v>623</v>
      </c>
      <c r="X276" s="49" t="s">
        <v>623</v>
      </c>
      <c r="Y276" s="49" t="s">
        <v>623</v>
      </c>
      <c r="Z276" s="49" t="s">
        <v>623</v>
      </c>
      <c r="AA276" s="49" t="s">
        <v>623</v>
      </c>
      <c r="AB276" s="49" t="s">
        <v>623</v>
      </c>
      <c r="AC276" s="49" t="s">
        <v>623</v>
      </c>
      <c r="AD276" s="49" t="s">
        <v>623</v>
      </c>
      <c r="AE276" s="49" t="s">
        <v>623</v>
      </c>
      <c r="AF276" s="49" t="s">
        <v>623</v>
      </c>
      <c r="AG276" s="49" t="s">
        <v>623</v>
      </c>
      <c r="AH276" s="49" t="s">
        <v>623</v>
      </c>
      <c r="AI276" s="49" t="s">
        <v>623</v>
      </c>
      <c r="AJ276" s="49" t="s">
        <v>623</v>
      </c>
      <c r="AK276" s="49" t="s">
        <v>623</v>
      </c>
      <c r="AL276" s="49" t="s">
        <v>623</v>
      </c>
      <c r="AM276" s="49" t="s">
        <v>623</v>
      </c>
      <c r="AN276" s="49" t="s">
        <v>623</v>
      </c>
      <c r="AO276" s="49" t="s">
        <v>623</v>
      </c>
    </row>
    <row r="277" spans="1:41">
      <c r="A277" s="48" t="s">
        <v>536</v>
      </c>
      <c r="B277" s="47">
        <v>2897</v>
      </c>
      <c r="C277" s="47">
        <v>2830</v>
      </c>
      <c r="D277" s="47">
        <v>2744</v>
      </c>
      <c r="E277" s="47">
        <v>2686</v>
      </c>
      <c r="F277" s="47">
        <v>2828</v>
      </c>
      <c r="G277" s="47">
        <v>3045</v>
      </c>
      <c r="H277" s="47">
        <v>3183</v>
      </c>
      <c r="I277" s="47">
        <v>3233</v>
      </c>
      <c r="J277" s="47">
        <v>3437</v>
      </c>
      <c r="K277" s="47">
        <v>2871</v>
      </c>
      <c r="L277" s="47">
        <v>2810</v>
      </c>
      <c r="M277" s="47">
        <v>2844</v>
      </c>
      <c r="N277" s="47">
        <v>3027</v>
      </c>
      <c r="O277" s="47">
        <v>3016</v>
      </c>
      <c r="P277" s="47">
        <v>2954</v>
      </c>
      <c r="Q277" s="47">
        <v>2980</v>
      </c>
      <c r="R277" s="47">
        <v>3049</v>
      </c>
      <c r="S277" s="47">
        <v>3107</v>
      </c>
      <c r="T277" s="47">
        <v>2929</v>
      </c>
      <c r="U277" s="47">
        <v>2924</v>
      </c>
      <c r="V277" s="47">
        <v>2941</v>
      </c>
      <c r="W277" s="47">
        <v>2918</v>
      </c>
      <c r="X277" s="47">
        <v>2980</v>
      </c>
      <c r="Y277" s="47">
        <v>3009</v>
      </c>
      <c r="Z277" s="47">
        <v>3049</v>
      </c>
      <c r="AA277" s="47">
        <v>3018</v>
      </c>
      <c r="AB277" s="47">
        <v>1339</v>
      </c>
      <c r="AC277" s="49">
        <v>892</v>
      </c>
      <c r="AD277" s="47">
        <v>1926</v>
      </c>
      <c r="AE277" s="47">
        <v>4065</v>
      </c>
      <c r="AF277" s="47">
        <v>6193</v>
      </c>
      <c r="AG277" s="47">
        <v>1372</v>
      </c>
      <c r="AH277" s="47">
        <v>4360</v>
      </c>
      <c r="AI277" s="47">
        <v>2920</v>
      </c>
      <c r="AJ277" s="47">
        <v>3074</v>
      </c>
      <c r="AK277" s="47">
        <v>2666</v>
      </c>
      <c r="AL277" s="47">
        <v>3005</v>
      </c>
      <c r="AM277" s="47">
        <v>4150</v>
      </c>
      <c r="AN277" s="47">
        <v>3277</v>
      </c>
      <c r="AO277" s="49">
        <v>936</v>
      </c>
    </row>
    <row r="278" spans="1:41">
      <c r="A278" s="48" t="s">
        <v>539</v>
      </c>
      <c r="B278" s="49">
        <v>864</v>
      </c>
      <c r="C278" s="49">
        <v>793</v>
      </c>
      <c r="D278" s="49">
        <v>769</v>
      </c>
      <c r="E278" s="49">
        <v>753</v>
      </c>
      <c r="F278" s="49">
        <v>793</v>
      </c>
      <c r="G278" s="49">
        <v>819</v>
      </c>
      <c r="H278" s="49">
        <v>856</v>
      </c>
      <c r="I278" s="49">
        <v>870</v>
      </c>
      <c r="J278" s="49">
        <v>925</v>
      </c>
      <c r="K278" s="49" t="s">
        <v>623</v>
      </c>
      <c r="L278" s="49" t="s">
        <v>623</v>
      </c>
      <c r="M278" s="49" t="s">
        <v>623</v>
      </c>
      <c r="N278" s="47">
        <v>1735</v>
      </c>
      <c r="O278" s="47">
        <v>1773</v>
      </c>
      <c r="P278" s="49">
        <v>621</v>
      </c>
      <c r="Q278" s="49">
        <v>793</v>
      </c>
      <c r="R278" s="47">
        <v>1131</v>
      </c>
      <c r="S278" s="47">
        <v>1004</v>
      </c>
      <c r="T278" s="49">
        <v>661</v>
      </c>
      <c r="U278" s="49">
        <v>797</v>
      </c>
      <c r="V278" s="49">
        <v>893</v>
      </c>
      <c r="W278" s="49">
        <v>859</v>
      </c>
      <c r="X278" s="49">
        <v>784</v>
      </c>
      <c r="Y278" s="49">
        <v>820</v>
      </c>
      <c r="Z278" s="49">
        <v>856</v>
      </c>
      <c r="AA278" s="49">
        <v>788</v>
      </c>
      <c r="AB278" s="49">
        <v>714</v>
      </c>
      <c r="AC278" s="49">
        <v>872</v>
      </c>
      <c r="AD278" s="49">
        <v>698</v>
      </c>
      <c r="AE278" s="49">
        <v>838</v>
      </c>
      <c r="AF278" s="49">
        <v>832</v>
      </c>
      <c r="AG278" s="49">
        <v>780</v>
      </c>
      <c r="AH278" s="49">
        <v>899</v>
      </c>
      <c r="AI278" s="49">
        <v>900</v>
      </c>
      <c r="AJ278" s="49">
        <v>608</v>
      </c>
      <c r="AK278" s="49">
        <v>743</v>
      </c>
      <c r="AL278" s="49">
        <v>941</v>
      </c>
      <c r="AM278" s="49">
        <v>790</v>
      </c>
      <c r="AN278" s="49">
        <v>776</v>
      </c>
      <c r="AO278" s="49">
        <v>376</v>
      </c>
    </row>
    <row r="279" spans="1:41">
      <c r="A279" s="48" t="s">
        <v>537</v>
      </c>
      <c r="B279" s="49">
        <v>219</v>
      </c>
      <c r="C279" s="49">
        <v>157</v>
      </c>
      <c r="D279" s="49">
        <v>152</v>
      </c>
      <c r="E279" s="49">
        <v>149</v>
      </c>
      <c r="F279" s="49">
        <v>157</v>
      </c>
      <c r="G279" s="49">
        <v>157</v>
      </c>
      <c r="H279" s="49">
        <v>164</v>
      </c>
      <c r="I279" s="49">
        <v>167</v>
      </c>
      <c r="J279" s="49">
        <v>177</v>
      </c>
      <c r="K279" s="49" t="s">
        <v>623</v>
      </c>
      <c r="L279" s="49" t="s">
        <v>623</v>
      </c>
      <c r="M279" s="49" t="s">
        <v>623</v>
      </c>
      <c r="N279" s="49" t="s">
        <v>623</v>
      </c>
      <c r="O279" s="49">
        <v>745</v>
      </c>
      <c r="P279" s="49">
        <v>166</v>
      </c>
      <c r="Q279" s="49">
        <v>170</v>
      </c>
      <c r="R279" s="49">
        <v>150</v>
      </c>
      <c r="S279" s="49">
        <v>123</v>
      </c>
      <c r="T279" s="49">
        <v>154</v>
      </c>
      <c r="U279" s="49">
        <v>120</v>
      </c>
      <c r="V279" s="49">
        <v>101</v>
      </c>
      <c r="W279" s="49">
        <v>89</v>
      </c>
      <c r="X279" s="49">
        <v>102</v>
      </c>
      <c r="Y279" s="49">
        <v>208</v>
      </c>
      <c r="Z279" s="49">
        <v>187</v>
      </c>
      <c r="AA279" s="49">
        <v>217</v>
      </c>
      <c r="AB279" s="49">
        <v>176</v>
      </c>
      <c r="AC279" s="49">
        <v>703</v>
      </c>
      <c r="AD279" s="49">
        <v>160</v>
      </c>
      <c r="AE279" s="49">
        <v>201</v>
      </c>
      <c r="AF279" s="49">
        <v>197</v>
      </c>
      <c r="AG279" s="49">
        <v>145</v>
      </c>
      <c r="AH279" s="49">
        <v>240</v>
      </c>
      <c r="AI279" s="49">
        <v>240</v>
      </c>
      <c r="AJ279" s="49">
        <v>164</v>
      </c>
      <c r="AK279" s="49">
        <v>168</v>
      </c>
      <c r="AL279" s="49">
        <v>151</v>
      </c>
      <c r="AM279" s="49">
        <v>155</v>
      </c>
      <c r="AN279" s="49">
        <v>143</v>
      </c>
      <c r="AO279" s="49">
        <v>128</v>
      </c>
    </row>
    <row r="280" spans="1:41">
      <c r="A280" s="48" t="s">
        <v>194</v>
      </c>
      <c r="B280" s="49">
        <v>314</v>
      </c>
      <c r="C280" s="49">
        <v>325</v>
      </c>
      <c r="D280" s="49">
        <v>315</v>
      </c>
      <c r="E280" s="49">
        <v>308</v>
      </c>
      <c r="F280" s="49">
        <v>324</v>
      </c>
      <c r="G280" s="49">
        <v>325</v>
      </c>
      <c r="H280" s="49">
        <v>340</v>
      </c>
      <c r="I280" s="49">
        <v>346</v>
      </c>
      <c r="J280" s="49">
        <v>367</v>
      </c>
      <c r="K280" s="49">
        <v>302</v>
      </c>
      <c r="L280" s="49">
        <v>295</v>
      </c>
      <c r="M280" s="49">
        <v>299</v>
      </c>
      <c r="N280" s="49">
        <v>318</v>
      </c>
      <c r="O280" s="49">
        <v>146</v>
      </c>
      <c r="P280" s="49" t="s">
        <v>623</v>
      </c>
      <c r="Q280" s="49" t="s">
        <v>623</v>
      </c>
      <c r="R280" s="49" t="s">
        <v>623</v>
      </c>
      <c r="S280" s="47">
        <v>1394</v>
      </c>
      <c r="T280" s="49">
        <v>134</v>
      </c>
      <c r="U280" s="49">
        <v>388</v>
      </c>
      <c r="V280" s="49">
        <v>330</v>
      </c>
      <c r="W280" s="49">
        <v>464</v>
      </c>
      <c r="X280" s="49">
        <v>466</v>
      </c>
      <c r="Y280" s="49">
        <v>385</v>
      </c>
      <c r="Z280" s="49">
        <v>351</v>
      </c>
      <c r="AA280" s="49">
        <v>351</v>
      </c>
      <c r="AB280" s="49">
        <v>437</v>
      </c>
      <c r="AC280" s="49">
        <v>454</v>
      </c>
      <c r="AD280" s="49">
        <v>430</v>
      </c>
      <c r="AE280" s="49">
        <v>383</v>
      </c>
      <c r="AF280" s="49">
        <v>372</v>
      </c>
      <c r="AG280" s="49">
        <v>415</v>
      </c>
      <c r="AH280" s="49">
        <v>430</v>
      </c>
      <c r="AI280" s="49">
        <v>402</v>
      </c>
      <c r="AJ280" s="49">
        <v>347</v>
      </c>
      <c r="AK280" s="49">
        <v>343</v>
      </c>
      <c r="AL280" s="49">
        <v>336</v>
      </c>
      <c r="AM280" s="49">
        <v>301</v>
      </c>
      <c r="AN280" s="49">
        <v>304</v>
      </c>
      <c r="AO280" s="49">
        <v>200</v>
      </c>
    </row>
    <row r="281" spans="1:41">
      <c r="A281" s="48" t="s">
        <v>525</v>
      </c>
      <c r="B281" s="49" t="s">
        <v>623</v>
      </c>
      <c r="C281" s="49" t="s">
        <v>623</v>
      </c>
      <c r="D281" s="49" t="s">
        <v>623</v>
      </c>
      <c r="E281" s="49" t="s">
        <v>623</v>
      </c>
      <c r="F281" s="49" t="s">
        <v>623</v>
      </c>
      <c r="G281" s="49" t="s">
        <v>623</v>
      </c>
      <c r="H281" s="49" t="s">
        <v>623</v>
      </c>
      <c r="I281" s="49" t="s">
        <v>623</v>
      </c>
      <c r="J281" s="49" t="s">
        <v>623</v>
      </c>
      <c r="K281" s="49" t="s">
        <v>623</v>
      </c>
      <c r="L281" s="49" t="s">
        <v>623</v>
      </c>
      <c r="M281" s="49" t="s">
        <v>623</v>
      </c>
      <c r="N281" s="49" t="s">
        <v>623</v>
      </c>
      <c r="O281" s="49" t="s">
        <v>623</v>
      </c>
      <c r="P281" s="49" t="s">
        <v>623</v>
      </c>
      <c r="Q281" s="49" t="s">
        <v>623</v>
      </c>
      <c r="R281" s="49" t="s">
        <v>623</v>
      </c>
      <c r="S281" s="49" t="s">
        <v>623</v>
      </c>
      <c r="T281" s="49" t="s">
        <v>623</v>
      </c>
      <c r="U281" s="49" t="s">
        <v>623</v>
      </c>
      <c r="V281" s="49" t="s">
        <v>623</v>
      </c>
      <c r="W281" s="49" t="s">
        <v>623</v>
      </c>
      <c r="X281" s="49" t="s">
        <v>623</v>
      </c>
      <c r="Y281" s="49" t="s">
        <v>623</v>
      </c>
      <c r="Z281" s="49" t="s">
        <v>623</v>
      </c>
      <c r="AA281" s="49" t="s">
        <v>623</v>
      </c>
      <c r="AB281" s="49" t="s">
        <v>623</v>
      </c>
      <c r="AC281" s="49" t="s">
        <v>623</v>
      </c>
      <c r="AD281" s="49" t="s">
        <v>623</v>
      </c>
      <c r="AE281" s="49" t="s">
        <v>623</v>
      </c>
      <c r="AF281" s="49" t="s">
        <v>623</v>
      </c>
      <c r="AG281" s="49" t="s">
        <v>623</v>
      </c>
      <c r="AH281" s="49" t="s">
        <v>623</v>
      </c>
      <c r="AI281" s="49" t="s">
        <v>623</v>
      </c>
      <c r="AJ281" s="49" t="s">
        <v>623</v>
      </c>
      <c r="AK281" s="49" t="s">
        <v>623</v>
      </c>
      <c r="AL281" s="49" t="s">
        <v>623</v>
      </c>
      <c r="AM281" s="49" t="s">
        <v>623</v>
      </c>
      <c r="AN281" s="49" t="s">
        <v>623</v>
      </c>
      <c r="AO281" s="49" t="s">
        <v>623</v>
      </c>
    </row>
    <row r="282" spans="1:41">
      <c r="A282" s="48" t="s">
        <v>297</v>
      </c>
      <c r="B282" s="47">
        <v>1575</v>
      </c>
      <c r="C282" s="47">
        <v>1479</v>
      </c>
      <c r="D282" s="47">
        <v>1434</v>
      </c>
      <c r="E282" s="47">
        <v>1403</v>
      </c>
      <c r="F282" s="47">
        <v>1477</v>
      </c>
      <c r="G282" s="47">
        <v>1526</v>
      </c>
      <c r="H282" s="47">
        <v>1596</v>
      </c>
      <c r="I282" s="47">
        <v>1621</v>
      </c>
      <c r="J282" s="47">
        <v>1723</v>
      </c>
      <c r="K282" s="47">
        <v>1429</v>
      </c>
      <c r="L282" s="47">
        <v>1399</v>
      </c>
      <c r="M282" s="47">
        <v>1416</v>
      </c>
      <c r="N282" s="47">
        <v>1507</v>
      </c>
      <c r="O282" s="49">
        <v>691</v>
      </c>
      <c r="P282" s="49" t="s">
        <v>623</v>
      </c>
      <c r="Q282" s="49" t="s">
        <v>623</v>
      </c>
      <c r="R282" s="49" t="s">
        <v>623</v>
      </c>
      <c r="S282" s="47">
        <v>6764</v>
      </c>
      <c r="T282" s="49">
        <v>623</v>
      </c>
      <c r="U282" s="49">
        <v>638</v>
      </c>
      <c r="V282" s="47">
        <v>2191</v>
      </c>
      <c r="W282" s="47">
        <v>2265</v>
      </c>
      <c r="X282" s="47">
        <v>2308</v>
      </c>
      <c r="Y282" s="47">
        <v>2005</v>
      </c>
      <c r="Z282" s="47">
        <v>1896</v>
      </c>
      <c r="AA282" s="47">
        <v>2017</v>
      </c>
      <c r="AB282" s="47">
        <v>1461</v>
      </c>
      <c r="AC282" s="47">
        <v>1888</v>
      </c>
      <c r="AD282" s="47">
        <v>2297</v>
      </c>
      <c r="AE282" s="47">
        <v>2231</v>
      </c>
      <c r="AF282" s="47">
        <v>2383</v>
      </c>
      <c r="AG282" s="47">
        <v>2181</v>
      </c>
      <c r="AH282" s="47">
        <v>1922</v>
      </c>
      <c r="AI282" s="47">
        <v>1868</v>
      </c>
      <c r="AJ282" s="47">
        <v>1755</v>
      </c>
      <c r="AK282" s="47">
        <v>1885</v>
      </c>
      <c r="AL282" s="47">
        <v>1809</v>
      </c>
      <c r="AM282" s="47">
        <v>1791</v>
      </c>
      <c r="AN282" s="47">
        <v>1766</v>
      </c>
      <c r="AO282" s="49">
        <v>826</v>
      </c>
    </row>
    <row r="283" spans="1:41">
      <c r="A283" s="48" t="s">
        <v>532</v>
      </c>
      <c r="B283" s="47">
        <v>17333</v>
      </c>
      <c r="C283" s="47">
        <v>18056</v>
      </c>
      <c r="D283" s="47">
        <v>17507</v>
      </c>
      <c r="E283" s="47">
        <v>17138</v>
      </c>
      <c r="F283" s="47">
        <v>18043</v>
      </c>
      <c r="G283" s="47">
        <v>14778</v>
      </c>
      <c r="H283" s="47">
        <v>15452</v>
      </c>
      <c r="I283" s="47">
        <v>15692</v>
      </c>
      <c r="J283" s="47">
        <v>16680</v>
      </c>
      <c r="K283" s="47">
        <v>13912</v>
      </c>
      <c r="L283" s="47">
        <v>13617</v>
      </c>
      <c r="M283" s="47">
        <v>13780</v>
      </c>
      <c r="N283" s="47">
        <v>14666</v>
      </c>
      <c r="O283" s="47">
        <v>15877</v>
      </c>
      <c r="P283" s="47">
        <v>16603</v>
      </c>
      <c r="Q283" s="47">
        <v>16754</v>
      </c>
      <c r="R283" s="47">
        <v>17138</v>
      </c>
      <c r="S283" s="47">
        <v>17526</v>
      </c>
      <c r="T283" s="47">
        <v>16692</v>
      </c>
      <c r="U283" s="47">
        <v>16663</v>
      </c>
      <c r="V283" s="47">
        <v>16759</v>
      </c>
      <c r="W283" s="47">
        <v>16627</v>
      </c>
      <c r="X283" s="47">
        <v>2585</v>
      </c>
      <c r="Y283" s="47">
        <v>21872</v>
      </c>
      <c r="Z283" s="47">
        <v>23925</v>
      </c>
      <c r="AA283" s="47">
        <v>18860</v>
      </c>
      <c r="AB283" s="47">
        <v>11173</v>
      </c>
      <c r="AC283" s="47">
        <v>17198</v>
      </c>
      <c r="AD283" s="47">
        <v>8950</v>
      </c>
      <c r="AE283" s="47">
        <v>18088</v>
      </c>
      <c r="AF283" s="47">
        <v>24312</v>
      </c>
      <c r="AG283" s="47">
        <v>16757</v>
      </c>
      <c r="AH283" s="47">
        <v>17510</v>
      </c>
      <c r="AI283" s="47">
        <v>16616</v>
      </c>
      <c r="AJ283" s="47">
        <v>16884</v>
      </c>
      <c r="AK283" s="47">
        <v>17474</v>
      </c>
      <c r="AL283" s="47">
        <v>19187</v>
      </c>
      <c r="AM283" s="47">
        <v>19742</v>
      </c>
      <c r="AN283" s="47">
        <v>20952</v>
      </c>
      <c r="AO283" s="47">
        <v>8934</v>
      </c>
    </row>
    <row r="284" spans="1:41">
      <c r="A284" s="48" t="s">
        <v>517</v>
      </c>
      <c r="B284" s="47">
        <v>1432</v>
      </c>
      <c r="C284" s="47">
        <v>1436</v>
      </c>
      <c r="D284" s="47">
        <v>1393</v>
      </c>
      <c r="E284" s="47">
        <v>1363</v>
      </c>
      <c r="F284" s="47">
        <v>1435</v>
      </c>
      <c r="G284" s="47">
        <v>1384</v>
      </c>
      <c r="H284" s="47">
        <v>1448</v>
      </c>
      <c r="I284" s="47">
        <v>1470</v>
      </c>
      <c r="J284" s="47">
        <v>1563</v>
      </c>
      <c r="K284" s="47">
        <v>1239</v>
      </c>
      <c r="L284" s="47">
        <v>1213</v>
      </c>
      <c r="M284" s="47">
        <v>1228</v>
      </c>
      <c r="N284" s="47">
        <v>1306</v>
      </c>
      <c r="O284" s="47">
        <v>1325</v>
      </c>
      <c r="P284" s="47">
        <v>1318</v>
      </c>
      <c r="Q284" s="47">
        <v>1330</v>
      </c>
      <c r="R284" s="47">
        <v>1360</v>
      </c>
      <c r="S284" s="47">
        <v>1039</v>
      </c>
      <c r="T284" s="49">
        <v>13</v>
      </c>
      <c r="U284" s="49">
        <v>926</v>
      </c>
      <c r="V284" s="47">
        <v>1832</v>
      </c>
      <c r="W284" s="47">
        <v>2516</v>
      </c>
      <c r="X284" s="47">
        <v>1559</v>
      </c>
      <c r="Y284" s="47">
        <v>1305</v>
      </c>
      <c r="Z284" s="47">
        <v>1191</v>
      </c>
      <c r="AA284" s="47">
        <v>1143</v>
      </c>
      <c r="AB284" s="49">
        <v>935</v>
      </c>
      <c r="AC284" s="47">
        <v>2262</v>
      </c>
      <c r="AD284" s="47">
        <v>1380</v>
      </c>
      <c r="AE284" s="47">
        <v>1513</v>
      </c>
      <c r="AF284" s="47">
        <v>1288</v>
      </c>
      <c r="AG284" s="47">
        <v>1226</v>
      </c>
      <c r="AH284" s="47">
        <v>1356</v>
      </c>
      <c r="AI284" s="47">
        <v>1453</v>
      </c>
      <c r="AJ284" s="47">
        <v>1395</v>
      </c>
      <c r="AK284" s="47">
        <v>1255</v>
      </c>
      <c r="AL284" s="47">
        <v>1378</v>
      </c>
      <c r="AM284" s="47">
        <v>1434</v>
      </c>
      <c r="AN284" s="47">
        <v>1352</v>
      </c>
      <c r="AO284" s="49">
        <v>859</v>
      </c>
    </row>
    <row r="285" spans="1:41">
      <c r="A285" s="48" t="s">
        <v>668</v>
      </c>
      <c r="B285" s="49" t="s">
        <v>623</v>
      </c>
      <c r="C285" s="49" t="s">
        <v>623</v>
      </c>
      <c r="D285" s="49" t="s">
        <v>623</v>
      </c>
      <c r="E285" s="49" t="s">
        <v>623</v>
      </c>
      <c r="F285" s="49" t="s">
        <v>623</v>
      </c>
      <c r="G285" s="49" t="s">
        <v>623</v>
      </c>
      <c r="H285" s="49" t="s">
        <v>623</v>
      </c>
      <c r="I285" s="49" t="s">
        <v>623</v>
      </c>
      <c r="J285" s="49" t="s">
        <v>623</v>
      </c>
      <c r="K285" s="49" t="s">
        <v>623</v>
      </c>
      <c r="L285" s="49" t="s">
        <v>623</v>
      </c>
      <c r="M285" s="49" t="s">
        <v>623</v>
      </c>
      <c r="N285" s="49" t="s">
        <v>623</v>
      </c>
      <c r="O285" s="49" t="s">
        <v>623</v>
      </c>
      <c r="P285" s="49" t="s">
        <v>623</v>
      </c>
      <c r="Q285" s="49" t="s">
        <v>623</v>
      </c>
      <c r="R285" s="49" t="s">
        <v>623</v>
      </c>
      <c r="S285" s="49" t="s">
        <v>623</v>
      </c>
      <c r="T285" s="49" t="s">
        <v>623</v>
      </c>
      <c r="U285" s="49" t="s">
        <v>623</v>
      </c>
      <c r="V285" s="49" t="s">
        <v>623</v>
      </c>
      <c r="W285" s="49" t="s">
        <v>623</v>
      </c>
      <c r="X285" s="49" t="s">
        <v>623</v>
      </c>
      <c r="Y285" s="49" t="s">
        <v>623</v>
      </c>
      <c r="Z285" s="49" t="s">
        <v>623</v>
      </c>
      <c r="AA285" s="49" t="s">
        <v>623</v>
      </c>
      <c r="AB285" s="49" t="s">
        <v>623</v>
      </c>
      <c r="AC285" s="49" t="s">
        <v>623</v>
      </c>
      <c r="AD285" s="49" t="s">
        <v>623</v>
      </c>
      <c r="AE285" s="49" t="s">
        <v>623</v>
      </c>
      <c r="AF285" s="49" t="s">
        <v>623</v>
      </c>
      <c r="AG285" s="49" t="s">
        <v>623</v>
      </c>
      <c r="AH285" s="49" t="s">
        <v>623</v>
      </c>
      <c r="AI285" s="49" t="s">
        <v>623</v>
      </c>
      <c r="AJ285" s="49" t="s">
        <v>623</v>
      </c>
      <c r="AK285" s="49" t="s">
        <v>623</v>
      </c>
      <c r="AL285" s="49" t="s">
        <v>623</v>
      </c>
      <c r="AM285" s="49" t="s">
        <v>623</v>
      </c>
      <c r="AN285" s="49" t="s">
        <v>623</v>
      </c>
      <c r="AO285" s="49" t="s">
        <v>623</v>
      </c>
    </row>
    <row r="286" spans="1:41">
      <c r="A286" s="48" t="s">
        <v>551</v>
      </c>
      <c r="B286" s="47">
        <v>9240</v>
      </c>
      <c r="C286" s="47">
        <v>7945</v>
      </c>
      <c r="D286" s="47">
        <v>7703</v>
      </c>
      <c r="E286" s="47">
        <v>7541</v>
      </c>
      <c r="F286" s="47">
        <v>7939</v>
      </c>
      <c r="G286" s="47">
        <v>8182</v>
      </c>
      <c r="H286" s="47">
        <v>8555</v>
      </c>
      <c r="I286" s="47">
        <v>8688</v>
      </c>
      <c r="J286" s="47">
        <v>9235</v>
      </c>
      <c r="K286" s="47">
        <v>7702</v>
      </c>
      <c r="L286" s="47">
        <v>7538</v>
      </c>
      <c r="M286" s="47">
        <v>7629</v>
      </c>
      <c r="N286" s="47">
        <v>8119</v>
      </c>
      <c r="O286" s="47">
        <v>3721</v>
      </c>
      <c r="P286" s="49">
        <v>658</v>
      </c>
      <c r="Q286" s="47">
        <v>10796</v>
      </c>
      <c r="R286" s="47">
        <v>11930</v>
      </c>
      <c r="S286" s="47">
        <v>13893</v>
      </c>
      <c r="T286" s="47">
        <v>10467</v>
      </c>
      <c r="U286" s="47">
        <v>10121</v>
      </c>
      <c r="V286" s="47">
        <v>9880</v>
      </c>
      <c r="W286" s="47">
        <v>11650</v>
      </c>
      <c r="X286" s="47">
        <v>9223</v>
      </c>
      <c r="Y286" s="47">
        <v>8981</v>
      </c>
      <c r="Z286" s="47">
        <v>8888</v>
      </c>
      <c r="AA286" s="47">
        <v>10408</v>
      </c>
      <c r="AB286" s="47">
        <v>8919</v>
      </c>
      <c r="AC286" s="47">
        <v>12720</v>
      </c>
      <c r="AD286" s="47">
        <v>9398</v>
      </c>
      <c r="AE286" s="47">
        <v>9013</v>
      </c>
      <c r="AF286" s="47">
        <v>9119</v>
      </c>
      <c r="AG286" s="47">
        <v>8885</v>
      </c>
      <c r="AH286" s="47">
        <v>9181</v>
      </c>
      <c r="AI286" s="47">
        <v>9275</v>
      </c>
      <c r="AJ286" s="47">
        <v>9826</v>
      </c>
      <c r="AK286" s="47">
        <v>9133</v>
      </c>
      <c r="AL286" s="47">
        <v>8918</v>
      </c>
      <c r="AM286" s="47">
        <v>9267</v>
      </c>
      <c r="AN286" s="47">
        <v>9380</v>
      </c>
      <c r="AO286" s="47">
        <v>4933</v>
      </c>
    </row>
    <row r="287" spans="1:41">
      <c r="A287" s="48" t="s">
        <v>523</v>
      </c>
      <c r="B287" s="49">
        <v>511</v>
      </c>
      <c r="C287" s="49">
        <v>366</v>
      </c>
      <c r="D287" s="49">
        <v>355</v>
      </c>
      <c r="E287" s="49">
        <v>348</v>
      </c>
      <c r="F287" s="49">
        <v>366</v>
      </c>
      <c r="G287" s="49" t="s">
        <v>623</v>
      </c>
      <c r="H287" s="49" t="s">
        <v>623</v>
      </c>
      <c r="I287" s="49">
        <v>88</v>
      </c>
      <c r="J287" s="49">
        <v>745</v>
      </c>
      <c r="K287" s="49">
        <v>80</v>
      </c>
      <c r="L287" s="49">
        <v>120</v>
      </c>
      <c r="M287" s="49">
        <v>171</v>
      </c>
      <c r="N287" s="49">
        <v>243</v>
      </c>
      <c r="O287" s="49">
        <v>200</v>
      </c>
      <c r="P287" s="49">
        <v>104</v>
      </c>
      <c r="Q287" s="49">
        <v>124</v>
      </c>
      <c r="R287" s="49">
        <v>217</v>
      </c>
      <c r="S287" s="49">
        <v>315</v>
      </c>
      <c r="T287" s="49">
        <v>269</v>
      </c>
      <c r="U287" s="49">
        <v>294</v>
      </c>
      <c r="V287" s="49">
        <v>258</v>
      </c>
      <c r="W287" s="49">
        <v>249</v>
      </c>
      <c r="X287" s="49">
        <v>270</v>
      </c>
      <c r="Y287" s="49">
        <v>263</v>
      </c>
      <c r="Z287" s="49">
        <v>237</v>
      </c>
      <c r="AA287" s="49">
        <v>230</v>
      </c>
      <c r="AB287" s="49">
        <v>245</v>
      </c>
      <c r="AC287" s="49">
        <v>871</v>
      </c>
      <c r="AD287" s="49">
        <v>240</v>
      </c>
      <c r="AE287" s="49">
        <v>244</v>
      </c>
      <c r="AF287" s="49">
        <v>264</v>
      </c>
      <c r="AG287" s="49">
        <v>451</v>
      </c>
      <c r="AH287" s="49">
        <v>571</v>
      </c>
      <c r="AI287" s="49">
        <v>360</v>
      </c>
      <c r="AJ287" s="49">
        <v>399</v>
      </c>
      <c r="AK287" s="49">
        <v>443</v>
      </c>
      <c r="AL287" s="49">
        <v>482</v>
      </c>
      <c r="AM287" s="49">
        <v>582</v>
      </c>
      <c r="AN287" s="49">
        <v>543</v>
      </c>
      <c r="AO287" s="49">
        <v>281</v>
      </c>
    </row>
    <row r="288" spans="1:41">
      <c r="A288" s="48" t="s">
        <v>238</v>
      </c>
      <c r="B288" s="49">
        <v>375</v>
      </c>
      <c r="C288" s="49" t="s">
        <v>623</v>
      </c>
      <c r="D288" s="49" t="s">
        <v>623</v>
      </c>
      <c r="E288" s="49" t="s">
        <v>623</v>
      </c>
      <c r="F288" s="49" t="s">
        <v>623</v>
      </c>
      <c r="G288" s="49" t="s">
        <v>623</v>
      </c>
      <c r="H288" s="49" t="s">
        <v>623</v>
      </c>
      <c r="I288" s="49" t="s">
        <v>623</v>
      </c>
      <c r="J288" s="49" t="s">
        <v>623</v>
      </c>
      <c r="K288" s="49" t="s">
        <v>623</v>
      </c>
      <c r="L288" s="49" t="s">
        <v>623</v>
      </c>
      <c r="M288" s="49" t="s">
        <v>623</v>
      </c>
      <c r="N288" s="49" t="s">
        <v>623</v>
      </c>
      <c r="O288" s="49" t="s">
        <v>623</v>
      </c>
      <c r="P288" s="49" t="s">
        <v>623</v>
      </c>
      <c r="Q288" s="49" t="s">
        <v>623</v>
      </c>
      <c r="R288" s="49" t="s">
        <v>623</v>
      </c>
      <c r="S288" s="49" t="s">
        <v>623</v>
      </c>
      <c r="T288" s="49" t="s">
        <v>623</v>
      </c>
      <c r="U288" s="49" t="s">
        <v>623</v>
      </c>
      <c r="V288" s="49" t="s">
        <v>623</v>
      </c>
      <c r="W288" s="49" t="s">
        <v>623</v>
      </c>
      <c r="X288" s="49" t="s">
        <v>623</v>
      </c>
      <c r="Y288" s="49" t="s">
        <v>623</v>
      </c>
      <c r="Z288" s="49" t="s">
        <v>623</v>
      </c>
      <c r="AA288" s="49" t="s">
        <v>623</v>
      </c>
      <c r="AB288" s="49" t="s">
        <v>623</v>
      </c>
      <c r="AC288" s="49" t="s">
        <v>623</v>
      </c>
      <c r="AD288" s="49" t="s">
        <v>623</v>
      </c>
      <c r="AE288" s="49" t="s">
        <v>623</v>
      </c>
      <c r="AF288" s="49" t="s">
        <v>623</v>
      </c>
      <c r="AG288" s="49" t="s">
        <v>623</v>
      </c>
      <c r="AH288" s="49" t="s">
        <v>623</v>
      </c>
      <c r="AI288" s="49" t="s">
        <v>623</v>
      </c>
      <c r="AJ288" s="49" t="s">
        <v>623</v>
      </c>
      <c r="AK288" s="49" t="s">
        <v>623</v>
      </c>
      <c r="AL288" s="49" t="s">
        <v>623</v>
      </c>
      <c r="AM288" s="49" t="s">
        <v>623</v>
      </c>
      <c r="AN288" s="49" t="s">
        <v>623</v>
      </c>
      <c r="AO288" s="49" t="s">
        <v>623</v>
      </c>
    </row>
    <row r="289" spans="1:41">
      <c r="A289" s="48" t="s">
        <v>227</v>
      </c>
      <c r="B289" s="49" t="s">
        <v>623</v>
      </c>
      <c r="C289" s="49" t="s">
        <v>623</v>
      </c>
      <c r="D289" s="49" t="s">
        <v>623</v>
      </c>
      <c r="E289" s="49" t="s">
        <v>623</v>
      </c>
      <c r="F289" s="49" t="s">
        <v>623</v>
      </c>
      <c r="G289" s="49" t="s">
        <v>623</v>
      </c>
      <c r="H289" s="49" t="s">
        <v>623</v>
      </c>
      <c r="I289" s="49" t="s">
        <v>623</v>
      </c>
      <c r="J289" s="49" t="s">
        <v>623</v>
      </c>
      <c r="K289" s="49" t="s">
        <v>623</v>
      </c>
      <c r="L289" s="49" t="s">
        <v>623</v>
      </c>
      <c r="M289" s="49" t="s">
        <v>623</v>
      </c>
      <c r="N289" s="49" t="s">
        <v>623</v>
      </c>
      <c r="O289" s="49" t="s">
        <v>623</v>
      </c>
      <c r="P289" s="49">
        <v>10</v>
      </c>
      <c r="Q289" s="49">
        <v>95</v>
      </c>
      <c r="R289" s="49">
        <v>615</v>
      </c>
      <c r="S289" s="49">
        <v>981</v>
      </c>
      <c r="T289" s="49">
        <v>308</v>
      </c>
      <c r="U289" s="49">
        <v>404</v>
      </c>
      <c r="V289" s="49">
        <v>422</v>
      </c>
      <c r="W289" s="49">
        <v>433</v>
      </c>
      <c r="X289" s="49">
        <v>465</v>
      </c>
      <c r="Y289" s="49">
        <v>437</v>
      </c>
      <c r="Z289" s="49">
        <v>475</v>
      </c>
      <c r="AA289" s="49">
        <v>499</v>
      </c>
      <c r="AB289" s="49">
        <v>425</v>
      </c>
      <c r="AC289" s="47">
        <v>1039</v>
      </c>
      <c r="AD289" s="49">
        <v>424</v>
      </c>
      <c r="AE289" s="49">
        <v>438</v>
      </c>
      <c r="AF289" s="49">
        <v>428</v>
      </c>
      <c r="AG289" s="49">
        <v>540</v>
      </c>
      <c r="AH289" s="49">
        <v>498</v>
      </c>
      <c r="AI289" s="49">
        <v>752</v>
      </c>
      <c r="AJ289" s="49">
        <v>524</v>
      </c>
      <c r="AK289" s="49">
        <v>651</v>
      </c>
      <c r="AL289" s="49">
        <v>663</v>
      </c>
      <c r="AM289" s="49">
        <v>655</v>
      </c>
      <c r="AN289" s="49">
        <v>614</v>
      </c>
      <c r="AO289" s="49">
        <v>399</v>
      </c>
    </row>
    <row r="290" spans="1:41">
      <c r="A290" s="48" t="s">
        <v>669</v>
      </c>
      <c r="B290" s="49" t="s">
        <v>623</v>
      </c>
      <c r="C290" s="49" t="s">
        <v>623</v>
      </c>
      <c r="D290" s="49" t="s">
        <v>623</v>
      </c>
      <c r="E290" s="49" t="s">
        <v>623</v>
      </c>
      <c r="F290" s="49" t="s">
        <v>623</v>
      </c>
      <c r="G290" s="49" t="s">
        <v>623</v>
      </c>
      <c r="H290" s="49" t="s">
        <v>623</v>
      </c>
      <c r="I290" s="49" t="s">
        <v>623</v>
      </c>
      <c r="J290" s="49" t="s">
        <v>623</v>
      </c>
      <c r="K290" s="49" t="s">
        <v>623</v>
      </c>
      <c r="L290" s="49" t="s">
        <v>623</v>
      </c>
      <c r="M290" s="49" t="s">
        <v>623</v>
      </c>
      <c r="N290" s="49" t="s">
        <v>623</v>
      </c>
      <c r="O290" s="49" t="s">
        <v>623</v>
      </c>
      <c r="P290" s="49" t="s">
        <v>623</v>
      </c>
      <c r="Q290" s="49" t="s">
        <v>623</v>
      </c>
      <c r="R290" s="49" t="s">
        <v>623</v>
      </c>
      <c r="S290" s="49" t="s">
        <v>623</v>
      </c>
      <c r="T290" s="49" t="s">
        <v>623</v>
      </c>
      <c r="U290" s="49" t="s">
        <v>623</v>
      </c>
      <c r="V290" s="49" t="s">
        <v>623</v>
      </c>
      <c r="W290" s="49" t="s">
        <v>623</v>
      </c>
      <c r="X290" s="49" t="s">
        <v>623</v>
      </c>
      <c r="Y290" s="49" t="s">
        <v>623</v>
      </c>
      <c r="Z290" s="49" t="s">
        <v>623</v>
      </c>
      <c r="AA290" s="49" t="s">
        <v>623</v>
      </c>
      <c r="AB290" s="49" t="s">
        <v>623</v>
      </c>
      <c r="AC290" s="49" t="s">
        <v>623</v>
      </c>
      <c r="AD290" s="49" t="s">
        <v>623</v>
      </c>
      <c r="AE290" s="49" t="s">
        <v>623</v>
      </c>
      <c r="AF290" s="49" t="s">
        <v>623</v>
      </c>
      <c r="AG290" s="49" t="s">
        <v>623</v>
      </c>
      <c r="AH290" s="49" t="s">
        <v>623</v>
      </c>
      <c r="AI290" s="49" t="s">
        <v>623</v>
      </c>
      <c r="AJ290" s="49" t="s">
        <v>623</v>
      </c>
      <c r="AK290" s="49" t="s">
        <v>623</v>
      </c>
      <c r="AL290" s="49" t="s">
        <v>623</v>
      </c>
      <c r="AM290" s="49" t="s">
        <v>623</v>
      </c>
      <c r="AN290" s="49" t="s">
        <v>623</v>
      </c>
      <c r="AO290" s="49" t="s">
        <v>623</v>
      </c>
    </row>
    <row r="291" spans="1:41">
      <c r="A291" s="48" t="s">
        <v>260</v>
      </c>
      <c r="B291" s="49" t="s">
        <v>623</v>
      </c>
      <c r="C291" s="49" t="s">
        <v>623</v>
      </c>
      <c r="D291" s="49" t="s">
        <v>623</v>
      </c>
      <c r="E291" s="49" t="s">
        <v>623</v>
      </c>
      <c r="F291" s="49" t="s">
        <v>623</v>
      </c>
      <c r="G291" s="49" t="s">
        <v>623</v>
      </c>
      <c r="H291" s="49" t="s">
        <v>623</v>
      </c>
      <c r="I291" s="49" t="s">
        <v>623</v>
      </c>
      <c r="J291" s="49" t="s">
        <v>623</v>
      </c>
      <c r="K291" s="49" t="s">
        <v>623</v>
      </c>
      <c r="L291" s="49" t="s">
        <v>623</v>
      </c>
      <c r="M291" s="49" t="s">
        <v>623</v>
      </c>
      <c r="N291" s="49" t="s">
        <v>623</v>
      </c>
      <c r="O291" s="49" t="s">
        <v>623</v>
      </c>
      <c r="P291" s="49" t="s">
        <v>623</v>
      </c>
      <c r="Q291" s="49" t="s">
        <v>623</v>
      </c>
      <c r="R291" s="49" t="s">
        <v>623</v>
      </c>
      <c r="S291" s="49" t="s">
        <v>623</v>
      </c>
      <c r="T291" s="49" t="s">
        <v>623</v>
      </c>
      <c r="U291" s="49" t="s">
        <v>623</v>
      </c>
      <c r="V291" s="49" t="s">
        <v>623</v>
      </c>
      <c r="W291" s="49" t="s">
        <v>623</v>
      </c>
      <c r="X291" s="49" t="s">
        <v>623</v>
      </c>
      <c r="Y291" s="49" t="s">
        <v>623</v>
      </c>
      <c r="Z291" s="49" t="s">
        <v>623</v>
      </c>
      <c r="AA291" s="49" t="s">
        <v>623</v>
      </c>
      <c r="AB291" s="49" t="s">
        <v>623</v>
      </c>
      <c r="AC291" s="49" t="s">
        <v>623</v>
      </c>
      <c r="AD291" s="49" t="s">
        <v>623</v>
      </c>
      <c r="AE291" s="49" t="s">
        <v>623</v>
      </c>
      <c r="AF291" s="49" t="s">
        <v>623</v>
      </c>
      <c r="AG291" s="49" t="s">
        <v>623</v>
      </c>
      <c r="AH291" s="49" t="s">
        <v>623</v>
      </c>
      <c r="AI291" s="49" t="s">
        <v>623</v>
      </c>
      <c r="AJ291" s="49" t="s">
        <v>623</v>
      </c>
      <c r="AK291" s="49" t="s">
        <v>623</v>
      </c>
      <c r="AL291" s="49" t="s">
        <v>623</v>
      </c>
      <c r="AM291" s="49" t="s">
        <v>623</v>
      </c>
      <c r="AN291" s="49" t="s">
        <v>623</v>
      </c>
      <c r="AO291" s="49" t="s">
        <v>623</v>
      </c>
    </row>
    <row r="292" spans="1:41">
      <c r="A292" s="48" t="s">
        <v>541</v>
      </c>
      <c r="B292" s="49">
        <v>543</v>
      </c>
      <c r="C292" s="49" t="s">
        <v>623</v>
      </c>
      <c r="D292" s="49" t="s">
        <v>623</v>
      </c>
      <c r="E292" s="49" t="s">
        <v>623</v>
      </c>
      <c r="F292" s="47">
        <v>3814</v>
      </c>
      <c r="G292" s="49">
        <v>815</v>
      </c>
      <c r="H292" s="49">
        <v>905</v>
      </c>
      <c r="I292" s="49">
        <v>892</v>
      </c>
      <c r="J292" s="47">
        <v>1293</v>
      </c>
      <c r="K292" s="49">
        <v>827</v>
      </c>
      <c r="L292" s="49">
        <v>870</v>
      </c>
      <c r="M292" s="49">
        <v>725</v>
      </c>
      <c r="N292" s="47">
        <v>1177</v>
      </c>
      <c r="O292" s="47">
        <v>1382</v>
      </c>
      <c r="P292" s="47">
        <v>1361</v>
      </c>
      <c r="Q292" s="47">
        <v>1258</v>
      </c>
      <c r="R292" s="47">
        <v>1189</v>
      </c>
      <c r="S292" s="47">
        <v>1340</v>
      </c>
      <c r="T292" s="47">
        <v>1363</v>
      </c>
      <c r="U292" s="47">
        <v>1266</v>
      </c>
      <c r="V292" s="47">
        <v>1701</v>
      </c>
      <c r="W292" s="47">
        <v>1896</v>
      </c>
      <c r="X292" s="47">
        <v>1617</v>
      </c>
      <c r="Y292" s="47">
        <v>1483</v>
      </c>
      <c r="Z292" s="47">
        <v>1681</v>
      </c>
      <c r="AA292" s="47">
        <v>1434</v>
      </c>
      <c r="AB292" s="47">
        <v>1828</v>
      </c>
      <c r="AC292" s="47">
        <v>2503</v>
      </c>
      <c r="AD292" s="47">
        <v>1692</v>
      </c>
      <c r="AE292" s="47">
        <v>1534</v>
      </c>
      <c r="AF292" s="47">
        <v>1680</v>
      </c>
      <c r="AG292" s="47">
        <v>1879</v>
      </c>
      <c r="AH292" s="47">
        <v>1995</v>
      </c>
      <c r="AI292" s="47">
        <v>2435</v>
      </c>
      <c r="AJ292" s="47">
        <v>2412</v>
      </c>
      <c r="AK292" s="47">
        <v>2134</v>
      </c>
      <c r="AL292" s="47">
        <v>1777</v>
      </c>
      <c r="AM292" s="47">
        <v>2059</v>
      </c>
      <c r="AN292" s="47">
        <v>2057</v>
      </c>
      <c r="AO292" s="47">
        <v>1066</v>
      </c>
    </row>
    <row r="293" spans="1:41">
      <c r="A293" s="48" t="s">
        <v>131</v>
      </c>
      <c r="B293" s="47">
        <v>5983</v>
      </c>
      <c r="C293" s="47">
        <v>5627</v>
      </c>
      <c r="D293" s="47">
        <v>5456</v>
      </c>
      <c r="E293" s="47">
        <v>5341</v>
      </c>
      <c r="F293" s="47">
        <v>5623</v>
      </c>
      <c r="G293" s="47">
        <v>5158</v>
      </c>
      <c r="H293" s="47">
        <v>5393</v>
      </c>
      <c r="I293" s="47">
        <v>5477</v>
      </c>
      <c r="J293" s="47">
        <v>5822</v>
      </c>
      <c r="K293" s="47">
        <v>5356</v>
      </c>
      <c r="L293" s="47">
        <v>5242</v>
      </c>
      <c r="M293" s="47">
        <v>5305</v>
      </c>
      <c r="N293" s="47">
        <v>5646</v>
      </c>
      <c r="O293" s="47">
        <v>5853</v>
      </c>
      <c r="P293" s="47">
        <v>5923</v>
      </c>
      <c r="Q293" s="47">
        <v>5977</v>
      </c>
      <c r="R293" s="47">
        <v>6114</v>
      </c>
      <c r="S293" s="47">
        <v>4671</v>
      </c>
      <c r="T293" s="47">
        <v>1121</v>
      </c>
      <c r="U293" s="47">
        <v>7496</v>
      </c>
      <c r="V293" s="47">
        <v>7729</v>
      </c>
      <c r="W293" s="47">
        <v>8427</v>
      </c>
      <c r="X293" s="47">
        <v>6371</v>
      </c>
      <c r="Y293" s="47">
        <v>6332</v>
      </c>
      <c r="Z293" s="47">
        <v>6984</v>
      </c>
      <c r="AA293" s="47">
        <v>7827</v>
      </c>
      <c r="AB293" s="47">
        <v>7595</v>
      </c>
      <c r="AC293" s="47">
        <v>13712</v>
      </c>
      <c r="AD293" s="47">
        <v>5697</v>
      </c>
      <c r="AE293" s="47">
        <v>6145</v>
      </c>
      <c r="AF293" s="47">
        <v>6667</v>
      </c>
      <c r="AG293" s="47">
        <v>7263</v>
      </c>
      <c r="AH293" s="47">
        <v>6818</v>
      </c>
      <c r="AI293" s="47">
        <v>6367</v>
      </c>
      <c r="AJ293" s="47">
        <v>7310</v>
      </c>
      <c r="AK293" s="47">
        <v>6869</v>
      </c>
      <c r="AL293" s="47">
        <v>6441</v>
      </c>
      <c r="AM293" s="47">
        <v>6614</v>
      </c>
      <c r="AN293" s="47">
        <v>6783</v>
      </c>
      <c r="AO293" s="47">
        <v>3206</v>
      </c>
    </row>
    <row r="294" spans="1:41">
      <c r="A294" s="48" t="s">
        <v>70</v>
      </c>
      <c r="B294" s="47">
        <v>3567</v>
      </c>
      <c r="C294" s="49" t="s">
        <v>623</v>
      </c>
      <c r="D294" s="47">
        <v>2245</v>
      </c>
      <c r="E294" s="47">
        <v>9104</v>
      </c>
      <c r="F294" s="47">
        <v>11957</v>
      </c>
      <c r="G294" s="47">
        <v>4833</v>
      </c>
      <c r="H294" s="47">
        <v>5058</v>
      </c>
      <c r="I294" s="47">
        <v>5555</v>
      </c>
      <c r="J294" s="47">
        <v>6970</v>
      </c>
      <c r="K294" s="47">
        <v>5779</v>
      </c>
      <c r="L294" s="47">
        <v>5426</v>
      </c>
      <c r="M294" s="47">
        <v>4387</v>
      </c>
      <c r="N294" s="47">
        <v>4166</v>
      </c>
      <c r="O294" s="47">
        <v>4674</v>
      </c>
      <c r="P294" s="47">
        <v>5435</v>
      </c>
      <c r="Q294" s="47">
        <v>4830</v>
      </c>
      <c r="R294" s="47">
        <v>4458</v>
      </c>
      <c r="S294" s="47">
        <v>5202</v>
      </c>
      <c r="T294" s="47">
        <v>4824</v>
      </c>
      <c r="U294" s="47">
        <v>5057</v>
      </c>
      <c r="V294" s="47">
        <v>4708</v>
      </c>
      <c r="W294" s="47">
        <v>4851</v>
      </c>
      <c r="X294" s="47">
        <v>5656</v>
      </c>
      <c r="Y294" s="47">
        <v>6859</v>
      </c>
      <c r="Z294" s="47">
        <v>4799</v>
      </c>
      <c r="AA294" s="47">
        <v>4365</v>
      </c>
      <c r="AB294" s="47">
        <v>4356</v>
      </c>
      <c r="AC294" s="47">
        <v>6869</v>
      </c>
      <c r="AD294" s="47">
        <v>4256</v>
      </c>
      <c r="AE294" s="47">
        <v>4859</v>
      </c>
      <c r="AF294" s="47">
        <v>5339</v>
      </c>
      <c r="AG294" s="47">
        <v>5621</v>
      </c>
      <c r="AH294" s="47">
        <v>5417</v>
      </c>
      <c r="AI294" s="47">
        <v>4745</v>
      </c>
      <c r="AJ294" s="47">
        <v>4509</v>
      </c>
      <c r="AK294" s="47">
        <v>4738</v>
      </c>
      <c r="AL294" s="47">
        <v>4948</v>
      </c>
      <c r="AM294" s="47">
        <v>5510</v>
      </c>
      <c r="AN294" s="47">
        <v>5454</v>
      </c>
      <c r="AO294" s="47">
        <v>3218</v>
      </c>
    </row>
    <row r="295" spans="1:41">
      <c r="A295" s="48" t="s">
        <v>100</v>
      </c>
      <c r="B295" s="47">
        <v>1261</v>
      </c>
      <c r="C295" s="47">
        <v>1108</v>
      </c>
      <c r="D295" s="47">
        <v>1074</v>
      </c>
      <c r="E295" s="47">
        <v>1052</v>
      </c>
      <c r="F295" s="47">
        <v>1107</v>
      </c>
      <c r="G295" s="47">
        <v>1178</v>
      </c>
      <c r="H295" s="47">
        <v>1232</v>
      </c>
      <c r="I295" s="47">
        <v>1251</v>
      </c>
      <c r="J295" s="47">
        <v>1330</v>
      </c>
      <c r="K295" s="49" t="s">
        <v>623</v>
      </c>
      <c r="L295" s="49" t="s">
        <v>623</v>
      </c>
      <c r="M295" s="49" t="s">
        <v>623</v>
      </c>
      <c r="N295" s="49" t="s">
        <v>623</v>
      </c>
      <c r="O295" s="47">
        <v>5264</v>
      </c>
      <c r="P295" s="49">
        <v>503</v>
      </c>
      <c r="Q295" s="47">
        <v>1317</v>
      </c>
      <c r="R295" s="47">
        <v>1924</v>
      </c>
      <c r="S295" s="47">
        <v>1949</v>
      </c>
      <c r="T295" s="47">
        <v>1164</v>
      </c>
      <c r="U295" s="47">
        <v>1443</v>
      </c>
      <c r="V295" s="47">
        <v>1412</v>
      </c>
      <c r="W295" s="47">
        <v>1577</v>
      </c>
      <c r="X295" s="47">
        <v>1186</v>
      </c>
      <c r="Y295" s="47">
        <v>1140</v>
      </c>
      <c r="Z295" s="49">
        <v>920</v>
      </c>
      <c r="AA295" s="47">
        <v>1994</v>
      </c>
      <c r="AB295" s="47">
        <v>1803</v>
      </c>
      <c r="AC295" s="47">
        <v>2198</v>
      </c>
      <c r="AD295" s="47">
        <v>1673</v>
      </c>
      <c r="AE295" s="49">
        <v>908</v>
      </c>
      <c r="AF295" s="47">
        <v>1202</v>
      </c>
      <c r="AG295" s="47">
        <v>1366</v>
      </c>
      <c r="AH295" s="47">
        <v>1405</v>
      </c>
      <c r="AI295" s="47">
        <v>1607</v>
      </c>
      <c r="AJ295" s="47">
        <v>1628</v>
      </c>
      <c r="AK295" s="47">
        <v>1690</v>
      </c>
      <c r="AL295" s="47">
        <v>1884</v>
      </c>
      <c r="AM295" s="47">
        <v>1541</v>
      </c>
      <c r="AN295" s="47">
        <v>1206</v>
      </c>
      <c r="AO295" s="49">
        <v>582</v>
      </c>
    </row>
    <row r="296" spans="1:41">
      <c r="A296" s="48" t="s">
        <v>122</v>
      </c>
      <c r="B296" s="47">
        <v>8224</v>
      </c>
      <c r="C296" s="47">
        <v>8339</v>
      </c>
      <c r="D296" s="47">
        <v>8086</v>
      </c>
      <c r="E296" s="47">
        <v>7915</v>
      </c>
      <c r="F296" s="47">
        <v>8333</v>
      </c>
      <c r="G296" s="47">
        <v>8654</v>
      </c>
      <c r="H296" s="47">
        <v>9049</v>
      </c>
      <c r="I296" s="47">
        <v>9189</v>
      </c>
      <c r="J296" s="47">
        <v>9768</v>
      </c>
      <c r="K296" s="47">
        <v>8161</v>
      </c>
      <c r="L296" s="47">
        <v>7987</v>
      </c>
      <c r="M296" s="47">
        <v>8083</v>
      </c>
      <c r="N296" s="47">
        <v>8603</v>
      </c>
      <c r="O296" s="47">
        <v>3943</v>
      </c>
      <c r="P296" s="49" t="s">
        <v>623</v>
      </c>
      <c r="Q296" s="49" t="s">
        <v>623</v>
      </c>
      <c r="R296" s="47">
        <v>11251</v>
      </c>
      <c r="S296" s="47">
        <v>31771</v>
      </c>
      <c r="T296" s="47">
        <v>6312</v>
      </c>
      <c r="U296" s="47">
        <v>8899</v>
      </c>
      <c r="V296" s="47">
        <v>11985</v>
      </c>
      <c r="W296" s="47">
        <v>11744</v>
      </c>
      <c r="X296" s="47">
        <v>9570</v>
      </c>
      <c r="Y296" s="47">
        <v>11569</v>
      </c>
      <c r="Z296" s="47">
        <v>9579</v>
      </c>
      <c r="AA296" s="47">
        <v>9048</v>
      </c>
      <c r="AB296" s="47">
        <v>10438</v>
      </c>
      <c r="AC296" s="47">
        <v>15204</v>
      </c>
      <c r="AD296" s="47">
        <v>8803</v>
      </c>
      <c r="AE296" s="47">
        <v>9843</v>
      </c>
      <c r="AF296" s="47">
        <v>10634</v>
      </c>
      <c r="AG296" s="47">
        <v>10869</v>
      </c>
      <c r="AH296" s="47">
        <v>10842</v>
      </c>
      <c r="AI296" s="47">
        <v>10409</v>
      </c>
      <c r="AJ296" s="47">
        <v>11523</v>
      </c>
      <c r="AK296" s="47">
        <v>11609</v>
      </c>
      <c r="AL296" s="47">
        <v>11592</v>
      </c>
      <c r="AM296" s="47">
        <v>11620</v>
      </c>
      <c r="AN296" s="47">
        <v>10635</v>
      </c>
      <c r="AO296" s="47">
        <v>6968</v>
      </c>
    </row>
    <row r="297" spans="1:41">
      <c r="A297" s="48" t="s">
        <v>446</v>
      </c>
      <c r="B297" s="49">
        <v>285</v>
      </c>
      <c r="C297" s="49" t="s">
        <v>623</v>
      </c>
      <c r="D297" s="49" t="s">
        <v>623</v>
      </c>
      <c r="E297" s="49" t="s">
        <v>623</v>
      </c>
      <c r="F297" s="49" t="s">
        <v>623</v>
      </c>
      <c r="G297" s="49" t="s">
        <v>623</v>
      </c>
      <c r="H297" s="49" t="s">
        <v>623</v>
      </c>
      <c r="I297" s="49" t="s">
        <v>623</v>
      </c>
      <c r="J297" s="49" t="s">
        <v>623</v>
      </c>
      <c r="K297" s="49" t="s">
        <v>623</v>
      </c>
      <c r="L297" s="49" t="s">
        <v>623</v>
      </c>
      <c r="M297" s="49" t="s">
        <v>623</v>
      </c>
      <c r="N297" s="49" t="s">
        <v>623</v>
      </c>
      <c r="O297" s="49" t="s">
        <v>623</v>
      </c>
      <c r="P297" s="49" t="s">
        <v>623</v>
      </c>
      <c r="Q297" s="49" t="s">
        <v>623</v>
      </c>
      <c r="R297" s="49" t="s">
        <v>623</v>
      </c>
      <c r="S297" s="49" t="s">
        <v>623</v>
      </c>
      <c r="T297" s="49" t="s">
        <v>623</v>
      </c>
      <c r="U297" s="49" t="s">
        <v>623</v>
      </c>
      <c r="V297" s="49" t="s">
        <v>623</v>
      </c>
      <c r="W297" s="49" t="s">
        <v>623</v>
      </c>
      <c r="X297" s="49" t="s">
        <v>623</v>
      </c>
      <c r="Y297" s="49" t="s">
        <v>623</v>
      </c>
      <c r="Z297" s="49" t="s">
        <v>623</v>
      </c>
      <c r="AA297" s="49" t="s">
        <v>623</v>
      </c>
      <c r="AB297" s="49" t="s">
        <v>623</v>
      </c>
      <c r="AC297" s="49" t="s">
        <v>623</v>
      </c>
      <c r="AD297" s="49" t="s">
        <v>623</v>
      </c>
      <c r="AE297" s="49" t="s">
        <v>623</v>
      </c>
      <c r="AF297" s="49" t="s">
        <v>623</v>
      </c>
      <c r="AG297" s="49" t="s">
        <v>623</v>
      </c>
      <c r="AH297" s="49" t="s">
        <v>623</v>
      </c>
      <c r="AI297" s="49" t="s">
        <v>623</v>
      </c>
      <c r="AJ297" s="49" t="s">
        <v>623</v>
      </c>
      <c r="AK297" s="49" t="s">
        <v>623</v>
      </c>
      <c r="AL297" s="49" t="s">
        <v>623</v>
      </c>
      <c r="AM297" s="49" t="s">
        <v>623</v>
      </c>
      <c r="AN297" s="49" t="s">
        <v>623</v>
      </c>
      <c r="AO297" s="49" t="s">
        <v>623</v>
      </c>
    </row>
    <row r="298" spans="1:41">
      <c r="A298" s="48" t="s">
        <v>544</v>
      </c>
      <c r="B298" s="47">
        <v>1132</v>
      </c>
      <c r="C298" s="47">
        <v>1066</v>
      </c>
      <c r="D298" s="47">
        <v>1034</v>
      </c>
      <c r="E298" s="47">
        <v>1012</v>
      </c>
      <c r="F298" s="47">
        <v>1066</v>
      </c>
      <c r="G298" s="49">
        <v>226</v>
      </c>
      <c r="H298" s="47">
        <v>1107</v>
      </c>
      <c r="I298" s="47">
        <v>1598</v>
      </c>
      <c r="J298" s="47">
        <v>1965</v>
      </c>
      <c r="K298" s="47">
        <v>1001</v>
      </c>
      <c r="L298" s="47">
        <v>1068</v>
      </c>
      <c r="M298" s="47">
        <v>1029</v>
      </c>
      <c r="N298" s="47">
        <v>1411</v>
      </c>
      <c r="O298" s="47">
        <v>1412</v>
      </c>
      <c r="P298" s="47">
        <v>1400</v>
      </c>
      <c r="Q298" s="47">
        <v>1057</v>
      </c>
      <c r="R298" s="47">
        <v>1076</v>
      </c>
      <c r="S298" s="47">
        <v>1262</v>
      </c>
      <c r="T298" s="47">
        <v>1513</v>
      </c>
      <c r="U298" s="47">
        <v>1443</v>
      </c>
      <c r="V298" s="49">
        <v>914</v>
      </c>
      <c r="W298" s="49">
        <v>949</v>
      </c>
      <c r="X298" s="47">
        <v>1393</v>
      </c>
      <c r="Y298" s="47">
        <v>1400</v>
      </c>
      <c r="Z298" s="47">
        <v>1260</v>
      </c>
      <c r="AA298" s="49">
        <v>831</v>
      </c>
      <c r="AB298" s="49">
        <v>801</v>
      </c>
      <c r="AC298" s="47">
        <v>1362</v>
      </c>
      <c r="AD298" s="49">
        <v>820</v>
      </c>
      <c r="AE298" s="47">
        <v>1509</v>
      </c>
      <c r="AF298" s="47">
        <v>1317</v>
      </c>
      <c r="AG298" s="49">
        <v>771</v>
      </c>
      <c r="AH298" s="49">
        <v>875</v>
      </c>
      <c r="AI298" s="47">
        <v>1370</v>
      </c>
      <c r="AJ298" s="47">
        <v>1905</v>
      </c>
      <c r="AK298" s="47">
        <v>1720</v>
      </c>
      <c r="AL298" s="47">
        <v>1478</v>
      </c>
      <c r="AM298" s="47">
        <v>1467</v>
      </c>
      <c r="AN298" s="47">
        <v>1126</v>
      </c>
      <c r="AO298" s="49">
        <v>625</v>
      </c>
    </row>
    <row r="299" spans="1:41">
      <c r="A299" s="48" t="s">
        <v>148</v>
      </c>
      <c r="B299" s="49">
        <v>703</v>
      </c>
      <c r="C299" s="49">
        <v>698</v>
      </c>
      <c r="D299" s="49">
        <v>677</v>
      </c>
      <c r="E299" s="49">
        <v>663</v>
      </c>
      <c r="F299" s="49">
        <v>698</v>
      </c>
      <c r="G299" s="49">
        <v>783</v>
      </c>
      <c r="H299" s="49">
        <v>819</v>
      </c>
      <c r="I299" s="49">
        <v>832</v>
      </c>
      <c r="J299" s="49">
        <v>884</v>
      </c>
      <c r="K299" s="49">
        <v>767</v>
      </c>
      <c r="L299" s="49">
        <v>751</v>
      </c>
      <c r="M299" s="49">
        <v>760</v>
      </c>
      <c r="N299" s="49">
        <v>809</v>
      </c>
      <c r="O299" s="49">
        <v>806</v>
      </c>
      <c r="P299" s="49">
        <v>789</v>
      </c>
      <c r="Q299" s="49">
        <v>796</v>
      </c>
      <c r="R299" s="49">
        <v>815</v>
      </c>
      <c r="S299" s="49">
        <v>830</v>
      </c>
      <c r="T299" s="49">
        <v>782</v>
      </c>
      <c r="U299" s="49">
        <v>781</v>
      </c>
      <c r="V299" s="49">
        <v>786</v>
      </c>
      <c r="W299" s="49">
        <v>779</v>
      </c>
      <c r="X299" s="49">
        <v>796</v>
      </c>
      <c r="Y299" s="49">
        <v>804</v>
      </c>
      <c r="Z299" s="49">
        <v>814</v>
      </c>
      <c r="AA299" s="49">
        <v>806</v>
      </c>
      <c r="AB299" s="49">
        <v>697</v>
      </c>
      <c r="AC299" s="47">
        <v>1173</v>
      </c>
      <c r="AD299" s="49">
        <v>662</v>
      </c>
      <c r="AE299" s="49">
        <v>688</v>
      </c>
      <c r="AF299" s="49">
        <v>594</v>
      </c>
      <c r="AG299" s="49" t="s">
        <v>623</v>
      </c>
      <c r="AH299" s="49">
        <v>511</v>
      </c>
      <c r="AI299" s="49">
        <v>746</v>
      </c>
      <c r="AJ299" s="47">
        <v>1768</v>
      </c>
      <c r="AK299" s="49">
        <v>823</v>
      </c>
      <c r="AL299" s="49">
        <v>398</v>
      </c>
      <c r="AM299" s="47">
        <v>1036</v>
      </c>
      <c r="AN299" s="47">
        <v>1338</v>
      </c>
      <c r="AO299" s="49">
        <v>295</v>
      </c>
    </row>
    <row r="300" spans="1:41">
      <c r="A300" s="48" t="s">
        <v>95</v>
      </c>
      <c r="B300" s="47">
        <v>2982</v>
      </c>
      <c r="C300" s="47">
        <v>2981</v>
      </c>
      <c r="D300" s="47">
        <v>2891</v>
      </c>
      <c r="E300" s="47">
        <v>2830</v>
      </c>
      <c r="F300" s="47">
        <v>2979</v>
      </c>
      <c r="G300" s="47">
        <v>3386</v>
      </c>
      <c r="H300" s="47">
        <v>3541</v>
      </c>
      <c r="I300" s="47">
        <v>3596</v>
      </c>
      <c r="J300" s="47">
        <v>3822</v>
      </c>
      <c r="K300" s="47">
        <v>3438</v>
      </c>
      <c r="L300" s="47">
        <v>3365</v>
      </c>
      <c r="M300" s="47">
        <v>3406</v>
      </c>
      <c r="N300" s="47">
        <v>3625</v>
      </c>
      <c r="O300" s="47">
        <v>3741</v>
      </c>
      <c r="P300" s="47">
        <v>3771</v>
      </c>
      <c r="Q300" s="47">
        <v>3806</v>
      </c>
      <c r="R300" s="47">
        <v>3893</v>
      </c>
      <c r="S300" s="47">
        <v>4023</v>
      </c>
      <c r="T300" s="47">
        <v>3950</v>
      </c>
      <c r="U300" s="47">
        <v>3943</v>
      </c>
      <c r="V300" s="47">
        <v>3966</v>
      </c>
      <c r="W300" s="47">
        <v>3934</v>
      </c>
      <c r="X300" s="47">
        <v>4185</v>
      </c>
      <c r="Y300" s="47">
        <v>4255</v>
      </c>
      <c r="Z300" s="47">
        <v>4312</v>
      </c>
      <c r="AA300" s="47">
        <v>4268</v>
      </c>
      <c r="AB300" s="47">
        <v>3768</v>
      </c>
      <c r="AC300" s="47">
        <v>6474</v>
      </c>
      <c r="AD300" s="47">
        <v>3657</v>
      </c>
      <c r="AE300" s="47">
        <v>3799</v>
      </c>
      <c r="AF300" s="47">
        <v>3281</v>
      </c>
      <c r="AG300" s="49">
        <v>746</v>
      </c>
      <c r="AH300" s="47">
        <v>2259</v>
      </c>
      <c r="AI300" s="47">
        <v>4190</v>
      </c>
      <c r="AJ300" s="47">
        <v>8796</v>
      </c>
      <c r="AK300" s="47">
        <v>7139</v>
      </c>
      <c r="AL300" s="47">
        <v>3857</v>
      </c>
      <c r="AM300" s="47">
        <v>5138</v>
      </c>
      <c r="AN300" s="47">
        <v>6677</v>
      </c>
      <c r="AO300" s="47">
        <v>1487</v>
      </c>
    </row>
    <row r="301" spans="1:41">
      <c r="A301" s="48" t="s">
        <v>59</v>
      </c>
      <c r="B301" s="49">
        <v>62</v>
      </c>
      <c r="C301" s="49">
        <v>72</v>
      </c>
      <c r="D301" s="49">
        <v>70</v>
      </c>
      <c r="E301" s="49">
        <v>68</v>
      </c>
      <c r="F301" s="49">
        <v>72</v>
      </c>
      <c r="G301" s="49">
        <v>90</v>
      </c>
      <c r="H301" s="49">
        <v>94</v>
      </c>
      <c r="I301" s="49">
        <v>95</v>
      </c>
      <c r="J301" s="49">
        <v>102</v>
      </c>
      <c r="K301" s="49">
        <v>81</v>
      </c>
      <c r="L301" s="49">
        <v>79</v>
      </c>
      <c r="M301" s="49">
        <v>80</v>
      </c>
      <c r="N301" s="49">
        <v>85</v>
      </c>
      <c r="O301" s="49">
        <v>97</v>
      </c>
      <c r="P301" s="49">
        <v>106</v>
      </c>
      <c r="Q301" s="49">
        <v>107</v>
      </c>
      <c r="R301" s="49">
        <v>109</v>
      </c>
      <c r="S301" s="49">
        <v>108</v>
      </c>
      <c r="T301" s="49">
        <v>90</v>
      </c>
      <c r="U301" s="49">
        <v>90</v>
      </c>
      <c r="V301" s="49">
        <v>91</v>
      </c>
      <c r="W301" s="49">
        <v>90</v>
      </c>
      <c r="X301" s="49">
        <v>97</v>
      </c>
      <c r="Y301" s="49">
        <v>98</v>
      </c>
      <c r="Z301" s="49">
        <v>100</v>
      </c>
      <c r="AA301" s="49">
        <v>99</v>
      </c>
      <c r="AB301" s="49">
        <v>88</v>
      </c>
      <c r="AC301" s="49">
        <v>151</v>
      </c>
      <c r="AD301" s="49">
        <v>85</v>
      </c>
      <c r="AE301" s="49">
        <v>89</v>
      </c>
      <c r="AF301" s="49">
        <v>92</v>
      </c>
      <c r="AG301" s="49">
        <v>104</v>
      </c>
      <c r="AH301" s="49">
        <v>105</v>
      </c>
      <c r="AI301" s="49">
        <v>105</v>
      </c>
      <c r="AJ301" s="49">
        <v>106</v>
      </c>
      <c r="AK301" s="49">
        <v>112</v>
      </c>
      <c r="AL301" s="49">
        <v>112</v>
      </c>
      <c r="AM301" s="49">
        <v>113</v>
      </c>
      <c r="AN301" s="49">
        <v>114</v>
      </c>
      <c r="AO301" s="49">
        <v>64</v>
      </c>
    </row>
    <row r="302" spans="1:41">
      <c r="A302" s="48" t="s">
        <v>178</v>
      </c>
      <c r="B302" s="49">
        <v>973</v>
      </c>
      <c r="C302" s="49">
        <v>955</v>
      </c>
      <c r="D302" s="49">
        <v>926</v>
      </c>
      <c r="E302" s="49">
        <v>907</v>
      </c>
      <c r="F302" s="49">
        <v>955</v>
      </c>
      <c r="G302" s="49">
        <v>881</v>
      </c>
      <c r="H302" s="49">
        <v>922</v>
      </c>
      <c r="I302" s="49">
        <v>936</v>
      </c>
      <c r="J302" s="49">
        <v>995</v>
      </c>
      <c r="K302" s="49">
        <v>902</v>
      </c>
      <c r="L302" s="49">
        <v>883</v>
      </c>
      <c r="M302" s="49">
        <v>893</v>
      </c>
      <c r="N302" s="49">
        <v>951</v>
      </c>
      <c r="O302" s="47">
        <v>1077</v>
      </c>
      <c r="P302" s="47">
        <v>1162</v>
      </c>
      <c r="Q302" s="47">
        <v>1173</v>
      </c>
      <c r="R302" s="47">
        <v>1200</v>
      </c>
      <c r="S302" s="47">
        <v>1242</v>
      </c>
      <c r="T302" s="47">
        <v>1225</v>
      </c>
      <c r="U302" s="47">
        <v>1223</v>
      </c>
      <c r="V302" s="47">
        <v>1230</v>
      </c>
      <c r="W302" s="47">
        <v>1220</v>
      </c>
      <c r="X302" s="49">
        <v>190</v>
      </c>
      <c r="Y302" s="49" t="s">
        <v>623</v>
      </c>
      <c r="Z302" s="49" t="s">
        <v>623</v>
      </c>
      <c r="AA302" s="47">
        <v>1442</v>
      </c>
      <c r="AB302" s="47">
        <v>4366</v>
      </c>
      <c r="AC302" s="47">
        <v>1287</v>
      </c>
      <c r="AD302" s="47">
        <v>1213</v>
      </c>
      <c r="AE302" s="47">
        <v>1644</v>
      </c>
      <c r="AF302" s="47">
        <v>1205</v>
      </c>
      <c r="AG302" s="47">
        <v>1271</v>
      </c>
      <c r="AH302" s="47">
        <v>1352</v>
      </c>
      <c r="AI302" s="47">
        <v>1226</v>
      </c>
      <c r="AJ302" s="47">
        <v>1168</v>
      </c>
      <c r="AK302" s="47">
        <v>1424</v>
      </c>
      <c r="AL302" s="47">
        <v>1318</v>
      </c>
      <c r="AM302" s="47">
        <v>1280</v>
      </c>
      <c r="AN302" s="47">
        <v>1346</v>
      </c>
      <c r="AO302" s="49">
        <v>708</v>
      </c>
    </row>
    <row r="303" spans="1:41">
      <c r="A303" s="48" t="s">
        <v>301</v>
      </c>
      <c r="B303" s="47">
        <v>7796</v>
      </c>
      <c r="C303" s="47">
        <v>7269</v>
      </c>
      <c r="D303" s="47">
        <v>7048</v>
      </c>
      <c r="E303" s="47">
        <v>6899</v>
      </c>
      <c r="F303" s="47">
        <v>7264</v>
      </c>
      <c r="G303" s="47">
        <v>7527</v>
      </c>
      <c r="H303" s="47">
        <v>7870</v>
      </c>
      <c r="I303" s="47">
        <v>7992</v>
      </c>
      <c r="J303" s="47">
        <v>8496</v>
      </c>
      <c r="K303" s="47">
        <v>7095</v>
      </c>
      <c r="L303" s="47">
        <v>6944</v>
      </c>
      <c r="M303" s="47">
        <v>7027</v>
      </c>
      <c r="N303" s="47">
        <v>7479</v>
      </c>
      <c r="O303" s="47">
        <v>7463</v>
      </c>
      <c r="P303" s="47">
        <v>7318</v>
      </c>
      <c r="Q303" s="47">
        <v>7384</v>
      </c>
      <c r="R303" s="47">
        <v>7553</v>
      </c>
      <c r="S303" s="47">
        <v>7817</v>
      </c>
      <c r="T303" s="47">
        <v>7704</v>
      </c>
      <c r="U303" s="47">
        <v>7690</v>
      </c>
      <c r="V303" s="47">
        <v>7735</v>
      </c>
      <c r="W303" s="47">
        <v>7674</v>
      </c>
      <c r="X303" s="47">
        <v>7858</v>
      </c>
      <c r="Y303" s="47">
        <v>7936</v>
      </c>
      <c r="Z303" s="47">
        <v>8041</v>
      </c>
      <c r="AA303" s="47">
        <v>7960</v>
      </c>
      <c r="AB303" s="47">
        <v>6893</v>
      </c>
      <c r="AC303" s="47">
        <v>11611</v>
      </c>
      <c r="AD303" s="47">
        <v>6559</v>
      </c>
      <c r="AE303" s="47">
        <v>6814</v>
      </c>
      <c r="AF303" s="47">
        <v>7038</v>
      </c>
      <c r="AG303" s="47">
        <v>7629</v>
      </c>
      <c r="AH303" s="47">
        <v>7725</v>
      </c>
      <c r="AI303" s="47">
        <v>7704</v>
      </c>
      <c r="AJ303" s="47">
        <v>7818</v>
      </c>
      <c r="AK303" s="47">
        <v>8063</v>
      </c>
      <c r="AL303" s="47">
        <v>7926</v>
      </c>
      <c r="AM303" s="47">
        <v>8059</v>
      </c>
      <c r="AN303" s="47">
        <v>8090</v>
      </c>
      <c r="AO303" s="47">
        <v>4573</v>
      </c>
    </row>
    <row r="304" spans="1:41">
      <c r="A304" s="48" t="s">
        <v>313</v>
      </c>
      <c r="B304" s="49">
        <v>139</v>
      </c>
      <c r="C304" s="49">
        <v>130</v>
      </c>
      <c r="D304" s="49">
        <v>126</v>
      </c>
      <c r="E304" s="49">
        <v>123</v>
      </c>
      <c r="F304" s="49">
        <v>130</v>
      </c>
      <c r="G304" s="49">
        <v>134</v>
      </c>
      <c r="H304" s="49">
        <v>140</v>
      </c>
      <c r="I304" s="49">
        <v>142</v>
      </c>
      <c r="J304" s="49">
        <v>151</v>
      </c>
      <c r="K304" s="49">
        <v>126</v>
      </c>
      <c r="L304" s="49">
        <v>123</v>
      </c>
      <c r="M304" s="49">
        <v>125</v>
      </c>
      <c r="N304" s="49">
        <v>133</v>
      </c>
      <c r="O304" s="49">
        <v>133</v>
      </c>
      <c r="P304" s="49">
        <v>130</v>
      </c>
      <c r="Q304" s="49">
        <v>131</v>
      </c>
      <c r="R304" s="49">
        <v>134</v>
      </c>
      <c r="S304" s="49">
        <v>137</v>
      </c>
      <c r="T304" s="49">
        <v>129</v>
      </c>
      <c r="U304" s="49">
        <v>129</v>
      </c>
      <c r="V304" s="49">
        <v>129</v>
      </c>
      <c r="W304" s="49">
        <v>128</v>
      </c>
      <c r="X304" s="49">
        <v>131</v>
      </c>
      <c r="Y304" s="49">
        <v>132</v>
      </c>
      <c r="Z304" s="49">
        <v>134</v>
      </c>
      <c r="AA304" s="49">
        <v>133</v>
      </c>
      <c r="AB304" s="49">
        <v>115</v>
      </c>
      <c r="AC304" s="49">
        <v>193</v>
      </c>
      <c r="AD304" s="49">
        <v>109</v>
      </c>
      <c r="AE304" s="49">
        <v>113</v>
      </c>
      <c r="AF304" s="49">
        <v>117</v>
      </c>
      <c r="AG304" s="49">
        <v>127</v>
      </c>
      <c r="AH304" s="49">
        <v>128</v>
      </c>
      <c r="AI304" s="49">
        <v>128</v>
      </c>
      <c r="AJ304" s="49">
        <v>130</v>
      </c>
      <c r="AK304" s="49">
        <v>134</v>
      </c>
      <c r="AL304" s="49">
        <v>131</v>
      </c>
      <c r="AM304" s="49">
        <v>134</v>
      </c>
      <c r="AN304" s="49">
        <v>134</v>
      </c>
      <c r="AO304" s="49">
        <v>76</v>
      </c>
    </row>
    <row r="305" spans="1:41">
      <c r="A305" s="48" t="s">
        <v>45</v>
      </c>
      <c r="B305" s="47">
        <v>2554</v>
      </c>
      <c r="C305" s="47">
        <v>2629</v>
      </c>
      <c r="D305" s="47">
        <v>2549</v>
      </c>
      <c r="E305" s="47">
        <v>2495</v>
      </c>
      <c r="F305" s="47">
        <v>2627</v>
      </c>
      <c r="G305" s="47">
        <v>3521</v>
      </c>
      <c r="H305" s="47">
        <v>3682</v>
      </c>
      <c r="I305" s="47">
        <v>3739</v>
      </c>
      <c r="J305" s="47">
        <v>3975</v>
      </c>
      <c r="K305" s="47">
        <v>4083</v>
      </c>
      <c r="L305" s="47">
        <v>3996</v>
      </c>
      <c r="M305" s="47">
        <v>4044</v>
      </c>
      <c r="N305" s="47">
        <v>4304</v>
      </c>
      <c r="O305" s="47">
        <v>4506</v>
      </c>
      <c r="P305" s="47">
        <v>4595</v>
      </c>
      <c r="Q305" s="47">
        <v>4637</v>
      </c>
      <c r="R305" s="47">
        <v>4743</v>
      </c>
      <c r="S305" s="47">
        <v>4834</v>
      </c>
      <c r="T305" s="47">
        <v>4556</v>
      </c>
      <c r="U305" s="47">
        <v>4548</v>
      </c>
      <c r="V305" s="47">
        <v>4575</v>
      </c>
      <c r="W305" s="47">
        <v>4538</v>
      </c>
      <c r="X305" s="47">
        <v>4636</v>
      </c>
      <c r="Y305" s="47">
        <v>4681</v>
      </c>
      <c r="Z305" s="47">
        <v>4743</v>
      </c>
      <c r="AA305" s="47">
        <v>4695</v>
      </c>
      <c r="AB305" s="47">
        <v>4060</v>
      </c>
      <c r="AC305" s="47">
        <v>6829</v>
      </c>
      <c r="AD305" s="47">
        <v>3858</v>
      </c>
      <c r="AE305" s="47">
        <v>4008</v>
      </c>
      <c r="AF305" s="47">
        <v>3461</v>
      </c>
      <c r="AG305" s="49" t="s">
        <v>623</v>
      </c>
      <c r="AH305" s="47">
        <v>2517</v>
      </c>
      <c r="AI305" s="49">
        <v>839</v>
      </c>
      <c r="AJ305" s="47">
        <v>10066</v>
      </c>
      <c r="AK305" s="47">
        <v>6760</v>
      </c>
      <c r="AL305" s="47">
        <v>8855</v>
      </c>
      <c r="AM305" s="47">
        <v>5103</v>
      </c>
      <c r="AN305" s="47">
        <v>5217</v>
      </c>
      <c r="AO305" s="49">
        <v>776</v>
      </c>
    </row>
    <row r="306" spans="1:41">
      <c r="A306" s="48" t="s">
        <v>201</v>
      </c>
      <c r="B306" s="49">
        <v>891</v>
      </c>
      <c r="C306" s="49">
        <v>828</v>
      </c>
      <c r="D306" s="49">
        <v>803</v>
      </c>
      <c r="E306" s="49">
        <v>786</v>
      </c>
      <c r="F306" s="49">
        <v>828</v>
      </c>
      <c r="G306" s="49">
        <v>865</v>
      </c>
      <c r="H306" s="49">
        <v>905</v>
      </c>
      <c r="I306" s="49">
        <v>919</v>
      </c>
      <c r="J306" s="49">
        <v>976</v>
      </c>
      <c r="K306" s="49">
        <v>823</v>
      </c>
      <c r="L306" s="49">
        <v>805</v>
      </c>
      <c r="M306" s="49">
        <v>815</v>
      </c>
      <c r="N306" s="49">
        <v>867</v>
      </c>
      <c r="O306" s="49">
        <v>859</v>
      </c>
      <c r="P306" s="49">
        <v>836</v>
      </c>
      <c r="Q306" s="49">
        <v>844</v>
      </c>
      <c r="R306" s="49">
        <v>863</v>
      </c>
      <c r="S306" s="49">
        <v>881</v>
      </c>
      <c r="T306" s="49">
        <v>833</v>
      </c>
      <c r="U306" s="49">
        <v>831</v>
      </c>
      <c r="V306" s="49">
        <v>836</v>
      </c>
      <c r="W306" s="49">
        <v>829</v>
      </c>
      <c r="X306" s="49">
        <v>129</v>
      </c>
      <c r="Y306" s="49" t="s">
        <v>623</v>
      </c>
      <c r="Z306" s="49">
        <v>91</v>
      </c>
      <c r="AA306" s="47">
        <v>3065</v>
      </c>
      <c r="AB306" s="49">
        <v>811</v>
      </c>
      <c r="AC306" s="49">
        <v>446</v>
      </c>
      <c r="AD306" s="47">
        <v>1275</v>
      </c>
      <c r="AE306" s="47">
        <v>1261</v>
      </c>
      <c r="AF306" s="47">
        <v>1179</v>
      </c>
      <c r="AG306" s="49">
        <v>677</v>
      </c>
      <c r="AH306" s="49">
        <v>604</v>
      </c>
      <c r="AI306" s="49">
        <v>728</v>
      </c>
      <c r="AJ306" s="49">
        <v>865</v>
      </c>
      <c r="AK306" s="49">
        <v>936</v>
      </c>
      <c r="AL306" s="47">
        <v>1427</v>
      </c>
      <c r="AM306" s="47">
        <v>1474</v>
      </c>
      <c r="AN306" s="47">
        <v>1633</v>
      </c>
      <c r="AO306" s="49">
        <v>603</v>
      </c>
    </row>
    <row r="307" spans="1:41">
      <c r="A307" s="48" t="s">
        <v>300</v>
      </c>
      <c r="B307" s="47">
        <v>16065</v>
      </c>
      <c r="C307" s="47">
        <v>20534</v>
      </c>
      <c r="D307" s="47">
        <v>19910</v>
      </c>
      <c r="E307" s="47">
        <v>19491</v>
      </c>
      <c r="F307" s="47">
        <v>20520</v>
      </c>
      <c r="G307" s="47">
        <v>13888</v>
      </c>
      <c r="H307" s="47">
        <v>14522</v>
      </c>
      <c r="I307" s="47">
        <v>14747</v>
      </c>
      <c r="J307" s="47">
        <v>15677</v>
      </c>
      <c r="K307" s="47">
        <v>16409</v>
      </c>
      <c r="L307" s="47">
        <v>16061</v>
      </c>
      <c r="M307" s="47">
        <v>16254</v>
      </c>
      <c r="N307" s="47">
        <v>17298</v>
      </c>
      <c r="O307" s="47">
        <v>15330</v>
      </c>
      <c r="P307" s="47">
        <v>13425</v>
      </c>
      <c r="Q307" s="47">
        <v>13547</v>
      </c>
      <c r="R307" s="47">
        <v>13857</v>
      </c>
      <c r="S307" s="47">
        <v>14108</v>
      </c>
      <c r="T307" s="47">
        <v>13259</v>
      </c>
      <c r="U307" s="47">
        <v>13236</v>
      </c>
      <c r="V307" s="47">
        <v>13312</v>
      </c>
      <c r="W307" s="47">
        <v>13207</v>
      </c>
      <c r="X307" s="47">
        <v>13555</v>
      </c>
      <c r="Y307" s="47">
        <v>13696</v>
      </c>
      <c r="Z307" s="47">
        <v>13877</v>
      </c>
      <c r="AA307" s="47">
        <v>13737</v>
      </c>
      <c r="AB307" s="47">
        <v>13162</v>
      </c>
      <c r="AC307" s="47">
        <v>24413</v>
      </c>
      <c r="AD307" s="47">
        <v>13790</v>
      </c>
      <c r="AE307" s="47">
        <v>14327</v>
      </c>
      <c r="AF307" s="47">
        <v>14233</v>
      </c>
      <c r="AG307" s="47">
        <v>12305</v>
      </c>
      <c r="AH307" s="47">
        <v>12460</v>
      </c>
      <c r="AI307" s="47">
        <v>12426</v>
      </c>
      <c r="AJ307" s="47">
        <v>12609</v>
      </c>
      <c r="AK307" s="47">
        <v>13372</v>
      </c>
      <c r="AL307" s="47">
        <v>13286</v>
      </c>
      <c r="AM307" s="47">
        <v>13510</v>
      </c>
      <c r="AN307" s="47">
        <v>13562</v>
      </c>
      <c r="AO307" s="47">
        <v>7666</v>
      </c>
    </row>
    <row r="308" spans="1:41">
      <c r="A308" s="48" t="s">
        <v>533</v>
      </c>
      <c r="B308" s="49">
        <v>339</v>
      </c>
      <c r="C308" s="49">
        <v>320</v>
      </c>
      <c r="D308" s="49">
        <v>310</v>
      </c>
      <c r="E308" s="49">
        <v>303</v>
      </c>
      <c r="F308" s="49">
        <v>320</v>
      </c>
      <c r="G308" s="49" t="s">
        <v>623</v>
      </c>
      <c r="H308" s="49" t="s">
        <v>623</v>
      </c>
      <c r="I308" s="49" t="s">
        <v>623</v>
      </c>
      <c r="J308" s="47">
        <v>1392</v>
      </c>
      <c r="K308" s="49">
        <v>339</v>
      </c>
      <c r="L308" s="49">
        <v>385</v>
      </c>
      <c r="M308" s="49">
        <v>257</v>
      </c>
      <c r="N308" s="49">
        <v>378</v>
      </c>
      <c r="O308" s="49">
        <v>393</v>
      </c>
      <c r="P308" s="49">
        <v>382</v>
      </c>
      <c r="Q308" s="49">
        <v>394</v>
      </c>
      <c r="R308" s="49">
        <v>402</v>
      </c>
      <c r="S308" s="49">
        <v>436</v>
      </c>
      <c r="T308" s="49">
        <v>380</v>
      </c>
      <c r="U308" s="49">
        <v>399</v>
      </c>
      <c r="V308" s="49">
        <v>411</v>
      </c>
      <c r="W308" s="49">
        <v>435</v>
      </c>
      <c r="X308" s="49">
        <v>398</v>
      </c>
      <c r="Y308" s="49">
        <v>461</v>
      </c>
      <c r="Z308" s="49">
        <v>414</v>
      </c>
      <c r="AA308" s="49">
        <v>377</v>
      </c>
      <c r="AB308" s="49">
        <v>329</v>
      </c>
      <c r="AC308" s="49">
        <v>444</v>
      </c>
      <c r="AD308" s="49">
        <v>376</v>
      </c>
      <c r="AE308" s="49">
        <v>378</v>
      </c>
      <c r="AF308" s="49">
        <v>366</v>
      </c>
      <c r="AG308" s="49">
        <v>384</v>
      </c>
      <c r="AH308" s="49">
        <v>277</v>
      </c>
      <c r="AI308" s="49">
        <v>371</v>
      </c>
      <c r="AJ308" s="49">
        <v>432</v>
      </c>
      <c r="AK308" s="49">
        <v>477</v>
      </c>
      <c r="AL308" s="49">
        <v>379</v>
      </c>
      <c r="AM308" s="49">
        <v>486</v>
      </c>
      <c r="AN308" s="49">
        <v>552</v>
      </c>
      <c r="AO308" s="49">
        <v>243</v>
      </c>
    </row>
    <row r="309" spans="1:41">
      <c r="A309" s="48" t="s">
        <v>94</v>
      </c>
      <c r="B309" s="49">
        <v>168</v>
      </c>
      <c r="C309" s="49">
        <v>210</v>
      </c>
      <c r="D309" s="49">
        <v>204</v>
      </c>
      <c r="E309" s="49">
        <v>199</v>
      </c>
      <c r="F309" s="49">
        <v>210</v>
      </c>
      <c r="G309" s="49">
        <v>251</v>
      </c>
      <c r="H309" s="49">
        <v>263</v>
      </c>
      <c r="I309" s="49">
        <v>267</v>
      </c>
      <c r="J309" s="49">
        <v>283</v>
      </c>
      <c r="K309" s="49">
        <v>268</v>
      </c>
      <c r="L309" s="49">
        <v>263</v>
      </c>
      <c r="M309" s="49">
        <v>266</v>
      </c>
      <c r="N309" s="49">
        <v>283</v>
      </c>
      <c r="O309" s="49">
        <v>318</v>
      </c>
      <c r="P309" s="49">
        <v>342</v>
      </c>
      <c r="Q309" s="49">
        <v>345</v>
      </c>
      <c r="R309" s="49">
        <v>353</v>
      </c>
      <c r="S309" s="49">
        <v>377</v>
      </c>
      <c r="T309" s="49">
        <v>405</v>
      </c>
      <c r="U309" s="49">
        <v>404</v>
      </c>
      <c r="V309" s="49">
        <v>407</v>
      </c>
      <c r="W309" s="49">
        <v>403</v>
      </c>
      <c r="X309" s="49">
        <v>469</v>
      </c>
      <c r="Y309" s="49">
        <v>484</v>
      </c>
      <c r="Z309" s="49">
        <v>490</v>
      </c>
      <c r="AA309" s="49">
        <v>485</v>
      </c>
      <c r="AB309" s="49">
        <v>215</v>
      </c>
      <c r="AC309" s="49" t="s">
        <v>623</v>
      </c>
      <c r="AD309" s="49">
        <v>20</v>
      </c>
      <c r="AE309" s="49">
        <v>404</v>
      </c>
      <c r="AF309" s="47">
        <v>1703</v>
      </c>
      <c r="AG309" s="49">
        <v>510</v>
      </c>
      <c r="AH309" s="49">
        <v>352</v>
      </c>
      <c r="AI309" s="49">
        <v>609</v>
      </c>
      <c r="AJ309" s="49">
        <v>455</v>
      </c>
      <c r="AK309" s="49">
        <v>538</v>
      </c>
      <c r="AL309" s="49">
        <v>362</v>
      </c>
      <c r="AM309" s="49">
        <v>562</v>
      </c>
      <c r="AN309" s="49">
        <v>577</v>
      </c>
      <c r="AO309" s="49">
        <v>231</v>
      </c>
    </row>
    <row r="310" spans="1:41">
      <c r="A310" s="48" t="s">
        <v>206</v>
      </c>
      <c r="B310" s="49">
        <v>4</v>
      </c>
      <c r="C310" s="49" t="s">
        <v>623</v>
      </c>
      <c r="D310" s="49" t="s">
        <v>623</v>
      </c>
      <c r="E310" s="49" t="s">
        <v>623</v>
      </c>
      <c r="F310" s="49" t="s">
        <v>623</v>
      </c>
      <c r="G310" s="49" t="s">
        <v>623</v>
      </c>
      <c r="H310" s="49" t="s">
        <v>623</v>
      </c>
      <c r="I310" s="49" t="s">
        <v>623</v>
      </c>
      <c r="J310" s="49" t="s">
        <v>623</v>
      </c>
      <c r="K310" s="49" t="s">
        <v>623</v>
      </c>
      <c r="L310" s="49" t="s">
        <v>623</v>
      </c>
      <c r="M310" s="49" t="s">
        <v>623</v>
      </c>
      <c r="N310" s="49" t="s">
        <v>623</v>
      </c>
      <c r="O310" s="49" t="s">
        <v>623</v>
      </c>
      <c r="P310" s="49" t="s">
        <v>623</v>
      </c>
      <c r="Q310" s="49" t="s">
        <v>623</v>
      </c>
      <c r="R310" s="49" t="s">
        <v>623</v>
      </c>
      <c r="S310" s="49" t="s">
        <v>623</v>
      </c>
      <c r="T310" s="49" t="s">
        <v>623</v>
      </c>
      <c r="U310" s="49" t="s">
        <v>623</v>
      </c>
      <c r="V310" s="49" t="s">
        <v>623</v>
      </c>
      <c r="W310" s="49" t="s">
        <v>623</v>
      </c>
      <c r="X310" s="49" t="s">
        <v>623</v>
      </c>
      <c r="Y310" s="49" t="s">
        <v>623</v>
      </c>
      <c r="Z310" s="49" t="s">
        <v>623</v>
      </c>
      <c r="AA310" s="49" t="s">
        <v>623</v>
      </c>
      <c r="AB310" s="49" t="s">
        <v>623</v>
      </c>
      <c r="AC310" s="49" t="s">
        <v>623</v>
      </c>
      <c r="AD310" s="49" t="s">
        <v>623</v>
      </c>
      <c r="AE310" s="49" t="s">
        <v>623</v>
      </c>
      <c r="AF310" s="49" t="s">
        <v>623</v>
      </c>
      <c r="AG310" s="49" t="s">
        <v>623</v>
      </c>
      <c r="AH310" s="49" t="s">
        <v>623</v>
      </c>
      <c r="AI310" s="49" t="s">
        <v>623</v>
      </c>
      <c r="AJ310" s="49" t="s">
        <v>623</v>
      </c>
      <c r="AK310" s="49" t="s">
        <v>623</v>
      </c>
      <c r="AL310" s="49" t="s">
        <v>623</v>
      </c>
      <c r="AM310" s="49" t="s">
        <v>623</v>
      </c>
      <c r="AN310" s="49" t="s">
        <v>623</v>
      </c>
      <c r="AO310" s="49" t="s">
        <v>623</v>
      </c>
    </row>
    <row r="311" spans="1:41">
      <c r="A311" s="48" t="s">
        <v>163</v>
      </c>
      <c r="B311" s="49">
        <v>108</v>
      </c>
      <c r="C311" s="49">
        <v>100</v>
      </c>
      <c r="D311" s="49">
        <v>97</v>
      </c>
      <c r="E311" s="49">
        <v>95</v>
      </c>
      <c r="F311" s="49">
        <v>100</v>
      </c>
      <c r="G311" s="49">
        <v>104</v>
      </c>
      <c r="H311" s="49">
        <v>108</v>
      </c>
      <c r="I311" s="49">
        <v>110</v>
      </c>
      <c r="J311" s="49">
        <v>117</v>
      </c>
      <c r="K311" s="49">
        <v>121</v>
      </c>
      <c r="L311" s="49">
        <v>118</v>
      </c>
      <c r="M311" s="49">
        <v>120</v>
      </c>
      <c r="N311" s="49">
        <v>127</v>
      </c>
      <c r="O311" s="49">
        <v>132</v>
      </c>
      <c r="P311" s="49">
        <v>134</v>
      </c>
      <c r="Q311" s="49">
        <v>135</v>
      </c>
      <c r="R311" s="49">
        <v>138</v>
      </c>
      <c r="S311" s="49">
        <v>138</v>
      </c>
      <c r="T311" s="49">
        <v>123</v>
      </c>
      <c r="U311" s="49">
        <v>123</v>
      </c>
      <c r="V311" s="49">
        <v>124</v>
      </c>
      <c r="W311" s="49">
        <v>123</v>
      </c>
      <c r="X311" s="49">
        <v>114</v>
      </c>
      <c r="Y311" s="49">
        <v>113</v>
      </c>
      <c r="Z311" s="49">
        <v>115</v>
      </c>
      <c r="AA311" s="49">
        <v>114</v>
      </c>
      <c r="AB311" s="49">
        <v>53</v>
      </c>
      <c r="AC311" s="49" t="s">
        <v>623</v>
      </c>
      <c r="AD311" s="49">
        <v>52</v>
      </c>
      <c r="AE311" s="49">
        <v>374</v>
      </c>
      <c r="AF311" s="49">
        <v>216</v>
      </c>
      <c r="AG311" s="49">
        <v>92</v>
      </c>
      <c r="AH311" s="49">
        <v>133</v>
      </c>
      <c r="AI311" s="49">
        <v>113</v>
      </c>
      <c r="AJ311" s="49">
        <v>171</v>
      </c>
      <c r="AK311" s="49">
        <v>292</v>
      </c>
      <c r="AL311" s="49">
        <v>123</v>
      </c>
      <c r="AM311" s="49">
        <v>89</v>
      </c>
      <c r="AN311" s="49">
        <v>66</v>
      </c>
      <c r="AO311" s="49">
        <v>91</v>
      </c>
    </row>
    <row r="312" spans="1:41">
      <c r="A312" s="48" t="s">
        <v>105</v>
      </c>
      <c r="B312" s="49">
        <v>380</v>
      </c>
      <c r="C312" s="49">
        <v>426</v>
      </c>
      <c r="D312" s="49">
        <v>413</v>
      </c>
      <c r="E312" s="49">
        <v>404</v>
      </c>
      <c r="F312" s="49">
        <v>426</v>
      </c>
      <c r="G312" s="49">
        <v>484</v>
      </c>
      <c r="H312" s="49">
        <v>506</v>
      </c>
      <c r="I312" s="49">
        <v>514</v>
      </c>
      <c r="J312" s="49">
        <v>546</v>
      </c>
      <c r="K312" s="49">
        <v>496</v>
      </c>
      <c r="L312" s="49">
        <v>486</v>
      </c>
      <c r="M312" s="49">
        <v>491</v>
      </c>
      <c r="N312" s="49">
        <v>523</v>
      </c>
      <c r="O312" s="49">
        <v>544</v>
      </c>
      <c r="P312" s="49">
        <v>553</v>
      </c>
      <c r="Q312" s="49">
        <v>558</v>
      </c>
      <c r="R312" s="49">
        <v>571</v>
      </c>
      <c r="S312" s="49">
        <v>570</v>
      </c>
      <c r="T312" s="49">
        <v>506</v>
      </c>
      <c r="U312" s="49">
        <v>505</v>
      </c>
      <c r="V312" s="49">
        <v>508</v>
      </c>
      <c r="W312" s="49">
        <v>504</v>
      </c>
      <c r="X312" s="49">
        <v>599</v>
      </c>
      <c r="Y312" s="49">
        <v>620</v>
      </c>
      <c r="Z312" s="49">
        <v>629</v>
      </c>
      <c r="AA312" s="49">
        <v>622</v>
      </c>
      <c r="AB312" s="49">
        <v>336</v>
      </c>
      <c r="AC312" s="49">
        <v>110</v>
      </c>
      <c r="AD312" s="49">
        <v>270</v>
      </c>
      <c r="AE312" s="49">
        <v>509</v>
      </c>
      <c r="AF312" s="47">
        <v>1142</v>
      </c>
      <c r="AG312" s="49">
        <v>140</v>
      </c>
      <c r="AH312" s="49">
        <v>992</v>
      </c>
      <c r="AI312" s="49">
        <v>467</v>
      </c>
      <c r="AJ312" s="49">
        <v>619</v>
      </c>
      <c r="AK312" s="47">
        <v>1095</v>
      </c>
      <c r="AL312" s="49">
        <v>778</v>
      </c>
      <c r="AM312" s="49">
        <v>652</v>
      </c>
      <c r="AN312" s="49">
        <v>603</v>
      </c>
      <c r="AO312" s="49">
        <v>127</v>
      </c>
    </row>
    <row r="313" spans="1:41">
      <c r="A313" s="48" t="s">
        <v>218</v>
      </c>
      <c r="B313" s="49">
        <v>9</v>
      </c>
      <c r="C313" s="49">
        <v>9</v>
      </c>
      <c r="D313" s="49">
        <v>9</v>
      </c>
      <c r="E313" s="49">
        <v>9</v>
      </c>
      <c r="F313" s="49">
        <v>9</v>
      </c>
      <c r="G313" s="49">
        <v>11</v>
      </c>
      <c r="H313" s="49">
        <v>11</v>
      </c>
      <c r="I313" s="49">
        <v>11</v>
      </c>
      <c r="J313" s="49">
        <v>12</v>
      </c>
      <c r="K313" s="49">
        <v>10</v>
      </c>
      <c r="L313" s="49">
        <v>9</v>
      </c>
      <c r="M313" s="49">
        <v>9</v>
      </c>
      <c r="N313" s="49">
        <v>10</v>
      </c>
      <c r="O313" s="49">
        <v>9</v>
      </c>
      <c r="P313" s="49">
        <v>8</v>
      </c>
      <c r="Q313" s="49">
        <v>9</v>
      </c>
      <c r="R313" s="49">
        <v>9</v>
      </c>
      <c r="S313" s="49">
        <v>9</v>
      </c>
      <c r="T313" s="49">
        <v>9</v>
      </c>
      <c r="U313" s="49">
        <v>9</v>
      </c>
      <c r="V313" s="49">
        <v>9</v>
      </c>
      <c r="W313" s="49">
        <v>9</v>
      </c>
      <c r="X313" s="49">
        <v>1</v>
      </c>
      <c r="Y313" s="49">
        <v>7</v>
      </c>
      <c r="Z313" s="49">
        <v>7</v>
      </c>
      <c r="AA313" s="49">
        <v>17</v>
      </c>
      <c r="AB313" s="49">
        <v>10</v>
      </c>
      <c r="AC313" s="49">
        <v>7</v>
      </c>
      <c r="AD313" s="49">
        <v>22</v>
      </c>
      <c r="AE313" s="49">
        <v>7</v>
      </c>
      <c r="AF313" s="49">
        <v>4</v>
      </c>
      <c r="AG313" s="49">
        <v>7</v>
      </c>
      <c r="AH313" s="49">
        <v>12</v>
      </c>
      <c r="AI313" s="49">
        <v>15</v>
      </c>
      <c r="AJ313" s="49">
        <v>12</v>
      </c>
      <c r="AK313" s="49">
        <v>25</v>
      </c>
      <c r="AL313" s="49">
        <v>25</v>
      </c>
      <c r="AM313" s="49">
        <v>12</v>
      </c>
      <c r="AN313" s="49">
        <v>10</v>
      </c>
      <c r="AO313" s="49">
        <v>3</v>
      </c>
    </row>
    <row r="314" spans="1:41">
      <c r="A314" s="48" t="s">
        <v>486</v>
      </c>
      <c r="B314" s="49" t="s">
        <v>623</v>
      </c>
      <c r="C314" s="49" t="s">
        <v>623</v>
      </c>
      <c r="D314" s="49" t="s">
        <v>623</v>
      </c>
      <c r="E314" s="49" t="s">
        <v>623</v>
      </c>
      <c r="F314" s="49" t="s">
        <v>623</v>
      </c>
      <c r="G314" s="49" t="s">
        <v>623</v>
      </c>
      <c r="H314" s="49" t="s">
        <v>623</v>
      </c>
      <c r="I314" s="49" t="s">
        <v>623</v>
      </c>
      <c r="J314" s="49" t="s">
        <v>623</v>
      </c>
      <c r="K314" s="49" t="s">
        <v>623</v>
      </c>
      <c r="L314" s="49" t="s">
        <v>623</v>
      </c>
      <c r="M314" s="49" t="s">
        <v>623</v>
      </c>
      <c r="N314" s="49" t="s">
        <v>623</v>
      </c>
      <c r="O314" s="49" t="s">
        <v>623</v>
      </c>
      <c r="P314" s="49" t="s">
        <v>623</v>
      </c>
      <c r="Q314" s="49" t="s">
        <v>623</v>
      </c>
      <c r="R314" s="49" t="s">
        <v>623</v>
      </c>
      <c r="S314" s="49" t="s">
        <v>623</v>
      </c>
      <c r="T314" s="49" t="s">
        <v>623</v>
      </c>
      <c r="U314" s="49" t="s">
        <v>623</v>
      </c>
      <c r="V314" s="49" t="s">
        <v>623</v>
      </c>
      <c r="W314" s="49" t="s">
        <v>623</v>
      </c>
      <c r="X314" s="49" t="s">
        <v>623</v>
      </c>
      <c r="Y314" s="49" t="s">
        <v>623</v>
      </c>
      <c r="Z314" s="49" t="s">
        <v>623</v>
      </c>
      <c r="AA314" s="49" t="s">
        <v>623</v>
      </c>
      <c r="AB314" s="49" t="s">
        <v>623</v>
      </c>
      <c r="AC314" s="49" t="s">
        <v>623</v>
      </c>
      <c r="AD314" s="49" t="s">
        <v>623</v>
      </c>
      <c r="AE314" s="49" t="s">
        <v>623</v>
      </c>
      <c r="AF314" s="49" t="s">
        <v>623</v>
      </c>
      <c r="AG314" s="49" t="s">
        <v>623</v>
      </c>
      <c r="AH314" s="49" t="s">
        <v>623</v>
      </c>
      <c r="AI314" s="49" t="s">
        <v>623</v>
      </c>
      <c r="AJ314" s="49" t="s">
        <v>623</v>
      </c>
      <c r="AK314" s="49" t="s">
        <v>623</v>
      </c>
      <c r="AL314" s="49" t="s">
        <v>623</v>
      </c>
      <c r="AM314" s="49" t="s">
        <v>623</v>
      </c>
      <c r="AN314" s="49" t="s">
        <v>623</v>
      </c>
      <c r="AO314" s="49" t="s">
        <v>623</v>
      </c>
    </row>
    <row r="315" spans="1:41">
      <c r="A315" s="48" t="s">
        <v>116</v>
      </c>
      <c r="B315" s="47">
        <v>11004</v>
      </c>
      <c r="C315" s="47">
        <v>12112</v>
      </c>
      <c r="D315" s="47">
        <v>11744</v>
      </c>
      <c r="E315" s="47">
        <v>11496</v>
      </c>
      <c r="F315" s="47">
        <v>12103</v>
      </c>
      <c r="G315" s="47">
        <v>10877</v>
      </c>
      <c r="H315" s="47">
        <v>11373</v>
      </c>
      <c r="I315" s="47">
        <v>11550</v>
      </c>
      <c r="J315" s="47">
        <v>12278</v>
      </c>
      <c r="K315" s="47">
        <v>11070</v>
      </c>
      <c r="L315" s="47">
        <v>10835</v>
      </c>
      <c r="M315" s="47">
        <v>10965</v>
      </c>
      <c r="N315" s="47">
        <v>11669</v>
      </c>
      <c r="O315" s="47">
        <v>11466</v>
      </c>
      <c r="P315" s="47">
        <v>11094</v>
      </c>
      <c r="Q315" s="47">
        <v>11195</v>
      </c>
      <c r="R315" s="47">
        <v>11451</v>
      </c>
      <c r="S315" s="47">
        <v>11740</v>
      </c>
      <c r="T315" s="47">
        <v>11262</v>
      </c>
      <c r="U315" s="47">
        <v>11242</v>
      </c>
      <c r="V315" s="47">
        <v>11307</v>
      </c>
      <c r="W315" s="47">
        <v>11218</v>
      </c>
      <c r="X315" s="47">
        <v>11433</v>
      </c>
      <c r="Y315" s="47">
        <v>11537</v>
      </c>
      <c r="Z315" s="47">
        <v>11690</v>
      </c>
      <c r="AA315" s="47">
        <v>11572</v>
      </c>
      <c r="AB315" s="47">
        <v>10234</v>
      </c>
      <c r="AC315" s="47">
        <v>17614</v>
      </c>
      <c r="AD315" s="47">
        <v>9950</v>
      </c>
      <c r="AE315" s="47">
        <v>10337</v>
      </c>
      <c r="AF315" s="47">
        <v>10581</v>
      </c>
      <c r="AG315" s="47">
        <v>10941</v>
      </c>
      <c r="AH315" s="47">
        <v>11079</v>
      </c>
      <c r="AI315" s="47">
        <v>11048</v>
      </c>
      <c r="AJ315" s="47">
        <v>11211</v>
      </c>
      <c r="AK315" s="47">
        <v>11634</v>
      </c>
      <c r="AL315" s="47">
        <v>11463</v>
      </c>
      <c r="AM315" s="47">
        <v>11655</v>
      </c>
      <c r="AN315" s="47">
        <v>11700</v>
      </c>
      <c r="AO315" s="47">
        <v>6614</v>
      </c>
    </row>
    <row r="316" spans="1:41">
      <c r="A316" s="48" t="s">
        <v>332</v>
      </c>
      <c r="B316" s="49" t="s">
        <v>623</v>
      </c>
      <c r="C316" s="49" t="s">
        <v>623</v>
      </c>
      <c r="D316" s="49" t="s">
        <v>623</v>
      </c>
      <c r="E316" s="49" t="s">
        <v>623</v>
      </c>
      <c r="F316" s="49" t="s">
        <v>623</v>
      </c>
      <c r="G316" s="49" t="s">
        <v>623</v>
      </c>
      <c r="H316" s="49" t="s">
        <v>623</v>
      </c>
      <c r="I316" s="49" t="s">
        <v>623</v>
      </c>
      <c r="J316" s="49" t="s">
        <v>623</v>
      </c>
      <c r="K316" s="49" t="s">
        <v>623</v>
      </c>
      <c r="L316" s="49" t="s">
        <v>623</v>
      </c>
      <c r="M316" s="49" t="s">
        <v>623</v>
      </c>
      <c r="N316" s="49" t="s">
        <v>623</v>
      </c>
      <c r="O316" s="49" t="s">
        <v>623</v>
      </c>
      <c r="P316" s="49" t="s">
        <v>623</v>
      </c>
      <c r="Q316" s="49" t="s">
        <v>623</v>
      </c>
      <c r="R316" s="49" t="s">
        <v>623</v>
      </c>
      <c r="S316" s="49" t="s">
        <v>623</v>
      </c>
      <c r="T316" s="49" t="s">
        <v>623</v>
      </c>
      <c r="U316" s="49" t="s">
        <v>623</v>
      </c>
      <c r="V316" s="49" t="s">
        <v>623</v>
      </c>
      <c r="W316" s="49" t="s">
        <v>623</v>
      </c>
      <c r="X316" s="49" t="s">
        <v>623</v>
      </c>
      <c r="Y316" s="49" t="s">
        <v>623</v>
      </c>
      <c r="Z316" s="49" t="s">
        <v>623</v>
      </c>
      <c r="AA316" s="49" t="s">
        <v>623</v>
      </c>
      <c r="AB316" s="49" t="s">
        <v>623</v>
      </c>
      <c r="AC316" s="49" t="s">
        <v>623</v>
      </c>
      <c r="AD316" s="49" t="s">
        <v>623</v>
      </c>
      <c r="AE316" s="49" t="s">
        <v>623</v>
      </c>
      <c r="AF316" s="49" t="s">
        <v>623</v>
      </c>
      <c r="AG316" s="49" t="s">
        <v>623</v>
      </c>
      <c r="AH316" s="49" t="s">
        <v>623</v>
      </c>
      <c r="AI316" s="49" t="s">
        <v>623</v>
      </c>
      <c r="AJ316" s="49" t="s">
        <v>623</v>
      </c>
      <c r="AK316" s="49" t="s">
        <v>623</v>
      </c>
      <c r="AL316" s="49" t="s">
        <v>623</v>
      </c>
      <c r="AM316" s="49" t="s">
        <v>623</v>
      </c>
      <c r="AN316" s="49" t="s">
        <v>623</v>
      </c>
      <c r="AO316" s="49" t="s">
        <v>623</v>
      </c>
    </row>
    <row r="317" spans="1:41">
      <c r="A317" s="48" t="s">
        <v>241</v>
      </c>
      <c r="B317" s="49" t="s">
        <v>623</v>
      </c>
      <c r="C317" s="49" t="s">
        <v>623</v>
      </c>
      <c r="D317" s="49" t="s">
        <v>623</v>
      </c>
      <c r="E317" s="49" t="s">
        <v>623</v>
      </c>
      <c r="F317" s="49" t="s">
        <v>623</v>
      </c>
      <c r="G317" s="49" t="s">
        <v>623</v>
      </c>
      <c r="H317" s="49" t="s">
        <v>623</v>
      </c>
      <c r="I317" s="49" t="s">
        <v>623</v>
      </c>
      <c r="J317" s="49" t="s">
        <v>623</v>
      </c>
      <c r="K317" s="49" t="s">
        <v>623</v>
      </c>
      <c r="L317" s="49" t="s">
        <v>623</v>
      </c>
      <c r="M317" s="49" t="s">
        <v>623</v>
      </c>
      <c r="N317" s="49" t="s">
        <v>623</v>
      </c>
      <c r="O317" s="49" t="s">
        <v>623</v>
      </c>
      <c r="P317" s="49" t="s">
        <v>623</v>
      </c>
      <c r="Q317" s="49" t="s">
        <v>623</v>
      </c>
      <c r="R317" s="49" t="s">
        <v>623</v>
      </c>
      <c r="S317" s="49" t="s">
        <v>623</v>
      </c>
      <c r="T317" s="49" t="s">
        <v>623</v>
      </c>
      <c r="U317" s="49" t="s">
        <v>623</v>
      </c>
      <c r="V317" s="49" t="s">
        <v>623</v>
      </c>
      <c r="W317" s="49" t="s">
        <v>623</v>
      </c>
      <c r="X317" s="49" t="s">
        <v>623</v>
      </c>
      <c r="Y317" s="49" t="s">
        <v>623</v>
      </c>
      <c r="Z317" s="49" t="s">
        <v>623</v>
      </c>
      <c r="AA317" s="49" t="s">
        <v>623</v>
      </c>
      <c r="AB317" s="49" t="s">
        <v>623</v>
      </c>
      <c r="AC317" s="49" t="s">
        <v>623</v>
      </c>
      <c r="AD317" s="49" t="s">
        <v>623</v>
      </c>
      <c r="AE317" s="49" t="s">
        <v>623</v>
      </c>
      <c r="AF317" s="49" t="s">
        <v>623</v>
      </c>
      <c r="AG317" s="49" t="s">
        <v>623</v>
      </c>
      <c r="AH317" s="49" t="s">
        <v>623</v>
      </c>
      <c r="AI317" s="49" t="s">
        <v>623</v>
      </c>
      <c r="AJ317" s="49" t="s">
        <v>623</v>
      </c>
      <c r="AK317" s="49" t="s">
        <v>623</v>
      </c>
      <c r="AL317" s="49" t="s">
        <v>623</v>
      </c>
      <c r="AM317" s="49" t="s">
        <v>623</v>
      </c>
      <c r="AN317" s="49" t="s">
        <v>623</v>
      </c>
      <c r="AO317" s="49" t="s">
        <v>623</v>
      </c>
    </row>
    <row r="318" spans="1:41">
      <c r="A318" s="48" t="s">
        <v>316</v>
      </c>
      <c r="B318" s="49" t="s">
        <v>623</v>
      </c>
      <c r="C318" s="49" t="s">
        <v>623</v>
      </c>
      <c r="D318" s="49" t="s">
        <v>623</v>
      </c>
      <c r="E318" s="49" t="s">
        <v>623</v>
      </c>
      <c r="F318" s="49" t="s">
        <v>623</v>
      </c>
      <c r="G318" s="49" t="s">
        <v>623</v>
      </c>
      <c r="H318" s="49" t="s">
        <v>623</v>
      </c>
      <c r="I318" s="49" t="s">
        <v>623</v>
      </c>
      <c r="J318" s="49" t="s">
        <v>623</v>
      </c>
      <c r="K318" s="49" t="s">
        <v>623</v>
      </c>
      <c r="L318" s="49" t="s">
        <v>623</v>
      </c>
      <c r="M318" s="49" t="s">
        <v>623</v>
      </c>
      <c r="N318" s="49" t="s">
        <v>623</v>
      </c>
      <c r="O318" s="49" t="s">
        <v>623</v>
      </c>
      <c r="P318" s="49" t="s">
        <v>623</v>
      </c>
      <c r="Q318" s="49" t="s">
        <v>623</v>
      </c>
      <c r="R318" s="49" t="s">
        <v>623</v>
      </c>
      <c r="S318" s="49" t="s">
        <v>623</v>
      </c>
      <c r="T318" s="49" t="s">
        <v>623</v>
      </c>
      <c r="U318" s="49" t="s">
        <v>623</v>
      </c>
      <c r="V318" s="49" t="s">
        <v>623</v>
      </c>
      <c r="W318" s="49" t="s">
        <v>623</v>
      </c>
      <c r="X318" s="49" t="s">
        <v>623</v>
      </c>
      <c r="Y318" s="49" t="s">
        <v>623</v>
      </c>
      <c r="Z318" s="49" t="s">
        <v>623</v>
      </c>
      <c r="AA318" s="49" t="s">
        <v>623</v>
      </c>
      <c r="AB318" s="49" t="s">
        <v>623</v>
      </c>
      <c r="AC318" s="49" t="s">
        <v>623</v>
      </c>
      <c r="AD318" s="49" t="s">
        <v>623</v>
      </c>
      <c r="AE318" s="49" t="s">
        <v>623</v>
      </c>
      <c r="AF318" s="49" t="s">
        <v>623</v>
      </c>
      <c r="AG318" s="49" t="s">
        <v>623</v>
      </c>
      <c r="AH318" s="49" t="s">
        <v>623</v>
      </c>
      <c r="AI318" s="49" t="s">
        <v>623</v>
      </c>
      <c r="AJ318" s="49" t="s">
        <v>623</v>
      </c>
      <c r="AK318" s="49" t="s">
        <v>623</v>
      </c>
      <c r="AL318" s="49" t="s">
        <v>623</v>
      </c>
      <c r="AM318" s="49" t="s">
        <v>623</v>
      </c>
      <c r="AN318" s="49" t="s">
        <v>623</v>
      </c>
      <c r="AO318" s="49" t="s">
        <v>623</v>
      </c>
    </row>
    <row r="319" spans="1:41">
      <c r="A319" s="48" t="s">
        <v>342</v>
      </c>
      <c r="B319" s="49" t="s">
        <v>623</v>
      </c>
      <c r="C319" s="49" t="s">
        <v>623</v>
      </c>
      <c r="D319" s="49" t="s">
        <v>623</v>
      </c>
      <c r="E319" s="49" t="s">
        <v>623</v>
      </c>
      <c r="F319" s="49" t="s">
        <v>623</v>
      </c>
      <c r="G319" s="49" t="s">
        <v>623</v>
      </c>
      <c r="H319" s="49" t="s">
        <v>623</v>
      </c>
      <c r="I319" s="49" t="s">
        <v>623</v>
      </c>
      <c r="J319" s="49" t="s">
        <v>623</v>
      </c>
      <c r="K319" s="49" t="s">
        <v>623</v>
      </c>
      <c r="L319" s="49" t="s">
        <v>623</v>
      </c>
      <c r="M319" s="49" t="s">
        <v>623</v>
      </c>
      <c r="N319" s="49" t="s">
        <v>623</v>
      </c>
      <c r="O319" s="49" t="s">
        <v>623</v>
      </c>
      <c r="P319" s="49" t="s">
        <v>623</v>
      </c>
      <c r="Q319" s="49" t="s">
        <v>623</v>
      </c>
      <c r="R319" s="49" t="s">
        <v>623</v>
      </c>
      <c r="S319" s="49" t="s">
        <v>623</v>
      </c>
      <c r="T319" s="49" t="s">
        <v>623</v>
      </c>
      <c r="U319" s="49" t="s">
        <v>623</v>
      </c>
      <c r="V319" s="49" t="s">
        <v>623</v>
      </c>
      <c r="W319" s="49" t="s">
        <v>623</v>
      </c>
      <c r="X319" s="49" t="s">
        <v>623</v>
      </c>
      <c r="Y319" s="49" t="s">
        <v>623</v>
      </c>
      <c r="Z319" s="49" t="s">
        <v>623</v>
      </c>
      <c r="AA319" s="49" t="s">
        <v>623</v>
      </c>
      <c r="AB319" s="49" t="s">
        <v>623</v>
      </c>
      <c r="AC319" s="49" t="s">
        <v>623</v>
      </c>
      <c r="AD319" s="49" t="s">
        <v>623</v>
      </c>
      <c r="AE319" s="49" t="s">
        <v>623</v>
      </c>
      <c r="AF319" s="49" t="s">
        <v>623</v>
      </c>
      <c r="AG319" s="49" t="s">
        <v>623</v>
      </c>
      <c r="AH319" s="49" t="s">
        <v>623</v>
      </c>
      <c r="AI319" s="49" t="s">
        <v>623</v>
      </c>
      <c r="AJ319" s="49" t="s">
        <v>623</v>
      </c>
      <c r="AK319" s="49" t="s">
        <v>623</v>
      </c>
      <c r="AL319" s="49" t="s">
        <v>623</v>
      </c>
      <c r="AM319" s="49" t="s">
        <v>623</v>
      </c>
      <c r="AN319" s="49" t="s">
        <v>623</v>
      </c>
      <c r="AO319" s="49" t="s">
        <v>623</v>
      </c>
    </row>
    <row r="320" spans="1:41">
      <c r="A320" s="48" t="s">
        <v>350</v>
      </c>
      <c r="B320" s="49" t="s">
        <v>623</v>
      </c>
      <c r="C320" s="49" t="s">
        <v>623</v>
      </c>
      <c r="D320" s="49" t="s">
        <v>623</v>
      </c>
      <c r="E320" s="49" t="s">
        <v>623</v>
      </c>
      <c r="F320" s="49" t="s">
        <v>623</v>
      </c>
      <c r="G320" s="49" t="s">
        <v>623</v>
      </c>
      <c r="H320" s="49" t="s">
        <v>623</v>
      </c>
      <c r="I320" s="49" t="s">
        <v>623</v>
      </c>
      <c r="J320" s="49" t="s">
        <v>623</v>
      </c>
      <c r="K320" s="49" t="s">
        <v>623</v>
      </c>
      <c r="L320" s="49" t="s">
        <v>623</v>
      </c>
      <c r="M320" s="49" t="s">
        <v>623</v>
      </c>
      <c r="N320" s="49" t="s">
        <v>623</v>
      </c>
      <c r="O320" s="49" t="s">
        <v>623</v>
      </c>
      <c r="P320" s="49" t="s">
        <v>623</v>
      </c>
      <c r="Q320" s="49" t="s">
        <v>623</v>
      </c>
      <c r="R320" s="49" t="s">
        <v>623</v>
      </c>
      <c r="S320" s="49" t="s">
        <v>623</v>
      </c>
      <c r="T320" s="49" t="s">
        <v>623</v>
      </c>
      <c r="U320" s="49" t="s">
        <v>623</v>
      </c>
      <c r="V320" s="49" t="s">
        <v>623</v>
      </c>
      <c r="W320" s="49" t="s">
        <v>623</v>
      </c>
      <c r="X320" s="49" t="s">
        <v>623</v>
      </c>
      <c r="Y320" s="49" t="s">
        <v>623</v>
      </c>
      <c r="Z320" s="49" t="s">
        <v>623</v>
      </c>
      <c r="AA320" s="49" t="s">
        <v>623</v>
      </c>
      <c r="AB320" s="49" t="s">
        <v>623</v>
      </c>
      <c r="AC320" s="49" t="s">
        <v>623</v>
      </c>
      <c r="AD320" s="49" t="s">
        <v>623</v>
      </c>
      <c r="AE320" s="49" t="s">
        <v>623</v>
      </c>
      <c r="AF320" s="49" t="s">
        <v>623</v>
      </c>
      <c r="AG320" s="49" t="s">
        <v>623</v>
      </c>
      <c r="AH320" s="49" t="s">
        <v>623</v>
      </c>
      <c r="AI320" s="49" t="s">
        <v>623</v>
      </c>
      <c r="AJ320" s="49" t="s">
        <v>623</v>
      </c>
      <c r="AK320" s="49" t="s">
        <v>623</v>
      </c>
      <c r="AL320" s="49" t="s">
        <v>623</v>
      </c>
      <c r="AM320" s="49" t="s">
        <v>623</v>
      </c>
      <c r="AN320" s="49" t="s">
        <v>623</v>
      </c>
      <c r="AO320" s="49" t="s">
        <v>623</v>
      </c>
    </row>
    <row r="321" spans="1:41">
      <c r="A321" s="48" t="s">
        <v>352</v>
      </c>
      <c r="B321" s="49" t="s">
        <v>623</v>
      </c>
      <c r="C321" s="49" t="s">
        <v>623</v>
      </c>
      <c r="D321" s="49" t="s">
        <v>623</v>
      </c>
      <c r="E321" s="49" t="s">
        <v>623</v>
      </c>
      <c r="F321" s="49" t="s">
        <v>623</v>
      </c>
      <c r="G321" s="49" t="s">
        <v>623</v>
      </c>
      <c r="H321" s="49" t="s">
        <v>623</v>
      </c>
      <c r="I321" s="49" t="s">
        <v>623</v>
      </c>
      <c r="J321" s="49" t="s">
        <v>623</v>
      </c>
      <c r="K321" s="49" t="s">
        <v>623</v>
      </c>
      <c r="L321" s="49" t="s">
        <v>623</v>
      </c>
      <c r="M321" s="49" t="s">
        <v>623</v>
      </c>
      <c r="N321" s="49" t="s">
        <v>623</v>
      </c>
      <c r="O321" s="49" t="s">
        <v>623</v>
      </c>
      <c r="P321" s="49" t="s">
        <v>623</v>
      </c>
      <c r="Q321" s="49" t="s">
        <v>623</v>
      </c>
      <c r="R321" s="49" t="s">
        <v>623</v>
      </c>
      <c r="S321" s="49" t="s">
        <v>623</v>
      </c>
      <c r="T321" s="49" t="s">
        <v>623</v>
      </c>
      <c r="U321" s="49" t="s">
        <v>623</v>
      </c>
      <c r="V321" s="49" t="s">
        <v>623</v>
      </c>
      <c r="W321" s="49" t="s">
        <v>623</v>
      </c>
      <c r="X321" s="49" t="s">
        <v>623</v>
      </c>
      <c r="Y321" s="49" t="s">
        <v>623</v>
      </c>
      <c r="Z321" s="49" t="s">
        <v>623</v>
      </c>
      <c r="AA321" s="49" t="s">
        <v>623</v>
      </c>
      <c r="AB321" s="49" t="s">
        <v>623</v>
      </c>
      <c r="AC321" s="49" t="s">
        <v>623</v>
      </c>
      <c r="AD321" s="49" t="s">
        <v>623</v>
      </c>
      <c r="AE321" s="49" t="s">
        <v>623</v>
      </c>
      <c r="AF321" s="49" t="s">
        <v>623</v>
      </c>
      <c r="AG321" s="49" t="s">
        <v>623</v>
      </c>
      <c r="AH321" s="49" t="s">
        <v>623</v>
      </c>
      <c r="AI321" s="49" t="s">
        <v>623</v>
      </c>
      <c r="AJ321" s="49" t="s">
        <v>623</v>
      </c>
      <c r="AK321" s="49" t="s">
        <v>623</v>
      </c>
      <c r="AL321" s="49" t="s">
        <v>623</v>
      </c>
      <c r="AM321" s="49" t="s">
        <v>623</v>
      </c>
      <c r="AN321" s="49" t="s">
        <v>623</v>
      </c>
      <c r="AO321" s="49" t="s">
        <v>623</v>
      </c>
    </row>
    <row r="322" spans="1:41">
      <c r="A322" s="48" t="s">
        <v>328</v>
      </c>
      <c r="B322" s="49" t="s">
        <v>623</v>
      </c>
      <c r="C322" s="49" t="s">
        <v>623</v>
      </c>
      <c r="D322" s="49" t="s">
        <v>623</v>
      </c>
      <c r="E322" s="49" t="s">
        <v>623</v>
      </c>
      <c r="F322" s="49" t="s">
        <v>623</v>
      </c>
      <c r="G322" s="49" t="s">
        <v>623</v>
      </c>
      <c r="H322" s="49" t="s">
        <v>623</v>
      </c>
      <c r="I322" s="49" t="s">
        <v>623</v>
      </c>
      <c r="J322" s="49" t="s">
        <v>623</v>
      </c>
      <c r="K322" s="49" t="s">
        <v>623</v>
      </c>
      <c r="L322" s="49" t="s">
        <v>623</v>
      </c>
      <c r="M322" s="49" t="s">
        <v>623</v>
      </c>
      <c r="N322" s="49" t="s">
        <v>623</v>
      </c>
      <c r="O322" s="49" t="s">
        <v>623</v>
      </c>
      <c r="P322" s="49" t="s">
        <v>623</v>
      </c>
      <c r="Q322" s="49" t="s">
        <v>623</v>
      </c>
      <c r="R322" s="49" t="s">
        <v>623</v>
      </c>
      <c r="S322" s="49" t="s">
        <v>623</v>
      </c>
      <c r="T322" s="49" t="s">
        <v>623</v>
      </c>
      <c r="U322" s="49" t="s">
        <v>623</v>
      </c>
      <c r="V322" s="49" t="s">
        <v>623</v>
      </c>
      <c r="W322" s="49" t="s">
        <v>623</v>
      </c>
      <c r="X322" s="49" t="s">
        <v>623</v>
      </c>
      <c r="Y322" s="49" t="s">
        <v>623</v>
      </c>
      <c r="Z322" s="49" t="s">
        <v>623</v>
      </c>
      <c r="AA322" s="49" t="s">
        <v>623</v>
      </c>
      <c r="AB322" s="49" t="s">
        <v>623</v>
      </c>
      <c r="AC322" s="49" t="s">
        <v>623</v>
      </c>
      <c r="AD322" s="49" t="s">
        <v>623</v>
      </c>
      <c r="AE322" s="49" t="s">
        <v>623</v>
      </c>
      <c r="AF322" s="49" t="s">
        <v>623</v>
      </c>
      <c r="AG322" s="49" t="s">
        <v>623</v>
      </c>
      <c r="AH322" s="49" t="s">
        <v>623</v>
      </c>
      <c r="AI322" s="49" t="s">
        <v>623</v>
      </c>
      <c r="AJ322" s="49" t="s">
        <v>623</v>
      </c>
      <c r="AK322" s="49" t="s">
        <v>623</v>
      </c>
      <c r="AL322" s="49" t="s">
        <v>623</v>
      </c>
      <c r="AM322" s="49" t="s">
        <v>623</v>
      </c>
      <c r="AN322" s="49" t="s">
        <v>623</v>
      </c>
      <c r="AO322" s="49" t="s">
        <v>623</v>
      </c>
    </row>
    <row r="323" spans="1:41">
      <c r="A323" s="48" t="s">
        <v>75</v>
      </c>
      <c r="B323" s="49" t="s">
        <v>623</v>
      </c>
      <c r="C323" s="49" t="s">
        <v>623</v>
      </c>
      <c r="D323" s="49" t="s">
        <v>623</v>
      </c>
      <c r="E323" s="49" t="s">
        <v>623</v>
      </c>
      <c r="F323" s="49" t="s">
        <v>623</v>
      </c>
      <c r="G323" s="49" t="s">
        <v>623</v>
      </c>
      <c r="H323" s="49" t="s">
        <v>623</v>
      </c>
      <c r="I323" s="49" t="s">
        <v>623</v>
      </c>
      <c r="J323" s="49" t="s">
        <v>623</v>
      </c>
      <c r="K323" s="49" t="s">
        <v>623</v>
      </c>
      <c r="L323" s="49" t="s">
        <v>623</v>
      </c>
      <c r="M323" s="49" t="s">
        <v>623</v>
      </c>
      <c r="N323" s="49" t="s">
        <v>623</v>
      </c>
      <c r="O323" s="49" t="s">
        <v>623</v>
      </c>
      <c r="P323" s="49" t="s">
        <v>623</v>
      </c>
      <c r="Q323" s="49" t="s">
        <v>623</v>
      </c>
      <c r="R323" s="49" t="s">
        <v>623</v>
      </c>
      <c r="S323" s="49" t="s">
        <v>623</v>
      </c>
      <c r="T323" s="49" t="s">
        <v>623</v>
      </c>
      <c r="U323" s="49" t="s">
        <v>623</v>
      </c>
      <c r="V323" s="49" t="s">
        <v>623</v>
      </c>
      <c r="W323" s="49" t="s">
        <v>623</v>
      </c>
      <c r="X323" s="49" t="s">
        <v>623</v>
      </c>
      <c r="Y323" s="49" t="s">
        <v>623</v>
      </c>
      <c r="Z323" s="49" t="s">
        <v>623</v>
      </c>
      <c r="AA323" s="49" t="s">
        <v>623</v>
      </c>
      <c r="AB323" s="49" t="s">
        <v>623</v>
      </c>
      <c r="AC323" s="49" t="s">
        <v>623</v>
      </c>
      <c r="AD323" s="49" t="s">
        <v>623</v>
      </c>
      <c r="AE323" s="49" t="s">
        <v>623</v>
      </c>
      <c r="AF323" s="49" t="s">
        <v>623</v>
      </c>
      <c r="AG323" s="49" t="s">
        <v>623</v>
      </c>
      <c r="AH323" s="49" t="s">
        <v>623</v>
      </c>
      <c r="AI323" s="49" t="s">
        <v>623</v>
      </c>
      <c r="AJ323" s="49" t="s">
        <v>623</v>
      </c>
      <c r="AK323" s="49" t="s">
        <v>623</v>
      </c>
      <c r="AL323" s="49" t="s">
        <v>623</v>
      </c>
      <c r="AM323" s="49" t="s">
        <v>623</v>
      </c>
      <c r="AN323" s="49" t="s">
        <v>623</v>
      </c>
      <c r="AO323" s="49" t="s">
        <v>623</v>
      </c>
    </row>
    <row r="324" spans="1:41">
      <c r="A324" s="48" t="s">
        <v>89</v>
      </c>
      <c r="B324" s="49" t="s">
        <v>623</v>
      </c>
      <c r="C324" s="49" t="s">
        <v>623</v>
      </c>
      <c r="D324" s="49" t="s">
        <v>623</v>
      </c>
      <c r="E324" s="49" t="s">
        <v>623</v>
      </c>
      <c r="F324" s="49" t="s">
        <v>623</v>
      </c>
      <c r="G324" s="49" t="s">
        <v>623</v>
      </c>
      <c r="H324" s="49" t="s">
        <v>623</v>
      </c>
      <c r="I324" s="49" t="s">
        <v>623</v>
      </c>
      <c r="J324" s="49" t="s">
        <v>623</v>
      </c>
      <c r="K324" s="49" t="s">
        <v>623</v>
      </c>
      <c r="L324" s="49" t="s">
        <v>623</v>
      </c>
      <c r="M324" s="49" t="s">
        <v>623</v>
      </c>
      <c r="N324" s="49" t="s">
        <v>623</v>
      </c>
      <c r="O324" s="49" t="s">
        <v>623</v>
      </c>
      <c r="P324" s="49" t="s">
        <v>623</v>
      </c>
      <c r="Q324" s="49" t="s">
        <v>623</v>
      </c>
      <c r="R324" s="49" t="s">
        <v>623</v>
      </c>
      <c r="S324" s="49" t="s">
        <v>623</v>
      </c>
      <c r="T324" s="49" t="s">
        <v>623</v>
      </c>
      <c r="U324" s="49" t="s">
        <v>623</v>
      </c>
      <c r="V324" s="49" t="s">
        <v>623</v>
      </c>
      <c r="W324" s="49" t="s">
        <v>623</v>
      </c>
      <c r="X324" s="49" t="s">
        <v>623</v>
      </c>
      <c r="Y324" s="49" t="s">
        <v>623</v>
      </c>
      <c r="Z324" s="49" t="s">
        <v>623</v>
      </c>
      <c r="AA324" s="49" t="s">
        <v>623</v>
      </c>
      <c r="AB324" s="49" t="s">
        <v>623</v>
      </c>
      <c r="AC324" s="49" t="s">
        <v>623</v>
      </c>
      <c r="AD324" s="49" t="s">
        <v>623</v>
      </c>
      <c r="AE324" s="49" t="s">
        <v>623</v>
      </c>
      <c r="AF324" s="49" t="s">
        <v>623</v>
      </c>
      <c r="AG324" s="49" t="s">
        <v>623</v>
      </c>
      <c r="AH324" s="49" t="s">
        <v>623</v>
      </c>
      <c r="AI324" s="49" t="s">
        <v>623</v>
      </c>
      <c r="AJ324" s="49" t="s">
        <v>623</v>
      </c>
      <c r="AK324" s="49" t="s">
        <v>623</v>
      </c>
      <c r="AL324" s="49" t="s">
        <v>623</v>
      </c>
      <c r="AM324" s="49" t="s">
        <v>623</v>
      </c>
      <c r="AN324" s="49" t="s">
        <v>623</v>
      </c>
      <c r="AO324" s="49" t="s">
        <v>623</v>
      </c>
    </row>
    <row r="325" spans="1:41">
      <c r="A325" s="48" t="s">
        <v>471</v>
      </c>
      <c r="B325" s="49" t="s">
        <v>623</v>
      </c>
      <c r="C325" s="49" t="s">
        <v>623</v>
      </c>
      <c r="D325" s="49" t="s">
        <v>623</v>
      </c>
      <c r="E325" s="49" t="s">
        <v>623</v>
      </c>
      <c r="F325" s="49" t="s">
        <v>623</v>
      </c>
      <c r="G325" s="49" t="s">
        <v>623</v>
      </c>
      <c r="H325" s="49" t="s">
        <v>623</v>
      </c>
      <c r="I325" s="49" t="s">
        <v>623</v>
      </c>
      <c r="J325" s="49" t="s">
        <v>623</v>
      </c>
      <c r="K325" s="49" t="s">
        <v>623</v>
      </c>
      <c r="L325" s="49" t="s">
        <v>623</v>
      </c>
      <c r="M325" s="49" t="s">
        <v>623</v>
      </c>
      <c r="N325" s="49" t="s">
        <v>623</v>
      </c>
      <c r="O325" s="49" t="s">
        <v>623</v>
      </c>
      <c r="P325" s="49" t="s">
        <v>623</v>
      </c>
      <c r="Q325" s="49" t="s">
        <v>623</v>
      </c>
      <c r="R325" s="49" t="s">
        <v>623</v>
      </c>
      <c r="S325" s="49" t="s">
        <v>623</v>
      </c>
      <c r="T325" s="49" t="s">
        <v>623</v>
      </c>
      <c r="U325" s="49" t="s">
        <v>623</v>
      </c>
      <c r="V325" s="49" t="s">
        <v>623</v>
      </c>
      <c r="W325" s="49" t="s">
        <v>623</v>
      </c>
      <c r="X325" s="49" t="s">
        <v>623</v>
      </c>
      <c r="Y325" s="49" t="s">
        <v>623</v>
      </c>
      <c r="Z325" s="49" t="s">
        <v>623</v>
      </c>
      <c r="AA325" s="49" t="s">
        <v>623</v>
      </c>
      <c r="AB325" s="49" t="s">
        <v>623</v>
      </c>
      <c r="AC325" s="49" t="s">
        <v>623</v>
      </c>
      <c r="AD325" s="49" t="s">
        <v>623</v>
      </c>
      <c r="AE325" s="49" t="s">
        <v>623</v>
      </c>
      <c r="AF325" s="49" t="s">
        <v>623</v>
      </c>
      <c r="AG325" s="49" t="s">
        <v>623</v>
      </c>
      <c r="AH325" s="49" t="s">
        <v>623</v>
      </c>
      <c r="AI325" s="49" t="s">
        <v>623</v>
      </c>
      <c r="AJ325" s="49" t="s">
        <v>623</v>
      </c>
      <c r="AK325" s="49" t="s">
        <v>623</v>
      </c>
      <c r="AL325" s="49" t="s">
        <v>623</v>
      </c>
      <c r="AM325" s="49" t="s">
        <v>623</v>
      </c>
      <c r="AN325" s="49" t="s">
        <v>623</v>
      </c>
      <c r="AO325" s="49" t="s">
        <v>623</v>
      </c>
    </row>
    <row r="326" spans="1:41">
      <c r="A326" s="48" t="s">
        <v>126</v>
      </c>
      <c r="B326" s="49" t="s">
        <v>623</v>
      </c>
      <c r="C326" s="49" t="s">
        <v>623</v>
      </c>
      <c r="D326" s="49" t="s">
        <v>623</v>
      </c>
      <c r="E326" s="49" t="s">
        <v>623</v>
      </c>
      <c r="F326" s="49" t="s">
        <v>623</v>
      </c>
      <c r="G326" s="49" t="s">
        <v>623</v>
      </c>
      <c r="H326" s="49" t="s">
        <v>623</v>
      </c>
      <c r="I326" s="49" t="s">
        <v>623</v>
      </c>
      <c r="J326" s="49" t="s">
        <v>623</v>
      </c>
      <c r="K326" s="49" t="s">
        <v>623</v>
      </c>
      <c r="L326" s="49" t="s">
        <v>623</v>
      </c>
      <c r="M326" s="49" t="s">
        <v>623</v>
      </c>
      <c r="N326" s="49" t="s">
        <v>623</v>
      </c>
      <c r="O326" s="49" t="s">
        <v>623</v>
      </c>
      <c r="P326" s="49" t="s">
        <v>623</v>
      </c>
      <c r="Q326" s="49" t="s">
        <v>623</v>
      </c>
      <c r="R326" s="49" t="s">
        <v>623</v>
      </c>
      <c r="S326" s="49" t="s">
        <v>623</v>
      </c>
      <c r="T326" s="49" t="s">
        <v>623</v>
      </c>
      <c r="U326" s="49" t="s">
        <v>623</v>
      </c>
      <c r="V326" s="49" t="s">
        <v>623</v>
      </c>
      <c r="W326" s="49" t="s">
        <v>623</v>
      </c>
      <c r="X326" s="49" t="s">
        <v>623</v>
      </c>
      <c r="Y326" s="49" t="s">
        <v>623</v>
      </c>
      <c r="Z326" s="49" t="s">
        <v>623</v>
      </c>
      <c r="AA326" s="49" t="s">
        <v>623</v>
      </c>
      <c r="AB326" s="49" t="s">
        <v>623</v>
      </c>
      <c r="AC326" s="49" t="s">
        <v>623</v>
      </c>
      <c r="AD326" s="49" t="s">
        <v>623</v>
      </c>
      <c r="AE326" s="49" t="s">
        <v>623</v>
      </c>
      <c r="AF326" s="49" t="s">
        <v>623</v>
      </c>
      <c r="AG326" s="49" t="s">
        <v>623</v>
      </c>
      <c r="AH326" s="49" t="s">
        <v>623</v>
      </c>
      <c r="AI326" s="49" t="s">
        <v>623</v>
      </c>
      <c r="AJ326" s="49" t="s">
        <v>623</v>
      </c>
      <c r="AK326" s="49" t="s">
        <v>623</v>
      </c>
      <c r="AL326" s="49" t="s">
        <v>623</v>
      </c>
      <c r="AM326" s="49" t="s">
        <v>623</v>
      </c>
      <c r="AN326" s="49" t="s">
        <v>623</v>
      </c>
      <c r="AO326" s="49" t="s">
        <v>623</v>
      </c>
    </row>
    <row r="327" spans="1:41">
      <c r="A327" s="48" t="s">
        <v>495</v>
      </c>
      <c r="B327" s="49" t="s">
        <v>623</v>
      </c>
      <c r="C327" s="49" t="s">
        <v>623</v>
      </c>
      <c r="D327" s="49" t="s">
        <v>623</v>
      </c>
      <c r="E327" s="49" t="s">
        <v>623</v>
      </c>
      <c r="F327" s="49" t="s">
        <v>623</v>
      </c>
      <c r="G327" s="49" t="s">
        <v>623</v>
      </c>
      <c r="H327" s="49" t="s">
        <v>623</v>
      </c>
      <c r="I327" s="49" t="s">
        <v>623</v>
      </c>
      <c r="J327" s="49" t="s">
        <v>623</v>
      </c>
      <c r="K327" s="49" t="s">
        <v>623</v>
      </c>
      <c r="L327" s="49" t="s">
        <v>623</v>
      </c>
      <c r="M327" s="49" t="s">
        <v>623</v>
      </c>
      <c r="N327" s="49" t="s">
        <v>623</v>
      </c>
      <c r="O327" s="49" t="s">
        <v>623</v>
      </c>
      <c r="P327" s="49" t="s">
        <v>623</v>
      </c>
      <c r="Q327" s="49" t="s">
        <v>623</v>
      </c>
      <c r="R327" s="49" t="s">
        <v>623</v>
      </c>
      <c r="S327" s="49" t="s">
        <v>623</v>
      </c>
      <c r="T327" s="49" t="s">
        <v>623</v>
      </c>
      <c r="U327" s="49" t="s">
        <v>623</v>
      </c>
      <c r="V327" s="49" t="s">
        <v>623</v>
      </c>
      <c r="W327" s="49" t="s">
        <v>623</v>
      </c>
      <c r="X327" s="49" t="s">
        <v>623</v>
      </c>
      <c r="Y327" s="49" t="s">
        <v>623</v>
      </c>
      <c r="Z327" s="49" t="s">
        <v>623</v>
      </c>
      <c r="AA327" s="49" t="s">
        <v>623</v>
      </c>
      <c r="AB327" s="49" t="s">
        <v>623</v>
      </c>
      <c r="AC327" s="49" t="s">
        <v>623</v>
      </c>
      <c r="AD327" s="49" t="s">
        <v>623</v>
      </c>
      <c r="AE327" s="49" t="s">
        <v>623</v>
      </c>
      <c r="AF327" s="49" t="s">
        <v>623</v>
      </c>
      <c r="AG327" s="49" t="s">
        <v>623</v>
      </c>
      <c r="AH327" s="49" t="s">
        <v>623</v>
      </c>
      <c r="AI327" s="49" t="s">
        <v>623</v>
      </c>
      <c r="AJ327" s="49" t="s">
        <v>623</v>
      </c>
      <c r="AK327" s="49" t="s">
        <v>623</v>
      </c>
      <c r="AL327" s="49" t="s">
        <v>623</v>
      </c>
      <c r="AM327" s="49" t="s">
        <v>623</v>
      </c>
      <c r="AN327" s="49" t="s">
        <v>623</v>
      </c>
      <c r="AO327" s="49" t="s">
        <v>623</v>
      </c>
    </row>
    <row r="328" spans="1:41">
      <c r="A328" s="48" t="s">
        <v>369</v>
      </c>
      <c r="B328" s="49" t="s">
        <v>623</v>
      </c>
      <c r="C328" s="49" t="s">
        <v>623</v>
      </c>
      <c r="D328" s="49" t="s">
        <v>623</v>
      </c>
      <c r="E328" s="49" t="s">
        <v>623</v>
      </c>
      <c r="F328" s="49" t="s">
        <v>623</v>
      </c>
      <c r="G328" s="49" t="s">
        <v>623</v>
      </c>
      <c r="H328" s="49" t="s">
        <v>623</v>
      </c>
      <c r="I328" s="49" t="s">
        <v>623</v>
      </c>
      <c r="J328" s="49" t="s">
        <v>623</v>
      </c>
      <c r="K328" s="49" t="s">
        <v>623</v>
      </c>
      <c r="L328" s="49" t="s">
        <v>623</v>
      </c>
      <c r="M328" s="49" t="s">
        <v>623</v>
      </c>
      <c r="N328" s="49" t="s">
        <v>623</v>
      </c>
      <c r="O328" s="49" t="s">
        <v>623</v>
      </c>
      <c r="P328" s="49" t="s">
        <v>623</v>
      </c>
      <c r="Q328" s="49" t="s">
        <v>623</v>
      </c>
      <c r="R328" s="49" t="s">
        <v>623</v>
      </c>
      <c r="S328" s="49" t="s">
        <v>623</v>
      </c>
      <c r="T328" s="49" t="s">
        <v>623</v>
      </c>
      <c r="U328" s="49" t="s">
        <v>623</v>
      </c>
      <c r="V328" s="49" t="s">
        <v>623</v>
      </c>
      <c r="W328" s="49" t="s">
        <v>623</v>
      </c>
      <c r="X328" s="49" t="s">
        <v>623</v>
      </c>
      <c r="Y328" s="49" t="s">
        <v>623</v>
      </c>
      <c r="Z328" s="49" t="s">
        <v>623</v>
      </c>
      <c r="AA328" s="49" t="s">
        <v>623</v>
      </c>
      <c r="AB328" s="49" t="s">
        <v>623</v>
      </c>
      <c r="AC328" s="49" t="s">
        <v>623</v>
      </c>
      <c r="AD328" s="49" t="s">
        <v>623</v>
      </c>
      <c r="AE328" s="49" t="s">
        <v>623</v>
      </c>
      <c r="AF328" s="49" t="s">
        <v>623</v>
      </c>
      <c r="AG328" s="49" t="s">
        <v>623</v>
      </c>
      <c r="AH328" s="49" t="s">
        <v>623</v>
      </c>
      <c r="AI328" s="49" t="s">
        <v>623</v>
      </c>
      <c r="AJ328" s="49" t="s">
        <v>623</v>
      </c>
      <c r="AK328" s="49" t="s">
        <v>623</v>
      </c>
      <c r="AL328" s="49" t="s">
        <v>623</v>
      </c>
      <c r="AM328" s="49" t="s">
        <v>623</v>
      </c>
      <c r="AN328" s="49" t="s">
        <v>623</v>
      </c>
      <c r="AO328" s="49" t="s">
        <v>623</v>
      </c>
    </row>
    <row r="329" spans="1:41">
      <c r="A329" s="48" t="s">
        <v>147</v>
      </c>
      <c r="B329" s="49" t="s">
        <v>623</v>
      </c>
      <c r="C329" s="49" t="s">
        <v>623</v>
      </c>
      <c r="D329" s="49" t="s">
        <v>623</v>
      </c>
      <c r="E329" s="49" t="s">
        <v>623</v>
      </c>
      <c r="F329" s="49" t="s">
        <v>623</v>
      </c>
      <c r="G329" s="49" t="s">
        <v>623</v>
      </c>
      <c r="H329" s="49" t="s">
        <v>623</v>
      </c>
      <c r="I329" s="49" t="s">
        <v>623</v>
      </c>
      <c r="J329" s="49" t="s">
        <v>623</v>
      </c>
      <c r="K329" s="49" t="s">
        <v>623</v>
      </c>
      <c r="L329" s="49" t="s">
        <v>623</v>
      </c>
      <c r="M329" s="49" t="s">
        <v>623</v>
      </c>
      <c r="N329" s="49" t="s">
        <v>623</v>
      </c>
      <c r="O329" s="49" t="s">
        <v>623</v>
      </c>
      <c r="P329" s="49" t="s">
        <v>623</v>
      </c>
      <c r="Q329" s="49" t="s">
        <v>623</v>
      </c>
      <c r="R329" s="49" t="s">
        <v>623</v>
      </c>
      <c r="S329" s="49" t="s">
        <v>623</v>
      </c>
      <c r="T329" s="49" t="s">
        <v>623</v>
      </c>
      <c r="U329" s="49" t="s">
        <v>623</v>
      </c>
      <c r="V329" s="49" t="s">
        <v>623</v>
      </c>
      <c r="W329" s="49" t="s">
        <v>623</v>
      </c>
      <c r="X329" s="49" t="s">
        <v>623</v>
      </c>
      <c r="Y329" s="49" t="s">
        <v>623</v>
      </c>
      <c r="Z329" s="49" t="s">
        <v>623</v>
      </c>
      <c r="AA329" s="49" t="s">
        <v>623</v>
      </c>
      <c r="AB329" s="49" t="s">
        <v>623</v>
      </c>
      <c r="AC329" s="49" t="s">
        <v>623</v>
      </c>
      <c r="AD329" s="49" t="s">
        <v>623</v>
      </c>
      <c r="AE329" s="49" t="s">
        <v>623</v>
      </c>
      <c r="AF329" s="49" t="s">
        <v>623</v>
      </c>
      <c r="AG329" s="49" t="s">
        <v>623</v>
      </c>
      <c r="AH329" s="49" t="s">
        <v>623</v>
      </c>
      <c r="AI329" s="49" t="s">
        <v>623</v>
      </c>
      <c r="AJ329" s="49" t="s">
        <v>623</v>
      </c>
      <c r="AK329" s="49" t="s">
        <v>623</v>
      </c>
      <c r="AL329" s="49" t="s">
        <v>623</v>
      </c>
      <c r="AM329" s="49" t="s">
        <v>623</v>
      </c>
      <c r="AN329" s="49" t="s">
        <v>623</v>
      </c>
      <c r="AO329" s="49" t="s">
        <v>623</v>
      </c>
    </row>
    <row r="330" spans="1:41">
      <c r="A330" s="48" t="s">
        <v>298</v>
      </c>
      <c r="B330" s="49" t="s">
        <v>623</v>
      </c>
      <c r="C330" s="49" t="s">
        <v>623</v>
      </c>
      <c r="D330" s="49" t="s">
        <v>623</v>
      </c>
      <c r="E330" s="49" t="s">
        <v>623</v>
      </c>
      <c r="F330" s="49" t="s">
        <v>623</v>
      </c>
      <c r="G330" s="49" t="s">
        <v>623</v>
      </c>
      <c r="H330" s="49" t="s">
        <v>623</v>
      </c>
      <c r="I330" s="49" t="s">
        <v>623</v>
      </c>
      <c r="J330" s="49" t="s">
        <v>623</v>
      </c>
      <c r="K330" s="49" t="s">
        <v>623</v>
      </c>
      <c r="L330" s="49" t="s">
        <v>623</v>
      </c>
      <c r="M330" s="49" t="s">
        <v>623</v>
      </c>
      <c r="N330" s="49" t="s">
        <v>623</v>
      </c>
      <c r="O330" s="49" t="s">
        <v>623</v>
      </c>
      <c r="P330" s="49" t="s">
        <v>623</v>
      </c>
      <c r="Q330" s="49" t="s">
        <v>623</v>
      </c>
      <c r="R330" s="49" t="s">
        <v>623</v>
      </c>
      <c r="S330" s="49" t="s">
        <v>623</v>
      </c>
      <c r="T330" s="49" t="s">
        <v>623</v>
      </c>
      <c r="U330" s="49" t="s">
        <v>623</v>
      </c>
      <c r="V330" s="49" t="s">
        <v>623</v>
      </c>
      <c r="W330" s="49" t="s">
        <v>623</v>
      </c>
      <c r="X330" s="49" t="s">
        <v>623</v>
      </c>
      <c r="Y330" s="49" t="s">
        <v>623</v>
      </c>
      <c r="Z330" s="49" t="s">
        <v>623</v>
      </c>
      <c r="AA330" s="49" t="s">
        <v>623</v>
      </c>
      <c r="AB330" s="49" t="s">
        <v>623</v>
      </c>
      <c r="AC330" s="49" t="s">
        <v>623</v>
      </c>
      <c r="AD330" s="49" t="s">
        <v>623</v>
      </c>
      <c r="AE330" s="49" t="s">
        <v>623</v>
      </c>
      <c r="AF330" s="49" t="s">
        <v>623</v>
      </c>
      <c r="AG330" s="49" t="s">
        <v>623</v>
      </c>
      <c r="AH330" s="49" t="s">
        <v>623</v>
      </c>
      <c r="AI330" s="49" t="s">
        <v>623</v>
      </c>
      <c r="AJ330" s="49" t="s">
        <v>623</v>
      </c>
      <c r="AK330" s="49" t="s">
        <v>623</v>
      </c>
      <c r="AL330" s="49" t="s">
        <v>623</v>
      </c>
      <c r="AM330" s="49" t="s">
        <v>623</v>
      </c>
      <c r="AN330" s="49" t="s">
        <v>623</v>
      </c>
      <c r="AO330" s="49" t="s">
        <v>623</v>
      </c>
    </row>
    <row r="331" spans="1:41">
      <c r="A331" s="48" t="s">
        <v>259</v>
      </c>
      <c r="B331" s="49" t="s">
        <v>623</v>
      </c>
      <c r="C331" s="49" t="s">
        <v>623</v>
      </c>
      <c r="D331" s="49" t="s">
        <v>623</v>
      </c>
      <c r="E331" s="49" t="s">
        <v>623</v>
      </c>
      <c r="F331" s="49" t="s">
        <v>623</v>
      </c>
      <c r="G331" s="49" t="s">
        <v>623</v>
      </c>
      <c r="H331" s="49" t="s">
        <v>623</v>
      </c>
      <c r="I331" s="49" t="s">
        <v>623</v>
      </c>
      <c r="J331" s="49" t="s">
        <v>623</v>
      </c>
      <c r="K331" s="49" t="s">
        <v>623</v>
      </c>
      <c r="L331" s="49" t="s">
        <v>623</v>
      </c>
      <c r="M331" s="49" t="s">
        <v>623</v>
      </c>
      <c r="N331" s="49" t="s">
        <v>623</v>
      </c>
      <c r="O331" s="49" t="s">
        <v>623</v>
      </c>
      <c r="P331" s="49" t="s">
        <v>623</v>
      </c>
      <c r="Q331" s="49" t="s">
        <v>623</v>
      </c>
      <c r="R331" s="49" t="s">
        <v>623</v>
      </c>
      <c r="S331" s="49" t="s">
        <v>623</v>
      </c>
      <c r="T331" s="49" t="s">
        <v>623</v>
      </c>
      <c r="U331" s="49" t="s">
        <v>623</v>
      </c>
      <c r="V331" s="49" t="s">
        <v>623</v>
      </c>
      <c r="W331" s="49" t="s">
        <v>623</v>
      </c>
      <c r="X331" s="49" t="s">
        <v>623</v>
      </c>
      <c r="Y331" s="49" t="s">
        <v>623</v>
      </c>
      <c r="Z331" s="49" t="s">
        <v>623</v>
      </c>
      <c r="AA331" s="49" t="s">
        <v>623</v>
      </c>
      <c r="AB331" s="49" t="s">
        <v>623</v>
      </c>
      <c r="AC331" s="49" t="s">
        <v>623</v>
      </c>
      <c r="AD331" s="49" t="s">
        <v>623</v>
      </c>
      <c r="AE331" s="49" t="s">
        <v>623</v>
      </c>
      <c r="AF331" s="49" t="s">
        <v>623</v>
      </c>
      <c r="AG331" s="49" t="s">
        <v>623</v>
      </c>
      <c r="AH331" s="49" t="s">
        <v>623</v>
      </c>
      <c r="AI331" s="49" t="s">
        <v>623</v>
      </c>
      <c r="AJ331" s="49" t="s">
        <v>623</v>
      </c>
      <c r="AK331" s="49" t="s">
        <v>623</v>
      </c>
      <c r="AL331" s="49" t="s">
        <v>623</v>
      </c>
      <c r="AM331" s="49" t="s">
        <v>623</v>
      </c>
      <c r="AN331" s="49" t="s">
        <v>623</v>
      </c>
      <c r="AO331" s="49" t="s">
        <v>623</v>
      </c>
    </row>
    <row r="332" spans="1:41">
      <c r="A332" s="48" t="s">
        <v>85</v>
      </c>
      <c r="B332" s="49" t="s">
        <v>623</v>
      </c>
      <c r="C332" s="49" t="s">
        <v>623</v>
      </c>
      <c r="D332" s="49" t="s">
        <v>623</v>
      </c>
      <c r="E332" s="49" t="s">
        <v>623</v>
      </c>
      <c r="F332" s="49" t="s">
        <v>623</v>
      </c>
      <c r="G332" s="49" t="s">
        <v>623</v>
      </c>
      <c r="H332" s="49" t="s">
        <v>623</v>
      </c>
      <c r="I332" s="49" t="s">
        <v>623</v>
      </c>
      <c r="J332" s="49" t="s">
        <v>623</v>
      </c>
      <c r="K332" s="49" t="s">
        <v>623</v>
      </c>
      <c r="L332" s="49" t="s">
        <v>623</v>
      </c>
      <c r="M332" s="49" t="s">
        <v>623</v>
      </c>
      <c r="N332" s="49" t="s">
        <v>623</v>
      </c>
      <c r="O332" s="49" t="s">
        <v>623</v>
      </c>
      <c r="P332" s="49" t="s">
        <v>623</v>
      </c>
      <c r="Q332" s="49" t="s">
        <v>623</v>
      </c>
      <c r="R332" s="49" t="s">
        <v>623</v>
      </c>
      <c r="S332" s="49" t="s">
        <v>623</v>
      </c>
      <c r="T332" s="49" t="s">
        <v>623</v>
      </c>
      <c r="U332" s="49" t="s">
        <v>623</v>
      </c>
      <c r="V332" s="49" t="s">
        <v>623</v>
      </c>
      <c r="W332" s="49" t="s">
        <v>623</v>
      </c>
      <c r="X332" s="49" t="s">
        <v>623</v>
      </c>
      <c r="Y332" s="49" t="s">
        <v>623</v>
      </c>
      <c r="Z332" s="49" t="s">
        <v>623</v>
      </c>
      <c r="AA332" s="49" t="s">
        <v>623</v>
      </c>
      <c r="AB332" s="49" t="s">
        <v>623</v>
      </c>
      <c r="AC332" s="49" t="s">
        <v>623</v>
      </c>
      <c r="AD332" s="49" t="s">
        <v>623</v>
      </c>
      <c r="AE332" s="49" t="s">
        <v>623</v>
      </c>
      <c r="AF332" s="49" t="s">
        <v>623</v>
      </c>
      <c r="AG332" s="49" t="s">
        <v>623</v>
      </c>
      <c r="AH332" s="49" t="s">
        <v>623</v>
      </c>
      <c r="AI332" s="49" t="s">
        <v>623</v>
      </c>
      <c r="AJ332" s="49" t="s">
        <v>623</v>
      </c>
      <c r="AK332" s="49" t="s">
        <v>623</v>
      </c>
      <c r="AL332" s="49" t="s">
        <v>623</v>
      </c>
      <c r="AM332" s="49" t="s">
        <v>623</v>
      </c>
      <c r="AN332" s="49" t="s">
        <v>623</v>
      </c>
      <c r="AO332" s="49" t="s">
        <v>623</v>
      </c>
    </row>
    <row r="333" spans="1:41">
      <c r="A333" s="48" t="s">
        <v>327</v>
      </c>
      <c r="B333" s="49" t="s">
        <v>623</v>
      </c>
      <c r="C333" s="49" t="s">
        <v>623</v>
      </c>
      <c r="D333" s="49" t="s">
        <v>623</v>
      </c>
      <c r="E333" s="49" t="s">
        <v>623</v>
      </c>
      <c r="F333" s="49" t="s">
        <v>623</v>
      </c>
      <c r="G333" s="49" t="s">
        <v>623</v>
      </c>
      <c r="H333" s="49" t="s">
        <v>623</v>
      </c>
      <c r="I333" s="49" t="s">
        <v>623</v>
      </c>
      <c r="J333" s="49" t="s">
        <v>623</v>
      </c>
      <c r="K333" s="49" t="s">
        <v>623</v>
      </c>
      <c r="L333" s="49" t="s">
        <v>623</v>
      </c>
      <c r="M333" s="49" t="s">
        <v>623</v>
      </c>
      <c r="N333" s="49" t="s">
        <v>623</v>
      </c>
      <c r="O333" s="49" t="s">
        <v>623</v>
      </c>
      <c r="P333" s="49" t="s">
        <v>623</v>
      </c>
      <c r="Q333" s="49" t="s">
        <v>623</v>
      </c>
      <c r="R333" s="49" t="s">
        <v>623</v>
      </c>
      <c r="S333" s="49" t="s">
        <v>623</v>
      </c>
      <c r="T333" s="49" t="s">
        <v>623</v>
      </c>
      <c r="U333" s="49" t="s">
        <v>623</v>
      </c>
      <c r="V333" s="49" t="s">
        <v>623</v>
      </c>
      <c r="W333" s="49" t="s">
        <v>623</v>
      </c>
      <c r="X333" s="49" t="s">
        <v>623</v>
      </c>
      <c r="Y333" s="49" t="s">
        <v>623</v>
      </c>
      <c r="Z333" s="49" t="s">
        <v>623</v>
      </c>
      <c r="AA333" s="49" t="s">
        <v>623</v>
      </c>
      <c r="AB333" s="49" t="s">
        <v>623</v>
      </c>
      <c r="AC333" s="49" t="s">
        <v>623</v>
      </c>
      <c r="AD333" s="49" t="s">
        <v>623</v>
      </c>
      <c r="AE333" s="49" t="s">
        <v>623</v>
      </c>
      <c r="AF333" s="49" t="s">
        <v>623</v>
      </c>
      <c r="AG333" s="49" t="s">
        <v>623</v>
      </c>
      <c r="AH333" s="49" t="s">
        <v>623</v>
      </c>
      <c r="AI333" s="49" t="s">
        <v>623</v>
      </c>
      <c r="AJ333" s="49" t="s">
        <v>623</v>
      </c>
      <c r="AK333" s="49" t="s">
        <v>623</v>
      </c>
      <c r="AL333" s="49" t="s">
        <v>623</v>
      </c>
      <c r="AM333" s="49" t="s">
        <v>623</v>
      </c>
      <c r="AN333" s="49" t="s">
        <v>623</v>
      </c>
      <c r="AO333" s="49" t="s">
        <v>623</v>
      </c>
    </row>
    <row r="334" spans="1:41">
      <c r="A334" s="48" t="s">
        <v>382</v>
      </c>
      <c r="B334" s="49" t="s">
        <v>623</v>
      </c>
      <c r="C334" s="49" t="s">
        <v>623</v>
      </c>
      <c r="D334" s="49" t="s">
        <v>623</v>
      </c>
      <c r="E334" s="49" t="s">
        <v>623</v>
      </c>
      <c r="F334" s="49" t="s">
        <v>623</v>
      </c>
      <c r="G334" s="49" t="s">
        <v>623</v>
      </c>
      <c r="H334" s="49" t="s">
        <v>623</v>
      </c>
      <c r="I334" s="49" t="s">
        <v>623</v>
      </c>
      <c r="J334" s="49" t="s">
        <v>623</v>
      </c>
      <c r="K334" s="49" t="s">
        <v>623</v>
      </c>
      <c r="L334" s="49" t="s">
        <v>623</v>
      </c>
      <c r="M334" s="49" t="s">
        <v>623</v>
      </c>
      <c r="N334" s="49" t="s">
        <v>623</v>
      </c>
      <c r="O334" s="49" t="s">
        <v>623</v>
      </c>
      <c r="P334" s="49" t="s">
        <v>623</v>
      </c>
      <c r="Q334" s="49" t="s">
        <v>623</v>
      </c>
      <c r="R334" s="49" t="s">
        <v>623</v>
      </c>
      <c r="S334" s="49" t="s">
        <v>623</v>
      </c>
      <c r="T334" s="49" t="s">
        <v>623</v>
      </c>
      <c r="U334" s="49" t="s">
        <v>623</v>
      </c>
      <c r="V334" s="49" t="s">
        <v>623</v>
      </c>
      <c r="W334" s="49" t="s">
        <v>623</v>
      </c>
      <c r="X334" s="49" t="s">
        <v>623</v>
      </c>
      <c r="Y334" s="49" t="s">
        <v>623</v>
      </c>
      <c r="Z334" s="49" t="s">
        <v>623</v>
      </c>
      <c r="AA334" s="49" t="s">
        <v>623</v>
      </c>
      <c r="AB334" s="49" t="s">
        <v>623</v>
      </c>
      <c r="AC334" s="49" t="s">
        <v>623</v>
      </c>
      <c r="AD334" s="49" t="s">
        <v>623</v>
      </c>
      <c r="AE334" s="49" t="s">
        <v>623</v>
      </c>
      <c r="AF334" s="49" t="s">
        <v>623</v>
      </c>
      <c r="AG334" s="49" t="s">
        <v>623</v>
      </c>
      <c r="AH334" s="49" t="s">
        <v>623</v>
      </c>
      <c r="AI334" s="49" t="s">
        <v>623</v>
      </c>
      <c r="AJ334" s="49" t="s">
        <v>623</v>
      </c>
      <c r="AK334" s="49" t="s">
        <v>623</v>
      </c>
      <c r="AL334" s="49" t="s">
        <v>623</v>
      </c>
      <c r="AM334" s="49" t="s">
        <v>623</v>
      </c>
      <c r="AN334" s="49" t="s">
        <v>623</v>
      </c>
      <c r="AO334" s="49" t="s">
        <v>623</v>
      </c>
    </row>
    <row r="335" spans="1:41">
      <c r="A335" s="48" t="s">
        <v>160</v>
      </c>
      <c r="B335" s="49" t="s">
        <v>623</v>
      </c>
      <c r="C335" s="49" t="s">
        <v>623</v>
      </c>
      <c r="D335" s="49" t="s">
        <v>623</v>
      </c>
      <c r="E335" s="49" t="s">
        <v>623</v>
      </c>
      <c r="F335" s="49" t="s">
        <v>623</v>
      </c>
      <c r="G335" s="49" t="s">
        <v>623</v>
      </c>
      <c r="H335" s="49" t="s">
        <v>623</v>
      </c>
      <c r="I335" s="49" t="s">
        <v>623</v>
      </c>
      <c r="J335" s="49" t="s">
        <v>623</v>
      </c>
      <c r="K335" s="49" t="s">
        <v>623</v>
      </c>
      <c r="L335" s="49" t="s">
        <v>623</v>
      </c>
      <c r="M335" s="49" t="s">
        <v>623</v>
      </c>
      <c r="N335" s="49" t="s">
        <v>623</v>
      </c>
      <c r="O335" s="49" t="s">
        <v>623</v>
      </c>
      <c r="P335" s="49" t="s">
        <v>623</v>
      </c>
      <c r="Q335" s="49" t="s">
        <v>623</v>
      </c>
      <c r="R335" s="49" t="s">
        <v>623</v>
      </c>
      <c r="S335" s="49" t="s">
        <v>623</v>
      </c>
      <c r="T335" s="49" t="s">
        <v>623</v>
      </c>
      <c r="U335" s="49" t="s">
        <v>623</v>
      </c>
      <c r="V335" s="49" t="s">
        <v>623</v>
      </c>
      <c r="W335" s="49" t="s">
        <v>623</v>
      </c>
      <c r="X335" s="49" t="s">
        <v>623</v>
      </c>
      <c r="Y335" s="49" t="s">
        <v>623</v>
      </c>
      <c r="Z335" s="49" t="s">
        <v>623</v>
      </c>
      <c r="AA335" s="49" t="s">
        <v>623</v>
      </c>
      <c r="AB335" s="49" t="s">
        <v>623</v>
      </c>
      <c r="AC335" s="49" t="s">
        <v>623</v>
      </c>
      <c r="AD335" s="49" t="s">
        <v>623</v>
      </c>
      <c r="AE335" s="49" t="s">
        <v>623</v>
      </c>
      <c r="AF335" s="49" t="s">
        <v>623</v>
      </c>
      <c r="AG335" s="49" t="s">
        <v>623</v>
      </c>
      <c r="AH335" s="49" t="s">
        <v>623</v>
      </c>
      <c r="AI335" s="49" t="s">
        <v>623</v>
      </c>
      <c r="AJ335" s="49" t="s">
        <v>623</v>
      </c>
      <c r="AK335" s="49" t="s">
        <v>623</v>
      </c>
      <c r="AL335" s="49" t="s">
        <v>623</v>
      </c>
      <c r="AM335" s="49" t="s">
        <v>623</v>
      </c>
      <c r="AN335" s="49" t="s">
        <v>623</v>
      </c>
      <c r="AO335" s="49" t="s">
        <v>623</v>
      </c>
    </row>
    <row r="336" spans="1:41">
      <c r="A336" s="48" t="s">
        <v>80</v>
      </c>
      <c r="B336" s="47">
        <v>1959</v>
      </c>
      <c r="C336" s="47">
        <v>2090</v>
      </c>
      <c r="D336" s="47">
        <v>2027</v>
      </c>
      <c r="E336" s="47">
        <v>1984</v>
      </c>
      <c r="F336" s="47">
        <v>2089</v>
      </c>
      <c r="G336" s="47">
        <v>3323</v>
      </c>
      <c r="H336" s="47">
        <v>3475</v>
      </c>
      <c r="I336" s="47">
        <v>3529</v>
      </c>
      <c r="J336" s="47">
        <v>3751</v>
      </c>
      <c r="K336" s="47">
        <v>3628</v>
      </c>
      <c r="L336" s="47">
        <v>3551</v>
      </c>
      <c r="M336" s="47">
        <v>3593</v>
      </c>
      <c r="N336" s="47">
        <v>3824</v>
      </c>
      <c r="O336" s="47">
        <v>4052</v>
      </c>
      <c r="P336" s="47">
        <v>4170</v>
      </c>
      <c r="Q336" s="47">
        <v>4208</v>
      </c>
      <c r="R336" s="47">
        <v>4304</v>
      </c>
      <c r="S336" s="47">
        <v>4486</v>
      </c>
      <c r="T336" s="47">
        <v>4511</v>
      </c>
      <c r="U336" s="47">
        <v>4503</v>
      </c>
      <c r="V336" s="47">
        <v>4529</v>
      </c>
      <c r="W336" s="47">
        <v>4493</v>
      </c>
      <c r="X336" s="47">
        <v>4877</v>
      </c>
      <c r="Y336" s="47">
        <v>4975</v>
      </c>
      <c r="Z336" s="47">
        <v>5041</v>
      </c>
      <c r="AA336" s="47">
        <v>4991</v>
      </c>
      <c r="AB336" s="47">
        <v>4445</v>
      </c>
      <c r="AC336" s="47">
        <v>7704</v>
      </c>
      <c r="AD336" s="47">
        <v>4352</v>
      </c>
      <c r="AE336" s="47">
        <v>4521</v>
      </c>
      <c r="AF336" s="47">
        <v>4708</v>
      </c>
      <c r="AG336" s="47">
        <v>5312</v>
      </c>
      <c r="AH336" s="47">
        <v>5379</v>
      </c>
      <c r="AI336" s="47">
        <v>5364</v>
      </c>
      <c r="AJ336" s="47">
        <v>5443</v>
      </c>
      <c r="AK336" s="47">
        <v>5785</v>
      </c>
      <c r="AL336" s="47">
        <v>5753</v>
      </c>
      <c r="AM336" s="47">
        <v>5850</v>
      </c>
      <c r="AN336" s="47">
        <v>5873</v>
      </c>
      <c r="AO336" s="47">
        <v>3319</v>
      </c>
    </row>
    <row r="337" spans="1:41">
      <c r="A337" s="48" t="s">
        <v>130</v>
      </c>
      <c r="B337" s="49" t="s">
        <v>623</v>
      </c>
      <c r="C337" s="49" t="s">
        <v>623</v>
      </c>
      <c r="D337" s="49" t="s">
        <v>623</v>
      </c>
      <c r="E337" s="49" t="s">
        <v>623</v>
      </c>
      <c r="F337" s="49" t="s">
        <v>623</v>
      </c>
      <c r="G337" s="49" t="s">
        <v>623</v>
      </c>
      <c r="H337" s="49" t="s">
        <v>623</v>
      </c>
      <c r="I337" s="49" t="s">
        <v>623</v>
      </c>
      <c r="J337" s="49" t="s">
        <v>623</v>
      </c>
      <c r="K337" s="49" t="s">
        <v>623</v>
      </c>
      <c r="L337" s="49" t="s">
        <v>623</v>
      </c>
      <c r="M337" s="49" t="s">
        <v>623</v>
      </c>
      <c r="N337" s="49" t="s">
        <v>623</v>
      </c>
      <c r="O337" s="49" t="s">
        <v>623</v>
      </c>
      <c r="P337" s="49" t="s">
        <v>623</v>
      </c>
      <c r="Q337" s="49" t="s">
        <v>623</v>
      </c>
      <c r="R337" s="49" t="s">
        <v>623</v>
      </c>
      <c r="S337" s="49" t="s">
        <v>623</v>
      </c>
      <c r="T337" s="49" t="s">
        <v>623</v>
      </c>
      <c r="U337" s="49" t="s">
        <v>623</v>
      </c>
      <c r="V337" s="49" t="s">
        <v>623</v>
      </c>
      <c r="W337" s="49" t="s">
        <v>623</v>
      </c>
      <c r="X337" s="49" t="s">
        <v>623</v>
      </c>
      <c r="Y337" s="49" t="s">
        <v>623</v>
      </c>
      <c r="Z337" s="49" t="s">
        <v>623</v>
      </c>
      <c r="AA337" s="49" t="s">
        <v>623</v>
      </c>
      <c r="AB337" s="49" t="s">
        <v>623</v>
      </c>
      <c r="AC337" s="49" t="s">
        <v>623</v>
      </c>
      <c r="AD337" s="49" t="s">
        <v>623</v>
      </c>
      <c r="AE337" s="49" t="s">
        <v>623</v>
      </c>
      <c r="AF337" s="49" t="s">
        <v>623</v>
      </c>
      <c r="AG337" s="49" t="s">
        <v>623</v>
      </c>
      <c r="AH337" s="49" t="s">
        <v>623</v>
      </c>
      <c r="AI337" s="49" t="s">
        <v>623</v>
      </c>
      <c r="AJ337" s="49" t="s">
        <v>623</v>
      </c>
      <c r="AK337" s="49" t="s">
        <v>623</v>
      </c>
      <c r="AL337" s="49" t="s">
        <v>623</v>
      </c>
      <c r="AM337" s="49" t="s">
        <v>623</v>
      </c>
      <c r="AN337" s="49" t="s">
        <v>623</v>
      </c>
      <c r="AO337" s="49" t="s">
        <v>623</v>
      </c>
    </row>
    <row r="338" spans="1:41">
      <c r="A338" s="48" t="s">
        <v>207</v>
      </c>
      <c r="B338" s="49" t="s">
        <v>623</v>
      </c>
      <c r="C338" s="49" t="s">
        <v>623</v>
      </c>
      <c r="D338" s="49" t="s">
        <v>623</v>
      </c>
      <c r="E338" s="49" t="s">
        <v>623</v>
      </c>
      <c r="F338" s="49" t="s">
        <v>623</v>
      </c>
      <c r="G338" s="49" t="s">
        <v>623</v>
      </c>
      <c r="H338" s="49" t="s">
        <v>623</v>
      </c>
      <c r="I338" s="49" t="s">
        <v>623</v>
      </c>
      <c r="J338" s="49" t="s">
        <v>623</v>
      </c>
      <c r="K338" s="49" t="s">
        <v>623</v>
      </c>
      <c r="L338" s="49" t="s">
        <v>623</v>
      </c>
      <c r="M338" s="49" t="s">
        <v>623</v>
      </c>
      <c r="N338" s="49" t="s">
        <v>623</v>
      </c>
      <c r="O338" s="49" t="s">
        <v>623</v>
      </c>
      <c r="P338" s="49" t="s">
        <v>623</v>
      </c>
      <c r="Q338" s="49" t="s">
        <v>623</v>
      </c>
      <c r="R338" s="49" t="s">
        <v>623</v>
      </c>
      <c r="S338" s="49" t="s">
        <v>623</v>
      </c>
      <c r="T338" s="49" t="s">
        <v>623</v>
      </c>
      <c r="U338" s="49" t="s">
        <v>623</v>
      </c>
      <c r="V338" s="49" t="s">
        <v>623</v>
      </c>
      <c r="W338" s="49" t="s">
        <v>623</v>
      </c>
      <c r="X338" s="49" t="s">
        <v>623</v>
      </c>
      <c r="Y338" s="49" t="s">
        <v>623</v>
      </c>
      <c r="Z338" s="49" t="s">
        <v>623</v>
      </c>
      <c r="AA338" s="49" t="s">
        <v>623</v>
      </c>
      <c r="AB338" s="49" t="s">
        <v>623</v>
      </c>
      <c r="AC338" s="49" t="s">
        <v>623</v>
      </c>
      <c r="AD338" s="49" t="s">
        <v>623</v>
      </c>
      <c r="AE338" s="49" t="s">
        <v>623</v>
      </c>
      <c r="AF338" s="49" t="s">
        <v>623</v>
      </c>
      <c r="AG338" s="49" t="s">
        <v>623</v>
      </c>
      <c r="AH338" s="49" t="s">
        <v>623</v>
      </c>
      <c r="AI338" s="49" t="s">
        <v>623</v>
      </c>
      <c r="AJ338" s="49" t="s">
        <v>623</v>
      </c>
      <c r="AK338" s="49" t="s">
        <v>623</v>
      </c>
      <c r="AL338" s="49" t="s">
        <v>623</v>
      </c>
      <c r="AM338" s="49" t="s">
        <v>623</v>
      </c>
      <c r="AN338" s="49" t="s">
        <v>623</v>
      </c>
      <c r="AO338" s="49" t="s">
        <v>623</v>
      </c>
    </row>
    <row r="339" spans="1:41">
      <c r="A339" s="48" t="s">
        <v>291</v>
      </c>
      <c r="B339" s="49" t="s">
        <v>623</v>
      </c>
      <c r="C339" s="49" t="s">
        <v>623</v>
      </c>
      <c r="D339" s="49" t="s">
        <v>623</v>
      </c>
      <c r="E339" s="49" t="s">
        <v>623</v>
      </c>
      <c r="F339" s="49" t="s">
        <v>623</v>
      </c>
      <c r="G339" s="49" t="s">
        <v>623</v>
      </c>
      <c r="H339" s="49" t="s">
        <v>623</v>
      </c>
      <c r="I339" s="49" t="s">
        <v>623</v>
      </c>
      <c r="J339" s="49" t="s">
        <v>623</v>
      </c>
      <c r="K339" s="49" t="s">
        <v>623</v>
      </c>
      <c r="L339" s="49" t="s">
        <v>623</v>
      </c>
      <c r="M339" s="49" t="s">
        <v>623</v>
      </c>
      <c r="N339" s="49" t="s">
        <v>623</v>
      </c>
      <c r="O339" s="49" t="s">
        <v>623</v>
      </c>
      <c r="P339" s="49" t="s">
        <v>623</v>
      </c>
      <c r="Q339" s="49" t="s">
        <v>623</v>
      </c>
      <c r="R339" s="49" t="s">
        <v>623</v>
      </c>
      <c r="S339" s="49" t="s">
        <v>623</v>
      </c>
      <c r="T339" s="49" t="s">
        <v>623</v>
      </c>
      <c r="U339" s="49" t="s">
        <v>623</v>
      </c>
      <c r="V339" s="49" t="s">
        <v>623</v>
      </c>
      <c r="W339" s="49" t="s">
        <v>623</v>
      </c>
      <c r="X339" s="49" t="s">
        <v>623</v>
      </c>
      <c r="Y339" s="49" t="s">
        <v>623</v>
      </c>
      <c r="Z339" s="49" t="s">
        <v>623</v>
      </c>
      <c r="AA339" s="49" t="s">
        <v>623</v>
      </c>
      <c r="AB339" s="49" t="s">
        <v>623</v>
      </c>
      <c r="AC339" s="49" t="s">
        <v>623</v>
      </c>
      <c r="AD339" s="49" t="s">
        <v>623</v>
      </c>
      <c r="AE339" s="49" t="s">
        <v>623</v>
      </c>
      <c r="AF339" s="49" t="s">
        <v>623</v>
      </c>
      <c r="AG339" s="49" t="s">
        <v>623</v>
      </c>
      <c r="AH339" s="49" t="s">
        <v>623</v>
      </c>
      <c r="AI339" s="49" t="s">
        <v>623</v>
      </c>
      <c r="AJ339" s="49" t="s">
        <v>623</v>
      </c>
      <c r="AK339" s="49" t="s">
        <v>623</v>
      </c>
      <c r="AL339" s="49" t="s">
        <v>623</v>
      </c>
      <c r="AM339" s="49" t="s">
        <v>623</v>
      </c>
      <c r="AN339" s="49" t="s">
        <v>623</v>
      </c>
      <c r="AO339" s="49" t="s">
        <v>623</v>
      </c>
    </row>
    <row r="340" spans="1:41">
      <c r="A340" s="48" t="s">
        <v>499</v>
      </c>
      <c r="B340" s="49" t="s">
        <v>623</v>
      </c>
      <c r="C340" s="49" t="s">
        <v>623</v>
      </c>
      <c r="D340" s="49" t="s">
        <v>623</v>
      </c>
      <c r="E340" s="49" t="s">
        <v>623</v>
      </c>
      <c r="F340" s="49" t="s">
        <v>623</v>
      </c>
      <c r="G340" s="49" t="s">
        <v>623</v>
      </c>
      <c r="H340" s="49" t="s">
        <v>623</v>
      </c>
      <c r="I340" s="49" t="s">
        <v>623</v>
      </c>
      <c r="J340" s="49" t="s">
        <v>623</v>
      </c>
      <c r="K340" s="49" t="s">
        <v>623</v>
      </c>
      <c r="L340" s="49" t="s">
        <v>623</v>
      </c>
      <c r="M340" s="49" t="s">
        <v>623</v>
      </c>
      <c r="N340" s="49" t="s">
        <v>623</v>
      </c>
      <c r="O340" s="49" t="s">
        <v>623</v>
      </c>
      <c r="P340" s="49" t="s">
        <v>623</v>
      </c>
      <c r="Q340" s="49" t="s">
        <v>623</v>
      </c>
      <c r="R340" s="49" t="s">
        <v>623</v>
      </c>
      <c r="S340" s="49" t="s">
        <v>623</v>
      </c>
      <c r="T340" s="49" t="s">
        <v>623</v>
      </c>
      <c r="U340" s="49" t="s">
        <v>623</v>
      </c>
      <c r="V340" s="49" t="s">
        <v>623</v>
      </c>
      <c r="W340" s="49" t="s">
        <v>623</v>
      </c>
      <c r="X340" s="49" t="s">
        <v>623</v>
      </c>
      <c r="Y340" s="49" t="s">
        <v>623</v>
      </c>
      <c r="Z340" s="49" t="s">
        <v>623</v>
      </c>
      <c r="AA340" s="49" t="s">
        <v>623</v>
      </c>
      <c r="AB340" s="49" t="s">
        <v>623</v>
      </c>
      <c r="AC340" s="49" t="s">
        <v>623</v>
      </c>
      <c r="AD340" s="49" t="s">
        <v>623</v>
      </c>
      <c r="AE340" s="49" t="s">
        <v>623</v>
      </c>
      <c r="AF340" s="49" t="s">
        <v>623</v>
      </c>
      <c r="AG340" s="49" t="s">
        <v>623</v>
      </c>
      <c r="AH340" s="49" t="s">
        <v>623</v>
      </c>
      <c r="AI340" s="49" t="s">
        <v>623</v>
      </c>
      <c r="AJ340" s="49" t="s">
        <v>623</v>
      </c>
      <c r="AK340" s="49" t="s">
        <v>623</v>
      </c>
      <c r="AL340" s="49" t="s">
        <v>623</v>
      </c>
      <c r="AM340" s="49" t="s">
        <v>623</v>
      </c>
      <c r="AN340" s="49" t="s">
        <v>623</v>
      </c>
      <c r="AO340" s="49" t="s">
        <v>623</v>
      </c>
    </row>
    <row r="341" spans="1:41">
      <c r="A341" s="48" t="s">
        <v>239</v>
      </c>
      <c r="B341" s="49">
        <v>212</v>
      </c>
      <c r="C341" s="49">
        <v>233</v>
      </c>
      <c r="D341" s="49">
        <v>226</v>
      </c>
      <c r="E341" s="49">
        <v>221</v>
      </c>
      <c r="F341" s="49">
        <v>232</v>
      </c>
      <c r="G341" s="49">
        <v>303</v>
      </c>
      <c r="H341" s="49">
        <v>317</v>
      </c>
      <c r="I341" s="49">
        <v>321</v>
      </c>
      <c r="J341" s="49">
        <v>342</v>
      </c>
      <c r="K341" s="49">
        <v>340</v>
      </c>
      <c r="L341" s="49">
        <v>333</v>
      </c>
      <c r="M341" s="49">
        <v>337</v>
      </c>
      <c r="N341" s="49">
        <v>358</v>
      </c>
      <c r="O341" s="49">
        <v>408</v>
      </c>
      <c r="P341" s="49">
        <v>442</v>
      </c>
      <c r="Q341" s="49">
        <v>446</v>
      </c>
      <c r="R341" s="49">
        <v>456</v>
      </c>
      <c r="S341" s="49">
        <v>467</v>
      </c>
      <c r="T341" s="49">
        <v>449</v>
      </c>
      <c r="U341" s="49">
        <v>448</v>
      </c>
      <c r="V341" s="49">
        <v>451</v>
      </c>
      <c r="W341" s="49">
        <v>447</v>
      </c>
      <c r="X341" s="49">
        <v>388</v>
      </c>
      <c r="Y341" s="49">
        <v>380</v>
      </c>
      <c r="Z341" s="49">
        <v>385</v>
      </c>
      <c r="AA341" s="49">
        <v>381</v>
      </c>
      <c r="AB341" s="49">
        <v>375</v>
      </c>
      <c r="AC341" s="49">
        <v>713</v>
      </c>
      <c r="AD341" s="49">
        <v>403</v>
      </c>
      <c r="AE341" s="49">
        <v>418</v>
      </c>
      <c r="AF341" s="49">
        <v>415</v>
      </c>
      <c r="AG341" s="49">
        <v>357</v>
      </c>
      <c r="AH341" s="49">
        <v>362</v>
      </c>
      <c r="AI341" s="49">
        <v>361</v>
      </c>
      <c r="AJ341" s="49">
        <v>366</v>
      </c>
      <c r="AK341" s="49">
        <v>107</v>
      </c>
      <c r="AL341" s="49" t="s">
        <v>623</v>
      </c>
      <c r="AM341" s="49" t="s">
        <v>623</v>
      </c>
      <c r="AN341" s="47">
        <v>1785</v>
      </c>
      <c r="AO341" s="49" t="s">
        <v>623</v>
      </c>
    </row>
    <row r="342" spans="1:41">
      <c r="A342" s="48" t="s">
        <v>460</v>
      </c>
      <c r="B342" s="49" t="s">
        <v>623</v>
      </c>
      <c r="C342" s="49" t="s">
        <v>623</v>
      </c>
      <c r="D342" s="49" t="s">
        <v>623</v>
      </c>
      <c r="E342" s="49" t="s">
        <v>623</v>
      </c>
      <c r="F342" s="49" t="s">
        <v>623</v>
      </c>
      <c r="G342" s="49" t="s">
        <v>623</v>
      </c>
      <c r="H342" s="49" t="s">
        <v>623</v>
      </c>
      <c r="I342" s="49" t="s">
        <v>623</v>
      </c>
      <c r="J342" s="49" t="s">
        <v>623</v>
      </c>
      <c r="K342" s="49" t="s">
        <v>623</v>
      </c>
      <c r="L342" s="49" t="s">
        <v>623</v>
      </c>
      <c r="M342" s="49" t="s">
        <v>623</v>
      </c>
      <c r="N342" s="49" t="s">
        <v>623</v>
      </c>
      <c r="O342" s="49" t="s">
        <v>623</v>
      </c>
      <c r="P342" s="49" t="s">
        <v>623</v>
      </c>
      <c r="Q342" s="49" t="s">
        <v>623</v>
      </c>
      <c r="R342" s="49" t="s">
        <v>623</v>
      </c>
      <c r="S342" s="49" t="s">
        <v>623</v>
      </c>
      <c r="T342" s="49" t="s">
        <v>623</v>
      </c>
      <c r="U342" s="49" t="s">
        <v>623</v>
      </c>
      <c r="V342" s="49" t="s">
        <v>623</v>
      </c>
      <c r="W342" s="49" t="s">
        <v>623</v>
      </c>
      <c r="X342" s="49" t="s">
        <v>623</v>
      </c>
      <c r="Y342" s="49" t="s">
        <v>623</v>
      </c>
      <c r="Z342" s="49" t="s">
        <v>623</v>
      </c>
      <c r="AA342" s="49" t="s">
        <v>623</v>
      </c>
      <c r="AB342" s="49" t="s">
        <v>623</v>
      </c>
      <c r="AC342" s="49" t="s">
        <v>623</v>
      </c>
      <c r="AD342" s="49" t="s">
        <v>623</v>
      </c>
      <c r="AE342" s="49" t="s">
        <v>623</v>
      </c>
      <c r="AF342" s="49" t="s">
        <v>623</v>
      </c>
      <c r="AG342" s="49" t="s">
        <v>623</v>
      </c>
      <c r="AH342" s="49" t="s">
        <v>623</v>
      </c>
      <c r="AI342" s="49" t="s">
        <v>623</v>
      </c>
      <c r="AJ342" s="49" t="s">
        <v>623</v>
      </c>
      <c r="AK342" s="49" t="s">
        <v>623</v>
      </c>
      <c r="AL342" s="49" t="s">
        <v>623</v>
      </c>
      <c r="AM342" s="49" t="s">
        <v>623</v>
      </c>
      <c r="AN342" s="49" t="s">
        <v>623</v>
      </c>
      <c r="AO342" s="49" t="s">
        <v>623</v>
      </c>
    </row>
    <row r="343" spans="1:41">
      <c r="A343" s="48" t="s">
        <v>485</v>
      </c>
      <c r="B343" s="49" t="s">
        <v>623</v>
      </c>
      <c r="C343" s="49" t="s">
        <v>623</v>
      </c>
      <c r="D343" s="49" t="s">
        <v>623</v>
      </c>
      <c r="E343" s="49" t="s">
        <v>623</v>
      </c>
      <c r="F343" s="49" t="s">
        <v>623</v>
      </c>
      <c r="G343" s="49" t="s">
        <v>623</v>
      </c>
      <c r="H343" s="49" t="s">
        <v>623</v>
      </c>
      <c r="I343" s="49" t="s">
        <v>623</v>
      </c>
      <c r="J343" s="49" t="s">
        <v>623</v>
      </c>
      <c r="K343" s="49" t="s">
        <v>623</v>
      </c>
      <c r="L343" s="49" t="s">
        <v>623</v>
      </c>
      <c r="M343" s="49" t="s">
        <v>623</v>
      </c>
      <c r="N343" s="49" t="s">
        <v>623</v>
      </c>
      <c r="O343" s="49" t="s">
        <v>623</v>
      </c>
      <c r="P343" s="49" t="s">
        <v>623</v>
      </c>
      <c r="Q343" s="49" t="s">
        <v>623</v>
      </c>
      <c r="R343" s="49" t="s">
        <v>623</v>
      </c>
      <c r="S343" s="49" t="s">
        <v>623</v>
      </c>
      <c r="T343" s="49" t="s">
        <v>623</v>
      </c>
      <c r="U343" s="49" t="s">
        <v>623</v>
      </c>
      <c r="V343" s="49" t="s">
        <v>623</v>
      </c>
      <c r="W343" s="49" t="s">
        <v>623</v>
      </c>
      <c r="X343" s="49" t="s">
        <v>623</v>
      </c>
      <c r="Y343" s="49" t="s">
        <v>623</v>
      </c>
      <c r="Z343" s="49" t="s">
        <v>623</v>
      </c>
      <c r="AA343" s="49" t="s">
        <v>623</v>
      </c>
      <c r="AB343" s="49" t="s">
        <v>623</v>
      </c>
      <c r="AC343" s="49" t="s">
        <v>623</v>
      </c>
      <c r="AD343" s="49" t="s">
        <v>623</v>
      </c>
      <c r="AE343" s="49" t="s">
        <v>623</v>
      </c>
      <c r="AF343" s="49" t="s">
        <v>623</v>
      </c>
      <c r="AG343" s="49" t="s">
        <v>623</v>
      </c>
      <c r="AH343" s="49" t="s">
        <v>623</v>
      </c>
      <c r="AI343" s="49" t="s">
        <v>623</v>
      </c>
      <c r="AJ343" s="49" t="s">
        <v>623</v>
      </c>
      <c r="AK343" s="49" t="s">
        <v>623</v>
      </c>
      <c r="AL343" s="49" t="s">
        <v>623</v>
      </c>
      <c r="AM343" s="49" t="s">
        <v>623</v>
      </c>
      <c r="AN343" s="49" t="s">
        <v>623</v>
      </c>
      <c r="AO343" s="49" t="s">
        <v>623</v>
      </c>
    </row>
    <row r="344" spans="1:41">
      <c r="A344" s="48" t="s">
        <v>256</v>
      </c>
      <c r="B344" s="49" t="s">
        <v>623</v>
      </c>
      <c r="C344" s="49" t="s">
        <v>623</v>
      </c>
      <c r="D344" s="49" t="s">
        <v>623</v>
      </c>
      <c r="E344" s="49" t="s">
        <v>623</v>
      </c>
      <c r="F344" s="49" t="s">
        <v>623</v>
      </c>
      <c r="G344" s="49" t="s">
        <v>623</v>
      </c>
      <c r="H344" s="49" t="s">
        <v>623</v>
      </c>
      <c r="I344" s="49" t="s">
        <v>623</v>
      </c>
      <c r="J344" s="49" t="s">
        <v>623</v>
      </c>
      <c r="K344" s="49" t="s">
        <v>623</v>
      </c>
      <c r="L344" s="49" t="s">
        <v>623</v>
      </c>
      <c r="M344" s="49" t="s">
        <v>623</v>
      </c>
      <c r="N344" s="49" t="s">
        <v>623</v>
      </c>
      <c r="O344" s="49" t="s">
        <v>623</v>
      </c>
      <c r="P344" s="49" t="s">
        <v>623</v>
      </c>
      <c r="Q344" s="49" t="s">
        <v>623</v>
      </c>
      <c r="R344" s="49" t="s">
        <v>623</v>
      </c>
      <c r="S344" s="49" t="s">
        <v>623</v>
      </c>
      <c r="T344" s="49" t="s">
        <v>623</v>
      </c>
      <c r="U344" s="49" t="s">
        <v>623</v>
      </c>
      <c r="V344" s="49" t="s">
        <v>623</v>
      </c>
      <c r="W344" s="49" t="s">
        <v>623</v>
      </c>
      <c r="X344" s="49" t="s">
        <v>623</v>
      </c>
      <c r="Y344" s="49" t="s">
        <v>623</v>
      </c>
      <c r="Z344" s="49" t="s">
        <v>623</v>
      </c>
      <c r="AA344" s="49" t="s">
        <v>623</v>
      </c>
      <c r="AB344" s="49" t="s">
        <v>623</v>
      </c>
      <c r="AC344" s="49" t="s">
        <v>623</v>
      </c>
      <c r="AD344" s="49" t="s">
        <v>623</v>
      </c>
      <c r="AE344" s="49" t="s">
        <v>623</v>
      </c>
      <c r="AF344" s="49" t="s">
        <v>623</v>
      </c>
      <c r="AG344" s="49" t="s">
        <v>623</v>
      </c>
      <c r="AH344" s="49" t="s">
        <v>623</v>
      </c>
      <c r="AI344" s="49" t="s">
        <v>623</v>
      </c>
      <c r="AJ344" s="49" t="s">
        <v>623</v>
      </c>
      <c r="AK344" s="49" t="s">
        <v>623</v>
      </c>
      <c r="AL344" s="49" t="s">
        <v>623</v>
      </c>
      <c r="AM344" s="49" t="s">
        <v>623</v>
      </c>
      <c r="AN344" s="49" t="s">
        <v>623</v>
      </c>
      <c r="AO344" s="49" t="s">
        <v>623</v>
      </c>
    </row>
    <row r="345" spans="1:41">
      <c r="A345" s="48" t="s">
        <v>177</v>
      </c>
      <c r="B345" s="49">
        <v>117</v>
      </c>
      <c r="C345" s="49">
        <v>112</v>
      </c>
      <c r="D345" s="49">
        <v>108</v>
      </c>
      <c r="E345" s="49">
        <v>106</v>
      </c>
      <c r="F345" s="49">
        <v>112</v>
      </c>
      <c r="G345" s="49">
        <v>115</v>
      </c>
      <c r="H345" s="49">
        <v>121</v>
      </c>
      <c r="I345" s="49">
        <v>123</v>
      </c>
      <c r="J345" s="49">
        <v>130</v>
      </c>
      <c r="K345" s="49">
        <v>108</v>
      </c>
      <c r="L345" s="49">
        <v>106</v>
      </c>
      <c r="M345" s="49">
        <v>107</v>
      </c>
      <c r="N345" s="49">
        <v>114</v>
      </c>
      <c r="O345" s="49">
        <v>114</v>
      </c>
      <c r="P345" s="49">
        <v>112</v>
      </c>
      <c r="Q345" s="49">
        <v>113</v>
      </c>
      <c r="R345" s="49">
        <v>115</v>
      </c>
      <c r="S345" s="49">
        <v>117</v>
      </c>
      <c r="T345" s="49">
        <v>111</v>
      </c>
      <c r="U345" s="49">
        <v>110</v>
      </c>
      <c r="V345" s="49">
        <v>111</v>
      </c>
      <c r="W345" s="49">
        <v>110</v>
      </c>
      <c r="X345" s="49">
        <v>113</v>
      </c>
      <c r="Y345" s="49">
        <v>114</v>
      </c>
      <c r="Z345" s="49">
        <v>115</v>
      </c>
      <c r="AA345" s="49">
        <v>114</v>
      </c>
      <c r="AB345" s="49">
        <v>99</v>
      </c>
      <c r="AC345" s="49">
        <v>166</v>
      </c>
      <c r="AD345" s="49">
        <v>94</v>
      </c>
      <c r="AE345" s="49">
        <v>97</v>
      </c>
      <c r="AF345" s="49">
        <v>100</v>
      </c>
      <c r="AG345" s="49">
        <v>109</v>
      </c>
      <c r="AH345" s="49">
        <v>110</v>
      </c>
      <c r="AI345" s="49">
        <v>110</v>
      </c>
      <c r="AJ345" s="49">
        <v>111</v>
      </c>
      <c r="AK345" s="49">
        <v>33</v>
      </c>
      <c r="AL345" s="49">
        <v>28</v>
      </c>
      <c r="AM345" s="49">
        <v>126</v>
      </c>
      <c r="AN345" s="49">
        <v>251</v>
      </c>
      <c r="AO345" s="49">
        <v>84</v>
      </c>
    </row>
    <row r="346" spans="1:41">
      <c r="A346" s="48" t="s">
        <v>268</v>
      </c>
      <c r="B346" s="49" t="s">
        <v>623</v>
      </c>
      <c r="C346" s="49" t="s">
        <v>623</v>
      </c>
      <c r="D346" s="49" t="s">
        <v>623</v>
      </c>
      <c r="E346" s="49" t="s">
        <v>623</v>
      </c>
      <c r="F346" s="49" t="s">
        <v>623</v>
      </c>
      <c r="G346" s="49" t="s">
        <v>623</v>
      </c>
      <c r="H346" s="49" t="s">
        <v>623</v>
      </c>
      <c r="I346" s="49" t="s">
        <v>623</v>
      </c>
      <c r="J346" s="49" t="s">
        <v>623</v>
      </c>
      <c r="K346" s="49" t="s">
        <v>623</v>
      </c>
      <c r="L346" s="49" t="s">
        <v>623</v>
      </c>
      <c r="M346" s="49" t="s">
        <v>623</v>
      </c>
      <c r="N346" s="49" t="s">
        <v>623</v>
      </c>
      <c r="O346" s="49" t="s">
        <v>623</v>
      </c>
      <c r="P346" s="49" t="s">
        <v>623</v>
      </c>
      <c r="Q346" s="49" t="s">
        <v>623</v>
      </c>
      <c r="R346" s="49" t="s">
        <v>623</v>
      </c>
      <c r="S346" s="49" t="s">
        <v>623</v>
      </c>
      <c r="T346" s="49" t="s">
        <v>623</v>
      </c>
      <c r="U346" s="49" t="s">
        <v>623</v>
      </c>
      <c r="V346" s="49" t="s">
        <v>623</v>
      </c>
      <c r="W346" s="49" t="s">
        <v>623</v>
      </c>
      <c r="X346" s="49" t="s">
        <v>623</v>
      </c>
      <c r="Y346" s="49" t="s">
        <v>623</v>
      </c>
      <c r="Z346" s="49" t="s">
        <v>623</v>
      </c>
      <c r="AA346" s="49" t="s">
        <v>623</v>
      </c>
      <c r="AB346" s="49" t="s">
        <v>623</v>
      </c>
      <c r="AC346" s="49" t="s">
        <v>623</v>
      </c>
      <c r="AD346" s="49" t="s">
        <v>623</v>
      </c>
      <c r="AE346" s="49" t="s">
        <v>623</v>
      </c>
      <c r="AF346" s="49" t="s">
        <v>623</v>
      </c>
      <c r="AG346" s="49" t="s">
        <v>623</v>
      </c>
      <c r="AH346" s="49" t="s">
        <v>623</v>
      </c>
      <c r="AI346" s="49" t="s">
        <v>623</v>
      </c>
      <c r="AJ346" s="49" t="s">
        <v>623</v>
      </c>
      <c r="AK346" s="49" t="s">
        <v>623</v>
      </c>
      <c r="AL346" s="49" t="s">
        <v>623</v>
      </c>
      <c r="AM346" s="49" t="s">
        <v>623</v>
      </c>
      <c r="AN346" s="49" t="s">
        <v>623</v>
      </c>
      <c r="AO346" s="49" t="s">
        <v>623</v>
      </c>
    </row>
    <row r="347" spans="1:41">
      <c r="A347" s="48" t="s">
        <v>321</v>
      </c>
      <c r="B347" s="49" t="s">
        <v>623</v>
      </c>
      <c r="C347" s="49" t="s">
        <v>623</v>
      </c>
      <c r="D347" s="49" t="s">
        <v>623</v>
      </c>
      <c r="E347" s="49" t="s">
        <v>623</v>
      </c>
      <c r="F347" s="49" t="s">
        <v>623</v>
      </c>
      <c r="G347" s="49" t="s">
        <v>623</v>
      </c>
      <c r="H347" s="49" t="s">
        <v>623</v>
      </c>
      <c r="I347" s="49" t="s">
        <v>623</v>
      </c>
      <c r="J347" s="49" t="s">
        <v>623</v>
      </c>
      <c r="K347" s="49" t="s">
        <v>623</v>
      </c>
      <c r="L347" s="49" t="s">
        <v>623</v>
      </c>
      <c r="M347" s="49" t="s">
        <v>623</v>
      </c>
      <c r="N347" s="49" t="s">
        <v>623</v>
      </c>
      <c r="O347" s="49" t="s">
        <v>623</v>
      </c>
      <c r="P347" s="49" t="s">
        <v>623</v>
      </c>
      <c r="Q347" s="49" t="s">
        <v>623</v>
      </c>
      <c r="R347" s="49" t="s">
        <v>623</v>
      </c>
      <c r="S347" s="49" t="s">
        <v>623</v>
      </c>
      <c r="T347" s="49" t="s">
        <v>623</v>
      </c>
      <c r="U347" s="49" t="s">
        <v>623</v>
      </c>
      <c r="V347" s="49" t="s">
        <v>623</v>
      </c>
      <c r="W347" s="49" t="s">
        <v>623</v>
      </c>
      <c r="X347" s="49" t="s">
        <v>623</v>
      </c>
      <c r="Y347" s="49" t="s">
        <v>623</v>
      </c>
      <c r="Z347" s="49" t="s">
        <v>623</v>
      </c>
      <c r="AA347" s="49" t="s">
        <v>623</v>
      </c>
      <c r="AB347" s="49" t="s">
        <v>623</v>
      </c>
      <c r="AC347" s="49" t="s">
        <v>623</v>
      </c>
      <c r="AD347" s="49" t="s">
        <v>623</v>
      </c>
      <c r="AE347" s="49" t="s">
        <v>623</v>
      </c>
      <c r="AF347" s="49" t="s">
        <v>623</v>
      </c>
      <c r="AG347" s="49" t="s">
        <v>623</v>
      </c>
      <c r="AH347" s="49" t="s">
        <v>623</v>
      </c>
      <c r="AI347" s="49" t="s">
        <v>623</v>
      </c>
      <c r="AJ347" s="49" t="s">
        <v>623</v>
      </c>
      <c r="AK347" s="49" t="s">
        <v>623</v>
      </c>
      <c r="AL347" s="49" t="s">
        <v>623</v>
      </c>
      <c r="AM347" s="49" t="s">
        <v>623</v>
      </c>
      <c r="AN347" s="49" t="s">
        <v>623</v>
      </c>
      <c r="AO347" s="49" t="s">
        <v>623</v>
      </c>
    </row>
    <row r="348" spans="1:41">
      <c r="A348" s="48" t="s">
        <v>398</v>
      </c>
      <c r="B348" s="49" t="s">
        <v>623</v>
      </c>
      <c r="C348" s="49" t="s">
        <v>623</v>
      </c>
      <c r="D348" s="49" t="s">
        <v>623</v>
      </c>
      <c r="E348" s="49" t="s">
        <v>623</v>
      </c>
      <c r="F348" s="49" t="s">
        <v>623</v>
      </c>
      <c r="G348" s="49" t="s">
        <v>623</v>
      </c>
      <c r="H348" s="49" t="s">
        <v>623</v>
      </c>
      <c r="I348" s="49" t="s">
        <v>623</v>
      </c>
      <c r="J348" s="49" t="s">
        <v>623</v>
      </c>
      <c r="K348" s="49" t="s">
        <v>623</v>
      </c>
      <c r="L348" s="49" t="s">
        <v>623</v>
      </c>
      <c r="M348" s="49" t="s">
        <v>623</v>
      </c>
      <c r="N348" s="49" t="s">
        <v>623</v>
      </c>
      <c r="O348" s="49" t="s">
        <v>623</v>
      </c>
      <c r="P348" s="49" t="s">
        <v>623</v>
      </c>
      <c r="Q348" s="49" t="s">
        <v>623</v>
      </c>
      <c r="R348" s="49" t="s">
        <v>623</v>
      </c>
      <c r="S348" s="49" t="s">
        <v>623</v>
      </c>
      <c r="T348" s="49" t="s">
        <v>623</v>
      </c>
      <c r="U348" s="49" t="s">
        <v>623</v>
      </c>
      <c r="V348" s="49" t="s">
        <v>623</v>
      </c>
      <c r="W348" s="49" t="s">
        <v>623</v>
      </c>
      <c r="X348" s="49" t="s">
        <v>623</v>
      </c>
      <c r="Y348" s="49" t="s">
        <v>623</v>
      </c>
      <c r="Z348" s="49" t="s">
        <v>623</v>
      </c>
      <c r="AA348" s="49" t="s">
        <v>623</v>
      </c>
      <c r="AB348" s="49" t="s">
        <v>623</v>
      </c>
      <c r="AC348" s="49" t="s">
        <v>623</v>
      </c>
      <c r="AD348" s="49" t="s">
        <v>623</v>
      </c>
      <c r="AE348" s="49" t="s">
        <v>623</v>
      </c>
      <c r="AF348" s="49" t="s">
        <v>623</v>
      </c>
      <c r="AG348" s="49" t="s">
        <v>623</v>
      </c>
      <c r="AH348" s="49" t="s">
        <v>623</v>
      </c>
      <c r="AI348" s="49" t="s">
        <v>623</v>
      </c>
      <c r="AJ348" s="49" t="s">
        <v>623</v>
      </c>
      <c r="AK348" s="49" t="s">
        <v>623</v>
      </c>
      <c r="AL348" s="49" t="s">
        <v>623</v>
      </c>
      <c r="AM348" s="49" t="s">
        <v>623</v>
      </c>
      <c r="AN348" s="49" t="s">
        <v>623</v>
      </c>
      <c r="AO348" s="49" t="s">
        <v>623</v>
      </c>
    </row>
    <row r="349" spans="1:41">
      <c r="A349" s="48" t="s">
        <v>401</v>
      </c>
      <c r="B349" s="49" t="s">
        <v>623</v>
      </c>
      <c r="C349" s="49" t="s">
        <v>623</v>
      </c>
      <c r="D349" s="49" t="s">
        <v>623</v>
      </c>
      <c r="E349" s="49" t="s">
        <v>623</v>
      </c>
      <c r="F349" s="49" t="s">
        <v>623</v>
      </c>
      <c r="G349" s="49" t="s">
        <v>623</v>
      </c>
      <c r="H349" s="49" t="s">
        <v>623</v>
      </c>
      <c r="I349" s="49" t="s">
        <v>623</v>
      </c>
      <c r="J349" s="49" t="s">
        <v>623</v>
      </c>
      <c r="K349" s="49" t="s">
        <v>623</v>
      </c>
      <c r="L349" s="49" t="s">
        <v>623</v>
      </c>
      <c r="M349" s="49" t="s">
        <v>623</v>
      </c>
      <c r="N349" s="49" t="s">
        <v>623</v>
      </c>
      <c r="O349" s="49" t="s">
        <v>623</v>
      </c>
      <c r="P349" s="49" t="s">
        <v>623</v>
      </c>
      <c r="Q349" s="49" t="s">
        <v>623</v>
      </c>
      <c r="R349" s="49" t="s">
        <v>623</v>
      </c>
      <c r="S349" s="49" t="s">
        <v>623</v>
      </c>
      <c r="T349" s="49" t="s">
        <v>623</v>
      </c>
      <c r="U349" s="49" t="s">
        <v>623</v>
      </c>
      <c r="V349" s="49" t="s">
        <v>623</v>
      </c>
      <c r="W349" s="49" t="s">
        <v>623</v>
      </c>
      <c r="X349" s="49" t="s">
        <v>623</v>
      </c>
      <c r="Y349" s="49" t="s">
        <v>623</v>
      </c>
      <c r="Z349" s="49" t="s">
        <v>623</v>
      </c>
      <c r="AA349" s="49" t="s">
        <v>623</v>
      </c>
      <c r="AB349" s="49" t="s">
        <v>623</v>
      </c>
      <c r="AC349" s="49" t="s">
        <v>623</v>
      </c>
      <c r="AD349" s="49" t="s">
        <v>623</v>
      </c>
      <c r="AE349" s="49" t="s">
        <v>623</v>
      </c>
      <c r="AF349" s="49" t="s">
        <v>623</v>
      </c>
      <c r="AG349" s="49" t="s">
        <v>623</v>
      </c>
      <c r="AH349" s="49" t="s">
        <v>623</v>
      </c>
      <c r="AI349" s="49" t="s">
        <v>623</v>
      </c>
      <c r="AJ349" s="49" t="s">
        <v>623</v>
      </c>
      <c r="AK349" s="49" t="s">
        <v>623</v>
      </c>
      <c r="AL349" s="49" t="s">
        <v>623</v>
      </c>
      <c r="AM349" s="49" t="s">
        <v>623</v>
      </c>
      <c r="AN349" s="49" t="s">
        <v>623</v>
      </c>
      <c r="AO349" s="49" t="s">
        <v>623</v>
      </c>
    </row>
    <row r="350" spans="1:41">
      <c r="A350" s="48" t="s">
        <v>493</v>
      </c>
      <c r="B350" s="49" t="s">
        <v>623</v>
      </c>
      <c r="C350" s="49" t="s">
        <v>623</v>
      </c>
      <c r="D350" s="49" t="s">
        <v>623</v>
      </c>
      <c r="E350" s="49" t="s">
        <v>623</v>
      </c>
      <c r="F350" s="49" t="s">
        <v>623</v>
      </c>
      <c r="G350" s="49" t="s">
        <v>623</v>
      </c>
      <c r="H350" s="49" t="s">
        <v>623</v>
      </c>
      <c r="I350" s="49" t="s">
        <v>623</v>
      </c>
      <c r="J350" s="49" t="s">
        <v>623</v>
      </c>
      <c r="K350" s="49" t="s">
        <v>623</v>
      </c>
      <c r="L350" s="49" t="s">
        <v>623</v>
      </c>
      <c r="M350" s="49" t="s">
        <v>623</v>
      </c>
      <c r="N350" s="49" t="s">
        <v>623</v>
      </c>
      <c r="O350" s="49" t="s">
        <v>623</v>
      </c>
      <c r="P350" s="49" t="s">
        <v>623</v>
      </c>
      <c r="Q350" s="49" t="s">
        <v>623</v>
      </c>
      <c r="R350" s="49" t="s">
        <v>623</v>
      </c>
      <c r="S350" s="49" t="s">
        <v>623</v>
      </c>
      <c r="T350" s="49" t="s">
        <v>623</v>
      </c>
      <c r="U350" s="49" t="s">
        <v>623</v>
      </c>
      <c r="V350" s="49" t="s">
        <v>623</v>
      </c>
      <c r="W350" s="49" t="s">
        <v>623</v>
      </c>
      <c r="X350" s="49" t="s">
        <v>623</v>
      </c>
      <c r="Y350" s="49" t="s">
        <v>623</v>
      </c>
      <c r="Z350" s="49" t="s">
        <v>623</v>
      </c>
      <c r="AA350" s="49" t="s">
        <v>623</v>
      </c>
      <c r="AB350" s="49" t="s">
        <v>623</v>
      </c>
      <c r="AC350" s="49" t="s">
        <v>623</v>
      </c>
      <c r="AD350" s="49" t="s">
        <v>623</v>
      </c>
      <c r="AE350" s="49" t="s">
        <v>623</v>
      </c>
      <c r="AF350" s="49" t="s">
        <v>623</v>
      </c>
      <c r="AG350" s="49" t="s">
        <v>623</v>
      </c>
      <c r="AH350" s="49" t="s">
        <v>623</v>
      </c>
      <c r="AI350" s="49" t="s">
        <v>623</v>
      </c>
      <c r="AJ350" s="49" t="s">
        <v>623</v>
      </c>
      <c r="AK350" s="49" t="s">
        <v>623</v>
      </c>
      <c r="AL350" s="49" t="s">
        <v>623</v>
      </c>
      <c r="AM350" s="49" t="s">
        <v>623</v>
      </c>
      <c r="AN350" s="49" t="s">
        <v>623</v>
      </c>
      <c r="AO350" s="49" t="s">
        <v>623</v>
      </c>
    </row>
    <row r="351" spans="1:41">
      <c r="A351" s="48" t="s">
        <v>91</v>
      </c>
      <c r="B351" s="49" t="s">
        <v>623</v>
      </c>
      <c r="C351" s="49" t="s">
        <v>623</v>
      </c>
      <c r="D351" s="49" t="s">
        <v>623</v>
      </c>
      <c r="E351" s="49" t="s">
        <v>623</v>
      </c>
      <c r="F351" s="49" t="s">
        <v>623</v>
      </c>
      <c r="G351" s="49" t="s">
        <v>623</v>
      </c>
      <c r="H351" s="49" t="s">
        <v>623</v>
      </c>
      <c r="I351" s="49" t="s">
        <v>623</v>
      </c>
      <c r="J351" s="49" t="s">
        <v>623</v>
      </c>
      <c r="K351" s="49" t="s">
        <v>623</v>
      </c>
      <c r="L351" s="49" t="s">
        <v>623</v>
      </c>
      <c r="M351" s="49" t="s">
        <v>623</v>
      </c>
      <c r="N351" s="49" t="s">
        <v>623</v>
      </c>
      <c r="O351" s="49" t="s">
        <v>623</v>
      </c>
      <c r="P351" s="49" t="s">
        <v>623</v>
      </c>
      <c r="Q351" s="49" t="s">
        <v>623</v>
      </c>
      <c r="R351" s="49" t="s">
        <v>623</v>
      </c>
      <c r="S351" s="49" t="s">
        <v>623</v>
      </c>
      <c r="T351" s="49" t="s">
        <v>623</v>
      </c>
      <c r="U351" s="49" t="s">
        <v>623</v>
      </c>
      <c r="V351" s="49" t="s">
        <v>623</v>
      </c>
      <c r="W351" s="49" t="s">
        <v>623</v>
      </c>
      <c r="X351" s="49" t="s">
        <v>623</v>
      </c>
      <c r="Y351" s="49" t="s">
        <v>623</v>
      </c>
      <c r="Z351" s="49" t="s">
        <v>623</v>
      </c>
      <c r="AA351" s="49" t="s">
        <v>623</v>
      </c>
      <c r="AB351" s="49" t="s">
        <v>623</v>
      </c>
      <c r="AC351" s="49" t="s">
        <v>623</v>
      </c>
      <c r="AD351" s="49" t="s">
        <v>623</v>
      </c>
      <c r="AE351" s="49" t="s">
        <v>623</v>
      </c>
      <c r="AF351" s="49" t="s">
        <v>623</v>
      </c>
      <c r="AG351" s="49" t="s">
        <v>623</v>
      </c>
      <c r="AH351" s="49" t="s">
        <v>623</v>
      </c>
      <c r="AI351" s="49" t="s">
        <v>623</v>
      </c>
      <c r="AJ351" s="49" t="s">
        <v>623</v>
      </c>
      <c r="AK351" s="49" t="s">
        <v>623</v>
      </c>
      <c r="AL351" s="49" t="s">
        <v>623</v>
      </c>
      <c r="AM351" s="49" t="s">
        <v>623</v>
      </c>
      <c r="AN351" s="49" t="s">
        <v>623</v>
      </c>
      <c r="AO351" s="49" t="s">
        <v>623</v>
      </c>
    </row>
    <row r="352" spans="1:41">
      <c r="A352" s="48" t="s">
        <v>295</v>
      </c>
      <c r="B352" s="49" t="s">
        <v>623</v>
      </c>
      <c r="C352" s="49" t="s">
        <v>623</v>
      </c>
      <c r="D352" s="49" t="s">
        <v>623</v>
      </c>
      <c r="E352" s="49" t="s">
        <v>623</v>
      </c>
      <c r="F352" s="49" t="s">
        <v>623</v>
      </c>
      <c r="G352" s="49" t="s">
        <v>623</v>
      </c>
      <c r="H352" s="49" t="s">
        <v>623</v>
      </c>
      <c r="I352" s="49" t="s">
        <v>623</v>
      </c>
      <c r="J352" s="49" t="s">
        <v>623</v>
      </c>
      <c r="K352" s="49" t="s">
        <v>623</v>
      </c>
      <c r="L352" s="49" t="s">
        <v>623</v>
      </c>
      <c r="M352" s="49" t="s">
        <v>623</v>
      </c>
      <c r="N352" s="49" t="s">
        <v>623</v>
      </c>
      <c r="O352" s="49" t="s">
        <v>623</v>
      </c>
      <c r="P352" s="49" t="s">
        <v>623</v>
      </c>
      <c r="Q352" s="49" t="s">
        <v>623</v>
      </c>
      <c r="R352" s="49" t="s">
        <v>623</v>
      </c>
      <c r="S352" s="49" t="s">
        <v>623</v>
      </c>
      <c r="T352" s="49" t="s">
        <v>623</v>
      </c>
      <c r="U352" s="49" t="s">
        <v>623</v>
      </c>
      <c r="V352" s="49" t="s">
        <v>623</v>
      </c>
      <c r="W352" s="49" t="s">
        <v>623</v>
      </c>
      <c r="X352" s="49" t="s">
        <v>623</v>
      </c>
      <c r="Y352" s="49" t="s">
        <v>623</v>
      </c>
      <c r="Z352" s="49" t="s">
        <v>623</v>
      </c>
      <c r="AA352" s="49" t="s">
        <v>623</v>
      </c>
      <c r="AB352" s="49" t="s">
        <v>623</v>
      </c>
      <c r="AC352" s="49" t="s">
        <v>623</v>
      </c>
      <c r="AD352" s="49" t="s">
        <v>623</v>
      </c>
      <c r="AE352" s="49" t="s">
        <v>623</v>
      </c>
      <c r="AF352" s="49" t="s">
        <v>623</v>
      </c>
      <c r="AG352" s="49" t="s">
        <v>623</v>
      </c>
      <c r="AH352" s="49" t="s">
        <v>623</v>
      </c>
      <c r="AI352" s="49" t="s">
        <v>623</v>
      </c>
      <c r="AJ352" s="49" t="s">
        <v>623</v>
      </c>
      <c r="AK352" s="49" t="s">
        <v>623</v>
      </c>
      <c r="AL352" s="49" t="s">
        <v>623</v>
      </c>
      <c r="AM352" s="49" t="s">
        <v>623</v>
      </c>
      <c r="AN352" s="49" t="s">
        <v>623</v>
      </c>
      <c r="AO352" s="49" t="s">
        <v>623</v>
      </c>
    </row>
    <row r="353" spans="1:41">
      <c r="A353" s="48" t="s">
        <v>414</v>
      </c>
      <c r="B353" s="49" t="s">
        <v>623</v>
      </c>
      <c r="C353" s="49" t="s">
        <v>623</v>
      </c>
      <c r="D353" s="49" t="s">
        <v>623</v>
      </c>
      <c r="E353" s="49" t="s">
        <v>623</v>
      </c>
      <c r="F353" s="49" t="s">
        <v>623</v>
      </c>
      <c r="G353" s="49" t="s">
        <v>623</v>
      </c>
      <c r="H353" s="49" t="s">
        <v>623</v>
      </c>
      <c r="I353" s="49" t="s">
        <v>623</v>
      </c>
      <c r="J353" s="49" t="s">
        <v>623</v>
      </c>
      <c r="K353" s="49" t="s">
        <v>623</v>
      </c>
      <c r="L353" s="49" t="s">
        <v>623</v>
      </c>
      <c r="M353" s="49" t="s">
        <v>623</v>
      </c>
      <c r="N353" s="49" t="s">
        <v>623</v>
      </c>
      <c r="O353" s="49" t="s">
        <v>623</v>
      </c>
      <c r="P353" s="49" t="s">
        <v>623</v>
      </c>
      <c r="Q353" s="49" t="s">
        <v>623</v>
      </c>
      <c r="R353" s="49" t="s">
        <v>623</v>
      </c>
      <c r="S353" s="49" t="s">
        <v>623</v>
      </c>
      <c r="T353" s="49" t="s">
        <v>623</v>
      </c>
      <c r="U353" s="49" t="s">
        <v>623</v>
      </c>
      <c r="V353" s="49" t="s">
        <v>623</v>
      </c>
      <c r="W353" s="49" t="s">
        <v>623</v>
      </c>
      <c r="X353" s="49" t="s">
        <v>623</v>
      </c>
      <c r="Y353" s="49" t="s">
        <v>623</v>
      </c>
      <c r="Z353" s="49" t="s">
        <v>623</v>
      </c>
      <c r="AA353" s="49" t="s">
        <v>623</v>
      </c>
      <c r="AB353" s="49" t="s">
        <v>623</v>
      </c>
      <c r="AC353" s="49" t="s">
        <v>623</v>
      </c>
      <c r="AD353" s="49" t="s">
        <v>623</v>
      </c>
      <c r="AE353" s="49" t="s">
        <v>623</v>
      </c>
      <c r="AF353" s="49" t="s">
        <v>623</v>
      </c>
      <c r="AG353" s="49" t="s">
        <v>623</v>
      </c>
      <c r="AH353" s="49" t="s">
        <v>623</v>
      </c>
      <c r="AI353" s="49" t="s">
        <v>623</v>
      </c>
      <c r="AJ353" s="49" t="s">
        <v>623</v>
      </c>
      <c r="AK353" s="49" t="s">
        <v>623</v>
      </c>
      <c r="AL353" s="49" t="s">
        <v>623</v>
      </c>
      <c r="AM353" s="49" t="s">
        <v>623</v>
      </c>
      <c r="AN353" s="49" t="s">
        <v>623</v>
      </c>
      <c r="AO353" s="49" t="s">
        <v>623</v>
      </c>
    </row>
    <row r="354" spans="1:41">
      <c r="A354" s="48" t="s">
        <v>515</v>
      </c>
      <c r="B354" s="49" t="s">
        <v>623</v>
      </c>
      <c r="C354" s="49" t="s">
        <v>623</v>
      </c>
      <c r="D354" s="49" t="s">
        <v>623</v>
      </c>
      <c r="E354" s="49" t="s">
        <v>623</v>
      </c>
      <c r="F354" s="49" t="s">
        <v>623</v>
      </c>
      <c r="G354" s="49" t="s">
        <v>623</v>
      </c>
      <c r="H354" s="49" t="s">
        <v>623</v>
      </c>
      <c r="I354" s="49" t="s">
        <v>623</v>
      </c>
      <c r="J354" s="49" t="s">
        <v>623</v>
      </c>
      <c r="K354" s="49" t="s">
        <v>623</v>
      </c>
      <c r="L354" s="49" t="s">
        <v>623</v>
      </c>
      <c r="M354" s="49" t="s">
        <v>623</v>
      </c>
      <c r="N354" s="49" t="s">
        <v>623</v>
      </c>
      <c r="O354" s="49" t="s">
        <v>623</v>
      </c>
      <c r="P354" s="49" t="s">
        <v>623</v>
      </c>
      <c r="Q354" s="49" t="s">
        <v>623</v>
      </c>
      <c r="R354" s="49" t="s">
        <v>623</v>
      </c>
      <c r="S354" s="49" t="s">
        <v>623</v>
      </c>
      <c r="T354" s="49" t="s">
        <v>623</v>
      </c>
      <c r="U354" s="49" t="s">
        <v>623</v>
      </c>
      <c r="V354" s="49" t="s">
        <v>623</v>
      </c>
      <c r="W354" s="49" t="s">
        <v>623</v>
      </c>
      <c r="X354" s="49" t="s">
        <v>623</v>
      </c>
      <c r="Y354" s="49" t="s">
        <v>623</v>
      </c>
      <c r="Z354" s="49" t="s">
        <v>623</v>
      </c>
      <c r="AA354" s="49" t="s">
        <v>623</v>
      </c>
      <c r="AB354" s="49" t="s">
        <v>623</v>
      </c>
      <c r="AC354" s="49" t="s">
        <v>623</v>
      </c>
      <c r="AD354" s="49" t="s">
        <v>623</v>
      </c>
      <c r="AE354" s="49" t="s">
        <v>623</v>
      </c>
      <c r="AF354" s="49" t="s">
        <v>623</v>
      </c>
      <c r="AG354" s="49" t="s">
        <v>623</v>
      </c>
      <c r="AH354" s="49" t="s">
        <v>623</v>
      </c>
      <c r="AI354" s="49" t="s">
        <v>623</v>
      </c>
      <c r="AJ354" s="49" t="s">
        <v>623</v>
      </c>
      <c r="AK354" s="49" t="s">
        <v>623</v>
      </c>
      <c r="AL354" s="49" t="s">
        <v>623</v>
      </c>
      <c r="AM354" s="49" t="s">
        <v>623</v>
      </c>
      <c r="AN354" s="49" t="s">
        <v>623</v>
      </c>
      <c r="AO354" s="49" t="s">
        <v>623</v>
      </c>
    </row>
    <row r="355" spans="1:41">
      <c r="A355" s="48" t="s">
        <v>318</v>
      </c>
      <c r="B355" s="49" t="s">
        <v>623</v>
      </c>
      <c r="C355" s="49" t="s">
        <v>623</v>
      </c>
      <c r="D355" s="49" t="s">
        <v>623</v>
      </c>
      <c r="E355" s="49" t="s">
        <v>623</v>
      </c>
      <c r="F355" s="49" t="s">
        <v>623</v>
      </c>
      <c r="G355" s="49" t="s">
        <v>623</v>
      </c>
      <c r="H355" s="49" t="s">
        <v>623</v>
      </c>
      <c r="I355" s="49" t="s">
        <v>623</v>
      </c>
      <c r="J355" s="49" t="s">
        <v>623</v>
      </c>
      <c r="K355" s="49" t="s">
        <v>623</v>
      </c>
      <c r="L355" s="49" t="s">
        <v>623</v>
      </c>
      <c r="M355" s="49" t="s">
        <v>623</v>
      </c>
      <c r="N355" s="49" t="s">
        <v>623</v>
      </c>
      <c r="O355" s="49" t="s">
        <v>623</v>
      </c>
      <c r="P355" s="49" t="s">
        <v>623</v>
      </c>
      <c r="Q355" s="49" t="s">
        <v>623</v>
      </c>
      <c r="R355" s="49" t="s">
        <v>623</v>
      </c>
      <c r="S355" s="49" t="s">
        <v>623</v>
      </c>
      <c r="T355" s="49" t="s">
        <v>623</v>
      </c>
      <c r="U355" s="49" t="s">
        <v>623</v>
      </c>
      <c r="V355" s="49" t="s">
        <v>623</v>
      </c>
      <c r="W355" s="49" t="s">
        <v>623</v>
      </c>
      <c r="X355" s="49" t="s">
        <v>623</v>
      </c>
      <c r="Y355" s="49" t="s">
        <v>623</v>
      </c>
      <c r="Z355" s="49" t="s">
        <v>623</v>
      </c>
      <c r="AA355" s="49" t="s">
        <v>623</v>
      </c>
      <c r="AB355" s="49" t="s">
        <v>623</v>
      </c>
      <c r="AC355" s="49" t="s">
        <v>623</v>
      </c>
      <c r="AD355" s="49" t="s">
        <v>623</v>
      </c>
      <c r="AE355" s="49" t="s">
        <v>623</v>
      </c>
      <c r="AF355" s="49" t="s">
        <v>623</v>
      </c>
      <c r="AG355" s="49" t="s">
        <v>623</v>
      </c>
      <c r="AH355" s="49" t="s">
        <v>623</v>
      </c>
      <c r="AI355" s="49" t="s">
        <v>623</v>
      </c>
      <c r="AJ355" s="49" t="s">
        <v>623</v>
      </c>
      <c r="AK355" s="49" t="s">
        <v>623</v>
      </c>
      <c r="AL355" s="49" t="s">
        <v>623</v>
      </c>
      <c r="AM355" s="49" t="s">
        <v>623</v>
      </c>
      <c r="AN355" s="49" t="s">
        <v>623</v>
      </c>
      <c r="AO355" s="49" t="s">
        <v>623</v>
      </c>
    </row>
    <row r="356" spans="1:41">
      <c r="A356" s="48" t="s">
        <v>470</v>
      </c>
      <c r="B356" s="49" t="s">
        <v>623</v>
      </c>
      <c r="C356" s="49" t="s">
        <v>623</v>
      </c>
      <c r="D356" s="49" t="s">
        <v>623</v>
      </c>
      <c r="E356" s="49" t="s">
        <v>623</v>
      </c>
      <c r="F356" s="49" t="s">
        <v>623</v>
      </c>
      <c r="G356" s="49" t="s">
        <v>623</v>
      </c>
      <c r="H356" s="49" t="s">
        <v>623</v>
      </c>
      <c r="I356" s="49" t="s">
        <v>623</v>
      </c>
      <c r="J356" s="49" t="s">
        <v>623</v>
      </c>
      <c r="K356" s="49" t="s">
        <v>623</v>
      </c>
      <c r="L356" s="49" t="s">
        <v>623</v>
      </c>
      <c r="M356" s="49" t="s">
        <v>623</v>
      </c>
      <c r="N356" s="49" t="s">
        <v>623</v>
      </c>
      <c r="O356" s="49" t="s">
        <v>623</v>
      </c>
      <c r="P356" s="49" t="s">
        <v>623</v>
      </c>
      <c r="Q356" s="49" t="s">
        <v>623</v>
      </c>
      <c r="R356" s="49" t="s">
        <v>623</v>
      </c>
      <c r="S356" s="49" t="s">
        <v>623</v>
      </c>
      <c r="T356" s="49" t="s">
        <v>623</v>
      </c>
      <c r="U356" s="49" t="s">
        <v>623</v>
      </c>
      <c r="V356" s="49" t="s">
        <v>623</v>
      </c>
      <c r="W356" s="49" t="s">
        <v>623</v>
      </c>
      <c r="X356" s="49" t="s">
        <v>623</v>
      </c>
      <c r="Y356" s="49" t="s">
        <v>623</v>
      </c>
      <c r="Z356" s="49" t="s">
        <v>623</v>
      </c>
      <c r="AA356" s="49" t="s">
        <v>623</v>
      </c>
      <c r="AB356" s="49" t="s">
        <v>623</v>
      </c>
      <c r="AC356" s="49" t="s">
        <v>623</v>
      </c>
      <c r="AD356" s="49" t="s">
        <v>623</v>
      </c>
      <c r="AE356" s="49" t="s">
        <v>623</v>
      </c>
      <c r="AF356" s="49" t="s">
        <v>623</v>
      </c>
      <c r="AG356" s="49" t="s">
        <v>623</v>
      </c>
      <c r="AH356" s="49" t="s">
        <v>623</v>
      </c>
      <c r="AI356" s="49" t="s">
        <v>623</v>
      </c>
      <c r="AJ356" s="49" t="s">
        <v>623</v>
      </c>
      <c r="AK356" s="49" t="s">
        <v>623</v>
      </c>
      <c r="AL356" s="49" t="s">
        <v>623</v>
      </c>
      <c r="AM356" s="49" t="s">
        <v>623</v>
      </c>
      <c r="AN356" s="49" t="s">
        <v>623</v>
      </c>
      <c r="AO356" s="49" t="s">
        <v>623</v>
      </c>
    </row>
    <row r="357" spans="1:41">
      <c r="A357" s="48" t="s">
        <v>512</v>
      </c>
      <c r="B357" s="49" t="s">
        <v>623</v>
      </c>
      <c r="C357" s="49" t="s">
        <v>623</v>
      </c>
      <c r="D357" s="49" t="s">
        <v>623</v>
      </c>
      <c r="E357" s="49" t="s">
        <v>623</v>
      </c>
      <c r="F357" s="49" t="s">
        <v>623</v>
      </c>
      <c r="G357" s="49" t="s">
        <v>623</v>
      </c>
      <c r="H357" s="49" t="s">
        <v>623</v>
      </c>
      <c r="I357" s="49" t="s">
        <v>623</v>
      </c>
      <c r="J357" s="49" t="s">
        <v>623</v>
      </c>
      <c r="K357" s="49" t="s">
        <v>623</v>
      </c>
      <c r="L357" s="49" t="s">
        <v>623</v>
      </c>
      <c r="M357" s="49" t="s">
        <v>623</v>
      </c>
      <c r="N357" s="49" t="s">
        <v>623</v>
      </c>
      <c r="O357" s="49" t="s">
        <v>623</v>
      </c>
      <c r="P357" s="49" t="s">
        <v>623</v>
      </c>
      <c r="Q357" s="49" t="s">
        <v>623</v>
      </c>
      <c r="R357" s="49" t="s">
        <v>623</v>
      </c>
      <c r="S357" s="49" t="s">
        <v>623</v>
      </c>
      <c r="T357" s="49" t="s">
        <v>623</v>
      </c>
      <c r="U357" s="49" t="s">
        <v>623</v>
      </c>
      <c r="V357" s="49" t="s">
        <v>623</v>
      </c>
      <c r="W357" s="49" t="s">
        <v>623</v>
      </c>
      <c r="X357" s="49" t="s">
        <v>623</v>
      </c>
      <c r="Y357" s="49" t="s">
        <v>623</v>
      </c>
      <c r="Z357" s="49" t="s">
        <v>623</v>
      </c>
      <c r="AA357" s="49" t="s">
        <v>623</v>
      </c>
      <c r="AB357" s="49" t="s">
        <v>623</v>
      </c>
      <c r="AC357" s="49" t="s">
        <v>623</v>
      </c>
      <c r="AD357" s="49" t="s">
        <v>623</v>
      </c>
      <c r="AE357" s="49" t="s">
        <v>623</v>
      </c>
      <c r="AF357" s="49" t="s">
        <v>623</v>
      </c>
      <c r="AG357" s="49" t="s">
        <v>623</v>
      </c>
      <c r="AH357" s="49" t="s">
        <v>623</v>
      </c>
      <c r="AI357" s="49" t="s">
        <v>623</v>
      </c>
      <c r="AJ357" s="49" t="s">
        <v>623</v>
      </c>
      <c r="AK357" s="49" t="s">
        <v>623</v>
      </c>
      <c r="AL357" s="49" t="s">
        <v>623</v>
      </c>
      <c r="AM357" s="49" t="s">
        <v>623</v>
      </c>
      <c r="AN357" s="49" t="s">
        <v>623</v>
      </c>
      <c r="AO357" s="49" t="s">
        <v>623</v>
      </c>
    </row>
    <row r="358" spans="1:41">
      <c r="A358" s="48" t="s">
        <v>490</v>
      </c>
      <c r="B358" s="49" t="s">
        <v>623</v>
      </c>
      <c r="C358" s="49" t="s">
        <v>623</v>
      </c>
      <c r="D358" s="49" t="s">
        <v>623</v>
      </c>
      <c r="E358" s="49" t="s">
        <v>623</v>
      </c>
      <c r="F358" s="49" t="s">
        <v>623</v>
      </c>
      <c r="G358" s="49" t="s">
        <v>623</v>
      </c>
      <c r="H358" s="49" t="s">
        <v>623</v>
      </c>
      <c r="I358" s="49" t="s">
        <v>623</v>
      </c>
      <c r="J358" s="49" t="s">
        <v>623</v>
      </c>
      <c r="K358" s="49" t="s">
        <v>623</v>
      </c>
      <c r="L358" s="49" t="s">
        <v>623</v>
      </c>
      <c r="M358" s="49" t="s">
        <v>623</v>
      </c>
      <c r="N358" s="49" t="s">
        <v>623</v>
      </c>
      <c r="O358" s="49" t="s">
        <v>623</v>
      </c>
      <c r="P358" s="49" t="s">
        <v>623</v>
      </c>
      <c r="Q358" s="49" t="s">
        <v>623</v>
      </c>
      <c r="R358" s="49" t="s">
        <v>623</v>
      </c>
      <c r="S358" s="49" t="s">
        <v>623</v>
      </c>
      <c r="T358" s="49" t="s">
        <v>623</v>
      </c>
      <c r="U358" s="49" t="s">
        <v>623</v>
      </c>
      <c r="V358" s="49" t="s">
        <v>623</v>
      </c>
      <c r="W358" s="49" t="s">
        <v>623</v>
      </c>
      <c r="X358" s="49" t="s">
        <v>623</v>
      </c>
      <c r="Y358" s="49" t="s">
        <v>623</v>
      </c>
      <c r="Z358" s="49" t="s">
        <v>623</v>
      </c>
      <c r="AA358" s="49" t="s">
        <v>623</v>
      </c>
      <c r="AB358" s="49" t="s">
        <v>623</v>
      </c>
      <c r="AC358" s="49" t="s">
        <v>623</v>
      </c>
      <c r="AD358" s="49" t="s">
        <v>623</v>
      </c>
      <c r="AE358" s="49" t="s">
        <v>623</v>
      </c>
      <c r="AF358" s="49" t="s">
        <v>623</v>
      </c>
      <c r="AG358" s="49" t="s">
        <v>623</v>
      </c>
      <c r="AH358" s="49" t="s">
        <v>623</v>
      </c>
      <c r="AI358" s="49" t="s">
        <v>623</v>
      </c>
      <c r="AJ358" s="49" t="s">
        <v>623</v>
      </c>
      <c r="AK358" s="49" t="s">
        <v>623</v>
      </c>
      <c r="AL358" s="49" t="s">
        <v>623</v>
      </c>
      <c r="AM358" s="49" t="s">
        <v>623</v>
      </c>
      <c r="AN358" s="49" t="s">
        <v>623</v>
      </c>
      <c r="AO358" s="49" t="s">
        <v>623</v>
      </c>
    </row>
    <row r="359" spans="1:41">
      <c r="A359" s="48" t="s">
        <v>150</v>
      </c>
      <c r="B359" s="49">
        <v>771</v>
      </c>
      <c r="C359" s="49">
        <v>766</v>
      </c>
      <c r="D359" s="49">
        <v>743</v>
      </c>
      <c r="E359" s="49">
        <v>727</v>
      </c>
      <c r="F359" s="49">
        <v>765</v>
      </c>
      <c r="G359" s="49">
        <v>863</v>
      </c>
      <c r="H359" s="49">
        <v>902</v>
      </c>
      <c r="I359" s="49">
        <v>916</v>
      </c>
      <c r="J359" s="49">
        <v>974</v>
      </c>
      <c r="K359" s="49">
        <v>871</v>
      </c>
      <c r="L359" s="49">
        <v>852</v>
      </c>
      <c r="M359" s="49">
        <v>863</v>
      </c>
      <c r="N359" s="49">
        <v>918</v>
      </c>
      <c r="O359" s="49">
        <v>945</v>
      </c>
      <c r="P359" s="49">
        <v>951</v>
      </c>
      <c r="Q359" s="49">
        <v>959</v>
      </c>
      <c r="R359" s="49">
        <v>981</v>
      </c>
      <c r="S359" s="47">
        <v>1013</v>
      </c>
      <c r="T359" s="49">
        <v>992</v>
      </c>
      <c r="U359" s="49">
        <v>990</v>
      </c>
      <c r="V359" s="49">
        <v>996</v>
      </c>
      <c r="W359" s="49">
        <v>988</v>
      </c>
      <c r="X359" s="47">
        <v>1048</v>
      </c>
      <c r="Y359" s="47">
        <v>1065</v>
      </c>
      <c r="Z359" s="47">
        <v>1079</v>
      </c>
      <c r="AA359" s="47">
        <v>1068</v>
      </c>
      <c r="AB359" s="49">
        <v>942</v>
      </c>
      <c r="AC359" s="47">
        <v>1616</v>
      </c>
      <c r="AD359" s="49">
        <v>913</v>
      </c>
      <c r="AE359" s="49">
        <v>948</v>
      </c>
      <c r="AF359" s="49">
        <v>985</v>
      </c>
      <c r="AG359" s="47">
        <v>1097</v>
      </c>
      <c r="AH359" s="47">
        <v>1110</v>
      </c>
      <c r="AI359" s="47">
        <v>1107</v>
      </c>
      <c r="AJ359" s="47">
        <v>1124</v>
      </c>
      <c r="AK359" s="47">
        <v>1183</v>
      </c>
      <c r="AL359" s="47">
        <v>1172</v>
      </c>
      <c r="AM359" s="47">
        <v>1192</v>
      </c>
      <c r="AN359" s="47">
        <v>1197</v>
      </c>
      <c r="AO359" s="49">
        <v>676</v>
      </c>
    </row>
    <row r="360" spans="1:41">
      <c r="A360" s="48" t="s">
        <v>253</v>
      </c>
      <c r="B360" s="49" t="s">
        <v>623</v>
      </c>
      <c r="C360" s="49" t="s">
        <v>623</v>
      </c>
      <c r="D360" s="49" t="s">
        <v>623</v>
      </c>
      <c r="E360" s="49" t="s">
        <v>623</v>
      </c>
      <c r="F360" s="49" t="s">
        <v>623</v>
      </c>
      <c r="G360" s="49" t="s">
        <v>623</v>
      </c>
      <c r="H360" s="49" t="s">
        <v>623</v>
      </c>
      <c r="I360" s="49" t="s">
        <v>623</v>
      </c>
      <c r="J360" s="49" t="s">
        <v>623</v>
      </c>
      <c r="K360" s="49" t="s">
        <v>623</v>
      </c>
      <c r="L360" s="49" t="s">
        <v>623</v>
      </c>
      <c r="M360" s="49" t="s">
        <v>623</v>
      </c>
      <c r="N360" s="49" t="s">
        <v>623</v>
      </c>
      <c r="O360" s="49" t="s">
        <v>623</v>
      </c>
      <c r="P360" s="49" t="s">
        <v>623</v>
      </c>
      <c r="Q360" s="49" t="s">
        <v>623</v>
      </c>
      <c r="R360" s="49" t="s">
        <v>623</v>
      </c>
      <c r="S360" s="49" t="s">
        <v>623</v>
      </c>
      <c r="T360" s="49" t="s">
        <v>623</v>
      </c>
      <c r="U360" s="49" t="s">
        <v>623</v>
      </c>
      <c r="V360" s="49" t="s">
        <v>623</v>
      </c>
      <c r="W360" s="49" t="s">
        <v>623</v>
      </c>
      <c r="X360" s="49" t="s">
        <v>623</v>
      </c>
      <c r="Y360" s="49" t="s">
        <v>623</v>
      </c>
      <c r="Z360" s="49" t="s">
        <v>623</v>
      </c>
      <c r="AA360" s="49" t="s">
        <v>623</v>
      </c>
      <c r="AB360" s="49" t="s">
        <v>623</v>
      </c>
      <c r="AC360" s="49" t="s">
        <v>623</v>
      </c>
      <c r="AD360" s="49" t="s">
        <v>623</v>
      </c>
      <c r="AE360" s="49" t="s">
        <v>623</v>
      </c>
      <c r="AF360" s="49" t="s">
        <v>623</v>
      </c>
      <c r="AG360" s="49" t="s">
        <v>623</v>
      </c>
      <c r="AH360" s="49" t="s">
        <v>623</v>
      </c>
      <c r="AI360" s="49" t="s">
        <v>623</v>
      </c>
      <c r="AJ360" s="49" t="s">
        <v>623</v>
      </c>
      <c r="AK360" s="49" t="s">
        <v>623</v>
      </c>
      <c r="AL360" s="49" t="s">
        <v>623</v>
      </c>
      <c r="AM360" s="49" t="s">
        <v>623</v>
      </c>
      <c r="AN360" s="49" t="s">
        <v>623</v>
      </c>
      <c r="AO360" s="49" t="s">
        <v>623</v>
      </c>
    </row>
    <row r="361" spans="1:41">
      <c r="A361" s="48" t="s">
        <v>326</v>
      </c>
      <c r="B361" s="49" t="s">
        <v>623</v>
      </c>
      <c r="C361" s="49" t="s">
        <v>623</v>
      </c>
      <c r="D361" s="49" t="s">
        <v>623</v>
      </c>
      <c r="E361" s="49" t="s">
        <v>623</v>
      </c>
      <c r="F361" s="49" t="s">
        <v>623</v>
      </c>
      <c r="G361" s="49" t="s">
        <v>623</v>
      </c>
      <c r="H361" s="49" t="s">
        <v>623</v>
      </c>
      <c r="I361" s="49" t="s">
        <v>623</v>
      </c>
      <c r="J361" s="49" t="s">
        <v>623</v>
      </c>
      <c r="K361" s="49" t="s">
        <v>623</v>
      </c>
      <c r="L361" s="49" t="s">
        <v>623</v>
      </c>
      <c r="M361" s="49" t="s">
        <v>623</v>
      </c>
      <c r="N361" s="49" t="s">
        <v>623</v>
      </c>
      <c r="O361" s="49" t="s">
        <v>623</v>
      </c>
      <c r="P361" s="49" t="s">
        <v>623</v>
      </c>
      <c r="Q361" s="49" t="s">
        <v>623</v>
      </c>
      <c r="R361" s="49" t="s">
        <v>623</v>
      </c>
      <c r="S361" s="49" t="s">
        <v>623</v>
      </c>
      <c r="T361" s="49" t="s">
        <v>623</v>
      </c>
      <c r="U361" s="49" t="s">
        <v>623</v>
      </c>
      <c r="V361" s="49" t="s">
        <v>623</v>
      </c>
      <c r="W361" s="49" t="s">
        <v>623</v>
      </c>
      <c r="X361" s="49" t="s">
        <v>623</v>
      </c>
      <c r="Y361" s="49" t="s">
        <v>623</v>
      </c>
      <c r="Z361" s="49" t="s">
        <v>623</v>
      </c>
      <c r="AA361" s="49" t="s">
        <v>623</v>
      </c>
      <c r="AB361" s="49" t="s">
        <v>623</v>
      </c>
      <c r="AC361" s="49" t="s">
        <v>623</v>
      </c>
      <c r="AD361" s="49" t="s">
        <v>623</v>
      </c>
      <c r="AE361" s="49" t="s">
        <v>623</v>
      </c>
      <c r="AF361" s="49" t="s">
        <v>623</v>
      </c>
      <c r="AG361" s="49" t="s">
        <v>623</v>
      </c>
      <c r="AH361" s="49" t="s">
        <v>623</v>
      </c>
      <c r="AI361" s="49" t="s">
        <v>623</v>
      </c>
      <c r="AJ361" s="49" t="s">
        <v>623</v>
      </c>
      <c r="AK361" s="49" t="s">
        <v>623</v>
      </c>
      <c r="AL361" s="49" t="s">
        <v>623</v>
      </c>
      <c r="AM361" s="49" t="s">
        <v>623</v>
      </c>
      <c r="AN361" s="49" t="s">
        <v>623</v>
      </c>
      <c r="AO361" s="49" t="s">
        <v>623</v>
      </c>
    </row>
    <row r="362" spans="1:41">
      <c r="A362" s="48" t="s">
        <v>220</v>
      </c>
      <c r="B362" s="49" t="s">
        <v>623</v>
      </c>
      <c r="C362" s="49" t="s">
        <v>623</v>
      </c>
      <c r="D362" s="49" t="s">
        <v>623</v>
      </c>
      <c r="E362" s="49" t="s">
        <v>623</v>
      </c>
      <c r="F362" s="49" t="s">
        <v>623</v>
      </c>
      <c r="G362" s="49" t="s">
        <v>623</v>
      </c>
      <c r="H362" s="49" t="s">
        <v>623</v>
      </c>
      <c r="I362" s="49" t="s">
        <v>623</v>
      </c>
      <c r="J362" s="49" t="s">
        <v>623</v>
      </c>
      <c r="K362" s="49" t="s">
        <v>623</v>
      </c>
      <c r="L362" s="49" t="s">
        <v>623</v>
      </c>
      <c r="M362" s="49" t="s">
        <v>623</v>
      </c>
      <c r="N362" s="49" t="s">
        <v>623</v>
      </c>
      <c r="O362" s="49" t="s">
        <v>623</v>
      </c>
      <c r="P362" s="49" t="s">
        <v>623</v>
      </c>
      <c r="Q362" s="49" t="s">
        <v>623</v>
      </c>
      <c r="R362" s="49" t="s">
        <v>623</v>
      </c>
      <c r="S362" s="49" t="s">
        <v>623</v>
      </c>
      <c r="T362" s="49" t="s">
        <v>623</v>
      </c>
      <c r="U362" s="49" t="s">
        <v>623</v>
      </c>
      <c r="V362" s="49" t="s">
        <v>623</v>
      </c>
      <c r="W362" s="49" t="s">
        <v>623</v>
      </c>
      <c r="X362" s="49" t="s">
        <v>623</v>
      </c>
      <c r="Y362" s="49" t="s">
        <v>623</v>
      </c>
      <c r="Z362" s="49" t="s">
        <v>623</v>
      </c>
      <c r="AA362" s="49" t="s">
        <v>623</v>
      </c>
      <c r="AB362" s="49" t="s">
        <v>623</v>
      </c>
      <c r="AC362" s="49" t="s">
        <v>623</v>
      </c>
      <c r="AD362" s="49" t="s">
        <v>623</v>
      </c>
      <c r="AE362" s="49" t="s">
        <v>623</v>
      </c>
      <c r="AF362" s="49" t="s">
        <v>623</v>
      </c>
      <c r="AG362" s="49" t="s">
        <v>623</v>
      </c>
      <c r="AH362" s="49" t="s">
        <v>623</v>
      </c>
      <c r="AI362" s="49" t="s">
        <v>623</v>
      </c>
      <c r="AJ362" s="49" t="s">
        <v>623</v>
      </c>
      <c r="AK362" s="49" t="s">
        <v>623</v>
      </c>
      <c r="AL362" s="49" t="s">
        <v>623</v>
      </c>
      <c r="AM362" s="49" t="s">
        <v>623</v>
      </c>
      <c r="AN362" s="49" t="s">
        <v>623</v>
      </c>
      <c r="AO362" s="49" t="s">
        <v>623</v>
      </c>
    </row>
    <row r="363" spans="1:41">
      <c r="A363" s="48" t="s">
        <v>508</v>
      </c>
      <c r="B363" s="49" t="s">
        <v>623</v>
      </c>
      <c r="C363" s="49" t="s">
        <v>623</v>
      </c>
      <c r="D363" s="49" t="s">
        <v>623</v>
      </c>
      <c r="E363" s="49" t="s">
        <v>623</v>
      </c>
      <c r="F363" s="49" t="s">
        <v>623</v>
      </c>
      <c r="G363" s="49" t="s">
        <v>623</v>
      </c>
      <c r="H363" s="49" t="s">
        <v>623</v>
      </c>
      <c r="I363" s="49" t="s">
        <v>623</v>
      </c>
      <c r="J363" s="49" t="s">
        <v>623</v>
      </c>
      <c r="K363" s="49" t="s">
        <v>623</v>
      </c>
      <c r="L363" s="49" t="s">
        <v>623</v>
      </c>
      <c r="M363" s="49" t="s">
        <v>623</v>
      </c>
      <c r="N363" s="49" t="s">
        <v>623</v>
      </c>
      <c r="O363" s="49" t="s">
        <v>623</v>
      </c>
      <c r="P363" s="49" t="s">
        <v>623</v>
      </c>
      <c r="Q363" s="49" t="s">
        <v>623</v>
      </c>
      <c r="R363" s="49" t="s">
        <v>623</v>
      </c>
      <c r="S363" s="49" t="s">
        <v>623</v>
      </c>
      <c r="T363" s="49" t="s">
        <v>623</v>
      </c>
      <c r="U363" s="49" t="s">
        <v>623</v>
      </c>
      <c r="V363" s="49" t="s">
        <v>623</v>
      </c>
      <c r="W363" s="49" t="s">
        <v>623</v>
      </c>
      <c r="X363" s="49" t="s">
        <v>623</v>
      </c>
      <c r="Y363" s="49" t="s">
        <v>623</v>
      </c>
      <c r="Z363" s="49" t="s">
        <v>623</v>
      </c>
      <c r="AA363" s="49" t="s">
        <v>623</v>
      </c>
      <c r="AB363" s="49" t="s">
        <v>623</v>
      </c>
      <c r="AC363" s="49" t="s">
        <v>623</v>
      </c>
      <c r="AD363" s="49" t="s">
        <v>623</v>
      </c>
      <c r="AE363" s="49" t="s">
        <v>623</v>
      </c>
      <c r="AF363" s="49" t="s">
        <v>623</v>
      </c>
      <c r="AG363" s="49" t="s">
        <v>623</v>
      </c>
      <c r="AH363" s="49" t="s">
        <v>623</v>
      </c>
      <c r="AI363" s="49" t="s">
        <v>623</v>
      </c>
      <c r="AJ363" s="49" t="s">
        <v>623</v>
      </c>
      <c r="AK363" s="49" t="s">
        <v>623</v>
      </c>
      <c r="AL363" s="49" t="s">
        <v>623</v>
      </c>
      <c r="AM363" s="49" t="s">
        <v>623</v>
      </c>
      <c r="AN363" s="49" t="s">
        <v>623</v>
      </c>
      <c r="AO363" s="49" t="s">
        <v>623</v>
      </c>
    </row>
    <row r="364" spans="1:41">
      <c r="A364" s="48" t="s">
        <v>436</v>
      </c>
      <c r="B364" s="49" t="s">
        <v>623</v>
      </c>
      <c r="C364" s="49" t="s">
        <v>623</v>
      </c>
      <c r="D364" s="49" t="s">
        <v>623</v>
      </c>
      <c r="E364" s="49" t="s">
        <v>623</v>
      </c>
      <c r="F364" s="49" t="s">
        <v>623</v>
      </c>
      <c r="G364" s="49" t="s">
        <v>623</v>
      </c>
      <c r="H364" s="49" t="s">
        <v>623</v>
      </c>
      <c r="I364" s="49" t="s">
        <v>623</v>
      </c>
      <c r="J364" s="49" t="s">
        <v>623</v>
      </c>
      <c r="K364" s="49" t="s">
        <v>623</v>
      </c>
      <c r="L364" s="49" t="s">
        <v>623</v>
      </c>
      <c r="M364" s="49" t="s">
        <v>623</v>
      </c>
      <c r="N364" s="49" t="s">
        <v>623</v>
      </c>
      <c r="O364" s="49" t="s">
        <v>623</v>
      </c>
      <c r="P364" s="49" t="s">
        <v>623</v>
      </c>
      <c r="Q364" s="49" t="s">
        <v>623</v>
      </c>
      <c r="R364" s="49" t="s">
        <v>623</v>
      </c>
      <c r="S364" s="49" t="s">
        <v>623</v>
      </c>
      <c r="T364" s="49" t="s">
        <v>623</v>
      </c>
      <c r="U364" s="49" t="s">
        <v>623</v>
      </c>
      <c r="V364" s="49" t="s">
        <v>623</v>
      </c>
      <c r="W364" s="49" t="s">
        <v>623</v>
      </c>
      <c r="X364" s="49" t="s">
        <v>623</v>
      </c>
      <c r="Y364" s="49" t="s">
        <v>623</v>
      </c>
      <c r="Z364" s="49" t="s">
        <v>623</v>
      </c>
      <c r="AA364" s="49" t="s">
        <v>623</v>
      </c>
      <c r="AB364" s="49" t="s">
        <v>623</v>
      </c>
      <c r="AC364" s="49" t="s">
        <v>623</v>
      </c>
      <c r="AD364" s="49" t="s">
        <v>623</v>
      </c>
      <c r="AE364" s="49" t="s">
        <v>623</v>
      </c>
      <c r="AF364" s="49" t="s">
        <v>623</v>
      </c>
      <c r="AG364" s="49" t="s">
        <v>623</v>
      </c>
      <c r="AH364" s="49" t="s">
        <v>623</v>
      </c>
      <c r="AI364" s="49" t="s">
        <v>623</v>
      </c>
      <c r="AJ364" s="49" t="s">
        <v>623</v>
      </c>
      <c r="AK364" s="49" t="s">
        <v>623</v>
      </c>
      <c r="AL364" s="49" t="s">
        <v>623</v>
      </c>
      <c r="AM364" s="49" t="s">
        <v>623</v>
      </c>
      <c r="AN364" s="49" t="s">
        <v>623</v>
      </c>
      <c r="AO364" s="49" t="s">
        <v>623</v>
      </c>
    </row>
    <row r="365" spans="1:41">
      <c r="A365" s="48" t="s">
        <v>437</v>
      </c>
      <c r="B365" s="49" t="s">
        <v>623</v>
      </c>
      <c r="C365" s="49" t="s">
        <v>623</v>
      </c>
      <c r="D365" s="49" t="s">
        <v>623</v>
      </c>
      <c r="E365" s="49" t="s">
        <v>623</v>
      </c>
      <c r="F365" s="49" t="s">
        <v>623</v>
      </c>
      <c r="G365" s="49" t="s">
        <v>623</v>
      </c>
      <c r="H365" s="49" t="s">
        <v>623</v>
      </c>
      <c r="I365" s="49" t="s">
        <v>623</v>
      </c>
      <c r="J365" s="49" t="s">
        <v>623</v>
      </c>
      <c r="K365" s="49" t="s">
        <v>623</v>
      </c>
      <c r="L365" s="49" t="s">
        <v>623</v>
      </c>
      <c r="M365" s="49" t="s">
        <v>623</v>
      </c>
      <c r="N365" s="49" t="s">
        <v>623</v>
      </c>
      <c r="O365" s="49" t="s">
        <v>623</v>
      </c>
      <c r="P365" s="49" t="s">
        <v>623</v>
      </c>
      <c r="Q365" s="49" t="s">
        <v>623</v>
      </c>
      <c r="R365" s="49" t="s">
        <v>623</v>
      </c>
      <c r="S365" s="49" t="s">
        <v>623</v>
      </c>
      <c r="T365" s="49" t="s">
        <v>623</v>
      </c>
      <c r="U365" s="49" t="s">
        <v>623</v>
      </c>
      <c r="V365" s="49" t="s">
        <v>623</v>
      </c>
      <c r="W365" s="49" t="s">
        <v>623</v>
      </c>
      <c r="X365" s="49" t="s">
        <v>623</v>
      </c>
      <c r="Y365" s="49" t="s">
        <v>623</v>
      </c>
      <c r="Z365" s="49" t="s">
        <v>623</v>
      </c>
      <c r="AA365" s="49" t="s">
        <v>623</v>
      </c>
      <c r="AB365" s="49" t="s">
        <v>623</v>
      </c>
      <c r="AC365" s="49" t="s">
        <v>623</v>
      </c>
      <c r="AD365" s="49" t="s">
        <v>623</v>
      </c>
      <c r="AE365" s="49" t="s">
        <v>623</v>
      </c>
      <c r="AF365" s="49" t="s">
        <v>623</v>
      </c>
      <c r="AG365" s="49" t="s">
        <v>623</v>
      </c>
      <c r="AH365" s="49" t="s">
        <v>623</v>
      </c>
      <c r="AI365" s="49" t="s">
        <v>623</v>
      </c>
      <c r="AJ365" s="49" t="s">
        <v>623</v>
      </c>
      <c r="AK365" s="49" t="s">
        <v>623</v>
      </c>
      <c r="AL365" s="49" t="s">
        <v>623</v>
      </c>
      <c r="AM365" s="49" t="s">
        <v>623</v>
      </c>
      <c r="AN365" s="49" t="s">
        <v>623</v>
      </c>
      <c r="AO365" s="49" t="s">
        <v>623</v>
      </c>
    </row>
    <row r="366" spans="1:41">
      <c r="A366" s="48" t="s">
        <v>439</v>
      </c>
      <c r="B366" s="49" t="s">
        <v>623</v>
      </c>
      <c r="C366" s="49" t="s">
        <v>623</v>
      </c>
      <c r="D366" s="49" t="s">
        <v>623</v>
      </c>
      <c r="E366" s="49" t="s">
        <v>623</v>
      </c>
      <c r="F366" s="49" t="s">
        <v>623</v>
      </c>
      <c r="G366" s="49" t="s">
        <v>623</v>
      </c>
      <c r="H366" s="49" t="s">
        <v>623</v>
      </c>
      <c r="I366" s="49" t="s">
        <v>623</v>
      </c>
      <c r="J366" s="49" t="s">
        <v>623</v>
      </c>
      <c r="K366" s="49" t="s">
        <v>623</v>
      </c>
      <c r="L366" s="49" t="s">
        <v>623</v>
      </c>
      <c r="M366" s="49" t="s">
        <v>623</v>
      </c>
      <c r="N366" s="49" t="s">
        <v>623</v>
      </c>
      <c r="O366" s="49" t="s">
        <v>623</v>
      </c>
      <c r="P366" s="49" t="s">
        <v>623</v>
      </c>
      <c r="Q366" s="49" t="s">
        <v>623</v>
      </c>
      <c r="R366" s="49" t="s">
        <v>623</v>
      </c>
      <c r="S366" s="49" t="s">
        <v>623</v>
      </c>
      <c r="T366" s="49" t="s">
        <v>623</v>
      </c>
      <c r="U366" s="49" t="s">
        <v>623</v>
      </c>
      <c r="V366" s="49" t="s">
        <v>623</v>
      </c>
      <c r="W366" s="49" t="s">
        <v>623</v>
      </c>
      <c r="X366" s="49" t="s">
        <v>623</v>
      </c>
      <c r="Y366" s="49" t="s">
        <v>623</v>
      </c>
      <c r="Z366" s="49" t="s">
        <v>623</v>
      </c>
      <c r="AA366" s="49" t="s">
        <v>623</v>
      </c>
      <c r="AB366" s="49" t="s">
        <v>623</v>
      </c>
      <c r="AC366" s="49" t="s">
        <v>623</v>
      </c>
      <c r="AD366" s="49" t="s">
        <v>623</v>
      </c>
      <c r="AE366" s="49" t="s">
        <v>623</v>
      </c>
      <c r="AF366" s="49" t="s">
        <v>623</v>
      </c>
      <c r="AG366" s="49" t="s">
        <v>623</v>
      </c>
      <c r="AH366" s="49" t="s">
        <v>623</v>
      </c>
      <c r="AI366" s="49" t="s">
        <v>623</v>
      </c>
      <c r="AJ366" s="49" t="s">
        <v>623</v>
      </c>
      <c r="AK366" s="49" t="s">
        <v>623</v>
      </c>
      <c r="AL366" s="49" t="s">
        <v>623</v>
      </c>
      <c r="AM366" s="49" t="s">
        <v>623</v>
      </c>
      <c r="AN366" s="49" t="s">
        <v>623</v>
      </c>
      <c r="AO366" s="49" t="s">
        <v>623</v>
      </c>
    </row>
    <row r="367" spans="1:41">
      <c r="A367" s="48" t="s">
        <v>489</v>
      </c>
      <c r="B367" s="49" t="s">
        <v>623</v>
      </c>
      <c r="C367" s="49" t="s">
        <v>623</v>
      </c>
      <c r="D367" s="49" t="s">
        <v>623</v>
      </c>
      <c r="E367" s="49" t="s">
        <v>623</v>
      </c>
      <c r="F367" s="49" t="s">
        <v>623</v>
      </c>
      <c r="G367" s="49" t="s">
        <v>623</v>
      </c>
      <c r="H367" s="49" t="s">
        <v>623</v>
      </c>
      <c r="I367" s="49" t="s">
        <v>623</v>
      </c>
      <c r="J367" s="49" t="s">
        <v>623</v>
      </c>
      <c r="K367" s="49" t="s">
        <v>623</v>
      </c>
      <c r="L367" s="49" t="s">
        <v>623</v>
      </c>
      <c r="M367" s="49" t="s">
        <v>623</v>
      </c>
      <c r="N367" s="49" t="s">
        <v>623</v>
      </c>
      <c r="O367" s="49" t="s">
        <v>623</v>
      </c>
      <c r="P367" s="49" t="s">
        <v>623</v>
      </c>
      <c r="Q367" s="49" t="s">
        <v>623</v>
      </c>
      <c r="R367" s="49" t="s">
        <v>623</v>
      </c>
      <c r="S367" s="49" t="s">
        <v>623</v>
      </c>
      <c r="T367" s="49" t="s">
        <v>623</v>
      </c>
      <c r="U367" s="49" t="s">
        <v>623</v>
      </c>
      <c r="V367" s="49" t="s">
        <v>623</v>
      </c>
      <c r="W367" s="49" t="s">
        <v>623</v>
      </c>
      <c r="X367" s="49" t="s">
        <v>623</v>
      </c>
      <c r="Y367" s="49" t="s">
        <v>623</v>
      </c>
      <c r="Z367" s="49" t="s">
        <v>623</v>
      </c>
      <c r="AA367" s="49" t="s">
        <v>623</v>
      </c>
      <c r="AB367" s="49" t="s">
        <v>623</v>
      </c>
      <c r="AC367" s="49" t="s">
        <v>623</v>
      </c>
      <c r="AD367" s="49" t="s">
        <v>623</v>
      </c>
      <c r="AE367" s="49" t="s">
        <v>623</v>
      </c>
      <c r="AF367" s="49" t="s">
        <v>623</v>
      </c>
      <c r="AG367" s="49" t="s">
        <v>623</v>
      </c>
      <c r="AH367" s="49" t="s">
        <v>623</v>
      </c>
      <c r="AI367" s="49" t="s">
        <v>623</v>
      </c>
      <c r="AJ367" s="49" t="s">
        <v>623</v>
      </c>
      <c r="AK367" s="49" t="s">
        <v>623</v>
      </c>
      <c r="AL367" s="49" t="s">
        <v>623</v>
      </c>
      <c r="AM367" s="49" t="s">
        <v>623</v>
      </c>
      <c r="AN367" s="49" t="s">
        <v>623</v>
      </c>
      <c r="AO367" s="49" t="s">
        <v>623</v>
      </c>
    </row>
    <row r="368" spans="1:41">
      <c r="A368" s="48" t="s">
        <v>250</v>
      </c>
      <c r="B368" s="49" t="s">
        <v>623</v>
      </c>
      <c r="C368" s="49" t="s">
        <v>623</v>
      </c>
      <c r="D368" s="49" t="s">
        <v>623</v>
      </c>
      <c r="E368" s="49" t="s">
        <v>623</v>
      </c>
      <c r="F368" s="49" t="s">
        <v>623</v>
      </c>
      <c r="G368" s="49" t="s">
        <v>623</v>
      </c>
      <c r="H368" s="49" t="s">
        <v>623</v>
      </c>
      <c r="I368" s="49" t="s">
        <v>623</v>
      </c>
      <c r="J368" s="49" t="s">
        <v>623</v>
      </c>
      <c r="K368" s="49" t="s">
        <v>623</v>
      </c>
      <c r="L368" s="49" t="s">
        <v>623</v>
      </c>
      <c r="M368" s="49" t="s">
        <v>623</v>
      </c>
      <c r="N368" s="49" t="s">
        <v>623</v>
      </c>
      <c r="O368" s="49" t="s">
        <v>623</v>
      </c>
      <c r="P368" s="49" t="s">
        <v>623</v>
      </c>
      <c r="Q368" s="49" t="s">
        <v>623</v>
      </c>
      <c r="R368" s="49" t="s">
        <v>623</v>
      </c>
      <c r="S368" s="49" t="s">
        <v>623</v>
      </c>
      <c r="T368" s="49" t="s">
        <v>623</v>
      </c>
      <c r="U368" s="49" t="s">
        <v>623</v>
      </c>
      <c r="V368" s="49" t="s">
        <v>623</v>
      </c>
      <c r="W368" s="49" t="s">
        <v>623</v>
      </c>
      <c r="X368" s="49" t="s">
        <v>623</v>
      </c>
      <c r="Y368" s="49" t="s">
        <v>623</v>
      </c>
      <c r="Z368" s="49" t="s">
        <v>623</v>
      </c>
      <c r="AA368" s="49" t="s">
        <v>623</v>
      </c>
      <c r="AB368" s="49" t="s">
        <v>623</v>
      </c>
      <c r="AC368" s="49" t="s">
        <v>623</v>
      </c>
      <c r="AD368" s="49" t="s">
        <v>623</v>
      </c>
      <c r="AE368" s="49" t="s">
        <v>623</v>
      </c>
      <c r="AF368" s="49" t="s">
        <v>623</v>
      </c>
      <c r="AG368" s="49" t="s">
        <v>623</v>
      </c>
      <c r="AH368" s="49" t="s">
        <v>623</v>
      </c>
      <c r="AI368" s="49" t="s">
        <v>623</v>
      </c>
      <c r="AJ368" s="49" t="s">
        <v>623</v>
      </c>
      <c r="AK368" s="49" t="s">
        <v>623</v>
      </c>
      <c r="AL368" s="49" t="s">
        <v>623</v>
      </c>
      <c r="AM368" s="49" t="s">
        <v>623</v>
      </c>
      <c r="AN368" s="49" t="s">
        <v>623</v>
      </c>
      <c r="AO368" s="49" t="s">
        <v>623</v>
      </c>
    </row>
    <row r="369" spans="1:41">
      <c r="A369" s="48" t="s">
        <v>556</v>
      </c>
      <c r="B369" s="47">
        <v>20026</v>
      </c>
      <c r="C369" s="47">
        <v>19565</v>
      </c>
      <c r="D369" s="47">
        <v>18970</v>
      </c>
      <c r="E369" s="47">
        <v>18570</v>
      </c>
      <c r="F369" s="47">
        <v>19551</v>
      </c>
      <c r="G369" s="47">
        <v>21054</v>
      </c>
      <c r="H369" s="47">
        <v>22014</v>
      </c>
      <c r="I369" s="47">
        <v>22356</v>
      </c>
      <c r="J369" s="47">
        <v>23765</v>
      </c>
      <c r="K369" s="47">
        <v>19791</v>
      </c>
      <c r="L369" s="47">
        <v>19371</v>
      </c>
      <c r="M369" s="47">
        <v>19603</v>
      </c>
      <c r="N369" s="47">
        <v>20863</v>
      </c>
      <c r="O369" s="47">
        <v>20786</v>
      </c>
      <c r="P369" s="47">
        <v>20357</v>
      </c>
      <c r="Q369" s="47">
        <v>20542</v>
      </c>
      <c r="R369" s="47">
        <v>21012</v>
      </c>
      <c r="S369" s="47">
        <v>21414</v>
      </c>
      <c r="T369" s="47">
        <v>20185</v>
      </c>
      <c r="U369" s="47">
        <v>20149</v>
      </c>
      <c r="V369" s="47">
        <v>20266</v>
      </c>
      <c r="W369" s="47">
        <v>20106</v>
      </c>
      <c r="X369" s="47">
        <v>20540</v>
      </c>
      <c r="Y369" s="47">
        <v>20737</v>
      </c>
      <c r="Z369" s="47">
        <v>21011</v>
      </c>
      <c r="AA369" s="47">
        <v>20799</v>
      </c>
      <c r="AB369" s="47">
        <v>17987</v>
      </c>
      <c r="AC369" s="47">
        <v>30254</v>
      </c>
      <c r="AD369" s="47">
        <v>17090</v>
      </c>
      <c r="AE369" s="47">
        <v>17755</v>
      </c>
      <c r="AF369" s="47">
        <v>15332</v>
      </c>
      <c r="AG369" s="49" t="s">
        <v>623</v>
      </c>
      <c r="AH369" s="49" t="s">
        <v>623</v>
      </c>
      <c r="AI369" s="49" t="s">
        <v>623</v>
      </c>
      <c r="AJ369" s="47">
        <v>16182</v>
      </c>
      <c r="AK369" s="47">
        <v>94753</v>
      </c>
      <c r="AL369" s="47">
        <v>24019</v>
      </c>
      <c r="AM369" s="47">
        <v>17735</v>
      </c>
      <c r="AN369" s="47">
        <v>20919</v>
      </c>
      <c r="AO369" s="47">
        <v>4771</v>
      </c>
    </row>
    <row r="370" spans="1:41">
      <c r="A370" s="48" t="s">
        <v>50</v>
      </c>
      <c r="B370" s="47">
        <v>4209</v>
      </c>
      <c r="C370" s="47">
        <v>4442</v>
      </c>
      <c r="D370" s="47">
        <v>4307</v>
      </c>
      <c r="E370" s="47">
        <v>4216</v>
      </c>
      <c r="F370" s="47">
        <v>4439</v>
      </c>
      <c r="G370" s="47">
        <v>5327</v>
      </c>
      <c r="H370" s="47">
        <v>5570</v>
      </c>
      <c r="I370" s="47">
        <v>5656</v>
      </c>
      <c r="J370" s="47">
        <v>6013</v>
      </c>
      <c r="K370" s="47">
        <v>5595</v>
      </c>
      <c r="L370" s="47">
        <v>5476</v>
      </c>
      <c r="M370" s="47">
        <v>5542</v>
      </c>
      <c r="N370" s="47">
        <v>5898</v>
      </c>
      <c r="O370" s="47">
        <v>6166</v>
      </c>
      <c r="P370" s="47">
        <v>6279</v>
      </c>
      <c r="Q370" s="47">
        <v>6336</v>
      </c>
      <c r="R370" s="47">
        <v>6481</v>
      </c>
      <c r="S370" s="47">
        <v>6727</v>
      </c>
      <c r="T370" s="47">
        <v>6684</v>
      </c>
      <c r="U370" s="47">
        <v>6673</v>
      </c>
      <c r="V370" s="47">
        <v>6711</v>
      </c>
      <c r="W370" s="47">
        <v>6658</v>
      </c>
      <c r="X370" s="47">
        <v>7156</v>
      </c>
      <c r="Y370" s="47">
        <v>7288</v>
      </c>
      <c r="Z370" s="47">
        <v>7385</v>
      </c>
      <c r="AA370" s="47">
        <v>7310</v>
      </c>
      <c r="AB370" s="47">
        <v>6483</v>
      </c>
      <c r="AC370" s="47">
        <v>11189</v>
      </c>
      <c r="AD370" s="47">
        <v>6321</v>
      </c>
      <c r="AE370" s="47">
        <v>6567</v>
      </c>
      <c r="AF370" s="47">
        <v>6830</v>
      </c>
      <c r="AG370" s="47">
        <v>7664</v>
      </c>
      <c r="AH370" s="47">
        <v>7761</v>
      </c>
      <c r="AI370" s="47">
        <v>7740</v>
      </c>
      <c r="AJ370" s="47">
        <v>7854</v>
      </c>
      <c r="AK370" s="47">
        <v>8316</v>
      </c>
      <c r="AL370" s="47">
        <v>8257</v>
      </c>
      <c r="AM370" s="47">
        <v>8396</v>
      </c>
      <c r="AN370" s="47">
        <v>8429</v>
      </c>
      <c r="AO370" s="47">
        <v>4764</v>
      </c>
    </row>
    <row r="371" spans="1:41">
      <c r="A371" s="48" t="s">
        <v>542</v>
      </c>
      <c r="B371" s="49" t="s">
        <v>623</v>
      </c>
      <c r="C371" s="49" t="s">
        <v>623</v>
      </c>
      <c r="D371" s="49" t="s">
        <v>623</v>
      </c>
      <c r="E371" s="49" t="s">
        <v>623</v>
      </c>
      <c r="F371" s="49" t="s">
        <v>623</v>
      </c>
      <c r="G371" s="49" t="s">
        <v>623</v>
      </c>
      <c r="H371" s="49" t="s">
        <v>623</v>
      </c>
      <c r="I371" s="49" t="s">
        <v>623</v>
      </c>
      <c r="J371" s="49" t="s">
        <v>623</v>
      </c>
      <c r="K371" s="49" t="s">
        <v>623</v>
      </c>
      <c r="L371" s="49" t="s">
        <v>623</v>
      </c>
      <c r="M371" s="49" t="s">
        <v>623</v>
      </c>
      <c r="N371" s="49" t="s">
        <v>623</v>
      </c>
      <c r="O371" s="49" t="s">
        <v>623</v>
      </c>
      <c r="P371" s="49" t="s">
        <v>623</v>
      </c>
      <c r="Q371" s="49" t="s">
        <v>623</v>
      </c>
      <c r="R371" s="49" t="s">
        <v>623</v>
      </c>
      <c r="S371" s="49" t="s">
        <v>623</v>
      </c>
      <c r="T371" s="49" t="s">
        <v>623</v>
      </c>
      <c r="U371" s="49" t="s">
        <v>623</v>
      </c>
      <c r="V371" s="49" t="s">
        <v>623</v>
      </c>
      <c r="W371" s="49" t="s">
        <v>623</v>
      </c>
      <c r="X371" s="49" t="s">
        <v>623</v>
      </c>
      <c r="Y371" s="49" t="s">
        <v>623</v>
      </c>
      <c r="Z371" s="49" t="s">
        <v>623</v>
      </c>
      <c r="AA371" s="49" t="s">
        <v>623</v>
      </c>
      <c r="AB371" s="49" t="s">
        <v>623</v>
      </c>
      <c r="AC371" s="49" t="s">
        <v>623</v>
      </c>
      <c r="AD371" s="49" t="s">
        <v>623</v>
      </c>
      <c r="AE371" s="49" t="s">
        <v>623</v>
      </c>
      <c r="AF371" s="49" t="s">
        <v>623</v>
      </c>
      <c r="AG371" s="49" t="s">
        <v>623</v>
      </c>
      <c r="AH371" s="49" t="s">
        <v>623</v>
      </c>
      <c r="AI371" s="49" t="s">
        <v>623</v>
      </c>
      <c r="AJ371" s="49" t="s">
        <v>623</v>
      </c>
      <c r="AK371" s="49" t="s">
        <v>623</v>
      </c>
      <c r="AL371" s="49" t="s">
        <v>623</v>
      </c>
      <c r="AM371" s="49" t="s">
        <v>623</v>
      </c>
      <c r="AN371" s="49" t="s">
        <v>623</v>
      </c>
      <c r="AO371" s="49" t="s">
        <v>623</v>
      </c>
    </row>
    <row r="372" spans="1:41">
      <c r="A372" s="48" t="s">
        <v>358</v>
      </c>
      <c r="B372" s="49" t="s">
        <v>623</v>
      </c>
      <c r="C372" s="49" t="s">
        <v>623</v>
      </c>
      <c r="D372" s="49" t="s">
        <v>623</v>
      </c>
      <c r="E372" s="49" t="s">
        <v>623</v>
      </c>
      <c r="F372" s="49" t="s">
        <v>623</v>
      </c>
      <c r="G372" s="49" t="s">
        <v>623</v>
      </c>
      <c r="H372" s="49" t="s">
        <v>623</v>
      </c>
      <c r="I372" s="49" t="s">
        <v>623</v>
      </c>
      <c r="J372" s="49" t="s">
        <v>623</v>
      </c>
      <c r="K372" s="49" t="s">
        <v>623</v>
      </c>
      <c r="L372" s="49" t="s">
        <v>623</v>
      </c>
      <c r="M372" s="49" t="s">
        <v>623</v>
      </c>
      <c r="N372" s="49" t="s">
        <v>623</v>
      </c>
      <c r="O372" s="49" t="s">
        <v>623</v>
      </c>
      <c r="P372" s="49" t="s">
        <v>623</v>
      </c>
      <c r="Q372" s="49" t="s">
        <v>623</v>
      </c>
      <c r="R372" s="49" t="s">
        <v>623</v>
      </c>
      <c r="S372" s="49" t="s">
        <v>623</v>
      </c>
      <c r="T372" s="49" t="s">
        <v>623</v>
      </c>
      <c r="U372" s="49" t="s">
        <v>623</v>
      </c>
      <c r="V372" s="49" t="s">
        <v>623</v>
      </c>
      <c r="W372" s="49" t="s">
        <v>623</v>
      </c>
      <c r="X372" s="49" t="s">
        <v>623</v>
      </c>
      <c r="Y372" s="49" t="s">
        <v>623</v>
      </c>
      <c r="Z372" s="49" t="s">
        <v>623</v>
      </c>
      <c r="AA372" s="49" t="s">
        <v>623</v>
      </c>
      <c r="AB372" s="49" t="s">
        <v>623</v>
      </c>
      <c r="AC372" s="49" t="s">
        <v>623</v>
      </c>
      <c r="AD372" s="49" t="s">
        <v>623</v>
      </c>
      <c r="AE372" s="49" t="s">
        <v>623</v>
      </c>
      <c r="AF372" s="49" t="s">
        <v>623</v>
      </c>
      <c r="AG372" s="49" t="s">
        <v>623</v>
      </c>
      <c r="AH372" s="49" t="s">
        <v>623</v>
      </c>
      <c r="AI372" s="49" t="s">
        <v>623</v>
      </c>
      <c r="AJ372" s="49" t="s">
        <v>623</v>
      </c>
      <c r="AK372" s="49" t="s">
        <v>623</v>
      </c>
      <c r="AL372" s="49" t="s">
        <v>623</v>
      </c>
      <c r="AM372" s="49" t="s">
        <v>623</v>
      </c>
      <c r="AN372" s="49" t="s">
        <v>623</v>
      </c>
      <c r="AO372" s="49" t="s">
        <v>623</v>
      </c>
    </row>
    <row r="373" spans="1:41">
      <c r="A373" s="48" t="s">
        <v>670</v>
      </c>
      <c r="B373" s="47">
        <v>-3014</v>
      </c>
      <c r="C373" s="47">
        <v>-6603</v>
      </c>
      <c r="D373" s="47">
        <v>-6402</v>
      </c>
      <c r="E373" s="47">
        <v>-6267</v>
      </c>
      <c r="F373" s="47">
        <v>-6598</v>
      </c>
      <c r="G373" s="47">
        <v>-8523</v>
      </c>
      <c r="H373" s="47">
        <v>-8912</v>
      </c>
      <c r="I373" s="47">
        <v>-9051</v>
      </c>
      <c r="J373" s="47">
        <v>-9621</v>
      </c>
      <c r="K373" s="47">
        <v>-9614</v>
      </c>
      <c r="L373" s="47">
        <v>-9410</v>
      </c>
      <c r="M373" s="47">
        <v>-9523</v>
      </c>
      <c r="N373" s="47">
        <v>-10135</v>
      </c>
      <c r="O373" s="47">
        <v>-11673</v>
      </c>
      <c r="P373" s="47">
        <v>-12746</v>
      </c>
      <c r="Q373" s="47">
        <v>-12862</v>
      </c>
      <c r="R373" s="47">
        <v>-13156</v>
      </c>
      <c r="S373" s="47">
        <v>-14160</v>
      </c>
      <c r="T373" s="47">
        <v>-15471</v>
      </c>
      <c r="U373" s="47">
        <v>-15444</v>
      </c>
      <c r="V373" s="47">
        <v>-15533</v>
      </c>
      <c r="W373" s="47">
        <v>-15410</v>
      </c>
      <c r="X373" s="47">
        <v>-17882</v>
      </c>
      <c r="Y373" s="47">
        <v>-18441</v>
      </c>
      <c r="Z373" s="47">
        <v>-18685</v>
      </c>
      <c r="AA373" s="47">
        <v>-18496</v>
      </c>
      <c r="AB373" s="47">
        <v>-15995</v>
      </c>
      <c r="AC373" s="47">
        <v>-26904</v>
      </c>
      <c r="AD373" s="47">
        <v>-15198</v>
      </c>
      <c r="AE373" s="47">
        <v>-15789</v>
      </c>
      <c r="AF373" s="47">
        <v>-16301</v>
      </c>
      <c r="AG373" s="47">
        <v>-17629</v>
      </c>
      <c r="AH373" s="47">
        <v>-17851</v>
      </c>
      <c r="AI373" s="47">
        <v>-17803</v>
      </c>
      <c r="AJ373" s="47">
        <v>-18065</v>
      </c>
      <c r="AK373" s="47">
        <v>-18596</v>
      </c>
      <c r="AL373" s="47">
        <v>-18264</v>
      </c>
      <c r="AM373" s="47">
        <v>-18572</v>
      </c>
      <c r="AN373" s="47">
        <v>-18643</v>
      </c>
      <c r="AO373" s="47">
        <v>-10538</v>
      </c>
    </row>
    <row r="374" spans="1:41">
      <c r="A374" s="48" t="s">
        <v>671</v>
      </c>
      <c r="B374" s="47">
        <v>-1558</v>
      </c>
      <c r="C374" s="47">
        <v>-3414</v>
      </c>
      <c r="D374" s="47">
        <v>-3311</v>
      </c>
      <c r="E374" s="47">
        <v>-3241</v>
      </c>
      <c r="F374" s="47">
        <v>-3412</v>
      </c>
      <c r="G374" s="47">
        <v>-4407</v>
      </c>
      <c r="H374" s="47">
        <v>-4608</v>
      </c>
      <c r="I374" s="47">
        <v>-4680</v>
      </c>
      <c r="J374" s="47">
        <v>-4975</v>
      </c>
      <c r="K374" s="47">
        <v>-4971</v>
      </c>
      <c r="L374" s="47">
        <v>-4866</v>
      </c>
      <c r="M374" s="47">
        <v>-4924</v>
      </c>
      <c r="N374" s="47">
        <v>-5241</v>
      </c>
      <c r="O374" s="47">
        <v>-6036</v>
      </c>
      <c r="P374" s="47">
        <v>-6591</v>
      </c>
      <c r="Q374" s="47">
        <v>-6651</v>
      </c>
      <c r="R374" s="47">
        <v>-6803</v>
      </c>
      <c r="S374" s="47">
        <v>-7322</v>
      </c>
      <c r="T374" s="47">
        <v>-8000</v>
      </c>
      <c r="U374" s="47">
        <v>-7986</v>
      </c>
      <c r="V374" s="47">
        <v>-8032</v>
      </c>
      <c r="W374" s="47">
        <v>-7969</v>
      </c>
      <c r="X374" s="47">
        <v>-9246</v>
      </c>
      <c r="Y374" s="47">
        <v>-9535</v>
      </c>
      <c r="Z374" s="47">
        <v>-9662</v>
      </c>
      <c r="AA374" s="47">
        <v>-9564</v>
      </c>
      <c r="AB374" s="47">
        <v>-8271</v>
      </c>
      <c r="AC374" s="47">
        <v>-13912</v>
      </c>
      <c r="AD374" s="47">
        <v>-7858</v>
      </c>
      <c r="AE374" s="47">
        <v>-8164</v>
      </c>
      <c r="AF374" s="47">
        <v>-8429</v>
      </c>
      <c r="AG374" s="47">
        <v>-9116</v>
      </c>
      <c r="AH374" s="47">
        <v>-9231</v>
      </c>
      <c r="AI374" s="47">
        <v>-9205</v>
      </c>
      <c r="AJ374" s="47">
        <v>-9341</v>
      </c>
      <c r="AK374" s="47">
        <v>-9616</v>
      </c>
      <c r="AL374" s="47">
        <v>-9444</v>
      </c>
      <c r="AM374" s="47">
        <v>-9603</v>
      </c>
      <c r="AN374" s="47">
        <v>-9640</v>
      </c>
      <c r="AO374" s="47">
        <v>-5449</v>
      </c>
    </row>
    <row r="375" spans="1:41">
      <c r="A375" s="48" t="s">
        <v>672</v>
      </c>
      <c r="B375" s="47">
        <v>5318</v>
      </c>
      <c r="C375" s="47">
        <v>5708</v>
      </c>
      <c r="D375" s="47">
        <v>5535</v>
      </c>
      <c r="E375" s="47">
        <v>5418</v>
      </c>
      <c r="F375" s="47">
        <v>5704</v>
      </c>
      <c r="G375" s="47">
        <v>6970</v>
      </c>
      <c r="H375" s="47">
        <v>7287</v>
      </c>
      <c r="I375" s="47">
        <v>7401</v>
      </c>
      <c r="J375" s="47">
        <v>7867</v>
      </c>
      <c r="K375" s="47">
        <v>7406</v>
      </c>
      <c r="L375" s="47">
        <v>7249</v>
      </c>
      <c r="M375" s="47">
        <v>7336</v>
      </c>
      <c r="N375" s="47">
        <v>7807</v>
      </c>
      <c r="O375" s="47">
        <v>8198</v>
      </c>
      <c r="P375" s="47">
        <v>8379</v>
      </c>
      <c r="Q375" s="47">
        <v>8455</v>
      </c>
      <c r="R375" s="47">
        <v>8648</v>
      </c>
      <c r="S375" s="47">
        <v>8991</v>
      </c>
      <c r="T375" s="47">
        <v>8974</v>
      </c>
      <c r="U375" s="47">
        <v>8958</v>
      </c>
      <c r="V375" s="47">
        <v>9010</v>
      </c>
      <c r="W375" s="47">
        <v>8939</v>
      </c>
      <c r="X375" s="47">
        <v>9645</v>
      </c>
      <c r="Y375" s="47">
        <v>9831</v>
      </c>
      <c r="Z375" s="47">
        <v>9961</v>
      </c>
      <c r="AA375" s="47">
        <v>9861</v>
      </c>
      <c r="AB375" s="47">
        <v>8761</v>
      </c>
      <c r="AC375" s="47">
        <v>15151</v>
      </c>
      <c r="AD375" s="47">
        <v>8558</v>
      </c>
      <c r="AE375" s="47">
        <v>8891</v>
      </c>
      <c r="AF375" s="47">
        <v>9253</v>
      </c>
      <c r="AG375" s="47">
        <v>10411</v>
      </c>
      <c r="AH375" s="47">
        <v>10542</v>
      </c>
      <c r="AI375" s="47">
        <v>10513</v>
      </c>
      <c r="AJ375" s="47">
        <v>10668</v>
      </c>
      <c r="AK375" s="47">
        <v>11317</v>
      </c>
      <c r="AL375" s="47">
        <v>11246</v>
      </c>
      <c r="AM375" s="47">
        <v>11435</v>
      </c>
      <c r="AN375" s="47">
        <v>11480</v>
      </c>
      <c r="AO375" s="47">
        <v>6489</v>
      </c>
    </row>
    <row r="376" spans="1:41">
      <c r="A376" s="48" t="s">
        <v>145</v>
      </c>
      <c r="B376" s="47">
        <v>1343</v>
      </c>
      <c r="C376" s="47">
        <v>1375</v>
      </c>
      <c r="D376" s="47">
        <v>1333</v>
      </c>
      <c r="E376" s="47">
        <v>1305</v>
      </c>
      <c r="F376" s="47">
        <v>1374</v>
      </c>
      <c r="G376" s="47">
        <v>1587</v>
      </c>
      <c r="H376" s="47">
        <v>1660</v>
      </c>
      <c r="I376" s="47">
        <v>1685</v>
      </c>
      <c r="J376" s="47">
        <v>1791</v>
      </c>
      <c r="K376" s="47">
        <v>1620</v>
      </c>
      <c r="L376" s="47">
        <v>1586</v>
      </c>
      <c r="M376" s="47">
        <v>1605</v>
      </c>
      <c r="N376" s="47">
        <v>1708</v>
      </c>
      <c r="O376" s="47">
        <v>1741</v>
      </c>
      <c r="P376" s="47">
        <v>1737</v>
      </c>
      <c r="Q376" s="47">
        <v>1753</v>
      </c>
      <c r="R376" s="47">
        <v>1793</v>
      </c>
      <c r="S376" s="47">
        <v>1827</v>
      </c>
      <c r="T376" s="47">
        <v>1722</v>
      </c>
      <c r="U376" s="47">
        <v>1719</v>
      </c>
      <c r="V376" s="47">
        <v>1729</v>
      </c>
      <c r="W376" s="47">
        <v>1716</v>
      </c>
      <c r="X376" s="47">
        <v>1753</v>
      </c>
      <c r="Y376" s="47">
        <v>1769</v>
      </c>
      <c r="Z376" s="47">
        <v>1793</v>
      </c>
      <c r="AA376" s="47">
        <v>1775</v>
      </c>
      <c r="AB376" s="47">
        <v>1535</v>
      </c>
      <c r="AC376" s="47">
        <v>2582</v>
      </c>
      <c r="AD376" s="47">
        <v>1458</v>
      </c>
      <c r="AE376" s="47">
        <v>1515</v>
      </c>
      <c r="AF376" s="47">
        <v>1564</v>
      </c>
      <c r="AG376" s="47">
        <v>1692</v>
      </c>
      <c r="AH376" s="47">
        <v>1713</v>
      </c>
      <c r="AI376" s="47">
        <v>1708</v>
      </c>
      <c r="AJ376" s="47">
        <v>1733</v>
      </c>
      <c r="AK376" s="47">
        <v>1784</v>
      </c>
      <c r="AL376" s="47">
        <v>1752</v>
      </c>
      <c r="AM376" s="47">
        <v>1782</v>
      </c>
      <c r="AN376" s="47">
        <v>1789</v>
      </c>
      <c r="AO376" s="47">
        <v>1011</v>
      </c>
    </row>
    <row r="377" spans="1:41">
      <c r="A377" s="48" t="s">
        <v>48</v>
      </c>
      <c r="B377" s="47">
        <v>2524</v>
      </c>
      <c r="C377" s="47">
        <v>2898</v>
      </c>
      <c r="D377" s="47">
        <v>2810</v>
      </c>
      <c r="E377" s="47">
        <v>2751</v>
      </c>
      <c r="F377" s="47">
        <v>2896</v>
      </c>
      <c r="G377" s="47">
        <v>3729</v>
      </c>
      <c r="H377" s="47">
        <v>3899</v>
      </c>
      <c r="I377" s="47">
        <v>3960</v>
      </c>
      <c r="J377" s="47">
        <v>4209</v>
      </c>
      <c r="K377" s="47">
        <v>4071</v>
      </c>
      <c r="L377" s="47">
        <v>3984</v>
      </c>
      <c r="M377" s="47">
        <v>4032</v>
      </c>
      <c r="N377" s="47">
        <v>4291</v>
      </c>
      <c r="O377" s="47">
        <v>4547</v>
      </c>
      <c r="P377" s="47">
        <v>4679</v>
      </c>
      <c r="Q377" s="47">
        <v>4722</v>
      </c>
      <c r="R377" s="47">
        <v>4830</v>
      </c>
      <c r="S377" s="47">
        <v>5034</v>
      </c>
      <c r="T377" s="47">
        <v>5062</v>
      </c>
      <c r="U377" s="47">
        <v>5053</v>
      </c>
      <c r="V377" s="47">
        <v>5082</v>
      </c>
      <c r="W377" s="47">
        <v>5042</v>
      </c>
      <c r="X377" s="47">
        <v>5472</v>
      </c>
      <c r="Y377" s="47">
        <v>5583</v>
      </c>
      <c r="Z377" s="47">
        <v>5657</v>
      </c>
      <c r="AA377" s="47">
        <v>5600</v>
      </c>
      <c r="AB377" s="47">
        <v>4987</v>
      </c>
      <c r="AC377" s="47">
        <v>8645</v>
      </c>
      <c r="AD377" s="47">
        <v>4883</v>
      </c>
      <c r="AE377" s="47">
        <v>5073</v>
      </c>
      <c r="AF377" s="47">
        <v>5283</v>
      </c>
      <c r="AG377" s="47">
        <v>5961</v>
      </c>
      <c r="AH377" s="47">
        <v>6036</v>
      </c>
      <c r="AI377" s="47">
        <v>6020</v>
      </c>
      <c r="AJ377" s="47">
        <v>6108</v>
      </c>
      <c r="AK377" s="47">
        <v>6492</v>
      </c>
      <c r="AL377" s="47">
        <v>6456</v>
      </c>
      <c r="AM377" s="47">
        <v>6564</v>
      </c>
      <c r="AN377" s="47">
        <v>6590</v>
      </c>
      <c r="AO377" s="47">
        <v>3725</v>
      </c>
    </row>
    <row r="378" spans="1:41">
      <c r="A378" s="48" t="s">
        <v>144</v>
      </c>
      <c r="B378" s="47">
        <v>2147</v>
      </c>
      <c r="C378" s="47">
        <v>2206</v>
      </c>
      <c r="D378" s="47">
        <v>2139</v>
      </c>
      <c r="E378" s="47">
        <v>2094</v>
      </c>
      <c r="F378" s="47">
        <v>2205</v>
      </c>
      <c r="G378" s="47">
        <v>2547</v>
      </c>
      <c r="H378" s="47">
        <v>2663</v>
      </c>
      <c r="I378" s="47">
        <v>2704</v>
      </c>
      <c r="J378" s="47">
        <v>2875</v>
      </c>
      <c r="K378" s="47">
        <v>2600</v>
      </c>
      <c r="L378" s="47">
        <v>2545</v>
      </c>
      <c r="M378" s="47">
        <v>2576</v>
      </c>
      <c r="N378" s="47">
        <v>2741</v>
      </c>
      <c r="O378" s="47">
        <v>2793</v>
      </c>
      <c r="P378" s="47">
        <v>2787</v>
      </c>
      <c r="Q378" s="47">
        <v>2813</v>
      </c>
      <c r="R378" s="47">
        <v>2877</v>
      </c>
      <c r="S378" s="47">
        <v>2932</v>
      </c>
      <c r="T378" s="47">
        <v>2764</v>
      </c>
      <c r="U378" s="47">
        <v>2759</v>
      </c>
      <c r="V378" s="47">
        <v>2775</v>
      </c>
      <c r="W378" s="47">
        <v>2753</v>
      </c>
      <c r="X378" s="47">
        <v>2812</v>
      </c>
      <c r="Y378" s="47">
        <v>2839</v>
      </c>
      <c r="Z378" s="47">
        <v>2877</v>
      </c>
      <c r="AA378" s="47">
        <v>2848</v>
      </c>
      <c r="AB378" s="47">
        <v>2463</v>
      </c>
      <c r="AC378" s="47">
        <v>4142</v>
      </c>
      <c r="AD378" s="47">
        <v>2340</v>
      </c>
      <c r="AE378" s="47">
        <v>2431</v>
      </c>
      <c r="AF378" s="47">
        <v>2510</v>
      </c>
      <c r="AG378" s="47">
        <v>2714</v>
      </c>
      <c r="AH378" s="47">
        <v>2748</v>
      </c>
      <c r="AI378" s="47">
        <v>2741</v>
      </c>
      <c r="AJ378" s="47">
        <v>2781</v>
      </c>
      <c r="AK378" s="47">
        <v>2863</v>
      </c>
      <c r="AL378" s="47">
        <v>2812</v>
      </c>
      <c r="AM378" s="47">
        <v>2859</v>
      </c>
      <c r="AN378" s="47">
        <v>2870</v>
      </c>
      <c r="AO378" s="47">
        <v>1622</v>
      </c>
    </row>
    <row r="379" spans="1:41">
      <c r="A379" s="48" t="s">
        <v>673</v>
      </c>
      <c r="B379" s="47">
        <v>4501</v>
      </c>
      <c r="C379" s="47">
        <v>4397</v>
      </c>
      <c r="D379" s="47">
        <v>4263</v>
      </c>
      <c r="E379" s="47">
        <v>4173</v>
      </c>
      <c r="F379" s="47">
        <v>4394</v>
      </c>
      <c r="G379" s="47">
        <v>4732</v>
      </c>
      <c r="H379" s="47">
        <v>4947</v>
      </c>
      <c r="I379" s="47">
        <v>5024</v>
      </c>
      <c r="J379" s="47">
        <v>5341</v>
      </c>
      <c r="K379" s="47">
        <v>4448</v>
      </c>
      <c r="L379" s="47">
        <v>4353</v>
      </c>
      <c r="M379" s="47">
        <v>4406</v>
      </c>
      <c r="N379" s="47">
        <v>4689</v>
      </c>
      <c r="O379" s="47">
        <v>4671</v>
      </c>
      <c r="P379" s="47">
        <v>4575</v>
      </c>
      <c r="Q379" s="47">
        <v>4617</v>
      </c>
      <c r="R379" s="47">
        <v>4722</v>
      </c>
      <c r="S379" s="47">
        <v>4812</v>
      </c>
      <c r="T379" s="47">
        <v>4536</v>
      </c>
      <c r="U379" s="47">
        <v>4528</v>
      </c>
      <c r="V379" s="47">
        <v>4554</v>
      </c>
      <c r="W379" s="47">
        <v>4518</v>
      </c>
      <c r="X379" s="47">
        <v>4616</v>
      </c>
      <c r="Y379" s="47">
        <v>4660</v>
      </c>
      <c r="Z379" s="47">
        <v>4722</v>
      </c>
      <c r="AA379" s="47">
        <v>4674</v>
      </c>
      <c r="AB379" s="47">
        <v>4042</v>
      </c>
      <c r="AC379" s="47">
        <v>6799</v>
      </c>
      <c r="AD379" s="47">
        <v>3841</v>
      </c>
      <c r="AE379" s="47">
        <v>3990</v>
      </c>
      <c r="AF379" s="47">
        <v>4120</v>
      </c>
      <c r="AG379" s="47">
        <v>4455</v>
      </c>
      <c r="AH379" s="47">
        <v>4511</v>
      </c>
      <c r="AI379" s="47">
        <v>4499</v>
      </c>
      <c r="AJ379" s="47">
        <v>4565</v>
      </c>
      <c r="AK379" s="47">
        <v>4700</v>
      </c>
      <c r="AL379" s="47">
        <v>4616</v>
      </c>
      <c r="AM379" s="47">
        <v>4693</v>
      </c>
      <c r="AN379" s="47">
        <v>4712</v>
      </c>
      <c r="AO379" s="47">
        <v>2663</v>
      </c>
    </row>
    <row r="380" spans="1:41">
      <c r="A380" s="48" t="s">
        <v>114</v>
      </c>
      <c r="B380" s="49">
        <v>243</v>
      </c>
      <c r="C380" s="49">
        <v>289</v>
      </c>
      <c r="D380" s="49">
        <v>280</v>
      </c>
      <c r="E380" s="49">
        <v>275</v>
      </c>
      <c r="F380" s="49">
        <v>289</v>
      </c>
      <c r="G380" s="49">
        <v>380</v>
      </c>
      <c r="H380" s="49">
        <v>397</v>
      </c>
      <c r="I380" s="49">
        <v>404</v>
      </c>
      <c r="J380" s="49">
        <v>429</v>
      </c>
      <c r="K380" s="49">
        <v>434</v>
      </c>
      <c r="L380" s="49">
        <v>425</v>
      </c>
      <c r="M380" s="49">
        <v>430</v>
      </c>
      <c r="N380" s="49">
        <v>457</v>
      </c>
      <c r="O380" s="49">
        <v>485</v>
      </c>
      <c r="P380" s="49">
        <v>499</v>
      </c>
      <c r="Q380" s="49">
        <v>503</v>
      </c>
      <c r="R380" s="49">
        <v>515</v>
      </c>
      <c r="S380" s="49">
        <v>539</v>
      </c>
      <c r="T380" s="49">
        <v>547</v>
      </c>
      <c r="U380" s="49">
        <v>546</v>
      </c>
      <c r="V380" s="49">
        <v>549</v>
      </c>
      <c r="W380" s="49">
        <v>545</v>
      </c>
      <c r="X380" s="49">
        <v>590</v>
      </c>
      <c r="Y380" s="49">
        <v>602</v>
      </c>
      <c r="Z380" s="49">
        <v>610</v>
      </c>
      <c r="AA380" s="49">
        <v>604</v>
      </c>
      <c r="AB380" s="49">
        <v>539</v>
      </c>
      <c r="AC380" s="49">
        <v>936</v>
      </c>
      <c r="AD380" s="49">
        <v>529</v>
      </c>
      <c r="AE380" s="49">
        <v>550</v>
      </c>
      <c r="AF380" s="49">
        <v>573</v>
      </c>
      <c r="AG380" s="49">
        <v>652</v>
      </c>
      <c r="AH380" s="49">
        <v>660</v>
      </c>
      <c r="AI380" s="49">
        <v>658</v>
      </c>
      <c r="AJ380" s="49">
        <v>668</v>
      </c>
      <c r="AK380" s="49">
        <v>707</v>
      </c>
      <c r="AL380" s="49">
        <v>702</v>
      </c>
      <c r="AM380" s="49">
        <v>714</v>
      </c>
      <c r="AN380" s="49">
        <v>716</v>
      </c>
      <c r="AO380" s="49">
        <v>405</v>
      </c>
    </row>
    <row r="381" spans="1:41">
      <c r="A381" s="48" t="s">
        <v>101</v>
      </c>
      <c r="B381" s="47">
        <v>1905</v>
      </c>
      <c r="C381" s="47">
        <v>2276</v>
      </c>
      <c r="D381" s="47">
        <v>2207</v>
      </c>
      <c r="E381" s="47">
        <v>2160</v>
      </c>
      <c r="F381" s="47">
        <v>2274</v>
      </c>
      <c r="G381" s="47">
        <v>3025</v>
      </c>
      <c r="H381" s="47">
        <v>3163</v>
      </c>
      <c r="I381" s="47">
        <v>3212</v>
      </c>
      <c r="J381" s="47">
        <v>3415</v>
      </c>
      <c r="K381" s="47">
        <v>3362</v>
      </c>
      <c r="L381" s="47">
        <v>3291</v>
      </c>
      <c r="M381" s="47">
        <v>3331</v>
      </c>
      <c r="N381" s="47">
        <v>3545</v>
      </c>
      <c r="O381" s="47">
        <v>3780</v>
      </c>
      <c r="P381" s="47">
        <v>3910</v>
      </c>
      <c r="Q381" s="47">
        <v>3945</v>
      </c>
      <c r="R381" s="47">
        <v>4036</v>
      </c>
      <c r="S381" s="47">
        <v>4216</v>
      </c>
      <c r="T381" s="47">
        <v>4264</v>
      </c>
      <c r="U381" s="47">
        <v>4257</v>
      </c>
      <c r="V381" s="47">
        <v>4281</v>
      </c>
      <c r="W381" s="47">
        <v>4247</v>
      </c>
      <c r="X381" s="47">
        <v>4634</v>
      </c>
      <c r="Y381" s="47">
        <v>4732</v>
      </c>
      <c r="Z381" s="47">
        <v>4794</v>
      </c>
      <c r="AA381" s="47">
        <v>4746</v>
      </c>
      <c r="AB381" s="47">
        <v>4237</v>
      </c>
      <c r="AC381" s="47">
        <v>7362</v>
      </c>
      <c r="AD381" s="47">
        <v>4158</v>
      </c>
      <c r="AE381" s="47">
        <v>4320</v>
      </c>
      <c r="AF381" s="47">
        <v>4501</v>
      </c>
      <c r="AG381" s="47">
        <v>5095</v>
      </c>
      <c r="AH381" s="47">
        <v>5160</v>
      </c>
      <c r="AI381" s="47">
        <v>5145</v>
      </c>
      <c r="AJ381" s="47">
        <v>5221</v>
      </c>
      <c r="AK381" s="47">
        <v>5562</v>
      </c>
      <c r="AL381" s="47">
        <v>5536</v>
      </c>
      <c r="AM381" s="47">
        <v>5629</v>
      </c>
      <c r="AN381" s="47">
        <v>5651</v>
      </c>
      <c r="AO381" s="47">
        <v>3194</v>
      </c>
    </row>
    <row r="382" spans="1:41">
      <c r="A382" s="48" t="s">
        <v>674</v>
      </c>
      <c r="B382" s="49" t="s">
        <v>623</v>
      </c>
      <c r="C382" s="49" t="s">
        <v>623</v>
      </c>
      <c r="D382" s="49" t="s">
        <v>623</v>
      </c>
      <c r="E382" s="49" t="s">
        <v>623</v>
      </c>
      <c r="F382" s="49" t="s">
        <v>623</v>
      </c>
      <c r="G382" s="49">
        <v>664</v>
      </c>
      <c r="H382" s="49">
        <v>694</v>
      </c>
      <c r="I382" s="49">
        <v>705</v>
      </c>
      <c r="J382" s="49">
        <v>749</v>
      </c>
      <c r="K382" s="47">
        <v>4368</v>
      </c>
      <c r="L382" s="47">
        <v>4276</v>
      </c>
      <c r="M382" s="47">
        <v>4327</v>
      </c>
      <c r="N382" s="47">
        <v>4605</v>
      </c>
      <c r="O382" s="47">
        <v>6004</v>
      </c>
      <c r="P382" s="47">
        <v>7061</v>
      </c>
      <c r="Q382" s="47">
        <v>7125</v>
      </c>
      <c r="R382" s="47">
        <v>7288</v>
      </c>
      <c r="S382" s="47">
        <v>7935</v>
      </c>
      <c r="T382" s="47">
        <v>8911</v>
      </c>
      <c r="U382" s="47">
        <v>8895</v>
      </c>
      <c r="V382" s="47">
        <v>8947</v>
      </c>
      <c r="W382" s="47">
        <v>8876</v>
      </c>
      <c r="X382" s="47">
        <v>10715</v>
      </c>
      <c r="Y382" s="47">
        <v>11116</v>
      </c>
      <c r="Z382" s="47">
        <v>11263</v>
      </c>
      <c r="AA382" s="47">
        <v>11150</v>
      </c>
      <c r="AB382" s="47">
        <v>10194</v>
      </c>
      <c r="AC382" s="47">
        <v>18126</v>
      </c>
      <c r="AD382" s="47">
        <v>10239</v>
      </c>
      <c r="AE382" s="47">
        <v>10637</v>
      </c>
      <c r="AF382" s="47">
        <v>11171</v>
      </c>
      <c r="AG382" s="47">
        <v>13128</v>
      </c>
      <c r="AH382" s="47">
        <v>13293</v>
      </c>
      <c r="AI382" s="47">
        <v>13257</v>
      </c>
      <c r="AJ382" s="47">
        <v>13452</v>
      </c>
      <c r="AK382" s="47">
        <v>14555</v>
      </c>
      <c r="AL382" s="47">
        <v>14572</v>
      </c>
      <c r="AM382" s="47">
        <v>14817</v>
      </c>
      <c r="AN382" s="47">
        <v>14874</v>
      </c>
      <c r="AO382" s="47">
        <v>8408</v>
      </c>
    </row>
    <row r="383" spans="1:41">
      <c r="A383" s="48" t="s">
        <v>675</v>
      </c>
      <c r="B383" s="49" t="s">
        <v>623</v>
      </c>
      <c r="C383" s="49" t="s">
        <v>623</v>
      </c>
      <c r="D383" s="49" t="s">
        <v>623</v>
      </c>
      <c r="E383" s="49" t="s">
        <v>623</v>
      </c>
      <c r="F383" s="49" t="s">
        <v>623</v>
      </c>
      <c r="G383" s="49" t="s">
        <v>623</v>
      </c>
      <c r="H383" s="49" t="s">
        <v>623</v>
      </c>
      <c r="I383" s="49" t="s">
        <v>623</v>
      </c>
      <c r="J383" s="49" t="s">
        <v>623</v>
      </c>
      <c r="K383" s="49">
        <v>718</v>
      </c>
      <c r="L383" s="49">
        <v>703</v>
      </c>
      <c r="M383" s="49">
        <v>712</v>
      </c>
      <c r="N383" s="49">
        <v>757</v>
      </c>
      <c r="O383" s="47">
        <v>3199</v>
      </c>
      <c r="P383" s="47">
        <v>5173</v>
      </c>
      <c r="Q383" s="47">
        <v>5220</v>
      </c>
      <c r="R383" s="47">
        <v>5339</v>
      </c>
      <c r="S383" s="47">
        <v>6220</v>
      </c>
      <c r="T383" s="47">
        <v>8060</v>
      </c>
      <c r="U383" s="47">
        <v>8046</v>
      </c>
      <c r="V383" s="47">
        <v>8093</v>
      </c>
      <c r="W383" s="47">
        <v>8029</v>
      </c>
      <c r="X383" s="47">
        <v>10099</v>
      </c>
      <c r="Y383" s="47">
        <v>10539</v>
      </c>
      <c r="Z383" s="47">
        <v>10679</v>
      </c>
      <c r="AA383" s="47">
        <v>10571</v>
      </c>
      <c r="AB383" s="47">
        <v>10095</v>
      </c>
      <c r="AC383" s="47">
        <v>18671</v>
      </c>
      <c r="AD383" s="47">
        <v>10547</v>
      </c>
      <c r="AE383" s="47">
        <v>10957</v>
      </c>
      <c r="AF383" s="47">
        <v>11530</v>
      </c>
      <c r="AG383" s="47">
        <v>13674</v>
      </c>
      <c r="AH383" s="47">
        <v>13846</v>
      </c>
      <c r="AI383" s="47">
        <v>13808</v>
      </c>
      <c r="AJ383" s="47">
        <v>14011</v>
      </c>
      <c r="AK383" s="47">
        <v>15509</v>
      </c>
      <c r="AL383" s="47">
        <v>15657</v>
      </c>
      <c r="AM383" s="47">
        <v>15921</v>
      </c>
      <c r="AN383" s="47">
        <v>15982</v>
      </c>
      <c r="AO383" s="47">
        <v>9034</v>
      </c>
    </row>
    <row r="384" spans="1:41">
      <c r="A384" s="48" t="s">
        <v>676</v>
      </c>
      <c r="B384" s="49" t="s">
        <v>623</v>
      </c>
      <c r="C384" s="49" t="s">
        <v>623</v>
      </c>
      <c r="D384" s="49" t="s">
        <v>623</v>
      </c>
      <c r="E384" s="49" t="s">
        <v>623</v>
      </c>
      <c r="F384" s="49" t="s">
        <v>623</v>
      </c>
      <c r="G384" s="49" t="s">
        <v>623</v>
      </c>
      <c r="H384" s="49" t="s">
        <v>623</v>
      </c>
      <c r="I384" s="49" t="s">
        <v>623</v>
      </c>
      <c r="J384" s="49" t="s">
        <v>623</v>
      </c>
      <c r="K384" s="49" t="s">
        <v>623</v>
      </c>
      <c r="L384" s="49" t="s">
        <v>623</v>
      </c>
      <c r="M384" s="49" t="s">
        <v>623</v>
      </c>
      <c r="N384" s="49" t="s">
        <v>623</v>
      </c>
      <c r="O384" s="49">
        <v>407</v>
      </c>
      <c r="P384" s="49">
        <v>739</v>
      </c>
      <c r="Q384" s="49">
        <v>746</v>
      </c>
      <c r="R384" s="49">
        <v>763</v>
      </c>
      <c r="S384" s="47">
        <v>1945</v>
      </c>
      <c r="T384" s="47">
        <v>5129</v>
      </c>
      <c r="U384" s="47">
        <v>5120</v>
      </c>
      <c r="V384" s="47">
        <v>5150</v>
      </c>
      <c r="W384" s="47">
        <v>5109</v>
      </c>
      <c r="X384" s="47">
        <v>7748</v>
      </c>
      <c r="Y384" s="47">
        <v>8281</v>
      </c>
      <c r="Z384" s="47">
        <v>8390</v>
      </c>
      <c r="AA384" s="47">
        <v>8306</v>
      </c>
      <c r="AB384" s="47">
        <v>8136</v>
      </c>
      <c r="AC384" s="47">
        <v>15376</v>
      </c>
      <c r="AD384" s="47">
        <v>8686</v>
      </c>
      <c r="AE384" s="47">
        <v>9023</v>
      </c>
      <c r="AF384" s="47">
        <v>9643</v>
      </c>
      <c r="AG384" s="47">
        <v>12234</v>
      </c>
      <c r="AH384" s="47">
        <v>12388</v>
      </c>
      <c r="AI384" s="47">
        <v>12355</v>
      </c>
      <c r="AJ384" s="47">
        <v>12537</v>
      </c>
      <c r="AK384" s="47">
        <v>13991</v>
      </c>
      <c r="AL384" s="47">
        <v>14166</v>
      </c>
      <c r="AM384" s="47">
        <v>14405</v>
      </c>
      <c r="AN384" s="47">
        <v>14460</v>
      </c>
      <c r="AO384" s="47">
        <v>8173</v>
      </c>
    </row>
    <row r="385" spans="1:41">
      <c r="A385" s="48" t="s">
        <v>677</v>
      </c>
      <c r="B385" s="49" t="s">
        <v>623</v>
      </c>
      <c r="C385" s="49" t="s">
        <v>623</v>
      </c>
      <c r="D385" s="49" t="s">
        <v>623</v>
      </c>
      <c r="E385" s="49" t="s">
        <v>623</v>
      </c>
      <c r="F385" s="49" t="s">
        <v>623</v>
      </c>
      <c r="G385" s="49" t="s">
        <v>623</v>
      </c>
      <c r="H385" s="49" t="s">
        <v>623</v>
      </c>
      <c r="I385" s="49" t="s">
        <v>623</v>
      </c>
      <c r="J385" s="49" t="s">
        <v>623</v>
      </c>
      <c r="K385" s="49" t="s">
        <v>623</v>
      </c>
      <c r="L385" s="49" t="s">
        <v>623</v>
      </c>
      <c r="M385" s="49" t="s">
        <v>623</v>
      </c>
      <c r="N385" s="49" t="s">
        <v>623</v>
      </c>
      <c r="O385" s="49" t="s">
        <v>623</v>
      </c>
      <c r="P385" s="49" t="s">
        <v>623</v>
      </c>
      <c r="Q385" s="49" t="s">
        <v>623</v>
      </c>
      <c r="R385" s="49" t="s">
        <v>623</v>
      </c>
      <c r="S385" s="49">
        <v>195</v>
      </c>
      <c r="T385" s="49">
        <v>733</v>
      </c>
      <c r="U385" s="49">
        <v>731</v>
      </c>
      <c r="V385" s="49">
        <v>736</v>
      </c>
      <c r="W385" s="49">
        <v>730</v>
      </c>
      <c r="X385" s="47">
        <v>4539</v>
      </c>
      <c r="Y385" s="47">
        <v>5269</v>
      </c>
      <c r="Z385" s="47">
        <v>5339</v>
      </c>
      <c r="AA385" s="47">
        <v>5285</v>
      </c>
      <c r="AB385" s="47">
        <v>5843</v>
      </c>
      <c r="AC385" s="47">
        <v>12081</v>
      </c>
      <c r="AD385" s="47">
        <v>6824</v>
      </c>
      <c r="AE385" s="47">
        <v>7090</v>
      </c>
      <c r="AF385" s="47">
        <v>7646</v>
      </c>
      <c r="AG385" s="47">
        <v>10075</v>
      </c>
      <c r="AH385" s="47">
        <v>10202</v>
      </c>
      <c r="AI385" s="47">
        <v>10174</v>
      </c>
      <c r="AJ385" s="47">
        <v>10324</v>
      </c>
      <c r="AK385" s="47">
        <v>12256</v>
      </c>
      <c r="AL385" s="47">
        <v>12675</v>
      </c>
      <c r="AM385" s="47">
        <v>12888</v>
      </c>
      <c r="AN385" s="47">
        <v>12938</v>
      </c>
      <c r="AO385" s="47">
        <v>7313</v>
      </c>
    </row>
    <row r="386" spans="1:41">
      <c r="A386" s="48" t="s">
        <v>678</v>
      </c>
      <c r="B386" s="49" t="s">
        <v>623</v>
      </c>
      <c r="C386" s="49" t="s">
        <v>623</v>
      </c>
      <c r="D386" s="49" t="s">
        <v>623</v>
      </c>
      <c r="E386" s="49" t="s">
        <v>623</v>
      </c>
      <c r="F386" s="49" t="s">
        <v>623</v>
      </c>
      <c r="G386" s="49" t="s">
        <v>623</v>
      </c>
      <c r="H386" s="49" t="s">
        <v>623</v>
      </c>
      <c r="I386" s="49" t="s">
        <v>623</v>
      </c>
      <c r="J386" s="49" t="s">
        <v>623</v>
      </c>
      <c r="K386" s="49" t="s">
        <v>623</v>
      </c>
      <c r="L386" s="49" t="s">
        <v>623</v>
      </c>
      <c r="M386" s="49" t="s">
        <v>623</v>
      </c>
      <c r="N386" s="49" t="s">
        <v>623</v>
      </c>
      <c r="O386" s="49" t="s">
        <v>623</v>
      </c>
      <c r="P386" s="49" t="s">
        <v>623</v>
      </c>
      <c r="Q386" s="49" t="s">
        <v>623</v>
      </c>
      <c r="R386" s="49" t="s">
        <v>623</v>
      </c>
      <c r="S386" s="49" t="s">
        <v>623</v>
      </c>
      <c r="T386" s="49" t="s">
        <v>623</v>
      </c>
      <c r="U386" s="49" t="s">
        <v>623</v>
      </c>
      <c r="V386" s="49" t="s">
        <v>623</v>
      </c>
      <c r="W386" s="49" t="s">
        <v>623</v>
      </c>
      <c r="X386" s="49">
        <v>632</v>
      </c>
      <c r="Y386" s="49">
        <v>753</v>
      </c>
      <c r="Z386" s="49">
        <v>763</v>
      </c>
      <c r="AA386" s="49">
        <v>755</v>
      </c>
      <c r="AB386" s="47">
        <v>2561</v>
      </c>
      <c r="AC386" s="47">
        <v>7688</v>
      </c>
      <c r="AD386" s="47">
        <v>4343</v>
      </c>
      <c r="AE386" s="47">
        <v>4512</v>
      </c>
      <c r="AF386" s="47">
        <v>5093</v>
      </c>
      <c r="AG386" s="47">
        <v>7916</v>
      </c>
      <c r="AH386" s="47">
        <v>8016</v>
      </c>
      <c r="AI386" s="47">
        <v>7994</v>
      </c>
      <c r="AJ386" s="47">
        <v>8112</v>
      </c>
      <c r="AK386" s="47">
        <v>9979</v>
      </c>
      <c r="AL386" s="47">
        <v>10438</v>
      </c>
      <c r="AM386" s="47">
        <v>10614</v>
      </c>
      <c r="AN386" s="47">
        <v>10655</v>
      </c>
      <c r="AO386" s="47">
        <v>6023</v>
      </c>
    </row>
    <row r="387" spans="1:41">
      <c r="A387" s="48" t="s">
        <v>679</v>
      </c>
      <c r="B387" s="49" t="s">
        <v>623</v>
      </c>
      <c r="C387" s="49" t="s">
        <v>623</v>
      </c>
      <c r="D387" s="49" t="s">
        <v>623</v>
      </c>
      <c r="E387" s="49" t="s">
        <v>623</v>
      </c>
      <c r="F387" s="49" t="s">
        <v>623</v>
      </c>
      <c r="G387" s="49" t="s">
        <v>623</v>
      </c>
      <c r="H387" s="49" t="s">
        <v>623</v>
      </c>
      <c r="I387" s="49" t="s">
        <v>623</v>
      </c>
      <c r="J387" s="49" t="s">
        <v>623</v>
      </c>
      <c r="K387" s="49" t="s">
        <v>623</v>
      </c>
      <c r="L387" s="49" t="s">
        <v>623</v>
      </c>
      <c r="M387" s="49" t="s">
        <v>623</v>
      </c>
      <c r="N387" s="49" t="s">
        <v>623</v>
      </c>
      <c r="O387" s="49" t="s">
        <v>623</v>
      </c>
      <c r="P387" s="49" t="s">
        <v>623</v>
      </c>
      <c r="Q387" s="49" t="s">
        <v>623</v>
      </c>
      <c r="R387" s="49" t="s">
        <v>623</v>
      </c>
      <c r="S387" s="49" t="s">
        <v>623</v>
      </c>
      <c r="T387" s="49" t="s">
        <v>623</v>
      </c>
      <c r="U387" s="49" t="s">
        <v>623</v>
      </c>
      <c r="V387" s="49" t="s">
        <v>623</v>
      </c>
      <c r="W387" s="49" t="s">
        <v>623</v>
      </c>
      <c r="X387" s="49" t="s">
        <v>623</v>
      </c>
      <c r="Y387" s="49" t="s">
        <v>623</v>
      </c>
      <c r="Z387" s="49" t="s">
        <v>623</v>
      </c>
      <c r="AA387" s="49" t="s">
        <v>623</v>
      </c>
      <c r="AB387" s="49">
        <v>318</v>
      </c>
      <c r="AC387" s="47">
        <v>1098</v>
      </c>
      <c r="AD387" s="49">
        <v>620</v>
      </c>
      <c r="AE387" s="49">
        <v>645</v>
      </c>
      <c r="AF387" s="47">
        <v>1319</v>
      </c>
      <c r="AG387" s="47">
        <v>5038</v>
      </c>
      <c r="AH387" s="47">
        <v>5101</v>
      </c>
      <c r="AI387" s="47">
        <v>5087</v>
      </c>
      <c r="AJ387" s="47">
        <v>5162</v>
      </c>
      <c r="AK387" s="47">
        <v>7485</v>
      </c>
      <c r="AL387" s="47">
        <v>8201</v>
      </c>
      <c r="AM387" s="47">
        <v>8340</v>
      </c>
      <c r="AN387" s="47">
        <v>8372</v>
      </c>
      <c r="AO387" s="47">
        <v>4732</v>
      </c>
    </row>
    <row r="388" spans="1:41">
      <c r="A388" s="48" t="s">
        <v>680</v>
      </c>
      <c r="B388" s="49" t="s">
        <v>623</v>
      </c>
      <c r="C388" s="49" t="s">
        <v>623</v>
      </c>
      <c r="D388" s="49" t="s">
        <v>623</v>
      </c>
      <c r="E388" s="49" t="s">
        <v>623</v>
      </c>
      <c r="F388" s="49" t="s">
        <v>623</v>
      </c>
      <c r="G388" s="49" t="s">
        <v>623</v>
      </c>
      <c r="H388" s="49" t="s">
        <v>623</v>
      </c>
      <c r="I388" s="49" t="s">
        <v>623</v>
      </c>
      <c r="J388" s="49" t="s">
        <v>623</v>
      </c>
      <c r="K388" s="49" t="s">
        <v>623</v>
      </c>
      <c r="L388" s="49" t="s">
        <v>623</v>
      </c>
      <c r="M388" s="49" t="s">
        <v>623</v>
      </c>
      <c r="N388" s="49" t="s">
        <v>623</v>
      </c>
      <c r="O388" s="49" t="s">
        <v>623</v>
      </c>
      <c r="P388" s="49" t="s">
        <v>623</v>
      </c>
      <c r="Q388" s="49" t="s">
        <v>623</v>
      </c>
      <c r="R388" s="49" t="s">
        <v>623</v>
      </c>
      <c r="S388" s="49" t="s">
        <v>623</v>
      </c>
      <c r="T388" s="49" t="s">
        <v>623</v>
      </c>
      <c r="U388" s="49" t="s">
        <v>623</v>
      </c>
      <c r="V388" s="49" t="s">
        <v>623</v>
      </c>
      <c r="W388" s="49" t="s">
        <v>623</v>
      </c>
      <c r="X388" s="49" t="s">
        <v>623</v>
      </c>
      <c r="Y388" s="49" t="s">
        <v>623</v>
      </c>
      <c r="Z388" s="49" t="s">
        <v>623</v>
      </c>
      <c r="AA388" s="49" t="s">
        <v>623</v>
      </c>
      <c r="AB388" s="49" t="s">
        <v>623</v>
      </c>
      <c r="AC388" s="49" t="s">
        <v>623</v>
      </c>
      <c r="AD388" s="49" t="s">
        <v>623</v>
      </c>
      <c r="AE388" s="49" t="s">
        <v>623</v>
      </c>
      <c r="AF388" s="49">
        <v>109</v>
      </c>
      <c r="AG388" s="49">
        <v>720</v>
      </c>
      <c r="AH388" s="49">
        <v>729</v>
      </c>
      <c r="AI388" s="49">
        <v>727</v>
      </c>
      <c r="AJ388" s="49">
        <v>737</v>
      </c>
      <c r="AK388" s="47">
        <v>4016</v>
      </c>
      <c r="AL388" s="47">
        <v>5219</v>
      </c>
      <c r="AM388" s="47">
        <v>5307</v>
      </c>
      <c r="AN388" s="47">
        <v>5327</v>
      </c>
      <c r="AO388" s="47">
        <v>3011</v>
      </c>
    </row>
    <row r="389" spans="1:41">
      <c r="A389" s="48" t="s">
        <v>681</v>
      </c>
      <c r="B389" s="49" t="s">
        <v>623</v>
      </c>
      <c r="C389" s="49" t="s">
        <v>623</v>
      </c>
      <c r="D389" s="49" t="s">
        <v>623</v>
      </c>
      <c r="E389" s="49" t="s">
        <v>623</v>
      </c>
      <c r="F389" s="49" t="s">
        <v>623</v>
      </c>
      <c r="G389" s="49" t="s">
        <v>623</v>
      </c>
      <c r="H389" s="49" t="s">
        <v>623</v>
      </c>
      <c r="I389" s="49" t="s">
        <v>623</v>
      </c>
      <c r="J389" s="49" t="s">
        <v>623</v>
      </c>
      <c r="K389" s="49" t="s">
        <v>623</v>
      </c>
      <c r="L389" s="49" t="s">
        <v>623</v>
      </c>
      <c r="M389" s="49" t="s">
        <v>623</v>
      </c>
      <c r="N389" s="49" t="s">
        <v>623</v>
      </c>
      <c r="O389" s="49" t="s">
        <v>623</v>
      </c>
      <c r="P389" s="49" t="s">
        <v>623</v>
      </c>
      <c r="Q389" s="49" t="s">
        <v>623</v>
      </c>
      <c r="R389" s="49" t="s">
        <v>623</v>
      </c>
      <c r="S389" s="49" t="s">
        <v>623</v>
      </c>
      <c r="T389" s="49" t="s">
        <v>623</v>
      </c>
      <c r="U389" s="49" t="s">
        <v>623</v>
      </c>
      <c r="V389" s="49" t="s">
        <v>623</v>
      </c>
      <c r="W389" s="49" t="s">
        <v>623</v>
      </c>
      <c r="X389" s="49" t="s">
        <v>623</v>
      </c>
      <c r="Y389" s="49" t="s">
        <v>623</v>
      </c>
      <c r="Z389" s="49" t="s">
        <v>623</v>
      </c>
      <c r="AA389" s="49" t="s">
        <v>623</v>
      </c>
      <c r="AB389" s="49" t="s">
        <v>623</v>
      </c>
      <c r="AC389" s="49" t="s">
        <v>623</v>
      </c>
      <c r="AD389" s="49" t="s">
        <v>623</v>
      </c>
      <c r="AE389" s="49" t="s">
        <v>623</v>
      </c>
      <c r="AF389" s="49" t="s">
        <v>623</v>
      </c>
      <c r="AG389" s="49" t="s">
        <v>623</v>
      </c>
      <c r="AH389" s="49" t="s">
        <v>623</v>
      </c>
      <c r="AI389" s="49" t="s">
        <v>623</v>
      </c>
      <c r="AJ389" s="49" t="s">
        <v>623</v>
      </c>
      <c r="AK389" s="49">
        <v>543</v>
      </c>
      <c r="AL389" s="49">
        <v>746</v>
      </c>
      <c r="AM389" s="49">
        <v>758</v>
      </c>
      <c r="AN389" s="49">
        <v>761</v>
      </c>
      <c r="AO389" s="49">
        <v>430</v>
      </c>
    </row>
    <row r="390" spans="1:41">
      <c r="A390" s="48" t="s">
        <v>682</v>
      </c>
      <c r="B390" s="49" t="s">
        <v>623</v>
      </c>
      <c r="C390" s="49" t="s">
        <v>623</v>
      </c>
      <c r="D390" s="49" t="s">
        <v>623</v>
      </c>
      <c r="E390" s="49" t="s">
        <v>623</v>
      </c>
      <c r="F390" s="49" t="s">
        <v>623</v>
      </c>
      <c r="G390" s="49" t="s">
        <v>623</v>
      </c>
      <c r="H390" s="49" t="s">
        <v>623</v>
      </c>
      <c r="I390" s="49" t="s">
        <v>623</v>
      </c>
      <c r="J390" s="49" t="s">
        <v>623</v>
      </c>
      <c r="K390" s="49" t="s">
        <v>623</v>
      </c>
      <c r="L390" s="49" t="s">
        <v>623</v>
      </c>
      <c r="M390" s="49" t="s">
        <v>623</v>
      </c>
      <c r="N390" s="49" t="s">
        <v>623</v>
      </c>
      <c r="O390" s="49" t="s">
        <v>623</v>
      </c>
      <c r="P390" s="49" t="s">
        <v>623</v>
      </c>
      <c r="Q390" s="49" t="s">
        <v>623</v>
      </c>
      <c r="R390" s="49" t="s">
        <v>623</v>
      </c>
      <c r="S390" s="49" t="s">
        <v>623</v>
      </c>
      <c r="T390" s="49" t="s">
        <v>623</v>
      </c>
      <c r="U390" s="49" t="s">
        <v>623</v>
      </c>
      <c r="V390" s="49" t="s">
        <v>623</v>
      </c>
      <c r="W390" s="49" t="s">
        <v>623</v>
      </c>
      <c r="X390" s="49" t="s">
        <v>623</v>
      </c>
      <c r="Y390" s="49" t="s">
        <v>623</v>
      </c>
      <c r="Z390" s="49" t="s">
        <v>623</v>
      </c>
      <c r="AA390" s="49" t="s">
        <v>623</v>
      </c>
      <c r="AB390" s="49" t="s">
        <v>623</v>
      </c>
      <c r="AC390" s="49" t="s">
        <v>623</v>
      </c>
      <c r="AD390" s="49" t="s">
        <v>623</v>
      </c>
      <c r="AE390" s="49" t="s">
        <v>623</v>
      </c>
      <c r="AF390" s="49" t="s">
        <v>623</v>
      </c>
      <c r="AG390" s="49" t="s">
        <v>623</v>
      </c>
      <c r="AH390" s="49" t="s">
        <v>623</v>
      </c>
      <c r="AI390" s="49" t="s">
        <v>623</v>
      </c>
      <c r="AJ390" s="49" t="s">
        <v>623</v>
      </c>
      <c r="AK390" s="49" t="s">
        <v>623</v>
      </c>
      <c r="AL390" s="49" t="s">
        <v>623</v>
      </c>
      <c r="AM390" s="49" t="s">
        <v>623</v>
      </c>
      <c r="AN390" s="49" t="s">
        <v>623</v>
      </c>
      <c r="AO390" s="49" t="s">
        <v>623</v>
      </c>
    </row>
    <row r="391" spans="1:41">
      <c r="A391" s="48" t="s">
        <v>683</v>
      </c>
      <c r="B391" s="49" t="s">
        <v>623</v>
      </c>
      <c r="C391" s="49" t="s">
        <v>623</v>
      </c>
      <c r="D391" s="49" t="s">
        <v>623</v>
      </c>
      <c r="E391" s="49" t="s">
        <v>623</v>
      </c>
      <c r="F391" s="49" t="s">
        <v>623</v>
      </c>
      <c r="G391" s="49" t="s">
        <v>623</v>
      </c>
      <c r="H391" s="49" t="s">
        <v>623</v>
      </c>
      <c r="I391" s="49" t="s">
        <v>623</v>
      </c>
      <c r="J391" s="49" t="s">
        <v>623</v>
      </c>
      <c r="K391" s="49" t="s">
        <v>623</v>
      </c>
      <c r="L391" s="49" t="s">
        <v>623</v>
      </c>
      <c r="M391" s="49" t="s">
        <v>623</v>
      </c>
      <c r="N391" s="49" t="s">
        <v>623</v>
      </c>
      <c r="O391" s="49" t="s">
        <v>623</v>
      </c>
      <c r="P391" s="49" t="s">
        <v>623</v>
      </c>
      <c r="Q391" s="49" t="s">
        <v>623</v>
      </c>
      <c r="R391" s="49" t="s">
        <v>623</v>
      </c>
      <c r="S391" s="49" t="s">
        <v>623</v>
      </c>
      <c r="T391" s="49" t="s">
        <v>623</v>
      </c>
      <c r="U391" s="49" t="s">
        <v>623</v>
      </c>
      <c r="V391" s="49" t="s">
        <v>623</v>
      </c>
      <c r="W391" s="49" t="s">
        <v>623</v>
      </c>
      <c r="X391" s="49" t="s">
        <v>623</v>
      </c>
      <c r="Y391" s="49" t="s">
        <v>623</v>
      </c>
      <c r="Z391" s="49" t="s">
        <v>623</v>
      </c>
      <c r="AA391" s="49" t="s">
        <v>623</v>
      </c>
      <c r="AB391" s="49" t="s">
        <v>623</v>
      </c>
      <c r="AC391" s="49" t="s">
        <v>623</v>
      </c>
      <c r="AD391" s="49" t="s">
        <v>623</v>
      </c>
      <c r="AE391" s="49" t="s">
        <v>623</v>
      </c>
      <c r="AF391" s="49" t="s">
        <v>623</v>
      </c>
      <c r="AG391" s="49" t="s">
        <v>623</v>
      </c>
      <c r="AH391" s="49" t="s">
        <v>623</v>
      </c>
      <c r="AI391" s="49" t="s">
        <v>623</v>
      </c>
      <c r="AJ391" s="49" t="s">
        <v>623</v>
      </c>
      <c r="AK391" s="49" t="s">
        <v>623</v>
      </c>
      <c r="AL391" s="49" t="s">
        <v>623</v>
      </c>
      <c r="AM391" s="49" t="s">
        <v>623</v>
      </c>
      <c r="AN391" s="49" t="s">
        <v>623</v>
      </c>
      <c r="AO391" s="49" t="s">
        <v>623</v>
      </c>
    </row>
    <row r="392" spans="1:41">
      <c r="A392" s="48" t="s">
        <v>684</v>
      </c>
      <c r="B392" s="49" t="s">
        <v>623</v>
      </c>
      <c r="C392" s="49" t="s">
        <v>623</v>
      </c>
      <c r="D392" s="49" t="s">
        <v>623</v>
      </c>
      <c r="E392" s="49" t="s">
        <v>623</v>
      </c>
      <c r="F392" s="49" t="s">
        <v>623</v>
      </c>
      <c r="G392" s="49" t="s">
        <v>623</v>
      </c>
      <c r="H392" s="49" t="s">
        <v>623</v>
      </c>
      <c r="I392" s="49" t="s">
        <v>623</v>
      </c>
      <c r="J392" s="49" t="s">
        <v>623</v>
      </c>
      <c r="K392" s="49" t="s">
        <v>623</v>
      </c>
      <c r="L392" s="49" t="s">
        <v>623</v>
      </c>
      <c r="M392" s="49" t="s">
        <v>623</v>
      </c>
      <c r="N392" s="49" t="s">
        <v>623</v>
      </c>
      <c r="O392" s="49" t="s">
        <v>623</v>
      </c>
      <c r="P392" s="49" t="s">
        <v>623</v>
      </c>
      <c r="Q392" s="49" t="s">
        <v>623</v>
      </c>
      <c r="R392" s="49" t="s">
        <v>623</v>
      </c>
      <c r="S392" s="49" t="s">
        <v>623</v>
      </c>
      <c r="T392" s="49" t="s">
        <v>623</v>
      </c>
      <c r="U392" s="49" t="s">
        <v>623</v>
      </c>
      <c r="V392" s="49" t="s">
        <v>623</v>
      </c>
      <c r="W392" s="49" t="s">
        <v>623</v>
      </c>
      <c r="X392" s="49" t="s">
        <v>623</v>
      </c>
      <c r="Y392" s="49" t="s">
        <v>623</v>
      </c>
      <c r="Z392" s="49" t="s">
        <v>623</v>
      </c>
      <c r="AA392" s="49" t="s">
        <v>623</v>
      </c>
      <c r="AB392" s="49" t="s">
        <v>623</v>
      </c>
      <c r="AC392" s="49" t="s">
        <v>623</v>
      </c>
      <c r="AD392" s="49" t="s">
        <v>623</v>
      </c>
      <c r="AE392" s="49" t="s">
        <v>623</v>
      </c>
      <c r="AF392" s="49" t="s">
        <v>623</v>
      </c>
      <c r="AG392" s="49" t="s">
        <v>623</v>
      </c>
      <c r="AH392" s="49" t="s">
        <v>623</v>
      </c>
      <c r="AI392" s="49" t="s">
        <v>623</v>
      </c>
      <c r="AJ392" s="49" t="s">
        <v>623</v>
      </c>
      <c r="AK392" s="49" t="s">
        <v>623</v>
      </c>
      <c r="AL392" s="49" t="s">
        <v>623</v>
      </c>
      <c r="AM392" s="49" t="s">
        <v>623</v>
      </c>
      <c r="AN392" s="49" t="s">
        <v>623</v>
      </c>
      <c r="AO392" s="49" t="s">
        <v>623</v>
      </c>
    </row>
  </sheetData>
  <autoFilter ref="A1:AO39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5"/>
  <sheetViews>
    <sheetView showGridLines="0" workbookViewId="0"/>
  </sheetViews>
  <sheetFormatPr defaultColWidth="12.6640625" defaultRowHeight="15.75" customHeight="1" outlineLevelRow="1"/>
  <cols>
    <col min="3" max="3" width="23.88671875" customWidth="1"/>
    <col min="4" max="4" width="9.6640625" customWidth="1"/>
    <col min="5" max="5" width="8" customWidth="1"/>
    <col min="6" max="6" width="9.6640625" customWidth="1"/>
    <col min="7" max="7" width="8" customWidth="1"/>
    <col min="8" max="8" width="9.6640625" customWidth="1"/>
    <col min="9" max="9" width="8" customWidth="1"/>
    <col min="10" max="10" width="4.33203125" customWidth="1"/>
  </cols>
  <sheetData>
    <row r="1" spans="1:26" ht="17.399999999999999">
      <c r="A1" s="50"/>
      <c r="B1" s="50"/>
      <c r="C1" s="50"/>
      <c r="D1" s="50"/>
      <c r="E1" s="50"/>
      <c r="F1" s="50"/>
      <c r="G1" s="50"/>
      <c r="H1" s="50"/>
      <c r="I1" s="50"/>
      <c r="J1" s="50"/>
      <c r="K1" s="50"/>
      <c r="L1" s="50"/>
      <c r="M1" s="50"/>
      <c r="N1" s="50"/>
      <c r="O1" s="50"/>
      <c r="P1" s="50"/>
      <c r="Q1" s="50"/>
      <c r="R1" s="50"/>
      <c r="S1" s="50"/>
      <c r="T1" s="50"/>
      <c r="U1" s="50"/>
      <c r="V1" s="50"/>
      <c r="W1" s="50"/>
      <c r="X1" s="50"/>
      <c r="Y1" s="50"/>
      <c r="Z1" s="50"/>
    </row>
    <row r="2" spans="1:26" ht="21">
      <c r="A2" s="50"/>
      <c r="B2" s="50"/>
      <c r="C2" s="51" t="s">
        <v>685</v>
      </c>
      <c r="D2" s="50"/>
      <c r="E2" s="50"/>
      <c r="F2" s="50"/>
      <c r="G2" s="50"/>
      <c r="H2" s="50"/>
      <c r="I2" s="50"/>
      <c r="J2" s="50"/>
      <c r="K2" s="50"/>
      <c r="L2" s="50"/>
      <c r="M2" s="50"/>
      <c r="N2" s="50"/>
      <c r="O2" s="50"/>
      <c r="P2" s="50"/>
      <c r="Q2" s="50"/>
      <c r="R2" s="50"/>
      <c r="S2" s="50"/>
      <c r="T2" s="50"/>
      <c r="U2" s="50"/>
      <c r="V2" s="50"/>
      <c r="W2" s="50"/>
      <c r="X2" s="50"/>
      <c r="Y2" s="50"/>
      <c r="Z2" s="50"/>
    </row>
    <row r="3" spans="1:26" ht="6.75" customHeight="1">
      <c r="A3" s="50"/>
      <c r="B3" s="50"/>
      <c r="C3" s="52"/>
      <c r="D3" s="53"/>
      <c r="E3" s="53"/>
      <c r="F3" s="53"/>
      <c r="G3" s="50"/>
      <c r="H3" s="50"/>
      <c r="I3" s="50"/>
      <c r="J3" s="50"/>
      <c r="K3" s="50"/>
      <c r="L3" s="50"/>
      <c r="M3" s="50"/>
      <c r="N3" s="50"/>
      <c r="O3" s="50"/>
      <c r="P3" s="50"/>
      <c r="Q3" s="50"/>
      <c r="R3" s="50"/>
      <c r="S3" s="50"/>
      <c r="T3" s="50"/>
      <c r="U3" s="50"/>
      <c r="V3" s="50"/>
      <c r="W3" s="50"/>
      <c r="X3" s="50"/>
      <c r="Y3" s="50"/>
      <c r="Z3" s="50"/>
    </row>
    <row r="4" spans="1:26" ht="17.399999999999999">
      <c r="A4" s="50"/>
      <c r="B4" s="50"/>
      <c r="C4" s="54" t="s">
        <v>686</v>
      </c>
      <c r="D4" s="55" t="s">
        <v>687</v>
      </c>
      <c r="E4" s="56" t="s">
        <v>688</v>
      </c>
      <c r="F4" s="57"/>
      <c r="G4" s="50"/>
      <c r="H4" s="50"/>
      <c r="I4" s="50"/>
      <c r="J4" s="50"/>
      <c r="K4" s="50"/>
      <c r="L4" s="50"/>
      <c r="M4" s="50"/>
      <c r="N4" s="50"/>
      <c r="O4" s="50"/>
      <c r="P4" s="50"/>
      <c r="Q4" s="50"/>
      <c r="R4" s="50"/>
      <c r="S4" s="50"/>
      <c r="T4" s="50"/>
      <c r="U4" s="50"/>
      <c r="V4" s="50"/>
      <c r="W4" s="50"/>
      <c r="X4" s="50"/>
      <c r="Y4" s="50"/>
      <c r="Z4" s="50"/>
    </row>
    <row r="5" spans="1:26" ht="18" hidden="1" customHeight="1">
      <c r="A5" s="50"/>
      <c r="B5" s="50"/>
      <c r="C5" s="58" t="s">
        <v>689</v>
      </c>
      <c r="D5" s="59">
        <f>5686809/30*7</f>
        <v>1326922.0999999999</v>
      </c>
      <c r="E5" s="60">
        <v>0.39</v>
      </c>
      <c r="F5" s="61"/>
      <c r="G5" s="62"/>
      <c r="H5" s="50"/>
      <c r="I5" s="50"/>
      <c r="J5" s="50"/>
      <c r="K5" s="50"/>
      <c r="L5" s="50"/>
      <c r="M5" s="50"/>
      <c r="N5" s="50"/>
      <c r="O5" s="50"/>
      <c r="P5" s="50"/>
      <c r="Q5" s="50"/>
      <c r="R5" s="50"/>
      <c r="S5" s="50"/>
      <c r="T5" s="50"/>
      <c r="U5" s="50"/>
      <c r="V5" s="50"/>
      <c r="W5" s="50"/>
      <c r="X5" s="50"/>
      <c r="Y5" s="50"/>
      <c r="Z5" s="50"/>
    </row>
    <row r="6" spans="1:26" ht="18" hidden="1" customHeight="1">
      <c r="A6" s="50"/>
      <c r="B6" s="50"/>
      <c r="C6" s="58" t="s">
        <v>690</v>
      </c>
      <c r="D6" s="59">
        <f>6152187/31*7</f>
        <v>1389203.5161290322</v>
      </c>
      <c r="E6" s="60">
        <v>0.39</v>
      </c>
      <c r="F6" s="61"/>
      <c r="G6" s="62"/>
      <c r="H6" s="50"/>
      <c r="I6" s="50"/>
      <c r="J6" s="50"/>
      <c r="K6" s="50"/>
      <c r="L6" s="50"/>
      <c r="M6" s="50"/>
      <c r="N6" s="50"/>
      <c r="O6" s="50"/>
      <c r="P6" s="50"/>
      <c r="Q6" s="50"/>
      <c r="R6" s="50"/>
      <c r="S6" s="50"/>
      <c r="T6" s="50"/>
      <c r="U6" s="50"/>
      <c r="V6" s="50"/>
      <c r="W6" s="50"/>
      <c r="X6" s="50"/>
      <c r="Y6" s="50"/>
      <c r="Z6" s="50"/>
    </row>
    <row r="7" spans="1:26" ht="18" customHeight="1">
      <c r="A7" s="50"/>
      <c r="B7" s="50"/>
      <c r="C7" s="58" t="s">
        <v>691</v>
      </c>
      <c r="D7" s="59">
        <f>6768547/30*7</f>
        <v>1579327.6333333333</v>
      </c>
      <c r="E7" s="60">
        <v>0.44</v>
      </c>
      <c r="F7" s="61"/>
      <c r="G7" s="62"/>
      <c r="H7" s="50"/>
      <c r="I7" s="50"/>
      <c r="J7" s="50"/>
      <c r="K7" s="50"/>
      <c r="L7" s="50"/>
      <c r="M7" s="50"/>
      <c r="N7" s="50"/>
      <c r="O7" s="50"/>
      <c r="P7" s="50"/>
      <c r="Q7" s="50"/>
      <c r="R7" s="50"/>
      <c r="S7" s="50"/>
      <c r="T7" s="50"/>
      <c r="U7" s="50"/>
      <c r="V7" s="50"/>
      <c r="W7" s="50"/>
      <c r="X7" s="50"/>
      <c r="Y7" s="50"/>
      <c r="Z7" s="50"/>
    </row>
    <row r="8" spans="1:26" ht="18" customHeight="1">
      <c r="A8" s="50"/>
      <c r="B8" s="50"/>
      <c r="C8" s="58" t="s">
        <v>692</v>
      </c>
      <c r="D8" s="59">
        <f>6713959/31*7</f>
        <v>1516055.2580645161</v>
      </c>
      <c r="E8" s="60">
        <v>0.34</v>
      </c>
      <c r="F8" s="61"/>
      <c r="G8" s="62"/>
      <c r="H8" s="50"/>
      <c r="I8" s="50"/>
      <c r="J8" s="50"/>
      <c r="K8" s="50"/>
      <c r="L8" s="50"/>
      <c r="M8" s="50"/>
      <c r="N8" s="50"/>
      <c r="O8" s="50"/>
      <c r="P8" s="50"/>
      <c r="Q8" s="50"/>
      <c r="R8" s="50"/>
      <c r="S8" s="50"/>
      <c r="T8" s="50"/>
      <c r="U8" s="50"/>
      <c r="V8" s="50"/>
      <c r="W8" s="50"/>
      <c r="X8" s="50"/>
      <c r="Y8" s="50"/>
      <c r="Z8" s="50"/>
    </row>
    <row r="9" spans="1:26" ht="18" customHeight="1">
      <c r="A9" s="50"/>
      <c r="B9" s="50"/>
      <c r="C9" s="58" t="s">
        <v>693</v>
      </c>
      <c r="D9" s="59">
        <f>6871391/31*7</f>
        <v>1551604.4193548388</v>
      </c>
      <c r="E9" s="60">
        <v>0.35709999999999997</v>
      </c>
      <c r="F9" s="61"/>
      <c r="G9" s="62"/>
      <c r="H9" s="50"/>
      <c r="I9" s="50"/>
      <c r="J9" s="50"/>
      <c r="K9" s="50"/>
      <c r="L9" s="50"/>
      <c r="M9" s="50"/>
      <c r="N9" s="50"/>
      <c r="O9" s="50"/>
      <c r="P9" s="50"/>
      <c r="Q9" s="50"/>
      <c r="R9" s="50"/>
      <c r="S9" s="50"/>
      <c r="T9" s="50"/>
      <c r="U9" s="50"/>
      <c r="V9" s="50"/>
      <c r="W9" s="50"/>
      <c r="X9" s="50"/>
      <c r="Y9" s="50"/>
      <c r="Z9" s="50"/>
    </row>
    <row r="10" spans="1:26" ht="18" customHeight="1">
      <c r="A10" s="50"/>
      <c r="B10" s="50"/>
      <c r="C10" s="58" t="s">
        <v>694</v>
      </c>
      <c r="D10" s="59">
        <f>'Forecast vs Actuals'!L4</f>
        <v>1637239.0000000002</v>
      </c>
      <c r="E10" s="60">
        <f>'Forecast vs Actuals'!M4</f>
        <v>0.4000711477795823</v>
      </c>
      <c r="F10" s="61"/>
      <c r="G10" s="62"/>
      <c r="H10" s="50"/>
      <c r="I10" s="50"/>
      <c r="J10" s="50"/>
      <c r="K10" s="50"/>
      <c r="L10" s="50"/>
      <c r="M10" s="50"/>
      <c r="N10" s="50"/>
      <c r="O10" s="50"/>
      <c r="P10" s="50"/>
      <c r="Q10" s="50"/>
      <c r="R10" s="50"/>
      <c r="S10" s="50"/>
      <c r="T10" s="50"/>
      <c r="U10" s="50"/>
      <c r="V10" s="50"/>
      <c r="W10" s="50"/>
      <c r="X10" s="50"/>
      <c r="Y10" s="50"/>
      <c r="Z10" s="50"/>
    </row>
    <row r="11" spans="1:26" ht="17.399999999999999">
      <c r="A11" s="50"/>
      <c r="B11" s="50"/>
      <c r="C11" s="58" t="s">
        <v>695</v>
      </c>
      <c r="D11" s="59">
        <f>'Fin Data'!AI2</f>
        <v>1666703</v>
      </c>
      <c r="E11" s="60">
        <f>'Fin Data'!AJ2</f>
        <v>0.42988538288636091</v>
      </c>
      <c r="F11" s="63"/>
      <c r="G11" s="62"/>
      <c r="H11" s="50"/>
      <c r="I11" s="50"/>
      <c r="J11" s="50"/>
      <c r="K11" s="50"/>
      <c r="L11" s="50"/>
      <c r="M11" s="50"/>
      <c r="N11" s="50"/>
      <c r="O11" s="50"/>
      <c r="P11" s="50"/>
      <c r="Q11" s="50"/>
      <c r="R11" s="50"/>
      <c r="S11" s="50"/>
      <c r="T11" s="50"/>
      <c r="U11" s="50"/>
      <c r="V11" s="50"/>
      <c r="W11" s="50"/>
      <c r="X11" s="50"/>
      <c r="Y11" s="50"/>
      <c r="Z11" s="50"/>
    </row>
    <row r="12" spans="1:26" ht="6.75" customHeight="1">
      <c r="A12" s="50"/>
      <c r="B12" s="50"/>
      <c r="C12" s="64"/>
      <c r="D12" s="65"/>
      <c r="E12" s="65"/>
      <c r="F12" s="63"/>
      <c r="G12" s="62"/>
      <c r="H12" s="50"/>
      <c r="I12" s="50"/>
      <c r="J12" s="50"/>
      <c r="K12" s="50"/>
      <c r="L12" s="50"/>
      <c r="M12" s="50"/>
      <c r="N12" s="50"/>
      <c r="O12" s="50"/>
      <c r="P12" s="50"/>
      <c r="Q12" s="50"/>
      <c r="R12" s="50"/>
      <c r="S12" s="50"/>
      <c r="T12" s="50"/>
      <c r="U12" s="50"/>
      <c r="V12" s="50"/>
      <c r="W12" s="50"/>
      <c r="X12" s="50"/>
      <c r="Y12" s="50"/>
      <c r="Z12" s="50"/>
    </row>
    <row r="13" spans="1:26" ht="17.399999999999999">
      <c r="A13" s="50"/>
      <c r="B13" s="50"/>
      <c r="C13" s="66" t="s">
        <v>696</v>
      </c>
      <c r="D13" s="65" t="s">
        <v>697</v>
      </c>
      <c r="E13" s="67" t="s">
        <v>688</v>
      </c>
      <c r="F13" s="65" t="s">
        <v>11</v>
      </c>
      <c r="G13" s="67" t="s">
        <v>688</v>
      </c>
      <c r="J13" s="68"/>
      <c r="K13" s="50"/>
      <c r="L13" s="50"/>
      <c r="M13" s="50"/>
      <c r="N13" s="50"/>
      <c r="O13" s="50"/>
      <c r="P13" s="50"/>
      <c r="Q13" s="50"/>
      <c r="R13" s="50"/>
      <c r="S13" s="50"/>
      <c r="T13" s="50"/>
      <c r="U13" s="50"/>
      <c r="V13" s="50"/>
      <c r="W13" s="50"/>
      <c r="X13" s="50"/>
      <c r="Y13" s="50"/>
      <c r="Z13" s="50"/>
    </row>
    <row r="14" spans="1:26" ht="18" customHeight="1">
      <c r="A14" s="50"/>
      <c r="B14" s="50"/>
      <c r="C14" s="64" t="s">
        <v>698</v>
      </c>
      <c r="D14" s="69">
        <f>AVERAGE('Forecast Data'!M132:M135)</f>
        <v>1484175</v>
      </c>
      <c r="E14" s="70">
        <f>'Forecast Data'!P135</f>
        <v>0.24352129739947015</v>
      </c>
      <c r="F14" s="69">
        <f>AVERAGE('Forecast vs Actuals'!W4:Z4)</f>
        <v>1720832.75</v>
      </c>
      <c r="G14" s="71">
        <f>'Forecast vs Actuals'!P4</f>
        <v>0.44180583414186203</v>
      </c>
      <c r="J14" s="68"/>
      <c r="K14" s="50"/>
      <c r="L14" s="50"/>
      <c r="M14" s="50"/>
      <c r="N14" s="50"/>
      <c r="O14" s="50"/>
      <c r="P14" s="50"/>
      <c r="Q14" s="50"/>
      <c r="R14" s="50"/>
      <c r="S14" s="50"/>
      <c r="T14" s="50"/>
      <c r="U14" s="50"/>
      <c r="V14" s="50"/>
      <c r="W14" s="50"/>
      <c r="X14" s="50"/>
      <c r="Y14" s="50"/>
      <c r="Z14" s="50"/>
    </row>
    <row r="15" spans="1:26" ht="18" customHeight="1">
      <c r="A15" s="50"/>
      <c r="B15" s="50"/>
      <c r="C15" s="64" t="s">
        <v>699</v>
      </c>
      <c r="D15" s="69">
        <f>AVERAGE('Forecast Data'!M132:M139)</f>
        <v>1497577.625</v>
      </c>
      <c r="E15" s="70">
        <f>'Forecast Data'!P139</f>
        <v>0.23064818721975444</v>
      </c>
      <c r="F15" s="69">
        <f>AVERAGE('Forecast vs Actuals'!W4:AD4)</f>
        <v>1730051</v>
      </c>
      <c r="G15" s="71">
        <f>'Forecast vs Actuals'!S4</f>
        <v>0.42168532128524783</v>
      </c>
      <c r="J15" s="68"/>
      <c r="K15" s="50"/>
      <c r="L15" s="50"/>
      <c r="M15" s="50"/>
      <c r="N15" s="50"/>
      <c r="O15" s="50"/>
      <c r="P15" s="50"/>
      <c r="Q15" s="50"/>
      <c r="R15" s="50"/>
      <c r="S15" s="50"/>
      <c r="T15" s="50"/>
      <c r="U15" s="50"/>
      <c r="V15" s="50"/>
      <c r="W15" s="50"/>
      <c r="X15" s="50"/>
      <c r="Y15" s="50"/>
      <c r="Z15" s="50"/>
    </row>
    <row r="16" spans="1:26" ht="18" customHeight="1">
      <c r="A16" s="50"/>
      <c r="B16" s="50"/>
      <c r="C16" s="64" t="s">
        <v>700</v>
      </c>
      <c r="D16" s="69">
        <f>AVERAGE('Forecast Data'!M132:M143)</f>
        <v>1511815.75</v>
      </c>
      <c r="E16" s="70">
        <f>'Forecast Data'!P143</f>
        <v>0.22719638712212134</v>
      </c>
      <c r="F16" s="69">
        <f>AVERAGE('Forecast Data'!D132:D143)</f>
        <v>1731496.3333333333</v>
      </c>
      <c r="G16" s="70">
        <f>'Forecast Data'!K132</f>
        <v>0.40577589923857743</v>
      </c>
      <c r="J16" s="68"/>
      <c r="K16" s="50"/>
      <c r="L16" s="50"/>
      <c r="M16" s="50"/>
      <c r="N16" s="50"/>
      <c r="O16" s="50"/>
      <c r="P16" s="50"/>
      <c r="Q16" s="50"/>
      <c r="R16" s="50"/>
      <c r="S16" s="50"/>
      <c r="T16" s="50"/>
      <c r="U16" s="50"/>
      <c r="V16" s="50"/>
      <c r="W16" s="50"/>
      <c r="X16" s="50"/>
      <c r="Y16" s="50"/>
      <c r="Z16" s="50"/>
    </row>
    <row r="17" spans="1:26" ht="17.399999999999999" collapsed="1">
      <c r="A17" s="50"/>
      <c r="B17" s="50"/>
      <c r="C17" s="50"/>
      <c r="F17" s="50"/>
      <c r="G17" s="50"/>
      <c r="H17" s="50"/>
      <c r="I17" s="50"/>
      <c r="J17" s="50"/>
      <c r="K17" s="50"/>
      <c r="L17" s="50"/>
      <c r="M17" s="50"/>
      <c r="N17" s="50"/>
      <c r="O17" s="50"/>
      <c r="P17" s="50"/>
      <c r="Q17" s="50"/>
      <c r="R17" s="50"/>
      <c r="S17" s="50"/>
      <c r="T17" s="50"/>
      <c r="U17" s="50"/>
      <c r="V17" s="50"/>
      <c r="W17" s="50"/>
      <c r="X17" s="50"/>
      <c r="Y17" s="50"/>
      <c r="Z17" s="50"/>
    </row>
    <row r="18" spans="1:26" ht="17.399999999999999" hidden="1" outlineLevel="1">
      <c r="A18" s="50"/>
      <c r="B18" s="50"/>
      <c r="C18" s="66"/>
      <c r="D18" s="72"/>
      <c r="E18" s="72"/>
      <c r="F18" s="73" t="s">
        <v>1</v>
      </c>
      <c r="G18" s="67"/>
      <c r="H18" s="73" t="s">
        <v>1</v>
      </c>
      <c r="I18" s="67"/>
      <c r="J18" s="50"/>
      <c r="K18" s="73" t="s">
        <v>701</v>
      </c>
      <c r="L18" s="67"/>
      <c r="M18" s="50"/>
      <c r="N18" s="50"/>
      <c r="O18" s="50"/>
      <c r="P18" s="50"/>
      <c r="Q18" s="50"/>
      <c r="R18" s="50"/>
      <c r="S18" s="50"/>
      <c r="T18" s="50"/>
      <c r="U18" s="50"/>
      <c r="V18" s="50"/>
      <c r="W18" s="50"/>
      <c r="X18" s="50"/>
      <c r="Y18" s="50"/>
      <c r="Z18" s="50"/>
    </row>
    <row r="19" spans="1:26" ht="17.399999999999999" hidden="1" outlineLevel="1">
      <c r="A19" s="50"/>
      <c r="B19" s="50"/>
      <c r="C19" s="66" t="s">
        <v>702</v>
      </c>
      <c r="D19" s="72" t="s">
        <v>26</v>
      </c>
      <c r="E19" s="72" t="s">
        <v>688</v>
      </c>
      <c r="F19" s="65" t="s">
        <v>703</v>
      </c>
      <c r="G19" s="67" t="s">
        <v>688</v>
      </c>
      <c r="H19" s="65" t="s">
        <v>11</v>
      </c>
      <c r="I19" s="67" t="s">
        <v>688</v>
      </c>
      <c r="J19" s="50"/>
      <c r="K19" s="65" t="s">
        <v>704</v>
      </c>
      <c r="L19" s="67" t="s">
        <v>575</v>
      </c>
      <c r="M19" s="50"/>
      <c r="N19" s="50"/>
      <c r="O19" s="50"/>
      <c r="P19" s="50"/>
      <c r="Q19" s="50"/>
      <c r="R19" s="50"/>
      <c r="S19" s="50"/>
      <c r="T19" s="50"/>
      <c r="U19" s="50"/>
      <c r="V19" s="50"/>
      <c r="W19" s="50"/>
      <c r="X19" s="50"/>
      <c r="Y19" s="50"/>
      <c r="Z19" s="50"/>
    </row>
    <row r="20" spans="1:26" ht="17.399999999999999" hidden="1" outlineLevel="1">
      <c r="A20" s="50"/>
      <c r="B20" s="50"/>
      <c r="C20" s="64" t="s">
        <v>46</v>
      </c>
      <c r="D20" s="59">
        <f>SUMIFS('Forecast vs Actuals'!L:L,'Forecast vs Actuals'!D:D,C20)</f>
        <v>316735.16666666669</v>
      </c>
      <c r="E20" s="60">
        <f>SUMIFS('Forecast vs Actuals'!M:M,'Forecast vs Actuals'!D:D,C20)</f>
        <v>0.36044105982641672</v>
      </c>
      <c r="F20" s="69">
        <f t="shared" ref="F20:F29" si="0">SUMIFS($D$49:$D$438,$C$49:$C$438,C20)</f>
        <v>273576</v>
      </c>
      <c r="G20" s="74">
        <f t="shared" ref="G20:G29" si="1">(F20-(H20/(1+I20)))/(H20/(1+I20))</f>
        <v>0.12743131430832141</v>
      </c>
      <c r="H20" s="69">
        <f>SUMIFS('Forecast vs Actuals'!R:R,'Forecast vs Actuals'!D:D,C20)</f>
        <v>328940.625</v>
      </c>
      <c r="I20" s="74">
        <f>SUMIFS('Forecast vs Actuals'!S:S,'Forecast vs Actuals'!D:D,C20)</f>
        <v>0.35559391603485208</v>
      </c>
      <c r="J20" s="50"/>
      <c r="K20" s="69">
        <f t="shared" ref="K20:K29" si="2">SUMIFS($L$49:$L$732,$K$49:$K$732,C20)</f>
        <v>41746573</v>
      </c>
      <c r="L20" s="75">
        <f t="shared" ref="L20:L29" si="3">SUMIFS($M$49:$M$732,$K$49:$K$732,C20)</f>
        <v>55</v>
      </c>
      <c r="M20" s="50"/>
      <c r="N20" s="50"/>
      <c r="O20" s="50"/>
      <c r="P20" s="50"/>
      <c r="Q20" s="50"/>
      <c r="R20" s="50"/>
      <c r="S20" s="50"/>
      <c r="T20" s="50"/>
      <c r="U20" s="50"/>
      <c r="V20" s="50"/>
      <c r="W20" s="50"/>
      <c r="X20" s="50"/>
      <c r="Y20" s="50"/>
      <c r="Z20" s="50"/>
    </row>
    <row r="21" spans="1:26" ht="17.399999999999999" hidden="1" outlineLevel="1">
      <c r="A21" s="50"/>
      <c r="B21" s="50"/>
      <c r="C21" s="64" t="s">
        <v>38</v>
      </c>
      <c r="D21" s="59">
        <f>SUMIFS('Forecast vs Actuals'!L:L,'Forecast vs Actuals'!D:D,C21)</f>
        <v>285767.33333333331</v>
      </c>
      <c r="E21" s="60">
        <f>SUMIFS('Forecast vs Actuals'!M:M,'Forecast vs Actuals'!D:D,C21)</f>
        <v>0.58587826151299049</v>
      </c>
      <c r="F21" s="69">
        <f t="shared" si="0"/>
        <v>234425</v>
      </c>
      <c r="G21" s="74">
        <f t="shared" si="1"/>
        <v>0.26094095214018403</v>
      </c>
      <c r="H21" s="69">
        <f>SUMIFS('Forecast vs Actuals'!R:R,'Forecast vs Actuals'!D:D,C21)</f>
        <v>292095.25</v>
      </c>
      <c r="I21" s="74">
        <f>SUMIFS('Forecast vs Actuals'!S:S,'Forecast vs Actuals'!D:D,C21)</f>
        <v>0.57114157044097302</v>
      </c>
      <c r="J21" s="50"/>
      <c r="K21" s="69">
        <f t="shared" si="2"/>
        <v>42462122</v>
      </c>
      <c r="L21" s="75">
        <f t="shared" si="3"/>
        <v>58</v>
      </c>
      <c r="M21" s="50"/>
      <c r="N21" s="50"/>
      <c r="O21" s="50"/>
      <c r="P21" s="50"/>
      <c r="Q21" s="50"/>
      <c r="R21" s="50"/>
      <c r="S21" s="50"/>
      <c r="T21" s="50"/>
      <c r="U21" s="50"/>
      <c r="V21" s="50"/>
      <c r="W21" s="50"/>
      <c r="X21" s="50"/>
      <c r="Y21" s="50"/>
      <c r="Z21" s="50"/>
    </row>
    <row r="22" spans="1:26" ht="17.399999999999999" hidden="1" outlineLevel="1">
      <c r="A22" s="50"/>
      <c r="B22" s="50"/>
      <c r="C22" s="64" t="s">
        <v>58</v>
      </c>
      <c r="D22" s="59">
        <f>SUMIFS('Forecast vs Actuals'!L:L,'Forecast vs Actuals'!D:D,C22)</f>
        <v>50583.333333333336</v>
      </c>
      <c r="E22" s="60">
        <f>SUMIFS('Forecast vs Actuals'!M:M,'Forecast vs Actuals'!D:D,C22)</f>
        <v>0.13479154982239677</v>
      </c>
      <c r="F22" s="69">
        <f t="shared" si="0"/>
        <v>42582</v>
      </c>
      <c r="G22" s="74">
        <f t="shared" si="1"/>
        <v>-4.0808224153805868E-2</v>
      </c>
      <c r="H22" s="69">
        <f>SUMIFS('Forecast vs Actuals'!R:R,'Forecast vs Actuals'!D:D,C22)</f>
        <v>51848.875</v>
      </c>
      <c r="I22" s="74">
        <f>SUMIFS('Forecast vs Actuals'!S:S,'Forecast vs Actuals'!D:D,C22)</f>
        <v>0.16793514834618709</v>
      </c>
      <c r="J22" s="50"/>
      <c r="K22" s="69">
        <f t="shared" si="2"/>
        <v>7857978</v>
      </c>
      <c r="L22" s="75">
        <f t="shared" si="3"/>
        <v>71</v>
      </c>
      <c r="M22" s="50"/>
      <c r="N22" s="50"/>
      <c r="O22" s="50"/>
      <c r="P22" s="50"/>
      <c r="Q22" s="50"/>
      <c r="R22" s="50"/>
      <c r="S22" s="50"/>
      <c r="T22" s="50"/>
      <c r="U22" s="50"/>
      <c r="V22" s="50"/>
      <c r="W22" s="50"/>
      <c r="X22" s="50"/>
      <c r="Y22" s="50"/>
      <c r="Z22" s="50"/>
    </row>
    <row r="23" spans="1:26" ht="17.399999999999999" hidden="1" outlineLevel="1">
      <c r="A23" s="50"/>
      <c r="B23" s="50"/>
      <c r="C23" s="64" t="s">
        <v>547</v>
      </c>
      <c r="D23" s="59">
        <f>SUMIFS('Forecast vs Actuals'!L:L,'Forecast vs Actuals'!D:D,C23)</f>
        <v>36718.333333333336</v>
      </c>
      <c r="E23" s="60">
        <f>SUMIFS('Forecast vs Actuals'!M:M,'Forecast vs Actuals'!D:D,C23)</f>
        <v>0.46979158327329018</v>
      </c>
      <c r="F23" s="69">
        <f t="shared" si="0"/>
        <v>35152</v>
      </c>
      <c r="G23" s="74">
        <f t="shared" si="1"/>
        <v>0.33836540246241414</v>
      </c>
      <c r="H23" s="69">
        <f>SUMIFS('Forecast vs Actuals'!R:R,'Forecast vs Actuals'!D:D,C23)</f>
        <v>37129</v>
      </c>
      <c r="I23" s="74">
        <f>SUMIFS('Forecast vs Actuals'!S:S,'Forecast vs Actuals'!D:D,C23)</f>
        <v>0.41363703425201909</v>
      </c>
      <c r="J23" s="50"/>
      <c r="K23" s="69">
        <f t="shared" si="2"/>
        <v>9074583</v>
      </c>
      <c r="L23" s="75">
        <f t="shared" si="3"/>
        <v>71</v>
      </c>
      <c r="M23" s="50"/>
      <c r="N23" s="50"/>
      <c r="O23" s="50"/>
      <c r="P23" s="50"/>
      <c r="Q23" s="50"/>
      <c r="R23" s="50"/>
      <c r="S23" s="50"/>
      <c r="T23" s="50"/>
      <c r="U23" s="50"/>
      <c r="V23" s="50"/>
      <c r="W23" s="50"/>
      <c r="X23" s="50"/>
      <c r="Y23" s="50"/>
      <c r="Z23" s="50"/>
    </row>
    <row r="24" spans="1:26" ht="17.399999999999999" hidden="1" outlineLevel="1">
      <c r="A24" s="50"/>
      <c r="B24" s="50"/>
      <c r="C24" s="64" t="s">
        <v>47</v>
      </c>
      <c r="D24" s="59">
        <f>SUMIFS('Forecast vs Actuals'!L:L,'Forecast vs Actuals'!D:D,C24)</f>
        <v>42577.5</v>
      </c>
      <c r="E24" s="60">
        <f>SUMIFS('Forecast vs Actuals'!M:M,'Forecast vs Actuals'!D:D,C24)</f>
        <v>0.12306129985228952</v>
      </c>
      <c r="F24" s="69">
        <f t="shared" si="0"/>
        <v>36838</v>
      </c>
      <c r="G24" s="74">
        <f t="shared" si="1"/>
        <v>-3.2237513997392629E-2</v>
      </c>
      <c r="H24" s="69">
        <f>SUMIFS('Forecast vs Actuals'!R:R,'Forecast vs Actuals'!D:D,C24)</f>
        <v>45198.625</v>
      </c>
      <c r="I24" s="74">
        <f>SUMIFS('Forecast vs Actuals'!S:S,'Forecast vs Actuals'!D:D,C24)</f>
        <v>0.18740251082848144</v>
      </c>
      <c r="J24" s="50"/>
      <c r="K24" s="69">
        <f t="shared" si="2"/>
        <v>6265378</v>
      </c>
      <c r="L24" s="75">
        <f t="shared" si="3"/>
        <v>67</v>
      </c>
      <c r="M24" s="50"/>
      <c r="N24" s="50"/>
      <c r="O24" s="50"/>
      <c r="P24" s="50"/>
      <c r="Q24" s="50"/>
      <c r="R24" s="50"/>
      <c r="S24" s="50"/>
      <c r="T24" s="50"/>
      <c r="U24" s="50"/>
      <c r="V24" s="50"/>
      <c r="W24" s="50"/>
      <c r="X24" s="50"/>
      <c r="Y24" s="50"/>
      <c r="Z24" s="50"/>
    </row>
    <row r="25" spans="1:26" ht="17.399999999999999" hidden="1" outlineLevel="1">
      <c r="A25" s="50"/>
      <c r="B25" s="50"/>
      <c r="C25" s="64" t="s">
        <v>39</v>
      </c>
      <c r="D25" s="59">
        <f>SUMIFS('Forecast vs Actuals'!L:L,'Forecast vs Actuals'!D:D,C25)</f>
        <v>24181.833333333332</v>
      </c>
      <c r="E25" s="60">
        <f>SUMIFS('Forecast vs Actuals'!M:M,'Forecast vs Actuals'!D:D,C25)</f>
        <v>-2.081983587085633E-2</v>
      </c>
      <c r="F25" s="69">
        <f t="shared" si="0"/>
        <v>27710</v>
      </c>
      <c r="G25" s="74">
        <f t="shared" si="1"/>
        <v>0.30330234991857302</v>
      </c>
      <c r="H25" s="69">
        <f>SUMIFS('Forecast vs Actuals'!R:R,'Forecast vs Actuals'!D:D,C25)</f>
        <v>27313.625</v>
      </c>
      <c r="I25" s="74">
        <f>SUMIFS('Forecast vs Actuals'!S:S,'Forecast vs Actuals'!D:D,C25)</f>
        <v>0.2846593882098406</v>
      </c>
      <c r="J25" s="50"/>
      <c r="K25" s="69">
        <f t="shared" si="2"/>
        <v>3636167</v>
      </c>
      <c r="L25" s="75">
        <f t="shared" si="3"/>
        <v>57</v>
      </c>
      <c r="M25" s="50"/>
      <c r="N25" s="50"/>
      <c r="O25" s="50"/>
      <c r="P25" s="50"/>
      <c r="Q25" s="50"/>
      <c r="R25" s="50"/>
      <c r="S25" s="50"/>
      <c r="T25" s="50"/>
      <c r="U25" s="50"/>
      <c r="V25" s="50"/>
      <c r="W25" s="50"/>
      <c r="X25" s="50"/>
      <c r="Y25" s="50"/>
      <c r="Z25" s="50"/>
    </row>
    <row r="26" spans="1:26" ht="17.399999999999999" hidden="1" outlineLevel="1">
      <c r="A26" s="50"/>
      <c r="B26" s="50"/>
      <c r="C26" s="64" t="s">
        <v>136</v>
      </c>
      <c r="D26" s="59">
        <f>SUMIFS('Forecast vs Actuals'!L:L,'Forecast vs Actuals'!D:D,C26)</f>
        <v>22399</v>
      </c>
      <c r="E26" s="60">
        <f>SUMIFS('Forecast vs Actuals'!M:M,'Forecast vs Actuals'!D:D,C26)</f>
        <v>0.12107107107107107</v>
      </c>
      <c r="F26" s="69">
        <f t="shared" si="0"/>
        <v>19831</v>
      </c>
      <c r="G26" s="74">
        <f t="shared" si="1"/>
        <v>2.3575106133140639E-2</v>
      </c>
      <c r="H26" s="69">
        <f>SUMIFS('Forecast vs Actuals'!R:R,'Forecast vs Actuals'!D:D,C26)</f>
        <v>22220.375</v>
      </c>
      <c r="I26" s="74">
        <f>SUMIFS('Forecast vs Actuals'!S:S,'Forecast vs Actuals'!D:D,C26)</f>
        <v>0.14690246074041577</v>
      </c>
      <c r="J26" s="50"/>
      <c r="K26" s="69">
        <f t="shared" si="2"/>
        <v>3662795</v>
      </c>
      <c r="L26" s="75">
        <f t="shared" si="3"/>
        <v>50</v>
      </c>
      <c r="M26" s="50"/>
      <c r="N26" s="50"/>
      <c r="O26" s="50"/>
      <c r="P26" s="50"/>
      <c r="Q26" s="50"/>
      <c r="R26" s="50"/>
      <c r="S26" s="50"/>
      <c r="T26" s="50"/>
      <c r="U26" s="50"/>
      <c r="V26" s="50"/>
      <c r="W26" s="50"/>
      <c r="X26" s="50"/>
      <c r="Y26" s="50"/>
      <c r="Z26" s="50"/>
    </row>
    <row r="27" spans="1:26" ht="17.399999999999999" hidden="1" outlineLevel="1">
      <c r="A27" s="50"/>
      <c r="B27" s="50"/>
      <c r="C27" s="64" t="s">
        <v>66</v>
      </c>
      <c r="D27" s="59">
        <f>SUMIFS('Forecast vs Actuals'!L:L,'Forecast vs Actuals'!D:D,C27)</f>
        <v>12496.5</v>
      </c>
      <c r="E27" s="60">
        <f>SUMIFS('Forecast vs Actuals'!M:M,'Forecast vs Actuals'!D:D,C27)</f>
        <v>0.12257455982752426</v>
      </c>
      <c r="F27" s="69">
        <f t="shared" si="0"/>
        <v>13532</v>
      </c>
      <c r="G27" s="74">
        <f t="shared" si="1"/>
        <v>8.2570825708257078E-2</v>
      </c>
      <c r="H27" s="69">
        <f>SUMIFS('Forecast vs Actuals'!R:R,'Forecast vs Actuals'!D:D,C27)</f>
        <v>13634.25</v>
      </c>
      <c r="I27" s="74">
        <f>SUMIFS('Forecast vs Actuals'!S:S,'Forecast vs Actuals'!D:D,C27)</f>
        <v>9.0750907509075093E-2</v>
      </c>
      <c r="J27" s="50"/>
      <c r="K27" s="69">
        <f t="shared" si="2"/>
        <v>3431532</v>
      </c>
      <c r="L27" s="75">
        <f t="shared" si="3"/>
        <v>63</v>
      </c>
      <c r="M27" s="50"/>
      <c r="N27" s="50"/>
      <c r="O27" s="50"/>
      <c r="P27" s="50"/>
      <c r="Q27" s="50"/>
      <c r="R27" s="50"/>
      <c r="S27" s="50"/>
      <c r="T27" s="50"/>
      <c r="U27" s="50"/>
      <c r="V27" s="50"/>
      <c r="W27" s="50"/>
      <c r="X27" s="50"/>
      <c r="Y27" s="50"/>
      <c r="Z27" s="50"/>
    </row>
    <row r="28" spans="1:26" ht="17.399999999999999" hidden="1" outlineLevel="1">
      <c r="A28" s="50"/>
      <c r="B28" s="50"/>
      <c r="C28" s="64" t="s">
        <v>78</v>
      </c>
      <c r="D28" s="59">
        <f>SUMIFS('Forecast vs Actuals'!L:L,'Forecast vs Actuals'!D:D,C28)</f>
        <v>20811.166666666668</v>
      </c>
      <c r="E28" s="60">
        <f>SUMIFS('Forecast vs Actuals'!M:M,'Forecast vs Actuals'!D:D,C28)</f>
        <v>2.5332150892578603E-2</v>
      </c>
      <c r="F28" s="69">
        <f t="shared" si="0"/>
        <v>22423</v>
      </c>
      <c r="G28" s="74">
        <f t="shared" si="1"/>
        <v>1.1252170383565968E-2</v>
      </c>
      <c r="H28" s="69">
        <f>SUMIFS('Forecast vs Actuals'!R:R,'Forecast vs Actuals'!D:D,C28)</f>
        <v>24641.25</v>
      </c>
      <c r="I28" s="74">
        <f>SUMIFS('Forecast vs Actuals'!S:S,'Forecast vs Actuals'!D:D,C28)</f>
        <v>0.11129275937492954</v>
      </c>
      <c r="J28" s="50"/>
      <c r="K28" s="69">
        <f t="shared" si="2"/>
        <v>4114145</v>
      </c>
      <c r="L28" s="75">
        <f t="shared" si="3"/>
        <v>72</v>
      </c>
      <c r="M28" s="50"/>
      <c r="N28" s="50"/>
      <c r="O28" s="50"/>
      <c r="P28" s="50"/>
      <c r="Q28" s="50"/>
      <c r="R28" s="50"/>
      <c r="S28" s="50"/>
      <c r="T28" s="50"/>
      <c r="U28" s="50"/>
      <c r="V28" s="50"/>
      <c r="W28" s="50"/>
      <c r="X28" s="50"/>
      <c r="Y28" s="50"/>
      <c r="Z28" s="50"/>
    </row>
    <row r="29" spans="1:26" ht="17.399999999999999" hidden="1" outlineLevel="1">
      <c r="A29" s="50"/>
      <c r="B29" s="50"/>
      <c r="C29" s="64" t="s">
        <v>568</v>
      </c>
      <c r="D29" s="59">
        <f>SUMIFS('Forecast vs Actuals'!L:L,'Forecast vs Actuals'!D:D,C29)</f>
        <v>17264.166666666668</v>
      </c>
      <c r="E29" s="60">
        <f>SUMIFS('Forecast vs Actuals'!M:M,'Forecast vs Actuals'!D:D,C29)</f>
        <v>0.20458879895804269</v>
      </c>
      <c r="F29" s="69">
        <f t="shared" si="0"/>
        <v>21394</v>
      </c>
      <c r="G29" s="74">
        <f t="shared" si="1"/>
        <v>0.21556818181818183</v>
      </c>
      <c r="H29" s="69">
        <f>SUMIFS('Forecast vs Actuals'!R:R,'Forecast vs Actuals'!D:D,C29)</f>
        <v>12095.5</v>
      </c>
      <c r="I29" s="74">
        <f>SUMIFS('Forecast vs Actuals'!S:S,'Forecast vs Actuals'!D:D,C29)</f>
        <v>-0.31275568181818181</v>
      </c>
      <c r="J29" s="50"/>
      <c r="K29" s="69">
        <f t="shared" si="2"/>
        <v>5526215</v>
      </c>
      <c r="L29" s="75">
        <f t="shared" si="3"/>
        <v>120</v>
      </c>
      <c r="M29" s="50"/>
      <c r="N29" s="50"/>
      <c r="O29" s="50"/>
      <c r="P29" s="50"/>
      <c r="Q29" s="50"/>
      <c r="R29" s="50"/>
      <c r="S29" s="50"/>
      <c r="T29" s="50"/>
      <c r="U29" s="50"/>
      <c r="V29" s="50"/>
      <c r="W29" s="50"/>
      <c r="X29" s="50"/>
      <c r="Y29" s="50"/>
      <c r="Z29" s="50"/>
    </row>
    <row r="30" spans="1:26" ht="17.399999999999999">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spans="1:26" ht="17.399999999999999">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spans="1:26" ht="17.399999999999999">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spans="1:26" ht="17.399999999999999">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spans="1:26" ht="17.399999999999999">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1:26" ht="17.399999999999999">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spans="1:26" ht="17.399999999999999">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spans="1:26" ht="17.399999999999999">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spans="1:26" ht="17.399999999999999">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spans="1:26" ht="17.39999999999999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spans="1:26" ht="17.399999999999999">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spans="1:26" ht="17.399999999999999">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spans="1:26" ht="17.399999999999999">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spans="1:26" ht="17.399999999999999">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spans="1:26" ht="17.399999999999999">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spans="1:26" ht="17.399999999999999">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spans="1:26" ht="17.399999999999999">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spans="1:26" ht="17.399999999999999">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spans="1:26" ht="17.399999999999999">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spans="1:26" ht="17.399999999999999">
      <c r="A49" s="50"/>
      <c r="B49" s="50"/>
      <c r="C49" s="48" t="s">
        <v>46</v>
      </c>
      <c r="D49" s="76">
        <v>273576</v>
      </c>
      <c r="E49" s="50"/>
      <c r="F49" s="50"/>
      <c r="G49" s="50"/>
      <c r="H49" s="50"/>
      <c r="I49" s="50"/>
      <c r="J49" s="50"/>
      <c r="K49" s="19" t="s">
        <v>705</v>
      </c>
      <c r="L49" s="77">
        <v>1621434</v>
      </c>
      <c r="M49" s="78">
        <v>0</v>
      </c>
      <c r="N49" s="50"/>
      <c r="O49" s="50"/>
      <c r="P49" s="50"/>
      <c r="Q49" s="50"/>
      <c r="R49" s="50"/>
      <c r="S49" s="50"/>
      <c r="T49" s="50"/>
      <c r="U49" s="50"/>
      <c r="V49" s="50"/>
      <c r="W49" s="50"/>
      <c r="X49" s="50"/>
      <c r="Y49" s="50"/>
      <c r="Z49" s="50"/>
    </row>
    <row r="50" spans="1:26" ht="17.399999999999999">
      <c r="A50" s="50"/>
      <c r="B50" s="50"/>
      <c r="C50" s="48" t="s">
        <v>38</v>
      </c>
      <c r="D50" s="76">
        <v>234425</v>
      </c>
      <c r="E50" s="50"/>
      <c r="F50" s="50"/>
      <c r="G50" s="50"/>
      <c r="H50" s="50"/>
      <c r="I50" s="50"/>
      <c r="J50" s="50"/>
      <c r="K50" s="19" t="s">
        <v>169</v>
      </c>
      <c r="L50" s="77">
        <v>14663</v>
      </c>
      <c r="M50" s="78">
        <v>-7</v>
      </c>
      <c r="N50" s="50"/>
      <c r="O50" s="50"/>
      <c r="P50" s="50"/>
      <c r="Q50" s="50"/>
      <c r="R50" s="50"/>
      <c r="S50" s="50"/>
      <c r="T50" s="50"/>
      <c r="U50" s="50"/>
      <c r="V50" s="50"/>
      <c r="W50" s="50"/>
      <c r="X50" s="50"/>
      <c r="Y50" s="50"/>
      <c r="Z50" s="50"/>
    </row>
    <row r="51" spans="1:26" ht="17.399999999999999">
      <c r="A51" s="50"/>
      <c r="B51" s="50"/>
      <c r="C51" s="48" t="s">
        <v>58</v>
      </c>
      <c r="D51" s="76">
        <v>42582</v>
      </c>
      <c r="E51" s="50"/>
      <c r="F51" s="50"/>
      <c r="G51" s="50"/>
      <c r="H51" s="50"/>
      <c r="I51" s="50"/>
      <c r="J51" s="50"/>
      <c r="K51" s="19" t="s">
        <v>319</v>
      </c>
      <c r="L51" s="77">
        <v>0</v>
      </c>
      <c r="M51" s="78">
        <v>0</v>
      </c>
      <c r="N51" s="50"/>
      <c r="O51" s="50"/>
      <c r="P51" s="50"/>
      <c r="Q51" s="50"/>
      <c r="R51" s="50"/>
      <c r="S51" s="50"/>
      <c r="T51" s="50"/>
      <c r="U51" s="50"/>
      <c r="V51" s="50"/>
      <c r="W51" s="50"/>
      <c r="X51" s="50"/>
      <c r="Y51" s="50"/>
      <c r="Z51" s="50"/>
    </row>
    <row r="52" spans="1:26" ht="17.399999999999999">
      <c r="A52" s="50"/>
      <c r="B52" s="50"/>
      <c r="C52" s="48" t="s">
        <v>47</v>
      </c>
      <c r="D52" s="76">
        <v>36838</v>
      </c>
      <c r="E52" s="50"/>
      <c r="F52" s="50"/>
      <c r="G52" s="50"/>
      <c r="H52" s="50"/>
      <c r="I52" s="50"/>
      <c r="J52" s="50"/>
      <c r="K52" s="19" t="s">
        <v>161</v>
      </c>
      <c r="L52" s="77">
        <v>1322670</v>
      </c>
      <c r="M52" s="78">
        <v>128</v>
      </c>
      <c r="N52" s="50"/>
      <c r="O52" s="50"/>
      <c r="P52" s="50"/>
      <c r="Q52" s="50"/>
      <c r="R52" s="50"/>
      <c r="S52" s="50"/>
      <c r="T52" s="50"/>
      <c r="U52" s="50"/>
      <c r="V52" s="50"/>
      <c r="W52" s="50"/>
      <c r="X52" s="50"/>
      <c r="Y52" s="50"/>
      <c r="Z52" s="50"/>
    </row>
    <row r="53" spans="1:26" ht="17.399999999999999">
      <c r="A53" s="50"/>
      <c r="B53" s="50"/>
      <c r="C53" s="48" t="s">
        <v>55</v>
      </c>
      <c r="D53" s="76">
        <v>41929</v>
      </c>
      <c r="E53" s="50"/>
      <c r="F53" s="50"/>
      <c r="G53" s="50"/>
      <c r="H53" s="50"/>
      <c r="I53" s="50"/>
      <c r="J53" s="50"/>
      <c r="K53" s="19" t="s">
        <v>148</v>
      </c>
      <c r="L53" s="77">
        <v>299832</v>
      </c>
      <c r="M53" s="78">
        <v>160</v>
      </c>
      <c r="N53" s="50"/>
      <c r="O53" s="50"/>
      <c r="P53" s="50"/>
      <c r="Q53" s="50"/>
      <c r="R53" s="50"/>
      <c r="S53" s="50"/>
      <c r="T53" s="50"/>
      <c r="U53" s="50"/>
      <c r="V53" s="50"/>
      <c r="W53" s="50"/>
      <c r="X53" s="50"/>
      <c r="Y53" s="50"/>
      <c r="Z53" s="50"/>
    </row>
    <row r="54" spans="1:26" ht="17.399999999999999">
      <c r="A54" s="50"/>
      <c r="B54" s="50"/>
      <c r="C54" s="48" t="s">
        <v>39</v>
      </c>
      <c r="D54" s="76">
        <v>27710</v>
      </c>
      <c r="E54" s="50"/>
      <c r="F54" s="50"/>
      <c r="G54" s="50"/>
      <c r="H54" s="50"/>
      <c r="I54" s="50"/>
      <c r="J54" s="50"/>
      <c r="K54" s="19" t="s">
        <v>71</v>
      </c>
      <c r="L54" s="77">
        <v>1127236</v>
      </c>
      <c r="M54" s="78">
        <v>89</v>
      </c>
      <c r="N54" s="50"/>
      <c r="O54" s="50"/>
      <c r="P54" s="50"/>
      <c r="Q54" s="50"/>
      <c r="R54" s="50"/>
      <c r="S54" s="50"/>
      <c r="T54" s="50"/>
      <c r="U54" s="50"/>
      <c r="V54" s="50"/>
      <c r="W54" s="50"/>
      <c r="X54" s="50"/>
      <c r="Y54" s="50"/>
      <c r="Z54" s="50"/>
    </row>
    <row r="55" spans="1:26" ht="17.399999999999999">
      <c r="A55" s="50"/>
      <c r="B55" s="50"/>
      <c r="C55" s="48" t="s">
        <v>49</v>
      </c>
      <c r="D55" s="76">
        <v>23698</v>
      </c>
      <c r="E55" s="50"/>
      <c r="F55" s="50"/>
      <c r="G55" s="50"/>
      <c r="H55" s="50"/>
      <c r="I55" s="50"/>
      <c r="J55" s="50"/>
      <c r="K55" s="19" t="s">
        <v>121</v>
      </c>
      <c r="L55" s="77">
        <v>1074708</v>
      </c>
      <c r="M55" s="78">
        <v>47</v>
      </c>
      <c r="N55" s="50"/>
      <c r="O55" s="50"/>
      <c r="P55" s="50"/>
      <c r="Q55" s="50"/>
      <c r="R55" s="50"/>
      <c r="S55" s="50"/>
      <c r="T55" s="50"/>
      <c r="U55" s="50"/>
      <c r="V55" s="50"/>
      <c r="W55" s="50"/>
      <c r="X55" s="50"/>
      <c r="Y55" s="50"/>
      <c r="Z55" s="50"/>
    </row>
    <row r="56" spans="1:26" ht="17.399999999999999">
      <c r="A56" s="50"/>
      <c r="B56" s="50"/>
      <c r="C56" s="48" t="s">
        <v>569</v>
      </c>
      <c r="D56" s="76">
        <v>18841</v>
      </c>
      <c r="E56" s="50"/>
      <c r="F56" s="50"/>
      <c r="G56" s="50"/>
      <c r="H56" s="50"/>
      <c r="I56" s="50"/>
      <c r="J56" s="50"/>
      <c r="K56" s="19" t="s">
        <v>198</v>
      </c>
      <c r="L56" s="77">
        <v>337035</v>
      </c>
      <c r="M56" s="78">
        <v>175</v>
      </c>
      <c r="N56" s="50"/>
      <c r="O56" s="50"/>
      <c r="P56" s="50"/>
      <c r="Q56" s="50"/>
      <c r="R56" s="50"/>
      <c r="S56" s="50"/>
      <c r="T56" s="50"/>
      <c r="U56" s="50"/>
      <c r="V56" s="50"/>
      <c r="W56" s="50"/>
      <c r="X56" s="50"/>
      <c r="Y56" s="50"/>
      <c r="Z56" s="50"/>
    </row>
    <row r="57" spans="1:26" ht="17.399999999999999">
      <c r="A57" s="50"/>
      <c r="B57" s="50"/>
      <c r="C57" s="48" t="s">
        <v>558</v>
      </c>
      <c r="D57" s="76">
        <v>31201</v>
      </c>
      <c r="E57" s="50"/>
      <c r="F57" s="50"/>
      <c r="G57" s="50"/>
      <c r="H57" s="50"/>
      <c r="I57" s="50"/>
      <c r="J57" s="50"/>
      <c r="K57" s="19" t="s">
        <v>486</v>
      </c>
      <c r="L57" s="77">
        <v>0</v>
      </c>
      <c r="M57" s="78">
        <v>0</v>
      </c>
      <c r="N57" s="50"/>
      <c r="O57" s="50"/>
      <c r="P57" s="50"/>
      <c r="Q57" s="50"/>
      <c r="R57" s="50"/>
      <c r="S57" s="50"/>
      <c r="T57" s="50"/>
      <c r="U57" s="50"/>
      <c r="V57" s="50"/>
      <c r="W57" s="50"/>
      <c r="X57" s="50"/>
      <c r="Y57" s="50"/>
      <c r="Z57" s="50"/>
    </row>
    <row r="58" spans="1:26" ht="17.399999999999999">
      <c r="A58" s="50"/>
      <c r="B58" s="50"/>
      <c r="C58" s="48" t="s">
        <v>547</v>
      </c>
      <c r="D58" s="76">
        <v>35152</v>
      </c>
      <c r="E58" s="50"/>
      <c r="F58" s="50"/>
      <c r="G58" s="50"/>
      <c r="H58" s="50"/>
      <c r="I58" s="50"/>
      <c r="J58" s="50"/>
      <c r="K58" s="19" t="s">
        <v>116</v>
      </c>
      <c r="L58" s="77">
        <v>1072100</v>
      </c>
      <c r="M58" s="78">
        <v>271</v>
      </c>
      <c r="N58" s="50"/>
      <c r="O58" s="50"/>
      <c r="P58" s="50"/>
      <c r="Q58" s="50"/>
      <c r="R58" s="50"/>
      <c r="S58" s="50"/>
      <c r="T58" s="50"/>
      <c r="U58" s="50"/>
      <c r="V58" s="50"/>
      <c r="W58" s="50"/>
      <c r="X58" s="50"/>
      <c r="Y58" s="50"/>
      <c r="Z58" s="50"/>
    </row>
    <row r="59" spans="1:26" ht="17.399999999999999">
      <c r="A59" s="50"/>
      <c r="B59" s="50"/>
      <c r="C59" s="48" t="s">
        <v>136</v>
      </c>
      <c r="D59" s="76">
        <v>19831</v>
      </c>
      <c r="E59" s="50"/>
      <c r="F59" s="50"/>
      <c r="G59" s="50"/>
      <c r="H59" s="50"/>
      <c r="I59" s="50"/>
      <c r="J59" s="50"/>
      <c r="K59" s="19" t="s">
        <v>332</v>
      </c>
      <c r="L59" s="77">
        <v>0</v>
      </c>
      <c r="M59" s="78">
        <v>0</v>
      </c>
      <c r="N59" s="50"/>
      <c r="O59" s="50"/>
      <c r="P59" s="50"/>
      <c r="Q59" s="50"/>
      <c r="R59" s="50"/>
      <c r="S59" s="50"/>
      <c r="T59" s="50"/>
      <c r="U59" s="50"/>
      <c r="V59" s="50"/>
      <c r="W59" s="50"/>
      <c r="X59" s="50"/>
      <c r="Y59" s="50"/>
      <c r="Z59" s="50"/>
    </row>
    <row r="60" spans="1:26" ht="17.399999999999999">
      <c r="A60" s="50"/>
      <c r="B60" s="50"/>
      <c r="C60" s="48" t="s">
        <v>77</v>
      </c>
      <c r="D60" s="76">
        <v>26434</v>
      </c>
      <c r="E60" s="50"/>
      <c r="F60" s="50"/>
      <c r="G60" s="50"/>
      <c r="H60" s="50"/>
      <c r="I60" s="50"/>
      <c r="J60" s="50"/>
      <c r="K60" s="19" t="s">
        <v>334</v>
      </c>
      <c r="L60" s="77">
        <v>0</v>
      </c>
      <c r="M60" s="78">
        <v>0</v>
      </c>
      <c r="N60" s="50"/>
      <c r="O60" s="50"/>
      <c r="P60" s="50"/>
      <c r="Q60" s="50"/>
      <c r="R60" s="50"/>
      <c r="S60" s="50"/>
      <c r="T60" s="50"/>
      <c r="U60" s="50"/>
      <c r="V60" s="50"/>
      <c r="W60" s="50"/>
      <c r="X60" s="50"/>
      <c r="Y60" s="50"/>
      <c r="Z60" s="50"/>
    </row>
    <row r="61" spans="1:26" ht="17.399999999999999">
      <c r="A61" s="50"/>
      <c r="B61" s="50"/>
      <c r="C61" s="48" t="s">
        <v>61</v>
      </c>
      <c r="D61" s="76">
        <v>13500</v>
      </c>
      <c r="E61" s="50"/>
      <c r="F61" s="50"/>
      <c r="G61" s="50"/>
      <c r="H61" s="50"/>
      <c r="I61" s="50"/>
      <c r="J61" s="50"/>
      <c r="K61" s="19" t="s">
        <v>336</v>
      </c>
      <c r="L61" s="77">
        <v>0</v>
      </c>
      <c r="M61" s="78">
        <v>0</v>
      </c>
      <c r="N61" s="50"/>
      <c r="O61" s="50"/>
      <c r="P61" s="50"/>
      <c r="Q61" s="50"/>
      <c r="R61" s="50"/>
      <c r="S61" s="50"/>
      <c r="T61" s="50"/>
      <c r="U61" s="50"/>
      <c r="V61" s="50"/>
      <c r="W61" s="50"/>
      <c r="X61" s="50"/>
      <c r="Y61" s="50"/>
      <c r="Z61" s="50"/>
    </row>
    <row r="62" spans="1:26" ht="17.399999999999999">
      <c r="A62" s="50"/>
      <c r="B62" s="50"/>
      <c r="C62" s="48" t="s">
        <v>57</v>
      </c>
      <c r="D62" s="76">
        <v>13246</v>
      </c>
      <c r="E62" s="50"/>
      <c r="F62" s="50"/>
      <c r="G62" s="50"/>
      <c r="H62" s="50"/>
      <c r="I62" s="50"/>
      <c r="J62" s="50"/>
      <c r="K62" s="19" t="s">
        <v>337</v>
      </c>
      <c r="L62" s="77">
        <v>0</v>
      </c>
      <c r="M62" s="78">
        <v>0</v>
      </c>
      <c r="N62" s="50"/>
      <c r="O62" s="50"/>
      <c r="P62" s="50"/>
      <c r="Q62" s="50"/>
      <c r="R62" s="50"/>
      <c r="S62" s="50"/>
      <c r="T62" s="50"/>
      <c r="U62" s="50"/>
      <c r="V62" s="50"/>
      <c r="W62" s="50"/>
      <c r="X62" s="50"/>
      <c r="Y62" s="50"/>
      <c r="Z62" s="50"/>
    </row>
    <row r="63" spans="1:26" ht="17.399999999999999">
      <c r="A63" s="50"/>
      <c r="B63" s="50"/>
      <c r="C63" s="48" t="s">
        <v>68</v>
      </c>
      <c r="D63" s="76">
        <v>13237</v>
      </c>
      <c r="E63" s="50"/>
      <c r="F63" s="50"/>
      <c r="G63" s="50"/>
      <c r="H63" s="50"/>
      <c r="I63" s="50"/>
      <c r="J63" s="50"/>
      <c r="K63" s="19" t="s">
        <v>469</v>
      </c>
      <c r="L63" s="77">
        <v>0</v>
      </c>
      <c r="M63" s="78">
        <v>0</v>
      </c>
      <c r="N63" s="50"/>
      <c r="O63" s="50"/>
      <c r="P63" s="50"/>
      <c r="Q63" s="50"/>
      <c r="R63" s="50"/>
      <c r="S63" s="50"/>
      <c r="T63" s="50"/>
      <c r="U63" s="50"/>
      <c r="V63" s="50"/>
      <c r="W63" s="50"/>
      <c r="X63" s="50"/>
      <c r="Y63" s="50"/>
      <c r="Z63" s="50"/>
    </row>
    <row r="64" spans="1:26" ht="17.399999999999999">
      <c r="A64" s="50"/>
      <c r="B64" s="50"/>
      <c r="C64" s="48" t="s">
        <v>564</v>
      </c>
      <c r="D64" s="76">
        <v>30726</v>
      </c>
      <c r="E64" s="50"/>
      <c r="F64" s="50"/>
      <c r="G64" s="50"/>
      <c r="H64" s="50"/>
      <c r="I64" s="50"/>
      <c r="J64" s="50"/>
      <c r="K64" s="19" t="s">
        <v>316</v>
      </c>
      <c r="L64" s="77">
        <v>0</v>
      </c>
      <c r="M64" s="78">
        <v>0</v>
      </c>
      <c r="N64" s="50"/>
      <c r="O64" s="50"/>
      <c r="P64" s="50"/>
      <c r="Q64" s="50"/>
      <c r="R64" s="50"/>
      <c r="S64" s="50"/>
      <c r="T64" s="50"/>
      <c r="U64" s="50"/>
      <c r="V64" s="50"/>
      <c r="W64" s="50"/>
      <c r="X64" s="50"/>
      <c r="Y64" s="50"/>
      <c r="Z64" s="50"/>
    </row>
    <row r="65" spans="1:26" ht="17.399999999999999">
      <c r="A65" s="50"/>
      <c r="B65" s="50"/>
      <c r="C65" s="48" t="s">
        <v>568</v>
      </c>
      <c r="D65" s="76">
        <v>21394</v>
      </c>
      <c r="E65" s="50"/>
      <c r="F65" s="50"/>
      <c r="G65" s="50"/>
      <c r="H65" s="50"/>
      <c r="I65" s="50"/>
      <c r="J65" s="50"/>
      <c r="K65" s="19" t="s">
        <v>645</v>
      </c>
      <c r="L65" s="77">
        <v>1253262</v>
      </c>
      <c r="M65" s="78">
        <v>156</v>
      </c>
      <c r="N65" s="50"/>
      <c r="O65" s="50"/>
      <c r="P65" s="50"/>
      <c r="Q65" s="50"/>
      <c r="R65" s="50"/>
      <c r="S65" s="50"/>
      <c r="T65" s="50"/>
      <c r="U65" s="50"/>
      <c r="V65" s="50"/>
      <c r="W65" s="50"/>
      <c r="X65" s="50"/>
      <c r="Y65" s="50"/>
      <c r="Z65" s="50"/>
    </row>
    <row r="66" spans="1:26" ht="17.399999999999999">
      <c r="A66" s="50"/>
      <c r="B66" s="50"/>
      <c r="C66" s="48" t="s">
        <v>559</v>
      </c>
      <c r="D66" s="76">
        <v>19718</v>
      </c>
      <c r="E66" s="50"/>
      <c r="F66" s="50"/>
      <c r="G66" s="50"/>
      <c r="H66" s="50"/>
      <c r="I66" s="50"/>
      <c r="J66" s="50"/>
      <c r="K66" s="19" t="s">
        <v>202</v>
      </c>
      <c r="L66" s="77">
        <v>442434</v>
      </c>
      <c r="M66" s="78">
        <v>70</v>
      </c>
      <c r="N66" s="50"/>
      <c r="O66" s="50"/>
      <c r="P66" s="50"/>
      <c r="Q66" s="50"/>
      <c r="R66" s="50"/>
      <c r="S66" s="50"/>
      <c r="T66" s="50"/>
      <c r="U66" s="50"/>
      <c r="V66" s="50"/>
      <c r="W66" s="50"/>
      <c r="X66" s="50"/>
      <c r="Y66" s="50"/>
      <c r="Z66" s="50"/>
    </row>
    <row r="67" spans="1:26" ht="17.399999999999999">
      <c r="A67" s="50"/>
      <c r="B67" s="50"/>
      <c r="C67" s="48" t="s">
        <v>639</v>
      </c>
      <c r="D67" s="76">
        <v>13172</v>
      </c>
      <c r="E67" s="50"/>
      <c r="F67" s="50"/>
      <c r="G67" s="50"/>
      <c r="H67" s="50"/>
      <c r="I67" s="50"/>
      <c r="J67" s="50"/>
      <c r="K67" s="19" t="s">
        <v>706</v>
      </c>
      <c r="L67" s="77">
        <v>0</v>
      </c>
      <c r="M67" s="78">
        <v>0</v>
      </c>
      <c r="N67" s="50"/>
      <c r="O67" s="50"/>
      <c r="P67" s="50"/>
      <c r="Q67" s="50"/>
      <c r="R67" s="50"/>
      <c r="S67" s="50"/>
      <c r="T67" s="50"/>
      <c r="U67" s="50"/>
      <c r="V67" s="50"/>
      <c r="W67" s="50"/>
      <c r="X67" s="50"/>
      <c r="Y67" s="50"/>
      <c r="Z67" s="50"/>
    </row>
    <row r="68" spans="1:26" ht="17.399999999999999">
      <c r="A68" s="50"/>
      <c r="B68" s="50"/>
      <c r="C68" s="48" t="s">
        <v>66</v>
      </c>
      <c r="D68" s="76">
        <v>13532</v>
      </c>
      <c r="E68" s="50"/>
      <c r="F68" s="50"/>
      <c r="G68" s="50"/>
      <c r="H68" s="50"/>
      <c r="I68" s="50"/>
      <c r="J68" s="50"/>
      <c r="K68" s="19" t="s">
        <v>529</v>
      </c>
      <c r="L68" s="77">
        <v>204893</v>
      </c>
      <c r="M68" s="78">
        <v>61</v>
      </c>
      <c r="N68" s="50"/>
      <c r="O68" s="50"/>
      <c r="P68" s="50"/>
      <c r="Q68" s="50"/>
      <c r="R68" s="50"/>
      <c r="S68" s="50"/>
      <c r="T68" s="50"/>
      <c r="U68" s="50"/>
      <c r="V68" s="50"/>
      <c r="W68" s="50"/>
      <c r="X68" s="50"/>
      <c r="Y68" s="50"/>
      <c r="Z68" s="50"/>
    </row>
    <row r="69" spans="1:26" ht="17.399999999999999">
      <c r="A69" s="50"/>
      <c r="B69" s="50"/>
      <c r="C69" s="48" t="s">
        <v>97</v>
      </c>
      <c r="D69" s="76">
        <v>9071</v>
      </c>
      <c r="E69" s="50"/>
      <c r="F69" s="50"/>
      <c r="G69" s="50"/>
      <c r="H69" s="50"/>
      <c r="I69" s="50"/>
      <c r="J69" s="50"/>
      <c r="K69" s="19" t="s">
        <v>176</v>
      </c>
      <c r="L69" s="77">
        <v>0</v>
      </c>
      <c r="M69" s="78">
        <v>0</v>
      </c>
      <c r="N69" s="50"/>
      <c r="O69" s="50"/>
      <c r="P69" s="50"/>
      <c r="Q69" s="50"/>
      <c r="R69" s="50"/>
      <c r="S69" s="50"/>
      <c r="T69" s="50"/>
      <c r="U69" s="50"/>
      <c r="V69" s="50"/>
      <c r="W69" s="50"/>
      <c r="X69" s="50"/>
      <c r="Y69" s="50"/>
      <c r="Z69" s="50"/>
    </row>
    <row r="70" spans="1:26" ht="17.399999999999999">
      <c r="A70" s="50"/>
      <c r="B70" s="50"/>
      <c r="C70" s="48" t="s">
        <v>640</v>
      </c>
      <c r="D70" s="76">
        <v>11677</v>
      </c>
      <c r="E70" s="50"/>
      <c r="F70" s="50"/>
      <c r="G70" s="50"/>
      <c r="H70" s="50"/>
      <c r="I70" s="50"/>
      <c r="J70" s="50"/>
      <c r="K70" s="19" t="s">
        <v>60</v>
      </c>
      <c r="L70" s="77">
        <v>567301</v>
      </c>
      <c r="M70" s="77">
        <v>1979</v>
      </c>
      <c r="N70" s="50"/>
      <c r="O70" s="50"/>
      <c r="P70" s="50"/>
      <c r="Q70" s="50"/>
      <c r="R70" s="50"/>
      <c r="S70" s="50"/>
      <c r="T70" s="50"/>
      <c r="U70" s="50"/>
      <c r="V70" s="50"/>
      <c r="W70" s="50"/>
      <c r="X70" s="50"/>
      <c r="Y70" s="50"/>
      <c r="Z70" s="50"/>
    </row>
    <row r="71" spans="1:26" ht="17.399999999999999">
      <c r="A71" s="50"/>
      <c r="B71" s="50"/>
      <c r="C71" s="48" t="s">
        <v>128</v>
      </c>
      <c r="D71" s="76">
        <v>11436</v>
      </c>
      <c r="E71" s="50"/>
      <c r="F71" s="50"/>
      <c r="G71" s="50"/>
      <c r="H71" s="50"/>
      <c r="I71" s="50"/>
      <c r="J71" s="50"/>
      <c r="K71" s="19" t="s">
        <v>549</v>
      </c>
      <c r="L71" s="77">
        <v>0</v>
      </c>
      <c r="M71" s="78">
        <v>0</v>
      </c>
      <c r="N71" s="50"/>
      <c r="O71" s="50"/>
      <c r="P71" s="50"/>
      <c r="Q71" s="50"/>
      <c r="R71" s="50"/>
      <c r="S71" s="50"/>
      <c r="T71" s="50"/>
      <c r="U71" s="50"/>
      <c r="V71" s="50"/>
      <c r="W71" s="50"/>
      <c r="X71" s="50"/>
      <c r="Y71" s="50"/>
      <c r="Z71" s="50"/>
    </row>
    <row r="72" spans="1:26" ht="17.399999999999999">
      <c r="A72" s="50"/>
      <c r="B72" s="50"/>
      <c r="C72" s="48" t="s">
        <v>557</v>
      </c>
      <c r="D72" s="76">
        <v>7594</v>
      </c>
      <c r="E72" s="50"/>
      <c r="F72" s="50"/>
      <c r="G72" s="50"/>
      <c r="H72" s="50"/>
      <c r="I72" s="50"/>
      <c r="J72" s="50"/>
      <c r="K72" s="19" t="s">
        <v>528</v>
      </c>
      <c r="L72" s="77">
        <v>0</v>
      </c>
      <c r="M72" s="78">
        <v>0</v>
      </c>
      <c r="N72" s="50"/>
      <c r="O72" s="50"/>
      <c r="P72" s="50"/>
      <c r="Q72" s="50"/>
      <c r="R72" s="50"/>
      <c r="S72" s="50"/>
      <c r="T72" s="50"/>
      <c r="U72" s="50"/>
      <c r="V72" s="50"/>
      <c r="W72" s="50"/>
      <c r="X72" s="50"/>
      <c r="Y72" s="50"/>
      <c r="Z72" s="50"/>
    </row>
    <row r="73" spans="1:26" ht="17.399999999999999">
      <c r="A73" s="50"/>
      <c r="B73" s="50"/>
      <c r="C73" s="48" t="s">
        <v>78</v>
      </c>
      <c r="D73" s="76">
        <v>22423</v>
      </c>
      <c r="E73" s="50"/>
      <c r="F73" s="50"/>
      <c r="G73" s="50"/>
      <c r="H73" s="50"/>
      <c r="I73" s="50"/>
      <c r="J73" s="50"/>
      <c r="K73" s="19" t="s">
        <v>339</v>
      </c>
      <c r="L73" s="77">
        <v>0</v>
      </c>
      <c r="M73" s="78">
        <v>0</v>
      </c>
      <c r="N73" s="50"/>
      <c r="O73" s="50"/>
      <c r="P73" s="50"/>
      <c r="Q73" s="50"/>
      <c r="R73" s="50"/>
      <c r="S73" s="50"/>
      <c r="T73" s="50"/>
      <c r="U73" s="50"/>
      <c r="V73" s="50"/>
      <c r="W73" s="50"/>
      <c r="X73" s="50"/>
      <c r="Y73" s="50"/>
      <c r="Z73" s="50"/>
    </row>
    <row r="74" spans="1:26" ht="17.399999999999999">
      <c r="A74" s="50"/>
      <c r="B74" s="50"/>
      <c r="C74" s="48" t="s">
        <v>99</v>
      </c>
      <c r="D74" s="76">
        <v>13453</v>
      </c>
      <c r="E74" s="50"/>
      <c r="F74" s="50"/>
      <c r="G74" s="50"/>
      <c r="H74" s="50"/>
      <c r="I74" s="50"/>
      <c r="J74" s="50"/>
      <c r="K74" s="19" t="s">
        <v>647</v>
      </c>
      <c r="L74" s="77">
        <v>0</v>
      </c>
      <c r="M74" s="78">
        <v>0</v>
      </c>
      <c r="N74" s="50"/>
      <c r="O74" s="50"/>
      <c r="P74" s="50"/>
      <c r="Q74" s="50"/>
      <c r="R74" s="50"/>
      <c r="S74" s="50"/>
      <c r="T74" s="50"/>
      <c r="U74" s="50"/>
      <c r="V74" s="50"/>
      <c r="W74" s="50"/>
      <c r="X74" s="50"/>
      <c r="Y74" s="50"/>
      <c r="Z74" s="50"/>
    </row>
    <row r="75" spans="1:26" ht="17.399999999999999">
      <c r="A75" s="50"/>
      <c r="B75" s="50"/>
      <c r="C75" s="48" t="s">
        <v>548</v>
      </c>
      <c r="D75" s="76">
        <v>7404</v>
      </c>
      <c r="E75" s="50"/>
      <c r="F75" s="50"/>
      <c r="G75" s="50"/>
      <c r="H75" s="50"/>
      <c r="I75" s="50"/>
      <c r="J75" s="50"/>
      <c r="K75" s="19" t="s">
        <v>526</v>
      </c>
      <c r="L75" s="77">
        <v>140322</v>
      </c>
      <c r="M75" s="78">
        <v>155</v>
      </c>
      <c r="N75" s="50"/>
      <c r="O75" s="50"/>
      <c r="P75" s="50"/>
      <c r="Q75" s="50"/>
      <c r="R75" s="50"/>
      <c r="S75" s="50"/>
      <c r="T75" s="50"/>
      <c r="U75" s="50"/>
      <c r="V75" s="50"/>
      <c r="W75" s="50"/>
      <c r="X75" s="50"/>
      <c r="Y75" s="50"/>
      <c r="Z75" s="50"/>
    </row>
    <row r="76" spans="1:26" ht="17.399999999999999">
      <c r="A76" s="50"/>
      <c r="B76" s="50"/>
      <c r="C76" s="48" t="s">
        <v>210</v>
      </c>
      <c r="D76" s="76">
        <v>9290</v>
      </c>
      <c r="E76" s="50"/>
      <c r="F76" s="50"/>
      <c r="G76" s="50"/>
      <c r="H76" s="50"/>
      <c r="I76" s="50"/>
      <c r="J76" s="50"/>
      <c r="K76" s="19" t="s">
        <v>102</v>
      </c>
      <c r="L76" s="77">
        <v>714093</v>
      </c>
      <c r="M76" s="78">
        <v>57</v>
      </c>
      <c r="N76" s="50"/>
      <c r="O76" s="50"/>
      <c r="P76" s="50"/>
      <c r="Q76" s="50"/>
      <c r="R76" s="50"/>
      <c r="S76" s="50"/>
      <c r="T76" s="50"/>
      <c r="U76" s="50"/>
      <c r="V76" s="50"/>
      <c r="W76" s="50"/>
      <c r="X76" s="50"/>
      <c r="Y76" s="50"/>
      <c r="Z76" s="50"/>
    </row>
    <row r="77" spans="1:26" ht="17.399999999999999">
      <c r="A77" s="50"/>
      <c r="B77" s="50"/>
      <c r="C77" s="48" t="s">
        <v>108</v>
      </c>
      <c r="D77" s="76">
        <v>8069</v>
      </c>
      <c r="E77" s="50"/>
      <c r="F77" s="50"/>
      <c r="G77" s="50"/>
      <c r="H77" s="50"/>
      <c r="I77" s="50"/>
      <c r="J77" s="50"/>
      <c r="K77" s="19" t="s">
        <v>306</v>
      </c>
      <c r="L77" s="77">
        <v>510871</v>
      </c>
      <c r="M77" s="78">
        <v>80</v>
      </c>
      <c r="N77" s="50"/>
      <c r="O77" s="50"/>
      <c r="P77" s="50"/>
      <c r="Q77" s="50"/>
      <c r="R77" s="50"/>
      <c r="S77" s="50"/>
      <c r="T77" s="50"/>
      <c r="U77" s="50"/>
      <c r="V77" s="50"/>
      <c r="W77" s="50"/>
      <c r="X77" s="50"/>
      <c r="Y77" s="50"/>
      <c r="Z77" s="50"/>
    </row>
    <row r="78" spans="1:26" ht="17.399999999999999">
      <c r="A78" s="50"/>
      <c r="B78" s="50"/>
      <c r="C78" s="48" t="s">
        <v>132</v>
      </c>
      <c r="D78" s="44">
        <v>160</v>
      </c>
      <c r="E78" s="50"/>
      <c r="F78" s="50"/>
      <c r="G78" s="50"/>
      <c r="H78" s="50"/>
      <c r="I78" s="50"/>
      <c r="J78" s="50"/>
      <c r="K78" s="19" t="s">
        <v>167</v>
      </c>
      <c r="L78" s="77">
        <v>664501</v>
      </c>
      <c r="M78" s="78">
        <v>60</v>
      </c>
      <c r="N78" s="50"/>
      <c r="O78" s="50"/>
      <c r="P78" s="50"/>
      <c r="Q78" s="50"/>
      <c r="R78" s="50"/>
      <c r="S78" s="50"/>
      <c r="T78" s="50"/>
      <c r="U78" s="50"/>
      <c r="V78" s="50"/>
      <c r="W78" s="50"/>
      <c r="X78" s="50"/>
      <c r="Y78" s="50"/>
      <c r="Z78" s="50"/>
    </row>
    <row r="79" spans="1:26" ht="17.399999999999999">
      <c r="A79" s="50"/>
      <c r="B79" s="50"/>
      <c r="C79" s="48" t="s">
        <v>71</v>
      </c>
      <c r="D79" s="76">
        <v>5899</v>
      </c>
      <c r="E79" s="50"/>
      <c r="F79" s="50"/>
      <c r="G79" s="50"/>
      <c r="H79" s="50"/>
      <c r="I79" s="50"/>
      <c r="J79" s="50"/>
      <c r="K79" s="19" t="s">
        <v>46</v>
      </c>
      <c r="L79" s="77">
        <v>41746573</v>
      </c>
      <c r="M79" s="78">
        <v>55</v>
      </c>
      <c r="N79" s="50"/>
      <c r="O79" s="50"/>
      <c r="P79" s="50"/>
      <c r="Q79" s="50"/>
      <c r="R79" s="50"/>
      <c r="S79" s="50"/>
      <c r="T79" s="50"/>
      <c r="U79" s="50"/>
      <c r="V79" s="50"/>
      <c r="W79" s="50"/>
      <c r="X79" s="50"/>
      <c r="Y79" s="50"/>
      <c r="Z79" s="50"/>
    </row>
    <row r="80" spans="1:26" ht="17.399999999999999">
      <c r="A80" s="50"/>
      <c r="B80" s="50"/>
      <c r="C80" s="48" t="s">
        <v>43</v>
      </c>
      <c r="D80" s="44" t="s">
        <v>623</v>
      </c>
      <c r="E80" s="50"/>
      <c r="F80" s="50"/>
      <c r="G80" s="50"/>
      <c r="H80" s="50"/>
      <c r="I80" s="50"/>
      <c r="J80" s="50"/>
      <c r="K80" s="19" t="s">
        <v>524</v>
      </c>
      <c r="L80" s="77">
        <v>764136</v>
      </c>
      <c r="M80" s="78">
        <v>60</v>
      </c>
      <c r="N80" s="50"/>
      <c r="O80" s="50"/>
      <c r="P80" s="50"/>
      <c r="Q80" s="50"/>
      <c r="R80" s="50"/>
      <c r="S80" s="50"/>
      <c r="T80" s="50"/>
      <c r="U80" s="50"/>
      <c r="V80" s="50"/>
      <c r="W80" s="50"/>
      <c r="X80" s="50"/>
      <c r="Y80" s="50"/>
      <c r="Z80" s="50"/>
    </row>
    <row r="81" spans="1:26" ht="17.399999999999999">
      <c r="A81" s="50"/>
      <c r="B81" s="50"/>
      <c r="C81" s="48" t="s">
        <v>67</v>
      </c>
      <c r="D81" s="76">
        <v>4959</v>
      </c>
      <c r="E81" s="50"/>
      <c r="F81" s="50"/>
      <c r="G81" s="50"/>
      <c r="H81" s="50"/>
      <c r="I81" s="50"/>
      <c r="J81" s="50"/>
      <c r="K81" s="19" t="s">
        <v>174</v>
      </c>
      <c r="L81" s="77">
        <v>129138</v>
      </c>
      <c r="M81" s="78">
        <v>46</v>
      </c>
      <c r="N81" s="50"/>
      <c r="O81" s="50"/>
      <c r="P81" s="50"/>
      <c r="Q81" s="50"/>
      <c r="R81" s="50"/>
      <c r="S81" s="50"/>
      <c r="T81" s="50"/>
      <c r="U81" s="50"/>
      <c r="V81" s="50"/>
      <c r="W81" s="50"/>
      <c r="X81" s="50"/>
      <c r="Y81" s="50"/>
      <c r="Z81" s="50"/>
    </row>
    <row r="82" spans="1:26" ht="17.399999999999999">
      <c r="A82" s="50"/>
      <c r="B82" s="50"/>
      <c r="C82" s="48" t="s">
        <v>106</v>
      </c>
      <c r="D82" s="76">
        <v>7976</v>
      </c>
      <c r="E82" s="50"/>
      <c r="F82" s="50"/>
      <c r="G82" s="50"/>
      <c r="H82" s="50"/>
      <c r="I82" s="50"/>
      <c r="J82" s="50"/>
      <c r="K82" s="19" t="s">
        <v>213</v>
      </c>
      <c r="L82" s="77">
        <v>-33694</v>
      </c>
      <c r="M82" s="77">
        <v>-2438</v>
      </c>
      <c r="N82" s="50"/>
      <c r="O82" s="50"/>
      <c r="P82" s="50"/>
      <c r="Q82" s="50"/>
      <c r="R82" s="50"/>
      <c r="S82" s="50"/>
      <c r="T82" s="50"/>
      <c r="U82" s="50"/>
      <c r="V82" s="50"/>
      <c r="W82" s="50"/>
      <c r="X82" s="50"/>
      <c r="Y82" s="50"/>
      <c r="Z82" s="50"/>
    </row>
    <row r="83" spans="1:26" ht="17.399999999999999">
      <c r="A83" s="50"/>
      <c r="B83" s="50"/>
      <c r="C83" s="48" t="s">
        <v>188</v>
      </c>
      <c r="D83" s="44" t="s">
        <v>623</v>
      </c>
      <c r="E83" s="50"/>
      <c r="F83" s="50"/>
      <c r="G83" s="50"/>
      <c r="H83" s="50"/>
      <c r="I83" s="50"/>
      <c r="J83" s="50"/>
      <c r="K83" s="19" t="s">
        <v>492</v>
      </c>
      <c r="L83" s="77">
        <v>0</v>
      </c>
      <c r="M83" s="78">
        <v>0</v>
      </c>
      <c r="N83" s="50"/>
      <c r="O83" s="50"/>
      <c r="P83" s="50"/>
      <c r="Q83" s="50"/>
      <c r="R83" s="50"/>
      <c r="S83" s="50"/>
      <c r="T83" s="50"/>
      <c r="U83" s="50"/>
      <c r="V83" s="50"/>
      <c r="W83" s="50"/>
      <c r="X83" s="50"/>
      <c r="Y83" s="50"/>
      <c r="Z83" s="50"/>
    </row>
    <row r="84" spans="1:26" ht="17.399999999999999">
      <c r="A84" s="50"/>
      <c r="B84" s="50"/>
      <c r="C84" s="48" t="s">
        <v>52</v>
      </c>
      <c r="D84" s="44" t="s">
        <v>623</v>
      </c>
      <c r="E84" s="50"/>
      <c r="F84" s="50"/>
      <c r="G84" s="50"/>
      <c r="H84" s="50"/>
      <c r="I84" s="50"/>
      <c r="J84" s="50"/>
      <c r="K84" s="19" t="s">
        <v>67</v>
      </c>
      <c r="L84" s="77">
        <v>2409383</v>
      </c>
      <c r="M84" s="78">
        <v>64</v>
      </c>
      <c r="N84" s="50"/>
      <c r="O84" s="50"/>
      <c r="P84" s="50"/>
      <c r="Q84" s="50"/>
      <c r="R84" s="50"/>
      <c r="S84" s="50"/>
      <c r="T84" s="50"/>
      <c r="U84" s="50"/>
      <c r="V84" s="50"/>
      <c r="W84" s="50"/>
      <c r="X84" s="50"/>
      <c r="Y84" s="50"/>
      <c r="Z84" s="50"/>
    </row>
    <row r="85" spans="1:26" ht="17.399999999999999">
      <c r="A85" s="50"/>
      <c r="B85" s="50"/>
      <c r="C85" s="48" t="s">
        <v>102</v>
      </c>
      <c r="D85" s="76">
        <v>5109</v>
      </c>
      <c r="E85" s="50"/>
      <c r="F85" s="50"/>
      <c r="G85" s="50"/>
      <c r="H85" s="50"/>
      <c r="I85" s="50"/>
      <c r="J85" s="50"/>
      <c r="K85" s="19" t="s">
        <v>210</v>
      </c>
      <c r="L85" s="77">
        <v>1969902</v>
      </c>
      <c r="M85" s="78">
        <v>67</v>
      </c>
      <c r="N85" s="50"/>
      <c r="O85" s="50"/>
      <c r="P85" s="50"/>
      <c r="Q85" s="50"/>
      <c r="R85" s="50"/>
      <c r="S85" s="50"/>
      <c r="T85" s="50"/>
      <c r="U85" s="50"/>
      <c r="V85" s="50"/>
      <c r="W85" s="50"/>
      <c r="X85" s="50"/>
      <c r="Y85" s="50"/>
      <c r="Z85" s="50"/>
    </row>
    <row r="86" spans="1:26" ht="17.399999999999999">
      <c r="A86" s="50"/>
      <c r="B86" s="50"/>
      <c r="C86" s="48" t="s">
        <v>107</v>
      </c>
      <c r="D86" s="76">
        <v>5390</v>
      </c>
      <c r="E86" s="50"/>
      <c r="F86" s="50"/>
      <c r="G86" s="50"/>
      <c r="H86" s="50"/>
      <c r="I86" s="50"/>
      <c r="J86" s="50"/>
      <c r="K86" s="19" t="s">
        <v>120</v>
      </c>
      <c r="L86" s="77">
        <v>447042</v>
      </c>
      <c r="M86" s="78">
        <v>61</v>
      </c>
      <c r="N86" s="50"/>
      <c r="O86" s="50"/>
      <c r="P86" s="50"/>
      <c r="Q86" s="50"/>
      <c r="R86" s="50"/>
      <c r="S86" s="50"/>
      <c r="T86" s="50"/>
      <c r="U86" s="50"/>
      <c r="V86" s="50"/>
      <c r="W86" s="50"/>
      <c r="X86" s="50"/>
      <c r="Y86" s="50"/>
      <c r="Z86" s="50"/>
    </row>
    <row r="87" spans="1:26" ht="17.399999999999999">
      <c r="A87" s="50"/>
      <c r="B87" s="50"/>
      <c r="C87" s="48" t="s">
        <v>561</v>
      </c>
      <c r="D87" s="76">
        <v>16581</v>
      </c>
      <c r="E87" s="50"/>
      <c r="F87" s="50"/>
      <c r="G87" s="50"/>
      <c r="H87" s="50"/>
      <c r="I87" s="50"/>
      <c r="J87" s="50"/>
      <c r="K87" s="19" t="s">
        <v>206</v>
      </c>
      <c r="L87" s="77">
        <v>66810</v>
      </c>
      <c r="M87" s="77">
        <v>-1122</v>
      </c>
      <c r="N87" s="50"/>
      <c r="O87" s="50"/>
      <c r="P87" s="50"/>
      <c r="Q87" s="50"/>
      <c r="R87" s="50"/>
      <c r="S87" s="50"/>
      <c r="T87" s="50"/>
      <c r="U87" s="50"/>
      <c r="V87" s="50"/>
      <c r="W87" s="50"/>
      <c r="X87" s="50"/>
      <c r="Y87" s="50"/>
      <c r="Z87" s="50"/>
    </row>
    <row r="88" spans="1:26" ht="17.399999999999999">
      <c r="A88" s="50"/>
      <c r="B88" s="50"/>
      <c r="C88" s="48" t="s">
        <v>92</v>
      </c>
      <c r="D88" s="76">
        <v>7279</v>
      </c>
      <c r="E88" s="50"/>
      <c r="F88" s="50"/>
      <c r="G88" s="50"/>
      <c r="H88" s="50"/>
      <c r="I88" s="50"/>
      <c r="J88" s="50"/>
      <c r="K88" s="19" t="s">
        <v>546</v>
      </c>
      <c r="L88" s="77">
        <v>91177</v>
      </c>
      <c r="M88" s="78">
        <v>243</v>
      </c>
      <c r="N88" s="50"/>
      <c r="O88" s="50"/>
      <c r="P88" s="50"/>
      <c r="Q88" s="50"/>
      <c r="R88" s="50"/>
      <c r="S88" s="50"/>
      <c r="T88" s="50"/>
      <c r="U88" s="50"/>
      <c r="V88" s="50"/>
      <c r="W88" s="50"/>
      <c r="X88" s="50"/>
      <c r="Y88" s="50"/>
      <c r="Z88" s="50"/>
    </row>
    <row r="89" spans="1:26" ht="17.399999999999999">
      <c r="A89" s="50"/>
      <c r="B89" s="50"/>
      <c r="C89" s="48" t="s">
        <v>520</v>
      </c>
      <c r="D89" s="76">
        <v>10586</v>
      </c>
      <c r="E89" s="50"/>
      <c r="F89" s="50"/>
      <c r="G89" s="50"/>
      <c r="H89" s="50"/>
      <c r="I89" s="50"/>
      <c r="J89" s="50"/>
      <c r="K89" s="19" t="s">
        <v>65</v>
      </c>
      <c r="L89" s="77">
        <v>25115</v>
      </c>
      <c r="M89" s="78">
        <v>10</v>
      </c>
      <c r="N89" s="50"/>
      <c r="O89" s="50"/>
      <c r="P89" s="50"/>
      <c r="Q89" s="50"/>
      <c r="R89" s="50"/>
      <c r="S89" s="50"/>
      <c r="T89" s="50"/>
      <c r="U89" s="50"/>
      <c r="V89" s="50"/>
      <c r="W89" s="50"/>
      <c r="X89" s="50"/>
      <c r="Y89" s="50"/>
      <c r="Z89" s="50"/>
    </row>
    <row r="90" spans="1:26" ht="17.399999999999999">
      <c r="A90" s="50"/>
      <c r="B90" s="50"/>
      <c r="C90" s="48" t="s">
        <v>566</v>
      </c>
      <c r="D90" s="76">
        <v>10677</v>
      </c>
      <c r="E90" s="50"/>
      <c r="F90" s="50"/>
      <c r="G90" s="50"/>
      <c r="H90" s="50"/>
      <c r="I90" s="50"/>
      <c r="J90" s="50"/>
      <c r="K90" s="19" t="s">
        <v>188</v>
      </c>
      <c r="L90" s="77">
        <v>624</v>
      </c>
      <c r="M90" s="78">
        <v>940</v>
      </c>
      <c r="N90" s="50"/>
      <c r="O90" s="50"/>
      <c r="P90" s="50"/>
      <c r="Q90" s="50"/>
      <c r="R90" s="50"/>
      <c r="S90" s="50"/>
      <c r="T90" s="50"/>
      <c r="U90" s="50"/>
      <c r="V90" s="50"/>
      <c r="W90" s="50"/>
      <c r="X90" s="50"/>
      <c r="Y90" s="50"/>
      <c r="Z90" s="50"/>
    </row>
    <row r="91" spans="1:26" ht="17.399999999999999">
      <c r="A91" s="50"/>
      <c r="B91" s="50"/>
      <c r="C91" s="48" t="s">
        <v>121</v>
      </c>
      <c r="D91" s="76">
        <v>7458</v>
      </c>
      <c r="E91" s="50"/>
      <c r="F91" s="50"/>
      <c r="G91" s="50"/>
      <c r="H91" s="50"/>
      <c r="I91" s="50"/>
      <c r="J91" s="50"/>
      <c r="K91" s="19" t="s">
        <v>342</v>
      </c>
      <c r="L91" s="77">
        <v>0</v>
      </c>
      <c r="M91" s="78">
        <v>0</v>
      </c>
      <c r="N91" s="50"/>
      <c r="O91" s="50"/>
      <c r="P91" s="50"/>
      <c r="Q91" s="50"/>
      <c r="R91" s="50"/>
      <c r="S91" s="50"/>
      <c r="T91" s="50"/>
      <c r="U91" s="50"/>
      <c r="V91" s="50"/>
      <c r="W91" s="50"/>
      <c r="X91" s="50"/>
      <c r="Y91" s="50"/>
      <c r="Z91" s="50"/>
    </row>
    <row r="92" spans="1:26" ht="17.399999999999999">
      <c r="A92" s="50"/>
      <c r="B92" s="50"/>
      <c r="C92" s="48" t="s">
        <v>134</v>
      </c>
      <c r="D92" s="44" t="s">
        <v>623</v>
      </c>
      <c r="E92" s="50"/>
      <c r="F92" s="50"/>
      <c r="G92" s="50"/>
      <c r="H92" s="50"/>
      <c r="I92" s="50"/>
      <c r="J92" s="50"/>
      <c r="K92" s="19" t="s">
        <v>555</v>
      </c>
      <c r="L92" s="77">
        <v>548761</v>
      </c>
      <c r="M92" s="78">
        <v>84</v>
      </c>
      <c r="N92" s="50"/>
      <c r="O92" s="50"/>
      <c r="P92" s="50"/>
      <c r="Q92" s="50"/>
      <c r="R92" s="50"/>
      <c r="S92" s="50"/>
      <c r="T92" s="50"/>
      <c r="U92" s="50"/>
      <c r="V92" s="50"/>
      <c r="W92" s="50"/>
      <c r="X92" s="50"/>
      <c r="Y92" s="50"/>
      <c r="Z92" s="50"/>
    </row>
    <row r="93" spans="1:26" ht="17.399999999999999">
      <c r="A93" s="50"/>
      <c r="B93" s="50"/>
      <c r="C93" s="48" t="s">
        <v>199</v>
      </c>
      <c r="D93" s="76">
        <v>3675</v>
      </c>
      <c r="E93" s="50"/>
      <c r="F93" s="50"/>
      <c r="G93" s="50"/>
      <c r="H93" s="50"/>
      <c r="I93" s="50"/>
      <c r="J93" s="50"/>
      <c r="K93" s="19" t="s">
        <v>258</v>
      </c>
      <c r="L93" s="77">
        <v>0</v>
      </c>
      <c r="M93" s="78">
        <v>0</v>
      </c>
      <c r="N93" s="50"/>
      <c r="O93" s="50"/>
      <c r="P93" s="50"/>
      <c r="Q93" s="50"/>
      <c r="R93" s="50"/>
      <c r="S93" s="50"/>
      <c r="T93" s="50"/>
      <c r="U93" s="50"/>
      <c r="V93" s="50"/>
      <c r="W93" s="50"/>
      <c r="X93" s="50"/>
      <c r="Y93" s="50"/>
      <c r="Z93" s="50"/>
    </row>
    <row r="94" spans="1:26" ht="17.399999999999999">
      <c r="A94" s="50"/>
      <c r="B94" s="50"/>
      <c r="C94" s="48" t="s">
        <v>93</v>
      </c>
      <c r="D94" s="76">
        <v>2357</v>
      </c>
      <c r="E94" s="50"/>
      <c r="F94" s="50"/>
      <c r="G94" s="50"/>
      <c r="H94" s="50"/>
      <c r="I94" s="50"/>
      <c r="J94" s="50"/>
      <c r="K94" s="19" t="s">
        <v>498</v>
      </c>
      <c r="L94" s="77">
        <v>708897</v>
      </c>
      <c r="M94" s="78">
        <v>84</v>
      </c>
      <c r="N94" s="50"/>
      <c r="O94" s="50"/>
      <c r="P94" s="50"/>
      <c r="Q94" s="50"/>
      <c r="R94" s="50"/>
      <c r="S94" s="50"/>
      <c r="T94" s="50"/>
      <c r="U94" s="50"/>
      <c r="V94" s="50"/>
      <c r="W94" s="50"/>
      <c r="X94" s="50"/>
      <c r="Y94" s="50"/>
      <c r="Z94" s="50"/>
    </row>
    <row r="95" spans="1:26" ht="17.399999999999999">
      <c r="A95" s="50"/>
      <c r="B95" s="50"/>
      <c r="C95" s="48" t="s">
        <v>535</v>
      </c>
      <c r="D95" s="76">
        <v>5085</v>
      </c>
      <c r="E95" s="50"/>
      <c r="F95" s="50"/>
      <c r="G95" s="50"/>
      <c r="H95" s="50"/>
      <c r="I95" s="50"/>
      <c r="J95" s="50"/>
      <c r="K95" s="19" t="s">
        <v>98</v>
      </c>
      <c r="L95" s="77">
        <v>-2</v>
      </c>
      <c r="M95" s="78">
        <v>0</v>
      </c>
      <c r="N95" s="50"/>
      <c r="O95" s="50"/>
      <c r="P95" s="50"/>
      <c r="Q95" s="50"/>
      <c r="R95" s="50"/>
      <c r="S95" s="50"/>
      <c r="T95" s="50"/>
      <c r="U95" s="50"/>
      <c r="V95" s="50"/>
      <c r="W95" s="50"/>
      <c r="X95" s="50"/>
      <c r="Y95" s="50"/>
      <c r="Z95" s="50"/>
    </row>
    <row r="96" spans="1:26" ht="17.399999999999999">
      <c r="A96" s="50"/>
      <c r="B96" s="50"/>
      <c r="C96" s="48" t="s">
        <v>120</v>
      </c>
      <c r="D96" s="76">
        <v>2903</v>
      </c>
      <c r="E96" s="50"/>
      <c r="F96" s="50"/>
      <c r="G96" s="50"/>
      <c r="H96" s="50"/>
      <c r="I96" s="50"/>
      <c r="J96" s="50"/>
      <c r="K96" s="19" t="s">
        <v>252</v>
      </c>
      <c r="L96" s="77">
        <v>-105</v>
      </c>
      <c r="M96" s="78">
        <v>-671</v>
      </c>
      <c r="N96" s="50"/>
      <c r="O96" s="50"/>
      <c r="P96" s="50"/>
      <c r="Q96" s="50"/>
      <c r="R96" s="50"/>
      <c r="S96" s="50"/>
      <c r="T96" s="50"/>
      <c r="U96" s="50"/>
      <c r="V96" s="50"/>
      <c r="W96" s="50"/>
      <c r="X96" s="50"/>
      <c r="Y96" s="50"/>
      <c r="Z96" s="50"/>
    </row>
    <row r="97" spans="1:26" ht="17.399999999999999">
      <c r="A97" s="50"/>
      <c r="B97" s="50"/>
      <c r="C97" s="48" t="s">
        <v>555</v>
      </c>
      <c r="D97" s="44" t="s">
        <v>623</v>
      </c>
      <c r="E97" s="50"/>
      <c r="F97" s="50"/>
      <c r="G97" s="50"/>
      <c r="H97" s="50"/>
      <c r="I97" s="50"/>
      <c r="J97" s="50"/>
      <c r="K97" s="19" t="s">
        <v>487</v>
      </c>
      <c r="L97" s="77">
        <v>-773</v>
      </c>
      <c r="M97" s="78">
        <v>0</v>
      </c>
      <c r="N97" s="50"/>
      <c r="O97" s="50"/>
      <c r="P97" s="50"/>
      <c r="Q97" s="50"/>
      <c r="R97" s="50"/>
      <c r="S97" s="50"/>
      <c r="T97" s="50"/>
      <c r="U97" s="50"/>
      <c r="V97" s="50"/>
      <c r="W97" s="50"/>
      <c r="X97" s="50"/>
      <c r="Y97" s="50"/>
      <c r="Z97" s="50"/>
    </row>
    <row r="98" spans="1:26" ht="17.399999999999999">
      <c r="A98" s="50"/>
      <c r="B98" s="50"/>
      <c r="C98" s="48" t="s">
        <v>524</v>
      </c>
      <c r="D98" s="76">
        <v>3374</v>
      </c>
      <c r="E98" s="50"/>
      <c r="F98" s="50"/>
      <c r="G98" s="50"/>
      <c r="H98" s="50"/>
      <c r="I98" s="50"/>
      <c r="J98" s="50"/>
      <c r="K98" s="19" t="s">
        <v>235</v>
      </c>
      <c r="L98" s="77">
        <v>0</v>
      </c>
      <c r="M98" s="78">
        <v>0</v>
      </c>
      <c r="N98" s="50"/>
      <c r="O98" s="50"/>
      <c r="P98" s="50"/>
      <c r="Q98" s="50"/>
      <c r="R98" s="50"/>
      <c r="S98" s="50"/>
      <c r="T98" s="50"/>
      <c r="U98" s="50"/>
      <c r="V98" s="50"/>
      <c r="W98" s="50"/>
      <c r="X98" s="50"/>
      <c r="Y98" s="50"/>
      <c r="Z98" s="50"/>
    </row>
    <row r="99" spans="1:26" ht="17.399999999999999">
      <c r="A99" s="50"/>
      <c r="B99" s="50"/>
      <c r="C99" s="48" t="s">
        <v>96</v>
      </c>
      <c r="D99" s="76">
        <v>3669</v>
      </c>
      <c r="E99" s="50"/>
      <c r="F99" s="50"/>
      <c r="G99" s="50"/>
      <c r="H99" s="50"/>
      <c r="I99" s="50"/>
      <c r="J99" s="50"/>
      <c r="K99" s="19" t="s">
        <v>123</v>
      </c>
      <c r="L99" s="77">
        <v>158442</v>
      </c>
      <c r="M99" s="78">
        <v>113</v>
      </c>
      <c r="N99" s="50"/>
      <c r="O99" s="50"/>
      <c r="P99" s="50"/>
      <c r="Q99" s="50"/>
      <c r="R99" s="50"/>
      <c r="S99" s="50"/>
      <c r="T99" s="50"/>
      <c r="U99" s="50"/>
      <c r="V99" s="50"/>
      <c r="W99" s="50"/>
      <c r="X99" s="50"/>
      <c r="Y99" s="50"/>
      <c r="Z99" s="50"/>
    </row>
    <row r="100" spans="1:26" ht="17.399999999999999">
      <c r="A100" s="50"/>
      <c r="B100" s="50"/>
      <c r="C100" s="48" t="s">
        <v>111</v>
      </c>
      <c r="D100" s="76">
        <v>3060</v>
      </c>
      <c r="E100" s="50"/>
      <c r="F100" s="50"/>
      <c r="G100" s="50"/>
      <c r="H100" s="50"/>
      <c r="I100" s="50"/>
      <c r="J100" s="50"/>
      <c r="K100" s="19" t="s">
        <v>344</v>
      </c>
      <c r="L100" s="78">
        <v>0</v>
      </c>
      <c r="M100" s="78">
        <v>0</v>
      </c>
      <c r="N100" s="50"/>
      <c r="O100" s="50"/>
      <c r="P100" s="50"/>
      <c r="Q100" s="50"/>
      <c r="R100" s="50"/>
      <c r="S100" s="50"/>
      <c r="T100" s="50"/>
      <c r="U100" s="50"/>
      <c r="V100" s="50"/>
      <c r="W100" s="50"/>
      <c r="X100" s="50"/>
      <c r="Y100" s="50"/>
      <c r="Z100" s="50"/>
    </row>
    <row r="101" spans="1:26" ht="17.399999999999999">
      <c r="A101" s="50"/>
      <c r="B101" s="50"/>
      <c r="C101" s="48" t="s">
        <v>84</v>
      </c>
      <c r="D101" s="76">
        <v>9031</v>
      </c>
      <c r="E101" s="50"/>
      <c r="F101" s="50"/>
      <c r="G101" s="50"/>
      <c r="H101" s="50"/>
      <c r="I101" s="50"/>
      <c r="J101" s="50"/>
      <c r="K101" s="19" t="s">
        <v>138</v>
      </c>
      <c r="L101" s="77">
        <v>0</v>
      </c>
      <c r="M101" s="78">
        <v>0</v>
      </c>
      <c r="N101" s="50"/>
      <c r="O101" s="50"/>
      <c r="P101" s="50"/>
      <c r="Q101" s="50"/>
      <c r="R101" s="50"/>
      <c r="S101" s="50"/>
      <c r="T101" s="50"/>
      <c r="U101" s="50"/>
      <c r="V101" s="50"/>
      <c r="W101" s="50"/>
      <c r="X101" s="50"/>
      <c r="Y101" s="50"/>
      <c r="Z101" s="50"/>
    </row>
    <row r="102" spans="1:26" ht="17.399999999999999">
      <c r="A102" s="50"/>
      <c r="B102" s="50"/>
      <c r="C102" s="48" t="s">
        <v>641</v>
      </c>
      <c r="D102" s="44" t="s">
        <v>623</v>
      </c>
      <c r="E102" s="50"/>
      <c r="F102" s="50"/>
      <c r="G102" s="50"/>
      <c r="H102" s="50"/>
      <c r="I102" s="50"/>
      <c r="J102" s="50"/>
      <c r="K102" s="19" t="s">
        <v>257</v>
      </c>
      <c r="L102" s="77">
        <v>0</v>
      </c>
      <c r="M102" s="78">
        <v>0</v>
      </c>
      <c r="N102" s="50"/>
      <c r="O102" s="50"/>
      <c r="P102" s="50"/>
      <c r="Q102" s="50"/>
      <c r="R102" s="50"/>
      <c r="S102" s="50"/>
      <c r="T102" s="50"/>
      <c r="U102" s="50"/>
      <c r="V102" s="50"/>
      <c r="W102" s="50"/>
      <c r="X102" s="50"/>
      <c r="Y102" s="50"/>
      <c r="Z102" s="50"/>
    </row>
    <row r="103" spans="1:26" ht="17.399999999999999">
      <c r="A103" s="50"/>
      <c r="B103" s="50"/>
      <c r="C103" s="48" t="s">
        <v>104</v>
      </c>
      <c r="D103" s="76">
        <v>2149</v>
      </c>
      <c r="E103" s="50"/>
      <c r="F103" s="50"/>
      <c r="G103" s="50"/>
      <c r="H103" s="50"/>
      <c r="I103" s="50"/>
      <c r="J103" s="50"/>
      <c r="K103" s="19" t="s">
        <v>293</v>
      </c>
      <c r="L103" s="77">
        <v>-774</v>
      </c>
      <c r="M103" s="78">
        <v>-270</v>
      </c>
      <c r="N103" s="50"/>
      <c r="O103" s="50"/>
      <c r="P103" s="50"/>
      <c r="Q103" s="50"/>
      <c r="R103" s="50"/>
      <c r="S103" s="50"/>
      <c r="T103" s="50"/>
      <c r="U103" s="50"/>
      <c r="V103" s="50"/>
      <c r="W103" s="50"/>
      <c r="X103" s="50"/>
      <c r="Y103" s="50"/>
      <c r="Z103" s="50"/>
    </row>
    <row r="104" spans="1:26" ht="17.399999999999999">
      <c r="A104" s="50"/>
      <c r="B104" s="50"/>
      <c r="C104" s="48" t="s">
        <v>540</v>
      </c>
      <c r="D104" s="44" t="s">
        <v>623</v>
      </c>
      <c r="E104" s="50"/>
      <c r="F104" s="50"/>
      <c r="G104" s="50"/>
      <c r="H104" s="50"/>
      <c r="I104" s="50"/>
      <c r="J104" s="50"/>
      <c r="K104" s="19" t="s">
        <v>154</v>
      </c>
      <c r="L104" s="77">
        <v>40192</v>
      </c>
      <c r="M104" s="78">
        <v>113</v>
      </c>
      <c r="N104" s="50"/>
      <c r="O104" s="50"/>
      <c r="P104" s="50"/>
      <c r="Q104" s="50"/>
      <c r="R104" s="50"/>
      <c r="S104" s="50"/>
      <c r="T104" s="50"/>
      <c r="U104" s="50"/>
      <c r="V104" s="50"/>
      <c r="W104" s="50"/>
      <c r="X104" s="50"/>
      <c r="Y104" s="50"/>
      <c r="Z104" s="50"/>
    </row>
    <row r="105" spans="1:26" ht="17.399999999999999">
      <c r="A105" s="50"/>
      <c r="B105" s="50"/>
      <c r="C105" s="48" t="s">
        <v>162</v>
      </c>
      <c r="D105" s="76">
        <v>1924</v>
      </c>
      <c r="E105" s="50"/>
      <c r="F105" s="50"/>
      <c r="G105" s="50"/>
      <c r="H105" s="50"/>
      <c r="I105" s="50"/>
      <c r="J105" s="50"/>
      <c r="K105" s="19" t="s">
        <v>290</v>
      </c>
      <c r="L105" s="77">
        <v>302</v>
      </c>
      <c r="M105" s="77">
        <v>9562</v>
      </c>
      <c r="N105" s="50"/>
      <c r="O105" s="50"/>
      <c r="P105" s="50"/>
      <c r="Q105" s="50"/>
      <c r="R105" s="50"/>
      <c r="S105" s="50"/>
      <c r="T105" s="50"/>
      <c r="U105" s="50"/>
      <c r="V105" s="50"/>
      <c r="W105" s="50"/>
      <c r="X105" s="50"/>
      <c r="Y105" s="50"/>
      <c r="Z105" s="50"/>
    </row>
    <row r="106" spans="1:26" ht="17.399999999999999">
      <c r="A106" s="50"/>
      <c r="B106" s="50"/>
      <c r="C106" s="48" t="s">
        <v>550</v>
      </c>
      <c r="D106" s="76">
        <v>3609</v>
      </c>
      <c r="E106" s="50"/>
      <c r="F106" s="50"/>
      <c r="G106" s="50"/>
      <c r="H106" s="50"/>
      <c r="I106" s="50"/>
      <c r="J106" s="50"/>
      <c r="K106" s="19" t="s">
        <v>118</v>
      </c>
      <c r="L106" s="77">
        <v>6192</v>
      </c>
      <c r="M106" s="78">
        <v>189</v>
      </c>
      <c r="N106" s="50"/>
      <c r="O106" s="50"/>
      <c r="P106" s="50"/>
      <c r="Q106" s="50"/>
      <c r="R106" s="50"/>
      <c r="S106" s="50"/>
      <c r="T106" s="50"/>
      <c r="U106" s="50"/>
      <c r="V106" s="50"/>
      <c r="W106" s="50"/>
      <c r="X106" s="50"/>
      <c r="Y106" s="50"/>
      <c r="Z106" s="50"/>
    </row>
    <row r="107" spans="1:26" ht="17.399999999999999">
      <c r="A107" s="50"/>
      <c r="B107" s="50"/>
      <c r="C107" s="48" t="s">
        <v>560</v>
      </c>
      <c r="D107" s="76">
        <v>4398</v>
      </c>
      <c r="E107" s="50"/>
      <c r="F107" s="50"/>
      <c r="G107" s="50"/>
      <c r="H107" s="50"/>
      <c r="I107" s="50"/>
      <c r="J107" s="50"/>
      <c r="K107" s="19" t="s">
        <v>222</v>
      </c>
      <c r="L107" s="77">
        <v>0</v>
      </c>
      <c r="M107" s="78">
        <v>0</v>
      </c>
      <c r="N107" s="50"/>
      <c r="O107" s="50"/>
      <c r="P107" s="50"/>
      <c r="Q107" s="50"/>
      <c r="R107" s="50"/>
      <c r="S107" s="50"/>
      <c r="T107" s="50"/>
      <c r="U107" s="50"/>
      <c r="V107" s="50"/>
      <c r="W107" s="50"/>
      <c r="X107" s="50"/>
      <c r="Y107" s="50"/>
      <c r="Z107" s="50"/>
    </row>
    <row r="108" spans="1:26" ht="17.399999999999999">
      <c r="A108" s="50"/>
      <c r="B108" s="50"/>
      <c r="C108" s="48" t="s">
        <v>54</v>
      </c>
      <c r="D108" s="76">
        <v>2816</v>
      </c>
      <c r="E108" s="50"/>
      <c r="F108" s="50"/>
      <c r="G108" s="50"/>
      <c r="H108" s="50"/>
      <c r="I108" s="50"/>
      <c r="J108" s="50"/>
      <c r="K108" s="19" t="s">
        <v>347</v>
      </c>
      <c r="L108" s="77">
        <v>0</v>
      </c>
      <c r="M108" s="78">
        <v>0</v>
      </c>
      <c r="N108" s="50"/>
      <c r="O108" s="50"/>
      <c r="P108" s="50"/>
      <c r="Q108" s="50"/>
      <c r="R108" s="50"/>
      <c r="S108" s="50"/>
      <c r="T108" s="50"/>
      <c r="U108" s="50"/>
      <c r="V108" s="50"/>
      <c r="W108" s="50"/>
      <c r="X108" s="50"/>
      <c r="Y108" s="50"/>
      <c r="Z108" s="50"/>
    </row>
    <row r="109" spans="1:26" ht="17.399999999999999">
      <c r="A109" s="50"/>
      <c r="B109" s="50"/>
      <c r="C109" s="48" t="s">
        <v>152</v>
      </c>
      <c r="D109" s="76">
        <v>3751</v>
      </c>
      <c r="E109" s="50"/>
      <c r="F109" s="50"/>
      <c r="G109" s="50"/>
      <c r="H109" s="50"/>
      <c r="I109" s="50"/>
      <c r="J109" s="50"/>
      <c r="K109" s="19" t="s">
        <v>189</v>
      </c>
      <c r="L109" s="77">
        <v>84287</v>
      </c>
      <c r="M109" s="78">
        <v>94</v>
      </c>
      <c r="N109" s="50"/>
      <c r="O109" s="50"/>
      <c r="P109" s="50"/>
      <c r="Q109" s="50"/>
      <c r="R109" s="50"/>
      <c r="S109" s="50"/>
      <c r="T109" s="50"/>
      <c r="U109" s="50"/>
      <c r="V109" s="50"/>
      <c r="W109" s="50"/>
      <c r="X109" s="50"/>
      <c r="Y109" s="50"/>
      <c r="Z109" s="50"/>
    </row>
    <row r="110" spans="1:26" ht="17.399999999999999">
      <c r="A110" s="50"/>
      <c r="B110" s="50"/>
      <c r="C110" s="48" t="s">
        <v>87</v>
      </c>
      <c r="D110" s="44" t="s">
        <v>623</v>
      </c>
      <c r="E110" s="50"/>
      <c r="F110" s="50"/>
      <c r="G110" s="50"/>
      <c r="H110" s="50"/>
      <c r="I110" s="50"/>
      <c r="J110" s="50"/>
      <c r="K110" s="19" t="s">
        <v>654</v>
      </c>
      <c r="L110" s="77">
        <v>0</v>
      </c>
      <c r="M110" s="78">
        <v>0</v>
      </c>
      <c r="N110" s="50"/>
      <c r="O110" s="50"/>
      <c r="P110" s="50"/>
      <c r="Q110" s="50"/>
      <c r="R110" s="50"/>
      <c r="S110" s="50"/>
      <c r="T110" s="50"/>
      <c r="U110" s="50"/>
      <c r="V110" s="50"/>
      <c r="W110" s="50"/>
      <c r="X110" s="50"/>
      <c r="Y110" s="50"/>
      <c r="Z110" s="50"/>
    </row>
    <row r="111" spans="1:26" ht="17.399999999999999">
      <c r="A111" s="50"/>
      <c r="B111" s="50"/>
      <c r="C111" s="48" t="s">
        <v>81</v>
      </c>
      <c r="D111" s="76">
        <v>1853</v>
      </c>
      <c r="E111" s="50"/>
      <c r="F111" s="50"/>
      <c r="G111" s="50"/>
      <c r="H111" s="50"/>
      <c r="I111" s="50"/>
      <c r="J111" s="50"/>
      <c r="K111" s="19" t="s">
        <v>348</v>
      </c>
      <c r="L111" s="77">
        <v>0</v>
      </c>
      <c r="M111" s="78">
        <v>0</v>
      </c>
      <c r="N111" s="50"/>
      <c r="O111" s="50"/>
      <c r="P111" s="50"/>
      <c r="Q111" s="50"/>
      <c r="R111" s="50"/>
      <c r="S111" s="50"/>
      <c r="T111" s="50"/>
      <c r="U111" s="50"/>
      <c r="V111" s="50"/>
      <c r="W111" s="50"/>
      <c r="X111" s="50"/>
      <c r="Y111" s="50"/>
      <c r="Z111" s="50"/>
    </row>
    <row r="112" spans="1:26" ht="17.399999999999999">
      <c r="A112" s="50"/>
      <c r="B112" s="50"/>
      <c r="C112" s="48" t="s">
        <v>307</v>
      </c>
      <c r="D112" s="76">
        <v>12023</v>
      </c>
      <c r="E112" s="50"/>
      <c r="F112" s="50"/>
      <c r="G112" s="50"/>
      <c r="H112" s="50"/>
      <c r="I112" s="50"/>
      <c r="J112" s="50"/>
      <c r="K112" s="19" t="s">
        <v>707</v>
      </c>
      <c r="L112" s="77">
        <v>0</v>
      </c>
      <c r="M112" s="78">
        <v>0</v>
      </c>
      <c r="N112" s="50"/>
      <c r="O112" s="50"/>
      <c r="P112" s="50"/>
      <c r="Q112" s="50"/>
      <c r="R112" s="50"/>
      <c r="S112" s="50"/>
      <c r="T112" s="50"/>
      <c r="U112" s="50"/>
      <c r="V112" s="50"/>
      <c r="W112" s="50"/>
      <c r="X112" s="50"/>
      <c r="Y112" s="50"/>
      <c r="Z112" s="50"/>
    </row>
    <row r="113" spans="1:26" ht="17.399999999999999">
      <c r="A113" s="50"/>
      <c r="B113" s="50"/>
      <c r="C113" s="48" t="s">
        <v>124</v>
      </c>
      <c r="D113" s="44" t="s">
        <v>623</v>
      </c>
      <c r="E113" s="50"/>
      <c r="F113" s="50"/>
      <c r="G113" s="50"/>
      <c r="H113" s="50"/>
      <c r="I113" s="50"/>
      <c r="J113" s="50"/>
      <c r="K113" s="19" t="s">
        <v>349</v>
      </c>
      <c r="L113" s="77">
        <v>0</v>
      </c>
      <c r="M113" s="78">
        <v>0</v>
      </c>
      <c r="N113" s="50"/>
      <c r="O113" s="50"/>
      <c r="P113" s="50"/>
      <c r="Q113" s="50"/>
      <c r="R113" s="50"/>
      <c r="S113" s="50"/>
      <c r="T113" s="50"/>
      <c r="U113" s="50"/>
      <c r="V113" s="50"/>
      <c r="W113" s="50"/>
      <c r="X113" s="50"/>
      <c r="Y113" s="50"/>
      <c r="Z113" s="50"/>
    </row>
    <row r="114" spans="1:26" ht="17.399999999999999">
      <c r="A114" s="50"/>
      <c r="B114" s="50"/>
      <c r="C114" s="48" t="s">
        <v>117</v>
      </c>
      <c r="D114" s="76">
        <v>1616</v>
      </c>
      <c r="E114" s="50"/>
      <c r="F114" s="50"/>
      <c r="G114" s="50"/>
      <c r="H114" s="50"/>
      <c r="I114" s="50"/>
      <c r="J114" s="50"/>
      <c r="K114" s="19" t="s">
        <v>464</v>
      </c>
      <c r="L114" s="77">
        <v>0</v>
      </c>
      <c r="M114" s="78">
        <v>0</v>
      </c>
      <c r="N114" s="50"/>
      <c r="O114" s="50"/>
      <c r="P114" s="50"/>
      <c r="Q114" s="50"/>
      <c r="R114" s="50"/>
      <c r="S114" s="50"/>
      <c r="T114" s="50"/>
      <c r="U114" s="50"/>
      <c r="V114" s="50"/>
      <c r="W114" s="50"/>
      <c r="X114" s="50"/>
      <c r="Y114" s="50"/>
      <c r="Z114" s="50"/>
    </row>
    <row r="115" spans="1:26" ht="17.399999999999999">
      <c r="A115" s="50"/>
      <c r="B115" s="50"/>
      <c r="C115" s="48" t="s">
        <v>519</v>
      </c>
      <c r="D115" s="76">
        <v>2066</v>
      </c>
      <c r="E115" s="50"/>
      <c r="F115" s="50"/>
      <c r="G115" s="50"/>
      <c r="H115" s="50"/>
      <c r="I115" s="50"/>
      <c r="J115" s="50"/>
      <c r="K115" s="19" t="s">
        <v>465</v>
      </c>
      <c r="L115" s="77">
        <v>0</v>
      </c>
      <c r="M115" s="78">
        <v>0</v>
      </c>
      <c r="N115" s="50"/>
      <c r="O115" s="50"/>
      <c r="P115" s="50"/>
      <c r="Q115" s="50"/>
      <c r="R115" s="50"/>
      <c r="S115" s="50"/>
      <c r="T115" s="50"/>
      <c r="U115" s="50"/>
      <c r="V115" s="50"/>
      <c r="W115" s="50"/>
      <c r="X115" s="50"/>
      <c r="Y115" s="50"/>
      <c r="Z115" s="50"/>
    </row>
    <row r="116" spans="1:26" ht="17.399999999999999">
      <c r="A116" s="50"/>
      <c r="B116" s="50"/>
      <c r="C116" s="48" t="s">
        <v>642</v>
      </c>
      <c r="D116" s="76">
        <v>2365</v>
      </c>
      <c r="E116" s="50"/>
      <c r="F116" s="50"/>
      <c r="G116" s="50"/>
      <c r="H116" s="50"/>
      <c r="I116" s="50"/>
      <c r="J116" s="50"/>
      <c r="K116" s="19" t="s">
        <v>466</v>
      </c>
      <c r="L116" s="77">
        <v>0</v>
      </c>
      <c r="M116" s="78">
        <v>0</v>
      </c>
      <c r="N116" s="50"/>
      <c r="O116" s="50"/>
      <c r="P116" s="50"/>
      <c r="Q116" s="50"/>
      <c r="R116" s="50"/>
      <c r="S116" s="50"/>
      <c r="T116" s="50"/>
      <c r="U116" s="50"/>
      <c r="V116" s="50"/>
      <c r="W116" s="50"/>
      <c r="X116" s="50"/>
      <c r="Y116" s="50"/>
      <c r="Z116" s="50"/>
    </row>
    <row r="117" spans="1:26" ht="17.399999999999999">
      <c r="A117" s="50"/>
      <c r="B117" s="50"/>
      <c r="C117" s="48" t="s">
        <v>192</v>
      </c>
      <c r="D117" s="76">
        <v>3253</v>
      </c>
      <c r="E117" s="50"/>
      <c r="F117" s="50"/>
      <c r="G117" s="50"/>
      <c r="H117" s="50"/>
      <c r="I117" s="50"/>
      <c r="J117" s="50"/>
      <c r="K117" s="19" t="s">
        <v>467</v>
      </c>
      <c r="L117" s="77">
        <v>0</v>
      </c>
      <c r="M117" s="78">
        <v>0</v>
      </c>
      <c r="N117" s="50"/>
      <c r="O117" s="50"/>
      <c r="P117" s="50"/>
      <c r="Q117" s="50"/>
      <c r="R117" s="50"/>
      <c r="S117" s="50"/>
      <c r="T117" s="50"/>
      <c r="U117" s="50"/>
      <c r="V117" s="50"/>
      <c r="W117" s="50"/>
      <c r="X117" s="50"/>
      <c r="Y117" s="50"/>
      <c r="Z117" s="50"/>
    </row>
    <row r="118" spans="1:26" ht="17.399999999999999">
      <c r="A118" s="50"/>
      <c r="B118" s="50"/>
      <c r="C118" s="48" t="s">
        <v>125</v>
      </c>
      <c r="D118" s="76">
        <v>7325</v>
      </c>
      <c r="E118" s="50"/>
      <c r="F118" s="50"/>
      <c r="G118" s="50"/>
      <c r="H118" s="50"/>
      <c r="I118" s="50"/>
      <c r="J118" s="50"/>
      <c r="K118" s="19" t="s">
        <v>103</v>
      </c>
      <c r="L118" s="77">
        <v>159129</v>
      </c>
      <c r="M118" s="78">
        <v>88</v>
      </c>
      <c r="N118" s="50"/>
      <c r="O118" s="50"/>
      <c r="P118" s="50"/>
      <c r="Q118" s="50"/>
      <c r="R118" s="50"/>
      <c r="S118" s="50"/>
      <c r="T118" s="50"/>
      <c r="U118" s="50"/>
      <c r="V118" s="50"/>
      <c r="W118" s="50"/>
      <c r="X118" s="50"/>
      <c r="Y118" s="50"/>
      <c r="Z118" s="50"/>
    </row>
    <row r="119" spans="1:26" ht="17.399999999999999">
      <c r="A119" s="50"/>
      <c r="B119" s="50"/>
      <c r="C119" s="48" t="s">
        <v>103</v>
      </c>
      <c r="D119" s="76">
        <v>1720</v>
      </c>
      <c r="E119" s="50"/>
      <c r="F119" s="50"/>
      <c r="G119" s="50"/>
      <c r="H119" s="50"/>
      <c r="I119" s="50"/>
      <c r="J119" s="50"/>
      <c r="K119" s="19" t="s">
        <v>350</v>
      </c>
      <c r="L119" s="77">
        <v>0</v>
      </c>
      <c r="M119" s="78">
        <v>0</v>
      </c>
      <c r="N119" s="50"/>
      <c r="O119" s="50"/>
      <c r="P119" s="50"/>
      <c r="Q119" s="50"/>
      <c r="R119" s="50"/>
      <c r="S119" s="50"/>
      <c r="T119" s="50"/>
      <c r="U119" s="50"/>
      <c r="V119" s="50"/>
      <c r="W119" s="50"/>
      <c r="X119" s="50"/>
      <c r="Y119" s="50"/>
      <c r="Z119" s="50"/>
    </row>
    <row r="120" spans="1:26" ht="17.399999999999999">
      <c r="A120" s="50"/>
      <c r="B120" s="50"/>
      <c r="C120" s="48" t="s">
        <v>214</v>
      </c>
      <c r="D120" s="44">
        <v>790</v>
      </c>
      <c r="E120" s="50"/>
      <c r="F120" s="50"/>
      <c r="G120" s="50"/>
      <c r="H120" s="50"/>
      <c r="I120" s="50"/>
      <c r="J120" s="50"/>
      <c r="K120" s="19" t="s">
        <v>134</v>
      </c>
      <c r="L120" s="77">
        <v>11800</v>
      </c>
      <c r="M120" s="78">
        <v>-14</v>
      </c>
      <c r="N120" s="50"/>
      <c r="O120" s="50"/>
      <c r="P120" s="50"/>
      <c r="Q120" s="50"/>
      <c r="R120" s="50"/>
      <c r="S120" s="50"/>
      <c r="T120" s="50"/>
      <c r="U120" s="50"/>
      <c r="V120" s="50"/>
      <c r="W120" s="50"/>
      <c r="X120" s="50"/>
      <c r="Y120" s="50"/>
      <c r="Z120" s="50"/>
    </row>
    <row r="121" spans="1:26" ht="17.399999999999999">
      <c r="A121" s="50"/>
      <c r="B121" s="50"/>
      <c r="C121" s="48" t="s">
        <v>65</v>
      </c>
      <c r="D121" s="44">
        <v>123</v>
      </c>
      <c r="E121" s="50"/>
      <c r="F121" s="50"/>
      <c r="G121" s="50"/>
      <c r="H121" s="50"/>
      <c r="I121" s="50"/>
      <c r="J121" s="50"/>
      <c r="K121" s="19" t="s">
        <v>111</v>
      </c>
      <c r="L121" s="77">
        <v>216004</v>
      </c>
      <c r="M121" s="78">
        <v>69</v>
      </c>
      <c r="N121" s="50"/>
      <c r="O121" s="50"/>
      <c r="P121" s="50"/>
      <c r="Q121" s="50"/>
      <c r="R121" s="50"/>
      <c r="S121" s="50"/>
      <c r="T121" s="50"/>
      <c r="U121" s="50"/>
      <c r="V121" s="50"/>
      <c r="W121" s="50"/>
      <c r="X121" s="50"/>
      <c r="Y121" s="50"/>
      <c r="Z121" s="50"/>
    </row>
    <row r="122" spans="1:26" ht="17.399999999999999">
      <c r="A122" s="50"/>
      <c r="B122" s="50"/>
      <c r="C122" s="48" t="s">
        <v>167</v>
      </c>
      <c r="D122" s="76">
        <v>3507</v>
      </c>
      <c r="E122" s="50"/>
      <c r="F122" s="50"/>
      <c r="G122" s="50"/>
      <c r="H122" s="50"/>
      <c r="I122" s="50"/>
      <c r="J122" s="50"/>
      <c r="K122" s="19" t="s">
        <v>554</v>
      </c>
      <c r="L122" s="77">
        <v>898443</v>
      </c>
      <c r="M122" s="78">
        <v>180</v>
      </c>
      <c r="N122" s="50"/>
      <c r="O122" s="50"/>
      <c r="P122" s="50"/>
      <c r="Q122" s="50"/>
      <c r="R122" s="50"/>
      <c r="S122" s="50"/>
      <c r="T122" s="50"/>
      <c r="U122" s="50"/>
      <c r="V122" s="50"/>
      <c r="W122" s="50"/>
      <c r="X122" s="50"/>
      <c r="Y122" s="50"/>
      <c r="Z122" s="50"/>
    </row>
    <row r="123" spans="1:26" ht="17.399999999999999">
      <c r="A123" s="50"/>
      <c r="B123" s="50"/>
      <c r="C123" s="48" t="s">
        <v>643</v>
      </c>
      <c r="D123" s="44" t="s">
        <v>623</v>
      </c>
      <c r="E123" s="50"/>
      <c r="F123" s="50"/>
      <c r="G123" s="50"/>
      <c r="H123" s="50"/>
      <c r="I123" s="50"/>
      <c r="J123" s="50"/>
      <c r="K123" s="19" t="s">
        <v>352</v>
      </c>
      <c r="L123" s="77">
        <v>0</v>
      </c>
      <c r="M123" s="78">
        <v>0</v>
      </c>
      <c r="N123" s="50"/>
      <c r="O123" s="50"/>
      <c r="P123" s="50"/>
      <c r="Q123" s="50"/>
      <c r="R123" s="50"/>
      <c r="S123" s="50"/>
      <c r="T123" s="50"/>
      <c r="U123" s="50"/>
      <c r="V123" s="50"/>
      <c r="W123" s="50"/>
      <c r="X123" s="50"/>
      <c r="Y123" s="50"/>
      <c r="Z123" s="50"/>
    </row>
    <row r="124" spans="1:26" ht="17.399999999999999">
      <c r="A124" s="50"/>
      <c r="B124" s="50"/>
      <c r="C124" s="48" t="s">
        <v>527</v>
      </c>
      <c r="D124" s="76">
        <v>2541</v>
      </c>
      <c r="E124" s="50"/>
      <c r="F124" s="50"/>
      <c r="G124" s="50"/>
      <c r="H124" s="50"/>
      <c r="I124" s="50"/>
      <c r="J124" s="50"/>
      <c r="K124" s="19" t="s">
        <v>655</v>
      </c>
      <c r="L124" s="77">
        <v>0</v>
      </c>
      <c r="M124" s="78">
        <v>0</v>
      </c>
      <c r="N124" s="50"/>
      <c r="O124" s="50"/>
      <c r="P124" s="50"/>
      <c r="Q124" s="50"/>
      <c r="R124" s="50"/>
      <c r="S124" s="50"/>
      <c r="T124" s="50"/>
      <c r="U124" s="50"/>
      <c r="V124" s="50"/>
      <c r="W124" s="50"/>
      <c r="X124" s="50"/>
      <c r="Y124" s="50"/>
      <c r="Z124" s="50"/>
    </row>
    <row r="125" spans="1:26" ht="17.399999999999999">
      <c r="A125" s="50"/>
      <c r="B125" s="50"/>
      <c r="C125" s="48" t="s">
        <v>113</v>
      </c>
      <c r="D125" s="76">
        <v>1782</v>
      </c>
      <c r="E125" s="50"/>
      <c r="F125" s="50"/>
      <c r="G125" s="50"/>
      <c r="H125" s="50"/>
      <c r="I125" s="50"/>
      <c r="J125" s="50"/>
      <c r="K125" s="19" t="s">
        <v>657</v>
      </c>
      <c r="L125" s="77">
        <v>0</v>
      </c>
      <c r="M125" s="78">
        <v>0</v>
      </c>
      <c r="N125" s="50"/>
      <c r="O125" s="50"/>
      <c r="P125" s="50"/>
      <c r="Q125" s="50"/>
      <c r="R125" s="50"/>
      <c r="S125" s="50"/>
      <c r="T125" s="50"/>
      <c r="U125" s="50"/>
      <c r="V125" s="50"/>
      <c r="W125" s="50"/>
      <c r="X125" s="50"/>
      <c r="Y125" s="50"/>
      <c r="Z125" s="50"/>
    </row>
    <row r="126" spans="1:26" ht="17.399999999999999">
      <c r="A126" s="50"/>
      <c r="B126" s="50"/>
      <c r="C126" s="48" t="s">
        <v>308</v>
      </c>
      <c r="D126" s="76">
        <v>2501</v>
      </c>
      <c r="E126" s="50"/>
      <c r="F126" s="50"/>
      <c r="G126" s="50"/>
      <c r="H126" s="50"/>
      <c r="I126" s="50"/>
      <c r="J126" s="50"/>
      <c r="K126" s="19" t="s">
        <v>255</v>
      </c>
      <c r="L126" s="77">
        <v>188</v>
      </c>
      <c r="M126" s="78">
        <v>8</v>
      </c>
      <c r="N126" s="50"/>
      <c r="O126" s="50"/>
      <c r="P126" s="50"/>
      <c r="Q126" s="50"/>
      <c r="R126" s="50"/>
      <c r="S126" s="50"/>
      <c r="T126" s="50"/>
      <c r="U126" s="50"/>
      <c r="V126" s="50"/>
      <c r="W126" s="50"/>
      <c r="X126" s="50"/>
      <c r="Y126" s="50"/>
      <c r="Z126" s="50"/>
    </row>
    <row r="127" spans="1:26" ht="17.399999999999999">
      <c r="A127" s="50"/>
      <c r="B127" s="50"/>
      <c r="C127" s="48" t="s">
        <v>153</v>
      </c>
      <c r="D127" s="76">
        <v>1344</v>
      </c>
      <c r="E127" s="50"/>
      <c r="F127" s="50"/>
      <c r="G127" s="50"/>
      <c r="H127" s="50"/>
      <c r="I127" s="50"/>
      <c r="J127" s="50"/>
      <c r="K127" s="19" t="s">
        <v>314</v>
      </c>
      <c r="L127" s="77">
        <v>219804</v>
      </c>
      <c r="M127" s="78">
        <v>316</v>
      </c>
      <c r="N127" s="50"/>
      <c r="O127" s="50"/>
      <c r="P127" s="50"/>
      <c r="Q127" s="50"/>
      <c r="R127" s="50"/>
      <c r="S127" s="50"/>
      <c r="T127" s="50"/>
      <c r="U127" s="50"/>
      <c r="V127" s="50"/>
      <c r="W127" s="50"/>
      <c r="X127" s="50"/>
      <c r="Y127" s="50"/>
      <c r="Z127" s="50"/>
    </row>
    <row r="128" spans="1:26" ht="17.399999999999999">
      <c r="A128" s="50"/>
      <c r="B128" s="50"/>
      <c r="C128" s="48" t="s">
        <v>173</v>
      </c>
      <c r="D128" s="44" t="s">
        <v>623</v>
      </c>
      <c r="E128" s="50"/>
      <c r="F128" s="50"/>
      <c r="G128" s="50"/>
      <c r="H128" s="50"/>
      <c r="I128" s="50"/>
      <c r="J128" s="50"/>
      <c r="K128" s="19" t="s">
        <v>563</v>
      </c>
      <c r="L128" s="77">
        <v>1729184</v>
      </c>
      <c r="M128" s="78">
        <v>295</v>
      </c>
      <c r="N128" s="50"/>
      <c r="O128" s="50"/>
      <c r="P128" s="50"/>
      <c r="Q128" s="50"/>
      <c r="R128" s="50"/>
      <c r="S128" s="50"/>
      <c r="T128" s="50"/>
      <c r="U128" s="50"/>
      <c r="V128" s="50"/>
      <c r="W128" s="50"/>
      <c r="X128" s="50"/>
      <c r="Y128" s="50"/>
      <c r="Z128" s="50"/>
    </row>
    <row r="129" spans="1:26" ht="17.399999999999999">
      <c r="A129" s="50"/>
      <c r="B129" s="50"/>
      <c r="C129" s="48" t="s">
        <v>60</v>
      </c>
      <c r="D129" s="76">
        <v>1218</v>
      </c>
      <c r="E129" s="50"/>
      <c r="F129" s="50"/>
      <c r="G129" s="50"/>
      <c r="H129" s="50"/>
      <c r="I129" s="50"/>
      <c r="J129" s="50"/>
      <c r="K129" s="19" t="s">
        <v>328</v>
      </c>
      <c r="L129" s="77">
        <v>0</v>
      </c>
      <c r="M129" s="78">
        <v>0</v>
      </c>
      <c r="N129" s="50"/>
      <c r="O129" s="50"/>
      <c r="P129" s="50"/>
      <c r="Q129" s="50"/>
      <c r="R129" s="50"/>
      <c r="S129" s="50"/>
      <c r="T129" s="50"/>
      <c r="U129" s="50"/>
      <c r="V129" s="50"/>
      <c r="W129" s="50"/>
      <c r="X129" s="50"/>
      <c r="Y129" s="50"/>
      <c r="Z129" s="50"/>
    </row>
    <row r="130" spans="1:26" ht="17.399999999999999">
      <c r="A130" s="50"/>
      <c r="B130" s="50"/>
      <c r="C130" s="48" t="s">
        <v>565</v>
      </c>
      <c r="D130" s="44" t="s">
        <v>623</v>
      </c>
      <c r="E130" s="50"/>
      <c r="F130" s="50"/>
      <c r="G130" s="50"/>
      <c r="H130" s="50"/>
      <c r="I130" s="50"/>
      <c r="J130" s="50"/>
      <c r="K130" s="19" t="s">
        <v>565</v>
      </c>
      <c r="L130" s="77">
        <v>301233</v>
      </c>
      <c r="M130" s="78">
        <v>130</v>
      </c>
      <c r="N130" s="50"/>
      <c r="O130" s="50"/>
      <c r="P130" s="50"/>
      <c r="Q130" s="50"/>
      <c r="R130" s="50"/>
      <c r="S130" s="50"/>
      <c r="T130" s="50"/>
      <c r="U130" s="50"/>
      <c r="V130" s="50"/>
      <c r="W130" s="50"/>
      <c r="X130" s="50"/>
      <c r="Y130" s="50"/>
      <c r="Z130" s="50"/>
    </row>
    <row r="131" spans="1:26" ht="17.399999999999999">
      <c r="A131" s="50"/>
      <c r="B131" s="50"/>
      <c r="C131" s="48" t="s">
        <v>142</v>
      </c>
      <c r="D131" s="44" t="s">
        <v>623</v>
      </c>
      <c r="E131" s="50"/>
      <c r="F131" s="50"/>
      <c r="G131" s="50"/>
      <c r="H131" s="50"/>
      <c r="I131" s="50"/>
      <c r="J131" s="50"/>
      <c r="K131" s="19" t="s">
        <v>95</v>
      </c>
      <c r="L131" s="77">
        <v>317381</v>
      </c>
      <c r="M131" s="78">
        <v>158</v>
      </c>
      <c r="N131" s="50"/>
      <c r="O131" s="50"/>
      <c r="P131" s="50"/>
      <c r="Q131" s="50"/>
      <c r="R131" s="50"/>
      <c r="S131" s="50"/>
      <c r="T131" s="50"/>
      <c r="U131" s="50"/>
      <c r="V131" s="50"/>
      <c r="W131" s="50"/>
      <c r="X131" s="50"/>
      <c r="Y131" s="50"/>
      <c r="Z131" s="50"/>
    </row>
    <row r="132" spans="1:26" ht="17.399999999999999">
      <c r="A132" s="50"/>
      <c r="B132" s="50"/>
      <c r="C132" s="48" t="s">
        <v>506</v>
      </c>
      <c r="D132" s="76">
        <v>1794</v>
      </c>
      <c r="E132" s="50"/>
      <c r="F132" s="50"/>
      <c r="G132" s="50"/>
      <c r="H132" s="50"/>
      <c r="I132" s="50"/>
      <c r="J132" s="50"/>
      <c r="K132" s="19" t="s">
        <v>651</v>
      </c>
      <c r="L132" s="77">
        <v>0</v>
      </c>
      <c r="M132" s="78">
        <v>0</v>
      </c>
      <c r="N132" s="50"/>
      <c r="O132" s="50"/>
      <c r="P132" s="50"/>
      <c r="Q132" s="50"/>
      <c r="R132" s="50"/>
      <c r="S132" s="50"/>
      <c r="T132" s="50"/>
      <c r="U132" s="50"/>
      <c r="V132" s="50"/>
      <c r="W132" s="50"/>
      <c r="X132" s="50"/>
      <c r="Y132" s="50"/>
      <c r="Z132" s="50"/>
    </row>
    <row r="133" spans="1:26" ht="17.399999999999999">
      <c r="A133" s="50"/>
      <c r="B133" s="50"/>
      <c r="C133" s="48" t="s">
        <v>267</v>
      </c>
      <c r="D133" s="44">
        <v>902</v>
      </c>
      <c r="E133" s="50"/>
      <c r="F133" s="50"/>
      <c r="G133" s="50"/>
      <c r="H133" s="50"/>
      <c r="I133" s="50"/>
      <c r="J133" s="50"/>
      <c r="K133" s="19" t="s">
        <v>152</v>
      </c>
      <c r="L133" s="77">
        <v>540401</v>
      </c>
      <c r="M133" s="78">
        <v>54</v>
      </c>
      <c r="N133" s="50"/>
      <c r="O133" s="50"/>
      <c r="P133" s="50"/>
      <c r="Q133" s="50"/>
      <c r="R133" s="50"/>
      <c r="S133" s="50"/>
      <c r="T133" s="50"/>
      <c r="U133" s="50"/>
      <c r="V133" s="50"/>
      <c r="W133" s="50"/>
      <c r="X133" s="50"/>
      <c r="Y133" s="50"/>
      <c r="Z133" s="50"/>
    </row>
    <row r="134" spans="1:26" ht="17.399999999999999">
      <c r="A134" s="50"/>
      <c r="B134" s="50"/>
      <c r="C134" s="48" t="s">
        <v>135</v>
      </c>
      <c r="D134" s="76">
        <v>2015</v>
      </c>
      <c r="E134" s="50"/>
      <c r="F134" s="50"/>
      <c r="G134" s="50"/>
      <c r="H134" s="50"/>
      <c r="I134" s="50"/>
      <c r="J134" s="50"/>
      <c r="K134" s="19" t="s">
        <v>708</v>
      </c>
      <c r="L134" s="77">
        <v>0</v>
      </c>
      <c r="M134" s="78">
        <v>0</v>
      </c>
      <c r="N134" s="50"/>
      <c r="O134" s="50"/>
      <c r="P134" s="50"/>
      <c r="Q134" s="50"/>
      <c r="R134" s="50"/>
      <c r="S134" s="50"/>
      <c r="T134" s="50"/>
      <c r="U134" s="50"/>
      <c r="V134" s="50"/>
      <c r="W134" s="50"/>
      <c r="X134" s="50"/>
      <c r="Y134" s="50"/>
      <c r="Z134" s="50"/>
    </row>
    <row r="135" spans="1:26" ht="17.399999999999999">
      <c r="A135" s="50"/>
      <c r="B135" s="50"/>
      <c r="C135" s="48" t="s">
        <v>305</v>
      </c>
      <c r="D135" s="76">
        <v>2331</v>
      </c>
      <c r="E135" s="50"/>
      <c r="F135" s="50"/>
      <c r="G135" s="50"/>
      <c r="H135" s="50"/>
      <c r="I135" s="50"/>
      <c r="J135" s="50"/>
      <c r="K135" s="19" t="s">
        <v>502</v>
      </c>
      <c r="L135" s="77">
        <v>6810</v>
      </c>
      <c r="M135" s="77">
        <v>-14640</v>
      </c>
      <c r="N135" s="50"/>
      <c r="O135" s="50"/>
      <c r="P135" s="50"/>
      <c r="Q135" s="50"/>
      <c r="R135" s="50"/>
      <c r="S135" s="50"/>
      <c r="T135" s="50"/>
      <c r="U135" s="50"/>
      <c r="V135" s="50"/>
      <c r="W135" s="50"/>
      <c r="X135" s="50"/>
      <c r="Y135" s="50"/>
      <c r="Z135" s="50"/>
    </row>
    <row r="136" spans="1:26" ht="17.399999999999999">
      <c r="A136" s="50"/>
      <c r="B136" s="50"/>
      <c r="C136" s="48" t="s">
        <v>200</v>
      </c>
      <c r="D136" s="76">
        <v>5679</v>
      </c>
      <c r="E136" s="50"/>
      <c r="F136" s="50"/>
      <c r="G136" s="50"/>
      <c r="H136" s="50"/>
      <c r="I136" s="50"/>
      <c r="J136" s="50"/>
      <c r="K136" s="19" t="s">
        <v>245</v>
      </c>
      <c r="L136" s="77">
        <v>0</v>
      </c>
      <c r="M136" s="78">
        <v>0</v>
      </c>
      <c r="N136" s="50"/>
      <c r="O136" s="50"/>
      <c r="P136" s="50"/>
      <c r="Q136" s="50"/>
      <c r="R136" s="50"/>
      <c r="S136" s="50"/>
      <c r="T136" s="50"/>
      <c r="U136" s="50"/>
      <c r="V136" s="50"/>
      <c r="W136" s="50"/>
      <c r="X136" s="50"/>
      <c r="Y136" s="50"/>
      <c r="Z136" s="50"/>
    </row>
    <row r="137" spans="1:26" ht="17.399999999999999">
      <c r="A137" s="50"/>
      <c r="B137" s="50"/>
      <c r="C137" s="48" t="s">
        <v>182</v>
      </c>
      <c r="D137" s="44" t="s">
        <v>623</v>
      </c>
      <c r="E137" s="50"/>
      <c r="F137" s="50"/>
      <c r="G137" s="50"/>
      <c r="H137" s="50"/>
      <c r="I137" s="50"/>
      <c r="J137" s="50"/>
      <c r="K137" s="19" t="s">
        <v>522</v>
      </c>
      <c r="L137" s="77">
        <v>987575</v>
      </c>
      <c r="M137" s="78">
        <v>161</v>
      </c>
      <c r="N137" s="50"/>
      <c r="O137" s="50"/>
      <c r="P137" s="50"/>
      <c r="Q137" s="50"/>
      <c r="R137" s="50"/>
      <c r="S137" s="50"/>
      <c r="T137" s="50"/>
      <c r="U137" s="50"/>
      <c r="V137" s="50"/>
      <c r="W137" s="50"/>
      <c r="X137" s="50"/>
      <c r="Y137" s="50"/>
      <c r="Z137" s="50"/>
    </row>
    <row r="138" spans="1:26" ht="17.399999999999999">
      <c r="A138" s="50"/>
      <c r="B138" s="50"/>
      <c r="C138" s="48" t="s">
        <v>82</v>
      </c>
      <c r="D138" s="76">
        <v>1981</v>
      </c>
      <c r="E138" s="50"/>
      <c r="F138" s="50"/>
      <c r="G138" s="50"/>
      <c r="H138" s="50"/>
      <c r="I138" s="50"/>
      <c r="J138" s="50"/>
      <c r="K138" s="19" t="s">
        <v>359</v>
      </c>
      <c r="L138" s="77">
        <v>273</v>
      </c>
      <c r="M138" s="78">
        <v>0</v>
      </c>
      <c r="N138" s="50"/>
      <c r="O138" s="50"/>
      <c r="P138" s="50"/>
      <c r="Q138" s="50"/>
      <c r="R138" s="50"/>
      <c r="S138" s="50"/>
      <c r="T138" s="50"/>
      <c r="U138" s="50"/>
      <c r="V138" s="50"/>
      <c r="W138" s="50"/>
      <c r="X138" s="50"/>
      <c r="Y138" s="50"/>
      <c r="Z138" s="50"/>
    </row>
    <row r="139" spans="1:26" ht="17.399999999999999">
      <c r="A139" s="50"/>
      <c r="B139" s="50"/>
      <c r="C139" s="48" t="s">
        <v>161</v>
      </c>
      <c r="D139" s="76">
        <v>2911</v>
      </c>
      <c r="E139" s="50"/>
      <c r="F139" s="50"/>
      <c r="G139" s="50"/>
      <c r="H139" s="50"/>
      <c r="I139" s="50"/>
      <c r="J139" s="50"/>
      <c r="K139" s="19" t="s">
        <v>186</v>
      </c>
      <c r="L139" s="77">
        <v>962</v>
      </c>
      <c r="M139" s="78">
        <v>41</v>
      </c>
      <c r="N139" s="50"/>
      <c r="O139" s="50"/>
      <c r="P139" s="50"/>
      <c r="Q139" s="50"/>
      <c r="R139" s="50"/>
      <c r="S139" s="50"/>
      <c r="T139" s="50"/>
      <c r="U139" s="50"/>
      <c r="V139" s="50"/>
      <c r="W139" s="50"/>
      <c r="X139" s="50"/>
      <c r="Y139" s="50"/>
      <c r="Z139" s="50"/>
    </row>
    <row r="140" spans="1:26" ht="17.399999999999999">
      <c r="A140" s="50"/>
      <c r="B140" s="50"/>
      <c r="C140" s="48" t="s">
        <v>543</v>
      </c>
      <c r="D140" s="44">
        <v>858</v>
      </c>
      <c r="E140" s="50"/>
      <c r="F140" s="50"/>
      <c r="G140" s="50"/>
      <c r="H140" s="50"/>
      <c r="I140" s="50"/>
      <c r="J140" s="50"/>
      <c r="K140" s="19" t="s">
        <v>642</v>
      </c>
      <c r="L140" s="77">
        <v>715929</v>
      </c>
      <c r="M140" s="78">
        <v>68</v>
      </c>
      <c r="N140" s="50"/>
      <c r="O140" s="50"/>
      <c r="P140" s="50"/>
      <c r="Q140" s="50"/>
      <c r="R140" s="50"/>
      <c r="S140" s="50"/>
      <c r="T140" s="50"/>
      <c r="U140" s="50"/>
      <c r="V140" s="50"/>
      <c r="W140" s="50"/>
      <c r="X140" s="50"/>
      <c r="Y140" s="50"/>
      <c r="Z140" s="50"/>
    </row>
    <row r="141" spans="1:26" ht="17.399999999999999">
      <c r="A141" s="50"/>
      <c r="B141" s="50"/>
      <c r="C141" s="48" t="s">
        <v>503</v>
      </c>
      <c r="D141" s="76">
        <v>3714</v>
      </c>
      <c r="E141" s="50"/>
      <c r="F141" s="50"/>
      <c r="G141" s="50"/>
      <c r="H141" s="50"/>
      <c r="I141" s="50"/>
      <c r="J141" s="50"/>
      <c r="K141" s="19" t="s">
        <v>153</v>
      </c>
      <c r="L141" s="77">
        <v>251052</v>
      </c>
      <c r="M141" s="78">
        <v>99</v>
      </c>
      <c r="N141" s="50"/>
      <c r="O141" s="50"/>
      <c r="P141" s="50"/>
      <c r="Q141" s="50"/>
      <c r="R141" s="50"/>
      <c r="S141" s="50"/>
      <c r="T141" s="50"/>
      <c r="U141" s="50"/>
      <c r="V141" s="50"/>
      <c r="W141" s="50"/>
      <c r="X141" s="50"/>
      <c r="Y141" s="50"/>
      <c r="Z141" s="50"/>
    </row>
    <row r="142" spans="1:26" ht="17.399999999999999">
      <c r="A142" s="50"/>
      <c r="B142" s="50"/>
      <c r="C142" s="48" t="s">
        <v>86</v>
      </c>
      <c r="D142" s="76">
        <v>1834</v>
      </c>
      <c r="E142" s="50"/>
      <c r="F142" s="50"/>
      <c r="G142" s="50"/>
      <c r="H142" s="50"/>
      <c r="I142" s="50"/>
      <c r="J142" s="50"/>
      <c r="K142" s="19" t="s">
        <v>243</v>
      </c>
      <c r="L142" s="77">
        <v>0</v>
      </c>
      <c r="M142" s="78">
        <v>0</v>
      </c>
      <c r="N142" s="50"/>
      <c r="O142" s="50"/>
      <c r="P142" s="50"/>
      <c r="Q142" s="50"/>
      <c r="R142" s="50"/>
      <c r="S142" s="50"/>
      <c r="T142" s="50"/>
      <c r="U142" s="50"/>
      <c r="V142" s="50"/>
      <c r="W142" s="50"/>
      <c r="X142" s="50"/>
      <c r="Y142" s="50"/>
      <c r="Z142" s="50"/>
    </row>
    <row r="143" spans="1:26" ht="17.399999999999999">
      <c r="A143" s="50"/>
      <c r="B143" s="50"/>
      <c r="C143" s="48" t="s">
        <v>202</v>
      </c>
      <c r="D143" s="76">
        <v>1707</v>
      </c>
      <c r="E143" s="50"/>
      <c r="F143" s="50"/>
      <c r="G143" s="50"/>
      <c r="H143" s="50"/>
      <c r="I143" s="50"/>
      <c r="J143" s="50"/>
      <c r="K143" s="19" t="s">
        <v>92</v>
      </c>
      <c r="L143" s="77">
        <v>1107792</v>
      </c>
      <c r="M143" s="78">
        <v>88</v>
      </c>
      <c r="N143" s="50"/>
      <c r="O143" s="50"/>
      <c r="P143" s="50"/>
      <c r="Q143" s="50"/>
      <c r="R143" s="50"/>
      <c r="S143" s="50"/>
      <c r="T143" s="50"/>
      <c r="U143" s="50"/>
      <c r="V143" s="50"/>
      <c r="W143" s="50"/>
      <c r="X143" s="50"/>
      <c r="Y143" s="50"/>
      <c r="Z143" s="50"/>
    </row>
    <row r="144" spans="1:26" ht="17.399999999999999">
      <c r="A144" s="50"/>
      <c r="B144" s="50"/>
      <c r="C144" s="48" t="s">
        <v>449</v>
      </c>
      <c r="D144" s="44" t="s">
        <v>623</v>
      </c>
      <c r="E144" s="50"/>
      <c r="F144" s="50"/>
      <c r="G144" s="50"/>
      <c r="H144" s="50"/>
      <c r="I144" s="50"/>
      <c r="J144" s="50"/>
      <c r="K144" s="19" t="s">
        <v>709</v>
      </c>
      <c r="L144" s="77">
        <v>0</v>
      </c>
      <c r="M144" s="78">
        <v>0</v>
      </c>
      <c r="N144" s="50"/>
      <c r="O144" s="50"/>
      <c r="P144" s="50"/>
      <c r="Q144" s="50"/>
      <c r="R144" s="50"/>
      <c r="S144" s="50"/>
      <c r="T144" s="50"/>
      <c r="U144" s="50"/>
      <c r="V144" s="50"/>
      <c r="W144" s="50"/>
      <c r="X144" s="50"/>
      <c r="Y144" s="50"/>
      <c r="Z144" s="50"/>
    </row>
    <row r="145" spans="1:26" ht="17.399999999999999">
      <c r="A145" s="50"/>
      <c r="B145" s="50"/>
      <c r="C145" s="48" t="s">
        <v>311</v>
      </c>
      <c r="D145" s="44">
        <v>200</v>
      </c>
      <c r="E145" s="50"/>
      <c r="F145" s="50"/>
      <c r="G145" s="50"/>
      <c r="H145" s="50"/>
      <c r="I145" s="50"/>
      <c r="J145" s="50"/>
      <c r="K145" s="19" t="s">
        <v>303</v>
      </c>
      <c r="L145" s="77">
        <v>411042</v>
      </c>
      <c r="M145" s="78">
        <v>49</v>
      </c>
      <c r="N145" s="50"/>
      <c r="O145" s="50"/>
      <c r="P145" s="50"/>
      <c r="Q145" s="50"/>
      <c r="R145" s="50"/>
      <c r="S145" s="50"/>
      <c r="T145" s="50"/>
      <c r="U145" s="50"/>
      <c r="V145" s="50"/>
      <c r="W145" s="50"/>
      <c r="X145" s="50"/>
      <c r="Y145" s="50"/>
      <c r="Z145" s="50"/>
    </row>
    <row r="146" spans="1:26" ht="17.399999999999999">
      <c r="A146" s="50"/>
      <c r="B146" s="50"/>
      <c r="C146" s="48" t="s">
        <v>123</v>
      </c>
      <c r="D146" s="76">
        <v>1628</v>
      </c>
      <c r="E146" s="50"/>
      <c r="F146" s="50"/>
      <c r="G146" s="50"/>
      <c r="H146" s="50"/>
      <c r="I146" s="50"/>
      <c r="J146" s="50"/>
      <c r="K146" s="19" t="s">
        <v>78</v>
      </c>
      <c r="L146" s="77">
        <v>4114145</v>
      </c>
      <c r="M146" s="78">
        <v>72</v>
      </c>
      <c r="N146" s="50"/>
      <c r="O146" s="50"/>
      <c r="P146" s="50"/>
      <c r="Q146" s="50"/>
      <c r="R146" s="50"/>
      <c r="S146" s="50"/>
      <c r="T146" s="50"/>
      <c r="U146" s="50"/>
      <c r="V146" s="50"/>
      <c r="W146" s="50"/>
      <c r="X146" s="50"/>
      <c r="Y146" s="50"/>
      <c r="Z146" s="50"/>
    </row>
    <row r="147" spans="1:26" ht="17.399999999999999">
      <c r="A147" s="50"/>
      <c r="B147" s="50"/>
      <c r="C147" s="48" t="s">
        <v>644</v>
      </c>
      <c r="D147" s="76">
        <v>2751</v>
      </c>
      <c r="E147" s="50"/>
      <c r="F147" s="50"/>
      <c r="G147" s="50"/>
      <c r="H147" s="50"/>
      <c r="I147" s="50"/>
      <c r="J147" s="50"/>
      <c r="K147" s="19" t="s">
        <v>75</v>
      </c>
      <c r="L147" s="77">
        <v>291594</v>
      </c>
      <c r="M147" s="77">
        <v>3790</v>
      </c>
      <c r="N147" s="50"/>
      <c r="O147" s="50"/>
      <c r="P147" s="50"/>
      <c r="Q147" s="50"/>
      <c r="R147" s="50"/>
      <c r="S147" s="50"/>
      <c r="T147" s="50"/>
      <c r="U147" s="50"/>
      <c r="V147" s="50"/>
      <c r="W147" s="50"/>
      <c r="X147" s="50"/>
      <c r="Y147" s="50"/>
      <c r="Z147" s="50"/>
    </row>
    <row r="148" spans="1:26" ht="17.399999999999999">
      <c r="A148" s="50"/>
      <c r="B148" s="50"/>
      <c r="C148" s="48" t="s">
        <v>168</v>
      </c>
      <c r="D148" s="44" t="s">
        <v>623</v>
      </c>
      <c r="E148" s="50"/>
      <c r="F148" s="50"/>
      <c r="G148" s="50"/>
      <c r="H148" s="50"/>
      <c r="I148" s="50"/>
      <c r="J148" s="50"/>
      <c r="K148" s="19" t="s">
        <v>536</v>
      </c>
      <c r="L148" s="77">
        <v>789062</v>
      </c>
      <c r="M148" s="78">
        <v>74</v>
      </c>
      <c r="N148" s="50"/>
      <c r="O148" s="50"/>
      <c r="P148" s="50"/>
      <c r="Q148" s="50"/>
      <c r="R148" s="50"/>
      <c r="S148" s="50"/>
      <c r="T148" s="50"/>
      <c r="U148" s="50"/>
      <c r="V148" s="50"/>
      <c r="W148" s="50"/>
      <c r="X148" s="50"/>
      <c r="Y148" s="50"/>
      <c r="Z148" s="50"/>
    </row>
    <row r="149" spans="1:26" ht="17.399999999999999">
      <c r="A149" s="50"/>
      <c r="B149" s="50"/>
      <c r="C149" s="48" t="s">
        <v>645</v>
      </c>
      <c r="D149" s="76">
        <v>2856</v>
      </c>
      <c r="E149" s="50"/>
      <c r="F149" s="50"/>
      <c r="G149" s="50"/>
      <c r="H149" s="50"/>
      <c r="I149" s="50"/>
      <c r="J149" s="50"/>
      <c r="K149" s="19" t="s">
        <v>251</v>
      </c>
      <c r="L149" s="77">
        <v>-172</v>
      </c>
      <c r="M149" s="78">
        <v>0</v>
      </c>
      <c r="N149" s="50"/>
      <c r="O149" s="50"/>
      <c r="P149" s="50"/>
      <c r="Q149" s="50"/>
      <c r="R149" s="50"/>
      <c r="S149" s="50"/>
      <c r="T149" s="50"/>
      <c r="U149" s="50"/>
      <c r="V149" s="50"/>
      <c r="W149" s="50"/>
      <c r="X149" s="50"/>
      <c r="Y149" s="50"/>
      <c r="Z149" s="50"/>
    </row>
    <row r="150" spans="1:26" ht="17.399999999999999">
      <c r="A150" s="50"/>
      <c r="B150" s="50"/>
      <c r="C150" s="48" t="s">
        <v>73</v>
      </c>
      <c r="D150" s="76">
        <v>9454</v>
      </c>
      <c r="E150" s="50"/>
      <c r="F150" s="50"/>
      <c r="G150" s="50"/>
      <c r="H150" s="50"/>
      <c r="I150" s="50"/>
      <c r="J150" s="50"/>
      <c r="K150" s="19" t="s">
        <v>362</v>
      </c>
      <c r="L150" s="78">
        <v>0</v>
      </c>
      <c r="M150" s="78">
        <v>0</v>
      </c>
      <c r="N150" s="50"/>
      <c r="O150" s="50"/>
      <c r="P150" s="50"/>
      <c r="Q150" s="50"/>
      <c r="R150" s="50"/>
      <c r="S150" s="50"/>
      <c r="T150" s="50"/>
      <c r="U150" s="50"/>
      <c r="V150" s="50"/>
      <c r="W150" s="50"/>
      <c r="X150" s="50"/>
      <c r="Y150" s="50"/>
      <c r="Z150" s="50"/>
    </row>
    <row r="151" spans="1:26" ht="17.399999999999999">
      <c r="A151" s="50"/>
      <c r="B151" s="50"/>
      <c r="C151" s="48" t="s">
        <v>195</v>
      </c>
      <c r="D151" s="76">
        <v>1354</v>
      </c>
      <c r="E151" s="50"/>
      <c r="F151" s="50"/>
      <c r="G151" s="50"/>
      <c r="H151" s="50"/>
      <c r="I151" s="50"/>
      <c r="J151" s="50"/>
      <c r="K151" s="19" t="s">
        <v>539</v>
      </c>
      <c r="L151" s="77">
        <v>532763</v>
      </c>
      <c r="M151" s="78">
        <v>167</v>
      </c>
      <c r="N151" s="50"/>
      <c r="O151" s="50"/>
      <c r="P151" s="50"/>
      <c r="Q151" s="50"/>
      <c r="R151" s="50"/>
      <c r="S151" s="50"/>
      <c r="T151" s="50"/>
      <c r="U151" s="50"/>
      <c r="V151" s="50"/>
      <c r="W151" s="50"/>
      <c r="X151" s="50"/>
      <c r="Y151" s="50"/>
      <c r="Z151" s="50"/>
    </row>
    <row r="152" spans="1:26" ht="17.399999999999999">
      <c r="A152" s="50"/>
      <c r="B152" s="50"/>
      <c r="C152" s="48" t="s">
        <v>181</v>
      </c>
      <c r="D152" s="44">
        <v>941</v>
      </c>
      <c r="E152" s="50"/>
      <c r="F152" s="50"/>
      <c r="G152" s="50"/>
      <c r="H152" s="50"/>
      <c r="I152" s="50"/>
      <c r="J152" s="50"/>
      <c r="K152" s="19" t="s">
        <v>140</v>
      </c>
      <c r="L152" s="77">
        <v>19812</v>
      </c>
      <c r="M152" s="77">
        <v>6193</v>
      </c>
      <c r="N152" s="50"/>
      <c r="O152" s="50"/>
      <c r="P152" s="50"/>
      <c r="Q152" s="50"/>
      <c r="R152" s="50"/>
      <c r="S152" s="50"/>
      <c r="T152" s="50"/>
      <c r="U152" s="50"/>
      <c r="V152" s="50"/>
      <c r="W152" s="50"/>
      <c r="X152" s="50"/>
      <c r="Y152" s="50"/>
      <c r="Z152" s="50"/>
    </row>
    <row r="153" spans="1:26" ht="17.399999999999999">
      <c r="A153" s="50"/>
      <c r="B153" s="50"/>
      <c r="C153" s="48" t="s">
        <v>546</v>
      </c>
      <c r="D153" s="44">
        <v>361</v>
      </c>
      <c r="E153" s="50"/>
      <c r="F153" s="50"/>
      <c r="G153" s="50"/>
      <c r="H153" s="50"/>
      <c r="I153" s="50"/>
      <c r="J153" s="50"/>
      <c r="K153" s="19" t="s">
        <v>644</v>
      </c>
      <c r="L153" s="77">
        <v>292941</v>
      </c>
      <c r="M153" s="78">
        <v>46</v>
      </c>
      <c r="N153" s="50"/>
      <c r="O153" s="50"/>
      <c r="P153" s="50"/>
      <c r="Q153" s="50"/>
      <c r="R153" s="50"/>
      <c r="S153" s="50"/>
      <c r="T153" s="50"/>
      <c r="U153" s="50"/>
      <c r="V153" s="50"/>
      <c r="W153" s="50"/>
      <c r="X153" s="50"/>
      <c r="Y153" s="50"/>
      <c r="Z153" s="50"/>
    </row>
    <row r="154" spans="1:26" ht="17.399999999999999">
      <c r="A154" s="50"/>
      <c r="B154" s="50"/>
      <c r="C154" s="48" t="s">
        <v>646</v>
      </c>
      <c r="D154" s="44" t="s">
        <v>623</v>
      </c>
      <c r="E154" s="50"/>
      <c r="F154" s="50"/>
      <c r="G154" s="50"/>
      <c r="H154" s="50"/>
      <c r="I154" s="50"/>
      <c r="J154" s="50"/>
      <c r="K154" s="19" t="s">
        <v>165</v>
      </c>
      <c r="L154" s="77">
        <v>0</v>
      </c>
      <c r="M154" s="78">
        <v>0</v>
      </c>
      <c r="N154" s="50"/>
      <c r="O154" s="50"/>
      <c r="P154" s="50"/>
      <c r="Q154" s="50"/>
      <c r="R154" s="50"/>
      <c r="S154" s="50"/>
      <c r="T154" s="50"/>
      <c r="U154" s="50"/>
      <c r="V154" s="50"/>
      <c r="W154" s="50"/>
      <c r="X154" s="50"/>
      <c r="Y154" s="50"/>
      <c r="Z154" s="50"/>
    </row>
    <row r="155" spans="1:26" ht="17.399999999999999">
      <c r="A155" s="50"/>
      <c r="B155" s="50"/>
      <c r="C155" s="48" t="s">
        <v>189</v>
      </c>
      <c r="D155" s="44">
        <v>902</v>
      </c>
      <c r="E155" s="50"/>
      <c r="F155" s="50"/>
      <c r="G155" s="50"/>
      <c r="H155" s="50"/>
      <c r="I155" s="50"/>
      <c r="J155" s="50"/>
      <c r="K155" s="19" t="s">
        <v>648</v>
      </c>
      <c r="L155" s="77">
        <v>0</v>
      </c>
      <c r="M155" s="78">
        <v>0</v>
      </c>
      <c r="N155" s="50"/>
      <c r="O155" s="50"/>
      <c r="P155" s="50"/>
      <c r="Q155" s="50"/>
      <c r="R155" s="50"/>
      <c r="S155" s="50"/>
      <c r="T155" s="50"/>
      <c r="U155" s="50"/>
      <c r="V155" s="50"/>
      <c r="W155" s="50"/>
      <c r="X155" s="50"/>
      <c r="Y155" s="50"/>
      <c r="Z155" s="50"/>
    </row>
    <row r="156" spans="1:26" ht="17.399999999999999">
      <c r="A156" s="50"/>
      <c r="B156" s="50"/>
      <c r="C156" s="48" t="s">
        <v>647</v>
      </c>
      <c r="D156" s="44" t="s">
        <v>623</v>
      </c>
      <c r="E156" s="50"/>
      <c r="F156" s="50"/>
      <c r="G156" s="50"/>
      <c r="H156" s="50"/>
      <c r="I156" s="50"/>
      <c r="J156" s="50"/>
      <c r="K156" s="19" t="s">
        <v>537</v>
      </c>
      <c r="L156" s="77">
        <v>722061</v>
      </c>
      <c r="M156" s="78">
        <v>199</v>
      </c>
      <c r="N156" s="50"/>
      <c r="O156" s="50"/>
      <c r="P156" s="50"/>
      <c r="Q156" s="50"/>
      <c r="R156" s="50"/>
      <c r="S156" s="50"/>
      <c r="T156" s="50"/>
      <c r="U156" s="50"/>
      <c r="V156" s="50"/>
      <c r="W156" s="50"/>
      <c r="X156" s="50"/>
      <c r="Y156" s="50"/>
      <c r="Z156" s="50"/>
    </row>
    <row r="157" spans="1:26" ht="17.399999999999999">
      <c r="A157" s="50"/>
      <c r="B157" s="50"/>
      <c r="C157" s="48" t="s">
        <v>109</v>
      </c>
      <c r="D157" s="44" t="s">
        <v>623</v>
      </c>
      <c r="E157" s="50"/>
      <c r="F157" s="50"/>
      <c r="G157" s="50"/>
      <c r="H157" s="50"/>
      <c r="I157" s="50"/>
      <c r="J157" s="50"/>
      <c r="K157" s="19" t="s">
        <v>710</v>
      </c>
      <c r="L157" s="77">
        <v>0</v>
      </c>
      <c r="M157" s="78">
        <v>0</v>
      </c>
      <c r="N157" s="50"/>
      <c r="O157" s="50"/>
      <c r="P157" s="50"/>
      <c r="Q157" s="50"/>
      <c r="R157" s="50"/>
      <c r="S157" s="50"/>
      <c r="T157" s="50"/>
      <c r="U157" s="50"/>
      <c r="V157" s="50"/>
      <c r="W157" s="50"/>
      <c r="X157" s="50"/>
      <c r="Y157" s="50"/>
      <c r="Z157" s="50"/>
    </row>
    <row r="158" spans="1:26" ht="17.399999999999999">
      <c r="A158" s="50"/>
      <c r="B158" s="50"/>
      <c r="C158" s="48" t="s">
        <v>174</v>
      </c>
      <c r="D158" s="76">
        <v>1397</v>
      </c>
      <c r="E158" s="50"/>
      <c r="F158" s="50"/>
      <c r="G158" s="50"/>
      <c r="H158" s="50"/>
      <c r="I158" s="50"/>
      <c r="J158" s="50"/>
      <c r="K158" s="19" t="s">
        <v>83</v>
      </c>
      <c r="L158" s="77">
        <v>233746</v>
      </c>
      <c r="M158" s="78">
        <v>59</v>
      </c>
      <c r="N158" s="50"/>
      <c r="O158" s="50"/>
      <c r="P158" s="50"/>
      <c r="Q158" s="50"/>
      <c r="R158" s="50"/>
      <c r="S158" s="50"/>
      <c r="T158" s="50"/>
      <c r="U158" s="50"/>
      <c r="V158" s="50"/>
      <c r="W158" s="50"/>
      <c r="X158" s="50"/>
      <c r="Y158" s="50"/>
      <c r="Z158" s="50"/>
    </row>
    <row r="159" spans="1:26" ht="17.399999999999999">
      <c r="A159" s="50"/>
      <c r="B159" s="50"/>
      <c r="C159" s="48" t="s">
        <v>310</v>
      </c>
      <c r="D159" s="44">
        <v>807</v>
      </c>
      <c r="E159" s="50"/>
      <c r="F159" s="50"/>
      <c r="G159" s="50"/>
      <c r="H159" s="50"/>
      <c r="I159" s="50"/>
      <c r="J159" s="50"/>
      <c r="K159" s="19" t="s">
        <v>194</v>
      </c>
      <c r="L159" s="77">
        <v>92823</v>
      </c>
      <c r="M159" s="78">
        <v>87</v>
      </c>
      <c r="N159" s="50"/>
      <c r="O159" s="50"/>
      <c r="P159" s="50"/>
      <c r="Q159" s="50"/>
      <c r="R159" s="50"/>
      <c r="S159" s="50"/>
      <c r="T159" s="50"/>
      <c r="U159" s="50"/>
      <c r="V159" s="50"/>
      <c r="W159" s="50"/>
      <c r="X159" s="50"/>
      <c r="Y159" s="50"/>
      <c r="Z159" s="50"/>
    </row>
    <row r="160" spans="1:26" ht="17.399999999999999">
      <c r="A160" s="50"/>
      <c r="B160" s="50"/>
      <c r="C160" s="48" t="s">
        <v>306</v>
      </c>
      <c r="D160" s="76">
        <v>2828</v>
      </c>
      <c r="E160" s="50"/>
      <c r="F160" s="50"/>
      <c r="G160" s="50"/>
      <c r="H160" s="50"/>
      <c r="I160" s="50"/>
      <c r="J160" s="50"/>
      <c r="K160" s="19" t="s">
        <v>96</v>
      </c>
      <c r="L160" s="77">
        <v>539807</v>
      </c>
      <c r="M160" s="78">
        <v>58</v>
      </c>
      <c r="N160" s="50"/>
      <c r="O160" s="50"/>
      <c r="P160" s="50"/>
      <c r="Q160" s="50"/>
      <c r="R160" s="50"/>
      <c r="S160" s="50"/>
      <c r="T160" s="50"/>
      <c r="U160" s="50"/>
      <c r="V160" s="50"/>
      <c r="W160" s="50"/>
      <c r="X160" s="50"/>
      <c r="Y160" s="50"/>
      <c r="Z160" s="50"/>
    </row>
    <row r="161" spans="1:26" ht="17.399999999999999">
      <c r="A161" s="50"/>
      <c r="B161" s="50"/>
      <c r="C161" s="48" t="s">
        <v>83</v>
      </c>
      <c r="D161" s="76">
        <v>1827</v>
      </c>
      <c r="E161" s="50"/>
      <c r="F161" s="50"/>
      <c r="G161" s="50"/>
      <c r="H161" s="50"/>
      <c r="I161" s="50"/>
      <c r="J161" s="50"/>
      <c r="K161" s="19" t="s">
        <v>471</v>
      </c>
      <c r="L161" s="77">
        <v>0</v>
      </c>
      <c r="M161" s="78">
        <v>0</v>
      </c>
      <c r="N161" s="50"/>
      <c r="O161" s="50"/>
      <c r="P161" s="50"/>
      <c r="Q161" s="50"/>
      <c r="R161" s="50"/>
      <c r="S161" s="50"/>
      <c r="T161" s="50"/>
      <c r="U161" s="50"/>
      <c r="V161" s="50"/>
      <c r="W161" s="50"/>
      <c r="X161" s="50"/>
      <c r="Y161" s="50"/>
      <c r="Z161" s="50"/>
    </row>
    <row r="162" spans="1:26" ht="17.399999999999999">
      <c r="A162" s="50"/>
      <c r="B162" s="50"/>
      <c r="C162" s="48" t="s">
        <v>141</v>
      </c>
      <c r="D162" s="76">
        <v>1069</v>
      </c>
      <c r="E162" s="50"/>
      <c r="F162" s="50"/>
      <c r="G162" s="50"/>
      <c r="H162" s="50"/>
      <c r="I162" s="50"/>
      <c r="J162" s="50"/>
      <c r="K162" s="19" t="s">
        <v>171</v>
      </c>
      <c r="L162" s="77">
        <v>0</v>
      </c>
      <c r="M162" s="78">
        <v>0</v>
      </c>
      <c r="N162" s="50"/>
      <c r="O162" s="50"/>
      <c r="P162" s="50"/>
      <c r="Q162" s="50"/>
      <c r="R162" s="50"/>
      <c r="S162" s="50"/>
      <c r="T162" s="50"/>
      <c r="U162" s="50"/>
      <c r="V162" s="50"/>
      <c r="W162" s="50"/>
      <c r="X162" s="50"/>
      <c r="Y162" s="50"/>
      <c r="Z162" s="50"/>
    </row>
    <row r="163" spans="1:26" ht="17.399999999999999">
      <c r="A163" s="50"/>
      <c r="B163" s="50"/>
      <c r="C163" s="48" t="s">
        <v>509</v>
      </c>
      <c r="D163" s="76">
        <v>2253</v>
      </c>
      <c r="E163" s="50"/>
      <c r="F163" s="50"/>
      <c r="G163" s="50"/>
      <c r="H163" s="50"/>
      <c r="I163" s="50"/>
      <c r="J163" s="50"/>
      <c r="K163" s="19" t="s">
        <v>507</v>
      </c>
      <c r="L163" s="77">
        <v>2098</v>
      </c>
      <c r="M163" s="78">
        <v>0</v>
      </c>
      <c r="N163" s="50"/>
      <c r="O163" s="50"/>
      <c r="P163" s="50"/>
      <c r="Q163" s="50"/>
      <c r="R163" s="50"/>
      <c r="S163" s="50"/>
      <c r="T163" s="50"/>
      <c r="U163" s="50"/>
      <c r="V163" s="50"/>
      <c r="W163" s="50"/>
      <c r="X163" s="50"/>
      <c r="Y163" s="50"/>
      <c r="Z163" s="50"/>
    </row>
    <row r="164" spans="1:26" ht="17.399999999999999">
      <c r="A164" s="50"/>
      <c r="B164" s="50"/>
      <c r="C164" s="48" t="s">
        <v>529</v>
      </c>
      <c r="D164" s="44">
        <v>996</v>
      </c>
      <c r="E164" s="50"/>
      <c r="F164" s="50"/>
      <c r="G164" s="50"/>
      <c r="H164" s="50"/>
      <c r="I164" s="50"/>
      <c r="J164" s="50"/>
      <c r="K164" s="19" t="s">
        <v>364</v>
      </c>
      <c r="L164" s="77">
        <v>0</v>
      </c>
      <c r="M164" s="78">
        <v>0</v>
      </c>
      <c r="N164" s="50"/>
      <c r="O164" s="50"/>
      <c r="P164" s="50"/>
      <c r="Q164" s="50"/>
      <c r="R164" s="50"/>
      <c r="S164" s="50"/>
      <c r="T164" s="50"/>
      <c r="U164" s="50"/>
      <c r="V164" s="50"/>
      <c r="W164" s="50"/>
      <c r="X164" s="50"/>
      <c r="Y164" s="50"/>
      <c r="Z164" s="50"/>
    </row>
    <row r="165" spans="1:26" ht="17.399999999999999">
      <c r="A165" s="50"/>
      <c r="B165" s="50"/>
      <c r="C165" s="48" t="s">
        <v>518</v>
      </c>
      <c r="D165" s="76">
        <v>1139</v>
      </c>
      <c r="E165" s="50"/>
      <c r="F165" s="50"/>
      <c r="G165" s="50"/>
      <c r="H165" s="50"/>
      <c r="I165" s="50"/>
      <c r="J165" s="50"/>
      <c r="K165" s="19" t="s">
        <v>538</v>
      </c>
      <c r="L165" s="77">
        <v>174008</v>
      </c>
      <c r="M165" s="78">
        <v>58</v>
      </c>
      <c r="N165" s="50"/>
      <c r="O165" s="50"/>
      <c r="P165" s="50"/>
      <c r="Q165" s="50"/>
      <c r="R165" s="50"/>
      <c r="S165" s="50"/>
      <c r="T165" s="50"/>
      <c r="U165" s="50"/>
      <c r="V165" s="50"/>
      <c r="W165" s="50"/>
      <c r="X165" s="50"/>
      <c r="Y165" s="50"/>
      <c r="Z165" s="50"/>
    </row>
    <row r="166" spans="1:26" ht="17.399999999999999">
      <c r="A166" s="50"/>
      <c r="B166" s="50"/>
      <c r="C166" s="48" t="s">
        <v>545</v>
      </c>
      <c r="D166" s="44">
        <v>302</v>
      </c>
      <c r="E166" s="50"/>
      <c r="F166" s="50"/>
      <c r="G166" s="50"/>
      <c r="H166" s="50"/>
      <c r="I166" s="50"/>
      <c r="J166" s="50"/>
      <c r="K166" s="19" t="s">
        <v>221</v>
      </c>
      <c r="L166" s="77">
        <v>94920</v>
      </c>
      <c r="M166" s="77">
        <v>1004</v>
      </c>
      <c r="N166" s="50"/>
      <c r="O166" s="50"/>
      <c r="P166" s="50"/>
      <c r="Q166" s="50"/>
      <c r="R166" s="50"/>
      <c r="S166" s="50"/>
      <c r="T166" s="50"/>
      <c r="U166" s="50"/>
      <c r="V166" s="50"/>
      <c r="W166" s="50"/>
      <c r="X166" s="50"/>
      <c r="Y166" s="50"/>
      <c r="Z166" s="50"/>
    </row>
    <row r="167" spans="1:26" ht="17.399999999999999">
      <c r="A167" s="50"/>
      <c r="B167" s="50"/>
      <c r="C167" s="48" t="s">
        <v>127</v>
      </c>
      <c r="D167" s="44" t="s">
        <v>623</v>
      </c>
      <c r="E167" s="50"/>
      <c r="F167" s="50"/>
      <c r="G167" s="50"/>
      <c r="H167" s="50"/>
      <c r="I167" s="50"/>
      <c r="J167" s="50"/>
      <c r="K167" s="19" t="s">
        <v>365</v>
      </c>
      <c r="L167" s="77">
        <v>0</v>
      </c>
      <c r="M167" s="78">
        <v>0</v>
      </c>
      <c r="N167" s="50"/>
      <c r="O167" s="50"/>
      <c r="P167" s="50"/>
      <c r="Q167" s="50"/>
      <c r="R167" s="50"/>
      <c r="S167" s="50"/>
      <c r="T167" s="50"/>
      <c r="U167" s="50"/>
      <c r="V167" s="50"/>
      <c r="W167" s="50"/>
      <c r="X167" s="50"/>
      <c r="Y167" s="50"/>
      <c r="Z167" s="50"/>
    </row>
    <row r="168" spans="1:26" ht="17.399999999999999">
      <c r="A168" s="50"/>
      <c r="B168" s="50"/>
      <c r="C168" s="48" t="s">
        <v>528</v>
      </c>
      <c r="D168" s="44" t="s">
        <v>623</v>
      </c>
      <c r="E168" s="50"/>
      <c r="F168" s="50"/>
      <c r="G168" s="50"/>
      <c r="H168" s="50"/>
      <c r="I168" s="50"/>
      <c r="J168" s="50"/>
      <c r="K168" s="19" t="s">
        <v>652</v>
      </c>
      <c r="L168" s="77">
        <v>55</v>
      </c>
      <c r="M168" s="78">
        <v>41</v>
      </c>
      <c r="N168" s="50"/>
      <c r="O168" s="50"/>
      <c r="P168" s="50"/>
      <c r="Q168" s="50"/>
      <c r="R168" s="50"/>
      <c r="S168" s="50"/>
      <c r="T168" s="50"/>
      <c r="U168" s="50"/>
      <c r="V168" s="50"/>
      <c r="W168" s="50"/>
      <c r="X168" s="50"/>
      <c r="Y168" s="50"/>
      <c r="Z168" s="50"/>
    </row>
    <row r="169" spans="1:26" ht="17.399999999999999">
      <c r="A169" s="50"/>
      <c r="B169" s="50"/>
      <c r="C169" s="48" t="s">
        <v>511</v>
      </c>
      <c r="D169" s="44">
        <v>667</v>
      </c>
      <c r="E169" s="50"/>
      <c r="F169" s="50"/>
      <c r="G169" s="50"/>
      <c r="H169" s="50"/>
      <c r="I169" s="50"/>
      <c r="J169" s="50"/>
      <c r="K169" s="19" t="s">
        <v>525</v>
      </c>
      <c r="L169" s="77">
        <v>164556</v>
      </c>
      <c r="M169" s="77">
        <v>5630</v>
      </c>
      <c r="N169" s="50"/>
      <c r="O169" s="50"/>
      <c r="P169" s="50"/>
      <c r="Q169" s="50"/>
      <c r="R169" s="50"/>
      <c r="S169" s="50"/>
      <c r="T169" s="50"/>
      <c r="U169" s="50"/>
      <c r="V169" s="50"/>
      <c r="W169" s="50"/>
      <c r="X169" s="50"/>
      <c r="Y169" s="50"/>
      <c r="Z169" s="50"/>
    </row>
    <row r="170" spans="1:26" ht="17.399999999999999">
      <c r="A170" s="50"/>
      <c r="B170" s="50"/>
      <c r="C170" s="48" t="s">
        <v>98</v>
      </c>
      <c r="D170" s="44" t="s">
        <v>623</v>
      </c>
      <c r="E170" s="50"/>
      <c r="F170" s="50"/>
      <c r="G170" s="50"/>
      <c r="H170" s="50"/>
      <c r="I170" s="50"/>
      <c r="J170" s="50"/>
      <c r="K170" s="19" t="s">
        <v>109</v>
      </c>
      <c r="L170" s="77">
        <v>-103</v>
      </c>
      <c r="M170" s="78">
        <v>-130</v>
      </c>
      <c r="N170" s="50"/>
      <c r="O170" s="50"/>
      <c r="P170" s="50"/>
      <c r="Q170" s="50"/>
      <c r="R170" s="50"/>
      <c r="S170" s="50"/>
      <c r="T170" s="50"/>
      <c r="U170" s="50"/>
      <c r="V170" s="50"/>
      <c r="W170" s="50"/>
      <c r="X170" s="50"/>
      <c r="Y170" s="50"/>
      <c r="Z170" s="50"/>
    </row>
    <row r="171" spans="1:26" ht="17.399999999999999">
      <c r="A171" s="50"/>
      <c r="B171" s="50"/>
      <c r="C171" s="48" t="s">
        <v>538</v>
      </c>
      <c r="D171" s="44">
        <v>658</v>
      </c>
      <c r="E171" s="50"/>
      <c r="F171" s="50"/>
      <c r="G171" s="50"/>
      <c r="H171" s="50"/>
      <c r="I171" s="50"/>
      <c r="J171" s="50"/>
      <c r="K171" s="19" t="s">
        <v>564</v>
      </c>
      <c r="L171" s="77">
        <v>1293447</v>
      </c>
      <c r="M171" s="78">
        <v>74</v>
      </c>
      <c r="N171" s="50"/>
      <c r="O171" s="50"/>
      <c r="P171" s="50"/>
      <c r="Q171" s="50"/>
      <c r="R171" s="50"/>
      <c r="S171" s="50"/>
      <c r="T171" s="50"/>
      <c r="U171" s="50"/>
      <c r="V171" s="50"/>
      <c r="W171" s="50"/>
      <c r="X171" s="50"/>
      <c r="Y171" s="50"/>
      <c r="Z171" s="50"/>
    </row>
    <row r="172" spans="1:26" ht="17.399999999999999">
      <c r="A172" s="50"/>
      <c r="B172" s="50"/>
      <c r="C172" s="48" t="s">
        <v>234</v>
      </c>
      <c r="D172" s="44" t="s">
        <v>623</v>
      </c>
      <c r="E172" s="50"/>
      <c r="F172" s="50"/>
      <c r="G172" s="50"/>
      <c r="H172" s="50"/>
      <c r="I172" s="50"/>
      <c r="J172" s="50"/>
      <c r="K172" s="19" t="s">
        <v>531</v>
      </c>
      <c r="L172" s="77">
        <v>1375216</v>
      </c>
      <c r="M172" s="78">
        <v>127</v>
      </c>
      <c r="N172" s="50"/>
      <c r="O172" s="50"/>
      <c r="P172" s="50"/>
      <c r="Q172" s="50"/>
      <c r="R172" s="50"/>
      <c r="S172" s="50"/>
      <c r="T172" s="50"/>
      <c r="U172" s="50"/>
      <c r="V172" s="50"/>
      <c r="W172" s="50"/>
      <c r="X172" s="50"/>
      <c r="Y172" s="50"/>
      <c r="Z172" s="50"/>
    </row>
    <row r="173" spans="1:26" ht="17.399999999999999">
      <c r="A173" s="50"/>
      <c r="B173" s="50"/>
      <c r="C173" s="48" t="s">
        <v>129</v>
      </c>
      <c r="D173" s="44" t="s">
        <v>623</v>
      </c>
      <c r="E173" s="50"/>
      <c r="F173" s="50"/>
      <c r="G173" s="50"/>
      <c r="H173" s="50"/>
      <c r="I173" s="50"/>
      <c r="J173" s="50"/>
      <c r="K173" s="19" t="s">
        <v>93</v>
      </c>
      <c r="L173" s="77">
        <v>406616</v>
      </c>
      <c r="M173" s="78">
        <v>111</v>
      </c>
      <c r="N173" s="50"/>
      <c r="O173" s="50"/>
      <c r="P173" s="50"/>
      <c r="Q173" s="50"/>
      <c r="R173" s="50"/>
      <c r="S173" s="50"/>
      <c r="T173" s="50"/>
      <c r="U173" s="50"/>
      <c r="V173" s="50"/>
      <c r="W173" s="50"/>
      <c r="X173" s="50"/>
      <c r="Y173" s="50"/>
      <c r="Z173" s="50"/>
    </row>
    <row r="174" spans="1:26" ht="17.399999999999999">
      <c r="A174" s="50"/>
      <c r="B174" s="50"/>
      <c r="C174" s="48" t="s">
        <v>146</v>
      </c>
      <c r="D174" s="44">
        <v>74</v>
      </c>
      <c r="E174" s="50"/>
      <c r="F174" s="50"/>
      <c r="G174" s="50"/>
      <c r="H174" s="50"/>
      <c r="I174" s="50"/>
      <c r="J174" s="50"/>
      <c r="K174" s="19" t="s">
        <v>265</v>
      </c>
      <c r="L174" s="77">
        <v>13699</v>
      </c>
      <c r="M174" s="78">
        <v>68</v>
      </c>
      <c r="N174" s="50"/>
      <c r="O174" s="50"/>
      <c r="P174" s="50"/>
      <c r="Q174" s="50"/>
      <c r="R174" s="50"/>
      <c r="S174" s="50"/>
      <c r="T174" s="50"/>
      <c r="U174" s="50"/>
      <c r="V174" s="50"/>
      <c r="W174" s="50"/>
      <c r="X174" s="50"/>
      <c r="Y174" s="50"/>
      <c r="Z174" s="50"/>
    </row>
    <row r="175" spans="1:26" ht="17.399999999999999">
      <c r="A175" s="50"/>
      <c r="B175" s="50"/>
      <c r="C175" s="48" t="s">
        <v>534</v>
      </c>
      <c r="D175" s="44" t="s">
        <v>623</v>
      </c>
      <c r="E175" s="50"/>
      <c r="F175" s="50"/>
      <c r="G175" s="50"/>
      <c r="H175" s="50"/>
      <c r="I175" s="50"/>
      <c r="J175" s="50"/>
      <c r="K175" s="19" t="s">
        <v>196</v>
      </c>
      <c r="L175" s="77">
        <v>-168</v>
      </c>
      <c r="M175" s="78">
        <v>-688</v>
      </c>
      <c r="N175" s="50"/>
      <c r="O175" s="50"/>
      <c r="P175" s="50"/>
      <c r="Q175" s="50"/>
      <c r="R175" s="50"/>
      <c r="S175" s="50"/>
      <c r="T175" s="50"/>
      <c r="U175" s="50"/>
      <c r="V175" s="50"/>
      <c r="W175" s="50"/>
      <c r="X175" s="50"/>
      <c r="Y175" s="50"/>
      <c r="Z175" s="50"/>
    </row>
    <row r="176" spans="1:26" ht="17.399999999999999">
      <c r="A176" s="50"/>
      <c r="B176" s="50"/>
      <c r="C176" s="48" t="s">
        <v>158</v>
      </c>
      <c r="D176" s="44" t="s">
        <v>623</v>
      </c>
      <c r="E176" s="50"/>
      <c r="F176" s="50"/>
      <c r="G176" s="50"/>
      <c r="H176" s="50"/>
      <c r="I176" s="50"/>
      <c r="J176" s="50"/>
      <c r="K176" s="19" t="s">
        <v>366</v>
      </c>
      <c r="L176" s="77">
        <v>0</v>
      </c>
      <c r="M176" s="78">
        <v>0</v>
      </c>
      <c r="N176" s="50"/>
      <c r="O176" s="50"/>
      <c r="P176" s="50"/>
      <c r="Q176" s="50"/>
      <c r="R176" s="50"/>
      <c r="S176" s="50"/>
      <c r="T176" s="50"/>
      <c r="U176" s="50"/>
      <c r="V176" s="50"/>
      <c r="W176" s="50"/>
      <c r="X176" s="50"/>
      <c r="Y176" s="50"/>
      <c r="Z176" s="50"/>
    </row>
    <row r="177" spans="1:26" ht="17.399999999999999">
      <c r="A177" s="50"/>
      <c r="B177" s="50"/>
      <c r="C177" s="48" t="s">
        <v>118</v>
      </c>
      <c r="D177" s="44" t="s">
        <v>623</v>
      </c>
      <c r="E177" s="50"/>
      <c r="F177" s="50"/>
      <c r="G177" s="50"/>
      <c r="H177" s="50"/>
      <c r="I177" s="50"/>
      <c r="J177" s="50"/>
      <c r="K177" s="19" t="s">
        <v>113</v>
      </c>
      <c r="L177" s="77">
        <v>449787</v>
      </c>
      <c r="M177" s="78">
        <v>54</v>
      </c>
      <c r="N177" s="50"/>
      <c r="O177" s="50"/>
      <c r="P177" s="50"/>
      <c r="Q177" s="50"/>
      <c r="R177" s="50"/>
      <c r="S177" s="50"/>
      <c r="T177" s="50"/>
      <c r="U177" s="50"/>
      <c r="V177" s="50"/>
      <c r="W177" s="50"/>
      <c r="X177" s="50"/>
      <c r="Y177" s="50"/>
      <c r="Z177" s="50"/>
    </row>
    <row r="178" spans="1:26" ht="17.399999999999999">
      <c r="A178" s="50"/>
      <c r="B178" s="50"/>
      <c r="C178" s="48" t="s">
        <v>179</v>
      </c>
      <c r="D178" s="76">
        <v>1342</v>
      </c>
      <c r="E178" s="50"/>
      <c r="F178" s="50"/>
      <c r="G178" s="50"/>
      <c r="H178" s="50"/>
      <c r="I178" s="50"/>
      <c r="J178" s="50"/>
      <c r="K178" s="19" t="s">
        <v>497</v>
      </c>
      <c r="L178" s="77">
        <v>3530</v>
      </c>
      <c r="M178" s="78">
        <v>469</v>
      </c>
      <c r="N178" s="50"/>
      <c r="O178" s="50"/>
      <c r="P178" s="50"/>
      <c r="Q178" s="50"/>
      <c r="R178" s="50"/>
      <c r="S178" s="50"/>
      <c r="T178" s="50"/>
      <c r="U178" s="50"/>
      <c r="V178" s="50"/>
      <c r="W178" s="50"/>
      <c r="X178" s="50"/>
      <c r="Y178" s="50"/>
      <c r="Z178" s="50"/>
    </row>
    <row r="179" spans="1:26" ht="17.399999999999999">
      <c r="A179" s="50"/>
      <c r="B179" s="50"/>
      <c r="C179" s="48" t="s">
        <v>530</v>
      </c>
      <c r="D179" s="76">
        <v>5196</v>
      </c>
      <c r="E179" s="50"/>
      <c r="F179" s="50"/>
      <c r="G179" s="50"/>
      <c r="H179" s="50"/>
      <c r="I179" s="50"/>
      <c r="J179" s="50"/>
      <c r="K179" s="19" t="s">
        <v>62</v>
      </c>
      <c r="L179" s="77">
        <v>3899673</v>
      </c>
      <c r="M179" s="78">
        <v>127</v>
      </c>
      <c r="N179" s="50"/>
      <c r="O179" s="50"/>
      <c r="P179" s="50"/>
      <c r="Q179" s="50"/>
      <c r="R179" s="50"/>
      <c r="S179" s="50"/>
      <c r="T179" s="50"/>
      <c r="U179" s="50"/>
      <c r="V179" s="50"/>
      <c r="W179" s="50"/>
      <c r="X179" s="50"/>
      <c r="Y179" s="50"/>
      <c r="Z179" s="50"/>
    </row>
    <row r="180" spans="1:26" ht="17.399999999999999">
      <c r="A180" s="50"/>
      <c r="B180" s="50"/>
      <c r="C180" s="48" t="s">
        <v>391</v>
      </c>
      <c r="D180" s="44" t="s">
        <v>623</v>
      </c>
      <c r="E180" s="50"/>
      <c r="F180" s="50"/>
      <c r="G180" s="50"/>
      <c r="H180" s="50"/>
      <c r="I180" s="50"/>
      <c r="J180" s="50"/>
      <c r="K180" s="19" t="s">
        <v>141</v>
      </c>
      <c r="L180" s="77">
        <v>369997</v>
      </c>
      <c r="M180" s="78">
        <v>121</v>
      </c>
      <c r="N180" s="50"/>
      <c r="O180" s="50"/>
      <c r="P180" s="50"/>
      <c r="Q180" s="50"/>
      <c r="R180" s="50"/>
      <c r="S180" s="50"/>
      <c r="T180" s="50"/>
      <c r="U180" s="50"/>
      <c r="V180" s="50"/>
      <c r="W180" s="50"/>
      <c r="X180" s="50"/>
      <c r="Y180" s="50"/>
      <c r="Z180" s="50"/>
    </row>
    <row r="181" spans="1:26" ht="17.399999999999999">
      <c r="A181" s="50"/>
      <c r="B181" s="50"/>
      <c r="C181" s="48" t="s">
        <v>309</v>
      </c>
      <c r="D181" s="76">
        <v>7810</v>
      </c>
      <c r="E181" s="50"/>
      <c r="F181" s="50"/>
      <c r="G181" s="50"/>
      <c r="H181" s="50"/>
      <c r="I181" s="50"/>
      <c r="J181" s="50"/>
      <c r="K181" s="19" t="s">
        <v>39</v>
      </c>
      <c r="L181" s="77">
        <v>3636167</v>
      </c>
      <c r="M181" s="78">
        <v>57</v>
      </c>
      <c r="N181" s="50"/>
      <c r="O181" s="50"/>
      <c r="P181" s="50"/>
      <c r="Q181" s="50"/>
      <c r="R181" s="50"/>
      <c r="S181" s="50"/>
      <c r="T181" s="50"/>
      <c r="U181" s="50"/>
      <c r="V181" s="50"/>
      <c r="W181" s="50"/>
      <c r="X181" s="50"/>
      <c r="Y181" s="50"/>
      <c r="Z181" s="50"/>
    </row>
    <row r="182" spans="1:26" ht="17.399999999999999">
      <c r="A182" s="50"/>
      <c r="B182" s="50"/>
      <c r="C182" s="48" t="s">
        <v>140</v>
      </c>
      <c r="D182" s="44" t="s">
        <v>623</v>
      </c>
      <c r="E182" s="50"/>
      <c r="F182" s="50"/>
      <c r="G182" s="50"/>
      <c r="H182" s="50"/>
      <c r="I182" s="50"/>
      <c r="J182" s="50"/>
      <c r="K182" s="19" t="s">
        <v>513</v>
      </c>
      <c r="L182" s="77">
        <v>277936</v>
      </c>
      <c r="M182" s="78">
        <v>66</v>
      </c>
      <c r="N182" s="50"/>
      <c r="O182" s="50"/>
      <c r="P182" s="50"/>
      <c r="Q182" s="50"/>
      <c r="R182" s="50"/>
      <c r="S182" s="50"/>
      <c r="T182" s="50"/>
      <c r="U182" s="50"/>
      <c r="V182" s="50"/>
      <c r="W182" s="50"/>
      <c r="X182" s="50"/>
      <c r="Y182" s="50"/>
      <c r="Z182" s="50"/>
    </row>
    <row r="183" spans="1:26" ht="17.399999999999999">
      <c r="A183" s="50"/>
      <c r="B183" s="50"/>
      <c r="C183" s="48" t="s">
        <v>516</v>
      </c>
      <c r="D183" s="44">
        <v>805</v>
      </c>
      <c r="E183" s="50"/>
      <c r="F183" s="50"/>
      <c r="G183" s="50"/>
      <c r="H183" s="50"/>
      <c r="I183" s="50"/>
      <c r="J183" s="50"/>
      <c r="K183" s="19" t="s">
        <v>232</v>
      </c>
      <c r="L183" s="77">
        <v>370662</v>
      </c>
      <c r="M183" s="78">
        <v>137</v>
      </c>
      <c r="N183" s="50"/>
      <c r="O183" s="50"/>
      <c r="P183" s="50"/>
      <c r="Q183" s="50"/>
      <c r="R183" s="50"/>
      <c r="S183" s="50"/>
      <c r="T183" s="50"/>
      <c r="U183" s="50"/>
      <c r="V183" s="50"/>
      <c r="W183" s="50"/>
      <c r="X183" s="50"/>
      <c r="Y183" s="50"/>
      <c r="Z183" s="50"/>
    </row>
    <row r="184" spans="1:26" ht="17.399999999999999">
      <c r="A184" s="50"/>
      <c r="B184" s="50"/>
      <c r="C184" s="48" t="s">
        <v>521</v>
      </c>
      <c r="D184" s="44" t="s">
        <v>623</v>
      </c>
      <c r="E184" s="50"/>
      <c r="F184" s="50"/>
      <c r="G184" s="50"/>
      <c r="H184" s="50"/>
      <c r="I184" s="50"/>
      <c r="J184" s="50"/>
      <c r="K184" s="19" t="s">
        <v>172</v>
      </c>
      <c r="L184" s="77">
        <v>924800</v>
      </c>
      <c r="M184" s="78">
        <v>178</v>
      </c>
      <c r="N184" s="50"/>
      <c r="O184" s="50"/>
      <c r="P184" s="50"/>
      <c r="Q184" s="50"/>
      <c r="R184" s="50"/>
      <c r="S184" s="50"/>
      <c r="T184" s="50"/>
      <c r="U184" s="50"/>
      <c r="V184" s="50"/>
      <c r="W184" s="50"/>
      <c r="X184" s="50"/>
      <c r="Y184" s="50"/>
      <c r="Z184" s="50"/>
    </row>
    <row r="185" spans="1:26" ht="17.399999999999999">
      <c r="A185" s="50"/>
      <c r="B185" s="50"/>
      <c r="C185" s="48" t="s">
        <v>314</v>
      </c>
      <c r="D185" s="44">
        <v>12</v>
      </c>
      <c r="E185" s="50"/>
      <c r="F185" s="50"/>
      <c r="G185" s="50"/>
      <c r="H185" s="50"/>
      <c r="I185" s="50"/>
      <c r="J185" s="50"/>
      <c r="K185" s="19" t="s">
        <v>530</v>
      </c>
      <c r="L185" s="77">
        <v>107134</v>
      </c>
      <c r="M185" s="78">
        <v>65</v>
      </c>
      <c r="N185" s="50"/>
      <c r="O185" s="50"/>
      <c r="P185" s="50"/>
      <c r="Q185" s="50"/>
      <c r="R185" s="50"/>
      <c r="S185" s="50"/>
      <c r="T185" s="50"/>
      <c r="U185" s="50"/>
      <c r="V185" s="50"/>
      <c r="W185" s="50"/>
      <c r="X185" s="50"/>
      <c r="Y185" s="50"/>
      <c r="Z185" s="50"/>
    </row>
    <row r="186" spans="1:26" ht="17.399999999999999">
      <c r="A186" s="50"/>
      <c r="B186" s="50"/>
      <c r="C186" s="48" t="s">
        <v>209</v>
      </c>
      <c r="D186" s="44">
        <v>318</v>
      </c>
      <c r="E186" s="50"/>
      <c r="F186" s="50"/>
      <c r="G186" s="50"/>
      <c r="H186" s="50"/>
      <c r="I186" s="50"/>
      <c r="J186" s="50"/>
      <c r="K186" s="19" t="s">
        <v>125</v>
      </c>
      <c r="L186" s="77">
        <v>465781</v>
      </c>
      <c r="M186" s="78">
        <v>33</v>
      </c>
      <c r="N186" s="50"/>
      <c r="O186" s="50"/>
      <c r="P186" s="50"/>
      <c r="Q186" s="50"/>
      <c r="R186" s="50"/>
      <c r="S186" s="50"/>
      <c r="T186" s="50"/>
      <c r="U186" s="50"/>
      <c r="V186" s="50"/>
      <c r="W186" s="50"/>
      <c r="X186" s="50"/>
      <c r="Y186" s="50"/>
      <c r="Z186" s="50"/>
    </row>
    <row r="187" spans="1:26" ht="17.399999999999999">
      <c r="A187" s="50"/>
      <c r="B187" s="50"/>
      <c r="C187" s="48" t="s">
        <v>139</v>
      </c>
      <c r="D187" s="44">
        <v>669</v>
      </c>
      <c r="E187" s="50"/>
      <c r="F187" s="50"/>
      <c r="G187" s="50"/>
      <c r="H187" s="50"/>
      <c r="I187" s="50"/>
      <c r="J187" s="50"/>
      <c r="K187" s="19" t="s">
        <v>368</v>
      </c>
      <c r="L187" s="77">
        <v>0</v>
      </c>
      <c r="M187" s="78">
        <v>0</v>
      </c>
      <c r="N187" s="50"/>
      <c r="O187" s="50"/>
      <c r="P187" s="50"/>
      <c r="Q187" s="50"/>
      <c r="R187" s="50"/>
      <c r="S187" s="50"/>
      <c r="T187" s="50"/>
      <c r="U187" s="50"/>
      <c r="V187" s="50"/>
      <c r="W187" s="50"/>
      <c r="X187" s="50"/>
      <c r="Y187" s="50"/>
      <c r="Z187" s="50"/>
    </row>
    <row r="188" spans="1:26" ht="17.399999999999999">
      <c r="A188" s="50"/>
      <c r="B188" s="50"/>
      <c r="C188" s="48" t="s">
        <v>513</v>
      </c>
      <c r="D188" s="44">
        <v>948</v>
      </c>
      <c r="E188" s="50"/>
      <c r="F188" s="50"/>
      <c r="G188" s="50"/>
      <c r="H188" s="50"/>
      <c r="I188" s="50"/>
      <c r="J188" s="50"/>
      <c r="K188" s="19" t="s">
        <v>567</v>
      </c>
      <c r="L188" s="77">
        <v>835740</v>
      </c>
      <c r="M188" s="78">
        <v>70</v>
      </c>
      <c r="N188" s="50"/>
      <c r="O188" s="50"/>
      <c r="P188" s="50"/>
      <c r="Q188" s="50"/>
      <c r="R188" s="50"/>
      <c r="S188" s="50"/>
      <c r="T188" s="50"/>
      <c r="U188" s="50"/>
      <c r="V188" s="50"/>
      <c r="W188" s="50"/>
      <c r="X188" s="50"/>
      <c r="Y188" s="50"/>
      <c r="Z188" s="50"/>
    </row>
    <row r="189" spans="1:26" ht="17.399999999999999">
      <c r="A189" s="50"/>
      <c r="B189" s="50"/>
      <c r="C189" s="48" t="s">
        <v>172</v>
      </c>
      <c r="D189" s="44">
        <v>967</v>
      </c>
      <c r="E189" s="50"/>
      <c r="F189" s="50"/>
      <c r="G189" s="50"/>
      <c r="H189" s="50"/>
      <c r="I189" s="50"/>
      <c r="J189" s="50"/>
      <c r="K189" s="19" t="s">
        <v>297</v>
      </c>
      <c r="L189" s="77">
        <v>217537</v>
      </c>
      <c r="M189" s="78">
        <v>275</v>
      </c>
      <c r="N189" s="50"/>
      <c r="O189" s="50"/>
      <c r="P189" s="50"/>
      <c r="Q189" s="50"/>
      <c r="R189" s="50"/>
      <c r="S189" s="50"/>
      <c r="T189" s="50"/>
      <c r="U189" s="50"/>
      <c r="V189" s="50"/>
      <c r="W189" s="50"/>
      <c r="X189" s="50"/>
      <c r="Y189" s="50"/>
      <c r="Z189" s="50"/>
    </row>
    <row r="190" spans="1:26" ht="17.399999999999999">
      <c r="A190" s="50"/>
      <c r="B190" s="50"/>
      <c r="C190" s="48" t="s">
        <v>170</v>
      </c>
      <c r="D190" s="44" t="s">
        <v>623</v>
      </c>
      <c r="E190" s="50"/>
      <c r="F190" s="50"/>
      <c r="G190" s="50"/>
      <c r="H190" s="50"/>
      <c r="I190" s="50"/>
      <c r="J190" s="50"/>
      <c r="K190" s="19" t="s">
        <v>495</v>
      </c>
      <c r="L190" s="77">
        <v>0</v>
      </c>
      <c r="M190" s="78">
        <v>0</v>
      </c>
      <c r="N190" s="50"/>
      <c r="O190" s="50"/>
      <c r="P190" s="50"/>
      <c r="Q190" s="50"/>
      <c r="R190" s="50"/>
      <c r="S190" s="50"/>
      <c r="T190" s="50"/>
      <c r="U190" s="50"/>
      <c r="V190" s="50"/>
      <c r="W190" s="50"/>
      <c r="X190" s="50"/>
      <c r="Y190" s="50"/>
      <c r="Z190" s="50"/>
    </row>
    <row r="191" spans="1:26" ht="17.399999999999999">
      <c r="A191" s="50"/>
      <c r="B191" s="50"/>
      <c r="C191" s="48" t="s">
        <v>232</v>
      </c>
      <c r="D191" s="44">
        <v>505</v>
      </c>
      <c r="E191" s="50"/>
      <c r="F191" s="50"/>
      <c r="G191" s="50"/>
      <c r="H191" s="50"/>
      <c r="I191" s="50"/>
      <c r="J191" s="50"/>
      <c r="K191" s="19" t="s">
        <v>247</v>
      </c>
      <c r="L191" s="77">
        <v>-208</v>
      </c>
      <c r="M191" s="78">
        <v>-34</v>
      </c>
      <c r="N191" s="50"/>
      <c r="O191" s="50"/>
      <c r="P191" s="50"/>
      <c r="Q191" s="50"/>
      <c r="R191" s="50"/>
      <c r="S191" s="50"/>
      <c r="T191" s="50"/>
      <c r="U191" s="50"/>
      <c r="V191" s="50"/>
      <c r="W191" s="50"/>
      <c r="X191" s="50"/>
      <c r="Y191" s="50"/>
      <c r="Z191" s="50"/>
    </row>
    <row r="192" spans="1:26" ht="17.399999999999999">
      <c r="A192" s="50"/>
      <c r="B192" s="50"/>
      <c r="C192" s="48" t="s">
        <v>198</v>
      </c>
      <c r="D192" s="44">
        <v>124</v>
      </c>
      <c r="E192" s="50"/>
      <c r="F192" s="50"/>
      <c r="G192" s="50"/>
      <c r="H192" s="50"/>
      <c r="I192" s="50"/>
      <c r="J192" s="50"/>
      <c r="K192" s="19" t="s">
        <v>289</v>
      </c>
      <c r="L192" s="77">
        <v>132</v>
      </c>
      <c r="M192" s="78">
        <v>12</v>
      </c>
      <c r="N192" s="50"/>
      <c r="O192" s="50"/>
      <c r="P192" s="50"/>
      <c r="Q192" s="50"/>
      <c r="R192" s="50"/>
      <c r="S192" s="50"/>
      <c r="T192" s="50"/>
      <c r="U192" s="50"/>
      <c r="V192" s="50"/>
      <c r="W192" s="50"/>
      <c r="X192" s="50"/>
      <c r="Y192" s="50"/>
      <c r="Z192" s="50"/>
    </row>
    <row r="193" spans="1:26" ht="17.399999999999999">
      <c r="A193" s="50"/>
      <c r="B193" s="50"/>
      <c r="C193" s="48" t="s">
        <v>526</v>
      </c>
      <c r="D193" s="44" t="s">
        <v>623</v>
      </c>
      <c r="E193" s="50"/>
      <c r="F193" s="50"/>
      <c r="G193" s="50"/>
      <c r="H193" s="50"/>
      <c r="I193" s="50"/>
      <c r="J193" s="50"/>
      <c r="K193" s="19" t="s">
        <v>219</v>
      </c>
      <c r="L193" s="77">
        <v>-1021</v>
      </c>
      <c r="M193" s="78">
        <v>-127</v>
      </c>
      <c r="N193" s="50"/>
      <c r="O193" s="50"/>
      <c r="P193" s="50"/>
      <c r="Q193" s="50"/>
      <c r="R193" s="50"/>
      <c r="S193" s="50"/>
      <c r="T193" s="50"/>
      <c r="U193" s="50"/>
      <c r="V193" s="50"/>
      <c r="W193" s="50"/>
      <c r="X193" s="50"/>
      <c r="Y193" s="50"/>
      <c r="Z193" s="50"/>
    </row>
    <row r="194" spans="1:26" ht="17.399999999999999">
      <c r="A194" s="50"/>
      <c r="B194" s="50"/>
      <c r="C194" s="48" t="s">
        <v>215</v>
      </c>
      <c r="D194" s="44">
        <v>250</v>
      </c>
      <c r="E194" s="50"/>
      <c r="F194" s="50"/>
      <c r="G194" s="50"/>
      <c r="H194" s="50"/>
      <c r="I194" s="50"/>
      <c r="J194" s="50"/>
      <c r="K194" s="19" t="s">
        <v>155</v>
      </c>
      <c r="L194" s="77">
        <v>87408</v>
      </c>
      <c r="M194" s="78">
        <v>96</v>
      </c>
      <c r="N194" s="50"/>
      <c r="O194" s="50"/>
      <c r="P194" s="50"/>
      <c r="Q194" s="50"/>
      <c r="R194" s="50"/>
      <c r="S194" s="50"/>
      <c r="T194" s="50"/>
      <c r="U194" s="50"/>
      <c r="V194" s="50"/>
      <c r="W194" s="50"/>
      <c r="X194" s="50"/>
      <c r="Y194" s="50"/>
      <c r="Z194" s="50"/>
    </row>
    <row r="195" spans="1:26" ht="17.399999999999999">
      <c r="A195" s="50"/>
      <c r="B195" s="50"/>
      <c r="C195" s="48" t="s">
        <v>498</v>
      </c>
      <c r="D195" s="44">
        <v>971</v>
      </c>
      <c r="E195" s="50"/>
      <c r="F195" s="50"/>
      <c r="G195" s="50"/>
      <c r="H195" s="50"/>
      <c r="I195" s="50"/>
      <c r="J195" s="50"/>
      <c r="K195" s="19" t="s">
        <v>164</v>
      </c>
      <c r="L195" s="77">
        <v>0</v>
      </c>
      <c r="M195" s="78">
        <v>0</v>
      </c>
      <c r="N195" s="50"/>
      <c r="O195" s="50"/>
      <c r="P195" s="50"/>
      <c r="Q195" s="50"/>
      <c r="R195" s="50"/>
      <c r="S195" s="50"/>
      <c r="T195" s="50"/>
      <c r="U195" s="50"/>
      <c r="V195" s="50"/>
      <c r="W195" s="50"/>
      <c r="X195" s="50"/>
      <c r="Y195" s="50"/>
      <c r="Z195" s="50"/>
    </row>
    <row r="196" spans="1:26" ht="17.399999999999999">
      <c r="A196" s="50"/>
      <c r="B196" s="50"/>
      <c r="C196" s="48" t="s">
        <v>219</v>
      </c>
      <c r="D196" s="44" t="s">
        <v>623</v>
      </c>
      <c r="E196" s="50"/>
      <c r="F196" s="50"/>
      <c r="G196" s="50"/>
      <c r="H196" s="50"/>
      <c r="I196" s="50"/>
      <c r="J196" s="50"/>
      <c r="K196" s="19" t="s">
        <v>369</v>
      </c>
      <c r="L196" s="77">
        <v>0</v>
      </c>
      <c r="M196" s="78">
        <v>0</v>
      </c>
      <c r="N196" s="50"/>
      <c r="O196" s="50"/>
      <c r="P196" s="50"/>
      <c r="Q196" s="50"/>
      <c r="R196" s="50"/>
      <c r="S196" s="50"/>
      <c r="T196" s="50"/>
      <c r="U196" s="50"/>
      <c r="V196" s="50"/>
      <c r="W196" s="50"/>
      <c r="X196" s="50"/>
      <c r="Y196" s="50"/>
      <c r="Z196" s="50"/>
    </row>
    <row r="197" spans="1:26" ht="17.399999999999999">
      <c r="A197" s="50"/>
      <c r="B197" s="50"/>
      <c r="C197" s="48" t="s">
        <v>221</v>
      </c>
      <c r="D197" s="44">
        <v>123</v>
      </c>
      <c r="E197" s="50"/>
      <c r="F197" s="50"/>
      <c r="G197" s="50"/>
      <c r="H197" s="50"/>
      <c r="I197" s="50"/>
      <c r="J197" s="50"/>
      <c r="K197" s="19" t="s">
        <v>182</v>
      </c>
      <c r="L197" s="77">
        <v>19937</v>
      </c>
      <c r="M197" s="78">
        <v>28</v>
      </c>
      <c r="N197" s="50"/>
      <c r="O197" s="50"/>
      <c r="P197" s="50"/>
      <c r="Q197" s="50"/>
      <c r="R197" s="50"/>
      <c r="S197" s="50"/>
      <c r="T197" s="50"/>
      <c r="U197" s="50"/>
      <c r="V197" s="50"/>
      <c r="W197" s="50"/>
      <c r="X197" s="50"/>
      <c r="Y197" s="50"/>
      <c r="Z197" s="50"/>
    </row>
    <row r="198" spans="1:26" ht="17.399999999999999">
      <c r="A198" s="50"/>
      <c r="B198" s="50"/>
      <c r="C198" s="48" t="s">
        <v>175</v>
      </c>
      <c r="D198" s="44">
        <v>467</v>
      </c>
      <c r="E198" s="50"/>
      <c r="F198" s="50"/>
      <c r="G198" s="50"/>
      <c r="H198" s="50"/>
      <c r="I198" s="50"/>
      <c r="J198" s="50"/>
      <c r="K198" s="19" t="s">
        <v>43</v>
      </c>
      <c r="L198" s="77">
        <v>11191</v>
      </c>
      <c r="M198" s="78">
        <v>244</v>
      </c>
      <c r="N198" s="50"/>
      <c r="O198" s="50"/>
      <c r="P198" s="50"/>
      <c r="Q198" s="50"/>
      <c r="R198" s="50"/>
      <c r="S198" s="50"/>
      <c r="T198" s="50"/>
      <c r="U198" s="50"/>
      <c r="V198" s="50"/>
      <c r="W198" s="50"/>
      <c r="X198" s="50"/>
      <c r="Y198" s="50"/>
      <c r="Z198" s="50"/>
    </row>
    <row r="199" spans="1:26" ht="17.399999999999999">
      <c r="A199" s="50"/>
      <c r="B199" s="50"/>
      <c r="C199" s="48" t="s">
        <v>203</v>
      </c>
      <c r="D199" s="44">
        <v>275</v>
      </c>
      <c r="E199" s="50"/>
      <c r="F199" s="50"/>
      <c r="G199" s="50"/>
      <c r="H199" s="50"/>
      <c r="I199" s="50"/>
      <c r="J199" s="50"/>
      <c r="K199" s="19" t="s">
        <v>226</v>
      </c>
      <c r="L199" s="77">
        <v>0</v>
      </c>
      <c r="M199" s="78">
        <v>0</v>
      </c>
      <c r="N199" s="50"/>
      <c r="O199" s="50"/>
      <c r="P199" s="50"/>
      <c r="Q199" s="50"/>
      <c r="R199" s="50"/>
      <c r="S199" s="50"/>
      <c r="T199" s="50"/>
      <c r="U199" s="50"/>
      <c r="V199" s="50"/>
      <c r="W199" s="50"/>
      <c r="X199" s="50"/>
      <c r="Y199" s="50"/>
      <c r="Z199" s="50"/>
    </row>
    <row r="200" spans="1:26" ht="17.399999999999999">
      <c r="A200" s="50"/>
      <c r="B200" s="50"/>
      <c r="C200" s="48" t="s">
        <v>204</v>
      </c>
      <c r="D200" s="44">
        <v>352</v>
      </c>
      <c r="E200" s="50"/>
      <c r="F200" s="50"/>
      <c r="G200" s="50"/>
      <c r="H200" s="50"/>
      <c r="I200" s="50"/>
      <c r="J200" s="50"/>
      <c r="K200" s="19" t="s">
        <v>325</v>
      </c>
      <c r="L200" s="77">
        <v>0</v>
      </c>
      <c r="M200" s="78">
        <v>0</v>
      </c>
      <c r="N200" s="50"/>
      <c r="O200" s="50"/>
      <c r="P200" s="50"/>
      <c r="Q200" s="50"/>
      <c r="R200" s="50"/>
      <c r="S200" s="50"/>
      <c r="T200" s="50"/>
      <c r="U200" s="50"/>
      <c r="V200" s="50"/>
      <c r="W200" s="50"/>
      <c r="X200" s="50"/>
      <c r="Y200" s="50"/>
      <c r="Z200" s="50"/>
    </row>
    <row r="201" spans="1:26" ht="17.399999999999999">
      <c r="A201" s="50"/>
      <c r="B201" s="50"/>
      <c r="C201" s="48" t="s">
        <v>531</v>
      </c>
      <c r="D201" s="44">
        <v>27</v>
      </c>
      <c r="E201" s="50"/>
      <c r="F201" s="50"/>
      <c r="G201" s="50"/>
      <c r="H201" s="50"/>
      <c r="I201" s="50"/>
      <c r="J201" s="50"/>
      <c r="K201" s="19" t="s">
        <v>532</v>
      </c>
      <c r="L201" s="77">
        <v>2079537</v>
      </c>
      <c r="M201" s="78">
        <v>79</v>
      </c>
      <c r="N201" s="50"/>
      <c r="O201" s="50"/>
      <c r="P201" s="50"/>
      <c r="Q201" s="50"/>
      <c r="R201" s="50"/>
      <c r="S201" s="50"/>
      <c r="T201" s="50"/>
      <c r="U201" s="50"/>
      <c r="V201" s="50"/>
      <c r="W201" s="50"/>
      <c r="X201" s="50"/>
      <c r="Y201" s="50"/>
      <c r="Z201" s="50"/>
    </row>
    <row r="202" spans="1:26" ht="17.399999999999999">
      <c r="A202" s="50"/>
      <c r="B202" s="50"/>
      <c r="C202" s="48" t="s">
        <v>522</v>
      </c>
      <c r="D202" s="44">
        <v>366</v>
      </c>
      <c r="E202" s="50"/>
      <c r="F202" s="50"/>
      <c r="G202" s="50"/>
      <c r="H202" s="50"/>
      <c r="I202" s="50"/>
      <c r="J202" s="50"/>
      <c r="K202" s="19" t="s">
        <v>233</v>
      </c>
      <c r="L202" s="77">
        <v>0</v>
      </c>
      <c r="M202" s="78">
        <v>0</v>
      </c>
      <c r="N202" s="50"/>
      <c r="O202" s="50"/>
      <c r="P202" s="50"/>
      <c r="Q202" s="50"/>
      <c r="R202" s="50"/>
      <c r="S202" s="50"/>
      <c r="T202" s="50"/>
      <c r="U202" s="50"/>
      <c r="V202" s="50"/>
      <c r="W202" s="50"/>
      <c r="X202" s="50"/>
      <c r="Y202" s="50"/>
      <c r="Z202" s="50"/>
    </row>
    <row r="203" spans="1:26" ht="17.399999999999999">
      <c r="A203" s="50"/>
      <c r="B203" s="50"/>
      <c r="C203" s="48" t="s">
        <v>648</v>
      </c>
      <c r="D203" s="44" t="s">
        <v>623</v>
      </c>
      <c r="E203" s="50"/>
      <c r="F203" s="50"/>
      <c r="G203" s="50"/>
      <c r="H203" s="50"/>
      <c r="I203" s="50"/>
      <c r="J203" s="50"/>
      <c r="K203" s="19" t="s">
        <v>57</v>
      </c>
      <c r="L203" s="77">
        <v>1432853</v>
      </c>
      <c r="M203" s="78">
        <v>45</v>
      </c>
      <c r="N203" s="50"/>
      <c r="O203" s="50"/>
      <c r="P203" s="50"/>
      <c r="Q203" s="50"/>
      <c r="R203" s="50"/>
      <c r="S203" s="50"/>
      <c r="T203" s="50"/>
      <c r="U203" s="50"/>
      <c r="V203" s="50"/>
      <c r="W203" s="50"/>
      <c r="X203" s="50"/>
      <c r="Y203" s="50"/>
      <c r="Z203" s="50"/>
    </row>
    <row r="204" spans="1:26" ht="17.399999999999999">
      <c r="A204" s="50"/>
      <c r="B204" s="50"/>
      <c r="C204" s="48" t="s">
        <v>289</v>
      </c>
      <c r="D204" s="44" t="s">
        <v>623</v>
      </c>
      <c r="E204" s="50"/>
      <c r="F204" s="50"/>
      <c r="G204" s="50"/>
      <c r="H204" s="50"/>
      <c r="I204" s="50"/>
      <c r="J204" s="50"/>
      <c r="K204" s="19" t="s">
        <v>142</v>
      </c>
      <c r="L204" s="77">
        <v>0</v>
      </c>
      <c r="M204" s="78">
        <v>0</v>
      </c>
      <c r="N204" s="50"/>
      <c r="O204" s="50"/>
      <c r="P204" s="50"/>
      <c r="Q204" s="50"/>
      <c r="R204" s="50"/>
      <c r="S204" s="50"/>
      <c r="T204" s="50"/>
      <c r="U204" s="50"/>
      <c r="V204" s="50"/>
      <c r="W204" s="50"/>
      <c r="X204" s="50"/>
      <c r="Y204" s="50"/>
      <c r="Z204" s="50"/>
    </row>
    <row r="205" spans="1:26" ht="17.399999999999999">
      <c r="A205" s="50"/>
      <c r="B205" s="50"/>
      <c r="C205" s="48" t="s">
        <v>154</v>
      </c>
      <c r="D205" s="44">
        <v>65</v>
      </c>
      <c r="E205" s="50"/>
      <c r="F205" s="50"/>
      <c r="G205" s="50"/>
      <c r="H205" s="50"/>
      <c r="I205" s="50"/>
      <c r="J205" s="50"/>
      <c r="K205" s="19" t="s">
        <v>195</v>
      </c>
      <c r="L205" s="77">
        <v>47298</v>
      </c>
      <c r="M205" s="78">
        <v>36</v>
      </c>
      <c r="N205" s="50"/>
      <c r="O205" s="50"/>
      <c r="P205" s="50"/>
      <c r="Q205" s="50"/>
      <c r="R205" s="50"/>
      <c r="S205" s="50"/>
      <c r="T205" s="50"/>
      <c r="U205" s="50"/>
      <c r="V205" s="50"/>
      <c r="W205" s="50"/>
      <c r="X205" s="50"/>
      <c r="Y205" s="50"/>
      <c r="Z205" s="50"/>
    </row>
    <row r="206" spans="1:26" ht="17.399999999999999">
      <c r="A206" s="50"/>
      <c r="B206" s="50"/>
      <c r="C206" s="48" t="s">
        <v>213</v>
      </c>
      <c r="D206" s="44" t="s">
        <v>623</v>
      </c>
      <c r="E206" s="50"/>
      <c r="F206" s="50"/>
      <c r="G206" s="50"/>
      <c r="H206" s="50"/>
      <c r="I206" s="50"/>
      <c r="J206" s="50"/>
      <c r="K206" s="19" t="s">
        <v>296</v>
      </c>
      <c r="L206" s="77">
        <v>0</v>
      </c>
      <c r="M206" s="78">
        <v>0</v>
      </c>
      <c r="N206" s="50"/>
      <c r="O206" s="50"/>
      <c r="P206" s="50"/>
      <c r="Q206" s="50"/>
      <c r="R206" s="50"/>
      <c r="S206" s="50"/>
      <c r="T206" s="50"/>
      <c r="U206" s="50"/>
      <c r="V206" s="50"/>
      <c r="W206" s="50"/>
      <c r="X206" s="50"/>
      <c r="Y206" s="50"/>
      <c r="Z206" s="50"/>
    </row>
    <row r="207" spans="1:26" ht="17.399999999999999">
      <c r="A207" s="50"/>
      <c r="B207" s="50"/>
      <c r="C207" s="48" t="s">
        <v>649</v>
      </c>
      <c r="D207" s="44" t="s">
        <v>623</v>
      </c>
      <c r="E207" s="50"/>
      <c r="F207" s="50"/>
      <c r="G207" s="50"/>
      <c r="H207" s="50"/>
      <c r="I207" s="50"/>
      <c r="J207" s="50"/>
      <c r="K207" s="19" t="s">
        <v>500</v>
      </c>
      <c r="L207" s="77">
        <v>1879</v>
      </c>
      <c r="M207" s="78">
        <v>29</v>
      </c>
      <c r="N207" s="50"/>
      <c r="O207" s="50"/>
      <c r="P207" s="50"/>
      <c r="Q207" s="50"/>
      <c r="R207" s="50"/>
      <c r="S207" s="50"/>
      <c r="T207" s="50"/>
      <c r="U207" s="50"/>
      <c r="V207" s="50"/>
      <c r="W207" s="50"/>
      <c r="X207" s="50"/>
      <c r="Y207" s="50"/>
      <c r="Z207" s="50"/>
    </row>
    <row r="208" spans="1:26" ht="17.399999999999999">
      <c r="A208" s="50"/>
      <c r="B208" s="50"/>
      <c r="C208" s="48" t="s">
        <v>650</v>
      </c>
      <c r="D208" s="44" t="s">
        <v>623</v>
      </c>
      <c r="E208" s="50"/>
      <c r="F208" s="50"/>
      <c r="G208" s="50"/>
      <c r="H208" s="50"/>
      <c r="I208" s="50"/>
      <c r="J208" s="50"/>
      <c r="K208" s="19" t="s">
        <v>374</v>
      </c>
      <c r="L208" s="77">
        <v>0</v>
      </c>
      <c r="M208" s="78">
        <v>0</v>
      </c>
      <c r="N208" s="50"/>
      <c r="O208" s="50"/>
      <c r="P208" s="50"/>
      <c r="Q208" s="50"/>
      <c r="R208" s="50"/>
      <c r="S208" s="50"/>
      <c r="T208" s="50"/>
      <c r="U208" s="50"/>
      <c r="V208" s="50"/>
      <c r="W208" s="50"/>
      <c r="X208" s="50"/>
      <c r="Y208" s="50"/>
      <c r="Z208" s="50"/>
    </row>
    <row r="209" spans="1:26" ht="17.399999999999999">
      <c r="A209" s="50"/>
      <c r="B209" s="50"/>
      <c r="C209" s="48" t="s">
        <v>157</v>
      </c>
      <c r="D209" s="44">
        <v>665</v>
      </c>
      <c r="E209" s="50"/>
      <c r="F209" s="50"/>
      <c r="G209" s="50"/>
      <c r="H209" s="50"/>
      <c r="I209" s="50"/>
      <c r="J209" s="50"/>
      <c r="K209" s="19" t="s">
        <v>132</v>
      </c>
      <c r="L209" s="77">
        <v>1359013</v>
      </c>
      <c r="M209" s="78">
        <v>95</v>
      </c>
      <c r="N209" s="50"/>
      <c r="O209" s="50"/>
      <c r="P209" s="50"/>
      <c r="Q209" s="50"/>
      <c r="R209" s="50"/>
      <c r="S209" s="50"/>
      <c r="T209" s="50"/>
      <c r="U209" s="50"/>
      <c r="V209" s="50"/>
      <c r="W209" s="50"/>
      <c r="X209" s="50"/>
      <c r="Y209" s="50"/>
      <c r="Z209" s="50"/>
    </row>
    <row r="210" spans="1:26" ht="17.399999999999999">
      <c r="A210" s="50"/>
      <c r="B210" s="50"/>
      <c r="C210" s="48" t="s">
        <v>507</v>
      </c>
      <c r="D210" s="44" t="s">
        <v>623</v>
      </c>
      <c r="E210" s="50"/>
      <c r="F210" s="50"/>
      <c r="G210" s="50"/>
      <c r="H210" s="50"/>
      <c r="I210" s="50"/>
      <c r="J210" s="50"/>
      <c r="K210" s="19" t="s">
        <v>375</v>
      </c>
      <c r="L210" s="77">
        <v>0</v>
      </c>
      <c r="M210" s="78">
        <v>0</v>
      </c>
      <c r="N210" s="50"/>
      <c r="O210" s="50"/>
      <c r="P210" s="50"/>
      <c r="Q210" s="50"/>
      <c r="R210" s="50"/>
      <c r="S210" s="50"/>
      <c r="T210" s="50"/>
      <c r="U210" s="50"/>
      <c r="V210" s="50"/>
      <c r="W210" s="50"/>
      <c r="X210" s="50"/>
      <c r="Y210" s="50"/>
      <c r="Z210" s="50"/>
    </row>
    <row r="211" spans="1:26" ht="17.399999999999999">
      <c r="A211" s="50"/>
      <c r="B211" s="50"/>
      <c r="C211" s="48" t="s">
        <v>651</v>
      </c>
      <c r="D211" s="44" t="s">
        <v>623</v>
      </c>
      <c r="E211" s="50"/>
      <c r="F211" s="50"/>
      <c r="G211" s="50"/>
      <c r="H211" s="50"/>
      <c r="I211" s="50"/>
      <c r="J211" s="50"/>
      <c r="K211" s="19" t="s">
        <v>47</v>
      </c>
      <c r="L211" s="77">
        <v>6265378</v>
      </c>
      <c r="M211" s="78">
        <v>67</v>
      </c>
      <c r="N211" s="50"/>
      <c r="O211" s="50"/>
      <c r="P211" s="50"/>
      <c r="Q211" s="50"/>
      <c r="R211" s="50"/>
      <c r="S211" s="50"/>
      <c r="T211" s="50"/>
      <c r="U211" s="50"/>
      <c r="V211" s="50"/>
      <c r="W211" s="50"/>
      <c r="X211" s="50"/>
      <c r="Y211" s="50"/>
      <c r="Z211" s="50"/>
    </row>
    <row r="212" spans="1:26" ht="17.399999999999999">
      <c r="A212" s="50"/>
      <c r="B212" s="50"/>
      <c r="C212" s="48" t="s">
        <v>169</v>
      </c>
      <c r="D212" s="44" t="s">
        <v>623</v>
      </c>
      <c r="E212" s="50"/>
      <c r="F212" s="50"/>
      <c r="G212" s="50"/>
      <c r="H212" s="50"/>
      <c r="I212" s="50"/>
      <c r="J212" s="50"/>
      <c r="K212" s="19" t="s">
        <v>468</v>
      </c>
      <c r="L212" s="77">
        <v>0</v>
      </c>
      <c r="M212" s="78">
        <v>0</v>
      </c>
      <c r="N212" s="50"/>
      <c r="O212" s="50"/>
      <c r="P212" s="50"/>
      <c r="Q212" s="50"/>
      <c r="R212" s="50"/>
      <c r="S212" s="50"/>
      <c r="T212" s="50"/>
      <c r="U212" s="50"/>
      <c r="V212" s="50"/>
      <c r="W212" s="50"/>
      <c r="X212" s="50"/>
      <c r="Y212" s="50"/>
      <c r="Z212" s="50"/>
    </row>
    <row r="213" spans="1:26" ht="17.399999999999999">
      <c r="A213" s="50"/>
      <c r="B213" s="50"/>
      <c r="C213" s="48" t="s">
        <v>171</v>
      </c>
      <c r="D213" s="44" t="s">
        <v>623</v>
      </c>
      <c r="E213" s="50"/>
      <c r="F213" s="50"/>
      <c r="G213" s="50"/>
      <c r="H213" s="50"/>
      <c r="I213" s="50"/>
      <c r="J213" s="50"/>
      <c r="K213" s="19" t="s">
        <v>76</v>
      </c>
      <c r="L213" s="77">
        <v>173</v>
      </c>
      <c r="M213" s="78">
        <v>26</v>
      </c>
      <c r="N213" s="50"/>
      <c r="O213" s="50"/>
      <c r="P213" s="50"/>
      <c r="Q213" s="50"/>
      <c r="R213" s="50"/>
      <c r="S213" s="50"/>
      <c r="T213" s="50"/>
      <c r="U213" s="50"/>
      <c r="V213" s="50"/>
      <c r="W213" s="50"/>
      <c r="X213" s="50"/>
      <c r="Y213" s="50"/>
      <c r="Z213" s="50"/>
    </row>
    <row r="214" spans="1:26" ht="17.399999999999999">
      <c r="A214" s="50"/>
      <c r="B214" s="50"/>
      <c r="C214" s="48" t="s">
        <v>190</v>
      </c>
      <c r="D214" s="44">
        <v>61</v>
      </c>
      <c r="E214" s="50"/>
      <c r="F214" s="50"/>
      <c r="G214" s="50"/>
      <c r="H214" s="50"/>
      <c r="I214" s="50"/>
      <c r="J214" s="50"/>
      <c r="K214" s="19" t="s">
        <v>519</v>
      </c>
      <c r="L214" s="77">
        <v>377773</v>
      </c>
      <c r="M214" s="78">
        <v>40</v>
      </c>
      <c r="N214" s="50"/>
      <c r="O214" s="50"/>
      <c r="P214" s="50"/>
      <c r="Q214" s="50"/>
      <c r="R214" s="50"/>
      <c r="S214" s="50"/>
      <c r="T214" s="50"/>
      <c r="U214" s="50"/>
      <c r="V214" s="50"/>
      <c r="W214" s="50"/>
      <c r="X214" s="50"/>
      <c r="Y214" s="50"/>
      <c r="Z214" s="50"/>
    </row>
    <row r="215" spans="1:26" ht="17.399999999999999">
      <c r="A215" s="50"/>
      <c r="B215" s="50"/>
      <c r="C215" s="48" t="s">
        <v>212</v>
      </c>
      <c r="D215" s="44">
        <v>27</v>
      </c>
      <c r="E215" s="50"/>
      <c r="F215" s="50"/>
      <c r="G215" s="50"/>
      <c r="H215" s="50"/>
      <c r="I215" s="50"/>
      <c r="J215" s="50"/>
      <c r="K215" s="19" t="s">
        <v>248</v>
      </c>
      <c r="L215" s="77">
        <v>0</v>
      </c>
      <c r="M215" s="78">
        <v>0</v>
      </c>
      <c r="N215" s="50"/>
      <c r="O215" s="50"/>
      <c r="P215" s="50"/>
      <c r="Q215" s="50"/>
      <c r="R215" s="50"/>
      <c r="S215" s="50"/>
      <c r="T215" s="50"/>
      <c r="U215" s="50"/>
      <c r="V215" s="50"/>
      <c r="W215" s="50"/>
      <c r="X215" s="50"/>
      <c r="Y215" s="50"/>
      <c r="Z215" s="50"/>
    </row>
    <row r="216" spans="1:26" ht="17.399999999999999">
      <c r="A216" s="50"/>
      <c r="B216" s="50"/>
      <c r="C216" s="48" t="s">
        <v>652</v>
      </c>
      <c r="D216" s="44" t="s">
        <v>623</v>
      </c>
      <c r="E216" s="50"/>
      <c r="F216" s="50"/>
      <c r="G216" s="50"/>
      <c r="H216" s="50"/>
      <c r="I216" s="50"/>
      <c r="J216" s="50"/>
      <c r="K216" s="19" t="s">
        <v>168</v>
      </c>
      <c r="L216" s="77">
        <v>475518</v>
      </c>
      <c r="M216" s="78">
        <v>69</v>
      </c>
      <c r="N216" s="50"/>
      <c r="O216" s="50"/>
      <c r="P216" s="50"/>
      <c r="Q216" s="50"/>
      <c r="R216" s="50"/>
      <c r="S216" s="50"/>
      <c r="T216" s="50"/>
      <c r="U216" s="50"/>
      <c r="V216" s="50"/>
      <c r="W216" s="50"/>
      <c r="X216" s="50"/>
      <c r="Y216" s="50"/>
      <c r="Z216" s="50"/>
    </row>
    <row r="217" spans="1:26" ht="17.399999999999999">
      <c r="A217" s="50"/>
      <c r="B217" s="50"/>
      <c r="C217" s="48" t="s">
        <v>497</v>
      </c>
      <c r="D217" s="44">
        <v>2</v>
      </c>
      <c r="E217" s="50"/>
      <c r="F217" s="50"/>
      <c r="G217" s="50"/>
      <c r="H217" s="50"/>
      <c r="I217" s="50"/>
      <c r="J217" s="50"/>
      <c r="K217" s="19" t="s">
        <v>298</v>
      </c>
      <c r="L217" s="77">
        <v>0</v>
      </c>
      <c r="M217" s="78">
        <v>0</v>
      </c>
      <c r="N217" s="50"/>
      <c r="O217" s="50"/>
      <c r="P217" s="50"/>
      <c r="Q217" s="50"/>
      <c r="R217" s="50"/>
      <c r="S217" s="50"/>
      <c r="T217" s="50"/>
      <c r="U217" s="50"/>
      <c r="V217" s="50"/>
      <c r="W217" s="50"/>
      <c r="X217" s="50"/>
      <c r="Y217" s="50"/>
      <c r="Z217" s="50"/>
    </row>
    <row r="218" spans="1:26" ht="17.399999999999999">
      <c r="A218" s="50"/>
      <c r="B218" s="50"/>
      <c r="C218" s="48" t="s">
        <v>375</v>
      </c>
      <c r="D218" s="44" t="s">
        <v>623</v>
      </c>
      <c r="E218" s="50"/>
      <c r="F218" s="50"/>
      <c r="G218" s="50"/>
      <c r="H218" s="50"/>
      <c r="I218" s="50"/>
      <c r="J218" s="50"/>
      <c r="K218" s="19" t="s">
        <v>379</v>
      </c>
      <c r="L218" s="77">
        <v>0</v>
      </c>
      <c r="M218" s="78">
        <v>0</v>
      </c>
      <c r="N218" s="50"/>
      <c r="O218" s="50"/>
      <c r="P218" s="50"/>
      <c r="Q218" s="50"/>
      <c r="R218" s="50"/>
      <c r="S218" s="50"/>
      <c r="T218" s="50"/>
      <c r="U218" s="50"/>
      <c r="V218" s="50"/>
      <c r="W218" s="50"/>
      <c r="X218" s="50"/>
      <c r="Y218" s="50"/>
      <c r="Z218" s="50"/>
    </row>
    <row r="219" spans="1:26" ht="17.399999999999999">
      <c r="A219" s="50"/>
      <c r="B219" s="50"/>
      <c r="C219" s="48" t="s">
        <v>251</v>
      </c>
      <c r="D219" s="44" t="s">
        <v>623</v>
      </c>
      <c r="E219" s="50"/>
      <c r="F219" s="50"/>
      <c r="G219" s="50"/>
      <c r="H219" s="50"/>
      <c r="I219" s="50"/>
      <c r="J219" s="50"/>
      <c r="K219" s="19" t="s">
        <v>517</v>
      </c>
      <c r="L219" s="77">
        <v>226153</v>
      </c>
      <c r="M219" s="78">
        <v>72</v>
      </c>
      <c r="N219" s="50"/>
      <c r="O219" s="50"/>
      <c r="P219" s="50"/>
      <c r="Q219" s="50"/>
      <c r="R219" s="50"/>
      <c r="S219" s="50"/>
      <c r="T219" s="50"/>
      <c r="U219" s="50"/>
      <c r="V219" s="50"/>
      <c r="W219" s="50"/>
      <c r="X219" s="50"/>
      <c r="Y219" s="50"/>
      <c r="Z219" s="50"/>
    </row>
    <row r="220" spans="1:26" ht="17.399999999999999">
      <c r="A220" s="50"/>
      <c r="B220" s="50"/>
      <c r="C220" s="48" t="s">
        <v>166</v>
      </c>
      <c r="D220" s="44" t="s">
        <v>623</v>
      </c>
      <c r="E220" s="50"/>
      <c r="F220" s="50"/>
      <c r="G220" s="50"/>
      <c r="H220" s="50"/>
      <c r="I220" s="50"/>
      <c r="J220" s="50"/>
      <c r="K220" s="19" t="s">
        <v>178</v>
      </c>
      <c r="L220" s="77">
        <v>464873</v>
      </c>
      <c r="M220" s="78">
        <v>96</v>
      </c>
      <c r="N220" s="50"/>
      <c r="O220" s="50"/>
      <c r="P220" s="50"/>
      <c r="Q220" s="50"/>
      <c r="R220" s="50"/>
      <c r="S220" s="50"/>
      <c r="T220" s="50"/>
      <c r="U220" s="50"/>
      <c r="V220" s="50"/>
      <c r="W220" s="50"/>
      <c r="X220" s="50"/>
      <c r="Y220" s="50"/>
      <c r="Z220" s="50"/>
    </row>
    <row r="221" spans="1:26" ht="17.399999999999999">
      <c r="A221" s="50"/>
      <c r="B221" s="50"/>
      <c r="C221" s="48" t="s">
        <v>233</v>
      </c>
      <c r="D221" s="44">
        <v>6</v>
      </c>
      <c r="E221" s="50"/>
      <c r="F221" s="50"/>
      <c r="G221" s="50"/>
      <c r="H221" s="50"/>
      <c r="I221" s="50"/>
      <c r="J221" s="50"/>
      <c r="K221" s="19" t="s">
        <v>259</v>
      </c>
      <c r="L221" s="77">
        <v>0</v>
      </c>
      <c r="M221" s="78">
        <v>0</v>
      </c>
      <c r="N221" s="50"/>
      <c r="O221" s="50"/>
      <c r="P221" s="50"/>
      <c r="Q221" s="50"/>
      <c r="R221" s="50"/>
      <c r="S221" s="50"/>
      <c r="T221" s="50"/>
      <c r="U221" s="50"/>
      <c r="V221" s="50"/>
      <c r="W221" s="50"/>
      <c r="X221" s="50"/>
      <c r="Y221" s="50"/>
      <c r="Z221" s="50"/>
    </row>
    <row r="222" spans="1:26" ht="17.399999999999999">
      <c r="A222" s="50"/>
      <c r="B222" s="50"/>
      <c r="C222" s="48" t="s">
        <v>155</v>
      </c>
      <c r="D222" s="44">
        <v>438</v>
      </c>
      <c r="E222" s="50"/>
      <c r="F222" s="50"/>
      <c r="G222" s="50"/>
      <c r="H222" s="50"/>
      <c r="I222" s="50"/>
      <c r="J222" s="50"/>
      <c r="K222" s="19" t="s">
        <v>301</v>
      </c>
      <c r="L222" s="77">
        <v>451099</v>
      </c>
      <c r="M222" s="78">
        <v>52</v>
      </c>
      <c r="N222" s="50"/>
      <c r="O222" s="50"/>
      <c r="P222" s="50"/>
      <c r="Q222" s="50"/>
      <c r="R222" s="50"/>
      <c r="S222" s="50"/>
      <c r="T222" s="50"/>
      <c r="U222" s="50"/>
      <c r="V222" s="50"/>
      <c r="W222" s="50"/>
      <c r="X222" s="50"/>
      <c r="Y222" s="50"/>
      <c r="Z222" s="50"/>
    </row>
    <row r="223" spans="1:26" ht="17.399999999999999">
      <c r="A223" s="50"/>
      <c r="B223" s="50"/>
      <c r="C223" s="48" t="s">
        <v>138</v>
      </c>
      <c r="D223" s="44" t="s">
        <v>623</v>
      </c>
      <c r="E223" s="50"/>
      <c r="F223" s="50"/>
      <c r="G223" s="50"/>
      <c r="H223" s="50"/>
      <c r="I223" s="50"/>
      <c r="J223" s="50"/>
      <c r="K223" s="19" t="s">
        <v>327</v>
      </c>
      <c r="L223" s="77">
        <v>0</v>
      </c>
      <c r="M223" s="78">
        <v>0</v>
      </c>
      <c r="N223" s="50"/>
      <c r="O223" s="50"/>
      <c r="P223" s="50"/>
      <c r="Q223" s="50"/>
      <c r="R223" s="50"/>
      <c r="S223" s="50"/>
      <c r="T223" s="50"/>
      <c r="U223" s="50"/>
      <c r="V223" s="50"/>
      <c r="W223" s="50"/>
      <c r="X223" s="50"/>
      <c r="Y223" s="50"/>
      <c r="Z223" s="50"/>
    </row>
    <row r="224" spans="1:26" ht="17.399999999999999">
      <c r="A224" s="50"/>
      <c r="B224" s="50"/>
      <c r="C224" s="48" t="s">
        <v>502</v>
      </c>
      <c r="D224" s="44">
        <v>4</v>
      </c>
      <c r="E224" s="50"/>
      <c r="F224" s="50"/>
      <c r="G224" s="50"/>
      <c r="H224" s="50"/>
      <c r="I224" s="50"/>
      <c r="J224" s="50"/>
      <c r="K224" s="19" t="s">
        <v>382</v>
      </c>
      <c r="L224" s="77">
        <v>0</v>
      </c>
      <c r="M224" s="78">
        <v>0</v>
      </c>
      <c r="N224" s="50"/>
      <c r="O224" s="50"/>
      <c r="P224" s="50"/>
      <c r="Q224" s="50"/>
      <c r="R224" s="50"/>
      <c r="S224" s="50"/>
      <c r="T224" s="50"/>
      <c r="U224" s="50"/>
      <c r="V224" s="50"/>
      <c r="W224" s="50"/>
      <c r="X224" s="50"/>
      <c r="Y224" s="50"/>
      <c r="Z224" s="50"/>
    </row>
    <row r="225" spans="1:26" ht="17.399999999999999">
      <c r="A225" s="50"/>
      <c r="B225" s="50"/>
      <c r="C225" s="48" t="s">
        <v>186</v>
      </c>
      <c r="D225" s="44">
        <v>42</v>
      </c>
      <c r="E225" s="50"/>
      <c r="F225" s="50"/>
      <c r="G225" s="50"/>
      <c r="H225" s="50"/>
      <c r="I225" s="50"/>
      <c r="J225" s="50"/>
      <c r="K225" s="19" t="s">
        <v>520</v>
      </c>
      <c r="L225" s="77">
        <v>2243019</v>
      </c>
      <c r="M225" s="78">
        <v>78</v>
      </c>
      <c r="N225" s="50"/>
      <c r="O225" s="50"/>
      <c r="P225" s="50"/>
      <c r="Q225" s="50"/>
      <c r="R225" s="50"/>
      <c r="S225" s="50"/>
      <c r="T225" s="50"/>
      <c r="U225" s="50"/>
      <c r="V225" s="50"/>
      <c r="W225" s="50"/>
      <c r="X225" s="50"/>
      <c r="Y225" s="50"/>
      <c r="Z225" s="50"/>
    </row>
    <row r="226" spans="1:26" ht="17.399999999999999">
      <c r="A226" s="50"/>
      <c r="B226" s="50"/>
      <c r="C226" s="48" t="s">
        <v>567</v>
      </c>
      <c r="D226" s="76">
        <v>10229</v>
      </c>
      <c r="E226" s="50"/>
      <c r="F226" s="50"/>
      <c r="G226" s="50"/>
      <c r="H226" s="50"/>
      <c r="I226" s="50"/>
      <c r="J226" s="50"/>
      <c r="K226" s="19" t="s">
        <v>711</v>
      </c>
      <c r="L226" s="77">
        <v>24954</v>
      </c>
      <c r="M226" s="77">
        <v>-3014</v>
      </c>
      <c r="N226" s="50"/>
      <c r="O226" s="50"/>
      <c r="P226" s="50"/>
      <c r="Q226" s="50"/>
      <c r="R226" s="50"/>
      <c r="S226" s="50"/>
      <c r="T226" s="50"/>
      <c r="U226" s="50"/>
      <c r="V226" s="50"/>
      <c r="W226" s="50"/>
      <c r="X226" s="50"/>
      <c r="Y226" s="50"/>
      <c r="Z226" s="50"/>
    </row>
    <row r="227" spans="1:26" ht="17.399999999999999">
      <c r="A227" s="50"/>
      <c r="B227" s="50"/>
      <c r="C227" s="48" t="s">
        <v>62</v>
      </c>
      <c r="D227" s="76">
        <v>12276</v>
      </c>
      <c r="E227" s="50"/>
      <c r="F227" s="50"/>
      <c r="G227" s="50"/>
      <c r="H227" s="50"/>
      <c r="I227" s="50"/>
      <c r="J227" s="50"/>
      <c r="K227" s="19" t="s">
        <v>117</v>
      </c>
      <c r="L227" s="77">
        <v>185477</v>
      </c>
      <c r="M227" s="78">
        <v>81</v>
      </c>
      <c r="N227" s="50"/>
      <c r="O227" s="50"/>
      <c r="P227" s="50"/>
      <c r="Q227" s="50"/>
      <c r="R227" s="50"/>
      <c r="S227" s="50"/>
      <c r="T227" s="50"/>
      <c r="U227" s="50"/>
      <c r="V227" s="50"/>
      <c r="W227" s="50"/>
      <c r="X227" s="50"/>
      <c r="Y227" s="50"/>
      <c r="Z227" s="50"/>
    </row>
    <row r="228" spans="1:26" ht="17.399999999999999">
      <c r="A228" s="50"/>
      <c r="B228" s="50"/>
      <c r="C228" s="48" t="s">
        <v>137</v>
      </c>
      <c r="D228" s="44" t="s">
        <v>623</v>
      </c>
      <c r="E228" s="50"/>
      <c r="F228" s="50"/>
      <c r="G228" s="50"/>
      <c r="H228" s="50"/>
      <c r="I228" s="50"/>
      <c r="J228" s="50"/>
      <c r="K228" s="19" t="s">
        <v>87</v>
      </c>
      <c r="L228" s="77">
        <v>-1496</v>
      </c>
      <c r="M228" s="78">
        <v>22</v>
      </c>
      <c r="N228" s="50"/>
      <c r="O228" s="50"/>
      <c r="P228" s="50"/>
      <c r="Q228" s="50"/>
      <c r="R228" s="50"/>
      <c r="S228" s="50"/>
      <c r="T228" s="50"/>
      <c r="U228" s="50"/>
      <c r="V228" s="50"/>
      <c r="W228" s="50"/>
      <c r="X228" s="50"/>
      <c r="Y228" s="50"/>
      <c r="Z228" s="50"/>
    </row>
    <row r="229" spans="1:26" ht="17.399999999999999">
      <c r="A229" s="50"/>
      <c r="B229" s="50"/>
      <c r="C229" s="48" t="s">
        <v>549</v>
      </c>
      <c r="D229" s="44" t="s">
        <v>623</v>
      </c>
      <c r="E229" s="50"/>
      <c r="F229" s="50"/>
      <c r="G229" s="50"/>
      <c r="H229" s="50"/>
      <c r="I229" s="50"/>
      <c r="J229" s="50"/>
      <c r="K229" s="19" t="s">
        <v>55</v>
      </c>
      <c r="L229" s="77">
        <v>1356075</v>
      </c>
      <c r="M229" s="78">
        <v>94</v>
      </c>
      <c r="N229" s="50"/>
      <c r="O229" s="50"/>
      <c r="P229" s="50"/>
      <c r="Q229" s="50"/>
      <c r="R229" s="50"/>
      <c r="S229" s="50"/>
      <c r="T229" s="50"/>
      <c r="U229" s="50"/>
      <c r="V229" s="50"/>
      <c r="W229" s="50"/>
      <c r="X229" s="50"/>
      <c r="Y229" s="50"/>
      <c r="Z229" s="50"/>
    </row>
    <row r="230" spans="1:26" ht="17.399999999999999">
      <c r="A230" s="50"/>
      <c r="B230" s="50"/>
      <c r="C230" s="48" t="s">
        <v>205</v>
      </c>
      <c r="D230" s="44" t="s">
        <v>623</v>
      </c>
      <c r="E230" s="50"/>
      <c r="F230" s="50"/>
      <c r="G230" s="50"/>
      <c r="H230" s="50"/>
      <c r="I230" s="50"/>
      <c r="J230" s="50"/>
      <c r="K230" s="19" t="s">
        <v>712</v>
      </c>
      <c r="L230" s="77">
        <v>-47</v>
      </c>
      <c r="M230" s="78">
        <v>-26</v>
      </c>
      <c r="N230" s="50"/>
      <c r="O230" s="50"/>
      <c r="P230" s="50"/>
      <c r="Q230" s="50"/>
      <c r="R230" s="50"/>
      <c r="S230" s="50"/>
      <c r="T230" s="50"/>
      <c r="U230" s="50"/>
      <c r="V230" s="50"/>
      <c r="W230" s="50"/>
      <c r="X230" s="50"/>
      <c r="Y230" s="50"/>
      <c r="Z230" s="50"/>
    </row>
    <row r="231" spans="1:26" ht="17.399999999999999">
      <c r="A231" s="50"/>
      <c r="B231" s="50"/>
      <c r="C231" s="48" t="s">
        <v>149</v>
      </c>
      <c r="D231" s="44" t="s">
        <v>623</v>
      </c>
      <c r="E231" s="50"/>
      <c r="F231" s="50"/>
      <c r="G231" s="50"/>
      <c r="H231" s="50"/>
      <c r="I231" s="50"/>
      <c r="J231" s="50"/>
      <c r="K231" s="19" t="s">
        <v>218</v>
      </c>
      <c r="L231" s="77">
        <v>74603</v>
      </c>
      <c r="M231" s="78">
        <v>483</v>
      </c>
      <c r="N231" s="50"/>
      <c r="O231" s="50"/>
      <c r="P231" s="50"/>
      <c r="Q231" s="50"/>
      <c r="R231" s="50"/>
      <c r="S231" s="50"/>
      <c r="T231" s="50"/>
      <c r="U231" s="50"/>
      <c r="V231" s="50"/>
      <c r="W231" s="50"/>
      <c r="X231" s="50"/>
      <c r="Y231" s="50"/>
      <c r="Z231" s="50"/>
    </row>
    <row r="232" spans="1:26" ht="17.399999999999999">
      <c r="A232" s="50"/>
      <c r="B232" s="50"/>
      <c r="C232" s="48" t="s">
        <v>288</v>
      </c>
      <c r="D232" s="44" t="s">
        <v>623</v>
      </c>
      <c r="E232" s="50"/>
      <c r="F232" s="50"/>
      <c r="G232" s="50"/>
      <c r="H232" s="50"/>
      <c r="I232" s="50"/>
      <c r="J232" s="50"/>
      <c r="K232" s="19" t="s">
        <v>68</v>
      </c>
      <c r="L232" s="77">
        <v>4463573</v>
      </c>
      <c r="M232" s="77">
        <v>122</v>
      </c>
      <c r="N232" s="50"/>
      <c r="O232" s="50"/>
      <c r="P232" s="50"/>
      <c r="Q232" s="50"/>
      <c r="R232" s="50"/>
      <c r="S232" s="50"/>
      <c r="T232" s="50"/>
      <c r="U232" s="50"/>
      <c r="V232" s="50"/>
      <c r="W232" s="50"/>
      <c r="X232" s="50"/>
      <c r="Y232" s="50"/>
      <c r="Z232" s="50"/>
    </row>
    <row r="233" spans="1:26" ht="17.399999999999999">
      <c r="A233" s="50"/>
      <c r="B233" s="50"/>
      <c r="C233" s="48" t="s">
        <v>240</v>
      </c>
      <c r="D233" s="44" t="s">
        <v>623</v>
      </c>
      <c r="E233" s="50"/>
      <c r="F233" s="50"/>
      <c r="G233" s="50"/>
      <c r="H233" s="50"/>
      <c r="I233" s="50"/>
      <c r="J233" s="50"/>
      <c r="K233" s="19" t="s">
        <v>80</v>
      </c>
      <c r="L233" s="77">
        <v>120608</v>
      </c>
      <c r="M233" s="78">
        <v>0</v>
      </c>
      <c r="N233" s="50"/>
      <c r="O233" s="50"/>
      <c r="P233" s="50"/>
      <c r="Q233" s="50"/>
      <c r="R233" s="50"/>
      <c r="S233" s="50"/>
      <c r="T233" s="50"/>
      <c r="U233" s="50"/>
      <c r="V233" s="50"/>
      <c r="W233" s="50"/>
      <c r="X233" s="50"/>
      <c r="Y233" s="50"/>
      <c r="Z233" s="50"/>
    </row>
    <row r="234" spans="1:26" ht="17.399999999999999">
      <c r="A234" s="50"/>
      <c r="B234" s="50"/>
      <c r="C234" s="48" t="s">
        <v>653</v>
      </c>
      <c r="D234" s="44" t="s">
        <v>623</v>
      </c>
      <c r="E234" s="50"/>
      <c r="F234" s="50"/>
      <c r="G234" s="50"/>
      <c r="H234" s="50"/>
      <c r="I234" s="50"/>
      <c r="J234" s="50"/>
      <c r="K234" s="19" t="s">
        <v>157</v>
      </c>
      <c r="L234" s="77">
        <v>435933</v>
      </c>
      <c r="M234" s="78">
        <v>142</v>
      </c>
      <c r="N234" s="50"/>
      <c r="O234" s="50"/>
      <c r="P234" s="50"/>
      <c r="Q234" s="50"/>
      <c r="R234" s="50"/>
      <c r="S234" s="50"/>
      <c r="T234" s="50"/>
      <c r="U234" s="50"/>
      <c r="V234" s="50"/>
      <c r="W234" s="50"/>
      <c r="X234" s="50"/>
      <c r="Y234" s="50"/>
      <c r="Z234" s="50"/>
    </row>
    <row r="235" spans="1:26" ht="17.399999999999999">
      <c r="A235" s="50"/>
      <c r="B235" s="50"/>
      <c r="C235" s="48" t="s">
        <v>222</v>
      </c>
      <c r="D235" s="44" t="s">
        <v>623</v>
      </c>
      <c r="E235" s="50"/>
      <c r="F235" s="50"/>
      <c r="G235" s="50"/>
      <c r="H235" s="50"/>
      <c r="I235" s="50"/>
      <c r="J235" s="50"/>
      <c r="K235" s="19" t="s">
        <v>215</v>
      </c>
      <c r="L235" s="77">
        <v>137882</v>
      </c>
      <c r="M235" s="78">
        <v>264</v>
      </c>
      <c r="N235" s="50"/>
      <c r="O235" s="50"/>
      <c r="P235" s="50"/>
      <c r="Q235" s="50"/>
      <c r="R235" s="50"/>
      <c r="S235" s="50"/>
      <c r="T235" s="50"/>
      <c r="U235" s="50"/>
      <c r="V235" s="50"/>
      <c r="W235" s="50"/>
      <c r="X235" s="50"/>
      <c r="Y235" s="50"/>
      <c r="Z235" s="50"/>
    </row>
    <row r="236" spans="1:26" ht="17.399999999999999">
      <c r="A236" s="50"/>
      <c r="B236" s="50"/>
      <c r="C236" s="48" t="s">
        <v>151</v>
      </c>
      <c r="D236" s="44" t="s">
        <v>623</v>
      </c>
      <c r="E236" s="50"/>
      <c r="F236" s="50"/>
      <c r="G236" s="50"/>
      <c r="H236" s="50"/>
      <c r="I236" s="50"/>
      <c r="J236" s="50"/>
      <c r="K236" s="19" t="s">
        <v>313</v>
      </c>
      <c r="L236" s="77">
        <v>20743</v>
      </c>
      <c r="M236" s="78">
        <v>87</v>
      </c>
      <c r="N236" s="50"/>
      <c r="O236" s="50"/>
      <c r="P236" s="50"/>
      <c r="Q236" s="50"/>
      <c r="R236" s="50"/>
      <c r="S236" s="50"/>
      <c r="T236" s="50"/>
      <c r="U236" s="50"/>
      <c r="V236" s="50"/>
      <c r="W236" s="50"/>
      <c r="X236" s="50"/>
      <c r="Y236" s="50"/>
      <c r="Z236" s="50"/>
    </row>
    <row r="237" spans="1:26" ht="17.399999999999999">
      <c r="A237" s="50"/>
      <c r="B237" s="50"/>
      <c r="C237" s="48" t="s">
        <v>247</v>
      </c>
      <c r="D237" s="44" t="s">
        <v>623</v>
      </c>
      <c r="E237" s="50"/>
      <c r="F237" s="50"/>
      <c r="G237" s="50"/>
      <c r="H237" s="50"/>
      <c r="I237" s="50"/>
      <c r="J237" s="50"/>
      <c r="K237" s="19" t="s">
        <v>209</v>
      </c>
      <c r="L237" s="77">
        <v>37953</v>
      </c>
      <c r="M237" s="78">
        <v>77</v>
      </c>
      <c r="N237" s="50"/>
      <c r="O237" s="50"/>
      <c r="P237" s="50"/>
      <c r="Q237" s="50"/>
      <c r="R237" s="50"/>
      <c r="S237" s="50"/>
      <c r="T237" s="50"/>
      <c r="U237" s="50"/>
      <c r="V237" s="50"/>
      <c r="W237" s="50"/>
      <c r="X237" s="50"/>
      <c r="Y237" s="50"/>
      <c r="Z237" s="50"/>
    </row>
    <row r="238" spans="1:26" ht="17.399999999999999">
      <c r="A238" s="50"/>
      <c r="B238" s="50"/>
      <c r="C238" s="48" t="s">
        <v>266</v>
      </c>
      <c r="D238" s="44" t="s">
        <v>623</v>
      </c>
      <c r="E238" s="50"/>
      <c r="F238" s="50"/>
      <c r="G238" s="50"/>
      <c r="H238" s="50"/>
      <c r="I238" s="50"/>
      <c r="J238" s="50"/>
      <c r="K238" s="19" t="s">
        <v>311</v>
      </c>
      <c r="L238" s="77">
        <v>1020703</v>
      </c>
      <c r="M238" s="78">
        <v>803</v>
      </c>
      <c r="N238" s="50"/>
      <c r="O238" s="50"/>
      <c r="P238" s="50"/>
      <c r="Q238" s="50"/>
      <c r="R238" s="50"/>
      <c r="S238" s="50"/>
      <c r="T238" s="50"/>
      <c r="U238" s="50"/>
      <c r="V238" s="50"/>
      <c r="W238" s="50"/>
      <c r="X238" s="50"/>
      <c r="Y238" s="50"/>
      <c r="Z238" s="50"/>
    </row>
    <row r="239" spans="1:26" ht="17.399999999999999">
      <c r="A239" s="50"/>
      <c r="B239" s="50"/>
      <c r="C239" s="48" t="s">
        <v>211</v>
      </c>
      <c r="D239" s="44" t="s">
        <v>623</v>
      </c>
      <c r="E239" s="50"/>
      <c r="F239" s="50"/>
      <c r="G239" s="50"/>
      <c r="H239" s="50"/>
      <c r="I239" s="50"/>
      <c r="J239" s="50"/>
      <c r="K239" s="19" t="s">
        <v>640</v>
      </c>
      <c r="L239" s="77">
        <v>2594938</v>
      </c>
      <c r="M239" s="78">
        <v>66</v>
      </c>
      <c r="N239" s="50"/>
      <c r="O239" s="50"/>
      <c r="P239" s="50"/>
      <c r="Q239" s="50"/>
      <c r="R239" s="50"/>
      <c r="S239" s="50"/>
      <c r="T239" s="50"/>
      <c r="U239" s="50"/>
      <c r="V239" s="50"/>
      <c r="W239" s="50"/>
      <c r="X239" s="50"/>
      <c r="Y239" s="50"/>
      <c r="Z239" s="50"/>
    </row>
    <row r="240" spans="1:26" ht="17.399999999999999">
      <c r="A240" s="50"/>
      <c r="B240" s="50"/>
      <c r="C240" s="48" t="s">
        <v>242</v>
      </c>
      <c r="D240" s="44" t="s">
        <v>623</v>
      </c>
      <c r="E240" s="50"/>
      <c r="F240" s="50"/>
      <c r="G240" s="50"/>
      <c r="H240" s="50"/>
      <c r="I240" s="50"/>
      <c r="J240" s="50"/>
      <c r="K240" s="19" t="s">
        <v>713</v>
      </c>
      <c r="L240" s="77">
        <v>0</v>
      </c>
      <c r="M240" s="78">
        <v>0</v>
      </c>
      <c r="N240" s="50"/>
      <c r="O240" s="50"/>
      <c r="P240" s="50"/>
      <c r="Q240" s="50"/>
      <c r="R240" s="50"/>
      <c r="S240" s="50"/>
      <c r="T240" s="50"/>
      <c r="U240" s="50"/>
      <c r="V240" s="50"/>
      <c r="W240" s="50"/>
      <c r="X240" s="50"/>
      <c r="Y240" s="50"/>
      <c r="Z240" s="50"/>
    </row>
    <row r="241" spans="1:26" ht="17.399999999999999">
      <c r="A241" s="50"/>
      <c r="B241" s="50"/>
      <c r="C241" s="48" t="s">
        <v>255</v>
      </c>
      <c r="D241" s="44" t="s">
        <v>623</v>
      </c>
      <c r="E241" s="50"/>
      <c r="F241" s="50"/>
      <c r="G241" s="50"/>
      <c r="H241" s="50"/>
      <c r="I241" s="50"/>
      <c r="J241" s="50"/>
      <c r="K241" s="19" t="s">
        <v>82</v>
      </c>
      <c r="L241" s="77">
        <v>449719</v>
      </c>
      <c r="M241" s="77">
        <v>62</v>
      </c>
      <c r="N241" s="50"/>
      <c r="O241" s="50"/>
      <c r="P241" s="50"/>
      <c r="Q241" s="50"/>
      <c r="R241" s="50"/>
      <c r="S241" s="50"/>
      <c r="T241" s="50"/>
      <c r="U241" s="50"/>
      <c r="V241" s="50"/>
      <c r="W241" s="50"/>
      <c r="X241" s="50"/>
      <c r="Y241" s="50"/>
      <c r="Z241" s="50"/>
    </row>
    <row r="242" spans="1:26" ht="17.399999999999999">
      <c r="A242" s="50"/>
      <c r="B242" s="50"/>
      <c r="C242" s="48" t="s">
        <v>501</v>
      </c>
      <c r="D242" s="44" t="s">
        <v>623</v>
      </c>
      <c r="E242" s="50"/>
      <c r="F242" s="50"/>
      <c r="G242" s="50"/>
      <c r="H242" s="50"/>
      <c r="I242" s="50"/>
      <c r="J242" s="50"/>
      <c r="K242" s="19" t="s">
        <v>291</v>
      </c>
      <c r="L242" s="77">
        <v>0</v>
      </c>
      <c r="M242" s="78">
        <v>0</v>
      </c>
      <c r="N242" s="50"/>
      <c r="O242" s="50"/>
      <c r="P242" s="50"/>
      <c r="Q242" s="50"/>
      <c r="R242" s="50"/>
      <c r="S242" s="50"/>
      <c r="T242" s="50"/>
      <c r="U242" s="50"/>
      <c r="V242" s="50"/>
      <c r="W242" s="50"/>
      <c r="X242" s="50"/>
      <c r="Y242" s="50"/>
      <c r="Z242" s="50"/>
    </row>
    <row r="243" spans="1:26" ht="17.399999999999999">
      <c r="A243" s="50"/>
      <c r="B243" s="50"/>
      <c r="C243" s="48" t="s">
        <v>265</v>
      </c>
      <c r="D243" s="44">
        <v>7</v>
      </c>
      <c r="E243" s="50"/>
      <c r="F243" s="50"/>
      <c r="G243" s="50"/>
      <c r="H243" s="50"/>
      <c r="I243" s="50"/>
      <c r="J243" s="50"/>
      <c r="K243" s="19" t="s">
        <v>499</v>
      </c>
      <c r="L243" s="77">
        <v>-297</v>
      </c>
      <c r="M243" s="78">
        <v>-31</v>
      </c>
      <c r="N243" s="50"/>
      <c r="O243" s="50"/>
      <c r="P243" s="50"/>
      <c r="Q243" s="50"/>
      <c r="R243" s="50"/>
      <c r="S243" s="50"/>
      <c r="T243" s="50"/>
      <c r="U243" s="50"/>
      <c r="V243" s="50"/>
      <c r="W243" s="50"/>
      <c r="X243" s="50"/>
      <c r="Y243" s="50"/>
      <c r="Z243" s="50"/>
    </row>
    <row r="244" spans="1:26" ht="17.399999999999999">
      <c r="A244" s="50"/>
      <c r="B244" s="50"/>
      <c r="C244" s="48" t="s">
        <v>491</v>
      </c>
      <c r="D244" s="44" t="s">
        <v>623</v>
      </c>
      <c r="E244" s="50"/>
      <c r="F244" s="50"/>
      <c r="G244" s="50"/>
      <c r="H244" s="50"/>
      <c r="I244" s="50"/>
      <c r="J244" s="50"/>
      <c r="K244" s="19" t="s">
        <v>386</v>
      </c>
      <c r="L244" s="77">
        <v>0</v>
      </c>
      <c r="M244" s="78">
        <v>0</v>
      </c>
      <c r="N244" s="50"/>
      <c r="O244" s="50"/>
      <c r="P244" s="50"/>
      <c r="Q244" s="50"/>
      <c r="R244" s="50"/>
      <c r="S244" s="50"/>
      <c r="T244" s="50"/>
      <c r="U244" s="50"/>
      <c r="V244" s="50"/>
      <c r="W244" s="50"/>
      <c r="X244" s="50"/>
      <c r="Y244" s="50"/>
      <c r="Z244" s="50"/>
    </row>
    <row r="245" spans="1:26" ht="17.399999999999999">
      <c r="A245" s="50"/>
      <c r="B245" s="50"/>
      <c r="C245" s="48" t="s">
        <v>165</v>
      </c>
      <c r="D245" s="44" t="s">
        <v>623</v>
      </c>
      <c r="E245" s="50"/>
      <c r="F245" s="50"/>
      <c r="G245" s="50"/>
      <c r="H245" s="50"/>
      <c r="I245" s="50"/>
      <c r="J245" s="50"/>
      <c r="K245" s="19" t="s">
        <v>239</v>
      </c>
      <c r="L245" s="77">
        <v>36645</v>
      </c>
      <c r="M245" s="78">
        <v>83</v>
      </c>
      <c r="N245" s="50"/>
      <c r="O245" s="50"/>
      <c r="P245" s="50"/>
      <c r="Q245" s="50"/>
      <c r="R245" s="50"/>
      <c r="S245" s="50"/>
      <c r="T245" s="50"/>
      <c r="U245" s="50"/>
      <c r="V245" s="50"/>
      <c r="W245" s="50"/>
      <c r="X245" s="50"/>
      <c r="Y245" s="50"/>
      <c r="Z245" s="50"/>
    </row>
    <row r="246" spans="1:26" ht="17.399999999999999">
      <c r="A246" s="50"/>
      <c r="B246" s="50"/>
      <c r="C246" s="48" t="s">
        <v>258</v>
      </c>
      <c r="D246" s="44" t="s">
        <v>623</v>
      </c>
      <c r="E246" s="50"/>
      <c r="F246" s="50"/>
      <c r="G246" s="50"/>
      <c r="H246" s="50"/>
      <c r="I246" s="50"/>
      <c r="J246" s="50"/>
      <c r="K246" s="19" t="s">
        <v>460</v>
      </c>
      <c r="L246" s="77">
        <v>0</v>
      </c>
      <c r="M246" s="78">
        <v>0</v>
      </c>
      <c r="N246" s="50"/>
      <c r="O246" s="50"/>
      <c r="P246" s="50"/>
      <c r="Q246" s="50"/>
      <c r="R246" s="50"/>
      <c r="S246" s="50"/>
      <c r="T246" s="50"/>
      <c r="U246" s="50"/>
      <c r="V246" s="50"/>
      <c r="W246" s="50"/>
      <c r="X246" s="50"/>
      <c r="Y246" s="50"/>
      <c r="Z246" s="50"/>
    </row>
    <row r="247" spans="1:26" ht="17.399999999999999">
      <c r="A247" s="50"/>
      <c r="B247" s="50"/>
      <c r="C247" s="48" t="s">
        <v>505</v>
      </c>
      <c r="D247" s="44" t="s">
        <v>623</v>
      </c>
      <c r="E247" s="50"/>
      <c r="F247" s="50"/>
      <c r="G247" s="50"/>
      <c r="H247" s="50"/>
      <c r="I247" s="50"/>
      <c r="J247" s="50"/>
      <c r="K247" s="19" t="s">
        <v>212</v>
      </c>
      <c r="L247" s="77">
        <v>135021</v>
      </c>
      <c r="M247" s="78">
        <v>150</v>
      </c>
      <c r="N247" s="50"/>
      <c r="O247" s="50"/>
      <c r="P247" s="50"/>
      <c r="Q247" s="50"/>
      <c r="R247" s="50"/>
      <c r="S247" s="50"/>
      <c r="T247" s="50"/>
      <c r="U247" s="50"/>
      <c r="V247" s="50"/>
      <c r="W247" s="50"/>
      <c r="X247" s="50"/>
      <c r="Y247" s="50"/>
      <c r="Z247" s="50"/>
    </row>
    <row r="248" spans="1:26" ht="17.399999999999999">
      <c r="A248" s="50"/>
      <c r="B248" s="50"/>
      <c r="C248" s="48" t="s">
        <v>500</v>
      </c>
      <c r="D248" s="44" t="s">
        <v>623</v>
      </c>
      <c r="E248" s="50"/>
      <c r="F248" s="50"/>
      <c r="G248" s="50"/>
      <c r="H248" s="50"/>
      <c r="I248" s="50"/>
      <c r="J248" s="50"/>
      <c r="K248" s="19" t="s">
        <v>516</v>
      </c>
      <c r="L248" s="77">
        <v>222316</v>
      </c>
      <c r="M248" s="78">
        <v>103</v>
      </c>
      <c r="N248" s="50"/>
      <c r="O248" s="50"/>
      <c r="P248" s="50"/>
      <c r="Q248" s="50"/>
      <c r="R248" s="50"/>
      <c r="S248" s="50"/>
      <c r="T248" s="50"/>
      <c r="U248" s="50"/>
      <c r="V248" s="50"/>
      <c r="W248" s="50"/>
      <c r="X248" s="50"/>
      <c r="Y248" s="50"/>
      <c r="Z248" s="50"/>
    </row>
    <row r="249" spans="1:26" ht="17.399999999999999">
      <c r="A249" s="50"/>
      <c r="B249" s="50"/>
      <c r="C249" s="48" t="s">
        <v>294</v>
      </c>
      <c r="D249" s="44" t="s">
        <v>623</v>
      </c>
      <c r="E249" s="50"/>
      <c r="F249" s="50"/>
      <c r="G249" s="50"/>
      <c r="H249" s="50"/>
      <c r="I249" s="50"/>
      <c r="J249" s="50"/>
      <c r="K249" s="19" t="s">
        <v>146</v>
      </c>
      <c r="L249" s="77">
        <v>317420</v>
      </c>
      <c r="M249" s="78">
        <v>99</v>
      </c>
      <c r="N249" s="50"/>
      <c r="O249" s="50"/>
      <c r="P249" s="50"/>
      <c r="Q249" s="50"/>
      <c r="R249" s="50"/>
      <c r="S249" s="50"/>
      <c r="T249" s="50"/>
      <c r="U249" s="50"/>
      <c r="V249" s="50"/>
      <c r="W249" s="50"/>
      <c r="X249" s="50"/>
      <c r="Y249" s="50"/>
      <c r="Z249" s="50"/>
    </row>
    <row r="250" spans="1:26" ht="17.399999999999999">
      <c r="A250" s="50"/>
      <c r="B250" s="50"/>
      <c r="C250" s="48" t="s">
        <v>494</v>
      </c>
      <c r="D250" s="44" t="s">
        <v>623</v>
      </c>
      <c r="E250" s="50"/>
      <c r="F250" s="50"/>
      <c r="G250" s="50"/>
      <c r="H250" s="50"/>
      <c r="I250" s="50"/>
      <c r="J250" s="50"/>
      <c r="K250" s="19" t="s">
        <v>388</v>
      </c>
      <c r="L250" s="77">
        <v>0</v>
      </c>
      <c r="M250" s="78">
        <v>0</v>
      </c>
      <c r="N250" s="50"/>
      <c r="O250" s="50"/>
      <c r="P250" s="50"/>
      <c r="Q250" s="50"/>
      <c r="R250" s="50"/>
      <c r="S250" s="50"/>
      <c r="T250" s="50"/>
      <c r="U250" s="50"/>
      <c r="V250" s="50"/>
      <c r="W250" s="50"/>
      <c r="X250" s="50"/>
      <c r="Y250" s="50"/>
      <c r="Z250" s="50"/>
    </row>
    <row r="251" spans="1:26" ht="17.399999999999999">
      <c r="A251" s="50"/>
      <c r="B251" s="50"/>
      <c r="C251" s="48" t="s">
        <v>496</v>
      </c>
      <c r="D251" s="44" t="s">
        <v>623</v>
      </c>
      <c r="E251" s="50"/>
      <c r="F251" s="50"/>
      <c r="G251" s="50"/>
      <c r="H251" s="50"/>
      <c r="I251" s="50"/>
      <c r="J251" s="50"/>
      <c r="K251" s="19" t="s">
        <v>389</v>
      </c>
      <c r="L251" s="77">
        <v>0</v>
      </c>
      <c r="M251" s="78">
        <v>0</v>
      </c>
      <c r="N251" s="50"/>
      <c r="O251" s="50"/>
      <c r="P251" s="50"/>
      <c r="Q251" s="50"/>
      <c r="R251" s="50"/>
      <c r="S251" s="50"/>
      <c r="T251" s="50"/>
      <c r="U251" s="50"/>
      <c r="V251" s="50"/>
      <c r="W251" s="50"/>
      <c r="X251" s="50"/>
      <c r="Y251" s="50"/>
      <c r="Z251" s="50"/>
    </row>
    <row r="252" spans="1:26" ht="17.399999999999999">
      <c r="A252" s="50"/>
      <c r="B252" s="50"/>
      <c r="C252" s="48" t="s">
        <v>196</v>
      </c>
      <c r="D252" s="44" t="s">
        <v>623</v>
      </c>
      <c r="E252" s="50"/>
      <c r="F252" s="50"/>
      <c r="G252" s="50"/>
      <c r="H252" s="50"/>
      <c r="I252" s="50"/>
      <c r="J252" s="50"/>
      <c r="K252" s="19" t="s">
        <v>485</v>
      </c>
      <c r="L252" s="77">
        <v>0</v>
      </c>
      <c r="M252" s="78">
        <v>0</v>
      </c>
      <c r="N252" s="50"/>
      <c r="O252" s="50"/>
      <c r="P252" s="50"/>
      <c r="Q252" s="50"/>
      <c r="R252" s="50"/>
      <c r="S252" s="50"/>
      <c r="T252" s="50"/>
      <c r="U252" s="50"/>
      <c r="V252" s="50"/>
      <c r="W252" s="50"/>
      <c r="X252" s="50"/>
      <c r="Y252" s="50"/>
      <c r="Z252" s="50"/>
    </row>
    <row r="253" spans="1:26" ht="17.399999999999999">
      <c r="A253" s="50"/>
      <c r="B253" s="50"/>
      <c r="C253" s="48" t="s">
        <v>252</v>
      </c>
      <c r="D253" s="44" t="s">
        <v>623</v>
      </c>
      <c r="E253" s="50"/>
      <c r="F253" s="50"/>
      <c r="G253" s="50"/>
      <c r="H253" s="50"/>
      <c r="I253" s="50"/>
      <c r="J253" s="50"/>
      <c r="K253" s="19" t="s">
        <v>129</v>
      </c>
      <c r="L253" s="77">
        <v>5355</v>
      </c>
      <c r="M253" s="78">
        <v>-6</v>
      </c>
      <c r="N253" s="50"/>
      <c r="O253" s="50"/>
      <c r="P253" s="50"/>
      <c r="Q253" s="50"/>
      <c r="R253" s="50"/>
      <c r="S253" s="50"/>
      <c r="T253" s="50"/>
      <c r="U253" s="50"/>
      <c r="V253" s="50"/>
      <c r="W253" s="50"/>
      <c r="X253" s="50"/>
      <c r="Y253" s="50"/>
      <c r="Z253" s="50"/>
    </row>
    <row r="254" spans="1:26" ht="17.399999999999999">
      <c r="A254" s="50"/>
      <c r="B254" s="50"/>
      <c r="C254" s="48" t="s">
        <v>290</v>
      </c>
      <c r="D254" s="44" t="s">
        <v>623</v>
      </c>
      <c r="E254" s="50"/>
      <c r="F254" s="50"/>
      <c r="G254" s="50"/>
      <c r="H254" s="50"/>
      <c r="I254" s="50"/>
      <c r="J254" s="50"/>
      <c r="K254" s="19" t="s">
        <v>158</v>
      </c>
      <c r="L254" s="77">
        <v>9945</v>
      </c>
      <c r="M254" s="78">
        <v>17</v>
      </c>
      <c r="N254" s="50"/>
      <c r="O254" s="50"/>
      <c r="P254" s="50"/>
      <c r="Q254" s="50"/>
      <c r="R254" s="50"/>
      <c r="S254" s="50"/>
      <c r="T254" s="50"/>
      <c r="U254" s="50"/>
      <c r="V254" s="50"/>
      <c r="W254" s="50"/>
      <c r="X254" s="50"/>
      <c r="Y254" s="50"/>
      <c r="Z254" s="50"/>
    </row>
    <row r="255" spans="1:26" ht="17.399999999999999">
      <c r="A255" s="50"/>
      <c r="B255" s="50"/>
      <c r="C255" s="48" t="s">
        <v>296</v>
      </c>
      <c r="D255" s="44" t="s">
        <v>623</v>
      </c>
      <c r="E255" s="50"/>
      <c r="F255" s="50"/>
      <c r="G255" s="50"/>
      <c r="H255" s="50"/>
      <c r="I255" s="50"/>
      <c r="J255" s="50"/>
      <c r="K255" s="19" t="s">
        <v>649</v>
      </c>
      <c r="L255" s="78">
        <v>0</v>
      </c>
      <c r="M255" s="78">
        <v>0</v>
      </c>
      <c r="N255" s="50"/>
      <c r="O255" s="50"/>
      <c r="P255" s="50"/>
      <c r="Q255" s="50"/>
      <c r="R255" s="50"/>
      <c r="S255" s="50"/>
      <c r="T255" s="50"/>
      <c r="U255" s="50"/>
      <c r="V255" s="50"/>
      <c r="W255" s="50"/>
      <c r="X255" s="50"/>
      <c r="Y255" s="50"/>
      <c r="Z255" s="50"/>
    </row>
    <row r="256" spans="1:26" ht="17.399999999999999">
      <c r="A256" s="50"/>
      <c r="B256" s="50"/>
      <c r="C256" s="48" t="s">
        <v>492</v>
      </c>
      <c r="D256" s="44" t="s">
        <v>623</v>
      </c>
      <c r="E256" s="50"/>
      <c r="F256" s="50"/>
      <c r="G256" s="50"/>
      <c r="H256" s="50"/>
      <c r="I256" s="50"/>
      <c r="J256" s="50"/>
      <c r="K256" s="19" t="s">
        <v>266</v>
      </c>
      <c r="L256" s="77">
        <v>147</v>
      </c>
      <c r="M256" s="77">
        <v>1845</v>
      </c>
      <c r="N256" s="50"/>
      <c r="O256" s="50"/>
      <c r="P256" s="50"/>
      <c r="Q256" s="50"/>
      <c r="R256" s="50"/>
      <c r="S256" s="50"/>
      <c r="T256" s="50"/>
      <c r="U256" s="50"/>
      <c r="V256" s="50"/>
      <c r="W256" s="50"/>
      <c r="X256" s="50"/>
      <c r="Y256" s="50"/>
      <c r="Z256" s="50"/>
    </row>
    <row r="257" spans="1:26" ht="17.399999999999999">
      <c r="A257" s="50"/>
      <c r="B257" s="50"/>
      <c r="C257" s="48" t="s">
        <v>487</v>
      </c>
      <c r="D257" s="44" t="s">
        <v>623</v>
      </c>
      <c r="E257" s="50"/>
      <c r="F257" s="50"/>
      <c r="G257" s="50"/>
      <c r="H257" s="50"/>
      <c r="I257" s="50"/>
      <c r="J257" s="50"/>
      <c r="K257" s="19" t="s">
        <v>256</v>
      </c>
      <c r="L257" s="77">
        <v>0</v>
      </c>
      <c r="M257" s="78">
        <v>0</v>
      </c>
      <c r="N257" s="50"/>
      <c r="O257" s="50"/>
      <c r="P257" s="50"/>
      <c r="Q257" s="50"/>
      <c r="R257" s="50"/>
      <c r="S257" s="50"/>
      <c r="T257" s="50"/>
      <c r="U257" s="50"/>
      <c r="V257" s="50"/>
      <c r="W257" s="50"/>
      <c r="X257" s="50"/>
      <c r="Y257" s="50"/>
      <c r="Z257" s="50"/>
    </row>
    <row r="258" spans="1:26" ht="17.399999999999999">
      <c r="A258" s="50"/>
      <c r="B258" s="50"/>
      <c r="C258" s="48" t="s">
        <v>257</v>
      </c>
      <c r="D258" s="44" t="s">
        <v>623</v>
      </c>
      <c r="E258" s="50"/>
      <c r="F258" s="50"/>
      <c r="G258" s="50"/>
      <c r="H258" s="50"/>
      <c r="I258" s="50"/>
      <c r="J258" s="50"/>
      <c r="K258" s="19" t="s">
        <v>551</v>
      </c>
      <c r="L258" s="77">
        <v>976412</v>
      </c>
      <c r="M258" s="78">
        <v>67</v>
      </c>
      <c r="N258" s="50"/>
      <c r="O258" s="50"/>
      <c r="P258" s="50"/>
      <c r="Q258" s="50"/>
      <c r="R258" s="50"/>
      <c r="S258" s="50"/>
      <c r="T258" s="50"/>
      <c r="U258" s="50"/>
      <c r="V258" s="50"/>
      <c r="W258" s="50"/>
      <c r="X258" s="50"/>
      <c r="Y258" s="50"/>
      <c r="Z258" s="50"/>
    </row>
    <row r="259" spans="1:26" ht="17.399999999999999">
      <c r="A259" s="50"/>
      <c r="B259" s="50"/>
      <c r="C259" s="48" t="s">
        <v>292</v>
      </c>
      <c r="D259" s="44" t="s">
        <v>623</v>
      </c>
      <c r="E259" s="50"/>
      <c r="F259" s="50"/>
      <c r="G259" s="50"/>
      <c r="H259" s="50"/>
      <c r="I259" s="50"/>
      <c r="J259" s="50"/>
      <c r="K259" s="19" t="s">
        <v>58</v>
      </c>
      <c r="L259" s="77">
        <v>7857978</v>
      </c>
      <c r="M259" s="78">
        <v>71</v>
      </c>
      <c r="N259" s="50"/>
      <c r="O259" s="50"/>
      <c r="P259" s="50"/>
      <c r="Q259" s="50"/>
      <c r="R259" s="50"/>
      <c r="S259" s="50"/>
      <c r="T259" s="50"/>
      <c r="U259" s="50"/>
      <c r="V259" s="50"/>
      <c r="W259" s="50"/>
      <c r="X259" s="50"/>
      <c r="Y259" s="50"/>
      <c r="Z259" s="50"/>
    </row>
    <row r="260" spans="1:26" ht="17.399999999999999">
      <c r="A260" s="50"/>
      <c r="B260" s="50"/>
      <c r="C260" s="48" t="s">
        <v>317</v>
      </c>
      <c r="D260" s="44" t="s">
        <v>623</v>
      </c>
      <c r="E260" s="50"/>
      <c r="F260" s="50"/>
      <c r="G260" s="50"/>
      <c r="H260" s="50"/>
      <c r="I260" s="50"/>
      <c r="J260" s="50"/>
      <c r="K260" s="19" t="s">
        <v>547</v>
      </c>
      <c r="L260" s="77">
        <v>9074583</v>
      </c>
      <c r="M260" s="78">
        <v>71</v>
      </c>
      <c r="N260" s="50"/>
      <c r="O260" s="50"/>
      <c r="P260" s="50"/>
      <c r="Q260" s="50"/>
      <c r="R260" s="50"/>
      <c r="S260" s="50"/>
      <c r="T260" s="50"/>
      <c r="U260" s="50"/>
      <c r="V260" s="50"/>
      <c r="W260" s="50"/>
      <c r="X260" s="50"/>
      <c r="Y260" s="50"/>
      <c r="Z260" s="50"/>
    </row>
    <row r="261" spans="1:26" ht="17.399999999999999">
      <c r="A261" s="50"/>
      <c r="B261" s="50"/>
      <c r="C261" s="48" t="s">
        <v>468</v>
      </c>
      <c r="D261" s="44" t="s">
        <v>623</v>
      </c>
      <c r="E261" s="50"/>
      <c r="F261" s="50"/>
      <c r="G261" s="50"/>
      <c r="H261" s="50"/>
      <c r="I261" s="50"/>
      <c r="J261" s="50"/>
      <c r="K261" s="19" t="s">
        <v>391</v>
      </c>
      <c r="L261" s="77">
        <v>968</v>
      </c>
      <c r="M261" s="78">
        <v>313</v>
      </c>
      <c r="N261" s="50"/>
      <c r="O261" s="50"/>
      <c r="P261" s="50"/>
      <c r="Q261" s="50"/>
      <c r="R261" s="50"/>
      <c r="S261" s="50"/>
      <c r="T261" s="50"/>
      <c r="U261" s="50"/>
      <c r="V261" s="50"/>
      <c r="W261" s="50"/>
      <c r="X261" s="50"/>
      <c r="Y261" s="50"/>
      <c r="Z261" s="50"/>
    </row>
    <row r="262" spans="1:26" ht="17.399999999999999">
      <c r="A262" s="50"/>
      <c r="B262" s="50"/>
      <c r="C262" s="48" t="s">
        <v>293</v>
      </c>
      <c r="D262" s="44" t="s">
        <v>623</v>
      </c>
      <c r="E262" s="50"/>
      <c r="F262" s="50"/>
      <c r="G262" s="50"/>
      <c r="H262" s="50"/>
      <c r="I262" s="50"/>
      <c r="J262" s="50"/>
      <c r="K262" s="19" t="s">
        <v>177</v>
      </c>
      <c r="L262" s="77">
        <v>209768</v>
      </c>
      <c r="M262" s="78">
        <v>431</v>
      </c>
      <c r="N262" s="50"/>
      <c r="O262" s="50"/>
      <c r="P262" s="50"/>
      <c r="Q262" s="50"/>
      <c r="R262" s="50"/>
      <c r="S262" s="50"/>
      <c r="T262" s="50"/>
      <c r="U262" s="50"/>
      <c r="V262" s="50"/>
      <c r="W262" s="50"/>
      <c r="X262" s="50"/>
      <c r="Y262" s="50"/>
      <c r="Z262" s="50"/>
    </row>
    <row r="263" spans="1:26" ht="17.399999999999999">
      <c r="A263" s="50"/>
      <c r="B263" s="50"/>
      <c r="C263" s="48" t="s">
        <v>228</v>
      </c>
      <c r="D263" s="44" t="s">
        <v>623</v>
      </c>
      <c r="E263" s="50"/>
      <c r="F263" s="50"/>
      <c r="G263" s="50"/>
      <c r="H263" s="50"/>
      <c r="I263" s="50"/>
      <c r="J263" s="50"/>
      <c r="K263" s="19" t="s">
        <v>170</v>
      </c>
      <c r="L263" s="77">
        <v>452</v>
      </c>
      <c r="M263" s="78">
        <v>-523</v>
      </c>
      <c r="N263" s="50"/>
      <c r="O263" s="50"/>
      <c r="P263" s="50"/>
      <c r="Q263" s="50"/>
      <c r="R263" s="50"/>
      <c r="S263" s="50"/>
      <c r="T263" s="50"/>
      <c r="U263" s="50"/>
      <c r="V263" s="50"/>
      <c r="W263" s="50"/>
      <c r="X263" s="50"/>
      <c r="Y263" s="50"/>
      <c r="Z263" s="50"/>
    </row>
    <row r="264" spans="1:26" ht="17.399999999999999">
      <c r="A264" s="50"/>
      <c r="B264" s="50"/>
      <c r="C264" s="48" t="s">
        <v>248</v>
      </c>
      <c r="D264" s="44" t="s">
        <v>623</v>
      </c>
      <c r="E264" s="50"/>
      <c r="F264" s="50"/>
      <c r="G264" s="50"/>
      <c r="H264" s="50"/>
      <c r="I264" s="50"/>
      <c r="J264" s="50"/>
      <c r="K264" s="19" t="s">
        <v>523</v>
      </c>
      <c r="L264" s="77">
        <v>663073</v>
      </c>
      <c r="M264" s="78">
        <v>78</v>
      </c>
      <c r="N264" s="50"/>
      <c r="O264" s="50"/>
      <c r="P264" s="50"/>
      <c r="Q264" s="50"/>
      <c r="R264" s="50"/>
      <c r="S264" s="50"/>
      <c r="T264" s="50"/>
      <c r="U264" s="50"/>
      <c r="V264" s="50"/>
      <c r="W264" s="50"/>
      <c r="X264" s="50"/>
      <c r="Y264" s="50"/>
      <c r="Z264" s="50"/>
    </row>
    <row r="265" spans="1:26" ht="17.399999999999999">
      <c r="A265" s="50"/>
      <c r="B265" s="50"/>
      <c r="C265" s="48" t="s">
        <v>315</v>
      </c>
      <c r="D265" s="44" t="s">
        <v>623</v>
      </c>
      <c r="E265" s="50"/>
      <c r="F265" s="50"/>
      <c r="G265" s="50"/>
      <c r="H265" s="50"/>
      <c r="I265" s="50"/>
      <c r="J265" s="50"/>
      <c r="K265" s="19" t="s">
        <v>238</v>
      </c>
      <c r="L265" s="77">
        <v>-12828</v>
      </c>
      <c r="M265" s="78">
        <v>-64</v>
      </c>
      <c r="N265" s="50"/>
      <c r="O265" s="50"/>
      <c r="P265" s="50"/>
      <c r="Q265" s="50"/>
      <c r="R265" s="50"/>
      <c r="S265" s="50"/>
      <c r="T265" s="50"/>
      <c r="U265" s="50"/>
      <c r="V265" s="50"/>
      <c r="W265" s="50"/>
      <c r="X265" s="50"/>
      <c r="Y265" s="50"/>
      <c r="Z265" s="50"/>
    </row>
    <row r="266" spans="1:26" ht="17.399999999999999">
      <c r="A266" s="50"/>
      <c r="B266" s="50"/>
      <c r="C266" s="48" t="s">
        <v>338</v>
      </c>
      <c r="D266" s="44" t="s">
        <v>623</v>
      </c>
      <c r="E266" s="50"/>
      <c r="F266" s="50"/>
      <c r="G266" s="50"/>
      <c r="H266" s="50"/>
      <c r="I266" s="50"/>
      <c r="J266" s="50"/>
      <c r="K266" s="19" t="s">
        <v>393</v>
      </c>
      <c r="L266" s="77">
        <v>0</v>
      </c>
      <c r="M266" s="78">
        <v>0</v>
      </c>
      <c r="N266" s="50"/>
      <c r="O266" s="50"/>
      <c r="P266" s="50"/>
      <c r="Q266" s="50"/>
      <c r="R266" s="50"/>
      <c r="S266" s="50"/>
      <c r="T266" s="50"/>
      <c r="U266" s="50"/>
      <c r="V266" s="50"/>
      <c r="W266" s="50"/>
      <c r="X266" s="50"/>
      <c r="Y266" s="50"/>
      <c r="Z266" s="50"/>
    </row>
    <row r="267" spans="1:26" ht="17.399999999999999">
      <c r="A267" s="50"/>
      <c r="B267" s="50"/>
      <c r="C267" s="48" t="s">
        <v>176</v>
      </c>
      <c r="D267" s="44" t="s">
        <v>623</v>
      </c>
      <c r="E267" s="50"/>
      <c r="F267" s="50"/>
      <c r="G267" s="50"/>
      <c r="H267" s="50"/>
      <c r="I267" s="50"/>
      <c r="J267" s="50"/>
      <c r="K267" s="19" t="s">
        <v>714</v>
      </c>
      <c r="L267" s="77">
        <v>-173</v>
      </c>
      <c r="M267" s="78">
        <v>-31</v>
      </c>
      <c r="N267" s="50"/>
      <c r="O267" s="50"/>
      <c r="P267" s="50"/>
      <c r="Q267" s="50"/>
      <c r="R267" s="50"/>
      <c r="S267" s="50"/>
      <c r="T267" s="50"/>
      <c r="U267" s="50"/>
      <c r="V267" s="50"/>
      <c r="W267" s="50"/>
      <c r="X267" s="50"/>
      <c r="Y267" s="50"/>
      <c r="Z267" s="50"/>
    </row>
    <row r="268" spans="1:26" ht="17.399999999999999">
      <c r="A268" s="50"/>
      <c r="B268" s="50"/>
      <c r="C268" s="48" t="s">
        <v>235</v>
      </c>
      <c r="D268" s="44" t="s">
        <v>623</v>
      </c>
      <c r="E268" s="50"/>
      <c r="F268" s="50"/>
      <c r="G268" s="50"/>
      <c r="H268" s="50"/>
      <c r="I268" s="50"/>
      <c r="J268" s="50"/>
      <c r="K268" s="19" t="s">
        <v>329</v>
      </c>
      <c r="L268" s="77">
        <v>0</v>
      </c>
      <c r="M268" s="78">
        <v>0</v>
      </c>
      <c r="N268" s="50"/>
      <c r="O268" s="50"/>
      <c r="P268" s="50"/>
      <c r="Q268" s="50"/>
      <c r="R268" s="50"/>
      <c r="S268" s="50"/>
      <c r="T268" s="50"/>
      <c r="U268" s="50"/>
      <c r="V268" s="50"/>
      <c r="W268" s="50"/>
      <c r="X268" s="50"/>
      <c r="Y268" s="50"/>
      <c r="Z268" s="50"/>
    </row>
    <row r="269" spans="1:26" ht="17.399999999999999">
      <c r="A269" s="50"/>
      <c r="B269" s="50"/>
      <c r="C269" s="48" t="s">
        <v>243</v>
      </c>
      <c r="D269" s="44" t="s">
        <v>623</v>
      </c>
      <c r="E269" s="50"/>
      <c r="F269" s="50"/>
      <c r="G269" s="50"/>
      <c r="H269" s="50"/>
      <c r="I269" s="50"/>
      <c r="J269" s="50"/>
      <c r="K269" s="19" t="s">
        <v>559</v>
      </c>
      <c r="L269" s="77">
        <v>1734818</v>
      </c>
      <c r="M269" s="78">
        <v>50</v>
      </c>
      <c r="N269" s="50"/>
      <c r="O269" s="50"/>
      <c r="P269" s="50"/>
      <c r="Q269" s="50"/>
      <c r="R269" s="50"/>
      <c r="S269" s="50"/>
      <c r="T269" s="50"/>
      <c r="U269" s="50"/>
      <c r="V269" s="50"/>
      <c r="W269" s="50"/>
      <c r="X269" s="50"/>
      <c r="Y269" s="50"/>
      <c r="Z269" s="50"/>
    </row>
    <row r="270" spans="1:26" ht="17.399999999999999">
      <c r="A270" s="50"/>
      <c r="B270" s="50"/>
      <c r="C270" s="48" t="s">
        <v>365</v>
      </c>
      <c r="D270" s="44" t="s">
        <v>623</v>
      </c>
      <c r="E270" s="50"/>
      <c r="F270" s="50"/>
      <c r="G270" s="50"/>
      <c r="H270" s="50"/>
      <c r="I270" s="50"/>
      <c r="J270" s="50"/>
      <c r="K270" s="19" t="s">
        <v>321</v>
      </c>
      <c r="L270" s="77">
        <v>-4</v>
      </c>
      <c r="M270" s="78">
        <v>0</v>
      </c>
      <c r="N270" s="50"/>
      <c r="O270" s="50"/>
      <c r="P270" s="50"/>
      <c r="Q270" s="50"/>
      <c r="R270" s="50"/>
      <c r="S270" s="50"/>
      <c r="T270" s="50"/>
      <c r="U270" s="50"/>
      <c r="V270" s="50"/>
      <c r="W270" s="50"/>
      <c r="X270" s="50"/>
      <c r="Y270" s="50"/>
      <c r="Z270" s="50"/>
    </row>
    <row r="271" spans="1:26" ht="17.399999999999999">
      <c r="A271" s="50"/>
      <c r="B271" s="50"/>
      <c r="C271" s="48" t="s">
        <v>164</v>
      </c>
      <c r="D271" s="44" t="s">
        <v>623</v>
      </c>
      <c r="E271" s="50"/>
      <c r="F271" s="50"/>
      <c r="G271" s="50"/>
      <c r="H271" s="50"/>
      <c r="I271" s="50"/>
      <c r="J271" s="50"/>
      <c r="K271" s="19" t="s">
        <v>97</v>
      </c>
      <c r="L271" s="77">
        <v>455027</v>
      </c>
      <c r="M271" s="78">
        <v>69</v>
      </c>
      <c r="N271" s="50"/>
      <c r="O271" s="50"/>
      <c r="P271" s="50"/>
      <c r="Q271" s="50"/>
      <c r="R271" s="50"/>
      <c r="S271" s="50"/>
      <c r="T271" s="50"/>
      <c r="U271" s="50"/>
      <c r="V271" s="50"/>
      <c r="W271" s="50"/>
      <c r="X271" s="50"/>
      <c r="Y271" s="50"/>
      <c r="Z271" s="50"/>
    </row>
    <row r="272" spans="1:26" ht="17.399999999999999">
      <c r="A272" s="50"/>
      <c r="B272" s="50"/>
      <c r="C272" s="48" t="s">
        <v>226</v>
      </c>
      <c r="D272" s="44" t="s">
        <v>623</v>
      </c>
      <c r="E272" s="50"/>
      <c r="F272" s="50"/>
      <c r="G272" s="50"/>
      <c r="H272" s="50"/>
      <c r="I272" s="50"/>
      <c r="J272" s="50"/>
      <c r="K272" s="19" t="s">
        <v>45</v>
      </c>
      <c r="L272" s="77">
        <v>1254470</v>
      </c>
      <c r="M272" s="78">
        <v>190</v>
      </c>
      <c r="N272" s="50"/>
      <c r="O272" s="50"/>
      <c r="P272" s="50"/>
      <c r="Q272" s="50"/>
      <c r="R272" s="50"/>
      <c r="S272" s="50"/>
      <c r="T272" s="50"/>
      <c r="U272" s="50"/>
      <c r="V272" s="50"/>
      <c r="W272" s="50"/>
      <c r="X272" s="50"/>
      <c r="Y272" s="50"/>
      <c r="Z272" s="50"/>
    </row>
    <row r="273" spans="1:26" ht="17.399999999999999">
      <c r="A273" s="50"/>
      <c r="B273" s="50"/>
      <c r="C273" s="48" t="s">
        <v>325</v>
      </c>
      <c r="D273" s="44" t="s">
        <v>623</v>
      </c>
      <c r="E273" s="50"/>
      <c r="F273" s="50"/>
      <c r="G273" s="50"/>
      <c r="H273" s="50"/>
      <c r="I273" s="50"/>
      <c r="J273" s="50"/>
      <c r="K273" s="19" t="s">
        <v>494</v>
      </c>
      <c r="L273" s="77">
        <v>-64</v>
      </c>
      <c r="M273" s="78">
        <v>0</v>
      </c>
      <c r="N273" s="50"/>
      <c r="O273" s="50"/>
      <c r="P273" s="50"/>
      <c r="Q273" s="50"/>
      <c r="R273" s="50"/>
      <c r="S273" s="50"/>
      <c r="T273" s="50"/>
      <c r="U273" s="50"/>
      <c r="V273" s="50"/>
      <c r="W273" s="50"/>
      <c r="X273" s="50"/>
      <c r="Y273" s="50"/>
      <c r="Z273" s="50"/>
    </row>
    <row r="274" spans="1:26" ht="17.399999999999999">
      <c r="A274" s="50"/>
      <c r="B274" s="50"/>
      <c r="C274" s="48" t="s">
        <v>197</v>
      </c>
      <c r="D274" s="44" t="s">
        <v>623</v>
      </c>
      <c r="E274" s="50"/>
      <c r="F274" s="50"/>
      <c r="G274" s="50"/>
      <c r="H274" s="50"/>
      <c r="I274" s="50"/>
      <c r="J274" s="50"/>
      <c r="K274" s="19" t="s">
        <v>227</v>
      </c>
      <c r="L274" s="77">
        <v>106706</v>
      </c>
      <c r="M274" s="77">
        <v>62</v>
      </c>
      <c r="N274" s="50"/>
      <c r="O274" s="50"/>
      <c r="P274" s="50"/>
      <c r="Q274" s="50"/>
      <c r="R274" s="50"/>
      <c r="S274" s="50"/>
      <c r="T274" s="50"/>
      <c r="U274" s="50"/>
      <c r="V274" s="50"/>
      <c r="W274" s="50"/>
      <c r="X274" s="50"/>
      <c r="Y274" s="50"/>
      <c r="Z274" s="50"/>
    </row>
    <row r="275" spans="1:26" ht="17.399999999999999">
      <c r="A275" s="50"/>
      <c r="B275" s="50"/>
      <c r="C275" s="48" t="s">
        <v>510</v>
      </c>
      <c r="D275" s="44" t="s">
        <v>623</v>
      </c>
      <c r="E275" s="50"/>
      <c r="F275" s="50"/>
      <c r="G275" s="50"/>
      <c r="H275" s="50"/>
      <c r="I275" s="50"/>
      <c r="J275" s="50"/>
      <c r="K275" s="19" t="s">
        <v>267</v>
      </c>
      <c r="L275" s="77">
        <v>217835</v>
      </c>
      <c r="M275" s="78">
        <v>73</v>
      </c>
      <c r="N275" s="50"/>
      <c r="O275" s="50"/>
      <c r="P275" s="50"/>
      <c r="Q275" s="50"/>
      <c r="R275" s="50"/>
      <c r="S275" s="50"/>
      <c r="T275" s="50"/>
      <c r="U275" s="50"/>
      <c r="V275" s="50"/>
      <c r="W275" s="50"/>
      <c r="X275" s="50"/>
      <c r="Y275" s="50"/>
      <c r="Z275" s="50"/>
    </row>
    <row r="276" spans="1:26" ht="17.399999999999999">
      <c r="A276" s="50"/>
      <c r="B276" s="50"/>
      <c r="C276" s="48" t="s">
        <v>329</v>
      </c>
      <c r="D276" s="44" t="s">
        <v>623</v>
      </c>
      <c r="E276" s="50"/>
      <c r="F276" s="50"/>
      <c r="G276" s="50"/>
      <c r="H276" s="50"/>
      <c r="I276" s="50"/>
      <c r="J276" s="50"/>
      <c r="K276" s="19" t="s">
        <v>557</v>
      </c>
      <c r="L276" s="77">
        <v>612358</v>
      </c>
      <c r="M276" s="78">
        <v>75</v>
      </c>
      <c r="N276" s="50"/>
      <c r="O276" s="50"/>
      <c r="P276" s="50"/>
      <c r="Q276" s="50"/>
      <c r="R276" s="50"/>
      <c r="S276" s="50"/>
      <c r="T276" s="50"/>
      <c r="U276" s="50"/>
      <c r="V276" s="50"/>
      <c r="W276" s="50"/>
      <c r="X276" s="50"/>
      <c r="Y276" s="50"/>
      <c r="Z276" s="50"/>
    </row>
    <row r="277" spans="1:26" ht="17.399999999999999">
      <c r="A277" s="50"/>
      <c r="B277" s="50"/>
      <c r="C277" s="48" t="s">
        <v>225</v>
      </c>
      <c r="D277" s="44" t="s">
        <v>623</v>
      </c>
      <c r="E277" s="50"/>
      <c r="F277" s="50"/>
      <c r="G277" s="50"/>
      <c r="H277" s="50"/>
      <c r="I277" s="50"/>
      <c r="J277" s="50"/>
      <c r="K277" s="19" t="s">
        <v>397</v>
      </c>
      <c r="L277" s="77">
        <v>0</v>
      </c>
      <c r="M277" s="78">
        <v>0</v>
      </c>
      <c r="N277" s="50"/>
      <c r="O277" s="50"/>
      <c r="P277" s="50"/>
      <c r="Q277" s="50"/>
      <c r="R277" s="50"/>
      <c r="S277" s="50"/>
      <c r="T277" s="50"/>
      <c r="U277" s="50"/>
      <c r="V277" s="50"/>
      <c r="W277" s="50"/>
      <c r="X277" s="50"/>
      <c r="Y277" s="50"/>
      <c r="Z277" s="50"/>
    </row>
    <row r="278" spans="1:26" ht="17.399999999999999">
      <c r="A278" s="50"/>
      <c r="B278" s="50"/>
      <c r="C278" s="48" t="s">
        <v>193</v>
      </c>
      <c r="D278" s="44" t="s">
        <v>623</v>
      </c>
      <c r="E278" s="50"/>
      <c r="F278" s="50"/>
      <c r="G278" s="50"/>
      <c r="H278" s="50"/>
      <c r="I278" s="50"/>
      <c r="J278" s="50"/>
      <c r="K278" s="19" t="s">
        <v>398</v>
      </c>
      <c r="L278" s="77">
        <v>0</v>
      </c>
      <c r="M278" s="78">
        <v>0</v>
      </c>
      <c r="N278" s="50"/>
      <c r="O278" s="50"/>
      <c r="P278" s="50"/>
      <c r="Q278" s="50"/>
      <c r="R278" s="50"/>
      <c r="S278" s="50"/>
      <c r="T278" s="50"/>
      <c r="U278" s="50"/>
      <c r="V278" s="50"/>
      <c r="W278" s="50"/>
      <c r="X278" s="50"/>
      <c r="Y278" s="50"/>
      <c r="Z278" s="50"/>
    </row>
    <row r="279" spans="1:26" ht="17.399999999999999">
      <c r="A279" s="50"/>
      <c r="B279" s="50"/>
      <c r="C279" s="48" t="s">
        <v>217</v>
      </c>
      <c r="D279" s="44" t="s">
        <v>623</v>
      </c>
      <c r="E279" s="50"/>
      <c r="F279" s="50"/>
      <c r="G279" s="50"/>
      <c r="H279" s="50"/>
      <c r="I279" s="50"/>
      <c r="J279" s="50"/>
      <c r="K279" s="19" t="s">
        <v>234</v>
      </c>
      <c r="L279" s="77">
        <v>307</v>
      </c>
      <c r="M279" s="78">
        <v>836</v>
      </c>
      <c r="N279" s="50"/>
      <c r="O279" s="50"/>
      <c r="P279" s="50"/>
      <c r="Q279" s="50"/>
      <c r="R279" s="50"/>
      <c r="S279" s="50"/>
      <c r="T279" s="50"/>
      <c r="U279" s="50"/>
      <c r="V279" s="50"/>
      <c r="W279" s="50"/>
      <c r="X279" s="50"/>
      <c r="Y279" s="50"/>
      <c r="Z279" s="50"/>
    </row>
    <row r="280" spans="1:26" ht="17.399999999999999">
      <c r="A280" s="50"/>
      <c r="B280" s="50"/>
      <c r="C280" s="48" t="s">
        <v>277</v>
      </c>
      <c r="D280" s="44" t="s">
        <v>623</v>
      </c>
      <c r="E280" s="50"/>
      <c r="F280" s="50"/>
      <c r="G280" s="50"/>
      <c r="H280" s="50"/>
      <c r="I280" s="50"/>
      <c r="J280" s="50"/>
      <c r="K280" s="19" t="s">
        <v>715</v>
      </c>
      <c r="L280" s="77">
        <v>0</v>
      </c>
      <c r="M280" s="78">
        <v>0</v>
      </c>
      <c r="N280" s="50"/>
      <c r="O280" s="50"/>
      <c r="P280" s="50"/>
      <c r="Q280" s="50"/>
      <c r="R280" s="50"/>
      <c r="S280" s="50"/>
      <c r="T280" s="50"/>
      <c r="U280" s="50"/>
      <c r="V280" s="50"/>
      <c r="W280" s="50"/>
      <c r="X280" s="50"/>
      <c r="Y280" s="50"/>
      <c r="Z280" s="50"/>
    </row>
    <row r="281" spans="1:26" ht="17.399999999999999">
      <c r="A281" s="50"/>
      <c r="B281" s="50"/>
      <c r="C281" s="48" t="s">
        <v>504</v>
      </c>
      <c r="D281" s="44" t="s">
        <v>623</v>
      </c>
      <c r="E281" s="50"/>
      <c r="F281" s="50"/>
      <c r="G281" s="50"/>
      <c r="H281" s="50"/>
      <c r="I281" s="50"/>
      <c r="J281" s="50"/>
      <c r="K281" s="19" t="s">
        <v>308</v>
      </c>
      <c r="L281" s="77">
        <v>504395</v>
      </c>
      <c r="M281" s="78">
        <v>64</v>
      </c>
      <c r="N281" s="50"/>
      <c r="O281" s="50"/>
      <c r="P281" s="50"/>
      <c r="Q281" s="50"/>
      <c r="R281" s="50"/>
      <c r="S281" s="50"/>
      <c r="T281" s="50"/>
      <c r="U281" s="50"/>
      <c r="V281" s="50"/>
      <c r="W281" s="50"/>
      <c r="X281" s="50"/>
      <c r="Y281" s="50"/>
      <c r="Z281" s="50"/>
    </row>
    <row r="282" spans="1:26" ht="17.399999999999999">
      <c r="A282" s="50"/>
      <c r="B282" s="50"/>
      <c r="C282" s="48" t="s">
        <v>272</v>
      </c>
      <c r="D282" s="44" t="s">
        <v>623</v>
      </c>
      <c r="E282" s="50"/>
      <c r="F282" s="50"/>
      <c r="G282" s="50"/>
      <c r="H282" s="50"/>
      <c r="I282" s="50"/>
      <c r="J282" s="50"/>
      <c r="K282" s="19" t="s">
        <v>506</v>
      </c>
      <c r="L282" s="77">
        <v>457958</v>
      </c>
      <c r="M282" s="78">
        <v>55</v>
      </c>
      <c r="N282" s="50"/>
      <c r="O282" s="50"/>
      <c r="P282" s="50"/>
      <c r="Q282" s="50"/>
      <c r="R282" s="50"/>
      <c r="S282" s="50"/>
      <c r="T282" s="50"/>
      <c r="U282" s="50"/>
      <c r="V282" s="50"/>
      <c r="W282" s="50"/>
      <c r="X282" s="50"/>
      <c r="Y282" s="50"/>
      <c r="Z282" s="50"/>
    </row>
    <row r="283" spans="1:26" ht="17.399999999999999">
      <c r="A283" s="50"/>
      <c r="B283" s="50"/>
      <c r="C283" s="48" t="s">
        <v>434</v>
      </c>
      <c r="D283" s="44" t="s">
        <v>623</v>
      </c>
      <c r="E283" s="50"/>
      <c r="F283" s="50"/>
      <c r="G283" s="50"/>
      <c r="H283" s="50"/>
      <c r="I283" s="50"/>
      <c r="J283" s="50"/>
      <c r="K283" s="19" t="s">
        <v>324</v>
      </c>
      <c r="L283" s="77">
        <v>-49</v>
      </c>
      <c r="M283" s="78">
        <v>-733</v>
      </c>
      <c r="N283" s="50"/>
      <c r="O283" s="50"/>
      <c r="P283" s="50"/>
      <c r="Q283" s="50"/>
      <c r="R283" s="50"/>
      <c r="S283" s="50"/>
      <c r="T283" s="50"/>
      <c r="U283" s="50"/>
      <c r="V283" s="50"/>
      <c r="W283" s="50"/>
      <c r="X283" s="50"/>
      <c r="Y283" s="50"/>
      <c r="Z283" s="50"/>
    </row>
    <row r="284" spans="1:26" ht="17.399999999999999">
      <c r="A284" s="50"/>
      <c r="B284" s="50"/>
      <c r="C284" s="48" t="s">
        <v>435</v>
      </c>
      <c r="D284" s="44" t="s">
        <v>623</v>
      </c>
      <c r="E284" s="50"/>
      <c r="F284" s="50"/>
      <c r="G284" s="50"/>
      <c r="H284" s="50"/>
      <c r="I284" s="50"/>
      <c r="J284" s="50"/>
      <c r="K284" s="19" t="s">
        <v>716</v>
      </c>
      <c r="L284" s="77">
        <v>14884</v>
      </c>
      <c r="M284" s="78">
        <v>14</v>
      </c>
      <c r="N284" s="50"/>
      <c r="O284" s="50"/>
      <c r="P284" s="50"/>
      <c r="Q284" s="50"/>
      <c r="R284" s="50"/>
      <c r="S284" s="50"/>
      <c r="T284" s="50"/>
      <c r="U284" s="50"/>
      <c r="V284" s="50"/>
      <c r="W284" s="50"/>
      <c r="X284" s="50"/>
      <c r="Y284" s="50"/>
      <c r="Z284" s="50"/>
    </row>
    <row r="285" spans="1:26" ht="17.399999999999999">
      <c r="A285" s="50"/>
      <c r="B285" s="50"/>
      <c r="C285" s="48" t="s">
        <v>438</v>
      </c>
      <c r="D285" s="44" t="s">
        <v>623</v>
      </c>
      <c r="E285" s="50"/>
      <c r="F285" s="50"/>
      <c r="G285" s="50"/>
      <c r="H285" s="50"/>
      <c r="I285" s="50"/>
      <c r="J285" s="50"/>
      <c r="K285" s="19" t="s">
        <v>201</v>
      </c>
      <c r="L285" s="77">
        <v>162949</v>
      </c>
      <c r="M285" s="78">
        <v>169</v>
      </c>
      <c r="N285" s="50"/>
      <c r="O285" s="50"/>
      <c r="P285" s="50"/>
      <c r="Q285" s="50"/>
      <c r="R285" s="50"/>
      <c r="S285" s="50"/>
      <c r="T285" s="50"/>
      <c r="U285" s="50"/>
      <c r="V285" s="50"/>
      <c r="W285" s="50"/>
      <c r="X285" s="50"/>
      <c r="Y285" s="50"/>
      <c r="Z285" s="50"/>
    </row>
    <row r="286" spans="1:26" ht="17.399999999999999">
      <c r="A286" s="50"/>
      <c r="B286" s="50"/>
      <c r="C286" s="48" t="s">
        <v>216</v>
      </c>
      <c r="D286" s="44" t="s">
        <v>623</v>
      </c>
      <c r="E286" s="50"/>
      <c r="F286" s="50"/>
      <c r="G286" s="50"/>
      <c r="H286" s="50"/>
      <c r="I286" s="50"/>
      <c r="J286" s="50"/>
      <c r="K286" s="19" t="s">
        <v>402</v>
      </c>
      <c r="L286" s="77">
        <v>-45</v>
      </c>
      <c r="M286" s="77">
        <v>0</v>
      </c>
      <c r="N286" s="50"/>
      <c r="O286" s="50"/>
      <c r="P286" s="50"/>
      <c r="Q286" s="50"/>
      <c r="R286" s="50"/>
      <c r="S286" s="50"/>
      <c r="T286" s="50"/>
      <c r="U286" s="50"/>
      <c r="V286" s="50"/>
      <c r="W286" s="50"/>
      <c r="X286" s="50"/>
      <c r="Y286" s="50"/>
      <c r="Z286" s="50"/>
    </row>
    <row r="287" spans="1:26" ht="17.399999999999999">
      <c r="A287" s="50"/>
      <c r="B287" s="50"/>
      <c r="C287" s="48" t="s">
        <v>488</v>
      </c>
      <c r="D287" s="44" t="s">
        <v>623</v>
      </c>
      <c r="E287" s="50"/>
      <c r="F287" s="50"/>
      <c r="G287" s="50"/>
      <c r="H287" s="50"/>
      <c r="I287" s="50"/>
      <c r="J287" s="50"/>
      <c r="K287" s="19" t="s">
        <v>717</v>
      </c>
      <c r="L287" s="77">
        <v>0</v>
      </c>
      <c r="M287" s="78">
        <v>0</v>
      </c>
      <c r="N287" s="50"/>
      <c r="O287" s="50"/>
      <c r="P287" s="50"/>
      <c r="Q287" s="50"/>
      <c r="R287" s="50"/>
      <c r="S287" s="50"/>
      <c r="T287" s="50"/>
      <c r="U287" s="50"/>
      <c r="V287" s="50"/>
      <c r="W287" s="50"/>
      <c r="X287" s="50"/>
      <c r="Y287" s="50"/>
      <c r="Z287" s="50"/>
    </row>
    <row r="288" spans="1:26" ht="17.399999999999999">
      <c r="A288" s="50"/>
      <c r="B288" s="50"/>
      <c r="C288" s="48" t="s">
        <v>229</v>
      </c>
      <c r="D288" s="44" t="s">
        <v>623</v>
      </c>
      <c r="E288" s="50"/>
      <c r="F288" s="50"/>
      <c r="G288" s="50"/>
      <c r="H288" s="50"/>
      <c r="I288" s="50"/>
      <c r="J288" s="50"/>
      <c r="K288" s="19" t="s">
        <v>405</v>
      </c>
      <c r="L288" s="77">
        <v>0</v>
      </c>
      <c r="M288" s="78">
        <v>0</v>
      </c>
      <c r="N288" s="50"/>
      <c r="O288" s="50"/>
      <c r="P288" s="50"/>
      <c r="Q288" s="50"/>
      <c r="R288" s="50"/>
      <c r="S288" s="50"/>
      <c r="T288" s="50"/>
      <c r="U288" s="50"/>
      <c r="V288" s="50"/>
      <c r="W288" s="50"/>
      <c r="X288" s="50"/>
      <c r="Y288" s="50"/>
      <c r="Z288" s="50"/>
    </row>
    <row r="289" spans="1:26" ht="17.399999999999999">
      <c r="A289" s="50"/>
      <c r="B289" s="50"/>
      <c r="C289" s="48" t="s">
        <v>466</v>
      </c>
      <c r="D289" s="44" t="s">
        <v>623</v>
      </c>
      <c r="E289" s="50"/>
      <c r="F289" s="50"/>
      <c r="G289" s="50"/>
      <c r="H289" s="50"/>
      <c r="I289" s="50"/>
      <c r="J289" s="50"/>
      <c r="K289" s="19" t="s">
        <v>408</v>
      </c>
      <c r="L289" s="78">
        <v>647</v>
      </c>
      <c r="M289" s="78">
        <v>0</v>
      </c>
      <c r="N289" s="50"/>
      <c r="O289" s="50"/>
      <c r="P289" s="50"/>
      <c r="Q289" s="50"/>
      <c r="R289" s="50"/>
      <c r="S289" s="50"/>
      <c r="T289" s="50"/>
      <c r="U289" s="50"/>
      <c r="V289" s="50"/>
      <c r="W289" s="50"/>
      <c r="X289" s="50"/>
      <c r="Y289" s="50"/>
      <c r="Z289" s="50"/>
    </row>
    <row r="290" spans="1:26" ht="17.399999999999999">
      <c r="A290" s="50"/>
      <c r="B290" s="50"/>
      <c r="C290" s="48" t="s">
        <v>654</v>
      </c>
      <c r="D290" s="44" t="s">
        <v>623</v>
      </c>
      <c r="E290" s="50"/>
      <c r="F290" s="50"/>
      <c r="G290" s="50"/>
      <c r="H290" s="50"/>
      <c r="I290" s="50"/>
      <c r="J290" s="50"/>
      <c r="K290" s="19" t="s">
        <v>162</v>
      </c>
      <c r="L290" s="77">
        <v>1973927</v>
      </c>
      <c r="M290" s="78">
        <v>75</v>
      </c>
      <c r="N290" s="50"/>
      <c r="O290" s="50"/>
      <c r="P290" s="50"/>
      <c r="Q290" s="50"/>
      <c r="R290" s="50"/>
      <c r="S290" s="50"/>
      <c r="T290" s="50"/>
      <c r="U290" s="50"/>
      <c r="V290" s="50"/>
      <c r="W290" s="50"/>
      <c r="X290" s="50"/>
      <c r="Y290" s="50"/>
      <c r="Z290" s="50"/>
    </row>
    <row r="291" spans="1:26" ht="17.399999999999999">
      <c r="A291" s="50"/>
      <c r="B291" s="50"/>
      <c r="C291" s="48" t="s">
        <v>348</v>
      </c>
      <c r="D291" s="44" t="s">
        <v>623</v>
      </c>
      <c r="E291" s="50"/>
      <c r="F291" s="50"/>
      <c r="G291" s="50"/>
      <c r="H291" s="50"/>
      <c r="I291" s="50"/>
      <c r="J291" s="50"/>
      <c r="K291" s="19" t="s">
        <v>139</v>
      </c>
      <c r="L291" s="77">
        <v>110980</v>
      </c>
      <c r="M291" s="78">
        <v>34</v>
      </c>
      <c r="N291" s="50"/>
      <c r="O291" s="50"/>
      <c r="P291" s="50"/>
      <c r="Q291" s="50"/>
      <c r="R291" s="50"/>
      <c r="S291" s="50"/>
      <c r="T291" s="50"/>
      <c r="U291" s="50"/>
      <c r="V291" s="50"/>
      <c r="W291" s="50"/>
      <c r="X291" s="50"/>
      <c r="Y291" s="50"/>
      <c r="Z291" s="50"/>
    </row>
    <row r="292" spans="1:26" ht="17.399999999999999">
      <c r="A292" s="50"/>
      <c r="B292" s="50"/>
      <c r="C292" s="48" t="s">
        <v>349</v>
      </c>
      <c r="D292" s="44" t="s">
        <v>623</v>
      </c>
      <c r="E292" s="50"/>
      <c r="F292" s="50"/>
      <c r="G292" s="50"/>
      <c r="H292" s="50"/>
      <c r="I292" s="50"/>
      <c r="J292" s="50"/>
      <c r="K292" s="19" t="s">
        <v>84</v>
      </c>
      <c r="L292" s="77">
        <v>3635010</v>
      </c>
      <c r="M292" s="78">
        <v>174</v>
      </c>
      <c r="N292" s="50"/>
      <c r="O292" s="50"/>
      <c r="P292" s="50"/>
      <c r="Q292" s="50"/>
      <c r="R292" s="50"/>
      <c r="S292" s="50"/>
      <c r="T292" s="50"/>
      <c r="U292" s="50"/>
      <c r="V292" s="50"/>
      <c r="W292" s="50"/>
      <c r="X292" s="50"/>
      <c r="Y292" s="50"/>
      <c r="Z292" s="50"/>
    </row>
    <row r="293" spans="1:26" ht="17.399999999999999">
      <c r="A293" s="50"/>
      <c r="B293" s="50"/>
      <c r="C293" s="48" t="s">
        <v>464</v>
      </c>
      <c r="D293" s="44" t="s">
        <v>623</v>
      </c>
      <c r="E293" s="50"/>
      <c r="F293" s="50"/>
      <c r="G293" s="50"/>
      <c r="H293" s="50"/>
      <c r="I293" s="50"/>
      <c r="J293" s="50"/>
      <c r="K293" s="19" t="s">
        <v>718</v>
      </c>
      <c r="L293" s="77">
        <v>875581</v>
      </c>
      <c r="M293" s="78">
        <v>485</v>
      </c>
      <c r="N293" s="50"/>
      <c r="O293" s="50"/>
      <c r="P293" s="50"/>
      <c r="Q293" s="50"/>
      <c r="R293" s="50"/>
      <c r="S293" s="50"/>
      <c r="T293" s="50"/>
      <c r="U293" s="50"/>
      <c r="V293" s="50"/>
      <c r="W293" s="50"/>
      <c r="X293" s="50"/>
      <c r="Y293" s="50"/>
      <c r="Z293" s="50"/>
    </row>
    <row r="294" spans="1:26" ht="17.399999999999999">
      <c r="A294" s="50"/>
      <c r="B294" s="50"/>
      <c r="C294" s="48" t="s">
        <v>465</v>
      </c>
      <c r="D294" s="44" t="s">
        <v>623</v>
      </c>
      <c r="E294" s="50"/>
      <c r="F294" s="50"/>
      <c r="G294" s="50"/>
      <c r="H294" s="50"/>
      <c r="I294" s="50"/>
      <c r="J294" s="50"/>
      <c r="K294" s="19" t="s">
        <v>181</v>
      </c>
      <c r="L294" s="77">
        <v>170789</v>
      </c>
      <c r="M294" s="78">
        <v>62</v>
      </c>
      <c r="N294" s="50"/>
      <c r="O294" s="50"/>
      <c r="P294" s="50"/>
      <c r="Q294" s="50"/>
      <c r="R294" s="50"/>
      <c r="S294" s="50"/>
      <c r="T294" s="50"/>
      <c r="U294" s="50"/>
      <c r="V294" s="50"/>
      <c r="W294" s="50"/>
      <c r="X294" s="50"/>
      <c r="Y294" s="50"/>
      <c r="Z294" s="50"/>
    </row>
    <row r="295" spans="1:26" ht="17.399999999999999">
      <c r="A295" s="50"/>
      <c r="B295" s="50"/>
      <c r="C295" s="48" t="s">
        <v>467</v>
      </c>
      <c r="D295" s="44" t="s">
        <v>623</v>
      </c>
      <c r="E295" s="50"/>
      <c r="F295" s="50"/>
      <c r="G295" s="50"/>
      <c r="H295" s="50"/>
      <c r="I295" s="50"/>
      <c r="J295" s="50"/>
      <c r="K295" s="19" t="s">
        <v>511</v>
      </c>
      <c r="L295" s="77">
        <v>226229</v>
      </c>
      <c r="M295" s="77">
        <v>134</v>
      </c>
      <c r="N295" s="50"/>
      <c r="O295" s="50"/>
      <c r="P295" s="50"/>
      <c r="Q295" s="50"/>
      <c r="R295" s="50"/>
      <c r="S295" s="50"/>
      <c r="T295" s="50"/>
      <c r="U295" s="50"/>
      <c r="V295" s="50"/>
      <c r="W295" s="50"/>
      <c r="X295" s="50"/>
      <c r="Y295" s="50"/>
      <c r="Z295" s="50"/>
    </row>
    <row r="296" spans="1:26" ht="17.399999999999999">
      <c r="A296" s="50"/>
      <c r="B296" s="50"/>
      <c r="C296" s="48" t="s">
        <v>655</v>
      </c>
      <c r="D296" s="44" t="s">
        <v>623</v>
      </c>
      <c r="E296" s="50"/>
      <c r="F296" s="50"/>
      <c r="G296" s="50"/>
      <c r="H296" s="50"/>
      <c r="I296" s="50"/>
      <c r="J296" s="50"/>
      <c r="K296" s="19" t="s">
        <v>410</v>
      </c>
      <c r="L296" s="77">
        <v>0</v>
      </c>
      <c r="M296" s="78">
        <v>0</v>
      </c>
      <c r="N296" s="50"/>
      <c r="O296" s="50"/>
      <c r="P296" s="50"/>
      <c r="Q296" s="50"/>
      <c r="R296" s="50"/>
      <c r="S296" s="50"/>
      <c r="T296" s="50"/>
      <c r="U296" s="50"/>
      <c r="V296" s="50"/>
      <c r="W296" s="50"/>
      <c r="X296" s="50"/>
      <c r="Y296" s="50"/>
      <c r="Z296" s="50"/>
    </row>
    <row r="297" spans="1:26" ht="17.399999999999999">
      <c r="A297" s="50"/>
      <c r="B297" s="50"/>
      <c r="C297" s="48" t="s">
        <v>656</v>
      </c>
      <c r="D297" s="44">
        <v>0</v>
      </c>
      <c r="E297" s="50"/>
      <c r="F297" s="50"/>
      <c r="G297" s="50"/>
      <c r="H297" s="50"/>
      <c r="I297" s="50"/>
      <c r="J297" s="50"/>
      <c r="K297" s="19" t="s">
        <v>224</v>
      </c>
      <c r="L297" s="77">
        <v>-12</v>
      </c>
      <c r="M297" s="78">
        <v>0</v>
      </c>
      <c r="N297" s="50"/>
      <c r="O297" s="50"/>
      <c r="P297" s="50"/>
      <c r="Q297" s="50"/>
      <c r="R297" s="50"/>
      <c r="S297" s="50"/>
      <c r="T297" s="50"/>
      <c r="U297" s="50"/>
      <c r="V297" s="50"/>
      <c r="W297" s="50"/>
      <c r="X297" s="50"/>
      <c r="Y297" s="50"/>
      <c r="Z297" s="50"/>
    </row>
    <row r="298" spans="1:26" ht="17.399999999999999">
      <c r="A298" s="50"/>
      <c r="B298" s="50"/>
      <c r="C298" s="48" t="s">
        <v>657</v>
      </c>
      <c r="D298" s="44" t="s">
        <v>623</v>
      </c>
      <c r="E298" s="50"/>
      <c r="F298" s="50"/>
      <c r="G298" s="50"/>
      <c r="H298" s="50"/>
      <c r="I298" s="50"/>
      <c r="J298" s="50"/>
      <c r="K298" s="19" t="s">
        <v>295</v>
      </c>
      <c r="L298" s="77">
        <v>0</v>
      </c>
      <c r="M298" s="78">
        <v>0</v>
      </c>
      <c r="N298" s="50"/>
      <c r="O298" s="50"/>
      <c r="P298" s="50"/>
      <c r="Q298" s="50"/>
      <c r="R298" s="50"/>
      <c r="S298" s="50"/>
      <c r="T298" s="50"/>
      <c r="U298" s="50"/>
      <c r="V298" s="50"/>
      <c r="W298" s="50"/>
      <c r="X298" s="50"/>
      <c r="Y298" s="50"/>
      <c r="Z298" s="50"/>
    </row>
    <row r="299" spans="1:26" ht="17.399999999999999">
      <c r="A299" s="50"/>
      <c r="B299" s="50"/>
      <c r="C299" s="48" t="s">
        <v>658</v>
      </c>
      <c r="D299" s="44" t="s">
        <v>623</v>
      </c>
      <c r="E299" s="50"/>
      <c r="F299" s="50"/>
      <c r="G299" s="50"/>
      <c r="H299" s="50"/>
      <c r="I299" s="50"/>
      <c r="J299" s="50"/>
      <c r="K299" s="19" t="s">
        <v>309</v>
      </c>
      <c r="L299" s="77">
        <v>1249408</v>
      </c>
      <c r="M299" s="77">
        <v>124</v>
      </c>
      <c r="N299" s="50"/>
      <c r="O299" s="50"/>
      <c r="P299" s="50"/>
      <c r="Q299" s="50"/>
      <c r="R299" s="50"/>
      <c r="S299" s="50"/>
      <c r="T299" s="50"/>
      <c r="U299" s="50"/>
      <c r="V299" s="50"/>
      <c r="W299" s="50"/>
      <c r="X299" s="50"/>
      <c r="Y299" s="50"/>
      <c r="Z299" s="50"/>
    </row>
    <row r="300" spans="1:26" ht="17.399999999999999">
      <c r="A300" s="50"/>
      <c r="B300" s="50"/>
      <c r="C300" s="48" t="s">
        <v>353</v>
      </c>
      <c r="D300" s="44">
        <v>0</v>
      </c>
      <c r="E300" s="50"/>
      <c r="F300" s="50"/>
      <c r="G300" s="50"/>
      <c r="H300" s="50"/>
      <c r="I300" s="50"/>
      <c r="J300" s="50"/>
      <c r="K300" s="19" t="s">
        <v>412</v>
      </c>
      <c r="L300" s="78">
        <v>0</v>
      </c>
      <c r="M300" s="78">
        <v>0</v>
      </c>
      <c r="N300" s="50"/>
      <c r="O300" s="50"/>
      <c r="P300" s="50"/>
      <c r="Q300" s="50"/>
      <c r="R300" s="50"/>
      <c r="S300" s="50"/>
      <c r="T300" s="50"/>
      <c r="U300" s="50"/>
      <c r="V300" s="50"/>
      <c r="W300" s="50"/>
      <c r="X300" s="50"/>
      <c r="Y300" s="50"/>
      <c r="Z300" s="50"/>
    </row>
    <row r="301" spans="1:26" ht="17.399999999999999">
      <c r="A301" s="50"/>
      <c r="B301" s="50"/>
      <c r="C301" s="48" t="s">
        <v>659</v>
      </c>
      <c r="D301" s="44" t="s">
        <v>623</v>
      </c>
      <c r="E301" s="50"/>
      <c r="F301" s="50"/>
      <c r="G301" s="50"/>
      <c r="H301" s="50"/>
      <c r="I301" s="50"/>
      <c r="J301" s="50"/>
      <c r="K301" s="19" t="s">
        <v>413</v>
      </c>
      <c r="L301" s="77">
        <v>0</v>
      </c>
      <c r="M301" s="78">
        <v>0</v>
      </c>
      <c r="N301" s="50"/>
      <c r="O301" s="50"/>
      <c r="P301" s="50"/>
      <c r="Q301" s="50"/>
      <c r="R301" s="50"/>
      <c r="S301" s="50"/>
      <c r="T301" s="50"/>
      <c r="U301" s="50"/>
      <c r="V301" s="50"/>
      <c r="W301" s="50"/>
      <c r="X301" s="50"/>
      <c r="Y301" s="50"/>
      <c r="Z301" s="50"/>
    </row>
    <row r="302" spans="1:26" ht="17.399999999999999">
      <c r="A302" s="50"/>
      <c r="B302" s="50"/>
      <c r="C302" s="48" t="s">
        <v>354</v>
      </c>
      <c r="D302" s="44">
        <v>2</v>
      </c>
      <c r="E302" s="50"/>
      <c r="F302" s="50"/>
      <c r="G302" s="50"/>
      <c r="H302" s="50"/>
      <c r="I302" s="50"/>
      <c r="J302" s="50"/>
      <c r="K302" s="19" t="s">
        <v>541</v>
      </c>
      <c r="L302" s="77">
        <v>351775</v>
      </c>
      <c r="M302" s="78">
        <v>231</v>
      </c>
      <c r="N302" s="50"/>
      <c r="O302" s="50"/>
      <c r="P302" s="50"/>
      <c r="Q302" s="50"/>
      <c r="R302" s="50"/>
      <c r="S302" s="50"/>
      <c r="T302" s="50"/>
      <c r="U302" s="50"/>
      <c r="V302" s="50"/>
      <c r="W302" s="50"/>
      <c r="X302" s="50"/>
      <c r="Y302" s="50"/>
      <c r="Z302" s="50"/>
    </row>
    <row r="303" spans="1:26" ht="17.399999999999999">
      <c r="A303" s="50"/>
      <c r="B303" s="50"/>
      <c r="C303" s="48" t="s">
        <v>397</v>
      </c>
      <c r="D303" s="44">
        <v>2</v>
      </c>
      <c r="E303" s="50"/>
      <c r="F303" s="50"/>
      <c r="G303" s="50"/>
      <c r="H303" s="50"/>
      <c r="I303" s="50"/>
      <c r="J303" s="50"/>
      <c r="K303" s="19" t="s">
        <v>151</v>
      </c>
      <c r="L303" s="77">
        <v>0</v>
      </c>
      <c r="M303" s="78">
        <v>0</v>
      </c>
      <c r="N303" s="50"/>
      <c r="O303" s="50"/>
      <c r="P303" s="50"/>
      <c r="Q303" s="50"/>
      <c r="R303" s="50"/>
      <c r="S303" s="50"/>
      <c r="T303" s="50"/>
      <c r="U303" s="50"/>
      <c r="V303" s="50"/>
      <c r="W303" s="50"/>
      <c r="X303" s="50"/>
      <c r="Y303" s="50"/>
      <c r="Z303" s="50"/>
    </row>
    <row r="304" spans="1:26" ht="17.399999999999999">
      <c r="A304" s="50"/>
      <c r="B304" s="50"/>
      <c r="C304" s="48" t="s">
        <v>660</v>
      </c>
      <c r="D304" s="44" t="s">
        <v>623</v>
      </c>
      <c r="E304" s="50"/>
      <c r="F304" s="50"/>
      <c r="G304" s="50"/>
      <c r="H304" s="50"/>
      <c r="I304" s="50"/>
      <c r="J304" s="50"/>
      <c r="K304" s="19" t="s">
        <v>414</v>
      </c>
      <c r="L304" s="78">
        <v>0</v>
      </c>
      <c r="M304" s="78">
        <v>0</v>
      </c>
      <c r="N304" s="50"/>
      <c r="O304" s="50"/>
      <c r="P304" s="50"/>
      <c r="Q304" s="50"/>
      <c r="R304" s="50"/>
      <c r="S304" s="50"/>
      <c r="T304" s="50"/>
      <c r="U304" s="50"/>
      <c r="V304" s="50"/>
      <c r="W304" s="50"/>
      <c r="X304" s="50"/>
      <c r="Y304" s="50"/>
      <c r="Z304" s="50"/>
    </row>
    <row r="305" spans="1:26" ht="17.399999999999999">
      <c r="A305" s="50"/>
      <c r="B305" s="50"/>
      <c r="C305" s="48" t="s">
        <v>661</v>
      </c>
      <c r="D305" s="44" t="s">
        <v>623</v>
      </c>
      <c r="E305" s="50"/>
      <c r="F305" s="50"/>
      <c r="G305" s="50"/>
      <c r="H305" s="50"/>
      <c r="I305" s="50"/>
      <c r="J305" s="50"/>
      <c r="K305" s="19" t="s">
        <v>225</v>
      </c>
      <c r="L305" s="77">
        <v>-1114</v>
      </c>
      <c r="M305" s="78">
        <v>-104</v>
      </c>
      <c r="N305" s="50"/>
      <c r="O305" s="50"/>
      <c r="P305" s="50"/>
      <c r="Q305" s="50"/>
      <c r="R305" s="50"/>
      <c r="S305" s="50"/>
      <c r="T305" s="50"/>
      <c r="U305" s="50"/>
      <c r="V305" s="50"/>
      <c r="W305" s="50"/>
      <c r="X305" s="50"/>
      <c r="Y305" s="50"/>
      <c r="Z305" s="50"/>
    </row>
    <row r="306" spans="1:26" ht="17.399999999999999">
      <c r="A306" s="50"/>
      <c r="B306" s="50"/>
      <c r="C306" s="48" t="s">
        <v>662</v>
      </c>
      <c r="D306" s="44" t="s">
        <v>623</v>
      </c>
      <c r="E306" s="50"/>
      <c r="F306" s="50"/>
      <c r="G306" s="50"/>
      <c r="H306" s="50"/>
      <c r="I306" s="50"/>
      <c r="J306" s="50"/>
      <c r="K306" s="19" t="s">
        <v>543</v>
      </c>
      <c r="L306" s="77">
        <v>154778</v>
      </c>
      <c r="M306" s="77">
        <v>63</v>
      </c>
      <c r="N306" s="50"/>
      <c r="O306" s="50"/>
      <c r="P306" s="50"/>
      <c r="Q306" s="50"/>
      <c r="R306" s="50"/>
      <c r="S306" s="50"/>
      <c r="T306" s="50"/>
      <c r="U306" s="50"/>
      <c r="V306" s="50"/>
      <c r="W306" s="50"/>
      <c r="X306" s="50"/>
      <c r="Y306" s="50"/>
      <c r="Z306" s="50"/>
    </row>
    <row r="307" spans="1:26" ht="17.399999999999999">
      <c r="A307" s="50"/>
      <c r="B307" s="50"/>
      <c r="C307" s="48" t="s">
        <v>663</v>
      </c>
      <c r="D307" s="44" t="s">
        <v>623</v>
      </c>
      <c r="E307" s="50"/>
      <c r="F307" s="50"/>
      <c r="G307" s="50"/>
      <c r="H307" s="50"/>
      <c r="I307" s="50"/>
      <c r="J307" s="50"/>
      <c r="K307" s="19" t="s">
        <v>527</v>
      </c>
      <c r="L307" s="77">
        <v>173835</v>
      </c>
      <c r="M307" s="78">
        <v>43</v>
      </c>
      <c r="N307" s="50"/>
      <c r="O307" s="50"/>
      <c r="P307" s="50"/>
      <c r="Q307" s="50"/>
      <c r="R307" s="50"/>
      <c r="S307" s="50"/>
      <c r="T307" s="50"/>
      <c r="U307" s="50"/>
      <c r="V307" s="50"/>
      <c r="W307" s="50"/>
      <c r="X307" s="50"/>
      <c r="Y307" s="50"/>
      <c r="Z307" s="50"/>
    </row>
    <row r="308" spans="1:26" ht="17.399999999999999">
      <c r="A308" s="50"/>
      <c r="B308" s="50"/>
      <c r="C308" s="48" t="s">
        <v>454</v>
      </c>
      <c r="D308" s="44" t="s">
        <v>623</v>
      </c>
      <c r="E308" s="50"/>
      <c r="F308" s="50"/>
      <c r="G308" s="50"/>
      <c r="H308" s="50"/>
      <c r="I308" s="50"/>
      <c r="J308" s="50"/>
      <c r="K308" s="19" t="s">
        <v>561</v>
      </c>
      <c r="L308" s="77">
        <v>3298614</v>
      </c>
      <c r="M308" s="78">
        <v>91</v>
      </c>
      <c r="N308" s="50"/>
      <c r="O308" s="50"/>
      <c r="P308" s="50"/>
      <c r="Q308" s="50"/>
      <c r="R308" s="50"/>
      <c r="S308" s="50"/>
      <c r="T308" s="50"/>
      <c r="U308" s="50"/>
      <c r="V308" s="50"/>
      <c r="W308" s="50"/>
      <c r="X308" s="50"/>
      <c r="Y308" s="50"/>
      <c r="Z308" s="50"/>
    </row>
    <row r="309" spans="1:26" ht="17.399999999999999">
      <c r="A309" s="50"/>
      <c r="B309" s="50"/>
      <c r="C309" s="48" t="s">
        <v>455</v>
      </c>
      <c r="D309" s="44" t="s">
        <v>623</v>
      </c>
      <c r="E309" s="50"/>
      <c r="F309" s="50"/>
      <c r="G309" s="50"/>
      <c r="H309" s="50"/>
      <c r="I309" s="50"/>
      <c r="J309" s="50"/>
      <c r="K309" s="19" t="s">
        <v>719</v>
      </c>
      <c r="L309" s="77">
        <v>0</v>
      </c>
      <c r="M309" s="78">
        <v>0</v>
      </c>
      <c r="N309" s="50"/>
      <c r="O309" s="50"/>
      <c r="P309" s="50"/>
      <c r="Q309" s="50"/>
      <c r="R309" s="50"/>
      <c r="S309" s="50"/>
      <c r="T309" s="50"/>
      <c r="U309" s="50"/>
      <c r="V309" s="50"/>
      <c r="W309" s="50"/>
      <c r="X309" s="50"/>
      <c r="Y309" s="50"/>
      <c r="Z309" s="50"/>
    </row>
    <row r="310" spans="1:26" ht="17.399999999999999">
      <c r="A310" s="50"/>
      <c r="B310" s="50"/>
      <c r="C310" s="48" t="s">
        <v>456</v>
      </c>
      <c r="D310" s="44" t="s">
        <v>623</v>
      </c>
      <c r="E310" s="50"/>
      <c r="F310" s="50"/>
      <c r="G310" s="50"/>
      <c r="H310" s="50"/>
      <c r="I310" s="50"/>
      <c r="J310" s="50"/>
      <c r="K310" s="19" t="s">
        <v>173</v>
      </c>
      <c r="L310" s="77">
        <v>4548</v>
      </c>
      <c r="M310" s="78">
        <v>30</v>
      </c>
      <c r="N310" s="50"/>
      <c r="O310" s="50"/>
      <c r="P310" s="50"/>
      <c r="Q310" s="50"/>
      <c r="R310" s="50"/>
      <c r="S310" s="50"/>
      <c r="T310" s="50"/>
      <c r="U310" s="50"/>
      <c r="V310" s="50"/>
      <c r="W310" s="50"/>
      <c r="X310" s="50"/>
      <c r="Y310" s="50"/>
      <c r="Z310" s="50"/>
    </row>
    <row r="311" spans="1:26" ht="17.399999999999999">
      <c r="A311" s="50"/>
      <c r="B311" s="50"/>
      <c r="C311" s="48" t="s">
        <v>302</v>
      </c>
      <c r="D311" s="76">
        <v>3147</v>
      </c>
      <c r="E311" s="50"/>
      <c r="F311" s="50"/>
      <c r="G311" s="50"/>
      <c r="H311" s="50"/>
      <c r="I311" s="50"/>
      <c r="J311" s="50"/>
      <c r="K311" s="19" t="s">
        <v>191</v>
      </c>
      <c r="L311" s="77">
        <v>0</v>
      </c>
      <c r="M311" s="78">
        <v>0</v>
      </c>
      <c r="N311" s="50"/>
      <c r="O311" s="50"/>
      <c r="P311" s="50"/>
      <c r="Q311" s="50"/>
      <c r="R311" s="50"/>
      <c r="S311" s="50"/>
      <c r="T311" s="50"/>
      <c r="U311" s="50"/>
      <c r="V311" s="50"/>
      <c r="W311" s="50"/>
      <c r="X311" s="50"/>
      <c r="Y311" s="50"/>
      <c r="Z311" s="50"/>
    </row>
    <row r="312" spans="1:26" ht="17.399999999999999">
      <c r="A312" s="50"/>
      <c r="B312" s="50"/>
      <c r="C312" s="48" t="s">
        <v>304</v>
      </c>
      <c r="D312" s="44">
        <v>355</v>
      </c>
      <c r="E312" s="50"/>
      <c r="F312" s="50"/>
      <c r="G312" s="50"/>
      <c r="H312" s="50"/>
      <c r="I312" s="50"/>
      <c r="J312" s="50"/>
      <c r="K312" s="19" t="s">
        <v>131</v>
      </c>
      <c r="L312" s="77">
        <v>648210</v>
      </c>
      <c r="M312" s="78">
        <v>48</v>
      </c>
      <c r="N312" s="50"/>
      <c r="O312" s="50"/>
      <c r="P312" s="50"/>
      <c r="Q312" s="50"/>
      <c r="R312" s="50"/>
      <c r="S312" s="50"/>
      <c r="T312" s="50"/>
      <c r="U312" s="50"/>
      <c r="V312" s="50"/>
      <c r="W312" s="50"/>
      <c r="X312" s="50"/>
      <c r="Y312" s="50"/>
      <c r="Z312" s="50"/>
    </row>
    <row r="313" spans="1:26" ht="17.399999999999999">
      <c r="A313" s="50"/>
      <c r="B313" s="50"/>
      <c r="C313" s="48" t="s">
        <v>664</v>
      </c>
      <c r="D313" s="44" t="s">
        <v>623</v>
      </c>
      <c r="E313" s="50"/>
      <c r="F313" s="50"/>
      <c r="G313" s="50"/>
      <c r="H313" s="50"/>
      <c r="I313" s="50"/>
      <c r="J313" s="50"/>
      <c r="K313" s="19" t="s">
        <v>192</v>
      </c>
      <c r="L313" s="77">
        <v>854900</v>
      </c>
      <c r="M313" s="78">
        <v>76</v>
      </c>
      <c r="N313" s="50"/>
      <c r="O313" s="50"/>
      <c r="P313" s="50"/>
      <c r="Q313" s="50"/>
      <c r="R313" s="50"/>
      <c r="S313" s="50"/>
      <c r="T313" s="50"/>
      <c r="U313" s="50"/>
      <c r="V313" s="50"/>
      <c r="W313" s="50"/>
      <c r="X313" s="50"/>
      <c r="Y313" s="50"/>
      <c r="Z313" s="50"/>
    </row>
    <row r="314" spans="1:26" ht="17.399999999999999">
      <c r="A314" s="50"/>
      <c r="B314" s="50"/>
      <c r="C314" s="48" t="s">
        <v>312</v>
      </c>
      <c r="D314" s="44" t="s">
        <v>623</v>
      </c>
      <c r="E314" s="50"/>
      <c r="F314" s="50"/>
      <c r="G314" s="50"/>
      <c r="H314" s="50"/>
      <c r="I314" s="50"/>
      <c r="J314" s="50"/>
      <c r="K314" s="19" t="s">
        <v>193</v>
      </c>
      <c r="L314" s="78">
        <v>0</v>
      </c>
      <c r="M314" s="78">
        <v>0</v>
      </c>
      <c r="N314" s="50"/>
      <c r="O314" s="50"/>
      <c r="P314" s="50"/>
      <c r="Q314" s="50"/>
      <c r="R314" s="50"/>
      <c r="S314" s="50"/>
      <c r="T314" s="50"/>
      <c r="U314" s="50"/>
      <c r="V314" s="50"/>
      <c r="W314" s="50"/>
      <c r="X314" s="50"/>
      <c r="Y314" s="50"/>
      <c r="Z314" s="50"/>
    </row>
    <row r="315" spans="1:26" ht="17.399999999999999">
      <c r="A315" s="50"/>
      <c r="B315" s="50"/>
      <c r="C315" s="48" t="s">
        <v>665</v>
      </c>
      <c r="D315" s="44" t="s">
        <v>623</v>
      </c>
      <c r="E315" s="50"/>
      <c r="F315" s="50"/>
      <c r="G315" s="50"/>
      <c r="H315" s="50"/>
      <c r="I315" s="50"/>
      <c r="J315" s="50"/>
      <c r="K315" s="19" t="s">
        <v>417</v>
      </c>
      <c r="L315" s="78">
        <v>0</v>
      </c>
      <c r="M315" s="78">
        <v>0</v>
      </c>
      <c r="N315" s="50"/>
      <c r="O315" s="50"/>
      <c r="P315" s="50"/>
      <c r="Q315" s="50"/>
      <c r="R315" s="50"/>
      <c r="S315" s="50"/>
      <c r="T315" s="50"/>
      <c r="U315" s="50"/>
      <c r="V315" s="50"/>
      <c r="W315" s="50"/>
      <c r="X315" s="50"/>
      <c r="Y315" s="50"/>
      <c r="Z315" s="50"/>
    </row>
    <row r="316" spans="1:26" ht="17.399999999999999">
      <c r="A316" s="50"/>
      <c r="B316" s="50"/>
      <c r="C316" s="48" t="s">
        <v>319</v>
      </c>
      <c r="D316" s="44" t="s">
        <v>623</v>
      </c>
      <c r="E316" s="50"/>
      <c r="F316" s="50"/>
      <c r="G316" s="50"/>
      <c r="H316" s="50"/>
      <c r="I316" s="50"/>
      <c r="J316" s="50"/>
      <c r="K316" s="19" t="s">
        <v>470</v>
      </c>
      <c r="L316" s="77">
        <v>-7</v>
      </c>
      <c r="M316" s="77">
        <v>-10276</v>
      </c>
      <c r="N316" s="50"/>
      <c r="O316" s="50"/>
      <c r="P316" s="50"/>
      <c r="Q316" s="50"/>
      <c r="R316" s="50"/>
      <c r="S316" s="50"/>
      <c r="T316" s="50"/>
      <c r="U316" s="50"/>
      <c r="V316" s="50"/>
      <c r="W316" s="50"/>
      <c r="X316" s="50"/>
      <c r="Y316" s="50"/>
      <c r="Z316" s="50"/>
    </row>
    <row r="317" spans="1:26" ht="17.399999999999999">
      <c r="A317" s="50"/>
      <c r="B317" s="50"/>
      <c r="C317" s="48" t="s">
        <v>666</v>
      </c>
      <c r="D317" s="44" t="s">
        <v>623</v>
      </c>
      <c r="E317" s="50"/>
      <c r="F317" s="50"/>
      <c r="G317" s="50"/>
      <c r="H317" s="50"/>
      <c r="I317" s="50"/>
      <c r="J317" s="50"/>
      <c r="K317" s="19" t="s">
        <v>240</v>
      </c>
      <c r="L317" s="77">
        <v>0</v>
      </c>
      <c r="M317" s="78">
        <v>0</v>
      </c>
      <c r="N317" s="50"/>
      <c r="O317" s="50"/>
      <c r="P317" s="50"/>
      <c r="Q317" s="50"/>
      <c r="R317" s="50"/>
      <c r="S317" s="50"/>
      <c r="T317" s="50"/>
      <c r="U317" s="50"/>
      <c r="V317" s="50"/>
      <c r="W317" s="50"/>
      <c r="X317" s="50"/>
      <c r="Y317" s="50"/>
      <c r="Z317" s="50"/>
    </row>
    <row r="318" spans="1:26" ht="17.399999999999999">
      <c r="A318" s="50"/>
      <c r="B318" s="50"/>
      <c r="C318" s="48" t="s">
        <v>667</v>
      </c>
      <c r="D318" s="44" t="s">
        <v>623</v>
      </c>
      <c r="E318" s="50"/>
      <c r="F318" s="50"/>
      <c r="G318" s="50"/>
      <c r="H318" s="50"/>
      <c r="I318" s="50"/>
      <c r="J318" s="50"/>
      <c r="K318" s="19" t="s">
        <v>540</v>
      </c>
      <c r="L318" s="77">
        <v>13354</v>
      </c>
      <c r="M318" s="78">
        <v>76</v>
      </c>
      <c r="N318" s="50"/>
      <c r="O318" s="50"/>
      <c r="P318" s="50"/>
      <c r="Q318" s="50"/>
      <c r="R318" s="50"/>
      <c r="S318" s="50"/>
      <c r="T318" s="50"/>
      <c r="U318" s="50"/>
      <c r="V318" s="50"/>
      <c r="W318" s="50"/>
      <c r="X318" s="50"/>
      <c r="Y318" s="50"/>
      <c r="Z318" s="50"/>
    </row>
    <row r="319" spans="1:26" ht="17.399999999999999">
      <c r="A319" s="50"/>
      <c r="B319" s="50"/>
      <c r="C319" s="48" t="s">
        <v>554</v>
      </c>
      <c r="D319" s="44">
        <v>941</v>
      </c>
      <c r="E319" s="50"/>
      <c r="F319" s="50"/>
      <c r="G319" s="50"/>
      <c r="H319" s="50"/>
      <c r="I319" s="50"/>
      <c r="J319" s="50"/>
      <c r="K319" s="19" t="s">
        <v>107</v>
      </c>
      <c r="L319" s="77">
        <v>1870178</v>
      </c>
      <c r="M319" s="78">
        <v>121</v>
      </c>
      <c r="N319" s="50"/>
      <c r="O319" s="50"/>
      <c r="P319" s="50"/>
      <c r="Q319" s="50"/>
      <c r="R319" s="50"/>
      <c r="S319" s="50"/>
      <c r="T319" s="50"/>
      <c r="U319" s="50"/>
      <c r="V319" s="50"/>
      <c r="W319" s="50"/>
      <c r="X319" s="50"/>
      <c r="Y319" s="50"/>
      <c r="Z319" s="50"/>
    </row>
    <row r="320" spans="1:26" ht="17.399999999999999">
      <c r="A320" s="50"/>
      <c r="B320" s="50"/>
      <c r="C320" s="48" t="s">
        <v>563</v>
      </c>
      <c r="D320" s="76">
        <v>16883</v>
      </c>
      <c r="E320" s="50"/>
      <c r="F320" s="50"/>
      <c r="G320" s="50"/>
      <c r="H320" s="50"/>
      <c r="I320" s="50"/>
      <c r="J320" s="50"/>
      <c r="K320" s="19" t="s">
        <v>490</v>
      </c>
      <c r="L320" s="77">
        <v>-47</v>
      </c>
      <c r="M320" s="78">
        <v>0</v>
      </c>
      <c r="N320" s="50"/>
      <c r="O320" s="50"/>
      <c r="P320" s="50"/>
      <c r="Q320" s="50"/>
      <c r="R320" s="50"/>
      <c r="S320" s="50"/>
      <c r="T320" s="50"/>
      <c r="U320" s="50"/>
      <c r="V320" s="50"/>
      <c r="W320" s="50"/>
      <c r="X320" s="50"/>
      <c r="Y320" s="50"/>
      <c r="Z320" s="50"/>
    </row>
    <row r="321" spans="1:26" ht="17.399999999999999">
      <c r="A321" s="50"/>
      <c r="B321" s="50"/>
      <c r="C321" s="48" t="s">
        <v>303</v>
      </c>
      <c r="D321" s="76">
        <v>3920</v>
      </c>
      <c r="E321" s="50"/>
      <c r="F321" s="50"/>
      <c r="G321" s="50"/>
      <c r="H321" s="50"/>
      <c r="I321" s="50"/>
      <c r="J321" s="50"/>
      <c r="K321" s="19" t="s">
        <v>150</v>
      </c>
      <c r="L321" s="77">
        <v>40996</v>
      </c>
      <c r="M321" s="78">
        <v>127</v>
      </c>
      <c r="N321" s="50"/>
      <c r="O321" s="50"/>
      <c r="P321" s="50"/>
      <c r="Q321" s="50"/>
      <c r="R321" s="50"/>
      <c r="S321" s="50"/>
      <c r="T321" s="50"/>
      <c r="U321" s="50"/>
      <c r="V321" s="50"/>
      <c r="W321" s="50"/>
      <c r="X321" s="50"/>
      <c r="Y321" s="50"/>
      <c r="Z321" s="50"/>
    </row>
    <row r="322" spans="1:26" ht="17.399999999999999">
      <c r="A322" s="50"/>
      <c r="B322" s="50"/>
      <c r="C322" s="48" t="s">
        <v>562</v>
      </c>
      <c r="D322" s="44" t="s">
        <v>623</v>
      </c>
      <c r="E322" s="50"/>
      <c r="F322" s="50"/>
      <c r="G322" s="50"/>
      <c r="H322" s="50"/>
      <c r="I322" s="50"/>
      <c r="J322" s="50"/>
      <c r="K322" s="19" t="s">
        <v>77</v>
      </c>
      <c r="L322" s="77">
        <v>1655174</v>
      </c>
      <c r="M322" s="78">
        <v>90</v>
      </c>
      <c r="N322" s="50"/>
      <c r="O322" s="50"/>
      <c r="P322" s="50"/>
      <c r="Q322" s="50"/>
      <c r="R322" s="50"/>
      <c r="S322" s="50"/>
      <c r="T322" s="50"/>
      <c r="U322" s="50"/>
      <c r="V322" s="50"/>
      <c r="W322" s="50"/>
      <c r="X322" s="50"/>
      <c r="Y322" s="50"/>
      <c r="Z322" s="50"/>
    </row>
    <row r="323" spans="1:26" ht="17.399999999999999">
      <c r="A323" s="50"/>
      <c r="B323" s="50"/>
      <c r="C323" s="48" t="s">
        <v>536</v>
      </c>
      <c r="D323" s="76">
        <v>2606</v>
      </c>
      <c r="E323" s="50"/>
      <c r="F323" s="50"/>
      <c r="G323" s="50"/>
      <c r="H323" s="50"/>
      <c r="I323" s="50"/>
      <c r="J323" s="50"/>
      <c r="K323" s="19" t="s">
        <v>548</v>
      </c>
      <c r="L323" s="77">
        <v>1628090</v>
      </c>
      <c r="M323" s="78">
        <v>65</v>
      </c>
      <c r="N323" s="50"/>
      <c r="O323" s="50"/>
      <c r="P323" s="50"/>
      <c r="Q323" s="50"/>
      <c r="R323" s="50"/>
      <c r="S323" s="50"/>
      <c r="T323" s="50"/>
      <c r="U323" s="50"/>
      <c r="V323" s="50"/>
      <c r="W323" s="50"/>
      <c r="X323" s="50"/>
      <c r="Y323" s="50"/>
      <c r="Z323" s="50"/>
    </row>
    <row r="324" spans="1:26" ht="17.399999999999999">
      <c r="A324" s="50"/>
      <c r="B324" s="50"/>
      <c r="C324" s="48" t="s">
        <v>539</v>
      </c>
      <c r="D324" s="44">
        <v>815</v>
      </c>
      <c r="E324" s="50"/>
      <c r="F324" s="50"/>
      <c r="G324" s="50"/>
      <c r="H324" s="50"/>
      <c r="I324" s="50"/>
      <c r="J324" s="50"/>
      <c r="K324" s="19" t="s">
        <v>535</v>
      </c>
      <c r="L324" s="77">
        <v>699576</v>
      </c>
      <c r="M324" s="78">
        <v>122</v>
      </c>
      <c r="N324" s="50"/>
      <c r="O324" s="50"/>
      <c r="P324" s="50"/>
      <c r="Q324" s="50"/>
      <c r="R324" s="50"/>
      <c r="S324" s="50"/>
      <c r="T324" s="50"/>
      <c r="U324" s="50"/>
      <c r="V324" s="50"/>
      <c r="W324" s="50"/>
      <c r="X324" s="50"/>
      <c r="Y324" s="50"/>
      <c r="Z324" s="50"/>
    </row>
    <row r="325" spans="1:26" ht="17.399999999999999">
      <c r="A325" s="50"/>
      <c r="B325" s="50"/>
      <c r="C325" s="48" t="s">
        <v>537</v>
      </c>
      <c r="D325" s="44">
        <v>240</v>
      </c>
      <c r="E325" s="50"/>
      <c r="F325" s="50"/>
      <c r="G325" s="50"/>
      <c r="H325" s="50"/>
      <c r="I325" s="50"/>
      <c r="J325" s="50"/>
      <c r="K325" s="19" t="s">
        <v>214</v>
      </c>
      <c r="L325" s="77">
        <v>645991</v>
      </c>
      <c r="M325" s="78">
        <v>166</v>
      </c>
      <c r="N325" s="50"/>
      <c r="O325" s="50"/>
      <c r="P325" s="50"/>
      <c r="Q325" s="50"/>
      <c r="R325" s="50"/>
      <c r="S325" s="50"/>
      <c r="T325" s="50"/>
      <c r="U325" s="50"/>
      <c r="V325" s="50"/>
      <c r="W325" s="50"/>
      <c r="X325" s="50"/>
      <c r="Y325" s="50"/>
      <c r="Z325" s="50"/>
    </row>
    <row r="326" spans="1:26" ht="17.399999999999999">
      <c r="A326" s="50"/>
      <c r="B326" s="50"/>
      <c r="C326" s="48" t="s">
        <v>194</v>
      </c>
      <c r="D326" s="44">
        <v>269</v>
      </c>
      <c r="E326" s="50"/>
      <c r="F326" s="50"/>
      <c r="G326" s="50"/>
      <c r="H326" s="50"/>
      <c r="I326" s="50"/>
      <c r="J326" s="50"/>
      <c r="K326" s="19" t="s">
        <v>99</v>
      </c>
      <c r="L326" s="77">
        <v>1447636</v>
      </c>
      <c r="M326" s="78">
        <v>40</v>
      </c>
      <c r="N326" s="50"/>
      <c r="O326" s="50"/>
      <c r="P326" s="50"/>
      <c r="Q326" s="50"/>
      <c r="R326" s="50"/>
      <c r="S326" s="50"/>
      <c r="T326" s="50"/>
      <c r="U326" s="50"/>
      <c r="V326" s="50"/>
      <c r="W326" s="50"/>
      <c r="X326" s="50"/>
      <c r="Y326" s="50"/>
      <c r="Z326" s="50"/>
    </row>
    <row r="327" spans="1:26" ht="17.399999999999999">
      <c r="A327" s="50"/>
      <c r="B327" s="50"/>
      <c r="C327" s="48" t="s">
        <v>525</v>
      </c>
      <c r="D327" s="44" t="s">
        <v>623</v>
      </c>
      <c r="E327" s="50"/>
      <c r="F327" s="50"/>
      <c r="G327" s="50"/>
      <c r="H327" s="50"/>
      <c r="I327" s="50"/>
      <c r="J327" s="50"/>
      <c r="K327" s="19" t="s">
        <v>200</v>
      </c>
      <c r="L327" s="77">
        <v>1569451</v>
      </c>
      <c r="M327" s="78">
        <v>239</v>
      </c>
      <c r="N327" s="50"/>
      <c r="O327" s="50"/>
      <c r="P327" s="50"/>
      <c r="Q327" s="50"/>
      <c r="R327" s="50"/>
      <c r="S327" s="50"/>
      <c r="T327" s="50"/>
      <c r="U327" s="50"/>
      <c r="V327" s="50"/>
      <c r="W327" s="50"/>
      <c r="X327" s="50"/>
      <c r="Y327" s="50"/>
      <c r="Z327" s="50"/>
    </row>
    <row r="328" spans="1:26" ht="17.399999999999999">
      <c r="A328" s="50"/>
      <c r="B328" s="50"/>
      <c r="C328" s="48" t="s">
        <v>297</v>
      </c>
      <c r="D328" s="76">
        <v>1461</v>
      </c>
      <c r="E328" s="50"/>
      <c r="F328" s="50"/>
      <c r="G328" s="50"/>
      <c r="H328" s="50"/>
      <c r="I328" s="50"/>
      <c r="J328" s="50"/>
      <c r="K328" s="19" t="s">
        <v>425</v>
      </c>
      <c r="L328" s="78">
        <v>0</v>
      </c>
      <c r="M328" s="78">
        <v>0</v>
      </c>
      <c r="N328" s="50"/>
      <c r="O328" s="50"/>
      <c r="P328" s="50"/>
      <c r="Q328" s="50"/>
      <c r="R328" s="50"/>
      <c r="S328" s="50"/>
      <c r="T328" s="50"/>
      <c r="U328" s="50"/>
      <c r="V328" s="50"/>
      <c r="W328" s="50"/>
      <c r="X328" s="50"/>
      <c r="Y328" s="50"/>
      <c r="Z328" s="50"/>
    </row>
    <row r="329" spans="1:26" ht="17.399999999999999">
      <c r="A329" s="50"/>
      <c r="B329" s="50"/>
      <c r="C329" s="48" t="s">
        <v>532</v>
      </c>
      <c r="D329" s="76">
        <v>14763</v>
      </c>
      <c r="E329" s="50"/>
      <c r="F329" s="50"/>
      <c r="G329" s="50"/>
      <c r="H329" s="50"/>
      <c r="I329" s="50"/>
      <c r="J329" s="50"/>
      <c r="K329" s="19" t="s">
        <v>426</v>
      </c>
      <c r="L329" s="78">
        <v>0</v>
      </c>
      <c r="M329" s="78">
        <v>0</v>
      </c>
      <c r="N329" s="50"/>
      <c r="O329" s="50"/>
      <c r="P329" s="50"/>
      <c r="Q329" s="50"/>
      <c r="R329" s="50"/>
      <c r="S329" s="50"/>
      <c r="T329" s="50"/>
      <c r="U329" s="50"/>
      <c r="V329" s="50"/>
      <c r="W329" s="50"/>
      <c r="X329" s="50"/>
      <c r="Y329" s="50"/>
      <c r="Z329" s="50"/>
    </row>
    <row r="330" spans="1:26" ht="17.399999999999999">
      <c r="A330" s="50"/>
      <c r="B330" s="50"/>
      <c r="C330" s="48" t="s">
        <v>517</v>
      </c>
      <c r="D330" s="76">
        <v>1260</v>
      </c>
      <c r="E330" s="50"/>
      <c r="F330" s="50"/>
      <c r="G330" s="50"/>
      <c r="H330" s="50"/>
      <c r="I330" s="50"/>
      <c r="J330" s="50"/>
      <c r="K330" s="19" t="s">
        <v>70</v>
      </c>
      <c r="L330" s="77">
        <v>1865956</v>
      </c>
      <c r="M330" s="78">
        <v>94</v>
      </c>
      <c r="N330" s="50"/>
      <c r="O330" s="50"/>
      <c r="P330" s="50"/>
      <c r="Q330" s="50"/>
      <c r="R330" s="50"/>
      <c r="S330" s="50"/>
      <c r="T330" s="50"/>
      <c r="U330" s="50"/>
      <c r="V330" s="50"/>
      <c r="W330" s="50"/>
      <c r="X330" s="50"/>
      <c r="Y330" s="50"/>
      <c r="Z330" s="50"/>
    </row>
    <row r="331" spans="1:26" ht="17.399999999999999">
      <c r="A331" s="50"/>
      <c r="B331" s="50"/>
      <c r="C331" s="48" t="s">
        <v>668</v>
      </c>
      <c r="D331" s="44" t="s">
        <v>623</v>
      </c>
      <c r="E331" s="50"/>
      <c r="F331" s="50"/>
      <c r="G331" s="50"/>
      <c r="H331" s="50"/>
      <c r="I331" s="50"/>
      <c r="J331" s="50"/>
      <c r="K331" s="19" t="s">
        <v>427</v>
      </c>
      <c r="L331" s="77">
        <v>0</v>
      </c>
      <c r="M331" s="78">
        <v>0</v>
      </c>
      <c r="N331" s="50"/>
      <c r="O331" s="50"/>
      <c r="P331" s="50"/>
      <c r="Q331" s="50"/>
      <c r="R331" s="50"/>
      <c r="S331" s="50"/>
      <c r="T331" s="50"/>
      <c r="U331" s="50"/>
      <c r="V331" s="50"/>
      <c r="W331" s="50"/>
      <c r="X331" s="50"/>
      <c r="Y331" s="50"/>
      <c r="Z331" s="50"/>
    </row>
    <row r="332" spans="1:26" ht="17.399999999999999">
      <c r="A332" s="50"/>
      <c r="B332" s="50"/>
      <c r="C332" s="48" t="s">
        <v>551</v>
      </c>
      <c r="D332" s="76">
        <v>9116</v>
      </c>
      <c r="E332" s="50"/>
      <c r="F332" s="50"/>
      <c r="G332" s="50"/>
      <c r="H332" s="50"/>
      <c r="I332" s="50"/>
      <c r="J332" s="50"/>
      <c r="K332" s="19" t="s">
        <v>237</v>
      </c>
      <c r="L332" s="78">
        <v>0</v>
      </c>
      <c r="M332" s="77">
        <v>0</v>
      </c>
      <c r="N332" s="50"/>
      <c r="O332" s="50"/>
      <c r="P332" s="50"/>
      <c r="Q332" s="50"/>
      <c r="R332" s="50"/>
      <c r="S332" s="50"/>
      <c r="T332" s="50"/>
      <c r="U332" s="50"/>
      <c r="V332" s="50"/>
      <c r="W332" s="50"/>
      <c r="X332" s="50"/>
      <c r="Y332" s="50"/>
      <c r="Z332" s="50"/>
    </row>
    <row r="333" spans="1:26" ht="17.399999999999999">
      <c r="A333" s="50"/>
      <c r="B333" s="50"/>
      <c r="C333" s="48" t="s">
        <v>523</v>
      </c>
      <c r="D333" s="44">
        <v>559</v>
      </c>
      <c r="E333" s="50"/>
      <c r="F333" s="50"/>
      <c r="G333" s="50"/>
      <c r="H333" s="50"/>
      <c r="I333" s="50"/>
      <c r="J333" s="50"/>
      <c r="K333" s="19" t="s">
        <v>108</v>
      </c>
      <c r="L333" s="77">
        <v>814118</v>
      </c>
      <c r="M333" s="78">
        <v>70</v>
      </c>
      <c r="N333" s="50"/>
      <c r="O333" s="50"/>
      <c r="P333" s="50"/>
      <c r="Q333" s="50"/>
      <c r="R333" s="50"/>
      <c r="S333" s="50"/>
      <c r="T333" s="50"/>
      <c r="U333" s="50"/>
      <c r="V333" s="50"/>
      <c r="W333" s="50"/>
      <c r="X333" s="50"/>
      <c r="Y333" s="50"/>
      <c r="Z333" s="50"/>
    </row>
    <row r="334" spans="1:26" ht="17.399999999999999">
      <c r="A334" s="50"/>
      <c r="B334" s="50"/>
      <c r="C334" s="48" t="s">
        <v>238</v>
      </c>
      <c r="D334" s="44">
        <v>608</v>
      </c>
      <c r="E334" s="50"/>
      <c r="F334" s="50"/>
      <c r="G334" s="50"/>
      <c r="H334" s="50"/>
      <c r="I334" s="50"/>
      <c r="J334" s="50"/>
      <c r="K334" s="19" t="s">
        <v>288</v>
      </c>
      <c r="L334" s="78">
        <v>0</v>
      </c>
      <c r="M334" s="78">
        <v>0</v>
      </c>
      <c r="N334" s="50"/>
      <c r="O334" s="50"/>
      <c r="P334" s="50"/>
      <c r="Q334" s="50"/>
      <c r="R334" s="50"/>
      <c r="S334" s="50"/>
      <c r="T334" s="50"/>
      <c r="U334" s="50"/>
      <c r="V334" s="50"/>
      <c r="W334" s="50"/>
      <c r="X334" s="50"/>
      <c r="Y334" s="50"/>
      <c r="Z334" s="50"/>
    </row>
    <row r="335" spans="1:26" ht="17.399999999999999">
      <c r="A335" s="50"/>
      <c r="B335" s="50"/>
      <c r="C335" s="48" t="s">
        <v>227</v>
      </c>
      <c r="D335" s="44" t="s">
        <v>623</v>
      </c>
      <c r="E335" s="50"/>
      <c r="F335" s="50"/>
      <c r="G335" s="50"/>
      <c r="H335" s="50"/>
      <c r="I335" s="50"/>
      <c r="J335" s="50"/>
      <c r="K335" s="19" t="s">
        <v>253</v>
      </c>
      <c r="L335" s="78">
        <v>-224</v>
      </c>
      <c r="M335" s="78">
        <v>0</v>
      </c>
      <c r="N335" s="50"/>
      <c r="O335" s="50"/>
      <c r="P335" s="50"/>
      <c r="Q335" s="50"/>
      <c r="R335" s="50"/>
      <c r="S335" s="50"/>
      <c r="T335" s="50"/>
      <c r="U335" s="50"/>
      <c r="V335" s="50"/>
      <c r="W335" s="50"/>
      <c r="X335" s="50"/>
      <c r="Y335" s="50"/>
      <c r="Z335" s="50"/>
    </row>
    <row r="336" spans="1:26" ht="17.399999999999999">
      <c r="A336" s="50"/>
      <c r="B336" s="50"/>
      <c r="C336" s="48" t="s">
        <v>669</v>
      </c>
      <c r="D336" s="44" t="s">
        <v>623</v>
      </c>
      <c r="E336" s="50"/>
      <c r="F336" s="50"/>
      <c r="G336" s="50"/>
      <c r="H336" s="50"/>
      <c r="I336" s="50"/>
      <c r="J336" s="50"/>
      <c r="K336" s="19" t="s">
        <v>300</v>
      </c>
      <c r="L336" s="77">
        <v>1193979</v>
      </c>
      <c r="M336" s="78">
        <v>53</v>
      </c>
      <c r="N336" s="50"/>
      <c r="O336" s="50"/>
      <c r="P336" s="50"/>
      <c r="Q336" s="50"/>
      <c r="R336" s="50"/>
      <c r="S336" s="50"/>
      <c r="T336" s="50"/>
      <c r="U336" s="50"/>
      <c r="V336" s="50"/>
      <c r="W336" s="50"/>
      <c r="X336" s="50"/>
      <c r="Y336" s="50"/>
      <c r="Z336" s="50"/>
    </row>
    <row r="337" spans="1:26" ht="17.399999999999999">
      <c r="A337" s="50"/>
      <c r="B337" s="50"/>
      <c r="C337" s="48" t="s">
        <v>260</v>
      </c>
      <c r="D337" s="44" t="s">
        <v>623</v>
      </c>
      <c r="E337" s="50"/>
      <c r="F337" s="50"/>
      <c r="G337" s="50"/>
      <c r="H337" s="50"/>
      <c r="I337" s="50"/>
      <c r="J337" s="50"/>
      <c r="K337" s="19" t="s">
        <v>326</v>
      </c>
      <c r="L337" s="78">
        <v>0</v>
      </c>
      <c r="M337" s="78">
        <v>0</v>
      </c>
      <c r="N337" s="50"/>
      <c r="O337" s="50"/>
      <c r="P337" s="50"/>
      <c r="Q337" s="50"/>
      <c r="R337" s="50"/>
      <c r="S337" s="50"/>
      <c r="T337" s="50"/>
      <c r="U337" s="50"/>
      <c r="V337" s="50"/>
      <c r="W337" s="50"/>
      <c r="X337" s="50"/>
      <c r="Y337" s="50"/>
      <c r="Z337" s="50"/>
    </row>
    <row r="338" spans="1:26" ht="17.399999999999999">
      <c r="A338" s="50"/>
      <c r="B338" s="50"/>
      <c r="C338" s="48" t="s">
        <v>541</v>
      </c>
      <c r="D338" s="44">
        <v>882</v>
      </c>
      <c r="E338" s="50"/>
      <c r="F338" s="50"/>
      <c r="G338" s="50"/>
      <c r="H338" s="50"/>
      <c r="I338" s="50"/>
      <c r="J338" s="50"/>
      <c r="K338" s="19" t="s">
        <v>52</v>
      </c>
      <c r="L338" s="77">
        <v>2742607</v>
      </c>
      <c r="M338" s="78">
        <v>178</v>
      </c>
      <c r="N338" s="50"/>
      <c r="O338" s="50"/>
      <c r="P338" s="50"/>
      <c r="Q338" s="50"/>
      <c r="R338" s="50"/>
      <c r="S338" s="50"/>
      <c r="T338" s="50"/>
      <c r="U338" s="50"/>
      <c r="V338" s="50"/>
      <c r="W338" s="50"/>
      <c r="X338" s="50"/>
      <c r="Y338" s="50"/>
      <c r="Z338" s="50"/>
    </row>
    <row r="339" spans="1:26" ht="17.399999999999999">
      <c r="A339" s="50"/>
      <c r="B339" s="50"/>
      <c r="C339" s="48" t="s">
        <v>131</v>
      </c>
      <c r="D339" s="76">
        <v>5544</v>
      </c>
      <c r="E339" s="50"/>
      <c r="F339" s="50"/>
      <c r="G339" s="50"/>
      <c r="H339" s="50"/>
      <c r="I339" s="50"/>
      <c r="J339" s="50"/>
      <c r="K339" s="19" t="s">
        <v>568</v>
      </c>
      <c r="L339" s="77">
        <v>5526215</v>
      </c>
      <c r="M339" s="78">
        <v>120</v>
      </c>
      <c r="N339" s="50"/>
      <c r="O339" s="50"/>
      <c r="P339" s="50"/>
      <c r="Q339" s="50"/>
      <c r="R339" s="50"/>
      <c r="S339" s="50"/>
      <c r="T339" s="50"/>
      <c r="U339" s="50"/>
      <c r="V339" s="50"/>
      <c r="W339" s="50"/>
      <c r="X339" s="50"/>
      <c r="Y339" s="50"/>
      <c r="Z339" s="50"/>
    </row>
    <row r="340" spans="1:26" ht="17.399999999999999">
      <c r="A340" s="50"/>
      <c r="B340" s="50"/>
      <c r="C340" s="48" t="s">
        <v>70</v>
      </c>
      <c r="D340" s="76">
        <v>5792</v>
      </c>
      <c r="E340" s="50"/>
      <c r="F340" s="50"/>
      <c r="G340" s="50"/>
      <c r="H340" s="50"/>
      <c r="I340" s="50"/>
      <c r="J340" s="50"/>
      <c r="K340" s="19" t="s">
        <v>217</v>
      </c>
      <c r="L340" s="78">
        <v>0</v>
      </c>
      <c r="M340" s="77">
        <v>0</v>
      </c>
      <c r="N340" s="50"/>
      <c r="O340" s="50"/>
      <c r="P340" s="50"/>
      <c r="Q340" s="50"/>
      <c r="R340" s="50"/>
      <c r="S340" s="50"/>
      <c r="T340" s="50"/>
      <c r="U340" s="50"/>
      <c r="V340" s="50"/>
      <c r="W340" s="50"/>
      <c r="X340" s="50"/>
      <c r="Y340" s="50"/>
      <c r="Z340" s="50"/>
    </row>
    <row r="341" spans="1:26" ht="17.399999999999999">
      <c r="A341" s="50"/>
      <c r="B341" s="50"/>
      <c r="C341" s="48" t="s">
        <v>100</v>
      </c>
      <c r="D341" s="76">
        <v>1226</v>
      </c>
      <c r="E341" s="50"/>
      <c r="F341" s="50"/>
      <c r="G341" s="50"/>
      <c r="H341" s="50"/>
      <c r="I341" s="50"/>
      <c r="J341" s="50"/>
      <c r="K341" s="19" t="s">
        <v>550</v>
      </c>
      <c r="L341" s="77">
        <v>1979671</v>
      </c>
      <c r="M341" s="77">
        <v>77</v>
      </c>
      <c r="N341" s="50"/>
      <c r="O341" s="50"/>
      <c r="P341" s="50"/>
      <c r="Q341" s="50"/>
      <c r="R341" s="50"/>
      <c r="S341" s="50"/>
      <c r="T341" s="50"/>
      <c r="U341" s="50"/>
      <c r="V341" s="50"/>
      <c r="W341" s="50"/>
      <c r="X341" s="50"/>
      <c r="Y341" s="50"/>
      <c r="Z341" s="50"/>
    </row>
    <row r="342" spans="1:26" ht="17.399999999999999">
      <c r="A342" s="50"/>
      <c r="B342" s="50"/>
      <c r="C342" s="48" t="s">
        <v>122</v>
      </c>
      <c r="D342" s="76">
        <v>7173</v>
      </c>
      <c r="E342" s="50"/>
      <c r="F342" s="50"/>
      <c r="G342" s="50"/>
      <c r="H342" s="50"/>
      <c r="I342" s="50"/>
      <c r="J342" s="50"/>
      <c r="K342" s="19" t="s">
        <v>310</v>
      </c>
      <c r="L342" s="77">
        <v>180474</v>
      </c>
      <c r="M342" s="78">
        <v>47</v>
      </c>
      <c r="N342" s="50"/>
      <c r="O342" s="50"/>
      <c r="P342" s="50"/>
      <c r="Q342" s="50"/>
      <c r="R342" s="50"/>
      <c r="S342" s="50"/>
      <c r="T342" s="50"/>
      <c r="U342" s="50"/>
      <c r="V342" s="50"/>
      <c r="W342" s="50"/>
      <c r="X342" s="50"/>
      <c r="Y342" s="50"/>
      <c r="Z342" s="50"/>
    </row>
    <row r="343" spans="1:26" ht="17.399999999999999">
      <c r="A343" s="50"/>
      <c r="B343" s="50"/>
      <c r="C343" s="48" t="s">
        <v>446</v>
      </c>
      <c r="D343" s="44">
        <v>463</v>
      </c>
      <c r="E343" s="50"/>
      <c r="F343" s="50"/>
      <c r="G343" s="50"/>
      <c r="H343" s="50"/>
      <c r="I343" s="50"/>
      <c r="J343" s="50"/>
      <c r="K343" s="19" t="s">
        <v>127</v>
      </c>
      <c r="L343" s="77">
        <v>-203</v>
      </c>
      <c r="M343" s="78">
        <v>4</v>
      </c>
      <c r="N343" s="50"/>
      <c r="O343" s="50"/>
      <c r="P343" s="50"/>
      <c r="Q343" s="50"/>
      <c r="R343" s="50"/>
      <c r="S343" s="50"/>
      <c r="T343" s="50"/>
      <c r="U343" s="50"/>
      <c r="V343" s="50"/>
      <c r="W343" s="50"/>
      <c r="X343" s="50"/>
      <c r="Y343" s="50"/>
      <c r="Z343" s="50"/>
    </row>
    <row r="344" spans="1:26" ht="17.399999999999999">
      <c r="A344" s="50"/>
      <c r="B344" s="50"/>
      <c r="C344" s="48" t="s">
        <v>544</v>
      </c>
      <c r="D344" s="76">
        <v>1047</v>
      </c>
      <c r="E344" s="50"/>
      <c r="F344" s="50"/>
      <c r="G344" s="50"/>
      <c r="H344" s="50"/>
      <c r="I344" s="50"/>
      <c r="J344" s="50"/>
      <c r="K344" s="19" t="s">
        <v>124</v>
      </c>
      <c r="L344" s="77">
        <v>44468</v>
      </c>
      <c r="M344" s="78">
        <v>-5</v>
      </c>
      <c r="N344" s="50"/>
      <c r="O344" s="50"/>
      <c r="P344" s="50"/>
      <c r="Q344" s="50"/>
      <c r="R344" s="50"/>
      <c r="S344" s="50"/>
      <c r="T344" s="50"/>
      <c r="U344" s="50"/>
      <c r="V344" s="50"/>
      <c r="W344" s="50"/>
      <c r="X344" s="50"/>
      <c r="Y344" s="50"/>
      <c r="Z344" s="50"/>
    </row>
    <row r="345" spans="1:26" ht="17.399999999999999">
      <c r="A345" s="50"/>
      <c r="B345" s="50"/>
      <c r="C345" s="48" t="s">
        <v>148</v>
      </c>
      <c r="D345" s="44">
        <v>623</v>
      </c>
      <c r="E345" s="50"/>
      <c r="F345" s="50"/>
      <c r="G345" s="50"/>
      <c r="H345" s="50"/>
      <c r="I345" s="50"/>
      <c r="J345" s="50"/>
      <c r="K345" s="19" t="s">
        <v>136</v>
      </c>
      <c r="L345" s="77">
        <v>3662795</v>
      </c>
      <c r="M345" s="78">
        <v>50</v>
      </c>
      <c r="N345" s="50"/>
      <c r="O345" s="50"/>
      <c r="P345" s="50"/>
      <c r="Q345" s="50"/>
      <c r="R345" s="50"/>
      <c r="S345" s="50"/>
      <c r="T345" s="50"/>
      <c r="U345" s="50"/>
      <c r="V345" s="50"/>
      <c r="W345" s="50"/>
      <c r="X345" s="50"/>
      <c r="Y345" s="50"/>
      <c r="Z345" s="50"/>
    </row>
    <row r="346" spans="1:26" ht="17.399999999999999">
      <c r="A346" s="50"/>
      <c r="B346" s="50"/>
      <c r="C346" s="48" t="s">
        <v>95</v>
      </c>
      <c r="D346" s="76">
        <v>2632</v>
      </c>
      <c r="E346" s="50"/>
      <c r="F346" s="50"/>
      <c r="G346" s="50"/>
      <c r="H346" s="50"/>
      <c r="I346" s="50"/>
      <c r="J346" s="50"/>
      <c r="K346" s="19" t="s">
        <v>203</v>
      </c>
      <c r="L346" s="77">
        <v>604468</v>
      </c>
      <c r="M346" s="78">
        <v>54</v>
      </c>
      <c r="N346" s="50"/>
      <c r="O346" s="50"/>
      <c r="P346" s="50"/>
      <c r="Q346" s="50"/>
      <c r="R346" s="50"/>
      <c r="S346" s="50"/>
      <c r="T346" s="50"/>
      <c r="U346" s="50"/>
      <c r="V346" s="50"/>
      <c r="W346" s="50"/>
      <c r="X346" s="50"/>
      <c r="Y346" s="50"/>
      <c r="Z346" s="50"/>
    </row>
    <row r="347" spans="1:26" ht="17.399999999999999">
      <c r="A347" s="50"/>
      <c r="B347" s="50"/>
      <c r="C347" s="48" t="s">
        <v>59</v>
      </c>
      <c r="D347" s="44">
        <v>48</v>
      </c>
      <c r="E347" s="50"/>
      <c r="F347" s="50"/>
      <c r="G347" s="50"/>
      <c r="H347" s="50"/>
      <c r="I347" s="50"/>
      <c r="J347" s="50"/>
      <c r="K347" s="19" t="s">
        <v>430</v>
      </c>
      <c r="L347" s="78">
        <v>0</v>
      </c>
      <c r="M347" s="78">
        <v>0</v>
      </c>
      <c r="N347" s="50"/>
      <c r="O347" s="50"/>
      <c r="P347" s="50"/>
      <c r="Q347" s="50"/>
      <c r="R347" s="50"/>
      <c r="S347" s="50"/>
      <c r="T347" s="50"/>
      <c r="U347" s="50"/>
      <c r="V347" s="50"/>
      <c r="W347" s="50"/>
      <c r="X347" s="50"/>
      <c r="Y347" s="50"/>
      <c r="Z347" s="50"/>
    </row>
    <row r="348" spans="1:26" ht="17.399999999999999">
      <c r="A348" s="50"/>
      <c r="B348" s="50"/>
      <c r="C348" s="48" t="s">
        <v>178</v>
      </c>
      <c r="D348" s="44">
        <v>873</v>
      </c>
      <c r="E348" s="50"/>
      <c r="F348" s="50"/>
      <c r="G348" s="50"/>
      <c r="H348" s="50"/>
      <c r="I348" s="50"/>
      <c r="J348" s="50"/>
      <c r="K348" s="19" t="s">
        <v>100</v>
      </c>
      <c r="L348" s="77">
        <v>1823149</v>
      </c>
      <c r="M348" s="78">
        <v>152</v>
      </c>
      <c r="N348" s="50"/>
      <c r="O348" s="50"/>
      <c r="P348" s="50"/>
      <c r="Q348" s="50"/>
      <c r="R348" s="50"/>
      <c r="S348" s="50"/>
      <c r="T348" s="50"/>
      <c r="U348" s="50"/>
      <c r="V348" s="50"/>
      <c r="W348" s="50"/>
      <c r="X348" s="50"/>
      <c r="Y348" s="50"/>
      <c r="Z348" s="50"/>
    </row>
    <row r="349" spans="1:26" ht="17.399999999999999">
      <c r="A349" s="50"/>
      <c r="B349" s="50"/>
      <c r="C349" s="48" t="s">
        <v>301</v>
      </c>
      <c r="D349" s="76">
        <v>7271</v>
      </c>
      <c r="E349" s="50"/>
      <c r="F349" s="50"/>
      <c r="G349" s="50"/>
      <c r="H349" s="50"/>
      <c r="I349" s="50"/>
      <c r="J349" s="50"/>
      <c r="K349" s="19" t="s">
        <v>66</v>
      </c>
      <c r="L349" s="77">
        <v>3431532</v>
      </c>
      <c r="M349" s="78">
        <v>63</v>
      </c>
      <c r="N349" s="50"/>
      <c r="O349" s="50"/>
      <c r="P349" s="50"/>
      <c r="Q349" s="50"/>
      <c r="R349" s="50"/>
      <c r="S349" s="50"/>
      <c r="T349" s="50"/>
      <c r="U349" s="50"/>
      <c r="V349" s="50"/>
      <c r="W349" s="50"/>
      <c r="X349" s="50"/>
      <c r="Y349" s="50"/>
      <c r="Z349" s="50"/>
    </row>
    <row r="350" spans="1:26" ht="17.399999999999999">
      <c r="A350" s="50"/>
      <c r="B350" s="50"/>
      <c r="C350" s="48" t="s">
        <v>313</v>
      </c>
      <c r="D350" s="44">
        <v>130</v>
      </c>
      <c r="E350" s="50"/>
      <c r="F350" s="50"/>
      <c r="G350" s="50"/>
      <c r="H350" s="50"/>
      <c r="I350" s="50"/>
      <c r="J350" s="50"/>
      <c r="K350" s="19" t="s">
        <v>106</v>
      </c>
      <c r="L350" s="77">
        <v>441749</v>
      </c>
      <c r="M350" s="78">
        <v>60</v>
      </c>
      <c r="N350" s="50"/>
      <c r="O350" s="50"/>
      <c r="P350" s="50"/>
      <c r="Q350" s="50"/>
      <c r="R350" s="50"/>
      <c r="S350" s="50"/>
      <c r="T350" s="50"/>
      <c r="U350" s="50"/>
      <c r="V350" s="50"/>
      <c r="W350" s="50"/>
      <c r="X350" s="50"/>
      <c r="Y350" s="50"/>
      <c r="Z350" s="50"/>
    </row>
    <row r="351" spans="1:26" ht="17.399999999999999">
      <c r="A351" s="50"/>
      <c r="B351" s="50"/>
      <c r="C351" s="48" t="s">
        <v>45</v>
      </c>
      <c r="D351" s="76">
        <v>2198</v>
      </c>
      <c r="E351" s="50"/>
      <c r="F351" s="50"/>
      <c r="G351" s="50"/>
      <c r="H351" s="50"/>
      <c r="I351" s="50"/>
      <c r="J351" s="50"/>
      <c r="K351" s="19" t="s">
        <v>558</v>
      </c>
      <c r="L351" s="77">
        <v>2071681</v>
      </c>
      <c r="M351" s="78">
        <v>69</v>
      </c>
      <c r="N351" s="50"/>
      <c r="O351" s="50"/>
      <c r="P351" s="50"/>
      <c r="Q351" s="50"/>
      <c r="R351" s="50"/>
      <c r="S351" s="50"/>
      <c r="T351" s="50"/>
      <c r="U351" s="50"/>
      <c r="V351" s="50"/>
      <c r="W351" s="50"/>
      <c r="X351" s="50"/>
      <c r="Y351" s="50"/>
      <c r="Z351" s="50"/>
    </row>
    <row r="352" spans="1:26" ht="17.399999999999999">
      <c r="A352" s="50"/>
      <c r="B352" s="50"/>
      <c r="C352" s="48" t="s">
        <v>201</v>
      </c>
      <c r="D352" s="44">
        <v>833</v>
      </c>
      <c r="E352" s="50"/>
      <c r="F352" s="50"/>
      <c r="G352" s="50"/>
      <c r="H352" s="50"/>
      <c r="I352" s="50"/>
      <c r="J352" s="50"/>
      <c r="K352" s="19" t="s">
        <v>175</v>
      </c>
      <c r="L352" s="77">
        <v>79998</v>
      </c>
      <c r="M352" s="78">
        <v>94</v>
      </c>
      <c r="N352" s="50"/>
      <c r="O352" s="50"/>
      <c r="P352" s="50"/>
      <c r="Q352" s="50"/>
      <c r="R352" s="50"/>
      <c r="S352" s="50"/>
      <c r="T352" s="50"/>
      <c r="U352" s="50"/>
      <c r="V352" s="50"/>
      <c r="W352" s="50"/>
      <c r="X352" s="50"/>
      <c r="Y352" s="50"/>
      <c r="Z352" s="50"/>
    </row>
    <row r="353" spans="1:26" ht="17.399999999999999">
      <c r="A353" s="50"/>
      <c r="B353" s="50"/>
      <c r="C353" s="48" t="s">
        <v>300</v>
      </c>
      <c r="D353" s="76">
        <v>10866</v>
      </c>
      <c r="E353" s="50"/>
      <c r="F353" s="50"/>
      <c r="G353" s="50"/>
      <c r="H353" s="50"/>
      <c r="I353" s="50"/>
      <c r="J353" s="50"/>
      <c r="K353" s="19" t="s">
        <v>61</v>
      </c>
      <c r="L353" s="77">
        <v>1535521</v>
      </c>
      <c r="M353" s="78">
        <v>98</v>
      </c>
      <c r="N353" s="50"/>
      <c r="O353" s="50"/>
      <c r="P353" s="50"/>
      <c r="Q353" s="50"/>
      <c r="R353" s="50"/>
      <c r="S353" s="50"/>
      <c r="T353" s="50"/>
      <c r="U353" s="50"/>
      <c r="V353" s="50"/>
      <c r="W353" s="50"/>
      <c r="X353" s="50"/>
      <c r="Y353" s="50"/>
      <c r="Z353" s="50"/>
    </row>
    <row r="354" spans="1:26" ht="17.399999999999999">
      <c r="A354" s="50"/>
      <c r="B354" s="50"/>
      <c r="C354" s="48" t="s">
        <v>533</v>
      </c>
      <c r="D354" s="44">
        <v>313</v>
      </c>
      <c r="E354" s="50"/>
      <c r="F354" s="50"/>
      <c r="G354" s="50"/>
      <c r="H354" s="50"/>
      <c r="I354" s="50"/>
      <c r="J354" s="50"/>
      <c r="K354" s="19" t="s">
        <v>432</v>
      </c>
      <c r="L354" s="78">
        <v>0</v>
      </c>
      <c r="M354" s="78">
        <v>0</v>
      </c>
      <c r="N354" s="50"/>
      <c r="O354" s="50"/>
      <c r="P354" s="50"/>
      <c r="Q354" s="50"/>
      <c r="R354" s="50"/>
      <c r="S354" s="50"/>
      <c r="T354" s="50"/>
      <c r="U354" s="50"/>
      <c r="V354" s="50"/>
      <c r="W354" s="50"/>
      <c r="X354" s="50"/>
      <c r="Y354" s="50"/>
      <c r="Z354" s="50"/>
    </row>
    <row r="355" spans="1:26" ht="17.399999999999999">
      <c r="A355" s="50"/>
      <c r="B355" s="50"/>
      <c r="C355" s="48" t="s">
        <v>94</v>
      </c>
      <c r="D355" s="44">
        <v>118</v>
      </c>
      <c r="E355" s="50"/>
      <c r="F355" s="50"/>
      <c r="G355" s="50"/>
      <c r="H355" s="50"/>
      <c r="I355" s="50"/>
      <c r="J355" s="50"/>
      <c r="K355" s="19" t="s">
        <v>720</v>
      </c>
      <c r="L355" s="77">
        <v>1465</v>
      </c>
      <c r="M355" s="78">
        <v>32</v>
      </c>
      <c r="N355" s="50"/>
      <c r="O355" s="50"/>
      <c r="P355" s="50"/>
      <c r="Q355" s="50"/>
      <c r="R355" s="50"/>
      <c r="S355" s="50"/>
      <c r="T355" s="50"/>
      <c r="U355" s="50"/>
      <c r="V355" s="50"/>
      <c r="W355" s="50"/>
      <c r="X355" s="50"/>
      <c r="Y355" s="50"/>
      <c r="Z355" s="50"/>
    </row>
    <row r="356" spans="1:26" ht="17.399999999999999">
      <c r="A356" s="50"/>
      <c r="B356" s="50"/>
      <c r="C356" s="48" t="s">
        <v>206</v>
      </c>
      <c r="D356" s="44">
        <v>6</v>
      </c>
      <c r="E356" s="50"/>
      <c r="F356" s="50"/>
      <c r="G356" s="50"/>
      <c r="H356" s="50"/>
      <c r="I356" s="50"/>
      <c r="J356" s="50"/>
      <c r="K356" s="19" t="s">
        <v>566</v>
      </c>
      <c r="L356" s="77">
        <v>2028752</v>
      </c>
      <c r="M356" s="78">
        <v>53</v>
      </c>
      <c r="N356" s="50"/>
      <c r="O356" s="50"/>
      <c r="P356" s="50"/>
      <c r="Q356" s="50"/>
      <c r="R356" s="50"/>
      <c r="S356" s="50"/>
      <c r="T356" s="50"/>
      <c r="U356" s="50"/>
      <c r="V356" s="50"/>
      <c r="W356" s="50"/>
      <c r="X356" s="50"/>
      <c r="Y356" s="50"/>
      <c r="Z356" s="50"/>
    </row>
    <row r="357" spans="1:26" ht="17.399999999999999">
      <c r="A357" s="50"/>
      <c r="B357" s="50"/>
      <c r="C357" s="48" t="s">
        <v>163</v>
      </c>
      <c r="D357" s="44">
        <v>101</v>
      </c>
      <c r="E357" s="50"/>
      <c r="F357" s="50"/>
      <c r="G357" s="50"/>
      <c r="H357" s="50"/>
      <c r="I357" s="50"/>
      <c r="J357" s="50"/>
      <c r="K357" s="19" t="s">
        <v>721</v>
      </c>
      <c r="L357" s="78">
        <v>0</v>
      </c>
      <c r="M357" s="78">
        <v>0</v>
      </c>
      <c r="N357" s="50"/>
      <c r="O357" s="50"/>
      <c r="P357" s="50"/>
      <c r="Q357" s="50"/>
      <c r="R357" s="50"/>
      <c r="S357" s="50"/>
      <c r="T357" s="50"/>
      <c r="U357" s="50"/>
      <c r="V357" s="50"/>
      <c r="W357" s="50"/>
      <c r="X357" s="50"/>
      <c r="Y357" s="50"/>
      <c r="Z357" s="50"/>
    </row>
    <row r="358" spans="1:26" ht="17.399999999999999">
      <c r="A358" s="50"/>
      <c r="B358" s="50"/>
      <c r="C358" s="48" t="s">
        <v>105</v>
      </c>
      <c r="D358" s="44">
        <v>301</v>
      </c>
      <c r="E358" s="50"/>
      <c r="F358" s="50"/>
      <c r="G358" s="50"/>
      <c r="H358" s="50"/>
      <c r="I358" s="50"/>
      <c r="J358" s="50"/>
      <c r="K358" s="19" t="s">
        <v>190</v>
      </c>
      <c r="L358" s="77">
        <v>114941</v>
      </c>
      <c r="M358" s="78">
        <v>79</v>
      </c>
      <c r="N358" s="50"/>
      <c r="O358" s="50"/>
      <c r="P358" s="50"/>
      <c r="Q358" s="50"/>
      <c r="R358" s="50"/>
      <c r="S358" s="50"/>
      <c r="T358" s="50"/>
      <c r="U358" s="50"/>
      <c r="V358" s="50"/>
      <c r="W358" s="50"/>
      <c r="X358" s="50"/>
      <c r="Y358" s="50"/>
      <c r="Z358" s="50"/>
    </row>
    <row r="359" spans="1:26" ht="17.399999999999999">
      <c r="A359" s="50"/>
      <c r="B359" s="50"/>
      <c r="C359" s="48" t="s">
        <v>218</v>
      </c>
      <c r="D359" s="44">
        <v>8</v>
      </c>
      <c r="E359" s="50"/>
      <c r="F359" s="50"/>
      <c r="G359" s="50"/>
      <c r="H359" s="50"/>
      <c r="I359" s="50"/>
      <c r="J359" s="50"/>
      <c r="K359" s="19" t="s">
        <v>122</v>
      </c>
      <c r="L359" s="77">
        <v>2592985</v>
      </c>
      <c r="M359" s="78">
        <v>220</v>
      </c>
      <c r="N359" s="50"/>
      <c r="O359" s="50"/>
      <c r="P359" s="50"/>
      <c r="Q359" s="50"/>
      <c r="R359" s="50"/>
      <c r="S359" s="50"/>
      <c r="T359" s="50"/>
      <c r="U359" s="50"/>
      <c r="V359" s="50"/>
      <c r="W359" s="50"/>
      <c r="X359" s="50"/>
      <c r="Y359" s="50"/>
      <c r="Z359" s="50"/>
    </row>
    <row r="360" spans="1:26" ht="17.399999999999999">
      <c r="A360" s="50"/>
      <c r="B360" s="50"/>
      <c r="C360" s="48" t="s">
        <v>486</v>
      </c>
      <c r="D360" s="44" t="s">
        <v>623</v>
      </c>
      <c r="E360" s="50"/>
      <c r="F360" s="50"/>
      <c r="G360" s="50"/>
      <c r="H360" s="50"/>
      <c r="I360" s="50"/>
      <c r="J360" s="50"/>
      <c r="K360" s="19" t="s">
        <v>433</v>
      </c>
      <c r="L360" s="78">
        <v>0</v>
      </c>
      <c r="M360" s="78">
        <v>0</v>
      </c>
      <c r="N360" s="50"/>
      <c r="O360" s="50"/>
      <c r="P360" s="50"/>
      <c r="Q360" s="50"/>
      <c r="R360" s="50"/>
      <c r="S360" s="50"/>
      <c r="T360" s="50"/>
      <c r="U360" s="50"/>
      <c r="V360" s="50"/>
      <c r="W360" s="50"/>
      <c r="X360" s="50"/>
      <c r="Y360" s="50"/>
      <c r="Z360" s="50"/>
    </row>
    <row r="361" spans="1:26" ht="17.399999999999999">
      <c r="A361" s="50"/>
      <c r="B361" s="50"/>
      <c r="C361" s="48" t="s">
        <v>116</v>
      </c>
      <c r="D361" s="76">
        <v>8891</v>
      </c>
      <c r="E361" s="50"/>
      <c r="F361" s="50"/>
      <c r="G361" s="50"/>
      <c r="H361" s="50"/>
      <c r="I361" s="50"/>
      <c r="J361" s="50"/>
      <c r="K361" s="19" t="s">
        <v>722</v>
      </c>
      <c r="L361" s="78">
        <v>-47</v>
      </c>
      <c r="M361" s="78">
        <v>-51</v>
      </c>
      <c r="N361" s="50"/>
      <c r="O361" s="50"/>
      <c r="P361" s="50"/>
      <c r="Q361" s="50"/>
      <c r="R361" s="50"/>
      <c r="S361" s="50"/>
      <c r="T361" s="50"/>
      <c r="U361" s="50"/>
      <c r="V361" s="50"/>
      <c r="W361" s="50"/>
      <c r="X361" s="50"/>
      <c r="Y361" s="50"/>
      <c r="Z361" s="50"/>
    </row>
    <row r="362" spans="1:26" ht="17.399999999999999">
      <c r="A362" s="50"/>
      <c r="B362" s="50"/>
      <c r="C362" s="48" t="s">
        <v>332</v>
      </c>
      <c r="D362" s="44" t="s">
        <v>623</v>
      </c>
      <c r="E362" s="50"/>
      <c r="F362" s="50"/>
      <c r="G362" s="50"/>
      <c r="H362" s="50"/>
      <c r="I362" s="50"/>
      <c r="J362" s="50"/>
      <c r="K362" s="19" t="s">
        <v>242</v>
      </c>
      <c r="L362" s="77">
        <v>-3745</v>
      </c>
      <c r="M362" s="78">
        <v>-59</v>
      </c>
      <c r="N362" s="50"/>
      <c r="O362" s="50"/>
      <c r="P362" s="50"/>
      <c r="Q362" s="50"/>
      <c r="R362" s="50"/>
      <c r="S362" s="50"/>
      <c r="T362" s="50"/>
      <c r="U362" s="50"/>
      <c r="V362" s="50"/>
      <c r="W362" s="50"/>
      <c r="X362" s="50"/>
      <c r="Y362" s="50"/>
      <c r="Z362" s="50"/>
    </row>
    <row r="363" spans="1:26" ht="17.399999999999999">
      <c r="A363" s="50"/>
      <c r="B363" s="50"/>
      <c r="C363" s="48" t="s">
        <v>241</v>
      </c>
      <c r="D363" s="44" t="s">
        <v>623</v>
      </c>
      <c r="E363" s="50"/>
      <c r="F363" s="50"/>
      <c r="G363" s="50"/>
      <c r="H363" s="50"/>
      <c r="I363" s="50"/>
      <c r="J363" s="50"/>
      <c r="K363" s="19" t="s">
        <v>38</v>
      </c>
      <c r="L363" s="77">
        <v>42462122</v>
      </c>
      <c r="M363" s="78">
        <v>58</v>
      </c>
      <c r="N363" s="50"/>
      <c r="O363" s="50"/>
      <c r="P363" s="50"/>
      <c r="Q363" s="50"/>
      <c r="R363" s="50"/>
      <c r="S363" s="50"/>
      <c r="T363" s="50"/>
      <c r="U363" s="50"/>
      <c r="V363" s="50"/>
      <c r="W363" s="50"/>
      <c r="X363" s="50"/>
      <c r="Y363" s="50"/>
      <c r="Z363" s="50"/>
    </row>
    <row r="364" spans="1:26" ht="17.399999999999999">
      <c r="A364" s="50"/>
      <c r="B364" s="50"/>
      <c r="C364" s="48" t="s">
        <v>316</v>
      </c>
      <c r="D364" s="44" t="s">
        <v>623</v>
      </c>
      <c r="E364" s="50"/>
      <c r="F364" s="50"/>
      <c r="G364" s="50"/>
      <c r="H364" s="50"/>
      <c r="I364" s="50"/>
      <c r="J364" s="50"/>
      <c r="K364" s="19" t="s">
        <v>723</v>
      </c>
      <c r="L364" s="78">
        <v>0</v>
      </c>
      <c r="M364" s="78">
        <v>0</v>
      </c>
      <c r="N364" s="50"/>
      <c r="O364" s="50"/>
      <c r="P364" s="50"/>
      <c r="Q364" s="50"/>
      <c r="R364" s="50"/>
      <c r="S364" s="50"/>
      <c r="T364" s="50"/>
      <c r="U364" s="50"/>
      <c r="V364" s="50"/>
      <c r="W364" s="50"/>
      <c r="X364" s="50"/>
      <c r="Y364" s="50"/>
      <c r="Z364" s="50"/>
    </row>
    <row r="365" spans="1:26" ht="17.399999999999999">
      <c r="A365" s="50"/>
      <c r="B365" s="50"/>
      <c r="C365" s="48" t="s">
        <v>342</v>
      </c>
      <c r="D365" s="44" t="s">
        <v>623</v>
      </c>
      <c r="E365" s="50"/>
      <c r="F365" s="50"/>
      <c r="G365" s="50"/>
      <c r="H365" s="50"/>
      <c r="I365" s="50"/>
      <c r="J365" s="50"/>
      <c r="K365" s="19" t="s">
        <v>489</v>
      </c>
      <c r="L365" s="78">
        <v>0</v>
      </c>
      <c r="M365" s="78">
        <v>0</v>
      </c>
      <c r="N365" s="50"/>
      <c r="O365" s="50"/>
      <c r="P365" s="50"/>
      <c r="Q365" s="50"/>
      <c r="R365" s="50"/>
      <c r="S365" s="50"/>
      <c r="T365" s="50"/>
      <c r="U365" s="50"/>
      <c r="V365" s="50"/>
      <c r="W365" s="50"/>
      <c r="X365" s="50"/>
      <c r="Y365" s="50"/>
      <c r="Z365" s="50"/>
    </row>
    <row r="366" spans="1:26" ht="17.399999999999999">
      <c r="A366" s="50"/>
      <c r="B366" s="50"/>
      <c r="C366" s="48" t="s">
        <v>350</v>
      </c>
      <c r="D366" s="44" t="s">
        <v>623</v>
      </c>
      <c r="E366" s="50"/>
      <c r="F366" s="50"/>
      <c r="G366" s="50"/>
      <c r="H366" s="50"/>
      <c r="I366" s="50"/>
      <c r="J366" s="50"/>
      <c r="K366" s="19" t="s">
        <v>250</v>
      </c>
      <c r="L366" s="78">
        <v>0</v>
      </c>
      <c r="M366" s="78">
        <v>0</v>
      </c>
      <c r="N366" s="50"/>
      <c r="O366" s="50"/>
      <c r="P366" s="50"/>
      <c r="Q366" s="50"/>
      <c r="R366" s="50"/>
      <c r="S366" s="50"/>
      <c r="T366" s="50"/>
      <c r="U366" s="50"/>
      <c r="V366" s="50"/>
      <c r="W366" s="50"/>
      <c r="X366" s="50"/>
      <c r="Y366" s="50"/>
      <c r="Z366" s="50"/>
    </row>
    <row r="367" spans="1:26" ht="17.399999999999999">
      <c r="A367" s="50"/>
      <c r="B367" s="50"/>
      <c r="C367" s="48" t="s">
        <v>352</v>
      </c>
      <c r="D367" s="44" t="s">
        <v>623</v>
      </c>
      <c r="E367" s="50"/>
      <c r="F367" s="50"/>
      <c r="G367" s="50"/>
      <c r="H367" s="50"/>
      <c r="I367" s="50"/>
      <c r="J367" s="50"/>
      <c r="K367" s="19" t="s">
        <v>441</v>
      </c>
      <c r="L367" s="78">
        <v>0</v>
      </c>
      <c r="M367" s="78">
        <v>0</v>
      </c>
      <c r="N367" s="50"/>
      <c r="O367" s="50"/>
      <c r="P367" s="50"/>
      <c r="Q367" s="50"/>
      <c r="R367" s="50"/>
      <c r="S367" s="50"/>
      <c r="T367" s="50"/>
      <c r="U367" s="50"/>
      <c r="V367" s="50"/>
      <c r="W367" s="50"/>
      <c r="X367" s="50"/>
      <c r="Y367" s="50"/>
      <c r="Z367" s="50"/>
    </row>
    <row r="368" spans="1:26" ht="17.399999999999999">
      <c r="A368" s="50"/>
      <c r="B368" s="50"/>
      <c r="C368" s="48" t="s">
        <v>328</v>
      </c>
      <c r="D368" s="44" t="s">
        <v>623</v>
      </c>
      <c r="E368" s="50"/>
      <c r="F368" s="50"/>
      <c r="G368" s="50"/>
      <c r="H368" s="50"/>
      <c r="I368" s="50"/>
      <c r="J368" s="50"/>
      <c r="K368" s="19" t="s">
        <v>560</v>
      </c>
      <c r="L368" s="77">
        <v>616923</v>
      </c>
      <c r="M368" s="78">
        <v>51</v>
      </c>
      <c r="N368" s="50"/>
      <c r="O368" s="50"/>
      <c r="P368" s="50"/>
      <c r="Q368" s="50"/>
      <c r="R368" s="50"/>
      <c r="S368" s="50"/>
      <c r="T368" s="50"/>
      <c r="U368" s="50"/>
      <c r="V368" s="50"/>
      <c r="W368" s="50"/>
      <c r="X368" s="50"/>
      <c r="Y368" s="50"/>
      <c r="Z368" s="50"/>
    </row>
    <row r="369" spans="1:26" ht="17.399999999999999">
      <c r="A369" s="50"/>
      <c r="B369" s="50"/>
      <c r="C369" s="48" t="s">
        <v>75</v>
      </c>
      <c r="D369" s="44" t="s">
        <v>623</v>
      </c>
      <c r="E369" s="50"/>
      <c r="F369" s="50"/>
      <c r="G369" s="50"/>
      <c r="H369" s="50"/>
      <c r="I369" s="50"/>
      <c r="J369" s="50"/>
      <c r="K369" s="19" t="s">
        <v>216</v>
      </c>
      <c r="L369" s="78">
        <v>0</v>
      </c>
      <c r="M369" s="78">
        <v>0</v>
      </c>
      <c r="N369" s="50"/>
      <c r="O369" s="50"/>
      <c r="P369" s="50"/>
      <c r="Q369" s="50"/>
      <c r="R369" s="50"/>
      <c r="S369" s="50"/>
      <c r="T369" s="50"/>
      <c r="U369" s="50"/>
      <c r="V369" s="50"/>
      <c r="W369" s="50"/>
      <c r="X369" s="50"/>
      <c r="Y369" s="50"/>
      <c r="Z369" s="50"/>
    </row>
    <row r="370" spans="1:26" ht="17.399999999999999">
      <c r="A370" s="50"/>
      <c r="B370" s="50"/>
      <c r="C370" s="48" t="s">
        <v>89</v>
      </c>
      <c r="D370" s="44" t="s">
        <v>623</v>
      </c>
      <c r="E370" s="50"/>
      <c r="F370" s="50"/>
      <c r="G370" s="50"/>
      <c r="H370" s="50"/>
      <c r="I370" s="50"/>
      <c r="J370" s="50"/>
      <c r="K370" s="19" t="s">
        <v>305</v>
      </c>
      <c r="L370" s="77">
        <v>584134</v>
      </c>
      <c r="M370" s="78">
        <v>88</v>
      </c>
      <c r="N370" s="50"/>
      <c r="O370" s="50"/>
      <c r="P370" s="50"/>
      <c r="Q370" s="50"/>
      <c r="R370" s="50"/>
      <c r="S370" s="50"/>
      <c r="T370" s="50"/>
      <c r="U370" s="50"/>
      <c r="V370" s="50"/>
      <c r="W370" s="50"/>
      <c r="X370" s="50"/>
      <c r="Y370" s="50"/>
      <c r="Z370" s="50"/>
    </row>
    <row r="371" spans="1:26" ht="17.399999999999999">
      <c r="A371" s="50"/>
      <c r="B371" s="50"/>
      <c r="C371" s="48" t="s">
        <v>471</v>
      </c>
      <c r="D371" s="44" t="s">
        <v>623</v>
      </c>
      <c r="E371" s="50"/>
      <c r="F371" s="50"/>
      <c r="G371" s="50"/>
      <c r="H371" s="50"/>
      <c r="I371" s="50"/>
      <c r="J371" s="50"/>
      <c r="K371" s="19" t="s">
        <v>569</v>
      </c>
      <c r="L371" s="77">
        <v>3171400</v>
      </c>
      <c r="M371" s="78">
        <v>73</v>
      </c>
      <c r="N371" s="50"/>
      <c r="O371" s="50"/>
      <c r="P371" s="50"/>
      <c r="Q371" s="50"/>
      <c r="R371" s="50"/>
      <c r="S371" s="50"/>
      <c r="T371" s="50"/>
      <c r="U371" s="50"/>
      <c r="V371" s="50"/>
      <c r="W371" s="50"/>
      <c r="X371" s="50"/>
      <c r="Y371" s="50"/>
      <c r="Z371" s="50"/>
    </row>
    <row r="372" spans="1:26" ht="17.399999999999999">
      <c r="A372" s="50"/>
      <c r="B372" s="50"/>
      <c r="C372" s="48" t="s">
        <v>126</v>
      </c>
      <c r="D372" s="44" t="s">
        <v>623</v>
      </c>
      <c r="E372" s="50"/>
      <c r="F372" s="50"/>
      <c r="G372" s="50"/>
      <c r="H372" s="50"/>
      <c r="I372" s="50"/>
      <c r="J372" s="50"/>
      <c r="K372" s="19" t="s">
        <v>292</v>
      </c>
      <c r="L372" s="78">
        <v>0</v>
      </c>
      <c r="M372" s="78">
        <v>0</v>
      </c>
      <c r="N372" s="50"/>
      <c r="O372" s="50"/>
      <c r="P372" s="50"/>
      <c r="Q372" s="50"/>
      <c r="R372" s="50"/>
      <c r="S372" s="50"/>
      <c r="T372" s="50"/>
      <c r="U372" s="50"/>
      <c r="V372" s="50"/>
      <c r="W372" s="50"/>
      <c r="X372" s="50"/>
      <c r="Y372" s="50"/>
      <c r="Z372" s="50"/>
    </row>
    <row r="373" spans="1:26" ht="17.399999999999999">
      <c r="A373" s="50"/>
      <c r="B373" s="50"/>
      <c r="C373" s="48" t="s">
        <v>495</v>
      </c>
      <c r="D373" s="44" t="s">
        <v>623</v>
      </c>
      <c r="E373" s="50"/>
      <c r="F373" s="50"/>
      <c r="G373" s="50"/>
      <c r="H373" s="50"/>
      <c r="I373" s="50"/>
      <c r="J373" s="50"/>
      <c r="K373" s="19" t="s">
        <v>228</v>
      </c>
      <c r="L373" s="78">
        <v>0</v>
      </c>
      <c r="M373" s="78">
        <v>0</v>
      </c>
      <c r="N373" s="50"/>
      <c r="O373" s="50"/>
      <c r="P373" s="50"/>
      <c r="Q373" s="50"/>
      <c r="R373" s="50"/>
      <c r="S373" s="50"/>
      <c r="T373" s="50"/>
      <c r="U373" s="50"/>
      <c r="V373" s="50"/>
      <c r="W373" s="50"/>
      <c r="X373" s="50"/>
      <c r="Y373" s="50"/>
      <c r="Z373" s="50"/>
    </row>
    <row r="374" spans="1:26" ht="17.399999999999999">
      <c r="A374" s="50"/>
      <c r="B374" s="50"/>
      <c r="C374" s="48" t="s">
        <v>369</v>
      </c>
      <c r="D374" s="44" t="s">
        <v>623</v>
      </c>
      <c r="E374" s="50"/>
      <c r="F374" s="50"/>
      <c r="G374" s="50"/>
      <c r="H374" s="50"/>
      <c r="I374" s="50"/>
      <c r="J374" s="50"/>
      <c r="K374" s="19" t="s">
        <v>163</v>
      </c>
      <c r="L374" s="77">
        <v>42211</v>
      </c>
      <c r="M374" s="78">
        <v>579</v>
      </c>
      <c r="N374" s="50"/>
      <c r="O374" s="50"/>
      <c r="P374" s="50"/>
      <c r="Q374" s="50"/>
      <c r="R374" s="50"/>
      <c r="S374" s="50"/>
      <c r="T374" s="50"/>
      <c r="U374" s="50"/>
      <c r="V374" s="50"/>
      <c r="W374" s="50"/>
      <c r="X374" s="50"/>
      <c r="Y374" s="50"/>
      <c r="Z374" s="50"/>
    </row>
    <row r="375" spans="1:26" ht="17.399999999999999">
      <c r="A375" s="50"/>
      <c r="B375" s="50"/>
      <c r="C375" s="48" t="s">
        <v>147</v>
      </c>
      <c r="D375" s="44" t="s">
        <v>623</v>
      </c>
      <c r="E375" s="50"/>
      <c r="F375" s="50"/>
      <c r="G375" s="50"/>
      <c r="H375" s="50"/>
      <c r="I375" s="50"/>
      <c r="J375" s="50"/>
      <c r="K375" s="19" t="s">
        <v>521</v>
      </c>
      <c r="L375" s="77">
        <v>61094</v>
      </c>
      <c r="M375" s="78">
        <v>42</v>
      </c>
      <c r="N375" s="50"/>
      <c r="O375" s="50"/>
      <c r="P375" s="50"/>
      <c r="Q375" s="50"/>
      <c r="R375" s="50"/>
      <c r="S375" s="50"/>
      <c r="T375" s="50"/>
      <c r="U375" s="50"/>
      <c r="V375" s="50"/>
      <c r="W375" s="50"/>
      <c r="X375" s="50"/>
      <c r="Y375" s="50"/>
      <c r="Z375" s="50"/>
    </row>
    <row r="376" spans="1:26" ht="17.399999999999999">
      <c r="A376" s="50"/>
      <c r="B376" s="50"/>
      <c r="C376" s="48" t="s">
        <v>298</v>
      </c>
      <c r="D376" s="44" t="s">
        <v>623</v>
      </c>
      <c r="E376" s="50"/>
      <c r="F376" s="50"/>
      <c r="G376" s="50"/>
      <c r="H376" s="50"/>
      <c r="I376" s="50"/>
      <c r="J376" s="50"/>
      <c r="K376" s="19" t="s">
        <v>509</v>
      </c>
      <c r="L376" s="77">
        <v>3742276</v>
      </c>
      <c r="M376" s="78">
        <v>157</v>
      </c>
      <c r="N376" s="50"/>
      <c r="O376" s="50"/>
      <c r="P376" s="50"/>
      <c r="Q376" s="50"/>
      <c r="R376" s="50"/>
      <c r="S376" s="50"/>
      <c r="T376" s="50"/>
      <c r="U376" s="50"/>
      <c r="V376" s="50"/>
      <c r="W376" s="50"/>
      <c r="X376" s="50"/>
      <c r="Y376" s="50"/>
      <c r="Z376" s="50"/>
    </row>
    <row r="377" spans="1:26" ht="17.399999999999999">
      <c r="A377" s="50"/>
      <c r="B377" s="50"/>
      <c r="C377" s="48" t="s">
        <v>259</v>
      </c>
      <c r="D377" s="44" t="s">
        <v>623</v>
      </c>
      <c r="E377" s="50"/>
      <c r="F377" s="50"/>
      <c r="G377" s="50"/>
      <c r="H377" s="50"/>
      <c r="I377" s="50"/>
      <c r="J377" s="50"/>
      <c r="K377" s="19" t="s">
        <v>503</v>
      </c>
      <c r="L377" s="77">
        <v>219882</v>
      </c>
      <c r="M377" s="78">
        <v>83</v>
      </c>
      <c r="N377" s="50"/>
      <c r="O377" s="50"/>
      <c r="P377" s="50"/>
      <c r="Q377" s="50"/>
      <c r="R377" s="50"/>
      <c r="S377" s="50"/>
      <c r="T377" s="50"/>
      <c r="U377" s="50"/>
      <c r="V377" s="50"/>
      <c r="W377" s="50"/>
      <c r="X377" s="50"/>
      <c r="Y377" s="50"/>
      <c r="Z377" s="50"/>
    </row>
    <row r="378" spans="1:26" ht="17.399999999999999">
      <c r="A378" s="50"/>
      <c r="B378" s="50"/>
      <c r="C378" s="48" t="s">
        <v>85</v>
      </c>
      <c r="D378" s="44" t="s">
        <v>623</v>
      </c>
      <c r="E378" s="50"/>
      <c r="F378" s="50"/>
      <c r="G378" s="50"/>
      <c r="H378" s="50"/>
      <c r="I378" s="50"/>
      <c r="J378" s="50"/>
      <c r="K378" s="19" t="s">
        <v>81</v>
      </c>
      <c r="L378" s="77">
        <v>328716</v>
      </c>
      <c r="M378" s="78">
        <v>58</v>
      </c>
      <c r="N378" s="50"/>
      <c r="O378" s="50"/>
      <c r="P378" s="50"/>
      <c r="Q378" s="50"/>
      <c r="R378" s="50"/>
      <c r="S378" s="50"/>
      <c r="T378" s="50"/>
      <c r="U378" s="50"/>
      <c r="V378" s="50"/>
      <c r="W378" s="50"/>
      <c r="X378" s="50"/>
      <c r="Y378" s="50"/>
      <c r="Z378" s="50"/>
    </row>
    <row r="379" spans="1:26" ht="17.399999999999999">
      <c r="A379" s="50"/>
      <c r="B379" s="50"/>
      <c r="C379" s="48" t="s">
        <v>327</v>
      </c>
      <c r="D379" s="44" t="s">
        <v>623</v>
      </c>
      <c r="E379" s="50"/>
      <c r="F379" s="50"/>
      <c r="G379" s="50"/>
      <c r="H379" s="50"/>
      <c r="I379" s="50"/>
      <c r="J379" s="50"/>
      <c r="K379" s="19" t="s">
        <v>496</v>
      </c>
      <c r="L379" s="78">
        <v>-117</v>
      </c>
      <c r="M379" s="78">
        <v>-63</v>
      </c>
      <c r="N379" s="50"/>
      <c r="O379" s="50"/>
      <c r="P379" s="50"/>
      <c r="Q379" s="50"/>
      <c r="R379" s="50"/>
      <c r="S379" s="50"/>
      <c r="T379" s="50"/>
      <c r="U379" s="50"/>
      <c r="V379" s="50"/>
      <c r="W379" s="50"/>
      <c r="X379" s="50"/>
      <c r="Y379" s="50"/>
      <c r="Z379" s="50"/>
    </row>
    <row r="380" spans="1:26" ht="17.399999999999999">
      <c r="A380" s="50"/>
      <c r="B380" s="50"/>
      <c r="C380" s="48" t="s">
        <v>382</v>
      </c>
      <c r="D380" s="44" t="s">
        <v>623</v>
      </c>
      <c r="E380" s="50"/>
      <c r="F380" s="50"/>
      <c r="G380" s="50"/>
      <c r="H380" s="50"/>
      <c r="I380" s="50"/>
      <c r="J380" s="50"/>
      <c r="K380" s="19" t="s">
        <v>501</v>
      </c>
      <c r="L380" s="78">
        <v>0</v>
      </c>
      <c r="M380" s="78">
        <v>0</v>
      </c>
      <c r="N380" s="50"/>
      <c r="O380" s="50"/>
      <c r="P380" s="50"/>
      <c r="Q380" s="50"/>
      <c r="R380" s="50"/>
      <c r="S380" s="50"/>
      <c r="T380" s="50"/>
      <c r="U380" s="50"/>
      <c r="V380" s="50"/>
      <c r="W380" s="50"/>
      <c r="X380" s="50"/>
      <c r="Y380" s="50"/>
      <c r="Z380" s="50"/>
    </row>
    <row r="381" spans="1:26" ht="17.399999999999999">
      <c r="A381" s="50"/>
      <c r="B381" s="50"/>
      <c r="C381" s="48" t="s">
        <v>160</v>
      </c>
      <c r="D381" s="44" t="s">
        <v>623</v>
      </c>
      <c r="E381" s="50"/>
      <c r="F381" s="50"/>
      <c r="G381" s="50"/>
      <c r="H381" s="50"/>
      <c r="I381" s="50"/>
      <c r="J381" s="50"/>
      <c r="K381" s="19" t="s">
        <v>488</v>
      </c>
      <c r="L381" s="78">
        <v>0</v>
      </c>
      <c r="M381" s="78">
        <v>0</v>
      </c>
      <c r="N381" s="50"/>
      <c r="O381" s="50"/>
      <c r="P381" s="50"/>
      <c r="Q381" s="50"/>
      <c r="R381" s="50"/>
      <c r="S381" s="50"/>
      <c r="T381" s="50"/>
      <c r="U381" s="50"/>
      <c r="V381" s="50"/>
      <c r="W381" s="50"/>
      <c r="X381" s="50"/>
      <c r="Y381" s="50"/>
      <c r="Z381" s="50"/>
    </row>
    <row r="382" spans="1:26" ht="17.399999999999999">
      <c r="A382" s="50"/>
      <c r="B382" s="50"/>
      <c r="C382" s="48" t="s">
        <v>80</v>
      </c>
      <c r="D382" s="76">
        <v>1632</v>
      </c>
      <c r="E382" s="50"/>
      <c r="F382" s="50"/>
      <c r="G382" s="50"/>
      <c r="H382" s="50"/>
      <c r="I382" s="50"/>
      <c r="J382" s="50"/>
      <c r="K382" s="19" t="s">
        <v>73</v>
      </c>
      <c r="L382" s="77">
        <v>1824646</v>
      </c>
      <c r="M382" s="78">
        <v>65</v>
      </c>
      <c r="N382" s="50"/>
      <c r="O382" s="50"/>
      <c r="P382" s="50"/>
      <c r="Q382" s="50"/>
      <c r="R382" s="50"/>
      <c r="S382" s="50"/>
      <c r="T382" s="50"/>
      <c r="U382" s="50"/>
      <c r="V382" s="50"/>
      <c r="W382" s="50"/>
      <c r="X382" s="50"/>
      <c r="Y382" s="50"/>
      <c r="Z382" s="50"/>
    </row>
    <row r="383" spans="1:26" ht="17.399999999999999">
      <c r="A383" s="50"/>
      <c r="B383" s="50"/>
      <c r="C383" s="48" t="s">
        <v>130</v>
      </c>
      <c r="D383" s="44" t="s">
        <v>623</v>
      </c>
      <c r="E383" s="50"/>
      <c r="F383" s="50"/>
      <c r="G383" s="50"/>
      <c r="H383" s="50"/>
      <c r="I383" s="50"/>
      <c r="J383" s="50"/>
      <c r="K383" s="19" t="s">
        <v>445</v>
      </c>
      <c r="L383" s="78">
        <v>0</v>
      </c>
      <c r="M383" s="78">
        <v>0</v>
      </c>
      <c r="N383" s="50"/>
      <c r="O383" s="50"/>
      <c r="P383" s="50"/>
      <c r="Q383" s="50"/>
      <c r="R383" s="50"/>
      <c r="S383" s="50"/>
      <c r="T383" s="50"/>
      <c r="U383" s="50"/>
      <c r="V383" s="50"/>
      <c r="W383" s="50"/>
      <c r="X383" s="50"/>
      <c r="Y383" s="50"/>
      <c r="Z383" s="50"/>
    </row>
    <row r="384" spans="1:26" ht="17.399999999999999">
      <c r="A384" s="50"/>
      <c r="B384" s="50"/>
      <c r="C384" s="48" t="s">
        <v>207</v>
      </c>
      <c r="D384" s="44" t="s">
        <v>623</v>
      </c>
      <c r="E384" s="50"/>
      <c r="F384" s="50"/>
      <c r="G384" s="50"/>
      <c r="H384" s="50"/>
      <c r="I384" s="50"/>
      <c r="J384" s="50"/>
      <c r="K384" s="19" t="s">
        <v>556</v>
      </c>
      <c r="L384" s="77">
        <v>3718500</v>
      </c>
      <c r="M384" s="78">
        <v>80</v>
      </c>
      <c r="N384" s="50"/>
      <c r="O384" s="50"/>
      <c r="P384" s="50"/>
      <c r="Q384" s="50"/>
      <c r="R384" s="50"/>
      <c r="S384" s="50"/>
      <c r="T384" s="50"/>
      <c r="U384" s="50"/>
      <c r="V384" s="50"/>
      <c r="W384" s="50"/>
      <c r="X384" s="50"/>
      <c r="Y384" s="50"/>
      <c r="Z384" s="50"/>
    </row>
    <row r="385" spans="1:26" ht="17.399999999999999">
      <c r="A385" s="50"/>
      <c r="B385" s="50"/>
      <c r="C385" s="48" t="s">
        <v>291</v>
      </c>
      <c r="D385" s="44" t="s">
        <v>623</v>
      </c>
      <c r="E385" s="50"/>
      <c r="F385" s="50"/>
      <c r="G385" s="50"/>
      <c r="H385" s="50"/>
      <c r="I385" s="50"/>
      <c r="J385" s="50"/>
      <c r="K385" s="19" t="s">
        <v>179</v>
      </c>
      <c r="L385" s="77">
        <v>360368</v>
      </c>
      <c r="M385" s="78">
        <v>59</v>
      </c>
      <c r="N385" s="50"/>
      <c r="O385" s="50"/>
      <c r="P385" s="50"/>
      <c r="Q385" s="50"/>
      <c r="R385" s="50"/>
      <c r="S385" s="50"/>
      <c r="T385" s="50"/>
      <c r="U385" s="50"/>
      <c r="V385" s="50"/>
      <c r="W385" s="50"/>
      <c r="X385" s="50"/>
      <c r="Y385" s="50"/>
      <c r="Z385" s="50"/>
    </row>
    <row r="386" spans="1:26" ht="17.399999999999999">
      <c r="A386" s="50"/>
      <c r="B386" s="50"/>
      <c r="C386" s="48" t="s">
        <v>499</v>
      </c>
      <c r="D386" s="44" t="s">
        <v>623</v>
      </c>
      <c r="E386" s="50"/>
      <c r="F386" s="50"/>
      <c r="G386" s="50"/>
      <c r="H386" s="50"/>
      <c r="I386" s="50"/>
      <c r="J386" s="50"/>
      <c r="K386" s="19" t="s">
        <v>545</v>
      </c>
      <c r="L386" s="77">
        <v>376072</v>
      </c>
      <c r="M386" s="78">
        <v>89</v>
      </c>
      <c r="N386" s="50"/>
      <c r="O386" s="50"/>
      <c r="P386" s="50"/>
      <c r="Q386" s="50"/>
      <c r="R386" s="50"/>
      <c r="S386" s="50"/>
      <c r="T386" s="50"/>
      <c r="U386" s="50"/>
      <c r="V386" s="50"/>
      <c r="W386" s="50"/>
      <c r="X386" s="50"/>
      <c r="Y386" s="50"/>
      <c r="Z386" s="50"/>
    </row>
    <row r="387" spans="1:26" ht="17.399999999999999">
      <c r="A387" s="50"/>
      <c r="B387" s="50"/>
      <c r="C387" s="48" t="s">
        <v>239</v>
      </c>
      <c r="D387" s="44">
        <v>171</v>
      </c>
      <c r="E387" s="50"/>
      <c r="F387" s="50"/>
      <c r="G387" s="50"/>
      <c r="H387" s="50"/>
      <c r="I387" s="50"/>
      <c r="J387" s="50"/>
      <c r="K387" s="19" t="s">
        <v>128</v>
      </c>
      <c r="L387" s="77">
        <v>1675310</v>
      </c>
      <c r="M387" s="78">
        <v>46</v>
      </c>
      <c r="N387" s="50"/>
      <c r="O387" s="50"/>
      <c r="P387" s="50"/>
      <c r="Q387" s="50"/>
      <c r="R387" s="50"/>
      <c r="S387" s="50"/>
      <c r="T387" s="50"/>
      <c r="U387" s="50"/>
      <c r="V387" s="50"/>
      <c r="W387" s="50"/>
      <c r="X387" s="50"/>
      <c r="Y387" s="50"/>
      <c r="Z387" s="50"/>
    </row>
    <row r="388" spans="1:26" ht="17.399999999999999">
      <c r="A388" s="50"/>
      <c r="B388" s="50"/>
      <c r="C388" s="48" t="s">
        <v>460</v>
      </c>
      <c r="D388" s="44" t="s">
        <v>623</v>
      </c>
      <c r="E388" s="50"/>
      <c r="F388" s="50"/>
      <c r="G388" s="50"/>
      <c r="H388" s="50"/>
      <c r="I388" s="50"/>
      <c r="J388" s="50"/>
      <c r="K388" s="19" t="s">
        <v>105</v>
      </c>
      <c r="L388" s="77">
        <v>186569</v>
      </c>
      <c r="M388" s="78">
        <v>314</v>
      </c>
      <c r="N388" s="50"/>
      <c r="O388" s="50"/>
      <c r="P388" s="50"/>
      <c r="Q388" s="50"/>
      <c r="R388" s="50"/>
      <c r="S388" s="50"/>
      <c r="T388" s="50"/>
      <c r="U388" s="50"/>
      <c r="V388" s="50"/>
      <c r="W388" s="50"/>
      <c r="X388" s="50"/>
      <c r="Y388" s="50"/>
      <c r="Z388" s="50"/>
    </row>
    <row r="389" spans="1:26" ht="17.399999999999999">
      <c r="A389" s="50"/>
      <c r="B389" s="50"/>
      <c r="C389" s="48" t="s">
        <v>485</v>
      </c>
      <c r="D389" s="44" t="s">
        <v>623</v>
      </c>
      <c r="E389" s="50"/>
      <c r="F389" s="50"/>
      <c r="G389" s="50"/>
      <c r="H389" s="50"/>
      <c r="I389" s="50"/>
      <c r="J389" s="50"/>
      <c r="K389" s="19" t="s">
        <v>104</v>
      </c>
      <c r="L389" s="77">
        <v>482156</v>
      </c>
      <c r="M389" s="78">
        <v>76</v>
      </c>
      <c r="N389" s="50"/>
      <c r="O389" s="50"/>
      <c r="P389" s="50"/>
      <c r="Q389" s="50"/>
      <c r="R389" s="50"/>
      <c r="S389" s="50"/>
      <c r="T389" s="50"/>
      <c r="U389" s="50"/>
      <c r="V389" s="50"/>
      <c r="W389" s="50"/>
      <c r="X389" s="50"/>
      <c r="Y389" s="50"/>
      <c r="Z389" s="50"/>
    </row>
    <row r="390" spans="1:26" ht="17.399999999999999">
      <c r="A390" s="50"/>
      <c r="B390" s="50"/>
      <c r="C390" s="48" t="s">
        <v>256</v>
      </c>
      <c r="D390" s="44" t="s">
        <v>623</v>
      </c>
      <c r="E390" s="50"/>
      <c r="F390" s="50"/>
      <c r="G390" s="50"/>
      <c r="H390" s="50"/>
      <c r="I390" s="50"/>
      <c r="J390" s="50"/>
      <c r="K390" s="19" t="s">
        <v>447</v>
      </c>
      <c r="L390" s="78">
        <v>0</v>
      </c>
      <c r="M390" s="78">
        <v>0</v>
      </c>
      <c r="N390" s="50"/>
      <c r="O390" s="50"/>
      <c r="P390" s="50"/>
      <c r="Q390" s="50"/>
      <c r="R390" s="50"/>
      <c r="S390" s="50"/>
      <c r="T390" s="50"/>
      <c r="U390" s="50"/>
      <c r="V390" s="50"/>
      <c r="W390" s="50"/>
      <c r="X390" s="50"/>
      <c r="Y390" s="50"/>
      <c r="Z390" s="50"/>
    </row>
    <row r="391" spans="1:26" ht="17.399999999999999">
      <c r="A391" s="50"/>
      <c r="B391" s="50"/>
      <c r="C391" s="48" t="s">
        <v>177</v>
      </c>
      <c r="D391" s="44">
        <v>107</v>
      </c>
      <c r="E391" s="50"/>
      <c r="F391" s="50"/>
      <c r="G391" s="50"/>
      <c r="H391" s="50"/>
      <c r="I391" s="50"/>
      <c r="J391" s="50"/>
      <c r="K391" s="19" t="s">
        <v>199</v>
      </c>
      <c r="L391" s="77">
        <v>1073954</v>
      </c>
      <c r="M391" s="78">
        <v>63</v>
      </c>
      <c r="N391" s="50"/>
      <c r="O391" s="50"/>
      <c r="P391" s="50"/>
      <c r="Q391" s="50"/>
      <c r="R391" s="50"/>
      <c r="S391" s="50"/>
      <c r="T391" s="50"/>
      <c r="U391" s="50"/>
      <c r="V391" s="50"/>
      <c r="W391" s="50"/>
      <c r="X391" s="50"/>
      <c r="Y391" s="50"/>
      <c r="Z391" s="50"/>
    </row>
    <row r="392" spans="1:26" ht="17.399999999999999">
      <c r="A392" s="50"/>
      <c r="B392" s="50"/>
      <c r="C392" s="48" t="s">
        <v>268</v>
      </c>
      <c r="D392" s="44" t="s">
        <v>623</v>
      </c>
      <c r="E392" s="50"/>
      <c r="F392" s="50"/>
      <c r="G392" s="50"/>
      <c r="H392" s="50"/>
      <c r="I392" s="50"/>
      <c r="J392" s="50"/>
      <c r="K392" s="19" t="s">
        <v>518</v>
      </c>
      <c r="L392" s="77">
        <v>346224</v>
      </c>
      <c r="M392" s="78">
        <v>53</v>
      </c>
      <c r="N392" s="50"/>
      <c r="O392" s="50"/>
      <c r="P392" s="50"/>
      <c r="Q392" s="50"/>
      <c r="R392" s="50"/>
      <c r="S392" s="50"/>
      <c r="T392" s="50"/>
      <c r="U392" s="50"/>
      <c r="V392" s="50"/>
      <c r="W392" s="50"/>
      <c r="X392" s="50"/>
      <c r="Y392" s="50"/>
      <c r="Z392" s="50"/>
    </row>
    <row r="393" spans="1:26" ht="17.399999999999999">
      <c r="A393" s="50"/>
      <c r="B393" s="50"/>
      <c r="C393" s="48" t="s">
        <v>321</v>
      </c>
      <c r="D393" s="44" t="s">
        <v>623</v>
      </c>
      <c r="E393" s="50"/>
      <c r="F393" s="50"/>
      <c r="G393" s="50"/>
      <c r="H393" s="50"/>
      <c r="I393" s="50"/>
      <c r="J393" s="50"/>
      <c r="K393" s="19" t="s">
        <v>533</v>
      </c>
      <c r="L393" s="77">
        <v>594353</v>
      </c>
      <c r="M393" s="77">
        <v>78</v>
      </c>
      <c r="N393" s="50"/>
      <c r="O393" s="50"/>
      <c r="P393" s="50"/>
      <c r="Q393" s="50"/>
      <c r="R393" s="50"/>
      <c r="S393" s="50"/>
      <c r="T393" s="50"/>
      <c r="U393" s="50"/>
      <c r="V393" s="50"/>
      <c r="W393" s="50"/>
      <c r="X393" s="50"/>
      <c r="Y393" s="50"/>
      <c r="Z393" s="50"/>
    </row>
    <row r="394" spans="1:26" ht="17.399999999999999">
      <c r="A394" s="50"/>
      <c r="B394" s="50"/>
      <c r="C394" s="48" t="s">
        <v>398</v>
      </c>
      <c r="D394" s="44" t="s">
        <v>623</v>
      </c>
      <c r="E394" s="50"/>
      <c r="F394" s="50"/>
      <c r="G394" s="50"/>
      <c r="H394" s="50"/>
      <c r="I394" s="50"/>
      <c r="J394" s="50"/>
      <c r="K394" s="19" t="s">
        <v>724</v>
      </c>
      <c r="L394" s="77">
        <v>-3043</v>
      </c>
      <c r="M394" s="78">
        <v>421</v>
      </c>
      <c r="N394" s="50"/>
      <c r="O394" s="50"/>
      <c r="P394" s="50"/>
      <c r="Q394" s="50"/>
      <c r="R394" s="50"/>
      <c r="S394" s="50"/>
      <c r="T394" s="50"/>
      <c r="U394" s="50"/>
      <c r="V394" s="50"/>
      <c r="W394" s="50"/>
      <c r="X394" s="50"/>
      <c r="Y394" s="50"/>
      <c r="Z394" s="50"/>
    </row>
    <row r="395" spans="1:26" ht="17.399999999999999">
      <c r="A395" s="50"/>
      <c r="B395" s="50"/>
      <c r="C395" s="48" t="s">
        <v>401</v>
      </c>
      <c r="D395" s="44" t="s">
        <v>623</v>
      </c>
      <c r="E395" s="50"/>
      <c r="F395" s="50"/>
      <c r="G395" s="50"/>
      <c r="H395" s="50"/>
      <c r="I395" s="50"/>
      <c r="J395" s="50"/>
      <c r="K395" s="19" t="s">
        <v>544</v>
      </c>
      <c r="L395" s="77">
        <v>66866</v>
      </c>
      <c r="M395" s="78">
        <v>33</v>
      </c>
      <c r="N395" s="50"/>
      <c r="O395" s="50"/>
      <c r="P395" s="50"/>
      <c r="Q395" s="50"/>
      <c r="R395" s="50"/>
      <c r="S395" s="50"/>
      <c r="T395" s="50"/>
      <c r="U395" s="50"/>
      <c r="V395" s="50"/>
      <c r="W395" s="50"/>
      <c r="X395" s="50"/>
      <c r="Y395" s="50"/>
      <c r="Z395" s="50"/>
    </row>
    <row r="396" spans="1:26" ht="17.399999999999999">
      <c r="A396" s="50"/>
      <c r="B396" s="50"/>
      <c r="C396" s="48" t="s">
        <v>493</v>
      </c>
      <c r="D396" s="44" t="s">
        <v>623</v>
      </c>
      <c r="E396" s="50"/>
      <c r="F396" s="50"/>
      <c r="G396" s="50"/>
      <c r="H396" s="50"/>
      <c r="I396" s="50"/>
      <c r="J396" s="50"/>
      <c r="K396" s="19" t="s">
        <v>204</v>
      </c>
      <c r="L396" s="77">
        <v>677419</v>
      </c>
      <c r="M396" s="78">
        <v>160</v>
      </c>
      <c r="N396" s="50"/>
      <c r="O396" s="50"/>
      <c r="P396" s="50"/>
      <c r="Q396" s="50"/>
      <c r="R396" s="50"/>
      <c r="S396" s="50"/>
      <c r="T396" s="50"/>
      <c r="U396" s="50"/>
      <c r="V396" s="50"/>
      <c r="W396" s="50"/>
      <c r="X396" s="50"/>
      <c r="Y396" s="50"/>
      <c r="Z396" s="50"/>
    </row>
    <row r="397" spans="1:26" ht="17.399999999999999">
      <c r="A397" s="50"/>
      <c r="B397" s="50"/>
      <c r="C397" s="48" t="s">
        <v>91</v>
      </c>
      <c r="D397" s="44" t="s">
        <v>623</v>
      </c>
      <c r="E397" s="50"/>
      <c r="F397" s="50"/>
      <c r="G397" s="50"/>
      <c r="H397" s="50"/>
      <c r="I397" s="50"/>
      <c r="J397" s="50"/>
      <c r="K397" s="19" t="s">
        <v>725</v>
      </c>
      <c r="L397" s="78">
        <v>0</v>
      </c>
      <c r="M397" s="78">
        <v>0</v>
      </c>
      <c r="N397" s="50"/>
      <c r="O397" s="50"/>
      <c r="P397" s="50"/>
      <c r="Q397" s="50"/>
      <c r="R397" s="50"/>
      <c r="S397" s="50"/>
      <c r="T397" s="50"/>
      <c r="U397" s="50"/>
      <c r="V397" s="50"/>
      <c r="W397" s="50"/>
      <c r="X397" s="50"/>
      <c r="Y397" s="50"/>
      <c r="Z397" s="50"/>
    </row>
    <row r="398" spans="1:26" ht="17.399999999999999">
      <c r="A398" s="50"/>
      <c r="B398" s="50"/>
      <c r="C398" s="48" t="s">
        <v>295</v>
      </c>
      <c r="D398" s="44" t="s">
        <v>623</v>
      </c>
      <c r="E398" s="50"/>
      <c r="F398" s="50"/>
      <c r="G398" s="50"/>
      <c r="H398" s="50"/>
      <c r="I398" s="50"/>
      <c r="J398" s="50"/>
      <c r="K398" s="19" t="s">
        <v>135</v>
      </c>
      <c r="L398" s="77">
        <v>318249</v>
      </c>
      <c r="M398" s="78">
        <v>58</v>
      </c>
      <c r="N398" s="50"/>
      <c r="O398" s="50"/>
      <c r="P398" s="50"/>
      <c r="Q398" s="50"/>
      <c r="R398" s="50"/>
      <c r="S398" s="50"/>
      <c r="T398" s="50"/>
      <c r="U398" s="50"/>
      <c r="V398" s="50"/>
      <c r="W398" s="50"/>
      <c r="X398" s="50"/>
      <c r="Y398" s="50"/>
      <c r="Z398" s="50"/>
    </row>
    <row r="399" spans="1:26" ht="17.399999999999999">
      <c r="A399" s="50"/>
      <c r="B399" s="50"/>
      <c r="C399" s="48" t="s">
        <v>414</v>
      </c>
      <c r="D399" s="44" t="s">
        <v>623</v>
      </c>
      <c r="E399" s="50"/>
      <c r="F399" s="50"/>
      <c r="G399" s="50"/>
      <c r="H399" s="50"/>
      <c r="I399" s="50"/>
      <c r="J399" s="50"/>
      <c r="K399" s="19" t="s">
        <v>86</v>
      </c>
      <c r="L399" s="77">
        <v>40167</v>
      </c>
      <c r="M399" s="78">
        <v>91</v>
      </c>
      <c r="N399" s="50"/>
      <c r="O399" s="50"/>
      <c r="P399" s="50"/>
      <c r="Q399" s="50"/>
      <c r="R399" s="50"/>
      <c r="S399" s="50"/>
      <c r="T399" s="50"/>
      <c r="U399" s="50"/>
      <c r="V399" s="50"/>
      <c r="W399" s="50"/>
      <c r="X399" s="50"/>
      <c r="Y399" s="50"/>
      <c r="Z399" s="50"/>
    </row>
    <row r="400" spans="1:26" ht="17.399999999999999">
      <c r="A400" s="50"/>
      <c r="B400" s="50"/>
      <c r="C400" s="48" t="s">
        <v>515</v>
      </c>
      <c r="D400" s="44" t="s">
        <v>623</v>
      </c>
      <c r="E400" s="50"/>
      <c r="F400" s="50"/>
      <c r="G400" s="50"/>
      <c r="H400" s="50"/>
      <c r="I400" s="50"/>
      <c r="J400" s="50"/>
      <c r="K400" s="19" t="s">
        <v>54</v>
      </c>
      <c r="L400" s="77">
        <v>2588324</v>
      </c>
      <c r="M400" s="78">
        <v>116</v>
      </c>
      <c r="N400" s="50"/>
      <c r="O400" s="50"/>
      <c r="P400" s="50"/>
      <c r="Q400" s="50"/>
      <c r="R400" s="50"/>
      <c r="S400" s="50"/>
      <c r="T400" s="50"/>
      <c r="U400" s="50"/>
      <c r="V400" s="50"/>
      <c r="W400" s="50"/>
      <c r="X400" s="50"/>
      <c r="Y400" s="50"/>
      <c r="Z400" s="50"/>
    </row>
    <row r="401" spans="1:26" ht="17.399999999999999">
      <c r="A401" s="50"/>
      <c r="B401" s="50"/>
      <c r="C401" s="48" t="s">
        <v>318</v>
      </c>
      <c r="D401" s="44" t="s">
        <v>623</v>
      </c>
      <c r="E401" s="50"/>
      <c r="F401" s="50"/>
      <c r="G401" s="50"/>
      <c r="H401" s="50"/>
      <c r="I401" s="50"/>
      <c r="J401" s="50"/>
      <c r="K401" s="19" t="s">
        <v>94</v>
      </c>
      <c r="L401" s="77">
        <v>461089</v>
      </c>
      <c r="M401" s="78">
        <v>98</v>
      </c>
      <c r="N401" s="50"/>
      <c r="O401" s="50"/>
      <c r="P401" s="50"/>
      <c r="Q401" s="50"/>
      <c r="R401" s="50"/>
      <c r="S401" s="50"/>
      <c r="T401" s="50"/>
      <c r="U401" s="50"/>
      <c r="V401" s="50"/>
      <c r="W401" s="50"/>
      <c r="X401" s="50"/>
      <c r="Y401" s="50"/>
      <c r="Z401" s="50"/>
    </row>
    <row r="402" spans="1:26" ht="17.399999999999999">
      <c r="A402" s="50"/>
      <c r="B402" s="50"/>
      <c r="C402" s="48" t="s">
        <v>470</v>
      </c>
      <c r="D402" s="44" t="s">
        <v>623</v>
      </c>
      <c r="E402" s="50"/>
      <c r="F402" s="50"/>
      <c r="G402" s="50"/>
      <c r="H402" s="50"/>
      <c r="I402" s="50"/>
      <c r="J402" s="50"/>
      <c r="K402" s="19" t="s">
        <v>229</v>
      </c>
      <c r="L402" s="78">
        <v>0</v>
      </c>
      <c r="M402" s="78">
        <v>0</v>
      </c>
      <c r="N402" s="50"/>
      <c r="O402" s="50"/>
      <c r="P402" s="50"/>
      <c r="Q402" s="50"/>
      <c r="R402" s="50"/>
      <c r="S402" s="50"/>
      <c r="T402" s="50"/>
      <c r="U402" s="50"/>
      <c r="V402" s="50"/>
      <c r="W402" s="50"/>
      <c r="X402" s="50"/>
      <c r="Y402" s="50"/>
      <c r="Z402" s="50"/>
    </row>
    <row r="403" spans="1:26" ht="17.399999999999999">
      <c r="A403" s="50"/>
      <c r="B403" s="50"/>
      <c r="C403" s="48" t="s">
        <v>512</v>
      </c>
      <c r="D403" s="44" t="s">
        <v>623</v>
      </c>
      <c r="E403" s="50"/>
      <c r="F403" s="50"/>
      <c r="G403" s="50"/>
      <c r="H403" s="50"/>
      <c r="I403" s="50"/>
      <c r="J403" s="50"/>
      <c r="K403" s="19" t="s">
        <v>726</v>
      </c>
      <c r="L403" s="77">
        <v>214255</v>
      </c>
      <c r="M403" s="78">
        <v>369</v>
      </c>
      <c r="N403" s="50"/>
      <c r="O403" s="50"/>
      <c r="P403" s="50"/>
      <c r="Q403" s="50"/>
      <c r="R403" s="50"/>
      <c r="S403" s="50"/>
      <c r="T403" s="50"/>
      <c r="U403" s="50"/>
      <c r="V403" s="50"/>
      <c r="W403" s="50"/>
      <c r="X403" s="50"/>
      <c r="Y403" s="50"/>
      <c r="Z403" s="50"/>
    </row>
    <row r="404" spans="1:26" ht="17.399999999999999">
      <c r="A404" s="50"/>
      <c r="B404" s="50"/>
      <c r="C404" s="48" t="s">
        <v>490</v>
      </c>
      <c r="D404" s="44" t="s">
        <v>623</v>
      </c>
      <c r="E404" s="50"/>
      <c r="F404" s="50"/>
      <c r="G404" s="50"/>
      <c r="H404" s="50"/>
      <c r="I404" s="50"/>
      <c r="J404" s="50"/>
      <c r="K404" s="19" t="s">
        <v>49</v>
      </c>
      <c r="L404" s="77">
        <v>2191173</v>
      </c>
      <c r="M404" s="78">
        <v>77</v>
      </c>
      <c r="N404" s="50"/>
      <c r="O404" s="50"/>
      <c r="P404" s="50"/>
      <c r="Q404" s="50"/>
      <c r="R404" s="50"/>
      <c r="S404" s="50"/>
      <c r="T404" s="50"/>
      <c r="U404" s="50"/>
      <c r="V404" s="50"/>
      <c r="W404" s="50"/>
      <c r="X404" s="50"/>
      <c r="Y404" s="50"/>
      <c r="Z404" s="50"/>
    </row>
    <row r="405" spans="1:26" ht="17.399999999999999">
      <c r="A405" s="50"/>
      <c r="B405" s="50"/>
      <c r="C405" s="48" t="s">
        <v>150</v>
      </c>
      <c r="D405" s="44">
        <v>684</v>
      </c>
      <c r="E405" s="50"/>
      <c r="F405" s="50"/>
      <c r="G405" s="50"/>
      <c r="H405" s="50"/>
      <c r="I405" s="50"/>
      <c r="J405" s="50"/>
      <c r="K405" s="19" t="s">
        <v>448</v>
      </c>
      <c r="L405" s="78">
        <v>0</v>
      </c>
      <c r="M405" s="78">
        <v>0</v>
      </c>
      <c r="N405" s="50"/>
      <c r="O405" s="50"/>
      <c r="P405" s="50"/>
      <c r="Q405" s="50"/>
      <c r="R405" s="50"/>
      <c r="S405" s="50"/>
      <c r="T405" s="50"/>
      <c r="U405" s="50"/>
      <c r="V405" s="50"/>
      <c r="W405" s="50"/>
      <c r="X405" s="50"/>
      <c r="Y405" s="50"/>
      <c r="Z405" s="50"/>
    </row>
    <row r="406" spans="1:26" ht="17.399999999999999">
      <c r="A406" s="50"/>
      <c r="B406" s="50"/>
      <c r="C406" s="48" t="s">
        <v>253</v>
      </c>
      <c r="D406" s="44" t="s">
        <v>623</v>
      </c>
      <c r="E406" s="50"/>
      <c r="F406" s="50"/>
      <c r="G406" s="50"/>
      <c r="H406" s="50"/>
      <c r="I406" s="50"/>
      <c r="J406" s="50"/>
      <c r="K406" s="19" t="s">
        <v>639</v>
      </c>
      <c r="L406" s="77">
        <v>1123776</v>
      </c>
      <c r="M406" s="78">
        <v>72</v>
      </c>
      <c r="N406" s="50"/>
      <c r="O406" s="50"/>
      <c r="P406" s="50"/>
      <c r="Q406" s="50"/>
      <c r="R406" s="50"/>
      <c r="S406" s="50"/>
      <c r="T406" s="50"/>
      <c r="U406" s="50"/>
      <c r="V406" s="50"/>
      <c r="W406" s="50"/>
      <c r="X406" s="50"/>
      <c r="Y406" s="50"/>
      <c r="Z406" s="50"/>
    </row>
    <row r="407" spans="1:26" ht="17.399999999999999">
      <c r="A407" s="50"/>
      <c r="B407" s="50"/>
      <c r="C407" s="48" t="s">
        <v>326</v>
      </c>
      <c r="D407" s="44" t="s">
        <v>623</v>
      </c>
      <c r="E407" s="50"/>
      <c r="F407" s="50"/>
      <c r="G407" s="50"/>
      <c r="H407" s="50"/>
      <c r="I407" s="50"/>
      <c r="J407" s="50"/>
      <c r="K407" s="19" t="s">
        <v>449</v>
      </c>
      <c r="L407" s="77">
        <v>57494</v>
      </c>
      <c r="M407" s="78">
        <v>118</v>
      </c>
      <c r="N407" s="50"/>
      <c r="O407" s="50"/>
      <c r="P407" s="50"/>
      <c r="Q407" s="50"/>
      <c r="R407" s="50"/>
      <c r="S407" s="50"/>
      <c r="T407" s="50"/>
      <c r="U407" s="50"/>
      <c r="V407" s="50"/>
      <c r="W407" s="50"/>
      <c r="X407" s="50"/>
      <c r="Y407" s="50"/>
      <c r="Z407" s="50"/>
    </row>
    <row r="408" spans="1:26" ht="17.399999999999999">
      <c r="A408" s="50"/>
      <c r="B408" s="50"/>
      <c r="C408" s="48" t="s">
        <v>220</v>
      </c>
      <c r="D408" s="44" t="s">
        <v>623</v>
      </c>
      <c r="E408" s="50"/>
      <c r="F408" s="50"/>
      <c r="G408" s="50"/>
      <c r="H408" s="50"/>
      <c r="I408" s="50"/>
      <c r="J408" s="50"/>
      <c r="K408" s="19" t="s">
        <v>451</v>
      </c>
      <c r="L408" s="78">
        <v>0</v>
      </c>
      <c r="M408" s="78">
        <v>0</v>
      </c>
      <c r="N408" s="50"/>
      <c r="O408" s="50"/>
      <c r="P408" s="50"/>
      <c r="Q408" s="50"/>
      <c r="R408" s="50"/>
      <c r="S408" s="50"/>
      <c r="T408" s="50"/>
      <c r="U408" s="50"/>
      <c r="V408" s="50"/>
      <c r="W408" s="50"/>
      <c r="X408" s="50"/>
      <c r="Y408" s="50"/>
      <c r="Z408" s="50"/>
    </row>
    <row r="409" spans="1:26" ht="17.399999999999999">
      <c r="A409" s="50"/>
      <c r="B409" s="50"/>
      <c r="C409" s="48" t="s">
        <v>508</v>
      </c>
      <c r="D409" s="44" t="s">
        <v>623</v>
      </c>
      <c r="E409" s="50"/>
      <c r="F409" s="50"/>
      <c r="G409" s="50"/>
      <c r="H409" s="50"/>
      <c r="I409" s="50"/>
      <c r="J409" s="50"/>
      <c r="K409" s="19" t="s">
        <v>542</v>
      </c>
      <c r="L409" s="78">
        <v>791</v>
      </c>
      <c r="M409" s="78">
        <v>0</v>
      </c>
      <c r="N409" s="50"/>
      <c r="O409" s="50"/>
      <c r="P409" s="50"/>
      <c r="Q409" s="50"/>
      <c r="R409" s="50"/>
      <c r="S409" s="50"/>
      <c r="T409" s="50"/>
      <c r="U409" s="50"/>
      <c r="V409" s="50"/>
      <c r="W409" s="50"/>
      <c r="X409" s="50"/>
      <c r="Y409" s="50"/>
      <c r="Z409" s="50"/>
    </row>
    <row r="410" spans="1:26" ht="17.399999999999999">
      <c r="A410" s="50"/>
      <c r="B410" s="50"/>
      <c r="C410" s="48" t="s">
        <v>436</v>
      </c>
      <c r="D410" s="44" t="s">
        <v>623</v>
      </c>
      <c r="E410" s="50"/>
      <c r="F410" s="50"/>
      <c r="G410" s="50"/>
      <c r="H410" s="50"/>
      <c r="I410" s="50"/>
      <c r="J410" s="50"/>
      <c r="K410" s="19" t="s">
        <v>453</v>
      </c>
      <c r="L410" s="78">
        <v>0</v>
      </c>
      <c r="M410" s="78">
        <v>0</v>
      </c>
      <c r="N410" s="50"/>
      <c r="O410" s="50"/>
      <c r="P410" s="50"/>
      <c r="Q410" s="50"/>
      <c r="R410" s="50"/>
      <c r="S410" s="50"/>
      <c r="T410" s="50"/>
      <c r="U410" s="50"/>
      <c r="V410" s="50"/>
      <c r="W410" s="50"/>
      <c r="X410" s="50"/>
      <c r="Y410" s="50"/>
      <c r="Z410" s="50"/>
    </row>
    <row r="411" spans="1:26" ht="17.399999999999999">
      <c r="A411" s="50"/>
      <c r="B411" s="50"/>
      <c r="C411" s="48" t="s">
        <v>437</v>
      </c>
      <c r="D411" s="44" t="s">
        <v>623</v>
      </c>
      <c r="E411" s="50"/>
      <c r="F411" s="50"/>
      <c r="G411" s="50"/>
      <c r="H411" s="50"/>
      <c r="I411" s="50"/>
      <c r="J411" s="50"/>
      <c r="K411" s="19" t="s">
        <v>727</v>
      </c>
      <c r="L411" s="78">
        <v>0</v>
      </c>
      <c r="M411" s="78">
        <v>0</v>
      </c>
      <c r="N411" s="50"/>
      <c r="O411" s="50"/>
      <c r="P411" s="50"/>
      <c r="Q411" s="50"/>
      <c r="R411" s="50"/>
      <c r="S411" s="50"/>
      <c r="T411" s="50"/>
      <c r="U411" s="50"/>
      <c r="V411" s="50"/>
      <c r="W411" s="50"/>
      <c r="X411" s="50"/>
      <c r="Y411" s="50"/>
      <c r="Z411" s="50"/>
    </row>
    <row r="412" spans="1:26" ht="17.399999999999999">
      <c r="A412" s="50"/>
      <c r="B412" s="50"/>
      <c r="C412" s="48" t="s">
        <v>439</v>
      </c>
      <c r="D412" s="44" t="s">
        <v>623</v>
      </c>
      <c r="E412" s="50"/>
      <c r="F412" s="50"/>
      <c r="G412" s="50"/>
      <c r="H412" s="50"/>
      <c r="I412" s="50"/>
      <c r="J412" s="50"/>
      <c r="K412" s="19" t="s">
        <v>728</v>
      </c>
      <c r="L412" s="78">
        <v>0</v>
      </c>
      <c r="M412" s="78">
        <v>0</v>
      </c>
      <c r="N412" s="50"/>
      <c r="O412" s="50"/>
      <c r="P412" s="50"/>
      <c r="Q412" s="50"/>
      <c r="R412" s="50"/>
      <c r="S412" s="50"/>
      <c r="T412" s="50"/>
      <c r="U412" s="50"/>
      <c r="V412" s="50"/>
      <c r="W412" s="50"/>
      <c r="X412" s="50"/>
      <c r="Y412" s="50"/>
      <c r="Z412" s="50"/>
    </row>
    <row r="413" spans="1:26" ht="17.399999999999999">
      <c r="A413" s="50"/>
      <c r="B413" s="50"/>
      <c r="C413" s="48" t="s">
        <v>489</v>
      </c>
      <c r="D413" s="44" t="s">
        <v>623</v>
      </c>
      <c r="E413" s="50"/>
      <c r="F413" s="50"/>
      <c r="G413" s="50"/>
      <c r="H413" s="50"/>
      <c r="I413" s="50"/>
      <c r="J413" s="50"/>
      <c r="K413" s="19" t="s">
        <v>729</v>
      </c>
      <c r="L413" s="78">
        <v>0</v>
      </c>
      <c r="M413" s="78">
        <v>0</v>
      </c>
      <c r="N413" s="50"/>
      <c r="O413" s="50"/>
      <c r="P413" s="50"/>
      <c r="Q413" s="50"/>
      <c r="R413" s="50"/>
      <c r="S413" s="50"/>
      <c r="T413" s="50"/>
      <c r="U413" s="50"/>
      <c r="V413" s="50"/>
      <c r="W413" s="50"/>
      <c r="X413" s="50"/>
      <c r="Y413" s="50"/>
      <c r="Z413" s="50"/>
    </row>
    <row r="414" spans="1:26" ht="17.399999999999999">
      <c r="A414" s="50"/>
      <c r="B414" s="50"/>
      <c r="C414" s="48" t="s">
        <v>250</v>
      </c>
      <c r="D414" s="44" t="s">
        <v>623</v>
      </c>
      <c r="E414" s="50"/>
      <c r="F414" s="50"/>
      <c r="G414" s="50"/>
      <c r="H414" s="50"/>
      <c r="I414" s="50"/>
      <c r="J414" s="50"/>
      <c r="K414" s="19" t="s">
        <v>641</v>
      </c>
      <c r="L414" s="78">
        <v>0</v>
      </c>
      <c r="M414" s="78">
        <v>0</v>
      </c>
      <c r="N414" s="50"/>
      <c r="O414" s="50"/>
      <c r="P414" s="50"/>
      <c r="Q414" s="50"/>
      <c r="R414" s="50"/>
      <c r="S414" s="50"/>
      <c r="T414" s="50"/>
      <c r="U414" s="50"/>
      <c r="V414" s="50"/>
      <c r="W414" s="50"/>
      <c r="X414" s="50"/>
      <c r="Y414" s="50"/>
      <c r="Z414" s="50"/>
    </row>
    <row r="415" spans="1:26" ht="17.399999999999999">
      <c r="A415" s="50"/>
      <c r="B415" s="50"/>
      <c r="C415" s="48" t="s">
        <v>556</v>
      </c>
      <c r="D415" s="76">
        <v>18018</v>
      </c>
      <c r="E415" s="50"/>
      <c r="F415" s="50"/>
      <c r="G415" s="50"/>
      <c r="H415" s="50"/>
      <c r="I415" s="50"/>
      <c r="J415" s="50"/>
      <c r="K415" s="19" t="s">
        <v>643</v>
      </c>
      <c r="L415" s="78">
        <v>0</v>
      </c>
      <c r="M415" s="78">
        <v>0</v>
      </c>
      <c r="N415" s="50"/>
      <c r="O415" s="50"/>
      <c r="P415" s="50"/>
      <c r="Q415" s="50"/>
      <c r="R415" s="50"/>
      <c r="S415" s="50"/>
      <c r="T415" s="50"/>
      <c r="U415" s="50"/>
      <c r="V415" s="50"/>
      <c r="W415" s="50"/>
      <c r="X415" s="50"/>
      <c r="Y415" s="50"/>
      <c r="Z415" s="50"/>
    </row>
    <row r="416" spans="1:26" ht="17.399999999999999">
      <c r="A416" s="50"/>
      <c r="B416" s="50"/>
      <c r="C416" s="48" t="s">
        <v>50</v>
      </c>
      <c r="D416" s="76">
        <v>3543</v>
      </c>
      <c r="E416" s="50"/>
      <c r="F416" s="50"/>
      <c r="G416" s="50"/>
      <c r="H416" s="50"/>
      <c r="I416" s="50"/>
      <c r="J416" s="50"/>
      <c r="K416" s="19" t="s">
        <v>646</v>
      </c>
      <c r="L416" s="78">
        <v>0</v>
      </c>
      <c r="M416" s="78">
        <v>0</v>
      </c>
      <c r="N416" s="50"/>
      <c r="O416" s="50"/>
      <c r="P416" s="50"/>
      <c r="Q416" s="50"/>
      <c r="R416" s="50"/>
      <c r="S416" s="50"/>
      <c r="T416" s="50"/>
      <c r="U416" s="50"/>
      <c r="V416" s="50"/>
      <c r="W416" s="50"/>
      <c r="X416" s="50"/>
      <c r="Y416" s="50"/>
      <c r="Z416" s="50"/>
    </row>
    <row r="417" spans="1:26" ht="17.399999999999999">
      <c r="A417" s="50"/>
      <c r="B417" s="50"/>
      <c r="C417" s="48" t="s">
        <v>542</v>
      </c>
      <c r="D417" s="44" t="s">
        <v>623</v>
      </c>
      <c r="E417" s="50"/>
      <c r="F417" s="50"/>
      <c r="G417" s="50"/>
      <c r="H417" s="50"/>
      <c r="I417" s="50"/>
      <c r="J417" s="50"/>
      <c r="K417" s="19" t="s">
        <v>650</v>
      </c>
      <c r="L417" s="78">
        <v>0</v>
      </c>
      <c r="M417" s="78">
        <v>0</v>
      </c>
      <c r="N417" s="50"/>
      <c r="O417" s="50"/>
      <c r="P417" s="50"/>
      <c r="Q417" s="50"/>
      <c r="R417" s="50"/>
      <c r="S417" s="50"/>
      <c r="T417" s="50"/>
      <c r="U417" s="50"/>
      <c r="V417" s="50"/>
      <c r="W417" s="50"/>
      <c r="X417" s="50"/>
      <c r="Y417" s="50"/>
      <c r="Z417" s="50"/>
    </row>
    <row r="418" spans="1:26" ht="17.399999999999999">
      <c r="A418" s="50"/>
      <c r="B418" s="50"/>
      <c r="C418" s="48" t="s">
        <v>358</v>
      </c>
      <c r="D418" s="44" t="s">
        <v>623</v>
      </c>
      <c r="E418" s="50"/>
      <c r="F418" s="50"/>
      <c r="G418" s="50"/>
      <c r="H418" s="50"/>
      <c r="I418" s="50"/>
      <c r="J418" s="50"/>
      <c r="K418" s="19" t="s">
        <v>660</v>
      </c>
      <c r="L418" s="78">
        <v>0</v>
      </c>
      <c r="M418" s="78">
        <v>0</v>
      </c>
      <c r="N418" s="50"/>
      <c r="O418" s="50"/>
      <c r="P418" s="50"/>
      <c r="Q418" s="50"/>
      <c r="R418" s="50"/>
      <c r="S418" s="50"/>
      <c r="T418" s="50"/>
      <c r="U418" s="50"/>
      <c r="V418" s="50"/>
      <c r="W418" s="50"/>
      <c r="X418" s="50"/>
      <c r="Y418" s="50"/>
      <c r="Z418" s="50"/>
    </row>
    <row r="419" spans="1:26" ht="17.399999999999999">
      <c r="A419" s="50"/>
      <c r="B419" s="50"/>
      <c r="C419" s="48" t="s">
        <v>670</v>
      </c>
      <c r="D419" s="44" t="s">
        <v>623</v>
      </c>
      <c r="E419" s="50"/>
      <c r="F419" s="50"/>
      <c r="G419" s="50"/>
      <c r="H419" s="50"/>
      <c r="I419" s="50"/>
      <c r="J419" s="50"/>
      <c r="K419" s="19" t="s">
        <v>661</v>
      </c>
      <c r="L419" s="78">
        <v>0</v>
      </c>
      <c r="M419" s="78">
        <v>0</v>
      </c>
      <c r="N419" s="50"/>
      <c r="O419" s="50"/>
      <c r="P419" s="50"/>
      <c r="Q419" s="50"/>
      <c r="R419" s="50"/>
      <c r="S419" s="50"/>
      <c r="T419" s="50"/>
      <c r="U419" s="50"/>
      <c r="V419" s="50"/>
      <c r="W419" s="50"/>
      <c r="X419" s="50"/>
      <c r="Y419" s="50"/>
      <c r="Z419" s="50"/>
    </row>
    <row r="420" spans="1:26" ht="17.399999999999999">
      <c r="A420" s="50"/>
      <c r="B420" s="50"/>
      <c r="C420" s="48" t="s">
        <v>671</v>
      </c>
      <c r="D420" s="44" t="s">
        <v>623</v>
      </c>
      <c r="E420" s="50"/>
      <c r="F420" s="50"/>
      <c r="G420" s="50"/>
      <c r="H420" s="50"/>
      <c r="I420" s="50"/>
      <c r="J420" s="50"/>
      <c r="K420" s="19" t="s">
        <v>662</v>
      </c>
      <c r="L420" s="78">
        <v>0</v>
      </c>
      <c r="M420" s="78">
        <v>0</v>
      </c>
      <c r="N420" s="50"/>
      <c r="O420" s="50"/>
      <c r="P420" s="50"/>
      <c r="Q420" s="50"/>
      <c r="R420" s="50"/>
      <c r="S420" s="50"/>
      <c r="T420" s="50"/>
      <c r="U420" s="50"/>
      <c r="V420" s="50"/>
      <c r="W420" s="50"/>
      <c r="X420" s="50"/>
      <c r="Y420" s="50"/>
      <c r="Z420" s="50"/>
    </row>
    <row r="421" spans="1:26" ht="17.399999999999999">
      <c r="A421" s="50"/>
      <c r="B421" s="50"/>
      <c r="C421" s="48" t="s">
        <v>672</v>
      </c>
      <c r="D421" s="76">
        <v>4405</v>
      </c>
      <c r="E421" s="50"/>
      <c r="F421" s="50"/>
      <c r="G421" s="50"/>
      <c r="H421" s="50"/>
      <c r="I421" s="50"/>
      <c r="J421" s="50"/>
      <c r="K421" s="19" t="s">
        <v>663</v>
      </c>
      <c r="L421" s="78">
        <v>0</v>
      </c>
      <c r="M421" s="78">
        <v>0</v>
      </c>
      <c r="N421" s="50"/>
      <c r="O421" s="50"/>
      <c r="P421" s="50"/>
      <c r="Q421" s="50"/>
      <c r="R421" s="50"/>
      <c r="S421" s="50"/>
      <c r="T421" s="50"/>
      <c r="U421" s="50"/>
      <c r="V421" s="50"/>
      <c r="W421" s="50"/>
      <c r="X421" s="50"/>
      <c r="Y421" s="50"/>
      <c r="Z421" s="50"/>
    </row>
    <row r="422" spans="1:26" ht="17.399999999999999">
      <c r="A422" s="50"/>
      <c r="B422" s="50"/>
      <c r="C422" s="48" t="s">
        <v>145</v>
      </c>
      <c r="D422" s="76">
        <v>1162</v>
      </c>
      <c r="E422" s="50"/>
      <c r="F422" s="50"/>
      <c r="G422" s="50"/>
      <c r="H422" s="50"/>
      <c r="I422" s="50"/>
      <c r="J422" s="50"/>
      <c r="K422" s="19" t="s">
        <v>454</v>
      </c>
      <c r="L422" s="78">
        <v>0</v>
      </c>
      <c r="M422" s="78">
        <v>0</v>
      </c>
      <c r="N422" s="50"/>
      <c r="O422" s="50"/>
      <c r="P422" s="50"/>
      <c r="Q422" s="50"/>
      <c r="R422" s="50"/>
      <c r="S422" s="50"/>
      <c r="T422" s="50"/>
      <c r="U422" s="50"/>
      <c r="V422" s="50"/>
      <c r="W422" s="50"/>
      <c r="X422" s="50"/>
      <c r="Y422" s="50"/>
      <c r="Z422" s="50"/>
    </row>
    <row r="423" spans="1:26" ht="17.399999999999999">
      <c r="A423" s="50"/>
      <c r="B423" s="50"/>
      <c r="C423" s="48" t="s">
        <v>48</v>
      </c>
      <c r="D423" s="76">
        <v>1951</v>
      </c>
      <c r="E423" s="50"/>
      <c r="F423" s="50"/>
      <c r="G423" s="50"/>
      <c r="H423" s="50"/>
      <c r="I423" s="50"/>
      <c r="J423" s="50"/>
      <c r="K423" s="19" t="s">
        <v>455</v>
      </c>
      <c r="L423" s="78">
        <v>0</v>
      </c>
      <c r="M423" s="78">
        <v>0</v>
      </c>
      <c r="N423" s="50"/>
      <c r="O423" s="50"/>
      <c r="P423" s="50"/>
      <c r="Q423" s="50"/>
      <c r="R423" s="50"/>
      <c r="S423" s="50"/>
      <c r="T423" s="50"/>
      <c r="U423" s="50"/>
      <c r="V423" s="50"/>
      <c r="W423" s="50"/>
      <c r="X423" s="50"/>
      <c r="Y423" s="50"/>
      <c r="Z423" s="50"/>
    </row>
    <row r="424" spans="1:26" ht="17.399999999999999">
      <c r="A424" s="50"/>
      <c r="B424" s="50"/>
      <c r="C424" s="48" t="s">
        <v>144</v>
      </c>
      <c r="D424" s="76">
        <v>1851</v>
      </c>
      <c r="E424" s="50"/>
      <c r="F424" s="50"/>
      <c r="G424" s="50"/>
      <c r="H424" s="50"/>
      <c r="I424" s="50"/>
      <c r="J424" s="50"/>
      <c r="K424" s="19" t="s">
        <v>456</v>
      </c>
      <c r="L424" s="78">
        <v>0</v>
      </c>
      <c r="M424" s="78">
        <v>0</v>
      </c>
      <c r="N424" s="50"/>
      <c r="O424" s="50"/>
      <c r="P424" s="50"/>
      <c r="Q424" s="50"/>
      <c r="R424" s="50"/>
      <c r="S424" s="50"/>
      <c r="T424" s="50"/>
      <c r="U424" s="50"/>
      <c r="V424" s="50"/>
      <c r="W424" s="50"/>
      <c r="X424" s="50"/>
      <c r="Y424" s="50"/>
      <c r="Z424" s="50"/>
    </row>
    <row r="425" spans="1:26" ht="17.399999999999999">
      <c r="A425" s="50"/>
      <c r="B425" s="50"/>
      <c r="C425" s="48" t="s">
        <v>673</v>
      </c>
      <c r="D425" s="76">
        <v>4049</v>
      </c>
      <c r="E425" s="50"/>
      <c r="F425" s="50"/>
      <c r="G425" s="50"/>
      <c r="H425" s="50"/>
      <c r="I425" s="50"/>
      <c r="J425" s="50"/>
      <c r="K425" s="19" t="s">
        <v>302</v>
      </c>
      <c r="L425" s="78">
        <v>0</v>
      </c>
      <c r="M425" s="78">
        <v>0</v>
      </c>
      <c r="N425" s="50"/>
      <c r="O425" s="50"/>
      <c r="P425" s="50"/>
      <c r="Q425" s="50"/>
      <c r="R425" s="50"/>
      <c r="S425" s="50"/>
      <c r="T425" s="50"/>
      <c r="U425" s="50"/>
      <c r="V425" s="50"/>
      <c r="W425" s="50"/>
      <c r="X425" s="50"/>
      <c r="Y425" s="50"/>
      <c r="Z425" s="50"/>
    </row>
    <row r="426" spans="1:26" ht="17.399999999999999">
      <c r="A426" s="50"/>
      <c r="B426" s="50"/>
      <c r="C426" s="48" t="s">
        <v>114</v>
      </c>
      <c r="D426" s="44">
        <v>180</v>
      </c>
      <c r="E426" s="50"/>
      <c r="F426" s="50"/>
      <c r="G426" s="50"/>
      <c r="H426" s="50"/>
      <c r="I426" s="50"/>
      <c r="J426" s="50"/>
      <c r="K426" s="19" t="s">
        <v>304</v>
      </c>
      <c r="L426" s="78">
        <v>0</v>
      </c>
      <c r="M426" s="78">
        <v>0</v>
      </c>
      <c r="N426" s="50"/>
      <c r="O426" s="50"/>
      <c r="P426" s="50"/>
      <c r="Q426" s="50"/>
      <c r="R426" s="50"/>
      <c r="S426" s="50"/>
      <c r="T426" s="50"/>
      <c r="U426" s="50"/>
      <c r="V426" s="50"/>
      <c r="W426" s="50"/>
      <c r="X426" s="50"/>
      <c r="Y426" s="50"/>
      <c r="Z426" s="50"/>
    </row>
    <row r="427" spans="1:26" ht="17.399999999999999">
      <c r="A427" s="50"/>
      <c r="B427" s="50"/>
      <c r="C427" s="48" t="s">
        <v>101</v>
      </c>
      <c r="D427" s="76">
        <v>1406</v>
      </c>
      <c r="E427" s="50"/>
      <c r="F427" s="50"/>
      <c r="G427" s="50"/>
      <c r="H427" s="50"/>
      <c r="I427" s="50"/>
      <c r="J427" s="50"/>
      <c r="K427" s="19" t="s">
        <v>312</v>
      </c>
      <c r="L427" s="78">
        <v>0</v>
      </c>
      <c r="M427" s="78">
        <v>0</v>
      </c>
      <c r="N427" s="50"/>
      <c r="O427" s="50"/>
      <c r="P427" s="50"/>
      <c r="Q427" s="50"/>
      <c r="R427" s="50"/>
      <c r="S427" s="50"/>
      <c r="T427" s="50"/>
      <c r="U427" s="50"/>
      <c r="V427" s="50"/>
      <c r="W427" s="50"/>
      <c r="X427" s="50"/>
      <c r="Y427" s="50"/>
      <c r="Z427" s="50"/>
    </row>
    <row r="428" spans="1:26" ht="17.399999999999999">
      <c r="A428" s="50"/>
      <c r="B428" s="50"/>
      <c r="C428" s="48" t="s">
        <v>674</v>
      </c>
      <c r="D428" s="44" t="s">
        <v>623</v>
      </c>
      <c r="E428" s="50"/>
      <c r="F428" s="50"/>
      <c r="G428" s="50"/>
      <c r="H428" s="50"/>
      <c r="I428" s="50"/>
      <c r="J428" s="50"/>
      <c r="K428" s="19" t="s">
        <v>730</v>
      </c>
      <c r="L428" s="77">
        <v>268231762</v>
      </c>
      <c r="M428" s="78">
        <v>72</v>
      </c>
      <c r="N428" s="50"/>
      <c r="O428" s="50"/>
      <c r="P428" s="50"/>
      <c r="Q428" s="50"/>
      <c r="R428" s="50"/>
      <c r="S428" s="50"/>
      <c r="T428" s="50"/>
      <c r="U428" s="50"/>
      <c r="V428" s="50"/>
      <c r="W428" s="50"/>
      <c r="X428" s="50"/>
      <c r="Y428" s="50"/>
      <c r="Z428" s="50"/>
    </row>
    <row r="429" spans="1:26" ht="17.399999999999999">
      <c r="A429" s="50"/>
      <c r="B429" s="50"/>
      <c r="C429" s="48" t="s">
        <v>675</v>
      </c>
      <c r="D429" s="44" t="s">
        <v>623</v>
      </c>
      <c r="E429" s="50"/>
      <c r="F429" s="50"/>
      <c r="G429" s="50"/>
      <c r="H429" s="50"/>
      <c r="I429" s="50"/>
      <c r="J429" s="50"/>
      <c r="K429" s="44"/>
      <c r="L429" s="44"/>
      <c r="M429" s="79"/>
      <c r="N429" s="50"/>
      <c r="O429" s="50"/>
      <c r="P429" s="50"/>
      <c r="Q429" s="50"/>
      <c r="R429" s="50"/>
      <c r="S429" s="50"/>
      <c r="T429" s="50"/>
      <c r="U429" s="50"/>
      <c r="V429" s="50"/>
      <c r="W429" s="50"/>
      <c r="X429" s="50"/>
      <c r="Y429" s="50"/>
      <c r="Z429" s="50"/>
    </row>
    <row r="430" spans="1:26" ht="17.399999999999999">
      <c r="A430" s="50"/>
      <c r="B430" s="50"/>
      <c r="C430" s="48" t="s">
        <v>676</v>
      </c>
      <c r="D430" s="44" t="s">
        <v>623</v>
      </c>
      <c r="E430" s="50"/>
      <c r="F430" s="50"/>
      <c r="G430" s="50"/>
      <c r="H430" s="50"/>
      <c r="I430" s="50"/>
      <c r="J430" s="50"/>
      <c r="K430" s="44"/>
      <c r="L430" s="44"/>
      <c r="M430" s="79"/>
      <c r="N430" s="50"/>
      <c r="O430" s="50"/>
      <c r="P430" s="50"/>
      <c r="Q430" s="50"/>
      <c r="R430" s="50"/>
      <c r="S430" s="50"/>
      <c r="T430" s="50"/>
      <c r="U430" s="50"/>
      <c r="V430" s="50"/>
      <c r="W430" s="50"/>
      <c r="X430" s="50"/>
      <c r="Y430" s="50"/>
      <c r="Z430" s="50"/>
    </row>
    <row r="431" spans="1:26" ht="17.399999999999999">
      <c r="A431" s="50"/>
      <c r="B431" s="50"/>
      <c r="C431" s="48" t="s">
        <v>677</v>
      </c>
      <c r="D431" s="44" t="s">
        <v>623</v>
      </c>
      <c r="E431" s="50"/>
      <c r="F431" s="50"/>
      <c r="G431" s="50"/>
      <c r="H431" s="50"/>
      <c r="I431" s="50"/>
      <c r="J431" s="50"/>
      <c r="K431" s="44"/>
      <c r="L431" s="44"/>
      <c r="M431" s="79"/>
      <c r="N431" s="50"/>
      <c r="O431" s="50"/>
      <c r="P431" s="50"/>
      <c r="Q431" s="50"/>
      <c r="R431" s="50"/>
      <c r="S431" s="50"/>
      <c r="T431" s="50"/>
      <c r="U431" s="50"/>
      <c r="V431" s="50"/>
      <c r="W431" s="50"/>
      <c r="X431" s="50"/>
      <c r="Y431" s="50"/>
      <c r="Z431" s="50"/>
    </row>
    <row r="432" spans="1:26" ht="17.399999999999999">
      <c r="A432" s="50"/>
      <c r="B432" s="50"/>
      <c r="C432" s="48" t="s">
        <v>678</v>
      </c>
      <c r="D432" s="44" t="s">
        <v>623</v>
      </c>
      <c r="E432" s="50"/>
      <c r="F432" s="50"/>
      <c r="G432" s="50"/>
      <c r="H432" s="50"/>
      <c r="I432" s="50"/>
      <c r="J432" s="50"/>
      <c r="K432" s="44"/>
      <c r="L432" s="44"/>
      <c r="M432" s="79"/>
      <c r="N432" s="50"/>
      <c r="O432" s="50"/>
      <c r="P432" s="50"/>
      <c r="Q432" s="50"/>
      <c r="R432" s="50"/>
      <c r="S432" s="50"/>
      <c r="T432" s="50"/>
      <c r="U432" s="50"/>
      <c r="V432" s="50"/>
      <c r="W432" s="50"/>
      <c r="X432" s="50"/>
      <c r="Y432" s="50"/>
      <c r="Z432" s="50"/>
    </row>
    <row r="433" spans="1:26" ht="17.399999999999999">
      <c r="A433" s="50"/>
      <c r="B433" s="50"/>
      <c r="C433" s="48" t="s">
        <v>679</v>
      </c>
      <c r="D433" s="44" t="s">
        <v>623</v>
      </c>
      <c r="E433" s="50"/>
      <c r="F433" s="50"/>
      <c r="G433" s="50"/>
      <c r="H433" s="50"/>
      <c r="I433" s="50"/>
      <c r="J433" s="50"/>
      <c r="K433" s="44"/>
      <c r="L433" s="44"/>
      <c r="M433" s="79"/>
      <c r="N433" s="50"/>
      <c r="O433" s="50"/>
      <c r="P433" s="50"/>
      <c r="Q433" s="50"/>
      <c r="R433" s="50"/>
      <c r="S433" s="50"/>
      <c r="T433" s="50"/>
      <c r="U433" s="50"/>
      <c r="V433" s="50"/>
      <c r="W433" s="50"/>
      <c r="X433" s="50"/>
      <c r="Y433" s="50"/>
      <c r="Z433" s="50"/>
    </row>
    <row r="434" spans="1:26" ht="17.399999999999999">
      <c r="A434" s="50"/>
      <c r="B434" s="50"/>
      <c r="C434" s="48" t="s">
        <v>680</v>
      </c>
      <c r="D434" s="44" t="s">
        <v>623</v>
      </c>
      <c r="E434" s="50"/>
      <c r="F434" s="50"/>
      <c r="G434" s="50"/>
      <c r="H434" s="50"/>
      <c r="I434" s="50"/>
      <c r="J434" s="50"/>
      <c r="K434" s="44"/>
      <c r="L434" s="44"/>
      <c r="M434" s="79"/>
      <c r="N434" s="50"/>
      <c r="O434" s="50"/>
      <c r="P434" s="50"/>
      <c r="Q434" s="50"/>
      <c r="R434" s="50"/>
      <c r="S434" s="50"/>
      <c r="T434" s="50"/>
      <c r="U434" s="50"/>
      <c r="V434" s="50"/>
      <c r="W434" s="50"/>
      <c r="X434" s="50"/>
      <c r="Y434" s="50"/>
      <c r="Z434" s="50"/>
    </row>
    <row r="435" spans="1:26" ht="17.399999999999999">
      <c r="A435" s="50"/>
      <c r="B435" s="50"/>
      <c r="C435" s="48" t="s">
        <v>681</v>
      </c>
      <c r="D435" s="44" t="s">
        <v>623</v>
      </c>
      <c r="E435" s="50"/>
      <c r="F435" s="50"/>
      <c r="G435" s="50"/>
      <c r="H435" s="50"/>
      <c r="I435" s="50"/>
      <c r="J435" s="50"/>
      <c r="K435" s="44"/>
      <c r="L435" s="44"/>
      <c r="M435" s="79"/>
      <c r="N435" s="50"/>
      <c r="O435" s="50"/>
      <c r="P435" s="50"/>
      <c r="Q435" s="50"/>
      <c r="R435" s="50"/>
      <c r="S435" s="50"/>
      <c r="T435" s="50"/>
      <c r="U435" s="50"/>
      <c r="V435" s="50"/>
      <c r="W435" s="50"/>
      <c r="X435" s="50"/>
      <c r="Y435" s="50"/>
      <c r="Z435" s="50"/>
    </row>
    <row r="436" spans="1:26" ht="17.399999999999999">
      <c r="A436" s="50"/>
      <c r="B436" s="50"/>
      <c r="C436" s="48" t="s">
        <v>682</v>
      </c>
      <c r="D436" s="44" t="s">
        <v>623</v>
      </c>
      <c r="E436" s="50"/>
      <c r="F436" s="50"/>
      <c r="G436" s="50"/>
      <c r="H436" s="50"/>
      <c r="I436" s="50"/>
      <c r="J436" s="50"/>
      <c r="K436" s="44"/>
      <c r="L436" s="44"/>
      <c r="M436" s="79"/>
      <c r="N436" s="50"/>
      <c r="O436" s="50"/>
      <c r="P436" s="50"/>
      <c r="Q436" s="50"/>
      <c r="R436" s="50"/>
      <c r="S436" s="50"/>
      <c r="T436" s="50"/>
      <c r="U436" s="50"/>
      <c r="V436" s="50"/>
      <c r="W436" s="50"/>
      <c r="X436" s="50"/>
      <c r="Y436" s="50"/>
      <c r="Z436" s="50"/>
    </row>
    <row r="437" spans="1:26" ht="17.399999999999999">
      <c r="A437" s="50"/>
      <c r="B437" s="50"/>
      <c r="C437" s="48" t="s">
        <v>683</v>
      </c>
      <c r="D437" s="44" t="s">
        <v>623</v>
      </c>
      <c r="E437" s="50"/>
      <c r="F437" s="50"/>
      <c r="G437" s="50"/>
      <c r="H437" s="50"/>
      <c r="I437" s="50"/>
      <c r="J437" s="50"/>
      <c r="K437" s="44"/>
      <c r="L437" s="44"/>
      <c r="M437" s="79"/>
      <c r="N437" s="50"/>
      <c r="O437" s="50"/>
      <c r="P437" s="50"/>
      <c r="Q437" s="50"/>
      <c r="R437" s="50"/>
      <c r="S437" s="50"/>
      <c r="T437" s="50"/>
      <c r="U437" s="50"/>
      <c r="V437" s="50"/>
      <c r="W437" s="50"/>
      <c r="X437" s="50"/>
      <c r="Y437" s="50"/>
      <c r="Z437" s="50"/>
    </row>
    <row r="438" spans="1:26" ht="17.399999999999999">
      <c r="A438" s="50"/>
      <c r="B438" s="50"/>
      <c r="C438" s="48" t="s">
        <v>684</v>
      </c>
      <c r="D438" s="44" t="s">
        <v>623</v>
      </c>
      <c r="E438" s="50"/>
      <c r="F438" s="50"/>
      <c r="G438" s="50"/>
      <c r="H438" s="50"/>
      <c r="I438" s="50"/>
      <c r="J438" s="50"/>
      <c r="K438" s="44"/>
      <c r="L438" s="44"/>
      <c r="M438" s="79"/>
      <c r="N438" s="50"/>
      <c r="O438" s="50"/>
      <c r="P438" s="50"/>
      <c r="Q438" s="50"/>
      <c r="R438" s="50"/>
      <c r="S438" s="50"/>
      <c r="T438" s="50"/>
      <c r="U438" s="50"/>
      <c r="V438" s="50"/>
      <c r="W438" s="50"/>
      <c r="X438" s="50"/>
      <c r="Y438" s="50"/>
      <c r="Z438" s="50"/>
    </row>
    <row r="439" spans="1:26" ht="17.399999999999999">
      <c r="A439" s="50"/>
      <c r="B439" s="50"/>
      <c r="C439" s="50"/>
      <c r="D439" s="50"/>
      <c r="E439" s="50"/>
      <c r="F439" s="50"/>
      <c r="G439" s="50"/>
      <c r="H439" s="50"/>
      <c r="I439" s="50"/>
      <c r="J439" s="50"/>
      <c r="K439" s="44"/>
      <c r="L439" s="44"/>
      <c r="M439" s="79"/>
      <c r="N439" s="50"/>
      <c r="O439" s="50"/>
      <c r="P439" s="50"/>
      <c r="Q439" s="50"/>
      <c r="R439" s="50"/>
      <c r="S439" s="50"/>
      <c r="T439" s="50"/>
      <c r="U439" s="50"/>
      <c r="V439" s="50"/>
      <c r="W439" s="50"/>
      <c r="X439" s="50"/>
      <c r="Y439" s="50"/>
      <c r="Z439" s="50"/>
    </row>
    <row r="440" spans="1:26" ht="17.399999999999999">
      <c r="A440" s="50"/>
      <c r="B440" s="50"/>
      <c r="C440" s="50"/>
      <c r="D440" s="50"/>
      <c r="E440" s="50"/>
      <c r="F440" s="50"/>
      <c r="G440" s="50"/>
      <c r="H440" s="50"/>
      <c r="I440" s="50"/>
      <c r="J440" s="50"/>
      <c r="K440" s="44"/>
      <c r="L440" s="44"/>
      <c r="M440" s="79"/>
      <c r="N440" s="50"/>
      <c r="O440" s="50"/>
      <c r="P440" s="50"/>
      <c r="Q440" s="50"/>
      <c r="R440" s="50"/>
      <c r="S440" s="50"/>
      <c r="T440" s="50"/>
      <c r="U440" s="50"/>
      <c r="V440" s="50"/>
      <c r="W440" s="50"/>
      <c r="X440" s="50"/>
      <c r="Y440" s="50"/>
      <c r="Z440" s="50"/>
    </row>
    <row r="441" spans="1:26" ht="17.399999999999999">
      <c r="A441" s="50"/>
      <c r="B441" s="50"/>
      <c r="C441" s="50"/>
      <c r="D441" s="50"/>
      <c r="E441" s="50"/>
      <c r="F441" s="50"/>
      <c r="G441" s="50"/>
      <c r="H441" s="50"/>
      <c r="I441" s="50"/>
      <c r="J441" s="50"/>
      <c r="K441" s="44"/>
      <c r="L441" s="44"/>
      <c r="M441" s="79"/>
      <c r="N441" s="50"/>
      <c r="O441" s="50"/>
      <c r="P441" s="50"/>
      <c r="Q441" s="50"/>
      <c r="R441" s="50"/>
      <c r="S441" s="50"/>
      <c r="T441" s="50"/>
      <c r="U441" s="50"/>
      <c r="V441" s="50"/>
      <c r="W441" s="50"/>
      <c r="X441" s="50"/>
      <c r="Y441" s="50"/>
      <c r="Z441" s="50"/>
    </row>
    <row r="442" spans="1:26" ht="17.399999999999999">
      <c r="A442" s="50"/>
      <c r="B442" s="50"/>
      <c r="C442" s="50"/>
      <c r="D442" s="50"/>
      <c r="E442" s="50"/>
      <c r="F442" s="50"/>
      <c r="G442" s="50"/>
      <c r="H442" s="50"/>
      <c r="I442" s="50"/>
      <c r="J442" s="50"/>
      <c r="K442" s="44"/>
      <c r="L442" s="44"/>
      <c r="M442" s="79"/>
      <c r="N442" s="50"/>
      <c r="O442" s="50"/>
      <c r="P442" s="50"/>
      <c r="Q442" s="50"/>
      <c r="R442" s="50"/>
      <c r="S442" s="50"/>
      <c r="T442" s="50"/>
      <c r="U442" s="50"/>
      <c r="V442" s="50"/>
      <c r="W442" s="50"/>
      <c r="X442" s="50"/>
      <c r="Y442" s="50"/>
      <c r="Z442" s="50"/>
    </row>
    <row r="443" spans="1:26" ht="17.399999999999999">
      <c r="A443" s="50"/>
      <c r="B443" s="50"/>
      <c r="C443" s="50"/>
      <c r="D443" s="50"/>
      <c r="E443" s="50"/>
      <c r="F443" s="50"/>
      <c r="G443" s="50"/>
      <c r="H443" s="50"/>
      <c r="I443" s="50"/>
      <c r="J443" s="50"/>
      <c r="K443" s="44"/>
      <c r="L443" s="44"/>
      <c r="M443" s="79"/>
      <c r="N443" s="50"/>
      <c r="O443" s="50"/>
      <c r="P443" s="50"/>
      <c r="Q443" s="50"/>
      <c r="R443" s="50"/>
      <c r="S443" s="50"/>
      <c r="T443" s="50"/>
      <c r="U443" s="50"/>
      <c r="V443" s="50"/>
      <c r="W443" s="50"/>
      <c r="X443" s="50"/>
      <c r="Y443" s="50"/>
      <c r="Z443" s="50"/>
    </row>
    <row r="444" spans="1:26" ht="17.399999999999999">
      <c r="A444" s="50"/>
      <c r="B444" s="50"/>
      <c r="C444" s="50"/>
      <c r="D444" s="50"/>
      <c r="E444" s="50"/>
      <c r="F444" s="50"/>
      <c r="G444" s="50"/>
      <c r="H444" s="50"/>
      <c r="I444" s="50"/>
      <c r="J444" s="50"/>
      <c r="K444" s="44"/>
      <c r="L444" s="44"/>
      <c r="M444" s="79"/>
      <c r="N444" s="50"/>
      <c r="O444" s="50"/>
      <c r="P444" s="50"/>
      <c r="Q444" s="50"/>
      <c r="R444" s="50"/>
      <c r="S444" s="50"/>
      <c r="T444" s="50"/>
      <c r="U444" s="50"/>
      <c r="V444" s="50"/>
      <c r="W444" s="50"/>
      <c r="X444" s="50"/>
      <c r="Y444" s="50"/>
      <c r="Z444" s="50"/>
    </row>
    <row r="445" spans="1:26" ht="17.399999999999999">
      <c r="A445" s="50"/>
      <c r="B445" s="50"/>
      <c r="C445" s="50"/>
      <c r="D445" s="50"/>
      <c r="E445" s="50"/>
      <c r="F445" s="50"/>
      <c r="G445" s="50"/>
      <c r="H445" s="50"/>
      <c r="I445" s="50"/>
      <c r="J445" s="50"/>
      <c r="K445" s="44"/>
      <c r="L445" s="44"/>
      <c r="M445" s="79"/>
      <c r="N445" s="50"/>
      <c r="O445" s="50"/>
      <c r="P445" s="50"/>
      <c r="Q445" s="50"/>
      <c r="R445" s="50"/>
      <c r="S445" s="50"/>
      <c r="T445" s="50"/>
      <c r="U445" s="50"/>
      <c r="V445" s="50"/>
      <c r="W445" s="50"/>
      <c r="X445" s="50"/>
      <c r="Y445" s="50"/>
      <c r="Z445" s="50"/>
    </row>
    <row r="446" spans="1:26" ht="17.399999999999999">
      <c r="A446" s="50"/>
      <c r="B446" s="50"/>
      <c r="C446" s="50"/>
      <c r="D446" s="50"/>
      <c r="E446" s="50"/>
      <c r="F446" s="50"/>
      <c r="G446" s="50"/>
      <c r="H446" s="50"/>
      <c r="I446" s="50"/>
      <c r="J446" s="50"/>
      <c r="K446" s="44"/>
      <c r="L446" s="44"/>
      <c r="M446" s="79"/>
      <c r="N446" s="50"/>
      <c r="O446" s="50"/>
      <c r="P446" s="50"/>
      <c r="Q446" s="50"/>
      <c r="R446" s="50"/>
      <c r="S446" s="50"/>
      <c r="T446" s="50"/>
      <c r="U446" s="50"/>
      <c r="V446" s="50"/>
      <c r="W446" s="50"/>
      <c r="X446" s="50"/>
      <c r="Y446" s="50"/>
      <c r="Z446" s="50"/>
    </row>
    <row r="447" spans="1:26" ht="17.399999999999999">
      <c r="A447" s="50"/>
      <c r="B447" s="50"/>
      <c r="C447" s="50"/>
      <c r="D447" s="50"/>
      <c r="E447" s="50"/>
      <c r="F447" s="50"/>
      <c r="G447" s="50"/>
      <c r="H447" s="50"/>
      <c r="I447" s="50"/>
      <c r="J447" s="50"/>
      <c r="K447" s="44"/>
      <c r="L447" s="44"/>
      <c r="M447" s="79"/>
      <c r="N447" s="50"/>
      <c r="O447" s="50"/>
      <c r="P447" s="50"/>
      <c r="Q447" s="50"/>
      <c r="R447" s="50"/>
      <c r="S447" s="50"/>
      <c r="T447" s="50"/>
      <c r="U447" s="50"/>
      <c r="V447" s="50"/>
      <c r="W447" s="50"/>
      <c r="X447" s="50"/>
      <c r="Y447" s="50"/>
      <c r="Z447" s="50"/>
    </row>
    <row r="448" spans="1:26" ht="17.399999999999999">
      <c r="A448" s="50"/>
      <c r="B448" s="50"/>
      <c r="C448" s="50"/>
      <c r="D448" s="50"/>
      <c r="E448" s="50"/>
      <c r="F448" s="50"/>
      <c r="G448" s="50"/>
      <c r="H448" s="50"/>
      <c r="I448" s="50"/>
      <c r="J448" s="50"/>
      <c r="K448" s="44"/>
      <c r="L448" s="44"/>
      <c r="M448" s="79"/>
      <c r="N448" s="50"/>
      <c r="O448" s="50"/>
      <c r="P448" s="50"/>
      <c r="Q448" s="50"/>
      <c r="R448" s="50"/>
      <c r="S448" s="50"/>
      <c r="T448" s="50"/>
      <c r="U448" s="50"/>
      <c r="V448" s="50"/>
      <c r="W448" s="50"/>
      <c r="X448" s="50"/>
      <c r="Y448" s="50"/>
      <c r="Z448" s="50"/>
    </row>
    <row r="449" spans="1:26" ht="17.399999999999999">
      <c r="A449" s="50"/>
      <c r="B449" s="50"/>
      <c r="C449" s="50"/>
      <c r="D449" s="50"/>
      <c r="E449" s="50"/>
      <c r="F449" s="50"/>
      <c r="G449" s="50"/>
      <c r="H449" s="50"/>
      <c r="I449" s="50"/>
      <c r="J449" s="50"/>
      <c r="K449" s="44"/>
      <c r="L449" s="44"/>
      <c r="M449" s="79"/>
      <c r="N449" s="50"/>
      <c r="O449" s="50"/>
      <c r="P449" s="50"/>
      <c r="Q449" s="50"/>
      <c r="R449" s="50"/>
      <c r="S449" s="50"/>
      <c r="T449" s="50"/>
      <c r="U449" s="50"/>
      <c r="V449" s="50"/>
      <c r="W449" s="50"/>
      <c r="X449" s="50"/>
      <c r="Y449" s="50"/>
      <c r="Z449" s="50"/>
    </row>
    <row r="450" spans="1:26" ht="17.399999999999999">
      <c r="A450" s="50"/>
      <c r="B450" s="50"/>
      <c r="C450" s="50"/>
      <c r="D450" s="50"/>
      <c r="E450" s="50"/>
      <c r="F450" s="50"/>
      <c r="G450" s="50"/>
      <c r="H450" s="50"/>
      <c r="I450" s="50"/>
      <c r="J450" s="50"/>
      <c r="K450" s="44"/>
      <c r="L450" s="44"/>
      <c r="M450" s="79"/>
      <c r="N450" s="50"/>
      <c r="O450" s="50"/>
      <c r="P450" s="50"/>
      <c r="Q450" s="50"/>
      <c r="R450" s="50"/>
      <c r="S450" s="50"/>
      <c r="T450" s="50"/>
      <c r="U450" s="50"/>
      <c r="V450" s="50"/>
      <c r="W450" s="50"/>
      <c r="X450" s="50"/>
      <c r="Y450" s="50"/>
      <c r="Z450" s="50"/>
    </row>
    <row r="451" spans="1:26" ht="17.399999999999999">
      <c r="A451" s="50"/>
      <c r="B451" s="50"/>
      <c r="C451" s="50"/>
      <c r="D451" s="50"/>
      <c r="E451" s="50"/>
      <c r="F451" s="50"/>
      <c r="G451" s="50"/>
      <c r="H451" s="50"/>
      <c r="I451" s="50"/>
      <c r="J451" s="50"/>
      <c r="K451" s="44"/>
      <c r="L451" s="44"/>
      <c r="M451" s="79"/>
      <c r="N451" s="50"/>
      <c r="O451" s="50"/>
      <c r="P451" s="50"/>
      <c r="Q451" s="50"/>
      <c r="R451" s="50"/>
      <c r="S451" s="50"/>
      <c r="T451" s="50"/>
      <c r="U451" s="50"/>
      <c r="V451" s="50"/>
      <c r="W451" s="50"/>
      <c r="X451" s="50"/>
      <c r="Y451" s="50"/>
      <c r="Z451" s="50"/>
    </row>
    <row r="452" spans="1:26" ht="17.399999999999999">
      <c r="A452" s="50"/>
      <c r="B452" s="50"/>
      <c r="C452" s="50"/>
      <c r="D452" s="50"/>
      <c r="E452" s="50"/>
      <c r="F452" s="50"/>
      <c r="G452" s="50"/>
      <c r="H452" s="50"/>
      <c r="I452" s="50"/>
      <c r="J452" s="50"/>
      <c r="K452" s="44"/>
      <c r="L452" s="44"/>
      <c r="M452" s="79"/>
      <c r="N452" s="50"/>
      <c r="O452" s="50"/>
      <c r="P452" s="50"/>
      <c r="Q452" s="50"/>
      <c r="R452" s="50"/>
      <c r="S452" s="50"/>
      <c r="T452" s="50"/>
      <c r="U452" s="50"/>
      <c r="V452" s="50"/>
      <c r="W452" s="50"/>
      <c r="X452" s="50"/>
      <c r="Y452" s="50"/>
      <c r="Z452" s="50"/>
    </row>
    <row r="453" spans="1:26" ht="17.399999999999999">
      <c r="A453" s="50"/>
      <c r="B453" s="50"/>
      <c r="C453" s="50"/>
      <c r="D453" s="50"/>
      <c r="E453" s="50"/>
      <c r="F453" s="50"/>
      <c r="G453" s="50"/>
      <c r="H453" s="50"/>
      <c r="I453" s="50"/>
      <c r="J453" s="50"/>
      <c r="K453" s="44"/>
      <c r="L453" s="44"/>
      <c r="M453" s="79"/>
      <c r="N453" s="50"/>
      <c r="O453" s="50"/>
      <c r="P453" s="50"/>
      <c r="Q453" s="50"/>
      <c r="R453" s="50"/>
      <c r="S453" s="50"/>
      <c r="T453" s="50"/>
      <c r="U453" s="50"/>
      <c r="V453" s="50"/>
      <c r="W453" s="50"/>
      <c r="X453" s="50"/>
      <c r="Y453" s="50"/>
      <c r="Z453" s="50"/>
    </row>
    <row r="454" spans="1:26" ht="17.399999999999999">
      <c r="A454" s="50"/>
      <c r="B454" s="50"/>
      <c r="C454" s="50"/>
      <c r="D454" s="50"/>
      <c r="E454" s="50"/>
      <c r="F454" s="50"/>
      <c r="G454" s="50"/>
      <c r="H454" s="50"/>
      <c r="I454" s="50"/>
      <c r="J454" s="50"/>
      <c r="K454" s="44"/>
      <c r="L454" s="44"/>
      <c r="M454" s="79"/>
      <c r="N454" s="50"/>
      <c r="O454" s="50"/>
      <c r="P454" s="50"/>
      <c r="Q454" s="50"/>
      <c r="R454" s="50"/>
      <c r="S454" s="50"/>
      <c r="T454" s="50"/>
      <c r="U454" s="50"/>
      <c r="V454" s="50"/>
      <c r="W454" s="50"/>
      <c r="X454" s="50"/>
      <c r="Y454" s="50"/>
      <c r="Z454" s="50"/>
    </row>
    <row r="455" spans="1:26" ht="17.399999999999999">
      <c r="A455" s="50"/>
      <c r="B455" s="50"/>
      <c r="C455" s="50"/>
      <c r="D455" s="50"/>
      <c r="E455" s="50"/>
      <c r="F455" s="50"/>
      <c r="G455" s="50"/>
      <c r="H455" s="50"/>
      <c r="I455" s="50"/>
      <c r="J455" s="50"/>
      <c r="K455" s="44"/>
      <c r="L455" s="44"/>
      <c r="M455" s="79"/>
      <c r="N455" s="50"/>
      <c r="O455" s="50"/>
      <c r="P455" s="50"/>
      <c r="Q455" s="50"/>
      <c r="R455" s="50"/>
      <c r="S455" s="50"/>
      <c r="T455" s="50"/>
      <c r="U455" s="50"/>
      <c r="V455" s="50"/>
      <c r="W455" s="50"/>
      <c r="X455" s="50"/>
      <c r="Y455" s="50"/>
      <c r="Z455" s="50"/>
    </row>
    <row r="456" spans="1:26" ht="17.399999999999999">
      <c r="A456" s="50"/>
      <c r="B456" s="50"/>
      <c r="C456" s="50"/>
      <c r="D456" s="50"/>
      <c r="E456" s="50"/>
      <c r="F456" s="50"/>
      <c r="G456" s="50"/>
      <c r="H456" s="50"/>
      <c r="I456" s="50"/>
      <c r="J456" s="50"/>
      <c r="K456" s="44"/>
      <c r="L456" s="44"/>
      <c r="M456" s="79"/>
      <c r="N456" s="50"/>
      <c r="O456" s="50"/>
      <c r="P456" s="50"/>
      <c r="Q456" s="50"/>
      <c r="R456" s="50"/>
      <c r="S456" s="50"/>
      <c r="T456" s="50"/>
      <c r="U456" s="50"/>
      <c r="V456" s="50"/>
      <c r="W456" s="50"/>
      <c r="X456" s="50"/>
      <c r="Y456" s="50"/>
      <c r="Z456" s="50"/>
    </row>
    <row r="457" spans="1:26" ht="17.399999999999999">
      <c r="A457" s="50"/>
      <c r="B457" s="50"/>
      <c r="C457" s="50"/>
      <c r="D457" s="50"/>
      <c r="E457" s="50"/>
      <c r="F457" s="50"/>
      <c r="G457" s="50"/>
      <c r="H457" s="50"/>
      <c r="I457" s="50"/>
      <c r="J457" s="50"/>
      <c r="K457" s="44"/>
      <c r="L457" s="44"/>
      <c r="M457" s="79"/>
      <c r="N457" s="50"/>
      <c r="O457" s="50"/>
      <c r="P457" s="50"/>
      <c r="Q457" s="50"/>
      <c r="R457" s="50"/>
      <c r="S457" s="50"/>
      <c r="T457" s="50"/>
      <c r="U457" s="50"/>
      <c r="V457" s="50"/>
      <c r="W457" s="50"/>
      <c r="X457" s="50"/>
      <c r="Y457" s="50"/>
      <c r="Z457" s="50"/>
    </row>
    <row r="458" spans="1:26" ht="17.399999999999999">
      <c r="A458" s="50"/>
      <c r="B458" s="50"/>
      <c r="C458" s="50"/>
      <c r="D458" s="50"/>
      <c r="E458" s="50"/>
      <c r="F458" s="50"/>
      <c r="G458" s="50"/>
      <c r="H458" s="50"/>
      <c r="I458" s="50"/>
      <c r="J458" s="50"/>
      <c r="K458" s="44"/>
      <c r="L458" s="44"/>
      <c r="M458" s="79"/>
      <c r="N458" s="50"/>
      <c r="O458" s="50"/>
      <c r="P458" s="50"/>
      <c r="Q458" s="50"/>
      <c r="R458" s="50"/>
      <c r="S458" s="50"/>
      <c r="T458" s="50"/>
      <c r="U458" s="50"/>
      <c r="V458" s="50"/>
      <c r="W458" s="50"/>
      <c r="X458" s="50"/>
      <c r="Y458" s="50"/>
      <c r="Z458" s="50"/>
    </row>
    <row r="459" spans="1:26" ht="17.399999999999999">
      <c r="A459" s="50"/>
      <c r="B459" s="50"/>
      <c r="C459" s="50"/>
      <c r="D459" s="50"/>
      <c r="E459" s="50"/>
      <c r="F459" s="50"/>
      <c r="G459" s="50"/>
      <c r="H459" s="50"/>
      <c r="I459" s="50"/>
      <c r="J459" s="50"/>
      <c r="K459" s="44"/>
      <c r="L459" s="44"/>
      <c r="M459" s="79"/>
      <c r="N459" s="50"/>
      <c r="O459" s="50"/>
      <c r="P459" s="50"/>
      <c r="Q459" s="50"/>
      <c r="R459" s="50"/>
      <c r="S459" s="50"/>
      <c r="T459" s="50"/>
      <c r="U459" s="50"/>
      <c r="V459" s="50"/>
      <c r="W459" s="50"/>
      <c r="X459" s="50"/>
      <c r="Y459" s="50"/>
      <c r="Z459" s="50"/>
    </row>
    <row r="460" spans="1:26" ht="17.399999999999999">
      <c r="A460" s="50"/>
      <c r="B460" s="50"/>
      <c r="C460" s="50"/>
      <c r="D460" s="50"/>
      <c r="E460" s="50"/>
      <c r="F460" s="50"/>
      <c r="G460" s="50"/>
      <c r="H460" s="50"/>
      <c r="I460" s="50"/>
      <c r="J460" s="50"/>
      <c r="K460" s="44"/>
      <c r="L460" s="44"/>
      <c r="M460" s="79"/>
      <c r="N460" s="50"/>
      <c r="O460" s="50"/>
      <c r="P460" s="50"/>
      <c r="Q460" s="50"/>
      <c r="R460" s="50"/>
      <c r="S460" s="50"/>
      <c r="T460" s="50"/>
      <c r="U460" s="50"/>
      <c r="V460" s="50"/>
      <c r="W460" s="50"/>
      <c r="X460" s="50"/>
      <c r="Y460" s="50"/>
      <c r="Z460" s="50"/>
    </row>
    <row r="461" spans="1:26" ht="17.399999999999999">
      <c r="A461" s="50"/>
      <c r="B461" s="50"/>
      <c r="C461" s="50"/>
      <c r="D461" s="50"/>
      <c r="E461" s="50"/>
      <c r="F461" s="50"/>
      <c r="G461" s="50"/>
      <c r="H461" s="50"/>
      <c r="I461" s="50"/>
      <c r="J461" s="50"/>
      <c r="K461" s="44"/>
      <c r="L461" s="44"/>
      <c r="M461" s="79"/>
      <c r="N461" s="50"/>
      <c r="O461" s="50"/>
      <c r="P461" s="50"/>
      <c r="Q461" s="50"/>
      <c r="R461" s="50"/>
      <c r="S461" s="50"/>
      <c r="T461" s="50"/>
      <c r="U461" s="50"/>
      <c r="V461" s="50"/>
      <c r="W461" s="50"/>
      <c r="X461" s="50"/>
      <c r="Y461" s="50"/>
      <c r="Z461" s="50"/>
    </row>
    <row r="462" spans="1:26" ht="17.399999999999999">
      <c r="A462" s="50"/>
      <c r="B462" s="50"/>
      <c r="C462" s="50"/>
      <c r="D462" s="50"/>
      <c r="E462" s="50"/>
      <c r="F462" s="50"/>
      <c r="G462" s="50"/>
      <c r="H462" s="50"/>
      <c r="I462" s="50"/>
      <c r="J462" s="50"/>
      <c r="K462" s="44"/>
      <c r="L462" s="44"/>
      <c r="M462" s="79"/>
      <c r="N462" s="50"/>
      <c r="O462" s="50"/>
      <c r="P462" s="50"/>
      <c r="Q462" s="50"/>
      <c r="R462" s="50"/>
      <c r="S462" s="50"/>
      <c r="T462" s="50"/>
      <c r="U462" s="50"/>
      <c r="V462" s="50"/>
      <c r="W462" s="50"/>
      <c r="X462" s="50"/>
      <c r="Y462" s="50"/>
      <c r="Z462" s="50"/>
    </row>
    <row r="463" spans="1:26" ht="17.399999999999999">
      <c r="A463" s="50"/>
      <c r="B463" s="50"/>
      <c r="C463" s="50"/>
      <c r="D463" s="50"/>
      <c r="E463" s="50"/>
      <c r="F463" s="50"/>
      <c r="G463" s="50"/>
      <c r="H463" s="50"/>
      <c r="I463" s="50"/>
      <c r="J463" s="50"/>
      <c r="K463" s="44"/>
      <c r="L463" s="44"/>
      <c r="M463" s="79"/>
      <c r="N463" s="50"/>
      <c r="O463" s="50"/>
      <c r="P463" s="50"/>
      <c r="Q463" s="50"/>
      <c r="R463" s="50"/>
      <c r="S463" s="50"/>
      <c r="T463" s="50"/>
      <c r="U463" s="50"/>
      <c r="V463" s="50"/>
      <c r="W463" s="50"/>
      <c r="X463" s="50"/>
      <c r="Y463" s="50"/>
      <c r="Z463" s="50"/>
    </row>
    <row r="464" spans="1:26" ht="17.399999999999999">
      <c r="A464" s="50"/>
      <c r="B464" s="50"/>
      <c r="C464" s="50"/>
      <c r="D464" s="50"/>
      <c r="E464" s="50"/>
      <c r="F464" s="50"/>
      <c r="G464" s="50"/>
      <c r="H464" s="50"/>
      <c r="I464" s="50"/>
      <c r="J464" s="50"/>
      <c r="K464" s="44"/>
      <c r="L464" s="44"/>
      <c r="M464" s="79"/>
      <c r="N464" s="50"/>
      <c r="O464" s="50"/>
      <c r="P464" s="50"/>
      <c r="Q464" s="50"/>
      <c r="R464" s="50"/>
      <c r="S464" s="50"/>
      <c r="T464" s="50"/>
      <c r="U464" s="50"/>
      <c r="V464" s="50"/>
      <c r="W464" s="50"/>
      <c r="X464" s="50"/>
      <c r="Y464" s="50"/>
      <c r="Z464" s="50"/>
    </row>
    <row r="465" spans="1:26" ht="17.399999999999999">
      <c r="A465" s="50"/>
      <c r="B465" s="50"/>
      <c r="C465" s="50"/>
      <c r="D465" s="50"/>
      <c r="E465" s="50"/>
      <c r="F465" s="50"/>
      <c r="G465" s="50"/>
      <c r="H465" s="50"/>
      <c r="I465" s="50"/>
      <c r="J465" s="50"/>
      <c r="K465" s="44"/>
      <c r="L465" s="44"/>
      <c r="M465" s="79"/>
      <c r="N465" s="50"/>
      <c r="O465" s="50"/>
      <c r="P465" s="50"/>
      <c r="Q465" s="50"/>
      <c r="R465" s="50"/>
      <c r="S465" s="50"/>
      <c r="T465" s="50"/>
      <c r="U465" s="50"/>
      <c r="V465" s="50"/>
      <c r="W465" s="50"/>
      <c r="X465" s="50"/>
      <c r="Y465" s="50"/>
      <c r="Z465" s="50"/>
    </row>
    <row r="466" spans="1:26" ht="17.399999999999999">
      <c r="A466" s="50"/>
      <c r="B466" s="50"/>
      <c r="C466" s="50"/>
      <c r="D466" s="50"/>
      <c r="E466" s="50"/>
      <c r="F466" s="50"/>
      <c r="G466" s="50"/>
      <c r="H466" s="50"/>
      <c r="I466" s="50"/>
      <c r="J466" s="50"/>
      <c r="K466" s="44"/>
      <c r="L466" s="44"/>
      <c r="M466" s="79"/>
      <c r="N466" s="50"/>
      <c r="O466" s="50"/>
      <c r="P466" s="50"/>
      <c r="Q466" s="50"/>
      <c r="R466" s="50"/>
      <c r="S466" s="50"/>
      <c r="T466" s="50"/>
      <c r="U466" s="50"/>
      <c r="V466" s="50"/>
      <c r="W466" s="50"/>
      <c r="X466" s="50"/>
      <c r="Y466" s="50"/>
      <c r="Z466" s="50"/>
    </row>
    <row r="467" spans="1:26" ht="17.399999999999999">
      <c r="A467" s="50"/>
      <c r="B467" s="50"/>
      <c r="C467" s="50"/>
      <c r="D467" s="50"/>
      <c r="E467" s="50"/>
      <c r="F467" s="50"/>
      <c r="G467" s="50"/>
      <c r="H467" s="50"/>
      <c r="I467" s="50"/>
      <c r="J467" s="50"/>
      <c r="K467" s="44"/>
      <c r="L467" s="44"/>
      <c r="M467" s="79"/>
      <c r="N467" s="50"/>
      <c r="O467" s="50"/>
      <c r="P467" s="50"/>
      <c r="Q467" s="50"/>
      <c r="R467" s="50"/>
      <c r="S467" s="50"/>
      <c r="T467" s="50"/>
      <c r="U467" s="50"/>
      <c r="V467" s="50"/>
      <c r="W467" s="50"/>
      <c r="X467" s="50"/>
      <c r="Y467" s="50"/>
      <c r="Z467" s="50"/>
    </row>
    <row r="468" spans="1:26" ht="17.399999999999999">
      <c r="A468" s="50"/>
      <c r="B468" s="50"/>
      <c r="C468" s="50"/>
      <c r="D468" s="50"/>
      <c r="E468" s="50"/>
      <c r="F468" s="50"/>
      <c r="G468" s="50"/>
      <c r="H468" s="50"/>
      <c r="I468" s="50"/>
      <c r="J468" s="50"/>
      <c r="K468" s="44"/>
      <c r="L468" s="44"/>
      <c r="M468" s="79"/>
      <c r="N468" s="50"/>
      <c r="O468" s="50"/>
      <c r="P468" s="50"/>
      <c r="Q468" s="50"/>
      <c r="R468" s="50"/>
      <c r="S468" s="50"/>
      <c r="T468" s="50"/>
      <c r="U468" s="50"/>
      <c r="V468" s="50"/>
      <c r="W468" s="50"/>
      <c r="X468" s="50"/>
      <c r="Y468" s="50"/>
      <c r="Z468" s="50"/>
    </row>
    <row r="469" spans="1:26" ht="17.399999999999999">
      <c r="A469" s="50"/>
      <c r="B469" s="50"/>
      <c r="C469" s="50"/>
      <c r="D469" s="50"/>
      <c r="E469" s="50"/>
      <c r="F469" s="50"/>
      <c r="G469" s="50"/>
      <c r="H469" s="50"/>
      <c r="I469" s="50"/>
      <c r="J469" s="50"/>
      <c r="K469" s="44"/>
      <c r="L469" s="44"/>
      <c r="M469" s="79"/>
      <c r="N469" s="50"/>
      <c r="O469" s="50"/>
      <c r="P469" s="50"/>
      <c r="Q469" s="50"/>
      <c r="R469" s="50"/>
      <c r="S469" s="50"/>
      <c r="T469" s="50"/>
      <c r="U469" s="50"/>
      <c r="V469" s="50"/>
      <c r="W469" s="50"/>
      <c r="X469" s="50"/>
      <c r="Y469" s="50"/>
      <c r="Z469" s="50"/>
    </row>
    <row r="470" spans="1:26" ht="17.399999999999999">
      <c r="A470" s="50"/>
      <c r="B470" s="50"/>
      <c r="C470" s="50"/>
      <c r="D470" s="50"/>
      <c r="E470" s="50"/>
      <c r="F470" s="50"/>
      <c r="G470" s="50"/>
      <c r="H470" s="50"/>
      <c r="I470" s="50"/>
      <c r="J470" s="50"/>
      <c r="K470" s="44"/>
      <c r="L470" s="44"/>
      <c r="M470" s="79"/>
      <c r="N470" s="50"/>
      <c r="O470" s="50"/>
      <c r="P470" s="50"/>
      <c r="Q470" s="50"/>
      <c r="R470" s="50"/>
      <c r="S470" s="50"/>
      <c r="T470" s="50"/>
      <c r="U470" s="50"/>
      <c r="V470" s="50"/>
      <c r="W470" s="50"/>
      <c r="X470" s="50"/>
      <c r="Y470" s="50"/>
      <c r="Z470" s="50"/>
    </row>
    <row r="471" spans="1:26" ht="17.399999999999999">
      <c r="A471" s="50"/>
      <c r="B471" s="50"/>
      <c r="C471" s="50"/>
      <c r="D471" s="50"/>
      <c r="E471" s="50"/>
      <c r="F471" s="50"/>
      <c r="G471" s="50"/>
      <c r="H471" s="50"/>
      <c r="I471" s="50"/>
      <c r="J471" s="50"/>
      <c r="K471" s="44"/>
      <c r="L471" s="44"/>
      <c r="M471" s="79"/>
      <c r="N471" s="50"/>
      <c r="O471" s="50"/>
      <c r="P471" s="50"/>
      <c r="Q471" s="50"/>
      <c r="R471" s="50"/>
      <c r="S471" s="50"/>
      <c r="T471" s="50"/>
      <c r="U471" s="50"/>
      <c r="V471" s="50"/>
      <c r="W471" s="50"/>
      <c r="X471" s="50"/>
      <c r="Y471" s="50"/>
      <c r="Z471" s="50"/>
    </row>
    <row r="472" spans="1:26" ht="17.399999999999999">
      <c r="A472" s="50"/>
      <c r="B472" s="50"/>
      <c r="C472" s="50"/>
      <c r="D472" s="50"/>
      <c r="E472" s="50"/>
      <c r="F472" s="50"/>
      <c r="G472" s="50"/>
      <c r="H472" s="50"/>
      <c r="I472" s="50"/>
      <c r="J472" s="50"/>
      <c r="K472" s="44"/>
      <c r="L472" s="44"/>
      <c r="M472" s="79"/>
      <c r="N472" s="50"/>
      <c r="O472" s="50"/>
      <c r="P472" s="50"/>
      <c r="Q472" s="50"/>
      <c r="R472" s="50"/>
      <c r="S472" s="50"/>
      <c r="T472" s="50"/>
      <c r="U472" s="50"/>
      <c r="V472" s="50"/>
      <c r="W472" s="50"/>
      <c r="X472" s="50"/>
      <c r="Y472" s="50"/>
      <c r="Z472" s="50"/>
    </row>
    <row r="473" spans="1:26" ht="17.399999999999999">
      <c r="A473" s="50"/>
      <c r="B473" s="50"/>
      <c r="C473" s="50"/>
      <c r="D473" s="50"/>
      <c r="E473" s="50"/>
      <c r="F473" s="50"/>
      <c r="G473" s="50"/>
      <c r="H473" s="50"/>
      <c r="I473" s="50"/>
      <c r="J473" s="50"/>
      <c r="K473" s="44"/>
      <c r="L473" s="44"/>
      <c r="M473" s="79"/>
      <c r="N473" s="50"/>
      <c r="O473" s="50"/>
      <c r="P473" s="50"/>
      <c r="Q473" s="50"/>
      <c r="R473" s="50"/>
      <c r="S473" s="50"/>
      <c r="T473" s="50"/>
      <c r="U473" s="50"/>
      <c r="V473" s="50"/>
      <c r="W473" s="50"/>
      <c r="X473" s="50"/>
      <c r="Y473" s="50"/>
      <c r="Z473" s="50"/>
    </row>
    <row r="474" spans="1:26" ht="17.399999999999999">
      <c r="A474" s="50"/>
      <c r="B474" s="50"/>
      <c r="C474" s="50"/>
      <c r="D474" s="50"/>
      <c r="E474" s="50"/>
      <c r="F474" s="50"/>
      <c r="G474" s="50"/>
      <c r="H474" s="50"/>
      <c r="I474" s="50"/>
      <c r="J474" s="50"/>
      <c r="K474" s="44"/>
      <c r="L474" s="44"/>
      <c r="M474" s="79"/>
      <c r="N474" s="50"/>
      <c r="O474" s="50"/>
      <c r="P474" s="50"/>
      <c r="Q474" s="50"/>
      <c r="R474" s="50"/>
      <c r="S474" s="50"/>
      <c r="T474" s="50"/>
      <c r="U474" s="50"/>
      <c r="V474" s="50"/>
      <c r="W474" s="50"/>
      <c r="X474" s="50"/>
      <c r="Y474" s="50"/>
      <c r="Z474" s="50"/>
    </row>
    <row r="475" spans="1:26" ht="17.399999999999999">
      <c r="A475" s="50"/>
      <c r="B475" s="50"/>
      <c r="C475" s="50"/>
      <c r="D475" s="50"/>
      <c r="E475" s="50"/>
      <c r="F475" s="50"/>
      <c r="G475" s="50"/>
      <c r="H475" s="50"/>
      <c r="I475" s="50"/>
      <c r="J475" s="50"/>
      <c r="K475" s="44"/>
      <c r="L475" s="44"/>
      <c r="M475" s="79"/>
      <c r="N475" s="50"/>
      <c r="O475" s="50"/>
      <c r="P475" s="50"/>
      <c r="Q475" s="50"/>
      <c r="R475" s="50"/>
      <c r="S475" s="50"/>
      <c r="T475" s="50"/>
      <c r="U475" s="50"/>
      <c r="V475" s="50"/>
      <c r="W475" s="50"/>
      <c r="X475" s="50"/>
      <c r="Y475" s="50"/>
      <c r="Z475" s="50"/>
    </row>
    <row r="476" spans="1:26" ht="17.399999999999999">
      <c r="A476" s="50"/>
      <c r="B476" s="50"/>
      <c r="C476" s="50"/>
      <c r="D476" s="50"/>
      <c r="E476" s="50"/>
      <c r="F476" s="50"/>
      <c r="G476" s="50"/>
      <c r="H476" s="50"/>
      <c r="I476" s="50"/>
      <c r="J476" s="50"/>
      <c r="K476" s="44"/>
      <c r="L476" s="44"/>
      <c r="M476" s="79"/>
      <c r="N476" s="50"/>
      <c r="O476" s="50"/>
      <c r="P476" s="50"/>
      <c r="Q476" s="50"/>
      <c r="R476" s="50"/>
      <c r="S476" s="50"/>
      <c r="T476" s="50"/>
      <c r="U476" s="50"/>
      <c r="V476" s="50"/>
      <c r="W476" s="50"/>
      <c r="X476" s="50"/>
      <c r="Y476" s="50"/>
      <c r="Z476" s="50"/>
    </row>
    <row r="477" spans="1:26" ht="17.399999999999999">
      <c r="A477" s="50"/>
      <c r="B477" s="50"/>
      <c r="C477" s="50"/>
      <c r="D477" s="50"/>
      <c r="E477" s="50"/>
      <c r="F477" s="50"/>
      <c r="G477" s="50"/>
      <c r="H477" s="50"/>
      <c r="I477" s="50"/>
      <c r="J477" s="50"/>
      <c r="K477" s="44"/>
      <c r="L477" s="44"/>
      <c r="M477" s="79"/>
      <c r="N477" s="50"/>
      <c r="O477" s="50"/>
      <c r="P477" s="50"/>
      <c r="Q477" s="50"/>
      <c r="R477" s="50"/>
      <c r="S477" s="50"/>
      <c r="T477" s="50"/>
      <c r="U477" s="50"/>
      <c r="V477" s="50"/>
      <c r="W477" s="50"/>
      <c r="X477" s="50"/>
      <c r="Y477" s="50"/>
      <c r="Z477" s="50"/>
    </row>
    <row r="478" spans="1:26" ht="17.399999999999999">
      <c r="A478" s="50"/>
      <c r="B478" s="50"/>
      <c r="C478" s="50"/>
      <c r="D478" s="50"/>
      <c r="E478" s="50"/>
      <c r="F478" s="50"/>
      <c r="G478" s="50"/>
      <c r="H478" s="50"/>
      <c r="I478" s="50"/>
      <c r="J478" s="50"/>
      <c r="K478" s="44"/>
      <c r="L478" s="44"/>
      <c r="M478" s="79"/>
      <c r="N478" s="50"/>
      <c r="O478" s="50"/>
      <c r="P478" s="50"/>
      <c r="Q478" s="50"/>
      <c r="R478" s="50"/>
      <c r="S478" s="50"/>
      <c r="T478" s="50"/>
      <c r="U478" s="50"/>
      <c r="V478" s="50"/>
      <c r="W478" s="50"/>
      <c r="X478" s="50"/>
      <c r="Y478" s="50"/>
      <c r="Z478" s="50"/>
    </row>
    <row r="479" spans="1:26" ht="17.399999999999999">
      <c r="A479" s="50"/>
      <c r="B479" s="50"/>
      <c r="C479" s="50"/>
      <c r="D479" s="50"/>
      <c r="E479" s="50"/>
      <c r="F479" s="50"/>
      <c r="G479" s="50"/>
      <c r="H479" s="50"/>
      <c r="I479" s="50"/>
      <c r="J479" s="50"/>
      <c r="K479" s="44"/>
      <c r="L479" s="44"/>
      <c r="M479" s="79"/>
      <c r="N479" s="50"/>
      <c r="O479" s="50"/>
      <c r="P479" s="50"/>
      <c r="Q479" s="50"/>
      <c r="R479" s="50"/>
      <c r="S479" s="50"/>
      <c r="T479" s="50"/>
      <c r="U479" s="50"/>
      <c r="V479" s="50"/>
      <c r="W479" s="50"/>
      <c r="X479" s="50"/>
      <c r="Y479" s="50"/>
      <c r="Z479" s="50"/>
    </row>
    <row r="480" spans="1:26" ht="17.399999999999999">
      <c r="A480" s="50"/>
      <c r="B480" s="50"/>
      <c r="C480" s="50"/>
      <c r="D480" s="50"/>
      <c r="E480" s="50"/>
      <c r="F480" s="50"/>
      <c r="G480" s="50"/>
      <c r="H480" s="50"/>
      <c r="I480" s="50"/>
      <c r="J480" s="50"/>
      <c r="K480" s="44"/>
      <c r="L480" s="44"/>
      <c r="M480" s="79"/>
      <c r="N480" s="50"/>
      <c r="O480" s="50"/>
      <c r="P480" s="50"/>
      <c r="Q480" s="50"/>
      <c r="R480" s="50"/>
      <c r="S480" s="50"/>
      <c r="T480" s="50"/>
      <c r="U480" s="50"/>
      <c r="V480" s="50"/>
      <c r="W480" s="50"/>
      <c r="X480" s="50"/>
      <c r="Y480" s="50"/>
      <c r="Z480" s="50"/>
    </row>
    <row r="481" spans="1:26" ht="17.399999999999999">
      <c r="A481" s="50"/>
      <c r="B481" s="50"/>
      <c r="C481" s="50"/>
      <c r="D481" s="50"/>
      <c r="E481" s="50"/>
      <c r="F481" s="50"/>
      <c r="G481" s="50"/>
      <c r="H481" s="50"/>
      <c r="I481" s="50"/>
      <c r="J481" s="50"/>
      <c r="K481" s="44"/>
      <c r="L481" s="44"/>
      <c r="M481" s="79"/>
      <c r="N481" s="50"/>
      <c r="O481" s="50"/>
      <c r="P481" s="50"/>
      <c r="Q481" s="50"/>
      <c r="R481" s="50"/>
      <c r="S481" s="50"/>
      <c r="T481" s="50"/>
      <c r="U481" s="50"/>
      <c r="V481" s="50"/>
      <c r="W481" s="50"/>
      <c r="X481" s="50"/>
      <c r="Y481" s="50"/>
      <c r="Z481" s="50"/>
    </row>
    <row r="482" spans="1:26" ht="17.399999999999999">
      <c r="A482" s="50"/>
      <c r="B482" s="50"/>
      <c r="C482" s="50"/>
      <c r="D482" s="50"/>
      <c r="E482" s="50"/>
      <c r="F482" s="50"/>
      <c r="G482" s="50"/>
      <c r="H482" s="50"/>
      <c r="I482" s="50"/>
      <c r="J482" s="50"/>
      <c r="K482" s="44"/>
      <c r="L482" s="44"/>
      <c r="M482" s="79"/>
      <c r="N482" s="50"/>
      <c r="O482" s="50"/>
      <c r="P482" s="50"/>
      <c r="Q482" s="50"/>
      <c r="R482" s="50"/>
      <c r="S482" s="50"/>
      <c r="T482" s="50"/>
      <c r="U482" s="50"/>
      <c r="V482" s="50"/>
      <c r="W482" s="50"/>
      <c r="X482" s="50"/>
      <c r="Y482" s="50"/>
      <c r="Z482" s="50"/>
    </row>
    <row r="483" spans="1:26" ht="17.399999999999999">
      <c r="A483" s="50"/>
      <c r="B483" s="50"/>
      <c r="C483" s="50"/>
      <c r="D483" s="50"/>
      <c r="E483" s="50"/>
      <c r="F483" s="50"/>
      <c r="G483" s="50"/>
      <c r="H483" s="50"/>
      <c r="I483" s="50"/>
      <c r="J483" s="50"/>
      <c r="K483" s="44"/>
      <c r="L483" s="44"/>
      <c r="M483" s="79"/>
      <c r="N483" s="50"/>
      <c r="O483" s="50"/>
      <c r="P483" s="50"/>
      <c r="Q483" s="50"/>
      <c r="R483" s="50"/>
      <c r="S483" s="50"/>
      <c r="T483" s="50"/>
      <c r="U483" s="50"/>
      <c r="V483" s="50"/>
      <c r="W483" s="50"/>
      <c r="X483" s="50"/>
      <c r="Y483" s="50"/>
      <c r="Z483" s="50"/>
    </row>
    <row r="484" spans="1:26" ht="17.399999999999999">
      <c r="A484" s="50"/>
      <c r="B484" s="50"/>
      <c r="C484" s="50"/>
      <c r="D484" s="50"/>
      <c r="E484" s="50"/>
      <c r="F484" s="50"/>
      <c r="G484" s="50"/>
      <c r="H484" s="50"/>
      <c r="I484" s="50"/>
      <c r="J484" s="50"/>
      <c r="K484" s="44"/>
      <c r="L484" s="44"/>
      <c r="M484" s="79"/>
      <c r="N484" s="50"/>
      <c r="O484" s="50"/>
      <c r="P484" s="50"/>
      <c r="Q484" s="50"/>
      <c r="R484" s="50"/>
      <c r="S484" s="50"/>
      <c r="T484" s="50"/>
      <c r="U484" s="50"/>
      <c r="V484" s="50"/>
      <c r="W484" s="50"/>
      <c r="X484" s="50"/>
      <c r="Y484" s="50"/>
      <c r="Z484" s="50"/>
    </row>
    <row r="485" spans="1:26" ht="17.399999999999999">
      <c r="A485" s="50"/>
      <c r="B485" s="50"/>
      <c r="C485" s="50"/>
      <c r="D485" s="50"/>
      <c r="E485" s="50"/>
      <c r="F485" s="50"/>
      <c r="G485" s="50"/>
      <c r="H485" s="50"/>
      <c r="I485" s="50"/>
      <c r="J485" s="50"/>
      <c r="K485" s="44"/>
      <c r="L485" s="44"/>
      <c r="M485" s="79"/>
      <c r="N485" s="50"/>
      <c r="O485" s="50"/>
      <c r="P485" s="50"/>
      <c r="Q485" s="50"/>
      <c r="R485" s="50"/>
      <c r="S485" s="50"/>
      <c r="T485" s="50"/>
      <c r="U485" s="50"/>
      <c r="V485" s="50"/>
      <c r="W485" s="50"/>
      <c r="X485" s="50"/>
      <c r="Y485" s="50"/>
      <c r="Z485" s="50"/>
    </row>
    <row r="486" spans="1:26" ht="17.399999999999999">
      <c r="A486" s="50"/>
      <c r="B486" s="50"/>
      <c r="C486" s="50"/>
      <c r="D486" s="50"/>
      <c r="E486" s="50"/>
      <c r="F486" s="50"/>
      <c r="G486" s="50"/>
      <c r="H486" s="50"/>
      <c r="I486" s="50"/>
      <c r="J486" s="50"/>
      <c r="K486" s="44"/>
      <c r="L486" s="44"/>
      <c r="M486" s="79"/>
      <c r="N486" s="50"/>
      <c r="O486" s="50"/>
      <c r="P486" s="50"/>
      <c r="Q486" s="50"/>
      <c r="R486" s="50"/>
      <c r="S486" s="50"/>
      <c r="T486" s="50"/>
      <c r="U486" s="50"/>
      <c r="V486" s="50"/>
      <c r="W486" s="50"/>
      <c r="X486" s="50"/>
      <c r="Y486" s="50"/>
      <c r="Z486" s="50"/>
    </row>
    <row r="487" spans="1:26" ht="17.399999999999999">
      <c r="A487" s="50"/>
      <c r="B487" s="50"/>
      <c r="C487" s="50"/>
      <c r="D487" s="50"/>
      <c r="E487" s="50"/>
      <c r="F487" s="50"/>
      <c r="G487" s="50"/>
      <c r="H487" s="50"/>
      <c r="I487" s="50"/>
      <c r="J487" s="50"/>
      <c r="K487" s="44"/>
      <c r="L487" s="44"/>
      <c r="M487" s="79"/>
      <c r="N487" s="50"/>
      <c r="O487" s="50"/>
      <c r="P487" s="50"/>
      <c r="Q487" s="50"/>
      <c r="R487" s="50"/>
      <c r="S487" s="50"/>
      <c r="T487" s="50"/>
      <c r="U487" s="50"/>
      <c r="V487" s="50"/>
      <c r="W487" s="50"/>
      <c r="X487" s="50"/>
      <c r="Y487" s="50"/>
      <c r="Z487" s="50"/>
    </row>
    <row r="488" spans="1:26" ht="17.399999999999999">
      <c r="A488" s="50"/>
      <c r="B488" s="50"/>
      <c r="C488" s="50"/>
      <c r="D488" s="50"/>
      <c r="E488" s="50"/>
      <c r="F488" s="50"/>
      <c r="G488" s="50"/>
      <c r="H488" s="50"/>
      <c r="I488" s="50"/>
      <c r="J488" s="50"/>
      <c r="K488" s="44"/>
      <c r="L488" s="44"/>
      <c r="M488" s="79"/>
      <c r="N488" s="50"/>
      <c r="O488" s="50"/>
      <c r="P488" s="50"/>
      <c r="Q488" s="50"/>
      <c r="R488" s="50"/>
      <c r="S488" s="50"/>
      <c r="T488" s="50"/>
      <c r="U488" s="50"/>
      <c r="V488" s="50"/>
      <c r="W488" s="50"/>
      <c r="X488" s="50"/>
      <c r="Y488" s="50"/>
      <c r="Z488" s="50"/>
    </row>
    <row r="489" spans="1:26" ht="17.399999999999999">
      <c r="A489" s="50"/>
      <c r="B489" s="50"/>
      <c r="C489" s="50"/>
      <c r="D489" s="50"/>
      <c r="E489" s="50"/>
      <c r="F489" s="50"/>
      <c r="G489" s="50"/>
      <c r="H489" s="50"/>
      <c r="I489" s="50"/>
      <c r="J489" s="50"/>
      <c r="K489" s="44"/>
      <c r="L489" s="44"/>
      <c r="M489" s="79"/>
      <c r="N489" s="50"/>
      <c r="O489" s="50"/>
      <c r="P489" s="50"/>
      <c r="Q489" s="50"/>
      <c r="R489" s="50"/>
      <c r="S489" s="50"/>
      <c r="T489" s="50"/>
      <c r="U489" s="50"/>
      <c r="V489" s="50"/>
      <c r="W489" s="50"/>
      <c r="X489" s="50"/>
      <c r="Y489" s="50"/>
      <c r="Z489" s="50"/>
    </row>
    <row r="490" spans="1:26" ht="17.399999999999999">
      <c r="A490" s="50"/>
      <c r="B490" s="50"/>
      <c r="C490" s="50"/>
      <c r="D490" s="50"/>
      <c r="E490" s="50"/>
      <c r="F490" s="50"/>
      <c r="G490" s="50"/>
      <c r="H490" s="50"/>
      <c r="I490" s="50"/>
      <c r="J490" s="50"/>
      <c r="K490" s="44"/>
      <c r="L490" s="44"/>
      <c r="M490" s="79"/>
      <c r="N490" s="50"/>
      <c r="O490" s="50"/>
      <c r="P490" s="50"/>
      <c r="Q490" s="50"/>
      <c r="R490" s="50"/>
      <c r="S490" s="50"/>
      <c r="T490" s="50"/>
      <c r="U490" s="50"/>
      <c r="V490" s="50"/>
      <c r="W490" s="50"/>
      <c r="X490" s="50"/>
      <c r="Y490" s="50"/>
      <c r="Z490" s="50"/>
    </row>
    <row r="491" spans="1:26" ht="17.399999999999999">
      <c r="A491" s="50"/>
      <c r="B491" s="50"/>
      <c r="C491" s="50"/>
      <c r="D491" s="50"/>
      <c r="E491" s="50"/>
      <c r="F491" s="50"/>
      <c r="G491" s="50"/>
      <c r="H491" s="50"/>
      <c r="I491" s="50"/>
      <c r="J491" s="50"/>
      <c r="K491" s="44"/>
      <c r="L491" s="44"/>
      <c r="M491" s="79"/>
      <c r="N491" s="50"/>
      <c r="O491" s="50"/>
      <c r="P491" s="50"/>
      <c r="Q491" s="50"/>
      <c r="R491" s="50"/>
      <c r="S491" s="50"/>
      <c r="T491" s="50"/>
      <c r="U491" s="50"/>
      <c r="V491" s="50"/>
      <c r="W491" s="50"/>
      <c r="X491" s="50"/>
      <c r="Y491" s="50"/>
      <c r="Z491" s="50"/>
    </row>
    <row r="492" spans="1:26" ht="17.399999999999999">
      <c r="A492" s="50"/>
      <c r="B492" s="50"/>
      <c r="C492" s="50"/>
      <c r="D492" s="50"/>
      <c r="E492" s="50"/>
      <c r="F492" s="50"/>
      <c r="G492" s="50"/>
      <c r="H492" s="50"/>
      <c r="I492" s="50"/>
      <c r="J492" s="50"/>
      <c r="K492" s="44"/>
      <c r="L492" s="44"/>
      <c r="M492" s="79"/>
      <c r="N492" s="50"/>
      <c r="O492" s="50"/>
      <c r="P492" s="50"/>
      <c r="Q492" s="50"/>
      <c r="R492" s="50"/>
      <c r="S492" s="50"/>
      <c r="T492" s="50"/>
      <c r="U492" s="50"/>
      <c r="V492" s="50"/>
      <c r="W492" s="50"/>
      <c r="X492" s="50"/>
      <c r="Y492" s="50"/>
      <c r="Z492" s="50"/>
    </row>
    <row r="493" spans="1:26" ht="17.399999999999999">
      <c r="A493" s="50"/>
      <c r="B493" s="50"/>
      <c r="C493" s="50"/>
      <c r="D493" s="50"/>
      <c r="E493" s="50"/>
      <c r="F493" s="50"/>
      <c r="G493" s="50"/>
      <c r="H493" s="50"/>
      <c r="I493" s="50"/>
      <c r="J493" s="50"/>
      <c r="K493" s="44"/>
      <c r="L493" s="44"/>
      <c r="M493" s="79"/>
      <c r="N493" s="50"/>
      <c r="O493" s="50"/>
      <c r="P493" s="50"/>
      <c r="Q493" s="50"/>
      <c r="R493" s="50"/>
      <c r="S493" s="50"/>
      <c r="T493" s="50"/>
      <c r="U493" s="50"/>
      <c r="V493" s="50"/>
      <c r="W493" s="50"/>
      <c r="X493" s="50"/>
      <c r="Y493" s="50"/>
      <c r="Z493" s="50"/>
    </row>
    <row r="494" spans="1:26" ht="17.399999999999999">
      <c r="A494" s="50"/>
      <c r="B494" s="50"/>
      <c r="C494" s="50"/>
      <c r="D494" s="50"/>
      <c r="E494" s="50"/>
      <c r="F494" s="50"/>
      <c r="G494" s="50"/>
      <c r="H494" s="50"/>
      <c r="I494" s="50"/>
      <c r="J494" s="50"/>
      <c r="K494" s="44"/>
      <c r="L494" s="44"/>
      <c r="M494" s="79"/>
      <c r="N494" s="50"/>
      <c r="O494" s="50"/>
      <c r="P494" s="50"/>
      <c r="Q494" s="50"/>
      <c r="R494" s="50"/>
      <c r="S494" s="50"/>
      <c r="T494" s="50"/>
      <c r="U494" s="50"/>
      <c r="V494" s="50"/>
      <c r="W494" s="50"/>
      <c r="X494" s="50"/>
      <c r="Y494" s="50"/>
      <c r="Z494" s="50"/>
    </row>
    <row r="495" spans="1:26" ht="17.399999999999999">
      <c r="A495" s="50"/>
      <c r="B495" s="50"/>
      <c r="C495" s="50"/>
      <c r="D495" s="50"/>
      <c r="E495" s="50"/>
      <c r="F495" s="50"/>
      <c r="G495" s="50"/>
      <c r="H495" s="50"/>
      <c r="I495" s="50"/>
      <c r="J495" s="50"/>
      <c r="K495" s="44"/>
      <c r="L495" s="44"/>
      <c r="M495" s="79"/>
      <c r="N495" s="50"/>
      <c r="O495" s="50"/>
      <c r="P495" s="50"/>
      <c r="Q495" s="50"/>
      <c r="R495" s="50"/>
      <c r="S495" s="50"/>
      <c r="T495" s="50"/>
      <c r="U495" s="50"/>
      <c r="V495" s="50"/>
      <c r="W495" s="50"/>
      <c r="X495" s="50"/>
      <c r="Y495" s="50"/>
      <c r="Z495" s="50"/>
    </row>
    <row r="496" spans="1:26" ht="17.399999999999999">
      <c r="A496" s="50"/>
      <c r="B496" s="50"/>
      <c r="C496" s="50"/>
      <c r="D496" s="50"/>
      <c r="E496" s="50"/>
      <c r="F496" s="50"/>
      <c r="G496" s="50"/>
      <c r="H496" s="50"/>
      <c r="I496" s="50"/>
      <c r="J496" s="50"/>
      <c r="K496" s="44"/>
      <c r="L496" s="44"/>
      <c r="M496" s="79"/>
      <c r="N496" s="50"/>
      <c r="O496" s="50"/>
      <c r="P496" s="50"/>
      <c r="Q496" s="50"/>
      <c r="R496" s="50"/>
      <c r="S496" s="50"/>
      <c r="T496" s="50"/>
      <c r="U496" s="50"/>
      <c r="V496" s="50"/>
      <c r="W496" s="50"/>
      <c r="X496" s="50"/>
      <c r="Y496" s="50"/>
      <c r="Z496" s="50"/>
    </row>
    <row r="497" spans="1:26" ht="17.399999999999999">
      <c r="A497" s="50"/>
      <c r="B497" s="50"/>
      <c r="C497" s="50"/>
      <c r="D497" s="50"/>
      <c r="E497" s="50"/>
      <c r="F497" s="50"/>
      <c r="G497" s="50"/>
      <c r="H497" s="50"/>
      <c r="I497" s="50"/>
      <c r="J497" s="50"/>
      <c r="K497" s="44"/>
      <c r="L497" s="44"/>
      <c r="M497" s="79"/>
      <c r="N497" s="50"/>
      <c r="O497" s="50"/>
      <c r="P497" s="50"/>
      <c r="Q497" s="50"/>
      <c r="R497" s="50"/>
      <c r="S497" s="50"/>
      <c r="T497" s="50"/>
      <c r="U497" s="50"/>
      <c r="V497" s="50"/>
      <c r="W497" s="50"/>
      <c r="X497" s="50"/>
      <c r="Y497" s="50"/>
      <c r="Z497" s="50"/>
    </row>
    <row r="498" spans="1:26" ht="17.399999999999999">
      <c r="A498" s="50"/>
      <c r="B498" s="50"/>
      <c r="C498" s="50"/>
      <c r="D498" s="50"/>
      <c r="E498" s="50"/>
      <c r="F498" s="50"/>
      <c r="G498" s="50"/>
      <c r="H498" s="50"/>
      <c r="I498" s="50"/>
      <c r="J498" s="50"/>
      <c r="K498" s="44"/>
      <c r="L498" s="44"/>
      <c r="M498" s="79"/>
      <c r="N498" s="50"/>
      <c r="O498" s="50"/>
      <c r="P498" s="50"/>
      <c r="Q498" s="50"/>
      <c r="R498" s="50"/>
      <c r="S498" s="50"/>
      <c r="T498" s="50"/>
      <c r="U498" s="50"/>
      <c r="V498" s="50"/>
      <c r="W498" s="50"/>
      <c r="X498" s="50"/>
      <c r="Y498" s="50"/>
      <c r="Z498" s="50"/>
    </row>
    <row r="499" spans="1:26" ht="17.399999999999999">
      <c r="A499" s="50"/>
      <c r="B499" s="50"/>
      <c r="C499" s="50"/>
      <c r="D499" s="50"/>
      <c r="E499" s="50"/>
      <c r="F499" s="50"/>
      <c r="G499" s="50"/>
      <c r="H499" s="50"/>
      <c r="I499" s="50"/>
      <c r="J499" s="50"/>
      <c r="K499" s="44"/>
      <c r="L499" s="44"/>
      <c r="M499" s="79"/>
      <c r="N499" s="50"/>
      <c r="O499" s="50"/>
      <c r="P499" s="50"/>
      <c r="Q499" s="50"/>
      <c r="R499" s="50"/>
      <c r="S499" s="50"/>
      <c r="T499" s="50"/>
      <c r="U499" s="50"/>
      <c r="V499" s="50"/>
      <c r="W499" s="50"/>
      <c r="X499" s="50"/>
      <c r="Y499" s="50"/>
      <c r="Z499" s="50"/>
    </row>
    <row r="500" spans="1:26" ht="17.399999999999999">
      <c r="A500" s="50"/>
      <c r="B500" s="50"/>
      <c r="C500" s="50"/>
      <c r="D500" s="50"/>
      <c r="E500" s="50"/>
      <c r="F500" s="50"/>
      <c r="G500" s="50"/>
      <c r="H500" s="50"/>
      <c r="I500" s="50"/>
      <c r="J500" s="50"/>
      <c r="K500" s="44"/>
      <c r="L500" s="44"/>
      <c r="M500" s="79"/>
      <c r="N500" s="50"/>
      <c r="O500" s="50"/>
      <c r="P500" s="50"/>
      <c r="Q500" s="50"/>
      <c r="R500" s="50"/>
      <c r="S500" s="50"/>
      <c r="T500" s="50"/>
      <c r="U500" s="50"/>
      <c r="V500" s="50"/>
      <c r="W500" s="50"/>
      <c r="X500" s="50"/>
      <c r="Y500" s="50"/>
      <c r="Z500" s="50"/>
    </row>
    <row r="501" spans="1:26" ht="17.399999999999999">
      <c r="A501" s="50"/>
      <c r="B501" s="50"/>
      <c r="C501" s="50"/>
      <c r="D501" s="50"/>
      <c r="E501" s="50"/>
      <c r="F501" s="50"/>
      <c r="G501" s="50"/>
      <c r="H501" s="50"/>
      <c r="I501" s="50"/>
      <c r="J501" s="50"/>
      <c r="K501" s="44"/>
      <c r="L501" s="44"/>
      <c r="M501" s="79"/>
      <c r="N501" s="50"/>
      <c r="O501" s="50"/>
      <c r="P501" s="50"/>
      <c r="Q501" s="50"/>
      <c r="R501" s="50"/>
      <c r="S501" s="50"/>
      <c r="T501" s="50"/>
      <c r="U501" s="50"/>
      <c r="V501" s="50"/>
      <c r="W501" s="50"/>
      <c r="X501" s="50"/>
      <c r="Y501" s="50"/>
      <c r="Z501" s="50"/>
    </row>
    <row r="502" spans="1:26" ht="17.399999999999999">
      <c r="A502" s="50"/>
      <c r="B502" s="50"/>
      <c r="C502" s="50"/>
      <c r="D502" s="50"/>
      <c r="E502" s="50"/>
      <c r="F502" s="50"/>
      <c r="G502" s="50"/>
      <c r="H502" s="50"/>
      <c r="I502" s="50"/>
      <c r="J502" s="50"/>
      <c r="K502" s="44"/>
      <c r="L502" s="44"/>
      <c r="M502" s="79"/>
      <c r="N502" s="50"/>
      <c r="O502" s="50"/>
      <c r="P502" s="50"/>
      <c r="Q502" s="50"/>
      <c r="R502" s="50"/>
      <c r="S502" s="50"/>
      <c r="T502" s="50"/>
      <c r="U502" s="50"/>
      <c r="V502" s="50"/>
      <c r="W502" s="50"/>
      <c r="X502" s="50"/>
      <c r="Y502" s="50"/>
      <c r="Z502" s="50"/>
    </row>
    <row r="503" spans="1:26" ht="17.399999999999999">
      <c r="A503" s="50"/>
      <c r="B503" s="50"/>
      <c r="C503" s="50"/>
      <c r="D503" s="50"/>
      <c r="E503" s="50"/>
      <c r="F503" s="50"/>
      <c r="G503" s="50"/>
      <c r="H503" s="50"/>
      <c r="I503" s="50"/>
      <c r="J503" s="50"/>
      <c r="K503" s="44"/>
      <c r="L503" s="44"/>
      <c r="M503" s="79"/>
      <c r="N503" s="50"/>
      <c r="O503" s="50"/>
      <c r="P503" s="50"/>
      <c r="Q503" s="50"/>
      <c r="R503" s="50"/>
      <c r="S503" s="50"/>
      <c r="T503" s="50"/>
      <c r="U503" s="50"/>
      <c r="V503" s="50"/>
      <c r="W503" s="50"/>
      <c r="X503" s="50"/>
      <c r="Y503" s="50"/>
      <c r="Z503" s="50"/>
    </row>
    <row r="504" spans="1:26" ht="17.399999999999999">
      <c r="A504" s="50"/>
      <c r="B504" s="50"/>
      <c r="C504" s="50"/>
      <c r="D504" s="50"/>
      <c r="E504" s="50"/>
      <c r="F504" s="50"/>
      <c r="G504" s="50"/>
      <c r="H504" s="50"/>
      <c r="I504" s="50"/>
      <c r="J504" s="50"/>
      <c r="K504" s="44"/>
      <c r="L504" s="44"/>
      <c r="M504" s="79"/>
      <c r="N504" s="50"/>
      <c r="O504" s="50"/>
      <c r="P504" s="50"/>
      <c r="Q504" s="50"/>
      <c r="R504" s="50"/>
      <c r="S504" s="50"/>
      <c r="T504" s="50"/>
      <c r="U504" s="50"/>
      <c r="V504" s="50"/>
      <c r="W504" s="50"/>
      <c r="X504" s="50"/>
      <c r="Y504" s="50"/>
      <c r="Z504" s="50"/>
    </row>
    <row r="505" spans="1:26" ht="17.399999999999999">
      <c r="A505" s="50"/>
      <c r="B505" s="50"/>
      <c r="C505" s="50"/>
      <c r="D505" s="50"/>
      <c r="E505" s="50"/>
      <c r="F505" s="50"/>
      <c r="G505" s="50"/>
      <c r="H505" s="50"/>
      <c r="I505" s="50"/>
      <c r="J505" s="50"/>
      <c r="K505" s="44"/>
      <c r="L505" s="44"/>
      <c r="M505" s="79"/>
      <c r="N505" s="50"/>
      <c r="O505" s="50"/>
      <c r="P505" s="50"/>
      <c r="Q505" s="50"/>
      <c r="R505" s="50"/>
      <c r="S505" s="50"/>
      <c r="T505" s="50"/>
      <c r="U505" s="50"/>
      <c r="V505" s="50"/>
      <c r="W505" s="50"/>
      <c r="X505" s="50"/>
      <c r="Y505" s="50"/>
      <c r="Z505" s="50"/>
    </row>
    <row r="506" spans="1:26" ht="17.399999999999999">
      <c r="A506" s="50"/>
      <c r="B506" s="50"/>
      <c r="C506" s="50"/>
      <c r="D506" s="50"/>
      <c r="E506" s="50"/>
      <c r="F506" s="50"/>
      <c r="G506" s="50"/>
      <c r="H506" s="50"/>
      <c r="I506" s="50"/>
      <c r="J506" s="50"/>
      <c r="K506" s="44"/>
      <c r="L506" s="44"/>
      <c r="M506" s="79"/>
      <c r="N506" s="50"/>
      <c r="O506" s="50"/>
      <c r="P506" s="50"/>
      <c r="Q506" s="50"/>
      <c r="R506" s="50"/>
      <c r="S506" s="50"/>
      <c r="T506" s="50"/>
      <c r="U506" s="50"/>
      <c r="V506" s="50"/>
      <c r="W506" s="50"/>
      <c r="X506" s="50"/>
      <c r="Y506" s="50"/>
      <c r="Z506" s="50"/>
    </row>
    <row r="507" spans="1:26" ht="17.399999999999999">
      <c r="A507" s="50"/>
      <c r="B507" s="50"/>
      <c r="C507" s="50"/>
      <c r="D507" s="50"/>
      <c r="E507" s="50"/>
      <c r="F507" s="50"/>
      <c r="G507" s="50"/>
      <c r="H507" s="50"/>
      <c r="I507" s="50"/>
      <c r="J507" s="50"/>
      <c r="K507" s="44"/>
      <c r="L507" s="44"/>
      <c r="M507" s="79"/>
      <c r="N507" s="50"/>
      <c r="O507" s="50"/>
      <c r="P507" s="50"/>
      <c r="Q507" s="50"/>
      <c r="R507" s="50"/>
      <c r="S507" s="50"/>
      <c r="T507" s="50"/>
      <c r="U507" s="50"/>
      <c r="V507" s="50"/>
      <c r="W507" s="50"/>
      <c r="X507" s="50"/>
      <c r="Y507" s="50"/>
      <c r="Z507" s="50"/>
    </row>
    <row r="508" spans="1:26" ht="17.399999999999999">
      <c r="A508" s="50"/>
      <c r="B508" s="50"/>
      <c r="C508" s="50"/>
      <c r="D508" s="50"/>
      <c r="E508" s="50"/>
      <c r="F508" s="50"/>
      <c r="G508" s="50"/>
      <c r="H508" s="50"/>
      <c r="I508" s="50"/>
      <c r="J508" s="50"/>
      <c r="K508" s="44"/>
      <c r="L508" s="44"/>
      <c r="M508" s="79"/>
      <c r="N508" s="50"/>
      <c r="O508" s="50"/>
      <c r="P508" s="50"/>
      <c r="Q508" s="50"/>
      <c r="R508" s="50"/>
      <c r="S508" s="50"/>
      <c r="T508" s="50"/>
      <c r="U508" s="50"/>
      <c r="V508" s="50"/>
      <c r="W508" s="50"/>
      <c r="X508" s="50"/>
      <c r="Y508" s="50"/>
      <c r="Z508" s="50"/>
    </row>
    <row r="509" spans="1:26" ht="17.399999999999999">
      <c r="A509" s="50"/>
      <c r="B509" s="50"/>
      <c r="C509" s="50"/>
      <c r="D509" s="50"/>
      <c r="E509" s="50"/>
      <c r="F509" s="50"/>
      <c r="G509" s="50"/>
      <c r="H509" s="50"/>
      <c r="I509" s="50"/>
      <c r="J509" s="50"/>
      <c r="K509" s="44"/>
      <c r="L509" s="44"/>
      <c r="M509" s="79"/>
      <c r="N509" s="50"/>
      <c r="O509" s="50"/>
      <c r="P509" s="50"/>
      <c r="Q509" s="50"/>
      <c r="R509" s="50"/>
      <c r="S509" s="50"/>
      <c r="T509" s="50"/>
      <c r="U509" s="50"/>
      <c r="V509" s="50"/>
      <c r="W509" s="50"/>
      <c r="X509" s="50"/>
      <c r="Y509" s="50"/>
      <c r="Z509" s="50"/>
    </row>
    <row r="510" spans="1:26" ht="17.399999999999999">
      <c r="A510" s="50"/>
      <c r="B510" s="50"/>
      <c r="C510" s="50"/>
      <c r="D510" s="50"/>
      <c r="E510" s="50"/>
      <c r="F510" s="50"/>
      <c r="G510" s="50"/>
      <c r="H510" s="50"/>
      <c r="I510" s="50"/>
      <c r="J510" s="50"/>
      <c r="K510" s="44"/>
      <c r="L510" s="44"/>
      <c r="M510" s="79"/>
      <c r="N510" s="50"/>
      <c r="O510" s="50"/>
      <c r="P510" s="50"/>
      <c r="Q510" s="50"/>
      <c r="R510" s="50"/>
      <c r="S510" s="50"/>
      <c r="T510" s="50"/>
      <c r="U510" s="50"/>
      <c r="V510" s="50"/>
      <c r="W510" s="50"/>
      <c r="X510" s="50"/>
      <c r="Y510" s="50"/>
      <c r="Z510" s="50"/>
    </row>
    <row r="511" spans="1:26" ht="17.399999999999999">
      <c r="A511" s="50"/>
      <c r="B511" s="50"/>
      <c r="C511" s="50"/>
      <c r="D511" s="50"/>
      <c r="E511" s="50"/>
      <c r="F511" s="50"/>
      <c r="G511" s="50"/>
      <c r="H511" s="50"/>
      <c r="I511" s="50"/>
      <c r="J511" s="50"/>
      <c r="K511" s="44"/>
      <c r="L511" s="44"/>
      <c r="M511" s="79"/>
      <c r="N511" s="50"/>
      <c r="O511" s="50"/>
      <c r="P511" s="50"/>
      <c r="Q511" s="50"/>
      <c r="R511" s="50"/>
      <c r="S511" s="50"/>
      <c r="T511" s="50"/>
      <c r="U511" s="50"/>
      <c r="V511" s="50"/>
      <c r="W511" s="50"/>
      <c r="X511" s="50"/>
      <c r="Y511" s="50"/>
      <c r="Z511" s="50"/>
    </row>
    <row r="512" spans="1:26" ht="17.399999999999999">
      <c r="A512" s="50"/>
      <c r="B512" s="50"/>
      <c r="C512" s="50"/>
      <c r="D512" s="50"/>
      <c r="E512" s="50"/>
      <c r="F512" s="50"/>
      <c r="G512" s="50"/>
      <c r="H512" s="50"/>
      <c r="I512" s="50"/>
      <c r="J512" s="50"/>
      <c r="K512" s="44"/>
      <c r="L512" s="44"/>
      <c r="M512" s="79"/>
      <c r="N512" s="50"/>
      <c r="O512" s="50"/>
      <c r="P512" s="50"/>
      <c r="Q512" s="50"/>
      <c r="R512" s="50"/>
      <c r="S512" s="50"/>
      <c r="T512" s="50"/>
      <c r="U512" s="50"/>
      <c r="V512" s="50"/>
      <c r="W512" s="50"/>
      <c r="X512" s="50"/>
      <c r="Y512" s="50"/>
      <c r="Z512" s="50"/>
    </row>
    <row r="513" spans="1:26" ht="17.399999999999999">
      <c r="A513" s="50"/>
      <c r="B513" s="50"/>
      <c r="C513" s="50"/>
      <c r="D513" s="50"/>
      <c r="E513" s="50"/>
      <c r="F513" s="50"/>
      <c r="G513" s="50"/>
      <c r="H513" s="50"/>
      <c r="I513" s="50"/>
      <c r="J513" s="50"/>
      <c r="K513" s="44"/>
      <c r="L513" s="44"/>
      <c r="M513" s="79"/>
      <c r="N513" s="50"/>
      <c r="O513" s="50"/>
      <c r="P513" s="50"/>
      <c r="Q513" s="50"/>
      <c r="R513" s="50"/>
      <c r="S513" s="50"/>
      <c r="T513" s="50"/>
      <c r="U513" s="50"/>
      <c r="V513" s="50"/>
      <c r="W513" s="50"/>
      <c r="X513" s="50"/>
      <c r="Y513" s="50"/>
      <c r="Z513" s="50"/>
    </row>
    <row r="514" spans="1:26" ht="17.399999999999999">
      <c r="A514" s="50"/>
      <c r="B514" s="50"/>
      <c r="C514" s="50"/>
      <c r="D514" s="50"/>
      <c r="E514" s="50"/>
      <c r="F514" s="50"/>
      <c r="G514" s="50"/>
      <c r="H514" s="50"/>
      <c r="I514" s="50"/>
      <c r="J514" s="50"/>
      <c r="K514" s="44"/>
      <c r="L514" s="44"/>
      <c r="M514" s="79"/>
      <c r="N514" s="50"/>
      <c r="O514" s="50"/>
      <c r="P514" s="50"/>
      <c r="Q514" s="50"/>
      <c r="R514" s="50"/>
      <c r="S514" s="50"/>
      <c r="T514" s="50"/>
      <c r="U514" s="50"/>
      <c r="V514" s="50"/>
      <c r="W514" s="50"/>
      <c r="X514" s="50"/>
      <c r="Y514" s="50"/>
      <c r="Z514" s="50"/>
    </row>
    <row r="515" spans="1:26" ht="17.399999999999999">
      <c r="A515" s="50"/>
      <c r="B515" s="50"/>
      <c r="C515" s="50"/>
      <c r="D515" s="50"/>
      <c r="E515" s="50"/>
      <c r="F515" s="50"/>
      <c r="G515" s="50"/>
      <c r="H515" s="50"/>
      <c r="I515" s="50"/>
      <c r="J515" s="50"/>
      <c r="K515" s="44"/>
      <c r="L515" s="44"/>
      <c r="M515" s="79"/>
      <c r="N515" s="50"/>
      <c r="O515" s="50"/>
      <c r="P515" s="50"/>
      <c r="Q515" s="50"/>
      <c r="R515" s="50"/>
      <c r="S515" s="50"/>
      <c r="T515" s="50"/>
      <c r="U515" s="50"/>
      <c r="V515" s="50"/>
      <c r="W515" s="50"/>
      <c r="X515" s="50"/>
      <c r="Y515" s="50"/>
      <c r="Z515" s="50"/>
    </row>
    <row r="516" spans="1:26" ht="17.399999999999999">
      <c r="A516" s="50"/>
      <c r="B516" s="50"/>
      <c r="C516" s="50"/>
      <c r="D516" s="50"/>
      <c r="E516" s="50"/>
      <c r="F516" s="50"/>
      <c r="G516" s="50"/>
      <c r="H516" s="50"/>
      <c r="I516" s="50"/>
      <c r="J516" s="50"/>
      <c r="K516" s="44"/>
      <c r="L516" s="44"/>
      <c r="M516" s="79"/>
      <c r="N516" s="50"/>
      <c r="O516" s="50"/>
      <c r="P516" s="50"/>
      <c r="Q516" s="50"/>
      <c r="R516" s="50"/>
      <c r="S516" s="50"/>
      <c r="T516" s="50"/>
      <c r="U516" s="50"/>
      <c r="V516" s="50"/>
      <c r="W516" s="50"/>
      <c r="X516" s="50"/>
      <c r="Y516" s="50"/>
      <c r="Z516" s="50"/>
    </row>
    <row r="517" spans="1:26" ht="17.399999999999999">
      <c r="A517" s="50"/>
      <c r="B517" s="50"/>
      <c r="C517" s="50"/>
      <c r="D517" s="50"/>
      <c r="E517" s="50"/>
      <c r="F517" s="50"/>
      <c r="G517" s="50"/>
      <c r="H517" s="50"/>
      <c r="I517" s="50"/>
      <c r="J517" s="50"/>
      <c r="K517" s="44"/>
      <c r="L517" s="44"/>
      <c r="M517" s="79"/>
      <c r="N517" s="50"/>
      <c r="O517" s="50"/>
      <c r="P517" s="50"/>
      <c r="Q517" s="50"/>
      <c r="R517" s="50"/>
      <c r="S517" s="50"/>
      <c r="T517" s="50"/>
      <c r="U517" s="50"/>
      <c r="V517" s="50"/>
      <c r="W517" s="50"/>
      <c r="X517" s="50"/>
      <c r="Y517" s="50"/>
      <c r="Z517" s="50"/>
    </row>
    <row r="518" spans="1:26" ht="17.399999999999999">
      <c r="A518" s="50"/>
      <c r="B518" s="50"/>
      <c r="C518" s="50"/>
      <c r="D518" s="50"/>
      <c r="E518" s="50"/>
      <c r="F518" s="50"/>
      <c r="G518" s="50"/>
      <c r="H518" s="50"/>
      <c r="I518" s="50"/>
      <c r="J518" s="50"/>
      <c r="K518" s="44"/>
      <c r="L518" s="44"/>
      <c r="M518" s="79"/>
      <c r="N518" s="50"/>
      <c r="O518" s="50"/>
      <c r="P518" s="50"/>
      <c r="Q518" s="50"/>
      <c r="R518" s="50"/>
      <c r="S518" s="50"/>
      <c r="T518" s="50"/>
      <c r="U518" s="50"/>
      <c r="V518" s="50"/>
      <c r="W518" s="50"/>
      <c r="X518" s="50"/>
      <c r="Y518" s="50"/>
      <c r="Z518" s="50"/>
    </row>
    <row r="519" spans="1:26" ht="17.399999999999999">
      <c r="A519" s="50"/>
      <c r="B519" s="50"/>
      <c r="C519" s="50"/>
      <c r="D519" s="50"/>
      <c r="E519" s="50"/>
      <c r="F519" s="50"/>
      <c r="G519" s="50"/>
      <c r="H519" s="50"/>
      <c r="I519" s="50"/>
      <c r="J519" s="50"/>
      <c r="K519" s="44"/>
      <c r="L519" s="44"/>
      <c r="M519" s="79"/>
      <c r="N519" s="50"/>
      <c r="O519" s="50"/>
      <c r="P519" s="50"/>
      <c r="Q519" s="50"/>
      <c r="R519" s="50"/>
      <c r="S519" s="50"/>
      <c r="T519" s="50"/>
      <c r="U519" s="50"/>
      <c r="V519" s="50"/>
      <c r="W519" s="50"/>
      <c r="X519" s="50"/>
      <c r="Y519" s="50"/>
      <c r="Z519" s="50"/>
    </row>
    <row r="520" spans="1:26" ht="17.399999999999999">
      <c r="A520" s="50"/>
      <c r="B520" s="50"/>
      <c r="C520" s="50"/>
      <c r="D520" s="50"/>
      <c r="E520" s="50"/>
      <c r="F520" s="50"/>
      <c r="G520" s="50"/>
      <c r="H520" s="50"/>
      <c r="I520" s="50"/>
      <c r="J520" s="50"/>
      <c r="K520" s="44"/>
      <c r="L520" s="44"/>
      <c r="M520" s="79"/>
      <c r="N520" s="50"/>
      <c r="O520" s="50"/>
      <c r="P520" s="50"/>
      <c r="Q520" s="50"/>
      <c r="R520" s="50"/>
      <c r="S520" s="50"/>
      <c r="T520" s="50"/>
      <c r="U520" s="50"/>
      <c r="V520" s="50"/>
      <c r="W520" s="50"/>
      <c r="X520" s="50"/>
      <c r="Y520" s="50"/>
      <c r="Z520" s="50"/>
    </row>
    <row r="521" spans="1:26" ht="17.399999999999999">
      <c r="A521" s="50"/>
      <c r="B521" s="50"/>
      <c r="C521" s="50"/>
      <c r="D521" s="50"/>
      <c r="E521" s="50"/>
      <c r="F521" s="50"/>
      <c r="G521" s="50"/>
      <c r="H521" s="50"/>
      <c r="I521" s="50"/>
      <c r="J521" s="50"/>
      <c r="K521" s="44"/>
      <c r="L521" s="44"/>
      <c r="M521" s="79"/>
      <c r="N521" s="50"/>
      <c r="O521" s="50"/>
      <c r="P521" s="50"/>
      <c r="Q521" s="50"/>
      <c r="R521" s="50"/>
      <c r="S521" s="50"/>
      <c r="T521" s="50"/>
      <c r="U521" s="50"/>
      <c r="V521" s="50"/>
      <c r="W521" s="50"/>
      <c r="X521" s="50"/>
      <c r="Y521" s="50"/>
      <c r="Z521" s="50"/>
    </row>
    <row r="522" spans="1:26" ht="17.399999999999999">
      <c r="A522" s="50"/>
      <c r="B522" s="50"/>
      <c r="C522" s="50"/>
      <c r="D522" s="50"/>
      <c r="E522" s="50"/>
      <c r="F522" s="50"/>
      <c r="G522" s="50"/>
      <c r="H522" s="50"/>
      <c r="I522" s="50"/>
      <c r="J522" s="50"/>
      <c r="K522" s="44"/>
      <c r="L522" s="44"/>
      <c r="M522" s="79"/>
      <c r="N522" s="50"/>
      <c r="O522" s="50"/>
      <c r="P522" s="50"/>
      <c r="Q522" s="50"/>
      <c r="R522" s="50"/>
      <c r="S522" s="50"/>
      <c r="T522" s="50"/>
      <c r="U522" s="50"/>
      <c r="V522" s="50"/>
      <c r="W522" s="50"/>
      <c r="X522" s="50"/>
      <c r="Y522" s="50"/>
      <c r="Z522" s="50"/>
    </row>
    <row r="523" spans="1:26" ht="17.399999999999999">
      <c r="A523" s="50"/>
      <c r="B523" s="50"/>
      <c r="C523" s="50"/>
      <c r="D523" s="50"/>
      <c r="E523" s="50"/>
      <c r="F523" s="50"/>
      <c r="G523" s="50"/>
      <c r="H523" s="50"/>
      <c r="I523" s="50"/>
      <c r="J523" s="50"/>
      <c r="K523" s="44"/>
      <c r="L523" s="44"/>
      <c r="M523" s="79"/>
      <c r="N523" s="50"/>
      <c r="O523" s="50"/>
      <c r="P523" s="50"/>
      <c r="Q523" s="50"/>
      <c r="R523" s="50"/>
      <c r="S523" s="50"/>
      <c r="T523" s="50"/>
      <c r="U523" s="50"/>
      <c r="V523" s="50"/>
      <c r="W523" s="50"/>
      <c r="X523" s="50"/>
      <c r="Y523" s="50"/>
      <c r="Z523" s="50"/>
    </row>
    <row r="524" spans="1:26" ht="17.399999999999999">
      <c r="A524" s="50"/>
      <c r="B524" s="50"/>
      <c r="C524" s="50"/>
      <c r="D524" s="50"/>
      <c r="E524" s="50"/>
      <c r="F524" s="50"/>
      <c r="G524" s="50"/>
      <c r="H524" s="50"/>
      <c r="I524" s="50"/>
      <c r="J524" s="50"/>
      <c r="K524" s="44"/>
      <c r="L524" s="44"/>
      <c r="M524" s="79"/>
      <c r="N524" s="50"/>
      <c r="O524" s="50"/>
      <c r="P524" s="50"/>
      <c r="Q524" s="50"/>
      <c r="R524" s="50"/>
      <c r="S524" s="50"/>
      <c r="T524" s="50"/>
      <c r="U524" s="50"/>
      <c r="V524" s="50"/>
      <c r="W524" s="50"/>
      <c r="X524" s="50"/>
      <c r="Y524" s="50"/>
      <c r="Z524" s="50"/>
    </row>
    <row r="525" spans="1:26" ht="17.399999999999999">
      <c r="A525" s="50"/>
      <c r="B525" s="50"/>
      <c r="C525" s="50"/>
      <c r="D525" s="50"/>
      <c r="E525" s="50"/>
      <c r="F525" s="50"/>
      <c r="G525" s="50"/>
      <c r="H525" s="50"/>
      <c r="I525" s="50"/>
      <c r="J525" s="50"/>
      <c r="K525" s="44"/>
      <c r="L525" s="44"/>
      <c r="M525" s="79"/>
      <c r="N525" s="50"/>
      <c r="O525" s="50"/>
      <c r="P525" s="50"/>
      <c r="Q525" s="50"/>
      <c r="R525" s="50"/>
      <c r="S525" s="50"/>
      <c r="T525" s="50"/>
      <c r="U525" s="50"/>
      <c r="V525" s="50"/>
      <c r="W525" s="50"/>
      <c r="X525" s="50"/>
      <c r="Y525" s="50"/>
      <c r="Z525" s="50"/>
    </row>
    <row r="526" spans="1:26" ht="17.399999999999999">
      <c r="A526" s="50"/>
      <c r="B526" s="50"/>
      <c r="C526" s="50"/>
      <c r="D526" s="50"/>
      <c r="E526" s="50"/>
      <c r="F526" s="50"/>
      <c r="G526" s="50"/>
      <c r="H526" s="50"/>
      <c r="I526" s="50"/>
      <c r="J526" s="50"/>
      <c r="K526" s="44"/>
      <c r="L526" s="44"/>
      <c r="M526" s="79"/>
      <c r="N526" s="50"/>
      <c r="O526" s="50"/>
      <c r="P526" s="50"/>
      <c r="Q526" s="50"/>
      <c r="R526" s="50"/>
      <c r="S526" s="50"/>
      <c r="T526" s="50"/>
      <c r="U526" s="50"/>
      <c r="V526" s="50"/>
      <c r="W526" s="50"/>
      <c r="X526" s="50"/>
      <c r="Y526" s="50"/>
      <c r="Z526" s="50"/>
    </row>
    <row r="527" spans="1:26" ht="17.399999999999999">
      <c r="A527" s="50"/>
      <c r="B527" s="50"/>
      <c r="C527" s="50"/>
      <c r="D527" s="50"/>
      <c r="E527" s="50"/>
      <c r="F527" s="50"/>
      <c r="G527" s="50"/>
      <c r="H527" s="50"/>
      <c r="I527" s="50"/>
      <c r="J527" s="50"/>
      <c r="K527" s="44"/>
      <c r="L527" s="44"/>
      <c r="M527" s="79"/>
      <c r="N527" s="50"/>
      <c r="O527" s="50"/>
      <c r="P527" s="50"/>
      <c r="Q527" s="50"/>
      <c r="R527" s="50"/>
      <c r="S527" s="50"/>
      <c r="T527" s="50"/>
      <c r="U527" s="50"/>
      <c r="V527" s="50"/>
      <c r="W527" s="50"/>
      <c r="X527" s="50"/>
      <c r="Y527" s="50"/>
      <c r="Z527" s="50"/>
    </row>
    <row r="528" spans="1:26" ht="17.399999999999999">
      <c r="A528" s="50"/>
      <c r="B528" s="50"/>
      <c r="C528" s="50"/>
      <c r="D528" s="50"/>
      <c r="E528" s="50"/>
      <c r="F528" s="50"/>
      <c r="G528" s="50"/>
      <c r="H528" s="50"/>
      <c r="I528" s="50"/>
      <c r="J528" s="50"/>
      <c r="K528" s="44"/>
      <c r="L528" s="44"/>
      <c r="M528" s="79"/>
      <c r="N528" s="50"/>
      <c r="O528" s="50"/>
      <c r="P528" s="50"/>
      <c r="Q528" s="50"/>
      <c r="R528" s="50"/>
      <c r="S528" s="50"/>
      <c r="T528" s="50"/>
      <c r="U528" s="50"/>
      <c r="V528" s="50"/>
      <c r="W528" s="50"/>
      <c r="X528" s="50"/>
      <c r="Y528" s="50"/>
      <c r="Z528" s="50"/>
    </row>
    <row r="529" spans="1:26" ht="17.399999999999999">
      <c r="A529" s="50"/>
      <c r="B529" s="50"/>
      <c r="C529" s="50"/>
      <c r="D529" s="50"/>
      <c r="E529" s="50"/>
      <c r="F529" s="50"/>
      <c r="G529" s="50"/>
      <c r="H529" s="50"/>
      <c r="I529" s="50"/>
      <c r="J529" s="50"/>
      <c r="K529" s="44"/>
      <c r="L529" s="44"/>
      <c r="M529" s="79"/>
      <c r="N529" s="50"/>
      <c r="O529" s="50"/>
      <c r="P529" s="50"/>
      <c r="Q529" s="50"/>
      <c r="R529" s="50"/>
      <c r="S529" s="50"/>
      <c r="T529" s="50"/>
      <c r="U529" s="50"/>
      <c r="V529" s="50"/>
      <c r="W529" s="50"/>
      <c r="X529" s="50"/>
      <c r="Y529" s="50"/>
      <c r="Z529" s="50"/>
    </row>
    <row r="530" spans="1:26" ht="17.399999999999999">
      <c r="A530" s="50"/>
      <c r="B530" s="50"/>
      <c r="C530" s="50"/>
      <c r="D530" s="50"/>
      <c r="E530" s="50"/>
      <c r="F530" s="50"/>
      <c r="G530" s="50"/>
      <c r="H530" s="50"/>
      <c r="I530" s="50"/>
      <c r="J530" s="50"/>
      <c r="K530" s="44"/>
      <c r="L530" s="44"/>
      <c r="M530" s="79"/>
      <c r="N530" s="50"/>
      <c r="O530" s="50"/>
      <c r="P530" s="50"/>
      <c r="Q530" s="50"/>
      <c r="R530" s="50"/>
      <c r="S530" s="50"/>
      <c r="T530" s="50"/>
      <c r="U530" s="50"/>
      <c r="V530" s="50"/>
      <c r="W530" s="50"/>
      <c r="X530" s="50"/>
      <c r="Y530" s="50"/>
      <c r="Z530" s="50"/>
    </row>
    <row r="531" spans="1:26" ht="17.399999999999999">
      <c r="A531" s="50"/>
      <c r="B531" s="50"/>
      <c r="C531" s="50"/>
      <c r="D531" s="50"/>
      <c r="E531" s="50"/>
      <c r="F531" s="50"/>
      <c r="G531" s="50"/>
      <c r="H531" s="50"/>
      <c r="I531" s="50"/>
      <c r="J531" s="50"/>
      <c r="K531" s="44"/>
      <c r="L531" s="44"/>
      <c r="M531" s="79"/>
      <c r="N531" s="50"/>
      <c r="O531" s="50"/>
      <c r="P531" s="50"/>
      <c r="Q531" s="50"/>
      <c r="R531" s="50"/>
      <c r="S531" s="50"/>
      <c r="T531" s="50"/>
      <c r="U531" s="50"/>
      <c r="V531" s="50"/>
      <c r="W531" s="50"/>
      <c r="X531" s="50"/>
      <c r="Y531" s="50"/>
      <c r="Z531" s="50"/>
    </row>
    <row r="532" spans="1:26" ht="17.399999999999999">
      <c r="A532" s="50"/>
      <c r="B532" s="50"/>
      <c r="C532" s="50"/>
      <c r="D532" s="50"/>
      <c r="E532" s="50"/>
      <c r="F532" s="50"/>
      <c r="G532" s="50"/>
      <c r="H532" s="50"/>
      <c r="I532" s="50"/>
      <c r="J532" s="50"/>
      <c r="K532" s="44"/>
      <c r="L532" s="44"/>
      <c r="M532" s="79"/>
      <c r="N532" s="50"/>
      <c r="O532" s="50"/>
      <c r="P532" s="50"/>
      <c r="Q532" s="50"/>
      <c r="R532" s="50"/>
      <c r="S532" s="50"/>
      <c r="T532" s="50"/>
      <c r="U532" s="50"/>
      <c r="V532" s="50"/>
      <c r="W532" s="50"/>
      <c r="X532" s="50"/>
      <c r="Y532" s="50"/>
      <c r="Z532" s="50"/>
    </row>
    <row r="533" spans="1:26" ht="17.399999999999999">
      <c r="A533" s="50"/>
      <c r="B533" s="50"/>
      <c r="C533" s="50"/>
      <c r="D533" s="50"/>
      <c r="E533" s="50"/>
      <c r="F533" s="50"/>
      <c r="G533" s="50"/>
      <c r="H533" s="50"/>
      <c r="I533" s="50"/>
      <c r="J533" s="50"/>
      <c r="K533" s="44"/>
      <c r="L533" s="44"/>
      <c r="M533" s="79"/>
      <c r="N533" s="50"/>
      <c r="O533" s="50"/>
      <c r="P533" s="50"/>
      <c r="Q533" s="50"/>
      <c r="R533" s="50"/>
      <c r="S533" s="50"/>
      <c r="T533" s="50"/>
      <c r="U533" s="50"/>
      <c r="V533" s="50"/>
      <c r="W533" s="50"/>
      <c r="X533" s="50"/>
      <c r="Y533" s="50"/>
      <c r="Z533" s="50"/>
    </row>
    <row r="534" spans="1:26" ht="17.399999999999999">
      <c r="A534" s="50"/>
      <c r="B534" s="50"/>
      <c r="C534" s="50"/>
      <c r="D534" s="50"/>
      <c r="E534" s="50"/>
      <c r="F534" s="50"/>
      <c r="G534" s="50"/>
      <c r="H534" s="50"/>
      <c r="I534" s="50"/>
      <c r="J534" s="50"/>
      <c r="K534" s="44"/>
      <c r="L534" s="44"/>
      <c r="M534" s="79"/>
      <c r="N534" s="50"/>
      <c r="O534" s="50"/>
      <c r="P534" s="50"/>
      <c r="Q534" s="50"/>
      <c r="R534" s="50"/>
      <c r="S534" s="50"/>
      <c r="T534" s="50"/>
      <c r="U534" s="50"/>
      <c r="V534" s="50"/>
      <c r="W534" s="50"/>
      <c r="X534" s="50"/>
      <c r="Y534" s="50"/>
      <c r="Z534" s="50"/>
    </row>
    <row r="535" spans="1:26" ht="17.399999999999999">
      <c r="A535" s="50"/>
      <c r="B535" s="50"/>
      <c r="C535" s="50"/>
      <c r="D535" s="50"/>
      <c r="E535" s="50"/>
      <c r="F535" s="50"/>
      <c r="G535" s="50"/>
      <c r="H535" s="50"/>
      <c r="I535" s="50"/>
      <c r="J535" s="50"/>
      <c r="K535" s="44"/>
      <c r="L535" s="44"/>
      <c r="M535" s="79"/>
      <c r="N535" s="50"/>
      <c r="O535" s="50"/>
      <c r="P535" s="50"/>
      <c r="Q535" s="50"/>
      <c r="R535" s="50"/>
      <c r="S535" s="50"/>
      <c r="T535" s="50"/>
      <c r="U535" s="50"/>
      <c r="V535" s="50"/>
      <c r="W535" s="50"/>
      <c r="X535" s="50"/>
      <c r="Y535" s="50"/>
      <c r="Z535" s="50"/>
    </row>
    <row r="536" spans="1:26" ht="17.399999999999999">
      <c r="A536" s="50"/>
      <c r="B536" s="50"/>
      <c r="C536" s="50"/>
      <c r="D536" s="50"/>
      <c r="E536" s="50"/>
      <c r="F536" s="50"/>
      <c r="G536" s="50"/>
      <c r="H536" s="50"/>
      <c r="I536" s="50"/>
      <c r="J536" s="50"/>
      <c r="K536" s="44"/>
      <c r="L536" s="44"/>
      <c r="M536" s="79"/>
      <c r="N536" s="50"/>
      <c r="O536" s="50"/>
      <c r="P536" s="50"/>
      <c r="Q536" s="50"/>
      <c r="R536" s="50"/>
      <c r="S536" s="50"/>
      <c r="T536" s="50"/>
      <c r="U536" s="50"/>
      <c r="V536" s="50"/>
      <c r="W536" s="50"/>
      <c r="X536" s="50"/>
      <c r="Y536" s="50"/>
      <c r="Z536" s="50"/>
    </row>
    <row r="537" spans="1:26" ht="17.399999999999999">
      <c r="A537" s="50"/>
      <c r="B537" s="50"/>
      <c r="C537" s="50"/>
      <c r="D537" s="50"/>
      <c r="E537" s="50"/>
      <c r="F537" s="50"/>
      <c r="G537" s="50"/>
      <c r="H537" s="50"/>
      <c r="I537" s="50"/>
      <c r="J537" s="50"/>
      <c r="K537" s="44"/>
      <c r="L537" s="44"/>
      <c r="M537" s="79"/>
      <c r="N537" s="50"/>
      <c r="O537" s="50"/>
      <c r="P537" s="50"/>
      <c r="Q537" s="50"/>
      <c r="R537" s="50"/>
      <c r="S537" s="50"/>
      <c r="T537" s="50"/>
      <c r="U537" s="50"/>
      <c r="V537" s="50"/>
      <c r="W537" s="50"/>
      <c r="X537" s="50"/>
      <c r="Y537" s="50"/>
      <c r="Z537" s="50"/>
    </row>
    <row r="538" spans="1:26" ht="17.399999999999999">
      <c r="A538" s="50"/>
      <c r="B538" s="50"/>
      <c r="C538" s="50"/>
      <c r="D538" s="50"/>
      <c r="E538" s="50"/>
      <c r="F538" s="50"/>
      <c r="G538" s="50"/>
      <c r="H538" s="50"/>
      <c r="I538" s="50"/>
      <c r="J538" s="50"/>
      <c r="K538" s="44"/>
      <c r="L538" s="44"/>
      <c r="M538" s="79"/>
      <c r="N538" s="50"/>
      <c r="O538" s="50"/>
      <c r="P538" s="50"/>
      <c r="Q538" s="50"/>
      <c r="R538" s="50"/>
      <c r="S538" s="50"/>
      <c r="T538" s="50"/>
      <c r="U538" s="50"/>
      <c r="V538" s="50"/>
      <c r="W538" s="50"/>
      <c r="X538" s="50"/>
      <c r="Y538" s="50"/>
      <c r="Z538" s="50"/>
    </row>
    <row r="539" spans="1:26" ht="17.399999999999999">
      <c r="A539" s="50"/>
      <c r="B539" s="50"/>
      <c r="C539" s="50"/>
      <c r="D539" s="50"/>
      <c r="E539" s="50"/>
      <c r="F539" s="50"/>
      <c r="G539" s="50"/>
      <c r="H539" s="50"/>
      <c r="I539" s="50"/>
      <c r="J539" s="50"/>
      <c r="K539" s="44"/>
      <c r="L539" s="44"/>
      <c r="M539" s="79"/>
      <c r="N539" s="50"/>
      <c r="O539" s="50"/>
      <c r="P539" s="50"/>
      <c r="Q539" s="50"/>
      <c r="R539" s="50"/>
      <c r="S539" s="50"/>
      <c r="T539" s="50"/>
      <c r="U539" s="50"/>
      <c r="V539" s="50"/>
      <c r="W539" s="50"/>
      <c r="X539" s="50"/>
      <c r="Y539" s="50"/>
      <c r="Z539" s="50"/>
    </row>
    <row r="540" spans="1:26" ht="17.399999999999999">
      <c r="A540" s="50"/>
      <c r="B540" s="50"/>
      <c r="C540" s="50"/>
      <c r="D540" s="50"/>
      <c r="E540" s="50"/>
      <c r="F540" s="50"/>
      <c r="G540" s="50"/>
      <c r="H540" s="50"/>
      <c r="I540" s="50"/>
      <c r="J540" s="50"/>
      <c r="K540" s="44"/>
      <c r="L540" s="44"/>
      <c r="M540" s="79"/>
      <c r="N540" s="50"/>
      <c r="O540" s="50"/>
      <c r="P540" s="50"/>
      <c r="Q540" s="50"/>
      <c r="R540" s="50"/>
      <c r="S540" s="50"/>
      <c r="T540" s="50"/>
      <c r="U540" s="50"/>
      <c r="V540" s="50"/>
      <c r="W540" s="50"/>
      <c r="X540" s="50"/>
      <c r="Y540" s="50"/>
      <c r="Z540" s="50"/>
    </row>
    <row r="541" spans="1:26" ht="17.399999999999999">
      <c r="A541" s="50"/>
      <c r="B541" s="50"/>
      <c r="C541" s="50"/>
      <c r="D541" s="50"/>
      <c r="E541" s="50"/>
      <c r="F541" s="50"/>
      <c r="G541" s="50"/>
      <c r="H541" s="50"/>
      <c r="I541" s="50"/>
      <c r="J541" s="50"/>
      <c r="K541" s="44"/>
      <c r="L541" s="44"/>
      <c r="M541" s="79"/>
      <c r="N541" s="50"/>
      <c r="O541" s="50"/>
      <c r="P541" s="50"/>
      <c r="Q541" s="50"/>
      <c r="R541" s="50"/>
      <c r="S541" s="50"/>
      <c r="T541" s="50"/>
      <c r="U541" s="50"/>
      <c r="V541" s="50"/>
      <c r="W541" s="50"/>
      <c r="X541" s="50"/>
      <c r="Y541" s="50"/>
      <c r="Z541" s="50"/>
    </row>
    <row r="542" spans="1:26" ht="17.399999999999999">
      <c r="A542" s="50"/>
      <c r="B542" s="50"/>
      <c r="C542" s="50"/>
      <c r="D542" s="50"/>
      <c r="E542" s="50"/>
      <c r="F542" s="50"/>
      <c r="G542" s="50"/>
      <c r="H542" s="50"/>
      <c r="I542" s="50"/>
      <c r="J542" s="50"/>
      <c r="K542" s="44"/>
      <c r="L542" s="44"/>
      <c r="M542" s="79"/>
      <c r="N542" s="50"/>
      <c r="O542" s="50"/>
      <c r="P542" s="50"/>
      <c r="Q542" s="50"/>
      <c r="R542" s="50"/>
      <c r="S542" s="50"/>
      <c r="T542" s="50"/>
      <c r="U542" s="50"/>
      <c r="V542" s="50"/>
      <c r="W542" s="50"/>
      <c r="X542" s="50"/>
      <c r="Y542" s="50"/>
      <c r="Z542" s="50"/>
    </row>
    <row r="543" spans="1:26" ht="17.399999999999999">
      <c r="A543" s="50"/>
      <c r="B543" s="50"/>
      <c r="C543" s="50"/>
      <c r="D543" s="50"/>
      <c r="E543" s="50"/>
      <c r="F543" s="50"/>
      <c r="G543" s="50"/>
      <c r="H543" s="50"/>
      <c r="I543" s="50"/>
      <c r="J543" s="50"/>
      <c r="K543" s="44"/>
      <c r="L543" s="44"/>
      <c r="M543" s="79"/>
      <c r="N543" s="50"/>
      <c r="O543" s="50"/>
      <c r="P543" s="50"/>
      <c r="Q543" s="50"/>
      <c r="R543" s="50"/>
      <c r="S543" s="50"/>
      <c r="T543" s="50"/>
      <c r="U543" s="50"/>
      <c r="V543" s="50"/>
      <c r="W543" s="50"/>
      <c r="X543" s="50"/>
      <c r="Y543" s="50"/>
      <c r="Z543" s="50"/>
    </row>
    <row r="544" spans="1:26" ht="17.399999999999999">
      <c r="A544" s="50"/>
      <c r="B544" s="50"/>
      <c r="C544" s="50"/>
      <c r="D544" s="50"/>
      <c r="E544" s="50"/>
      <c r="F544" s="50"/>
      <c r="G544" s="50"/>
      <c r="H544" s="50"/>
      <c r="I544" s="50"/>
      <c r="J544" s="50"/>
      <c r="K544" s="44"/>
      <c r="L544" s="44"/>
      <c r="M544" s="79"/>
      <c r="N544" s="50"/>
      <c r="O544" s="50"/>
      <c r="P544" s="50"/>
      <c r="Q544" s="50"/>
      <c r="R544" s="50"/>
      <c r="S544" s="50"/>
      <c r="T544" s="50"/>
      <c r="U544" s="50"/>
      <c r="V544" s="50"/>
      <c r="W544" s="50"/>
      <c r="X544" s="50"/>
      <c r="Y544" s="50"/>
      <c r="Z544" s="50"/>
    </row>
    <row r="545" spans="1:26" ht="17.399999999999999">
      <c r="A545" s="50"/>
      <c r="B545" s="50"/>
      <c r="C545" s="50"/>
      <c r="D545" s="50"/>
      <c r="E545" s="50"/>
      <c r="F545" s="50"/>
      <c r="G545" s="50"/>
      <c r="H545" s="50"/>
      <c r="I545" s="50"/>
      <c r="J545" s="50"/>
      <c r="K545" s="44"/>
      <c r="L545" s="44"/>
      <c r="M545" s="79"/>
      <c r="N545" s="50"/>
      <c r="O545" s="50"/>
      <c r="P545" s="50"/>
      <c r="Q545" s="50"/>
      <c r="R545" s="50"/>
      <c r="S545" s="50"/>
      <c r="T545" s="50"/>
      <c r="U545" s="50"/>
      <c r="V545" s="50"/>
      <c r="W545" s="50"/>
      <c r="X545" s="50"/>
      <c r="Y545" s="50"/>
      <c r="Z545" s="50"/>
    </row>
    <row r="546" spans="1:26" ht="17.399999999999999">
      <c r="A546" s="50"/>
      <c r="B546" s="50"/>
      <c r="C546" s="50"/>
      <c r="D546" s="50"/>
      <c r="E546" s="50"/>
      <c r="F546" s="50"/>
      <c r="G546" s="50"/>
      <c r="H546" s="50"/>
      <c r="I546" s="50"/>
      <c r="J546" s="50"/>
      <c r="K546" s="44"/>
      <c r="L546" s="44"/>
      <c r="M546" s="79"/>
      <c r="N546" s="50"/>
      <c r="O546" s="50"/>
      <c r="P546" s="50"/>
      <c r="Q546" s="50"/>
      <c r="R546" s="50"/>
      <c r="S546" s="50"/>
      <c r="T546" s="50"/>
      <c r="U546" s="50"/>
      <c r="V546" s="50"/>
      <c r="W546" s="50"/>
      <c r="X546" s="50"/>
      <c r="Y546" s="50"/>
      <c r="Z546" s="50"/>
    </row>
    <row r="547" spans="1:26" ht="17.399999999999999">
      <c r="A547" s="50"/>
      <c r="B547" s="50"/>
      <c r="C547" s="50"/>
      <c r="D547" s="50"/>
      <c r="E547" s="50"/>
      <c r="F547" s="50"/>
      <c r="G547" s="50"/>
      <c r="H547" s="50"/>
      <c r="I547" s="50"/>
      <c r="J547" s="50"/>
      <c r="K547" s="44"/>
      <c r="L547" s="44"/>
      <c r="M547" s="79"/>
      <c r="N547" s="50"/>
      <c r="O547" s="50"/>
      <c r="P547" s="50"/>
      <c r="Q547" s="50"/>
      <c r="R547" s="50"/>
      <c r="S547" s="50"/>
      <c r="T547" s="50"/>
      <c r="U547" s="50"/>
      <c r="V547" s="50"/>
      <c r="W547" s="50"/>
      <c r="X547" s="50"/>
      <c r="Y547" s="50"/>
      <c r="Z547" s="50"/>
    </row>
    <row r="548" spans="1:26" ht="17.399999999999999">
      <c r="A548" s="50"/>
      <c r="B548" s="50"/>
      <c r="C548" s="50"/>
      <c r="D548" s="50"/>
      <c r="E548" s="50"/>
      <c r="F548" s="50"/>
      <c r="G548" s="50"/>
      <c r="H548" s="50"/>
      <c r="I548" s="50"/>
      <c r="J548" s="50"/>
      <c r="K548" s="44"/>
      <c r="L548" s="44"/>
      <c r="M548" s="79"/>
      <c r="N548" s="50"/>
      <c r="O548" s="50"/>
      <c r="P548" s="50"/>
      <c r="Q548" s="50"/>
      <c r="R548" s="50"/>
      <c r="S548" s="50"/>
      <c r="T548" s="50"/>
      <c r="U548" s="50"/>
      <c r="V548" s="50"/>
      <c r="W548" s="50"/>
      <c r="X548" s="50"/>
      <c r="Y548" s="50"/>
      <c r="Z548" s="50"/>
    </row>
    <row r="549" spans="1:26" ht="17.399999999999999">
      <c r="A549" s="50"/>
      <c r="B549" s="50"/>
      <c r="C549" s="50"/>
      <c r="D549" s="50"/>
      <c r="E549" s="50"/>
      <c r="F549" s="50"/>
      <c r="G549" s="50"/>
      <c r="H549" s="50"/>
      <c r="I549" s="50"/>
      <c r="J549" s="50"/>
      <c r="K549" s="44"/>
      <c r="L549" s="44"/>
      <c r="M549" s="79"/>
      <c r="N549" s="50"/>
      <c r="O549" s="50"/>
      <c r="P549" s="50"/>
      <c r="Q549" s="50"/>
      <c r="R549" s="50"/>
      <c r="S549" s="50"/>
      <c r="T549" s="50"/>
      <c r="U549" s="50"/>
      <c r="V549" s="50"/>
      <c r="W549" s="50"/>
      <c r="X549" s="50"/>
      <c r="Y549" s="50"/>
      <c r="Z549" s="50"/>
    </row>
    <row r="550" spans="1:26" ht="17.399999999999999">
      <c r="A550" s="50"/>
      <c r="B550" s="50"/>
      <c r="C550" s="50"/>
      <c r="D550" s="50"/>
      <c r="E550" s="50"/>
      <c r="F550" s="50"/>
      <c r="G550" s="50"/>
      <c r="H550" s="50"/>
      <c r="I550" s="50"/>
      <c r="J550" s="50"/>
      <c r="K550" s="44"/>
      <c r="L550" s="44"/>
      <c r="M550" s="79"/>
      <c r="N550" s="50"/>
      <c r="O550" s="50"/>
      <c r="P550" s="50"/>
      <c r="Q550" s="50"/>
      <c r="R550" s="50"/>
      <c r="S550" s="50"/>
      <c r="T550" s="50"/>
      <c r="U550" s="50"/>
      <c r="V550" s="50"/>
      <c r="W550" s="50"/>
      <c r="X550" s="50"/>
      <c r="Y550" s="50"/>
      <c r="Z550" s="50"/>
    </row>
    <row r="551" spans="1:26" ht="17.399999999999999">
      <c r="A551" s="50"/>
      <c r="B551" s="50"/>
      <c r="C551" s="50"/>
      <c r="D551" s="50"/>
      <c r="E551" s="50"/>
      <c r="F551" s="50"/>
      <c r="G551" s="50"/>
      <c r="H551" s="50"/>
      <c r="I551" s="50"/>
      <c r="J551" s="50"/>
      <c r="K551" s="44"/>
      <c r="L551" s="44"/>
      <c r="M551" s="79"/>
      <c r="N551" s="50"/>
      <c r="O551" s="50"/>
      <c r="P551" s="50"/>
      <c r="Q551" s="50"/>
      <c r="R551" s="50"/>
      <c r="S551" s="50"/>
      <c r="T551" s="50"/>
      <c r="U551" s="50"/>
      <c r="V551" s="50"/>
      <c r="W551" s="50"/>
      <c r="X551" s="50"/>
      <c r="Y551" s="50"/>
      <c r="Z551" s="50"/>
    </row>
    <row r="552" spans="1:26" ht="17.399999999999999">
      <c r="A552" s="50"/>
      <c r="B552" s="50"/>
      <c r="C552" s="50"/>
      <c r="D552" s="50"/>
      <c r="E552" s="50"/>
      <c r="F552" s="50"/>
      <c r="G552" s="50"/>
      <c r="H552" s="50"/>
      <c r="I552" s="50"/>
      <c r="J552" s="50"/>
      <c r="K552" s="44"/>
      <c r="L552" s="44"/>
      <c r="M552" s="79"/>
      <c r="N552" s="50"/>
      <c r="O552" s="50"/>
      <c r="P552" s="50"/>
      <c r="Q552" s="50"/>
      <c r="R552" s="50"/>
      <c r="S552" s="50"/>
      <c r="T552" s="50"/>
      <c r="U552" s="50"/>
      <c r="V552" s="50"/>
      <c r="W552" s="50"/>
      <c r="X552" s="50"/>
      <c r="Y552" s="50"/>
      <c r="Z552" s="50"/>
    </row>
    <row r="553" spans="1:26" ht="17.399999999999999">
      <c r="A553" s="50"/>
      <c r="B553" s="50"/>
      <c r="C553" s="50"/>
      <c r="D553" s="50"/>
      <c r="E553" s="50"/>
      <c r="F553" s="50"/>
      <c r="G553" s="50"/>
      <c r="H553" s="50"/>
      <c r="I553" s="50"/>
      <c r="J553" s="50"/>
      <c r="K553" s="44"/>
      <c r="L553" s="44"/>
      <c r="M553" s="79"/>
      <c r="N553" s="50"/>
      <c r="O553" s="50"/>
      <c r="P553" s="50"/>
      <c r="Q553" s="50"/>
      <c r="R553" s="50"/>
      <c r="S553" s="50"/>
      <c r="T553" s="50"/>
      <c r="U553" s="50"/>
      <c r="V553" s="50"/>
      <c r="W553" s="50"/>
      <c r="X553" s="50"/>
      <c r="Y553" s="50"/>
      <c r="Z553" s="50"/>
    </row>
    <row r="554" spans="1:26" ht="17.399999999999999">
      <c r="A554" s="50"/>
      <c r="B554" s="50"/>
      <c r="C554" s="50"/>
      <c r="D554" s="50"/>
      <c r="E554" s="50"/>
      <c r="F554" s="50"/>
      <c r="G554" s="50"/>
      <c r="H554" s="50"/>
      <c r="I554" s="50"/>
      <c r="J554" s="50"/>
      <c r="K554" s="44"/>
      <c r="L554" s="44"/>
      <c r="M554" s="79"/>
      <c r="N554" s="50"/>
      <c r="O554" s="50"/>
      <c r="P554" s="50"/>
      <c r="Q554" s="50"/>
      <c r="R554" s="50"/>
      <c r="S554" s="50"/>
      <c r="T554" s="50"/>
      <c r="U554" s="50"/>
      <c r="V554" s="50"/>
      <c r="W554" s="50"/>
      <c r="X554" s="50"/>
      <c r="Y554" s="50"/>
      <c r="Z554" s="50"/>
    </row>
    <row r="555" spans="1:26" ht="17.399999999999999">
      <c r="A555" s="50"/>
      <c r="B555" s="50"/>
      <c r="C555" s="50"/>
      <c r="D555" s="50"/>
      <c r="E555" s="50"/>
      <c r="F555" s="50"/>
      <c r="G555" s="50"/>
      <c r="H555" s="50"/>
      <c r="I555" s="50"/>
      <c r="J555" s="50"/>
      <c r="K555" s="44"/>
      <c r="L555" s="44"/>
      <c r="M555" s="79"/>
      <c r="N555" s="50"/>
      <c r="O555" s="50"/>
      <c r="P555" s="50"/>
      <c r="Q555" s="50"/>
      <c r="R555" s="50"/>
      <c r="S555" s="50"/>
      <c r="T555" s="50"/>
      <c r="U555" s="50"/>
      <c r="V555" s="50"/>
      <c r="W555" s="50"/>
      <c r="X555" s="50"/>
      <c r="Y555" s="50"/>
      <c r="Z555" s="50"/>
    </row>
    <row r="556" spans="1:26" ht="17.399999999999999">
      <c r="A556" s="50"/>
      <c r="B556" s="50"/>
      <c r="C556" s="50"/>
      <c r="D556" s="50"/>
      <c r="E556" s="50"/>
      <c r="F556" s="50"/>
      <c r="G556" s="50"/>
      <c r="H556" s="50"/>
      <c r="I556" s="50"/>
      <c r="J556" s="50"/>
      <c r="K556" s="44"/>
      <c r="L556" s="44"/>
      <c r="M556" s="79"/>
      <c r="N556" s="50"/>
      <c r="O556" s="50"/>
      <c r="P556" s="50"/>
      <c r="Q556" s="50"/>
      <c r="R556" s="50"/>
      <c r="S556" s="50"/>
      <c r="T556" s="50"/>
      <c r="U556" s="50"/>
      <c r="V556" s="50"/>
      <c r="W556" s="50"/>
      <c r="X556" s="50"/>
      <c r="Y556" s="50"/>
      <c r="Z556" s="50"/>
    </row>
    <row r="557" spans="1:26" ht="17.399999999999999">
      <c r="A557" s="50"/>
      <c r="B557" s="50"/>
      <c r="C557" s="50"/>
      <c r="D557" s="50"/>
      <c r="E557" s="50"/>
      <c r="F557" s="50"/>
      <c r="G557" s="50"/>
      <c r="H557" s="50"/>
      <c r="I557" s="50"/>
      <c r="J557" s="50"/>
      <c r="K557" s="44"/>
      <c r="L557" s="44"/>
      <c r="M557" s="79"/>
      <c r="N557" s="50"/>
      <c r="O557" s="50"/>
      <c r="P557" s="50"/>
      <c r="Q557" s="50"/>
      <c r="R557" s="50"/>
      <c r="S557" s="50"/>
      <c r="T557" s="50"/>
      <c r="U557" s="50"/>
      <c r="V557" s="50"/>
      <c r="W557" s="50"/>
      <c r="X557" s="50"/>
      <c r="Y557" s="50"/>
      <c r="Z557" s="50"/>
    </row>
    <row r="558" spans="1:26" ht="17.399999999999999">
      <c r="A558" s="50"/>
      <c r="B558" s="50"/>
      <c r="C558" s="50"/>
      <c r="D558" s="50"/>
      <c r="E558" s="50"/>
      <c r="F558" s="50"/>
      <c r="G558" s="50"/>
      <c r="H558" s="50"/>
      <c r="I558" s="50"/>
      <c r="J558" s="50"/>
      <c r="K558" s="44"/>
      <c r="L558" s="44"/>
      <c r="M558" s="79"/>
      <c r="N558" s="50"/>
      <c r="O558" s="50"/>
      <c r="P558" s="50"/>
      <c r="Q558" s="50"/>
      <c r="R558" s="50"/>
      <c r="S558" s="50"/>
      <c r="T558" s="50"/>
      <c r="U558" s="50"/>
      <c r="V558" s="50"/>
      <c r="W558" s="50"/>
      <c r="X558" s="50"/>
      <c r="Y558" s="50"/>
      <c r="Z558" s="50"/>
    </row>
    <row r="559" spans="1:26" ht="17.399999999999999">
      <c r="A559" s="50"/>
      <c r="B559" s="50"/>
      <c r="C559" s="50"/>
      <c r="D559" s="50"/>
      <c r="E559" s="50"/>
      <c r="F559" s="50"/>
      <c r="G559" s="50"/>
      <c r="H559" s="50"/>
      <c r="I559" s="50"/>
      <c r="J559" s="50"/>
      <c r="K559" s="44"/>
      <c r="L559" s="44"/>
      <c r="M559" s="79"/>
      <c r="N559" s="50"/>
      <c r="O559" s="50"/>
      <c r="P559" s="50"/>
      <c r="Q559" s="50"/>
      <c r="R559" s="50"/>
      <c r="S559" s="50"/>
      <c r="T559" s="50"/>
      <c r="U559" s="50"/>
      <c r="V559" s="50"/>
      <c r="W559" s="50"/>
      <c r="X559" s="50"/>
      <c r="Y559" s="50"/>
      <c r="Z559" s="50"/>
    </row>
    <row r="560" spans="1:26" ht="17.399999999999999">
      <c r="A560" s="50"/>
      <c r="B560" s="50"/>
      <c r="C560" s="50"/>
      <c r="D560" s="50"/>
      <c r="E560" s="50"/>
      <c r="F560" s="50"/>
      <c r="G560" s="50"/>
      <c r="H560" s="50"/>
      <c r="I560" s="50"/>
      <c r="J560" s="50"/>
      <c r="K560" s="44"/>
      <c r="L560" s="44"/>
      <c r="M560" s="79"/>
      <c r="N560" s="50"/>
      <c r="O560" s="50"/>
      <c r="P560" s="50"/>
      <c r="Q560" s="50"/>
      <c r="R560" s="50"/>
      <c r="S560" s="50"/>
      <c r="T560" s="50"/>
      <c r="U560" s="50"/>
      <c r="V560" s="50"/>
      <c r="W560" s="50"/>
      <c r="X560" s="50"/>
      <c r="Y560" s="50"/>
      <c r="Z560" s="50"/>
    </row>
    <row r="561" spans="1:26" ht="17.399999999999999">
      <c r="A561" s="50"/>
      <c r="B561" s="50"/>
      <c r="C561" s="50"/>
      <c r="D561" s="50"/>
      <c r="E561" s="50"/>
      <c r="F561" s="50"/>
      <c r="G561" s="50"/>
      <c r="H561" s="50"/>
      <c r="I561" s="50"/>
      <c r="J561" s="50"/>
      <c r="K561" s="44"/>
      <c r="L561" s="44"/>
      <c r="M561" s="79"/>
      <c r="N561" s="50"/>
      <c r="O561" s="50"/>
      <c r="P561" s="50"/>
      <c r="Q561" s="50"/>
      <c r="R561" s="50"/>
      <c r="S561" s="50"/>
      <c r="T561" s="50"/>
      <c r="U561" s="50"/>
      <c r="V561" s="50"/>
      <c r="W561" s="50"/>
      <c r="X561" s="50"/>
      <c r="Y561" s="50"/>
      <c r="Z561" s="50"/>
    </row>
    <row r="562" spans="1:26" ht="17.399999999999999">
      <c r="A562" s="50"/>
      <c r="B562" s="50"/>
      <c r="C562" s="50"/>
      <c r="D562" s="50"/>
      <c r="E562" s="50"/>
      <c r="F562" s="50"/>
      <c r="G562" s="50"/>
      <c r="H562" s="50"/>
      <c r="I562" s="50"/>
      <c r="J562" s="50"/>
      <c r="K562" s="44"/>
      <c r="L562" s="44"/>
      <c r="M562" s="79"/>
      <c r="N562" s="50"/>
      <c r="O562" s="50"/>
      <c r="P562" s="50"/>
      <c r="Q562" s="50"/>
      <c r="R562" s="50"/>
      <c r="S562" s="50"/>
      <c r="T562" s="50"/>
      <c r="U562" s="50"/>
      <c r="V562" s="50"/>
      <c r="W562" s="50"/>
      <c r="X562" s="50"/>
      <c r="Y562" s="50"/>
      <c r="Z562" s="50"/>
    </row>
    <row r="563" spans="1:26" ht="17.399999999999999">
      <c r="A563" s="50"/>
      <c r="B563" s="50"/>
      <c r="C563" s="50"/>
      <c r="D563" s="50"/>
      <c r="E563" s="50"/>
      <c r="F563" s="50"/>
      <c r="G563" s="50"/>
      <c r="H563" s="50"/>
      <c r="I563" s="50"/>
      <c r="J563" s="50"/>
      <c r="K563" s="44"/>
      <c r="L563" s="44"/>
      <c r="M563" s="79"/>
      <c r="N563" s="50"/>
      <c r="O563" s="50"/>
      <c r="P563" s="50"/>
      <c r="Q563" s="50"/>
      <c r="R563" s="50"/>
      <c r="S563" s="50"/>
      <c r="T563" s="50"/>
      <c r="U563" s="50"/>
      <c r="V563" s="50"/>
      <c r="W563" s="50"/>
      <c r="X563" s="50"/>
      <c r="Y563" s="50"/>
      <c r="Z563" s="50"/>
    </row>
    <row r="564" spans="1:26" ht="17.399999999999999">
      <c r="A564" s="50"/>
      <c r="B564" s="50"/>
      <c r="C564" s="50"/>
      <c r="D564" s="50"/>
      <c r="E564" s="50"/>
      <c r="F564" s="50"/>
      <c r="G564" s="50"/>
      <c r="H564" s="50"/>
      <c r="I564" s="50"/>
      <c r="J564" s="50"/>
      <c r="K564" s="44"/>
      <c r="L564" s="44"/>
      <c r="M564" s="79"/>
      <c r="N564" s="50"/>
      <c r="O564" s="50"/>
      <c r="P564" s="50"/>
      <c r="Q564" s="50"/>
      <c r="R564" s="50"/>
      <c r="S564" s="50"/>
      <c r="T564" s="50"/>
      <c r="U564" s="50"/>
      <c r="V564" s="50"/>
      <c r="W564" s="50"/>
      <c r="X564" s="50"/>
      <c r="Y564" s="50"/>
      <c r="Z564" s="50"/>
    </row>
    <row r="565" spans="1:26" ht="17.399999999999999">
      <c r="A565" s="50"/>
      <c r="B565" s="50"/>
      <c r="C565" s="50"/>
      <c r="D565" s="50"/>
      <c r="E565" s="50"/>
      <c r="F565" s="50"/>
      <c r="G565" s="50"/>
      <c r="H565" s="50"/>
      <c r="I565" s="50"/>
      <c r="J565" s="50"/>
      <c r="K565" s="44"/>
      <c r="L565" s="44"/>
      <c r="M565" s="79"/>
      <c r="N565" s="50"/>
      <c r="O565" s="50"/>
      <c r="P565" s="50"/>
      <c r="Q565" s="50"/>
      <c r="R565" s="50"/>
      <c r="S565" s="50"/>
      <c r="T565" s="50"/>
      <c r="U565" s="50"/>
      <c r="V565" s="50"/>
      <c r="W565" s="50"/>
      <c r="X565" s="50"/>
      <c r="Y565" s="50"/>
      <c r="Z565" s="50"/>
    </row>
    <row r="566" spans="1:26" ht="17.399999999999999">
      <c r="A566" s="50"/>
      <c r="B566" s="50"/>
      <c r="C566" s="50"/>
      <c r="D566" s="50"/>
      <c r="E566" s="50"/>
      <c r="F566" s="50"/>
      <c r="G566" s="50"/>
      <c r="H566" s="50"/>
      <c r="I566" s="50"/>
      <c r="J566" s="50"/>
      <c r="K566" s="44"/>
      <c r="L566" s="44"/>
      <c r="M566" s="79"/>
      <c r="N566" s="50"/>
      <c r="O566" s="50"/>
      <c r="P566" s="50"/>
      <c r="Q566" s="50"/>
      <c r="R566" s="50"/>
      <c r="S566" s="50"/>
      <c r="T566" s="50"/>
      <c r="U566" s="50"/>
      <c r="V566" s="50"/>
      <c r="W566" s="50"/>
      <c r="X566" s="50"/>
      <c r="Y566" s="50"/>
      <c r="Z566" s="50"/>
    </row>
    <row r="567" spans="1:26" ht="17.399999999999999">
      <c r="A567" s="50"/>
      <c r="B567" s="50"/>
      <c r="C567" s="50"/>
      <c r="D567" s="50"/>
      <c r="E567" s="50"/>
      <c r="F567" s="50"/>
      <c r="G567" s="50"/>
      <c r="H567" s="50"/>
      <c r="I567" s="50"/>
      <c r="J567" s="50"/>
      <c r="K567" s="44"/>
      <c r="L567" s="44"/>
      <c r="M567" s="79"/>
      <c r="N567" s="50"/>
      <c r="O567" s="50"/>
      <c r="P567" s="50"/>
      <c r="Q567" s="50"/>
      <c r="R567" s="50"/>
      <c r="S567" s="50"/>
      <c r="T567" s="50"/>
      <c r="U567" s="50"/>
      <c r="V567" s="50"/>
      <c r="W567" s="50"/>
      <c r="X567" s="50"/>
      <c r="Y567" s="50"/>
      <c r="Z567" s="50"/>
    </row>
    <row r="568" spans="1:26" ht="17.399999999999999">
      <c r="A568" s="50"/>
      <c r="B568" s="50"/>
      <c r="C568" s="50"/>
      <c r="D568" s="50"/>
      <c r="E568" s="50"/>
      <c r="F568" s="50"/>
      <c r="G568" s="50"/>
      <c r="H568" s="50"/>
      <c r="I568" s="50"/>
      <c r="J568" s="50"/>
      <c r="K568" s="44"/>
      <c r="L568" s="44"/>
      <c r="M568" s="79"/>
      <c r="N568" s="50"/>
      <c r="O568" s="50"/>
      <c r="P568" s="50"/>
      <c r="Q568" s="50"/>
      <c r="R568" s="50"/>
      <c r="S568" s="50"/>
      <c r="T568" s="50"/>
      <c r="U568" s="50"/>
      <c r="V568" s="50"/>
      <c r="W568" s="50"/>
      <c r="X568" s="50"/>
      <c r="Y568" s="50"/>
      <c r="Z568" s="50"/>
    </row>
    <row r="569" spans="1:26" ht="17.399999999999999">
      <c r="A569" s="50"/>
      <c r="B569" s="50"/>
      <c r="C569" s="50"/>
      <c r="D569" s="50"/>
      <c r="E569" s="50"/>
      <c r="F569" s="50"/>
      <c r="G569" s="50"/>
      <c r="H569" s="50"/>
      <c r="I569" s="50"/>
      <c r="J569" s="50"/>
      <c r="K569" s="44"/>
      <c r="L569" s="44"/>
      <c r="M569" s="79"/>
      <c r="N569" s="50"/>
      <c r="O569" s="50"/>
      <c r="P569" s="50"/>
      <c r="Q569" s="50"/>
      <c r="R569" s="50"/>
      <c r="S569" s="50"/>
      <c r="T569" s="50"/>
      <c r="U569" s="50"/>
      <c r="V569" s="50"/>
      <c r="W569" s="50"/>
      <c r="X569" s="50"/>
      <c r="Y569" s="50"/>
      <c r="Z569" s="50"/>
    </row>
    <row r="570" spans="1:26" ht="17.399999999999999">
      <c r="A570" s="50"/>
      <c r="B570" s="50"/>
      <c r="C570" s="50"/>
      <c r="D570" s="50"/>
      <c r="E570" s="50"/>
      <c r="F570" s="50"/>
      <c r="G570" s="50"/>
      <c r="H570" s="50"/>
      <c r="I570" s="50"/>
      <c r="J570" s="50"/>
      <c r="K570" s="44"/>
      <c r="L570" s="44"/>
      <c r="M570" s="79"/>
      <c r="N570" s="50"/>
      <c r="O570" s="50"/>
      <c r="P570" s="50"/>
      <c r="Q570" s="50"/>
      <c r="R570" s="50"/>
      <c r="S570" s="50"/>
      <c r="T570" s="50"/>
      <c r="U570" s="50"/>
      <c r="V570" s="50"/>
      <c r="W570" s="50"/>
      <c r="X570" s="50"/>
      <c r="Y570" s="50"/>
      <c r="Z570" s="50"/>
    </row>
    <row r="571" spans="1:26" ht="17.399999999999999">
      <c r="A571" s="50"/>
      <c r="B571" s="50"/>
      <c r="C571" s="50"/>
      <c r="D571" s="50"/>
      <c r="E571" s="50"/>
      <c r="F571" s="50"/>
      <c r="G571" s="50"/>
      <c r="H571" s="50"/>
      <c r="I571" s="50"/>
      <c r="J571" s="50"/>
      <c r="K571" s="44"/>
      <c r="L571" s="44"/>
      <c r="M571" s="79"/>
      <c r="N571" s="50"/>
      <c r="O571" s="50"/>
      <c r="P571" s="50"/>
      <c r="Q571" s="50"/>
      <c r="R571" s="50"/>
      <c r="S571" s="50"/>
      <c r="T571" s="50"/>
      <c r="U571" s="50"/>
      <c r="V571" s="50"/>
      <c r="W571" s="50"/>
      <c r="X571" s="50"/>
      <c r="Y571" s="50"/>
      <c r="Z571" s="50"/>
    </row>
    <row r="572" spans="1:26" ht="17.399999999999999">
      <c r="A572" s="50"/>
      <c r="B572" s="50"/>
      <c r="C572" s="50"/>
      <c r="D572" s="50"/>
      <c r="E572" s="50"/>
      <c r="F572" s="50"/>
      <c r="G572" s="50"/>
      <c r="H572" s="50"/>
      <c r="I572" s="50"/>
      <c r="J572" s="50"/>
      <c r="K572" s="44"/>
      <c r="L572" s="44"/>
      <c r="M572" s="79"/>
      <c r="N572" s="50"/>
      <c r="O572" s="50"/>
      <c r="P572" s="50"/>
      <c r="Q572" s="50"/>
      <c r="R572" s="50"/>
      <c r="S572" s="50"/>
      <c r="T572" s="50"/>
      <c r="U572" s="50"/>
      <c r="V572" s="50"/>
      <c r="W572" s="50"/>
      <c r="X572" s="50"/>
      <c r="Y572" s="50"/>
      <c r="Z572" s="50"/>
    </row>
    <row r="573" spans="1:26" ht="17.399999999999999">
      <c r="A573" s="50"/>
      <c r="B573" s="50"/>
      <c r="C573" s="50"/>
      <c r="D573" s="50"/>
      <c r="E573" s="50"/>
      <c r="F573" s="50"/>
      <c r="G573" s="50"/>
      <c r="H573" s="50"/>
      <c r="I573" s="50"/>
      <c r="J573" s="50"/>
      <c r="K573" s="44"/>
      <c r="L573" s="44"/>
      <c r="M573" s="79"/>
      <c r="N573" s="50"/>
      <c r="O573" s="50"/>
      <c r="P573" s="50"/>
      <c r="Q573" s="50"/>
      <c r="R573" s="50"/>
      <c r="S573" s="50"/>
      <c r="T573" s="50"/>
      <c r="U573" s="50"/>
      <c r="V573" s="50"/>
      <c r="W573" s="50"/>
      <c r="X573" s="50"/>
      <c r="Y573" s="50"/>
      <c r="Z573" s="50"/>
    </row>
    <row r="574" spans="1:26" ht="17.399999999999999">
      <c r="A574" s="50"/>
      <c r="B574" s="50"/>
      <c r="C574" s="50"/>
      <c r="D574" s="50"/>
      <c r="E574" s="50"/>
      <c r="F574" s="50"/>
      <c r="G574" s="50"/>
      <c r="H574" s="50"/>
      <c r="I574" s="50"/>
      <c r="J574" s="50"/>
      <c r="K574" s="44"/>
      <c r="L574" s="44"/>
      <c r="M574" s="79"/>
      <c r="N574" s="50"/>
      <c r="O574" s="50"/>
      <c r="P574" s="50"/>
      <c r="Q574" s="50"/>
      <c r="R574" s="50"/>
      <c r="S574" s="50"/>
      <c r="T574" s="50"/>
      <c r="U574" s="50"/>
      <c r="V574" s="50"/>
      <c r="W574" s="50"/>
      <c r="X574" s="50"/>
      <c r="Y574" s="50"/>
      <c r="Z574" s="50"/>
    </row>
    <row r="575" spans="1:26" ht="17.399999999999999">
      <c r="A575" s="50"/>
      <c r="B575" s="50"/>
      <c r="C575" s="50"/>
      <c r="D575" s="50"/>
      <c r="E575" s="50"/>
      <c r="F575" s="50"/>
      <c r="G575" s="50"/>
      <c r="H575" s="50"/>
      <c r="I575" s="50"/>
      <c r="J575" s="50"/>
      <c r="K575" s="44"/>
      <c r="L575" s="44"/>
      <c r="M575" s="79"/>
      <c r="N575" s="50"/>
      <c r="O575" s="50"/>
      <c r="P575" s="50"/>
      <c r="Q575" s="50"/>
      <c r="R575" s="50"/>
      <c r="S575" s="50"/>
      <c r="T575" s="50"/>
      <c r="U575" s="50"/>
      <c r="V575" s="50"/>
      <c r="W575" s="50"/>
      <c r="X575" s="50"/>
      <c r="Y575" s="50"/>
      <c r="Z575" s="50"/>
    </row>
    <row r="576" spans="1:26" ht="17.399999999999999">
      <c r="A576" s="50"/>
      <c r="B576" s="50"/>
      <c r="C576" s="50"/>
      <c r="D576" s="50"/>
      <c r="E576" s="50"/>
      <c r="F576" s="50"/>
      <c r="G576" s="50"/>
      <c r="H576" s="50"/>
      <c r="I576" s="50"/>
      <c r="J576" s="50"/>
      <c r="K576" s="44"/>
      <c r="L576" s="44"/>
      <c r="M576" s="79"/>
      <c r="N576" s="50"/>
      <c r="O576" s="50"/>
      <c r="P576" s="50"/>
      <c r="Q576" s="50"/>
      <c r="R576" s="50"/>
      <c r="S576" s="50"/>
      <c r="T576" s="50"/>
      <c r="U576" s="50"/>
      <c r="V576" s="50"/>
      <c r="W576" s="50"/>
      <c r="X576" s="50"/>
      <c r="Y576" s="50"/>
      <c r="Z576" s="50"/>
    </row>
    <row r="577" spans="1:26" ht="17.399999999999999">
      <c r="A577" s="50"/>
      <c r="B577" s="50"/>
      <c r="C577" s="50"/>
      <c r="D577" s="50"/>
      <c r="E577" s="50"/>
      <c r="F577" s="50"/>
      <c r="G577" s="50"/>
      <c r="H577" s="50"/>
      <c r="I577" s="50"/>
      <c r="J577" s="50"/>
      <c r="K577" s="44"/>
      <c r="L577" s="44"/>
      <c r="M577" s="79"/>
      <c r="N577" s="50"/>
      <c r="O577" s="50"/>
      <c r="P577" s="50"/>
      <c r="Q577" s="50"/>
      <c r="R577" s="50"/>
      <c r="S577" s="50"/>
      <c r="T577" s="50"/>
      <c r="U577" s="50"/>
      <c r="V577" s="50"/>
      <c r="W577" s="50"/>
      <c r="X577" s="50"/>
      <c r="Y577" s="50"/>
      <c r="Z577" s="50"/>
    </row>
    <row r="578" spans="1:26" ht="17.399999999999999">
      <c r="A578" s="50"/>
      <c r="B578" s="50"/>
      <c r="C578" s="50"/>
      <c r="D578" s="50"/>
      <c r="E578" s="50"/>
      <c r="F578" s="50"/>
      <c r="G578" s="50"/>
      <c r="H578" s="50"/>
      <c r="I578" s="50"/>
      <c r="J578" s="50"/>
      <c r="K578" s="44"/>
      <c r="L578" s="44"/>
      <c r="M578" s="79"/>
      <c r="N578" s="50"/>
      <c r="O578" s="50"/>
      <c r="P578" s="50"/>
      <c r="Q578" s="50"/>
      <c r="R578" s="50"/>
      <c r="S578" s="50"/>
      <c r="T578" s="50"/>
      <c r="U578" s="50"/>
      <c r="V578" s="50"/>
      <c r="W578" s="50"/>
      <c r="X578" s="50"/>
      <c r="Y578" s="50"/>
      <c r="Z578" s="50"/>
    </row>
    <row r="579" spans="1:26" ht="17.399999999999999">
      <c r="A579" s="50"/>
      <c r="B579" s="50"/>
      <c r="C579" s="50"/>
      <c r="D579" s="50"/>
      <c r="E579" s="50"/>
      <c r="F579" s="50"/>
      <c r="G579" s="50"/>
      <c r="H579" s="50"/>
      <c r="I579" s="50"/>
      <c r="J579" s="50"/>
      <c r="K579" s="44"/>
      <c r="L579" s="44"/>
      <c r="M579" s="79"/>
      <c r="N579" s="50"/>
      <c r="O579" s="50"/>
      <c r="P579" s="50"/>
      <c r="Q579" s="50"/>
      <c r="R579" s="50"/>
      <c r="S579" s="50"/>
      <c r="T579" s="50"/>
      <c r="U579" s="50"/>
      <c r="V579" s="50"/>
      <c r="W579" s="50"/>
      <c r="X579" s="50"/>
      <c r="Y579" s="50"/>
      <c r="Z579" s="50"/>
    </row>
    <row r="580" spans="1:26" ht="17.399999999999999">
      <c r="A580" s="50"/>
      <c r="B580" s="50"/>
      <c r="C580" s="50"/>
      <c r="D580" s="50"/>
      <c r="E580" s="50"/>
      <c r="F580" s="50"/>
      <c r="G580" s="50"/>
      <c r="H580" s="50"/>
      <c r="I580" s="50"/>
      <c r="J580" s="50"/>
      <c r="K580" s="44"/>
      <c r="L580" s="44"/>
      <c r="M580" s="79"/>
      <c r="N580" s="50"/>
      <c r="O580" s="50"/>
      <c r="P580" s="50"/>
      <c r="Q580" s="50"/>
      <c r="R580" s="50"/>
      <c r="S580" s="50"/>
      <c r="T580" s="50"/>
      <c r="U580" s="50"/>
      <c r="V580" s="50"/>
      <c r="W580" s="50"/>
      <c r="X580" s="50"/>
      <c r="Y580" s="50"/>
      <c r="Z580" s="50"/>
    </row>
    <row r="581" spans="1:26" ht="17.399999999999999">
      <c r="A581" s="50"/>
      <c r="B581" s="50"/>
      <c r="C581" s="50"/>
      <c r="D581" s="50"/>
      <c r="E581" s="50"/>
      <c r="F581" s="50"/>
      <c r="G581" s="50"/>
      <c r="H581" s="50"/>
      <c r="I581" s="50"/>
      <c r="J581" s="50"/>
      <c r="K581" s="44"/>
      <c r="L581" s="44"/>
      <c r="M581" s="79"/>
      <c r="N581" s="50"/>
      <c r="O581" s="50"/>
      <c r="P581" s="50"/>
      <c r="Q581" s="50"/>
      <c r="R581" s="50"/>
      <c r="S581" s="50"/>
      <c r="T581" s="50"/>
      <c r="U581" s="50"/>
      <c r="V581" s="50"/>
      <c r="W581" s="50"/>
      <c r="X581" s="50"/>
      <c r="Y581" s="50"/>
      <c r="Z581" s="50"/>
    </row>
    <row r="582" spans="1:26" ht="17.399999999999999">
      <c r="A582" s="50"/>
      <c r="B582" s="50"/>
      <c r="C582" s="50"/>
      <c r="D582" s="50"/>
      <c r="E582" s="50"/>
      <c r="F582" s="50"/>
      <c r="G582" s="50"/>
      <c r="H582" s="50"/>
      <c r="I582" s="50"/>
      <c r="J582" s="50"/>
      <c r="K582" s="44"/>
      <c r="L582" s="44"/>
      <c r="M582" s="79"/>
      <c r="N582" s="50"/>
      <c r="O582" s="50"/>
      <c r="P582" s="50"/>
      <c r="Q582" s="50"/>
      <c r="R582" s="50"/>
      <c r="S582" s="50"/>
      <c r="T582" s="50"/>
      <c r="U582" s="50"/>
      <c r="V582" s="50"/>
      <c r="W582" s="50"/>
      <c r="X582" s="50"/>
      <c r="Y582" s="50"/>
      <c r="Z582" s="50"/>
    </row>
    <row r="583" spans="1:26" ht="17.399999999999999">
      <c r="A583" s="50"/>
      <c r="B583" s="50"/>
      <c r="C583" s="50"/>
      <c r="D583" s="50"/>
      <c r="E583" s="50"/>
      <c r="F583" s="50"/>
      <c r="G583" s="50"/>
      <c r="H583" s="50"/>
      <c r="I583" s="50"/>
      <c r="J583" s="50"/>
      <c r="K583" s="44"/>
      <c r="L583" s="44"/>
      <c r="M583" s="79"/>
      <c r="N583" s="50"/>
      <c r="O583" s="50"/>
      <c r="P583" s="50"/>
      <c r="Q583" s="50"/>
      <c r="R583" s="50"/>
      <c r="S583" s="50"/>
      <c r="T583" s="50"/>
      <c r="U583" s="50"/>
      <c r="V583" s="50"/>
      <c r="W583" s="50"/>
      <c r="X583" s="50"/>
      <c r="Y583" s="50"/>
      <c r="Z583" s="50"/>
    </row>
    <row r="584" spans="1:26" ht="17.399999999999999">
      <c r="A584" s="50"/>
      <c r="B584" s="50"/>
      <c r="C584" s="50"/>
      <c r="D584" s="50"/>
      <c r="E584" s="50"/>
      <c r="F584" s="50"/>
      <c r="G584" s="50"/>
      <c r="H584" s="50"/>
      <c r="I584" s="50"/>
      <c r="J584" s="50"/>
      <c r="K584" s="44"/>
      <c r="L584" s="44"/>
      <c r="M584" s="79"/>
      <c r="N584" s="50"/>
      <c r="O584" s="50"/>
      <c r="P584" s="50"/>
      <c r="Q584" s="50"/>
      <c r="R584" s="50"/>
      <c r="S584" s="50"/>
      <c r="T584" s="50"/>
      <c r="U584" s="50"/>
      <c r="V584" s="50"/>
      <c r="W584" s="50"/>
      <c r="X584" s="50"/>
      <c r="Y584" s="50"/>
      <c r="Z584" s="50"/>
    </row>
    <row r="585" spans="1:26" ht="17.399999999999999">
      <c r="A585" s="50"/>
      <c r="B585" s="50"/>
      <c r="C585" s="50"/>
      <c r="D585" s="50"/>
      <c r="E585" s="50"/>
      <c r="F585" s="50"/>
      <c r="G585" s="50"/>
      <c r="H585" s="50"/>
      <c r="I585" s="50"/>
      <c r="J585" s="50"/>
      <c r="K585" s="44"/>
      <c r="L585" s="44"/>
      <c r="M585" s="79"/>
      <c r="N585" s="50"/>
      <c r="O585" s="50"/>
      <c r="P585" s="50"/>
      <c r="Q585" s="50"/>
      <c r="R585" s="50"/>
      <c r="S585" s="50"/>
      <c r="T585" s="50"/>
      <c r="U585" s="50"/>
      <c r="V585" s="50"/>
      <c r="W585" s="50"/>
      <c r="X585" s="50"/>
      <c r="Y585" s="50"/>
      <c r="Z585" s="50"/>
    </row>
    <row r="586" spans="1:26" ht="17.399999999999999">
      <c r="A586" s="50"/>
      <c r="B586" s="50"/>
      <c r="C586" s="50"/>
      <c r="D586" s="50"/>
      <c r="E586" s="50"/>
      <c r="F586" s="50"/>
      <c r="G586" s="50"/>
      <c r="H586" s="50"/>
      <c r="I586" s="50"/>
      <c r="J586" s="50"/>
      <c r="K586" s="44"/>
      <c r="L586" s="44"/>
      <c r="M586" s="79"/>
      <c r="N586" s="50"/>
      <c r="O586" s="50"/>
      <c r="P586" s="50"/>
      <c r="Q586" s="50"/>
      <c r="R586" s="50"/>
      <c r="S586" s="50"/>
      <c r="T586" s="50"/>
      <c r="U586" s="50"/>
      <c r="V586" s="50"/>
      <c r="W586" s="50"/>
      <c r="X586" s="50"/>
      <c r="Y586" s="50"/>
      <c r="Z586" s="50"/>
    </row>
    <row r="587" spans="1:26" ht="17.399999999999999">
      <c r="A587" s="50"/>
      <c r="B587" s="50"/>
      <c r="C587" s="50"/>
      <c r="D587" s="50"/>
      <c r="E587" s="50"/>
      <c r="F587" s="50"/>
      <c r="G587" s="50"/>
      <c r="H587" s="50"/>
      <c r="I587" s="50"/>
      <c r="J587" s="50"/>
      <c r="K587" s="44"/>
      <c r="L587" s="44"/>
      <c r="M587" s="79"/>
      <c r="N587" s="50"/>
      <c r="O587" s="50"/>
      <c r="P587" s="50"/>
      <c r="Q587" s="50"/>
      <c r="R587" s="50"/>
      <c r="S587" s="50"/>
      <c r="T587" s="50"/>
      <c r="U587" s="50"/>
      <c r="V587" s="50"/>
      <c r="W587" s="50"/>
      <c r="X587" s="50"/>
      <c r="Y587" s="50"/>
      <c r="Z587" s="50"/>
    </row>
    <row r="588" spans="1:26" ht="17.399999999999999">
      <c r="A588" s="50"/>
      <c r="B588" s="50"/>
      <c r="C588" s="50"/>
      <c r="D588" s="50"/>
      <c r="E588" s="50"/>
      <c r="F588" s="50"/>
      <c r="G588" s="50"/>
      <c r="H588" s="50"/>
      <c r="I588" s="50"/>
      <c r="J588" s="50"/>
      <c r="K588" s="44"/>
      <c r="L588" s="44"/>
      <c r="M588" s="79"/>
      <c r="N588" s="50"/>
      <c r="O588" s="50"/>
      <c r="P588" s="50"/>
      <c r="Q588" s="50"/>
      <c r="R588" s="50"/>
      <c r="S588" s="50"/>
      <c r="T588" s="50"/>
      <c r="U588" s="50"/>
      <c r="V588" s="50"/>
      <c r="W588" s="50"/>
      <c r="X588" s="50"/>
      <c r="Y588" s="50"/>
      <c r="Z588" s="50"/>
    </row>
    <row r="589" spans="1:26" ht="17.399999999999999">
      <c r="A589" s="50"/>
      <c r="B589" s="50"/>
      <c r="C589" s="50"/>
      <c r="D589" s="50"/>
      <c r="E589" s="50"/>
      <c r="F589" s="50"/>
      <c r="G589" s="50"/>
      <c r="H589" s="50"/>
      <c r="I589" s="50"/>
      <c r="J589" s="50"/>
      <c r="K589" s="44"/>
      <c r="L589" s="44"/>
      <c r="M589" s="79"/>
      <c r="N589" s="50"/>
      <c r="O589" s="50"/>
      <c r="P589" s="50"/>
      <c r="Q589" s="50"/>
      <c r="R589" s="50"/>
      <c r="S589" s="50"/>
      <c r="T589" s="50"/>
      <c r="U589" s="50"/>
      <c r="V589" s="50"/>
      <c r="W589" s="50"/>
      <c r="X589" s="50"/>
      <c r="Y589" s="50"/>
      <c r="Z589" s="50"/>
    </row>
    <row r="590" spans="1:26" ht="17.399999999999999">
      <c r="A590" s="50"/>
      <c r="B590" s="50"/>
      <c r="C590" s="50"/>
      <c r="D590" s="50"/>
      <c r="E590" s="50"/>
      <c r="F590" s="50"/>
      <c r="G590" s="50"/>
      <c r="H590" s="50"/>
      <c r="I590" s="50"/>
      <c r="J590" s="50"/>
      <c r="K590" s="44"/>
      <c r="L590" s="44"/>
      <c r="M590" s="79"/>
      <c r="N590" s="50"/>
      <c r="O590" s="50"/>
      <c r="P590" s="50"/>
      <c r="Q590" s="50"/>
      <c r="R590" s="50"/>
      <c r="S590" s="50"/>
      <c r="T590" s="50"/>
      <c r="U590" s="50"/>
      <c r="V590" s="50"/>
      <c r="W590" s="50"/>
      <c r="X590" s="50"/>
      <c r="Y590" s="50"/>
      <c r="Z590" s="50"/>
    </row>
    <row r="591" spans="1:26" ht="17.399999999999999">
      <c r="A591" s="50"/>
      <c r="B591" s="50"/>
      <c r="C591" s="50"/>
      <c r="D591" s="50"/>
      <c r="E591" s="50"/>
      <c r="F591" s="50"/>
      <c r="G591" s="50"/>
      <c r="H591" s="50"/>
      <c r="I591" s="50"/>
      <c r="J591" s="50"/>
      <c r="K591" s="44"/>
      <c r="L591" s="44"/>
      <c r="M591" s="50"/>
      <c r="N591" s="50"/>
      <c r="O591" s="50"/>
      <c r="P591" s="50"/>
      <c r="Q591" s="50"/>
      <c r="R591" s="50"/>
      <c r="S591" s="50"/>
      <c r="T591" s="50"/>
      <c r="U591" s="50"/>
      <c r="V591" s="50"/>
      <c r="W591" s="50"/>
      <c r="X591" s="50"/>
      <c r="Y591" s="50"/>
      <c r="Z591" s="50"/>
    </row>
    <row r="592" spans="1:26" ht="17.399999999999999">
      <c r="A592" s="50"/>
      <c r="B592" s="50"/>
      <c r="C592" s="50"/>
      <c r="D592" s="50"/>
      <c r="E592" s="50"/>
      <c r="F592" s="50"/>
      <c r="G592" s="50"/>
      <c r="H592" s="50"/>
      <c r="I592" s="50"/>
      <c r="J592" s="50"/>
      <c r="K592" s="44"/>
      <c r="L592" s="44"/>
      <c r="M592" s="50"/>
      <c r="N592" s="50"/>
      <c r="O592" s="50"/>
      <c r="P592" s="50"/>
      <c r="Q592" s="50"/>
      <c r="R592" s="50"/>
      <c r="S592" s="50"/>
      <c r="T592" s="50"/>
      <c r="U592" s="50"/>
      <c r="V592" s="50"/>
      <c r="W592" s="50"/>
      <c r="X592" s="50"/>
      <c r="Y592" s="50"/>
      <c r="Z592" s="50"/>
    </row>
    <row r="593" spans="1:26" ht="17.399999999999999">
      <c r="A593" s="50"/>
      <c r="B593" s="50"/>
      <c r="C593" s="50"/>
      <c r="D593" s="50"/>
      <c r="E593" s="50"/>
      <c r="F593" s="50"/>
      <c r="G593" s="50"/>
      <c r="H593" s="50"/>
      <c r="I593" s="50"/>
      <c r="J593" s="50"/>
      <c r="K593" s="44"/>
      <c r="L593" s="44"/>
      <c r="M593" s="50"/>
      <c r="N593" s="50"/>
      <c r="O593" s="50"/>
      <c r="P593" s="50"/>
      <c r="Q593" s="50"/>
      <c r="R593" s="50"/>
      <c r="S593" s="50"/>
      <c r="T593" s="50"/>
      <c r="U593" s="50"/>
      <c r="V593" s="50"/>
      <c r="W593" s="50"/>
      <c r="X593" s="50"/>
      <c r="Y593" s="50"/>
      <c r="Z593" s="50"/>
    </row>
    <row r="594" spans="1:26" ht="17.399999999999999">
      <c r="A594" s="50"/>
      <c r="B594" s="50"/>
      <c r="C594" s="50"/>
      <c r="D594" s="50"/>
      <c r="E594" s="50"/>
      <c r="F594" s="50"/>
      <c r="G594" s="50"/>
      <c r="H594" s="50"/>
      <c r="I594" s="50"/>
      <c r="J594" s="50"/>
      <c r="K594" s="44"/>
      <c r="L594" s="44"/>
      <c r="M594" s="50"/>
      <c r="N594" s="50"/>
      <c r="O594" s="50"/>
      <c r="P594" s="50"/>
      <c r="Q594" s="50"/>
      <c r="R594" s="50"/>
      <c r="S594" s="50"/>
      <c r="T594" s="50"/>
      <c r="U594" s="50"/>
      <c r="V594" s="50"/>
      <c r="W594" s="50"/>
      <c r="X594" s="50"/>
      <c r="Y594" s="50"/>
      <c r="Z594" s="50"/>
    </row>
    <row r="595" spans="1:26" ht="17.399999999999999">
      <c r="A595" s="50"/>
      <c r="B595" s="50"/>
      <c r="C595" s="50"/>
      <c r="D595" s="50"/>
      <c r="E595" s="50"/>
      <c r="F595" s="50"/>
      <c r="G595" s="50"/>
      <c r="H595" s="50"/>
      <c r="I595" s="50"/>
      <c r="J595" s="50"/>
      <c r="K595" s="44"/>
      <c r="L595" s="44"/>
      <c r="M595" s="50"/>
      <c r="N595" s="50"/>
      <c r="O595" s="50"/>
      <c r="P595" s="50"/>
      <c r="Q595" s="50"/>
      <c r="R595" s="50"/>
      <c r="S595" s="50"/>
      <c r="T595" s="50"/>
      <c r="U595" s="50"/>
      <c r="V595" s="50"/>
      <c r="W595" s="50"/>
      <c r="X595" s="50"/>
      <c r="Y595" s="50"/>
      <c r="Z595" s="50"/>
    </row>
    <row r="596" spans="1:26" ht="17.399999999999999">
      <c r="A596" s="50"/>
      <c r="B596" s="50"/>
      <c r="C596" s="50"/>
      <c r="D596" s="50"/>
      <c r="E596" s="50"/>
      <c r="F596" s="50"/>
      <c r="G596" s="50"/>
      <c r="H596" s="50"/>
      <c r="I596" s="50"/>
      <c r="J596" s="50"/>
      <c r="K596" s="44"/>
      <c r="L596" s="44"/>
      <c r="M596" s="50"/>
      <c r="N596" s="50"/>
      <c r="O596" s="50"/>
      <c r="P596" s="50"/>
      <c r="Q596" s="50"/>
      <c r="R596" s="50"/>
      <c r="S596" s="50"/>
      <c r="T596" s="50"/>
      <c r="U596" s="50"/>
      <c r="V596" s="50"/>
      <c r="W596" s="50"/>
      <c r="X596" s="50"/>
      <c r="Y596" s="50"/>
      <c r="Z596" s="50"/>
    </row>
    <row r="597" spans="1:26" ht="17.399999999999999">
      <c r="A597" s="50"/>
      <c r="B597" s="50"/>
      <c r="C597" s="50"/>
      <c r="D597" s="50"/>
      <c r="E597" s="50"/>
      <c r="F597" s="50"/>
      <c r="G597" s="50"/>
      <c r="H597" s="50"/>
      <c r="I597" s="50"/>
      <c r="J597" s="50"/>
      <c r="K597" s="44"/>
      <c r="L597" s="44"/>
      <c r="M597" s="50"/>
      <c r="N597" s="50"/>
      <c r="O597" s="50"/>
      <c r="P597" s="50"/>
      <c r="Q597" s="50"/>
      <c r="R597" s="50"/>
      <c r="S597" s="50"/>
      <c r="T597" s="50"/>
      <c r="U597" s="50"/>
      <c r="V597" s="50"/>
      <c r="W597" s="50"/>
      <c r="X597" s="50"/>
      <c r="Y597" s="50"/>
      <c r="Z597" s="50"/>
    </row>
    <row r="598" spans="1:26" ht="17.399999999999999">
      <c r="A598" s="50"/>
      <c r="B598" s="50"/>
      <c r="C598" s="50"/>
      <c r="D598" s="50"/>
      <c r="E598" s="50"/>
      <c r="F598" s="50"/>
      <c r="G598" s="50"/>
      <c r="H598" s="50"/>
      <c r="I598" s="50"/>
      <c r="J598" s="50"/>
      <c r="K598" s="44"/>
      <c r="L598" s="44"/>
      <c r="M598" s="50"/>
      <c r="N598" s="50"/>
      <c r="O598" s="50"/>
      <c r="P598" s="50"/>
      <c r="Q598" s="50"/>
      <c r="R598" s="50"/>
      <c r="S598" s="50"/>
      <c r="T598" s="50"/>
      <c r="U598" s="50"/>
      <c r="V598" s="50"/>
      <c r="W598" s="50"/>
      <c r="X598" s="50"/>
      <c r="Y598" s="50"/>
      <c r="Z598" s="50"/>
    </row>
    <row r="599" spans="1:26" ht="17.399999999999999">
      <c r="A599" s="50"/>
      <c r="B599" s="50"/>
      <c r="C599" s="50"/>
      <c r="D599" s="50"/>
      <c r="E599" s="50"/>
      <c r="F599" s="50"/>
      <c r="G599" s="50"/>
      <c r="H599" s="50"/>
      <c r="I599" s="50"/>
      <c r="J599" s="50"/>
      <c r="K599" s="44"/>
      <c r="L599" s="44"/>
      <c r="M599" s="50"/>
      <c r="N599" s="50"/>
      <c r="O599" s="50"/>
      <c r="P599" s="50"/>
      <c r="Q599" s="50"/>
      <c r="R599" s="50"/>
      <c r="S599" s="50"/>
      <c r="T599" s="50"/>
      <c r="U599" s="50"/>
      <c r="V599" s="50"/>
      <c r="W599" s="50"/>
      <c r="X599" s="50"/>
      <c r="Y599" s="50"/>
      <c r="Z599" s="50"/>
    </row>
    <row r="600" spans="1:26" ht="17.399999999999999">
      <c r="A600" s="50"/>
      <c r="B600" s="50"/>
      <c r="C600" s="50"/>
      <c r="D600" s="50"/>
      <c r="E600" s="50"/>
      <c r="F600" s="50"/>
      <c r="G600" s="50"/>
      <c r="H600" s="50"/>
      <c r="I600" s="50"/>
      <c r="J600" s="50"/>
      <c r="K600" s="44"/>
      <c r="L600" s="44"/>
      <c r="M600" s="50"/>
      <c r="N600" s="50"/>
      <c r="O600" s="50"/>
      <c r="P600" s="50"/>
      <c r="Q600" s="50"/>
      <c r="R600" s="50"/>
      <c r="S600" s="50"/>
      <c r="T600" s="50"/>
      <c r="U600" s="50"/>
      <c r="V600" s="50"/>
      <c r="W600" s="50"/>
      <c r="X600" s="50"/>
      <c r="Y600" s="50"/>
      <c r="Z600" s="50"/>
    </row>
    <row r="601" spans="1:26" ht="17.399999999999999">
      <c r="A601" s="50"/>
      <c r="B601" s="50"/>
      <c r="C601" s="50"/>
      <c r="D601" s="50"/>
      <c r="E601" s="50"/>
      <c r="F601" s="50"/>
      <c r="G601" s="50"/>
      <c r="H601" s="50"/>
      <c r="I601" s="50"/>
      <c r="J601" s="50"/>
      <c r="K601" s="44"/>
      <c r="L601" s="44"/>
      <c r="M601" s="50"/>
      <c r="N601" s="50"/>
      <c r="O601" s="50"/>
      <c r="P601" s="50"/>
      <c r="Q601" s="50"/>
      <c r="R601" s="50"/>
      <c r="S601" s="50"/>
      <c r="T601" s="50"/>
      <c r="U601" s="50"/>
      <c r="V601" s="50"/>
      <c r="W601" s="50"/>
      <c r="X601" s="50"/>
      <c r="Y601" s="50"/>
      <c r="Z601" s="50"/>
    </row>
    <row r="602" spans="1:26" ht="17.399999999999999">
      <c r="A602" s="50"/>
      <c r="B602" s="50"/>
      <c r="C602" s="50"/>
      <c r="D602" s="50"/>
      <c r="E602" s="50"/>
      <c r="F602" s="50"/>
      <c r="G602" s="50"/>
      <c r="H602" s="50"/>
      <c r="I602" s="50"/>
      <c r="J602" s="50"/>
      <c r="K602" s="44"/>
      <c r="L602" s="44"/>
      <c r="M602" s="50"/>
      <c r="N602" s="50"/>
      <c r="O602" s="50"/>
      <c r="P602" s="50"/>
      <c r="Q602" s="50"/>
      <c r="R602" s="50"/>
      <c r="S602" s="50"/>
      <c r="T602" s="50"/>
      <c r="U602" s="50"/>
      <c r="V602" s="50"/>
      <c r="W602" s="50"/>
      <c r="X602" s="50"/>
      <c r="Y602" s="50"/>
      <c r="Z602" s="50"/>
    </row>
    <row r="603" spans="1:26" ht="17.399999999999999">
      <c r="A603" s="50"/>
      <c r="B603" s="50"/>
      <c r="C603" s="50"/>
      <c r="D603" s="50"/>
      <c r="E603" s="50"/>
      <c r="F603" s="50"/>
      <c r="G603" s="50"/>
      <c r="H603" s="50"/>
      <c r="I603" s="50"/>
      <c r="J603" s="50"/>
      <c r="K603" s="44"/>
      <c r="L603" s="44"/>
      <c r="M603" s="50"/>
      <c r="N603" s="50"/>
      <c r="O603" s="50"/>
      <c r="P603" s="50"/>
      <c r="Q603" s="50"/>
      <c r="R603" s="50"/>
      <c r="S603" s="50"/>
      <c r="T603" s="50"/>
      <c r="U603" s="50"/>
      <c r="V603" s="50"/>
      <c r="W603" s="50"/>
      <c r="X603" s="50"/>
      <c r="Y603" s="50"/>
      <c r="Z603" s="50"/>
    </row>
    <row r="604" spans="1:26" ht="17.399999999999999">
      <c r="A604" s="50"/>
      <c r="B604" s="50"/>
      <c r="C604" s="50"/>
      <c r="D604" s="50"/>
      <c r="E604" s="50"/>
      <c r="F604" s="50"/>
      <c r="G604" s="50"/>
      <c r="H604" s="50"/>
      <c r="I604" s="50"/>
      <c r="J604" s="50"/>
      <c r="K604" s="44"/>
      <c r="L604" s="44"/>
      <c r="M604" s="50"/>
      <c r="N604" s="50"/>
      <c r="O604" s="50"/>
      <c r="P604" s="50"/>
      <c r="Q604" s="50"/>
      <c r="R604" s="50"/>
      <c r="S604" s="50"/>
      <c r="T604" s="50"/>
      <c r="U604" s="50"/>
      <c r="V604" s="50"/>
      <c r="W604" s="50"/>
      <c r="X604" s="50"/>
      <c r="Y604" s="50"/>
      <c r="Z604" s="50"/>
    </row>
    <row r="605" spans="1:26" ht="17.399999999999999">
      <c r="A605" s="50"/>
      <c r="B605" s="50"/>
      <c r="C605" s="50"/>
      <c r="D605" s="50"/>
      <c r="E605" s="50"/>
      <c r="F605" s="50"/>
      <c r="G605" s="50"/>
      <c r="H605" s="50"/>
      <c r="I605" s="50"/>
      <c r="J605" s="50"/>
      <c r="K605" s="44"/>
      <c r="L605" s="44"/>
      <c r="M605" s="50"/>
      <c r="N605" s="50"/>
      <c r="O605" s="50"/>
      <c r="P605" s="50"/>
      <c r="Q605" s="50"/>
      <c r="R605" s="50"/>
      <c r="S605" s="50"/>
      <c r="T605" s="50"/>
      <c r="U605" s="50"/>
      <c r="V605" s="50"/>
      <c r="W605" s="50"/>
      <c r="X605" s="50"/>
      <c r="Y605" s="50"/>
      <c r="Z605" s="50"/>
    </row>
    <row r="606" spans="1:26" ht="17.399999999999999">
      <c r="A606" s="50"/>
      <c r="B606" s="50"/>
      <c r="C606" s="50"/>
      <c r="D606" s="50"/>
      <c r="E606" s="50"/>
      <c r="F606" s="50"/>
      <c r="G606" s="50"/>
      <c r="H606" s="50"/>
      <c r="I606" s="50"/>
      <c r="J606" s="50"/>
      <c r="K606" s="44"/>
      <c r="L606" s="44"/>
      <c r="M606" s="50"/>
      <c r="N606" s="50"/>
      <c r="O606" s="50"/>
      <c r="P606" s="50"/>
      <c r="Q606" s="50"/>
      <c r="R606" s="50"/>
      <c r="S606" s="50"/>
      <c r="T606" s="50"/>
      <c r="U606" s="50"/>
      <c r="V606" s="50"/>
      <c r="W606" s="50"/>
      <c r="X606" s="50"/>
      <c r="Y606" s="50"/>
      <c r="Z606" s="50"/>
    </row>
    <row r="607" spans="1:26" ht="17.399999999999999">
      <c r="A607" s="50"/>
      <c r="B607" s="50"/>
      <c r="C607" s="50"/>
      <c r="D607" s="50"/>
      <c r="E607" s="50"/>
      <c r="F607" s="50"/>
      <c r="G607" s="50"/>
      <c r="H607" s="50"/>
      <c r="I607" s="50"/>
      <c r="J607" s="50"/>
      <c r="K607" s="44"/>
      <c r="L607" s="44"/>
      <c r="M607" s="50"/>
      <c r="N607" s="50"/>
      <c r="O607" s="50"/>
      <c r="P607" s="50"/>
      <c r="Q607" s="50"/>
      <c r="R607" s="50"/>
      <c r="S607" s="50"/>
      <c r="T607" s="50"/>
      <c r="U607" s="50"/>
      <c r="V607" s="50"/>
      <c r="W607" s="50"/>
      <c r="X607" s="50"/>
      <c r="Y607" s="50"/>
      <c r="Z607" s="50"/>
    </row>
    <row r="608" spans="1:26" ht="17.399999999999999">
      <c r="A608" s="50"/>
      <c r="B608" s="50"/>
      <c r="C608" s="50"/>
      <c r="D608" s="50"/>
      <c r="E608" s="50"/>
      <c r="F608" s="50"/>
      <c r="G608" s="50"/>
      <c r="H608" s="50"/>
      <c r="I608" s="50"/>
      <c r="J608" s="50"/>
      <c r="K608" s="44"/>
      <c r="L608" s="44"/>
      <c r="M608" s="50"/>
      <c r="N608" s="50"/>
      <c r="O608" s="50"/>
      <c r="P608" s="50"/>
      <c r="Q608" s="50"/>
      <c r="R608" s="50"/>
      <c r="S608" s="50"/>
      <c r="T608" s="50"/>
      <c r="U608" s="50"/>
      <c r="V608" s="50"/>
      <c r="W608" s="50"/>
      <c r="X608" s="50"/>
      <c r="Y608" s="50"/>
      <c r="Z608" s="50"/>
    </row>
    <row r="609" spans="1:26" ht="17.399999999999999">
      <c r="A609" s="50"/>
      <c r="B609" s="50"/>
      <c r="C609" s="50"/>
      <c r="D609" s="50"/>
      <c r="E609" s="50"/>
      <c r="F609" s="50"/>
      <c r="G609" s="50"/>
      <c r="H609" s="50"/>
      <c r="I609" s="50"/>
      <c r="J609" s="50"/>
      <c r="K609" s="44"/>
      <c r="L609" s="44"/>
      <c r="M609" s="50"/>
      <c r="N609" s="50"/>
      <c r="O609" s="50"/>
      <c r="P609" s="50"/>
      <c r="Q609" s="50"/>
      <c r="R609" s="50"/>
      <c r="S609" s="50"/>
      <c r="T609" s="50"/>
      <c r="U609" s="50"/>
      <c r="V609" s="50"/>
      <c r="W609" s="50"/>
      <c r="X609" s="50"/>
      <c r="Y609" s="50"/>
      <c r="Z609" s="50"/>
    </row>
    <row r="610" spans="1:26" ht="17.399999999999999">
      <c r="A610" s="50"/>
      <c r="B610" s="50"/>
      <c r="C610" s="50"/>
      <c r="D610" s="50"/>
      <c r="E610" s="50"/>
      <c r="F610" s="50"/>
      <c r="G610" s="50"/>
      <c r="H610" s="50"/>
      <c r="I610" s="50"/>
      <c r="J610" s="50"/>
      <c r="K610" s="44"/>
      <c r="L610" s="44"/>
      <c r="M610" s="50"/>
      <c r="N610" s="50"/>
      <c r="O610" s="50"/>
      <c r="P610" s="50"/>
      <c r="Q610" s="50"/>
      <c r="R610" s="50"/>
      <c r="S610" s="50"/>
      <c r="T610" s="50"/>
      <c r="U610" s="50"/>
      <c r="V610" s="50"/>
      <c r="W610" s="50"/>
      <c r="X610" s="50"/>
      <c r="Y610" s="50"/>
      <c r="Z610" s="50"/>
    </row>
    <row r="611" spans="1:26" ht="17.399999999999999">
      <c r="A611" s="50"/>
      <c r="B611" s="50"/>
      <c r="C611" s="50"/>
      <c r="D611" s="50"/>
      <c r="E611" s="50"/>
      <c r="F611" s="50"/>
      <c r="G611" s="50"/>
      <c r="H611" s="50"/>
      <c r="I611" s="50"/>
      <c r="J611" s="50"/>
      <c r="K611" s="44"/>
      <c r="L611" s="44"/>
      <c r="M611" s="50"/>
      <c r="N611" s="50"/>
      <c r="O611" s="50"/>
      <c r="P611" s="50"/>
      <c r="Q611" s="50"/>
      <c r="R611" s="50"/>
      <c r="S611" s="50"/>
      <c r="T611" s="50"/>
      <c r="U611" s="50"/>
      <c r="V611" s="50"/>
      <c r="W611" s="50"/>
      <c r="X611" s="50"/>
      <c r="Y611" s="50"/>
      <c r="Z611" s="50"/>
    </row>
    <row r="612" spans="1:26" ht="17.399999999999999">
      <c r="A612" s="50"/>
      <c r="B612" s="50"/>
      <c r="C612" s="50"/>
      <c r="D612" s="50"/>
      <c r="E612" s="50"/>
      <c r="F612" s="50"/>
      <c r="G612" s="50"/>
      <c r="H612" s="50"/>
      <c r="I612" s="50"/>
      <c r="J612" s="50"/>
      <c r="K612" s="44"/>
      <c r="L612" s="44"/>
      <c r="M612" s="50"/>
      <c r="N612" s="50"/>
      <c r="O612" s="50"/>
      <c r="P612" s="50"/>
      <c r="Q612" s="50"/>
      <c r="R612" s="50"/>
      <c r="S612" s="50"/>
      <c r="T612" s="50"/>
      <c r="U612" s="50"/>
      <c r="V612" s="50"/>
      <c r="W612" s="50"/>
      <c r="X612" s="50"/>
      <c r="Y612" s="50"/>
      <c r="Z612" s="50"/>
    </row>
    <row r="613" spans="1:26" ht="17.399999999999999">
      <c r="A613" s="50"/>
      <c r="B613" s="50"/>
      <c r="C613" s="50"/>
      <c r="D613" s="50"/>
      <c r="E613" s="50"/>
      <c r="F613" s="50"/>
      <c r="G613" s="50"/>
      <c r="H613" s="50"/>
      <c r="I613" s="50"/>
      <c r="J613" s="50"/>
      <c r="K613" s="44"/>
      <c r="L613" s="44"/>
      <c r="M613" s="50"/>
      <c r="N613" s="50"/>
      <c r="O613" s="50"/>
      <c r="P613" s="50"/>
      <c r="Q613" s="50"/>
      <c r="R613" s="50"/>
      <c r="S613" s="50"/>
      <c r="T613" s="50"/>
      <c r="U613" s="50"/>
      <c r="V613" s="50"/>
      <c r="W613" s="50"/>
      <c r="X613" s="50"/>
      <c r="Y613" s="50"/>
      <c r="Z613" s="50"/>
    </row>
    <row r="614" spans="1:26" ht="17.399999999999999">
      <c r="A614" s="50"/>
      <c r="B614" s="50"/>
      <c r="C614" s="50"/>
      <c r="D614" s="50"/>
      <c r="E614" s="50"/>
      <c r="F614" s="50"/>
      <c r="G614" s="50"/>
      <c r="H614" s="50"/>
      <c r="I614" s="50"/>
      <c r="J614" s="50"/>
      <c r="K614" s="44"/>
      <c r="L614" s="44"/>
      <c r="M614" s="50"/>
      <c r="N614" s="50"/>
      <c r="O614" s="50"/>
      <c r="P614" s="50"/>
      <c r="Q614" s="50"/>
      <c r="R614" s="50"/>
      <c r="S614" s="50"/>
      <c r="T614" s="50"/>
      <c r="U614" s="50"/>
      <c r="V614" s="50"/>
      <c r="W614" s="50"/>
      <c r="X614" s="50"/>
      <c r="Y614" s="50"/>
      <c r="Z614" s="50"/>
    </row>
    <row r="615" spans="1:26" ht="17.399999999999999">
      <c r="A615" s="50"/>
      <c r="B615" s="50"/>
      <c r="C615" s="50"/>
      <c r="D615" s="50"/>
      <c r="E615" s="50"/>
      <c r="F615" s="50"/>
      <c r="G615" s="50"/>
      <c r="H615" s="50"/>
      <c r="I615" s="50"/>
      <c r="J615" s="50"/>
      <c r="K615" s="44"/>
      <c r="L615" s="44"/>
      <c r="M615" s="50"/>
      <c r="N615" s="50"/>
      <c r="O615" s="50"/>
      <c r="P615" s="50"/>
      <c r="Q615" s="50"/>
      <c r="R615" s="50"/>
      <c r="S615" s="50"/>
      <c r="T615" s="50"/>
      <c r="U615" s="50"/>
      <c r="V615" s="50"/>
      <c r="W615" s="50"/>
      <c r="X615" s="50"/>
      <c r="Y615" s="50"/>
      <c r="Z615" s="50"/>
    </row>
    <row r="616" spans="1:26" ht="17.399999999999999">
      <c r="A616" s="50"/>
      <c r="B616" s="50"/>
      <c r="C616" s="50"/>
      <c r="D616" s="50"/>
      <c r="E616" s="50"/>
      <c r="F616" s="50"/>
      <c r="G616" s="50"/>
      <c r="H616" s="50"/>
      <c r="I616" s="50"/>
      <c r="J616" s="50"/>
      <c r="K616" s="44"/>
      <c r="L616" s="44"/>
      <c r="M616" s="50"/>
      <c r="N616" s="50"/>
      <c r="O616" s="50"/>
      <c r="P616" s="50"/>
      <c r="Q616" s="50"/>
      <c r="R616" s="50"/>
      <c r="S616" s="50"/>
      <c r="T616" s="50"/>
      <c r="U616" s="50"/>
      <c r="V616" s="50"/>
      <c r="W616" s="50"/>
      <c r="X616" s="50"/>
      <c r="Y616" s="50"/>
      <c r="Z616" s="50"/>
    </row>
    <row r="617" spans="1:26" ht="17.399999999999999">
      <c r="A617" s="50"/>
      <c r="B617" s="50"/>
      <c r="C617" s="50"/>
      <c r="D617" s="50"/>
      <c r="E617" s="50"/>
      <c r="F617" s="50"/>
      <c r="G617" s="50"/>
      <c r="H617" s="50"/>
      <c r="I617" s="50"/>
      <c r="J617" s="50"/>
      <c r="K617" s="44"/>
      <c r="L617" s="44"/>
      <c r="M617" s="50"/>
      <c r="N617" s="50"/>
      <c r="O617" s="50"/>
      <c r="P617" s="50"/>
      <c r="Q617" s="50"/>
      <c r="R617" s="50"/>
      <c r="S617" s="50"/>
      <c r="T617" s="50"/>
      <c r="U617" s="50"/>
      <c r="V617" s="50"/>
      <c r="W617" s="50"/>
      <c r="X617" s="50"/>
      <c r="Y617" s="50"/>
      <c r="Z617" s="50"/>
    </row>
    <row r="618" spans="1:26" ht="17.399999999999999">
      <c r="A618" s="50"/>
      <c r="B618" s="50"/>
      <c r="C618" s="50"/>
      <c r="D618" s="50"/>
      <c r="E618" s="50"/>
      <c r="F618" s="50"/>
      <c r="G618" s="50"/>
      <c r="H618" s="50"/>
      <c r="I618" s="50"/>
      <c r="J618" s="50"/>
      <c r="K618" s="44"/>
      <c r="L618" s="44"/>
      <c r="M618" s="50"/>
      <c r="N618" s="50"/>
      <c r="O618" s="50"/>
      <c r="P618" s="50"/>
      <c r="Q618" s="50"/>
      <c r="R618" s="50"/>
      <c r="S618" s="50"/>
      <c r="T618" s="50"/>
      <c r="U618" s="50"/>
      <c r="V618" s="50"/>
      <c r="W618" s="50"/>
      <c r="X618" s="50"/>
      <c r="Y618" s="50"/>
      <c r="Z618" s="50"/>
    </row>
    <row r="619" spans="1:26" ht="17.399999999999999">
      <c r="A619" s="50"/>
      <c r="B619" s="50"/>
      <c r="C619" s="50"/>
      <c r="D619" s="50"/>
      <c r="E619" s="50"/>
      <c r="F619" s="50"/>
      <c r="G619" s="50"/>
      <c r="H619" s="50"/>
      <c r="I619" s="50"/>
      <c r="J619" s="50"/>
      <c r="K619" s="44"/>
      <c r="L619" s="44"/>
      <c r="M619" s="50"/>
      <c r="N619" s="50"/>
      <c r="O619" s="50"/>
      <c r="P619" s="50"/>
      <c r="Q619" s="50"/>
      <c r="R619" s="50"/>
      <c r="S619" s="50"/>
      <c r="T619" s="50"/>
      <c r="U619" s="50"/>
      <c r="V619" s="50"/>
      <c r="W619" s="50"/>
      <c r="X619" s="50"/>
      <c r="Y619" s="50"/>
      <c r="Z619" s="50"/>
    </row>
    <row r="620" spans="1:26" ht="17.399999999999999">
      <c r="A620" s="50"/>
      <c r="B620" s="50"/>
      <c r="C620" s="50"/>
      <c r="D620" s="50"/>
      <c r="E620" s="50"/>
      <c r="F620" s="50"/>
      <c r="G620" s="50"/>
      <c r="H620" s="50"/>
      <c r="I620" s="50"/>
      <c r="J620" s="50"/>
      <c r="K620" s="44"/>
      <c r="L620" s="44"/>
      <c r="M620" s="50"/>
      <c r="N620" s="50"/>
      <c r="O620" s="50"/>
      <c r="P620" s="50"/>
      <c r="Q620" s="50"/>
      <c r="R620" s="50"/>
      <c r="S620" s="50"/>
      <c r="T620" s="50"/>
      <c r="U620" s="50"/>
      <c r="V620" s="50"/>
      <c r="W620" s="50"/>
      <c r="X620" s="50"/>
      <c r="Y620" s="50"/>
      <c r="Z620" s="50"/>
    </row>
    <row r="621" spans="1:26" ht="17.399999999999999">
      <c r="A621" s="50"/>
      <c r="B621" s="50"/>
      <c r="C621" s="50"/>
      <c r="D621" s="50"/>
      <c r="E621" s="50"/>
      <c r="F621" s="50"/>
      <c r="G621" s="50"/>
      <c r="H621" s="50"/>
      <c r="I621" s="50"/>
      <c r="J621" s="50"/>
      <c r="K621" s="44"/>
      <c r="L621" s="44"/>
      <c r="M621" s="50"/>
      <c r="N621" s="50"/>
      <c r="O621" s="50"/>
      <c r="P621" s="50"/>
      <c r="Q621" s="50"/>
      <c r="R621" s="50"/>
      <c r="S621" s="50"/>
      <c r="T621" s="50"/>
      <c r="U621" s="50"/>
      <c r="V621" s="50"/>
      <c r="W621" s="50"/>
      <c r="X621" s="50"/>
      <c r="Y621" s="50"/>
      <c r="Z621" s="50"/>
    </row>
    <row r="622" spans="1:26" ht="17.399999999999999">
      <c r="A622" s="50"/>
      <c r="B622" s="50"/>
      <c r="C622" s="50"/>
      <c r="D622" s="50"/>
      <c r="E622" s="50"/>
      <c r="F622" s="50"/>
      <c r="G622" s="50"/>
      <c r="H622" s="50"/>
      <c r="I622" s="50"/>
      <c r="J622" s="50"/>
      <c r="K622" s="44"/>
      <c r="L622" s="44"/>
      <c r="M622" s="50"/>
      <c r="N622" s="50"/>
      <c r="O622" s="50"/>
      <c r="P622" s="50"/>
      <c r="Q622" s="50"/>
      <c r="R622" s="50"/>
      <c r="S622" s="50"/>
      <c r="T622" s="50"/>
      <c r="U622" s="50"/>
      <c r="V622" s="50"/>
      <c r="W622" s="50"/>
      <c r="X622" s="50"/>
      <c r="Y622" s="50"/>
      <c r="Z622" s="50"/>
    </row>
    <row r="623" spans="1:26" ht="17.399999999999999">
      <c r="A623" s="50"/>
      <c r="B623" s="50"/>
      <c r="C623" s="50"/>
      <c r="D623" s="50"/>
      <c r="E623" s="50"/>
      <c r="F623" s="50"/>
      <c r="G623" s="50"/>
      <c r="H623" s="50"/>
      <c r="I623" s="50"/>
      <c r="J623" s="50"/>
      <c r="K623" s="44"/>
      <c r="L623" s="44"/>
      <c r="M623" s="50"/>
      <c r="N623" s="50"/>
      <c r="O623" s="50"/>
      <c r="P623" s="50"/>
      <c r="Q623" s="50"/>
      <c r="R623" s="50"/>
      <c r="S623" s="50"/>
      <c r="T623" s="50"/>
      <c r="U623" s="50"/>
      <c r="V623" s="50"/>
      <c r="W623" s="50"/>
      <c r="X623" s="50"/>
      <c r="Y623" s="50"/>
      <c r="Z623" s="50"/>
    </row>
    <row r="624" spans="1:26" ht="17.399999999999999">
      <c r="A624" s="50"/>
      <c r="B624" s="50"/>
      <c r="C624" s="50"/>
      <c r="D624" s="50"/>
      <c r="E624" s="50"/>
      <c r="F624" s="50"/>
      <c r="G624" s="50"/>
      <c r="H624" s="50"/>
      <c r="I624" s="50"/>
      <c r="J624" s="50"/>
      <c r="K624" s="44"/>
      <c r="L624" s="44"/>
      <c r="M624" s="50"/>
      <c r="N624" s="50"/>
      <c r="O624" s="50"/>
      <c r="P624" s="50"/>
      <c r="Q624" s="50"/>
      <c r="R624" s="50"/>
      <c r="S624" s="50"/>
      <c r="T624" s="50"/>
      <c r="U624" s="50"/>
      <c r="V624" s="50"/>
      <c r="W624" s="50"/>
      <c r="X624" s="50"/>
      <c r="Y624" s="50"/>
      <c r="Z624" s="50"/>
    </row>
    <row r="625" spans="1:26" ht="17.399999999999999">
      <c r="A625" s="50"/>
      <c r="B625" s="50"/>
      <c r="C625" s="50"/>
      <c r="D625" s="50"/>
      <c r="E625" s="50"/>
      <c r="F625" s="50"/>
      <c r="G625" s="50"/>
      <c r="H625" s="50"/>
      <c r="I625" s="50"/>
      <c r="J625" s="50"/>
      <c r="K625" s="44"/>
      <c r="L625" s="44"/>
      <c r="M625" s="50"/>
      <c r="N625" s="50"/>
      <c r="O625" s="50"/>
      <c r="P625" s="50"/>
      <c r="Q625" s="50"/>
      <c r="R625" s="50"/>
      <c r="S625" s="50"/>
      <c r="T625" s="50"/>
      <c r="U625" s="50"/>
      <c r="V625" s="50"/>
      <c r="W625" s="50"/>
      <c r="X625" s="50"/>
      <c r="Y625" s="50"/>
      <c r="Z625" s="50"/>
    </row>
    <row r="626" spans="1:26" ht="17.399999999999999">
      <c r="A626" s="50"/>
      <c r="B626" s="50"/>
      <c r="C626" s="50"/>
      <c r="D626" s="50"/>
      <c r="E626" s="50"/>
      <c r="F626" s="50"/>
      <c r="G626" s="50"/>
      <c r="H626" s="50"/>
      <c r="I626" s="50"/>
      <c r="J626" s="50"/>
      <c r="K626" s="44"/>
      <c r="L626" s="44"/>
      <c r="M626" s="50"/>
      <c r="N626" s="50"/>
      <c r="O626" s="50"/>
      <c r="P626" s="50"/>
      <c r="Q626" s="50"/>
      <c r="R626" s="50"/>
      <c r="S626" s="50"/>
      <c r="T626" s="50"/>
      <c r="U626" s="50"/>
      <c r="V626" s="50"/>
      <c r="W626" s="50"/>
      <c r="X626" s="50"/>
      <c r="Y626" s="50"/>
      <c r="Z626" s="50"/>
    </row>
    <row r="627" spans="1:26" ht="17.399999999999999">
      <c r="A627" s="50"/>
      <c r="B627" s="50"/>
      <c r="C627" s="50"/>
      <c r="D627" s="50"/>
      <c r="E627" s="50"/>
      <c r="F627" s="50"/>
      <c r="G627" s="50"/>
      <c r="H627" s="50"/>
      <c r="I627" s="50"/>
      <c r="J627" s="50"/>
      <c r="K627" s="44"/>
      <c r="L627" s="44"/>
      <c r="M627" s="50"/>
      <c r="N627" s="50"/>
      <c r="O627" s="50"/>
      <c r="P627" s="50"/>
      <c r="Q627" s="50"/>
      <c r="R627" s="50"/>
      <c r="S627" s="50"/>
      <c r="T627" s="50"/>
      <c r="U627" s="50"/>
      <c r="V627" s="50"/>
      <c r="W627" s="50"/>
      <c r="X627" s="50"/>
      <c r="Y627" s="50"/>
      <c r="Z627" s="50"/>
    </row>
    <row r="628" spans="1:26" ht="17.399999999999999">
      <c r="A628" s="50"/>
      <c r="B628" s="50"/>
      <c r="C628" s="50"/>
      <c r="D628" s="50"/>
      <c r="E628" s="50"/>
      <c r="F628" s="50"/>
      <c r="G628" s="50"/>
      <c r="H628" s="50"/>
      <c r="I628" s="50"/>
      <c r="J628" s="50"/>
      <c r="K628" s="44"/>
      <c r="L628" s="44"/>
      <c r="M628" s="50"/>
      <c r="N628" s="50"/>
      <c r="O628" s="50"/>
      <c r="P628" s="50"/>
      <c r="Q628" s="50"/>
      <c r="R628" s="50"/>
      <c r="S628" s="50"/>
      <c r="T628" s="50"/>
      <c r="U628" s="50"/>
      <c r="V628" s="50"/>
      <c r="W628" s="50"/>
      <c r="X628" s="50"/>
      <c r="Y628" s="50"/>
      <c r="Z628" s="50"/>
    </row>
    <row r="629" spans="1:26" ht="17.399999999999999">
      <c r="A629" s="50"/>
      <c r="B629" s="50"/>
      <c r="C629" s="50"/>
      <c r="D629" s="50"/>
      <c r="E629" s="50"/>
      <c r="F629" s="50"/>
      <c r="G629" s="50"/>
      <c r="H629" s="50"/>
      <c r="I629" s="50"/>
      <c r="J629" s="50"/>
      <c r="K629" s="44"/>
      <c r="L629" s="44"/>
      <c r="M629" s="50"/>
      <c r="N629" s="50"/>
      <c r="O629" s="50"/>
      <c r="P629" s="50"/>
      <c r="Q629" s="50"/>
      <c r="R629" s="50"/>
      <c r="S629" s="50"/>
      <c r="T629" s="50"/>
      <c r="U629" s="50"/>
      <c r="V629" s="50"/>
      <c r="W629" s="50"/>
      <c r="X629" s="50"/>
      <c r="Y629" s="50"/>
      <c r="Z629" s="50"/>
    </row>
    <row r="630" spans="1:26" ht="17.399999999999999">
      <c r="A630" s="50"/>
      <c r="B630" s="50"/>
      <c r="C630" s="50"/>
      <c r="D630" s="50"/>
      <c r="E630" s="50"/>
      <c r="F630" s="50"/>
      <c r="G630" s="50"/>
      <c r="H630" s="50"/>
      <c r="I630" s="50"/>
      <c r="J630" s="50"/>
      <c r="K630" s="44"/>
      <c r="L630" s="44"/>
      <c r="M630" s="50"/>
      <c r="N630" s="50"/>
      <c r="O630" s="50"/>
      <c r="P630" s="50"/>
      <c r="Q630" s="50"/>
      <c r="R630" s="50"/>
      <c r="S630" s="50"/>
      <c r="T630" s="50"/>
      <c r="U630" s="50"/>
      <c r="V630" s="50"/>
      <c r="W630" s="50"/>
      <c r="X630" s="50"/>
      <c r="Y630" s="50"/>
      <c r="Z630" s="50"/>
    </row>
    <row r="631" spans="1:26" ht="17.399999999999999">
      <c r="A631" s="50"/>
      <c r="B631" s="50"/>
      <c r="C631" s="50"/>
      <c r="D631" s="50"/>
      <c r="E631" s="50"/>
      <c r="F631" s="50"/>
      <c r="G631" s="50"/>
      <c r="H631" s="50"/>
      <c r="I631" s="50"/>
      <c r="J631" s="50"/>
      <c r="K631" s="44"/>
      <c r="L631" s="44"/>
      <c r="M631" s="50"/>
      <c r="N631" s="50"/>
      <c r="O631" s="50"/>
      <c r="P631" s="50"/>
      <c r="Q631" s="50"/>
      <c r="R631" s="50"/>
      <c r="S631" s="50"/>
      <c r="T631" s="50"/>
      <c r="U631" s="50"/>
      <c r="V631" s="50"/>
      <c r="W631" s="50"/>
      <c r="X631" s="50"/>
      <c r="Y631" s="50"/>
      <c r="Z631" s="50"/>
    </row>
    <row r="632" spans="1:26" ht="17.399999999999999">
      <c r="A632" s="50"/>
      <c r="B632" s="50"/>
      <c r="C632" s="50"/>
      <c r="D632" s="50"/>
      <c r="E632" s="50"/>
      <c r="F632" s="50"/>
      <c r="G632" s="50"/>
      <c r="H632" s="50"/>
      <c r="I632" s="50"/>
      <c r="J632" s="50"/>
      <c r="K632" s="44"/>
      <c r="L632" s="44"/>
      <c r="M632" s="50"/>
      <c r="N632" s="50"/>
      <c r="O632" s="50"/>
      <c r="P632" s="50"/>
      <c r="Q632" s="50"/>
      <c r="R632" s="50"/>
      <c r="S632" s="50"/>
      <c r="T632" s="50"/>
      <c r="U632" s="50"/>
      <c r="V632" s="50"/>
      <c r="W632" s="50"/>
      <c r="X632" s="50"/>
      <c r="Y632" s="50"/>
      <c r="Z632" s="50"/>
    </row>
    <row r="633" spans="1:26" ht="17.399999999999999">
      <c r="A633" s="50"/>
      <c r="B633" s="50"/>
      <c r="C633" s="50"/>
      <c r="D633" s="50"/>
      <c r="E633" s="50"/>
      <c r="F633" s="50"/>
      <c r="G633" s="50"/>
      <c r="H633" s="50"/>
      <c r="I633" s="50"/>
      <c r="J633" s="50"/>
      <c r="K633" s="44"/>
      <c r="L633" s="44"/>
      <c r="M633" s="50"/>
      <c r="N633" s="50"/>
      <c r="O633" s="50"/>
      <c r="P633" s="50"/>
      <c r="Q633" s="50"/>
      <c r="R633" s="50"/>
      <c r="S633" s="50"/>
      <c r="T633" s="50"/>
      <c r="U633" s="50"/>
      <c r="V633" s="50"/>
      <c r="W633" s="50"/>
      <c r="X633" s="50"/>
      <c r="Y633" s="50"/>
      <c r="Z633" s="50"/>
    </row>
    <row r="634" spans="1:26" ht="17.399999999999999">
      <c r="A634" s="50"/>
      <c r="B634" s="50"/>
      <c r="C634" s="50"/>
      <c r="D634" s="50"/>
      <c r="E634" s="50"/>
      <c r="F634" s="50"/>
      <c r="G634" s="50"/>
      <c r="H634" s="50"/>
      <c r="I634" s="50"/>
      <c r="J634" s="50"/>
      <c r="K634" s="44"/>
      <c r="L634" s="44"/>
      <c r="M634" s="50"/>
      <c r="N634" s="50"/>
      <c r="O634" s="50"/>
      <c r="P634" s="50"/>
      <c r="Q634" s="50"/>
      <c r="R634" s="50"/>
      <c r="S634" s="50"/>
      <c r="T634" s="50"/>
      <c r="U634" s="50"/>
      <c r="V634" s="50"/>
      <c r="W634" s="50"/>
      <c r="X634" s="50"/>
      <c r="Y634" s="50"/>
      <c r="Z634" s="50"/>
    </row>
    <row r="635" spans="1:26" ht="17.399999999999999">
      <c r="A635" s="50"/>
      <c r="B635" s="50"/>
      <c r="C635" s="50"/>
      <c r="D635" s="50"/>
      <c r="E635" s="50"/>
      <c r="F635" s="50"/>
      <c r="G635" s="50"/>
      <c r="H635" s="50"/>
      <c r="I635" s="50"/>
      <c r="J635" s="50"/>
      <c r="K635" s="44"/>
      <c r="L635" s="44"/>
      <c r="M635" s="50"/>
      <c r="N635" s="50"/>
      <c r="O635" s="50"/>
      <c r="P635" s="50"/>
      <c r="Q635" s="50"/>
      <c r="R635" s="50"/>
      <c r="S635" s="50"/>
      <c r="T635" s="50"/>
      <c r="U635" s="50"/>
      <c r="V635" s="50"/>
      <c r="W635" s="50"/>
      <c r="X635" s="50"/>
      <c r="Y635" s="50"/>
      <c r="Z635" s="50"/>
    </row>
    <row r="636" spans="1:26" ht="17.399999999999999">
      <c r="A636" s="50"/>
      <c r="B636" s="50"/>
      <c r="C636" s="50"/>
      <c r="D636" s="50"/>
      <c r="E636" s="50"/>
      <c r="F636" s="50"/>
      <c r="G636" s="50"/>
      <c r="H636" s="50"/>
      <c r="I636" s="50"/>
      <c r="J636" s="50"/>
      <c r="K636" s="44"/>
      <c r="L636" s="44"/>
      <c r="M636" s="50"/>
      <c r="N636" s="50"/>
      <c r="O636" s="50"/>
      <c r="P636" s="50"/>
      <c r="Q636" s="50"/>
      <c r="R636" s="50"/>
      <c r="S636" s="50"/>
      <c r="T636" s="50"/>
      <c r="U636" s="50"/>
      <c r="V636" s="50"/>
      <c r="W636" s="50"/>
      <c r="X636" s="50"/>
      <c r="Y636" s="50"/>
      <c r="Z636" s="50"/>
    </row>
    <row r="637" spans="1:26" ht="17.399999999999999">
      <c r="A637" s="50"/>
      <c r="B637" s="50"/>
      <c r="C637" s="50"/>
      <c r="D637" s="50"/>
      <c r="E637" s="50"/>
      <c r="F637" s="50"/>
      <c r="G637" s="50"/>
      <c r="H637" s="50"/>
      <c r="I637" s="50"/>
      <c r="J637" s="50"/>
      <c r="K637" s="44"/>
      <c r="L637" s="44"/>
      <c r="M637" s="50"/>
      <c r="N637" s="50"/>
      <c r="O637" s="50"/>
      <c r="P637" s="50"/>
      <c r="Q637" s="50"/>
      <c r="R637" s="50"/>
      <c r="S637" s="50"/>
      <c r="T637" s="50"/>
      <c r="U637" s="50"/>
      <c r="V637" s="50"/>
      <c r="W637" s="50"/>
      <c r="X637" s="50"/>
      <c r="Y637" s="50"/>
      <c r="Z637" s="50"/>
    </row>
    <row r="638" spans="1:26" ht="17.399999999999999">
      <c r="A638" s="50"/>
      <c r="B638" s="50"/>
      <c r="C638" s="50"/>
      <c r="D638" s="50"/>
      <c r="E638" s="50"/>
      <c r="F638" s="50"/>
      <c r="G638" s="50"/>
      <c r="H638" s="50"/>
      <c r="I638" s="50"/>
      <c r="J638" s="50"/>
      <c r="K638" s="44"/>
      <c r="L638" s="44"/>
      <c r="M638" s="50"/>
      <c r="N638" s="50"/>
      <c r="O638" s="50"/>
      <c r="P638" s="50"/>
      <c r="Q638" s="50"/>
      <c r="R638" s="50"/>
      <c r="S638" s="50"/>
      <c r="T638" s="50"/>
      <c r="U638" s="50"/>
      <c r="V638" s="50"/>
      <c r="W638" s="50"/>
      <c r="X638" s="50"/>
      <c r="Y638" s="50"/>
      <c r="Z638" s="50"/>
    </row>
    <row r="639" spans="1:26" ht="17.399999999999999">
      <c r="A639" s="50"/>
      <c r="B639" s="50"/>
      <c r="C639" s="50"/>
      <c r="D639" s="50"/>
      <c r="E639" s="50"/>
      <c r="F639" s="50"/>
      <c r="G639" s="50"/>
      <c r="H639" s="50"/>
      <c r="I639" s="50"/>
      <c r="J639" s="50"/>
      <c r="K639" s="44"/>
      <c r="L639" s="44"/>
      <c r="M639" s="50"/>
      <c r="N639" s="50"/>
      <c r="O639" s="50"/>
      <c r="P639" s="50"/>
      <c r="Q639" s="50"/>
      <c r="R639" s="50"/>
      <c r="S639" s="50"/>
      <c r="T639" s="50"/>
      <c r="U639" s="50"/>
      <c r="V639" s="50"/>
      <c r="W639" s="50"/>
      <c r="X639" s="50"/>
      <c r="Y639" s="50"/>
      <c r="Z639" s="50"/>
    </row>
    <row r="640" spans="1:26" ht="17.399999999999999">
      <c r="A640" s="50"/>
      <c r="B640" s="50"/>
      <c r="C640" s="50"/>
      <c r="D640" s="50"/>
      <c r="E640" s="50"/>
      <c r="F640" s="50"/>
      <c r="G640" s="50"/>
      <c r="H640" s="50"/>
      <c r="I640" s="50"/>
      <c r="J640" s="50"/>
      <c r="K640" s="44"/>
      <c r="L640" s="44"/>
      <c r="M640" s="50"/>
      <c r="N640" s="50"/>
      <c r="O640" s="50"/>
      <c r="P640" s="50"/>
      <c r="Q640" s="50"/>
      <c r="R640" s="50"/>
      <c r="S640" s="50"/>
      <c r="T640" s="50"/>
      <c r="U640" s="50"/>
      <c r="V640" s="50"/>
      <c r="W640" s="50"/>
      <c r="X640" s="50"/>
      <c r="Y640" s="50"/>
      <c r="Z640" s="50"/>
    </row>
    <row r="641" spans="1:26" ht="17.399999999999999">
      <c r="A641" s="50"/>
      <c r="B641" s="50"/>
      <c r="C641" s="50"/>
      <c r="D641" s="50"/>
      <c r="E641" s="50"/>
      <c r="F641" s="50"/>
      <c r="G641" s="50"/>
      <c r="H641" s="50"/>
      <c r="I641" s="50"/>
      <c r="J641" s="50"/>
      <c r="K641" s="44"/>
      <c r="L641" s="44"/>
      <c r="M641" s="50"/>
      <c r="N641" s="50"/>
      <c r="O641" s="50"/>
      <c r="P641" s="50"/>
      <c r="Q641" s="50"/>
      <c r="R641" s="50"/>
      <c r="S641" s="50"/>
      <c r="T641" s="50"/>
      <c r="U641" s="50"/>
      <c r="V641" s="50"/>
      <c r="W641" s="50"/>
      <c r="X641" s="50"/>
      <c r="Y641" s="50"/>
      <c r="Z641" s="50"/>
    </row>
    <row r="642" spans="1:26" ht="17.399999999999999">
      <c r="A642" s="50"/>
      <c r="B642" s="50"/>
      <c r="C642" s="50"/>
      <c r="D642" s="50"/>
      <c r="E642" s="50"/>
      <c r="F642" s="50"/>
      <c r="G642" s="50"/>
      <c r="H642" s="50"/>
      <c r="I642" s="50"/>
      <c r="J642" s="50"/>
      <c r="K642" s="44"/>
      <c r="L642" s="44"/>
      <c r="M642" s="50"/>
      <c r="N642" s="50"/>
      <c r="O642" s="50"/>
      <c r="P642" s="50"/>
      <c r="Q642" s="50"/>
      <c r="R642" s="50"/>
      <c r="S642" s="50"/>
      <c r="T642" s="50"/>
      <c r="U642" s="50"/>
      <c r="V642" s="50"/>
      <c r="W642" s="50"/>
      <c r="X642" s="50"/>
      <c r="Y642" s="50"/>
      <c r="Z642" s="50"/>
    </row>
    <row r="643" spans="1:26" ht="17.399999999999999">
      <c r="A643" s="50"/>
      <c r="B643" s="50"/>
      <c r="C643" s="50"/>
      <c r="D643" s="50"/>
      <c r="E643" s="50"/>
      <c r="F643" s="50"/>
      <c r="G643" s="50"/>
      <c r="H643" s="50"/>
      <c r="I643" s="50"/>
      <c r="J643" s="50"/>
      <c r="K643" s="44"/>
      <c r="L643" s="44"/>
      <c r="M643" s="50"/>
      <c r="N643" s="50"/>
      <c r="O643" s="50"/>
      <c r="P643" s="50"/>
      <c r="Q643" s="50"/>
      <c r="R643" s="50"/>
      <c r="S643" s="50"/>
      <c r="T643" s="50"/>
      <c r="U643" s="50"/>
      <c r="V643" s="50"/>
      <c r="W643" s="50"/>
      <c r="X643" s="50"/>
      <c r="Y643" s="50"/>
      <c r="Z643" s="50"/>
    </row>
    <row r="644" spans="1:26" ht="17.399999999999999">
      <c r="A644" s="50"/>
      <c r="B644" s="50"/>
      <c r="C644" s="50"/>
      <c r="D644" s="50"/>
      <c r="E644" s="50"/>
      <c r="F644" s="50"/>
      <c r="G644" s="50"/>
      <c r="H644" s="50"/>
      <c r="I644" s="50"/>
      <c r="J644" s="50"/>
      <c r="K644" s="44"/>
      <c r="L644" s="44"/>
      <c r="M644" s="50"/>
      <c r="N644" s="50"/>
      <c r="O644" s="50"/>
      <c r="P644" s="50"/>
      <c r="Q644" s="50"/>
      <c r="R644" s="50"/>
      <c r="S644" s="50"/>
      <c r="T644" s="50"/>
      <c r="U644" s="50"/>
      <c r="V644" s="50"/>
      <c r="W644" s="50"/>
      <c r="X644" s="50"/>
      <c r="Y644" s="50"/>
      <c r="Z644" s="50"/>
    </row>
    <row r="645" spans="1:26" ht="17.399999999999999">
      <c r="A645" s="50"/>
      <c r="B645" s="50"/>
      <c r="C645" s="50"/>
      <c r="D645" s="50"/>
      <c r="E645" s="50"/>
      <c r="F645" s="50"/>
      <c r="G645" s="50"/>
      <c r="H645" s="50"/>
      <c r="I645" s="50"/>
      <c r="J645" s="50"/>
      <c r="K645" s="44"/>
      <c r="L645" s="44"/>
      <c r="M645" s="50"/>
      <c r="N645" s="50"/>
      <c r="O645" s="50"/>
      <c r="P645" s="50"/>
      <c r="Q645" s="50"/>
      <c r="R645" s="50"/>
      <c r="S645" s="50"/>
      <c r="T645" s="50"/>
      <c r="U645" s="50"/>
      <c r="V645" s="50"/>
      <c r="W645" s="50"/>
      <c r="X645" s="50"/>
      <c r="Y645" s="50"/>
      <c r="Z645" s="50"/>
    </row>
    <row r="646" spans="1:26" ht="17.399999999999999">
      <c r="A646" s="50"/>
      <c r="B646" s="50"/>
      <c r="C646" s="50"/>
      <c r="D646" s="50"/>
      <c r="E646" s="50"/>
      <c r="F646" s="50"/>
      <c r="G646" s="50"/>
      <c r="H646" s="50"/>
      <c r="I646" s="50"/>
      <c r="J646" s="50"/>
      <c r="K646" s="44"/>
      <c r="L646" s="44"/>
      <c r="M646" s="50"/>
      <c r="N646" s="50"/>
      <c r="O646" s="50"/>
      <c r="P646" s="50"/>
      <c r="Q646" s="50"/>
      <c r="R646" s="50"/>
      <c r="S646" s="50"/>
      <c r="T646" s="50"/>
      <c r="U646" s="50"/>
      <c r="V646" s="50"/>
      <c r="W646" s="50"/>
      <c r="X646" s="50"/>
      <c r="Y646" s="50"/>
      <c r="Z646" s="50"/>
    </row>
    <row r="647" spans="1:26" ht="17.399999999999999">
      <c r="A647" s="50"/>
      <c r="B647" s="50"/>
      <c r="C647" s="50"/>
      <c r="D647" s="50"/>
      <c r="E647" s="50"/>
      <c r="F647" s="50"/>
      <c r="G647" s="50"/>
      <c r="H647" s="50"/>
      <c r="I647" s="50"/>
      <c r="J647" s="50"/>
      <c r="K647" s="44"/>
      <c r="L647" s="44"/>
      <c r="M647" s="50"/>
      <c r="N647" s="50"/>
      <c r="O647" s="50"/>
      <c r="P647" s="50"/>
      <c r="Q647" s="50"/>
      <c r="R647" s="50"/>
      <c r="S647" s="50"/>
      <c r="T647" s="50"/>
      <c r="U647" s="50"/>
      <c r="V647" s="50"/>
      <c r="W647" s="50"/>
      <c r="X647" s="50"/>
      <c r="Y647" s="50"/>
      <c r="Z647" s="50"/>
    </row>
    <row r="648" spans="1:26" ht="17.399999999999999">
      <c r="A648" s="50"/>
      <c r="B648" s="50"/>
      <c r="C648" s="50"/>
      <c r="D648" s="50"/>
      <c r="E648" s="50"/>
      <c r="F648" s="50"/>
      <c r="G648" s="50"/>
      <c r="H648" s="50"/>
      <c r="I648" s="50"/>
      <c r="J648" s="50"/>
      <c r="K648" s="44"/>
      <c r="L648" s="44"/>
      <c r="M648" s="50"/>
      <c r="N648" s="50"/>
      <c r="O648" s="50"/>
      <c r="P648" s="50"/>
      <c r="Q648" s="50"/>
      <c r="R648" s="50"/>
      <c r="S648" s="50"/>
      <c r="T648" s="50"/>
      <c r="U648" s="50"/>
      <c r="V648" s="50"/>
      <c r="W648" s="50"/>
      <c r="X648" s="50"/>
      <c r="Y648" s="50"/>
      <c r="Z648" s="50"/>
    </row>
    <row r="649" spans="1:26" ht="17.399999999999999">
      <c r="A649" s="50"/>
      <c r="B649" s="50"/>
      <c r="C649" s="50"/>
      <c r="D649" s="50"/>
      <c r="E649" s="50"/>
      <c r="F649" s="50"/>
      <c r="G649" s="50"/>
      <c r="H649" s="50"/>
      <c r="I649" s="50"/>
      <c r="J649" s="50"/>
      <c r="K649" s="44"/>
      <c r="L649" s="44"/>
      <c r="M649" s="50"/>
      <c r="N649" s="50"/>
      <c r="O649" s="50"/>
      <c r="P649" s="50"/>
      <c r="Q649" s="50"/>
      <c r="R649" s="50"/>
      <c r="S649" s="50"/>
      <c r="T649" s="50"/>
      <c r="U649" s="50"/>
      <c r="V649" s="50"/>
      <c r="W649" s="50"/>
      <c r="X649" s="50"/>
      <c r="Y649" s="50"/>
      <c r="Z649" s="50"/>
    </row>
    <row r="650" spans="1:26" ht="17.399999999999999">
      <c r="A650" s="50"/>
      <c r="B650" s="50"/>
      <c r="C650" s="50"/>
      <c r="D650" s="50"/>
      <c r="E650" s="50"/>
      <c r="F650" s="50"/>
      <c r="G650" s="50"/>
      <c r="H650" s="50"/>
      <c r="I650" s="50"/>
      <c r="J650" s="50"/>
      <c r="K650" s="44"/>
      <c r="L650" s="44"/>
      <c r="M650" s="50"/>
      <c r="N650" s="50"/>
      <c r="O650" s="50"/>
      <c r="P650" s="50"/>
      <c r="Q650" s="50"/>
      <c r="R650" s="50"/>
      <c r="S650" s="50"/>
      <c r="T650" s="50"/>
      <c r="U650" s="50"/>
      <c r="V650" s="50"/>
      <c r="W650" s="50"/>
      <c r="X650" s="50"/>
      <c r="Y650" s="50"/>
      <c r="Z650" s="50"/>
    </row>
    <row r="651" spans="1:26" ht="17.399999999999999">
      <c r="A651" s="50"/>
      <c r="B651" s="50"/>
      <c r="C651" s="50"/>
      <c r="D651" s="50"/>
      <c r="E651" s="50"/>
      <c r="F651" s="50"/>
      <c r="G651" s="50"/>
      <c r="H651" s="50"/>
      <c r="I651" s="50"/>
      <c r="J651" s="50"/>
      <c r="K651" s="44"/>
      <c r="L651" s="44"/>
      <c r="M651" s="50"/>
      <c r="N651" s="50"/>
      <c r="O651" s="50"/>
      <c r="P651" s="50"/>
      <c r="Q651" s="50"/>
      <c r="R651" s="50"/>
      <c r="S651" s="50"/>
      <c r="T651" s="50"/>
      <c r="U651" s="50"/>
      <c r="V651" s="50"/>
      <c r="W651" s="50"/>
      <c r="X651" s="50"/>
      <c r="Y651" s="50"/>
      <c r="Z651" s="50"/>
    </row>
    <row r="652" spans="1:26" ht="17.399999999999999">
      <c r="A652" s="50"/>
      <c r="B652" s="50"/>
      <c r="C652" s="50"/>
      <c r="D652" s="50"/>
      <c r="E652" s="50"/>
      <c r="F652" s="50"/>
      <c r="G652" s="50"/>
      <c r="H652" s="50"/>
      <c r="I652" s="50"/>
      <c r="J652" s="50"/>
      <c r="K652" s="44"/>
      <c r="L652" s="44"/>
      <c r="M652" s="50"/>
      <c r="N652" s="50"/>
      <c r="O652" s="50"/>
      <c r="P652" s="50"/>
      <c r="Q652" s="50"/>
      <c r="R652" s="50"/>
      <c r="S652" s="50"/>
      <c r="T652" s="50"/>
      <c r="U652" s="50"/>
      <c r="V652" s="50"/>
      <c r="W652" s="50"/>
      <c r="X652" s="50"/>
      <c r="Y652" s="50"/>
      <c r="Z652" s="50"/>
    </row>
    <row r="653" spans="1:26" ht="17.399999999999999">
      <c r="A653" s="50"/>
      <c r="B653" s="50"/>
      <c r="C653" s="50"/>
      <c r="D653" s="50"/>
      <c r="E653" s="50"/>
      <c r="F653" s="50"/>
      <c r="G653" s="50"/>
      <c r="H653" s="50"/>
      <c r="I653" s="50"/>
      <c r="J653" s="50"/>
      <c r="K653" s="44"/>
      <c r="L653" s="44"/>
      <c r="M653" s="50"/>
      <c r="N653" s="50"/>
      <c r="O653" s="50"/>
      <c r="P653" s="50"/>
      <c r="Q653" s="50"/>
      <c r="R653" s="50"/>
      <c r="S653" s="50"/>
      <c r="T653" s="50"/>
      <c r="U653" s="50"/>
      <c r="V653" s="50"/>
      <c r="W653" s="50"/>
      <c r="X653" s="50"/>
      <c r="Y653" s="50"/>
      <c r="Z653" s="50"/>
    </row>
    <row r="654" spans="1:26" ht="17.399999999999999">
      <c r="A654" s="50"/>
      <c r="B654" s="50"/>
      <c r="C654" s="50"/>
      <c r="D654" s="50"/>
      <c r="E654" s="50"/>
      <c r="F654" s="50"/>
      <c r="G654" s="50"/>
      <c r="H654" s="50"/>
      <c r="I654" s="50"/>
      <c r="J654" s="50"/>
      <c r="K654" s="44"/>
      <c r="L654" s="44"/>
      <c r="M654" s="50"/>
      <c r="N654" s="50"/>
      <c r="O654" s="50"/>
      <c r="P654" s="50"/>
      <c r="Q654" s="50"/>
      <c r="R654" s="50"/>
      <c r="S654" s="50"/>
      <c r="T654" s="50"/>
      <c r="U654" s="50"/>
      <c r="V654" s="50"/>
      <c r="W654" s="50"/>
      <c r="X654" s="50"/>
      <c r="Y654" s="50"/>
      <c r="Z654" s="50"/>
    </row>
    <row r="655" spans="1:26" ht="17.399999999999999">
      <c r="A655" s="50"/>
      <c r="B655" s="50"/>
      <c r="C655" s="50"/>
      <c r="D655" s="50"/>
      <c r="E655" s="50"/>
      <c r="F655" s="50"/>
      <c r="G655" s="50"/>
      <c r="H655" s="50"/>
      <c r="I655" s="50"/>
      <c r="J655" s="50"/>
      <c r="K655" s="44"/>
      <c r="L655" s="44"/>
      <c r="M655" s="50"/>
      <c r="N655" s="50"/>
      <c r="O655" s="50"/>
      <c r="P655" s="50"/>
      <c r="Q655" s="50"/>
      <c r="R655" s="50"/>
      <c r="S655" s="50"/>
      <c r="T655" s="50"/>
      <c r="U655" s="50"/>
      <c r="V655" s="50"/>
      <c r="W655" s="50"/>
      <c r="X655" s="50"/>
      <c r="Y655" s="50"/>
      <c r="Z655" s="50"/>
    </row>
    <row r="656" spans="1:26" ht="17.399999999999999">
      <c r="A656" s="50"/>
      <c r="B656" s="50"/>
      <c r="C656" s="50"/>
      <c r="D656" s="50"/>
      <c r="E656" s="50"/>
      <c r="F656" s="50"/>
      <c r="G656" s="50"/>
      <c r="H656" s="50"/>
      <c r="I656" s="50"/>
      <c r="J656" s="50"/>
      <c r="K656" s="44"/>
      <c r="L656" s="44"/>
      <c r="M656" s="50"/>
      <c r="N656" s="50"/>
      <c r="O656" s="50"/>
      <c r="P656" s="50"/>
      <c r="Q656" s="50"/>
      <c r="R656" s="50"/>
      <c r="S656" s="50"/>
      <c r="T656" s="50"/>
      <c r="U656" s="50"/>
      <c r="V656" s="50"/>
      <c r="W656" s="50"/>
      <c r="X656" s="50"/>
      <c r="Y656" s="50"/>
      <c r="Z656" s="50"/>
    </row>
    <row r="657" spans="1:26" ht="17.399999999999999">
      <c r="A657" s="50"/>
      <c r="B657" s="50"/>
      <c r="C657" s="50"/>
      <c r="D657" s="50"/>
      <c r="E657" s="50"/>
      <c r="F657" s="50"/>
      <c r="G657" s="50"/>
      <c r="H657" s="50"/>
      <c r="I657" s="50"/>
      <c r="J657" s="50"/>
      <c r="K657" s="44"/>
      <c r="L657" s="44"/>
      <c r="M657" s="50"/>
      <c r="N657" s="50"/>
      <c r="O657" s="50"/>
      <c r="P657" s="50"/>
      <c r="Q657" s="50"/>
      <c r="R657" s="50"/>
      <c r="S657" s="50"/>
      <c r="T657" s="50"/>
      <c r="U657" s="50"/>
      <c r="V657" s="50"/>
      <c r="W657" s="50"/>
      <c r="X657" s="50"/>
      <c r="Y657" s="50"/>
      <c r="Z657" s="50"/>
    </row>
    <row r="658" spans="1:26" ht="17.399999999999999">
      <c r="A658" s="50"/>
      <c r="B658" s="50"/>
      <c r="C658" s="50"/>
      <c r="D658" s="50"/>
      <c r="E658" s="50"/>
      <c r="F658" s="50"/>
      <c r="G658" s="50"/>
      <c r="H658" s="50"/>
      <c r="I658" s="50"/>
      <c r="J658" s="50"/>
      <c r="K658" s="44"/>
      <c r="L658" s="44"/>
      <c r="M658" s="50"/>
      <c r="N658" s="50"/>
      <c r="O658" s="50"/>
      <c r="P658" s="50"/>
      <c r="Q658" s="50"/>
      <c r="R658" s="50"/>
      <c r="S658" s="50"/>
      <c r="T658" s="50"/>
      <c r="U658" s="50"/>
      <c r="V658" s="50"/>
      <c r="W658" s="50"/>
      <c r="X658" s="50"/>
      <c r="Y658" s="50"/>
      <c r="Z658" s="50"/>
    </row>
    <row r="659" spans="1:26" ht="17.399999999999999">
      <c r="A659" s="50"/>
      <c r="B659" s="50"/>
      <c r="C659" s="50"/>
      <c r="D659" s="50"/>
      <c r="E659" s="50"/>
      <c r="F659" s="50"/>
      <c r="G659" s="50"/>
      <c r="H659" s="50"/>
      <c r="I659" s="50"/>
      <c r="J659" s="50"/>
      <c r="K659" s="44"/>
      <c r="L659" s="44"/>
      <c r="M659" s="50"/>
      <c r="N659" s="50"/>
      <c r="O659" s="50"/>
      <c r="P659" s="50"/>
      <c r="Q659" s="50"/>
      <c r="R659" s="50"/>
      <c r="S659" s="50"/>
      <c r="T659" s="50"/>
      <c r="U659" s="50"/>
      <c r="V659" s="50"/>
      <c r="W659" s="50"/>
      <c r="X659" s="50"/>
      <c r="Y659" s="50"/>
      <c r="Z659" s="50"/>
    </row>
    <row r="660" spans="1:26" ht="17.399999999999999">
      <c r="A660" s="50"/>
      <c r="B660" s="50"/>
      <c r="C660" s="50"/>
      <c r="D660" s="50"/>
      <c r="E660" s="50"/>
      <c r="F660" s="50"/>
      <c r="G660" s="50"/>
      <c r="H660" s="50"/>
      <c r="I660" s="50"/>
      <c r="J660" s="50"/>
      <c r="K660" s="44"/>
      <c r="L660" s="44"/>
      <c r="M660" s="50"/>
      <c r="N660" s="50"/>
      <c r="O660" s="50"/>
      <c r="P660" s="50"/>
      <c r="Q660" s="50"/>
      <c r="R660" s="50"/>
      <c r="S660" s="50"/>
      <c r="T660" s="50"/>
      <c r="U660" s="50"/>
      <c r="V660" s="50"/>
      <c r="W660" s="50"/>
      <c r="X660" s="50"/>
      <c r="Y660" s="50"/>
      <c r="Z660" s="50"/>
    </row>
    <row r="661" spans="1:26" ht="17.399999999999999">
      <c r="A661" s="50"/>
      <c r="B661" s="50"/>
      <c r="C661" s="50"/>
      <c r="D661" s="50"/>
      <c r="E661" s="50"/>
      <c r="F661" s="50"/>
      <c r="G661" s="50"/>
      <c r="H661" s="50"/>
      <c r="I661" s="50"/>
      <c r="J661" s="50"/>
      <c r="K661" s="44"/>
      <c r="L661" s="44"/>
      <c r="M661" s="50"/>
      <c r="N661" s="50"/>
      <c r="O661" s="50"/>
      <c r="P661" s="50"/>
      <c r="Q661" s="50"/>
      <c r="R661" s="50"/>
      <c r="S661" s="50"/>
      <c r="T661" s="50"/>
      <c r="U661" s="50"/>
      <c r="V661" s="50"/>
      <c r="W661" s="50"/>
      <c r="X661" s="50"/>
      <c r="Y661" s="50"/>
      <c r="Z661" s="50"/>
    </row>
    <row r="662" spans="1:26" ht="17.399999999999999">
      <c r="A662" s="50"/>
      <c r="B662" s="50"/>
      <c r="C662" s="50"/>
      <c r="D662" s="50"/>
      <c r="E662" s="50"/>
      <c r="F662" s="50"/>
      <c r="G662" s="50"/>
      <c r="H662" s="50"/>
      <c r="I662" s="50"/>
      <c r="J662" s="50"/>
      <c r="K662" s="44"/>
      <c r="L662" s="44"/>
      <c r="M662" s="50"/>
      <c r="N662" s="50"/>
      <c r="O662" s="50"/>
      <c r="P662" s="50"/>
      <c r="Q662" s="50"/>
      <c r="R662" s="50"/>
      <c r="S662" s="50"/>
      <c r="T662" s="50"/>
      <c r="U662" s="50"/>
      <c r="V662" s="50"/>
      <c r="W662" s="50"/>
      <c r="X662" s="50"/>
      <c r="Y662" s="50"/>
      <c r="Z662" s="50"/>
    </row>
    <row r="663" spans="1:26" ht="17.399999999999999">
      <c r="A663" s="50"/>
      <c r="B663" s="50"/>
      <c r="C663" s="50"/>
      <c r="D663" s="50"/>
      <c r="E663" s="50"/>
      <c r="F663" s="50"/>
      <c r="G663" s="50"/>
      <c r="H663" s="50"/>
      <c r="I663" s="50"/>
      <c r="J663" s="50"/>
      <c r="K663" s="44"/>
      <c r="L663" s="44"/>
      <c r="M663" s="50"/>
      <c r="N663" s="50"/>
      <c r="O663" s="50"/>
      <c r="P663" s="50"/>
      <c r="Q663" s="50"/>
      <c r="R663" s="50"/>
      <c r="S663" s="50"/>
      <c r="T663" s="50"/>
      <c r="U663" s="50"/>
      <c r="V663" s="50"/>
      <c r="W663" s="50"/>
      <c r="X663" s="50"/>
      <c r="Y663" s="50"/>
      <c r="Z663" s="50"/>
    </row>
    <row r="664" spans="1:26" ht="17.399999999999999">
      <c r="A664" s="50"/>
      <c r="B664" s="50"/>
      <c r="C664" s="50"/>
      <c r="D664" s="50"/>
      <c r="E664" s="50"/>
      <c r="F664" s="50"/>
      <c r="G664" s="50"/>
      <c r="H664" s="50"/>
      <c r="I664" s="50"/>
      <c r="J664" s="50"/>
      <c r="K664" s="44"/>
      <c r="L664" s="44"/>
      <c r="M664" s="50"/>
      <c r="N664" s="50"/>
      <c r="O664" s="50"/>
      <c r="P664" s="50"/>
      <c r="Q664" s="50"/>
      <c r="R664" s="50"/>
      <c r="S664" s="50"/>
      <c r="T664" s="50"/>
      <c r="U664" s="50"/>
      <c r="V664" s="50"/>
      <c r="W664" s="50"/>
      <c r="X664" s="50"/>
      <c r="Y664" s="50"/>
      <c r="Z664" s="50"/>
    </row>
    <row r="665" spans="1:26" ht="17.399999999999999">
      <c r="A665" s="50"/>
      <c r="B665" s="50"/>
      <c r="C665" s="50"/>
      <c r="D665" s="50"/>
      <c r="E665" s="50"/>
      <c r="F665" s="50"/>
      <c r="G665" s="50"/>
      <c r="H665" s="50"/>
      <c r="I665" s="50"/>
      <c r="J665" s="50"/>
      <c r="K665" s="44"/>
      <c r="L665" s="44"/>
      <c r="M665" s="50"/>
      <c r="N665" s="50"/>
      <c r="O665" s="50"/>
      <c r="P665" s="50"/>
      <c r="Q665" s="50"/>
      <c r="R665" s="50"/>
      <c r="S665" s="50"/>
      <c r="T665" s="50"/>
      <c r="U665" s="50"/>
      <c r="V665" s="50"/>
      <c r="W665" s="50"/>
      <c r="X665" s="50"/>
      <c r="Y665" s="50"/>
      <c r="Z665" s="50"/>
    </row>
    <row r="666" spans="1:26" ht="17.399999999999999">
      <c r="A666" s="50"/>
      <c r="B666" s="50"/>
      <c r="C666" s="50"/>
      <c r="D666" s="50"/>
      <c r="E666" s="50"/>
      <c r="F666" s="50"/>
      <c r="G666" s="50"/>
      <c r="H666" s="50"/>
      <c r="I666" s="50"/>
      <c r="J666" s="50"/>
      <c r="K666" s="44"/>
      <c r="L666" s="44"/>
      <c r="M666" s="50"/>
      <c r="N666" s="50"/>
      <c r="O666" s="50"/>
      <c r="P666" s="50"/>
      <c r="Q666" s="50"/>
      <c r="R666" s="50"/>
      <c r="S666" s="50"/>
      <c r="T666" s="50"/>
      <c r="U666" s="50"/>
      <c r="V666" s="50"/>
      <c r="W666" s="50"/>
      <c r="X666" s="50"/>
      <c r="Y666" s="50"/>
      <c r="Z666" s="50"/>
    </row>
    <row r="667" spans="1:26" ht="17.399999999999999">
      <c r="A667" s="50"/>
      <c r="B667" s="50"/>
      <c r="C667" s="50"/>
      <c r="D667" s="50"/>
      <c r="E667" s="50"/>
      <c r="F667" s="50"/>
      <c r="G667" s="50"/>
      <c r="H667" s="50"/>
      <c r="I667" s="50"/>
      <c r="J667" s="50"/>
      <c r="K667" s="44"/>
      <c r="L667" s="44"/>
      <c r="M667" s="50"/>
      <c r="N667" s="50"/>
      <c r="O667" s="50"/>
      <c r="P667" s="50"/>
      <c r="Q667" s="50"/>
      <c r="R667" s="50"/>
      <c r="S667" s="50"/>
      <c r="T667" s="50"/>
      <c r="U667" s="50"/>
      <c r="V667" s="50"/>
      <c r="W667" s="50"/>
      <c r="X667" s="50"/>
      <c r="Y667" s="50"/>
      <c r="Z667" s="50"/>
    </row>
    <row r="668" spans="1:26" ht="17.399999999999999">
      <c r="A668" s="50"/>
      <c r="B668" s="50"/>
      <c r="C668" s="50"/>
      <c r="D668" s="50"/>
      <c r="E668" s="50"/>
      <c r="F668" s="50"/>
      <c r="G668" s="50"/>
      <c r="H668" s="50"/>
      <c r="I668" s="50"/>
      <c r="J668" s="50"/>
      <c r="K668" s="44"/>
      <c r="L668" s="44"/>
      <c r="M668" s="50"/>
      <c r="N668" s="50"/>
      <c r="O668" s="50"/>
      <c r="P668" s="50"/>
      <c r="Q668" s="50"/>
      <c r="R668" s="50"/>
      <c r="S668" s="50"/>
      <c r="T668" s="50"/>
      <c r="U668" s="50"/>
      <c r="V668" s="50"/>
      <c r="W668" s="50"/>
      <c r="X668" s="50"/>
      <c r="Y668" s="50"/>
      <c r="Z668" s="50"/>
    </row>
    <row r="669" spans="1:26" ht="17.399999999999999">
      <c r="A669" s="50"/>
      <c r="B669" s="50"/>
      <c r="C669" s="50"/>
      <c r="D669" s="50"/>
      <c r="E669" s="50"/>
      <c r="F669" s="50"/>
      <c r="G669" s="50"/>
      <c r="H669" s="50"/>
      <c r="I669" s="50"/>
      <c r="J669" s="50"/>
      <c r="K669" s="44"/>
      <c r="L669" s="44"/>
      <c r="M669" s="50"/>
      <c r="N669" s="50"/>
      <c r="O669" s="50"/>
      <c r="P669" s="50"/>
      <c r="Q669" s="50"/>
      <c r="R669" s="50"/>
      <c r="S669" s="50"/>
      <c r="T669" s="50"/>
      <c r="U669" s="50"/>
      <c r="V669" s="50"/>
      <c r="W669" s="50"/>
      <c r="X669" s="50"/>
      <c r="Y669" s="50"/>
      <c r="Z669" s="50"/>
    </row>
    <row r="670" spans="1:26" ht="17.399999999999999">
      <c r="A670" s="50"/>
      <c r="B670" s="50"/>
      <c r="C670" s="50"/>
      <c r="D670" s="50"/>
      <c r="E670" s="50"/>
      <c r="F670" s="50"/>
      <c r="G670" s="50"/>
      <c r="H670" s="50"/>
      <c r="I670" s="50"/>
      <c r="J670" s="50"/>
      <c r="K670" s="44"/>
      <c r="L670" s="44"/>
      <c r="M670" s="50"/>
      <c r="N670" s="50"/>
      <c r="O670" s="50"/>
      <c r="P670" s="50"/>
      <c r="Q670" s="50"/>
      <c r="R670" s="50"/>
      <c r="S670" s="50"/>
      <c r="T670" s="50"/>
      <c r="U670" s="50"/>
      <c r="V670" s="50"/>
      <c r="W670" s="50"/>
      <c r="X670" s="50"/>
      <c r="Y670" s="50"/>
      <c r="Z670" s="50"/>
    </row>
    <row r="671" spans="1:26" ht="17.399999999999999">
      <c r="A671" s="50"/>
      <c r="B671" s="50"/>
      <c r="C671" s="50"/>
      <c r="D671" s="50"/>
      <c r="E671" s="50"/>
      <c r="F671" s="50"/>
      <c r="G671" s="50"/>
      <c r="H671" s="50"/>
      <c r="I671" s="50"/>
      <c r="J671" s="50"/>
      <c r="K671" s="44"/>
      <c r="L671" s="44"/>
      <c r="M671" s="50"/>
      <c r="N671" s="50"/>
      <c r="O671" s="50"/>
      <c r="P671" s="50"/>
      <c r="Q671" s="50"/>
      <c r="R671" s="50"/>
      <c r="S671" s="50"/>
      <c r="T671" s="50"/>
      <c r="U671" s="50"/>
      <c r="V671" s="50"/>
      <c r="W671" s="50"/>
      <c r="X671" s="50"/>
      <c r="Y671" s="50"/>
      <c r="Z671" s="50"/>
    </row>
    <row r="672" spans="1:26" ht="17.399999999999999">
      <c r="A672" s="50"/>
      <c r="B672" s="50"/>
      <c r="C672" s="50"/>
      <c r="D672" s="50"/>
      <c r="E672" s="50"/>
      <c r="F672" s="50"/>
      <c r="G672" s="50"/>
      <c r="H672" s="50"/>
      <c r="I672" s="50"/>
      <c r="J672" s="50"/>
      <c r="K672" s="44"/>
      <c r="L672" s="44"/>
      <c r="M672" s="50"/>
      <c r="N672" s="50"/>
      <c r="O672" s="50"/>
      <c r="P672" s="50"/>
      <c r="Q672" s="50"/>
      <c r="R672" s="50"/>
      <c r="S672" s="50"/>
      <c r="T672" s="50"/>
      <c r="U672" s="50"/>
      <c r="V672" s="50"/>
      <c r="W672" s="50"/>
      <c r="X672" s="50"/>
      <c r="Y672" s="50"/>
      <c r="Z672" s="50"/>
    </row>
    <row r="673" spans="1:26" ht="17.399999999999999">
      <c r="A673" s="50"/>
      <c r="B673" s="50"/>
      <c r="C673" s="50"/>
      <c r="D673" s="50"/>
      <c r="E673" s="50"/>
      <c r="F673" s="50"/>
      <c r="G673" s="50"/>
      <c r="H673" s="50"/>
      <c r="I673" s="50"/>
      <c r="J673" s="50"/>
      <c r="K673" s="44"/>
      <c r="L673" s="44"/>
      <c r="M673" s="50"/>
      <c r="N673" s="50"/>
      <c r="O673" s="50"/>
      <c r="P673" s="50"/>
      <c r="Q673" s="50"/>
      <c r="R673" s="50"/>
      <c r="S673" s="50"/>
      <c r="T673" s="50"/>
      <c r="U673" s="50"/>
      <c r="V673" s="50"/>
      <c r="W673" s="50"/>
      <c r="X673" s="50"/>
      <c r="Y673" s="50"/>
      <c r="Z673" s="50"/>
    </row>
    <row r="674" spans="1:26" ht="17.399999999999999">
      <c r="A674" s="50"/>
      <c r="B674" s="50"/>
      <c r="C674" s="50"/>
      <c r="D674" s="50"/>
      <c r="E674" s="50"/>
      <c r="F674" s="50"/>
      <c r="G674" s="50"/>
      <c r="H674" s="50"/>
      <c r="I674" s="50"/>
      <c r="J674" s="50"/>
      <c r="K674" s="44"/>
      <c r="L674" s="44"/>
      <c r="M674" s="50"/>
      <c r="N674" s="50"/>
      <c r="O674" s="50"/>
      <c r="P674" s="50"/>
      <c r="Q674" s="50"/>
      <c r="R674" s="50"/>
      <c r="S674" s="50"/>
      <c r="T674" s="50"/>
      <c r="U674" s="50"/>
      <c r="V674" s="50"/>
      <c r="W674" s="50"/>
      <c r="X674" s="50"/>
      <c r="Y674" s="50"/>
      <c r="Z674" s="50"/>
    </row>
    <row r="675" spans="1:26" ht="17.399999999999999">
      <c r="A675" s="50"/>
      <c r="B675" s="50"/>
      <c r="C675" s="50"/>
      <c r="D675" s="50"/>
      <c r="E675" s="50"/>
      <c r="F675" s="50"/>
      <c r="G675" s="50"/>
      <c r="H675" s="50"/>
      <c r="I675" s="50"/>
      <c r="J675" s="50"/>
      <c r="K675" s="44"/>
      <c r="L675" s="44"/>
      <c r="M675" s="50"/>
      <c r="N675" s="50"/>
      <c r="O675" s="50"/>
      <c r="P675" s="50"/>
      <c r="Q675" s="50"/>
      <c r="R675" s="50"/>
      <c r="S675" s="50"/>
      <c r="T675" s="50"/>
      <c r="U675" s="50"/>
      <c r="V675" s="50"/>
      <c r="W675" s="50"/>
      <c r="X675" s="50"/>
      <c r="Y675" s="50"/>
      <c r="Z675" s="50"/>
    </row>
    <row r="676" spans="1:26" ht="17.399999999999999">
      <c r="A676" s="50"/>
      <c r="B676" s="50"/>
      <c r="C676" s="50"/>
      <c r="D676" s="50"/>
      <c r="E676" s="50"/>
      <c r="F676" s="50"/>
      <c r="G676" s="50"/>
      <c r="H676" s="50"/>
      <c r="I676" s="50"/>
      <c r="J676" s="50"/>
      <c r="K676" s="44"/>
      <c r="L676" s="44"/>
      <c r="M676" s="50"/>
      <c r="N676" s="50"/>
      <c r="O676" s="50"/>
      <c r="P676" s="50"/>
      <c r="Q676" s="50"/>
      <c r="R676" s="50"/>
      <c r="S676" s="50"/>
      <c r="T676" s="50"/>
      <c r="U676" s="50"/>
      <c r="V676" s="50"/>
      <c r="W676" s="50"/>
      <c r="X676" s="50"/>
      <c r="Y676" s="50"/>
      <c r="Z676" s="50"/>
    </row>
    <row r="677" spans="1:26" ht="17.399999999999999">
      <c r="A677" s="50"/>
      <c r="B677" s="50"/>
      <c r="C677" s="50"/>
      <c r="D677" s="50"/>
      <c r="E677" s="50"/>
      <c r="F677" s="50"/>
      <c r="G677" s="50"/>
      <c r="H677" s="50"/>
      <c r="I677" s="50"/>
      <c r="J677" s="50"/>
      <c r="K677" s="44"/>
      <c r="L677" s="44"/>
      <c r="M677" s="50"/>
      <c r="N677" s="50"/>
      <c r="O677" s="50"/>
      <c r="P677" s="50"/>
      <c r="Q677" s="50"/>
      <c r="R677" s="50"/>
      <c r="S677" s="50"/>
      <c r="T677" s="50"/>
      <c r="U677" s="50"/>
      <c r="V677" s="50"/>
      <c r="W677" s="50"/>
      <c r="X677" s="50"/>
      <c r="Y677" s="50"/>
      <c r="Z677" s="50"/>
    </row>
    <row r="678" spans="1:26" ht="17.399999999999999">
      <c r="A678" s="50"/>
      <c r="B678" s="50"/>
      <c r="C678" s="50"/>
      <c r="D678" s="50"/>
      <c r="E678" s="50"/>
      <c r="F678" s="50"/>
      <c r="G678" s="50"/>
      <c r="H678" s="50"/>
      <c r="I678" s="50"/>
      <c r="J678" s="50"/>
      <c r="K678" s="44"/>
      <c r="L678" s="44"/>
      <c r="M678" s="50"/>
      <c r="N678" s="50"/>
      <c r="O678" s="50"/>
      <c r="P678" s="50"/>
      <c r="Q678" s="50"/>
      <c r="R678" s="50"/>
      <c r="S678" s="50"/>
      <c r="T678" s="50"/>
      <c r="U678" s="50"/>
      <c r="V678" s="50"/>
      <c r="W678" s="50"/>
      <c r="X678" s="50"/>
      <c r="Y678" s="50"/>
      <c r="Z678" s="50"/>
    </row>
    <row r="679" spans="1:26" ht="17.399999999999999">
      <c r="A679" s="50"/>
      <c r="B679" s="50"/>
      <c r="C679" s="50"/>
      <c r="D679" s="50"/>
      <c r="E679" s="50"/>
      <c r="F679" s="50"/>
      <c r="G679" s="50"/>
      <c r="H679" s="50"/>
      <c r="I679" s="50"/>
      <c r="J679" s="50"/>
      <c r="K679" s="44"/>
      <c r="L679" s="76"/>
      <c r="M679" s="50"/>
      <c r="N679" s="50"/>
      <c r="O679" s="50"/>
      <c r="P679" s="50"/>
      <c r="Q679" s="50"/>
      <c r="R679" s="50"/>
      <c r="S679" s="50"/>
      <c r="T679" s="50"/>
      <c r="U679" s="50"/>
      <c r="V679" s="50"/>
      <c r="W679" s="50"/>
      <c r="X679" s="50"/>
      <c r="Y679" s="50"/>
      <c r="Z679" s="50"/>
    </row>
    <row r="680" spans="1:26" ht="17.399999999999999">
      <c r="A680" s="50"/>
      <c r="B680" s="50"/>
      <c r="C680" s="50"/>
      <c r="D680" s="50"/>
      <c r="E680" s="50"/>
      <c r="F680" s="50"/>
      <c r="G680" s="50"/>
      <c r="H680" s="50"/>
      <c r="I680" s="50"/>
      <c r="J680" s="50"/>
      <c r="K680" s="44"/>
      <c r="L680" s="44"/>
      <c r="M680" s="50"/>
      <c r="N680" s="50"/>
      <c r="O680" s="50"/>
      <c r="P680" s="50"/>
      <c r="Q680" s="50"/>
      <c r="R680" s="50"/>
      <c r="S680" s="50"/>
      <c r="T680" s="50"/>
      <c r="U680" s="50"/>
      <c r="V680" s="50"/>
      <c r="W680" s="50"/>
      <c r="X680" s="50"/>
      <c r="Y680" s="50"/>
      <c r="Z680" s="50"/>
    </row>
    <row r="681" spans="1:26" ht="17.399999999999999">
      <c r="A681" s="50"/>
      <c r="B681" s="50"/>
      <c r="C681" s="50"/>
      <c r="D681" s="50"/>
      <c r="E681" s="50"/>
      <c r="F681" s="50"/>
      <c r="G681" s="50"/>
      <c r="H681" s="50"/>
      <c r="I681" s="50"/>
      <c r="J681" s="50"/>
      <c r="K681" s="44"/>
      <c r="L681" s="44"/>
      <c r="M681" s="50"/>
      <c r="N681" s="50"/>
      <c r="O681" s="50"/>
      <c r="P681" s="50"/>
      <c r="Q681" s="50"/>
      <c r="R681" s="50"/>
      <c r="S681" s="50"/>
      <c r="T681" s="50"/>
      <c r="U681" s="50"/>
      <c r="V681" s="50"/>
      <c r="W681" s="50"/>
      <c r="X681" s="50"/>
      <c r="Y681" s="50"/>
      <c r="Z681" s="50"/>
    </row>
    <row r="682" spans="1:26" ht="17.399999999999999">
      <c r="A682" s="50"/>
      <c r="B682" s="50"/>
      <c r="C682" s="50"/>
      <c r="D682" s="50"/>
      <c r="E682" s="50"/>
      <c r="F682" s="50"/>
      <c r="G682" s="50"/>
      <c r="H682" s="50"/>
      <c r="I682" s="50"/>
      <c r="J682" s="50"/>
      <c r="K682" s="44"/>
      <c r="L682" s="44"/>
      <c r="M682" s="50"/>
      <c r="N682" s="50"/>
      <c r="O682" s="50"/>
      <c r="P682" s="50"/>
      <c r="Q682" s="50"/>
      <c r="R682" s="50"/>
      <c r="S682" s="50"/>
      <c r="T682" s="50"/>
      <c r="U682" s="50"/>
      <c r="V682" s="50"/>
      <c r="W682" s="50"/>
      <c r="X682" s="50"/>
      <c r="Y682" s="50"/>
      <c r="Z682" s="50"/>
    </row>
    <row r="683" spans="1:26" ht="17.399999999999999">
      <c r="A683" s="50"/>
      <c r="B683" s="50"/>
      <c r="C683" s="50"/>
      <c r="D683" s="50"/>
      <c r="E683" s="50"/>
      <c r="F683" s="50"/>
      <c r="G683" s="50"/>
      <c r="H683" s="50"/>
      <c r="I683" s="50"/>
      <c r="J683" s="50"/>
      <c r="K683" s="44"/>
      <c r="L683" s="44"/>
      <c r="M683" s="50"/>
      <c r="N683" s="50"/>
      <c r="O683" s="50"/>
      <c r="P683" s="50"/>
      <c r="Q683" s="50"/>
      <c r="R683" s="50"/>
      <c r="S683" s="50"/>
      <c r="T683" s="50"/>
      <c r="U683" s="50"/>
      <c r="V683" s="50"/>
      <c r="W683" s="50"/>
      <c r="X683" s="50"/>
      <c r="Y683" s="50"/>
      <c r="Z683" s="50"/>
    </row>
    <row r="684" spans="1:26" ht="17.399999999999999">
      <c r="A684" s="50"/>
      <c r="B684" s="50"/>
      <c r="C684" s="50"/>
      <c r="D684" s="50"/>
      <c r="E684" s="50"/>
      <c r="F684" s="50"/>
      <c r="G684" s="50"/>
      <c r="H684" s="50"/>
      <c r="I684" s="50"/>
      <c r="J684" s="50"/>
      <c r="K684" s="44"/>
      <c r="L684" s="44"/>
      <c r="M684" s="50"/>
      <c r="N684" s="50"/>
      <c r="O684" s="50"/>
      <c r="P684" s="50"/>
      <c r="Q684" s="50"/>
      <c r="R684" s="50"/>
      <c r="S684" s="50"/>
      <c r="T684" s="50"/>
      <c r="U684" s="50"/>
      <c r="V684" s="50"/>
      <c r="W684" s="50"/>
      <c r="X684" s="50"/>
      <c r="Y684" s="50"/>
      <c r="Z684" s="50"/>
    </row>
    <row r="685" spans="1:26" ht="17.399999999999999">
      <c r="A685" s="50"/>
      <c r="B685" s="50"/>
      <c r="C685" s="50"/>
      <c r="D685" s="50"/>
      <c r="E685" s="50"/>
      <c r="F685" s="50"/>
      <c r="G685" s="50"/>
      <c r="H685" s="50"/>
      <c r="I685" s="50"/>
      <c r="J685" s="50"/>
      <c r="K685" s="44"/>
      <c r="L685" s="44"/>
      <c r="M685" s="50"/>
      <c r="N685" s="50"/>
      <c r="O685" s="50"/>
      <c r="P685" s="50"/>
      <c r="Q685" s="50"/>
      <c r="R685" s="50"/>
      <c r="S685" s="50"/>
      <c r="T685" s="50"/>
      <c r="U685" s="50"/>
      <c r="V685" s="50"/>
      <c r="W685" s="50"/>
      <c r="X685" s="50"/>
      <c r="Y685" s="50"/>
      <c r="Z685" s="50"/>
    </row>
    <row r="686" spans="1:26" ht="17.399999999999999">
      <c r="A686" s="50"/>
      <c r="B686" s="50"/>
      <c r="C686" s="50"/>
      <c r="D686" s="50"/>
      <c r="E686" s="50"/>
      <c r="F686" s="50"/>
      <c r="G686" s="50"/>
      <c r="H686" s="50"/>
      <c r="I686" s="50"/>
      <c r="J686" s="50"/>
      <c r="K686" s="44"/>
      <c r="L686" s="76"/>
      <c r="M686" s="50"/>
      <c r="N686" s="50"/>
      <c r="O686" s="50"/>
      <c r="P686" s="50"/>
      <c r="Q686" s="50"/>
      <c r="R686" s="50"/>
      <c r="S686" s="50"/>
      <c r="T686" s="50"/>
      <c r="U686" s="50"/>
      <c r="V686" s="50"/>
      <c r="W686" s="50"/>
      <c r="X686" s="50"/>
      <c r="Y686" s="50"/>
      <c r="Z686" s="50"/>
    </row>
    <row r="687" spans="1:26" ht="17.399999999999999">
      <c r="A687" s="50"/>
      <c r="B687" s="50"/>
      <c r="C687" s="50"/>
      <c r="D687" s="50"/>
      <c r="E687" s="50"/>
      <c r="F687" s="50"/>
      <c r="G687" s="50"/>
      <c r="H687" s="50"/>
      <c r="I687" s="50"/>
      <c r="J687" s="50"/>
      <c r="K687" s="44"/>
      <c r="L687" s="44"/>
      <c r="M687" s="50"/>
      <c r="N687" s="50"/>
      <c r="O687" s="50"/>
      <c r="P687" s="50"/>
      <c r="Q687" s="50"/>
      <c r="R687" s="50"/>
      <c r="S687" s="50"/>
      <c r="T687" s="50"/>
      <c r="U687" s="50"/>
      <c r="V687" s="50"/>
      <c r="W687" s="50"/>
      <c r="X687" s="50"/>
      <c r="Y687" s="50"/>
      <c r="Z687" s="50"/>
    </row>
    <row r="688" spans="1:26" ht="17.399999999999999">
      <c r="A688" s="50"/>
      <c r="B688" s="50"/>
      <c r="C688" s="50"/>
      <c r="D688" s="50"/>
      <c r="E688" s="50"/>
      <c r="F688" s="50"/>
      <c r="G688" s="50"/>
      <c r="H688" s="50"/>
      <c r="I688" s="50"/>
      <c r="J688" s="50"/>
      <c r="K688" s="44"/>
      <c r="L688" s="76"/>
      <c r="M688" s="50"/>
      <c r="N688" s="50"/>
      <c r="O688" s="50"/>
      <c r="P688" s="50"/>
      <c r="Q688" s="50"/>
      <c r="R688" s="50"/>
      <c r="S688" s="50"/>
      <c r="T688" s="50"/>
      <c r="U688" s="50"/>
      <c r="V688" s="50"/>
      <c r="W688" s="50"/>
      <c r="X688" s="50"/>
      <c r="Y688" s="50"/>
      <c r="Z688" s="50"/>
    </row>
    <row r="689" spans="1:26" ht="17.399999999999999">
      <c r="A689" s="50"/>
      <c r="B689" s="50"/>
      <c r="C689" s="50"/>
      <c r="D689" s="50"/>
      <c r="E689" s="50"/>
      <c r="F689" s="50"/>
      <c r="G689" s="50"/>
      <c r="H689" s="50"/>
      <c r="I689" s="50"/>
      <c r="J689" s="50"/>
      <c r="K689" s="44"/>
      <c r="L689" s="44"/>
      <c r="M689" s="50"/>
      <c r="N689" s="50"/>
      <c r="O689" s="50"/>
      <c r="P689" s="50"/>
      <c r="Q689" s="50"/>
      <c r="R689" s="50"/>
      <c r="S689" s="50"/>
      <c r="T689" s="50"/>
      <c r="U689" s="50"/>
      <c r="V689" s="50"/>
      <c r="W689" s="50"/>
      <c r="X689" s="50"/>
      <c r="Y689" s="50"/>
      <c r="Z689" s="50"/>
    </row>
    <row r="690" spans="1:26" ht="17.399999999999999">
      <c r="A690" s="50"/>
      <c r="B690" s="50"/>
      <c r="C690" s="50"/>
      <c r="D690" s="50"/>
      <c r="E690" s="50"/>
      <c r="F690" s="50"/>
      <c r="G690" s="50"/>
      <c r="H690" s="50"/>
      <c r="I690" s="50"/>
      <c r="J690" s="50"/>
      <c r="K690" s="44"/>
      <c r="L690" s="44"/>
      <c r="M690" s="50"/>
      <c r="N690" s="50"/>
      <c r="O690" s="50"/>
      <c r="P690" s="50"/>
      <c r="Q690" s="50"/>
      <c r="R690" s="50"/>
      <c r="S690" s="50"/>
      <c r="T690" s="50"/>
      <c r="U690" s="50"/>
      <c r="V690" s="50"/>
      <c r="W690" s="50"/>
      <c r="X690" s="50"/>
      <c r="Y690" s="50"/>
      <c r="Z690" s="50"/>
    </row>
    <row r="691" spans="1:26" ht="17.399999999999999">
      <c r="A691" s="50"/>
      <c r="B691" s="50"/>
      <c r="C691" s="50"/>
      <c r="D691" s="50"/>
      <c r="E691" s="50"/>
      <c r="F691" s="50"/>
      <c r="G691" s="50"/>
      <c r="H691" s="50"/>
      <c r="I691" s="50"/>
      <c r="J691" s="50"/>
      <c r="K691" s="44"/>
      <c r="L691" s="76"/>
      <c r="M691" s="50"/>
      <c r="N691" s="50"/>
      <c r="O691" s="50"/>
      <c r="P691" s="50"/>
      <c r="Q691" s="50"/>
      <c r="R691" s="50"/>
      <c r="S691" s="50"/>
      <c r="T691" s="50"/>
      <c r="U691" s="50"/>
      <c r="V691" s="50"/>
      <c r="W691" s="50"/>
      <c r="X691" s="50"/>
      <c r="Y691" s="50"/>
      <c r="Z691" s="50"/>
    </row>
    <row r="692" spans="1:26" ht="17.399999999999999">
      <c r="A692" s="50"/>
      <c r="B692" s="50"/>
      <c r="C692" s="50"/>
      <c r="D692" s="50"/>
      <c r="E692" s="50"/>
      <c r="F692" s="50"/>
      <c r="G692" s="50"/>
      <c r="H692" s="50"/>
      <c r="I692" s="50"/>
      <c r="J692" s="50"/>
      <c r="K692" s="44"/>
      <c r="L692" s="44"/>
      <c r="M692" s="50"/>
      <c r="N692" s="50"/>
      <c r="O692" s="50"/>
      <c r="P692" s="50"/>
      <c r="Q692" s="50"/>
      <c r="R692" s="50"/>
      <c r="S692" s="50"/>
      <c r="T692" s="50"/>
      <c r="U692" s="50"/>
      <c r="V692" s="50"/>
      <c r="W692" s="50"/>
      <c r="X692" s="50"/>
      <c r="Y692" s="50"/>
      <c r="Z692" s="50"/>
    </row>
    <row r="693" spans="1:26" ht="17.399999999999999">
      <c r="A693" s="50"/>
      <c r="B693" s="50"/>
      <c r="C693" s="50"/>
      <c r="D693" s="50"/>
      <c r="E693" s="50"/>
      <c r="F693" s="50"/>
      <c r="G693" s="50"/>
      <c r="H693" s="50"/>
      <c r="I693" s="50"/>
      <c r="J693" s="50"/>
      <c r="K693" s="44"/>
      <c r="L693" s="76"/>
      <c r="M693" s="50"/>
      <c r="N693" s="50"/>
      <c r="O693" s="50"/>
      <c r="P693" s="50"/>
      <c r="Q693" s="50"/>
      <c r="R693" s="50"/>
      <c r="S693" s="50"/>
      <c r="T693" s="50"/>
      <c r="U693" s="50"/>
      <c r="V693" s="50"/>
      <c r="W693" s="50"/>
      <c r="X693" s="50"/>
      <c r="Y693" s="50"/>
      <c r="Z693" s="50"/>
    </row>
    <row r="694" spans="1:26" ht="17.399999999999999">
      <c r="A694" s="50"/>
      <c r="B694" s="50"/>
      <c r="C694" s="50"/>
      <c r="D694" s="50"/>
      <c r="E694" s="50"/>
      <c r="F694" s="50"/>
      <c r="G694" s="50"/>
      <c r="H694" s="50"/>
      <c r="I694" s="50"/>
      <c r="J694" s="50"/>
      <c r="K694" s="44"/>
      <c r="L694" s="76"/>
      <c r="M694" s="50"/>
      <c r="N694" s="50"/>
      <c r="O694" s="50"/>
      <c r="P694" s="50"/>
      <c r="Q694" s="50"/>
      <c r="R694" s="50"/>
      <c r="S694" s="50"/>
      <c r="T694" s="50"/>
      <c r="U694" s="50"/>
      <c r="V694" s="50"/>
      <c r="W694" s="50"/>
      <c r="X694" s="50"/>
      <c r="Y694" s="50"/>
      <c r="Z694" s="50"/>
    </row>
    <row r="695" spans="1:26" ht="17.399999999999999">
      <c r="A695" s="50"/>
      <c r="B695" s="50"/>
      <c r="C695" s="50"/>
      <c r="D695" s="50"/>
      <c r="E695" s="50"/>
      <c r="F695" s="50"/>
      <c r="G695" s="50"/>
      <c r="H695" s="50"/>
      <c r="I695" s="50"/>
      <c r="J695" s="50"/>
      <c r="K695" s="44"/>
      <c r="L695" s="76"/>
      <c r="M695" s="50"/>
      <c r="N695" s="50"/>
      <c r="O695" s="50"/>
      <c r="P695" s="50"/>
      <c r="Q695" s="50"/>
      <c r="R695" s="50"/>
      <c r="S695" s="50"/>
      <c r="T695" s="50"/>
      <c r="U695" s="50"/>
      <c r="V695" s="50"/>
      <c r="W695" s="50"/>
      <c r="X695" s="50"/>
      <c r="Y695" s="50"/>
      <c r="Z695" s="50"/>
    </row>
    <row r="696" spans="1:26" ht="17.399999999999999">
      <c r="A696" s="50"/>
      <c r="B696" s="50"/>
      <c r="C696" s="50"/>
      <c r="D696" s="50"/>
      <c r="E696" s="50"/>
      <c r="F696" s="50"/>
      <c r="G696" s="50"/>
      <c r="H696" s="50"/>
      <c r="I696" s="50"/>
      <c r="J696" s="50"/>
      <c r="K696" s="44"/>
      <c r="L696" s="76"/>
      <c r="M696" s="50"/>
      <c r="N696" s="50"/>
      <c r="O696" s="50"/>
      <c r="P696" s="50"/>
      <c r="Q696" s="50"/>
      <c r="R696" s="50"/>
      <c r="S696" s="50"/>
      <c r="T696" s="50"/>
      <c r="U696" s="50"/>
      <c r="V696" s="50"/>
      <c r="W696" s="50"/>
      <c r="X696" s="50"/>
      <c r="Y696" s="50"/>
      <c r="Z696" s="50"/>
    </row>
    <row r="697" spans="1:26" ht="17.399999999999999">
      <c r="A697" s="50"/>
      <c r="B697" s="50"/>
      <c r="C697" s="50"/>
      <c r="D697" s="50"/>
      <c r="E697" s="50"/>
      <c r="F697" s="50"/>
      <c r="G697" s="50"/>
      <c r="H697" s="50"/>
      <c r="I697" s="50"/>
      <c r="J697" s="50"/>
      <c r="K697" s="44"/>
      <c r="L697" s="44"/>
      <c r="M697" s="50"/>
      <c r="N697" s="50"/>
      <c r="O697" s="50"/>
      <c r="P697" s="50"/>
      <c r="Q697" s="50"/>
      <c r="R697" s="50"/>
      <c r="S697" s="50"/>
      <c r="T697" s="50"/>
      <c r="U697" s="50"/>
      <c r="V697" s="50"/>
      <c r="W697" s="50"/>
      <c r="X697" s="50"/>
      <c r="Y697" s="50"/>
      <c r="Z697" s="50"/>
    </row>
    <row r="698" spans="1:26" ht="17.399999999999999">
      <c r="A698" s="50"/>
      <c r="B698" s="50"/>
      <c r="C698" s="50"/>
      <c r="D698" s="50"/>
      <c r="E698" s="50"/>
      <c r="F698" s="50"/>
      <c r="G698" s="50"/>
      <c r="H698" s="50"/>
      <c r="I698" s="50"/>
      <c r="J698" s="50"/>
      <c r="K698" s="44"/>
      <c r="L698" s="44"/>
      <c r="M698" s="50"/>
      <c r="N698" s="50"/>
      <c r="O698" s="50"/>
      <c r="P698" s="50"/>
      <c r="Q698" s="50"/>
      <c r="R698" s="50"/>
      <c r="S698" s="50"/>
      <c r="T698" s="50"/>
      <c r="U698" s="50"/>
      <c r="V698" s="50"/>
      <c r="W698" s="50"/>
      <c r="X698" s="50"/>
      <c r="Y698" s="50"/>
      <c r="Z698" s="50"/>
    </row>
    <row r="699" spans="1:26" ht="17.399999999999999">
      <c r="A699" s="50"/>
      <c r="B699" s="50"/>
      <c r="C699" s="50"/>
      <c r="D699" s="50"/>
      <c r="E699" s="50"/>
      <c r="F699" s="50"/>
      <c r="G699" s="50"/>
      <c r="H699" s="50"/>
      <c r="I699" s="50"/>
      <c r="J699" s="50"/>
      <c r="K699" s="44"/>
      <c r="L699" s="76"/>
      <c r="M699" s="50"/>
      <c r="N699" s="50"/>
      <c r="O699" s="50"/>
      <c r="P699" s="50"/>
      <c r="Q699" s="50"/>
      <c r="R699" s="50"/>
      <c r="S699" s="50"/>
      <c r="T699" s="50"/>
      <c r="U699" s="50"/>
      <c r="V699" s="50"/>
      <c r="W699" s="50"/>
      <c r="X699" s="50"/>
      <c r="Y699" s="50"/>
      <c r="Z699" s="50"/>
    </row>
    <row r="700" spans="1:26" ht="17.399999999999999">
      <c r="A700" s="50"/>
      <c r="B700" s="50"/>
      <c r="C700" s="50"/>
      <c r="D700" s="50"/>
      <c r="E700" s="50"/>
      <c r="F700" s="50"/>
      <c r="G700" s="50"/>
      <c r="H700" s="50"/>
      <c r="I700" s="50"/>
      <c r="J700" s="50"/>
      <c r="K700" s="44"/>
      <c r="L700" s="76"/>
      <c r="M700" s="50"/>
      <c r="N700" s="50"/>
      <c r="O700" s="50"/>
      <c r="P700" s="50"/>
      <c r="Q700" s="50"/>
      <c r="R700" s="50"/>
      <c r="S700" s="50"/>
      <c r="T700" s="50"/>
      <c r="U700" s="50"/>
      <c r="V700" s="50"/>
      <c r="W700" s="50"/>
      <c r="X700" s="50"/>
      <c r="Y700" s="50"/>
      <c r="Z700" s="50"/>
    </row>
    <row r="701" spans="1:26" ht="17.399999999999999">
      <c r="A701" s="50"/>
      <c r="B701" s="50"/>
      <c r="C701" s="50"/>
      <c r="D701" s="50"/>
      <c r="E701" s="50"/>
      <c r="F701" s="50"/>
      <c r="G701" s="50"/>
      <c r="H701" s="50"/>
      <c r="I701" s="50"/>
      <c r="J701" s="50"/>
      <c r="K701" s="44"/>
      <c r="L701" s="76"/>
      <c r="M701" s="50"/>
      <c r="N701" s="50"/>
      <c r="O701" s="50"/>
      <c r="P701" s="50"/>
      <c r="Q701" s="50"/>
      <c r="R701" s="50"/>
      <c r="S701" s="50"/>
      <c r="T701" s="50"/>
      <c r="U701" s="50"/>
      <c r="V701" s="50"/>
      <c r="W701" s="50"/>
      <c r="X701" s="50"/>
      <c r="Y701" s="50"/>
      <c r="Z701" s="50"/>
    </row>
    <row r="702" spans="1:26" ht="17.399999999999999">
      <c r="A702" s="50"/>
      <c r="B702" s="50"/>
      <c r="C702" s="50"/>
      <c r="D702" s="50"/>
      <c r="E702" s="50"/>
      <c r="F702" s="50"/>
      <c r="G702" s="50"/>
      <c r="H702" s="50"/>
      <c r="I702" s="50"/>
      <c r="J702" s="50"/>
      <c r="K702" s="44"/>
      <c r="L702" s="76"/>
      <c r="M702" s="50"/>
      <c r="N702" s="50"/>
      <c r="O702" s="50"/>
      <c r="P702" s="50"/>
      <c r="Q702" s="50"/>
      <c r="R702" s="50"/>
      <c r="S702" s="50"/>
      <c r="T702" s="50"/>
      <c r="U702" s="50"/>
      <c r="V702" s="50"/>
      <c r="W702" s="50"/>
      <c r="X702" s="50"/>
      <c r="Y702" s="50"/>
      <c r="Z702" s="50"/>
    </row>
    <row r="703" spans="1:26" ht="17.399999999999999">
      <c r="A703" s="50"/>
      <c r="B703" s="50"/>
      <c r="C703" s="50"/>
      <c r="D703" s="50"/>
      <c r="E703" s="50"/>
      <c r="F703" s="50"/>
      <c r="G703" s="50"/>
      <c r="H703" s="50"/>
      <c r="I703" s="50"/>
      <c r="J703" s="50"/>
      <c r="K703" s="44"/>
      <c r="L703" s="44"/>
      <c r="M703" s="50"/>
      <c r="N703" s="50"/>
      <c r="O703" s="50"/>
      <c r="P703" s="50"/>
      <c r="Q703" s="50"/>
      <c r="R703" s="50"/>
      <c r="S703" s="50"/>
      <c r="T703" s="50"/>
      <c r="U703" s="50"/>
      <c r="V703" s="50"/>
      <c r="W703" s="50"/>
      <c r="X703" s="50"/>
      <c r="Y703" s="50"/>
      <c r="Z703" s="50"/>
    </row>
    <row r="704" spans="1:26" ht="17.399999999999999">
      <c r="A704" s="50"/>
      <c r="B704" s="50"/>
      <c r="C704" s="50"/>
      <c r="D704" s="50"/>
      <c r="E704" s="50"/>
      <c r="F704" s="50"/>
      <c r="G704" s="50"/>
      <c r="H704" s="50"/>
      <c r="I704" s="50"/>
      <c r="J704" s="50"/>
      <c r="K704" s="44"/>
      <c r="L704" s="76"/>
      <c r="M704" s="50"/>
      <c r="N704" s="50"/>
      <c r="O704" s="50"/>
      <c r="P704" s="50"/>
      <c r="Q704" s="50"/>
      <c r="R704" s="50"/>
      <c r="S704" s="50"/>
      <c r="T704" s="50"/>
      <c r="U704" s="50"/>
      <c r="V704" s="50"/>
      <c r="W704" s="50"/>
      <c r="X704" s="50"/>
      <c r="Y704" s="50"/>
      <c r="Z704" s="50"/>
    </row>
    <row r="705" spans="1:26" ht="17.399999999999999">
      <c r="A705" s="50"/>
      <c r="B705" s="50"/>
      <c r="C705" s="50"/>
      <c r="D705" s="50"/>
      <c r="E705" s="50"/>
      <c r="F705" s="50"/>
      <c r="G705" s="50"/>
      <c r="H705" s="50"/>
      <c r="I705" s="50"/>
      <c r="J705" s="50"/>
      <c r="K705" s="44"/>
      <c r="L705" s="76"/>
      <c r="M705" s="50"/>
      <c r="N705" s="50"/>
      <c r="O705" s="50"/>
      <c r="P705" s="50"/>
      <c r="Q705" s="50"/>
      <c r="R705" s="50"/>
      <c r="S705" s="50"/>
      <c r="T705" s="50"/>
      <c r="U705" s="50"/>
      <c r="V705" s="50"/>
      <c r="W705" s="50"/>
      <c r="X705" s="50"/>
      <c r="Y705" s="50"/>
      <c r="Z705" s="50"/>
    </row>
    <row r="706" spans="1:26" ht="17.399999999999999">
      <c r="A706" s="50"/>
      <c r="B706" s="50"/>
      <c r="C706" s="50"/>
      <c r="D706" s="50"/>
      <c r="E706" s="50"/>
      <c r="F706" s="50"/>
      <c r="G706" s="50"/>
      <c r="H706" s="50"/>
      <c r="I706" s="50"/>
      <c r="J706" s="50"/>
      <c r="K706" s="44"/>
      <c r="L706" s="76"/>
      <c r="M706" s="50"/>
      <c r="N706" s="50"/>
      <c r="O706" s="50"/>
      <c r="P706" s="50"/>
      <c r="Q706" s="50"/>
      <c r="R706" s="50"/>
      <c r="S706" s="50"/>
      <c r="T706" s="50"/>
      <c r="U706" s="50"/>
      <c r="V706" s="50"/>
      <c r="W706" s="50"/>
      <c r="X706" s="50"/>
      <c r="Y706" s="50"/>
      <c r="Z706" s="50"/>
    </row>
    <row r="707" spans="1:26" ht="17.399999999999999">
      <c r="A707" s="50"/>
      <c r="B707" s="50"/>
      <c r="C707" s="50"/>
      <c r="D707" s="50"/>
      <c r="E707" s="50"/>
      <c r="F707" s="50"/>
      <c r="G707" s="50"/>
      <c r="H707" s="50"/>
      <c r="I707" s="50"/>
      <c r="J707" s="50"/>
      <c r="K707" s="44"/>
      <c r="L707" s="76"/>
      <c r="M707" s="50"/>
      <c r="N707" s="50"/>
      <c r="O707" s="50"/>
      <c r="P707" s="50"/>
      <c r="Q707" s="50"/>
      <c r="R707" s="50"/>
      <c r="S707" s="50"/>
      <c r="T707" s="50"/>
      <c r="U707" s="50"/>
      <c r="V707" s="50"/>
      <c r="W707" s="50"/>
      <c r="X707" s="50"/>
      <c r="Y707" s="50"/>
      <c r="Z707" s="50"/>
    </row>
    <row r="708" spans="1:26" ht="17.399999999999999">
      <c r="A708" s="50"/>
      <c r="B708" s="50"/>
      <c r="C708" s="50"/>
      <c r="D708" s="50"/>
      <c r="E708" s="50"/>
      <c r="F708" s="50"/>
      <c r="G708" s="50"/>
      <c r="H708" s="50"/>
      <c r="I708" s="50"/>
      <c r="J708" s="50"/>
      <c r="K708" s="44"/>
      <c r="L708" s="76"/>
      <c r="M708" s="50"/>
      <c r="N708" s="50"/>
      <c r="O708" s="50"/>
      <c r="P708" s="50"/>
      <c r="Q708" s="50"/>
      <c r="R708" s="50"/>
      <c r="S708" s="50"/>
      <c r="T708" s="50"/>
      <c r="U708" s="50"/>
      <c r="V708" s="50"/>
      <c r="W708" s="50"/>
      <c r="X708" s="50"/>
      <c r="Y708" s="50"/>
      <c r="Z708" s="50"/>
    </row>
    <row r="709" spans="1:26" ht="17.399999999999999">
      <c r="A709" s="50"/>
      <c r="B709" s="50"/>
      <c r="C709" s="50"/>
      <c r="D709" s="50"/>
      <c r="E709" s="50"/>
      <c r="F709" s="50"/>
      <c r="G709" s="50"/>
      <c r="H709" s="50"/>
      <c r="I709" s="50"/>
      <c r="J709" s="50"/>
      <c r="K709" s="44"/>
      <c r="L709" s="76"/>
      <c r="M709" s="50"/>
      <c r="N709" s="50"/>
      <c r="O709" s="50"/>
      <c r="P709" s="50"/>
      <c r="Q709" s="50"/>
      <c r="R709" s="50"/>
      <c r="S709" s="50"/>
      <c r="T709" s="50"/>
      <c r="U709" s="50"/>
      <c r="V709" s="50"/>
      <c r="W709" s="50"/>
      <c r="X709" s="50"/>
      <c r="Y709" s="50"/>
      <c r="Z709" s="50"/>
    </row>
    <row r="710" spans="1:26" ht="17.399999999999999">
      <c r="A710" s="50"/>
      <c r="B710" s="50"/>
      <c r="C710" s="50"/>
      <c r="D710" s="50"/>
      <c r="E710" s="50"/>
      <c r="F710" s="50"/>
      <c r="G710" s="50"/>
      <c r="H710" s="50"/>
      <c r="I710" s="50"/>
      <c r="J710" s="50"/>
      <c r="K710" s="44"/>
      <c r="L710" s="44"/>
      <c r="M710" s="50"/>
      <c r="N710" s="50"/>
      <c r="O710" s="50"/>
      <c r="P710" s="50"/>
      <c r="Q710" s="50"/>
      <c r="R710" s="50"/>
      <c r="S710" s="50"/>
      <c r="T710" s="50"/>
      <c r="U710" s="50"/>
      <c r="V710" s="50"/>
      <c r="W710" s="50"/>
      <c r="X710" s="50"/>
      <c r="Y710" s="50"/>
      <c r="Z710" s="50"/>
    </row>
    <row r="711" spans="1:26" ht="17.399999999999999">
      <c r="A711" s="50"/>
      <c r="B711" s="50"/>
      <c r="C711" s="50"/>
      <c r="D711" s="50"/>
      <c r="E711" s="50"/>
      <c r="F711" s="50"/>
      <c r="G711" s="50"/>
      <c r="H711" s="50"/>
      <c r="I711" s="50"/>
      <c r="J711" s="50"/>
      <c r="K711" s="44"/>
      <c r="L711" s="76"/>
      <c r="M711" s="50"/>
      <c r="N711" s="50"/>
      <c r="O711" s="50"/>
      <c r="P711" s="50"/>
      <c r="Q711" s="50"/>
      <c r="R711" s="50"/>
      <c r="S711" s="50"/>
      <c r="T711" s="50"/>
      <c r="U711" s="50"/>
      <c r="V711" s="50"/>
      <c r="W711" s="50"/>
      <c r="X711" s="50"/>
      <c r="Y711" s="50"/>
      <c r="Z711" s="50"/>
    </row>
    <row r="712" spans="1:26" ht="17.399999999999999">
      <c r="A712" s="50"/>
      <c r="B712" s="50"/>
      <c r="C712" s="50"/>
      <c r="D712" s="50"/>
      <c r="E712" s="50"/>
      <c r="F712" s="50"/>
      <c r="G712" s="50"/>
      <c r="H712" s="50"/>
      <c r="I712" s="50"/>
      <c r="J712" s="50"/>
      <c r="K712" s="44"/>
      <c r="L712" s="76"/>
      <c r="M712" s="50"/>
      <c r="N712" s="50"/>
      <c r="O712" s="50"/>
      <c r="P712" s="50"/>
      <c r="Q712" s="50"/>
      <c r="R712" s="50"/>
      <c r="S712" s="50"/>
      <c r="T712" s="50"/>
      <c r="U712" s="50"/>
      <c r="V712" s="50"/>
      <c r="W712" s="50"/>
      <c r="X712" s="50"/>
      <c r="Y712" s="50"/>
      <c r="Z712" s="50"/>
    </row>
    <row r="713" spans="1:26" ht="17.399999999999999">
      <c r="A713" s="50"/>
      <c r="B713" s="50"/>
      <c r="C713" s="50"/>
      <c r="D713" s="50"/>
      <c r="E713" s="50"/>
      <c r="F713" s="50"/>
      <c r="G713" s="50"/>
      <c r="H713" s="50"/>
      <c r="I713" s="50"/>
      <c r="J713" s="50"/>
      <c r="K713" s="44"/>
      <c r="L713" s="44"/>
      <c r="M713" s="50"/>
      <c r="N713" s="50"/>
      <c r="O713" s="50"/>
      <c r="P713" s="50"/>
      <c r="Q713" s="50"/>
      <c r="R713" s="50"/>
      <c r="S713" s="50"/>
      <c r="T713" s="50"/>
      <c r="U713" s="50"/>
      <c r="V713" s="50"/>
      <c r="W713" s="50"/>
      <c r="X713" s="50"/>
      <c r="Y713" s="50"/>
      <c r="Z713" s="50"/>
    </row>
    <row r="714" spans="1:26" ht="17.399999999999999">
      <c r="A714" s="50"/>
      <c r="B714" s="50"/>
      <c r="C714" s="50"/>
      <c r="D714" s="50"/>
      <c r="E714" s="50"/>
      <c r="F714" s="50"/>
      <c r="G714" s="50"/>
      <c r="H714" s="50"/>
      <c r="I714" s="50"/>
      <c r="J714" s="50"/>
      <c r="K714" s="44"/>
      <c r="L714" s="44"/>
      <c r="M714" s="50"/>
      <c r="N714" s="50"/>
      <c r="O714" s="50"/>
      <c r="P714" s="50"/>
      <c r="Q714" s="50"/>
      <c r="R714" s="50"/>
      <c r="S714" s="50"/>
      <c r="T714" s="50"/>
      <c r="U714" s="50"/>
      <c r="V714" s="50"/>
      <c r="W714" s="50"/>
      <c r="X714" s="50"/>
      <c r="Y714" s="50"/>
      <c r="Z714" s="50"/>
    </row>
    <row r="715" spans="1:26" ht="17.399999999999999">
      <c r="A715" s="50"/>
      <c r="B715" s="50"/>
      <c r="C715" s="50"/>
      <c r="D715" s="50"/>
      <c r="E715" s="50"/>
      <c r="F715" s="50"/>
      <c r="G715" s="50"/>
      <c r="H715" s="50"/>
      <c r="I715" s="50"/>
      <c r="J715" s="50"/>
      <c r="K715" s="44"/>
      <c r="L715" s="44"/>
      <c r="M715" s="50"/>
      <c r="N715" s="50"/>
      <c r="O715" s="50"/>
      <c r="P715" s="50"/>
      <c r="Q715" s="50"/>
      <c r="R715" s="50"/>
      <c r="S715" s="50"/>
      <c r="T715" s="50"/>
      <c r="U715" s="50"/>
      <c r="V715" s="50"/>
      <c r="W715" s="50"/>
      <c r="X715" s="50"/>
      <c r="Y715" s="50"/>
      <c r="Z715" s="50"/>
    </row>
    <row r="716" spans="1:26" ht="17.399999999999999">
      <c r="A716" s="50"/>
      <c r="B716" s="50"/>
      <c r="C716" s="50"/>
      <c r="D716" s="50"/>
      <c r="E716" s="50"/>
      <c r="F716" s="50"/>
      <c r="G716" s="50"/>
      <c r="H716" s="50"/>
      <c r="I716" s="50"/>
      <c r="J716" s="50"/>
      <c r="K716" s="44"/>
      <c r="L716" s="44"/>
      <c r="M716" s="50"/>
      <c r="N716" s="50"/>
      <c r="O716" s="50"/>
      <c r="P716" s="50"/>
      <c r="Q716" s="50"/>
      <c r="R716" s="50"/>
      <c r="S716" s="50"/>
      <c r="T716" s="50"/>
      <c r="U716" s="50"/>
      <c r="V716" s="50"/>
      <c r="W716" s="50"/>
      <c r="X716" s="50"/>
      <c r="Y716" s="50"/>
      <c r="Z716" s="50"/>
    </row>
    <row r="717" spans="1:26" ht="17.399999999999999">
      <c r="A717" s="50"/>
      <c r="B717" s="50"/>
      <c r="C717" s="50"/>
      <c r="D717" s="50"/>
      <c r="E717" s="50"/>
      <c r="F717" s="50"/>
      <c r="G717" s="50"/>
      <c r="H717" s="50"/>
      <c r="I717" s="50"/>
      <c r="J717" s="50"/>
      <c r="K717" s="44"/>
      <c r="L717" s="44"/>
      <c r="M717" s="50"/>
      <c r="N717" s="50"/>
      <c r="O717" s="50"/>
      <c r="P717" s="50"/>
      <c r="Q717" s="50"/>
      <c r="R717" s="50"/>
      <c r="S717" s="50"/>
      <c r="T717" s="50"/>
      <c r="U717" s="50"/>
      <c r="V717" s="50"/>
      <c r="W717" s="50"/>
      <c r="X717" s="50"/>
      <c r="Y717" s="50"/>
      <c r="Z717" s="50"/>
    </row>
    <row r="718" spans="1:26" ht="17.399999999999999">
      <c r="A718" s="50"/>
      <c r="B718" s="50"/>
      <c r="C718" s="50"/>
      <c r="D718" s="50"/>
      <c r="E718" s="50"/>
      <c r="F718" s="50"/>
      <c r="G718" s="50"/>
      <c r="H718" s="50"/>
      <c r="I718" s="50"/>
      <c r="J718" s="50"/>
      <c r="K718" s="44"/>
      <c r="L718" s="44"/>
      <c r="M718" s="50"/>
      <c r="N718" s="50"/>
      <c r="O718" s="50"/>
      <c r="P718" s="50"/>
      <c r="Q718" s="50"/>
      <c r="R718" s="50"/>
      <c r="S718" s="50"/>
      <c r="T718" s="50"/>
      <c r="U718" s="50"/>
      <c r="V718" s="50"/>
      <c r="W718" s="50"/>
      <c r="X718" s="50"/>
      <c r="Y718" s="50"/>
      <c r="Z718" s="50"/>
    </row>
    <row r="719" spans="1:26" ht="17.399999999999999">
      <c r="A719" s="50"/>
      <c r="B719" s="50"/>
      <c r="C719" s="50"/>
      <c r="D719" s="50"/>
      <c r="E719" s="50"/>
      <c r="F719" s="50"/>
      <c r="G719" s="50"/>
      <c r="H719" s="50"/>
      <c r="I719" s="50"/>
      <c r="J719" s="50"/>
      <c r="K719" s="44"/>
      <c r="L719" s="44"/>
      <c r="M719" s="50"/>
      <c r="N719" s="50"/>
      <c r="O719" s="50"/>
      <c r="P719" s="50"/>
      <c r="Q719" s="50"/>
      <c r="R719" s="50"/>
      <c r="S719" s="50"/>
      <c r="T719" s="50"/>
      <c r="U719" s="50"/>
      <c r="V719" s="50"/>
      <c r="W719" s="50"/>
      <c r="X719" s="50"/>
      <c r="Y719" s="50"/>
      <c r="Z719" s="50"/>
    </row>
    <row r="720" spans="1:26" ht="17.399999999999999">
      <c r="A720" s="50"/>
      <c r="B720" s="50"/>
      <c r="C720" s="50"/>
      <c r="D720" s="50"/>
      <c r="E720" s="50"/>
      <c r="F720" s="50"/>
      <c r="G720" s="50"/>
      <c r="H720" s="50"/>
      <c r="I720" s="50"/>
      <c r="J720" s="50"/>
      <c r="K720" s="44"/>
      <c r="L720" s="44"/>
      <c r="M720" s="50"/>
      <c r="N720" s="50"/>
      <c r="O720" s="50"/>
      <c r="P720" s="50"/>
      <c r="Q720" s="50"/>
      <c r="R720" s="50"/>
      <c r="S720" s="50"/>
      <c r="T720" s="50"/>
      <c r="U720" s="50"/>
      <c r="V720" s="50"/>
      <c r="W720" s="50"/>
      <c r="X720" s="50"/>
      <c r="Y720" s="50"/>
      <c r="Z720" s="50"/>
    </row>
    <row r="721" spans="1:26" ht="17.399999999999999">
      <c r="A721" s="50"/>
      <c r="B721" s="50"/>
      <c r="C721" s="50"/>
      <c r="D721" s="50"/>
      <c r="E721" s="50"/>
      <c r="F721" s="50"/>
      <c r="G721" s="50"/>
      <c r="H721" s="50"/>
      <c r="I721" s="50"/>
      <c r="J721" s="50"/>
      <c r="K721" s="44"/>
      <c r="L721" s="44"/>
      <c r="M721" s="50"/>
      <c r="N721" s="50"/>
      <c r="O721" s="50"/>
      <c r="P721" s="50"/>
      <c r="Q721" s="50"/>
      <c r="R721" s="50"/>
      <c r="S721" s="50"/>
      <c r="T721" s="50"/>
      <c r="U721" s="50"/>
      <c r="V721" s="50"/>
      <c r="W721" s="50"/>
      <c r="X721" s="50"/>
      <c r="Y721" s="50"/>
      <c r="Z721" s="50"/>
    </row>
    <row r="722" spans="1:26" ht="17.399999999999999">
      <c r="A722" s="50"/>
      <c r="B722" s="50"/>
      <c r="C722" s="50"/>
      <c r="D722" s="50"/>
      <c r="E722" s="50"/>
      <c r="F722" s="50"/>
      <c r="G722" s="50"/>
      <c r="H722" s="50"/>
      <c r="I722" s="50"/>
      <c r="J722" s="50"/>
      <c r="K722" s="44"/>
      <c r="L722" s="44"/>
      <c r="M722" s="50"/>
      <c r="N722" s="50"/>
      <c r="O722" s="50"/>
      <c r="P722" s="50"/>
      <c r="Q722" s="50"/>
      <c r="R722" s="50"/>
      <c r="S722" s="50"/>
      <c r="T722" s="50"/>
      <c r="U722" s="50"/>
      <c r="V722" s="50"/>
      <c r="W722" s="50"/>
      <c r="X722" s="50"/>
      <c r="Y722" s="50"/>
      <c r="Z722" s="50"/>
    </row>
    <row r="723" spans="1:26" ht="17.399999999999999">
      <c r="A723" s="50"/>
      <c r="B723" s="50"/>
      <c r="C723" s="50"/>
      <c r="D723" s="50"/>
      <c r="E723" s="50"/>
      <c r="F723" s="50"/>
      <c r="G723" s="50"/>
      <c r="H723" s="50"/>
      <c r="I723" s="50"/>
      <c r="J723" s="50"/>
      <c r="K723" s="44"/>
      <c r="L723" s="44"/>
      <c r="M723" s="50"/>
      <c r="N723" s="50"/>
      <c r="O723" s="50"/>
      <c r="P723" s="50"/>
      <c r="Q723" s="50"/>
      <c r="R723" s="50"/>
      <c r="S723" s="50"/>
      <c r="T723" s="50"/>
      <c r="U723" s="50"/>
      <c r="V723" s="50"/>
      <c r="W723" s="50"/>
      <c r="X723" s="50"/>
      <c r="Y723" s="50"/>
      <c r="Z723" s="50"/>
    </row>
    <row r="724" spans="1:26" ht="17.399999999999999">
      <c r="A724" s="50"/>
      <c r="B724" s="50"/>
      <c r="C724" s="50"/>
      <c r="D724" s="50"/>
      <c r="E724" s="50"/>
      <c r="F724" s="50"/>
      <c r="G724" s="50"/>
      <c r="H724" s="50"/>
      <c r="I724" s="50"/>
      <c r="J724" s="50"/>
      <c r="K724" s="44"/>
      <c r="L724" s="44"/>
      <c r="M724" s="50"/>
      <c r="N724" s="50"/>
      <c r="O724" s="50"/>
      <c r="P724" s="50"/>
      <c r="Q724" s="50"/>
      <c r="R724" s="50"/>
      <c r="S724" s="50"/>
      <c r="T724" s="50"/>
      <c r="U724" s="50"/>
      <c r="V724" s="50"/>
      <c r="W724" s="50"/>
      <c r="X724" s="50"/>
      <c r="Y724" s="50"/>
      <c r="Z724" s="50"/>
    </row>
    <row r="725" spans="1:26" ht="17.399999999999999">
      <c r="A725" s="50"/>
      <c r="B725" s="50"/>
      <c r="C725" s="50"/>
      <c r="D725" s="50"/>
      <c r="E725" s="50"/>
      <c r="F725" s="50"/>
      <c r="G725" s="50"/>
      <c r="H725" s="50"/>
      <c r="I725" s="50"/>
      <c r="J725" s="50"/>
      <c r="K725" s="44"/>
      <c r="L725" s="44"/>
      <c r="M725" s="50"/>
      <c r="N725" s="50"/>
      <c r="O725" s="50"/>
      <c r="P725" s="50"/>
      <c r="Q725" s="50"/>
      <c r="R725" s="50"/>
      <c r="S725" s="50"/>
      <c r="T725" s="50"/>
      <c r="U725" s="50"/>
      <c r="V725" s="50"/>
      <c r="W725" s="50"/>
      <c r="X725" s="50"/>
      <c r="Y725" s="50"/>
      <c r="Z725" s="50"/>
    </row>
    <row r="726" spans="1:26" ht="17.399999999999999">
      <c r="A726" s="50"/>
      <c r="B726" s="50"/>
      <c r="C726" s="50"/>
      <c r="D726" s="50"/>
      <c r="E726" s="50"/>
      <c r="F726" s="50"/>
      <c r="G726" s="50"/>
      <c r="H726" s="50"/>
      <c r="I726" s="50"/>
      <c r="J726" s="50"/>
      <c r="K726" s="44"/>
      <c r="L726" s="44"/>
      <c r="M726" s="50"/>
      <c r="N726" s="50"/>
      <c r="O726" s="50"/>
      <c r="P726" s="50"/>
      <c r="Q726" s="50"/>
      <c r="R726" s="50"/>
      <c r="S726" s="50"/>
      <c r="T726" s="50"/>
      <c r="U726" s="50"/>
      <c r="V726" s="50"/>
      <c r="W726" s="50"/>
      <c r="X726" s="50"/>
      <c r="Y726" s="50"/>
      <c r="Z726" s="50"/>
    </row>
    <row r="727" spans="1:26" ht="17.399999999999999">
      <c r="A727" s="50"/>
      <c r="B727" s="50"/>
      <c r="C727" s="50"/>
      <c r="D727" s="50"/>
      <c r="E727" s="50"/>
      <c r="F727" s="50"/>
      <c r="G727" s="50"/>
      <c r="H727" s="50"/>
      <c r="I727" s="50"/>
      <c r="J727" s="50"/>
      <c r="K727" s="44"/>
      <c r="L727" s="44"/>
      <c r="M727" s="50"/>
      <c r="N727" s="50"/>
      <c r="O727" s="50"/>
      <c r="P727" s="50"/>
      <c r="Q727" s="50"/>
      <c r="R727" s="50"/>
      <c r="S727" s="50"/>
      <c r="T727" s="50"/>
      <c r="U727" s="50"/>
      <c r="V727" s="50"/>
      <c r="W727" s="50"/>
      <c r="X727" s="50"/>
      <c r="Y727" s="50"/>
      <c r="Z727" s="50"/>
    </row>
    <row r="728" spans="1:26" ht="17.399999999999999">
      <c r="A728" s="50"/>
      <c r="B728" s="50"/>
      <c r="C728" s="50"/>
      <c r="D728" s="50"/>
      <c r="E728" s="50"/>
      <c r="F728" s="50"/>
      <c r="G728" s="50"/>
      <c r="H728" s="50"/>
      <c r="I728" s="50"/>
      <c r="J728" s="50"/>
      <c r="K728" s="44"/>
      <c r="L728" s="44"/>
      <c r="M728" s="50"/>
      <c r="N728" s="50"/>
      <c r="O728" s="50"/>
      <c r="P728" s="50"/>
      <c r="Q728" s="50"/>
      <c r="R728" s="50"/>
      <c r="S728" s="50"/>
      <c r="T728" s="50"/>
      <c r="U728" s="50"/>
      <c r="V728" s="50"/>
      <c r="W728" s="50"/>
      <c r="X728" s="50"/>
      <c r="Y728" s="50"/>
      <c r="Z728" s="50"/>
    </row>
    <row r="729" spans="1:26" ht="17.399999999999999">
      <c r="A729" s="50"/>
      <c r="B729" s="50"/>
      <c r="C729" s="50"/>
      <c r="D729" s="50"/>
      <c r="E729" s="50"/>
      <c r="F729" s="50"/>
      <c r="G729" s="50"/>
      <c r="H729" s="50"/>
      <c r="I729" s="50"/>
      <c r="J729" s="50"/>
      <c r="K729" s="44"/>
      <c r="L729" s="44"/>
      <c r="M729" s="50"/>
      <c r="N729" s="50"/>
      <c r="O729" s="50"/>
      <c r="P729" s="50"/>
      <c r="Q729" s="50"/>
      <c r="R729" s="50"/>
      <c r="S729" s="50"/>
      <c r="T729" s="50"/>
      <c r="U729" s="50"/>
      <c r="V729" s="50"/>
      <c r="W729" s="50"/>
      <c r="X729" s="50"/>
      <c r="Y729" s="50"/>
      <c r="Z729" s="50"/>
    </row>
    <row r="730" spans="1:26" ht="17.399999999999999">
      <c r="A730" s="50"/>
      <c r="B730" s="50"/>
      <c r="C730" s="50"/>
      <c r="D730" s="50"/>
      <c r="E730" s="50"/>
      <c r="F730" s="50"/>
      <c r="G730" s="50"/>
      <c r="H730" s="50"/>
      <c r="I730" s="50"/>
      <c r="J730" s="50"/>
      <c r="K730" s="44"/>
      <c r="L730" s="44"/>
      <c r="M730" s="50"/>
      <c r="N730" s="50"/>
      <c r="O730" s="50"/>
      <c r="P730" s="50"/>
      <c r="Q730" s="50"/>
      <c r="R730" s="50"/>
      <c r="S730" s="50"/>
      <c r="T730" s="50"/>
      <c r="U730" s="50"/>
      <c r="V730" s="50"/>
      <c r="W730" s="50"/>
      <c r="X730" s="50"/>
      <c r="Y730" s="50"/>
      <c r="Z730" s="50"/>
    </row>
    <row r="731" spans="1:26" ht="17.399999999999999">
      <c r="A731" s="50"/>
      <c r="B731" s="50"/>
      <c r="C731" s="50"/>
      <c r="D731" s="50"/>
      <c r="E731" s="50"/>
      <c r="F731" s="50"/>
      <c r="G731" s="50"/>
      <c r="H731" s="50"/>
      <c r="I731" s="50"/>
      <c r="J731" s="50"/>
      <c r="K731" s="44"/>
      <c r="L731" s="44"/>
      <c r="M731" s="50"/>
      <c r="N731" s="50"/>
      <c r="O731" s="50"/>
      <c r="P731" s="50"/>
      <c r="Q731" s="50"/>
      <c r="R731" s="50"/>
      <c r="S731" s="50"/>
      <c r="T731" s="50"/>
      <c r="U731" s="50"/>
      <c r="V731" s="50"/>
      <c r="W731" s="50"/>
      <c r="X731" s="50"/>
      <c r="Y731" s="50"/>
      <c r="Z731" s="50"/>
    </row>
    <row r="732" spans="1:26" ht="17.399999999999999">
      <c r="A732" s="50"/>
      <c r="B732" s="50"/>
      <c r="C732" s="50"/>
      <c r="D732" s="50"/>
      <c r="E732" s="50"/>
      <c r="F732" s="50"/>
      <c r="G732" s="50"/>
      <c r="H732" s="50"/>
      <c r="I732" s="50"/>
      <c r="J732" s="50"/>
      <c r="K732" s="44"/>
      <c r="L732" s="44"/>
      <c r="M732" s="50"/>
      <c r="N732" s="50"/>
      <c r="O732" s="50"/>
      <c r="P732" s="50"/>
      <c r="Q732" s="50"/>
      <c r="R732" s="50"/>
      <c r="S732" s="50"/>
      <c r="T732" s="50"/>
      <c r="U732" s="50"/>
      <c r="V732" s="50"/>
      <c r="W732" s="50"/>
      <c r="X732" s="50"/>
      <c r="Y732" s="50"/>
      <c r="Z732" s="50"/>
    </row>
    <row r="733" spans="1:26" ht="17.399999999999999">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7.399999999999999">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7.399999999999999">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7.399999999999999">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7.399999999999999">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7.399999999999999">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7.39999999999999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7.399999999999999">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7.399999999999999">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7.399999999999999">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7.399999999999999">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7.399999999999999">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7.399999999999999">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7.399999999999999">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7.399999999999999">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7.399999999999999">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7.39999999999999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7.399999999999999">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7.399999999999999">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7.399999999999999">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7.399999999999999">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7.399999999999999">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7.399999999999999">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7.399999999999999">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7.399999999999999">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7.399999999999999">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7.39999999999999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7.399999999999999">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7.399999999999999">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7.399999999999999">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7.399999999999999">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7.399999999999999">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7.399999999999999">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7.399999999999999">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7.399999999999999">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7.399999999999999">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7.39999999999999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7.399999999999999">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7.399999999999999">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7.399999999999999">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7.399999999999999">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7.399999999999999">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7.399999999999999">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7.399999999999999">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7.399999999999999">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7.399999999999999">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7.39999999999999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7.399999999999999">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7.399999999999999">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7.399999999999999">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7.399999999999999">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7.399999999999999">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7.399999999999999">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7.399999999999999">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7.399999999999999">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7.399999999999999">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7.39999999999999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7.399999999999999">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7.399999999999999">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7.399999999999999">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7.399999999999999">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7.399999999999999">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7.399999999999999">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7.399999999999999">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7.399999999999999">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7.399999999999999">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7.3999999999999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7.399999999999999">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7.399999999999999">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7.399999999999999">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7.399999999999999">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7.399999999999999">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7.399999999999999">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7.399999999999999">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7.399999999999999">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7.399999999999999">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7.39999999999999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7.399999999999999">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7.399999999999999">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7.399999999999999">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7.399999999999999">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7.399999999999999">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7.399999999999999">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7.399999999999999">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7.399999999999999">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7.399999999999999">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7.39999999999999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7.399999999999999">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7.399999999999999">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7.399999999999999">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7.399999999999999">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7.399999999999999">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7.399999999999999">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7.399999999999999">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7.399999999999999">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7.399999999999999">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7.39999999999999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7.399999999999999">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7.399999999999999">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7.399999999999999">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7.399999999999999">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7.399999999999999">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7.399999999999999">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7.399999999999999">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7.399999999999999">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7.399999999999999">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7.39999999999999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7.399999999999999">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7.399999999999999">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7.399999999999999">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7.399999999999999">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7.399999999999999">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7.399999999999999">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7.399999999999999">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7.399999999999999">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7.399999999999999">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7.39999999999999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7.399999999999999">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7.399999999999999">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7.399999999999999">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7.399999999999999">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7.399999999999999">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7.399999999999999">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7.399999999999999">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7.399999999999999">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7.399999999999999">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7.39999999999999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7.399999999999999">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7.399999999999999">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7.399999999999999">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7.399999999999999">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7.399999999999999">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7.399999999999999">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7.399999999999999">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7.399999999999999">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7.399999999999999">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7.39999999999999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7.399999999999999">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7.399999999999999">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7.399999999999999">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7.399999999999999">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7.399999999999999">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7.399999999999999">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7.399999999999999">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7.399999999999999">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7.399999999999999">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7.39999999999999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7.399999999999999">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7.399999999999999">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7.399999999999999">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7.399999999999999">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7.399999999999999">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7.399999999999999">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7.399999999999999">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7.399999999999999">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7.399999999999999">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7.39999999999999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7.399999999999999">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7.399999999999999">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7.399999999999999">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7.399999999999999">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7.399999999999999">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7.399999999999999">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7.399999999999999">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7.399999999999999">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7.399999999999999">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7.3999999999999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7.399999999999999">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7.399999999999999">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7.399999999999999">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7.399999999999999">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7.399999999999999">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7.399999999999999">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7.399999999999999">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7.399999999999999">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7.399999999999999">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7.39999999999999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7.399999999999999">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7.399999999999999">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7.399999999999999">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7.399999999999999">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7.399999999999999">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7.399999999999999">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7.399999999999999">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7.399999999999999">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7.399999999999999">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7.39999999999999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7.399999999999999">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7.399999999999999">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7.399999999999999">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7.399999999999999">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7.399999999999999">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7.399999999999999">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7.399999999999999">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7.399999999999999">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7.399999999999999">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7.39999999999999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7.399999999999999">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7.399999999999999">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7.399999999999999">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7.399999999999999">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7.399999999999999">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7.399999999999999">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7.399999999999999">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7.399999999999999">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7.399999999999999">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7.39999999999999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7.399999999999999">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7.399999999999999">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7.399999999999999">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7.399999999999999">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7.399999999999999">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7.399999999999999">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7.399999999999999">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7.399999999999999">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7.399999999999999">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7.39999999999999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7.399999999999999">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7.399999999999999">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7.399999999999999">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7.399999999999999">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7.399999999999999">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7.399999999999999">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7.399999999999999">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7.399999999999999">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7.399999999999999">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7.39999999999999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7.399999999999999">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7.399999999999999">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7.399999999999999">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7.399999999999999">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7.399999999999999">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7.399999999999999">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7.399999999999999">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7.399999999999999">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7.399999999999999">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7.39999999999999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7.399999999999999">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7.399999999999999">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7.399999999999999">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7.399999999999999">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7.399999999999999">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7.399999999999999">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7.399999999999999">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7.399999999999999">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7.399999999999999">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7.39999999999999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7.399999999999999">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7.399999999999999">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7.399999999999999">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7.399999999999999">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7.399999999999999">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7.399999999999999">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7.399999999999999">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7.399999999999999">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7.399999999999999">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7.39999999999999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7.399999999999999">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7.399999999999999">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7.399999999999999">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7.399999999999999">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7.399999999999999">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7.399999999999999">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7.399999999999999">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7.399999999999999">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7.399999999999999">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7.399999999999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7.399999999999999">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spans="1:26" ht="17.399999999999999">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spans="1:26" ht="17.399999999999999">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spans="1:26" ht="17.399999999999999">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spans="1:26" ht="17.399999999999999">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spans="1:26" ht="17.399999999999999">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Right="0"/>
  </sheetPr>
  <dimension ref="A1:AK237"/>
  <sheetViews>
    <sheetView showGridLines="0" topLeftCell="A7" workbookViewId="0"/>
  </sheetViews>
  <sheetFormatPr defaultColWidth="12.6640625" defaultRowHeight="15.75" customHeight="1" outlineLevelRow="1"/>
  <cols>
    <col min="1" max="1" width="5.21875" customWidth="1"/>
    <col min="2" max="2" width="11.6640625" customWidth="1"/>
    <col min="3" max="5" width="12.33203125" customWidth="1"/>
    <col min="6" max="16" width="12" customWidth="1"/>
  </cols>
  <sheetData>
    <row r="1" spans="1:30" ht="13.2" hidden="1" outlineLevel="1">
      <c r="A1" s="80" t="s">
        <v>8</v>
      </c>
      <c r="B1" s="81" t="s">
        <v>731</v>
      </c>
      <c r="C1" s="81" t="s">
        <v>732</v>
      </c>
      <c r="D1" s="81" t="s">
        <v>733</v>
      </c>
      <c r="E1" s="81" t="s">
        <v>734</v>
      </c>
      <c r="F1" s="81" t="s">
        <v>735</v>
      </c>
      <c r="G1" s="81" t="s">
        <v>736</v>
      </c>
      <c r="H1" s="81" t="s">
        <v>732</v>
      </c>
      <c r="I1" s="81" t="s">
        <v>733</v>
      </c>
      <c r="J1" s="81" t="s">
        <v>734</v>
      </c>
      <c r="K1" s="81" t="s">
        <v>735</v>
      </c>
      <c r="L1" s="81" t="s">
        <v>736</v>
      </c>
      <c r="M1" s="81" t="s">
        <v>731</v>
      </c>
      <c r="N1" s="81" t="s">
        <v>732</v>
      </c>
      <c r="O1" s="81" t="s">
        <v>733</v>
      </c>
      <c r="P1" s="81" t="s">
        <v>734</v>
      </c>
      <c r="Q1" s="81" t="s">
        <v>735</v>
      </c>
      <c r="R1" s="81" t="s">
        <v>736</v>
      </c>
      <c r="S1" s="81" t="s">
        <v>731</v>
      </c>
      <c r="T1" s="81" t="s">
        <v>732</v>
      </c>
      <c r="U1" s="81" t="s">
        <v>733</v>
      </c>
      <c r="V1" s="81" t="s">
        <v>735</v>
      </c>
      <c r="W1" s="81" t="s">
        <v>736</v>
      </c>
      <c r="X1" s="81" t="s">
        <v>737</v>
      </c>
      <c r="Y1" s="81" t="s">
        <v>732</v>
      </c>
      <c r="Z1" s="81" t="s">
        <v>733</v>
      </c>
    </row>
    <row r="2" spans="1:30" ht="13.2" hidden="1" outlineLevel="1">
      <c r="A2" s="80" t="s">
        <v>8</v>
      </c>
      <c r="B2" s="82">
        <v>45627</v>
      </c>
      <c r="C2" s="82">
        <v>45628</v>
      </c>
      <c r="D2" s="82">
        <v>45629</v>
      </c>
      <c r="E2" s="82">
        <v>45630</v>
      </c>
      <c r="F2" s="82">
        <v>45631</v>
      </c>
      <c r="G2" s="82">
        <v>45632</v>
      </c>
      <c r="H2" s="82">
        <v>45635</v>
      </c>
      <c r="I2" s="82">
        <v>45636</v>
      </c>
      <c r="J2" s="82">
        <v>45637</v>
      </c>
      <c r="K2" s="82">
        <v>45638</v>
      </c>
      <c r="L2" s="82">
        <v>45639</v>
      </c>
      <c r="M2" s="82">
        <v>45641</v>
      </c>
      <c r="N2" s="82">
        <v>45642</v>
      </c>
      <c r="O2" s="82">
        <v>45643</v>
      </c>
      <c r="P2" s="82">
        <v>45644</v>
      </c>
      <c r="Q2" s="82">
        <v>45645</v>
      </c>
      <c r="R2" s="82">
        <v>45646</v>
      </c>
      <c r="S2" s="82">
        <v>45648</v>
      </c>
      <c r="T2" s="82">
        <v>45649</v>
      </c>
      <c r="U2" s="82">
        <v>45650</v>
      </c>
      <c r="V2" s="82">
        <v>45652</v>
      </c>
      <c r="W2" s="82">
        <v>45653</v>
      </c>
      <c r="X2" s="82">
        <v>45654</v>
      </c>
      <c r="Y2" s="82">
        <v>45656</v>
      </c>
      <c r="Z2" s="82">
        <v>45657</v>
      </c>
    </row>
    <row r="3" spans="1:30" ht="13.2" hidden="1" outlineLevel="1">
      <c r="A3" s="80" t="s">
        <v>8</v>
      </c>
      <c r="B3" s="83">
        <v>31510.9</v>
      </c>
      <c r="C3" s="83">
        <v>3192880.44</v>
      </c>
      <c r="D3" s="83">
        <v>6302767.7999999998</v>
      </c>
      <c r="E3" s="83">
        <v>4714594.9800000004</v>
      </c>
      <c r="F3" s="83">
        <v>3217132.02</v>
      </c>
      <c r="G3" s="83">
        <v>3695392.14</v>
      </c>
      <c r="H3" s="83">
        <v>5072153</v>
      </c>
      <c r="I3" s="83">
        <v>5449759.4500000002</v>
      </c>
      <c r="J3" s="83">
        <v>4730551.7699999996</v>
      </c>
      <c r="K3" s="83">
        <v>3853202.15</v>
      </c>
      <c r="L3" s="83">
        <v>4252056.07</v>
      </c>
      <c r="M3" s="83">
        <v>700182.3</v>
      </c>
      <c r="N3" s="83">
        <v>3996282.37</v>
      </c>
      <c r="O3" s="83">
        <v>5808010.1699999999</v>
      </c>
      <c r="P3" s="83">
        <v>4700416.5</v>
      </c>
      <c r="Q3" s="83">
        <v>4261867.79</v>
      </c>
      <c r="R3" s="83">
        <v>3589447.06</v>
      </c>
      <c r="S3" s="83">
        <v>1332430.71</v>
      </c>
      <c r="T3" s="83">
        <v>4509164.8</v>
      </c>
      <c r="U3" s="83">
        <v>3661365.61</v>
      </c>
      <c r="V3" s="83">
        <v>4308727.24</v>
      </c>
      <c r="W3" s="83">
        <v>3843028.26</v>
      </c>
      <c r="X3" s="83">
        <v>527555.26</v>
      </c>
      <c r="Y3" s="83">
        <v>2751631.52</v>
      </c>
      <c r="Z3" s="83">
        <v>3237516.42</v>
      </c>
    </row>
    <row r="4" spans="1:30" ht="13.2" hidden="1" outlineLevel="1">
      <c r="A4" s="80" t="s">
        <v>738</v>
      </c>
      <c r="B4" s="84">
        <f>B3</f>
        <v>31510.9</v>
      </c>
      <c r="C4" s="84">
        <f t="shared" ref="C4:Z4" si="0">C3+B4</f>
        <v>3224391.34</v>
      </c>
      <c r="D4" s="84">
        <f t="shared" si="0"/>
        <v>9527159.1400000006</v>
      </c>
      <c r="E4" s="84">
        <f t="shared" si="0"/>
        <v>14241754.120000001</v>
      </c>
      <c r="F4" s="84">
        <f t="shared" si="0"/>
        <v>17458886.140000001</v>
      </c>
      <c r="G4" s="84">
        <f t="shared" si="0"/>
        <v>21154278.280000001</v>
      </c>
      <c r="H4" s="84">
        <f t="shared" si="0"/>
        <v>26226431.280000001</v>
      </c>
      <c r="I4" s="84">
        <f t="shared" si="0"/>
        <v>31676190.73</v>
      </c>
      <c r="J4" s="84">
        <f t="shared" si="0"/>
        <v>36406742.5</v>
      </c>
      <c r="K4" s="84">
        <f t="shared" si="0"/>
        <v>40259944.649999999</v>
      </c>
      <c r="L4" s="84">
        <f t="shared" si="0"/>
        <v>44512000.719999999</v>
      </c>
      <c r="M4" s="84">
        <f t="shared" si="0"/>
        <v>45212183.019999996</v>
      </c>
      <c r="N4" s="84">
        <f t="shared" si="0"/>
        <v>49208465.389999993</v>
      </c>
      <c r="O4" s="84">
        <f t="shared" si="0"/>
        <v>55016475.559999995</v>
      </c>
      <c r="P4" s="84">
        <f t="shared" si="0"/>
        <v>59716892.059999995</v>
      </c>
      <c r="Q4" s="84">
        <f t="shared" si="0"/>
        <v>63978759.849999994</v>
      </c>
      <c r="R4" s="84">
        <f t="shared" si="0"/>
        <v>67568206.909999996</v>
      </c>
      <c r="S4" s="84">
        <f t="shared" si="0"/>
        <v>68900637.61999999</v>
      </c>
      <c r="T4" s="84">
        <f t="shared" si="0"/>
        <v>73409802.419999987</v>
      </c>
      <c r="U4" s="84">
        <f t="shared" si="0"/>
        <v>77071168.029999986</v>
      </c>
      <c r="V4" s="84">
        <f t="shared" si="0"/>
        <v>81379895.269999981</v>
      </c>
      <c r="W4" s="84">
        <f t="shared" si="0"/>
        <v>85222923.529999986</v>
      </c>
      <c r="X4" s="84">
        <f t="shared" si="0"/>
        <v>85750478.789999992</v>
      </c>
      <c r="Y4" s="84">
        <f t="shared" si="0"/>
        <v>88502110.309999987</v>
      </c>
      <c r="Z4" s="84">
        <f t="shared" si="0"/>
        <v>91739626.729999989</v>
      </c>
    </row>
    <row r="5" spans="1:30" ht="13.2" hidden="1" outlineLevel="1"/>
    <row r="6" spans="1:30" ht="13.2" hidden="1" outlineLevel="1"/>
    <row r="7" spans="1:30" ht="13.2" collapsed="1">
      <c r="O7" s="85"/>
      <c r="P7" s="85"/>
    </row>
    <row r="8" spans="1:30" ht="15.6">
      <c r="A8" s="86"/>
      <c r="B8" s="87" t="s">
        <v>739</v>
      </c>
      <c r="C8" s="88"/>
      <c r="D8" s="85"/>
      <c r="E8" s="85"/>
      <c r="Q8" s="89"/>
      <c r="AD8" s="89"/>
    </row>
    <row r="9" spans="1:30" ht="6.75" customHeight="1">
      <c r="A9" s="86"/>
      <c r="B9" s="90"/>
      <c r="C9" s="88"/>
      <c r="D9" s="85"/>
      <c r="E9" s="85"/>
    </row>
    <row r="10" spans="1:30" ht="13.2">
      <c r="A10" s="86"/>
      <c r="B10" s="91" t="s">
        <v>740</v>
      </c>
      <c r="C10" s="92" t="s">
        <v>686</v>
      </c>
      <c r="D10" s="85" t="s">
        <v>741</v>
      </c>
      <c r="E10" s="85" t="s">
        <v>696</v>
      </c>
      <c r="G10" s="85" t="s">
        <v>742</v>
      </c>
      <c r="I10" s="93"/>
      <c r="N10" s="94"/>
      <c r="O10" s="94"/>
      <c r="P10" s="84"/>
      <c r="Q10" s="89"/>
    </row>
    <row r="11" spans="1:30" ht="13.2">
      <c r="A11" s="86"/>
      <c r="B11" s="95" t="s">
        <v>743</v>
      </c>
      <c r="C11" s="88">
        <f>F30</f>
        <v>136709264.63000011</v>
      </c>
      <c r="D11" s="96">
        <f>X4/Z4</f>
        <v>0.9347158021731794</v>
      </c>
      <c r="E11" s="96">
        <f>C11/E12</f>
        <v>0.97712892496792481</v>
      </c>
      <c r="G11" s="97">
        <v>6219844</v>
      </c>
      <c r="H11" s="98" t="s">
        <v>740</v>
      </c>
      <c r="I11" s="99"/>
      <c r="N11" s="100"/>
      <c r="O11" s="100"/>
      <c r="Q11" s="101"/>
    </row>
    <row r="12" spans="1:30" ht="13.2">
      <c r="A12" s="86"/>
      <c r="B12" s="95" t="s">
        <v>744</v>
      </c>
      <c r="C12" s="102">
        <f>C11/D11</f>
        <v>146257572.95656729</v>
      </c>
      <c r="E12" s="88">
        <f>C30</f>
        <v>139909137</v>
      </c>
      <c r="G12" s="103">
        <f>G11/19*22</f>
        <v>7201924.6315789474</v>
      </c>
      <c r="I12" s="94"/>
      <c r="N12" s="104"/>
      <c r="O12" s="105"/>
      <c r="P12" s="84"/>
      <c r="Q12" s="106"/>
    </row>
    <row r="13" spans="1:30" ht="13.2">
      <c r="A13" s="86"/>
      <c r="B13" s="80" t="s">
        <v>745</v>
      </c>
      <c r="C13" s="107">
        <f>((C16*B16)+(C17*B17)+(C18*B18)+(C19*B19)+(C20*B20)+(C21*B21)+(C22*B22)+(C23*B23)+(C24*B24)+(C25*B25))/SUM(C16:C25)</f>
        <v>49.722997180094488</v>
      </c>
      <c r="D13" s="85"/>
      <c r="E13" s="107">
        <f>((E16*B16)+(E17*B17)+(E18*B18)+(E19*B19)+(E20*B20)+(E21*B21)+(E22*B22)+(E23*B23)+(E24*B24)+(E25*B25))/SUM(E16:E25)</f>
        <v>50.242185209783976</v>
      </c>
      <c r="G13" s="108" t="s">
        <v>746</v>
      </c>
      <c r="I13" s="94"/>
      <c r="J13" s="104"/>
      <c r="K13" s="104"/>
      <c r="L13" s="106"/>
      <c r="M13" s="106"/>
      <c r="N13" s="106"/>
    </row>
    <row r="14" spans="1:30" ht="13.2">
      <c r="A14" s="86"/>
      <c r="I14" s="94"/>
      <c r="J14" s="104"/>
      <c r="K14" s="104"/>
      <c r="L14" s="106"/>
      <c r="M14" s="106"/>
      <c r="N14" s="106"/>
    </row>
    <row r="15" spans="1:30" ht="13.2">
      <c r="A15" s="86"/>
      <c r="B15" s="80" t="s">
        <v>747</v>
      </c>
      <c r="G15" s="84"/>
      <c r="I15" s="109"/>
      <c r="J15" s="110"/>
      <c r="K15" s="110"/>
      <c r="L15" s="111"/>
      <c r="M15" s="111"/>
      <c r="N15" s="111"/>
    </row>
    <row r="16" spans="1:30" ht="13.8">
      <c r="A16" s="86"/>
      <c r="B16" s="38">
        <v>10</v>
      </c>
      <c r="C16" s="88">
        <f t="shared" ref="C16:C25" si="1">SUMIFS($F$31:$F$228,$D$31:$D$228,$B16)/$D$11</f>
        <v>10598123.897090832</v>
      </c>
      <c r="E16" s="88">
        <f t="shared" ref="E16:E25" si="2">SUMIFS($C$31:$C$228,$D$31:$D$228,B16)</f>
        <v>9236227</v>
      </c>
      <c r="I16" s="94"/>
      <c r="J16" s="104"/>
      <c r="K16" s="104"/>
      <c r="L16" s="106"/>
      <c r="M16" s="106"/>
      <c r="N16" s="106"/>
    </row>
    <row r="17" spans="1:37" ht="13.8">
      <c r="A17" s="86"/>
      <c r="B17" s="38">
        <v>30</v>
      </c>
      <c r="C17" s="88">
        <f t="shared" si="1"/>
        <v>17757525.829144761</v>
      </c>
      <c r="E17" s="88">
        <f t="shared" si="2"/>
        <v>13922330</v>
      </c>
      <c r="I17" s="109"/>
      <c r="J17" s="112"/>
      <c r="K17" s="113"/>
      <c r="L17" s="114"/>
      <c r="M17" s="114"/>
      <c r="N17" s="114"/>
    </row>
    <row r="18" spans="1:37" ht="13.8">
      <c r="A18" s="86"/>
      <c r="B18" s="38">
        <v>45</v>
      </c>
      <c r="C18" s="88">
        <f t="shared" si="1"/>
        <v>47528899.903811611</v>
      </c>
      <c r="E18" s="88">
        <f t="shared" si="2"/>
        <v>42735822</v>
      </c>
      <c r="I18" s="109"/>
      <c r="J18" s="110"/>
      <c r="K18" s="110"/>
      <c r="L18" s="111"/>
      <c r="M18" s="111"/>
      <c r="N18" s="111"/>
    </row>
    <row r="19" spans="1:37" ht="13.8">
      <c r="A19" s="86"/>
      <c r="B19" s="115">
        <v>55</v>
      </c>
      <c r="C19" s="88">
        <f t="shared" si="1"/>
        <v>23705.601155435135</v>
      </c>
      <c r="E19" s="88">
        <f t="shared" si="2"/>
        <v>10123940</v>
      </c>
      <c r="I19" s="94"/>
      <c r="J19" s="104"/>
      <c r="K19" s="104"/>
      <c r="L19" s="106"/>
      <c r="M19" s="106"/>
      <c r="N19" s="106"/>
    </row>
    <row r="20" spans="1:37" ht="13.8">
      <c r="A20" s="86"/>
      <c r="B20" s="38">
        <v>60</v>
      </c>
      <c r="C20" s="88">
        <f t="shared" si="1"/>
        <v>54652048.399343759</v>
      </c>
      <c r="E20" s="88">
        <f t="shared" si="2"/>
        <v>51658053</v>
      </c>
      <c r="I20" s="94"/>
      <c r="J20" s="104"/>
      <c r="K20" s="104"/>
      <c r="L20" s="106"/>
      <c r="M20" s="106"/>
      <c r="N20" s="106"/>
    </row>
    <row r="21" spans="1:37" ht="13.8">
      <c r="A21" s="86"/>
      <c r="B21" s="38">
        <v>65</v>
      </c>
      <c r="C21" s="88">
        <f t="shared" si="1"/>
        <v>20398.007560877297</v>
      </c>
      <c r="E21" s="88">
        <f t="shared" si="2"/>
        <v>37874</v>
      </c>
      <c r="I21" s="116"/>
      <c r="J21" s="100"/>
      <c r="K21" s="117"/>
      <c r="L21" s="118"/>
      <c r="M21" s="118"/>
      <c r="N21" s="118"/>
    </row>
    <row r="22" spans="1:37" ht="13.8">
      <c r="A22" s="86"/>
      <c r="B22" s="38">
        <v>68</v>
      </c>
      <c r="C22" s="88">
        <f t="shared" si="1"/>
        <v>6098615.468730296</v>
      </c>
      <c r="E22" s="88">
        <f t="shared" si="2"/>
        <v>5353457</v>
      </c>
      <c r="I22" s="94"/>
      <c r="J22" s="94"/>
      <c r="K22" s="94"/>
      <c r="L22" s="94"/>
      <c r="M22" s="94"/>
      <c r="N22" s="94"/>
    </row>
    <row r="23" spans="1:37" ht="13.8">
      <c r="A23" s="86"/>
      <c r="B23" s="38">
        <v>70</v>
      </c>
      <c r="C23" s="88">
        <f t="shared" si="1"/>
        <v>543438.20744124707</v>
      </c>
      <c r="E23" s="88">
        <f t="shared" si="2"/>
        <v>426442</v>
      </c>
      <c r="I23" s="94"/>
      <c r="J23" s="119"/>
      <c r="K23" s="119"/>
      <c r="L23" s="97"/>
      <c r="M23" s="97"/>
      <c r="N23" s="97"/>
      <c r="P23" s="97"/>
      <c r="Q23" s="97"/>
      <c r="R23" s="97"/>
    </row>
    <row r="24" spans="1:37" ht="13.8">
      <c r="A24" s="86"/>
      <c r="B24" s="38">
        <v>75</v>
      </c>
      <c r="C24" s="88">
        <f t="shared" si="1"/>
        <v>1918914.2473357734</v>
      </c>
      <c r="E24" s="88">
        <f t="shared" si="2"/>
        <v>1674381</v>
      </c>
      <c r="I24" s="94"/>
      <c r="J24" s="119"/>
      <c r="K24" s="119"/>
      <c r="L24" s="97"/>
      <c r="M24" s="97"/>
      <c r="N24" s="97"/>
    </row>
    <row r="25" spans="1:37" ht="13.8">
      <c r="A25" s="86"/>
      <c r="B25" s="38">
        <v>90</v>
      </c>
      <c r="C25" s="88">
        <f t="shared" si="1"/>
        <v>6520238.2968495348</v>
      </c>
      <c r="E25" s="88">
        <f t="shared" si="2"/>
        <v>4522172</v>
      </c>
      <c r="I25" s="94"/>
      <c r="J25" s="119"/>
      <c r="K25" s="119"/>
      <c r="L25" s="97"/>
      <c r="M25" s="97"/>
      <c r="N25" s="97"/>
    </row>
    <row r="26" spans="1:37" ht="13.2">
      <c r="A26" s="86"/>
      <c r="I26" s="120"/>
      <c r="J26" s="121"/>
      <c r="K26" s="121"/>
      <c r="L26" s="121"/>
      <c r="M26" s="121"/>
      <c r="N26" s="121"/>
    </row>
    <row r="27" spans="1:37" ht="15">
      <c r="A27" s="86"/>
      <c r="J27" s="122"/>
      <c r="K27" s="122"/>
      <c r="L27" s="122"/>
      <c r="M27" s="122"/>
      <c r="N27" s="122"/>
    </row>
    <row r="28" spans="1:37" ht="13.2">
      <c r="A28" s="86"/>
      <c r="L28" s="123"/>
    </row>
    <row r="29" spans="1:37" ht="13.2" outlineLevel="1">
      <c r="A29" s="86"/>
      <c r="C29" s="80" t="s">
        <v>748</v>
      </c>
      <c r="D29" s="80" t="s">
        <v>749</v>
      </c>
      <c r="E29" s="80" t="s">
        <v>750</v>
      </c>
      <c r="F29" s="85" t="s">
        <v>743</v>
      </c>
      <c r="G29" s="124">
        <v>45992</v>
      </c>
      <c r="H29" s="124">
        <v>45993</v>
      </c>
      <c r="I29" s="124">
        <v>45994</v>
      </c>
      <c r="J29" s="124">
        <v>45995</v>
      </c>
      <c r="K29" s="124">
        <v>45996</v>
      </c>
      <c r="L29" s="124">
        <v>45997</v>
      </c>
      <c r="M29" s="124">
        <v>45998</v>
      </c>
      <c r="N29" s="124">
        <v>45999</v>
      </c>
      <c r="O29" s="124">
        <v>46000</v>
      </c>
      <c r="P29" s="124">
        <v>46001</v>
      </c>
      <c r="Q29" s="124">
        <v>46002</v>
      </c>
      <c r="R29" s="124">
        <v>46003</v>
      </c>
      <c r="S29" s="124">
        <v>46004</v>
      </c>
      <c r="T29" s="124">
        <v>46005</v>
      </c>
      <c r="U29" s="124">
        <v>46006</v>
      </c>
      <c r="V29" s="124">
        <v>46007</v>
      </c>
      <c r="W29" s="124">
        <v>46008</v>
      </c>
      <c r="X29" s="124">
        <v>46009</v>
      </c>
      <c r="Y29" s="124">
        <v>46010</v>
      </c>
      <c r="Z29" s="124">
        <v>46011</v>
      </c>
      <c r="AA29" s="124">
        <v>46012</v>
      </c>
      <c r="AB29" s="124">
        <v>46013</v>
      </c>
      <c r="AC29" s="124">
        <v>46014</v>
      </c>
      <c r="AD29" s="124">
        <v>46015</v>
      </c>
      <c r="AE29" s="124">
        <v>46016</v>
      </c>
      <c r="AF29" s="124">
        <v>46017</v>
      </c>
      <c r="AG29" s="124">
        <v>46018</v>
      </c>
      <c r="AH29" s="124">
        <v>46019</v>
      </c>
      <c r="AI29" s="124">
        <v>46020</v>
      </c>
      <c r="AJ29" s="124">
        <v>46021</v>
      </c>
      <c r="AK29" s="124">
        <v>46022</v>
      </c>
    </row>
    <row r="30" spans="1:37" ht="13.2" outlineLevel="1">
      <c r="A30" s="86"/>
      <c r="B30" s="116" t="s">
        <v>570</v>
      </c>
      <c r="C30" s="125">
        <f>SUM(C31:C228)</f>
        <v>139909137</v>
      </c>
      <c r="E30" s="126">
        <f t="shared" ref="E30:E228" si="3">F30/C30</f>
        <v>0.97712892496792481</v>
      </c>
      <c r="F30" s="125">
        <f t="shared" ref="F30:AK30" si="4">SUM(F31:F228)</f>
        <v>136709264.63000011</v>
      </c>
      <c r="G30" s="125">
        <f t="shared" si="4"/>
        <v>3111336.8800000018</v>
      </c>
      <c r="H30" s="125">
        <f t="shared" si="4"/>
        <v>2754133.6699999995</v>
      </c>
      <c r="I30" s="125">
        <f t="shared" si="4"/>
        <v>3781750.1099999985</v>
      </c>
      <c r="J30" s="125">
        <f t="shared" si="4"/>
        <v>5989662.419999999</v>
      </c>
      <c r="K30" s="125">
        <f t="shared" si="4"/>
        <v>4171514.4199999995</v>
      </c>
      <c r="L30" s="125">
        <f t="shared" si="4"/>
        <v>2774073.8699999992</v>
      </c>
      <c r="M30" s="125">
        <f t="shared" si="4"/>
        <v>3831131.8299999991</v>
      </c>
      <c r="N30" s="125">
        <f t="shared" si="4"/>
        <v>5074176.4599999962</v>
      </c>
      <c r="O30" s="125">
        <f t="shared" si="4"/>
        <v>6994993.0999999978</v>
      </c>
      <c r="P30" s="125">
        <f t="shared" si="4"/>
        <v>4558319.6399999978</v>
      </c>
      <c r="Q30" s="125">
        <f t="shared" si="4"/>
        <v>5172568.59</v>
      </c>
      <c r="R30" s="125">
        <f t="shared" si="4"/>
        <v>5114206.0600000015</v>
      </c>
      <c r="S30" s="125">
        <f t="shared" si="4"/>
        <v>1900090.1299999997</v>
      </c>
      <c r="T30" s="125">
        <f t="shared" si="4"/>
        <v>2421405.2399999998</v>
      </c>
      <c r="U30" s="125">
        <f t="shared" si="4"/>
        <v>6169640.9400000013</v>
      </c>
      <c r="V30" s="125">
        <f t="shared" si="4"/>
        <v>6851191.1800000025</v>
      </c>
      <c r="W30" s="125">
        <f t="shared" si="4"/>
        <v>5866752.1200000029</v>
      </c>
      <c r="X30" s="125">
        <f t="shared" si="4"/>
        <v>3842293.4200000004</v>
      </c>
      <c r="Y30" s="125">
        <f t="shared" si="4"/>
        <v>4939615.4900000039</v>
      </c>
      <c r="Z30" s="125">
        <f t="shared" si="4"/>
        <v>3428628.2900000014</v>
      </c>
      <c r="AA30" s="125">
        <f t="shared" si="4"/>
        <v>5675545.9400000004</v>
      </c>
      <c r="AB30" s="125">
        <f t="shared" si="4"/>
        <v>8356060.9900000002</v>
      </c>
      <c r="AC30" s="125">
        <f t="shared" si="4"/>
        <v>7530311.4499999983</v>
      </c>
      <c r="AD30" s="125">
        <f t="shared" si="4"/>
        <v>3195706.939999999</v>
      </c>
      <c r="AE30" s="125">
        <f t="shared" si="4"/>
        <v>240539.51999999996</v>
      </c>
      <c r="AF30" s="125">
        <f t="shared" si="4"/>
        <v>2410480.2199999997</v>
      </c>
      <c r="AG30" s="125">
        <f t="shared" si="4"/>
        <v>3983678.6300000004</v>
      </c>
      <c r="AH30" s="125">
        <f t="shared" si="4"/>
        <v>5242500.22</v>
      </c>
      <c r="AI30" s="125">
        <f t="shared" si="4"/>
        <v>5108563.47</v>
      </c>
      <c r="AJ30" s="125">
        <f t="shared" si="4"/>
        <v>4330265.4000000004</v>
      </c>
      <c r="AK30" s="125">
        <f t="shared" si="4"/>
        <v>1888127.9900000002</v>
      </c>
    </row>
    <row r="31" spans="1:37" ht="13.2" outlineLevel="1">
      <c r="A31" s="86"/>
      <c r="B31" s="19" t="s">
        <v>46</v>
      </c>
      <c r="C31" s="127">
        <v>26246298</v>
      </c>
      <c r="D31" s="80">
        <f>SUMIFS('PMT Terms'!C:C,'PMT Terms'!B:B,B31)</f>
        <v>60</v>
      </c>
      <c r="E31" s="89">
        <f t="shared" si="3"/>
        <v>0.91694313232288982</v>
      </c>
      <c r="F31" s="84">
        <f t="shared" ref="F31:F228" si="5">SUM(G31:AK31)</f>
        <v>24066362.699999999</v>
      </c>
      <c r="G31" s="88">
        <f>SUMIFS('Dec Receipts Data'!C:C,'Dec Receipts Data'!$A:$A,$B31)+SUMIFS('Dec Receipts Data'!C:C,'Dec Receipts Data'!$A:$A,$A31)</f>
        <v>433506.39</v>
      </c>
      <c r="H31" s="88">
        <f>SUMIFS('Dec Receipts Data'!D:D,'Dec Receipts Data'!$A:$A,$B31)+SUMIFS('Dec Receipts Data'!D:D,'Dec Receipts Data'!$A:$A,$A31)</f>
        <v>119152.82</v>
      </c>
      <c r="I31" s="88">
        <f>SUMIFS('Dec Receipts Data'!E:E,'Dec Receipts Data'!$A:$A,$B31)+SUMIFS('Dec Receipts Data'!E:E,'Dec Receipts Data'!$A:$A,$A31)</f>
        <v>46324.91</v>
      </c>
      <c r="J31" s="88">
        <f>SUMIFS('Dec Receipts Data'!F:F,'Dec Receipts Data'!$A:$A,$B31)+SUMIFS('Dec Receipts Data'!F:F,'Dec Receipts Data'!$A:$A,$A31)</f>
        <v>1786535.41</v>
      </c>
      <c r="K31" s="88">
        <f>SUMIFS('Dec Receipts Data'!G:G,'Dec Receipts Data'!$A:$A,$B31)+SUMIFS('Dec Receipts Data'!G:G,'Dec Receipts Data'!$A:$A,$A31)</f>
        <v>1182131.3500000001</v>
      </c>
      <c r="L31" s="88">
        <f>SUMIFS('Dec Receipts Data'!H:H,'Dec Receipts Data'!$A:$A,$B31)+SUMIFS('Dec Receipts Data'!H:H,'Dec Receipts Data'!$A:$A,$A31)</f>
        <v>1058608.55</v>
      </c>
      <c r="M31" s="88">
        <f>SUMIFS('Dec Receipts Data'!I:I,'Dec Receipts Data'!$A:$A,$B31)+SUMIFS('Dec Receipts Data'!I:I,'Dec Receipts Data'!$A:$A,$A31)</f>
        <v>1616596.36</v>
      </c>
      <c r="N31" s="88">
        <f>SUMIFS('Dec Receipts Data'!J:J,'Dec Receipts Data'!$A:$A,$B31)+SUMIFS('Dec Receipts Data'!J:J,'Dec Receipts Data'!$A:$A,$A31)</f>
        <v>265162.83</v>
      </c>
      <c r="O31" s="88">
        <f>SUMIFS('Dec Receipts Data'!K:K,'Dec Receipts Data'!$A:$A,$B31)+SUMIFS('Dec Receipts Data'!K:K,'Dec Receipts Data'!$A:$A,$A31)</f>
        <v>146734.51</v>
      </c>
      <c r="P31" s="88">
        <f>SUMIFS('Dec Receipts Data'!L:L,'Dec Receipts Data'!$A:$A,$B31)+SUMIFS('Dec Receipts Data'!L:L,'Dec Receipts Data'!$A:$A,$A31)</f>
        <v>296442.51</v>
      </c>
      <c r="Q31" s="88">
        <f>SUMIFS('Dec Receipts Data'!M:M,'Dec Receipts Data'!$A:$A,$B31)+SUMIFS('Dec Receipts Data'!M:M,'Dec Receipts Data'!$A:$A,$A31)</f>
        <v>834799.15</v>
      </c>
      <c r="R31" s="88">
        <f>SUMIFS('Dec Receipts Data'!N:N,'Dec Receipts Data'!$A:$A,$B31)+SUMIFS('Dec Receipts Data'!N:N,'Dec Receipts Data'!$A:$A,$A31)</f>
        <v>1890059.23</v>
      </c>
      <c r="S31" s="88">
        <f>SUMIFS('Dec Receipts Data'!O:O,'Dec Receipts Data'!$A:$A,$B31)+SUMIFS('Dec Receipts Data'!O:O,'Dec Receipts Data'!$A:$A,$A31)</f>
        <v>156241.59</v>
      </c>
      <c r="T31" s="88">
        <f>SUMIFS('Dec Receipts Data'!P:P,'Dec Receipts Data'!$A:$A,$B31)+SUMIFS('Dec Receipts Data'!P:P,'Dec Receipts Data'!$A:$A,$A31)</f>
        <v>449062.85</v>
      </c>
      <c r="U31" s="88">
        <f>SUMIFS('Dec Receipts Data'!Q:Q,'Dec Receipts Data'!$A:$A,$B31)+SUMIFS('Dec Receipts Data'!Q:Q,'Dec Receipts Data'!$A:$A,$A31)</f>
        <v>1001917.83</v>
      </c>
      <c r="V31" s="88">
        <f>SUMIFS('Dec Receipts Data'!R:R,'Dec Receipts Data'!$A:$A,$B31)+SUMIFS('Dec Receipts Data'!R:R,'Dec Receipts Data'!$A:$A,$A31)</f>
        <v>165716.73000000001</v>
      </c>
      <c r="W31" s="88">
        <f>SUMIFS('Dec Receipts Data'!S:S,'Dec Receipts Data'!$A:$A,$B31)+SUMIFS('Dec Receipts Data'!S:S,'Dec Receipts Data'!$A:$A,$A31)</f>
        <v>1200163.58</v>
      </c>
      <c r="X31" s="88">
        <f>SUMIFS('Dec Receipts Data'!T:T,'Dec Receipts Data'!$A:$A,$B31)+SUMIFS('Dec Receipts Data'!T:T,'Dec Receipts Data'!$A:$A,$A31)</f>
        <v>131101.9</v>
      </c>
      <c r="Y31" s="88">
        <f>SUMIFS('Dec Receipts Data'!U:U,'Dec Receipts Data'!$A:$A,$B31)+SUMIFS('Dec Receipts Data'!U:U,'Dec Receipts Data'!$A:$A,$A31)</f>
        <v>1406656.76</v>
      </c>
      <c r="Z31" s="88">
        <f>SUMIFS('Dec Receipts Data'!V:V,'Dec Receipts Data'!$A:$A,$B31)+SUMIFS('Dec Receipts Data'!V:V,'Dec Receipts Data'!$A:$A,$A31)</f>
        <v>1017518.69</v>
      </c>
      <c r="AA31" s="88">
        <f>SUMIFS('Dec Receipts Data'!W:W,'Dec Receipts Data'!$A:$A,$B31)+SUMIFS('Dec Receipts Data'!W:W,'Dec Receipts Data'!$A:$A,$A31)</f>
        <v>2225700.94</v>
      </c>
      <c r="AB31" s="88">
        <f>SUMIFS('Dec Receipts Data'!X:X,'Dec Receipts Data'!$A:$A,$B31)+SUMIFS('Dec Receipts Data'!X:X,'Dec Receipts Data'!$A:$A,$A31)</f>
        <v>1014380.44</v>
      </c>
      <c r="AC31" s="88">
        <f>SUMIFS('Dec Receipts Data'!Y:Y,'Dec Receipts Data'!$A:$A,$B31)+SUMIFS('Dec Receipts Data'!Y:Y,'Dec Receipts Data'!$A:$A,$A31)</f>
        <v>118820.45</v>
      </c>
      <c r="AD31" s="88">
        <f>SUMIFS('Dec Receipts Data'!Z:Z,'Dec Receipts Data'!$A:$A,$B31)+SUMIFS('Dec Receipts Data'!Z:Z,'Dec Receipts Data'!$A:$A,$A31)</f>
        <v>672509.42</v>
      </c>
      <c r="AE31" s="88">
        <f>SUMIFS('Dec Receipts Data'!AA:AA,'Dec Receipts Data'!$A:$A,$B31)+SUMIFS('Dec Receipts Data'!AA:AA,'Dec Receipts Data'!$A:$A,$A31)</f>
        <v>18111.650000000001</v>
      </c>
      <c r="AF31" s="88">
        <f>SUMIFS('Dec Receipts Data'!AB:AB,'Dec Receipts Data'!$A:$A,$B31)+SUMIFS('Dec Receipts Data'!AB:AB,'Dec Receipts Data'!$A:$A,$A31)</f>
        <v>201200.33</v>
      </c>
      <c r="AG31" s="88">
        <f>SUMIFS('Dec Receipts Data'!AC:AC,'Dec Receipts Data'!$A:$A,$B31)+SUMIFS('Dec Receipts Data'!AC:AC,'Dec Receipts Data'!$A:$A,$A31)</f>
        <v>414453.92</v>
      </c>
      <c r="AH31" s="88">
        <f>SUMIFS('Dec Receipts Data'!AD:AD,'Dec Receipts Data'!$A:$A,$B31)+SUMIFS('Dec Receipts Data'!AD:AD,'Dec Receipts Data'!$A:$A,$A31)</f>
        <v>2084906.74</v>
      </c>
      <c r="AI31" s="88">
        <f>SUMIFS('Dec Receipts Data'!AE:AE,'Dec Receipts Data'!$A:$A,$B31)+SUMIFS('Dec Receipts Data'!AE:AE,'Dec Receipts Data'!$A:$A,$A31)</f>
        <v>1913579.97</v>
      </c>
      <c r="AJ31" s="88">
        <f>SUMIFS('Dec Receipts Data'!AF:AF,'Dec Receipts Data'!$A:$A,$B31)+SUMIFS('Dec Receipts Data'!AF:AF,'Dec Receipts Data'!$A:$A,$A31)</f>
        <v>161141.46</v>
      </c>
      <c r="AK31" s="88">
        <f>SUMIFS('Dec Receipts Data'!AG:AG,'Dec Receipts Data'!$A:$A,$B31)+SUMIFS('Dec Receipts Data'!AG:AG,'Dec Receipts Data'!$A:$A,$A31)</f>
        <v>37123.43</v>
      </c>
    </row>
    <row r="32" spans="1:37" ht="13.2" outlineLevel="1">
      <c r="A32" s="86"/>
      <c r="B32" s="19" t="s">
        <v>38</v>
      </c>
      <c r="C32" s="127">
        <v>25442288</v>
      </c>
      <c r="D32" s="80">
        <f>SUMIFS('PMT Terms'!C:C,'PMT Terms'!B:B,B32)</f>
        <v>45</v>
      </c>
      <c r="E32" s="89">
        <f t="shared" si="3"/>
        <v>0.925520244091255</v>
      </c>
      <c r="F32" s="84">
        <f t="shared" si="5"/>
        <v>23547352.600000009</v>
      </c>
      <c r="G32" s="88">
        <f>SUMIFS('Dec Receipts Data'!C:C,'Dec Receipts Data'!$A:$A,$B32)+SUMIFS('Dec Receipts Data'!C:C,'Dec Receipts Data'!$A:$A,$A32)</f>
        <v>1161570.79</v>
      </c>
      <c r="H32" s="88">
        <f>SUMIFS('Dec Receipts Data'!D:D,'Dec Receipts Data'!$A:$A,$B32)+SUMIFS('Dec Receipts Data'!D:D,'Dec Receipts Data'!$A:$A,$A32)</f>
        <v>1249680.81</v>
      </c>
      <c r="I32" s="88">
        <f>SUMIFS('Dec Receipts Data'!E:E,'Dec Receipts Data'!$A:$A,$B32)+SUMIFS('Dec Receipts Data'!E:E,'Dec Receipts Data'!$A:$A,$A32)</f>
        <v>1956566.86</v>
      </c>
      <c r="J32" s="88">
        <f>SUMIFS('Dec Receipts Data'!F:F,'Dec Receipts Data'!$A:$A,$B32)+SUMIFS('Dec Receipts Data'!F:F,'Dec Receipts Data'!$A:$A,$A32)</f>
        <v>689206.77</v>
      </c>
      <c r="K32" s="88">
        <f>SUMIFS('Dec Receipts Data'!G:G,'Dec Receipts Data'!$A:$A,$B32)+SUMIFS('Dec Receipts Data'!G:G,'Dec Receipts Data'!$A:$A,$A32)</f>
        <v>79956.850000000006</v>
      </c>
      <c r="L32" s="88">
        <f>SUMIFS('Dec Receipts Data'!H:H,'Dec Receipts Data'!$A:$A,$B32)+SUMIFS('Dec Receipts Data'!H:H,'Dec Receipts Data'!$A:$A,$A32)</f>
        <v>27509.37</v>
      </c>
      <c r="M32" s="88">
        <f>SUMIFS('Dec Receipts Data'!I:I,'Dec Receipts Data'!$A:$A,$B32)+SUMIFS('Dec Receipts Data'!I:I,'Dec Receipts Data'!$A:$A,$A32)</f>
        <v>4134.26</v>
      </c>
      <c r="N32" s="88">
        <f>SUMIFS('Dec Receipts Data'!J:J,'Dec Receipts Data'!$A:$A,$B32)+SUMIFS('Dec Receipts Data'!J:J,'Dec Receipts Data'!$A:$A,$A32)</f>
        <v>1325900.7</v>
      </c>
      <c r="O32" s="88">
        <f>SUMIFS('Dec Receipts Data'!K:K,'Dec Receipts Data'!$A:$A,$B32)+SUMIFS('Dec Receipts Data'!K:K,'Dec Receipts Data'!$A:$A,$A32)</f>
        <v>3304951.87</v>
      </c>
      <c r="P32" s="88">
        <f>SUMIFS('Dec Receipts Data'!L:L,'Dec Receipts Data'!$A:$A,$B32)+SUMIFS('Dec Receipts Data'!L:L,'Dec Receipts Data'!$A:$A,$A32)</f>
        <v>1122423.92</v>
      </c>
      <c r="Q32" s="88">
        <f>SUMIFS('Dec Receipts Data'!M:M,'Dec Receipts Data'!$A:$A,$B32)+SUMIFS('Dec Receipts Data'!M:M,'Dec Receipts Data'!$A:$A,$A32)</f>
        <v>33824.080000000002</v>
      </c>
      <c r="R32" s="88">
        <f>SUMIFS('Dec Receipts Data'!N:N,'Dec Receipts Data'!$A:$A,$B32)+SUMIFS('Dec Receipts Data'!N:N,'Dec Receipts Data'!$A:$A,$A32)</f>
        <v>311489.37</v>
      </c>
      <c r="S32" s="88">
        <f>SUMIFS('Dec Receipts Data'!O:O,'Dec Receipts Data'!$A:$A,$B32)+SUMIFS('Dec Receipts Data'!O:O,'Dec Receipts Data'!$A:$A,$A32)</f>
        <v>185348.27</v>
      </c>
      <c r="T32" s="88">
        <f>SUMIFS('Dec Receipts Data'!P:P,'Dec Receipts Data'!$A:$A,$B32)+SUMIFS('Dec Receipts Data'!P:P,'Dec Receipts Data'!$A:$A,$A32)</f>
        <v>2990.88</v>
      </c>
      <c r="U32" s="88">
        <f>SUMIFS('Dec Receipts Data'!Q:Q,'Dec Receipts Data'!$A:$A,$B32)+SUMIFS('Dec Receipts Data'!Q:Q,'Dec Receipts Data'!$A:$A,$A32)</f>
        <v>1610607.03</v>
      </c>
      <c r="V32" s="88">
        <f>SUMIFS('Dec Receipts Data'!R:R,'Dec Receipts Data'!$A:$A,$B32)+SUMIFS('Dec Receipts Data'!R:R,'Dec Receipts Data'!$A:$A,$A32)</f>
        <v>2873711.54</v>
      </c>
      <c r="W32" s="88">
        <f>SUMIFS('Dec Receipts Data'!S:S,'Dec Receipts Data'!$A:$A,$B32)+SUMIFS('Dec Receipts Data'!S:S,'Dec Receipts Data'!$A:$A,$A32)</f>
        <v>698386.64</v>
      </c>
      <c r="X32" s="88">
        <f>SUMIFS('Dec Receipts Data'!T:T,'Dec Receipts Data'!$A:$A,$B32)+SUMIFS('Dec Receipts Data'!T:T,'Dec Receipts Data'!$A:$A,$A32)</f>
        <v>3198.99</v>
      </c>
      <c r="Y32" s="88">
        <f>SUMIFS('Dec Receipts Data'!U:U,'Dec Receipts Data'!$A:$A,$B32)+SUMIFS('Dec Receipts Data'!U:U,'Dec Receipts Data'!$A:$A,$A32)</f>
        <v>527387.16</v>
      </c>
      <c r="Z32" s="88">
        <f>SUMIFS('Dec Receipts Data'!V:V,'Dec Receipts Data'!$A:$A,$B32)+SUMIFS('Dec Receipts Data'!V:V,'Dec Receipts Data'!$A:$A,$A32)</f>
        <v>33254.85</v>
      </c>
      <c r="AA32" s="88">
        <f>SUMIFS('Dec Receipts Data'!W:W,'Dec Receipts Data'!$A:$A,$B32)+SUMIFS('Dec Receipts Data'!W:W,'Dec Receipts Data'!$A:$A,$A32)</f>
        <v>589169.93999999994</v>
      </c>
      <c r="AB32" s="88">
        <f>SUMIFS('Dec Receipts Data'!X:X,'Dec Receipts Data'!$A:$A,$B32)+SUMIFS('Dec Receipts Data'!X:X,'Dec Receipts Data'!$A:$A,$A32)</f>
        <v>2504940.17</v>
      </c>
      <c r="AC32" s="88">
        <f>SUMIFS('Dec Receipts Data'!Y:Y,'Dec Receipts Data'!$A:$A,$B32)+SUMIFS('Dec Receipts Data'!Y:Y,'Dec Receipts Data'!$A:$A,$A32)</f>
        <v>2873818.72</v>
      </c>
      <c r="AD32" s="88">
        <f>SUMIFS('Dec Receipts Data'!Z:Z,'Dec Receipts Data'!$A:$A,$B32)+SUMIFS('Dec Receipts Data'!Z:Z,'Dec Receipts Data'!$A:$A,$A32)</f>
        <v>67751.100000000006</v>
      </c>
      <c r="AE32" s="88">
        <f>SUMIFS('Dec Receipts Data'!AA:AA,'Dec Receipts Data'!$A:$A,$B32)+SUMIFS('Dec Receipts Data'!AA:AA,'Dec Receipts Data'!$A:$A,$A32)</f>
        <v>655.92</v>
      </c>
      <c r="AF32" s="88">
        <f>SUMIFS('Dec Receipts Data'!AB:AB,'Dec Receipts Data'!$A:$A,$B32)+SUMIFS('Dec Receipts Data'!AB:AB,'Dec Receipts Data'!$A:$A,$A32)</f>
        <v>2916.67</v>
      </c>
      <c r="AG32" s="88">
        <f>SUMIFS('Dec Receipts Data'!AC:AC,'Dec Receipts Data'!$A:$A,$B32)+SUMIFS('Dec Receipts Data'!AC:AC,'Dec Receipts Data'!$A:$A,$A32)</f>
        <v>4509.87</v>
      </c>
      <c r="AH32" s="88">
        <f>SUMIFS('Dec Receipts Data'!AD:AD,'Dec Receipts Data'!$A:$A,$B32)+SUMIFS('Dec Receipts Data'!AD:AD,'Dec Receipts Data'!$A:$A,$A32)</f>
        <v>13044.54</v>
      </c>
      <c r="AI32" s="88">
        <f>SUMIFS('Dec Receipts Data'!AE:AE,'Dec Receipts Data'!$A:$A,$B32)+SUMIFS('Dec Receipts Data'!AE:AE,'Dec Receipts Data'!$A:$A,$A32)</f>
        <v>1252.8599999999999</v>
      </c>
      <c r="AJ32" s="88">
        <f>SUMIFS('Dec Receipts Data'!AF:AF,'Dec Receipts Data'!$A:$A,$B32)+SUMIFS('Dec Receipts Data'!AF:AF,'Dec Receipts Data'!$A:$A,$A32)</f>
        <v>77574.179999999993</v>
      </c>
      <c r="AK32" s="88">
        <f>SUMIFS('Dec Receipts Data'!AG:AG,'Dec Receipts Data'!$A:$A,$B32)+SUMIFS('Dec Receipts Data'!AG:AG,'Dec Receipts Data'!$A:$A,$A32)</f>
        <v>209617.62</v>
      </c>
    </row>
    <row r="33" spans="1:37" ht="13.2" outlineLevel="1">
      <c r="A33" s="86"/>
      <c r="B33" s="19" t="s">
        <v>751</v>
      </c>
      <c r="C33" s="127">
        <v>12000000</v>
      </c>
      <c r="D33" s="80">
        <f>SUMIFS('PMT Terms'!C:C,'PMT Terms'!B:B,B33)</f>
        <v>55</v>
      </c>
      <c r="E33" s="89">
        <f t="shared" si="3"/>
        <v>0</v>
      </c>
      <c r="F33" s="84">
        <f t="shared" si="5"/>
        <v>0</v>
      </c>
      <c r="G33" s="88">
        <f>SUMIFS('Dec Receipts Data'!C:C,'Dec Receipts Data'!$A:$A,$B33)+SUMIFS('Dec Receipts Data'!C:C,'Dec Receipts Data'!$A:$A,$A33)</f>
        <v>0</v>
      </c>
      <c r="H33" s="88">
        <f>SUMIFS('Dec Receipts Data'!D:D,'Dec Receipts Data'!$A:$A,$B33)+SUMIFS('Dec Receipts Data'!D:D,'Dec Receipts Data'!$A:$A,$A33)</f>
        <v>0</v>
      </c>
      <c r="I33" s="88">
        <f>SUMIFS('Dec Receipts Data'!E:E,'Dec Receipts Data'!$A:$A,$B33)+SUMIFS('Dec Receipts Data'!E:E,'Dec Receipts Data'!$A:$A,$A33)</f>
        <v>0</v>
      </c>
      <c r="J33" s="88">
        <f>SUMIFS('Dec Receipts Data'!F:F,'Dec Receipts Data'!$A:$A,$B33)+SUMIFS('Dec Receipts Data'!F:F,'Dec Receipts Data'!$A:$A,$A33)</f>
        <v>0</v>
      </c>
      <c r="K33" s="88">
        <f>SUMIFS('Dec Receipts Data'!G:G,'Dec Receipts Data'!$A:$A,$B33)+SUMIFS('Dec Receipts Data'!G:G,'Dec Receipts Data'!$A:$A,$A33)</f>
        <v>0</v>
      </c>
      <c r="L33" s="88">
        <f>SUMIFS('Dec Receipts Data'!H:H,'Dec Receipts Data'!$A:$A,$B33)+SUMIFS('Dec Receipts Data'!H:H,'Dec Receipts Data'!$A:$A,$A33)</f>
        <v>0</v>
      </c>
      <c r="M33" s="88">
        <f>SUMIFS('Dec Receipts Data'!I:I,'Dec Receipts Data'!$A:$A,$B33)+SUMIFS('Dec Receipts Data'!I:I,'Dec Receipts Data'!$A:$A,$A33)</f>
        <v>0</v>
      </c>
      <c r="N33" s="88">
        <f>SUMIFS('Dec Receipts Data'!J:J,'Dec Receipts Data'!$A:$A,$B33)+SUMIFS('Dec Receipts Data'!J:J,'Dec Receipts Data'!$A:$A,$A33)</f>
        <v>0</v>
      </c>
      <c r="O33" s="88">
        <f>SUMIFS('Dec Receipts Data'!K:K,'Dec Receipts Data'!$A:$A,$B33)+SUMIFS('Dec Receipts Data'!K:K,'Dec Receipts Data'!$A:$A,$A33)</f>
        <v>0</v>
      </c>
      <c r="P33" s="88">
        <f>SUMIFS('Dec Receipts Data'!L:L,'Dec Receipts Data'!$A:$A,$B33)+SUMIFS('Dec Receipts Data'!L:L,'Dec Receipts Data'!$A:$A,$A33)</f>
        <v>0</v>
      </c>
      <c r="Q33" s="88">
        <f>SUMIFS('Dec Receipts Data'!M:M,'Dec Receipts Data'!$A:$A,$B33)+SUMIFS('Dec Receipts Data'!M:M,'Dec Receipts Data'!$A:$A,$A33)</f>
        <v>0</v>
      </c>
      <c r="R33" s="88">
        <f>SUMIFS('Dec Receipts Data'!N:N,'Dec Receipts Data'!$A:$A,$B33)+SUMIFS('Dec Receipts Data'!N:N,'Dec Receipts Data'!$A:$A,$A33)</f>
        <v>0</v>
      </c>
      <c r="S33" s="88">
        <f>SUMIFS('Dec Receipts Data'!O:O,'Dec Receipts Data'!$A:$A,$B33)+SUMIFS('Dec Receipts Data'!O:O,'Dec Receipts Data'!$A:$A,$A33)</f>
        <v>0</v>
      </c>
      <c r="T33" s="88">
        <f>SUMIFS('Dec Receipts Data'!P:P,'Dec Receipts Data'!$A:$A,$B33)+SUMIFS('Dec Receipts Data'!P:P,'Dec Receipts Data'!$A:$A,$A33)</f>
        <v>0</v>
      </c>
      <c r="U33" s="88">
        <f>SUMIFS('Dec Receipts Data'!Q:Q,'Dec Receipts Data'!$A:$A,$B33)+SUMIFS('Dec Receipts Data'!Q:Q,'Dec Receipts Data'!$A:$A,$A33)</f>
        <v>0</v>
      </c>
      <c r="V33" s="88">
        <f>SUMIFS('Dec Receipts Data'!R:R,'Dec Receipts Data'!$A:$A,$B33)+SUMIFS('Dec Receipts Data'!R:R,'Dec Receipts Data'!$A:$A,$A33)</f>
        <v>0</v>
      </c>
      <c r="W33" s="88">
        <f>SUMIFS('Dec Receipts Data'!S:S,'Dec Receipts Data'!$A:$A,$B33)+SUMIFS('Dec Receipts Data'!S:S,'Dec Receipts Data'!$A:$A,$A33)</f>
        <v>0</v>
      </c>
      <c r="X33" s="88">
        <f>SUMIFS('Dec Receipts Data'!T:T,'Dec Receipts Data'!$A:$A,$B33)+SUMIFS('Dec Receipts Data'!T:T,'Dec Receipts Data'!$A:$A,$A33)</f>
        <v>0</v>
      </c>
      <c r="Y33" s="88">
        <f>SUMIFS('Dec Receipts Data'!U:U,'Dec Receipts Data'!$A:$A,$B33)+SUMIFS('Dec Receipts Data'!U:U,'Dec Receipts Data'!$A:$A,$A33)</f>
        <v>0</v>
      </c>
      <c r="Z33" s="88">
        <f>SUMIFS('Dec Receipts Data'!V:V,'Dec Receipts Data'!$A:$A,$B33)+SUMIFS('Dec Receipts Data'!V:V,'Dec Receipts Data'!$A:$A,$A33)</f>
        <v>0</v>
      </c>
      <c r="AA33" s="88">
        <f>SUMIFS('Dec Receipts Data'!W:W,'Dec Receipts Data'!$A:$A,$B33)+SUMIFS('Dec Receipts Data'!W:W,'Dec Receipts Data'!$A:$A,$A33)</f>
        <v>0</v>
      </c>
      <c r="AB33" s="88">
        <f>SUMIFS('Dec Receipts Data'!X:X,'Dec Receipts Data'!$A:$A,$B33)+SUMIFS('Dec Receipts Data'!X:X,'Dec Receipts Data'!$A:$A,$A33)</f>
        <v>0</v>
      </c>
      <c r="AC33" s="88">
        <f>SUMIFS('Dec Receipts Data'!Y:Y,'Dec Receipts Data'!$A:$A,$B33)+SUMIFS('Dec Receipts Data'!Y:Y,'Dec Receipts Data'!$A:$A,$A33)</f>
        <v>0</v>
      </c>
      <c r="AD33" s="88">
        <f>SUMIFS('Dec Receipts Data'!Z:Z,'Dec Receipts Data'!$A:$A,$B33)+SUMIFS('Dec Receipts Data'!Z:Z,'Dec Receipts Data'!$A:$A,$A33)</f>
        <v>0</v>
      </c>
      <c r="AE33" s="88">
        <f>SUMIFS('Dec Receipts Data'!AA:AA,'Dec Receipts Data'!$A:$A,$B33)+SUMIFS('Dec Receipts Data'!AA:AA,'Dec Receipts Data'!$A:$A,$A33)</f>
        <v>0</v>
      </c>
      <c r="AF33" s="88">
        <f>SUMIFS('Dec Receipts Data'!AB:AB,'Dec Receipts Data'!$A:$A,$B33)+SUMIFS('Dec Receipts Data'!AB:AB,'Dec Receipts Data'!$A:$A,$A33)</f>
        <v>0</v>
      </c>
      <c r="AG33" s="88">
        <f>SUMIFS('Dec Receipts Data'!AC:AC,'Dec Receipts Data'!$A:$A,$B33)+SUMIFS('Dec Receipts Data'!AC:AC,'Dec Receipts Data'!$A:$A,$A33)</f>
        <v>0</v>
      </c>
      <c r="AH33" s="88">
        <f>SUMIFS('Dec Receipts Data'!AD:AD,'Dec Receipts Data'!$A:$A,$B33)+SUMIFS('Dec Receipts Data'!AD:AD,'Dec Receipts Data'!$A:$A,$A33)</f>
        <v>0</v>
      </c>
      <c r="AI33" s="88">
        <f>SUMIFS('Dec Receipts Data'!AE:AE,'Dec Receipts Data'!$A:$A,$B33)+SUMIFS('Dec Receipts Data'!AE:AE,'Dec Receipts Data'!$A:$A,$A33)</f>
        <v>0</v>
      </c>
      <c r="AJ33" s="88">
        <f>SUMIFS('Dec Receipts Data'!AF:AF,'Dec Receipts Data'!$A:$A,$B33)+SUMIFS('Dec Receipts Data'!AF:AF,'Dec Receipts Data'!$A:$A,$A33)</f>
        <v>0</v>
      </c>
      <c r="AK33" s="88">
        <f>SUMIFS('Dec Receipts Data'!AG:AG,'Dec Receipts Data'!$A:$A,$B33)+SUMIFS('Dec Receipts Data'!AG:AG,'Dec Receipts Data'!$A:$A,$A33)</f>
        <v>0</v>
      </c>
    </row>
    <row r="34" spans="1:37" ht="13.2" outlineLevel="1">
      <c r="A34" s="86"/>
      <c r="B34" s="19" t="s">
        <v>547</v>
      </c>
      <c r="C34" s="127">
        <v>4439497</v>
      </c>
      <c r="D34" s="80">
        <f>SUMIFS('PMT Terms'!C:C,'PMT Terms'!B:B,B34)</f>
        <v>68</v>
      </c>
      <c r="E34" s="89">
        <f t="shared" si="3"/>
        <v>0.98640667850434394</v>
      </c>
      <c r="F34" s="84">
        <f t="shared" si="5"/>
        <v>4379149.4899999993</v>
      </c>
      <c r="G34" s="88">
        <f>SUMIFS('Dec Receipts Data'!C:C,'Dec Receipts Data'!$A:$A,$B34)+SUMIFS('Dec Receipts Data'!C:C,'Dec Receipts Data'!$A:$A,$A34)</f>
        <v>54766.95</v>
      </c>
      <c r="H34" s="88">
        <f>SUMIFS('Dec Receipts Data'!D:D,'Dec Receipts Data'!$A:$A,$B34)+SUMIFS('Dec Receipts Data'!D:D,'Dec Receipts Data'!$A:$A,$A34)</f>
        <v>133669.62</v>
      </c>
      <c r="I34" s="88">
        <f>SUMIFS('Dec Receipts Data'!E:E,'Dec Receipts Data'!$A:$A,$B34)+SUMIFS('Dec Receipts Data'!E:E,'Dec Receipts Data'!$A:$A,$A34)</f>
        <v>202216.83</v>
      </c>
      <c r="J34" s="88">
        <f>SUMIFS('Dec Receipts Data'!F:F,'Dec Receipts Data'!$A:$A,$B34)+SUMIFS('Dec Receipts Data'!F:F,'Dec Receipts Data'!$A:$A,$A34)</f>
        <v>292668.03000000003</v>
      </c>
      <c r="K34" s="88">
        <f>SUMIFS('Dec Receipts Data'!G:G,'Dec Receipts Data'!$A:$A,$B34)+SUMIFS('Dec Receipts Data'!G:G,'Dec Receipts Data'!$A:$A,$A34)</f>
        <v>162528.1</v>
      </c>
      <c r="L34" s="88">
        <f>SUMIFS('Dec Receipts Data'!H:H,'Dec Receipts Data'!$A:$A,$B34)+SUMIFS('Dec Receipts Data'!H:H,'Dec Receipts Data'!$A:$A,$A34)</f>
        <v>225066.52</v>
      </c>
      <c r="M34" s="88">
        <f>SUMIFS('Dec Receipts Data'!I:I,'Dec Receipts Data'!$A:$A,$B34)+SUMIFS('Dec Receipts Data'!I:I,'Dec Receipts Data'!$A:$A,$A34)</f>
        <v>10437.959999999999</v>
      </c>
      <c r="N34" s="88">
        <f>SUMIFS('Dec Receipts Data'!J:J,'Dec Receipts Data'!$A:$A,$B34)+SUMIFS('Dec Receipts Data'!J:J,'Dec Receipts Data'!$A:$A,$A34)</f>
        <v>68181.97</v>
      </c>
      <c r="O34" s="88">
        <f>SUMIFS('Dec Receipts Data'!K:K,'Dec Receipts Data'!$A:$A,$B34)+SUMIFS('Dec Receipts Data'!K:K,'Dec Receipts Data'!$A:$A,$A34)</f>
        <v>325242.03999999998</v>
      </c>
      <c r="P34" s="88">
        <f>SUMIFS('Dec Receipts Data'!L:L,'Dec Receipts Data'!$A:$A,$B34)+SUMIFS('Dec Receipts Data'!L:L,'Dec Receipts Data'!$A:$A,$A34)</f>
        <v>1996.79</v>
      </c>
      <c r="Q34" s="88">
        <f>SUMIFS('Dec Receipts Data'!M:M,'Dec Receipts Data'!$A:$A,$B34)+SUMIFS('Dec Receipts Data'!M:M,'Dec Receipts Data'!$A:$A,$A34)</f>
        <v>87394.85</v>
      </c>
      <c r="R34" s="88">
        <f>SUMIFS('Dec Receipts Data'!N:N,'Dec Receipts Data'!$A:$A,$B34)+SUMIFS('Dec Receipts Data'!N:N,'Dec Receipts Data'!$A:$A,$A34)</f>
        <v>42194.46</v>
      </c>
      <c r="S34" s="88">
        <f>SUMIFS('Dec Receipts Data'!O:O,'Dec Receipts Data'!$A:$A,$B34)+SUMIFS('Dec Receipts Data'!O:O,'Dec Receipts Data'!$A:$A,$A34)</f>
        <v>866.61</v>
      </c>
      <c r="T34" s="88">
        <f>SUMIFS('Dec Receipts Data'!P:P,'Dec Receipts Data'!$A:$A,$B34)+SUMIFS('Dec Receipts Data'!P:P,'Dec Receipts Data'!$A:$A,$A34)</f>
        <v>65624.34</v>
      </c>
      <c r="U34" s="88">
        <f>SUMIFS('Dec Receipts Data'!Q:Q,'Dec Receipts Data'!$A:$A,$B34)+SUMIFS('Dec Receipts Data'!Q:Q,'Dec Receipts Data'!$A:$A,$A34)</f>
        <v>132023.04000000001</v>
      </c>
      <c r="V34" s="88">
        <f>SUMIFS('Dec Receipts Data'!R:R,'Dec Receipts Data'!$A:$A,$B34)+SUMIFS('Dec Receipts Data'!R:R,'Dec Receipts Data'!$A:$A,$A34)</f>
        <v>532140.59</v>
      </c>
      <c r="W34" s="88">
        <f>SUMIFS('Dec Receipts Data'!S:S,'Dec Receipts Data'!$A:$A,$B34)+SUMIFS('Dec Receipts Data'!S:S,'Dec Receipts Data'!$A:$A,$A34)</f>
        <v>390920.65</v>
      </c>
      <c r="X34" s="88">
        <f>SUMIFS('Dec Receipts Data'!T:T,'Dec Receipts Data'!$A:$A,$B34)+SUMIFS('Dec Receipts Data'!T:T,'Dec Receipts Data'!$A:$A,$A34)</f>
        <v>10261.59</v>
      </c>
      <c r="Y34" s="88">
        <f>SUMIFS('Dec Receipts Data'!U:U,'Dec Receipts Data'!$A:$A,$B34)+SUMIFS('Dec Receipts Data'!U:U,'Dec Receipts Data'!$A:$A,$A34)</f>
        <v>37822.86</v>
      </c>
      <c r="Z34" s="88">
        <f>SUMIFS('Dec Receipts Data'!V:V,'Dec Receipts Data'!$A:$A,$B34)+SUMIFS('Dec Receipts Data'!V:V,'Dec Receipts Data'!$A:$A,$A34)</f>
        <v>4868.4399999999996</v>
      </c>
      <c r="AA34" s="88">
        <f>SUMIFS('Dec Receipts Data'!W:W,'Dec Receipts Data'!$A:$A,$B34)+SUMIFS('Dec Receipts Data'!W:W,'Dec Receipts Data'!$A:$A,$A34)</f>
        <v>46319.76</v>
      </c>
      <c r="AB34" s="88">
        <f>SUMIFS('Dec Receipts Data'!X:X,'Dec Receipts Data'!$A:$A,$B34)+SUMIFS('Dec Receipts Data'!X:X,'Dec Receipts Data'!$A:$A,$A34)</f>
        <v>196411.33</v>
      </c>
      <c r="AC34" s="88">
        <f>SUMIFS('Dec Receipts Data'!Y:Y,'Dec Receipts Data'!$A:$A,$B34)+SUMIFS('Dec Receipts Data'!Y:Y,'Dec Receipts Data'!$A:$A,$A34)</f>
        <v>205266.04</v>
      </c>
      <c r="AD34" s="88">
        <f>SUMIFS('Dec Receipts Data'!Z:Z,'Dec Receipts Data'!$A:$A,$B34)+SUMIFS('Dec Receipts Data'!Z:Z,'Dec Receipts Data'!$A:$A,$A34)</f>
        <v>471572.07</v>
      </c>
      <c r="AE34" s="88">
        <f>SUMIFS('Dec Receipts Data'!AA:AA,'Dec Receipts Data'!$A:$A,$B34)+SUMIFS('Dec Receipts Data'!AA:AA,'Dec Receipts Data'!$A:$A,$A34)</f>
        <v>18458.740000000002</v>
      </c>
      <c r="AF34" s="88">
        <f>SUMIFS('Dec Receipts Data'!AB:AB,'Dec Receipts Data'!$A:$A,$B34)+SUMIFS('Dec Receipts Data'!AB:AB,'Dec Receipts Data'!$A:$A,$A34)</f>
        <v>208191.05</v>
      </c>
      <c r="AG34" s="88">
        <f>SUMIFS('Dec Receipts Data'!AC:AC,'Dec Receipts Data'!$A:$A,$B34)+SUMIFS('Dec Receipts Data'!AC:AC,'Dec Receipts Data'!$A:$A,$A34)</f>
        <v>224245.1</v>
      </c>
      <c r="AH34" s="88">
        <f>SUMIFS('Dec Receipts Data'!AD:AD,'Dec Receipts Data'!$A:$A,$B34)+SUMIFS('Dec Receipts Data'!AD:AD,'Dec Receipts Data'!$A:$A,$A34)</f>
        <v>165568.16</v>
      </c>
      <c r="AI34" s="88">
        <f>SUMIFS('Dec Receipts Data'!AE:AE,'Dec Receipts Data'!$A:$A,$B34)+SUMIFS('Dec Receipts Data'!AE:AE,'Dec Receipts Data'!$A:$A,$A34)</f>
        <v>42288.77</v>
      </c>
      <c r="AJ34" s="88">
        <f>SUMIFS('Dec Receipts Data'!AF:AF,'Dec Receipts Data'!$A:$A,$B34)+SUMIFS('Dec Receipts Data'!AF:AF,'Dec Receipts Data'!$A:$A,$A34)</f>
        <v>9077.7900000000009</v>
      </c>
      <c r="AK34" s="88">
        <f>SUMIFS('Dec Receipts Data'!AG:AG,'Dec Receipts Data'!$A:$A,$B34)+SUMIFS('Dec Receipts Data'!AG:AG,'Dec Receipts Data'!$A:$A,$A34)</f>
        <v>10858.44</v>
      </c>
    </row>
    <row r="35" spans="1:37" ht="13.2" outlineLevel="1">
      <c r="A35" s="86"/>
      <c r="B35" s="19" t="s">
        <v>58</v>
      </c>
      <c r="C35" s="127">
        <v>3412036</v>
      </c>
      <c r="D35" s="80">
        <f>SUMIFS('PMT Terms'!C:C,'PMT Terms'!B:B,B35)</f>
        <v>45</v>
      </c>
      <c r="E35" s="89">
        <f t="shared" si="3"/>
        <v>1.0811541906357378</v>
      </c>
      <c r="F35" s="84">
        <f t="shared" si="5"/>
        <v>3688937.02</v>
      </c>
      <c r="G35" s="88">
        <f>SUMIFS('Dec Receipts Data'!C:C,'Dec Receipts Data'!$A:$A,$B35)+SUMIFS('Dec Receipts Data'!C:C,'Dec Receipts Data'!$A:$A,$A35)</f>
        <v>486470.52</v>
      </c>
      <c r="H35" s="88">
        <f>SUMIFS('Dec Receipts Data'!D:D,'Dec Receipts Data'!$A:$A,$B35)+SUMIFS('Dec Receipts Data'!D:D,'Dec Receipts Data'!$A:$A,$A35)</f>
        <v>2643.34</v>
      </c>
      <c r="I35" s="88">
        <f>SUMIFS('Dec Receipts Data'!E:E,'Dec Receipts Data'!$A:$A,$B35)+SUMIFS('Dec Receipts Data'!E:E,'Dec Receipts Data'!$A:$A,$A35)</f>
        <v>24096.36</v>
      </c>
      <c r="J35" s="88">
        <f>SUMIFS('Dec Receipts Data'!F:F,'Dec Receipts Data'!$A:$A,$B35)+SUMIFS('Dec Receipts Data'!F:F,'Dec Receipts Data'!$A:$A,$A35)</f>
        <v>2334.48</v>
      </c>
      <c r="K35" s="88">
        <f>SUMIFS('Dec Receipts Data'!G:G,'Dec Receipts Data'!$A:$A,$B35)+SUMIFS('Dec Receipts Data'!G:G,'Dec Receipts Data'!$A:$A,$A35)</f>
        <v>415.59</v>
      </c>
      <c r="L35" s="88">
        <f>SUMIFS('Dec Receipts Data'!H:H,'Dec Receipts Data'!$A:$A,$B35)+SUMIFS('Dec Receipts Data'!H:H,'Dec Receipts Data'!$A:$A,$A35)</f>
        <v>1542.17</v>
      </c>
      <c r="M35" s="88">
        <f>SUMIFS('Dec Receipts Data'!I:I,'Dec Receipts Data'!$A:$A,$B35)+SUMIFS('Dec Receipts Data'!I:I,'Dec Receipts Data'!$A:$A,$A35)</f>
        <v>17.989999999999998</v>
      </c>
      <c r="N35" s="88">
        <f>SUMIFS('Dec Receipts Data'!J:J,'Dec Receipts Data'!$A:$A,$B35)+SUMIFS('Dec Receipts Data'!J:J,'Dec Receipts Data'!$A:$A,$A35)</f>
        <v>884055.21</v>
      </c>
      <c r="O35" s="88">
        <f>SUMIFS('Dec Receipts Data'!K:K,'Dec Receipts Data'!$A:$A,$B35)+SUMIFS('Dec Receipts Data'!K:K,'Dec Receipts Data'!$A:$A,$A35)</f>
        <v>87889</v>
      </c>
      <c r="P35" s="88">
        <f>SUMIFS('Dec Receipts Data'!L:L,'Dec Receipts Data'!$A:$A,$B35)+SUMIFS('Dec Receipts Data'!L:L,'Dec Receipts Data'!$A:$A,$A35)</f>
        <v>1209</v>
      </c>
      <c r="Q35" s="88">
        <f>SUMIFS('Dec Receipts Data'!M:M,'Dec Receipts Data'!$A:$A,$B35)+SUMIFS('Dec Receipts Data'!M:M,'Dec Receipts Data'!$A:$A,$A35)</f>
        <v>1012.11</v>
      </c>
      <c r="R35" s="88">
        <f>SUMIFS('Dec Receipts Data'!N:N,'Dec Receipts Data'!$A:$A,$B35)+SUMIFS('Dec Receipts Data'!N:N,'Dec Receipts Data'!$A:$A,$A35)</f>
        <v>1965</v>
      </c>
      <c r="S35" s="88">
        <f>SUMIFS('Dec Receipts Data'!O:O,'Dec Receipts Data'!$A:$A,$B35)+SUMIFS('Dec Receipts Data'!O:O,'Dec Receipts Data'!$A:$A,$A35)</f>
        <v>0</v>
      </c>
      <c r="T35" s="88">
        <f>SUMIFS('Dec Receipts Data'!P:P,'Dec Receipts Data'!$A:$A,$B35)+SUMIFS('Dec Receipts Data'!P:P,'Dec Receipts Data'!$A:$A,$A35)</f>
        <v>0</v>
      </c>
      <c r="U35" s="88">
        <f>SUMIFS('Dec Receipts Data'!Q:Q,'Dec Receipts Data'!$A:$A,$B35)+SUMIFS('Dec Receipts Data'!Q:Q,'Dec Receipts Data'!$A:$A,$A35)</f>
        <v>340103.67</v>
      </c>
      <c r="V35" s="88">
        <f>SUMIFS('Dec Receipts Data'!R:R,'Dec Receipts Data'!$A:$A,$B35)+SUMIFS('Dec Receipts Data'!R:R,'Dec Receipts Data'!$A:$A,$A35)</f>
        <v>477052.98</v>
      </c>
      <c r="W35" s="88">
        <f>SUMIFS('Dec Receipts Data'!S:S,'Dec Receipts Data'!$A:$A,$B35)+SUMIFS('Dec Receipts Data'!S:S,'Dec Receipts Data'!$A:$A,$A35)</f>
        <v>11193.35</v>
      </c>
      <c r="X35" s="88">
        <f>SUMIFS('Dec Receipts Data'!T:T,'Dec Receipts Data'!$A:$A,$B35)+SUMIFS('Dec Receipts Data'!T:T,'Dec Receipts Data'!$A:$A,$A35)</f>
        <v>0</v>
      </c>
      <c r="Y35" s="88">
        <f>SUMIFS('Dec Receipts Data'!U:U,'Dec Receipts Data'!$A:$A,$B35)+SUMIFS('Dec Receipts Data'!U:U,'Dec Receipts Data'!$A:$A,$A35)</f>
        <v>755.94</v>
      </c>
      <c r="Z35" s="88">
        <f>SUMIFS('Dec Receipts Data'!V:V,'Dec Receipts Data'!$A:$A,$B35)+SUMIFS('Dec Receipts Data'!V:V,'Dec Receipts Data'!$A:$A,$A35)</f>
        <v>0</v>
      </c>
      <c r="AA35" s="88">
        <f>SUMIFS('Dec Receipts Data'!W:W,'Dec Receipts Data'!$A:$A,$B35)+SUMIFS('Dec Receipts Data'!W:W,'Dec Receipts Data'!$A:$A,$A35)</f>
        <v>645.51</v>
      </c>
      <c r="AB35" s="88">
        <f>SUMIFS('Dec Receipts Data'!X:X,'Dec Receipts Data'!$A:$A,$B35)+SUMIFS('Dec Receipts Data'!X:X,'Dec Receipts Data'!$A:$A,$A35)</f>
        <v>650847.96</v>
      </c>
      <c r="AC35" s="88">
        <f>SUMIFS('Dec Receipts Data'!Y:Y,'Dec Receipts Data'!$A:$A,$B35)+SUMIFS('Dec Receipts Data'!Y:Y,'Dec Receipts Data'!$A:$A,$A35)</f>
        <v>35703.99</v>
      </c>
      <c r="AD35" s="88">
        <f>SUMIFS('Dec Receipts Data'!Z:Z,'Dec Receipts Data'!$A:$A,$B35)+SUMIFS('Dec Receipts Data'!Z:Z,'Dec Receipts Data'!$A:$A,$A35)</f>
        <v>0</v>
      </c>
      <c r="AE35" s="88">
        <f>SUMIFS('Dec Receipts Data'!AA:AA,'Dec Receipts Data'!$A:$A,$B35)+SUMIFS('Dec Receipts Data'!AA:AA,'Dec Receipts Data'!$A:$A,$A35)</f>
        <v>205.11</v>
      </c>
      <c r="AF35" s="88">
        <f>SUMIFS('Dec Receipts Data'!AB:AB,'Dec Receipts Data'!$A:$A,$B35)+SUMIFS('Dec Receipts Data'!AB:AB,'Dec Receipts Data'!$A:$A,$A35)</f>
        <v>970.33</v>
      </c>
      <c r="AG35" s="88">
        <f>SUMIFS('Dec Receipts Data'!AC:AC,'Dec Receipts Data'!$A:$A,$B35)+SUMIFS('Dec Receipts Data'!AC:AC,'Dec Receipts Data'!$A:$A,$A35)</f>
        <v>4160.2</v>
      </c>
      <c r="AH35" s="88">
        <f>SUMIFS('Dec Receipts Data'!AD:AD,'Dec Receipts Data'!$A:$A,$B35)+SUMIFS('Dec Receipts Data'!AD:AD,'Dec Receipts Data'!$A:$A,$A35)</f>
        <v>2411.65</v>
      </c>
      <c r="AI35" s="88">
        <f>SUMIFS('Dec Receipts Data'!AE:AE,'Dec Receipts Data'!$A:$A,$B35)+SUMIFS('Dec Receipts Data'!AE:AE,'Dec Receipts Data'!$A:$A,$A35)</f>
        <v>622949.01</v>
      </c>
      <c r="AJ35" s="88">
        <f>SUMIFS('Dec Receipts Data'!AF:AF,'Dec Receipts Data'!$A:$A,$B35)+SUMIFS('Dec Receipts Data'!AF:AF,'Dec Receipts Data'!$A:$A,$A35)</f>
        <v>47897.99</v>
      </c>
      <c r="AK35" s="88">
        <f>SUMIFS('Dec Receipts Data'!AG:AG,'Dec Receipts Data'!$A:$A,$B35)+SUMIFS('Dec Receipts Data'!AG:AG,'Dec Receipts Data'!$A:$A,$A35)</f>
        <v>388.56</v>
      </c>
    </row>
    <row r="36" spans="1:37" ht="13.2" outlineLevel="1">
      <c r="A36" s="86"/>
      <c r="B36" s="19" t="s">
        <v>47</v>
      </c>
      <c r="C36" s="127">
        <v>2802812</v>
      </c>
      <c r="D36" s="80">
        <f>SUMIFS('PMT Terms'!C:C,'PMT Terms'!B:B,B36)</f>
        <v>10</v>
      </c>
      <c r="E36" s="89">
        <f t="shared" si="3"/>
        <v>1.3675885289487846</v>
      </c>
      <c r="F36" s="84">
        <f t="shared" si="5"/>
        <v>3833093.5400000005</v>
      </c>
      <c r="G36" s="88">
        <f>SUMIFS('Dec Receipts Data'!C:C,'Dec Receipts Data'!$A:$A,$B36)+SUMIFS('Dec Receipts Data'!C:C,'Dec Receipts Data'!$A:$A,$A36)</f>
        <v>0</v>
      </c>
      <c r="H36" s="88">
        <f>SUMIFS('Dec Receipts Data'!D:D,'Dec Receipts Data'!$A:$A,$B36)+SUMIFS('Dec Receipts Data'!D:D,'Dec Receipts Data'!$A:$A,$A36)</f>
        <v>0</v>
      </c>
      <c r="I36" s="88">
        <f>SUMIFS('Dec Receipts Data'!E:E,'Dec Receipts Data'!$A:$A,$B36)+SUMIFS('Dec Receipts Data'!E:E,'Dec Receipts Data'!$A:$A,$A36)</f>
        <v>417</v>
      </c>
      <c r="J36" s="88">
        <f>SUMIFS('Dec Receipts Data'!F:F,'Dec Receipts Data'!$A:$A,$B36)+SUMIFS('Dec Receipts Data'!F:F,'Dec Receipts Data'!$A:$A,$A36)</f>
        <v>45873.94</v>
      </c>
      <c r="K36" s="88">
        <f>SUMIFS('Dec Receipts Data'!G:G,'Dec Receipts Data'!$A:$A,$B36)+SUMIFS('Dec Receipts Data'!G:G,'Dec Receipts Data'!$A:$A,$A36)</f>
        <v>24528.22</v>
      </c>
      <c r="L36" s="88">
        <f>SUMIFS('Dec Receipts Data'!H:H,'Dec Receipts Data'!$A:$A,$B36)+SUMIFS('Dec Receipts Data'!H:H,'Dec Receipts Data'!$A:$A,$A36)</f>
        <v>0</v>
      </c>
      <c r="M36" s="88">
        <f>SUMIFS('Dec Receipts Data'!I:I,'Dec Receipts Data'!$A:$A,$B36)+SUMIFS('Dec Receipts Data'!I:I,'Dec Receipts Data'!$A:$A,$A36)</f>
        <v>91787.06</v>
      </c>
      <c r="N36" s="88">
        <f>SUMIFS('Dec Receipts Data'!J:J,'Dec Receipts Data'!$A:$A,$B36)+SUMIFS('Dec Receipts Data'!J:J,'Dec Receipts Data'!$A:$A,$A36)</f>
        <v>539000.82999999996</v>
      </c>
      <c r="O36" s="88">
        <f>SUMIFS('Dec Receipts Data'!K:K,'Dec Receipts Data'!$A:$A,$B36)+SUMIFS('Dec Receipts Data'!K:K,'Dec Receipts Data'!$A:$A,$A36)</f>
        <v>1526.4</v>
      </c>
      <c r="P36" s="88">
        <f>SUMIFS('Dec Receipts Data'!L:L,'Dec Receipts Data'!$A:$A,$B36)+SUMIFS('Dec Receipts Data'!L:L,'Dec Receipts Data'!$A:$A,$A36)</f>
        <v>175885.5</v>
      </c>
      <c r="Q36" s="88">
        <f>SUMIFS('Dec Receipts Data'!M:M,'Dec Receipts Data'!$A:$A,$B36)+SUMIFS('Dec Receipts Data'!M:M,'Dec Receipts Data'!$A:$A,$A36)</f>
        <v>539257.31000000006</v>
      </c>
      <c r="R36" s="88">
        <f>SUMIFS('Dec Receipts Data'!N:N,'Dec Receipts Data'!$A:$A,$B36)+SUMIFS('Dec Receipts Data'!N:N,'Dec Receipts Data'!$A:$A,$A36)</f>
        <v>22686.48</v>
      </c>
      <c r="S36" s="88">
        <f>SUMIFS('Dec Receipts Data'!O:O,'Dec Receipts Data'!$A:$A,$B36)+SUMIFS('Dec Receipts Data'!O:O,'Dec Receipts Data'!$A:$A,$A36)</f>
        <v>115.5</v>
      </c>
      <c r="T36" s="88">
        <f>SUMIFS('Dec Receipts Data'!P:P,'Dec Receipts Data'!$A:$A,$B36)+SUMIFS('Dec Receipts Data'!P:P,'Dec Receipts Data'!$A:$A,$A36)</f>
        <v>459</v>
      </c>
      <c r="U36" s="88">
        <f>SUMIFS('Dec Receipts Data'!Q:Q,'Dec Receipts Data'!$A:$A,$B36)+SUMIFS('Dec Receipts Data'!Q:Q,'Dec Receipts Data'!$A:$A,$A36)</f>
        <v>27811.56</v>
      </c>
      <c r="V36" s="88">
        <f>SUMIFS('Dec Receipts Data'!R:R,'Dec Receipts Data'!$A:$A,$B36)+SUMIFS('Dec Receipts Data'!R:R,'Dec Receipts Data'!$A:$A,$A36)</f>
        <v>142.80000000000001</v>
      </c>
      <c r="W36" s="88">
        <f>SUMIFS('Dec Receipts Data'!S:S,'Dec Receipts Data'!$A:$A,$B36)+SUMIFS('Dec Receipts Data'!S:S,'Dec Receipts Data'!$A:$A,$A36)</f>
        <v>1624.56</v>
      </c>
      <c r="X36" s="88">
        <f>SUMIFS('Dec Receipts Data'!T:T,'Dec Receipts Data'!$A:$A,$B36)+SUMIFS('Dec Receipts Data'!T:T,'Dec Receipts Data'!$A:$A,$A36)</f>
        <v>1259.46</v>
      </c>
      <c r="Y36" s="88">
        <f>SUMIFS('Dec Receipts Data'!U:U,'Dec Receipts Data'!$A:$A,$B36)+SUMIFS('Dec Receipts Data'!U:U,'Dec Receipts Data'!$A:$A,$A36)</f>
        <v>11710.33</v>
      </c>
      <c r="Z36" s="88">
        <f>SUMIFS('Dec Receipts Data'!V:V,'Dec Receipts Data'!$A:$A,$B36)+SUMIFS('Dec Receipts Data'!V:V,'Dec Receipts Data'!$A:$A,$A36)</f>
        <v>15054</v>
      </c>
      <c r="AA36" s="88">
        <f>SUMIFS('Dec Receipts Data'!W:W,'Dec Receipts Data'!$A:$A,$B36)+SUMIFS('Dec Receipts Data'!W:W,'Dec Receipts Data'!$A:$A,$A36)</f>
        <v>646473.94999999995</v>
      </c>
      <c r="AB36" s="88">
        <f>SUMIFS('Dec Receipts Data'!X:X,'Dec Receipts Data'!$A:$A,$B36)+SUMIFS('Dec Receipts Data'!X:X,'Dec Receipts Data'!$A:$A,$A36)</f>
        <v>90178.89</v>
      </c>
      <c r="AC36" s="88">
        <f>SUMIFS('Dec Receipts Data'!Y:Y,'Dec Receipts Data'!$A:$A,$B36)+SUMIFS('Dec Receipts Data'!Y:Y,'Dec Receipts Data'!$A:$A,$A36)</f>
        <v>188373.96</v>
      </c>
      <c r="AD36" s="88">
        <f>SUMIFS('Dec Receipts Data'!Z:Z,'Dec Receipts Data'!$A:$A,$B36)+SUMIFS('Dec Receipts Data'!Z:Z,'Dec Receipts Data'!$A:$A,$A36)</f>
        <v>585323.16</v>
      </c>
      <c r="AE36" s="88">
        <f>SUMIFS('Dec Receipts Data'!AA:AA,'Dec Receipts Data'!$A:$A,$B36)+SUMIFS('Dec Receipts Data'!AA:AA,'Dec Receipts Data'!$A:$A,$A36)</f>
        <v>255</v>
      </c>
      <c r="AF36" s="88">
        <f>SUMIFS('Dec Receipts Data'!AB:AB,'Dec Receipts Data'!$A:$A,$B36)+SUMIFS('Dec Receipts Data'!AB:AB,'Dec Receipts Data'!$A:$A,$A36)</f>
        <v>663.14</v>
      </c>
      <c r="AG36" s="88">
        <f>SUMIFS('Dec Receipts Data'!AC:AC,'Dec Receipts Data'!$A:$A,$B36)+SUMIFS('Dec Receipts Data'!AC:AC,'Dec Receipts Data'!$A:$A,$A36)</f>
        <v>705944.01</v>
      </c>
      <c r="AH36" s="88">
        <f>SUMIFS('Dec Receipts Data'!AD:AD,'Dec Receipts Data'!$A:$A,$B36)+SUMIFS('Dec Receipts Data'!AD:AD,'Dec Receipts Data'!$A:$A,$A36)</f>
        <v>109485.04</v>
      </c>
      <c r="AI36" s="88">
        <f>SUMIFS('Dec Receipts Data'!AE:AE,'Dec Receipts Data'!$A:$A,$B36)+SUMIFS('Dec Receipts Data'!AE:AE,'Dec Receipts Data'!$A:$A,$A36)</f>
        <v>165</v>
      </c>
      <c r="AJ36" s="88">
        <f>SUMIFS('Dec Receipts Data'!AF:AF,'Dec Receipts Data'!$A:$A,$B36)+SUMIFS('Dec Receipts Data'!AF:AF,'Dec Receipts Data'!$A:$A,$A36)</f>
        <v>6182.44</v>
      </c>
      <c r="AK36" s="88">
        <f>SUMIFS('Dec Receipts Data'!AG:AG,'Dec Receipts Data'!$A:$A,$B36)+SUMIFS('Dec Receipts Data'!AG:AG,'Dec Receipts Data'!$A:$A,$A36)</f>
        <v>909</v>
      </c>
    </row>
    <row r="37" spans="1:37" ht="13.2" outlineLevel="1">
      <c r="A37" s="86"/>
      <c r="B37" s="19" t="s">
        <v>66</v>
      </c>
      <c r="C37" s="127">
        <v>2685956</v>
      </c>
      <c r="D37" s="80">
        <f>SUMIFS('PMT Terms'!C:C,'PMT Terms'!B:B,B37)</f>
        <v>60</v>
      </c>
      <c r="E37" s="89">
        <f t="shared" si="3"/>
        <v>0.64330579503163865</v>
      </c>
      <c r="F37" s="84">
        <f t="shared" si="5"/>
        <v>1727891.06</v>
      </c>
      <c r="G37" s="88">
        <f>SUMIFS('Dec Receipts Data'!C:C,'Dec Receipts Data'!$A:$A,$B37)+SUMIFS('Dec Receipts Data'!C:C,'Dec Receipts Data'!$A:$A,$A37)</f>
        <v>906.6</v>
      </c>
      <c r="H37" s="88">
        <f>SUMIFS('Dec Receipts Data'!D:D,'Dec Receipts Data'!$A:$A,$B37)+SUMIFS('Dec Receipts Data'!D:D,'Dec Receipts Data'!$A:$A,$A37)</f>
        <v>0</v>
      </c>
      <c r="I37" s="88">
        <f>SUMIFS('Dec Receipts Data'!E:E,'Dec Receipts Data'!$A:$A,$B37)+SUMIFS('Dec Receipts Data'!E:E,'Dec Receipts Data'!$A:$A,$A37)</f>
        <v>0</v>
      </c>
      <c r="J37" s="88">
        <f>SUMIFS('Dec Receipts Data'!F:F,'Dec Receipts Data'!$A:$A,$B37)+SUMIFS('Dec Receipts Data'!F:F,'Dec Receipts Data'!$A:$A,$A37)</f>
        <v>0</v>
      </c>
      <c r="K37" s="88">
        <f>SUMIFS('Dec Receipts Data'!G:G,'Dec Receipts Data'!$A:$A,$B37)+SUMIFS('Dec Receipts Data'!G:G,'Dec Receipts Data'!$A:$A,$A37)</f>
        <v>200274.9</v>
      </c>
      <c r="L37" s="88">
        <f>SUMIFS('Dec Receipts Data'!H:H,'Dec Receipts Data'!$A:$A,$B37)+SUMIFS('Dec Receipts Data'!H:H,'Dec Receipts Data'!$A:$A,$A37)</f>
        <v>1384.56</v>
      </c>
      <c r="M37" s="88">
        <f>SUMIFS('Dec Receipts Data'!I:I,'Dec Receipts Data'!$A:$A,$B37)+SUMIFS('Dec Receipts Data'!I:I,'Dec Receipts Data'!$A:$A,$A37)</f>
        <v>0</v>
      </c>
      <c r="N37" s="88">
        <f>SUMIFS('Dec Receipts Data'!J:J,'Dec Receipts Data'!$A:$A,$B37)+SUMIFS('Dec Receipts Data'!J:J,'Dec Receipts Data'!$A:$A,$A37)</f>
        <v>0</v>
      </c>
      <c r="O37" s="88">
        <f>SUMIFS('Dec Receipts Data'!K:K,'Dec Receipts Data'!$A:$A,$B37)+SUMIFS('Dec Receipts Data'!K:K,'Dec Receipts Data'!$A:$A,$A37)</f>
        <v>9791.8799999999992</v>
      </c>
      <c r="P37" s="88">
        <f>SUMIFS('Dec Receipts Data'!L:L,'Dec Receipts Data'!$A:$A,$B37)+SUMIFS('Dec Receipts Data'!L:L,'Dec Receipts Data'!$A:$A,$A37)</f>
        <v>400375.85</v>
      </c>
      <c r="Q37" s="88">
        <f>SUMIFS('Dec Receipts Data'!M:M,'Dec Receipts Data'!$A:$A,$B37)+SUMIFS('Dec Receipts Data'!M:M,'Dec Receipts Data'!$A:$A,$A37)</f>
        <v>85722.4</v>
      </c>
      <c r="R37" s="88">
        <f>SUMIFS('Dec Receipts Data'!N:N,'Dec Receipts Data'!$A:$A,$B37)+SUMIFS('Dec Receipts Data'!N:N,'Dec Receipts Data'!$A:$A,$A37)</f>
        <v>0</v>
      </c>
      <c r="S37" s="88">
        <f>SUMIFS('Dec Receipts Data'!O:O,'Dec Receipts Data'!$A:$A,$B37)+SUMIFS('Dec Receipts Data'!O:O,'Dec Receipts Data'!$A:$A,$A37)</f>
        <v>989.1</v>
      </c>
      <c r="T37" s="88">
        <f>SUMIFS('Dec Receipts Data'!P:P,'Dec Receipts Data'!$A:$A,$B37)+SUMIFS('Dec Receipts Data'!P:P,'Dec Receipts Data'!$A:$A,$A37)</f>
        <v>0</v>
      </c>
      <c r="U37" s="88">
        <f>SUMIFS('Dec Receipts Data'!Q:Q,'Dec Receipts Data'!$A:$A,$B37)+SUMIFS('Dec Receipts Data'!Q:Q,'Dec Receipts Data'!$A:$A,$A37)</f>
        <v>0</v>
      </c>
      <c r="V37" s="88">
        <f>SUMIFS('Dec Receipts Data'!R:R,'Dec Receipts Data'!$A:$A,$B37)+SUMIFS('Dec Receipts Data'!R:R,'Dec Receipts Data'!$A:$A,$A37)</f>
        <v>1258.8499999999999</v>
      </c>
      <c r="W37" s="88">
        <f>SUMIFS('Dec Receipts Data'!S:S,'Dec Receipts Data'!$A:$A,$B37)+SUMIFS('Dec Receipts Data'!S:S,'Dec Receipts Data'!$A:$A,$A37)</f>
        <v>8728.58</v>
      </c>
      <c r="X37" s="88">
        <f>SUMIFS('Dec Receipts Data'!T:T,'Dec Receipts Data'!$A:$A,$B37)+SUMIFS('Dec Receipts Data'!T:T,'Dec Receipts Data'!$A:$A,$A37)</f>
        <v>2529.6</v>
      </c>
      <c r="Y37" s="88">
        <f>SUMIFS('Dec Receipts Data'!U:U,'Dec Receipts Data'!$A:$A,$B37)+SUMIFS('Dec Receipts Data'!U:U,'Dec Receipts Data'!$A:$A,$A37)</f>
        <v>22687.49</v>
      </c>
      <c r="Z37" s="88">
        <f>SUMIFS('Dec Receipts Data'!V:V,'Dec Receipts Data'!$A:$A,$B37)+SUMIFS('Dec Receipts Data'!V:V,'Dec Receipts Data'!$A:$A,$A37)</f>
        <v>460098.06</v>
      </c>
      <c r="AA37" s="88">
        <f>SUMIFS('Dec Receipts Data'!W:W,'Dec Receipts Data'!$A:$A,$B37)+SUMIFS('Dec Receipts Data'!W:W,'Dec Receipts Data'!$A:$A,$A37)</f>
        <v>23041.3</v>
      </c>
      <c r="AB37" s="88">
        <f>SUMIFS('Dec Receipts Data'!X:X,'Dec Receipts Data'!$A:$A,$B37)+SUMIFS('Dec Receipts Data'!X:X,'Dec Receipts Data'!$A:$A,$A37)</f>
        <v>28622.67</v>
      </c>
      <c r="AC37" s="88">
        <f>SUMIFS('Dec Receipts Data'!Y:Y,'Dec Receipts Data'!$A:$A,$B37)+SUMIFS('Dec Receipts Data'!Y:Y,'Dec Receipts Data'!$A:$A,$A37)</f>
        <v>0</v>
      </c>
      <c r="AD37" s="88">
        <f>SUMIFS('Dec Receipts Data'!Z:Z,'Dec Receipts Data'!$A:$A,$B37)+SUMIFS('Dec Receipts Data'!Z:Z,'Dec Receipts Data'!$A:$A,$A37)</f>
        <v>7614.95</v>
      </c>
      <c r="AE37" s="88">
        <f>SUMIFS('Dec Receipts Data'!AA:AA,'Dec Receipts Data'!$A:$A,$B37)+SUMIFS('Dec Receipts Data'!AA:AA,'Dec Receipts Data'!$A:$A,$A37)</f>
        <v>0</v>
      </c>
      <c r="AF37" s="88">
        <f>SUMIFS('Dec Receipts Data'!AB:AB,'Dec Receipts Data'!$A:$A,$B37)+SUMIFS('Dec Receipts Data'!AB:AB,'Dec Receipts Data'!$A:$A,$A37)</f>
        <v>106973.82</v>
      </c>
      <c r="AG37" s="88">
        <f>SUMIFS('Dec Receipts Data'!AC:AC,'Dec Receipts Data'!$A:$A,$B37)+SUMIFS('Dec Receipts Data'!AC:AC,'Dec Receipts Data'!$A:$A,$A37)</f>
        <v>109260.1</v>
      </c>
      <c r="AH37" s="88">
        <f>SUMIFS('Dec Receipts Data'!AD:AD,'Dec Receipts Data'!$A:$A,$B37)+SUMIFS('Dec Receipts Data'!AD:AD,'Dec Receipts Data'!$A:$A,$A37)</f>
        <v>0</v>
      </c>
      <c r="AI37" s="88">
        <f>SUMIFS('Dec Receipts Data'!AE:AE,'Dec Receipts Data'!$A:$A,$B37)+SUMIFS('Dec Receipts Data'!AE:AE,'Dec Receipts Data'!$A:$A,$A37)</f>
        <v>107761.92</v>
      </c>
      <c r="AJ37" s="88">
        <f>SUMIFS('Dec Receipts Data'!AF:AF,'Dec Receipts Data'!$A:$A,$B37)+SUMIFS('Dec Receipts Data'!AF:AF,'Dec Receipts Data'!$A:$A,$A37)</f>
        <v>140900.35</v>
      </c>
      <c r="AK37" s="88">
        <f>SUMIFS('Dec Receipts Data'!AG:AG,'Dec Receipts Data'!$A:$A,$B37)+SUMIFS('Dec Receipts Data'!AG:AG,'Dec Receipts Data'!$A:$A,$A37)</f>
        <v>8968.08</v>
      </c>
    </row>
    <row r="38" spans="1:37" ht="13.2" outlineLevel="1">
      <c r="A38" s="86"/>
      <c r="B38" s="19" t="s">
        <v>136</v>
      </c>
      <c r="C38" s="127">
        <v>2466946</v>
      </c>
      <c r="D38" s="80">
        <f>SUMIFS('PMT Terms'!C:C,'PMT Terms'!B:B,B38)</f>
        <v>90</v>
      </c>
      <c r="E38" s="89">
        <f t="shared" si="3"/>
        <v>1.536386256529328</v>
      </c>
      <c r="F38" s="84">
        <f t="shared" si="5"/>
        <v>3790181.9299999997</v>
      </c>
      <c r="G38" s="88">
        <f>SUMIFS('Dec Receipts Data'!C:C,'Dec Receipts Data'!$A:$A,$B38)+SUMIFS('Dec Receipts Data'!C:C,'Dec Receipts Data'!$A:$A,$A38)</f>
        <v>498.94</v>
      </c>
      <c r="H38" s="88">
        <f>SUMIFS('Dec Receipts Data'!D:D,'Dec Receipts Data'!$A:$A,$B38)+SUMIFS('Dec Receipts Data'!D:D,'Dec Receipts Data'!$A:$A,$A38)</f>
        <v>14855.9</v>
      </c>
      <c r="I38" s="88">
        <f>SUMIFS('Dec Receipts Data'!E:E,'Dec Receipts Data'!$A:$A,$B38)+SUMIFS('Dec Receipts Data'!E:E,'Dec Receipts Data'!$A:$A,$A38)</f>
        <v>0</v>
      </c>
      <c r="J38" s="88">
        <f>SUMIFS('Dec Receipts Data'!F:F,'Dec Receipts Data'!$A:$A,$B38)+SUMIFS('Dec Receipts Data'!F:F,'Dec Receipts Data'!$A:$A,$A38)</f>
        <v>0</v>
      </c>
      <c r="K38" s="88">
        <f>SUMIFS('Dec Receipts Data'!G:G,'Dec Receipts Data'!$A:$A,$B38)+SUMIFS('Dec Receipts Data'!G:G,'Dec Receipts Data'!$A:$A,$A38)</f>
        <v>1239.73</v>
      </c>
      <c r="L38" s="88">
        <f>SUMIFS('Dec Receipts Data'!H:H,'Dec Receipts Data'!$A:$A,$B38)+SUMIFS('Dec Receipts Data'!H:H,'Dec Receipts Data'!$A:$A,$A38)</f>
        <v>0</v>
      </c>
      <c r="M38" s="88">
        <f>SUMIFS('Dec Receipts Data'!I:I,'Dec Receipts Data'!$A:$A,$B38)+SUMIFS('Dec Receipts Data'!I:I,'Dec Receipts Data'!$A:$A,$A38)</f>
        <v>0</v>
      </c>
      <c r="N38" s="88">
        <f>SUMIFS('Dec Receipts Data'!J:J,'Dec Receipts Data'!$A:$A,$B38)+SUMIFS('Dec Receipts Data'!J:J,'Dec Receipts Data'!$A:$A,$A38)</f>
        <v>209995.86</v>
      </c>
      <c r="O38" s="88">
        <f>SUMIFS('Dec Receipts Data'!K:K,'Dec Receipts Data'!$A:$A,$B38)+SUMIFS('Dec Receipts Data'!K:K,'Dec Receipts Data'!$A:$A,$A38)</f>
        <v>1027313.75</v>
      </c>
      <c r="P38" s="88">
        <f>SUMIFS('Dec Receipts Data'!L:L,'Dec Receipts Data'!$A:$A,$B38)+SUMIFS('Dec Receipts Data'!L:L,'Dec Receipts Data'!$A:$A,$A38)</f>
        <v>8437.07</v>
      </c>
      <c r="Q38" s="88">
        <f>SUMIFS('Dec Receipts Data'!M:M,'Dec Receipts Data'!$A:$A,$B38)+SUMIFS('Dec Receipts Data'!M:M,'Dec Receipts Data'!$A:$A,$A38)</f>
        <v>0</v>
      </c>
      <c r="R38" s="88">
        <f>SUMIFS('Dec Receipts Data'!N:N,'Dec Receipts Data'!$A:$A,$B38)+SUMIFS('Dec Receipts Data'!N:N,'Dec Receipts Data'!$A:$A,$A38)</f>
        <v>0</v>
      </c>
      <c r="S38" s="88">
        <f>SUMIFS('Dec Receipts Data'!O:O,'Dec Receipts Data'!$A:$A,$B38)+SUMIFS('Dec Receipts Data'!O:O,'Dec Receipts Data'!$A:$A,$A38)</f>
        <v>0</v>
      </c>
      <c r="T38" s="88">
        <f>SUMIFS('Dec Receipts Data'!P:P,'Dec Receipts Data'!$A:$A,$B38)+SUMIFS('Dec Receipts Data'!P:P,'Dec Receipts Data'!$A:$A,$A38)</f>
        <v>105411.66</v>
      </c>
      <c r="U38" s="88">
        <f>SUMIFS('Dec Receipts Data'!Q:Q,'Dec Receipts Data'!$A:$A,$B38)+SUMIFS('Dec Receipts Data'!Q:Q,'Dec Receipts Data'!$A:$A,$A38)</f>
        <v>1535.82</v>
      </c>
      <c r="V38" s="88">
        <f>SUMIFS('Dec Receipts Data'!R:R,'Dec Receipts Data'!$A:$A,$B38)+SUMIFS('Dec Receipts Data'!R:R,'Dec Receipts Data'!$A:$A,$A38)</f>
        <v>685.8</v>
      </c>
      <c r="W38" s="88">
        <f>SUMIFS('Dec Receipts Data'!S:S,'Dec Receipts Data'!$A:$A,$B38)+SUMIFS('Dec Receipts Data'!S:S,'Dec Receipts Data'!$A:$A,$A38)</f>
        <v>659947.72</v>
      </c>
      <c r="X38" s="88">
        <f>SUMIFS('Dec Receipts Data'!T:T,'Dec Receipts Data'!$A:$A,$B38)+SUMIFS('Dec Receipts Data'!T:T,'Dec Receipts Data'!$A:$A,$A38)</f>
        <v>38527.22</v>
      </c>
      <c r="Y38" s="88">
        <f>SUMIFS('Dec Receipts Data'!U:U,'Dec Receipts Data'!$A:$A,$B38)+SUMIFS('Dec Receipts Data'!U:U,'Dec Receipts Data'!$A:$A,$A38)</f>
        <v>757505.51</v>
      </c>
      <c r="Z38" s="88">
        <f>SUMIFS('Dec Receipts Data'!V:V,'Dec Receipts Data'!$A:$A,$B38)+SUMIFS('Dec Receipts Data'!V:V,'Dec Receipts Data'!$A:$A,$A38)</f>
        <v>12400</v>
      </c>
      <c r="AA38" s="88">
        <f>SUMIFS('Dec Receipts Data'!W:W,'Dec Receipts Data'!$A:$A,$B38)+SUMIFS('Dec Receipts Data'!W:W,'Dec Receipts Data'!$A:$A,$A38)</f>
        <v>67.5</v>
      </c>
      <c r="AB38" s="88">
        <f>SUMIFS('Dec Receipts Data'!X:X,'Dec Receipts Data'!$A:$A,$B38)+SUMIFS('Dec Receipts Data'!X:X,'Dec Receipts Data'!$A:$A,$A38)</f>
        <v>130.65</v>
      </c>
      <c r="AC38" s="88">
        <f>SUMIFS('Dec Receipts Data'!Y:Y,'Dec Receipts Data'!$A:$A,$B38)+SUMIFS('Dec Receipts Data'!Y:Y,'Dec Receipts Data'!$A:$A,$A38)</f>
        <v>0</v>
      </c>
      <c r="AD38" s="88">
        <f>SUMIFS('Dec Receipts Data'!Z:Z,'Dec Receipts Data'!$A:$A,$B38)+SUMIFS('Dec Receipts Data'!Z:Z,'Dec Receipts Data'!$A:$A,$A38)</f>
        <v>0</v>
      </c>
      <c r="AE38" s="88">
        <f>SUMIFS('Dec Receipts Data'!AA:AA,'Dec Receipts Data'!$A:$A,$B38)+SUMIFS('Dec Receipts Data'!AA:AA,'Dec Receipts Data'!$A:$A,$A38)</f>
        <v>2469.31</v>
      </c>
      <c r="AF38" s="88">
        <f>SUMIFS('Dec Receipts Data'!AB:AB,'Dec Receipts Data'!$A:$A,$B38)+SUMIFS('Dec Receipts Data'!AB:AB,'Dec Receipts Data'!$A:$A,$A38)</f>
        <v>882</v>
      </c>
      <c r="AG38" s="88">
        <f>SUMIFS('Dec Receipts Data'!AC:AC,'Dec Receipts Data'!$A:$A,$B38)+SUMIFS('Dec Receipts Data'!AC:AC,'Dec Receipts Data'!$A:$A,$A38)</f>
        <v>0</v>
      </c>
      <c r="AH38" s="88">
        <f>SUMIFS('Dec Receipts Data'!AD:AD,'Dec Receipts Data'!$A:$A,$B38)+SUMIFS('Dec Receipts Data'!AD:AD,'Dec Receipts Data'!$A:$A,$A38)</f>
        <v>123989.57</v>
      </c>
      <c r="AI38" s="88">
        <f>SUMIFS('Dec Receipts Data'!AE:AE,'Dec Receipts Data'!$A:$A,$B38)+SUMIFS('Dec Receipts Data'!AE:AE,'Dec Receipts Data'!$A:$A,$A38)</f>
        <v>15452.96</v>
      </c>
      <c r="AJ38" s="88">
        <f>SUMIFS('Dec Receipts Data'!AF:AF,'Dec Receipts Data'!$A:$A,$B38)+SUMIFS('Dec Receipts Data'!AF:AF,'Dec Receipts Data'!$A:$A,$A38)</f>
        <v>804490.44</v>
      </c>
      <c r="AK38" s="88">
        <f>SUMIFS('Dec Receipts Data'!AG:AG,'Dec Receipts Data'!$A:$A,$B38)+SUMIFS('Dec Receipts Data'!AG:AG,'Dec Receipts Data'!$A:$A,$A38)</f>
        <v>4344.5200000000004</v>
      </c>
    </row>
    <row r="39" spans="1:37" ht="13.2" outlineLevel="1">
      <c r="A39" s="86"/>
      <c r="B39" s="19" t="s">
        <v>39</v>
      </c>
      <c r="C39" s="127">
        <v>2113351</v>
      </c>
      <c r="D39" s="80">
        <f>SUMIFS('PMT Terms'!C:C,'PMT Terms'!B:B,B39)</f>
        <v>45</v>
      </c>
      <c r="E39" s="89">
        <f t="shared" si="3"/>
        <v>1.2088312589815891</v>
      </c>
      <c r="F39" s="84">
        <f t="shared" si="5"/>
        <v>2554684.75</v>
      </c>
      <c r="G39" s="88">
        <f>SUMIFS('Dec Receipts Data'!C:C,'Dec Receipts Data'!$A:$A,$B39)+SUMIFS('Dec Receipts Data'!C:C,'Dec Receipts Data'!$A:$A,$A39)</f>
        <v>2761.14</v>
      </c>
      <c r="H39" s="88">
        <f>SUMIFS('Dec Receipts Data'!D:D,'Dec Receipts Data'!$A:$A,$B39)+SUMIFS('Dec Receipts Data'!D:D,'Dec Receipts Data'!$A:$A,$A39)</f>
        <v>0</v>
      </c>
      <c r="I39" s="88">
        <f>SUMIFS('Dec Receipts Data'!E:E,'Dec Receipts Data'!$A:$A,$B39)+SUMIFS('Dec Receipts Data'!E:E,'Dec Receipts Data'!$A:$A,$A39)</f>
        <v>160399.38</v>
      </c>
      <c r="J39" s="88">
        <f>SUMIFS('Dec Receipts Data'!F:F,'Dec Receipts Data'!$A:$A,$B39)+SUMIFS('Dec Receipts Data'!F:F,'Dec Receipts Data'!$A:$A,$A39)</f>
        <v>257208.01</v>
      </c>
      <c r="K39" s="88">
        <f>SUMIFS('Dec Receipts Data'!G:G,'Dec Receipts Data'!$A:$A,$B39)+SUMIFS('Dec Receipts Data'!G:G,'Dec Receipts Data'!$A:$A,$A39)</f>
        <v>882.21</v>
      </c>
      <c r="L39" s="88">
        <f>SUMIFS('Dec Receipts Data'!H:H,'Dec Receipts Data'!$A:$A,$B39)+SUMIFS('Dec Receipts Data'!H:H,'Dec Receipts Data'!$A:$A,$A39)</f>
        <v>0</v>
      </c>
      <c r="M39" s="88">
        <f>SUMIFS('Dec Receipts Data'!I:I,'Dec Receipts Data'!$A:$A,$B39)+SUMIFS('Dec Receipts Data'!I:I,'Dec Receipts Data'!$A:$A,$A39)</f>
        <v>918.56</v>
      </c>
      <c r="N39" s="88">
        <f>SUMIFS('Dec Receipts Data'!J:J,'Dec Receipts Data'!$A:$A,$B39)+SUMIFS('Dec Receipts Data'!J:J,'Dec Receipts Data'!$A:$A,$A39)</f>
        <v>171.24</v>
      </c>
      <c r="O39" s="88">
        <f>SUMIFS('Dec Receipts Data'!K:K,'Dec Receipts Data'!$A:$A,$B39)+SUMIFS('Dec Receipts Data'!K:K,'Dec Receipts Data'!$A:$A,$A39)</f>
        <v>333.6</v>
      </c>
      <c r="P39" s="88">
        <f>SUMIFS('Dec Receipts Data'!L:L,'Dec Receipts Data'!$A:$A,$B39)+SUMIFS('Dec Receipts Data'!L:L,'Dec Receipts Data'!$A:$A,$A39)</f>
        <v>473368.11</v>
      </c>
      <c r="Q39" s="88">
        <f>SUMIFS('Dec Receipts Data'!M:M,'Dec Receipts Data'!$A:$A,$B39)+SUMIFS('Dec Receipts Data'!M:M,'Dec Receipts Data'!$A:$A,$A39)</f>
        <v>13738.04</v>
      </c>
      <c r="R39" s="88">
        <f>SUMIFS('Dec Receipts Data'!N:N,'Dec Receipts Data'!$A:$A,$B39)+SUMIFS('Dec Receipts Data'!N:N,'Dec Receipts Data'!$A:$A,$A39)</f>
        <v>3194.26</v>
      </c>
      <c r="S39" s="88">
        <f>SUMIFS('Dec Receipts Data'!O:O,'Dec Receipts Data'!$A:$A,$B39)+SUMIFS('Dec Receipts Data'!O:O,'Dec Receipts Data'!$A:$A,$A39)</f>
        <v>1673</v>
      </c>
      <c r="T39" s="88">
        <f>SUMIFS('Dec Receipts Data'!P:P,'Dec Receipts Data'!$A:$A,$B39)+SUMIFS('Dec Receipts Data'!P:P,'Dec Receipts Data'!$A:$A,$A39)</f>
        <v>5321.22</v>
      </c>
      <c r="U39" s="88">
        <f>SUMIFS('Dec Receipts Data'!Q:Q,'Dec Receipts Data'!$A:$A,$B39)+SUMIFS('Dec Receipts Data'!Q:Q,'Dec Receipts Data'!$A:$A,$A39)</f>
        <v>3153.69</v>
      </c>
      <c r="V39" s="88">
        <f>SUMIFS('Dec Receipts Data'!R:R,'Dec Receipts Data'!$A:$A,$B39)+SUMIFS('Dec Receipts Data'!R:R,'Dec Receipts Data'!$A:$A,$A39)</f>
        <v>180483.8</v>
      </c>
      <c r="W39" s="88">
        <f>SUMIFS('Dec Receipts Data'!S:S,'Dec Receipts Data'!$A:$A,$B39)+SUMIFS('Dec Receipts Data'!S:S,'Dec Receipts Data'!$A:$A,$A39)</f>
        <v>392861.97</v>
      </c>
      <c r="X39" s="88">
        <f>SUMIFS('Dec Receipts Data'!T:T,'Dec Receipts Data'!$A:$A,$B39)+SUMIFS('Dec Receipts Data'!T:T,'Dec Receipts Data'!$A:$A,$A39)</f>
        <v>270.75</v>
      </c>
      <c r="Y39" s="88">
        <f>SUMIFS('Dec Receipts Data'!U:U,'Dec Receipts Data'!$A:$A,$B39)+SUMIFS('Dec Receipts Data'!U:U,'Dec Receipts Data'!$A:$A,$A39)</f>
        <v>485.97</v>
      </c>
      <c r="Z39" s="88">
        <f>SUMIFS('Dec Receipts Data'!V:V,'Dec Receipts Data'!$A:$A,$B39)+SUMIFS('Dec Receipts Data'!V:V,'Dec Receipts Data'!$A:$A,$A39)</f>
        <v>836.5</v>
      </c>
      <c r="AA39" s="88">
        <f>SUMIFS('Dec Receipts Data'!W:W,'Dec Receipts Data'!$A:$A,$B39)+SUMIFS('Dec Receipts Data'!W:W,'Dec Receipts Data'!$A:$A,$A39)</f>
        <v>5785.92</v>
      </c>
      <c r="AB39" s="88">
        <f>SUMIFS('Dec Receipts Data'!X:X,'Dec Receipts Data'!$A:$A,$B39)+SUMIFS('Dec Receipts Data'!X:X,'Dec Receipts Data'!$A:$A,$A39)</f>
        <v>0</v>
      </c>
      <c r="AC39" s="88">
        <f>SUMIFS('Dec Receipts Data'!Y:Y,'Dec Receipts Data'!$A:$A,$B39)+SUMIFS('Dec Receipts Data'!Y:Y,'Dec Receipts Data'!$A:$A,$A39)</f>
        <v>278149.3</v>
      </c>
      <c r="AD39" s="88">
        <f>SUMIFS('Dec Receipts Data'!Z:Z,'Dec Receipts Data'!$A:$A,$B39)+SUMIFS('Dec Receipts Data'!Z:Z,'Dec Receipts Data'!$A:$A,$A39)</f>
        <v>17386.41</v>
      </c>
      <c r="AE39" s="88">
        <f>SUMIFS('Dec Receipts Data'!AA:AA,'Dec Receipts Data'!$A:$A,$B39)+SUMIFS('Dec Receipts Data'!AA:AA,'Dec Receipts Data'!$A:$A,$A39)</f>
        <v>1491.77</v>
      </c>
      <c r="AF39" s="88">
        <f>SUMIFS('Dec Receipts Data'!AB:AB,'Dec Receipts Data'!$A:$A,$B39)+SUMIFS('Dec Receipts Data'!AB:AB,'Dec Receipts Data'!$A:$A,$A39)</f>
        <v>17.22</v>
      </c>
      <c r="AG39" s="88">
        <f>SUMIFS('Dec Receipts Data'!AC:AC,'Dec Receipts Data'!$A:$A,$B39)+SUMIFS('Dec Receipts Data'!AC:AC,'Dec Receipts Data'!$A:$A,$A39)</f>
        <v>14122.5</v>
      </c>
      <c r="AH39" s="88">
        <f>SUMIFS('Dec Receipts Data'!AD:AD,'Dec Receipts Data'!$A:$A,$B39)+SUMIFS('Dec Receipts Data'!AD:AD,'Dec Receipts Data'!$A:$A,$A39)</f>
        <v>39983.620000000003</v>
      </c>
      <c r="AI39" s="88">
        <f>SUMIFS('Dec Receipts Data'!AE:AE,'Dec Receipts Data'!$A:$A,$B39)+SUMIFS('Dec Receipts Data'!AE:AE,'Dec Receipts Data'!$A:$A,$A39)</f>
        <v>25513.81</v>
      </c>
      <c r="AJ39" s="88">
        <f>SUMIFS('Dec Receipts Data'!AF:AF,'Dec Receipts Data'!$A:$A,$B39)+SUMIFS('Dec Receipts Data'!AF:AF,'Dec Receipts Data'!$A:$A,$A39)</f>
        <v>604286.32999999996</v>
      </c>
      <c r="AK39" s="88">
        <f>SUMIFS('Dec Receipts Data'!AG:AG,'Dec Receipts Data'!$A:$A,$B39)+SUMIFS('Dec Receipts Data'!AG:AG,'Dec Receipts Data'!$A:$A,$A39)</f>
        <v>69886.42</v>
      </c>
    </row>
    <row r="40" spans="1:37" ht="13.2" outlineLevel="1">
      <c r="A40" s="86" t="s">
        <v>752</v>
      </c>
      <c r="B40" s="19" t="s">
        <v>78</v>
      </c>
      <c r="C40" s="127">
        <v>1997874</v>
      </c>
      <c r="D40" s="80">
        <f>SUMIFS('PMT Terms'!C:C,'PMT Terms'!B:B,B40)</f>
        <v>10</v>
      </c>
      <c r="E40" s="89">
        <f t="shared" si="3"/>
        <v>0.30056108643488028</v>
      </c>
      <c r="F40" s="84">
        <f t="shared" si="5"/>
        <v>600483.18000000005</v>
      </c>
      <c r="G40" s="88">
        <f>SUMIFS('Dec Receipts Data'!C:C,'Dec Receipts Data'!$A:$A,$B40)+SUMIFS('Dec Receipts Data'!C:C,'Dec Receipts Data'!$A:$A,$A40)</f>
        <v>0</v>
      </c>
      <c r="H40" s="88">
        <f>SUMIFS('Dec Receipts Data'!D:D,'Dec Receipts Data'!$A:$A,$B40)+SUMIFS('Dec Receipts Data'!D:D,'Dec Receipts Data'!$A:$A,$A40)</f>
        <v>518.67999999999995</v>
      </c>
      <c r="I40" s="88">
        <f>SUMIFS('Dec Receipts Data'!E:E,'Dec Receipts Data'!$A:$A,$B40)+SUMIFS('Dec Receipts Data'!E:E,'Dec Receipts Data'!$A:$A,$A40)</f>
        <v>239.04</v>
      </c>
      <c r="J40" s="88">
        <f>SUMIFS('Dec Receipts Data'!F:F,'Dec Receipts Data'!$A:$A,$B40)+SUMIFS('Dec Receipts Data'!F:F,'Dec Receipts Data'!$A:$A,$A40)</f>
        <v>545.4</v>
      </c>
      <c r="K40" s="88">
        <f>SUMIFS('Dec Receipts Data'!G:G,'Dec Receipts Data'!$A:$A,$B40)+SUMIFS('Dec Receipts Data'!G:G,'Dec Receipts Data'!$A:$A,$A40)</f>
        <v>9261.69</v>
      </c>
      <c r="L40" s="88">
        <f>SUMIFS('Dec Receipts Data'!H:H,'Dec Receipts Data'!$A:$A,$B40)+SUMIFS('Dec Receipts Data'!H:H,'Dec Receipts Data'!$A:$A,$A40)</f>
        <v>26735.25</v>
      </c>
      <c r="M40" s="88">
        <f>SUMIFS('Dec Receipts Data'!I:I,'Dec Receipts Data'!$A:$A,$B40)+SUMIFS('Dec Receipts Data'!I:I,'Dec Receipts Data'!$A:$A,$A40)</f>
        <v>127885.47</v>
      </c>
      <c r="N40" s="88">
        <f>SUMIFS('Dec Receipts Data'!J:J,'Dec Receipts Data'!$A:$A,$B40)+SUMIFS('Dec Receipts Data'!J:J,'Dec Receipts Data'!$A:$A,$A40)</f>
        <v>92416.74</v>
      </c>
      <c r="O40" s="88">
        <f>SUMIFS('Dec Receipts Data'!K:K,'Dec Receipts Data'!$A:$A,$B40)+SUMIFS('Dec Receipts Data'!K:K,'Dec Receipts Data'!$A:$A,$A40)</f>
        <v>36613.94</v>
      </c>
      <c r="P40" s="88">
        <f>SUMIFS('Dec Receipts Data'!L:L,'Dec Receipts Data'!$A:$A,$B40)+SUMIFS('Dec Receipts Data'!L:L,'Dec Receipts Data'!$A:$A,$A40)</f>
        <v>2462.88</v>
      </c>
      <c r="Q40" s="88">
        <f>SUMIFS('Dec Receipts Data'!M:M,'Dec Receipts Data'!$A:$A,$B40)+SUMIFS('Dec Receipts Data'!M:M,'Dec Receipts Data'!$A:$A,$A40)</f>
        <v>53.07</v>
      </c>
      <c r="R40" s="88">
        <f>SUMIFS('Dec Receipts Data'!N:N,'Dec Receipts Data'!$A:$A,$B40)+SUMIFS('Dec Receipts Data'!N:N,'Dec Receipts Data'!$A:$A,$A40)</f>
        <v>0</v>
      </c>
      <c r="S40" s="88">
        <f>SUMIFS('Dec Receipts Data'!O:O,'Dec Receipts Data'!$A:$A,$B40)+SUMIFS('Dec Receipts Data'!O:O,'Dec Receipts Data'!$A:$A,$A40)</f>
        <v>495.48</v>
      </c>
      <c r="T40" s="88">
        <f>SUMIFS('Dec Receipts Data'!P:P,'Dec Receipts Data'!$A:$A,$B40)+SUMIFS('Dec Receipts Data'!P:P,'Dec Receipts Data'!$A:$A,$A40)</f>
        <v>981.6</v>
      </c>
      <c r="U40" s="88">
        <f>SUMIFS('Dec Receipts Data'!Q:Q,'Dec Receipts Data'!$A:$A,$B40)+SUMIFS('Dec Receipts Data'!Q:Q,'Dec Receipts Data'!$A:$A,$A40)</f>
        <v>123</v>
      </c>
      <c r="V40" s="88">
        <f>SUMIFS('Dec Receipts Data'!R:R,'Dec Receipts Data'!$A:$A,$B40)+SUMIFS('Dec Receipts Data'!R:R,'Dec Receipts Data'!$A:$A,$A40)</f>
        <v>178.44</v>
      </c>
      <c r="W40" s="88">
        <f>SUMIFS('Dec Receipts Data'!S:S,'Dec Receipts Data'!$A:$A,$B40)+SUMIFS('Dec Receipts Data'!S:S,'Dec Receipts Data'!$A:$A,$A40)</f>
        <v>723.6</v>
      </c>
      <c r="X40" s="88">
        <f>SUMIFS('Dec Receipts Data'!T:T,'Dec Receipts Data'!$A:$A,$B40)+SUMIFS('Dec Receipts Data'!T:T,'Dec Receipts Data'!$A:$A,$A40)</f>
        <v>370.2</v>
      </c>
      <c r="Y40" s="88">
        <f>SUMIFS('Dec Receipts Data'!U:U,'Dec Receipts Data'!$A:$A,$B40)+SUMIFS('Dec Receipts Data'!U:U,'Dec Receipts Data'!$A:$A,$A40)</f>
        <v>609.12</v>
      </c>
      <c r="Z40" s="88">
        <f>SUMIFS('Dec Receipts Data'!V:V,'Dec Receipts Data'!$A:$A,$B40)+SUMIFS('Dec Receipts Data'!V:V,'Dec Receipts Data'!$A:$A,$A40)</f>
        <v>2725.8</v>
      </c>
      <c r="AA40" s="88">
        <f>SUMIFS('Dec Receipts Data'!W:W,'Dec Receipts Data'!$A:$A,$B40)+SUMIFS('Dec Receipts Data'!W:W,'Dec Receipts Data'!$A:$A,$A40)</f>
        <v>1276.77</v>
      </c>
      <c r="AB40" s="88">
        <f>SUMIFS('Dec Receipts Data'!X:X,'Dec Receipts Data'!$A:$A,$B40)+SUMIFS('Dec Receipts Data'!X:X,'Dec Receipts Data'!$A:$A,$A40)</f>
        <v>150791.01999999999</v>
      </c>
      <c r="AC40" s="88">
        <f>SUMIFS('Dec Receipts Data'!Y:Y,'Dec Receipts Data'!$A:$A,$B40)+SUMIFS('Dec Receipts Data'!Y:Y,'Dec Receipts Data'!$A:$A,$A40)</f>
        <v>6238.5</v>
      </c>
      <c r="AD40" s="88">
        <f>SUMIFS('Dec Receipts Data'!Z:Z,'Dec Receipts Data'!$A:$A,$B40)+SUMIFS('Dec Receipts Data'!Z:Z,'Dec Receipts Data'!$A:$A,$A40)</f>
        <v>0</v>
      </c>
      <c r="AE40" s="88">
        <f>SUMIFS('Dec Receipts Data'!AA:AA,'Dec Receipts Data'!$A:$A,$B40)+SUMIFS('Dec Receipts Data'!AA:AA,'Dec Receipts Data'!$A:$A,$A40)</f>
        <v>0</v>
      </c>
      <c r="AF40" s="88">
        <f>SUMIFS('Dec Receipts Data'!AB:AB,'Dec Receipts Data'!$A:$A,$B40)+SUMIFS('Dec Receipts Data'!AB:AB,'Dec Receipts Data'!$A:$A,$A40)</f>
        <v>1449.78</v>
      </c>
      <c r="AG40" s="88">
        <f>SUMIFS('Dec Receipts Data'!AC:AC,'Dec Receipts Data'!$A:$A,$B40)+SUMIFS('Dec Receipts Data'!AC:AC,'Dec Receipts Data'!$A:$A,$A40)</f>
        <v>5.18</v>
      </c>
      <c r="AH40" s="88">
        <f>SUMIFS('Dec Receipts Data'!AD:AD,'Dec Receipts Data'!$A:$A,$B40)+SUMIFS('Dec Receipts Data'!AD:AD,'Dec Receipts Data'!$A:$A,$A40)</f>
        <v>20136.45</v>
      </c>
      <c r="AI40" s="88">
        <f>SUMIFS('Dec Receipts Data'!AE:AE,'Dec Receipts Data'!$A:$A,$B40)+SUMIFS('Dec Receipts Data'!AE:AE,'Dec Receipts Data'!$A:$A,$A40)</f>
        <v>115746.3</v>
      </c>
      <c r="AJ40" s="88">
        <f>SUMIFS('Dec Receipts Data'!AF:AF,'Dec Receipts Data'!$A:$A,$B40)+SUMIFS('Dec Receipts Data'!AF:AF,'Dec Receipts Data'!$A:$A,$A40)</f>
        <v>1899.78</v>
      </c>
      <c r="AK40" s="88">
        <f>SUMIFS('Dec Receipts Data'!AG:AG,'Dec Receipts Data'!$A:$A,$B40)+SUMIFS('Dec Receipts Data'!AG:AG,'Dec Receipts Data'!$A:$A,$A40)</f>
        <v>0</v>
      </c>
    </row>
    <row r="41" spans="1:37" ht="13.2" outlineLevel="1">
      <c r="A41" s="86"/>
      <c r="B41" s="19" t="s">
        <v>67</v>
      </c>
      <c r="C41" s="127">
        <v>1696522</v>
      </c>
      <c r="D41" s="80">
        <f>SUMIFS('PMT Terms'!C:C,'PMT Terms'!B:B,B41)</f>
        <v>60</v>
      </c>
      <c r="E41" s="89">
        <f t="shared" si="3"/>
        <v>0.57854159274091332</v>
      </c>
      <c r="F41" s="84">
        <f t="shared" si="5"/>
        <v>981508.5399999998</v>
      </c>
      <c r="G41" s="88">
        <f>SUMIFS('Dec Receipts Data'!C:C,'Dec Receipts Data'!$A:$A,$B41)+SUMIFS('Dec Receipts Data'!C:C,'Dec Receipts Data'!$A:$A,$A41)</f>
        <v>1839.6</v>
      </c>
      <c r="H41" s="88">
        <f>SUMIFS('Dec Receipts Data'!D:D,'Dec Receipts Data'!$A:$A,$B41)+SUMIFS('Dec Receipts Data'!D:D,'Dec Receipts Data'!$A:$A,$A41)</f>
        <v>0</v>
      </c>
      <c r="I41" s="88">
        <f>SUMIFS('Dec Receipts Data'!E:E,'Dec Receipts Data'!$A:$A,$B41)+SUMIFS('Dec Receipts Data'!E:E,'Dec Receipts Data'!$A:$A,$A41)</f>
        <v>0</v>
      </c>
      <c r="J41" s="88">
        <f>SUMIFS('Dec Receipts Data'!F:F,'Dec Receipts Data'!$A:$A,$B41)+SUMIFS('Dec Receipts Data'!F:F,'Dec Receipts Data'!$A:$A,$A41)</f>
        <v>2720.44</v>
      </c>
      <c r="K41" s="88">
        <f>SUMIFS('Dec Receipts Data'!G:G,'Dec Receipts Data'!$A:$A,$B41)+SUMIFS('Dec Receipts Data'!G:G,'Dec Receipts Data'!$A:$A,$A41)</f>
        <v>0</v>
      </c>
      <c r="L41" s="88">
        <f>SUMIFS('Dec Receipts Data'!H:H,'Dec Receipts Data'!$A:$A,$B41)+SUMIFS('Dec Receipts Data'!H:H,'Dec Receipts Data'!$A:$A,$A41)</f>
        <v>198164.99</v>
      </c>
      <c r="M41" s="88">
        <f>SUMIFS('Dec Receipts Data'!I:I,'Dec Receipts Data'!$A:$A,$B41)+SUMIFS('Dec Receipts Data'!I:I,'Dec Receipts Data'!$A:$A,$A41)</f>
        <v>7358.4</v>
      </c>
      <c r="N41" s="88">
        <f>SUMIFS('Dec Receipts Data'!J:J,'Dec Receipts Data'!$A:$A,$B41)+SUMIFS('Dec Receipts Data'!J:J,'Dec Receipts Data'!$A:$A,$A41)</f>
        <v>45.99</v>
      </c>
      <c r="O41" s="88">
        <f>SUMIFS('Dec Receipts Data'!K:K,'Dec Receipts Data'!$A:$A,$B41)+SUMIFS('Dec Receipts Data'!K:K,'Dec Receipts Data'!$A:$A,$A41)</f>
        <v>0</v>
      </c>
      <c r="P41" s="88">
        <f>SUMIFS('Dec Receipts Data'!L:L,'Dec Receipts Data'!$A:$A,$B41)+SUMIFS('Dec Receipts Data'!L:L,'Dec Receipts Data'!$A:$A,$A41)</f>
        <v>0</v>
      </c>
      <c r="Q41" s="88">
        <f>SUMIFS('Dec Receipts Data'!M:M,'Dec Receipts Data'!$A:$A,$B41)+SUMIFS('Dec Receipts Data'!M:M,'Dec Receipts Data'!$A:$A,$A41)</f>
        <v>294582.59999999998</v>
      </c>
      <c r="R41" s="88">
        <f>SUMIFS('Dec Receipts Data'!N:N,'Dec Receipts Data'!$A:$A,$B41)+SUMIFS('Dec Receipts Data'!N:N,'Dec Receipts Data'!$A:$A,$A41)</f>
        <v>0</v>
      </c>
      <c r="S41" s="88">
        <f>SUMIFS('Dec Receipts Data'!O:O,'Dec Receipts Data'!$A:$A,$B41)+SUMIFS('Dec Receipts Data'!O:O,'Dec Receipts Data'!$A:$A,$A41)</f>
        <v>0</v>
      </c>
      <c r="T41" s="88">
        <f>SUMIFS('Dec Receipts Data'!P:P,'Dec Receipts Data'!$A:$A,$B41)+SUMIFS('Dec Receipts Data'!P:P,'Dec Receipts Data'!$A:$A,$A41)</f>
        <v>0</v>
      </c>
      <c r="U41" s="88">
        <f>SUMIFS('Dec Receipts Data'!Q:Q,'Dec Receipts Data'!$A:$A,$B41)+SUMIFS('Dec Receipts Data'!Q:Q,'Dec Receipts Data'!$A:$A,$A41)</f>
        <v>8830.08</v>
      </c>
      <c r="V41" s="88">
        <f>SUMIFS('Dec Receipts Data'!R:R,'Dec Receipts Data'!$A:$A,$B41)+SUMIFS('Dec Receipts Data'!R:R,'Dec Receipts Data'!$A:$A,$A41)</f>
        <v>0</v>
      </c>
      <c r="W41" s="88">
        <f>SUMIFS('Dec Receipts Data'!S:S,'Dec Receipts Data'!$A:$A,$B41)+SUMIFS('Dec Receipts Data'!S:S,'Dec Receipts Data'!$A:$A,$A41)</f>
        <v>45.99</v>
      </c>
      <c r="X41" s="88">
        <f>SUMIFS('Dec Receipts Data'!T:T,'Dec Receipts Data'!$A:$A,$B41)+SUMIFS('Dec Receipts Data'!T:T,'Dec Receipts Data'!$A:$A,$A41)</f>
        <v>0</v>
      </c>
      <c r="Y41" s="88">
        <f>SUMIFS('Dec Receipts Data'!U:U,'Dec Receipts Data'!$A:$A,$B41)+SUMIFS('Dec Receipts Data'!U:U,'Dec Receipts Data'!$A:$A,$A41)</f>
        <v>297144.40000000002</v>
      </c>
      <c r="Z41" s="88">
        <f>SUMIFS('Dec Receipts Data'!V:V,'Dec Receipts Data'!$A:$A,$B41)+SUMIFS('Dec Receipts Data'!V:V,'Dec Receipts Data'!$A:$A,$A41)</f>
        <v>1839.6</v>
      </c>
      <c r="AA41" s="88">
        <f>SUMIFS('Dec Receipts Data'!W:W,'Dec Receipts Data'!$A:$A,$B41)+SUMIFS('Dec Receipts Data'!W:W,'Dec Receipts Data'!$A:$A,$A41)</f>
        <v>0</v>
      </c>
      <c r="AB41" s="88">
        <f>SUMIFS('Dec Receipts Data'!X:X,'Dec Receipts Data'!$A:$A,$B41)+SUMIFS('Dec Receipts Data'!X:X,'Dec Receipts Data'!$A:$A,$A41)</f>
        <v>0</v>
      </c>
      <c r="AC41" s="88">
        <f>SUMIFS('Dec Receipts Data'!Y:Y,'Dec Receipts Data'!$A:$A,$B41)+SUMIFS('Dec Receipts Data'!Y:Y,'Dec Receipts Data'!$A:$A,$A41)</f>
        <v>206.99</v>
      </c>
      <c r="AD41" s="88">
        <f>SUMIFS('Dec Receipts Data'!Z:Z,'Dec Receipts Data'!$A:$A,$B41)+SUMIFS('Dec Receipts Data'!Z:Z,'Dec Receipts Data'!$A:$A,$A41)</f>
        <v>689.85</v>
      </c>
      <c r="AE41" s="88">
        <f>SUMIFS('Dec Receipts Data'!AA:AA,'Dec Receipts Data'!$A:$A,$B41)+SUMIFS('Dec Receipts Data'!AA:AA,'Dec Receipts Data'!$A:$A,$A41)</f>
        <v>3633.21</v>
      </c>
      <c r="AF41" s="88">
        <f>SUMIFS('Dec Receipts Data'!AB:AB,'Dec Receipts Data'!$A:$A,$B41)+SUMIFS('Dec Receipts Data'!AB:AB,'Dec Receipts Data'!$A:$A,$A41)</f>
        <v>0</v>
      </c>
      <c r="AG41" s="88">
        <f>SUMIFS('Dec Receipts Data'!AC:AC,'Dec Receipts Data'!$A:$A,$B41)+SUMIFS('Dec Receipts Data'!AC:AC,'Dec Receipts Data'!$A:$A,$A41)</f>
        <v>0</v>
      </c>
      <c r="AH41" s="88">
        <f>SUMIFS('Dec Receipts Data'!AD:AD,'Dec Receipts Data'!$A:$A,$B41)+SUMIFS('Dec Receipts Data'!AD:AD,'Dec Receipts Data'!$A:$A,$A41)</f>
        <v>0</v>
      </c>
      <c r="AI41" s="88">
        <f>SUMIFS('Dec Receipts Data'!AE:AE,'Dec Receipts Data'!$A:$A,$B41)+SUMIFS('Dec Receipts Data'!AE:AE,'Dec Receipts Data'!$A:$A,$A41)</f>
        <v>163870.94</v>
      </c>
      <c r="AJ41" s="88">
        <f>SUMIFS('Dec Receipts Data'!AF:AF,'Dec Receipts Data'!$A:$A,$B41)+SUMIFS('Dec Receipts Data'!AF:AF,'Dec Receipts Data'!$A:$A,$A41)</f>
        <v>535.46</v>
      </c>
      <c r="AK41" s="88">
        <f>SUMIFS('Dec Receipts Data'!AG:AG,'Dec Receipts Data'!$A:$A,$B41)+SUMIFS('Dec Receipts Data'!AG:AG,'Dec Receipts Data'!$A:$A,$A41)</f>
        <v>0</v>
      </c>
    </row>
    <row r="42" spans="1:37" ht="13.2" outlineLevel="1">
      <c r="A42" s="86"/>
      <c r="B42" s="19" t="s">
        <v>62</v>
      </c>
      <c r="C42" s="127">
        <v>1690529</v>
      </c>
      <c r="D42" s="80">
        <f>SUMIFS('PMT Terms'!C:C,'PMT Terms'!B:B,B42)</f>
        <v>60</v>
      </c>
      <c r="E42" s="89">
        <f t="shared" si="3"/>
        <v>0.23002112948077197</v>
      </c>
      <c r="F42" s="84">
        <f t="shared" si="5"/>
        <v>388857.38999999996</v>
      </c>
      <c r="G42" s="88">
        <f>SUMIFS('Dec Receipts Data'!C:C,'Dec Receipts Data'!$A:$A,$B42)+SUMIFS('Dec Receipts Data'!C:C,'Dec Receipts Data'!$A:$A,$A42)</f>
        <v>2732</v>
      </c>
      <c r="H42" s="88">
        <f>SUMIFS('Dec Receipts Data'!D:D,'Dec Receipts Data'!$A:$A,$B42)+SUMIFS('Dec Receipts Data'!D:D,'Dec Receipts Data'!$A:$A,$A42)</f>
        <v>0</v>
      </c>
      <c r="I42" s="88">
        <f>SUMIFS('Dec Receipts Data'!E:E,'Dec Receipts Data'!$A:$A,$B42)+SUMIFS('Dec Receipts Data'!E:E,'Dec Receipts Data'!$A:$A,$A42)</f>
        <v>969.3</v>
      </c>
      <c r="J42" s="88">
        <f>SUMIFS('Dec Receipts Data'!F:F,'Dec Receipts Data'!$A:$A,$B42)+SUMIFS('Dec Receipts Data'!F:F,'Dec Receipts Data'!$A:$A,$A42)</f>
        <v>1218.48</v>
      </c>
      <c r="K42" s="88">
        <f>SUMIFS('Dec Receipts Data'!G:G,'Dec Receipts Data'!$A:$A,$B42)+SUMIFS('Dec Receipts Data'!G:G,'Dec Receipts Data'!$A:$A,$A42)</f>
        <v>48392.26</v>
      </c>
      <c r="L42" s="88">
        <f>SUMIFS('Dec Receipts Data'!H:H,'Dec Receipts Data'!$A:$A,$B42)+SUMIFS('Dec Receipts Data'!H:H,'Dec Receipts Data'!$A:$A,$A42)</f>
        <v>0</v>
      </c>
      <c r="M42" s="88">
        <f>SUMIFS('Dec Receipts Data'!I:I,'Dec Receipts Data'!$A:$A,$B42)+SUMIFS('Dec Receipts Data'!I:I,'Dec Receipts Data'!$A:$A,$A42)</f>
        <v>39244.5</v>
      </c>
      <c r="N42" s="88">
        <f>SUMIFS('Dec Receipts Data'!J:J,'Dec Receipts Data'!$A:$A,$B42)+SUMIFS('Dec Receipts Data'!J:J,'Dec Receipts Data'!$A:$A,$A42)</f>
        <v>0</v>
      </c>
      <c r="O42" s="88">
        <f>SUMIFS('Dec Receipts Data'!K:K,'Dec Receipts Data'!$A:$A,$B42)+SUMIFS('Dec Receipts Data'!K:K,'Dec Receipts Data'!$A:$A,$A42)</f>
        <v>63665.31</v>
      </c>
      <c r="P42" s="88">
        <f>SUMIFS('Dec Receipts Data'!L:L,'Dec Receipts Data'!$A:$A,$B42)+SUMIFS('Dec Receipts Data'!L:L,'Dec Receipts Data'!$A:$A,$A42)</f>
        <v>57500.58</v>
      </c>
      <c r="Q42" s="88">
        <f>SUMIFS('Dec Receipts Data'!M:M,'Dec Receipts Data'!$A:$A,$B42)+SUMIFS('Dec Receipts Data'!M:M,'Dec Receipts Data'!$A:$A,$A42)</f>
        <v>17987.189999999999</v>
      </c>
      <c r="R42" s="88">
        <f>SUMIFS('Dec Receipts Data'!N:N,'Dec Receipts Data'!$A:$A,$B42)+SUMIFS('Dec Receipts Data'!N:N,'Dec Receipts Data'!$A:$A,$A42)</f>
        <v>99.6</v>
      </c>
      <c r="S42" s="88">
        <f>SUMIFS('Dec Receipts Data'!O:O,'Dec Receipts Data'!$A:$A,$B42)+SUMIFS('Dec Receipts Data'!O:O,'Dec Receipts Data'!$A:$A,$A42)</f>
        <v>1096.47</v>
      </c>
      <c r="T42" s="88">
        <f>SUMIFS('Dec Receipts Data'!P:P,'Dec Receipts Data'!$A:$A,$B42)+SUMIFS('Dec Receipts Data'!P:P,'Dec Receipts Data'!$A:$A,$A42)</f>
        <v>2435.67</v>
      </c>
      <c r="U42" s="88">
        <f>SUMIFS('Dec Receipts Data'!Q:Q,'Dec Receipts Data'!$A:$A,$B42)+SUMIFS('Dec Receipts Data'!Q:Q,'Dec Receipts Data'!$A:$A,$A42)</f>
        <v>58069.22</v>
      </c>
      <c r="V42" s="88">
        <f>SUMIFS('Dec Receipts Data'!R:R,'Dec Receipts Data'!$A:$A,$B42)+SUMIFS('Dec Receipts Data'!R:R,'Dec Receipts Data'!$A:$A,$A42)</f>
        <v>0</v>
      </c>
      <c r="W42" s="88">
        <f>SUMIFS('Dec Receipts Data'!S:S,'Dec Receipts Data'!$A:$A,$B42)+SUMIFS('Dec Receipts Data'!S:S,'Dec Receipts Data'!$A:$A,$A42)</f>
        <v>0</v>
      </c>
      <c r="X42" s="88">
        <f>SUMIFS('Dec Receipts Data'!T:T,'Dec Receipts Data'!$A:$A,$B42)+SUMIFS('Dec Receipts Data'!T:T,'Dec Receipts Data'!$A:$A,$A42)</f>
        <v>28234.68</v>
      </c>
      <c r="Y42" s="88">
        <f>SUMIFS('Dec Receipts Data'!U:U,'Dec Receipts Data'!$A:$A,$B42)+SUMIFS('Dec Receipts Data'!U:U,'Dec Receipts Data'!$A:$A,$A42)</f>
        <v>522.05999999999995</v>
      </c>
      <c r="Z42" s="88">
        <f>SUMIFS('Dec Receipts Data'!V:V,'Dec Receipts Data'!$A:$A,$B42)+SUMIFS('Dec Receipts Data'!V:V,'Dec Receipts Data'!$A:$A,$A42)</f>
        <v>0</v>
      </c>
      <c r="AA42" s="88">
        <f>SUMIFS('Dec Receipts Data'!W:W,'Dec Receipts Data'!$A:$A,$B42)+SUMIFS('Dec Receipts Data'!W:W,'Dec Receipts Data'!$A:$A,$A42)</f>
        <v>1585.64</v>
      </c>
      <c r="AB42" s="88">
        <f>SUMIFS('Dec Receipts Data'!X:X,'Dec Receipts Data'!$A:$A,$B42)+SUMIFS('Dec Receipts Data'!X:X,'Dec Receipts Data'!$A:$A,$A42)</f>
        <v>0</v>
      </c>
      <c r="AC42" s="88">
        <f>SUMIFS('Dec Receipts Data'!Y:Y,'Dec Receipts Data'!$A:$A,$B42)+SUMIFS('Dec Receipts Data'!Y:Y,'Dec Receipts Data'!$A:$A,$A42)</f>
        <v>0</v>
      </c>
      <c r="AD42" s="88">
        <f>SUMIFS('Dec Receipts Data'!Z:Z,'Dec Receipts Data'!$A:$A,$B42)+SUMIFS('Dec Receipts Data'!Z:Z,'Dec Receipts Data'!$A:$A,$A42)</f>
        <v>117.18</v>
      </c>
      <c r="AE42" s="88">
        <f>SUMIFS('Dec Receipts Data'!AA:AA,'Dec Receipts Data'!$A:$A,$B42)+SUMIFS('Dec Receipts Data'!AA:AA,'Dec Receipts Data'!$A:$A,$A42)</f>
        <v>0</v>
      </c>
      <c r="AF42" s="88">
        <f>SUMIFS('Dec Receipts Data'!AB:AB,'Dec Receipts Data'!$A:$A,$B42)+SUMIFS('Dec Receipts Data'!AB:AB,'Dec Receipts Data'!$A:$A,$A42)</f>
        <v>4501.66</v>
      </c>
      <c r="AG42" s="88">
        <f>SUMIFS('Dec Receipts Data'!AC:AC,'Dec Receipts Data'!$A:$A,$B42)+SUMIFS('Dec Receipts Data'!AC:AC,'Dec Receipts Data'!$A:$A,$A42)</f>
        <v>105.12</v>
      </c>
      <c r="AH42" s="88">
        <f>SUMIFS('Dec Receipts Data'!AD:AD,'Dec Receipts Data'!$A:$A,$B42)+SUMIFS('Dec Receipts Data'!AD:AD,'Dec Receipts Data'!$A:$A,$A42)</f>
        <v>59136.29</v>
      </c>
      <c r="AI42" s="88">
        <f>SUMIFS('Dec Receipts Data'!AE:AE,'Dec Receipts Data'!$A:$A,$B42)+SUMIFS('Dec Receipts Data'!AE:AE,'Dec Receipts Data'!$A:$A,$A42)</f>
        <v>787.25</v>
      </c>
      <c r="AJ42" s="88">
        <f>SUMIFS('Dec Receipts Data'!AF:AF,'Dec Receipts Data'!$A:$A,$B42)+SUMIFS('Dec Receipts Data'!AF:AF,'Dec Receipts Data'!$A:$A,$A42)</f>
        <v>456.93</v>
      </c>
      <c r="AK42" s="88">
        <f>SUMIFS('Dec Receipts Data'!AG:AG,'Dec Receipts Data'!$A:$A,$B42)+SUMIFS('Dec Receipts Data'!AG:AG,'Dec Receipts Data'!$A:$A,$A42)</f>
        <v>0</v>
      </c>
    </row>
    <row r="43" spans="1:37" ht="13.2" outlineLevel="1">
      <c r="A43" s="86"/>
      <c r="B43" s="19" t="s">
        <v>640</v>
      </c>
      <c r="C43" s="127">
        <v>1563714</v>
      </c>
      <c r="D43" s="80">
        <f>SUMIFS('PMT Terms'!C:C,'PMT Terms'!B:B,B43)</f>
        <v>30</v>
      </c>
      <c r="E43" s="89">
        <f t="shared" si="3"/>
        <v>0.93413632544058589</v>
      </c>
      <c r="F43" s="84">
        <f t="shared" si="5"/>
        <v>1460722.0500000003</v>
      </c>
      <c r="G43" s="88">
        <f>SUMIFS('Dec Receipts Data'!C:C,'Dec Receipts Data'!$A:$A,$B43)+SUMIFS('Dec Receipts Data'!C:C,'Dec Receipts Data'!$A:$A,$A43)</f>
        <v>3798.2</v>
      </c>
      <c r="H43" s="88">
        <f>SUMIFS('Dec Receipts Data'!D:D,'Dec Receipts Data'!$A:$A,$B43)+SUMIFS('Dec Receipts Data'!D:D,'Dec Receipts Data'!$A:$A,$A43)</f>
        <v>0</v>
      </c>
      <c r="I43" s="88">
        <f>SUMIFS('Dec Receipts Data'!E:E,'Dec Receipts Data'!$A:$A,$B43)+SUMIFS('Dec Receipts Data'!E:E,'Dec Receipts Data'!$A:$A,$A43)</f>
        <v>99662.399999999994</v>
      </c>
      <c r="J43" s="88">
        <f>SUMIFS('Dec Receipts Data'!F:F,'Dec Receipts Data'!$A:$A,$B43)+SUMIFS('Dec Receipts Data'!F:F,'Dec Receipts Data'!$A:$A,$A43)</f>
        <v>209317.92</v>
      </c>
      <c r="K43" s="88">
        <f>SUMIFS('Dec Receipts Data'!G:G,'Dec Receipts Data'!$A:$A,$B43)+SUMIFS('Dec Receipts Data'!G:G,'Dec Receipts Data'!$A:$A,$A43)</f>
        <v>128.16</v>
      </c>
      <c r="L43" s="88">
        <f>SUMIFS('Dec Receipts Data'!H:H,'Dec Receipts Data'!$A:$A,$B43)+SUMIFS('Dec Receipts Data'!H:H,'Dec Receipts Data'!$A:$A,$A43)</f>
        <v>0</v>
      </c>
      <c r="M43" s="88">
        <f>SUMIFS('Dec Receipts Data'!I:I,'Dec Receipts Data'!$A:$A,$B43)+SUMIFS('Dec Receipts Data'!I:I,'Dec Receipts Data'!$A:$A,$A43)</f>
        <v>339010.62</v>
      </c>
      <c r="N43" s="88">
        <f>SUMIFS('Dec Receipts Data'!J:J,'Dec Receipts Data'!$A:$A,$B43)+SUMIFS('Dec Receipts Data'!J:J,'Dec Receipts Data'!$A:$A,$A43)</f>
        <v>130961.04</v>
      </c>
      <c r="O43" s="88">
        <f>SUMIFS('Dec Receipts Data'!K:K,'Dec Receipts Data'!$A:$A,$B43)+SUMIFS('Dec Receipts Data'!K:K,'Dec Receipts Data'!$A:$A,$A43)</f>
        <v>812</v>
      </c>
      <c r="P43" s="88">
        <f>SUMIFS('Dec Receipts Data'!L:L,'Dec Receipts Data'!$A:$A,$B43)+SUMIFS('Dec Receipts Data'!L:L,'Dec Receipts Data'!$A:$A,$A43)</f>
        <v>0</v>
      </c>
      <c r="Q43" s="88">
        <f>SUMIFS('Dec Receipts Data'!M:M,'Dec Receipts Data'!$A:$A,$B43)+SUMIFS('Dec Receipts Data'!M:M,'Dec Receipts Data'!$A:$A,$A43)</f>
        <v>52</v>
      </c>
      <c r="R43" s="88">
        <f>SUMIFS('Dec Receipts Data'!N:N,'Dec Receipts Data'!$A:$A,$B43)+SUMIFS('Dec Receipts Data'!N:N,'Dec Receipts Data'!$A:$A,$A43)</f>
        <v>888</v>
      </c>
      <c r="S43" s="88">
        <f>SUMIFS('Dec Receipts Data'!O:O,'Dec Receipts Data'!$A:$A,$B43)+SUMIFS('Dec Receipts Data'!O:O,'Dec Receipts Data'!$A:$A,$A43)</f>
        <v>32.4</v>
      </c>
      <c r="T43" s="88">
        <f>SUMIFS('Dec Receipts Data'!P:P,'Dec Receipts Data'!$A:$A,$B43)+SUMIFS('Dec Receipts Data'!P:P,'Dec Receipts Data'!$A:$A,$A43)</f>
        <v>0</v>
      </c>
      <c r="U43" s="88">
        <f>SUMIFS('Dec Receipts Data'!Q:Q,'Dec Receipts Data'!$A:$A,$B43)+SUMIFS('Dec Receipts Data'!Q:Q,'Dec Receipts Data'!$A:$A,$A43)</f>
        <v>1181.26</v>
      </c>
      <c r="V43" s="88">
        <f>SUMIFS('Dec Receipts Data'!R:R,'Dec Receipts Data'!$A:$A,$B43)+SUMIFS('Dec Receipts Data'!R:R,'Dec Receipts Data'!$A:$A,$A43)</f>
        <v>0</v>
      </c>
      <c r="W43" s="88">
        <f>SUMIFS('Dec Receipts Data'!S:S,'Dec Receipts Data'!$A:$A,$B43)+SUMIFS('Dec Receipts Data'!S:S,'Dec Receipts Data'!$A:$A,$A43)</f>
        <v>0</v>
      </c>
      <c r="X43" s="88">
        <f>SUMIFS('Dec Receipts Data'!T:T,'Dec Receipts Data'!$A:$A,$B43)+SUMIFS('Dec Receipts Data'!T:T,'Dec Receipts Data'!$A:$A,$A43)</f>
        <v>0</v>
      </c>
      <c r="Y43" s="88">
        <f>SUMIFS('Dec Receipts Data'!U:U,'Dec Receipts Data'!$A:$A,$B43)+SUMIFS('Dec Receipts Data'!U:U,'Dec Receipts Data'!$A:$A,$A43)</f>
        <v>8847.41</v>
      </c>
      <c r="Z43" s="88">
        <f>SUMIFS('Dec Receipts Data'!V:V,'Dec Receipts Data'!$A:$A,$B43)+SUMIFS('Dec Receipts Data'!V:V,'Dec Receipts Data'!$A:$A,$A43)</f>
        <v>0</v>
      </c>
      <c r="AA43" s="88">
        <f>SUMIFS('Dec Receipts Data'!W:W,'Dec Receipts Data'!$A:$A,$B43)+SUMIFS('Dec Receipts Data'!W:W,'Dec Receipts Data'!$A:$A,$A43)</f>
        <v>0</v>
      </c>
      <c r="AB43" s="88">
        <f>SUMIFS('Dec Receipts Data'!X:X,'Dec Receipts Data'!$A:$A,$B43)+SUMIFS('Dec Receipts Data'!X:X,'Dec Receipts Data'!$A:$A,$A43)</f>
        <v>7641.68</v>
      </c>
      <c r="AC43" s="88">
        <f>SUMIFS('Dec Receipts Data'!Y:Y,'Dec Receipts Data'!$A:$A,$B43)+SUMIFS('Dec Receipts Data'!Y:Y,'Dec Receipts Data'!$A:$A,$A43)</f>
        <v>222</v>
      </c>
      <c r="AD43" s="88">
        <f>SUMIFS('Dec Receipts Data'!Z:Z,'Dec Receipts Data'!$A:$A,$B43)+SUMIFS('Dec Receipts Data'!Z:Z,'Dec Receipts Data'!$A:$A,$A43)</f>
        <v>312982.59999999998</v>
      </c>
      <c r="AE43" s="88">
        <f>SUMIFS('Dec Receipts Data'!AA:AA,'Dec Receipts Data'!$A:$A,$B43)+SUMIFS('Dec Receipts Data'!AA:AA,'Dec Receipts Data'!$A:$A,$A43)</f>
        <v>0</v>
      </c>
      <c r="AF43" s="88">
        <f>SUMIFS('Dec Receipts Data'!AB:AB,'Dec Receipts Data'!$A:$A,$B43)+SUMIFS('Dec Receipts Data'!AB:AB,'Dec Receipts Data'!$A:$A,$A43)</f>
        <v>2127.6</v>
      </c>
      <c r="AG43" s="88">
        <f>SUMIFS('Dec Receipts Data'!AC:AC,'Dec Receipts Data'!$A:$A,$B43)+SUMIFS('Dec Receipts Data'!AC:AC,'Dec Receipts Data'!$A:$A,$A43)</f>
        <v>6228</v>
      </c>
      <c r="AH43" s="88">
        <f>SUMIFS('Dec Receipts Data'!AD:AD,'Dec Receipts Data'!$A:$A,$B43)+SUMIFS('Dec Receipts Data'!AD:AD,'Dec Receipts Data'!$A:$A,$A43)</f>
        <v>1344</v>
      </c>
      <c r="AI43" s="88">
        <f>SUMIFS('Dec Receipts Data'!AE:AE,'Dec Receipts Data'!$A:$A,$B43)+SUMIFS('Dec Receipts Data'!AE:AE,'Dec Receipts Data'!$A:$A,$A43)</f>
        <v>195450.8</v>
      </c>
      <c r="AJ43" s="88">
        <f>SUMIFS('Dec Receipts Data'!AF:AF,'Dec Receipts Data'!$A:$A,$B43)+SUMIFS('Dec Receipts Data'!AF:AF,'Dec Receipts Data'!$A:$A,$A43)</f>
        <v>125462.08</v>
      </c>
      <c r="AK43" s="88">
        <f>SUMIFS('Dec Receipts Data'!AG:AG,'Dec Receipts Data'!$A:$A,$B43)+SUMIFS('Dec Receipts Data'!AG:AG,'Dec Receipts Data'!$A:$A,$A43)</f>
        <v>14571.88</v>
      </c>
    </row>
    <row r="44" spans="1:37" ht="13.2" outlineLevel="1">
      <c r="A44" s="86"/>
      <c r="B44" s="19" t="s">
        <v>68</v>
      </c>
      <c r="C44" s="127">
        <v>1509174</v>
      </c>
      <c r="D44" s="80">
        <f>SUMIFS('PMT Terms'!C:C,'PMT Terms'!B:B,B44)</f>
        <v>60</v>
      </c>
      <c r="E44" s="89">
        <f t="shared" si="3"/>
        <v>1.30092998554176</v>
      </c>
      <c r="F44" s="84">
        <f t="shared" si="5"/>
        <v>1963329.71</v>
      </c>
      <c r="G44" s="88">
        <f>SUMIFS('Dec Receipts Data'!C:C,'Dec Receipts Data'!$A:$A,$B44)+SUMIFS('Dec Receipts Data'!C:C,'Dec Receipts Data'!$A:$A,$A44)</f>
        <v>0</v>
      </c>
      <c r="H44" s="88">
        <f>SUMIFS('Dec Receipts Data'!D:D,'Dec Receipts Data'!$A:$A,$B44)+SUMIFS('Dec Receipts Data'!D:D,'Dec Receipts Data'!$A:$A,$A44)</f>
        <v>13356.24</v>
      </c>
      <c r="I44" s="88">
        <f>SUMIFS('Dec Receipts Data'!E:E,'Dec Receipts Data'!$A:$A,$B44)+SUMIFS('Dec Receipts Data'!E:E,'Dec Receipts Data'!$A:$A,$A44)</f>
        <v>4256.2700000000004</v>
      </c>
      <c r="J44" s="88">
        <f>SUMIFS('Dec Receipts Data'!F:F,'Dec Receipts Data'!$A:$A,$B44)+SUMIFS('Dec Receipts Data'!F:F,'Dec Receipts Data'!$A:$A,$A44)</f>
        <v>32.729999999999997</v>
      </c>
      <c r="K44" s="88">
        <f>SUMIFS('Dec Receipts Data'!G:G,'Dec Receipts Data'!$A:$A,$B44)+SUMIFS('Dec Receipts Data'!G:G,'Dec Receipts Data'!$A:$A,$A44)</f>
        <v>2616.39</v>
      </c>
      <c r="L44" s="88">
        <f>SUMIFS('Dec Receipts Data'!H:H,'Dec Receipts Data'!$A:$A,$B44)+SUMIFS('Dec Receipts Data'!H:H,'Dec Receipts Data'!$A:$A,$A44)</f>
        <v>5773.39</v>
      </c>
      <c r="M44" s="88">
        <f>SUMIFS('Dec Receipts Data'!I:I,'Dec Receipts Data'!$A:$A,$B44)+SUMIFS('Dec Receipts Data'!I:I,'Dec Receipts Data'!$A:$A,$A44)</f>
        <v>51579</v>
      </c>
      <c r="N44" s="88">
        <f>SUMIFS('Dec Receipts Data'!J:J,'Dec Receipts Data'!$A:$A,$B44)+SUMIFS('Dec Receipts Data'!J:J,'Dec Receipts Data'!$A:$A,$A44)</f>
        <v>147803.51</v>
      </c>
      <c r="O44" s="88">
        <f>SUMIFS('Dec Receipts Data'!K:K,'Dec Receipts Data'!$A:$A,$B44)+SUMIFS('Dec Receipts Data'!K:K,'Dec Receipts Data'!$A:$A,$A44)</f>
        <v>114015.8</v>
      </c>
      <c r="P44" s="88">
        <f>SUMIFS('Dec Receipts Data'!L:L,'Dec Receipts Data'!$A:$A,$B44)+SUMIFS('Dec Receipts Data'!L:L,'Dec Receipts Data'!$A:$A,$A44)</f>
        <v>11829</v>
      </c>
      <c r="Q44" s="88">
        <f>SUMIFS('Dec Receipts Data'!M:M,'Dec Receipts Data'!$A:$A,$B44)+SUMIFS('Dec Receipts Data'!M:M,'Dec Receipts Data'!$A:$A,$A44)</f>
        <v>0</v>
      </c>
      <c r="R44" s="88">
        <f>SUMIFS('Dec Receipts Data'!N:N,'Dec Receipts Data'!$A:$A,$B44)+SUMIFS('Dec Receipts Data'!N:N,'Dec Receipts Data'!$A:$A,$A44)</f>
        <v>0</v>
      </c>
      <c r="S44" s="88">
        <f>SUMIFS('Dec Receipts Data'!O:O,'Dec Receipts Data'!$A:$A,$B44)+SUMIFS('Dec Receipts Data'!O:O,'Dec Receipts Data'!$A:$A,$A44)</f>
        <v>0</v>
      </c>
      <c r="T44" s="88">
        <f>SUMIFS('Dec Receipts Data'!P:P,'Dec Receipts Data'!$A:$A,$B44)+SUMIFS('Dec Receipts Data'!P:P,'Dec Receipts Data'!$A:$A,$A44)</f>
        <v>0</v>
      </c>
      <c r="U44" s="88">
        <f>SUMIFS('Dec Receipts Data'!Q:Q,'Dec Receipts Data'!$A:$A,$B44)+SUMIFS('Dec Receipts Data'!Q:Q,'Dec Receipts Data'!$A:$A,$A44)</f>
        <v>193107.33</v>
      </c>
      <c r="V44" s="88">
        <f>SUMIFS('Dec Receipts Data'!R:R,'Dec Receipts Data'!$A:$A,$B44)+SUMIFS('Dec Receipts Data'!R:R,'Dec Receipts Data'!$A:$A,$A44)</f>
        <v>342776.99</v>
      </c>
      <c r="W44" s="88">
        <f>SUMIFS('Dec Receipts Data'!S:S,'Dec Receipts Data'!$A:$A,$B44)+SUMIFS('Dec Receipts Data'!S:S,'Dec Receipts Data'!$A:$A,$A44)</f>
        <v>132260.44</v>
      </c>
      <c r="X44" s="88">
        <f>SUMIFS('Dec Receipts Data'!T:T,'Dec Receipts Data'!$A:$A,$B44)+SUMIFS('Dec Receipts Data'!T:T,'Dec Receipts Data'!$A:$A,$A44)</f>
        <v>59810.48</v>
      </c>
      <c r="Y44" s="88">
        <f>SUMIFS('Dec Receipts Data'!U:U,'Dec Receipts Data'!$A:$A,$B44)+SUMIFS('Dec Receipts Data'!U:U,'Dec Receipts Data'!$A:$A,$A44)</f>
        <v>328.76</v>
      </c>
      <c r="Z44" s="88">
        <f>SUMIFS('Dec Receipts Data'!V:V,'Dec Receipts Data'!$A:$A,$B44)+SUMIFS('Dec Receipts Data'!V:V,'Dec Receipts Data'!$A:$A,$A44)</f>
        <v>663.95</v>
      </c>
      <c r="AA44" s="88">
        <f>SUMIFS('Dec Receipts Data'!W:W,'Dec Receipts Data'!$A:$A,$B44)+SUMIFS('Dec Receipts Data'!W:W,'Dec Receipts Data'!$A:$A,$A44)</f>
        <v>70025.73</v>
      </c>
      <c r="AB44" s="88">
        <f>SUMIFS('Dec Receipts Data'!X:X,'Dec Receipts Data'!$A:$A,$B44)+SUMIFS('Dec Receipts Data'!X:X,'Dec Receipts Data'!$A:$A,$A44)</f>
        <v>245534.89</v>
      </c>
      <c r="AC44" s="88">
        <f>SUMIFS('Dec Receipts Data'!Y:Y,'Dec Receipts Data'!$A:$A,$B44)+SUMIFS('Dec Receipts Data'!Y:Y,'Dec Receipts Data'!$A:$A,$A44)</f>
        <v>115056.51</v>
      </c>
      <c r="AD44" s="88">
        <f>SUMIFS('Dec Receipts Data'!Z:Z,'Dec Receipts Data'!$A:$A,$B44)+SUMIFS('Dec Receipts Data'!Z:Z,'Dec Receipts Data'!$A:$A,$A44)</f>
        <v>39144.71</v>
      </c>
      <c r="AE44" s="88">
        <f>SUMIFS('Dec Receipts Data'!AA:AA,'Dec Receipts Data'!$A:$A,$B44)+SUMIFS('Dec Receipts Data'!AA:AA,'Dec Receipts Data'!$A:$A,$A44)</f>
        <v>0</v>
      </c>
      <c r="AF44" s="88">
        <f>SUMIFS('Dec Receipts Data'!AB:AB,'Dec Receipts Data'!$A:$A,$B44)+SUMIFS('Dec Receipts Data'!AB:AB,'Dec Receipts Data'!$A:$A,$A44)</f>
        <v>27497.93</v>
      </c>
      <c r="AG44" s="88">
        <f>SUMIFS('Dec Receipts Data'!AC:AC,'Dec Receipts Data'!$A:$A,$B44)+SUMIFS('Dec Receipts Data'!AC:AC,'Dec Receipts Data'!$A:$A,$A44)</f>
        <v>27789.360000000001</v>
      </c>
      <c r="AH44" s="88">
        <f>SUMIFS('Dec Receipts Data'!AD:AD,'Dec Receipts Data'!$A:$A,$B44)+SUMIFS('Dec Receipts Data'!AD:AD,'Dec Receipts Data'!$A:$A,$A44)</f>
        <v>122255.56</v>
      </c>
      <c r="AI44" s="88">
        <f>SUMIFS('Dec Receipts Data'!AE:AE,'Dec Receipts Data'!$A:$A,$B44)+SUMIFS('Dec Receipts Data'!AE:AE,'Dec Receipts Data'!$A:$A,$A44)</f>
        <v>193211.74</v>
      </c>
      <c r="AJ44" s="88">
        <f>SUMIFS('Dec Receipts Data'!AF:AF,'Dec Receipts Data'!$A:$A,$B44)+SUMIFS('Dec Receipts Data'!AF:AF,'Dec Receipts Data'!$A:$A,$A44)</f>
        <v>12840.48</v>
      </c>
      <c r="AK44" s="88">
        <f>SUMIFS('Dec Receipts Data'!AG:AG,'Dec Receipts Data'!$A:$A,$B44)+SUMIFS('Dec Receipts Data'!AG:AG,'Dec Receipts Data'!$A:$A,$A44)</f>
        <v>29762.52</v>
      </c>
    </row>
    <row r="45" spans="1:37" ht="13.2" outlineLevel="1">
      <c r="A45" s="86"/>
      <c r="B45" s="19" t="s">
        <v>556</v>
      </c>
      <c r="C45" s="127">
        <v>1504844</v>
      </c>
      <c r="D45" s="80">
        <f>SUMIFS('PMT Terms'!C:C,'PMT Terms'!B:B,B45)</f>
        <v>45</v>
      </c>
      <c r="E45" s="89">
        <f t="shared" si="3"/>
        <v>1.5034293787263</v>
      </c>
      <c r="F45" s="84">
        <f t="shared" si="5"/>
        <v>2262426.6800000002</v>
      </c>
      <c r="G45" s="88">
        <f>SUMIFS('Dec Receipts Data'!C:C,'Dec Receipts Data'!$A:$A,$B45)+SUMIFS('Dec Receipts Data'!C:C,'Dec Receipts Data'!$A:$A,$A45)</f>
        <v>0</v>
      </c>
      <c r="H45" s="88">
        <f>SUMIFS('Dec Receipts Data'!D:D,'Dec Receipts Data'!$A:$A,$B45)+SUMIFS('Dec Receipts Data'!D:D,'Dec Receipts Data'!$A:$A,$A45)</f>
        <v>0</v>
      </c>
      <c r="I45" s="88">
        <f>SUMIFS('Dec Receipts Data'!E:E,'Dec Receipts Data'!$A:$A,$B45)+SUMIFS('Dec Receipts Data'!E:E,'Dec Receipts Data'!$A:$A,$A45)</f>
        <v>0</v>
      </c>
      <c r="J45" s="88">
        <f>SUMIFS('Dec Receipts Data'!F:F,'Dec Receipts Data'!$A:$A,$B45)+SUMIFS('Dec Receipts Data'!F:F,'Dec Receipts Data'!$A:$A,$A45)</f>
        <v>0</v>
      </c>
      <c r="K45" s="88">
        <f>SUMIFS('Dec Receipts Data'!G:G,'Dec Receipts Data'!$A:$A,$B45)+SUMIFS('Dec Receipts Data'!G:G,'Dec Receipts Data'!$A:$A,$A45)</f>
        <v>124708.73</v>
      </c>
      <c r="L45" s="88">
        <f>SUMIFS('Dec Receipts Data'!H:H,'Dec Receipts Data'!$A:$A,$B45)+SUMIFS('Dec Receipts Data'!H:H,'Dec Receipts Data'!$A:$A,$A45)</f>
        <v>294988.90999999997</v>
      </c>
      <c r="M45" s="88">
        <f>SUMIFS('Dec Receipts Data'!I:I,'Dec Receipts Data'!$A:$A,$B45)+SUMIFS('Dec Receipts Data'!I:I,'Dec Receipts Data'!$A:$A,$A45)</f>
        <v>175.32</v>
      </c>
      <c r="N45" s="88">
        <f>SUMIFS('Dec Receipts Data'!J:J,'Dec Receipts Data'!$A:$A,$B45)+SUMIFS('Dec Receipts Data'!J:J,'Dec Receipts Data'!$A:$A,$A45)</f>
        <v>175.32</v>
      </c>
      <c r="O45" s="88">
        <f>SUMIFS('Dec Receipts Data'!K:K,'Dec Receipts Data'!$A:$A,$B45)+SUMIFS('Dec Receipts Data'!K:K,'Dec Receipts Data'!$A:$A,$A45)</f>
        <v>2889</v>
      </c>
      <c r="P45" s="88">
        <f>SUMIFS('Dec Receipts Data'!L:L,'Dec Receipts Data'!$A:$A,$B45)+SUMIFS('Dec Receipts Data'!L:L,'Dec Receipts Data'!$A:$A,$A45)</f>
        <v>22243.32</v>
      </c>
      <c r="Q45" s="88">
        <f>SUMIFS('Dec Receipts Data'!M:M,'Dec Receipts Data'!$A:$A,$B45)+SUMIFS('Dec Receipts Data'!M:M,'Dec Receipts Data'!$A:$A,$A45)</f>
        <v>161257.51</v>
      </c>
      <c r="R45" s="88">
        <f>SUMIFS('Dec Receipts Data'!N:N,'Dec Receipts Data'!$A:$A,$B45)+SUMIFS('Dec Receipts Data'!N:N,'Dec Receipts Data'!$A:$A,$A45)</f>
        <v>81717.460000000006</v>
      </c>
      <c r="S45" s="88">
        <f>SUMIFS('Dec Receipts Data'!O:O,'Dec Receipts Data'!$A:$A,$B45)+SUMIFS('Dec Receipts Data'!O:O,'Dec Receipts Data'!$A:$A,$A45)</f>
        <v>5303.55</v>
      </c>
      <c r="T45" s="88">
        <f>SUMIFS('Dec Receipts Data'!P:P,'Dec Receipts Data'!$A:$A,$B45)+SUMIFS('Dec Receipts Data'!P:P,'Dec Receipts Data'!$A:$A,$A45)</f>
        <v>0</v>
      </c>
      <c r="U45" s="88">
        <f>SUMIFS('Dec Receipts Data'!Q:Q,'Dec Receipts Data'!$A:$A,$B45)+SUMIFS('Dec Receipts Data'!Q:Q,'Dec Receipts Data'!$A:$A,$A45)</f>
        <v>218940.16</v>
      </c>
      <c r="V45" s="88">
        <f>SUMIFS('Dec Receipts Data'!R:R,'Dec Receipts Data'!$A:$A,$B45)+SUMIFS('Dec Receipts Data'!R:R,'Dec Receipts Data'!$A:$A,$A45)</f>
        <v>87025.8</v>
      </c>
      <c r="W45" s="88">
        <f>SUMIFS('Dec Receipts Data'!S:S,'Dec Receipts Data'!$A:$A,$B45)+SUMIFS('Dec Receipts Data'!S:S,'Dec Receipts Data'!$A:$A,$A45)</f>
        <v>248598.19</v>
      </c>
      <c r="X45" s="88">
        <f>SUMIFS('Dec Receipts Data'!T:T,'Dec Receipts Data'!$A:$A,$B45)+SUMIFS('Dec Receipts Data'!T:T,'Dec Receipts Data'!$A:$A,$A45)</f>
        <v>391731.34</v>
      </c>
      <c r="Y45" s="88">
        <f>SUMIFS('Dec Receipts Data'!U:U,'Dec Receipts Data'!$A:$A,$B45)+SUMIFS('Dec Receipts Data'!U:U,'Dec Receipts Data'!$A:$A,$A45)</f>
        <v>2768.18</v>
      </c>
      <c r="Z45" s="88">
        <f>SUMIFS('Dec Receipts Data'!V:V,'Dec Receipts Data'!$A:$A,$B45)+SUMIFS('Dec Receipts Data'!V:V,'Dec Receipts Data'!$A:$A,$A45)</f>
        <v>6834.24</v>
      </c>
      <c r="AA45" s="88">
        <f>SUMIFS('Dec Receipts Data'!W:W,'Dec Receipts Data'!$A:$A,$B45)+SUMIFS('Dec Receipts Data'!W:W,'Dec Receipts Data'!$A:$A,$A45)</f>
        <v>30804.959999999999</v>
      </c>
      <c r="AB45" s="88">
        <f>SUMIFS('Dec Receipts Data'!X:X,'Dec Receipts Data'!$A:$A,$B45)+SUMIFS('Dec Receipts Data'!X:X,'Dec Receipts Data'!$A:$A,$A45)</f>
        <v>37588.32</v>
      </c>
      <c r="AC45" s="88">
        <f>SUMIFS('Dec Receipts Data'!Y:Y,'Dec Receipts Data'!$A:$A,$B45)+SUMIFS('Dec Receipts Data'!Y:Y,'Dec Receipts Data'!$A:$A,$A45)</f>
        <v>47.46</v>
      </c>
      <c r="AD45" s="88">
        <f>SUMIFS('Dec Receipts Data'!Z:Z,'Dec Receipts Data'!$A:$A,$B45)+SUMIFS('Dec Receipts Data'!Z:Z,'Dec Receipts Data'!$A:$A,$A45)</f>
        <v>4993.72</v>
      </c>
      <c r="AE45" s="88">
        <f>SUMIFS('Dec Receipts Data'!AA:AA,'Dec Receipts Data'!$A:$A,$B45)+SUMIFS('Dec Receipts Data'!AA:AA,'Dec Receipts Data'!$A:$A,$A45)</f>
        <v>100.72</v>
      </c>
      <c r="AF45" s="88">
        <f>SUMIFS('Dec Receipts Data'!AB:AB,'Dec Receipts Data'!$A:$A,$B45)+SUMIFS('Dec Receipts Data'!AB:AB,'Dec Receipts Data'!$A:$A,$A45)</f>
        <v>376090.68</v>
      </c>
      <c r="AG45" s="88">
        <f>SUMIFS('Dec Receipts Data'!AC:AC,'Dec Receipts Data'!$A:$A,$B45)+SUMIFS('Dec Receipts Data'!AC:AC,'Dec Receipts Data'!$A:$A,$A45)</f>
        <v>123239.16</v>
      </c>
      <c r="AH45" s="88">
        <f>SUMIFS('Dec Receipts Data'!AD:AD,'Dec Receipts Data'!$A:$A,$B45)+SUMIFS('Dec Receipts Data'!AD:AD,'Dec Receipts Data'!$A:$A,$A45)</f>
        <v>35812.629999999997</v>
      </c>
      <c r="AI45" s="88">
        <f>SUMIFS('Dec Receipts Data'!AE:AE,'Dec Receipts Data'!$A:$A,$B45)+SUMIFS('Dec Receipts Data'!AE:AE,'Dec Receipts Data'!$A:$A,$A45)</f>
        <v>0</v>
      </c>
      <c r="AJ45" s="88">
        <f>SUMIFS('Dec Receipts Data'!AF:AF,'Dec Receipts Data'!$A:$A,$B45)+SUMIFS('Dec Receipts Data'!AF:AF,'Dec Receipts Data'!$A:$A,$A45)</f>
        <v>4392</v>
      </c>
      <c r="AK45" s="88">
        <f>SUMIFS('Dec Receipts Data'!AG:AG,'Dec Receipts Data'!$A:$A,$B45)+SUMIFS('Dec Receipts Data'!AG:AG,'Dec Receipts Data'!$A:$A,$A45)</f>
        <v>0</v>
      </c>
    </row>
    <row r="46" spans="1:37" ht="13.2" outlineLevel="1">
      <c r="A46" s="86"/>
      <c r="B46" s="19" t="s">
        <v>566</v>
      </c>
      <c r="C46" s="127">
        <v>1419628</v>
      </c>
      <c r="D46" s="80">
        <f>SUMIFS('PMT Terms'!C:C,'PMT Terms'!B:B,B46)</f>
        <v>30</v>
      </c>
      <c r="E46" s="89">
        <f t="shared" si="3"/>
        <v>1.0585192670192476</v>
      </c>
      <c r="F46" s="84">
        <f t="shared" si="5"/>
        <v>1502703.5900000003</v>
      </c>
      <c r="G46" s="88">
        <f>SUMIFS('Dec Receipts Data'!C:C,'Dec Receipts Data'!$A:$A,$B46)+SUMIFS('Dec Receipts Data'!C:C,'Dec Receipts Data'!$A:$A,$A46)</f>
        <v>0</v>
      </c>
      <c r="H46" s="88">
        <f>SUMIFS('Dec Receipts Data'!D:D,'Dec Receipts Data'!$A:$A,$B46)+SUMIFS('Dec Receipts Data'!D:D,'Dec Receipts Data'!$A:$A,$A46)</f>
        <v>0</v>
      </c>
      <c r="I46" s="88">
        <f>SUMIFS('Dec Receipts Data'!E:E,'Dec Receipts Data'!$A:$A,$B46)+SUMIFS('Dec Receipts Data'!E:E,'Dec Receipts Data'!$A:$A,$A46)</f>
        <v>0</v>
      </c>
      <c r="J46" s="88">
        <f>SUMIFS('Dec Receipts Data'!F:F,'Dec Receipts Data'!$A:$A,$B46)+SUMIFS('Dec Receipts Data'!F:F,'Dec Receipts Data'!$A:$A,$A46)</f>
        <v>0</v>
      </c>
      <c r="K46" s="88">
        <f>SUMIFS('Dec Receipts Data'!G:G,'Dec Receipts Data'!$A:$A,$B46)+SUMIFS('Dec Receipts Data'!G:G,'Dec Receipts Data'!$A:$A,$A46)</f>
        <v>54286.45</v>
      </c>
      <c r="L46" s="88">
        <f>SUMIFS('Dec Receipts Data'!H:H,'Dec Receipts Data'!$A:$A,$B46)+SUMIFS('Dec Receipts Data'!H:H,'Dec Receipts Data'!$A:$A,$A46)</f>
        <v>11.66</v>
      </c>
      <c r="M46" s="88">
        <f>SUMIFS('Dec Receipts Data'!I:I,'Dec Receipts Data'!$A:$A,$B46)+SUMIFS('Dec Receipts Data'!I:I,'Dec Receipts Data'!$A:$A,$A46)</f>
        <v>235369.76</v>
      </c>
      <c r="N46" s="88">
        <f>SUMIFS('Dec Receipts Data'!J:J,'Dec Receipts Data'!$A:$A,$B46)+SUMIFS('Dec Receipts Data'!J:J,'Dec Receipts Data'!$A:$A,$A46)</f>
        <v>464.76</v>
      </c>
      <c r="O46" s="88">
        <f>SUMIFS('Dec Receipts Data'!K:K,'Dec Receipts Data'!$A:$A,$B46)+SUMIFS('Dec Receipts Data'!K:K,'Dec Receipts Data'!$A:$A,$A46)</f>
        <v>305034.96000000002</v>
      </c>
      <c r="P46" s="88">
        <f>SUMIFS('Dec Receipts Data'!L:L,'Dec Receipts Data'!$A:$A,$B46)+SUMIFS('Dec Receipts Data'!L:L,'Dec Receipts Data'!$A:$A,$A46)</f>
        <v>4296.54</v>
      </c>
      <c r="Q46" s="88">
        <f>SUMIFS('Dec Receipts Data'!M:M,'Dec Receipts Data'!$A:$A,$B46)+SUMIFS('Dec Receipts Data'!M:M,'Dec Receipts Data'!$A:$A,$A46)</f>
        <v>106.68</v>
      </c>
      <c r="R46" s="88">
        <f>SUMIFS('Dec Receipts Data'!N:N,'Dec Receipts Data'!$A:$A,$B46)+SUMIFS('Dec Receipts Data'!N:N,'Dec Receipts Data'!$A:$A,$A46)</f>
        <v>215.1</v>
      </c>
      <c r="S46" s="88">
        <f>SUMIFS('Dec Receipts Data'!O:O,'Dec Receipts Data'!$A:$A,$B46)+SUMIFS('Dec Receipts Data'!O:O,'Dec Receipts Data'!$A:$A,$A46)</f>
        <v>0</v>
      </c>
      <c r="T46" s="88">
        <f>SUMIFS('Dec Receipts Data'!P:P,'Dec Receipts Data'!$A:$A,$B46)+SUMIFS('Dec Receipts Data'!P:P,'Dec Receipts Data'!$A:$A,$A46)</f>
        <v>112.44</v>
      </c>
      <c r="U46" s="88">
        <f>SUMIFS('Dec Receipts Data'!Q:Q,'Dec Receipts Data'!$A:$A,$B46)+SUMIFS('Dec Receipts Data'!Q:Q,'Dec Receipts Data'!$A:$A,$A46)</f>
        <v>0</v>
      </c>
      <c r="V46" s="88">
        <f>SUMIFS('Dec Receipts Data'!R:R,'Dec Receipts Data'!$A:$A,$B46)+SUMIFS('Dec Receipts Data'!R:R,'Dec Receipts Data'!$A:$A,$A46)</f>
        <v>90.93</v>
      </c>
      <c r="W46" s="88">
        <f>SUMIFS('Dec Receipts Data'!S:S,'Dec Receipts Data'!$A:$A,$B46)+SUMIFS('Dec Receipts Data'!S:S,'Dec Receipts Data'!$A:$A,$A46)</f>
        <v>0</v>
      </c>
      <c r="X46" s="88">
        <f>SUMIFS('Dec Receipts Data'!T:T,'Dec Receipts Data'!$A:$A,$B46)+SUMIFS('Dec Receipts Data'!T:T,'Dec Receipts Data'!$A:$A,$A46)</f>
        <v>1692.72</v>
      </c>
      <c r="Y46" s="88">
        <f>SUMIFS('Dec Receipts Data'!U:U,'Dec Receipts Data'!$A:$A,$B46)+SUMIFS('Dec Receipts Data'!U:U,'Dec Receipts Data'!$A:$A,$A46)</f>
        <v>418756.68</v>
      </c>
      <c r="Z46" s="88">
        <f>SUMIFS('Dec Receipts Data'!V:V,'Dec Receipts Data'!$A:$A,$B46)+SUMIFS('Dec Receipts Data'!V:V,'Dec Receipts Data'!$A:$A,$A46)</f>
        <v>2896.61</v>
      </c>
      <c r="AA46" s="88">
        <f>SUMIFS('Dec Receipts Data'!W:W,'Dec Receipts Data'!$A:$A,$B46)+SUMIFS('Dec Receipts Data'!W:W,'Dec Receipts Data'!$A:$A,$A46)</f>
        <v>395.62</v>
      </c>
      <c r="AB46" s="88">
        <f>SUMIFS('Dec Receipts Data'!X:X,'Dec Receipts Data'!$A:$A,$B46)+SUMIFS('Dec Receipts Data'!X:X,'Dec Receipts Data'!$A:$A,$A46)</f>
        <v>0</v>
      </c>
      <c r="AC46" s="88">
        <f>SUMIFS('Dec Receipts Data'!Y:Y,'Dec Receipts Data'!$A:$A,$B46)+SUMIFS('Dec Receipts Data'!Y:Y,'Dec Receipts Data'!$A:$A,$A46)</f>
        <v>1334.62</v>
      </c>
      <c r="AD46" s="88">
        <f>SUMIFS('Dec Receipts Data'!Z:Z,'Dec Receipts Data'!$A:$A,$B46)+SUMIFS('Dec Receipts Data'!Z:Z,'Dec Receipts Data'!$A:$A,$A46)</f>
        <v>0</v>
      </c>
      <c r="AE46" s="88">
        <f>SUMIFS('Dec Receipts Data'!AA:AA,'Dec Receipts Data'!$A:$A,$B46)+SUMIFS('Dec Receipts Data'!AA:AA,'Dec Receipts Data'!$A:$A,$A46)</f>
        <v>0</v>
      </c>
      <c r="AF46" s="88">
        <f>SUMIFS('Dec Receipts Data'!AB:AB,'Dec Receipts Data'!$A:$A,$B46)+SUMIFS('Dec Receipts Data'!AB:AB,'Dec Receipts Data'!$A:$A,$A46)</f>
        <v>97351.98</v>
      </c>
      <c r="AG46" s="88">
        <f>SUMIFS('Dec Receipts Data'!AC:AC,'Dec Receipts Data'!$A:$A,$B46)+SUMIFS('Dec Receipts Data'!AC:AC,'Dec Receipts Data'!$A:$A,$A46)</f>
        <v>189706.12</v>
      </c>
      <c r="AH46" s="88">
        <f>SUMIFS('Dec Receipts Data'!AD:AD,'Dec Receipts Data'!$A:$A,$B46)+SUMIFS('Dec Receipts Data'!AD:AD,'Dec Receipts Data'!$A:$A,$A46)</f>
        <v>252</v>
      </c>
      <c r="AI46" s="88">
        <f>SUMIFS('Dec Receipts Data'!AE:AE,'Dec Receipts Data'!$A:$A,$B46)+SUMIFS('Dec Receipts Data'!AE:AE,'Dec Receipts Data'!$A:$A,$A46)</f>
        <v>0</v>
      </c>
      <c r="AJ46" s="88">
        <f>SUMIFS('Dec Receipts Data'!AF:AF,'Dec Receipts Data'!$A:$A,$B46)+SUMIFS('Dec Receipts Data'!AF:AF,'Dec Receipts Data'!$A:$A,$A46)</f>
        <v>103917.18</v>
      </c>
      <c r="AK46" s="88">
        <f>SUMIFS('Dec Receipts Data'!AG:AG,'Dec Receipts Data'!$A:$A,$B46)+SUMIFS('Dec Receipts Data'!AG:AG,'Dec Receipts Data'!$A:$A,$A46)</f>
        <v>86410.78</v>
      </c>
    </row>
    <row r="47" spans="1:37" ht="13.2" outlineLevel="1">
      <c r="A47" s="86"/>
      <c r="B47" s="19" t="s">
        <v>569</v>
      </c>
      <c r="C47" s="127">
        <v>1349930</v>
      </c>
      <c r="D47" s="80">
        <f>SUMIFS('PMT Terms'!C:C,'PMT Terms'!B:B,B47)</f>
        <v>60</v>
      </c>
      <c r="E47" s="89">
        <f t="shared" si="3"/>
        <v>2.340897661360219</v>
      </c>
      <c r="F47" s="84">
        <f t="shared" si="5"/>
        <v>3160047.9800000004</v>
      </c>
      <c r="G47" s="88">
        <f>SUMIFS('Dec Receipts Data'!C:C,'Dec Receipts Data'!$A:$A,$B47)+SUMIFS('Dec Receipts Data'!C:C,'Dec Receipts Data'!$A:$A,$A47)</f>
        <v>94072.84</v>
      </c>
      <c r="H47" s="88">
        <f>SUMIFS('Dec Receipts Data'!D:D,'Dec Receipts Data'!$A:$A,$B47)+SUMIFS('Dec Receipts Data'!D:D,'Dec Receipts Data'!$A:$A,$A47)</f>
        <v>306560.57</v>
      </c>
      <c r="I47" s="88">
        <f>SUMIFS('Dec Receipts Data'!E:E,'Dec Receipts Data'!$A:$A,$B47)+SUMIFS('Dec Receipts Data'!E:E,'Dec Receipts Data'!$A:$A,$A47)</f>
        <v>84383.31</v>
      </c>
      <c r="J47" s="88">
        <f>SUMIFS('Dec Receipts Data'!F:F,'Dec Receipts Data'!$A:$A,$B47)+SUMIFS('Dec Receipts Data'!F:F,'Dec Receipts Data'!$A:$A,$A47)</f>
        <v>60805.74</v>
      </c>
      <c r="K47" s="88">
        <f>SUMIFS('Dec Receipts Data'!G:G,'Dec Receipts Data'!$A:$A,$B47)+SUMIFS('Dec Receipts Data'!G:G,'Dec Receipts Data'!$A:$A,$A47)</f>
        <v>10943.01</v>
      </c>
      <c r="L47" s="88">
        <f>SUMIFS('Dec Receipts Data'!H:H,'Dec Receipts Data'!$A:$A,$B47)+SUMIFS('Dec Receipts Data'!H:H,'Dec Receipts Data'!$A:$A,$A47)</f>
        <v>0</v>
      </c>
      <c r="M47" s="88">
        <f>SUMIFS('Dec Receipts Data'!I:I,'Dec Receipts Data'!$A:$A,$B47)+SUMIFS('Dec Receipts Data'!I:I,'Dec Receipts Data'!$A:$A,$A47)</f>
        <v>6214.19</v>
      </c>
      <c r="N47" s="88">
        <f>SUMIFS('Dec Receipts Data'!J:J,'Dec Receipts Data'!$A:$A,$B47)+SUMIFS('Dec Receipts Data'!J:J,'Dec Receipts Data'!$A:$A,$A47)</f>
        <v>1038.96</v>
      </c>
      <c r="O47" s="88">
        <f>SUMIFS('Dec Receipts Data'!K:K,'Dec Receipts Data'!$A:$A,$B47)+SUMIFS('Dec Receipts Data'!K:K,'Dec Receipts Data'!$A:$A,$A47)</f>
        <v>1105.23</v>
      </c>
      <c r="P47" s="88">
        <f>SUMIFS('Dec Receipts Data'!L:L,'Dec Receipts Data'!$A:$A,$B47)+SUMIFS('Dec Receipts Data'!L:L,'Dec Receipts Data'!$A:$A,$A47)</f>
        <v>207.25</v>
      </c>
      <c r="Q47" s="88">
        <f>SUMIFS('Dec Receipts Data'!M:M,'Dec Receipts Data'!$A:$A,$B47)+SUMIFS('Dec Receipts Data'!M:M,'Dec Receipts Data'!$A:$A,$A47)</f>
        <v>282687.74</v>
      </c>
      <c r="R47" s="88">
        <f>SUMIFS('Dec Receipts Data'!N:N,'Dec Receipts Data'!$A:$A,$B47)+SUMIFS('Dec Receipts Data'!N:N,'Dec Receipts Data'!$A:$A,$A47)</f>
        <v>210597.34</v>
      </c>
      <c r="S47" s="88">
        <f>SUMIFS('Dec Receipts Data'!O:O,'Dec Receipts Data'!$A:$A,$B47)+SUMIFS('Dec Receipts Data'!O:O,'Dec Receipts Data'!$A:$A,$A47)</f>
        <v>20128.21</v>
      </c>
      <c r="T47" s="88">
        <f>SUMIFS('Dec Receipts Data'!P:P,'Dec Receipts Data'!$A:$A,$B47)+SUMIFS('Dec Receipts Data'!P:P,'Dec Receipts Data'!$A:$A,$A47)</f>
        <v>24269.49</v>
      </c>
      <c r="U47" s="88">
        <f>SUMIFS('Dec Receipts Data'!Q:Q,'Dec Receipts Data'!$A:$A,$B47)+SUMIFS('Dec Receipts Data'!Q:Q,'Dec Receipts Data'!$A:$A,$A47)</f>
        <v>0</v>
      </c>
      <c r="V47" s="88">
        <f>SUMIFS('Dec Receipts Data'!R:R,'Dec Receipts Data'!$A:$A,$B47)+SUMIFS('Dec Receipts Data'!R:R,'Dec Receipts Data'!$A:$A,$A47)</f>
        <v>112251.71</v>
      </c>
      <c r="W47" s="88">
        <f>SUMIFS('Dec Receipts Data'!S:S,'Dec Receipts Data'!$A:$A,$B47)+SUMIFS('Dec Receipts Data'!S:S,'Dec Receipts Data'!$A:$A,$A47)</f>
        <v>85563.87</v>
      </c>
      <c r="X47" s="88">
        <f>SUMIFS('Dec Receipts Data'!T:T,'Dec Receipts Data'!$A:$A,$B47)+SUMIFS('Dec Receipts Data'!T:T,'Dec Receipts Data'!$A:$A,$A47)</f>
        <v>47573.91</v>
      </c>
      <c r="Y47" s="88">
        <f>SUMIFS('Dec Receipts Data'!U:U,'Dec Receipts Data'!$A:$A,$B47)+SUMIFS('Dec Receipts Data'!U:U,'Dec Receipts Data'!$A:$A,$A47)</f>
        <v>28974.959999999999</v>
      </c>
      <c r="Z47" s="88">
        <f>SUMIFS('Dec Receipts Data'!V:V,'Dec Receipts Data'!$A:$A,$B47)+SUMIFS('Dec Receipts Data'!V:V,'Dec Receipts Data'!$A:$A,$A47)</f>
        <v>293407.27</v>
      </c>
      <c r="AA47" s="88">
        <f>SUMIFS('Dec Receipts Data'!W:W,'Dec Receipts Data'!$A:$A,$B47)+SUMIFS('Dec Receipts Data'!W:W,'Dec Receipts Data'!$A:$A,$A47)</f>
        <v>104155.79</v>
      </c>
      <c r="AB47" s="88">
        <f>SUMIFS('Dec Receipts Data'!X:X,'Dec Receipts Data'!$A:$A,$B47)+SUMIFS('Dec Receipts Data'!X:X,'Dec Receipts Data'!$A:$A,$A47)</f>
        <v>551295.04</v>
      </c>
      <c r="AC47" s="88">
        <f>SUMIFS('Dec Receipts Data'!Y:Y,'Dec Receipts Data'!$A:$A,$B47)+SUMIFS('Dec Receipts Data'!Y:Y,'Dec Receipts Data'!$A:$A,$A47)</f>
        <v>498912.43</v>
      </c>
      <c r="AD47" s="88">
        <f>SUMIFS('Dec Receipts Data'!Z:Z,'Dec Receipts Data'!$A:$A,$B47)+SUMIFS('Dec Receipts Data'!Z:Z,'Dec Receipts Data'!$A:$A,$A47)</f>
        <v>54954.559999999998</v>
      </c>
      <c r="AE47" s="88">
        <f>SUMIFS('Dec Receipts Data'!AA:AA,'Dec Receipts Data'!$A:$A,$B47)+SUMIFS('Dec Receipts Data'!AA:AA,'Dec Receipts Data'!$A:$A,$A47)</f>
        <v>0</v>
      </c>
      <c r="AF47" s="88">
        <f>SUMIFS('Dec Receipts Data'!AB:AB,'Dec Receipts Data'!$A:$A,$B47)+SUMIFS('Dec Receipts Data'!AB:AB,'Dec Receipts Data'!$A:$A,$A47)</f>
        <v>151568.6</v>
      </c>
      <c r="AG47" s="88">
        <f>SUMIFS('Dec Receipts Data'!AC:AC,'Dec Receipts Data'!$A:$A,$B47)+SUMIFS('Dec Receipts Data'!AC:AC,'Dec Receipts Data'!$A:$A,$A47)</f>
        <v>127594.45</v>
      </c>
      <c r="AH47" s="88">
        <f>SUMIFS('Dec Receipts Data'!AD:AD,'Dec Receipts Data'!$A:$A,$B47)+SUMIFS('Dec Receipts Data'!AD:AD,'Dec Receipts Data'!$A:$A,$A47)</f>
        <v>417.6</v>
      </c>
      <c r="AI47" s="88">
        <f>SUMIFS('Dec Receipts Data'!AE:AE,'Dec Receipts Data'!$A:$A,$B47)+SUMIFS('Dec Receipts Data'!AE:AE,'Dec Receipts Data'!$A:$A,$A47)</f>
        <v>0</v>
      </c>
      <c r="AJ47" s="88">
        <f>SUMIFS('Dec Receipts Data'!AF:AF,'Dec Receipts Data'!$A:$A,$B47)+SUMIFS('Dec Receipts Data'!AF:AF,'Dec Receipts Data'!$A:$A,$A47)</f>
        <v>363.91</v>
      </c>
      <c r="AK47" s="88">
        <f>SUMIFS('Dec Receipts Data'!AG:AG,'Dec Receipts Data'!$A:$A,$B47)+SUMIFS('Dec Receipts Data'!AG:AG,'Dec Receipts Data'!$A:$A,$A47)</f>
        <v>0</v>
      </c>
    </row>
    <row r="48" spans="1:37" ht="13.2" outlineLevel="1">
      <c r="A48" s="86"/>
      <c r="B48" s="19" t="s">
        <v>116</v>
      </c>
      <c r="C48" s="127">
        <v>1321043</v>
      </c>
      <c r="D48" s="80">
        <f>SUMIFS('PMT Terms'!C:C,'PMT Terms'!B:B,B48)</f>
        <v>10</v>
      </c>
      <c r="E48" s="89">
        <f t="shared" si="3"/>
        <v>1.2603320103887612</v>
      </c>
      <c r="F48" s="84">
        <f t="shared" si="5"/>
        <v>1664952.7800000003</v>
      </c>
      <c r="G48" s="88">
        <f>SUMIFS('Dec Receipts Data'!C:C,'Dec Receipts Data'!$A:$A,$B48)+SUMIFS('Dec Receipts Data'!C:C,'Dec Receipts Data'!$A:$A,$A48)</f>
        <v>4752</v>
      </c>
      <c r="H48" s="88">
        <f>SUMIFS('Dec Receipts Data'!D:D,'Dec Receipts Data'!$A:$A,$B48)+SUMIFS('Dec Receipts Data'!D:D,'Dec Receipts Data'!$A:$A,$A48)</f>
        <v>426.84</v>
      </c>
      <c r="I48" s="88">
        <f>SUMIFS('Dec Receipts Data'!E:E,'Dec Receipts Data'!$A:$A,$B48)+SUMIFS('Dec Receipts Data'!E:E,'Dec Receipts Data'!$A:$A,$A48)</f>
        <v>0</v>
      </c>
      <c r="J48" s="88">
        <f>SUMIFS('Dec Receipts Data'!F:F,'Dec Receipts Data'!$A:$A,$B48)+SUMIFS('Dec Receipts Data'!F:F,'Dec Receipts Data'!$A:$A,$A48)</f>
        <v>0</v>
      </c>
      <c r="K48" s="88">
        <f>SUMIFS('Dec Receipts Data'!G:G,'Dec Receipts Data'!$A:$A,$B48)+SUMIFS('Dec Receipts Data'!G:G,'Dec Receipts Data'!$A:$A,$A48)</f>
        <v>0</v>
      </c>
      <c r="L48" s="88">
        <f>SUMIFS('Dec Receipts Data'!H:H,'Dec Receipts Data'!$A:$A,$B48)+SUMIFS('Dec Receipts Data'!H:H,'Dec Receipts Data'!$A:$A,$A48)</f>
        <v>0</v>
      </c>
      <c r="M48" s="88">
        <f>SUMIFS('Dec Receipts Data'!I:I,'Dec Receipts Data'!$A:$A,$B48)+SUMIFS('Dec Receipts Data'!I:I,'Dec Receipts Data'!$A:$A,$A48)</f>
        <v>0</v>
      </c>
      <c r="N48" s="88">
        <f>SUMIFS('Dec Receipts Data'!J:J,'Dec Receipts Data'!$A:$A,$B48)+SUMIFS('Dec Receipts Data'!J:J,'Dec Receipts Data'!$A:$A,$A48)</f>
        <v>0</v>
      </c>
      <c r="O48" s="88">
        <f>SUMIFS('Dec Receipts Data'!K:K,'Dec Receipts Data'!$A:$A,$B48)+SUMIFS('Dec Receipts Data'!K:K,'Dec Receipts Data'!$A:$A,$A48)</f>
        <v>97420.06</v>
      </c>
      <c r="P48" s="88">
        <f>SUMIFS('Dec Receipts Data'!L:L,'Dec Receipts Data'!$A:$A,$B48)+SUMIFS('Dec Receipts Data'!L:L,'Dec Receipts Data'!$A:$A,$A48)</f>
        <v>36</v>
      </c>
      <c r="Q48" s="88">
        <f>SUMIFS('Dec Receipts Data'!M:M,'Dec Receipts Data'!$A:$A,$B48)+SUMIFS('Dec Receipts Data'!M:M,'Dec Receipts Data'!$A:$A,$A48)</f>
        <v>772.69</v>
      </c>
      <c r="R48" s="88">
        <f>SUMIFS('Dec Receipts Data'!N:N,'Dec Receipts Data'!$A:$A,$B48)+SUMIFS('Dec Receipts Data'!N:N,'Dec Receipts Data'!$A:$A,$A48)</f>
        <v>95524.93</v>
      </c>
      <c r="S48" s="88">
        <f>SUMIFS('Dec Receipts Data'!O:O,'Dec Receipts Data'!$A:$A,$B48)+SUMIFS('Dec Receipts Data'!O:O,'Dec Receipts Data'!$A:$A,$A48)</f>
        <v>125443.8</v>
      </c>
      <c r="T48" s="88">
        <f>SUMIFS('Dec Receipts Data'!P:P,'Dec Receipts Data'!$A:$A,$B48)+SUMIFS('Dec Receipts Data'!P:P,'Dec Receipts Data'!$A:$A,$A48)</f>
        <v>303273.28999999998</v>
      </c>
      <c r="U48" s="88">
        <f>SUMIFS('Dec Receipts Data'!Q:Q,'Dec Receipts Data'!$A:$A,$B48)+SUMIFS('Dec Receipts Data'!Q:Q,'Dec Receipts Data'!$A:$A,$A48)</f>
        <v>228405.64</v>
      </c>
      <c r="V48" s="88">
        <f>SUMIFS('Dec Receipts Data'!R:R,'Dec Receipts Data'!$A:$A,$B48)+SUMIFS('Dec Receipts Data'!R:R,'Dec Receipts Data'!$A:$A,$A48)</f>
        <v>36846.78</v>
      </c>
      <c r="W48" s="88">
        <f>SUMIFS('Dec Receipts Data'!S:S,'Dec Receipts Data'!$A:$A,$B48)+SUMIFS('Dec Receipts Data'!S:S,'Dec Receipts Data'!$A:$A,$A48)</f>
        <v>0</v>
      </c>
      <c r="X48" s="88">
        <f>SUMIFS('Dec Receipts Data'!T:T,'Dec Receipts Data'!$A:$A,$B48)+SUMIFS('Dec Receipts Data'!T:T,'Dec Receipts Data'!$A:$A,$A48)</f>
        <v>0</v>
      </c>
      <c r="Y48" s="88">
        <f>SUMIFS('Dec Receipts Data'!U:U,'Dec Receipts Data'!$A:$A,$B48)+SUMIFS('Dec Receipts Data'!U:U,'Dec Receipts Data'!$A:$A,$A48)</f>
        <v>309.48</v>
      </c>
      <c r="Z48" s="88">
        <f>SUMIFS('Dec Receipts Data'!V:V,'Dec Receipts Data'!$A:$A,$B48)+SUMIFS('Dec Receipts Data'!V:V,'Dec Receipts Data'!$A:$A,$A48)</f>
        <v>285.52</v>
      </c>
      <c r="AA48" s="88">
        <f>SUMIFS('Dec Receipts Data'!W:W,'Dec Receipts Data'!$A:$A,$B48)+SUMIFS('Dec Receipts Data'!W:W,'Dec Receipts Data'!$A:$A,$A48)</f>
        <v>251843.85</v>
      </c>
      <c r="AB48" s="88">
        <f>SUMIFS('Dec Receipts Data'!X:X,'Dec Receipts Data'!$A:$A,$B48)+SUMIFS('Dec Receipts Data'!X:X,'Dec Receipts Data'!$A:$A,$A48)</f>
        <v>19507.82</v>
      </c>
      <c r="AC48" s="88">
        <f>SUMIFS('Dec Receipts Data'!Y:Y,'Dec Receipts Data'!$A:$A,$B48)+SUMIFS('Dec Receipts Data'!Y:Y,'Dec Receipts Data'!$A:$A,$A48)</f>
        <v>272180.27</v>
      </c>
      <c r="AD48" s="88">
        <f>SUMIFS('Dec Receipts Data'!Z:Z,'Dec Receipts Data'!$A:$A,$B48)+SUMIFS('Dec Receipts Data'!Z:Z,'Dec Receipts Data'!$A:$A,$A48)</f>
        <v>1867.11</v>
      </c>
      <c r="AE48" s="88">
        <f>SUMIFS('Dec Receipts Data'!AA:AA,'Dec Receipts Data'!$A:$A,$B48)+SUMIFS('Dec Receipts Data'!AA:AA,'Dec Receipts Data'!$A:$A,$A48)</f>
        <v>0</v>
      </c>
      <c r="AF48" s="88">
        <f>SUMIFS('Dec Receipts Data'!AB:AB,'Dec Receipts Data'!$A:$A,$B48)+SUMIFS('Dec Receipts Data'!AB:AB,'Dec Receipts Data'!$A:$A,$A48)</f>
        <v>0</v>
      </c>
      <c r="AG48" s="88">
        <f>SUMIFS('Dec Receipts Data'!AC:AC,'Dec Receipts Data'!$A:$A,$B48)+SUMIFS('Dec Receipts Data'!AC:AC,'Dec Receipts Data'!$A:$A,$A48)</f>
        <v>296.52</v>
      </c>
      <c r="AH48" s="88">
        <f>SUMIFS('Dec Receipts Data'!AD:AD,'Dec Receipts Data'!$A:$A,$B48)+SUMIFS('Dec Receipts Data'!AD:AD,'Dec Receipts Data'!$A:$A,$A48)</f>
        <v>296.52</v>
      </c>
      <c r="AI48" s="88">
        <f>SUMIFS('Dec Receipts Data'!AE:AE,'Dec Receipts Data'!$A:$A,$B48)+SUMIFS('Dec Receipts Data'!AE:AE,'Dec Receipts Data'!$A:$A,$A48)</f>
        <v>336.72</v>
      </c>
      <c r="AJ48" s="88">
        <f>SUMIFS('Dec Receipts Data'!AF:AF,'Dec Receipts Data'!$A:$A,$B48)+SUMIFS('Dec Receipts Data'!AF:AF,'Dec Receipts Data'!$A:$A,$A48)</f>
        <v>224453.5</v>
      </c>
      <c r="AK48" s="88">
        <f>SUMIFS('Dec Receipts Data'!AG:AG,'Dec Receipts Data'!$A:$A,$B48)+SUMIFS('Dec Receipts Data'!AG:AG,'Dec Receipts Data'!$A:$A,$A48)</f>
        <v>673.44</v>
      </c>
    </row>
    <row r="49" spans="1:37" ht="13.2" outlineLevel="1">
      <c r="A49" s="86"/>
      <c r="B49" s="19" t="s">
        <v>568</v>
      </c>
      <c r="C49" s="127">
        <v>1211187</v>
      </c>
      <c r="D49" s="80">
        <f>SUMIFS('PMT Terms'!C:C,'PMT Terms'!B:B,B49)</f>
        <v>75</v>
      </c>
      <c r="E49" s="89">
        <f t="shared" si="3"/>
        <v>1.2193614941375692</v>
      </c>
      <c r="F49" s="84">
        <f t="shared" si="5"/>
        <v>1476874.79</v>
      </c>
      <c r="G49" s="88">
        <f>SUMIFS('Dec Receipts Data'!C:C,'Dec Receipts Data'!$A:$A,$B49)+SUMIFS('Dec Receipts Data'!C:C,'Dec Receipts Data'!$A:$A,$A49)</f>
        <v>6779.9</v>
      </c>
      <c r="H49" s="88">
        <f>SUMIFS('Dec Receipts Data'!D:D,'Dec Receipts Data'!$A:$A,$B49)+SUMIFS('Dec Receipts Data'!D:D,'Dec Receipts Data'!$A:$A,$A49)</f>
        <v>639.16999999999996</v>
      </c>
      <c r="I49" s="88">
        <f>SUMIFS('Dec Receipts Data'!E:E,'Dec Receipts Data'!$A:$A,$B49)+SUMIFS('Dec Receipts Data'!E:E,'Dec Receipts Data'!$A:$A,$A49)</f>
        <v>3324.69</v>
      </c>
      <c r="J49" s="88">
        <f>SUMIFS('Dec Receipts Data'!F:F,'Dec Receipts Data'!$A:$A,$B49)+SUMIFS('Dec Receipts Data'!F:F,'Dec Receipts Data'!$A:$A,$A49)</f>
        <v>49109.94</v>
      </c>
      <c r="K49" s="88">
        <f>SUMIFS('Dec Receipts Data'!G:G,'Dec Receipts Data'!$A:$A,$B49)+SUMIFS('Dec Receipts Data'!G:G,'Dec Receipts Data'!$A:$A,$A49)</f>
        <v>59556.27</v>
      </c>
      <c r="L49" s="88">
        <f>SUMIFS('Dec Receipts Data'!H:H,'Dec Receipts Data'!$A:$A,$B49)+SUMIFS('Dec Receipts Data'!H:H,'Dec Receipts Data'!$A:$A,$A49)</f>
        <v>0</v>
      </c>
      <c r="M49" s="88">
        <f>SUMIFS('Dec Receipts Data'!I:I,'Dec Receipts Data'!$A:$A,$B49)+SUMIFS('Dec Receipts Data'!I:I,'Dec Receipts Data'!$A:$A,$A49)</f>
        <v>0</v>
      </c>
      <c r="N49" s="88">
        <f>SUMIFS('Dec Receipts Data'!J:J,'Dec Receipts Data'!$A:$A,$B49)+SUMIFS('Dec Receipts Data'!J:J,'Dec Receipts Data'!$A:$A,$A49)</f>
        <v>0</v>
      </c>
      <c r="O49" s="88">
        <f>SUMIFS('Dec Receipts Data'!K:K,'Dec Receipts Data'!$A:$A,$B49)+SUMIFS('Dec Receipts Data'!K:K,'Dec Receipts Data'!$A:$A,$A49)</f>
        <v>221.85</v>
      </c>
      <c r="P49" s="88">
        <f>SUMIFS('Dec Receipts Data'!L:L,'Dec Receipts Data'!$A:$A,$B49)+SUMIFS('Dec Receipts Data'!L:L,'Dec Receipts Data'!$A:$A,$A49)</f>
        <v>3050.52</v>
      </c>
      <c r="Q49" s="88">
        <f>SUMIFS('Dec Receipts Data'!M:M,'Dec Receipts Data'!$A:$A,$B49)+SUMIFS('Dec Receipts Data'!M:M,'Dec Receipts Data'!$A:$A,$A49)</f>
        <v>15444.26</v>
      </c>
      <c r="R49" s="88">
        <f>SUMIFS('Dec Receipts Data'!N:N,'Dec Receipts Data'!$A:$A,$B49)+SUMIFS('Dec Receipts Data'!N:N,'Dec Receipts Data'!$A:$A,$A49)</f>
        <v>1306.32</v>
      </c>
      <c r="S49" s="88">
        <f>SUMIFS('Dec Receipts Data'!O:O,'Dec Receipts Data'!$A:$A,$B49)+SUMIFS('Dec Receipts Data'!O:O,'Dec Receipts Data'!$A:$A,$A49)</f>
        <v>0</v>
      </c>
      <c r="T49" s="88">
        <f>SUMIFS('Dec Receipts Data'!P:P,'Dec Receipts Data'!$A:$A,$B49)+SUMIFS('Dec Receipts Data'!P:P,'Dec Receipts Data'!$A:$A,$A49)</f>
        <v>0</v>
      </c>
      <c r="U49" s="88">
        <f>SUMIFS('Dec Receipts Data'!Q:Q,'Dec Receipts Data'!$A:$A,$B49)+SUMIFS('Dec Receipts Data'!Q:Q,'Dec Receipts Data'!$A:$A,$A49)</f>
        <v>0</v>
      </c>
      <c r="V49" s="88">
        <f>SUMIFS('Dec Receipts Data'!R:R,'Dec Receipts Data'!$A:$A,$B49)+SUMIFS('Dec Receipts Data'!R:R,'Dec Receipts Data'!$A:$A,$A49)</f>
        <v>0</v>
      </c>
      <c r="W49" s="88">
        <f>SUMIFS('Dec Receipts Data'!S:S,'Dec Receipts Data'!$A:$A,$B49)+SUMIFS('Dec Receipts Data'!S:S,'Dec Receipts Data'!$A:$A,$A49)</f>
        <v>0</v>
      </c>
      <c r="X49" s="88">
        <f>SUMIFS('Dec Receipts Data'!T:T,'Dec Receipts Data'!$A:$A,$B49)+SUMIFS('Dec Receipts Data'!T:T,'Dec Receipts Data'!$A:$A,$A49)</f>
        <v>438.6</v>
      </c>
      <c r="Y49" s="88">
        <f>SUMIFS('Dec Receipts Data'!U:U,'Dec Receipts Data'!$A:$A,$B49)+SUMIFS('Dec Receipts Data'!U:U,'Dec Receipts Data'!$A:$A,$A49)</f>
        <v>0</v>
      </c>
      <c r="Z49" s="88">
        <f>SUMIFS('Dec Receipts Data'!V:V,'Dec Receipts Data'!$A:$A,$B49)+SUMIFS('Dec Receipts Data'!V:V,'Dec Receipts Data'!$A:$A,$A49)</f>
        <v>0</v>
      </c>
      <c r="AA49" s="88">
        <f>SUMIFS('Dec Receipts Data'!W:W,'Dec Receipts Data'!$A:$A,$B49)+SUMIFS('Dec Receipts Data'!W:W,'Dec Receipts Data'!$A:$A,$A49)</f>
        <v>124009.05</v>
      </c>
      <c r="AB49" s="88">
        <f>SUMIFS('Dec Receipts Data'!X:X,'Dec Receipts Data'!$A:$A,$B49)+SUMIFS('Dec Receipts Data'!X:X,'Dec Receipts Data'!$A:$A,$A49)</f>
        <v>653306.43000000005</v>
      </c>
      <c r="AC49" s="88">
        <f>SUMIFS('Dec Receipts Data'!Y:Y,'Dec Receipts Data'!$A:$A,$B49)+SUMIFS('Dec Receipts Data'!Y:Y,'Dec Receipts Data'!$A:$A,$A49)</f>
        <v>62838.12</v>
      </c>
      <c r="AD49" s="88">
        <f>SUMIFS('Dec Receipts Data'!Z:Z,'Dec Receipts Data'!$A:$A,$B49)+SUMIFS('Dec Receipts Data'!Z:Z,'Dec Receipts Data'!$A:$A,$A49)</f>
        <v>6873.93</v>
      </c>
      <c r="AE49" s="88">
        <f>SUMIFS('Dec Receipts Data'!AA:AA,'Dec Receipts Data'!$A:$A,$B49)+SUMIFS('Dec Receipts Data'!AA:AA,'Dec Receipts Data'!$A:$A,$A49)</f>
        <v>0</v>
      </c>
      <c r="AF49" s="88">
        <f>SUMIFS('Dec Receipts Data'!AB:AB,'Dec Receipts Data'!$A:$A,$B49)+SUMIFS('Dec Receipts Data'!AB:AB,'Dec Receipts Data'!$A:$A,$A49)</f>
        <v>0</v>
      </c>
      <c r="AG49" s="88">
        <f>SUMIFS('Dec Receipts Data'!AC:AC,'Dec Receipts Data'!$A:$A,$B49)+SUMIFS('Dec Receipts Data'!AC:AC,'Dec Receipts Data'!$A:$A,$A49)</f>
        <v>457560.78</v>
      </c>
      <c r="AH49" s="88">
        <f>SUMIFS('Dec Receipts Data'!AD:AD,'Dec Receipts Data'!$A:$A,$B49)+SUMIFS('Dec Receipts Data'!AD:AD,'Dec Receipts Data'!$A:$A,$A49)</f>
        <v>4054.5</v>
      </c>
      <c r="AI49" s="88">
        <f>SUMIFS('Dec Receipts Data'!AE:AE,'Dec Receipts Data'!$A:$A,$B49)+SUMIFS('Dec Receipts Data'!AE:AE,'Dec Receipts Data'!$A:$A,$A49)</f>
        <v>4309.88</v>
      </c>
      <c r="AJ49" s="88">
        <f>SUMIFS('Dec Receipts Data'!AF:AF,'Dec Receipts Data'!$A:$A,$B49)+SUMIFS('Dec Receipts Data'!AF:AF,'Dec Receipts Data'!$A:$A,$A49)</f>
        <v>0</v>
      </c>
      <c r="AK49" s="88">
        <f>SUMIFS('Dec Receipts Data'!AG:AG,'Dec Receipts Data'!$A:$A,$B49)+SUMIFS('Dec Receipts Data'!AG:AG,'Dec Receipts Data'!$A:$A,$A49)</f>
        <v>24050.58</v>
      </c>
    </row>
    <row r="50" spans="1:37" ht="13.2" outlineLevel="1">
      <c r="A50" s="86"/>
      <c r="B50" s="19" t="s">
        <v>54</v>
      </c>
      <c r="C50" s="127">
        <v>1143057</v>
      </c>
      <c r="D50" s="80">
        <f>SUMIFS('PMT Terms'!C:C,'PMT Terms'!B:B,B50)</f>
        <v>30</v>
      </c>
      <c r="E50" s="89">
        <f t="shared" si="3"/>
        <v>3.0562656105513546</v>
      </c>
      <c r="F50" s="84">
        <f t="shared" si="5"/>
        <v>3493485.8</v>
      </c>
      <c r="G50" s="88">
        <f>SUMIFS('Dec Receipts Data'!C:C,'Dec Receipts Data'!$A:$A,$B50)+SUMIFS('Dec Receipts Data'!C:C,'Dec Receipts Data'!$A:$A,$A50)</f>
        <v>0</v>
      </c>
      <c r="H50" s="88">
        <f>SUMIFS('Dec Receipts Data'!D:D,'Dec Receipts Data'!$A:$A,$B50)+SUMIFS('Dec Receipts Data'!D:D,'Dec Receipts Data'!$A:$A,$A50)</f>
        <v>24802.99</v>
      </c>
      <c r="I50" s="88">
        <f>SUMIFS('Dec Receipts Data'!E:E,'Dec Receipts Data'!$A:$A,$B50)+SUMIFS('Dec Receipts Data'!E:E,'Dec Receipts Data'!$A:$A,$A50)</f>
        <v>0</v>
      </c>
      <c r="J50" s="88">
        <f>SUMIFS('Dec Receipts Data'!F:F,'Dec Receipts Data'!$A:$A,$B50)+SUMIFS('Dec Receipts Data'!F:F,'Dec Receipts Data'!$A:$A,$A50)</f>
        <v>26993.200000000001</v>
      </c>
      <c r="K50" s="88">
        <f>SUMIFS('Dec Receipts Data'!G:G,'Dec Receipts Data'!$A:$A,$B50)+SUMIFS('Dec Receipts Data'!G:G,'Dec Receipts Data'!$A:$A,$A50)</f>
        <v>635739.15</v>
      </c>
      <c r="L50" s="88">
        <f>SUMIFS('Dec Receipts Data'!H:H,'Dec Receipts Data'!$A:$A,$B50)+SUMIFS('Dec Receipts Data'!H:H,'Dec Receipts Data'!$A:$A,$A50)</f>
        <v>182919.56</v>
      </c>
      <c r="M50" s="88">
        <f>SUMIFS('Dec Receipts Data'!I:I,'Dec Receipts Data'!$A:$A,$B50)+SUMIFS('Dec Receipts Data'!I:I,'Dec Receipts Data'!$A:$A,$A50)</f>
        <v>136693.32</v>
      </c>
      <c r="N50" s="88">
        <f>SUMIFS('Dec Receipts Data'!J:J,'Dec Receipts Data'!$A:$A,$B50)+SUMIFS('Dec Receipts Data'!J:J,'Dec Receipts Data'!$A:$A,$A50)</f>
        <v>4664.3100000000004</v>
      </c>
      <c r="O50" s="88">
        <f>SUMIFS('Dec Receipts Data'!K:K,'Dec Receipts Data'!$A:$A,$B50)+SUMIFS('Dec Receipts Data'!K:K,'Dec Receipts Data'!$A:$A,$A50)</f>
        <v>0</v>
      </c>
      <c r="P50" s="88">
        <f>SUMIFS('Dec Receipts Data'!L:L,'Dec Receipts Data'!$A:$A,$B50)+SUMIFS('Dec Receipts Data'!L:L,'Dec Receipts Data'!$A:$A,$A50)</f>
        <v>45426</v>
      </c>
      <c r="Q50" s="88">
        <f>SUMIFS('Dec Receipts Data'!M:M,'Dec Receipts Data'!$A:$A,$B50)+SUMIFS('Dec Receipts Data'!M:M,'Dec Receipts Data'!$A:$A,$A50)</f>
        <v>478166.64</v>
      </c>
      <c r="R50" s="88">
        <f>SUMIFS('Dec Receipts Data'!N:N,'Dec Receipts Data'!$A:$A,$B50)+SUMIFS('Dec Receipts Data'!N:N,'Dec Receipts Data'!$A:$A,$A50)</f>
        <v>683940.48</v>
      </c>
      <c r="S50" s="88">
        <f>SUMIFS('Dec Receipts Data'!O:O,'Dec Receipts Data'!$A:$A,$B50)+SUMIFS('Dec Receipts Data'!O:O,'Dec Receipts Data'!$A:$A,$A50)</f>
        <v>29949.78</v>
      </c>
      <c r="T50" s="88">
        <f>SUMIFS('Dec Receipts Data'!P:P,'Dec Receipts Data'!$A:$A,$B50)+SUMIFS('Dec Receipts Data'!P:P,'Dec Receipts Data'!$A:$A,$A50)</f>
        <v>2864.05</v>
      </c>
      <c r="U50" s="88">
        <f>SUMIFS('Dec Receipts Data'!Q:Q,'Dec Receipts Data'!$A:$A,$B50)+SUMIFS('Dec Receipts Data'!Q:Q,'Dec Receipts Data'!$A:$A,$A50)</f>
        <v>11169.89</v>
      </c>
      <c r="V50" s="88">
        <f>SUMIFS('Dec Receipts Data'!R:R,'Dec Receipts Data'!$A:$A,$B50)+SUMIFS('Dec Receipts Data'!R:R,'Dec Receipts Data'!$A:$A,$A50)</f>
        <v>2170.56</v>
      </c>
      <c r="W50" s="88">
        <f>SUMIFS('Dec Receipts Data'!S:S,'Dec Receipts Data'!$A:$A,$B50)+SUMIFS('Dec Receipts Data'!S:S,'Dec Receipts Data'!$A:$A,$A50)</f>
        <v>38636.480000000003</v>
      </c>
      <c r="X50" s="88">
        <f>SUMIFS('Dec Receipts Data'!T:T,'Dec Receipts Data'!$A:$A,$B50)+SUMIFS('Dec Receipts Data'!T:T,'Dec Receipts Data'!$A:$A,$A50)</f>
        <v>0</v>
      </c>
      <c r="Y50" s="88">
        <f>SUMIFS('Dec Receipts Data'!U:U,'Dec Receipts Data'!$A:$A,$B50)+SUMIFS('Dec Receipts Data'!U:U,'Dec Receipts Data'!$A:$A,$A50)</f>
        <v>0</v>
      </c>
      <c r="Z50" s="88">
        <f>SUMIFS('Dec Receipts Data'!V:V,'Dec Receipts Data'!$A:$A,$B50)+SUMIFS('Dec Receipts Data'!V:V,'Dec Receipts Data'!$A:$A,$A50)</f>
        <v>202675.20000000001</v>
      </c>
      <c r="AA50" s="88">
        <f>SUMIFS('Dec Receipts Data'!W:W,'Dec Receipts Data'!$A:$A,$B50)+SUMIFS('Dec Receipts Data'!W:W,'Dec Receipts Data'!$A:$A,$A50)</f>
        <v>22384.799999999999</v>
      </c>
      <c r="AB50" s="88">
        <f>SUMIFS('Dec Receipts Data'!X:X,'Dec Receipts Data'!$A:$A,$B50)+SUMIFS('Dec Receipts Data'!X:X,'Dec Receipts Data'!$A:$A,$A50)</f>
        <v>357178.3</v>
      </c>
      <c r="AC50" s="88">
        <f>SUMIFS('Dec Receipts Data'!Y:Y,'Dec Receipts Data'!$A:$A,$B50)+SUMIFS('Dec Receipts Data'!Y:Y,'Dec Receipts Data'!$A:$A,$A50)</f>
        <v>11666.76</v>
      </c>
      <c r="AD50" s="88">
        <f>SUMIFS('Dec Receipts Data'!Z:Z,'Dec Receipts Data'!$A:$A,$B50)+SUMIFS('Dec Receipts Data'!Z:Z,'Dec Receipts Data'!$A:$A,$A50)</f>
        <v>0</v>
      </c>
      <c r="AE50" s="88">
        <f>SUMIFS('Dec Receipts Data'!AA:AA,'Dec Receipts Data'!$A:$A,$B50)+SUMIFS('Dec Receipts Data'!AA:AA,'Dec Receipts Data'!$A:$A,$A50)</f>
        <v>169388.1</v>
      </c>
      <c r="AF50" s="88">
        <f>SUMIFS('Dec Receipts Data'!AB:AB,'Dec Receipts Data'!$A:$A,$B50)+SUMIFS('Dec Receipts Data'!AB:AB,'Dec Receipts Data'!$A:$A,$A50)</f>
        <v>10506.07</v>
      </c>
      <c r="AG50" s="88">
        <f>SUMIFS('Dec Receipts Data'!AC:AC,'Dec Receipts Data'!$A:$A,$B50)+SUMIFS('Dec Receipts Data'!AC:AC,'Dec Receipts Data'!$A:$A,$A50)</f>
        <v>0</v>
      </c>
      <c r="AH50" s="88">
        <f>SUMIFS('Dec Receipts Data'!AD:AD,'Dec Receipts Data'!$A:$A,$B50)+SUMIFS('Dec Receipts Data'!AD:AD,'Dec Receipts Data'!$A:$A,$A50)</f>
        <v>0</v>
      </c>
      <c r="AI50" s="88">
        <f>SUMIFS('Dec Receipts Data'!AE:AE,'Dec Receipts Data'!$A:$A,$B50)+SUMIFS('Dec Receipts Data'!AE:AE,'Dec Receipts Data'!$A:$A,$A50)</f>
        <v>0</v>
      </c>
      <c r="AJ50" s="88">
        <f>SUMIFS('Dec Receipts Data'!AF:AF,'Dec Receipts Data'!$A:$A,$B50)+SUMIFS('Dec Receipts Data'!AF:AF,'Dec Receipts Data'!$A:$A,$A50)</f>
        <v>0</v>
      </c>
      <c r="AK50" s="88">
        <f>SUMIFS('Dec Receipts Data'!AG:AG,'Dec Receipts Data'!$A:$A,$B50)+SUMIFS('Dec Receipts Data'!AG:AG,'Dec Receipts Data'!$A:$A,$A50)</f>
        <v>415550.16</v>
      </c>
    </row>
    <row r="51" spans="1:37" ht="13.2" outlineLevel="1">
      <c r="A51" s="86"/>
      <c r="B51" s="19" t="s">
        <v>559</v>
      </c>
      <c r="C51" s="127">
        <v>1137198</v>
      </c>
      <c r="D51" s="80">
        <f>SUMIFS('PMT Terms'!C:C,'PMT Terms'!B:B,B51)</f>
        <v>45</v>
      </c>
      <c r="E51" s="89">
        <f t="shared" si="3"/>
        <v>0.9754179922933387</v>
      </c>
      <c r="F51" s="84">
        <f t="shared" si="5"/>
        <v>1109243.3900000001</v>
      </c>
      <c r="G51" s="88">
        <f>SUMIFS('Dec Receipts Data'!C:C,'Dec Receipts Data'!$A:$A,$B51)+SUMIFS('Dec Receipts Data'!C:C,'Dec Receipts Data'!$A:$A,$A51)</f>
        <v>219.9</v>
      </c>
      <c r="H51" s="88">
        <f>SUMIFS('Dec Receipts Data'!D:D,'Dec Receipts Data'!$A:$A,$B51)+SUMIFS('Dec Receipts Data'!D:D,'Dec Receipts Data'!$A:$A,$A51)</f>
        <v>704.16</v>
      </c>
      <c r="I51" s="88">
        <f>SUMIFS('Dec Receipts Data'!E:E,'Dec Receipts Data'!$A:$A,$B51)+SUMIFS('Dec Receipts Data'!E:E,'Dec Receipts Data'!$A:$A,$A51)</f>
        <v>58.44</v>
      </c>
      <c r="J51" s="88">
        <f>SUMIFS('Dec Receipts Data'!F:F,'Dec Receipts Data'!$A:$A,$B51)+SUMIFS('Dec Receipts Data'!F:F,'Dec Receipts Data'!$A:$A,$A51)</f>
        <v>112328.83</v>
      </c>
      <c r="K51" s="88">
        <f>SUMIFS('Dec Receipts Data'!G:G,'Dec Receipts Data'!$A:$A,$B51)+SUMIFS('Dec Receipts Data'!G:G,'Dec Receipts Data'!$A:$A,$A51)</f>
        <v>103034.79</v>
      </c>
      <c r="L51" s="88">
        <f>SUMIFS('Dec Receipts Data'!H:H,'Dec Receipts Data'!$A:$A,$B51)+SUMIFS('Dec Receipts Data'!H:H,'Dec Receipts Data'!$A:$A,$A51)</f>
        <v>13437.39</v>
      </c>
      <c r="M51" s="88">
        <f>SUMIFS('Dec Receipts Data'!I:I,'Dec Receipts Data'!$A:$A,$B51)+SUMIFS('Dec Receipts Data'!I:I,'Dec Receipts Data'!$A:$A,$A51)</f>
        <v>48013.8</v>
      </c>
      <c r="N51" s="88">
        <f>SUMIFS('Dec Receipts Data'!J:J,'Dec Receipts Data'!$A:$A,$B51)+SUMIFS('Dec Receipts Data'!J:J,'Dec Receipts Data'!$A:$A,$A51)</f>
        <v>85942.63</v>
      </c>
      <c r="O51" s="88">
        <f>SUMIFS('Dec Receipts Data'!K:K,'Dec Receipts Data'!$A:$A,$B51)+SUMIFS('Dec Receipts Data'!K:K,'Dec Receipts Data'!$A:$A,$A51)</f>
        <v>66877.759999999995</v>
      </c>
      <c r="P51" s="88">
        <f>SUMIFS('Dec Receipts Data'!L:L,'Dec Receipts Data'!$A:$A,$B51)+SUMIFS('Dec Receipts Data'!L:L,'Dec Receipts Data'!$A:$A,$A51)</f>
        <v>32368.12</v>
      </c>
      <c r="Q51" s="88">
        <f>SUMIFS('Dec Receipts Data'!M:M,'Dec Receipts Data'!$A:$A,$B51)+SUMIFS('Dec Receipts Data'!M:M,'Dec Receipts Data'!$A:$A,$A51)</f>
        <v>57394.1</v>
      </c>
      <c r="R51" s="88">
        <f>SUMIFS('Dec Receipts Data'!N:N,'Dec Receipts Data'!$A:$A,$B51)+SUMIFS('Dec Receipts Data'!N:N,'Dec Receipts Data'!$A:$A,$A51)</f>
        <v>82606.14</v>
      </c>
      <c r="S51" s="88">
        <f>SUMIFS('Dec Receipts Data'!O:O,'Dec Receipts Data'!$A:$A,$B51)+SUMIFS('Dec Receipts Data'!O:O,'Dec Receipts Data'!$A:$A,$A51)</f>
        <v>2367.6</v>
      </c>
      <c r="T51" s="88">
        <f>SUMIFS('Dec Receipts Data'!P:P,'Dec Receipts Data'!$A:$A,$B51)+SUMIFS('Dec Receipts Data'!P:P,'Dec Receipts Data'!$A:$A,$A51)</f>
        <v>227.16</v>
      </c>
      <c r="U51" s="88">
        <f>SUMIFS('Dec Receipts Data'!Q:Q,'Dec Receipts Data'!$A:$A,$B51)+SUMIFS('Dec Receipts Data'!Q:Q,'Dec Receipts Data'!$A:$A,$A51)</f>
        <v>141478.20000000001</v>
      </c>
      <c r="V51" s="88">
        <f>SUMIFS('Dec Receipts Data'!R:R,'Dec Receipts Data'!$A:$A,$B51)+SUMIFS('Dec Receipts Data'!R:R,'Dec Receipts Data'!$A:$A,$A51)</f>
        <v>32848.019999999997</v>
      </c>
      <c r="W51" s="88">
        <f>SUMIFS('Dec Receipts Data'!S:S,'Dec Receipts Data'!$A:$A,$B51)+SUMIFS('Dec Receipts Data'!S:S,'Dec Receipts Data'!$A:$A,$A51)</f>
        <v>0</v>
      </c>
      <c r="X51" s="88">
        <f>SUMIFS('Dec Receipts Data'!T:T,'Dec Receipts Data'!$A:$A,$B51)+SUMIFS('Dec Receipts Data'!T:T,'Dec Receipts Data'!$A:$A,$A51)</f>
        <v>1044.7</v>
      </c>
      <c r="Y51" s="88">
        <f>SUMIFS('Dec Receipts Data'!U:U,'Dec Receipts Data'!$A:$A,$B51)+SUMIFS('Dec Receipts Data'!U:U,'Dec Receipts Data'!$A:$A,$A51)</f>
        <v>115.41</v>
      </c>
      <c r="Z51" s="88">
        <f>SUMIFS('Dec Receipts Data'!V:V,'Dec Receipts Data'!$A:$A,$B51)+SUMIFS('Dec Receipts Data'!V:V,'Dec Receipts Data'!$A:$A,$A51)</f>
        <v>330</v>
      </c>
      <c r="AA51" s="88">
        <f>SUMIFS('Dec Receipts Data'!W:W,'Dec Receipts Data'!$A:$A,$B51)+SUMIFS('Dec Receipts Data'!W:W,'Dec Receipts Data'!$A:$A,$A51)</f>
        <v>101685.28</v>
      </c>
      <c r="AB51" s="88">
        <f>SUMIFS('Dec Receipts Data'!X:X,'Dec Receipts Data'!$A:$A,$B51)+SUMIFS('Dec Receipts Data'!X:X,'Dec Receipts Data'!$A:$A,$A51)</f>
        <v>102621</v>
      </c>
      <c r="AC51" s="88">
        <f>SUMIFS('Dec Receipts Data'!Y:Y,'Dec Receipts Data'!$A:$A,$B51)+SUMIFS('Dec Receipts Data'!Y:Y,'Dec Receipts Data'!$A:$A,$A51)</f>
        <v>110124.42</v>
      </c>
      <c r="AD51" s="88">
        <f>SUMIFS('Dec Receipts Data'!Z:Z,'Dec Receipts Data'!$A:$A,$B51)+SUMIFS('Dec Receipts Data'!Z:Z,'Dec Receipts Data'!$A:$A,$A51)</f>
        <v>12402.38</v>
      </c>
      <c r="AE51" s="88">
        <f>SUMIFS('Dec Receipts Data'!AA:AA,'Dec Receipts Data'!$A:$A,$B51)+SUMIFS('Dec Receipts Data'!AA:AA,'Dec Receipts Data'!$A:$A,$A51)</f>
        <v>0</v>
      </c>
      <c r="AF51" s="88">
        <f>SUMIFS('Dec Receipts Data'!AB:AB,'Dec Receipts Data'!$A:$A,$B51)+SUMIFS('Dec Receipts Data'!AB:AB,'Dec Receipts Data'!$A:$A,$A51)</f>
        <v>0</v>
      </c>
      <c r="AG51" s="88">
        <f>SUMIFS('Dec Receipts Data'!AC:AC,'Dec Receipts Data'!$A:$A,$B51)+SUMIFS('Dec Receipts Data'!AC:AC,'Dec Receipts Data'!$A:$A,$A51)</f>
        <v>957.6</v>
      </c>
      <c r="AH51" s="88">
        <f>SUMIFS('Dec Receipts Data'!AD:AD,'Dec Receipts Data'!$A:$A,$B51)+SUMIFS('Dec Receipts Data'!AD:AD,'Dec Receipts Data'!$A:$A,$A51)</f>
        <v>55.56</v>
      </c>
      <c r="AI51" s="88">
        <f>SUMIFS('Dec Receipts Data'!AE:AE,'Dec Receipts Data'!$A:$A,$B51)+SUMIFS('Dec Receipts Data'!AE:AE,'Dec Receipts Data'!$A:$A,$A51)</f>
        <v>0</v>
      </c>
      <c r="AJ51" s="88">
        <f>SUMIFS('Dec Receipts Data'!AF:AF,'Dec Receipts Data'!$A:$A,$B51)+SUMIFS('Dec Receipts Data'!AF:AF,'Dec Receipts Data'!$A:$A,$A51)</f>
        <v>0</v>
      </c>
      <c r="AK51" s="88">
        <f>SUMIFS('Dec Receipts Data'!AG:AG,'Dec Receipts Data'!$A:$A,$B51)+SUMIFS('Dec Receipts Data'!AG:AG,'Dec Receipts Data'!$A:$A,$A51)</f>
        <v>0</v>
      </c>
    </row>
    <row r="52" spans="1:37" ht="13.2" outlineLevel="1">
      <c r="A52" s="86"/>
      <c r="B52" s="19" t="s">
        <v>128</v>
      </c>
      <c r="C52" s="127">
        <v>1084943</v>
      </c>
      <c r="D52" s="80">
        <f>SUMIFS('PMT Terms'!C:C,'PMT Terms'!B:B,B52)</f>
        <v>30</v>
      </c>
      <c r="E52" s="89">
        <f t="shared" si="3"/>
        <v>0.9808413437387955</v>
      </c>
      <c r="F52" s="84">
        <f t="shared" si="5"/>
        <v>1064156.95</v>
      </c>
      <c r="G52" s="88">
        <f>SUMIFS('Dec Receipts Data'!C:C,'Dec Receipts Data'!$A:$A,$B52)+SUMIFS('Dec Receipts Data'!C:C,'Dec Receipts Data'!$A:$A,$A52)</f>
        <v>2298.0700000000002</v>
      </c>
      <c r="H52" s="88">
        <f>SUMIFS('Dec Receipts Data'!D:D,'Dec Receipts Data'!$A:$A,$B52)+SUMIFS('Dec Receipts Data'!D:D,'Dec Receipts Data'!$A:$A,$A52)</f>
        <v>0</v>
      </c>
      <c r="I52" s="88">
        <f>SUMIFS('Dec Receipts Data'!E:E,'Dec Receipts Data'!$A:$A,$B52)+SUMIFS('Dec Receipts Data'!E:E,'Dec Receipts Data'!$A:$A,$A52)</f>
        <v>0</v>
      </c>
      <c r="J52" s="88">
        <f>SUMIFS('Dec Receipts Data'!F:F,'Dec Receipts Data'!$A:$A,$B52)+SUMIFS('Dec Receipts Data'!F:F,'Dec Receipts Data'!$A:$A,$A52)</f>
        <v>0</v>
      </c>
      <c r="K52" s="88">
        <f>SUMIFS('Dec Receipts Data'!G:G,'Dec Receipts Data'!$A:$A,$B52)+SUMIFS('Dec Receipts Data'!G:G,'Dec Receipts Data'!$A:$A,$A52)</f>
        <v>0</v>
      </c>
      <c r="L52" s="88">
        <f>SUMIFS('Dec Receipts Data'!H:H,'Dec Receipts Data'!$A:$A,$B52)+SUMIFS('Dec Receipts Data'!H:H,'Dec Receipts Data'!$A:$A,$A52)</f>
        <v>0</v>
      </c>
      <c r="M52" s="88">
        <f>SUMIFS('Dec Receipts Data'!I:I,'Dec Receipts Data'!$A:$A,$B52)+SUMIFS('Dec Receipts Data'!I:I,'Dec Receipts Data'!$A:$A,$A52)</f>
        <v>917.52</v>
      </c>
      <c r="N52" s="88">
        <f>SUMIFS('Dec Receipts Data'!J:J,'Dec Receipts Data'!$A:$A,$B52)+SUMIFS('Dec Receipts Data'!J:J,'Dec Receipts Data'!$A:$A,$A52)</f>
        <v>0</v>
      </c>
      <c r="O52" s="88">
        <f>SUMIFS('Dec Receipts Data'!K:K,'Dec Receipts Data'!$A:$A,$B52)+SUMIFS('Dec Receipts Data'!K:K,'Dec Receipts Data'!$A:$A,$A52)</f>
        <v>0</v>
      </c>
      <c r="P52" s="88">
        <f>SUMIFS('Dec Receipts Data'!L:L,'Dec Receipts Data'!$A:$A,$B52)+SUMIFS('Dec Receipts Data'!L:L,'Dec Receipts Data'!$A:$A,$A52)</f>
        <v>196543.89</v>
      </c>
      <c r="Q52" s="88">
        <f>SUMIFS('Dec Receipts Data'!M:M,'Dec Receipts Data'!$A:$A,$B52)+SUMIFS('Dec Receipts Data'!M:M,'Dec Receipts Data'!$A:$A,$A52)</f>
        <v>113073.36</v>
      </c>
      <c r="R52" s="88">
        <f>SUMIFS('Dec Receipts Data'!N:N,'Dec Receipts Data'!$A:$A,$B52)+SUMIFS('Dec Receipts Data'!N:N,'Dec Receipts Data'!$A:$A,$A52)</f>
        <v>225930.79</v>
      </c>
      <c r="S52" s="88">
        <f>SUMIFS('Dec Receipts Data'!O:O,'Dec Receipts Data'!$A:$A,$B52)+SUMIFS('Dec Receipts Data'!O:O,'Dec Receipts Data'!$A:$A,$A52)</f>
        <v>380.88</v>
      </c>
      <c r="T52" s="88">
        <f>SUMIFS('Dec Receipts Data'!P:P,'Dec Receipts Data'!$A:$A,$B52)+SUMIFS('Dec Receipts Data'!P:P,'Dec Receipts Data'!$A:$A,$A52)</f>
        <v>0</v>
      </c>
      <c r="U52" s="88">
        <f>SUMIFS('Dec Receipts Data'!Q:Q,'Dec Receipts Data'!$A:$A,$B52)+SUMIFS('Dec Receipts Data'!Q:Q,'Dec Receipts Data'!$A:$A,$A52)</f>
        <v>1864.08</v>
      </c>
      <c r="V52" s="88">
        <f>SUMIFS('Dec Receipts Data'!R:R,'Dec Receipts Data'!$A:$A,$B52)+SUMIFS('Dec Receipts Data'!R:R,'Dec Receipts Data'!$A:$A,$A52)</f>
        <v>2582.91</v>
      </c>
      <c r="W52" s="88">
        <f>SUMIFS('Dec Receipts Data'!S:S,'Dec Receipts Data'!$A:$A,$B52)+SUMIFS('Dec Receipts Data'!S:S,'Dec Receipts Data'!$A:$A,$A52)</f>
        <v>0</v>
      </c>
      <c r="X52" s="88">
        <f>SUMIFS('Dec Receipts Data'!T:T,'Dec Receipts Data'!$A:$A,$B52)+SUMIFS('Dec Receipts Data'!T:T,'Dec Receipts Data'!$A:$A,$A52)</f>
        <v>357054.71999999997</v>
      </c>
      <c r="Y52" s="88">
        <f>SUMIFS('Dec Receipts Data'!U:U,'Dec Receipts Data'!$A:$A,$B52)+SUMIFS('Dec Receipts Data'!U:U,'Dec Receipts Data'!$A:$A,$A52)</f>
        <v>0</v>
      </c>
      <c r="Z52" s="88">
        <f>SUMIFS('Dec Receipts Data'!V:V,'Dec Receipts Data'!$A:$A,$B52)+SUMIFS('Dec Receipts Data'!V:V,'Dec Receipts Data'!$A:$A,$A52)</f>
        <v>0</v>
      </c>
      <c r="AA52" s="88">
        <f>SUMIFS('Dec Receipts Data'!W:W,'Dec Receipts Data'!$A:$A,$B52)+SUMIFS('Dec Receipts Data'!W:W,'Dec Receipts Data'!$A:$A,$A52)</f>
        <v>0</v>
      </c>
      <c r="AB52" s="88">
        <f>SUMIFS('Dec Receipts Data'!X:X,'Dec Receipts Data'!$A:$A,$B52)+SUMIFS('Dec Receipts Data'!X:X,'Dec Receipts Data'!$A:$A,$A52)</f>
        <v>0</v>
      </c>
      <c r="AC52" s="88">
        <f>SUMIFS('Dec Receipts Data'!Y:Y,'Dec Receipts Data'!$A:$A,$B52)+SUMIFS('Dec Receipts Data'!Y:Y,'Dec Receipts Data'!$A:$A,$A52)</f>
        <v>0</v>
      </c>
      <c r="AD52" s="88">
        <f>SUMIFS('Dec Receipts Data'!Z:Z,'Dec Receipts Data'!$A:$A,$B52)+SUMIFS('Dec Receipts Data'!Z:Z,'Dec Receipts Data'!$A:$A,$A52)</f>
        <v>0</v>
      </c>
      <c r="AE52" s="88">
        <f>SUMIFS('Dec Receipts Data'!AA:AA,'Dec Receipts Data'!$A:$A,$B52)+SUMIFS('Dec Receipts Data'!AA:AA,'Dec Receipts Data'!$A:$A,$A52)</f>
        <v>0</v>
      </c>
      <c r="AF52" s="88">
        <f>SUMIFS('Dec Receipts Data'!AB:AB,'Dec Receipts Data'!$A:$A,$B52)+SUMIFS('Dec Receipts Data'!AB:AB,'Dec Receipts Data'!$A:$A,$A52)</f>
        <v>0</v>
      </c>
      <c r="AG52" s="88">
        <f>SUMIFS('Dec Receipts Data'!AC:AC,'Dec Receipts Data'!$A:$A,$B52)+SUMIFS('Dec Receipts Data'!AC:AC,'Dec Receipts Data'!$A:$A,$A52)</f>
        <v>76868.039999999994</v>
      </c>
      <c r="AH52" s="88">
        <f>SUMIFS('Dec Receipts Data'!AD:AD,'Dec Receipts Data'!$A:$A,$B52)+SUMIFS('Dec Receipts Data'!AD:AD,'Dec Receipts Data'!$A:$A,$A52)</f>
        <v>83985</v>
      </c>
      <c r="AI52" s="88">
        <f>SUMIFS('Dec Receipts Data'!AE:AE,'Dec Receipts Data'!$A:$A,$B52)+SUMIFS('Dec Receipts Data'!AE:AE,'Dec Receipts Data'!$A:$A,$A52)</f>
        <v>445.32</v>
      </c>
      <c r="AJ52" s="88">
        <f>SUMIFS('Dec Receipts Data'!AF:AF,'Dec Receipts Data'!$A:$A,$B52)+SUMIFS('Dec Receipts Data'!AF:AF,'Dec Receipts Data'!$A:$A,$A52)</f>
        <v>494.88</v>
      </c>
      <c r="AK52" s="88">
        <f>SUMIFS('Dec Receipts Data'!AG:AG,'Dec Receipts Data'!$A:$A,$B52)+SUMIFS('Dec Receipts Data'!AG:AG,'Dec Receipts Data'!$A:$A,$A52)</f>
        <v>1717.49</v>
      </c>
    </row>
    <row r="53" spans="1:37" ht="13.2" outlineLevel="1">
      <c r="A53" s="86"/>
      <c r="B53" s="19" t="s">
        <v>99</v>
      </c>
      <c r="C53" s="127">
        <v>1083405</v>
      </c>
      <c r="D53" s="80">
        <f>SUMIFS('PMT Terms'!C:C,'PMT Terms'!B:B,B53)</f>
        <v>30</v>
      </c>
      <c r="E53" s="89">
        <f t="shared" si="3"/>
        <v>0.92958644274301838</v>
      </c>
      <c r="F53" s="84">
        <f t="shared" si="5"/>
        <v>1007118.5999999999</v>
      </c>
      <c r="G53" s="88">
        <f>SUMIFS('Dec Receipts Data'!C:C,'Dec Receipts Data'!$A:$A,$B53)+SUMIFS('Dec Receipts Data'!C:C,'Dec Receipts Data'!$A:$A,$A53)</f>
        <v>0</v>
      </c>
      <c r="H53" s="88">
        <f>SUMIFS('Dec Receipts Data'!D:D,'Dec Receipts Data'!$A:$A,$B53)+SUMIFS('Dec Receipts Data'!D:D,'Dec Receipts Data'!$A:$A,$A53)</f>
        <v>5258.64</v>
      </c>
      <c r="I53" s="88">
        <f>SUMIFS('Dec Receipts Data'!E:E,'Dec Receipts Data'!$A:$A,$B53)+SUMIFS('Dec Receipts Data'!E:E,'Dec Receipts Data'!$A:$A,$A53)</f>
        <v>1034.8800000000001</v>
      </c>
      <c r="J53" s="88">
        <f>SUMIFS('Dec Receipts Data'!F:F,'Dec Receipts Data'!$A:$A,$B53)+SUMIFS('Dec Receipts Data'!F:F,'Dec Receipts Data'!$A:$A,$A53)</f>
        <v>0</v>
      </c>
      <c r="K53" s="88">
        <f>SUMIFS('Dec Receipts Data'!G:G,'Dec Receipts Data'!$A:$A,$B53)+SUMIFS('Dec Receipts Data'!G:G,'Dec Receipts Data'!$A:$A,$A53)</f>
        <v>90287.57</v>
      </c>
      <c r="L53" s="88">
        <f>SUMIFS('Dec Receipts Data'!H:H,'Dec Receipts Data'!$A:$A,$B53)+SUMIFS('Dec Receipts Data'!H:H,'Dec Receipts Data'!$A:$A,$A53)</f>
        <v>514.52</v>
      </c>
      <c r="M53" s="88">
        <f>SUMIFS('Dec Receipts Data'!I:I,'Dec Receipts Data'!$A:$A,$B53)+SUMIFS('Dec Receipts Data'!I:I,'Dec Receipts Data'!$A:$A,$A53)</f>
        <v>0</v>
      </c>
      <c r="N53" s="88">
        <f>SUMIFS('Dec Receipts Data'!J:J,'Dec Receipts Data'!$A:$A,$B53)+SUMIFS('Dec Receipts Data'!J:J,'Dec Receipts Data'!$A:$A,$A53)</f>
        <v>73479.850000000006</v>
      </c>
      <c r="O53" s="88">
        <f>SUMIFS('Dec Receipts Data'!K:K,'Dec Receipts Data'!$A:$A,$B53)+SUMIFS('Dec Receipts Data'!K:K,'Dec Receipts Data'!$A:$A,$A53)</f>
        <v>53930.65</v>
      </c>
      <c r="P53" s="88">
        <f>SUMIFS('Dec Receipts Data'!L:L,'Dec Receipts Data'!$A:$A,$B53)+SUMIFS('Dec Receipts Data'!L:L,'Dec Receipts Data'!$A:$A,$A53)</f>
        <v>83373.66</v>
      </c>
      <c r="Q53" s="88">
        <f>SUMIFS('Dec Receipts Data'!M:M,'Dec Receipts Data'!$A:$A,$B53)+SUMIFS('Dec Receipts Data'!M:M,'Dec Receipts Data'!$A:$A,$A53)</f>
        <v>12538.32</v>
      </c>
      <c r="R53" s="88">
        <f>SUMIFS('Dec Receipts Data'!N:N,'Dec Receipts Data'!$A:$A,$B53)+SUMIFS('Dec Receipts Data'!N:N,'Dec Receipts Data'!$A:$A,$A53)</f>
        <v>175860.04</v>
      </c>
      <c r="S53" s="88">
        <f>SUMIFS('Dec Receipts Data'!O:O,'Dec Receipts Data'!$A:$A,$B53)+SUMIFS('Dec Receipts Data'!O:O,'Dec Receipts Data'!$A:$A,$A53)</f>
        <v>1002.48</v>
      </c>
      <c r="T53" s="88">
        <f>SUMIFS('Dec Receipts Data'!P:P,'Dec Receipts Data'!$A:$A,$B53)+SUMIFS('Dec Receipts Data'!P:P,'Dec Receipts Data'!$A:$A,$A53)</f>
        <v>689.52</v>
      </c>
      <c r="U53" s="88">
        <f>SUMIFS('Dec Receipts Data'!Q:Q,'Dec Receipts Data'!$A:$A,$B53)+SUMIFS('Dec Receipts Data'!Q:Q,'Dec Receipts Data'!$A:$A,$A53)</f>
        <v>0</v>
      </c>
      <c r="V53" s="88">
        <f>SUMIFS('Dec Receipts Data'!R:R,'Dec Receipts Data'!$A:$A,$B53)+SUMIFS('Dec Receipts Data'!R:R,'Dec Receipts Data'!$A:$A,$A53)</f>
        <v>0</v>
      </c>
      <c r="W53" s="88">
        <f>SUMIFS('Dec Receipts Data'!S:S,'Dec Receipts Data'!$A:$A,$B53)+SUMIFS('Dec Receipts Data'!S:S,'Dec Receipts Data'!$A:$A,$A53)</f>
        <v>2220</v>
      </c>
      <c r="X53" s="88">
        <f>SUMIFS('Dec Receipts Data'!T:T,'Dec Receipts Data'!$A:$A,$B53)+SUMIFS('Dec Receipts Data'!T:T,'Dec Receipts Data'!$A:$A,$A53)</f>
        <v>482883.84000000003</v>
      </c>
      <c r="Y53" s="88">
        <f>SUMIFS('Dec Receipts Data'!U:U,'Dec Receipts Data'!$A:$A,$B53)+SUMIFS('Dec Receipts Data'!U:U,'Dec Receipts Data'!$A:$A,$A53)</f>
        <v>4251.37</v>
      </c>
      <c r="Z53" s="88">
        <f>SUMIFS('Dec Receipts Data'!V:V,'Dec Receipts Data'!$A:$A,$B53)+SUMIFS('Dec Receipts Data'!V:V,'Dec Receipts Data'!$A:$A,$A53)</f>
        <v>304.8</v>
      </c>
      <c r="AA53" s="88">
        <f>SUMIFS('Dec Receipts Data'!W:W,'Dec Receipts Data'!$A:$A,$B53)+SUMIFS('Dec Receipts Data'!W:W,'Dec Receipts Data'!$A:$A,$A53)</f>
        <v>0</v>
      </c>
      <c r="AB53" s="88">
        <f>SUMIFS('Dec Receipts Data'!X:X,'Dec Receipts Data'!$A:$A,$B53)+SUMIFS('Dec Receipts Data'!X:X,'Dec Receipts Data'!$A:$A,$A53)</f>
        <v>696.2</v>
      </c>
      <c r="AC53" s="88">
        <f>SUMIFS('Dec Receipts Data'!Y:Y,'Dec Receipts Data'!$A:$A,$B53)+SUMIFS('Dec Receipts Data'!Y:Y,'Dec Receipts Data'!$A:$A,$A53)</f>
        <v>2108.88</v>
      </c>
      <c r="AD53" s="88">
        <f>SUMIFS('Dec Receipts Data'!Z:Z,'Dec Receipts Data'!$A:$A,$B53)+SUMIFS('Dec Receipts Data'!Z:Z,'Dec Receipts Data'!$A:$A,$A53)</f>
        <v>1902</v>
      </c>
      <c r="AE53" s="88">
        <f>SUMIFS('Dec Receipts Data'!AA:AA,'Dec Receipts Data'!$A:$A,$B53)+SUMIFS('Dec Receipts Data'!AA:AA,'Dec Receipts Data'!$A:$A,$A53)</f>
        <v>0</v>
      </c>
      <c r="AF53" s="88">
        <f>SUMIFS('Dec Receipts Data'!AB:AB,'Dec Receipts Data'!$A:$A,$B53)+SUMIFS('Dec Receipts Data'!AB:AB,'Dec Receipts Data'!$A:$A,$A53)</f>
        <v>0</v>
      </c>
      <c r="AG53" s="88">
        <f>SUMIFS('Dec Receipts Data'!AC:AC,'Dec Receipts Data'!$A:$A,$B53)+SUMIFS('Dec Receipts Data'!AC:AC,'Dec Receipts Data'!$A:$A,$A53)</f>
        <v>0</v>
      </c>
      <c r="AH53" s="88">
        <f>SUMIFS('Dec Receipts Data'!AD:AD,'Dec Receipts Data'!$A:$A,$B53)+SUMIFS('Dec Receipts Data'!AD:AD,'Dec Receipts Data'!$A:$A,$A53)</f>
        <v>8421.84</v>
      </c>
      <c r="AI53" s="88">
        <f>SUMIFS('Dec Receipts Data'!AE:AE,'Dec Receipts Data'!$A:$A,$B53)+SUMIFS('Dec Receipts Data'!AE:AE,'Dec Receipts Data'!$A:$A,$A53)</f>
        <v>2926.25</v>
      </c>
      <c r="AJ53" s="88">
        <f>SUMIFS('Dec Receipts Data'!AF:AF,'Dec Receipts Data'!$A:$A,$B53)+SUMIFS('Dec Receipts Data'!AF:AF,'Dec Receipts Data'!$A:$A,$A53)</f>
        <v>3168.09</v>
      </c>
      <c r="AK53" s="88">
        <f>SUMIFS('Dec Receipts Data'!AG:AG,'Dec Receipts Data'!$A:$A,$B53)+SUMIFS('Dec Receipts Data'!AG:AG,'Dec Receipts Data'!$A:$A,$A53)</f>
        <v>265.2</v>
      </c>
    </row>
    <row r="54" spans="1:37" ht="13.2" outlineLevel="1">
      <c r="A54" s="86"/>
      <c r="B54" s="19" t="s">
        <v>558</v>
      </c>
      <c r="C54" s="127">
        <v>1021216</v>
      </c>
      <c r="D54" s="80">
        <f>SUMIFS('PMT Terms'!C:C,'PMT Terms'!B:B,B54)</f>
        <v>45</v>
      </c>
      <c r="E54" s="89">
        <f t="shared" si="3"/>
        <v>1.278208087221508</v>
      </c>
      <c r="F54" s="84">
        <f t="shared" si="5"/>
        <v>1305326.5499999996</v>
      </c>
      <c r="G54" s="88">
        <f>SUMIFS('Dec Receipts Data'!C:C,'Dec Receipts Data'!$A:$A,$B54)+SUMIFS('Dec Receipts Data'!C:C,'Dec Receipts Data'!$A:$A,$A54)</f>
        <v>189.9</v>
      </c>
      <c r="H54" s="88">
        <f>SUMIFS('Dec Receipts Data'!D:D,'Dec Receipts Data'!$A:$A,$B54)+SUMIFS('Dec Receipts Data'!D:D,'Dec Receipts Data'!$A:$A,$A54)</f>
        <v>0</v>
      </c>
      <c r="I54" s="88">
        <f>SUMIFS('Dec Receipts Data'!E:E,'Dec Receipts Data'!$A:$A,$B54)+SUMIFS('Dec Receipts Data'!E:E,'Dec Receipts Data'!$A:$A,$A54)</f>
        <v>0</v>
      </c>
      <c r="J54" s="88">
        <f>SUMIFS('Dec Receipts Data'!F:F,'Dec Receipts Data'!$A:$A,$B54)+SUMIFS('Dec Receipts Data'!F:F,'Dec Receipts Data'!$A:$A,$A54)</f>
        <v>335.68</v>
      </c>
      <c r="K54" s="88">
        <f>SUMIFS('Dec Receipts Data'!G:G,'Dec Receipts Data'!$A:$A,$B54)+SUMIFS('Dec Receipts Data'!G:G,'Dec Receipts Data'!$A:$A,$A54)</f>
        <v>248.45</v>
      </c>
      <c r="L54" s="88">
        <f>SUMIFS('Dec Receipts Data'!H:H,'Dec Receipts Data'!$A:$A,$B54)+SUMIFS('Dec Receipts Data'!H:H,'Dec Receipts Data'!$A:$A,$A54)</f>
        <v>231.77</v>
      </c>
      <c r="M54" s="88">
        <f>SUMIFS('Dec Receipts Data'!I:I,'Dec Receipts Data'!$A:$A,$B54)+SUMIFS('Dec Receipts Data'!I:I,'Dec Receipts Data'!$A:$A,$A54)</f>
        <v>0</v>
      </c>
      <c r="N54" s="88">
        <f>SUMIFS('Dec Receipts Data'!J:J,'Dec Receipts Data'!$A:$A,$B54)+SUMIFS('Dec Receipts Data'!J:J,'Dec Receipts Data'!$A:$A,$A54)</f>
        <v>0</v>
      </c>
      <c r="O54" s="88">
        <f>SUMIFS('Dec Receipts Data'!K:K,'Dec Receipts Data'!$A:$A,$B54)+SUMIFS('Dec Receipts Data'!K:K,'Dec Receipts Data'!$A:$A,$A54)</f>
        <v>3187.93</v>
      </c>
      <c r="P54" s="88">
        <f>SUMIFS('Dec Receipts Data'!L:L,'Dec Receipts Data'!$A:$A,$B54)+SUMIFS('Dec Receipts Data'!L:L,'Dec Receipts Data'!$A:$A,$A54)</f>
        <v>48.19</v>
      </c>
      <c r="Q54" s="88">
        <f>SUMIFS('Dec Receipts Data'!M:M,'Dec Receipts Data'!$A:$A,$B54)+SUMIFS('Dec Receipts Data'!M:M,'Dec Receipts Data'!$A:$A,$A54)</f>
        <v>4834.4799999999996</v>
      </c>
      <c r="R54" s="88">
        <f>SUMIFS('Dec Receipts Data'!N:N,'Dec Receipts Data'!$A:$A,$B54)+SUMIFS('Dec Receipts Data'!N:N,'Dec Receipts Data'!$A:$A,$A54)</f>
        <v>59239.32</v>
      </c>
      <c r="S54" s="88">
        <f>SUMIFS('Dec Receipts Data'!O:O,'Dec Receipts Data'!$A:$A,$B54)+SUMIFS('Dec Receipts Data'!O:O,'Dec Receipts Data'!$A:$A,$A54)</f>
        <v>67680.59</v>
      </c>
      <c r="T54" s="88">
        <f>SUMIFS('Dec Receipts Data'!P:P,'Dec Receipts Data'!$A:$A,$B54)+SUMIFS('Dec Receipts Data'!P:P,'Dec Receipts Data'!$A:$A,$A54)</f>
        <v>13847.05</v>
      </c>
      <c r="U54" s="88">
        <f>SUMIFS('Dec Receipts Data'!Q:Q,'Dec Receipts Data'!$A:$A,$B54)+SUMIFS('Dec Receipts Data'!Q:Q,'Dec Receipts Data'!$A:$A,$A54)</f>
        <v>2951.8</v>
      </c>
      <c r="V54" s="88">
        <f>SUMIFS('Dec Receipts Data'!R:R,'Dec Receipts Data'!$A:$A,$B54)+SUMIFS('Dec Receipts Data'!R:R,'Dec Receipts Data'!$A:$A,$A54)</f>
        <v>183.3</v>
      </c>
      <c r="W54" s="88">
        <f>SUMIFS('Dec Receipts Data'!S:S,'Dec Receipts Data'!$A:$A,$B54)+SUMIFS('Dec Receipts Data'!S:S,'Dec Receipts Data'!$A:$A,$A54)</f>
        <v>4310.72</v>
      </c>
      <c r="X54" s="88">
        <f>SUMIFS('Dec Receipts Data'!T:T,'Dec Receipts Data'!$A:$A,$B54)+SUMIFS('Dec Receipts Data'!T:T,'Dec Receipts Data'!$A:$A,$A54)</f>
        <v>178822.79</v>
      </c>
      <c r="Y54" s="88">
        <f>SUMIFS('Dec Receipts Data'!U:U,'Dec Receipts Data'!$A:$A,$B54)+SUMIFS('Dec Receipts Data'!U:U,'Dec Receipts Data'!$A:$A,$A54)</f>
        <v>37448.94</v>
      </c>
      <c r="Z54" s="88">
        <f>SUMIFS('Dec Receipts Data'!V:V,'Dec Receipts Data'!$A:$A,$B54)+SUMIFS('Dec Receipts Data'!V:V,'Dec Receipts Data'!$A:$A,$A54)</f>
        <v>4527.67</v>
      </c>
      <c r="AA54" s="88">
        <f>SUMIFS('Dec Receipts Data'!W:W,'Dec Receipts Data'!$A:$A,$B54)+SUMIFS('Dec Receipts Data'!W:W,'Dec Receipts Data'!$A:$A,$A54)</f>
        <v>267215.26</v>
      </c>
      <c r="AB54" s="88">
        <f>SUMIFS('Dec Receipts Data'!X:X,'Dec Receipts Data'!$A:$A,$B54)+SUMIFS('Dec Receipts Data'!X:X,'Dec Receipts Data'!$A:$A,$A54)</f>
        <v>95420.160000000003</v>
      </c>
      <c r="AC54" s="88">
        <f>SUMIFS('Dec Receipts Data'!Y:Y,'Dec Receipts Data'!$A:$A,$B54)+SUMIFS('Dec Receipts Data'!Y:Y,'Dec Receipts Data'!$A:$A,$A54)</f>
        <v>189607.18</v>
      </c>
      <c r="AD54" s="88">
        <f>SUMIFS('Dec Receipts Data'!Z:Z,'Dec Receipts Data'!$A:$A,$B54)+SUMIFS('Dec Receipts Data'!Z:Z,'Dec Receipts Data'!$A:$A,$A54)</f>
        <v>1086.71</v>
      </c>
      <c r="AE54" s="88">
        <f>SUMIFS('Dec Receipts Data'!AA:AA,'Dec Receipts Data'!$A:$A,$B54)+SUMIFS('Dec Receipts Data'!AA:AA,'Dec Receipts Data'!$A:$A,$A54)</f>
        <v>61.4</v>
      </c>
      <c r="AF54" s="88">
        <f>SUMIFS('Dec Receipts Data'!AB:AB,'Dec Receipts Data'!$A:$A,$B54)+SUMIFS('Dec Receipts Data'!AB:AB,'Dec Receipts Data'!$A:$A,$A54)</f>
        <v>221.7</v>
      </c>
      <c r="AG54" s="88">
        <f>SUMIFS('Dec Receipts Data'!AC:AC,'Dec Receipts Data'!$A:$A,$B54)+SUMIFS('Dec Receipts Data'!AC:AC,'Dec Receipts Data'!$A:$A,$A54)</f>
        <v>9223.58</v>
      </c>
      <c r="AH54" s="88">
        <f>SUMIFS('Dec Receipts Data'!AD:AD,'Dec Receipts Data'!$A:$A,$B54)+SUMIFS('Dec Receipts Data'!AD:AD,'Dec Receipts Data'!$A:$A,$A54)</f>
        <v>52595.21</v>
      </c>
      <c r="AI54" s="88">
        <f>SUMIFS('Dec Receipts Data'!AE:AE,'Dec Receipts Data'!$A:$A,$B54)+SUMIFS('Dec Receipts Data'!AE:AE,'Dec Receipts Data'!$A:$A,$A54)</f>
        <v>68493.67</v>
      </c>
      <c r="AJ54" s="88">
        <f>SUMIFS('Dec Receipts Data'!AF:AF,'Dec Receipts Data'!$A:$A,$B54)+SUMIFS('Dec Receipts Data'!AF:AF,'Dec Receipts Data'!$A:$A,$A54)</f>
        <v>7868.19</v>
      </c>
      <c r="AK54" s="88">
        <f>SUMIFS('Dec Receipts Data'!AG:AG,'Dec Receipts Data'!$A:$A,$B54)+SUMIFS('Dec Receipts Data'!AG:AG,'Dec Receipts Data'!$A:$A,$A54)</f>
        <v>235444.91</v>
      </c>
    </row>
    <row r="55" spans="1:37" ht="13.2" outlineLevel="1">
      <c r="A55" s="86"/>
      <c r="B55" s="19" t="s">
        <v>57</v>
      </c>
      <c r="C55" s="127">
        <v>1007169</v>
      </c>
      <c r="D55" s="80">
        <f>SUMIFS('PMT Terms'!C:C,'PMT Terms'!B:B,B55)</f>
        <v>60</v>
      </c>
      <c r="E55" s="89">
        <f t="shared" si="3"/>
        <v>1.2105067173433652</v>
      </c>
      <c r="F55" s="84">
        <f t="shared" si="5"/>
        <v>1219184.8399999999</v>
      </c>
      <c r="G55" s="88">
        <f>SUMIFS('Dec Receipts Data'!C:C,'Dec Receipts Data'!$A:$A,$B55)+SUMIFS('Dec Receipts Data'!C:C,'Dec Receipts Data'!$A:$A,$A55)</f>
        <v>5995.08</v>
      </c>
      <c r="H55" s="88">
        <f>SUMIFS('Dec Receipts Data'!D:D,'Dec Receipts Data'!$A:$A,$B55)+SUMIFS('Dec Receipts Data'!D:D,'Dec Receipts Data'!$A:$A,$A55)</f>
        <v>0</v>
      </c>
      <c r="I55" s="88">
        <f>SUMIFS('Dec Receipts Data'!E:E,'Dec Receipts Data'!$A:$A,$B55)+SUMIFS('Dec Receipts Data'!E:E,'Dec Receipts Data'!$A:$A,$A55)</f>
        <v>273.83999999999997</v>
      </c>
      <c r="J55" s="88">
        <f>SUMIFS('Dec Receipts Data'!F:F,'Dec Receipts Data'!$A:$A,$B55)+SUMIFS('Dec Receipts Data'!F:F,'Dec Receipts Data'!$A:$A,$A55)</f>
        <v>78825.72</v>
      </c>
      <c r="K55" s="88">
        <f>SUMIFS('Dec Receipts Data'!G:G,'Dec Receipts Data'!$A:$A,$B55)+SUMIFS('Dec Receipts Data'!G:G,'Dec Receipts Data'!$A:$A,$A55)</f>
        <v>48743.17</v>
      </c>
      <c r="L55" s="88">
        <f>SUMIFS('Dec Receipts Data'!H:H,'Dec Receipts Data'!$A:$A,$B55)+SUMIFS('Dec Receipts Data'!H:H,'Dec Receipts Data'!$A:$A,$A55)</f>
        <v>200451.09</v>
      </c>
      <c r="M55" s="88">
        <f>SUMIFS('Dec Receipts Data'!I:I,'Dec Receipts Data'!$A:$A,$B55)+SUMIFS('Dec Receipts Data'!I:I,'Dec Receipts Data'!$A:$A,$A55)</f>
        <v>84213.16</v>
      </c>
      <c r="N55" s="88">
        <f>SUMIFS('Dec Receipts Data'!J:J,'Dec Receipts Data'!$A:$A,$B55)+SUMIFS('Dec Receipts Data'!J:J,'Dec Receipts Data'!$A:$A,$A55)</f>
        <v>26610.959999999999</v>
      </c>
      <c r="O55" s="88">
        <f>SUMIFS('Dec Receipts Data'!K:K,'Dec Receipts Data'!$A:$A,$B55)+SUMIFS('Dec Receipts Data'!K:K,'Dec Receipts Data'!$A:$A,$A55)</f>
        <v>11.98</v>
      </c>
      <c r="P55" s="88">
        <f>SUMIFS('Dec Receipts Data'!L:L,'Dec Receipts Data'!$A:$A,$B55)+SUMIFS('Dec Receipts Data'!L:L,'Dec Receipts Data'!$A:$A,$A55)</f>
        <v>143.76</v>
      </c>
      <c r="Q55" s="88">
        <f>SUMIFS('Dec Receipts Data'!M:M,'Dec Receipts Data'!$A:$A,$B55)+SUMIFS('Dec Receipts Data'!M:M,'Dec Receipts Data'!$A:$A,$A55)</f>
        <v>134.88</v>
      </c>
      <c r="R55" s="88">
        <f>SUMIFS('Dec Receipts Data'!N:N,'Dec Receipts Data'!$A:$A,$B55)+SUMIFS('Dec Receipts Data'!N:N,'Dec Receipts Data'!$A:$A,$A55)</f>
        <v>65068.11</v>
      </c>
      <c r="S55" s="88">
        <f>SUMIFS('Dec Receipts Data'!O:O,'Dec Receipts Data'!$A:$A,$B55)+SUMIFS('Dec Receipts Data'!O:O,'Dec Receipts Data'!$A:$A,$A55)</f>
        <v>165721.44</v>
      </c>
      <c r="T55" s="88">
        <f>SUMIFS('Dec Receipts Data'!P:P,'Dec Receipts Data'!$A:$A,$B55)+SUMIFS('Dec Receipts Data'!P:P,'Dec Receipts Data'!$A:$A,$A55)</f>
        <v>1136.52</v>
      </c>
      <c r="U55" s="88">
        <f>SUMIFS('Dec Receipts Data'!Q:Q,'Dec Receipts Data'!$A:$A,$B55)+SUMIFS('Dec Receipts Data'!Q:Q,'Dec Receipts Data'!$A:$A,$A55)</f>
        <v>0</v>
      </c>
      <c r="V55" s="88">
        <f>SUMIFS('Dec Receipts Data'!R:R,'Dec Receipts Data'!$A:$A,$B55)+SUMIFS('Dec Receipts Data'!R:R,'Dec Receipts Data'!$A:$A,$A55)</f>
        <v>2871</v>
      </c>
      <c r="W55" s="88">
        <f>SUMIFS('Dec Receipts Data'!S:S,'Dec Receipts Data'!$A:$A,$B55)+SUMIFS('Dec Receipts Data'!S:S,'Dec Receipts Data'!$A:$A,$A55)</f>
        <v>822.24</v>
      </c>
      <c r="X55" s="88">
        <f>SUMIFS('Dec Receipts Data'!T:T,'Dec Receipts Data'!$A:$A,$B55)+SUMIFS('Dec Receipts Data'!T:T,'Dec Receipts Data'!$A:$A,$A55)</f>
        <v>188.64</v>
      </c>
      <c r="Y55" s="88">
        <f>SUMIFS('Dec Receipts Data'!U:U,'Dec Receipts Data'!$A:$A,$B55)+SUMIFS('Dec Receipts Data'!U:U,'Dec Receipts Data'!$A:$A,$A55)</f>
        <v>104593.55</v>
      </c>
      <c r="Z55" s="88">
        <f>SUMIFS('Dec Receipts Data'!V:V,'Dec Receipts Data'!$A:$A,$B55)+SUMIFS('Dec Receipts Data'!V:V,'Dec Receipts Data'!$A:$A,$A55)</f>
        <v>173934.96</v>
      </c>
      <c r="AA55" s="88">
        <f>SUMIFS('Dec Receipts Data'!W:W,'Dec Receipts Data'!$A:$A,$B55)+SUMIFS('Dec Receipts Data'!W:W,'Dec Receipts Data'!$A:$A,$A55)</f>
        <v>18321.84</v>
      </c>
      <c r="AB55" s="88">
        <f>SUMIFS('Dec Receipts Data'!X:X,'Dec Receipts Data'!$A:$A,$B55)+SUMIFS('Dec Receipts Data'!X:X,'Dec Receipts Data'!$A:$A,$A55)</f>
        <v>2066.64</v>
      </c>
      <c r="AC55" s="88">
        <f>SUMIFS('Dec Receipts Data'!Y:Y,'Dec Receipts Data'!$A:$A,$B55)+SUMIFS('Dec Receipts Data'!Y:Y,'Dec Receipts Data'!$A:$A,$A55)</f>
        <v>2050.56</v>
      </c>
      <c r="AD55" s="88">
        <f>SUMIFS('Dec Receipts Data'!Z:Z,'Dec Receipts Data'!$A:$A,$B55)+SUMIFS('Dec Receipts Data'!Z:Z,'Dec Receipts Data'!$A:$A,$A55)</f>
        <v>0</v>
      </c>
      <c r="AE55" s="88">
        <f>SUMIFS('Dec Receipts Data'!AA:AA,'Dec Receipts Data'!$A:$A,$B55)+SUMIFS('Dec Receipts Data'!AA:AA,'Dec Receipts Data'!$A:$A,$A55)</f>
        <v>0</v>
      </c>
      <c r="AF55" s="88">
        <f>SUMIFS('Dec Receipts Data'!AB:AB,'Dec Receipts Data'!$A:$A,$B55)+SUMIFS('Dec Receipts Data'!AB:AB,'Dec Receipts Data'!$A:$A,$A55)</f>
        <v>180845.16</v>
      </c>
      <c r="AG55" s="88">
        <f>SUMIFS('Dec Receipts Data'!AC:AC,'Dec Receipts Data'!$A:$A,$B55)+SUMIFS('Dec Receipts Data'!AC:AC,'Dec Receipts Data'!$A:$A,$A55)</f>
        <v>48107.64</v>
      </c>
      <c r="AH55" s="88">
        <f>SUMIFS('Dec Receipts Data'!AD:AD,'Dec Receipts Data'!$A:$A,$B55)+SUMIFS('Dec Receipts Data'!AD:AD,'Dec Receipts Data'!$A:$A,$A55)</f>
        <v>0</v>
      </c>
      <c r="AI55" s="88">
        <f>SUMIFS('Dec Receipts Data'!AE:AE,'Dec Receipts Data'!$A:$A,$B55)+SUMIFS('Dec Receipts Data'!AE:AE,'Dec Receipts Data'!$A:$A,$A55)</f>
        <v>3140.4</v>
      </c>
      <c r="AJ55" s="88">
        <f>SUMIFS('Dec Receipts Data'!AF:AF,'Dec Receipts Data'!$A:$A,$B55)+SUMIFS('Dec Receipts Data'!AF:AF,'Dec Receipts Data'!$A:$A,$A55)</f>
        <v>4912.5</v>
      </c>
      <c r="AK55" s="88">
        <f>SUMIFS('Dec Receipts Data'!AG:AG,'Dec Receipts Data'!$A:$A,$B55)+SUMIFS('Dec Receipts Data'!AG:AG,'Dec Receipts Data'!$A:$A,$A55)</f>
        <v>0</v>
      </c>
    </row>
    <row r="56" spans="1:37" ht="13.2" outlineLevel="1">
      <c r="A56" s="86"/>
      <c r="B56" s="19" t="s">
        <v>550</v>
      </c>
      <c r="C56" s="127">
        <v>991553</v>
      </c>
      <c r="D56" s="80">
        <f>SUMIFS('PMT Terms'!C:C,'PMT Terms'!B:B,B56)</f>
        <v>30</v>
      </c>
      <c r="E56" s="89">
        <f t="shared" si="3"/>
        <v>1.0297935359985799</v>
      </c>
      <c r="F56" s="84">
        <f t="shared" si="5"/>
        <v>1021094.87</v>
      </c>
      <c r="G56" s="88">
        <f>SUMIFS('Dec Receipts Data'!C:C,'Dec Receipts Data'!$A:$A,$B56)+SUMIFS('Dec Receipts Data'!C:C,'Dec Receipts Data'!$A:$A,$A56)</f>
        <v>0</v>
      </c>
      <c r="H56" s="88">
        <f>SUMIFS('Dec Receipts Data'!D:D,'Dec Receipts Data'!$A:$A,$B56)+SUMIFS('Dec Receipts Data'!D:D,'Dec Receipts Data'!$A:$A,$A56)</f>
        <v>0</v>
      </c>
      <c r="I56" s="88">
        <f>SUMIFS('Dec Receipts Data'!E:E,'Dec Receipts Data'!$A:$A,$B56)+SUMIFS('Dec Receipts Data'!E:E,'Dec Receipts Data'!$A:$A,$A56)</f>
        <v>17239.41</v>
      </c>
      <c r="J56" s="88">
        <f>SUMIFS('Dec Receipts Data'!F:F,'Dec Receipts Data'!$A:$A,$B56)+SUMIFS('Dec Receipts Data'!F:F,'Dec Receipts Data'!$A:$A,$A56)</f>
        <v>1824.71</v>
      </c>
      <c r="K56" s="88">
        <f>SUMIFS('Dec Receipts Data'!G:G,'Dec Receipts Data'!$A:$A,$B56)+SUMIFS('Dec Receipts Data'!G:G,'Dec Receipts Data'!$A:$A,$A56)</f>
        <v>0</v>
      </c>
      <c r="L56" s="88">
        <f>SUMIFS('Dec Receipts Data'!H:H,'Dec Receipts Data'!$A:$A,$B56)+SUMIFS('Dec Receipts Data'!H:H,'Dec Receipts Data'!$A:$A,$A56)</f>
        <v>0</v>
      </c>
      <c r="M56" s="88">
        <f>SUMIFS('Dec Receipts Data'!I:I,'Dec Receipts Data'!$A:$A,$B56)+SUMIFS('Dec Receipts Data'!I:I,'Dec Receipts Data'!$A:$A,$A56)</f>
        <v>0</v>
      </c>
      <c r="N56" s="88">
        <f>SUMIFS('Dec Receipts Data'!J:J,'Dec Receipts Data'!$A:$A,$B56)+SUMIFS('Dec Receipts Data'!J:J,'Dec Receipts Data'!$A:$A,$A56)</f>
        <v>109788.81</v>
      </c>
      <c r="O56" s="88">
        <f>SUMIFS('Dec Receipts Data'!K:K,'Dec Receipts Data'!$A:$A,$B56)+SUMIFS('Dec Receipts Data'!K:K,'Dec Receipts Data'!$A:$A,$A56)</f>
        <v>192985.59</v>
      </c>
      <c r="P56" s="88">
        <f>SUMIFS('Dec Receipts Data'!L:L,'Dec Receipts Data'!$A:$A,$B56)+SUMIFS('Dec Receipts Data'!L:L,'Dec Receipts Data'!$A:$A,$A56)</f>
        <v>151248.4</v>
      </c>
      <c r="Q56" s="88">
        <f>SUMIFS('Dec Receipts Data'!M:M,'Dec Receipts Data'!$A:$A,$B56)+SUMIFS('Dec Receipts Data'!M:M,'Dec Receipts Data'!$A:$A,$A56)</f>
        <v>15083.15</v>
      </c>
      <c r="R56" s="88">
        <f>SUMIFS('Dec Receipts Data'!N:N,'Dec Receipts Data'!$A:$A,$B56)+SUMIFS('Dec Receipts Data'!N:N,'Dec Receipts Data'!$A:$A,$A56)</f>
        <v>236810.6</v>
      </c>
      <c r="S56" s="88">
        <f>SUMIFS('Dec Receipts Data'!O:O,'Dec Receipts Data'!$A:$A,$B56)+SUMIFS('Dec Receipts Data'!O:O,'Dec Receipts Data'!$A:$A,$A56)</f>
        <v>23198.080000000002</v>
      </c>
      <c r="T56" s="88">
        <f>SUMIFS('Dec Receipts Data'!P:P,'Dec Receipts Data'!$A:$A,$B56)+SUMIFS('Dec Receipts Data'!P:P,'Dec Receipts Data'!$A:$A,$A56)</f>
        <v>0</v>
      </c>
      <c r="U56" s="88">
        <f>SUMIFS('Dec Receipts Data'!Q:Q,'Dec Receipts Data'!$A:$A,$B56)+SUMIFS('Dec Receipts Data'!Q:Q,'Dec Receipts Data'!$A:$A,$A56)</f>
        <v>89158.5</v>
      </c>
      <c r="V56" s="88">
        <f>SUMIFS('Dec Receipts Data'!R:R,'Dec Receipts Data'!$A:$A,$B56)+SUMIFS('Dec Receipts Data'!R:R,'Dec Receipts Data'!$A:$A,$A56)</f>
        <v>5318.92</v>
      </c>
      <c r="W56" s="88">
        <f>SUMIFS('Dec Receipts Data'!S:S,'Dec Receipts Data'!$A:$A,$B56)+SUMIFS('Dec Receipts Data'!S:S,'Dec Receipts Data'!$A:$A,$A56)</f>
        <v>591</v>
      </c>
      <c r="X56" s="88">
        <f>SUMIFS('Dec Receipts Data'!T:T,'Dec Receipts Data'!$A:$A,$B56)+SUMIFS('Dec Receipts Data'!T:T,'Dec Receipts Data'!$A:$A,$A56)</f>
        <v>0</v>
      </c>
      <c r="Y56" s="88">
        <f>SUMIFS('Dec Receipts Data'!U:U,'Dec Receipts Data'!$A:$A,$B56)+SUMIFS('Dec Receipts Data'!U:U,'Dec Receipts Data'!$A:$A,$A56)</f>
        <v>1242.32</v>
      </c>
      <c r="Z56" s="88">
        <f>SUMIFS('Dec Receipts Data'!V:V,'Dec Receipts Data'!$A:$A,$B56)+SUMIFS('Dec Receipts Data'!V:V,'Dec Receipts Data'!$A:$A,$A56)</f>
        <v>6139</v>
      </c>
      <c r="AA56" s="88">
        <f>SUMIFS('Dec Receipts Data'!W:W,'Dec Receipts Data'!$A:$A,$B56)+SUMIFS('Dec Receipts Data'!W:W,'Dec Receipts Data'!$A:$A,$A56)</f>
        <v>2731.25</v>
      </c>
      <c r="AB56" s="88">
        <f>SUMIFS('Dec Receipts Data'!X:X,'Dec Receipts Data'!$A:$A,$B56)+SUMIFS('Dec Receipts Data'!X:X,'Dec Receipts Data'!$A:$A,$A56)</f>
        <v>0</v>
      </c>
      <c r="AC56" s="88">
        <f>SUMIFS('Dec Receipts Data'!Y:Y,'Dec Receipts Data'!$A:$A,$B56)+SUMIFS('Dec Receipts Data'!Y:Y,'Dec Receipts Data'!$A:$A,$A56)</f>
        <v>0</v>
      </c>
      <c r="AD56" s="88">
        <f>SUMIFS('Dec Receipts Data'!Z:Z,'Dec Receipts Data'!$A:$A,$B56)+SUMIFS('Dec Receipts Data'!Z:Z,'Dec Receipts Data'!$A:$A,$A56)</f>
        <v>0</v>
      </c>
      <c r="AE56" s="88">
        <f>SUMIFS('Dec Receipts Data'!AA:AA,'Dec Receipts Data'!$A:$A,$B56)+SUMIFS('Dec Receipts Data'!AA:AA,'Dec Receipts Data'!$A:$A,$A56)</f>
        <v>0</v>
      </c>
      <c r="AF56" s="88">
        <f>SUMIFS('Dec Receipts Data'!AB:AB,'Dec Receipts Data'!$A:$A,$B56)+SUMIFS('Dec Receipts Data'!AB:AB,'Dec Receipts Data'!$A:$A,$A56)</f>
        <v>2010.35</v>
      </c>
      <c r="AG56" s="88">
        <f>SUMIFS('Dec Receipts Data'!AC:AC,'Dec Receipts Data'!$A:$A,$B56)+SUMIFS('Dec Receipts Data'!AC:AC,'Dec Receipts Data'!$A:$A,$A56)</f>
        <v>7062.79</v>
      </c>
      <c r="AH56" s="88">
        <f>SUMIFS('Dec Receipts Data'!AD:AD,'Dec Receipts Data'!$A:$A,$B56)+SUMIFS('Dec Receipts Data'!AD:AD,'Dec Receipts Data'!$A:$A,$A56)</f>
        <v>0</v>
      </c>
      <c r="AI56" s="88">
        <f>SUMIFS('Dec Receipts Data'!AE:AE,'Dec Receipts Data'!$A:$A,$B56)+SUMIFS('Dec Receipts Data'!AE:AE,'Dec Receipts Data'!$A:$A,$A56)</f>
        <v>0</v>
      </c>
      <c r="AJ56" s="88">
        <f>SUMIFS('Dec Receipts Data'!AF:AF,'Dec Receipts Data'!$A:$A,$B56)+SUMIFS('Dec Receipts Data'!AF:AF,'Dec Receipts Data'!$A:$A,$A56)</f>
        <v>0</v>
      </c>
      <c r="AK56" s="88">
        <f>SUMIFS('Dec Receipts Data'!AG:AG,'Dec Receipts Data'!$A:$A,$B56)+SUMIFS('Dec Receipts Data'!AG:AG,'Dec Receipts Data'!$A:$A,$A56)</f>
        <v>158661.99</v>
      </c>
    </row>
    <row r="57" spans="1:37" ht="13.2" outlineLevel="1">
      <c r="A57" s="86"/>
      <c r="B57" s="19" t="s">
        <v>532</v>
      </c>
      <c r="C57" s="127">
        <v>952488</v>
      </c>
      <c r="D57" s="80">
        <f>SUMIFS('PMT Terms'!C:C,'PMT Terms'!B:B,B57)</f>
        <v>60</v>
      </c>
      <c r="E57" s="89">
        <f t="shared" si="3"/>
        <v>2.1169094203811492</v>
      </c>
      <c r="F57" s="84">
        <f t="shared" si="5"/>
        <v>2016330.8199999998</v>
      </c>
      <c r="G57" s="88">
        <f>SUMIFS('Dec Receipts Data'!C:C,'Dec Receipts Data'!$A:$A,$B57)+SUMIFS('Dec Receipts Data'!C:C,'Dec Receipts Data'!$A:$A,$A57)</f>
        <v>31154.23</v>
      </c>
      <c r="H57" s="88">
        <f>SUMIFS('Dec Receipts Data'!D:D,'Dec Receipts Data'!$A:$A,$B57)+SUMIFS('Dec Receipts Data'!D:D,'Dec Receipts Data'!$A:$A,$A57)</f>
        <v>157140.82</v>
      </c>
      <c r="I57" s="88">
        <f>SUMIFS('Dec Receipts Data'!E:E,'Dec Receipts Data'!$A:$A,$B57)+SUMIFS('Dec Receipts Data'!E:E,'Dec Receipts Data'!$A:$A,$A57)</f>
        <v>3747.78</v>
      </c>
      <c r="J57" s="88">
        <f>SUMIFS('Dec Receipts Data'!F:F,'Dec Receipts Data'!$A:$A,$B57)+SUMIFS('Dec Receipts Data'!F:F,'Dec Receipts Data'!$A:$A,$A57)</f>
        <v>218177.49</v>
      </c>
      <c r="K57" s="88">
        <f>SUMIFS('Dec Receipts Data'!G:G,'Dec Receipts Data'!$A:$A,$B57)+SUMIFS('Dec Receipts Data'!G:G,'Dec Receipts Data'!$A:$A,$A57)</f>
        <v>680.88</v>
      </c>
      <c r="L57" s="88">
        <f>SUMIFS('Dec Receipts Data'!H:H,'Dec Receipts Data'!$A:$A,$B57)+SUMIFS('Dec Receipts Data'!H:H,'Dec Receipts Data'!$A:$A,$A57)</f>
        <v>0</v>
      </c>
      <c r="M57" s="88">
        <f>SUMIFS('Dec Receipts Data'!I:I,'Dec Receipts Data'!$A:$A,$B57)+SUMIFS('Dec Receipts Data'!I:I,'Dec Receipts Data'!$A:$A,$A57)</f>
        <v>2155.6799999999998</v>
      </c>
      <c r="N57" s="88">
        <f>SUMIFS('Dec Receipts Data'!J:J,'Dec Receipts Data'!$A:$A,$B57)+SUMIFS('Dec Receipts Data'!J:J,'Dec Receipts Data'!$A:$A,$A57)</f>
        <v>17358.96</v>
      </c>
      <c r="O57" s="88">
        <f>SUMIFS('Dec Receipts Data'!K:K,'Dec Receipts Data'!$A:$A,$B57)+SUMIFS('Dec Receipts Data'!K:K,'Dec Receipts Data'!$A:$A,$A57)</f>
        <v>0</v>
      </c>
      <c r="P57" s="88">
        <f>SUMIFS('Dec Receipts Data'!L:L,'Dec Receipts Data'!$A:$A,$B57)+SUMIFS('Dec Receipts Data'!L:L,'Dec Receipts Data'!$A:$A,$A57)</f>
        <v>0</v>
      </c>
      <c r="Q57" s="88">
        <f>SUMIFS('Dec Receipts Data'!M:M,'Dec Receipts Data'!$A:$A,$B57)+SUMIFS('Dec Receipts Data'!M:M,'Dec Receipts Data'!$A:$A,$A57)</f>
        <v>0</v>
      </c>
      <c r="R57" s="88">
        <f>SUMIFS('Dec Receipts Data'!N:N,'Dec Receipts Data'!$A:$A,$B57)+SUMIFS('Dec Receipts Data'!N:N,'Dec Receipts Data'!$A:$A,$A57)</f>
        <v>2455.4</v>
      </c>
      <c r="S57" s="88">
        <f>SUMIFS('Dec Receipts Data'!O:O,'Dec Receipts Data'!$A:$A,$B57)+SUMIFS('Dec Receipts Data'!O:O,'Dec Receipts Data'!$A:$A,$A57)</f>
        <v>523.67999999999995</v>
      </c>
      <c r="T57" s="88">
        <f>SUMIFS('Dec Receipts Data'!P:P,'Dec Receipts Data'!$A:$A,$B57)+SUMIFS('Dec Receipts Data'!P:P,'Dec Receipts Data'!$A:$A,$A57)</f>
        <v>0</v>
      </c>
      <c r="U57" s="88">
        <f>SUMIFS('Dec Receipts Data'!Q:Q,'Dec Receipts Data'!$A:$A,$B57)+SUMIFS('Dec Receipts Data'!Q:Q,'Dec Receipts Data'!$A:$A,$A57)</f>
        <v>50791.06</v>
      </c>
      <c r="V57" s="88">
        <f>SUMIFS('Dec Receipts Data'!R:R,'Dec Receipts Data'!$A:$A,$B57)+SUMIFS('Dec Receipts Data'!R:R,'Dec Receipts Data'!$A:$A,$A57)</f>
        <v>55155.3</v>
      </c>
      <c r="W57" s="88">
        <f>SUMIFS('Dec Receipts Data'!S:S,'Dec Receipts Data'!$A:$A,$B57)+SUMIFS('Dec Receipts Data'!S:S,'Dec Receipts Data'!$A:$A,$A57)</f>
        <v>104752.02</v>
      </c>
      <c r="X57" s="88">
        <f>SUMIFS('Dec Receipts Data'!T:T,'Dec Receipts Data'!$A:$A,$B57)+SUMIFS('Dec Receipts Data'!T:T,'Dec Receipts Data'!$A:$A,$A57)</f>
        <v>87671.26</v>
      </c>
      <c r="Y57" s="88">
        <f>SUMIFS('Dec Receipts Data'!U:U,'Dec Receipts Data'!$A:$A,$B57)+SUMIFS('Dec Receipts Data'!U:U,'Dec Receipts Data'!$A:$A,$A57)</f>
        <v>188382.05</v>
      </c>
      <c r="Z57" s="88">
        <f>SUMIFS('Dec Receipts Data'!V:V,'Dec Receipts Data'!$A:$A,$B57)+SUMIFS('Dec Receipts Data'!V:V,'Dec Receipts Data'!$A:$A,$A57)</f>
        <v>381292.66</v>
      </c>
      <c r="AA57" s="88">
        <f>SUMIFS('Dec Receipts Data'!W:W,'Dec Receipts Data'!$A:$A,$B57)+SUMIFS('Dec Receipts Data'!W:W,'Dec Receipts Data'!$A:$A,$A57)</f>
        <v>27792.63</v>
      </c>
      <c r="AB57" s="88">
        <f>SUMIFS('Dec Receipts Data'!X:X,'Dec Receipts Data'!$A:$A,$B57)+SUMIFS('Dec Receipts Data'!X:X,'Dec Receipts Data'!$A:$A,$A57)</f>
        <v>1201.96</v>
      </c>
      <c r="AC57" s="88">
        <f>SUMIFS('Dec Receipts Data'!Y:Y,'Dec Receipts Data'!$A:$A,$B57)+SUMIFS('Dec Receipts Data'!Y:Y,'Dec Receipts Data'!$A:$A,$A57)</f>
        <v>615233.30000000005</v>
      </c>
      <c r="AD57" s="88">
        <f>SUMIFS('Dec Receipts Data'!Z:Z,'Dec Receipts Data'!$A:$A,$B57)+SUMIFS('Dec Receipts Data'!Z:Z,'Dec Receipts Data'!$A:$A,$A57)</f>
        <v>3991.6</v>
      </c>
      <c r="AE57" s="88">
        <f>SUMIFS('Dec Receipts Data'!AA:AA,'Dec Receipts Data'!$A:$A,$B57)+SUMIFS('Dec Receipts Data'!AA:AA,'Dec Receipts Data'!$A:$A,$A57)</f>
        <v>440.88</v>
      </c>
      <c r="AF57" s="88">
        <f>SUMIFS('Dec Receipts Data'!AB:AB,'Dec Receipts Data'!$A:$A,$B57)+SUMIFS('Dec Receipts Data'!AB:AB,'Dec Receipts Data'!$A:$A,$A57)</f>
        <v>46007.51</v>
      </c>
      <c r="AG57" s="88">
        <f>SUMIFS('Dec Receipts Data'!AC:AC,'Dec Receipts Data'!$A:$A,$B57)+SUMIFS('Dec Receipts Data'!AC:AC,'Dec Receipts Data'!$A:$A,$A57)</f>
        <v>596.16</v>
      </c>
      <c r="AH57" s="88">
        <f>SUMIFS('Dec Receipts Data'!AD:AD,'Dec Receipts Data'!$A:$A,$B57)+SUMIFS('Dec Receipts Data'!AD:AD,'Dec Receipts Data'!$A:$A,$A57)</f>
        <v>16950.22</v>
      </c>
      <c r="AI57" s="88">
        <f>SUMIFS('Dec Receipts Data'!AE:AE,'Dec Receipts Data'!$A:$A,$B57)+SUMIFS('Dec Receipts Data'!AE:AE,'Dec Receipts Data'!$A:$A,$A57)</f>
        <v>1286.5</v>
      </c>
      <c r="AJ57" s="88">
        <f>SUMIFS('Dec Receipts Data'!AF:AF,'Dec Receipts Data'!$A:$A,$B57)+SUMIFS('Dec Receipts Data'!AF:AF,'Dec Receipts Data'!$A:$A,$A57)</f>
        <v>54</v>
      </c>
      <c r="AK57" s="88">
        <f>SUMIFS('Dec Receipts Data'!AG:AG,'Dec Receipts Data'!$A:$A,$B57)+SUMIFS('Dec Receipts Data'!AG:AG,'Dec Receipts Data'!$A:$A,$A57)</f>
        <v>1336.79</v>
      </c>
    </row>
    <row r="58" spans="1:37" ht="13.2" outlineLevel="1">
      <c r="A58" s="86"/>
      <c r="B58" s="19" t="s">
        <v>520</v>
      </c>
      <c r="C58" s="127">
        <v>918969</v>
      </c>
      <c r="D58" s="80">
        <f>SUMIFS('PMT Terms'!C:C,'PMT Terms'!B:B,B58)</f>
        <v>60</v>
      </c>
      <c r="E58" s="89">
        <f t="shared" si="3"/>
        <v>1.2269901160974959</v>
      </c>
      <c r="F58" s="84">
        <f t="shared" si="5"/>
        <v>1127565.8799999997</v>
      </c>
      <c r="G58" s="88">
        <f>SUMIFS('Dec Receipts Data'!C:C,'Dec Receipts Data'!$A:$A,$B58)+SUMIFS('Dec Receipts Data'!C:C,'Dec Receipts Data'!$A:$A,$A58)</f>
        <v>0</v>
      </c>
      <c r="H58" s="88">
        <f>SUMIFS('Dec Receipts Data'!D:D,'Dec Receipts Data'!$A:$A,$B58)+SUMIFS('Dec Receipts Data'!D:D,'Dec Receipts Data'!$A:$A,$A58)</f>
        <v>447.6</v>
      </c>
      <c r="I58" s="88">
        <f>SUMIFS('Dec Receipts Data'!E:E,'Dec Receipts Data'!$A:$A,$B58)+SUMIFS('Dec Receipts Data'!E:E,'Dec Receipts Data'!$A:$A,$A58)</f>
        <v>1000.08</v>
      </c>
      <c r="J58" s="88">
        <f>SUMIFS('Dec Receipts Data'!F:F,'Dec Receipts Data'!$A:$A,$B58)+SUMIFS('Dec Receipts Data'!F:F,'Dec Receipts Data'!$A:$A,$A58)</f>
        <v>3826.4</v>
      </c>
      <c r="K58" s="88">
        <f>SUMIFS('Dec Receipts Data'!G:G,'Dec Receipts Data'!$A:$A,$B58)+SUMIFS('Dec Receipts Data'!G:G,'Dec Receipts Data'!$A:$A,$A58)</f>
        <v>24178.92</v>
      </c>
      <c r="L58" s="88">
        <f>SUMIFS('Dec Receipts Data'!H:H,'Dec Receipts Data'!$A:$A,$B58)+SUMIFS('Dec Receipts Data'!H:H,'Dec Receipts Data'!$A:$A,$A58)</f>
        <v>300.72000000000003</v>
      </c>
      <c r="M58" s="88">
        <f>SUMIFS('Dec Receipts Data'!I:I,'Dec Receipts Data'!$A:$A,$B58)+SUMIFS('Dec Receipts Data'!I:I,'Dec Receipts Data'!$A:$A,$A58)</f>
        <v>15279.28</v>
      </c>
      <c r="N58" s="88">
        <f>SUMIFS('Dec Receipts Data'!J:J,'Dec Receipts Data'!$A:$A,$B58)+SUMIFS('Dec Receipts Data'!J:J,'Dec Receipts Data'!$A:$A,$A58)</f>
        <v>35412.239999999998</v>
      </c>
      <c r="O58" s="88">
        <f>SUMIFS('Dec Receipts Data'!K:K,'Dec Receipts Data'!$A:$A,$B58)+SUMIFS('Dec Receipts Data'!K:K,'Dec Receipts Data'!$A:$A,$A58)</f>
        <v>96156.94</v>
      </c>
      <c r="P58" s="88">
        <f>SUMIFS('Dec Receipts Data'!L:L,'Dec Receipts Data'!$A:$A,$B58)+SUMIFS('Dec Receipts Data'!L:L,'Dec Receipts Data'!$A:$A,$A58)</f>
        <v>20143.71</v>
      </c>
      <c r="Q58" s="88">
        <f>SUMIFS('Dec Receipts Data'!M:M,'Dec Receipts Data'!$A:$A,$B58)+SUMIFS('Dec Receipts Data'!M:M,'Dec Receipts Data'!$A:$A,$A58)</f>
        <v>565.32000000000005</v>
      </c>
      <c r="R58" s="88">
        <f>SUMIFS('Dec Receipts Data'!N:N,'Dec Receipts Data'!$A:$A,$B58)+SUMIFS('Dec Receipts Data'!N:N,'Dec Receipts Data'!$A:$A,$A58)</f>
        <v>0</v>
      </c>
      <c r="S58" s="88">
        <f>SUMIFS('Dec Receipts Data'!O:O,'Dec Receipts Data'!$A:$A,$B58)+SUMIFS('Dec Receipts Data'!O:O,'Dec Receipts Data'!$A:$A,$A58)</f>
        <v>342256.85</v>
      </c>
      <c r="T58" s="88">
        <f>SUMIFS('Dec Receipts Data'!P:P,'Dec Receipts Data'!$A:$A,$B58)+SUMIFS('Dec Receipts Data'!P:P,'Dec Receipts Data'!$A:$A,$A58)</f>
        <v>168063.72</v>
      </c>
      <c r="U58" s="88">
        <f>SUMIFS('Dec Receipts Data'!Q:Q,'Dec Receipts Data'!$A:$A,$B58)+SUMIFS('Dec Receipts Data'!Q:Q,'Dec Receipts Data'!$A:$A,$A58)</f>
        <v>28619.24</v>
      </c>
      <c r="V58" s="88">
        <f>SUMIFS('Dec Receipts Data'!R:R,'Dec Receipts Data'!$A:$A,$B58)+SUMIFS('Dec Receipts Data'!R:R,'Dec Receipts Data'!$A:$A,$A58)</f>
        <v>1182.72</v>
      </c>
      <c r="W58" s="88">
        <f>SUMIFS('Dec Receipts Data'!S:S,'Dec Receipts Data'!$A:$A,$B58)+SUMIFS('Dec Receipts Data'!S:S,'Dec Receipts Data'!$A:$A,$A58)</f>
        <v>0</v>
      </c>
      <c r="X58" s="88">
        <f>SUMIFS('Dec Receipts Data'!T:T,'Dec Receipts Data'!$A:$A,$B58)+SUMIFS('Dec Receipts Data'!T:T,'Dec Receipts Data'!$A:$A,$A58)</f>
        <v>0</v>
      </c>
      <c r="Y58" s="88">
        <f>SUMIFS('Dec Receipts Data'!U:U,'Dec Receipts Data'!$A:$A,$B58)+SUMIFS('Dec Receipts Data'!U:U,'Dec Receipts Data'!$A:$A,$A58)</f>
        <v>819.2</v>
      </c>
      <c r="Z58" s="88">
        <f>SUMIFS('Dec Receipts Data'!V:V,'Dec Receipts Data'!$A:$A,$B58)+SUMIFS('Dec Receipts Data'!V:V,'Dec Receipts Data'!$A:$A,$A58)</f>
        <v>827.58</v>
      </c>
      <c r="AA58" s="88">
        <f>SUMIFS('Dec Receipts Data'!W:W,'Dec Receipts Data'!$A:$A,$B58)+SUMIFS('Dec Receipts Data'!W:W,'Dec Receipts Data'!$A:$A,$A58)</f>
        <v>248.5</v>
      </c>
      <c r="AB58" s="88">
        <f>SUMIFS('Dec Receipts Data'!X:X,'Dec Receipts Data'!$A:$A,$B58)+SUMIFS('Dec Receipts Data'!X:X,'Dec Receipts Data'!$A:$A,$A58)</f>
        <v>0</v>
      </c>
      <c r="AC58" s="88">
        <f>SUMIFS('Dec Receipts Data'!Y:Y,'Dec Receipts Data'!$A:$A,$B58)+SUMIFS('Dec Receipts Data'!Y:Y,'Dec Receipts Data'!$A:$A,$A58)</f>
        <v>5290.09</v>
      </c>
      <c r="AD58" s="88">
        <f>SUMIFS('Dec Receipts Data'!Z:Z,'Dec Receipts Data'!$A:$A,$B58)+SUMIFS('Dec Receipts Data'!Z:Z,'Dec Receipts Data'!$A:$A,$A58)</f>
        <v>447.6</v>
      </c>
      <c r="AE58" s="88">
        <f>SUMIFS('Dec Receipts Data'!AA:AA,'Dec Receipts Data'!$A:$A,$B58)+SUMIFS('Dec Receipts Data'!AA:AA,'Dec Receipts Data'!$A:$A,$A58)</f>
        <v>702.24</v>
      </c>
      <c r="AF58" s="88">
        <f>SUMIFS('Dec Receipts Data'!AB:AB,'Dec Receipts Data'!$A:$A,$B58)+SUMIFS('Dec Receipts Data'!AB:AB,'Dec Receipts Data'!$A:$A,$A58)</f>
        <v>0</v>
      </c>
      <c r="AG58" s="88">
        <f>SUMIFS('Dec Receipts Data'!AC:AC,'Dec Receipts Data'!$A:$A,$B58)+SUMIFS('Dec Receipts Data'!AC:AC,'Dec Receipts Data'!$A:$A,$A58)</f>
        <v>60203.839999999997</v>
      </c>
      <c r="AH58" s="88">
        <f>SUMIFS('Dec Receipts Data'!AD:AD,'Dec Receipts Data'!$A:$A,$B58)+SUMIFS('Dec Receipts Data'!AD:AD,'Dec Receipts Data'!$A:$A,$A58)</f>
        <v>267621.53999999998</v>
      </c>
      <c r="AI58" s="88">
        <f>SUMIFS('Dec Receipts Data'!AE:AE,'Dec Receipts Data'!$A:$A,$B58)+SUMIFS('Dec Receipts Data'!AE:AE,'Dec Receipts Data'!$A:$A,$A58)</f>
        <v>1127.0999999999999</v>
      </c>
      <c r="AJ58" s="88">
        <f>SUMIFS('Dec Receipts Data'!AF:AF,'Dec Receipts Data'!$A:$A,$B58)+SUMIFS('Dec Receipts Data'!AF:AF,'Dec Receipts Data'!$A:$A,$A58)</f>
        <v>52414.49</v>
      </c>
      <c r="AK58" s="88">
        <f>SUMIFS('Dec Receipts Data'!AG:AG,'Dec Receipts Data'!$A:$A,$B58)+SUMIFS('Dec Receipts Data'!AG:AG,'Dec Receipts Data'!$A:$A,$A58)</f>
        <v>429.96</v>
      </c>
    </row>
    <row r="59" spans="1:37" ht="13.2" outlineLevel="1">
      <c r="A59" s="86"/>
      <c r="B59" s="19" t="s">
        <v>210</v>
      </c>
      <c r="C59" s="127">
        <v>913960</v>
      </c>
      <c r="D59" s="80">
        <f>SUMIFS('PMT Terms'!C:C,'PMT Terms'!B:B,B59)</f>
        <v>68</v>
      </c>
      <c r="E59" s="89">
        <f t="shared" si="3"/>
        <v>1.4457118035800254</v>
      </c>
      <c r="F59" s="84">
        <f t="shared" si="5"/>
        <v>1321322.76</v>
      </c>
      <c r="G59" s="88">
        <f>SUMIFS('Dec Receipts Data'!C:C,'Dec Receipts Data'!$A:$A,$B59)+SUMIFS('Dec Receipts Data'!C:C,'Dec Receipts Data'!$A:$A,$A59)</f>
        <v>99497.62</v>
      </c>
      <c r="H59" s="88">
        <f>SUMIFS('Dec Receipts Data'!D:D,'Dec Receipts Data'!$A:$A,$B59)+SUMIFS('Dec Receipts Data'!D:D,'Dec Receipts Data'!$A:$A,$A59)</f>
        <v>89063.679999999993</v>
      </c>
      <c r="I59" s="88">
        <f>SUMIFS('Dec Receipts Data'!E:E,'Dec Receipts Data'!$A:$A,$B59)+SUMIFS('Dec Receipts Data'!E:E,'Dec Receipts Data'!$A:$A,$A59)</f>
        <v>13598.4</v>
      </c>
      <c r="J59" s="88">
        <f>SUMIFS('Dec Receipts Data'!F:F,'Dec Receipts Data'!$A:$A,$B59)+SUMIFS('Dec Receipts Data'!F:F,'Dec Receipts Data'!$A:$A,$A59)</f>
        <v>268</v>
      </c>
      <c r="K59" s="88">
        <f>SUMIFS('Dec Receipts Data'!G:G,'Dec Receipts Data'!$A:$A,$B59)+SUMIFS('Dec Receipts Data'!G:G,'Dec Receipts Data'!$A:$A,$A59)</f>
        <v>71814.8</v>
      </c>
      <c r="L59" s="88">
        <f>SUMIFS('Dec Receipts Data'!H:H,'Dec Receipts Data'!$A:$A,$B59)+SUMIFS('Dec Receipts Data'!H:H,'Dec Receipts Data'!$A:$A,$A59)</f>
        <v>2442.06</v>
      </c>
      <c r="M59" s="88">
        <f>SUMIFS('Dec Receipts Data'!I:I,'Dec Receipts Data'!$A:$A,$B59)+SUMIFS('Dec Receipts Data'!I:I,'Dec Receipts Data'!$A:$A,$A59)</f>
        <v>0</v>
      </c>
      <c r="N59" s="88">
        <f>SUMIFS('Dec Receipts Data'!J:J,'Dec Receipts Data'!$A:$A,$B59)+SUMIFS('Dec Receipts Data'!J:J,'Dec Receipts Data'!$A:$A,$A59)</f>
        <v>34824</v>
      </c>
      <c r="O59" s="88">
        <f>SUMIFS('Dec Receipts Data'!K:K,'Dec Receipts Data'!$A:$A,$B59)+SUMIFS('Dec Receipts Data'!K:K,'Dec Receipts Data'!$A:$A,$A59)</f>
        <v>17050.8</v>
      </c>
      <c r="P59" s="88">
        <f>SUMIFS('Dec Receipts Data'!L:L,'Dec Receipts Data'!$A:$A,$B59)+SUMIFS('Dec Receipts Data'!L:L,'Dec Receipts Data'!$A:$A,$A59)</f>
        <v>0</v>
      </c>
      <c r="Q59" s="88">
        <f>SUMIFS('Dec Receipts Data'!M:M,'Dec Receipts Data'!$A:$A,$B59)+SUMIFS('Dec Receipts Data'!M:M,'Dec Receipts Data'!$A:$A,$A59)</f>
        <v>285192.68</v>
      </c>
      <c r="R59" s="88">
        <f>SUMIFS('Dec Receipts Data'!N:N,'Dec Receipts Data'!$A:$A,$B59)+SUMIFS('Dec Receipts Data'!N:N,'Dec Receipts Data'!$A:$A,$A59)</f>
        <v>37735.980000000003</v>
      </c>
      <c r="S59" s="88">
        <f>SUMIFS('Dec Receipts Data'!O:O,'Dec Receipts Data'!$A:$A,$B59)+SUMIFS('Dec Receipts Data'!O:O,'Dec Receipts Data'!$A:$A,$A59)</f>
        <v>501.2</v>
      </c>
      <c r="T59" s="88">
        <f>SUMIFS('Dec Receipts Data'!P:P,'Dec Receipts Data'!$A:$A,$B59)+SUMIFS('Dec Receipts Data'!P:P,'Dec Receipts Data'!$A:$A,$A59)</f>
        <v>0</v>
      </c>
      <c r="U59" s="88">
        <f>SUMIFS('Dec Receipts Data'!Q:Q,'Dec Receipts Data'!$A:$A,$B59)+SUMIFS('Dec Receipts Data'!Q:Q,'Dec Receipts Data'!$A:$A,$A59)</f>
        <v>0</v>
      </c>
      <c r="V59" s="88">
        <f>SUMIFS('Dec Receipts Data'!R:R,'Dec Receipts Data'!$A:$A,$B59)+SUMIFS('Dec Receipts Data'!R:R,'Dec Receipts Data'!$A:$A,$A59)</f>
        <v>0</v>
      </c>
      <c r="W59" s="88">
        <f>SUMIFS('Dec Receipts Data'!S:S,'Dec Receipts Data'!$A:$A,$B59)+SUMIFS('Dec Receipts Data'!S:S,'Dec Receipts Data'!$A:$A,$A59)</f>
        <v>13378.88</v>
      </c>
      <c r="X59" s="88">
        <f>SUMIFS('Dec Receipts Data'!T:T,'Dec Receipts Data'!$A:$A,$B59)+SUMIFS('Dec Receipts Data'!T:T,'Dec Receipts Data'!$A:$A,$A59)</f>
        <v>82952.3</v>
      </c>
      <c r="Y59" s="88">
        <f>SUMIFS('Dec Receipts Data'!U:U,'Dec Receipts Data'!$A:$A,$B59)+SUMIFS('Dec Receipts Data'!U:U,'Dec Receipts Data'!$A:$A,$A59)</f>
        <v>0</v>
      </c>
      <c r="Z59" s="88">
        <f>SUMIFS('Dec Receipts Data'!V:V,'Dec Receipts Data'!$A:$A,$B59)+SUMIFS('Dec Receipts Data'!V:V,'Dec Receipts Data'!$A:$A,$A59)</f>
        <v>60514.26</v>
      </c>
      <c r="AA59" s="88">
        <f>SUMIFS('Dec Receipts Data'!W:W,'Dec Receipts Data'!$A:$A,$B59)+SUMIFS('Dec Receipts Data'!W:W,'Dec Receipts Data'!$A:$A,$A59)</f>
        <v>189</v>
      </c>
      <c r="AB59" s="88">
        <f>SUMIFS('Dec Receipts Data'!X:X,'Dec Receipts Data'!$A:$A,$B59)+SUMIFS('Dec Receipts Data'!X:X,'Dec Receipts Data'!$A:$A,$A59)</f>
        <v>284209.14</v>
      </c>
      <c r="AC59" s="88">
        <f>SUMIFS('Dec Receipts Data'!Y:Y,'Dec Receipts Data'!$A:$A,$B59)+SUMIFS('Dec Receipts Data'!Y:Y,'Dec Receipts Data'!$A:$A,$A59)</f>
        <v>41948.6</v>
      </c>
      <c r="AD59" s="88">
        <f>SUMIFS('Dec Receipts Data'!Z:Z,'Dec Receipts Data'!$A:$A,$B59)+SUMIFS('Dec Receipts Data'!Z:Z,'Dec Receipts Data'!$A:$A,$A59)</f>
        <v>10451.52</v>
      </c>
      <c r="AE59" s="88">
        <f>SUMIFS('Dec Receipts Data'!AA:AA,'Dec Receipts Data'!$A:$A,$B59)+SUMIFS('Dec Receipts Data'!AA:AA,'Dec Receipts Data'!$A:$A,$A59)</f>
        <v>0</v>
      </c>
      <c r="AF59" s="88">
        <f>SUMIFS('Dec Receipts Data'!AB:AB,'Dec Receipts Data'!$A:$A,$B59)+SUMIFS('Dec Receipts Data'!AB:AB,'Dec Receipts Data'!$A:$A,$A59)</f>
        <v>118219.28</v>
      </c>
      <c r="AG59" s="88">
        <f>SUMIFS('Dec Receipts Data'!AC:AC,'Dec Receipts Data'!$A:$A,$B59)+SUMIFS('Dec Receipts Data'!AC:AC,'Dec Receipts Data'!$A:$A,$A59)</f>
        <v>0</v>
      </c>
      <c r="AH59" s="88">
        <f>SUMIFS('Dec Receipts Data'!AD:AD,'Dec Receipts Data'!$A:$A,$B59)+SUMIFS('Dec Receipts Data'!AD:AD,'Dec Receipts Data'!$A:$A,$A59)</f>
        <v>0</v>
      </c>
      <c r="AI59" s="88">
        <f>SUMIFS('Dec Receipts Data'!AE:AE,'Dec Receipts Data'!$A:$A,$B59)+SUMIFS('Dec Receipts Data'!AE:AE,'Dec Receipts Data'!$A:$A,$A59)</f>
        <v>1547.42</v>
      </c>
      <c r="AJ59" s="88">
        <f>SUMIFS('Dec Receipts Data'!AF:AF,'Dec Receipts Data'!$A:$A,$B59)+SUMIFS('Dec Receipts Data'!AF:AF,'Dec Receipts Data'!$A:$A,$A59)</f>
        <v>55923.14</v>
      </c>
      <c r="AK59" s="88">
        <f>SUMIFS('Dec Receipts Data'!AG:AG,'Dec Receipts Data'!$A:$A,$B59)+SUMIFS('Dec Receipts Data'!AG:AG,'Dec Receipts Data'!$A:$A,$A59)</f>
        <v>0</v>
      </c>
    </row>
    <row r="60" spans="1:37" ht="13.2" outlineLevel="1">
      <c r="A60" s="86"/>
      <c r="B60" s="19" t="s">
        <v>726</v>
      </c>
      <c r="C60" s="127">
        <v>913087</v>
      </c>
      <c r="D60" s="80">
        <f>SUMIFS('PMT Terms'!C:C,'PMT Terms'!B:B,B60)</f>
        <v>30</v>
      </c>
      <c r="E60" s="89">
        <f t="shared" si="3"/>
        <v>0.42563780888349073</v>
      </c>
      <c r="F60" s="84">
        <f t="shared" si="5"/>
        <v>388644.34999999992</v>
      </c>
      <c r="G60" s="88">
        <f>SUMIFS('Dec Receipts Data'!C:C,'Dec Receipts Data'!$A:$A,$B60)+SUMIFS('Dec Receipts Data'!C:C,'Dec Receipts Data'!$A:$A,$A60)</f>
        <v>850.68</v>
      </c>
      <c r="H60" s="88">
        <f>SUMIFS('Dec Receipts Data'!D:D,'Dec Receipts Data'!$A:$A,$B60)+SUMIFS('Dec Receipts Data'!D:D,'Dec Receipts Data'!$A:$A,$A60)</f>
        <v>83513.789999999994</v>
      </c>
      <c r="I60" s="88">
        <f>SUMIFS('Dec Receipts Data'!E:E,'Dec Receipts Data'!$A:$A,$B60)+SUMIFS('Dec Receipts Data'!E:E,'Dec Receipts Data'!$A:$A,$A60)</f>
        <v>3404.16</v>
      </c>
      <c r="J60" s="88">
        <f>SUMIFS('Dec Receipts Data'!F:F,'Dec Receipts Data'!$A:$A,$B60)+SUMIFS('Dec Receipts Data'!F:F,'Dec Receipts Data'!$A:$A,$A60)</f>
        <v>656.76</v>
      </c>
      <c r="K60" s="88">
        <f>SUMIFS('Dec Receipts Data'!G:G,'Dec Receipts Data'!$A:$A,$B60)+SUMIFS('Dec Receipts Data'!G:G,'Dec Receipts Data'!$A:$A,$A60)</f>
        <v>789.72</v>
      </c>
      <c r="L60" s="88">
        <f>SUMIFS('Dec Receipts Data'!H:H,'Dec Receipts Data'!$A:$A,$B60)+SUMIFS('Dec Receipts Data'!H:H,'Dec Receipts Data'!$A:$A,$A60)</f>
        <v>0</v>
      </c>
      <c r="M60" s="88">
        <f>SUMIFS('Dec Receipts Data'!I:I,'Dec Receipts Data'!$A:$A,$B60)+SUMIFS('Dec Receipts Data'!I:I,'Dec Receipts Data'!$A:$A,$A60)</f>
        <v>0</v>
      </c>
      <c r="N60" s="88">
        <f>SUMIFS('Dec Receipts Data'!J:J,'Dec Receipts Data'!$A:$A,$B60)+SUMIFS('Dec Receipts Data'!J:J,'Dec Receipts Data'!$A:$A,$A60)</f>
        <v>0</v>
      </c>
      <c r="O60" s="88">
        <f>SUMIFS('Dec Receipts Data'!K:K,'Dec Receipts Data'!$A:$A,$B60)+SUMIFS('Dec Receipts Data'!K:K,'Dec Receipts Data'!$A:$A,$A60)</f>
        <v>208.92</v>
      </c>
      <c r="P60" s="88">
        <f>SUMIFS('Dec Receipts Data'!L:L,'Dec Receipts Data'!$A:$A,$B60)+SUMIFS('Dec Receipts Data'!L:L,'Dec Receipts Data'!$A:$A,$A60)</f>
        <v>0</v>
      </c>
      <c r="Q60" s="88">
        <f>SUMIFS('Dec Receipts Data'!M:M,'Dec Receipts Data'!$A:$A,$B60)+SUMIFS('Dec Receipts Data'!M:M,'Dec Receipts Data'!$A:$A,$A60)</f>
        <v>201635.06</v>
      </c>
      <c r="R60" s="88">
        <f>SUMIFS('Dec Receipts Data'!N:N,'Dec Receipts Data'!$A:$A,$B60)+SUMIFS('Dec Receipts Data'!N:N,'Dec Receipts Data'!$A:$A,$A60)</f>
        <v>5174.17</v>
      </c>
      <c r="S60" s="88">
        <f>SUMIFS('Dec Receipts Data'!O:O,'Dec Receipts Data'!$A:$A,$B60)+SUMIFS('Dec Receipts Data'!O:O,'Dec Receipts Data'!$A:$A,$A60)</f>
        <v>1496.3</v>
      </c>
      <c r="T60" s="88">
        <f>SUMIFS('Dec Receipts Data'!P:P,'Dec Receipts Data'!$A:$A,$B60)+SUMIFS('Dec Receipts Data'!P:P,'Dec Receipts Data'!$A:$A,$A60)</f>
        <v>409.19</v>
      </c>
      <c r="U60" s="88">
        <f>SUMIFS('Dec Receipts Data'!Q:Q,'Dec Receipts Data'!$A:$A,$B60)+SUMIFS('Dec Receipts Data'!Q:Q,'Dec Receipts Data'!$A:$A,$A60)</f>
        <v>3929.74</v>
      </c>
      <c r="V60" s="88">
        <f>SUMIFS('Dec Receipts Data'!R:R,'Dec Receipts Data'!$A:$A,$B60)+SUMIFS('Dec Receipts Data'!R:R,'Dec Receipts Data'!$A:$A,$A60)</f>
        <v>0</v>
      </c>
      <c r="W60" s="88">
        <f>SUMIFS('Dec Receipts Data'!S:S,'Dec Receipts Data'!$A:$A,$B60)+SUMIFS('Dec Receipts Data'!S:S,'Dec Receipts Data'!$A:$A,$A60)</f>
        <v>42289.06</v>
      </c>
      <c r="X60" s="88">
        <f>SUMIFS('Dec Receipts Data'!T:T,'Dec Receipts Data'!$A:$A,$B60)+SUMIFS('Dec Receipts Data'!T:T,'Dec Receipts Data'!$A:$A,$A60)</f>
        <v>764.88</v>
      </c>
      <c r="Y60" s="88">
        <f>SUMIFS('Dec Receipts Data'!U:U,'Dec Receipts Data'!$A:$A,$B60)+SUMIFS('Dec Receipts Data'!U:U,'Dec Receipts Data'!$A:$A,$A60)</f>
        <v>656.76</v>
      </c>
      <c r="Z60" s="88">
        <f>SUMIFS('Dec Receipts Data'!V:V,'Dec Receipts Data'!$A:$A,$B60)+SUMIFS('Dec Receipts Data'!V:V,'Dec Receipts Data'!$A:$A,$A60)</f>
        <v>41518.68</v>
      </c>
      <c r="AA60" s="88">
        <f>SUMIFS('Dec Receipts Data'!W:W,'Dec Receipts Data'!$A:$A,$B60)+SUMIFS('Dec Receipts Data'!W:W,'Dec Receipts Data'!$A:$A,$A60)</f>
        <v>0</v>
      </c>
      <c r="AB60" s="88">
        <f>SUMIFS('Dec Receipts Data'!X:X,'Dec Receipts Data'!$A:$A,$B60)+SUMIFS('Dec Receipts Data'!X:X,'Dec Receipts Data'!$A:$A,$A60)</f>
        <v>201.48</v>
      </c>
      <c r="AC60" s="88">
        <f>SUMIFS('Dec Receipts Data'!Y:Y,'Dec Receipts Data'!$A:$A,$B60)+SUMIFS('Dec Receipts Data'!Y:Y,'Dec Receipts Data'!$A:$A,$A60)</f>
        <v>0</v>
      </c>
      <c r="AD60" s="88">
        <f>SUMIFS('Dec Receipts Data'!Z:Z,'Dec Receipts Data'!$A:$A,$B60)+SUMIFS('Dec Receipts Data'!Z:Z,'Dec Receipts Data'!$A:$A,$A60)</f>
        <v>351.38</v>
      </c>
      <c r="AE60" s="88">
        <f>SUMIFS('Dec Receipts Data'!AA:AA,'Dec Receipts Data'!$A:$A,$B60)+SUMIFS('Dec Receipts Data'!AA:AA,'Dec Receipts Data'!$A:$A,$A60)</f>
        <v>0</v>
      </c>
      <c r="AF60" s="88">
        <f>SUMIFS('Dec Receipts Data'!AB:AB,'Dec Receipts Data'!$A:$A,$B60)+SUMIFS('Dec Receipts Data'!AB:AB,'Dec Receipts Data'!$A:$A,$A60)</f>
        <v>0</v>
      </c>
      <c r="AG60" s="88">
        <f>SUMIFS('Dec Receipts Data'!AC:AC,'Dec Receipts Data'!$A:$A,$B60)+SUMIFS('Dec Receipts Data'!AC:AC,'Dec Receipts Data'!$A:$A,$A60)</f>
        <v>0</v>
      </c>
      <c r="AH60" s="88">
        <f>SUMIFS('Dec Receipts Data'!AD:AD,'Dec Receipts Data'!$A:$A,$B60)+SUMIFS('Dec Receipts Data'!AD:AD,'Dec Receipts Data'!$A:$A,$A60)</f>
        <v>723.96</v>
      </c>
      <c r="AI60" s="88">
        <f>SUMIFS('Dec Receipts Data'!AE:AE,'Dec Receipts Data'!$A:$A,$B60)+SUMIFS('Dec Receipts Data'!AE:AE,'Dec Receipts Data'!$A:$A,$A60)</f>
        <v>0</v>
      </c>
      <c r="AJ60" s="88">
        <f>SUMIFS('Dec Receipts Data'!AF:AF,'Dec Receipts Data'!$A:$A,$B60)+SUMIFS('Dec Receipts Data'!AF:AF,'Dec Receipts Data'!$A:$A,$A60)</f>
        <v>0</v>
      </c>
      <c r="AK60" s="88">
        <f>SUMIFS('Dec Receipts Data'!AG:AG,'Dec Receipts Data'!$A:$A,$B60)+SUMIFS('Dec Receipts Data'!AG:AG,'Dec Receipts Data'!$A:$A,$A60)</f>
        <v>69.66</v>
      </c>
    </row>
    <row r="61" spans="1:37" ht="13.2" outlineLevel="1">
      <c r="A61" s="86"/>
      <c r="B61" s="19" t="s">
        <v>49</v>
      </c>
      <c r="C61" s="127">
        <v>911347</v>
      </c>
      <c r="D61" s="80">
        <f>SUMIFS('PMT Terms'!C:C,'PMT Terms'!B:B,B61)</f>
        <v>10</v>
      </c>
      <c r="E61" s="89">
        <f t="shared" si="3"/>
        <v>1.4075317524499451</v>
      </c>
      <c r="F61" s="84">
        <f t="shared" si="5"/>
        <v>1282749.8400000001</v>
      </c>
      <c r="G61" s="88">
        <f>SUMIFS('Dec Receipts Data'!C:C,'Dec Receipts Data'!$A:$A,$B61)+SUMIFS('Dec Receipts Data'!C:C,'Dec Receipts Data'!$A:$A,$A61)</f>
        <v>69549.240000000005</v>
      </c>
      <c r="H61" s="88">
        <f>SUMIFS('Dec Receipts Data'!D:D,'Dec Receipts Data'!$A:$A,$B61)+SUMIFS('Dec Receipts Data'!D:D,'Dec Receipts Data'!$A:$A,$A61)</f>
        <v>0</v>
      </c>
      <c r="I61" s="88">
        <f>SUMIFS('Dec Receipts Data'!E:E,'Dec Receipts Data'!$A:$A,$B61)+SUMIFS('Dec Receipts Data'!E:E,'Dec Receipts Data'!$A:$A,$A61)</f>
        <v>49875.28</v>
      </c>
      <c r="J61" s="88">
        <f>SUMIFS('Dec Receipts Data'!F:F,'Dec Receipts Data'!$A:$A,$B61)+SUMIFS('Dec Receipts Data'!F:F,'Dec Receipts Data'!$A:$A,$A61)</f>
        <v>45880.24</v>
      </c>
      <c r="K61" s="88">
        <f>SUMIFS('Dec Receipts Data'!G:G,'Dec Receipts Data'!$A:$A,$B61)+SUMIFS('Dec Receipts Data'!G:G,'Dec Receipts Data'!$A:$A,$A61)</f>
        <v>181</v>
      </c>
      <c r="L61" s="88">
        <f>SUMIFS('Dec Receipts Data'!H:H,'Dec Receipts Data'!$A:$A,$B61)+SUMIFS('Dec Receipts Data'!H:H,'Dec Receipts Data'!$A:$A,$A61)</f>
        <v>35770.46</v>
      </c>
      <c r="M61" s="88">
        <f>SUMIFS('Dec Receipts Data'!I:I,'Dec Receipts Data'!$A:$A,$B61)+SUMIFS('Dec Receipts Data'!I:I,'Dec Receipts Data'!$A:$A,$A61)</f>
        <v>55235.6</v>
      </c>
      <c r="N61" s="88">
        <f>SUMIFS('Dec Receipts Data'!J:J,'Dec Receipts Data'!$A:$A,$B61)+SUMIFS('Dec Receipts Data'!J:J,'Dec Receipts Data'!$A:$A,$A61)</f>
        <v>100071.64</v>
      </c>
      <c r="O61" s="88">
        <f>SUMIFS('Dec Receipts Data'!K:K,'Dec Receipts Data'!$A:$A,$B61)+SUMIFS('Dec Receipts Data'!K:K,'Dec Receipts Data'!$A:$A,$A61)</f>
        <v>0</v>
      </c>
      <c r="P61" s="88">
        <f>SUMIFS('Dec Receipts Data'!L:L,'Dec Receipts Data'!$A:$A,$B61)+SUMIFS('Dec Receipts Data'!L:L,'Dec Receipts Data'!$A:$A,$A61)</f>
        <v>11341.28</v>
      </c>
      <c r="Q61" s="88">
        <f>SUMIFS('Dec Receipts Data'!M:M,'Dec Receipts Data'!$A:$A,$B61)+SUMIFS('Dec Receipts Data'!M:M,'Dec Receipts Data'!$A:$A,$A61)</f>
        <v>14401.32</v>
      </c>
      <c r="R61" s="88">
        <f>SUMIFS('Dec Receipts Data'!N:N,'Dec Receipts Data'!$A:$A,$B61)+SUMIFS('Dec Receipts Data'!N:N,'Dec Receipts Data'!$A:$A,$A61)</f>
        <v>8517.6</v>
      </c>
      <c r="S61" s="88">
        <f>SUMIFS('Dec Receipts Data'!O:O,'Dec Receipts Data'!$A:$A,$B61)+SUMIFS('Dec Receipts Data'!O:O,'Dec Receipts Data'!$A:$A,$A61)</f>
        <v>67541.36</v>
      </c>
      <c r="T61" s="88">
        <f>SUMIFS('Dec Receipts Data'!P:P,'Dec Receipts Data'!$A:$A,$B61)+SUMIFS('Dec Receipts Data'!P:P,'Dec Receipts Data'!$A:$A,$A61)</f>
        <v>34171.199999999997</v>
      </c>
      <c r="U61" s="88">
        <f>SUMIFS('Dec Receipts Data'!Q:Q,'Dec Receipts Data'!$A:$A,$B61)+SUMIFS('Dec Receipts Data'!Q:Q,'Dec Receipts Data'!$A:$A,$A61)</f>
        <v>49262.84</v>
      </c>
      <c r="V61" s="88">
        <f>SUMIFS('Dec Receipts Data'!R:R,'Dec Receipts Data'!$A:$A,$B61)+SUMIFS('Dec Receipts Data'!R:R,'Dec Receipts Data'!$A:$A,$A61)</f>
        <v>33321.5</v>
      </c>
      <c r="W61" s="88">
        <f>SUMIFS('Dec Receipts Data'!S:S,'Dec Receipts Data'!$A:$A,$B61)+SUMIFS('Dec Receipts Data'!S:S,'Dec Receipts Data'!$A:$A,$A61)</f>
        <v>49515.040000000001</v>
      </c>
      <c r="X61" s="88">
        <f>SUMIFS('Dec Receipts Data'!T:T,'Dec Receipts Data'!$A:$A,$B61)+SUMIFS('Dec Receipts Data'!T:T,'Dec Receipts Data'!$A:$A,$A61)</f>
        <v>341.64</v>
      </c>
      <c r="Y61" s="88">
        <f>SUMIFS('Dec Receipts Data'!U:U,'Dec Receipts Data'!$A:$A,$B61)+SUMIFS('Dec Receipts Data'!U:U,'Dec Receipts Data'!$A:$A,$A61)</f>
        <v>132956</v>
      </c>
      <c r="Z61" s="88">
        <f>SUMIFS('Dec Receipts Data'!V:V,'Dec Receipts Data'!$A:$A,$B61)+SUMIFS('Dec Receipts Data'!V:V,'Dec Receipts Data'!$A:$A,$A61)</f>
        <v>68037.119999999995</v>
      </c>
      <c r="AA61" s="88">
        <f>SUMIFS('Dec Receipts Data'!W:W,'Dec Receipts Data'!$A:$A,$B61)+SUMIFS('Dec Receipts Data'!W:W,'Dec Receipts Data'!$A:$A,$A61)</f>
        <v>53697.599999999999</v>
      </c>
      <c r="AB61" s="88">
        <f>SUMIFS('Dec Receipts Data'!X:X,'Dec Receipts Data'!$A:$A,$B61)+SUMIFS('Dec Receipts Data'!X:X,'Dec Receipts Data'!$A:$A,$A61)</f>
        <v>13024.64</v>
      </c>
      <c r="AC61" s="88">
        <f>SUMIFS('Dec Receipts Data'!Y:Y,'Dec Receipts Data'!$A:$A,$B61)+SUMIFS('Dec Receipts Data'!Y:Y,'Dec Receipts Data'!$A:$A,$A61)</f>
        <v>0</v>
      </c>
      <c r="AD61" s="88">
        <f>SUMIFS('Dec Receipts Data'!Z:Z,'Dec Receipts Data'!$A:$A,$B61)+SUMIFS('Dec Receipts Data'!Z:Z,'Dec Receipts Data'!$A:$A,$A61)</f>
        <v>8101.92</v>
      </c>
      <c r="AE61" s="88">
        <f>SUMIFS('Dec Receipts Data'!AA:AA,'Dec Receipts Data'!$A:$A,$B61)+SUMIFS('Dec Receipts Data'!AA:AA,'Dec Receipts Data'!$A:$A,$A61)</f>
        <v>0</v>
      </c>
      <c r="AF61" s="88">
        <f>SUMIFS('Dec Receipts Data'!AB:AB,'Dec Receipts Data'!$A:$A,$B61)+SUMIFS('Dec Receipts Data'!AB:AB,'Dec Receipts Data'!$A:$A,$A61)</f>
        <v>5125.12</v>
      </c>
      <c r="AG61" s="88">
        <f>SUMIFS('Dec Receipts Data'!AC:AC,'Dec Receipts Data'!$A:$A,$B61)+SUMIFS('Dec Receipts Data'!AC:AC,'Dec Receipts Data'!$A:$A,$A61)</f>
        <v>163419.48000000001</v>
      </c>
      <c r="AH61" s="88">
        <f>SUMIFS('Dec Receipts Data'!AD:AD,'Dec Receipts Data'!$A:$A,$B61)+SUMIFS('Dec Receipts Data'!AD:AD,'Dec Receipts Data'!$A:$A,$A61)</f>
        <v>78226.240000000005</v>
      </c>
      <c r="AI61" s="88">
        <f>SUMIFS('Dec Receipts Data'!AE:AE,'Dec Receipts Data'!$A:$A,$B61)+SUMIFS('Dec Receipts Data'!AE:AE,'Dec Receipts Data'!$A:$A,$A61)</f>
        <v>59905.440000000002</v>
      </c>
      <c r="AJ61" s="88">
        <f>SUMIFS('Dec Receipts Data'!AF:AF,'Dec Receipts Data'!$A:$A,$B61)+SUMIFS('Dec Receipts Data'!AF:AF,'Dec Receipts Data'!$A:$A,$A61)</f>
        <v>66344.42</v>
      </c>
      <c r="AK61" s="88">
        <f>SUMIFS('Dec Receipts Data'!AG:AG,'Dec Receipts Data'!$A:$A,$B61)+SUMIFS('Dec Receipts Data'!AG:AG,'Dec Receipts Data'!$A:$A,$A61)</f>
        <v>8934.6200000000008</v>
      </c>
    </row>
    <row r="62" spans="1:37" ht="13.2" outlineLevel="1">
      <c r="A62" s="86"/>
      <c r="B62" s="19" t="s">
        <v>162</v>
      </c>
      <c r="C62" s="127">
        <v>870940</v>
      </c>
      <c r="D62" s="80">
        <f>SUMIFS('PMT Terms'!C:C,'PMT Terms'!B:B,B62)</f>
        <v>10</v>
      </c>
      <c r="E62" s="89">
        <f t="shared" si="3"/>
        <v>1.1597220359611455</v>
      </c>
      <c r="F62" s="84">
        <f t="shared" si="5"/>
        <v>1010048.3100000002</v>
      </c>
      <c r="G62" s="88">
        <f>SUMIFS('Dec Receipts Data'!C:C,'Dec Receipts Data'!$A:$A,$B62)+SUMIFS('Dec Receipts Data'!C:C,'Dec Receipts Data'!$A:$A,$A62)</f>
        <v>1190.76</v>
      </c>
      <c r="H62" s="88">
        <f>SUMIFS('Dec Receipts Data'!D:D,'Dec Receipts Data'!$A:$A,$B62)+SUMIFS('Dec Receipts Data'!D:D,'Dec Receipts Data'!$A:$A,$A62)</f>
        <v>100.1</v>
      </c>
      <c r="I62" s="88">
        <f>SUMIFS('Dec Receipts Data'!E:E,'Dec Receipts Data'!$A:$A,$B62)+SUMIFS('Dec Receipts Data'!E:E,'Dec Receipts Data'!$A:$A,$A62)</f>
        <v>0</v>
      </c>
      <c r="J62" s="88">
        <f>SUMIFS('Dec Receipts Data'!F:F,'Dec Receipts Data'!$A:$A,$B62)+SUMIFS('Dec Receipts Data'!F:F,'Dec Receipts Data'!$A:$A,$A62)</f>
        <v>169.81</v>
      </c>
      <c r="K62" s="88">
        <f>SUMIFS('Dec Receipts Data'!G:G,'Dec Receipts Data'!$A:$A,$B62)+SUMIFS('Dec Receipts Data'!G:G,'Dec Receipts Data'!$A:$A,$A62)</f>
        <v>178.03</v>
      </c>
      <c r="L62" s="88">
        <f>SUMIFS('Dec Receipts Data'!H:H,'Dec Receipts Data'!$A:$A,$B62)+SUMIFS('Dec Receipts Data'!H:H,'Dec Receipts Data'!$A:$A,$A62)</f>
        <v>3384.76</v>
      </c>
      <c r="M62" s="88">
        <f>SUMIFS('Dec Receipts Data'!I:I,'Dec Receipts Data'!$A:$A,$B62)+SUMIFS('Dec Receipts Data'!I:I,'Dec Receipts Data'!$A:$A,$A62)</f>
        <v>1088.8599999999999</v>
      </c>
      <c r="N62" s="88">
        <f>SUMIFS('Dec Receipts Data'!J:J,'Dec Receipts Data'!$A:$A,$B62)+SUMIFS('Dec Receipts Data'!J:J,'Dec Receipts Data'!$A:$A,$A62)</f>
        <v>13888.61</v>
      </c>
      <c r="O62" s="88">
        <f>SUMIFS('Dec Receipts Data'!K:K,'Dec Receipts Data'!$A:$A,$B62)+SUMIFS('Dec Receipts Data'!K:K,'Dec Receipts Data'!$A:$A,$A62)</f>
        <v>57766.71</v>
      </c>
      <c r="P62" s="88">
        <f>SUMIFS('Dec Receipts Data'!L:L,'Dec Receipts Data'!$A:$A,$B62)+SUMIFS('Dec Receipts Data'!L:L,'Dec Receipts Data'!$A:$A,$A62)</f>
        <v>112226.21</v>
      </c>
      <c r="Q62" s="88">
        <f>SUMIFS('Dec Receipts Data'!M:M,'Dec Receipts Data'!$A:$A,$B62)+SUMIFS('Dec Receipts Data'!M:M,'Dec Receipts Data'!$A:$A,$A62)</f>
        <v>11944.92</v>
      </c>
      <c r="R62" s="88">
        <f>SUMIFS('Dec Receipts Data'!N:N,'Dec Receipts Data'!$A:$A,$B62)+SUMIFS('Dec Receipts Data'!N:N,'Dec Receipts Data'!$A:$A,$A62)</f>
        <v>10113.36</v>
      </c>
      <c r="S62" s="88">
        <f>SUMIFS('Dec Receipts Data'!O:O,'Dec Receipts Data'!$A:$A,$B62)+SUMIFS('Dec Receipts Data'!O:O,'Dec Receipts Data'!$A:$A,$A62)</f>
        <v>0</v>
      </c>
      <c r="T62" s="88">
        <f>SUMIFS('Dec Receipts Data'!P:P,'Dec Receipts Data'!$A:$A,$B62)+SUMIFS('Dec Receipts Data'!P:P,'Dec Receipts Data'!$A:$A,$A62)</f>
        <v>0</v>
      </c>
      <c r="U62" s="88">
        <f>SUMIFS('Dec Receipts Data'!Q:Q,'Dec Receipts Data'!$A:$A,$B62)+SUMIFS('Dec Receipts Data'!Q:Q,'Dec Receipts Data'!$A:$A,$A62)</f>
        <v>20117.39</v>
      </c>
      <c r="V62" s="88">
        <f>SUMIFS('Dec Receipts Data'!R:R,'Dec Receipts Data'!$A:$A,$B62)+SUMIFS('Dec Receipts Data'!R:R,'Dec Receipts Data'!$A:$A,$A62)</f>
        <v>126179.58</v>
      </c>
      <c r="W62" s="88">
        <f>SUMIFS('Dec Receipts Data'!S:S,'Dec Receipts Data'!$A:$A,$B62)+SUMIFS('Dec Receipts Data'!S:S,'Dec Receipts Data'!$A:$A,$A62)</f>
        <v>138031.89000000001</v>
      </c>
      <c r="X62" s="88">
        <f>SUMIFS('Dec Receipts Data'!T:T,'Dec Receipts Data'!$A:$A,$B62)+SUMIFS('Dec Receipts Data'!T:T,'Dec Receipts Data'!$A:$A,$A62)</f>
        <v>6702.7</v>
      </c>
      <c r="Y62" s="88">
        <f>SUMIFS('Dec Receipts Data'!U:U,'Dec Receipts Data'!$A:$A,$B62)+SUMIFS('Dec Receipts Data'!U:U,'Dec Receipts Data'!$A:$A,$A62)</f>
        <v>0</v>
      </c>
      <c r="Z62" s="88">
        <f>SUMIFS('Dec Receipts Data'!V:V,'Dec Receipts Data'!$A:$A,$B62)+SUMIFS('Dec Receipts Data'!V:V,'Dec Receipts Data'!$A:$A,$A62)</f>
        <v>163266.35999999999</v>
      </c>
      <c r="AA62" s="88">
        <f>SUMIFS('Dec Receipts Data'!W:W,'Dec Receipts Data'!$A:$A,$B62)+SUMIFS('Dec Receipts Data'!W:W,'Dec Receipts Data'!$A:$A,$A62)</f>
        <v>65837.41</v>
      </c>
      <c r="AB62" s="88">
        <f>SUMIFS('Dec Receipts Data'!X:X,'Dec Receipts Data'!$A:$A,$B62)+SUMIFS('Dec Receipts Data'!X:X,'Dec Receipts Data'!$A:$A,$A62)</f>
        <v>3270.08</v>
      </c>
      <c r="AC62" s="88">
        <f>SUMIFS('Dec Receipts Data'!Y:Y,'Dec Receipts Data'!$A:$A,$B62)+SUMIFS('Dec Receipts Data'!Y:Y,'Dec Receipts Data'!$A:$A,$A62)</f>
        <v>52006.53</v>
      </c>
      <c r="AD62" s="88">
        <f>SUMIFS('Dec Receipts Data'!Z:Z,'Dec Receipts Data'!$A:$A,$B62)+SUMIFS('Dec Receipts Data'!Z:Z,'Dec Receipts Data'!$A:$A,$A62)</f>
        <v>15220.06</v>
      </c>
      <c r="AE62" s="88">
        <f>SUMIFS('Dec Receipts Data'!AA:AA,'Dec Receipts Data'!$A:$A,$B62)+SUMIFS('Dec Receipts Data'!AA:AA,'Dec Receipts Data'!$A:$A,$A62)</f>
        <v>0</v>
      </c>
      <c r="AF62" s="88">
        <f>SUMIFS('Dec Receipts Data'!AB:AB,'Dec Receipts Data'!$A:$A,$B62)+SUMIFS('Dec Receipts Data'!AB:AB,'Dec Receipts Data'!$A:$A,$A62)</f>
        <v>3938.17</v>
      </c>
      <c r="AG62" s="88">
        <f>SUMIFS('Dec Receipts Data'!AC:AC,'Dec Receipts Data'!$A:$A,$B62)+SUMIFS('Dec Receipts Data'!AC:AC,'Dec Receipts Data'!$A:$A,$A62)</f>
        <v>1727.64</v>
      </c>
      <c r="AH62" s="88">
        <f>SUMIFS('Dec Receipts Data'!AD:AD,'Dec Receipts Data'!$A:$A,$B62)+SUMIFS('Dec Receipts Data'!AD:AD,'Dec Receipts Data'!$A:$A,$A62)</f>
        <v>160697.19</v>
      </c>
      <c r="AI62" s="88">
        <f>SUMIFS('Dec Receipts Data'!AE:AE,'Dec Receipts Data'!$A:$A,$B62)+SUMIFS('Dec Receipts Data'!AE:AE,'Dec Receipts Data'!$A:$A,$A62)</f>
        <v>36734.67</v>
      </c>
      <c r="AJ62" s="88">
        <f>SUMIFS('Dec Receipts Data'!AF:AF,'Dec Receipts Data'!$A:$A,$B62)+SUMIFS('Dec Receipts Data'!AF:AF,'Dec Receipts Data'!$A:$A,$A62)</f>
        <v>4266.51</v>
      </c>
      <c r="AK62" s="88">
        <f>SUMIFS('Dec Receipts Data'!AG:AG,'Dec Receipts Data'!$A:$A,$B62)+SUMIFS('Dec Receipts Data'!AG:AG,'Dec Receipts Data'!$A:$A,$A62)</f>
        <v>0</v>
      </c>
    </row>
    <row r="63" spans="1:37" ht="13.2" outlineLevel="1">
      <c r="A63" s="86"/>
      <c r="B63" s="19" t="s">
        <v>561</v>
      </c>
      <c r="C63" s="127">
        <v>861111</v>
      </c>
      <c r="D63" s="80">
        <f>SUMIFS('PMT Terms'!C:C,'PMT Terms'!B:B,B63)</f>
        <v>60</v>
      </c>
      <c r="E63" s="89">
        <f t="shared" si="3"/>
        <v>3.1810958982059221</v>
      </c>
      <c r="F63" s="84">
        <f t="shared" si="5"/>
        <v>2739276.67</v>
      </c>
      <c r="G63" s="88">
        <f>SUMIFS('Dec Receipts Data'!C:C,'Dec Receipts Data'!$A:$A,$B63)+SUMIFS('Dec Receipts Data'!C:C,'Dec Receipts Data'!$A:$A,$A63)</f>
        <v>2504.3000000000002</v>
      </c>
      <c r="H63" s="88">
        <f>SUMIFS('Dec Receipts Data'!D:D,'Dec Receipts Data'!$A:$A,$B63)+SUMIFS('Dec Receipts Data'!D:D,'Dec Receipts Data'!$A:$A,$A63)</f>
        <v>2819.4</v>
      </c>
      <c r="I63" s="88">
        <f>SUMIFS('Dec Receipts Data'!E:E,'Dec Receipts Data'!$A:$A,$B63)+SUMIFS('Dec Receipts Data'!E:E,'Dec Receipts Data'!$A:$A,$A63)</f>
        <v>3683.29</v>
      </c>
      <c r="J63" s="88">
        <f>SUMIFS('Dec Receipts Data'!F:F,'Dec Receipts Data'!$A:$A,$B63)+SUMIFS('Dec Receipts Data'!F:F,'Dec Receipts Data'!$A:$A,$A63)</f>
        <v>25079.24</v>
      </c>
      <c r="K63" s="88">
        <f>SUMIFS('Dec Receipts Data'!G:G,'Dec Receipts Data'!$A:$A,$B63)+SUMIFS('Dec Receipts Data'!G:G,'Dec Receipts Data'!$A:$A,$A63)</f>
        <v>0</v>
      </c>
      <c r="L63" s="88">
        <f>SUMIFS('Dec Receipts Data'!H:H,'Dec Receipts Data'!$A:$A,$B63)+SUMIFS('Dec Receipts Data'!H:H,'Dec Receipts Data'!$A:$A,$A63)</f>
        <v>0</v>
      </c>
      <c r="M63" s="88">
        <f>SUMIFS('Dec Receipts Data'!I:I,'Dec Receipts Data'!$A:$A,$B63)+SUMIFS('Dec Receipts Data'!I:I,'Dec Receipts Data'!$A:$A,$A63)</f>
        <v>173731.03</v>
      </c>
      <c r="N63" s="88">
        <f>SUMIFS('Dec Receipts Data'!J:J,'Dec Receipts Data'!$A:$A,$B63)+SUMIFS('Dec Receipts Data'!J:J,'Dec Receipts Data'!$A:$A,$A63)</f>
        <v>14348.99</v>
      </c>
      <c r="O63" s="88">
        <f>SUMIFS('Dec Receipts Data'!K:K,'Dec Receipts Data'!$A:$A,$B63)+SUMIFS('Dec Receipts Data'!K:K,'Dec Receipts Data'!$A:$A,$A63)</f>
        <v>22411.200000000001</v>
      </c>
      <c r="P63" s="88">
        <f>SUMIFS('Dec Receipts Data'!L:L,'Dec Receipts Data'!$A:$A,$B63)+SUMIFS('Dec Receipts Data'!L:L,'Dec Receipts Data'!$A:$A,$A63)</f>
        <v>142982.34</v>
      </c>
      <c r="Q63" s="88">
        <f>SUMIFS('Dec Receipts Data'!M:M,'Dec Receipts Data'!$A:$A,$B63)+SUMIFS('Dec Receipts Data'!M:M,'Dec Receipts Data'!$A:$A,$A63)</f>
        <v>54608.12</v>
      </c>
      <c r="R63" s="88">
        <f>SUMIFS('Dec Receipts Data'!N:N,'Dec Receipts Data'!$A:$A,$B63)+SUMIFS('Dec Receipts Data'!N:N,'Dec Receipts Data'!$A:$A,$A63)</f>
        <v>22863.32</v>
      </c>
      <c r="S63" s="88">
        <f>SUMIFS('Dec Receipts Data'!O:O,'Dec Receipts Data'!$A:$A,$B63)+SUMIFS('Dec Receipts Data'!O:O,'Dec Receipts Data'!$A:$A,$A63)</f>
        <v>264</v>
      </c>
      <c r="T63" s="88">
        <f>SUMIFS('Dec Receipts Data'!P:P,'Dec Receipts Data'!$A:$A,$B63)+SUMIFS('Dec Receipts Data'!P:P,'Dec Receipts Data'!$A:$A,$A63)</f>
        <v>71300.63</v>
      </c>
      <c r="U63" s="88">
        <f>SUMIFS('Dec Receipts Data'!Q:Q,'Dec Receipts Data'!$A:$A,$B63)+SUMIFS('Dec Receipts Data'!Q:Q,'Dec Receipts Data'!$A:$A,$A63)</f>
        <v>4849.28</v>
      </c>
      <c r="V63" s="88">
        <f>SUMIFS('Dec Receipts Data'!R:R,'Dec Receipts Data'!$A:$A,$B63)+SUMIFS('Dec Receipts Data'!R:R,'Dec Receipts Data'!$A:$A,$A63)</f>
        <v>643348.81999999995</v>
      </c>
      <c r="W63" s="88">
        <f>SUMIFS('Dec Receipts Data'!S:S,'Dec Receipts Data'!$A:$A,$B63)+SUMIFS('Dec Receipts Data'!S:S,'Dec Receipts Data'!$A:$A,$A63)</f>
        <v>244956.76</v>
      </c>
      <c r="X63" s="88">
        <f>SUMIFS('Dec Receipts Data'!T:T,'Dec Receipts Data'!$A:$A,$B63)+SUMIFS('Dec Receipts Data'!T:T,'Dec Receipts Data'!$A:$A,$A63)</f>
        <v>129049.69</v>
      </c>
      <c r="Y63" s="88">
        <f>SUMIFS('Dec Receipts Data'!U:U,'Dec Receipts Data'!$A:$A,$B63)+SUMIFS('Dec Receipts Data'!U:U,'Dec Receipts Data'!$A:$A,$A63)</f>
        <v>166412.70000000001</v>
      </c>
      <c r="Z63" s="88">
        <f>SUMIFS('Dec Receipts Data'!V:V,'Dec Receipts Data'!$A:$A,$B63)+SUMIFS('Dec Receipts Data'!V:V,'Dec Receipts Data'!$A:$A,$A63)</f>
        <v>3280.32</v>
      </c>
      <c r="AA63" s="88">
        <f>SUMIFS('Dec Receipts Data'!W:W,'Dec Receipts Data'!$A:$A,$B63)+SUMIFS('Dec Receipts Data'!W:W,'Dec Receipts Data'!$A:$A,$A63)</f>
        <v>7480.16</v>
      </c>
      <c r="AB63" s="88">
        <f>SUMIFS('Dec Receipts Data'!X:X,'Dec Receipts Data'!$A:$A,$B63)+SUMIFS('Dec Receipts Data'!X:X,'Dec Receipts Data'!$A:$A,$A63)</f>
        <v>352426.52</v>
      </c>
      <c r="AC63" s="88">
        <f>SUMIFS('Dec Receipts Data'!Y:Y,'Dec Receipts Data'!$A:$A,$B63)+SUMIFS('Dec Receipts Data'!Y:Y,'Dec Receipts Data'!$A:$A,$A63)</f>
        <v>290236.83</v>
      </c>
      <c r="AD63" s="88">
        <f>SUMIFS('Dec Receipts Data'!Z:Z,'Dec Receipts Data'!$A:$A,$B63)+SUMIFS('Dec Receipts Data'!Z:Z,'Dec Receipts Data'!$A:$A,$A63)</f>
        <v>228385.44</v>
      </c>
      <c r="AE63" s="88">
        <f>SUMIFS('Dec Receipts Data'!AA:AA,'Dec Receipts Data'!$A:$A,$B63)+SUMIFS('Dec Receipts Data'!AA:AA,'Dec Receipts Data'!$A:$A,$A63)</f>
        <v>3422.8</v>
      </c>
      <c r="AF63" s="88">
        <f>SUMIFS('Dec Receipts Data'!AB:AB,'Dec Receipts Data'!$A:$A,$B63)+SUMIFS('Dec Receipts Data'!AB:AB,'Dec Receipts Data'!$A:$A,$A63)</f>
        <v>62263.73</v>
      </c>
      <c r="AG63" s="88">
        <f>SUMIFS('Dec Receipts Data'!AC:AC,'Dec Receipts Data'!$A:$A,$B63)+SUMIFS('Dec Receipts Data'!AC:AC,'Dec Receipts Data'!$A:$A,$A63)</f>
        <v>7813.87</v>
      </c>
      <c r="AH63" s="88">
        <f>SUMIFS('Dec Receipts Data'!AD:AD,'Dec Receipts Data'!$A:$A,$B63)+SUMIFS('Dec Receipts Data'!AD:AD,'Dec Receipts Data'!$A:$A,$A63)</f>
        <v>3685.27</v>
      </c>
      <c r="AI63" s="88">
        <f>SUMIFS('Dec Receipts Data'!AE:AE,'Dec Receipts Data'!$A:$A,$B63)+SUMIFS('Dec Receipts Data'!AE:AE,'Dec Receipts Data'!$A:$A,$A63)</f>
        <v>12119.52</v>
      </c>
      <c r="AJ63" s="88">
        <f>SUMIFS('Dec Receipts Data'!AF:AF,'Dec Receipts Data'!$A:$A,$B63)+SUMIFS('Dec Receipts Data'!AF:AF,'Dec Receipts Data'!$A:$A,$A63)</f>
        <v>12302.33</v>
      </c>
      <c r="AK63" s="88">
        <f>SUMIFS('Dec Receipts Data'!AG:AG,'Dec Receipts Data'!$A:$A,$B63)+SUMIFS('Dec Receipts Data'!AG:AG,'Dec Receipts Data'!$A:$A,$A63)</f>
        <v>30646.77</v>
      </c>
    </row>
    <row r="64" spans="1:37" ht="13.2" outlineLevel="1">
      <c r="A64" s="86"/>
      <c r="B64" s="19" t="s">
        <v>70</v>
      </c>
      <c r="C64" s="127">
        <v>847679</v>
      </c>
      <c r="D64" s="80">
        <f>SUMIFS('PMT Terms'!C:C,'PMT Terms'!B:B,B64)</f>
        <v>30</v>
      </c>
      <c r="E64" s="89">
        <f t="shared" si="3"/>
        <v>0.61630327045969047</v>
      </c>
      <c r="F64" s="84">
        <f t="shared" si="5"/>
        <v>522427.33999999991</v>
      </c>
      <c r="G64" s="88">
        <f>SUMIFS('Dec Receipts Data'!C:C,'Dec Receipts Data'!$A:$A,$B64)+SUMIFS('Dec Receipts Data'!C:C,'Dec Receipts Data'!$A:$A,$A64)</f>
        <v>1088.52</v>
      </c>
      <c r="H64" s="88">
        <f>SUMIFS('Dec Receipts Data'!D:D,'Dec Receipts Data'!$A:$A,$B64)+SUMIFS('Dec Receipts Data'!D:D,'Dec Receipts Data'!$A:$A,$A64)</f>
        <v>0</v>
      </c>
      <c r="I64" s="88">
        <f>SUMIFS('Dec Receipts Data'!E:E,'Dec Receipts Data'!$A:$A,$B64)+SUMIFS('Dec Receipts Data'!E:E,'Dec Receipts Data'!$A:$A,$A64)</f>
        <v>0</v>
      </c>
      <c r="J64" s="88">
        <f>SUMIFS('Dec Receipts Data'!F:F,'Dec Receipts Data'!$A:$A,$B64)+SUMIFS('Dec Receipts Data'!F:F,'Dec Receipts Data'!$A:$A,$A64)</f>
        <v>0</v>
      </c>
      <c r="K64" s="88">
        <f>SUMIFS('Dec Receipts Data'!G:G,'Dec Receipts Data'!$A:$A,$B64)+SUMIFS('Dec Receipts Data'!G:G,'Dec Receipts Data'!$A:$A,$A64)</f>
        <v>1530.51</v>
      </c>
      <c r="L64" s="88">
        <f>SUMIFS('Dec Receipts Data'!H:H,'Dec Receipts Data'!$A:$A,$B64)+SUMIFS('Dec Receipts Data'!H:H,'Dec Receipts Data'!$A:$A,$A64)</f>
        <v>0</v>
      </c>
      <c r="M64" s="88">
        <f>SUMIFS('Dec Receipts Data'!I:I,'Dec Receipts Data'!$A:$A,$B64)+SUMIFS('Dec Receipts Data'!I:I,'Dec Receipts Data'!$A:$A,$A64)</f>
        <v>0</v>
      </c>
      <c r="N64" s="88">
        <f>SUMIFS('Dec Receipts Data'!J:J,'Dec Receipts Data'!$A:$A,$B64)+SUMIFS('Dec Receipts Data'!J:J,'Dec Receipts Data'!$A:$A,$A64)</f>
        <v>0</v>
      </c>
      <c r="O64" s="88">
        <f>SUMIFS('Dec Receipts Data'!K:K,'Dec Receipts Data'!$A:$A,$B64)+SUMIFS('Dec Receipts Data'!K:K,'Dec Receipts Data'!$A:$A,$A64)</f>
        <v>0</v>
      </c>
      <c r="P64" s="88">
        <f>SUMIFS('Dec Receipts Data'!L:L,'Dec Receipts Data'!$A:$A,$B64)+SUMIFS('Dec Receipts Data'!L:L,'Dec Receipts Data'!$A:$A,$A64)</f>
        <v>0</v>
      </c>
      <c r="Q64" s="88">
        <f>SUMIFS('Dec Receipts Data'!M:M,'Dec Receipts Data'!$A:$A,$B64)+SUMIFS('Dec Receipts Data'!M:M,'Dec Receipts Data'!$A:$A,$A64)</f>
        <v>47090.12</v>
      </c>
      <c r="R64" s="88">
        <f>SUMIFS('Dec Receipts Data'!N:N,'Dec Receipts Data'!$A:$A,$B64)+SUMIFS('Dec Receipts Data'!N:N,'Dec Receipts Data'!$A:$A,$A64)</f>
        <v>0</v>
      </c>
      <c r="S64" s="88">
        <f>SUMIFS('Dec Receipts Data'!O:O,'Dec Receipts Data'!$A:$A,$B64)+SUMIFS('Dec Receipts Data'!O:O,'Dec Receipts Data'!$A:$A,$A64)</f>
        <v>23402.880000000001</v>
      </c>
      <c r="T64" s="88">
        <f>SUMIFS('Dec Receipts Data'!P:P,'Dec Receipts Data'!$A:$A,$B64)+SUMIFS('Dec Receipts Data'!P:P,'Dec Receipts Data'!$A:$A,$A64)</f>
        <v>160989.93</v>
      </c>
      <c r="U64" s="88">
        <f>SUMIFS('Dec Receipts Data'!Q:Q,'Dec Receipts Data'!$A:$A,$B64)+SUMIFS('Dec Receipts Data'!Q:Q,'Dec Receipts Data'!$A:$A,$A64)</f>
        <v>40526.01</v>
      </c>
      <c r="V64" s="88">
        <f>SUMIFS('Dec Receipts Data'!R:R,'Dec Receipts Data'!$A:$A,$B64)+SUMIFS('Dec Receipts Data'!R:R,'Dec Receipts Data'!$A:$A,$A64)</f>
        <v>30956.16</v>
      </c>
      <c r="W64" s="88">
        <f>SUMIFS('Dec Receipts Data'!S:S,'Dec Receipts Data'!$A:$A,$B64)+SUMIFS('Dec Receipts Data'!S:S,'Dec Receipts Data'!$A:$A,$A64)</f>
        <v>3616.8</v>
      </c>
      <c r="X64" s="88">
        <f>SUMIFS('Dec Receipts Data'!T:T,'Dec Receipts Data'!$A:$A,$B64)+SUMIFS('Dec Receipts Data'!T:T,'Dec Receipts Data'!$A:$A,$A64)</f>
        <v>39479.519999999997</v>
      </c>
      <c r="Y64" s="88">
        <f>SUMIFS('Dec Receipts Data'!U:U,'Dec Receipts Data'!$A:$A,$B64)+SUMIFS('Dec Receipts Data'!U:U,'Dec Receipts Data'!$A:$A,$A64)</f>
        <v>1337.88</v>
      </c>
      <c r="Z64" s="88">
        <f>SUMIFS('Dec Receipts Data'!V:V,'Dec Receipts Data'!$A:$A,$B64)+SUMIFS('Dec Receipts Data'!V:V,'Dec Receipts Data'!$A:$A,$A64)</f>
        <v>0</v>
      </c>
      <c r="AA64" s="88">
        <f>SUMIFS('Dec Receipts Data'!W:W,'Dec Receipts Data'!$A:$A,$B64)+SUMIFS('Dec Receipts Data'!W:W,'Dec Receipts Data'!$A:$A,$A64)</f>
        <v>17552.16</v>
      </c>
      <c r="AB64" s="88">
        <f>SUMIFS('Dec Receipts Data'!X:X,'Dec Receipts Data'!$A:$A,$B64)+SUMIFS('Dec Receipts Data'!X:X,'Dec Receipts Data'!$A:$A,$A64)</f>
        <v>6701.04</v>
      </c>
      <c r="AC64" s="88">
        <f>SUMIFS('Dec Receipts Data'!Y:Y,'Dec Receipts Data'!$A:$A,$B64)+SUMIFS('Dec Receipts Data'!Y:Y,'Dec Receipts Data'!$A:$A,$A64)</f>
        <v>106860.36</v>
      </c>
      <c r="AD64" s="88">
        <f>SUMIFS('Dec Receipts Data'!Z:Z,'Dec Receipts Data'!$A:$A,$B64)+SUMIFS('Dec Receipts Data'!Z:Z,'Dec Receipts Data'!$A:$A,$A64)</f>
        <v>39945.06</v>
      </c>
      <c r="AE64" s="88">
        <f>SUMIFS('Dec Receipts Data'!AA:AA,'Dec Receipts Data'!$A:$A,$B64)+SUMIFS('Dec Receipts Data'!AA:AA,'Dec Receipts Data'!$A:$A,$A64)</f>
        <v>189.24</v>
      </c>
      <c r="AF64" s="88">
        <f>SUMIFS('Dec Receipts Data'!AB:AB,'Dec Receipts Data'!$A:$A,$B64)+SUMIFS('Dec Receipts Data'!AB:AB,'Dec Receipts Data'!$A:$A,$A64)</f>
        <v>0</v>
      </c>
      <c r="AG64" s="88">
        <f>SUMIFS('Dec Receipts Data'!AC:AC,'Dec Receipts Data'!$A:$A,$B64)+SUMIFS('Dec Receipts Data'!AC:AC,'Dec Receipts Data'!$A:$A,$A64)</f>
        <v>487.56</v>
      </c>
      <c r="AH64" s="88">
        <f>SUMIFS('Dec Receipts Data'!AD:AD,'Dec Receipts Data'!$A:$A,$B64)+SUMIFS('Dec Receipts Data'!AD:AD,'Dec Receipts Data'!$A:$A,$A64)</f>
        <v>0</v>
      </c>
      <c r="AI64" s="88">
        <f>SUMIFS('Dec Receipts Data'!AE:AE,'Dec Receipts Data'!$A:$A,$B64)+SUMIFS('Dec Receipts Data'!AE:AE,'Dec Receipts Data'!$A:$A,$A64)</f>
        <v>673.59</v>
      </c>
      <c r="AJ64" s="88">
        <f>SUMIFS('Dec Receipts Data'!AF:AF,'Dec Receipts Data'!$A:$A,$B64)+SUMIFS('Dec Receipts Data'!AF:AF,'Dec Receipts Data'!$A:$A,$A64)</f>
        <v>0</v>
      </c>
      <c r="AK64" s="88">
        <f>SUMIFS('Dec Receipts Data'!AG:AG,'Dec Receipts Data'!$A:$A,$B64)+SUMIFS('Dec Receipts Data'!AG:AG,'Dec Receipts Data'!$A:$A,$A64)</f>
        <v>0</v>
      </c>
    </row>
    <row r="65" spans="1:37" ht="13.2" outlineLevel="1">
      <c r="A65" s="86"/>
      <c r="B65" s="19" t="s">
        <v>300</v>
      </c>
      <c r="C65" s="127">
        <v>843141</v>
      </c>
      <c r="D65" s="80">
        <f>SUMIFS('PMT Terms'!C:C,'PMT Terms'!B:B,B65)</f>
        <v>30</v>
      </c>
      <c r="E65" s="89">
        <f t="shared" si="3"/>
        <v>2.2982217802241851</v>
      </c>
      <c r="F65" s="84">
        <f t="shared" si="5"/>
        <v>1937725.0099999995</v>
      </c>
      <c r="G65" s="88">
        <f>SUMIFS('Dec Receipts Data'!C:C,'Dec Receipts Data'!$A:$A,$B65)+SUMIFS('Dec Receipts Data'!C:C,'Dec Receipts Data'!$A:$A,$A65)</f>
        <v>2135.6999999999998</v>
      </c>
      <c r="H65" s="88">
        <f>SUMIFS('Dec Receipts Data'!D:D,'Dec Receipts Data'!$A:$A,$B65)+SUMIFS('Dec Receipts Data'!D:D,'Dec Receipts Data'!$A:$A,$A65)</f>
        <v>21821.91</v>
      </c>
      <c r="I65" s="88">
        <f>SUMIFS('Dec Receipts Data'!E:E,'Dec Receipts Data'!$A:$A,$B65)+SUMIFS('Dec Receipts Data'!E:E,'Dec Receipts Data'!$A:$A,$A65)</f>
        <v>0</v>
      </c>
      <c r="J65" s="88">
        <f>SUMIFS('Dec Receipts Data'!F:F,'Dec Receipts Data'!$A:$A,$B65)+SUMIFS('Dec Receipts Data'!F:F,'Dec Receipts Data'!$A:$A,$A65)</f>
        <v>414205.99</v>
      </c>
      <c r="K65" s="88">
        <f>SUMIFS('Dec Receipts Data'!G:G,'Dec Receipts Data'!$A:$A,$B65)+SUMIFS('Dec Receipts Data'!G:G,'Dec Receipts Data'!$A:$A,$A65)</f>
        <v>0</v>
      </c>
      <c r="L65" s="88">
        <f>SUMIFS('Dec Receipts Data'!H:H,'Dec Receipts Data'!$A:$A,$B65)+SUMIFS('Dec Receipts Data'!H:H,'Dec Receipts Data'!$A:$A,$A65)</f>
        <v>0</v>
      </c>
      <c r="M65" s="88">
        <f>SUMIFS('Dec Receipts Data'!I:I,'Dec Receipts Data'!$A:$A,$B65)+SUMIFS('Dec Receipts Data'!I:I,'Dec Receipts Data'!$A:$A,$A65)</f>
        <v>0</v>
      </c>
      <c r="N65" s="88">
        <f>SUMIFS('Dec Receipts Data'!J:J,'Dec Receipts Data'!$A:$A,$B65)+SUMIFS('Dec Receipts Data'!J:J,'Dec Receipts Data'!$A:$A,$A65)</f>
        <v>1412.28</v>
      </c>
      <c r="O65" s="88">
        <f>SUMIFS('Dec Receipts Data'!K:K,'Dec Receipts Data'!$A:$A,$B65)+SUMIFS('Dec Receipts Data'!K:K,'Dec Receipts Data'!$A:$A,$A65)</f>
        <v>157579.16</v>
      </c>
      <c r="P65" s="88">
        <f>SUMIFS('Dec Receipts Data'!L:L,'Dec Receipts Data'!$A:$A,$B65)+SUMIFS('Dec Receipts Data'!L:L,'Dec Receipts Data'!$A:$A,$A65)</f>
        <v>177097.82</v>
      </c>
      <c r="Q65" s="88">
        <f>SUMIFS('Dec Receipts Data'!M:M,'Dec Receipts Data'!$A:$A,$B65)+SUMIFS('Dec Receipts Data'!M:M,'Dec Receipts Data'!$A:$A,$A65)</f>
        <v>3291.5</v>
      </c>
      <c r="R65" s="88">
        <f>SUMIFS('Dec Receipts Data'!N:N,'Dec Receipts Data'!$A:$A,$B65)+SUMIFS('Dec Receipts Data'!N:N,'Dec Receipts Data'!$A:$A,$A65)</f>
        <v>28389.59</v>
      </c>
      <c r="S65" s="88">
        <f>SUMIFS('Dec Receipts Data'!O:O,'Dec Receipts Data'!$A:$A,$B65)+SUMIFS('Dec Receipts Data'!O:O,'Dec Receipts Data'!$A:$A,$A65)</f>
        <v>372.71</v>
      </c>
      <c r="T65" s="88">
        <f>SUMIFS('Dec Receipts Data'!P:P,'Dec Receipts Data'!$A:$A,$B65)+SUMIFS('Dec Receipts Data'!P:P,'Dec Receipts Data'!$A:$A,$A65)</f>
        <v>156494.46</v>
      </c>
      <c r="U65" s="88">
        <f>SUMIFS('Dec Receipts Data'!Q:Q,'Dec Receipts Data'!$A:$A,$B65)+SUMIFS('Dec Receipts Data'!Q:Q,'Dec Receipts Data'!$A:$A,$A65)</f>
        <v>406332.97</v>
      </c>
      <c r="V65" s="88">
        <f>SUMIFS('Dec Receipts Data'!R:R,'Dec Receipts Data'!$A:$A,$B65)+SUMIFS('Dec Receipts Data'!R:R,'Dec Receipts Data'!$A:$A,$A65)</f>
        <v>3851.66</v>
      </c>
      <c r="W65" s="88">
        <f>SUMIFS('Dec Receipts Data'!S:S,'Dec Receipts Data'!$A:$A,$B65)+SUMIFS('Dec Receipts Data'!S:S,'Dec Receipts Data'!$A:$A,$A65)</f>
        <v>46806.23</v>
      </c>
      <c r="X65" s="88">
        <f>SUMIFS('Dec Receipts Data'!T:T,'Dec Receipts Data'!$A:$A,$B65)+SUMIFS('Dec Receipts Data'!T:T,'Dec Receipts Data'!$A:$A,$A65)</f>
        <v>0</v>
      </c>
      <c r="Y65" s="88">
        <f>SUMIFS('Dec Receipts Data'!U:U,'Dec Receipts Data'!$A:$A,$B65)+SUMIFS('Dec Receipts Data'!U:U,'Dec Receipts Data'!$A:$A,$A65)</f>
        <v>542.52</v>
      </c>
      <c r="Z65" s="88">
        <f>SUMIFS('Dec Receipts Data'!V:V,'Dec Receipts Data'!$A:$A,$B65)+SUMIFS('Dec Receipts Data'!V:V,'Dec Receipts Data'!$A:$A,$A65)</f>
        <v>0</v>
      </c>
      <c r="AA65" s="88">
        <f>SUMIFS('Dec Receipts Data'!W:W,'Dec Receipts Data'!$A:$A,$B65)+SUMIFS('Dec Receipts Data'!W:W,'Dec Receipts Data'!$A:$A,$A65)</f>
        <v>0</v>
      </c>
      <c r="AB65" s="88">
        <f>SUMIFS('Dec Receipts Data'!X:X,'Dec Receipts Data'!$A:$A,$B65)+SUMIFS('Dec Receipts Data'!X:X,'Dec Receipts Data'!$A:$A,$A65)</f>
        <v>0</v>
      </c>
      <c r="AC65" s="88">
        <f>SUMIFS('Dec Receipts Data'!Y:Y,'Dec Receipts Data'!$A:$A,$B65)+SUMIFS('Dec Receipts Data'!Y:Y,'Dec Receipts Data'!$A:$A,$A65)</f>
        <v>0</v>
      </c>
      <c r="AD65" s="88">
        <f>SUMIFS('Dec Receipts Data'!Z:Z,'Dec Receipts Data'!$A:$A,$B65)+SUMIFS('Dec Receipts Data'!Z:Z,'Dec Receipts Data'!$A:$A,$A65)</f>
        <v>0</v>
      </c>
      <c r="AE65" s="88">
        <f>SUMIFS('Dec Receipts Data'!AA:AA,'Dec Receipts Data'!$A:$A,$B65)+SUMIFS('Dec Receipts Data'!AA:AA,'Dec Receipts Data'!$A:$A,$A65)</f>
        <v>37.4</v>
      </c>
      <c r="AF65" s="88">
        <f>SUMIFS('Dec Receipts Data'!AB:AB,'Dec Receipts Data'!$A:$A,$B65)+SUMIFS('Dec Receipts Data'!AB:AB,'Dec Receipts Data'!$A:$A,$A65)</f>
        <v>1645.42</v>
      </c>
      <c r="AG65" s="88">
        <f>SUMIFS('Dec Receipts Data'!AC:AC,'Dec Receipts Data'!$A:$A,$B65)+SUMIFS('Dec Receipts Data'!AC:AC,'Dec Receipts Data'!$A:$A,$A65)</f>
        <v>476909.48</v>
      </c>
      <c r="AH65" s="88">
        <f>SUMIFS('Dec Receipts Data'!AD:AD,'Dec Receipts Data'!$A:$A,$B65)+SUMIFS('Dec Receipts Data'!AD:AD,'Dec Receipts Data'!$A:$A,$A65)</f>
        <v>13548.68</v>
      </c>
      <c r="AI65" s="88">
        <f>SUMIFS('Dec Receipts Data'!AE:AE,'Dec Receipts Data'!$A:$A,$B65)+SUMIFS('Dec Receipts Data'!AE:AE,'Dec Receipts Data'!$A:$A,$A65)</f>
        <v>22406.48</v>
      </c>
      <c r="AJ65" s="88">
        <f>SUMIFS('Dec Receipts Data'!AF:AF,'Dec Receipts Data'!$A:$A,$B65)+SUMIFS('Dec Receipts Data'!AF:AF,'Dec Receipts Data'!$A:$A,$A65)</f>
        <v>2843.05</v>
      </c>
      <c r="AK65" s="88">
        <f>SUMIFS('Dec Receipts Data'!AG:AG,'Dec Receipts Data'!$A:$A,$B65)+SUMIFS('Dec Receipts Data'!AG:AG,'Dec Receipts Data'!$A:$A,$A65)</f>
        <v>0</v>
      </c>
    </row>
    <row r="66" spans="1:37" ht="13.2" outlineLevel="1">
      <c r="A66" s="86"/>
      <c r="B66" s="19" t="s">
        <v>107</v>
      </c>
      <c r="C66" s="127">
        <v>829510</v>
      </c>
      <c r="D66" s="80">
        <f>SUMIFS('PMT Terms'!C:C,'PMT Terms'!B:B,B66)</f>
        <v>60</v>
      </c>
      <c r="E66" s="89">
        <f t="shared" si="3"/>
        <v>0.54281070752612992</v>
      </c>
      <c r="F66" s="84">
        <f t="shared" si="5"/>
        <v>450266.91000000003</v>
      </c>
      <c r="G66" s="88">
        <f>SUMIFS('Dec Receipts Data'!C:C,'Dec Receipts Data'!$A:$A,$B66)+SUMIFS('Dec Receipts Data'!C:C,'Dec Receipts Data'!$A:$A,$A66)</f>
        <v>0</v>
      </c>
      <c r="H66" s="88">
        <f>SUMIFS('Dec Receipts Data'!D:D,'Dec Receipts Data'!$A:$A,$B66)+SUMIFS('Dec Receipts Data'!D:D,'Dec Receipts Data'!$A:$A,$A66)</f>
        <v>5159.28</v>
      </c>
      <c r="I66" s="88">
        <f>SUMIFS('Dec Receipts Data'!E:E,'Dec Receipts Data'!$A:$A,$B66)+SUMIFS('Dec Receipts Data'!E:E,'Dec Receipts Data'!$A:$A,$A66)</f>
        <v>10.029999999999999</v>
      </c>
      <c r="J66" s="88">
        <f>SUMIFS('Dec Receipts Data'!F:F,'Dec Receipts Data'!$A:$A,$B66)+SUMIFS('Dec Receipts Data'!F:F,'Dec Receipts Data'!$A:$A,$A66)</f>
        <v>0</v>
      </c>
      <c r="K66" s="88">
        <f>SUMIFS('Dec Receipts Data'!G:G,'Dec Receipts Data'!$A:$A,$B66)+SUMIFS('Dec Receipts Data'!G:G,'Dec Receipts Data'!$A:$A,$A66)</f>
        <v>5308.26</v>
      </c>
      <c r="L66" s="88">
        <f>SUMIFS('Dec Receipts Data'!H:H,'Dec Receipts Data'!$A:$A,$B66)+SUMIFS('Dec Receipts Data'!H:H,'Dec Receipts Data'!$A:$A,$A66)</f>
        <v>18093.77</v>
      </c>
      <c r="M66" s="88">
        <f>SUMIFS('Dec Receipts Data'!I:I,'Dec Receipts Data'!$A:$A,$B66)+SUMIFS('Dec Receipts Data'!I:I,'Dec Receipts Data'!$A:$A,$A66)</f>
        <v>122087.39</v>
      </c>
      <c r="N66" s="88">
        <f>SUMIFS('Dec Receipts Data'!J:J,'Dec Receipts Data'!$A:$A,$B66)+SUMIFS('Dec Receipts Data'!J:J,'Dec Receipts Data'!$A:$A,$A66)</f>
        <v>35629.14</v>
      </c>
      <c r="O66" s="88">
        <f>SUMIFS('Dec Receipts Data'!K:K,'Dec Receipts Data'!$A:$A,$B66)+SUMIFS('Dec Receipts Data'!K:K,'Dec Receipts Data'!$A:$A,$A66)</f>
        <v>11401.99</v>
      </c>
      <c r="P66" s="88">
        <f>SUMIFS('Dec Receipts Data'!L:L,'Dec Receipts Data'!$A:$A,$B66)+SUMIFS('Dec Receipts Data'!L:L,'Dec Receipts Data'!$A:$A,$A66)</f>
        <v>56796.5</v>
      </c>
      <c r="Q66" s="88">
        <f>SUMIFS('Dec Receipts Data'!M:M,'Dec Receipts Data'!$A:$A,$B66)+SUMIFS('Dec Receipts Data'!M:M,'Dec Receipts Data'!$A:$A,$A66)</f>
        <v>6428.75</v>
      </c>
      <c r="R66" s="88">
        <f>SUMIFS('Dec Receipts Data'!N:N,'Dec Receipts Data'!$A:$A,$B66)+SUMIFS('Dec Receipts Data'!N:N,'Dec Receipts Data'!$A:$A,$A66)</f>
        <v>7700.4</v>
      </c>
      <c r="S66" s="88">
        <f>SUMIFS('Dec Receipts Data'!O:O,'Dec Receipts Data'!$A:$A,$B66)+SUMIFS('Dec Receipts Data'!O:O,'Dec Receipts Data'!$A:$A,$A66)</f>
        <v>18.760000000000002</v>
      </c>
      <c r="T66" s="88">
        <f>SUMIFS('Dec Receipts Data'!P:P,'Dec Receipts Data'!$A:$A,$B66)+SUMIFS('Dec Receipts Data'!P:P,'Dec Receipts Data'!$A:$A,$A66)</f>
        <v>58880.72</v>
      </c>
      <c r="U66" s="88">
        <f>SUMIFS('Dec Receipts Data'!Q:Q,'Dec Receipts Data'!$A:$A,$B66)+SUMIFS('Dec Receipts Data'!Q:Q,'Dec Receipts Data'!$A:$A,$A66)</f>
        <v>0</v>
      </c>
      <c r="V66" s="88">
        <f>SUMIFS('Dec Receipts Data'!R:R,'Dec Receipts Data'!$A:$A,$B66)+SUMIFS('Dec Receipts Data'!R:R,'Dec Receipts Data'!$A:$A,$A66)</f>
        <v>10.029999999999999</v>
      </c>
      <c r="W66" s="88">
        <f>SUMIFS('Dec Receipts Data'!S:S,'Dec Receipts Data'!$A:$A,$B66)+SUMIFS('Dec Receipts Data'!S:S,'Dec Receipts Data'!$A:$A,$A66)</f>
        <v>0</v>
      </c>
      <c r="X66" s="88">
        <f>SUMIFS('Dec Receipts Data'!T:T,'Dec Receipts Data'!$A:$A,$B66)+SUMIFS('Dec Receipts Data'!T:T,'Dec Receipts Data'!$A:$A,$A66)</f>
        <v>4578.28</v>
      </c>
      <c r="Y66" s="88">
        <f>SUMIFS('Dec Receipts Data'!U:U,'Dec Receipts Data'!$A:$A,$B66)+SUMIFS('Dec Receipts Data'!U:U,'Dec Receipts Data'!$A:$A,$A66)</f>
        <v>4452</v>
      </c>
      <c r="Z66" s="88">
        <f>SUMIFS('Dec Receipts Data'!V:V,'Dec Receipts Data'!$A:$A,$B66)+SUMIFS('Dec Receipts Data'!V:V,'Dec Receipts Data'!$A:$A,$A66)</f>
        <v>89.04</v>
      </c>
      <c r="AA66" s="88">
        <f>SUMIFS('Dec Receipts Data'!W:W,'Dec Receipts Data'!$A:$A,$B66)+SUMIFS('Dec Receipts Data'!W:W,'Dec Receipts Data'!$A:$A,$A66)</f>
        <v>51307.199999999997</v>
      </c>
      <c r="AB66" s="88">
        <f>SUMIFS('Dec Receipts Data'!X:X,'Dec Receipts Data'!$A:$A,$B66)+SUMIFS('Dec Receipts Data'!X:X,'Dec Receipts Data'!$A:$A,$A66)</f>
        <v>628.70000000000005</v>
      </c>
      <c r="AC66" s="88">
        <f>SUMIFS('Dec Receipts Data'!Y:Y,'Dec Receipts Data'!$A:$A,$B66)+SUMIFS('Dec Receipts Data'!Y:Y,'Dec Receipts Data'!$A:$A,$A66)</f>
        <v>3220.32</v>
      </c>
      <c r="AD66" s="88">
        <f>SUMIFS('Dec Receipts Data'!Z:Z,'Dec Receipts Data'!$A:$A,$B66)+SUMIFS('Dec Receipts Data'!Z:Z,'Dec Receipts Data'!$A:$A,$A66)</f>
        <v>13463.81</v>
      </c>
      <c r="AE66" s="88">
        <f>SUMIFS('Dec Receipts Data'!AA:AA,'Dec Receipts Data'!$A:$A,$B66)+SUMIFS('Dec Receipts Data'!AA:AA,'Dec Receipts Data'!$A:$A,$A66)</f>
        <v>0</v>
      </c>
      <c r="AF66" s="88">
        <f>SUMIFS('Dec Receipts Data'!AB:AB,'Dec Receipts Data'!$A:$A,$B66)+SUMIFS('Dec Receipts Data'!AB:AB,'Dec Receipts Data'!$A:$A,$A66)</f>
        <v>0</v>
      </c>
      <c r="AG66" s="88">
        <f>SUMIFS('Dec Receipts Data'!AC:AC,'Dec Receipts Data'!$A:$A,$B66)+SUMIFS('Dec Receipts Data'!AC:AC,'Dec Receipts Data'!$A:$A,$A66)</f>
        <v>0</v>
      </c>
      <c r="AH66" s="88">
        <f>SUMIFS('Dec Receipts Data'!AD:AD,'Dec Receipts Data'!$A:$A,$B66)+SUMIFS('Dec Receipts Data'!AD:AD,'Dec Receipts Data'!$A:$A,$A66)</f>
        <v>0</v>
      </c>
      <c r="AI66" s="88">
        <f>SUMIFS('Dec Receipts Data'!AE:AE,'Dec Receipts Data'!$A:$A,$B66)+SUMIFS('Dec Receipts Data'!AE:AE,'Dec Receipts Data'!$A:$A,$A66)</f>
        <v>45002.54</v>
      </c>
      <c r="AJ66" s="88">
        <f>SUMIFS('Dec Receipts Data'!AF:AF,'Dec Receipts Data'!$A:$A,$B66)+SUMIFS('Dec Receipts Data'!AF:AF,'Dec Receipts Data'!$A:$A,$A66)</f>
        <v>0</v>
      </c>
      <c r="AK66" s="88">
        <f>SUMIFS('Dec Receipts Data'!AG:AG,'Dec Receipts Data'!$A:$A,$B66)+SUMIFS('Dec Receipts Data'!AG:AG,'Dec Receipts Data'!$A:$A,$A66)</f>
        <v>0</v>
      </c>
    </row>
    <row r="67" spans="1:37" ht="13.2" outlineLevel="1">
      <c r="A67" s="86"/>
      <c r="B67" s="19" t="s">
        <v>199</v>
      </c>
      <c r="C67" s="127">
        <v>755963</v>
      </c>
      <c r="D67" s="80">
        <f>SUMIFS('PMT Terms'!C:C,'PMT Terms'!B:B,B67)</f>
        <v>45</v>
      </c>
      <c r="E67" s="89">
        <f t="shared" si="3"/>
        <v>0.81017830237723287</v>
      </c>
      <c r="F67" s="84">
        <f t="shared" si="5"/>
        <v>612464.82000000007</v>
      </c>
      <c r="G67" s="88">
        <f>SUMIFS('Dec Receipts Data'!C:C,'Dec Receipts Data'!$A:$A,$B67)+SUMIFS('Dec Receipts Data'!C:C,'Dec Receipts Data'!$A:$A,$A67)</f>
        <v>0</v>
      </c>
      <c r="H67" s="88">
        <f>SUMIFS('Dec Receipts Data'!D:D,'Dec Receipts Data'!$A:$A,$B67)+SUMIFS('Dec Receipts Data'!D:D,'Dec Receipts Data'!$A:$A,$A67)</f>
        <v>0</v>
      </c>
      <c r="I67" s="88">
        <f>SUMIFS('Dec Receipts Data'!E:E,'Dec Receipts Data'!$A:$A,$B67)+SUMIFS('Dec Receipts Data'!E:E,'Dec Receipts Data'!$A:$A,$A67)</f>
        <v>0</v>
      </c>
      <c r="J67" s="88">
        <f>SUMIFS('Dec Receipts Data'!F:F,'Dec Receipts Data'!$A:$A,$B67)+SUMIFS('Dec Receipts Data'!F:F,'Dec Receipts Data'!$A:$A,$A67)</f>
        <v>289.92</v>
      </c>
      <c r="K67" s="88">
        <f>SUMIFS('Dec Receipts Data'!G:G,'Dec Receipts Data'!$A:$A,$B67)+SUMIFS('Dec Receipts Data'!G:G,'Dec Receipts Data'!$A:$A,$A67)</f>
        <v>87376.63</v>
      </c>
      <c r="L67" s="88">
        <f>SUMIFS('Dec Receipts Data'!H:H,'Dec Receipts Data'!$A:$A,$B67)+SUMIFS('Dec Receipts Data'!H:H,'Dec Receipts Data'!$A:$A,$A67)</f>
        <v>6473.14</v>
      </c>
      <c r="M67" s="88">
        <f>SUMIFS('Dec Receipts Data'!I:I,'Dec Receipts Data'!$A:$A,$B67)+SUMIFS('Dec Receipts Data'!I:I,'Dec Receipts Data'!$A:$A,$A67)</f>
        <v>3341.05</v>
      </c>
      <c r="N67" s="88">
        <f>SUMIFS('Dec Receipts Data'!J:J,'Dec Receipts Data'!$A:$A,$B67)+SUMIFS('Dec Receipts Data'!J:J,'Dec Receipts Data'!$A:$A,$A67)</f>
        <v>0</v>
      </c>
      <c r="O67" s="88">
        <f>SUMIFS('Dec Receipts Data'!K:K,'Dec Receipts Data'!$A:$A,$B67)+SUMIFS('Dec Receipts Data'!K:K,'Dec Receipts Data'!$A:$A,$A67)</f>
        <v>0</v>
      </c>
      <c r="P67" s="88">
        <f>SUMIFS('Dec Receipts Data'!L:L,'Dec Receipts Data'!$A:$A,$B67)+SUMIFS('Dec Receipts Data'!L:L,'Dec Receipts Data'!$A:$A,$A67)</f>
        <v>0</v>
      </c>
      <c r="Q67" s="88">
        <f>SUMIFS('Dec Receipts Data'!M:M,'Dec Receipts Data'!$A:$A,$B67)+SUMIFS('Dec Receipts Data'!M:M,'Dec Receipts Data'!$A:$A,$A67)</f>
        <v>0</v>
      </c>
      <c r="R67" s="88">
        <f>SUMIFS('Dec Receipts Data'!N:N,'Dec Receipts Data'!$A:$A,$B67)+SUMIFS('Dec Receipts Data'!N:N,'Dec Receipts Data'!$A:$A,$A67)</f>
        <v>62417.91</v>
      </c>
      <c r="S67" s="88">
        <f>SUMIFS('Dec Receipts Data'!O:O,'Dec Receipts Data'!$A:$A,$B67)+SUMIFS('Dec Receipts Data'!O:O,'Dec Receipts Data'!$A:$A,$A67)</f>
        <v>39860.61</v>
      </c>
      <c r="T67" s="88">
        <f>SUMIFS('Dec Receipts Data'!P:P,'Dec Receipts Data'!$A:$A,$B67)+SUMIFS('Dec Receipts Data'!P:P,'Dec Receipts Data'!$A:$A,$A67)</f>
        <v>0</v>
      </c>
      <c r="U67" s="88">
        <f>SUMIFS('Dec Receipts Data'!Q:Q,'Dec Receipts Data'!$A:$A,$B67)+SUMIFS('Dec Receipts Data'!Q:Q,'Dec Receipts Data'!$A:$A,$A67)</f>
        <v>0</v>
      </c>
      <c r="V67" s="88">
        <f>SUMIFS('Dec Receipts Data'!R:R,'Dec Receipts Data'!$A:$A,$B67)+SUMIFS('Dec Receipts Data'!R:R,'Dec Receipts Data'!$A:$A,$A67)</f>
        <v>0</v>
      </c>
      <c r="W67" s="88">
        <f>SUMIFS('Dec Receipts Data'!S:S,'Dec Receipts Data'!$A:$A,$B67)+SUMIFS('Dec Receipts Data'!S:S,'Dec Receipts Data'!$A:$A,$A67)</f>
        <v>511.78</v>
      </c>
      <c r="X67" s="88">
        <f>SUMIFS('Dec Receipts Data'!T:T,'Dec Receipts Data'!$A:$A,$B67)+SUMIFS('Dec Receipts Data'!T:T,'Dec Receipts Data'!$A:$A,$A67)</f>
        <v>257427.04</v>
      </c>
      <c r="Y67" s="88">
        <f>SUMIFS('Dec Receipts Data'!U:U,'Dec Receipts Data'!$A:$A,$B67)+SUMIFS('Dec Receipts Data'!U:U,'Dec Receipts Data'!$A:$A,$A67)</f>
        <v>153.4</v>
      </c>
      <c r="Z67" s="88">
        <f>SUMIFS('Dec Receipts Data'!V:V,'Dec Receipts Data'!$A:$A,$B67)+SUMIFS('Dec Receipts Data'!V:V,'Dec Receipts Data'!$A:$A,$A67)</f>
        <v>0</v>
      </c>
      <c r="AA67" s="88">
        <f>SUMIFS('Dec Receipts Data'!W:W,'Dec Receipts Data'!$A:$A,$B67)+SUMIFS('Dec Receipts Data'!W:W,'Dec Receipts Data'!$A:$A,$A67)</f>
        <v>0</v>
      </c>
      <c r="AB67" s="88">
        <f>SUMIFS('Dec Receipts Data'!X:X,'Dec Receipts Data'!$A:$A,$B67)+SUMIFS('Dec Receipts Data'!X:X,'Dec Receipts Data'!$A:$A,$A67)</f>
        <v>0</v>
      </c>
      <c r="AC67" s="88">
        <f>SUMIFS('Dec Receipts Data'!Y:Y,'Dec Receipts Data'!$A:$A,$B67)+SUMIFS('Dec Receipts Data'!Y:Y,'Dec Receipts Data'!$A:$A,$A67)</f>
        <v>0</v>
      </c>
      <c r="AD67" s="88">
        <f>SUMIFS('Dec Receipts Data'!Z:Z,'Dec Receipts Data'!$A:$A,$B67)+SUMIFS('Dec Receipts Data'!Z:Z,'Dec Receipts Data'!$A:$A,$A67)</f>
        <v>0</v>
      </c>
      <c r="AE67" s="88">
        <f>SUMIFS('Dec Receipts Data'!AA:AA,'Dec Receipts Data'!$A:$A,$B67)+SUMIFS('Dec Receipts Data'!AA:AA,'Dec Receipts Data'!$A:$A,$A67)</f>
        <v>0</v>
      </c>
      <c r="AF67" s="88">
        <f>SUMIFS('Dec Receipts Data'!AB:AB,'Dec Receipts Data'!$A:$A,$B67)+SUMIFS('Dec Receipts Data'!AB:AB,'Dec Receipts Data'!$A:$A,$A67)</f>
        <v>0</v>
      </c>
      <c r="AG67" s="88">
        <f>SUMIFS('Dec Receipts Data'!AC:AC,'Dec Receipts Data'!$A:$A,$B67)+SUMIFS('Dec Receipts Data'!AC:AC,'Dec Receipts Data'!$A:$A,$A67)</f>
        <v>38.81</v>
      </c>
      <c r="AH67" s="88">
        <f>SUMIFS('Dec Receipts Data'!AD:AD,'Dec Receipts Data'!$A:$A,$B67)+SUMIFS('Dec Receipts Data'!AD:AD,'Dec Receipts Data'!$A:$A,$A67)</f>
        <v>143782.01</v>
      </c>
      <c r="AI67" s="88">
        <f>SUMIFS('Dec Receipts Data'!AE:AE,'Dec Receipts Data'!$A:$A,$B67)+SUMIFS('Dec Receipts Data'!AE:AE,'Dec Receipts Data'!$A:$A,$A67)</f>
        <v>10792.52</v>
      </c>
      <c r="AJ67" s="88">
        <f>SUMIFS('Dec Receipts Data'!AF:AF,'Dec Receipts Data'!$A:$A,$B67)+SUMIFS('Dec Receipts Data'!AF:AF,'Dec Receipts Data'!$A:$A,$A67)</f>
        <v>0</v>
      </c>
      <c r="AK67" s="88">
        <f>SUMIFS('Dec Receipts Data'!AG:AG,'Dec Receipts Data'!$A:$A,$B67)+SUMIFS('Dec Receipts Data'!AG:AG,'Dec Receipts Data'!$A:$A,$A67)</f>
        <v>0</v>
      </c>
    </row>
    <row r="68" spans="1:37" ht="13.2" outlineLevel="1">
      <c r="A68" s="86"/>
      <c r="B68" s="19" t="s">
        <v>302</v>
      </c>
      <c r="C68" s="127">
        <v>755654</v>
      </c>
      <c r="D68" s="80">
        <f>SUMIFS('PMT Terms'!C:C,'PMT Terms'!B:B,B68)</f>
        <v>55</v>
      </c>
      <c r="E68" s="89">
        <f t="shared" si="3"/>
        <v>0</v>
      </c>
      <c r="F68" s="84">
        <f t="shared" si="5"/>
        <v>0</v>
      </c>
      <c r="G68" s="88">
        <f>SUMIFS('Dec Receipts Data'!C:C,'Dec Receipts Data'!$A:$A,$B68)+SUMIFS('Dec Receipts Data'!C:C,'Dec Receipts Data'!$A:$A,$A68)</f>
        <v>0</v>
      </c>
      <c r="H68" s="88">
        <f>SUMIFS('Dec Receipts Data'!D:D,'Dec Receipts Data'!$A:$A,$B68)+SUMIFS('Dec Receipts Data'!D:D,'Dec Receipts Data'!$A:$A,$A68)</f>
        <v>0</v>
      </c>
      <c r="I68" s="88">
        <f>SUMIFS('Dec Receipts Data'!E:E,'Dec Receipts Data'!$A:$A,$B68)+SUMIFS('Dec Receipts Data'!E:E,'Dec Receipts Data'!$A:$A,$A68)</f>
        <v>0</v>
      </c>
      <c r="J68" s="88">
        <f>SUMIFS('Dec Receipts Data'!F:F,'Dec Receipts Data'!$A:$A,$B68)+SUMIFS('Dec Receipts Data'!F:F,'Dec Receipts Data'!$A:$A,$A68)</f>
        <v>0</v>
      </c>
      <c r="K68" s="88">
        <f>SUMIFS('Dec Receipts Data'!G:G,'Dec Receipts Data'!$A:$A,$B68)+SUMIFS('Dec Receipts Data'!G:G,'Dec Receipts Data'!$A:$A,$A68)</f>
        <v>0</v>
      </c>
      <c r="L68" s="88">
        <f>SUMIFS('Dec Receipts Data'!H:H,'Dec Receipts Data'!$A:$A,$B68)+SUMIFS('Dec Receipts Data'!H:H,'Dec Receipts Data'!$A:$A,$A68)</f>
        <v>0</v>
      </c>
      <c r="M68" s="88">
        <f>SUMIFS('Dec Receipts Data'!I:I,'Dec Receipts Data'!$A:$A,$B68)+SUMIFS('Dec Receipts Data'!I:I,'Dec Receipts Data'!$A:$A,$A68)</f>
        <v>0</v>
      </c>
      <c r="N68" s="88">
        <f>SUMIFS('Dec Receipts Data'!J:J,'Dec Receipts Data'!$A:$A,$B68)+SUMIFS('Dec Receipts Data'!J:J,'Dec Receipts Data'!$A:$A,$A68)</f>
        <v>0</v>
      </c>
      <c r="O68" s="88">
        <f>SUMIFS('Dec Receipts Data'!K:K,'Dec Receipts Data'!$A:$A,$B68)+SUMIFS('Dec Receipts Data'!K:K,'Dec Receipts Data'!$A:$A,$A68)</f>
        <v>0</v>
      </c>
      <c r="P68" s="88">
        <f>SUMIFS('Dec Receipts Data'!L:L,'Dec Receipts Data'!$A:$A,$B68)+SUMIFS('Dec Receipts Data'!L:L,'Dec Receipts Data'!$A:$A,$A68)</f>
        <v>0</v>
      </c>
      <c r="Q68" s="88">
        <f>SUMIFS('Dec Receipts Data'!M:M,'Dec Receipts Data'!$A:$A,$B68)+SUMIFS('Dec Receipts Data'!M:M,'Dec Receipts Data'!$A:$A,$A68)</f>
        <v>0</v>
      </c>
      <c r="R68" s="88">
        <f>SUMIFS('Dec Receipts Data'!N:N,'Dec Receipts Data'!$A:$A,$B68)+SUMIFS('Dec Receipts Data'!N:N,'Dec Receipts Data'!$A:$A,$A68)</f>
        <v>0</v>
      </c>
      <c r="S68" s="88">
        <f>SUMIFS('Dec Receipts Data'!O:O,'Dec Receipts Data'!$A:$A,$B68)+SUMIFS('Dec Receipts Data'!O:O,'Dec Receipts Data'!$A:$A,$A68)</f>
        <v>0</v>
      </c>
      <c r="T68" s="88">
        <f>SUMIFS('Dec Receipts Data'!P:P,'Dec Receipts Data'!$A:$A,$B68)+SUMIFS('Dec Receipts Data'!P:P,'Dec Receipts Data'!$A:$A,$A68)</f>
        <v>0</v>
      </c>
      <c r="U68" s="88">
        <f>SUMIFS('Dec Receipts Data'!Q:Q,'Dec Receipts Data'!$A:$A,$B68)+SUMIFS('Dec Receipts Data'!Q:Q,'Dec Receipts Data'!$A:$A,$A68)</f>
        <v>0</v>
      </c>
      <c r="V68" s="88">
        <f>SUMIFS('Dec Receipts Data'!R:R,'Dec Receipts Data'!$A:$A,$B68)+SUMIFS('Dec Receipts Data'!R:R,'Dec Receipts Data'!$A:$A,$A68)</f>
        <v>0</v>
      </c>
      <c r="W68" s="88">
        <f>SUMIFS('Dec Receipts Data'!S:S,'Dec Receipts Data'!$A:$A,$B68)+SUMIFS('Dec Receipts Data'!S:S,'Dec Receipts Data'!$A:$A,$A68)</f>
        <v>0</v>
      </c>
      <c r="X68" s="88">
        <f>SUMIFS('Dec Receipts Data'!T:T,'Dec Receipts Data'!$A:$A,$B68)+SUMIFS('Dec Receipts Data'!T:T,'Dec Receipts Data'!$A:$A,$A68)</f>
        <v>0</v>
      </c>
      <c r="Y68" s="88">
        <f>SUMIFS('Dec Receipts Data'!U:U,'Dec Receipts Data'!$A:$A,$B68)+SUMIFS('Dec Receipts Data'!U:U,'Dec Receipts Data'!$A:$A,$A68)</f>
        <v>0</v>
      </c>
      <c r="Z68" s="88">
        <f>SUMIFS('Dec Receipts Data'!V:V,'Dec Receipts Data'!$A:$A,$B68)+SUMIFS('Dec Receipts Data'!V:V,'Dec Receipts Data'!$A:$A,$A68)</f>
        <v>0</v>
      </c>
      <c r="AA68" s="88">
        <f>SUMIFS('Dec Receipts Data'!W:W,'Dec Receipts Data'!$A:$A,$B68)+SUMIFS('Dec Receipts Data'!W:W,'Dec Receipts Data'!$A:$A,$A68)</f>
        <v>0</v>
      </c>
      <c r="AB68" s="88">
        <f>SUMIFS('Dec Receipts Data'!X:X,'Dec Receipts Data'!$A:$A,$B68)+SUMIFS('Dec Receipts Data'!X:X,'Dec Receipts Data'!$A:$A,$A68)</f>
        <v>0</v>
      </c>
      <c r="AC68" s="88">
        <f>SUMIFS('Dec Receipts Data'!Y:Y,'Dec Receipts Data'!$A:$A,$B68)+SUMIFS('Dec Receipts Data'!Y:Y,'Dec Receipts Data'!$A:$A,$A68)</f>
        <v>0</v>
      </c>
      <c r="AD68" s="88">
        <f>SUMIFS('Dec Receipts Data'!Z:Z,'Dec Receipts Data'!$A:$A,$B68)+SUMIFS('Dec Receipts Data'!Z:Z,'Dec Receipts Data'!$A:$A,$A68)</f>
        <v>0</v>
      </c>
      <c r="AE68" s="88">
        <f>SUMIFS('Dec Receipts Data'!AA:AA,'Dec Receipts Data'!$A:$A,$B68)+SUMIFS('Dec Receipts Data'!AA:AA,'Dec Receipts Data'!$A:$A,$A68)</f>
        <v>0</v>
      </c>
      <c r="AF68" s="88">
        <f>SUMIFS('Dec Receipts Data'!AB:AB,'Dec Receipts Data'!$A:$A,$B68)+SUMIFS('Dec Receipts Data'!AB:AB,'Dec Receipts Data'!$A:$A,$A68)</f>
        <v>0</v>
      </c>
      <c r="AG68" s="88">
        <f>SUMIFS('Dec Receipts Data'!AC:AC,'Dec Receipts Data'!$A:$A,$B68)+SUMIFS('Dec Receipts Data'!AC:AC,'Dec Receipts Data'!$A:$A,$A68)</f>
        <v>0</v>
      </c>
      <c r="AH68" s="88">
        <f>SUMIFS('Dec Receipts Data'!AD:AD,'Dec Receipts Data'!$A:$A,$B68)+SUMIFS('Dec Receipts Data'!AD:AD,'Dec Receipts Data'!$A:$A,$A68)</f>
        <v>0</v>
      </c>
      <c r="AI68" s="88">
        <f>SUMIFS('Dec Receipts Data'!AE:AE,'Dec Receipts Data'!$A:$A,$B68)+SUMIFS('Dec Receipts Data'!AE:AE,'Dec Receipts Data'!$A:$A,$A68)</f>
        <v>0</v>
      </c>
      <c r="AJ68" s="88">
        <f>SUMIFS('Dec Receipts Data'!AF:AF,'Dec Receipts Data'!$A:$A,$B68)+SUMIFS('Dec Receipts Data'!AF:AF,'Dec Receipts Data'!$A:$A,$A68)</f>
        <v>0</v>
      </c>
      <c r="AK68" s="88">
        <f>SUMIFS('Dec Receipts Data'!AG:AG,'Dec Receipts Data'!$A:$A,$B68)+SUMIFS('Dec Receipts Data'!AG:AG,'Dec Receipts Data'!$A:$A,$A68)</f>
        <v>0</v>
      </c>
    </row>
    <row r="69" spans="1:37" ht="13.2" outlineLevel="1">
      <c r="A69" s="86"/>
      <c r="B69" s="19" t="s">
        <v>548</v>
      </c>
      <c r="C69" s="127">
        <v>739791</v>
      </c>
      <c r="D69" s="80">
        <f>SUMIFS('PMT Terms'!C:C,'PMT Terms'!B:B,B69)</f>
        <v>45</v>
      </c>
      <c r="E69" s="89">
        <f t="shared" si="3"/>
        <v>0.97587821425240362</v>
      </c>
      <c r="F69" s="84">
        <f t="shared" si="5"/>
        <v>721945.91999999993</v>
      </c>
      <c r="G69" s="88">
        <f>SUMIFS('Dec Receipts Data'!C:C,'Dec Receipts Data'!$A:$A,$B69)+SUMIFS('Dec Receipts Data'!C:C,'Dec Receipts Data'!$A:$A,$A69)</f>
        <v>329.46</v>
      </c>
      <c r="H69" s="88">
        <f>SUMIFS('Dec Receipts Data'!D:D,'Dec Receipts Data'!$A:$A,$B69)+SUMIFS('Dec Receipts Data'!D:D,'Dec Receipts Data'!$A:$A,$A69)</f>
        <v>0</v>
      </c>
      <c r="I69" s="88">
        <f>SUMIFS('Dec Receipts Data'!E:E,'Dec Receipts Data'!$A:$A,$B69)+SUMIFS('Dec Receipts Data'!E:E,'Dec Receipts Data'!$A:$A,$A69)</f>
        <v>0</v>
      </c>
      <c r="J69" s="88">
        <f>SUMIFS('Dec Receipts Data'!F:F,'Dec Receipts Data'!$A:$A,$B69)+SUMIFS('Dec Receipts Data'!F:F,'Dec Receipts Data'!$A:$A,$A69)</f>
        <v>93316.97</v>
      </c>
      <c r="K69" s="88">
        <f>SUMIFS('Dec Receipts Data'!G:G,'Dec Receipts Data'!$A:$A,$B69)+SUMIFS('Dec Receipts Data'!G:G,'Dec Receipts Data'!$A:$A,$A69)</f>
        <v>18571.86</v>
      </c>
      <c r="L69" s="88">
        <f>SUMIFS('Dec Receipts Data'!H:H,'Dec Receipts Data'!$A:$A,$B69)+SUMIFS('Dec Receipts Data'!H:H,'Dec Receipts Data'!$A:$A,$A69)</f>
        <v>0</v>
      </c>
      <c r="M69" s="88">
        <f>SUMIFS('Dec Receipts Data'!I:I,'Dec Receipts Data'!$A:$A,$B69)+SUMIFS('Dec Receipts Data'!I:I,'Dec Receipts Data'!$A:$A,$A69)</f>
        <v>3244.68</v>
      </c>
      <c r="N69" s="88">
        <f>SUMIFS('Dec Receipts Data'!J:J,'Dec Receipts Data'!$A:$A,$B69)+SUMIFS('Dec Receipts Data'!J:J,'Dec Receipts Data'!$A:$A,$A69)</f>
        <v>21645.58</v>
      </c>
      <c r="O69" s="88">
        <f>SUMIFS('Dec Receipts Data'!K:K,'Dec Receipts Data'!$A:$A,$B69)+SUMIFS('Dec Receipts Data'!K:K,'Dec Receipts Data'!$A:$A,$A69)</f>
        <v>583.74</v>
      </c>
      <c r="P69" s="88">
        <f>SUMIFS('Dec Receipts Data'!L:L,'Dec Receipts Data'!$A:$A,$B69)+SUMIFS('Dec Receipts Data'!L:L,'Dec Receipts Data'!$A:$A,$A69)</f>
        <v>152375.99</v>
      </c>
      <c r="Q69" s="88">
        <f>SUMIFS('Dec Receipts Data'!M:M,'Dec Receipts Data'!$A:$A,$B69)+SUMIFS('Dec Receipts Data'!M:M,'Dec Receipts Data'!$A:$A,$A69)</f>
        <v>474.12</v>
      </c>
      <c r="R69" s="88">
        <f>SUMIFS('Dec Receipts Data'!N:N,'Dec Receipts Data'!$A:$A,$B69)+SUMIFS('Dec Receipts Data'!N:N,'Dec Receipts Data'!$A:$A,$A69)</f>
        <v>0</v>
      </c>
      <c r="S69" s="88">
        <f>SUMIFS('Dec Receipts Data'!O:O,'Dec Receipts Data'!$A:$A,$B69)+SUMIFS('Dec Receipts Data'!O:O,'Dec Receipts Data'!$A:$A,$A69)</f>
        <v>0</v>
      </c>
      <c r="T69" s="88">
        <f>SUMIFS('Dec Receipts Data'!P:P,'Dec Receipts Data'!$A:$A,$B69)+SUMIFS('Dec Receipts Data'!P:P,'Dec Receipts Data'!$A:$A,$A69)</f>
        <v>3941.52</v>
      </c>
      <c r="U69" s="88">
        <f>SUMIFS('Dec Receipts Data'!Q:Q,'Dec Receipts Data'!$A:$A,$B69)+SUMIFS('Dec Receipts Data'!Q:Q,'Dec Receipts Data'!$A:$A,$A69)</f>
        <v>716.64</v>
      </c>
      <c r="V69" s="88">
        <f>SUMIFS('Dec Receipts Data'!R:R,'Dec Receipts Data'!$A:$A,$B69)+SUMIFS('Dec Receipts Data'!R:R,'Dec Receipts Data'!$A:$A,$A69)</f>
        <v>49735.63</v>
      </c>
      <c r="W69" s="88">
        <f>SUMIFS('Dec Receipts Data'!S:S,'Dec Receipts Data'!$A:$A,$B69)+SUMIFS('Dec Receipts Data'!S:S,'Dec Receipts Data'!$A:$A,$A69)</f>
        <v>44713.08</v>
      </c>
      <c r="X69" s="88">
        <f>SUMIFS('Dec Receipts Data'!T:T,'Dec Receipts Data'!$A:$A,$B69)+SUMIFS('Dec Receipts Data'!T:T,'Dec Receipts Data'!$A:$A,$A69)</f>
        <v>685.92</v>
      </c>
      <c r="Y69" s="88">
        <f>SUMIFS('Dec Receipts Data'!U:U,'Dec Receipts Data'!$A:$A,$B69)+SUMIFS('Dec Receipts Data'!U:U,'Dec Receipts Data'!$A:$A,$A69)</f>
        <v>410.34</v>
      </c>
      <c r="Z69" s="88">
        <f>SUMIFS('Dec Receipts Data'!V:V,'Dec Receipts Data'!$A:$A,$B69)+SUMIFS('Dec Receipts Data'!V:V,'Dec Receipts Data'!$A:$A,$A69)</f>
        <v>0</v>
      </c>
      <c r="AA69" s="88">
        <f>SUMIFS('Dec Receipts Data'!W:W,'Dec Receipts Data'!$A:$A,$B69)+SUMIFS('Dec Receipts Data'!W:W,'Dec Receipts Data'!$A:$A,$A69)</f>
        <v>44517.440000000002</v>
      </c>
      <c r="AB69" s="88">
        <f>SUMIFS('Dec Receipts Data'!X:X,'Dec Receipts Data'!$A:$A,$B69)+SUMIFS('Dec Receipts Data'!X:X,'Dec Receipts Data'!$A:$A,$A69)</f>
        <v>0</v>
      </c>
      <c r="AC69" s="88">
        <f>SUMIFS('Dec Receipts Data'!Y:Y,'Dec Receipts Data'!$A:$A,$B69)+SUMIFS('Dec Receipts Data'!Y:Y,'Dec Receipts Data'!$A:$A,$A69)</f>
        <v>24352.83</v>
      </c>
      <c r="AD69" s="88">
        <f>SUMIFS('Dec Receipts Data'!Z:Z,'Dec Receipts Data'!$A:$A,$B69)+SUMIFS('Dec Receipts Data'!Z:Z,'Dec Receipts Data'!$A:$A,$A69)</f>
        <v>669.36</v>
      </c>
      <c r="AE69" s="88">
        <f>SUMIFS('Dec Receipts Data'!AA:AA,'Dec Receipts Data'!$A:$A,$B69)+SUMIFS('Dec Receipts Data'!AA:AA,'Dec Receipts Data'!$A:$A,$A69)</f>
        <v>0</v>
      </c>
      <c r="AF69" s="88">
        <f>SUMIFS('Dec Receipts Data'!AB:AB,'Dec Receipts Data'!$A:$A,$B69)+SUMIFS('Dec Receipts Data'!AB:AB,'Dec Receipts Data'!$A:$A,$A69)</f>
        <v>262.24</v>
      </c>
      <c r="AG69" s="88">
        <f>SUMIFS('Dec Receipts Data'!AC:AC,'Dec Receipts Data'!$A:$A,$B69)+SUMIFS('Dec Receipts Data'!AC:AC,'Dec Receipts Data'!$A:$A,$A69)</f>
        <v>34.68</v>
      </c>
      <c r="AH69" s="88">
        <f>SUMIFS('Dec Receipts Data'!AD:AD,'Dec Receipts Data'!$A:$A,$B69)+SUMIFS('Dec Receipts Data'!AD:AD,'Dec Receipts Data'!$A:$A,$A69)</f>
        <v>53707.42</v>
      </c>
      <c r="AI69" s="88">
        <f>SUMIFS('Dec Receipts Data'!AE:AE,'Dec Receipts Data'!$A:$A,$B69)+SUMIFS('Dec Receipts Data'!AE:AE,'Dec Receipts Data'!$A:$A,$A69)</f>
        <v>19143.36</v>
      </c>
      <c r="AJ69" s="88">
        <f>SUMIFS('Dec Receipts Data'!AF:AF,'Dec Receipts Data'!$A:$A,$B69)+SUMIFS('Dec Receipts Data'!AF:AF,'Dec Receipts Data'!$A:$A,$A69)</f>
        <v>169008.34</v>
      </c>
      <c r="AK69" s="88">
        <f>SUMIFS('Dec Receipts Data'!AG:AG,'Dec Receipts Data'!$A:$A,$B69)+SUMIFS('Dec Receipts Data'!AG:AG,'Dec Receipts Data'!$A:$A,$A69)</f>
        <v>19504.72</v>
      </c>
    </row>
    <row r="70" spans="1:37" ht="13.2" outlineLevel="1">
      <c r="A70" s="86"/>
      <c r="B70" s="19" t="s">
        <v>509</v>
      </c>
      <c r="C70" s="127">
        <v>709486</v>
      </c>
      <c r="D70" s="80">
        <f>SUMIFS('PMT Terms'!C:C,'PMT Terms'!B:B,B70)</f>
        <v>60</v>
      </c>
      <c r="E70" s="89">
        <f t="shared" si="3"/>
        <v>1.117704084365301</v>
      </c>
      <c r="F70" s="84">
        <f t="shared" si="5"/>
        <v>792995.39999999991</v>
      </c>
      <c r="G70" s="88">
        <f>SUMIFS('Dec Receipts Data'!C:C,'Dec Receipts Data'!$A:$A,$B70)+SUMIFS('Dec Receipts Data'!C:C,'Dec Receipts Data'!$A:$A,$A70)</f>
        <v>107141.62</v>
      </c>
      <c r="H70" s="88">
        <f>SUMIFS('Dec Receipts Data'!D:D,'Dec Receipts Data'!$A:$A,$B70)+SUMIFS('Dec Receipts Data'!D:D,'Dec Receipts Data'!$A:$A,$A70)</f>
        <v>0</v>
      </c>
      <c r="I70" s="88">
        <f>SUMIFS('Dec Receipts Data'!E:E,'Dec Receipts Data'!$A:$A,$B70)+SUMIFS('Dec Receipts Data'!E:E,'Dec Receipts Data'!$A:$A,$A70)</f>
        <v>61998.720000000001</v>
      </c>
      <c r="J70" s="88">
        <f>SUMIFS('Dec Receipts Data'!F:F,'Dec Receipts Data'!$A:$A,$B70)+SUMIFS('Dec Receipts Data'!F:F,'Dec Receipts Data'!$A:$A,$A70)</f>
        <v>56154.19</v>
      </c>
      <c r="K70" s="88">
        <f>SUMIFS('Dec Receipts Data'!G:G,'Dec Receipts Data'!$A:$A,$B70)+SUMIFS('Dec Receipts Data'!G:G,'Dec Receipts Data'!$A:$A,$A70)</f>
        <v>3671.16</v>
      </c>
      <c r="L70" s="88">
        <f>SUMIFS('Dec Receipts Data'!H:H,'Dec Receipts Data'!$A:$A,$B70)+SUMIFS('Dec Receipts Data'!H:H,'Dec Receipts Data'!$A:$A,$A70)</f>
        <v>54673.17</v>
      </c>
      <c r="M70" s="88">
        <f>SUMIFS('Dec Receipts Data'!I:I,'Dec Receipts Data'!$A:$A,$B70)+SUMIFS('Dec Receipts Data'!I:I,'Dec Receipts Data'!$A:$A,$A70)</f>
        <v>27204.9</v>
      </c>
      <c r="N70" s="88">
        <f>SUMIFS('Dec Receipts Data'!J:J,'Dec Receipts Data'!$A:$A,$B70)+SUMIFS('Dec Receipts Data'!J:J,'Dec Receipts Data'!$A:$A,$A70)</f>
        <v>0</v>
      </c>
      <c r="O70" s="88">
        <f>SUMIFS('Dec Receipts Data'!K:K,'Dec Receipts Data'!$A:$A,$B70)+SUMIFS('Dec Receipts Data'!K:K,'Dec Receipts Data'!$A:$A,$A70)</f>
        <v>3032.01</v>
      </c>
      <c r="P70" s="88">
        <f>SUMIFS('Dec Receipts Data'!L:L,'Dec Receipts Data'!$A:$A,$B70)+SUMIFS('Dec Receipts Data'!L:L,'Dec Receipts Data'!$A:$A,$A70)</f>
        <v>0</v>
      </c>
      <c r="Q70" s="88">
        <f>SUMIFS('Dec Receipts Data'!M:M,'Dec Receipts Data'!$A:$A,$B70)+SUMIFS('Dec Receipts Data'!M:M,'Dec Receipts Data'!$A:$A,$A70)</f>
        <v>77951.16</v>
      </c>
      <c r="R70" s="88">
        <f>SUMIFS('Dec Receipts Data'!N:N,'Dec Receipts Data'!$A:$A,$B70)+SUMIFS('Dec Receipts Data'!N:N,'Dec Receipts Data'!$A:$A,$A70)</f>
        <v>43299.47</v>
      </c>
      <c r="S70" s="88">
        <f>SUMIFS('Dec Receipts Data'!O:O,'Dec Receipts Data'!$A:$A,$B70)+SUMIFS('Dec Receipts Data'!O:O,'Dec Receipts Data'!$A:$A,$A70)</f>
        <v>11192.18</v>
      </c>
      <c r="T70" s="88">
        <f>SUMIFS('Dec Receipts Data'!P:P,'Dec Receipts Data'!$A:$A,$B70)+SUMIFS('Dec Receipts Data'!P:P,'Dec Receipts Data'!$A:$A,$A70)</f>
        <v>155.52000000000001</v>
      </c>
      <c r="U70" s="88">
        <f>SUMIFS('Dec Receipts Data'!Q:Q,'Dec Receipts Data'!$A:$A,$B70)+SUMIFS('Dec Receipts Data'!Q:Q,'Dec Receipts Data'!$A:$A,$A70)</f>
        <v>12742.04</v>
      </c>
      <c r="V70" s="88">
        <f>SUMIFS('Dec Receipts Data'!R:R,'Dec Receipts Data'!$A:$A,$B70)+SUMIFS('Dec Receipts Data'!R:R,'Dec Receipts Data'!$A:$A,$A70)</f>
        <v>0</v>
      </c>
      <c r="W70" s="88">
        <f>SUMIFS('Dec Receipts Data'!S:S,'Dec Receipts Data'!$A:$A,$B70)+SUMIFS('Dec Receipts Data'!S:S,'Dec Receipts Data'!$A:$A,$A70)</f>
        <v>35751.980000000003</v>
      </c>
      <c r="X70" s="88">
        <f>SUMIFS('Dec Receipts Data'!T:T,'Dec Receipts Data'!$A:$A,$B70)+SUMIFS('Dec Receipts Data'!T:T,'Dec Receipts Data'!$A:$A,$A70)</f>
        <v>0</v>
      </c>
      <c r="Y70" s="88">
        <f>SUMIFS('Dec Receipts Data'!U:U,'Dec Receipts Data'!$A:$A,$B70)+SUMIFS('Dec Receipts Data'!U:U,'Dec Receipts Data'!$A:$A,$A70)</f>
        <v>0</v>
      </c>
      <c r="Z70" s="88">
        <f>SUMIFS('Dec Receipts Data'!V:V,'Dec Receipts Data'!$A:$A,$B70)+SUMIFS('Dec Receipts Data'!V:V,'Dec Receipts Data'!$A:$A,$A70)</f>
        <v>0</v>
      </c>
      <c r="AA70" s="88">
        <f>SUMIFS('Dec Receipts Data'!W:W,'Dec Receipts Data'!$A:$A,$B70)+SUMIFS('Dec Receipts Data'!W:W,'Dec Receipts Data'!$A:$A,$A70)</f>
        <v>0</v>
      </c>
      <c r="AB70" s="88">
        <f>SUMIFS('Dec Receipts Data'!X:X,'Dec Receipts Data'!$A:$A,$B70)+SUMIFS('Dec Receipts Data'!X:X,'Dec Receipts Data'!$A:$A,$A70)</f>
        <v>107349.17</v>
      </c>
      <c r="AC70" s="88">
        <f>SUMIFS('Dec Receipts Data'!Y:Y,'Dec Receipts Data'!$A:$A,$B70)+SUMIFS('Dec Receipts Data'!Y:Y,'Dec Receipts Data'!$A:$A,$A70)</f>
        <v>411.48</v>
      </c>
      <c r="AD70" s="88">
        <f>SUMIFS('Dec Receipts Data'!Z:Z,'Dec Receipts Data'!$A:$A,$B70)+SUMIFS('Dec Receipts Data'!Z:Z,'Dec Receipts Data'!$A:$A,$A70)</f>
        <v>17266.32</v>
      </c>
      <c r="AE70" s="88">
        <f>SUMIFS('Dec Receipts Data'!AA:AA,'Dec Receipts Data'!$A:$A,$B70)+SUMIFS('Dec Receipts Data'!AA:AA,'Dec Receipts Data'!$A:$A,$A70)</f>
        <v>0</v>
      </c>
      <c r="AF70" s="88">
        <f>SUMIFS('Dec Receipts Data'!AB:AB,'Dec Receipts Data'!$A:$A,$B70)+SUMIFS('Dec Receipts Data'!AB:AB,'Dec Receipts Data'!$A:$A,$A70)</f>
        <v>287.70999999999998</v>
      </c>
      <c r="AG70" s="88">
        <f>SUMIFS('Dec Receipts Data'!AC:AC,'Dec Receipts Data'!$A:$A,$B70)+SUMIFS('Dec Receipts Data'!AC:AC,'Dec Receipts Data'!$A:$A,$A70)</f>
        <v>0</v>
      </c>
      <c r="AH70" s="88">
        <f>SUMIFS('Dec Receipts Data'!AD:AD,'Dec Receipts Data'!$A:$A,$B70)+SUMIFS('Dec Receipts Data'!AD:AD,'Dec Receipts Data'!$A:$A,$A70)</f>
        <v>122741.46</v>
      </c>
      <c r="AI70" s="88">
        <f>SUMIFS('Dec Receipts Data'!AE:AE,'Dec Receipts Data'!$A:$A,$B70)+SUMIFS('Dec Receipts Data'!AE:AE,'Dec Receipts Data'!$A:$A,$A70)</f>
        <v>15829.56</v>
      </c>
      <c r="AJ70" s="88">
        <f>SUMIFS('Dec Receipts Data'!AF:AF,'Dec Receipts Data'!$A:$A,$B70)+SUMIFS('Dec Receipts Data'!AF:AF,'Dec Receipts Data'!$A:$A,$A70)</f>
        <v>32920.1</v>
      </c>
      <c r="AK70" s="88">
        <f>SUMIFS('Dec Receipts Data'!AG:AG,'Dec Receipts Data'!$A:$A,$B70)+SUMIFS('Dec Receipts Data'!AG:AG,'Dec Receipts Data'!$A:$A,$A70)</f>
        <v>1221.48</v>
      </c>
    </row>
    <row r="71" spans="1:37" ht="13.2" outlineLevel="1">
      <c r="A71" s="128"/>
      <c r="B71" s="19" t="s">
        <v>84</v>
      </c>
      <c r="C71" s="127">
        <v>708661</v>
      </c>
      <c r="D71" s="80">
        <f>SUMIFS('PMT Terms'!C:C,'PMT Terms'!B:B,B71)</f>
        <v>45</v>
      </c>
      <c r="E71" s="89">
        <f t="shared" si="3"/>
        <v>1.9445977554853446</v>
      </c>
      <c r="F71" s="84">
        <f t="shared" si="5"/>
        <v>1378060.5899999999</v>
      </c>
      <c r="G71" s="88">
        <f>SUMIFS('Dec Receipts Data'!C:C,'Dec Receipts Data'!$A:$A,$B71)+SUMIFS('Dec Receipts Data'!C:C,'Dec Receipts Data'!$A:$A,$A71)</f>
        <v>1871.69</v>
      </c>
      <c r="H71" s="88">
        <f>SUMIFS('Dec Receipts Data'!D:D,'Dec Receipts Data'!$A:$A,$B71)+SUMIFS('Dec Receipts Data'!D:D,'Dec Receipts Data'!$A:$A,$A71)</f>
        <v>19696.75</v>
      </c>
      <c r="I71" s="88">
        <f>SUMIFS('Dec Receipts Data'!E:E,'Dec Receipts Data'!$A:$A,$B71)+SUMIFS('Dec Receipts Data'!E:E,'Dec Receipts Data'!$A:$A,$A71)</f>
        <v>275.01</v>
      </c>
      <c r="J71" s="88">
        <f>SUMIFS('Dec Receipts Data'!F:F,'Dec Receipts Data'!$A:$A,$B71)+SUMIFS('Dec Receipts Data'!F:F,'Dec Receipts Data'!$A:$A,$A71)</f>
        <v>137094.22</v>
      </c>
      <c r="K71" s="88">
        <f>SUMIFS('Dec Receipts Data'!G:G,'Dec Receipts Data'!$A:$A,$B71)+SUMIFS('Dec Receipts Data'!G:G,'Dec Receipts Data'!$A:$A,$A71)</f>
        <v>151177.32</v>
      </c>
      <c r="L71" s="88">
        <f>SUMIFS('Dec Receipts Data'!H:H,'Dec Receipts Data'!$A:$A,$B71)+SUMIFS('Dec Receipts Data'!H:H,'Dec Receipts Data'!$A:$A,$A71)</f>
        <v>0</v>
      </c>
      <c r="M71" s="88">
        <f>SUMIFS('Dec Receipts Data'!I:I,'Dec Receipts Data'!$A:$A,$B71)+SUMIFS('Dec Receipts Data'!I:I,'Dec Receipts Data'!$A:$A,$A71)</f>
        <v>0</v>
      </c>
      <c r="N71" s="88">
        <f>SUMIFS('Dec Receipts Data'!J:J,'Dec Receipts Data'!$A:$A,$B71)+SUMIFS('Dec Receipts Data'!J:J,'Dec Receipts Data'!$A:$A,$A71)</f>
        <v>100171.55</v>
      </c>
      <c r="O71" s="88">
        <f>SUMIFS('Dec Receipts Data'!K:K,'Dec Receipts Data'!$A:$A,$B71)+SUMIFS('Dec Receipts Data'!K:K,'Dec Receipts Data'!$A:$A,$A71)</f>
        <v>81118.080000000002</v>
      </c>
      <c r="P71" s="88">
        <f>SUMIFS('Dec Receipts Data'!L:L,'Dec Receipts Data'!$A:$A,$B71)+SUMIFS('Dec Receipts Data'!L:L,'Dec Receipts Data'!$A:$A,$A71)</f>
        <v>12483.11</v>
      </c>
      <c r="Q71" s="88">
        <f>SUMIFS('Dec Receipts Data'!M:M,'Dec Receipts Data'!$A:$A,$B71)+SUMIFS('Dec Receipts Data'!M:M,'Dec Receipts Data'!$A:$A,$A71)</f>
        <v>23447.91</v>
      </c>
      <c r="R71" s="88">
        <f>SUMIFS('Dec Receipts Data'!N:N,'Dec Receipts Data'!$A:$A,$B71)+SUMIFS('Dec Receipts Data'!N:N,'Dec Receipts Data'!$A:$A,$A71)</f>
        <v>16578.78</v>
      </c>
      <c r="S71" s="88">
        <f>SUMIFS('Dec Receipts Data'!O:O,'Dec Receipts Data'!$A:$A,$B71)+SUMIFS('Dec Receipts Data'!O:O,'Dec Receipts Data'!$A:$A,$A71)</f>
        <v>0</v>
      </c>
      <c r="T71" s="88">
        <f>SUMIFS('Dec Receipts Data'!P:P,'Dec Receipts Data'!$A:$A,$B71)+SUMIFS('Dec Receipts Data'!P:P,'Dec Receipts Data'!$A:$A,$A71)</f>
        <v>2321.87</v>
      </c>
      <c r="U71" s="88">
        <f>SUMIFS('Dec Receipts Data'!Q:Q,'Dec Receipts Data'!$A:$A,$B71)+SUMIFS('Dec Receipts Data'!Q:Q,'Dec Receipts Data'!$A:$A,$A71)</f>
        <v>54118.84</v>
      </c>
      <c r="V71" s="88">
        <f>SUMIFS('Dec Receipts Data'!R:R,'Dec Receipts Data'!$A:$A,$B71)+SUMIFS('Dec Receipts Data'!R:R,'Dec Receipts Data'!$A:$A,$A71)</f>
        <v>57219.03</v>
      </c>
      <c r="W71" s="88">
        <f>SUMIFS('Dec Receipts Data'!S:S,'Dec Receipts Data'!$A:$A,$B71)+SUMIFS('Dec Receipts Data'!S:S,'Dec Receipts Data'!$A:$A,$A71)</f>
        <v>55040.81</v>
      </c>
      <c r="X71" s="88">
        <f>SUMIFS('Dec Receipts Data'!T:T,'Dec Receipts Data'!$A:$A,$B71)+SUMIFS('Dec Receipts Data'!T:T,'Dec Receipts Data'!$A:$A,$A71)</f>
        <v>94380.74</v>
      </c>
      <c r="Y71" s="88">
        <f>SUMIFS('Dec Receipts Data'!U:U,'Dec Receipts Data'!$A:$A,$B71)+SUMIFS('Dec Receipts Data'!U:U,'Dec Receipts Data'!$A:$A,$A71)</f>
        <v>63496.99</v>
      </c>
      <c r="Z71" s="88">
        <f>SUMIFS('Dec Receipts Data'!V:V,'Dec Receipts Data'!$A:$A,$B71)+SUMIFS('Dec Receipts Data'!V:V,'Dec Receipts Data'!$A:$A,$A71)</f>
        <v>0</v>
      </c>
      <c r="AA71" s="88">
        <f>SUMIFS('Dec Receipts Data'!W:W,'Dec Receipts Data'!$A:$A,$B71)+SUMIFS('Dec Receipts Data'!W:W,'Dec Receipts Data'!$A:$A,$A71)</f>
        <v>0</v>
      </c>
      <c r="AB71" s="88">
        <f>SUMIFS('Dec Receipts Data'!X:X,'Dec Receipts Data'!$A:$A,$B71)+SUMIFS('Dec Receipts Data'!X:X,'Dec Receipts Data'!$A:$A,$A71)</f>
        <v>101641.59</v>
      </c>
      <c r="AC71" s="88">
        <f>SUMIFS('Dec Receipts Data'!Y:Y,'Dec Receipts Data'!$A:$A,$B71)+SUMIFS('Dec Receipts Data'!Y:Y,'Dec Receipts Data'!$A:$A,$A71)</f>
        <v>21601.95</v>
      </c>
      <c r="AD71" s="88">
        <f>SUMIFS('Dec Receipts Data'!Z:Z,'Dec Receipts Data'!$A:$A,$B71)+SUMIFS('Dec Receipts Data'!Z:Z,'Dec Receipts Data'!$A:$A,$A71)</f>
        <v>0</v>
      </c>
      <c r="AE71" s="88">
        <f>SUMIFS('Dec Receipts Data'!AA:AA,'Dec Receipts Data'!$A:$A,$B71)+SUMIFS('Dec Receipts Data'!AA:AA,'Dec Receipts Data'!$A:$A,$A71)</f>
        <v>90.71</v>
      </c>
      <c r="AF71" s="88">
        <f>SUMIFS('Dec Receipts Data'!AB:AB,'Dec Receipts Data'!$A:$A,$B71)+SUMIFS('Dec Receipts Data'!AB:AB,'Dec Receipts Data'!$A:$A,$A71)</f>
        <v>122989.28</v>
      </c>
      <c r="AG71" s="88">
        <f>SUMIFS('Dec Receipts Data'!AC:AC,'Dec Receipts Data'!$A:$A,$B71)+SUMIFS('Dec Receipts Data'!AC:AC,'Dec Receipts Data'!$A:$A,$A71)</f>
        <v>0</v>
      </c>
      <c r="AH71" s="88">
        <f>SUMIFS('Dec Receipts Data'!AD:AD,'Dec Receipts Data'!$A:$A,$B71)+SUMIFS('Dec Receipts Data'!AD:AD,'Dec Receipts Data'!$A:$A,$A71)</f>
        <v>45.36</v>
      </c>
      <c r="AI71" s="88">
        <f>SUMIFS('Dec Receipts Data'!AE:AE,'Dec Receipts Data'!$A:$A,$B71)+SUMIFS('Dec Receipts Data'!AE:AE,'Dec Receipts Data'!$A:$A,$A71)</f>
        <v>162170.91</v>
      </c>
      <c r="AJ71" s="88">
        <f>SUMIFS('Dec Receipts Data'!AF:AF,'Dec Receipts Data'!$A:$A,$B71)+SUMIFS('Dec Receipts Data'!AF:AF,'Dec Receipts Data'!$A:$A,$A71)</f>
        <v>99028.09</v>
      </c>
      <c r="AK71" s="88">
        <f>SUMIFS('Dec Receipts Data'!AG:AG,'Dec Receipts Data'!$A:$A,$B71)+SUMIFS('Dec Receipts Data'!AG:AG,'Dec Receipts Data'!$A:$A,$A71)</f>
        <v>0</v>
      </c>
    </row>
    <row r="72" spans="1:37" ht="13.2" outlineLevel="1">
      <c r="A72" s="86"/>
      <c r="B72" s="19" t="s">
        <v>73</v>
      </c>
      <c r="C72" s="127">
        <v>704849</v>
      </c>
      <c r="D72" s="80">
        <f>SUMIFS('PMT Terms'!C:C,'PMT Terms'!B:B,B72)</f>
        <v>45</v>
      </c>
      <c r="E72" s="89">
        <f t="shared" si="3"/>
        <v>1.0299144639490159</v>
      </c>
      <c r="F72" s="84">
        <f t="shared" si="5"/>
        <v>725934.17999999982</v>
      </c>
      <c r="G72" s="88">
        <f>SUMIFS('Dec Receipts Data'!C:C,'Dec Receipts Data'!$A:$A,$B72)+SUMIFS('Dec Receipts Data'!C:C,'Dec Receipts Data'!$A:$A,$A72)</f>
        <v>83.96</v>
      </c>
      <c r="H72" s="88">
        <f>SUMIFS('Dec Receipts Data'!D:D,'Dec Receipts Data'!$A:$A,$B72)+SUMIFS('Dec Receipts Data'!D:D,'Dec Receipts Data'!$A:$A,$A72)</f>
        <v>0</v>
      </c>
      <c r="I72" s="88">
        <f>SUMIFS('Dec Receipts Data'!E:E,'Dec Receipts Data'!$A:$A,$B72)+SUMIFS('Dec Receipts Data'!E:E,'Dec Receipts Data'!$A:$A,$A72)</f>
        <v>2119.1999999999998</v>
      </c>
      <c r="J72" s="88">
        <f>SUMIFS('Dec Receipts Data'!F:F,'Dec Receipts Data'!$A:$A,$B72)+SUMIFS('Dec Receipts Data'!F:F,'Dec Receipts Data'!$A:$A,$A72)</f>
        <v>1007.52</v>
      </c>
      <c r="K72" s="88">
        <f>SUMIFS('Dec Receipts Data'!G:G,'Dec Receipts Data'!$A:$A,$B72)+SUMIFS('Dec Receipts Data'!G:G,'Dec Receipts Data'!$A:$A,$A72)</f>
        <v>0</v>
      </c>
      <c r="L72" s="88">
        <f>SUMIFS('Dec Receipts Data'!H:H,'Dec Receipts Data'!$A:$A,$B72)+SUMIFS('Dec Receipts Data'!H:H,'Dec Receipts Data'!$A:$A,$A72)</f>
        <v>0</v>
      </c>
      <c r="M72" s="88">
        <f>SUMIFS('Dec Receipts Data'!I:I,'Dec Receipts Data'!$A:$A,$B72)+SUMIFS('Dec Receipts Data'!I:I,'Dec Receipts Data'!$A:$A,$A72)</f>
        <v>176515.29</v>
      </c>
      <c r="N72" s="88">
        <f>SUMIFS('Dec Receipts Data'!J:J,'Dec Receipts Data'!$A:$A,$B72)+SUMIFS('Dec Receipts Data'!J:J,'Dec Receipts Data'!$A:$A,$A72)</f>
        <v>5543.91</v>
      </c>
      <c r="O72" s="88">
        <f>SUMIFS('Dec Receipts Data'!K:K,'Dec Receipts Data'!$A:$A,$B72)+SUMIFS('Dec Receipts Data'!K:K,'Dec Receipts Data'!$A:$A,$A72)</f>
        <v>708.48</v>
      </c>
      <c r="P72" s="88">
        <f>SUMIFS('Dec Receipts Data'!L:L,'Dec Receipts Data'!$A:$A,$B72)+SUMIFS('Dec Receipts Data'!L:L,'Dec Receipts Data'!$A:$A,$A72)</f>
        <v>480</v>
      </c>
      <c r="Q72" s="88">
        <f>SUMIFS('Dec Receipts Data'!M:M,'Dec Receipts Data'!$A:$A,$B72)+SUMIFS('Dec Receipts Data'!M:M,'Dec Receipts Data'!$A:$A,$A72)</f>
        <v>104.95</v>
      </c>
      <c r="R72" s="88">
        <f>SUMIFS('Dec Receipts Data'!N:N,'Dec Receipts Data'!$A:$A,$B72)+SUMIFS('Dec Receipts Data'!N:N,'Dec Receipts Data'!$A:$A,$A72)</f>
        <v>157.86000000000001</v>
      </c>
      <c r="S72" s="88">
        <f>SUMIFS('Dec Receipts Data'!O:O,'Dec Receipts Data'!$A:$A,$B72)+SUMIFS('Dec Receipts Data'!O:O,'Dec Receipts Data'!$A:$A,$A72)</f>
        <v>0</v>
      </c>
      <c r="T72" s="88">
        <f>SUMIFS('Dec Receipts Data'!P:P,'Dec Receipts Data'!$A:$A,$B72)+SUMIFS('Dec Receipts Data'!P:P,'Dec Receipts Data'!$A:$A,$A72)</f>
        <v>0</v>
      </c>
      <c r="U72" s="88">
        <f>SUMIFS('Dec Receipts Data'!Q:Q,'Dec Receipts Data'!$A:$A,$B72)+SUMIFS('Dec Receipts Data'!Q:Q,'Dec Receipts Data'!$A:$A,$A72)</f>
        <v>20388.240000000002</v>
      </c>
      <c r="V72" s="88">
        <f>SUMIFS('Dec Receipts Data'!R:R,'Dec Receipts Data'!$A:$A,$B72)+SUMIFS('Dec Receipts Data'!R:R,'Dec Receipts Data'!$A:$A,$A72)</f>
        <v>165686.74</v>
      </c>
      <c r="W72" s="88">
        <f>SUMIFS('Dec Receipts Data'!S:S,'Dec Receipts Data'!$A:$A,$B72)+SUMIFS('Dec Receipts Data'!S:S,'Dec Receipts Data'!$A:$A,$A72)</f>
        <v>123424.22</v>
      </c>
      <c r="X72" s="88">
        <f>SUMIFS('Dec Receipts Data'!T:T,'Dec Receipts Data'!$A:$A,$B72)+SUMIFS('Dec Receipts Data'!T:T,'Dec Receipts Data'!$A:$A,$A72)</f>
        <v>31115.52</v>
      </c>
      <c r="Y72" s="88">
        <f>SUMIFS('Dec Receipts Data'!U:U,'Dec Receipts Data'!$A:$A,$B72)+SUMIFS('Dec Receipts Data'!U:U,'Dec Receipts Data'!$A:$A,$A72)</f>
        <v>714.34</v>
      </c>
      <c r="Z72" s="88">
        <f>SUMIFS('Dec Receipts Data'!V:V,'Dec Receipts Data'!$A:$A,$B72)+SUMIFS('Dec Receipts Data'!V:V,'Dec Receipts Data'!$A:$A,$A72)</f>
        <v>0</v>
      </c>
      <c r="AA72" s="88">
        <f>SUMIFS('Dec Receipts Data'!W:W,'Dec Receipts Data'!$A:$A,$B72)+SUMIFS('Dec Receipts Data'!W:W,'Dec Receipts Data'!$A:$A,$A72)</f>
        <v>0</v>
      </c>
      <c r="AB72" s="88">
        <f>SUMIFS('Dec Receipts Data'!X:X,'Dec Receipts Data'!$A:$A,$B72)+SUMIFS('Dec Receipts Data'!X:X,'Dec Receipts Data'!$A:$A,$A72)</f>
        <v>32771.760000000002</v>
      </c>
      <c r="AC72" s="88">
        <f>SUMIFS('Dec Receipts Data'!Y:Y,'Dec Receipts Data'!$A:$A,$B72)+SUMIFS('Dec Receipts Data'!Y:Y,'Dec Receipts Data'!$A:$A,$A72)</f>
        <v>14161.98</v>
      </c>
      <c r="AD72" s="88">
        <f>SUMIFS('Dec Receipts Data'!Z:Z,'Dec Receipts Data'!$A:$A,$B72)+SUMIFS('Dec Receipts Data'!Z:Z,'Dec Receipts Data'!$A:$A,$A72)</f>
        <v>192</v>
      </c>
      <c r="AE72" s="88">
        <f>SUMIFS('Dec Receipts Data'!AA:AA,'Dec Receipts Data'!$A:$A,$B72)+SUMIFS('Dec Receipts Data'!AA:AA,'Dec Receipts Data'!$A:$A,$A72)</f>
        <v>157.86000000000001</v>
      </c>
      <c r="AF72" s="88">
        <f>SUMIFS('Dec Receipts Data'!AB:AB,'Dec Receipts Data'!$A:$A,$B72)+SUMIFS('Dec Receipts Data'!AB:AB,'Dec Receipts Data'!$A:$A,$A72)</f>
        <v>420.48</v>
      </c>
      <c r="AG72" s="88">
        <f>SUMIFS('Dec Receipts Data'!AC:AC,'Dec Receipts Data'!$A:$A,$B72)+SUMIFS('Dec Receipts Data'!AC:AC,'Dec Receipts Data'!$A:$A,$A72)</f>
        <v>0</v>
      </c>
      <c r="AH72" s="88">
        <f>SUMIFS('Dec Receipts Data'!AD:AD,'Dec Receipts Data'!$A:$A,$B72)+SUMIFS('Dec Receipts Data'!AD:AD,'Dec Receipts Data'!$A:$A,$A72)</f>
        <v>20684.689999999999</v>
      </c>
      <c r="AI72" s="88">
        <f>SUMIFS('Dec Receipts Data'!AE:AE,'Dec Receipts Data'!$A:$A,$B72)+SUMIFS('Dec Receipts Data'!AE:AE,'Dec Receipts Data'!$A:$A,$A72)</f>
        <v>116004.06</v>
      </c>
      <c r="AJ72" s="88">
        <f>SUMIFS('Dec Receipts Data'!AF:AF,'Dec Receipts Data'!$A:$A,$B72)+SUMIFS('Dec Receipts Data'!AF:AF,'Dec Receipts Data'!$A:$A,$A72)</f>
        <v>0</v>
      </c>
      <c r="AK72" s="88">
        <f>SUMIFS('Dec Receipts Data'!AG:AG,'Dec Receipts Data'!$A:$A,$B72)+SUMIFS('Dec Receipts Data'!AG:AG,'Dec Receipts Data'!$A:$A,$A72)</f>
        <v>13491.12</v>
      </c>
    </row>
    <row r="73" spans="1:37" ht="13.2" outlineLevel="1">
      <c r="A73" s="86"/>
      <c r="B73" s="19" t="s">
        <v>121</v>
      </c>
      <c r="C73" s="127">
        <v>697868</v>
      </c>
      <c r="D73" s="80">
        <f>SUMIFS('PMT Terms'!C:C,'PMT Terms'!B:B,B73)</f>
        <v>45</v>
      </c>
      <c r="E73" s="89">
        <f t="shared" si="3"/>
        <v>0.9520637427135219</v>
      </c>
      <c r="F73" s="84">
        <f t="shared" si="5"/>
        <v>664414.82000000007</v>
      </c>
      <c r="G73" s="88">
        <f>SUMIFS('Dec Receipts Data'!C:C,'Dec Receipts Data'!$A:$A,$B73)+SUMIFS('Dec Receipts Data'!C:C,'Dec Receipts Data'!$A:$A,$A73)</f>
        <v>416.75</v>
      </c>
      <c r="H73" s="88">
        <f>SUMIFS('Dec Receipts Data'!D:D,'Dec Receipts Data'!$A:$A,$B73)+SUMIFS('Dec Receipts Data'!D:D,'Dec Receipts Data'!$A:$A,$A73)</f>
        <v>1039.5</v>
      </c>
      <c r="I73" s="88">
        <f>SUMIFS('Dec Receipts Data'!E:E,'Dec Receipts Data'!$A:$A,$B73)+SUMIFS('Dec Receipts Data'!E:E,'Dec Receipts Data'!$A:$A,$A73)</f>
        <v>0</v>
      </c>
      <c r="J73" s="88">
        <f>SUMIFS('Dec Receipts Data'!F:F,'Dec Receipts Data'!$A:$A,$B73)+SUMIFS('Dec Receipts Data'!F:F,'Dec Receipts Data'!$A:$A,$A73)</f>
        <v>139524.79</v>
      </c>
      <c r="K73" s="88">
        <f>SUMIFS('Dec Receipts Data'!G:G,'Dec Receipts Data'!$A:$A,$B73)+SUMIFS('Dec Receipts Data'!G:G,'Dec Receipts Data'!$A:$A,$A73)</f>
        <v>0</v>
      </c>
      <c r="L73" s="88">
        <f>SUMIFS('Dec Receipts Data'!H:H,'Dec Receipts Data'!$A:$A,$B73)+SUMIFS('Dec Receipts Data'!H:H,'Dec Receipts Data'!$A:$A,$A73)</f>
        <v>0</v>
      </c>
      <c r="M73" s="88">
        <f>SUMIFS('Dec Receipts Data'!I:I,'Dec Receipts Data'!$A:$A,$B73)+SUMIFS('Dec Receipts Data'!I:I,'Dec Receipts Data'!$A:$A,$A73)</f>
        <v>0</v>
      </c>
      <c r="N73" s="88">
        <f>SUMIFS('Dec Receipts Data'!J:J,'Dec Receipts Data'!$A:$A,$B73)+SUMIFS('Dec Receipts Data'!J:J,'Dec Receipts Data'!$A:$A,$A73)</f>
        <v>0</v>
      </c>
      <c r="O73" s="88">
        <f>SUMIFS('Dec Receipts Data'!K:K,'Dec Receipts Data'!$A:$A,$B73)+SUMIFS('Dec Receipts Data'!K:K,'Dec Receipts Data'!$A:$A,$A73)</f>
        <v>0</v>
      </c>
      <c r="P73" s="88">
        <f>SUMIFS('Dec Receipts Data'!L:L,'Dec Receipts Data'!$A:$A,$B73)+SUMIFS('Dec Receipts Data'!L:L,'Dec Receipts Data'!$A:$A,$A73)</f>
        <v>0</v>
      </c>
      <c r="Q73" s="88">
        <f>SUMIFS('Dec Receipts Data'!M:M,'Dec Receipts Data'!$A:$A,$B73)+SUMIFS('Dec Receipts Data'!M:M,'Dec Receipts Data'!$A:$A,$A73)</f>
        <v>196827.86</v>
      </c>
      <c r="R73" s="88">
        <f>SUMIFS('Dec Receipts Data'!N:N,'Dec Receipts Data'!$A:$A,$B73)+SUMIFS('Dec Receipts Data'!N:N,'Dec Receipts Data'!$A:$A,$A73)</f>
        <v>0</v>
      </c>
      <c r="S73" s="88">
        <f>SUMIFS('Dec Receipts Data'!O:O,'Dec Receipts Data'!$A:$A,$B73)+SUMIFS('Dec Receipts Data'!O:O,'Dec Receipts Data'!$A:$A,$A73)</f>
        <v>0</v>
      </c>
      <c r="T73" s="88">
        <f>SUMIFS('Dec Receipts Data'!P:P,'Dec Receipts Data'!$A:$A,$B73)+SUMIFS('Dec Receipts Data'!P:P,'Dec Receipts Data'!$A:$A,$A73)</f>
        <v>512.13</v>
      </c>
      <c r="U73" s="88">
        <f>SUMIFS('Dec Receipts Data'!Q:Q,'Dec Receipts Data'!$A:$A,$B73)+SUMIFS('Dec Receipts Data'!Q:Q,'Dec Receipts Data'!$A:$A,$A73)</f>
        <v>0</v>
      </c>
      <c r="V73" s="88">
        <f>SUMIFS('Dec Receipts Data'!R:R,'Dec Receipts Data'!$A:$A,$B73)+SUMIFS('Dec Receipts Data'!R:R,'Dec Receipts Data'!$A:$A,$A73)</f>
        <v>0</v>
      </c>
      <c r="W73" s="88">
        <f>SUMIFS('Dec Receipts Data'!S:S,'Dec Receipts Data'!$A:$A,$B73)+SUMIFS('Dec Receipts Data'!S:S,'Dec Receipts Data'!$A:$A,$A73)</f>
        <v>0</v>
      </c>
      <c r="X73" s="88">
        <f>SUMIFS('Dec Receipts Data'!T:T,'Dec Receipts Data'!$A:$A,$B73)+SUMIFS('Dec Receipts Data'!T:T,'Dec Receipts Data'!$A:$A,$A73)</f>
        <v>202635.77</v>
      </c>
      <c r="Y73" s="88">
        <f>SUMIFS('Dec Receipts Data'!U:U,'Dec Receipts Data'!$A:$A,$B73)+SUMIFS('Dec Receipts Data'!U:U,'Dec Receipts Data'!$A:$A,$A73)</f>
        <v>34.65</v>
      </c>
      <c r="Z73" s="88">
        <f>SUMIFS('Dec Receipts Data'!V:V,'Dec Receipts Data'!$A:$A,$B73)+SUMIFS('Dec Receipts Data'!V:V,'Dec Receipts Data'!$A:$A,$A73)</f>
        <v>0</v>
      </c>
      <c r="AA73" s="88">
        <f>SUMIFS('Dec Receipts Data'!W:W,'Dec Receipts Data'!$A:$A,$B73)+SUMIFS('Dec Receipts Data'!W:W,'Dec Receipts Data'!$A:$A,$A73)</f>
        <v>33.340000000000003</v>
      </c>
      <c r="AB73" s="88">
        <f>SUMIFS('Dec Receipts Data'!X:X,'Dec Receipts Data'!$A:$A,$B73)+SUMIFS('Dec Receipts Data'!X:X,'Dec Receipts Data'!$A:$A,$A73)</f>
        <v>0</v>
      </c>
      <c r="AC73" s="88">
        <f>SUMIFS('Dec Receipts Data'!Y:Y,'Dec Receipts Data'!$A:$A,$B73)+SUMIFS('Dec Receipts Data'!Y:Y,'Dec Receipts Data'!$A:$A,$A73)</f>
        <v>0</v>
      </c>
      <c r="AD73" s="88">
        <f>SUMIFS('Dec Receipts Data'!Z:Z,'Dec Receipts Data'!$A:$A,$B73)+SUMIFS('Dec Receipts Data'!Z:Z,'Dec Receipts Data'!$A:$A,$A73)</f>
        <v>0</v>
      </c>
      <c r="AE73" s="88">
        <f>SUMIFS('Dec Receipts Data'!AA:AA,'Dec Receipts Data'!$A:$A,$B73)+SUMIFS('Dec Receipts Data'!AA:AA,'Dec Receipts Data'!$A:$A,$A73)</f>
        <v>0</v>
      </c>
      <c r="AF73" s="88">
        <f>SUMIFS('Dec Receipts Data'!AB:AB,'Dec Receipts Data'!$A:$A,$B73)+SUMIFS('Dec Receipts Data'!AB:AB,'Dec Receipts Data'!$A:$A,$A73)</f>
        <v>121227.57</v>
      </c>
      <c r="AG73" s="88">
        <f>SUMIFS('Dec Receipts Data'!AC:AC,'Dec Receipts Data'!$A:$A,$B73)+SUMIFS('Dec Receipts Data'!AC:AC,'Dec Receipts Data'!$A:$A,$A73)</f>
        <v>0</v>
      </c>
      <c r="AH73" s="88">
        <f>SUMIFS('Dec Receipts Data'!AD:AD,'Dec Receipts Data'!$A:$A,$B73)+SUMIFS('Dec Receipts Data'!AD:AD,'Dec Receipts Data'!$A:$A,$A73)</f>
        <v>2162.46</v>
      </c>
      <c r="AI73" s="88">
        <f>SUMIFS('Dec Receipts Data'!AE:AE,'Dec Receipts Data'!$A:$A,$B73)+SUMIFS('Dec Receipts Data'!AE:AE,'Dec Receipts Data'!$A:$A,$A73)</f>
        <v>0</v>
      </c>
      <c r="AJ73" s="88">
        <f>SUMIFS('Dec Receipts Data'!AF:AF,'Dec Receipts Data'!$A:$A,$B73)+SUMIFS('Dec Receipts Data'!AF:AF,'Dec Receipts Data'!$A:$A,$A73)</f>
        <v>0</v>
      </c>
      <c r="AK73" s="88">
        <f>SUMIFS('Dec Receipts Data'!AG:AG,'Dec Receipts Data'!$A:$A,$B73)+SUMIFS('Dec Receipts Data'!AG:AG,'Dec Receipts Data'!$A:$A,$A73)</f>
        <v>0</v>
      </c>
    </row>
    <row r="74" spans="1:37" ht="13.2" outlineLevel="1">
      <c r="A74" s="86"/>
      <c r="B74" s="19" t="s">
        <v>122</v>
      </c>
      <c r="C74" s="127">
        <v>672521</v>
      </c>
      <c r="D74" s="80">
        <f>SUMIFS('PMT Terms'!C:C,'PMT Terms'!B:B,B74)</f>
        <v>45</v>
      </c>
      <c r="E74" s="89">
        <f t="shared" si="3"/>
        <v>1.0983434271940953</v>
      </c>
      <c r="F74" s="84">
        <f t="shared" si="5"/>
        <v>738659.02000000014</v>
      </c>
      <c r="G74" s="88">
        <f>SUMIFS('Dec Receipts Data'!C:C,'Dec Receipts Data'!$A:$A,$B74)+SUMIFS('Dec Receipts Data'!C:C,'Dec Receipts Data'!$A:$A,$A74)</f>
        <v>0</v>
      </c>
      <c r="H74" s="88">
        <f>SUMIFS('Dec Receipts Data'!D:D,'Dec Receipts Data'!$A:$A,$B74)+SUMIFS('Dec Receipts Data'!D:D,'Dec Receipts Data'!$A:$A,$A74)</f>
        <v>0</v>
      </c>
      <c r="I74" s="88">
        <f>SUMIFS('Dec Receipts Data'!E:E,'Dec Receipts Data'!$A:$A,$B74)+SUMIFS('Dec Receipts Data'!E:E,'Dec Receipts Data'!$A:$A,$A74)</f>
        <v>0</v>
      </c>
      <c r="J74" s="88">
        <f>SUMIFS('Dec Receipts Data'!F:F,'Dec Receipts Data'!$A:$A,$B74)+SUMIFS('Dec Receipts Data'!F:F,'Dec Receipts Data'!$A:$A,$A74)</f>
        <v>182.7</v>
      </c>
      <c r="K74" s="88">
        <f>SUMIFS('Dec Receipts Data'!G:G,'Dec Receipts Data'!$A:$A,$B74)+SUMIFS('Dec Receipts Data'!G:G,'Dec Receipts Data'!$A:$A,$A74)</f>
        <v>5405.4</v>
      </c>
      <c r="L74" s="88">
        <f>SUMIFS('Dec Receipts Data'!H:H,'Dec Receipts Data'!$A:$A,$B74)+SUMIFS('Dec Receipts Data'!H:H,'Dec Receipts Data'!$A:$A,$A74)</f>
        <v>4572</v>
      </c>
      <c r="M74" s="88">
        <f>SUMIFS('Dec Receipts Data'!I:I,'Dec Receipts Data'!$A:$A,$B74)+SUMIFS('Dec Receipts Data'!I:I,'Dec Receipts Data'!$A:$A,$A74)</f>
        <v>981.12</v>
      </c>
      <c r="N74" s="88">
        <f>SUMIFS('Dec Receipts Data'!J:J,'Dec Receipts Data'!$A:$A,$B74)+SUMIFS('Dec Receipts Data'!J:J,'Dec Receipts Data'!$A:$A,$A74)</f>
        <v>5796.72</v>
      </c>
      <c r="O74" s="88">
        <f>SUMIFS('Dec Receipts Data'!K:K,'Dec Receipts Data'!$A:$A,$B74)+SUMIFS('Dec Receipts Data'!K:K,'Dec Receipts Data'!$A:$A,$A74)</f>
        <v>293.52</v>
      </c>
      <c r="P74" s="88">
        <f>SUMIFS('Dec Receipts Data'!L:L,'Dec Receipts Data'!$A:$A,$B74)+SUMIFS('Dec Receipts Data'!L:L,'Dec Receipts Data'!$A:$A,$A74)</f>
        <v>0</v>
      </c>
      <c r="Q74" s="88">
        <f>SUMIFS('Dec Receipts Data'!M:M,'Dec Receipts Data'!$A:$A,$B74)+SUMIFS('Dec Receipts Data'!M:M,'Dec Receipts Data'!$A:$A,$A74)</f>
        <v>0</v>
      </c>
      <c r="R74" s="88">
        <f>SUMIFS('Dec Receipts Data'!N:N,'Dec Receipts Data'!$A:$A,$B74)+SUMIFS('Dec Receipts Data'!N:N,'Dec Receipts Data'!$A:$A,$A74)</f>
        <v>0</v>
      </c>
      <c r="S74" s="88">
        <f>SUMIFS('Dec Receipts Data'!O:O,'Dec Receipts Data'!$A:$A,$B74)+SUMIFS('Dec Receipts Data'!O:O,'Dec Receipts Data'!$A:$A,$A74)</f>
        <v>0</v>
      </c>
      <c r="T74" s="88">
        <f>SUMIFS('Dec Receipts Data'!P:P,'Dec Receipts Data'!$A:$A,$B74)+SUMIFS('Dec Receipts Data'!P:P,'Dec Receipts Data'!$A:$A,$A74)</f>
        <v>0</v>
      </c>
      <c r="U74" s="88">
        <f>SUMIFS('Dec Receipts Data'!Q:Q,'Dec Receipts Data'!$A:$A,$B74)+SUMIFS('Dec Receipts Data'!Q:Q,'Dec Receipts Data'!$A:$A,$A74)</f>
        <v>37202.379999999997</v>
      </c>
      <c r="V74" s="88">
        <f>SUMIFS('Dec Receipts Data'!R:R,'Dec Receipts Data'!$A:$A,$B74)+SUMIFS('Dec Receipts Data'!R:R,'Dec Receipts Data'!$A:$A,$A74)</f>
        <v>71201.64</v>
      </c>
      <c r="W74" s="88">
        <f>SUMIFS('Dec Receipts Data'!S:S,'Dec Receipts Data'!$A:$A,$B74)+SUMIFS('Dec Receipts Data'!S:S,'Dec Receipts Data'!$A:$A,$A74)</f>
        <v>20257.68</v>
      </c>
      <c r="X74" s="88">
        <f>SUMIFS('Dec Receipts Data'!T:T,'Dec Receipts Data'!$A:$A,$B74)+SUMIFS('Dec Receipts Data'!T:T,'Dec Receipts Data'!$A:$A,$A74)</f>
        <v>1939.2</v>
      </c>
      <c r="Y74" s="88">
        <f>SUMIFS('Dec Receipts Data'!U:U,'Dec Receipts Data'!$A:$A,$B74)+SUMIFS('Dec Receipts Data'!U:U,'Dec Receipts Data'!$A:$A,$A74)</f>
        <v>0</v>
      </c>
      <c r="Z74" s="88">
        <f>SUMIFS('Dec Receipts Data'!V:V,'Dec Receipts Data'!$A:$A,$B74)+SUMIFS('Dec Receipts Data'!V:V,'Dec Receipts Data'!$A:$A,$A74)</f>
        <v>0</v>
      </c>
      <c r="AA74" s="88">
        <f>SUMIFS('Dec Receipts Data'!W:W,'Dec Receipts Data'!$A:$A,$B74)+SUMIFS('Dec Receipts Data'!W:W,'Dec Receipts Data'!$A:$A,$A74)</f>
        <v>31921.919999999998</v>
      </c>
      <c r="AB74" s="88">
        <f>SUMIFS('Dec Receipts Data'!X:X,'Dec Receipts Data'!$A:$A,$B74)+SUMIFS('Dec Receipts Data'!X:X,'Dec Receipts Data'!$A:$A,$A74)</f>
        <v>0</v>
      </c>
      <c r="AC74" s="88">
        <f>SUMIFS('Dec Receipts Data'!Y:Y,'Dec Receipts Data'!$A:$A,$B74)+SUMIFS('Dec Receipts Data'!Y:Y,'Dec Receipts Data'!$A:$A,$A74)</f>
        <v>482461.64</v>
      </c>
      <c r="AD74" s="88">
        <f>SUMIFS('Dec Receipts Data'!Z:Z,'Dec Receipts Data'!$A:$A,$B74)+SUMIFS('Dec Receipts Data'!Z:Z,'Dec Receipts Data'!$A:$A,$A74)</f>
        <v>64779.66</v>
      </c>
      <c r="AE74" s="88">
        <f>SUMIFS('Dec Receipts Data'!AA:AA,'Dec Receipts Data'!$A:$A,$B74)+SUMIFS('Dec Receipts Data'!AA:AA,'Dec Receipts Data'!$A:$A,$A74)</f>
        <v>0</v>
      </c>
      <c r="AF74" s="88">
        <f>SUMIFS('Dec Receipts Data'!AB:AB,'Dec Receipts Data'!$A:$A,$B74)+SUMIFS('Dec Receipts Data'!AB:AB,'Dec Receipts Data'!$A:$A,$A74)</f>
        <v>80.8</v>
      </c>
      <c r="AG74" s="88">
        <f>SUMIFS('Dec Receipts Data'!AC:AC,'Dec Receipts Data'!$A:$A,$B74)+SUMIFS('Dec Receipts Data'!AC:AC,'Dec Receipts Data'!$A:$A,$A74)</f>
        <v>587.04</v>
      </c>
      <c r="AH74" s="88">
        <f>SUMIFS('Dec Receipts Data'!AD:AD,'Dec Receipts Data'!$A:$A,$B74)+SUMIFS('Dec Receipts Data'!AD:AD,'Dec Receipts Data'!$A:$A,$A74)</f>
        <v>0</v>
      </c>
      <c r="AI74" s="88">
        <f>SUMIFS('Dec Receipts Data'!AE:AE,'Dec Receipts Data'!$A:$A,$B74)+SUMIFS('Dec Receipts Data'!AE:AE,'Dec Receipts Data'!$A:$A,$A74)</f>
        <v>0</v>
      </c>
      <c r="AJ74" s="88">
        <f>SUMIFS('Dec Receipts Data'!AF:AF,'Dec Receipts Data'!$A:$A,$B74)+SUMIFS('Dec Receipts Data'!AF:AF,'Dec Receipts Data'!$A:$A,$A74)</f>
        <v>0</v>
      </c>
      <c r="AK74" s="88">
        <f>SUMIFS('Dec Receipts Data'!AG:AG,'Dec Receipts Data'!$A:$A,$B74)+SUMIFS('Dec Receipts Data'!AG:AG,'Dec Receipts Data'!$A:$A,$A74)</f>
        <v>10995.6</v>
      </c>
    </row>
    <row r="75" spans="1:37" ht="13.2" outlineLevel="1">
      <c r="A75" s="86"/>
      <c r="B75" s="19" t="s">
        <v>674</v>
      </c>
      <c r="C75" s="127">
        <v>641907</v>
      </c>
      <c r="D75" s="80">
        <f>SUMIFS('PMT Terms'!C:C,'PMT Terms'!B:B,B75)</f>
        <v>55</v>
      </c>
      <c r="E75" s="89">
        <f t="shared" si="3"/>
        <v>0</v>
      </c>
      <c r="F75" s="84">
        <f t="shared" si="5"/>
        <v>0</v>
      </c>
      <c r="G75" s="88">
        <f>SUMIFS('Dec Receipts Data'!C:C,'Dec Receipts Data'!$A:$A,$B75)+SUMIFS('Dec Receipts Data'!C:C,'Dec Receipts Data'!$A:$A,$A75)</f>
        <v>0</v>
      </c>
      <c r="H75" s="88">
        <f>SUMIFS('Dec Receipts Data'!D:D,'Dec Receipts Data'!$A:$A,$B75)+SUMIFS('Dec Receipts Data'!D:D,'Dec Receipts Data'!$A:$A,$A75)</f>
        <v>0</v>
      </c>
      <c r="I75" s="88">
        <f>SUMIFS('Dec Receipts Data'!E:E,'Dec Receipts Data'!$A:$A,$B75)+SUMIFS('Dec Receipts Data'!E:E,'Dec Receipts Data'!$A:$A,$A75)</f>
        <v>0</v>
      </c>
      <c r="J75" s="88">
        <f>SUMIFS('Dec Receipts Data'!F:F,'Dec Receipts Data'!$A:$A,$B75)+SUMIFS('Dec Receipts Data'!F:F,'Dec Receipts Data'!$A:$A,$A75)</f>
        <v>0</v>
      </c>
      <c r="K75" s="88">
        <f>SUMIFS('Dec Receipts Data'!G:G,'Dec Receipts Data'!$A:$A,$B75)+SUMIFS('Dec Receipts Data'!G:G,'Dec Receipts Data'!$A:$A,$A75)</f>
        <v>0</v>
      </c>
      <c r="L75" s="88">
        <f>SUMIFS('Dec Receipts Data'!H:H,'Dec Receipts Data'!$A:$A,$B75)+SUMIFS('Dec Receipts Data'!H:H,'Dec Receipts Data'!$A:$A,$A75)</f>
        <v>0</v>
      </c>
      <c r="M75" s="88">
        <f>SUMIFS('Dec Receipts Data'!I:I,'Dec Receipts Data'!$A:$A,$B75)+SUMIFS('Dec Receipts Data'!I:I,'Dec Receipts Data'!$A:$A,$A75)</f>
        <v>0</v>
      </c>
      <c r="N75" s="88">
        <f>SUMIFS('Dec Receipts Data'!J:J,'Dec Receipts Data'!$A:$A,$B75)+SUMIFS('Dec Receipts Data'!J:J,'Dec Receipts Data'!$A:$A,$A75)</f>
        <v>0</v>
      </c>
      <c r="O75" s="88">
        <f>SUMIFS('Dec Receipts Data'!K:K,'Dec Receipts Data'!$A:$A,$B75)+SUMIFS('Dec Receipts Data'!K:K,'Dec Receipts Data'!$A:$A,$A75)</f>
        <v>0</v>
      </c>
      <c r="P75" s="88">
        <f>SUMIFS('Dec Receipts Data'!L:L,'Dec Receipts Data'!$A:$A,$B75)+SUMIFS('Dec Receipts Data'!L:L,'Dec Receipts Data'!$A:$A,$A75)</f>
        <v>0</v>
      </c>
      <c r="Q75" s="88">
        <f>SUMIFS('Dec Receipts Data'!M:M,'Dec Receipts Data'!$A:$A,$B75)+SUMIFS('Dec Receipts Data'!M:M,'Dec Receipts Data'!$A:$A,$A75)</f>
        <v>0</v>
      </c>
      <c r="R75" s="88">
        <f>SUMIFS('Dec Receipts Data'!N:N,'Dec Receipts Data'!$A:$A,$B75)+SUMIFS('Dec Receipts Data'!N:N,'Dec Receipts Data'!$A:$A,$A75)</f>
        <v>0</v>
      </c>
      <c r="S75" s="88">
        <f>SUMIFS('Dec Receipts Data'!O:O,'Dec Receipts Data'!$A:$A,$B75)+SUMIFS('Dec Receipts Data'!O:O,'Dec Receipts Data'!$A:$A,$A75)</f>
        <v>0</v>
      </c>
      <c r="T75" s="88">
        <f>SUMIFS('Dec Receipts Data'!P:P,'Dec Receipts Data'!$A:$A,$B75)+SUMIFS('Dec Receipts Data'!P:P,'Dec Receipts Data'!$A:$A,$A75)</f>
        <v>0</v>
      </c>
      <c r="U75" s="88">
        <f>SUMIFS('Dec Receipts Data'!Q:Q,'Dec Receipts Data'!$A:$A,$B75)+SUMIFS('Dec Receipts Data'!Q:Q,'Dec Receipts Data'!$A:$A,$A75)</f>
        <v>0</v>
      </c>
      <c r="V75" s="88">
        <f>SUMIFS('Dec Receipts Data'!R:R,'Dec Receipts Data'!$A:$A,$B75)+SUMIFS('Dec Receipts Data'!R:R,'Dec Receipts Data'!$A:$A,$A75)</f>
        <v>0</v>
      </c>
      <c r="W75" s="88">
        <f>SUMIFS('Dec Receipts Data'!S:S,'Dec Receipts Data'!$A:$A,$B75)+SUMIFS('Dec Receipts Data'!S:S,'Dec Receipts Data'!$A:$A,$A75)</f>
        <v>0</v>
      </c>
      <c r="X75" s="88">
        <f>SUMIFS('Dec Receipts Data'!T:T,'Dec Receipts Data'!$A:$A,$B75)+SUMIFS('Dec Receipts Data'!T:T,'Dec Receipts Data'!$A:$A,$A75)</f>
        <v>0</v>
      </c>
      <c r="Y75" s="88">
        <f>SUMIFS('Dec Receipts Data'!U:U,'Dec Receipts Data'!$A:$A,$B75)+SUMIFS('Dec Receipts Data'!U:U,'Dec Receipts Data'!$A:$A,$A75)</f>
        <v>0</v>
      </c>
      <c r="Z75" s="88">
        <f>SUMIFS('Dec Receipts Data'!V:V,'Dec Receipts Data'!$A:$A,$B75)+SUMIFS('Dec Receipts Data'!V:V,'Dec Receipts Data'!$A:$A,$A75)</f>
        <v>0</v>
      </c>
      <c r="AA75" s="88">
        <f>SUMIFS('Dec Receipts Data'!W:W,'Dec Receipts Data'!$A:$A,$B75)+SUMIFS('Dec Receipts Data'!W:W,'Dec Receipts Data'!$A:$A,$A75)</f>
        <v>0</v>
      </c>
      <c r="AB75" s="88">
        <f>SUMIFS('Dec Receipts Data'!X:X,'Dec Receipts Data'!$A:$A,$B75)+SUMIFS('Dec Receipts Data'!X:X,'Dec Receipts Data'!$A:$A,$A75)</f>
        <v>0</v>
      </c>
      <c r="AC75" s="88">
        <f>SUMIFS('Dec Receipts Data'!Y:Y,'Dec Receipts Data'!$A:$A,$B75)+SUMIFS('Dec Receipts Data'!Y:Y,'Dec Receipts Data'!$A:$A,$A75)</f>
        <v>0</v>
      </c>
      <c r="AD75" s="88">
        <f>SUMIFS('Dec Receipts Data'!Z:Z,'Dec Receipts Data'!$A:$A,$B75)+SUMIFS('Dec Receipts Data'!Z:Z,'Dec Receipts Data'!$A:$A,$A75)</f>
        <v>0</v>
      </c>
      <c r="AE75" s="88">
        <f>SUMIFS('Dec Receipts Data'!AA:AA,'Dec Receipts Data'!$A:$A,$B75)+SUMIFS('Dec Receipts Data'!AA:AA,'Dec Receipts Data'!$A:$A,$A75)</f>
        <v>0</v>
      </c>
      <c r="AF75" s="88">
        <f>SUMIFS('Dec Receipts Data'!AB:AB,'Dec Receipts Data'!$A:$A,$B75)+SUMIFS('Dec Receipts Data'!AB:AB,'Dec Receipts Data'!$A:$A,$A75)</f>
        <v>0</v>
      </c>
      <c r="AG75" s="88">
        <f>SUMIFS('Dec Receipts Data'!AC:AC,'Dec Receipts Data'!$A:$A,$B75)+SUMIFS('Dec Receipts Data'!AC:AC,'Dec Receipts Data'!$A:$A,$A75)</f>
        <v>0</v>
      </c>
      <c r="AH75" s="88">
        <f>SUMIFS('Dec Receipts Data'!AD:AD,'Dec Receipts Data'!$A:$A,$B75)+SUMIFS('Dec Receipts Data'!AD:AD,'Dec Receipts Data'!$A:$A,$A75)</f>
        <v>0</v>
      </c>
      <c r="AI75" s="88">
        <f>SUMIFS('Dec Receipts Data'!AE:AE,'Dec Receipts Data'!$A:$A,$B75)+SUMIFS('Dec Receipts Data'!AE:AE,'Dec Receipts Data'!$A:$A,$A75)</f>
        <v>0</v>
      </c>
      <c r="AJ75" s="88">
        <f>SUMIFS('Dec Receipts Data'!AF:AF,'Dec Receipts Data'!$A:$A,$B75)+SUMIFS('Dec Receipts Data'!AF:AF,'Dec Receipts Data'!$A:$A,$A75)</f>
        <v>0</v>
      </c>
      <c r="AK75" s="88">
        <f>SUMIFS('Dec Receipts Data'!AG:AG,'Dec Receipts Data'!$A:$A,$B75)+SUMIFS('Dec Receipts Data'!AG:AG,'Dec Receipts Data'!$A:$A,$A75)</f>
        <v>0</v>
      </c>
    </row>
    <row r="76" spans="1:37" ht="13.2" outlineLevel="1">
      <c r="A76" s="86"/>
      <c r="B76" s="19" t="s">
        <v>672</v>
      </c>
      <c r="C76" s="127">
        <v>640739</v>
      </c>
      <c r="D76" s="80">
        <f>SUMIFS('PMT Terms'!C:C,'PMT Terms'!B:B,B76)</f>
        <v>60</v>
      </c>
      <c r="E76" s="89">
        <f t="shared" si="3"/>
        <v>0</v>
      </c>
      <c r="F76" s="84">
        <f t="shared" si="5"/>
        <v>0</v>
      </c>
      <c r="G76" s="88">
        <f>SUMIFS('Dec Receipts Data'!C:C,'Dec Receipts Data'!$A:$A,$B76)+SUMIFS('Dec Receipts Data'!C:C,'Dec Receipts Data'!$A:$A,$A76)</f>
        <v>0</v>
      </c>
      <c r="H76" s="88">
        <f>SUMIFS('Dec Receipts Data'!D:D,'Dec Receipts Data'!$A:$A,$B76)+SUMIFS('Dec Receipts Data'!D:D,'Dec Receipts Data'!$A:$A,$A76)</f>
        <v>0</v>
      </c>
      <c r="I76" s="88">
        <f>SUMIFS('Dec Receipts Data'!E:E,'Dec Receipts Data'!$A:$A,$B76)+SUMIFS('Dec Receipts Data'!E:E,'Dec Receipts Data'!$A:$A,$A76)</f>
        <v>0</v>
      </c>
      <c r="J76" s="88">
        <f>SUMIFS('Dec Receipts Data'!F:F,'Dec Receipts Data'!$A:$A,$B76)+SUMIFS('Dec Receipts Data'!F:F,'Dec Receipts Data'!$A:$A,$A76)</f>
        <v>0</v>
      </c>
      <c r="K76" s="88">
        <f>SUMIFS('Dec Receipts Data'!G:G,'Dec Receipts Data'!$A:$A,$B76)+SUMIFS('Dec Receipts Data'!G:G,'Dec Receipts Data'!$A:$A,$A76)</f>
        <v>0</v>
      </c>
      <c r="L76" s="88">
        <f>SUMIFS('Dec Receipts Data'!H:H,'Dec Receipts Data'!$A:$A,$B76)+SUMIFS('Dec Receipts Data'!H:H,'Dec Receipts Data'!$A:$A,$A76)</f>
        <v>0</v>
      </c>
      <c r="M76" s="88">
        <f>SUMIFS('Dec Receipts Data'!I:I,'Dec Receipts Data'!$A:$A,$B76)+SUMIFS('Dec Receipts Data'!I:I,'Dec Receipts Data'!$A:$A,$A76)</f>
        <v>0</v>
      </c>
      <c r="N76" s="88">
        <f>SUMIFS('Dec Receipts Data'!J:J,'Dec Receipts Data'!$A:$A,$B76)+SUMIFS('Dec Receipts Data'!J:J,'Dec Receipts Data'!$A:$A,$A76)</f>
        <v>0</v>
      </c>
      <c r="O76" s="88">
        <f>SUMIFS('Dec Receipts Data'!K:K,'Dec Receipts Data'!$A:$A,$B76)+SUMIFS('Dec Receipts Data'!K:K,'Dec Receipts Data'!$A:$A,$A76)</f>
        <v>0</v>
      </c>
      <c r="P76" s="88">
        <f>SUMIFS('Dec Receipts Data'!L:L,'Dec Receipts Data'!$A:$A,$B76)+SUMIFS('Dec Receipts Data'!L:L,'Dec Receipts Data'!$A:$A,$A76)</f>
        <v>0</v>
      </c>
      <c r="Q76" s="88">
        <f>SUMIFS('Dec Receipts Data'!M:M,'Dec Receipts Data'!$A:$A,$B76)+SUMIFS('Dec Receipts Data'!M:M,'Dec Receipts Data'!$A:$A,$A76)</f>
        <v>0</v>
      </c>
      <c r="R76" s="88">
        <f>SUMIFS('Dec Receipts Data'!N:N,'Dec Receipts Data'!$A:$A,$B76)+SUMIFS('Dec Receipts Data'!N:N,'Dec Receipts Data'!$A:$A,$A76)</f>
        <v>0</v>
      </c>
      <c r="S76" s="88">
        <f>SUMIFS('Dec Receipts Data'!O:O,'Dec Receipts Data'!$A:$A,$B76)+SUMIFS('Dec Receipts Data'!O:O,'Dec Receipts Data'!$A:$A,$A76)</f>
        <v>0</v>
      </c>
      <c r="T76" s="88">
        <f>SUMIFS('Dec Receipts Data'!P:P,'Dec Receipts Data'!$A:$A,$B76)+SUMIFS('Dec Receipts Data'!P:P,'Dec Receipts Data'!$A:$A,$A76)</f>
        <v>0</v>
      </c>
      <c r="U76" s="88">
        <f>SUMIFS('Dec Receipts Data'!Q:Q,'Dec Receipts Data'!$A:$A,$B76)+SUMIFS('Dec Receipts Data'!Q:Q,'Dec Receipts Data'!$A:$A,$A76)</f>
        <v>0</v>
      </c>
      <c r="V76" s="88">
        <f>SUMIFS('Dec Receipts Data'!R:R,'Dec Receipts Data'!$A:$A,$B76)+SUMIFS('Dec Receipts Data'!R:R,'Dec Receipts Data'!$A:$A,$A76)</f>
        <v>0</v>
      </c>
      <c r="W76" s="88">
        <f>SUMIFS('Dec Receipts Data'!S:S,'Dec Receipts Data'!$A:$A,$B76)+SUMIFS('Dec Receipts Data'!S:S,'Dec Receipts Data'!$A:$A,$A76)</f>
        <v>0</v>
      </c>
      <c r="X76" s="88">
        <f>SUMIFS('Dec Receipts Data'!T:T,'Dec Receipts Data'!$A:$A,$B76)+SUMIFS('Dec Receipts Data'!T:T,'Dec Receipts Data'!$A:$A,$A76)</f>
        <v>0</v>
      </c>
      <c r="Y76" s="88">
        <f>SUMIFS('Dec Receipts Data'!U:U,'Dec Receipts Data'!$A:$A,$B76)+SUMIFS('Dec Receipts Data'!U:U,'Dec Receipts Data'!$A:$A,$A76)</f>
        <v>0</v>
      </c>
      <c r="Z76" s="88">
        <f>SUMIFS('Dec Receipts Data'!V:V,'Dec Receipts Data'!$A:$A,$B76)+SUMIFS('Dec Receipts Data'!V:V,'Dec Receipts Data'!$A:$A,$A76)</f>
        <v>0</v>
      </c>
      <c r="AA76" s="88">
        <f>SUMIFS('Dec Receipts Data'!W:W,'Dec Receipts Data'!$A:$A,$B76)+SUMIFS('Dec Receipts Data'!W:W,'Dec Receipts Data'!$A:$A,$A76)</f>
        <v>0</v>
      </c>
      <c r="AB76" s="88">
        <f>SUMIFS('Dec Receipts Data'!X:X,'Dec Receipts Data'!$A:$A,$B76)+SUMIFS('Dec Receipts Data'!X:X,'Dec Receipts Data'!$A:$A,$A76)</f>
        <v>0</v>
      </c>
      <c r="AC76" s="88">
        <f>SUMIFS('Dec Receipts Data'!Y:Y,'Dec Receipts Data'!$A:$A,$B76)+SUMIFS('Dec Receipts Data'!Y:Y,'Dec Receipts Data'!$A:$A,$A76)</f>
        <v>0</v>
      </c>
      <c r="AD76" s="88">
        <f>SUMIFS('Dec Receipts Data'!Z:Z,'Dec Receipts Data'!$A:$A,$B76)+SUMIFS('Dec Receipts Data'!Z:Z,'Dec Receipts Data'!$A:$A,$A76)</f>
        <v>0</v>
      </c>
      <c r="AE76" s="88">
        <f>SUMIFS('Dec Receipts Data'!AA:AA,'Dec Receipts Data'!$A:$A,$B76)+SUMIFS('Dec Receipts Data'!AA:AA,'Dec Receipts Data'!$A:$A,$A76)</f>
        <v>0</v>
      </c>
      <c r="AF76" s="88">
        <f>SUMIFS('Dec Receipts Data'!AB:AB,'Dec Receipts Data'!$A:$A,$B76)+SUMIFS('Dec Receipts Data'!AB:AB,'Dec Receipts Data'!$A:$A,$A76)</f>
        <v>0</v>
      </c>
      <c r="AG76" s="88">
        <f>SUMIFS('Dec Receipts Data'!AC:AC,'Dec Receipts Data'!$A:$A,$B76)+SUMIFS('Dec Receipts Data'!AC:AC,'Dec Receipts Data'!$A:$A,$A76)</f>
        <v>0</v>
      </c>
      <c r="AH76" s="88">
        <f>SUMIFS('Dec Receipts Data'!AD:AD,'Dec Receipts Data'!$A:$A,$B76)+SUMIFS('Dec Receipts Data'!AD:AD,'Dec Receipts Data'!$A:$A,$A76)</f>
        <v>0</v>
      </c>
      <c r="AI76" s="88">
        <f>SUMIFS('Dec Receipts Data'!AE:AE,'Dec Receipts Data'!$A:$A,$B76)+SUMIFS('Dec Receipts Data'!AE:AE,'Dec Receipts Data'!$A:$A,$A76)</f>
        <v>0</v>
      </c>
      <c r="AJ76" s="88">
        <f>SUMIFS('Dec Receipts Data'!AF:AF,'Dec Receipts Data'!$A:$A,$B76)+SUMIFS('Dec Receipts Data'!AF:AF,'Dec Receipts Data'!$A:$A,$A76)</f>
        <v>0</v>
      </c>
      <c r="AK76" s="88">
        <f>SUMIFS('Dec Receipts Data'!AG:AG,'Dec Receipts Data'!$A:$A,$B76)+SUMIFS('Dec Receipts Data'!AG:AG,'Dec Receipts Data'!$A:$A,$A76)</f>
        <v>0</v>
      </c>
    </row>
    <row r="77" spans="1:37" ht="13.2" outlineLevel="1">
      <c r="A77" s="86"/>
      <c r="B77" s="19" t="s">
        <v>77</v>
      </c>
      <c r="C77" s="127">
        <v>638864</v>
      </c>
      <c r="D77" s="80">
        <f>SUMIFS('PMT Terms'!C:C,'PMT Terms'!B:B,B77)</f>
        <v>60</v>
      </c>
      <c r="E77" s="89">
        <f t="shared" si="3"/>
        <v>1.4156617057777552</v>
      </c>
      <c r="F77" s="84">
        <f t="shared" si="5"/>
        <v>904415.29999999981</v>
      </c>
      <c r="G77" s="88">
        <f>SUMIFS('Dec Receipts Data'!C:C,'Dec Receipts Data'!$A:$A,$B77)+SUMIFS('Dec Receipts Data'!C:C,'Dec Receipts Data'!$A:$A,$A77)</f>
        <v>100505.07</v>
      </c>
      <c r="H77" s="88">
        <f>SUMIFS('Dec Receipts Data'!D:D,'Dec Receipts Data'!$A:$A,$B77)+SUMIFS('Dec Receipts Data'!D:D,'Dec Receipts Data'!$A:$A,$A77)</f>
        <v>36036.57</v>
      </c>
      <c r="I77" s="88">
        <f>SUMIFS('Dec Receipts Data'!E:E,'Dec Receipts Data'!$A:$A,$B77)+SUMIFS('Dec Receipts Data'!E:E,'Dec Receipts Data'!$A:$A,$A77)</f>
        <v>264160.99</v>
      </c>
      <c r="J77" s="88">
        <f>SUMIFS('Dec Receipts Data'!F:F,'Dec Receipts Data'!$A:$A,$B77)+SUMIFS('Dec Receipts Data'!F:F,'Dec Receipts Data'!$A:$A,$A77)</f>
        <v>59824.6</v>
      </c>
      <c r="K77" s="88">
        <f>SUMIFS('Dec Receipts Data'!G:G,'Dec Receipts Data'!$A:$A,$B77)+SUMIFS('Dec Receipts Data'!G:G,'Dec Receipts Data'!$A:$A,$A77)</f>
        <v>1269.75</v>
      </c>
      <c r="L77" s="88">
        <f>SUMIFS('Dec Receipts Data'!H:H,'Dec Receipts Data'!$A:$A,$B77)+SUMIFS('Dec Receipts Data'!H:H,'Dec Receipts Data'!$A:$A,$A77)</f>
        <v>1181.52</v>
      </c>
      <c r="M77" s="88">
        <f>SUMIFS('Dec Receipts Data'!I:I,'Dec Receipts Data'!$A:$A,$B77)+SUMIFS('Dec Receipts Data'!I:I,'Dec Receipts Data'!$A:$A,$A77)</f>
        <v>816.94</v>
      </c>
      <c r="N77" s="88">
        <f>SUMIFS('Dec Receipts Data'!J:J,'Dec Receipts Data'!$A:$A,$B77)+SUMIFS('Dec Receipts Data'!J:J,'Dec Receipts Data'!$A:$A,$A77)</f>
        <v>4526.04</v>
      </c>
      <c r="O77" s="88">
        <f>SUMIFS('Dec Receipts Data'!K:K,'Dec Receipts Data'!$A:$A,$B77)+SUMIFS('Dec Receipts Data'!K:K,'Dec Receipts Data'!$A:$A,$A77)</f>
        <v>3836.58</v>
      </c>
      <c r="P77" s="88">
        <f>SUMIFS('Dec Receipts Data'!L:L,'Dec Receipts Data'!$A:$A,$B77)+SUMIFS('Dec Receipts Data'!L:L,'Dec Receipts Data'!$A:$A,$A77)</f>
        <v>811.55</v>
      </c>
      <c r="Q77" s="88">
        <f>SUMIFS('Dec Receipts Data'!M:M,'Dec Receipts Data'!$A:$A,$B77)+SUMIFS('Dec Receipts Data'!M:M,'Dec Receipts Data'!$A:$A,$A77)</f>
        <v>334.56</v>
      </c>
      <c r="R77" s="88">
        <f>SUMIFS('Dec Receipts Data'!N:N,'Dec Receipts Data'!$A:$A,$B77)+SUMIFS('Dec Receipts Data'!N:N,'Dec Receipts Data'!$A:$A,$A77)</f>
        <v>61249.36</v>
      </c>
      <c r="S77" s="88">
        <f>SUMIFS('Dec Receipts Data'!O:O,'Dec Receipts Data'!$A:$A,$B77)+SUMIFS('Dec Receipts Data'!O:O,'Dec Receipts Data'!$A:$A,$A77)</f>
        <v>9950.32</v>
      </c>
      <c r="T77" s="88">
        <f>SUMIFS('Dec Receipts Data'!P:P,'Dec Receipts Data'!$A:$A,$B77)+SUMIFS('Dec Receipts Data'!P:P,'Dec Receipts Data'!$A:$A,$A77)</f>
        <v>831.24</v>
      </c>
      <c r="U77" s="88">
        <f>SUMIFS('Dec Receipts Data'!Q:Q,'Dec Receipts Data'!$A:$A,$B77)+SUMIFS('Dec Receipts Data'!Q:Q,'Dec Receipts Data'!$A:$A,$A77)</f>
        <v>4781.5</v>
      </c>
      <c r="V77" s="88">
        <f>SUMIFS('Dec Receipts Data'!R:R,'Dec Receipts Data'!$A:$A,$B77)+SUMIFS('Dec Receipts Data'!R:R,'Dec Receipts Data'!$A:$A,$A77)</f>
        <v>706.3</v>
      </c>
      <c r="W77" s="88">
        <f>SUMIFS('Dec Receipts Data'!S:S,'Dec Receipts Data'!$A:$A,$B77)+SUMIFS('Dec Receipts Data'!S:S,'Dec Receipts Data'!$A:$A,$A77)</f>
        <v>527.96</v>
      </c>
      <c r="X77" s="88">
        <f>SUMIFS('Dec Receipts Data'!T:T,'Dec Receipts Data'!$A:$A,$B77)+SUMIFS('Dec Receipts Data'!T:T,'Dec Receipts Data'!$A:$A,$A77)</f>
        <v>139849.48000000001</v>
      </c>
      <c r="Y77" s="88">
        <f>SUMIFS('Dec Receipts Data'!U:U,'Dec Receipts Data'!$A:$A,$B77)+SUMIFS('Dec Receipts Data'!U:U,'Dec Receipts Data'!$A:$A,$A77)</f>
        <v>26539.200000000001</v>
      </c>
      <c r="Z77" s="88">
        <f>SUMIFS('Dec Receipts Data'!V:V,'Dec Receipts Data'!$A:$A,$B77)+SUMIFS('Dec Receipts Data'!V:V,'Dec Receipts Data'!$A:$A,$A77)</f>
        <v>7144.86</v>
      </c>
      <c r="AA77" s="88">
        <f>SUMIFS('Dec Receipts Data'!W:W,'Dec Receipts Data'!$A:$A,$B77)+SUMIFS('Dec Receipts Data'!W:W,'Dec Receipts Data'!$A:$A,$A77)</f>
        <v>2284.08</v>
      </c>
      <c r="AB77" s="88">
        <f>SUMIFS('Dec Receipts Data'!X:X,'Dec Receipts Data'!$A:$A,$B77)+SUMIFS('Dec Receipts Data'!X:X,'Dec Receipts Data'!$A:$A,$A77)</f>
        <v>1375.2</v>
      </c>
      <c r="AC77" s="88">
        <f>SUMIFS('Dec Receipts Data'!Y:Y,'Dec Receipts Data'!$A:$A,$B77)+SUMIFS('Dec Receipts Data'!Y:Y,'Dec Receipts Data'!$A:$A,$A77)</f>
        <v>121518.26</v>
      </c>
      <c r="AD77" s="88">
        <f>SUMIFS('Dec Receipts Data'!Z:Z,'Dec Receipts Data'!$A:$A,$B77)+SUMIFS('Dec Receipts Data'!Z:Z,'Dec Receipts Data'!$A:$A,$A77)</f>
        <v>32685.09</v>
      </c>
      <c r="AE77" s="88">
        <f>SUMIFS('Dec Receipts Data'!AA:AA,'Dec Receipts Data'!$A:$A,$B77)+SUMIFS('Dec Receipts Data'!AA:AA,'Dec Receipts Data'!$A:$A,$A77)</f>
        <v>0</v>
      </c>
      <c r="AF77" s="88">
        <f>SUMIFS('Dec Receipts Data'!AB:AB,'Dec Receipts Data'!$A:$A,$B77)+SUMIFS('Dec Receipts Data'!AB:AB,'Dec Receipts Data'!$A:$A,$A77)</f>
        <v>1027.02</v>
      </c>
      <c r="AG77" s="88">
        <f>SUMIFS('Dec Receipts Data'!AC:AC,'Dec Receipts Data'!$A:$A,$B77)+SUMIFS('Dec Receipts Data'!AC:AC,'Dec Receipts Data'!$A:$A,$A77)</f>
        <v>54.3</v>
      </c>
      <c r="AH77" s="88">
        <f>SUMIFS('Dec Receipts Data'!AD:AD,'Dec Receipts Data'!$A:$A,$B77)+SUMIFS('Dec Receipts Data'!AD:AD,'Dec Receipts Data'!$A:$A,$A77)</f>
        <v>5963.13</v>
      </c>
      <c r="AI77" s="88">
        <f>SUMIFS('Dec Receipts Data'!AE:AE,'Dec Receipts Data'!$A:$A,$B77)+SUMIFS('Dec Receipts Data'!AE:AE,'Dec Receipts Data'!$A:$A,$A77)</f>
        <v>14423.88</v>
      </c>
      <c r="AJ77" s="88">
        <f>SUMIFS('Dec Receipts Data'!AF:AF,'Dec Receipts Data'!$A:$A,$B77)+SUMIFS('Dec Receipts Data'!AF:AF,'Dec Receipts Data'!$A:$A,$A77)</f>
        <v>199.95</v>
      </c>
      <c r="AK77" s="88">
        <f>SUMIFS('Dec Receipts Data'!AG:AG,'Dec Receipts Data'!$A:$A,$B77)+SUMIFS('Dec Receipts Data'!AG:AG,'Dec Receipts Data'!$A:$A,$A77)</f>
        <v>0</v>
      </c>
    </row>
    <row r="78" spans="1:37" ht="13.2" outlineLevel="1">
      <c r="A78" s="86"/>
      <c r="B78" s="19" t="s">
        <v>564</v>
      </c>
      <c r="C78" s="127">
        <v>605055</v>
      </c>
      <c r="D78" s="80">
        <f>SUMIFS('PMT Terms'!C:C,'PMT Terms'!B:B,B78)</f>
        <v>30</v>
      </c>
      <c r="E78" s="89">
        <f t="shared" si="3"/>
        <v>0.46637079273785037</v>
      </c>
      <c r="F78" s="84">
        <f t="shared" si="5"/>
        <v>282179.98000000004</v>
      </c>
      <c r="G78" s="88">
        <f>SUMIFS('Dec Receipts Data'!C:C,'Dec Receipts Data'!$A:$A,$B78)+SUMIFS('Dec Receipts Data'!C:C,'Dec Receipts Data'!$A:$A,$A78)</f>
        <v>607.5</v>
      </c>
      <c r="H78" s="88">
        <f>SUMIFS('Dec Receipts Data'!D:D,'Dec Receipts Data'!$A:$A,$B78)+SUMIFS('Dec Receipts Data'!D:D,'Dec Receipts Data'!$A:$A,$A78)</f>
        <v>0</v>
      </c>
      <c r="I78" s="88">
        <f>SUMIFS('Dec Receipts Data'!E:E,'Dec Receipts Data'!$A:$A,$B78)+SUMIFS('Dec Receipts Data'!E:E,'Dec Receipts Data'!$A:$A,$A78)</f>
        <v>1433.7</v>
      </c>
      <c r="J78" s="88">
        <f>SUMIFS('Dec Receipts Data'!F:F,'Dec Receipts Data'!$A:$A,$B78)+SUMIFS('Dec Receipts Data'!F:F,'Dec Receipts Data'!$A:$A,$A78)</f>
        <v>5630.4</v>
      </c>
      <c r="K78" s="88">
        <f>SUMIFS('Dec Receipts Data'!G:G,'Dec Receipts Data'!$A:$A,$B78)+SUMIFS('Dec Receipts Data'!G:G,'Dec Receipts Data'!$A:$A,$A78)</f>
        <v>5757.3</v>
      </c>
      <c r="L78" s="88">
        <f>SUMIFS('Dec Receipts Data'!H:H,'Dec Receipts Data'!$A:$A,$B78)+SUMIFS('Dec Receipts Data'!H:H,'Dec Receipts Data'!$A:$A,$A78)</f>
        <v>0</v>
      </c>
      <c r="M78" s="88">
        <f>SUMIFS('Dec Receipts Data'!I:I,'Dec Receipts Data'!$A:$A,$B78)+SUMIFS('Dec Receipts Data'!I:I,'Dec Receipts Data'!$A:$A,$A78)</f>
        <v>2008.8</v>
      </c>
      <c r="N78" s="88">
        <f>SUMIFS('Dec Receipts Data'!J:J,'Dec Receipts Data'!$A:$A,$B78)+SUMIFS('Dec Receipts Data'!J:J,'Dec Receipts Data'!$A:$A,$A78)</f>
        <v>468.9</v>
      </c>
      <c r="O78" s="88">
        <f>SUMIFS('Dec Receipts Data'!K:K,'Dec Receipts Data'!$A:$A,$B78)+SUMIFS('Dec Receipts Data'!K:K,'Dec Receipts Data'!$A:$A,$A78)</f>
        <v>517.14</v>
      </c>
      <c r="P78" s="88">
        <f>SUMIFS('Dec Receipts Data'!L:L,'Dec Receipts Data'!$A:$A,$B78)+SUMIFS('Dec Receipts Data'!L:L,'Dec Receipts Data'!$A:$A,$A78)</f>
        <v>13182</v>
      </c>
      <c r="Q78" s="88">
        <f>SUMIFS('Dec Receipts Data'!M:M,'Dec Receipts Data'!$A:$A,$B78)+SUMIFS('Dec Receipts Data'!M:M,'Dec Receipts Data'!$A:$A,$A78)</f>
        <v>7211.7</v>
      </c>
      <c r="R78" s="88">
        <f>SUMIFS('Dec Receipts Data'!N:N,'Dec Receipts Data'!$A:$A,$B78)+SUMIFS('Dec Receipts Data'!N:N,'Dec Receipts Data'!$A:$A,$A78)</f>
        <v>0</v>
      </c>
      <c r="S78" s="88">
        <f>SUMIFS('Dec Receipts Data'!O:O,'Dec Receipts Data'!$A:$A,$B78)+SUMIFS('Dec Receipts Data'!O:O,'Dec Receipts Data'!$A:$A,$A78)</f>
        <v>1583.7</v>
      </c>
      <c r="T78" s="88">
        <f>SUMIFS('Dec Receipts Data'!P:P,'Dec Receipts Data'!$A:$A,$B78)+SUMIFS('Dec Receipts Data'!P:P,'Dec Receipts Data'!$A:$A,$A78)</f>
        <v>34614.6</v>
      </c>
      <c r="U78" s="88">
        <f>SUMIFS('Dec Receipts Data'!Q:Q,'Dec Receipts Data'!$A:$A,$B78)+SUMIFS('Dec Receipts Data'!Q:Q,'Dec Receipts Data'!$A:$A,$A78)</f>
        <v>7556.28</v>
      </c>
      <c r="V78" s="88">
        <f>SUMIFS('Dec Receipts Data'!R:R,'Dec Receipts Data'!$A:$A,$B78)+SUMIFS('Dec Receipts Data'!R:R,'Dec Receipts Data'!$A:$A,$A78)</f>
        <v>4691.25</v>
      </c>
      <c r="W78" s="88">
        <f>SUMIFS('Dec Receipts Data'!S:S,'Dec Receipts Data'!$A:$A,$B78)+SUMIFS('Dec Receipts Data'!S:S,'Dec Receipts Data'!$A:$A,$A78)</f>
        <v>0</v>
      </c>
      <c r="X78" s="88">
        <f>SUMIFS('Dec Receipts Data'!T:T,'Dec Receipts Data'!$A:$A,$B78)+SUMIFS('Dec Receipts Data'!T:T,'Dec Receipts Data'!$A:$A,$A78)</f>
        <v>54277.599999999999</v>
      </c>
      <c r="Y78" s="88">
        <f>SUMIFS('Dec Receipts Data'!U:U,'Dec Receipts Data'!$A:$A,$B78)+SUMIFS('Dec Receipts Data'!U:U,'Dec Receipts Data'!$A:$A,$A78)</f>
        <v>9414.7999999999993</v>
      </c>
      <c r="Z78" s="88">
        <f>SUMIFS('Dec Receipts Data'!V:V,'Dec Receipts Data'!$A:$A,$B78)+SUMIFS('Dec Receipts Data'!V:V,'Dec Receipts Data'!$A:$A,$A78)</f>
        <v>32955</v>
      </c>
      <c r="AA78" s="88">
        <f>SUMIFS('Dec Receipts Data'!W:W,'Dec Receipts Data'!$A:$A,$B78)+SUMIFS('Dec Receipts Data'!W:W,'Dec Receipts Data'!$A:$A,$A78)</f>
        <v>622.45000000000005</v>
      </c>
      <c r="AB78" s="88">
        <f>SUMIFS('Dec Receipts Data'!X:X,'Dec Receipts Data'!$A:$A,$B78)+SUMIFS('Dec Receipts Data'!X:X,'Dec Receipts Data'!$A:$A,$A78)</f>
        <v>1885.5</v>
      </c>
      <c r="AC78" s="88">
        <f>SUMIFS('Dec Receipts Data'!Y:Y,'Dec Receipts Data'!$A:$A,$B78)+SUMIFS('Dec Receipts Data'!Y:Y,'Dec Receipts Data'!$A:$A,$A78)</f>
        <v>0</v>
      </c>
      <c r="AD78" s="88">
        <f>SUMIFS('Dec Receipts Data'!Z:Z,'Dec Receipts Data'!$A:$A,$B78)+SUMIFS('Dec Receipts Data'!Z:Z,'Dec Receipts Data'!$A:$A,$A78)</f>
        <v>16.2</v>
      </c>
      <c r="AE78" s="88">
        <f>SUMIFS('Dec Receipts Data'!AA:AA,'Dec Receipts Data'!$A:$A,$B78)+SUMIFS('Dec Receipts Data'!AA:AA,'Dec Receipts Data'!$A:$A,$A78)</f>
        <v>727.51</v>
      </c>
      <c r="AF78" s="88">
        <f>SUMIFS('Dec Receipts Data'!AB:AB,'Dec Receipts Data'!$A:$A,$B78)+SUMIFS('Dec Receipts Data'!AB:AB,'Dec Receipts Data'!$A:$A,$A78)</f>
        <v>73233.7</v>
      </c>
      <c r="AG78" s="88">
        <f>SUMIFS('Dec Receipts Data'!AC:AC,'Dec Receipts Data'!$A:$A,$B78)+SUMIFS('Dec Receipts Data'!AC:AC,'Dec Receipts Data'!$A:$A,$A78)</f>
        <v>7577.84</v>
      </c>
      <c r="AH78" s="88">
        <f>SUMIFS('Dec Receipts Data'!AD:AD,'Dec Receipts Data'!$A:$A,$B78)+SUMIFS('Dec Receipts Data'!AD:AD,'Dec Receipts Data'!$A:$A,$A78)</f>
        <v>51.75</v>
      </c>
      <c r="AI78" s="88">
        <f>SUMIFS('Dec Receipts Data'!AE:AE,'Dec Receipts Data'!$A:$A,$B78)+SUMIFS('Dec Receipts Data'!AE:AE,'Dec Receipts Data'!$A:$A,$A78)</f>
        <v>4230.29</v>
      </c>
      <c r="AJ78" s="88">
        <f>SUMIFS('Dec Receipts Data'!AF:AF,'Dec Receipts Data'!$A:$A,$B78)+SUMIFS('Dec Receipts Data'!AF:AF,'Dec Receipts Data'!$A:$A,$A78)</f>
        <v>9943.51</v>
      </c>
      <c r="AK78" s="88">
        <f>SUMIFS('Dec Receipts Data'!AG:AG,'Dec Receipts Data'!$A:$A,$B78)+SUMIFS('Dec Receipts Data'!AG:AG,'Dec Receipts Data'!$A:$A,$A78)</f>
        <v>1980.56</v>
      </c>
    </row>
    <row r="79" spans="1:37" ht="13.2" outlineLevel="1">
      <c r="A79" s="86"/>
      <c r="B79" s="19" t="s">
        <v>309</v>
      </c>
      <c r="C79" s="127">
        <v>598231</v>
      </c>
      <c r="D79" s="80">
        <f>SUMIFS('PMT Terms'!C:C,'PMT Terms'!B:B,B79)</f>
        <v>60</v>
      </c>
      <c r="E79" s="89">
        <f t="shared" si="3"/>
        <v>0.70866451253779894</v>
      </c>
      <c r="F79" s="84">
        <f t="shared" si="5"/>
        <v>423945.08</v>
      </c>
      <c r="G79" s="88">
        <f>SUMIFS('Dec Receipts Data'!C:C,'Dec Receipts Data'!$A:$A,$B79)+SUMIFS('Dec Receipts Data'!C:C,'Dec Receipts Data'!$A:$A,$A79)</f>
        <v>0</v>
      </c>
      <c r="H79" s="88">
        <f>SUMIFS('Dec Receipts Data'!D:D,'Dec Receipts Data'!$A:$A,$B79)+SUMIFS('Dec Receipts Data'!D:D,'Dec Receipts Data'!$A:$A,$A79)</f>
        <v>0</v>
      </c>
      <c r="I79" s="88">
        <f>SUMIFS('Dec Receipts Data'!E:E,'Dec Receipts Data'!$A:$A,$B79)+SUMIFS('Dec Receipts Data'!E:E,'Dec Receipts Data'!$A:$A,$A79)</f>
        <v>277830</v>
      </c>
      <c r="J79" s="88">
        <f>SUMIFS('Dec Receipts Data'!F:F,'Dec Receipts Data'!$A:$A,$B79)+SUMIFS('Dec Receipts Data'!F:F,'Dec Receipts Data'!$A:$A,$A79)</f>
        <v>744</v>
      </c>
      <c r="K79" s="88">
        <f>SUMIFS('Dec Receipts Data'!G:G,'Dec Receipts Data'!$A:$A,$B79)+SUMIFS('Dec Receipts Data'!G:G,'Dec Receipts Data'!$A:$A,$A79)</f>
        <v>0</v>
      </c>
      <c r="L79" s="88">
        <f>SUMIFS('Dec Receipts Data'!H:H,'Dec Receipts Data'!$A:$A,$B79)+SUMIFS('Dec Receipts Data'!H:H,'Dec Receipts Data'!$A:$A,$A79)</f>
        <v>0</v>
      </c>
      <c r="M79" s="88">
        <f>SUMIFS('Dec Receipts Data'!I:I,'Dec Receipts Data'!$A:$A,$B79)+SUMIFS('Dec Receipts Data'!I:I,'Dec Receipts Data'!$A:$A,$A79)</f>
        <v>0</v>
      </c>
      <c r="N79" s="88">
        <f>SUMIFS('Dec Receipts Data'!J:J,'Dec Receipts Data'!$A:$A,$B79)+SUMIFS('Dec Receipts Data'!J:J,'Dec Receipts Data'!$A:$A,$A79)</f>
        <v>6713</v>
      </c>
      <c r="O79" s="88">
        <f>SUMIFS('Dec Receipts Data'!K:K,'Dec Receipts Data'!$A:$A,$B79)+SUMIFS('Dec Receipts Data'!K:K,'Dec Receipts Data'!$A:$A,$A79)</f>
        <v>0</v>
      </c>
      <c r="P79" s="88">
        <f>SUMIFS('Dec Receipts Data'!L:L,'Dec Receipts Data'!$A:$A,$B79)+SUMIFS('Dec Receipts Data'!L:L,'Dec Receipts Data'!$A:$A,$A79)</f>
        <v>0</v>
      </c>
      <c r="Q79" s="88">
        <f>SUMIFS('Dec Receipts Data'!M:M,'Dec Receipts Data'!$A:$A,$B79)+SUMIFS('Dec Receipts Data'!M:M,'Dec Receipts Data'!$A:$A,$A79)</f>
        <v>0</v>
      </c>
      <c r="R79" s="88">
        <f>SUMIFS('Dec Receipts Data'!N:N,'Dec Receipts Data'!$A:$A,$B79)+SUMIFS('Dec Receipts Data'!N:N,'Dec Receipts Data'!$A:$A,$A79)</f>
        <v>0</v>
      </c>
      <c r="S79" s="88">
        <f>SUMIFS('Dec Receipts Data'!O:O,'Dec Receipts Data'!$A:$A,$B79)+SUMIFS('Dec Receipts Data'!O:O,'Dec Receipts Data'!$A:$A,$A79)</f>
        <v>0</v>
      </c>
      <c r="T79" s="88">
        <f>SUMIFS('Dec Receipts Data'!P:P,'Dec Receipts Data'!$A:$A,$B79)+SUMIFS('Dec Receipts Data'!P:P,'Dec Receipts Data'!$A:$A,$A79)</f>
        <v>0</v>
      </c>
      <c r="U79" s="88">
        <f>SUMIFS('Dec Receipts Data'!Q:Q,'Dec Receipts Data'!$A:$A,$B79)+SUMIFS('Dec Receipts Data'!Q:Q,'Dec Receipts Data'!$A:$A,$A79)</f>
        <v>0</v>
      </c>
      <c r="V79" s="88">
        <f>SUMIFS('Dec Receipts Data'!R:R,'Dec Receipts Data'!$A:$A,$B79)+SUMIFS('Dec Receipts Data'!R:R,'Dec Receipts Data'!$A:$A,$A79)</f>
        <v>0</v>
      </c>
      <c r="W79" s="88">
        <f>SUMIFS('Dec Receipts Data'!S:S,'Dec Receipts Data'!$A:$A,$B79)+SUMIFS('Dec Receipts Data'!S:S,'Dec Receipts Data'!$A:$A,$A79)</f>
        <v>0</v>
      </c>
      <c r="X79" s="88">
        <f>SUMIFS('Dec Receipts Data'!T:T,'Dec Receipts Data'!$A:$A,$B79)+SUMIFS('Dec Receipts Data'!T:T,'Dec Receipts Data'!$A:$A,$A79)</f>
        <v>0</v>
      </c>
      <c r="Y79" s="88">
        <f>SUMIFS('Dec Receipts Data'!U:U,'Dec Receipts Data'!$A:$A,$B79)+SUMIFS('Dec Receipts Data'!U:U,'Dec Receipts Data'!$A:$A,$A79)</f>
        <v>0</v>
      </c>
      <c r="Z79" s="88">
        <f>SUMIFS('Dec Receipts Data'!V:V,'Dec Receipts Data'!$A:$A,$B79)+SUMIFS('Dec Receipts Data'!V:V,'Dec Receipts Data'!$A:$A,$A79)</f>
        <v>0</v>
      </c>
      <c r="AA79" s="88">
        <f>SUMIFS('Dec Receipts Data'!W:W,'Dec Receipts Data'!$A:$A,$B79)+SUMIFS('Dec Receipts Data'!W:W,'Dec Receipts Data'!$A:$A,$A79)</f>
        <v>0</v>
      </c>
      <c r="AB79" s="88">
        <f>SUMIFS('Dec Receipts Data'!X:X,'Dec Receipts Data'!$A:$A,$B79)+SUMIFS('Dec Receipts Data'!X:X,'Dec Receipts Data'!$A:$A,$A79)</f>
        <v>0</v>
      </c>
      <c r="AC79" s="88">
        <f>SUMIFS('Dec Receipts Data'!Y:Y,'Dec Receipts Data'!$A:$A,$B79)+SUMIFS('Dec Receipts Data'!Y:Y,'Dec Receipts Data'!$A:$A,$A79)</f>
        <v>0</v>
      </c>
      <c r="AD79" s="88">
        <f>SUMIFS('Dec Receipts Data'!Z:Z,'Dec Receipts Data'!$A:$A,$B79)+SUMIFS('Dec Receipts Data'!Z:Z,'Dec Receipts Data'!$A:$A,$A79)</f>
        <v>0</v>
      </c>
      <c r="AE79" s="88">
        <f>SUMIFS('Dec Receipts Data'!AA:AA,'Dec Receipts Data'!$A:$A,$B79)+SUMIFS('Dec Receipts Data'!AA:AA,'Dec Receipts Data'!$A:$A,$A79)</f>
        <v>0</v>
      </c>
      <c r="AF79" s="88">
        <f>SUMIFS('Dec Receipts Data'!AB:AB,'Dec Receipts Data'!$A:$A,$B79)+SUMIFS('Dec Receipts Data'!AB:AB,'Dec Receipts Data'!$A:$A,$A79)</f>
        <v>0</v>
      </c>
      <c r="AG79" s="88">
        <f>SUMIFS('Dec Receipts Data'!AC:AC,'Dec Receipts Data'!$A:$A,$B79)+SUMIFS('Dec Receipts Data'!AC:AC,'Dec Receipts Data'!$A:$A,$A79)</f>
        <v>0</v>
      </c>
      <c r="AH79" s="88">
        <f>SUMIFS('Dec Receipts Data'!AD:AD,'Dec Receipts Data'!$A:$A,$B79)+SUMIFS('Dec Receipts Data'!AD:AD,'Dec Receipts Data'!$A:$A,$A79)</f>
        <v>50250</v>
      </c>
      <c r="AI79" s="88">
        <f>SUMIFS('Dec Receipts Data'!AE:AE,'Dec Receipts Data'!$A:$A,$B79)+SUMIFS('Dec Receipts Data'!AE:AE,'Dec Receipts Data'!$A:$A,$A79)</f>
        <v>0</v>
      </c>
      <c r="AJ79" s="88">
        <f>SUMIFS('Dec Receipts Data'!AF:AF,'Dec Receipts Data'!$A:$A,$B79)+SUMIFS('Dec Receipts Data'!AF:AF,'Dec Receipts Data'!$A:$A,$A79)</f>
        <v>88408.08</v>
      </c>
      <c r="AK79" s="88">
        <f>SUMIFS('Dec Receipts Data'!AG:AG,'Dec Receipts Data'!$A:$A,$B79)+SUMIFS('Dec Receipts Data'!AG:AG,'Dec Receipts Data'!$A:$A,$A79)</f>
        <v>0</v>
      </c>
    </row>
    <row r="80" spans="1:37" ht="13.2" outlineLevel="1">
      <c r="A80" s="86"/>
      <c r="B80" s="19" t="s">
        <v>304</v>
      </c>
      <c r="C80" s="127">
        <v>570985</v>
      </c>
      <c r="D80" s="80">
        <f>SUMIFS('PMT Terms'!C:C,'PMT Terms'!B:B,B80)</f>
        <v>55</v>
      </c>
      <c r="E80" s="89">
        <f t="shared" si="3"/>
        <v>0</v>
      </c>
      <c r="F80" s="84">
        <f t="shared" si="5"/>
        <v>0</v>
      </c>
      <c r="G80" s="88">
        <f>SUMIFS('Dec Receipts Data'!C:C,'Dec Receipts Data'!$A:$A,$B80)+SUMIFS('Dec Receipts Data'!C:C,'Dec Receipts Data'!$A:$A,$A80)</f>
        <v>0</v>
      </c>
      <c r="H80" s="88">
        <f>SUMIFS('Dec Receipts Data'!D:D,'Dec Receipts Data'!$A:$A,$B80)+SUMIFS('Dec Receipts Data'!D:D,'Dec Receipts Data'!$A:$A,$A80)</f>
        <v>0</v>
      </c>
      <c r="I80" s="88">
        <f>SUMIFS('Dec Receipts Data'!E:E,'Dec Receipts Data'!$A:$A,$B80)+SUMIFS('Dec Receipts Data'!E:E,'Dec Receipts Data'!$A:$A,$A80)</f>
        <v>0</v>
      </c>
      <c r="J80" s="88">
        <f>SUMIFS('Dec Receipts Data'!F:F,'Dec Receipts Data'!$A:$A,$B80)+SUMIFS('Dec Receipts Data'!F:F,'Dec Receipts Data'!$A:$A,$A80)</f>
        <v>0</v>
      </c>
      <c r="K80" s="88">
        <f>SUMIFS('Dec Receipts Data'!G:G,'Dec Receipts Data'!$A:$A,$B80)+SUMIFS('Dec Receipts Data'!G:G,'Dec Receipts Data'!$A:$A,$A80)</f>
        <v>0</v>
      </c>
      <c r="L80" s="88">
        <f>SUMIFS('Dec Receipts Data'!H:H,'Dec Receipts Data'!$A:$A,$B80)+SUMIFS('Dec Receipts Data'!H:H,'Dec Receipts Data'!$A:$A,$A80)</f>
        <v>0</v>
      </c>
      <c r="M80" s="88">
        <f>SUMIFS('Dec Receipts Data'!I:I,'Dec Receipts Data'!$A:$A,$B80)+SUMIFS('Dec Receipts Data'!I:I,'Dec Receipts Data'!$A:$A,$A80)</f>
        <v>0</v>
      </c>
      <c r="N80" s="88">
        <f>SUMIFS('Dec Receipts Data'!J:J,'Dec Receipts Data'!$A:$A,$B80)+SUMIFS('Dec Receipts Data'!J:J,'Dec Receipts Data'!$A:$A,$A80)</f>
        <v>0</v>
      </c>
      <c r="O80" s="88">
        <f>SUMIFS('Dec Receipts Data'!K:K,'Dec Receipts Data'!$A:$A,$B80)+SUMIFS('Dec Receipts Data'!K:K,'Dec Receipts Data'!$A:$A,$A80)</f>
        <v>0</v>
      </c>
      <c r="P80" s="88">
        <f>SUMIFS('Dec Receipts Data'!L:L,'Dec Receipts Data'!$A:$A,$B80)+SUMIFS('Dec Receipts Data'!L:L,'Dec Receipts Data'!$A:$A,$A80)</f>
        <v>0</v>
      </c>
      <c r="Q80" s="88">
        <f>SUMIFS('Dec Receipts Data'!M:M,'Dec Receipts Data'!$A:$A,$B80)+SUMIFS('Dec Receipts Data'!M:M,'Dec Receipts Data'!$A:$A,$A80)</f>
        <v>0</v>
      </c>
      <c r="R80" s="88">
        <f>SUMIFS('Dec Receipts Data'!N:N,'Dec Receipts Data'!$A:$A,$B80)+SUMIFS('Dec Receipts Data'!N:N,'Dec Receipts Data'!$A:$A,$A80)</f>
        <v>0</v>
      </c>
      <c r="S80" s="88">
        <f>SUMIFS('Dec Receipts Data'!O:O,'Dec Receipts Data'!$A:$A,$B80)+SUMIFS('Dec Receipts Data'!O:O,'Dec Receipts Data'!$A:$A,$A80)</f>
        <v>0</v>
      </c>
      <c r="T80" s="88">
        <f>SUMIFS('Dec Receipts Data'!P:P,'Dec Receipts Data'!$A:$A,$B80)+SUMIFS('Dec Receipts Data'!P:P,'Dec Receipts Data'!$A:$A,$A80)</f>
        <v>0</v>
      </c>
      <c r="U80" s="88">
        <f>SUMIFS('Dec Receipts Data'!Q:Q,'Dec Receipts Data'!$A:$A,$B80)+SUMIFS('Dec Receipts Data'!Q:Q,'Dec Receipts Data'!$A:$A,$A80)</f>
        <v>0</v>
      </c>
      <c r="V80" s="88">
        <f>SUMIFS('Dec Receipts Data'!R:R,'Dec Receipts Data'!$A:$A,$B80)+SUMIFS('Dec Receipts Data'!R:R,'Dec Receipts Data'!$A:$A,$A80)</f>
        <v>0</v>
      </c>
      <c r="W80" s="88">
        <f>SUMIFS('Dec Receipts Data'!S:S,'Dec Receipts Data'!$A:$A,$B80)+SUMIFS('Dec Receipts Data'!S:S,'Dec Receipts Data'!$A:$A,$A80)</f>
        <v>0</v>
      </c>
      <c r="X80" s="88">
        <f>SUMIFS('Dec Receipts Data'!T:T,'Dec Receipts Data'!$A:$A,$B80)+SUMIFS('Dec Receipts Data'!T:T,'Dec Receipts Data'!$A:$A,$A80)</f>
        <v>0</v>
      </c>
      <c r="Y80" s="88">
        <f>SUMIFS('Dec Receipts Data'!U:U,'Dec Receipts Data'!$A:$A,$B80)+SUMIFS('Dec Receipts Data'!U:U,'Dec Receipts Data'!$A:$A,$A80)</f>
        <v>0</v>
      </c>
      <c r="Z80" s="88">
        <f>SUMIFS('Dec Receipts Data'!V:V,'Dec Receipts Data'!$A:$A,$B80)+SUMIFS('Dec Receipts Data'!V:V,'Dec Receipts Data'!$A:$A,$A80)</f>
        <v>0</v>
      </c>
      <c r="AA80" s="88">
        <f>SUMIFS('Dec Receipts Data'!W:W,'Dec Receipts Data'!$A:$A,$B80)+SUMIFS('Dec Receipts Data'!W:W,'Dec Receipts Data'!$A:$A,$A80)</f>
        <v>0</v>
      </c>
      <c r="AB80" s="88">
        <f>SUMIFS('Dec Receipts Data'!X:X,'Dec Receipts Data'!$A:$A,$B80)+SUMIFS('Dec Receipts Data'!X:X,'Dec Receipts Data'!$A:$A,$A80)</f>
        <v>0</v>
      </c>
      <c r="AC80" s="88">
        <f>SUMIFS('Dec Receipts Data'!Y:Y,'Dec Receipts Data'!$A:$A,$B80)+SUMIFS('Dec Receipts Data'!Y:Y,'Dec Receipts Data'!$A:$A,$A80)</f>
        <v>0</v>
      </c>
      <c r="AD80" s="88">
        <f>SUMIFS('Dec Receipts Data'!Z:Z,'Dec Receipts Data'!$A:$A,$B80)+SUMIFS('Dec Receipts Data'!Z:Z,'Dec Receipts Data'!$A:$A,$A80)</f>
        <v>0</v>
      </c>
      <c r="AE80" s="88">
        <f>SUMIFS('Dec Receipts Data'!AA:AA,'Dec Receipts Data'!$A:$A,$B80)+SUMIFS('Dec Receipts Data'!AA:AA,'Dec Receipts Data'!$A:$A,$A80)</f>
        <v>0</v>
      </c>
      <c r="AF80" s="88">
        <f>SUMIFS('Dec Receipts Data'!AB:AB,'Dec Receipts Data'!$A:$A,$B80)+SUMIFS('Dec Receipts Data'!AB:AB,'Dec Receipts Data'!$A:$A,$A80)</f>
        <v>0</v>
      </c>
      <c r="AG80" s="88">
        <f>SUMIFS('Dec Receipts Data'!AC:AC,'Dec Receipts Data'!$A:$A,$B80)+SUMIFS('Dec Receipts Data'!AC:AC,'Dec Receipts Data'!$A:$A,$A80)</f>
        <v>0</v>
      </c>
      <c r="AH80" s="88">
        <f>SUMIFS('Dec Receipts Data'!AD:AD,'Dec Receipts Data'!$A:$A,$B80)+SUMIFS('Dec Receipts Data'!AD:AD,'Dec Receipts Data'!$A:$A,$A80)</f>
        <v>0</v>
      </c>
      <c r="AI80" s="88">
        <f>SUMIFS('Dec Receipts Data'!AE:AE,'Dec Receipts Data'!$A:$A,$B80)+SUMIFS('Dec Receipts Data'!AE:AE,'Dec Receipts Data'!$A:$A,$A80)</f>
        <v>0</v>
      </c>
      <c r="AJ80" s="88">
        <f>SUMIFS('Dec Receipts Data'!AF:AF,'Dec Receipts Data'!$A:$A,$B80)+SUMIFS('Dec Receipts Data'!AF:AF,'Dec Receipts Data'!$A:$A,$A80)</f>
        <v>0</v>
      </c>
      <c r="AK80" s="88">
        <f>SUMIFS('Dec Receipts Data'!AG:AG,'Dec Receipts Data'!$A:$A,$B80)+SUMIFS('Dec Receipts Data'!AG:AG,'Dec Receipts Data'!$A:$A,$A80)</f>
        <v>0</v>
      </c>
    </row>
    <row r="81" spans="1:37" ht="13.2" outlineLevel="1">
      <c r="A81" s="86"/>
      <c r="B81" s="19" t="s">
        <v>567</v>
      </c>
      <c r="C81" s="127">
        <v>535928</v>
      </c>
      <c r="D81" s="80">
        <f>SUMIFS('PMT Terms'!C:C,'PMT Terms'!B:B,B81)</f>
        <v>60</v>
      </c>
      <c r="E81" s="89">
        <f t="shared" si="3"/>
        <v>0.25704126300547836</v>
      </c>
      <c r="F81" s="84">
        <f t="shared" si="5"/>
        <v>137755.61000000002</v>
      </c>
      <c r="G81" s="88">
        <f>SUMIFS('Dec Receipts Data'!C:C,'Dec Receipts Data'!$A:$A,$B81)+SUMIFS('Dec Receipts Data'!C:C,'Dec Receipts Data'!$A:$A,$A81)</f>
        <v>6920.61</v>
      </c>
      <c r="H81" s="88">
        <f>SUMIFS('Dec Receipts Data'!D:D,'Dec Receipts Data'!$A:$A,$B81)+SUMIFS('Dec Receipts Data'!D:D,'Dec Receipts Data'!$A:$A,$A81)</f>
        <v>0</v>
      </c>
      <c r="I81" s="88">
        <f>SUMIFS('Dec Receipts Data'!E:E,'Dec Receipts Data'!$A:$A,$B81)+SUMIFS('Dec Receipts Data'!E:E,'Dec Receipts Data'!$A:$A,$A81)</f>
        <v>0</v>
      </c>
      <c r="J81" s="88">
        <f>SUMIFS('Dec Receipts Data'!F:F,'Dec Receipts Data'!$A:$A,$B81)+SUMIFS('Dec Receipts Data'!F:F,'Dec Receipts Data'!$A:$A,$A81)</f>
        <v>0</v>
      </c>
      <c r="K81" s="88">
        <f>SUMIFS('Dec Receipts Data'!G:G,'Dec Receipts Data'!$A:$A,$B81)+SUMIFS('Dec Receipts Data'!G:G,'Dec Receipts Data'!$A:$A,$A81)</f>
        <v>0</v>
      </c>
      <c r="L81" s="88">
        <f>SUMIFS('Dec Receipts Data'!H:H,'Dec Receipts Data'!$A:$A,$B81)+SUMIFS('Dec Receipts Data'!H:H,'Dec Receipts Data'!$A:$A,$A81)</f>
        <v>0</v>
      </c>
      <c r="M81" s="88">
        <f>SUMIFS('Dec Receipts Data'!I:I,'Dec Receipts Data'!$A:$A,$B81)+SUMIFS('Dec Receipts Data'!I:I,'Dec Receipts Data'!$A:$A,$A81)</f>
        <v>0</v>
      </c>
      <c r="N81" s="88">
        <f>SUMIFS('Dec Receipts Data'!J:J,'Dec Receipts Data'!$A:$A,$B81)+SUMIFS('Dec Receipts Data'!J:J,'Dec Receipts Data'!$A:$A,$A81)</f>
        <v>0</v>
      </c>
      <c r="O81" s="88">
        <f>SUMIFS('Dec Receipts Data'!K:K,'Dec Receipts Data'!$A:$A,$B81)+SUMIFS('Dec Receipts Data'!K:K,'Dec Receipts Data'!$A:$A,$A81)</f>
        <v>0</v>
      </c>
      <c r="P81" s="88">
        <f>SUMIFS('Dec Receipts Data'!L:L,'Dec Receipts Data'!$A:$A,$B81)+SUMIFS('Dec Receipts Data'!L:L,'Dec Receipts Data'!$A:$A,$A81)</f>
        <v>0</v>
      </c>
      <c r="Q81" s="88">
        <f>SUMIFS('Dec Receipts Data'!M:M,'Dec Receipts Data'!$A:$A,$B81)+SUMIFS('Dec Receipts Data'!M:M,'Dec Receipts Data'!$A:$A,$A81)</f>
        <v>6.16</v>
      </c>
      <c r="R81" s="88">
        <f>SUMIFS('Dec Receipts Data'!N:N,'Dec Receipts Data'!$A:$A,$B81)+SUMIFS('Dec Receipts Data'!N:N,'Dec Receipts Data'!$A:$A,$A81)</f>
        <v>0</v>
      </c>
      <c r="S81" s="88">
        <f>SUMIFS('Dec Receipts Data'!O:O,'Dec Receipts Data'!$A:$A,$B81)+SUMIFS('Dec Receipts Data'!O:O,'Dec Receipts Data'!$A:$A,$A81)</f>
        <v>0</v>
      </c>
      <c r="T81" s="88">
        <f>SUMIFS('Dec Receipts Data'!P:P,'Dec Receipts Data'!$A:$A,$B81)+SUMIFS('Dec Receipts Data'!P:P,'Dec Receipts Data'!$A:$A,$A81)</f>
        <v>0</v>
      </c>
      <c r="U81" s="88">
        <f>SUMIFS('Dec Receipts Data'!Q:Q,'Dec Receipts Data'!$A:$A,$B81)+SUMIFS('Dec Receipts Data'!Q:Q,'Dec Receipts Data'!$A:$A,$A81)</f>
        <v>0</v>
      </c>
      <c r="V81" s="88">
        <f>SUMIFS('Dec Receipts Data'!R:R,'Dec Receipts Data'!$A:$A,$B81)+SUMIFS('Dec Receipts Data'!R:R,'Dec Receipts Data'!$A:$A,$A81)</f>
        <v>0</v>
      </c>
      <c r="W81" s="88">
        <f>SUMIFS('Dec Receipts Data'!S:S,'Dec Receipts Data'!$A:$A,$B81)+SUMIFS('Dec Receipts Data'!S:S,'Dec Receipts Data'!$A:$A,$A81)</f>
        <v>0</v>
      </c>
      <c r="X81" s="88">
        <f>SUMIFS('Dec Receipts Data'!T:T,'Dec Receipts Data'!$A:$A,$B81)+SUMIFS('Dec Receipts Data'!T:T,'Dec Receipts Data'!$A:$A,$A81)</f>
        <v>0</v>
      </c>
      <c r="Y81" s="88">
        <f>SUMIFS('Dec Receipts Data'!U:U,'Dec Receipts Data'!$A:$A,$B81)+SUMIFS('Dec Receipts Data'!U:U,'Dec Receipts Data'!$A:$A,$A81)</f>
        <v>0</v>
      </c>
      <c r="Z81" s="88">
        <f>SUMIFS('Dec Receipts Data'!V:V,'Dec Receipts Data'!$A:$A,$B81)+SUMIFS('Dec Receipts Data'!V:V,'Dec Receipts Data'!$A:$A,$A81)</f>
        <v>66219.28</v>
      </c>
      <c r="AA81" s="88">
        <f>SUMIFS('Dec Receipts Data'!W:W,'Dec Receipts Data'!$A:$A,$B81)+SUMIFS('Dec Receipts Data'!W:W,'Dec Receipts Data'!$A:$A,$A81)</f>
        <v>15607.14</v>
      </c>
      <c r="AB81" s="88">
        <f>SUMIFS('Dec Receipts Data'!X:X,'Dec Receipts Data'!$A:$A,$B81)+SUMIFS('Dec Receipts Data'!X:X,'Dec Receipts Data'!$A:$A,$A81)</f>
        <v>0</v>
      </c>
      <c r="AC81" s="88">
        <f>SUMIFS('Dec Receipts Data'!Y:Y,'Dec Receipts Data'!$A:$A,$B81)+SUMIFS('Dec Receipts Data'!Y:Y,'Dec Receipts Data'!$A:$A,$A81)</f>
        <v>0</v>
      </c>
      <c r="AD81" s="88">
        <f>SUMIFS('Dec Receipts Data'!Z:Z,'Dec Receipts Data'!$A:$A,$B81)+SUMIFS('Dec Receipts Data'!Z:Z,'Dec Receipts Data'!$A:$A,$A81)</f>
        <v>0</v>
      </c>
      <c r="AE81" s="88">
        <f>SUMIFS('Dec Receipts Data'!AA:AA,'Dec Receipts Data'!$A:$A,$B81)+SUMIFS('Dec Receipts Data'!AA:AA,'Dec Receipts Data'!$A:$A,$A81)</f>
        <v>0</v>
      </c>
      <c r="AF81" s="88">
        <f>SUMIFS('Dec Receipts Data'!AB:AB,'Dec Receipts Data'!$A:$A,$B81)+SUMIFS('Dec Receipts Data'!AB:AB,'Dec Receipts Data'!$A:$A,$A81)</f>
        <v>42841.5</v>
      </c>
      <c r="AG81" s="88">
        <f>SUMIFS('Dec Receipts Data'!AC:AC,'Dec Receipts Data'!$A:$A,$B81)+SUMIFS('Dec Receipts Data'!AC:AC,'Dec Receipts Data'!$A:$A,$A81)</f>
        <v>759</v>
      </c>
      <c r="AH81" s="88">
        <f>SUMIFS('Dec Receipts Data'!AD:AD,'Dec Receipts Data'!$A:$A,$B81)+SUMIFS('Dec Receipts Data'!AD:AD,'Dec Receipts Data'!$A:$A,$A81)</f>
        <v>759</v>
      </c>
      <c r="AI81" s="88">
        <f>SUMIFS('Dec Receipts Data'!AE:AE,'Dec Receipts Data'!$A:$A,$B81)+SUMIFS('Dec Receipts Data'!AE:AE,'Dec Receipts Data'!$A:$A,$A81)</f>
        <v>6.16</v>
      </c>
      <c r="AJ81" s="88">
        <f>SUMIFS('Dec Receipts Data'!AF:AF,'Dec Receipts Data'!$A:$A,$B81)+SUMIFS('Dec Receipts Data'!AF:AF,'Dec Receipts Data'!$A:$A,$A81)</f>
        <v>2788.76</v>
      </c>
      <c r="AK81" s="88">
        <f>SUMIFS('Dec Receipts Data'!AG:AG,'Dec Receipts Data'!$A:$A,$B81)+SUMIFS('Dec Receipts Data'!AG:AG,'Dec Receipts Data'!$A:$A,$A81)</f>
        <v>1848</v>
      </c>
    </row>
    <row r="82" spans="1:37" ht="13.2" outlineLevel="1">
      <c r="A82" s="86"/>
      <c r="B82" s="19" t="s">
        <v>639</v>
      </c>
      <c r="C82" s="127">
        <v>519275</v>
      </c>
      <c r="D82" s="80">
        <f>SUMIFS('PMT Terms'!C:C,'PMT Terms'!B:B,B82)</f>
        <v>60</v>
      </c>
      <c r="E82" s="89">
        <f t="shared" si="3"/>
        <v>1.9926516778200378</v>
      </c>
      <c r="F82" s="84">
        <f t="shared" si="5"/>
        <v>1034734.2000000002</v>
      </c>
      <c r="G82" s="88">
        <f>SUMIFS('Dec Receipts Data'!C:C,'Dec Receipts Data'!$A:$A,$B82)+SUMIFS('Dec Receipts Data'!C:C,'Dec Receipts Data'!$A:$A,$A82)</f>
        <v>17712</v>
      </c>
      <c r="H82" s="88">
        <f>SUMIFS('Dec Receipts Data'!D:D,'Dec Receipts Data'!$A:$A,$B82)+SUMIFS('Dec Receipts Data'!D:D,'Dec Receipts Data'!$A:$A,$A82)</f>
        <v>7471.32</v>
      </c>
      <c r="I82" s="88">
        <f>SUMIFS('Dec Receipts Data'!E:E,'Dec Receipts Data'!$A:$A,$B82)+SUMIFS('Dec Receipts Data'!E:E,'Dec Receipts Data'!$A:$A,$A82)</f>
        <v>35771.4</v>
      </c>
      <c r="J82" s="88">
        <f>SUMIFS('Dec Receipts Data'!F:F,'Dec Receipts Data'!$A:$A,$B82)+SUMIFS('Dec Receipts Data'!F:F,'Dec Receipts Data'!$A:$A,$A82)</f>
        <v>188.64</v>
      </c>
      <c r="K82" s="88">
        <f>SUMIFS('Dec Receipts Data'!G:G,'Dec Receipts Data'!$A:$A,$B82)+SUMIFS('Dec Receipts Data'!G:G,'Dec Receipts Data'!$A:$A,$A82)</f>
        <v>17712</v>
      </c>
      <c r="L82" s="88">
        <f>SUMIFS('Dec Receipts Data'!H:H,'Dec Receipts Data'!$A:$A,$B82)+SUMIFS('Dec Receipts Data'!H:H,'Dec Receipts Data'!$A:$A,$A82)</f>
        <v>1061.43</v>
      </c>
      <c r="M82" s="88">
        <f>SUMIFS('Dec Receipts Data'!I:I,'Dec Receipts Data'!$A:$A,$B82)+SUMIFS('Dec Receipts Data'!I:I,'Dec Receipts Data'!$A:$A,$A82)</f>
        <v>7.54</v>
      </c>
      <c r="N82" s="88">
        <f>SUMIFS('Dec Receipts Data'!J:J,'Dec Receipts Data'!$A:$A,$B82)+SUMIFS('Dec Receipts Data'!J:J,'Dec Receipts Data'!$A:$A,$A82)</f>
        <v>35923.01</v>
      </c>
      <c r="O82" s="88">
        <f>SUMIFS('Dec Receipts Data'!K:K,'Dec Receipts Data'!$A:$A,$B82)+SUMIFS('Dec Receipts Data'!K:K,'Dec Receipts Data'!$A:$A,$A82)</f>
        <v>71335.56</v>
      </c>
      <c r="P82" s="88">
        <f>SUMIFS('Dec Receipts Data'!L:L,'Dec Receipts Data'!$A:$A,$B82)+SUMIFS('Dec Receipts Data'!L:L,'Dec Receipts Data'!$A:$A,$A82)</f>
        <v>9448.77</v>
      </c>
      <c r="Q82" s="88">
        <f>SUMIFS('Dec Receipts Data'!M:M,'Dec Receipts Data'!$A:$A,$B82)+SUMIFS('Dec Receipts Data'!M:M,'Dec Receipts Data'!$A:$A,$A82)</f>
        <v>61402.85</v>
      </c>
      <c r="R82" s="88">
        <f>SUMIFS('Dec Receipts Data'!N:N,'Dec Receipts Data'!$A:$A,$B82)+SUMIFS('Dec Receipts Data'!N:N,'Dec Receipts Data'!$A:$A,$A82)</f>
        <v>119.88</v>
      </c>
      <c r="S82" s="88">
        <f>SUMIFS('Dec Receipts Data'!O:O,'Dec Receipts Data'!$A:$A,$B82)+SUMIFS('Dec Receipts Data'!O:O,'Dec Receipts Data'!$A:$A,$A82)</f>
        <v>94004.52</v>
      </c>
      <c r="T82" s="88">
        <f>SUMIFS('Dec Receipts Data'!P:P,'Dec Receipts Data'!$A:$A,$B82)+SUMIFS('Dec Receipts Data'!P:P,'Dec Receipts Data'!$A:$A,$A82)</f>
        <v>0</v>
      </c>
      <c r="U82" s="88">
        <f>SUMIFS('Dec Receipts Data'!Q:Q,'Dec Receipts Data'!$A:$A,$B82)+SUMIFS('Dec Receipts Data'!Q:Q,'Dec Receipts Data'!$A:$A,$A82)</f>
        <v>0</v>
      </c>
      <c r="V82" s="88">
        <f>SUMIFS('Dec Receipts Data'!R:R,'Dec Receipts Data'!$A:$A,$B82)+SUMIFS('Dec Receipts Data'!R:R,'Dec Receipts Data'!$A:$A,$A82)</f>
        <v>354.24</v>
      </c>
      <c r="W82" s="88">
        <f>SUMIFS('Dec Receipts Data'!S:S,'Dec Receipts Data'!$A:$A,$B82)+SUMIFS('Dec Receipts Data'!S:S,'Dec Receipts Data'!$A:$A,$A82)</f>
        <v>105.84</v>
      </c>
      <c r="X82" s="88">
        <f>SUMIFS('Dec Receipts Data'!T:T,'Dec Receipts Data'!$A:$A,$B82)+SUMIFS('Dec Receipts Data'!T:T,'Dec Receipts Data'!$A:$A,$A82)</f>
        <v>11437.44</v>
      </c>
      <c r="Y82" s="88">
        <f>SUMIFS('Dec Receipts Data'!U:U,'Dec Receipts Data'!$A:$A,$B82)+SUMIFS('Dec Receipts Data'!U:U,'Dec Receipts Data'!$A:$A,$A82)</f>
        <v>89704.37</v>
      </c>
      <c r="Z82" s="88">
        <f>SUMIFS('Dec Receipts Data'!V:V,'Dec Receipts Data'!$A:$A,$B82)+SUMIFS('Dec Receipts Data'!V:V,'Dec Receipts Data'!$A:$A,$A82)</f>
        <v>107745.99</v>
      </c>
      <c r="AA82" s="88">
        <f>SUMIFS('Dec Receipts Data'!W:W,'Dec Receipts Data'!$A:$A,$B82)+SUMIFS('Dec Receipts Data'!W:W,'Dec Receipts Data'!$A:$A,$A82)</f>
        <v>7833.98</v>
      </c>
      <c r="AB82" s="88">
        <f>SUMIFS('Dec Receipts Data'!X:X,'Dec Receipts Data'!$A:$A,$B82)+SUMIFS('Dec Receipts Data'!X:X,'Dec Receipts Data'!$A:$A,$A82)</f>
        <v>20426.28</v>
      </c>
      <c r="AC82" s="88">
        <f>SUMIFS('Dec Receipts Data'!Y:Y,'Dec Receipts Data'!$A:$A,$B82)+SUMIFS('Dec Receipts Data'!Y:Y,'Dec Receipts Data'!$A:$A,$A82)</f>
        <v>393.81</v>
      </c>
      <c r="AD82" s="88">
        <f>SUMIFS('Dec Receipts Data'!Z:Z,'Dec Receipts Data'!$A:$A,$B82)+SUMIFS('Dec Receipts Data'!Z:Z,'Dec Receipts Data'!$A:$A,$A82)</f>
        <v>0</v>
      </c>
      <c r="AE82" s="88">
        <f>SUMIFS('Dec Receipts Data'!AA:AA,'Dec Receipts Data'!$A:$A,$B82)+SUMIFS('Dec Receipts Data'!AA:AA,'Dec Receipts Data'!$A:$A,$A82)</f>
        <v>0</v>
      </c>
      <c r="AF82" s="88">
        <f>SUMIFS('Dec Receipts Data'!AB:AB,'Dec Receipts Data'!$A:$A,$B82)+SUMIFS('Dec Receipts Data'!AB:AB,'Dec Receipts Data'!$A:$A,$A82)</f>
        <v>0</v>
      </c>
      <c r="AG82" s="88">
        <f>SUMIFS('Dec Receipts Data'!AC:AC,'Dec Receipts Data'!$A:$A,$B82)+SUMIFS('Dec Receipts Data'!AC:AC,'Dec Receipts Data'!$A:$A,$A82)</f>
        <v>0</v>
      </c>
      <c r="AH82" s="88">
        <f>SUMIFS('Dec Receipts Data'!AD:AD,'Dec Receipts Data'!$A:$A,$B82)+SUMIFS('Dec Receipts Data'!AD:AD,'Dec Receipts Data'!$A:$A,$A82)</f>
        <v>0</v>
      </c>
      <c r="AI82" s="88">
        <f>SUMIFS('Dec Receipts Data'!AE:AE,'Dec Receipts Data'!$A:$A,$B82)+SUMIFS('Dec Receipts Data'!AE:AE,'Dec Receipts Data'!$A:$A,$A82)</f>
        <v>1096.8</v>
      </c>
      <c r="AJ82" s="88">
        <f>SUMIFS('Dec Receipts Data'!AF:AF,'Dec Receipts Data'!$A:$A,$B82)+SUMIFS('Dec Receipts Data'!AF:AF,'Dec Receipts Data'!$A:$A,$A82)</f>
        <v>441803.73</v>
      </c>
      <c r="AK82" s="88">
        <f>SUMIFS('Dec Receipts Data'!AG:AG,'Dec Receipts Data'!$A:$A,$B82)+SUMIFS('Dec Receipts Data'!AG:AG,'Dec Receipts Data'!$A:$A,$A82)</f>
        <v>1672.8</v>
      </c>
    </row>
    <row r="83" spans="1:37" ht="13.2" outlineLevel="1">
      <c r="A83" s="86"/>
      <c r="B83" s="19" t="s">
        <v>55</v>
      </c>
      <c r="C83" s="127">
        <v>499868</v>
      </c>
      <c r="D83" s="80">
        <f>SUMIFS('PMT Terms'!C:C,'PMT Terms'!B:B,B83)</f>
        <v>30</v>
      </c>
      <c r="E83" s="89">
        <f t="shared" si="3"/>
        <v>1.3663491761825124</v>
      </c>
      <c r="F83" s="84">
        <f t="shared" si="5"/>
        <v>682994.2300000001</v>
      </c>
      <c r="G83" s="88">
        <f>SUMIFS('Dec Receipts Data'!C:C,'Dec Receipts Data'!$A:$A,$B83)+SUMIFS('Dec Receipts Data'!C:C,'Dec Receipts Data'!$A:$A,$A83)</f>
        <v>51.12</v>
      </c>
      <c r="H83" s="88">
        <f>SUMIFS('Dec Receipts Data'!D:D,'Dec Receipts Data'!$A:$A,$B83)+SUMIFS('Dec Receipts Data'!D:D,'Dec Receipts Data'!$A:$A,$A83)</f>
        <v>0</v>
      </c>
      <c r="I83" s="88">
        <f>SUMIFS('Dec Receipts Data'!E:E,'Dec Receipts Data'!$A:$A,$B83)+SUMIFS('Dec Receipts Data'!E:E,'Dec Receipts Data'!$A:$A,$A83)</f>
        <v>76.8</v>
      </c>
      <c r="J83" s="88">
        <f>SUMIFS('Dec Receipts Data'!F:F,'Dec Receipts Data'!$A:$A,$B83)+SUMIFS('Dec Receipts Data'!F:F,'Dec Receipts Data'!$A:$A,$A83)</f>
        <v>127805.83</v>
      </c>
      <c r="K83" s="88">
        <f>SUMIFS('Dec Receipts Data'!G:G,'Dec Receipts Data'!$A:$A,$B83)+SUMIFS('Dec Receipts Data'!G:G,'Dec Receipts Data'!$A:$A,$A83)</f>
        <v>15257.91</v>
      </c>
      <c r="L83" s="88">
        <f>SUMIFS('Dec Receipts Data'!H:H,'Dec Receipts Data'!$A:$A,$B83)+SUMIFS('Dec Receipts Data'!H:H,'Dec Receipts Data'!$A:$A,$A83)</f>
        <v>94083.69</v>
      </c>
      <c r="M83" s="88">
        <f>SUMIFS('Dec Receipts Data'!I:I,'Dec Receipts Data'!$A:$A,$B83)+SUMIFS('Dec Receipts Data'!I:I,'Dec Receipts Data'!$A:$A,$A83)</f>
        <v>1797.23</v>
      </c>
      <c r="N83" s="88">
        <f>SUMIFS('Dec Receipts Data'!J:J,'Dec Receipts Data'!$A:$A,$B83)+SUMIFS('Dec Receipts Data'!J:J,'Dec Receipts Data'!$A:$A,$A83)</f>
        <v>2384.0100000000002</v>
      </c>
      <c r="O83" s="88">
        <f>SUMIFS('Dec Receipts Data'!K:K,'Dec Receipts Data'!$A:$A,$B83)+SUMIFS('Dec Receipts Data'!K:K,'Dec Receipts Data'!$A:$A,$A83)</f>
        <v>7820.79</v>
      </c>
      <c r="P83" s="88">
        <f>SUMIFS('Dec Receipts Data'!L:L,'Dec Receipts Data'!$A:$A,$B83)+SUMIFS('Dec Receipts Data'!L:L,'Dec Receipts Data'!$A:$A,$A83)</f>
        <v>19326.669999999998</v>
      </c>
      <c r="Q83" s="88">
        <f>SUMIFS('Dec Receipts Data'!M:M,'Dec Receipts Data'!$A:$A,$B83)+SUMIFS('Dec Receipts Data'!M:M,'Dec Receipts Data'!$A:$A,$A83)</f>
        <v>10221.11</v>
      </c>
      <c r="R83" s="88">
        <f>SUMIFS('Dec Receipts Data'!N:N,'Dec Receipts Data'!$A:$A,$B83)+SUMIFS('Dec Receipts Data'!N:N,'Dec Receipts Data'!$A:$A,$A83)</f>
        <v>13434.14</v>
      </c>
      <c r="S83" s="88">
        <f>SUMIFS('Dec Receipts Data'!O:O,'Dec Receipts Data'!$A:$A,$B83)+SUMIFS('Dec Receipts Data'!O:O,'Dec Receipts Data'!$A:$A,$A83)</f>
        <v>131899.66</v>
      </c>
      <c r="T83" s="88">
        <f>SUMIFS('Dec Receipts Data'!P:P,'Dec Receipts Data'!$A:$A,$B83)+SUMIFS('Dec Receipts Data'!P:P,'Dec Receipts Data'!$A:$A,$A83)</f>
        <v>33199.75</v>
      </c>
      <c r="U83" s="88">
        <f>SUMIFS('Dec Receipts Data'!Q:Q,'Dec Receipts Data'!$A:$A,$B83)+SUMIFS('Dec Receipts Data'!Q:Q,'Dec Receipts Data'!$A:$A,$A83)</f>
        <v>12332.41</v>
      </c>
      <c r="V83" s="88">
        <f>SUMIFS('Dec Receipts Data'!R:R,'Dec Receipts Data'!$A:$A,$B83)+SUMIFS('Dec Receipts Data'!R:R,'Dec Receipts Data'!$A:$A,$A83)</f>
        <v>4850.9799999999996</v>
      </c>
      <c r="W83" s="88">
        <f>SUMIFS('Dec Receipts Data'!S:S,'Dec Receipts Data'!$A:$A,$B83)+SUMIFS('Dec Receipts Data'!S:S,'Dec Receipts Data'!$A:$A,$A83)</f>
        <v>191.46</v>
      </c>
      <c r="X83" s="88">
        <f>SUMIFS('Dec Receipts Data'!T:T,'Dec Receipts Data'!$A:$A,$B83)+SUMIFS('Dec Receipts Data'!T:T,'Dec Receipts Data'!$A:$A,$A83)</f>
        <v>237.91</v>
      </c>
      <c r="Y83" s="88">
        <f>SUMIFS('Dec Receipts Data'!U:U,'Dec Receipts Data'!$A:$A,$B83)+SUMIFS('Dec Receipts Data'!U:U,'Dec Receipts Data'!$A:$A,$A83)</f>
        <v>7604.4</v>
      </c>
      <c r="Z83" s="88">
        <f>SUMIFS('Dec Receipts Data'!V:V,'Dec Receipts Data'!$A:$A,$B83)+SUMIFS('Dec Receipts Data'!V:V,'Dec Receipts Data'!$A:$A,$A83)</f>
        <v>20615.169999999998</v>
      </c>
      <c r="AA83" s="88">
        <f>SUMIFS('Dec Receipts Data'!W:W,'Dec Receipts Data'!$A:$A,$B83)+SUMIFS('Dec Receipts Data'!W:W,'Dec Receipts Data'!$A:$A,$A83)</f>
        <v>325.45</v>
      </c>
      <c r="AB83" s="88">
        <f>SUMIFS('Dec Receipts Data'!X:X,'Dec Receipts Data'!$A:$A,$B83)+SUMIFS('Dec Receipts Data'!X:X,'Dec Receipts Data'!$A:$A,$A83)</f>
        <v>127.52</v>
      </c>
      <c r="AC83" s="88">
        <f>SUMIFS('Dec Receipts Data'!Y:Y,'Dec Receipts Data'!$A:$A,$B83)+SUMIFS('Dec Receipts Data'!Y:Y,'Dec Receipts Data'!$A:$A,$A83)</f>
        <v>3636.24</v>
      </c>
      <c r="AD83" s="88">
        <f>SUMIFS('Dec Receipts Data'!Z:Z,'Dec Receipts Data'!$A:$A,$B83)+SUMIFS('Dec Receipts Data'!Z:Z,'Dec Receipts Data'!$A:$A,$A83)</f>
        <v>70735.58</v>
      </c>
      <c r="AE83" s="88">
        <f>SUMIFS('Dec Receipts Data'!AA:AA,'Dec Receipts Data'!$A:$A,$B83)+SUMIFS('Dec Receipts Data'!AA:AA,'Dec Receipts Data'!$A:$A,$A83)</f>
        <v>291.77999999999997</v>
      </c>
      <c r="AF83" s="88">
        <f>SUMIFS('Dec Receipts Data'!AB:AB,'Dec Receipts Data'!$A:$A,$B83)+SUMIFS('Dec Receipts Data'!AB:AB,'Dec Receipts Data'!$A:$A,$A83)</f>
        <v>22972.27</v>
      </c>
      <c r="AG83" s="88">
        <f>SUMIFS('Dec Receipts Data'!AC:AC,'Dec Receipts Data'!$A:$A,$B83)+SUMIFS('Dec Receipts Data'!AC:AC,'Dec Receipts Data'!$A:$A,$A83)</f>
        <v>5935.15</v>
      </c>
      <c r="AH83" s="88">
        <f>SUMIFS('Dec Receipts Data'!AD:AD,'Dec Receipts Data'!$A:$A,$B83)+SUMIFS('Dec Receipts Data'!AD:AD,'Dec Receipts Data'!$A:$A,$A83)</f>
        <v>3947.76</v>
      </c>
      <c r="AI83" s="88">
        <f>SUMIFS('Dec Receipts Data'!AE:AE,'Dec Receipts Data'!$A:$A,$B83)+SUMIFS('Dec Receipts Data'!AE:AE,'Dec Receipts Data'!$A:$A,$A83)</f>
        <v>17717.64</v>
      </c>
      <c r="AJ83" s="88">
        <f>SUMIFS('Dec Receipts Data'!AF:AF,'Dec Receipts Data'!$A:$A,$B83)+SUMIFS('Dec Receipts Data'!AF:AF,'Dec Receipts Data'!$A:$A,$A83)</f>
        <v>43162.2</v>
      </c>
      <c r="AK83" s="88">
        <f>SUMIFS('Dec Receipts Data'!AG:AG,'Dec Receipts Data'!$A:$A,$B83)+SUMIFS('Dec Receipts Data'!AG:AG,'Dec Receipts Data'!$A:$A,$A83)</f>
        <v>10951.6</v>
      </c>
    </row>
    <row r="84" spans="1:37" ht="13.2" outlineLevel="1">
      <c r="A84" s="86"/>
      <c r="B84" s="19" t="s">
        <v>192</v>
      </c>
      <c r="C84" s="127">
        <v>499398</v>
      </c>
      <c r="D84" s="80">
        <f>SUMIFS('PMT Terms'!C:C,'PMT Terms'!B:B,B84)</f>
        <v>60</v>
      </c>
      <c r="E84" s="89">
        <f t="shared" si="3"/>
        <v>0.95523832694564248</v>
      </c>
      <c r="F84" s="84">
        <f t="shared" si="5"/>
        <v>477044.11</v>
      </c>
      <c r="G84" s="88">
        <f>SUMIFS('Dec Receipts Data'!C:C,'Dec Receipts Data'!$A:$A,$B84)+SUMIFS('Dec Receipts Data'!C:C,'Dec Receipts Data'!$A:$A,$A84)</f>
        <v>4488.88</v>
      </c>
      <c r="H84" s="88">
        <f>SUMIFS('Dec Receipts Data'!D:D,'Dec Receipts Data'!$A:$A,$B84)+SUMIFS('Dec Receipts Data'!D:D,'Dec Receipts Data'!$A:$A,$A84)</f>
        <v>428.13</v>
      </c>
      <c r="I84" s="88">
        <f>SUMIFS('Dec Receipts Data'!E:E,'Dec Receipts Data'!$A:$A,$B84)+SUMIFS('Dec Receipts Data'!E:E,'Dec Receipts Data'!$A:$A,$A84)</f>
        <v>15752.91</v>
      </c>
      <c r="J84" s="88">
        <f>SUMIFS('Dec Receipts Data'!F:F,'Dec Receipts Data'!$A:$A,$B84)+SUMIFS('Dec Receipts Data'!F:F,'Dec Receipts Data'!$A:$A,$A84)</f>
        <v>7385.55</v>
      </c>
      <c r="K84" s="88">
        <f>SUMIFS('Dec Receipts Data'!G:G,'Dec Receipts Data'!$A:$A,$B84)+SUMIFS('Dec Receipts Data'!G:G,'Dec Receipts Data'!$A:$A,$A84)</f>
        <v>377.88</v>
      </c>
      <c r="L84" s="88">
        <f>SUMIFS('Dec Receipts Data'!H:H,'Dec Receipts Data'!$A:$A,$B84)+SUMIFS('Dec Receipts Data'!H:H,'Dec Receipts Data'!$A:$A,$A84)</f>
        <v>2829.6</v>
      </c>
      <c r="M84" s="88">
        <f>SUMIFS('Dec Receipts Data'!I:I,'Dec Receipts Data'!$A:$A,$B84)+SUMIFS('Dec Receipts Data'!I:I,'Dec Receipts Data'!$A:$A,$A84)</f>
        <v>3041.97</v>
      </c>
      <c r="N84" s="88">
        <f>SUMIFS('Dec Receipts Data'!J:J,'Dec Receipts Data'!$A:$A,$B84)+SUMIFS('Dec Receipts Data'!J:J,'Dec Receipts Data'!$A:$A,$A84)</f>
        <v>650.16</v>
      </c>
      <c r="O84" s="88">
        <f>SUMIFS('Dec Receipts Data'!K:K,'Dec Receipts Data'!$A:$A,$B84)+SUMIFS('Dec Receipts Data'!K:K,'Dec Receipts Data'!$A:$A,$A84)</f>
        <v>11811.84</v>
      </c>
      <c r="P84" s="88">
        <f>SUMIFS('Dec Receipts Data'!L:L,'Dec Receipts Data'!$A:$A,$B84)+SUMIFS('Dec Receipts Data'!L:L,'Dec Receipts Data'!$A:$A,$A84)</f>
        <v>24483.61</v>
      </c>
      <c r="Q84" s="88">
        <f>SUMIFS('Dec Receipts Data'!M:M,'Dec Receipts Data'!$A:$A,$B84)+SUMIFS('Dec Receipts Data'!M:M,'Dec Receipts Data'!$A:$A,$A84)</f>
        <v>736.08</v>
      </c>
      <c r="R84" s="88">
        <f>SUMIFS('Dec Receipts Data'!N:N,'Dec Receipts Data'!$A:$A,$B84)+SUMIFS('Dec Receipts Data'!N:N,'Dec Receipts Data'!$A:$A,$A84)</f>
        <v>0</v>
      </c>
      <c r="S84" s="88">
        <f>SUMIFS('Dec Receipts Data'!O:O,'Dec Receipts Data'!$A:$A,$B84)+SUMIFS('Dec Receipts Data'!O:O,'Dec Receipts Data'!$A:$A,$A84)</f>
        <v>47895.12</v>
      </c>
      <c r="T84" s="88">
        <f>SUMIFS('Dec Receipts Data'!P:P,'Dec Receipts Data'!$A:$A,$B84)+SUMIFS('Dec Receipts Data'!P:P,'Dec Receipts Data'!$A:$A,$A84)</f>
        <v>88284.72</v>
      </c>
      <c r="U84" s="88">
        <f>SUMIFS('Dec Receipts Data'!Q:Q,'Dec Receipts Data'!$A:$A,$B84)+SUMIFS('Dec Receipts Data'!Q:Q,'Dec Receipts Data'!$A:$A,$A84)</f>
        <v>25283.18</v>
      </c>
      <c r="V84" s="88">
        <f>SUMIFS('Dec Receipts Data'!R:R,'Dec Receipts Data'!$A:$A,$B84)+SUMIFS('Dec Receipts Data'!R:R,'Dec Receipts Data'!$A:$A,$A84)</f>
        <v>4976.8599999999997</v>
      </c>
      <c r="W84" s="88">
        <f>SUMIFS('Dec Receipts Data'!S:S,'Dec Receipts Data'!$A:$A,$B84)+SUMIFS('Dec Receipts Data'!S:S,'Dec Receipts Data'!$A:$A,$A84)</f>
        <v>1334.43</v>
      </c>
      <c r="X84" s="88">
        <f>SUMIFS('Dec Receipts Data'!T:T,'Dec Receipts Data'!$A:$A,$B84)+SUMIFS('Dec Receipts Data'!T:T,'Dec Receipts Data'!$A:$A,$A84)</f>
        <v>302.72000000000003</v>
      </c>
      <c r="Y84" s="88">
        <f>SUMIFS('Dec Receipts Data'!U:U,'Dec Receipts Data'!$A:$A,$B84)+SUMIFS('Dec Receipts Data'!U:U,'Dec Receipts Data'!$A:$A,$A84)</f>
        <v>0</v>
      </c>
      <c r="Z84" s="88">
        <f>SUMIFS('Dec Receipts Data'!V:V,'Dec Receipts Data'!$A:$A,$B84)+SUMIFS('Dec Receipts Data'!V:V,'Dec Receipts Data'!$A:$A,$A84)</f>
        <v>0</v>
      </c>
      <c r="AA84" s="88">
        <f>SUMIFS('Dec Receipts Data'!W:W,'Dec Receipts Data'!$A:$A,$B84)+SUMIFS('Dec Receipts Data'!W:W,'Dec Receipts Data'!$A:$A,$A84)</f>
        <v>8071.44</v>
      </c>
      <c r="AB84" s="88">
        <f>SUMIFS('Dec Receipts Data'!X:X,'Dec Receipts Data'!$A:$A,$B84)+SUMIFS('Dec Receipts Data'!X:X,'Dec Receipts Data'!$A:$A,$A84)</f>
        <v>3738</v>
      </c>
      <c r="AC84" s="88">
        <f>SUMIFS('Dec Receipts Data'!Y:Y,'Dec Receipts Data'!$A:$A,$B84)+SUMIFS('Dec Receipts Data'!Y:Y,'Dec Receipts Data'!$A:$A,$A84)</f>
        <v>3415.76</v>
      </c>
      <c r="AD84" s="88">
        <f>SUMIFS('Dec Receipts Data'!Z:Z,'Dec Receipts Data'!$A:$A,$B84)+SUMIFS('Dec Receipts Data'!Z:Z,'Dec Receipts Data'!$A:$A,$A84)</f>
        <v>769.6</v>
      </c>
      <c r="AE84" s="88">
        <f>SUMIFS('Dec Receipts Data'!AA:AA,'Dec Receipts Data'!$A:$A,$B84)+SUMIFS('Dec Receipts Data'!AA:AA,'Dec Receipts Data'!$A:$A,$A84)</f>
        <v>0</v>
      </c>
      <c r="AF84" s="88">
        <f>SUMIFS('Dec Receipts Data'!AB:AB,'Dec Receipts Data'!$A:$A,$B84)+SUMIFS('Dec Receipts Data'!AB:AB,'Dec Receipts Data'!$A:$A,$A84)</f>
        <v>1506.6</v>
      </c>
      <c r="AG84" s="88">
        <f>SUMIFS('Dec Receipts Data'!AC:AC,'Dec Receipts Data'!$A:$A,$B84)+SUMIFS('Dec Receipts Data'!AC:AC,'Dec Receipts Data'!$A:$A,$A84)</f>
        <v>0</v>
      </c>
      <c r="AH84" s="88">
        <f>SUMIFS('Dec Receipts Data'!AD:AD,'Dec Receipts Data'!$A:$A,$B84)+SUMIFS('Dec Receipts Data'!AD:AD,'Dec Receipts Data'!$A:$A,$A84)</f>
        <v>149235.82999999999</v>
      </c>
      <c r="AI84" s="88">
        <f>SUMIFS('Dec Receipts Data'!AE:AE,'Dec Receipts Data'!$A:$A,$B84)+SUMIFS('Dec Receipts Data'!AE:AE,'Dec Receipts Data'!$A:$A,$A84)</f>
        <v>69876.14</v>
      </c>
      <c r="AJ84" s="88">
        <f>SUMIFS('Dec Receipts Data'!AF:AF,'Dec Receipts Data'!$A:$A,$B84)+SUMIFS('Dec Receipts Data'!AF:AF,'Dec Receipts Data'!$A:$A,$A84)</f>
        <v>367.1</v>
      </c>
      <c r="AK84" s="88">
        <f>SUMIFS('Dec Receipts Data'!AG:AG,'Dec Receipts Data'!$A:$A,$B84)+SUMIFS('Dec Receipts Data'!AG:AG,'Dec Receipts Data'!$A:$A,$A84)</f>
        <v>0</v>
      </c>
    </row>
    <row r="85" spans="1:37" ht="13.2" outlineLevel="1">
      <c r="A85" s="86"/>
      <c r="B85" s="19" t="s">
        <v>645</v>
      </c>
      <c r="C85" s="127">
        <v>459268</v>
      </c>
      <c r="D85" s="80">
        <f>SUMIFS('PMT Terms'!C:C,'PMT Terms'!B:B,B85)</f>
        <v>90</v>
      </c>
      <c r="E85" s="89">
        <f t="shared" si="3"/>
        <v>0.40772198367837514</v>
      </c>
      <c r="F85" s="84">
        <f t="shared" si="5"/>
        <v>187253.66</v>
      </c>
      <c r="G85" s="88">
        <f>SUMIFS('Dec Receipts Data'!C:C,'Dec Receipts Data'!$A:$A,$B85)+SUMIFS('Dec Receipts Data'!C:C,'Dec Receipts Data'!$A:$A,$A85)</f>
        <v>2622.36</v>
      </c>
      <c r="H85" s="88">
        <f>SUMIFS('Dec Receipts Data'!D:D,'Dec Receipts Data'!$A:$A,$B85)+SUMIFS('Dec Receipts Data'!D:D,'Dec Receipts Data'!$A:$A,$A85)</f>
        <v>497.84</v>
      </c>
      <c r="I85" s="88">
        <f>SUMIFS('Dec Receipts Data'!E:E,'Dec Receipts Data'!$A:$A,$B85)+SUMIFS('Dec Receipts Data'!E:E,'Dec Receipts Data'!$A:$A,$A85)</f>
        <v>3621.16</v>
      </c>
      <c r="J85" s="88">
        <f>SUMIFS('Dec Receipts Data'!F:F,'Dec Receipts Data'!$A:$A,$B85)+SUMIFS('Dec Receipts Data'!F:F,'Dec Receipts Data'!$A:$A,$A85)</f>
        <v>666.01</v>
      </c>
      <c r="K85" s="88">
        <f>SUMIFS('Dec Receipts Data'!G:G,'Dec Receipts Data'!$A:$A,$B85)+SUMIFS('Dec Receipts Data'!G:G,'Dec Receipts Data'!$A:$A,$A85)</f>
        <v>556.37</v>
      </c>
      <c r="L85" s="88">
        <f>SUMIFS('Dec Receipts Data'!H:H,'Dec Receipts Data'!$A:$A,$B85)+SUMIFS('Dec Receipts Data'!H:H,'Dec Receipts Data'!$A:$A,$A85)</f>
        <v>13507.04</v>
      </c>
      <c r="M85" s="88">
        <f>SUMIFS('Dec Receipts Data'!I:I,'Dec Receipts Data'!$A:$A,$B85)+SUMIFS('Dec Receipts Data'!I:I,'Dec Receipts Data'!$A:$A,$A85)</f>
        <v>8191.01</v>
      </c>
      <c r="N85" s="88">
        <f>SUMIFS('Dec Receipts Data'!J:J,'Dec Receipts Data'!$A:$A,$B85)+SUMIFS('Dec Receipts Data'!J:J,'Dec Receipts Data'!$A:$A,$A85)</f>
        <v>5866.04</v>
      </c>
      <c r="O85" s="88">
        <f>SUMIFS('Dec Receipts Data'!K:K,'Dec Receipts Data'!$A:$A,$B85)+SUMIFS('Dec Receipts Data'!K:K,'Dec Receipts Data'!$A:$A,$A85)</f>
        <v>711.47</v>
      </c>
      <c r="P85" s="88">
        <f>SUMIFS('Dec Receipts Data'!L:L,'Dec Receipts Data'!$A:$A,$B85)+SUMIFS('Dec Receipts Data'!L:L,'Dec Receipts Data'!$A:$A,$A85)</f>
        <v>68.400000000000006</v>
      </c>
      <c r="Q85" s="88">
        <f>SUMIFS('Dec Receipts Data'!M:M,'Dec Receipts Data'!$A:$A,$B85)+SUMIFS('Dec Receipts Data'!M:M,'Dec Receipts Data'!$A:$A,$A85)</f>
        <v>1495.8</v>
      </c>
      <c r="R85" s="88">
        <f>SUMIFS('Dec Receipts Data'!N:N,'Dec Receipts Data'!$A:$A,$B85)+SUMIFS('Dec Receipts Data'!N:N,'Dec Receipts Data'!$A:$A,$A85)</f>
        <v>3930.87</v>
      </c>
      <c r="S85" s="88">
        <f>SUMIFS('Dec Receipts Data'!O:O,'Dec Receipts Data'!$A:$A,$B85)+SUMIFS('Dec Receipts Data'!O:O,'Dec Receipts Data'!$A:$A,$A85)</f>
        <v>0</v>
      </c>
      <c r="T85" s="88">
        <f>SUMIFS('Dec Receipts Data'!P:P,'Dec Receipts Data'!$A:$A,$B85)+SUMIFS('Dec Receipts Data'!P:P,'Dec Receipts Data'!$A:$A,$A85)</f>
        <v>0</v>
      </c>
      <c r="U85" s="88">
        <f>SUMIFS('Dec Receipts Data'!Q:Q,'Dec Receipts Data'!$A:$A,$B85)+SUMIFS('Dec Receipts Data'!Q:Q,'Dec Receipts Data'!$A:$A,$A85)</f>
        <v>917.33</v>
      </c>
      <c r="V85" s="88">
        <f>SUMIFS('Dec Receipts Data'!R:R,'Dec Receipts Data'!$A:$A,$B85)+SUMIFS('Dec Receipts Data'!R:R,'Dec Receipts Data'!$A:$A,$A85)</f>
        <v>0</v>
      </c>
      <c r="W85" s="88">
        <f>SUMIFS('Dec Receipts Data'!S:S,'Dec Receipts Data'!$A:$A,$B85)+SUMIFS('Dec Receipts Data'!S:S,'Dec Receipts Data'!$A:$A,$A85)</f>
        <v>37674.71</v>
      </c>
      <c r="X85" s="88">
        <f>SUMIFS('Dec Receipts Data'!T:T,'Dec Receipts Data'!$A:$A,$B85)+SUMIFS('Dec Receipts Data'!T:T,'Dec Receipts Data'!$A:$A,$A85)</f>
        <v>2564.87</v>
      </c>
      <c r="Y85" s="88">
        <f>SUMIFS('Dec Receipts Data'!U:U,'Dec Receipts Data'!$A:$A,$B85)+SUMIFS('Dec Receipts Data'!U:U,'Dec Receipts Data'!$A:$A,$A85)</f>
        <v>36035.980000000003</v>
      </c>
      <c r="Z85" s="88">
        <f>SUMIFS('Dec Receipts Data'!V:V,'Dec Receipts Data'!$A:$A,$B85)+SUMIFS('Dec Receipts Data'!V:V,'Dec Receipts Data'!$A:$A,$A85)</f>
        <v>0</v>
      </c>
      <c r="AA85" s="88">
        <f>SUMIFS('Dec Receipts Data'!W:W,'Dec Receipts Data'!$A:$A,$B85)+SUMIFS('Dec Receipts Data'!W:W,'Dec Receipts Data'!$A:$A,$A85)</f>
        <v>14437.9</v>
      </c>
      <c r="AB85" s="88">
        <f>SUMIFS('Dec Receipts Data'!X:X,'Dec Receipts Data'!$A:$A,$B85)+SUMIFS('Dec Receipts Data'!X:X,'Dec Receipts Data'!$A:$A,$A85)</f>
        <v>82.67</v>
      </c>
      <c r="AC85" s="88">
        <f>SUMIFS('Dec Receipts Data'!Y:Y,'Dec Receipts Data'!$A:$A,$B85)+SUMIFS('Dec Receipts Data'!Y:Y,'Dec Receipts Data'!$A:$A,$A85)</f>
        <v>0</v>
      </c>
      <c r="AD85" s="88">
        <f>SUMIFS('Dec Receipts Data'!Z:Z,'Dec Receipts Data'!$A:$A,$B85)+SUMIFS('Dec Receipts Data'!Z:Z,'Dec Receipts Data'!$A:$A,$A85)</f>
        <v>0</v>
      </c>
      <c r="AE85" s="88">
        <f>SUMIFS('Dec Receipts Data'!AA:AA,'Dec Receipts Data'!$A:$A,$B85)+SUMIFS('Dec Receipts Data'!AA:AA,'Dec Receipts Data'!$A:$A,$A85)</f>
        <v>0</v>
      </c>
      <c r="AF85" s="88">
        <f>SUMIFS('Dec Receipts Data'!AB:AB,'Dec Receipts Data'!$A:$A,$B85)+SUMIFS('Dec Receipts Data'!AB:AB,'Dec Receipts Data'!$A:$A,$A85)</f>
        <v>0</v>
      </c>
      <c r="AG85" s="88">
        <f>SUMIFS('Dec Receipts Data'!AC:AC,'Dec Receipts Data'!$A:$A,$B85)+SUMIFS('Dec Receipts Data'!AC:AC,'Dec Receipts Data'!$A:$A,$A85)</f>
        <v>0</v>
      </c>
      <c r="AH85" s="88">
        <f>SUMIFS('Dec Receipts Data'!AD:AD,'Dec Receipts Data'!$A:$A,$B85)+SUMIFS('Dec Receipts Data'!AD:AD,'Dec Receipts Data'!$A:$A,$A85)</f>
        <v>7455.09</v>
      </c>
      <c r="AI85" s="88">
        <f>SUMIFS('Dec Receipts Data'!AE:AE,'Dec Receipts Data'!$A:$A,$B85)+SUMIFS('Dec Receipts Data'!AE:AE,'Dec Receipts Data'!$A:$A,$A85)</f>
        <v>40320.14</v>
      </c>
      <c r="AJ85" s="88">
        <f>SUMIFS('Dec Receipts Data'!AF:AF,'Dec Receipts Data'!$A:$A,$B85)+SUMIFS('Dec Receipts Data'!AF:AF,'Dec Receipts Data'!$A:$A,$A85)</f>
        <v>6030.6</v>
      </c>
      <c r="AK85" s="88">
        <f>SUMIFS('Dec Receipts Data'!AG:AG,'Dec Receipts Data'!$A:$A,$B85)+SUMIFS('Dec Receipts Data'!AG:AG,'Dec Receipts Data'!$A:$A,$A85)</f>
        <v>0</v>
      </c>
    </row>
    <row r="86" spans="1:37" ht="13.2" outlineLevel="1">
      <c r="A86" s="86"/>
      <c r="B86" s="19" t="s">
        <v>131</v>
      </c>
      <c r="C86" s="127">
        <v>416345</v>
      </c>
      <c r="D86" s="80">
        <f>SUMIFS('PMT Terms'!C:C,'PMT Terms'!B:B,B86)</f>
        <v>60</v>
      </c>
      <c r="E86" s="89">
        <f t="shared" si="3"/>
        <v>1.1380532491083113</v>
      </c>
      <c r="F86" s="84">
        <f t="shared" si="5"/>
        <v>473822.77999999991</v>
      </c>
      <c r="G86" s="88">
        <f>SUMIFS('Dec Receipts Data'!C:C,'Dec Receipts Data'!$A:$A,$B86)+SUMIFS('Dec Receipts Data'!C:C,'Dec Receipts Data'!$A:$A,$A86)</f>
        <v>4916.3500000000004</v>
      </c>
      <c r="H86" s="88">
        <f>SUMIFS('Dec Receipts Data'!D:D,'Dec Receipts Data'!$A:$A,$B86)+SUMIFS('Dec Receipts Data'!D:D,'Dec Receipts Data'!$A:$A,$A86)</f>
        <v>6414.96</v>
      </c>
      <c r="I86" s="88">
        <f>SUMIFS('Dec Receipts Data'!E:E,'Dec Receipts Data'!$A:$A,$B86)+SUMIFS('Dec Receipts Data'!E:E,'Dec Receipts Data'!$A:$A,$A86)</f>
        <v>7521.45</v>
      </c>
      <c r="J86" s="88">
        <f>SUMIFS('Dec Receipts Data'!F:F,'Dec Receipts Data'!$A:$A,$B86)+SUMIFS('Dec Receipts Data'!F:F,'Dec Receipts Data'!$A:$A,$A86)</f>
        <v>0</v>
      </c>
      <c r="K86" s="88">
        <f>SUMIFS('Dec Receipts Data'!G:G,'Dec Receipts Data'!$A:$A,$B86)+SUMIFS('Dec Receipts Data'!G:G,'Dec Receipts Data'!$A:$A,$A86)</f>
        <v>0</v>
      </c>
      <c r="L86" s="88">
        <f>SUMIFS('Dec Receipts Data'!H:H,'Dec Receipts Data'!$A:$A,$B86)+SUMIFS('Dec Receipts Data'!H:H,'Dec Receipts Data'!$A:$A,$A86)</f>
        <v>0</v>
      </c>
      <c r="M86" s="88">
        <f>SUMIFS('Dec Receipts Data'!I:I,'Dec Receipts Data'!$A:$A,$B86)+SUMIFS('Dec Receipts Data'!I:I,'Dec Receipts Data'!$A:$A,$A86)</f>
        <v>0</v>
      </c>
      <c r="N86" s="88">
        <f>SUMIFS('Dec Receipts Data'!J:J,'Dec Receipts Data'!$A:$A,$B86)+SUMIFS('Dec Receipts Data'!J:J,'Dec Receipts Data'!$A:$A,$A86)</f>
        <v>2726.81</v>
      </c>
      <c r="O86" s="88">
        <f>SUMIFS('Dec Receipts Data'!K:K,'Dec Receipts Data'!$A:$A,$B86)+SUMIFS('Dec Receipts Data'!K:K,'Dec Receipts Data'!$A:$A,$A86)</f>
        <v>16319.4</v>
      </c>
      <c r="P86" s="88">
        <f>SUMIFS('Dec Receipts Data'!L:L,'Dec Receipts Data'!$A:$A,$B86)+SUMIFS('Dec Receipts Data'!L:L,'Dec Receipts Data'!$A:$A,$A86)</f>
        <v>42445.279999999999</v>
      </c>
      <c r="Q86" s="88">
        <f>SUMIFS('Dec Receipts Data'!M:M,'Dec Receipts Data'!$A:$A,$B86)+SUMIFS('Dec Receipts Data'!M:M,'Dec Receipts Data'!$A:$A,$A86)</f>
        <v>69801.600000000006</v>
      </c>
      <c r="R86" s="88">
        <f>SUMIFS('Dec Receipts Data'!N:N,'Dec Receipts Data'!$A:$A,$B86)+SUMIFS('Dec Receipts Data'!N:N,'Dec Receipts Data'!$A:$A,$A86)</f>
        <v>5225.26</v>
      </c>
      <c r="S86" s="88">
        <f>SUMIFS('Dec Receipts Data'!O:O,'Dec Receipts Data'!$A:$A,$B86)+SUMIFS('Dec Receipts Data'!O:O,'Dec Receipts Data'!$A:$A,$A86)</f>
        <v>20.28</v>
      </c>
      <c r="T86" s="88">
        <f>SUMIFS('Dec Receipts Data'!P:P,'Dec Receipts Data'!$A:$A,$B86)+SUMIFS('Dec Receipts Data'!P:P,'Dec Receipts Data'!$A:$A,$A86)</f>
        <v>0</v>
      </c>
      <c r="U86" s="88">
        <f>SUMIFS('Dec Receipts Data'!Q:Q,'Dec Receipts Data'!$A:$A,$B86)+SUMIFS('Dec Receipts Data'!Q:Q,'Dec Receipts Data'!$A:$A,$A86)</f>
        <v>15016</v>
      </c>
      <c r="V86" s="88">
        <f>SUMIFS('Dec Receipts Data'!R:R,'Dec Receipts Data'!$A:$A,$B86)+SUMIFS('Dec Receipts Data'!R:R,'Dec Receipts Data'!$A:$A,$A86)</f>
        <v>0</v>
      </c>
      <c r="W86" s="88">
        <f>SUMIFS('Dec Receipts Data'!S:S,'Dec Receipts Data'!$A:$A,$B86)+SUMIFS('Dec Receipts Data'!S:S,'Dec Receipts Data'!$A:$A,$A86)</f>
        <v>199.68</v>
      </c>
      <c r="X86" s="88">
        <f>SUMIFS('Dec Receipts Data'!T:T,'Dec Receipts Data'!$A:$A,$B86)+SUMIFS('Dec Receipts Data'!T:T,'Dec Receipts Data'!$A:$A,$A86)</f>
        <v>54841.78</v>
      </c>
      <c r="Y86" s="88">
        <f>SUMIFS('Dec Receipts Data'!U:U,'Dec Receipts Data'!$A:$A,$B86)+SUMIFS('Dec Receipts Data'!U:U,'Dec Receipts Data'!$A:$A,$A86)</f>
        <v>28980.240000000002</v>
      </c>
      <c r="Z86" s="88">
        <f>SUMIFS('Dec Receipts Data'!V:V,'Dec Receipts Data'!$A:$A,$B86)+SUMIFS('Dec Receipts Data'!V:V,'Dec Receipts Data'!$A:$A,$A86)</f>
        <v>25583.200000000001</v>
      </c>
      <c r="AA86" s="88">
        <f>SUMIFS('Dec Receipts Data'!W:W,'Dec Receipts Data'!$A:$A,$B86)+SUMIFS('Dec Receipts Data'!W:W,'Dec Receipts Data'!$A:$A,$A86)</f>
        <v>47880.12</v>
      </c>
      <c r="AB86" s="88">
        <f>SUMIFS('Dec Receipts Data'!X:X,'Dec Receipts Data'!$A:$A,$B86)+SUMIFS('Dec Receipts Data'!X:X,'Dec Receipts Data'!$A:$A,$A86)</f>
        <v>0</v>
      </c>
      <c r="AC86" s="88">
        <f>SUMIFS('Dec Receipts Data'!Y:Y,'Dec Receipts Data'!$A:$A,$B86)+SUMIFS('Dec Receipts Data'!Y:Y,'Dec Receipts Data'!$A:$A,$A86)</f>
        <v>66.56</v>
      </c>
      <c r="AD86" s="88">
        <f>SUMIFS('Dec Receipts Data'!Z:Z,'Dec Receipts Data'!$A:$A,$B86)+SUMIFS('Dec Receipts Data'!Z:Z,'Dec Receipts Data'!$A:$A,$A86)</f>
        <v>5416.95</v>
      </c>
      <c r="AE86" s="88">
        <f>SUMIFS('Dec Receipts Data'!AA:AA,'Dec Receipts Data'!$A:$A,$B86)+SUMIFS('Dec Receipts Data'!AA:AA,'Dec Receipts Data'!$A:$A,$A86)</f>
        <v>0</v>
      </c>
      <c r="AF86" s="88">
        <f>SUMIFS('Dec Receipts Data'!AB:AB,'Dec Receipts Data'!$A:$A,$B86)+SUMIFS('Dec Receipts Data'!AB:AB,'Dec Receipts Data'!$A:$A,$A86)</f>
        <v>199.68</v>
      </c>
      <c r="AG86" s="88">
        <f>SUMIFS('Dec Receipts Data'!AC:AC,'Dec Receipts Data'!$A:$A,$B86)+SUMIFS('Dec Receipts Data'!AC:AC,'Dec Receipts Data'!$A:$A,$A86)</f>
        <v>0</v>
      </c>
      <c r="AH86" s="88">
        <f>SUMIFS('Dec Receipts Data'!AD:AD,'Dec Receipts Data'!$A:$A,$B86)+SUMIFS('Dec Receipts Data'!AD:AD,'Dec Receipts Data'!$A:$A,$A86)</f>
        <v>56475.6</v>
      </c>
      <c r="AI86" s="88">
        <f>SUMIFS('Dec Receipts Data'!AE:AE,'Dec Receipts Data'!$A:$A,$B86)+SUMIFS('Dec Receipts Data'!AE:AE,'Dec Receipts Data'!$A:$A,$A86)</f>
        <v>71869.929999999993</v>
      </c>
      <c r="AJ86" s="88">
        <f>SUMIFS('Dec Receipts Data'!AF:AF,'Dec Receipts Data'!$A:$A,$B86)+SUMIFS('Dec Receipts Data'!AF:AF,'Dec Receipts Data'!$A:$A,$A86)</f>
        <v>11860.05</v>
      </c>
      <c r="AK86" s="88">
        <f>SUMIFS('Dec Receipts Data'!AG:AG,'Dec Receipts Data'!$A:$A,$B86)+SUMIFS('Dec Receipts Data'!AG:AG,'Dec Receipts Data'!$A:$A,$A86)</f>
        <v>41.6</v>
      </c>
    </row>
    <row r="87" spans="1:37" ht="13.2" outlineLevel="1">
      <c r="A87" s="86"/>
      <c r="B87" s="19" t="s">
        <v>642</v>
      </c>
      <c r="C87" s="127">
        <v>408452</v>
      </c>
      <c r="D87" s="80">
        <f>SUMIFS('PMT Terms'!C:C,'PMT Terms'!B:B,B87)</f>
        <v>45</v>
      </c>
      <c r="E87" s="89">
        <f t="shared" si="3"/>
        <v>0.62010931517044843</v>
      </c>
      <c r="F87" s="84">
        <f t="shared" si="5"/>
        <v>253284.88999999998</v>
      </c>
      <c r="G87" s="88">
        <f>SUMIFS('Dec Receipts Data'!C:C,'Dec Receipts Data'!$A:$A,$B87)+SUMIFS('Dec Receipts Data'!C:C,'Dec Receipts Data'!$A:$A,$A87)</f>
        <v>275.88</v>
      </c>
      <c r="H87" s="88">
        <f>SUMIFS('Dec Receipts Data'!D:D,'Dec Receipts Data'!$A:$A,$B87)+SUMIFS('Dec Receipts Data'!D:D,'Dec Receipts Data'!$A:$A,$A87)</f>
        <v>0</v>
      </c>
      <c r="I87" s="88">
        <f>SUMIFS('Dec Receipts Data'!E:E,'Dec Receipts Data'!$A:$A,$B87)+SUMIFS('Dec Receipts Data'!E:E,'Dec Receipts Data'!$A:$A,$A87)</f>
        <v>978.84</v>
      </c>
      <c r="J87" s="88">
        <f>SUMIFS('Dec Receipts Data'!F:F,'Dec Receipts Data'!$A:$A,$B87)+SUMIFS('Dec Receipts Data'!F:F,'Dec Receipts Data'!$A:$A,$A87)</f>
        <v>241.8</v>
      </c>
      <c r="K87" s="88">
        <f>SUMIFS('Dec Receipts Data'!G:G,'Dec Receipts Data'!$A:$A,$B87)+SUMIFS('Dec Receipts Data'!G:G,'Dec Receipts Data'!$A:$A,$A87)</f>
        <v>0</v>
      </c>
      <c r="L87" s="88">
        <f>SUMIFS('Dec Receipts Data'!H:H,'Dec Receipts Data'!$A:$A,$B87)+SUMIFS('Dec Receipts Data'!H:H,'Dec Receipts Data'!$A:$A,$A87)</f>
        <v>423.24</v>
      </c>
      <c r="M87" s="88">
        <f>SUMIFS('Dec Receipts Data'!I:I,'Dec Receipts Data'!$A:$A,$B87)+SUMIFS('Dec Receipts Data'!I:I,'Dec Receipts Data'!$A:$A,$A87)</f>
        <v>0</v>
      </c>
      <c r="N87" s="88">
        <f>SUMIFS('Dec Receipts Data'!J:J,'Dec Receipts Data'!$A:$A,$B87)+SUMIFS('Dec Receipts Data'!J:J,'Dec Receipts Data'!$A:$A,$A87)</f>
        <v>474.65</v>
      </c>
      <c r="O87" s="88">
        <f>SUMIFS('Dec Receipts Data'!K:K,'Dec Receipts Data'!$A:$A,$B87)+SUMIFS('Dec Receipts Data'!K:K,'Dec Receipts Data'!$A:$A,$A87)</f>
        <v>6803.1</v>
      </c>
      <c r="P87" s="88">
        <f>SUMIFS('Dec Receipts Data'!L:L,'Dec Receipts Data'!$A:$A,$B87)+SUMIFS('Dec Receipts Data'!L:L,'Dec Receipts Data'!$A:$A,$A87)</f>
        <v>25797.37</v>
      </c>
      <c r="Q87" s="88">
        <f>SUMIFS('Dec Receipts Data'!M:M,'Dec Receipts Data'!$A:$A,$B87)+SUMIFS('Dec Receipts Data'!M:M,'Dec Receipts Data'!$A:$A,$A87)</f>
        <v>40486.32</v>
      </c>
      <c r="R87" s="88">
        <f>SUMIFS('Dec Receipts Data'!N:N,'Dec Receipts Data'!$A:$A,$B87)+SUMIFS('Dec Receipts Data'!N:N,'Dec Receipts Data'!$A:$A,$A87)</f>
        <v>48.82</v>
      </c>
      <c r="S87" s="88">
        <f>SUMIFS('Dec Receipts Data'!O:O,'Dec Receipts Data'!$A:$A,$B87)+SUMIFS('Dec Receipts Data'!O:O,'Dec Receipts Data'!$A:$A,$A87)</f>
        <v>665.16</v>
      </c>
      <c r="T87" s="88">
        <f>SUMIFS('Dec Receipts Data'!P:P,'Dec Receipts Data'!$A:$A,$B87)+SUMIFS('Dec Receipts Data'!P:P,'Dec Receipts Data'!$A:$A,$A87)</f>
        <v>0</v>
      </c>
      <c r="U87" s="88">
        <f>SUMIFS('Dec Receipts Data'!Q:Q,'Dec Receipts Data'!$A:$A,$B87)+SUMIFS('Dec Receipts Data'!Q:Q,'Dec Receipts Data'!$A:$A,$A87)</f>
        <v>0</v>
      </c>
      <c r="V87" s="88">
        <f>SUMIFS('Dec Receipts Data'!R:R,'Dec Receipts Data'!$A:$A,$B87)+SUMIFS('Dec Receipts Data'!R:R,'Dec Receipts Data'!$A:$A,$A87)</f>
        <v>41453.949999999997</v>
      </c>
      <c r="W87" s="88">
        <f>SUMIFS('Dec Receipts Data'!S:S,'Dec Receipts Data'!$A:$A,$B87)+SUMIFS('Dec Receipts Data'!S:S,'Dec Receipts Data'!$A:$A,$A87)</f>
        <v>0</v>
      </c>
      <c r="X87" s="88">
        <f>SUMIFS('Dec Receipts Data'!T:T,'Dec Receipts Data'!$A:$A,$B87)+SUMIFS('Dec Receipts Data'!T:T,'Dec Receipts Data'!$A:$A,$A87)</f>
        <v>0</v>
      </c>
      <c r="Y87" s="88">
        <f>SUMIFS('Dec Receipts Data'!U:U,'Dec Receipts Data'!$A:$A,$B87)+SUMIFS('Dec Receipts Data'!U:U,'Dec Receipts Data'!$A:$A,$A87)</f>
        <v>0</v>
      </c>
      <c r="Z87" s="88">
        <f>SUMIFS('Dec Receipts Data'!V:V,'Dec Receipts Data'!$A:$A,$B87)+SUMIFS('Dec Receipts Data'!V:V,'Dec Receipts Data'!$A:$A,$A87)</f>
        <v>0</v>
      </c>
      <c r="AA87" s="88">
        <f>SUMIFS('Dec Receipts Data'!W:W,'Dec Receipts Data'!$A:$A,$B87)+SUMIFS('Dec Receipts Data'!W:W,'Dec Receipts Data'!$A:$A,$A87)</f>
        <v>495.68</v>
      </c>
      <c r="AB87" s="88">
        <f>SUMIFS('Dec Receipts Data'!X:X,'Dec Receipts Data'!$A:$A,$B87)+SUMIFS('Dec Receipts Data'!X:X,'Dec Receipts Data'!$A:$A,$A87)</f>
        <v>838.42</v>
      </c>
      <c r="AC87" s="88">
        <f>SUMIFS('Dec Receipts Data'!Y:Y,'Dec Receipts Data'!$A:$A,$B87)+SUMIFS('Dec Receipts Data'!Y:Y,'Dec Receipts Data'!$A:$A,$A87)</f>
        <v>32343.4</v>
      </c>
      <c r="AD87" s="88">
        <f>SUMIFS('Dec Receipts Data'!Z:Z,'Dec Receipts Data'!$A:$A,$B87)+SUMIFS('Dec Receipts Data'!Z:Z,'Dec Receipts Data'!$A:$A,$A87)</f>
        <v>8373.9599999999991</v>
      </c>
      <c r="AE87" s="88">
        <f>SUMIFS('Dec Receipts Data'!AA:AA,'Dec Receipts Data'!$A:$A,$B87)+SUMIFS('Dec Receipts Data'!AA:AA,'Dec Receipts Data'!$A:$A,$A87)</f>
        <v>0</v>
      </c>
      <c r="AF87" s="88">
        <f>SUMIFS('Dec Receipts Data'!AB:AB,'Dec Receipts Data'!$A:$A,$B87)+SUMIFS('Dec Receipts Data'!AB:AB,'Dec Receipts Data'!$A:$A,$A87)</f>
        <v>0</v>
      </c>
      <c r="AG87" s="88">
        <f>SUMIFS('Dec Receipts Data'!AC:AC,'Dec Receipts Data'!$A:$A,$B87)+SUMIFS('Dec Receipts Data'!AC:AC,'Dec Receipts Data'!$A:$A,$A87)</f>
        <v>0</v>
      </c>
      <c r="AH87" s="88">
        <f>SUMIFS('Dec Receipts Data'!AD:AD,'Dec Receipts Data'!$A:$A,$B87)+SUMIFS('Dec Receipts Data'!AD:AD,'Dec Receipts Data'!$A:$A,$A87)</f>
        <v>76105.78</v>
      </c>
      <c r="AI87" s="88">
        <f>SUMIFS('Dec Receipts Data'!AE:AE,'Dec Receipts Data'!$A:$A,$B87)+SUMIFS('Dec Receipts Data'!AE:AE,'Dec Receipts Data'!$A:$A,$A87)</f>
        <v>9750.2099999999991</v>
      </c>
      <c r="AJ87" s="88">
        <f>SUMIFS('Dec Receipts Data'!AF:AF,'Dec Receipts Data'!$A:$A,$B87)+SUMIFS('Dec Receipts Data'!AF:AF,'Dec Receipts Data'!$A:$A,$A87)</f>
        <v>7176.55</v>
      </c>
      <c r="AK87" s="88">
        <f>SUMIFS('Dec Receipts Data'!AG:AG,'Dec Receipts Data'!$A:$A,$B87)+SUMIFS('Dec Receipts Data'!AG:AG,'Dec Receipts Data'!$A:$A,$A87)</f>
        <v>551.76</v>
      </c>
    </row>
    <row r="88" spans="1:37" ht="13.2" outlineLevel="1">
      <c r="A88" s="86"/>
      <c r="B88" s="19" t="s">
        <v>551</v>
      </c>
      <c r="C88" s="127">
        <v>398380</v>
      </c>
      <c r="D88" s="80">
        <f>SUMIFS('PMT Terms'!C:C,'PMT Terms'!B:B,B88)</f>
        <v>30</v>
      </c>
      <c r="E88" s="89">
        <f t="shared" si="3"/>
        <v>0.86712329936241772</v>
      </c>
      <c r="F88" s="84">
        <f t="shared" si="5"/>
        <v>345444.57999999996</v>
      </c>
      <c r="G88" s="88">
        <f>SUMIFS('Dec Receipts Data'!C:C,'Dec Receipts Data'!$A:$A,$B88)+SUMIFS('Dec Receipts Data'!C:C,'Dec Receipts Data'!$A:$A,$A88)</f>
        <v>69.12</v>
      </c>
      <c r="H88" s="88">
        <f>SUMIFS('Dec Receipts Data'!D:D,'Dec Receipts Data'!$A:$A,$B88)+SUMIFS('Dec Receipts Data'!D:D,'Dec Receipts Data'!$A:$A,$A88)</f>
        <v>87.36</v>
      </c>
      <c r="I88" s="88">
        <f>SUMIFS('Dec Receipts Data'!E:E,'Dec Receipts Data'!$A:$A,$B88)+SUMIFS('Dec Receipts Data'!E:E,'Dec Receipts Data'!$A:$A,$A88)</f>
        <v>262.08</v>
      </c>
      <c r="J88" s="88">
        <f>SUMIFS('Dec Receipts Data'!F:F,'Dec Receipts Data'!$A:$A,$B88)+SUMIFS('Dec Receipts Data'!F:F,'Dec Receipts Data'!$A:$A,$A88)</f>
        <v>2007.84</v>
      </c>
      <c r="K88" s="88">
        <f>SUMIFS('Dec Receipts Data'!G:G,'Dec Receipts Data'!$A:$A,$B88)+SUMIFS('Dec Receipts Data'!G:G,'Dec Receipts Data'!$A:$A,$A88)</f>
        <v>83267.839999999997</v>
      </c>
      <c r="L88" s="88">
        <f>SUMIFS('Dec Receipts Data'!H:H,'Dec Receipts Data'!$A:$A,$B88)+SUMIFS('Dec Receipts Data'!H:H,'Dec Receipts Data'!$A:$A,$A88)</f>
        <v>1103.0999999999999</v>
      </c>
      <c r="M88" s="88">
        <f>SUMIFS('Dec Receipts Data'!I:I,'Dec Receipts Data'!$A:$A,$B88)+SUMIFS('Dec Receipts Data'!I:I,'Dec Receipts Data'!$A:$A,$A88)</f>
        <v>0</v>
      </c>
      <c r="N88" s="88">
        <f>SUMIFS('Dec Receipts Data'!J:J,'Dec Receipts Data'!$A:$A,$B88)+SUMIFS('Dec Receipts Data'!J:J,'Dec Receipts Data'!$A:$A,$A88)</f>
        <v>509.64</v>
      </c>
      <c r="O88" s="88">
        <f>SUMIFS('Dec Receipts Data'!K:K,'Dec Receipts Data'!$A:$A,$B88)+SUMIFS('Dec Receipts Data'!K:K,'Dec Receipts Data'!$A:$A,$A88)</f>
        <v>0</v>
      </c>
      <c r="P88" s="88">
        <f>SUMIFS('Dec Receipts Data'!L:L,'Dec Receipts Data'!$A:$A,$B88)+SUMIFS('Dec Receipts Data'!L:L,'Dec Receipts Data'!$A:$A,$A88)</f>
        <v>166.14</v>
      </c>
      <c r="Q88" s="88">
        <f>SUMIFS('Dec Receipts Data'!M:M,'Dec Receipts Data'!$A:$A,$B88)+SUMIFS('Dec Receipts Data'!M:M,'Dec Receipts Data'!$A:$A,$A88)</f>
        <v>0</v>
      </c>
      <c r="R88" s="88">
        <f>SUMIFS('Dec Receipts Data'!N:N,'Dec Receipts Data'!$A:$A,$B88)+SUMIFS('Dec Receipts Data'!N:N,'Dec Receipts Data'!$A:$A,$A88)</f>
        <v>85380.38</v>
      </c>
      <c r="S88" s="88">
        <f>SUMIFS('Dec Receipts Data'!O:O,'Dec Receipts Data'!$A:$A,$B88)+SUMIFS('Dec Receipts Data'!O:O,'Dec Receipts Data'!$A:$A,$A88)</f>
        <v>0</v>
      </c>
      <c r="T88" s="88">
        <f>SUMIFS('Dec Receipts Data'!P:P,'Dec Receipts Data'!$A:$A,$B88)+SUMIFS('Dec Receipts Data'!P:P,'Dec Receipts Data'!$A:$A,$A88)</f>
        <v>948.84</v>
      </c>
      <c r="U88" s="88">
        <f>SUMIFS('Dec Receipts Data'!Q:Q,'Dec Receipts Data'!$A:$A,$B88)+SUMIFS('Dec Receipts Data'!Q:Q,'Dec Receipts Data'!$A:$A,$A88)</f>
        <v>54405.94</v>
      </c>
      <c r="V88" s="88">
        <f>SUMIFS('Dec Receipts Data'!R:R,'Dec Receipts Data'!$A:$A,$B88)+SUMIFS('Dec Receipts Data'!R:R,'Dec Receipts Data'!$A:$A,$A88)</f>
        <v>28277.16</v>
      </c>
      <c r="W88" s="88">
        <f>SUMIFS('Dec Receipts Data'!S:S,'Dec Receipts Data'!$A:$A,$B88)+SUMIFS('Dec Receipts Data'!S:S,'Dec Receipts Data'!$A:$A,$A88)</f>
        <v>157.44</v>
      </c>
      <c r="X88" s="88">
        <f>SUMIFS('Dec Receipts Data'!T:T,'Dec Receipts Data'!$A:$A,$B88)+SUMIFS('Dec Receipts Data'!T:T,'Dec Receipts Data'!$A:$A,$A88)</f>
        <v>0</v>
      </c>
      <c r="Y88" s="88">
        <f>SUMIFS('Dec Receipts Data'!U:U,'Dec Receipts Data'!$A:$A,$B88)+SUMIFS('Dec Receipts Data'!U:U,'Dec Receipts Data'!$A:$A,$A88)</f>
        <v>0</v>
      </c>
      <c r="Z88" s="88">
        <f>SUMIFS('Dec Receipts Data'!V:V,'Dec Receipts Data'!$A:$A,$B88)+SUMIFS('Dec Receipts Data'!V:V,'Dec Receipts Data'!$A:$A,$A88)</f>
        <v>0</v>
      </c>
      <c r="AA88" s="88">
        <f>SUMIFS('Dec Receipts Data'!W:W,'Dec Receipts Data'!$A:$A,$B88)+SUMIFS('Dec Receipts Data'!W:W,'Dec Receipts Data'!$A:$A,$A88)</f>
        <v>25170.32</v>
      </c>
      <c r="AB88" s="88">
        <f>SUMIFS('Dec Receipts Data'!X:X,'Dec Receipts Data'!$A:$A,$B88)+SUMIFS('Dec Receipts Data'!X:X,'Dec Receipts Data'!$A:$A,$A88)</f>
        <v>5589</v>
      </c>
      <c r="AC88" s="88">
        <f>SUMIFS('Dec Receipts Data'!Y:Y,'Dec Receipts Data'!$A:$A,$B88)+SUMIFS('Dec Receipts Data'!Y:Y,'Dec Receipts Data'!$A:$A,$A88)</f>
        <v>0</v>
      </c>
      <c r="AD88" s="88">
        <f>SUMIFS('Dec Receipts Data'!Z:Z,'Dec Receipts Data'!$A:$A,$B88)+SUMIFS('Dec Receipts Data'!Z:Z,'Dec Receipts Data'!$A:$A,$A88)</f>
        <v>0</v>
      </c>
      <c r="AE88" s="88">
        <f>SUMIFS('Dec Receipts Data'!AA:AA,'Dec Receipts Data'!$A:$A,$B88)+SUMIFS('Dec Receipts Data'!AA:AA,'Dec Receipts Data'!$A:$A,$A88)</f>
        <v>3303.58</v>
      </c>
      <c r="AF88" s="88">
        <f>SUMIFS('Dec Receipts Data'!AB:AB,'Dec Receipts Data'!$A:$A,$B88)+SUMIFS('Dec Receipts Data'!AB:AB,'Dec Receipts Data'!$A:$A,$A88)</f>
        <v>123.3</v>
      </c>
      <c r="AG88" s="88">
        <f>SUMIFS('Dec Receipts Data'!AC:AC,'Dec Receipts Data'!$A:$A,$B88)+SUMIFS('Dec Receipts Data'!AC:AC,'Dec Receipts Data'!$A:$A,$A88)</f>
        <v>17423.759999999998</v>
      </c>
      <c r="AH88" s="88">
        <f>SUMIFS('Dec Receipts Data'!AD:AD,'Dec Receipts Data'!$A:$A,$B88)+SUMIFS('Dec Receipts Data'!AD:AD,'Dec Receipts Data'!$A:$A,$A88)</f>
        <v>31057.040000000001</v>
      </c>
      <c r="AI88" s="88">
        <f>SUMIFS('Dec Receipts Data'!AE:AE,'Dec Receipts Data'!$A:$A,$B88)+SUMIFS('Dec Receipts Data'!AE:AE,'Dec Receipts Data'!$A:$A,$A88)</f>
        <v>1380.72</v>
      </c>
      <c r="AJ88" s="88">
        <f>SUMIFS('Dec Receipts Data'!AF:AF,'Dec Receipts Data'!$A:$A,$B88)+SUMIFS('Dec Receipts Data'!AF:AF,'Dec Receipts Data'!$A:$A,$A88)</f>
        <v>4753.9799999999996</v>
      </c>
      <c r="AK88" s="88">
        <f>SUMIFS('Dec Receipts Data'!AG:AG,'Dec Receipts Data'!$A:$A,$B88)+SUMIFS('Dec Receipts Data'!AG:AG,'Dec Receipts Data'!$A:$A,$A88)</f>
        <v>0</v>
      </c>
    </row>
    <row r="89" spans="1:37" ht="13.2" outlineLevel="1">
      <c r="A89" s="86"/>
      <c r="B89" s="19" t="s">
        <v>203</v>
      </c>
      <c r="C89" s="127">
        <v>395491</v>
      </c>
      <c r="D89" s="80">
        <f>SUMIFS('PMT Terms'!C:C,'PMT Terms'!B:B,B89)</f>
        <v>10</v>
      </c>
      <c r="E89" s="89">
        <f t="shared" si="3"/>
        <v>1.7157927740454271</v>
      </c>
      <c r="F89" s="84">
        <f t="shared" si="5"/>
        <v>678580.6</v>
      </c>
      <c r="G89" s="88">
        <f>SUMIFS('Dec Receipts Data'!C:C,'Dec Receipts Data'!$A:$A,$B89)+SUMIFS('Dec Receipts Data'!C:C,'Dec Receipts Data'!$A:$A,$A89)</f>
        <v>0</v>
      </c>
      <c r="H89" s="88">
        <f>SUMIFS('Dec Receipts Data'!D:D,'Dec Receipts Data'!$A:$A,$B89)+SUMIFS('Dec Receipts Data'!D:D,'Dec Receipts Data'!$A:$A,$A89)</f>
        <v>0</v>
      </c>
      <c r="I89" s="88">
        <f>SUMIFS('Dec Receipts Data'!E:E,'Dec Receipts Data'!$A:$A,$B89)+SUMIFS('Dec Receipts Data'!E:E,'Dec Receipts Data'!$A:$A,$A89)</f>
        <v>75858.44</v>
      </c>
      <c r="J89" s="88">
        <f>SUMIFS('Dec Receipts Data'!F:F,'Dec Receipts Data'!$A:$A,$B89)+SUMIFS('Dec Receipts Data'!F:F,'Dec Receipts Data'!$A:$A,$A89)</f>
        <v>0</v>
      </c>
      <c r="K89" s="88">
        <f>SUMIFS('Dec Receipts Data'!G:G,'Dec Receipts Data'!$A:$A,$B89)+SUMIFS('Dec Receipts Data'!G:G,'Dec Receipts Data'!$A:$A,$A89)</f>
        <v>0</v>
      </c>
      <c r="L89" s="88">
        <f>SUMIFS('Dec Receipts Data'!H:H,'Dec Receipts Data'!$A:$A,$B89)+SUMIFS('Dec Receipts Data'!H:H,'Dec Receipts Data'!$A:$A,$A89)</f>
        <v>0</v>
      </c>
      <c r="M89" s="88">
        <f>SUMIFS('Dec Receipts Data'!I:I,'Dec Receipts Data'!$A:$A,$B89)+SUMIFS('Dec Receipts Data'!I:I,'Dec Receipts Data'!$A:$A,$A89)</f>
        <v>0</v>
      </c>
      <c r="N89" s="88">
        <f>SUMIFS('Dec Receipts Data'!J:J,'Dec Receipts Data'!$A:$A,$B89)+SUMIFS('Dec Receipts Data'!J:J,'Dec Receipts Data'!$A:$A,$A89)</f>
        <v>0</v>
      </c>
      <c r="O89" s="88">
        <f>SUMIFS('Dec Receipts Data'!K:K,'Dec Receipts Data'!$A:$A,$B89)+SUMIFS('Dec Receipts Data'!K:K,'Dec Receipts Data'!$A:$A,$A89)</f>
        <v>0</v>
      </c>
      <c r="P89" s="88">
        <f>SUMIFS('Dec Receipts Data'!L:L,'Dec Receipts Data'!$A:$A,$B89)+SUMIFS('Dec Receipts Data'!L:L,'Dec Receipts Data'!$A:$A,$A89)</f>
        <v>0</v>
      </c>
      <c r="Q89" s="88">
        <f>SUMIFS('Dec Receipts Data'!M:M,'Dec Receipts Data'!$A:$A,$B89)+SUMIFS('Dec Receipts Data'!M:M,'Dec Receipts Data'!$A:$A,$A89)</f>
        <v>0</v>
      </c>
      <c r="R89" s="88">
        <f>SUMIFS('Dec Receipts Data'!N:N,'Dec Receipts Data'!$A:$A,$B89)+SUMIFS('Dec Receipts Data'!N:N,'Dec Receipts Data'!$A:$A,$A89)</f>
        <v>18260.96</v>
      </c>
      <c r="S89" s="88">
        <f>SUMIFS('Dec Receipts Data'!O:O,'Dec Receipts Data'!$A:$A,$B89)+SUMIFS('Dec Receipts Data'!O:O,'Dec Receipts Data'!$A:$A,$A89)</f>
        <v>0</v>
      </c>
      <c r="T89" s="88">
        <f>SUMIFS('Dec Receipts Data'!P:P,'Dec Receipts Data'!$A:$A,$B89)+SUMIFS('Dec Receipts Data'!P:P,'Dec Receipts Data'!$A:$A,$A89)</f>
        <v>0</v>
      </c>
      <c r="U89" s="88">
        <f>SUMIFS('Dec Receipts Data'!Q:Q,'Dec Receipts Data'!$A:$A,$B89)+SUMIFS('Dec Receipts Data'!Q:Q,'Dec Receipts Data'!$A:$A,$A89)</f>
        <v>0</v>
      </c>
      <c r="V89" s="88">
        <f>SUMIFS('Dec Receipts Data'!R:R,'Dec Receipts Data'!$A:$A,$B89)+SUMIFS('Dec Receipts Data'!R:R,'Dec Receipts Data'!$A:$A,$A89)</f>
        <v>77719.460000000006</v>
      </c>
      <c r="W89" s="88">
        <f>SUMIFS('Dec Receipts Data'!S:S,'Dec Receipts Data'!$A:$A,$B89)+SUMIFS('Dec Receipts Data'!S:S,'Dec Receipts Data'!$A:$A,$A89)</f>
        <v>0</v>
      </c>
      <c r="X89" s="88">
        <f>SUMIFS('Dec Receipts Data'!T:T,'Dec Receipts Data'!$A:$A,$B89)+SUMIFS('Dec Receipts Data'!T:T,'Dec Receipts Data'!$A:$A,$A89)</f>
        <v>197729.36</v>
      </c>
      <c r="Y89" s="88">
        <f>SUMIFS('Dec Receipts Data'!U:U,'Dec Receipts Data'!$A:$A,$B89)+SUMIFS('Dec Receipts Data'!U:U,'Dec Receipts Data'!$A:$A,$A89)</f>
        <v>199.48</v>
      </c>
      <c r="Z89" s="88">
        <f>SUMIFS('Dec Receipts Data'!V:V,'Dec Receipts Data'!$A:$A,$B89)+SUMIFS('Dec Receipts Data'!V:V,'Dec Receipts Data'!$A:$A,$A89)</f>
        <v>0</v>
      </c>
      <c r="AA89" s="88">
        <f>SUMIFS('Dec Receipts Data'!W:W,'Dec Receipts Data'!$A:$A,$B89)+SUMIFS('Dec Receipts Data'!W:W,'Dec Receipts Data'!$A:$A,$A89)</f>
        <v>0</v>
      </c>
      <c r="AB89" s="88">
        <f>SUMIFS('Dec Receipts Data'!X:X,'Dec Receipts Data'!$A:$A,$B89)+SUMIFS('Dec Receipts Data'!X:X,'Dec Receipts Data'!$A:$A,$A89)</f>
        <v>0</v>
      </c>
      <c r="AC89" s="88">
        <f>SUMIFS('Dec Receipts Data'!Y:Y,'Dec Receipts Data'!$A:$A,$B89)+SUMIFS('Dec Receipts Data'!Y:Y,'Dec Receipts Data'!$A:$A,$A89)</f>
        <v>76774.02</v>
      </c>
      <c r="AD89" s="88">
        <f>SUMIFS('Dec Receipts Data'!Z:Z,'Dec Receipts Data'!$A:$A,$B89)+SUMIFS('Dec Receipts Data'!Z:Z,'Dec Receipts Data'!$A:$A,$A89)</f>
        <v>0</v>
      </c>
      <c r="AE89" s="88">
        <f>SUMIFS('Dec Receipts Data'!AA:AA,'Dec Receipts Data'!$A:$A,$B89)+SUMIFS('Dec Receipts Data'!AA:AA,'Dec Receipts Data'!$A:$A,$A89)</f>
        <v>0</v>
      </c>
      <c r="AF89" s="88">
        <f>SUMIFS('Dec Receipts Data'!AB:AB,'Dec Receipts Data'!$A:$A,$B89)+SUMIFS('Dec Receipts Data'!AB:AB,'Dec Receipts Data'!$A:$A,$A89)</f>
        <v>0</v>
      </c>
      <c r="AG89" s="88">
        <f>SUMIFS('Dec Receipts Data'!AC:AC,'Dec Receipts Data'!$A:$A,$B89)+SUMIFS('Dec Receipts Data'!AC:AC,'Dec Receipts Data'!$A:$A,$A89)</f>
        <v>0</v>
      </c>
      <c r="AH89" s="88">
        <f>SUMIFS('Dec Receipts Data'!AD:AD,'Dec Receipts Data'!$A:$A,$B89)+SUMIFS('Dec Receipts Data'!AD:AD,'Dec Receipts Data'!$A:$A,$A89)</f>
        <v>0</v>
      </c>
      <c r="AI89" s="88">
        <f>SUMIFS('Dec Receipts Data'!AE:AE,'Dec Receipts Data'!$A:$A,$B89)+SUMIFS('Dec Receipts Data'!AE:AE,'Dec Receipts Data'!$A:$A,$A89)</f>
        <v>0</v>
      </c>
      <c r="AJ89" s="88">
        <f>SUMIFS('Dec Receipts Data'!AF:AF,'Dec Receipts Data'!$A:$A,$B89)+SUMIFS('Dec Receipts Data'!AF:AF,'Dec Receipts Data'!$A:$A,$A89)</f>
        <v>84197.67</v>
      </c>
      <c r="AK89" s="88">
        <f>SUMIFS('Dec Receipts Data'!AG:AG,'Dec Receipts Data'!$A:$A,$B89)+SUMIFS('Dec Receipts Data'!AG:AG,'Dec Receipts Data'!$A:$A,$A89)</f>
        <v>147841.21</v>
      </c>
    </row>
    <row r="90" spans="1:37" ht="13.2" outlineLevel="1">
      <c r="A90" s="86"/>
      <c r="B90" s="19" t="s">
        <v>125</v>
      </c>
      <c r="C90" s="127">
        <v>381600</v>
      </c>
      <c r="D90" s="80">
        <f>SUMIFS('PMT Terms'!C:C,'PMT Terms'!B:B,B90)</f>
        <v>60</v>
      </c>
      <c r="E90" s="89">
        <f t="shared" si="3"/>
        <v>0.98734900419287208</v>
      </c>
      <c r="F90" s="84">
        <f t="shared" si="5"/>
        <v>376772.38</v>
      </c>
      <c r="G90" s="88">
        <f>SUMIFS('Dec Receipts Data'!C:C,'Dec Receipts Data'!$A:$A,$B90)+SUMIFS('Dec Receipts Data'!C:C,'Dec Receipts Data'!$A:$A,$A90)</f>
        <v>88025.07</v>
      </c>
      <c r="H90" s="88">
        <f>SUMIFS('Dec Receipts Data'!D:D,'Dec Receipts Data'!$A:$A,$B90)+SUMIFS('Dec Receipts Data'!D:D,'Dec Receipts Data'!$A:$A,$A90)</f>
        <v>21187.91</v>
      </c>
      <c r="I90" s="88">
        <f>SUMIFS('Dec Receipts Data'!E:E,'Dec Receipts Data'!$A:$A,$B90)+SUMIFS('Dec Receipts Data'!E:E,'Dec Receipts Data'!$A:$A,$A90)</f>
        <v>30080.07</v>
      </c>
      <c r="J90" s="88">
        <f>SUMIFS('Dec Receipts Data'!F:F,'Dec Receipts Data'!$A:$A,$B90)+SUMIFS('Dec Receipts Data'!F:F,'Dec Receipts Data'!$A:$A,$A90)</f>
        <v>6624</v>
      </c>
      <c r="K90" s="88">
        <f>SUMIFS('Dec Receipts Data'!G:G,'Dec Receipts Data'!$A:$A,$B90)+SUMIFS('Dec Receipts Data'!G:G,'Dec Receipts Data'!$A:$A,$A90)</f>
        <v>5258.39</v>
      </c>
      <c r="L90" s="88">
        <f>SUMIFS('Dec Receipts Data'!H:H,'Dec Receipts Data'!$A:$A,$B90)+SUMIFS('Dec Receipts Data'!H:H,'Dec Receipts Data'!$A:$A,$A90)</f>
        <v>327.93</v>
      </c>
      <c r="M90" s="88">
        <f>SUMIFS('Dec Receipts Data'!I:I,'Dec Receipts Data'!$A:$A,$B90)+SUMIFS('Dec Receipts Data'!I:I,'Dec Receipts Data'!$A:$A,$A90)</f>
        <v>8260.85</v>
      </c>
      <c r="N90" s="88">
        <f>SUMIFS('Dec Receipts Data'!J:J,'Dec Receipts Data'!$A:$A,$B90)+SUMIFS('Dec Receipts Data'!J:J,'Dec Receipts Data'!$A:$A,$A90)</f>
        <v>10713.49</v>
      </c>
      <c r="O90" s="88">
        <f>SUMIFS('Dec Receipts Data'!K:K,'Dec Receipts Data'!$A:$A,$B90)+SUMIFS('Dec Receipts Data'!K:K,'Dec Receipts Data'!$A:$A,$A90)</f>
        <v>12998.97</v>
      </c>
      <c r="P90" s="88">
        <f>SUMIFS('Dec Receipts Data'!L:L,'Dec Receipts Data'!$A:$A,$B90)+SUMIFS('Dec Receipts Data'!L:L,'Dec Receipts Data'!$A:$A,$A90)</f>
        <v>13366.26</v>
      </c>
      <c r="Q90" s="88">
        <f>SUMIFS('Dec Receipts Data'!M:M,'Dec Receipts Data'!$A:$A,$B90)+SUMIFS('Dec Receipts Data'!M:M,'Dec Receipts Data'!$A:$A,$A90)</f>
        <v>4783.2299999999996</v>
      </c>
      <c r="R90" s="88">
        <f>SUMIFS('Dec Receipts Data'!N:N,'Dec Receipts Data'!$A:$A,$B90)+SUMIFS('Dec Receipts Data'!N:N,'Dec Receipts Data'!$A:$A,$A90)</f>
        <v>4528.91</v>
      </c>
      <c r="S90" s="88">
        <f>SUMIFS('Dec Receipts Data'!O:O,'Dec Receipts Data'!$A:$A,$B90)+SUMIFS('Dec Receipts Data'!O:O,'Dec Receipts Data'!$A:$A,$A90)</f>
        <v>421.51</v>
      </c>
      <c r="T90" s="88">
        <f>SUMIFS('Dec Receipts Data'!P:P,'Dec Receipts Data'!$A:$A,$B90)+SUMIFS('Dec Receipts Data'!P:P,'Dec Receipts Data'!$A:$A,$A90)</f>
        <v>34794.879999999997</v>
      </c>
      <c r="U90" s="88">
        <f>SUMIFS('Dec Receipts Data'!Q:Q,'Dec Receipts Data'!$A:$A,$B90)+SUMIFS('Dec Receipts Data'!Q:Q,'Dec Receipts Data'!$A:$A,$A90)</f>
        <v>6508.23</v>
      </c>
      <c r="V90" s="88">
        <f>SUMIFS('Dec Receipts Data'!R:R,'Dec Receipts Data'!$A:$A,$B90)+SUMIFS('Dec Receipts Data'!R:R,'Dec Receipts Data'!$A:$A,$A90)</f>
        <v>24737.14</v>
      </c>
      <c r="W90" s="88">
        <f>SUMIFS('Dec Receipts Data'!S:S,'Dec Receipts Data'!$A:$A,$B90)+SUMIFS('Dec Receipts Data'!S:S,'Dec Receipts Data'!$A:$A,$A90)</f>
        <v>4614.17</v>
      </c>
      <c r="X90" s="88">
        <f>SUMIFS('Dec Receipts Data'!T:T,'Dec Receipts Data'!$A:$A,$B90)+SUMIFS('Dec Receipts Data'!T:T,'Dec Receipts Data'!$A:$A,$A90)</f>
        <v>8722.52</v>
      </c>
      <c r="Y90" s="88">
        <f>SUMIFS('Dec Receipts Data'!U:U,'Dec Receipts Data'!$A:$A,$B90)+SUMIFS('Dec Receipts Data'!U:U,'Dec Receipts Data'!$A:$A,$A90)</f>
        <v>3814.06</v>
      </c>
      <c r="Z90" s="88">
        <f>SUMIFS('Dec Receipts Data'!V:V,'Dec Receipts Data'!$A:$A,$B90)+SUMIFS('Dec Receipts Data'!V:V,'Dec Receipts Data'!$A:$A,$A90)</f>
        <v>2102.16</v>
      </c>
      <c r="AA90" s="88">
        <f>SUMIFS('Dec Receipts Data'!W:W,'Dec Receipts Data'!$A:$A,$B90)+SUMIFS('Dec Receipts Data'!W:W,'Dec Receipts Data'!$A:$A,$A90)</f>
        <v>5764.53</v>
      </c>
      <c r="AB90" s="88">
        <f>SUMIFS('Dec Receipts Data'!X:X,'Dec Receipts Data'!$A:$A,$B90)+SUMIFS('Dec Receipts Data'!X:X,'Dec Receipts Data'!$A:$A,$A90)</f>
        <v>26715.439999999999</v>
      </c>
      <c r="AC90" s="88">
        <f>SUMIFS('Dec Receipts Data'!Y:Y,'Dec Receipts Data'!$A:$A,$B90)+SUMIFS('Dec Receipts Data'!Y:Y,'Dec Receipts Data'!$A:$A,$A90)</f>
        <v>12921.09</v>
      </c>
      <c r="AD90" s="88">
        <f>SUMIFS('Dec Receipts Data'!Z:Z,'Dec Receipts Data'!$A:$A,$B90)+SUMIFS('Dec Receipts Data'!Z:Z,'Dec Receipts Data'!$A:$A,$A90)</f>
        <v>1947.6</v>
      </c>
      <c r="AE90" s="88">
        <f>SUMIFS('Dec Receipts Data'!AA:AA,'Dec Receipts Data'!$A:$A,$B90)+SUMIFS('Dec Receipts Data'!AA:AA,'Dec Receipts Data'!$A:$A,$A90)</f>
        <v>0</v>
      </c>
      <c r="AF90" s="88">
        <f>SUMIFS('Dec Receipts Data'!AB:AB,'Dec Receipts Data'!$A:$A,$B90)+SUMIFS('Dec Receipts Data'!AB:AB,'Dec Receipts Data'!$A:$A,$A90)</f>
        <v>7419.66</v>
      </c>
      <c r="AG90" s="88">
        <f>SUMIFS('Dec Receipts Data'!AC:AC,'Dec Receipts Data'!$A:$A,$B90)+SUMIFS('Dec Receipts Data'!AC:AC,'Dec Receipts Data'!$A:$A,$A90)</f>
        <v>1991.56</v>
      </c>
      <c r="AH90" s="88">
        <f>SUMIFS('Dec Receipts Data'!AD:AD,'Dec Receipts Data'!$A:$A,$B90)+SUMIFS('Dec Receipts Data'!AD:AD,'Dec Receipts Data'!$A:$A,$A90)</f>
        <v>4781.25</v>
      </c>
      <c r="AI90" s="88">
        <f>SUMIFS('Dec Receipts Data'!AE:AE,'Dec Receipts Data'!$A:$A,$B90)+SUMIFS('Dec Receipts Data'!AE:AE,'Dec Receipts Data'!$A:$A,$A90)</f>
        <v>6870.98</v>
      </c>
      <c r="AJ90" s="88">
        <f>SUMIFS('Dec Receipts Data'!AF:AF,'Dec Receipts Data'!$A:$A,$B90)+SUMIFS('Dec Receipts Data'!AF:AF,'Dec Receipts Data'!$A:$A,$A90)</f>
        <v>9375.7900000000009</v>
      </c>
      <c r="AK90" s="88">
        <f>SUMIFS('Dec Receipts Data'!AG:AG,'Dec Receipts Data'!$A:$A,$B90)+SUMIFS('Dec Receipts Data'!AG:AG,'Dec Receipts Data'!$A:$A,$A90)</f>
        <v>7114.73</v>
      </c>
    </row>
    <row r="91" spans="1:37" ht="13.2" outlineLevel="1">
      <c r="A91" s="86"/>
      <c r="B91" s="19" t="s">
        <v>536</v>
      </c>
      <c r="C91" s="127">
        <v>381245</v>
      </c>
      <c r="D91" s="80">
        <f>SUMIFS('PMT Terms'!C:C,'PMT Terms'!B:B,B91)</f>
        <v>30</v>
      </c>
      <c r="E91" s="89">
        <f t="shared" si="3"/>
        <v>1.0484908129942687</v>
      </c>
      <c r="F91" s="84">
        <f t="shared" si="5"/>
        <v>399731.88</v>
      </c>
      <c r="G91" s="88">
        <f>SUMIFS('Dec Receipts Data'!C:C,'Dec Receipts Data'!$A:$A,$B91)+SUMIFS('Dec Receipts Data'!C:C,'Dec Receipts Data'!$A:$A,$A91)</f>
        <v>37060</v>
      </c>
      <c r="H91" s="88">
        <f>SUMIFS('Dec Receipts Data'!D:D,'Dec Receipts Data'!$A:$A,$B91)+SUMIFS('Dec Receipts Data'!D:D,'Dec Receipts Data'!$A:$A,$A91)</f>
        <v>399.24</v>
      </c>
      <c r="I91" s="88">
        <f>SUMIFS('Dec Receipts Data'!E:E,'Dec Receipts Data'!$A:$A,$B91)+SUMIFS('Dec Receipts Data'!E:E,'Dec Receipts Data'!$A:$A,$A91)</f>
        <v>5588.4</v>
      </c>
      <c r="J91" s="88">
        <f>SUMIFS('Dec Receipts Data'!F:F,'Dec Receipts Data'!$A:$A,$B91)+SUMIFS('Dec Receipts Data'!F:F,'Dec Receipts Data'!$A:$A,$A91)</f>
        <v>0</v>
      </c>
      <c r="K91" s="88">
        <f>SUMIFS('Dec Receipts Data'!G:G,'Dec Receipts Data'!$A:$A,$B91)+SUMIFS('Dec Receipts Data'!G:G,'Dec Receipts Data'!$A:$A,$A91)</f>
        <v>56024.12</v>
      </c>
      <c r="L91" s="88">
        <f>SUMIFS('Dec Receipts Data'!H:H,'Dec Receipts Data'!$A:$A,$B91)+SUMIFS('Dec Receipts Data'!H:H,'Dec Receipts Data'!$A:$A,$A91)</f>
        <v>6498.12</v>
      </c>
      <c r="M91" s="88">
        <f>SUMIFS('Dec Receipts Data'!I:I,'Dec Receipts Data'!$A:$A,$B91)+SUMIFS('Dec Receipts Data'!I:I,'Dec Receipts Data'!$A:$A,$A91)</f>
        <v>692.64</v>
      </c>
      <c r="N91" s="88">
        <f>SUMIFS('Dec Receipts Data'!J:J,'Dec Receipts Data'!$A:$A,$B91)+SUMIFS('Dec Receipts Data'!J:J,'Dec Receipts Data'!$A:$A,$A91)</f>
        <v>502.2</v>
      </c>
      <c r="O91" s="88">
        <f>SUMIFS('Dec Receipts Data'!K:K,'Dec Receipts Data'!$A:$A,$B91)+SUMIFS('Dec Receipts Data'!K:K,'Dec Receipts Data'!$A:$A,$A91)</f>
        <v>502.2</v>
      </c>
      <c r="P91" s="88">
        <f>SUMIFS('Dec Receipts Data'!L:L,'Dec Receipts Data'!$A:$A,$B91)+SUMIFS('Dec Receipts Data'!L:L,'Dec Receipts Data'!$A:$A,$A91)</f>
        <v>6988.8</v>
      </c>
      <c r="Q91" s="88">
        <f>SUMIFS('Dec Receipts Data'!M:M,'Dec Receipts Data'!$A:$A,$B91)+SUMIFS('Dec Receipts Data'!M:M,'Dec Receipts Data'!$A:$A,$A91)</f>
        <v>25595.040000000001</v>
      </c>
      <c r="R91" s="88">
        <f>SUMIFS('Dec Receipts Data'!N:N,'Dec Receipts Data'!$A:$A,$B91)+SUMIFS('Dec Receipts Data'!N:N,'Dec Receipts Data'!$A:$A,$A91)</f>
        <v>1527.12</v>
      </c>
      <c r="S91" s="88">
        <f>SUMIFS('Dec Receipts Data'!O:O,'Dec Receipts Data'!$A:$A,$B91)+SUMIFS('Dec Receipts Data'!O:O,'Dec Receipts Data'!$A:$A,$A91)</f>
        <v>67959.039999999994</v>
      </c>
      <c r="T91" s="88">
        <f>SUMIFS('Dec Receipts Data'!P:P,'Dec Receipts Data'!$A:$A,$B91)+SUMIFS('Dec Receipts Data'!P:P,'Dec Receipts Data'!$A:$A,$A91)</f>
        <v>0</v>
      </c>
      <c r="U91" s="88">
        <f>SUMIFS('Dec Receipts Data'!Q:Q,'Dec Receipts Data'!$A:$A,$B91)+SUMIFS('Dec Receipts Data'!Q:Q,'Dec Receipts Data'!$A:$A,$A91)</f>
        <v>1599.84</v>
      </c>
      <c r="V91" s="88">
        <f>SUMIFS('Dec Receipts Data'!R:R,'Dec Receipts Data'!$A:$A,$B91)+SUMIFS('Dec Receipts Data'!R:R,'Dec Receipts Data'!$A:$A,$A91)</f>
        <v>0</v>
      </c>
      <c r="W91" s="88">
        <f>SUMIFS('Dec Receipts Data'!S:S,'Dec Receipts Data'!$A:$A,$B91)+SUMIFS('Dec Receipts Data'!S:S,'Dec Receipts Data'!$A:$A,$A91)</f>
        <v>0</v>
      </c>
      <c r="X91" s="88">
        <f>SUMIFS('Dec Receipts Data'!T:T,'Dec Receipts Data'!$A:$A,$B91)+SUMIFS('Dec Receipts Data'!T:T,'Dec Receipts Data'!$A:$A,$A91)</f>
        <v>47603.08</v>
      </c>
      <c r="Y91" s="88">
        <f>SUMIFS('Dec Receipts Data'!U:U,'Dec Receipts Data'!$A:$A,$B91)+SUMIFS('Dec Receipts Data'!U:U,'Dec Receipts Data'!$A:$A,$A91)</f>
        <v>1358.28</v>
      </c>
      <c r="Z91" s="88">
        <f>SUMIFS('Dec Receipts Data'!V:V,'Dec Receipts Data'!$A:$A,$B91)+SUMIFS('Dec Receipts Data'!V:V,'Dec Receipts Data'!$A:$A,$A91)</f>
        <v>0</v>
      </c>
      <c r="AA91" s="88">
        <f>SUMIFS('Dec Receipts Data'!W:W,'Dec Receipts Data'!$A:$A,$B91)+SUMIFS('Dec Receipts Data'!W:W,'Dec Receipts Data'!$A:$A,$A91)</f>
        <v>50539</v>
      </c>
      <c r="AB91" s="88">
        <f>SUMIFS('Dec Receipts Data'!X:X,'Dec Receipts Data'!$A:$A,$B91)+SUMIFS('Dec Receipts Data'!X:X,'Dec Receipts Data'!$A:$A,$A91)</f>
        <v>6309.68</v>
      </c>
      <c r="AC91" s="88">
        <f>SUMIFS('Dec Receipts Data'!Y:Y,'Dec Receipts Data'!$A:$A,$B91)+SUMIFS('Dec Receipts Data'!Y:Y,'Dec Receipts Data'!$A:$A,$A91)</f>
        <v>0</v>
      </c>
      <c r="AD91" s="88">
        <f>SUMIFS('Dec Receipts Data'!Z:Z,'Dec Receipts Data'!$A:$A,$B91)+SUMIFS('Dec Receipts Data'!Z:Z,'Dec Receipts Data'!$A:$A,$A91)</f>
        <v>0</v>
      </c>
      <c r="AE91" s="88">
        <f>SUMIFS('Dec Receipts Data'!AA:AA,'Dec Receipts Data'!$A:$A,$B91)+SUMIFS('Dec Receipts Data'!AA:AA,'Dec Receipts Data'!$A:$A,$A91)</f>
        <v>0</v>
      </c>
      <c r="AF91" s="88">
        <f>SUMIFS('Dec Receipts Data'!AB:AB,'Dec Receipts Data'!$A:$A,$B91)+SUMIFS('Dec Receipts Data'!AB:AB,'Dec Receipts Data'!$A:$A,$A91)</f>
        <v>0</v>
      </c>
      <c r="AG91" s="88">
        <f>SUMIFS('Dec Receipts Data'!AC:AC,'Dec Receipts Data'!$A:$A,$B91)+SUMIFS('Dec Receipts Data'!AC:AC,'Dec Receipts Data'!$A:$A,$A91)</f>
        <v>0</v>
      </c>
      <c r="AH91" s="88">
        <f>SUMIFS('Dec Receipts Data'!AD:AD,'Dec Receipts Data'!$A:$A,$B91)+SUMIFS('Dec Receipts Data'!AD:AD,'Dec Receipts Data'!$A:$A,$A91)</f>
        <v>82985.08</v>
      </c>
      <c r="AI91" s="88">
        <f>SUMIFS('Dec Receipts Data'!AE:AE,'Dec Receipts Data'!$A:$A,$B91)+SUMIFS('Dec Receipts Data'!AE:AE,'Dec Receipts Data'!$A:$A,$A91)</f>
        <v>0</v>
      </c>
      <c r="AJ91" s="88">
        <f>SUMIFS('Dec Receipts Data'!AF:AF,'Dec Receipts Data'!$A:$A,$B91)+SUMIFS('Dec Receipts Data'!AF:AF,'Dec Receipts Data'!$A:$A,$A91)</f>
        <v>0</v>
      </c>
      <c r="AK91" s="88">
        <f>SUMIFS('Dec Receipts Data'!AG:AG,'Dec Receipts Data'!$A:$A,$B91)+SUMIFS('Dec Receipts Data'!AG:AG,'Dec Receipts Data'!$A:$A,$A91)</f>
        <v>0</v>
      </c>
    </row>
    <row r="92" spans="1:37" ht="13.2" outlineLevel="1">
      <c r="A92" s="86"/>
      <c r="B92" s="19" t="s">
        <v>71</v>
      </c>
      <c r="C92" s="127">
        <v>365232</v>
      </c>
      <c r="D92" s="80">
        <f>SUMIFS('PMT Terms'!C:C,'PMT Terms'!B:B,B92)</f>
        <v>10</v>
      </c>
      <c r="E92" s="89">
        <f t="shared" si="3"/>
        <v>1.0453002475139088</v>
      </c>
      <c r="F92" s="84">
        <f t="shared" si="5"/>
        <v>381777.09999999992</v>
      </c>
      <c r="G92" s="88">
        <f>SUMIFS('Dec Receipts Data'!C:C,'Dec Receipts Data'!$A:$A,$B92)+SUMIFS('Dec Receipts Data'!C:C,'Dec Receipts Data'!$A:$A,$A92)</f>
        <v>0</v>
      </c>
      <c r="H92" s="88">
        <f>SUMIFS('Dec Receipts Data'!D:D,'Dec Receipts Data'!$A:$A,$B92)+SUMIFS('Dec Receipts Data'!D:D,'Dec Receipts Data'!$A:$A,$A92)</f>
        <v>0</v>
      </c>
      <c r="I92" s="88">
        <f>SUMIFS('Dec Receipts Data'!E:E,'Dec Receipts Data'!$A:$A,$B92)+SUMIFS('Dec Receipts Data'!E:E,'Dec Receipts Data'!$A:$A,$A92)</f>
        <v>0</v>
      </c>
      <c r="J92" s="88">
        <f>SUMIFS('Dec Receipts Data'!F:F,'Dec Receipts Data'!$A:$A,$B92)+SUMIFS('Dec Receipts Data'!F:F,'Dec Receipts Data'!$A:$A,$A92)</f>
        <v>380.16</v>
      </c>
      <c r="K92" s="88">
        <f>SUMIFS('Dec Receipts Data'!G:G,'Dec Receipts Data'!$A:$A,$B92)+SUMIFS('Dec Receipts Data'!G:G,'Dec Receipts Data'!$A:$A,$A92)</f>
        <v>0</v>
      </c>
      <c r="L92" s="88">
        <f>SUMIFS('Dec Receipts Data'!H:H,'Dec Receipts Data'!$A:$A,$B92)+SUMIFS('Dec Receipts Data'!H:H,'Dec Receipts Data'!$A:$A,$A92)</f>
        <v>0</v>
      </c>
      <c r="M92" s="88">
        <f>SUMIFS('Dec Receipts Data'!I:I,'Dec Receipts Data'!$A:$A,$B92)+SUMIFS('Dec Receipts Data'!I:I,'Dec Receipts Data'!$A:$A,$A92)</f>
        <v>2403.1999999999998</v>
      </c>
      <c r="N92" s="88">
        <f>SUMIFS('Dec Receipts Data'!J:J,'Dec Receipts Data'!$A:$A,$B92)+SUMIFS('Dec Receipts Data'!J:J,'Dec Receipts Data'!$A:$A,$A92)</f>
        <v>32337.919999999998</v>
      </c>
      <c r="O92" s="88">
        <f>SUMIFS('Dec Receipts Data'!K:K,'Dec Receipts Data'!$A:$A,$B92)+SUMIFS('Dec Receipts Data'!K:K,'Dec Receipts Data'!$A:$A,$A92)</f>
        <v>2538.7199999999998</v>
      </c>
      <c r="P92" s="88">
        <f>SUMIFS('Dec Receipts Data'!L:L,'Dec Receipts Data'!$A:$A,$B92)+SUMIFS('Dec Receipts Data'!L:L,'Dec Receipts Data'!$A:$A,$A92)</f>
        <v>97986</v>
      </c>
      <c r="Q92" s="88">
        <f>SUMIFS('Dec Receipts Data'!M:M,'Dec Receipts Data'!$A:$A,$B92)+SUMIFS('Dec Receipts Data'!M:M,'Dec Receipts Data'!$A:$A,$A92)</f>
        <v>33255.360000000001</v>
      </c>
      <c r="R92" s="88">
        <f>SUMIFS('Dec Receipts Data'!N:N,'Dec Receipts Data'!$A:$A,$B92)+SUMIFS('Dec Receipts Data'!N:N,'Dec Receipts Data'!$A:$A,$A92)</f>
        <v>0</v>
      </c>
      <c r="S92" s="88">
        <f>SUMIFS('Dec Receipts Data'!O:O,'Dec Receipts Data'!$A:$A,$B92)+SUMIFS('Dec Receipts Data'!O:O,'Dec Receipts Data'!$A:$A,$A92)</f>
        <v>464.96</v>
      </c>
      <c r="T92" s="88">
        <f>SUMIFS('Dec Receipts Data'!P:P,'Dec Receipts Data'!$A:$A,$B92)+SUMIFS('Dec Receipts Data'!P:P,'Dec Receipts Data'!$A:$A,$A92)</f>
        <v>1115.04</v>
      </c>
      <c r="U92" s="88">
        <f>SUMIFS('Dec Receipts Data'!Q:Q,'Dec Receipts Data'!$A:$A,$B92)+SUMIFS('Dec Receipts Data'!Q:Q,'Dec Receipts Data'!$A:$A,$A92)</f>
        <v>259.2</v>
      </c>
      <c r="V92" s="88">
        <f>SUMIFS('Dec Receipts Data'!R:R,'Dec Receipts Data'!$A:$A,$B92)+SUMIFS('Dec Receipts Data'!R:R,'Dec Receipts Data'!$A:$A,$A92)</f>
        <v>2555.7600000000002</v>
      </c>
      <c r="W92" s="88">
        <f>SUMIFS('Dec Receipts Data'!S:S,'Dec Receipts Data'!$A:$A,$B92)+SUMIFS('Dec Receipts Data'!S:S,'Dec Receipts Data'!$A:$A,$A92)</f>
        <v>48196</v>
      </c>
      <c r="X92" s="88">
        <f>SUMIFS('Dec Receipts Data'!T:T,'Dec Receipts Data'!$A:$A,$B92)+SUMIFS('Dec Receipts Data'!T:T,'Dec Receipts Data'!$A:$A,$A92)</f>
        <v>912</v>
      </c>
      <c r="Y92" s="88">
        <f>SUMIFS('Dec Receipts Data'!U:U,'Dec Receipts Data'!$A:$A,$B92)+SUMIFS('Dec Receipts Data'!U:U,'Dec Receipts Data'!$A:$A,$A92)</f>
        <v>4359</v>
      </c>
      <c r="Z92" s="88">
        <f>SUMIFS('Dec Receipts Data'!V:V,'Dec Receipts Data'!$A:$A,$B92)+SUMIFS('Dec Receipts Data'!V:V,'Dec Receipts Data'!$A:$A,$A92)</f>
        <v>0</v>
      </c>
      <c r="AA92" s="88">
        <f>SUMIFS('Dec Receipts Data'!W:W,'Dec Receipts Data'!$A:$A,$B92)+SUMIFS('Dec Receipts Data'!W:W,'Dec Receipts Data'!$A:$A,$A92)</f>
        <v>192</v>
      </c>
      <c r="AB92" s="88">
        <f>SUMIFS('Dec Receipts Data'!X:X,'Dec Receipts Data'!$A:$A,$B92)+SUMIFS('Dec Receipts Data'!X:X,'Dec Receipts Data'!$A:$A,$A92)</f>
        <v>27465.360000000001</v>
      </c>
      <c r="AC92" s="88">
        <f>SUMIFS('Dec Receipts Data'!Y:Y,'Dec Receipts Data'!$A:$A,$B92)+SUMIFS('Dec Receipts Data'!Y:Y,'Dec Receipts Data'!$A:$A,$A92)</f>
        <v>2072.64</v>
      </c>
      <c r="AD92" s="88">
        <f>SUMIFS('Dec Receipts Data'!Z:Z,'Dec Receipts Data'!$A:$A,$B92)+SUMIFS('Dec Receipts Data'!Z:Z,'Dec Receipts Data'!$A:$A,$A92)</f>
        <v>56712.57</v>
      </c>
      <c r="AE92" s="88">
        <f>SUMIFS('Dec Receipts Data'!AA:AA,'Dec Receipts Data'!$A:$A,$B92)+SUMIFS('Dec Receipts Data'!AA:AA,'Dec Receipts Data'!$A:$A,$A92)</f>
        <v>0</v>
      </c>
      <c r="AF92" s="88">
        <f>SUMIFS('Dec Receipts Data'!AB:AB,'Dec Receipts Data'!$A:$A,$B92)+SUMIFS('Dec Receipts Data'!AB:AB,'Dec Receipts Data'!$A:$A,$A92)</f>
        <v>10257.16</v>
      </c>
      <c r="AG92" s="88">
        <f>SUMIFS('Dec Receipts Data'!AC:AC,'Dec Receipts Data'!$A:$A,$B92)+SUMIFS('Dec Receipts Data'!AC:AC,'Dec Receipts Data'!$A:$A,$A92)</f>
        <v>311.04000000000002</v>
      </c>
      <c r="AH92" s="88">
        <f>SUMIFS('Dec Receipts Data'!AD:AD,'Dec Receipts Data'!$A:$A,$B92)+SUMIFS('Dec Receipts Data'!AD:AD,'Dec Receipts Data'!$A:$A,$A92)</f>
        <v>5840.36</v>
      </c>
      <c r="AI92" s="88">
        <f>SUMIFS('Dec Receipts Data'!AE:AE,'Dec Receipts Data'!$A:$A,$B92)+SUMIFS('Dec Receipts Data'!AE:AE,'Dec Receipts Data'!$A:$A,$A92)</f>
        <v>47664.32</v>
      </c>
      <c r="AJ92" s="88">
        <f>SUMIFS('Dec Receipts Data'!AF:AF,'Dec Receipts Data'!$A:$A,$B92)+SUMIFS('Dec Receipts Data'!AF:AF,'Dec Receipts Data'!$A:$A,$A92)</f>
        <v>2547.66</v>
      </c>
      <c r="AK92" s="88">
        <f>SUMIFS('Dec Receipts Data'!AG:AG,'Dec Receipts Data'!$A:$A,$B92)+SUMIFS('Dec Receipts Data'!AG:AG,'Dec Receipts Data'!$A:$A,$A92)</f>
        <v>1950.67</v>
      </c>
    </row>
    <row r="93" spans="1:37" ht="13.2" outlineLevel="1">
      <c r="A93" s="129"/>
      <c r="B93" s="19" t="s">
        <v>167</v>
      </c>
      <c r="C93" s="127">
        <v>357728</v>
      </c>
      <c r="D93" s="80">
        <f>SUMIFS('PMT Terms'!C:C,'PMT Terms'!B:B,B93)</f>
        <v>60</v>
      </c>
      <c r="E93" s="89">
        <f t="shared" si="3"/>
        <v>0.75716617094552296</v>
      </c>
      <c r="F93" s="84">
        <f t="shared" si="5"/>
        <v>270859.54000000004</v>
      </c>
      <c r="G93" s="88">
        <f>SUMIFS('Dec Receipts Data'!C:C,'Dec Receipts Data'!$A:$A,$B93)+SUMIFS('Dec Receipts Data'!C:C,'Dec Receipts Data'!$A:$A,$A93)</f>
        <v>0</v>
      </c>
      <c r="H93" s="88">
        <f>SUMIFS('Dec Receipts Data'!D:D,'Dec Receipts Data'!$A:$A,$B93)+SUMIFS('Dec Receipts Data'!D:D,'Dec Receipts Data'!$A:$A,$A93)</f>
        <v>0</v>
      </c>
      <c r="I93" s="88">
        <f>SUMIFS('Dec Receipts Data'!E:E,'Dec Receipts Data'!$A:$A,$B93)+SUMIFS('Dec Receipts Data'!E:E,'Dec Receipts Data'!$A:$A,$A93)</f>
        <v>4799.8599999999997</v>
      </c>
      <c r="J93" s="88">
        <f>SUMIFS('Dec Receipts Data'!F:F,'Dec Receipts Data'!$A:$A,$B93)+SUMIFS('Dec Receipts Data'!F:F,'Dec Receipts Data'!$A:$A,$A93)</f>
        <v>273</v>
      </c>
      <c r="K93" s="88">
        <f>SUMIFS('Dec Receipts Data'!G:G,'Dec Receipts Data'!$A:$A,$B93)+SUMIFS('Dec Receipts Data'!G:G,'Dec Receipts Data'!$A:$A,$A93)</f>
        <v>57425.16</v>
      </c>
      <c r="L93" s="88">
        <f>SUMIFS('Dec Receipts Data'!H:H,'Dec Receipts Data'!$A:$A,$B93)+SUMIFS('Dec Receipts Data'!H:H,'Dec Receipts Data'!$A:$A,$A93)</f>
        <v>670.32</v>
      </c>
      <c r="M93" s="88">
        <f>SUMIFS('Dec Receipts Data'!I:I,'Dec Receipts Data'!$A:$A,$B93)+SUMIFS('Dec Receipts Data'!I:I,'Dec Receipts Data'!$A:$A,$A93)</f>
        <v>207.42</v>
      </c>
      <c r="N93" s="88">
        <f>SUMIFS('Dec Receipts Data'!J:J,'Dec Receipts Data'!$A:$A,$B93)+SUMIFS('Dec Receipts Data'!J:J,'Dec Receipts Data'!$A:$A,$A93)</f>
        <v>0</v>
      </c>
      <c r="O93" s="88">
        <f>SUMIFS('Dec Receipts Data'!K:K,'Dec Receipts Data'!$A:$A,$B93)+SUMIFS('Dec Receipts Data'!K:K,'Dec Receipts Data'!$A:$A,$A93)</f>
        <v>87.42</v>
      </c>
      <c r="P93" s="88">
        <f>SUMIFS('Dec Receipts Data'!L:L,'Dec Receipts Data'!$A:$A,$B93)+SUMIFS('Dec Receipts Data'!L:L,'Dec Receipts Data'!$A:$A,$A93)</f>
        <v>0</v>
      </c>
      <c r="Q93" s="88">
        <f>SUMIFS('Dec Receipts Data'!M:M,'Dec Receipts Data'!$A:$A,$B93)+SUMIFS('Dec Receipts Data'!M:M,'Dec Receipts Data'!$A:$A,$A93)</f>
        <v>605.26</v>
      </c>
      <c r="R93" s="88">
        <f>SUMIFS('Dec Receipts Data'!N:N,'Dec Receipts Data'!$A:$A,$B93)+SUMIFS('Dec Receipts Data'!N:N,'Dec Receipts Data'!$A:$A,$A93)</f>
        <v>0</v>
      </c>
      <c r="S93" s="88">
        <f>SUMIFS('Dec Receipts Data'!O:O,'Dec Receipts Data'!$A:$A,$B93)+SUMIFS('Dec Receipts Data'!O:O,'Dec Receipts Data'!$A:$A,$A93)</f>
        <v>0</v>
      </c>
      <c r="T93" s="88">
        <f>SUMIFS('Dec Receipts Data'!P:P,'Dec Receipts Data'!$A:$A,$B93)+SUMIFS('Dec Receipts Data'!P:P,'Dec Receipts Data'!$A:$A,$A93)</f>
        <v>0</v>
      </c>
      <c r="U93" s="88">
        <f>SUMIFS('Dec Receipts Data'!Q:Q,'Dec Receipts Data'!$A:$A,$B93)+SUMIFS('Dec Receipts Data'!Q:Q,'Dec Receipts Data'!$A:$A,$A93)</f>
        <v>2105.16</v>
      </c>
      <c r="V93" s="88">
        <f>SUMIFS('Dec Receipts Data'!R:R,'Dec Receipts Data'!$A:$A,$B93)+SUMIFS('Dec Receipts Data'!R:R,'Dec Receipts Data'!$A:$A,$A93)</f>
        <v>199.38</v>
      </c>
      <c r="W93" s="88">
        <f>SUMIFS('Dec Receipts Data'!S:S,'Dec Receipts Data'!$A:$A,$B93)+SUMIFS('Dec Receipts Data'!S:S,'Dec Receipts Data'!$A:$A,$A93)</f>
        <v>69478.62</v>
      </c>
      <c r="X93" s="88">
        <f>SUMIFS('Dec Receipts Data'!T:T,'Dec Receipts Data'!$A:$A,$B93)+SUMIFS('Dec Receipts Data'!T:T,'Dec Receipts Data'!$A:$A,$A93)</f>
        <v>874.25</v>
      </c>
      <c r="Y93" s="88">
        <f>SUMIFS('Dec Receipts Data'!U:U,'Dec Receipts Data'!$A:$A,$B93)+SUMIFS('Dec Receipts Data'!U:U,'Dec Receipts Data'!$A:$A,$A93)</f>
        <v>0</v>
      </c>
      <c r="Z93" s="88">
        <f>SUMIFS('Dec Receipts Data'!V:V,'Dec Receipts Data'!$A:$A,$B93)+SUMIFS('Dec Receipts Data'!V:V,'Dec Receipts Data'!$A:$A,$A93)</f>
        <v>0</v>
      </c>
      <c r="AA93" s="88">
        <f>SUMIFS('Dec Receipts Data'!W:W,'Dec Receipts Data'!$A:$A,$B93)+SUMIFS('Dec Receipts Data'!W:W,'Dec Receipts Data'!$A:$A,$A93)</f>
        <v>0</v>
      </c>
      <c r="AB93" s="88">
        <f>SUMIFS('Dec Receipts Data'!X:X,'Dec Receipts Data'!$A:$A,$B93)+SUMIFS('Dec Receipts Data'!X:X,'Dec Receipts Data'!$A:$A,$A93)</f>
        <v>75316.97</v>
      </c>
      <c r="AC93" s="88">
        <f>SUMIFS('Dec Receipts Data'!Y:Y,'Dec Receipts Data'!$A:$A,$B93)+SUMIFS('Dec Receipts Data'!Y:Y,'Dec Receipts Data'!$A:$A,$A93)</f>
        <v>1527.99</v>
      </c>
      <c r="AD93" s="88">
        <f>SUMIFS('Dec Receipts Data'!Z:Z,'Dec Receipts Data'!$A:$A,$B93)+SUMIFS('Dec Receipts Data'!Z:Z,'Dec Receipts Data'!$A:$A,$A93)</f>
        <v>2011.53</v>
      </c>
      <c r="AE93" s="88">
        <f>SUMIFS('Dec Receipts Data'!AA:AA,'Dec Receipts Data'!$A:$A,$B93)+SUMIFS('Dec Receipts Data'!AA:AA,'Dec Receipts Data'!$A:$A,$A93)</f>
        <v>0</v>
      </c>
      <c r="AF93" s="88">
        <f>SUMIFS('Dec Receipts Data'!AB:AB,'Dec Receipts Data'!$A:$A,$B93)+SUMIFS('Dec Receipts Data'!AB:AB,'Dec Receipts Data'!$A:$A,$A93)</f>
        <v>0</v>
      </c>
      <c r="AG93" s="88">
        <f>SUMIFS('Dec Receipts Data'!AC:AC,'Dec Receipts Data'!$A:$A,$B93)+SUMIFS('Dec Receipts Data'!AC:AC,'Dec Receipts Data'!$A:$A,$A93)</f>
        <v>0</v>
      </c>
      <c r="AH93" s="88">
        <f>SUMIFS('Dec Receipts Data'!AD:AD,'Dec Receipts Data'!$A:$A,$B93)+SUMIFS('Dec Receipts Data'!AD:AD,'Dec Receipts Data'!$A:$A,$A93)</f>
        <v>52793.8</v>
      </c>
      <c r="AI93" s="88">
        <f>SUMIFS('Dec Receipts Data'!AE:AE,'Dec Receipts Data'!$A:$A,$B93)+SUMIFS('Dec Receipts Data'!AE:AE,'Dec Receipts Data'!$A:$A,$A93)</f>
        <v>438.96</v>
      </c>
      <c r="AJ93" s="88">
        <f>SUMIFS('Dec Receipts Data'!AF:AF,'Dec Receipts Data'!$A:$A,$B93)+SUMIFS('Dec Receipts Data'!AF:AF,'Dec Receipts Data'!$A:$A,$A93)</f>
        <v>0</v>
      </c>
      <c r="AK93" s="88">
        <f>SUMIFS('Dec Receipts Data'!AG:AG,'Dec Receipts Data'!$A:$A,$B93)+SUMIFS('Dec Receipts Data'!AG:AG,'Dec Receipts Data'!$A:$A,$A93)</f>
        <v>2044.44</v>
      </c>
    </row>
    <row r="94" spans="1:37" ht="13.2" outlineLevel="1">
      <c r="A94" s="128"/>
      <c r="B94" s="19" t="s">
        <v>102</v>
      </c>
      <c r="C94" s="127">
        <v>357706</v>
      </c>
      <c r="D94" s="80">
        <f>SUMIFS('PMT Terms'!C:C,'PMT Terms'!B:B,B94)</f>
        <v>60</v>
      </c>
      <c r="E94" s="89">
        <f t="shared" si="3"/>
        <v>0.98809089028419994</v>
      </c>
      <c r="F94" s="84">
        <f t="shared" si="5"/>
        <v>353446.04000000004</v>
      </c>
      <c r="G94" s="88">
        <f>SUMIFS('Dec Receipts Data'!C:C,'Dec Receipts Data'!$A:$A,$B94)+SUMIFS('Dec Receipts Data'!C:C,'Dec Receipts Data'!$A:$A,$A94)</f>
        <v>0</v>
      </c>
      <c r="H94" s="88">
        <f>SUMIFS('Dec Receipts Data'!D:D,'Dec Receipts Data'!$A:$A,$B94)+SUMIFS('Dec Receipts Data'!D:D,'Dec Receipts Data'!$A:$A,$A94)</f>
        <v>495.08</v>
      </c>
      <c r="I94" s="88">
        <f>SUMIFS('Dec Receipts Data'!E:E,'Dec Receipts Data'!$A:$A,$B94)+SUMIFS('Dec Receipts Data'!E:E,'Dec Receipts Data'!$A:$A,$A94)</f>
        <v>50.84</v>
      </c>
      <c r="J94" s="88">
        <f>SUMIFS('Dec Receipts Data'!F:F,'Dec Receipts Data'!$A:$A,$B94)+SUMIFS('Dec Receipts Data'!F:F,'Dec Receipts Data'!$A:$A,$A94)</f>
        <v>0</v>
      </c>
      <c r="K94" s="88">
        <f>SUMIFS('Dec Receipts Data'!G:G,'Dec Receipts Data'!$A:$A,$B94)+SUMIFS('Dec Receipts Data'!G:G,'Dec Receipts Data'!$A:$A,$A94)</f>
        <v>103608.09</v>
      </c>
      <c r="L94" s="88">
        <f>SUMIFS('Dec Receipts Data'!H:H,'Dec Receipts Data'!$A:$A,$B94)+SUMIFS('Dec Receipts Data'!H:H,'Dec Receipts Data'!$A:$A,$A94)</f>
        <v>1579.6</v>
      </c>
      <c r="M94" s="88">
        <f>SUMIFS('Dec Receipts Data'!I:I,'Dec Receipts Data'!$A:$A,$B94)+SUMIFS('Dec Receipts Data'!I:I,'Dec Receipts Data'!$A:$A,$A94)</f>
        <v>5166.84</v>
      </c>
      <c r="N94" s="88">
        <f>SUMIFS('Dec Receipts Data'!J:J,'Dec Receipts Data'!$A:$A,$B94)+SUMIFS('Dec Receipts Data'!J:J,'Dec Receipts Data'!$A:$A,$A94)</f>
        <v>1365.37</v>
      </c>
      <c r="O94" s="88">
        <f>SUMIFS('Dec Receipts Data'!K:K,'Dec Receipts Data'!$A:$A,$B94)+SUMIFS('Dec Receipts Data'!K:K,'Dec Receipts Data'!$A:$A,$A94)</f>
        <v>101.64</v>
      </c>
      <c r="P94" s="88">
        <f>SUMIFS('Dec Receipts Data'!L:L,'Dec Receipts Data'!$A:$A,$B94)+SUMIFS('Dec Receipts Data'!L:L,'Dec Receipts Data'!$A:$A,$A94)</f>
        <v>198</v>
      </c>
      <c r="Q94" s="88">
        <f>SUMIFS('Dec Receipts Data'!M:M,'Dec Receipts Data'!$A:$A,$B94)+SUMIFS('Dec Receipts Data'!M:M,'Dec Receipts Data'!$A:$A,$A94)</f>
        <v>0</v>
      </c>
      <c r="R94" s="88">
        <f>SUMIFS('Dec Receipts Data'!N:N,'Dec Receipts Data'!$A:$A,$B94)+SUMIFS('Dec Receipts Data'!N:N,'Dec Receipts Data'!$A:$A,$A94)</f>
        <v>0</v>
      </c>
      <c r="S94" s="88">
        <f>SUMIFS('Dec Receipts Data'!O:O,'Dec Receipts Data'!$A:$A,$B94)+SUMIFS('Dec Receipts Data'!O:O,'Dec Receipts Data'!$A:$A,$A94)</f>
        <v>0</v>
      </c>
      <c r="T94" s="88">
        <f>SUMIFS('Dec Receipts Data'!P:P,'Dec Receipts Data'!$A:$A,$B94)+SUMIFS('Dec Receipts Data'!P:P,'Dec Receipts Data'!$A:$A,$A94)</f>
        <v>0</v>
      </c>
      <c r="U94" s="88">
        <f>SUMIFS('Dec Receipts Data'!Q:Q,'Dec Receipts Data'!$A:$A,$B94)+SUMIFS('Dec Receipts Data'!Q:Q,'Dec Receipts Data'!$A:$A,$A94)</f>
        <v>0</v>
      </c>
      <c r="V94" s="88">
        <f>SUMIFS('Dec Receipts Data'!R:R,'Dec Receipts Data'!$A:$A,$B94)+SUMIFS('Dec Receipts Data'!R:R,'Dec Receipts Data'!$A:$A,$A94)</f>
        <v>1678.08</v>
      </c>
      <c r="W94" s="88">
        <f>SUMIFS('Dec Receipts Data'!S:S,'Dec Receipts Data'!$A:$A,$B94)+SUMIFS('Dec Receipts Data'!S:S,'Dec Receipts Data'!$A:$A,$A94)</f>
        <v>88686.46</v>
      </c>
      <c r="X94" s="88">
        <f>SUMIFS('Dec Receipts Data'!T:T,'Dec Receipts Data'!$A:$A,$B94)+SUMIFS('Dec Receipts Data'!T:T,'Dec Receipts Data'!$A:$A,$A94)</f>
        <v>211.44</v>
      </c>
      <c r="Y94" s="88">
        <f>SUMIFS('Dec Receipts Data'!U:U,'Dec Receipts Data'!$A:$A,$B94)+SUMIFS('Dec Receipts Data'!U:U,'Dec Receipts Data'!$A:$A,$A94)</f>
        <v>4013.12</v>
      </c>
      <c r="Z94" s="88">
        <f>SUMIFS('Dec Receipts Data'!V:V,'Dec Receipts Data'!$A:$A,$B94)+SUMIFS('Dec Receipts Data'!V:V,'Dec Receipts Data'!$A:$A,$A94)</f>
        <v>0</v>
      </c>
      <c r="AA94" s="88">
        <f>SUMIFS('Dec Receipts Data'!W:W,'Dec Receipts Data'!$A:$A,$B94)+SUMIFS('Dec Receipts Data'!W:W,'Dec Receipts Data'!$A:$A,$A94)</f>
        <v>0</v>
      </c>
      <c r="AB94" s="88">
        <f>SUMIFS('Dec Receipts Data'!X:X,'Dec Receipts Data'!$A:$A,$B94)+SUMIFS('Dec Receipts Data'!X:X,'Dec Receipts Data'!$A:$A,$A94)</f>
        <v>44360.38</v>
      </c>
      <c r="AC94" s="88">
        <f>SUMIFS('Dec Receipts Data'!Y:Y,'Dec Receipts Data'!$A:$A,$B94)+SUMIFS('Dec Receipts Data'!Y:Y,'Dec Receipts Data'!$A:$A,$A94)</f>
        <v>27727.83</v>
      </c>
      <c r="AD94" s="88">
        <f>SUMIFS('Dec Receipts Data'!Z:Z,'Dec Receipts Data'!$A:$A,$B94)+SUMIFS('Dec Receipts Data'!Z:Z,'Dec Receipts Data'!$A:$A,$A94)</f>
        <v>69566.25</v>
      </c>
      <c r="AE94" s="88">
        <f>SUMIFS('Dec Receipts Data'!AA:AA,'Dec Receipts Data'!$A:$A,$B94)+SUMIFS('Dec Receipts Data'!AA:AA,'Dec Receipts Data'!$A:$A,$A94)</f>
        <v>0</v>
      </c>
      <c r="AF94" s="88">
        <f>SUMIFS('Dec Receipts Data'!AB:AB,'Dec Receipts Data'!$A:$A,$B94)+SUMIFS('Dec Receipts Data'!AB:AB,'Dec Receipts Data'!$A:$A,$A94)</f>
        <v>0</v>
      </c>
      <c r="AG94" s="88">
        <f>SUMIFS('Dec Receipts Data'!AC:AC,'Dec Receipts Data'!$A:$A,$B94)+SUMIFS('Dec Receipts Data'!AC:AC,'Dec Receipts Data'!$A:$A,$A94)</f>
        <v>0</v>
      </c>
      <c r="AH94" s="88">
        <f>SUMIFS('Dec Receipts Data'!AD:AD,'Dec Receipts Data'!$A:$A,$B94)+SUMIFS('Dec Receipts Data'!AD:AD,'Dec Receipts Data'!$A:$A,$A94)</f>
        <v>3640.1</v>
      </c>
      <c r="AI94" s="88">
        <f>SUMIFS('Dec Receipts Data'!AE:AE,'Dec Receipts Data'!$A:$A,$B94)+SUMIFS('Dec Receipts Data'!AE:AE,'Dec Receipts Data'!$A:$A,$A94)</f>
        <v>841.64</v>
      </c>
      <c r="AJ94" s="88">
        <f>SUMIFS('Dec Receipts Data'!AF:AF,'Dec Receipts Data'!$A:$A,$B94)+SUMIFS('Dec Receipts Data'!AF:AF,'Dec Receipts Data'!$A:$A,$A94)</f>
        <v>155.28</v>
      </c>
      <c r="AK94" s="88">
        <f>SUMIFS('Dec Receipts Data'!AG:AG,'Dec Receipts Data'!$A:$A,$B94)+SUMIFS('Dec Receipts Data'!AG:AG,'Dec Receipts Data'!$A:$A,$A94)</f>
        <v>0</v>
      </c>
    </row>
    <row r="95" spans="1:37" ht="13.2" outlineLevel="1">
      <c r="A95" s="86"/>
      <c r="B95" s="19" t="s">
        <v>108</v>
      </c>
      <c r="C95" s="127">
        <v>357047</v>
      </c>
      <c r="D95" s="80">
        <f>SUMIFS('PMT Terms'!C:C,'PMT Terms'!B:B,B95)</f>
        <v>45</v>
      </c>
      <c r="E95" s="89">
        <f t="shared" si="3"/>
        <v>0.7597474842247659</v>
      </c>
      <c r="F95" s="84">
        <f t="shared" si="5"/>
        <v>271265.56</v>
      </c>
      <c r="G95" s="88">
        <f>SUMIFS('Dec Receipts Data'!C:C,'Dec Receipts Data'!$A:$A,$B95)+SUMIFS('Dec Receipts Data'!C:C,'Dec Receipts Data'!$A:$A,$A95)</f>
        <v>71.47</v>
      </c>
      <c r="H95" s="88">
        <f>SUMIFS('Dec Receipts Data'!D:D,'Dec Receipts Data'!$A:$A,$B95)+SUMIFS('Dec Receipts Data'!D:D,'Dec Receipts Data'!$A:$A,$A95)</f>
        <v>8742.27</v>
      </c>
      <c r="I95" s="88">
        <f>SUMIFS('Dec Receipts Data'!E:E,'Dec Receipts Data'!$A:$A,$B95)+SUMIFS('Dec Receipts Data'!E:E,'Dec Receipts Data'!$A:$A,$A95)</f>
        <v>7824.47</v>
      </c>
      <c r="J95" s="88">
        <f>SUMIFS('Dec Receipts Data'!F:F,'Dec Receipts Data'!$A:$A,$B95)+SUMIFS('Dec Receipts Data'!F:F,'Dec Receipts Data'!$A:$A,$A95)</f>
        <v>1818.6</v>
      </c>
      <c r="K95" s="88">
        <f>SUMIFS('Dec Receipts Data'!G:G,'Dec Receipts Data'!$A:$A,$B95)+SUMIFS('Dec Receipts Data'!G:G,'Dec Receipts Data'!$A:$A,$A95)</f>
        <v>2371.88</v>
      </c>
      <c r="L95" s="88">
        <f>SUMIFS('Dec Receipts Data'!H:H,'Dec Receipts Data'!$A:$A,$B95)+SUMIFS('Dec Receipts Data'!H:H,'Dec Receipts Data'!$A:$A,$A95)</f>
        <v>46.44</v>
      </c>
      <c r="M95" s="88">
        <f>SUMIFS('Dec Receipts Data'!I:I,'Dec Receipts Data'!$A:$A,$B95)+SUMIFS('Dec Receipts Data'!I:I,'Dec Receipts Data'!$A:$A,$A95)</f>
        <v>468</v>
      </c>
      <c r="N95" s="88">
        <f>SUMIFS('Dec Receipts Data'!J:J,'Dec Receipts Data'!$A:$A,$B95)+SUMIFS('Dec Receipts Data'!J:J,'Dec Receipts Data'!$A:$A,$A95)</f>
        <v>75797.929999999993</v>
      </c>
      <c r="O95" s="88">
        <f>SUMIFS('Dec Receipts Data'!K:K,'Dec Receipts Data'!$A:$A,$B95)+SUMIFS('Dec Receipts Data'!K:K,'Dec Receipts Data'!$A:$A,$A95)</f>
        <v>23.16</v>
      </c>
      <c r="P95" s="88">
        <f>SUMIFS('Dec Receipts Data'!L:L,'Dec Receipts Data'!$A:$A,$B95)+SUMIFS('Dec Receipts Data'!L:L,'Dec Receipts Data'!$A:$A,$A95)</f>
        <v>0</v>
      </c>
      <c r="Q95" s="88">
        <f>SUMIFS('Dec Receipts Data'!M:M,'Dec Receipts Data'!$A:$A,$B95)+SUMIFS('Dec Receipts Data'!M:M,'Dec Receipts Data'!$A:$A,$A95)</f>
        <v>65</v>
      </c>
      <c r="R95" s="88">
        <f>SUMIFS('Dec Receipts Data'!N:N,'Dec Receipts Data'!$A:$A,$B95)+SUMIFS('Dec Receipts Data'!N:N,'Dec Receipts Data'!$A:$A,$A95)</f>
        <v>135.1</v>
      </c>
      <c r="S95" s="88">
        <f>SUMIFS('Dec Receipts Data'!O:O,'Dec Receipts Data'!$A:$A,$B95)+SUMIFS('Dec Receipts Data'!O:O,'Dec Receipts Data'!$A:$A,$A95)</f>
        <v>27725.4</v>
      </c>
      <c r="T95" s="88">
        <f>SUMIFS('Dec Receipts Data'!P:P,'Dec Receipts Data'!$A:$A,$B95)+SUMIFS('Dec Receipts Data'!P:P,'Dec Receipts Data'!$A:$A,$A95)</f>
        <v>21839.1</v>
      </c>
      <c r="U95" s="88">
        <f>SUMIFS('Dec Receipts Data'!Q:Q,'Dec Receipts Data'!$A:$A,$B95)+SUMIFS('Dec Receipts Data'!Q:Q,'Dec Receipts Data'!$A:$A,$A95)</f>
        <v>33796.949999999997</v>
      </c>
      <c r="V95" s="88">
        <f>SUMIFS('Dec Receipts Data'!R:R,'Dec Receipts Data'!$A:$A,$B95)+SUMIFS('Dec Receipts Data'!R:R,'Dec Receipts Data'!$A:$A,$A95)</f>
        <v>90.93</v>
      </c>
      <c r="W95" s="88">
        <f>SUMIFS('Dec Receipts Data'!S:S,'Dec Receipts Data'!$A:$A,$B95)+SUMIFS('Dec Receipts Data'!S:S,'Dec Receipts Data'!$A:$A,$A95)</f>
        <v>1531.56</v>
      </c>
      <c r="X95" s="88">
        <f>SUMIFS('Dec Receipts Data'!T:T,'Dec Receipts Data'!$A:$A,$B95)+SUMIFS('Dec Receipts Data'!T:T,'Dec Receipts Data'!$A:$A,$A95)</f>
        <v>27.6</v>
      </c>
      <c r="Y95" s="88">
        <f>SUMIFS('Dec Receipts Data'!U:U,'Dec Receipts Data'!$A:$A,$B95)+SUMIFS('Dec Receipts Data'!U:U,'Dec Receipts Data'!$A:$A,$A95)</f>
        <v>3728.63</v>
      </c>
      <c r="Z95" s="88">
        <f>SUMIFS('Dec Receipts Data'!V:V,'Dec Receipts Data'!$A:$A,$B95)+SUMIFS('Dec Receipts Data'!V:V,'Dec Receipts Data'!$A:$A,$A95)</f>
        <v>0</v>
      </c>
      <c r="AA95" s="88">
        <f>SUMIFS('Dec Receipts Data'!W:W,'Dec Receipts Data'!$A:$A,$B95)+SUMIFS('Dec Receipts Data'!W:W,'Dec Receipts Data'!$A:$A,$A95)</f>
        <v>0</v>
      </c>
      <c r="AB95" s="88">
        <f>SUMIFS('Dec Receipts Data'!X:X,'Dec Receipts Data'!$A:$A,$B95)+SUMIFS('Dec Receipts Data'!X:X,'Dec Receipts Data'!$A:$A,$A95)</f>
        <v>0</v>
      </c>
      <c r="AC95" s="88">
        <f>SUMIFS('Dec Receipts Data'!Y:Y,'Dec Receipts Data'!$A:$A,$B95)+SUMIFS('Dec Receipts Data'!Y:Y,'Dec Receipts Data'!$A:$A,$A95)</f>
        <v>4366.93</v>
      </c>
      <c r="AD95" s="88">
        <f>SUMIFS('Dec Receipts Data'!Z:Z,'Dec Receipts Data'!$A:$A,$B95)+SUMIFS('Dec Receipts Data'!Z:Z,'Dec Receipts Data'!$A:$A,$A95)</f>
        <v>0</v>
      </c>
      <c r="AE95" s="88">
        <f>SUMIFS('Dec Receipts Data'!AA:AA,'Dec Receipts Data'!$A:$A,$B95)+SUMIFS('Dec Receipts Data'!AA:AA,'Dec Receipts Data'!$A:$A,$A95)</f>
        <v>0</v>
      </c>
      <c r="AF95" s="88">
        <f>SUMIFS('Dec Receipts Data'!AB:AB,'Dec Receipts Data'!$A:$A,$B95)+SUMIFS('Dec Receipts Data'!AB:AB,'Dec Receipts Data'!$A:$A,$A95)</f>
        <v>3455.34</v>
      </c>
      <c r="AG95" s="88">
        <f>SUMIFS('Dec Receipts Data'!AC:AC,'Dec Receipts Data'!$A:$A,$B95)+SUMIFS('Dec Receipts Data'!AC:AC,'Dec Receipts Data'!$A:$A,$A95)</f>
        <v>8775.18</v>
      </c>
      <c r="AH95" s="88">
        <f>SUMIFS('Dec Receipts Data'!AD:AD,'Dec Receipts Data'!$A:$A,$B95)+SUMIFS('Dec Receipts Data'!AD:AD,'Dec Receipts Data'!$A:$A,$A95)</f>
        <v>65142.53</v>
      </c>
      <c r="AI95" s="88">
        <f>SUMIFS('Dec Receipts Data'!AE:AE,'Dec Receipts Data'!$A:$A,$B95)+SUMIFS('Dec Receipts Data'!AE:AE,'Dec Receipts Data'!$A:$A,$A95)</f>
        <v>2374.09</v>
      </c>
      <c r="AJ95" s="88">
        <f>SUMIFS('Dec Receipts Data'!AF:AF,'Dec Receipts Data'!$A:$A,$B95)+SUMIFS('Dec Receipts Data'!AF:AF,'Dec Receipts Data'!$A:$A,$A95)</f>
        <v>965.4</v>
      </c>
      <c r="AK95" s="88">
        <f>SUMIFS('Dec Receipts Data'!AG:AG,'Dec Receipts Data'!$A:$A,$B95)+SUMIFS('Dec Receipts Data'!AG:AG,'Dec Receipts Data'!$A:$A,$A95)</f>
        <v>81.599999999999994</v>
      </c>
    </row>
    <row r="96" spans="1:37" ht="13.2" outlineLevel="1">
      <c r="A96" s="86"/>
      <c r="B96" s="19" t="s">
        <v>673</v>
      </c>
      <c r="C96" s="127">
        <v>337049</v>
      </c>
      <c r="D96" s="80">
        <f>SUMIFS('PMT Terms'!C:C,'PMT Terms'!B:B,B96)</f>
        <v>75</v>
      </c>
      <c r="E96" s="89">
        <f t="shared" si="3"/>
        <v>0</v>
      </c>
      <c r="F96" s="84">
        <f t="shared" si="5"/>
        <v>0</v>
      </c>
      <c r="G96" s="88">
        <f>SUMIFS('Dec Receipts Data'!C:C,'Dec Receipts Data'!$A:$A,$B96)+SUMIFS('Dec Receipts Data'!C:C,'Dec Receipts Data'!$A:$A,$A96)</f>
        <v>0</v>
      </c>
      <c r="H96" s="88">
        <f>SUMIFS('Dec Receipts Data'!D:D,'Dec Receipts Data'!$A:$A,$B96)+SUMIFS('Dec Receipts Data'!D:D,'Dec Receipts Data'!$A:$A,$A96)</f>
        <v>0</v>
      </c>
      <c r="I96" s="88">
        <f>SUMIFS('Dec Receipts Data'!E:E,'Dec Receipts Data'!$A:$A,$B96)+SUMIFS('Dec Receipts Data'!E:E,'Dec Receipts Data'!$A:$A,$A96)</f>
        <v>0</v>
      </c>
      <c r="J96" s="88">
        <f>SUMIFS('Dec Receipts Data'!F:F,'Dec Receipts Data'!$A:$A,$B96)+SUMIFS('Dec Receipts Data'!F:F,'Dec Receipts Data'!$A:$A,$A96)</f>
        <v>0</v>
      </c>
      <c r="K96" s="88">
        <f>SUMIFS('Dec Receipts Data'!G:G,'Dec Receipts Data'!$A:$A,$B96)+SUMIFS('Dec Receipts Data'!G:G,'Dec Receipts Data'!$A:$A,$A96)</f>
        <v>0</v>
      </c>
      <c r="L96" s="88">
        <f>SUMIFS('Dec Receipts Data'!H:H,'Dec Receipts Data'!$A:$A,$B96)+SUMIFS('Dec Receipts Data'!H:H,'Dec Receipts Data'!$A:$A,$A96)</f>
        <v>0</v>
      </c>
      <c r="M96" s="88">
        <f>SUMIFS('Dec Receipts Data'!I:I,'Dec Receipts Data'!$A:$A,$B96)+SUMIFS('Dec Receipts Data'!I:I,'Dec Receipts Data'!$A:$A,$A96)</f>
        <v>0</v>
      </c>
      <c r="N96" s="88">
        <f>SUMIFS('Dec Receipts Data'!J:J,'Dec Receipts Data'!$A:$A,$B96)+SUMIFS('Dec Receipts Data'!J:J,'Dec Receipts Data'!$A:$A,$A96)</f>
        <v>0</v>
      </c>
      <c r="O96" s="88">
        <f>SUMIFS('Dec Receipts Data'!K:K,'Dec Receipts Data'!$A:$A,$B96)+SUMIFS('Dec Receipts Data'!K:K,'Dec Receipts Data'!$A:$A,$A96)</f>
        <v>0</v>
      </c>
      <c r="P96" s="88">
        <f>SUMIFS('Dec Receipts Data'!L:L,'Dec Receipts Data'!$A:$A,$B96)+SUMIFS('Dec Receipts Data'!L:L,'Dec Receipts Data'!$A:$A,$A96)</f>
        <v>0</v>
      </c>
      <c r="Q96" s="88">
        <f>SUMIFS('Dec Receipts Data'!M:M,'Dec Receipts Data'!$A:$A,$B96)+SUMIFS('Dec Receipts Data'!M:M,'Dec Receipts Data'!$A:$A,$A96)</f>
        <v>0</v>
      </c>
      <c r="R96" s="88">
        <f>SUMIFS('Dec Receipts Data'!N:N,'Dec Receipts Data'!$A:$A,$B96)+SUMIFS('Dec Receipts Data'!N:N,'Dec Receipts Data'!$A:$A,$A96)</f>
        <v>0</v>
      </c>
      <c r="S96" s="88">
        <f>SUMIFS('Dec Receipts Data'!O:O,'Dec Receipts Data'!$A:$A,$B96)+SUMIFS('Dec Receipts Data'!O:O,'Dec Receipts Data'!$A:$A,$A96)</f>
        <v>0</v>
      </c>
      <c r="T96" s="88">
        <f>SUMIFS('Dec Receipts Data'!P:P,'Dec Receipts Data'!$A:$A,$B96)+SUMIFS('Dec Receipts Data'!P:P,'Dec Receipts Data'!$A:$A,$A96)</f>
        <v>0</v>
      </c>
      <c r="U96" s="88">
        <f>SUMIFS('Dec Receipts Data'!Q:Q,'Dec Receipts Data'!$A:$A,$B96)+SUMIFS('Dec Receipts Data'!Q:Q,'Dec Receipts Data'!$A:$A,$A96)</f>
        <v>0</v>
      </c>
      <c r="V96" s="88">
        <f>SUMIFS('Dec Receipts Data'!R:R,'Dec Receipts Data'!$A:$A,$B96)+SUMIFS('Dec Receipts Data'!R:R,'Dec Receipts Data'!$A:$A,$A96)</f>
        <v>0</v>
      </c>
      <c r="W96" s="88">
        <f>SUMIFS('Dec Receipts Data'!S:S,'Dec Receipts Data'!$A:$A,$B96)+SUMIFS('Dec Receipts Data'!S:S,'Dec Receipts Data'!$A:$A,$A96)</f>
        <v>0</v>
      </c>
      <c r="X96" s="88">
        <f>SUMIFS('Dec Receipts Data'!T:T,'Dec Receipts Data'!$A:$A,$B96)+SUMIFS('Dec Receipts Data'!T:T,'Dec Receipts Data'!$A:$A,$A96)</f>
        <v>0</v>
      </c>
      <c r="Y96" s="88">
        <f>SUMIFS('Dec Receipts Data'!U:U,'Dec Receipts Data'!$A:$A,$B96)+SUMIFS('Dec Receipts Data'!U:U,'Dec Receipts Data'!$A:$A,$A96)</f>
        <v>0</v>
      </c>
      <c r="Z96" s="88">
        <f>SUMIFS('Dec Receipts Data'!V:V,'Dec Receipts Data'!$A:$A,$B96)+SUMIFS('Dec Receipts Data'!V:V,'Dec Receipts Data'!$A:$A,$A96)</f>
        <v>0</v>
      </c>
      <c r="AA96" s="88">
        <f>SUMIFS('Dec Receipts Data'!W:W,'Dec Receipts Data'!$A:$A,$B96)+SUMIFS('Dec Receipts Data'!W:W,'Dec Receipts Data'!$A:$A,$A96)</f>
        <v>0</v>
      </c>
      <c r="AB96" s="88">
        <f>SUMIFS('Dec Receipts Data'!X:X,'Dec Receipts Data'!$A:$A,$B96)+SUMIFS('Dec Receipts Data'!X:X,'Dec Receipts Data'!$A:$A,$A96)</f>
        <v>0</v>
      </c>
      <c r="AC96" s="88">
        <f>SUMIFS('Dec Receipts Data'!Y:Y,'Dec Receipts Data'!$A:$A,$B96)+SUMIFS('Dec Receipts Data'!Y:Y,'Dec Receipts Data'!$A:$A,$A96)</f>
        <v>0</v>
      </c>
      <c r="AD96" s="88">
        <f>SUMIFS('Dec Receipts Data'!Z:Z,'Dec Receipts Data'!$A:$A,$B96)+SUMIFS('Dec Receipts Data'!Z:Z,'Dec Receipts Data'!$A:$A,$A96)</f>
        <v>0</v>
      </c>
      <c r="AE96" s="88">
        <f>SUMIFS('Dec Receipts Data'!AA:AA,'Dec Receipts Data'!$A:$A,$B96)+SUMIFS('Dec Receipts Data'!AA:AA,'Dec Receipts Data'!$A:$A,$A96)</f>
        <v>0</v>
      </c>
      <c r="AF96" s="88">
        <f>SUMIFS('Dec Receipts Data'!AB:AB,'Dec Receipts Data'!$A:$A,$B96)+SUMIFS('Dec Receipts Data'!AB:AB,'Dec Receipts Data'!$A:$A,$A96)</f>
        <v>0</v>
      </c>
      <c r="AG96" s="88">
        <f>SUMIFS('Dec Receipts Data'!AC:AC,'Dec Receipts Data'!$A:$A,$B96)+SUMIFS('Dec Receipts Data'!AC:AC,'Dec Receipts Data'!$A:$A,$A96)</f>
        <v>0</v>
      </c>
      <c r="AH96" s="88">
        <f>SUMIFS('Dec Receipts Data'!AD:AD,'Dec Receipts Data'!$A:$A,$B96)+SUMIFS('Dec Receipts Data'!AD:AD,'Dec Receipts Data'!$A:$A,$A96)</f>
        <v>0</v>
      </c>
      <c r="AI96" s="88">
        <f>SUMIFS('Dec Receipts Data'!AE:AE,'Dec Receipts Data'!$A:$A,$B96)+SUMIFS('Dec Receipts Data'!AE:AE,'Dec Receipts Data'!$A:$A,$A96)</f>
        <v>0</v>
      </c>
      <c r="AJ96" s="88">
        <f>SUMIFS('Dec Receipts Data'!AF:AF,'Dec Receipts Data'!$A:$A,$B96)+SUMIFS('Dec Receipts Data'!AF:AF,'Dec Receipts Data'!$A:$A,$A96)</f>
        <v>0</v>
      </c>
      <c r="AK96" s="88">
        <f>SUMIFS('Dec Receipts Data'!AG:AG,'Dec Receipts Data'!$A:$A,$B96)+SUMIFS('Dec Receipts Data'!AG:AG,'Dec Receipts Data'!$A:$A,$A96)</f>
        <v>0</v>
      </c>
    </row>
    <row r="97" spans="1:37" ht="13.2" outlineLevel="1">
      <c r="A97" s="86"/>
      <c r="B97" s="19" t="s">
        <v>312</v>
      </c>
      <c r="C97" s="127">
        <v>331433</v>
      </c>
      <c r="D97" s="80">
        <f>SUMIFS('PMT Terms'!C:C,'PMT Terms'!B:B,B97)</f>
        <v>55</v>
      </c>
      <c r="E97" s="89">
        <f t="shared" si="3"/>
        <v>0</v>
      </c>
      <c r="F97" s="84">
        <f t="shared" si="5"/>
        <v>0</v>
      </c>
      <c r="G97" s="88">
        <f>SUMIFS('Dec Receipts Data'!C:C,'Dec Receipts Data'!$A:$A,$B97)+SUMIFS('Dec Receipts Data'!C:C,'Dec Receipts Data'!$A:$A,$A97)</f>
        <v>0</v>
      </c>
      <c r="H97" s="88">
        <f>SUMIFS('Dec Receipts Data'!D:D,'Dec Receipts Data'!$A:$A,$B97)+SUMIFS('Dec Receipts Data'!D:D,'Dec Receipts Data'!$A:$A,$A97)</f>
        <v>0</v>
      </c>
      <c r="I97" s="88">
        <f>SUMIFS('Dec Receipts Data'!E:E,'Dec Receipts Data'!$A:$A,$B97)+SUMIFS('Dec Receipts Data'!E:E,'Dec Receipts Data'!$A:$A,$A97)</f>
        <v>0</v>
      </c>
      <c r="J97" s="88">
        <f>SUMIFS('Dec Receipts Data'!F:F,'Dec Receipts Data'!$A:$A,$B97)+SUMIFS('Dec Receipts Data'!F:F,'Dec Receipts Data'!$A:$A,$A97)</f>
        <v>0</v>
      </c>
      <c r="K97" s="88">
        <f>SUMIFS('Dec Receipts Data'!G:G,'Dec Receipts Data'!$A:$A,$B97)+SUMIFS('Dec Receipts Data'!G:G,'Dec Receipts Data'!$A:$A,$A97)</f>
        <v>0</v>
      </c>
      <c r="L97" s="88">
        <f>SUMIFS('Dec Receipts Data'!H:H,'Dec Receipts Data'!$A:$A,$B97)+SUMIFS('Dec Receipts Data'!H:H,'Dec Receipts Data'!$A:$A,$A97)</f>
        <v>0</v>
      </c>
      <c r="M97" s="88">
        <f>SUMIFS('Dec Receipts Data'!I:I,'Dec Receipts Data'!$A:$A,$B97)+SUMIFS('Dec Receipts Data'!I:I,'Dec Receipts Data'!$A:$A,$A97)</f>
        <v>0</v>
      </c>
      <c r="N97" s="88">
        <f>SUMIFS('Dec Receipts Data'!J:J,'Dec Receipts Data'!$A:$A,$B97)+SUMIFS('Dec Receipts Data'!J:J,'Dec Receipts Data'!$A:$A,$A97)</f>
        <v>0</v>
      </c>
      <c r="O97" s="88">
        <f>SUMIFS('Dec Receipts Data'!K:K,'Dec Receipts Data'!$A:$A,$B97)+SUMIFS('Dec Receipts Data'!K:K,'Dec Receipts Data'!$A:$A,$A97)</f>
        <v>0</v>
      </c>
      <c r="P97" s="88">
        <f>SUMIFS('Dec Receipts Data'!L:L,'Dec Receipts Data'!$A:$A,$B97)+SUMIFS('Dec Receipts Data'!L:L,'Dec Receipts Data'!$A:$A,$A97)</f>
        <v>0</v>
      </c>
      <c r="Q97" s="88">
        <f>SUMIFS('Dec Receipts Data'!M:M,'Dec Receipts Data'!$A:$A,$B97)+SUMIFS('Dec Receipts Data'!M:M,'Dec Receipts Data'!$A:$A,$A97)</f>
        <v>0</v>
      </c>
      <c r="R97" s="88">
        <f>SUMIFS('Dec Receipts Data'!N:N,'Dec Receipts Data'!$A:$A,$B97)+SUMIFS('Dec Receipts Data'!N:N,'Dec Receipts Data'!$A:$A,$A97)</f>
        <v>0</v>
      </c>
      <c r="S97" s="88">
        <f>SUMIFS('Dec Receipts Data'!O:O,'Dec Receipts Data'!$A:$A,$B97)+SUMIFS('Dec Receipts Data'!O:O,'Dec Receipts Data'!$A:$A,$A97)</f>
        <v>0</v>
      </c>
      <c r="T97" s="88">
        <f>SUMIFS('Dec Receipts Data'!P:P,'Dec Receipts Data'!$A:$A,$B97)+SUMIFS('Dec Receipts Data'!P:P,'Dec Receipts Data'!$A:$A,$A97)</f>
        <v>0</v>
      </c>
      <c r="U97" s="88">
        <f>SUMIFS('Dec Receipts Data'!Q:Q,'Dec Receipts Data'!$A:$A,$B97)+SUMIFS('Dec Receipts Data'!Q:Q,'Dec Receipts Data'!$A:$A,$A97)</f>
        <v>0</v>
      </c>
      <c r="V97" s="88">
        <f>SUMIFS('Dec Receipts Data'!R:R,'Dec Receipts Data'!$A:$A,$B97)+SUMIFS('Dec Receipts Data'!R:R,'Dec Receipts Data'!$A:$A,$A97)</f>
        <v>0</v>
      </c>
      <c r="W97" s="88">
        <f>SUMIFS('Dec Receipts Data'!S:S,'Dec Receipts Data'!$A:$A,$B97)+SUMIFS('Dec Receipts Data'!S:S,'Dec Receipts Data'!$A:$A,$A97)</f>
        <v>0</v>
      </c>
      <c r="X97" s="88">
        <f>SUMIFS('Dec Receipts Data'!T:T,'Dec Receipts Data'!$A:$A,$B97)+SUMIFS('Dec Receipts Data'!T:T,'Dec Receipts Data'!$A:$A,$A97)</f>
        <v>0</v>
      </c>
      <c r="Y97" s="88">
        <f>SUMIFS('Dec Receipts Data'!U:U,'Dec Receipts Data'!$A:$A,$B97)+SUMIFS('Dec Receipts Data'!U:U,'Dec Receipts Data'!$A:$A,$A97)</f>
        <v>0</v>
      </c>
      <c r="Z97" s="88">
        <f>SUMIFS('Dec Receipts Data'!V:V,'Dec Receipts Data'!$A:$A,$B97)+SUMIFS('Dec Receipts Data'!V:V,'Dec Receipts Data'!$A:$A,$A97)</f>
        <v>0</v>
      </c>
      <c r="AA97" s="88">
        <f>SUMIFS('Dec Receipts Data'!W:W,'Dec Receipts Data'!$A:$A,$B97)+SUMIFS('Dec Receipts Data'!W:W,'Dec Receipts Data'!$A:$A,$A97)</f>
        <v>0</v>
      </c>
      <c r="AB97" s="88">
        <f>SUMIFS('Dec Receipts Data'!X:X,'Dec Receipts Data'!$A:$A,$B97)+SUMIFS('Dec Receipts Data'!X:X,'Dec Receipts Data'!$A:$A,$A97)</f>
        <v>0</v>
      </c>
      <c r="AC97" s="88">
        <f>SUMIFS('Dec Receipts Data'!Y:Y,'Dec Receipts Data'!$A:$A,$B97)+SUMIFS('Dec Receipts Data'!Y:Y,'Dec Receipts Data'!$A:$A,$A97)</f>
        <v>0</v>
      </c>
      <c r="AD97" s="88">
        <f>SUMIFS('Dec Receipts Data'!Z:Z,'Dec Receipts Data'!$A:$A,$B97)+SUMIFS('Dec Receipts Data'!Z:Z,'Dec Receipts Data'!$A:$A,$A97)</f>
        <v>0</v>
      </c>
      <c r="AE97" s="88">
        <f>SUMIFS('Dec Receipts Data'!AA:AA,'Dec Receipts Data'!$A:$A,$B97)+SUMIFS('Dec Receipts Data'!AA:AA,'Dec Receipts Data'!$A:$A,$A97)</f>
        <v>0</v>
      </c>
      <c r="AF97" s="88">
        <f>SUMIFS('Dec Receipts Data'!AB:AB,'Dec Receipts Data'!$A:$A,$B97)+SUMIFS('Dec Receipts Data'!AB:AB,'Dec Receipts Data'!$A:$A,$A97)</f>
        <v>0</v>
      </c>
      <c r="AG97" s="88">
        <f>SUMIFS('Dec Receipts Data'!AC:AC,'Dec Receipts Data'!$A:$A,$B97)+SUMIFS('Dec Receipts Data'!AC:AC,'Dec Receipts Data'!$A:$A,$A97)</f>
        <v>0</v>
      </c>
      <c r="AH97" s="88">
        <f>SUMIFS('Dec Receipts Data'!AD:AD,'Dec Receipts Data'!$A:$A,$B97)+SUMIFS('Dec Receipts Data'!AD:AD,'Dec Receipts Data'!$A:$A,$A97)</f>
        <v>0</v>
      </c>
      <c r="AI97" s="88">
        <f>SUMIFS('Dec Receipts Data'!AE:AE,'Dec Receipts Data'!$A:$A,$B97)+SUMIFS('Dec Receipts Data'!AE:AE,'Dec Receipts Data'!$A:$A,$A97)</f>
        <v>0</v>
      </c>
      <c r="AJ97" s="88">
        <f>SUMIFS('Dec Receipts Data'!AF:AF,'Dec Receipts Data'!$A:$A,$B97)+SUMIFS('Dec Receipts Data'!AF:AF,'Dec Receipts Data'!$A:$A,$A97)</f>
        <v>0</v>
      </c>
      <c r="AK97" s="88">
        <f>SUMIFS('Dec Receipts Data'!AG:AG,'Dec Receipts Data'!$A:$A,$B97)+SUMIFS('Dec Receipts Data'!AG:AG,'Dec Receipts Data'!$A:$A,$A97)</f>
        <v>0</v>
      </c>
    </row>
    <row r="98" spans="1:37" ht="13.2" outlineLevel="1">
      <c r="A98" s="86"/>
      <c r="B98" s="19" t="s">
        <v>554</v>
      </c>
      <c r="C98" s="127">
        <v>331237</v>
      </c>
      <c r="D98" s="80">
        <f>SUMIFS('PMT Terms'!C:C,'PMT Terms'!B:B,B98)</f>
        <v>60</v>
      </c>
      <c r="E98" s="89">
        <f t="shared" si="3"/>
        <v>0.25561709591621712</v>
      </c>
      <c r="F98" s="84">
        <f t="shared" si="5"/>
        <v>84669.840000000011</v>
      </c>
      <c r="G98" s="88">
        <f>SUMIFS('Dec Receipts Data'!C:C,'Dec Receipts Data'!$A:$A,$B98)+SUMIFS('Dec Receipts Data'!C:C,'Dec Receipts Data'!$A:$A,$A98)</f>
        <v>0</v>
      </c>
      <c r="H98" s="88">
        <f>SUMIFS('Dec Receipts Data'!D:D,'Dec Receipts Data'!$A:$A,$B98)+SUMIFS('Dec Receipts Data'!D:D,'Dec Receipts Data'!$A:$A,$A98)</f>
        <v>1822.92</v>
      </c>
      <c r="I98" s="88">
        <f>SUMIFS('Dec Receipts Data'!E:E,'Dec Receipts Data'!$A:$A,$B98)+SUMIFS('Dec Receipts Data'!E:E,'Dec Receipts Data'!$A:$A,$A98)</f>
        <v>0</v>
      </c>
      <c r="J98" s="88">
        <f>SUMIFS('Dec Receipts Data'!F:F,'Dec Receipts Data'!$A:$A,$B98)+SUMIFS('Dec Receipts Data'!F:F,'Dec Receipts Data'!$A:$A,$A98)</f>
        <v>0</v>
      </c>
      <c r="K98" s="88">
        <f>SUMIFS('Dec Receipts Data'!G:G,'Dec Receipts Data'!$A:$A,$B98)+SUMIFS('Dec Receipts Data'!G:G,'Dec Receipts Data'!$A:$A,$A98)</f>
        <v>0</v>
      </c>
      <c r="L98" s="88">
        <f>SUMIFS('Dec Receipts Data'!H:H,'Dec Receipts Data'!$A:$A,$B98)+SUMIFS('Dec Receipts Data'!H:H,'Dec Receipts Data'!$A:$A,$A98)</f>
        <v>0</v>
      </c>
      <c r="M98" s="88">
        <f>SUMIFS('Dec Receipts Data'!I:I,'Dec Receipts Data'!$A:$A,$B98)+SUMIFS('Dec Receipts Data'!I:I,'Dec Receipts Data'!$A:$A,$A98)</f>
        <v>0</v>
      </c>
      <c r="N98" s="88">
        <f>SUMIFS('Dec Receipts Data'!J:J,'Dec Receipts Data'!$A:$A,$B98)+SUMIFS('Dec Receipts Data'!J:J,'Dec Receipts Data'!$A:$A,$A98)</f>
        <v>0</v>
      </c>
      <c r="O98" s="88">
        <f>SUMIFS('Dec Receipts Data'!K:K,'Dec Receipts Data'!$A:$A,$B98)+SUMIFS('Dec Receipts Data'!K:K,'Dec Receipts Data'!$A:$A,$A98)</f>
        <v>22631.22</v>
      </c>
      <c r="P98" s="88">
        <f>SUMIFS('Dec Receipts Data'!L:L,'Dec Receipts Data'!$A:$A,$B98)+SUMIFS('Dec Receipts Data'!L:L,'Dec Receipts Data'!$A:$A,$A98)</f>
        <v>2814.87</v>
      </c>
      <c r="Q98" s="88">
        <f>SUMIFS('Dec Receipts Data'!M:M,'Dec Receipts Data'!$A:$A,$B98)+SUMIFS('Dec Receipts Data'!M:M,'Dec Receipts Data'!$A:$A,$A98)</f>
        <v>3564.2</v>
      </c>
      <c r="R98" s="88">
        <f>SUMIFS('Dec Receipts Data'!N:N,'Dec Receipts Data'!$A:$A,$B98)+SUMIFS('Dec Receipts Data'!N:N,'Dec Receipts Data'!$A:$A,$A98)</f>
        <v>3037</v>
      </c>
      <c r="S98" s="88">
        <f>SUMIFS('Dec Receipts Data'!O:O,'Dec Receipts Data'!$A:$A,$B98)+SUMIFS('Dec Receipts Data'!O:O,'Dec Receipts Data'!$A:$A,$A98)</f>
        <v>0</v>
      </c>
      <c r="T98" s="88">
        <f>SUMIFS('Dec Receipts Data'!P:P,'Dec Receipts Data'!$A:$A,$B98)+SUMIFS('Dec Receipts Data'!P:P,'Dec Receipts Data'!$A:$A,$A98)</f>
        <v>41476.620000000003</v>
      </c>
      <c r="U98" s="88">
        <f>SUMIFS('Dec Receipts Data'!Q:Q,'Dec Receipts Data'!$A:$A,$B98)+SUMIFS('Dec Receipts Data'!Q:Q,'Dec Receipts Data'!$A:$A,$A98)</f>
        <v>0</v>
      </c>
      <c r="V98" s="88">
        <f>SUMIFS('Dec Receipts Data'!R:R,'Dec Receipts Data'!$A:$A,$B98)+SUMIFS('Dec Receipts Data'!R:R,'Dec Receipts Data'!$A:$A,$A98)</f>
        <v>0</v>
      </c>
      <c r="W98" s="88">
        <f>SUMIFS('Dec Receipts Data'!S:S,'Dec Receipts Data'!$A:$A,$B98)+SUMIFS('Dec Receipts Data'!S:S,'Dec Receipts Data'!$A:$A,$A98)</f>
        <v>0</v>
      </c>
      <c r="X98" s="88">
        <f>SUMIFS('Dec Receipts Data'!T:T,'Dec Receipts Data'!$A:$A,$B98)+SUMIFS('Dec Receipts Data'!T:T,'Dec Receipts Data'!$A:$A,$A98)</f>
        <v>0</v>
      </c>
      <c r="Y98" s="88">
        <f>SUMIFS('Dec Receipts Data'!U:U,'Dec Receipts Data'!$A:$A,$B98)+SUMIFS('Dec Receipts Data'!U:U,'Dec Receipts Data'!$A:$A,$A98)</f>
        <v>0</v>
      </c>
      <c r="Z98" s="88">
        <f>SUMIFS('Dec Receipts Data'!V:V,'Dec Receipts Data'!$A:$A,$B98)+SUMIFS('Dec Receipts Data'!V:V,'Dec Receipts Data'!$A:$A,$A98)</f>
        <v>1274.4100000000001</v>
      </c>
      <c r="AA98" s="88">
        <f>SUMIFS('Dec Receipts Data'!W:W,'Dec Receipts Data'!$A:$A,$B98)+SUMIFS('Dec Receipts Data'!W:W,'Dec Receipts Data'!$A:$A,$A98)</f>
        <v>3715.88</v>
      </c>
      <c r="AB98" s="88">
        <f>SUMIFS('Dec Receipts Data'!X:X,'Dec Receipts Data'!$A:$A,$B98)+SUMIFS('Dec Receipts Data'!X:X,'Dec Receipts Data'!$A:$A,$A98)</f>
        <v>0</v>
      </c>
      <c r="AC98" s="88">
        <f>SUMIFS('Dec Receipts Data'!Y:Y,'Dec Receipts Data'!$A:$A,$B98)+SUMIFS('Dec Receipts Data'!Y:Y,'Dec Receipts Data'!$A:$A,$A98)</f>
        <v>0</v>
      </c>
      <c r="AD98" s="88">
        <f>SUMIFS('Dec Receipts Data'!Z:Z,'Dec Receipts Data'!$A:$A,$B98)+SUMIFS('Dec Receipts Data'!Z:Z,'Dec Receipts Data'!$A:$A,$A98)</f>
        <v>0</v>
      </c>
      <c r="AE98" s="88">
        <f>SUMIFS('Dec Receipts Data'!AA:AA,'Dec Receipts Data'!$A:$A,$B98)+SUMIFS('Dec Receipts Data'!AA:AA,'Dec Receipts Data'!$A:$A,$A98)</f>
        <v>0</v>
      </c>
      <c r="AF98" s="88">
        <f>SUMIFS('Dec Receipts Data'!AB:AB,'Dec Receipts Data'!$A:$A,$B98)+SUMIFS('Dec Receipts Data'!AB:AB,'Dec Receipts Data'!$A:$A,$A98)</f>
        <v>0</v>
      </c>
      <c r="AG98" s="88">
        <f>SUMIFS('Dec Receipts Data'!AC:AC,'Dec Receipts Data'!$A:$A,$B98)+SUMIFS('Dec Receipts Data'!AC:AC,'Dec Receipts Data'!$A:$A,$A98)</f>
        <v>0</v>
      </c>
      <c r="AH98" s="88">
        <f>SUMIFS('Dec Receipts Data'!AD:AD,'Dec Receipts Data'!$A:$A,$B98)+SUMIFS('Dec Receipts Data'!AD:AD,'Dec Receipts Data'!$A:$A,$A98)</f>
        <v>685.08</v>
      </c>
      <c r="AI98" s="88">
        <f>SUMIFS('Dec Receipts Data'!AE:AE,'Dec Receipts Data'!$A:$A,$B98)+SUMIFS('Dec Receipts Data'!AE:AE,'Dec Receipts Data'!$A:$A,$A98)</f>
        <v>3647.64</v>
      </c>
      <c r="AJ98" s="88">
        <f>SUMIFS('Dec Receipts Data'!AF:AF,'Dec Receipts Data'!$A:$A,$B98)+SUMIFS('Dec Receipts Data'!AF:AF,'Dec Receipts Data'!$A:$A,$A98)</f>
        <v>0</v>
      </c>
      <c r="AK98" s="88">
        <f>SUMIFS('Dec Receipts Data'!AG:AG,'Dec Receipts Data'!$A:$A,$B98)+SUMIFS('Dec Receipts Data'!AG:AG,'Dec Receipts Data'!$A:$A,$A98)</f>
        <v>0</v>
      </c>
    </row>
    <row r="99" spans="1:37" ht="13.2" outlineLevel="1">
      <c r="A99" s="86"/>
      <c r="B99" s="19" t="s">
        <v>100</v>
      </c>
      <c r="C99" s="127">
        <v>330606</v>
      </c>
      <c r="D99" s="80">
        <f>SUMIFS('PMT Terms'!C:C,'PMT Terms'!B:B,B99)</f>
        <v>90</v>
      </c>
      <c r="E99" s="89">
        <f t="shared" si="3"/>
        <v>1.5456818085576185</v>
      </c>
      <c r="F99" s="84">
        <f t="shared" si="5"/>
        <v>511011.68000000005</v>
      </c>
      <c r="G99" s="88">
        <f>SUMIFS('Dec Receipts Data'!C:C,'Dec Receipts Data'!$A:$A,$B99)+SUMIFS('Dec Receipts Data'!C:C,'Dec Receipts Data'!$A:$A,$A99)</f>
        <v>0</v>
      </c>
      <c r="H99" s="88">
        <f>SUMIFS('Dec Receipts Data'!D:D,'Dec Receipts Data'!$A:$A,$B99)+SUMIFS('Dec Receipts Data'!D:D,'Dec Receipts Data'!$A:$A,$A99)</f>
        <v>0</v>
      </c>
      <c r="I99" s="88">
        <f>SUMIFS('Dec Receipts Data'!E:E,'Dec Receipts Data'!$A:$A,$B99)+SUMIFS('Dec Receipts Data'!E:E,'Dec Receipts Data'!$A:$A,$A99)</f>
        <v>43443.48</v>
      </c>
      <c r="J99" s="88">
        <f>SUMIFS('Dec Receipts Data'!F:F,'Dec Receipts Data'!$A:$A,$B99)+SUMIFS('Dec Receipts Data'!F:F,'Dec Receipts Data'!$A:$A,$A99)</f>
        <v>201.6</v>
      </c>
      <c r="K99" s="88">
        <f>SUMIFS('Dec Receipts Data'!G:G,'Dec Receipts Data'!$A:$A,$B99)+SUMIFS('Dec Receipts Data'!G:G,'Dec Receipts Data'!$A:$A,$A99)</f>
        <v>167.99</v>
      </c>
      <c r="L99" s="88">
        <f>SUMIFS('Dec Receipts Data'!H:H,'Dec Receipts Data'!$A:$A,$B99)+SUMIFS('Dec Receipts Data'!H:H,'Dec Receipts Data'!$A:$A,$A99)</f>
        <v>29726.03</v>
      </c>
      <c r="M99" s="88">
        <f>SUMIFS('Dec Receipts Data'!I:I,'Dec Receipts Data'!$A:$A,$B99)+SUMIFS('Dec Receipts Data'!I:I,'Dec Receipts Data'!$A:$A,$A99)</f>
        <v>16468.47</v>
      </c>
      <c r="N99" s="88">
        <f>SUMIFS('Dec Receipts Data'!J:J,'Dec Receipts Data'!$A:$A,$B99)+SUMIFS('Dec Receipts Data'!J:J,'Dec Receipts Data'!$A:$A,$A99)</f>
        <v>48527.08</v>
      </c>
      <c r="O99" s="88">
        <f>SUMIFS('Dec Receipts Data'!K:K,'Dec Receipts Data'!$A:$A,$B99)+SUMIFS('Dec Receipts Data'!K:K,'Dec Receipts Data'!$A:$A,$A99)</f>
        <v>28966.99</v>
      </c>
      <c r="P99" s="88">
        <f>SUMIFS('Dec Receipts Data'!L:L,'Dec Receipts Data'!$A:$A,$B99)+SUMIFS('Dec Receipts Data'!L:L,'Dec Receipts Data'!$A:$A,$A99)</f>
        <v>0</v>
      </c>
      <c r="Q99" s="88">
        <f>SUMIFS('Dec Receipts Data'!M:M,'Dec Receipts Data'!$A:$A,$B99)+SUMIFS('Dec Receipts Data'!M:M,'Dec Receipts Data'!$A:$A,$A99)</f>
        <v>31833.599999999999</v>
      </c>
      <c r="R99" s="88">
        <f>SUMIFS('Dec Receipts Data'!N:N,'Dec Receipts Data'!$A:$A,$B99)+SUMIFS('Dec Receipts Data'!N:N,'Dec Receipts Data'!$A:$A,$A99)</f>
        <v>0</v>
      </c>
      <c r="S99" s="88">
        <f>SUMIFS('Dec Receipts Data'!O:O,'Dec Receipts Data'!$A:$A,$B99)+SUMIFS('Dec Receipts Data'!O:O,'Dec Receipts Data'!$A:$A,$A99)</f>
        <v>0</v>
      </c>
      <c r="T99" s="88">
        <f>SUMIFS('Dec Receipts Data'!P:P,'Dec Receipts Data'!$A:$A,$B99)+SUMIFS('Dec Receipts Data'!P:P,'Dec Receipts Data'!$A:$A,$A99)</f>
        <v>532.79</v>
      </c>
      <c r="U99" s="88">
        <f>SUMIFS('Dec Receipts Data'!Q:Q,'Dec Receipts Data'!$A:$A,$B99)+SUMIFS('Dec Receipts Data'!Q:Q,'Dec Receipts Data'!$A:$A,$A99)</f>
        <v>9282.2800000000007</v>
      </c>
      <c r="V99" s="88">
        <f>SUMIFS('Dec Receipts Data'!R:R,'Dec Receipts Data'!$A:$A,$B99)+SUMIFS('Dec Receipts Data'!R:R,'Dec Receipts Data'!$A:$A,$A99)</f>
        <v>67.2</v>
      </c>
      <c r="W99" s="88">
        <f>SUMIFS('Dec Receipts Data'!S:S,'Dec Receipts Data'!$A:$A,$B99)+SUMIFS('Dec Receipts Data'!S:S,'Dec Receipts Data'!$A:$A,$A99)</f>
        <v>137152.87</v>
      </c>
      <c r="X99" s="88">
        <f>SUMIFS('Dec Receipts Data'!T:T,'Dec Receipts Data'!$A:$A,$B99)+SUMIFS('Dec Receipts Data'!T:T,'Dec Receipts Data'!$A:$A,$A99)</f>
        <v>12916.07</v>
      </c>
      <c r="Y99" s="88">
        <f>SUMIFS('Dec Receipts Data'!U:U,'Dec Receipts Data'!$A:$A,$B99)+SUMIFS('Dec Receipts Data'!U:U,'Dec Receipts Data'!$A:$A,$A99)</f>
        <v>0</v>
      </c>
      <c r="Z99" s="88">
        <f>SUMIFS('Dec Receipts Data'!V:V,'Dec Receipts Data'!$A:$A,$B99)+SUMIFS('Dec Receipts Data'!V:V,'Dec Receipts Data'!$A:$A,$A99)</f>
        <v>0</v>
      </c>
      <c r="AA99" s="88">
        <f>SUMIFS('Dec Receipts Data'!W:W,'Dec Receipts Data'!$A:$A,$B99)+SUMIFS('Dec Receipts Data'!W:W,'Dec Receipts Data'!$A:$A,$A99)</f>
        <v>1857.49</v>
      </c>
      <c r="AB99" s="88">
        <f>SUMIFS('Dec Receipts Data'!X:X,'Dec Receipts Data'!$A:$A,$B99)+SUMIFS('Dec Receipts Data'!X:X,'Dec Receipts Data'!$A:$A,$A99)</f>
        <v>388.8</v>
      </c>
      <c r="AC99" s="88">
        <f>SUMIFS('Dec Receipts Data'!Y:Y,'Dec Receipts Data'!$A:$A,$B99)+SUMIFS('Dec Receipts Data'!Y:Y,'Dec Receipts Data'!$A:$A,$A99)</f>
        <v>59562.62</v>
      </c>
      <c r="AD99" s="88">
        <f>SUMIFS('Dec Receipts Data'!Z:Z,'Dec Receipts Data'!$A:$A,$B99)+SUMIFS('Dec Receipts Data'!Z:Z,'Dec Receipts Data'!$A:$A,$A99)</f>
        <v>120</v>
      </c>
      <c r="AE99" s="88">
        <f>SUMIFS('Dec Receipts Data'!AA:AA,'Dec Receipts Data'!$A:$A,$B99)+SUMIFS('Dec Receipts Data'!AA:AA,'Dec Receipts Data'!$A:$A,$A99)</f>
        <v>9374.4</v>
      </c>
      <c r="AF99" s="88">
        <f>SUMIFS('Dec Receipts Data'!AB:AB,'Dec Receipts Data'!$A:$A,$B99)+SUMIFS('Dec Receipts Data'!AB:AB,'Dec Receipts Data'!$A:$A,$A99)</f>
        <v>0</v>
      </c>
      <c r="AG99" s="88">
        <f>SUMIFS('Dec Receipts Data'!AC:AC,'Dec Receipts Data'!$A:$A,$B99)+SUMIFS('Dec Receipts Data'!AC:AC,'Dec Receipts Data'!$A:$A,$A99)</f>
        <v>0</v>
      </c>
      <c r="AH99" s="88">
        <f>SUMIFS('Dec Receipts Data'!AD:AD,'Dec Receipts Data'!$A:$A,$B99)+SUMIFS('Dec Receipts Data'!AD:AD,'Dec Receipts Data'!$A:$A,$A99)</f>
        <v>23106.39</v>
      </c>
      <c r="AI99" s="88">
        <f>SUMIFS('Dec Receipts Data'!AE:AE,'Dec Receipts Data'!$A:$A,$B99)+SUMIFS('Dec Receipts Data'!AE:AE,'Dec Receipts Data'!$A:$A,$A99)</f>
        <v>44159.32</v>
      </c>
      <c r="AJ99" s="88">
        <f>SUMIFS('Dec Receipts Data'!AF:AF,'Dec Receipts Data'!$A:$A,$B99)+SUMIFS('Dec Receipts Data'!AF:AF,'Dec Receipts Data'!$A:$A,$A99)</f>
        <v>8361.3799999999992</v>
      </c>
      <c r="AK99" s="88">
        <f>SUMIFS('Dec Receipts Data'!AG:AG,'Dec Receipts Data'!$A:$A,$B99)+SUMIFS('Dec Receipts Data'!AG:AG,'Dec Receipts Data'!$A:$A,$A99)</f>
        <v>4794.83</v>
      </c>
    </row>
    <row r="100" spans="1:37" ht="13.2" outlineLevel="1">
      <c r="A100" s="86"/>
      <c r="B100" s="19" t="s">
        <v>524</v>
      </c>
      <c r="C100" s="127">
        <v>324236</v>
      </c>
      <c r="D100" s="80">
        <f>SUMIFS('PMT Terms'!C:C,'PMT Terms'!B:B,B100)</f>
        <v>60</v>
      </c>
      <c r="E100" s="89">
        <f t="shared" si="3"/>
        <v>0.88702016432475095</v>
      </c>
      <c r="F100" s="84">
        <f t="shared" si="5"/>
        <v>287603.86999999994</v>
      </c>
      <c r="G100" s="88">
        <f>SUMIFS('Dec Receipts Data'!C:C,'Dec Receipts Data'!$A:$A,$B100)+SUMIFS('Dec Receipts Data'!C:C,'Dec Receipts Data'!$A:$A,$A100)</f>
        <v>2801.81</v>
      </c>
      <c r="H100" s="88">
        <f>SUMIFS('Dec Receipts Data'!D:D,'Dec Receipts Data'!$A:$A,$B100)+SUMIFS('Dec Receipts Data'!D:D,'Dec Receipts Data'!$A:$A,$A100)</f>
        <v>1390.47</v>
      </c>
      <c r="I100" s="88">
        <f>SUMIFS('Dec Receipts Data'!E:E,'Dec Receipts Data'!$A:$A,$B100)+SUMIFS('Dec Receipts Data'!E:E,'Dec Receipts Data'!$A:$A,$A100)</f>
        <v>13575.23</v>
      </c>
      <c r="J100" s="88">
        <f>SUMIFS('Dec Receipts Data'!F:F,'Dec Receipts Data'!$A:$A,$B100)+SUMIFS('Dec Receipts Data'!F:F,'Dec Receipts Data'!$A:$A,$A100)</f>
        <v>278.37</v>
      </c>
      <c r="K100" s="88">
        <f>SUMIFS('Dec Receipts Data'!G:G,'Dec Receipts Data'!$A:$A,$B100)+SUMIFS('Dec Receipts Data'!G:G,'Dec Receipts Data'!$A:$A,$A100)</f>
        <v>251.88</v>
      </c>
      <c r="L100" s="88">
        <f>SUMIFS('Dec Receipts Data'!H:H,'Dec Receipts Data'!$A:$A,$B100)+SUMIFS('Dec Receipts Data'!H:H,'Dec Receipts Data'!$A:$A,$A100)</f>
        <v>0</v>
      </c>
      <c r="M100" s="88">
        <f>SUMIFS('Dec Receipts Data'!I:I,'Dec Receipts Data'!$A:$A,$B100)+SUMIFS('Dec Receipts Data'!I:I,'Dec Receipts Data'!$A:$A,$A100)</f>
        <v>0</v>
      </c>
      <c r="N100" s="88">
        <f>SUMIFS('Dec Receipts Data'!J:J,'Dec Receipts Data'!$A:$A,$B100)+SUMIFS('Dec Receipts Data'!J:J,'Dec Receipts Data'!$A:$A,$A100)</f>
        <v>363.06</v>
      </c>
      <c r="O100" s="88">
        <f>SUMIFS('Dec Receipts Data'!K:K,'Dec Receipts Data'!$A:$A,$B100)+SUMIFS('Dec Receipts Data'!K:K,'Dec Receipts Data'!$A:$A,$A100)</f>
        <v>0</v>
      </c>
      <c r="P100" s="88">
        <f>SUMIFS('Dec Receipts Data'!L:L,'Dec Receipts Data'!$A:$A,$B100)+SUMIFS('Dec Receipts Data'!L:L,'Dec Receipts Data'!$A:$A,$A100)</f>
        <v>0</v>
      </c>
      <c r="Q100" s="88">
        <f>SUMIFS('Dec Receipts Data'!M:M,'Dec Receipts Data'!$A:$A,$B100)+SUMIFS('Dec Receipts Data'!M:M,'Dec Receipts Data'!$A:$A,$A100)</f>
        <v>26.2</v>
      </c>
      <c r="R100" s="88">
        <f>SUMIFS('Dec Receipts Data'!N:N,'Dec Receipts Data'!$A:$A,$B100)+SUMIFS('Dec Receipts Data'!N:N,'Dec Receipts Data'!$A:$A,$A100)</f>
        <v>16883.87</v>
      </c>
      <c r="S100" s="88">
        <f>SUMIFS('Dec Receipts Data'!O:O,'Dec Receipts Data'!$A:$A,$B100)+SUMIFS('Dec Receipts Data'!O:O,'Dec Receipts Data'!$A:$A,$A100)</f>
        <v>8.7799999999999994</v>
      </c>
      <c r="T100" s="88">
        <f>SUMIFS('Dec Receipts Data'!P:P,'Dec Receipts Data'!$A:$A,$B100)+SUMIFS('Dec Receipts Data'!P:P,'Dec Receipts Data'!$A:$A,$A100)</f>
        <v>0</v>
      </c>
      <c r="U100" s="88">
        <f>SUMIFS('Dec Receipts Data'!Q:Q,'Dec Receipts Data'!$A:$A,$B100)+SUMIFS('Dec Receipts Data'!Q:Q,'Dec Receipts Data'!$A:$A,$A100)</f>
        <v>16856.48</v>
      </c>
      <c r="V100" s="88">
        <f>SUMIFS('Dec Receipts Data'!R:R,'Dec Receipts Data'!$A:$A,$B100)+SUMIFS('Dec Receipts Data'!R:R,'Dec Receipts Data'!$A:$A,$A100)</f>
        <v>17272.98</v>
      </c>
      <c r="W100" s="88">
        <f>SUMIFS('Dec Receipts Data'!S:S,'Dec Receipts Data'!$A:$A,$B100)+SUMIFS('Dec Receipts Data'!S:S,'Dec Receipts Data'!$A:$A,$A100)</f>
        <v>38092.01</v>
      </c>
      <c r="X100" s="88">
        <f>SUMIFS('Dec Receipts Data'!T:T,'Dec Receipts Data'!$A:$A,$B100)+SUMIFS('Dec Receipts Data'!T:T,'Dec Receipts Data'!$A:$A,$A100)</f>
        <v>63904.55</v>
      </c>
      <c r="Y100" s="88">
        <f>SUMIFS('Dec Receipts Data'!U:U,'Dec Receipts Data'!$A:$A,$B100)+SUMIFS('Dec Receipts Data'!U:U,'Dec Receipts Data'!$A:$A,$A100)</f>
        <v>15319.12</v>
      </c>
      <c r="Z100" s="88">
        <f>SUMIFS('Dec Receipts Data'!V:V,'Dec Receipts Data'!$A:$A,$B100)+SUMIFS('Dec Receipts Data'!V:V,'Dec Receipts Data'!$A:$A,$A100)</f>
        <v>0</v>
      </c>
      <c r="AA100" s="88">
        <f>SUMIFS('Dec Receipts Data'!W:W,'Dec Receipts Data'!$A:$A,$B100)+SUMIFS('Dec Receipts Data'!W:W,'Dec Receipts Data'!$A:$A,$A100)</f>
        <v>1669.58</v>
      </c>
      <c r="AB100" s="88">
        <f>SUMIFS('Dec Receipts Data'!X:X,'Dec Receipts Data'!$A:$A,$B100)+SUMIFS('Dec Receipts Data'!X:X,'Dec Receipts Data'!$A:$A,$A100)</f>
        <v>18637.169999999998</v>
      </c>
      <c r="AC100" s="88">
        <f>SUMIFS('Dec Receipts Data'!Y:Y,'Dec Receipts Data'!$A:$A,$B100)+SUMIFS('Dec Receipts Data'!Y:Y,'Dec Receipts Data'!$A:$A,$A100)</f>
        <v>30115.21</v>
      </c>
      <c r="AD100" s="88">
        <f>SUMIFS('Dec Receipts Data'!Z:Z,'Dec Receipts Data'!$A:$A,$B100)+SUMIFS('Dec Receipts Data'!Z:Z,'Dec Receipts Data'!$A:$A,$A100)</f>
        <v>23541.09</v>
      </c>
      <c r="AE100" s="88">
        <f>SUMIFS('Dec Receipts Data'!AA:AA,'Dec Receipts Data'!$A:$A,$B100)+SUMIFS('Dec Receipts Data'!AA:AA,'Dec Receipts Data'!$A:$A,$A100)</f>
        <v>0</v>
      </c>
      <c r="AF100" s="88">
        <f>SUMIFS('Dec Receipts Data'!AB:AB,'Dec Receipts Data'!$A:$A,$B100)+SUMIFS('Dec Receipts Data'!AB:AB,'Dec Receipts Data'!$A:$A,$A100)</f>
        <v>0</v>
      </c>
      <c r="AG100" s="88">
        <f>SUMIFS('Dec Receipts Data'!AC:AC,'Dec Receipts Data'!$A:$A,$B100)+SUMIFS('Dec Receipts Data'!AC:AC,'Dec Receipts Data'!$A:$A,$A100)</f>
        <v>0</v>
      </c>
      <c r="AH100" s="88">
        <f>SUMIFS('Dec Receipts Data'!AD:AD,'Dec Receipts Data'!$A:$A,$B100)+SUMIFS('Dec Receipts Data'!AD:AD,'Dec Receipts Data'!$A:$A,$A100)</f>
        <v>16675.22</v>
      </c>
      <c r="AI100" s="88">
        <f>SUMIFS('Dec Receipts Data'!AE:AE,'Dec Receipts Data'!$A:$A,$B100)+SUMIFS('Dec Receipts Data'!AE:AE,'Dec Receipts Data'!$A:$A,$A100)</f>
        <v>198</v>
      </c>
      <c r="AJ100" s="88">
        <f>SUMIFS('Dec Receipts Data'!AF:AF,'Dec Receipts Data'!$A:$A,$B100)+SUMIFS('Dec Receipts Data'!AF:AF,'Dec Receipts Data'!$A:$A,$A100)</f>
        <v>4822.32</v>
      </c>
      <c r="AK100" s="88">
        <f>SUMIFS('Dec Receipts Data'!AG:AG,'Dec Receipts Data'!$A:$A,$B100)+SUMIFS('Dec Receipts Data'!AG:AG,'Dec Receipts Data'!$A:$A,$A100)</f>
        <v>4920.47</v>
      </c>
    </row>
    <row r="101" spans="1:37" ht="13.2" outlineLevel="1">
      <c r="A101" s="86"/>
      <c r="B101" s="19" t="s">
        <v>132</v>
      </c>
      <c r="C101" s="127">
        <v>317418</v>
      </c>
      <c r="D101" s="80">
        <f>SUMIFS('PMT Terms'!C:C,'PMT Terms'!B:B,B101)</f>
        <v>30</v>
      </c>
      <c r="E101" s="89">
        <f t="shared" si="3"/>
        <v>1.4374438122601743</v>
      </c>
      <c r="F101" s="84">
        <f t="shared" si="5"/>
        <v>456270.54</v>
      </c>
      <c r="G101" s="88">
        <f>SUMIFS('Dec Receipts Data'!C:C,'Dec Receipts Data'!$A:$A,$B101)+SUMIFS('Dec Receipts Data'!C:C,'Dec Receipts Data'!$A:$A,$A101)</f>
        <v>24478.16</v>
      </c>
      <c r="H101" s="88">
        <f>SUMIFS('Dec Receipts Data'!D:D,'Dec Receipts Data'!$A:$A,$B101)+SUMIFS('Dec Receipts Data'!D:D,'Dec Receipts Data'!$A:$A,$A101)</f>
        <v>10019.700000000001</v>
      </c>
      <c r="I101" s="88">
        <f>SUMIFS('Dec Receipts Data'!E:E,'Dec Receipts Data'!$A:$A,$B101)+SUMIFS('Dec Receipts Data'!E:E,'Dec Receipts Data'!$A:$A,$A101)</f>
        <v>64111.82</v>
      </c>
      <c r="J101" s="88">
        <f>SUMIFS('Dec Receipts Data'!F:F,'Dec Receipts Data'!$A:$A,$B101)+SUMIFS('Dec Receipts Data'!F:F,'Dec Receipts Data'!$A:$A,$A101)</f>
        <v>93828.19</v>
      </c>
      <c r="K101" s="88">
        <f>SUMIFS('Dec Receipts Data'!G:G,'Dec Receipts Data'!$A:$A,$B101)+SUMIFS('Dec Receipts Data'!G:G,'Dec Receipts Data'!$A:$A,$A101)</f>
        <v>8751.92</v>
      </c>
      <c r="L101" s="88">
        <f>SUMIFS('Dec Receipts Data'!H:H,'Dec Receipts Data'!$A:$A,$B101)+SUMIFS('Dec Receipts Data'!H:H,'Dec Receipts Data'!$A:$A,$A101)</f>
        <v>24082.97</v>
      </c>
      <c r="M101" s="88">
        <f>SUMIFS('Dec Receipts Data'!I:I,'Dec Receipts Data'!$A:$A,$B101)+SUMIFS('Dec Receipts Data'!I:I,'Dec Receipts Data'!$A:$A,$A101)</f>
        <v>19470</v>
      </c>
      <c r="N101" s="88">
        <f>SUMIFS('Dec Receipts Data'!J:J,'Dec Receipts Data'!$A:$A,$B101)+SUMIFS('Dec Receipts Data'!J:J,'Dec Receipts Data'!$A:$A,$A101)</f>
        <v>12559.14</v>
      </c>
      <c r="O101" s="88">
        <f>SUMIFS('Dec Receipts Data'!K:K,'Dec Receipts Data'!$A:$A,$B101)+SUMIFS('Dec Receipts Data'!K:K,'Dec Receipts Data'!$A:$A,$A101)</f>
        <v>12246.99</v>
      </c>
      <c r="P101" s="88">
        <f>SUMIFS('Dec Receipts Data'!L:L,'Dec Receipts Data'!$A:$A,$B101)+SUMIFS('Dec Receipts Data'!L:L,'Dec Receipts Data'!$A:$A,$A101)</f>
        <v>444.26</v>
      </c>
      <c r="Q101" s="88">
        <f>SUMIFS('Dec Receipts Data'!M:M,'Dec Receipts Data'!$A:$A,$B101)+SUMIFS('Dec Receipts Data'!M:M,'Dec Receipts Data'!$A:$A,$A101)</f>
        <v>759.42</v>
      </c>
      <c r="R101" s="88">
        <f>SUMIFS('Dec Receipts Data'!N:N,'Dec Receipts Data'!$A:$A,$B101)+SUMIFS('Dec Receipts Data'!N:N,'Dec Receipts Data'!$A:$A,$A101)</f>
        <v>116.3</v>
      </c>
      <c r="S101" s="88">
        <f>SUMIFS('Dec Receipts Data'!O:O,'Dec Receipts Data'!$A:$A,$B101)+SUMIFS('Dec Receipts Data'!O:O,'Dec Receipts Data'!$A:$A,$A101)</f>
        <v>2034.66</v>
      </c>
      <c r="T101" s="88">
        <f>SUMIFS('Dec Receipts Data'!P:P,'Dec Receipts Data'!$A:$A,$B101)+SUMIFS('Dec Receipts Data'!P:P,'Dec Receipts Data'!$A:$A,$A101)</f>
        <v>1402.2</v>
      </c>
      <c r="U101" s="88">
        <f>SUMIFS('Dec Receipts Data'!Q:Q,'Dec Receipts Data'!$A:$A,$B101)+SUMIFS('Dec Receipts Data'!Q:Q,'Dec Receipts Data'!$A:$A,$A101)</f>
        <v>83936.51</v>
      </c>
      <c r="V101" s="88">
        <f>SUMIFS('Dec Receipts Data'!R:R,'Dec Receipts Data'!$A:$A,$B101)+SUMIFS('Dec Receipts Data'!R:R,'Dec Receipts Data'!$A:$A,$A101)</f>
        <v>21917.919999999998</v>
      </c>
      <c r="W101" s="88">
        <f>SUMIFS('Dec Receipts Data'!S:S,'Dec Receipts Data'!$A:$A,$B101)+SUMIFS('Dec Receipts Data'!S:S,'Dec Receipts Data'!$A:$A,$A101)</f>
        <v>19881.919999999998</v>
      </c>
      <c r="X101" s="88">
        <f>SUMIFS('Dec Receipts Data'!T:T,'Dec Receipts Data'!$A:$A,$B101)+SUMIFS('Dec Receipts Data'!T:T,'Dec Receipts Data'!$A:$A,$A101)</f>
        <v>3142.4</v>
      </c>
      <c r="Y101" s="88">
        <f>SUMIFS('Dec Receipts Data'!U:U,'Dec Receipts Data'!$A:$A,$B101)+SUMIFS('Dec Receipts Data'!U:U,'Dec Receipts Data'!$A:$A,$A101)</f>
        <v>307.8</v>
      </c>
      <c r="Z101" s="88">
        <f>SUMIFS('Dec Receipts Data'!V:V,'Dec Receipts Data'!$A:$A,$B101)+SUMIFS('Dec Receipts Data'!V:V,'Dec Receipts Data'!$A:$A,$A101)</f>
        <v>0</v>
      </c>
      <c r="AA101" s="88">
        <f>SUMIFS('Dec Receipts Data'!W:W,'Dec Receipts Data'!$A:$A,$B101)+SUMIFS('Dec Receipts Data'!W:W,'Dec Receipts Data'!$A:$A,$A101)</f>
        <v>3356.5</v>
      </c>
      <c r="AB101" s="88">
        <f>SUMIFS('Dec Receipts Data'!X:X,'Dec Receipts Data'!$A:$A,$B101)+SUMIFS('Dec Receipts Data'!X:X,'Dec Receipts Data'!$A:$A,$A101)</f>
        <v>16.2</v>
      </c>
      <c r="AC101" s="88">
        <f>SUMIFS('Dec Receipts Data'!Y:Y,'Dec Receipts Data'!$A:$A,$B101)+SUMIFS('Dec Receipts Data'!Y:Y,'Dec Receipts Data'!$A:$A,$A101)</f>
        <v>0</v>
      </c>
      <c r="AD101" s="88">
        <f>SUMIFS('Dec Receipts Data'!Z:Z,'Dec Receipts Data'!$A:$A,$B101)+SUMIFS('Dec Receipts Data'!Z:Z,'Dec Receipts Data'!$A:$A,$A101)</f>
        <v>0</v>
      </c>
      <c r="AE101" s="88">
        <f>SUMIFS('Dec Receipts Data'!AA:AA,'Dec Receipts Data'!$A:$A,$B101)+SUMIFS('Dec Receipts Data'!AA:AA,'Dec Receipts Data'!$A:$A,$A101)</f>
        <v>0</v>
      </c>
      <c r="AF101" s="88">
        <f>SUMIFS('Dec Receipts Data'!AB:AB,'Dec Receipts Data'!$A:$A,$B101)+SUMIFS('Dec Receipts Data'!AB:AB,'Dec Receipts Data'!$A:$A,$A101)</f>
        <v>11767.73</v>
      </c>
      <c r="AG101" s="88">
        <f>SUMIFS('Dec Receipts Data'!AC:AC,'Dec Receipts Data'!$A:$A,$B101)+SUMIFS('Dec Receipts Data'!AC:AC,'Dec Receipts Data'!$A:$A,$A101)</f>
        <v>592.55999999999995</v>
      </c>
      <c r="AH101" s="88">
        <f>SUMIFS('Dec Receipts Data'!AD:AD,'Dec Receipts Data'!$A:$A,$B101)+SUMIFS('Dec Receipts Data'!AD:AD,'Dec Receipts Data'!$A:$A,$A101)</f>
        <v>29365.37</v>
      </c>
      <c r="AI101" s="88">
        <f>SUMIFS('Dec Receipts Data'!AE:AE,'Dec Receipts Data'!$A:$A,$B101)+SUMIFS('Dec Receipts Data'!AE:AE,'Dec Receipts Data'!$A:$A,$A101)</f>
        <v>7580</v>
      </c>
      <c r="AJ101" s="88">
        <f>SUMIFS('Dec Receipts Data'!AF:AF,'Dec Receipts Data'!$A:$A,$B101)+SUMIFS('Dec Receipts Data'!AF:AF,'Dec Receipts Data'!$A:$A,$A101)</f>
        <v>99.9</v>
      </c>
      <c r="AK101" s="88">
        <f>SUMIFS('Dec Receipts Data'!AG:AG,'Dec Receipts Data'!$A:$A,$B101)+SUMIFS('Dec Receipts Data'!AG:AG,'Dec Receipts Data'!$A:$A,$A101)</f>
        <v>0</v>
      </c>
    </row>
    <row r="102" spans="1:37" ht="13.2" outlineLevel="1">
      <c r="A102" s="86"/>
      <c r="B102" s="19" t="s">
        <v>61</v>
      </c>
      <c r="C102" s="127">
        <v>315758</v>
      </c>
      <c r="D102" s="80">
        <f>SUMIFS('PMT Terms'!C:C,'PMT Terms'!B:B,B102)</f>
        <v>45</v>
      </c>
      <c r="E102" s="89">
        <f t="shared" si="3"/>
        <v>3.7936667637874573</v>
      </c>
      <c r="F102" s="84">
        <f t="shared" si="5"/>
        <v>1197880.6299999999</v>
      </c>
      <c r="G102" s="88">
        <f>SUMIFS('Dec Receipts Data'!C:C,'Dec Receipts Data'!$A:$A,$B102)+SUMIFS('Dec Receipts Data'!C:C,'Dec Receipts Data'!$A:$A,$A102)</f>
        <v>58309.16</v>
      </c>
      <c r="H102" s="88">
        <f>SUMIFS('Dec Receipts Data'!D:D,'Dec Receipts Data'!$A:$A,$B102)+SUMIFS('Dec Receipts Data'!D:D,'Dec Receipts Data'!$A:$A,$A102)</f>
        <v>104610.15</v>
      </c>
      <c r="I102" s="88">
        <f>SUMIFS('Dec Receipts Data'!E:E,'Dec Receipts Data'!$A:$A,$B102)+SUMIFS('Dec Receipts Data'!E:E,'Dec Receipts Data'!$A:$A,$A102)</f>
        <v>55854.3</v>
      </c>
      <c r="J102" s="88">
        <f>SUMIFS('Dec Receipts Data'!F:F,'Dec Receipts Data'!$A:$A,$B102)+SUMIFS('Dec Receipts Data'!F:F,'Dec Receipts Data'!$A:$A,$A102)</f>
        <v>211636.24</v>
      </c>
      <c r="K102" s="88">
        <f>SUMIFS('Dec Receipts Data'!G:G,'Dec Receipts Data'!$A:$A,$B102)+SUMIFS('Dec Receipts Data'!G:G,'Dec Receipts Data'!$A:$A,$A102)</f>
        <v>3091.14</v>
      </c>
      <c r="L102" s="88">
        <f>SUMIFS('Dec Receipts Data'!H:H,'Dec Receipts Data'!$A:$A,$B102)+SUMIFS('Dec Receipts Data'!H:H,'Dec Receipts Data'!$A:$A,$A102)</f>
        <v>4215.4399999999996</v>
      </c>
      <c r="M102" s="88">
        <f>SUMIFS('Dec Receipts Data'!I:I,'Dec Receipts Data'!$A:$A,$B102)+SUMIFS('Dec Receipts Data'!I:I,'Dec Receipts Data'!$A:$A,$A102)</f>
        <v>216.12</v>
      </c>
      <c r="N102" s="88">
        <f>SUMIFS('Dec Receipts Data'!J:J,'Dec Receipts Data'!$A:$A,$B102)+SUMIFS('Dec Receipts Data'!J:J,'Dec Receipts Data'!$A:$A,$A102)</f>
        <v>22.66</v>
      </c>
      <c r="O102" s="88">
        <f>SUMIFS('Dec Receipts Data'!K:K,'Dec Receipts Data'!$A:$A,$B102)+SUMIFS('Dec Receipts Data'!K:K,'Dec Receipts Data'!$A:$A,$A102)</f>
        <v>311.56</v>
      </c>
      <c r="P102" s="88">
        <f>SUMIFS('Dec Receipts Data'!L:L,'Dec Receipts Data'!$A:$A,$B102)+SUMIFS('Dec Receipts Data'!L:L,'Dec Receipts Data'!$A:$A,$A102)</f>
        <v>0</v>
      </c>
      <c r="Q102" s="88">
        <f>SUMIFS('Dec Receipts Data'!M:M,'Dec Receipts Data'!$A:$A,$B102)+SUMIFS('Dec Receipts Data'!M:M,'Dec Receipts Data'!$A:$A,$A102)</f>
        <v>871.36</v>
      </c>
      <c r="R102" s="88">
        <f>SUMIFS('Dec Receipts Data'!N:N,'Dec Receipts Data'!$A:$A,$B102)+SUMIFS('Dec Receipts Data'!N:N,'Dec Receipts Data'!$A:$A,$A102)</f>
        <v>114759.08</v>
      </c>
      <c r="S102" s="88">
        <f>SUMIFS('Dec Receipts Data'!O:O,'Dec Receipts Data'!$A:$A,$B102)+SUMIFS('Dec Receipts Data'!O:O,'Dec Receipts Data'!$A:$A,$A102)</f>
        <v>1277.28</v>
      </c>
      <c r="T102" s="88">
        <f>SUMIFS('Dec Receipts Data'!P:P,'Dec Receipts Data'!$A:$A,$B102)+SUMIFS('Dec Receipts Data'!P:P,'Dec Receipts Data'!$A:$A,$A102)</f>
        <v>129129.42</v>
      </c>
      <c r="U102" s="88">
        <f>SUMIFS('Dec Receipts Data'!Q:Q,'Dec Receipts Data'!$A:$A,$B102)+SUMIFS('Dec Receipts Data'!Q:Q,'Dec Receipts Data'!$A:$A,$A102)</f>
        <v>212188.89</v>
      </c>
      <c r="V102" s="88">
        <f>SUMIFS('Dec Receipts Data'!R:R,'Dec Receipts Data'!$A:$A,$B102)+SUMIFS('Dec Receipts Data'!R:R,'Dec Receipts Data'!$A:$A,$A102)</f>
        <v>6938.16</v>
      </c>
      <c r="W102" s="88">
        <f>SUMIFS('Dec Receipts Data'!S:S,'Dec Receipts Data'!$A:$A,$B102)+SUMIFS('Dec Receipts Data'!S:S,'Dec Receipts Data'!$A:$A,$A102)</f>
        <v>7580.37</v>
      </c>
      <c r="X102" s="88">
        <f>SUMIFS('Dec Receipts Data'!T:T,'Dec Receipts Data'!$A:$A,$B102)+SUMIFS('Dec Receipts Data'!T:T,'Dec Receipts Data'!$A:$A,$A102)</f>
        <v>0</v>
      </c>
      <c r="Y102" s="88">
        <f>SUMIFS('Dec Receipts Data'!U:U,'Dec Receipts Data'!$A:$A,$B102)+SUMIFS('Dec Receipts Data'!U:U,'Dec Receipts Data'!$A:$A,$A102)</f>
        <v>894.44</v>
      </c>
      <c r="Z102" s="88">
        <f>SUMIFS('Dec Receipts Data'!V:V,'Dec Receipts Data'!$A:$A,$B102)+SUMIFS('Dec Receipts Data'!V:V,'Dec Receipts Data'!$A:$A,$A102)</f>
        <v>0</v>
      </c>
      <c r="AA102" s="88">
        <f>SUMIFS('Dec Receipts Data'!W:W,'Dec Receipts Data'!$A:$A,$B102)+SUMIFS('Dec Receipts Data'!W:W,'Dec Receipts Data'!$A:$A,$A102)</f>
        <v>228024.19</v>
      </c>
      <c r="AB102" s="88">
        <f>SUMIFS('Dec Receipts Data'!X:X,'Dec Receipts Data'!$A:$A,$B102)+SUMIFS('Dec Receipts Data'!X:X,'Dec Receipts Data'!$A:$A,$A102)</f>
        <v>2447.14</v>
      </c>
      <c r="AC102" s="88">
        <f>SUMIFS('Dec Receipts Data'!Y:Y,'Dec Receipts Data'!$A:$A,$B102)+SUMIFS('Dec Receipts Data'!Y:Y,'Dec Receipts Data'!$A:$A,$A102)</f>
        <v>353.28</v>
      </c>
      <c r="AD102" s="88">
        <f>SUMIFS('Dec Receipts Data'!Z:Z,'Dec Receipts Data'!$A:$A,$B102)+SUMIFS('Dec Receipts Data'!Z:Z,'Dec Receipts Data'!$A:$A,$A102)</f>
        <v>173.74</v>
      </c>
      <c r="AE102" s="88">
        <f>SUMIFS('Dec Receipts Data'!AA:AA,'Dec Receipts Data'!$A:$A,$B102)+SUMIFS('Dec Receipts Data'!AA:AA,'Dec Receipts Data'!$A:$A,$A102)</f>
        <v>172.32</v>
      </c>
      <c r="AF102" s="88">
        <f>SUMIFS('Dec Receipts Data'!AB:AB,'Dec Receipts Data'!$A:$A,$B102)+SUMIFS('Dec Receipts Data'!AB:AB,'Dec Receipts Data'!$A:$A,$A102)</f>
        <v>669.38</v>
      </c>
      <c r="AG102" s="88">
        <f>SUMIFS('Dec Receipts Data'!AC:AC,'Dec Receipts Data'!$A:$A,$B102)+SUMIFS('Dec Receipts Data'!AC:AC,'Dec Receipts Data'!$A:$A,$A102)</f>
        <v>35.549999999999997</v>
      </c>
      <c r="AH102" s="88">
        <f>SUMIFS('Dec Receipts Data'!AD:AD,'Dec Receipts Data'!$A:$A,$B102)+SUMIFS('Dec Receipts Data'!AD:AD,'Dec Receipts Data'!$A:$A,$A102)</f>
        <v>507.59</v>
      </c>
      <c r="AI102" s="88">
        <f>SUMIFS('Dec Receipts Data'!AE:AE,'Dec Receipts Data'!$A:$A,$B102)+SUMIFS('Dec Receipts Data'!AE:AE,'Dec Receipts Data'!$A:$A,$A102)</f>
        <v>12862.31</v>
      </c>
      <c r="AJ102" s="88">
        <f>SUMIFS('Dec Receipts Data'!AF:AF,'Dec Receipts Data'!$A:$A,$B102)+SUMIFS('Dec Receipts Data'!AF:AF,'Dec Receipts Data'!$A:$A,$A102)</f>
        <v>970.4</v>
      </c>
      <c r="AK102" s="88">
        <f>SUMIFS('Dec Receipts Data'!AG:AG,'Dec Receipts Data'!$A:$A,$B102)+SUMIFS('Dec Receipts Data'!AG:AG,'Dec Receipts Data'!$A:$A,$A102)</f>
        <v>39758.959999999999</v>
      </c>
    </row>
    <row r="103" spans="1:37" ht="13.2" outlineLevel="1">
      <c r="A103" s="86"/>
      <c r="B103" s="19" t="s">
        <v>94</v>
      </c>
      <c r="C103" s="127">
        <v>314226</v>
      </c>
      <c r="D103" s="80">
        <f>SUMIFS('PMT Terms'!C:C,'PMT Terms'!B:B,B103)</f>
        <v>45</v>
      </c>
      <c r="E103" s="89">
        <f t="shared" si="3"/>
        <v>1.4144715586870595</v>
      </c>
      <c r="F103" s="84">
        <f t="shared" si="5"/>
        <v>444463.74</v>
      </c>
      <c r="G103" s="88">
        <f>SUMIFS('Dec Receipts Data'!C:C,'Dec Receipts Data'!$A:$A,$B103)+SUMIFS('Dec Receipts Data'!C:C,'Dec Receipts Data'!$A:$A,$A103)</f>
        <v>525.52</v>
      </c>
      <c r="H103" s="88">
        <f>SUMIFS('Dec Receipts Data'!D:D,'Dec Receipts Data'!$A:$A,$B103)+SUMIFS('Dec Receipts Data'!D:D,'Dec Receipts Data'!$A:$A,$A103)</f>
        <v>0</v>
      </c>
      <c r="I103" s="88">
        <f>SUMIFS('Dec Receipts Data'!E:E,'Dec Receipts Data'!$A:$A,$B103)+SUMIFS('Dec Receipts Data'!E:E,'Dec Receipts Data'!$A:$A,$A103)</f>
        <v>0</v>
      </c>
      <c r="J103" s="88">
        <f>SUMIFS('Dec Receipts Data'!F:F,'Dec Receipts Data'!$A:$A,$B103)+SUMIFS('Dec Receipts Data'!F:F,'Dec Receipts Data'!$A:$A,$A103)</f>
        <v>0</v>
      </c>
      <c r="K103" s="88">
        <f>SUMIFS('Dec Receipts Data'!G:G,'Dec Receipts Data'!$A:$A,$B103)+SUMIFS('Dec Receipts Data'!G:G,'Dec Receipts Data'!$A:$A,$A103)</f>
        <v>60763.87</v>
      </c>
      <c r="L103" s="88">
        <f>SUMIFS('Dec Receipts Data'!H:H,'Dec Receipts Data'!$A:$A,$B103)+SUMIFS('Dec Receipts Data'!H:H,'Dec Receipts Data'!$A:$A,$A103)</f>
        <v>0</v>
      </c>
      <c r="M103" s="88">
        <f>SUMIFS('Dec Receipts Data'!I:I,'Dec Receipts Data'!$A:$A,$B103)+SUMIFS('Dec Receipts Data'!I:I,'Dec Receipts Data'!$A:$A,$A103)</f>
        <v>0</v>
      </c>
      <c r="N103" s="88">
        <f>SUMIFS('Dec Receipts Data'!J:J,'Dec Receipts Data'!$A:$A,$B103)+SUMIFS('Dec Receipts Data'!J:J,'Dec Receipts Data'!$A:$A,$A103)</f>
        <v>41207.49</v>
      </c>
      <c r="O103" s="88">
        <f>SUMIFS('Dec Receipts Data'!K:K,'Dec Receipts Data'!$A:$A,$B103)+SUMIFS('Dec Receipts Data'!K:K,'Dec Receipts Data'!$A:$A,$A103)</f>
        <v>0</v>
      </c>
      <c r="P103" s="88">
        <f>SUMIFS('Dec Receipts Data'!L:L,'Dec Receipts Data'!$A:$A,$B103)+SUMIFS('Dec Receipts Data'!L:L,'Dec Receipts Data'!$A:$A,$A103)</f>
        <v>269.33</v>
      </c>
      <c r="Q103" s="88">
        <f>SUMIFS('Dec Receipts Data'!M:M,'Dec Receipts Data'!$A:$A,$B103)+SUMIFS('Dec Receipts Data'!M:M,'Dec Receipts Data'!$A:$A,$A103)</f>
        <v>919.33</v>
      </c>
      <c r="R103" s="88">
        <f>SUMIFS('Dec Receipts Data'!N:N,'Dec Receipts Data'!$A:$A,$B103)+SUMIFS('Dec Receipts Data'!N:N,'Dec Receipts Data'!$A:$A,$A103)</f>
        <v>111475</v>
      </c>
      <c r="S103" s="88">
        <f>SUMIFS('Dec Receipts Data'!O:O,'Dec Receipts Data'!$A:$A,$B103)+SUMIFS('Dec Receipts Data'!O:O,'Dec Receipts Data'!$A:$A,$A103)</f>
        <v>2370</v>
      </c>
      <c r="T103" s="88">
        <f>SUMIFS('Dec Receipts Data'!P:P,'Dec Receipts Data'!$A:$A,$B103)+SUMIFS('Dec Receipts Data'!P:P,'Dec Receipts Data'!$A:$A,$A103)</f>
        <v>0</v>
      </c>
      <c r="U103" s="88">
        <f>SUMIFS('Dec Receipts Data'!Q:Q,'Dec Receipts Data'!$A:$A,$B103)+SUMIFS('Dec Receipts Data'!Q:Q,'Dec Receipts Data'!$A:$A,$A103)</f>
        <v>0</v>
      </c>
      <c r="V103" s="88">
        <f>SUMIFS('Dec Receipts Data'!R:R,'Dec Receipts Data'!$A:$A,$B103)+SUMIFS('Dec Receipts Data'!R:R,'Dec Receipts Data'!$A:$A,$A103)</f>
        <v>0</v>
      </c>
      <c r="W103" s="88">
        <f>SUMIFS('Dec Receipts Data'!S:S,'Dec Receipts Data'!$A:$A,$B103)+SUMIFS('Dec Receipts Data'!S:S,'Dec Receipts Data'!$A:$A,$A103)</f>
        <v>11311.86</v>
      </c>
      <c r="X103" s="88">
        <f>SUMIFS('Dec Receipts Data'!T:T,'Dec Receipts Data'!$A:$A,$B103)+SUMIFS('Dec Receipts Data'!T:T,'Dec Receipts Data'!$A:$A,$A103)</f>
        <v>127556.54</v>
      </c>
      <c r="Y103" s="88">
        <f>SUMIFS('Dec Receipts Data'!U:U,'Dec Receipts Data'!$A:$A,$B103)+SUMIFS('Dec Receipts Data'!U:U,'Dec Receipts Data'!$A:$A,$A103)</f>
        <v>86906.14</v>
      </c>
      <c r="Z103" s="88">
        <f>SUMIFS('Dec Receipts Data'!V:V,'Dec Receipts Data'!$A:$A,$B103)+SUMIFS('Dec Receipts Data'!V:V,'Dec Receipts Data'!$A:$A,$A103)</f>
        <v>0</v>
      </c>
      <c r="AA103" s="88">
        <f>SUMIFS('Dec Receipts Data'!W:W,'Dec Receipts Data'!$A:$A,$B103)+SUMIFS('Dec Receipts Data'!W:W,'Dec Receipts Data'!$A:$A,$A103)</f>
        <v>0</v>
      </c>
      <c r="AB103" s="88">
        <f>SUMIFS('Dec Receipts Data'!X:X,'Dec Receipts Data'!$A:$A,$B103)+SUMIFS('Dec Receipts Data'!X:X,'Dec Receipts Data'!$A:$A,$A103)</f>
        <v>0</v>
      </c>
      <c r="AC103" s="88">
        <f>SUMIFS('Dec Receipts Data'!Y:Y,'Dec Receipts Data'!$A:$A,$B103)+SUMIFS('Dec Receipts Data'!Y:Y,'Dec Receipts Data'!$A:$A,$A103)</f>
        <v>0</v>
      </c>
      <c r="AD103" s="88">
        <f>SUMIFS('Dec Receipts Data'!Z:Z,'Dec Receipts Data'!$A:$A,$B103)+SUMIFS('Dec Receipts Data'!Z:Z,'Dec Receipts Data'!$A:$A,$A103)</f>
        <v>0</v>
      </c>
      <c r="AE103" s="88">
        <f>SUMIFS('Dec Receipts Data'!AA:AA,'Dec Receipts Data'!$A:$A,$B103)+SUMIFS('Dec Receipts Data'!AA:AA,'Dec Receipts Data'!$A:$A,$A103)</f>
        <v>0</v>
      </c>
      <c r="AF103" s="88">
        <f>SUMIFS('Dec Receipts Data'!AB:AB,'Dec Receipts Data'!$A:$A,$B103)+SUMIFS('Dec Receipts Data'!AB:AB,'Dec Receipts Data'!$A:$A,$A103)</f>
        <v>0</v>
      </c>
      <c r="AG103" s="88">
        <f>SUMIFS('Dec Receipts Data'!AC:AC,'Dec Receipts Data'!$A:$A,$B103)+SUMIFS('Dec Receipts Data'!AC:AC,'Dec Receipts Data'!$A:$A,$A103)</f>
        <v>0</v>
      </c>
      <c r="AH103" s="88">
        <f>SUMIFS('Dec Receipts Data'!AD:AD,'Dec Receipts Data'!$A:$A,$B103)+SUMIFS('Dec Receipts Data'!AD:AD,'Dec Receipts Data'!$A:$A,$A103)</f>
        <v>1158.6600000000001</v>
      </c>
      <c r="AI103" s="88">
        <f>SUMIFS('Dec Receipts Data'!AE:AE,'Dec Receipts Data'!$A:$A,$B103)+SUMIFS('Dec Receipts Data'!AE:AE,'Dec Receipts Data'!$A:$A,$A103)</f>
        <v>0</v>
      </c>
      <c r="AJ103" s="88">
        <f>SUMIFS('Dec Receipts Data'!AF:AF,'Dec Receipts Data'!$A:$A,$B103)+SUMIFS('Dec Receipts Data'!AF:AF,'Dec Receipts Data'!$A:$A,$A103)</f>
        <v>0</v>
      </c>
      <c r="AK103" s="88">
        <f>SUMIFS('Dec Receipts Data'!AG:AG,'Dec Receipts Data'!$A:$A,$B103)+SUMIFS('Dec Receipts Data'!AG:AG,'Dec Receipts Data'!$A:$A,$A103)</f>
        <v>0</v>
      </c>
    </row>
    <row r="104" spans="1:37" ht="13.2" outlineLevel="1">
      <c r="A104" s="86"/>
      <c r="B104" s="19" t="s">
        <v>92</v>
      </c>
      <c r="C104" s="127">
        <v>305652</v>
      </c>
      <c r="D104" s="80">
        <f>SUMIFS('PMT Terms'!C:C,'PMT Terms'!B:B,B104)</f>
        <v>90</v>
      </c>
      <c r="E104" s="89">
        <f t="shared" si="3"/>
        <v>1.5494358944158715</v>
      </c>
      <c r="F104" s="84">
        <f t="shared" si="5"/>
        <v>473588.17999999993</v>
      </c>
      <c r="G104" s="88">
        <f>SUMIFS('Dec Receipts Data'!C:C,'Dec Receipts Data'!$A:$A,$B104)+SUMIFS('Dec Receipts Data'!C:C,'Dec Receipts Data'!$A:$A,$A104)</f>
        <v>28207.39</v>
      </c>
      <c r="H104" s="88">
        <f>SUMIFS('Dec Receipts Data'!D:D,'Dec Receipts Data'!$A:$A,$B104)+SUMIFS('Dec Receipts Data'!D:D,'Dec Receipts Data'!$A:$A,$A104)</f>
        <v>0</v>
      </c>
      <c r="I104" s="88">
        <f>SUMIFS('Dec Receipts Data'!E:E,'Dec Receipts Data'!$A:$A,$B104)+SUMIFS('Dec Receipts Data'!E:E,'Dec Receipts Data'!$A:$A,$A104)</f>
        <v>11.98</v>
      </c>
      <c r="J104" s="88">
        <f>SUMIFS('Dec Receipts Data'!F:F,'Dec Receipts Data'!$A:$A,$B104)+SUMIFS('Dec Receipts Data'!F:F,'Dec Receipts Data'!$A:$A,$A104)</f>
        <v>545.28</v>
      </c>
      <c r="K104" s="88">
        <f>SUMIFS('Dec Receipts Data'!G:G,'Dec Receipts Data'!$A:$A,$B104)+SUMIFS('Dec Receipts Data'!G:G,'Dec Receipts Data'!$A:$A,$A104)</f>
        <v>869.26</v>
      </c>
      <c r="L104" s="88">
        <f>SUMIFS('Dec Receipts Data'!H:H,'Dec Receipts Data'!$A:$A,$B104)+SUMIFS('Dec Receipts Data'!H:H,'Dec Receipts Data'!$A:$A,$A104)</f>
        <v>624.07000000000005</v>
      </c>
      <c r="M104" s="88">
        <f>SUMIFS('Dec Receipts Data'!I:I,'Dec Receipts Data'!$A:$A,$B104)+SUMIFS('Dec Receipts Data'!I:I,'Dec Receipts Data'!$A:$A,$A104)</f>
        <v>26.28</v>
      </c>
      <c r="N104" s="88">
        <f>SUMIFS('Dec Receipts Data'!J:J,'Dec Receipts Data'!$A:$A,$B104)+SUMIFS('Dec Receipts Data'!J:J,'Dec Receipts Data'!$A:$A,$A104)</f>
        <v>0</v>
      </c>
      <c r="O104" s="88">
        <f>SUMIFS('Dec Receipts Data'!K:K,'Dec Receipts Data'!$A:$A,$B104)+SUMIFS('Dec Receipts Data'!K:K,'Dec Receipts Data'!$A:$A,$A104)</f>
        <v>6163.17</v>
      </c>
      <c r="P104" s="88">
        <f>SUMIFS('Dec Receipts Data'!L:L,'Dec Receipts Data'!$A:$A,$B104)+SUMIFS('Dec Receipts Data'!L:L,'Dec Receipts Data'!$A:$A,$A104)</f>
        <v>138.24</v>
      </c>
      <c r="Q104" s="88">
        <f>SUMIFS('Dec Receipts Data'!M:M,'Dec Receipts Data'!$A:$A,$B104)+SUMIFS('Dec Receipts Data'!M:M,'Dec Receipts Data'!$A:$A,$A104)</f>
        <v>728.34</v>
      </c>
      <c r="R104" s="88">
        <f>SUMIFS('Dec Receipts Data'!N:N,'Dec Receipts Data'!$A:$A,$B104)+SUMIFS('Dec Receipts Data'!N:N,'Dec Receipts Data'!$A:$A,$A104)</f>
        <v>74.459999999999994</v>
      </c>
      <c r="S104" s="88">
        <f>SUMIFS('Dec Receipts Data'!O:O,'Dec Receipts Data'!$A:$A,$B104)+SUMIFS('Dec Receipts Data'!O:O,'Dec Receipts Data'!$A:$A,$A104)</f>
        <v>0</v>
      </c>
      <c r="T104" s="88">
        <f>SUMIFS('Dec Receipts Data'!P:P,'Dec Receipts Data'!$A:$A,$B104)+SUMIFS('Dec Receipts Data'!P:P,'Dec Receipts Data'!$A:$A,$A104)</f>
        <v>11904.36</v>
      </c>
      <c r="U104" s="88">
        <f>SUMIFS('Dec Receipts Data'!Q:Q,'Dec Receipts Data'!$A:$A,$B104)+SUMIFS('Dec Receipts Data'!Q:Q,'Dec Receipts Data'!$A:$A,$A104)</f>
        <v>467.28</v>
      </c>
      <c r="V104" s="88">
        <f>SUMIFS('Dec Receipts Data'!R:R,'Dec Receipts Data'!$A:$A,$B104)+SUMIFS('Dec Receipts Data'!R:R,'Dec Receipts Data'!$A:$A,$A104)</f>
        <v>19138.5</v>
      </c>
      <c r="W104" s="88">
        <f>SUMIFS('Dec Receipts Data'!S:S,'Dec Receipts Data'!$A:$A,$B104)+SUMIFS('Dec Receipts Data'!S:S,'Dec Receipts Data'!$A:$A,$A104)</f>
        <v>43551.96</v>
      </c>
      <c r="X104" s="88">
        <f>SUMIFS('Dec Receipts Data'!T:T,'Dec Receipts Data'!$A:$A,$B104)+SUMIFS('Dec Receipts Data'!T:T,'Dec Receipts Data'!$A:$A,$A104)</f>
        <v>1512.6</v>
      </c>
      <c r="Y104" s="88">
        <f>SUMIFS('Dec Receipts Data'!U:U,'Dec Receipts Data'!$A:$A,$B104)+SUMIFS('Dec Receipts Data'!U:U,'Dec Receipts Data'!$A:$A,$A104)</f>
        <v>121199.42</v>
      </c>
      <c r="Z104" s="88">
        <f>SUMIFS('Dec Receipts Data'!V:V,'Dec Receipts Data'!$A:$A,$B104)+SUMIFS('Dec Receipts Data'!V:V,'Dec Receipts Data'!$A:$A,$A104)</f>
        <v>0</v>
      </c>
      <c r="AA104" s="88">
        <f>SUMIFS('Dec Receipts Data'!W:W,'Dec Receipts Data'!$A:$A,$B104)+SUMIFS('Dec Receipts Data'!W:W,'Dec Receipts Data'!$A:$A,$A104)</f>
        <v>0</v>
      </c>
      <c r="AB104" s="88">
        <f>SUMIFS('Dec Receipts Data'!X:X,'Dec Receipts Data'!$A:$A,$B104)+SUMIFS('Dec Receipts Data'!X:X,'Dec Receipts Data'!$A:$A,$A104)</f>
        <v>140.47999999999999</v>
      </c>
      <c r="AC104" s="88">
        <f>SUMIFS('Dec Receipts Data'!Y:Y,'Dec Receipts Data'!$A:$A,$B104)+SUMIFS('Dec Receipts Data'!Y:Y,'Dec Receipts Data'!$A:$A,$A104)</f>
        <v>0</v>
      </c>
      <c r="AD104" s="88">
        <f>SUMIFS('Dec Receipts Data'!Z:Z,'Dec Receipts Data'!$A:$A,$B104)+SUMIFS('Dec Receipts Data'!Z:Z,'Dec Receipts Data'!$A:$A,$A104)</f>
        <v>28752</v>
      </c>
      <c r="AE104" s="88">
        <f>SUMIFS('Dec Receipts Data'!AA:AA,'Dec Receipts Data'!$A:$A,$B104)+SUMIFS('Dec Receipts Data'!AA:AA,'Dec Receipts Data'!$A:$A,$A104)</f>
        <v>0</v>
      </c>
      <c r="AF104" s="88">
        <f>SUMIFS('Dec Receipts Data'!AB:AB,'Dec Receipts Data'!$A:$A,$B104)+SUMIFS('Dec Receipts Data'!AB:AB,'Dec Receipts Data'!$A:$A,$A104)</f>
        <v>0</v>
      </c>
      <c r="AG104" s="88">
        <f>SUMIFS('Dec Receipts Data'!AC:AC,'Dec Receipts Data'!$A:$A,$B104)+SUMIFS('Dec Receipts Data'!AC:AC,'Dec Receipts Data'!$A:$A,$A104)</f>
        <v>33352.32</v>
      </c>
      <c r="AH104" s="88">
        <f>SUMIFS('Dec Receipts Data'!AD:AD,'Dec Receipts Data'!$A:$A,$B104)+SUMIFS('Dec Receipts Data'!AD:AD,'Dec Receipts Data'!$A:$A,$A104)</f>
        <v>8506.74</v>
      </c>
      <c r="AI104" s="88">
        <f>SUMIFS('Dec Receipts Data'!AE:AE,'Dec Receipts Data'!$A:$A,$B104)+SUMIFS('Dec Receipts Data'!AE:AE,'Dec Receipts Data'!$A:$A,$A104)</f>
        <v>157808.45000000001</v>
      </c>
      <c r="AJ104" s="88">
        <f>SUMIFS('Dec Receipts Data'!AF:AF,'Dec Receipts Data'!$A:$A,$B104)+SUMIFS('Dec Receipts Data'!AF:AF,'Dec Receipts Data'!$A:$A,$A104)</f>
        <v>9865.6</v>
      </c>
      <c r="AK104" s="88">
        <f>SUMIFS('Dec Receipts Data'!AG:AG,'Dec Receipts Data'!$A:$A,$B104)+SUMIFS('Dec Receipts Data'!AG:AG,'Dec Receipts Data'!$A:$A,$A104)</f>
        <v>0</v>
      </c>
    </row>
    <row r="105" spans="1:37" ht="13.2" outlineLevel="1">
      <c r="A105" s="86"/>
      <c r="B105" s="19" t="s">
        <v>161</v>
      </c>
      <c r="C105" s="127">
        <v>302848</v>
      </c>
      <c r="D105" s="80">
        <f>SUMIFS('PMT Terms'!C:C,'PMT Terms'!B:B,B105)</f>
        <v>60</v>
      </c>
      <c r="E105" s="89">
        <f t="shared" si="3"/>
        <v>0.57889013630600172</v>
      </c>
      <c r="F105" s="84">
        <f t="shared" si="5"/>
        <v>175315.72</v>
      </c>
      <c r="G105" s="88">
        <f>SUMIFS('Dec Receipts Data'!C:C,'Dec Receipts Data'!$A:$A,$B105)+SUMIFS('Dec Receipts Data'!C:C,'Dec Receipts Data'!$A:$A,$A105)</f>
        <v>0</v>
      </c>
      <c r="H105" s="88">
        <f>SUMIFS('Dec Receipts Data'!D:D,'Dec Receipts Data'!$A:$A,$B105)+SUMIFS('Dec Receipts Data'!D:D,'Dec Receipts Data'!$A:$A,$A105)</f>
        <v>0</v>
      </c>
      <c r="I105" s="88">
        <f>SUMIFS('Dec Receipts Data'!E:E,'Dec Receipts Data'!$A:$A,$B105)+SUMIFS('Dec Receipts Data'!E:E,'Dec Receipts Data'!$A:$A,$A105)</f>
        <v>0</v>
      </c>
      <c r="J105" s="88">
        <f>SUMIFS('Dec Receipts Data'!F:F,'Dec Receipts Data'!$A:$A,$B105)+SUMIFS('Dec Receipts Data'!F:F,'Dec Receipts Data'!$A:$A,$A105)</f>
        <v>686.48</v>
      </c>
      <c r="K105" s="88">
        <f>SUMIFS('Dec Receipts Data'!G:G,'Dec Receipts Data'!$A:$A,$B105)+SUMIFS('Dec Receipts Data'!G:G,'Dec Receipts Data'!$A:$A,$A105)</f>
        <v>0</v>
      </c>
      <c r="L105" s="88">
        <f>SUMIFS('Dec Receipts Data'!H:H,'Dec Receipts Data'!$A:$A,$B105)+SUMIFS('Dec Receipts Data'!H:H,'Dec Receipts Data'!$A:$A,$A105)</f>
        <v>2297.52</v>
      </c>
      <c r="M105" s="88">
        <f>SUMIFS('Dec Receipts Data'!I:I,'Dec Receipts Data'!$A:$A,$B105)+SUMIFS('Dec Receipts Data'!I:I,'Dec Receipts Data'!$A:$A,$A105)</f>
        <v>3387.72</v>
      </c>
      <c r="N105" s="88">
        <f>SUMIFS('Dec Receipts Data'!J:J,'Dec Receipts Data'!$A:$A,$B105)+SUMIFS('Dec Receipts Data'!J:J,'Dec Receipts Data'!$A:$A,$A105)</f>
        <v>3225.64</v>
      </c>
      <c r="O105" s="88">
        <f>SUMIFS('Dec Receipts Data'!K:K,'Dec Receipts Data'!$A:$A,$B105)+SUMIFS('Dec Receipts Data'!K:K,'Dec Receipts Data'!$A:$A,$A105)</f>
        <v>3360.8</v>
      </c>
      <c r="P105" s="88">
        <f>SUMIFS('Dec Receipts Data'!L:L,'Dec Receipts Data'!$A:$A,$B105)+SUMIFS('Dec Receipts Data'!L:L,'Dec Receipts Data'!$A:$A,$A105)</f>
        <v>270.95999999999998</v>
      </c>
      <c r="Q105" s="88">
        <f>SUMIFS('Dec Receipts Data'!M:M,'Dec Receipts Data'!$A:$A,$B105)+SUMIFS('Dec Receipts Data'!M:M,'Dec Receipts Data'!$A:$A,$A105)</f>
        <v>0</v>
      </c>
      <c r="R105" s="88">
        <f>SUMIFS('Dec Receipts Data'!N:N,'Dec Receipts Data'!$A:$A,$B105)+SUMIFS('Dec Receipts Data'!N:N,'Dec Receipts Data'!$A:$A,$A105)</f>
        <v>0</v>
      </c>
      <c r="S105" s="88">
        <f>SUMIFS('Dec Receipts Data'!O:O,'Dec Receipts Data'!$A:$A,$B105)+SUMIFS('Dec Receipts Data'!O:O,'Dec Receipts Data'!$A:$A,$A105)</f>
        <v>0</v>
      </c>
      <c r="T105" s="88">
        <f>SUMIFS('Dec Receipts Data'!P:P,'Dec Receipts Data'!$A:$A,$B105)+SUMIFS('Dec Receipts Data'!P:P,'Dec Receipts Data'!$A:$A,$A105)</f>
        <v>4342.8</v>
      </c>
      <c r="U105" s="88">
        <f>SUMIFS('Dec Receipts Data'!Q:Q,'Dec Receipts Data'!$A:$A,$B105)+SUMIFS('Dec Receipts Data'!Q:Q,'Dec Receipts Data'!$A:$A,$A105)</f>
        <v>0</v>
      </c>
      <c r="V105" s="88">
        <f>SUMIFS('Dec Receipts Data'!R:R,'Dec Receipts Data'!$A:$A,$B105)+SUMIFS('Dec Receipts Data'!R:R,'Dec Receipts Data'!$A:$A,$A105)</f>
        <v>729.28</v>
      </c>
      <c r="W105" s="88">
        <f>SUMIFS('Dec Receipts Data'!S:S,'Dec Receipts Data'!$A:$A,$B105)+SUMIFS('Dec Receipts Data'!S:S,'Dec Receipts Data'!$A:$A,$A105)</f>
        <v>218.8</v>
      </c>
      <c r="X105" s="88">
        <f>SUMIFS('Dec Receipts Data'!T:T,'Dec Receipts Data'!$A:$A,$B105)+SUMIFS('Dec Receipts Data'!T:T,'Dec Receipts Data'!$A:$A,$A105)</f>
        <v>1015.68</v>
      </c>
      <c r="Y105" s="88">
        <f>SUMIFS('Dec Receipts Data'!U:U,'Dec Receipts Data'!$A:$A,$B105)+SUMIFS('Dec Receipts Data'!U:U,'Dec Receipts Data'!$A:$A,$A105)</f>
        <v>0</v>
      </c>
      <c r="Z105" s="88">
        <f>SUMIFS('Dec Receipts Data'!V:V,'Dec Receipts Data'!$A:$A,$B105)+SUMIFS('Dec Receipts Data'!V:V,'Dec Receipts Data'!$A:$A,$A105)</f>
        <v>0</v>
      </c>
      <c r="AA105" s="88">
        <f>SUMIFS('Dec Receipts Data'!W:W,'Dec Receipts Data'!$A:$A,$B105)+SUMIFS('Dec Receipts Data'!W:W,'Dec Receipts Data'!$A:$A,$A105)</f>
        <v>8246.7999999999993</v>
      </c>
      <c r="AB105" s="88">
        <f>SUMIFS('Dec Receipts Data'!X:X,'Dec Receipts Data'!$A:$A,$B105)+SUMIFS('Dec Receipts Data'!X:X,'Dec Receipts Data'!$A:$A,$A105)</f>
        <v>375.36</v>
      </c>
      <c r="AC105" s="88">
        <f>SUMIFS('Dec Receipts Data'!Y:Y,'Dec Receipts Data'!$A:$A,$B105)+SUMIFS('Dec Receipts Data'!Y:Y,'Dec Receipts Data'!$A:$A,$A105)</f>
        <v>143799.28</v>
      </c>
      <c r="AD105" s="88">
        <f>SUMIFS('Dec Receipts Data'!Z:Z,'Dec Receipts Data'!$A:$A,$B105)+SUMIFS('Dec Receipts Data'!Z:Z,'Dec Receipts Data'!$A:$A,$A105)</f>
        <v>1140.6400000000001</v>
      </c>
      <c r="AE105" s="88">
        <f>SUMIFS('Dec Receipts Data'!AA:AA,'Dec Receipts Data'!$A:$A,$B105)+SUMIFS('Dec Receipts Data'!AA:AA,'Dec Receipts Data'!$A:$A,$A105)</f>
        <v>0</v>
      </c>
      <c r="AF105" s="88">
        <f>SUMIFS('Dec Receipts Data'!AB:AB,'Dec Receipts Data'!$A:$A,$B105)+SUMIFS('Dec Receipts Data'!AB:AB,'Dec Receipts Data'!$A:$A,$A105)</f>
        <v>0</v>
      </c>
      <c r="AG105" s="88">
        <f>SUMIFS('Dec Receipts Data'!AC:AC,'Dec Receipts Data'!$A:$A,$B105)+SUMIFS('Dec Receipts Data'!AC:AC,'Dec Receipts Data'!$A:$A,$A105)</f>
        <v>2217.96</v>
      </c>
      <c r="AH105" s="88">
        <f>SUMIFS('Dec Receipts Data'!AD:AD,'Dec Receipts Data'!$A:$A,$B105)+SUMIFS('Dec Receipts Data'!AD:AD,'Dec Receipts Data'!$A:$A,$A105)</f>
        <v>0</v>
      </c>
      <c r="AI105" s="88">
        <f>SUMIFS('Dec Receipts Data'!AE:AE,'Dec Receipts Data'!$A:$A,$B105)+SUMIFS('Dec Receipts Data'!AE:AE,'Dec Receipts Data'!$A:$A,$A105)</f>
        <v>0</v>
      </c>
      <c r="AJ105" s="88">
        <f>SUMIFS('Dec Receipts Data'!AF:AF,'Dec Receipts Data'!$A:$A,$B105)+SUMIFS('Dec Receipts Data'!AF:AF,'Dec Receipts Data'!$A:$A,$A105)</f>
        <v>0</v>
      </c>
      <c r="AK105" s="88">
        <f>SUMIFS('Dec Receipts Data'!AG:AG,'Dec Receipts Data'!$A:$A,$B105)+SUMIFS('Dec Receipts Data'!AG:AG,'Dec Receipts Data'!$A:$A,$A105)</f>
        <v>0</v>
      </c>
    </row>
    <row r="106" spans="1:37" ht="13.2" outlineLevel="1">
      <c r="A106" s="86"/>
      <c r="B106" s="19" t="s">
        <v>152</v>
      </c>
      <c r="C106" s="127">
        <v>302610</v>
      </c>
      <c r="D106" s="80">
        <f>SUMIFS('PMT Terms'!C:C,'PMT Terms'!B:B,B106)</f>
        <v>45</v>
      </c>
      <c r="E106" s="89">
        <f t="shared" si="3"/>
        <v>2.062833019397905</v>
      </c>
      <c r="F106" s="84">
        <f t="shared" si="5"/>
        <v>624233.9</v>
      </c>
      <c r="G106" s="88">
        <f>SUMIFS('Dec Receipts Data'!C:C,'Dec Receipts Data'!$A:$A,$B106)+SUMIFS('Dec Receipts Data'!C:C,'Dec Receipts Data'!$A:$A,$A106)</f>
        <v>465.6</v>
      </c>
      <c r="H106" s="88">
        <f>SUMIFS('Dec Receipts Data'!D:D,'Dec Receipts Data'!$A:$A,$B106)+SUMIFS('Dec Receipts Data'!D:D,'Dec Receipts Data'!$A:$A,$A106)</f>
        <v>1254.3599999999999</v>
      </c>
      <c r="I106" s="88">
        <f>SUMIFS('Dec Receipts Data'!E:E,'Dec Receipts Data'!$A:$A,$B106)+SUMIFS('Dec Receipts Data'!E:E,'Dec Receipts Data'!$A:$A,$A106)</f>
        <v>2149.08</v>
      </c>
      <c r="J106" s="88">
        <f>SUMIFS('Dec Receipts Data'!F:F,'Dec Receipts Data'!$A:$A,$B106)+SUMIFS('Dec Receipts Data'!F:F,'Dec Receipts Data'!$A:$A,$A106)</f>
        <v>8434.68</v>
      </c>
      <c r="K106" s="88">
        <f>SUMIFS('Dec Receipts Data'!G:G,'Dec Receipts Data'!$A:$A,$B106)+SUMIFS('Dec Receipts Data'!G:G,'Dec Receipts Data'!$A:$A,$A106)</f>
        <v>0</v>
      </c>
      <c r="L106" s="88">
        <f>SUMIFS('Dec Receipts Data'!H:H,'Dec Receipts Data'!$A:$A,$B106)+SUMIFS('Dec Receipts Data'!H:H,'Dec Receipts Data'!$A:$A,$A106)</f>
        <v>258.72000000000003</v>
      </c>
      <c r="M106" s="88">
        <f>SUMIFS('Dec Receipts Data'!I:I,'Dec Receipts Data'!$A:$A,$B106)+SUMIFS('Dec Receipts Data'!I:I,'Dec Receipts Data'!$A:$A,$A106)</f>
        <v>701.4</v>
      </c>
      <c r="N106" s="88">
        <f>SUMIFS('Dec Receipts Data'!J:J,'Dec Receipts Data'!$A:$A,$B106)+SUMIFS('Dec Receipts Data'!J:J,'Dec Receipts Data'!$A:$A,$A106)</f>
        <v>0</v>
      </c>
      <c r="O106" s="88">
        <f>SUMIFS('Dec Receipts Data'!K:K,'Dec Receipts Data'!$A:$A,$B106)+SUMIFS('Dec Receipts Data'!K:K,'Dec Receipts Data'!$A:$A,$A106)</f>
        <v>133305.54</v>
      </c>
      <c r="P106" s="88">
        <f>SUMIFS('Dec Receipts Data'!L:L,'Dec Receipts Data'!$A:$A,$B106)+SUMIFS('Dec Receipts Data'!L:L,'Dec Receipts Data'!$A:$A,$A106)</f>
        <v>1423.08</v>
      </c>
      <c r="Q106" s="88">
        <f>SUMIFS('Dec Receipts Data'!M:M,'Dec Receipts Data'!$A:$A,$B106)+SUMIFS('Dec Receipts Data'!M:M,'Dec Receipts Data'!$A:$A,$A106)</f>
        <v>0</v>
      </c>
      <c r="R106" s="88">
        <f>SUMIFS('Dec Receipts Data'!N:N,'Dec Receipts Data'!$A:$A,$B106)+SUMIFS('Dec Receipts Data'!N:N,'Dec Receipts Data'!$A:$A,$A106)</f>
        <v>0</v>
      </c>
      <c r="S106" s="88">
        <f>SUMIFS('Dec Receipts Data'!O:O,'Dec Receipts Data'!$A:$A,$B106)+SUMIFS('Dec Receipts Data'!O:O,'Dec Receipts Data'!$A:$A,$A106)</f>
        <v>258.72000000000003</v>
      </c>
      <c r="T106" s="88">
        <f>SUMIFS('Dec Receipts Data'!P:P,'Dec Receipts Data'!$A:$A,$B106)+SUMIFS('Dec Receipts Data'!P:P,'Dec Receipts Data'!$A:$A,$A106)</f>
        <v>27795.24</v>
      </c>
      <c r="U106" s="88">
        <f>SUMIFS('Dec Receipts Data'!Q:Q,'Dec Receipts Data'!$A:$A,$B106)+SUMIFS('Dec Receipts Data'!Q:Q,'Dec Receipts Data'!$A:$A,$A106)</f>
        <v>28437.06</v>
      </c>
      <c r="V106" s="88">
        <f>SUMIFS('Dec Receipts Data'!R:R,'Dec Receipts Data'!$A:$A,$B106)+SUMIFS('Dec Receipts Data'!R:R,'Dec Receipts Data'!$A:$A,$A106)</f>
        <v>44733.3</v>
      </c>
      <c r="W106" s="88">
        <f>SUMIFS('Dec Receipts Data'!S:S,'Dec Receipts Data'!$A:$A,$B106)+SUMIFS('Dec Receipts Data'!S:S,'Dec Receipts Data'!$A:$A,$A106)</f>
        <v>102871.82</v>
      </c>
      <c r="X106" s="88">
        <f>SUMIFS('Dec Receipts Data'!T:T,'Dec Receipts Data'!$A:$A,$B106)+SUMIFS('Dec Receipts Data'!T:T,'Dec Receipts Data'!$A:$A,$A106)</f>
        <v>233.16</v>
      </c>
      <c r="Y106" s="88">
        <f>SUMIFS('Dec Receipts Data'!U:U,'Dec Receipts Data'!$A:$A,$B106)+SUMIFS('Dec Receipts Data'!U:U,'Dec Receipts Data'!$A:$A,$A106)</f>
        <v>0</v>
      </c>
      <c r="Z106" s="88">
        <f>SUMIFS('Dec Receipts Data'!V:V,'Dec Receipts Data'!$A:$A,$B106)+SUMIFS('Dec Receipts Data'!V:V,'Dec Receipts Data'!$A:$A,$A106)</f>
        <v>407.64</v>
      </c>
      <c r="AA106" s="88">
        <f>SUMIFS('Dec Receipts Data'!W:W,'Dec Receipts Data'!$A:$A,$B106)+SUMIFS('Dec Receipts Data'!W:W,'Dec Receipts Data'!$A:$A,$A106)</f>
        <v>1144.2</v>
      </c>
      <c r="AB106" s="88">
        <f>SUMIFS('Dec Receipts Data'!X:X,'Dec Receipts Data'!$A:$A,$B106)+SUMIFS('Dec Receipts Data'!X:X,'Dec Receipts Data'!$A:$A,$A106)</f>
        <v>0</v>
      </c>
      <c r="AC106" s="88">
        <f>SUMIFS('Dec Receipts Data'!Y:Y,'Dec Receipts Data'!$A:$A,$B106)+SUMIFS('Dec Receipts Data'!Y:Y,'Dec Receipts Data'!$A:$A,$A106)</f>
        <v>10287.06</v>
      </c>
      <c r="AD106" s="88">
        <f>SUMIFS('Dec Receipts Data'!Z:Z,'Dec Receipts Data'!$A:$A,$B106)+SUMIFS('Dec Receipts Data'!Z:Z,'Dec Receipts Data'!$A:$A,$A106)</f>
        <v>11685.36</v>
      </c>
      <c r="AE106" s="88">
        <f>SUMIFS('Dec Receipts Data'!AA:AA,'Dec Receipts Data'!$A:$A,$B106)+SUMIFS('Dec Receipts Data'!AA:AA,'Dec Receipts Data'!$A:$A,$A106)</f>
        <v>0</v>
      </c>
      <c r="AF106" s="88">
        <f>SUMIFS('Dec Receipts Data'!AB:AB,'Dec Receipts Data'!$A:$A,$B106)+SUMIFS('Dec Receipts Data'!AB:AB,'Dec Receipts Data'!$A:$A,$A106)</f>
        <v>128865.84</v>
      </c>
      <c r="AG106" s="88">
        <f>SUMIFS('Dec Receipts Data'!AC:AC,'Dec Receipts Data'!$A:$A,$B106)+SUMIFS('Dec Receipts Data'!AC:AC,'Dec Receipts Data'!$A:$A,$A106)</f>
        <v>86766.12</v>
      </c>
      <c r="AH106" s="88">
        <f>SUMIFS('Dec Receipts Data'!AD:AD,'Dec Receipts Data'!$A:$A,$B106)+SUMIFS('Dec Receipts Data'!AD:AD,'Dec Receipts Data'!$A:$A,$A106)</f>
        <v>30902.79</v>
      </c>
      <c r="AI106" s="88">
        <f>SUMIFS('Dec Receipts Data'!AE:AE,'Dec Receipts Data'!$A:$A,$B106)+SUMIFS('Dec Receipts Data'!AE:AE,'Dec Receipts Data'!$A:$A,$A106)</f>
        <v>1224.57</v>
      </c>
      <c r="AJ106" s="88">
        <f>SUMIFS('Dec Receipts Data'!AF:AF,'Dec Receipts Data'!$A:$A,$B106)+SUMIFS('Dec Receipts Data'!AF:AF,'Dec Receipts Data'!$A:$A,$A106)</f>
        <v>0</v>
      </c>
      <c r="AK106" s="88">
        <f>SUMIFS('Dec Receipts Data'!AG:AG,'Dec Receipts Data'!$A:$A,$B106)+SUMIFS('Dec Receipts Data'!AG:AG,'Dec Receipts Data'!$A:$A,$A106)</f>
        <v>628.55999999999995</v>
      </c>
    </row>
    <row r="107" spans="1:37" ht="13.2" outlineLevel="1">
      <c r="A107" s="86"/>
      <c r="B107" s="19" t="s">
        <v>96</v>
      </c>
      <c r="C107" s="127">
        <v>294985</v>
      </c>
      <c r="D107" s="80">
        <f>SUMIFS('PMT Terms'!C:C,'PMT Terms'!B:B,B107)</f>
        <v>45</v>
      </c>
      <c r="E107" s="89">
        <f t="shared" si="3"/>
        <v>0.69786253538315512</v>
      </c>
      <c r="F107" s="84">
        <f t="shared" si="5"/>
        <v>205858.98</v>
      </c>
      <c r="G107" s="88">
        <f>SUMIFS('Dec Receipts Data'!C:C,'Dec Receipts Data'!$A:$A,$B107)+SUMIFS('Dec Receipts Data'!C:C,'Dec Receipts Data'!$A:$A,$A107)</f>
        <v>0</v>
      </c>
      <c r="H107" s="88">
        <f>SUMIFS('Dec Receipts Data'!D:D,'Dec Receipts Data'!$A:$A,$B107)+SUMIFS('Dec Receipts Data'!D:D,'Dec Receipts Data'!$A:$A,$A107)</f>
        <v>209.04</v>
      </c>
      <c r="I107" s="88">
        <f>SUMIFS('Dec Receipts Data'!E:E,'Dec Receipts Data'!$A:$A,$B107)+SUMIFS('Dec Receipts Data'!E:E,'Dec Receipts Data'!$A:$A,$A107)</f>
        <v>0</v>
      </c>
      <c r="J107" s="88">
        <f>SUMIFS('Dec Receipts Data'!F:F,'Dec Receipts Data'!$A:$A,$B107)+SUMIFS('Dec Receipts Data'!F:F,'Dec Receipts Data'!$A:$A,$A107)</f>
        <v>116.64</v>
      </c>
      <c r="K107" s="88">
        <f>SUMIFS('Dec Receipts Data'!G:G,'Dec Receipts Data'!$A:$A,$B107)+SUMIFS('Dec Receipts Data'!G:G,'Dec Receipts Data'!$A:$A,$A107)</f>
        <v>54386.82</v>
      </c>
      <c r="L107" s="88">
        <f>SUMIFS('Dec Receipts Data'!H:H,'Dec Receipts Data'!$A:$A,$B107)+SUMIFS('Dec Receipts Data'!H:H,'Dec Receipts Data'!$A:$A,$A107)</f>
        <v>0</v>
      </c>
      <c r="M107" s="88">
        <f>SUMIFS('Dec Receipts Data'!I:I,'Dec Receipts Data'!$A:$A,$B107)+SUMIFS('Dec Receipts Data'!I:I,'Dec Receipts Data'!$A:$A,$A107)</f>
        <v>1480.44</v>
      </c>
      <c r="N107" s="88">
        <f>SUMIFS('Dec Receipts Data'!J:J,'Dec Receipts Data'!$A:$A,$B107)+SUMIFS('Dec Receipts Data'!J:J,'Dec Receipts Data'!$A:$A,$A107)</f>
        <v>92.04</v>
      </c>
      <c r="O107" s="88">
        <f>SUMIFS('Dec Receipts Data'!K:K,'Dec Receipts Data'!$A:$A,$B107)+SUMIFS('Dec Receipts Data'!K:K,'Dec Receipts Data'!$A:$A,$A107)</f>
        <v>0</v>
      </c>
      <c r="P107" s="88">
        <f>SUMIFS('Dec Receipts Data'!L:L,'Dec Receipts Data'!$A:$A,$B107)+SUMIFS('Dec Receipts Data'!L:L,'Dec Receipts Data'!$A:$A,$A107)</f>
        <v>0</v>
      </c>
      <c r="Q107" s="88">
        <f>SUMIFS('Dec Receipts Data'!M:M,'Dec Receipts Data'!$A:$A,$B107)+SUMIFS('Dec Receipts Data'!M:M,'Dec Receipts Data'!$A:$A,$A107)</f>
        <v>140515.68</v>
      </c>
      <c r="R107" s="88">
        <f>SUMIFS('Dec Receipts Data'!N:N,'Dec Receipts Data'!$A:$A,$B107)+SUMIFS('Dec Receipts Data'!N:N,'Dec Receipts Data'!$A:$A,$A107)</f>
        <v>0</v>
      </c>
      <c r="S107" s="88">
        <f>SUMIFS('Dec Receipts Data'!O:O,'Dec Receipts Data'!$A:$A,$B107)+SUMIFS('Dec Receipts Data'!O:O,'Dec Receipts Data'!$A:$A,$A107)</f>
        <v>0</v>
      </c>
      <c r="T107" s="88">
        <f>SUMIFS('Dec Receipts Data'!P:P,'Dec Receipts Data'!$A:$A,$B107)+SUMIFS('Dec Receipts Data'!P:P,'Dec Receipts Data'!$A:$A,$A107)</f>
        <v>0</v>
      </c>
      <c r="U107" s="88">
        <f>SUMIFS('Dec Receipts Data'!Q:Q,'Dec Receipts Data'!$A:$A,$B107)+SUMIFS('Dec Receipts Data'!Q:Q,'Dec Receipts Data'!$A:$A,$A107)</f>
        <v>2316.84</v>
      </c>
      <c r="V107" s="88">
        <f>SUMIFS('Dec Receipts Data'!R:R,'Dec Receipts Data'!$A:$A,$B107)+SUMIFS('Dec Receipts Data'!R:R,'Dec Receipts Data'!$A:$A,$A107)</f>
        <v>0</v>
      </c>
      <c r="W107" s="88">
        <f>SUMIFS('Dec Receipts Data'!S:S,'Dec Receipts Data'!$A:$A,$B107)+SUMIFS('Dec Receipts Data'!S:S,'Dec Receipts Data'!$A:$A,$A107)</f>
        <v>571.55999999999995</v>
      </c>
      <c r="X107" s="88">
        <f>SUMIFS('Dec Receipts Data'!T:T,'Dec Receipts Data'!$A:$A,$B107)+SUMIFS('Dec Receipts Data'!T:T,'Dec Receipts Data'!$A:$A,$A107)</f>
        <v>0</v>
      </c>
      <c r="Y107" s="88">
        <f>SUMIFS('Dec Receipts Data'!U:U,'Dec Receipts Data'!$A:$A,$B107)+SUMIFS('Dec Receipts Data'!U:U,'Dec Receipts Data'!$A:$A,$A107)</f>
        <v>0</v>
      </c>
      <c r="Z107" s="88">
        <f>SUMIFS('Dec Receipts Data'!V:V,'Dec Receipts Data'!$A:$A,$B107)+SUMIFS('Dec Receipts Data'!V:V,'Dec Receipts Data'!$A:$A,$A107)</f>
        <v>0</v>
      </c>
      <c r="AA107" s="88">
        <f>SUMIFS('Dec Receipts Data'!W:W,'Dec Receipts Data'!$A:$A,$B107)+SUMIFS('Dec Receipts Data'!W:W,'Dec Receipts Data'!$A:$A,$A107)</f>
        <v>3712.2</v>
      </c>
      <c r="AB107" s="88">
        <f>SUMIFS('Dec Receipts Data'!X:X,'Dec Receipts Data'!$A:$A,$B107)+SUMIFS('Dec Receipts Data'!X:X,'Dec Receipts Data'!$A:$A,$A107)</f>
        <v>0</v>
      </c>
      <c r="AC107" s="88">
        <f>SUMIFS('Dec Receipts Data'!Y:Y,'Dec Receipts Data'!$A:$A,$B107)+SUMIFS('Dec Receipts Data'!Y:Y,'Dec Receipts Data'!$A:$A,$A107)</f>
        <v>1683.48</v>
      </c>
      <c r="AD107" s="88">
        <f>SUMIFS('Dec Receipts Data'!Z:Z,'Dec Receipts Data'!$A:$A,$B107)+SUMIFS('Dec Receipts Data'!Z:Z,'Dec Receipts Data'!$A:$A,$A107)</f>
        <v>0</v>
      </c>
      <c r="AE107" s="88">
        <f>SUMIFS('Dec Receipts Data'!AA:AA,'Dec Receipts Data'!$A:$A,$B107)+SUMIFS('Dec Receipts Data'!AA:AA,'Dec Receipts Data'!$A:$A,$A107)</f>
        <v>0</v>
      </c>
      <c r="AF107" s="88">
        <f>SUMIFS('Dec Receipts Data'!AB:AB,'Dec Receipts Data'!$A:$A,$B107)+SUMIFS('Dec Receipts Data'!AB:AB,'Dec Receipts Data'!$A:$A,$A107)</f>
        <v>0</v>
      </c>
      <c r="AG107" s="88">
        <f>SUMIFS('Dec Receipts Data'!AC:AC,'Dec Receipts Data'!$A:$A,$B107)+SUMIFS('Dec Receipts Data'!AC:AC,'Dec Receipts Data'!$A:$A,$A107)</f>
        <v>0</v>
      </c>
      <c r="AH107" s="88">
        <f>SUMIFS('Dec Receipts Data'!AD:AD,'Dec Receipts Data'!$A:$A,$B107)+SUMIFS('Dec Receipts Data'!AD:AD,'Dec Receipts Data'!$A:$A,$A107)</f>
        <v>774.24</v>
      </c>
      <c r="AI107" s="88">
        <f>SUMIFS('Dec Receipts Data'!AE:AE,'Dec Receipts Data'!$A:$A,$B107)+SUMIFS('Dec Receipts Data'!AE:AE,'Dec Receipts Data'!$A:$A,$A107)</f>
        <v>0</v>
      </c>
      <c r="AJ107" s="88">
        <f>SUMIFS('Dec Receipts Data'!AF:AF,'Dec Receipts Data'!$A:$A,$B107)+SUMIFS('Dec Receipts Data'!AF:AF,'Dec Receipts Data'!$A:$A,$A107)</f>
        <v>0</v>
      </c>
      <c r="AK107" s="88">
        <f>SUMIFS('Dec Receipts Data'!AG:AG,'Dec Receipts Data'!$A:$A,$B107)+SUMIFS('Dec Receipts Data'!AG:AG,'Dec Receipts Data'!$A:$A,$A107)</f>
        <v>0</v>
      </c>
    </row>
    <row r="108" spans="1:37" ht="13.2" outlineLevel="1">
      <c r="A108" s="86"/>
      <c r="B108" s="19" t="s">
        <v>97</v>
      </c>
      <c r="C108" s="127">
        <v>290736</v>
      </c>
      <c r="D108" s="80">
        <f>SUMIFS('PMT Terms'!C:C,'PMT Terms'!B:B,B108)</f>
        <v>10</v>
      </c>
      <c r="E108" s="89">
        <f t="shared" si="3"/>
        <v>1.1219990988388091</v>
      </c>
      <c r="F108" s="84">
        <f t="shared" si="5"/>
        <v>326205.53000000003</v>
      </c>
      <c r="G108" s="88">
        <f>SUMIFS('Dec Receipts Data'!C:C,'Dec Receipts Data'!$A:$A,$B108)+SUMIFS('Dec Receipts Data'!C:C,'Dec Receipts Data'!$A:$A,$A108)</f>
        <v>0</v>
      </c>
      <c r="H108" s="88">
        <f>SUMIFS('Dec Receipts Data'!D:D,'Dec Receipts Data'!$A:$A,$B108)+SUMIFS('Dec Receipts Data'!D:D,'Dec Receipts Data'!$A:$A,$A108)</f>
        <v>205.68</v>
      </c>
      <c r="I108" s="88">
        <f>SUMIFS('Dec Receipts Data'!E:E,'Dec Receipts Data'!$A:$A,$B108)+SUMIFS('Dec Receipts Data'!E:E,'Dec Receipts Data'!$A:$A,$A108)</f>
        <v>0</v>
      </c>
      <c r="J108" s="88">
        <f>SUMIFS('Dec Receipts Data'!F:F,'Dec Receipts Data'!$A:$A,$B108)+SUMIFS('Dec Receipts Data'!F:F,'Dec Receipts Data'!$A:$A,$A108)</f>
        <v>40.799999999999997</v>
      </c>
      <c r="K108" s="88">
        <f>SUMIFS('Dec Receipts Data'!G:G,'Dec Receipts Data'!$A:$A,$B108)+SUMIFS('Dec Receipts Data'!G:G,'Dec Receipts Data'!$A:$A,$A108)</f>
        <v>1771.68</v>
      </c>
      <c r="L108" s="88">
        <f>SUMIFS('Dec Receipts Data'!H:H,'Dec Receipts Data'!$A:$A,$B108)+SUMIFS('Dec Receipts Data'!H:H,'Dec Receipts Data'!$A:$A,$A108)</f>
        <v>36526.53</v>
      </c>
      <c r="M108" s="88">
        <f>SUMIFS('Dec Receipts Data'!I:I,'Dec Receipts Data'!$A:$A,$B108)+SUMIFS('Dec Receipts Data'!I:I,'Dec Receipts Data'!$A:$A,$A108)</f>
        <v>43164.12</v>
      </c>
      <c r="N108" s="88">
        <f>SUMIFS('Dec Receipts Data'!J:J,'Dec Receipts Data'!$A:$A,$B108)+SUMIFS('Dec Receipts Data'!J:J,'Dec Receipts Data'!$A:$A,$A108)</f>
        <v>925.68</v>
      </c>
      <c r="O108" s="88">
        <f>SUMIFS('Dec Receipts Data'!K:K,'Dec Receipts Data'!$A:$A,$B108)+SUMIFS('Dec Receipts Data'!K:K,'Dec Receipts Data'!$A:$A,$A108)</f>
        <v>1061.8800000000001</v>
      </c>
      <c r="P108" s="88">
        <f>SUMIFS('Dec Receipts Data'!L:L,'Dec Receipts Data'!$A:$A,$B108)+SUMIFS('Dec Receipts Data'!L:L,'Dec Receipts Data'!$A:$A,$A108)</f>
        <v>138.44</v>
      </c>
      <c r="Q108" s="88">
        <f>SUMIFS('Dec Receipts Data'!M:M,'Dec Receipts Data'!$A:$A,$B108)+SUMIFS('Dec Receipts Data'!M:M,'Dec Receipts Data'!$A:$A,$A108)</f>
        <v>60532.800000000003</v>
      </c>
      <c r="R108" s="88">
        <f>SUMIFS('Dec Receipts Data'!N:N,'Dec Receipts Data'!$A:$A,$B108)+SUMIFS('Dec Receipts Data'!N:N,'Dec Receipts Data'!$A:$A,$A108)</f>
        <v>17234.84</v>
      </c>
      <c r="S108" s="88">
        <f>SUMIFS('Dec Receipts Data'!O:O,'Dec Receipts Data'!$A:$A,$B108)+SUMIFS('Dec Receipts Data'!O:O,'Dec Receipts Data'!$A:$A,$A108)</f>
        <v>0</v>
      </c>
      <c r="T108" s="88">
        <f>SUMIFS('Dec Receipts Data'!P:P,'Dec Receipts Data'!$A:$A,$B108)+SUMIFS('Dec Receipts Data'!P:P,'Dec Receipts Data'!$A:$A,$A108)</f>
        <v>0</v>
      </c>
      <c r="U108" s="88">
        <f>SUMIFS('Dec Receipts Data'!Q:Q,'Dec Receipts Data'!$A:$A,$B108)+SUMIFS('Dec Receipts Data'!Q:Q,'Dec Receipts Data'!$A:$A,$A108)</f>
        <v>1028.76</v>
      </c>
      <c r="V108" s="88">
        <f>SUMIFS('Dec Receipts Data'!R:R,'Dec Receipts Data'!$A:$A,$B108)+SUMIFS('Dec Receipts Data'!R:R,'Dec Receipts Data'!$A:$A,$A108)</f>
        <v>348.48</v>
      </c>
      <c r="W108" s="88">
        <f>SUMIFS('Dec Receipts Data'!S:S,'Dec Receipts Data'!$A:$A,$B108)+SUMIFS('Dec Receipts Data'!S:S,'Dec Receipts Data'!$A:$A,$A108)</f>
        <v>0</v>
      </c>
      <c r="X108" s="88">
        <f>SUMIFS('Dec Receipts Data'!T:T,'Dec Receipts Data'!$A:$A,$B108)+SUMIFS('Dec Receipts Data'!T:T,'Dec Receipts Data'!$A:$A,$A108)</f>
        <v>1175.47</v>
      </c>
      <c r="Y108" s="88">
        <f>SUMIFS('Dec Receipts Data'!U:U,'Dec Receipts Data'!$A:$A,$B108)+SUMIFS('Dec Receipts Data'!U:U,'Dec Receipts Data'!$A:$A,$A108)</f>
        <v>18216.32</v>
      </c>
      <c r="Z108" s="88">
        <f>SUMIFS('Dec Receipts Data'!V:V,'Dec Receipts Data'!$A:$A,$B108)+SUMIFS('Dec Receipts Data'!V:V,'Dec Receipts Data'!$A:$A,$A108)</f>
        <v>1420.12</v>
      </c>
      <c r="AA108" s="88">
        <f>SUMIFS('Dec Receipts Data'!W:W,'Dec Receipts Data'!$A:$A,$B108)+SUMIFS('Dec Receipts Data'!W:W,'Dec Receipts Data'!$A:$A,$A108)</f>
        <v>23897.18</v>
      </c>
      <c r="AB108" s="88">
        <f>SUMIFS('Dec Receipts Data'!X:X,'Dec Receipts Data'!$A:$A,$B108)+SUMIFS('Dec Receipts Data'!X:X,'Dec Receipts Data'!$A:$A,$A108)</f>
        <v>42131.57</v>
      </c>
      <c r="AC108" s="88">
        <f>SUMIFS('Dec Receipts Data'!Y:Y,'Dec Receipts Data'!$A:$A,$B108)+SUMIFS('Dec Receipts Data'!Y:Y,'Dec Receipts Data'!$A:$A,$A108)</f>
        <v>13619.12</v>
      </c>
      <c r="AD108" s="88">
        <f>SUMIFS('Dec Receipts Data'!Z:Z,'Dec Receipts Data'!$A:$A,$B108)+SUMIFS('Dec Receipts Data'!Z:Z,'Dec Receipts Data'!$A:$A,$A108)</f>
        <v>78.36</v>
      </c>
      <c r="AE108" s="88">
        <f>SUMIFS('Dec Receipts Data'!AA:AA,'Dec Receipts Data'!$A:$A,$B108)+SUMIFS('Dec Receipts Data'!AA:AA,'Dec Receipts Data'!$A:$A,$A108)</f>
        <v>0</v>
      </c>
      <c r="AF108" s="88">
        <f>SUMIFS('Dec Receipts Data'!AB:AB,'Dec Receipts Data'!$A:$A,$B108)+SUMIFS('Dec Receipts Data'!AB:AB,'Dec Receipts Data'!$A:$A,$A108)</f>
        <v>0</v>
      </c>
      <c r="AG108" s="88">
        <f>SUMIFS('Dec Receipts Data'!AC:AC,'Dec Receipts Data'!$A:$A,$B108)+SUMIFS('Dec Receipts Data'!AC:AC,'Dec Receipts Data'!$A:$A,$A108)</f>
        <v>0</v>
      </c>
      <c r="AH108" s="88">
        <f>SUMIFS('Dec Receipts Data'!AD:AD,'Dec Receipts Data'!$A:$A,$B108)+SUMIFS('Dec Receipts Data'!AD:AD,'Dec Receipts Data'!$A:$A,$A108)</f>
        <v>1918.84</v>
      </c>
      <c r="AI108" s="88">
        <f>SUMIFS('Dec Receipts Data'!AE:AE,'Dec Receipts Data'!$A:$A,$B108)+SUMIFS('Dec Receipts Data'!AE:AE,'Dec Receipts Data'!$A:$A,$A108)</f>
        <v>18403.68</v>
      </c>
      <c r="AJ108" s="88">
        <f>SUMIFS('Dec Receipts Data'!AF:AF,'Dec Receipts Data'!$A:$A,$B108)+SUMIFS('Dec Receipts Data'!AF:AF,'Dec Receipts Data'!$A:$A,$A108)</f>
        <v>41823.74</v>
      </c>
      <c r="AK108" s="88">
        <f>SUMIFS('Dec Receipts Data'!AG:AG,'Dec Receipts Data'!$A:$A,$B108)+SUMIFS('Dec Receipts Data'!AG:AG,'Dec Receipts Data'!$A:$A,$A108)</f>
        <v>541.44000000000005</v>
      </c>
    </row>
    <row r="109" spans="1:37" ht="13.2" outlineLevel="1">
      <c r="A109" s="128" t="s">
        <v>85</v>
      </c>
      <c r="B109" s="19" t="s">
        <v>301</v>
      </c>
      <c r="C109" s="127">
        <v>289599</v>
      </c>
      <c r="D109" s="80">
        <f>SUMIFS('PMT Terms'!C:C,'PMT Terms'!B:B,B109)</f>
        <v>60</v>
      </c>
      <c r="E109" s="89">
        <f t="shared" si="3"/>
        <v>0.99263150079938112</v>
      </c>
      <c r="F109" s="84">
        <f t="shared" si="5"/>
        <v>287465.08999999997</v>
      </c>
      <c r="G109" s="88">
        <f>SUMIFS('Dec Receipts Data'!C:C,'Dec Receipts Data'!$A:$A,$B109)+SUMIFS('Dec Receipts Data'!C:C,'Dec Receipts Data'!$A:$A,$A109)</f>
        <v>146.52000000000001</v>
      </c>
      <c r="H109" s="88">
        <f>SUMIFS('Dec Receipts Data'!D:D,'Dec Receipts Data'!$A:$A,$B109)+SUMIFS('Dec Receipts Data'!D:D,'Dec Receipts Data'!$A:$A,$A109)</f>
        <v>0</v>
      </c>
      <c r="I109" s="88">
        <f>SUMIFS('Dec Receipts Data'!E:E,'Dec Receipts Data'!$A:$A,$B109)+SUMIFS('Dec Receipts Data'!E:E,'Dec Receipts Data'!$A:$A,$A109)</f>
        <v>6793.08</v>
      </c>
      <c r="J109" s="88">
        <f>SUMIFS('Dec Receipts Data'!F:F,'Dec Receipts Data'!$A:$A,$B109)+SUMIFS('Dec Receipts Data'!F:F,'Dec Receipts Data'!$A:$A,$A109)</f>
        <v>0</v>
      </c>
      <c r="K109" s="88">
        <f>SUMIFS('Dec Receipts Data'!G:G,'Dec Receipts Data'!$A:$A,$B109)+SUMIFS('Dec Receipts Data'!G:G,'Dec Receipts Data'!$A:$A,$A109)</f>
        <v>0</v>
      </c>
      <c r="L109" s="88">
        <f>SUMIFS('Dec Receipts Data'!H:H,'Dec Receipts Data'!$A:$A,$B109)+SUMIFS('Dec Receipts Data'!H:H,'Dec Receipts Data'!$A:$A,$A109)</f>
        <v>9713.5</v>
      </c>
      <c r="M109" s="88">
        <f>SUMIFS('Dec Receipts Data'!I:I,'Dec Receipts Data'!$A:$A,$B109)+SUMIFS('Dec Receipts Data'!I:I,'Dec Receipts Data'!$A:$A,$A109)</f>
        <v>0</v>
      </c>
      <c r="N109" s="88">
        <f>SUMIFS('Dec Receipts Data'!J:J,'Dec Receipts Data'!$A:$A,$B109)+SUMIFS('Dec Receipts Data'!J:J,'Dec Receipts Data'!$A:$A,$A109)</f>
        <v>34641.050000000003</v>
      </c>
      <c r="O109" s="88">
        <f>SUMIFS('Dec Receipts Data'!K:K,'Dec Receipts Data'!$A:$A,$B109)+SUMIFS('Dec Receipts Data'!K:K,'Dec Receipts Data'!$A:$A,$A109)</f>
        <v>44422.41</v>
      </c>
      <c r="P109" s="88">
        <f>SUMIFS('Dec Receipts Data'!L:L,'Dec Receipts Data'!$A:$A,$B109)+SUMIFS('Dec Receipts Data'!L:L,'Dec Receipts Data'!$A:$A,$A109)</f>
        <v>4115.62</v>
      </c>
      <c r="Q109" s="88">
        <f>SUMIFS('Dec Receipts Data'!M:M,'Dec Receipts Data'!$A:$A,$B109)+SUMIFS('Dec Receipts Data'!M:M,'Dec Receipts Data'!$A:$A,$A109)</f>
        <v>17676.34</v>
      </c>
      <c r="R109" s="88">
        <f>SUMIFS('Dec Receipts Data'!N:N,'Dec Receipts Data'!$A:$A,$B109)+SUMIFS('Dec Receipts Data'!N:N,'Dec Receipts Data'!$A:$A,$A109)</f>
        <v>485.22</v>
      </c>
      <c r="S109" s="88">
        <f>SUMIFS('Dec Receipts Data'!O:O,'Dec Receipts Data'!$A:$A,$B109)+SUMIFS('Dec Receipts Data'!O:O,'Dec Receipts Data'!$A:$A,$A109)</f>
        <v>0</v>
      </c>
      <c r="T109" s="88">
        <f>SUMIFS('Dec Receipts Data'!P:P,'Dec Receipts Data'!$A:$A,$B109)+SUMIFS('Dec Receipts Data'!P:P,'Dec Receipts Data'!$A:$A,$A109)</f>
        <v>0</v>
      </c>
      <c r="U109" s="88">
        <f>SUMIFS('Dec Receipts Data'!Q:Q,'Dec Receipts Data'!$A:$A,$B109)+SUMIFS('Dec Receipts Data'!Q:Q,'Dec Receipts Data'!$A:$A,$A109)</f>
        <v>15887.04</v>
      </c>
      <c r="V109" s="88">
        <f>SUMIFS('Dec Receipts Data'!R:R,'Dec Receipts Data'!$A:$A,$B109)+SUMIFS('Dec Receipts Data'!R:R,'Dec Receipts Data'!$A:$A,$A109)</f>
        <v>1983.3</v>
      </c>
      <c r="W109" s="88">
        <f>SUMIFS('Dec Receipts Data'!S:S,'Dec Receipts Data'!$A:$A,$B109)+SUMIFS('Dec Receipts Data'!S:S,'Dec Receipts Data'!$A:$A,$A109)</f>
        <v>0</v>
      </c>
      <c r="X109" s="88">
        <f>SUMIFS('Dec Receipts Data'!T:T,'Dec Receipts Data'!$A:$A,$B109)+SUMIFS('Dec Receipts Data'!T:T,'Dec Receipts Data'!$A:$A,$A109)</f>
        <v>11473.12</v>
      </c>
      <c r="Y109" s="88">
        <f>SUMIFS('Dec Receipts Data'!U:U,'Dec Receipts Data'!$A:$A,$B109)+SUMIFS('Dec Receipts Data'!U:U,'Dec Receipts Data'!$A:$A,$A109)</f>
        <v>0</v>
      </c>
      <c r="Z109" s="88">
        <f>SUMIFS('Dec Receipts Data'!V:V,'Dec Receipts Data'!$A:$A,$B109)+SUMIFS('Dec Receipts Data'!V:V,'Dec Receipts Data'!$A:$A,$A109)</f>
        <v>0</v>
      </c>
      <c r="AA109" s="88">
        <f>SUMIFS('Dec Receipts Data'!W:W,'Dec Receipts Data'!$A:$A,$B109)+SUMIFS('Dec Receipts Data'!W:W,'Dec Receipts Data'!$A:$A,$A109)</f>
        <v>11936.42</v>
      </c>
      <c r="AB109" s="88">
        <f>SUMIFS('Dec Receipts Data'!X:X,'Dec Receipts Data'!$A:$A,$B109)+SUMIFS('Dec Receipts Data'!X:X,'Dec Receipts Data'!$A:$A,$A109)</f>
        <v>17578.490000000002</v>
      </c>
      <c r="AC109" s="88">
        <f>SUMIFS('Dec Receipts Data'!Y:Y,'Dec Receipts Data'!$A:$A,$B109)+SUMIFS('Dec Receipts Data'!Y:Y,'Dec Receipts Data'!$A:$A,$A109)</f>
        <v>30233.15</v>
      </c>
      <c r="AD109" s="88">
        <f>SUMIFS('Dec Receipts Data'!Z:Z,'Dec Receipts Data'!$A:$A,$B109)+SUMIFS('Dec Receipts Data'!Z:Z,'Dec Receipts Data'!$A:$A,$A109)</f>
        <v>0</v>
      </c>
      <c r="AE109" s="88">
        <f>SUMIFS('Dec Receipts Data'!AA:AA,'Dec Receipts Data'!$A:$A,$B109)+SUMIFS('Dec Receipts Data'!AA:AA,'Dec Receipts Data'!$A:$A,$A109)</f>
        <v>0</v>
      </c>
      <c r="AF109" s="88">
        <f>SUMIFS('Dec Receipts Data'!AB:AB,'Dec Receipts Data'!$A:$A,$B109)+SUMIFS('Dec Receipts Data'!AB:AB,'Dec Receipts Data'!$A:$A,$A109)</f>
        <v>46.08</v>
      </c>
      <c r="AG109" s="88">
        <f>SUMIFS('Dec Receipts Data'!AC:AC,'Dec Receipts Data'!$A:$A,$B109)+SUMIFS('Dec Receipts Data'!AC:AC,'Dec Receipts Data'!$A:$A,$A109)</f>
        <v>0</v>
      </c>
      <c r="AH109" s="88">
        <f>SUMIFS('Dec Receipts Data'!AD:AD,'Dec Receipts Data'!$A:$A,$B109)+SUMIFS('Dec Receipts Data'!AD:AD,'Dec Receipts Data'!$A:$A,$A109)</f>
        <v>22629.05</v>
      </c>
      <c r="AI109" s="88">
        <f>SUMIFS('Dec Receipts Data'!AE:AE,'Dec Receipts Data'!$A:$A,$B109)+SUMIFS('Dec Receipts Data'!AE:AE,'Dec Receipts Data'!$A:$A,$A109)</f>
        <v>21848.94</v>
      </c>
      <c r="AJ109" s="88">
        <f>SUMIFS('Dec Receipts Data'!AF:AF,'Dec Receipts Data'!$A:$A,$B109)+SUMIFS('Dec Receipts Data'!AF:AF,'Dec Receipts Data'!$A:$A,$A109)</f>
        <v>20891.400000000001</v>
      </c>
      <c r="AK109" s="88">
        <f>SUMIFS('Dec Receipts Data'!AG:AG,'Dec Receipts Data'!$A:$A,$B109)+SUMIFS('Dec Receipts Data'!AG:AG,'Dec Receipts Data'!$A:$A,$A109)</f>
        <v>14964.36</v>
      </c>
    </row>
    <row r="110" spans="1:37" ht="13.2" outlineLevel="1">
      <c r="A110" s="86"/>
      <c r="B110" s="19" t="s">
        <v>303</v>
      </c>
      <c r="C110" s="127">
        <v>284742</v>
      </c>
      <c r="D110" s="80">
        <f>SUMIFS('PMT Terms'!C:C,'PMT Terms'!B:B,B110)</f>
        <v>60</v>
      </c>
      <c r="E110" s="89">
        <f t="shared" si="3"/>
        <v>0.9815260130223149</v>
      </c>
      <c r="F110" s="84">
        <f t="shared" si="5"/>
        <v>279481.68</v>
      </c>
      <c r="G110" s="88">
        <f>SUMIFS('Dec Receipts Data'!C:C,'Dec Receipts Data'!$A:$A,$B110)+SUMIFS('Dec Receipts Data'!C:C,'Dec Receipts Data'!$A:$A,$A110)</f>
        <v>0</v>
      </c>
      <c r="H110" s="88">
        <f>SUMIFS('Dec Receipts Data'!D:D,'Dec Receipts Data'!$A:$A,$B110)+SUMIFS('Dec Receipts Data'!D:D,'Dec Receipts Data'!$A:$A,$A110)</f>
        <v>0</v>
      </c>
      <c r="I110" s="88">
        <f>SUMIFS('Dec Receipts Data'!E:E,'Dec Receipts Data'!$A:$A,$B110)+SUMIFS('Dec Receipts Data'!E:E,'Dec Receipts Data'!$A:$A,$A110)</f>
        <v>0</v>
      </c>
      <c r="J110" s="88">
        <f>SUMIFS('Dec Receipts Data'!F:F,'Dec Receipts Data'!$A:$A,$B110)+SUMIFS('Dec Receipts Data'!F:F,'Dec Receipts Data'!$A:$A,$A110)</f>
        <v>0</v>
      </c>
      <c r="K110" s="88">
        <f>SUMIFS('Dec Receipts Data'!G:G,'Dec Receipts Data'!$A:$A,$B110)+SUMIFS('Dec Receipts Data'!G:G,'Dec Receipts Data'!$A:$A,$A110)</f>
        <v>0</v>
      </c>
      <c r="L110" s="88">
        <f>SUMIFS('Dec Receipts Data'!H:H,'Dec Receipts Data'!$A:$A,$B110)+SUMIFS('Dec Receipts Data'!H:H,'Dec Receipts Data'!$A:$A,$A110)</f>
        <v>0</v>
      </c>
      <c r="M110" s="88">
        <f>SUMIFS('Dec Receipts Data'!I:I,'Dec Receipts Data'!$A:$A,$B110)+SUMIFS('Dec Receipts Data'!I:I,'Dec Receipts Data'!$A:$A,$A110)</f>
        <v>0</v>
      </c>
      <c r="N110" s="88">
        <f>SUMIFS('Dec Receipts Data'!J:J,'Dec Receipts Data'!$A:$A,$B110)+SUMIFS('Dec Receipts Data'!J:J,'Dec Receipts Data'!$A:$A,$A110)</f>
        <v>0</v>
      </c>
      <c r="O110" s="88">
        <f>SUMIFS('Dec Receipts Data'!K:K,'Dec Receipts Data'!$A:$A,$B110)+SUMIFS('Dec Receipts Data'!K:K,'Dec Receipts Data'!$A:$A,$A110)</f>
        <v>0</v>
      </c>
      <c r="P110" s="88">
        <f>SUMIFS('Dec Receipts Data'!L:L,'Dec Receipts Data'!$A:$A,$B110)+SUMIFS('Dec Receipts Data'!L:L,'Dec Receipts Data'!$A:$A,$A110)</f>
        <v>0</v>
      </c>
      <c r="Q110" s="88">
        <f>SUMIFS('Dec Receipts Data'!M:M,'Dec Receipts Data'!$A:$A,$B110)+SUMIFS('Dec Receipts Data'!M:M,'Dec Receipts Data'!$A:$A,$A110)</f>
        <v>83718.09</v>
      </c>
      <c r="R110" s="88">
        <f>SUMIFS('Dec Receipts Data'!N:N,'Dec Receipts Data'!$A:$A,$B110)+SUMIFS('Dec Receipts Data'!N:N,'Dec Receipts Data'!$A:$A,$A110)</f>
        <v>1231.2</v>
      </c>
      <c r="S110" s="88">
        <f>SUMIFS('Dec Receipts Data'!O:O,'Dec Receipts Data'!$A:$A,$B110)+SUMIFS('Dec Receipts Data'!O:O,'Dec Receipts Data'!$A:$A,$A110)</f>
        <v>0</v>
      </c>
      <c r="T110" s="88">
        <f>SUMIFS('Dec Receipts Data'!P:P,'Dec Receipts Data'!$A:$A,$B110)+SUMIFS('Dec Receipts Data'!P:P,'Dec Receipts Data'!$A:$A,$A110)</f>
        <v>15382.44</v>
      </c>
      <c r="U110" s="88">
        <f>SUMIFS('Dec Receipts Data'!Q:Q,'Dec Receipts Data'!$A:$A,$B110)+SUMIFS('Dec Receipts Data'!Q:Q,'Dec Receipts Data'!$A:$A,$A110)</f>
        <v>0</v>
      </c>
      <c r="V110" s="88">
        <f>SUMIFS('Dec Receipts Data'!R:R,'Dec Receipts Data'!$A:$A,$B110)+SUMIFS('Dec Receipts Data'!R:R,'Dec Receipts Data'!$A:$A,$A110)</f>
        <v>37006.019999999997</v>
      </c>
      <c r="W110" s="88">
        <f>SUMIFS('Dec Receipts Data'!S:S,'Dec Receipts Data'!$A:$A,$B110)+SUMIFS('Dec Receipts Data'!S:S,'Dec Receipts Data'!$A:$A,$A110)</f>
        <v>357.12</v>
      </c>
      <c r="X110" s="88">
        <f>SUMIFS('Dec Receipts Data'!T:T,'Dec Receipts Data'!$A:$A,$B110)+SUMIFS('Dec Receipts Data'!T:T,'Dec Receipts Data'!$A:$A,$A110)</f>
        <v>24.57</v>
      </c>
      <c r="Y110" s="88">
        <f>SUMIFS('Dec Receipts Data'!U:U,'Dec Receipts Data'!$A:$A,$B110)+SUMIFS('Dec Receipts Data'!U:U,'Dec Receipts Data'!$A:$A,$A110)</f>
        <v>0</v>
      </c>
      <c r="Z110" s="88">
        <f>SUMIFS('Dec Receipts Data'!V:V,'Dec Receipts Data'!$A:$A,$B110)+SUMIFS('Dec Receipts Data'!V:V,'Dec Receipts Data'!$A:$A,$A110)</f>
        <v>0</v>
      </c>
      <c r="AA110" s="88">
        <f>SUMIFS('Dec Receipts Data'!W:W,'Dec Receipts Data'!$A:$A,$B110)+SUMIFS('Dec Receipts Data'!W:W,'Dec Receipts Data'!$A:$A,$A110)</f>
        <v>0</v>
      </c>
      <c r="AB110" s="88">
        <f>SUMIFS('Dec Receipts Data'!X:X,'Dec Receipts Data'!$A:$A,$B110)+SUMIFS('Dec Receipts Data'!X:X,'Dec Receipts Data'!$A:$A,$A110)</f>
        <v>155.19999999999999</v>
      </c>
      <c r="AC110" s="88">
        <f>SUMIFS('Dec Receipts Data'!Y:Y,'Dec Receipts Data'!$A:$A,$B110)+SUMIFS('Dec Receipts Data'!Y:Y,'Dec Receipts Data'!$A:$A,$A110)</f>
        <v>0</v>
      </c>
      <c r="AD110" s="88">
        <f>SUMIFS('Dec Receipts Data'!Z:Z,'Dec Receipts Data'!$A:$A,$B110)+SUMIFS('Dec Receipts Data'!Z:Z,'Dec Receipts Data'!$A:$A,$A110)</f>
        <v>0</v>
      </c>
      <c r="AE110" s="88">
        <f>SUMIFS('Dec Receipts Data'!AA:AA,'Dec Receipts Data'!$A:$A,$B110)+SUMIFS('Dec Receipts Data'!AA:AA,'Dec Receipts Data'!$A:$A,$A110)</f>
        <v>2867.4</v>
      </c>
      <c r="AF110" s="88">
        <f>SUMIFS('Dec Receipts Data'!AB:AB,'Dec Receipts Data'!$A:$A,$B110)+SUMIFS('Dec Receipts Data'!AB:AB,'Dec Receipts Data'!$A:$A,$A110)</f>
        <v>0</v>
      </c>
      <c r="AG110" s="88">
        <f>SUMIFS('Dec Receipts Data'!AC:AC,'Dec Receipts Data'!$A:$A,$B110)+SUMIFS('Dec Receipts Data'!AC:AC,'Dec Receipts Data'!$A:$A,$A110)</f>
        <v>13069.08</v>
      </c>
      <c r="AH110" s="88">
        <f>SUMIFS('Dec Receipts Data'!AD:AD,'Dec Receipts Data'!$A:$A,$B110)+SUMIFS('Dec Receipts Data'!AD:AD,'Dec Receipts Data'!$A:$A,$A110)</f>
        <v>0</v>
      </c>
      <c r="AI110" s="88">
        <f>SUMIFS('Dec Receipts Data'!AE:AE,'Dec Receipts Data'!$A:$A,$B110)+SUMIFS('Dec Receipts Data'!AE:AE,'Dec Receipts Data'!$A:$A,$A110)</f>
        <v>0</v>
      </c>
      <c r="AJ110" s="88">
        <f>SUMIFS('Dec Receipts Data'!AF:AF,'Dec Receipts Data'!$A:$A,$B110)+SUMIFS('Dec Receipts Data'!AF:AF,'Dec Receipts Data'!$A:$A,$A110)</f>
        <v>120582.68</v>
      </c>
      <c r="AK110" s="88">
        <f>SUMIFS('Dec Receipts Data'!AG:AG,'Dec Receipts Data'!$A:$A,$B110)+SUMIFS('Dec Receipts Data'!AG:AG,'Dec Receipts Data'!$A:$A,$A110)</f>
        <v>5087.88</v>
      </c>
    </row>
    <row r="111" spans="1:37" ht="13.2" outlineLevel="1">
      <c r="A111" s="86"/>
      <c r="B111" s="19" t="s">
        <v>560</v>
      </c>
      <c r="C111" s="127">
        <v>263647</v>
      </c>
      <c r="D111" s="80">
        <f>SUMIFS('PMT Terms'!C:C,'PMT Terms'!B:B,B111)</f>
        <v>70</v>
      </c>
      <c r="E111" s="89">
        <f t="shared" si="3"/>
        <v>1.0782593012626731</v>
      </c>
      <c r="F111" s="84">
        <f t="shared" si="5"/>
        <v>284279.82999999996</v>
      </c>
      <c r="G111" s="88">
        <f>SUMIFS('Dec Receipts Data'!C:C,'Dec Receipts Data'!$A:$A,$B111)+SUMIFS('Dec Receipts Data'!C:C,'Dec Receipts Data'!$A:$A,$A111)</f>
        <v>7880.49</v>
      </c>
      <c r="H111" s="88">
        <f>SUMIFS('Dec Receipts Data'!D:D,'Dec Receipts Data'!$A:$A,$B111)+SUMIFS('Dec Receipts Data'!D:D,'Dec Receipts Data'!$A:$A,$A111)</f>
        <v>2665.8</v>
      </c>
      <c r="I111" s="88">
        <f>SUMIFS('Dec Receipts Data'!E:E,'Dec Receipts Data'!$A:$A,$B111)+SUMIFS('Dec Receipts Data'!E:E,'Dec Receipts Data'!$A:$A,$A111)</f>
        <v>1460.1</v>
      </c>
      <c r="J111" s="88">
        <f>SUMIFS('Dec Receipts Data'!F:F,'Dec Receipts Data'!$A:$A,$B111)+SUMIFS('Dec Receipts Data'!F:F,'Dec Receipts Data'!$A:$A,$A111)</f>
        <v>0</v>
      </c>
      <c r="K111" s="88">
        <f>SUMIFS('Dec Receipts Data'!G:G,'Dec Receipts Data'!$A:$A,$B111)+SUMIFS('Dec Receipts Data'!G:G,'Dec Receipts Data'!$A:$A,$A111)</f>
        <v>0</v>
      </c>
      <c r="L111" s="88">
        <f>SUMIFS('Dec Receipts Data'!H:H,'Dec Receipts Data'!$A:$A,$B111)+SUMIFS('Dec Receipts Data'!H:H,'Dec Receipts Data'!$A:$A,$A111)</f>
        <v>0</v>
      </c>
      <c r="M111" s="88">
        <f>SUMIFS('Dec Receipts Data'!I:I,'Dec Receipts Data'!$A:$A,$B111)+SUMIFS('Dec Receipts Data'!I:I,'Dec Receipts Data'!$A:$A,$A111)</f>
        <v>0</v>
      </c>
      <c r="N111" s="88">
        <f>SUMIFS('Dec Receipts Data'!J:J,'Dec Receipts Data'!$A:$A,$B111)+SUMIFS('Dec Receipts Data'!J:J,'Dec Receipts Data'!$A:$A,$A111)</f>
        <v>0</v>
      </c>
      <c r="O111" s="88">
        <f>SUMIFS('Dec Receipts Data'!K:K,'Dec Receipts Data'!$A:$A,$B111)+SUMIFS('Dec Receipts Data'!K:K,'Dec Receipts Data'!$A:$A,$A111)</f>
        <v>0</v>
      </c>
      <c r="P111" s="88">
        <f>SUMIFS('Dec Receipts Data'!L:L,'Dec Receipts Data'!$A:$A,$B111)+SUMIFS('Dec Receipts Data'!L:L,'Dec Receipts Data'!$A:$A,$A111)</f>
        <v>34.22</v>
      </c>
      <c r="Q111" s="88">
        <f>SUMIFS('Dec Receipts Data'!M:M,'Dec Receipts Data'!$A:$A,$B111)+SUMIFS('Dec Receipts Data'!M:M,'Dec Receipts Data'!$A:$A,$A111)</f>
        <v>90002.74</v>
      </c>
      <c r="R111" s="88">
        <f>SUMIFS('Dec Receipts Data'!N:N,'Dec Receipts Data'!$A:$A,$B111)+SUMIFS('Dec Receipts Data'!N:N,'Dec Receipts Data'!$A:$A,$A111)</f>
        <v>0</v>
      </c>
      <c r="S111" s="88">
        <f>SUMIFS('Dec Receipts Data'!O:O,'Dec Receipts Data'!$A:$A,$B111)+SUMIFS('Dec Receipts Data'!O:O,'Dec Receipts Data'!$A:$A,$A111)</f>
        <v>0</v>
      </c>
      <c r="T111" s="88">
        <f>SUMIFS('Dec Receipts Data'!P:P,'Dec Receipts Data'!$A:$A,$B111)+SUMIFS('Dec Receipts Data'!P:P,'Dec Receipts Data'!$A:$A,$A111)</f>
        <v>0</v>
      </c>
      <c r="U111" s="88">
        <f>SUMIFS('Dec Receipts Data'!Q:Q,'Dec Receipts Data'!$A:$A,$B111)+SUMIFS('Dec Receipts Data'!Q:Q,'Dec Receipts Data'!$A:$A,$A111)</f>
        <v>0</v>
      </c>
      <c r="V111" s="88">
        <f>SUMIFS('Dec Receipts Data'!R:R,'Dec Receipts Data'!$A:$A,$B111)+SUMIFS('Dec Receipts Data'!R:R,'Dec Receipts Data'!$A:$A,$A111)</f>
        <v>0</v>
      </c>
      <c r="W111" s="88">
        <f>SUMIFS('Dec Receipts Data'!S:S,'Dec Receipts Data'!$A:$A,$B111)+SUMIFS('Dec Receipts Data'!S:S,'Dec Receipts Data'!$A:$A,$A111)</f>
        <v>0</v>
      </c>
      <c r="X111" s="88">
        <f>SUMIFS('Dec Receipts Data'!T:T,'Dec Receipts Data'!$A:$A,$B111)+SUMIFS('Dec Receipts Data'!T:T,'Dec Receipts Data'!$A:$A,$A111)</f>
        <v>0</v>
      </c>
      <c r="Y111" s="88">
        <f>SUMIFS('Dec Receipts Data'!U:U,'Dec Receipts Data'!$A:$A,$B111)+SUMIFS('Dec Receipts Data'!U:U,'Dec Receipts Data'!$A:$A,$A111)</f>
        <v>0</v>
      </c>
      <c r="Z111" s="88">
        <f>SUMIFS('Dec Receipts Data'!V:V,'Dec Receipts Data'!$A:$A,$B111)+SUMIFS('Dec Receipts Data'!V:V,'Dec Receipts Data'!$A:$A,$A111)</f>
        <v>0</v>
      </c>
      <c r="AA111" s="88">
        <f>SUMIFS('Dec Receipts Data'!W:W,'Dec Receipts Data'!$A:$A,$B111)+SUMIFS('Dec Receipts Data'!W:W,'Dec Receipts Data'!$A:$A,$A111)</f>
        <v>32.26</v>
      </c>
      <c r="AB111" s="88">
        <f>SUMIFS('Dec Receipts Data'!X:X,'Dec Receipts Data'!$A:$A,$B111)+SUMIFS('Dec Receipts Data'!X:X,'Dec Receipts Data'!$A:$A,$A111)</f>
        <v>0</v>
      </c>
      <c r="AC111" s="88">
        <f>SUMIFS('Dec Receipts Data'!Y:Y,'Dec Receipts Data'!$A:$A,$B111)+SUMIFS('Dec Receipts Data'!Y:Y,'Dec Receipts Data'!$A:$A,$A111)</f>
        <v>11.48</v>
      </c>
      <c r="AD111" s="88">
        <f>SUMIFS('Dec Receipts Data'!Z:Z,'Dec Receipts Data'!$A:$A,$B111)+SUMIFS('Dec Receipts Data'!Z:Z,'Dec Receipts Data'!$A:$A,$A111)</f>
        <v>0</v>
      </c>
      <c r="AE111" s="88">
        <f>SUMIFS('Dec Receipts Data'!AA:AA,'Dec Receipts Data'!$A:$A,$B111)+SUMIFS('Dec Receipts Data'!AA:AA,'Dec Receipts Data'!$A:$A,$A111)</f>
        <v>0</v>
      </c>
      <c r="AF111" s="88">
        <f>SUMIFS('Dec Receipts Data'!AB:AB,'Dec Receipts Data'!$A:$A,$B111)+SUMIFS('Dec Receipts Data'!AB:AB,'Dec Receipts Data'!$A:$A,$A111)</f>
        <v>0</v>
      </c>
      <c r="AG111" s="88">
        <f>SUMIFS('Dec Receipts Data'!AC:AC,'Dec Receipts Data'!$A:$A,$B111)+SUMIFS('Dec Receipts Data'!AC:AC,'Dec Receipts Data'!$A:$A,$A111)</f>
        <v>156076.74</v>
      </c>
      <c r="AH111" s="88">
        <f>SUMIFS('Dec Receipts Data'!AD:AD,'Dec Receipts Data'!$A:$A,$B111)+SUMIFS('Dec Receipts Data'!AD:AD,'Dec Receipts Data'!$A:$A,$A111)</f>
        <v>26116</v>
      </c>
      <c r="AI111" s="88">
        <f>SUMIFS('Dec Receipts Data'!AE:AE,'Dec Receipts Data'!$A:$A,$B111)+SUMIFS('Dec Receipts Data'!AE:AE,'Dec Receipts Data'!$A:$A,$A111)</f>
        <v>0</v>
      </c>
      <c r="AJ111" s="88">
        <f>SUMIFS('Dec Receipts Data'!AF:AF,'Dec Receipts Data'!$A:$A,$B111)+SUMIFS('Dec Receipts Data'!AF:AF,'Dec Receipts Data'!$A:$A,$A111)</f>
        <v>0</v>
      </c>
      <c r="AK111" s="88">
        <f>SUMIFS('Dec Receipts Data'!AG:AG,'Dec Receipts Data'!$A:$A,$B111)+SUMIFS('Dec Receipts Data'!AG:AG,'Dec Receipts Data'!$A:$A,$A111)</f>
        <v>0</v>
      </c>
    </row>
    <row r="112" spans="1:37" ht="13.2" outlineLevel="1">
      <c r="A112" s="86"/>
      <c r="B112" s="19" t="s">
        <v>148</v>
      </c>
      <c r="C112" s="127">
        <v>260320</v>
      </c>
      <c r="D112" s="80">
        <f>SUMIFS('PMT Terms'!C:C,'PMT Terms'!B:B,B112)</f>
        <v>60</v>
      </c>
      <c r="E112" s="89">
        <f t="shared" si="3"/>
        <v>4.7883374308543333E-3</v>
      </c>
      <c r="F112" s="84">
        <f t="shared" si="5"/>
        <v>1246.5</v>
      </c>
      <c r="G112" s="88">
        <f>SUMIFS('Dec Receipts Data'!C:C,'Dec Receipts Data'!$A:$A,$B112)+SUMIFS('Dec Receipts Data'!C:C,'Dec Receipts Data'!$A:$A,$A112)</f>
        <v>0</v>
      </c>
      <c r="H112" s="88">
        <f>SUMIFS('Dec Receipts Data'!D:D,'Dec Receipts Data'!$A:$A,$B112)+SUMIFS('Dec Receipts Data'!D:D,'Dec Receipts Data'!$A:$A,$A112)</f>
        <v>0</v>
      </c>
      <c r="I112" s="88">
        <f>SUMIFS('Dec Receipts Data'!E:E,'Dec Receipts Data'!$A:$A,$B112)+SUMIFS('Dec Receipts Data'!E:E,'Dec Receipts Data'!$A:$A,$A112)</f>
        <v>0</v>
      </c>
      <c r="J112" s="88">
        <f>SUMIFS('Dec Receipts Data'!F:F,'Dec Receipts Data'!$A:$A,$B112)+SUMIFS('Dec Receipts Data'!F:F,'Dec Receipts Data'!$A:$A,$A112)</f>
        <v>0</v>
      </c>
      <c r="K112" s="88">
        <f>SUMIFS('Dec Receipts Data'!G:G,'Dec Receipts Data'!$A:$A,$B112)+SUMIFS('Dec Receipts Data'!G:G,'Dec Receipts Data'!$A:$A,$A112)</f>
        <v>0</v>
      </c>
      <c r="L112" s="88">
        <f>SUMIFS('Dec Receipts Data'!H:H,'Dec Receipts Data'!$A:$A,$B112)+SUMIFS('Dec Receipts Data'!H:H,'Dec Receipts Data'!$A:$A,$A112)</f>
        <v>0</v>
      </c>
      <c r="M112" s="88">
        <f>SUMIFS('Dec Receipts Data'!I:I,'Dec Receipts Data'!$A:$A,$B112)+SUMIFS('Dec Receipts Data'!I:I,'Dec Receipts Data'!$A:$A,$A112)</f>
        <v>0</v>
      </c>
      <c r="N112" s="88">
        <f>SUMIFS('Dec Receipts Data'!J:J,'Dec Receipts Data'!$A:$A,$B112)+SUMIFS('Dec Receipts Data'!J:J,'Dec Receipts Data'!$A:$A,$A112)</f>
        <v>0</v>
      </c>
      <c r="O112" s="88">
        <f>SUMIFS('Dec Receipts Data'!K:K,'Dec Receipts Data'!$A:$A,$B112)+SUMIFS('Dec Receipts Data'!K:K,'Dec Receipts Data'!$A:$A,$A112)</f>
        <v>0</v>
      </c>
      <c r="P112" s="88">
        <f>SUMIFS('Dec Receipts Data'!L:L,'Dec Receipts Data'!$A:$A,$B112)+SUMIFS('Dec Receipts Data'!L:L,'Dec Receipts Data'!$A:$A,$A112)</f>
        <v>69.25</v>
      </c>
      <c r="Q112" s="88">
        <f>SUMIFS('Dec Receipts Data'!M:M,'Dec Receipts Data'!$A:$A,$B112)+SUMIFS('Dec Receipts Data'!M:M,'Dec Receipts Data'!$A:$A,$A112)</f>
        <v>0</v>
      </c>
      <c r="R112" s="88">
        <f>SUMIFS('Dec Receipts Data'!N:N,'Dec Receipts Data'!$A:$A,$B112)+SUMIFS('Dec Receipts Data'!N:N,'Dec Receipts Data'!$A:$A,$A112)</f>
        <v>0</v>
      </c>
      <c r="S112" s="88">
        <f>SUMIFS('Dec Receipts Data'!O:O,'Dec Receipts Data'!$A:$A,$B112)+SUMIFS('Dec Receipts Data'!O:O,'Dec Receipts Data'!$A:$A,$A112)</f>
        <v>0</v>
      </c>
      <c r="T112" s="88">
        <f>SUMIFS('Dec Receipts Data'!P:P,'Dec Receipts Data'!$A:$A,$B112)+SUMIFS('Dec Receipts Data'!P:P,'Dec Receipts Data'!$A:$A,$A112)</f>
        <v>0</v>
      </c>
      <c r="U112" s="88">
        <f>SUMIFS('Dec Receipts Data'!Q:Q,'Dec Receipts Data'!$A:$A,$B112)+SUMIFS('Dec Receipts Data'!Q:Q,'Dec Receipts Data'!$A:$A,$A112)</f>
        <v>0</v>
      </c>
      <c r="V112" s="88">
        <f>SUMIFS('Dec Receipts Data'!R:R,'Dec Receipts Data'!$A:$A,$B112)+SUMIFS('Dec Receipts Data'!R:R,'Dec Receipts Data'!$A:$A,$A112)</f>
        <v>0</v>
      </c>
      <c r="W112" s="88">
        <f>SUMIFS('Dec Receipts Data'!S:S,'Dec Receipts Data'!$A:$A,$B112)+SUMIFS('Dec Receipts Data'!S:S,'Dec Receipts Data'!$A:$A,$A112)</f>
        <v>0</v>
      </c>
      <c r="X112" s="88">
        <f>SUMIFS('Dec Receipts Data'!T:T,'Dec Receipts Data'!$A:$A,$B112)+SUMIFS('Dec Receipts Data'!T:T,'Dec Receipts Data'!$A:$A,$A112)</f>
        <v>1177.25</v>
      </c>
      <c r="Y112" s="88">
        <f>SUMIFS('Dec Receipts Data'!U:U,'Dec Receipts Data'!$A:$A,$B112)+SUMIFS('Dec Receipts Data'!U:U,'Dec Receipts Data'!$A:$A,$A112)</f>
        <v>0</v>
      </c>
      <c r="Z112" s="88">
        <f>SUMIFS('Dec Receipts Data'!V:V,'Dec Receipts Data'!$A:$A,$B112)+SUMIFS('Dec Receipts Data'!V:V,'Dec Receipts Data'!$A:$A,$A112)</f>
        <v>0</v>
      </c>
      <c r="AA112" s="88">
        <f>SUMIFS('Dec Receipts Data'!W:W,'Dec Receipts Data'!$A:$A,$B112)+SUMIFS('Dec Receipts Data'!W:W,'Dec Receipts Data'!$A:$A,$A112)</f>
        <v>0</v>
      </c>
      <c r="AB112" s="88">
        <f>SUMIFS('Dec Receipts Data'!X:X,'Dec Receipts Data'!$A:$A,$B112)+SUMIFS('Dec Receipts Data'!X:X,'Dec Receipts Data'!$A:$A,$A112)</f>
        <v>0</v>
      </c>
      <c r="AC112" s="88">
        <f>SUMIFS('Dec Receipts Data'!Y:Y,'Dec Receipts Data'!$A:$A,$B112)+SUMIFS('Dec Receipts Data'!Y:Y,'Dec Receipts Data'!$A:$A,$A112)</f>
        <v>0</v>
      </c>
      <c r="AD112" s="88">
        <f>SUMIFS('Dec Receipts Data'!Z:Z,'Dec Receipts Data'!$A:$A,$B112)+SUMIFS('Dec Receipts Data'!Z:Z,'Dec Receipts Data'!$A:$A,$A112)</f>
        <v>0</v>
      </c>
      <c r="AE112" s="88">
        <f>SUMIFS('Dec Receipts Data'!AA:AA,'Dec Receipts Data'!$A:$A,$B112)+SUMIFS('Dec Receipts Data'!AA:AA,'Dec Receipts Data'!$A:$A,$A112)</f>
        <v>0</v>
      </c>
      <c r="AF112" s="88">
        <f>SUMIFS('Dec Receipts Data'!AB:AB,'Dec Receipts Data'!$A:$A,$B112)+SUMIFS('Dec Receipts Data'!AB:AB,'Dec Receipts Data'!$A:$A,$A112)</f>
        <v>0</v>
      </c>
      <c r="AG112" s="88">
        <f>SUMIFS('Dec Receipts Data'!AC:AC,'Dec Receipts Data'!$A:$A,$B112)+SUMIFS('Dec Receipts Data'!AC:AC,'Dec Receipts Data'!$A:$A,$A112)</f>
        <v>0</v>
      </c>
      <c r="AH112" s="88">
        <f>SUMIFS('Dec Receipts Data'!AD:AD,'Dec Receipts Data'!$A:$A,$B112)+SUMIFS('Dec Receipts Data'!AD:AD,'Dec Receipts Data'!$A:$A,$A112)</f>
        <v>0</v>
      </c>
      <c r="AI112" s="88">
        <f>SUMIFS('Dec Receipts Data'!AE:AE,'Dec Receipts Data'!$A:$A,$B112)+SUMIFS('Dec Receipts Data'!AE:AE,'Dec Receipts Data'!$A:$A,$A112)</f>
        <v>0</v>
      </c>
      <c r="AJ112" s="88">
        <f>SUMIFS('Dec Receipts Data'!AF:AF,'Dec Receipts Data'!$A:$A,$B112)+SUMIFS('Dec Receipts Data'!AF:AF,'Dec Receipts Data'!$A:$A,$A112)</f>
        <v>0</v>
      </c>
      <c r="AK112" s="88">
        <f>SUMIFS('Dec Receipts Data'!AG:AG,'Dec Receipts Data'!$A:$A,$B112)+SUMIFS('Dec Receipts Data'!AG:AG,'Dec Receipts Data'!$A:$A,$A112)</f>
        <v>0</v>
      </c>
    </row>
    <row r="113" spans="1:37" ht="13.2" outlineLevel="1">
      <c r="A113" s="86"/>
      <c r="B113" s="19" t="s">
        <v>145</v>
      </c>
      <c r="C113" s="127">
        <v>257242</v>
      </c>
      <c r="D113" s="80">
        <f>SUMIFS('PMT Terms'!C:C,'PMT Terms'!B:B,B113)</f>
        <v>60</v>
      </c>
      <c r="E113" s="89">
        <f t="shared" si="3"/>
        <v>1.372931947349189</v>
      </c>
      <c r="F113" s="84">
        <f t="shared" si="5"/>
        <v>353175.76000000007</v>
      </c>
      <c r="G113" s="88">
        <f>SUMIFS('Dec Receipts Data'!C:C,'Dec Receipts Data'!$A:$A,$B113)+SUMIFS('Dec Receipts Data'!C:C,'Dec Receipts Data'!$A:$A,$A113)</f>
        <v>0</v>
      </c>
      <c r="H113" s="88">
        <f>SUMIFS('Dec Receipts Data'!D:D,'Dec Receipts Data'!$A:$A,$B113)+SUMIFS('Dec Receipts Data'!D:D,'Dec Receipts Data'!$A:$A,$A113)</f>
        <v>0</v>
      </c>
      <c r="I113" s="88">
        <f>SUMIFS('Dec Receipts Data'!E:E,'Dec Receipts Data'!$A:$A,$B113)+SUMIFS('Dec Receipts Data'!E:E,'Dec Receipts Data'!$A:$A,$A113)</f>
        <v>0</v>
      </c>
      <c r="J113" s="88">
        <f>SUMIFS('Dec Receipts Data'!F:F,'Dec Receipts Data'!$A:$A,$B113)+SUMIFS('Dec Receipts Data'!F:F,'Dec Receipts Data'!$A:$A,$A113)</f>
        <v>0</v>
      </c>
      <c r="K113" s="88">
        <f>SUMIFS('Dec Receipts Data'!G:G,'Dec Receipts Data'!$A:$A,$B113)+SUMIFS('Dec Receipts Data'!G:G,'Dec Receipts Data'!$A:$A,$A113)</f>
        <v>0</v>
      </c>
      <c r="L113" s="88">
        <f>SUMIFS('Dec Receipts Data'!H:H,'Dec Receipts Data'!$A:$A,$B113)+SUMIFS('Dec Receipts Data'!H:H,'Dec Receipts Data'!$A:$A,$A113)</f>
        <v>0</v>
      </c>
      <c r="M113" s="88">
        <f>SUMIFS('Dec Receipts Data'!I:I,'Dec Receipts Data'!$A:$A,$B113)+SUMIFS('Dec Receipts Data'!I:I,'Dec Receipts Data'!$A:$A,$A113)</f>
        <v>0</v>
      </c>
      <c r="N113" s="88">
        <f>SUMIFS('Dec Receipts Data'!J:J,'Dec Receipts Data'!$A:$A,$B113)+SUMIFS('Dec Receipts Data'!J:J,'Dec Receipts Data'!$A:$A,$A113)</f>
        <v>0</v>
      </c>
      <c r="O113" s="88">
        <f>SUMIFS('Dec Receipts Data'!K:K,'Dec Receipts Data'!$A:$A,$B113)+SUMIFS('Dec Receipts Data'!K:K,'Dec Receipts Data'!$A:$A,$A113)</f>
        <v>0</v>
      </c>
      <c r="P113" s="88">
        <f>SUMIFS('Dec Receipts Data'!L:L,'Dec Receipts Data'!$A:$A,$B113)+SUMIFS('Dec Receipts Data'!L:L,'Dec Receipts Data'!$A:$A,$A113)</f>
        <v>0</v>
      </c>
      <c r="Q113" s="88">
        <f>SUMIFS('Dec Receipts Data'!M:M,'Dec Receipts Data'!$A:$A,$B113)+SUMIFS('Dec Receipts Data'!M:M,'Dec Receipts Data'!$A:$A,$A113)</f>
        <v>0</v>
      </c>
      <c r="R113" s="88">
        <f>SUMIFS('Dec Receipts Data'!N:N,'Dec Receipts Data'!$A:$A,$B113)+SUMIFS('Dec Receipts Data'!N:N,'Dec Receipts Data'!$A:$A,$A113)</f>
        <v>1112.1600000000001</v>
      </c>
      <c r="S113" s="88">
        <f>SUMIFS('Dec Receipts Data'!O:O,'Dec Receipts Data'!$A:$A,$B113)+SUMIFS('Dec Receipts Data'!O:O,'Dec Receipts Data'!$A:$A,$A113)</f>
        <v>323.39999999999998</v>
      </c>
      <c r="T113" s="88">
        <f>SUMIFS('Dec Receipts Data'!P:P,'Dec Receipts Data'!$A:$A,$B113)+SUMIFS('Dec Receipts Data'!P:P,'Dec Receipts Data'!$A:$A,$A113)</f>
        <v>0</v>
      </c>
      <c r="U113" s="88">
        <f>SUMIFS('Dec Receipts Data'!Q:Q,'Dec Receipts Data'!$A:$A,$B113)+SUMIFS('Dec Receipts Data'!Q:Q,'Dec Receipts Data'!$A:$A,$A113)</f>
        <v>204155.32</v>
      </c>
      <c r="V113" s="88">
        <f>SUMIFS('Dec Receipts Data'!R:R,'Dec Receipts Data'!$A:$A,$B113)+SUMIFS('Dec Receipts Data'!R:R,'Dec Receipts Data'!$A:$A,$A113)</f>
        <v>33086.28</v>
      </c>
      <c r="W113" s="88">
        <f>SUMIFS('Dec Receipts Data'!S:S,'Dec Receipts Data'!$A:$A,$B113)+SUMIFS('Dec Receipts Data'!S:S,'Dec Receipts Data'!$A:$A,$A113)</f>
        <v>2217.6</v>
      </c>
      <c r="X113" s="88">
        <f>SUMIFS('Dec Receipts Data'!T:T,'Dec Receipts Data'!$A:$A,$B113)+SUMIFS('Dec Receipts Data'!T:T,'Dec Receipts Data'!$A:$A,$A113)</f>
        <v>6185.5</v>
      </c>
      <c r="Y113" s="88">
        <f>SUMIFS('Dec Receipts Data'!U:U,'Dec Receipts Data'!$A:$A,$B113)+SUMIFS('Dec Receipts Data'!U:U,'Dec Receipts Data'!$A:$A,$A113)</f>
        <v>224.28</v>
      </c>
      <c r="Z113" s="88">
        <f>SUMIFS('Dec Receipts Data'!V:V,'Dec Receipts Data'!$A:$A,$B113)+SUMIFS('Dec Receipts Data'!V:V,'Dec Receipts Data'!$A:$A,$A113)</f>
        <v>0</v>
      </c>
      <c r="AA113" s="88">
        <f>SUMIFS('Dec Receipts Data'!W:W,'Dec Receipts Data'!$A:$A,$B113)+SUMIFS('Dec Receipts Data'!W:W,'Dec Receipts Data'!$A:$A,$A113)</f>
        <v>0</v>
      </c>
      <c r="AB113" s="88">
        <f>SUMIFS('Dec Receipts Data'!X:X,'Dec Receipts Data'!$A:$A,$B113)+SUMIFS('Dec Receipts Data'!X:X,'Dec Receipts Data'!$A:$A,$A113)</f>
        <v>0</v>
      </c>
      <c r="AC113" s="88">
        <f>SUMIFS('Dec Receipts Data'!Y:Y,'Dec Receipts Data'!$A:$A,$B113)+SUMIFS('Dec Receipts Data'!Y:Y,'Dec Receipts Data'!$A:$A,$A113)</f>
        <v>28498.36</v>
      </c>
      <c r="AD113" s="88">
        <f>SUMIFS('Dec Receipts Data'!Z:Z,'Dec Receipts Data'!$A:$A,$B113)+SUMIFS('Dec Receipts Data'!Z:Z,'Dec Receipts Data'!$A:$A,$A113)</f>
        <v>14372.84</v>
      </c>
      <c r="AE113" s="88">
        <f>SUMIFS('Dec Receipts Data'!AA:AA,'Dec Receipts Data'!$A:$A,$B113)+SUMIFS('Dec Receipts Data'!AA:AA,'Dec Receipts Data'!$A:$A,$A113)</f>
        <v>0</v>
      </c>
      <c r="AF113" s="88">
        <f>SUMIFS('Dec Receipts Data'!AB:AB,'Dec Receipts Data'!$A:$A,$B113)+SUMIFS('Dec Receipts Data'!AB:AB,'Dec Receipts Data'!$A:$A,$A113)</f>
        <v>448.56</v>
      </c>
      <c r="AG113" s="88">
        <f>SUMIFS('Dec Receipts Data'!AC:AC,'Dec Receipts Data'!$A:$A,$B113)+SUMIFS('Dec Receipts Data'!AC:AC,'Dec Receipts Data'!$A:$A,$A113)</f>
        <v>50.4</v>
      </c>
      <c r="AH113" s="88">
        <f>SUMIFS('Dec Receipts Data'!AD:AD,'Dec Receipts Data'!$A:$A,$B113)+SUMIFS('Dec Receipts Data'!AD:AD,'Dec Receipts Data'!$A:$A,$A113)</f>
        <v>2160</v>
      </c>
      <c r="AI113" s="88">
        <f>SUMIFS('Dec Receipts Data'!AE:AE,'Dec Receipts Data'!$A:$A,$B113)+SUMIFS('Dec Receipts Data'!AE:AE,'Dec Receipts Data'!$A:$A,$A113)</f>
        <v>30489.5</v>
      </c>
      <c r="AJ113" s="88">
        <f>SUMIFS('Dec Receipts Data'!AF:AF,'Dec Receipts Data'!$A:$A,$B113)+SUMIFS('Dec Receipts Data'!AF:AF,'Dec Receipts Data'!$A:$A,$A113)</f>
        <v>3318.12</v>
      </c>
      <c r="AK113" s="88">
        <f>SUMIFS('Dec Receipts Data'!AG:AG,'Dec Receipts Data'!$A:$A,$B113)+SUMIFS('Dec Receipts Data'!AG:AG,'Dec Receipts Data'!$A:$A,$A113)</f>
        <v>26533.439999999999</v>
      </c>
    </row>
    <row r="114" spans="1:37" ht="13.2" outlineLevel="1">
      <c r="A114" s="129" t="s">
        <v>552</v>
      </c>
      <c r="B114" s="19" t="s">
        <v>308</v>
      </c>
      <c r="C114" s="127">
        <v>257038</v>
      </c>
      <c r="D114" s="80">
        <f>SUMIFS('PMT Terms'!C:C,'PMT Terms'!B:B,B114)</f>
        <v>90</v>
      </c>
      <c r="E114" s="89">
        <f t="shared" si="3"/>
        <v>1.5024341926096532</v>
      </c>
      <c r="F114" s="84">
        <f t="shared" si="5"/>
        <v>386182.68000000005</v>
      </c>
      <c r="G114" s="88">
        <f>SUMIFS('Dec Receipts Data'!C:C,'Dec Receipts Data'!$A:$A,$B114)+SUMIFS('Dec Receipts Data'!C:C,'Dec Receipts Data'!$A:$A,$A114)</f>
        <v>0</v>
      </c>
      <c r="H114" s="88">
        <f>SUMIFS('Dec Receipts Data'!D:D,'Dec Receipts Data'!$A:$A,$B114)+SUMIFS('Dec Receipts Data'!D:D,'Dec Receipts Data'!$A:$A,$A114)</f>
        <v>0</v>
      </c>
      <c r="I114" s="88">
        <f>SUMIFS('Dec Receipts Data'!E:E,'Dec Receipts Data'!$A:$A,$B114)+SUMIFS('Dec Receipts Data'!E:E,'Dec Receipts Data'!$A:$A,$A114)</f>
        <v>0</v>
      </c>
      <c r="J114" s="88">
        <f>SUMIFS('Dec Receipts Data'!F:F,'Dec Receipts Data'!$A:$A,$B114)+SUMIFS('Dec Receipts Data'!F:F,'Dec Receipts Data'!$A:$A,$A114)</f>
        <v>83809.679999999993</v>
      </c>
      <c r="K114" s="88">
        <f>SUMIFS('Dec Receipts Data'!G:G,'Dec Receipts Data'!$A:$A,$B114)+SUMIFS('Dec Receipts Data'!G:G,'Dec Receipts Data'!$A:$A,$A114)</f>
        <v>0</v>
      </c>
      <c r="L114" s="88">
        <f>SUMIFS('Dec Receipts Data'!H:H,'Dec Receipts Data'!$A:$A,$B114)+SUMIFS('Dec Receipts Data'!H:H,'Dec Receipts Data'!$A:$A,$A114)</f>
        <v>0</v>
      </c>
      <c r="M114" s="88">
        <f>SUMIFS('Dec Receipts Data'!I:I,'Dec Receipts Data'!$A:$A,$B114)+SUMIFS('Dec Receipts Data'!I:I,'Dec Receipts Data'!$A:$A,$A114)</f>
        <v>0</v>
      </c>
      <c r="N114" s="88">
        <f>SUMIFS('Dec Receipts Data'!J:J,'Dec Receipts Data'!$A:$A,$B114)+SUMIFS('Dec Receipts Data'!J:J,'Dec Receipts Data'!$A:$A,$A114)</f>
        <v>0</v>
      </c>
      <c r="O114" s="88">
        <f>SUMIFS('Dec Receipts Data'!K:K,'Dec Receipts Data'!$A:$A,$B114)+SUMIFS('Dec Receipts Data'!K:K,'Dec Receipts Data'!$A:$A,$A114)</f>
        <v>339</v>
      </c>
      <c r="P114" s="88">
        <f>SUMIFS('Dec Receipts Data'!L:L,'Dec Receipts Data'!$A:$A,$B114)+SUMIFS('Dec Receipts Data'!L:L,'Dec Receipts Data'!$A:$A,$A114)</f>
        <v>0</v>
      </c>
      <c r="Q114" s="88">
        <f>SUMIFS('Dec Receipts Data'!M:M,'Dec Receipts Data'!$A:$A,$B114)+SUMIFS('Dec Receipts Data'!M:M,'Dec Receipts Data'!$A:$A,$A114)</f>
        <v>162508.32</v>
      </c>
      <c r="R114" s="88">
        <f>SUMIFS('Dec Receipts Data'!N:N,'Dec Receipts Data'!$A:$A,$B114)+SUMIFS('Dec Receipts Data'!N:N,'Dec Receipts Data'!$A:$A,$A114)</f>
        <v>339</v>
      </c>
      <c r="S114" s="88">
        <f>SUMIFS('Dec Receipts Data'!O:O,'Dec Receipts Data'!$A:$A,$B114)+SUMIFS('Dec Receipts Data'!O:O,'Dec Receipts Data'!$A:$A,$A114)</f>
        <v>0</v>
      </c>
      <c r="T114" s="88">
        <f>SUMIFS('Dec Receipts Data'!P:P,'Dec Receipts Data'!$A:$A,$B114)+SUMIFS('Dec Receipts Data'!P:P,'Dec Receipts Data'!$A:$A,$A114)</f>
        <v>0</v>
      </c>
      <c r="U114" s="88">
        <f>SUMIFS('Dec Receipts Data'!Q:Q,'Dec Receipts Data'!$A:$A,$B114)+SUMIFS('Dec Receipts Data'!Q:Q,'Dec Receipts Data'!$A:$A,$A114)</f>
        <v>0</v>
      </c>
      <c r="V114" s="88">
        <f>SUMIFS('Dec Receipts Data'!R:R,'Dec Receipts Data'!$A:$A,$B114)+SUMIFS('Dec Receipts Data'!R:R,'Dec Receipts Data'!$A:$A,$A114)</f>
        <v>0</v>
      </c>
      <c r="W114" s="88">
        <f>SUMIFS('Dec Receipts Data'!S:S,'Dec Receipts Data'!$A:$A,$B114)+SUMIFS('Dec Receipts Data'!S:S,'Dec Receipts Data'!$A:$A,$A114)</f>
        <v>0</v>
      </c>
      <c r="X114" s="88">
        <f>SUMIFS('Dec Receipts Data'!T:T,'Dec Receipts Data'!$A:$A,$B114)+SUMIFS('Dec Receipts Data'!T:T,'Dec Receipts Data'!$A:$A,$A114)</f>
        <v>0</v>
      </c>
      <c r="Y114" s="88">
        <f>SUMIFS('Dec Receipts Data'!U:U,'Dec Receipts Data'!$A:$A,$B114)+SUMIFS('Dec Receipts Data'!U:U,'Dec Receipts Data'!$A:$A,$A114)</f>
        <v>0</v>
      </c>
      <c r="Z114" s="88">
        <f>SUMIFS('Dec Receipts Data'!V:V,'Dec Receipts Data'!$A:$A,$B114)+SUMIFS('Dec Receipts Data'!V:V,'Dec Receipts Data'!$A:$A,$A114)</f>
        <v>0</v>
      </c>
      <c r="AA114" s="88">
        <f>SUMIFS('Dec Receipts Data'!W:W,'Dec Receipts Data'!$A:$A,$B114)+SUMIFS('Dec Receipts Data'!W:W,'Dec Receipts Data'!$A:$A,$A114)</f>
        <v>0</v>
      </c>
      <c r="AB114" s="88">
        <f>SUMIFS('Dec Receipts Data'!X:X,'Dec Receipts Data'!$A:$A,$B114)+SUMIFS('Dec Receipts Data'!X:X,'Dec Receipts Data'!$A:$A,$A114)</f>
        <v>0</v>
      </c>
      <c r="AC114" s="88">
        <f>SUMIFS('Dec Receipts Data'!Y:Y,'Dec Receipts Data'!$A:$A,$B114)+SUMIFS('Dec Receipts Data'!Y:Y,'Dec Receipts Data'!$A:$A,$A114)</f>
        <v>0</v>
      </c>
      <c r="AD114" s="88">
        <f>SUMIFS('Dec Receipts Data'!Z:Z,'Dec Receipts Data'!$A:$A,$B114)+SUMIFS('Dec Receipts Data'!Z:Z,'Dec Receipts Data'!$A:$A,$A114)</f>
        <v>0</v>
      </c>
      <c r="AE114" s="88">
        <f>SUMIFS('Dec Receipts Data'!AA:AA,'Dec Receipts Data'!$A:$A,$B114)+SUMIFS('Dec Receipts Data'!AA:AA,'Dec Receipts Data'!$A:$A,$A114)</f>
        <v>0</v>
      </c>
      <c r="AF114" s="88">
        <f>SUMIFS('Dec Receipts Data'!AB:AB,'Dec Receipts Data'!$A:$A,$B114)+SUMIFS('Dec Receipts Data'!AB:AB,'Dec Receipts Data'!$A:$A,$A114)</f>
        <v>0</v>
      </c>
      <c r="AG114" s="88">
        <f>SUMIFS('Dec Receipts Data'!AC:AC,'Dec Receipts Data'!$A:$A,$B114)+SUMIFS('Dec Receipts Data'!AC:AC,'Dec Receipts Data'!$A:$A,$A114)</f>
        <v>97718.399999999994</v>
      </c>
      <c r="AH114" s="88">
        <f>SUMIFS('Dec Receipts Data'!AD:AD,'Dec Receipts Data'!$A:$A,$B114)+SUMIFS('Dec Receipts Data'!AD:AD,'Dec Receipts Data'!$A:$A,$A114)</f>
        <v>41129.279999999999</v>
      </c>
      <c r="AI114" s="88">
        <f>SUMIFS('Dec Receipts Data'!AE:AE,'Dec Receipts Data'!$A:$A,$B114)+SUMIFS('Dec Receipts Data'!AE:AE,'Dec Receipts Data'!$A:$A,$A114)</f>
        <v>0</v>
      </c>
      <c r="AJ114" s="88">
        <f>SUMIFS('Dec Receipts Data'!AF:AF,'Dec Receipts Data'!$A:$A,$B114)+SUMIFS('Dec Receipts Data'!AF:AF,'Dec Receipts Data'!$A:$A,$A114)</f>
        <v>339</v>
      </c>
      <c r="AK114" s="88">
        <f>SUMIFS('Dec Receipts Data'!AG:AG,'Dec Receipts Data'!$A:$A,$B114)+SUMIFS('Dec Receipts Data'!AG:AG,'Dec Receipts Data'!$A:$A,$A114)</f>
        <v>0</v>
      </c>
    </row>
    <row r="115" spans="1:37" ht="13.2" outlineLevel="1">
      <c r="A115" s="86"/>
      <c r="B115" s="19" t="s">
        <v>120</v>
      </c>
      <c r="C115" s="127">
        <v>256363</v>
      </c>
      <c r="D115" s="80">
        <f>SUMIFS('PMT Terms'!C:C,'PMT Terms'!B:B,B115)</f>
        <v>30</v>
      </c>
      <c r="E115" s="89">
        <f t="shared" si="3"/>
        <v>1.1416441920245903</v>
      </c>
      <c r="F115" s="84">
        <f t="shared" si="5"/>
        <v>292675.33000000007</v>
      </c>
      <c r="G115" s="88">
        <f>SUMIFS('Dec Receipts Data'!C:C,'Dec Receipts Data'!$A:$A,$B115)+SUMIFS('Dec Receipts Data'!C:C,'Dec Receipts Data'!$A:$A,$A115)</f>
        <v>163.52000000000001</v>
      </c>
      <c r="H115" s="88">
        <f>SUMIFS('Dec Receipts Data'!D:D,'Dec Receipts Data'!$A:$A,$B115)+SUMIFS('Dec Receipts Data'!D:D,'Dec Receipts Data'!$A:$A,$A115)</f>
        <v>212.88</v>
      </c>
      <c r="I115" s="88">
        <f>SUMIFS('Dec Receipts Data'!E:E,'Dec Receipts Data'!$A:$A,$B115)+SUMIFS('Dec Receipts Data'!E:E,'Dec Receipts Data'!$A:$A,$A115)</f>
        <v>4389.3599999999997</v>
      </c>
      <c r="J115" s="88">
        <f>SUMIFS('Dec Receipts Data'!F:F,'Dec Receipts Data'!$A:$A,$B115)+SUMIFS('Dec Receipts Data'!F:F,'Dec Receipts Data'!$A:$A,$A115)</f>
        <v>144.75</v>
      </c>
      <c r="K115" s="88">
        <f>SUMIFS('Dec Receipts Data'!G:G,'Dec Receipts Data'!$A:$A,$B115)+SUMIFS('Dec Receipts Data'!G:G,'Dec Receipts Data'!$A:$A,$A115)</f>
        <v>0</v>
      </c>
      <c r="L115" s="88">
        <f>SUMIFS('Dec Receipts Data'!H:H,'Dec Receipts Data'!$A:$A,$B115)+SUMIFS('Dec Receipts Data'!H:H,'Dec Receipts Data'!$A:$A,$A115)</f>
        <v>677.32</v>
      </c>
      <c r="M115" s="88">
        <f>SUMIFS('Dec Receipts Data'!I:I,'Dec Receipts Data'!$A:$A,$B115)+SUMIFS('Dec Receipts Data'!I:I,'Dec Receipts Data'!$A:$A,$A115)</f>
        <v>5.84</v>
      </c>
      <c r="N115" s="88">
        <f>SUMIFS('Dec Receipts Data'!J:J,'Dec Receipts Data'!$A:$A,$B115)+SUMIFS('Dec Receipts Data'!J:J,'Dec Receipts Data'!$A:$A,$A115)</f>
        <v>0</v>
      </c>
      <c r="O115" s="88">
        <f>SUMIFS('Dec Receipts Data'!K:K,'Dec Receipts Data'!$A:$A,$B115)+SUMIFS('Dec Receipts Data'!K:K,'Dec Receipts Data'!$A:$A,$A115)</f>
        <v>2066.4</v>
      </c>
      <c r="P115" s="88">
        <f>SUMIFS('Dec Receipts Data'!L:L,'Dec Receipts Data'!$A:$A,$B115)+SUMIFS('Dec Receipts Data'!L:L,'Dec Receipts Data'!$A:$A,$A115)</f>
        <v>30728.400000000001</v>
      </c>
      <c r="Q115" s="88">
        <f>SUMIFS('Dec Receipts Data'!M:M,'Dec Receipts Data'!$A:$A,$B115)+SUMIFS('Dec Receipts Data'!M:M,'Dec Receipts Data'!$A:$A,$A115)</f>
        <v>0</v>
      </c>
      <c r="R115" s="88">
        <f>SUMIFS('Dec Receipts Data'!N:N,'Dec Receipts Data'!$A:$A,$B115)+SUMIFS('Dec Receipts Data'!N:N,'Dec Receipts Data'!$A:$A,$A115)</f>
        <v>0</v>
      </c>
      <c r="S115" s="88">
        <f>SUMIFS('Dec Receipts Data'!O:O,'Dec Receipts Data'!$A:$A,$B115)+SUMIFS('Dec Receipts Data'!O:O,'Dec Receipts Data'!$A:$A,$A115)</f>
        <v>0</v>
      </c>
      <c r="T115" s="88">
        <f>SUMIFS('Dec Receipts Data'!P:P,'Dec Receipts Data'!$A:$A,$B115)+SUMIFS('Dec Receipts Data'!P:P,'Dec Receipts Data'!$A:$A,$A115)</f>
        <v>124.96</v>
      </c>
      <c r="U115" s="88">
        <f>SUMIFS('Dec Receipts Data'!Q:Q,'Dec Receipts Data'!$A:$A,$B115)+SUMIFS('Dec Receipts Data'!Q:Q,'Dec Receipts Data'!$A:$A,$A115)</f>
        <v>0</v>
      </c>
      <c r="V115" s="88">
        <f>SUMIFS('Dec Receipts Data'!R:R,'Dec Receipts Data'!$A:$A,$B115)+SUMIFS('Dec Receipts Data'!R:R,'Dec Receipts Data'!$A:$A,$A115)</f>
        <v>59002.73</v>
      </c>
      <c r="W115" s="88">
        <f>SUMIFS('Dec Receipts Data'!S:S,'Dec Receipts Data'!$A:$A,$B115)+SUMIFS('Dec Receipts Data'!S:S,'Dec Receipts Data'!$A:$A,$A115)</f>
        <v>726.3</v>
      </c>
      <c r="X115" s="88">
        <f>SUMIFS('Dec Receipts Data'!T:T,'Dec Receipts Data'!$A:$A,$B115)+SUMIFS('Dec Receipts Data'!T:T,'Dec Receipts Data'!$A:$A,$A115)</f>
        <v>1671.16</v>
      </c>
      <c r="Y115" s="88">
        <f>SUMIFS('Dec Receipts Data'!U:U,'Dec Receipts Data'!$A:$A,$B115)+SUMIFS('Dec Receipts Data'!U:U,'Dec Receipts Data'!$A:$A,$A115)</f>
        <v>49.83</v>
      </c>
      <c r="Z115" s="88">
        <f>SUMIFS('Dec Receipts Data'!V:V,'Dec Receipts Data'!$A:$A,$B115)+SUMIFS('Dec Receipts Data'!V:V,'Dec Receipts Data'!$A:$A,$A115)</f>
        <v>0</v>
      </c>
      <c r="AA115" s="88">
        <f>SUMIFS('Dec Receipts Data'!W:W,'Dec Receipts Data'!$A:$A,$B115)+SUMIFS('Dec Receipts Data'!W:W,'Dec Receipts Data'!$A:$A,$A115)</f>
        <v>119118.71</v>
      </c>
      <c r="AB115" s="88">
        <f>SUMIFS('Dec Receipts Data'!X:X,'Dec Receipts Data'!$A:$A,$B115)+SUMIFS('Dec Receipts Data'!X:X,'Dec Receipts Data'!$A:$A,$A115)</f>
        <v>71175.67</v>
      </c>
      <c r="AC115" s="88">
        <f>SUMIFS('Dec Receipts Data'!Y:Y,'Dec Receipts Data'!$A:$A,$B115)+SUMIFS('Dec Receipts Data'!Y:Y,'Dec Receipts Data'!$A:$A,$A115)</f>
        <v>2110.77</v>
      </c>
      <c r="AD115" s="88">
        <f>SUMIFS('Dec Receipts Data'!Z:Z,'Dec Receipts Data'!$A:$A,$B115)+SUMIFS('Dec Receipts Data'!Z:Z,'Dec Receipts Data'!$A:$A,$A115)</f>
        <v>0</v>
      </c>
      <c r="AE115" s="88">
        <f>SUMIFS('Dec Receipts Data'!AA:AA,'Dec Receipts Data'!$A:$A,$B115)+SUMIFS('Dec Receipts Data'!AA:AA,'Dec Receipts Data'!$A:$A,$A115)</f>
        <v>0</v>
      </c>
      <c r="AF115" s="88">
        <f>SUMIFS('Dec Receipts Data'!AB:AB,'Dec Receipts Data'!$A:$A,$B115)+SUMIFS('Dec Receipts Data'!AB:AB,'Dec Receipts Data'!$A:$A,$A115)</f>
        <v>0</v>
      </c>
      <c r="AG115" s="88">
        <f>SUMIFS('Dec Receipts Data'!AC:AC,'Dec Receipts Data'!$A:$A,$B115)+SUMIFS('Dec Receipts Data'!AC:AC,'Dec Receipts Data'!$A:$A,$A115)</f>
        <v>280.58</v>
      </c>
      <c r="AH115" s="88">
        <f>SUMIFS('Dec Receipts Data'!AD:AD,'Dec Receipts Data'!$A:$A,$B115)+SUMIFS('Dec Receipts Data'!AD:AD,'Dec Receipts Data'!$A:$A,$A115)</f>
        <v>0</v>
      </c>
      <c r="AI115" s="88">
        <f>SUMIFS('Dec Receipts Data'!AE:AE,'Dec Receipts Data'!$A:$A,$B115)+SUMIFS('Dec Receipts Data'!AE:AE,'Dec Receipts Data'!$A:$A,$A115)</f>
        <v>26.15</v>
      </c>
      <c r="AJ115" s="88">
        <f>SUMIFS('Dec Receipts Data'!AF:AF,'Dec Receipts Data'!$A:$A,$B115)+SUMIFS('Dec Receipts Data'!AF:AF,'Dec Receipts Data'!$A:$A,$A115)</f>
        <v>0</v>
      </c>
      <c r="AK115" s="88">
        <f>SUMIFS('Dec Receipts Data'!AG:AG,'Dec Receipts Data'!$A:$A,$B115)+SUMIFS('Dec Receipts Data'!AG:AG,'Dec Receipts Data'!$A:$A,$A115)</f>
        <v>0</v>
      </c>
    </row>
    <row r="116" spans="1:37" ht="13.2" outlineLevel="1">
      <c r="A116" s="86"/>
      <c r="B116" s="19" t="s">
        <v>563</v>
      </c>
      <c r="C116" s="127">
        <v>252425</v>
      </c>
      <c r="D116" s="80">
        <f>SUMIFS('PMT Terms'!C:C,'PMT Terms'!B:B,B116)</f>
        <v>45</v>
      </c>
      <c r="E116" s="89">
        <f t="shared" si="3"/>
        <v>0.30755864118054871</v>
      </c>
      <c r="F116" s="84">
        <f t="shared" si="5"/>
        <v>77635.490000000005</v>
      </c>
      <c r="G116" s="88">
        <f>SUMIFS('Dec Receipts Data'!C:C,'Dec Receipts Data'!$A:$A,$B116)+SUMIFS('Dec Receipts Data'!C:C,'Dec Receipts Data'!$A:$A,$A116)</f>
        <v>0</v>
      </c>
      <c r="H116" s="88">
        <f>SUMIFS('Dec Receipts Data'!D:D,'Dec Receipts Data'!$A:$A,$B116)+SUMIFS('Dec Receipts Data'!D:D,'Dec Receipts Data'!$A:$A,$A116)</f>
        <v>7992.93</v>
      </c>
      <c r="I116" s="88">
        <f>SUMIFS('Dec Receipts Data'!E:E,'Dec Receipts Data'!$A:$A,$B116)+SUMIFS('Dec Receipts Data'!E:E,'Dec Receipts Data'!$A:$A,$A116)</f>
        <v>6487.37</v>
      </c>
      <c r="J116" s="88">
        <f>SUMIFS('Dec Receipts Data'!F:F,'Dec Receipts Data'!$A:$A,$B116)+SUMIFS('Dec Receipts Data'!F:F,'Dec Receipts Data'!$A:$A,$A116)</f>
        <v>901.2</v>
      </c>
      <c r="K116" s="88">
        <f>SUMIFS('Dec Receipts Data'!G:G,'Dec Receipts Data'!$A:$A,$B116)+SUMIFS('Dec Receipts Data'!G:G,'Dec Receipts Data'!$A:$A,$A116)</f>
        <v>0</v>
      </c>
      <c r="L116" s="88">
        <f>SUMIFS('Dec Receipts Data'!H:H,'Dec Receipts Data'!$A:$A,$B116)+SUMIFS('Dec Receipts Data'!H:H,'Dec Receipts Data'!$A:$A,$A116)</f>
        <v>416.25</v>
      </c>
      <c r="M116" s="88">
        <f>SUMIFS('Dec Receipts Data'!I:I,'Dec Receipts Data'!$A:$A,$B116)+SUMIFS('Dec Receipts Data'!I:I,'Dec Receipts Data'!$A:$A,$A116)</f>
        <v>1866.64</v>
      </c>
      <c r="N116" s="88">
        <f>SUMIFS('Dec Receipts Data'!J:J,'Dec Receipts Data'!$A:$A,$B116)+SUMIFS('Dec Receipts Data'!J:J,'Dec Receipts Data'!$A:$A,$A116)</f>
        <v>0</v>
      </c>
      <c r="O116" s="88">
        <f>SUMIFS('Dec Receipts Data'!K:K,'Dec Receipts Data'!$A:$A,$B116)+SUMIFS('Dec Receipts Data'!K:K,'Dec Receipts Data'!$A:$A,$A116)</f>
        <v>2791.9</v>
      </c>
      <c r="P116" s="88">
        <f>SUMIFS('Dec Receipts Data'!L:L,'Dec Receipts Data'!$A:$A,$B116)+SUMIFS('Dec Receipts Data'!L:L,'Dec Receipts Data'!$A:$A,$A116)</f>
        <v>354</v>
      </c>
      <c r="Q116" s="88">
        <f>SUMIFS('Dec Receipts Data'!M:M,'Dec Receipts Data'!$A:$A,$B116)+SUMIFS('Dec Receipts Data'!M:M,'Dec Receipts Data'!$A:$A,$A116)</f>
        <v>0</v>
      </c>
      <c r="R116" s="88">
        <f>SUMIFS('Dec Receipts Data'!N:N,'Dec Receipts Data'!$A:$A,$B116)+SUMIFS('Dec Receipts Data'!N:N,'Dec Receipts Data'!$A:$A,$A116)</f>
        <v>1424.92</v>
      </c>
      <c r="S116" s="88">
        <f>SUMIFS('Dec Receipts Data'!O:O,'Dec Receipts Data'!$A:$A,$B116)+SUMIFS('Dec Receipts Data'!O:O,'Dec Receipts Data'!$A:$A,$A116)</f>
        <v>3272.5</v>
      </c>
      <c r="T116" s="88">
        <f>SUMIFS('Dec Receipts Data'!P:P,'Dec Receipts Data'!$A:$A,$B116)+SUMIFS('Dec Receipts Data'!P:P,'Dec Receipts Data'!$A:$A,$A116)</f>
        <v>0</v>
      </c>
      <c r="U116" s="88">
        <f>SUMIFS('Dec Receipts Data'!Q:Q,'Dec Receipts Data'!$A:$A,$B116)+SUMIFS('Dec Receipts Data'!Q:Q,'Dec Receipts Data'!$A:$A,$A116)</f>
        <v>23.05</v>
      </c>
      <c r="V116" s="88">
        <f>SUMIFS('Dec Receipts Data'!R:R,'Dec Receipts Data'!$A:$A,$B116)+SUMIFS('Dec Receipts Data'!R:R,'Dec Receipts Data'!$A:$A,$A116)</f>
        <v>5718.1</v>
      </c>
      <c r="W116" s="88">
        <f>SUMIFS('Dec Receipts Data'!S:S,'Dec Receipts Data'!$A:$A,$B116)+SUMIFS('Dec Receipts Data'!S:S,'Dec Receipts Data'!$A:$A,$A116)</f>
        <v>6938.98</v>
      </c>
      <c r="X116" s="88">
        <f>SUMIFS('Dec Receipts Data'!T:T,'Dec Receipts Data'!$A:$A,$B116)+SUMIFS('Dec Receipts Data'!T:T,'Dec Receipts Data'!$A:$A,$A116)</f>
        <v>1599.36</v>
      </c>
      <c r="Y116" s="88">
        <f>SUMIFS('Dec Receipts Data'!U:U,'Dec Receipts Data'!$A:$A,$B116)+SUMIFS('Dec Receipts Data'!U:U,'Dec Receipts Data'!$A:$A,$A116)</f>
        <v>0</v>
      </c>
      <c r="Z116" s="88">
        <f>SUMIFS('Dec Receipts Data'!V:V,'Dec Receipts Data'!$A:$A,$B116)+SUMIFS('Dec Receipts Data'!V:V,'Dec Receipts Data'!$A:$A,$A116)</f>
        <v>17.25</v>
      </c>
      <c r="AA116" s="88">
        <f>SUMIFS('Dec Receipts Data'!W:W,'Dec Receipts Data'!$A:$A,$B116)+SUMIFS('Dec Receipts Data'!W:W,'Dec Receipts Data'!$A:$A,$A116)</f>
        <v>338.31</v>
      </c>
      <c r="AB116" s="88">
        <f>SUMIFS('Dec Receipts Data'!X:X,'Dec Receipts Data'!$A:$A,$B116)+SUMIFS('Dec Receipts Data'!X:X,'Dec Receipts Data'!$A:$A,$A116)</f>
        <v>8416.56</v>
      </c>
      <c r="AC116" s="88">
        <f>SUMIFS('Dec Receipts Data'!Y:Y,'Dec Receipts Data'!$A:$A,$B116)+SUMIFS('Dec Receipts Data'!Y:Y,'Dec Receipts Data'!$A:$A,$A116)</f>
        <v>19355.86</v>
      </c>
      <c r="AD116" s="88">
        <f>SUMIFS('Dec Receipts Data'!Z:Z,'Dec Receipts Data'!$A:$A,$B116)+SUMIFS('Dec Receipts Data'!Z:Z,'Dec Receipts Data'!$A:$A,$A116)</f>
        <v>1815.24</v>
      </c>
      <c r="AE116" s="88">
        <f>SUMIFS('Dec Receipts Data'!AA:AA,'Dec Receipts Data'!$A:$A,$B116)+SUMIFS('Dec Receipts Data'!AA:AA,'Dec Receipts Data'!$A:$A,$A116)</f>
        <v>351.67</v>
      </c>
      <c r="AF116" s="88">
        <f>SUMIFS('Dec Receipts Data'!AB:AB,'Dec Receipts Data'!$A:$A,$B116)+SUMIFS('Dec Receipts Data'!AB:AB,'Dec Receipts Data'!$A:$A,$A116)</f>
        <v>0</v>
      </c>
      <c r="AG116" s="88">
        <f>SUMIFS('Dec Receipts Data'!AC:AC,'Dec Receipts Data'!$A:$A,$B116)+SUMIFS('Dec Receipts Data'!AC:AC,'Dec Receipts Data'!$A:$A,$A116)</f>
        <v>414</v>
      </c>
      <c r="AH116" s="88">
        <f>SUMIFS('Dec Receipts Data'!AD:AD,'Dec Receipts Data'!$A:$A,$B116)+SUMIFS('Dec Receipts Data'!AD:AD,'Dec Receipts Data'!$A:$A,$A116)</f>
        <v>3394.32</v>
      </c>
      <c r="AI116" s="88">
        <f>SUMIFS('Dec Receipts Data'!AE:AE,'Dec Receipts Data'!$A:$A,$B116)+SUMIFS('Dec Receipts Data'!AE:AE,'Dec Receipts Data'!$A:$A,$A116)</f>
        <v>0</v>
      </c>
      <c r="AJ116" s="88">
        <f>SUMIFS('Dec Receipts Data'!AF:AF,'Dec Receipts Data'!$A:$A,$B116)+SUMIFS('Dec Receipts Data'!AF:AF,'Dec Receipts Data'!$A:$A,$A116)</f>
        <v>3745.08</v>
      </c>
      <c r="AK116" s="88">
        <f>SUMIFS('Dec Receipts Data'!AG:AG,'Dec Receipts Data'!$A:$A,$B116)+SUMIFS('Dec Receipts Data'!AG:AG,'Dec Receipts Data'!$A:$A,$A116)</f>
        <v>0</v>
      </c>
    </row>
    <row r="117" spans="1:37" ht="13.2" outlineLevel="1">
      <c r="A117" s="86"/>
      <c r="B117" s="19" t="s">
        <v>506</v>
      </c>
      <c r="C117" s="127">
        <v>243519</v>
      </c>
      <c r="D117" s="80">
        <f>SUMIFS('PMT Terms'!C:C,'PMT Terms'!B:B,B117)</f>
        <v>60</v>
      </c>
      <c r="E117" s="89">
        <f t="shared" si="3"/>
        <v>1.2859941524069991</v>
      </c>
      <c r="F117" s="84">
        <f t="shared" si="5"/>
        <v>313164.01</v>
      </c>
      <c r="G117" s="88">
        <f>SUMIFS('Dec Receipts Data'!C:C,'Dec Receipts Data'!$A:$A,$B117)+SUMIFS('Dec Receipts Data'!C:C,'Dec Receipts Data'!$A:$A,$A117)</f>
        <v>444.64</v>
      </c>
      <c r="H117" s="88">
        <f>SUMIFS('Dec Receipts Data'!D:D,'Dec Receipts Data'!$A:$A,$B117)+SUMIFS('Dec Receipts Data'!D:D,'Dec Receipts Data'!$A:$A,$A117)</f>
        <v>6977.2</v>
      </c>
      <c r="I117" s="88">
        <f>SUMIFS('Dec Receipts Data'!E:E,'Dec Receipts Data'!$A:$A,$B117)+SUMIFS('Dec Receipts Data'!E:E,'Dec Receipts Data'!$A:$A,$A117)</f>
        <v>4143.0200000000004</v>
      </c>
      <c r="J117" s="88">
        <f>SUMIFS('Dec Receipts Data'!F:F,'Dec Receipts Data'!$A:$A,$B117)+SUMIFS('Dec Receipts Data'!F:F,'Dec Receipts Data'!$A:$A,$A117)</f>
        <v>1290.56</v>
      </c>
      <c r="K117" s="88">
        <f>SUMIFS('Dec Receipts Data'!G:G,'Dec Receipts Data'!$A:$A,$B117)+SUMIFS('Dec Receipts Data'!G:G,'Dec Receipts Data'!$A:$A,$A117)</f>
        <v>39952.79</v>
      </c>
      <c r="L117" s="88">
        <f>SUMIFS('Dec Receipts Data'!H:H,'Dec Receipts Data'!$A:$A,$B117)+SUMIFS('Dec Receipts Data'!H:H,'Dec Receipts Data'!$A:$A,$A117)</f>
        <v>0</v>
      </c>
      <c r="M117" s="88">
        <f>SUMIFS('Dec Receipts Data'!I:I,'Dec Receipts Data'!$A:$A,$B117)+SUMIFS('Dec Receipts Data'!I:I,'Dec Receipts Data'!$A:$A,$A117)</f>
        <v>8256.7900000000009</v>
      </c>
      <c r="N117" s="88">
        <f>SUMIFS('Dec Receipts Data'!J:J,'Dec Receipts Data'!$A:$A,$B117)+SUMIFS('Dec Receipts Data'!J:J,'Dec Receipts Data'!$A:$A,$A117)</f>
        <v>32872.57</v>
      </c>
      <c r="O117" s="88">
        <f>SUMIFS('Dec Receipts Data'!K:K,'Dec Receipts Data'!$A:$A,$B117)+SUMIFS('Dec Receipts Data'!K:K,'Dec Receipts Data'!$A:$A,$A117)</f>
        <v>13478.41</v>
      </c>
      <c r="P117" s="88">
        <f>SUMIFS('Dec Receipts Data'!L:L,'Dec Receipts Data'!$A:$A,$B117)+SUMIFS('Dec Receipts Data'!L:L,'Dec Receipts Data'!$A:$A,$A117)</f>
        <v>3661.68</v>
      </c>
      <c r="Q117" s="88">
        <f>SUMIFS('Dec Receipts Data'!M:M,'Dec Receipts Data'!$A:$A,$B117)+SUMIFS('Dec Receipts Data'!M:M,'Dec Receipts Data'!$A:$A,$A117)</f>
        <v>17340.86</v>
      </c>
      <c r="R117" s="88">
        <f>SUMIFS('Dec Receipts Data'!N:N,'Dec Receipts Data'!$A:$A,$B117)+SUMIFS('Dec Receipts Data'!N:N,'Dec Receipts Data'!$A:$A,$A117)</f>
        <v>857.77</v>
      </c>
      <c r="S117" s="88">
        <f>SUMIFS('Dec Receipts Data'!O:O,'Dec Receipts Data'!$A:$A,$B117)+SUMIFS('Dec Receipts Data'!O:O,'Dec Receipts Data'!$A:$A,$A117)</f>
        <v>2485.85</v>
      </c>
      <c r="T117" s="88">
        <f>SUMIFS('Dec Receipts Data'!P:P,'Dec Receipts Data'!$A:$A,$B117)+SUMIFS('Dec Receipts Data'!P:P,'Dec Receipts Data'!$A:$A,$A117)</f>
        <v>3658.83</v>
      </c>
      <c r="U117" s="88">
        <f>SUMIFS('Dec Receipts Data'!Q:Q,'Dec Receipts Data'!$A:$A,$B117)+SUMIFS('Dec Receipts Data'!Q:Q,'Dec Receipts Data'!$A:$A,$A117)</f>
        <v>787.94</v>
      </c>
      <c r="V117" s="88">
        <f>SUMIFS('Dec Receipts Data'!R:R,'Dec Receipts Data'!$A:$A,$B117)+SUMIFS('Dec Receipts Data'!R:R,'Dec Receipts Data'!$A:$A,$A117)</f>
        <v>924.82</v>
      </c>
      <c r="W117" s="88">
        <f>SUMIFS('Dec Receipts Data'!S:S,'Dec Receipts Data'!$A:$A,$B117)+SUMIFS('Dec Receipts Data'!S:S,'Dec Receipts Data'!$A:$A,$A117)</f>
        <v>1991.11</v>
      </c>
      <c r="X117" s="88">
        <f>SUMIFS('Dec Receipts Data'!T:T,'Dec Receipts Data'!$A:$A,$B117)+SUMIFS('Dec Receipts Data'!T:T,'Dec Receipts Data'!$A:$A,$A117)</f>
        <v>2670.29</v>
      </c>
      <c r="Y117" s="88">
        <f>SUMIFS('Dec Receipts Data'!U:U,'Dec Receipts Data'!$A:$A,$B117)+SUMIFS('Dec Receipts Data'!U:U,'Dec Receipts Data'!$A:$A,$A117)</f>
        <v>7472.25</v>
      </c>
      <c r="Z117" s="88">
        <f>SUMIFS('Dec Receipts Data'!V:V,'Dec Receipts Data'!$A:$A,$B117)+SUMIFS('Dec Receipts Data'!V:V,'Dec Receipts Data'!$A:$A,$A117)</f>
        <v>15475.5</v>
      </c>
      <c r="AA117" s="88">
        <f>SUMIFS('Dec Receipts Data'!W:W,'Dec Receipts Data'!$A:$A,$B117)+SUMIFS('Dec Receipts Data'!W:W,'Dec Receipts Data'!$A:$A,$A117)</f>
        <v>13130.72</v>
      </c>
      <c r="AB117" s="88">
        <f>SUMIFS('Dec Receipts Data'!X:X,'Dec Receipts Data'!$A:$A,$B117)+SUMIFS('Dec Receipts Data'!X:X,'Dec Receipts Data'!$A:$A,$A117)</f>
        <v>25049.1</v>
      </c>
      <c r="AC117" s="88">
        <f>SUMIFS('Dec Receipts Data'!Y:Y,'Dec Receipts Data'!$A:$A,$B117)+SUMIFS('Dec Receipts Data'!Y:Y,'Dec Receipts Data'!$A:$A,$A117)</f>
        <v>19344.25</v>
      </c>
      <c r="AD117" s="88">
        <f>SUMIFS('Dec Receipts Data'!Z:Z,'Dec Receipts Data'!$A:$A,$B117)+SUMIFS('Dec Receipts Data'!Z:Z,'Dec Receipts Data'!$A:$A,$A117)</f>
        <v>20987.74</v>
      </c>
      <c r="AE117" s="88">
        <f>SUMIFS('Dec Receipts Data'!AA:AA,'Dec Receipts Data'!$A:$A,$B117)+SUMIFS('Dec Receipts Data'!AA:AA,'Dec Receipts Data'!$A:$A,$A117)</f>
        <v>0</v>
      </c>
      <c r="AF117" s="88">
        <f>SUMIFS('Dec Receipts Data'!AB:AB,'Dec Receipts Data'!$A:$A,$B117)+SUMIFS('Dec Receipts Data'!AB:AB,'Dec Receipts Data'!$A:$A,$A117)</f>
        <v>3105.41</v>
      </c>
      <c r="AG117" s="88">
        <f>SUMIFS('Dec Receipts Data'!AC:AC,'Dec Receipts Data'!$A:$A,$B117)+SUMIFS('Dec Receipts Data'!AC:AC,'Dec Receipts Data'!$A:$A,$A117)</f>
        <v>4221.4399999999996</v>
      </c>
      <c r="AH117" s="88">
        <f>SUMIFS('Dec Receipts Data'!AD:AD,'Dec Receipts Data'!$A:$A,$B117)+SUMIFS('Dec Receipts Data'!AD:AD,'Dec Receipts Data'!$A:$A,$A117)</f>
        <v>26916.35</v>
      </c>
      <c r="AI117" s="88">
        <f>SUMIFS('Dec Receipts Data'!AE:AE,'Dec Receipts Data'!$A:$A,$B117)+SUMIFS('Dec Receipts Data'!AE:AE,'Dec Receipts Data'!$A:$A,$A117)</f>
        <v>7154.67</v>
      </c>
      <c r="AJ117" s="88">
        <f>SUMIFS('Dec Receipts Data'!AF:AF,'Dec Receipts Data'!$A:$A,$B117)+SUMIFS('Dec Receipts Data'!AF:AF,'Dec Receipts Data'!$A:$A,$A117)</f>
        <v>17542.11</v>
      </c>
      <c r="AK117" s="88">
        <f>SUMIFS('Dec Receipts Data'!AG:AG,'Dec Receipts Data'!$A:$A,$B117)+SUMIFS('Dec Receipts Data'!AG:AG,'Dec Receipts Data'!$A:$A,$A117)</f>
        <v>10969.34</v>
      </c>
    </row>
    <row r="118" spans="1:37" ht="13.2" outlineLevel="1">
      <c r="A118" s="86"/>
      <c r="B118" s="19" t="s">
        <v>557</v>
      </c>
      <c r="C118" s="127">
        <v>240735</v>
      </c>
      <c r="D118" s="80">
        <f>SUMIFS('PMT Terms'!C:C,'PMT Terms'!B:B,B118)</f>
        <v>60</v>
      </c>
      <c r="E118" s="89">
        <f t="shared" si="3"/>
        <v>1.3708858288159178</v>
      </c>
      <c r="F118" s="84">
        <f t="shared" si="5"/>
        <v>330020.19999999995</v>
      </c>
      <c r="G118" s="88">
        <f>SUMIFS('Dec Receipts Data'!C:C,'Dec Receipts Data'!$A:$A,$B118)+SUMIFS('Dec Receipts Data'!C:C,'Dec Receipts Data'!$A:$A,$A118)</f>
        <v>3367.24</v>
      </c>
      <c r="H118" s="88">
        <f>SUMIFS('Dec Receipts Data'!D:D,'Dec Receipts Data'!$A:$A,$B118)+SUMIFS('Dec Receipts Data'!D:D,'Dec Receipts Data'!$A:$A,$A118)</f>
        <v>8881.75</v>
      </c>
      <c r="I118" s="88">
        <f>SUMIFS('Dec Receipts Data'!E:E,'Dec Receipts Data'!$A:$A,$B118)+SUMIFS('Dec Receipts Data'!E:E,'Dec Receipts Data'!$A:$A,$A118)</f>
        <v>3784.17</v>
      </c>
      <c r="J118" s="88">
        <f>SUMIFS('Dec Receipts Data'!F:F,'Dec Receipts Data'!$A:$A,$B118)+SUMIFS('Dec Receipts Data'!F:F,'Dec Receipts Data'!$A:$A,$A118)</f>
        <v>1081.31</v>
      </c>
      <c r="K118" s="88">
        <f>SUMIFS('Dec Receipts Data'!G:G,'Dec Receipts Data'!$A:$A,$B118)+SUMIFS('Dec Receipts Data'!G:G,'Dec Receipts Data'!$A:$A,$A118)</f>
        <v>18450.419999999998</v>
      </c>
      <c r="L118" s="88">
        <f>SUMIFS('Dec Receipts Data'!H:H,'Dec Receipts Data'!$A:$A,$B118)+SUMIFS('Dec Receipts Data'!H:H,'Dec Receipts Data'!$A:$A,$A118)</f>
        <v>54038.03</v>
      </c>
      <c r="M118" s="88">
        <f>SUMIFS('Dec Receipts Data'!I:I,'Dec Receipts Data'!$A:$A,$B118)+SUMIFS('Dec Receipts Data'!I:I,'Dec Receipts Data'!$A:$A,$A118)</f>
        <v>436.5</v>
      </c>
      <c r="N118" s="88">
        <f>SUMIFS('Dec Receipts Data'!J:J,'Dec Receipts Data'!$A:$A,$B118)+SUMIFS('Dec Receipts Data'!J:J,'Dec Receipts Data'!$A:$A,$A118)</f>
        <v>0</v>
      </c>
      <c r="O118" s="88">
        <f>SUMIFS('Dec Receipts Data'!K:K,'Dec Receipts Data'!$A:$A,$B118)+SUMIFS('Dec Receipts Data'!K:K,'Dec Receipts Data'!$A:$A,$A118)</f>
        <v>900.69</v>
      </c>
      <c r="P118" s="88">
        <f>SUMIFS('Dec Receipts Data'!L:L,'Dec Receipts Data'!$A:$A,$B118)+SUMIFS('Dec Receipts Data'!L:L,'Dec Receipts Data'!$A:$A,$A118)</f>
        <v>32752.83</v>
      </c>
      <c r="Q118" s="88">
        <f>SUMIFS('Dec Receipts Data'!M:M,'Dec Receipts Data'!$A:$A,$B118)+SUMIFS('Dec Receipts Data'!M:M,'Dec Receipts Data'!$A:$A,$A118)</f>
        <v>46585.73</v>
      </c>
      <c r="R118" s="88">
        <f>SUMIFS('Dec Receipts Data'!N:N,'Dec Receipts Data'!$A:$A,$B118)+SUMIFS('Dec Receipts Data'!N:N,'Dec Receipts Data'!$A:$A,$A118)</f>
        <v>9789.1299999999992</v>
      </c>
      <c r="S118" s="88">
        <f>SUMIFS('Dec Receipts Data'!O:O,'Dec Receipts Data'!$A:$A,$B118)+SUMIFS('Dec Receipts Data'!O:O,'Dec Receipts Data'!$A:$A,$A118)</f>
        <v>6156.01</v>
      </c>
      <c r="T118" s="88">
        <f>SUMIFS('Dec Receipts Data'!P:P,'Dec Receipts Data'!$A:$A,$B118)+SUMIFS('Dec Receipts Data'!P:P,'Dec Receipts Data'!$A:$A,$A118)</f>
        <v>5818.22</v>
      </c>
      <c r="U118" s="88">
        <f>SUMIFS('Dec Receipts Data'!Q:Q,'Dec Receipts Data'!$A:$A,$B118)+SUMIFS('Dec Receipts Data'!Q:Q,'Dec Receipts Data'!$A:$A,$A118)</f>
        <v>32.4</v>
      </c>
      <c r="V118" s="88">
        <f>SUMIFS('Dec Receipts Data'!R:R,'Dec Receipts Data'!$A:$A,$B118)+SUMIFS('Dec Receipts Data'!R:R,'Dec Receipts Data'!$A:$A,$A118)</f>
        <v>1095.1400000000001</v>
      </c>
      <c r="W118" s="88">
        <f>SUMIFS('Dec Receipts Data'!S:S,'Dec Receipts Data'!$A:$A,$B118)+SUMIFS('Dec Receipts Data'!S:S,'Dec Receipts Data'!$A:$A,$A118)</f>
        <v>78.36</v>
      </c>
      <c r="X118" s="88">
        <f>SUMIFS('Dec Receipts Data'!T:T,'Dec Receipts Data'!$A:$A,$B118)+SUMIFS('Dec Receipts Data'!T:T,'Dec Receipts Data'!$A:$A,$A118)</f>
        <v>39.56</v>
      </c>
      <c r="Y118" s="88">
        <f>SUMIFS('Dec Receipts Data'!U:U,'Dec Receipts Data'!$A:$A,$B118)+SUMIFS('Dec Receipts Data'!U:U,'Dec Receipts Data'!$A:$A,$A118)</f>
        <v>22539</v>
      </c>
      <c r="Z118" s="88">
        <f>SUMIFS('Dec Receipts Data'!V:V,'Dec Receipts Data'!$A:$A,$B118)+SUMIFS('Dec Receipts Data'!V:V,'Dec Receipts Data'!$A:$A,$A118)</f>
        <v>54043.64</v>
      </c>
      <c r="AA118" s="88">
        <f>SUMIFS('Dec Receipts Data'!W:W,'Dec Receipts Data'!$A:$A,$B118)+SUMIFS('Dec Receipts Data'!W:W,'Dec Receipts Data'!$A:$A,$A118)</f>
        <v>29744.66</v>
      </c>
      <c r="AB118" s="88">
        <f>SUMIFS('Dec Receipts Data'!X:X,'Dec Receipts Data'!$A:$A,$B118)+SUMIFS('Dec Receipts Data'!X:X,'Dec Receipts Data'!$A:$A,$A118)</f>
        <v>13164.65</v>
      </c>
      <c r="AC118" s="88">
        <f>SUMIFS('Dec Receipts Data'!Y:Y,'Dec Receipts Data'!$A:$A,$B118)+SUMIFS('Dec Receipts Data'!Y:Y,'Dec Receipts Data'!$A:$A,$A118)</f>
        <v>3395.97</v>
      </c>
      <c r="AD118" s="88">
        <f>SUMIFS('Dec Receipts Data'!Z:Z,'Dec Receipts Data'!$A:$A,$B118)+SUMIFS('Dec Receipts Data'!Z:Z,'Dec Receipts Data'!$A:$A,$A118)</f>
        <v>194.16</v>
      </c>
      <c r="AE118" s="88">
        <f>SUMIFS('Dec Receipts Data'!AA:AA,'Dec Receipts Data'!$A:$A,$B118)+SUMIFS('Dec Receipts Data'!AA:AA,'Dec Receipts Data'!$A:$A,$A118)</f>
        <v>28.5</v>
      </c>
      <c r="AF118" s="88">
        <f>SUMIFS('Dec Receipts Data'!AB:AB,'Dec Receipts Data'!$A:$A,$B118)+SUMIFS('Dec Receipts Data'!AB:AB,'Dec Receipts Data'!$A:$A,$A118)</f>
        <v>497.21</v>
      </c>
      <c r="AG118" s="88">
        <f>SUMIFS('Dec Receipts Data'!AC:AC,'Dec Receipts Data'!$A:$A,$B118)+SUMIFS('Dec Receipts Data'!AC:AC,'Dec Receipts Data'!$A:$A,$A118)</f>
        <v>97.75</v>
      </c>
      <c r="AH118" s="88">
        <f>SUMIFS('Dec Receipts Data'!AD:AD,'Dec Receipts Data'!$A:$A,$B118)+SUMIFS('Dec Receipts Data'!AD:AD,'Dec Receipts Data'!$A:$A,$A118)</f>
        <v>3.16</v>
      </c>
      <c r="AI118" s="88">
        <f>SUMIFS('Dec Receipts Data'!AE:AE,'Dec Receipts Data'!$A:$A,$B118)+SUMIFS('Dec Receipts Data'!AE:AE,'Dec Receipts Data'!$A:$A,$A118)</f>
        <v>12365.41</v>
      </c>
      <c r="AJ118" s="88">
        <f>SUMIFS('Dec Receipts Data'!AF:AF,'Dec Receipts Data'!$A:$A,$B118)+SUMIFS('Dec Receipts Data'!AF:AF,'Dec Receipts Data'!$A:$A,$A118)</f>
        <v>464.2</v>
      </c>
      <c r="AK118" s="88">
        <f>SUMIFS('Dec Receipts Data'!AG:AG,'Dec Receipts Data'!$A:$A,$B118)+SUMIFS('Dec Receipts Data'!AG:AG,'Dec Receipts Data'!$A:$A,$A118)</f>
        <v>194.4</v>
      </c>
    </row>
    <row r="119" spans="1:37" ht="13.2" outlineLevel="1">
      <c r="A119" s="86"/>
      <c r="B119" s="19" t="s">
        <v>45</v>
      </c>
      <c r="C119" s="127">
        <v>234571</v>
      </c>
      <c r="D119" s="80">
        <f>SUMIFS('PMT Terms'!C:C,'PMT Terms'!B:B,B119)</f>
        <v>60</v>
      </c>
      <c r="E119" s="89">
        <f t="shared" si="3"/>
        <v>0.67264188667823388</v>
      </c>
      <c r="F119" s="84">
        <f t="shared" si="5"/>
        <v>157782.28</v>
      </c>
      <c r="G119" s="88">
        <f>SUMIFS('Dec Receipts Data'!C:C,'Dec Receipts Data'!$A:$A,$B119)+SUMIFS('Dec Receipts Data'!C:C,'Dec Receipts Data'!$A:$A,$A119)</f>
        <v>1697.37</v>
      </c>
      <c r="H119" s="88">
        <f>SUMIFS('Dec Receipts Data'!D:D,'Dec Receipts Data'!$A:$A,$B119)+SUMIFS('Dec Receipts Data'!D:D,'Dec Receipts Data'!$A:$A,$A119)</f>
        <v>0</v>
      </c>
      <c r="I119" s="88">
        <f>SUMIFS('Dec Receipts Data'!E:E,'Dec Receipts Data'!$A:$A,$B119)+SUMIFS('Dec Receipts Data'!E:E,'Dec Receipts Data'!$A:$A,$A119)</f>
        <v>0</v>
      </c>
      <c r="J119" s="88">
        <f>SUMIFS('Dec Receipts Data'!F:F,'Dec Receipts Data'!$A:$A,$B119)+SUMIFS('Dec Receipts Data'!F:F,'Dec Receipts Data'!$A:$A,$A119)</f>
        <v>0</v>
      </c>
      <c r="K119" s="88">
        <f>SUMIFS('Dec Receipts Data'!G:G,'Dec Receipts Data'!$A:$A,$B119)+SUMIFS('Dec Receipts Data'!G:G,'Dec Receipts Data'!$A:$A,$A119)</f>
        <v>0</v>
      </c>
      <c r="L119" s="88">
        <f>SUMIFS('Dec Receipts Data'!H:H,'Dec Receipts Data'!$A:$A,$B119)+SUMIFS('Dec Receipts Data'!H:H,'Dec Receipts Data'!$A:$A,$A119)</f>
        <v>0</v>
      </c>
      <c r="M119" s="88">
        <f>SUMIFS('Dec Receipts Data'!I:I,'Dec Receipts Data'!$A:$A,$B119)+SUMIFS('Dec Receipts Data'!I:I,'Dec Receipts Data'!$A:$A,$A119)</f>
        <v>0</v>
      </c>
      <c r="N119" s="88">
        <f>SUMIFS('Dec Receipts Data'!J:J,'Dec Receipts Data'!$A:$A,$B119)+SUMIFS('Dec Receipts Data'!J:J,'Dec Receipts Data'!$A:$A,$A119)</f>
        <v>0</v>
      </c>
      <c r="O119" s="88">
        <f>SUMIFS('Dec Receipts Data'!K:K,'Dec Receipts Data'!$A:$A,$B119)+SUMIFS('Dec Receipts Data'!K:K,'Dec Receipts Data'!$A:$A,$A119)</f>
        <v>0</v>
      </c>
      <c r="P119" s="88">
        <f>SUMIFS('Dec Receipts Data'!L:L,'Dec Receipts Data'!$A:$A,$B119)+SUMIFS('Dec Receipts Data'!L:L,'Dec Receipts Data'!$A:$A,$A119)</f>
        <v>29.5</v>
      </c>
      <c r="Q119" s="88">
        <f>SUMIFS('Dec Receipts Data'!M:M,'Dec Receipts Data'!$A:$A,$B119)+SUMIFS('Dec Receipts Data'!M:M,'Dec Receipts Data'!$A:$A,$A119)</f>
        <v>712.6</v>
      </c>
      <c r="R119" s="88">
        <f>SUMIFS('Dec Receipts Data'!N:N,'Dec Receipts Data'!$A:$A,$B119)+SUMIFS('Dec Receipts Data'!N:N,'Dec Receipts Data'!$A:$A,$A119)</f>
        <v>0</v>
      </c>
      <c r="S119" s="88">
        <f>SUMIFS('Dec Receipts Data'!O:O,'Dec Receipts Data'!$A:$A,$B119)+SUMIFS('Dec Receipts Data'!O:O,'Dec Receipts Data'!$A:$A,$A119)</f>
        <v>0</v>
      </c>
      <c r="T119" s="88">
        <f>SUMIFS('Dec Receipts Data'!P:P,'Dec Receipts Data'!$A:$A,$B119)+SUMIFS('Dec Receipts Data'!P:P,'Dec Receipts Data'!$A:$A,$A119)</f>
        <v>0</v>
      </c>
      <c r="U119" s="88">
        <f>SUMIFS('Dec Receipts Data'!Q:Q,'Dec Receipts Data'!$A:$A,$B119)+SUMIFS('Dec Receipts Data'!Q:Q,'Dec Receipts Data'!$A:$A,$A119)</f>
        <v>146066.23999999999</v>
      </c>
      <c r="V119" s="88">
        <f>SUMIFS('Dec Receipts Data'!R:R,'Dec Receipts Data'!$A:$A,$B119)+SUMIFS('Dec Receipts Data'!R:R,'Dec Receipts Data'!$A:$A,$A119)</f>
        <v>0</v>
      </c>
      <c r="W119" s="88">
        <f>SUMIFS('Dec Receipts Data'!S:S,'Dec Receipts Data'!$A:$A,$B119)+SUMIFS('Dec Receipts Data'!S:S,'Dec Receipts Data'!$A:$A,$A119)</f>
        <v>50.2</v>
      </c>
      <c r="X119" s="88">
        <f>SUMIFS('Dec Receipts Data'!T:T,'Dec Receipts Data'!$A:$A,$B119)+SUMIFS('Dec Receipts Data'!T:T,'Dec Receipts Data'!$A:$A,$A119)</f>
        <v>0</v>
      </c>
      <c r="Y119" s="88">
        <f>SUMIFS('Dec Receipts Data'!U:U,'Dec Receipts Data'!$A:$A,$B119)+SUMIFS('Dec Receipts Data'!U:U,'Dec Receipts Data'!$A:$A,$A119)</f>
        <v>0</v>
      </c>
      <c r="Z119" s="88">
        <f>SUMIFS('Dec Receipts Data'!V:V,'Dec Receipts Data'!$A:$A,$B119)+SUMIFS('Dec Receipts Data'!V:V,'Dec Receipts Data'!$A:$A,$A119)</f>
        <v>5612.13</v>
      </c>
      <c r="AA119" s="88">
        <f>SUMIFS('Dec Receipts Data'!W:W,'Dec Receipts Data'!$A:$A,$B119)+SUMIFS('Dec Receipts Data'!W:W,'Dec Receipts Data'!$A:$A,$A119)</f>
        <v>0</v>
      </c>
      <c r="AB119" s="88">
        <f>SUMIFS('Dec Receipts Data'!X:X,'Dec Receipts Data'!$A:$A,$B119)+SUMIFS('Dec Receipts Data'!X:X,'Dec Receipts Data'!$A:$A,$A119)</f>
        <v>0</v>
      </c>
      <c r="AC119" s="88">
        <f>SUMIFS('Dec Receipts Data'!Y:Y,'Dec Receipts Data'!$A:$A,$B119)+SUMIFS('Dec Receipts Data'!Y:Y,'Dec Receipts Data'!$A:$A,$A119)</f>
        <v>0</v>
      </c>
      <c r="AD119" s="88">
        <f>SUMIFS('Dec Receipts Data'!Z:Z,'Dec Receipts Data'!$A:$A,$B119)+SUMIFS('Dec Receipts Data'!Z:Z,'Dec Receipts Data'!$A:$A,$A119)</f>
        <v>0</v>
      </c>
      <c r="AE119" s="88">
        <f>SUMIFS('Dec Receipts Data'!AA:AA,'Dec Receipts Data'!$A:$A,$B119)+SUMIFS('Dec Receipts Data'!AA:AA,'Dec Receipts Data'!$A:$A,$A119)</f>
        <v>2717.96</v>
      </c>
      <c r="AF119" s="88">
        <f>SUMIFS('Dec Receipts Data'!AB:AB,'Dec Receipts Data'!$A:$A,$B119)+SUMIFS('Dec Receipts Data'!AB:AB,'Dec Receipts Data'!$A:$A,$A119)</f>
        <v>896.28</v>
      </c>
      <c r="AG119" s="88">
        <f>SUMIFS('Dec Receipts Data'!AC:AC,'Dec Receipts Data'!$A:$A,$B119)+SUMIFS('Dec Receipts Data'!AC:AC,'Dec Receipts Data'!$A:$A,$A119)</f>
        <v>0</v>
      </c>
      <c r="AH119" s="88">
        <f>SUMIFS('Dec Receipts Data'!AD:AD,'Dec Receipts Data'!$A:$A,$B119)+SUMIFS('Dec Receipts Data'!AD:AD,'Dec Receipts Data'!$A:$A,$A119)</f>
        <v>0</v>
      </c>
      <c r="AI119" s="88">
        <f>SUMIFS('Dec Receipts Data'!AE:AE,'Dec Receipts Data'!$A:$A,$B119)+SUMIFS('Dec Receipts Data'!AE:AE,'Dec Receipts Data'!$A:$A,$A119)</f>
        <v>0</v>
      </c>
      <c r="AJ119" s="88">
        <f>SUMIFS('Dec Receipts Data'!AF:AF,'Dec Receipts Data'!$A:$A,$B119)+SUMIFS('Dec Receipts Data'!AF:AF,'Dec Receipts Data'!$A:$A,$A119)</f>
        <v>0</v>
      </c>
      <c r="AK119" s="88">
        <f>SUMIFS('Dec Receipts Data'!AG:AG,'Dec Receipts Data'!$A:$A,$B119)+SUMIFS('Dec Receipts Data'!AG:AG,'Dec Receipts Data'!$A:$A,$A119)</f>
        <v>0</v>
      </c>
    </row>
    <row r="120" spans="1:37" ht="13.2" outlineLevel="1">
      <c r="A120" s="86"/>
      <c r="B120" s="19" t="s">
        <v>498</v>
      </c>
      <c r="C120" s="127">
        <v>230773</v>
      </c>
      <c r="D120" s="80">
        <f>SUMIFS('PMT Terms'!C:C,'PMT Terms'!B:B,B120)</f>
        <v>60</v>
      </c>
      <c r="E120" s="89">
        <f t="shared" si="3"/>
        <v>0.8483781898228997</v>
      </c>
      <c r="F120" s="84">
        <f t="shared" si="5"/>
        <v>195782.78000000003</v>
      </c>
      <c r="G120" s="88">
        <f>SUMIFS('Dec Receipts Data'!C:C,'Dec Receipts Data'!$A:$A,$B120)+SUMIFS('Dec Receipts Data'!C:C,'Dec Receipts Data'!$A:$A,$A120)</f>
        <v>0</v>
      </c>
      <c r="H120" s="88">
        <f>SUMIFS('Dec Receipts Data'!D:D,'Dec Receipts Data'!$A:$A,$B120)+SUMIFS('Dec Receipts Data'!D:D,'Dec Receipts Data'!$A:$A,$A120)</f>
        <v>0</v>
      </c>
      <c r="I120" s="88">
        <f>SUMIFS('Dec Receipts Data'!E:E,'Dec Receipts Data'!$A:$A,$B120)+SUMIFS('Dec Receipts Data'!E:E,'Dec Receipts Data'!$A:$A,$A120)</f>
        <v>3788.55</v>
      </c>
      <c r="J120" s="88">
        <f>SUMIFS('Dec Receipts Data'!F:F,'Dec Receipts Data'!$A:$A,$B120)+SUMIFS('Dec Receipts Data'!F:F,'Dec Receipts Data'!$A:$A,$A120)</f>
        <v>19289.36</v>
      </c>
      <c r="K120" s="88">
        <f>SUMIFS('Dec Receipts Data'!G:G,'Dec Receipts Data'!$A:$A,$B120)+SUMIFS('Dec Receipts Data'!G:G,'Dec Receipts Data'!$A:$A,$A120)</f>
        <v>0</v>
      </c>
      <c r="L120" s="88">
        <f>SUMIFS('Dec Receipts Data'!H:H,'Dec Receipts Data'!$A:$A,$B120)+SUMIFS('Dec Receipts Data'!H:H,'Dec Receipts Data'!$A:$A,$A120)</f>
        <v>0</v>
      </c>
      <c r="M120" s="88">
        <f>SUMIFS('Dec Receipts Data'!I:I,'Dec Receipts Data'!$A:$A,$B120)+SUMIFS('Dec Receipts Data'!I:I,'Dec Receipts Data'!$A:$A,$A120)</f>
        <v>90.15</v>
      </c>
      <c r="N120" s="88">
        <f>SUMIFS('Dec Receipts Data'!J:J,'Dec Receipts Data'!$A:$A,$B120)+SUMIFS('Dec Receipts Data'!J:J,'Dec Receipts Data'!$A:$A,$A120)</f>
        <v>0</v>
      </c>
      <c r="O120" s="88">
        <f>SUMIFS('Dec Receipts Data'!K:K,'Dec Receipts Data'!$A:$A,$B120)+SUMIFS('Dec Receipts Data'!K:K,'Dec Receipts Data'!$A:$A,$A120)</f>
        <v>0</v>
      </c>
      <c r="P120" s="88">
        <f>SUMIFS('Dec Receipts Data'!L:L,'Dec Receipts Data'!$A:$A,$B120)+SUMIFS('Dec Receipts Data'!L:L,'Dec Receipts Data'!$A:$A,$A120)</f>
        <v>0</v>
      </c>
      <c r="Q120" s="88">
        <f>SUMIFS('Dec Receipts Data'!M:M,'Dec Receipts Data'!$A:$A,$B120)+SUMIFS('Dec Receipts Data'!M:M,'Dec Receipts Data'!$A:$A,$A120)</f>
        <v>0</v>
      </c>
      <c r="R120" s="88">
        <f>SUMIFS('Dec Receipts Data'!N:N,'Dec Receipts Data'!$A:$A,$B120)+SUMIFS('Dec Receipts Data'!N:N,'Dec Receipts Data'!$A:$A,$A120)</f>
        <v>0</v>
      </c>
      <c r="S120" s="88">
        <f>SUMIFS('Dec Receipts Data'!O:O,'Dec Receipts Data'!$A:$A,$B120)+SUMIFS('Dec Receipts Data'!O:O,'Dec Receipts Data'!$A:$A,$A120)</f>
        <v>0</v>
      </c>
      <c r="T120" s="88">
        <f>SUMIFS('Dec Receipts Data'!P:P,'Dec Receipts Data'!$A:$A,$B120)+SUMIFS('Dec Receipts Data'!P:P,'Dec Receipts Data'!$A:$A,$A120)</f>
        <v>0</v>
      </c>
      <c r="U120" s="88">
        <f>SUMIFS('Dec Receipts Data'!Q:Q,'Dec Receipts Data'!$A:$A,$B120)+SUMIFS('Dec Receipts Data'!Q:Q,'Dec Receipts Data'!$A:$A,$A120)</f>
        <v>0</v>
      </c>
      <c r="V120" s="88">
        <f>SUMIFS('Dec Receipts Data'!R:R,'Dec Receipts Data'!$A:$A,$B120)+SUMIFS('Dec Receipts Data'!R:R,'Dec Receipts Data'!$A:$A,$A120)</f>
        <v>86250.66</v>
      </c>
      <c r="W120" s="88">
        <f>SUMIFS('Dec Receipts Data'!S:S,'Dec Receipts Data'!$A:$A,$B120)+SUMIFS('Dec Receipts Data'!S:S,'Dec Receipts Data'!$A:$A,$A120)</f>
        <v>0</v>
      </c>
      <c r="X120" s="88">
        <f>SUMIFS('Dec Receipts Data'!T:T,'Dec Receipts Data'!$A:$A,$B120)+SUMIFS('Dec Receipts Data'!T:T,'Dec Receipts Data'!$A:$A,$A120)</f>
        <v>144.43</v>
      </c>
      <c r="Y120" s="88">
        <f>SUMIFS('Dec Receipts Data'!U:U,'Dec Receipts Data'!$A:$A,$B120)+SUMIFS('Dec Receipts Data'!U:U,'Dec Receipts Data'!$A:$A,$A120)</f>
        <v>0</v>
      </c>
      <c r="Z120" s="88">
        <f>SUMIFS('Dec Receipts Data'!V:V,'Dec Receipts Data'!$A:$A,$B120)+SUMIFS('Dec Receipts Data'!V:V,'Dec Receipts Data'!$A:$A,$A120)</f>
        <v>0</v>
      </c>
      <c r="AA120" s="88">
        <f>SUMIFS('Dec Receipts Data'!W:W,'Dec Receipts Data'!$A:$A,$B120)+SUMIFS('Dec Receipts Data'!W:W,'Dec Receipts Data'!$A:$A,$A120)</f>
        <v>0</v>
      </c>
      <c r="AB120" s="88">
        <f>SUMIFS('Dec Receipts Data'!X:X,'Dec Receipts Data'!$A:$A,$B120)+SUMIFS('Dec Receipts Data'!X:X,'Dec Receipts Data'!$A:$A,$A120)</f>
        <v>13756.49</v>
      </c>
      <c r="AC120" s="88">
        <f>SUMIFS('Dec Receipts Data'!Y:Y,'Dec Receipts Data'!$A:$A,$B120)+SUMIFS('Dec Receipts Data'!Y:Y,'Dec Receipts Data'!$A:$A,$A120)</f>
        <v>13084</v>
      </c>
      <c r="AD120" s="88">
        <f>SUMIFS('Dec Receipts Data'!Z:Z,'Dec Receipts Data'!$A:$A,$B120)+SUMIFS('Dec Receipts Data'!Z:Z,'Dec Receipts Data'!$A:$A,$A120)</f>
        <v>0</v>
      </c>
      <c r="AE120" s="88">
        <f>SUMIFS('Dec Receipts Data'!AA:AA,'Dec Receipts Data'!$A:$A,$B120)+SUMIFS('Dec Receipts Data'!AA:AA,'Dec Receipts Data'!$A:$A,$A120)</f>
        <v>0</v>
      </c>
      <c r="AF120" s="88">
        <f>SUMIFS('Dec Receipts Data'!AB:AB,'Dec Receipts Data'!$A:$A,$B120)+SUMIFS('Dec Receipts Data'!AB:AB,'Dec Receipts Data'!$A:$A,$A120)</f>
        <v>21753.63</v>
      </c>
      <c r="AG120" s="88">
        <f>SUMIFS('Dec Receipts Data'!AC:AC,'Dec Receipts Data'!$A:$A,$B120)+SUMIFS('Dec Receipts Data'!AC:AC,'Dec Receipts Data'!$A:$A,$A120)</f>
        <v>0</v>
      </c>
      <c r="AH120" s="88">
        <f>SUMIFS('Dec Receipts Data'!AD:AD,'Dec Receipts Data'!$A:$A,$B120)+SUMIFS('Dec Receipts Data'!AD:AD,'Dec Receipts Data'!$A:$A,$A120)</f>
        <v>0</v>
      </c>
      <c r="AI120" s="88">
        <f>SUMIFS('Dec Receipts Data'!AE:AE,'Dec Receipts Data'!$A:$A,$B120)+SUMIFS('Dec Receipts Data'!AE:AE,'Dec Receipts Data'!$A:$A,$A120)</f>
        <v>0</v>
      </c>
      <c r="AJ120" s="88">
        <f>SUMIFS('Dec Receipts Data'!AF:AF,'Dec Receipts Data'!$A:$A,$B120)+SUMIFS('Dec Receipts Data'!AF:AF,'Dec Receipts Data'!$A:$A,$A120)</f>
        <v>37625.51</v>
      </c>
      <c r="AK120" s="88">
        <f>SUMIFS('Dec Receipts Data'!AG:AG,'Dec Receipts Data'!$A:$A,$B120)+SUMIFS('Dec Receipts Data'!AG:AG,'Dec Receipts Data'!$A:$A,$A120)</f>
        <v>0</v>
      </c>
    </row>
    <row r="121" spans="1:37" ht="13.2" outlineLevel="1">
      <c r="A121" s="86"/>
      <c r="B121" s="19" t="s">
        <v>200</v>
      </c>
      <c r="C121" s="127">
        <v>229967</v>
      </c>
      <c r="D121" s="80">
        <f>SUMIFS('PMT Terms'!C:C,'PMT Terms'!B:B,B121)</f>
        <v>90</v>
      </c>
      <c r="E121" s="89">
        <f t="shared" si="3"/>
        <v>1.183865337200555</v>
      </c>
      <c r="F121" s="84">
        <f t="shared" si="5"/>
        <v>272249.96000000002</v>
      </c>
      <c r="G121" s="88">
        <f>SUMIFS('Dec Receipts Data'!C:C,'Dec Receipts Data'!$A:$A,$B121)+SUMIFS('Dec Receipts Data'!C:C,'Dec Receipts Data'!$A:$A,$A121)</f>
        <v>0</v>
      </c>
      <c r="H121" s="88">
        <f>SUMIFS('Dec Receipts Data'!D:D,'Dec Receipts Data'!$A:$A,$B121)+SUMIFS('Dec Receipts Data'!D:D,'Dec Receipts Data'!$A:$A,$A121)</f>
        <v>0</v>
      </c>
      <c r="I121" s="88">
        <f>SUMIFS('Dec Receipts Data'!E:E,'Dec Receipts Data'!$A:$A,$B121)+SUMIFS('Dec Receipts Data'!E:E,'Dec Receipts Data'!$A:$A,$A121)</f>
        <v>0</v>
      </c>
      <c r="J121" s="88">
        <f>SUMIFS('Dec Receipts Data'!F:F,'Dec Receipts Data'!$A:$A,$B121)+SUMIFS('Dec Receipts Data'!F:F,'Dec Receipts Data'!$A:$A,$A121)</f>
        <v>102650.58</v>
      </c>
      <c r="K121" s="88">
        <f>SUMIFS('Dec Receipts Data'!G:G,'Dec Receipts Data'!$A:$A,$B121)+SUMIFS('Dec Receipts Data'!G:G,'Dec Receipts Data'!$A:$A,$A121)</f>
        <v>0</v>
      </c>
      <c r="L121" s="88">
        <f>SUMIFS('Dec Receipts Data'!H:H,'Dec Receipts Data'!$A:$A,$B121)+SUMIFS('Dec Receipts Data'!H:H,'Dec Receipts Data'!$A:$A,$A121)</f>
        <v>0</v>
      </c>
      <c r="M121" s="88">
        <f>SUMIFS('Dec Receipts Data'!I:I,'Dec Receipts Data'!$A:$A,$B121)+SUMIFS('Dec Receipts Data'!I:I,'Dec Receipts Data'!$A:$A,$A121)</f>
        <v>0</v>
      </c>
      <c r="N121" s="88">
        <f>SUMIFS('Dec Receipts Data'!J:J,'Dec Receipts Data'!$A:$A,$B121)+SUMIFS('Dec Receipts Data'!J:J,'Dec Receipts Data'!$A:$A,$A121)</f>
        <v>0</v>
      </c>
      <c r="O121" s="88">
        <f>SUMIFS('Dec Receipts Data'!K:K,'Dec Receipts Data'!$A:$A,$B121)+SUMIFS('Dec Receipts Data'!K:K,'Dec Receipts Data'!$A:$A,$A121)</f>
        <v>0</v>
      </c>
      <c r="P121" s="88">
        <f>SUMIFS('Dec Receipts Data'!L:L,'Dec Receipts Data'!$A:$A,$B121)+SUMIFS('Dec Receipts Data'!L:L,'Dec Receipts Data'!$A:$A,$A121)</f>
        <v>0</v>
      </c>
      <c r="Q121" s="88">
        <f>SUMIFS('Dec Receipts Data'!M:M,'Dec Receipts Data'!$A:$A,$B121)+SUMIFS('Dec Receipts Data'!M:M,'Dec Receipts Data'!$A:$A,$A121)</f>
        <v>0</v>
      </c>
      <c r="R121" s="88">
        <f>SUMIFS('Dec Receipts Data'!N:N,'Dec Receipts Data'!$A:$A,$B121)+SUMIFS('Dec Receipts Data'!N:N,'Dec Receipts Data'!$A:$A,$A121)</f>
        <v>0</v>
      </c>
      <c r="S121" s="88">
        <f>SUMIFS('Dec Receipts Data'!O:O,'Dec Receipts Data'!$A:$A,$B121)+SUMIFS('Dec Receipts Data'!O:O,'Dec Receipts Data'!$A:$A,$A121)</f>
        <v>0</v>
      </c>
      <c r="T121" s="88">
        <f>SUMIFS('Dec Receipts Data'!P:P,'Dec Receipts Data'!$A:$A,$B121)+SUMIFS('Dec Receipts Data'!P:P,'Dec Receipts Data'!$A:$A,$A121)</f>
        <v>0</v>
      </c>
      <c r="U121" s="88">
        <f>SUMIFS('Dec Receipts Data'!Q:Q,'Dec Receipts Data'!$A:$A,$B121)+SUMIFS('Dec Receipts Data'!Q:Q,'Dec Receipts Data'!$A:$A,$A121)</f>
        <v>7394.58</v>
      </c>
      <c r="V121" s="88">
        <f>SUMIFS('Dec Receipts Data'!R:R,'Dec Receipts Data'!$A:$A,$B121)+SUMIFS('Dec Receipts Data'!R:R,'Dec Receipts Data'!$A:$A,$A121)</f>
        <v>0</v>
      </c>
      <c r="W121" s="88">
        <f>SUMIFS('Dec Receipts Data'!S:S,'Dec Receipts Data'!$A:$A,$B121)+SUMIFS('Dec Receipts Data'!S:S,'Dec Receipts Data'!$A:$A,$A121)</f>
        <v>0</v>
      </c>
      <c r="X121" s="88">
        <f>SUMIFS('Dec Receipts Data'!T:T,'Dec Receipts Data'!$A:$A,$B121)+SUMIFS('Dec Receipts Data'!T:T,'Dec Receipts Data'!$A:$A,$A121)</f>
        <v>11351.83</v>
      </c>
      <c r="Y121" s="88">
        <f>SUMIFS('Dec Receipts Data'!U:U,'Dec Receipts Data'!$A:$A,$B121)+SUMIFS('Dec Receipts Data'!U:U,'Dec Receipts Data'!$A:$A,$A121)</f>
        <v>0</v>
      </c>
      <c r="Z121" s="88">
        <f>SUMIFS('Dec Receipts Data'!V:V,'Dec Receipts Data'!$A:$A,$B121)+SUMIFS('Dec Receipts Data'!V:V,'Dec Receipts Data'!$A:$A,$A121)</f>
        <v>0</v>
      </c>
      <c r="AA121" s="88">
        <f>SUMIFS('Dec Receipts Data'!W:W,'Dec Receipts Data'!$A:$A,$B121)+SUMIFS('Dec Receipts Data'!W:W,'Dec Receipts Data'!$A:$A,$A121)</f>
        <v>3025.19</v>
      </c>
      <c r="AB121" s="88">
        <f>SUMIFS('Dec Receipts Data'!X:X,'Dec Receipts Data'!$A:$A,$B121)+SUMIFS('Dec Receipts Data'!X:X,'Dec Receipts Data'!$A:$A,$A121)</f>
        <v>903.68</v>
      </c>
      <c r="AC121" s="88">
        <f>SUMIFS('Dec Receipts Data'!Y:Y,'Dec Receipts Data'!$A:$A,$B121)+SUMIFS('Dec Receipts Data'!Y:Y,'Dec Receipts Data'!$A:$A,$A121)</f>
        <v>0</v>
      </c>
      <c r="AD121" s="88">
        <f>SUMIFS('Dec Receipts Data'!Z:Z,'Dec Receipts Data'!$A:$A,$B121)+SUMIFS('Dec Receipts Data'!Z:Z,'Dec Receipts Data'!$A:$A,$A121)</f>
        <v>0</v>
      </c>
      <c r="AE121" s="88">
        <f>SUMIFS('Dec Receipts Data'!AA:AA,'Dec Receipts Data'!$A:$A,$B121)+SUMIFS('Dec Receipts Data'!AA:AA,'Dec Receipts Data'!$A:$A,$A121)</f>
        <v>0</v>
      </c>
      <c r="AF121" s="88">
        <f>SUMIFS('Dec Receipts Data'!AB:AB,'Dec Receipts Data'!$A:$A,$B121)+SUMIFS('Dec Receipts Data'!AB:AB,'Dec Receipts Data'!$A:$A,$A121)</f>
        <v>0</v>
      </c>
      <c r="AG121" s="88">
        <f>SUMIFS('Dec Receipts Data'!AC:AC,'Dec Receipts Data'!$A:$A,$B121)+SUMIFS('Dec Receipts Data'!AC:AC,'Dec Receipts Data'!$A:$A,$A121)</f>
        <v>0</v>
      </c>
      <c r="AH121" s="88">
        <f>SUMIFS('Dec Receipts Data'!AD:AD,'Dec Receipts Data'!$A:$A,$B121)+SUMIFS('Dec Receipts Data'!AD:AD,'Dec Receipts Data'!$A:$A,$A121)</f>
        <v>0</v>
      </c>
      <c r="AI121" s="88">
        <f>SUMIFS('Dec Receipts Data'!AE:AE,'Dec Receipts Data'!$A:$A,$B121)+SUMIFS('Dec Receipts Data'!AE:AE,'Dec Receipts Data'!$A:$A,$A121)</f>
        <v>0</v>
      </c>
      <c r="AJ121" s="88">
        <f>SUMIFS('Dec Receipts Data'!AF:AF,'Dec Receipts Data'!$A:$A,$B121)+SUMIFS('Dec Receipts Data'!AF:AF,'Dec Receipts Data'!$A:$A,$A121)</f>
        <v>146924.1</v>
      </c>
      <c r="AK121" s="88">
        <f>SUMIFS('Dec Receipts Data'!AG:AG,'Dec Receipts Data'!$A:$A,$B121)+SUMIFS('Dec Receipts Data'!AG:AG,'Dec Receipts Data'!$A:$A,$A121)</f>
        <v>0</v>
      </c>
    </row>
    <row r="122" spans="1:37" ht="13.2" outlineLevel="1">
      <c r="A122" s="86"/>
      <c r="B122" s="19" t="s">
        <v>202</v>
      </c>
      <c r="C122" s="127">
        <v>229468</v>
      </c>
      <c r="D122" s="80">
        <f>SUMIFS('PMT Terms'!C:C,'PMT Terms'!B:B,B122)</f>
        <v>60</v>
      </c>
      <c r="E122" s="89">
        <f t="shared" si="3"/>
        <v>0.52498941028814472</v>
      </c>
      <c r="F122" s="84">
        <f t="shared" si="5"/>
        <v>120468.27</v>
      </c>
      <c r="G122" s="88">
        <f>SUMIFS('Dec Receipts Data'!C:C,'Dec Receipts Data'!$A:$A,$B122)+SUMIFS('Dec Receipts Data'!C:C,'Dec Receipts Data'!$A:$A,$A122)</f>
        <v>842.88</v>
      </c>
      <c r="H122" s="88">
        <f>SUMIFS('Dec Receipts Data'!D:D,'Dec Receipts Data'!$A:$A,$B122)+SUMIFS('Dec Receipts Data'!D:D,'Dec Receipts Data'!$A:$A,$A122)</f>
        <v>0</v>
      </c>
      <c r="I122" s="88">
        <f>SUMIFS('Dec Receipts Data'!E:E,'Dec Receipts Data'!$A:$A,$B122)+SUMIFS('Dec Receipts Data'!E:E,'Dec Receipts Data'!$A:$A,$A122)</f>
        <v>403.9</v>
      </c>
      <c r="J122" s="88">
        <f>SUMIFS('Dec Receipts Data'!F:F,'Dec Receipts Data'!$A:$A,$B122)+SUMIFS('Dec Receipts Data'!F:F,'Dec Receipts Data'!$A:$A,$A122)</f>
        <v>0</v>
      </c>
      <c r="K122" s="88">
        <f>SUMIFS('Dec Receipts Data'!G:G,'Dec Receipts Data'!$A:$A,$B122)+SUMIFS('Dec Receipts Data'!G:G,'Dec Receipts Data'!$A:$A,$A122)</f>
        <v>0</v>
      </c>
      <c r="L122" s="88">
        <f>SUMIFS('Dec Receipts Data'!H:H,'Dec Receipts Data'!$A:$A,$B122)+SUMIFS('Dec Receipts Data'!H:H,'Dec Receipts Data'!$A:$A,$A122)</f>
        <v>0</v>
      </c>
      <c r="M122" s="88">
        <f>SUMIFS('Dec Receipts Data'!I:I,'Dec Receipts Data'!$A:$A,$B122)+SUMIFS('Dec Receipts Data'!I:I,'Dec Receipts Data'!$A:$A,$A122)</f>
        <v>0</v>
      </c>
      <c r="N122" s="88">
        <f>SUMIFS('Dec Receipts Data'!J:J,'Dec Receipts Data'!$A:$A,$B122)+SUMIFS('Dec Receipts Data'!J:J,'Dec Receipts Data'!$A:$A,$A122)</f>
        <v>263.58</v>
      </c>
      <c r="O122" s="88">
        <f>SUMIFS('Dec Receipts Data'!K:K,'Dec Receipts Data'!$A:$A,$B122)+SUMIFS('Dec Receipts Data'!K:K,'Dec Receipts Data'!$A:$A,$A122)</f>
        <v>998.32</v>
      </c>
      <c r="P122" s="88">
        <f>SUMIFS('Dec Receipts Data'!L:L,'Dec Receipts Data'!$A:$A,$B122)+SUMIFS('Dec Receipts Data'!L:L,'Dec Receipts Data'!$A:$A,$A122)</f>
        <v>28.85</v>
      </c>
      <c r="Q122" s="88">
        <f>SUMIFS('Dec Receipts Data'!M:M,'Dec Receipts Data'!$A:$A,$B122)+SUMIFS('Dec Receipts Data'!M:M,'Dec Receipts Data'!$A:$A,$A122)</f>
        <v>0</v>
      </c>
      <c r="R122" s="88">
        <f>SUMIFS('Dec Receipts Data'!N:N,'Dec Receipts Data'!$A:$A,$B122)+SUMIFS('Dec Receipts Data'!N:N,'Dec Receipts Data'!$A:$A,$A122)</f>
        <v>0</v>
      </c>
      <c r="S122" s="88">
        <f>SUMIFS('Dec Receipts Data'!O:O,'Dec Receipts Data'!$A:$A,$B122)+SUMIFS('Dec Receipts Data'!O:O,'Dec Receipts Data'!$A:$A,$A122)</f>
        <v>0</v>
      </c>
      <c r="T122" s="88">
        <f>SUMIFS('Dec Receipts Data'!P:P,'Dec Receipts Data'!$A:$A,$B122)+SUMIFS('Dec Receipts Data'!P:P,'Dec Receipts Data'!$A:$A,$A122)</f>
        <v>0</v>
      </c>
      <c r="U122" s="88">
        <f>SUMIFS('Dec Receipts Data'!Q:Q,'Dec Receipts Data'!$A:$A,$B122)+SUMIFS('Dec Receipts Data'!Q:Q,'Dec Receipts Data'!$A:$A,$A122)</f>
        <v>0</v>
      </c>
      <c r="V122" s="88">
        <f>SUMIFS('Dec Receipts Data'!R:R,'Dec Receipts Data'!$A:$A,$B122)+SUMIFS('Dec Receipts Data'!R:R,'Dec Receipts Data'!$A:$A,$A122)</f>
        <v>765.48</v>
      </c>
      <c r="W122" s="88">
        <f>SUMIFS('Dec Receipts Data'!S:S,'Dec Receipts Data'!$A:$A,$B122)+SUMIFS('Dec Receipts Data'!S:S,'Dec Receipts Data'!$A:$A,$A122)</f>
        <v>24627.5</v>
      </c>
      <c r="X122" s="88">
        <f>SUMIFS('Dec Receipts Data'!T:T,'Dec Receipts Data'!$A:$A,$B122)+SUMIFS('Dec Receipts Data'!T:T,'Dec Receipts Data'!$A:$A,$A122)</f>
        <v>0</v>
      </c>
      <c r="Y122" s="88">
        <f>SUMIFS('Dec Receipts Data'!U:U,'Dec Receipts Data'!$A:$A,$B122)+SUMIFS('Dec Receipts Data'!U:U,'Dec Receipts Data'!$A:$A,$A122)</f>
        <v>0</v>
      </c>
      <c r="Z122" s="88">
        <f>SUMIFS('Dec Receipts Data'!V:V,'Dec Receipts Data'!$A:$A,$B122)+SUMIFS('Dec Receipts Data'!V:V,'Dec Receipts Data'!$A:$A,$A122)</f>
        <v>0</v>
      </c>
      <c r="AA122" s="88">
        <f>SUMIFS('Dec Receipts Data'!W:W,'Dec Receipts Data'!$A:$A,$B122)+SUMIFS('Dec Receipts Data'!W:W,'Dec Receipts Data'!$A:$A,$A122)</f>
        <v>9192.9599999999991</v>
      </c>
      <c r="AB122" s="88">
        <f>SUMIFS('Dec Receipts Data'!X:X,'Dec Receipts Data'!$A:$A,$B122)+SUMIFS('Dec Receipts Data'!X:X,'Dec Receipts Data'!$A:$A,$A122)</f>
        <v>0</v>
      </c>
      <c r="AC122" s="88">
        <f>SUMIFS('Dec Receipts Data'!Y:Y,'Dec Receipts Data'!$A:$A,$B122)+SUMIFS('Dec Receipts Data'!Y:Y,'Dec Receipts Data'!$A:$A,$A122)</f>
        <v>0</v>
      </c>
      <c r="AD122" s="88">
        <f>SUMIFS('Dec Receipts Data'!Z:Z,'Dec Receipts Data'!$A:$A,$B122)+SUMIFS('Dec Receipts Data'!Z:Z,'Dec Receipts Data'!$A:$A,$A122)</f>
        <v>0</v>
      </c>
      <c r="AE122" s="88">
        <f>SUMIFS('Dec Receipts Data'!AA:AA,'Dec Receipts Data'!$A:$A,$B122)+SUMIFS('Dec Receipts Data'!AA:AA,'Dec Receipts Data'!$A:$A,$A122)</f>
        <v>0</v>
      </c>
      <c r="AF122" s="88">
        <f>SUMIFS('Dec Receipts Data'!AB:AB,'Dec Receipts Data'!$A:$A,$B122)+SUMIFS('Dec Receipts Data'!AB:AB,'Dec Receipts Data'!$A:$A,$A122)</f>
        <v>0</v>
      </c>
      <c r="AG122" s="88">
        <f>SUMIFS('Dec Receipts Data'!AC:AC,'Dec Receipts Data'!$A:$A,$B122)+SUMIFS('Dec Receipts Data'!AC:AC,'Dec Receipts Data'!$A:$A,$A122)</f>
        <v>58.2</v>
      </c>
      <c r="AH122" s="88">
        <f>SUMIFS('Dec Receipts Data'!AD:AD,'Dec Receipts Data'!$A:$A,$B122)+SUMIFS('Dec Receipts Data'!AD:AD,'Dec Receipts Data'!$A:$A,$A122)</f>
        <v>67235.5</v>
      </c>
      <c r="AI122" s="88">
        <f>SUMIFS('Dec Receipts Data'!AE:AE,'Dec Receipts Data'!$A:$A,$B122)+SUMIFS('Dec Receipts Data'!AE:AE,'Dec Receipts Data'!$A:$A,$A122)</f>
        <v>16051.1</v>
      </c>
      <c r="AJ122" s="88">
        <f>SUMIFS('Dec Receipts Data'!AF:AF,'Dec Receipts Data'!$A:$A,$B122)+SUMIFS('Dec Receipts Data'!AF:AF,'Dec Receipts Data'!$A:$A,$A122)</f>
        <v>0</v>
      </c>
      <c r="AK122" s="88">
        <f>SUMIFS('Dec Receipts Data'!AG:AG,'Dec Receipts Data'!$A:$A,$B122)+SUMIFS('Dec Receipts Data'!AG:AG,'Dec Receipts Data'!$A:$A,$A122)</f>
        <v>0</v>
      </c>
    </row>
    <row r="123" spans="1:37" ht="13.2" outlineLevel="1">
      <c r="A123" s="86"/>
      <c r="B123" s="19" t="s">
        <v>106</v>
      </c>
      <c r="C123" s="127">
        <v>228675</v>
      </c>
      <c r="D123" s="80">
        <f>SUMIFS('PMT Terms'!C:C,'PMT Terms'!B:B,B123)</f>
        <v>60</v>
      </c>
      <c r="E123" s="89">
        <f t="shared" si="3"/>
        <v>1.1230681097627635</v>
      </c>
      <c r="F123" s="84">
        <f t="shared" si="5"/>
        <v>256817.59999999995</v>
      </c>
      <c r="G123" s="88">
        <f>SUMIFS('Dec Receipts Data'!C:C,'Dec Receipts Data'!$A:$A,$B123)+SUMIFS('Dec Receipts Data'!C:C,'Dec Receipts Data'!$A:$A,$A123)</f>
        <v>687.36</v>
      </c>
      <c r="H123" s="88">
        <f>SUMIFS('Dec Receipts Data'!D:D,'Dec Receipts Data'!$A:$A,$B123)+SUMIFS('Dec Receipts Data'!D:D,'Dec Receipts Data'!$A:$A,$A123)</f>
        <v>0</v>
      </c>
      <c r="I123" s="88">
        <f>SUMIFS('Dec Receipts Data'!E:E,'Dec Receipts Data'!$A:$A,$B123)+SUMIFS('Dec Receipts Data'!E:E,'Dec Receipts Data'!$A:$A,$A123)</f>
        <v>0</v>
      </c>
      <c r="J123" s="88">
        <f>SUMIFS('Dec Receipts Data'!F:F,'Dec Receipts Data'!$A:$A,$B123)+SUMIFS('Dec Receipts Data'!F:F,'Dec Receipts Data'!$A:$A,$A123)</f>
        <v>68389.08</v>
      </c>
      <c r="K123" s="88">
        <f>SUMIFS('Dec Receipts Data'!G:G,'Dec Receipts Data'!$A:$A,$B123)+SUMIFS('Dec Receipts Data'!G:G,'Dec Receipts Data'!$A:$A,$A123)</f>
        <v>51443.519999999997</v>
      </c>
      <c r="L123" s="88">
        <f>SUMIFS('Dec Receipts Data'!H:H,'Dec Receipts Data'!$A:$A,$B123)+SUMIFS('Dec Receipts Data'!H:H,'Dec Receipts Data'!$A:$A,$A123)</f>
        <v>5003.5200000000004</v>
      </c>
      <c r="M123" s="88">
        <f>SUMIFS('Dec Receipts Data'!I:I,'Dec Receipts Data'!$A:$A,$B123)+SUMIFS('Dec Receipts Data'!I:I,'Dec Receipts Data'!$A:$A,$A123)</f>
        <v>0</v>
      </c>
      <c r="N123" s="88">
        <f>SUMIFS('Dec Receipts Data'!J:J,'Dec Receipts Data'!$A:$A,$B123)+SUMIFS('Dec Receipts Data'!J:J,'Dec Receipts Data'!$A:$A,$A123)</f>
        <v>0</v>
      </c>
      <c r="O123" s="88">
        <f>SUMIFS('Dec Receipts Data'!K:K,'Dec Receipts Data'!$A:$A,$B123)+SUMIFS('Dec Receipts Data'!K:K,'Dec Receipts Data'!$A:$A,$A123)</f>
        <v>0</v>
      </c>
      <c r="P123" s="88">
        <f>SUMIFS('Dec Receipts Data'!L:L,'Dec Receipts Data'!$A:$A,$B123)+SUMIFS('Dec Receipts Data'!L:L,'Dec Receipts Data'!$A:$A,$A123)</f>
        <v>0</v>
      </c>
      <c r="Q123" s="88">
        <f>SUMIFS('Dec Receipts Data'!M:M,'Dec Receipts Data'!$A:$A,$B123)+SUMIFS('Dec Receipts Data'!M:M,'Dec Receipts Data'!$A:$A,$A123)</f>
        <v>0</v>
      </c>
      <c r="R123" s="88">
        <f>SUMIFS('Dec Receipts Data'!N:N,'Dec Receipts Data'!$A:$A,$B123)+SUMIFS('Dec Receipts Data'!N:N,'Dec Receipts Data'!$A:$A,$A123)</f>
        <v>0</v>
      </c>
      <c r="S123" s="88">
        <f>SUMIFS('Dec Receipts Data'!O:O,'Dec Receipts Data'!$A:$A,$B123)+SUMIFS('Dec Receipts Data'!O:O,'Dec Receipts Data'!$A:$A,$A123)</f>
        <v>72346.679999999993</v>
      </c>
      <c r="T123" s="88">
        <f>SUMIFS('Dec Receipts Data'!P:P,'Dec Receipts Data'!$A:$A,$B123)+SUMIFS('Dec Receipts Data'!P:P,'Dec Receipts Data'!$A:$A,$A123)</f>
        <v>1488.24</v>
      </c>
      <c r="U123" s="88">
        <f>SUMIFS('Dec Receipts Data'!Q:Q,'Dec Receipts Data'!$A:$A,$B123)+SUMIFS('Dec Receipts Data'!Q:Q,'Dec Receipts Data'!$A:$A,$A123)</f>
        <v>92.16</v>
      </c>
      <c r="V123" s="88">
        <f>SUMIFS('Dec Receipts Data'!R:R,'Dec Receipts Data'!$A:$A,$B123)+SUMIFS('Dec Receipts Data'!R:R,'Dec Receipts Data'!$A:$A,$A123)</f>
        <v>215.16</v>
      </c>
      <c r="W123" s="88">
        <f>SUMIFS('Dec Receipts Data'!S:S,'Dec Receipts Data'!$A:$A,$B123)+SUMIFS('Dec Receipts Data'!S:S,'Dec Receipts Data'!$A:$A,$A123)</f>
        <v>183.12</v>
      </c>
      <c r="X123" s="88">
        <f>SUMIFS('Dec Receipts Data'!T:T,'Dec Receipts Data'!$A:$A,$B123)+SUMIFS('Dec Receipts Data'!T:T,'Dec Receipts Data'!$A:$A,$A123)</f>
        <v>0</v>
      </c>
      <c r="Y123" s="88">
        <f>SUMIFS('Dec Receipts Data'!U:U,'Dec Receipts Data'!$A:$A,$B123)+SUMIFS('Dec Receipts Data'!U:U,'Dec Receipts Data'!$A:$A,$A123)</f>
        <v>39349.68</v>
      </c>
      <c r="Z123" s="88">
        <f>SUMIFS('Dec Receipts Data'!V:V,'Dec Receipts Data'!$A:$A,$B123)+SUMIFS('Dec Receipts Data'!V:V,'Dec Receipts Data'!$A:$A,$A123)</f>
        <v>15403.44</v>
      </c>
      <c r="AA123" s="88">
        <f>SUMIFS('Dec Receipts Data'!W:W,'Dec Receipts Data'!$A:$A,$B123)+SUMIFS('Dec Receipts Data'!W:W,'Dec Receipts Data'!$A:$A,$A123)</f>
        <v>153.6</v>
      </c>
      <c r="AB123" s="88">
        <f>SUMIFS('Dec Receipts Data'!X:X,'Dec Receipts Data'!$A:$A,$B123)+SUMIFS('Dec Receipts Data'!X:X,'Dec Receipts Data'!$A:$A,$A123)</f>
        <v>0</v>
      </c>
      <c r="AC123" s="88">
        <f>SUMIFS('Dec Receipts Data'!Y:Y,'Dec Receipts Data'!$A:$A,$B123)+SUMIFS('Dec Receipts Data'!Y:Y,'Dec Receipts Data'!$A:$A,$A123)</f>
        <v>672.84</v>
      </c>
      <c r="AD123" s="88">
        <f>SUMIFS('Dec Receipts Data'!Z:Z,'Dec Receipts Data'!$A:$A,$B123)+SUMIFS('Dec Receipts Data'!Z:Z,'Dec Receipts Data'!$A:$A,$A123)</f>
        <v>0</v>
      </c>
      <c r="AE123" s="88">
        <f>SUMIFS('Dec Receipts Data'!AA:AA,'Dec Receipts Data'!$A:$A,$B123)+SUMIFS('Dec Receipts Data'!AA:AA,'Dec Receipts Data'!$A:$A,$A123)</f>
        <v>0</v>
      </c>
      <c r="AF123" s="88">
        <f>SUMIFS('Dec Receipts Data'!AB:AB,'Dec Receipts Data'!$A:$A,$B123)+SUMIFS('Dec Receipts Data'!AB:AB,'Dec Receipts Data'!$A:$A,$A123)</f>
        <v>21.44</v>
      </c>
      <c r="AG123" s="88">
        <f>SUMIFS('Dec Receipts Data'!AC:AC,'Dec Receipts Data'!$A:$A,$B123)+SUMIFS('Dec Receipts Data'!AC:AC,'Dec Receipts Data'!$A:$A,$A123)</f>
        <v>0</v>
      </c>
      <c r="AH123" s="88">
        <f>SUMIFS('Dec Receipts Data'!AD:AD,'Dec Receipts Data'!$A:$A,$B123)+SUMIFS('Dec Receipts Data'!AD:AD,'Dec Receipts Data'!$A:$A,$A123)</f>
        <v>814.08</v>
      </c>
      <c r="AI123" s="88">
        <f>SUMIFS('Dec Receipts Data'!AE:AE,'Dec Receipts Data'!$A:$A,$B123)+SUMIFS('Dec Receipts Data'!AE:AE,'Dec Receipts Data'!$A:$A,$A123)</f>
        <v>417</v>
      </c>
      <c r="AJ123" s="88">
        <f>SUMIFS('Dec Receipts Data'!AF:AF,'Dec Receipts Data'!$A:$A,$B123)+SUMIFS('Dec Receipts Data'!AF:AF,'Dec Receipts Data'!$A:$A,$A123)</f>
        <v>136.68</v>
      </c>
      <c r="AK123" s="88">
        <f>SUMIFS('Dec Receipts Data'!AG:AG,'Dec Receipts Data'!$A:$A,$B123)+SUMIFS('Dec Receipts Data'!AG:AG,'Dec Receipts Data'!$A:$A,$A123)</f>
        <v>0</v>
      </c>
    </row>
    <row r="124" spans="1:37" ht="13.2" outlineLevel="1">
      <c r="A124" s="86"/>
      <c r="B124" s="19" t="s">
        <v>305</v>
      </c>
      <c r="C124" s="127">
        <v>226174</v>
      </c>
      <c r="D124" s="80">
        <f>SUMIFS('PMT Terms'!C:C,'PMT Terms'!B:B,B124)</f>
        <v>60</v>
      </c>
      <c r="E124" s="89">
        <f t="shared" si="3"/>
        <v>1.5966901146904595</v>
      </c>
      <c r="F124" s="84">
        <f t="shared" si="5"/>
        <v>361129.79</v>
      </c>
      <c r="G124" s="88">
        <f>SUMIFS('Dec Receipts Data'!C:C,'Dec Receipts Data'!$A:$A,$B124)+SUMIFS('Dec Receipts Data'!C:C,'Dec Receipts Data'!$A:$A,$A124)</f>
        <v>0</v>
      </c>
      <c r="H124" s="88">
        <f>SUMIFS('Dec Receipts Data'!D:D,'Dec Receipts Data'!$A:$A,$B124)+SUMIFS('Dec Receipts Data'!D:D,'Dec Receipts Data'!$A:$A,$A124)</f>
        <v>898.5</v>
      </c>
      <c r="I124" s="88">
        <f>SUMIFS('Dec Receipts Data'!E:E,'Dec Receipts Data'!$A:$A,$B124)+SUMIFS('Dec Receipts Data'!E:E,'Dec Receipts Data'!$A:$A,$A124)</f>
        <v>436.5</v>
      </c>
      <c r="J124" s="88">
        <f>SUMIFS('Dec Receipts Data'!F:F,'Dec Receipts Data'!$A:$A,$B124)+SUMIFS('Dec Receipts Data'!F:F,'Dec Receipts Data'!$A:$A,$A124)</f>
        <v>37837.949999999997</v>
      </c>
      <c r="K124" s="88">
        <f>SUMIFS('Dec Receipts Data'!G:G,'Dec Receipts Data'!$A:$A,$B124)+SUMIFS('Dec Receipts Data'!G:G,'Dec Receipts Data'!$A:$A,$A124)</f>
        <v>0</v>
      </c>
      <c r="L124" s="88">
        <f>SUMIFS('Dec Receipts Data'!H:H,'Dec Receipts Data'!$A:$A,$B124)+SUMIFS('Dec Receipts Data'!H:H,'Dec Receipts Data'!$A:$A,$A124)</f>
        <v>0</v>
      </c>
      <c r="M124" s="88">
        <f>SUMIFS('Dec Receipts Data'!I:I,'Dec Receipts Data'!$A:$A,$B124)+SUMIFS('Dec Receipts Data'!I:I,'Dec Receipts Data'!$A:$A,$A124)</f>
        <v>16823.78</v>
      </c>
      <c r="N124" s="88">
        <f>SUMIFS('Dec Receipts Data'!J:J,'Dec Receipts Data'!$A:$A,$B124)+SUMIFS('Dec Receipts Data'!J:J,'Dec Receipts Data'!$A:$A,$A124)</f>
        <v>0</v>
      </c>
      <c r="O124" s="88">
        <f>SUMIFS('Dec Receipts Data'!K:K,'Dec Receipts Data'!$A:$A,$B124)+SUMIFS('Dec Receipts Data'!K:K,'Dec Receipts Data'!$A:$A,$A124)</f>
        <v>14344.75</v>
      </c>
      <c r="P124" s="88">
        <f>SUMIFS('Dec Receipts Data'!L:L,'Dec Receipts Data'!$A:$A,$B124)+SUMIFS('Dec Receipts Data'!L:L,'Dec Receipts Data'!$A:$A,$A124)</f>
        <v>2118.04</v>
      </c>
      <c r="Q124" s="88">
        <f>SUMIFS('Dec Receipts Data'!M:M,'Dec Receipts Data'!$A:$A,$B124)+SUMIFS('Dec Receipts Data'!M:M,'Dec Receipts Data'!$A:$A,$A124)</f>
        <v>71.31</v>
      </c>
      <c r="R124" s="88">
        <f>SUMIFS('Dec Receipts Data'!N:N,'Dec Receipts Data'!$A:$A,$B124)+SUMIFS('Dec Receipts Data'!N:N,'Dec Receipts Data'!$A:$A,$A124)</f>
        <v>0</v>
      </c>
      <c r="S124" s="88">
        <f>SUMIFS('Dec Receipts Data'!O:O,'Dec Receipts Data'!$A:$A,$B124)+SUMIFS('Dec Receipts Data'!O:O,'Dec Receipts Data'!$A:$A,$A124)</f>
        <v>0</v>
      </c>
      <c r="T124" s="88">
        <f>SUMIFS('Dec Receipts Data'!P:P,'Dec Receipts Data'!$A:$A,$B124)+SUMIFS('Dec Receipts Data'!P:P,'Dec Receipts Data'!$A:$A,$A124)</f>
        <v>0</v>
      </c>
      <c r="U124" s="88">
        <f>SUMIFS('Dec Receipts Data'!Q:Q,'Dec Receipts Data'!$A:$A,$B124)+SUMIFS('Dec Receipts Data'!Q:Q,'Dec Receipts Data'!$A:$A,$A124)</f>
        <v>0</v>
      </c>
      <c r="V124" s="88">
        <f>SUMIFS('Dec Receipts Data'!R:R,'Dec Receipts Data'!$A:$A,$B124)+SUMIFS('Dec Receipts Data'!R:R,'Dec Receipts Data'!$A:$A,$A124)</f>
        <v>232.8</v>
      </c>
      <c r="W124" s="88">
        <f>SUMIFS('Dec Receipts Data'!S:S,'Dec Receipts Data'!$A:$A,$B124)+SUMIFS('Dec Receipts Data'!S:S,'Dec Receipts Data'!$A:$A,$A124)</f>
        <v>89578.03</v>
      </c>
      <c r="X124" s="88">
        <f>SUMIFS('Dec Receipts Data'!T:T,'Dec Receipts Data'!$A:$A,$B124)+SUMIFS('Dec Receipts Data'!T:T,'Dec Receipts Data'!$A:$A,$A124)</f>
        <v>1101.72</v>
      </c>
      <c r="Y124" s="88">
        <f>SUMIFS('Dec Receipts Data'!U:U,'Dec Receipts Data'!$A:$A,$B124)+SUMIFS('Dec Receipts Data'!U:U,'Dec Receipts Data'!$A:$A,$A124)</f>
        <v>6898</v>
      </c>
      <c r="Z124" s="88">
        <f>SUMIFS('Dec Receipts Data'!V:V,'Dec Receipts Data'!$A:$A,$B124)+SUMIFS('Dec Receipts Data'!V:V,'Dec Receipts Data'!$A:$A,$A124)</f>
        <v>466.25</v>
      </c>
      <c r="AA124" s="88">
        <f>SUMIFS('Dec Receipts Data'!W:W,'Dec Receipts Data'!$A:$A,$B124)+SUMIFS('Dec Receipts Data'!W:W,'Dec Receipts Data'!$A:$A,$A124)</f>
        <v>15.3</v>
      </c>
      <c r="AB124" s="88">
        <f>SUMIFS('Dec Receipts Data'!X:X,'Dec Receipts Data'!$A:$A,$B124)+SUMIFS('Dec Receipts Data'!X:X,'Dec Receipts Data'!$A:$A,$A124)</f>
        <v>38316</v>
      </c>
      <c r="AC124" s="88">
        <f>SUMIFS('Dec Receipts Data'!Y:Y,'Dec Receipts Data'!$A:$A,$B124)+SUMIFS('Dec Receipts Data'!Y:Y,'Dec Receipts Data'!$A:$A,$A124)</f>
        <v>17643.11</v>
      </c>
      <c r="AD124" s="88">
        <f>SUMIFS('Dec Receipts Data'!Z:Z,'Dec Receipts Data'!$A:$A,$B124)+SUMIFS('Dec Receipts Data'!Z:Z,'Dec Receipts Data'!$A:$A,$A124)</f>
        <v>0</v>
      </c>
      <c r="AE124" s="88">
        <f>SUMIFS('Dec Receipts Data'!AA:AA,'Dec Receipts Data'!$A:$A,$B124)+SUMIFS('Dec Receipts Data'!AA:AA,'Dec Receipts Data'!$A:$A,$A124)</f>
        <v>0</v>
      </c>
      <c r="AF124" s="88">
        <f>SUMIFS('Dec Receipts Data'!AB:AB,'Dec Receipts Data'!$A:$A,$B124)+SUMIFS('Dec Receipts Data'!AB:AB,'Dec Receipts Data'!$A:$A,$A124)</f>
        <v>0</v>
      </c>
      <c r="AG124" s="88">
        <f>SUMIFS('Dec Receipts Data'!AC:AC,'Dec Receipts Data'!$A:$A,$B124)+SUMIFS('Dec Receipts Data'!AC:AC,'Dec Receipts Data'!$A:$A,$A124)</f>
        <v>0</v>
      </c>
      <c r="AH124" s="88">
        <f>SUMIFS('Dec Receipts Data'!AD:AD,'Dec Receipts Data'!$A:$A,$B124)+SUMIFS('Dec Receipts Data'!AD:AD,'Dec Receipts Data'!$A:$A,$A124)</f>
        <v>71025.5</v>
      </c>
      <c r="AI124" s="88">
        <f>SUMIFS('Dec Receipts Data'!AE:AE,'Dec Receipts Data'!$A:$A,$B124)+SUMIFS('Dec Receipts Data'!AE:AE,'Dec Receipts Data'!$A:$A,$A124)</f>
        <v>62862.25</v>
      </c>
      <c r="AJ124" s="88">
        <f>SUMIFS('Dec Receipts Data'!AF:AF,'Dec Receipts Data'!$A:$A,$B124)+SUMIFS('Dec Receipts Data'!AF:AF,'Dec Receipts Data'!$A:$A,$A124)</f>
        <v>460</v>
      </c>
      <c r="AK124" s="88">
        <f>SUMIFS('Dec Receipts Data'!AG:AG,'Dec Receipts Data'!$A:$A,$B124)+SUMIFS('Dec Receipts Data'!AG:AG,'Dec Receipts Data'!$A:$A,$A124)</f>
        <v>0</v>
      </c>
    </row>
    <row r="125" spans="1:37" ht="13.2" outlineLevel="1">
      <c r="A125" s="86"/>
      <c r="B125" s="19" t="s">
        <v>519</v>
      </c>
      <c r="C125" s="127">
        <v>225581</v>
      </c>
      <c r="D125" s="80">
        <f>SUMIFS('PMT Terms'!C:C,'PMT Terms'!B:B,B125)</f>
        <v>60</v>
      </c>
      <c r="E125" s="89">
        <f t="shared" si="3"/>
        <v>0.21973725624055213</v>
      </c>
      <c r="F125" s="84">
        <f t="shared" si="5"/>
        <v>49568.549999999988</v>
      </c>
      <c r="G125" s="88">
        <f>SUMIFS('Dec Receipts Data'!C:C,'Dec Receipts Data'!$A:$A,$B125)+SUMIFS('Dec Receipts Data'!C:C,'Dec Receipts Data'!$A:$A,$A125)</f>
        <v>0</v>
      </c>
      <c r="H125" s="88">
        <f>SUMIFS('Dec Receipts Data'!D:D,'Dec Receipts Data'!$A:$A,$B125)+SUMIFS('Dec Receipts Data'!D:D,'Dec Receipts Data'!$A:$A,$A125)</f>
        <v>1081.3499999999999</v>
      </c>
      <c r="I125" s="88">
        <f>SUMIFS('Dec Receipts Data'!E:E,'Dec Receipts Data'!$A:$A,$B125)+SUMIFS('Dec Receipts Data'!E:E,'Dec Receipts Data'!$A:$A,$A125)</f>
        <v>0</v>
      </c>
      <c r="J125" s="88">
        <f>SUMIFS('Dec Receipts Data'!F:F,'Dec Receipts Data'!$A:$A,$B125)+SUMIFS('Dec Receipts Data'!F:F,'Dec Receipts Data'!$A:$A,$A125)</f>
        <v>0</v>
      </c>
      <c r="K125" s="88">
        <f>SUMIFS('Dec Receipts Data'!G:G,'Dec Receipts Data'!$A:$A,$B125)+SUMIFS('Dec Receipts Data'!G:G,'Dec Receipts Data'!$A:$A,$A125)</f>
        <v>0</v>
      </c>
      <c r="L125" s="88">
        <f>SUMIFS('Dec Receipts Data'!H:H,'Dec Receipts Data'!$A:$A,$B125)+SUMIFS('Dec Receipts Data'!H:H,'Dec Receipts Data'!$A:$A,$A125)</f>
        <v>0</v>
      </c>
      <c r="M125" s="88">
        <f>SUMIFS('Dec Receipts Data'!I:I,'Dec Receipts Data'!$A:$A,$B125)+SUMIFS('Dec Receipts Data'!I:I,'Dec Receipts Data'!$A:$A,$A125)</f>
        <v>0</v>
      </c>
      <c r="N125" s="88">
        <f>SUMIFS('Dec Receipts Data'!J:J,'Dec Receipts Data'!$A:$A,$B125)+SUMIFS('Dec Receipts Data'!J:J,'Dec Receipts Data'!$A:$A,$A125)</f>
        <v>0</v>
      </c>
      <c r="O125" s="88">
        <f>SUMIFS('Dec Receipts Data'!K:K,'Dec Receipts Data'!$A:$A,$B125)+SUMIFS('Dec Receipts Data'!K:K,'Dec Receipts Data'!$A:$A,$A125)</f>
        <v>0</v>
      </c>
      <c r="P125" s="88">
        <f>SUMIFS('Dec Receipts Data'!L:L,'Dec Receipts Data'!$A:$A,$B125)+SUMIFS('Dec Receipts Data'!L:L,'Dec Receipts Data'!$A:$A,$A125)</f>
        <v>24587.58</v>
      </c>
      <c r="Q125" s="88">
        <f>SUMIFS('Dec Receipts Data'!M:M,'Dec Receipts Data'!$A:$A,$B125)+SUMIFS('Dec Receipts Data'!M:M,'Dec Receipts Data'!$A:$A,$A125)</f>
        <v>13535.22</v>
      </c>
      <c r="R125" s="88">
        <f>SUMIFS('Dec Receipts Data'!N:N,'Dec Receipts Data'!$A:$A,$B125)+SUMIFS('Dec Receipts Data'!N:N,'Dec Receipts Data'!$A:$A,$A125)</f>
        <v>7183.2</v>
      </c>
      <c r="S125" s="88">
        <f>SUMIFS('Dec Receipts Data'!O:O,'Dec Receipts Data'!$A:$A,$B125)+SUMIFS('Dec Receipts Data'!O:O,'Dec Receipts Data'!$A:$A,$A125)</f>
        <v>0</v>
      </c>
      <c r="T125" s="88">
        <f>SUMIFS('Dec Receipts Data'!P:P,'Dec Receipts Data'!$A:$A,$B125)+SUMIFS('Dec Receipts Data'!P:P,'Dec Receipts Data'!$A:$A,$A125)</f>
        <v>2328.63</v>
      </c>
      <c r="U125" s="88">
        <f>SUMIFS('Dec Receipts Data'!Q:Q,'Dec Receipts Data'!$A:$A,$B125)+SUMIFS('Dec Receipts Data'!Q:Q,'Dec Receipts Data'!$A:$A,$A125)</f>
        <v>418.77</v>
      </c>
      <c r="V125" s="88">
        <f>SUMIFS('Dec Receipts Data'!R:R,'Dec Receipts Data'!$A:$A,$B125)+SUMIFS('Dec Receipts Data'!R:R,'Dec Receipts Data'!$A:$A,$A125)</f>
        <v>0</v>
      </c>
      <c r="W125" s="88">
        <f>SUMIFS('Dec Receipts Data'!S:S,'Dec Receipts Data'!$A:$A,$B125)+SUMIFS('Dec Receipts Data'!S:S,'Dec Receipts Data'!$A:$A,$A125)</f>
        <v>324</v>
      </c>
      <c r="X125" s="88">
        <f>SUMIFS('Dec Receipts Data'!T:T,'Dec Receipts Data'!$A:$A,$B125)+SUMIFS('Dec Receipts Data'!T:T,'Dec Receipts Data'!$A:$A,$A125)</f>
        <v>0</v>
      </c>
      <c r="Y125" s="88">
        <f>SUMIFS('Dec Receipts Data'!U:U,'Dec Receipts Data'!$A:$A,$B125)+SUMIFS('Dec Receipts Data'!U:U,'Dec Receipts Data'!$A:$A,$A125)</f>
        <v>0</v>
      </c>
      <c r="Z125" s="88">
        <f>SUMIFS('Dec Receipts Data'!V:V,'Dec Receipts Data'!$A:$A,$B125)+SUMIFS('Dec Receipts Data'!V:V,'Dec Receipts Data'!$A:$A,$A125)</f>
        <v>0</v>
      </c>
      <c r="AA125" s="88">
        <f>SUMIFS('Dec Receipts Data'!W:W,'Dec Receipts Data'!$A:$A,$B125)+SUMIFS('Dec Receipts Data'!W:W,'Dec Receipts Data'!$A:$A,$A125)</f>
        <v>0</v>
      </c>
      <c r="AB125" s="88">
        <f>SUMIFS('Dec Receipts Data'!X:X,'Dec Receipts Data'!$A:$A,$B125)+SUMIFS('Dec Receipts Data'!X:X,'Dec Receipts Data'!$A:$A,$A125)</f>
        <v>0</v>
      </c>
      <c r="AC125" s="88">
        <f>SUMIFS('Dec Receipts Data'!Y:Y,'Dec Receipts Data'!$A:$A,$B125)+SUMIFS('Dec Receipts Data'!Y:Y,'Dec Receipts Data'!$A:$A,$A125)</f>
        <v>0</v>
      </c>
      <c r="AD125" s="88">
        <f>SUMIFS('Dec Receipts Data'!Z:Z,'Dec Receipts Data'!$A:$A,$B125)+SUMIFS('Dec Receipts Data'!Z:Z,'Dec Receipts Data'!$A:$A,$A125)</f>
        <v>0</v>
      </c>
      <c r="AE125" s="88">
        <f>SUMIFS('Dec Receipts Data'!AA:AA,'Dec Receipts Data'!$A:$A,$B125)+SUMIFS('Dec Receipts Data'!AA:AA,'Dec Receipts Data'!$A:$A,$A125)</f>
        <v>27.45</v>
      </c>
      <c r="AF125" s="88">
        <f>SUMIFS('Dec Receipts Data'!AB:AB,'Dec Receipts Data'!$A:$A,$B125)+SUMIFS('Dec Receipts Data'!AB:AB,'Dec Receipts Data'!$A:$A,$A125)</f>
        <v>0</v>
      </c>
      <c r="AG125" s="88">
        <f>SUMIFS('Dec Receipts Data'!AC:AC,'Dec Receipts Data'!$A:$A,$B125)+SUMIFS('Dec Receipts Data'!AC:AC,'Dec Receipts Data'!$A:$A,$A125)</f>
        <v>0</v>
      </c>
      <c r="AH125" s="88">
        <f>SUMIFS('Dec Receipts Data'!AD:AD,'Dec Receipts Data'!$A:$A,$B125)+SUMIFS('Dec Receipts Data'!AD:AD,'Dec Receipts Data'!$A:$A,$A125)</f>
        <v>0</v>
      </c>
      <c r="AI125" s="88">
        <f>SUMIFS('Dec Receipts Data'!AE:AE,'Dec Receipts Data'!$A:$A,$B125)+SUMIFS('Dec Receipts Data'!AE:AE,'Dec Receipts Data'!$A:$A,$A125)</f>
        <v>0</v>
      </c>
      <c r="AJ125" s="88">
        <f>SUMIFS('Dec Receipts Data'!AF:AF,'Dec Receipts Data'!$A:$A,$B125)+SUMIFS('Dec Receipts Data'!AF:AF,'Dec Receipts Data'!$A:$A,$A125)</f>
        <v>0</v>
      </c>
      <c r="AK125" s="88">
        <f>SUMIFS('Dec Receipts Data'!AG:AG,'Dec Receipts Data'!$A:$A,$B125)+SUMIFS('Dec Receipts Data'!AG:AG,'Dec Receipts Data'!$A:$A,$A125)</f>
        <v>82.35</v>
      </c>
    </row>
    <row r="126" spans="1:37" ht="13.2" outlineLevel="1">
      <c r="A126" s="86"/>
      <c r="B126" s="19" t="s">
        <v>80</v>
      </c>
      <c r="C126" s="127">
        <v>218439</v>
      </c>
      <c r="D126" s="80">
        <f>SUMIFS('PMT Terms'!C:C,'PMT Terms'!B:B,B126)</f>
        <v>20</v>
      </c>
      <c r="E126" s="89">
        <f t="shared" si="3"/>
        <v>1.9577765875141342</v>
      </c>
      <c r="F126" s="84">
        <f t="shared" si="5"/>
        <v>427654.75999999995</v>
      </c>
      <c r="G126" s="88">
        <f>SUMIFS('Dec Receipts Data'!C:C,'Dec Receipts Data'!$A:$A,$B126)+SUMIFS('Dec Receipts Data'!C:C,'Dec Receipts Data'!$A:$A,$A126)</f>
        <v>0</v>
      </c>
      <c r="H126" s="88">
        <f>SUMIFS('Dec Receipts Data'!D:D,'Dec Receipts Data'!$A:$A,$B126)+SUMIFS('Dec Receipts Data'!D:D,'Dec Receipts Data'!$A:$A,$A126)</f>
        <v>0</v>
      </c>
      <c r="I126" s="88">
        <f>SUMIFS('Dec Receipts Data'!E:E,'Dec Receipts Data'!$A:$A,$B126)+SUMIFS('Dec Receipts Data'!E:E,'Dec Receipts Data'!$A:$A,$A126)</f>
        <v>0</v>
      </c>
      <c r="J126" s="88">
        <f>SUMIFS('Dec Receipts Data'!F:F,'Dec Receipts Data'!$A:$A,$B126)+SUMIFS('Dec Receipts Data'!F:F,'Dec Receipts Data'!$A:$A,$A126)</f>
        <v>122294.16</v>
      </c>
      <c r="K126" s="88">
        <f>SUMIFS('Dec Receipts Data'!G:G,'Dec Receipts Data'!$A:$A,$B126)+SUMIFS('Dec Receipts Data'!G:G,'Dec Receipts Data'!$A:$A,$A126)</f>
        <v>0</v>
      </c>
      <c r="L126" s="88">
        <f>SUMIFS('Dec Receipts Data'!H:H,'Dec Receipts Data'!$A:$A,$B126)+SUMIFS('Dec Receipts Data'!H:H,'Dec Receipts Data'!$A:$A,$A126)</f>
        <v>0</v>
      </c>
      <c r="M126" s="88">
        <f>SUMIFS('Dec Receipts Data'!I:I,'Dec Receipts Data'!$A:$A,$B126)+SUMIFS('Dec Receipts Data'!I:I,'Dec Receipts Data'!$A:$A,$A126)</f>
        <v>0</v>
      </c>
      <c r="N126" s="88">
        <f>SUMIFS('Dec Receipts Data'!J:J,'Dec Receipts Data'!$A:$A,$B126)+SUMIFS('Dec Receipts Data'!J:J,'Dec Receipts Data'!$A:$A,$A126)</f>
        <v>246.74</v>
      </c>
      <c r="O126" s="88">
        <f>SUMIFS('Dec Receipts Data'!K:K,'Dec Receipts Data'!$A:$A,$B126)+SUMIFS('Dec Receipts Data'!K:K,'Dec Receipts Data'!$A:$A,$A126)</f>
        <v>151.80000000000001</v>
      </c>
      <c r="P126" s="88">
        <f>SUMIFS('Dec Receipts Data'!L:L,'Dec Receipts Data'!$A:$A,$B126)+SUMIFS('Dec Receipts Data'!L:L,'Dec Receipts Data'!$A:$A,$A126)</f>
        <v>0</v>
      </c>
      <c r="Q126" s="88">
        <f>SUMIFS('Dec Receipts Data'!M:M,'Dec Receipts Data'!$A:$A,$B126)+SUMIFS('Dec Receipts Data'!M:M,'Dec Receipts Data'!$A:$A,$A126)</f>
        <v>0</v>
      </c>
      <c r="R126" s="88">
        <f>SUMIFS('Dec Receipts Data'!N:N,'Dec Receipts Data'!$A:$A,$B126)+SUMIFS('Dec Receipts Data'!N:N,'Dec Receipts Data'!$A:$A,$A126)</f>
        <v>0</v>
      </c>
      <c r="S126" s="88">
        <f>SUMIFS('Dec Receipts Data'!O:O,'Dec Receipts Data'!$A:$A,$B126)+SUMIFS('Dec Receipts Data'!O:O,'Dec Receipts Data'!$A:$A,$A126)</f>
        <v>0</v>
      </c>
      <c r="T126" s="88">
        <f>SUMIFS('Dec Receipts Data'!P:P,'Dec Receipts Data'!$A:$A,$B126)+SUMIFS('Dec Receipts Data'!P:P,'Dec Receipts Data'!$A:$A,$A126)</f>
        <v>11750.04</v>
      </c>
      <c r="U126" s="88">
        <f>SUMIFS('Dec Receipts Data'!Q:Q,'Dec Receipts Data'!$A:$A,$B126)+SUMIFS('Dec Receipts Data'!Q:Q,'Dec Receipts Data'!$A:$A,$A126)</f>
        <v>0</v>
      </c>
      <c r="V126" s="88">
        <f>SUMIFS('Dec Receipts Data'!R:R,'Dec Receipts Data'!$A:$A,$B126)+SUMIFS('Dec Receipts Data'!R:R,'Dec Receipts Data'!$A:$A,$A126)</f>
        <v>94.56</v>
      </c>
      <c r="W126" s="88">
        <f>SUMIFS('Dec Receipts Data'!S:S,'Dec Receipts Data'!$A:$A,$B126)+SUMIFS('Dec Receipts Data'!S:S,'Dec Receipts Data'!$A:$A,$A126)</f>
        <v>0</v>
      </c>
      <c r="X126" s="88">
        <f>SUMIFS('Dec Receipts Data'!T:T,'Dec Receipts Data'!$A:$A,$B126)+SUMIFS('Dec Receipts Data'!T:T,'Dec Receipts Data'!$A:$A,$A126)</f>
        <v>0</v>
      </c>
      <c r="Y126" s="88">
        <f>SUMIFS('Dec Receipts Data'!U:U,'Dec Receipts Data'!$A:$A,$B126)+SUMIFS('Dec Receipts Data'!U:U,'Dec Receipts Data'!$A:$A,$A126)</f>
        <v>73213.08</v>
      </c>
      <c r="Z126" s="88">
        <f>SUMIFS('Dec Receipts Data'!V:V,'Dec Receipts Data'!$A:$A,$B126)+SUMIFS('Dec Receipts Data'!V:V,'Dec Receipts Data'!$A:$A,$A126)</f>
        <v>0</v>
      </c>
      <c r="AA126" s="88">
        <f>SUMIFS('Dec Receipts Data'!W:W,'Dec Receipts Data'!$A:$A,$B126)+SUMIFS('Dec Receipts Data'!W:W,'Dec Receipts Data'!$A:$A,$A126)</f>
        <v>1623.72</v>
      </c>
      <c r="AB126" s="88">
        <f>SUMIFS('Dec Receipts Data'!X:X,'Dec Receipts Data'!$A:$A,$B126)+SUMIFS('Dec Receipts Data'!X:X,'Dec Receipts Data'!$A:$A,$A126)</f>
        <v>0</v>
      </c>
      <c r="AC126" s="88">
        <f>SUMIFS('Dec Receipts Data'!Y:Y,'Dec Receipts Data'!$A:$A,$B126)+SUMIFS('Dec Receipts Data'!Y:Y,'Dec Receipts Data'!$A:$A,$A126)</f>
        <v>0</v>
      </c>
      <c r="AD126" s="88">
        <f>SUMIFS('Dec Receipts Data'!Z:Z,'Dec Receipts Data'!$A:$A,$B126)+SUMIFS('Dec Receipts Data'!Z:Z,'Dec Receipts Data'!$A:$A,$A126)</f>
        <v>0</v>
      </c>
      <c r="AE126" s="88">
        <f>SUMIFS('Dec Receipts Data'!AA:AA,'Dec Receipts Data'!$A:$A,$B126)+SUMIFS('Dec Receipts Data'!AA:AA,'Dec Receipts Data'!$A:$A,$A126)</f>
        <v>0</v>
      </c>
      <c r="AF126" s="88">
        <f>SUMIFS('Dec Receipts Data'!AB:AB,'Dec Receipts Data'!$A:$A,$B126)+SUMIFS('Dec Receipts Data'!AB:AB,'Dec Receipts Data'!$A:$A,$A126)</f>
        <v>99403.62</v>
      </c>
      <c r="AG126" s="88">
        <f>SUMIFS('Dec Receipts Data'!AC:AC,'Dec Receipts Data'!$A:$A,$B126)+SUMIFS('Dec Receipts Data'!AC:AC,'Dec Receipts Data'!$A:$A,$A126)</f>
        <v>28258.44</v>
      </c>
      <c r="AH126" s="88">
        <f>SUMIFS('Dec Receipts Data'!AD:AD,'Dec Receipts Data'!$A:$A,$B126)+SUMIFS('Dec Receipts Data'!AD:AD,'Dec Receipts Data'!$A:$A,$A126)</f>
        <v>2097</v>
      </c>
      <c r="AI126" s="88">
        <f>SUMIFS('Dec Receipts Data'!AE:AE,'Dec Receipts Data'!$A:$A,$B126)+SUMIFS('Dec Receipts Data'!AE:AE,'Dec Receipts Data'!$A:$A,$A126)</f>
        <v>20441.04</v>
      </c>
      <c r="AJ126" s="88">
        <f>SUMIFS('Dec Receipts Data'!AF:AF,'Dec Receipts Data'!$A:$A,$B126)+SUMIFS('Dec Receipts Data'!AF:AF,'Dec Receipts Data'!$A:$A,$A126)</f>
        <v>20127</v>
      </c>
      <c r="AK126" s="88">
        <f>SUMIFS('Dec Receipts Data'!AG:AG,'Dec Receipts Data'!$A:$A,$B126)+SUMIFS('Dec Receipts Data'!AG:AG,'Dec Receipts Data'!$A:$A,$A126)</f>
        <v>47953.56</v>
      </c>
    </row>
    <row r="127" spans="1:37" ht="13.2" outlineLevel="1">
      <c r="A127" s="86"/>
      <c r="B127" s="19" t="s">
        <v>204</v>
      </c>
      <c r="C127" s="127">
        <v>217062</v>
      </c>
      <c r="D127" s="80">
        <f>SUMIFS('PMT Terms'!C:C,'PMT Terms'!B:B,B127)</f>
        <v>60</v>
      </c>
      <c r="E127" s="89">
        <f t="shared" si="3"/>
        <v>1.1894416341874672</v>
      </c>
      <c r="F127" s="84">
        <f t="shared" si="5"/>
        <v>258182.58000000002</v>
      </c>
      <c r="G127" s="88">
        <f>SUMIFS('Dec Receipts Data'!C:C,'Dec Receipts Data'!$A:$A,$B127)+SUMIFS('Dec Receipts Data'!C:C,'Dec Receipts Data'!$A:$A,$A127)</f>
        <v>3093.44</v>
      </c>
      <c r="H127" s="88">
        <f>SUMIFS('Dec Receipts Data'!D:D,'Dec Receipts Data'!$A:$A,$B127)+SUMIFS('Dec Receipts Data'!D:D,'Dec Receipts Data'!$A:$A,$A127)</f>
        <v>21.12</v>
      </c>
      <c r="I127" s="88">
        <f>SUMIFS('Dec Receipts Data'!E:E,'Dec Receipts Data'!$A:$A,$B127)+SUMIFS('Dec Receipts Data'!E:E,'Dec Receipts Data'!$A:$A,$A127)</f>
        <v>192.35</v>
      </c>
      <c r="J127" s="88">
        <f>SUMIFS('Dec Receipts Data'!F:F,'Dec Receipts Data'!$A:$A,$B127)+SUMIFS('Dec Receipts Data'!F:F,'Dec Receipts Data'!$A:$A,$A127)</f>
        <v>44384.22</v>
      </c>
      <c r="K127" s="88">
        <f>SUMIFS('Dec Receipts Data'!G:G,'Dec Receipts Data'!$A:$A,$B127)+SUMIFS('Dec Receipts Data'!G:G,'Dec Receipts Data'!$A:$A,$A127)</f>
        <v>15.88</v>
      </c>
      <c r="L127" s="88">
        <f>SUMIFS('Dec Receipts Data'!H:H,'Dec Receipts Data'!$A:$A,$B127)+SUMIFS('Dec Receipts Data'!H:H,'Dec Receipts Data'!$A:$A,$A127)</f>
        <v>573.55999999999995</v>
      </c>
      <c r="M127" s="88">
        <f>SUMIFS('Dec Receipts Data'!I:I,'Dec Receipts Data'!$A:$A,$B127)+SUMIFS('Dec Receipts Data'!I:I,'Dec Receipts Data'!$A:$A,$A127)</f>
        <v>0</v>
      </c>
      <c r="N127" s="88">
        <f>SUMIFS('Dec Receipts Data'!J:J,'Dec Receipts Data'!$A:$A,$B127)+SUMIFS('Dec Receipts Data'!J:J,'Dec Receipts Data'!$A:$A,$A127)</f>
        <v>74.06</v>
      </c>
      <c r="O127" s="88">
        <f>SUMIFS('Dec Receipts Data'!K:K,'Dec Receipts Data'!$A:$A,$B127)+SUMIFS('Dec Receipts Data'!K:K,'Dec Receipts Data'!$A:$A,$A127)</f>
        <v>47872.61</v>
      </c>
      <c r="P127" s="88">
        <f>SUMIFS('Dec Receipts Data'!L:L,'Dec Receipts Data'!$A:$A,$B127)+SUMIFS('Dec Receipts Data'!L:L,'Dec Receipts Data'!$A:$A,$A127)</f>
        <v>370.02</v>
      </c>
      <c r="Q127" s="88">
        <f>SUMIFS('Dec Receipts Data'!M:M,'Dec Receipts Data'!$A:$A,$B127)+SUMIFS('Dec Receipts Data'!M:M,'Dec Receipts Data'!$A:$A,$A127)</f>
        <v>206.11</v>
      </c>
      <c r="R127" s="88">
        <f>SUMIFS('Dec Receipts Data'!N:N,'Dec Receipts Data'!$A:$A,$B127)+SUMIFS('Dec Receipts Data'!N:N,'Dec Receipts Data'!$A:$A,$A127)</f>
        <v>0</v>
      </c>
      <c r="S127" s="88">
        <f>SUMIFS('Dec Receipts Data'!O:O,'Dec Receipts Data'!$A:$A,$B127)+SUMIFS('Dec Receipts Data'!O:O,'Dec Receipts Data'!$A:$A,$A127)</f>
        <v>0</v>
      </c>
      <c r="T127" s="88">
        <f>SUMIFS('Dec Receipts Data'!P:P,'Dec Receipts Data'!$A:$A,$B127)+SUMIFS('Dec Receipts Data'!P:P,'Dec Receipts Data'!$A:$A,$A127)</f>
        <v>0</v>
      </c>
      <c r="U127" s="88">
        <f>SUMIFS('Dec Receipts Data'!Q:Q,'Dec Receipts Data'!$A:$A,$B127)+SUMIFS('Dec Receipts Data'!Q:Q,'Dec Receipts Data'!$A:$A,$A127)</f>
        <v>14233.92</v>
      </c>
      <c r="V127" s="88">
        <f>SUMIFS('Dec Receipts Data'!R:R,'Dec Receipts Data'!$A:$A,$B127)+SUMIFS('Dec Receipts Data'!R:R,'Dec Receipts Data'!$A:$A,$A127)</f>
        <v>18929.2</v>
      </c>
      <c r="W127" s="88">
        <f>SUMIFS('Dec Receipts Data'!S:S,'Dec Receipts Data'!$A:$A,$B127)+SUMIFS('Dec Receipts Data'!S:S,'Dec Receipts Data'!$A:$A,$A127)</f>
        <v>0</v>
      </c>
      <c r="X127" s="88">
        <f>SUMIFS('Dec Receipts Data'!T:T,'Dec Receipts Data'!$A:$A,$B127)+SUMIFS('Dec Receipts Data'!T:T,'Dec Receipts Data'!$A:$A,$A127)</f>
        <v>45086.48</v>
      </c>
      <c r="Y127" s="88">
        <f>SUMIFS('Dec Receipts Data'!U:U,'Dec Receipts Data'!$A:$A,$B127)+SUMIFS('Dec Receipts Data'!U:U,'Dec Receipts Data'!$A:$A,$A127)</f>
        <v>0</v>
      </c>
      <c r="Z127" s="88">
        <f>SUMIFS('Dec Receipts Data'!V:V,'Dec Receipts Data'!$A:$A,$B127)+SUMIFS('Dec Receipts Data'!V:V,'Dec Receipts Data'!$A:$A,$A127)</f>
        <v>0</v>
      </c>
      <c r="AA127" s="88">
        <f>SUMIFS('Dec Receipts Data'!W:W,'Dec Receipts Data'!$A:$A,$B127)+SUMIFS('Dec Receipts Data'!W:W,'Dec Receipts Data'!$A:$A,$A127)</f>
        <v>0</v>
      </c>
      <c r="AB127" s="88">
        <f>SUMIFS('Dec Receipts Data'!X:X,'Dec Receipts Data'!$A:$A,$B127)+SUMIFS('Dec Receipts Data'!X:X,'Dec Receipts Data'!$A:$A,$A127)</f>
        <v>0</v>
      </c>
      <c r="AC127" s="88">
        <f>SUMIFS('Dec Receipts Data'!Y:Y,'Dec Receipts Data'!$A:$A,$B127)+SUMIFS('Dec Receipts Data'!Y:Y,'Dec Receipts Data'!$A:$A,$A127)</f>
        <v>0</v>
      </c>
      <c r="AD127" s="88">
        <f>SUMIFS('Dec Receipts Data'!Z:Z,'Dec Receipts Data'!$A:$A,$B127)+SUMIFS('Dec Receipts Data'!Z:Z,'Dec Receipts Data'!$A:$A,$A127)</f>
        <v>28800.69</v>
      </c>
      <c r="AE127" s="88">
        <f>SUMIFS('Dec Receipts Data'!AA:AA,'Dec Receipts Data'!$A:$A,$B127)+SUMIFS('Dec Receipts Data'!AA:AA,'Dec Receipts Data'!$A:$A,$A127)</f>
        <v>217.82</v>
      </c>
      <c r="AF127" s="88">
        <f>SUMIFS('Dec Receipts Data'!AB:AB,'Dec Receipts Data'!$A:$A,$B127)+SUMIFS('Dec Receipts Data'!AB:AB,'Dec Receipts Data'!$A:$A,$A127)</f>
        <v>1438.6</v>
      </c>
      <c r="AG127" s="88">
        <f>SUMIFS('Dec Receipts Data'!AC:AC,'Dec Receipts Data'!$A:$A,$B127)+SUMIFS('Dec Receipts Data'!AC:AC,'Dec Receipts Data'!$A:$A,$A127)</f>
        <v>8458.86</v>
      </c>
      <c r="AH127" s="88">
        <f>SUMIFS('Dec Receipts Data'!AD:AD,'Dec Receipts Data'!$A:$A,$B127)+SUMIFS('Dec Receipts Data'!AD:AD,'Dec Receipts Data'!$A:$A,$A127)</f>
        <v>182.43</v>
      </c>
      <c r="AI127" s="88">
        <f>SUMIFS('Dec Receipts Data'!AE:AE,'Dec Receipts Data'!$A:$A,$B127)+SUMIFS('Dec Receipts Data'!AE:AE,'Dec Receipts Data'!$A:$A,$A127)</f>
        <v>746.76</v>
      </c>
      <c r="AJ127" s="88">
        <f>SUMIFS('Dec Receipts Data'!AF:AF,'Dec Receipts Data'!$A:$A,$B127)+SUMIFS('Dec Receipts Data'!AF:AF,'Dec Receipts Data'!$A:$A,$A127)</f>
        <v>43284.45</v>
      </c>
      <c r="AK127" s="88">
        <f>SUMIFS('Dec Receipts Data'!AG:AG,'Dec Receipts Data'!$A:$A,$B127)+SUMIFS('Dec Receipts Data'!AG:AG,'Dec Receipts Data'!$A:$A,$A127)</f>
        <v>0</v>
      </c>
    </row>
    <row r="128" spans="1:37" ht="13.2" outlineLevel="1">
      <c r="A128" s="86"/>
      <c r="B128" s="19" t="s">
        <v>535</v>
      </c>
      <c r="C128" s="127">
        <v>204989</v>
      </c>
      <c r="D128" s="80">
        <f>SUMIFS('PMT Terms'!C:C,'PMT Terms'!B:B,B128)</f>
        <v>90</v>
      </c>
      <c r="E128" s="89">
        <f t="shared" si="3"/>
        <v>1.4240349969998392</v>
      </c>
      <c r="F128" s="84">
        <f t="shared" si="5"/>
        <v>291911.51</v>
      </c>
      <c r="G128" s="88">
        <f>SUMIFS('Dec Receipts Data'!C:C,'Dec Receipts Data'!$A:$A,$B128)+SUMIFS('Dec Receipts Data'!C:C,'Dec Receipts Data'!$A:$A,$A128)</f>
        <v>2622.6</v>
      </c>
      <c r="H128" s="88">
        <f>SUMIFS('Dec Receipts Data'!D:D,'Dec Receipts Data'!$A:$A,$B128)+SUMIFS('Dec Receipts Data'!D:D,'Dec Receipts Data'!$A:$A,$A128)</f>
        <v>27024.84</v>
      </c>
      <c r="I128" s="88">
        <f>SUMIFS('Dec Receipts Data'!E:E,'Dec Receipts Data'!$A:$A,$B128)+SUMIFS('Dec Receipts Data'!E:E,'Dec Receipts Data'!$A:$A,$A128)</f>
        <v>7399.32</v>
      </c>
      <c r="J128" s="88">
        <f>SUMIFS('Dec Receipts Data'!F:F,'Dec Receipts Data'!$A:$A,$B128)+SUMIFS('Dec Receipts Data'!F:F,'Dec Receipts Data'!$A:$A,$A128)</f>
        <v>9341.5400000000009</v>
      </c>
      <c r="K128" s="88">
        <f>SUMIFS('Dec Receipts Data'!G:G,'Dec Receipts Data'!$A:$A,$B128)+SUMIFS('Dec Receipts Data'!G:G,'Dec Receipts Data'!$A:$A,$A128)</f>
        <v>0</v>
      </c>
      <c r="L128" s="88">
        <f>SUMIFS('Dec Receipts Data'!H:H,'Dec Receipts Data'!$A:$A,$B128)+SUMIFS('Dec Receipts Data'!H:H,'Dec Receipts Data'!$A:$A,$A128)</f>
        <v>0</v>
      </c>
      <c r="M128" s="88">
        <f>SUMIFS('Dec Receipts Data'!I:I,'Dec Receipts Data'!$A:$A,$B128)+SUMIFS('Dec Receipts Data'!I:I,'Dec Receipts Data'!$A:$A,$A128)</f>
        <v>0</v>
      </c>
      <c r="N128" s="88">
        <f>SUMIFS('Dec Receipts Data'!J:J,'Dec Receipts Data'!$A:$A,$B128)+SUMIFS('Dec Receipts Data'!J:J,'Dec Receipts Data'!$A:$A,$A128)</f>
        <v>21163.1</v>
      </c>
      <c r="O128" s="88">
        <f>SUMIFS('Dec Receipts Data'!K:K,'Dec Receipts Data'!$A:$A,$B128)+SUMIFS('Dec Receipts Data'!K:K,'Dec Receipts Data'!$A:$A,$A128)</f>
        <v>38173.199999999997</v>
      </c>
      <c r="P128" s="88">
        <f>SUMIFS('Dec Receipts Data'!L:L,'Dec Receipts Data'!$A:$A,$B128)+SUMIFS('Dec Receipts Data'!L:L,'Dec Receipts Data'!$A:$A,$A128)</f>
        <v>21812.28</v>
      </c>
      <c r="Q128" s="88">
        <f>SUMIFS('Dec Receipts Data'!M:M,'Dec Receipts Data'!$A:$A,$B128)+SUMIFS('Dec Receipts Data'!M:M,'Dec Receipts Data'!$A:$A,$A128)</f>
        <v>15237.95</v>
      </c>
      <c r="R128" s="88">
        <f>SUMIFS('Dec Receipts Data'!N:N,'Dec Receipts Data'!$A:$A,$B128)+SUMIFS('Dec Receipts Data'!N:N,'Dec Receipts Data'!$A:$A,$A128)</f>
        <v>3420.91</v>
      </c>
      <c r="S128" s="88">
        <f>SUMIFS('Dec Receipts Data'!O:O,'Dec Receipts Data'!$A:$A,$B128)+SUMIFS('Dec Receipts Data'!O:O,'Dec Receipts Data'!$A:$A,$A128)</f>
        <v>219.36</v>
      </c>
      <c r="T128" s="88">
        <f>SUMIFS('Dec Receipts Data'!P:P,'Dec Receipts Data'!$A:$A,$B128)+SUMIFS('Dec Receipts Data'!P:P,'Dec Receipts Data'!$A:$A,$A128)</f>
        <v>0</v>
      </c>
      <c r="U128" s="88">
        <f>SUMIFS('Dec Receipts Data'!Q:Q,'Dec Receipts Data'!$A:$A,$B128)+SUMIFS('Dec Receipts Data'!Q:Q,'Dec Receipts Data'!$A:$A,$A128)</f>
        <v>8433.14</v>
      </c>
      <c r="V128" s="88">
        <f>SUMIFS('Dec Receipts Data'!R:R,'Dec Receipts Data'!$A:$A,$B128)+SUMIFS('Dec Receipts Data'!R:R,'Dec Receipts Data'!$A:$A,$A128)</f>
        <v>28739.4</v>
      </c>
      <c r="W128" s="88">
        <f>SUMIFS('Dec Receipts Data'!S:S,'Dec Receipts Data'!$A:$A,$B128)+SUMIFS('Dec Receipts Data'!S:S,'Dec Receipts Data'!$A:$A,$A128)</f>
        <v>49685.88</v>
      </c>
      <c r="X128" s="88">
        <f>SUMIFS('Dec Receipts Data'!T:T,'Dec Receipts Data'!$A:$A,$B128)+SUMIFS('Dec Receipts Data'!T:T,'Dec Receipts Data'!$A:$A,$A128)</f>
        <v>36370.99</v>
      </c>
      <c r="Y128" s="88">
        <f>SUMIFS('Dec Receipts Data'!U:U,'Dec Receipts Data'!$A:$A,$B128)+SUMIFS('Dec Receipts Data'!U:U,'Dec Receipts Data'!$A:$A,$A128)</f>
        <v>15303.24</v>
      </c>
      <c r="Z128" s="88">
        <f>SUMIFS('Dec Receipts Data'!V:V,'Dec Receipts Data'!$A:$A,$B128)+SUMIFS('Dec Receipts Data'!V:V,'Dec Receipts Data'!$A:$A,$A128)</f>
        <v>36.56</v>
      </c>
      <c r="AA128" s="88">
        <f>SUMIFS('Dec Receipts Data'!W:W,'Dec Receipts Data'!$A:$A,$B128)+SUMIFS('Dec Receipts Data'!W:W,'Dec Receipts Data'!$A:$A,$A128)</f>
        <v>0</v>
      </c>
      <c r="AB128" s="88">
        <f>SUMIFS('Dec Receipts Data'!X:X,'Dec Receipts Data'!$A:$A,$B128)+SUMIFS('Dec Receipts Data'!X:X,'Dec Receipts Data'!$A:$A,$A128)</f>
        <v>4956.1000000000004</v>
      </c>
      <c r="AC128" s="88">
        <f>SUMIFS('Dec Receipts Data'!Y:Y,'Dec Receipts Data'!$A:$A,$B128)+SUMIFS('Dec Receipts Data'!Y:Y,'Dec Receipts Data'!$A:$A,$A128)</f>
        <v>1118.5899999999999</v>
      </c>
      <c r="AD128" s="88">
        <f>SUMIFS('Dec Receipts Data'!Z:Z,'Dec Receipts Data'!$A:$A,$B128)+SUMIFS('Dec Receipts Data'!Z:Z,'Dec Receipts Data'!$A:$A,$A128)</f>
        <v>0</v>
      </c>
      <c r="AE128" s="88">
        <f>SUMIFS('Dec Receipts Data'!AA:AA,'Dec Receipts Data'!$A:$A,$B128)+SUMIFS('Dec Receipts Data'!AA:AA,'Dec Receipts Data'!$A:$A,$A128)</f>
        <v>323.76</v>
      </c>
      <c r="AF128" s="88">
        <f>SUMIFS('Dec Receipts Data'!AB:AB,'Dec Receipts Data'!$A:$A,$B128)+SUMIFS('Dec Receipts Data'!AB:AB,'Dec Receipts Data'!$A:$A,$A128)</f>
        <v>419.76</v>
      </c>
      <c r="AG128" s="88">
        <f>SUMIFS('Dec Receipts Data'!AC:AC,'Dec Receipts Data'!$A:$A,$B128)+SUMIFS('Dec Receipts Data'!AC:AC,'Dec Receipts Data'!$A:$A,$A128)</f>
        <v>0</v>
      </c>
      <c r="AH128" s="88">
        <f>SUMIFS('Dec Receipts Data'!AD:AD,'Dec Receipts Data'!$A:$A,$B128)+SUMIFS('Dec Receipts Data'!AD:AD,'Dec Receipts Data'!$A:$A,$A128)</f>
        <v>52.47</v>
      </c>
      <c r="AI128" s="88">
        <f>SUMIFS('Dec Receipts Data'!AE:AE,'Dec Receipts Data'!$A:$A,$B128)+SUMIFS('Dec Receipts Data'!AE:AE,'Dec Receipts Data'!$A:$A,$A128)</f>
        <v>0</v>
      </c>
      <c r="AJ128" s="88">
        <f>SUMIFS('Dec Receipts Data'!AF:AF,'Dec Receipts Data'!$A:$A,$B128)+SUMIFS('Dec Receipts Data'!AF:AF,'Dec Receipts Data'!$A:$A,$A128)</f>
        <v>56.52</v>
      </c>
      <c r="AK128" s="88">
        <f>SUMIFS('Dec Receipts Data'!AG:AG,'Dec Receipts Data'!$A:$A,$B128)+SUMIFS('Dec Receipts Data'!AG:AG,'Dec Receipts Data'!$A:$A,$A128)</f>
        <v>0</v>
      </c>
    </row>
    <row r="129" spans="1:37" ht="13.2" outlineLevel="1">
      <c r="A129" s="86"/>
      <c r="B129" s="19" t="s">
        <v>718</v>
      </c>
      <c r="C129" s="127">
        <v>198808</v>
      </c>
      <c r="D129" s="80">
        <f>SUMIFS('PMT Terms'!C:C,'PMT Terms'!B:B,B129)</f>
        <v>30</v>
      </c>
      <c r="E129" s="89">
        <f t="shared" si="3"/>
        <v>0.68722652005955498</v>
      </c>
      <c r="F129" s="84">
        <f t="shared" si="5"/>
        <v>136626.13</v>
      </c>
      <c r="G129" s="88">
        <f>SUMIFS('Dec Receipts Data'!C:C,'Dec Receipts Data'!$A:$A,$B129)+SUMIFS('Dec Receipts Data'!C:C,'Dec Receipts Data'!$A:$A,$A129)</f>
        <v>3716</v>
      </c>
      <c r="H129" s="88">
        <f>SUMIFS('Dec Receipts Data'!D:D,'Dec Receipts Data'!$A:$A,$B129)+SUMIFS('Dec Receipts Data'!D:D,'Dec Receipts Data'!$A:$A,$A129)</f>
        <v>58432.2</v>
      </c>
      <c r="I129" s="88">
        <f>SUMIFS('Dec Receipts Data'!E:E,'Dec Receipts Data'!$A:$A,$B129)+SUMIFS('Dec Receipts Data'!E:E,'Dec Receipts Data'!$A:$A,$A129)</f>
        <v>22509.67</v>
      </c>
      <c r="J129" s="88">
        <f>SUMIFS('Dec Receipts Data'!F:F,'Dec Receipts Data'!$A:$A,$B129)+SUMIFS('Dec Receipts Data'!F:F,'Dec Receipts Data'!$A:$A,$A129)</f>
        <v>24154</v>
      </c>
      <c r="K129" s="88">
        <f>SUMIFS('Dec Receipts Data'!G:G,'Dec Receipts Data'!$A:$A,$B129)+SUMIFS('Dec Receipts Data'!G:G,'Dec Receipts Data'!$A:$A,$A129)</f>
        <v>0</v>
      </c>
      <c r="L129" s="88">
        <f>SUMIFS('Dec Receipts Data'!H:H,'Dec Receipts Data'!$A:$A,$B129)+SUMIFS('Dec Receipts Data'!H:H,'Dec Receipts Data'!$A:$A,$A129)</f>
        <v>0</v>
      </c>
      <c r="M129" s="88">
        <f>SUMIFS('Dec Receipts Data'!I:I,'Dec Receipts Data'!$A:$A,$B129)+SUMIFS('Dec Receipts Data'!I:I,'Dec Receipts Data'!$A:$A,$A129)</f>
        <v>1858</v>
      </c>
      <c r="N129" s="88">
        <f>SUMIFS('Dec Receipts Data'!J:J,'Dec Receipts Data'!$A:$A,$B129)+SUMIFS('Dec Receipts Data'!J:J,'Dec Receipts Data'!$A:$A,$A129)</f>
        <v>0</v>
      </c>
      <c r="O129" s="88">
        <f>SUMIFS('Dec Receipts Data'!K:K,'Dec Receipts Data'!$A:$A,$B129)+SUMIFS('Dec Receipts Data'!K:K,'Dec Receipts Data'!$A:$A,$A129)</f>
        <v>0</v>
      </c>
      <c r="P129" s="88">
        <f>SUMIFS('Dec Receipts Data'!L:L,'Dec Receipts Data'!$A:$A,$B129)+SUMIFS('Dec Receipts Data'!L:L,'Dec Receipts Data'!$A:$A,$A129)</f>
        <v>0</v>
      </c>
      <c r="Q129" s="88">
        <f>SUMIFS('Dec Receipts Data'!M:M,'Dec Receipts Data'!$A:$A,$B129)+SUMIFS('Dec Receipts Data'!M:M,'Dec Receipts Data'!$A:$A,$A129)</f>
        <v>0</v>
      </c>
      <c r="R129" s="88">
        <f>SUMIFS('Dec Receipts Data'!N:N,'Dec Receipts Data'!$A:$A,$B129)+SUMIFS('Dec Receipts Data'!N:N,'Dec Receipts Data'!$A:$A,$A129)</f>
        <v>0</v>
      </c>
      <c r="S129" s="88">
        <f>SUMIFS('Dec Receipts Data'!O:O,'Dec Receipts Data'!$A:$A,$B129)+SUMIFS('Dec Receipts Data'!O:O,'Dec Receipts Data'!$A:$A,$A129)</f>
        <v>0</v>
      </c>
      <c r="T129" s="88">
        <f>SUMIFS('Dec Receipts Data'!P:P,'Dec Receipts Data'!$A:$A,$B129)+SUMIFS('Dec Receipts Data'!P:P,'Dec Receipts Data'!$A:$A,$A129)</f>
        <v>5546.13</v>
      </c>
      <c r="U129" s="88">
        <f>SUMIFS('Dec Receipts Data'!Q:Q,'Dec Receipts Data'!$A:$A,$B129)+SUMIFS('Dec Receipts Data'!Q:Q,'Dec Receipts Data'!$A:$A,$A129)</f>
        <v>0</v>
      </c>
      <c r="V129" s="88">
        <f>SUMIFS('Dec Receipts Data'!R:R,'Dec Receipts Data'!$A:$A,$B129)+SUMIFS('Dec Receipts Data'!R:R,'Dec Receipts Data'!$A:$A,$A129)</f>
        <v>0</v>
      </c>
      <c r="W129" s="88">
        <f>SUMIFS('Dec Receipts Data'!S:S,'Dec Receipts Data'!$A:$A,$B129)+SUMIFS('Dec Receipts Data'!S:S,'Dec Receipts Data'!$A:$A,$A129)</f>
        <v>185.8</v>
      </c>
      <c r="X129" s="88">
        <f>SUMIFS('Dec Receipts Data'!T:T,'Dec Receipts Data'!$A:$A,$B129)+SUMIFS('Dec Receipts Data'!T:T,'Dec Receipts Data'!$A:$A,$A129)</f>
        <v>1858</v>
      </c>
      <c r="Y129" s="88">
        <f>SUMIFS('Dec Receipts Data'!U:U,'Dec Receipts Data'!$A:$A,$B129)+SUMIFS('Dec Receipts Data'!U:U,'Dec Receipts Data'!$A:$A,$A129)</f>
        <v>0</v>
      </c>
      <c r="Z129" s="88">
        <f>SUMIFS('Dec Receipts Data'!V:V,'Dec Receipts Data'!$A:$A,$B129)+SUMIFS('Dec Receipts Data'!V:V,'Dec Receipts Data'!$A:$A,$A129)</f>
        <v>18208.400000000001</v>
      </c>
      <c r="AA129" s="88">
        <f>SUMIFS('Dec Receipts Data'!W:W,'Dec Receipts Data'!$A:$A,$B129)+SUMIFS('Dec Receipts Data'!W:W,'Dec Receipts Data'!$A:$A,$A129)</f>
        <v>0</v>
      </c>
      <c r="AB129" s="88">
        <f>SUMIFS('Dec Receipts Data'!X:X,'Dec Receipts Data'!$A:$A,$B129)+SUMIFS('Dec Receipts Data'!X:X,'Dec Receipts Data'!$A:$A,$A129)</f>
        <v>0</v>
      </c>
      <c r="AC129" s="88">
        <f>SUMIFS('Dec Receipts Data'!Y:Y,'Dec Receipts Data'!$A:$A,$B129)+SUMIFS('Dec Receipts Data'!Y:Y,'Dec Receipts Data'!$A:$A,$A129)</f>
        <v>0</v>
      </c>
      <c r="AD129" s="88">
        <f>SUMIFS('Dec Receipts Data'!Z:Z,'Dec Receipts Data'!$A:$A,$B129)+SUMIFS('Dec Receipts Data'!Z:Z,'Dec Receipts Data'!$A:$A,$A129)</f>
        <v>0</v>
      </c>
      <c r="AE129" s="88">
        <f>SUMIFS('Dec Receipts Data'!AA:AA,'Dec Receipts Data'!$A:$A,$B129)+SUMIFS('Dec Receipts Data'!AA:AA,'Dec Receipts Data'!$A:$A,$A129)</f>
        <v>0</v>
      </c>
      <c r="AF129" s="88">
        <f>SUMIFS('Dec Receipts Data'!AB:AB,'Dec Receipts Data'!$A:$A,$B129)+SUMIFS('Dec Receipts Data'!AB:AB,'Dec Receipts Data'!$A:$A,$A129)</f>
        <v>0</v>
      </c>
      <c r="AG129" s="88">
        <f>SUMIFS('Dec Receipts Data'!AC:AC,'Dec Receipts Data'!$A:$A,$B129)+SUMIFS('Dec Receipts Data'!AC:AC,'Dec Receipts Data'!$A:$A,$A129)</f>
        <v>0</v>
      </c>
      <c r="AH129" s="88">
        <f>SUMIFS('Dec Receipts Data'!AD:AD,'Dec Receipts Data'!$A:$A,$B129)+SUMIFS('Dec Receipts Data'!AD:AD,'Dec Receipts Data'!$A:$A,$A129)</f>
        <v>0</v>
      </c>
      <c r="AI129" s="88">
        <f>SUMIFS('Dec Receipts Data'!AE:AE,'Dec Receipts Data'!$A:$A,$B129)+SUMIFS('Dec Receipts Data'!AE:AE,'Dec Receipts Data'!$A:$A,$A129)</f>
        <v>0</v>
      </c>
      <c r="AJ129" s="88">
        <f>SUMIFS('Dec Receipts Data'!AF:AF,'Dec Receipts Data'!$A:$A,$B129)+SUMIFS('Dec Receipts Data'!AF:AF,'Dec Receipts Data'!$A:$A,$A129)</f>
        <v>0</v>
      </c>
      <c r="AK129" s="88">
        <f>SUMIFS('Dec Receipts Data'!AG:AG,'Dec Receipts Data'!$A:$A,$B129)+SUMIFS('Dec Receipts Data'!AG:AG,'Dec Receipts Data'!$A:$A,$A129)</f>
        <v>157.93</v>
      </c>
    </row>
    <row r="130" spans="1:37" ht="13.2" outlineLevel="1">
      <c r="A130" s="86"/>
      <c r="B130" s="19" t="s">
        <v>113</v>
      </c>
      <c r="C130" s="127">
        <v>198685</v>
      </c>
      <c r="D130" s="80">
        <f>SUMIFS('PMT Terms'!C:C,'PMT Terms'!B:B,B130)</f>
        <v>30</v>
      </c>
      <c r="E130" s="89">
        <f t="shared" si="3"/>
        <v>1.1332934041321689</v>
      </c>
      <c r="F130" s="84">
        <f t="shared" si="5"/>
        <v>225168.4</v>
      </c>
      <c r="G130" s="88">
        <f>SUMIFS('Dec Receipts Data'!C:C,'Dec Receipts Data'!$A:$A,$B130)+SUMIFS('Dec Receipts Data'!C:C,'Dec Receipts Data'!$A:$A,$A130)</f>
        <v>21783.91</v>
      </c>
      <c r="H130" s="88">
        <f>SUMIFS('Dec Receipts Data'!D:D,'Dec Receipts Data'!$A:$A,$B130)+SUMIFS('Dec Receipts Data'!D:D,'Dec Receipts Data'!$A:$A,$A130)</f>
        <v>119.92</v>
      </c>
      <c r="I130" s="88">
        <f>SUMIFS('Dec Receipts Data'!E:E,'Dec Receipts Data'!$A:$A,$B130)+SUMIFS('Dec Receipts Data'!E:E,'Dec Receipts Data'!$A:$A,$A130)</f>
        <v>3336.04</v>
      </c>
      <c r="J130" s="88">
        <f>SUMIFS('Dec Receipts Data'!F:F,'Dec Receipts Data'!$A:$A,$B130)+SUMIFS('Dec Receipts Data'!F:F,'Dec Receipts Data'!$A:$A,$A130)</f>
        <v>1508.58</v>
      </c>
      <c r="K130" s="88">
        <f>SUMIFS('Dec Receipts Data'!G:G,'Dec Receipts Data'!$A:$A,$B130)+SUMIFS('Dec Receipts Data'!G:G,'Dec Receipts Data'!$A:$A,$A130)</f>
        <v>1688.74</v>
      </c>
      <c r="L130" s="88">
        <f>SUMIFS('Dec Receipts Data'!H:H,'Dec Receipts Data'!$A:$A,$B130)+SUMIFS('Dec Receipts Data'!H:H,'Dec Receipts Data'!$A:$A,$A130)</f>
        <v>1365.36</v>
      </c>
      <c r="M130" s="88">
        <f>SUMIFS('Dec Receipts Data'!I:I,'Dec Receipts Data'!$A:$A,$B130)+SUMIFS('Dec Receipts Data'!I:I,'Dec Receipts Data'!$A:$A,$A130)</f>
        <v>83</v>
      </c>
      <c r="N130" s="88">
        <f>SUMIFS('Dec Receipts Data'!J:J,'Dec Receipts Data'!$A:$A,$B130)+SUMIFS('Dec Receipts Data'!J:J,'Dec Receipts Data'!$A:$A,$A130)</f>
        <v>0</v>
      </c>
      <c r="O130" s="88">
        <f>SUMIFS('Dec Receipts Data'!K:K,'Dec Receipts Data'!$A:$A,$B130)+SUMIFS('Dec Receipts Data'!K:K,'Dec Receipts Data'!$A:$A,$A130)</f>
        <v>27868.69</v>
      </c>
      <c r="P130" s="88">
        <f>SUMIFS('Dec Receipts Data'!L:L,'Dec Receipts Data'!$A:$A,$B130)+SUMIFS('Dec Receipts Data'!L:L,'Dec Receipts Data'!$A:$A,$A130)</f>
        <v>4331.13</v>
      </c>
      <c r="Q130" s="88">
        <f>SUMIFS('Dec Receipts Data'!M:M,'Dec Receipts Data'!$A:$A,$B130)+SUMIFS('Dec Receipts Data'!M:M,'Dec Receipts Data'!$A:$A,$A130)</f>
        <v>1099.8399999999999</v>
      </c>
      <c r="R130" s="88">
        <f>SUMIFS('Dec Receipts Data'!N:N,'Dec Receipts Data'!$A:$A,$B130)+SUMIFS('Dec Receipts Data'!N:N,'Dec Receipts Data'!$A:$A,$A130)</f>
        <v>8354.7800000000007</v>
      </c>
      <c r="S130" s="88">
        <f>SUMIFS('Dec Receipts Data'!O:O,'Dec Receipts Data'!$A:$A,$B130)+SUMIFS('Dec Receipts Data'!O:O,'Dec Receipts Data'!$A:$A,$A130)</f>
        <v>498.28</v>
      </c>
      <c r="T130" s="88">
        <f>SUMIFS('Dec Receipts Data'!P:P,'Dec Receipts Data'!$A:$A,$B130)+SUMIFS('Dec Receipts Data'!P:P,'Dec Receipts Data'!$A:$A,$A130)</f>
        <v>246.06</v>
      </c>
      <c r="U130" s="88">
        <f>SUMIFS('Dec Receipts Data'!Q:Q,'Dec Receipts Data'!$A:$A,$B130)+SUMIFS('Dec Receipts Data'!Q:Q,'Dec Receipts Data'!$A:$A,$A130)</f>
        <v>29449.599999999999</v>
      </c>
      <c r="V130" s="88">
        <f>SUMIFS('Dec Receipts Data'!R:R,'Dec Receipts Data'!$A:$A,$B130)+SUMIFS('Dec Receipts Data'!R:R,'Dec Receipts Data'!$A:$A,$A130)</f>
        <v>9574.15</v>
      </c>
      <c r="W130" s="88">
        <f>SUMIFS('Dec Receipts Data'!S:S,'Dec Receipts Data'!$A:$A,$B130)+SUMIFS('Dec Receipts Data'!S:S,'Dec Receipts Data'!$A:$A,$A130)</f>
        <v>23532</v>
      </c>
      <c r="X130" s="88">
        <f>SUMIFS('Dec Receipts Data'!T:T,'Dec Receipts Data'!$A:$A,$B130)+SUMIFS('Dec Receipts Data'!T:T,'Dec Receipts Data'!$A:$A,$A130)</f>
        <v>2132.7600000000002</v>
      </c>
      <c r="Y130" s="88">
        <f>SUMIFS('Dec Receipts Data'!U:U,'Dec Receipts Data'!$A:$A,$B130)+SUMIFS('Dec Receipts Data'!U:U,'Dec Receipts Data'!$A:$A,$A130)</f>
        <v>3731.05</v>
      </c>
      <c r="Z130" s="88">
        <f>SUMIFS('Dec Receipts Data'!V:V,'Dec Receipts Data'!$A:$A,$B130)+SUMIFS('Dec Receipts Data'!V:V,'Dec Receipts Data'!$A:$A,$A130)</f>
        <v>166.44</v>
      </c>
      <c r="AA130" s="88">
        <f>SUMIFS('Dec Receipts Data'!W:W,'Dec Receipts Data'!$A:$A,$B130)+SUMIFS('Dec Receipts Data'!W:W,'Dec Receipts Data'!$A:$A,$A130)</f>
        <v>0</v>
      </c>
      <c r="AB130" s="88">
        <f>SUMIFS('Dec Receipts Data'!X:X,'Dec Receipts Data'!$A:$A,$B130)+SUMIFS('Dec Receipts Data'!X:X,'Dec Receipts Data'!$A:$A,$A130)</f>
        <v>16.87</v>
      </c>
      <c r="AC130" s="88">
        <f>SUMIFS('Dec Receipts Data'!Y:Y,'Dec Receipts Data'!$A:$A,$B130)+SUMIFS('Dec Receipts Data'!Y:Y,'Dec Receipts Data'!$A:$A,$A130)</f>
        <v>17654.599999999999</v>
      </c>
      <c r="AD130" s="88">
        <f>SUMIFS('Dec Receipts Data'!Z:Z,'Dec Receipts Data'!$A:$A,$B130)+SUMIFS('Dec Receipts Data'!Z:Z,'Dec Receipts Data'!$A:$A,$A130)</f>
        <v>4034.92</v>
      </c>
      <c r="AE130" s="88">
        <f>SUMIFS('Dec Receipts Data'!AA:AA,'Dec Receipts Data'!$A:$A,$B130)+SUMIFS('Dec Receipts Data'!AA:AA,'Dec Receipts Data'!$A:$A,$A130)</f>
        <v>0</v>
      </c>
      <c r="AF130" s="88">
        <f>SUMIFS('Dec Receipts Data'!AB:AB,'Dec Receipts Data'!$A:$A,$B130)+SUMIFS('Dec Receipts Data'!AB:AB,'Dec Receipts Data'!$A:$A,$A130)</f>
        <v>21682.23</v>
      </c>
      <c r="AG130" s="88">
        <f>SUMIFS('Dec Receipts Data'!AC:AC,'Dec Receipts Data'!$A:$A,$B130)+SUMIFS('Dec Receipts Data'!AC:AC,'Dec Receipts Data'!$A:$A,$A130)</f>
        <v>21383.69</v>
      </c>
      <c r="AH130" s="88">
        <f>SUMIFS('Dec Receipts Data'!AD:AD,'Dec Receipts Data'!$A:$A,$B130)+SUMIFS('Dec Receipts Data'!AD:AD,'Dec Receipts Data'!$A:$A,$A130)</f>
        <v>1246.75</v>
      </c>
      <c r="AI130" s="88">
        <f>SUMIFS('Dec Receipts Data'!AE:AE,'Dec Receipts Data'!$A:$A,$B130)+SUMIFS('Dec Receipts Data'!AE:AE,'Dec Receipts Data'!$A:$A,$A130)</f>
        <v>11101.58</v>
      </c>
      <c r="AJ130" s="88">
        <f>SUMIFS('Dec Receipts Data'!AF:AF,'Dec Receipts Data'!$A:$A,$B130)+SUMIFS('Dec Receipts Data'!AF:AF,'Dec Receipts Data'!$A:$A,$A130)</f>
        <v>3692.68</v>
      </c>
      <c r="AK130" s="88">
        <f>SUMIFS('Dec Receipts Data'!AG:AG,'Dec Receipts Data'!$A:$A,$B130)+SUMIFS('Dec Receipts Data'!AG:AG,'Dec Receipts Data'!$A:$A,$A130)</f>
        <v>3484.75</v>
      </c>
    </row>
    <row r="131" spans="1:37" ht="13.2" outlineLevel="1">
      <c r="A131" s="86"/>
      <c r="B131" s="19" t="s">
        <v>179</v>
      </c>
      <c r="C131" s="127">
        <v>192288</v>
      </c>
      <c r="D131" s="80">
        <f>SUMIFS('PMT Terms'!C:C,'PMT Terms'!B:B,B131)</f>
        <v>45</v>
      </c>
      <c r="E131" s="89">
        <f t="shared" si="3"/>
        <v>1.2332073244300217</v>
      </c>
      <c r="F131" s="84">
        <f t="shared" si="5"/>
        <v>237130.97</v>
      </c>
      <c r="G131" s="88">
        <f>SUMIFS('Dec Receipts Data'!C:C,'Dec Receipts Data'!$A:$A,$B131)+SUMIFS('Dec Receipts Data'!C:C,'Dec Receipts Data'!$A:$A,$A131)</f>
        <v>0</v>
      </c>
      <c r="H131" s="88">
        <f>SUMIFS('Dec Receipts Data'!D:D,'Dec Receipts Data'!$A:$A,$B131)+SUMIFS('Dec Receipts Data'!D:D,'Dec Receipts Data'!$A:$A,$A131)</f>
        <v>0</v>
      </c>
      <c r="I131" s="88">
        <f>SUMIFS('Dec Receipts Data'!E:E,'Dec Receipts Data'!$A:$A,$B131)+SUMIFS('Dec Receipts Data'!E:E,'Dec Receipts Data'!$A:$A,$A131)</f>
        <v>0</v>
      </c>
      <c r="J131" s="88">
        <f>SUMIFS('Dec Receipts Data'!F:F,'Dec Receipts Data'!$A:$A,$B131)+SUMIFS('Dec Receipts Data'!F:F,'Dec Receipts Data'!$A:$A,$A131)</f>
        <v>0</v>
      </c>
      <c r="K131" s="88">
        <f>SUMIFS('Dec Receipts Data'!G:G,'Dec Receipts Data'!$A:$A,$B131)+SUMIFS('Dec Receipts Data'!G:G,'Dec Receipts Data'!$A:$A,$A131)</f>
        <v>9851.52</v>
      </c>
      <c r="L131" s="88">
        <f>SUMIFS('Dec Receipts Data'!H:H,'Dec Receipts Data'!$A:$A,$B131)+SUMIFS('Dec Receipts Data'!H:H,'Dec Receipts Data'!$A:$A,$A131)</f>
        <v>0</v>
      </c>
      <c r="M131" s="88">
        <f>SUMIFS('Dec Receipts Data'!I:I,'Dec Receipts Data'!$A:$A,$B131)+SUMIFS('Dec Receipts Data'!I:I,'Dec Receipts Data'!$A:$A,$A131)</f>
        <v>0</v>
      </c>
      <c r="N131" s="88">
        <f>SUMIFS('Dec Receipts Data'!J:J,'Dec Receipts Data'!$A:$A,$B131)+SUMIFS('Dec Receipts Data'!J:J,'Dec Receipts Data'!$A:$A,$A131)</f>
        <v>0</v>
      </c>
      <c r="O131" s="88">
        <f>SUMIFS('Dec Receipts Data'!K:K,'Dec Receipts Data'!$A:$A,$B131)+SUMIFS('Dec Receipts Data'!K:K,'Dec Receipts Data'!$A:$A,$A131)</f>
        <v>0</v>
      </c>
      <c r="P131" s="88">
        <f>SUMIFS('Dec Receipts Data'!L:L,'Dec Receipts Data'!$A:$A,$B131)+SUMIFS('Dec Receipts Data'!L:L,'Dec Receipts Data'!$A:$A,$A131)</f>
        <v>0</v>
      </c>
      <c r="Q131" s="88">
        <f>SUMIFS('Dec Receipts Data'!M:M,'Dec Receipts Data'!$A:$A,$B131)+SUMIFS('Dec Receipts Data'!M:M,'Dec Receipts Data'!$A:$A,$A131)</f>
        <v>0</v>
      </c>
      <c r="R131" s="88">
        <f>SUMIFS('Dec Receipts Data'!N:N,'Dec Receipts Data'!$A:$A,$B131)+SUMIFS('Dec Receipts Data'!N:N,'Dec Receipts Data'!$A:$A,$A131)</f>
        <v>0</v>
      </c>
      <c r="S131" s="88">
        <f>SUMIFS('Dec Receipts Data'!O:O,'Dec Receipts Data'!$A:$A,$B131)+SUMIFS('Dec Receipts Data'!O:O,'Dec Receipts Data'!$A:$A,$A131)</f>
        <v>0</v>
      </c>
      <c r="T131" s="88">
        <f>SUMIFS('Dec Receipts Data'!P:P,'Dec Receipts Data'!$A:$A,$B131)+SUMIFS('Dec Receipts Data'!P:P,'Dec Receipts Data'!$A:$A,$A131)</f>
        <v>44088.89</v>
      </c>
      <c r="U131" s="88">
        <f>SUMIFS('Dec Receipts Data'!Q:Q,'Dec Receipts Data'!$A:$A,$B131)+SUMIFS('Dec Receipts Data'!Q:Q,'Dec Receipts Data'!$A:$A,$A131)</f>
        <v>703.68</v>
      </c>
      <c r="V131" s="88">
        <f>SUMIFS('Dec Receipts Data'!R:R,'Dec Receipts Data'!$A:$A,$B131)+SUMIFS('Dec Receipts Data'!R:R,'Dec Receipts Data'!$A:$A,$A131)</f>
        <v>0</v>
      </c>
      <c r="W131" s="88">
        <f>SUMIFS('Dec Receipts Data'!S:S,'Dec Receipts Data'!$A:$A,$B131)+SUMIFS('Dec Receipts Data'!S:S,'Dec Receipts Data'!$A:$A,$A131)</f>
        <v>0</v>
      </c>
      <c r="X131" s="88">
        <f>SUMIFS('Dec Receipts Data'!T:T,'Dec Receipts Data'!$A:$A,$B131)+SUMIFS('Dec Receipts Data'!T:T,'Dec Receipts Data'!$A:$A,$A131)</f>
        <v>0</v>
      </c>
      <c r="Y131" s="88">
        <f>SUMIFS('Dec Receipts Data'!U:U,'Dec Receipts Data'!$A:$A,$B131)+SUMIFS('Dec Receipts Data'!U:U,'Dec Receipts Data'!$A:$A,$A131)</f>
        <v>0</v>
      </c>
      <c r="Z131" s="88">
        <f>SUMIFS('Dec Receipts Data'!V:V,'Dec Receipts Data'!$A:$A,$B131)+SUMIFS('Dec Receipts Data'!V:V,'Dec Receipts Data'!$A:$A,$A131)</f>
        <v>0</v>
      </c>
      <c r="AA131" s="88">
        <f>SUMIFS('Dec Receipts Data'!W:W,'Dec Receipts Data'!$A:$A,$B131)+SUMIFS('Dec Receipts Data'!W:W,'Dec Receipts Data'!$A:$A,$A131)</f>
        <v>0</v>
      </c>
      <c r="AB131" s="88">
        <f>SUMIFS('Dec Receipts Data'!X:X,'Dec Receipts Data'!$A:$A,$B131)+SUMIFS('Dec Receipts Data'!X:X,'Dec Receipts Data'!$A:$A,$A131)</f>
        <v>0</v>
      </c>
      <c r="AC131" s="88">
        <f>SUMIFS('Dec Receipts Data'!Y:Y,'Dec Receipts Data'!$A:$A,$B131)+SUMIFS('Dec Receipts Data'!Y:Y,'Dec Receipts Data'!$A:$A,$A131)</f>
        <v>0</v>
      </c>
      <c r="AD131" s="88">
        <f>SUMIFS('Dec Receipts Data'!Z:Z,'Dec Receipts Data'!$A:$A,$B131)+SUMIFS('Dec Receipts Data'!Z:Z,'Dec Receipts Data'!$A:$A,$A131)</f>
        <v>19993.439999999999</v>
      </c>
      <c r="AE131" s="88">
        <f>SUMIFS('Dec Receipts Data'!AA:AA,'Dec Receipts Data'!$A:$A,$B131)+SUMIFS('Dec Receipts Data'!AA:AA,'Dec Receipts Data'!$A:$A,$A131)</f>
        <v>0</v>
      </c>
      <c r="AF131" s="88">
        <f>SUMIFS('Dec Receipts Data'!AB:AB,'Dec Receipts Data'!$A:$A,$B131)+SUMIFS('Dec Receipts Data'!AB:AB,'Dec Receipts Data'!$A:$A,$A131)</f>
        <v>11232.84</v>
      </c>
      <c r="AG131" s="88">
        <f>SUMIFS('Dec Receipts Data'!AC:AC,'Dec Receipts Data'!$A:$A,$B131)+SUMIFS('Dec Receipts Data'!AC:AC,'Dec Receipts Data'!$A:$A,$A131)</f>
        <v>106913.88</v>
      </c>
      <c r="AH131" s="88">
        <f>SUMIFS('Dec Receipts Data'!AD:AD,'Dec Receipts Data'!$A:$A,$B131)+SUMIFS('Dec Receipts Data'!AD:AD,'Dec Receipts Data'!$A:$A,$A131)</f>
        <v>11373</v>
      </c>
      <c r="AI131" s="88">
        <f>SUMIFS('Dec Receipts Data'!AE:AE,'Dec Receipts Data'!$A:$A,$B131)+SUMIFS('Dec Receipts Data'!AE:AE,'Dec Receipts Data'!$A:$A,$A131)</f>
        <v>32717.16</v>
      </c>
      <c r="AJ131" s="88">
        <f>SUMIFS('Dec Receipts Data'!AF:AF,'Dec Receipts Data'!$A:$A,$B131)+SUMIFS('Dec Receipts Data'!AF:AF,'Dec Receipts Data'!$A:$A,$A131)</f>
        <v>0</v>
      </c>
      <c r="AK131" s="88">
        <f>SUMIFS('Dec Receipts Data'!AG:AG,'Dec Receipts Data'!$A:$A,$B131)+SUMIFS('Dec Receipts Data'!AG:AG,'Dec Receipts Data'!$A:$A,$A131)</f>
        <v>256.56</v>
      </c>
    </row>
    <row r="132" spans="1:37" ht="13.2" outlineLevel="1">
      <c r="A132" s="86"/>
      <c r="B132" s="19" t="s">
        <v>81</v>
      </c>
      <c r="C132" s="127">
        <v>191910</v>
      </c>
      <c r="D132" s="80">
        <f>SUMIFS('PMT Terms'!C:C,'PMT Terms'!B:B,B132)</f>
        <v>45</v>
      </c>
      <c r="E132" s="89">
        <f t="shared" si="3"/>
        <v>1.0203784586524935</v>
      </c>
      <c r="F132" s="84">
        <f t="shared" si="5"/>
        <v>195820.83000000002</v>
      </c>
      <c r="G132" s="88">
        <f>SUMIFS('Dec Receipts Data'!C:C,'Dec Receipts Data'!$A:$A,$B132)+SUMIFS('Dec Receipts Data'!C:C,'Dec Receipts Data'!$A:$A,$A132)</f>
        <v>0</v>
      </c>
      <c r="H132" s="88">
        <f>SUMIFS('Dec Receipts Data'!D:D,'Dec Receipts Data'!$A:$A,$B132)+SUMIFS('Dec Receipts Data'!D:D,'Dec Receipts Data'!$A:$A,$A132)</f>
        <v>3689.32</v>
      </c>
      <c r="I132" s="88">
        <f>SUMIFS('Dec Receipts Data'!E:E,'Dec Receipts Data'!$A:$A,$B132)+SUMIFS('Dec Receipts Data'!E:E,'Dec Receipts Data'!$A:$A,$A132)</f>
        <v>378.96</v>
      </c>
      <c r="J132" s="88">
        <f>SUMIFS('Dec Receipts Data'!F:F,'Dec Receipts Data'!$A:$A,$B132)+SUMIFS('Dec Receipts Data'!F:F,'Dec Receipts Data'!$A:$A,$A132)</f>
        <v>807</v>
      </c>
      <c r="K132" s="88">
        <f>SUMIFS('Dec Receipts Data'!G:G,'Dec Receipts Data'!$A:$A,$B132)+SUMIFS('Dec Receipts Data'!G:G,'Dec Receipts Data'!$A:$A,$A132)</f>
        <v>37654.97</v>
      </c>
      <c r="L132" s="88">
        <f>SUMIFS('Dec Receipts Data'!H:H,'Dec Receipts Data'!$A:$A,$B132)+SUMIFS('Dec Receipts Data'!H:H,'Dec Receipts Data'!$A:$A,$A132)</f>
        <v>464.88</v>
      </c>
      <c r="M132" s="88">
        <f>SUMIFS('Dec Receipts Data'!I:I,'Dec Receipts Data'!$A:$A,$B132)+SUMIFS('Dec Receipts Data'!I:I,'Dec Receipts Data'!$A:$A,$A132)</f>
        <v>852.72</v>
      </c>
      <c r="N132" s="88">
        <f>SUMIFS('Dec Receipts Data'!J:J,'Dec Receipts Data'!$A:$A,$B132)+SUMIFS('Dec Receipts Data'!J:J,'Dec Receipts Data'!$A:$A,$A132)</f>
        <v>6961.32</v>
      </c>
      <c r="O132" s="88">
        <f>SUMIFS('Dec Receipts Data'!K:K,'Dec Receipts Data'!$A:$A,$B132)+SUMIFS('Dec Receipts Data'!K:K,'Dec Receipts Data'!$A:$A,$A132)</f>
        <v>2136.2399999999998</v>
      </c>
      <c r="P132" s="88">
        <f>SUMIFS('Dec Receipts Data'!L:L,'Dec Receipts Data'!$A:$A,$B132)+SUMIFS('Dec Receipts Data'!L:L,'Dec Receipts Data'!$A:$A,$A132)</f>
        <v>0</v>
      </c>
      <c r="Q132" s="88">
        <f>SUMIFS('Dec Receipts Data'!M:M,'Dec Receipts Data'!$A:$A,$B132)+SUMIFS('Dec Receipts Data'!M:M,'Dec Receipts Data'!$A:$A,$A132)</f>
        <v>0</v>
      </c>
      <c r="R132" s="88">
        <f>SUMIFS('Dec Receipts Data'!N:N,'Dec Receipts Data'!$A:$A,$B132)+SUMIFS('Dec Receipts Data'!N:N,'Dec Receipts Data'!$A:$A,$A132)</f>
        <v>42507.11</v>
      </c>
      <c r="S132" s="88">
        <f>SUMIFS('Dec Receipts Data'!O:O,'Dec Receipts Data'!$A:$A,$B132)+SUMIFS('Dec Receipts Data'!O:O,'Dec Receipts Data'!$A:$A,$A132)</f>
        <v>1168.03</v>
      </c>
      <c r="T132" s="88">
        <f>SUMIFS('Dec Receipts Data'!P:P,'Dec Receipts Data'!$A:$A,$B132)+SUMIFS('Dec Receipts Data'!P:P,'Dec Receipts Data'!$A:$A,$A132)</f>
        <v>0</v>
      </c>
      <c r="U132" s="88">
        <f>SUMIFS('Dec Receipts Data'!Q:Q,'Dec Receipts Data'!$A:$A,$B132)+SUMIFS('Dec Receipts Data'!Q:Q,'Dec Receipts Data'!$A:$A,$A132)</f>
        <v>223.8</v>
      </c>
      <c r="V132" s="88">
        <f>SUMIFS('Dec Receipts Data'!R:R,'Dec Receipts Data'!$A:$A,$B132)+SUMIFS('Dec Receipts Data'!R:R,'Dec Receipts Data'!$A:$A,$A132)</f>
        <v>186.24</v>
      </c>
      <c r="W132" s="88">
        <f>SUMIFS('Dec Receipts Data'!S:S,'Dec Receipts Data'!$A:$A,$B132)+SUMIFS('Dec Receipts Data'!S:S,'Dec Receipts Data'!$A:$A,$A132)</f>
        <v>0</v>
      </c>
      <c r="X132" s="88">
        <f>SUMIFS('Dec Receipts Data'!T:T,'Dec Receipts Data'!$A:$A,$B132)+SUMIFS('Dec Receipts Data'!T:T,'Dec Receipts Data'!$A:$A,$A132)</f>
        <v>5174.76</v>
      </c>
      <c r="Y132" s="88">
        <f>SUMIFS('Dec Receipts Data'!U:U,'Dec Receipts Data'!$A:$A,$B132)+SUMIFS('Dec Receipts Data'!U:U,'Dec Receipts Data'!$A:$A,$A132)</f>
        <v>622.48</v>
      </c>
      <c r="Z132" s="88">
        <f>SUMIFS('Dec Receipts Data'!V:V,'Dec Receipts Data'!$A:$A,$B132)+SUMIFS('Dec Receipts Data'!V:V,'Dec Receipts Data'!$A:$A,$A132)</f>
        <v>0</v>
      </c>
      <c r="AA132" s="88">
        <f>SUMIFS('Dec Receipts Data'!W:W,'Dec Receipts Data'!$A:$A,$B132)+SUMIFS('Dec Receipts Data'!W:W,'Dec Receipts Data'!$A:$A,$A132)</f>
        <v>2932.8</v>
      </c>
      <c r="AB132" s="88">
        <f>SUMIFS('Dec Receipts Data'!X:X,'Dec Receipts Data'!$A:$A,$B132)+SUMIFS('Dec Receipts Data'!X:X,'Dec Receipts Data'!$A:$A,$A132)</f>
        <v>933.84</v>
      </c>
      <c r="AC132" s="88">
        <f>SUMIFS('Dec Receipts Data'!Y:Y,'Dec Receipts Data'!$A:$A,$B132)+SUMIFS('Dec Receipts Data'!Y:Y,'Dec Receipts Data'!$A:$A,$A132)</f>
        <v>27810.52</v>
      </c>
      <c r="AD132" s="88">
        <f>SUMIFS('Dec Receipts Data'!Z:Z,'Dec Receipts Data'!$A:$A,$B132)+SUMIFS('Dec Receipts Data'!Z:Z,'Dec Receipts Data'!$A:$A,$A132)</f>
        <v>4135.32</v>
      </c>
      <c r="AE132" s="88">
        <f>SUMIFS('Dec Receipts Data'!AA:AA,'Dec Receipts Data'!$A:$A,$B132)+SUMIFS('Dec Receipts Data'!AA:AA,'Dec Receipts Data'!$A:$A,$A132)</f>
        <v>0</v>
      </c>
      <c r="AF132" s="88">
        <f>SUMIFS('Dec Receipts Data'!AB:AB,'Dec Receipts Data'!$A:$A,$B132)+SUMIFS('Dec Receipts Data'!AB:AB,'Dec Receipts Data'!$A:$A,$A132)</f>
        <v>0</v>
      </c>
      <c r="AG132" s="88">
        <f>SUMIFS('Dec Receipts Data'!AC:AC,'Dec Receipts Data'!$A:$A,$B132)+SUMIFS('Dec Receipts Data'!AC:AC,'Dec Receipts Data'!$A:$A,$A132)</f>
        <v>0</v>
      </c>
      <c r="AH132" s="88">
        <f>SUMIFS('Dec Receipts Data'!AD:AD,'Dec Receipts Data'!$A:$A,$B132)+SUMIFS('Dec Receipts Data'!AD:AD,'Dec Receipts Data'!$A:$A,$A132)</f>
        <v>0</v>
      </c>
      <c r="AI132" s="88">
        <f>SUMIFS('Dec Receipts Data'!AE:AE,'Dec Receipts Data'!$A:$A,$B132)+SUMIFS('Dec Receipts Data'!AE:AE,'Dec Receipts Data'!$A:$A,$A132)</f>
        <v>1930.48</v>
      </c>
      <c r="AJ132" s="88">
        <f>SUMIFS('Dec Receipts Data'!AF:AF,'Dec Receipts Data'!$A:$A,$B132)+SUMIFS('Dec Receipts Data'!AF:AF,'Dec Receipts Data'!$A:$A,$A132)</f>
        <v>51149.16</v>
      </c>
      <c r="AK132" s="88">
        <f>SUMIFS('Dec Receipts Data'!AG:AG,'Dec Receipts Data'!$A:$A,$B132)+SUMIFS('Dec Receipts Data'!AG:AG,'Dec Receipts Data'!$A:$A,$A132)</f>
        <v>4100.88</v>
      </c>
    </row>
    <row r="133" spans="1:37" ht="13.2" outlineLevel="1">
      <c r="A133" s="86"/>
      <c r="B133" s="19" t="s">
        <v>144</v>
      </c>
      <c r="C133" s="127">
        <v>189258</v>
      </c>
      <c r="D133" s="80">
        <f>SUMIFS('PMT Terms'!C:C,'PMT Terms'!B:B,B133)</f>
        <v>45</v>
      </c>
      <c r="E133" s="89">
        <f t="shared" si="3"/>
        <v>1.1086604000887677</v>
      </c>
      <c r="F133" s="84">
        <f t="shared" si="5"/>
        <v>209822.85</v>
      </c>
      <c r="G133" s="88">
        <f>SUMIFS('Dec Receipts Data'!C:C,'Dec Receipts Data'!$A:$A,$B133)+SUMIFS('Dec Receipts Data'!C:C,'Dec Receipts Data'!$A:$A,$A133)</f>
        <v>208.08</v>
      </c>
      <c r="H133" s="88">
        <f>SUMIFS('Dec Receipts Data'!D:D,'Dec Receipts Data'!$A:$A,$B133)+SUMIFS('Dec Receipts Data'!D:D,'Dec Receipts Data'!$A:$A,$A133)</f>
        <v>2140.56</v>
      </c>
      <c r="I133" s="88">
        <f>SUMIFS('Dec Receipts Data'!E:E,'Dec Receipts Data'!$A:$A,$B133)+SUMIFS('Dec Receipts Data'!E:E,'Dec Receipts Data'!$A:$A,$A133)</f>
        <v>0</v>
      </c>
      <c r="J133" s="88">
        <f>SUMIFS('Dec Receipts Data'!F:F,'Dec Receipts Data'!$A:$A,$B133)+SUMIFS('Dec Receipts Data'!F:F,'Dec Receipts Data'!$A:$A,$A133)</f>
        <v>0</v>
      </c>
      <c r="K133" s="88">
        <f>SUMIFS('Dec Receipts Data'!G:G,'Dec Receipts Data'!$A:$A,$B133)+SUMIFS('Dec Receipts Data'!G:G,'Dec Receipts Data'!$A:$A,$A133)</f>
        <v>1071.3599999999999</v>
      </c>
      <c r="L133" s="88">
        <f>SUMIFS('Dec Receipts Data'!H:H,'Dec Receipts Data'!$A:$A,$B133)+SUMIFS('Dec Receipts Data'!H:H,'Dec Receipts Data'!$A:$A,$A133)</f>
        <v>0</v>
      </c>
      <c r="M133" s="88">
        <f>SUMIFS('Dec Receipts Data'!I:I,'Dec Receipts Data'!$A:$A,$B133)+SUMIFS('Dec Receipts Data'!I:I,'Dec Receipts Data'!$A:$A,$A133)</f>
        <v>0</v>
      </c>
      <c r="N133" s="88">
        <f>SUMIFS('Dec Receipts Data'!J:J,'Dec Receipts Data'!$A:$A,$B133)+SUMIFS('Dec Receipts Data'!J:J,'Dec Receipts Data'!$A:$A,$A133)</f>
        <v>357.84</v>
      </c>
      <c r="O133" s="88">
        <f>SUMIFS('Dec Receipts Data'!K:K,'Dec Receipts Data'!$A:$A,$B133)+SUMIFS('Dec Receipts Data'!K:K,'Dec Receipts Data'!$A:$A,$A133)</f>
        <v>0</v>
      </c>
      <c r="P133" s="88">
        <f>SUMIFS('Dec Receipts Data'!L:L,'Dec Receipts Data'!$A:$A,$B133)+SUMIFS('Dec Receipts Data'!L:L,'Dec Receipts Data'!$A:$A,$A133)</f>
        <v>0</v>
      </c>
      <c r="Q133" s="88">
        <f>SUMIFS('Dec Receipts Data'!M:M,'Dec Receipts Data'!$A:$A,$B133)+SUMIFS('Dec Receipts Data'!M:M,'Dec Receipts Data'!$A:$A,$A133)</f>
        <v>9642.43</v>
      </c>
      <c r="R133" s="88">
        <f>SUMIFS('Dec Receipts Data'!N:N,'Dec Receipts Data'!$A:$A,$B133)+SUMIFS('Dec Receipts Data'!N:N,'Dec Receipts Data'!$A:$A,$A133)</f>
        <v>0</v>
      </c>
      <c r="S133" s="88">
        <f>SUMIFS('Dec Receipts Data'!O:O,'Dec Receipts Data'!$A:$A,$B133)+SUMIFS('Dec Receipts Data'!O:O,'Dec Receipts Data'!$A:$A,$A133)</f>
        <v>0</v>
      </c>
      <c r="T133" s="88">
        <f>SUMIFS('Dec Receipts Data'!P:P,'Dec Receipts Data'!$A:$A,$B133)+SUMIFS('Dec Receipts Data'!P:P,'Dec Receipts Data'!$A:$A,$A133)</f>
        <v>88038.58</v>
      </c>
      <c r="U133" s="88">
        <f>SUMIFS('Dec Receipts Data'!Q:Q,'Dec Receipts Data'!$A:$A,$B133)+SUMIFS('Dec Receipts Data'!Q:Q,'Dec Receipts Data'!$A:$A,$A133)</f>
        <v>66267.34</v>
      </c>
      <c r="V133" s="88">
        <f>SUMIFS('Dec Receipts Data'!R:R,'Dec Receipts Data'!$A:$A,$B133)+SUMIFS('Dec Receipts Data'!R:R,'Dec Receipts Data'!$A:$A,$A133)</f>
        <v>398.34</v>
      </c>
      <c r="W133" s="88">
        <f>SUMIFS('Dec Receipts Data'!S:S,'Dec Receipts Data'!$A:$A,$B133)+SUMIFS('Dec Receipts Data'!S:S,'Dec Receipts Data'!$A:$A,$A133)</f>
        <v>0</v>
      </c>
      <c r="X133" s="88">
        <f>SUMIFS('Dec Receipts Data'!T:T,'Dec Receipts Data'!$A:$A,$B133)+SUMIFS('Dec Receipts Data'!T:T,'Dec Receipts Data'!$A:$A,$A133)</f>
        <v>0</v>
      </c>
      <c r="Y133" s="88">
        <f>SUMIFS('Dec Receipts Data'!U:U,'Dec Receipts Data'!$A:$A,$B133)+SUMIFS('Dec Receipts Data'!U:U,'Dec Receipts Data'!$A:$A,$A133)</f>
        <v>0</v>
      </c>
      <c r="Z133" s="88">
        <f>SUMIFS('Dec Receipts Data'!V:V,'Dec Receipts Data'!$A:$A,$B133)+SUMIFS('Dec Receipts Data'!V:V,'Dec Receipts Data'!$A:$A,$A133)</f>
        <v>0</v>
      </c>
      <c r="AA133" s="88">
        <f>SUMIFS('Dec Receipts Data'!W:W,'Dec Receipts Data'!$A:$A,$B133)+SUMIFS('Dec Receipts Data'!W:W,'Dec Receipts Data'!$A:$A,$A133)</f>
        <v>0</v>
      </c>
      <c r="AB133" s="88">
        <f>SUMIFS('Dec Receipts Data'!X:X,'Dec Receipts Data'!$A:$A,$B133)+SUMIFS('Dec Receipts Data'!X:X,'Dec Receipts Data'!$A:$A,$A133)</f>
        <v>0</v>
      </c>
      <c r="AC133" s="88">
        <f>SUMIFS('Dec Receipts Data'!Y:Y,'Dec Receipts Data'!$A:$A,$B133)+SUMIFS('Dec Receipts Data'!Y:Y,'Dec Receipts Data'!$A:$A,$A133)</f>
        <v>0</v>
      </c>
      <c r="AD133" s="88">
        <f>SUMIFS('Dec Receipts Data'!Z:Z,'Dec Receipts Data'!$A:$A,$B133)+SUMIFS('Dec Receipts Data'!Z:Z,'Dec Receipts Data'!$A:$A,$A133)</f>
        <v>12729.36</v>
      </c>
      <c r="AE133" s="88">
        <f>SUMIFS('Dec Receipts Data'!AA:AA,'Dec Receipts Data'!$A:$A,$B133)+SUMIFS('Dec Receipts Data'!AA:AA,'Dec Receipts Data'!$A:$A,$A133)</f>
        <v>0</v>
      </c>
      <c r="AF133" s="88">
        <f>SUMIFS('Dec Receipts Data'!AB:AB,'Dec Receipts Data'!$A:$A,$B133)+SUMIFS('Dec Receipts Data'!AB:AB,'Dec Receipts Data'!$A:$A,$A133)</f>
        <v>0</v>
      </c>
      <c r="AG133" s="88">
        <f>SUMIFS('Dec Receipts Data'!AC:AC,'Dec Receipts Data'!$A:$A,$B133)+SUMIFS('Dec Receipts Data'!AC:AC,'Dec Receipts Data'!$A:$A,$A133)</f>
        <v>28968.959999999999</v>
      </c>
      <c r="AH133" s="88">
        <f>SUMIFS('Dec Receipts Data'!AD:AD,'Dec Receipts Data'!$A:$A,$B133)+SUMIFS('Dec Receipts Data'!AD:AD,'Dec Receipts Data'!$A:$A,$A133)</f>
        <v>0</v>
      </c>
      <c r="AI133" s="88">
        <f>SUMIFS('Dec Receipts Data'!AE:AE,'Dec Receipts Data'!$A:$A,$B133)+SUMIFS('Dec Receipts Data'!AE:AE,'Dec Receipts Data'!$A:$A,$A133)</f>
        <v>0</v>
      </c>
      <c r="AJ133" s="88">
        <f>SUMIFS('Dec Receipts Data'!AF:AF,'Dec Receipts Data'!$A:$A,$B133)+SUMIFS('Dec Receipts Data'!AF:AF,'Dec Receipts Data'!$A:$A,$A133)</f>
        <v>0</v>
      </c>
      <c r="AK133" s="88">
        <f>SUMIFS('Dec Receipts Data'!AG:AG,'Dec Receipts Data'!$A:$A,$B133)+SUMIFS('Dec Receipts Data'!AG:AG,'Dec Receipts Data'!$A:$A,$A133)</f>
        <v>0</v>
      </c>
    </row>
    <row r="134" spans="1:37" ht="13.2" outlineLevel="1">
      <c r="A134" s="86"/>
      <c r="B134" s="19" t="s">
        <v>518</v>
      </c>
      <c r="C134" s="127">
        <v>179672</v>
      </c>
      <c r="D134" s="80">
        <f>SUMIFS('PMT Terms'!C:C,'PMT Terms'!B:B,B134)</f>
        <v>45</v>
      </c>
      <c r="E134" s="89">
        <f t="shared" si="3"/>
        <v>1.338169553408433</v>
      </c>
      <c r="F134" s="84">
        <f t="shared" si="5"/>
        <v>240431.59999999998</v>
      </c>
      <c r="G134" s="88">
        <f>SUMIFS('Dec Receipts Data'!C:C,'Dec Receipts Data'!$A:$A,$B134)+SUMIFS('Dec Receipts Data'!C:C,'Dec Receipts Data'!$A:$A,$A134)</f>
        <v>0</v>
      </c>
      <c r="H134" s="88">
        <f>SUMIFS('Dec Receipts Data'!D:D,'Dec Receipts Data'!$A:$A,$B134)+SUMIFS('Dec Receipts Data'!D:D,'Dec Receipts Data'!$A:$A,$A134)</f>
        <v>0</v>
      </c>
      <c r="I134" s="88">
        <f>SUMIFS('Dec Receipts Data'!E:E,'Dec Receipts Data'!$A:$A,$B134)+SUMIFS('Dec Receipts Data'!E:E,'Dec Receipts Data'!$A:$A,$A134)</f>
        <v>0</v>
      </c>
      <c r="J134" s="88">
        <f>SUMIFS('Dec Receipts Data'!F:F,'Dec Receipts Data'!$A:$A,$B134)+SUMIFS('Dec Receipts Data'!F:F,'Dec Receipts Data'!$A:$A,$A134)</f>
        <v>0</v>
      </c>
      <c r="K134" s="88">
        <f>SUMIFS('Dec Receipts Data'!G:G,'Dec Receipts Data'!$A:$A,$B134)+SUMIFS('Dec Receipts Data'!G:G,'Dec Receipts Data'!$A:$A,$A134)</f>
        <v>0</v>
      </c>
      <c r="L134" s="88">
        <f>SUMIFS('Dec Receipts Data'!H:H,'Dec Receipts Data'!$A:$A,$B134)+SUMIFS('Dec Receipts Data'!H:H,'Dec Receipts Data'!$A:$A,$A134)</f>
        <v>0</v>
      </c>
      <c r="M134" s="88">
        <f>SUMIFS('Dec Receipts Data'!I:I,'Dec Receipts Data'!$A:$A,$B134)+SUMIFS('Dec Receipts Data'!I:I,'Dec Receipts Data'!$A:$A,$A134)</f>
        <v>0</v>
      </c>
      <c r="N134" s="88">
        <f>SUMIFS('Dec Receipts Data'!J:J,'Dec Receipts Data'!$A:$A,$B134)+SUMIFS('Dec Receipts Data'!J:J,'Dec Receipts Data'!$A:$A,$A134)</f>
        <v>1691.76</v>
      </c>
      <c r="O134" s="88">
        <f>SUMIFS('Dec Receipts Data'!K:K,'Dec Receipts Data'!$A:$A,$B134)+SUMIFS('Dec Receipts Data'!K:K,'Dec Receipts Data'!$A:$A,$A134)</f>
        <v>0</v>
      </c>
      <c r="P134" s="88">
        <f>SUMIFS('Dec Receipts Data'!L:L,'Dec Receipts Data'!$A:$A,$B134)+SUMIFS('Dec Receipts Data'!L:L,'Dec Receipts Data'!$A:$A,$A134)</f>
        <v>34227.360000000001</v>
      </c>
      <c r="Q134" s="88">
        <f>SUMIFS('Dec Receipts Data'!M:M,'Dec Receipts Data'!$A:$A,$B134)+SUMIFS('Dec Receipts Data'!M:M,'Dec Receipts Data'!$A:$A,$A134)</f>
        <v>60166.11</v>
      </c>
      <c r="R134" s="88">
        <f>SUMIFS('Dec Receipts Data'!N:N,'Dec Receipts Data'!$A:$A,$B134)+SUMIFS('Dec Receipts Data'!N:N,'Dec Receipts Data'!$A:$A,$A134)</f>
        <v>935.76</v>
      </c>
      <c r="S134" s="88">
        <f>SUMIFS('Dec Receipts Data'!O:O,'Dec Receipts Data'!$A:$A,$B134)+SUMIFS('Dec Receipts Data'!O:O,'Dec Receipts Data'!$A:$A,$A134)</f>
        <v>2123.4</v>
      </c>
      <c r="T134" s="88">
        <f>SUMIFS('Dec Receipts Data'!P:P,'Dec Receipts Data'!$A:$A,$B134)+SUMIFS('Dec Receipts Data'!P:P,'Dec Receipts Data'!$A:$A,$A134)</f>
        <v>5823.36</v>
      </c>
      <c r="U134" s="88">
        <f>SUMIFS('Dec Receipts Data'!Q:Q,'Dec Receipts Data'!$A:$A,$B134)+SUMIFS('Dec Receipts Data'!Q:Q,'Dec Receipts Data'!$A:$A,$A134)</f>
        <v>30898.26</v>
      </c>
      <c r="V134" s="88">
        <f>SUMIFS('Dec Receipts Data'!R:R,'Dec Receipts Data'!$A:$A,$B134)+SUMIFS('Dec Receipts Data'!R:R,'Dec Receipts Data'!$A:$A,$A134)</f>
        <v>2105.58</v>
      </c>
      <c r="W134" s="88">
        <f>SUMIFS('Dec Receipts Data'!S:S,'Dec Receipts Data'!$A:$A,$B134)+SUMIFS('Dec Receipts Data'!S:S,'Dec Receipts Data'!$A:$A,$A134)</f>
        <v>17060.400000000001</v>
      </c>
      <c r="X134" s="88">
        <f>SUMIFS('Dec Receipts Data'!T:T,'Dec Receipts Data'!$A:$A,$B134)+SUMIFS('Dec Receipts Data'!T:T,'Dec Receipts Data'!$A:$A,$A134)</f>
        <v>611.88</v>
      </c>
      <c r="Y134" s="88">
        <f>SUMIFS('Dec Receipts Data'!U:U,'Dec Receipts Data'!$A:$A,$B134)+SUMIFS('Dec Receipts Data'!U:U,'Dec Receipts Data'!$A:$A,$A134)</f>
        <v>0</v>
      </c>
      <c r="Z134" s="88">
        <f>SUMIFS('Dec Receipts Data'!V:V,'Dec Receipts Data'!$A:$A,$B134)+SUMIFS('Dec Receipts Data'!V:V,'Dec Receipts Data'!$A:$A,$A134)</f>
        <v>0</v>
      </c>
      <c r="AA134" s="88">
        <f>SUMIFS('Dec Receipts Data'!W:W,'Dec Receipts Data'!$A:$A,$B134)+SUMIFS('Dec Receipts Data'!W:W,'Dec Receipts Data'!$A:$A,$A134)</f>
        <v>467.88</v>
      </c>
      <c r="AB134" s="88">
        <f>SUMIFS('Dec Receipts Data'!X:X,'Dec Receipts Data'!$A:$A,$B134)+SUMIFS('Dec Receipts Data'!X:X,'Dec Receipts Data'!$A:$A,$A134)</f>
        <v>0</v>
      </c>
      <c r="AC134" s="88">
        <f>SUMIFS('Dec Receipts Data'!Y:Y,'Dec Receipts Data'!$A:$A,$B134)+SUMIFS('Dec Receipts Data'!Y:Y,'Dec Receipts Data'!$A:$A,$A134)</f>
        <v>0</v>
      </c>
      <c r="AD134" s="88">
        <f>SUMIFS('Dec Receipts Data'!Z:Z,'Dec Receipts Data'!$A:$A,$B134)+SUMIFS('Dec Receipts Data'!Z:Z,'Dec Receipts Data'!$A:$A,$A134)</f>
        <v>0</v>
      </c>
      <c r="AE134" s="88">
        <f>SUMIFS('Dec Receipts Data'!AA:AA,'Dec Receipts Data'!$A:$A,$B134)+SUMIFS('Dec Receipts Data'!AA:AA,'Dec Receipts Data'!$A:$A,$A134)</f>
        <v>187.05</v>
      </c>
      <c r="AF134" s="88">
        <f>SUMIFS('Dec Receipts Data'!AB:AB,'Dec Receipts Data'!$A:$A,$B134)+SUMIFS('Dec Receipts Data'!AB:AB,'Dec Receipts Data'!$A:$A,$A134)</f>
        <v>32517.66</v>
      </c>
      <c r="AG134" s="88">
        <f>SUMIFS('Dec Receipts Data'!AC:AC,'Dec Receipts Data'!$A:$A,$B134)+SUMIFS('Dec Receipts Data'!AC:AC,'Dec Receipts Data'!$A:$A,$A134)</f>
        <v>0</v>
      </c>
      <c r="AH134" s="88">
        <f>SUMIFS('Dec Receipts Data'!AD:AD,'Dec Receipts Data'!$A:$A,$B134)+SUMIFS('Dec Receipts Data'!AD:AD,'Dec Receipts Data'!$A:$A,$A134)</f>
        <v>8951.7199999999993</v>
      </c>
      <c r="AI134" s="88">
        <f>SUMIFS('Dec Receipts Data'!AE:AE,'Dec Receipts Data'!$A:$A,$B134)+SUMIFS('Dec Receipts Data'!AE:AE,'Dec Receipts Data'!$A:$A,$A134)</f>
        <v>0</v>
      </c>
      <c r="AJ134" s="88">
        <f>SUMIFS('Dec Receipts Data'!AF:AF,'Dec Receipts Data'!$A:$A,$B134)+SUMIFS('Dec Receipts Data'!AF:AF,'Dec Receipts Data'!$A:$A,$A134)</f>
        <v>42663.42</v>
      </c>
      <c r="AK134" s="88">
        <f>SUMIFS('Dec Receipts Data'!AG:AG,'Dec Receipts Data'!$A:$A,$B134)+SUMIFS('Dec Receipts Data'!AG:AG,'Dec Receipts Data'!$A:$A,$A134)</f>
        <v>0</v>
      </c>
    </row>
    <row r="135" spans="1:37" ht="13.2" outlineLevel="1">
      <c r="A135" s="86"/>
      <c r="B135" s="19" t="s">
        <v>135</v>
      </c>
      <c r="C135" s="127">
        <v>178590</v>
      </c>
      <c r="D135" s="80">
        <f>SUMIFS('PMT Terms'!C:C,'PMT Terms'!B:B,B135)</f>
        <v>45</v>
      </c>
      <c r="E135" s="89">
        <f t="shared" si="3"/>
        <v>0.75312077943893818</v>
      </c>
      <c r="F135" s="84">
        <f t="shared" si="5"/>
        <v>134499.83999999997</v>
      </c>
      <c r="G135" s="88">
        <f>SUMIFS('Dec Receipts Data'!C:C,'Dec Receipts Data'!$A:$A,$B135)+SUMIFS('Dec Receipts Data'!C:C,'Dec Receipts Data'!$A:$A,$A135)</f>
        <v>0</v>
      </c>
      <c r="H135" s="88">
        <f>SUMIFS('Dec Receipts Data'!D:D,'Dec Receipts Data'!$A:$A,$B135)+SUMIFS('Dec Receipts Data'!D:D,'Dec Receipts Data'!$A:$A,$A135)</f>
        <v>792.96</v>
      </c>
      <c r="I135" s="88">
        <f>SUMIFS('Dec Receipts Data'!E:E,'Dec Receipts Data'!$A:$A,$B135)+SUMIFS('Dec Receipts Data'!E:E,'Dec Receipts Data'!$A:$A,$A135)</f>
        <v>0</v>
      </c>
      <c r="J135" s="88">
        <f>SUMIFS('Dec Receipts Data'!F:F,'Dec Receipts Data'!$A:$A,$B135)+SUMIFS('Dec Receipts Data'!F:F,'Dec Receipts Data'!$A:$A,$A135)</f>
        <v>0</v>
      </c>
      <c r="K135" s="88">
        <f>SUMIFS('Dec Receipts Data'!G:G,'Dec Receipts Data'!$A:$A,$B135)+SUMIFS('Dec Receipts Data'!G:G,'Dec Receipts Data'!$A:$A,$A135)</f>
        <v>0</v>
      </c>
      <c r="L135" s="88">
        <f>SUMIFS('Dec Receipts Data'!H:H,'Dec Receipts Data'!$A:$A,$B135)+SUMIFS('Dec Receipts Data'!H:H,'Dec Receipts Data'!$A:$A,$A135)</f>
        <v>0</v>
      </c>
      <c r="M135" s="88">
        <f>SUMIFS('Dec Receipts Data'!I:I,'Dec Receipts Data'!$A:$A,$B135)+SUMIFS('Dec Receipts Data'!I:I,'Dec Receipts Data'!$A:$A,$A135)</f>
        <v>0</v>
      </c>
      <c r="N135" s="88">
        <f>SUMIFS('Dec Receipts Data'!J:J,'Dec Receipts Data'!$A:$A,$B135)+SUMIFS('Dec Receipts Data'!J:J,'Dec Receipts Data'!$A:$A,$A135)</f>
        <v>0</v>
      </c>
      <c r="O135" s="88">
        <f>SUMIFS('Dec Receipts Data'!K:K,'Dec Receipts Data'!$A:$A,$B135)+SUMIFS('Dec Receipts Data'!K:K,'Dec Receipts Data'!$A:$A,$A135)</f>
        <v>0</v>
      </c>
      <c r="P135" s="88">
        <f>SUMIFS('Dec Receipts Data'!L:L,'Dec Receipts Data'!$A:$A,$B135)+SUMIFS('Dec Receipts Data'!L:L,'Dec Receipts Data'!$A:$A,$A135)</f>
        <v>11726.88</v>
      </c>
      <c r="Q135" s="88">
        <f>SUMIFS('Dec Receipts Data'!M:M,'Dec Receipts Data'!$A:$A,$B135)+SUMIFS('Dec Receipts Data'!M:M,'Dec Receipts Data'!$A:$A,$A135)</f>
        <v>0</v>
      </c>
      <c r="R135" s="88">
        <f>SUMIFS('Dec Receipts Data'!N:N,'Dec Receipts Data'!$A:$A,$B135)+SUMIFS('Dec Receipts Data'!N:N,'Dec Receipts Data'!$A:$A,$A135)</f>
        <v>300.72000000000003</v>
      </c>
      <c r="S135" s="88">
        <f>SUMIFS('Dec Receipts Data'!O:O,'Dec Receipts Data'!$A:$A,$B135)+SUMIFS('Dec Receipts Data'!O:O,'Dec Receipts Data'!$A:$A,$A135)</f>
        <v>0</v>
      </c>
      <c r="T135" s="88">
        <f>SUMIFS('Dec Receipts Data'!P:P,'Dec Receipts Data'!$A:$A,$B135)+SUMIFS('Dec Receipts Data'!P:P,'Dec Receipts Data'!$A:$A,$A135)</f>
        <v>417.12</v>
      </c>
      <c r="U135" s="88">
        <f>SUMIFS('Dec Receipts Data'!Q:Q,'Dec Receipts Data'!$A:$A,$B135)+SUMIFS('Dec Receipts Data'!Q:Q,'Dec Receipts Data'!$A:$A,$A135)</f>
        <v>0</v>
      </c>
      <c r="V135" s="88">
        <f>SUMIFS('Dec Receipts Data'!R:R,'Dec Receipts Data'!$A:$A,$B135)+SUMIFS('Dec Receipts Data'!R:R,'Dec Receipts Data'!$A:$A,$A135)</f>
        <v>39513.480000000003</v>
      </c>
      <c r="W135" s="88">
        <f>SUMIFS('Dec Receipts Data'!S:S,'Dec Receipts Data'!$A:$A,$B135)+SUMIFS('Dec Receipts Data'!S:S,'Dec Receipts Data'!$A:$A,$A135)</f>
        <v>22073.52</v>
      </c>
      <c r="X135" s="88">
        <f>SUMIFS('Dec Receipts Data'!T:T,'Dec Receipts Data'!$A:$A,$B135)+SUMIFS('Dec Receipts Data'!T:T,'Dec Receipts Data'!$A:$A,$A135)</f>
        <v>24137.279999999999</v>
      </c>
      <c r="Y135" s="88">
        <f>SUMIFS('Dec Receipts Data'!U:U,'Dec Receipts Data'!$A:$A,$B135)+SUMIFS('Dec Receipts Data'!U:U,'Dec Receipts Data'!$A:$A,$A135)</f>
        <v>2835.84</v>
      </c>
      <c r="Z135" s="88">
        <f>SUMIFS('Dec Receipts Data'!V:V,'Dec Receipts Data'!$A:$A,$B135)+SUMIFS('Dec Receipts Data'!V:V,'Dec Receipts Data'!$A:$A,$A135)</f>
        <v>0</v>
      </c>
      <c r="AA135" s="88">
        <f>SUMIFS('Dec Receipts Data'!W:W,'Dec Receipts Data'!$A:$A,$B135)+SUMIFS('Dec Receipts Data'!W:W,'Dec Receipts Data'!$A:$A,$A135)</f>
        <v>105.84</v>
      </c>
      <c r="AB135" s="88">
        <f>SUMIFS('Dec Receipts Data'!X:X,'Dec Receipts Data'!$A:$A,$B135)+SUMIFS('Dec Receipts Data'!X:X,'Dec Receipts Data'!$A:$A,$A135)</f>
        <v>454.8</v>
      </c>
      <c r="AC135" s="88">
        <f>SUMIFS('Dec Receipts Data'!Y:Y,'Dec Receipts Data'!$A:$A,$B135)+SUMIFS('Dec Receipts Data'!Y:Y,'Dec Receipts Data'!$A:$A,$A135)</f>
        <v>0</v>
      </c>
      <c r="AD135" s="88">
        <f>SUMIFS('Dec Receipts Data'!Z:Z,'Dec Receipts Data'!$A:$A,$B135)+SUMIFS('Dec Receipts Data'!Z:Z,'Dec Receipts Data'!$A:$A,$A135)</f>
        <v>0</v>
      </c>
      <c r="AE135" s="88">
        <f>SUMIFS('Dec Receipts Data'!AA:AA,'Dec Receipts Data'!$A:$A,$B135)+SUMIFS('Dec Receipts Data'!AA:AA,'Dec Receipts Data'!$A:$A,$A135)</f>
        <v>0</v>
      </c>
      <c r="AF135" s="88">
        <f>SUMIFS('Dec Receipts Data'!AB:AB,'Dec Receipts Data'!$A:$A,$B135)+SUMIFS('Dec Receipts Data'!AB:AB,'Dec Receipts Data'!$A:$A,$A135)</f>
        <v>0</v>
      </c>
      <c r="AG135" s="88">
        <f>SUMIFS('Dec Receipts Data'!AC:AC,'Dec Receipts Data'!$A:$A,$B135)+SUMIFS('Dec Receipts Data'!AC:AC,'Dec Receipts Data'!$A:$A,$A135)</f>
        <v>311.04000000000002</v>
      </c>
      <c r="AH135" s="88">
        <f>SUMIFS('Dec Receipts Data'!AD:AD,'Dec Receipts Data'!$A:$A,$B135)+SUMIFS('Dec Receipts Data'!AD:AD,'Dec Receipts Data'!$A:$A,$A135)</f>
        <v>0</v>
      </c>
      <c r="AI135" s="88">
        <f>SUMIFS('Dec Receipts Data'!AE:AE,'Dec Receipts Data'!$A:$A,$B135)+SUMIFS('Dec Receipts Data'!AE:AE,'Dec Receipts Data'!$A:$A,$A135)</f>
        <v>31234.2</v>
      </c>
      <c r="AJ135" s="88">
        <f>SUMIFS('Dec Receipts Data'!AF:AF,'Dec Receipts Data'!$A:$A,$B135)+SUMIFS('Dec Receipts Data'!AF:AF,'Dec Receipts Data'!$A:$A,$A135)</f>
        <v>226.8</v>
      </c>
      <c r="AK135" s="88">
        <f>SUMIFS('Dec Receipts Data'!AG:AG,'Dec Receipts Data'!$A:$A,$B135)+SUMIFS('Dec Receipts Data'!AG:AG,'Dec Receipts Data'!$A:$A,$A135)</f>
        <v>369.36</v>
      </c>
    </row>
    <row r="136" spans="1:37" ht="13.2" outlineLevel="1">
      <c r="A136" s="86"/>
      <c r="B136" s="19" t="s">
        <v>306</v>
      </c>
      <c r="C136" s="127">
        <v>177115</v>
      </c>
      <c r="D136" s="80">
        <f>SUMIFS('PMT Terms'!C:C,'PMT Terms'!B:B,B136)</f>
        <v>30</v>
      </c>
      <c r="E136" s="89">
        <f t="shared" si="3"/>
        <v>1.2303087824294949</v>
      </c>
      <c r="F136" s="84">
        <f t="shared" si="5"/>
        <v>217906.14</v>
      </c>
      <c r="G136" s="88">
        <f>SUMIFS('Dec Receipts Data'!C:C,'Dec Receipts Data'!$A:$A,$B136)+SUMIFS('Dec Receipts Data'!C:C,'Dec Receipts Data'!$A:$A,$A136)</f>
        <v>0</v>
      </c>
      <c r="H136" s="88">
        <f>SUMIFS('Dec Receipts Data'!D:D,'Dec Receipts Data'!$A:$A,$B136)+SUMIFS('Dec Receipts Data'!D:D,'Dec Receipts Data'!$A:$A,$A136)</f>
        <v>0</v>
      </c>
      <c r="I136" s="88">
        <f>SUMIFS('Dec Receipts Data'!E:E,'Dec Receipts Data'!$A:$A,$B136)+SUMIFS('Dec Receipts Data'!E:E,'Dec Receipts Data'!$A:$A,$A136)</f>
        <v>0</v>
      </c>
      <c r="J136" s="88">
        <f>SUMIFS('Dec Receipts Data'!F:F,'Dec Receipts Data'!$A:$A,$B136)+SUMIFS('Dec Receipts Data'!F:F,'Dec Receipts Data'!$A:$A,$A136)</f>
        <v>0</v>
      </c>
      <c r="K136" s="88">
        <f>SUMIFS('Dec Receipts Data'!G:G,'Dec Receipts Data'!$A:$A,$B136)+SUMIFS('Dec Receipts Data'!G:G,'Dec Receipts Data'!$A:$A,$A136)</f>
        <v>46316.639999999999</v>
      </c>
      <c r="L136" s="88">
        <f>SUMIFS('Dec Receipts Data'!H:H,'Dec Receipts Data'!$A:$A,$B136)+SUMIFS('Dec Receipts Data'!H:H,'Dec Receipts Data'!$A:$A,$A136)</f>
        <v>0</v>
      </c>
      <c r="M136" s="88">
        <f>SUMIFS('Dec Receipts Data'!I:I,'Dec Receipts Data'!$A:$A,$B136)+SUMIFS('Dec Receipts Data'!I:I,'Dec Receipts Data'!$A:$A,$A136)</f>
        <v>23189.4</v>
      </c>
      <c r="N136" s="88">
        <f>SUMIFS('Dec Receipts Data'!J:J,'Dec Receipts Data'!$A:$A,$B136)+SUMIFS('Dec Receipts Data'!J:J,'Dec Receipts Data'!$A:$A,$A136)</f>
        <v>77442.36</v>
      </c>
      <c r="O136" s="88">
        <f>SUMIFS('Dec Receipts Data'!K:K,'Dec Receipts Data'!$A:$A,$B136)+SUMIFS('Dec Receipts Data'!K:K,'Dec Receipts Data'!$A:$A,$A136)</f>
        <v>1367.22</v>
      </c>
      <c r="P136" s="88">
        <f>SUMIFS('Dec Receipts Data'!L:L,'Dec Receipts Data'!$A:$A,$B136)+SUMIFS('Dec Receipts Data'!L:L,'Dec Receipts Data'!$A:$A,$A136)</f>
        <v>0</v>
      </c>
      <c r="Q136" s="88">
        <f>SUMIFS('Dec Receipts Data'!M:M,'Dec Receipts Data'!$A:$A,$B136)+SUMIFS('Dec Receipts Data'!M:M,'Dec Receipts Data'!$A:$A,$A136)</f>
        <v>0</v>
      </c>
      <c r="R136" s="88">
        <f>SUMIFS('Dec Receipts Data'!N:N,'Dec Receipts Data'!$A:$A,$B136)+SUMIFS('Dec Receipts Data'!N:N,'Dec Receipts Data'!$A:$A,$A136)</f>
        <v>0</v>
      </c>
      <c r="S136" s="88">
        <f>SUMIFS('Dec Receipts Data'!O:O,'Dec Receipts Data'!$A:$A,$B136)+SUMIFS('Dec Receipts Data'!O:O,'Dec Receipts Data'!$A:$A,$A136)</f>
        <v>0</v>
      </c>
      <c r="T136" s="88">
        <f>SUMIFS('Dec Receipts Data'!P:P,'Dec Receipts Data'!$A:$A,$B136)+SUMIFS('Dec Receipts Data'!P:P,'Dec Receipts Data'!$A:$A,$A136)</f>
        <v>0</v>
      </c>
      <c r="U136" s="88">
        <f>SUMIFS('Dec Receipts Data'!Q:Q,'Dec Receipts Data'!$A:$A,$B136)+SUMIFS('Dec Receipts Data'!Q:Q,'Dec Receipts Data'!$A:$A,$A136)</f>
        <v>0</v>
      </c>
      <c r="V136" s="88">
        <f>SUMIFS('Dec Receipts Data'!R:R,'Dec Receipts Data'!$A:$A,$B136)+SUMIFS('Dec Receipts Data'!R:R,'Dec Receipts Data'!$A:$A,$A136)</f>
        <v>0</v>
      </c>
      <c r="W136" s="88">
        <f>SUMIFS('Dec Receipts Data'!S:S,'Dec Receipts Data'!$A:$A,$B136)+SUMIFS('Dec Receipts Data'!S:S,'Dec Receipts Data'!$A:$A,$A136)</f>
        <v>0</v>
      </c>
      <c r="X136" s="88">
        <f>SUMIFS('Dec Receipts Data'!T:T,'Dec Receipts Data'!$A:$A,$B136)+SUMIFS('Dec Receipts Data'!T:T,'Dec Receipts Data'!$A:$A,$A136)</f>
        <v>0</v>
      </c>
      <c r="Y136" s="88">
        <f>SUMIFS('Dec Receipts Data'!U:U,'Dec Receipts Data'!$A:$A,$B136)+SUMIFS('Dec Receipts Data'!U:U,'Dec Receipts Data'!$A:$A,$A136)</f>
        <v>126</v>
      </c>
      <c r="Z136" s="88">
        <f>SUMIFS('Dec Receipts Data'!V:V,'Dec Receipts Data'!$A:$A,$B136)+SUMIFS('Dec Receipts Data'!V:V,'Dec Receipts Data'!$A:$A,$A136)</f>
        <v>0</v>
      </c>
      <c r="AA136" s="88">
        <f>SUMIFS('Dec Receipts Data'!W:W,'Dec Receipts Data'!$A:$A,$B136)+SUMIFS('Dec Receipts Data'!W:W,'Dec Receipts Data'!$A:$A,$A136)</f>
        <v>8530.2099999999991</v>
      </c>
      <c r="AB136" s="88">
        <f>SUMIFS('Dec Receipts Data'!X:X,'Dec Receipts Data'!$A:$A,$B136)+SUMIFS('Dec Receipts Data'!X:X,'Dec Receipts Data'!$A:$A,$A136)</f>
        <v>10.130000000000001</v>
      </c>
      <c r="AC136" s="88">
        <f>SUMIFS('Dec Receipts Data'!Y:Y,'Dec Receipts Data'!$A:$A,$B136)+SUMIFS('Dec Receipts Data'!Y:Y,'Dec Receipts Data'!$A:$A,$A136)</f>
        <v>0</v>
      </c>
      <c r="AD136" s="88">
        <f>SUMIFS('Dec Receipts Data'!Z:Z,'Dec Receipts Data'!$A:$A,$B136)+SUMIFS('Dec Receipts Data'!Z:Z,'Dec Receipts Data'!$A:$A,$A136)</f>
        <v>0</v>
      </c>
      <c r="AE136" s="88">
        <f>SUMIFS('Dec Receipts Data'!AA:AA,'Dec Receipts Data'!$A:$A,$B136)+SUMIFS('Dec Receipts Data'!AA:AA,'Dec Receipts Data'!$A:$A,$A136)</f>
        <v>0</v>
      </c>
      <c r="AF136" s="88">
        <f>SUMIFS('Dec Receipts Data'!AB:AB,'Dec Receipts Data'!$A:$A,$B136)+SUMIFS('Dec Receipts Data'!AB:AB,'Dec Receipts Data'!$A:$A,$A136)</f>
        <v>0</v>
      </c>
      <c r="AG136" s="88">
        <f>SUMIFS('Dec Receipts Data'!AC:AC,'Dec Receipts Data'!$A:$A,$B136)+SUMIFS('Dec Receipts Data'!AC:AC,'Dec Receipts Data'!$A:$A,$A136)</f>
        <v>0</v>
      </c>
      <c r="AH136" s="88">
        <f>SUMIFS('Dec Receipts Data'!AD:AD,'Dec Receipts Data'!$A:$A,$B136)+SUMIFS('Dec Receipts Data'!AD:AD,'Dec Receipts Data'!$A:$A,$A136)</f>
        <v>11134.86</v>
      </c>
      <c r="AI136" s="88">
        <f>SUMIFS('Dec Receipts Data'!AE:AE,'Dec Receipts Data'!$A:$A,$B136)+SUMIFS('Dec Receipts Data'!AE:AE,'Dec Receipts Data'!$A:$A,$A136)</f>
        <v>49495.62</v>
      </c>
      <c r="AJ136" s="88">
        <f>SUMIFS('Dec Receipts Data'!AF:AF,'Dec Receipts Data'!$A:$A,$B136)+SUMIFS('Dec Receipts Data'!AF:AF,'Dec Receipts Data'!$A:$A,$A136)</f>
        <v>220.2</v>
      </c>
      <c r="AK136" s="88">
        <f>SUMIFS('Dec Receipts Data'!AG:AG,'Dec Receipts Data'!$A:$A,$B136)+SUMIFS('Dec Receipts Data'!AG:AG,'Dec Receipts Data'!$A:$A,$A136)</f>
        <v>73.5</v>
      </c>
    </row>
    <row r="137" spans="1:37" ht="13.2" outlineLevel="1">
      <c r="A137" s="86"/>
      <c r="B137" s="19" t="s">
        <v>101</v>
      </c>
      <c r="C137" s="127">
        <v>165244</v>
      </c>
      <c r="D137" s="80">
        <f>SUMIFS('PMT Terms'!C:C,'PMT Terms'!B:B,B137)</f>
        <v>60</v>
      </c>
      <c r="E137" s="89">
        <f t="shared" si="3"/>
        <v>1.4219728401636369</v>
      </c>
      <c r="F137" s="84">
        <f t="shared" si="5"/>
        <v>234972.48</v>
      </c>
      <c r="G137" s="88">
        <f>SUMIFS('Dec Receipts Data'!C:C,'Dec Receipts Data'!$A:$A,$B137)+SUMIFS('Dec Receipts Data'!C:C,'Dec Receipts Data'!$A:$A,$A137)</f>
        <v>0</v>
      </c>
      <c r="H137" s="88">
        <f>SUMIFS('Dec Receipts Data'!D:D,'Dec Receipts Data'!$A:$A,$B137)+SUMIFS('Dec Receipts Data'!D:D,'Dec Receipts Data'!$A:$A,$A137)</f>
        <v>0</v>
      </c>
      <c r="I137" s="88">
        <f>SUMIFS('Dec Receipts Data'!E:E,'Dec Receipts Data'!$A:$A,$B137)+SUMIFS('Dec Receipts Data'!E:E,'Dec Receipts Data'!$A:$A,$A137)</f>
        <v>0</v>
      </c>
      <c r="J137" s="88">
        <f>SUMIFS('Dec Receipts Data'!F:F,'Dec Receipts Data'!$A:$A,$B137)+SUMIFS('Dec Receipts Data'!F:F,'Dec Receipts Data'!$A:$A,$A137)</f>
        <v>335.76</v>
      </c>
      <c r="K137" s="88">
        <f>SUMIFS('Dec Receipts Data'!G:G,'Dec Receipts Data'!$A:$A,$B137)+SUMIFS('Dec Receipts Data'!G:G,'Dec Receipts Data'!$A:$A,$A137)</f>
        <v>0</v>
      </c>
      <c r="L137" s="88">
        <f>SUMIFS('Dec Receipts Data'!H:H,'Dec Receipts Data'!$A:$A,$B137)+SUMIFS('Dec Receipts Data'!H:H,'Dec Receipts Data'!$A:$A,$A137)</f>
        <v>0</v>
      </c>
      <c r="M137" s="88">
        <f>SUMIFS('Dec Receipts Data'!I:I,'Dec Receipts Data'!$A:$A,$B137)+SUMIFS('Dec Receipts Data'!I:I,'Dec Receipts Data'!$A:$A,$A137)</f>
        <v>0</v>
      </c>
      <c r="N137" s="88">
        <f>SUMIFS('Dec Receipts Data'!J:J,'Dec Receipts Data'!$A:$A,$B137)+SUMIFS('Dec Receipts Data'!J:J,'Dec Receipts Data'!$A:$A,$A137)</f>
        <v>0</v>
      </c>
      <c r="O137" s="88">
        <f>SUMIFS('Dec Receipts Data'!K:K,'Dec Receipts Data'!$A:$A,$B137)+SUMIFS('Dec Receipts Data'!K:K,'Dec Receipts Data'!$A:$A,$A137)</f>
        <v>0</v>
      </c>
      <c r="P137" s="88">
        <f>SUMIFS('Dec Receipts Data'!L:L,'Dec Receipts Data'!$A:$A,$B137)+SUMIFS('Dec Receipts Data'!L:L,'Dec Receipts Data'!$A:$A,$A137)</f>
        <v>0</v>
      </c>
      <c r="Q137" s="88">
        <f>SUMIFS('Dec Receipts Data'!M:M,'Dec Receipts Data'!$A:$A,$B137)+SUMIFS('Dec Receipts Data'!M:M,'Dec Receipts Data'!$A:$A,$A137)</f>
        <v>0</v>
      </c>
      <c r="R137" s="88">
        <f>SUMIFS('Dec Receipts Data'!N:N,'Dec Receipts Data'!$A:$A,$B137)+SUMIFS('Dec Receipts Data'!N:N,'Dec Receipts Data'!$A:$A,$A137)</f>
        <v>0</v>
      </c>
      <c r="S137" s="88">
        <f>SUMIFS('Dec Receipts Data'!O:O,'Dec Receipts Data'!$A:$A,$B137)+SUMIFS('Dec Receipts Data'!O:O,'Dec Receipts Data'!$A:$A,$A137)</f>
        <v>11232</v>
      </c>
      <c r="T137" s="88">
        <f>SUMIFS('Dec Receipts Data'!P:P,'Dec Receipts Data'!$A:$A,$B137)+SUMIFS('Dec Receipts Data'!P:P,'Dec Receipts Data'!$A:$A,$A137)</f>
        <v>0</v>
      </c>
      <c r="U137" s="88">
        <f>SUMIFS('Dec Receipts Data'!Q:Q,'Dec Receipts Data'!$A:$A,$B137)+SUMIFS('Dec Receipts Data'!Q:Q,'Dec Receipts Data'!$A:$A,$A137)</f>
        <v>0</v>
      </c>
      <c r="V137" s="88">
        <f>SUMIFS('Dec Receipts Data'!R:R,'Dec Receipts Data'!$A:$A,$B137)+SUMIFS('Dec Receipts Data'!R:R,'Dec Receipts Data'!$A:$A,$A137)</f>
        <v>0</v>
      </c>
      <c r="W137" s="88">
        <f>SUMIFS('Dec Receipts Data'!S:S,'Dec Receipts Data'!$A:$A,$B137)+SUMIFS('Dec Receipts Data'!S:S,'Dec Receipts Data'!$A:$A,$A137)</f>
        <v>72850.320000000007</v>
      </c>
      <c r="X137" s="88">
        <f>SUMIFS('Dec Receipts Data'!T:T,'Dec Receipts Data'!$A:$A,$B137)+SUMIFS('Dec Receipts Data'!T:T,'Dec Receipts Data'!$A:$A,$A137)</f>
        <v>37741.18</v>
      </c>
      <c r="Y137" s="88">
        <f>SUMIFS('Dec Receipts Data'!U:U,'Dec Receipts Data'!$A:$A,$B137)+SUMIFS('Dec Receipts Data'!U:U,'Dec Receipts Data'!$A:$A,$A137)</f>
        <v>84</v>
      </c>
      <c r="Z137" s="88">
        <f>SUMIFS('Dec Receipts Data'!V:V,'Dec Receipts Data'!$A:$A,$B137)+SUMIFS('Dec Receipts Data'!V:V,'Dec Receipts Data'!$A:$A,$A137)</f>
        <v>19683.240000000002</v>
      </c>
      <c r="AA137" s="88">
        <f>SUMIFS('Dec Receipts Data'!W:W,'Dec Receipts Data'!$A:$A,$B137)+SUMIFS('Dec Receipts Data'!W:W,'Dec Receipts Data'!$A:$A,$A137)</f>
        <v>444</v>
      </c>
      <c r="AB137" s="88">
        <f>SUMIFS('Dec Receipts Data'!X:X,'Dec Receipts Data'!$A:$A,$B137)+SUMIFS('Dec Receipts Data'!X:X,'Dec Receipts Data'!$A:$A,$A137)</f>
        <v>288</v>
      </c>
      <c r="AC137" s="88">
        <f>SUMIFS('Dec Receipts Data'!Y:Y,'Dec Receipts Data'!$A:$A,$B137)+SUMIFS('Dec Receipts Data'!Y:Y,'Dec Receipts Data'!$A:$A,$A137)</f>
        <v>0</v>
      </c>
      <c r="AD137" s="88">
        <f>SUMIFS('Dec Receipts Data'!Z:Z,'Dec Receipts Data'!$A:$A,$B137)+SUMIFS('Dec Receipts Data'!Z:Z,'Dec Receipts Data'!$A:$A,$A137)</f>
        <v>576</v>
      </c>
      <c r="AE137" s="88">
        <f>SUMIFS('Dec Receipts Data'!AA:AA,'Dec Receipts Data'!$A:$A,$B137)+SUMIFS('Dec Receipts Data'!AA:AA,'Dec Receipts Data'!$A:$A,$A137)</f>
        <v>0</v>
      </c>
      <c r="AF137" s="88">
        <f>SUMIFS('Dec Receipts Data'!AB:AB,'Dec Receipts Data'!$A:$A,$B137)+SUMIFS('Dec Receipts Data'!AB:AB,'Dec Receipts Data'!$A:$A,$A137)</f>
        <v>0</v>
      </c>
      <c r="AG137" s="88">
        <f>SUMIFS('Dec Receipts Data'!AC:AC,'Dec Receipts Data'!$A:$A,$B137)+SUMIFS('Dec Receipts Data'!AC:AC,'Dec Receipts Data'!$A:$A,$A137)</f>
        <v>0</v>
      </c>
      <c r="AH137" s="88">
        <f>SUMIFS('Dec Receipts Data'!AD:AD,'Dec Receipts Data'!$A:$A,$B137)+SUMIFS('Dec Receipts Data'!AD:AD,'Dec Receipts Data'!$A:$A,$A137)</f>
        <v>51558.94</v>
      </c>
      <c r="AI137" s="88">
        <f>SUMIFS('Dec Receipts Data'!AE:AE,'Dec Receipts Data'!$A:$A,$B137)+SUMIFS('Dec Receipts Data'!AE:AE,'Dec Receipts Data'!$A:$A,$A137)</f>
        <v>39964.6</v>
      </c>
      <c r="AJ137" s="88">
        <f>SUMIFS('Dec Receipts Data'!AF:AF,'Dec Receipts Data'!$A:$A,$B137)+SUMIFS('Dec Receipts Data'!AF:AF,'Dec Receipts Data'!$A:$A,$A137)</f>
        <v>0</v>
      </c>
      <c r="AK137" s="88">
        <f>SUMIFS('Dec Receipts Data'!AG:AG,'Dec Receipts Data'!$A:$A,$B137)+SUMIFS('Dec Receipts Data'!AG:AG,'Dec Receipts Data'!$A:$A,$A137)</f>
        <v>214.44</v>
      </c>
    </row>
    <row r="138" spans="1:37" ht="13.2" outlineLevel="1">
      <c r="A138" s="86"/>
      <c r="B138" s="19" t="s">
        <v>104</v>
      </c>
      <c r="C138" s="127">
        <v>162795</v>
      </c>
      <c r="D138" s="80">
        <f>SUMIFS('PMT Terms'!C:C,'PMT Terms'!B:B,B138)</f>
        <v>70</v>
      </c>
      <c r="E138" s="89">
        <f t="shared" si="3"/>
        <v>1.374000737123376</v>
      </c>
      <c r="F138" s="84">
        <f t="shared" si="5"/>
        <v>223680.44999999998</v>
      </c>
      <c r="G138" s="88">
        <f>SUMIFS('Dec Receipts Data'!C:C,'Dec Receipts Data'!$A:$A,$B138)+SUMIFS('Dec Receipts Data'!C:C,'Dec Receipts Data'!$A:$A,$A138)</f>
        <v>859.2</v>
      </c>
      <c r="H138" s="88">
        <f>SUMIFS('Dec Receipts Data'!D:D,'Dec Receipts Data'!$A:$A,$B138)+SUMIFS('Dec Receipts Data'!D:D,'Dec Receipts Data'!$A:$A,$A138)</f>
        <v>41928.300000000003</v>
      </c>
      <c r="I138" s="88">
        <f>SUMIFS('Dec Receipts Data'!E:E,'Dec Receipts Data'!$A:$A,$B138)+SUMIFS('Dec Receipts Data'!E:E,'Dec Receipts Data'!$A:$A,$A138)</f>
        <v>4038.55</v>
      </c>
      <c r="J138" s="88">
        <f>SUMIFS('Dec Receipts Data'!F:F,'Dec Receipts Data'!$A:$A,$B138)+SUMIFS('Dec Receipts Data'!F:F,'Dec Receipts Data'!$A:$A,$A138)</f>
        <v>2483.4</v>
      </c>
      <c r="K138" s="88">
        <f>SUMIFS('Dec Receipts Data'!G:G,'Dec Receipts Data'!$A:$A,$B138)+SUMIFS('Dec Receipts Data'!G:G,'Dec Receipts Data'!$A:$A,$A138)</f>
        <v>0</v>
      </c>
      <c r="L138" s="88">
        <f>SUMIFS('Dec Receipts Data'!H:H,'Dec Receipts Data'!$A:$A,$B138)+SUMIFS('Dec Receipts Data'!H:H,'Dec Receipts Data'!$A:$A,$A138)</f>
        <v>0</v>
      </c>
      <c r="M138" s="88">
        <f>SUMIFS('Dec Receipts Data'!I:I,'Dec Receipts Data'!$A:$A,$B138)+SUMIFS('Dec Receipts Data'!I:I,'Dec Receipts Data'!$A:$A,$A138)</f>
        <v>31767.05</v>
      </c>
      <c r="N138" s="88">
        <f>SUMIFS('Dec Receipts Data'!J:J,'Dec Receipts Data'!$A:$A,$B138)+SUMIFS('Dec Receipts Data'!J:J,'Dec Receipts Data'!$A:$A,$A138)</f>
        <v>3183.6</v>
      </c>
      <c r="O138" s="88">
        <f>SUMIFS('Dec Receipts Data'!K:K,'Dec Receipts Data'!$A:$A,$B138)+SUMIFS('Dec Receipts Data'!K:K,'Dec Receipts Data'!$A:$A,$A138)</f>
        <v>1675.2</v>
      </c>
      <c r="P138" s="88">
        <f>SUMIFS('Dec Receipts Data'!L:L,'Dec Receipts Data'!$A:$A,$B138)+SUMIFS('Dec Receipts Data'!L:L,'Dec Receipts Data'!$A:$A,$A138)</f>
        <v>0</v>
      </c>
      <c r="Q138" s="88">
        <f>SUMIFS('Dec Receipts Data'!M:M,'Dec Receipts Data'!$A:$A,$B138)+SUMIFS('Dec Receipts Data'!M:M,'Dec Receipts Data'!$A:$A,$A138)</f>
        <v>0</v>
      </c>
      <c r="R138" s="88">
        <f>SUMIFS('Dec Receipts Data'!N:N,'Dec Receipts Data'!$A:$A,$B138)+SUMIFS('Dec Receipts Data'!N:N,'Dec Receipts Data'!$A:$A,$A138)</f>
        <v>0</v>
      </c>
      <c r="S138" s="88">
        <f>SUMIFS('Dec Receipts Data'!O:O,'Dec Receipts Data'!$A:$A,$B138)+SUMIFS('Dec Receipts Data'!O:O,'Dec Receipts Data'!$A:$A,$A138)</f>
        <v>0</v>
      </c>
      <c r="T138" s="88">
        <f>SUMIFS('Dec Receipts Data'!P:P,'Dec Receipts Data'!$A:$A,$B138)+SUMIFS('Dec Receipts Data'!P:P,'Dec Receipts Data'!$A:$A,$A138)</f>
        <v>54203.7</v>
      </c>
      <c r="U138" s="88">
        <f>SUMIFS('Dec Receipts Data'!Q:Q,'Dec Receipts Data'!$A:$A,$B138)+SUMIFS('Dec Receipts Data'!Q:Q,'Dec Receipts Data'!$A:$A,$A138)</f>
        <v>1266</v>
      </c>
      <c r="V138" s="88">
        <f>SUMIFS('Dec Receipts Data'!R:R,'Dec Receipts Data'!$A:$A,$B138)+SUMIFS('Dec Receipts Data'!R:R,'Dec Receipts Data'!$A:$A,$A138)</f>
        <v>0</v>
      </c>
      <c r="W138" s="88">
        <f>SUMIFS('Dec Receipts Data'!S:S,'Dec Receipts Data'!$A:$A,$B138)+SUMIFS('Dec Receipts Data'!S:S,'Dec Receipts Data'!$A:$A,$A138)</f>
        <v>0</v>
      </c>
      <c r="X138" s="88">
        <f>SUMIFS('Dec Receipts Data'!T:T,'Dec Receipts Data'!$A:$A,$B138)+SUMIFS('Dec Receipts Data'!T:T,'Dec Receipts Data'!$A:$A,$A138)</f>
        <v>567</v>
      </c>
      <c r="Y138" s="88">
        <f>SUMIFS('Dec Receipts Data'!U:U,'Dec Receipts Data'!$A:$A,$B138)+SUMIFS('Dec Receipts Data'!U:U,'Dec Receipts Data'!$A:$A,$A138)</f>
        <v>0</v>
      </c>
      <c r="Z138" s="88">
        <f>SUMIFS('Dec Receipts Data'!V:V,'Dec Receipts Data'!$A:$A,$B138)+SUMIFS('Dec Receipts Data'!V:V,'Dec Receipts Data'!$A:$A,$A138)</f>
        <v>0</v>
      </c>
      <c r="AA138" s="88">
        <f>SUMIFS('Dec Receipts Data'!W:W,'Dec Receipts Data'!$A:$A,$B138)+SUMIFS('Dec Receipts Data'!W:W,'Dec Receipts Data'!$A:$A,$A138)</f>
        <v>767.4</v>
      </c>
      <c r="AB138" s="88">
        <f>SUMIFS('Dec Receipts Data'!X:X,'Dec Receipts Data'!$A:$A,$B138)+SUMIFS('Dec Receipts Data'!X:X,'Dec Receipts Data'!$A:$A,$A138)</f>
        <v>0</v>
      </c>
      <c r="AC138" s="88">
        <f>SUMIFS('Dec Receipts Data'!Y:Y,'Dec Receipts Data'!$A:$A,$B138)+SUMIFS('Dec Receipts Data'!Y:Y,'Dec Receipts Data'!$A:$A,$A138)</f>
        <v>28336.05</v>
      </c>
      <c r="AD138" s="88">
        <f>SUMIFS('Dec Receipts Data'!Z:Z,'Dec Receipts Data'!$A:$A,$B138)+SUMIFS('Dec Receipts Data'!Z:Z,'Dec Receipts Data'!$A:$A,$A138)</f>
        <v>1925.5</v>
      </c>
      <c r="AE138" s="88">
        <f>SUMIFS('Dec Receipts Data'!AA:AA,'Dec Receipts Data'!$A:$A,$B138)+SUMIFS('Dec Receipts Data'!AA:AA,'Dec Receipts Data'!$A:$A,$A138)</f>
        <v>0</v>
      </c>
      <c r="AF138" s="88">
        <f>SUMIFS('Dec Receipts Data'!AB:AB,'Dec Receipts Data'!$A:$A,$B138)+SUMIFS('Dec Receipts Data'!AB:AB,'Dec Receipts Data'!$A:$A,$A138)</f>
        <v>12980.25</v>
      </c>
      <c r="AG138" s="88">
        <f>SUMIFS('Dec Receipts Data'!AC:AC,'Dec Receipts Data'!$A:$A,$B138)+SUMIFS('Dec Receipts Data'!AC:AC,'Dec Receipts Data'!$A:$A,$A138)</f>
        <v>15859.1</v>
      </c>
      <c r="AH138" s="88">
        <f>SUMIFS('Dec Receipts Data'!AD:AD,'Dec Receipts Data'!$A:$A,$B138)+SUMIFS('Dec Receipts Data'!AD:AD,'Dec Receipts Data'!$A:$A,$A138)</f>
        <v>14898.75</v>
      </c>
      <c r="AI138" s="88">
        <f>SUMIFS('Dec Receipts Data'!AE:AE,'Dec Receipts Data'!$A:$A,$B138)+SUMIFS('Dec Receipts Data'!AE:AE,'Dec Receipts Data'!$A:$A,$A138)</f>
        <v>6804</v>
      </c>
      <c r="AJ138" s="88">
        <f>SUMIFS('Dec Receipts Data'!AF:AF,'Dec Receipts Data'!$A:$A,$B138)+SUMIFS('Dec Receipts Data'!AF:AF,'Dec Receipts Data'!$A:$A,$A138)</f>
        <v>137.4</v>
      </c>
      <c r="AK138" s="88">
        <f>SUMIFS('Dec Receipts Data'!AG:AG,'Dec Receipts Data'!$A:$A,$B138)+SUMIFS('Dec Receipts Data'!AG:AG,'Dec Receipts Data'!$A:$A,$A138)</f>
        <v>0</v>
      </c>
    </row>
    <row r="139" spans="1:37" ht="13.2" outlineLevel="1">
      <c r="A139" s="86"/>
      <c r="B139" s="19" t="s">
        <v>48</v>
      </c>
      <c r="C139" s="127">
        <v>159624</v>
      </c>
      <c r="D139" s="80">
        <f>SUMIFS('PMT Terms'!C:C,'PMT Terms'!B:B,B139)</f>
        <v>60</v>
      </c>
      <c r="E139" s="89">
        <f t="shared" si="3"/>
        <v>0</v>
      </c>
      <c r="F139" s="84">
        <f t="shared" si="5"/>
        <v>0</v>
      </c>
      <c r="G139" s="88">
        <f>SUMIFS('Dec Receipts Data'!C:C,'Dec Receipts Data'!$A:$A,$B139)+SUMIFS('Dec Receipts Data'!C:C,'Dec Receipts Data'!$A:$A,$A139)</f>
        <v>0</v>
      </c>
      <c r="H139" s="88">
        <f>SUMIFS('Dec Receipts Data'!D:D,'Dec Receipts Data'!$A:$A,$B139)+SUMIFS('Dec Receipts Data'!D:D,'Dec Receipts Data'!$A:$A,$A139)</f>
        <v>0</v>
      </c>
      <c r="I139" s="88">
        <f>SUMIFS('Dec Receipts Data'!E:E,'Dec Receipts Data'!$A:$A,$B139)+SUMIFS('Dec Receipts Data'!E:E,'Dec Receipts Data'!$A:$A,$A139)</f>
        <v>0</v>
      </c>
      <c r="J139" s="88">
        <f>SUMIFS('Dec Receipts Data'!F:F,'Dec Receipts Data'!$A:$A,$B139)+SUMIFS('Dec Receipts Data'!F:F,'Dec Receipts Data'!$A:$A,$A139)</f>
        <v>0</v>
      </c>
      <c r="K139" s="88">
        <f>SUMIFS('Dec Receipts Data'!G:G,'Dec Receipts Data'!$A:$A,$B139)+SUMIFS('Dec Receipts Data'!G:G,'Dec Receipts Data'!$A:$A,$A139)</f>
        <v>0</v>
      </c>
      <c r="L139" s="88">
        <f>SUMIFS('Dec Receipts Data'!H:H,'Dec Receipts Data'!$A:$A,$B139)+SUMIFS('Dec Receipts Data'!H:H,'Dec Receipts Data'!$A:$A,$A139)</f>
        <v>0</v>
      </c>
      <c r="M139" s="88">
        <f>SUMIFS('Dec Receipts Data'!I:I,'Dec Receipts Data'!$A:$A,$B139)+SUMIFS('Dec Receipts Data'!I:I,'Dec Receipts Data'!$A:$A,$A139)</f>
        <v>0</v>
      </c>
      <c r="N139" s="88">
        <f>SUMIFS('Dec Receipts Data'!J:J,'Dec Receipts Data'!$A:$A,$B139)+SUMIFS('Dec Receipts Data'!J:J,'Dec Receipts Data'!$A:$A,$A139)</f>
        <v>0</v>
      </c>
      <c r="O139" s="88">
        <f>SUMIFS('Dec Receipts Data'!K:K,'Dec Receipts Data'!$A:$A,$B139)+SUMIFS('Dec Receipts Data'!K:K,'Dec Receipts Data'!$A:$A,$A139)</f>
        <v>0</v>
      </c>
      <c r="P139" s="88">
        <f>SUMIFS('Dec Receipts Data'!L:L,'Dec Receipts Data'!$A:$A,$B139)+SUMIFS('Dec Receipts Data'!L:L,'Dec Receipts Data'!$A:$A,$A139)</f>
        <v>0</v>
      </c>
      <c r="Q139" s="88">
        <f>SUMIFS('Dec Receipts Data'!M:M,'Dec Receipts Data'!$A:$A,$B139)+SUMIFS('Dec Receipts Data'!M:M,'Dec Receipts Data'!$A:$A,$A139)</f>
        <v>0</v>
      </c>
      <c r="R139" s="88">
        <f>SUMIFS('Dec Receipts Data'!N:N,'Dec Receipts Data'!$A:$A,$B139)+SUMIFS('Dec Receipts Data'!N:N,'Dec Receipts Data'!$A:$A,$A139)</f>
        <v>0</v>
      </c>
      <c r="S139" s="88">
        <f>SUMIFS('Dec Receipts Data'!O:O,'Dec Receipts Data'!$A:$A,$B139)+SUMIFS('Dec Receipts Data'!O:O,'Dec Receipts Data'!$A:$A,$A139)</f>
        <v>0</v>
      </c>
      <c r="T139" s="88">
        <f>SUMIFS('Dec Receipts Data'!P:P,'Dec Receipts Data'!$A:$A,$B139)+SUMIFS('Dec Receipts Data'!P:P,'Dec Receipts Data'!$A:$A,$A139)</f>
        <v>0</v>
      </c>
      <c r="U139" s="88">
        <f>SUMIFS('Dec Receipts Data'!Q:Q,'Dec Receipts Data'!$A:$A,$B139)+SUMIFS('Dec Receipts Data'!Q:Q,'Dec Receipts Data'!$A:$A,$A139)</f>
        <v>0</v>
      </c>
      <c r="V139" s="88">
        <f>SUMIFS('Dec Receipts Data'!R:R,'Dec Receipts Data'!$A:$A,$B139)+SUMIFS('Dec Receipts Data'!R:R,'Dec Receipts Data'!$A:$A,$A139)</f>
        <v>0</v>
      </c>
      <c r="W139" s="88">
        <f>SUMIFS('Dec Receipts Data'!S:S,'Dec Receipts Data'!$A:$A,$B139)+SUMIFS('Dec Receipts Data'!S:S,'Dec Receipts Data'!$A:$A,$A139)</f>
        <v>0</v>
      </c>
      <c r="X139" s="88">
        <f>SUMIFS('Dec Receipts Data'!T:T,'Dec Receipts Data'!$A:$A,$B139)+SUMIFS('Dec Receipts Data'!T:T,'Dec Receipts Data'!$A:$A,$A139)</f>
        <v>0</v>
      </c>
      <c r="Y139" s="88">
        <f>SUMIFS('Dec Receipts Data'!U:U,'Dec Receipts Data'!$A:$A,$B139)+SUMIFS('Dec Receipts Data'!U:U,'Dec Receipts Data'!$A:$A,$A139)</f>
        <v>0</v>
      </c>
      <c r="Z139" s="88">
        <f>SUMIFS('Dec Receipts Data'!V:V,'Dec Receipts Data'!$A:$A,$B139)+SUMIFS('Dec Receipts Data'!V:V,'Dec Receipts Data'!$A:$A,$A139)</f>
        <v>0</v>
      </c>
      <c r="AA139" s="88">
        <f>SUMIFS('Dec Receipts Data'!W:W,'Dec Receipts Data'!$A:$A,$B139)+SUMIFS('Dec Receipts Data'!W:W,'Dec Receipts Data'!$A:$A,$A139)</f>
        <v>0</v>
      </c>
      <c r="AB139" s="88">
        <f>SUMIFS('Dec Receipts Data'!X:X,'Dec Receipts Data'!$A:$A,$B139)+SUMIFS('Dec Receipts Data'!X:X,'Dec Receipts Data'!$A:$A,$A139)</f>
        <v>0</v>
      </c>
      <c r="AC139" s="88">
        <f>SUMIFS('Dec Receipts Data'!Y:Y,'Dec Receipts Data'!$A:$A,$B139)+SUMIFS('Dec Receipts Data'!Y:Y,'Dec Receipts Data'!$A:$A,$A139)</f>
        <v>0</v>
      </c>
      <c r="AD139" s="88">
        <f>SUMIFS('Dec Receipts Data'!Z:Z,'Dec Receipts Data'!$A:$A,$B139)+SUMIFS('Dec Receipts Data'!Z:Z,'Dec Receipts Data'!$A:$A,$A139)</f>
        <v>0</v>
      </c>
      <c r="AE139" s="88">
        <f>SUMIFS('Dec Receipts Data'!AA:AA,'Dec Receipts Data'!$A:$A,$B139)+SUMIFS('Dec Receipts Data'!AA:AA,'Dec Receipts Data'!$A:$A,$A139)</f>
        <v>0</v>
      </c>
      <c r="AF139" s="88">
        <f>SUMIFS('Dec Receipts Data'!AB:AB,'Dec Receipts Data'!$A:$A,$B139)+SUMIFS('Dec Receipts Data'!AB:AB,'Dec Receipts Data'!$A:$A,$A139)</f>
        <v>0</v>
      </c>
      <c r="AG139" s="88">
        <f>SUMIFS('Dec Receipts Data'!AC:AC,'Dec Receipts Data'!$A:$A,$B139)+SUMIFS('Dec Receipts Data'!AC:AC,'Dec Receipts Data'!$A:$A,$A139)</f>
        <v>0</v>
      </c>
      <c r="AH139" s="88">
        <f>SUMIFS('Dec Receipts Data'!AD:AD,'Dec Receipts Data'!$A:$A,$B139)+SUMIFS('Dec Receipts Data'!AD:AD,'Dec Receipts Data'!$A:$A,$A139)</f>
        <v>0</v>
      </c>
      <c r="AI139" s="88">
        <f>SUMIFS('Dec Receipts Data'!AE:AE,'Dec Receipts Data'!$A:$A,$B139)+SUMIFS('Dec Receipts Data'!AE:AE,'Dec Receipts Data'!$A:$A,$A139)</f>
        <v>0</v>
      </c>
      <c r="AJ139" s="88">
        <f>SUMIFS('Dec Receipts Data'!AF:AF,'Dec Receipts Data'!$A:$A,$B139)+SUMIFS('Dec Receipts Data'!AF:AF,'Dec Receipts Data'!$A:$A,$A139)</f>
        <v>0</v>
      </c>
      <c r="AK139" s="88">
        <f>SUMIFS('Dec Receipts Data'!AG:AG,'Dec Receipts Data'!$A:$A,$B139)+SUMIFS('Dec Receipts Data'!AG:AG,'Dec Receipts Data'!$A:$A,$A139)</f>
        <v>0</v>
      </c>
    </row>
    <row r="140" spans="1:37" ht="13.2" outlineLevel="1">
      <c r="A140" s="86"/>
      <c r="B140" s="19" t="s">
        <v>82</v>
      </c>
      <c r="C140" s="127">
        <v>158909</v>
      </c>
      <c r="D140" s="80">
        <f>SUMIFS('PMT Terms'!C:C,'PMT Terms'!B:B,B140)</f>
        <v>60</v>
      </c>
      <c r="E140" s="89">
        <f t="shared" si="3"/>
        <v>0.66419202184898285</v>
      </c>
      <c r="F140" s="84">
        <f t="shared" si="5"/>
        <v>105546.09000000001</v>
      </c>
      <c r="G140" s="88">
        <f>SUMIFS('Dec Receipts Data'!C:C,'Dec Receipts Data'!$A:$A,$B140)+SUMIFS('Dec Receipts Data'!C:C,'Dec Receipts Data'!$A:$A,$A140)</f>
        <v>407.68</v>
      </c>
      <c r="H140" s="88">
        <f>SUMIFS('Dec Receipts Data'!D:D,'Dec Receipts Data'!$A:$A,$B140)+SUMIFS('Dec Receipts Data'!D:D,'Dec Receipts Data'!$A:$A,$A140)</f>
        <v>2460.48</v>
      </c>
      <c r="I140" s="88">
        <f>SUMIFS('Dec Receipts Data'!E:E,'Dec Receipts Data'!$A:$A,$B140)+SUMIFS('Dec Receipts Data'!E:E,'Dec Receipts Data'!$A:$A,$A140)</f>
        <v>0</v>
      </c>
      <c r="J140" s="88">
        <f>SUMIFS('Dec Receipts Data'!F:F,'Dec Receipts Data'!$A:$A,$B140)+SUMIFS('Dec Receipts Data'!F:F,'Dec Receipts Data'!$A:$A,$A140)</f>
        <v>6551.54</v>
      </c>
      <c r="K140" s="88">
        <f>SUMIFS('Dec Receipts Data'!G:G,'Dec Receipts Data'!$A:$A,$B140)+SUMIFS('Dec Receipts Data'!G:G,'Dec Receipts Data'!$A:$A,$A140)</f>
        <v>4022.28</v>
      </c>
      <c r="L140" s="88">
        <f>SUMIFS('Dec Receipts Data'!H:H,'Dec Receipts Data'!$A:$A,$B140)+SUMIFS('Dec Receipts Data'!H:H,'Dec Receipts Data'!$A:$A,$A140)</f>
        <v>2210.88</v>
      </c>
      <c r="M140" s="88">
        <f>SUMIFS('Dec Receipts Data'!I:I,'Dec Receipts Data'!$A:$A,$B140)+SUMIFS('Dec Receipts Data'!I:I,'Dec Receipts Data'!$A:$A,$A140)</f>
        <v>3314.16</v>
      </c>
      <c r="N140" s="88">
        <f>SUMIFS('Dec Receipts Data'!J:J,'Dec Receipts Data'!$A:$A,$B140)+SUMIFS('Dec Receipts Data'!J:J,'Dec Receipts Data'!$A:$A,$A140)</f>
        <v>8758.8799999999992</v>
      </c>
      <c r="O140" s="88">
        <f>SUMIFS('Dec Receipts Data'!K:K,'Dec Receipts Data'!$A:$A,$B140)+SUMIFS('Dec Receipts Data'!K:K,'Dec Receipts Data'!$A:$A,$A140)</f>
        <v>24586.43</v>
      </c>
      <c r="P140" s="88">
        <f>SUMIFS('Dec Receipts Data'!L:L,'Dec Receipts Data'!$A:$A,$B140)+SUMIFS('Dec Receipts Data'!L:L,'Dec Receipts Data'!$A:$A,$A140)</f>
        <v>0</v>
      </c>
      <c r="Q140" s="88">
        <f>SUMIFS('Dec Receipts Data'!M:M,'Dec Receipts Data'!$A:$A,$B140)+SUMIFS('Dec Receipts Data'!M:M,'Dec Receipts Data'!$A:$A,$A140)</f>
        <v>486.37</v>
      </c>
      <c r="R140" s="88">
        <f>SUMIFS('Dec Receipts Data'!N:N,'Dec Receipts Data'!$A:$A,$B140)+SUMIFS('Dec Receipts Data'!N:N,'Dec Receipts Data'!$A:$A,$A140)</f>
        <v>13608</v>
      </c>
      <c r="S140" s="88">
        <f>SUMIFS('Dec Receipts Data'!O:O,'Dec Receipts Data'!$A:$A,$B140)+SUMIFS('Dec Receipts Data'!O:O,'Dec Receipts Data'!$A:$A,$A140)</f>
        <v>3257.24</v>
      </c>
      <c r="T140" s="88">
        <f>SUMIFS('Dec Receipts Data'!P:P,'Dec Receipts Data'!$A:$A,$B140)+SUMIFS('Dec Receipts Data'!P:P,'Dec Receipts Data'!$A:$A,$A140)</f>
        <v>0</v>
      </c>
      <c r="U140" s="88">
        <f>SUMIFS('Dec Receipts Data'!Q:Q,'Dec Receipts Data'!$A:$A,$B140)+SUMIFS('Dec Receipts Data'!Q:Q,'Dec Receipts Data'!$A:$A,$A140)</f>
        <v>0</v>
      </c>
      <c r="V140" s="88">
        <f>SUMIFS('Dec Receipts Data'!R:R,'Dec Receipts Data'!$A:$A,$B140)+SUMIFS('Dec Receipts Data'!R:R,'Dec Receipts Data'!$A:$A,$A140)</f>
        <v>2821.8</v>
      </c>
      <c r="W140" s="88">
        <f>SUMIFS('Dec Receipts Data'!S:S,'Dec Receipts Data'!$A:$A,$B140)+SUMIFS('Dec Receipts Data'!S:S,'Dec Receipts Data'!$A:$A,$A140)</f>
        <v>5679.78</v>
      </c>
      <c r="X140" s="88">
        <f>SUMIFS('Dec Receipts Data'!T:T,'Dec Receipts Data'!$A:$A,$B140)+SUMIFS('Dec Receipts Data'!T:T,'Dec Receipts Data'!$A:$A,$A140)</f>
        <v>931.84</v>
      </c>
      <c r="Y140" s="88">
        <f>SUMIFS('Dec Receipts Data'!U:U,'Dec Receipts Data'!$A:$A,$B140)+SUMIFS('Dec Receipts Data'!U:U,'Dec Receipts Data'!$A:$A,$A140)</f>
        <v>3808.61</v>
      </c>
      <c r="Z140" s="88">
        <f>SUMIFS('Dec Receipts Data'!V:V,'Dec Receipts Data'!$A:$A,$B140)+SUMIFS('Dec Receipts Data'!V:V,'Dec Receipts Data'!$A:$A,$A140)</f>
        <v>615.12</v>
      </c>
      <c r="AA140" s="88">
        <f>SUMIFS('Dec Receipts Data'!W:W,'Dec Receipts Data'!$A:$A,$B140)+SUMIFS('Dec Receipts Data'!W:W,'Dec Receipts Data'!$A:$A,$A140)</f>
        <v>439.44</v>
      </c>
      <c r="AB140" s="88">
        <f>SUMIFS('Dec Receipts Data'!X:X,'Dec Receipts Data'!$A:$A,$B140)+SUMIFS('Dec Receipts Data'!X:X,'Dec Receipts Data'!$A:$A,$A140)</f>
        <v>11180.08</v>
      </c>
      <c r="AC140" s="88">
        <f>SUMIFS('Dec Receipts Data'!Y:Y,'Dec Receipts Data'!$A:$A,$B140)+SUMIFS('Dec Receipts Data'!Y:Y,'Dec Receipts Data'!$A:$A,$A140)</f>
        <v>0</v>
      </c>
      <c r="AD140" s="88">
        <f>SUMIFS('Dec Receipts Data'!Z:Z,'Dec Receipts Data'!$A:$A,$B140)+SUMIFS('Dec Receipts Data'!Z:Z,'Dec Receipts Data'!$A:$A,$A140)</f>
        <v>163.12</v>
      </c>
      <c r="AE140" s="88">
        <f>SUMIFS('Dec Receipts Data'!AA:AA,'Dec Receipts Data'!$A:$A,$B140)+SUMIFS('Dec Receipts Data'!AA:AA,'Dec Receipts Data'!$A:$A,$A140)</f>
        <v>0</v>
      </c>
      <c r="AF140" s="88">
        <f>SUMIFS('Dec Receipts Data'!AB:AB,'Dec Receipts Data'!$A:$A,$B140)+SUMIFS('Dec Receipts Data'!AB:AB,'Dec Receipts Data'!$A:$A,$A140)</f>
        <v>0</v>
      </c>
      <c r="AG140" s="88">
        <f>SUMIFS('Dec Receipts Data'!AC:AC,'Dec Receipts Data'!$A:$A,$B140)+SUMIFS('Dec Receipts Data'!AC:AC,'Dec Receipts Data'!$A:$A,$A140)</f>
        <v>4484.37</v>
      </c>
      <c r="AH140" s="88">
        <f>SUMIFS('Dec Receipts Data'!AD:AD,'Dec Receipts Data'!$A:$A,$B140)+SUMIFS('Dec Receipts Data'!AD:AD,'Dec Receipts Data'!$A:$A,$A140)</f>
        <v>3119.67</v>
      </c>
      <c r="AI140" s="88">
        <f>SUMIFS('Dec Receipts Data'!AE:AE,'Dec Receipts Data'!$A:$A,$B140)+SUMIFS('Dec Receipts Data'!AE:AE,'Dec Receipts Data'!$A:$A,$A140)</f>
        <v>0</v>
      </c>
      <c r="AJ140" s="88">
        <f>SUMIFS('Dec Receipts Data'!AF:AF,'Dec Receipts Data'!$A:$A,$B140)+SUMIFS('Dec Receipts Data'!AF:AF,'Dec Receipts Data'!$A:$A,$A140)</f>
        <v>0</v>
      </c>
      <c r="AK140" s="88">
        <f>SUMIFS('Dec Receipts Data'!AG:AG,'Dec Receipts Data'!$A:$A,$B140)+SUMIFS('Dec Receipts Data'!AG:AG,'Dec Receipts Data'!$A:$A,$A140)</f>
        <v>2638.32</v>
      </c>
    </row>
    <row r="141" spans="1:37" ht="13.2" outlineLevel="1">
      <c r="A141" s="86"/>
      <c r="B141" s="19" t="s">
        <v>95</v>
      </c>
      <c r="C141" s="127">
        <v>155675</v>
      </c>
      <c r="D141" s="80">
        <f>SUMIFS('PMT Terms'!C:C,'PMT Terms'!B:B,B141)</f>
        <v>30</v>
      </c>
      <c r="E141" s="89">
        <f t="shared" si="3"/>
        <v>1.2132344949413842</v>
      </c>
      <c r="F141" s="84">
        <f t="shared" si="5"/>
        <v>188870.28</v>
      </c>
      <c r="G141" s="88">
        <f>SUMIFS('Dec Receipts Data'!C:C,'Dec Receipts Data'!$A:$A,$B141)+SUMIFS('Dec Receipts Data'!C:C,'Dec Receipts Data'!$A:$A,$A141)</f>
        <v>0</v>
      </c>
      <c r="H141" s="88">
        <f>SUMIFS('Dec Receipts Data'!D:D,'Dec Receipts Data'!$A:$A,$B141)+SUMIFS('Dec Receipts Data'!D:D,'Dec Receipts Data'!$A:$A,$A141)</f>
        <v>47.09</v>
      </c>
      <c r="I141" s="88">
        <f>SUMIFS('Dec Receipts Data'!E:E,'Dec Receipts Data'!$A:$A,$B141)+SUMIFS('Dec Receipts Data'!E:E,'Dec Receipts Data'!$A:$A,$A141)</f>
        <v>0</v>
      </c>
      <c r="J141" s="88">
        <f>SUMIFS('Dec Receipts Data'!F:F,'Dec Receipts Data'!$A:$A,$B141)+SUMIFS('Dec Receipts Data'!F:F,'Dec Receipts Data'!$A:$A,$A141)</f>
        <v>0</v>
      </c>
      <c r="K141" s="88">
        <f>SUMIFS('Dec Receipts Data'!G:G,'Dec Receipts Data'!$A:$A,$B141)+SUMIFS('Dec Receipts Data'!G:G,'Dec Receipts Data'!$A:$A,$A141)</f>
        <v>26461.89</v>
      </c>
      <c r="L141" s="88">
        <f>SUMIFS('Dec Receipts Data'!H:H,'Dec Receipts Data'!$A:$A,$B141)+SUMIFS('Dec Receipts Data'!H:H,'Dec Receipts Data'!$A:$A,$A141)</f>
        <v>0</v>
      </c>
      <c r="M141" s="88">
        <f>SUMIFS('Dec Receipts Data'!I:I,'Dec Receipts Data'!$A:$A,$B141)+SUMIFS('Dec Receipts Data'!I:I,'Dec Receipts Data'!$A:$A,$A141)</f>
        <v>6160.55</v>
      </c>
      <c r="N141" s="88">
        <f>SUMIFS('Dec Receipts Data'!J:J,'Dec Receipts Data'!$A:$A,$B141)+SUMIFS('Dec Receipts Data'!J:J,'Dec Receipts Data'!$A:$A,$A141)</f>
        <v>783.51</v>
      </c>
      <c r="O141" s="88">
        <f>SUMIFS('Dec Receipts Data'!K:K,'Dec Receipts Data'!$A:$A,$B141)+SUMIFS('Dec Receipts Data'!K:K,'Dec Receipts Data'!$A:$A,$A141)</f>
        <v>0</v>
      </c>
      <c r="P141" s="88">
        <f>SUMIFS('Dec Receipts Data'!L:L,'Dec Receipts Data'!$A:$A,$B141)+SUMIFS('Dec Receipts Data'!L:L,'Dec Receipts Data'!$A:$A,$A141)</f>
        <v>4026.76</v>
      </c>
      <c r="Q141" s="88">
        <f>SUMIFS('Dec Receipts Data'!M:M,'Dec Receipts Data'!$A:$A,$B141)+SUMIFS('Dec Receipts Data'!M:M,'Dec Receipts Data'!$A:$A,$A141)</f>
        <v>3419.15</v>
      </c>
      <c r="R141" s="88">
        <f>SUMIFS('Dec Receipts Data'!N:N,'Dec Receipts Data'!$A:$A,$B141)+SUMIFS('Dec Receipts Data'!N:N,'Dec Receipts Data'!$A:$A,$A141)</f>
        <v>63465.54</v>
      </c>
      <c r="S141" s="88">
        <f>SUMIFS('Dec Receipts Data'!O:O,'Dec Receipts Data'!$A:$A,$B141)+SUMIFS('Dec Receipts Data'!O:O,'Dec Receipts Data'!$A:$A,$A141)</f>
        <v>7798.73</v>
      </c>
      <c r="T141" s="88">
        <f>SUMIFS('Dec Receipts Data'!P:P,'Dec Receipts Data'!$A:$A,$B141)+SUMIFS('Dec Receipts Data'!P:P,'Dec Receipts Data'!$A:$A,$A141)</f>
        <v>2609.12</v>
      </c>
      <c r="U141" s="88">
        <f>SUMIFS('Dec Receipts Data'!Q:Q,'Dec Receipts Data'!$A:$A,$B141)+SUMIFS('Dec Receipts Data'!Q:Q,'Dec Receipts Data'!$A:$A,$A141)</f>
        <v>21305.09</v>
      </c>
      <c r="V141" s="88">
        <f>SUMIFS('Dec Receipts Data'!R:R,'Dec Receipts Data'!$A:$A,$B141)+SUMIFS('Dec Receipts Data'!R:R,'Dec Receipts Data'!$A:$A,$A141)</f>
        <v>7049.08</v>
      </c>
      <c r="W141" s="88">
        <f>SUMIFS('Dec Receipts Data'!S:S,'Dec Receipts Data'!$A:$A,$B141)+SUMIFS('Dec Receipts Data'!S:S,'Dec Receipts Data'!$A:$A,$A141)</f>
        <v>799.92</v>
      </c>
      <c r="X141" s="88">
        <f>SUMIFS('Dec Receipts Data'!T:T,'Dec Receipts Data'!$A:$A,$B141)+SUMIFS('Dec Receipts Data'!T:T,'Dec Receipts Data'!$A:$A,$A141)</f>
        <v>40.200000000000003</v>
      </c>
      <c r="Y141" s="88">
        <f>SUMIFS('Dec Receipts Data'!U:U,'Dec Receipts Data'!$A:$A,$B141)+SUMIFS('Dec Receipts Data'!U:U,'Dec Receipts Data'!$A:$A,$A141)</f>
        <v>0</v>
      </c>
      <c r="Z141" s="88">
        <f>SUMIFS('Dec Receipts Data'!V:V,'Dec Receipts Data'!$A:$A,$B141)+SUMIFS('Dec Receipts Data'!V:V,'Dec Receipts Data'!$A:$A,$A141)</f>
        <v>0</v>
      </c>
      <c r="AA141" s="88">
        <f>SUMIFS('Dec Receipts Data'!W:W,'Dec Receipts Data'!$A:$A,$B141)+SUMIFS('Dec Receipts Data'!W:W,'Dec Receipts Data'!$A:$A,$A141)</f>
        <v>150.15</v>
      </c>
      <c r="AB141" s="88">
        <f>SUMIFS('Dec Receipts Data'!X:X,'Dec Receipts Data'!$A:$A,$B141)+SUMIFS('Dec Receipts Data'!X:X,'Dec Receipts Data'!$A:$A,$A141)</f>
        <v>11613.41</v>
      </c>
      <c r="AC141" s="88">
        <f>SUMIFS('Dec Receipts Data'!Y:Y,'Dec Receipts Data'!$A:$A,$B141)+SUMIFS('Dec Receipts Data'!Y:Y,'Dec Receipts Data'!$A:$A,$A141)</f>
        <v>123.84</v>
      </c>
      <c r="AD141" s="88">
        <f>SUMIFS('Dec Receipts Data'!Z:Z,'Dec Receipts Data'!$A:$A,$B141)+SUMIFS('Dec Receipts Data'!Z:Z,'Dec Receipts Data'!$A:$A,$A141)</f>
        <v>0</v>
      </c>
      <c r="AE141" s="88">
        <f>SUMIFS('Dec Receipts Data'!AA:AA,'Dec Receipts Data'!$A:$A,$B141)+SUMIFS('Dec Receipts Data'!AA:AA,'Dec Receipts Data'!$A:$A,$A141)</f>
        <v>0</v>
      </c>
      <c r="AF141" s="88">
        <f>SUMIFS('Dec Receipts Data'!AB:AB,'Dec Receipts Data'!$A:$A,$B141)+SUMIFS('Dec Receipts Data'!AB:AB,'Dec Receipts Data'!$A:$A,$A141)</f>
        <v>806.51</v>
      </c>
      <c r="AG141" s="88">
        <f>SUMIFS('Dec Receipts Data'!AC:AC,'Dec Receipts Data'!$A:$A,$B141)+SUMIFS('Dec Receipts Data'!AC:AC,'Dec Receipts Data'!$A:$A,$A141)</f>
        <v>0</v>
      </c>
      <c r="AH141" s="88">
        <f>SUMIFS('Dec Receipts Data'!AD:AD,'Dec Receipts Data'!$A:$A,$B141)+SUMIFS('Dec Receipts Data'!AD:AD,'Dec Receipts Data'!$A:$A,$A141)</f>
        <v>0</v>
      </c>
      <c r="AI141" s="88">
        <f>SUMIFS('Dec Receipts Data'!AE:AE,'Dec Receipts Data'!$A:$A,$B141)+SUMIFS('Dec Receipts Data'!AE:AE,'Dec Receipts Data'!$A:$A,$A141)</f>
        <v>705.5</v>
      </c>
      <c r="AJ141" s="88">
        <f>SUMIFS('Dec Receipts Data'!AF:AF,'Dec Receipts Data'!$A:$A,$B141)+SUMIFS('Dec Receipts Data'!AF:AF,'Dec Receipts Data'!$A:$A,$A141)</f>
        <v>17207.830000000002</v>
      </c>
      <c r="AK141" s="88">
        <f>SUMIFS('Dec Receipts Data'!AG:AG,'Dec Receipts Data'!$A:$A,$B141)+SUMIFS('Dec Receipts Data'!AG:AG,'Dec Receipts Data'!$A:$A,$A141)</f>
        <v>14296.41</v>
      </c>
    </row>
    <row r="142" spans="1:37" ht="13.2" outlineLevel="1">
      <c r="A142" s="86"/>
      <c r="B142" s="19" t="s">
        <v>93</v>
      </c>
      <c r="C142" s="127">
        <v>154749</v>
      </c>
      <c r="D142" s="80">
        <f>SUMIFS('PMT Terms'!C:C,'PMT Terms'!B:B,B142)</f>
        <v>60</v>
      </c>
      <c r="E142" s="89">
        <f t="shared" si="3"/>
        <v>0.31709148362832712</v>
      </c>
      <c r="F142" s="84">
        <f t="shared" si="5"/>
        <v>49069.59</v>
      </c>
      <c r="G142" s="88">
        <f>SUMIFS('Dec Receipts Data'!C:C,'Dec Receipts Data'!$A:$A,$B142)+SUMIFS('Dec Receipts Data'!C:C,'Dec Receipts Data'!$A:$A,$A142)</f>
        <v>89.84</v>
      </c>
      <c r="H142" s="88">
        <f>SUMIFS('Dec Receipts Data'!D:D,'Dec Receipts Data'!$A:$A,$B142)+SUMIFS('Dec Receipts Data'!D:D,'Dec Receipts Data'!$A:$A,$A142)</f>
        <v>0</v>
      </c>
      <c r="I142" s="88">
        <f>SUMIFS('Dec Receipts Data'!E:E,'Dec Receipts Data'!$A:$A,$B142)+SUMIFS('Dec Receipts Data'!E:E,'Dec Receipts Data'!$A:$A,$A142)</f>
        <v>0</v>
      </c>
      <c r="J142" s="88">
        <f>SUMIFS('Dec Receipts Data'!F:F,'Dec Receipts Data'!$A:$A,$B142)+SUMIFS('Dec Receipts Data'!F:F,'Dec Receipts Data'!$A:$A,$A142)</f>
        <v>0</v>
      </c>
      <c r="K142" s="88">
        <f>SUMIFS('Dec Receipts Data'!G:G,'Dec Receipts Data'!$A:$A,$B142)+SUMIFS('Dec Receipts Data'!G:G,'Dec Receipts Data'!$A:$A,$A142)</f>
        <v>12982.75</v>
      </c>
      <c r="L142" s="88">
        <f>SUMIFS('Dec Receipts Data'!H:H,'Dec Receipts Data'!$A:$A,$B142)+SUMIFS('Dec Receipts Data'!H:H,'Dec Receipts Data'!$A:$A,$A142)</f>
        <v>0</v>
      </c>
      <c r="M142" s="88">
        <f>SUMIFS('Dec Receipts Data'!I:I,'Dec Receipts Data'!$A:$A,$B142)+SUMIFS('Dec Receipts Data'!I:I,'Dec Receipts Data'!$A:$A,$A142)</f>
        <v>0</v>
      </c>
      <c r="N142" s="88">
        <f>SUMIFS('Dec Receipts Data'!J:J,'Dec Receipts Data'!$A:$A,$B142)+SUMIFS('Dec Receipts Data'!J:J,'Dec Receipts Data'!$A:$A,$A142)</f>
        <v>0</v>
      </c>
      <c r="O142" s="88">
        <f>SUMIFS('Dec Receipts Data'!K:K,'Dec Receipts Data'!$A:$A,$B142)+SUMIFS('Dec Receipts Data'!K:K,'Dec Receipts Data'!$A:$A,$A142)</f>
        <v>0</v>
      </c>
      <c r="P142" s="88">
        <f>SUMIFS('Dec Receipts Data'!L:L,'Dec Receipts Data'!$A:$A,$B142)+SUMIFS('Dec Receipts Data'!L:L,'Dec Receipts Data'!$A:$A,$A142)</f>
        <v>14605.44</v>
      </c>
      <c r="Q142" s="88">
        <f>SUMIFS('Dec Receipts Data'!M:M,'Dec Receipts Data'!$A:$A,$B142)+SUMIFS('Dec Receipts Data'!M:M,'Dec Receipts Data'!$A:$A,$A142)</f>
        <v>1454.87</v>
      </c>
      <c r="R142" s="88">
        <f>SUMIFS('Dec Receipts Data'!N:N,'Dec Receipts Data'!$A:$A,$B142)+SUMIFS('Dec Receipts Data'!N:N,'Dec Receipts Data'!$A:$A,$A142)</f>
        <v>356.58</v>
      </c>
      <c r="S142" s="88">
        <f>SUMIFS('Dec Receipts Data'!O:O,'Dec Receipts Data'!$A:$A,$B142)+SUMIFS('Dec Receipts Data'!O:O,'Dec Receipts Data'!$A:$A,$A142)</f>
        <v>0</v>
      </c>
      <c r="T142" s="88">
        <f>SUMIFS('Dec Receipts Data'!P:P,'Dec Receipts Data'!$A:$A,$B142)+SUMIFS('Dec Receipts Data'!P:P,'Dec Receipts Data'!$A:$A,$A142)</f>
        <v>0</v>
      </c>
      <c r="U142" s="88">
        <f>SUMIFS('Dec Receipts Data'!Q:Q,'Dec Receipts Data'!$A:$A,$B142)+SUMIFS('Dec Receipts Data'!Q:Q,'Dec Receipts Data'!$A:$A,$A142)</f>
        <v>0</v>
      </c>
      <c r="V142" s="88">
        <f>SUMIFS('Dec Receipts Data'!R:R,'Dec Receipts Data'!$A:$A,$B142)+SUMIFS('Dec Receipts Data'!R:R,'Dec Receipts Data'!$A:$A,$A142)</f>
        <v>0</v>
      </c>
      <c r="W142" s="88">
        <f>SUMIFS('Dec Receipts Data'!S:S,'Dec Receipts Data'!$A:$A,$B142)+SUMIFS('Dec Receipts Data'!S:S,'Dec Receipts Data'!$A:$A,$A142)</f>
        <v>0</v>
      </c>
      <c r="X142" s="88">
        <f>SUMIFS('Dec Receipts Data'!T:T,'Dec Receipts Data'!$A:$A,$B142)+SUMIFS('Dec Receipts Data'!T:T,'Dec Receipts Data'!$A:$A,$A142)</f>
        <v>5715.34</v>
      </c>
      <c r="Y142" s="88">
        <f>SUMIFS('Dec Receipts Data'!U:U,'Dec Receipts Data'!$A:$A,$B142)+SUMIFS('Dec Receipts Data'!U:U,'Dec Receipts Data'!$A:$A,$A142)</f>
        <v>49.62</v>
      </c>
      <c r="Z142" s="88">
        <f>SUMIFS('Dec Receipts Data'!V:V,'Dec Receipts Data'!$A:$A,$B142)+SUMIFS('Dec Receipts Data'!V:V,'Dec Receipts Data'!$A:$A,$A142)</f>
        <v>2138.34</v>
      </c>
      <c r="AA142" s="88">
        <f>SUMIFS('Dec Receipts Data'!W:W,'Dec Receipts Data'!$A:$A,$B142)+SUMIFS('Dec Receipts Data'!W:W,'Dec Receipts Data'!$A:$A,$A142)</f>
        <v>0</v>
      </c>
      <c r="AB142" s="88">
        <f>SUMIFS('Dec Receipts Data'!X:X,'Dec Receipts Data'!$A:$A,$B142)+SUMIFS('Dec Receipts Data'!X:X,'Dec Receipts Data'!$A:$A,$A142)</f>
        <v>0</v>
      </c>
      <c r="AC142" s="88">
        <f>SUMIFS('Dec Receipts Data'!Y:Y,'Dec Receipts Data'!$A:$A,$B142)+SUMIFS('Dec Receipts Data'!Y:Y,'Dec Receipts Data'!$A:$A,$A142)</f>
        <v>0</v>
      </c>
      <c r="AD142" s="88">
        <f>SUMIFS('Dec Receipts Data'!Z:Z,'Dec Receipts Data'!$A:$A,$B142)+SUMIFS('Dec Receipts Data'!Z:Z,'Dec Receipts Data'!$A:$A,$A142)</f>
        <v>0</v>
      </c>
      <c r="AE142" s="88">
        <f>SUMIFS('Dec Receipts Data'!AA:AA,'Dec Receipts Data'!$A:$A,$B142)+SUMIFS('Dec Receipts Data'!AA:AA,'Dec Receipts Data'!$A:$A,$A142)</f>
        <v>0</v>
      </c>
      <c r="AF142" s="88">
        <f>SUMIFS('Dec Receipts Data'!AB:AB,'Dec Receipts Data'!$A:$A,$B142)+SUMIFS('Dec Receipts Data'!AB:AB,'Dec Receipts Data'!$A:$A,$A142)</f>
        <v>0</v>
      </c>
      <c r="AG142" s="88">
        <f>SUMIFS('Dec Receipts Data'!AC:AC,'Dec Receipts Data'!$A:$A,$B142)+SUMIFS('Dec Receipts Data'!AC:AC,'Dec Receipts Data'!$A:$A,$A142)</f>
        <v>3941.98</v>
      </c>
      <c r="AH142" s="88">
        <f>SUMIFS('Dec Receipts Data'!AD:AD,'Dec Receipts Data'!$A:$A,$B142)+SUMIFS('Dec Receipts Data'!AD:AD,'Dec Receipts Data'!$A:$A,$A142)</f>
        <v>7204.13</v>
      </c>
      <c r="AI142" s="88">
        <f>SUMIFS('Dec Receipts Data'!AE:AE,'Dec Receipts Data'!$A:$A,$B142)+SUMIFS('Dec Receipts Data'!AE:AE,'Dec Receipts Data'!$A:$A,$A142)</f>
        <v>530.70000000000005</v>
      </c>
      <c r="AJ142" s="88">
        <f>SUMIFS('Dec Receipts Data'!AF:AF,'Dec Receipts Data'!$A:$A,$B142)+SUMIFS('Dec Receipts Data'!AF:AF,'Dec Receipts Data'!$A:$A,$A142)</f>
        <v>0</v>
      </c>
      <c r="AK142" s="88">
        <f>SUMIFS('Dec Receipts Data'!AG:AG,'Dec Receipts Data'!$A:$A,$B142)+SUMIFS('Dec Receipts Data'!AG:AG,'Dec Receipts Data'!$A:$A,$A142)</f>
        <v>0</v>
      </c>
    </row>
    <row r="143" spans="1:37" ht="13.2" outlineLevel="1">
      <c r="A143" s="86"/>
      <c r="B143" s="19" t="s">
        <v>533</v>
      </c>
      <c r="C143" s="127">
        <v>146575</v>
      </c>
      <c r="D143" s="80">
        <f>SUMIFS('PMT Terms'!C:C,'PMT Terms'!B:B,B143)</f>
        <v>60</v>
      </c>
      <c r="E143" s="89">
        <f t="shared" si="3"/>
        <v>3.0639033941668088</v>
      </c>
      <c r="F143" s="84">
        <f t="shared" si="5"/>
        <v>449091.64</v>
      </c>
      <c r="G143" s="88">
        <f>SUMIFS('Dec Receipts Data'!C:C,'Dec Receipts Data'!$A:$A,$B143)+SUMIFS('Dec Receipts Data'!C:C,'Dec Receipts Data'!$A:$A,$A143)</f>
        <v>0</v>
      </c>
      <c r="H143" s="88">
        <f>SUMIFS('Dec Receipts Data'!D:D,'Dec Receipts Data'!$A:$A,$B143)+SUMIFS('Dec Receipts Data'!D:D,'Dec Receipts Data'!$A:$A,$A143)</f>
        <v>17433.57</v>
      </c>
      <c r="I143" s="88">
        <f>SUMIFS('Dec Receipts Data'!E:E,'Dec Receipts Data'!$A:$A,$B143)+SUMIFS('Dec Receipts Data'!E:E,'Dec Receipts Data'!$A:$A,$A143)</f>
        <v>0</v>
      </c>
      <c r="J143" s="88">
        <f>SUMIFS('Dec Receipts Data'!F:F,'Dec Receipts Data'!$A:$A,$B143)+SUMIFS('Dec Receipts Data'!F:F,'Dec Receipts Data'!$A:$A,$A143)</f>
        <v>26528.25</v>
      </c>
      <c r="K143" s="88">
        <f>SUMIFS('Dec Receipts Data'!G:G,'Dec Receipts Data'!$A:$A,$B143)+SUMIFS('Dec Receipts Data'!G:G,'Dec Receipts Data'!$A:$A,$A143)</f>
        <v>48142.29</v>
      </c>
      <c r="L143" s="88">
        <f>SUMIFS('Dec Receipts Data'!H:H,'Dec Receipts Data'!$A:$A,$B143)+SUMIFS('Dec Receipts Data'!H:H,'Dec Receipts Data'!$A:$A,$A143)</f>
        <v>58740.36</v>
      </c>
      <c r="M143" s="88">
        <f>SUMIFS('Dec Receipts Data'!I:I,'Dec Receipts Data'!$A:$A,$B143)+SUMIFS('Dec Receipts Data'!I:I,'Dec Receipts Data'!$A:$A,$A143)</f>
        <v>36510.25</v>
      </c>
      <c r="N143" s="88">
        <f>SUMIFS('Dec Receipts Data'!J:J,'Dec Receipts Data'!$A:$A,$B143)+SUMIFS('Dec Receipts Data'!J:J,'Dec Receipts Data'!$A:$A,$A143)</f>
        <v>0</v>
      </c>
      <c r="O143" s="88">
        <f>SUMIFS('Dec Receipts Data'!K:K,'Dec Receipts Data'!$A:$A,$B143)+SUMIFS('Dec Receipts Data'!K:K,'Dec Receipts Data'!$A:$A,$A143)</f>
        <v>0</v>
      </c>
      <c r="P143" s="88">
        <f>SUMIFS('Dec Receipts Data'!L:L,'Dec Receipts Data'!$A:$A,$B143)+SUMIFS('Dec Receipts Data'!L:L,'Dec Receipts Data'!$A:$A,$A143)</f>
        <v>0</v>
      </c>
      <c r="Q143" s="88">
        <f>SUMIFS('Dec Receipts Data'!M:M,'Dec Receipts Data'!$A:$A,$B143)+SUMIFS('Dec Receipts Data'!M:M,'Dec Receipts Data'!$A:$A,$A143)</f>
        <v>0</v>
      </c>
      <c r="R143" s="88">
        <f>SUMIFS('Dec Receipts Data'!N:N,'Dec Receipts Data'!$A:$A,$B143)+SUMIFS('Dec Receipts Data'!N:N,'Dec Receipts Data'!$A:$A,$A143)</f>
        <v>0</v>
      </c>
      <c r="S143" s="88">
        <f>SUMIFS('Dec Receipts Data'!O:O,'Dec Receipts Data'!$A:$A,$B143)+SUMIFS('Dec Receipts Data'!O:O,'Dec Receipts Data'!$A:$A,$A143)</f>
        <v>0</v>
      </c>
      <c r="T143" s="88">
        <f>SUMIFS('Dec Receipts Data'!P:P,'Dec Receipts Data'!$A:$A,$B143)+SUMIFS('Dec Receipts Data'!P:P,'Dec Receipts Data'!$A:$A,$A143)</f>
        <v>78046.92</v>
      </c>
      <c r="U143" s="88">
        <f>SUMIFS('Dec Receipts Data'!Q:Q,'Dec Receipts Data'!$A:$A,$B143)+SUMIFS('Dec Receipts Data'!Q:Q,'Dec Receipts Data'!$A:$A,$A143)</f>
        <v>85606.5</v>
      </c>
      <c r="V143" s="88">
        <f>SUMIFS('Dec Receipts Data'!R:R,'Dec Receipts Data'!$A:$A,$B143)+SUMIFS('Dec Receipts Data'!R:R,'Dec Receipts Data'!$A:$A,$A143)</f>
        <v>0</v>
      </c>
      <c r="W143" s="88">
        <f>SUMIFS('Dec Receipts Data'!S:S,'Dec Receipts Data'!$A:$A,$B143)+SUMIFS('Dec Receipts Data'!S:S,'Dec Receipts Data'!$A:$A,$A143)</f>
        <v>0</v>
      </c>
      <c r="X143" s="88">
        <f>SUMIFS('Dec Receipts Data'!T:T,'Dec Receipts Data'!$A:$A,$B143)+SUMIFS('Dec Receipts Data'!T:T,'Dec Receipts Data'!$A:$A,$A143)</f>
        <v>0</v>
      </c>
      <c r="Y143" s="88">
        <f>SUMIFS('Dec Receipts Data'!U:U,'Dec Receipts Data'!$A:$A,$B143)+SUMIFS('Dec Receipts Data'!U:U,'Dec Receipts Data'!$A:$A,$A143)</f>
        <v>0</v>
      </c>
      <c r="Z143" s="88">
        <f>SUMIFS('Dec Receipts Data'!V:V,'Dec Receipts Data'!$A:$A,$B143)+SUMIFS('Dec Receipts Data'!V:V,'Dec Receipts Data'!$A:$A,$A143)</f>
        <v>0</v>
      </c>
      <c r="AA143" s="88">
        <f>SUMIFS('Dec Receipts Data'!W:W,'Dec Receipts Data'!$A:$A,$B143)+SUMIFS('Dec Receipts Data'!W:W,'Dec Receipts Data'!$A:$A,$A143)</f>
        <v>0</v>
      </c>
      <c r="AB143" s="88">
        <f>SUMIFS('Dec Receipts Data'!X:X,'Dec Receipts Data'!$A:$A,$B143)+SUMIFS('Dec Receipts Data'!X:X,'Dec Receipts Data'!$A:$A,$A143)</f>
        <v>647.28</v>
      </c>
      <c r="AC143" s="88">
        <f>SUMIFS('Dec Receipts Data'!Y:Y,'Dec Receipts Data'!$A:$A,$B143)+SUMIFS('Dec Receipts Data'!Y:Y,'Dec Receipts Data'!$A:$A,$A143)</f>
        <v>0</v>
      </c>
      <c r="AD143" s="88">
        <f>SUMIFS('Dec Receipts Data'!Z:Z,'Dec Receipts Data'!$A:$A,$B143)+SUMIFS('Dec Receipts Data'!Z:Z,'Dec Receipts Data'!$A:$A,$A143)</f>
        <v>0</v>
      </c>
      <c r="AE143" s="88">
        <f>SUMIFS('Dec Receipts Data'!AA:AA,'Dec Receipts Data'!$A:$A,$B143)+SUMIFS('Dec Receipts Data'!AA:AA,'Dec Receipts Data'!$A:$A,$A143)</f>
        <v>0</v>
      </c>
      <c r="AF143" s="88">
        <f>SUMIFS('Dec Receipts Data'!AB:AB,'Dec Receipts Data'!$A:$A,$B143)+SUMIFS('Dec Receipts Data'!AB:AB,'Dec Receipts Data'!$A:$A,$A143)</f>
        <v>0</v>
      </c>
      <c r="AG143" s="88">
        <f>SUMIFS('Dec Receipts Data'!AC:AC,'Dec Receipts Data'!$A:$A,$B143)+SUMIFS('Dec Receipts Data'!AC:AC,'Dec Receipts Data'!$A:$A,$A143)</f>
        <v>0</v>
      </c>
      <c r="AH143" s="88">
        <f>SUMIFS('Dec Receipts Data'!AD:AD,'Dec Receipts Data'!$A:$A,$B143)+SUMIFS('Dec Receipts Data'!AD:AD,'Dec Receipts Data'!$A:$A,$A143)</f>
        <v>70094.22</v>
      </c>
      <c r="AI143" s="88">
        <f>SUMIFS('Dec Receipts Data'!AE:AE,'Dec Receipts Data'!$A:$A,$B143)+SUMIFS('Dec Receipts Data'!AE:AE,'Dec Receipts Data'!$A:$A,$A143)</f>
        <v>27342</v>
      </c>
      <c r="AJ143" s="88">
        <f>SUMIFS('Dec Receipts Data'!AF:AF,'Dec Receipts Data'!$A:$A,$B143)+SUMIFS('Dec Receipts Data'!AF:AF,'Dec Receipts Data'!$A:$A,$A143)</f>
        <v>0</v>
      </c>
      <c r="AK143" s="88">
        <f>SUMIFS('Dec Receipts Data'!AG:AG,'Dec Receipts Data'!$A:$A,$B143)+SUMIFS('Dec Receipts Data'!AG:AG,'Dec Receipts Data'!$A:$A,$A143)</f>
        <v>0</v>
      </c>
    </row>
    <row r="144" spans="1:37" ht="13.2" outlineLevel="1">
      <c r="A144" s="86"/>
      <c r="B144" s="19" t="s">
        <v>60</v>
      </c>
      <c r="C144" s="127">
        <v>137565</v>
      </c>
      <c r="D144" s="80">
        <f>SUMIFS('PMT Terms'!C:C,'PMT Terms'!B:B,B144)</f>
        <v>90</v>
      </c>
      <c r="E144" s="89">
        <f t="shared" si="3"/>
        <v>0.46907352887725801</v>
      </c>
      <c r="F144" s="84">
        <f t="shared" si="5"/>
        <v>64528.1</v>
      </c>
      <c r="G144" s="88">
        <f>SUMIFS('Dec Receipts Data'!C:C,'Dec Receipts Data'!$A:$A,$B144)+SUMIFS('Dec Receipts Data'!C:C,'Dec Receipts Data'!$A:$A,$A144)</f>
        <v>0</v>
      </c>
      <c r="H144" s="88">
        <f>SUMIFS('Dec Receipts Data'!D:D,'Dec Receipts Data'!$A:$A,$B144)+SUMIFS('Dec Receipts Data'!D:D,'Dec Receipts Data'!$A:$A,$A144)</f>
        <v>0</v>
      </c>
      <c r="I144" s="88">
        <f>SUMIFS('Dec Receipts Data'!E:E,'Dec Receipts Data'!$A:$A,$B144)+SUMIFS('Dec Receipts Data'!E:E,'Dec Receipts Data'!$A:$A,$A144)</f>
        <v>0</v>
      </c>
      <c r="J144" s="88">
        <f>SUMIFS('Dec Receipts Data'!F:F,'Dec Receipts Data'!$A:$A,$B144)+SUMIFS('Dec Receipts Data'!F:F,'Dec Receipts Data'!$A:$A,$A144)</f>
        <v>39.69</v>
      </c>
      <c r="K144" s="88">
        <f>SUMIFS('Dec Receipts Data'!G:G,'Dec Receipts Data'!$A:$A,$B144)+SUMIFS('Dec Receipts Data'!G:G,'Dec Receipts Data'!$A:$A,$A144)</f>
        <v>0</v>
      </c>
      <c r="L144" s="88">
        <f>SUMIFS('Dec Receipts Data'!H:H,'Dec Receipts Data'!$A:$A,$B144)+SUMIFS('Dec Receipts Data'!H:H,'Dec Receipts Data'!$A:$A,$A144)</f>
        <v>6184.67</v>
      </c>
      <c r="M144" s="88">
        <f>SUMIFS('Dec Receipts Data'!I:I,'Dec Receipts Data'!$A:$A,$B144)+SUMIFS('Dec Receipts Data'!I:I,'Dec Receipts Data'!$A:$A,$A144)</f>
        <v>24311.21</v>
      </c>
      <c r="N144" s="88">
        <f>SUMIFS('Dec Receipts Data'!J:J,'Dec Receipts Data'!$A:$A,$B144)+SUMIFS('Dec Receipts Data'!J:J,'Dec Receipts Data'!$A:$A,$A144)</f>
        <v>10428.89</v>
      </c>
      <c r="O144" s="88">
        <f>SUMIFS('Dec Receipts Data'!K:K,'Dec Receipts Data'!$A:$A,$B144)+SUMIFS('Dec Receipts Data'!K:K,'Dec Receipts Data'!$A:$A,$A144)</f>
        <v>0</v>
      </c>
      <c r="P144" s="88">
        <f>SUMIFS('Dec Receipts Data'!L:L,'Dec Receipts Data'!$A:$A,$B144)+SUMIFS('Dec Receipts Data'!L:L,'Dec Receipts Data'!$A:$A,$A144)</f>
        <v>0</v>
      </c>
      <c r="Q144" s="88">
        <f>SUMIFS('Dec Receipts Data'!M:M,'Dec Receipts Data'!$A:$A,$B144)+SUMIFS('Dec Receipts Data'!M:M,'Dec Receipts Data'!$A:$A,$A144)</f>
        <v>0</v>
      </c>
      <c r="R144" s="88">
        <f>SUMIFS('Dec Receipts Data'!N:N,'Dec Receipts Data'!$A:$A,$B144)+SUMIFS('Dec Receipts Data'!N:N,'Dec Receipts Data'!$A:$A,$A144)</f>
        <v>0</v>
      </c>
      <c r="S144" s="88">
        <f>SUMIFS('Dec Receipts Data'!O:O,'Dec Receipts Data'!$A:$A,$B144)+SUMIFS('Dec Receipts Data'!O:O,'Dec Receipts Data'!$A:$A,$A144)</f>
        <v>0</v>
      </c>
      <c r="T144" s="88">
        <f>SUMIFS('Dec Receipts Data'!P:P,'Dec Receipts Data'!$A:$A,$B144)+SUMIFS('Dec Receipts Data'!P:P,'Dec Receipts Data'!$A:$A,$A144)</f>
        <v>0</v>
      </c>
      <c r="U144" s="88">
        <f>SUMIFS('Dec Receipts Data'!Q:Q,'Dec Receipts Data'!$A:$A,$B144)+SUMIFS('Dec Receipts Data'!Q:Q,'Dec Receipts Data'!$A:$A,$A144)</f>
        <v>0</v>
      </c>
      <c r="V144" s="88">
        <f>SUMIFS('Dec Receipts Data'!R:R,'Dec Receipts Data'!$A:$A,$B144)+SUMIFS('Dec Receipts Data'!R:R,'Dec Receipts Data'!$A:$A,$A144)</f>
        <v>0</v>
      </c>
      <c r="W144" s="88">
        <f>SUMIFS('Dec Receipts Data'!S:S,'Dec Receipts Data'!$A:$A,$B144)+SUMIFS('Dec Receipts Data'!S:S,'Dec Receipts Data'!$A:$A,$A144)</f>
        <v>632.08000000000004</v>
      </c>
      <c r="X144" s="88">
        <f>SUMIFS('Dec Receipts Data'!T:T,'Dec Receipts Data'!$A:$A,$B144)+SUMIFS('Dec Receipts Data'!T:T,'Dec Receipts Data'!$A:$A,$A144)</f>
        <v>3201.18</v>
      </c>
      <c r="Y144" s="88">
        <f>SUMIFS('Dec Receipts Data'!U:U,'Dec Receipts Data'!$A:$A,$B144)+SUMIFS('Dec Receipts Data'!U:U,'Dec Receipts Data'!$A:$A,$A144)</f>
        <v>116.1</v>
      </c>
      <c r="Z144" s="88">
        <f>SUMIFS('Dec Receipts Data'!V:V,'Dec Receipts Data'!$A:$A,$B144)+SUMIFS('Dec Receipts Data'!V:V,'Dec Receipts Data'!$A:$A,$A144)</f>
        <v>0</v>
      </c>
      <c r="AA144" s="88">
        <f>SUMIFS('Dec Receipts Data'!W:W,'Dec Receipts Data'!$A:$A,$B144)+SUMIFS('Dec Receipts Data'!W:W,'Dec Receipts Data'!$A:$A,$A144)</f>
        <v>10533.24</v>
      </c>
      <c r="AB144" s="88">
        <f>SUMIFS('Dec Receipts Data'!X:X,'Dec Receipts Data'!$A:$A,$B144)+SUMIFS('Dec Receipts Data'!X:X,'Dec Receipts Data'!$A:$A,$A144)</f>
        <v>540.72</v>
      </c>
      <c r="AC144" s="88">
        <f>SUMIFS('Dec Receipts Data'!Y:Y,'Dec Receipts Data'!$A:$A,$B144)+SUMIFS('Dec Receipts Data'!Y:Y,'Dec Receipts Data'!$A:$A,$A144)</f>
        <v>0</v>
      </c>
      <c r="AD144" s="88">
        <f>SUMIFS('Dec Receipts Data'!Z:Z,'Dec Receipts Data'!$A:$A,$B144)+SUMIFS('Dec Receipts Data'!Z:Z,'Dec Receipts Data'!$A:$A,$A144)</f>
        <v>0</v>
      </c>
      <c r="AE144" s="88">
        <f>SUMIFS('Dec Receipts Data'!AA:AA,'Dec Receipts Data'!$A:$A,$B144)+SUMIFS('Dec Receipts Data'!AA:AA,'Dec Receipts Data'!$A:$A,$A144)</f>
        <v>0</v>
      </c>
      <c r="AF144" s="88">
        <f>SUMIFS('Dec Receipts Data'!AB:AB,'Dec Receipts Data'!$A:$A,$B144)+SUMIFS('Dec Receipts Data'!AB:AB,'Dec Receipts Data'!$A:$A,$A144)</f>
        <v>0</v>
      </c>
      <c r="AG144" s="88">
        <f>SUMIFS('Dec Receipts Data'!AC:AC,'Dec Receipts Data'!$A:$A,$B144)+SUMIFS('Dec Receipts Data'!AC:AC,'Dec Receipts Data'!$A:$A,$A144)</f>
        <v>0</v>
      </c>
      <c r="AH144" s="88">
        <f>SUMIFS('Dec Receipts Data'!AD:AD,'Dec Receipts Data'!$A:$A,$B144)+SUMIFS('Dec Receipts Data'!AD:AD,'Dec Receipts Data'!$A:$A,$A144)</f>
        <v>0</v>
      </c>
      <c r="AI144" s="88">
        <f>SUMIFS('Dec Receipts Data'!AE:AE,'Dec Receipts Data'!$A:$A,$B144)+SUMIFS('Dec Receipts Data'!AE:AE,'Dec Receipts Data'!$A:$A,$A144)</f>
        <v>68.319999999999993</v>
      </c>
      <c r="AJ144" s="88">
        <f>SUMIFS('Dec Receipts Data'!AF:AF,'Dec Receipts Data'!$A:$A,$B144)+SUMIFS('Dec Receipts Data'!AF:AF,'Dec Receipts Data'!$A:$A,$A144)</f>
        <v>2050.3000000000002</v>
      </c>
      <c r="AK144" s="88">
        <f>SUMIFS('Dec Receipts Data'!AG:AG,'Dec Receipts Data'!$A:$A,$B144)+SUMIFS('Dec Receipts Data'!AG:AG,'Dec Receipts Data'!$A:$A,$A144)</f>
        <v>6421.7</v>
      </c>
    </row>
    <row r="145" spans="1:37" ht="13.2" outlineLevel="1">
      <c r="A145" s="86"/>
      <c r="B145" s="19" t="s">
        <v>178</v>
      </c>
      <c r="C145" s="127">
        <v>126212</v>
      </c>
      <c r="D145" s="80">
        <f>SUMIFS('PMT Terms'!C:C,'PMT Terms'!B:B,B145)</f>
        <v>10</v>
      </c>
      <c r="E145" s="89">
        <f t="shared" si="3"/>
        <v>8.0619909358856517E-3</v>
      </c>
      <c r="F145" s="84">
        <f t="shared" si="5"/>
        <v>1017.52</v>
      </c>
      <c r="G145" s="88">
        <f>SUMIFS('Dec Receipts Data'!C:C,'Dec Receipts Data'!$A:$A,$B145)+SUMIFS('Dec Receipts Data'!C:C,'Dec Receipts Data'!$A:$A,$A145)</f>
        <v>0</v>
      </c>
      <c r="H145" s="88">
        <f>SUMIFS('Dec Receipts Data'!D:D,'Dec Receipts Data'!$A:$A,$B145)+SUMIFS('Dec Receipts Data'!D:D,'Dec Receipts Data'!$A:$A,$A145)</f>
        <v>0</v>
      </c>
      <c r="I145" s="88">
        <f>SUMIFS('Dec Receipts Data'!E:E,'Dec Receipts Data'!$A:$A,$B145)+SUMIFS('Dec Receipts Data'!E:E,'Dec Receipts Data'!$A:$A,$A145)</f>
        <v>0</v>
      </c>
      <c r="J145" s="88">
        <f>SUMIFS('Dec Receipts Data'!F:F,'Dec Receipts Data'!$A:$A,$B145)+SUMIFS('Dec Receipts Data'!F:F,'Dec Receipts Data'!$A:$A,$A145)</f>
        <v>0</v>
      </c>
      <c r="K145" s="88">
        <f>SUMIFS('Dec Receipts Data'!G:G,'Dec Receipts Data'!$A:$A,$B145)+SUMIFS('Dec Receipts Data'!G:G,'Dec Receipts Data'!$A:$A,$A145)</f>
        <v>0</v>
      </c>
      <c r="L145" s="88">
        <f>SUMIFS('Dec Receipts Data'!H:H,'Dec Receipts Data'!$A:$A,$B145)+SUMIFS('Dec Receipts Data'!H:H,'Dec Receipts Data'!$A:$A,$A145)</f>
        <v>0</v>
      </c>
      <c r="M145" s="88">
        <f>SUMIFS('Dec Receipts Data'!I:I,'Dec Receipts Data'!$A:$A,$B145)+SUMIFS('Dec Receipts Data'!I:I,'Dec Receipts Data'!$A:$A,$A145)</f>
        <v>0</v>
      </c>
      <c r="N145" s="88">
        <f>SUMIFS('Dec Receipts Data'!J:J,'Dec Receipts Data'!$A:$A,$B145)+SUMIFS('Dec Receipts Data'!J:J,'Dec Receipts Data'!$A:$A,$A145)</f>
        <v>0</v>
      </c>
      <c r="O145" s="88">
        <f>SUMIFS('Dec Receipts Data'!K:K,'Dec Receipts Data'!$A:$A,$B145)+SUMIFS('Dec Receipts Data'!K:K,'Dec Receipts Data'!$A:$A,$A145)</f>
        <v>0</v>
      </c>
      <c r="P145" s="88">
        <f>SUMIFS('Dec Receipts Data'!L:L,'Dec Receipts Data'!$A:$A,$B145)+SUMIFS('Dec Receipts Data'!L:L,'Dec Receipts Data'!$A:$A,$A145)</f>
        <v>0</v>
      </c>
      <c r="Q145" s="88">
        <f>SUMIFS('Dec Receipts Data'!M:M,'Dec Receipts Data'!$A:$A,$B145)+SUMIFS('Dec Receipts Data'!M:M,'Dec Receipts Data'!$A:$A,$A145)</f>
        <v>1017.52</v>
      </c>
      <c r="R145" s="88">
        <f>SUMIFS('Dec Receipts Data'!N:N,'Dec Receipts Data'!$A:$A,$B145)+SUMIFS('Dec Receipts Data'!N:N,'Dec Receipts Data'!$A:$A,$A145)</f>
        <v>0</v>
      </c>
      <c r="S145" s="88">
        <f>SUMIFS('Dec Receipts Data'!O:O,'Dec Receipts Data'!$A:$A,$B145)+SUMIFS('Dec Receipts Data'!O:O,'Dec Receipts Data'!$A:$A,$A145)</f>
        <v>0</v>
      </c>
      <c r="T145" s="88">
        <f>SUMIFS('Dec Receipts Data'!P:P,'Dec Receipts Data'!$A:$A,$B145)+SUMIFS('Dec Receipts Data'!P:P,'Dec Receipts Data'!$A:$A,$A145)</f>
        <v>0</v>
      </c>
      <c r="U145" s="88">
        <f>SUMIFS('Dec Receipts Data'!Q:Q,'Dec Receipts Data'!$A:$A,$B145)+SUMIFS('Dec Receipts Data'!Q:Q,'Dec Receipts Data'!$A:$A,$A145)</f>
        <v>0</v>
      </c>
      <c r="V145" s="88">
        <f>SUMIFS('Dec Receipts Data'!R:R,'Dec Receipts Data'!$A:$A,$B145)+SUMIFS('Dec Receipts Data'!R:R,'Dec Receipts Data'!$A:$A,$A145)</f>
        <v>0</v>
      </c>
      <c r="W145" s="88">
        <f>SUMIFS('Dec Receipts Data'!S:S,'Dec Receipts Data'!$A:$A,$B145)+SUMIFS('Dec Receipts Data'!S:S,'Dec Receipts Data'!$A:$A,$A145)</f>
        <v>0</v>
      </c>
      <c r="X145" s="88">
        <f>SUMIFS('Dec Receipts Data'!T:T,'Dec Receipts Data'!$A:$A,$B145)+SUMIFS('Dec Receipts Data'!T:T,'Dec Receipts Data'!$A:$A,$A145)</f>
        <v>0</v>
      </c>
      <c r="Y145" s="88">
        <f>SUMIFS('Dec Receipts Data'!U:U,'Dec Receipts Data'!$A:$A,$B145)+SUMIFS('Dec Receipts Data'!U:U,'Dec Receipts Data'!$A:$A,$A145)</f>
        <v>0</v>
      </c>
      <c r="Z145" s="88">
        <f>SUMIFS('Dec Receipts Data'!V:V,'Dec Receipts Data'!$A:$A,$B145)+SUMIFS('Dec Receipts Data'!V:V,'Dec Receipts Data'!$A:$A,$A145)</f>
        <v>0</v>
      </c>
      <c r="AA145" s="88">
        <f>SUMIFS('Dec Receipts Data'!W:W,'Dec Receipts Data'!$A:$A,$B145)+SUMIFS('Dec Receipts Data'!W:W,'Dec Receipts Data'!$A:$A,$A145)</f>
        <v>0</v>
      </c>
      <c r="AB145" s="88">
        <f>SUMIFS('Dec Receipts Data'!X:X,'Dec Receipts Data'!$A:$A,$B145)+SUMIFS('Dec Receipts Data'!X:X,'Dec Receipts Data'!$A:$A,$A145)</f>
        <v>0</v>
      </c>
      <c r="AC145" s="88">
        <f>SUMIFS('Dec Receipts Data'!Y:Y,'Dec Receipts Data'!$A:$A,$B145)+SUMIFS('Dec Receipts Data'!Y:Y,'Dec Receipts Data'!$A:$A,$A145)</f>
        <v>0</v>
      </c>
      <c r="AD145" s="88">
        <f>SUMIFS('Dec Receipts Data'!Z:Z,'Dec Receipts Data'!$A:$A,$B145)+SUMIFS('Dec Receipts Data'!Z:Z,'Dec Receipts Data'!$A:$A,$A145)</f>
        <v>0</v>
      </c>
      <c r="AE145" s="88">
        <f>SUMIFS('Dec Receipts Data'!AA:AA,'Dec Receipts Data'!$A:$A,$B145)+SUMIFS('Dec Receipts Data'!AA:AA,'Dec Receipts Data'!$A:$A,$A145)</f>
        <v>0</v>
      </c>
      <c r="AF145" s="88">
        <f>SUMIFS('Dec Receipts Data'!AB:AB,'Dec Receipts Data'!$A:$A,$B145)+SUMIFS('Dec Receipts Data'!AB:AB,'Dec Receipts Data'!$A:$A,$A145)</f>
        <v>0</v>
      </c>
      <c r="AG145" s="88">
        <f>SUMIFS('Dec Receipts Data'!AC:AC,'Dec Receipts Data'!$A:$A,$B145)+SUMIFS('Dec Receipts Data'!AC:AC,'Dec Receipts Data'!$A:$A,$A145)</f>
        <v>0</v>
      </c>
      <c r="AH145" s="88">
        <f>SUMIFS('Dec Receipts Data'!AD:AD,'Dec Receipts Data'!$A:$A,$B145)+SUMIFS('Dec Receipts Data'!AD:AD,'Dec Receipts Data'!$A:$A,$A145)</f>
        <v>0</v>
      </c>
      <c r="AI145" s="88">
        <f>SUMIFS('Dec Receipts Data'!AE:AE,'Dec Receipts Data'!$A:$A,$B145)+SUMIFS('Dec Receipts Data'!AE:AE,'Dec Receipts Data'!$A:$A,$A145)</f>
        <v>0</v>
      </c>
      <c r="AJ145" s="88">
        <f>SUMIFS('Dec Receipts Data'!AF:AF,'Dec Receipts Data'!$A:$A,$B145)+SUMIFS('Dec Receipts Data'!AF:AF,'Dec Receipts Data'!$A:$A,$A145)</f>
        <v>0</v>
      </c>
      <c r="AK145" s="88">
        <f>SUMIFS('Dec Receipts Data'!AG:AG,'Dec Receipts Data'!$A:$A,$B145)+SUMIFS('Dec Receipts Data'!AG:AG,'Dec Receipts Data'!$A:$A,$A145)</f>
        <v>0</v>
      </c>
    </row>
    <row r="146" spans="1:37" ht="13.2" outlineLevel="1">
      <c r="A146" s="86"/>
      <c r="B146" s="19" t="s">
        <v>527</v>
      </c>
      <c r="C146" s="127">
        <v>123227</v>
      </c>
      <c r="D146" s="80">
        <f>SUMIFS('PMT Terms'!C:C,'PMT Terms'!B:B,B146)</f>
        <v>30</v>
      </c>
      <c r="E146" s="89">
        <f t="shared" si="3"/>
        <v>0.65616269161790841</v>
      </c>
      <c r="F146" s="84">
        <f t="shared" si="5"/>
        <v>80856.960000000006</v>
      </c>
      <c r="G146" s="88">
        <f>SUMIFS('Dec Receipts Data'!C:C,'Dec Receipts Data'!$A:$A,$B146)+SUMIFS('Dec Receipts Data'!C:C,'Dec Receipts Data'!$A:$A,$A146)</f>
        <v>0</v>
      </c>
      <c r="H146" s="88">
        <f>SUMIFS('Dec Receipts Data'!D:D,'Dec Receipts Data'!$A:$A,$B146)+SUMIFS('Dec Receipts Data'!D:D,'Dec Receipts Data'!$A:$A,$A146)</f>
        <v>297.60000000000002</v>
      </c>
      <c r="I146" s="88">
        <f>SUMIFS('Dec Receipts Data'!E:E,'Dec Receipts Data'!$A:$A,$B146)+SUMIFS('Dec Receipts Data'!E:E,'Dec Receipts Data'!$A:$A,$A146)</f>
        <v>0</v>
      </c>
      <c r="J146" s="88">
        <f>SUMIFS('Dec Receipts Data'!F:F,'Dec Receipts Data'!$A:$A,$B146)+SUMIFS('Dec Receipts Data'!F:F,'Dec Receipts Data'!$A:$A,$A146)</f>
        <v>0</v>
      </c>
      <c r="K146" s="88">
        <f>SUMIFS('Dec Receipts Data'!G:G,'Dec Receipts Data'!$A:$A,$B146)+SUMIFS('Dec Receipts Data'!G:G,'Dec Receipts Data'!$A:$A,$A146)</f>
        <v>163.19999999999999</v>
      </c>
      <c r="L146" s="88">
        <f>SUMIFS('Dec Receipts Data'!H:H,'Dec Receipts Data'!$A:$A,$B146)+SUMIFS('Dec Receipts Data'!H:H,'Dec Receipts Data'!$A:$A,$A146)</f>
        <v>0</v>
      </c>
      <c r="M146" s="88">
        <f>SUMIFS('Dec Receipts Data'!I:I,'Dec Receipts Data'!$A:$A,$B146)+SUMIFS('Dec Receipts Data'!I:I,'Dec Receipts Data'!$A:$A,$A146)</f>
        <v>772.8</v>
      </c>
      <c r="N146" s="88">
        <f>SUMIFS('Dec Receipts Data'!J:J,'Dec Receipts Data'!$A:$A,$B146)+SUMIFS('Dec Receipts Data'!J:J,'Dec Receipts Data'!$A:$A,$A146)</f>
        <v>0</v>
      </c>
      <c r="O146" s="88">
        <f>SUMIFS('Dec Receipts Data'!K:K,'Dec Receipts Data'!$A:$A,$B146)+SUMIFS('Dec Receipts Data'!K:K,'Dec Receipts Data'!$A:$A,$A146)</f>
        <v>1084.83</v>
      </c>
      <c r="P146" s="88">
        <f>SUMIFS('Dec Receipts Data'!L:L,'Dec Receipts Data'!$A:$A,$B146)+SUMIFS('Dec Receipts Data'!L:L,'Dec Receipts Data'!$A:$A,$A146)</f>
        <v>48</v>
      </c>
      <c r="Q146" s="88">
        <f>SUMIFS('Dec Receipts Data'!M:M,'Dec Receipts Data'!$A:$A,$B146)+SUMIFS('Dec Receipts Data'!M:M,'Dec Receipts Data'!$A:$A,$A146)</f>
        <v>0</v>
      </c>
      <c r="R146" s="88">
        <f>SUMIFS('Dec Receipts Data'!N:N,'Dec Receipts Data'!$A:$A,$B146)+SUMIFS('Dec Receipts Data'!N:N,'Dec Receipts Data'!$A:$A,$A146)</f>
        <v>5406.4</v>
      </c>
      <c r="S146" s="88">
        <f>SUMIFS('Dec Receipts Data'!O:O,'Dec Receipts Data'!$A:$A,$B146)+SUMIFS('Dec Receipts Data'!O:O,'Dec Receipts Data'!$A:$A,$A146)</f>
        <v>24715.200000000001</v>
      </c>
      <c r="T146" s="88">
        <f>SUMIFS('Dec Receipts Data'!P:P,'Dec Receipts Data'!$A:$A,$B146)+SUMIFS('Dec Receipts Data'!P:P,'Dec Receipts Data'!$A:$A,$A146)</f>
        <v>874.4</v>
      </c>
      <c r="U146" s="88">
        <f>SUMIFS('Dec Receipts Data'!Q:Q,'Dec Receipts Data'!$A:$A,$B146)+SUMIFS('Dec Receipts Data'!Q:Q,'Dec Receipts Data'!$A:$A,$A146)</f>
        <v>24420</v>
      </c>
      <c r="V146" s="88">
        <f>SUMIFS('Dec Receipts Data'!R:R,'Dec Receipts Data'!$A:$A,$B146)+SUMIFS('Dec Receipts Data'!R:R,'Dec Receipts Data'!$A:$A,$A146)</f>
        <v>796.8</v>
      </c>
      <c r="W146" s="88">
        <f>SUMIFS('Dec Receipts Data'!S:S,'Dec Receipts Data'!$A:$A,$B146)+SUMIFS('Dec Receipts Data'!S:S,'Dec Receipts Data'!$A:$A,$A146)</f>
        <v>9768</v>
      </c>
      <c r="X146" s="88">
        <f>SUMIFS('Dec Receipts Data'!T:T,'Dec Receipts Data'!$A:$A,$B146)+SUMIFS('Dec Receipts Data'!T:T,'Dec Receipts Data'!$A:$A,$A146)</f>
        <v>11088</v>
      </c>
      <c r="Y146" s="88">
        <f>SUMIFS('Dec Receipts Data'!U:U,'Dec Receipts Data'!$A:$A,$B146)+SUMIFS('Dec Receipts Data'!U:U,'Dec Receipts Data'!$A:$A,$A146)</f>
        <v>196.8</v>
      </c>
      <c r="Z146" s="88">
        <f>SUMIFS('Dec Receipts Data'!V:V,'Dec Receipts Data'!$A:$A,$B146)+SUMIFS('Dec Receipts Data'!V:V,'Dec Receipts Data'!$A:$A,$A146)</f>
        <v>0</v>
      </c>
      <c r="AA146" s="88">
        <f>SUMIFS('Dec Receipts Data'!W:W,'Dec Receipts Data'!$A:$A,$B146)+SUMIFS('Dec Receipts Data'!W:W,'Dec Receipts Data'!$A:$A,$A146)</f>
        <v>0</v>
      </c>
      <c r="AB146" s="88">
        <f>SUMIFS('Dec Receipts Data'!X:X,'Dec Receipts Data'!$A:$A,$B146)+SUMIFS('Dec Receipts Data'!X:X,'Dec Receipts Data'!$A:$A,$A146)</f>
        <v>0</v>
      </c>
      <c r="AC146" s="88">
        <f>SUMIFS('Dec Receipts Data'!Y:Y,'Dec Receipts Data'!$A:$A,$B146)+SUMIFS('Dec Receipts Data'!Y:Y,'Dec Receipts Data'!$A:$A,$A146)</f>
        <v>0</v>
      </c>
      <c r="AD146" s="88">
        <f>SUMIFS('Dec Receipts Data'!Z:Z,'Dec Receipts Data'!$A:$A,$B146)+SUMIFS('Dec Receipts Data'!Z:Z,'Dec Receipts Data'!$A:$A,$A146)</f>
        <v>0</v>
      </c>
      <c r="AE146" s="88">
        <f>SUMIFS('Dec Receipts Data'!AA:AA,'Dec Receipts Data'!$A:$A,$B146)+SUMIFS('Dec Receipts Data'!AA:AA,'Dec Receipts Data'!$A:$A,$A146)</f>
        <v>0</v>
      </c>
      <c r="AF146" s="88">
        <f>SUMIFS('Dec Receipts Data'!AB:AB,'Dec Receipts Data'!$A:$A,$B146)+SUMIFS('Dec Receipts Data'!AB:AB,'Dec Receipts Data'!$A:$A,$A146)</f>
        <v>124.83</v>
      </c>
      <c r="AG146" s="88">
        <f>SUMIFS('Dec Receipts Data'!AC:AC,'Dec Receipts Data'!$A:$A,$B146)+SUMIFS('Dec Receipts Data'!AC:AC,'Dec Receipts Data'!$A:$A,$A146)</f>
        <v>96.9</v>
      </c>
      <c r="AH146" s="88">
        <f>SUMIFS('Dec Receipts Data'!AD:AD,'Dec Receipts Data'!$A:$A,$B146)+SUMIFS('Dec Receipts Data'!AD:AD,'Dec Receipts Data'!$A:$A,$A146)</f>
        <v>638.4</v>
      </c>
      <c r="AI146" s="88">
        <f>SUMIFS('Dec Receipts Data'!AE:AE,'Dec Receipts Data'!$A:$A,$B146)+SUMIFS('Dec Receipts Data'!AE:AE,'Dec Receipts Data'!$A:$A,$A146)</f>
        <v>220.8</v>
      </c>
      <c r="AJ146" s="88">
        <f>SUMIFS('Dec Receipts Data'!AF:AF,'Dec Receipts Data'!$A:$A,$B146)+SUMIFS('Dec Receipts Data'!AF:AF,'Dec Receipts Data'!$A:$A,$A146)</f>
        <v>144</v>
      </c>
      <c r="AK146" s="88">
        <f>SUMIFS('Dec Receipts Data'!AG:AG,'Dec Receipts Data'!$A:$A,$B146)+SUMIFS('Dec Receipts Data'!AG:AG,'Dec Receipts Data'!$A:$A,$A146)</f>
        <v>0</v>
      </c>
    </row>
    <row r="147" spans="1:37" ht="13.2" outlineLevel="1">
      <c r="A147" s="86"/>
      <c r="B147" s="19" t="s">
        <v>522</v>
      </c>
      <c r="C147" s="127">
        <v>122612</v>
      </c>
      <c r="D147" s="80">
        <f>SUMIFS('PMT Terms'!C:C,'PMT Terms'!B:B,B147)</f>
        <v>45</v>
      </c>
      <c r="E147" s="89">
        <f t="shared" si="3"/>
        <v>1.1228439304472644</v>
      </c>
      <c r="F147" s="84">
        <f t="shared" si="5"/>
        <v>137674.13999999998</v>
      </c>
      <c r="G147" s="88">
        <f>SUMIFS('Dec Receipts Data'!C:C,'Dec Receipts Data'!$A:$A,$B147)+SUMIFS('Dec Receipts Data'!C:C,'Dec Receipts Data'!$A:$A,$A147)</f>
        <v>0</v>
      </c>
      <c r="H147" s="88">
        <f>SUMIFS('Dec Receipts Data'!D:D,'Dec Receipts Data'!$A:$A,$B147)+SUMIFS('Dec Receipts Data'!D:D,'Dec Receipts Data'!$A:$A,$A147)</f>
        <v>1352.4</v>
      </c>
      <c r="I147" s="88">
        <f>SUMIFS('Dec Receipts Data'!E:E,'Dec Receipts Data'!$A:$A,$B147)+SUMIFS('Dec Receipts Data'!E:E,'Dec Receipts Data'!$A:$A,$A147)</f>
        <v>5599.02</v>
      </c>
      <c r="J147" s="88">
        <f>SUMIFS('Dec Receipts Data'!F:F,'Dec Receipts Data'!$A:$A,$B147)+SUMIFS('Dec Receipts Data'!F:F,'Dec Receipts Data'!$A:$A,$A147)</f>
        <v>7341.41</v>
      </c>
      <c r="K147" s="88">
        <f>SUMIFS('Dec Receipts Data'!G:G,'Dec Receipts Data'!$A:$A,$B147)+SUMIFS('Dec Receipts Data'!G:G,'Dec Receipts Data'!$A:$A,$A147)</f>
        <v>865.92</v>
      </c>
      <c r="L147" s="88">
        <f>SUMIFS('Dec Receipts Data'!H:H,'Dec Receipts Data'!$A:$A,$B147)+SUMIFS('Dec Receipts Data'!H:H,'Dec Receipts Data'!$A:$A,$A147)</f>
        <v>0</v>
      </c>
      <c r="M147" s="88">
        <f>SUMIFS('Dec Receipts Data'!I:I,'Dec Receipts Data'!$A:$A,$B147)+SUMIFS('Dec Receipts Data'!I:I,'Dec Receipts Data'!$A:$A,$A147)</f>
        <v>5699.82</v>
      </c>
      <c r="N147" s="88">
        <f>SUMIFS('Dec Receipts Data'!J:J,'Dec Receipts Data'!$A:$A,$B147)+SUMIFS('Dec Receipts Data'!J:J,'Dec Receipts Data'!$A:$A,$A147)</f>
        <v>0</v>
      </c>
      <c r="O147" s="88">
        <f>SUMIFS('Dec Receipts Data'!K:K,'Dec Receipts Data'!$A:$A,$B147)+SUMIFS('Dec Receipts Data'!K:K,'Dec Receipts Data'!$A:$A,$A147)</f>
        <v>0</v>
      </c>
      <c r="P147" s="88">
        <f>SUMIFS('Dec Receipts Data'!L:L,'Dec Receipts Data'!$A:$A,$B147)+SUMIFS('Dec Receipts Data'!L:L,'Dec Receipts Data'!$A:$A,$A147)</f>
        <v>0</v>
      </c>
      <c r="Q147" s="88">
        <f>SUMIFS('Dec Receipts Data'!M:M,'Dec Receipts Data'!$A:$A,$B147)+SUMIFS('Dec Receipts Data'!M:M,'Dec Receipts Data'!$A:$A,$A147)</f>
        <v>11005.35</v>
      </c>
      <c r="R147" s="88">
        <f>SUMIFS('Dec Receipts Data'!N:N,'Dec Receipts Data'!$A:$A,$B147)+SUMIFS('Dec Receipts Data'!N:N,'Dec Receipts Data'!$A:$A,$A147)</f>
        <v>203.71</v>
      </c>
      <c r="S147" s="88">
        <f>SUMIFS('Dec Receipts Data'!O:O,'Dec Receipts Data'!$A:$A,$B147)+SUMIFS('Dec Receipts Data'!O:O,'Dec Receipts Data'!$A:$A,$A147)</f>
        <v>0</v>
      </c>
      <c r="T147" s="88">
        <f>SUMIFS('Dec Receipts Data'!P:P,'Dec Receipts Data'!$A:$A,$B147)+SUMIFS('Dec Receipts Data'!P:P,'Dec Receipts Data'!$A:$A,$A147)</f>
        <v>11.49</v>
      </c>
      <c r="U147" s="88">
        <f>SUMIFS('Dec Receipts Data'!Q:Q,'Dec Receipts Data'!$A:$A,$B147)+SUMIFS('Dec Receipts Data'!Q:Q,'Dec Receipts Data'!$A:$A,$A147)</f>
        <v>53938.41</v>
      </c>
      <c r="V147" s="88">
        <f>SUMIFS('Dec Receipts Data'!R:R,'Dec Receipts Data'!$A:$A,$B147)+SUMIFS('Dec Receipts Data'!R:R,'Dec Receipts Data'!$A:$A,$A147)</f>
        <v>0</v>
      </c>
      <c r="W147" s="88">
        <f>SUMIFS('Dec Receipts Data'!S:S,'Dec Receipts Data'!$A:$A,$B147)+SUMIFS('Dec Receipts Data'!S:S,'Dec Receipts Data'!$A:$A,$A147)</f>
        <v>37270.65</v>
      </c>
      <c r="X147" s="88">
        <f>SUMIFS('Dec Receipts Data'!T:T,'Dec Receipts Data'!$A:$A,$B147)+SUMIFS('Dec Receipts Data'!T:T,'Dec Receipts Data'!$A:$A,$A147)</f>
        <v>0</v>
      </c>
      <c r="Y147" s="88">
        <f>SUMIFS('Dec Receipts Data'!U:U,'Dec Receipts Data'!$A:$A,$B147)+SUMIFS('Dec Receipts Data'!U:U,'Dec Receipts Data'!$A:$A,$A147)</f>
        <v>0</v>
      </c>
      <c r="Z147" s="88">
        <f>SUMIFS('Dec Receipts Data'!V:V,'Dec Receipts Data'!$A:$A,$B147)+SUMIFS('Dec Receipts Data'!V:V,'Dec Receipts Data'!$A:$A,$A147)</f>
        <v>0</v>
      </c>
      <c r="AA147" s="88">
        <f>SUMIFS('Dec Receipts Data'!W:W,'Dec Receipts Data'!$A:$A,$B147)+SUMIFS('Dec Receipts Data'!W:W,'Dec Receipts Data'!$A:$A,$A147)</f>
        <v>368.32</v>
      </c>
      <c r="AB147" s="88">
        <f>SUMIFS('Dec Receipts Data'!X:X,'Dec Receipts Data'!$A:$A,$B147)+SUMIFS('Dec Receipts Data'!X:X,'Dec Receipts Data'!$A:$A,$A147)</f>
        <v>0</v>
      </c>
      <c r="AC147" s="88">
        <f>SUMIFS('Dec Receipts Data'!Y:Y,'Dec Receipts Data'!$A:$A,$B147)+SUMIFS('Dec Receipts Data'!Y:Y,'Dec Receipts Data'!$A:$A,$A147)</f>
        <v>2017.26</v>
      </c>
      <c r="AD147" s="88">
        <f>SUMIFS('Dec Receipts Data'!Z:Z,'Dec Receipts Data'!$A:$A,$B147)+SUMIFS('Dec Receipts Data'!Z:Z,'Dec Receipts Data'!$A:$A,$A147)</f>
        <v>0</v>
      </c>
      <c r="AE147" s="88">
        <f>SUMIFS('Dec Receipts Data'!AA:AA,'Dec Receipts Data'!$A:$A,$B147)+SUMIFS('Dec Receipts Data'!AA:AA,'Dec Receipts Data'!$A:$A,$A147)</f>
        <v>0</v>
      </c>
      <c r="AF147" s="88">
        <f>SUMIFS('Dec Receipts Data'!AB:AB,'Dec Receipts Data'!$A:$A,$B147)+SUMIFS('Dec Receipts Data'!AB:AB,'Dec Receipts Data'!$A:$A,$A147)</f>
        <v>3940.96</v>
      </c>
      <c r="AG147" s="88">
        <f>SUMIFS('Dec Receipts Data'!AC:AC,'Dec Receipts Data'!$A:$A,$B147)+SUMIFS('Dec Receipts Data'!AC:AC,'Dec Receipts Data'!$A:$A,$A147)</f>
        <v>0</v>
      </c>
      <c r="AH147" s="88">
        <f>SUMIFS('Dec Receipts Data'!AD:AD,'Dec Receipts Data'!$A:$A,$B147)+SUMIFS('Dec Receipts Data'!AD:AD,'Dec Receipts Data'!$A:$A,$A147)</f>
        <v>72.349999999999994</v>
      </c>
      <c r="AI147" s="88">
        <f>SUMIFS('Dec Receipts Data'!AE:AE,'Dec Receipts Data'!$A:$A,$B147)+SUMIFS('Dec Receipts Data'!AE:AE,'Dec Receipts Data'!$A:$A,$A147)</f>
        <v>0</v>
      </c>
      <c r="AJ147" s="88">
        <f>SUMIFS('Dec Receipts Data'!AF:AF,'Dec Receipts Data'!$A:$A,$B147)+SUMIFS('Dec Receipts Data'!AF:AF,'Dec Receipts Data'!$A:$A,$A147)</f>
        <v>7439.55</v>
      </c>
      <c r="AK147" s="88">
        <f>SUMIFS('Dec Receipts Data'!AG:AG,'Dec Receipts Data'!$A:$A,$B147)+SUMIFS('Dec Receipts Data'!AG:AG,'Dec Receipts Data'!$A:$A,$A147)</f>
        <v>547.52</v>
      </c>
    </row>
    <row r="148" spans="1:37" ht="13.2" outlineLevel="1">
      <c r="A148" s="86"/>
      <c r="B148" s="19" t="s">
        <v>153</v>
      </c>
      <c r="C148" s="127">
        <v>116972</v>
      </c>
      <c r="D148" s="80">
        <f>SUMIFS('PMT Terms'!C:C,'PMT Terms'!B:B,B148)</f>
        <v>30</v>
      </c>
      <c r="E148" s="89">
        <f t="shared" si="3"/>
        <v>1.0096720582703551</v>
      </c>
      <c r="F148" s="84">
        <f t="shared" si="5"/>
        <v>118103.35999999999</v>
      </c>
      <c r="G148" s="88">
        <f>SUMIFS('Dec Receipts Data'!C:C,'Dec Receipts Data'!$A:$A,$B148)+SUMIFS('Dec Receipts Data'!C:C,'Dec Receipts Data'!$A:$A,$A148)</f>
        <v>0</v>
      </c>
      <c r="H148" s="88">
        <f>SUMIFS('Dec Receipts Data'!D:D,'Dec Receipts Data'!$A:$A,$B148)+SUMIFS('Dec Receipts Data'!D:D,'Dec Receipts Data'!$A:$A,$A148)</f>
        <v>0</v>
      </c>
      <c r="I148" s="88">
        <f>SUMIFS('Dec Receipts Data'!E:E,'Dec Receipts Data'!$A:$A,$B148)+SUMIFS('Dec Receipts Data'!E:E,'Dec Receipts Data'!$A:$A,$A148)</f>
        <v>457.92</v>
      </c>
      <c r="J148" s="88">
        <f>SUMIFS('Dec Receipts Data'!F:F,'Dec Receipts Data'!$A:$A,$B148)+SUMIFS('Dec Receipts Data'!F:F,'Dec Receipts Data'!$A:$A,$A148)</f>
        <v>0</v>
      </c>
      <c r="K148" s="88">
        <f>SUMIFS('Dec Receipts Data'!G:G,'Dec Receipts Data'!$A:$A,$B148)+SUMIFS('Dec Receipts Data'!G:G,'Dec Receipts Data'!$A:$A,$A148)</f>
        <v>24250.26</v>
      </c>
      <c r="L148" s="88">
        <f>SUMIFS('Dec Receipts Data'!H:H,'Dec Receipts Data'!$A:$A,$B148)+SUMIFS('Dec Receipts Data'!H:H,'Dec Receipts Data'!$A:$A,$A148)</f>
        <v>0</v>
      </c>
      <c r="M148" s="88">
        <f>SUMIFS('Dec Receipts Data'!I:I,'Dec Receipts Data'!$A:$A,$B148)+SUMIFS('Dec Receipts Data'!I:I,'Dec Receipts Data'!$A:$A,$A148)</f>
        <v>0</v>
      </c>
      <c r="N148" s="88">
        <f>SUMIFS('Dec Receipts Data'!J:J,'Dec Receipts Data'!$A:$A,$B148)+SUMIFS('Dec Receipts Data'!J:J,'Dec Receipts Data'!$A:$A,$A148)</f>
        <v>0</v>
      </c>
      <c r="O148" s="88">
        <f>SUMIFS('Dec Receipts Data'!K:K,'Dec Receipts Data'!$A:$A,$B148)+SUMIFS('Dec Receipts Data'!K:K,'Dec Receipts Data'!$A:$A,$A148)</f>
        <v>0</v>
      </c>
      <c r="P148" s="88">
        <f>SUMIFS('Dec Receipts Data'!L:L,'Dec Receipts Data'!$A:$A,$B148)+SUMIFS('Dec Receipts Data'!L:L,'Dec Receipts Data'!$A:$A,$A148)</f>
        <v>6680.64</v>
      </c>
      <c r="Q148" s="88">
        <f>SUMIFS('Dec Receipts Data'!M:M,'Dec Receipts Data'!$A:$A,$B148)+SUMIFS('Dec Receipts Data'!M:M,'Dec Receipts Data'!$A:$A,$A148)</f>
        <v>11912.79</v>
      </c>
      <c r="R148" s="88">
        <f>SUMIFS('Dec Receipts Data'!N:N,'Dec Receipts Data'!$A:$A,$B148)+SUMIFS('Dec Receipts Data'!N:N,'Dec Receipts Data'!$A:$A,$A148)</f>
        <v>739.59</v>
      </c>
      <c r="S148" s="88">
        <f>SUMIFS('Dec Receipts Data'!O:O,'Dec Receipts Data'!$A:$A,$B148)+SUMIFS('Dec Receipts Data'!O:O,'Dec Receipts Data'!$A:$A,$A148)</f>
        <v>0</v>
      </c>
      <c r="T148" s="88">
        <f>SUMIFS('Dec Receipts Data'!P:P,'Dec Receipts Data'!$A:$A,$B148)+SUMIFS('Dec Receipts Data'!P:P,'Dec Receipts Data'!$A:$A,$A148)</f>
        <v>0</v>
      </c>
      <c r="U148" s="88">
        <f>SUMIFS('Dec Receipts Data'!Q:Q,'Dec Receipts Data'!$A:$A,$B148)+SUMIFS('Dec Receipts Data'!Q:Q,'Dec Receipts Data'!$A:$A,$A148)</f>
        <v>15719.34</v>
      </c>
      <c r="V148" s="88">
        <f>SUMIFS('Dec Receipts Data'!R:R,'Dec Receipts Data'!$A:$A,$B148)+SUMIFS('Dec Receipts Data'!R:R,'Dec Receipts Data'!$A:$A,$A148)</f>
        <v>2613.6</v>
      </c>
      <c r="W148" s="88">
        <f>SUMIFS('Dec Receipts Data'!S:S,'Dec Receipts Data'!$A:$A,$B148)+SUMIFS('Dec Receipts Data'!S:S,'Dec Receipts Data'!$A:$A,$A148)</f>
        <v>0</v>
      </c>
      <c r="X148" s="88">
        <f>SUMIFS('Dec Receipts Data'!T:T,'Dec Receipts Data'!$A:$A,$B148)+SUMIFS('Dec Receipts Data'!T:T,'Dec Receipts Data'!$A:$A,$A148)</f>
        <v>191.88</v>
      </c>
      <c r="Y148" s="88">
        <f>SUMIFS('Dec Receipts Data'!U:U,'Dec Receipts Data'!$A:$A,$B148)+SUMIFS('Dec Receipts Data'!U:U,'Dec Receipts Data'!$A:$A,$A148)</f>
        <v>664.71</v>
      </c>
      <c r="Z148" s="88">
        <f>SUMIFS('Dec Receipts Data'!V:V,'Dec Receipts Data'!$A:$A,$B148)+SUMIFS('Dec Receipts Data'!V:V,'Dec Receipts Data'!$A:$A,$A148)</f>
        <v>7561.74</v>
      </c>
      <c r="AA148" s="88">
        <f>SUMIFS('Dec Receipts Data'!W:W,'Dec Receipts Data'!$A:$A,$B148)+SUMIFS('Dec Receipts Data'!W:W,'Dec Receipts Data'!$A:$A,$A148)</f>
        <v>0</v>
      </c>
      <c r="AB148" s="88">
        <f>SUMIFS('Dec Receipts Data'!X:X,'Dec Receipts Data'!$A:$A,$B148)+SUMIFS('Dec Receipts Data'!X:X,'Dec Receipts Data'!$A:$A,$A148)</f>
        <v>0</v>
      </c>
      <c r="AC148" s="88">
        <f>SUMIFS('Dec Receipts Data'!Y:Y,'Dec Receipts Data'!$A:$A,$B148)+SUMIFS('Dec Receipts Data'!Y:Y,'Dec Receipts Data'!$A:$A,$A148)</f>
        <v>0</v>
      </c>
      <c r="AD148" s="88">
        <f>SUMIFS('Dec Receipts Data'!Z:Z,'Dec Receipts Data'!$A:$A,$B148)+SUMIFS('Dec Receipts Data'!Z:Z,'Dec Receipts Data'!$A:$A,$A148)</f>
        <v>10447.98</v>
      </c>
      <c r="AE148" s="88">
        <f>SUMIFS('Dec Receipts Data'!AA:AA,'Dec Receipts Data'!$A:$A,$B148)+SUMIFS('Dec Receipts Data'!AA:AA,'Dec Receipts Data'!$A:$A,$A148)</f>
        <v>0</v>
      </c>
      <c r="AF148" s="88">
        <f>SUMIFS('Dec Receipts Data'!AB:AB,'Dec Receipts Data'!$A:$A,$B148)+SUMIFS('Dec Receipts Data'!AB:AB,'Dec Receipts Data'!$A:$A,$A148)</f>
        <v>0</v>
      </c>
      <c r="AG148" s="88">
        <f>SUMIFS('Dec Receipts Data'!AC:AC,'Dec Receipts Data'!$A:$A,$B148)+SUMIFS('Dec Receipts Data'!AC:AC,'Dec Receipts Data'!$A:$A,$A148)</f>
        <v>19452.32</v>
      </c>
      <c r="AH148" s="88">
        <f>SUMIFS('Dec Receipts Data'!AD:AD,'Dec Receipts Data'!$A:$A,$B148)+SUMIFS('Dec Receipts Data'!AD:AD,'Dec Receipts Data'!$A:$A,$A148)</f>
        <v>370.65</v>
      </c>
      <c r="AI148" s="88">
        <f>SUMIFS('Dec Receipts Data'!AE:AE,'Dec Receipts Data'!$A:$A,$B148)+SUMIFS('Dec Receipts Data'!AE:AE,'Dec Receipts Data'!$A:$A,$A148)</f>
        <v>0</v>
      </c>
      <c r="AJ148" s="88">
        <f>SUMIFS('Dec Receipts Data'!AF:AF,'Dec Receipts Data'!$A:$A,$B148)+SUMIFS('Dec Receipts Data'!AF:AF,'Dec Receipts Data'!$A:$A,$A148)</f>
        <v>0</v>
      </c>
      <c r="AK148" s="88">
        <f>SUMIFS('Dec Receipts Data'!AG:AG,'Dec Receipts Data'!$A:$A,$B148)+SUMIFS('Dec Receipts Data'!AG:AG,'Dec Receipts Data'!$A:$A,$A148)</f>
        <v>17039.939999999999</v>
      </c>
    </row>
    <row r="149" spans="1:37" ht="13.2" outlineLevel="1">
      <c r="A149" s="86"/>
      <c r="B149" s="19" t="s">
        <v>139</v>
      </c>
      <c r="C149" s="127">
        <v>116568</v>
      </c>
      <c r="D149" s="80">
        <f>SUMIFS('PMT Terms'!C:C,'PMT Terms'!B:B,B149)</f>
        <v>10</v>
      </c>
      <c r="E149" s="89">
        <f t="shared" si="3"/>
        <v>0.6040411605243291</v>
      </c>
      <c r="F149" s="84">
        <f t="shared" si="5"/>
        <v>70411.87</v>
      </c>
      <c r="G149" s="88">
        <f>SUMIFS('Dec Receipts Data'!C:C,'Dec Receipts Data'!$A:$A,$B149)+SUMIFS('Dec Receipts Data'!C:C,'Dec Receipts Data'!$A:$A,$A149)</f>
        <v>383.52</v>
      </c>
      <c r="H149" s="88">
        <f>SUMIFS('Dec Receipts Data'!D:D,'Dec Receipts Data'!$A:$A,$B149)+SUMIFS('Dec Receipts Data'!D:D,'Dec Receipts Data'!$A:$A,$A149)</f>
        <v>143.69999999999999</v>
      </c>
      <c r="I149" s="88">
        <f>SUMIFS('Dec Receipts Data'!E:E,'Dec Receipts Data'!$A:$A,$B149)+SUMIFS('Dec Receipts Data'!E:E,'Dec Receipts Data'!$A:$A,$A149)</f>
        <v>0</v>
      </c>
      <c r="J149" s="88">
        <f>SUMIFS('Dec Receipts Data'!F:F,'Dec Receipts Data'!$A:$A,$B149)+SUMIFS('Dec Receipts Data'!F:F,'Dec Receipts Data'!$A:$A,$A149)</f>
        <v>0</v>
      </c>
      <c r="K149" s="88">
        <f>SUMIFS('Dec Receipts Data'!G:G,'Dec Receipts Data'!$A:$A,$B149)+SUMIFS('Dec Receipts Data'!G:G,'Dec Receipts Data'!$A:$A,$A149)</f>
        <v>0</v>
      </c>
      <c r="L149" s="88">
        <f>SUMIFS('Dec Receipts Data'!H:H,'Dec Receipts Data'!$A:$A,$B149)+SUMIFS('Dec Receipts Data'!H:H,'Dec Receipts Data'!$A:$A,$A149)</f>
        <v>6033.53</v>
      </c>
      <c r="M149" s="88">
        <f>SUMIFS('Dec Receipts Data'!I:I,'Dec Receipts Data'!$A:$A,$B149)+SUMIFS('Dec Receipts Data'!I:I,'Dec Receipts Data'!$A:$A,$A149)</f>
        <v>1208.8800000000001</v>
      </c>
      <c r="N149" s="88">
        <f>SUMIFS('Dec Receipts Data'!J:J,'Dec Receipts Data'!$A:$A,$B149)+SUMIFS('Dec Receipts Data'!J:J,'Dec Receipts Data'!$A:$A,$A149)</f>
        <v>744.3</v>
      </c>
      <c r="O149" s="88">
        <f>SUMIFS('Dec Receipts Data'!K:K,'Dec Receipts Data'!$A:$A,$B149)+SUMIFS('Dec Receipts Data'!K:K,'Dec Receipts Data'!$A:$A,$A149)</f>
        <v>1506.74</v>
      </c>
      <c r="P149" s="88">
        <f>SUMIFS('Dec Receipts Data'!L:L,'Dec Receipts Data'!$A:$A,$B149)+SUMIFS('Dec Receipts Data'!L:L,'Dec Receipts Data'!$A:$A,$A149)</f>
        <v>13115.56</v>
      </c>
      <c r="Q149" s="88">
        <f>SUMIFS('Dec Receipts Data'!M:M,'Dec Receipts Data'!$A:$A,$B149)+SUMIFS('Dec Receipts Data'!M:M,'Dec Receipts Data'!$A:$A,$A149)</f>
        <v>0</v>
      </c>
      <c r="R149" s="88">
        <f>SUMIFS('Dec Receipts Data'!N:N,'Dec Receipts Data'!$A:$A,$B149)+SUMIFS('Dec Receipts Data'!N:N,'Dec Receipts Data'!$A:$A,$A149)</f>
        <v>0</v>
      </c>
      <c r="S149" s="88">
        <f>SUMIFS('Dec Receipts Data'!O:O,'Dec Receipts Data'!$A:$A,$B149)+SUMIFS('Dec Receipts Data'!O:O,'Dec Receipts Data'!$A:$A,$A149)</f>
        <v>22309.200000000001</v>
      </c>
      <c r="T149" s="88">
        <f>SUMIFS('Dec Receipts Data'!P:P,'Dec Receipts Data'!$A:$A,$B149)+SUMIFS('Dec Receipts Data'!P:P,'Dec Receipts Data'!$A:$A,$A149)</f>
        <v>0</v>
      </c>
      <c r="U149" s="88">
        <f>SUMIFS('Dec Receipts Data'!Q:Q,'Dec Receipts Data'!$A:$A,$B149)+SUMIFS('Dec Receipts Data'!Q:Q,'Dec Receipts Data'!$A:$A,$A149)</f>
        <v>0</v>
      </c>
      <c r="V149" s="88">
        <f>SUMIFS('Dec Receipts Data'!R:R,'Dec Receipts Data'!$A:$A,$B149)+SUMIFS('Dec Receipts Data'!R:R,'Dec Receipts Data'!$A:$A,$A149)</f>
        <v>0</v>
      </c>
      <c r="W149" s="88">
        <f>SUMIFS('Dec Receipts Data'!S:S,'Dec Receipts Data'!$A:$A,$B149)+SUMIFS('Dec Receipts Data'!S:S,'Dec Receipts Data'!$A:$A,$A149)</f>
        <v>0</v>
      </c>
      <c r="X149" s="88">
        <f>SUMIFS('Dec Receipts Data'!T:T,'Dec Receipts Data'!$A:$A,$B149)+SUMIFS('Dec Receipts Data'!T:T,'Dec Receipts Data'!$A:$A,$A149)</f>
        <v>0</v>
      </c>
      <c r="Y149" s="88">
        <f>SUMIFS('Dec Receipts Data'!U:U,'Dec Receipts Data'!$A:$A,$B149)+SUMIFS('Dec Receipts Data'!U:U,'Dec Receipts Data'!$A:$A,$A149)</f>
        <v>0</v>
      </c>
      <c r="Z149" s="88">
        <f>SUMIFS('Dec Receipts Data'!V:V,'Dec Receipts Data'!$A:$A,$B149)+SUMIFS('Dec Receipts Data'!V:V,'Dec Receipts Data'!$A:$A,$A149)</f>
        <v>0</v>
      </c>
      <c r="AA149" s="88">
        <f>SUMIFS('Dec Receipts Data'!W:W,'Dec Receipts Data'!$A:$A,$B149)+SUMIFS('Dec Receipts Data'!W:W,'Dec Receipts Data'!$A:$A,$A149)</f>
        <v>0</v>
      </c>
      <c r="AB149" s="88">
        <f>SUMIFS('Dec Receipts Data'!X:X,'Dec Receipts Data'!$A:$A,$B149)+SUMIFS('Dec Receipts Data'!X:X,'Dec Receipts Data'!$A:$A,$A149)</f>
        <v>0</v>
      </c>
      <c r="AC149" s="88">
        <f>SUMIFS('Dec Receipts Data'!Y:Y,'Dec Receipts Data'!$A:$A,$B149)+SUMIFS('Dec Receipts Data'!Y:Y,'Dec Receipts Data'!$A:$A,$A149)</f>
        <v>8734.02</v>
      </c>
      <c r="AD149" s="88">
        <f>SUMIFS('Dec Receipts Data'!Z:Z,'Dec Receipts Data'!$A:$A,$B149)+SUMIFS('Dec Receipts Data'!Z:Z,'Dec Receipts Data'!$A:$A,$A149)</f>
        <v>5986.1</v>
      </c>
      <c r="AE149" s="88">
        <f>SUMIFS('Dec Receipts Data'!AA:AA,'Dec Receipts Data'!$A:$A,$B149)+SUMIFS('Dec Receipts Data'!AA:AA,'Dec Receipts Data'!$A:$A,$A149)</f>
        <v>0</v>
      </c>
      <c r="AF149" s="88">
        <f>SUMIFS('Dec Receipts Data'!AB:AB,'Dec Receipts Data'!$A:$A,$B149)+SUMIFS('Dec Receipts Data'!AB:AB,'Dec Receipts Data'!$A:$A,$A149)</f>
        <v>170.8</v>
      </c>
      <c r="AG149" s="88">
        <f>SUMIFS('Dec Receipts Data'!AC:AC,'Dec Receipts Data'!$A:$A,$B149)+SUMIFS('Dec Receipts Data'!AC:AC,'Dec Receipts Data'!$A:$A,$A149)</f>
        <v>0</v>
      </c>
      <c r="AH149" s="88">
        <f>SUMIFS('Dec Receipts Data'!AD:AD,'Dec Receipts Data'!$A:$A,$B149)+SUMIFS('Dec Receipts Data'!AD:AD,'Dec Receipts Data'!$A:$A,$A149)</f>
        <v>0</v>
      </c>
      <c r="AI149" s="88">
        <f>SUMIFS('Dec Receipts Data'!AE:AE,'Dec Receipts Data'!$A:$A,$B149)+SUMIFS('Dec Receipts Data'!AE:AE,'Dec Receipts Data'!$A:$A,$A149)</f>
        <v>10075.52</v>
      </c>
      <c r="AJ149" s="88">
        <f>SUMIFS('Dec Receipts Data'!AF:AF,'Dec Receipts Data'!$A:$A,$B149)+SUMIFS('Dec Receipts Data'!AF:AF,'Dec Receipts Data'!$A:$A,$A149)</f>
        <v>0</v>
      </c>
      <c r="AK149" s="88">
        <f>SUMIFS('Dec Receipts Data'!AG:AG,'Dec Receipts Data'!$A:$A,$B149)+SUMIFS('Dec Receipts Data'!AG:AG,'Dec Receipts Data'!$A:$A,$A149)</f>
        <v>0</v>
      </c>
    </row>
    <row r="150" spans="1:37" ht="13.2" outlineLevel="1">
      <c r="A150" s="86"/>
      <c r="B150" s="19" t="s">
        <v>267</v>
      </c>
      <c r="C150" s="127">
        <v>112044</v>
      </c>
      <c r="D150" s="80">
        <f>SUMIFS('PMT Terms'!C:C,'PMT Terms'!B:B,B150)</f>
        <v>90</v>
      </c>
      <c r="E150" s="89">
        <f t="shared" si="3"/>
        <v>0.88627646281817862</v>
      </c>
      <c r="F150" s="84">
        <f t="shared" si="5"/>
        <v>99301.96</v>
      </c>
      <c r="G150" s="88">
        <f>SUMIFS('Dec Receipts Data'!C:C,'Dec Receipts Data'!$A:$A,$B150)+SUMIFS('Dec Receipts Data'!C:C,'Dec Receipts Data'!$A:$A,$A150)</f>
        <v>0</v>
      </c>
      <c r="H150" s="88">
        <f>SUMIFS('Dec Receipts Data'!D:D,'Dec Receipts Data'!$A:$A,$B150)+SUMIFS('Dec Receipts Data'!D:D,'Dec Receipts Data'!$A:$A,$A150)</f>
        <v>0</v>
      </c>
      <c r="I150" s="88">
        <f>SUMIFS('Dec Receipts Data'!E:E,'Dec Receipts Data'!$A:$A,$B150)+SUMIFS('Dec Receipts Data'!E:E,'Dec Receipts Data'!$A:$A,$A150)</f>
        <v>0</v>
      </c>
      <c r="J150" s="88">
        <f>SUMIFS('Dec Receipts Data'!F:F,'Dec Receipts Data'!$A:$A,$B150)+SUMIFS('Dec Receipts Data'!F:F,'Dec Receipts Data'!$A:$A,$A150)</f>
        <v>0</v>
      </c>
      <c r="K150" s="88">
        <f>SUMIFS('Dec Receipts Data'!G:G,'Dec Receipts Data'!$A:$A,$B150)+SUMIFS('Dec Receipts Data'!G:G,'Dec Receipts Data'!$A:$A,$A150)</f>
        <v>0</v>
      </c>
      <c r="L150" s="88">
        <f>SUMIFS('Dec Receipts Data'!H:H,'Dec Receipts Data'!$A:$A,$B150)+SUMIFS('Dec Receipts Data'!H:H,'Dec Receipts Data'!$A:$A,$A150)</f>
        <v>0</v>
      </c>
      <c r="M150" s="88">
        <f>SUMIFS('Dec Receipts Data'!I:I,'Dec Receipts Data'!$A:$A,$B150)+SUMIFS('Dec Receipts Data'!I:I,'Dec Receipts Data'!$A:$A,$A150)</f>
        <v>0</v>
      </c>
      <c r="N150" s="88">
        <f>SUMIFS('Dec Receipts Data'!J:J,'Dec Receipts Data'!$A:$A,$B150)+SUMIFS('Dec Receipts Data'!J:J,'Dec Receipts Data'!$A:$A,$A150)</f>
        <v>1610.7</v>
      </c>
      <c r="O150" s="88">
        <f>SUMIFS('Dec Receipts Data'!K:K,'Dec Receipts Data'!$A:$A,$B150)+SUMIFS('Dec Receipts Data'!K:K,'Dec Receipts Data'!$A:$A,$A150)</f>
        <v>0</v>
      </c>
      <c r="P150" s="88">
        <f>SUMIFS('Dec Receipts Data'!L:L,'Dec Receipts Data'!$A:$A,$B150)+SUMIFS('Dec Receipts Data'!L:L,'Dec Receipts Data'!$A:$A,$A150)</f>
        <v>43354.41</v>
      </c>
      <c r="Q150" s="88">
        <f>SUMIFS('Dec Receipts Data'!M:M,'Dec Receipts Data'!$A:$A,$B150)+SUMIFS('Dec Receipts Data'!M:M,'Dec Receipts Data'!$A:$A,$A150)</f>
        <v>26286.26</v>
      </c>
      <c r="R150" s="88">
        <f>SUMIFS('Dec Receipts Data'!N:N,'Dec Receipts Data'!$A:$A,$B150)+SUMIFS('Dec Receipts Data'!N:N,'Dec Receipts Data'!$A:$A,$A150)</f>
        <v>18200.88</v>
      </c>
      <c r="S150" s="88">
        <f>SUMIFS('Dec Receipts Data'!O:O,'Dec Receipts Data'!$A:$A,$B150)+SUMIFS('Dec Receipts Data'!O:O,'Dec Receipts Data'!$A:$A,$A150)</f>
        <v>0</v>
      </c>
      <c r="T150" s="88">
        <f>SUMIFS('Dec Receipts Data'!P:P,'Dec Receipts Data'!$A:$A,$B150)+SUMIFS('Dec Receipts Data'!P:P,'Dec Receipts Data'!$A:$A,$A150)</f>
        <v>0</v>
      </c>
      <c r="U150" s="88">
        <f>SUMIFS('Dec Receipts Data'!Q:Q,'Dec Receipts Data'!$A:$A,$B150)+SUMIFS('Dec Receipts Data'!Q:Q,'Dec Receipts Data'!$A:$A,$A150)</f>
        <v>0</v>
      </c>
      <c r="V150" s="88">
        <f>SUMIFS('Dec Receipts Data'!R:R,'Dec Receipts Data'!$A:$A,$B150)+SUMIFS('Dec Receipts Data'!R:R,'Dec Receipts Data'!$A:$A,$A150)</f>
        <v>0</v>
      </c>
      <c r="W150" s="88">
        <f>SUMIFS('Dec Receipts Data'!S:S,'Dec Receipts Data'!$A:$A,$B150)+SUMIFS('Dec Receipts Data'!S:S,'Dec Receipts Data'!$A:$A,$A150)</f>
        <v>0</v>
      </c>
      <c r="X150" s="88">
        <f>SUMIFS('Dec Receipts Data'!T:T,'Dec Receipts Data'!$A:$A,$B150)+SUMIFS('Dec Receipts Data'!T:T,'Dec Receipts Data'!$A:$A,$A150)</f>
        <v>0</v>
      </c>
      <c r="Y150" s="88">
        <f>SUMIFS('Dec Receipts Data'!U:U,'Dec Receipts Data'!$A:$A,$B150)+SUMIFS('Dec Receipts Data'!U:U,'Dec Receipts Data'!$A:$A,$A150)</f>
        <v>0</v>
      </c>
      <c r="Z150" s="88">
        <f>SUMIFS('Dec Receipts Data'!V:V,'Dec Receipts Data'!$A:$A,$B150)+SUMIFS('Dec Receipts Data'!V:V,'Dec Receipts Data'!$A:$A,$A150)</f>
        <v>0</v>
      </c>
      <c r="AA150" s="88">
        <f>SUMIFS('Dec Receipts Data'!W:W,'Dec Receipts Data'!$A:$A,$B150)+SUMIFS('Dec Receipts Data'!W:W,'Dec Receipts Data'!$A:$A,$A150)</f>
        <v>0</v>
      </c>
      <c r="AB150" s="88">
        <f>SUMIFS('Dec Receipts Data'!X:X,'Dec Receipts Data'!$A:$A,$B150)+SUMIFS('Dec Receipts Data'!X:X,'Dec Receipts Data'!$A:$A,$A150)</f>
        <v>0</v>
      </c>
      <c r="AC150" s="88">
        <f>SUMIFS('Dec Receipts Data'!Y:Y,'Dec Receipts Data'!$A:$A,$B150)+SUMIFS('Dec Receipts Data'!Y:Y,'Dec Receipts Data'!$A:$A,$A150)</f>
        <v>0</v>
      </c>
      <c r="AD150" s="88">
        <f>SUMIFS('Dec Receipts Data'!Z:Z,'Dec Receipts Data'!$A:$A,$B150)+SUMIFS('Dec Receipts Data'!Z:Z,'Dec Receipts Data'!$A:$A,$A150)</f>
        <v>9567.11</v>
      </c>
      <c r="AE150" s="88">
        <f>SUMIFS('Dec Receipts Data'!AA:AA,'Dec Receipts Data'!$A:$A,$B150)+SUMIFS('Dec Receipts Data'!AA:AA,'Dec Receipts Data'!$A:$A,$A150)</f>
        <v>0</v>
      </c>
      <c r="AF150" s="88">
        <f>SUMIFS('Dec Receipts Data'!AB:AB,'Dec Receipts Data'!$A:$A,$B150)+SUMIFS('Dec Receipts Data'!AB:AB,'Dec Receipts Data'!$A:$A,$A150)</f>
        <v>0</v>
      </c>
      <c r="AG150" s="88">
        <f>SUMIFS('Dec Receipts Data'!AC:AC,'Dec Receipts Data'!$A:$A,$B150)+SUMIFS('Dec Receipts Data'!AC:AC,'Dec Receipts Data'!$A:$A,$A150)</f>
        <v>0</v>
      </c>
      <c r="AH150" s="88">
        <f>SUMIFS('Dec Receipts Data'!AD:AD,'Dec Receipts Data'!$A:$A,$B150)+SUMIFS('Dec Receipts Data'!AD:AD,'Dec Receipts Data'!$A:$A,$A150)</f>
        <v>0</v>
      </c>
      <c r="AI150" s="88">
        <f>SUMIFS('Dec Receipts Data'!AE:AE,'Dec Receipts Data'!$A:$A,$B150)+SUMIFS('Dec Receipts Data'!AE:AE,'Dec Receipts Data'!$A:$A,$A150)</f>
        <v>0</v>
      </c>
      <c r="AJ150" s="88">
        <f>SUMIFS('Dec Receipts Data'!AF:AF,'Dec Receipts Data'!$A:$A,$B150)+SUMIFS('Dec Receipts Data'!AF:AF,'Dec Receipts Data'!$A:$A,$A150)</f>
        <v>282.60000000000002</v>
      </c>
      <c r="AK150" s="88">
        <f>SUMIFS('Dec Receipts Data'!AG:AG,'Dec Receipts Data'!$A:$A,$B150)+SUMIFS('Dec Receipts Data'!AG:AG,'Dec Receipts Data'!$A:$A,$A150)</f>
        <v>0</v>
      </c>
    </row>
    <row r="151" spans="1:37" ht="13.2" outlineLevel="1">
      <c r="A151" s="86"/>
      <c r="B151" s="19" t="s">
        <v>537</v>
      </c>
      <c r="C151" s="127">
        <v>110980</v>
      </c>
      <c r="D151" s="80">
        <f>SUMIFS('PMT Terms'!C:C,'PMT Terms'!B:B,B151)</f>
        <v>60</v>
      </c>
      <c r="E151" s="89">
        <f t="shared" si="3"/>
        <v>1.0366732744638674E-2</v>
      </c>
      <c r="F151" s="84">
        <f t="shared" si="5"/>
        <v>1150.5</v>
      </c>
      <c r="G151" s="88">
        <f>SUMIFS('Dec Receipts Data'!C:C,'Dec Receipts Data'!$A:$A,$B151)+SUMIFS('Dec Receipts Data'!C:C,'Dec Receipts Data'!$A:$A,$A151)</f>
        <v>0</v>
      </c>
      <c r="H151" s="88">
        <f>SUMIFS('Dec Receipts Data'!D:D,'Dec Receipts Data'!$A:$A,$B151)+SUMIFS('Dec Receipts Data'!D:D,'Dec Receipts Data'!$A:$A,$A151)</f>
        <v>0</v>
      </c>
      <c r="I151" s="88">
        <f>SUMIFS('Dec Receipts Data'!E:E,'Dec Receipts Data'!$A:$A,$B151)+SUMIFS('Dec Receipts Data'!E:E,'Dec Receipts Data'!$A:$A,$A151)</f>
        <v>1150.5</v>
      </c>
      <c r="J151" s="88">
        <f>SUMIFS('Dec Receipts Data'!F:F,'Dec Receipts Data'!$A:$A,$B151)+SUMIFS('Dec Receipts Data'!F:F,'Dec Receipts Data'!$A:$A,$A151)</f>
        <v>0</v>
      </c>
      <c r="K151" s="88">
        <f>SUMIFS('Dec Receipts Data'!G:G,'Dec Receipts Data'!$A:$A,$B151)+SUMIFS('Dec Receipts Data'!G:G,'Dec Receipts Data'!$A:$A,$A151)</f>
        <v>0</v>
      </c>
      <c r="L151" s="88">
        <f>SUMIFS('Dec Receipts Data'!H:H,'Dec Receipts Data'!$A:$A,$B151)+SUMIFS('Dec Receipts Data'!H:H,'Dec Receipts Data'!$A:$A,$A151)</f>
        <v>0</v>
      </c>
      <c r="M151" s="88">
        <f>SUMIFS('Dec Receipts Data'!I:I,'Dec Receipts Data'!$A:$A,$B151)+SUMIFS('Dec Receipts Data'!I:I,'Dec Receipts Data'!$A:$A,$A151)</f>
        <v>0</v>
      </c>
      <c r="N151" s="88">
        <f>SUMIFS('Dec Receipts Data'!J:J,'Dec Receipts Data'!$A:$A,$B151)+SUMIFS('Dec Receipts Data'!J:J,'Dec Receipts Data'!$A:$A,$A151)</f>
        <v>0</v>
      </c>
      <c r="O151" s="88">
        <f>SUMIFS('Dec Receipts Data'!K:K,'Dec Receipts Data'!$A:$A,$B151)+SUMIFS('Dec Receipts Data'!K:K,'Dec Receipts Data'!$A:$A,$A151)</f>
        <v>0</v>
      </c>
      <c r="P151" s="88">
        <f>SUMIFS('Dec Receipts Data'!L:L,'Dec Receipts Data'!$A:$A,$B151)+SUMIFS('Dec Receipts Data'!L:L,'Dec Receipts Data'!$A:$A,$A151)</f>
        <v>0</v>
      </c>
      <c r="Q151" s="88">
        <f>SUMIFS('Dec Receipts Data'!M:M,'Dec Receipts Data'!$A:$A,$B151)+SUMIFS('Dec Receipts Data'!M:M,'Dec Receipts Data'!$A:$A,$A151)</f>
        <v>0</v>
      </c>
      <c r="R151" s="88">
        <f>SUMIFS('Dec Receipts Data'!N:N,'Dec Receipts Data'!$A:$A,$B151)+SUMIFS('Dec Receipts Data'!N:N,'Dec Receipts Data'!$A:$A,$A151)</f>
        <v>0</v>
      </c>
      <c r="S151" s="88">
        <f>SUMIFS('Dec Receipts Data'!O:O,'Dec Receipts Data'!$A:$A,$B151)+SUMIFS('Dec Receipts Data'!O:O,'Dec Receipts Data'!$A:$A,$A151)</f>
        <v>0</v>
      </c>
      <c r="T151" s="88">
        <f>SUMIFS('Dec Receipts Data'!P:P,'Dec Receipts Data'!$A:$A,$B151)+SUMIFS('Dec Receipts Data'!P:P,'Dec Receipts Data'!$A:$A,$A151)</f>
        <v>0</v>
      </c>
      <c r="U151" s="88">
        <f>SUMIFS('Dec Receipts Data'!Q:Q,'Dec Receipts Data'!$A:$A,$B151)+SUMIFS('Dec Receipts Data'!Q:Q,'Dec Receipts Data'!$A:$A,$A151)</f>
        <v>0</v>
      </c>
      <c r="V151" s="88">
        <f>SUMIFS('Dec Receipts Data'!R:R,'Dec Receipts Data'!$A:$A,$B151)+SUMIFS('Dec Receipts Data'!R:R,'Dec Receipts Data'!$A:$A,$A151)</f>
        <v>0</v>
      </c>
      <c r="W151" s="88">
        <f>SUMIFS('Dec Receipts Data'!S:S,'Dec Receipts Data'!$A:$A,$B151)+SUMIFS('Dec Receipts Data'!S:S,'Dec Receipts Data'!$A:$A,$A151)</f>
        <v>0</v>
      </c>
      <c r="X151" s="88">
        <f>SUMIFS('Dec Receipts Data'!T:T,'Dec Receipts Data'!$A:$A,$B151)+SUMIFS('Dec Receipts Data'!T:T,'Dec Receipts Data'!$A:$A,$A151)</f>
        <v>0</v>
      </c>
      <c r="Y151" s="88">
        <f>SUMIFS('Dec Receipts Data'!U:U,'Dec Receipts Data'!$A:$A,$B151)+SUMIFS('Dec Receipts Data'!U:U,'Dec Receipts Data'!$A:$A,$A151)</f>
        <v>0</v>
      </c>
      <c r="Z151" s="88">
        <f>SUMIFS('Dec Receipts Data'!V:V,'Dec Receipts Data'!$A:$A,$B151)+SUMIFS('Dec Receipts Data'!V:V,'Dec Receipts Data'!$A:$A,$A151)</f>
        <v>0</v>
      </c>
      <c r="AA151" s="88">
        <f>SUMIFS('Dec Receipts Data'!W:W,'Dec Receipts Data'!$A:$A,$B151)+SUMIFS('Dec Receipts Data'!W:W,'Dec Receipts Data'!$A:$A,$A151)</f>
        <v>0</v>
      </c>
      <c r="AB151" s="88">
        <f>SUMIFS('Dec Receipts Data'!X:X,'Dec Receipts Data'!$A:$A,$B151)+SUMIFS('Dec Receipts Data'!X:X,'Dec Receipts Data'!$A:$A,$A151)</f>
        <v>0</v>
      </c>
      <c r="AC151" s="88">
        <f>SUMIFS('Dec Receipts Data'!Y:Y,'Dec Receipts Data'!$A:$A,$B151)+SUMIFS('Dec Receipts Data'!Y:Y,'Dec Receipts Data'!$A:$A,$A151)</f>
        <v>0</v>
      </c>
      <c r="AD151" s="88">
        <f>SUMIFS('Dec Receipts Data'!Z:Z,'Dec Receipts Data'!$A:$A,$B151)+SUMIFS('Dec Receipts Data'!Z:Z,'Dec Receipts Data'!$A:$A,$A151)</f>
        <v>0</v>
      </c>
      <c r="AE151" s="88">
        <f>SUMIFS('Dec Receipts Data'!AA:AA,'Dec Receipts Data'!$A:$A,$B151)+SUMIFS('Dec Receipts Data'!AA:AA,'Dec Receipts Data'!$A:$A,$A151)</f>
        <v>0</v>
      </c>
      <c r="AF151" s="88">
        <f>SUMIFS('Dec Receipts Data'!AB:AB,'Dec Receipts Data'!$A:$A,$B151)+SUMIFS('Dec Receipts Data'!AB:AB,'Dec Receipts Data'!$A:$A,$A151)</f>
        <v>0</v>
      </c>
      <c r="AG151" s="88">
        <f>SUMIFS('Dec Receipts Data'!AC:AC,'Dec Receipts Data'!$A:$A,$B151)+SUMIFS('Dec Receipts Data'!AC:AC,'Dec Receipts Data'!$A:$A,$A151)</f>
        <v>0</v>
      </c>
      <c r="AH151" s="88">
        <f>SUMIFS('Dec Receipts Data'!AD:AD,'Dec Receipts Data'!$A:$A,$B151)+SUMIFS('Dec Receipts Data'!AD:AD,'Dec Receipts Data'!$A:$A,$A151)</f>
        <v>0</v>
      </c>
      <c r="AI151" s="88">
        <f>SUMIFS('Dec Receipts Data'!AE:AE,'Dec Receipts Data'!$A:$A,$B151)+SUMIFS('Dec Receipts Data'!AE:AE,'Dec Receipts Data'!$A:$A,$A151)</f>
        <v>0</v>
      </c>
      <c r="AJ151" s="88">
        <f>SUMIFS('Dec Receipts Data'!AF:AF,'Dec Receipts Data'!$A:$A,$B151)+SUMIFS('Dec Receipts Data'!AF:AF,'Dec Receipts Data'!$A:$A,$A151)</f>
        <v>0</v>
      </c>
      <c r="AK151" s="88">
        <f>SUMIFS('Dec Receipts Data'!AG:AG,'Dec Receipts Data'!$A:$A,$B151)+SUMIFS('Dec Receipts Data'!AG:AG,'Dec Receipts Data'!$A:$A,$A151)</f>
        <v>0</v>
      </c>
    </row>
    <row r="152" spans="1:37" ht="13.2" outlineLevel="1">
      <c r="A152" s="86"/>
      <c r="B152" s="19" t="s">
        <v>517</v>
      </c>
      <c r="C152" s="127">
        <v>104769</v>
      </c>
      <c r="D152" s="80">
        <f>SUMIFS('PMT Terms'!C:C,'PMT Terms'!B:B,B152)</f>
        <v>60</v>
      </c>
      <c r="E152" s="89">
        <f t="shared" si="3"/>
        <v>0.81658343594002036</v>
      </c>
      <c r="F152" s="84">
        <f t="shared" si="5"/>
        <v>85552.62999999999</v>
      </c>
      <c r="G152" s="88">
        <f>SUMIFS('Dec Receipts Data'!C:C,'Dec Receipts Data'!$A:$A,$B152)+SUMIFS('Dec Receipts Data'!C:C,'Dec Receipts Data'!$A:$A,$A152)</f>
        <v>0</v>
      </c>
      <c r="H152" s="88">
        <f>SUMIFS('Dec Receipts Data'!D:D,'Dec Receipts Data'!$A:$A,$B152)+SUMIFS('Dec Receipts Data'!D:D,'Dec Receipts Data'!$A:$A,$A152)</f>
        <v>0</v>
      </c>
      <c r="I152" s="88">
        <f>SUMIFS('Dec Receipts Data'!E:E,'Dec Receipts Data'!$A:$A,$B152)+SUMIFS('Dec Receipts Data'!E:E,'Dec Receipts Data'!$A:$A,$A152)</f>
        <v>0</v>
      </c>
      <c r="J152" s="88">
        <f>SUMIFS('Dec Receipts Data'!F:F,'Dec Receipts Data'!$A:$A,$B152)+SUMIFS('Dec Receipts Data'!F:F,'Dec Receipts Data'!$A:$A,$A152)</f>
        <v>12897.18</v>
      </c>
      <c r="K152" s="88">
        <f>SUMIFS('Dec Receipts Data'!G:G,'Dec Receipts Data'!$A:$A,$B152)+SUMIFS('Dec Receipts Data'!G:G,'Dec Receipts Data'!$A:$A,$A152)</f>
        <v>0</v>
      </c>
      <c r="L152" s="88">
        <f>SUMIFS('Dec Receipts Data'!H:H,'Dec Receipts Data'!$A:$A,$B152)+SUMIFS('Dec Receipts Data'!H:H,'Dec Receipts Data'!$A:$A,$A152)</f>
        <v>0</v>
      </c>
      <c r="M152" s="88">
        <f>SUMIFS('Dec Receipts Data'!I:I,'Dec Receipts Data'!$A:$A,$B152)+SUMIFS('Dec Receipts Data'!I:I,'Dec Receipts Data'!$A:$A,$A152)</f>
        <v>0</v>
      </c>
      <c r="N152" s="88">
        <f>SUMIFS('Dec Receipts Data'!J:J,'Dec Receipts Data'!$A:$A,$B152)+SUMIFS('Dec Receipts Data'!J:J,'Dec Receipts Data'!$A:$A,$A152)</f>
        <v>0</v>
      </c>
      <c r="O152" s="88">
        <f>SUMIFS('Dec Receipts Data'!K:K,'Dec Receipts Data'!$A:$A,$B152)+SUMIFS('Dec Receipts Data'!K:K,'Dec Receipts Data'!$A:$A,$A152)</f>
        <v>0</v>
      </c>
      <c r="P152" s="88">
        <f>SUMIFS('Dec Receipts Data'!L:L,'Dec Receipts Data'!$A:$A,$B152)+SUMIFS('Dec Receipts Data'!L:L,'Dec Receipts Data'!$A:$A,$A152)</f>
        <v>15876.1</v>
      </c>
      <c r="Q152" s="88">
        <f>SUMIFS('Dec Receipts Data'!M:M,'Dec Receipts Data'!$A:$A,$B152)+SUMIFS('Dec Receipts Data'!M:M,'Dec Receipts Data'!$A:$A,$A152)</f>
        <v>714</v>
      </c>
      <c r="R152" s="88">
        <f>SUMIFS('Dec Receipts Data'!N:N,'Dec Receipts Data'!$A:$A,$B152)+SUMIFS('Dec Receipts Data'!N:N,'Dec Receipts Data'!$A:$A,$A152)</f>
        <v>0</v>
      </c>
      <c r="S152" s="88">
        <f>SUMIFS('Dec Receipts Data'!O:O,'Dec Receipts Data'!$A:$A,$B152)+SUMIFS('Dec Receipts Data'!O:O,'Dec Receipts Data'!$A:$A,$A152)</f>
        <v>0</v>
      </c>
      <c r="T152" s="88">
        <f>SUMIFS('Dec Receipts Data'!P:P,'Dec Receipts Data'!$A:$A,$B152)+SUMIFS('Dec Receipts Data'!P:P,'Dec Receipts Data'!$A:$A,$A152)</f>
        <v>1183.56</v>
      </c>
      <c r="U152" s="88">
        <f>SUMIFS('Dec Receipts Data'!Q:Q,'Dec Receipts Data'!$A:$A,$B152)+SUMIFS('Dec Receipts Data'!Q:Q,'Dec Receipts Data'!$A:$A,$A152)</f>
        <v>84.54</v>
      </c>
      <c r="V152" s="88">
        <f>SUMIFS('Dec Receipts Data'!R:R,'Dec Receipts Data'!$A:$A,$B152)+SUMIFS('Dec Receipts Data'!R:R,'Dec Receipts Data'!$A:$A,$A152)</f>
        <v>0</v>
      </c>
      <c r="W152" s="88">
        <f>SUMIFS('Dec Receipts Data'!S:S,'Dec Receipts Data'!$A:$A,$B152)+SUMIFS('Dec Receipts Data'!S:S,'Dec Receipts Data'!$A:$A,$A152)</f>
        <v>0</v>
      </c>
      <c r="X152" s="88">
        <f>SUMIFS('Dec Receipts Data'!T:T,'Dec Receipts Data'!$A:$A,$B152)+SUMIFS('Dec Receipts Data'!T:T,'Dec Receipts Data'!$A:$A,$A152)</f>
        <v>0</v>
      </c>
      <c r="Y152" s="88">
        <f>SUMIFS('Dec Receipts Data'!U:U,'Dec Receipts Data'!$A:$A,$B152)+SUMIFS('Dec Receipts Data'!U:U,'Dec Receipts Data'!$A:$A,$A152)</f>
        <v>0</v>
      </c>
      <c r="Z152" s="88">
        <f>SUMIFS('Dec Receipts Data'!V:V,'Dec Receipts Data'!$A:$A,$B152)+SUMIFS('Dec Receipts Data'!V:V,'Dec Receipts Data'!$A:$A,$A152)</f>
        <v>0</v>
      </c>
      <c r="AA152" s="88">
        <f>SUMIFS('Dec Receipts Data'!W:W,'Dec Receipts Data'!$A:$A,$B152)+SUMIFS('Dec Receipts Data'!W:W,'Dec Receipts Data'!$A:$A,$A152)</f>
        <v>405.25</v>
      </c>
      <c r="AB152" s="88">
        <f>SUMIFS('Dec Receipts Data'!X:X,'Dec Receipts Data'!$A:$A,$B152)+SUMIFS('Dec Receipts Data'!X:X,'Dec Receipts Data'!$A:$A,$A152)</f>
        <v>363.5</v>
      </c>
      <c r="AC152" s="88">
        <f>SUMIFS('Dec Receipts Data'!Y:Y,'Dec Receipts Data'!$A:$A,$B152)+SUMIFS('Dec Receipts Data'!Y:Y,'Dec Receipts Data'!$A:$A,$A152)</f>
        <v>363.5</v>
      </c>
      <c r="AD152" s="88">
        <f>SUMIFS('Dec Receipts Data'!Z:Z,'Dec Receipts Data'!$A:$A,$B152)+SUMIFS('Dec Receipts Data'!Z:Z,'Dec Receipts Data'!$A:$A,$A152)</f>
        <v>0</v>
      </c>
      <c r="AE152" s="88">
        <f>SUMIFS('Dec Receipts Data'!AA:AA,'Dec Receipts Data'!$A:$A,$B152)+SUMIFS('Dec Receipts Data'!AA:AA,'Dec Receipts Data'!$A:$A,$A152)</f>
        <v>0</v>
      </c>
      <c r="AF152" s="88">
        <f>SUMIFS('Dec Receipts Data'!AB:AB,'Dec Receipts Data'!$A:$A,$B152)+SUMIFS('Dec Receipts Data'!AB:AB,'Dec Receipts Data'!$A:$A,$A152)</f>
        <v>0</v>
      </c>
      <c r="AG152" s="88">
        <f>SUMIFS('Dec Receipts Data'!AC:AC,'Dec Receipts Data'!$A:$A,$B152)+SUMIFS('Dec Receipts Data'!AC:AC,'Dec Receipts Data'!$A:$A,$A152)</f>
        <v>0</v>
      </c>
      <c r="AH152" s="88">
        <f>SUMIFS('Dec Receipts Data'!AD:AD,'Dec Receipts Data'!$A:$A,$B152)+SUMIFS('Dec Receipts Data'!AD:AD,'Dec Receipts Data'!$A:$A,$A152)</f>
        <v>11790.44</v>
      </c>
      <c r="AI152" s="88">
        <f>SUMIFS('Dec Receipts Data'!AE:AE,'Dec Receipts Data'!$A:$A,$B152)+SUMIFS('Dec Receipts Data'!AE:AE,'Dec Receipts Data'!$A:$A,$A152)</f>
        <v>24073.64</v>
      </c>
      <c r="AJ152" s="88">
        <f>SUMIFS('Dec Receipts Data'!AF:AF,'Dec Receipts Data'!$A:$A,$B152)+SUMIFS('Dec Receipts Data'!AF:AF,'Dec Receipts Data'!$A:$A,$A152)</f>
        <v>17800.919999999998</v>
      </c>
      <c r="AK152" s="88">
        <f>SUMIFS('Dec Receipts Data'!AG:AG,'Dec Receipts Data'!$A:$A,$B152)+SUMIFS('Dec Receipts Data'!AG:AG,'Dec Receipts Data'!$A:$A,$A152)</f>
        <v>0</v>
      </c>
    </row>
    <row r="153" spans="1:37" ht="13.2" outlineLevel="1">
      <c r="A153" s="86"/>
      <c r="B153" s="19" t="s">
        <v>644</v>
      </c>
      <c r="C153" s="127">
        <v>100658</v>
      </c>
      <c r="D153" s="80">
        <f>SUMIFS('PMT Terms'!C:C,'PMT Terms'!B:B,B153)</f>
        <v>45</v>
      </c>
      <c r="E153" s="89">
        <f t="shared" si="3"/>
        <v>0.93035069244372037</v>
      </c>
      <c r="F153" s="84">
        <f t="shared" si="5"/>
        <v>93647.24</v>
      </c>
      <c r="G153" s="88">
        <f>SUMIFS('Dec Receipts Data'!C:C,'Dec Receipts Data'!$A:$A,$B153)+SUMIFS('Dec Receipts Data'!C:C,'Dec Receipts Data'!$A:$A,$A153)</f>
        <v>8743.2800000000007</v>
      </c>
      <c r="H153" s="88">
        <f>SUMIFS('Dec Receipts Data'!D:D,'Dec Receipts Data'!$A:$A,$B153)+SUMIFS('Dec Receipts Data'!D:D,'Dec Receipts Data'!$A:$A,$A153)</f>
        <v>0</v>
      </c>
      <c r="I153" s="88">
        <f>SUMIFS('Dec Receipts Data'!E:E,'Dec Receipts Data'!$A:$A,$B153)+SUMIFS('Dec Receipts Data'!E:E,'Dec Receipts Data'!$A:$A,$A153)</f>
        <v>562.32000000000005</v>
      </c>
      <c r="J153" s="88">
        <f>SUMIFS('Dec Receipts Data'!F:F,'Dec Receipts Data'!$A:$A,$B153)+SUMIFS('Dec Receipts Data'!F:F,'Dec Receipts Data'!$A:$A,$A153)</f>
        <v>598</v>
      </c>
      <c r="K153" s="88">
        <f>SUMIFS('Dec Receipts Data'!G:G,'Dec Receipts Data'!$A:$A,$B153)+SUMIFS('Dec Receipts Data'!G:G,'Dec Receipts Data'!$A:$A,$A153)</f>
        <v>1686.96</v>
      </c>
      <c r="L153" s="88">
        <f>SUMIFS('Dec Receipts Data'!H:H,'Dec Receipts Data'!$A:$A,$B153)+SUMIFS('Dec Receipts Data'!H:H,'Dec Receipts Data'!$A:$A,$A153)</f>
        <v>0</v>
      </c>
      <c r="M153" s="88">
        <f>SUMIFS('Dec Receipts Data'!I:I,'Dec Receipts Data'!$A:$A,$B153)+SUMIFS('Dec Receipts Data'!I:I,'Dec Receipts Data'!$A:$A,$A153)</f>
        <v>15811</v>
      </c>
      <c r="N153" s="88">
        <f>SUMIFS('Dec Receipts Data'!J:J,'Dec Receipts Data'!$A:$A,$B153)+SUMIFS('Dec Receipts Data'!J:J,'Dec Receipts Data'!$A:$A,$A153)</f>
        <v>1269.76</v>
      </c>
      <c r="O153" s="88">
        <f>SUMIFS('Dec Receipts Data'!K:K,'Dec Receipts Data'!$A:$A,$B153)+SUMIFS('Dec Receipts Data'!K:K,'Dec Receipts Data'!$A:$A,$A153)</f>
        <v>11494.4</v>
      </c>
      <c r="P153" s="88">
        <f>SUMIFS('Dec Receipts Data'!L:L,'Dec Receipts Data'!$A:$A,$B153)+SUMIFS('Dec Receipts Data'!L:L,'Dec Receipts Data'!$A:$A,$A153)</f>
        <v>0</v>
      </c>
      <c r="Q153" s="88">
        <f>SUMIFS('Dec Receipts Data'!M:M,'Dec Receipts Data'!$A:$A,$B153)+SUMIFS('Dec Receipts Data'!M:M,'Dec Receipts Data'!$A:$A,$A153)</f>
        <v>130.19999999999999</v>
      </c>
      <c r="R153" s="88">
        <f>SUMIFS('Dec Receipts Data'!N:N,'Dec Receipts Data'!$A:$A,$B153)+SUMIFS('Dec Receipts Data'!N:N,'Dec Receipts Data'!$A:$A,$A153)</f>
        <v>0</v>
      </c>
      <c r="S153" s="88">
        <f>SUMIFS('Dec Receipts Data'!O:O,'Dec Receipts Data'!$A:$A,$B153)+SUMIFS('Dec Receipts Data'!O:O,'Dec Receipts Data'!$A:$A,$A153)</f>
        <v>0</v>
      </c>
      <c r="T153" s="88">
        <f>SUMIFS('Dec Receipts Data'!P:P,'Dec Receipts Data'!$A:$A,$B153)+SUMIFS('Dec Receipts Data'!P:P,'Dec Receipts Data'!$A:$A,$A153)</f>
        <v>1513.08</v>
      </c>
      <c r="U153" s="88">
        <f>SUMIFS('Dec Receipts Data'!Q:Q,'Dec Receipts Data'!$A:$A,$B153)+SUMIFS('Dec Receipts Data'!Q:Q,'Dec Receipts Data'!$A:$A,$A153)</f>
        <v>562.16</v>
      </c>
      <c r="V153" s="88">
        <f>SUMIFS('Dec Receipts Data'!R:R,'Dec Receipts Data'!$A:$A,$B153)+SUMIFS('Dec Receipts Data'!R:R,'Dec Receipts Data'!$A:$A,$A153)</f>
        <v>810.32</v>
      </c>
      <c r="W153" s="88">
        <f>SUMIFS('Dec Receipts Data'!S:S,'Dec Receipts Data'!$A:$A,$B153)+SUMIFS('Dec Receipts Data'!S:S,'Dec Receipts Data'!$A:$A,$A153)</f>
        <v>1604.84</v>
      </c>
      <c r="X153" s="88">
        <f>SUMIFS('Dec Receipts Data'!T:T,'Dec Receipts Data'!$A:$A,$B153)+SUMIFS('Dec Receipts Data'!T:T,'Dec Receipts Data'!$A:$A,$A153)</f>
        <v>45349.3</v>
      </c>
      <c r="Y153" s="88">
        <f>SUMIFS('Dec Receipts Data'!U:U,'Dec Receipts Data'!$A:$A,$B153)+SUMIFS('Dec Receipts Data'!U:U,'Dec Receipts Data'!$A:$A,$A153)</f>
        <v>0</v>
      </c>
      <c r="Z153" s="88">
        <f>SUMIFS('Dec Receipts Data'!V:V,'Dec Receipts Data'!$A:$A,$B153)+SUMIFS('Dec Receipts Data'!V:V,'Dec Receipts Data'!$A:$A,$A153)</f>
        <v>1077.78</v>
      </c>
      <c r="AA153" s="88">
        <f>SUMIFS('Dec Receipts Data'!W:W,'Dec Receipts Data'!$A:$A,$B153)+SUMIFS('Dec Receipts Data'!W:W,'Dec Receipts Data'!$A:$A,$A153)</f>
        <v>0</v>
      </c>
      <c r="AB153" s="88">
        <f>SUMIFS('Dec Receipts Data'!X:X,'Dec Receipts Data'!$A:$A,$B153)+SUMIFS('Dec Receipts Data'!X:X,'Dec Receipts Data'!$A:$A,$A153)</f>
        <v>248</v>
      </c>
      <c r="AC153" s="88">
        <f>SUMIFS('Dec Receipts Data'!Y:Y,'Dec Receipts Data'!$A:$A,$B153)+SUMIFS('Dec Receipts Data'!Y:Y,'Dec Receipts Data'!$A:$A,$A153)</f>
        <v>1857.82</v>
      </c>
      <c r="AD153" s="88">
        <f>SUMIFS('Dec Receipts Data'!Z:Z,'Dec Receipts Data'!$A:$A,$B153)+SUMIFS('Dec Receipts Data'!Z:Z,'Dec Receipts Data'!$A:$A,$A153)</f>
        <v>281.16000000000003</v>
      </c>
      <c r="AE153" s="88">
        <f>SUMIFS('Dec Receipts Data'!AA:AA,'Dec Receipts Data'!$A:$A,$B153)+SUMIFS('Dec Receipts Data'!AA:AA,'Dec Receipts Data'!$A:$A,$A153)</f>
        <v>0</v>
      </c>
      <c r="AF153" s="88">
        <f>SUMIFS('Dec Receipts Data'!AB:AB,'Dec Receipts Data'!$A:$A,$B153)+SUMIFS('Dec Receipts Data'!AB:AB,'Dec Receipts Data'!$A:$A,$A153)</f>
        <v>0</v>
      </c>
      <c r="AG153" s="88">
        <f>SUMIFS('Dec Receipts Data'!AC:AC,'Dec Receipts Data'!$A:$A,$B153)+SUMIFS('Dec Receipts Data'!AC:AC,'Dec Receipts Data'!$A:$A,$A153)</f>
        <v>0</v>
      </c>
      <c r="AH153" s="88">
        <f>SUMIFS('Dec Receipts Data'!AD:AD,'Dec Receipts Data'!$A:$A,$B153)+SUMIFS('Dec Receipts Data'!AD:AD,'Dec Receipts Data'!$A:$A,$A153)</f>
        <v>0</v>
      </c>
      <c r="AI153" s="88">
        <f>SUMIFS('Dec Receipts Data'!AE:AE,'Dec Receipts Data'!$A:$A,$B153)+SUMIFS('Dec Receipts Data'!AE:AE,'Dec Receipts Data'!$A:$A,$A153)</f>
        <v>0</v>
      </c>
      <c r="AJ153" s="88">
        <f>SUMIFS('Dec Receipts Data'!AF:AF,'Dec Receipts Data'!$A:$A,$B153)+SUMIFS('Dec Receipts Data'!AF:AF,'Dec Receipts Data'!$A:$A,$A153)</f>
        <v>0</v>
      </c>
      <c r="AK153" s="88">
        <f>SUMIFS('Dec Receipts Data'!AG:AG,'Dec Receipts Data'!$A:$A,$B153)+SUMIFS('Dec Receipts Data'!AG:AG,'Dec Receipts Data'!$A:$A,$A153)</f>
        <v>46.86</v>
      </c>
    </row>
    <row r="154" spans="1:37" ht="13.2" outlineLevel="1">
      <c r="A154" s="86"/>
      <c r="B154" s="19" t="s">
        <v>172</v>
      </c>
      <c r="C154" s="127">
        <v>94643</v>
      </c>
      <c r="D154" s="80">
        <f>SUMIFS('PMT Terms'!C:C,'PMT Terms'!B:B,B154)</f>
        <v>45</v>
      </c>
      <c r="E154" s="89">
        <f t="shared" si="3"/>
        <v>2.5662210623078305</v>
      </c>
      <c r="F154" s="84">
        <f t="shared" si="5"/>
        <v>242874.86000000002</v>
      </c>
      <c r="G154" s="88">
        <f>SUMIFS('Dec Receipts Data'!C:C,'Dec Receipts Data'!$A:$A,$B154)+SUMIFS('Dec Receipts Data'!C:C,'Dec Receipts Data'!$A:$A,$A154)</f>
        <v>0</v>
      </c>
      <c r="H154" s="88">
        <f>SUMIFS('Dec Receipts Data'!D:D,'Dec Receipts Data'!$A:$A,$B154)+SUMIFS('Dec Receipts Data'!D:D,'Dec Receipts Data'!$A:$A,$A154)</f>
        <v>0</v>
      </c>
      <c r="I154" s="88">
        <f>SUMIFS('Dec Receipts Data'!E:E,'Dec Receipts Data'!$A:$A,$B154)+SUMIFS('Dec Receipts Data'!E:E,'Dec Receipts Data'!$A:$A,$A154)</f>
        <v>0</v>
      </c>
      <c r="J154" s="88">
        <f>SUMIFS('Dec Receipts Data'!F:F,'Dec Receipts Data'!$A:$A,$B154)+SUMIFS('Dec Receipts Data'!F:F,'Dec Receipts Data'!$A:$A,$A154)</f>
        <v>0</v>
      </c>
      <c r="K154" s="88">
        <f>SUMIFS('Dec Receipts Data'!G:G,'Dec Receipts Data'!$A:$A,$B154)+SUMIFS('Dec Receipts Data'!G:G,'Dec Receipts Data'!$A:$A,$A154)</f>
        <v>0</v>
      </c>
      <c r="L154" s="88">
        <f>SUMIFS('Dec Receipts Data'!H:H,'Dec Receipts Data'!$A:$A,$B154)+SUMIFS('Dec Receipts Data'!H:H,'Dec Receipts Data'!$A:$A,$A154)</f>
        <v>0</v>
      </c>
      <c r="M154" s="88">
        <f>SUMIFS('Dec Receipts Data'!I:I,'Dec Receipts Data'!$A:$A,$B154)+SUMIFS('Dec Receipts Data'!I:I,'Dec Receipts Data'!$A:$A,$A154)</f>
        <v>865.92</v>
      </c>
      <c r="N154" s="88">
        <f>SUMIFS('Dec Receipts Data'!J:J,'Dec Receipts Data'!$A:$A,$B154)+SUMIFS('Dec Receipts Data'!J:J,'Dec Receipts Data'!$A:$A,$A154)</f>
        <v>0</v>
      </c>
      <c r="O154" s="88">
        <f>SUMIFS('Dec Receipts Data'!K:K,'Dec Receipts Data'!$A:$A,$B154)+SUMIFS('Dec Receipts Data'!K:K,'Dec Receipts Data'!$A:$A,$A154)</f>
        <v>0</v>
      </c>
      <c r="P154" s="88">
        <f>SUMIFS('Dec Receipts Data'!L:L,'Dec Receipts Data'!$A:$A,$B154)+SUMIFS('Dec Receipts Data'!L:L,'Dec Receipts Data'!$A:$A,$A154)</f>
        <v>0</v>
      </c>
      <c r="Q154" s="88">
        <f>SUMIFS('Dec Receipts Data'!M:M,'Dec Receipts Data'!$A:$A,$B154)+SUMIFS('Dec Receipts Data'!M:M,'Dec Receipts Data'!$A:$A,$A154)</f>
        <v>0</v>
      </c>
      <c r="R154" s="88">
        <f>SUMIFS('Dec Receipts Data'!N:N,'Dec Receipts Data'!$A:$A,$B154)+SUMIFS('Dec Receipts Data'!N:N,'Dec Receipts Data'!$A:$A,$A154)</f>
        <v>0</v>
      </c>
      <c r="S154" s="88">
        <f>SUMIFS('Dec Receipts Data'!O:O,'Dec Receipts Data'!$A:$A,$B154)+SUMIFS('Dec Receipts Data'!O:O,'Dec Receipts Data'!$A:$A,$A154)</f>
        <v>0</v>
      </c>
      <c r="T154" s="88">
        <f>SUMIFS('Dec Receipts Data'!P:P,'Dec Receipts Data'!$A:$A,$B154)+SUMIFS('Dec Receipts Data'!P:P,'Dec Receipts Data'!$A:$A,$A154)</f>
        <v>0</v>
      </c>
      <c r="U154" s="88">
        <f>SUMIFS('Dec Receipts Data'!Q:Q,'Dec Receipts Data'!$A:$A,$B154)+SUMIFS('Dec Receipts Data'!Q:Q,'Dec Receipts Data'!$A:$A,$A154)</f>
        <v>0</v>
      </c>
      <c r="V154" s="88">
        <f>SUMIFS('Dec Receipts Data'!R:R,'Dec Receipts Data'!$A:$A,$B154)+SUMIFS('Dec Receipts Data'!R:R,'Dec Receipts Data'!$A:$A,$A154)</f>
        <v>0</v>
      </c>
      <c r="W154" s="88">
        <f>SUMIFS('Dec Receipts Data'!S:S,'Dec Receipts Data'!$A:$A,$B154)+SUMIFS('Dec Receipts Data'!S:S,'Dec Receipts Data'!$A:$A,$A154)</f>
        <v>0</v>
      </c>
      <c r="X154" s="88">
        <f>SUMIFS('Dec Receipts Data'!T:T,'Dec Receipts Data'!$A:$A,$B154)+SUMIFS('Dec Receipts Data'!T:T,'Dec Receipts Data'!$A:$A,$A154)</f>
        <v>0</v>
      </c>
      <c r="Y154" s="88">
        <f>SUMIFS('Dec Receipts Data'!U:U,'Dec Receipts Data'!$A:$A,$B154)+SUMIFS('Dec Receipts Data'!U:U,'Dec Receipts Data'!$A:$A,$A154)</f>
        <v>0</v>
      </c>
      <c r="Z154" s="88">
        <f>SUMIFS('Dec Receipts Data'!V:V,'Dec Receipts Data'!$A:$A,$B154)+SUMIFS('Dec Receipts Data'!V:V,'Dec Receipts Data'!$A:$A,$A154)</f>
        <v>7332.74</v>
      </c>
      <c r="AA154" s="88">
        <f>SUMIFS('Dec Receipts Data'!W:W,'Dec Receipts Data'!$A:$A,$B154)+SUMIFS('Dec Receipts Data'!W:W,'Dec Receipts Data'!$A:$A,$A154)</f>
        <v>60074.28</v>
      </c>
      <c r="AB154" s="88">
        <f>SUMIFS('Dec Receipts Data'!X:X,'Dec Receipts Data'!$A:$A,$B154)+SUMIFS('Dec Receipts Data'!X:X,'Dec Receipts Data'!$A:$A,$A154)</f>
        <v>74657.88</v>
      </c>
      <c r="AC154" s="88">
        <f>SUMIFS('Dec Receipts Data'!Y:Y,'Dec Receipts Data'!$A:$A,$B154)+SUMIFS('Dec Receipts Data'!Y:Y,'Dec Receipts Data'!$A:$A,$A154)</f>
        <v>3900.42</v>
      </c>
      <c r="AD154" s="88">
        <f>SUMIFS('Dec Receipts Data'!Z:Z,'Dec Receipts Data'!$A:$A,$B154)+SUMIFS('Dec Receipts Data'!Z:Z,'Dec Receipts Data'!$A:$A,$A154)</f>
        <v>0</v>
      </c>
      <c r="AE154" s="88">
        <f>SUMIFS('Dec Receipts Data'!AA:AA,'Dec Receipts Data'!$A:$A,$B154)+SUMIFS('Dec Receipts Data'!AA:AA,'Dec Receipts Data'!$A:$A,$A154)</f>
        <v>0</v>
      </c>
      <c r="AF154" s="88">
        <f>SUMIFS('Dec Receipts Data'!AB:AB,'Dec Receipts Data'!$A:$A,$B154)+SUMIFS('Dec Receipts Data'!AB:AB,'Dec Receipts Data'!$A:$A,$A154)</f>
        <v>0</v>
      </c>
      <c r="AG154" s="88">
        <f>SUMIFS('Dec Receipts Data'!AC:AC,'Dec Receipts Data'!$A:$A,$B154)+SUMIFS('Dec Receipts Data'!AC:AC,'Dec Receipts Data'!$A:$A,$A154)</f>
        <v>0</v>
      </c>
      <c r="AH154" s="88">
        <f>SUMIFS('Dec Receipts Data'!AD:AD,'Dec Receipts Data'!$A:$A,$B154)+SUMIFS('Dec Receipts Data'!AD:AD,'Dec Receipts Data'!$A:$A,$A154)</f>
        <v>32216.99</v>
      </c>
      <c r="AI154" s="88">
        <f>SUMIFS('Dec Receipts Data'!AE:AE,'Dec Receipts Data'!$A:$A,$B154)+SUMIFS('Dec Receipts Data'!AE:AE,'Dec Receipts Data'!$A:$A,$A154)</f>
        <v>1445.34</v>
      </c>
      <c r="AJ154" s="88">
        <f>SUMIFS('Dec Receipts Data'!AF:AF,'Dec Receipts Data'!$A:$A,$B154)+SUMIFS('Dec Receipts Data'!AF:AF,'Dec Receipts Data'!$A:$A,$A154)</f>
        <v>538.32000000000005</v>
      </c>
      <c r="AK154" s="88">
        <f>SUMIFS('Dec Receipts Data'!AG:AG,'Dec Receipts Data'!$A:$A,$B154)+SUMIFS('Dec Receipts Data'!AG:AG,'Dec Receipts Data'!$A:$A,$A154)</f>
        <v>61842.97</v>
      </c>
    </row>
    <row r="155" spans="1:37" ht="13.2" outlineLevel="1">
      <c r="A155" s="86"/>
      <c r="B155" s="19" t="s">
        <v>103</v>
      </c>
      <c r="C155" s="127">
        <v>93886</v>
      </c>
      <c r="D155" s="80">
        <f>SUMIFS('PMT Terms'!C:C,'PMT Terms'!B:B,B155)</f>
        <v>60</v>
      </c>
      <c r="E155" s="89">
        <f t="shared" si="3"/>
        <v>0.19367104786656159</v>
      </c>
      <c r="F155" s="84">
        <f t="shared" si="5"/>
        <v>18183</v>
      </c>
      <c r="G155" s="88">
        <f>SUMIFS('Dec Receipts Data'!C:C,'Dec Receipts Data'!$A:$A,$B155)+SUMIFS('Dec Receipts Data'!C:C,'Dec Receipts Data'!$A:$A,$A155)</f>
        <v>0</v>
      </c>
      <c r="H155" s="88">
        <f>SUMIFS('Dec Receipts Data'!D:D,'Dec Receipts Data'!$A:$A,$B155)+SUMIFS('Dec Receipts Data'!D:D,'Dec Receipts Data'!$A:$A,$A155)</f>
        <v>0</v>
      </c>
      <c r="I155" s="88">
        <f>SUMIFS('Dec Receipts Data'!E:E,'Dec Receipts Data'!$A:$A,$B155)+SUMIFS('Dec Receipts Data'!E:E,'Dec Receipts Data'!$A:$A,$A155)</f>
        <v>0</v>
      </c>
      <c r="J155" s="88">
        <f>SUMIFS('Dec Receipts Data'!F:F,'Dec Receipts Data'!$A:$A,$B155)+SUMIFS('Dec Receipts Data'!F:F,'Dec Receipts Data'!$A:$A,$A155)</f>
        <v>6270</v>
      </c>
      <c r="K155" s="88">
        <f>SUMIFS('Dec Receipts Data'!G:G,'Dec Receipts Data'!$A:$A,$B155)+SUMIFS('Dec Receipts Data'!G:G,'Dec Receipts Data'!$A:$A,$A155)</f>
        <v>0</v>
      </c>
      <c r="L155" s="88">
        <f>SUMIFS('Dec Receipts Data'!H:H,'Dec Receipts Data'!$A:$A,$B155)+SUMIFS('Dec Receipts Data'!H:H,'Dec Receipts Data'!$A:$A,$A155)</f>
        <v>0</v>
      </c>
      <c r="M155" s="88">
        <f>SUMIFS('Dec Receipts Data'!I:I,'Dec Receipts Data'!$A:$A,$B155)+SUMIFS('Dec Receipts Data'!I:I,'Dec Receipts Data'!$A:$A,$A155)</f>
        <v>0</v>
      </c>
      <c r="N155" s="88">
        <f>SUMIFS('Dec Receipts Data'!J:J,'Dec Receipts Data'!$A:$A,$B155)+SUMIFS('Dec Receipts Data'!J:J,'Dec Receipts Data'!$A:$A,$A155)</f>
        <v>5643</v>
      </c>
      <c r="O155" s="88">
        <f>SUMIFS('Dec Receipts Data'!K:K,'Dec Receipts Data'!$A:$A,$B155)+SUMIFS('Dec Receipts Data'!K:K,'Dec Receipts Data'!$A:$A,$A155)</f>
        <v>0</v>
      </c>
      <c r="P155" s="88">
        <f>SUMIFS('Dec Receipts Data'!L:L,'Dec Receipts Data'!$A:$A,$B155)+SUMIFS('Dec Receipts Data'!L:L,'Dec Receipts Data'!$A:$A,$A155)</f>
        <v>0</v>
      </c>
      <c r="Q155" s="88">
        <f>SUMIFS('Dec Receipts Data'!M:M,'Dec Receipts Data'!$A:$A,$B155)+SUMIFS('Dec Receipts Data'!M:M,'Dec Receipts Data'!$A:$A,$A155)</f>
        <v>0</v>
      </c>
      <c r="R155" s="88">
        <f>SUMIFS('Dec Receipts Data'!N:N,'Dec Receipts Data'!$A:$A,$B155)+SUMIFS('Dec Receipts Data'!N:N,'Dec Receipts Data'!$A:$A,$A155)</f>
        <v>0</v>
      </c>
      <c r="S155" s="88">
        <f>SUMIFS('Dec Receipts Data'!O:O,'Dec Receipts Data'!$A:$A,$B155)+SUMIFS('Dec Receipts Data'!O:O,'Dec Receipts Data'!$A:$A,$A155)</f>
        <v>0</v>
      </c>
      <c r="T155" s="88">
        <f>SUMIFS('Dec Receipts Data'!P:P,'Dec Receipts Data'!$A:$A,$B155)+SUMIFS('Dec Receipts Data'!P:P,'Dec Receipts Data'!$A:$A,$A155)</f>
        <v>0</v>
      </c>
      <c r="U155" s="88">
        <f>SUMIFS('Dec Receipts Data'!Q:Q,'Dec Receipts Data'!$A:$A,$B155)+SUMIFS('Dec Receipts Data'!Q:Q,'Dec Receipts Data'!$A:$A,$A155)</f>
        <v>0</v>
      </c>
      <c r="V155" s="88">
        <f>SUMIFS('Dec Receipts Data'!R:R,'Dec Receipts Data'!$A:$A,$B155)+SUMIFS('Dec Receipts Data'!R:R,'Dec Receipts Data'!$A:$A,$A155)</f>
        <v>0</v>
      </c>
      <c r="W155" s="88">
        <f>SUMIFS('Dec Receipts Data'!S:S,'Dec Receipts Data'!$A:$A,$B155)+SUMIFS('Dec Receipts Data'!S:S,'Dec Receipts Data'!$A:$A,$A155)</f>
        <v>0</v>
      </c>
      <c r="X155" s="88">
        <f>SUMIFS('Dec Receipts Data'!T:T,'Dec Receipts Data'!$A:$A,$B155)+SUMIFS('Dec Receipts Data'!T:T,'Dec Receipts Data'!$A:$A,$A155)</f>
        <v>627</v>
      </c>
      <c r="Y155" s="88">
        <f>SUMIFS('Dec Receipts Data'!U:U,'Dec Receipts Data'!$A:$A,$B155)+SUMIFS('Dec Receipts Data'!U:U,'Dec Receipts Data'!$A:$A,$A155)</f>
        <v>0</v>
      </c>
      <c r="Z155" s="88">
        <f>SUMIFS('Dec Receipts Data'!V:V,'Dec Receipts Data'!$A:$A,$B155)+SUMIFS('Dec Receipts Data'!V:V,'Dec Receipts Data'!$A:$A,$A155)</f>
        <v>0</v>
      </c>
      <c r="AA155" s="88">
        <f>SUMIFS('Dec Receipts Data'!W:W,'Dec Receipts Data'!$A:$A,$B155)+SUMIFS('Dec Receipts Data'!W:W,'Dec Receipts Data'!$A:$A,$A155)</f>
        <v>3762</v>
      </c>
      <c r="AB155" s="88">
        <f>SUMIFS('Dec Receipts Data'!X:X,'Dec Receipts Data'!$A:$A,$B155)+SUMIFS('Dec Receipts Data'!X:X,'Dec Receipts Data'!$A:$A,$A155)</f>
        <v>0</v>
      </c>
      <c r="AC155" s="88">
        <f>SUMIFS('Dec Receipts Data'!Y:Y,'Dec Receipts Data'!$A:$A,$B155)+SUMIFS('Dec Receipts Data'!Y:Y,'Dec Receipts Data'!$A:$A,$A155)</f>
        <v>0</v>
      </c>
      <c r="AD155" s="88">
        <f>SUMIFS('Dec Receipts Data'!Z:Z,'Dec Receipts Data'!$A:$A,$B155)+SUMIFS('Dec Receipts Data'!Z:Z,'Dec Receipts Data'!$A:$A,$A155)</f>
        <v>0</v>
      </c>
      <c r="AE155" s="88">
        <f>SUMIFS('Dec Receipts Data'!AA:AA,'Dec Receipts Data'!$A:$A,$B155)+SUMIFS('Dec Receipts Data'!AA:AA,'Dec Receipts Data'!$A:$A,$A155)</f>
        <v>0</v>
      </c>
      <c r="AF155" s="88">
        <f>SUMIFS('Dec Receipts Data'!AB:AB,'Dec Receipts Data'!$A:$A,$B155)+SUMIFS('Dec Receipts Data'!AB:AB,'Dec Receipts Data'!$A:$A,$A155)</f>
        <v>0</v>
      </c>
      <c r="AG155" s="88">
        <f>SUMIFS('Dec Receipts Data'!AC:AC,'Dec Receipts Data'!$A:$A,$B155)+SUMIFS('Dec Receipts Data'!AC:AC,'Dec Receipts Data'!$A:$A,$A155)</f>
        <v>0</v>
      </c>
      <c r="AH155" s="88">
        <f>SUMIFS('Dec Receipts Data'!AD:AD,'Dec Receipts Data'!$A:$A,$B155)+SUMIFS('Dec Receipts Data'!AD:AD,'Dec Receipts Data'!$A:$A,$A155)</f>
        <v>0</v>
      </c>
      <c r="AI155" s="88">
        <f>SUMIFS('Dec Receipts Data'!AE:AE,'Dec Receipts Data'!$A:$A,$B155)+SUMIFS('Dec Receipts Data'!AE:AE,'Dec Receipts Data'!$A:$A,$A155)</f>
        <v>1881</v>
      </c>
      <c r="AJ155" s="88">
        <f>SUMIFS('Dec Receipts Data'!AF:AF,'Dec Receipts Data'!$A:$A,$B155)+SUMIFS('Dec Receipts Data'!AF:AF,'Dec Receipts Data'!$A:$A,$A155)</f>
        <v>0</v>
      </c>
      <c r="AK155" s="88">
        <f>SUMIFS('Dec Receipts Data'!AG:AG,'Dec Receipts Data'!$A:$A,$B155)+SUMIFS('Dec Receipts Data'!AG:AG,'Dec Receipts Data'!$A:$A,$A155)</f>
        <v>0</v>
      </c>
    </row>
    <row r="156" spans="1:37" ht="13.2" outlineLevel="1">
      <c r="A156" s="86"/>
      <c r="B156" s="19" t="s">
        <v>516</v>
      </c>
      <c r="C156" s="127">
        <v>93496</v>
      </c>
      <c r="D156" s="80">
        <f>SUMIFS('PMT Terms'!C:C,'PMT Terms'!B:B,B156)</f>
        <v>60</v>
      </c>
      <c r="E156" s="89">
        <f t="shared" si="3"/>
        <v>2.2587533156498671</v>
      </c>
      <c r="F156" s="84">
        <f t="shared" si="5"/>
        <v>211184.4</v>
      </c>
      <c r="G156" s="88">
        <f>SUMIFS('Dec Receipts Data'!C:C,'Dec Receipts Data'!$A:$A,$B156)+SUMIFS('Dec Receipts Data'!C:C,'Dec Receipts Data'!$A:$A,$A156)</f>
        <v>1367</v>
      </c>
      <c r="H156" s="88">
        <f>SUMIFS('Dec Receipts Data'!D:D,'Dec Receipts Data'!$A:$A,$B156)+SUMIFS('Dec Receipts Data'!D:D,'Dec Receipts Data'!$A:$A,$A156)</f>
        <v>0</v>
      </c>
      <c r="I156" s="88">
        <f>SUMIFS('Dec Receipts Data'!E:E,'Dec Receipts Data'!$A:$A,$B156)+SUMIFS('Dec Receipts Data'!E:E,'Dec Receipts Data'!$A:$A,$A156)</f>
        <v>0</v>
      </c>
      <c r="J156" s="88">
        <f>SUMIFS('Dec Receipts Data'!F:F,'Dec Receipts Data'!$A:$A,$B156)+SUMIFS('Dec Receipts Data'!F:F,'Dec Receipts Data'!$A:$A,$A156)</f>
        <v>0</v>
      </c>
      <c r="K156" s="88">
        <f>SUMIFS('Dec Receipts Data'!G:G,'Dec Receipts Data'!$A:$A,$B156)+SUMIFS('Dec Receipts Data'!G:G,'Dec Receipts Data'!$A:$A,$A156)</f>
        <v>0</v>
      </c>
      <c r="L156" s="88">
        <f>SUMIFS('Dec Receipts Data'!H:H,'Dec Receipts Data'!$A:$A,$B156)+SUMIFS('Dec Receipts Data'!H:H,'Dec Receipts Data'!$A:$A,$A156)</f>
        <v>0</v>
      </c>
      <c r="M156" s="88">
        <f>SUMIFS('Dec Receipts Data'!I:I,'Dec Receipts Data'!$A:$A,$B156)+SUMIFS('Dec Receipts Data'!I:I,'Dec Receipts Data'!$A:$A,$A156)</f>
        <v>0</v>
      </c>
      <c r="N156" s="88">
        <f>SUMIFS('Dec Receipts Data'!J:J,'Dec Receipts Data'!$A:$A,$B156)+SUMIFS('Dec Receipts Data'!J:J,'Dec Receipts Data'!$A:$A,$A156)</f>
        <v>37731</v>
      </c>
      <c r="O156" s="88">
        <f>SUMIFS('Dec Receipts Data'!K:K,'Dec Receipts Data'!$A:$A,$B156)+SUMIFS('Dec Receipts Data'!K:K,'Dec Receipts Data'!$A:$A,$A156)</f>
        <v>14470</v>
      </c>
      <c r="P156" s="88">
        <f>SUMIFS('Dec Receipts Data'!L:L,'Dec Receipts Data'!$A:$A,$B156)+SUMIFS('Dec Receipts Data'!L:L,'Dec Receipts Data'!$A:$A,$A156)</f>
        <v>34147.800000000003</v>
      </c>
      <c r="Q156" s="88">
        <f>SUMIFS('Dec Receipts Data'!M:M,'Dec Receipts Data'!$A:$A,$B156)+SUMIFS('Dec Receipts Data'!M:M,'Dec Receipts Data'!$A:$A,$A156)</f>
        <v>0</v>
      </c>
      <c r="R156" s="88">
        <f>SUMIFS('Dec Receipts Data'!N:N,'Dec Receipts Data'!$A:$A,$B156)+SUMIFS('Dec Receipts Data'!N:N,'Dec Receipts Data'!$A:$A,$A156)</f>
        <v>0</v>
      </c>
      <c r="S156" s="88">
        <f>SUMIFS('Dec Receipts Data'!O:O,'Dec Receipts Data'!$A:$A,$B156)+SUMIFS('Dec Receipts Data'!O:O,'Dec Receipts Data'!$A:$A,$A156)</f>
        <v>0</v>
      </c>
      <c r="T156" s="88">
        <f>SUMIFS('Dec Receipts Data'!P:P,'Dec Receipts Data'!$A:$A,$B156)+SUMIFS('Dec Receipts Data'!P:P,'Dec Receipts Data'!$A:$A,$A156)</f>
        <v>0</v>
      </c>
      <c r="U156" s="88">
        <f>SUMIFS('Dec Receipts Data'!Q:Q,'Dec Receipts Data'!$A:$A,$B156)+SUMIFS('Dec Receipts Data'!Q:Q,'Dec Receipts Data'!$A:$A,$A156)</f>
        <v>62137</v>
      </c>
      <c r="V156" s="88">
        <f>SUMIFS('Dec Receipts Data'!R:R,'Dec Receipts Data'!$A:$A,$B156)+SUMIFS('Dec Receipts Data'!R:R,'Dec Receipts Data'!$A:$A,$A156)</f>
        <v>0</v>
      </c>
      <c r="W156" s="88">
        <f>SUMIFS('Dec Receipts Data'!S:S,'Dec Receipts Data'!$A:$A,$B156)+SUMIFS('Dec Receipts Data'!S:S,'Dec Receipts Data'!$A:$A,$A156)</f>
        <v>0</v>
      </c>
      <c r="X156" s="88">
        <f>SUMIFS('Dec Receipts Data'!T:T,'Dec Receipts Data'!$A:$A,$B156)+SUMIFS('Dec Receipts Data'!T:T,'Dec Receipts Data'!$A:$A,$A156)</f>
        <v>471.2</v>
      </c>
      <c r="Y156" s="88">
        <f>SUMIFS('Dec Receipts Data'!U:U,'Dec Receipts Data'!$A:$A,$B156)+SUMIFS('Dec Receipts Data'!U:U,'Dec Receipts Data'!$A:$A,$A156)</f>
        <v>0</v>
      </c>
      <c r="Z156" s="88">
        <f>SUMIFS('Dec Receipts Data'!V:V,'Dec Receipts Data'!$A:$A,$B156)+SUMIFS('Dec Receipts Data'!V:V,'Dec Receipts Data'!$A:$A,$A156)</f>
        <v>0</v>
      </c>
      <c r="AA156" s="88">
        <f>SUMIFS('Dec Receipts Data'!W:W,'Dec Receipts Data'!$A:$A,$B156)+SUMIFS('Dec Receipts Data'!W:W,'Dec Receipts Data'!$A:$A,$A156)</f>
        <v>0</v>
      </c>
      <c r="AB156" s="88">
        <f>SUMIFS('Dec Receipts Data'!X:X,'Dec Receipts Data'!$A:$A,$B156)+SUMIFS('Dec Receipts Data'!X:X,'Dec Receipts Data'!$A:$A,$A156)</f>
        <v>0</v>
      </c>
      <c r="AC156" s="88">
        <f>SUMIFS('Dec Receipts Data'!Y:Y,'Dec Receipts Data'!$A:$A,$B156)+SUMIFS('Dec Receipts Data'!Y:Y,'Dec Receipts Data'!$A:$A,$A156)</f>
        <v>53997.5</v>
      </c>
      <c r="AD156" s="88">
        <f>SUMIFS('Dec Receipts Data'!Z:Z,'Dec Receipts Data'!$A:$A,$B156)+SUMIFS('Dec Receipts Data'!Z:Z,'Dec Receipts Data'!$A:$A,$A156)</f>
        <v>6862.9</v>
      </c>
      <c r="AE156" s="88">
        <f>SUMIFS('Dec Receipts Data'!AA:AA,'Dec Receipts Data'!$A:$A,$B156)+SUMIFS('Dec Receipts Data'!AA:AA,'Dec Receipts Data'!$A:$A,$A156)</f>
        <v>0</v>
      </c>
      <c r="AF156" s="88">
        <f>SUMIFS('Dec Receipts Data'!AB:AB,'Dec Receipts Data'!$A:$A,$B156)+SUMIFS('Dec Receipts Data'!AB:AB,'Dec Receipts Data'!$A:$A,$A156)</f>
        <v>0</v>
      </c>
      <c r="AG156" s="88">
        <f>SUMIFS('Dec Receipts Data'!AC:AC,'Dec Receipts Data'!$A:$A,$B156)+SUMIFS('Dec Receipts Data'!AC:AC,'Dec Receipts Data'!$A:$A,$A156)</f>
        <v>0</v>
      </c>
      <c r="AH156" s="88">
        <f>SUMIFS('Dec Receipts Data'!AD:AD,'Dec Receipts Data'!$A:$A,$B156)+SUMIFS('Dec Receipts Data'!AD:AD,'Dec Receipts Data'!$A:$A,$A156)</f>
        <v>0</v>
      </c>
      <c r="AI156" s="88">
        <f>SUMIFS('Dec Receipts Data'!AE:AE,'Dec Receipts Data'!$A:$A,$B156)+SUMIFS('Dec Receipts Data'!AE:AE,'Dec Receipts Data'!$A:$A,$A156)</f>
        <v>0</v>
      </c>
      <c r="AJ156" s="88">
        <f>SUMIFS('Dec Receipts Data'!AF:AF,'Dec Receipts Data'!$A:$A,$B156)+SUMIFS('Dec Receipts Data'!AF:AF,'Dec Receipts Data'!$A:$A,$A156)</f>
        <v>0</v>
      </c>
      <c r="AK156" s="88">
        <f>SUMIFS('Dec Receipts Data'!AG:AG,'Dec Receipts Data'!$A:$A,$B156)+SUMIFS('Dec Receipts Data'!AG:AG,'Dec Receipts Data'!$A:$A,$A156)</f>
        <v>0</v>
      </c>
    </row>
    <row r="157" spans="1:37" ht="13.2" outlineLevel="1">
      <c r="A157" s="86"/>
      <c r="B157" s="19" t="s">
        <v>539</v>
      </c>
      <c r="C157" s="127">
        <v>88454</v>
      </c>
      <c r="D157" s="80">
        <f>SUMIFS('PMT Terms'!C:C,'PMT Terms'!B:B,B157)</f>
        <v>60</v>
      </c>
      <c r="E157" s="89">
        <f t="shared" si="3"/>
        <v>0.66988287697560311</v>
      </c>
      <c r="F157" s="84">
        <f t="shared" si="5"/>
        <v>59253.82</v>
      </c>
      <c r="G157" s="88">
        <f>SUMIFS('Dec Receipts Data'!C:C,'Dec Receipts Data'!$A:$A,$B157)+SUMIFS('Dec Receipts Data'!C:C,'Dec Receipts Data'!$A:$A,$A157)</f>
        <v>0</v>
      </c>
      <c r="H157" s="88">
        <f>SUMIFS('Dec Receipts Data'!D:D,'Dec Receipts Data'!$A:$A,$B157)+SUMIFS('Dec Receipts Data'!D:D,'Dec Receipts Data'!$A:$A,$A157)</f>
        <v>29.5</v>
      </c>
      <c r="I157" s="88">
        <f>SUMIFS('Dec Receipts Data'!E:E,'Dec Receipts Data'!$A:$A,$B157)+SUMIFS('Dec Receipts Data'!E:E,'Dec Receipts Data'!$A:$A,$A157)</f>
        <v>0</v>
      </c>
      <c r="J157" s="88">
        <f>SUMIFS('Dec Receipts Data'!F:F,'Dec Receipts Data'!$A:$A,$B157)+SUMIFS('Dec Receipts Data'!F:F,'Dec Receipts Data'!$A:$A,$A157)</f>
        <v>0</v>
      </c>
      <c r="K157" s="88">
        <f>SUMIFS('Dec Receipts Data'!G:G,'Dec Receipts Data'!$A:$A,$B157)+SUMIFS('Dec Receipts Data'!G:G,'Dec Receipts Data'!$A:$A,$A157)</f>
        <v>0</v>
      </c>
      <c r="L157" s="88">
        <f>SUMIFS('Dec Receipts Data'!H:H,'Dec Receipts Data'!$A:$A,$B157)+SUMIFS('Dec Receipts Data'!H:H,'Dec Receipts Data'!$A:$A,$A157)</f>
        <v>0</v>
      </c>
      <c r="M157" s="88">
        <f>SUMIFS('Dec Receipts Data'!I:I,'Dec Receipts Data'!$A:$A,$B157)+SUMIFS('Dec Receipts Data'!I:I,'Dec Receipts Data'!$A:$A,$A157)</f>
        <v>0</v>
      </c>
      <c r="N157" s="88">
        <f>SUMIFS('Dec Receipts Data'!J:J,'Dec Receipts Data'!$A:$A,$B157)+SUMIFS('Dec Receipts Data'!J:J,'Dec Receipts Data'!$A:$A,$A157)</f>
        <v>13974.46</v>
      </c>
      <c r="O157" s="88">
        <f>SUMIFS('Dec Receipts Data'!K:K,'Dec Receipts Data'!$A:$A,$B157)+SUMIFS('Dec Receipts Data'!K:K,'Dec Receipts Data'!$A:$A,$A157)</f>
        <v>11192.83</v>
      </c>
      <c r="P157" s="88">
        <f>SUMIFS('Dec Receipts Data'!L:L,'Dec Receipts Data'!$A:$A,$B157)+SUMIFS('Dec Receipts Data'!L:L,'Dec Receipts Data'!$A:$A,$A157)</f>
        <v>137.65</v>
      </c>
      <c r="Q157" s="88">
        <f>SUMIFS('Dec Receipts Data'!M:M,'Dec Receipts Data'!$A:$A,$B157)+SUMIFS('Dec Receipts Data'!M:M,'Dec Receipts Data'!$A:$A,$A157)</f>
        <v>0</v>
      </c>
      <c r="R157" s="88">
        <f>SUMIFS('Dec Receipts Data'!N:N,'Dec Receipts Data'!$A:$A,$B157)+SUMIFS('Dec Receipts Data'!N:N,'Dec Receipts Data'!$A:$A,$A157)</f>
        <v>447</v>
      </c>
      <c r="S157" s="88">
        <f>SUMIFS('Dec Receipts Data'!O:O,'Dec Receipts Data'!$A:$A,$B157)+SUMIFS('Dec Receipts Data'!O:O,'Dec Receipts Data'!$A:$A,$A157)</f>
        <v>0</v>
      </c>
      <c r="T157" s="88">
        <f>SUMIFS('Dec Receipts Data'!P:P,'Dec Receipts Data'!$A:$A,$B157)+SUMIFS('Dec Receipts Data'!P:P,'Dec Receipts Data'!$A:$A,$A157)</f>
        <v>8760.6</v>
      </c>
      <c r="U157" s="88">
        <f>SUMIFS('Dec Receipts Data'!Q:Q,'Dec Receipts Data'!$A:$A,$B157)+SUMIFS('Dec Receipts Data'!Q:Q,'Dec Receipts Data'!$A:$A,$A157)</f>
        <v>1347.5</v>
      </c>
      <c r="V157" s="88">
        <f>SUMIFS('Dec Receipts Data'!R:R,'Dec Receipts Data'!$A:$A,$B157)+SUMIFS('Dec Receipts Data'!R:R,'Dec Receipts Data'!$A:$A,$A157)</f>
        <v>0</v>
      </c>
      <c r="W157" s="88">
        <f>SUMIFS('Dec Receipts Data'!S:S,'Dec Receipts Data'!$A:$A,$B157)+SUMIFS('Dec Receipts Data'!S:S,'Dec Receipts Data'!$A:$A,$A157)</f>
        <v>22132.28</v>
      </c>
      <c r="X157" s="88">
        <f>SUMIFS('Dec Receipts Data'!T:T,'Dec Receipts Data'!$A:$A,$B157)+SUMIFS('Dec Receipts Data'!T:T,'Dec Receipts Data'!$A:$A,$A157)</f>
        <v>0</v>
      </c>
      <c r="Y157" s="88">
        <f>SUMIFS('Dec Receipts Data'!U:U,'Dec Receipts Data'!$A:$A,$B157)+SUMIFS('Dec Receipts Data'!U:U,'Dec Receipts Data'!$A:$A,$A157)</f>
        <v>935</v>
      </c>
      <c r="Z157" s="88">
        <f>SUMIFS('Dec Receipts Data'!V:V,'Dec Receipts Data'!$A:$A,$B157)+SUMIFS('Dec Receipts Data'!V:V,'Dec Receipts Data'!$A:$A,$A157)</f>
        <v>0</v>
      </c>
      <c r="AA157" s="88">
        <f>SUMIFS('Dec Receipts Data'!W:W,'Dec Receipts Data'!$A:$A,$B157)+SUMIFS('Dec Receipts Data'!W:W,'Dec Receipts Data'!$A:$A,$A157)</f>
        <v>97.5</v>
      </c>
      <c r="AB157" s="88">
        <f>SUMIFS('Dec Receipts Data'!X:X,'Dec Receipts Data'!$A:$A,$B157)+SUMIFS('Dec Receipts Data'!X:X,'Dec Receipts Data'!$A:$A,$A157)</f>
        <v>125</v>
      </c>
      <c r="AC157" s="88">
        <f>SUMIFS('Dec Receipts Data'!Y:Y,'Dec Receipts Data'!$A:$A,$B157)+SUMIFS('Dec Receipts Data'!Y:Y,'Dec Receipts Data'!$A:$A,$A157)</f>
        <v>0</v>
      </c>
      <c r="AD157" s="88">
        <f>SUMIFS('Dec Receipts Data'!Z:Z,'Dec Receipts Data'!$A:$A,$B157)+SUMIFS('Dec Receipts Data'!Z:Z,'Dec Receipts Data'!$A:$A,$A157)</f>
        <v>0</v>
      </c>
      <c r="AE157" s="88">
        <f>SUMIFS('Dec Receipts Data'!AA:AA,'Dec Receipts Data'!$A:$A,$B157)+SUMIFS('Dec Receipts Data'!AA:AA,'Dec Receipts Data'!$A:$A,$A157)</f>
        <v>0</v>
      </c>
      <c r="AF157" s="88">
        <f>SUMIFS('Dec Receipts Data'!AB:AB,'Dec Receipts Data'!$A:$A,$B157)+SUMIFS('Dec Receipts Data'!AB:AB,'Dec Receipts Data'!$A:$A,$A157)</f>
        <v>0</v>
      </c>
      <c r="AG157" s="88">
        <f>SUMIFS('Dec Receipts Data'!AC:AC,'Dec Receipts Data'!$A:$A,$B157)+SUMIFS('Dec Receipts Data'!AC:AC,'Dec Receipts Data'!$A:$A,$A157)</f>
        <v>0</v>
      </c>
      <c r="AH157" s="88">
        <f>SUMIFS('Dec Receipts Data'!AD:AD,'Dec Receipts Data'!$A:$A,$B157)+SUMIFS('Dec Receipts Data'!AD:AD,'Dec Receipts Data'!$A:$A,$A157)</f>
        <v>0</v>
      </c>
      <c r="AI157" s="88">
        <f>SUMIFS('Dec Receipts Data'!AE:AE,'Dec Receipts Data'!$A:$A,$B157)+SUMIFS('Dec Receipts Data'!AE:AE,'Dec Receipts Data'!$A:$A,$A157)</f>
        <v>74.5</v>
      </c>
      <c r="AJ157" s="88">
        <f>SUMIFS('Dec Receipts Data'!AF:AF,'Dec Receipts Data'!$A:$A,$B157)+SUMIFS('Dec Receipts Data'!AF:AF,'Dec Receipts Data'!$A:$A,$A157)</f>
        <v>0</v>
      </c>
      <c r="AK157" s="88">
        <f>SUMIFS('Dec Receipts Data'!AG:AG,'Dec Receipts Data'!$A:$A,$B157)+SUMIFS('Dec Receipts Data'!AG:AG,'Dec Receipts Data'!$A:$A,$A157)</f>
        <v>0</v>
      </c>
    </row>
    <row r="158" spans="1:37" ht="13.2" outlineLevel="1">
      <c r="A158" s="86"/>
      <c r="B158" s="19" t="s">
        <v>174</v>
      </c>
      <c r="C158" s="127">
        <v>85572</v>
      </c>
      <c r="D158" s="80">
        <f>SUMIFS('PMT Terms'!C:C,'PMT Terms'!B:B,B158)</f>
        <v>60</v>
      </c>
      <c r="E158" s="89">
        <f t="shared" si="3"/>
        <v>0.86750853082784096</v>
      </c>
      <c r="F158" s="84">
        <f t="shared" si="5"/>
        <v>74234.44</v>
      </c>
      <c r="G158" s="88">
        <f>SUMIFS('Dec Receipts Data'!C:C,'Dec Receipts Data'!$A:$A,$B158)+SUMIFS('Dec Receipts Data'!C:C,'Dec Receipts Data'!$A:$A,$A158)</f>
        <v>222.66</v>
      </c>
      <c r="H158" s="88">
        <f>SUMIFS('Dec Receipts Data'!D:D,'Dec Receipts Data'!$A:$A,$B158)+SUMIFS('Dec Receipts Data'!D:D,'Dec Receipts Data'!$A:$A,$A158)</f>
        <v>0</v>
      </c>
      <c r="I158" s="88">
        <f>SUMIFS('Dec Receipts Data'!E:E,'Dec Receipts Data'!$A:$A,$B158)+SUMIFS('Dec Receipts Data'!E:E,'Dec Receipts Data'!$A:$A,$A158)</f>
        <v>0</v>
      </c>
      <c r="J158" s="88">
        <f>SUMIFS('Dec Receipts Data'!F:F,'Dec Receipts Data'!$A:$A,$B158)+SUMIFS('Dec Receipts Data'!F:F,'Dec Receipts Data'!$A:$A,$A158)</f>
        <v>19673.080000000002</v>
      </c>
      <c r="K158" s="88">
        <f>SUMIFS('Dec Receipts Data'!G:G,'Dec Receipts Data'!$A:$A,$B158)+SUMIFS('Dec Receipts Data'!G:G,'Dec Receipts Data'!$A:$A,$A158)</f>
        <v>0</v>
      </c>
      <c r="L158" s="88">
        <f>SUMIFS('Dec Receipts Data'!H:H,'Dec Receipts Data'!$A:$A,$B158)+SUMIFS('Dec Receipts Data'!H:H,'Dec Receipts Data'!$A:$A,$A158)</f>
        <v>0</v>
      </c>
      <c r="M158" s="88">
        <f>SUMIFS('Dec Receipts Data'!I:I,'Dec Receipts Data'!$A:$A,$B158)+SUMIFS('Dec Receipts Data'!I:I,'Dec Receipts Data'!$A:$A,$A158)</f>
        <v>0</v>
      </c>
      <c r="N158" s="88">
        <f>SUMIFS('Dec Receipts Data'!J:J,'Dec Receipts Data'!$A:$A,$B158)+SUMIFS('Dec Receipts Data'!J:J,'Dec Receipts Data'!$A:$A,$A158)</f>
        <v>0</v>
      </c>
      <c r="O158" s="88">
        <f>SUMIFS('Dec Receipts Data'!K:K,'Dec Receipts Data'!$A:$A,$B158)+SUMIFS('Dec Receipts Data'!K:K,'Dec Receipts Data'!$A:$A,$A158)</f>
        <v>0</v>
      </c>
      <c r="P158" s="88">
        <f>SUMIFS('Dec Receipts Data'!L:L,'Dec Receipts Data'!$A:$A,$B158)+SUMIFS('Dec Receipts Data'!L:L,'Dec Receipts Data'!$A:$A,$A158)</f>
        <v>0</v>
      </c>
      <c r="Q158" s="88">
        <f>SUMIFS('Dec Receipts Data'!M:M,'Dec Receipts Data'!$A:$A,$B158)+SUMIFS('Dec Receipts Data'!M:M,'Dec Receipts Data'!$A:$A,$A158)</f>
        <v>0</v>
      </c>
      <c r="R158" s="88">
        <f>SUMIFS('Dec Receipts Data'!N:N,'Dec Receipts Data'!$A:$A,$B158)+SUMIFS('Dec Receipts Data'!N:N,'Dec Receipts Data'!$A:$A,$A158)</f>
        <v>0</v>
      </c>
      <c r="S158" s="88">
        <f>SUMIFS('Dec Receipts Data'!O:O,'Dec Receipts Data'!$A:$A,$B158)+SUMIFS('Dec Receipts Data'!O:O,'Dec Receipts Data'!$A:$A,$A158)</f>
        <v>0</v>
      </c>
      <c r="T158" s="88">
        <f>SUMIFS('Dec Receipts Data'!P:P,'Dec Receipts Data'!$A:$A,$B158)+SUMIFS('Dec Receipts Data'!P:P,'Dec Receipts Data'!$A:$A,$A158)</f>
        <v>0</v>
      </c>
      <c r="U158" s="88">
        <f>SUMIFS('Dec Receipts Data'!Q:Q,'Dec Receipts Data'!$A:$A,$B158)+SUMIFS('Dec Receipts Data'!Q:Q,'Dec Receipts Data'!$A:$A,$A158)</f>
        <v>0</v>
      </c>
      <c r="V158" s="88">
        <f>SUMIFS('Dec Receipts Data'!R:R,'Dec Receipts Data'!$A:$A,$B158)+SUMIFS('Dec Receipts Data'!R:R,'Dec Receipts Data'!$A:$A,$A158)</f>
        <v>0</v>
      </c>
      <c r="W158" s="88">
        <f>SUMIFS('Dec Receipts Data'!S:S,'Dec Receipts Data'!$A:$A,$B158)+SUMIFS('Dec Receipts Data'!S:S,'Dec Receipts Data'!$A:$A,$A158)</f>
        <v>0</v>
      </c>
      <c r="X158" s="88">
        <f>SUMIFS('Dec Receipts Data'!T:T,'Dec Receipts Data'!$A:$A,$B158)+SUMIFS('Dec Receipts Data'!T:T,'Dec Receipts Data'!$A:$A,$A158)</f>
        <v>0</v>
      </c>
      <c r="Y158" s="88">
        <f>SUMIFS('Dec Receipts Data'!U:U,'Dec Receipts Data'!$A:$A,$B158)+SUMIFS('Dec Receipts Data'!U:U,'Dec Receipts Data'!$A:$A,$A158)</f>
        <v>0</v>
      </c>
      <c r="Z158" s="88">
        <f>SUMIFS('Dec Receipts Data'!V:V,'Dec Receipts Data'!$A:$A,$B158)+SUMIFS('Dec Receipts Data'!V:V,'Dec Receipts Data'!$A:$A,$A158)</f>
        <v>39344.58</v>
      </c>
      <c r="AA158" s="88">
        <f>SUMIFS('Dec Receipts Data'!W:W,'Dec Receipts Data'!$A:$A,$B158)+SUMIFS('Dec Receipts Data'!W:W,'Dec Receipts Data'!$A:$A,$A158)</f>
        <v>0</v>
      </c>
      <c r="AB158" s="88">
        <f>SUMIFS('Dec Receipts Data'!X:X,'Dec Receipts Data'!$A:$A,$B158)+SUMIFS('Dec Receipts Data'!X:X,'Dec Receipts Data'!$A:$A,$A158)</f>
        <v>14103.48</v>
      </c>
      <c r="AC158" s="88">
        <f>SUMIFS('Dec Receipts Data'!Y:Y,'Dec Receipts Data'!$A:$A,$B158)+SUMIFS('Dec Receipts Data'!Y:Y,'Dec Receipts Data'!$A:$A,$A158)</f>
        <v>890.64</v>
      </c>
      <c r="AD158" s="88">
        <f>SUMIFS('Dec Receipts Data'!Z:Z,'Dec Receipts Data'!$A:$A,$B158)+SUMIFS('Dec Receipts Data'!Z:Z,'Dec Receipts Data'!$A:$A,$A158)</f>
        <v>0</v>
      </c>
      <c r="AE158" s="88">
        <f>SUMIFS('Dec Receipts Data'!AA:AA,'Dec Receipts Data'!$A:$A,$B158)+SUMIFS('Dec Receipts Data'!AA:AA,'Dec Receipts Data'!$A:$A,$A158)</f>
        <v>0</v>
      </c>
      <c r="AF158" s="88">
        <f>SUMIFS('Dec Receipts Data'!AB:AB,'Dec Receipts Data'!$A:$A,$B158)+SUMIFS('Dec Receipts Data'!AB:AB,'Dec Receipts Data'!$A:$A,$A158)</f>
        <v>0</v>
      </c>
      <c r="AG158" s="88">
        <f>SUMIFS('Dec Receipts Data'!AC:AC,'Dec Receipts Data'!$A:$A,$B158)+SUMIFS('Dec Receipts Data'!AC:AC,'Dec Receipts Data'!$A:$A,$A158)</f>
        <v>0</v>
      </c>
      <c r="AH158" s="88">
        <f>SUMIFS('Dec Receipts Data'!AD:AD,'Dec Receipts Data'!$A:$A,$B158)+SUMIFS('Dec Receipts Data'!AD:AD,'Dec Receipts Data'!$A:$A,$A158)</f>
        <v>0</v>
      </c>
      <c r="AI158" s="88">
        <f>SUMIFS('Dec Receipts Data'!AE:AE,'Dec Receipts Data'!$A:$A,$B158)+SUMIFS('Dec Receipts Data'!AE:AE,'Dec Receipts Data'!$A:$A,$A158)</f>
        <v>0</v>
      </c>
      <c r="AJ158" s="88">
        <f>SUMIFS('Dec Receipts Data'!AF:AF,'Dec Receipts Data'!$A:$A,$B158)+SUMIFS('Dec Receipts Data'!AF:AF,'Dec Receipts Data'!$A:$A,$A158)</f>
        <v>0</v>
      </c>
      <c r="AK158" s="88">
        <f>SUMIFS('Dec Receipts Data'!AG:AG,'Dec Receipts Data'!$A:$A,$B158)+SUMIFS('Dec Receipts Data'!AG:AG,'Dec Receipts Data'!$A:$A,$A158)</f>
        <v>0</v>
      </c>
    </row>
    <row r="159" spans="1:37" ht="13.2" outlineLevel="1">
      <c r="A159" s="86"/>
      <c r="B159" s="19" t="s">
        <v>529</v>
      </c>
      <c r="C159" s="127">
        <v>84806</v>
      </c>
      <c r="D159" s="80">
        <f>SUMIFS('PMT Terms'!C:C,'PMT Terms'!B:B,B159)</f>
        <v>60</v>
      </c>
      <c r="E159" s="89">
        <f t="shared" si="3"/>
        <v>1.3744841166898569</v>
      </c>
      <c r="F159" s="84">
        <f t="shared" si="5"/>
        <v>116564.5</v>
      </c>
      <c r="G159" s="88">
        <f>SUMIFS('Dec Receipts Data'!C:C,'Dec Receipts Data'!$A:$A,$B159)+SUMIFS('Dec Receipts Data'!C:C,'Dec Receipts Data'!$A:$A,$A159)</f>
        <v>1247.5</v>
      </c>
      <c r="H159" s="88">
        <f>SUMIFS('Dec Receipts Data'!D:D,'Dec Receipts Data'!$A:$A,$B159)+SUMIFS('Dec Receipts Data'!D:D,'Dec Receipts Data'!$A:$A,$A159)</f>
        <v>469</v>
      </c>
      <c r="I159" s="88">
        <f>SUMIFS('Dec Receipts Data'!E:E,'Dec Receipts Data'!$A:$A,$B159)+SUMIFS('Dec Receipts Data'!E:E,'Dec Receipts Data'!$A:$A,$A159)</f>
        <v>0</v>
      </c>
      <c r="J159" s="88">
        <f>SUMIFS('Dec Receipts Data'!F:F,'Dec Receipts Data'!$A:$A,$B159)+SUMIFS('Dec Receipts Data'!F:F,'Dec Receipts Data'!$A:$A,$A159)</f>
        <v>128</v>
      </c>
      <c r="K159" s="88">
        <f>SUMIFS('Dec Receipts Data'!G:G,'Dec Receipts Data'!$A:$A,$B159)+SUMIFS('Dec Receipts Data'!G:G,'Dec Receipts Data'!$A:$A,$A159)</f>
        <v>0</v>
      </c>
      <c r="L159" s="88">
        <f>SUMIFS('Dec Receipts Data'!H:H,'Dec Receipts Data'!$A:$A,$B159)+SUMIFS('Dec Receipts Data'!H:H,'Dec Receipts Data'!$A:$A,$A159)</f>
        <v>0</v>
      </c>
      <c r="M159" s="88">
        <f>SUMIFS('Dec Receipts Data'!I:I,'Dec Receipts Data'!$A:$A,$B159)+SUMIFS('Dec Receipts Data'!I:I,'Dec Receipts Data'!$A:$A,$A159)</f>
        <v>240</v>
      </c>
      <c r="N159" s="88">
        <f>SUMIFS('Dec Receipts Data'!J:J,'Dec Receipts Data'!$A:$A,$B159)+SUMIFS('Dec Receipts Data'!J:J,'Dec Receipts Data'!$A:$A,$A159)</f>
        <v>14807</v>
      </c>
      <c r="O159" s="88">
        <f>SUMIFS('Dec Receipts Data'!K:K,'Dec Receipts Data'!$A:$A,$B159)+SUMIFS('Dec Receipts Data'!K:K,'Dec Receipts Data'!$A:$A,$A159)</f>
        <v>0</v>
      </c>
      <c r="P159" s="88">
        <f>SUMIFS('Dec Receipts Data'!L:L,'Dec Receipts Data'!$A:$A,$B159)+SUMIFS('Dec Receipts Data'!L:L,'Dec Receipts Data'!$A:$A,$A159)</f>
        <v>744</v>
      </c>
      <c r="Q159" s="88">
        <f>SUMIFS('Dec Receipts Data'!M:M,'Dec Receipts Data'!$A:$A,$B159)+SUMIFS('Dec Receipts Data'!M:M,'Dec Receipts Data'!$A:$A,$A159)</f>
        <v>76</v>
      </c>
      <c r="R159" s="88">
        <f>SUMIFS('Dec Receipts Data'!N:N,'Dec Receipts Data'!$A:$A,$B159)+SUMIFS('Dec Receipts Data'!N:N,'Dec Receipts Data'!$A:$A,$A159)</f>
        <v>7356.5</v>
      </c>
      <c r="S159" s="88">
        <f>SUMIFS('Dec Receipts Data'!O:O,'Dec Receipts Data'!$A:$A,$B159)+SUMIFS('Dec Receipts Data'!O:O,'Dec Receipts Data'!$A:$A,$A159)</f>
        <v>7204</v>
      </c>
      <c r="T159" s="88">
        <f>SUMIFS('Dec Receipts Data'!P:P,'Dec Receipts Data'!$A:$A,$B159)+SUMIFS('Dec Receipts Data'!P:P,'Dec Receipts Data'!$A:$A,$A159)</f>
        <v>445</v>
      </c>
      <c r="U159" s="88">
        <f>SUMIFS('Dec Receipts Data'!Q:Q,'Dec Receipts Data'!$A:$A,$B159)+SUMIFS('Dec Receipts Data'!Q:Q,'Dec Receipts Data'!$A:$A,$A159)</f>
        <v>11267</v>
      </c>
      <c r="V159" s="88">
        <f>SUMIFS('Dec Receipts Data'!R:R,'Dec Receipts Data'!$A:$A,$B159)+SUMIFS('Dec Receipts Data'!R:R,'Dec Receipts Data'!$A:$A,$A159)</f>
        <v>810</v>
      </c>
      <c r="W159" s="88">
        <f>SUMIFS('Dec Receipts Data'!S:S,'Dec Receipts Data'!$A:$A,$B159)+SUMIFS('Dec Receipts Data'!S:S,'Dec Receipts Data'!$A:$A,$A159)</f>
        <v>7390</v>
      </c>
      <c r="X159" s="88">
        <f>SUMIFS('Dec Receipts Data'!T:T,'Dec Receipts Data'!$A:$A,$B159)+SUMIFS('Dec Receipts Data'!T:T,'Dec Receipts Data'!$A:$A,$A159)</f>
        <v>165</v>
      </c>
      <c r="Y159" s="88">
        <f>SUMIFS('Dec Receipts Data'!U:U,'Dec Receipts Data'!$A:$A,$B159)+SUMIFS('Dec Receipts Data'!U:U,'Dec Receipts Data'!$A:$A,$A159)</f>
        <v>0</v>
      </c>
      <c r="Z159" s="88">
        <f>SUMIFS('Dec Receipts Data'!V:V,'Dec Receipts Data'!$A:$A,$B159)+SUMIFS('Dec Receipts Data'!V:V,'Dec Receipts Data'!$A:$A,$A159)</f>
        <v>0</v>
      </c>
      <c r="AA159" s="88">
        <f>SUMIFS('Dec Receipts Data'!W:W,'Dec Receipts Data'!$A:$A,$B159)+SUMIFS('Dec Receipts Data'!W:W,'Dec Receipts Data'!$A:$A,$A159)</f>
        <v>2030</v>
      </c>
      <c r="AB159" s="88">
        <f>SUMIFS('Dec Receipts Data'!X:X,'Dec Receipts Data'!$A:$A,$B159)+SUMIFS('Dec Receipts Data'!X:X,'Dec Receipts Data'!$A:$A,$A159)</f>
        <v>16487</v>
      </c>
      <c r="AC159" s="88">
        <f>SUMIFS('Dec Receipts Data'!Y:Y,'Dec Receipts Data'!$A:$A,$B159)+SUMIFS('Dec Receipts Data'!Y:Y,'Dec Receipts Data'!$A:$A,$A159)</f>
        <v>9067</v>
      </c>
      <c r="AD159" s="88">
        <f>SUMIFS('Dec Receipts Data'!Z:Z,'Dec Receipts Data'!$A:$A,$B159)+SUMIFS('Dec Receipts Data'!Z:Z,'Dec Receipts Data'!$A:$A,$A159)</f>
        <v>0</v>
      </c>
      <c r="AE159" s="88">
        <f>SUMIFS('Dec Receipts Data'!AA:AA,'Dec Receipts Data'!$A:$A,$B159)+SUMIFS('Dec Receipts Data'!AA:AA,'Dec Receipts Data'!$A:$A,$A159)</f>
        <v>0</v>
      </c>
      <c r="AF159" s="88">
        <f>SUMIFS('Dec Receipts Data'!AB:AB,'Dec Receipts Data'!$A:$A,$B159)+SUMIFS('Dec Receipts Data'!AB:AB,'Dec Receipts Data'!$A:$A,$A159)</f>
        <v>0</v>
      </c>
      <c r="AG159" s="88">
        <f>SUMIFS('Dec Receipts Data'!AC:AC,'Dec Receipts Data'!$A:$A,$B159)+SUMIFS('Dec Receipts Data'!AC:AC,'Dec Receipts Data'!$A:$A,$A159)</f>
        <v>0</v>
      </c>
      <c r="AH159" s="88">
        <f>SUMIFS('Dec Receipts Data'!AD:AD,'Dec Receipts Data'!$A:$A,$B159)+SUMIFS('Dec Receipts Data'!AD:AD,'Dec Receipts Data'!$A:$A,$A159)</f>
        <v>512</v>
      </c>
      <c r="AI159" s="88">
        <f>SUMIFS('Dec Receipts Data'!AE:AE,'Dec Receipts Data'!$A:$A,$B159)+SUMIFS('Dec Receipts Data'!AE:AE,'Dec Receipts Data'!$A:$A,$A159)</f>
        <v>0</v>
      </c>
      <c r="AJ159" s="88">
        <f>SUMIFS('Dec Receipts Data'!AF:AF,'Dec Receipts Data'!$A:$A,$B159)+SUMIFS('Dec Receipts Data'!AF:AF,'Dec Receipts Data'!$A:$A,$A159)</f>
        <v>34930.5</v>
      </c>
      <c r="AK159" s="88">
        <f>SUMIFS('Dec Receipts Data'!AG:AG,'Dec Receipts Data'!$A:$A,$B159)+SUMIFS('Dec Receipts Data'!AG:AG,'Dec Receipts Data'!$A:$A,$A159)</f>
        <v>1189</v>
      </c>
    </row>
    <row r="160" spans="1:37" ht="13.2" outlineLevel="1">
      <c r="A160" s="86"/>
      <c r="B160" s="19" t="s">
        <v>141</v>
      </c>
      <c r="C160" s="127">
        <v>83856</v>
      </c>
      <c r="D160" s="80">
        <f>SUMIFS('PMT Terms'!C:C,'PMT Terms'!B:B,B160)</f>
        <v>30</v>
      </c>
      <c r="E160" s="89">
        <f t="shared" si="3"/>
        <v>1.1417451345163137</v>
      </c>
      <c r="F160" s="84">
        <f t="shared" si="5"/>
        <v>95742.18</v>
      </c>
      <c r="G160" s="88">
        <f>SUMIFS('Dec Receipts Data'!C:C,'Dec Receipts Data'!$A:$A,$B160)+SUMIFS('Dec Receipts Data'!C:C,'Dec Receipts Data'!$A:$A,$A160)</f>
        <v>31.55</v>
      </c>
      <c r="H160" s="88">
        <f>SUMIFS('Dec Receipts Data'!D:D,'Dec Receipts Data'!$A:$A,$B160)+SUMIFS('Dec Receipts Data'!D:D,'Dec Receipts Data'!$A:$A,$A160)</f>
        <v>0</v>
      </c>
      <c r="I160" s="88">
        <f>SUMIFS('Dec Receipts Data'!E:E,'Dec Receipts Data'!$A:$A,$B160)+SUMIFS('Dec Receipts Data'!E:E,'Dec Receipts Data'!$A:$A,$A160)</f>
        <v>0</v>
      </c>
      <c r="J160" s="88">
        <f>SUMIFS('Dec Receipts Data'!F:F,'Dec Receipts Data'!$A:$A,$B160)+SUMIFS('Dec Receipts Data'!F:F,'Dec Receipts Data'!$A:$A,$A160)</f>
        <v>0</v>
      </c>
      <c r="K160" s="88">
        <f>SUMIFS('Dec Receipts Data'!G:G,'Dec Receipts Data'!$A:$A,$B160)+SUMIFS('Dec Receipts Data'!G:G,'Dec Receipts Data'!$A:$A,$A160)</f>
        <v>1530.26</v>
      </c>
      <c r="L160" s="88">
        <f>SUMIFS('Dec Receipts Data'!H:H,'Dec Receipts Data'!$A:$A,$B160)+SUMIFS('Dec Receipts Data'!H:H,'Dec Receipts Data'!$A:$A,$A160)</f>
        <v>12221.37</v>
      </c>
      <c r="M160" s="88">
        <f>SUMIFS('Dec Receipts Data'!I:I,'Dec Receipts Data'!$A:$A,$B160)+SUMIFS('Dec Receipts Data'!I:I,'Dec Receipts Data'!$A:$A,$A160)</f>
        <v>147.24</v>
      </c>
      <c r="N160" s="88">
        <f>SUMIFS('Dec Receipts Data'!J:J,'Dec Receipts Data'!$A:$A,$B160)+SUMIFS('Dec Receipts Data'!J:J,'Dec Receipts Data'!$A:$A,$A160)</f>
        <v>8084.76</v>
      </c>
      <c r="O160" s="88">
        <f>SUMIFS('Dec Receipts Data'!K:K,'Dec Receipts Data'!$A:$A,$B160)+SUMIFS('Dec Receipts Data'!K:K,'Dec Receipts Data'!$A:$A,$A160)</f>
        <v>5643.9</v>
      </c>
      <c r="P160" s="88">
        <f>SUMIFS('Dec Receipts Data'!L:L,'Dec Receipts Data'!$A:$A,$B160)+SUMIFS('Dec Receipts Data'!L:L,'Dec Receipts Data'!$A:$A,$A160)</f>
        <v>9197.2800000000007</v>
      </c>
      <c r="Q160" s="88">
        <f>SUMIFS('Dec Receipts Data'!M:M,'Dec Receipts Data'!$A:$A,$B160)+SUMIFS('Dec Receipts Data'!M:M,'Dec Receipts Data'!$A:$A,$A160)</f>
        <v>1084.93</v>
      </c>
      <c r="R160" s="88">
        <f>SUMIFS('Dec Receipts Data'!N:N,'Dec Receipts Data'!$A:$A,$B160)+SUMIFS('Dec Receipts Data'!N:N,'Dec Receipts Data'!$A:$A,$A160)</f>
        <v>4580.32</v>
      </c>
      <c r="S160" s="88">
        <f>SUMIFS('Dec Receipts Data'!O:O,'Dec Receipts Data'!$A:$A,$B160)+SUMIFS('Dec Receipts Data'!O:O,'Dec Receipts Data'!$A:$A,$A160)</f>
        <v>0</v>
      </c>
      <c r="T160" s="88">
        <f>SUMIFS('Dec Receipts Data'!P:P,'Dec Receipts Data'!$A:$A,$B160)+SUMIFS('Dec Receipts Data'!P:P,'Dec Receipts Data'!$A:$A,$A160)</f>
        <v>0</v>
      </c>
      <c r="U160" s="88">
        <f>SUMIFS('Dec Receipts Data'!Q:Q,'Dec Receipts Data'!$A:$A,$B160)+SUMIFS('Dec Receipts Data'!Q:Q,'Dec Receipts Data'!$A:$A,$A160)</f>
        <v>0</v>
      </c>
      <c r="V160" s="88">
        <f>SUMIFS('Dec Receipts Data'!R:R,'Dec Receipts Data'!$A:$A,$B160)+SUMIFS('Dec Receipts Data'!R:R,'Dec Receipts Data'!$A:$A,$A160)</f>
        <v>221.68</v>
      </c>
      <c r="W160" s="88">
        <f>SUMIFS('Dec Receipts Data'!S:S,'Dec Receipts Data'!$A:$A,$B160)+SUMIFS('Dec Receipts Data'!S:S,'Dec Receipts Data'!$A:$A,$A160)</f>
        <v>513.84</v>
      </c>
      <c r="X160" s="88">
        <f>SUMIFS('Dec Receipts Data'!T:T,'Dec Receipts Data'!$A:$A,$B160)+SUMIFS('Dec Receipts Data'!T:T,'Dec Receipts Data'!$A:$A,$A160)</f>
        <v>84</v>
      </c>
      <c r="Y160" s="88">
        <f>SUMIFS('Dec Receipts Data'!U:U,'Dec Receipts Data'!$A:$A,$B160)+SUMIFS('Dec Receipts Data'!U:U,'Dec Receipts Data'!$A:$A,$A160)</f>
        <v>1455.09</v>
      </c>
      <c r="Z160" s="88">
        <f>SUMIFS('Dec Receipts Data'!V:V,'Dec Receipts Data'!$A:$A,$B160)+SUMIFS('Dec Receipts Data'!V:V,'Dec Receipts Data'!$A:$A,$A160)</f>
        <v>7363.24</v>
      </c>
      <c r="AA160" s="88">
        <f>SUMIFS('Dec Receipts Data'!W:W,'Dec Receipts Data'!$A:$A,$B160)+SUMIFS('Dec Receipts Data'!W:W,'Dec Receipts Data'!$A:$A,$A160)</f>
        <v>0</v>
      </c>
      <c r="AB160" s="88">
        <f>SUMIFS('Dec Receipts Data'!X:X,'Dec Receipts Data'!$A:$A,$B160)+SUMIFS('Dec Receipts Data'!X:X,'Dec Receipts Data'!$A:$A,$A160)</f>
        <v>10863.11</v>
      </c>
      <c r="AC160" s="88">
        <f>SUMIFS('Dec Receipts Data'!Y:Y,'Dec Receipts Data'!$A:$A,$B160)+SUMIFS('Dec Receipts Data'!Y:Y,'Dec Receipts Data'!$A:$A,$A160)</f>
        <v>2788.31</v>
      </c>
      <c r="AD160" s="88">
        <f>SUMIFS('Dec Receipts Data'!Z:Z,'Dec Receipts Data'!$A:$A,$B160)+SUMIFS('Dec Receipts Data'!Z:Z,'Dec Receipts Data'!$A:$A,$A160)</f>
        <v>4138.8599999999997</v>
      </c>
      <c r="AE160" s="88">
        <f>SUMIFS('Dec Receipts Data'!AA:AA,'Dec Receipts Data'!$A:$A,$B160)+SUMIFS('Dec Receipts Data'!AA:AA,'Dec Receipts Data'!$A:$A,$A160)</f>
        <v>0</v>
      </c>
      <c r="AF160" s="88">
        <f>SUMIFS('Dec Receipts Data'!AB:AB,'Dec Receipts Data'!$A:$A,$B160)+SUMIFS('Dec Receipts Data'!AB:AB,'Dec Receipts Data'!$A:$A,$A160)</f>
        <v>0</v>
      </c>
      <c r="AG160" s="88">
        <f>SUMIFS('Dec Receipts Data'!AC:AC,'Dec Receipts Data'!$A:$A,$B160)+SUMIFS('Dec Receipts Data'!AC:AC,'Dec Receipts Data'!$A:$A,$A160)</f>
        <v>0</v>
      </c>
      <c r="AH160" s="88">
        <f>SUMIFS('Dec Receipts Data'!AD:AD,'Dec Receipts Data'!$A:$A,$B160)+SUMIFS('Dec Receipts Data'!AD:AD,'Dec Receipts Data'!$A:$A,$A160)</f>
        <v>18853.52</v>
      </c>
      <c r="AI160" s="88">
        <f>SUMIFS('Dec Receipts Data'!AE:AE,'Dec Receipts Data'!$A:$A,$B160)+SUMIFS('Dec Receipts Data'!AE:AE,'Dec Receipts Data'!$A:$A,$A160)</f>
        <v>4452.82</v>
      </c>
      <c r="AJ160" s="88">
        <f>SUMIFS('Dec Receipts Data'!AF:AF,'Dec Receipts Data'!$A:$A,$B160)+SUMIFS('Dec Receipts Data'!AF:AF,'Dec Receipts Data'!$A:$A,$A160)</f>
        <v>2486.1</v>
      </c>
      <c r="AK160" s="88">
        <f>SUMIFS('Dec Receipts Data'!AG:AG,'Dec Receipts Data'!$A:$A,$B160)+SUMIFS('Dec Receipts Data'!AG:AG,'Dec Receipts Data'!$A:$A,$A160)</f>
        <v>0</v>
      </c>
    </row>
    <row r="161" spans="1:37" ht="13.2" outlineLevel="1">
      <c r="A161" s="86"/>
      <c r="B161" s="19" t="s">
        <v>538</v>
      </c>
      <c r="C161" s="127">
        <v>82676</v>
      </c>
      <c r="D161" s="80">
        <f>SUMIFS('PMT Terms'!C:C,'PMT Terms'!B:B,B161)</f>
        <v>30</v>
      </c>
      <c r="E161" s="89">
        <f t="shared" si="3"/>
        <v>1.5881497653490735</v>
      </c>
      <c r="F161" s="84">
        <f t="shared" si="5"/>
        <v>131301.87</v>
      </c>
      <c r="G161" s="88">
        <f>SUMIFS('Dec Receipts Data'!C:C,'Dec Receipts Data'!$A:$A,$B161)+SUMIFS('Dec Receipts Data'!C:C,'Dec Receipts Data'!$A:$A,$A161)</f>
        <v>0</v>
      </c>
      <c r="H161" s="88">
        <f>SUMIFS('Dec Receipts Data'!D:D,'Dec Receipts Data'!$A:$A,$B161)+SUMIFS('Dec Receipts Data'!D:D,'Dec Receipts Data'!$A:$A,$A161)</f>
        <v>0</v>
      </c>
      <c r="I161" s="88">
        <f>SUMIFS('Dec Receipts Data'!E:E,'Dec Receipts Data'!$A:$A,$B161)+SUMIFS('Dec Receipts Data'!E:E,'Dec Receipts Data'!$A:$A,$A161)</f>
        <v>0</v>
      </c>
      <c r="J161" s="88">
        <f>SUMIFS('Dec Receipts Data'!F:F,'Dec Receipts Data'!$A:$A,$B161)+SUMIFS('Dec Receipts Data'!F:F,'Dec Receipts Data'!$A:$A,$A161)</f>
        <v>0</v>
      </c>
      <c r="K161" s="88">
        <f>SUMIFS('Dec Receipts Data'!G:G,'Dec Receipts Data'!$A:$A,$B161)+SUMIFS('Dec Receipts Data'!G:G,'Dec Receipts Data'!$A:$A,$A161)</f>
        <v>0</v>
      </c>
      <c r="L161" s="88">
        <f>SUMIFS('Dec Receipts Data'!H:H,'Dec Receipts Data'!$A:$A,$B161)+SUMIFS('Dec Receipts Data'!H:H,'Dec Receipts Data'!$A:$A,$A161)</f>
        <v>0</v>
      </c>
      <c r="M161" s="88">
        <f>SUMIFS('Dec Receipts Data'!I:I,'Dec Receipts Data'!$A:$A,$B161)+SUMIFS('Dec Receipts Data'!I:I,'Dec Receipts Data'!$A:$A,$A161)</f>
        <v>17430.48</v>
      </c>
      <c r="N161" s="88">
        <f>SUMIFS('Dec Receipts Data'!J:J,'Dec Receipts Data'!$A:$A,$B161)+SUMIFS('Dec Receipts Data'!J:J,'Dec Receipts Data'!$A:$A,$A161)</f>
        <v>0</v>
      </c>
      <c r="O161" s="88">
        <f>SUMIFS('Dec Receipts Data'!K:K,'Dec Receipts Data'!$A:$A,$B161)+SUMIFS('Dec Receipts Data'!K:K,'Dec Receipts Data'!$A:$A,$A161)</f>
        <v>18180.91</v>
      </c>
      <c r="P161" s="88">
        <f>SUMIFS('Dec Receipts Data'!L:L,'Dec Receipts Data'!$A:$A,$B161)+SUMIFS('Dec Receipts Data'!L:L,'Dec Receipts Data'!$A:$A,$A161)</f>
        <v>0</v>
      </c>
      <c r="Q161" s="88">
        <f>SUMIFS('Dec Receipts Data'!M:M,'Dec Receipts Data'!$A:$A,$B161)+SUMIFS('Dec Receipts Data'!M:M,'Dec Receipts Data'!$A:$A,$A161)</f>
        <v>0</v>
      </c>
      <c r="R161" s="88">
        <f>SUMIFS('Dec Receipts Data'!N:N,'Dec Receipts Data'!$A:$A,$B161)+SUMIFS('Dec Receipts Data'!N:N,'Dec Receipts Data'!$A:$A,$A161)</f>
        <v>0</v>
      </c>
      <c r="S161" s="88">
        <f>SUMIFS('Dec Receipts Data'!O:O,'Dec Receipts Data'!$A:$A,$B161)+SUMIFS('Dec Receipts Data'!O:O,'Dec Receipts Data'!$A:$A,$A161)</f>
        <v>0</v>
      </c>
      <c r="T161" s="88">
        <f>SUMIFS('Dec Receipts Data'!P:P,'Dec Receipts Data'!$A:$A,$B161)+SUMIFS('Dec Receipts Data'!P:P,'Dec Receipts Data'!$A:$A,$A161)</f>
        <v>0</v>
      </c>
      <c r="U161" s="88">
        <f>SUMIFS('Dec Receipts Data'!Q:Q,'Dec Receipts Data'!$A:$A,$B161)+SUMIFS('Dec Receipts Data'!Q:Q,'Dec Receipts Data'!$A:$A,$A161)</f>
        <v>0</v>
      </c>
      <c r="V161" s="88">
        <f>SUMIFS('Dec Receipts Data'!R:R,'Dec Receipts Data'!$A:$A,$B161)+SUMIFS('Dec Receipts Data'!R:R,'Dec Receipts Data'!$A:$A,$A161)</f>
        <v>0</v>
      </c>
      <c r="W161" s="88">
        <f>SUMIFS('Dec Receipts Data'!S:S,'Dec Receipts Data'!$A:$A,$B161)+SUMIFS('Dec Receipts Data'!S:S,'Dec Receipts Data'!$A:$A,$A161)</f>
        <v>0</v>
      </c>
      <c r="X161" s="88">
        <f>SUMIFS('Dec Receipts Data'!T:T,'Dec Receipts Data'!$A:$A,$B161)+SUMIFS('Dec Receipts Data'!T:T,'Dec Receipts Data'!$A:$A,$A161)</f>
        <v>76.680000000000007</v>
      </c>
      <c r="Y161" s="88">
        <f>SUMIFS('Dec Receipts Data'!U:U,'Dec Receipts Data'!$A:$A,$B161)+SUMIFS('Dec Receipts Data'!U:U,'Dec Receipts Data'!$A:$A,$A161)</f>
        <v>34076.980000000003</v>
      </c>
      <c r="Z161" s="88">
        <f>SUMIFS('Dec Receipts Data'!V:V,'Dec Receipts Data'!$A:$A,$B161)+SUMIFS('Dec Receipts Data'!V:V,'Dec Receipts Data'!$A:$A,$A161)</f>
        <v>33.46</v>
      </c>
      <c r="AA161" s="88">
        <f>SUMIFS('Dec Receipts Data'!W:W,'Dec Receipts Data'!$A:$A,$B161)+SUMIFS('Dec Receipts Data'!W:W,'Dec Receipts Data'!$A:$A,$A161)</f>
        <v>0</v>
      </c>
      <c r="AB161" s="88">
        <f>SUMIFS('Dec Receipts Data'!X:X,'Dec Receipts Data'!$A:$A,$B161)+SUMIFS('Dec Receipts Data'!X:X,'Dec Receipts Data'!$A:$A,$A161)</f>
        <v>0</v>
      </c>
      <c r="AC161" s="88">
        <f>SUMIFS('Dec Receipts Data'!Y:Y,'Dec Receipts Data'!$A:$A,$B161)+SUMIFS('Dec Receipts Data'!Y:Y,'Dec Receipts Data'!$A:$A,$A161)</f>
        <v>0</v>
      </c>
      <c r="AD161" s="88">
        <f>SUMIFS('Dec Receipts Data'!Z:Z,'Dec Receipts Data'!$A:$A,$B161)+SUMIFS('Dec Receipts Data'!Z:Z,'Dec Receipts Data'!$A:$A,$A161)</f>
        <v>0</v>
      </c>
      <c r="AE161" s="88">
        <f>SUMIFS('Dec Receipts Data'!AA:AA,'Dec Receipts Data'!$A:$A,$B161)+SUMIFS('Dec Receipts Data'!AA:AA,'Dec Receipts Data'!$A:$A,$A161)</f>
        <v>0</v>
      </c>
      <c r="AF161" s="88">
        <f>SUMIFS('Dec Receipts Data'!AB:AB,'Dec Receipts Data'!$A:$A,$B161)+SUMIFS('Dec Receipts Data'!AB:AB,'Dec Receipts Data'!$A:$A,$A161)</f>
        <v>0</v>
      </c>
      <c r="AG161" s="88">
        <f>SUMIFS('Dec Receipts Data'!AC:AC,'Dec Receipts Data'!$A:$A,$B161)+SUMIFS('Dec Receipts Data'!AC:AC,'Dec Receipts Data'!$A:$A,$A161)</f>
        <v>36003.96</v>
      </c>
      <c r="AH161" s="88">
        <f>SUMIFS('Dec Receipts Data'!AD:AD,'Dec Receipts Data'!$A:$A,$B161)+SUMIFS('Dec Receipts Data'!AD:AD,'Dec Receipts Data'!$A:$A,$A161)</f>
        <v>0</v>
      </c>
      <c r="AI161" s="88">
        <f>SUMIFS('Dec Receipts Data'!AE:AE,'Dec Receipts Data'!$A:$A,$B161)+SUMIFS('Dec Receipts Data'!AE:AE,'Dec Receipts Data'!$A:$A,$A161)</f>
        <v>0</v>
      </c>
      <c r="AJ161" s="88">
        <f>SUMIFS('Dec Receipts Data'!AF:AF,'Dec Receipts Data'!$A:$A,$B161)+SUMIFS('Dec Receipts Data'!AF:AF,'Dec Receipts Data'!$A:$A,$A161)</f>
        <v>17057.28</v>
      </c>
      <c r="AK161" s="88">
        <f>SUMIFS('Dec Receipts Data'!AG:AG,'Dec Receipts Data'!$A:$A,$B161)+SUMIFS('Dec Receipts Data'!AG:AG,'Dec Receipts Data'!$A:$A,$A161)</f>
        <v>8442.1200000000008</v>
      </c>
    </row>
    <row r="162" spans="1:37" ht="13.2" outlineLevel="1">
      <c r="A162" s="86"/>
      <c r="B162" s="19" t="s">
        <v>523</v>
      </c>
      <c r="C162" s="127">
        <v>82581</v>
      </c>
      <c r="D162" s="80">
        <f>SUMIFS('PMT Terms'!C:C,'PMT Terms'!B:B,B162)</f>
        <v>30</v>
      </c>
      <c r="E162" s="89">
        <f t="shared" si="3"/>
        <v>1.667560697981376</v>
      </c>
      <c r="F162" s="84">
        <f t="shared" si="5"/>
        <v>137708.83000000002</v>
      </c>
      <c r="G162" s="88">
        <f>SUMIFS('Dec Receipts Data'!C:C,'Dec Receipts Data'!$A:$A,$B162)+SUMIFS('Dec Receipts Data'!C:C,'Dec Receipts Data'!$A:$A,$A162)</f>
        <v>0</v>
      </c>
      <c r="H162" s="88">
        <f>SUMIFS('Dec Receipts Data'!D:D,'Dec Receipts Data'!$A:$A,$B162)+SUMIFS('Dec Receipts Data'!D:D,'Dec Receipts Data'!$A:$A,$A162)</f>
        <v>0</v>
      </c>
      <c r="I162" s="88">
        <f>SUMIFS('Dec Receipts Data'!E:E,'Dec Receipts Data'!$A:$A,$B162)+SUMIFS('Dec Receipts Data'!E:E,'Dec Receipts Data'!$A:$A,$A162)</f>
        <v>0</v>
      </c>
      <c r="J162" s="88">
        <f>SUMIFS('Dec Receipts Data'!F:F,'Dec Receipts Data'!$A:$A,$B162)+SUMIFS('Dec Receipts Data'!F:F,'Dec Receipts Data'!$A:$A,$A162)</f>
        <v>0</v>
      </c>
      <c r="K162" s="88">
        <f>SUMIFS('Dec Receipts Data'!G:G,'Dec Receipts Data'!$A:$A,$B162)+SUMIFS('Dec Receipts Data'!G:G,'Dec Receipts Data'!$A:$A,$A162)</f>
        <v>0</v>
      </c>
      <c r="L162" s="88">
        <f>SUMIFS('Dec Receipts Data'!H:H,'Dec Receipts Data'!$A:$A,$B162)+SUMIFS('Dec Receipts Data'!H:H,'Dec Receipts Data'!$A:$A,$A162)</f>
        <v>0</v>
      </c>
      <c r="M162" s="88">
        <f>SUMIFS('Dec Receipts Data'!I:I,'Dec Receipts Data'!$A:$A,$B162)+SUMIFS('Dec Receipts Data'!I:I,'Dec Receipts Data'!$A:$A,$A162)</f>
        <v>64.25</v>
      </c>
      <c r="N162" s="88">
        <f>SUMIFS('Dec Receipts Data'!J:J,'Dec Receipts Data'!$A:$A,$B162)+SUMIFS('Dec Receipts Data'!J:J,'Dec Receipts Data'!$A:$A,$A162)</f>
        <v>0</v>
      </c>
      <c r="O162" s="88">
        <f>SUMIFS('Dec Receipts Data'!K:K,'Dec Receipts Data'!$A:$A,$B162)+SUMIFS('Dec Receipts Data'!K:K,'Dec Receipts Data'!$A:$A,$A162)</f>
        <v>0</v>
      </c>
      <c r="P162" s="88">
        <f>SUMIFS('Dec Receipts Data'!L:L,'Dec Receipts Data'!$A:$A,$B162)+SUMIFS('Dec Receipts Data'!L:L,'Dec Receipts Data'!$A:$A,$A162)</f>
        <v>0</v>
      </c>
      <c r="Q162" s="88">
        <f>SUMIFS('Dec Receipts Data'!M:M,'Dec Receipts Data'!$A:$A,$B162)+SUMIFS('Dec Receipts Data'!M:M,'Dec Receipts Data'!$A:$A,$A162)</f>
        <v>0</v>
      </c>
      <c r="R162" s="88">
        <f>SUMIFS('Dec Receipts Data'!N:N,'Dec Receipts Data'!$A:$A,$B162)+SUMIFS('Dec Receipts Data'!N:N,'Dec Receipts Data'!$A:$A,$A162)</f>
        <v>0</v>
      </c>
      <c r="S162" s="88">
        <f>SUMIFS('Dec Receipts Data'!O:O,'Dec Receipts Data'!$A:$A,$B162)+SUMIFS('Dec Receipts Data'!O:O,'Dec Receipts Data'!$A:$A,$A162)</f>
        <v>0</v>
      </c>
      <c r="T162" s="88">
        <f>SUMIFS('Dec Receipts Data'!P:P,'Dec Receipts Data'!$A:$A,$B162)+SUMIFS('Dec Receipts Data'!P:P,'Dec Receipts Data'!$A:$A,$A162)</f>
        <v>0</v>
      </c>
      <c r="U162" s="88">
        <f>SUMIFS('Dec Receipts Data'!Q:Q,'Dec Receipts Data'!$A:$A,$B162)+SUMIFS('Dec Receipts Data'!Q:Q,'Dec Receipts Data'!$A:$A,$A162)</f>
        <v>0</v>
      </c>
      <c r="V162" s="88">
        <f>SUMIFS('Dec Receipts Data'!R:R,'Dec Receipts Data'!$A:$A,$B162)+SUMIFS('Dec Receipts Data'!R:R,'Dec Receipts Data'!$A:$A,$A162)</f>
        <v>0</v>
      </c>
      <c r="W162" s="88">
        <f>SUMIFS('Dec Receipts Data'!S:S,'Dec Receipts Data'!$A:$A,$B162)+SUMIFS('Dec Receipts Data'!S:S,'Dec Receipts Data'!$A:$A,$A162)</f>
        <v>0</v>
      </c>
      <c r="X162" s="88">
        <f>SUMIFS('Dec Receipts Data'!T:T,'Dec Receipts Data'!$A:$A,$B162)+SUMIFS('Dec Receipts Data'!T:T,'Dec Receipts Data'!$A:$A,$A162)</f>
        <v>51867.35</v>
      </c>
      <c r="Y162" s="88">
        <f>SUMIFS('Dec Receipts Data'!U:U,'Dec Receipts Data'!$A:$A,$B162)+SUMIFS('Dec Receipts Data'!U:U,'Dec Receipts Data'!$A:$A,$A162)</f>
        <v>0</v>
      </c>
      <c r="Z162" s="88">
        <f>SUMIFS('Dec Receipts Data'!V:V,'Dec Receipts Data'!$A:$A,$B162)+SUMIFS('Dec Receipts Data'!V:V,'Dec Receipts Data'!$A:$A,$A162)</f>
        <v>0</v>
      </c>
      <c r="AA162" s="88">
        <f>SUMIFS('Dec Receipts Data'!W:W,'Dec Receipts Data'!$A:$A,$B162)+SUMIFS('Dec Receipts Data'!W:W,'Dec Receipts Data'!$A:$A,$A162)</f>
        <v>28227.85</v>
      </c>
      <c r="AB162" s="88">
        <f>SUMIFS('Dec Receipts Data'!X:X,'Dec Receipts Data'!$A:$A,$B162)+SUMIFS('Dec Receipts Data'!X:X,'Dec Receipts Data'!$A:$A,$A162)</f>
        <v>328.58</v>
      </c>
      <c r="AC162" s="88">
        <f>SUMIFS('Dec Receipts Data'!Y:Y,'Dec Receipts Data'!$A:$A,$B162)+SUMIFS('Dec Receipts Data'!Y:Y,'Dec Receipts Data'!$A:$A,$A162)</f>
        <v>0</v>
      </c>
      <c r="AD162" s="88">
        <f>SUMIFS('Dec Receipts Data'!Z:Z,'Dec Receipts Data'!$A:$A,$B162)+SUMIFS('Dec Receipts Data'!Z:Z,'Dec Receipts Data'!$A:$A,$A162)</f>
        <v>0</v>
      </c>
      <c r="AE162" s="88">
        <f>SUMIFS('Dec Receipts Data'!AA:AA,'Dec Receipts Data'!$A:$A,$B162)+SUMIFS('Dec Receipts Data'!AA:AA,'Dec Receipts Data'!$A:$A,$A162)</f>
        <v>0</v>
      </c>
      <c r="AF162" s="88">
        <f>SUMIFS('Dec Receipts Data'!AB:AB,'Dec Receipts Data'!$A:$A,$B162)+SUMIFS('Dec Receipts Data'!AB:AB,'Dec Receipts Data'!$A:$A,$A162)</f>
        <v>0</v>
      </c>
      <c r="AG162" s="88">
        <f>SUMIFS('Dec Receipts Data'!AC:AC,'Dec Receipts Data'!$A:$A,$B162)+SUMIFS('Dec Receipts Data'!AC:AC,'Dec Receipts Data'!$A:$A,$A162)</f>
        <v>0</v>
      </c>
      <c r="AH162" s="88">
        <f>SUMIFS('Dec Receipts Data'!AD:AD,'Dec Receipts Data'!$A:$A,$B162)+SUMIFS('Dec Receipts Data'!AD:AD,'Dec Receipts Data'!$A:$A,$A162)</f>
        <v>0</v>
      </c>
      <c r="AI162" s="88">
        <f>SUMIFS('Dec Receipts Data'!AE:AE,'Dec Receipts Data'!$A:$A,$B162)+SUMIFS('Dec Receipts Data'!AE:AE,'Dec Receipts Data'!$A:$A,$A162)</f>
        <v>37879.35</v>
      </c>
      <c r="AJ162" s="88">
        <f>SUMIFS('Dec Receipts Data'!AF:AF,'Dec Receipts Data'!$A:$A,$B162)+SUMIFS('Dec Receipts Data'!AF:AF,'Dec Receipts Data'!$A:$A,$A162)</f>
        <v>19341.45</v>
      </c>
      <c r="AK162" s="88">
        <f>SUMIFS('Dec Receipts Data'!AG:AG,'Dec Receipts Data'!$A:$A,$B162)+SUMIFS('Dec Receipts Data'!AG:AG,'Dec Receipts Data'!$A:$A,$A162)</f>
        <v>0</v>
      </c>
    </row>
    <row r="163" spans="1:37" ht="13.2" outlineLevel="1">
      <c r="A163" s="86"/>
      <c r="B163" s="19" t="s">
        <v>117</v>
      </c>
      <c r="C163" s="127">
        <v>80950</v>
      </c>
      <c r="D163" s="80">
        <f>SUMIFS('PMT Terms'!C:C,'PMT Terms'!B:B,B163)</f>
        <v>60</v>
      </c>
      <c r="E163" s="89">
        <f t="shared" si="3"/>
        <v>0.92724904261890051</v>
      </c>
      <c r="F163" s="84">
        <f t="shared" si="5"/>
        <v>75060.81</v>
      </c>
      <c r="G163" s="88">
        <f>SUMIFS('Dec Receipts Data'!C:C,'Dec Receipts Data'!$A:$A,$B163)+SUMIFS('Dec Receipts Data'!C:C,'Dec Receipts Data'!$A:$A,$A163)</f>
        <v>0</v>
      </c>
      <c r="H163" s="88">
        <f>SUMIFS('Dec Receipts Data'!D:D,'Dec Receipts Data'!$A:$A,$B163)+SUMIFS('Dec Receipts Data'!D:D,'Dec Receipts Data'!$A:$A,$A163)</f>
        <v>391.44</v>
      </c>
      <c r="I163" s="88">
        <f>SUMIFS('Dec Receipts Data'!E:E,'Dec Receipts Data'!$A:$A,$B163)+SUMIFS('Dec Receipts Data'!E:E,'Dec Receipts Data'!$A:$A,$A163)</f>
        <v>0</v>
      </c>
      <c r="J163" s="88">
        <f>SUMIFS('Dec Receipts Data'!F:F,'Dec Receipts Data'!$A:$A,$B163)+SUMIFS('Dec Receipts Data'!F:F,'Dec Receipts Data'!$A:$A,$A163)</f>
        <v>335.04</v>
      </c>
      <c r="K163" s="88">
        <f>SUMIFS('Dec Receipts Data'!G:G,'Dec Receipts Data'!$A:$A,$B163)+SUMIFS('Dec Receipts Data'!G:G,'Dec Receipts Data'!$A:$A,$A163)</f>
        <v>6970.56</v>
      </c>
      <c r="L163" s="88">
        <f>SUMIFS('Dec Receipts Data'!H:H,'Dec Receipts Data'!$A:$A,$B163)+SUMIFS('Dec Receipts Data'!H:H,'Dec Receipts Data'!$A:$A,$A163)</f>
        <v>3720.46</v>
      </c>
      <c r="M163" s="88">
        <f>SUMIFS('Dec Receipts Data'!I:I,'Dec Receipts Data'!$A:$A,$B163)+SUMIFS('Dec Receipts Data'!I:I,'Dec Receipts Data'!$A:$A,$A163)</f>
        <v>2285.02</v>
      </c>
      <c r="N163" s="88">
        <f>SUMIFS('Dec Receipts Data'!J:J,'Dec Receipts Data'!$A:$A,$B163)+SUMIFS('Dec Receipts Data'!J:J,'Dec Receipts Data'!$A:$A,$A163)</f>
        <v>335.04</v>
      </c>
      <c r="O163" s="88">
        <f>SUMIFS('Dec Receipts Data'!K:K,'Dec Receipts Data'!$A:$A,$B163)+SUMIFS('Dec Receipts Data'!K:K,'Dec Receipts Data'!$A:$A,$A163)</f>
        <v>46.62</v>
      </c>
      <c r="P163" s="88">
        <f>SUMIFS('Dec Receipts Data'!L:L,'Dec Receipts Data'!$A:$A,$B163)+SUMIFS('Dec Receipts Data'!L:L,'Dec Receipts Data'!$A:$A,$A163)</f>
        <v>0</v>
      </c>
      <c r="Q163" s="88">
        <f>SUMIFS('Dec Receipts Data'!M:M,'Dec Receipts Data'!$A:$A,$B163)+SUMIFS('Dec Receipts Data'!M:M,'Dec Receipts Data'!$A:$A,$A163)</f>
        <v>0</v>
      </c>
      <c r="R163" s="88">
        <f>SUMIFS('Dec Receipts Data'!N:N,'Dec Receipts Data'!$A:$A,$B163)+SUMIFS('Dec Receipts Data'!N:N,'Dec Receipts Data'!$A:$A,$A163)</f>
        <v>0</v>
      </c>
      <c r="S163" s="88">
        <f>SUMIFS('Dec Receipts Data'!O:O,'Dec Receipts Data'!$A:$A,$B163)+SUMIFS('Dec Receipts Data'!O:O,'Dec Receipts Data'!$A:$A,$A163)</f>
        <v>0</v>
      </c>
      <c r="T163" s="88">
        <f>SUMIFS('Dec Receipts Data'!P:P,'Dec Receipts Data'!$A:$A,$B163)+SUMIFS('Dec Receipts Data'!P:P,'Dec Receipts Data'!$A:$A,$A163)</f>
        <v>11166.78</v>
      </c>
      <c r="U163" s="88">
        <f>SUMIFS('Dec Receipts Data'!Q:Q,'Dec Receipts Data'!$A:$A,$B163)+SUMIFS('Dec Receipts Data'!Q:Q,'Dec Receipts Data'!$A:$A,$A163)</f>
        <v>4666.37</v>
      </c>
      <c r="V163" s="88">
        <f>SUMIFS('Dec Receipts Data'!R:R,'Dec Receipts Data'!$A:$A,$B163)+SUMIFS('Dec Receipts Data'!R:R,'Dec Receipts Data'!$A:$A,$A163)</f>
        <v>0</v>
      </c>
      <c r="W163" s="88">
        <f>SUMIFS('Dec Receipts Data'!S:S,'Dec Receipts Data'!$A:$A,$B163)+SUMIFS('Dec Receipts Data'!S:S,'Dec Receipts Data'!$A:$A,$A163)</f>
        <v>356.85</v>
      </c>
      <c r="X163" s="88">
        <f>SUMIFS('Dec Receipts Data'!T:T,'Dec Receipts Data'!$A:$A,$B163)+SUMIFS('Dec Receipts Data'!T:T,'Dec Receipts Data'!$A:$A,$A163)</f>
        <v>0</v>
      </c>
      <c r="Y163" s="88">
        <f>SUMIFS('Dec Receipts Data'!U:U,'Dec Receipts Data'!$A:$A,$B163)+SUMIFS('Dec Receipts Data'!U:U,'Dec Receipts Data'!$A:$A,$A163)</f>
        <v>24102.41</v>
      </c>
      <c r="Z163" s="88">
        <f>SUMIFS('Dec Receipts Data'!V:V,'Dec Receipts Data'!$A:$A,$B163)+SUMIFS('Dec Receipts Data'!V:V,'Dec Receipts Data'!$A:$A,$A163)</f>
        <v>0</v>
      </c>
      <c r="AA163" s="88">
        <f>SUMIFS('Dec Receipts Data'!W:W,'Dec Receipts Data'!$A:$A,$B163)+SUMIFS('Dec Receipts Data'!W:W,'Dec Receipts Data'!$A:$A,$A163)</f>
        <v>0</v>
      </c>
      <c r="AB163" s="88">
        <f>SUMIFS('Dec Receipts Data'!X:X,'Dec Receipts Data'!$A:$A,$B163)+SUMIFS('Dec Receipts Data'!X:X,'Dec Receipts Data'!$A:$A,$A163)</f>
        <v>0</v>
      </c>
      <c r="AC163" s="88">
        <f>SUMIFS('Dec Receipts Data'!Y:Y,'Dec Receipts Data'!$A:$A,$B163)+SUMIFS('Dec Receipts Data'!Y:Y,'Dec Receipts Data'!$A:$A,$A163)</f>
        <v>2.66</v>
      </c>
      <c r="AD163" s="88">
        <f>SUMIFS('Dec Receipts Data'!Z:Z,'Dec Receipts Data'!$A:$A,$B163)+SUMIFS('Dec Receipts Data'!Z:Z,'Dec Receipts Data'!$A:$A,$A163)</f>
        <v>0</v>
      </c>
      <c r="AE163" s="88">
        <f>SUMIFS('Dec Receipts Data'!AA:AA,'Dec Receipts Data'!$A:$A,$B163)+SUMIFS('Dec Receipts Data'!AA:AA,'Dec Receipts Data'!$A:$A,$A163)</f>
        <v>41.28</v>
      </c>
      <c r="AF163" s="88">
        <f>SUMIFS('Dec Receipts Data'!AB:AB,'Dec Receipts Data'!$A:$A,$B163)+SUMIFS('Dec Receipts Data'!AB:AB,'Dec Receipts Data'!$A:$A,$A163)</f>
        <v>0</v>
      </c>
      <c r="AG163" s="88">
        <f>SUMIFS('Dec Receipts Data'!AC:AC,'Dec Receipts Data'!$A:$A,$B163)+SUMIFS('Dec Receipts Data'!AC:AC,'Dec Receipts Data'!$A:$A,$A163)</f>
        <v>33.36</v>
      </c>
      <c r="AH163" s="88">
        <f>SUMIFS('Dec Receipts Data'!AD:AD,'Dec Receipts Data'!$A:$A,$B163)+SUMIFS('Dec Receipts Data'!AD:AD,'Dec Receipts Data'!$A:$A,$A163)</f>
        <v>20606.919999999998</v>
      </c>
      <c r="AI163" s="88">
        <f>SUMIFS('Dec Receipts Data'!AE:AE,'Dec Receipts Data'!$A:$A,$B163)+SUMIFS('Dec Receipts Data'!AE:AE,'Dec Receipts Data'!$A:$A,$A163)</f>
        <v>0</v>
      </c>
      <c r="AJ163" s="88">
        <f>SUMIFS('Dec Receipts Data'!AF:AF,'Dec Receipts Data'!$A:$A,$B163)+SUMIFS('Dec Receipts Data'!AF:AF,'Dec Receipts Data'!$A:$A,$A163)</f>
        <v>0</v>
      </c>
      <c r="AK163" s="88">
        <f>SUMIFS('Dec Receipts Data'!AG:AG,'Dec Receipts Data'!$A:$A,$B163)+SUMIFS('Dec Receipts Data'!AG:AG,'Dec Receipts Data'!$A:$A,$A163)</f>
        <v>0</v>
      </c>
    </row>
    <row r="164" spans="1:37" ht="13.2" outlineLevel="1">
      <c r="A164" s="86"/>
      <c r="B164" s="19" t="s">
        <v>181</v>
      </c>
      <c r="C164" s="127">
        <v>79750</v>
      </c>
      <c r="D164" s="80">
        <f>SUMIFS('PMT Terms'!C:C,'PMT Terms'!B:B,B164)</f>
        <v>60</v>
      </c>
      <c r="E164" s="89">
        <f t="shared" si="3"/>
        <v>0.91934896551724121</v>
      </c>
      <c r="F164" s="84">
        <f t="shared" si="5"/>
        <v>73318.079999999987</v>
      </c>
      <c r="G164" s="88">
        <f>SUMIFS('Dec Receipts Data'!C:C,'Dec Receipts Data'!$A:$A,$B164)+SUMIFS('Dec Receipts Data'!C:C,'Dec Receipts Data'!$A:$A,$A164)</f>
        <v>0</v>
      </c>
      <c r="H164" s="88">
        <f>SUMIFS('Dec Receipts Data'!D:D,'Dec Receipts Data'!$A:$A,$B164)+SUMIFS('Dec Receipts Data'!D:D,'Dec Receipts Data'!$A:$A,$A164)</f>
        <v>0</v>
      </c>
      <c r="I164" s="88">
        <f>SUMIFS('Dec Receipts Data'!E:E,'Dec Receipts Data'!$A:$A,$B164)+SUMIFS('Dec Receipts Data'!E:E,'Dec Receipts Data'!$A:$A,$A164)</f>
        <v>3245.74</v>
      </c>
      <c r="J164" s="88">
        <f>SUMIFS('Dec Receipts Data'!F:F,'Dec Receipts Data'!$A:$A,$B164)+SUMIFS('Dec Receipts Data'!F:F,'Dec Receipts Data'!$A:$A,$A164)</f>
        <v>64</v>
      </c>
      <c r="K164" s="88">
        <f>SUMIFS('Dec Receipts Data'!G:G,'Dec Receipts Data'!$A:$A,$B164)+SUMIFS('Dec Receipts Data'!G:G,'Dec Receipts Data'!$A:$A,$A164)</f>
        <v>0</v>
      </c>
      <c r="L164" s="88">
        <f>SUMIFS('Dec Receipts Data'!H:H,'Dec Receipts Data'!$A:$A,$B164)+SUMIFS('Dec Receipts Data'!H:H,'Dec Receipts Data'!$A:$A,$A164)</f>
        <v>0</v>
      </c>
      <c r="M164" s="88">
        <f>SUMIFS('Dec Receipts Data'!I:I,'Dec Receipts Data'!$A:$A,$B164)+SUMIFS('Dec Receipts Data'!I:I,'Dec Receipts Data'!$A:$A,$A164)</f>
        <v>4064.69</v>
      </c>
      <c r="N164" s="88">
        <f>SUMIFS('Dec Receipts Data'!J:J,'Dec Receipts Data'!$A:$A,$B164)+SUMIFS('Dec Receipts Data'!J:J,'Dec Receipts Data'!$A:$A,$A164)</f>
        <v>9843.02</v>
      </c>
      <c r="O164" s="88">
        <f>SUMIFS('Dec Receipts Data'!K:K,'Dec Receipts Data'!$A:$A,$B164)+SUMIFS('Dec Receipts Data'!K:K,'Dec Receipts Data'!$A:$A,$A164)</f>
        <v>678</v>
      </c>
      <c r="P164" s="88">
        <f>SUMIFS('Dec Receipts Data'!L:L,'Dec Receipts Data'!$A:$A,$B164)+SUMIFS('Dec Receipts Data'!L:L,'Dec Receipts Data'!$A:$A,$A164)</f>
        <v>3085.13</v>
      </c>
      <c r="Q164" s="88">
        <f>SUMIFS('Dec Receipts Data'!M:M,'Dec Receipts Data'!$A:$A,$B164)+SUMIFS('Dec Receipts Data'!M:M,'Dec Receipts Data'!$A:$A,$A164)</f>
        <v>112</v>
      </c>
      <c r="R164" s="88">
        <f>SUMIFS('Dec Receipts Data'!N:N,'Dec Receipts Data'!$A:$A,$B164)+SUMIFS('Dec Receipts Data'!N:N,'Dec Receipts Data'!$A:$A,$A164)</f>
        <v>4636.4799999999996</v>
      </c>
      <c r="S164" s="88">
        <f>SUMIFS('Dec Receipts Data'!O:O,'Dec Receipts Data'!$A:$A,$B164)+SUMIFS('Dec Receipts Data'!O:O,'Dec Receipts Data'!$A:$A,$A164)</f>
        <v>0</v>
      </c>
      <c r="T164" s="88">
        <f>SUMIFS('Dec Receipts Data'!P:P,'Dec Receipts Data'!$A:$A,$B164)+SUMIFS('Dec Receipts Data'!P:P,'Dec Receipts Data'!$A:$A,$A164)</f>
        <v>0</v>
      </c>
      <c r="U164" s="88">
        <f>SUMIFS('Dec Receipts Data'!Q:Q,'Dec Receipts Data'!$A:$A,$B164)+SUMIFS('Dec Receipts Data'!Q:Q,'Dec Receipts Data'!$A:$A,$A164)</f>
        <v>270.3</v>
      </c>
      <c r="V164" s="88">
        <f>SUMIFS('Dec Receipts Data'!R:R,'Dec Receipts Data'!$A:$A,$B164)+SUMIFS('Dec Receipts Data'!R:R,'Dec Receipts Data'!$A:$A,$A164)</f>
        <v>2704.99</v>
      </c>
      <c r="W164" s="88">
        <f>SUMIFS('Dec Receipts Data'!S:S,'Dec Receipts Data'!$A:$A,$B164)+SUMIFS('Dec Receipts Data'!S:S,'Dec Receipts Data'!$A:$A,$A164)</f>
        <v>8502.49</v>
      </c>
      <c r="X164" s="88">
        <f>SUMIFS('Dec Receipts Data'!T:T,'Dec Receipts Data'!$A:$A,$B164)+SUMIFS('Dec Receipts Data'!T:T,'Dec Receipts Data'!$A:$A,$A164)</f>
        <v>3332</v>
      </c>
      <c r="Y164" s="88">
        <f>SUMIFS('Dec Receipts Data'!U:U,'Dec Receipts Data'!$A:$A,$B164)+SUMIFS('Dec Receipts Data'!U:U,'Dec Receipts Data'!$A:$A,$A164)</f>
        <v>272.75</v>
      </c>
      <c r="Z164" s="88">
        <f>SUMIFS('Dec Receipts Data'!V:V,'Dec Receipts Data'!$A:$A,$B164)+SUMIFS('Dec Receipts Data'!V:V,'Dec Receipts Data'!$A:$A,$A164)</f>
        <v>0</v>
      </c>
      <c r="AA164" s="88">
        <f>SUMIFS('Dec Receipts Data'!W:W,'Dec Receipts Data'!$A:$A,$B164)+SUMIFS('Dec Receipts Data'!W:W,'Dec Receipts Data'!$A:$A,$A164)</f>
        <v>14512.38</v>
      </c>
      <c r="AB164" s="88">
        <f>SUMIFS('Dec Receipts Data'!X:X,'Dec Receipts Data'!$A:$A,$B164)+SUMIFS('Dec Receipts Data'!X:X,'Dec Receipts Data'!$A:$A,$A164)</f>
        <v>7222.99</v>
      </c>
      <c r="AC164" s="88">
        <f>SUMIFS('Dec Receipts Data'!Y:Y,'Dec Receipts Data'!$A:$A,$B164)+SUMIFS('Dec Receipts Data'!Y:Y,'Dec Receipts Data'!$A:$A,$A164)</f>
        <v>370.32</v>
      </c>
      <c r="AD164" s="88">
        <f>SUMIFS('Dec Receipts Data'!Z:Z,'Dec Receipts Data'!$A:$A,$B164)+SUMIFS('Dec Receipts Data'!Z:Z,'Dec Receipts Data'!$A:$A,$A164)</f>
        <v>0</v>
      </c>
      <c r="AE164" s="88">
        <f>SUMIFS('Dec Receipts Data'!AA:AA,'Dec Receipts Data'!$A:$A,$B164)+SUMIFS('Dec Receipts Data'!AA:AA,'Dec Receipts Data'!$A:$A,$A164)</f>
        <v>0</v>
      </c>
      <c r="AF164" s="88">
        <f>SUMIFS('Dec Receipts Data'!AB:AB,'Dec Receipts Data'!$A:$A,$B164)+SUMIFS('Dec Receipts Data'!AB:AB,'Dec Receipts Data'!$A:$A,$A164)</f>
        <v>0</v>
      </c>
      <c r="AG164" s="88">
        <f>SUMIFS('Dec Receipts Data'!AC:AC,'Dec Receipts Data'!$A:$A,$B164)+SUMIFS('Dec Receipts Data'!AC:AC,'Dec Receipts Data'!$A:$A,$A164)</f>
        <v>0</v>
      </c>
      <c r="AH164" s="88">
        <f>SUMIFS('Dec Receipts Data'!AD:AD,'Dec Receipts Data'!$A:$A,$B164)+SUMIFS('Dec Receipts Data'!AD:AD,'Dec Receipts Data'!$A:$A,$A164)</f>
        <v>937.06</v>
      </c>
      <c r="AI164" s="88">
        <f>SUMIFS('Dec Receipts Data'!AE:AE,'Dec Receipts Data'!$A:$A,$B164)+SUMIFS('Dec Receipts Data'!AE:AE,'Dec Receipts Data'!$A:$A,$A164)</f>
        <v>168.54</v>
      </c>
      <c r="AJ164" s="88">
        <f>SUMIFS('Dec Receipts Data'!AF:AF,'Dec Receipts Data'!$A:$A,$B164)+SUMIFS('Dec Receipts Data'!AF:AF,'Dec Receipts Data'!$A:$A,$A164)</f>
        <v>7271.79</v>
      </c>
      <c r="AK164" s="88">
        <f>SUMIFS('Dec Receipts Data'!AG:AG,'Dec Receipts Data'!$A:$A,$B164)+SUMIFS('Dec Receipts Data'!AG:AG,'Dec Receipts Data'!$A:$A,$A164)</f>
        <v>2023.41</v>
      </c>
    </row>
    <row r="165" spans="1:37" ht="13.2" outlineLevel="1">
      <c r="A165" s="86"/>
      <c r="B165" s="19" t="s">
        <v>111</v>
      </c>
      <c r="C165" s="127">
        <v>79560</v>
      </c>
      <c r="D165" s="80">
        <f>SUMIFS('PMT Terms'!C:C,'PMT Terms'!B:B,B165)</f>
        <v>30</v>
      </c>
      <c r="E165" s="89">
        <f t="shared" si="3"/>
        <v>0.44285910005027657</v>
      </c>
      <c r="F165" s="84">
        <f t="shared" si="5"/>
        <v>35233.870000000003</v>
      </c>
      <c r="G165" s="88">
        <f>SUMIFS('Dec Receipts Data'!C:C,'Dec Receipts Data'!$A:$A,$B165)+SUMIFS('Dec Receipts Data'!C:C,'Dec Receipts Data'!$A:$A,$A165)</f>
        <v>0</v>
      </c>
      <c r="H165" s="88">
        <f>SUMIFS('Dec Receipts Data'!D:D,'Dec Receipts Data'!$A:$A,$B165)+SUMIFS('Dec Receipts Data'!D:D,'Dec Receipts Data'!$A:$A,$A165)</f>
        <v>0</v>
      </c>
      <c r="I165" s="88">
        <f>SUMIFS('Dec Receipts Data'!E:E,'Dec Receipts Data'!$A:$A,$B165)+SUMIFS('Dec Receipts Data'!E:E,'Dec Receipts Data'!$A:$A,$A165)</f>
        <v>0</v>
      </c>
      <c r="J165" s="88">
        <f>SUMIFS('Dec Receipts Data'!F:F,'Dec Receipts Data'!$A:$A,$B165)+SUMIFS('Dec Receipts Data'!F:F,'Dec Receipts Data'!$A:$A,$A165)</f>
        <v>0</v>
      </c>
      <c r="K165" s="88">
        <f>SUMIFS('Dec Receipts Data'!G:G,'Dec Receipts Data'!$A:$A,$B165)+SUMIFS('Dec Receipts Data'!G:G,'Dec Receipts Data'!$A:$A,$A165)</f>
        <v>638.78</v>
      </c>
      <c r="L165" s="88">
        <f>SUMIFS('Dec Receipts Data'!H:H,'Dec Receipts Data'!$A:$A,$B165)+SUMIFS('Dec Receipts Data'!H:H,'Dec Receipts Data'!$A:$A,$A165)</f>
        <v>126.48</v>
      </c>
      <c r="M165" s="88">
        <f>SUMIFS('Dec Receipts Data'!I:I,'Dec Receipts Data'!$A:$A,$B165)+SUMIFS('Dec Receipts Data'!I:I,'Dec Receipts Data'!$A:$A,$A165)</f>
        <v>0</v>
      </c>
      <c r="N165" s="88">
        <f>SUMIFS('Dec Receipts Data'!J:J,'Dec Receipts Data'!$A:$A,$B165)+SUMIFS('Dec Receipts Data'!J:J,'Dec Receipts Data'!$A:$A,$A165)</f>
        <v>0</v>
      </c>
      <c r="O165" s="88">
        <f>SUMIFS('Dec Receipts Data'!K:K,'Dec Receipts Data'!$A:$A,$B165)+SUMIFS('Dec Receipts Data'!K:K,'Dec Receipts Data'!$A:$A,$A165)</f>
        <v>0</v>
      </c>
      <c r="P165" s="88">
        <f>SUMIFS('Dec Receipts Data'!L:L,'Dec Receipts Data'!$A:$A,$B165)+SUMIFS('Dec Receipts Data'!L:L,'Dec Receipts Data'!$A:$A,$A165)</f>
        <v>29006.03</v>
      </c>
      <c r="Q165" s="88">
        <f>SUMIFS('Dec Receipts Data'!M:M,'Dec Receipts Data'!$A:$A,$B165)+SUMIFS('Dec Receipts Data'!M:M,'Dec Receipts Data'!$A:$A,$A165)</f>
        <v>1143.1400000000001</v>
      </c>
      <c r="R165" s="88">
        <f>SUMIFS('Dec Receipts Data'!N:N,'Dec Receipts Data'!$A:$A,$B165)+SUMIFS('Dec Receipts Data'!N:N,'Dec Receipts Data'!$A:$A,$A165)</f>
        <v>15.48</v>
      </c>
      <c r="S165" s="88">
        <f>SUMIFS('Dec Receipts Data'!O:O,'Dec Receipts Data'!$A:$A,$B165)+SUMIFS('Dec Receipts Data'!O:O,'Dec Receipts Data'!$A:$A,$A165)</f>
        <v>59.98</v>
      </c>
      <c r="T165" s="88">
        <f>SUMIFS('Dec Receipts Data'!P:P,'Dec Receipts Data'!$A:$A,$B165)+SUMIFS('Dec Receipts Data'!P:P,'Dec Receipts Data'!$A:$A,$A165)</f>
        <v>0</v>
      </c>
      <c r="U165" s="88">
        <f>SUMIFS('Dec Receipts Data'!Q:Q,'Dec Receipts Data'!$A:$A,$B165)+SUMIFS('Dec Receipts Data'!Q:Q,'Dec Receipts Data'!$A:$A,$A165)</f>
        <v>1702.79</v>
      </c>
      <c r="V165" s="88">
        <f>SUMIFS('Dec Receipts Data'!R:R,'Dec Receipts Data'!$A:$A,$B165)+SUMIFS('Dec Receipts Data'!R:R,'Dec Receipts Data'!$A:$A,$A165)</f>
        <v>986.7</v>
      </c>
      <c r="W165" s="88">
        <f>SUMIFS('Dec Receipts Data'!S:S,'Dec Receipts Data'!$A:$A,$B165)+SUMIFS('Dec Receipts Data'!S:S,'Dec Receipts Data'!$A:$A,$A165)</f>
        <v>0</v>
      </c>
      <c r="X165" s="88">
        <f>SUMIFS('Dec Receipts Data'!T:T,'Dec Receipts Data'!$A:$A,$B165)+SUMIFS('Dec Receipts Data'!T:T,'Dec Receipts Data'!$A:$A,$A165)</f>
        <v>0</v>
      </c>
      <c r="Y165" s="88">
        <f>SUMIFS('Dec Receipts Data'!U:U,'Dec Receipts Data'!$A:$A,$B165)+SUMIFS('Dec Receipts Data'!U:U,'Dec Receipts Data'!$A:$A,$A165)</f>
        <v>0</v>
      </c>
      <c r="Z165" s="88">
        <f>SUMIFS('Dec Receipts Data'!V:V,'Dec Receipts Data'!$A:$A,$B165)+SUMIFS('Dec Receipts Data'!V:V,'Dec Receipts Data'!$A:$A,$A165)</f>
        <v>0</v>
      </c>
      <c r="AA165" s="88">
        <f>SUMIFS('Dec Receipts Data'!W:W,'Dec Receipts Data'!$A:$A,$B165)+SUMIFS('Dec Receipts Data'!W:W,'Dec Receipts Data'!$A:$A,$A165)</f>
        <v>161.12</v>
      </c>
      <c r="AB165" s="88">
        <f>SUMIFS('Dec Receipts Data'!X:X,'Dec Receipts Data'!$A:$A,$B165)+SUMIFS('Dec Receipts Data'!X:X,'Dec Receipts Data'!$A:$A,$A165)</f>
        <v>0</v>
      </c>
      <c r="AC165" s="88">
        <f>SUMIFS('Dec Receipts Data'!Y:Y,'Dec Receipts Data'!$A:$A,$B165)+SUMIFS('Dec Receipts Data'!Y:Y,'Dec Receipts Data'!$A:$A,$A165)</f>
        <v>0</v>
      </c>
      <c r="AD165" s="88">
        <f>SUMIFS('Dec Receipts Data'!Z:Z,'Dec Receipts Data'!$A:$A,$B165)+SUMIFS('Dec Receipts Data'!Z:Z,'Dec Receipts Data'!$A:$A,$A165)</f>
        <v>146.01</v>
      </c>
      <c r="AE165" s="88">
        <f>SUMIFS('Dec Receipts Data'!AA:AA,'Dec Receipts Data'!$A:$A,$B165)+SUMIFS('Dec Receipts Data'!AA:AA,'Dec Receipts Data'!$A:$A,$A165)</f>
        <v>0</v>
      </c>
      <c r="AF165" s="88">
        <f>SUMIFS('Dec Receipts Data'!AB:AB,'Dec Receipts Data'!$A:$A,$B165)+SUMIFS('Dec Receipts Data'!AB:AB,'Dec Receipts Data'!$A:$A,$A165)</f>
        <v>135.18</v>
      </c>
      <c r="AG165" s="88">
        <f>SUMIFS('Dec Receipts Data'!AC:AC,'Dec Receipts Data'!$A:$A,$B165)+SUMIFS('Dec Receipts Data'!AC:AC,'Dec Receipts Data'!$A:$A,$A165)</f>
        <v>0</v>
      </c>
      <c r="AH165" s="88">
        <f>SUMIFS('Dec Receipts Data'!AD:AD,'Dec Receipts Data'!$A:$A,$B165)+SUMIFS('Dec Receipts Data'!AD:AD,'Dec Receipts Data'!$A:$A,$A165)</f>
        <v>108.5</v>
      </c>
      <c r="AI165" s="88">
        <f>SUMIFS('Dec Receipts Data'!AE:AE,'Dec Receipts Data'!$A:$A,$B165)+SUMIFS('Dec Receipts Data'!AE:AE,'Dec Receipts Data'!$A:$A,$A165)</f>
        <v>0</v>
      </c>
      <c r="AJ165" s="88">
        <f>SUMIFS('Dec Receipts Data'!AF:AF,'Dec Receipts Data'!$A:$A,$B165)+SUMIFS('Dec Receipts Data'!AF:AF,'Dec Receipts Data'!$A:$A,$A165)</f>
        <v>457.2</v>
      </c>
      <c r="AK165" s="88">
        <f>SUMIFS('Dec Receipts Data'!AG:AG,'Dec Receipts Data'!$A:$A,$B165)+SUMIFS('Dec Receipts Data'!AG:AG,'Dec Receipts Data'!$A:$A,$A165)</f>
        <v>546.48</v>
      </c>
    </row>
    <row r="166" spans="1:37" ht="13.2" outlineLevel="1">
      <c r="A166" s="86"/>
      <c r="B166" s="19" t="s">
        <v>503</v>
      </c>
      <c r="C166" s="127">
        <v>77839</v>
      </c>
      <c r="D166" s="80">
        <f>SUMIFS('PMT Terms'!C:C,'PMT Terms'!B:B,B166)</f>
        <v>75</v>
      </c>
      <c r="E166" s="89">
        <f t="shared" si="3"/>
        <v>1.9007994707023474</v>
      </c>
      <c r="F166" s="84">
        <f t="shared" si="5"/>
        <v>147956.33000000002</v>
      </c>
      <c r="G166" s="88">
        <f>SUMIFS('Dec Receipts Data'!C:C,'Dec Receipts Data'!$A:$A,$B166)+SUMIFS('Dec Receipts Data'!C:C,'Dec Receipts Data'!$A:$A,$A166)</f>
        <v>0</v>
      </c>
      <c r="H166" s="88">
        <f>SUMIFS('Dec Receipts Data'!D:D,'Dec Receipts Data'!$A:$A,$B166)+SUMIFS('Dec Receipts Data'!D:D,'Dec Receipts Data'!$A:$A,$A166)</f>
        <v>0</v>
      </c>
      <c r="I166" s="88">
        <f>SUMIFS('Dec Receipts Data'!E:E,'Dec Receipts Data'!$A:$A,$B166)+SUMIFS('Dec Receipts Data'!E:E,'Dec Receipts Data'!$A:$A,$A166)</f>
        <v>0</v>
      </c>
      <c r="J166" s="88">
        <f>SUMIFS('Dec Receipts Data'!F:F,'Dec Receipts Data'!$A:$A,$B166)+SUMIFS('Dec Receipts Data'!F:F,'Dec Receipts Data'!$A:$A,$A166)</f>
        <v>11257.6</v>
      </c>
      <c r="K166" s="88">
        <f>SUMIFS('Dec Receipts Data'!G:G,'Dec Receipts Data'!$A:$A,$B166)+SUMIFS('Dec Receipts Data'!G:G,'Dec Receipts Data'!$A:$A,$A166)</f>
        <v>442.75</v>
      </c>
      <c r="L166" s="88">
        <f>SUMIFS('Dec Receipts Data'!H:H,'Dec Receipts Data'!$A:$A,$B166)+SUMIFS('Dec Receipts Data'!H:H,'Dec Receipts Data'!$A:$A,$A166)</f>
        <v>0</v>
      </c>
      <c r="M166" s="88">
        <f>SUMIFS('Dec Receipts Data'!I:I,'Dec Receipts Data'!$A:$A,$B166)+SUMIFS('Dec Receipts Data'!I:I,'Dec Receipts Data'!$A:$A,$A166)</f>
        <v>11656.08</v>
      </c>
      <c r="N166" s="88">
        <f>SUMIFS('Dec Receipts Data'!J:J,'Dec Receipts Data'!$A:$A,$B166)+SUMIFS('Dec Receipts Data'!J:J,'Dec Receipts Data'!$A:$A,$A166)</f>
        <v>12742.34</v>
      </c>
      <c r="O166" s="88">
        <f>SUMIFS('Dec Receipts Data'!K:K,'Dec Receipts Data'!$A:$A,$B166)+SUMIFS('Dec Receipts Data'!K:K,'Dec Receipts Data'!$A:$A,$A166)</f>
        <v>531.6</v>
      </c>
      <c r="P166" s="88">
        <f>SUMIFS('Dec Receipts Data'!L:L,'Dec Receipts Data'!$A:$A,$B166)+SUMIFS('Dec Receipts Data'!L:L,'Dec Receipts Data'!$A:$A,$A166)</f>
        <v>0</v>
      </c>
      <c r="Q166" s="88">
        <f>SUMIFS('Dec Receipts Data'!M:M,'Dec Receipts Data'!$A:$A,$B166)+SUMIFS('Dec Receipts Data'!M:M,'Dec Receipts Data'!$A:$A,$A166)</f>
        <v>9580.58</v>
      </c>
      <c r="R166" s="88">
        <f>SUMIFS('Dec Receipts Data'!N:N,'Dec Receipts Data'!$A:$A,$B166)+SUMIFS('Dec Receipts Data'!N:N,'Dec Receipts Data'!$A:$A,$A166)</f>
        <v>0</v>
      </c>
      <c r="S166" s="88">
        <f>SUMIFS('Dec Receipts Data'!O:O,'Dec Receipts Data'!$A:$A,$B166)+SUMIFS('Dec Receipts Data'!O:O,'Dec Receipts Data'!$A:$A,$A166)</f>
        <v>69704.5</v>
      </c>
      <c r="T166" s="88">
        <f>SUMIFS('Dec Receipts Data'!P:P,'Dec Receipts Data'!$A:$A,$B166)+SUMIFS('Dec Receipts Data'!P:P,'Dec Receipts Data'!$A:$A,$A166)</f>
        <v>0</v>
      </c>
      <c r="U166" s="88">
        <f>SUMIFS('Dec Receipts Data'!Q:Q,'Dec Receipts Data'!$A:$A,$B166)+SUMIFS('Dec Receipts Data'!Q:Q,'Dec Receipts Data'!$A:$A,$A166)</f>
        <v>0</v>
      </c>
      <c r="V166" s="88">
        <f>SUMIFS('Dec Receipts Data'!R:R,'Dec Receipts Data'!$A:$A,$B166)+SUMIFS('Dec Receipts Data'!R:R,'Dec Receipts Data'!$A:$A,$A166)</f>
        <v>956.34</v>
      </c>
      <c r="W166" s="88">
        <f>SUMIFS('Dec Receipts Data'!S:S,'Dec Receipts Data'!$A:$A,$B166)+SUMIFS('Dec Receipts Data'!S:S,'Dec Receipts Data'!$A:$A,$A166)</f>
        <v>8.86</v>
      </c>
      <c r="X166" s="88">
        <f>SUMIFS('Dec Receipts Data'!T:T,'Dec Receipts Data'!$A:$A,$B166)+SUMIFS('Dec Receipts Data'!T:T,'Dec Receipts Data'!$A:$A,$A166)</f>
        <v>0</v>
      </c>
      <c r="Y166" s="88">
        <f>SUMIFS('Dec Receipts Data'!U:U,'Dec Receipts Data'!$A:$A,$B166)+SUMIFS('Dec Receipts Data'!U:U,'Dec Receipts Data'!$A:$A,$A166)</f>
        <v>0</v>
      </c>
      <c r="Z166" s="88">
        <f>SUMIFS('Dec Receipts Data'!V:V,'Dec Receipts Data'!$A:$A,$B166)+SUMIFS('Dec Receipts Data'!V:V,'Dec Receipts Data'!$A:$A,$A166)</f>
        <v>0</v>
      </c>
      <c r="AA166" s="88">
        <f>SUMIFS('Dec Receipts Data'!W:W,'Dec Receipts Data'!$A:$A,$B166)+SUMIFS('Dec Receipts Data'!W:W,'Dec Receipts Data'!$A:$A,$A166)</f>
        <v>0</v>
      </c>
      <c r="AB166" s="88">
        <f>SUMIFS('Dec Receipts Data'!X:X,'Dec Receipts Data'!$A:$A,$B166)+SUMIFS('Dec Receipts Data'!X:X,'Dec Receipts Data'!$A:$A,$A166)</f>
        <v>4985.46</v>
      </c>
      <c r="AC166" s="88">
        <f>SUMIFS('Dec Receipts Data'!Y:Y,'Dec Receipts Data'!$A:$A,$B166)+SUMIFS('Dec Receipts Data'!Y:Y,'Dec Receipts Data'!$A:$A,$A166)</f>
        <v>0</v>
      </c>
      <c r="AD166" s="88">
        <f>SUMIFS('Dec Receipts Data'!Z:Z,'Dec Receipts Data'!$A:$A,$B166)+SUMIFS('Dec Receipts Data'!Z:Z,'Dec Receipts Data'!$A:$A,$A166)</f>
        <v>265.8</v>
      </c>
      <c r="AE166" s="88">
        <f>SUMIFS('Dec Receipts Data'!AA:AA,'Dec Receipts Data'!$A:$A,$B166)+SUMIFS('Dec Receipts Data'!AA:AA,'Dec Receipts Data'!$A:$A,$A166)</f>
        <v>0</v>
      </c>
      <c r="AF166" s="88">
        <f>SUMIFS('Dec Receipts Data'!AB:AB,'Dec Receipts Data'!$A:$A,$B166)+SUMIFS('Dec Receipts Data'!AB:AB,'Dec Receipts Data'!$A:$A,$A166)</f>
        <v>0</v>
      </c>
      <c r="AG166" s="88">
        <f>SUMIFS('Dec Receipts Data'!AC:AC,'Dec Receipts Data'!$A:$A,$B166)+SUMIFS('Dec Receipts Data'!AC:AC,'Dec Receipts Data'!$A:$A,$A166)</f>
        <v>0</v>
      </c>
      <c r="AH166" s="88">
        <f>SUMIFS('Dec Receipts Data'!AD:AD,'Dec Receipts Data'!$A:$A,$B166)+SUMIFS('Dec Receipts Data'!AD:AD,'Dec Receipts Data'!$A:$A,$A166)</f>
        <v>1328.4</v>
      </c>
      <c r="AI166" s="88">
        <f>SUMIFS('Dec Receipts Data'!AE:AE,'Dec Receipts Data'!$A:$A,$B166)+SUMIFS('Dec Receipts Data'!AE:AE,'Dec Receipts Data'!$A:$A,$A166)</f>
        <v>6375</v>
      </c>
      <c r="AJ166" s="88">
        <f>SUMIFS('Dec Receipts Data'!AF:AF,'Dec Receipts Data'!$A:$A,$B166)+SUMIFS('Dec Receipts Data'!AF:AF,'Dec Receipts Data'!$A:$A,$A166)</f>
        <v>15105.18</v>
      </c>
      <c r="AK166" s="88">
        <f>SUMIFS('Dec Receipts Data'!AG:AG,'Dec Receipts Data'!$A:$A,$B166)+SUMIFS('Dec Receipts Data'!AG:AG,'Dec Receipts Data'!$A:$A,$A166)</f>
        <v>3015.84</v>
      </c>
    </row>
    <row r="167" spans="1:37" ht="13.2" outlineLevel="1">
      <c r="A167" s="86"/>
      <c r="B167" s="19" t="s">
        <v>297</v>
      </c>
      <c r="C167" s="127">
        <v>74862</v>
      </c>
      <c r="D167" s="80">
        <f>SUMIFS('PMT Terms'!C:C,'PMT Terms'!B:B,B167)</f>
        <v>60</v>
      </c>
      <c r="E167" s="89">
        <f t="shared" si="3"/>
        <v>0.11439835964841977</v>
      </c>
      <c r="F167" s="84">
        <f t="shared" si="5"/>
        <v>8564.09</v>
      </c>
      <c r="G167" s="88">
        <f>SUMIFS('Dec Receipts Data'!C:C,'Dec Receipts Data'!$A:$A,$B167)+SUMIFS('Dec Receipts Data'!C:C,'Dec Receipts Data'!$A:$A,$A167)</f>
        <v>0</v>
      </c>
      <c r="H167" s="88">
        <f>SUMIFS('Dec Receipts Data'!D:D,'Dec Receipts Data'!$A:$A,$B167)+SUMIFS('Dec Receipts Data'!D:D,'Dec Receipts Data'!$A:$A,$A167)</f>
        <v>0</v>
      </c>
      <c r="I167" s="88">
        <f>SUMIFS('Dec Receipts Data'!E:E,'Dec Receipts Data'!$A:$A,$B167)+SUMIFS('Dec Receipts Data'!E:E,'Dec Receipts Data'!$A:$A,$A167)</f>
        <v>677.89</v>
      </c>
      <c r="J167" s="88">
        <f>SUMIFS('Dec Receipts Data'!F:F,'Dec Receipts Data'!$A:$A,$B167)+SUMIFS('Dec Receipts Data'!F:F,'Dec Receipts Data'!$A:$A,$A167)</f>
        <v>0</v>
      </c>
      <c r="K167" s="88">
        <f>SUMIFS('Dec Receipts Data'!G:G,'Dec Receipts Data'!$A:$A,$B167)+SUMIFS('Dec Receipts Data'!G:G,'Dec Receipts Data'!$A:$A,$A167)</f>
        <v>57.28</v>
      </c>
      <c r="L167" s="88">
        <f>SUMIFS('Dec Receipts Data'!H:H,'Dec Receipts Data'!$A:$A,$B167)+SUMIFS('Dec Receipts Data'!H:H,'Dec Receipts Data'!$A:$A,$A167)</f>
        <v>0</v>
      </c>
      <c r="M167" s="88">
        <f>SUMIFS('Dec Receipts Data'!I:I,'Dec Receipts Data'!$A:$A,$B167)+SUMIFS('Dec Receipts Data'!I:I,'Dec Receipts Data'!$A:$A,$A167)</f>
        <v>72.959999999999994</v>
      </c>
      <c r="N167" s="88">
        <f>SUMIFS('Dec Receipts Data'!J:J,'Dec Receipts Data'!$A:$A,$B167)+SUMIFS('Dec Receipts Data'!J:J,'Dec Receipts Data'!$A:$A,$A167)</f>
        <v>1812.04</v>
      </c>
      <c r="O167" s="88">
        <f>SUMIFS('Dec Receipts Data'!K:K,'Dec Receipts Data'!$A:$A,$B167)+SUMIFS('Dec Receipts Data'!K:K,'Dec Receipts Data'!$A:$A,$A167)</f>
        <v>0</v>
      </c>
      <c r="P167" s="88">
        <f>SUMIFS('Dec Receipts Data'!L:L,'Dec Receipts Data'!$A:$A,$B167)+SUMIFS('Dec Receipts Data'!L:L,'Dec Receipts Data'!$A:$A,$A167)</f>
        <v>9.7899999999999991</v>
      </c>
      <c r="Q167" s="88">
        <f>SUMIFS('Dec Receipts Data'!M:M,'Dec Receipts Data'!$A:$A,$B167)+SUMIFS('Dec Receipts Data'!M:M,'Dec Receipts Data'!$A:$A,$A167)</f>
        <v>0</v>
      </c>
      <c r="R167" s="88">
        <f>SUMIFS('Dec Receipts Data'!N:N,'Dec Receipts Data'!$A:$A,$B167)+SUMIFS('Dec Receipts Data'!N:N,'Dec Receipts Data'!$A:$A,$A167)</f>
        <v>0</v>
      </c>
      <c r="S167" s="88">
        <f>SUMIFS('Dec Receipts Data'!O:O,'Dec Receipts Data'!$A:$A,$B167)+SUMIFS('Dec Receipts Data'!O:O,'Dec Receipts Data'!$A:$A,$A167)</f>
        <v>409.09</v>
      </c>
      <c r="T167" s="88">
        <f>SUMIFS('Dec Receipts Data'!P:P,'Dec Receipts Data'!$A:$A,$B167)+SUMIFS('Dec Receipts Data'!P:P,'Dec Receipts Data'!$A:$A,$A167)</f>
        <v>76.06</v>
      </c>
      <c r="U167" s="88">
        <f>SUMIFS('Dec Receipts Data'!Q:Q,'Dec Receipts Data'!$A:$A,$B167)+SUMIFS('Dec Receipts Data'!Q:Q,'Dec Receipts Data'!$A:$A,$A167)</f>
        <v>0</v>
      </c>
      <c r="V167" s="88">
        <f>SUMIFS('Dec Receipts Data'!R:R,'Dec Receipts Data'!$A:$A,$B167)+SUMIFS('Dec Receipts Data'!R:R,'Dec Receipts Data'!$A:$A,$A167)</f>
        <v>0</v>
      </c>
      <c r="W167" s="88">
        <f>SUMIFS('Dec Receipts Data'!S:S,'Dec Receipts Data'!$A:$A,$B167)+SUMIFS('Dec Receipts Data'!S:S,'Dec Receipts Data'!$A:$A,$A167)</f>
        <v>0</v>
      </c>
      <c r="X167" s="88">
        <f>SUMIFS('Dec Receipts Data'!T:T,'Dec Receipts Data'!$A:$A,$B167)+SUMIFS('Dec Receipts Data'!T:T,'Dec Receipts Data'!$A:$A,$A167)</f>
        <v>0</v>
      </c>
      <c r="Y167" s="88">
        <f>SUMIFS('Dec Receipts Data'!U:U,'Dec Receipts Data'!$A:$A,$B167)+SUMIFS('Dec Receipts Data'!U:U,'Dec Receipts Data'!$A:$A,$A167)</f>
        <v>223.63</v>
      </c>
      <c r="Z167" s="88">
        <f>SUMIFS('Dec Receipts Data'!V:V,'Dec Receipts Data'!$A:$A,$B167)+SUMIFS('Dec Receipts Data'!V:V,'Dec Receipts Data'!$A:$A,$A167)</f>
        <v>0</v>
      </c>
      <c r="AA167" s="88">
        <f>SUMIFS('Dec Receipts Data'!W:W,'Dec Receipts Data'!$A:$A,$B167)+SUMIFS('Dec Receipts Data'!W:W,'Dec Receipts Data'!$A:$A,$A167)</f>
        <v>0</v>
      </c>
      <c r="AB167" s="88">
        <f>SUMIFS('Dec Receipts Data'!X:X,'Dec Receipts Data'!$A:$A,$B167)+SUMIFS('Dec Receipts Data'!X:X,'Dec Receipts Data'!$A:$A,$A167)</f>
        <v>5049.12</v>
      </c>
      <c r="AC167" s="88">
        <f>SUMIFS('Dec Receipts Data'!Y:Y,'Dec Receipts Data'!$A:$A,$B167)+SUMIFS('Dec Receipts Data'!Y:Y,'Dec Receipts Data'!$A:$A,$A167)</f>
        <v>176.23</v>
      </c>
      <c r="AD167" s="88">
        <f>SUMIFS('Dec Receipts Data'!Z:Z,'Dec Receipts Data'!$A:$A,$B167)+SUMIFS('Dec Receipts Data'!Z:Z,'Dec Receipts Data'!$A:$A,$A167)</f>
        <v>0</v>
      </c>
      <c r="AE167" s="88">
        <f>SUMIFS('Dec Receipts Data'!AA:AA,'Dec Receipts Data'!$A:$A,$B167)+SUMIFS('Dec Receipts Data'!AA:AA,'Dec Receipts Data'!$A:$A,$A167)</f>
        <v>0</v>
      </c>
      <c r="AF167" s="88">
        <f>SUMIFS('Dec Receipts Data'!AB:AB,'Dec Receipts Data'!$A:$A,$B167)+SUMIFS('Dec Receipts Data'!AB:AB,'Dec Receipts Data'!$A:$A,$A167)</f>
        <v>0</v>
      </c>
      <c r="AG167" s="88">
        <f>SUMIFS('Dec Receipts Data'!AC:AC,'Dec Receipts Data'!$A:$A,$B167)+SUMIFS('Dec Receipts Data'!AC:AC,'Dec Receipts Data'!$A:$A,$A167)</f>
        <v>0</v>
      </c>
      <c r="AH167" s="88">
        <f>SUMIFS('Dec Receipts Data'!AD:AD,'Dec Receipts Data'!$A:$A,$B167)+SUMIFS('Dec Receipts Data'!AD:AD,'Dec Receipts Data'!$A:$A,$A167)</f>
        <v>0</v>
      </c>
      <c r="AI167" s="88">
        <f>SUMIFS('Dec Receipts Data'!AE:AE,'Dec Receipts Data'!$A:$A,$B167)+SUMIFS('Dec Receipts Data'!AE:AE,'Dec Receipts Data'!$A:$A,$A167)</f>
        <v>0</v>
      </c>
      <c r="AJ167" s="88">
        <f>SUMIFS('Dec Receipts Data'!AF:AF,'Dec Receipts Data'!$A:$A,$B167)+SUMIFS('Dec Receipts Data'!AF:AF,'Dec Receipts Data'!$A:$A,$A167)</f>
        <v>0</v>
      </c>
      <c r="AK167" s="88">
        <f>SUMIFS('Dec Receipts Data'!AG:AG,'Dec Receipts Data'!$A:$A,$B167)+SUMIFS('Dec Receipts Data'!AG:AG,'Dec Receipts Data'!$A:$A,$A167)</f>
        <v>0</v>
      </c>
    </row>
    <row r="168" spans="1:37" ht="13.2" outlineLevel="1">
      <c r="A168" s="86"/>
      <c r="B168" s="19" t="s">
        <v>513</v>
      </c>
      <c r="C168" s="127">
        <v>74814</v>
      </c>
      <c r="D168" s="80">
        <f>SUMIFS('PMT Terms'!C:C,'PMT Terms'!B:B,B168)</f>
        <v>45</v>
      </c>
      <c r="E168" s="89">
        <f t="shared" si="3"/>
        <v>1.6763430641323818</v>
      </c>
      <c r="F168" s="84">
        <f t="shared" si="5"/>
        <v>125413.93000000001</v>
      </c>
      <c r="G168" s="88">
        <f>SUMIFS('Dec Receipts Data'!C:C,'Dec Receipts Data'!$A:$A,$B168)+SUMIFS('Dec Receipts Data'!C:C,'Dec Receipts Data'!$A:$A,$A168)</f>
        <v>0</v>
      </c>
      <c r="H168" s="88">
        <f>SUMIFS('Dec Receipts Data'!D:D,'Dec Receipts Data'!$A:$A,$B168)+SUMIFS('Dec Receipts Data'!D:D,'Dec Receipts Data'!$A:$A,$A168)</f>
        <v>3046.68</v>
      </c>
      <c r="I168" s="88">
        <f>SUMIFS('Dec Receipts Data'!E:E,'Dec Receipts Data'!$A:$A,$B168)+SUMIFS('Dec Receipts Data'!E:E,'Dec Receipts Data'!$A:$A,$A168)</f>
        <v>5961.94</v>
      </c>
      <c r="J168" s="88">
        <f>SUMIFS('Dec Receipts Data'!F:F,'Dec Receipts Data'!$A:$A,$B168)+SUMIFS('Dec Receipts Data'!F:F,'Dec Receipts Data'!$A:$A,$A168)</f>
        <v>5272.43</v>
      </c>
      <c r="K168" s="88">
        <f>SUMIFS('Dec Receipts Data'!G:G,'Dec Receipts Data'!$A:$A,$B168)+SUMIFS('Dec Receipts Data'!G:G,'Dec Receipts Data'!$A:$A,$A168)</f>
        <v>1234.08</v>
      </c>
      <c r="L168" s="88">
        <f>SUMIFS('Dec Receipts Data'!H:H,'Dec Receipts Data'!$A:$A,$B168)+SUMIFS('Dec Receipts Data'!H:H,'Dec Receipts Data'!$A:$A,$A168)</f>
        <v>0</v>
      </c>
      <c r="M168" s="88">
        <f>SUMIFS('Dec Receipts Data'!I:I,'Dec Receipts Data'!$A:$A,$B168)+SUMIFS('Dec Receipts Data'!I:I,'Dec Receipts Data'!$A:$A,$A168)</f>
        <v>0</v>
      </c>
      <c r="N168" s="88">
        <f>SUMIFS('Dec Receipts Data'!J:J,'Dec Receipts Data'!$A:$A,$B168)+SUMIFS('Dec Receipts Data'!J:J,'Dec Receipts Data'!$A:$A,$A168)</f>
        <v>0</v>
      </c>
      <c r="O168" s="88">
        <f>SUMIFS('Dec Receipts Data'!K:K,'Dec Receipts Data'!$A:$A,$B168)+SUMIFS('Dec Receipts Data'!K:K,'Dec Receipts Data'!$A:$A,$A168)</f>
        <v>0</v>
      </c>
      <c r="P168" s="88">
        <f>SUMIFS('Dec Receipts Data'!L:L,'Dec Receipts Data'!$A:$A,$B168)+SUMIFS('Dec Receipts Data'!L:L,'Dec Receipts Data'!$A:$A,$A168)</f>
        <v>31682.14</v>
      </c>
      <c r="Q168" s="88">
        <f>SUMIFS('Dec Receipts Data'!M:M,'Dec Receipts Data'!$A:$A,$B168)+SUMIFS('Dec Receipts Data'!M:M,'Dec Receipts Data'!$A:$A,$A168)</f>
        <v>459.48</v>
      </c>
      <c r="R168" s="88">
        <f>SUMIFS('Dec Receipts Data'!N:N,'Dec Receipts Data'!$A:$A,$B168)+SUMIFS('Dec Receipts Data'!N:N,'Dec Receipts Data'!$A:$A,$A168)</f>
        <v>0</v>
      </c>
      <c r="S168" s="88">
        <f>SUMIFS('Dec Receipts Data'!O:O,'Dec Receipts Data'!$A:$A,$B168)+SUMIFS('Dec Receipts Data'!O:O,'Dec Receipts Data'!$A:$A,$A168)</f>
        <v>0</v>
      </c>
      <c r="T168" s="88">
        <f>SUMIFS('Dec Receipts Data'!P:P,'Dec Receipts Data'!$A:$A,$B168)+SUMIFS('Dec Receipts Data'!P:P,'Dec Receipts Data'!$A:$A,$A168)</f>
        <v>62.28</v>
      </c>
      <c r="U168" s="88">
        <f>SUMIFS('Dec Receipts Data'!Q:Q,'Dec Receipts Data'!$A:$A,$B168)+SUMIFS('Dec Receipts Data'!Q:Q,'Dec Receipts Data'!$A:$A,$A168)</f>
        <v>0</v>
      </c>
      <c r="V168" s="88">
        <f>SUMIFS('Dec Receipts Data'!R:R,'Dec Receipts Data'!$A:$A,$B168)+SUMIFS('Dec Receipts Data'!R:R,'Dec Receipts Data'!$A:$A,$A168)</f>
        <v>28789.360000000001</v>
      </c>
      <c r="W168" s="88">
        <f>SUMIFS('Dec Receipts Data'!S:S,'Dec Receipts Data'!$A:$A,$B168)+SUMIFS('Dec Receipts Data'!S:S,'Dec Receipts Data'!$A:$A,$A168)</f>
        <v>11606.48</v>
      </c>
      <c r="X168" s="88">
        <f>SUMIFS('Dec Receipts Data'!T:T,'Dec Receipts Data'!$A:$A,$B168)+SUMIFS('Dec Receipts Data'!T:T,'Dec Receipts Data'!$A:$A,$A168)</f>
        <v>0</v>
      </c>
      <c r="Y168" s="88">
        <f>SUMIFS('Dec Receipts Data'!U:U,'Dec Receipts Data'!$A:$A,$B168)+SUMIFS('Dec Receipts Data'!U:U,'Dec Receipts Data'!$A:$A,$A168)</f>
        <v>0</v>
      </c>
      <c r="Z168" s="88">
        <f>SUMIFS('Dec Receipts Data'!V:V,'Dec Receipts Data'!$A:$A,$B168)+SUMIFS('Dec Receipts Data'!V:V,'Dec Receipts Data'!$A:$A,$A168)</f>
        <v>0</v>
      </c>
      <c r="AA168" s="88">
        <f>SUMIFS('Dec Receipts Data'!W:W,'Dec Receipts Data'!$A:$A,$B168)+SUMIFS('Dec Receipts Data'!W:W,'Dec Receipts Data'!$A:$A,$A168)</f>
        <v>32.82</v>
      </c>
      <c r="AB168" s="88">
        <f>SUMIFS('Dec Receipts Data'!X:X,'Dec Receipts Data'!$A:$A,$B168)+SUMIFS('Dec Receipts Data'!X:X,'Dec Receipts Data'!$A:$A,$A168)</f>
        <v>918.96</v>
      </c>
      <c r="AC168" s="88">
        <f>SUMIFS('Dec Receipts Data'!Y:Y,'Dec Receipts Data'!$A:$A,$B168)+SUMIFS('Dec Receipts Data'!Y:Y,'Dec Receipts Data'!$A:$A,$A168)</f>
        <v>0</v>
      </c>
      <c r="AD168" s="88">
        <f>SUMIFS('Dec Receipts Data'!Z:Z,'Dec Receipts Data'!$A:$A,$B168)+SUMIFS('Dec Receipts Data'!Z:Z,'Dec Receipts Data'!$A:$A,$A168)</f>
        <v>0</v>
      </c>
      <c r="AE168" s="88">
        <f>SUMIFS('Dec Receipts Data'!AA:AA,'Dec Receipts Data'!$A:$A,$B168)+SUMIFS('Dec Receipts Data'!AA:AA,'Dec Receipts Data'!$A:$A,$A168)</f>
        <v>0</v>
      </c>
      <c r="AF168" s="88">
        <f>SUMIFS('Dec Receipts Data'!AB:AB,'Dec Receipts Data'!$A:$A,$B168)+SUMIFS('Dec Receipts Data'!AB:AB,'Dec Receipts Data'!$A:$A,$A168)</f>
        <v>0</v>
      </c>
      <c r="AG168" s="88">
        <f>SUMIFS('Dec Receipts Data'!AC:AC,'Dec Receipts Data'!$A:$A,$B168)+SUMIFS('Dec Receipts Data'!AC:AC,'Dec Receipts Data'!$A:$A,$A168)</f>
        <v>0</v>
      </c>
      <c r="AH168" s="88">
        <f>SUMIFS('Dec Receipts Data'!AD:AD,'Dec Receipts Data'!$A:$A,$B168)+SUMIFS('Dec Receipts Data'!AD:AD,'Dec Receipts Data'!$A:$A,$A168)</f>
        <v>11203.09</v>
      </c>
      <c r="AI168" s="88">
        <f>SUMIFS('Dec Receipts Data'!AE:AE,'Dec Receipts Data'!$A:$A,$B168)+SUMIFS('Dec Receipts Data'!AE:AE,'Dec Receipts Data'!$A:$A,$A168)</f>
        <v>517.04999999999995</v>
      </c>
      <c r="AJ168" s="88">
        <f>SUMIFS('Dec Receipts Data'!AF:AF,'Dec Receipts Data'!$A:$A,$B168)+SUMIFS('Dec Receipts Data'!AF:AF,'Dec Receipts Data'!$A:$A,$A168)</f>
        <v>18555.14</v>
      </c>
      <c r="AK168" s="88">
        <f>SUMIFS('Dec Receipts Data'!AG:AG,'Dec Receipts Data'!$A:$A,$B168)+SUMIFS('Dec Receipts Data'!AG:AG,'Dec Receipts Data'!$A:$A,$A168)</f>
        <v>6072</v>
      </c>
    </row>
    <row r="169" spans="1:37" ht="13.2" outlineLevel="1">
      <c r="A169" s="86"/>
      <c r="B169" s="19" t="s">
        <v>543</v>
      </c>
      <c r="C169" s="127">
        <v>69436</v>
      </c>
      <c r="D169" s="80">
        <f>SUMIFS('PMT Terms'!C:C,'PMT Terms'!B:B,B169)</f>
        <v>45</v>
      </c>
      <c r="E169" s="89">
        <f t="shared" si="3"/>
        <v>2.8474160377901958</v>
      </c>
      <c r="F169" s="84">
        <f t="shared" si="5"/>
        <v>197713.18000000002</v>
      </c>
      <c r="G169" s="88">
        <f>SUMIFS('Dec Receipts Data'!C:C,'Dec Receipts Data'!$A:$A,$B169)+SUMIFS('Dec Receipts Data'!C:C,'Dec Receipts Data'!$A:$A,$A169)</f>
        <v>0</v>
      </c>
      <c r="H169" s="88">
        <f>SUMIFS('Dec Receipts Data'!D:D,'Dec Receipts Data'!$A:$A,$B169)+SUMIFS('Dec Receipts Data'!D:D,'Dec Receipts Data'!$A:$A,$A169)</f>
        <v>0</v>
      </c>
      <c r="I169" s="88">
        <f>SUMIFS('Dec Receipts Data'!E:E,'Dec Receipts Data'!$A:$A,$B169)+SUMIFS('Dec Receipts Data'!E:E,'Dec Receipts Data'!$A:$A,$A169)</f>
        <v>0</v>
      </c>
      <c r="J169" s="88">
        <f>SUMIFS('Dec Receipts Data'!F:F,'Dec Receipts Data'!$A:$A,$B169)+SUMIFS('Dec Receipts Data'!F:F,'Dec Receipts Data'!$A:$A,$A169)</f>
        <v>0</v>
      </c>
      <c r="K169" s="88">
        <f>SUMIFS('Dec Receipts Data'!G:G,'Dec Receipts Data'!$A:$A,$B169)+SUMIFS('Dec Receipts Data'!G:G,'Dec Receipts Data'!$A:$A,$A169)</f>
        <v>94366.27</v>
      </c>
      <c r="L169" s="88">
        <f>SUMIFS('Dec Receipts Data'!H:H,'Dec Receipts Data'!$A:$A,$B169)+SUMIFS('Dec Receipts Data'!H:H,'Dec Receipts Data'!$A:$A,$A169)</f>
        <v>1050.96</v>
      </c>
      <c r="M169" s="88">
        <f>SUMIFS('Dec Receipts Data'!I:I,'Dec Receipts Data'!$A:$A,$B169)+SUMIFS('Dec Receipts Data'!I:I,'Dec Receipts Data'!$A:$A,$A169)</f>
        <v>10993.8</v>
      </c>
      <c r="N169" s="88">
        <f>SUMIFS('Dec Receipts Data'!J:J,'Dec Receipts Data'!$A:$A,$B169)+SUMIFS('Dec Receipts Data'!J:J,'Dec Receipts Data'!$A:$A,$A169)</f>
        <v>0</v>
      </c>
      <c r="O169" s="88">
        <f>SUMIFS('Dec Receipts Data'!K:K,'Dec Receipts Data'!$A:$A,$B169)+SUMIFS('Dec Receipts Data'!K:K,'Dec Receipts Data'!$A:$A,$A169)</f>
        <v>19175.52</v>
      </c>
      <c r="P169" s="88">
        <f>SUMIFS('Dec Receipts Data'!L:L,'Dec Receipts Data'!$A:$A,$B169)+SUMIFS('Dec Receipts Data'!L:L,'Dec Receipts Data'!$A:$A,$A169)</f>
        <v>30248.89</v>
      </c>
      <c r="Q169" s="88">
        <f>SUMIFS('Dec Receipts Data'!M:M,'Dec Receipts Data'!$A:$A,$B169)+SUMIFS('Dec Receipts Data'!M:M,'Dec Receipts Data'!$A:$A,$A169)</f>
        <v>0</v>
      </c>
      <c r="R169" s="88">
        <f>SUMIFS('Dec Receipts Data'!N:N,'Dec Receipts Data'!$A:$A,$B169)+SUMIFS('Dec Receipts Data'!N:N,'Dec Receipts Data'!$A:$A,$A169)</f>
        <v>0</v>
      </c>
      <c r="S169" s="88">
        <f>SUMIFS('Dec Receipts Data'!O:O,'Dec Receipts Data'!$A:$A,$B169)+SUMIFS('Dec Receipts Data'!O:O,'Dec Receipts Data'!$A:$A,$A169)</f>
        <v>0</v>
      </c>
      <c r="T169" s="88">
        <f>SUMIFS('Dec Receipts Data'!P:P,'Dec Receipts Data'!$A:$A,$B169)+SUMIFS('Dec Receipts Data'!P:P,'Dec Receipts Data'!$A:$A,$A169)</f>
        <v>151.32</v>
      </c>
      <c r="U169" s="88">
        <f>SUMIFS('Dec Receipts Data'!Q:Q,'Dec Receipts Data'!$A:$A,$B169)+SUMIFS('Dec Receipts Data'!Q:Q,'Dec Receipts Data'!$A:$A,$A169)</f>
        <v>0</v>
      </c>
      <c r="V169" s="88">
        <f>SUMIFS('Dec Receipts Data'!R:R,'Dec Receipts Data'!$A:$A,$B169)+SUMIFS('Dec Receipts Data'!R:R,'Dec Receipts Data'!$A:$A,$A169)</f>
        <v>0</v>
      </c>
      <c r="W169" s="88">
        <f>SUMIFS('Dec Receipts Data'!S:S,'Dec Receipts Data'!$A:$A,$B169)+SUMIFS('Dec Receipts Data'!S:S,'Dec Receipts Data'!$A:$A,$A169)</f>
        <v>0</v>
      </c>
      <c r="X169" s="88">
        <f>SUMIFS('Dec Receipts Data'!T:T,'Dec Receipts Data'!$A:$A,$B169)+SUMIFS('Dec Receipts Data'!T:T,'Dec Receipts Data'!$A:$A,$A169)</f>
        <v>0</v>
      </c>
      <c r="Y169" s="88">
        <f>SUMIFS('Dec Receipts Data'!U:U,'Dec Receipts Data'!$A:$A,$B169)+SUMIFS('Dec Receipts Data'!U:U,'Dec Receipts Data'!$A:$A,$A169)</f>
        <v>0</v>
      </c>
      <c r="Z169" s="88">
        <f>SUMIFS('Dec Receipts Data'!V:V,'Dec Receipts Data'!$A:$A,$B169)+SUMIFS('Dec Receipts Data'!V:V,'Dec Receipts Data'!$A:$A,$A169)</f>
        <v>0</v>
      </c>
      <c r="AA169" s="88">
        <f>SUMIFS('Dec Receipts Data'!W:W,'Dec Receipts Data'!$A:$A,$B169)+SUMIFS('Dec Receipts Data'!W:W,'Dec Receipts Data'!$A:$A,$A169)</f>
        <v>73.099999999999994</v>
      </c>
      <c r="AB169" s="88">
        <f>SUMIFS('Dec Receipts Data'!X:X,'Dec Receipts Data'!$A:$A,$B169)+SUMIFS('Dec Receipts Data'!X:X,'Dec Receipts Data'!$A:$A,$A169)</f>
        <v>272.16000000000003</v>
      </c>
      <c r="AC169" s="88">
        <f>SUMIFS('Dec Receipts Data'!Y:Y,'Dec Receipts Data'!$A:$A,$B169)+SUMIFS('Dec Receipts Data'!Y:Y,'Dec Receipts Data'!$A:$A,$A169)</f>
        <v>0</v>
      </c>
      <c r="AD169" s="88">
        <f>SUMIFS('Dec Receipts Data'!Z:Z,'Dec Receipts Data'!$A:$A,$B169)+SUMIFS('Dec Receipts Data'!Z:Z,'Dec Receipts Data'!$A:$A,$A169)</f>
        <v>38285.519999999997</v>
      </c>
      <c r="AE169" s="88">
        <f>SUMIFS('Dec Receipts Data'!AA:AA,'Dec Receipts Data'!$A:$A,$B169)+SUMIFS('Dec Receipts Data'!AA:AA,'Dec Receipts Data'!$A:$A,$A169)</f>
        <v>0</v>
      </c>
      <c r="AF169" s="88">
        <f>SUMIFS('Dec Receipts Data'!AB:AB,'Dec Receipts Data'!$A:$A,$B169)+SUMIFS('Dec Receipts Data'!AB:AB,'Dec Receipts Data'!$A:$A,$A169)</f>
        <v>0</v>
      </c>
      <c r="AG169" s="88">
        <f>SUMIFS('Dec Receipts Data'!AC:AC,'Dec Receipts Data'!$A:$A,$B169)+SUMIFS('Dec Receipts Data'!AC:AC,'Dec Receipts Data'!$A:$A,$A169)</f>
        <v>3095.64</v>
      </c>
      <c r="AH169" s="88">
        <f>SUMIFS('Dec Receipts Data'!AD:AD,'Dec Receipts Data'!$A:$A,$B169)+SUMIFS('Dec Receipts Data'!AD:AD,'Dec Receipts Data'!$A:$A,$A169)</f>
        <v>0</v>
      </c>
      <c r="AI169" s="88">
        <f>SUMIFS('Dec Receipts Data'!AE:AE,'Dec Receipts Data'!$A:$A,$B169)+SUMIFS('Dec Receipts Data'!AE:AE,'Dec Receipts Data'!$A:$A,$A169)</f>
        <v>0</v>
      </c>
      <c r="AJ169" s="88">
        <f>SUMIFS('Dec Receipts Data'!AF:AF,'Dec Receipts Data'!$A:$A,$B169)+SUMIFS('Dec Receipts Data'!AF:AF,'Dec Receipts Data'!$A:$A,$A169)</f>
        <v>0</v>
      </c>
      <c r="AK169" s="88">
        <f>SUMIFS('Dec Receipts Data'!AG:AG,'Dec Receipts Data'!$A:$A,$B169)+SUMIFS('Dec Receipts Data'!AG:AG,'Dec Receipts Data'!$A:$A,$A169)</f>
        <v>0</v>
      </c>
    </row>
    <row r="170" spans="1:37" ht="13.2" outlineLevel="1">
      <c r="A170" s="86"/>
      <c r="B170" s="19" t="s">
        <v>83</v>
      </c>
      <c r="C170" s="127">
        <v>68021</v>
      </c>
      <c r="D170" s="80">
        <f>SUMIFS('PMT Terms'!C:C,'PMT Terms'!B:B,B170)</f>
        <v>30</v>
      </c>
      <c r="E170" s="89">
        <f t="shared" si="3"/>
        <v>3.6139501036444623</v>
      </c>
      <c r="F170" s="84">
        <f t="shared" si="5"/>
        <v>245824.49999999997</v>
      </c>
      <c r="G170" s="88">
        <f>SUMIFS('Dec Receipts Data'!C:C,'Dec Receipts Data'!$A:$A,$B170)+SUMIFS('Dec Receipts Data'!C:C,'Dec Receipts Data'!$A:$A,$A170)</f>
        <v>316.8</v>
      </c>
      <c r="H170" s="88">
        <f>SUMIFS('Dec Receipts Data'!D:D,'Dec Receipts Data'!$A:$A,$B170)+SUMIFS('Dec Receipts Data'!D:D,'Dec Receipts Data'!$A:$A,$A170)</f>
        <v>72</v>
      </c>
      <c r="I170" s="88">
        <f>SUMIFS('Dec Receipts Data'!E:E,'Dec Receipts Data'!$A:$A,$B170)+SUMIFS('Dec Receipts Data'!E:E,'Dec Receipts Data'!$A:$A,$A170)</f>
        <v>61.2</v>
      </c>
      <c r="J170" s="88">
        <f>SUMIFS('Dec Receipts Data'!F:F,'Dec Receipts Data'!$A:$A,$B170)+SUMIFS('Dec Receipts Data'!F:F,'Dec Receipts Data'!$A:$A,$A170)</f>
        <v>26122.2</v>
      </c>
      <c r="K170" s="88">
        <f>SUMIFS('Dec Receipts Data'!G:G,'Dec Receipts Data'!$A:$A,$B170)+SUMIFS('Dec Receipts Data'!G:G,'Dec Receipts Data'!$A:$A,$A170)</f>
        <v>25662</v>
      </c>
      <c r="L170" s="88">
        <f>SUMIFS('Dec Receipts Data'!H:H,'Dec Receipts Data'!$A:$A,$B170)+SUMIFS('Dec Receipts Data'!H:H,'Dec Receipts Data'!$A:$A,$A170)</f>
        <v>11698.65</v>
      </c>
      <c r="M170" s="88">
        <f>SUMIFS('Dec Receipts Data'!I:I,'Dec Receipts Data'!$A:$A,$B170)+SUMIFS('Dec Receipts Data'!I:I,'Dec Receipts Data'!$A:$A,$A170)</f>
        <v>37920.6</v>
      </c>
      <c r="N170" s="88">
        <f>SUMIFS('Dec Receipts Data'!J:J,'Dec Receipts Data'!$A:$A,$B170)+SUMIFS('Dec Receipts Data'!J:J,'Dec Receipts Data'!$A:$A,$A170)</f>
        <v>12219</v>
      </c>
      <c r="O170" s="88">
        <f>SUMIFS('Dec Receipts Data'!K:K,'Dec Receipts Data'!$A:$A,$B170)+SUMIFS('Dec Receipts Data'!K:K,'Dec Receipts Data'!$A:$A,$A170)</f>
        <v>162.6</v>
      </c>
      <c r="P170" s="88">
        <f>SUMIFS('Dec Receipts Data'!L:L,'Dec Receipts Data'!$A:$A,$B170)+SUMIFS('Dec Receipts Data'!L:L,'Dec Receipts Data'!$A:$A,$A170)</f>
        <v>15063</v>
      </c>
      <c r="Q170" s="88">
        <f>SUMIFS('Dec Receipts Data'!M:M,'Dec Receipts Data'!$A:$A,$B170)+SUMIFS('Dec Receipts Data'!M:M,'Dec Receipts Data'!$A:$A,$A170)</f>
        <v>33740.699999999997</v>
      </c>
      <c r="R170" s="88">
        <f>SUMIFS('Dec Receipts Data'!N:N,'Dec Receipts Data'!$A:$A,$B170)+SUMIFS('Dec Receipts Data'!N:N,'Dec Receipts Data'!$A:$A,$A170)</f>
        <v>506.7</v>
      </c>
      <c r="S170" s="88">
        <f>SUMIFS('Dec Receipts Data'!O:O,'Dec Receipts Data'!$A:$A,$B170)+SUMIFS('Dec Receipts Data'!O:O,'Dec Receipts Data'!$A:$A,$A170)</f>
        <v>168</v>
      </c>
      <c r="T170" s="88">
        <f>SUMIFS('Dec Receipts Data'!P:P,'Dec Receipts Data'!$A:$A,$B170)+SUMIFS('Dec Receipts Data'!P:P,'Dec Receipts Data'!$A:$A,$A170)</f>
        <v>375</v>
      </c>
      <c r="U170" s="88">
        <f>SUMIFS('Dec Receipts Data'!Q:Q,'Dec Receipts Data'!$A:$A,$B170)+SUMIFS('Dec Receipts Data'!Q:Q,'Dec Receipts Data'!$A:$A,$A170)</f>
        <v>94.5</v>
      </c>
      <c r="V170" s="88">
        <f>SUMIFS('Dec Receipts Data'!R:R,'Dec Receipts Data'!$A:$A,$B170)+SUMIFS('Dec Receipts Data'!R:R,'Dec Receipts Data'!$A:$A,$A170)</f>
        <v>198</v>
      </c>
      <c r="W170" s="88">
        <f>SUMIFS('Dec Receipts Data'!S:S,'Dec Receipts Data'!$A:$A,$B170)+SUMIFS('Dec Receipts Data'!S:S,'Dec Receipts Data'!$A:$A,$A170)</f>
        <v>0</v>
      </c>
      <c r="X170" s="88">
        <f>SUMIFS('Dec Receipts Data'!T:T,'Dec Receipts Data'!$A:$A,$B170)+SUMIFS('Dec Receipts Data'!T:T,'Dec Receipts Data'!$A:$A,$A170)</f>
        <v>0</v>
      </c>
      <c r="Y170" s="88">
        <f>SUMIFS('Dec Receipts Data'!U:U,'Dec Receipts Data'!$A:$A,$B170)+SUMIFS('Dec Receipts Data'!U:U,'Dec Receipts Data'!$A:$A,$A170)</f>
        <v>0</v>
      </c>
      <c r="Z170" s="88">
        <f>SUMIFS('Dec Receipts Data'!V:V,'Dec Receipts Data'!$A:$A,$B170)+SUMIFS('Dec Receipts Data'!V:V,'Dec Receipts Data'!$A:$A,$A170)</f>
        <v>0</v>
      </c>
      <c r="AA170" s="88">
        <f>SUMIFS('Dec Receipts Data'!W:W,'Dec Receipts Data'!$A:$A,$B170)+SUMIFS('Dec Receipts Data'!W:W,'Dec Receipts Data'!$A:$A,$A170)</f>
        <v>49.8</v>
      </c>
      <c r="AB170" s="88">
        <f>SUMIFS('Dec Receipts Data'!X:X,'Dec Receipts Data'!$A:$A,$B170)+SUMIFS('Dec Receipts Data'!X:X,'Dec Receipts Data'!$A:$A,$A170)</f>
        <v>1338.3</v>
      </c>
      <c r="AC170" s="88">
        <f>SUMIFS('Dec Receipts Data'!Y:Y,'Dec Receipts Data'!$A:$A,$B170)+SUMIFS('Dec Receipts Data'!Y:Y,'Dec Receipts Data'!$A:$A,$A170)</f>
        <v>1259.4000000000001</v>
      </c>
      <c r="AD170" s="88">
        <f>SUMIFS('Dec Receipts Data'!Z:Z,'Dec Receipts Data'!$A:$A,$B170)+SUMIFS('Dec Receipts Data'!Z:Z,'Dec Receipts Data'!$A:$A,$A170)</f>
        <v>5.7</v>
      </c>
      <c r="AE170" s="88">
        <f>SUMIFS('Dec Receipts Data'!AA:AA,'Dec Receipts Data'!$A:$A,$B170)+SUMIFS('Dec Receipts Data'!AA:AA,'Dec Receipts Data'!$A:$A,$A170)</f>
        <v>0</v>
      </c>
      <c r="AF170" s="88">
        <f>SUMIFS('Dec Receipts Data'!AB:AB,'Dec Receipts Data'!$A:$A,$B170)+SUMIFS('Dec Receipts Data'!AB:AB,'Dec Receipts Data'!$A:$A,$A170)</f>
        <v>30316.5</v>
      </c>
      <c r="AG170" s="88">
        <f>SUMIFS('Dec Receipts Data'!AC:AC,'Dec Receipts Data'!$A:$A,$B170)+SUMIFS('Dec Receipts Data'!AC:AC,'Dec Receipts Data'!$A:$A,$A170)</f>
        <v>521.4</v>
      </c>
      <c r="AH170" s="88">
        <f>SUMIFS('Dec Receipts Data'!AD:AD,'Dec Receipts Data'!$A:$A,$B170)+SUMIFS('Dec Receipts Data'!AD:AD,'Dec Receipts Data'!$A:$A,$A170)</f>
        <v>23090.55</v>
      </c>
      <c r="AI170" s="88">
        <f>SUMIFS('Dec Receipts Data'!AE:AE,'Dec Receipts Data'!$A:$A,$B170)+SUMIFS('Dec Receipts Data'!AE:AE,'Dec Receipts Data'!$A:$A,$A170)</f>
        <v>16228.2</v>
      </c>
      <c r="AJ170" s="88">
        <f>SUMIFS('Dec Receipts Data'!AF:AF,'Dec Receipts Data'!$A:$A,$B170)+SUMIFS('Dec Receipts Data'!AF:AF,'Dec Receipts Data'!$A:$A,$A170)</f>
        <v>8457.2999999999993</v>
      </c>
      <c r="AK170" s="88">
        <f>SUMIFS('Dec Receipts Data'!AG:AG,'Dec Receipts Data'!$A:$A,$B170)+SUMIFS('Dec Receipts Data'!AG:AG,'Dec Receipts Data'!$A:$A,$A170)</f>
        <v>176.4</v>
      </c>
    </row>
    <row r="171" spans="1:37" ht="13.2" outlineLevel="1">
      <c r="A171" s="86"/>
      <c r="B171" s="19" t="s">
        <v>544</v>
      </c>
      <c r="C171" s="127">
        <v>65290</v>
      </c>
      <c r="D171" s="80">
        <f>SUMIFS('PMT Terms'!C:C,'PMT Terms'!B:B,B171)</f>
        <v>60</v>
      </c>
      <c r="E171" s="89">
        <f t="shared" si="3"/>
        <v>1.7698437739316892</v>
      </c>
      <c r="F171" s="84">
        <f t="shared" si="5"/>
        <v>115553.09999999999</v>
      </c>
      <c r="G171" s="88">
        <f>SUMIFS('Dec Receipts Data'!C:C,'Dec Receipts Data'!$A:$A,$B171)+SUMIFS('Dec Receipts Data'!C:C,'Dec Receipts Data'!$A:$A,$A171)</f>
        <v>0</v>
      </c>
      <c r="H171" s="88">
        <f>SUMIFS('Dec Receipts Data'!D:D,'Dec Receipts Data'!$A:$A,$B171)+SUMIFS('Dec Receipts Data'!D:D,'Dec Receipts Data'!$A:$A,$A171)</f>
        <v>0</v>
      </c>
      <c r="I171" s="88">
        <f>SUMIFS('Dec Receipts Data'!E:E,'Dec Receipts Data'!$A:$A,$B171)+SUMIFS('Dec Receipts Data'!E:E,'Dec Receipts Data'!$A:$A,$A171)</f>
        <v>0</v>
      </c>
      <c r="J171" s="88">
        <f>SUMIFS('Dec Receipts Data'!F:F,'Dec Receipts Data'!$A:$A,$B171)+SUMIFS('Dec Receipts Data'!F:F,'Dec Receipts Data'!$A:$A,$A171)</f>
        <v>13317.24</v>
      </c>
      <c r="K171" s="88">
        <f>SUMIFS('Dec Receipts Data'!G:G,'Dec Receipts Data'!$A:$A,$B171)+SUMIFS('Dec Receipts Data'!G:G,'Dec Receipts Data'!$A:$A,$A171)</f>
        <v>0</v>
      </c>
      <c r="L171" s="88">
        <f>SUMIFS('Dec Receipts Data'!H:H,'Dec Receipts Data'!$A:$A,$B171)+SUMIFS('Dec Receipts Data'!H:H,'Dec Receipts Data'!$A:$A,$A171)</f>
        <v>0</v>
      </c>
      <c r="M171" s="88">
        <f>SUMIFS('Dec Receipts Data'!I:I,'Dec Receipts Data'!$A:$A,$B171)+SUMIFS('Dec Receipts Data'!I:I,'Dec Receipts Data'!$A:$A,$A171)</f>
        <v>23843.94</v>
      </c>
      <c r="N171" s="88">
        <f>SUMIFS('Dec Receipts Data'!J:J,'Dec Receipts Data'!$A:$A,$B171)+SUMIFS('Dec Receipts Data'!J:J,'Dec Receipts Data'!$A:$A,$A171)</f>
        <v>0</v>
      </c>
      <c r="O171" s="88">
        <f>SUMIFS('Dec Receipts Data'!K:K,'Dec Receipts Data'!$A:$A,$B171)+SUMIFS('Dec Receipts Data'!K:K,'Dec Receipts Data'!$A:$A,$A171)</f>
        <v>0</v>
      </c>
      <c r="P171" s="88">
        <f>SUMIFS('Dec Receipts Data'!L:L,'Dec Receipts Data'!$A:$A,$B171)+SUMIFS('Dec Receipts Data'!L:L,'Dec Receipts Data'!$A:$A,$A171)</f>
        <v>0</v>
      </c>
      <c r="Q171" s="88">
        <f>SUMIFS('Dec Receipts Data'!M:M,'Dec Receipts Data'!$A:$A,$B171)+SUMIFS('Dec Receipts Data'!M:M,'Dec Receipts Data'!$A:$A,$A171)</f>
        <v>3555</v>
      </c>
      <c r="R171" s="88">
        <f>SUMIFS('Dec Receipts Data'!N:N,'Dec Receipts Data'!$A:$A,$B171)+SUMIFS('Dec Receipts Data'!N:N,'Dec Receipts Data'!$A:$A,$A171)</f>
        <v>0</v>
      </c>
      <c r="S171" s="88">
        <f>SUMIFS('Dec Receipts Data'!O:O,'Dec Receipts Data'!$A:$A,$B171)+SUMIFS('Dec Receipts Data'!O:O,'Dec Receipts Data'!$A:$A,$A171)</f>
        <v>0</v>
      </c>
      <c r="T171" s="88">
        <f>SUMIFS('Dec Receipts Data'!P:P,'Dec Receipts Data'!$A:$A,$B171)+SUMIFS('Dec Receipts Data'!P:P,'Dec Receipts Data'!$A:$A,$A171)</f>
        <v>0</v>
      </c>
      <c r="U171" s="88">
        <f>SUMIFS('Dec Receipts Data'!Q:Q,'Dec Receipts Data'!$A:$A,$B171)+SUMIFS('Dec Receipts Data'!Q:Q,'Dec Receipts Data'!$A:$A,$A171)</f>
        <v>414.36</v>
      </c>
      <c r="V171" s="88">
        <f>SUMIFS('Dec Receipts Data'!R:R,'Dec Receipts Data'!$A:$A,$B171)+SUMIFS('Dec Receipts Data'!R:R,'Dec Receipts Data'!$A:$A,$A171)</f>
        <v>33724.879999999997</v>
      </c>
      <c r="W171" s="88">
        <f>SUMIFS('Dec Receipts Data'!S:S,'Dec Receipts Data'!$A:$A,$B171)+SUMIFS('Dec Receipts Data'!S:S,'Dec Receipts Data'!$A:$A,$A171)</f>
        <v>789.12</v>
      </c>
      <c r="X171" s="88">
        <f>SUMIFS('Dec Receipts Data'!T:T,'Dec Receipts Data'!$A:$A,$B171)+SUMIFS('Dec Receipts Data'!T:T,'Dec Receipts Data'!$A:$A,$A171)</f>
        <v>0</v>
      </c>
      <c r="Y171" s="88">
        <f>SUMIFS('Dec Receipts Data'!U:U,'Dec Receipts Data'!$A:$A,$B171)+SUMIFS('Dec Receipts Data'!U:U,'Dec Receipts Data'!$A:$A,$A171)</f>
        <v>3857.04</v>
      </c>
      <c r="Z171" s="88">
        <f>SUMIFS('Dec Receipts Data'!V:V,'Dec Receipts Data'!$A:$A,$B171)+SUMIFS('Dec Receipts Data'!V:V,'Dec Receipts Data'!$A:$A,$A171)</f>
        <v>0</v>
      </c>
      <c r="AA171" s="88">
        <f>SUMIFS('Dec Receipts Data'!W:W,'Dec Receipts Data'!$A:$A,$B171)+SUMIFS('Dec Receipts Data'!W:W,'Dec Receipts Data'!$A:$A,$A171)</f>
        <v>0</v>
      </c>
      <c r="AB171" s="88">
        <f>SUMIFS('Dec Receipts Data'!X:X,'Dec Receipts Data'!$A:$A,$B171)+SUMIFS('Dec Receipts Data'!X:X,'Dec Receipts Data'!$A:$A,$A171)</f>
        <v>18230.080000000002</v>
      </c>
      <c r="AC171" s="88">
        <f>SUMIFS('Dec Receipts Data'!Y:Y,'Dec Receipts Data'!$A:$A,$B171)+SUMIFS('Dec Receipts Data'!Y:Y,'Dec Receipts Data'!$A:$A,$A171)</f>
        <v>155.88</v>
      </c>
      <c r="AD171" s="88">
        <f>SUMIFS('Dec Receipts Data'!Z:Z,'Dec Receipts Data'!$A:$A,$B171)+SUMIFS('Dec Receipts Data'!Z:Z,'Dec Receipts Data'!$A:$A,$A171)</f>
        <v>318</v>
      </c>
      <c r="AE171" s="88">
        <f>SUMIFS('Dec Receipts Data'!AA:AA,'Dec Receipts Data'!$A:$A,$B171)+SUMIFS('Dec Receipts Data'!AA:AA,'Dec Receipts Data'!$A:$A,$A171)</f>
        <v>0</v>
      </c>
      <c r="AF171" s="88">
        <f>SUMIFS('Dec Receipts Data'!AB:AB,'Dec Receipts Data'!$A:$A,$B171)+SUMIFS('Dec Receipts Data'!AB:AB,'Dec Receipts Data'!$A:$A,$A171)</f>
        <v>116.88</v>
      </c>
      <c r="AG171" s="88">
        <f>SUMIFS('Dec Receipts Data'!AC:AC,'Dec Receipts Data'!$A:$A,$B171)+SUMIFS('Dec Receipts Data'!AC:AC,'Dec Receipts Data'!$A:$A,$A171)</f>
        <v>0</v>
      </c>
      <c r="AH171" s="88">
        <f>SUMIFS('Dec Receipts Data'!AD:AD,'Dec Receipts Data'!$A:$A,$B171)+SUMIFS('Dec Receipts Data'!AD:AD,'Dec Receipts Data'!$A:$A,$A171)</f>
        <v>0</v>
      </c>
      <c r="AI171" s="88">
        <f>SUMIFS('Dec Receipts Data'!AE:AE,'Dec Receipts Data'!$A:$A,$B171)+SUMIFS('Dec Receipts Data'!AE:AE,'Dec Receipts Data'!$A:$A,$A171)</f>
        <v>0</v>
      </c>
      <c r="AJ171" s="88">
        <f>SUMIFS('Dec Receipts Data'!AF:AF,'Dec Receipts Data'!$A:$A,$B171)+SUMIFS('Dec Receipts Data'!AF:AF,'Dec Receipts Data'!$A:$A,$A171)</f>
        <v>584.4</v>
      </c>
      <c r="AK171" s="88">
        <f>SUMIFS('Dec Receipts Data'!AG:AG,'Dec Receipts Data'!$A:$A,$B171)+SUMIFS('Dec Receipts Data'!AG:AG,'Dec Receipts Data'!$A:$A,$A171)</f>
        <v>16646.28</v>
      </c>
    </row>
    <row r="172" spans="1:37" ht="13.2" outlineLevel="1">
      <c r="A172" s="86"/>
      <c r="B172" s="19" t="s">
        <v>198</v>
      </c>
      <c r="C172" s="127">
        <v>63128</v>
      </c>
      <c r="D172" s="80">
        <f>SUMIFS('PMT Terms'!C:C,'PMT Terms'!B:B,B172)</f>
        <v>60</v>
      </c>
      <c r="E172" s="89">
        <f t="shared" si="3"/>
        <v>0.38962552274743378</v>
      </c>
      <c r="F172" s="84">
        <f t="shared" si="5"/>
        <v>24596.28</v>
      </c>
      <c r="G172" s="88">
        <f>SUMIFS('Dec Receipts Data'!C:C,'Dec Receipts Data'!$A:$A,$B172)+SUMIFS('Dec Receipts Data'!C:C,'Dec Receipts Data'!$A:$A,$A172)</f>
        <v>0</v>
      </c>
      <c r="H172" s="88">
        <f>SUMIFS('Dec Receipts Data'!D:D,'Dec Receipts Data'!$A:$A,$B172)+SUMIFS('Dec Receipts Data'!D:D,'Dec Receipts Data'!$A:$A,$A172)</f>
        <v>0</v>
      </c>
      <c r="I172" s="88">
        <f>SUMIFS('Dec Receipts Data'!E:E,'Dec Receipts Data'!$A:$A,$B172)+SUMIFS('Dec Receipts Data'!E:E,'Dec Receipts Data'!$A:$A,$A172)</f>
        <v>48.1</v>
      </c>
      <c r="J172" s="88">
        <f>SUMIFS('Dec Receipts Data'!F:F,'Dec Receipts Data'!$A:$A,$B172)+SUMIFS('Dec Receipts Data'!F:F,'Dec Receipts Data'!$A:$A,$A172)</f>
        <v>0</v>
      </c>
      <c r="K172" s="88">
        <f>SUMIFS('Dec Receipts Data'!G:G,'Dec Receipts Data'!$A:$A,$B172)+SUMIFS('Dec Receipts Data'!G:G,'Dec Receipts Data'!$A:$A,$A172)</f>
        <v>150.88999999999999</v>
      </c>
      <c r="L172" s="88">
        <f>SUMIFS('Dec Receipts Data'!H:H,'Dec Receipts Data'!$A:$A,$B172)+SUMIFS('Dec Receipts Data'!H:H,'Dec Receipts Data'!$A:$A,$A172)</f>
        <v>0</v>
      </c>
      <c r="M172" s="88">
        <f>SUMIFS('Dec Receipts Data'!I:I,'Dec Receipts Data'!$A:$A,$B172)+SUMIFS('Dec Receipts Data'!I:I,'Dec Receipts Data'!$A:$A,$A172)</f>
        <v>0</v>
      </c>
      <c r="N172" s="88">
        <f>SUMIFS('Dec Receipts Data'!J:J,'Dec Receipts Data'!$A:$A,$B172)+SUMIFS('Dec Receipts Data'!J:J,'Dec Receipts Data'!$A:$A,$A172)</f>
        <v>0</v>
      </c>
      <c r="O172" s="88">
        <f>SUMIFS('Dec Receipts Data'!K:K,'Dec Receipts Data'!$A:$A,$B172)+SUMIFS('Dec Receipts Data'!K:K,'Dec Receipts Data'!$A:$A,$A172)</f>
        <v>9616.2099999999991</v>
      </c>
      <c r="P172" s="88">
        <f>SUMIFS('Dec Receipts Data'!L:L,'Dec Receipts Data'!$A:$A,$B172)+SUMIFS('Dec Receipts Data'!L:L,'Dec Receipts Data'!$A:$A,$A172)</f>
        <v>10636.86</v>
      </c>
      <c r="Q172" s="88">
        <f>SUMIFS('Dec Receipts Data'!M:M,'Dec Receipts Data'!$A:$A,$B172)+SUMIFS('Dec Receipts Data'!M:M,'Dec Receipts Data'!$A:$A,$A172)</f>
        <v>1638.12</v>
      </c>
      <c r="R172" s="88">
        <f>SUMIFS('Dec Receipts Data'!N:N,'Dec Receipts Data'!$A:$A,$B172)+SUMIFS('Dec Receipts Data'!N:N,'Dec Receipts Data'!$A:$A,$A172)</f>
        <v>0</v>
      </c>
      <c r="S172" s="88">
        <f>SUMIFS('Dec Receipts Data'!O:O,'Dec Receipts Data'!$A:$A,$B172)+SUMIFS('Dec Receipts Data'!O:O,'Dec Receipts Data'!$A:$A,$A172)</f>
        <v>0</v>
      </c>
      <c r="T172" s="88">
        <f>SUMIFS('Dec Receipts Data'!P:P,'Dec Receipts Data'!$A:$A,$B172)+SUMIFS('Dec Receipts Data'!P:P,'Dec Receipts Data'!$A:$A,$A172)</f>
        <v>0</v>
      </c>
      <c r="U172" s="88">
        <f>SUMIFS('Dec Receipts Data'!Q:Q,'Dec Receipts Data'!$A:$A,$B172)+SUMIFS('Dec Receipts Data'!Q:Q,'Dec Receipts Data'!$A:$A,$A172)</f>
        <v>2195.8200000000002</v>
      </c>
      <c r="V172" s="88">
        <f>SUMIFS('Dec Receipts Data'!R:R,'Dec Receipts Data'!$A:$A,$B172)+SUMIFS('Dec Receipts Data'!R:R,'Dec Receipts Data'!$A:$A,$A172)</f>
        <v>151.80000000000001</v>
      </c>
      <c r="W172" s="88">
        <f>SUMIFS('Dec Receipts Data'!S:S,'Dec Receipts Data'!$A:$A,$B172)+SUMIFS('Dec Receipts Data'!S:S,'Dec Receipts Data'!$A:$A,$A172)</f>
        <v>0</v>
      </c>
      <c r="X172" s="88">
        <f>SUMIFS('Dec Receipts Data'!T:T,'Dec Receipts Data'!$A:$A,$B172)+SUMIFS('Dec Receipts Data'!T:T,'Dec Receipts Data'!$A:$A,$A172)</f>
        <v>0</v>
      </c>
      <c r="Y172" s="88">
        <f>SUMIFS('Dec Receipts Data'!U:U,'Dec Receipts Data'!$A:$A,$B172)+SUMIFS('Dec Receipts Data'!U:U,'Dec Receipts Data'!$A:$A,$A172)</f>
        <v>0</v>
      </c>
      <c r="Z172" s="88">
        <f>SUMIFS('Dec Receipts Data'!V:V,'Dec Receipts Data'!$A:$A,$B172)+SUMIFS('Dec Receipts Data'!V:V,'Dec Receipts Data'!$A:$A,$A172)</f>
        <v>0</v>
      </c>
      <c r="AA172" s="88">
        <f>SUMIFS('Dec Receipts Data'!W:W,'Dec Receipts Data'!$A:$A,$B172)+SUMIFS('Dec Receipts Data'!W:W,'Dec Receipts Data'!$A:$A,$A172)</f>
        <v>119.58</v>
      </c>
      <c r="AB172" s="88">
        <f>SUMIFS('Dec Receipts Data'!X:X,'Dec Receipts Data'!$A:$A,$B172)+SUMIFS('Dec Receipts Data'!X:X,'Dec Receipts Data'!$A:$A,$A172)</f>
        <v>38.9</v>
      </c>
      <c r="AC172" s="88">
        <f>SUMIFS('Dec Receipts Data'!Y:Y,'Dec Receipts Data'!$A:$A,$B172)+SUMIFS('Dec Receipts Data'!Y:Y,'Dec Receipts Data'!$A:$A,$A172)</f>
        <v>0</v>
      </c>
      <c r="AD172" s="88">
        <f>SUMIFS('Dec Receipts Data'!Z:Z,'Dec Receipts Data'!$A:$A,$B172)+SUMIFS('Dec Receipts Data'!Z:Z,'Dec Receipts Data'!$A:$A,$A172)</f>
        <v>0</v>
      </c>
      <c r="AE172" s="88">
        <f>SUMIFS('Dec Receipts Data'!AA:AA,'Dec Receipts Data'!$A:$A,$B172)+SUMIFS('Dec Receipts Data'!AA:AA,'Dec Receipts Data'!$A:$A,$A172)</f>
        <v>0</v>
      </c>
      <c r="AF172" s="88">
        <f>SUMIFS('Dec Receipts Data'!AB:AB,'Dec Receipts Data'!$A:$A,$B172)+SUMIFS('Dec Receipts Data'!AB:AB,'Dec Receipts Data'!$A:$A,$A172)</f>
        <v>0</v>
      </c>
      <c r="AG172" s="88">
        <f>SUMIFS('Dec Receipts Data'!AC:AC,'Dec Receipts Data'!$A:$A,$B172)+SUMIFS('Dec Receipts Data'!AC:AC,'Dec Receipts Data'!$A:$A,$A172)</f>
        <v>0</v>
      </c>
      <c r="AH172" s="88">
        <f>SUMIFS('Dec Receipts Data'!AD:AD,'Dec Receipts Data'!$A:$A,$B172)+SUMIFS('Dec Receipts Data'!AD:AD,'Dec Receipts Data'!$A:$A,$A172)</f>
        <v>0</v>
      </c>
      <c r="AI172" s="88">
        <f>SUMIFS('Dec Receipts Data'!AE:AE,'Dec Receipts Data'!$A:$A,$B172)+SUMIFS('Dec Receipts Data'!AE:AE,'Dec Receipts Data'!$A:$A,$A172)</f>
        <v>0</v>
      </c>
      <c r="AJ172" s="88">
        <f>SUMIFS('Dec Receipts Data'!AF:AF,'Dec Receipts Data'!$A:$A,$B172)+SUMIFS('Dec Receipts Data'!AF:AF,'Dec Receipts Data'!$A:$A,$A172)</f>
        <v>0</v>
      </c>
      <c r="AK172" s="88">
        <f>SUMIFS('Dec Receipts Data'!AG:AG,'Dec Receipts Data'!$A:$A,$B172)+SUMIFS('Dec Receipts Data'!AG:AG,'Dec Receipts Data'!$A:$A,$A172)</f>
        <v>0</v>
      </c>
    </row>
    <row r="173" spans="1:37" ht="13.2" outlineLevel="1">
      <c r="A173" s="86"/>
      <c r="B173" s="19" t="s">
        <v>530</v>
      </c>
      <c r="C173" s="127">
        <v>62507</v>
      </c>
      <c r="D173" s="80">
        <f>SUMIFS('PMT Terms'!C:C,'PMT Terms'!B:B,B173)</f>
        <v>45</v>
      </c>
      <c r="E173" s="89">
        <f t="shared" si="3"/>
        <v>1.2136439118818692</v>
      </c>
      <c r="F173" s="84">
        <f t="shared" si="5"/>
        <v>75861.239999999991</v>
      </c>
      <c r="G173" s="88">
        <f>SUMIFS('Dec Receipts Data'!C:C,'Dec Receipts Data'!$A:$A,$B173)+SUMIFS('Dec Receipts Data'!C:C,'Dec Receipts Data'!$A:$A,$A173)</f>
        <v>0</v>
      </c>
      <c r="H173" s="88">
        <f>SUMIFS('Dec Receipts Data'!D:D,'Dec Receipts Data'!$A:$A,$B173)+SUMIFS('Dec Receipts Data'!D:D,'Dec Receipts Data'!$A:$A,$A173)</f>
        <v>0</v>
      </c>
      <c r="I173" s="88">
        <f>SUMIFS('Dec Receipts Data'!E:E,'Dec Receipts Data'!$A:$A,$B173)+SUMIFS('Dec Receipts Data'!E:E,'Dec Receipts Data'!$A:$A,$A173)</f>
        <v>0</v>
      </c>
      <c r="J173" s="88">
        <f>SUMIFS('Dec Receipts Data'!F:F,'Dec Receipts Data'!$A:$A,$B173)+SUMIFS('Dec Receipts Data'!F:F,'Dec Receipts Data'!$A:$A,$A173)</f>
        <v>0</v>
      </c>
      <c r="K173" s="88">
        <f>SUMIFS('Dec Receipts Data'!G:G,'Dec Receipts Data'!$A:$A,$B173)+SUMIFS('Dec Receipts Data'!G:G,'Dec Receipts Data'!$A:$A,$A173)</f>
        <v>15908.2</v>
      </c>
      <c r="L173" s="88">
        <f>SUMIFS('Dec Receipts Data'!H:H,'Dec Receipts Data'!$A:$A,$B173)+SUMIFS('Dec Receipts Data'!H:H,'Dec Receipts Data'!$A:$A,$A173)</f>
        <v>2.11</v>
      </c>
      <c r="M173" s="88">
        <f>SUMIFS('Dec Receipts Data'!I:I,'Dec Receipts Data'!$A:$A,$B173)+SUMIFS('Dec Receipts Data'!I:I,'Dec Receipts Data'!$A:$A,$A173)</f>
        <v>0</v>
      </c>
      <c r="N173" s="88">
        <f>SUMIFS('Dec Receipts Data'!J:J,'Dec Receipts Data'!$A:$A,$B173)+SUMIFS('Dec Receipts Data'!J:J,'Dec Receipts Data'!$A:$A,$A173)</f>
        <v>0</v>
      </c>
      <c r="O173" s="88">
        <f>SUMIFS('Dec Receipts Data'!K:K,'Dec Receipts Data'!$A:$A,$B173)+SUMIFS('Dec Receipts Data'!K:K,'Dec Receipts Data'!$A:$A,$A173)</f>
        <v>0</v>
      </c>
      <c r="P173" s="88">
        <f>SUMIFS('Dec Receipts Data'!L:L,'Dec Receipts Data'!$A:$A,$B173)+SUMIFS('Dec Receipts Data'!L:L,'Dec Receipts Data'!$A:$A,$A173)</f>
        <v>4.22</v>
      </c>
      <c r="Q173" s="88">
        <f>SUMIFS('Dec Receipts Data'!M:M,'Dec Receipts Data'!$A:$A,$B173)+SUMIFS('Dec Receipts Data'!M:M,'Dec Receipts Data'!$A:$A,$A173)</f>
        <v>9281.01</v>
      </c>
      <c r="R173" s="88">
        <f>SUMIFS('Dec Receipts Data'!N:N,'Dec Receipts Data'!$A:$A,$B173)+SUMIFS('Dec Receipts Data'!N:N,'Dec Receipts Data'!$A:$A,$A173)</f>
        <v>6005.17</v>
      </c>
      <c r="S173" s="88">
        <f>SUMIFS('Dec Receipts Data'!O:O,'Dec Receipts Data'!$A:$A,$B173)+SUMIFS('Dec Receipts Data'!O:O,'Dec Receipts Data'!$A:$A,$A173)</f>
        <v>0</v>
      </c>
      <c r="T173" s="88">
        <f>SUMIFS('Dec Receipts Data'!P:P,'Dec Receipts Data'!$A:$A,$B173)+SUMIFS('Dec Receipts Data'!P:P,'Dec Receipts Data'!$A:$A,$A173)</f>
        <v>0</v>
      </c>
      <c r="U173" s="88">
        <f>SUMIFS('Dec Receipts Data'!Q:Q,'Dec Receipts Data'!$A:$A,$B173)+SUMIFS('Dec Receipts Data'!Q:Q,'Dec Receipts Data'!$A:$A,$A173)</f>
        <v>6.33</v>
      </c>
      <c r="V173" s="88">
        <f>SUMIFS('Dec Receipts Data'!R:R,'Dec Receipts Data'!$A:$A,$B173)+SUMIFS('Dec Receipts Data'!R:R,'Dec Receipts Data'!$A:$A,$A173)</f>
        <v>12.66</v>
      </c>
      <c r="W173" s="88">
        <f>SUMIFS('Dec Receipts Data'!S:S,'Dec Receipts Data'!$A:$A,$B173)+SUMIFS('Dec Receipts Data'!S:S,'Dec Receipts Data'!$A:$A,$A173)</f>
        <v>0</v>
      </c>
      <c r="X173" s="88">
        <f>SUMIFS('Dec Receipts Data'!T:T,'Dec Receipts Data'!$A:$A,$B173)+SUMIFS('Dec Receipts Data'!T:T,'Dec Receipts Data'!$A:$A,$A173)</f>
        <v>9986.94</v>
      </c>
      <c r="Y173" s="88">
        <f>SUMIFS('Dec Receipts Data'!U:U,'Dec Receipts Data'!$A:$A,$B173)+SUMIFS('Dec Receipts Data'!U:U,'Dec Receipts Data'!$A:$A,$A173)</f>
        <v>297.51</v>
      </c>
      <c r="Z173" s="88">
        <f>SUMIFS('Dec Receipts Data'!V:V,'Dec Receipts Data'!$A:$A,$B173)+SUMIFS('Dec Receipts Data'!V:V,'Dec Receipts Data'!$A:$A,$A173)</f>
        <v>2641.92</v>
      </c>
      <c r="AA173" s="88">
        <f>SUMIFS('Dec Receipts Data'!W:W,'Dec Receipts Data'!$A:$A,$B173)+SUMIFS('Dec Receipts Data'!W:W,'Dec Receipts Data'!$A:$A,$A173)</f>
        <v>1732.31</v>
      </c>
      <c r="AB173" s="88">
        <f>SUMIFS('Dec Receipts Data'!X:X,'Dec Receipts Data'!$A:$A,$B173)+SUMIFS('Dec Receipts Data'!X:X,'Dec Receipts Data'!$A:$A,$A173)</f>
        <v>11181.02</v>
      </c>
      <c r="AC173" s="88">
        <f>SUMIFS('Dec Receipts Data'!Y:Y,'Dec Receipts Data'!$A:$A,$B173)+SUMIFS('Dec Receipts Data'!Y:Y,'Dec Receipts Data'!$A:$A,$A173)</f>
        <v>2044.02</v>
      </c>
      <c r="AD173" s="88">
        <f>SUMIFS('Dec Receipts Data'!Z:Z,'Dec Receipts Data'!$A:$A,$B173)+SUMIFS('Dec Receipts Data'!Z:Z,'Dec Receipts Data'!$A:$A,$A173)</f>
        <v>2.11</v>
      </c>
      <c r="AE173" s="88">
        <f>SUMIFS('Dec Receipts Data'!AA:AA,'Dec Receipts Data'!$A:$A,$B173)+SUMIFS('Dec Receipts Data'!AA:AA,'Dec Receipts Data'!$A:$A,$A173)</f>
        <v>0</v>
      </c>
      <c r="AF173" s="88">
        <f>SUMIFS('Dec Receipts Data'!AB:AB,'Dec Receipts Data'!$A:$A,$B173)+SUMIFS('Dec Receipts Data'!AB:AB,'Dec Receipts Data'!$A:$A,$A173)</f>
        <v>107.61</v>
      </c>
      <c r="AG173" s="88">
        <f>SUMIFS('Dec Receipts Data'!AC:AC,'Dec Receipts Data'!$A:$A,$B173)+SUMIFS('Dec Receipts Data'!AC:AC,'Dec Receipts Data'!$A:$A,$A173)</f>
        <v>4.22</v>
      </c>
      <c r="AH173" s="88">
        <f>SUMIFS('Dec Receipts Data'!AD:AD,'Dec Receipts Data'!$A:$A,$B173)+SUMIFS('Dec Receipts Data'!AD:AD,'Dec Receipts Data'!$A:$A,$A173)</f>
        <v>11129.68</v>
      </c>
      <c r="AI173" s="88">
        <f>SUMIFS('Dec Receipts Data'!AE:AE,'Dec Receipts Data'!$A:$A,$B173)+SUMIFS('Dec Receipts Data'!AE:AE,'Dec Receipts Data'!$A:$A,$A173)</f>
        <v>5514.2</v>
      </c>
      <c r="AJ173" s="88">
        <f>SUMIFS('Dec Receipts Data'!AF:AF,'Dec Receipts Data'!$A:$A,$B173)+SUMIFS('Dec Receipts Data'!AF:AF,'Dec Receipts Data'!$A:$A,$A173)</f>
        <v>0</v>
      </c>
      <c r="AK173" s="88">
        <f>SUMIFS('Dec Receipts Data'!AG:AG,'Dec Receipts Data'!$A:$A,$B173)+SUMIFS('Dec Receipts Data'!AG:AG,'Dec Receipts Data'!$A:$A,$A173)</f>
        <v>0</v>
      </c>
    </row>
    <row r="174" spans="1:37" ht="13.2" outlineLevel="1">
      <c r="A174" s="86"/>
      <c r="B174" s="19" t="s">
        <v>511</v>
      </c>
      <c r="C174" s="127">
        <v>56796</v>
      </c>
      <c r="D174" s="80">
        <f>SUMIFS('PMT Terms'!C:C,'PMT Terms'!B:B,B174)</f>
        <v>45</v>
      </c>
      <c r="E174" s="89">
        <f t="shared" si="3"/>
        <v>0.53931245158109731</v>
      </c>
      <c r="F174" s="84">
        <f t="shared" si="5"/>
        <v>30630.79</v>
      </c>
      <c r="G174" s="88">
        <f>SUMIFS('Dec Receipts Data'!C:C,'Dec Receipts Data'!$A:$A,$B174)+SUMIFS('Dec Receipts Data'!C:C,'Dec Receipts Data'!$A:$A,$A174)</f>
        <v>63.45</v>
      </c>
      <c r="H174" s="88">
        <f>SUMIFS('Dec Receipts Data'!D:D,'Dec Receipts Data'!$A:$A,$B174)+SUMIFS('Dec Receipts Data'!D:D,'Dec Receipts Data'!$A:$A,$A174)</f>
        <v>0</v>
      </c>
      <c r="I174" s="88">
        <f>SUMIFS('Dec Receipts Data'!E:E,'Dec Receipts Data'!$A:$A,$B174)+SUMIFS('Dec Receipts Data'!E:E,'Dec Receipts Data'!$A:$A,$A174)</f>
        <v>35.96</v>
      </c>
      <c r="J174" s="88">
        <f>SUMIFS('Dec Receipts Data'!F:F,'Dec Receipts Data'!$A:$A,$B174)+SUMIFS('Dec Receipts Data'!F:F,'Dec Receipts Data'!$A:$A,$A174)</f>
        <v>24.12</v>
      </c>
      <c r="K174" s="88">
        <f>SUMIFS('Dec Receipts Data'!G:G,'Dec Receipts Data'!$A:$A,$B174)+SUMIFS('Dec Receipts Data'!G:G,'Dec Receipts Data'!$A:$A,$A174)</f>
        <v>0</v>
      </c>
      <c r="L174" s="88">
        <f>SUMIFS('Dec Receipts Data'!H:H,'Dec Receipts Data'!$A:$A,$B174)+SUMIFS('Dec Receipts Data'!H:H,'Dec Receipts Data'!$A:$A,$A174)</f>
        <v>0</v>
      </c>
      <c r="M174" s="88">
        <f>SUMIFS('Dec Receipts Data'!I:I,'Dec Receipts Data'!$A:$A,$B174)+SUMIFS('Dec Receipts Data'!I:I,'Dec Receipts Data'!$A:$A,$A174)</f>
        <v>0</v>
      </c>
      <c r="N174" s="88">
        <f>SUMIFS('Dec Receipts Data'!J:J,'Dec Receipts Data'!$A:$A,$B174)+SUMIFS('Dec Receipts Data'!J:J,'Dec Receipts Data'!$A:$A,$A174)</f>
        <v>5735.34</v>
      </c>
      <c r="O174" s="88">
        <f>SUMIFS('Dec Receipts Data'!K:K,'Dec Receipts Data'!$A:$A,$B174)+SUMIFS('Dec Receipts Data'!K:K,'Dec Receipts Data'!$A:$A,$A174)</f>
        <v>147.38999999999999</v>
      </c>
      <c r="P174" s="88">
        <f>SUMIFS('Dec Receipts Data'!L:L,'Dec Receipts Data'!$A:$A,$B174)+SUMIFS('Dec Receipts Data'!L:L,'Dec Receipts Data'!$A:$A,$A174)</f>
        <v>638.69000000000005</v>
      </c>
      <c r="Q174" s="88">
        <f>SUMIFS('Dec Receipts Data'!M:M,'Dec Receipts Data'!$A:$A,$B174)+SUMIFS('Dec Receipts Data'!M:M,'Dec Receipts Data'!$A:$A,$A174)</f>
        <v>7810.48</v>
      </c>
      <c r="R174" s="88">
        <f>SUMIFS('Dec Receipts Data'!N:N,'Dec Receipts Data'!$A:$A,$B174)+SUMIFS('Dec Receipts Data'!N:N,'Dec Receipts Data'!$A:$A,$A174)</f>
        <v>0</v>
      </c>
      <c r="S174" s="88">
        <f>SUMIFS('Dec Receipts Data'!O:O,'Dec Receipts Data'!$A:$A,$B174)+SUMIFS('Dec Receipts Data'!O:O,'Dec Receipts Data'!$A:$A,$A174)</f>
        <v>0</v>
      </c>
      <c r="T174" s="88">
        <f>SUMIFS('Dec Receipts Data'!P:P,'Dec Receipts Data'!$A:$A,$B174)+SUMIFS('Dec Receipts Data'!P:P,'Dec Receipts Data'!$A:$A,$A174)</f>
        <v>0</v>
      </c>
      <c r="U174" s="88">
        <f>SUMIFS('Dec Receipts Data'!Q:Q,'Dec Receipts Data'!$A:$A,$B174)+SUMIFS('Dec Receipts Data'!Q:Q,'Dec Receipts Data'!$A:$A,$A174)</f>
        <v>98.26</v>
      </c>
      <c r="V174" s="88">
        <f>SUMIFS('Dec Receipts Data'!R:R,'Dec Receipts Data'!$A:$A,$B174)+SUMIFS('Dec Receipts Data'!R:R,'Dec Receipts Data'!$A:$A,$A174)</f>
        <v>0</v>
      </c>
      <c r="W174" s="88">
        <f>SUMIFS('Dec Receipts Data'!S:S,'Dec Receipts Data'!$A:$A,$B174)+SUMIFS('Dec Receipts Data'!S:S,'Dec Receipts Data'!$A:$A,$A174)</f>
        <v>4060.58</v>
      </c>
      <c r="X174" s="88">
        <f>SUMIFS('Dec Receipts Data'!T:T,'Dec Receipts Data'!$A:$A,$B174)+SUMIFS('Dec Receipts Data'!T:T,'Dec Receipts Data'!$A:$A,$A174)</f>
        <v>4605.99</v>
      </c>
      <c r="Y174" s="88">
        <f>SUMIFS('Dec Receipts Data'!U:U,'Dec Receipts Data'!$A:$A,$B174)+SUMIFS('Dec Receipts Data'!U:U,'Dec Receipts Data'!$A:$A,$A174)</f>
        <v>4551</v>
      </c>
      <c r="Z174" s="88">
        <f>SUMIFS('Dec Receipts Data'!V:V,'Dec Receipts Data'!$A:$A,$B174)+SUMIFS('Dec Receipts Data'!V:V,'Dec Receipts Data'!$A:$A,$A174)</f>
        <v>0</v>
      </c>
      <c r="AA174" s="88">
        <f>SUMIFS('Dec Receipts Data'!W:W,'Dec Receipts Data'!$A:$A,$B174)+SUMIFS('Dec Receipts Data'!W:W,'Dec Receipts Data'!$A:$A,$A174)</f>
        <v>2371.59</v>
      </c>
      <c r="AB174" s="88">
        <f>SUMIFS('Dec Receipts Data'!X:X,'Dec Receipts Data'!$A:$A,$B174)+SUMIFS('Dec Receipts Data'!X:X,'Dec Receipts Data'!$A:$A,$A174)</f>
        <v>0</v>
      </c>
      <c r="AC174" s="88">
        <f>SUMIFS('Dec Receipts Data'!Y:Y,'Dec Receipts Data'!$A:$A,$B174)+SUMIFS('Dec Receipts Data'!Y:Y,'Dec Receipts Data'!$A:$A,$A174)</f>
        <v>98.26</v>
      </c>
      <c r="AD174" s="88">
        <f>SUMIFS('Dec Receipts Data'!Z:Z,'Dec Receipts Data'!$A:$A,$B174)+SUMIFS('Dec Receipts Data'!Z:Z,'Dec Receipts Data'!$A:$A,$A174)</f>
        <v>0</v>
      </c>
      <c r="AE174" s="88">
        <f>SUMIFS('Dec Receipts Data'!AA:AA,'Dec Receipts Data'!$A:$A,$B174)+SUMIFS('Dec Receipts Data'!AA:AA,'Dec Receipts Data'!$A:$A,$A174)</f>
        <v>0</v>
      </c>
      <c r="AF174" s="88">
        <f>SUMIFS('Dec Receipts Data'!AB:AB,'Dec Receipts Data'!$A:$A,$B174)+SUMIFS('Dec Receipts Data'!AB:AB,'Dec Receipts Data'!$A:$A,$A174)</f>
        <v>0</v>
      </c>
      <c r="AG174" s="88">
        <f>SUMIFS('Dec Receipts Data'!AC:AC,'Dec Receipts Data'!$A:$A,$B174)+SUMIFS('Dec Receipts Data'!AC:AC,'Dec Receipts Data'!$A:$A,$A174)</f>
        <v>127.5</v>
      </c>
      <c r="AH174" s="88">
        <f>SUMIFS('Dec Receipts Data'!AD:AD,'Dec Receipts Data'!$A:$A,$B174)+SUMIFS('Dec Receipts Data'!AD:AD,'Dec Receipts Data'!$A:$A,$A174)</f>
        <v>0</v>
      </c>
      <c r="AI174" s="88">
        <f>SUMIFS('Dec Receipts Data'!AE:AE,'Dec Receipts Data'!$A:$A,$B174)+SUMIFS('Dec Receipts Data'!AE:AE,'Dec Receipts Data'!$A:$A,$A174)</f>
        <v>0</v>
      </c>
      <c r="AJ174" s="88">
        <f>SUMIFS('Dec Receipts Data'!AF:AF,'Dec Receipts Data'!$A:$A,$B174)+SUMIFS('Dec Receipts Data'!AF:AF,'Dec Receipts Data'!$A:$A,$A174)</f>
        <v>0</v>
      </c>
      <c r="AK174" s="88">
        <f>SUMIFS('Dec Receipts Data'!AG:AG,'Dec Receipts Data'!$A:$A,$B174)+SUMIFS('Dec Receipts Data'!AG:AG,'Dec Receipts Data'!$A:$A,$A174)</f>
        <v>262.18</v>
      </c>
    </row>
    <row r="175" spans="1:37" ht="13.2" outlineLevel="1">
      <c r="A175" s="86"/>
      <c r="B175" s="19" t="s">
        <v>157</v>
      </c>
      <c r="C175" s="127">
        <v>51860</v>
      </c>
      <c r="D175" s="80">
        <f>SUMIFS('PMT Terms'!C:C,'PMT Terms'!B:B,B175)</f>
        <v>60</v>
      </c>
      <c r="E175" s="89">
        <f t="shared" si="3"/>
        <v>2.9557659082144236</v>
      </c>
      <c r="F175" s="84">
        <f t="shared" si="5"/>
        <v>153286.02000000002</v>
      </c>
      <c r="G175" s="88">
        <f>SUMIFS('Dec Receipts Data'!C:C,'Dec Receipts Data'!$A:$A,$B175)+SUMIFS('Dec Receipts Data'!C:C,'Dec Receipts Data'!$A:$A,$A175)</f>
        <v>50221.47</v>
      </c>
      <c r="H175" s="88">
        <f>SUMIFS('Dec Receipts Data'!D:D,'Dec Receipts Data'!$A:$A,$B175)+SUMIFS('Dec Receipts Data'!D:D,'Dec Receipts Data'!$A:$A,$A175)</f>
        <v>103064.55</v>
      </c>
      <c r="I175" s="88">
        <f>SUMIFS('Dec Receipts Data'!E:E,'Dec Receipts Data'!$A:$A,$B175)+SUMIFS('Dec Receipts Data'!E:E,'Dec Receipts Data'!$A:$A,$A175)</f>
        <v>0</v>
      </c>
      <c r="J175" s="88">
        <f>SUMIFS('Dec Receipts Data'!F:F,'Dec Receipts Data'!$A:$A,$B175)+SUMIFS('Dec Receipts Data'!F:F,'Dec Receipts Data'!$A:$A,$A175)</f>
        <v>0</v>
      </c>
      <c r="K175" s="88">
        <f>SUMIFS('Dec Receipts Data'!G:G,'Dec Receipts Data'!$A:$A,$B175)+SUMIFS('Dec Receipts Data'!G:G,'Dec Receipts Data'!$A:$A,$A175)</f>
        <v>0</v>
      </c>
      <c r="L175" s="88">
        <f>SUMIFS('Dec Receipts Data'!H:H,'Dec Receipts Data'!$A:$A,$B175)+SUMIFS('Dec Receipts Data'!H:H,'Dec Receipts Data'!$A:$A,$A175)</f>
        <v>0</v>
      </c>
      <c r="M175" s="88">
        <f>SUMIFS('Dec Receipts Data'!I:I,'Dec Receipts Data'!$A:$A,$B175)+SUMIFS('Dec Receipts Data'!I:I,'Dec Receipts Data'!$A:$A,$A175)</f>
        <v>0</v>
      </c>
      <c r="N175" s="88">
        <f>SUMIFS('Dec Receipts Data'!J:J,'Dec Receipts Data'!$A:$A,$B175)+SUMIFS('Dec Receipts Data'!J:J,'Dec Receipts Data'!$A:$A,$A175)</f>
        <v>0</v>
      </c>
      <c r="O175" s="88">
        <f>SUMIFS('Dec Receipts Data'!K:K,'Dec Receipts Data'!$A:$A,$B175)+SUMIFS('Dec Receipts Data'!K:K,'Dec Receipts Data'!$A:$A,$A175)</f>
        <v>0</v>
      </c>
      <c r="P175" s="88">
        <f>SUMIFS('Dec Receipts Data'!L:L,'Dec Receipts Data'!$A:$A,$B175)+SUMIFS('Dec Receipts Data'!L:L,'Dec Receipts Data'!$A:$A,$A175)</f>
        <v>0</v>
      </c>
      <c r="Q175" s="88">
        <f>SUMIFS('Dec Receipts Data'!M:M,'Dec Receipts Data'!$A:$A,$B175)+SUMIFS('Dec Receipts Data'!M:M,'Dec Receipts Data'!$A:$A,$A175)</f>
        <v>0</v>
      </c>
      <c r="R175" s="88">
        <f>SUMIFS('Dec Receipts Data'!N:N,'Dec Receipts Data'!$A:$A,$B175)+SUMIFS('Dec Receipts Data'!N:N,'Dec Receipts Data'!$A:$A,$A175)</f>
        <v>0</v>
      </c>
      <c r="S175" s="88">
        <f>SUMIFS('Dec Receipts Data'!O:O,'Dec Receipts Data'!$A:$A,$B175)+SUMIFS('Dec Receipts Data'!O:O,'Dec Receipts Data'!$A:$A,$A175)</f>
        <v>0</v>
      </c>
      <c r="T175" s="88">
        <f>SUMIFS('Dec Receipts Data'!P:P,'Dec Receipts Data'!$A:$A,$B175)+SUMIFS('Dec Receipts Data'!P:P,'Dec Receipts Data'!$A:$A,$A175)</f>
        <v>0</v>
      </c>
      <c r="U175" s="88">
        <f>SUMIFS('Dec Receipts Data'!Q:Q,'Dec Receipts Data'!$A:$A,$B175)+SUMIFS('Dec Receipts Data'!Q:Q,'Dec Receipts Data'!$A:$A,$A175)</f>
        <v>0</v>
      </c>
      <c r="V175" s="88">
        <f>SUMIFS('Dec Receipts Data'!R:R,'Dec Receipts Data'!$A:$A,$B175)+SUMIFS('Dec Receipts Data'!R:R,'Dec Receipts Data'!$A:$A,$A175)</f>
        <v>0</v>
      </c>
      <c r="W175" s="88">
        <f>SUMIFS('Dec Receipts Data'!S:S,'Dec Receipts Data'!$A:$A,$B175)+SUMIFS('Dec Receipts Data'!S:S,'Dec Receipts Data'!$A:$A,$A175)</f>
        <v>0</v>
      </c>
      <c r="X175" s="88">
        <f>SUMIFS('Dec Receipts Data'!T:T,'Dec Receipts Data'!$A:$A,$B175)+SUMIFS('Dec Receipts Data'!T:T,'Dec Receipts Data'!$A:$A,$A175)</f>
        <v>0</v>
      </c>
      <c r="Y175" s="88">
        <f>SUMIFS('Dec Receipts Data'!U:U,'Dec Receipts Data'!$A:$A,$B175)+SUMIFS('Dec Receipts Data'!U:U,'Dec Receipts Data'!$A:$A,$A175)</f>
        <v>0</v>
      </c>
      <c r="Z175" s="88">
        <f>SUMIFS('Dec Receipts Data'!V:V,'Dec Receipts Data'!$A:$A,$B175)+SUMIFS('Dec Receipts Data'!V:V,'Dec Receipts Data'!$A:$A,$A175)</f>
        <v>0</v>
      </c>
      <c r="AA175" s="88">
        <f>SUMIFS('Dec Receipts Data'!W:W,'Dec Receipts Data'!$A:$A,$B175)+SUMIFS('Dec Receipts Data'!W:W,'Dec Receipts Data'!$A:$A,$A175)</f>
        <v>0</v>
      </c>
      <c r="AB175" s="88">
        <f>SUMIFS('Dec Receipts Data'!X:X,'Dec Receipts Data'!$A:$A,$B175)+SUMIFS('Dec Receipts Data'!X:X,'Dec Receipts Data'!$A:$A,$A175)</f>
        <v>0</v>
      </c>
      <c r="AC175" s="88">
        <f>SUMIFS('Dec Receipts Data'!Y:Y,'Dec Receipts Data'!$A:$A,$B175)+SUMIFS('Dec Receipts Data'!Y:Y,'Dec Receipts Data'!$A:$A,$A175)</f>
        <v>0</v>
      </c>
      <c r="AD175" s="88">
        <f>SUMIFS('Dec Receipts Data'!Z:Z,'Dec Receipts Data'!$A:$A,$B175)+SUMIFS('Dec Receipts Data'!Z:Z,'Dec Receipts Data'!$A:$A,$A175)</f>
        <v>0</v>
      </c>
      <c r="AE175" s="88">
        <f>SUMIFS('Dec Receipts Data'!AA:AA,'Dec Receipts Data'!$A:$A,$B175)+SUMIFS('Dec Receipts Data'!AA:AA,'Dec Receipts Data'!$A:$A,$A175)</f>
        <v>0</v>
      </c>
      <c r="AF175" s="88">
        <f>SUMIFS('Dec Receipts Data'!AB:AB,'Dec Receipts Data'!$A:$A,$B175)+SUMIFS('Dec Receipts Data'!AB:AB,'Dec Receipts Data'!$A:$A,$A175)</f>
        <v>0</v>
      </c>
      <c r="AG175" s="88">
        <f>SUMIFS('Dec Receipts Data'!AC:AC,'Dec Receipts Data'!$A:$A,$B175)+SUMIFS('Dec Receipts Data'!AC:AC,'Dec Receipts Data'!$A:$A,$A175)</f>
        <v>0</v>
      </c>
      <c r="AH175" s="88">
        <f>SUMIFS('Dec Receipts Data'!AD:AD,'Dec Receipts Data'!$A:$A,$B175)+SUMIFS('Dec Receipts Data'!AD:AD,'Dec Receipts Data'!$A:$A,$A175)</f>
        <v>0</v>
      </c>
      <c r="AI175" s="88">
        <f>SUMIFS('Dec Receipts Data'!AE:AE,'Dec Receipts Data'!$A:$A,$B175)+SUMIFS('Dec Receipts Data'!AE:AE,'Dec Receipts Data'!$A:$A,$A175)</f>
        <v>0</v>
      </c>
      <c r="AJ175" s="88">
        <f>SUMIFS('Dec Receipts Data'!AF:AF,'Dec Receipts Data'!$A:$A,$B175)+SUMIFS('Dec Receipts Data'!AF:AF,'Dec Receipts Data'!$A:$A,$A175)</f>
        <v>0</v>
      </c>
      <c r="AK175" s="88">
        <f>SUMIFS('Dec Receipts Data'!AG:AG,'Dec Receipts Data'!$A:$A,$B175)+SUMIFS('Dec Receipts Data'!AG:AG,'Dec Receipts Data'!$A:$A,$A175)</f>
        <v>0</v>
      </c>
    </row>
    <row r="176" spans="1:37" ht="13.2" outlineLevel="1">
      <c r="A176" s="86"/>
      <c r="B176" s="19" t="s">
        <v>201</v>
      </c>
      <c r="C176" s="127">
        <v>50326</v>
      </c>
      <c r="D176" s="80">
        <f>SUMIFS('PMT Terms'!C:C,'PMT Terms'!B:B,B176)</f>
        <v>30</v>
      </c>
      <c r="E176" s="89">
        <f t="shared" si="3"/>
        <v>0</v>
      </c>
      <c r="F176" s="84">
        <f t="shared" si="5"/>
        <v>0</v>
      </c>
      <c r="G176" s="88">
        <f>SUMIFS('Dec Receipts Data'!C:C,'Dec Receipts Data'!$A:$A,$B176)+SUMIFS('Dec Receipts Data'!C:C,'Dec Receipts Data'!$A:$A,$A176)</f>
        <v>0</v>
      </c>
      <c r="H176" s="88">
        <f>SUMIFS('Dec Receipts Data'!D:D,'Dec Receipts Data'!$A:$A,$B176)+SUMIFS('Dec Receipts Data'!D:D,'Dec Receipts Data'!$A:$A,$A176)</f>
        <v>0</v>
      </c>
      <c r="I176" s="88">
        <f>SUMIFS('Dec Receipts Data'!E:E,'Dec Receipts Data'!$A:$A,$B176)+SUMIFS('Dec Receipts Data'!E:E,'Dec Receipts Data'!$A:$A,$A176)</f>
        <v>0</v>
      </c>
      <c r="J176" s="88">
        <f>SUMIFS('Dec Receipts Data'!F:F,'Dec Receipts Data'!$A:$A,$B176)+SUMIFS('Dec Receipts Data'!F:F,'Dec Receipts Data'!$A:$A,$A176)</f>
        <v>0</v>
      </c>
      <c r="K176" s="88">
        <f>SUMIFS('Dec Receipts Data'!G:G,'Dec Receipts Data'!$A:$A,$B176)+SUMIFS('Dec Receipts Data'!G:G,'Dec Receipts Data'!$A:$A,$A176)</f>
        <v>0</v>
      </c>
      <c r="L176" s="88">
        <f>SUMIFS('Dec Receipts Data'!H:H,'Dec Receipts Data'!$A:$A,$B176)+SUMIFS('Dec Receipts Data'!H:H,'Dec Receipts Data'!$A:$A,$A176)</f>
        <v>0</v>
      </c>
      <c r="M176" s="88">
        <f>SUMIFS('Dec Receipts Data'!I:I,'Dec Receipts Data'!$A:$A,$B176)+SUMIFS('Dec Receipts Data'!I:I,'Dec Receipts Data'!$A:$A,$A176)</f>
        <v>0</v>
      </c>
      <c r="N176" s="88">
        <f>SUMIFS('Dec Receipts Data'!J:J,'Dec Receipts Data'!$A:$A,$B176)+SUMIFS('Dec Receipts Data'!J:J,'Dec Receipts Data'!$A:$A,$A176)</f>
        <v>0</v>
      </c>
      <c r="O176" s="88">
        <f>SUMIFS('Dec Receipts Data'!K:K,'Dec Receipts Data'!$A:$A,$B176)+SUMIFS('Dec Receipts Data'!K:K,'Dec Receipts Data'!$A:$A,$A176)</f>
        <v>0</v>
      </c>
      <c r="P176" s="88">
        <f>SUMIFS('Dec Receipts Data'!L:L,'Dec Receipts Data'!$A:$A,$B176)+SUMIFS('Dec Receipts Data'!L:L,'Dec Receipts Data'!$A:$A,$A176)</f>
        <v>0</v>
      </c>
      <c r="Q176" s="88">
        <f>SUMIFS('Dec Receipts Data'!M:M,'Dec Receipts Data'!$A:$A,$B176)+SUMIFS('Dec Receipts Data'!M:M,'Dec Receipts Data'!$A:$A,$A176)</f>
        <v>0</v>
      </c>
      <c r="R176" s="88">
        <f>SUMIFS('Dec Receipts Data'!N:N,'Dec Receipts Data'!$A:$A,$B176)+SUMIFS('Dec Receipts Data'!N:N,'Dec Receipts Data'!$A:$A,$A176)</f>
        <v>0</v>
      </c>
      <c r="S176" s="88">
        <f>SUMIFS('Dec Receipts Data'!O:O,'Dec Receipts Data'!$A:$A,$B176)+SUMIFS('Dec Receipts Data'!O:O,'Dec Receipts Data'!$A:$A,$A176)</f>
        <v>0</v>
      </c>
      <c r="T176" s="88">
        <f>SUMIFS('Dec Receipts Data'!P:P,'Dec Receipts Data'!$A:$A,$B176)+SUMIFS('Dec Receipts Data'!P:P,'Dec Receipts Data'!$A:$A,$A176)</f>
        <v>0</v>
      </c>
      <c r="U176" s="88">
        <f>SUMIFS('Dec Receipts Data'!Q:Q,'Dec Receipts Data'!$A:$A,$B176)+SUMIFS('Dec Receipts Data'!Q:Q,'Dec Receipts Data'!$A:$A,$A176)</f>
        <v>0</v>
      </c>
      <c r="V176" s="88">
        <f>SUMIFS('Dec Receipts Data'!R:R,'Dec Receipts Data'!$A:$A,$B176)+SUMIFS('Dec Receipts Data'!R:R,'Dec Receipts Data'!$A:$A,$A176)</f>
        <v>0</v>
      </c>
      <c r="W176" s="88">
        <f>SUMIFS('Dec Receipts Data'!S:S,'Dec Receipts Data'!$A:$A,$B176)+SUMIFS('Dec Receipts Data'!S:S,'Dec Receipts Data'!$A:$A,$A176)</f>
        <v>0</v>
      </c>
      <c r="X176" s="88">
        <f>SUMIFS('Dec Receipts Data'!T:T,'Dec Receipts Data'!$A:$A,$B176)+SUMIFS('Dec Receipts Data'!T:T,'Dec Receipts Data'!$A:$A,$A176)</f>
        <v>0</v>
      </c>
      <c r="Y176" s="88">
        <f>SUMIFS('Dec Receipts Data'!U:U,'Dec Receipts Data'!$A:$A,$B176)+SUMIFS('Dec Receipts Data'!U:U,'Dec Receipts Data'!$A:$A,$A176)</f>
        <v>0</v>
      </c>
      <c r="Z176" s="88">
        <f>SUMIFS('Dec Receipts Data'!V:V,'Dec Receipts Data'!$A:$A,$B176)+SUMIFS('Dec Receipts Data'!V:V,'Dec Receipts Data'!$A:$A,$A176)</f>
        <v>0</v>
      </c>
      <c r="AA176" s="88">
        <f>SUMIFS('Dec Receipts Data'!W:W,'Dec Receipts Data'!$A:$A,$B176)+SUMIFS('Dec Receipts Data'!W:W,'Dec Receipts Data'!$A:$A,$A176)</f>
        <v>0</v>
      </c>
      <c r="AB176" s="88">
        <f>SUMIFS('Dec Receipts Data'!X:X,'Dec Receipts Data'!$A:$A,$B176)+SUMIFS('Dec Receipts Data'!X:X,'Dec Receipts Data'!$A:$A,$A176)</f>
        <v>0</v>
      </c>
      <c r="AC176" s="88">
        <f>SUMIFS('Dec Receipts Data'!Y:Y,'Dec Receipts Data'!$A:$A,$B176)+SUMIFS('Dec Receipts Data'!Y:Y,'Dec Receipts Data'!$A:$A,$A176)</f>
        <v>0</v>
      </c>
      <c r="AD176" s="88">
        <f>SUMIFS('Dec Receipts Data'!Z:Z,'Dec Receipts Data'!$A:$A,$B176)+SUMIFS('Dec Receipts Data'!Z:Z,'Dec Receipts Data'!$A:$A,$A176)</f>
        <v>0</v>
      </c>
      <c r="AE176" s="88">
        <f>SUMIFS('Dec Receipts Data'!AA:AA,'Dec Receipts Data'!$A:$A,$B176)+SUMIFS('Dec Receipts Data'!AA:AA,'Dec Receipts Data'!$A:$A,$A176)</f>
        <v>0</v>
      </c>
      <c r="AF176" s="88">
        <f>SUMIFS('Dec Receipts Data'!AB:AB,'Dec Receipts Data'!$A:$A,$B176)+SUMIFS('Dec Receipts Data'!AB:AB,'Dec Receipts Data'!$A:$A,$A176)</f>
        <v>0</v>
      </c>
      <c r="AG176" s="88">
        <f>SUMIFS('Dec Receipts Data'!AC:AC,'Dec Receipts Data'!$A:$A,$B176)+SUMIFS('Dec Receipts Data'!AC:AC,'Dec Receipts Data'!$A:$A,$A176)</f>
        <v>0</v>
      </c>
      <c r="AH176" s="88">
        <f>SUMIFS('Dec Receipts Data'!AD:AD,'Dec Receipts Data'!$A:$A,$B176)+SUMIFS('Dec Receipts Data'!AD:AD,'Dec Receipts Data'!$A:$A,$A176)</f>
        <v>0</v>
      </c>
      <c r="AI176" s="88">
        <f>SUMIFS('Dec Receipts Data'!AE:AE,'Dec Receipts Data'!$A:$A,$B176)+SUMIFS('Dec Receipts Data'!AE:AE,'Dec Receipts Data'!$A:$A,$A176)</f>
        <v>0</v>
      </c>
      <c r="AJ176" s="88">
        <f>SUMIFS('Dec Receipts Data'!AF:AF,'Dec Receipts Data'!$A:$A,$B176)+SUMIFS('Dec Receipts Data'!AF:AF,'Dec Receipts Data'!$A:$A,$A176)</f>
        <v>0</v>
      </c>
      <c r="AK176" s="88">
        <f>SUMIFS('Dec Receipts Data'!AG:AG,'Dec Receipts Data'!$A:$A,$B176)+SUMIFS('Dec Receipts Data'!AG:AG,'Dec Receipts Data'!$A:$A,$A176)</f>
        <v>0</v>
      </c>
    </row>
    <row r="177" spans="1:37" ht="13.2" outlineLevel="1">
      <c r="A177" s="86"/>
      <c r="B177" s="19" t="s">
        <v>310</v>
      </c>
      <c r="C177" s="127">
        <v>48306</v>
      </c>
      <c r="D177" s="80">
        <f>SUMIFS('PMT Terms'!C:C,'PMT Terms'!B:B,B177)</f>
        <v>75</v>
      </c>
      <c r="E177" s="89">
        <f t="shared" si="3"/>
        <v>8.8239556162795513E-3</v>
      </c>
      <c r="F177" s="84">
        <f t="shared" si="5"/>
        <v>426.25</v>
      </c>
      <c r="G177" s="88">
        <f>SUMIFS('Dec Receipts Data'!C:C,'Dec Receipts Data'!$A:$A,$B177)+SUMIFS('Dec Receipts Data'!C:C,'Dec Receipts Data'!$A:$A,$A177)</f>
        <v>0</v>
      </c>
      <c r="H177" s="88">
        <f>SUMIFS('Dec Receipts Data'!D:D,'Dec Receipts Data'!$A:$A,$B177)+SUMIFS('Dec Receipts Data'!D:D,'Dec Receipts Data'!$A:$A,$A177)</f>
        <v>0</v>
      </c>
      <c r="I177" s="88">
        <f>SUMIFS('Dec Receipts Data'!E:E,'Dec Receipts Data'!$A:$A,$B177)+SUMIFS('Dec Receipts Data'!E:E,'Dec Receipts Data'!$A:$A,$A177)</f>
        <v>0</v>
      </c>
      <c r="J177" s="88">
        <f>SUMIFS('Dec Receipts Data'!F:F,'Dec Receipts Data'!$A:$A,$B177)+SUMIFS('Dec Receipts Data'!F:F,'Dec Receipts Data'!$A:$A,$A177)</f>
        <v>0</v>
      </c>
      <c r="K177" s="88">
        <f>SUMIFS('Dec Receipts Data'!G:G,'Dec Receipts Data'!$A:$A,$B177)+SUMIFS('Dec Receipts Data'!G:G,'Dec Receipts Data'!$A:$A,$A177)</f>
        <v>0</v>
      </c>
      <c r="L177" s="88">
        <f>SUMIFS('Dec Receipts Data'!H:H,'Dec Receipts Data'!$A:$A,$B177)+SUMIFS('Dec Receipts Data'!H:H,'Dec Receipts Data'!$A:$A,$A177)</f>
        <v>0</v>
      </c>
      <c r="M177" s="88">
        <f>SUMIFS('Dec Receipts Data'!I:I,'Dec Receipts Data'!$A:$A,$B177)+SUMIFS('Dec Receipts Data'!I:I,'Dec Receipts Data'!$A:$A,$A177)</f>
        <v>0</v>
      </c>
      <c r="N177" s="88">
        <f>SUMIFS('Dec Receipts Data'!J:J,'Dec Receipts Data'!$A:$A,$B177)+SUMIFS('Dec Receipts Data'!J:J,'Dec Receipts Data'!$A:$A,$A177)</f>
        <v>0</v>
      </c>
      <c r="O177" s="88">
        <f>SUMIFS('Dec Receipts Data'!K:K,'Dec Receipts Data'!$A:$A,$B177)+SUMIFS('Dec Receipts Data'!K:K,'Dec Receipts Data'!$A:$A,$A177)</f>
        <v>426.25</v>
      </c>
      <c r="P177" s="88">
        <f>SUMIFS('Dec Receipts Data'!L:L,'Dec Receipts Data'!$A:$A,$B177)+SUMIFS('Dec Receipts Data'!L:L,'Dec Receipts Data'!$A:$A,$A177)</f>
        <v>0</v>
      </c>
      <c r="Q177" s="88">
        <f>SUMIFS('Dec Receipts Data'!M:M,'Dec Receipts Data'!$A:$A,$B177)+SUMIFS('Dec Receipts Data'!M:M,'Dec Receipts Data'!$A:$A,$A177)</f>
        <v>0</v>
      </c>
      <c r="R177" s="88">
        <f>SUMIFS('Dec Receipts Data'!N:N,'Dec Receipts Data'!$A:$A,$B177)+SUMIFS('Dec Receipts Data'!N:N,'Dec Receipts Data'!$A:$A,$A177)</f>
        <v>0</v>
      </c>
      <c r="S177" s="88">
        <f>SUMIFS('Dec Receipts Data'!O:O,'Dec Receipts Data'!$A:$A,$B177)+SUMIFS('Dec Receipts Data'!O:O,'Dec Receipts Data'!$A:$A,$A177)</f>
        <v>0</v>
      </c>
      <c r="T177" s="88">
        <f>SUMIFS('Dec Receipts Data'!P:P,'Dec Receipts Data'!$A:$A,$B177)+SUMIFS('Dec Receipts Data'!P:P,'Dec Receipts Data'!$A:$A,$A177)</f>
        <v>0</v>
      </c>
      <c r="U177" s="88">
        <f>SUMIFS('Dec Receipts Data'!Q:Q,'Dec Receipts Data'!$A:$A,$B177)+SUMIFS('Dec Receipts Data'!Q:Q,'Dec Receipts Data'!$A:$A,$A177)</f>
        <v>0</v>
      </c>
      <c r="V177" s="88">
        <f>SUMIFS('Dec Receipts Data'!R:R,'Dec Receipts Data'!$A:$A,$B177)+SUMIFS('Dec Receipts Data'!R:R,'Dec Receipts Data'!$A:$A,$A177)</f>
        <v>0</v>
      </c>
      <c r="W177" s="88">
        <f>SUMIFS('Dec Receipts Data'!S:S,'Dec Receipts Data'!$A:$A,$B177)+SUMIFS('Dec Receipts Data'!S:S,'Dec Receipts Data'!$A:$A,$A177)</f>
        <v>0</v>
      </c>
      <c r="X177" s="88">
        <f>SUMIFS('Dec Receipts Data'!T:T,'Dec Receipts Data'!$A:$A,$B177)+SUMIFS('Dec Receipts Data'!T:T,'Dec Receipts Data'!$A:$A,$A177)</f>
        <v>0</v>
      </c>
      <c r="Y177" s="88">
        <f>SUMIFS('Dec Receipts Data'!U:U,'Dec Receipts Data'!$A:$A,$B177)+SUMIFS('Dec Receipts Data'!U:U,'Dec Receipts Data'!$A:$A,$A177)</f>
        <v>0</v>
      </c>
      <c r="Z177" s="88">
        <f>SUMIFS('Dec Receipts Data'!V:V,'Dec Receipts Data'!$A:$A,$B177)+SUMIFS('Dec Receipts Data'!V:V,'Dec Receipts Data'!$A:$A,$A177)</f>
        <v>0</v>
      </c>
      <c r="AA177" s="88">
        <f>SUMIFS('Dec Receipts Data'!W:W,'Dec Receipts Data'!$A:$A,$B177)+SUMIFS('Dec Receipts Data'!W:W,'Dec Receipts Data'!$A:$A,$A177)</f>
        <v>0</v>
      </c>
      <c r="AB177" s="88">
        <f>SUMIFS('Dec Receipts Data'!X:X,'Dec Receipts Data'!$A:$A,$B177)+SUMIFS('Dec Receipts Data'!X:X,'Dec Receipts Data'!$A:$A,$A177)</f>
        <v>0</v>
      </c>
      <c r="AC177" s="88">
        <f>SUMIFS('Dec Receipts Data'!Y:Y,'Dec Receipts Data'!$A:$A,$B177)+SUMIFS('Dec Receipts Data'!Y:Y,'Dec Receipts Data'!$A:$A,$A177)</f>
        <v>0</v>
      </c>
      <c r="AD177" s="88">
        <f>SUMIFS('Dec Receipts Data'!Z:Z,'Dec Receipts Data'!$A:$A,$B177)+SUMIFS('Dec Receipts Data'!Z:Z,'Dec Receipts Data'!$A:$A,$A177)</f>
        <v>0</v>
      </c>
      <c r="AE177" s="88">
        <f>SUMIFS('Dec Receipts Data'!AA:AA,'Dec Receipts Data'!$A:$A,$B177)+SUMIFS('Dec Receipts Data'!AA:AA,'Dec Receipts Data'!$A:$A,$A177)</f>
        <v>0</v>
      </c>
      <c r="AF177" s="88">
        <f>SUMIFS('Dec Receipts Data'!AB:AB,'Dec Receipts Data'!$A:$A,$B177)+SUMIFS('Dec Receipts Data'!AB:AB,'Dec Receipts Data'!$A:$A,$A177)</f>
        <v>0</v>
      </c>
      <c r="AG177" s="88">
        <f>SUMIFS('Dec Receipts Data'!AC:AC,'Dec Receipts Data'!$A:$A,$B177)+SUMIFS('Dec Receipts Data'!AC:AC,'Dec Receipts Data'!$A:$A,$A177)</f>
        <v>0</v>
      </c>
      <c r="AH177" s="88">
        <f>SUMIFS('Dec Receipts Data'!AD:AD,'Dec Receipts Data'!$A:$A,$B177)+SUMIFS('Dec Receipts Data'!AD:AD,'Dec Receipts Data'!$A:$A,$A177)</f>
        <v>0</v>
      </c>
      <c r="AI177" s="88">
        <f>SUMIFS('Dec Receipts Data'!AE:AE,'Dec Receipts Data'!$A:$A,$B177)+SUMIFS('Dec Receipts Data'!AE:AE,'Dec Receipts Data'!$A:$A,$A177)</f>
        <v>0</v>
      </c>
      <c r="AJ177" s="88">
        <f>SUMIFS('Dec Receipts Data'!AF:AF,'Dec Receipts Data'!$A:$A,$B177)+SUMIFS('Dec Receipts Data'!AF:AF,'Dec Receipts Data'!$A:$A,$A177)</f>
        <v>0</v>
      </c>
      <c r="AK177" s="88">
        <f>SUMIFS('Dec Receipts Data'!AG:AG,'Dec Receipts Data'!$A:$A,$B177)+SUMIFS('Dec Receipts Data'!AG:AG,'Dec Receipts Data'!$A:$A,$A177)</f>
        <v>0</v>
      </c>
    </row>
    <row r="178" spans="1:37" ht="13.2" outlineLevel="1">
      <c r="A178" s="86"/>
      <c r="B178" s="19" t="s">
        <v>675</v>
      </c>
      <c r="C178" s="127">
        <v>42282</v>
      </c>
      <c r="D178" s="80">
        <f>SUMIFS('PMT Terms'!C:C,'PMT Terms'!B:B,B178)</f>
        <v>55</v>
      </c>
      <c r="E178" s="89">
        <f t="shared" si="3"/>
        <v>0</v>
      </c>
      <c r="F178" s="84">
        <f t="shared" si="5"/>
        <v>0</v>
      </c>
      <c r="G178" s="88">
        <f>SUMIFS('Dec Receipts Data'!C:C,'Dec Receipts Data'!$A:$A,$B178)+SUMIFS('Dec Receipts Data'!C:C,'Dec Receipts Data'!$A:$A,$A178)</f>
        <v>0</v>
      </c>
      <c r="H178" s="88">
        <f>SUMIFS('Dec Receipts Data'!D:D,'Dec Receipts Data'!$A:$A,$B178)+SUMIFS('Dec Receipts Data'!D:D,'Dec Receipts Data'!$A:$A,$A178)</f>
        <v>0</v>
      </c>
      <c r="I178" s="88">
        <f>SUMIFS('Dec Receipts Data'!E:E,'Dec Receipts Data'!$A:$A,$B178)+SUMIFS('Dec Receipts Data'!E:E,'Dec Receipts Data'!$A:$A,$A178)</f>
        <v>0</v>
      </c>
      <c r="J178" s="88">
        <f>SUMIFS('Dec Receipts Data'!F:F,'Dec Receipts Data'!$A:$A,$B178)+SUMIFS('Dec Receipts Data'!F:F,'Dec Receipts Data'!$A:$A,$A178)</f>
        <v>0</v>
      </c>
      <c r="K178" s="88">
        <f>SUMIFS('Dec Receipts Data'!G:G,'Dec Receipts Data'!$A:$A,$B178)+SUMIFS('Dec Receipts Data'!G:G,'Dec Receipts Data'!$A:$A,$A178)</f>
        <v>0</v>
      </c>
      <c r="L178" s="88">
        <f>SUMIFS('Dec Receipts Data'!H:H,'Dec Receipts Data'!$A:$A,$B178)+SUMIFS('Dec Receipts Data'!H:H,'Dec Receipts Data'!$A:$A,$A178)</f>
        <v>0</v>
      </c>
      <c r="M178" s="88">
        <f>SUMIFS('Dec Receipts Data'!I:I,'Dec Receipts Data'!$A:$A,$B178)+SUMIFS('Dec Receipts Data'!I:I,'Dec Receipts Data'!$A:$A,$A178)</f>
        <v>0</v>
      </c>
      <c r="N178" s="88">
        <f>SUMIFS('Dec Receipts Data'!J:J,'Dec Receipts Data'!$A:$A,$B178)+SUMIFS('Dec Receipts Data'!J:J,'Dec Receipts Data'!$A:$A,$A178)</f>
        <v>0</v>
      </c>
      <c r="O178" s="88">
        <f>SUMIFS('Dec Receipts Data'!K:K,'Dec Receipts Data'!$A:$A,$B178)+SUMIFS('Dec Receipts Data'!K:K,'Dec Receipts Data'!$A:$A,$A178)</f>
        <v>0</v>
      </c>
      <c r="P178" s="88">
        <f>SUMIFS('Dec Receipts Data'!L:L,'Dec Receipts Data'!$A:$A,$B178)+SUMIFS('Dec Receipts Data'!L:L,'Dec Receipts Data'!$A:$A,$A178)</f>
        <v>0</v>
      </c>
      <c r="Q178" s="88">
        <f>SUMIFS('Dec Receipts Data'!M:M,'Dec Receipts Data'!$A:$A,$B178)+SUMIFS('Dec Receipts Data'!M:M,'Dec Receipts Data'!$A:$A,$A178)</f>
        <v>0</v>
      </c>
      <c r="R178" s="88">
        <f>SUMIFS('Dec Receipts Data'!N:N,'Dec Receipts Data'!$A:$A,$B178)+SUMIFS('Dec Receipts Data'!N:N,'Dec Receipts Data'!$A:$A,$A178)</f>
        <v>0</v>
      </c>
      <c r="S178" s="88">
        <f>SUMIFS('Dec Receipts Data'!O:O,'Dec Receipts Data'!$A:$A,$B178)+SUMIFS('Dec Receipts Data'!O:O,'Dec Receipts Data'!$A:$A,$A178)</f>
        <v>0</v>
      </c>
      <c r="T178" s="88">
        <f>SUMIFS('Dec Receipts Data'!P:P,'Dec Receipts Data'!$A:$A,$B178)+SUMIFS('Dec Receipts Data'!P:P,'Dec Receipts Data'!$A:$A,$A178)</f>
        <v>0</v>
      </c>
      <c r="U178" s="88">
        <f>SUMIFS('Dec Receipts Data'!Q:Q,'Dec Receipts Data'!$A:$A,$B178)+SUMIFS('Dec Receipts Data'!Q:Q,'Dec Receipts Data'!$A:$A,$A178)</f>
        <v>0</v>
      </c>
      <c r="V178" s="88">
        <f>SUMIFS('Dec Receipts Data'!R:R,'Dec Receipts Data'!$A:$A,$B178)+SUMIFS('Dec Receipts Data'!R:R,'Dec Receipts Data'!$A:$A,$A178)</f>
        <v>0</v>
      </c>
      <c r="W178" s="88">
        <f>SUMIFS('Dec Receipts Data'!S:S,'Dec Receipts Data'!$A:$A,$B178)+SUMIFS('Dec Receipts Data'!S:S,'Dec Receipts Data'!$A:$A,$A178)</f>
        <v>0</v>
      </c>
      <c r="X178" s="88">
        <f>SUMIFS('Dec Receipts Data'!T:T,'Dec Receipts Data'!$A:$A,$B178)+SUMIFS('Dec Receipts Data'!T:T,'Dec Receipts Data'!$A:$A,$A178)</f>
        <v>0</v>
      </c>
      <c r="Y178" s="88">
        <f>SUMIFS('Dec Receipts Data'!U:U,'Dec Receipts Data'!$A:$A,$B178)+SUMIFS('Dec Receipts Data'!U:U,'Dec Receipts Data'!$A:$A,$A178)</f>
        <v>0</v>
      </c>
      <c r="Z178" s="88">
        <f>SUMIFS('Dec Receipts Data'!V:V,'Dec Receipts Data'!$A:$A,$B178)+SUMIFS('Dec Receipts Data'!V:V,'Dec Receipts Data'!$A:$A,$A178)</f>
        <v>0</v>
      </c>
      <c r="AA178" s="88">
        <f>SUMIFS('Dec Receipts Data'!W:W,'Dec Receipts Data'!$A:$A,$B178)+SUMIFS('Dec Receipts Data'!W:W,'Dec Receipts Data'!$A:$A,$A178)</f>
        <v>0</v>
      </c>
      <c r="AB178" s="88">
        <f>SUMIFS('Dec Receipts Data'!X:X,'Dec Receipts Data'!$A:$A,$B178)+SUMIFS('Dec Receipts Data'!X:X,'Dec Receipts Data'!$A:$A,$A178)</f>
        <v>0</v>
      </c>
      <c r="AC178" s="88">
        <f>SUMIFS('Dec Receipts Data'!Y:Y,'Dec Receipts Data'!$A:$A,$B178)+SUMIFS('Dec Receipts Data'!Y:Y,'Dec Receipts Data'!$A:$A,$A178)</f>
        <v>0</v>
      </c>
      <c r="AD178" s="88">
        <f>SUMIFS('Dec Receipts Data'!Z:Z,'Dec Receipts Data'!$A:$A,$B178)+SUMIFS('Dec Receipts Data'!Z:Z,'Dec Receipts Data'!$A:$A,$A178)</f>
        <v>0</v>
      </c>
      <c r="AE178" s="88">
        <f>SUMIFS('Dec Receipts Data'!AA:AA,'Dec Receipts Data'!$A:$A,$B178)+SUMIFS('Dec Receipts Data'!AA:AA,'Dec Receipts Data'!$A:$A,$A178)</f>
        <v>0</v>
      </c>
      <c r="AF178" s="88">
        <f>SUMIFS('Dec Receipts Data'!AB:AB,'Dec Receipts Data'!$A:$A,$B178)+SUMIFS('Dec Receipts Data'!AB:AB,'Dec Receipts Data'!$A:$A,$A178)</f>
        <v>0</v>
      </c>
      <c r="AG178" s="88">
        <f>SUMIFS('Dec Receipts Data'!AC:AC,'Dec Receipts Data'!$A:$A,$B178)+SUMIFS('Dec Receipts Data'!AC:AC,'Dec Receipts Data'!$A:$A,$A178)</f>
        <v>0</v>
      </c>
      <c r="AH178" s="88">
        <f>SUMIFS('Dec Receipts Data'!AD:AD,'Dec Receipts Data'!$A:$A,$B178)+SUMIFS('Dec Receipts Data'!AD:AD,'Dec Receipts Data'!$A:$A,$A178)</f>
        <v>0</v>
      </c>
      <c r="AI178" s="88">
        <f>SUMIFS('Dec Receipts Data'!AE:AE,'Dec Receipts Data'!$A:$A,$B178)+SUMIFS('Dec Receipts Data'!AE:AE,'Dec Receipts Data'!$A:$A,$A178)</f>
        <v>0</v>
      </c>
      <c r="AJ178" s="88">
        <f>SUMIFS('Dec Receipts Data'!AF:AF,'Dec Receipts Data'!$A:$A,$B178)+SUMIFS('Dec Receipts Data'!AF:AF,'Dec Receipts Data'!$A:$A,$A178)</f>
        <v>0</v>
      </c>
      <c r="AK178" s="88">
        <f>SUMIFS('Dec Receipts Data'!AG:AG,'Dec Receipts Data'!$A:$A,$B178)+SUMIFS('Dec Receipts Data'!AG:AG,'Dec Receipts Data'!$A:$A,$A178)</f>
        <v>0</v>
      </c>
    </row>
    <row r="179" spans="1:37" ht="13.2" outlineLevel="1">
      <c r="A179" s="86"/>
      <c r="B179" s="19" t="s">
        <v>541</v>
      </c>
      <c r="C179" s="127">
        <v>41562</v>
      </c>
      <c r="D179" s="80">
        <f>SUMIFS('PMT Terms'!C:C,'PMT Terms'!B:B,B179)</f>
        <v>30</v>
      </c>
      <c r="E179" s="89">
        <f t="shared" si="3"/>
        <v>0.87812352629806067</v>
      </c>
      <c r="F179" s="84">
        <f t="shared" si="5"/>
        <v>36496.57</v>
      </c>
      <c r="G179" s="88">
        <f>SUMIFS('Dec Receipts Data'!C:C,'Dec Receipts Data'!$A:$A,$B179)+SUMIFS('Dec Receipts Data'!C:C,'Dec Receipts Data'!$A:$A,$A179)</f>
        <v>9154.31</v>
      </c>
      <c r="H179" s="88">
        <f>SUMIFS('Dec Receipts Data'!D:D,'Dec Receipts Data'!$A:$A,$B179)+SUMIFS('Dec Receipts Data'!D:D,'Dec Receipts Data'!$A:$A,$A179)</f>
        <v>0</v>
      </c>
      <c r="I179" s="88">
        <f>SUMIFS('Dec Receipts Data'!E:E,'Dec Receipts Data'!$A:$A,$B179)+SUMIFS('Dec Receipts Data'!E:E,'Dec Receipts Data'!$A:$A,$A179)</f>
        <v>0</v>
      </c>
      <c r="J179" s="88">
        <f>SUMIFS('Dec Receipts Data'!F:F,'Dec Receipts Data'!$A:$A,$B179)+SUMIFS('Dec Receipts Data'!F:F,'Dec Receipts Data'!$A:$A,$A179)</f>
        <v>107.7</v>
      </c>
      <c r="K179" s="88">
        <f>SUMIFS('Dec Receipts Data'!G:G,'Dec Receipts Data'!$A:$A,$B179)+SUMIFS('Dec Receipts Data'!G:G,'Dec Receipts Data'!$A:$A,$A179)</f>
        <v>0</v>
      </c>
      <c r="L179" s="88">
        <f>SUMIFS('Dec Receipts Data'!H:H,'Dec Receipts Data'!$A:$A,$B179)+SUMIFS('Dec Receipts Data'!H:H,'Dec Receipts Data'!$A:$A,$A179)</f>
        <v>48.17</v>
      </c>
      <c r="M179" s="88">
        <f>SUMIFS('Dec Receipts Data'!I:I,'Dec Receipts Data'!$A:$A,$B179)+SUMIFS('Dec Receipts Data'!I:I,'Dec Receipts Data'!$A:$A,$A179)</f>
        <v>3461.45</v>
      </c>
      <c r="N179" s="88">
        <f>SUMIFS('Dec Receipts Data'!J:J,'Dec Receipts Data'!$A:$A,$B179)+SUMIFS('Dec Receipts Data'!J:J,'Dec Receipts Data'!$A:$A,$A179)</f>
        <v>0</v>
      </c>
      <c r="O179" s="88">
        <f>SUMIFS('Dec Receipts Data'!K:K,'Dec Receipts Data'!$A:$A,$B179)+SUMIFS('Dec Receipts Data'!K:K,'Dec Receipts Data'!$A:$A,$A179)</f>
        <v>0</v>
      </c>
      <c r="P179" s="88">
        <f>SUMIFS('Dec Receipts Data'!L:L,'Dec Receipts Data'!$A:$A,$B179)+SUMIFS('Dec Receipts Data'!L:L,'Dec Receipts Data'!$A:$A,$A179)</f>
        <v>0</v>
      </c>
      <c r="Q179" s="88">
        <f>SUMIFS('Dec Receipts Data'!M:M,'Dec Receipts Data'!$A:$A,$B179)+SUMIFS('Dec Receipts Data'!M:M,'Dec Receipts Data'!$A:$A,$A179)</f>
        <v>20129.32</v>
      </c>
      <c r="R179" s="88">
        <f>SUMIFS('Dec Receipts Data'!N:N,'Dec Receipts Data'!$A:$A,$B179)+SUMIFS('Dec Receipts Data'!N:N,'Dec Receipts Data'!$A:$A,$A179)</f>
        <v>0</v>
      </c>
      <c r="S179" s="88">
        <f>SUMIFS('Dec Receipts Data'!O:O,'Dec Receipts Data'!$A:$A,$B179)+SUMIFS('Dec Receipts Data'!O:O,'Dec Receipts Data'!$A:$A,$A179)</f>
        <v>0</v>
      </c>
      <c r="T179" s="88">
        <f>SUMIFS('Dec Receipts Data'!P:P,'Dec Receipts Data'!$A:$A,$B179)+SUMIFS('Dec Receipts Data'!P:P,'Dec Receipts Data'!$A:$A,$A179)</f>
        <v>0</v>
      </c>
      <c r="U179" s="88">
        <f>SUMIFS('Dec Receipts Data'!Q:Q,'Dec Receipts Data'!$A:$A,$B179)+SUMIFS('Dec Receipts Data'!Q:Q,'Dec Receipts Data'!$A:$A,$A179)</f>
        <v>0</v>
      </c>
      <c r="V179" s="88">
        <f>SUMIFS('Dec Receipts Data'!R:R,'Dec Receipts Data'!$A:$A,$B179)+SUMIFS('Dec Receipts Data'!R:R,'Dec Receipts Data'!$A:$A,$A179)</f>
        <v>0</v>
      </c>
      <c r="W179" s="88">
        <f>SUMIFS('Dec Receipts Data'!S:S,'Dec Receipts Data'!$A:$A,$B179)+SUMIFS('Dec Receipts Data'!S:S,'Dec Receipts Data'!$A:$A,$A179)</f>
        <v>0</v>
      </c>
      <c r="X179" s="88">
        <f>SUMIFS('Dec Receipts Data'!T:T,'Dec Receipts Data'!$A:$A,$B179)+SUMIFS('Dec Receipts Data'!T:T,'Dec Receipts Data'!$A:$A,$A179)</f>
        <v>0</v>
      </c>
      <c r="Y179" s="88">
        <f>SUMIFS('Dec Receipts Data'!U:U,'Dec Receipts Data'!$A:$A,$B179)+SUMIFS('Dec Receipts Data'!U:U,'Dec Receipts Data'!$A:$A,$A179)</f>
        <v>0</v>
      </c>
      <c r="Z179" s="88">
        <f>SUMIFS('Dec Receipts Data'!V:V,'Dec Receipts Data'!$A:$A,$B179)+SUMIFS('Dec Receipts Data'!V:V,'Dec Receipts Data'!$A:$A,$A179)</f>
        <v>0</v>
      </c>
      <c r="AA179" s="88">
        <f>SUMIFS('Dec Receipts Data'!W:W,'Dec Receipts Data'!$A:$A,$B179)+SUMIFS('Dec Receipts Data'!W:W,'Dec Receipts Data'!$A:$A,$A179)</f>
        <v>0</v>
      </c>
      <c r="AB179" s="88">
        <f>SUMIFS('Dec Receipts Data'!X:X,'Dec Receipts Data'!$A:$A,$B179)+SUMIFS('Dec Receipts Data'!X:X,'Dec Receipts Data'!$A:$A,$A179)</f>
        <v>0</v>
      </c>
      <c r="AC179" s="88">
        <f>SUMIFS('Dec Receipts Data'!Y:Y,'Dec Receipts Data'!$A:$A,$B179)+SUMIFS('Dec Receipts Data'!Y:Y,'Dec Receipts Data'!$A:$A,$A179)</f>
        <v>0</v>
      </c>
      <c r="AD179" s="88">
        <f>SUMIFS('Dec Receipts Data'!Z:Z,'Dec Receipts Data'!$A:$A,$B179)+SUMIFS('Dec Receipts Data'!Z:Z,'Dec Receipts Data'!$A:$A,$A179)</f>
        <v>0</v>
      </c>
      <c r="AE179" s="88">
        <f>SUMIFS('Dec Receipts Data'!AA:AA,'Dec Receipts Data'!$A:$A,$B179)+SUMIFS('Dec Receipts Data'!AA:AA,'Dec Receipts Data'!$A:$A,$A179)</f>
        <v>0</v>
      </c>
      <c r="AF179" s="88">
        <f>SUMIFS('Dec Receipts Data'!AB:AB,'Dec Receipts Data'!$A:$A,$B179)+SUMIFS('Dec Receipts Data'!AB:AB,'Dec Receipts Data'!$A:$A,$A179)</f>
        <v>0</v>
      </c>
      <c r="AG179" s="88">
        <f>SUMIFS('Dec Receipts Data'!AC:AC,'Dec Receipts Data'!$A:$A,$B179)+SUMIFS('Dec Receipts Data'!AC:AC,'Dec Receipts Data'!$A:$A,$A179)</f>
        <v>0</v>
      </c>
      <c r="AH179" s="88">
        <f>SUMIFS('Dec Receipts Data'!AD:AD,'Dec Receipts Data'!$A:$A,$B179)+SUMIFS('Dec Receipts Data'!AD:AD,'Dec Receipts Data'!$A:$A,$A179)</f>
        <v>0</v>
      </c>
      <c r="AI179" s="88">
        <f>SUMIFS('Dec Receipts Data'!AE:AE,'Dec Receipts Data'!$A:$A,$B179)+SUMIFS('Dec Receipts Data'!AE:AE,'Dec Receipts Data'!$A:$A,$A179)</f>
        <v>3595.62</v>
      </c>
      <c r="AJ179" s="88">
        <f>SUMIFS('Dec Receipts Data'!AF:AF,'Dec Receipts Data'!$A:$A,$B179)+SUMIFS('Dec Receipts Data'!AF:AF,'Dec Receipts Data'!$A:$A,$A179)</f>
        <v>0</v>
      </c>
      <c r="AK179" s="88">
        <f>SUMIFS('Dec Receipts Data'!AG:AG,'Dec Receipts Data'!$A:$A,$B179)+SUMIFS('Dec Receipts Data'!AG:AG,'Dec Receipts Data'!$A:$A,$A179)</f>
        <v>0</v>
      </c>
    </row>
    <row r="180" spans="1:37" ht="13.2" outlineLevel="1">
      <c r="A180" s="86"/>
      <c r="B180" s="19" t="s">
        <v>123</v>
      </c>
      <c r="C180" s="127">
        <v>41357</v>
      </c>
      <c r="D180" s="80">
        <f>SUMIFS('PMT Terms'!C:C,'PMT Terms'!B:B,B180)</f>
        <v>60</v>
      </c>
      <c r="E180" s="89">
        <f t="shared" si="3"/>
        <v>0.38780859346664409</v>
      </c>
      <c r="F180" s="84">
        <f t="shared" si="5"/>
        <v>16038.6</v>
      </c>
      <c r="G180" s="88">
        <f>SUMIFS('Dec Receipts Data'!C:C,'Dec Receipts Data'!$A:$A,$B180)+SUMIFS('Dec Receipts Data'!C:C,'Dec Receipts Data'!$A:$A,$A180)</f>
        <v>0</v>
      </c>
      <c r="H180" s="88">
        <f>SUMIFS('Dec Receipts Data'!D:D,'Dec Receipts Data'!$A:$A,$B180)+SUMIFS('Dec Receipts Data'!D:D,'Dec Receipts Data'!$A:$A,$A180)</f>
        <v>0</v>
      </c>
      <c r="I180" s="88">
        <f>SUMIFS('Dec Receipts Data'!E:E,'Dec Receipts Data'!$A:$A,$B180)+SUMIFS('Dec Receipts Data'!E:E,'Dec Receipts Data'!$A:$A,$A180)</f>
        <v>0</v>
      </c>
      <c r="J180" s="88">
        <f>SUMIFS('Dec Receipts Data'!F:F,'Dec Receipts Data'!$A:$A,$B180)+SUMIFS('Dec Receipts Data'!F:F,'Dec Receipts Data'!$A:$A,$A180)</f>
        <v>0</v>
      </c>
      <c r="K180" s="88">
        <f>SUMIFS('Dec Receipts Data'!G:G,'Dec Receipts Data'!$A:$A,$B180)+SUMIFS('Dec Receipts Data'!G:G,'Dec Receipts Data'!$A:$A,$A180)</f>
        <v>0</v>
      </c>
      <c r="L180" s="88">
        <f>SUMIFS('Dec Receipts Data'!H:H,'Dec Receipts Data'!$A:$A,$B180)+SUMIFS('Dec Receipts Data'!H:H,'Dec Receipts Data'!$A:$A,$A180)</f>
        <v>0</v>
      </c>
      <c r="M180" s="88">
        <f>SUMIFS('Dec Receipts Data'!I:I,'Dec Receipts Data'!$A:$A,$B180)+SUMIFS('Dec Receipts Data'!I:I,'Dec Receipts Data'!$A:$A,$A180)</f>
        <v>0</v>
      </c>
      <c r="N180" s="88">
        <f>SUMIFS('Dec Receipts Data'!J:J,'Dec Receipts Data'!$A:$A,$B180)+SUMIFS('Dec Receipts Data'!J:J,'Dec Receipts Data'!$A:$A,$A180)</f>
        <v>14802.82</v>
      </c>
      <c r="O180" s="88">
        <f>SUMIFS('Dec Receipts Data'!K:K,'Dec Receipts Data'!$A:$A,$B180)+SUMIFS('Dec Receipts Data'!K:K,'Dec Receipts Data'!$A:$A,$A180)</f>
        <v>827.62</v>
      </c>
      <c r="P180" s="88">
        <f>SUMIFS('Dec Receipts Data'!L:L,'Dec Receipts Data'!$A:$A,$B180)+SUMIFS('Dec Receipts Data'!L:L,'Dec Receipts Data'!$A:$A,$A180)</f>
        <v>0</v>
      </c>
      <c r="Q180" s="88">
        <f>SUMIFS('Dec Receipts Data'!M:M,'Dec Receipts Data'!$A:$A,$B180)+SUMIFS('Dec Receipts Data'!M:M,'Dec Receipts Data'!$A:$A,$A180)</f>
        <v>0</v>
      </c>
      <c r="R180" s="88">
        <f>SUMIFS('Dec Receipts Data'!N:N,'Dec Receipts Data'!$A:$A,$B180)+SUMIFS('Dec Receipts Data'!N:N,'Dec Receipts Data'!$A:$A,$A180)</f>
        <v>0</v>
      </c>
      <c r="S180" s="88">
        <f>SUMIFS('Dec Receipts Data'!O:O,'Dec Receipts Data'!$A:$A,$B180)+SUMIFS('Dec Receipts Data'!O:O,'Dec Receipts Data'!$A:$A,$A180)</f>
        <v>0</v>
      </c>
      <c r="T180" s="88">
        <f>SUMIFS('Dec Receipts Data'!P:P,'Dec Receipts Data'!$A:$A,$B180)+SUMIFS('Dec Receipts Data'!P:P,'Dec Receipts Data'!$A:$A,$A180)</f>
        <v>0</v>
      </c>
      <c r="U180" s="88">
        <f>SUMIFS('Dec Receipts Data'!Q:Q,'Dec Receipts Data'!$A:$A,$B180)+SUMIFS('Dec Receipts Data'!Q:Q,'Dec Receipts Data'!$A:$A,$A180)</f>
        <v>0</v>
      </c>
      <c r="V180" s="88">
        <f>SUMIFS('Dec Receipts Data'!R:R,'Dec Receipts Data'!$A:$A,$B180)+SUMIFS('Dec Receipts Data'!R:R,'Dec Receipts Data'!$A:$A,$A180)</f>
        <v>0</v>
      </c>
      <c r="W180" s="88">
        <f>SUMIFS('Dec Receipts Data'!S:S,'Dec Receipts Data'!$A:$A,$B180)+SUMIFS('Dec Receipts Data'!S:S,'Dec Receipts Data'!$A:$A,$A180)</f>
        <v>0</v>
      </c>
      <c r="X180" s="88">
        <f>SUMIFS('Dec Receipts Data'!T:T,'Dec Receipts Data'!$A:$A,$B180)+SUMIFS('Dec Receipts Data'!T:T,'Dec Receipts Data'!$A:$A,$A180)</f>
        <v>0</v>
      </c>
      <c r="Y180" s="88">
        <f>SUMIFS('Dec Receipts Data'!U:U,'Dec Receipts Data'!$A:$A,$B180)+SUMIFS('Dec Receipts Data'!U:U,'Dec Receipts Data'!$A:$A,$A180)</f>
        <v>119.44</v>
      </c>
      <c r="Z180" s="88">
        <f>SUMIFS('Dec Receipts Data'!V:V,'Dec Receipts Data'!$A:$A,$B180)+SUMIFS('Dec Receipts Data'!V:V,'Dec Receipts Data'!$A:$A,$A180)</f>
        <v>0</v>
      </c>
      <c r="AA180" s="88">
        <f>SUMIFS('Dec Receipts Data'!W:W,'Dec Receipts Data'!$A:$A,$B180)+SUMIFS('Dec Receipts Data'!W:W,'Dec Receipts Data'!$A:$A,$A180)</f>
        <v>0</v>
      </c>
      <c r="AB180" s="88">
        <f>SUMIFS('Dec Receipts Data'!X:X,'Dec Receipts Data'!$A:$A,$B180)+SUMIFS('Dec Receipts Data'!X:X,'Dec Receipts Data'!$A:$A,$A180)</f>
        <v>0</v>
      </c>
      <c r="AC180" s="88">
        <f>SUMIFS('Dec Receipts Data'!Y:Y,'Dec Receipts Data'!$A:$A,$B180)+SUMIFS('Dec Receipts Data'!Y:Y,'Dec Receipts Data'!$A:$A,$A180)</f>
        <v>0</v>
      </c>
      <c r="AD180" s="88">
        <f>SUMIFS('Dec Receipts Data'!Z:Z,'Dec Receipts Data'!$A:$A,$B180)+SUMIFS('Dec Receipts Data'!Z:Z,'Dec Receipts Data'!$A:$A,$A180)</f>
        <v>0</v>
      </c>
      <c r="AE180" s="88">
        <f>SUMIFS('Dec Receipts Data'!AA:AA,'Dec Receipts Data'!$A:$A,$B180)+SUMIFS('Dec Receipts Data'!AA:AA,'Dec Receipts Data'!$A:$A,$A180)</f>
        <v>0</v>
      </c>
      <c r="AF180" s="88">
        <f>SUMIFS('Dec Receipts Data'!AB:AB,'Dec Receipts Data'!$A:$A,$B180)+SUMIFS('Dec Receipts Data'!AB:AB,'Dec Receipts Data'!$A:$A,$A180)</f>
        <v>0</v>
      </c>
      <c r="AG180" s="88">
        <f>SUMIFS('Dec Receipts Data'!AC:AC,'Dec Receipts Data'!$A:$A,$B180)+SUMIFS('Dec Receipts Data'!AC:AC,'Dec Receipts Data'!$A:$A,$A180)</f>
        <v>0</v>
      </c>
      <c r="AH180" s="88">
        <f>SUMIFS('Dec Receipts Data'!AD:AD,'Dec Receipts Data'!$A:$A,$B180)+SUMIFS('Dec Receipts Data'!AD:AD,'Dec Receipts Data'!$A:$A,$A180)</f>
        <v>0</v>
      </c>
      <c r="AI180" s="88">
        <f>SUMIFS('Dec Receipts Data'!AE:AE,'Dec Receipts Data'!$A:$A,$B180)+SUMIFS('Dec Receipts Data'!AE:AE,'Dec Receipts Data'!$A:$A,$A180)</f>
        <v>0</v>
      </c>
      <c r="AJ180" s="88">
        <f>SUMIFS('Dec Receipts Data'!AF:AF,'Dec Receipts Data'!$A:$A,$B180)+SUMIFS('Dec Receipts Data'!AF:AF,'Dec Receipts Data'!$A:$A,$A180)</f>
        <v>288.72000000000003</v>
      </c>
      <c r="AK180" s="88">
        <f>SUMIFS('Dec Receipts Data'!AG:AG,'Dec Receipts Data'!$A:$A,$B180)+SUMIFS('Dec Receipts Data'!AG:AG,'Dec Receipts Data'!$A:$A,$A180)</f>
        <v>0</v>
      </c>
    </row>
    <row r="181" spans="1:37" ht="13.2" outlineLevel="1">
      <c r="A181" s="86"/>
      <c r="B181" s="19" t="s">
        <v>545</v>
      </c>
      <c r="C181" s="127">
        <v>40253</v>
      </c>
      <c r="D181" s="80">
        <f>SUMIFS('PMT Terms'!C:C,'PMT Terms'!B:B,B181)</f>
        <v>60</v>
      </c>
      <c r="E181" s="89">
        <f t="shared" si="3"/>
        <v>4.759528979206519</v>
      </c>
      <c r="F181" s="84">
        <f t="shared" si="5"/>
        <v>191585.32</v>
      </c>
      <c r="G181" s="88">
        <f>SUMIFS('Dec Receipts Data'!C:C,'Dec Receipts Data'!$A:$A,$B181)+SUMIFS('Dec Receipts Data'!C:C,'Dec Receipts Data'!$A:$A,$A181)</f>
        <v>102.23</v>
      </c>
      <c r="H181" s="88">
        <f>SUMIFS('Dec Receipts Data'!D:D,'Dec Receipts Data'!$A:$A,$B181)+SUMIFS('Dec Receipts Data'!D:D,'Dec Receipts Data'!$A:$A,$A181)</f>
        <v>788.77</v>
      </c>
      <c r="I181" s="88">
        <f>SUMIFS('Dec Receipts Data'!E:E,'Dec Receipts Data'!$A:$A,$B181)+SUMIFS('Dec Receipts Data'!E:E,'Dec Receipts Data'!$A:$A,$A181)</f>
        <v>1906.38</v>
      </c>
      <c r="J181" s="88">
        <f>SUMIFS('Dec Receipts Data'!F:F,'Dec Receipts Data'!$A:$A,$B181)+SUMIFS('Dec Receipts Data'!F:F,'Dec Receipts Data'!$A:$A,$A181)</f>
        <v>17.37</v>
      </c>
      <c r="K181" s="88">
        <f>SUMIFS('Dec Receipts Data'!G:G,'Dec Receipts Data'!$A:$A,$B181)+SUMIFS('Dec Receipts Data'!G:G,'Dec Receipts Data'!$A:$A,$A181)</f>
        <v>80.540000000000006</v>
      </c>
      <c r="L181" s="88">
        <f>SUMIFS('Dec Receipts Data'!H:H,'Dec Receipts Data'!$A:$A,$B181)+SUMIFS('Dec Receipts Data'!H:H,'Dec Receipts Data'!$A:$A,$A181)</f>
        <v>98.72</v>
      </c>
      <c r="M181" s="88">
        <f>SUMIFS('Dec Receipts Data'!I:I,'Dec Receipts Data'!$A:$A,$B181)+SUMIFS('Dec Receipts Data'!I:I,'Dec Receipts Data'!$A:$A,$A181)</f>
        <v>0</v>
      </c>
      <c r="N181" s="88">
        <f>SUMIFS('Dec Receipts Data'!J:J,'Dec Receipts Data'!$A:$A,$B181)+SUMIFS('Dec Receipts Data'!J:J,'Dec Receipts Data'!$A:$A,$A181)</f>
        <v>4089.14</v>
      </c>
      <c r="O181" s="88">
        <f>SUMIFS('Dec Receipts Data'!K:K,'Dec Receipts Data'!$A:$A,$B181)+SUMIFS('Dec Receipts Data'!K:K,'Dec Receipts Data'!$A:$A,$A181)</f>
        <v>18642.66</v>
      </c>
      <c r="P181" s="88">
        <f>SUMIFS('Dec Receipts Data'!L:L,'Dec Receipts Data'!$A:$A,$B181)+SUMIFS('Dec Receipts Data'!L:L,'Dec Receipts Data'!$A:$A,$A181)</f>
        <v>15046.51</v>
      </c>
      <c r="Q181" s="88">
        <f>SUMIFS('Dec Receipts Data'!M:M,'Dec Receipts Data'!$A:$A,$B181)+SUMIFS('Dec Receipts Data'!M:M,'Dec Receipts Data'!$A:$A,$A181)</f>
        <v>86.74</v>
      </c>
      <c r="R181" s="88">
        <f>SUMIFS('Dec Receipts Data'!N:N,'Dec Receipts Data'!$A:$A,$B181)+SUMIFS('Dec Receipts Data'!N:N,'Dec Receipts Data'!$A:$A,$A181)</f>
        <v>0</v>
      </c>
      <c r="S181" s="88">
        <f>SUMIFS('Dec Receipts Data'!O:O,'Dec Receipts Data'!$A:$A,$B181)+SUMIFS('Dec Receipts Data'!O:O,'Dec Receipts Data'!$A:$A,$A181)</f>
        <v>235.44</v>
      </c>
      <c r="T181" s="88">
        <f>SUMIFS('Dec Receipts Data'!P:P,'Dec Receipts Data'!$A:$A,$B181)+SUMIFS('Dec Receipts Data'!P:P,'Dec Receipts Data'!$A:$A,$A181)</f>
        <v>0</v>
      </c>
      <c r="U181" s="88">
        <f>SUMIFS('Dec Receipts Data'!Q:Q,'Dec Receipts Data'!$A:$A,$B181)+SUMIFS('Dec Receipts Data'!Q:Q,'Dec Receipts Data'!$A:$A,$A181)</f>
        <v>13390.11</v>
      </c>
      <c r="V181" s="88">
        <f>SUMIFS('Dec Receipts Data'!R:R,'Dec Receipts Data'!$A:$A,$B181)+SUMIFS('Dec Receipts Data'!R:R,'Dec Receipts Data'!$A:$A,$A181)</f>
        <v>21591.71</v>
      </c>
      <c r="W181" s="88">
        <f>SUMIFS('Dec Receipts Data'!S:S,'Dec Receipts Data'!$A:$A,$B181)+SUMIFS('Dec Receipts Data'!S:S,'Dec Receipts Data'!$A:$A,$A181)</f>
        <v>4781.05</v>
      </c>
      <c r="X181" s="88">
        <f>SUMIFS('Dec Receipts Data'!T:T,'Dec Receipts Data'!$A:$A,$B181)+SUMIFS('Dec Receipts Data'!T:T,'Dec Receipts Data'!$A:$A,$A181)</f>
        <v>356.26</v>
      </c>
      <c r="Y181" s="88">
        <f>SUMIFS('Dec Receipts Data'!U:U,'Dec Receipts Data'!$A:$A,$B181)+SUMIFS('Dec Receipts Data'!U:U,'Dec Receipts Data'!$A:$A,$A181)</f>
        <v>440.4</v>
      </c>
      <c r="Z181" s="88">
        <f>SUMIFS('Dec Receipts Data'!V:V,'Dec Receipts Data'!$A:$A,$B181)+SUMIFS('Dec Receipts Data'!V:V,'Dec Receipts Data'!$A:$A,$A181)</f>
        <v>0</v>
      </c>
      <c r="AA181" s="88">
        <f>SUMIFS('Dec Receipts Data'!W:W,'Dec Receipts Data'!$A:$A,$B181)+SUMIFS('Dec Receipts Data'!W:W,'Dec Receipts Data'!$A:$A,$A181)</f>
        <v>1356.06</v>
      </c>
      <c r="AB181" s="88">
        <f>SUMIFS('Dec Receipts Data'!X:X,'Dec Receipts Data'!$A:$A,$B181)+SUMIFS('Dec Receipts Data'!X:X,'Dec Receipts Data'!$A:$A,$A181)</f>
        <v>604.09</v>
      </c>
      <c r="AC181" s="88">
        <f>SUMIFS('Dec Receipts Data'!Y:Y,'Dec Receipts Data'!$A:$A,$B181)+SUMIFS('Dec Receipts Data'!Y:Y,'Dec Receipts Data'!$A:$A,$A181)</f>
        <v>12805.25</v>
      </c>
      <c r="AD181" s="88">
        <f>SUMIFS('Dec Receipts Data'!Z:Z,'Dec Receipts Data'!$A:$A,$B181)+SUMIFS('Dec Receipts Data'!Z:Z,'Dec Receipts Data'!$A:$A,$A181)</f>
        <v>0</v>
      </c>
      <c r="AE181" s="88">
        <f>SUMIFS('Dec Receipts Data'!AA:AA,'Dec Receipts Data'!$A:$A,$B181)+SUMIFS('Dec Receipts Data'!AA:AA,'Dec Receipts Data'!$A:$A,$A181)</f>
        <v>0</v>
      </c>
      <c r="AF181" s="88">
        <f>SUMIFS('Dec Receipts Data'!AB:AB,'Dec Receipts Data'!$A:$A,$B181)+SUMIFS('Dec Receipts Data'!AB:AB,'Dec Receipts Data'!$A:$A,$A181)</f>
        <v>28.22</v>
      </c>
      <c r="AG181" s="88">
        <f>SUMIFS('Dec Receipts Data'!AC:AC,'Dec Receipts Data'!$A:$A,$B181)+SUMIFS('Dec Receipts Data'!AC:AC,'Dec Receipts Data'!$A:$A,$A181)</f>
        <v>920.07</v>
      </c>
      <c r="AH181" s="88">
        <f>SUMIFS('Dec Receipts Data'!AD:AD,'Dec Receipts Data'!$A:$A,$B181)+SUMIFS('Dec Receipts Data'!AD:AD,'Dec Receipts Data'!$A:$A,$A181)</f>
        <v>26538.25</v>
      </c>
      <c r="AI181" s="88">
        <f>SUMIFS('Dec Receipts Data'!AE:AE,'Dec Receipts Data'!$A:$A,$B181)+SUMIFS('Dec Receipts Data'!AE:AE,'Dec Receipts Data'!$A:$A,$A181)</f>
        <v>59116.66</v>
      </c>
      <c r="AJ181" s="88">
        <f>SUMIFS('Dec Receipts Data'!AF:AF,'Dec Receipts Data'!$A:$A,$B181)+SUMIFS('Dec Receipts Data'!AF:AF,'Dec Receipts Data'!$A:$A,$A181)</f>
        <v>8562.69</v>
      </c>
      <c r="AK181" s="88">
        <f>SUMIFS('Dec Receipts Data'!AG:AG,'Dec Receipts Data'!$A:$A,$B181)+SUMIFS('Dec Receipts Data'!AG:AG,'Dec Receipts Data'!$A:$A,$A181)</f>
        <v>0</v>
      </c>
    </row>
    <row r="182" spans="1:37" ht="13.2" outlineLevel="1">
      <c r="A182" s="86"/>
      <c r="B182" s="19" t="s">
        <v>163</v>
      </c>
      <c r="C182" s="127">
        <v>40051</v>
      </c>
      <c r="D182" s="80">
        <f>SUMIFS('PMT Terms'!C:C,'PMT Terms'!B:B,B182)</f>
        <v>60</v>
      </c>
      <c r="E182" s="89">
        <f t="shared" si="3"/>
        <v>0.33647699183540986</v>
      </c>
      <c r="F182" s="84">
        <f t="shared" si="5"/>
        <v>13476.24</v>
      </c>
      <c r="G182" s="88">
        <f>SUMIFS('Dec Receipts Data'!C:C,'Dec Receipts Data'!$A:$A,$B182)+SUMIFS('Dec Receipts Data'!C:C,'Dec Receipts Data'!$A:$A,$A182)</f>
        <v>0</v>
      </c>
      <c r="H182" s="88">
        <f>SUMIFS('Dec Receipts Data'!D:D,'Dec Receipts Data'!$A:$A,$B182)+SUMIFS('Dec Receipts Data'!D:D,'Dec Receipts Data'!$A:$A,$A182)</f>
        <v>0</v>
      </c>
      <c r="I182" s="88">
        <f>SUMIFS('Dec Receipts Data'!E:E,'Dec Receipts Data'!$A:$A,$B182)+SUMIFS('Dec Receipts Data'!E:E,'Dec Receipts Data'!$A:$A,$A182)</f>
        <v>0</v>
      </c>
      <c r="J182" s="88">
        <f>SUMIFS('Dec Receipts Data'!F:F,'Dec Receipts Data'!$A:$A,$B182)+SUMIFS('Dec Receipts Data'!F:F,'Dec Receipts Data'!$A:$A,$A182)</f>
        <v>0</v>
      </c>
      <c r="K182" s="88">
        <f>SUMIFS('Dec Receipts Data'!G:G,'Dec Receipts Data'!$A:$A,$B182)+SUMIFS('Dec Receipts Data'!G:G,'Dec Receipts Data'!$A:$A,$A182)</f>
        <v>0</v>
      </c>
      <c r="L182" s="88">
        <f>SUMIFS('Dec Receipts Data'!H:H,'Dec Receipts Data'!$A:$A,$B182)+SUMIFS('Dec Receipts Data'!H:H,'Dec Receipts Data'!$A:$A,$A182)</f>
        <v>0</v>
      </c>
      <c r="M182" s="88">
        <f>SUMIFS('Dec Receipts Data'!I:I,'Dec Receipts Data'!$A:$A,$B182)+SUMIFS('Dec Receipts Data'!I:I,'Dec Receipts Data'!$A:$A,$A182)</f>
        <v>0</v>
      </c>
      <c r="N182" s="88">
        <f>SUMIFS('Dec Receipts Data'!J:J,'Dec Receipts Data'!$A:$A,$B182)+SUMIFS('Dec Receipts Data'!J:J,'Dec Receipts Data'!$A:$A,$A182)</f>
        <v>0</v>
      </c>
      <c r="O182" s="88">
        <f>SUMIFS('Dec Receipts Data'!K:K,'Dec Receipts Data'!$A:$A,$B182)+SUMIFS('Dec Receipts Data'!K:K,'Dec Receipts Data'!$A:$A,$A182)</f>
        <v>0</v>
      </c>
      <c r="P182" s="88">
        <f>SUMIFS('Dec Receipts Data'!L:L,'Dec Receipts Data'!$A:$A,$B182)+SUMIFS('Dec Receipts Data'!L:L,'Dec Receipts Data'!$A:$A,$A182)</f>
        <v>0</v>
      </c>
      <c r="Q182" s="88">
        <f>SUMIFS('Dec Receipts Data'!M:M,'Dec Receipts Data'!$A:$A,$B182)+SUMIFS('Dec Receipts Data'!M:M,'Dec Receipts Data'!$A:$A,$A182)</f>
        <v>0</v>
      </c>
      <c r="R182" s="88">
        <f>SUMIFS('Dec Receipts Data'!N:N,'Dec Receipts Data'!$A:$A,$B182)+SUMIFS('Dec Receipts Data'!N:N,'Dec Receipts Data'!$A:$A,$A182)</f>
        <v>0</v>
      </c>
      <c r="S182" s="88">
        <f>SUMIFS('Dec Receipts Data'!O:O,'Dec Receipts Data'!$A:$A,$B182)+SUMIFS('Dec Receipts Data'!O:O,'Dec Receipts Data'!$A:$A,$A182)</f>
        <v>0</v>
      </c>
      <c r="T182" s="88">
        <f>SUMIFS('Dec Receipts Data'!P:P,'Dec Receipts Data'!$A:$A,$B182)+SUMIFS('Dec Receipts Data'!P:P,'Dec Receipts Data'!$A:$A,$A182)</f>
        <v>0</v>
      </c>
      <c r="U182" s="88">
        <f>SUMIFS('Dec Receipts Data'!Q:Q,'Dec Receipts Data'!$A:$A,$B182)+SUMIFS('Dec Receipts Data'!Q:Q,'Dec Receipts Data'!$A:$A,$A182)</f>
        <v>13476.24</v>
      </c>
      <c r="V182" s="88">
        <f>SUMIFS('Dec Receipts Data'!R:R,'Dec Receipts Data'!$A:$A,$B182)+SUMIFS('Dec Receipts Data'!R:R,'Dec Receipts Data'!$A:$A,$A182)</f>
        <v>0</v>
      </c>
      <c r="W182" s="88">
        <f>SUMIFS('Dec Receipts Data'!S:S,'Dec Receipts Data'!$A:$A,$B182)+SUMIFS('Dec Receipts Data'!S:S,'Dec Receipts Data'!$A:$A,$A182)</f>
        <v>0</v>
      </c>
      <c r="X182" s="88">
        <f>SUMIFS('Dec Receipts Data'!T:T,'Dec Receipts Data'!$A:$A,$B182)+SUMIFS('Dec Receipts Data'!T:T,'Dec Receipts Data'!$A:$A,$A182)</f>
        <v>0</v>
      </c>
      <c r="Y182" s="88">
        <f>SUMIFS('Dec Receipts Data'!U:U,'Dec Receipts Data'!$A:$A,$B182)+SUMIFS('Dec Receipts Data'!U:U,'Dec Receipts Data'!$A:$A,$A182)</f>
        <v>0</v>
      </c>
      <c r="Z182" s="88">
        <f>SUMIFS('Dec Receipts Data'!V:V,'Dec Receipts Data'!$A:$A,$B182)+SUMIFS('Dec Receipts Data'!V:V,'Dec Receipts Data'!$A:$A,$A182)</f>
        <v>0</v>
      </c>
      <c r="AA182" s="88">
        <f>SUMIFS('Dec Receipts Data'!W:W,'Dec Receipts Data'!$A:$A,$B182)+SUMIFS('Dec Receipts Data'!W:W,'Dec Receipts Data'!$A:$A,$A182)</f>
        <v>0</v>
      </c>
      <c r="AB182" s="88">
        <f>SUMIFS('Dec Receipts Data'!X:X,'Dec Receipts Data'!$A:$A,$B182)+SUMIFS('Dec Receipts Data'!X:X,'Dec Receipts Data'!$A:$A,$A182)</f>
        <v>0</v>
      </c>
      <c r="AC182" s="88">
        <f>SUMIFS('Dec Receipts Data'!Y:Y,'Dec Receipts Data'!$A:$A,$B182)+SUMIFS('Dec Receipts Data'!Y:Y,'Dec Receipts Data'!$A:$A,$A182)</f>
        <v>0</v>
      </c>
      <c r="AD182" s="88">
        <f>SUMIFS('Dec Receipts Data'!Z:Z,'Dec Receipts Data'!$A:$A,$B182)+SUMIFS('Dec Receipts Data'!Z:Z,'Dec Receipts Data'!$A:$A,$A182)</f>
        <v>0</v>
      </c>
      <c r="AE182" s="88">
        <f>SUMIFS('Dec Receipts Data'!AA:AA,'Dec Receipts Data'!$A:$A,$B182)+SUMIFS('Dec Receipts Data'!AA:AA,'Dec Receipts Data'!$A:$A,$A182)</f>
        <v>0</v>
      </c>
      <c r="AF182" s="88">
        <f>SUMIFS('Dec Receipts Data'!AB:AB,'Dec Receipts Data'!$A:$A,$B182)+SUMIFS('Dec Receipts Data'!AB:AB,'Dec Receipts Data'!$A:$A,$A182)</f>
        <v>0</v>
      </c>
      <c r="AG182" s="88">
        <f>SUMIFS('Dec Receipts Data'!AC:AC,'Dec Receipts Data'!$A:$A,$B182)+SUMIFS('Dec Receipts Data'!AC:AC,'Dec Receipts Data'!$A:$A,$A182)</f>
        <v>0</v>
      </c>
      <c r="AH182" s="88">
        <f>SUMIFS('Dec Receipts Data'!AD:AD,'Dec Receipts Data'!$A:$A,$B182)+SUMIFS('Dec Receipts Data'!AD:AD,'Dec Receipts Data'!$A:$A,$A182)</f>
        <v>0</v>
      </c>
      <c r="AI182" s="88">
        <f>SUMIFS('Dec Receipts Data'!AE:AE,'Dec Receipts Data'!$A:$A,$B182)+SUMIFS('Dec Receipts Data'!AE:AE,'Dec Receipts Data'!$A:$A,$A182)</f>
        <v>0</v>
      </c>
      <c r="AJ182" s="88">
        <f>SUMIFS('Dec Receipts Data'!AF:AF,'Dec Receipts Data'!$A:$A,$B182)+SUMIFS('Dec Receipts Data'!AF:AF,'Dec Receipts Data'!$A:$A,$A182)</f>
        <v>0</v>
      </c>
      <c r="AK182" s="88">
        <f>SUMIFS('Dec Receipts Data'!AG:AG,'Dec Receipts Data'!$A:$A,$B182)+SUMIFS('Dec Receipts Data'!AG:AG,'Dec Receipts Data'!$A:$A,$A182)</f>
        <v>0</v>
      </c>
    </row>
    <row r="183" spans="1:37" ht="13.2" outlineLevel="1">
      <c r="A183" s="86"/>
      <c r="B183" s="19" t="s">
        <v>215</v>
      </c>
      <c r="C183" s="127">
        <v>37874</v>
      </c>
      <c r="D183" s="80">
        <f>SUMIFS('PMT Terms'!C:C,'PMT Terms'!B:B,B183)</f>
        <v>65</v>
      </c>
      <c r="E183" s="89">
        <f t="shared" si="3"/>
        <v>0.50341500765696789</v>
      </c>
      <c r="F183" s="84">
        <f t="shared" si="5"/>
        <v>19066.34</v>
      </c>
      <c r="G183" s="88">
        <f>SUMIFS('Dec Receipts Data'!C:C,'Dec Receipts Data'!$A:$A,$B183)+SUMIFS('Dec Receipts Data'!C:C,'Dec Receipts Data'!$A:$A,$A183)</f>
        <v>33.78</v>
      </c>
      <c r="H183" s="88">
        <f>SUMIFS('Dec Receipts Data'!D:D,'Dec Receipts Data'!$A:$A,$B183)+SUMIFS('Dec Receipts Data'!D:D,'Dec Receipts Data'!$A:$A,$A183)</f>
        <v>0</v>
      </c>
      <c r="I183" s="88">
        <f>SUMIFS('Dec Receipts Data'!E:E,'Dec Receipts Data'!$A:$A,$B183)+SUMIFS('Dec Receipts Data'!E:E,'Dec Receipts Data'!$A:$A,$A183)</f>
        <v>0</v>
      </c>
      <c r="J183" s="88">
        <f>SUMIFS('Dec Receipts Data'!F:F,'Dec Receipts Data'!$A:$A,$B183)+SUMIFS('Dec Receipts Data'!F:F,'Dec Receipts Data'!$A:$A,$A183)</f>
        <v>0</v>
      </c>
      <c r="K183" s="88">
        <f>SUMIFS('Dec Receipts Data'!G:G,'Dec Receipts Data'!$A:$A,$B183)+SUMIFS('Dec Receipts Data'!G:G,'Dec Receipts Data'!$A:$A,$A183)</f>
        <v>203.83</v>
      </c>
      <c r="L183" s="88">
        <f>SUMIFS('Dec Receipts Data'!H:H,'Dec Receipts Data'!$A:$A,$B183)+SUMIFS('Dec Receipts Data'!H:H,'Dec Receipts Data'!$A:$A,$A183)</f>
        <v>0</v>
      </c>
      <c r="M183" s="88">
        <f>SUMIFS('Dec Receipts Data'!I:I,'Dec Receipts Data'!$A:$A,$B183)+SUMIFS('Dec Receipts Data'!I:I,'Dec Receipts Data'!$A:$A,$A183)</f>
        <v>6140.94</v>
      </c>
      <c r="N183" s="88">
        <f>SUMIFS('Dec Receipts Data'!J:J,'Dec Receipts Data'!$A:$A,$B183)+SUMIFS('Dec Receipts Data'!J:J,'Dec Receipts Data'!$A:$A,$A183)</f>
        <v>5637.71</v>
      </c>
      <c r="O183" s="88">
        <f>SUMIFS('Dec Receipts Data'!K:K,'Dec Receipts Data'!$A:$A,$B183)+SUMIFS('Dec Receipts Data'!K:K,'Dec Receipts Data'!$A:$A,$A183)</f>
        <v>0</v>
      </c>
      <c r="P183" s="88">
        <f>SUMIFS('Dec Receipts Data'!L:L,'Dec Receipts Data'!$A:$A,$B183)+SUMIFS('Dec Receipts Data'!L:L,'Dec Receipts Data'!$A:$A,$A183)</f>
        <v>0</v>
      </c>
      <c r="Q183" s="88">
        <f>SUMIFS('Dec Receipts Data'!M:M,'Dec Receipts Data'!$A:$A,$B183)+SUMIFS('Dec Receipts Data'!M:M,'Dec Receipts Data'!$A:$A,$A183)</f>
        <v>0</v>
      </c>
      <c r="R183" s="88">
        <f>SUMIFS('Dec Receipts Data'!N:N,'Dec Receipts Data'!$A:$A,$B183)+SUMIFS('Dec Receipts Data'!N:N,'Dec Receipts Data'!$A:$A,$A183)</f>
        <v>0</v>
      </c>
      <c r="S183" s="88">
        <f>SUMIFS('Dec Receipts Data'!O:O,'Dec Receipts Data'!$A:$A,$B183)+SUMIFS('Dec Receipts Data'!O:O,'Dec Receipts Data'!$A:$A,$A183)</f>
        <v>299.55</v>
      </c>
      <c r="T183" s="88">
        <f>SUMIFS('Dec Receipts Data'!P:P,'Dec Receipts Data'!$A:$A,$B183)+SUMIFS('Dec Receipts Data'!P:P,'Dec Receipts Data'!$A:$A,$A183)</f>
        <v>0</v>
      </c>
      <c r="U183" s="88">
        <f>SUMIFS('Dec Receipts Data'!Q:Q,'Dec Receipts Data'!$A:$A,$B183)+SUMIFS('Dec Receipts Data'!Q:Q,'Dec Receipts Data'!$A:$A,$A183)</f>
        <v>0</v>
      </c>
      <c r="V183" s="88">
        <f>SUMIFS('Dec Receipts Data'!R:R,'Dec Receipts Data'!$A:$A,$B183)+SUMIFS('Dec Receipts Data'!R:R,'Dec Receipts Data'!$A:$A,$A183)</f>
        <v>0</v>
      </c>
      <c r="W183" s="88">
        <f>SUMIFS('Dec Receipts Data'!S:S,'Dec Receipts Data'!$A:$A,$B183)+SUMIFS('Dec Receipts Data'!S:S,'Dec Receipts Data'!$A:$A,$A183)</f>
        <v>0</v>
      </c>
      <c r="X183" s="88">
        <f>SUMIFS('Dec Receipts Data'!T:T,'Dec Receipts Data'!$A:$A,$B183)+SUMIFS('Dec Receipts Data'!T:T,'Dec Receipts Data'!$A:$A,$A183)</f>
        <v>43.53</v>
      </c>
      <c r="Y183" s="88">
        <f>SUMIFS('Dec Receipts Data'!U:U,'Dec Receipts Data'!$A:$A,$B183)+SUMIFS('Dec Receipts Data'!U:U,'Dec Receipts Data'!$A:$A,$A183)</f>
        <v>0</v>
      </c>
      <c r="Z183" s="88">
        <f>SUMIFS('Dec Receipts Data'!V:V,'Dec Receipts Data'!$A:$A,$B183)+SUMIFS('Dec Receipts Data'!V:V,'Dec Receipts Data'!$A:$A,$A183)</f>
        <v>0</v>
      </c>
      <c r="AA183" s="88">
        <f>SUMIFS('Dec Receipts Data'!W:W,'Dec Receipts Data'!$A:$A,$B183)+SUMIFS('Dec Receipts Data'!W:W,'Dec Receipts Data'!$A:$A,$A183)</f>
        <v>5434.48</v>
      </c>
      <c r="AB183" s="88">
        <f>SUMIFS('Dec Receipts Data'!X:X,'Dec Receipts Data'!$A:$A,$B183)+SUMIFS('Dec Receipts Data'!X:X,'Dec Receipts Data'!$A:$A,$A183)</f>
        <v>1063.8900000000001</v>
      </c>
      <c r="AC183" s="88">
        <f>SUMIFS('Dec Receipts Data'!Y:Y,'Dec Receipts Data'!$A:$A,$B183)+SUMIFS('Dec Receipts Data'!Y:Y,'Dec Receipts Data'!$A:$A,$A183)</f>
        <v>98</v>
      </c>
      <c r="AD183" s="88">
        <f>SUMIFS('Dec Receipts Data'!Z:Z,'Dec Receipts Data'!$A:$A,$B183)+SUMIFS('Dec Receipts Data'!Z:Z,'Dec Receipts Data'!$A:$A,$A183)</f>
        <v>0</v>
      </c>
      <c r="AE183" s="88">
        <f>SUMIFS('Dec Receipts Data'!AA:AA,'Dec Receipts Data'!$A:$A,$B183)+SUMIFS('Dec Receipts Data'!AA:AA,'Dec Receipts Data'!$A:$A,$A183)</f>
        <v>0</v>
      </c>
      <c r="AF183" s="88">
        <f>SUMIFS('Dec Receipts Data'!AB:AB,'Dec Receipts Data'!$A:$A,$B183)+SUMIFS('Dec Receipts Data'!AB:AB,'Dec Receipts Data'!$A:$A,$A183)</f>
        <v>0</v>
      </c>
      <c r="AG183" s="88">
        <f>SUMIFS('Dec Receipts Data'!AC:AC,'Dec Receipts Data'!$A:$A,$B183)+SUMIFS('Dec Receipts Data'!AC:AC,'Dec Receipts Data'!$A:$A,$A183)</f>
        <v>0</v>
      </c>
      <c r="AH183" s="88">
        <f>SUMIFS('Dec Receipts Data'!AD:AD,'Dec Receipts Data'!$A:$A,$B183)+SUMIFS('Dec Receipts Data'!AD:AD,'Dec Receipts Data'!$A:$A,$A183)</f>
        <v>0</v>
      </c>
      <c r="AI183" s="88">
        <f>SUMIFS('Dec Receipts Data'!AE:AE,'Dec Receipts Data'!$A:$A,$B183)+SUMIFS('Dec Receipts Data'!AE:AE,'Dec Receipts Data'!$A:$A,$A183)</f>
        <v>0</v>
      </c>
      <c r="AJ183" s="88">
        <f>SUMIFS('Dec Receipts Data'!AF:AF,'Dec Receipts Data'!$A:$A,$B183)+SUMIFS('Dec Receipts Data'!AF:AF,'Dec Receipts Data'!$A:$A,$A183)</f>
        <v>110.63</v>
      </c>
      <c r="AK183" s="88">
        <f>SUMIFS('Dec Receipts Data'!AG:AG,'Dec Receipts Data'!$A:$A,$B183)+SUMIFS('Dec Receipts Data'!AG:AG,'Dec Receipts Data'!$A:$A,$A183)</f>
        <v>0</v>
      </c>
    </row>
    <row r="184" spans="1:37" ht="13.2" outlineLevel="1">
      <c r="A184" s="86"/>
      <c r="B184" s="19" t="s">
        <v>150</v>
      </c>
      <c r="C184" s="127">
        <v>36484</v>
      </c>
      <c r="D184" s="80">
        <f>SUMIFS('PMT Terms'!C:C,'PMT Terms'!B:B,B184)</f>
        <v>30</v>
      </c>
      <c r="E184" s="89">
        <f t="shared" si="3"/>
        <v>0.68091108431093084</v>
      </c>
      <c r="F184" s="84">
        <f t="shared" si="5"/>
        <v>24842.36</v>
      </c>
      <c r="G184" s="88">
        <f>SUMIFS('Dec Receipts Data'!C:C,'Dec Receipts Data'!$A:$A,$B184)+SUMIFS('Dec Receipts Data'!C:C,'Dec Receipts Data'!$A:$A,$A184)</f>
        <v>136.19999999999999</v>
      </c>
      <c r="H184" s="88">
        <f>SUMIFS('Dec Receipts Data'!D:D,'Dec Receipts Data'!$A:$A,$B184)+SUMIFS('Dec Receipts Data'!D:D,'Dec Receipts Data'!$A:$A,$A184)</f>
        <v>138.36000000000001</v>
      </c>
      <c r="I184" s="88">
        <f>SUMIFS('Dec Receipts Data'!E:E,'Dec Receipts Data'!$A:$A,$B184)+SUMIFS('Dec Receipts Data'!E:E,'Dec Receipts Data'!$A:$A,$A184)</f>
        <v>26.8</v>
      </c>
      <c r="J184" s="88">
        <f>SUMIFS('Dec Receipts Data'!F:F,'Dec Receipts Data'!$A:$A,$B184)+SUMIFS('Dec Receipts Data'!F:F,'Dec Receipts Data'!$A:$A,$A184)</f>
        <v>0</v>
      </c>
      <c r="K184" s="88">
        <f>SUMIFS('Dec Receipts Data'!G:G,'Dec Receipts Data'!$A:$A,$B184)+SUMIFS('Dec Receipts Data'!G:G,'Dec Receipts Data'!$A:$A,$A184)</f>
        <v>20.16</v>
      </c>
      <c r="L184" s="88">
        <f>SUMIFS('Dec Receipts Data'!H:H,'Dec Receipts Data'!$A:$A,$B184)+SUMIFS('Dec Receipts Data'!H:H,'Dec Receipts Data'!$A:$A,$A184)</f>
        <v>0</v>
      </c>
      <c r="M184" s="88">
        <f>SUMIFS('Dec Receipts Data'!I:I,'Dec Receipts Data'!$A:$A,$B184)+SUMIFS('Dec Receipts Data'!I:I,'Dec Receipts Data'!$A:$A,$A184)</f>
        <v>10873.59</v>
      </c>
      <c r="N184" s="88">
        <f>SUMIFS('Dec Receipts Data'!J:J,'Dec Receipts Data'!$A:$A,$B184)+SUMIFS('Dec Receipts Data'!J:J,'Dec Receipts Data'!$A:$A,$A184)</f>
        <v>7757.28</v>
      </c>
      <c r="O184" s="88">
        <f>SUMIFS('Dec Receipts Data'!K:K,'Dec Receipts Data'!$A:$A,$B184)+SUMIFS('Dec Receipts Data'!K:K,'Dec Receipts Data'!$A:$A,$A184)</f>
        <v>126.39</v>
      </c>
      <c r="P184" s="88">
        <f>SUMIFS('Dec Receipts Data'!L:L,'Dec Receipts Data'!$A:$A,$B184)+SUMIFS('Dec Receipts Data'!L:L,'Dec Receipts Data'!$A:$A,$A184)</f>
        <v>0</v>
      </c>
      <c r="Q184" s="88">
        <f>SUMIFS('Dec Receipts Data'!M:M,'Dec Receipts Data'!$A:$A,$B184)+SUMIFS('Dec Receipts Data'!M:M,'Dec Receipts Data'!$A:$A,$A184)</f>
        <v>2242.12</v>
      </c>
      <c r="R184" s="88">
        <f>SUMIFS('Dec Receipts Data'!N:N,'Dec Receipts Data'!$A:$A,$B184)+SUMIFS('Dec Receipts Data'!N:N,'Dec Receipts Data'!$A:$A,$A184)</f>
        <v>0</v>
      </c>
      <c r="S184" s="88">
        <f>SUMIFS('Dec Receipts Data'!O:O,'Dec Receipts Data'!$A:$A,$B184)+SUMIFS('Dec Receipts Data'!O:O,'Dec Receipts Data'!$A:$A,$A184)</f>
        <v>0</v>
      </c>
      <c r="T184" s="88">
        <f>SUMIFS('Dec Receipts Data'!P:P,'Dec Receipts Data'!$A:$A,$B184)+SUMIFS('Dec Receipts Data'!P:P,'Dec Receipts Data'!$A:$A,$A184)</f>
        <v>5.96</v>
      </c>
      <c r="U184" s="88">
        <f>SUMIFS('Dec Receipts Data'!Q:Q,'Dec Receipts Data'!$A:$A,$B184)+SUMIFS('Dec Receipts Data'!Q:Q,'Dec Receipts Data'!$A:$A,$A184)</f>
        <v>0</v>
      </c>
      <c r="V184" s="88">
        <f>SUMIFS('Dec Receipts Data'!R:R,'Dec Receipts Data'!$A:$A,$B184)+SUMIFS('Dec Receipts Data'!R:R,'Dec Receipts Data'!$A:$A,$A184)</f>
        <v>296.07</v>
      </c>
      <c r="W184" s="88">
        <f>SUMIFS('Dec Receipts Data'!S:S,'Dec Receipts Data'!$A:$A,$B184)+SUMIFS('Dec Receipts Data'!S:S,'Dec Receipts Data'!$A:$A,$A184)</f>
        <v>0</v>
      </c>
      <c r="X184" s="88">
        <f>SUMIFS('Dec Receipts Data'!T:T,'Dec Receipts Data'!$A:$A,$B184)+SUMIFS('Dec Receipts Data'!T:T,'Dec Receipts Data'!$A:$A,$A184)</f>
        <v>0</v>
      </c>
      <c r="Y184" s="88">
        <f>SUMIFS('Dec Receipts Data'!U:U,'Dec Receipts Data'!$A:$A,$B184)+SUMIFS('Dec Receipts Data'!U:U,'Dec Receipts Data'!$A:$A,$A184)</f>
        <v>35.380000000000003</v>
      </c>
      <c r="Z184" s="88">
        <f>SUMIFS('Dec Receipts Data'!V:V,'Dec Receipts Data'!$A:$A,$B184)+SUMIFS('Dec Receipts Data'!V:V,'Dec Receipts Data'!$A:$A,$A184)</f>
        <v>0</v>
      </c>
      <c r="AA184" s="88">
        <f>SUMIFS('Dec Receipts Data'!W:W,'Dec Receipts Data'!$A:$A,$B184)+SUMIFS('Dec Receipts Data'!W:W,'Dec Receipts Data'!$A:$A,$A184)</f>
        <v>0</v>
      </c>
      <c r="AB184" s="88">
        <f>SUMIFS('Dec Receipts Data'!X:X,'Dec Receipts Data'!$A:$A,$B184)+SUMIFS('Dec Receipts Data'!X:X,'Dec Receipts Data'!$A:$A,$A184)</f>
        <v>0</v>
      </c>
      <c r="AC184" s="88">
        <f>SUMIFS('Dec Receipts Data'!Y:Y,'Dec Receipts Data'!$A:$A,$B184)+SUMIFS('Dec Receipts Data'!Y:Y,'Dec Receipts Data'!$A:$A,$A184)</f>
        <v>14.56</v>
      </c>
      <c r="AD184" s="88">
        <f>SUMIFS('Dec Receipts Data'!Z:Z,'Dec Receipts Data'!$A:$A,$B184)+SUMIFS('Dec Receipts Data'!Z:Z,'Dec Receipts Data'!$A:$A,$A184)</f>
        <v>0</v>
      </c>
      <c r="AE184" s="88">
        <f>SUMIFS('Dec Receipts Data'!AA:AA,'Dec Receipts Data'!$A:$A,$B184)+SUMIFS('Dec Receipts Data'!AA:AA,'Dec Receipts Data'!$A:$A,$A184)</f>
        <v>0</v>
      </c>
      <c r="AF184" s="88">
        <f>SUMIFS('Dec Receipts Data'!AB:AB,'Dec Receipts Data'!$A:$A,$B184)+SUMIFS('Dec Receipts Data'!AB:AB,'Dec Receipts Data'!$A:$A,$A184)</f>
        <v>0</v>
      </c>
      <c r="AG184" s="88">
        <f>SUMIFS('Dec Receipts Data'!AC:AC,'Dec Receipts Data'!$A:$A,$B184)+SUMIFS('Dec Receipts Data'!AC:AC,'Dec Receipts Data'!$A:$A,$A184)</f>
        <v>0</v>
      </c>
      <c r="AH184" s="88">
        <f>SUMIFS('Dec Receipts Data'!AD:AD,'Dec Receipts Data'!$A:$A,$B184)+SUMIFS('Dec Receipts Data'!AD:AD,'Dec Receipts Data'!$A:$A,$A184)</f>
        <v>403.2</v>
      </c>
      <c r="AI184" s="88">
        <f>SUMIFS('Dec Receipts Data'!AE:AE,'Dec Receipts Data'!$A:$A,$B184)+SUMIFS('Dec Receipts Data'!AE:AE,'Dec Receipts Data'!$A:$A,$A184)</f>
        <v>2766.29</v>
      </c>
      <c r="AJ184" s="88">
        <f>SUMIFS('Dec Receipts Data'!AF:AF,'Dec Receipts Data'!$A:$A,$B184)+SUMIFS('Dec Receipts Data'!AF:AF,'Dec Receipts Data'!$A:$A,$A184)</f>
        <v>0</v>
      </c>
      <c r="AK184" s="88">
        <f>SUMIFS('Dec Receipts Data'!AG:AG,'Dec Receipts Data'!$A:$A,$B184)+SUMIFS('Dec Receipts Data'!AG:AG,'Dec Receipts Data'!$A:$A,$A184)</f>
        <v>0</v>
      </c>
    </row>
    <row r="185" spans="1:37" ht="13.2" outlineLevel="1">
      <c r="A185" s="86"/>
      <c r="B185" s="19" t="s">
        <v>194</v>
      </c>
      <c r="C185" s="127">
        <v>36167</v>
      </c>
      <c r="D185" s="80">
        <f>SUMIFS('PMT Terms'!C:C,'PMT Terms'!B:B,B185)</f>
        <v>30</v>
      </c>
      <c r="E185" s="89">
        <f t="shared" si="3"/>
        <v>0.11798103243288081</v>
      </c>
      <c r="F185" s="84">
        <f t="shared" si="5"/>
        <v>4267.0200000000004</v>
      </c>
      <c r="G185" s="88">
        <f>SUMIFS('Dec Receipts Data'!C:C,'Dec Receipts Data'!$A:$A,$B185)+SUMIFS('Dec Receipts Data'!C:C,'Dec Receipts Data'!$A:$A,$A185)</f>
        <v>0</v>
      </c>
      <c r="H185" s="88">
        <f>SUMIFS('Dec Receipts Data'!D:D,'Dec Receipts Data'!$A:$A,$B185)+SUMIFS('Dec Receipts Data'!D:D,'Dec Receipts Data'!$A:$A,$A185)</f>
        <v>0</v>
      </c>
      <c r="I185" s="88">
        <f>SUMIFS('Dec Receipts Data'!E:E,'Dec Receipts Data'!$A:$A,$B185)+SUMIFS('Dec Receipts Data'!E:E,'Dec Receipts Data'!$A:$A,$A185)</f>
        <v>0</v>
      </c>
      <c r="J185" s="88">
        <f>SUMIFS('Dec Receipts Data'!F:F,'Dec Receipts Data'!$A:$A,$B185)+SUMIFS('Dec Receipts Data'!F:F,'Dec Receipts Data'!$A:$A,$A185)</f>
        <v>0</v>
      </c>
      <c r="K185" s="88">
        <f>SUMIFS('Dec Receipts Data'!G:G,'Dec Receipts Data'!$A:$A,$B185)+SUMIFS('Dec Receipts Data'!G:G,'Dec Receipts Data'!$A:$A,$A185)</f>
        <v>0</v>
      </c>
      <c r="L185" s="88">
        <f>SUMIFS('Dec Receipts Data'!H:H,'Dec Receipts Data'!$A:$A,$B185)+SUMIFS('Dec Receipts Data'!H:H,'Dec Receipts Data'!$A:$A,$A185)</f>
        <v>0</v>
      </c>
      <c r="M185" s="88">
        <f>SUMIFS('Dec Receipts Data'!I:I,'Dec Receipts Data'!$A:$A,$B185)+SUMIFS('Dec Receipts Data'!I:I,'Dec Receipts Data'!$A:$A,$A185)</f>
        <v>0</v>
      </c>
      <c r="N185" s="88">
        <f>SUMIFS('Dec Receipts Data'!J:J,'Dec Receipts Data'!$A:$A,$B185)+SUMIFS('Dec Receipts Data'!J:J,'Dec Receipts Data'!$A:$A,$A185)</f>
        <v>0</v>
      </c>
      <c r="O185" s="88">
        <f>SUMIFS('Dec Receipts Data'!K:K,'Dec Receipts Data'!$A:$A,$B185)+SUMIFS('Dec Receipts Data'!K:K,'Dec Receipts Data'!$A:$A,$A185)</f>
        <v>2095.56</v>
      </c>
      <c r="P185" s="88">
        <f>SUMIFS('Dec Receipts Data'!L:L,'Dec Receipts Data'!$A:$A,$B185)+SUMIFS('Dec Receipts Data'!L:L,'Dec Receipts Data'!$A:$A,$A185)</f>
        <v>0</v>
      </c>
      <c r="Q185" s="88">
        <f>SUMIFS('Dec Receipts Data'!M:M,'Dec Receipts Data'!$A:$A,$B185)+SUMIFS('Dec Receipts Data'!M:M,'Dec Receipts Data'!$A:$A,$A185)</f>
        <v>0</v>
      </c>
      <c r="R185" s="88">
        <f>SUMIFS('Dec Receipts Data'!N:N,'Dec Receipts Data'!$A:$A,$B185)+SUMIFS('Dec Receipts Data'!N:N,'Dec Receipts Data'!$A:$A,$A185)</f>
        <v>0</v>
      </c>
      <c r="S185" s="88">
        <f>SUMIFS('Dec Receipts Data'!O:O,'Dec Receipts Data'!$A:$A,$B185)+SUMIFS('Dec Receipts Data'!O:O,'Dec Receipts Data'!$A:$A,$A185)</f>
        <v>0</v>
      </c>
      <c r="T185" s="88">
        <f>SUMIFS('Dec Receipts Data'!P:P,'Dec Receipts Data'!$A:$A,$B185)+SUMIFS('Dec Receipts Data'!P:P,'Dec Receipts Data'!$A:$A,$A185)</f>
        <v>0</v>
      </c>
      <c r="U185" s="88">
        <f>SUMIFS('Dec Receipts Data'!Q:Q,'Dec Receipts Data'!$A:$A,$B185)+SUMIFS('Dec Receipts Data'!Q:Q,'Dec Receipts Data'!$A:$A,$A185)</f>
        <v>0</v>
      </c>
      <c r="V185" s="88">
        <f>SUMIFS('Dec Receipts Data'!R:R,'Dec Receipts Data'!$A:$A,$B185)+SUMIFS('Dec Receipts Data'!R:R,'Dec Receipts Data'!$A:$A,$A185)</f>
        <v>0</v>
      </c>
      <c r="W185" s="88">
        <f>SUMIFS('Dec Receipts Data'!S:S,'Dec Receipts Data'!$A:$A,$B185)+SUMIFS('Dec Receipts Data'!S:S,'Dec Receipts Data'!$A:$A,$A185)</f>
        <v>0</v>
      </c>
      <c r="X185" s="88">
        <f>SUMIFS('Dec Receipts Data'!T:T,'Dec Receipts Data'!$A:$A,$B185)+SUMIFS('Dec Receipts Data'!T:T,'Dec Receipts Data'!$A:$A,$A185)</f>
        <v>0</v>
      </c>
      <c r="Y185" s="88">
        <f>SUMIFS('Dec Receipts Data'!U:U,'Dec Receipts Data'!$A:$A,$B185)+SUMIFS('Dec Receipts Data'!U:U,'Dec Receipts Data'!$A:$A,$A185)</f>
        <v>0</v>
      </c>
      <c r="Z185" s="88">
        <f>SUMIFS('Dec Receipts Data'!V:V,'Dec Receipts Data'!$A:$A,$B185)+SUMIFS('Dec Receipts Data'!V:V,'Dec Receipts Data'!$A:$A,$A185)</f>
        <v>0</v>
      </c>
      <c r="AA185" s="88">
        <f>SUMIFS('Dec Receipts Data'!W:W,'Dec Receipts Data'!$A:$A,$B185)+SUMIFS('Dec Receipts Data'!W:W,'Dec Receipts Data'!$A:$A,$A185)</f>
        <v>0</v>
      </c>
      <c r="AB185" s="88">
        <f>SUMIFS('Dec Receipts Data'!X:X,'Dec Receipts Data'!$A:$A,$B185)+SUMIFS('Dec Receipts Data'!X:X,'Dec Receipts Data'!$A:$A,$A185)</f>
        <v>214.5</v>
      </c>
      <c r="AC185" s="88">
        <f>SUMIFS('Dec Receipts Data'!Y:Y,'Dec Receipts Data'!$A:$A,$B185)+SUMIFS('Dec Receipts Data'!Y:Y,'Dec Receipts Data'!$A:$A,$A185)</f>
        <v>0</v>
      </c>
      <c r="AD185" s="88">
        <f>SUMIFS('Dec Receipts Data'!Z:Z,'Dec Receipts Data'!$A:$A,$B185)+SUMIFS('Dec Receipts Data'!Z:Z,'Dec Receipts Data'!$A:$A,$A185)</f>
        <v>0</v>
      </c>
      <c r="AE185" s="88">
        <f>SUMIFS('Dec Receipts Data'!AA:AA,'Dec Receipts Data'!$A:$A,$B185)+SUMIFS('Dec Receipts Data'!AA:AA,'Dec Receipts Data'!$A:$A,$A185)</f>
        <v>0</v>
      </c>
      <c r="AF185" s="88">
        <f>SUMIFS('Dec Receipts Data'!AB:AB,'Dec Receipts Data'!$A:$A,$B185)+SUMIFS('Dec Receipts Data'!AB:AB,'Dec Receipts Data'!$A:$A,$A185)</f>
        <v>0</v>
      </c>
      <c r="AG185" s="88">
        <f>SUMIFS('Dec Receipts Data'!AC:AC,'Dec Receipts Data'!$A:$A,$B185)+SUMIFS('Dec Receipts Data'!AC:AC,'Dec Receipts Data'!$A:$A,$A185)</f>
        <v>0</v>
      </c>
      <c r="AH185" s="88">
        <f>SUMIFS('Dec Receipts Data'!AD:AD,'Dec Receipts Data'!$A:$A,$B185)+SUMIFS('Dec Receipts Data'!AD:AD,'Dec Receipts Data'!$A:$A,$A185)</f>
        <v>1956.96</v>
      </c>
      <c r="AI185" s="88">
        <f>SUMIFS('Dec Receipts Data'!AE:AE,'Dec Receipts Data'!$A:$A,$B185)+SUMIFS('Dec Receipts Data'!AE:AE,'Dec Receipts Data'!$A:$A,$A185)</f>
        <v>0</v>
      </c>
      <c r="AJ185" s="88">
        <f>SUMIFS('Dec Receipts Data'!AF:AF,'Dec Receipts Data'!$A:$A,$B185)+SUMIFS('Dec Receipts Data'!AF:AF,'Dec Receipts Data'!$A:$A,$A185)</f>
        <v>0</v>
      </c>
      <c r="AK185" s="88">
        <f>SUMIFS('Dec Receipts Data'!AG:AG,'Dec Receipts Data'!$A:$A,$B185)+SUMIFS('Dec Receipts Data'!AG:AG,'Dec Receipts Data'!$A:$A,$A185)</f>
        <v>0</v>
      </c>
    </row>
    <row r="186" spans="1:37" ht="13.2" outlineLevel="1">
      <c r="A186" s="86"/>
      <c r="B186" s="19" t="s">
        <v>105</v>
      </c>
      <c r="C186" s="127">
        <v>32207</v>
      </c>
      <c r="D186" s="80">
        <f>SUMIFS('PMT Terms'!C:C,'PMT Terms'!B:B,B186)</f>
        <v>60</v>
      </c>
      <c r="E186" s="89">
        <f t="shared" si="3"/>
        <v>5.4700195609650093</v>
      </c>
      <c r="F186" s="84">
        <f t="shared" si="5"/>
        <v>176172.92000000004</v>
      </c>
      <c r="G186" s="88">
        <f>SUMIFS('Dec Receipts Data'!C:C,'Dec Receipts Data'!$A:$A,$B186)+SUMIFS('Dec Receipts Data'!C:C,'Dec Receipts Data'!$A:$A,$A186)</f>
        <v>0</v>
      </c>
      <c r="H186" s="88">
        <f>SUMIFS('Dec Receipts Data'!D:D,'Dec Receipts Data'!$A:$A,$B186)+SUMIFS('Dec Receipts Data'!D:D,'Dec Receipts Data'!$A:$A,$A186)</f>
        <v>0</v>
      </c>
      <c r="I186" s="88">
        <f>SUMIFS('Dec Receipts Data'!E:E,'Dec Receipts Data'!$A:$A,$B186)+SUMIFS('Dec Receipts Data'!E:E,'Dec Receipts Data'!$A:$A,$A186)</f>
        <v>112.64</v>
      </c>
      <c r="J186" s="88">
        <f>SUMIFS('Dec Receipts Data'!F:F,'Dec Receipts Data'!$A:$A,$B186)+SUMIFS('Dec Receipts Data'!F:F,'Dec Receipts Data'!$A:$A,$A186)</f>
        <v>0</v>
      </c>
      <c r="K186" s="88">
        <f>SUMIFS('Dec Receipts Data'!G:G,'Dec Receipts Data'!$A:$A,$B186)+SUMIFS('Dec Receipts Data'!G:G,'Dec Receipts Data'!$A:$A,$A186)</f>
        <v>0</v>
      </c>
      <c r="L186" s="88">
        <f>SUMIFS('Dec Receipts Data'!H:H,'Dec Receipts Data'!$A:$A,$B186)+SUMIFS('Dec Receipts Data'!H:H,'Dec Receipts Data'!$A:$A,$A186)</f>
        <v>0</v>
      </c>
      <c r="M186" s="88">
        <f>SUMIFS('Dec Receipts Data'!I:I,'Dec Receipts Data'!$A:$A,$B186)+SUMIFS('Dec Receipts Data'!I:I,'Dec Receipts Data'!$A:$A,$A186)</f>
        <v>0</v>
      </c>
      <c r="N186" s="88">
        <f>SUMIFS('Dec Receipts Data'!J:J,'Dec Receipts Data'!$A:$A,$B186)+SUMIFS('Dec Receipts Data'!J:J,'Dec Receipts Data'!$A:$A,$A186)</f>
        <v>0</v>
      </c>
      <c r="O186" s="88">
        <f>SUMIFS('Dec Receipts Data'!K:K,'Dec Receipts Data'!$A:$A,$B186)+SUMIFS('Dec Receipts Data'!K:K,'Dec Receipts Data'!$A:$A,$A186)</f>
        <v>0</v>
      </c>
      <c r="P186" s="88">
        <f>SUMIFS('Dec Receipts Data'!L:L,'Dec Receipts Data'!$A:$A,$B186)+SUMIFS('Dec Receipts Data'!L:L,'Dec Receipts Data'!$A:$A,$A186)</f>
        <v>0</v>
      </c>
      <c r="Q186" s="88">
        <f>SUMIFS('Dec Receipts Data'!M:M,'Dec Receipts Data'!$A:$A,$B186)+SUMIFS('Dec Receipts Data'!M:M,'Dec Receipts Data'!$A:$A,$A186)</f>
        <v>0</v>
      </c>
      <c r="R186" s="88">
        <f>SUMIFS('Dec Receipts Data'!N:N,'Dec Receipts Data'!$A:$A,$B186)+SUMIFS('Dec Receipts Data'!N:N,'Dec Receipts Data'!$A:$A,$A186)</f>
        <v>0</v>
      </c>
      <c r="S186" s="88">
        <f>SUMIFS('Dec Receipts Data'!O:O,'Dec Receipts Data'!$A:$A,$B186)+SUMIFS('Dec Receipts Data'!O:O,'Dec Receipts Data'!$A:$A,$A186)</f>
        <v>0</v>
      </c>
      <c r="T186" s="88">
        <f>SUMIFS('Dec Receipts Data'!P:P,'Dec Receipts Data'!$A:$A,$B186)+SUMIFS('Dec Receipts Data'!P:P,'Dec Receipts Data'!$A:$A,$A186)</f>
        <v>0</v>
      </c>
      <c r="U186" s="88">
        <f>SUMIFS('Dec Receipts Data'!Q:Q,'Dec Receipts Data'!$A:$A,$B186)+SUMIFS('Dec Receipts Data'!Q:Q,'Dec Receipts Data'!$A:$A,$A186)</f>
        <v>0</v>
      </c>
      <c r="V186" s="88">
        <f>SUMIFS('Dec Receipts Data'!R:R,'Dec Receipts Data'!$A:$A,$B186)+SUMIFS('Dec Receipts Data'!R:R,'Dec Receipts Data'!$A:$A,$A186)</f>
        <v>2703.36</v>
      </c>
      <c r="W186" s="88">
        <f>SUMIFS('Dec Receipts Data'!S:S,'Dec Receipts Data'!$A:$A,$B186)+SUMIFS('Dec Receipts Data'!S:S,'Dec Receipts Data'!$A:$A,$A186)</f>
        <v>9123.84</v>
      </c>
      <c r="X186" s="88">
        <f>SUMIFS('Dec Receipts Data'!T:T,'Dec Receipts Data'!$A:$A,$B186)+SUMIFS('Dec Receipts Data'!T:T,'Dec Receipts Data'!$A:$A,$A186)</f>
        <v>62913.4</v>
      </c>
      <c r="Y186" s="88">
        <f>SUMIFS('Dec Receipts Data'!U:U,'Dec Receipts Data'!$A:$A,$B186)+SUMIFS('Dec Receipts Data'!U:U,'Dec Receipts Data'!$A:$A,$A186)</f>
        <v>253.44</v>
      </c>
      <c r="Z186" s="88">
        <f>SUMIFS('Dec Receipts Data'!V:V,'Dec Receipts Data'!$A:$A,$B186)+SUMIFS('Dec Receipts Data'!V:V,'Dec Receipts Data'!$A:$A,$A186)</f>
        <v>0</v>
      </c>
      <c r="AA186" s="88">
        <f>SUMIFS('Dec Receipts Data'!W:W,'Dec Receipts Data'!$A:$A,$B186)+SUMIFS('Dec Receipts Data'!W:W,'Dec Receipts Data'!$A:$A,$A186)</f>
        <v>0</v>
      </c>
      <c r="AB186" s="88">
        <f>SUMIFS('Dec Receipts Data'!X:X,'Dec Receipts Data'!$A:$A,$B186)+SUMIFS('Dec Receipts Data'!X:X,'Dec Receipts Data'!$A:$A,$A186)</f>
        <v>0</v>
      </c>
      <c r="AC186" s="88">
        <f>SUMIFS('Dec Receipts Data'!Y:Y,'Dec Receipts Data'!$A:$A,$B186)+SUMIFS('Dec Receipts Data'!Y:Y,'Dec Receipts Data'!$A:$A,$A186)</f>
        <v>0</v>
      </c>
      <c r="AD186" s="88">
        <f>SUMIFS('Dec Receipts Data'!Z:Z,'Dec Receipts Data'!$A:$A,$B186)+SUMIFS('Dec Receipts Data'!Z:Z,'Dec Receipts Data'!$A:$A,$A186)</f>
        <v>2534.4</v>
      </c>
      <c r="AE186" s="88">
        <f>SUMIFS('Dec Receipts Data'!AA:AA,'Dec Receipts Data'!$A:$A,$B186)+SUMIFS('Dec Receipts Data'!AA:AA,'Dec Receipts Data'!$A:$A,$A186)</f>
        <v>0</v>
      </c>
      <c r="AF186" s="88">
        <f>SUMIFS('Dec Receipts Data'!AB:AB,'Dec Receipts Data'!$A:$A,$B186)+SUMIFS('Dec Receipts Data'!AB:AB,'Dec Receipts Data'!$A:$A,$A186)</f>
        <v>0</v>
      </c>
      <c r="AG186" s="88">
        <f>SUMIFS('Dec Receipts Data'!AC:AC,'Dec Receipts Data'!$A:$A,$B186)+SUMIFS('Dec Receipts Data'!AC:AC,'Dec Receipts Data'!$A:$A,$A186)</f>
        <v>0</v>
      </c>
      <c r="AH186" s="88">
        <f>SUMIFS('Dec Receipts Data'!AD:AD,'Dec Receipts Data'!$A:$A,$B186)+SUMIFS('Dec Receipts Data'!AD:AD,'Dec Receipts Data'!$A:$A,$A186)</f>
        <v>95856.639999999999</v>
      </c>
      <c r="AI186" s="88">
        <f>SUMIFS('Dec Receipts Data'!AE:AE,'Dec Receipts Data'!$A:$A,$B186)+SUMIFS('Dec Receipts Data'!AE:AE,'Dec Receipts Data'!$A:$A,$A186)</f>
        <v>2224.64</v>
      </c>
      <c r="AJ186" s="88">
        <f>SUMIFS('Dec Receipts Data'!AF:AF,'Dec Receipts Data'!$A:$A,$B186)+SUMIFS('Dec Receipts Data'!AF:AF,'Dec Receipts Data'!$A:$A,$A186)</f>
        <v>337.92</v>
      </c>
      <c r="AK186" s="88">
        <f>SUMIFS('Dec Receipts Data'!AG:AG,'Dec Receipts Data'!$A:$A,$B186)+SUMIFS('Dec Receipts Data'!AG:AG,'Dec Receipts Data'!$A:$A,$A186)</f>
        <v>112.64</v>
      </c>
    </row>
    <row r="187" spans="1:37" ht="13.2" outlineLevel="1">
      <c r="A187" s="86"/>
      <c r="B187" s="19" t="s">
        <v>546</v>
      </c>
      <c r="C187" s="127">
        <v>32017</v>
      </c>
      <c r="D187" s="80">
        <f>SUMIFS('PMT Terms'!C:C,'PMT Terms'!B:B,B187)</f>
        <v>45</v>
      </c>
      <c r="E187" s="89">
        <f t="shared" si="3"/>
        <v>3.5650123371958643E-2</v>
      </c>
      <c r="F187" s="84">
        <f t="shared" si="5"/>
        <v>1141.4099999999999</v>
      </c>
      <c r="G187" s="88">
        <f>SUMIFS('Dec Receipts Data'!C:C,'Dec Receipts Data'!$A:$A,$B187)+SUMIFS('Dec Receipts Data'!C:C,'Dec Receipts Data'!$A:$A,$A187)</f>
        <v>0</v>
      </c>
      <c r="H187" s="88">
        <f>SUMIFS('Dec Receipts Data'!D:D,'Dec Receipts Data'!$A:$A,$B187)+SUMIFS('Dec Receipts Data'!D:D,'Dec Receipts Data'!$A:$A,$A187)</f>
        <v>0</v>
      </c>
      <c r="I187" s="88">
        <f>SUMIFS('Dec Receipts Data'!E:E,'Dec Receipts Data'!$A:$A,$B187)+SUMIFS('Dec Receipts Data'!E:E,'Dec Receipts Data'!$A:$A,$A187)</f>
        <v>0</v>
      </c>
      <c r="J187" s="88">
        <f>SUMIFS('Dec Receipts Data'!F:F,'Dec Receipts Data'!$A:$A,$B187)+SUMIFS('Dec Receipts Data'!F:F,'Dec Receipts Data'!$A:$A,$A187)</f>
        <v>0</v>
      </c>
      <c r="K187" s="88">
        <f>SUMIFS('Dec Receipts Data'!G:G,'Dec Receipts Data'!$A:$A,$B187)+SUMIFS('Dec Receipts Data'!G:G,'Dec Receipts Data'!$A:$A,$A187)</f>
        <v>0</v>
      </c>
      <c r="L187" s="88">
        <f>SUMIFS('Dec Receipts Data'!H:H,'Dec Receipts Data'!$A:$A,$B187)+SUMIFS('Dec Receipts Data'!H:H,'Dec Receipts Data'!$A:$A,$A187)</f>
        <v>0</v>
      </c>
      <c r="M187" s="88">
        <f>SUMIFS('Dec Receipts Data'!I:I,'Dec Receipts Data'!$A:$A,$B187)+SUMIFS('Dec Receipts Data'!I:I,'Dec Receipts Data'!$A:$A,$A187)</f>
        <v>0</v>
      </c>
      <c r="N187" s="88">
        <f>SUMIFS('Dec Receipts Data'!J:J,'Dec Receipts Data'!$A:$A,$B187)+SUMIFS('Dec Receipts Data'!J:J,'Dec Receipts Data'!$A:$A,$A187)</f>
        <v>0</v>
      </c>
      <c r="O187" s="88">
        <f>SUMIFS('Dec Receipts Data'!K:K,'Dec Receipts Data'!$A:$A,$B187)+SUMIFS('Dec Receipts Data'!K:K,'Dec Receipts Data'!$A:$A,$A187)</f>
        <v>0</v>
      </c>
      <c r="P187" s="88">
        <f>SUMIFS('Dec Receipts Data'!L:L,'Dec Receipts Data'!$A:$A,$B187)+SUMIFS('Dec Receipts Data'!L:L,'Dec Receipts Data'!$A:$A,$A187)</f>
        <v>0</v>
      </c>
      <c r="Q187" s="88">
        <f>SUMIFS('Dec Receipts Data'!M:M,'Dec Receipts Data'!$A:$A,$B187)+SUMIFS('Dec Receipts Data'!M:M,'Dec Receipts Data'!$A:$A,$A187)</f>
        <v>0</v>
      </c>
      <c r="R187" s="88">
        <f>SUMIFS('Dec Receipts Data'!N:N,'Dec Receipts Data'!$A:$A,$B187)+SUMIFS('Dec Receipts Data'!N:N,'Dec Receipts Data'!$A:$A,$A187)</f>
        <v>0</v>
      </c>
      <c r="S187" s="88">
        <f>SUMIFS('Dec Receipts Data'!O:O,'Dec Receipts Data'!$A:$A,$B187)+SUMIFS('Dec Receipts Data'!O:O,'Dec Receipts Data'!$A:$A,$A187)</f>
        <v>0</v>
      </c>
      <c r="T187" s="88">
        <f>SUMIFS('Dec Receipts Data'!P:P,'Dec Receipts Data'!$A:$A,$B187)+SUMIFS('Dec Receipts Data'!P:P,'Dec Receipts Data'!$A:$A,$A187)</f>
        <v>0</v>
      </c>
      <c r="U187" s="88">
        <f>SUMIFS('Dec Receipts Data'!Q:Q,'Dec Receipts Data'!$A:$A,$B187)+SUMIFS('Dec Receipts Data'!Q:Q,'Dec Receipts Data'!$A:$A,$A187)</f>
        <v>0</v>
      </c>
      <c r="V187" s="88">
        <f>SUMIFS('Dec Receipts Data'!R:R,'Dec Receipts Data'!$A:$A,$B187)+SUMIFS('Dec Receipts Data'!R:R,'Dec Receipts Data'!$A:$A,$A187)</f>
        <v>0</v>
      </c>
      <c r="W187" s="88">
        <f>SUMIFS('Dec Receipts Data'!S:S,'Dec Receipts Data'!$A:$A,$B187)+SUMIFS('Dec Receipts Data'!S:S,'Dec Receipts Data'!$A:$A,$A187)</f>
        <v>54.03</v>
      </c>
      <c r="X187" s="88">
        <f>SUMIFS('Dec Receipts Data'!T:T,'Dec Receipts Data'!$A:$A,$B187)+SUMIFS('Dec Receipts Data'!T:T,'Dec Receipts Data'!$A:$A,$A187)</f>
        <v>0</v>
      </c>
      <c r="Y187" s="88">
        <f>SUMIFS('Dec Receipts Data'!U:U,'Dec Receipts Data'!$A:$A,$B187)+SUMIFS('Dec Receipts Data'!U:U,'Dec Receipts Data'!$A:$A,$A187)</f>
        <v>0</v>
      </c>
      <c r="Z187" s="88">
        <f>SUMIFS('Dec Receipts Data'!V:V,'Dec Receipts Data'!$A:$A,$B187)+SUMIFS('Dec Receipts Data'!V:V,'Dec Receipts Data'!$A:$A,$A187)</f>
        <v>0</v>
      </c>
      <c r="AA187" s="88">
        <f>SUMIFS('Dec Receipts Data'!W:W,'Dec Receipts Data'!$A:$A,$B187)+SUMIFS('Dec Receipts Data'!W:W,'Dec Receipts Data'!$A:$A,$A187)</f>
        <v>18.010000000000002</v>
      </c>
      <c r="AB187" s="88">
        <f>SUMIFS('Dec Receipts Data'!X:X,'Dec Receipts Data'!$A:$A,$B187)+SUMIFS('Dec Receipts Data'!X:X,'Dec Receipts Data'!$A:$A,$A187)</f>
        <v>0</v>
      </c>
      <c r="AC187" s="88">
        <f>SUMIFS('Dec Receipts Data'!Y:Y,'Dec Receipts Data'!$A:$A,$B187)+SUMIFS('Dec Receipts Data'!Y:Y,'Dec Receipts Data'!$A:$A,$A187)</f>
        <v>0</v>
      </c>
      <c r="AD187" s="88">
        <f>SUMIFS('Dec Receipts Data'!Z:Z,'Dec Receipts Data'!$A:$A,$B187)+SUMIFS('Dec Receipts Data'!Z:Z,'Dec Receipts Data'!$A:$A,$A187)</f>
        <v>0</v>
      </c>
      <c r="AE187" s="88">
        <f>SUMIFS('Dec Receipts Data'!AA:AA,'Dec Receipts Data'!$A:$A,$B187)+SUMIFS('Dec Receipts Data'!AA:AA,'Dec Receipts Data'!$A:$A,$A187)</f>
        <v>0</v>
      </c>
      <c r="AF187" s="88">
        <f>SUMIFS('Dec Receipts Data'!AB:AB,'Dec Receipts Data'!$A:$A,$B187)+SUMIFS('Dec Receipts Data'!AB:AB,'Dec Receipts Data'!$A:$A,$A187)</f>
        <v>0</v>
      </c>
      <c r="AG187" s="88">
        <f>SUMIFS('Dec Receipts Data'!AC:AC,'Dec Receipts Data'!$A:$A,$B187)+SUMIFS('Dec Receipts Data'!AC:AC,'Dec Receipts Data'!$A:$A,$A187)</f>
        <v>0</v>
      </c>
      <c r="AH187" s="88">
        <f>SUMIFS('Dec Receipts Data'!AD:AD,'Dec Receipts Data'!$A:$A,$B187)+SUMIFS('Dec Receipts Data'!AD:AD,'Dec Receipts Data'!$A:$A,$A187)</f>
        <v>0</v>
      </c>
      <c r="AI187" s="88">
        <f>SUMIFS('Dec Receipts Data'!AE:AE,'Dec Receipts Data'!$A:$A,$B187)+SUMIFS('Dec Receipts Data'!AE:AE,'Dec Receipts Data'!$A:$A,$A187)</f>
        <v>0</v>
      </c>
      <c r="AJ187" s="88">
        <f>SUMIFS('Dec Receipts Data'!AF:AF,'Dec Receipts Data'!$A:$A,$B187)+SUMIFS('Dec Receipts Data'!AF:AF,'Dec Receipts Data'!$A:$A,$A187)</f>
        <v>44.57</v>
      </c>
      <c r="AK187" s="88">
        <f>SUMIFS('Dec Receipts Data'!AG:AG,'Dec Receipts Data'!$A:$A,$B187)+SUMIFS('Dec Receipts Data'!AG:AG,'Dec Receipts Data'!$A:$A,$A187)</f>
        <v>1024.8</v>
      </c>
    </row>
    <row r="188" spans="1:37" ht="13.2" outlineLevel="1">
      <c r="A188" s="86"/>
      <c r="B188" s="19" t="s">
        <v>155</v>
      </c>
      <c r="C188" s="127">
        <v>31112</v>
      </c>
      <c r="D188" s="80">
        <f>SUMIFS('PMT Terms'!C:C,'PMT Terms'!B:B,B188)</f>
        <v>45</v>
      </c>
      <c r="E188" s="89">
        <f t="shared" si="3"/>
        <v>1.8791234893288764</v>
      </c>
      <c r="F188" s="84">
        <f t="shared" si="5"/>
        <v>58463.29</v>
      </c>
      <c r="G188" s="88">
        <f>SUMIFS('Dec Receipts Data'!C:C,'Dec Receipts Data'!$A:$A,$B188)+SUMIFS('Dec Receipts Data'!C:C,'Dec Receipts Data'!$A:$A,$A188)</f>
        <v>0</v>
      </c>
      <c r="H188" s="88">
        <f>SUMIFS('Dec Receipts Data'!D:D,'Dec Receipts Data'!$A:$A,$B188)+SUMIFS('Dec Receipts Data'!D:D,'Dec Receipts Data'!$A:$A,$A188)</f>
        <v>522.17999999999995</v>
      </c>
      <c r="I188" s="88">
        <f>SUMIFS('Dec Receipts Data'!E:E,'Dec Receipts Data'!$A:$A,$B188)+SUMIFS('Dec Receipts Data'!E:E,'Dec Receipts Data'!$A:$A,$A188)</f>
        <v>0</v>
      </c>
      <c r="J188" s="88">
        <f>SUMIFS('Dec Receipts Data'!F:F,'Dec Receipts Data'!$A:$A,$B188)+SUMIFS('Dec Receipts Data'!F:F,'Dec Receipts Data'!$A:$A,$A188)</f>
        <v>0</v>
      </c>
      <c r="K188" s="88">
        <f>SUMIFS('Dec Receipts Data'!G:G,'Dec Receipts Data'!$A:$A,$B188)+SUMIFS('Dec Receipts Data'!G:G,'Dec Receipts Data'!$A:$A,$A188)</f>
        <v>0</v>
      </c>
      <c r="L188" s="88">
        <f>SUMIFS('Dec Receipts Data'!H:H,'Dec Receipts Data'!$A:$A,$B188)+SUMIFS('Dec Receipts Data'!H:H,'Dec Receipts Data'!$A:$A,$A188)</f>
        <v>0</v>
      </c>
      <c r="M188" s="88">
        <f>SUMIFS('Dec Receipts Data'!I:I,'Dec Receipts Data'!$A:$A,$B188)+SUMIFS('Dec Receipts Data'!I:I,'Dec Receipts Data'!$A:$A,$A188)</f>
        <v>0</v>
      </c>
      <c r="N188" s="88">
        <f>SUMIFS('Dec Receipts Data'!J:J,'Dec Receipts Data'!$A:$A,$B188)+SUMIFS('Dec Receipts Data'!J:J,'Dec Receipts Data'!$A:$A,$A188)</f>
        <v>10423.94</v>
      </c>
      <c r="O188" s="88">
        <f>SUMIFS('Dec Receipts Data'!K:K,'Dec Receipts Data'!$A:$A,$B188)+SUMIFS('Dec Receipts Data'!K:K,'Dec Receipts Data'!$A:$A,$A188)</f>
        <v>2345.3000000000002</v>
      </c>
      <c r="P188" s="88">
        <f>SUMIFS('Dec Receipts Data'!L:L,'Dec Receipts Data'!$A:$A,$B188)+SUMIFS('Dec Receipts Data'!L:L,'Dec Receipts Data'!$A:$A,$A188)</f>
        <v>2427.86</v>
      </c>
      <c r="Q188" s="88">
        <f>SUMIFS('Dec Receipts Data'!M:M,'Dec Receipts Data'!$A:$A,$B188)+SUMIFS('Dec Receipts Data'!M:M,'Dec Receipts Data'!$A:$A,$A188)</f>
        <v>0</v>
      </c>
      <c r="R188" s="88">
        <f>SUMIFS('Dec Receipts Data'!N:N,'Dec Receipts Data'!$A:$A,$B188)+SUMIFS('Dec Receipts Data'!N:N,'Dec Receipts Data'!$A:$A,$A188)</f>
        <v>1346.4</v>
      </c>
      <c r="S188" s="88">
        <f>SUMIFS('Dec Receipts Data'!O:O,'Dec Receipts Data'!$A:$A,$B188)+SUMIFS('Dec Receipts Data'!O:O,'Dec Receipts Data'!$A:$A,$A188)</f>
        <v>0</v>
      </c>
      <c r="T188" s="88">
        <f>SUMIFS('Dec Receipts Data'!P:P,'Dec Receipts Data'!$A:$A,$B188)+SUMIFS('Dec Receipts Data'!P:P,'Dec Receipts Data'!$A:$A,$A188)</f>
        <v>0</v>
      </c>
      <c r="U188" s="88">
        <f>SUMIFS('Dec Receipts Data'!Q:Q,'Dec Receipts Data'!$A:$A,$B188)+SUMIFS('Dec Receipts Data'!Q:Q,'Dec Receipts Data'!$A:$A,$A188)</f>
        <v>157.68</v>
      </c>
      <c r="V188" s="88">
        <f>SUMIFS('Dec Receipts Data'!R:R,'Dec Receipts Data'!$A:$A,$B188)+SUMIFS('Dec Receipts Data'!R:R,'Dec Receipts Data'!$A:$A,$A188)</f>
        <v>1731.83</v>
      </c>
      <c r="W188" s="88">
        <f>SUMIFS('Dec Receipts Data'!S:S,'Dec Receipts Data'!$A:$A,$B188)+SUMIFS('Dec Receipts Data'!S:S,'Dec Receipts Data'!$A:$A,$A188)</f>
        <v>0</v>
      </c>
      <c r="X188" s="88">
        <f>SUMIFS('Dec Receipts Data'!T:T,'Dec Receipts Data'!$A:$A,$B188)+SUMIFS('Dec Receipts Data'!T:T,'Dec Receipts Data'!$A:$A,$A188)</f>
        <v>548</v>
      </c>
      <c r="Y188" s="88">
        <f>SUMIFS('Dec Receipts Data'!U:U,'Dec Receipts Data'!$A:$A,$B188)+SUMIFS('Dec Receipts Data'!U:U,'Dec Receipts Data'!$A:$A,$A188)</f>
        <v>33</v>
      </c>
      <c r="Z188" s="88">
        <f>SUMIFS('Dec Receipts Data'!V:V,'Dec Receipts Data'!$A:$A,$B188)+SUMIFS('Dec Receipts Data'!V:V,'Dec Receipts Data'!$A:$A,$A188)</f>
        <v>0</v>
      </c>
      <c r="AA188" s="88">
        <f>SUMIFS('Dec Receipts Data'!W:W,'Dec Receipts Data'!$A:$A,$B188)+SUMIFS('Dec Receipts Data'!W:W,'Dec Receipts Data'!$A:$A,$A188)</f>
        <v>0</v>
      </c>
      <c r="AB188" s="88">
        <f>SUMIFS('Dec Receipts Data'!X:X,'Dec Receipts Data'!$A:$A,$B188)+SUMIFS('Dec Receipts Data'!X:X,'Dec Receipts Data'!$A:$A,$A188)</f>
        <v>0</v>
      </c>
      <c r="AC188" s="88">
        <f>SUMIFS('Dec Receipts Data'!Y:Y,'Dec Receipts Data'!$A:$A,$B188)+SUMIFS('Dec Receipts Data'!Y:Y,'Dec Receipts Data'!$A:$A,$A188)</f>
        <v>2261.8000000000002</v>
      </c>
      <c r="AD188" s="88">
        <f>SUMIFS('Dec Receipts Data'!Z:Z,'Dec Receipts Data'!$A:$A,$B188)+SUMIFS('Dec Receipts Data'!Z:Z,'Dec Receipts Data'!$A:$A,$A188)</f>
        <v>25671.46</v>
      </c>
      <c r="AE188" s="88">
        <f>SUMIFS('Dec Receipts Data'!AA:AA,'Dec Receipts Data'!$A:$A,$B188)+SUMIFS('Dec Receipts Data'!AA:AA,'Dec Receipts Data'!$A:$A,$A188)</f>
        <v>0</v>
      </c>
      <c r="AF188" s="88">
        <f>SUMIFS('Dec Receipts Data'!AB:AB,'Dec Receipts Data'!$A:$A,$B188)+SUMIFS('Dec Receipts Data'!AB:AB,'Dec Receipts Data'!$A:$A,$A188)</f>
        <v>0</v>
      </c>
      <c r="AG188" s="88">
        <f>SUMIFS('Dec Receipts Data'!AC:AC,'Dec Receipts Data'!$A:$A,$B188)+SUMIFS('Dec Receipts Data'!AC:AC,'Dec Receipts Data'!$A:$A,$A188)</f>
        <v>20.94</v>
      </c>
      <c r="AH188" s="88">
        <f>SUMIFS('Dec Receipts Data'!AD:AD,'Dec Receipts Data'!$A:$A,$B188)+SUMIFS('Dec Receipts Data'!AD:AD,'Dec Receipts Data'!$A:$A,$A188)</f>
        <v>0</v>
      </c>
      <c r="AI188" s="88">
        <f>SUMIFS('Dec Receipts Data'!AE:AE,'Dec Receipts Data'!$A:$A,$B188)+SUMIFS('Dec Receipts Data'!AE:AE,'Dec Receipts Data'!$A:$A,$A188)</f>
        <v>2013.18</v>
      </c>
      <c r="AJ188" s="88">
        <f>SUMIFS('Dec Receipts Data'!AF:AF,'Dec Receipts Data'!$A:$A,$B188)+SUMIFS('Dec Receipts Data'!AF:AF,'Dec Receipts Data'!$A:$A,$A188)</f>
        <v>2237.92</v>
      </c>
      <c r="AK188" s="88">
        <f>SUMIFS('Dec Receipts Data'!AG:AG,'Dec Receipts Data'!$A:$A,$B188)+SUMIFS('Dec Receipts Data'!AG:AG,'Dec Receipts Data'!$A:$A,$A188)</f>
        <v>6721.8</v>
      </c>
    </row>
    <row r="189" spans="1:37" ht="13.2" outlineLevel="1">
      <c r="A189" s="86"/>
      <c r="B189" s="19" t="s">
        <v>232</v>
      </c>
      <c r="C189" s="127">
        <v>25990</v>
      </c>
      <c r="D189" s="80">
        <f>SUMIFS('PMT Terms'!C:C,'PMT Terms'!B:B,B189)</f>
        <v>60</v>
      </c>
      <c r="E189" s="89">
        <f t="shared" si="3"/>
        <v>3.4744086186995</v>
      </c>
      <c r="F189" s="84">
        <f t="shared" si="5"/>
        <v>90299.88</v>
      </c>
      <c r="G189" s="88">
        <f>SUMIFS('Dec Receipts Data'!C:C,'Dec Receipts Data'!$A:$A,$B189)+SUMIFS('Dec Receipts Data'!C:C,'Dec Receipts Data'!$A:$A,$A189)</f>
        <v>0</v>
      </c>
      <c r="H189" s="88">
        <f>SUMIFS('Dec Receipts Data'!D:D,'Dec Receipts Data'!$A:$A,$B189)+SUMIFS('Dec Receipts Data'!D:D,'Dec Receipts Data'!$A:$A,$A189)</f>
        <v>0</v>
      </c>
      <c r="I189" s="88">
        <f>SUMIFS('Dec Receipts Data'!E:E,'Dec Receipts Data'!$A:$A,$B189)+SUMIFS('Dec Receipts Data'!E:E,'Dec Receipts Data'!$A:$A,$A189)</f>
        <v>11003.42</v>
      </c>
      <c r="J189" s="88">
        <f>SUMIFS('Dec Receipts Data'!F:F,'Dec Receipts Data'!$A:$A,$B189)+SUMIFS('Dec Receipts Data'!F:F,'Dec Receipts Data'!$A:$A,$A189)</f>
        <v>1745.83</v>
      </c>
      <c r="K189" s="88">
        <f>SUMIFS('Dec Receipts Data'!G:G,'Dec Receipts Data'!$A:$A,$B189)+SUMIFS('Dec Receipts Data'!G:G,'Dec Receipts Data'!$A:$A,$A189)</f>
        <v>82.14</v>
      </c>
      <c r="L189" s="88">
        <f>SUMIFS('Dec Receipts Data'!H:H,'Dec Receipts Data'!$A:$A,$B189)+SUMIFS('Dec Receipts Data'!H:H,'Dec Receipts Data'!$A:$A,$A189)</f>
        <v>615</v>
      </c>
      <c r="M189" s="88">
        <f>SUMIFS('Dec Receipts Data'!I:I,'Dec Receipts Data'!$A:$A,$B189)+SUMIFS('Dec Receipts Data'!I:I,'Dec Receipts Data'!$A:$A,$A189)</f>
        <v>3650.99</v>
      </c>
      <c r="N189" s="88">
        <f>SUMIFS('Dec Receipts Data'!J:J,'Dec Receipts Data'!$A:$A,$B189)+SUMIFS('Dec Receipts Data'!J:J,'Dec Receipts Data'!$A:$A,$A189)</f>
        <v>9416.85</v>
      </c>
      <c r="O189" s="88">
        <f>SUMIFS('Dec Receipts Data'!K:K,'Dec Receipts Data'!$A:$A,$B189)+SUMIFS('Dec Receipts Data'!K:K,'Dec Receipts Data'!$A:$A,$A189)</f>
        <v>2912.19</v>
      </c>
      <c r="P189" s="88">
        <f>SUMIFS('Dec Receipts Data'!L:L,'Dec Receipts Data'!$A:$A,$B189)+SUMIFS('Dec Receipts Data'!L:L,'Dec Receipts Data'!$A:$A,$A189)</f>
        <v>210.9</v>
      </c>
      <c r="Q189" s="88">
        <f>SUMIFS('Dec Receipts Data'!M:M,'Dec Receipts Data'!$A:$A,$B189)+SUMIFS('Dec Receipts Data'!M:M,'Dec Receipts Data'!$A:$A,$A189)</f>
        <v>5628.42</v>
      </c>
      <c r="R189" s="88">
        <f>SUMIFS('Dec Receipts Data'!N:N,'Dec Receipts Data'!$A:$A,$B189)+SUMIFS('Dec Receipts Data'!N:N,'Dec Receipts Data'!$A:$A,$A189)</f>
        <v>2147.58</v>
      </c>
      <c r="S189" s="88">
        <f>SUMIFS('Dec Receipts Data'!O:O,'Dec Receipts Data'!$A:$A,$B189)+SUMIFS('Dec Receipts Data'!O:O,'Dec Receipts Data'!$A:$A,$A189)</f>
        <v>0</v>
      </c>
      <c r="T189" s="88">
        <f>SUMIFS('Dec Receipts Data'!P:P,'Dec Receipts Data'!$A:$A,$B189)+SUMIFS('Dec Receipts Data'!P:P,'Dec Receipts Data'!$A:$A,$A189)</f>
        <v>843.7</v>
      </c>
      <c r="U189" s="88">
        <f>SUMIFS('Dec Receipts Data'!Q:Q,'Dec Receipts Data'!$A:$A,$B189)+SUMIFS('Dec Receipts Data'!Q:Q,'Dec Receipts Data'!$A:$A,$A189)</f>
        <v>1950.54</v>
      </c>
      <c r="V189" s="88">
        <f>SUMIFS('Dec Receipts Data'!R:R,'Dec Receipts Data'!$A:$A,$B189)+SUMIFS('Dec Receipts Data'!R:R,'Dec Receipts Data'!$A:$A,$A189)</f>
        <v>2138.29</v>
      </c>
      <c r="W189" s="88">
        <f>SUMIFS('Dec Receipts Data'!S:S,'Dec Receipts Data'!$A:$A,$B189)+SUMIFS('Dec Receipts Data'!S:S,'Dec Receipts Data'!$A:$A,$A189)</f>
        <v>4506.83</v>
      </c>
      <c r="X189" s="88">
        <f>SUMIFS('Dec Receipts Data'!T:T,'Dec Receipts Data'!$A:$A,$B189)+SUMIFS('Dec Receipts Data'!T:T,'Dec Receipts Data'!$A:$A,$A189)</f>
        <v>4814.28</v>
      </c>
      <c r="Y189" s="88">
        <f>SUMIFS('Dec Receipts Data'!U:U,'Dec Receipts Data'!$A:$A,$B189)+SUMIFS('Dec Receipts Data'!U:U,'Dec Receipts Data'!$A:$A,$A189)</f>
        <v>673.58</v>
      </c>
      <c r="Z189" s="88">
        <f>SUMIFS('Dec Receipts Data'!V:V,'Dec Receipts Data'!$A:$A,$B189)+SUMIFS('Dec Receipts Data'!V:V,'Dec Receipts Data'!$A:$A,$A189)</f>
        <v>444.04</v>
      </c>
      <c r="AA189" s="88">
        <f>SUMIFS('Dec Receipts Data'!W:W,'Dec Receipts Data'!$A:$A,$B189)+SUMIFS('Dec Receipts Data'!W:W,'Dec Receipts Data'!$A:$A,$A189)</f>
        <v>20012.22</v>
      </c>
      <c r="AB189" s="88">
        <f>SUMIFS('Dec Receipts Data'!X:X,'Dec Receipts Data'!$A:$A,$B189)+SUMIFS('Dec Receipts Data'!X:X,'Dec Receipts Data'!$A:$A,$A189)</f>
        <v>4168.24</v>
      </c>
      <c r="AC189" s="88">
        <f>SUMIFS('Dec Receipts Data'!Y:Y,'Dec Receipts Data'!$A:$A,$B189)+SUMIFS('Dec Receipts Data'!Y:Y,'Dec Receipts Data'!$A:$A,$A189)</f>
        <v>497.07</v>
      </c>
      <c r="AD189" s="88">
        <f>SUMIFS('Dec Receipts Data'!Z:Z,'Dec Receipts Data'!$A:$A,$B189)+SUMIFS('Dec Receipts Data'!Z:Z,'Dec Receipts Data'!$A:$A,$A189)</f>
        <v>409.67</v>
      </c>
      <c r="AE189" s="88">
        <f>SUMIFS('Dec Receipts Data'!AA:AA,'Dec Receipts Data'!$A:$A,$B189)+SUMIFS('Dec Receipts Data'!AA:AA,'Dec Receipts Data'!$A:$A,$A189)</f>
        <v>0</v>
      </c>
      <c r="AF189" s="88">
        <f>SUMIFS('Dec Receipts Data'!AB:AB,'Dec Receipts Data'!$A:$A,$B189)+SUMIFS('Dec Receipts Data'!AB:AB,'Dec Receipts Data'!$A:$A,$A189)</f>
        <v>0</v>
      </c>
      <c r="AG189" s="88">
        <f>SUMIFS('Dec Receipts Data'!AC:AC,'Dec Receipts Data'!$A:$A,$B189)+SUMIFS('Dec Receipts Data'!AC:AC,'Dec Receipts Data'!$A:$A,$A189)</f>
        <v>0</v>
      </c>
      <c r="AH189" s="88">
        <f>SUMIFS('Dec Receipts Data'!AD:AD,'Dec Receipts Data'!$A:$A,$B189)+SUMIFS('Dec Receipts Data'!AD:AD,'Dec Receipts Data'!$A:$A,$A189)</f>
        <v>6089.36</v>
      </c>
      <c r="AI189" s="88">
        <f>SUMIFS('Dec Receipts Data'!AE:AE,'Dec Receipts Data'!$A:$A,$B189)+SUMIFS('Dec Receipts Data'!AE:AE,'Dec Receipts Data'!$A:$A,$A189)</f>
        <v>1103.4100000000001</v>
      </c>
      <c r="AJ189" s="88">
        <f>SUMIFS('Dec Receipts Data'!AF:AF,'Dec Receipts Data'!$A:$A,$B189)+SUMIFS('Dec Receipts Data'!AF:AF,'Dec Receipts Data'!$A:$A,$A189)</f>
        <v>4177.3999999999996</v>
      </c>
      <c r="AK189" s="88">
        <f>SUMIFS('Dec Receipts Data'!AG:AG,'Dec Receipts Data'!$A:$A,$B189)+SUMIFS('Dec Receipts Data'!AG:AG,'Dec Receipts Data'!$A:$A,$A189)</f>
        <v>1057.93</v>
      </c>
    </row>
    <row r="190" spans="1:37" ht="13.2" outlineLevel="1">
      <c r="A190" s="86"/>
      <c r="B190" s="19" t="s">
        <v>214</v>
      </c>
      <c r="C190" s="127">
        <v>25393</v>
      </c>
      <c r="D190" s="80">
        <f>SUMIFS('PMT Terms'!C:C,'PMT Terms'!B:B,B190)</f>
        <v>60</v>
      </c>
      <c r="E190" s="89">
        <f t="shared" si="3"/>
        <v>2.2177852163982199</v>
      </c>
      <c r="F190" s="84">
        <f t="shared" si="5"/>
        <v>56316.22</v>
      </c>
      <c r="G190" s="88">
        <f>SUMIFS('Dec Receipts Data'!C:C,'Dec Receipts Data'!$A:$A,$B190)+SUMIFS('Dec Receipts Data'!C:C,'Dec Receipts Data'!$A:$A,$A190)</f>
        <v>0</v>
      </c>
      <c r="H190" s="88">
        <f>SUMIFS('Dec Receipts Data'!D:D,'Dec Receipts Data'!$A:$A,$B190)+SUMIFS('Dec Receipts Data'!D:D,'Dec Receipts Data'!$A:$A,$A190)</f>
        <v>0</v>
      </c>
      <c r="I190" s="88">
        <f>SUMIFS('Dec Receipts Data'!E:E,'Dec Receipts Data'!$A:$A,$B190)+SUMIFS('Dec Receipts Data'!E:E,'Dec Receipts Data'!$A:$A,$A190)</f>
        <v>0</v>
      </c>
      <c r="J190" s="88">
        <f>SUMIFS('Dec Receipts Data'!F:F,'Dec Receipts Data'!$A:$A,$B190)+SUMIFS('Dec Receipts Data'!F:F,'Dec Receipts Data'!$A:$A,$A190)</f>
        <v>0</v>
      </c>
      <c r="K190" s="88">
        <f>SUMIFS('Dec Receipts Data'!G:G,'Dec Receipts Data'!$A:$A,$B190)+SUMIFS('Dec Receipts Data'!G:G,'Dec Receipts Data'!$A:$A,$A190)</f>
        <v>0</v>
      </c>
      <c r="L190" s="88">
        <f>SUMIFS('Dec Receipts Data'!H:H,'Dec Receipts Data'!$A:$A,$B190)+SUMIFS('Dec Receipts Data'!H:H,'Dec Receipts Data'!$A:$A,$A190)</f>
        <v>0</v>
      </c>
      <c r="M190" s="88">
        <f>SUMIFS('Dec Receipts Data'!I:I,'Dec Receipts Data'!$A:$A,$B190)+SUMIFS('Dec Receipts Data'!I:I,'Dec Receipts Data'!$A:$A,$A190)</f>
        <v>60</v>
      </c>
      <c r="N190" s="88">
        <f>SUMIFS('Dec Receipts Data'!J:J,'Dec Receipts Data'!$A:$A,$B190)+SUMIFS('Dec Receipts Data'!J:J,'Dec Receipts Data'!$A:$A,$A190)</f>
        <v>477.52</v>
      </c>
      <c r="O190" s="88">
        <f>SUMIFS('Dec Receipts Data'!K:K,'Dec Receipts Data'!$A:$A,$B190)+SUMIFS('Dec Receipts Data'!K:K,'Dec Receipts Data'!$A:$A,$A190)</f>
        <v>10805.6</v>
      </c>
      <c r="P190" s="88">
        <f>SUMIFS('Dec Receipts Data'!L:L,'Dec Receipts Data'!$A:$A,$B190)+SUMIFS('Dec Receipts Data'!L:L,'Dec Receipts Data'!$A:$A,$A190)</f>
        <v>9950.52</v>
      </c>
      <c r="Q190" s="88">
        <f>SUMIFS('Dec Receipts Data'!M:M,'Dec Receipts Data'!$A:$A,$B190)+SUMIFS('Dec Receipts Data'!M:M,'Dec Receipts Data'!$A:$A,$A190)</f>
        <v>1272.6099999999999</v>
      </c>
      <c r="R190" s="88">
        <f>SUMIFS('Dec Receipts Data'!N:N,'Dec Receipts Data'!$A:$A,$B190)+SUMIFS('Dec Receipts Data'!N:N,'Dec Receipts Data'!$A:$A,$A190)</f>
        <v>3891.6</v>
      </c>
      <c r="S190" s="88">
        <f>SUMIFS('Dec Receipts Data'!O:O,'Dec Receipts Data'!$A:$A,$B190)+SUMIFS('Dec Receipts Data'!O:O,'Dec Receipts Data'!$A:$A,$A190)</f>
        <v>48.88</v>
      </c>
      <c r="T190" s="88">
        <f>SUMIFS('Dec Receipts Data'!P:P,'Dec Receipts Data'!$A:$A,$B190)+SUMIFS('Dec Receipts Data'!P:P,'Dec Receipts Data'!$A:$A,$A190)</f>
        <v>708.76</v>
      </c>
      <c r="U190" s="88">
        <f>SUMIFS('Dec Receipts Data'!Q:Q,'Dec Receipts Data'!$A:$A,$B190)+SUMIFS('Dec Receipts Data'!Q:Q,'Dec Receipts Data'!$A:$A,$A190)</f>
        <v>607.24</v>
      </c>
      <c r="V190" s="88">
        <f>SUMIFS('Dec Receipts Data'!R:R,'Dec Receipts Data'!$A:$A,$B190)+SUMIFS('Dec Receipts Data'!R:R,'Dec Receipts Data'!$A:$A,$A190)</f>
        <v>0</v>
      </c>
      <c r="W190" s="88">
        <f>SUMIFS('Dec Receipts Data'!S:S,'Dec Receipts Data'!$A:$A,$B190)+SUMIFS('Dec Receipts Data'!S:S,'Dec Receipts Data'!$A:$A,$A190)</f>
        <v>297.98</v>
      </c>
      <c r="X190" s="88">
        <f>SUMIFS('Dec Receipts Data'!T:T,'Dec Receipts Data'!$A:$A,$B190)+SUMIFS('Dec Receipts Data'!T:T,'Dec Receipts Data'!$A:$A,$A190)</f>
        <v>0</v>
      </c>
      <c r="Y190" s="88">
        <f>SUMIFS('Dec Receipts Data'!U:U,'Dec Receipts Data'!$A:$A,$B190)+SUMIFS('Dec Receipts Data'!U:U,'Dec Receipts Data'!$A:$A,$A190)</f>
        <v>327.2</v>
      </c>
      <c r="Z190" s="88">
        <f>SUMIFS('Dec Receipts Data'!V:V,'Dec Receipts Data'!$A:$A,$B190)+SUMIFS('Dec Receipts Data'!V:V,'Dec Receipts Data'!$A:$A,$A190)</f>
        <v>270.45999999999998</v>
      </c>
      <c r="AA190" s="88">
        <f>SUMIFS('Dec Receipts Data'!W:W,'Dec Receipts Data'!$A:$A,$B190)+SUMIFS('Dec Receipts Data'!W:W,'Dec Receipts Data'!$A:$A,$A190)</f>
        <v>4398.26</v>
      </c>
      <c r="AB190" s="88">
        <f>SUMIFS('Dec Receipts Data'!X:X,'Dec Receipts Data'!$A:$A,$B190)+SUMIFS('Dec Receipts Data'!X:X,'Dec Receipts Data'!$A:$A,$A190)</f>
        <v>1551.8</v>
      </c>
      <c r="AC190" s="88">
        <f>SUMIFS('Dec Receipts Data'!Y:Y,'Dec Receipts Data'!$A:$A,$B190)+SUMIFS('Dec Receipts Data'!Y:Y,'Dec Receipts Data'!$A:$A,$A190)</f>
        <v>0</v>
      </c>
      <c r="AD190" s="88">
        <f>SUMIFS('Dec Receipts Data'!Z:Z,'Dec Receipts Data'!$A:$A,$B190)+SUMIFS('Dec Receipts Data'!Z:Z,'Dec Receipts Data'!$A:$A,$A190)</f>
        <v>0</v>
      </c>
      <c r="AE190" s="88">
        <f>SUMIFS('Dec Receipts Data'!AA:AA,'Dec Receipts Data'!$A:$A,$B190)+SUMIFS('Dec Receipts Data'!AA:AA,'Dec Receipts Data'!$A:$A,$A190)</f>
        <v>0</v>
      </c>
      <c r="AF190" s="88">
        <f>SUMIFS('Dec Receipts Data'!AB:AB,'Dec Receipts Data'!$A:$A,$B190)+SUMIFS('Dec Receipts Data'!AB:AB,'Dec Receipts Data'!$A:$A,$A190)</f>
        <v>0</v>
      </c>
      <c r="AG190" s="88">
        <f>SUMIFS('Dec Receipts Data'!AC:AC,'Dec Receipts Data'!$A:$A,$B190)+SUMIFS('Dec Receipts Data'!AC:AC,'Dec Receipts Data'!$A:$A,$A190)</f>
        <v>0</v>
      </c>
      <c r="AH190" s="88">
        <f>SUMIFS('Dec Receipts Data'!AD:AD,'Dec Receipts Data'!$A:$A,$B190)+SUMIFS('Dec Receipts Data'!AD:AD,'Dec Receipts Data'!$A:$A,$A190)</f>
        <v>1363</v>
      </c>
      <c r="AI190" s="88">
        <f>SUMIFS('Dec Receipts Data'!AE:AE,'Dec Receipts Data'!$A:$A,$B190)+SUMIFS('Dec Receipts Data'!AE:AE,'Dec Receipts Data'!$A:$A,$A190)</f>
        <v>18555.849999999999</v>
      </c>
      <c r="AJ190" s="88">
        <f>SUMIFS('Dec Receipts Data'!AF:AF,'Dec Receipts Data'!$A:$A,$B190)+SUMIFS('Dec Receipts Data'!AF:AF,'Dec Receipts Data'!$A:$A,$A190)</f>
        <v>1728.94</v>
      </c>
      <c r="AK190" s="88">
        <f>SUMIFS('Dec Receipts Data'!AG:AG,'Dec Receipts Data'!$A:$A,$B190)+SUMIFS('Dec Receipts Data'!AG:AG,'Dec Receipts Data'!$A:$A,$A190)</f>
        <v>0</v>
      </c>
    </row>
    <row r="191" spans="1:37" ht="13.2" outlineLevel="1">
      <c r="A191" s="86"/>
      <c r="B191" s="19" t="s">
        <v>189</v>
      </c>
      <c r="C191" s="127">
        <v>20250</v>
      </c>
      <c r="D191" s="80">
        <f>SUMIFS('PMT Terms'!C:C,'PMT Terms'!B:B,B191)</f>
        <v>10</v>
      </c>
      <c r="E191" s="89">
        <f t="shared" si="3"/>
        <v>2.2408177777777776</v>
      </c>
      <c r="F191" s="84">
        <f t="shared" si="5"/>
        <v>45376.56</v>
      </c>
      <c r="G191" s="88">
        <f>SUMIFS('Dec Receipts Data'!C:C,'Dec Receipts Data'!$A:$A,$B191)+SUMIFS('Dec Receipts Data'!C:C,'Dec Receipts Data'!$A:$A,$A191)</f>
        <v>0</v>
      </c>
      <c r="H191" s="88">
        <f>SUMIFS('Dec Receipts Data'!D:D,'Dec Receipts Data'!$A:$A,$B191)+SUMIFS('Dec Receipts Data'!D:D,'Dec Receipts Data'!$A:$A,$A191)</f>
        <v>0</v>
      </c>
      <c r="I191" s="88">
        <f>SUMIFS('Dec Receipts Data'!E:E,'Dec Receipts Data'!$A:$A,$B191)+SUMIFS('Dec Receipts Data'!E:E,'Dec Receipts Data'!$A:$A,$A191)</f>
        <v>0</v>
      </c>
      <c r="J191" s="88">
        <f>SUMIFS('Dec Receipts Data'!F:F,'Dec Receipts Data'!$A:$A,$B191)+SUMIFS('Dec Receipts Data'!F:F,'Dec Receipts Data'!$A:$A,$A191)</f>
        <v>2968.56</v>
      </c>
      <c r="K191" s="88">
        <f>SUMIFS('Dec Receipts Data'!G:G,'Dec Receipts Data'!$A:$A,$B191)+SUMIFS('Dec Receipts Data'!G:G,'Dec Receipts Data'!$A:$A,$A191)</f>
        <v>6149.16</v>
      </c>
      <c r="L191" s="88">
        <f>SUMIFS('Dec Receipts Data'!H:H,'Dec Receipts Data'!$A:$A,$B191)+SUMIFS('Dec Receipts Data'!H:H,'Dec Receipts Data'!$A:$A,$A191)</f>
        <v>0</v>
      </c>
      <c r="M191" s="88">
        <f>SUMIFS('Dec Receipts Data'!I:I,'Dec Receipts Data'!$A:$A,$B191)+SUMIFS('Dec Receipts Data'!I:I,'Dec Receipts Data'!$A:$A,$A191)</f>
        <v>2968.56</v>
      </c>
      <c r="N191" s="88">
        <f>SUMIFS('Dec Receipts Data'!J:J,'Dec Receipts Data'!$A:$A,$B191)+SUMIFS('Dec Receipts Data'!J:J,'Dec Receipts Data'!$A:$A,$A191)</f>
        <v>3392.64</v>
      </c>
      <c r="O191" s="88">
        <f>SUMIFS('Dec Receipts Data'!K:K,'Dec Receipts Data'!$A:$A,$B191)+SUMIFS('Dec Receipts Data'!K:K,'Dec Receipts Data'!$A:$A,$A191)</f>
        <v>0</v>
      </c>
      <c r="P191" s="88">
        <f>SUMIFS('Dec Receipts Data'!L:L,'Dec Receipts Data'!$A:$A,$B191)+SUMIFS('Dec Receipts Data'!L:L,'Dec Receipts Data'!$A:$A,$A191)</f>
        <v>0</v>
      </c>
      <c r="Q191" s="88">
        <f>SUMIFS('Dec Receipts Data'!M:M,'Dec Receipts Data'!$A:$A,$B191)+SUMIFS('Dec Receipts Data'!M:M,'Dec Receipts Data'!$A:$A,$A191)</f>
        <v>0</v>
      </c>
      <c r="R191" s="88">
        <f>SUMIFS('Dec Receipts Data'!N:N,'Dec Receipts Data'!$A:$A,$B191)+SUMIFS('Dec Receipts Data'!N:N,'Dec Receipts Data'!$A:$A,$A191)</f>
        <v>0</v>
      </c>
      <c r="S191" s="88">
        <f>SUMIFS('Dec Receipts Data'!O:O,'Dec Receipts Data'!$A:$A,$B191)+SUMIFS('Dec Receipts Data'!O:O,'Dec Receipts Data'!$A:$A,$A191)</f>
        <v>0</v>
      </c>
      <c r="T191" s="88">
        <f>SUMIFS('Dec Receipts Data'!P:P,'Dec Receipts Data'!$A:$A,$B191)+SUMIFS('Dec Receipts Data'!P:P,'Dec Receipts Data'!$A:$A,$A191)</f>
        <v>0</v>
      </c>
      <c r="U191" s="88">
        <f>SUMIFS('Dec Receipts Data'!Q:Q,'Dec Receipts Data'!$A:$A,$B191)+SUMIFS('Dec Receipts Data'!Q:Q,'Dec Receipts Data'!$A:$A,$A191)</f>
        <v>0</v>
      </c>
      <c r="V191" s="88">
        <f>SUMIFS('Dec Receipts Data'!R:R,'Dec Receipts Data'!$A:$A,$B191)+SUMIFS('Dec Receipts Data'!R:R,'Dec Receipts Data'!$A:$A,$A191)</f>
        <v>0</v>
      </c>
      <c r="W191" s="88">
        <f>SUMIFS('Dec Receipts Data'!S:S,'Dec Receipts Data'!$A:$A,$B191)+SUMIFS('Dec Receipts Data'!S:S,'Dec Receipts Data'!$A:$A,$A191)</f>
        <v>3427.98</v>
      </c>
      <c r="X191" s="88">
        <f>SUMIFS('Dec Receipts Data'!T:T,'Dec Receipts Data'!$A:$A,$B191)+SUMIFS('Dec Receipts Data'!T:T,'Dec Receipts Data'!$A:$A,$A191)</f>
        <v>0</v>
      </c>
      <c r="Y191" s="88">
        <f>SUMIFS('Dec Receipts Data'!U:U,'Dec Receipts Data'!$A:$A,$B191)+SUMIFS('Dec Receipts Data'!U:U,'Dec Receipts Data'!$A:$A,$A191)</f>
        <v>0</v>
      </c>
      <c r="Z191" s="88">
        <f>SUMIFS('Dec Receipts Data'!V:V,'Dec Receipts Data'!$A:$A,$B191)+SUMIFS('Dec Receipts Data'!V:V,'Dec Receipts Data'!$A:$A,$A191)</f>
        <v>4146.5600000000004</v>
      </c>
      <c r="AA191" s="88">
        <f>SUMIFS('Dec Receipts Data'!W:W,'Dec Receipts Data'!$A:$A,$B191)+SUMIFS('Dec Receipts Data'!W:W,'Dec Receipts Data'!$A:$A,$A191)</f>
        <v>1024.8599999999999</v>
      </c>
      <c r="AB191" s="88">
        <f>SUMIFS('Dec Receipts Data'!X:X,'Dec Receipts Data'!$A:$A,$B191)+SUMIFS('Dec Receipts Data'!X:X,'Dec Receipts Data'!$A:$A,$A191)</f>
        <v>4759.12</v>
      </c>
      <c r="AC191" s="88">
        <f>SUMIFS('Dec Receipts Data'!Y:Y,'Dec Receipts Data'!$A:$A,$B191)+SUMIFS('Dec Receipts Data'!Y:Y,'Dec Receipts Data'!$A:$A,$A191)</f>
        <v>2756.52</v>
      </c>
      <c r="AD191" s="88">
        <f>SUMIFS('Dec Receipts Data'!Z:Z,'Dec Receipts Data'!$A:$A,$B191)+SUMIFS('Dec Receipts Data'!Z:Z,'Dec Receipts Data'!$A:$A,$A191)</f>
        <v>0</v>
      </c>
      <c r="AE191" s="88">
        <f>SUMIFS('Dec Receipts Data'!AA:AA,'Dec Receipts Data'!$A:$A,$B191)+SUMIFS('Dec Receipts Data'!AA:AA,'Dec Receipts Data'!$A:$A,$A191)</f>
        <v>0</v>
      </c>
      <c r="AF191" s="88">
        <f>SUMIFS('Dec Receipts Data'!AB:AB,'Dec Receipts Data'!$A:$A,$B191)+SUMIFS('Dec Receipts Data'!AB:AB,'Dec Receipts Data'!$A:$A,$A191)</f>
        <v>212.04</v>
      </c>
      <c r="AG191" s="88">
        <f>SUMIFS('Dec Receipts Data'!AC:AC,'Dec Receipts Data'!$A:$A,$B191)+SUMIFS('Dec Receipts Data'!AC:AC,'Dec Receipts Data'!$A:$A,$A191)</f>
        <v>2744.74</v>
      </c>
      <c r="AH191" s="88">
        <f>SUMIFS('Dec Receipts Data'!AD:AD,'Dec Receipts Data'!$A:$A,$B191)+SUMIFS('Dec Receipts Data'!AD:AD,'Dec Receipts Data'!$A:$A,$A191)</f>
        <v>4040.54</v>
      </c>
      <c r="AI191" s="88">
        <f>SUMIFS('Dec Receipts Data'!AE:AE,'Dec Receipts Data'!$A:$A,$B191)+SUMIFS('Dec Receipts Data'!AE:AE,'Dec Receipts Data'!$A:$A,$A191)</f>
        <v>0</v>
      </c>
      <c r="AJ191" s="88">
        <f>SUMIFS('Dec Receipts Data'!AF:AF,'Dec Receipts Data'!$A:$A,$B191)+SUMIFS('Dec Receipts Data'!AF:AF,'Dec Receipts Data'!$A:$A,$A191)</f>
        <v>6785.28</v>
      </c>
      <c r="AK191" s="88">
        <f>SUMIFS('Dec Receipts Data'!AG:AG,'Dec Receipts Data'!$A:$A,$B191)+SUMIFS('Dec Receipts Data'!AG:AG,'Dec Receipts Data'!$A:$A,$A191)</f>
        <v>0</v>
      </c>
    </row>
    <row r="192" spans="1:37" ht="13.2" outlineLevel="1">
      <c r="A192" s="86"/>
      <c r="B192" s="19" t="s">
        <v>212</v>
      </c>
      <c r="C192" s="127">
        <v>18023</v>
      </c>
      <c r="D192" s="80">
        <f>SUMIFS('PMT Terms'!C:C,'PMT Terms'!B:B,B192)</f>
        <v>30</v>
      </c>
      <c r="E192" s="89">
        <f t="shared" si="3"/>
        <v>1.3192698218942465</v>
      </c>
      <c r="F192" s="84">
        <f t="shared" si="5"/>
        <v>23777.200000000004</v>
      </c>
      <c r="G192" s="88">
        <f>SUMIFS('Dec Receipts Data'!C:C,'Dec Receipts Data'!$A:$A,$B192)+SUMIFS('Dec Receipts Data'!C:C,'Dec Receipts Data'!$A:$A,$A192)</f>
        <v>0</v>
      </c>
      <c r="H192" s="88">
        <f>SUMIFS('Dec Receipts Data'!D:D,'Dec Receipts Data'!$A:$A,$B192)+SUMIFS('Dec Receipts Data'!D:D,'Dec Receipts Data'!$A:$A,$A192)</f>
        <v>48.64</v>
      </c>
      <c r="I192" s="88">
        <f>SUMIFS('Dec Receipts Data'!E:E,'Dec Receipts Data'!$A:$A,$B192)+SUMIFS('Dec Receipts Data'!E:E,'Dec Receipts Data'!$A:$A,$A192)</f>
        <v>0</v>
      </c>
      <c r="J192" s="88">
        <f>SUMIFS('Dec Receipts Data'!F:F,'Dec Receipts Data'!$A:$A,$B192)+SUMIFS('Dec Receipts Data'!F:F,'Dec Receipts Data'!$A:$A,$A192)</f>
        <v>980</v>
      </c>
      <c r="K192" s="88">
        <f>SUMIFS('Dec Receipts Data'!G:G,'Dec Receipts Data'!$A:$A,$B192)+SUMIFS('Dec Receipts Data'!G:G,'Dec Receipts Data'!$A:$A,$A192)</f>
        <v>2657.35</v>
      </c>
      <c r="L192" s="88">
        <f>SUMIFS('Dec Receipts Data'!H:H,'Dec Receipts Data'!$A:$A,$B192)+SUMIFS('Dec Receipts Data'!H:H,'Dec Receipts Data'!$A:$A,$A192)</f>
        <v>14399.02</v>
      </c>
      <c r="M192" s="88">
        <f>SUMIFS('Dec Receipts Data'!I:I,'Dec Receipts Data'!$A:$A,$B192)+SUMIFS('Dec Receipts Data'!I:I,'Dec Receipts Data'!$A:$A,$A192)</f>
        <v>0</v>
      </c>
      <c r="N192" s="88">
        <f>SUMIFS('Dec Receipts Data'!J:J,'Dec Receipts Data'!$A:$A,$B192)+SUMIFS('Dec Receipts Data'!J:J,'Dec Receipts Data'!$A:$A,$A192)</f>
        <v>2174.1999999999998</v>
      </c>
      <c r="O192" s="88">
        <f>SUMIFS('Dec Receipts Data'!K:K,'Dec Receipts Data'!$A:$A,$B192)+SUMIFS('Dec Receipts Data'!K:K,'Dec Receipts Data'!$A:$A,$A192)</f>
        <v>0</v>
      </c>
      <c r="P192" s="88">
        <f>SUMIFS('Dec Receipts Data'!L:L,'Dec Receipts Data'!$A:$A,$B192)+SUMIFS('Dec Receipts Data'!L:L,'Dec Receipts Data'!$A:$A,$A192)</f>
        <v>0</v>
      </c>
      <c r="Q192" s="88">
        <f>SUMIFS('Dec Receipts Data'!M:M,'Dec Receipts Data'!$A:$A,$B192)+SUMIFS('Dec Receipts Data'!M:M,'Dec Receipts Data'!$A:$A,$A192)</f>
        <v>0</v>
      </c>
      <c r="R192" s="88">
        <f>SUMIFS('Dec Receipts Data'!N:N,'Dec Receipts Data'!$A:$A,$B192)+SUMIFS('Dec Receipts Data'!N:N,'Dec Receipts Data'!$A:$A,$A192)</f>
        <v>0</v>
      </c>
      <c r="S192" s="88">
        <f>SUMIFS('Dec Receipts Data'!O:O,'Dec Receipts Data'!$A:$A,$B192)+SUMIFS('Dec Receipts Data'!O:O,'Dec Receipts Data'!$A:$A,$A192)</f>
        <v>0</v>
      </c>
      <c r="T192" s="88">
        <f>SUMIFS('Dec Receipts Data'!P:P,'Dec Receipts Data'!$A:$A,$B192)+SUMIFS('Dec Receipts Data'!P:P,'Dec Receipts Data'!$A:$A,$A192)</f>
        <v>0</v>
      </c>
      <c r="U192" s="88">
        <f>SUMIFS('Dec Receipts Data'!Q:Q,'Dec Receipts Data'!$A:$A,$B192)+SUMIFS('Dec Receipts Data'!Q:Q,'Dec Receipts Data'!$A:$A,$A192)</f>
        <v>0</v>
      </c>
      <c r="V192" s="88">
        <f>SUMIFS('Dec Receipts Data'!R:R,'Dec Receipts Data'!$A:$A,$B192)+SUMIFS('Dec Receipts Data'!R:R,'Dec Receipts Data'!$A:$A,$A192)</f>
        <v>0</v>
      </c>
      <c r="W192" s="88">
        <f>SUMIFS('Dec Receipts Data'!S:S,'Dec Receipts Data'!$A:$A,$B192)+SUMIFS('Dec Receipts Data'!S:S,'Dec Receipts Data'!$A:$A,$A192)</f>
        <v>1040.81</v>
      </c>
      <c r="X192" s="88">
        <f>SUMIFS('Dec Receipts Data'!T:T,'Dec Receipts Data'!$A:$A,$B192)+SUMIFS('Dec Receipts Data'!T:T,'Dec Receipts Data'!$A:$A,$A192)</f>
        <v>629.02</v>
      </c>
      <c r="Y192" s="88">
        <f>SUMIFS('Dec Receipts Data'!U:U,'Dec Receipts Data'!$A:$A,$B192)+SUMIFS('Dec Receipts Data'!U:U,'Dec Receipts Data'!$A:$A,$A192)</f>
        <v>0</v>
      </c>
      <c r="Z192" s="88">
        <f>SUMIFS('Dec Receipts Data'!V:V,'Dec Receipts Data'!$A:$A,$B192)+SUMIFS('Dec Receipts Data'!V:V,'Dec Receipts Data'!$A:$A,$A192)</f>
        <v>0</v>
      </c>
      <c r="AA192" s="88">
        <f>SUMIFS('Dec Receipts Data'!W:W,'Dec Receipts Data'!$A:$A,$B192)+SUMIFS('Dec Receipts Data'!W:W,'Dec Receipts Data'!$A:$A,$A192)</f>
        <v>0</v>
      </c>
      <c r="AB192" s="88">
        <f>SUMIFS('Dec Receipts Data'!X:X,'Dec Receipts Data'!$A:$A,$B192)+SUMIFS('Dec Receipts Data'!X:X,'Dec Receipts Data'!$A:$A,$A192)</f>
        <v>0</v>
      </c>
      <c r="AC192" s="88">
        <f>SUMIFS('Dec Receipts Data'!Y:Y,'Dec Receipts Data'!$A:$A,$B192)+SUMIFS('Dec Receipts Data'!Y:Y,'Dec Receipts Data'!$A:$A,$A192)</f>
        <v>0</v>
      </c>
      <c r="AD192" s="88">
        <f>SUMIFS('Dec Receipts Data'!Z:Z,'Dec Receipts Data'!$A:$A,$B192)+SUMIFS('Dec Receipts Data'!Z:Z,'Dec Receipts Data'!$A:$A,$A192)</f>
        <v>0</v>
      </c>
      <c r="AE192" s="88">
        <f>SUMIFS('Dec Receipts Data'!AA:AA,'Dec Receipts Data'!$A:$A,$B192)+SUMIFS('Dec Receipts Data'!AA:AA,'Dec Receipts Data'!$A:$A,$A192)</f>
        <v>0</v>
      </c>
      <c r="AF192" s="88">
        <f>SUMIFS('Dec Receipts Data'!AB:AB,'Dec Receipts Data'!$A:$A,$B192)+SUMIFS('Dec Receipts Data'!AB:AB,'Dec Receipts Data'!$A:$A,$A192)</f>
        <v>0</v>
      </c>
      <c r="AG192" s="88">
        <f>SUMIFS('Dec Receipts Data'!AC:AC,'Dec Receipts Data'!$A:$A,$B192)+SUMIFS('Dec Receipts Data'!AC:AC,'Dec Receipts Data'!$A:$A,$A192)</f>
        <v>0</v>
      </c>
      <c r="AH192" s="88">
        <f>SUMIFS('Dec Receipts Data'!AD:AD,'Dec Receipts Data'!$A:$A,$B192)+SUMIFS('Dec Receipts Data'!AD:AD,'Dec Receipts Data'!$A:$A,$A192)</f>
        <v>1848.16</v>
      </c>
      <c r="AI192" s="88">
        <f>SUMIFS('Dec Receipts Data'!AE:AE,'Dec Receipts Data'!$A:$A,$B192)+SUMIFS('Dec Receipts Data'!AE:AE,'Dec Receipts Data'!$A:$A,$A192)</f>
        <v>0</v>
      </c>
      <c r="AJ192" s="88">
        <f>SUMIFS('Dec Receipts Data'!AF:AF,'Dec Receipts Data'!$A:$A,$B192)+SUMIFS('Dec Receipts Data'!AF:AF,'Dec Receipts Data'!$A:$A,$A192)</f>
        <v>0</v>
      </c>
      <c r="AK192" s="88">
        <f>SUMIFS('Dec Receipts Data'!AG:AG,'Dec Receipts Data'!$A:$A,$B192)+SUMIFS('Dec Receipts Data'!AG:AG,'Dec Receipts Data'!$A:$A,$A192)</f>
        <v>0</v>
      </c>
    </row>
    <row r="193" spans="1:37" ht="13.2" outlineLevel="1">
      <c r="A193" s="86"/>
      <c r="B193" s="19" t="s">
        <v>209</v>
      </c>
      <c r="C193" s="127">
        <v>17722</v>
      </c>
      <c r="D193" s="80">
        <f>SUMIFS('PMT Terms'!C:C,'PMT Terms'!B:B,B193)</f>
        <v>10</v>
      </c>
      <c r="E193" s="89">
        <f t="shared" si="3"/>
        <v>0.65100157995711538</v>
      </c>
      <c r="F193" s="84">
        <f t="shared" si="5"/>
        <v>11537.05</v>
      </c>
      <c r="G193" s="88">
        <f>SUMIFS('Dec Receipts Data'!C:C,'Dec Receipts Data'!$A:$A,$B193)+SUMIFS('Dec Receipts Data'!C:C,'Dec Receipts Data'!$A:$A,$A193)</f>
        <v>0</v>
      </c>
      <c r="H193" s="88">
        <f>SUMIFS('Dec Receipts Data'!D:D,'Dec Receipts Data'!$A:$A,$B193)+SUMIFS('Dec Receipts Data'!D:D,'Dec Receipts Data'!$A:$A,$A193)</f>
        <v>0</v>
      </c>
      <c r="I193" s="88">
        <f>SUMIFS('Dec Receipts Data'!E:E,'Dec Receipts Data'!$A:$A,$B193)+SUMIFS('Dec Receipts Data'!E:E,'Dec Receipts Data'!$A:$A,$A193)</f>
        <v>0</v>
      </c>
      <c r="J193" s="88">
        <f>SUMIFS('Dec Receipts Data'!F:F,'Dec Receipts Data'!$A:$A,$B193)+SUMIFS('Dec Receipts Data'!F:F,'Dec Receipts Data'!$A:$A,$A193)</f>
        <v>0</v>
      </c>
      <c r="K193" s="88">
        <f>SUMIFS('Dec Receipts Data'!G:G,'Dec Receipts Data'!$A:$A,$B193)+SUMIFS('Dec Receipts Data'!G:G,'Dec Receipts Data'!$A:$A,$A193)</f>
        <v>0</v>
      </c>
      <c r="L193" s="88">
        <f>SUMIFS('Dec Receipts Data'!H:H,'Dec Receipts Data'!$A:$A,$B193)+SUMIFS('Dec Receipts Data'!H:H,'Dec Receipts Data'!$A:$A,$A193)</f>
        <v>0</v>
      </c>
      <c r="M193" s="88">
        <f>SUMIFS('Dec Receipts Data'!I:I,'Dec Receipts Data'!$A:$A,$B193)+SUMIFS('Dec Receipts Data'!I:I,'Dec Receipts Data'!$A:$A,$A193)</f>
        <v>0</v>
      </c>
      <c r="N193" s="88">
        <f>SUMIFS('Dec Receipts Data'!J:J,'Dec Receipts Data'!$A:$A,$B193)+SUMIFS('Dec Receipts Data'!J:J,'Dec Receipts Data'!$A:$A,$A193)</f>
        <v>0</v>
      </c>
      <c r="O193" s="88">
        <f>SUMIFS('Dec Receipts Data'!K:K,'Dec Receipts Data'!$A:$A,$B193)+SUMIFS('Dec Receipts Data'!K:K,'Dec Receipts Data'!$A:$A,$A193)</f>
        <v>117.6</v>
      </c>
      <c r="P193" s="88">
        <f>SUMIFS('Dec Receipts Data'!L:L,'Dec Receipts Data'!$A:$A,$B193)+SUMIFS('Dec Receipts Data'!L:L,'Dec Receipts Data'!$A:$A,$A193)</f>
        <v>0</v>
      </c>
      <c r="Q193" s="88">
        <f>SUMIFS('Dec Receipts Data'!M:M,'Dec Receipts Data'!$A:$A,$B193)+SUMIFS('Dec Receipts Data'!M:M,'Dec Receipts Data'!$A:$A,$A193)</f>
        <v>0</v>
      </c>
      <c r="R193" s="88">
        <f>SUMIFS('Dec Receipts Data'!N:N,'Dec Receipts Data'!$A:$A,$B193)+SUMIFS('Dec Receipts Data'!N:N,'Dec Receipts Data'!$A:$A,$A193)</f>
        <v>3234</v>
      </c>
      <c r="S193" s="88">
        <f>SUMIFS('Dec Receipts Data'!O:O,'Dec Receipts Data'!$A:$A,$B193)+SUMIFS('Dec Receipts Data'!O:O,'Dec Receipts Data'!$A:$A,$A193)</f>
        <v>0</v>
      </c>
      <c r="T193" s="88">
        <f>SUMIFS('Dec Receipts Data'!P:P,'Dec Receipts Data'!$A:$A,$B193)+SUMIFS('Dec Receipts Data'!P:P,'Dec Receipts Data'!$A:$A,$A193)</f>
        <v>0</v>
      </c>
      <c r="U193" s="88">
        <f>SUMIFS('Dec Receipts Data'!Q:Q,'Dec Receipts Data'!$A:$A,$B193)+SUMIFS('Dec Receipts Data'!Q:Q,'Dec Receipts Data'!$A:$A,$A193)</f>
        <v>1790.46</v>
      </c>
      <c r="V193" s="88">
        <f>SUMIFS('Dec Receipts Data'!R:R,'Dec Receipts Data'!$A:$A,$B193)+SUMIFS('Dec Receipts Data'!R:R,'Dec Receipts Data'!$A:$A,$A193)</f>
        <v>646.79999999999995</v>
      </c>
      <c r="W193" s="88">
        <f>SUMIFS('Dec Receipts Data'!S:S,'Dec Receipts Data'!$A:$A,$B193)+SUMIFS('Dec Receipts Data'!S:S,'Dec Receipts Data'!$A:$A,$A193)</f>
        <v>3181.08</v>
      </c>
      <c r="X193" s="88">
        <f>SUMIFS('Dec Receipts Data'!T:T,'Dec Receipts Data'!$A:$A,$B193)+SUMIFS('Dec Receipts Data'!T:T,'Dec Receipts Data'!$A:$A,$A193)</f>
        <v>0</v>
      </c>
      <c r="Y193" s="88">
        <f>SUMIFS('Dec Receipts Data'!U:U,'Dec Receipts Data'!$A:$A,$B193)+SUMIFS('Dec Receipts Data'!U:U,'Dec Receipts Data'!$A:$A,$A193)</f>
        <v>0</v>
      </c>
      <c r="Z193" s="88">
        <f>SUMIFS('Dec Receipts Data'!V:V,'Dec Receipts Data'!$A:$A,$B193)+SUMIFS('Dec Receipts Data'!V:V,'Dec Receipts Data'!$A:$A,$A193)</f>
        <v>0</v>
      </c>
      <c r="AA193" s="88">
        <f>SUMIFS('Dec Receipts Data'!W:W,'Dec Receipts Data'!$A:$A,$B193)+SUMIFS('Dec Receipts Data'!W:W,'Dec Receipts Data'!$A:$A,$A193)</f>
        <v>529.20000000000005</v>
      </c>
      <c r="AB193" s="88">
        <f>SUMIFS('Dec Receipts Data'!X:X,'Dec Receipts Data'!$A:$A,$B193)+SUMIFS('Dec Receipts Data'!X:X,'Dec Receipts Data'!$A:$A,$A193)</f>
        <v>0</v>
      </c>
      <c r="AC193" s="88">
        <f>SUMIFS('Dec Receipts Data'!Y:Y,'Dec Receipts Data'!$A:$A,$B193)+SUMIFS('Dec Receipts Data'!Y:Y,'Dec Receipts Data'!$A:$A,$A193)</f>
        <v>0</v>
      </c>
      <c r="AD193" s="88">
        <f>SUMIFS('Dec Receipts Data'!Z:Z,'Dec Receipts Data'!$A:$A,$B193)+SUMIFS('Dec Receipts Data'!Z:Z,'Dec Receipts Data'!$A:$A,$A193)</f>
        <v>0</v>
      </c>
      <c r="AE193" s="88">
        <f>SUMIFS('Dec Receipts Data'!AA:AA,'Dec Receipts Data'!$A:$A,$B193)+SUMIFS('Dec Receipts Data'!AA:AA,'Dec Receipts Data'!$A:$A,$A193)</f>
        <v>0</v>
      </c>
      <c r="AF193" s="88">
        <f>SUMIFS('Dec Receipts Data'!AB:AB,'Dec Receipts Data'!$A:$A,$B193)+SUMIFS('Dec Receipts Data'!AB:AB,'Dec Receipts Data'!$A:$A,$A193)</f>
        <v>1446.48</v>
      </c>
      <c r="AG193" s="88">
        <f>SUMIFS('Dec Receipts Data'!AC:AC,'Dec Receipts Data'!$A:$A,$B193)+SUMIFS('Dec Receipts Data'!AC:AC,'Dec Receipts Data'!$A:$A,$A193)</f>
        <v>0</v>
      </c>
      <c r="AH193" s="88">
        <f>SUMIFS('Dec Receipts Data'!AD:AD,'Dec Receipts Data'!$A:$A,$B193)+SUMIFS('Dec Receipts Data'!AD:AD,'Dec Receipts Data'!$A:$A,$A193)</f>
        <v>0</v>
      </c>
      <c r="AI193" s="88">
        <f>SUMIFS('Dec Receipts Data'!AE:AE,'Dec Receipts Data'!$A:$A,$B193)+SUMIFS('Dec Receipts Data'!AE:AE,'Dec Receipts Data'!$A:$A,$A193)</f>
        <v>0</v>
      </c>
      <c r="AJ193" s="88">
        <f>SUMIFS('Dec Receipts Data'!AF:AF,'Dec Receipts Data'!$A:$A,$B193)+SUMIFS('Dec Receipts Data'!AF:AF,'Dec Receipts Data'!$A:$A,$A193)</f>
        <v>252.84</v>
      </c>
      <c r="AK193" s="88">
        <f>SUMIFS('Dec Receipts Data'!AG:AG,'Dec Receipts Data'!$A:$A,$B193)+SUMIFS('Dec Receipts Data'!AG:AG,'Dec Receipts Data'!$A:$A,$A193)</f>
        <v>338.59</v>
      </c>
    </row>
    <row r="194" spans="1:37" ht="13.2" outlineLevel="1">
      <c r="A194" s="86"/>
      <c r="B194" s="19" t="s">
        <v>221</v>
      </c>
      <c r="C194" s="127">
        <v>16479</v>
      </c>
      <c r="D194" s="80">
        <f>SUMIFS('PMT Terms'!C:C,'PMT Terms'!B:B,B194)</f>
        <v>60</v>
      </c>
      <c r="E194" s="89">
        <f t="shared" si="3"/>
        <v>7.0262151829601299E-2</v>
      </c>
      <c r="F194" s="84">
        <f t="shared" si="5"/>
        <v>1157.8499999999999</v>
      </c>
      <c r="G194" s="88">
        <f>SUMIFS('Dec Receipts Data'!C:C,'Dec Receipts Data'!$A:$A,$B194)+SUMIFS('Dec Receipts Data'!C:C,'Dec Receipts Data'!$A:$A,$A194)</f>
        <v>0</v>
      </c>
      <c r="H194" s="88">
        <f>SUMIFS('Dec Receipts Data'!D:D,'Dec Receipts Data'!$A:$A,$B194)+SUMIFS('Dec Receipts Data'!D:D,'Dec Receipts Data'!$A:$A,$A194)</f>
        <v>0</v>
      </c>
      <c r="I194" s="88">
        <f>SUMIFS('Dec Receipts Data'!E:E,'Dec Receipts Data'!$A:$A,$B194)+SUMIFS('Dec Receipts Data'!E:E,'Dec Receipts Data'!$A:$A,$A194)</f>
        <v>1157.8499999999999</v>
      </c>
      <c r="J194" s="88">
        <f>SUMIFS('Dec Receipts Data'!F:F,'Dec Receipts Data'!$A:$A,$B194)+SUMIFS('Dec Receipts Data'!F:F,'Dec Receipts Data'!$A:$A,$A194)</f>
        <v>0</v>
      </c>
      <c r="K194" s="88">
        <f>SUMIFS('Dec Receipts Data'!G:G,'Dec Receipts Data'!$A:$A,$B194)+SUMIFS('Dec Receipts Data'!G:G,'Dec Receipts Data'!$A:$A,$A194)</f>
        <v>0</v>
      </c>
      <c r="L194" s="88">
        <f>SUMIFS('Dec Receipts Data'!H:H,'Dec Receipts Data'!$A:$A,$B194)+SUMIFS('Dec Receipts Data'!H:H,'Dec Receipts Data'!$A:$A,$A194)</f>
        <v>0</v>
      </c>
      <c r="M194" s="88">
        <f>SUMIFS('Dec Receipts Data'!I:I,'Dec Receipts Data'!$A:$A,$B194)+SUMIFS('Dec Receipts Data'!I:I,'Dec Receipts Data'!$A:$A,$A194)</f>
        <v>0</v>
      </c>
      <c r="N194" s="88">
        <f>SUMIFS('Dec Receipts Data'!J:J,'Dec Receipts Data'!$A:$A,$B194)+SUMIFS('Dec Receipts Data'!J:J,'Dec Receipts Data'!$A:$A,$A194)</f>
        <v>0</v>
      </c>
      <c r="O194" s="88">
        <f>SUMIFS('Dec Receipts Data'!K:K,'Dec Receipts Data'!$A:$A,$B194)+SUMIFS('Dec Receipts Data'!K:K,'Dec Receipts Data'!$A:$A,$A194)</f>
        <v>0</v>
      </c>
      <c r="P194" s="88">
        <f>SUMIFS('Dec Receipts Data'!L:L,'Dec Receipts Data'!$A:$A,$B194)+SUMIFS('Dec Receipts Data'!L:L,'Dec Receipts Data'!$A:$A,$A194)</f>
        <v>0</v>
      </c>
      <c r="Q194" s="88">
        <f>SUMIFS('Dec Receipts Data'!M:M,'Dec Receipts Data'!$A:$A,$B194)+SUMIFS('Dec Receipts Data'!M:M,'Dec Receipts Data'!$A:$A,$A194)</f>
        <v>0</v>
      </c>
      <c r="R194" s="88">
        <f>SUMIFS('Dec Receipts Data'!N:N,'Dec Receipts Data'!$A:$A,$B194)+SUMIFS('Dec Receipts Data'!N:N,'Dec Receipts Data'!$A:$A,$A194)</f>
        <v>0</v>
      </c>
      <c r="S194" s="88">
        <f>SUMIFS('Dec Receipts Data'!O:O,'Dec Receipts Data'!$A:$A,$B194)+SUMIFS('Dec Receipts Data'!O:O,'Dec Receipts Data'!$A:$A,$A194)</f>
        <v>0</v>
      </c>
      <c r="T194" s="88">
        <f>SUMIFS('Dec Receipts Data'!P:P,'Dec Receipts Data'!$A:$A,$B194)+SUMIFS('Dec Receipts Data'!P:P,'Dec Receipts Data'!$A:$A,$A194)</f>
        <v>0</v>
      </c>
      <c r="U194" s="88">
        <f>SUMIFS('Dec Receipts Data'!Q:Q,'Dec Receipts Data'!$A:$A,$B194)+SUMIFS('Dec Receipts Data'!Q:Q,'Dec Receipts Data'!$A:$A,$A194)</f>
        <v>0</v>
      </c>
      <c r="V194" s="88">
        <f>SUMIFS('Dec Receipts Data'!R:R,'Dec Receipts Data'!$A:$A,$B194)+SUMIFS('Dec Receipts Data'!R:R,'Dec Receipts Data'!$A:$A,$A194)</f>
        <v>0</v>
      </c>
      <c r="W194" s="88">
        <f>SUMIFS('Dec Receipts Data'!S:S,'Dec Receipts Data'!$A:$A,$B194)+SUMIFS('Dec Receipts Data'!S:S,'Dec Receipts Data'!$A:$A,$A194)</f>
        <v>0</v>
      </c>
      <c r="X194" s="88">
        <f>SUMIFS('Dec Receipts Data'!T:T,'Dec Receipts Data'!$A:$A,$B194)+SUMIFS('Dec Receipts Data'!T:T,'Dec Receipts Data'!$A:$A,$A194)</f>
        <v>0</v>
      </c>
      <c r="Y194" s="88">
        <f>SUMIFS('Dec Receipts Data'!U:U,'Dec Receipts Data'!$A:$A,$B194)+SUMIFS('Dec Receipts Data'!U:U,'Dec Receipts Data'!$A:$A,$A194)</f>
        <v>0</v>
      </c>
      <c r="Z194" s="88">
        <f>SUMIFS('Dec Receipts Data'!V:V,'Dec Receipts Data'!$A:$A,$B194)+SUMIFS('Dec Receipts Data'!V:V,'Dec Receipts Data'!$A:$A,$A194)</f>
        <v>0</v>
      </c>
      <c r="AA194" s="88">
        <f>SUMIFS('Dec Receipts Data'!W:W,'Dec Receipts Data'!$A:$A,$B194)+SUMIFS('Dec Receipts Data'!W:W,'Dec Receipts Data'!$A:$A,$A194)</f>
        <v>0</v>
      </c>
      <c r="AB194" s="88">
        <f>SUMIFS('Dec Receipts Data'!X:X,'Dec Receipts Data'!$A:$A,$B194)+SUMIFS('Dec Receipts Data'!X:X,'Dec Receipts Data'!$A:$A,$A194)</f>
        <v>0</v>
      </c>
      <c r="AC194" s="88">
        <f>SUMIFS('Dec Receipts Data'!Y:Y,'Dec Receipts Data'!$A:$A,$B194)+SUMIFS('Dec Receipts Data'!Y:Y,'Dec Receipts Data'!$A:$A,$A194)</f>
        <v>0</v>
      </c>
      <c r="AD194" s="88">
        <f>SUMIFS('Dec Receipts Data'!Z:Z,'Dec Receipts Data'!$A:$A,$B194)+SUMIFS('Dec Receipts Data'!Z:Z,'Dec Receipts Data'!$A:$A,$A194)</f>
        <v>0</v>
      </c>
      <c r="AE194" s="88">
        <f>SUMIFS('Dec Receipts Data'!AA:AA,'Dec Receipts Data'!$A:$A,$B194)+SUMIFS('Dec Receipts Data'!AA:AA,'Dec Receipts Data'!$A:$A,$A194)</f>
        <v>0</v>
      </c>
      <c r="AF194" s="88">
        <f>SUMIFS('Dec Receipts Data'!AB:AB,'Dec Receipts Data'!$A:$A,$B194)+SUMIFS('Dec Receipts Data'!AB:AB,'Dec Receipts Data'!$A:$A,$A194)</f>
        <v>0</v>
      </c>
      <c r="AG194" s="88">
        <f>SUMIFS('Dec Receipts Data'!AC:AC,'Dec Receipts Data'!$A:$A,$B194)+SUMIFS('Dec Receipts Data'!AC:AC,'Dec Receipts Data'!$A:$A,$A194)</f>
        <v>0</v>
      </c>
      <c r="AH194" s="88">
        <f>SUMIFS('Dec Receipts Data'!AD:AD,'Dec Receipts Data'!$A:$A,$B194)+SUMIFS('Dec Receipts Data'!AD:AD,'Dec Receipts Data'!$A:$A,$A194)</f>
        <v>0</v>
      </c>
      <c r="AI194" s="88">
        <f>SUMIFS('Dec Receipts Data'!AE:AE,'Dec Receipts Data'!$A:$A,$B194)+SUMIFS('Dec Receipts Data'!AE:AE,'Dec Receipts Data'!$A:$A,$A194)</f>
        <v>0</v>
      </c>
      <c r="AJ194" s="88">
        <f>SUMIFS('Dec Receipts Data'!AF:AF,'Dec Receipts Data'!$A:$A,$B194)+SUMIFS('Dec Receipts Data'!AF:AF,'Dec Receipts Data'!$A:$A,$A194)</f>
        <v>0</v>
      </c>
      <c r="AK194" s="88">
        <f>SUMIFS('Dec Receipts Data'!AG:AG,'Dec Receipts Data'!$A:$A,$B194)+SUMIFS('Dec Receipts Data'!AG:AG,'Dec Receipts Data'!$A:$A,$A194)</f>
        <v>0</v>
      </c>
    </row>
    <row r="195" spans="1:37" ht="13.2" outlineLevel="1">
      <c r="A195" s="86"/>
      <c r="B195" s="19" t="s">
        <v>177</v>
      </c>
      <c r="C195" s="127">
        <v>15982</v>
      </c>
      <c r="D195" s="80">
        <f>SUMIFS('PMT Terms'!C:C,'PMT Terms'!B:B,B195)</f>
        <v>30</v>
      </c>
      <c r="E195" s="89">
        <f t="shared" si="3"/>
        <v>1.0829683393818046</v>
      </c>
      <c r="F195" s="84">
        <f t="shared" si="5"/>
        <v>17308</v>
      </c>
      <c r="G195" s="88">
        <f>SUMIFS('Dec Receipts Data'!C:C,'Dec Receipts Data'!$A:$A,$B195)+SUMIFS('Dec Receipts Data'!C:C,'Dec Receipts Data'!$A:$A,$A195)</f>
        <v>0</v>
      </c>
      <c r="H195" s="88">
        <f>SUMIFS('Dec Receipts Data'!D:D,'Dec Receipts Data'!$A:$A,$B195)+SUMIFS('Dec Receipts Data'!D:D,'Dec Receipts Data'!$A:$A,$A195)</f>
        <v>0</v>
      </c>
      <c r="I195" s="88">
        <f>SUMIFS('Dec Receipts Data'!E:E,'Dec Receipts Data'!$A:$A,$B195)+SUMIFS('Dec Receipts Data'!E:E,'Dec Receipts Data'!$A:$A,$A195)</f>
        <v>0</v>
      </c>
      <c r="J195" s="88">
        <f>SUMIFS('Dec Receipts Data'!F:F,'Dec Receipts Data'!$A:$A,$B195)+SUMIFS('Dec Receipts Data'!F:F,'Dec Receipts Data'!$A:$A,$A195)</f>
        <v>0</v>
      </c>
      <c r="K195" s="88">
        <f>SUMIFS('Dec Receipts Data'!G:G,'Dec Receipts Data'!$A:$A,$B195)+SUMIFS('Dec Receipts Data'!G:G,'Dec Receipts Data'!$A:$A,$A195)</f>
        <v>0</v>
      </c>
      <c r="L195" s="88">
        <f>SUMIFS('Dec Receipts Data'!H:H,'Dec Receipts Data'!$A:$A,$B195)+SUMIFS('Dec Receipts Data'!H:H,'Dec Receipts Data'!$A:$A,$A195)</f>
        <v>348</v>
      </c>
      <c r="M195" s="88">
        <f>SUMIFS('Dec Receipts Data'!I:I,'Dec Receipts Data'!$A:$A,$B195)+SUMIFS('Dec Receipts Data'!I:I,'Dec Receipts Data'!$A:$A,$A195)</f>
        <v>0</v>
      </c>
      <c r="N195" s="88">
        <f>SUMIFS('Dec Receipts Data'!J:J,'Dec Receipts Data'!$A:$A,$B195)+SUMIFS('Dec Receipts Data'!J:J,'Dec Receipts Data'!$A:$A,$A195)</f>
        <v>0</v>
      </c>
      <c r="O195" s="88">
        <f>SUMIFS('Dec Receipts Data'!K:K,'Dec Receipts Data'!$A:$A,$B195)+SUMIFS('Dec Receipts Data'!K:K,'Dec Receipts Data'!$A:$A,$A195)</f>
        <v>0</v>
      </c>
      <c r="P195" s="88">
        <f>SUMIFS('Dec Receipts Data'!L:L,'Dec Receipts Data'!$A:$A,$B195)+SUMIFS('Dec Receipts Data'!L:L,'Dec Receipts Data'!$A:$A,$A195)</f>
        <v>0</v>
      </c>
      <c r="Q195" s="88">
        <f>SUMIFS('Dec Receipts Data'!M:M,'Dec Receipts Data'!$A:$A,$B195)+SUMIFS('Dec Receipts Data'!M:M,'Dec Receipts Data'!$A:$A,$A195)</f>
        <v>0</v>
      </c>
      <c r="R195" s="88">
        <f>SUMIFS('Dec Receipts Data'!N:N,'Dec Receipts Data'!$A:$A,$B195)+SUMIFS('Dec Receipts Data'!N:N,'Dec Receipts Data'!$A:$A,$A195)</f>
        <v>0</v>
      </c>
      <c r="S195" s="88">
        <f>SUMIFS('Dec Receipts Data'!O:O,'Dec Receipts Data'!$A:$A,$B195)+SUMIFS('Dec Receipts Data'!O:O,'Dec Receipts Data'!$A:$A,$A195)</f>
        <v>0</v>
      </c>
      <c r="T195" s="88">
        <f>SUMIFS('Dec Receipts Data'!P:P,'Dec Receipts Data'!$A:$A,$B195)+SUMIFS('Dec Receipts Data'!P:P,'Dec Receipts Data'!$A:$A,$A195)</f>
        <v>0</v>
      </c>
      <c r="U195" s="88">
        <f>SUMIFS('Dec Receipts Data'!Q:Q,'Dec Receipts Data'!$A:$A,$B195)+SUMIFS('Dec Receipts Data'!Q:Q,'Dec Receipts Data'!$A:$A,$A195)</f>
        <v>0</v>
      </c>
      <c r="V195" s="88">
        <f>SUMIFS('Dec Receipts Data'!R:R,'Dec Receipts Data'!$A:$A,$B195)+SUMIFS('Dec Receipts Data'!R:R,'Dec Receipts Data'!$A:$A,$A195)</f>
        <v>0</v>
      </c>
      <c r="W195" s="88">
        <f>SUMIFS('Dec Receipts Data'!S:S,'Dec Receipts Data'!$A:$A,$B195)+SUMIFS('Dec Receipts Data'!S:S,'Dec Receipts Data'!$A:$A,$A195)</f>
        <v>0</v>
      </c>
      <c r="X195" s="88">
        <f>SUMIFS('Dec Receipts Data'!T:T,'Dec Receipts Data'!$A:$A,$B195)+SUMIFS('Dec Receipts Data'!T:T,'Dec Receipts Data'!$A:$A,$A195)</f>
        <v>0</v>
      </c>
      <c r="Y195" s="88">
        <f>SUMIFS('Dec Receipts Data'!U:U,'Dec Receipts Data'!$A:$A,$B195)+SUMIFS('Dec Receipts Data'!U:U,'Dec Receipts Data'!$A:$A,$A195)</f>
        <v>0</v>
      </c>
      <c r="Z195" s="88">
        <f>SUMIFS('Dec Receipts Data'!V:V,'Dec Receipts Data'!$A:$A,$B195)+SUMIFS('Dec Receipts Data'!V:V,'Dec Receipts Data'!$A:$A,$A195)</f>
        <v>0</v>
      </c>
      <c r="AA195" s="88">
        <f>SUMIFS('Dec Receipts Data'!W:W,'Dec Receipts Data'!$A:$A,$B195)+SUMIFS('Dec Receipts Data'!W:W,'Dec Receipts Data'!$A:$A,$A195)</f>
        <v>0</v>
      </c>
      <c r="AB195" s="88">
        <f>SUMIFS('Dec Receipts Data'!X:X,'Dec Receipts Data'!$A:$A,$B195)+SUMIFS('Dec Receipts Data'!X:X,'Dec Receipts Data'!$A:$A,$A195)</f>
        <v>0</v>
      </c>
      <c r="AC195" s="88">
        <f>SUMIFS('Dec Receipts Data'!Y:Y,'Dec Receipts Data'!$A:$A,$B195)+SUMIFS('Dec Receipts Data'!Y:Y,'Dec Receipts Data'!$A:$A,$A195)</f>
        <v>0</v>
      </c>
      <c r="AD195" s="88">
        <f>SUMIFS('Dec Receipts Data'!Z:Z,'Dec Receipts Data'!$A:$A,$B195)+SUMIFS('Dec Receipts Data'!Z:Z,'Dec Receipts Data'!$A:$A,$A195)</f>
        <v>0</v>
      </c>
      <c r="AE195" s="88">
        <f>SUMIFS('Dec Receipts Data'!AA:AA,'Dec Receipts Data'!$A:$A,$B195)+SUMIFS('Dec Receipts Data'!AA:AA,'Dec Receipts Data'!$A:$A,$A195)</f>
        <v>0</v>
      </c>
      <c r="AF195" s="88">
        <f>SUMIFS('Dec Receipts Data'!AB:AB,'Dec Receipts Data'!$A:$A,$B195)+SUMIFS('Dec Receipts Data'!AB:AB,'Dec Receipts Data'!$A:$A,$A195)</f>
        <v>0</v>
      </c>
      <c r="AG195" s="88">
        <f>SUMIFS('Dec Receipts Data'!AC:AC,'Dec Receipts Data'!$A:$A,$B195)+SUMIFS('Dec Receipts Data'!AC:AC,'Dec Receipts Data'!$A:$A,$A195)</f>
        <v>0</v>
      </c>
      <c r="AH195" s="88">
        <f>SUMIFS('Dec Receipts Data'!AD:AD,'Dec Receipts Data'!$A:$A,$B195)+SUMIFS('Dec Receipts Data'!AD:AD,'Dec Receipts Data'!$A:$A,$A195)</f>
        <v>1456</v>
      </c>
      <c r="AI195" s="88">
        <f>SUMIFS('Dec Receipts Data'!AE:AE,'Dec Receipts Data'!$A:$A,$B195)+SUMIFS('Dec Receipts Data'!AE:AE,'Dec Receipts Data'!$A:$A,$A195)</f>
        <v>15504</v>
      </c>
      <c r="AJ195" s="88">
        <f>SUMIFS('Dec Receipts Data'!AF:AF,'Dec Receipts Data'!$A:$A,$B195)+SUMIFS('Dec Receipts Data'!AF:AF,'Dec Receipts Data'!$A:$A,$A195)</f>
        <v>0</v>
      </c>
      <c r="AK195" s="88">
        <f>SUMIFS('Dec Receipts Data'!AG:AG,'Dec Receipts Data'!$A:$A,$B195)+SUMIFS('Dec Receipts Data'!AG:AG,'Dec Receipts Data'!$A:$A,$A195)</f>
        <v>0</v>
      </c>
    </row>
    <row r="196" spans="1:37" ht="13.2" outlineLevel="1">
      <c r="A196" s="86"/>
      <c r="B196" s="19" t="s">
        <v>239</v>
      </c>
      <c r="C196" s="127">
        <v>13901</v>
      </c>
      <c r="D196" s="80">
        <f>SUMIFS('PMT Terms'!C:C,'PMT Terms'!B:B,B196)</f>
        <v>60</v>
      </c>
      <c r="E196" s="89">
        <f t="shared" si="3"/>
        <v>1.6893561614272357</v>
      </c>
      <c r="F196" s="84">
        <f t="shared" si="5"/>
        <v>23483.74</v>
      </c>
      <c r="G196" s="88">
        <f>SUMIFS('Dec Receipts Data'!C:C,'Dec Receipts Data'!$A:$A,$B196)+SUMIFS('Dec Receipts Data'!C:C,'Dec Receipts Data'!$A:$A,$A196)</f>
        <v>0</v>
      </c>
      <c r="H196" s="88">
        <f>SUMIFS('Dec Receipts Data'!D:D,'Dec Receipts Data'!$A:$A,$B196)+SUMIFS('Dec Receipts Data'!D:D,'Dec Receipts Data'!$A:$A,$A196)</f>
        <v>0</v>
      </c>
      <c r="I196" s="88">
        <f>SUMIFS('Dec Receipts Data'!E:E,'Dec Receipts Data'!$A:$A,$B196)+SUMIFS('Dec Receipts Data'!E:E,'Dec Receipts Data'!$A:$A,$A196)</f>
        <v>0</v>
      </c>
      <c r="J196" s="88">
        <f>SUMIFS('Dec Receipts Data'!F:F,'Dec Receipts Data'!$A:$A,$B196)+SUMIFS('Dec Receipts Data'!F:F,'Dec Receipts Data'!$A:$A,$A196)</f>
        <v>0</v>
      </c>
      <c r="K196" s="88">
        <f>SUMIFS('Dec Receipts Data'!G:G,'Dec Receipts Data'!$A:$A,$B196)+SUMIFS('Dec Receipts Data'!G:G,'Dec Receipts Data'!$A:$A,$A196)</f>
        <v>0</v>
      </c>
      <c r="L196" s="88">
        <f>SUMIFS('Dec Receipts Data'!H:H,'Dec Receipts Data'!$A:$A,$B196)+SUMIFS('Dec Receipts Data'!H:H,'Dec Receipts Data'!$A:$A,$A196)</f>
        <v>0</v>
      </c>
      <c r="M196" s="88">
        <f>SUMIFS('Dec Receipts Data'!I:I,'Dec Receipts Data'!$A:$A,$B196)+SUMIFS('Dec Receipts Data'!I:I,'Dec Receipts Data'!$A:$A,$A196)</f>
        <v>0</v>
      </c>
      <c r="N196" s="88">
        <f>SUMIFS('Dec Receipts Data'!J:J,'Dec Receipts Data'!$A:$A,$B196)+SUMIFS('Dec Receipts Data'!J:J,'Dec Receipts Data'!$A:$A,$A196)</f>
        <v>5460.64</v>
      </c>
      <c r="O196" s="88">
        <f>SUMIFS('Dec Receipts Data'!K:K,'Dec Receipts Data'!$A:$A,$B196)+SUMIFS('Dec Receipts Data'!K:K,'Dec Receipts Data'!$A:$A,$A196)</f>
        <v>0</v>
      </c>
      <c r="P196" s="88">
        <f>SUMIFS('Dec Receipts Data'!L:L,'Dec Receipts Data'!$A:$A,$B196)+SUMIFS('Dec Receipts Data'!L:L,'Dec Receipts Data'!$A:$A,$A196)</f>
        <v>0</v>
      </c>
      <c r="Q196" s="88">
        <f>SUMIFS('Dec Receipts Data'!M:M,'Dec Receipts Data'!$A:$A,$B196)+SUMIFS('Dec Receipts Data'!M:M,'Dec Receipts Data'!$A:$A,$A196)</f>
        <v>0</v>
      </c>
      <c r="R196" s="88">
        <f>SUMIFS('Dec Receipts Data'!N:N,'Dec Receipts Data'!$A:$A,$B196)+SUMIFS('Dec Receipts Data'!N:N,'Dec Receipts Data'!$A:$A,$A196)</f>
        <v>0</v>
      </c>
      <c r="S196" s="88">
        <f>SUMIFS('Dec Receipts Data'!O:O,'Dec Receipts Data'!$A:$A,$B196)+SUMIFS('Dec Receipts Data'!O:O,'Dec Receipts Data'!$A:$A,$A196)</f>
        <v>0</v>
      </c>
      <c r="T196" s="88">
        <f>SUMIFS('Dec Receipts Data'!P:P,'Dec Receipts Data'!$A:$A,$B196)+SUMIFS('Dec Receipts Data'!P:P,'Dec Receipts Data'!$A:$A,$A196)</f>
        <v>0</v>
      </c>
      <c r="U196" s="88">
        <f>SUMIFS('Dec Receipts Data'!Q:Q,'Dec Receipts Data'!$A:$A,$B196)+SUMIFS('Dec Receipts Data'!Q:Q,'Dec Receipts Data'!$A:$A,$A196)</f>
        <v>0</v>
      </c>
      <c r="V196" s="88">
        <f>SUMIFS('Dec Receipts Data'!R:R,'Dec Receipts Data'!$A:$A,$B196)+SUMIFS('Dec Receipts Data'!R:R,'Dec Receipts Data'!$A:$A,$A196)</f>
        <v>7951.68</v>
      </c>
      <c r="W196" s="88">
        <f>SUMIFS('Dec Receipts Data'!S:S,'Dec Receipts Data'!$A:$A,$B196)+SUMIFS('Dec Receipts Data'!S:S,'Dec Receipts Data'!$A:$A,$A196)</f>
        <v>0</v>
      </c>
      <c r="X196" s="88">
        <f>SUMIFS('Dec Receipts Data'!T:T,'Dec Receipts Data'!$A:$A,$B196)+SUMIFS('Dec Receipts Data'!T:T,'Dec Receipts Data'!$A:$A,$A196)</f>
        <v>0</v>
      </c>
      <c r="Y196" s="88">
        <f>SUMIFS('Dec Receipts Data'!U:U,'Dec Receipts Data'!$A:$A,$B196)+SUMIFS('Dec Receipts Data'!U:U,'Dec Receipts Data'!$A:$A,$A196)</f>
        <v>0</v>
      </c>
      <c r="Z196" s="88">
        <f>SUMIFS('Dec Receipts Data'!V:V,'Dec Receipts Data'!$A:$A,$B196)+SUMIFS('Dec Receipts Data'!V:V,'Dec Receipts Data'!$A:$A,$A196)</f>
        <v>0</v>
      </c>
      <c r="AA196" s="88">
        <f>SUMIFS('Dec Receipts Data'!W:W,'Dec Receipts Data'!$A:$A,$B196)+SUMIFS('Dec Receipts Data'!W:W,'Dec Receipts Data'!$A:$A,$A196)</f>
        <v>2587.04</v>
      </c>
      <c r="AB196" s="88">
        <f>SUMIFS('Dec Receipts Data'!X:X,'Dec Receipts Data'!$A:$A,$B196)+SUMIFS('Dec Receipts Data'!X:X,'Dec Receipts Data'!$A:$A,$A196)</f>
        <v>4869.0600000000004</v>
      </c>
      <c r="AC196" s="88">
        <f>SUMIFS('Dec Receipts Data'!Y:Y,'Dec Receipts Data'!$A:$A,$B196)+SUMIFS('Dec Receipts Data'!Y:Y,'Dec Receipts Data'!$A:$A,$A196)</f>
        <v>953.12</v>
      </c>
      <c r="AD196" s="88">
        <f>SUMIFS('Dec Receipts Data'!Z:Z,'Dec Receipts Data'!$A:$A,$B196)+SUMIFS('Dec Receipts Data'!Z:Z,'Dec Receipts Data'!$A:$A,$A196)</f>
        <v>0</v>
      </c>
      <c r="AE196" s="88">
        <f>SUMIFS('Dec Receipts Data'!AA:AA,'Dec Receipts Data'!$A:$A,$B196)+SUMIFS('Dec Receipts Data'!AA:AA,'Dec Receipts Data'!$A:$A,$A196)</f>
        <v>0</v>
      </c>
      <c r="AF196" s="88">
        <f>SUMIFS('Dec Receipts Data'!AB:AB,'Dec Receipts Data'!$A:$A,$B196)+SUMIFS('Dec Receipts Data'!AB:AB,'Dec Receipts Data'!$A:$A,$A196)</f>
        <v>0</v>
      </c>
      <c r="AG196" s="88">
        <f>SUMIFS('Dec Receipts Data'!AC:AC,'Dec Receipts Data'!$A:$A,$B196)+SUMIFS('Dec Receipts Data'!AC:AC,'Dec Receipts Data'!$A:$A,$A196)</f>
        <v>364.28</v>
      </c>
      <c r="AH196" s="88">
        <f>SUMIFS('Dec Receipts Data'!AD:AD,'Dec Receipts Data'!$A:$A,$B196)+SUMIFS('Dec Receipts Data'!AD:AD,'Dec Receipts Data'!$A:$A,$A196)</f>
        <v>0</v>
      </c>
      <c r="AI196" s="88">
        <f>SUMIFS('Dec Receipts Data'!AE:AE,'Dec Receipts Data'!$A:$A,$B196)+SUMIFS('Dec Receipts Data'!AE:AE,'Dec Receipts Data'!$A:$A,$A196)</f>
        <v>0</v>
      </c>
      <c r="AJ196" s="88">
        <f>SUMIFS('Dec Receipts Data'!AF:AF,'Dec Receipts Data'!$A:$A,$B196)+SUMIFS('Dec Receipts Data'!AF:AF,'Dec Receipts Data'!$A:$A,$A196)</f>
        <v>685.2</v>
      </c>
      <c r="AK196" s="88">
        <f>SUMIFS('Dec Receipts Data'!AG:AG,'Dec Receipts Data'!$A:$A,$B196)+SUMIFS('Dec Receipts Data'!AG:AG,'Dec Receipts Data'!$A:$A,$A196)</f>
        <v>612.72</v>
      </c>
    </row>
    <row r="197" spans="1:37" ht="13.2" outlineLevel="1">
      <c r="A197" s="86"/>
      <c r="B197" s="19" t="s">
        <v>190</v>
      </c>
      <c r="C197" s="127">
        <v>12939</v>
      </c>
      <c r="D197" s="80">
        <f>SUMIFS('PMT Terms'!C:C,'PMT Terms'!B:B,B197)</f>
        <v>60</v>
      </c>
      <c r="E197" s="89">
        <f t="shared" si="3"/>
        <v>4.5145853620836229</v>
      </c>
      <c r="F197" s="84">
        <f t="shared" si="5"/>
        <v>58414.219999999994</v>
      </c>
      <c r="G197" s="88">
        <f>SUMIFS('Dec Receipts Data'!C:C,'Dec Receipts Data'!$A:$A,$B197)+SUMIFS('Dec Receipts Data'!C:C,'Dec Receipts Data'!$A:$A,$A197)</f>
        <v>1576.05</v>
      </c>
      <c r="H197" s="88">
        <f>SUMIFS('Dec Receipts Data'!D:D,'Dec Receipts Data'!$A:$A,$B197)+SUMIFS('Dec Receipts Data'!D:D,'Dec Receipts Data'!$A:$A,$A197)</f>
        <v>1576.05</v>
      </c>
      <c r="I197" s="88">
        <f>SUMIFS('Dec Receipts Data'!E:E,'Dec Receipts Data'!$A:$A,$B197)+SUMIFS('Dec Receipts Data'!E:E,'Dec Receipts Data'!$A:$A,$A197)</f>
        <v>0</v>
      </c>
      <c r="J197" s="88">
        <f>SUMIFS('Dec Receipts Data'!F:F,'Dec Receipts Data'!$A:$A,$B197)+SUMIFS('Dec Receipts Data'!F:F,'Dec Receipts Data'!$A:$A,$A197)</f>
        <v>229.98</v>
      </c>
      <c r="K197" s="88">
        <f>SUMIFS('Dec Receipts Data'!G:G,'Dec Receipts Data'!$A:$A,$B197)+SUMIFS('Dec Receipts Data'!G:G,'Dec Receipts Data'!$A:$A,$A197)</f>
        <v>0</v>
      </c>
      <c r="L197" s="88">
        <f>SUMIFS('Dec Receipts Data'!H:H,'Dec Receipts Data'!$A:$A,$B197)+SUMIFS('Dec Receipts Data'!H:H,'Dec Receipts Data'!$A:$A,$A197)</f>
        <v>229.98</v>
      </c>
      <c r="M197" s="88">
        <f>SUMIFS('Dec Receipts Data'!I:I,'Dec Receipts Data'!$A:$A,$B197)+SUMIFS('Dec Receipts Data'!I:I,'Dec Receipts Data'!$A:$A,$A197)</f>
        <v>0</v>
      </c>
      <c r="N197" s="88">
        <f>SUMIFS('Dec Receipts Data'!J:J,'Dec Receipts Data'!$A:$A,$B197)+SUMIFS('Dec Receipts Data'!J:J,'Dec Receipts Data'!$A:$A,$A197)</f>
        <v>17405.77</v>
      </c>
      <c r="O197" s="88">
        <f>SUMIFS('Dec Receipts Data'!K:K,'Dec Receipts Data'!$A:$A,$B197)+SUMIFS('Dec Receipts Data'!K:K,'Dec Receipts Data'!$A:$A,$A197)</f>
        <v>270.75</v>
      </c>
      <c r="P197" s="88">
        <f>SUMIFS('Dec Receipts Data'!L:L,'Dec Receipts Data'!$A:$A,$B197)+SUMIFS('Dec Receipts Data'!L:L,'Dec Receipts Data'!$A:$A,$A197)</f>
        <v>17.100000000000001</v>
      </c>
      <c r="Q197" s="88">
        <f>SUMIFS('Dec Receipts Data'!M:M,'Dec Receipts Data'!$A:$A,$B197)+SUMIFS('Dec Receipts Data'!M:M,'Dec Receipts Data'!$A:$A,$A197)</f>
        <v>0</v>
      </c>
      <c r="R197" s="88">
        <f>SUMIFS('Dec Receipts Data'!N:N,'Dec Receipts Data'!$A:$A,$B197)+SUMIFS('Dec Receipts Data'!N:N,'Dec Receipts Data'!$A:$A,$A197)</f>
        <v>900.6</v>
      </c>
      <c r="S197" s="88">
        <f>SUMIFS('Dec Receipts Data'!O:O,'Dec Receipts Data'!$A:$A,$B197)+SUMIFS('Dec Receipts Data'!O:O,'Dec Receipts Data'!$A:$A,$A197)</f>
        <v>0</v>
      </c>
      <c r="T197" s="88">
        <f>SUMIFS('Dec Receipts Data'!P:P,'Dec Receipts Data'!$A:$A,$B197)+SUMIFS('Dec Receipts Data'!P:P,'Dec Receipts Data'!$A:$A,$A197)</f>
        <v>0</v>
      </c>
      <c r="U197" s="88">
        <f>SUMIFS('Dec Receipts Data'!Q:Q,'Dec Receipts Data'!$A:$A,$B197)+SUMIFS('Dec Receipts Data'!Q:Q,'Dec Receipts Data'!$A:$A,$A197)</f>
        <v>3103.65</v>
      </c>
      <c r="V197" s="88">
        <f>SUMIFS('Dec Receipts Data'!R:R,'Dec Receipts Data'!$A:$A,$B197)+SUMIFS('Dec Receipts Data'!R:R,'Dec Receipts Data'!$A:$A,$A197)</f>
        <v>7771.08</v>
      </c>
      <c r="W197" s="88">
        <f>SUMIFS('Dec Receipts Data'!S:S,'Dec Receipts Data'!$A:$A,$B197)+SUMIFS('Dec Receipts Data'!S:S,'Dec Receipts Data'!$A:$A,$A197)</f>
        <v>1972.2</v>
      </c>
      <c r="X197" s="88">
        <f>SUMIFS('Dec Receipts Data'!T:T,'Dec Receipts Data'!$A:$A,$B197)+SUMIFS('Dec Receipts Data'!T:T,'Dec Receipts Data'!$A:$A,$A197)</f>
        <v>229.98</v>
      </c>
      <c r="Y197" s="88">
        <f>SUMIFS('Dec Receipts Data'!U:U,'Dec Receipts Data'!$A:$A,$B197)+SUMIFS('Dec Receipts Data'!U:U,'Dec Receipts Data'!$A:$A,$A197)</f>
        <v>0</v>
      </c>
      <c r="Z197" s="88">
        <f>SUMIFS('Dec Receipts Data'!V:V,'Dec Receipts Data'!$A:$A,$B197)+SUMIFS('Dec Receipts Data'!V:V,'Dec Receipts Data'!$A:$A,$A197)</f>
        <v>1530.45</v>
      </c>
      <c r="AA197" s="88">
        <f>SUMIFS('Dec Receipts Data'!W:W,'Dec Receipts Data'!$A:$A,$B197)+SUMIFS('Dec Receipts Data'!W:W,'Dec Receipts Data'!$A:$A,$A197)</f>
        <v>10068.18</v>
      </c>
      <c r="AB197" s="88">
        <f>SUMIFS('Dec Receipts Data'!X:X,'Dec Receipts Data'!$A:$A,$B197)+SUMIFS('Dec Receipts Data'!X:X,'Dec Receipts Data'!$A:$A,$A197)</f>
        <v>0</v>
      </c>
      <c r="AC197" s="88">
        <f>SUMIFS('Dec Receipts Data'!Y:Y,'Dec Receipts Data'!$A:$A,$B197)+SUMIFS('Dec Receipts Data'!Y:Y,'Dec Receipts Data'!$A:$A,$A197)</f>
        <v>1068.75</v>
      </c>
      <c r="AD197" s="88">
        <f>SUMIFS('Dec Receipts Data'!Z:Z,'Dec Receipts Data'!$A:$A,$B197)+SUMIFS('Dec Receipts Data'!Z:Z,'Dec Receipts Data'!$A:$A,$A197)</f>
        <v>4804.42</v>
      </c>
      <c r="AE197" s="88">
        <f>SUMIFS('Dec Receipts Data'!AA:AA,'Dec Receipts Data'!$A:$A,$B197)+SUMIFS('Dec Receipts Data'!AA:AA,'Dec Receipts Data'!$A:$A,$A197)</f>
        <v>0</v>
      </c>
      <c r="AF197" s="88">
        <f>SUMIFS('Dec Receipts Data'!AB:AB,'Dec Receipts Data'!$A:$A,$B197)+SUMIFS('Dec Receipts Data'!AB:AB,'Dec Receipts Data'!$A:$A,$A197)</f>
        <v>3838.08</v>
      </c>
      <c r="AG197" s="88">
        <f>SUMIFS('Dec Receipts Data'!AC:AC,'Dec Receipts Data'!$A:$A,$B197)+SUMIFS('Dec Receipts Data'!AC:AC,'Dec Receipts Data'!$A:$A,$A197)</f>
        <v>675.45</v>
      </c>
      <c r="AH197" s="88">
        <f>SUMIFS('Dec Receipts Data'!AD:AD,'Dec Receipts Data'!$A:$A,$B197)+SUMIFS('Dec Receipts Data'!AD:AD,'Dec Receipts Data'!$A:$A,$A197)</f>
        <v>1145.7</v>
      </c>
      <c r="AI197" s="88">
        <f>SUMIFS('Dec Receipts Data'!AE:AE,'Dec Receipts Data'!$A:$A,$B197)+SUMIFS('Dec Receipts Data'!AE:AE,'Dec Receipts Data'!$A:$A,$A197)</f>
        <v>0</v>
      </c>
      <c r="AJ197" s="88">
        <f>SUMIFS('Dec Receipts Data'!AF:AF,'Dec Receipts Data'!$A:$A,$B197)+SUMIFS('Dec Receipts Data'!AF:AF,'Dec Receipts Data'!$A:$A,$A197)</f>
        <v>0</v>
      </c>
      <c r="AK197" s="88">
        <f>SUMIFS('Dec Receipts Data'!AG:AG,'Dec Receipts Data'!$A:$A,$B197)+SUMIFS('Dec Receipts Data'!AG:AG,'Dec Receipts Data'!$A:$A,$A197)</f>
        <v>0</v>
      </c>
    </row>
    <row r="198" spans="1:37" ht="13.2" outlineLevel="1">
      <c r="A198" s="86"/>
      <c r="B198" s="19" t="s">
        <v>175</v>
      </c>
      <c r="C198" s="127">
        <v>12158</v>
      </c>
      <c r="D198" s="80">
        <f>SUMIFS('PMT Terms'!C:C,'PMT Terms'!B:B,B198)</f>
        <v>90</v>
      </c>
      <c r="E198" s="89">
        <f t="shared" si="3"/>
        <v>0.5517428853429841</v>
      </c>
      <c r="F198" s="84">
        <f t="shared" si="5"/>
        <v>6708.09</v>
      </c>
      <c r="G198" s="88">
        <f>SUMIFS('Dec Receipts Data'!C:C,'Dec Receipts Data'!$A:$A,$B198)+SUMIFS('Dec Receipts Data'!C:C,'Dec Receipts Data'!$A:$A,$A198)</f>
        <v>0</v>
      </c>
      <c r="H198" s="88">
        <f>SUMIFS('Dec Receipts Data'!D:D,'Dec Receipts Data'!$A:$A,$B198)+SUMIFS('Dec Receipts Data'!D:D,'Dec Receipts Data'!$A:$A,$A198)</f>
        <v>0</v>
      </c>
      <c r="I198" s="88">
        <f>SUMIFS('Dec Receipts Data'!E:E,'Dec Receipts Data'!$A:$A,$B198)+SUMIFS('Dec Receipts Data'!E:E,'Dec Receipts Data'!$A:$A,$A198)</f>
        <v>0</v>
      </c>
      <c r="J198" s="88">
        <f>SUMIFS('Dec Receipts Data'!F:F,'Dec Receipts Data'!$A:$A,$B198)+SUMIFS('Dec Receipts Data'!F:F,'Dec Receipts Data'!$A:$A,$A198)</f>
        <v>0</v>
      </c>
      <c r="K198" s="88">
        <f>SUMIFS('Dec Receipts Data'!G:G,'Dec Receipts Data'!$A:$A,$B198)+SUMIFS('Dec Receipts Data'!G:G,'Dec Receipts Data'!$A:$A,$A198)</f>
        <v>0</v>
      </c>
      <c r="L198" s="88">
        <f>SUMIFS('Dec Receipts Data'!H:H,'Dec Receipts Data'!$A:$A,$B198)+SUMIFS('Dec Receipts Data'!H:H,'Dec Receipts Data'!$A:$A,$A198)</f>
        <v>0</v>
      </c>
      <c r="M198" s="88">
        <f>SUMIFS('Dec Receipts Data'!I:I,'Dec Receipts Data'!$A:$A,$B198)+SUMIFS('Dec Receipts Data'!I:I,'Dec Receipts Data'!$A:$A,$A198)</f>
        <v>0</v>
      </c>
      <c r="N198" s="88">
        <f>SUMIFS('Dec Receipts Data'!J:J,'Dec Receipts Data'!$A:$A,$B198)+SUMIFS('Dec Receipts Data'!J:J,'Dec Receipts Data'!$A:$A,$A198)</f>
        <v>0</v>
      </c>
      <c r="O198" s="88">
        <f>SUMIFS('Dec Receipts Data'!K:K,'Dec Receipts Data'!$A:$A,$B198)+SUMIFS('Dec Receipts Data'!K:K,'Dec Receipts Data'!$A:$A,$A198)</f>
        <v>0</v>
      </c>
      <c r="P198" s="88">
        <f>SUMIFS('Dec Receipts Data'!L:L,'Dec Receipts Data'!$A:$A,$B198)+SUMIFS('Dec Receipts Data'!L:L,'Dec Receipts Data'!$A:$A,$A198)</f>
        <v>0</v>
      </c>
      <c r="Q198" s="88">
        <f>SUMIFS('Dec Receipts Data'!M:M,'Dec Receipts Data'!$A:$A,$B198)+SUMIFS('Dec Receipts Data'!M:M,'Dec Receipts Data'!$A:$A,$A198)</f>
        <v>1345.37</v>
      </c>
      <c r="R198" s="88">
        <f>SUMIFS('Dec Receipts Data'!N:N,'Dec Receipts Data'!$A:$A,$B198)+SUMIFS('Dec Receipts Data'!N:N,'Dec Receipts Data'!$A:$A,$A198)</f>
        <v>2316.63</v>
      </c>
      <c r="S198" s="88">
        <f>SUMIFS('Dec Receipts Data'!O:O,'Dec Receipts Data'!$A:$A,$B198)+SUMIFS('Dec Receipts Data'!O:O,'Dec Receipts Data'!$A:$A,$A198)</f>
        <v>0</v>
      </c>
      <c r="T198" s="88">
        <f>SUMIFS('Dec Receipts Data'!P:P,'Dec Receipts Data'!$A:$A,$B198)+SUMIFS('Dec Receipts Data'!P:P,'Dec Receipts Data'!$A:$A,$A198)</f>
        <v>0</v>
      </c>
      <c r="U198" s="88">
        <f>SUMIFS('Dec Receipts Data'!Q:Q,'Dec Receipts Data'!$A:$A,$B198)+SUMIFS('Dec Receipts Data'!Q:Q,'Dec Receipts Data'!$A:$A,$A198)</f>
        <v>0</v>
      </c>
      <c r="V198" s="88">
        <f>SUMIFS('Dec Receipts Data'!R:R,'Dec Receipts Data'!$A:$A,$B198)+SUMIFS('Dec Receipts Data'!R:R,'Dec Receipts Data'!$A:$A,$A198)</f>
        <v>0</v>
      </c>
      <c r="W198" s="88">
        <f>SUMIFS('Dec Receipts Data'!S:S,'Dec Receipts Data'!$A:$A,$B198)+SUMIFS('Dec Receipts Data'!S:S,'Dec Receipts Data'!$A:$A,$A198)</f>
        <v>0</v>
      </c>
      <c r="X198" s="88">
        <f>SUMIFS('Dec Receipts Data'!T:T,'Dec Receipts Data'!$A:$A,$B198)+SUMIFS('Dec Receipts Data'!T:T,'Dec Receipts Data'!$A:$A,$A198)</f>
        <v>0</v>
      </c>
      <c r="Y198" s="88">
        <f>SUMIFS('Dec Receipts Data'!U:U,'Dec Receipts Data'!$A:$A,$B198)+SUMIFS('Dec Receipts Data'!U:U,'Dec Receipts Data'!$A:$A,$A198)</f>
        <v>0</v>
      </c>
      <c r="Z198" s="88">
        <f>SUMIFS('Dec Receipts Data'!V:V,'Dec Receipts Data'!$A:$A,$B198)+SUMIFS('Dec Receipts Data'!V:V,'Dec Receipts Data'!$A:$A,$A198)</f>
        <v>0</v>
      </c>
      <c r="AA198" s="88">
        <f>SUMIFS('Dec Receipts Data'!W:W,'Dec Receipts Data'!$A:$A,$B198)+SUMIFS('Dec Receipts Data'!W:W,'Dec Receipts Data'!$A:$A,$A198)</f>
        <v>0</v>
      </c>
      <c r="AB198" s="88">
        <f>SUMIFS('Dec Receipts Data'!X:X,'Dec Receipts Data'!$A:$A,$B198)+SUMIFS('Dec Receipts Data'!X:X,'Dec Receipts Data'!$A:$A,$A198)</f>
        <v>0</v>
      </c>
      <c r="AC198" s="88">
        <f>SUMIFS('Dec Receipts Data'!Y:Y,'Dec Receipts Data'!$A:$A,$B198)+SUMIFS('Dec Receipts Data'!Y:Y,'Dec Receipts Data'!$A:$A,$A198)</f>
        <v>2958.79</v>
      </c>
      <c r="AD198" s="88">
        <f>SUMIFS('Dec Receipts Data'!Z:Z,'Dec Receipts Data'!$A:$A,$B198)+SUMIFS('Dec Receipts Data'!Z:Z,'Dec Receipts Data'!$A:$A,$A198)</f>
        <v>87.3</v>
      </c>
      <c r="AE198" s="88">
        <f>SUMIFS('Dec Receipts Data'!AA:AA,'Dec Receipts Data'!$A:$A,$B198)+SUMIFS('Dec Receipts Data'!AA:AA,'Dec Receipts Data'!$A:$A,$A198)</f>
        <v>0</v>
      </c>
      <c r="AF198" s="88">
        <f>SUMIFS('Dec Receipts Data'!AB:AB,'Dec Receipts Data'!$A:$A,$B198)+SUMIFS('Dec Receipts Data'!AB:AB,'Dec Receipts Data'!$A:$A,$A198)</f>
        <v>0</v>
      </c>
      <c r="AG198" s="88">
        <f>SUMIFS('Dec Receipts Data'!AC:AC,'Dec Receipts Data'!$A:$A,$B198)+SUMIFS('Dec Receipts Data'!AC:AC,'Dec Receipts Data'!$A:$A,$A198)</f>
        <v>0</v>
      </c>
      <c r="AH198" s="88">
        <f>SUMIFS('Dec Receipts Data'!AD:AD,'Dec Receipts Data'!$A:$A,$B198)+SUMIFS('Dec Receipts Data'!AD:AD,'Dec Receipts Data'!$A:$A,$A198)</f>
        <v>0</v>
      </c>
      <c r="AI198" s="88">
        <f>SUMIFS('Dec Receipts Data'!AE:AE,'Dec Receipts Data'!$A:$A,$B198)+SUMIFS('Dec Receipts Data'!AE:AE,'Dec Receipts Data'!$A:$A,$A198)</f>
        <v>0</v>
      </c>
      <c r="AJ198" s="88">
        <f>SUMIFS('Dec Receipts Data'!AF:AF,'Dec Receipts Data'!$A:$A,$B198)+SUMIFS('Dec Receipts Data'!AF:AF,'Dec Receipts Data'!$A:$A,$A198)</f>
        <v>0</v>
      </c>
      <c r="AK198" s="88">
        <f>SUMIFS('Dec Receipts Data'!AG:AG,'Dec Receipts Data'!$A:$A,$B198)+SUMIFS('Dec Receipts Data'!AG:AG,'Dec Receipts Data'!$A:$A,$A198)</f>
        <v>0</v>
      </c>
    </row>
    <row r="199" spans="1:37" ht="13.2" outlineLevel="1">
      <c r="A199" s="86"/>
      <c r="B199" s="19" t="s">
        <v>154</v>
      </c>
      <c r="C199" s="127">
        <v>11074</v>
      </c>
      <c r="D199" s="80">
        <f>SUMIFS('PMT Terms'!C:C,'PMT Terms'!B:B,B199)</f>
        <v>60</v>
      </c>
      <c r="E199" s="89">
        <f t="shared" si="3"/>
        <v>0.24598699656853892</v>
      </c>
      <c r="F199" s="84">
        <f t="shared" si="5"/>
        <v>2724.06</v>
      </c>
      <c r="G199" s="88">
        <f>SUMIFS('Dec Receipts Data'!C:C,'Dec Receipts Data'!$A:$A,$B199)+SUMIFS('Dec Receipts Data'!C:C,'Dec Receipts Data'!$A:$A,$A199)</f>
        <v>0</v>
      </c>
      <c r="H199" s="88">
        <f>SUMIFS('Dec Receipts Data'!D:D,'Dec Receipts Data'!$A:$A,$B199)+SUMIFS('Dec Receipts Data'!D:D,'Dec Receipts Data'!$A:$A,$A199)</f>
        <v>0</v>
      </c>
      <c r="I199" s="88">
        <f>SUMIFS('Dec Receipts Data'!E:E,'Dec Receipts Data'!$A:$A,$B199)+SUMIFS('Dec Receipts Data'!E:E,'Dec Receipts Data'!$A:$A,$A199)</f>
        <v>0</v>
      </c>
      <c r="J199" s="88">
        <f>SUMIFS('Dec Receipts Data'!F:F,'Dec Receipts Data'!$A:$A,$B199)+SUMIFS('Dec Receipts Data'!F:F,'Dec Receipts Data'!$A:$A,$A199)</f>
        <v>0</v>
      </c>
      <c r="K199" s="88">
        <f>SUMIFS('Dec Receipts Data'!G:G,'Dec Receipts Data'!$A:$A,$B199)+SUMIFS('Dec Receipts Data'!G:G,'Dec Receipts Data'!$A:$A,$A199)</f>
        <v>0</v>
      </c>
      <c r="L199" s="88">
        <f>SUMIFS('Dec Receipts Data'!H:H,'Dec Receipts Data'!$A:$A,$B199)+SUMIFS('Dec Receipts Data'!H:H,'Dec Receipts Data'!$A:$A,$A199)</f>
        <v>0</v>
      </c>
      <c r="M199" s="88">
        <f>SUMIFS('Dec Receipts Data'!I:I,'Dec Receipts Data'!$A:$A,$B199)+SUMIFS('Dec Receipts Data'!I:I,'Dec Receipts Data'!$A:$A,$A199)</f>
        <v>0</v>
      </c>
      <c r="N199" s="88">
        <f>SUMIFS('Dec Receipts Data'!J:J,'Dec Receipts Data'!$A:$A,$B199)+SUMIFS('Dec Receipts Data'!J:J,'Dec Receipts Data'!$A:$A,$A199)</f>
        <v>0</v>
      </c>
      <c r="O199" s="88">
        <f>SUMIFS('Dec Receipts Data'!K:K,'Dec Receipts Data'!$A:$A,$B199)+SUMIFS('Dec Receipts Data'!K:K,'Dec Receipts Data'!$A:$A,$A199)</f>
        <v>0</v>
      </c>
      <c r="P199" s="88">
        <f>SUMIFS('Dec Receipts Data'!L:L,'Dec Receipts Data'!$A:$A,$B199)+SUMIFS('Dec Receipts Data'!L:L,'Dec Receipts Data'!$A:$A,$A199)</f>
        <v>2724.06</v>
      </c>
      <c r="Q199" s="88">
        <f>SUMIFS('Dec Receipts Data'!M:M,'Dec Receipts Data'!$A:$A,$B199)+SUMIFS('Dec Receipts Data'!M:M,'Dec Receipts Data'!$A:$A,$A199)</f>
        <v>0</v>
      </c>
      <c r="R199" s="88">
        <f>SUMIFS('Dec Receipts Data'!N:N,'Dec Receipts Data'!$A:$A,$B199)+SUMIFS('Dec Receipts Data'!N:N,'Dec Receipts Data'!$A:$A,$A199)</f>
        <v>0</v>
      </c>
      <c r="S199" s="88">
        <f>SUMIFS('Dec Receipts Data'!O:O,'Dec Receipts Data'!$A:$A,$B199)+SUMIFS('Dec Receipts Data'!O:O,'Dec Receipts Data'!$A:$A,$A199)</f>
        <v>0</v>
      </c>
      <c r="T199" s="88">
        <f>SUMIFS('Dec Receipts Data'!P:P,'Dec Receipts Data'!$A:$A,$B199)+SUMIFS('Dec Receipts Data'!P:P,'Dec Receipts Data'!$A:$A,$A199)</f>
        <v>0</v>
      </c>
      <c r="U199" s="88">
        <f>SUMIFS('Dec Receipts Data'!Q:Q,'Dec Receipts Data'!$A:$A,$B199)+SUMIFS('Dec Receipts Data'!Q:Q,'Dec Receipts Data'!$A:$A,$A199)</f>
        <v>0</v>
      </c>
      <c r="V199" s="88">
        <f>SUMIFS('Dec Receipts Data'!R:R,'Dec Receipts Data'!$A:$A,$B199)+SUMIFS('Dec Receipts Data'!R:R,'Dec Receipts Data'!$A:$A,$A199)</f>
        <v>0</v>
      </c>
      <c r="W199" s="88">
        <f>SUMIFS('Dec Receipts Data'!S:S,'Dec Receipts Data'!$A:$A,$B199)+SUMIFS('Dec Receipts Data'!S:S,'Dec Receipts Data'!$A:$A,$A199)</f>
        <v>0</v>
      </c>
      <c r="X199" s="88">
        <f>SUMIFS('Dec Receipts Data'!T:T,'Dec Receipts Data'!$A:$A,$B199)+SUMIFS('Dec Receipts Data'!T:T,'Dec Receipts Data'!$A:$A,$A199)</f>
        <v>0</v>
      </c>
      <c r="Y199" s="88">
        <f>SUMIFS('Dec Receipts Data'!U:U,'Dec Receipts Data'!$A:$A,$B199)+SUMIFS('Dec Receipts Data'!U:U,'Dec Receipts Data'!$A:$A,$A199)</f>
        <v>0</v>
      </c>
      <c r="Z199" s="88">
        <f>SUMIFS('Dec Receipts Data'!V:V,'Dec Receipts Data'!$A:$A,$B199)+SUMIFS('Dec Receipts Data'!V:V,'Dec Receipts Data'!$A:$A,$A199)</f>
        <v>0</v>
      </c>
      <c r="AA199" s="88">
        <f>SUMIFS('Dec Receipts Data'!W:W,'Dec Receipts Data'!$A:$A,$B199)+SUMIFS('Dec Receipts Data'!W:W,'Dec Receipts Data'!$A:$A,$A199)</f>
        <v>0</v>
      </c>
      <c r="AB199" s="88">
        <f>SUMIFS('Dec Receipts Data'!X:X,'Dec Receipts Data'!$A:$A,$B199)+SUMIFS('Dec Receipts Data'!X:X,'Dec Receipts Data'!$A:$A,$A199)</f>
        <v>0</v>
      </c>
      <c r="AC199" s="88">
        <f>SUMIFS('Dec Receipts Data'!Y:Y,'Dec Receipts Data'!$A:$A,$B199)+SUMIFS('Dec Receipts Data'!Y:Y,'Dec Receipts Data'!$A:$A,$A199)</f>
        <v>0</v>
      </c>
      <c r="AD199" s="88">
        <f>SUMIFS('Dec Receipts Data'!Z:Z,'Dec Receipts Data'!$A:$A,$B199)+SUMIFS('Dec Receipts Data'!Z:Z,'Dec Receipts Data'!$A:$A,$A199)</f>
        <v>0</v>
      </c>
      <c r="AE199" s="88">
        <f>SUMIFS('Dec Receipts Data'!AA:AA,'Dec Receipts Data'!$A:$A,$B199)+SUMIFS('Dec Receipts Data'!AA:AA,'Dec Receipts Data'!$A:$A,$A199)</f>
        <v>0</v>
      </c>
      <c r="AF199" s="88">
        <f>SUMIFS('Dec Receipts Data'!AB:AB,'Dec Receipts Data'!$A:$A,$B199)+SUMIFS('Dec Receipts Data'!AB:AB,'Dec Receipts Data'!$A:$A,$A199)</f>
        <v>0</v>
      </c>
      <c r="AG199" s="88">
        <f>SUMIFS('Dec Receipts Data'!AC:AC,'Dec Receipts Data'!$A:$A,$B199)+SUMIFS('Dec Receipts Data'!AC:AC,'Dec Receipts Data'!$A:$A,$A199)</f>
        <v>0</v>
      </c>
      <c r="AH199" s="88">
        <f>SUMIFS('Dec Receipts Data'!AD:AD,'Dec Receipts Data'!$A:$A,$B199)+SUMIFS('Dec Receipts Data'!AD:AD,'Dec Receipts Data'!$A:$A,$A199)</f>
        <v>0</v>
      </c>
      <c r="AI199" s="88">
        <f>SUMIFS('Dec Receipts Data'!AE:AE,'Dec Receipts Data'!$A:$A,$B199)+SUMIFS('Dec Receipts Data'!AE:AE,'Dec Receipts Data'!$A:$A,$A199)</f>
        <v>0</v>
      </c>
      <c r="AJ199" s="88">
        <f>SUMIFS('Dec Receipts Data'!AF:AF,'Dec Receipts Data'!$A:$A,$B199)+SUMIFS('Dec Receipts Data'!AF:AF,'Dec Receipts Data'!$A:$A,$A199)</f>
        <v>0</v>
      </c>
      <c r="AK199" s="88">
        <f>SUMIFS('Dec Receipts Data'!AG:AG,'Dec Receipts Data'!$A:$A,$B199)+SUMIFS('Dec Receipts Data'!AG:AG,'Dec Receipts Data'!$A:$A,$A199)</f>
        <v>0</v>
      </c>
    </row>
    <row r="200" spans="1:37" ht="13.2" outlineLevel="1">
      <c r="A200" s="86"/>
      <c r="B200" s="19" t="s">
        <v>114</v>
      </c>
      <c r="C200" s="127">
        <v>8074</v>
      </c>
      <c r="D200" s="80">
        <f>SUMIFS('PMT Terms'!C:C,'PMT Terms'!B:B,B200)</f>
        <v>30</v>
      </c>
      <c r="E200" s="89">
        <f t="shared" si="3"/>
        <v>2.5800383948476591</v>
      </c>
      <c r="F200" s="84">
        <f t="shared" si="5"/>
        <v>20831.23</v>
      </c>
      <c r="G200" s="88">
        <f>SUMIFS('Dec Receipts Data'!C:C,'Dec Receipts Data'!$A:$A,$B200)+SUMIFS('Dec Receipts Data'!C:C,'Dec Receipts Data'!$A:$A,$A200)</f>
        <v>0</v>
      </c>
      <c r="H200" s="88">
        <f>SUMIFS('Dec Receipts Data'!D:D,'Dec Receipts Data'!$A:$A,$B200)+SUMIFS('Dec Receipts Data'!D:D,'Dec Receipts Data'!$A:$A,$A200)</f>
        <v>0</v>
      </c>
      <c r="I200" s="88">
        <f>SUMIFS('Dec Receipts Data'!E:E,'Dec Receipts Data'!$A:$A,$B200)+SUMIFS('Dec Receipts Data'!E:E,'Dec Receipts Data'!$A:$A,$A200)</f>
        <v>0</v>
      </c>
      <c r="J200" s="88">
        <f>SUMIFS('Dec Receipts Data'!F:F,'Dec Receipts Data'!$A:$A,$B200)+SUMIFS('Dec Receipts Data'!F:F,'Dec Receipts Data'!$A:$A,$A200)</f>
        <v>0</v>
      </c>
      <c r="K200" s="88">
        <f>SUMIFS('Dec Receipts Data'!G:G,'Dec Receipts Data'!$A:$A,$B200)+SUMIFS('Dec Receipts Data'!G:G,'Dec Receipts Data'!$A:$A,$A200)</f>
        <v>0</v>
      </c>
      <c r="L200" s="88">
        <f>SUMIFS('Dec Receipts Data'!H:H,'Dec Receipts Data'!$A:$A,$B200)+SUMIFS('Dec Receipts Data'!H:H,'Dec Receipts Data'!$A:$A,$A200)</f>
        <v>0</v>
      </c>
      <c r="M200" s="88">
        <f>SUMIFS('Dec Receipts Data'!I:I,'Dec Receipts Data'!$A:$A,$B200)+SUMIFS('Dec Receipts Data'!I:I,'Dec Receipts Data'!$A:$A,$A200)</f>
        <v>0</v>
      </c>
      <c r="N200" s="88">
        <f>SUMIFS('Dec Receipts Data'!J:J,'Dec Receipts Data'!$A:$A,$B200)+SUMIFS('Dec Receipts Data'!J:J,'Dec Receipts Data'!$A:$A,$A200)</f>
        <v>0</v>
      </c>
      <c r="O200" s="88">
        <f>SUMIFS('Dec Receipts Data'!K:K,'Dec Receipts Data'!$A:$A,$B200)+SUMIFS('Dec Receipts Data'!K:K,'Dec Receipts Data'!$A:$A,$A200)</f>
        <v>0</v>
      </c>
      <c r="P200" s="88">
        <f>SUMIFS('Dec Receipts Data'!L:L,'Dec Receipts Data'!$A:$A,$B200)+SUMIFS('Dec Receipts Data'!L:L,'Dec Receipts Data'!$A:$A,$A200)</f>
        <v>0</v>
      </c>
      <c r="Q200" s="88">
        <f>SUMIFS('Dec Receipts Data'!M:M,'Dec Receipts Data'!$A:$A,$B200)+SUMIFS('Dec Receipts Data'!M:M,'Dec Receipts Data'!$A:$A,$A200)</f>
        <v>580.67999999999995</v>
      </c>
      <c r="R200" s="88">
        <f>SUMIFS('Dec Receipts Data'!N:N,'Dec Receipts Data'!$A:$A,$B200)+SUMIFS('Dec Receipts Data'!N:N,'Dec Receipts Data'!$A:$A,$A200)</f>
        <v>2680.8</v>
      </c>
      <c r="S200" s="88">
        <f>SUMIFS('Dec Receipts Data'!O:O,'Dec Receipts Data'!$A:$A,$B200)+SUMIFS('Dec Receipts Data'!O:O,'Dec Receipts Data'!$A:$A,$A200)</f>
        <v>0</v>
      </c>
      <c r="T200" s="88">
        <f>SUMIFS('Dec Receipts Data'!P:P,'Dec Receipts Data'!$A:$A,$B200)+SUMIFS('Dec Receipts Data'!P:P,'Dec Receipts Data'!$A:$A,$A200)</f>
        <v>7496.78</v>
      </c>
      <c r="U200" s="88">
        <f>SUMIFS('Dec Receipts Data'!Q:Q,'Dec Receipts Data'!$A:$A,$B200)+SUMIFS('Dec Receipts Data'!Q:Q,'Dec Receipts Data'!$A:$A,$A200)</f>
        <v>1879.18</v>
      </c>
      <c r="V200" s="88">
        <f>SUMIFS('Dec Receipts Data'!R:R,'Dec Receipts Data'!$A:$A,$B200)+SUMIFS('Dec Receipts Data'!R:R,'Dec Receipts Data'!$A:$A,$A200)</f>
        <v>216</v>
      </c>
      <c r="W200" s="88">
        <f>SUMIFS('Dec Receipts Data'!S:S,'Dec Receipts Data'!$A:$A,$B200)+SUMIFS('Dec Receipts Data'!S:S,'Dec Receipts Data'!$A:$A,$A200)</f>
        <v>33</v>
      </c>
      <c r="X200" s="88">
        <f>SUMIFS('Dec Receipts Data'!T:T,'Dec Receipts Data'!$A:$A,$B200)+SUMIFS('Dec Receipts Data'!T:T,'Dec Receipts Data'!$A:$A,$A200)</f>
        <v>0</v>
      </c>
      <c r="Y200" s="88">
        <f>SUMIFS('Dec Receipts Data'!U:U,'Dec Receipts Data'!$A:$A,$B200)+SUMIFS('Dec Receipts Data'!U:U,'Dec Receipts Data'!$A:$A,$A200)</f>
        <v>0</v>
      </c>
      <c r="Z200" s="88">
        <f>SUMIFS('Dec Receipts Data'!V:V,'Dec Receipts Data'!$A:$A,$B200)+SUMIFS('Dec Receipts Data'!V:V,'Dec Receipts Data'!$A:$A,$A200)</f>
        <v>0</v>
      </c>
      <c r="AA200" s="88">
        <f>SUMIFS('Dec Receipts Data'!W:W,'Dec Receipts Data'!$A:$A,$B200)+SUMIFS('Dec Receipts Data'!W:W,'Dec Receipts Data'!$A:$A,$A200)</f>
        <v>5014.99</v>
      </c>
      <c r="AB200" s="88">
        <f>SUMIFS('Dec Receipts Data'!X:X,'Dec Receipts Data'!$A:$A,$B200)+SUMIFS('Dec Receipts Data'!X:X,'Dec Receipts Data'!$A:$A,$A200)</f>
        <v>2044.32</v>
      </c>
      <c r="AC200" s="88">
        <f>SUMIFS('Dec Receipts Data'!Y:Y,'Dec Receipts Data'!$A:$A,$B200)+SUMIFS('Dec Receipts Data'!Y:Y,'Dec Receipts Data'!$A:$A,$A200)</f>
        <v>486</v>
      </c>
      <c r="AD200" s="88">
        <f>SUMIFS('Dec Receipts Data'!Z:Z,'Dec Receipts Data'!$A:$A,$B200)+SUMIFS('Dec Receipts Data'!Z:Z,'Dec Receipts Data'!$A:$A,$A200)</f>
        <v>0</v>
      </c>
      <c r="AE200" s="88">
        <f>SUMIFS('Dec Receipts Data'!AA:AA,'Dec Receipts Data'!$A:$A,$B200)+SUMIFS('Dec Receipts Data'!AA:AA,'Dec Receipts Data'!$A:$A,$A200)</f>
        <v>0</v>
      </c>
      <c r="AF200" s="88">
        <f>SUMIFS('Dec Receipts Data'!AB:AB,'Dec Receipts Data'!$A:$A,$B200)+SUMIFS('Dec Receipts Data'!AB:AB,'Dec Receipts Data'!$A:$A,$A200)</f>
        <v>0</v>
      </c>
      <c r="AG200" s="88">
        <f>SUMIFS('Dec Receipts Data'!AC:AC,'Dec Receipts Data'!$A:$A,$B200)+SUMIFS('Dec Receipts Data'!AC:AC,'Dec Receipts Data'!$A:$A,$A200)</f>
        <v>0</v>
      </c>
      <c r="AH200" s="88">
        <f>SUMIFS('Dec Receipts Data'!AD:AD,'Dec Receipts Data'!$A:$A,$B200)+SUMIFS('Dec Receipts Data'!AD:AD,'Dec Receipts Data'!$A:$A,$A200)</f>
        <v>314.64</v>
      </c>
      <c r="AI200" s="88">
        <f>SUMIFS('Dec Receipts Data'!AE:AE,'Dec Receipts Data'!$A:$A,$B200)+SUMIFS('Dec Receipts Data'!AE:AE,'Dec Receipts Data'!$A:$A,$A200)</f>
        <v>0</v>
      </c>
      <c r="AJ200" s="88">
        <f>SUMIFS('Dec Receipts Data'!AF:AF,'Dec Receipts Data'!$A:$A,$B200)+SUMIFS('Dec Receipts Data'!AF:AF,'Dec Receipts Data'!$A:$A,$A200)</f>
        <v>84.84</v>
      </c>
      <c r="AK200" s="88">
        <f>SUMIFS('Dec Receipts Data'!AG:AG,'Dec Receipts Data'!$A:$A,$B200)+SUMIFS('Dec Receipts Data'!AG:AG,'Dec Receipts Data'!$A:$A,$A200)</f>
        <v>0</v>
      </c>
    </row>
    <row r="201" spans="1:37" ht="13.2" outlineLevel="1">
      <c r="A201" s="86"/>
      <c r="B201" s="19" t="s">
        <v>218</v>
      </c>
      <c r="C201" s="127">
        <v>5939</v>
      </c>
      <c r="D201" s="80">
        <f>SUMIFS('PMT Terms'!C:C,'PMT Terms'!B:B,B201)</f>
        <v>90</v>
      </c>
      <c r="E201" s="89">
        <f t="shared" si="3"/>
        <v>1.9619498232025594</v>
      </c>
      <c r="F201" s="84">
        <f t="shared" si="5"/>
        <v>11652.02</v>
      </c>
      <c r="G201" s="88">
        <f>SUMIFS('Dec Receipts Data'!C:C,'Dec Receipts Data'!$A:$A,$B201)+SUMIFS('Dec Receipts Data'!C:C,'Dec Receipts Data'!$A:$A,$A201)</f>
        <v>0</v>
      </c>
      <c r="H201" s="88">
        <f>SUMIFS('Dec Receipts Data'!D:D,'Dec Receipts Data'!$A:$A,$B201)+SUMIFS('Dec Receipts Data'!D:D,'Dec Receipts Data'!$A:$A,$A201)</f>
        <v>0</v>
      </c>
      <c r="I201" s="88">
        <f>SUMIFS('Dec Receipts Data'!E:E,'Dec Receipts Data'!$A:$A,$B201)+SUMIFS('Dec Receipts Data'!E:E,'Dec Receipts Data'!$A:$A,$A201)</f>
        <v>11652.02</v>
      </c>
      <c r="J201" s="88">
        <f>SUMIFS('Dec Receipts Data'!F:F,'Dec Receipts Data'!$A:$A,$B201)+SUMIFS('Dec Receipts Data'!F:F,'Dec Receipts Data'!$A:$A,$A201)</f>
        <v>0</v>
      </c>
      <c r="K201" s="88">
        <f>SUMIFS('Dec Receipts Data'!G:G,'Dec Receipts Data'!$A:$A,$B201)+SUMIFS('Dec Receipts Data'!G:G,'Dec Receipts Data'!$A:$A,$A201)</f>
        <v>0</v>
      </c>
      <c r="L201" s="88">
        <f>SUMIFS('Dec Receipts Data'!H:H,'Dec Receipts Data'!$A:$A,$B201)+SUMIFS('Dec Receipts Data'!H:H,'Dec Receipts Data'!$A:$A,$A201)</f>
        <v>0</v>
      </c>
      <c r="M201" s="88">
        <f>SUMIFS('Dec Receipts Data'!I:I,'Dec Receipts Data'!$A:$A,$B201)+SUMIFS('Dec Receipts Data'!I:I,'Dec Receipts Data'!$A:$A,$A201)</f>
        <v>0</v>
      </c>
      <c r="N201" s="88">
        <f>SUMIFS('Dec Receipts Data'!J:J,'Dec Receipts Data'!$A:$A,$B201)+SUMIFS('Dec Receipts Data'!J:J,'Dec Receipts Data'!$A:$A,$A201)</f>
        <v>0</v>
      </c>
      <c r="O201" s="88">
        <f>SUMIFS('Dec Receipts Data'!K:K,'Dec Receipts Data'!$A:$A,$B201)+SUMIFS('Dec Receipts Data'!K:K,'Dec Receipts Data'!$A:$A,$A201)</f>
        <v>0</v>
      </c>
      <c r="P201" s="88">
        <f>SUMIFS('Dec Receipts Data'!L:L,'Dec Receipts Data'!$A:$A,$B201)+SUMIFS('Dec Receipts Data'!L:L,'Dec Receipts Data'!$A:$A,$A201)</f>
        <v>0</v>
      </c>
      <c r="Q201" s="88">
        <f>SUMIFS('Dec Receipts Data'!M:M,'Dec Receipts Data'!$A:$A,$B201)+SUMIFS('Dec Receipts Data'!M:M,'Dec Receipts Data'!$A:$A,$A201)</f>
        <v>0</v>
      </c>
      <c r="R201" s="88">
        <f>SUMIFS('Dec Receipts Data'!N:N,'Dec Receipts Data'!$A:$A,$B201)+SUMIFS('Dec Receipts Data'!N:N,'Dec Receipts Data'!$A:$A,$A201)</f>
        <v>0</v>
      </c>
      <c r="S201" s="88">
        <f>SUMIFS('Dec Receipts Data'!O:O,'Dec Receipts Data'!$A:$A,$B201)+SUMIFS('Dec Receipts Data'!O:O,'Dec Receipts Data'!$A:$A,$A201)</f>
        <v>0</v>
      </c>
      <c r="T201" s="88">
        <f>SUMIFS('Dec Receipts Data'!P:P,'Dec Receipts Data'!$A:$A,$B201)+SUMIFS('Dec Receipts Data'!P:P,'Dec Receipts Data'!$A:$A,$A201)</f>
        <v>0</v>
      </c>
      <c r="U201" s="88">
        <f>SUMIFS('Dec Receipts Data'!Q:Q,'Dec Receipts Data'!$A:$A,$B201)+SUMIFS('Dec Receipts Data'!Q:Q,'Dec Receipts Data'!$A:$A,$A201)</f>
        <v>0</v>
      </c>
      <c r="V201" s="88">
        <f>SUMIFS('Dec Receipts Data'!R:R,'Dec Receipts Data'!$A:$A,$B201)+SUMIFS('Dec Receipts Data'!R:R,'Dec Receipts Data'!$A:$A,$A201)</f>
        <v>0</v>
      </c>
      <c r="W201" s="88">
        <f>SUMIFS('Dec Receipts Data'!S:S,'Dec Receipts Data'!$A:$A,$B201)+SUMIFS('Dec Receipts Data'!S:S,'Dec Receipts Data'!$A:$A,$A201)</f>
        <v>0</v>
      </c>
      <c r="X201" s="88">
        <f>SUMIFS('Dec Receipts Data'!T:T,'Dec Receipts Data'!$A:$A,$B201)+SUMIFS('Dec Receipts Data'!T:T,'Dec Receipts Data'!$A:$A,$A201)</f>
        <v>0</v>
      </c>
      <c r="Y201" s="88">
        <f>SUMIFS('Dec Receipts Data'!U:U,'Dec Receipts Data'!$A:$A,$B201)+SUMIFS('Dec Receipts Data'!U:U,'Dec Receipts Data'!$A:$A,$A201)</f>
        <v>0</v>
      </c>
      <c r="Z201" s="88">
        <f>SUMIFS('Dec Receipts Data'!V:V,'Dec Receipts Data'!$A:$A,$B201)+SUMIFS('Dec Receipts Data'!V:V,'Dec Receipts Data'!$A:$A,$A201)</f>
        <v>0</v>
      </c>
      <c r="AA201" s="88">
        <f>SUMIFS('Dec Receipts Data'!W:W,'Dec Receipts Data'!$A:$A,$B201)+SUMIFS('Dec Receipts Data'!W:W,'Dec Receipts Data'!$A:$A,$A201)</f>
        <v>0</v>
      </c>
      <c r="AB201" s="88">
        <f>SUMIFS('Dec Receipts Data'!X:X,'Dec Receipts Data'!$A:$A,$B201)+SUMIFS('Dec Receipts Data'!X:X,'Dec Receipts Data'!$A:$A,$A201)</f>
        <v>0</v>
      </c>
      <c r="AC201" s="88">
        <f>SUMIFS('Dec Receipts Data'!Y:Y,'Dec Receipts Data'!$A:$A,$B201)+SUMIFS('Dec Receipts Data'!Y:Y,'Dec Receipts Data'!$A:$A,$A201)</f>
        <v>0</v>
      </c>
      <c r="AD201" s="88">
        <f>SUMIFS('Dec Receipts Data'!Z:Z,'Dec Receipts Data'!$A:$A,$B201)+SUMIFS('Dec Receipts Data'!Z:Z,'Dec Receipts Data'!$A:$A,$A201)</f>
        <v>0</v>
      </c>
      <c r="AE201" s="88">
        <f>SUMIFS('Dec Receipts Data'!AA:AA,'Dec Receipts Data'!$A:$A,$B201)+SUMIFS('Dec Receipts Data'!AA:AA,'Dec Receipts Data'!$A:$A,$A201)</f>
        <v>0</v>
      </c>
      <c r="AF201" s="88">
        <f>SUMIFS('Dec Receipts Data'!AB:AB,'Dec Receipts Data'!$A:$A,$B201)+SUMIFS('Dec Receipts Data'!AB:AB,'Dec Receipts Data'!$A:$A,$A201)</f>
        <v>0</v>
      </c>
      <c r="AG201" s="88">
        <f>SUMIFS('Dec Receipts Data'!AC:AC,'Dec Receipts Data'!$A:$A,$B201)+SUMIFS('Dec Receipts Data'!AC:AC,'Dec Receipts Data'!$A:$A,$A201)</f>
        <v>0</v>
      </c>
      <c r="AH201" s="88">
        <f>SUMIFS('Dec Receipts Data'!AD:AD,'Dec Receipts Data'!$A:$A,$B201)+SUMIFS('Dec Receipts Data'!AD:AD,'Dec Receipts Data'!$A:$A,$A201)</f>
        <v>0</v>
      </c>
      <c r="AI201" s="88">
        <f>SUMIFS('Dec Receipts Data'!AE:AE,'Dec Receipts Data'!$A:$A,$B201)+SUMIFS('Dec Receipts Data'!AE:AE,'Dec Receipts Data'!$A:$A,$A201)</f>
        <v>0</v>
      </c>
      <c r="AJ201" s="88">
        <f>SUMIFS('Dec Receipts Data'!AF:AF,'Dec Receipts Data'!$A:$A,$B201)+SUMIFS('Dec Receipts Data'!AF:AF,'Dec Receipts Data'!$A:$A,$A201)</f>
        <v>0</v>
      </c>
      <c r="AK201" s="88">
        <f>SUMIFS('Dec Receipts Data'!AG:AG,'Dec Receipts Data'!$A:$A,$B201)+SUMIFS('Dec Receipts Data'!AG:AG,'Dec Receipts Data'!$A:$A,$A201)</f>
        <v>0</v>
      </c>
    </row>
    <row r="202" spans="1:37" ht="13.2" outlineLevel="1">
      <c r="A202" s="86"/>
      <c r="B202" s="19" t="s">
        <v>186</v>
      </c>
      <c r="C202" s="127">
        <v>3448</v>
      </c>
      <c r="D202" s="80">
        <f>SUMIFS('PMT Terms'!C:C,'PMT Terms'!B:B,B202)</f>
        <v>60</v>
      </c>
      <c r="E202" s="89">
        <f t="shared" si="3"/>
        <v>0</v>
      </c>
      <c r="F202" s="84">
        <f t="shared" si="5"/>
        <v>0</v>
      </c>
      <c r="G202" s="88">
        <f>SUMIFS('Dec Receipts Data'!C:C,'Dec Receipts Data'!$A:$A,$B202)+SUMIFS('Dec Receipts Data'!C:C,'Dec Receipts Data'!$A:$A,$A202)</f>
        <v>0</v>
      </c>
      <c r="H202" s="88">
        <f>SUMIFS('Dec Receipts Data'!D:D,'Dec Receipts Data'!$A:$A,$B202)+SUMIFS('Dec Receipts Data'!D:D,'Dec Receipts Data'!$A:$A,$A202)</f>
        <v>0</v>
      </c>
      <c r="I202" s="88">
        <f>SUMIFS('Dec Receipts Data'!E:E,'Dec Receipts Data'!$A:$A,$B202)+SUMIFS('Dec Receipts Data'!E:E,'Dec Receipts Data'!$A:$A,$A202)</f>
        <v>0</v>
      </c>
      <c r="J202" s="88">
        <f>SUMIFS('Dec Receipts Data'!F:F,'Dec Receipts Data'!$A:$A,$B202)+SUMIFS('Dec Receipts Data'!F:F,'Dec Receipts Data'!$A:$A,$A202)</f>
        <v>0</v>
      </c>
      <c r="K202" s="88">
        <f>SUMIFS('Dec Receipts Data'!G:G,'Dec Receipts Data'!$A:$A,$B202)+SUMIFS('Dec Receipts Data'!G:G,'Dec Receipts Data'!$A:$A,$A202)</f>
        <v>0</v>
      </c>
      <c r="L202" s="88">
        <f>SUMIFS('Dec Receipts Data'!H:H,'Dec Receipts Data'!$A:$A,$B202)+SUMIFS('Dec Receipts Data'!H:H,'Dec Receipts Data'!$A:$A,$A202)</f>
        <v>0</v>
      </c>
      <c r="M202" s="88">
        <f>SUMIFS('Dec Receipts Data'!I:I,'Dec Receipts Data'!$A:$A,$B202)+SUMIFS('Dec Receipts Data'!I:I,'Dec Receipts Data'!$A:$A,$A202)</f>
        <v>0</v>
      </c>
      <c r="N202" s="88">
        <f>SUMIFS('Dec Receipts Data'!J:J,'Dec Receipts Data'!$A:$A,$B202)+SUMIFS('Dec Receipts Data'!J:J,'Dec Receipts Data'!$A:$A,$A202)</f>
        <v>0</v>
      </c>
      <c r="O202" s="88">
        <f>SUMIFS('Dec Receipts Data'!K:K,'Dec Receipts Data'!$A:$A,$B202)+SUMIFS('Dec Receipts Data'!K:K,'Dec Receipts Data'!$A:$A,$A202)</f>
        <v>0</v>
      </c>
      <c r="P202" s="88">
        <f>SUMIFS('Dec Receipts Data'!L:L,'Dec Receipts Data'!$A:$A,$B202)+SUMIFS('Dec Receipts Data'!L:L,'Dec Receipts Data'!$A:$A,$A202)</f>
        <v>0</v>
      </c>
      <c r="Q202" s="88">
        <f>SUMIFS('Dec Receipts Data'!M:M,'Dec Receipts Data'!$A:$A,$B202)+SUMIFS('Dec Receipts Data'!M:M,'Dec Receipts Data'!$A:$A,$A202)</f>
        <v>0</v>
      </c>
      <c r="R202" s="88">
        <f>SUMIFS('Dec Receipts Data'!N:N,'Dec Receipts Data'!$A:$A,$B202)+SUMIFS('Dec Receipts Data'!N:N,'Dec Receipts Data'!$A:$A,$A202)</f>
        <v>0</v>
      </c>
      <c r="S202" s="88">
        <f>SUMIFS('Dec Receipts Data'!O:O,'Dec Receipts Data'!$A:$A,$B202)+SUMIFS('Dec Receipts Data'!O:O,'Dec Receipts Data'!$A:$A,$A202)</f>
        <v>0</v>
      </c>
      <c r="T202" s="88">
        <f>SUMIFS('Dec Receipts Data'!P:P,'Dec Receipts Data'!$A:$A,$B202)+SUMIFS('Dec Receipts Data'!P:P,'Dec Receipts Data'!$A:$A,$A202)</f>
        <v>0</v>
      </c>
      <c r="U202" s="88">
        <f>SUMIFS('Dec Receipts Data'!Q:Q,'Dec Receipts Data'!$A:$A,$B202)+SUMIFS('Dec Receipts Data'!Q:Q,'Dec Receipts Data'!$A:$A,$A202)</f>
        <v>0</v>
      </c>
      <c r="V202" s="88">
        <f>SUMIFS('Dec Receipts Data'!R:R,'Dec Receipts Data'!$A:$A,$B202)+SUMIFS('Dec Receipts Data'!R:R,'Dec Receipts Data'!$A:$A,$A202)</f>
        <v>0</v>
      </c>
      <c r="W202" s="88">
        <f>SUMIFS('Dec Receipts Data'!S:S,'Dec Receipts Data'!$A:$A,$B202)+SUMIFS('Dec Receipts Data'!S:S,'Dec Receipts Data'!$A:$A,$A202)</f>
        <v>0</v>
      </c>
      <c r="X202" s="88">
        <f>SUMIFS('Dec Receipts Data'!T:T,'Dec Receipts Data'!$A:$A,$B202)+SUMIFS('Dec Receipts Data'!T:T,'Dec Receipts Data'!$A:$A,$A202)</f>
        <v>0</v>
      </c>
      <c r="Y202" s="88">
        <f>SUMIFS('Dec Receipts Data'!U:U,'Dec Receipts Data'!$A:$A,$B202)+SUMIFS('Dec Receipts Data'!U:U,'Dec Receipts Data'!$A:$A,$A202)</f>
        <v>0</v>
      </c>
      <c r="Z202" s="88">
        <f>SUMIFS('Dec Receipts Data'!V:V,'Dec Receipts Data'!$A:$A,$B202)+SUMIFS('Dec Receipts Data'!V:V,'Dec Receipts Data'!$A:$A,$A202)</f>
        <v>0</v>
      </c>
      <c r="AA202" s="88">
        <f>SUMIFS('Dec Receipts Data'!W:W,'Dec Receipts Data'!$A:$A,$B202)+SUMIFS('Dec Receipts Data'!W:W,'Dec Receipts Data'!$A:$A,$A202)</f>
        <v>0</v>
      </c>
      <c r="AB202" s="88">
        <f>SUMIFS('Dec Receipts Data'!X:X,'Dec Receipts Data'!$A:$A,$B202)+SUMIFS('Dec Receipts Data'!X:X,'Dec Receipts Data'!$A:$A,$A202)</f>
        <v>0</v>
      </c>
      <c r="AC202" s="88">
        <f>SUMIFS('Dec Receipts Data'!Y:Y,'Dec Receipts Data'!$A:$A,$B202)+SUMIFS('Dec Receipts Data'!Y:Y,'Dec Receipts Data'!$A:$A,$A202)</f>
        <v>0</v>
      </c>
      <c r="AD202" s="88">
        <f>SUMIFS('Dec Receipts Data'!Z:Z,'Dec Receipts Data'!$A:$A,$B202)+SUMIFS('Dec Receipts Data'!Z:Z,'Dec Receipts Data'!$A:$A,$A202)</f>
        <v>0</v>
      </c>
      <c r="AE202" s="88">
        <f>SUMIFS('Dec Receipts Data'!AA:AA,'Dec Receipts Data'!$A:$A,$B202)+SUMIFS('Dec Receipts Data'!AA:AA,'Dec Receipts Data'!$A:$A,$A202)</f>
        <v>0</v>
      </c>
      <c r="AF202" s="88">
        <f>SUMIFS('Dec Receipts Data'!AB:AB,'Dec Receipts Data'!$A:$A,$B202)+SUMIFS('Dec Receipts Data'!AB:AB,'Dec Receipts Data'!$A:$A,$A202)</f>
        <v>0</v>
      </c>
      <c r="AG202" s="88">
        <f>SUMIFS('Dec Receipts Data'!AC:AC,'Dec Receipts Data'!$A:$A,$B202)+SUMIFS('Dec Receipts Data'!AC:AC,'Dec Receipts Data'!$A:$A,$A202)</f>
        <v>0</v>
      </c>
      <c r="AH202" s="88">
        <f>SUMIFS('Dec Receipts Data'!AD:AD,'Dec Receipts Data'!$A:$A,$B202)+SUMIFS('Dec Receipts Data'!AD:AD,'Dec Receipts Data'!$A:$A,$A202)</f>
        <v>0</v>
      </c>
      <c r="AI202" s="88">
        <f>SUMIFS('Dec Receipts Data'!AE:AE,'Dec Receipts Data'!$A:$A,$B202)+SUMIFS('Dec Receipts Data'!AE:AE,'Dec Receipts Data'!$A:$A,$A202)</f>
        <v>0</v>
      </c>
      <c r="AJ202" s="88">
        <f>SUMIFS('Dec Receipts Data'!AF:AF,'Dec Receipts Data'!$A:$A,$B202)+SUMIFS('Dec Receipts Data'!AF:AF,'Dec Receipts Data'!$A:$A,$A202)</f>
        <v>0</v>
      </c>
      <c r="AK202" s="88">
        <f>SUMIFS('Dec Receipts Data'!AG:AG,'Dec Receipts Data'!$A:$A,$B202)+SUMIFS('Dec Receipts Data'!AG:AG,'Dec Receipts Data'!$A:$A,$A202)</f>
        <v>0</v>
      </c>
    </row>
    <row r="203" spans="1:37" ht="13.2" outlineLevel="1">
      <c r="A203" s="86"/>
      <c r="B203" s="19" t="s">
        <v>502</v>
      </c>
      <c r="C203" s="127">
        <v>2148</v>
      </c>
      <c r="D203" s="80">
        <f>SUMIFS('PMT Terms'!C:C,'PMT Terms'!B:B,B203)</f>
        <v>45</v>
      </c>
      <c r="E203" s="89">
        <f t="shared" si="3"/>
        <v>0</v>
      </c>
      <c r="F203" s="84">
        <f t="shared" si="5"/>
        <v>0</v>
      </c>
      <c r="G203" s="88">
        <f>SUMIFS('Dec Receipts Data'!C:C,'Dec Receipts Data'!$A:$A,$B203)+SUMIFS('Dec Receipts Data'!C:C,'Dec Receipts Data'!$A:$A,$A203)</f>
        <v>0</v>
      </c>
      <c r="H203" s="88">
        <f>SUMIFS('Dec Receipts Data'!D:D,'Dec Receipts Data'!$A:$A,$B203)+SUMIFS('Dec Receipts Data'!D:D,'Dec Receipts Data'!$A:$A,$A203)</f>
        <v>0</v>
      </c>
      <c r="I203" s="88">
        <f>SUMIFS('Dec Receipts Data'!E:E,'Dec Receipts Data'!$A:$A,$B203)+SUMIFS('Dec Receipts Data'!E:E,'Dec Receipts Data'!$A:$A,$A203)</f>
        <v>0</v>
      </c>
      <c r="J203" s="88">
        <f>SUMIFS('Dec Receipts Data'!F:F,'Dec Receipts Data'!$A:$A,$B203)+SUMIFS('Dec Receipts Data'!F:F,'Dec Receipts Data'!$A:$A,$A203)</f>
        <v>0</v>
      </c>
      <c r="K203" s="88">
        <f>SUMIFS('Dec Receipts Data'!G:G,'Dec Receipts Data'!$A:$A,$B203)+SUMIFS('Dec Receipts Data'!G:G,'Dec Receipts Data'!$A:$A,$A203)</f>
        <v>0</v>
      </c>
      <c r="L203" s="88">
        <f>SUMIFS('Dec Receipts Data'!H:H,'Dec Receipts Data'!$A:$A,$B203)+SUMIFS('Dec Receipts Data'!H:H,'Dec Receipts Data'!$A:$A,$A203)</f>
        <v>0</v>
      </c>
      <c r="M203" s="88">
        <f>SUMIFS('Dec Receipts Data'!I:I,'Dec Receipts Data'!$A:$A,$B203)+SUMIFS('Dec Receipts Data'!I:I,'Dec Receipts Data'!$A:$A,$A203)</f>
        <v>0</v>
      </c>
      <c r="N203" s="88">
        <f>SUMIFS('Dec Receipts Data'!J:J,'Dec Receipts Data'!$A:$A,$B203)+SUMIFS('Dec Receipts Data'!J:J,'Dec Receipts Data'!$A:$A,$A203)</f>
        <v>0</v>
      </c>
      <c r="O203" s="88">
        <f>SUMIFS('Dec Receipts Data'!K:K,'Dec Receipts Data'!$A:$A,$B203)+SUMIFS('Dec Receipts Data'!K:K,'Dec Receipts Data'!$A:$A,$A203)</f>
        <v>0</v>
      </c>
      <c r="P203" s="88">
        <f>SUMIFS('Dec Receipts Data'!L:L,'Dec Receipts Data'!$A:$A,$B203)+SUMIFS('Dec Receipts Data'!L:L,'Dec Receipts Data'!$A:$A,$A203)</f>
        <v>0</v>
      </c>
      <c r="Q203" s="88">
        <f>SUMIFS('Dec Receipts Data'!M:M,'Dec Receipts Data'!$A:$A,$B203)+SUMIFS('Dec Receipts Data'!M:M,'Dec Receipts Data'!$A:$A,$A203)</f>
        <v>0</v>
      </c>
      <c r="R203" s="88">
        <f>SUMIFS('Dec Receipts Data'!N:N,'Dec Receipts Data'!$A:$A,$B203)+SUMIFS('Dec Receipts Data'!N:N,'Dec Receipts Data'!$A:$A,$A203)</f>
        <v>0</v>
      </c>
      <c r="S203" s="88">
        <f>SUMIFS('Dec Receipts Data'!O:O,'Dec Receipts Data'!$A:$A,$B203)+SUMIFS('Dec Receipts Data'!O:O,'Dec Receipts Data'!$A:$A,$A203)</f>
        <v>0</v>
      </c>
      <c r="T203" s="88">
        <f>SUMIFS('Dec Receipts Data'!P:P,'Dec Receipts Data'!$A:$A,$B203)+SUMIFS('Dec Receipts Data'!P:P,'Dec Receipts Data'!$A:$A,$A203)</f>
        <v>0</v>
      </c>
      <c r="U203" s="88">
        <f>SUMIFS('Dec Receipts Data'!Q:Q,'Dec Receipts Data'!$A:$A,$B203)+SUMIFS('Dec Receipts Data'!Q:Q,'Dec Receipts Data'!$A:$A,$A203)</f>
        <v>0</v>
      </c>
      <c r="V203" s="88">
        <f>SUMIFS('Dec Receipts Data'!R:R,'Dec Receipts Data'!$A:$A,$B203)+SUMIFS('Dec Receipts Data'!R:R,'Dec Receipts Data'!$A:$A,$A203)</f>
        <v>0</v>
      </c>
      <c r="W203" s="88">
        <f>SUMIFS('Dec Receipts Data'!S:S,'Dec Receipts Data'!$A:$A,$B203)+SUMIFS('Dec Receipts Data'!S:S,'Dec Receipts Data'!$A:$A,$A203)</f>
        <v>0</v>
      </c>
      <c r="X203" s="88">
        <f>SUMIFS('Dec Receipts Data'!T:T,'Dec Receipts Data'!$A:$A,$B203)+SUMIFS('Dec Receipts Data'!T:T,'Dec Receipts Data'!$A:$A,$A203)</f>
        <v>0</v>
      </c>
      <c r="Y203" s="88">
        <f>SUMIFS('Dec Receipts Data'!U:U,'Dec Receipts Data'!$A:$A,$B203)+SUMIFS('Dec Receipts Data'!U:U,'Dec Receipts Data'!$A:$A,$A203)</f>
        <v>0</v>
      </c>
      <c r="Z203" s="88">
        <f>SUMIFS('Dec Receipts Data'!V:V,'Dec Receipts Data'!$A:$A,$B203)+SUMIFS('Dec Receipts Data'!V:V,'Dec Receipts Data'!$A:$A,$A203)</f>
        <v>0</v>
      </c>
      <c r="AA203" s="88">
        <f>SUMIFS('Dec Receipts Data'!W:W,'Dec Receipts Data'!$A:$A,$B203)+SUMIFS('Dec Receipts Data'!W:W,'Dec Receipts Data'!$A:$A,$A203)</f>
        <v>0</v>
      </c>
      <c r="AB203" s="88">
        <f>SUMIFS('Dec Receipts Data'!X:X,'Dec Receipts Data'!$A:$A,$B203)+SUMIFS('Dec Receipts Data'!X:X,'Dec Receipts Data'!$A:$A,$A203)</f>
        <v>0</v>
      </c>
      <c r="AC203" s="88">
        <f>SUMIFS('Dec Receipts Data'!Y:Y,'Dec Receipts Data'!$A:$A,$B203)+SUMIFS('Dec Receipts Data'!Y:Y,'Dec Receipts Data'!$A:$A,$A203)</f>
        <v>0</v>
      </c>
      <c r="AD203" s="88">
        <f>SUMIFS('Dec Receipts Data'!Z:Z,'Dec Receipts Data'!$A:$A,$B203)+SUMIFS('Dec Receipts Data'!Z:Z,'Dec Receipts Data'!$A:$A,$A203)</f>
        <v>0</v>
      </c>
      <c r="AE203" s="88">
        <f>SUMIFS('Dec Receipts Data'!AA:AA,'Dec Receipts Data'!$A:$A,$B203)+SUMIFS('Dec Receipts Data'!AA:AA,'Dec Receipts Data'!$A:$A,$A203)</f>
        <v>0</v>
      </c>
      <c r="AF203" s="88">
        <f>SUMIFS('Dec Receipts Data'!AB:AB,'Dec Receipts Data'!$A:$A,$B203)+SUMIFS('Dec Receipts Data'!AB:AB,'Dec Receipts Data'!$A:$A,$A203)</f>
        <v>0</v>
      </c>
      <c r="AG203" s="88">
        <f>SUMIFS('Dec Receipts Data'!AC:AC,'Dec Receipts Data'!$A:$A,$B203)+SUMIFS('Dec Receipts Data'!AC:AC,'Dec Receipts Data'!$A:$A,$A203)</f>
        <v>0</v>
      </c>
      <c r="AH203" s="88">
        <f>SUMIFS('Dec Receipts Data'!AD:AD,'Dec Receipts Data'!$A:$A,$B203)+SUMIFS('Dec Receipts Data'!AD:AD,'Dec Receipts Data'!$A:$A,$A203)</f>
        <v>0</v>
      </c>
      <c r="AI203" s="88">
        <f>SUMIFS('Dec Receipts Data'!AE:AE,'Dec Receipts Data'!$A:$A,$B203)+SUMIFS('Dec Receipts Data'!AE:AE,'Dec Receipts Data'!$A:$A,$A203)</f>
        <v>0</v>
      </c>
      <c r="AJ203" s="88">
        <f>SUMIFS('Dec Receipts Data'!AF:AF,'Dec Receipts Data'!$A:$A,$B203)+SUMIFS('Dec Receipts Data'!AF:AF,'Dec Receipts Data'!$A:$A,$A203)</f>
        <v>0</v>
      </c>
      <c r="AK203" s="88">
        <f>SUMIFS('Dec Receipts Data'!AG:AG,'Dec Receipts Data'!$A:$A,$B203)+SUMIFS('Dec Receipts Data'!AG:AG,'Dec Receipts Data'!$A:$A,$A203)</f>
        <v>0</v>
      </c>
    </row>
    <row r="204" spans="1:37" ht="13.2" outlineLevel="1">
      <c r="A204" s="86"/>
      <c r="B204" s="19" t="s">
        <v>313</v>
      </c>
      <c r="C204" s="127">
        <v>1767</v>
      </c>
      <c r="D204" s="80">
        <f>SUMIFS('PMT Terms'!C:C,'PMT Terms'!B:B,B204)</f>
        <v>60</v>
      </c>
      <c r="E204" s="89">
        <f t="shared" si="3"/>
        <v>0.55182795698924725</v>
      </c>
      <c r="F204" s="84">
        <f t="shared" si="5"/>
        <v>975.07999999999993</v>
      </c>
      <c r="G204" s="88">
        <f>SUMIFS('Dec Receipts Data'!C:C,'Dec Receipts Data'!$A:$A,$B204)+SUMIFS('Dec Receipts Data'!C:C,'Dec Receipts Data'!$A:$A,$A204)</f>
        <v>0</v>
      </c>
      <c r="H204" s="88">
        <f>SUMIFS('Dec Receipts Data'!D:D,'Dec Receipts Data'!$A:$A,$B204)+SUMIFS('Dec Receipts Data'!D:D,'Dec Receipts Data'!$A:$A,$A204)</f>
        <v>0</v>
      </c>
      <c r="I204" s="88">
        <f>SUMIFS('Dec Receipts Data'!E:E,'Dec Receipts Data'!$A:$A,$B204)+SUMIFS('Dec Receipts Data'!E:E,'Dec Receipts Data'!$A:$A,$A204)</f>
        <v>0</v>
      </c>
      <c r="J204" s="88">
        <f>SUMIFS('Dec Receipts Data'!F:F,'Dec Receipts Data'!$A:$A,$B204)+SUMIFS('Dec Receipts Data'!F:F,'Dec Receipts Data'!$A:$A,$A204)</f>
        <v>142.78</v>
      </c>
      <c r="K204" s="88">
        <f>SUMIFS('Dec Receipts Data'!G:G,'Dec Receipts Data'!$A:$A,$B204)+SUMIFS('Dec Receipts Data'!G:G,'Dec Receipts Data'!$A:$A,$A204)</f>
        <v>0</v>
      </c>
      <c r="L204" s="88">
        <f>SUMIFS('Dec Receipts Data'!H:H,'Dec Receipts Data'!$A:$A,$B204)+SUMIFS('Dec Receipts Data'!H:H,'Dec Receipts Data'!$A:$A,$A204)</f>
        <v>0</v>
      </c>
      <c r="M204" s="88">
        <f>SUMIFS('Dec Receipts Data'!I:I,'Dec Receipts Data'!$A:$A,$B204)+SUMIFS('Dec Receipts Data'!I:I,'Dec Receipts Data'!$A:$A,$A204)</f>
        <v>820.56</v>
      </c>
      <c r="N204" s="88">
        <f>SUMIFS('Dec Receipts Data'!J:J,'Dec Receipts Data'!$A:$A,$B204)+SUMIFS('Dec Receipts Data'!J:J,'Dec Receipts Data'!$A:$A,$A204)</f>
        <v>0</v>
      </c>
      <c r="O204" s="88">
        <f>SUMIFS('Dec Receipts Data'!K:K,'Dec Receipts Data'!$A:$A,$B204)+SUMIFS('Dec Receipts Data'!K:K,'Dec Receipts Data'!$A:$A,$A204)</f>
        <v>0</v>
      </c>
      <c r="P204" s="88">
        <f>SUMIFS('Dec Receipts Data'!L:L,'Dec Receipts Data'!$A:$A,$B204)+SUMIFS('Dec Receipts Data'!L:L,'Dec Receipts Data'!$A:$A,$A204)</f>
        <v>0</v>
      </c>
      <c r="Q204" s="88">
        <f>SUMIFS('Dec Receipts Data'!M:M,'Dec Receipts Data'!$A:$A,$B204)+SUMIFS('Dec Receipts Data'!M:M,'Dec Receipts Data'!$A:$A,$A204)</f>
        <v>0</v>
      </c>
      <c r="R204" s="88">
        <f>SUMIFS('Dec Receipts Data'!N:N,'Dec Receipts Data'!$A:$A,$B204)+SUMIFS('Dec Receipts Data'!N:N,'Dec Receipts Data'!$A:$A,$A204)</f>
        <v>0</v>
      </c>
      <c r="S204" s="88">
        <f>SUMIFS('Dec Receipts Data'!O:O,'Dec Receipts Data'!$A:$A,$B204)+SUMIFS('Dec Receipts Data'!O:O,'Dec Receipts Data'!$A:$A,$A204)</f>
        <v>0</v>
      </c>
      <c r="T204" s="88">
        <f>SUMIFS('Dec Receipts Data'!P:P,'Dec Receipts Data'!$A:$A,$B204)+SUMIFS('Dec Receipts Data'!P:P,'Dec Receipts Data'!$A:$A,$A204)</f>
        <v>0</v>
      </c>
      <c r="U204" s="88">
        <f>SUMIFS('Dec Receipts Data'!Q:Q,'Dec Receipts Data'!$A:$A,$B204)+SUMIFS('Dec Receipts Data'!Q:Q,'Dec Receipts Data'!$A:$A,$A204)</f>
        <v>11.74</v>
      </c>
      <c r="V204" s="88">
        <f>SUMIFS('Dec Receipts Data'!R:R,'Dec Receipts Data'!$A:$A,$B204)+SUMIFS('Dec Receipts Data'!R:R,'Dec Receipts Data'!$A:$A,$A204)</f>
        <v>0</v>
      </c>
      <c r="W204" s="88">
        <f>SUMIFS('Dec Receipts Data'!S:S,'Dec Receipts Data'!$A:$A,$B204)+SUMIFS('Dec Receipts Data'!S:S,'Dec Receipts Data'!$A:$A,$A204)</f>
        <v>0</v>
      </c>
      <c r="X204" s="88">
        <f>SUMIFS('Dec Receipts Data'!T:T,'Dec Receipts Data'!$A:$A,$B204)+SUMIFS('Dec Receipts Data'!T:T,'Dec Receipts Data'!$A:$A,$A204)</f>
        <v>0</v>
      </c>
      <c r="Y204" s="88">
        <f>SUMIFS('Dec Receipts Data'!U:U,'Dec Receipts Data'!$A:$A,$B204)+SUMIFS('Dec Receipts Data'!U:U,'Dec Receipts Data'!$A:$A,$A204)</f>
        <v>0</v>
      </c>
      <c r="Z204" s="88">
        <f>SUMIFS('Dec Receipts Data'!V:V,'Dec Receipts Data'!$A:$A,$B204)+SUMIFS('Dec Receipts Data'!V:V,'Dec Receipts Data'!$A:$A,$A204)</f>
        <v>0</v>
      </c>
      <c r="AA204" s="88">
        <f>SUMIFS('Dec Receipts Data'!W:W,'Dec Receipts Data'!$A:$A,$B204)+SUMIFS('Dec Receipts Data'!W:W,'Dec Receipts Data'!$A:$A,$A204)</f>
        <v>0</v>
      </c>
      <c r="AB204" s="88">
        <f>SUMIFS('Dec Receipts Data'!X:X,'Dec Receipts Data'!$A:$A,$B204)+SUMIFS('Dec Receipts Data'!X:X,'Dec Receipts Data'!$A:$A,$A204)</f>
        <v>0</v>
      </c>
      <c r="AC204" s="88">
        <f>SUMIFS('Dec Receipts Data'!Y:Y,'Dec Receipts Data'!$A:$A,$B204)+SUMIFS('Dec Receipts Data'!Y:Y,'Dec Receipts Data'!$A:$A,$A204)</f>
        <v>0</v>
      </c>
      <c r="AD204" s="88">
        <f>SUMIFS('Dec Receipts Data'!Z:Z,'Dec Receipts Data'!$A:$A,$B204)+SUMIFS('Dec Receipts Data'!Z:Z,'Dec Receipts Data'!$A:$A,$A204)</f>
        <v>0</v>
      </c>
      <c r="AE204" s="88">
        <f>SUMIFS('Dec Receipts Data'!AA:AA,'Dec Receipts Data'!$A:$A,$B204)+SUMIFS('Dec Receipts Data'!AA:AA,'Dec Receipts Data'!$A:$A,$A204)</f>
        <v>0</v>
      </c>
      <c r="AF204" s="88">
        <f>SUMIFS('Dec Receipts Data'!AB:AB,'Dec Receipts Data'!$A:$A,$B204)+SUMIFS('Dec Receipts Data'!AB:AB,'Dec Receipts Data'!$A:$A,$A204)</f>
        <v>0</v>
      </c>
      <c r="AG204" s="88">
        <f>SUMIFS('Dec Receipts Data'!AC:AC,'Dec Receipts Data'!$A:$A,$B204)+SUMIFS('Dec Receipts Data'!AC:AC,'Dec Receipts Data'!$A:$A,$A204)</f>
        <v>0</v>
      </c>
      <c r="AH204" s="88">
        <f>SUMIFS('Dec Receipts Data'!AD:AD,'Dec Receipts Data'!$A:$A,$B204)+SUMIFS('Dec Receipts Data'!AD:AD,'Dec Receipts Data'!$A:$A,$A204)</f>
        <v>0</v>
      </c>
      <c r="AI204" s="88">
        <f>SUMIFS('Dec Receipts Data'!AE:AE,'Dec Receipts Data'!$A:$A,$B204)+SUMIFS('Dec Receipts Data'!AE:AE,'Dec Receipts Data'!$A:$A,$A204)</f>
        <v>0</v>
      </c>
      <c r="AJ204" s="88">
        <f>SUMIFS('Dec Receipts Data'!AF:AF,'Dec Receipts Data'!$A:$A,$B204)+SUMIFS('Dec Receipts Data'!AF:AF,'Dec Receipts Data'!$A:$A,$A204)</f>
        <v>0</v>
      </c>
      <c r="AK204" s="88">
        <f>SUMIFS('Dec Receipts Data'!AG:AG,'Dec Receipts Data'!$A:$A,$B204)+SUMIFS('Dec Receipts Data'!AG:AG,'Dec Receipts Data'!$A:$A,$A204)</f>
        <v>0</v>
      </c>
    </row>
    <row r="205" spans="1:37" ht="13.2" outlineLevel="1">
      <c r="A205" s="86"/>
      <c r="B205" s="19" t="s">
        <v>265</v>
      </c>
      <c r="C205" s="127">
        <v>1272</v>
      </c>
      <c r="D205" s="80">
        <f>SUMIFS('PMT Terms'!C:C,'PMT Terms'!B:B,B205)</f>
        <v>45</v>
      </c>
      <c r="E205" s="89">
        <f t="shared" si="3"/>
        <v>2.3346540880503142</v>
      </c>
      <c r="F205" s="84">
        <f t="shared" si="5"/>
        <v>2969.68</v>
      </c>
      <c r="G205" s="88">
        <f>SUMIFS('Dec Receipts Data'!C:C,'Dec Receipts Data'!$A:$A,$B205)+SUMIFS('Dec Receipts Data'!C:C,'Dec Receipts Data'!$A:$A,$A205)</f>
        <v>0</v>
      </c>
      <c r="H205" s="88">
        <f>SUMIFS('Dec Receipts Data'!D:D,'Dec Receipts Data'!$A:$A,$B205)+SUMIFS('Dec Receipts Data'!D:D,'Dec Receipts Data'!$A:$A,$A205)</f>
        <v>0</v>
      </c>
      <c r="I205" s="88">
        <f>SUMIFS('Dec Receipts Data'!E:E,'Dec Receipts Data'!$A:$A,$B205)+SUMIFS('Dec Receipts Data'!E:E,'Dec Receipts Data'!$A:$A,$A205)</f>
        <v>0</v>
      </c>
      <c r="J205" s="88">
        <f>SUMIFS('Dec Receipts Data'!F:F,'Dec Receipts Data'!$A:$A,$B205)+SUMIFS('Dec Receipts Data'!F:F,'Dec Receipts Data'!$A:$A,$A205)</f>
        <v>726.12</v>
      </c>
      <c r="K205" s="88">
        <f>SUMIFS('Dec Receipts Data'!G:G,'Dec Receipts Data'!$A:$A,$B205)+SUMIFS('Dec Receipts Data'!G:G,'Dec Receipts Data'!$A:$A,$A205)</f>
        <v>0</v>
      </c>
      <c r="L205" s="88">
        <f>SUMIFS('Dec Receipts Data'!H:H,'Dec Receipts Data'!$A:$A,$B205)+SUMIFS('Dec Receipts Data'!H:H,'Dec Receipts Data'!$A:$A,$A205)</f>
        <v>0</v>
      </c>
      <c r="M205" s="88">
        <f>SUMIFS('Dec Receipts Data'!I:I,'Dec Receipts Data'!$A:$A,$B205)+SUMIFS('Dec Receipts Data'!I:I,'Dec Receipts Data'!$A:$A,$A205)</f>
        <v>0</v>
      </c>
      <c r="N205" s="88">
        <f>SUMIFS('Dec Receipts Data'!J:J,'Dec Receipts Data'!$A:$A,$B205)+SUMIFS('Dec Receipts Data'!J:J,'Dec Receipts Data'!$A:$A,$A205)</f>
        <v>0</v>
      </c>
      <c r="O205" s="88">
        <f>SUMIFS('Dec Receipts Data'!K:K,'Dec Receipts Data'!$A:$A,$B205)+SUMIFS('Dec Receipts Data'!K:K,'Dec Receipts Data'!$A:$A,$A205)</f>
        <v>0</v>
      </c>
      <c r="P205" s="88">
        <f>SUMIFS('Dec Receipts Data'!L:L,'Dec Receipts Data'!$A:$A,$B205)+SUMIFS('Dec Receipts Data'!L:L,'Dec Receipts Data'!$A:$A,$A205)</f>
        <v>0</v>
      </c>
      <c r="Q205" s="88">
        <f>SUMIFS('Dec Receipts Data'!M:M,'Dec Receipts Data'!$A:$A,$B205)+SUMIFS('Dec Receipts Data'!M:M,'Dec Receipts Data'!$A:$A,$A205)</f>
        <v>0</v>
      </c>
      <c r="R205" s="88">
        <f>SUMIFS('Dec Receipts Data'!N:N,'Dec Receipts Data'!$A:$A,$B205)+SUMIFS('Dec Receipts Data'!N:N,'Dec Receipts Data'!$A:$A,$A205)</f>
        <v>0</v>
      </c>
      <c r="S205" s="88">
        <f>SUMIFS('Dec Receipts Data'!O:O,'Dec Receipts Data'!$A:$A,$B205)+SUMIFS('Dec Receipts Data'!O:O,'Dec Receipts Data'!$A:$A,$A205)</f>
        <v>0</v>
      </c>
      <c r="T205" s="88">
        <f>SUMIFS('Dec Receipts Data'!P:P,'Dec Receipts Data'!$A:$A,$B205)+SUMIFS('Dec Receipts Data'!P:P,'Dec Receipts Data'!$A:$A,$A205)</f>
        <v>0</v>
      </c>
      <c r="U205" s="88">
        <f>SUMIFS('Dec Receipts Data'!Q:Q,'Dec Receipts Data'!$A:$A,$B205)+SUMIFS('Dec Receipts Data'!Q:Q,'Dec Receipts Data'!$A:$A,$A205)</f>
        <v>0</v>
      </c>
      <c r="V205" s="88">
        <f>SUMIFS('Dec Receipts Data'!R:R,'Dec Receipts Data'!$A:$A,$B205)+SUMIFS('Dec Receipts Data'!R:R,'Dec Receipts Data'!$A:$A,$A205)</f>
        <v>0</v>
      </c>
      <c r="W205" s="88">
        <f>SUMIFS('Dec Receipts Data'!S:S,'Dec Receipts Data'!$A:$A,$B205)+SUMIFS('Dec Receipts Data'!S:S,'Dec Receipts Data'!$A:$A,$A205)</f>
        <v>0</v>
      </c>
      <c r="X205" s="88">
        <f>SUMIFS('Dec Receipts Data'!T:T,'Dec Receipts Data'!$A:$A,$B205)+SUMIFS('Dec Receipts Data'!T:T,'Dec Receipts Data'!$A:$A,$A205)</f>
        <v>0</v>
      </c>
      <c r="Y205" s="88">
        <f>SUMIFS('Dec Receipts Data'!U:U,'Dec Receipts Data'!$A:$A,$B205)+SUMIFS('Dec Receipts Data'!U:U,'Dec Receipts Data'!$A:$A,$A205)</f>
        <v>242.04</v>
      </c>
      <c r="Z205" s="88">
        <f>SUMIFS('Dec Receipts Data'!V:V,'Dec Receipts Data'!$A:$A,$B205)+SUMIFS('Dec Receipts Data'!V:V,'Dec Receipts Data'!$A:$A,$A205)</f>
        <v>0</v>
      </c>
      <c r="AA205" s="88">
        <f>SUMIFS('Dec Receipts Data'!W:W,'Dec Receipts Data'!$A:$A,$B205)+SUMIFS('Dec Receipts Data'!W:W,'Dec Receipts Data'!$A:$A,$A205)</f>
        <v>2001.52</v>
      </c>
      <c r="AB205" s="88">
        <f>SUMIFS('Dec Receipts Data'!X:X,'Dec Receipts Data'!$A:$A,$B205)+SUMIFS('Dec Receipts Data'!X:X,'Dec Receipts Data'!$A:$A,$A205)</f>
        <v>0</v>
      </c>
      <c r="AC205" s="88">
        <f>SUMIFS('Dec Receipts Data'!Y:Y,'Dec Receipts Data'!$A:$A,$B205)+SUMIFS('Dec Receipts Data'!Y:Y,'Dec Receipts Data'!$A:$A,$A205)</f>
        <v>0</v>
      </c>
      <c r="AD205" s="88">
        <f>SUMIFS('Dec Receipts Data'!Z:Z,'Dec Receipts Data'!$A:$A,$B205)+SUMIFS('Dec Receipts Data'!Z:Z,'Dec Receipts Data'!$A:$A,$A205)</f>
        <v>0</v>
      </c>
      <c r="AE205" s="88">
        <f>SUMIFS('Dec Receipts Data'!AA:AA,'Dec Receipts Data'!$A:$A,$B205)+SUMIFS('Dec Receipts Data'!AA:AA,'Dec Receipts Data'!$A:$A,$A205)</f>
        <v>0</v>
      </c>
      <c r="AF205" s="88">
        <f>SUMIFS('Dec Receipts Data'!AB:AB,'Dec Receipts Data'!$A:$A,$B205)+SUMIFS('Dec Receipts Data'!AB:AB,'Dec Receipts Data'!$A:$A,$A205)</f>
        <v>0</v>
      </c>
      <c r="AG205" s="88">
        <f>SUMIFS('Dec Receipts Data'!AC:AC,'Dec Receipts Data'!$A:$A,$B205)+SUMIFS('Dec Receipts Data'!AC:AC,'Dec Receipts Data'!$A:$A,$A205)</f>
        <v>0</v>
      </c>
      <c r="AH205" s="88">
        <f>SUMIFS('Dec Receipts Data'!AD:AD,'Dec Receipts Data'!$A:$A,$B205)+SUMIFS('Dec Receipts Data'!AD:AD,'Dec Receipts Data'!$A:$A,$A205)</f>
        <v>0</v>
      </c>
      <c r="AI205" s="88">
        <f>SUMIFS('Dec Receipts Data'!AE:AE,'Dec Receipts Data'!$A:$A,$B205)+SUMIFS('Dec Receipts Data'!AE:AE,'Dec Receipts Data'!$A:$A,$A205)</f>
        <v>0</v>
      </c>
      <c r="AJ205" s="88">
        <f>SUMIFS('Dec Receipts Data'!AF:AF,'Dec Receipts Data'!$A:$A,$B205)+SUMIFS('Dec Receipts Data'!AF:AF,'Dec Receipts Data'!$A:$A,$A205)</f>
        <v>0</v>
      </c>
      <c r="AK205" s="88">
        <f>SUMIFS('Dec Receipts Data'!AG:AG,'Dec Receipts Data'!$A:$A,$B205)+SUMIFS('Dec Receipts Data'!AG:AG,'Dec Receipts Data'!$A:$A,$A205)</f>
        <v>0</v>
      </c>
    </row>
    <row r="206" spans="1:37" ht="13.2" outlineLevel="1">
      <c r="A206" s="86"/>
      <c r="B206" s="19" t="s">
        <v>497</v>
      </c>
      <c r="C206" s="127">
        <v>552</v>
      </c>
      <c r="D206" s="80">
        <f>SUMIFS('PMT Terms'!C:C,'PMT Terms'!B:B,B206)</f>
        <v>60</v>
      </c>
      <c r="E206" s="89">
        <f t="shared" si="3"/>
        <v>0</v>
      </c>
      <c r="F206" s="84">
        <f t="shared" si="5"/>
        <v>0</v>
      </c>
      <c r="G206" s="88">
        <f>SUMIFS('Dec Receipts Data'!C:C,'Dec Receipts Data'!$A:$A,$B206)+SUMIFS('Dec Receipts Data'!C:C,'Dec Receipts Data'!$A:$A,$A206)</f>
        <v>0</v>
      </c>
      <c r="H206" s="88">
        <f>SUMIFS('Dec Receipts Data'!D:D,'Dec Receipts Data'!$A:$A,$B206)+SUMIFS('Dec Receipts Data'!D:D,'Dec Receipts Data'!$A:$A,$A206)</f>
        <v>0</v>
      </c>
      <c r="I206" s="88">
        <f>SUMIFS('Dec Receipts Data'!E:E,'Dec Receipts Data'!$A:$A,$B206)+SUMIFS('Dec Receipts Data'!E:E,'Dec Receipts Data'!$A:$A,$A206)</f>
        <v>0</v>
      </c>
      <c r="J206" s="88">
        <f>SUMIFS('Dec Receipts Data'!F:F,'Dec Receipts Data'!$A:$A,$B206)+SUMIFS('Dec Receipts Data'!F:F,'Dec Receipts Data'!$A:$A,$A206)</f>
        <v>0</v>
      </c>
      <c r="K206" s="88">
        <f>SUMIFS('Dec Receipts Data'!G:G,'Dec Receipts Data'!$A:$A,$B206)+SUMIFS('Dec Receipts Data'!G:G,'Dec Receipts Data'!$A:$A,$A206)</f>
        <v>0</v>
      </c>
      <c r="L206" s="88">
        <f>SUMIFS('Dec Receipts Data'!H:H,'Dec Receipts Data'!$A:$A,$B206)+SUMIFS('Dec Receipts Data'!H:H,'Dec Receipts Data'!$A:$A,$A206)</f>
        <v>0</v>
      </c>
      <c r="M206" s="88">
        <f>SUMIFS('Dec Receipts Data'!I:I,'Dec Receipts Data'!$A:$A,$B206)+SUMIFS('Dec Receipts Data'!I:I,'Dec Receipts Data'!$A:$A,$A206)</f>
        <v>0</v>
      </c>
      <c r="N206" s="88">
        <f>SUMIFS('Dec Receipts Data'!J:J,'Dec Receipts Data'!$A:$A,$B206)+SUMIFS('Dec Receipts Data'!J:J,'Dec Receipts Data'!$A:$A,$A206)</f>
        <v>0</v>
      </c>
      <c r="O206" s="88">
        <f>SUMIFS('Dec Receipts Data'!K:K,'Dec Receipts Data'!$A:$A,$B206)+SUMIFS('Dec Receipts Data'!K:K,'Dec Receipts Data'!$A:$A,$A206)</f>
        <v>0</v>
      </c>
      <c r="P206" s="88">
        <f>SUMIFS('Dec Receipts Data'!L:L,'Dec Receipts Data'!$A:$A,$B206)+SUMIFS('Dec Receipts Data'!L:L,'Dec Receipts Data'!$A:$A,$A206)</f>
        <v>0</v>
      </c>
      <c r="Q206" s="88">
        <f>SUMIFS('Dec Receipts Data'!M:M,'Dec Receipts Data'!$A:$A,$B206)+SUMIFS('Dec Receipts Data'!M:M,'Dec Receipts Data'!$A:$A,$A206)</f>
        <v>0</v>
      </c>
      <c r="R206" s="88">
        <f>SUMIFS('Dec Receipts Data'!N:N,'Dec Receipts Data'!$A:$A,$B206)+SUMIFS('Dec Receipts Data'!N:N,'Dec Receipts Data'!$A:$A,$A206)</f>
        <v>0</v>
      </c>
      <c r="S206" s="88">
        <f>SUMIFS('Dec Receipts Data'!O:O,'Dec Receipts Data'!$A:$A,$B206)+SUMIFS('Dec Receipts Data'!O:O,'Dec Receipts Data'!$A:$A,$A206)</f>
        <v>0</v>
      </c>
      <c r="T206" s="88">
        <f>SUMIFS('Dec Receipts Data'!P:P,'Dec Receipts Data'!$A:$A,$B206)+SUMIFS('Dec Receipts Data'!P:P,'Dec Receipts Data'!$A:$A,$A206)</f>
        <v>0</v>
      </c>
      <c r="U206" s="88">
        <f>SUMIFS('Dec Receipts Data'!Q:Q,'Dec Receipts Data'!$A:$A,$B206)+SUMIFS('Dec Receipts Data'!Q:Q,'Dec Receipts Data'!$A:$A,$A206)</f>
        <v>0</v>
      </c>
      <c r="V206" s="88">
        <f>SUMIFS('Dec Receipts Data'!R:R,'Dec Receipts Data'!$A:$A,$B206)+SUMIFS('Dec Receipts Data'!R:R,'Dec Receipts Data'!$A:$A,$A206)</f>
        <v>0</v>
      </c>
      <c r="W206" s="88">
        <f>SUMIFS('Dec Receipts Data'!S:S,'Dec Receipts Data'!$A:$A,$B206)+SUMIFS('Dec Receipts Data'!S:S,'Dec Receipts Data'!$A:$A,$A206)</f>
        <v>0</v>
      </c>
      <c r="X206" s="88">
        <f>SUMIFS('Dec Receipts Data'!T:T,'Dec Receipts Data'!$A:$A,$B206)+SUMIFS('Dec Receipts Data'!T:T,'Dec Receipts Data'!$A:$A,$A206)</f>
        <v>0</v>
      </c>
      <c r="Y206" s="88">
        <f>SUMIFS('Dec Receipts Data'!U:U,'Dec Receipts Data'!$A:$A,$B206)+SUMIFS('Dec Receipts Data'!U:U,'Dec Receipts Data'!$A:$A,$A206)</f>
        <v>0</v>
      </c>
      <c r="Z206" s="88">
        <f>SUMIFS('Dec Receipts Data'!V:V,'Dec Receipts Data'!$A:$A,$B206)+SUMIFS('Dec Receipts Data'!V:V,'Dec Receipts Data'!$A:$A,$A206)</f>
        <v>0</v>
      </c>
      <c r="AA206" s="88">
        <f>SUMIFS('Dec Receipts Data'!W:W,'Dec Receipts Data'!$A:$A,$B206)+SUMIFS('Dec Receipts Data'!W:W,'Dec Receipts Data'!$A:$A,$A206)</f>
        <v>0</v>
      </c>
      <c r="AB206" s="88">
        <f>SUMIFS('Dec Receipts Data'!X:X,'Dec Receipts Data'!$A:$A,$B206)+SUMIFS('Dec Receipts Data'!X:X,'Dec Receipts Data'!$A:$A,$A206)</f>
        <v>0</v>
      </c>
      <c r="AC206" s="88">
        <f>SUMIFS('Dec Receipts Data'!Y:Y,'Dec Receipts Data'!$A:$A,$B206)+SUMIFS('Dec Receipts Data'!Y:Y,'Dec Receipts Data'!$A:$A,$A206)</f>
        <v>0</v>
      </c>
      <c r="AD206" s="88">
        <f>SUMIFS('Dec Receipts Data'!Z:Z,'Dec Receipts Data'!$A:$A,$B206)+SUMIFS('Dec Receipts Data'!Z:Z,'Dec Receipts Data'!$A:$A,$A206)</f>
        <v>0</v>
      </c>
      <c r="AE206" s="88">
        <f>SUMIFS('Dec Receipts Data'!AA:AA,'Dec Receipts Data'!$A:$A,$B206)+SUMIFS('Dec Receipts Data'!AA:AA,'Dec Receipts Data'!$A:$A,$A206)</f>
        <v>0</v>
      </c>
      <c r="AF206" s="88">
        <f>SUMIFS('Dec Receipts Data'!AB:AB,'Dec Receipts Data'!$A:$A,$B206)+SUMIFS('Dec Receipts Data'!AB:AB,'Dec Receipts Data'!$A:$A,$A206)</f>
        <v>0</v>
      </c>
      <c r="AG206" s="88">
        <f>SUMIFS('Dec Receipts Data'!AC:AC,'Dec Receipts Data'!$A:$A,$B206)+SUMIFS('Dec Receipts Data'!AC:AC,'Dec Receipts Data'!$A:$A,$A206)</f>
        <v>0</v>
      </c>
      <c r="AH206" s="88">
        <f>SUMIFS('Dec Receipts Data'!AD:AD,'Dec Receipts Data'!$A:$A,$B206)+SUMIFS('Dec Receipts Data'!AD:AD,'Dec Receipts Data'!$A:$A,$A206)</f>
        <v>0</v>
      </c>
      <c r="AI206" s="88">
        <f>SUMIFS('Dec Receipts Data'!AE:AE,'Dec Receipts Data'!$A:$A,$B206)+SUMIFS('Dec Receipts Data'!AE:AE,'Dec Receipts Data'!$A:$A,$A206)</f>
        <v>0</v>
      </c>
      <c r="AJ206" s="88">
        <f>SUMIFS('Dec Receipts Data'!AF:AF,'Dec Receipts Data'!$A:$A,$B206)+SUMIFS('Dec Receipts Data'!AF:AF,'Dec Receipts Data'!$A:$A,$A206)</f>
        <v>0</v>
      </c>
      <c r="AK206" s="88">
        <f>SUMIFS('Dec Receipts Data'!AG:AG,'Dec Receipts Data'!$A:$A,$B206)+SUMIFS('Dec Receipts Data'!AG:AG,'Dec Receipts Data'!$A:$A,$A206)</f>
        <v>0</v>
      </c>
    </row>
    <row r="207" spans="1:37" ht="13.2" outlineLevel="1">
      <c r="A207" s="86"/>
      <c r="B207" s="19" t="s">
        <v>146</v>
      </c>
      <c r="C207" s="127">
        <v>0</v>
      </c>
      <c r="D207" s="80">
        <f>SUMIFS('PMT Terms'!C:C,'PMT Terms'!B:B,B207)</f>
        <v>75</v>
      </c>
      <c r="E207" s="89" t="e">
        <f t="shared" si="3"/>
        <v>#DIV/0!</v>
      </c>
      <c r="F207" s="84">
        <f t="shared" si="5"/>
        <v>168382.1</v>
      </c>
      <c r="G207" s="88">
        <f>SUMIFS('Dec Receipts Data'!C:C,'Dec Receipts Data'!$A:$A,$B207)+SUMIFS('Dec Receipts Data'!C:C,'Dec Receipts Data'!$A:$A,$A207)</f>
        <v>0</v>
      </c>
      <c r="H207" s="88">
        <f>SUMIFS('Dec Receipts Data'!D:D,'Dec Receipts Data'!$A:$A,$B207)+SUMIFS('Dec Receipts Data'!D:D,'Dec Receipts Data'!$A:$A,$A207)</f>
        <v>2917.46</v>
      </c>
      <c r="I207" s="88">
        <f>SUMIFS('Dec Receipts Data'!E:E,'Dec Receipts Data'!$A:$A,$B207)+SUMIFS('Dec Receipts Data'!E:E,'Dec Receipts Data'!$A:$A,$A207)</f>
        <v>7034.02</v>
      </c>
      <c r="J207" s="88">
        <f>SUMIFS('Dec Receipts Data'!F:F,'Dec Receipts Data'!$A:$A,$B207)+SUMIFS('Dec Receipts Data'!F:F,'Dec Receipts Data'!$A:$A,$A207)</f>
        <v>1042.25</v>
      </c>
      <c r="K207" s="88">
        <f>SUMIFS('Dec Receipts Data'!G:G,'Dec Receipts Data'!$A:$A,$B207)+SUMIFS('Dec Receipts Data'!G:G,'Dec Receipts Data'!$A:$A,$A207)</f>
        <v>630</v>
      </c>
      <c r="L207" s="88">
        <f>SUMIFS('Dec Receipts Data'!H:H,'Dec Receipts Data'!$A:$A,$B207)+SUMIFS('Dec Receipts Data'!H:H,'Dec Receipts Data'!$A:$A,$A207)</f>
        <v>0</v>
      </c>
      <c r="M207" s="88">
        <f>SUMIFS('Dec Receipts Data'!I:I,'Dec Receipts Data'!$A:$A,$B207)+SUMIFS('Dec Receipts Data'!I:I,'Dec Receipts Data'!$A:$A,$A207)</f>
        <v>11399.1</v>
      </c>
      <c r="N207" s="88">
        <f>SUMIFS('Dec Receipts Data'!J:J,'Dec Receipts Data'!$A:$A,$B207)+SUMIFS('Dec Receipts Data'!J:J,'Dec Receipts Data'!$A:$A,$A207)</f>
        <v>22397.83</v>
      </c>
      <c r="O207" s="88">
        <f>SUMIFS('Dec Receipts Data'!K:K,'Dec Receipts Data'!$A:$A,$B207)+SUMIFS('Dec Receipts Data'!K:K,'Dec Receipts Data'!$A:$A,$A207)</f>
        <v>4995.5600000000004</v>
      </c>
      <c r="P207" s="88">
        <f>SUMIFS('Dec Receipts Data'!L:L,'Dec Receipts Data'!$A:$A,$B207)+SUMIFS('Dec Receipts Data'!L:L,'Dec Receipts Data'!$A:$A,$A207)</f>
        <v>153.4</v>
      </c>
      <c r="Q207" s="88">
        <f>SUMIFS('Dec Receipts Data'!M:M,'Dec Receipts Data'!$A:$A,$B207)+SUMIFS('Dec Receipts Data'!M:M,'Dec Receipts Data'!$A:$A,$A207)</f>
        <v>13787.85</v>
      </c>
      <c r="R207" s="88">
        <f>SUMIFS('Dec Receipts Data'!N:N,'Dec Receipts Data'!$A:$A,$B207)+SUMIFS('Dec Receipts Data'!N:N,'Dec Receipts Data'!$A:$A,$A207)</f>
        <v>0</v>
      </c>
      <c r="S207" s="88">
        <f>SUMIFS('Dec Receipts Data'!O:O,'Dec Receipts Data'!$A:$A,$B207)+SUMIFS('Dec Receipts Data'!O:O,'Dec Receipts Data'!$A:$A,$A207)</f>
        <v>50.34</v>
      </c>
      <c r="T207" s="88">
        <f>SUMIFS('Dec Receipts Data'!P:P,'Dec Receipts Data'!$A:$A,$B207)+SUMIFS('Dec Receipts Data'!P:P,'Dec Receipts Data'!$A:$A,$A207)</f>
        <v>0</v>
      </c>
      <c r="U207" s="88">
        <f>SUMIFS('Dec Receipts Data'!Q:Q,'Dec Receipts Data'!$A:$A,$B207)+SUMIFS('Dec Receipts Data'!Q:Q,'Dec Receipts Data'!$A:$A,$A207)</f>
        <v>0</v>
      </c>
      <c r="V207" s="88">
        <f>SUMIFS('Dec Receipts Data'!R:R,'Dec Receipts Data'!$A:$A,$B207)+SUMIFS('Dec Receipts Data'!R:R,'Dec Receipts Data'!$A:$A,$A207)</f>
        <v>50.34</v>
      </c>
      <c r="W207" s="88">
        <f>SUMIFS('Dec Receipts Data'!S:S,'Dec Receipts Data'!$A:$A,$B207)+SUMIFS('Dec Receipts Data'!S:S,'Dec Receipts Data'!$A:$A,$A207)</f>
        <v>0</v>
      </c>
      <c r="X207" s="88">
        <f>SUMIFS('Dec Receipts Data'!T:T,'Dec Receipts Data'!$A:$A,$B207)+SUMIFS('Dec Receipts Data'!T:T,'Dec Receipts Data'!$A:$A,$A207)</f>
        <v>34637.699999999997</v>
      </c>
      <c r="Y207" s="88">
        <f>SUMIFS('Dec Receipts Data'!U:U,'Dec Receipts Data'!$A:$A,$B207)+SUMIFS('Dec Receipts Data'!U:U,'Dec Receipts Data'!$A:$A,$A207)</f>
        <v>341.54</v>
      </c>
      <c r="Z207" s="88">
        <f>SUMIFS('Dec Receipts Data'!V:V,'Dec Receipts Data'!$A:$A,$B207)+SUMIFS('Dec Receipts Data'!V:V,'Dec Receipts Data'!$A:$A,$A207)</f>
        <v>126</v>
      </c>
      <c r="AA207" s="88">
        <f>SUMIFS('Dec Receipts Data'!W:W,'Dec Receipts Data'!$A:$A,$B207)+SUMIFS('Dec Receipts Data'!W:W,'Dec Receipts Data'!$A:$A,$A207)</f>
        <v>5174.28</v>
      </c>
      <c r="AB207" s="88">
        <f>SUMIFS('Dec Receipts Data'!X:X,'Dec Receipts Data'!$A:$A,$B207)+SUMIFS('Dec Receipts Data'!X:X,'Dec Receipts Data'!$A:$A,$A207)</f>
        <v>42205.57</v>
      </c>
      <c r="AC207" s="88">
        <f>SUMIFS('Dec Receipts Data'!Y:Y,'Dec Receipts Data'!$A:$A,$B207)+SUMIFS('Dec Receipts Data'!Y:Y,'Dec Receipts Data'!$A:$A,$A207)</f>
        <v>15587.91</v>
      </c>
      <c r="AD207" s="88">
        <f>SUMIFS('Dec Receipts Data'!Z:Z,'Dec Receipts Data'!$A:$A,$B207)+SUMIFS('Dec Receipts Data'!Z:Z,'Dec Receipts Data'!$A:$A,$A207)</f>
        <v>0</v>
      </c>
      <c r="AE207" s="88">
        <f>SUMIFS('Dec Receipts Data'!AA:AA,'Dec Receipts Data'!$A:$A,$B207)+SUMIFS('Dec Receipts Data'!AA:AA,'Dec Receipts Data'!$A:$A,$A207)</f>
        <v>34.979999999999997</v>
      </c>
      <c r="AF207" s="88">
        <f>SUMIFS('Dec Receipts Data'!AB:AB,'Dec Receipts Data'!$A:$A,$B207)+SUMIFS('Dec Receipts Data'!AB:AB,'Dec Receipts Data'!$A:$A,$A207)</f>
        <v>0</v>
      </c>
      <c r="AG207" s="88">
        <f>SUMIFS('Dec Receipts Data'!AC:AC,'Dec Receipts Data'!$A:$A,$B207)+SUMIFS('Dec Receipts Data'!AC:AC,'Dec Receipts Data'!$A:$A,$A207)</f>
        <v>0</v>
      </c>
      <c r="AH207" s="88">
        <f>SUMIFS('Dec Receipts Data'!AD:AD,'Dec Receipts Data'!$A:$A,$B207)+SUMIFS('Dec Receipts Data'!AD:AD,'Dec Receipts Data'!$A:$A,$A207)</f>
        <v>2478.04</v>
      </c>
      <c r="AI207" s="88">
        <f>SUMIFS('Dec Receipts Data'!AE:AE,'Dec Receipts Data'!$A:$A,$B207)+SUMIFS('Dec Receipts Data'!AE:AE,'Dec Receipts Data'!$A:$A,$A207)</f>
        <v>3287.57</v>
      </c>
      <c r="AJ207" s="88">
        <f>SUMIFS('Dec Receipts Data'!AF:AF,'Dec Receipts Data'!$A:$A,$B207)+SUMIFS('Dec Receipts Data'!AF:AF,'Dec Receipts Data'!$A:$A,$A207)</f>
        <v>0</v>
      </c>
      <c r="AK207" s="88">
        <f>SUMIFS('Dec Receipts Data'!AG:AG,'Dec Receipts Data'!$A:$A,$B207)+SUMIFS('Dec Receipts Data'!AG:AG,'Dec Receipts Data'!$A:$A,$A207)</f>
        <v>50.36</v>
      </c>
    </row>
    <row r="208" spans="1:37" ht="13.2" outlineLevel="1">
      <c r="A208" s="86"/>
      <c r="B208" s="19" t="s">
        <v>753</v>
      </c>
      <c r="C208" s="127">
        <v>0</v>
      </c>
      <c r="D208" s="80">
        <f>SUMIFS('PMT Terms'!C:C,'PMT Terms'!B:B,B208)</f>
        <v>55</v>
      </c>
      <c r="E208" s="89" t="e">
        <f t="shared" si="3"/>
        <v>#DIV/0!</v>
      </c>
      <c r="F208" s="84">
        <f t="shared" si="5"/>
        <v>22158</v>
      </c>
      <c r="G208" s="88">
        <f>SUMIFS('Dec Receipts Data'!C:C,'Dec Receipts Data'!$A:$A,$B208)+SUMIFS('Dec Receipts Data'!C:C,'Dec Receipts Data'!$A:$A,$A208)</f>
        <v>0</v>
      </c>
      <c r="H208" s="88">
        <f>SUMIFS('Dec Receipts Data'!D:D,'Dec Receipts Data'!$A:$A,$B208)+SUMIFS('Dec Receipts Data'!D:D,'Dec Receipts Data'!$A:$A,$A208)</f>
        <v>0</v>
      </c>
      <c r="I208" s="88">
        <f>SUMIFS('Dec Receipts Data'!E:E,'Dec Receipts Data'!$A:$A,$B208)+SUMIFS('Dec Receipts Data'!E:E,'Dec Receipts Data'!$A:$A,$A208)</f>
        <v>0</v>
      </c>
      <c r="J208" s="88">
        <f>SUMIFS('Dec Receipts Data'!F:F,'Dec Receipts Data'!$A:$A,$B208)+SUMIFS('Dec Receipts Data'!F:F,'Dec Receipts Data'!$A:$A,$A208)</f>
        <v>375.6</v>
      </c>
      <c r="K208" s="88">
        <f>SUMIFS('Dec Receipts Data'!G:G,'Dec Receipts Data'!$A:$A,$B208)+SUMIFS('Dec Receipts Data'!G:G,'Dec Receipts Data'!$A:$A,$A208)</f>
        <v>0</v>
      </c>
      <c r="L208" s="88">
        <f>SUMIFS('Dec Receipts Data'!H:H,'Dec Receipts Data'!$A:$A,$B208)+SUMIFS('Dec Receipts Data'!H:H,'Dec Receipts Data'!$A:$A,$A208)</f>
        <v>0</v>
      </c>
      <c r="M208" s="88">
        <f>SUMIFS('Dec Receipts Data'!I:I,'Dec Receipts Data'!$A:$A,$B208)+SUMIFS('Dec Receipts Data'!I:I,'Dec Receipts Data'!$A:$A,$A208)</f>
        <v>3744</v>
      </c>
      <c r="N208" s="88">
        <f>SUMIFS('Dec Receipts Data'!J:J,'Dec Receipts Data'!$A:$A,$B208)+SUMIFS('Dec Receipts Data'!J:J,'Dec Receipts Data'!$A:$A,$A208)</f>
        <v>5472</v>
      </c>
      <c r="O208" s="88">
        <f>SUMIFS('Dec Receipts Data'!K:K,'Dec Receipts Data'!$A:$A,$B208)+SUMIFS('Dec Receipts Data'!K:K,'Dec Receipts Data'!$A:$A,$A208)</f>
        <v>0</v>
      </c>
      <c r="P208" s="88">
        <f>SUMIFS('Dec Receipts Data'!L:L,'Dec Receipts Data'!$A:$A,$B208)+SUMIFS('Dec Receipts Data'!L:L,'Dec Receipts Data'!$A:$A,$A208)</f>
        <v>5449.2</v>
      </c>
      <c r="Q208" s="88">
        <f>SUMIFS('Dec Receipts Data'!M:M,'Dec Receipts Data'!$A:$A,$B208)+SUMIFS('Dec Receipts Data'!M:M,'Dec Receipts Data'!$A:$A,$A208)</f>
        <v>0</v>
      </c>
      <c r="R208" s="88">
        <f>SUMIFS('Dec Receipts Data'!N:N,'Dec Receipts Data'!$A:$A,$B208)+SUMIFS('Dec Receipts Data'!N:N,'Dec Receipts Data'!$A:$A,$A208)</f>
        <v>0</v>
      </c>
      <c r="S208" s="88">
        <f>SUMIFS('Dec Receipts Data'!O:O,'Dec Receipts Data'!$A:$A,$B208)+SUMIFS('Dec Receipts Data'!O:O,'Dec Receipts Data'!$A:$A,$A208)</f>
        <v>0</v>
      </c>
      <c r="T208" s="88">
        <f>SUMIFS('Dec Receipts Data'!P:P,'Dec Receipts Data'!$A:$A,$B208)+SUMIFS('Dec Receipts Data'!P:P,'Dec Receipts Data'!$A:$A,$A208)</f>
        <v>0</v>
      </c>
      <c r="U208" s="88">
        <f>SUMIFS('Dec Receipts Data'!Q:Q,'Dec Receipts Data'!$A:$A,$B208)+SUMIFS('Dec Receipts Data'!Q:Q,'Dec Receipts Data'!$A:$A,$A208)</f>
        <v>0</v>
      </c>
      <c r="V208" s="88">
        <f>SUMIFS('Dec Receipts Data'!R:R,'Dec Receipts Data'!$A:$A,$B208)+SUMIFS('Dec Receipts Data'!R:R,'Dec Receipts Data'!$A:$A,$A208)</f>
        <v>0</v>
      </c>
      <c r="W208" s="88">
        <f>SUMIFS('Dec Receipts Data'!S:S,'Dec Receipts Data'!$A:$A,$B208)+SUMIFS('Dec Receipts Data'!S:S,'Dec Receipts Data'!$A:$A,$A208)</f>
        <v>180</v>
      </c>
      <c r="X208" s="88">
        <f>SUMIFS('Dec Receipts Data'!T:T,'Dec Receipts Data'!$A:$A,$B208)+SUMIFS('Dec Receipts Data'!T:T,'Dec Receipts Data'!$A:$A,$A208)</f>
        <v>0</v>
      </c>
      <c r="Y208" s="88">
        <f>SUMIFS('Dec Receipts Data'!U:U,'Dec Receipts Data'!$A:$A,$B208)+SUMIFS('Dec Receipts Data'!U:U,'Dec Receipts Data'!$A:$A,$A208)</f>
        <v>205.2</v>
      </c>
      <c r="Z208" s="88">
        <f>SUMIFS('Dec Receipts Data'!V:V,'Dec Receipts Data'!$A:$A,$B208)+SUMIFS('Dec Receipts Data'!V:V,'Dec Receipts Data'!$A:$A,$A208)</f>
        <v>0</v>
      </c>
      <c r="AA208" s="88">
        <f>SUMIFS('Dec Receipts Data'!W:W,'Dec Receipts Data'!$A:$A,$B208)+SUMIFS('Dec Receipts Data'!W:W,'Dec Receipts Data'!$A:$A,$A208)</f>
        <v>2160</v>
      </c>
      <c r="AB208" s="88">
        <f>SUMIFS('Dec Receipts Data'!X:X,'Dec Receipts Data'!$A:$A,$B208)+SUMIFS('Dec Receipts Data'!X:X,'Dec Receipts Data'!$A:$A,$A208)</f>
        <v>0</v>
      </c>
      <c r="AC208" s="88">
        <f>SUMIFS('Dec Receipts Data'!Y:Y,'Dec Receipts Data'!$A:$A,$B208)+SUMIFS('Dec Receipts Data'!Y:Y,'Dec Receipts Data'!$A:$A,$A208)</f>
        <v>0</v>
      </c>
      <c r="AD208" s="88">
        <f>SUMIFS('Dec Receipts Data'!Z:Z,'Dec Receipts Data'!$A:$A,$B208)+SUMIFS('Dec Receipts Data'!Z:Z,'Dec Receipts Data'!$A:$A,$A208)</f>
        <v>0</v>
      </c>
      <c r="AE208" s="88">
        <f>SUMIFS('Dec Receipts Data'!AA:AA,'Dec Receipts Data'!$A:$A,$B208)+SUMIFS('Dec Receipts Data'!AA:AA,'Dec Receipts Data'!$A:$A,$A208)</f>
        <v>0</v>
      </c>
      <c r="AF208" s="88">
        <f>SUMIFS('Dec Receipts Data'!AB:AB,'Dec Receipts Data'!$A:$A,$B208)+SUMIFS('Dec Receipts Data'!AB:AB,'Dec Receipts Data'!$A:$A,$A208)</f>
        <v>0</v>
      </c>
      <c r="AG208" s="88">
        <f>SUMIFS('Dec Receipts Data'!AC:AC,'Dec Receipts Data'!$A:$A,$B208)+SUMIFS('Dec Receipts Data'!AC:AC,'Dec Receipts Data'!$A:$A,$A208)</f>
        <v>0</v>
      </c>
      <c r="AH208" s="88">
        <f>SUMIFS('Dec Receipts Data'!AD:AD,'Dec Receipts Data'!$A:$A,$B208)+SUMIFS('Dec Receipts Data'!AD:AD,'Dec Receipts Data'!$A:$A,$A208)</f>
        <v>0</v>
      </c>
      <c r="AI208" s="88">
        <f>SUMIFS('Dec Receipts Data'!AE:AE,'Dec Receipts Data'!$A:$A,$B208)+SUMIFS('Dec Receipts Data'!AE:AE,'Dec Receipts Data'!$A:$A,$A208)</f>
        <v>0</v>
      </c>
      <c r="AJ208" s="88">
        <f>SUMIFS('Dec Receipts Data'!AF:AF,'Dec Receipts Data'!$A:$A,$B208)+SUMIFS('Dec Receipts Data'!AF:AF,'Dec Receipts Data'!$A:$A,$A208)</f>
        <v>4572</v>
      </c>
      <c r="AK208" s="88">
        <f>SUMIFS('Dec Receipts Data'!AG:AG,'Dec Receipts Data'!$A:$A,$B208)+SUMIFS('Dec Receipts Data'!AG:AG,'Dec Receipts Data'!$A:$A,$A208)</f>
        <v>0</v>
      </c>
    </row>
    <row r="209" spans="1:37" ht="13.2" outlineLevel="1">
      <c r="A209" s="86"/>
      <c r="B209" s="19" t="s">
        <v>227</v>
      </c>
      <c r="C209" s="127">
        <v>0</v>
      </c>
      <c r="D209" s="80">
        <f>SUMIFS('PMT Terms'!C:C,'PMT Terms'!B:B,B209)</f>
        <v>115</v>
      </c>
      <c r="E209" s="89" t="e">
        <f t="shared" si="3"/>
        <v>#DIV/0!</v>
      </c>
      <c r="F209" s="84">
        <f t="shared" si="5"/>
        <v>129122.82</v>
      </c>
      <c r="G209" s="88">
        <f>SUMIFS('Dec Receipts Data'!C:C,'Dec Receipts Data'!$A:$A,$B209)+SUMIFS('Dec Receipts Data'!C:C,'Dec Receipts Data'!$A:$A,$A209)</f>
        <v>30639.89</v>
      </c>
      <c r="H209" s="88">
        <f>SUMIFS('Dec Receipts Data'!D:D,'Dec Receipts Data'!$A:$A,$B209)+SUMIFS('Dec Receipts Data'!D:D,'Dec Receipts Data'!$A:$A,$A209)</f>
        <v>2128.96</v>
      </c>
      <c r="I209" s="88">
        <f>SUMIFS('Dec Receipts Data'!E:E,'Dec Receipts Data'!$A:$A,$B209)+SUMIFS('Dec Receipts Data'!E:E,'Dec Receipts Data'!$A:$A,$A209)</f>
        <v>9583.2800000000007</v>
      </c>
      <c r="J209" s="88">
        <f>SUMIFS('Dec Receipts Data'!F:F,'Dec Receipts Data'!$A:$A,$B209)+SUMIFS('Dec Receipts Data'!F:F,'Dec Receipts Data'!$A:$A,$A209)</f>
        <v>6219.88</v>
      </c>
      <c r="K209" s="88">
        <f>SUMIFS('Dec Receipts Data'!G:G,'Dec Receipts Data'!$A:$A,$B209)+SUMIFS('Dec Receipts Data'!G:G,'Dec Receipts Data'!$A:$A,$A209)</f>
        <v>0</v>
      </c>
      <c r="L209" s="88">
        <f>SUMIFS('Dec Receipts Data'!H:H,'Dec Receipts Data'!$A:$A,$B209)+SUMIFS('Dec Receipts Data'!H:H,'Dec Receipts Data'!$A:$A,$A209)</f>
        <v>0</v>
      </c>
      <c r="M209" s="88">
        <f>SUMIFS('Dec Receipts Data'!I:I,'Dec Receipts Data'!$A:$A,$B209)+SUMIFS('Dec Receipts Data'!I:I,'Dec Receipts Data'!$A:$A,$A209)</f>
        <v>0</v>
      </c>
      <c r="N209" s="88">
        <f>SUMIFS('Dec Receipts Data'!J:J,'Dec Receipts Data'!$A:$A,$B209)+SUMIFS('Dec Receipts Data'!J:J,'Dec Receipts Data'!$A:$A,$A209)</f>
        <v>0</v>
      </c>
      <c r="O209" s="88">
        <f>SUMIFS('Dec Receipts Data'!K:K,'Dec Receipts Data'!$A:$A,$B209)+SUMIFS('Dec Receipts Data'!K:K,'Dec Receipts Data'!$A:$A,$A209)</f>
        <v>0</v>
      </c>
      <c r="P209" s="88">
        <f>SUMIFS('Dec Receipts Data'!L:L,'Dec Receipts Data'!$A:$A,$B209)+SUMIFS('Dec Receipts Data'!L:L,'Dec Receipts Data'!$A:$A,$A209)</f>
        <v>52472.21</v>
      </c>
      <c r="Q209" s="88">
        <f>SUMIFS('Dec Receipts Data'!M:M,'Dec Receipts Data'!$A:$A,$B209)+SUMIFS('Dec Receipts Data'!M:M,'Dec Receipts Data'!$A:$A,$A209)</f>
        <v>8522.52</v>
      </c>
      <c r="R209" s="88">
        <f>SUMIFS('Dec Receipts Data'!N:N,'Dec Receipts Data'!$A:$A,$B209)+SUMIFS('Dec Receipts Data'!N:N,'Dec Receipts Data'!$A:$A,$A209)</f>
        <v>0</v>
      </c>
      <c r="S209" s="88">
        <f>SUMIFS('Dec Receipts Data'!O:O,'Dec Receipts Data'!$A:$A,$B209)+SUMIFS('Dec Receipts Data'!O:O,'Dec Receipts Data'!$A:$A,$A209)</f>
        <v>0</v>
      </c>
      <c r="T209" s="88">
        <f>SUMIFS('Dec Receipts Data'!P:P,'Dec Receipts Data'!$A:$A,$B209)+SUMIFS('Dec Receipts Data'!P:P,'Dec Receipts Data'!$A:$A,$A209)</f>
        <v>0</v>
      </c>
      <c r="U209" s="88">
        <f>SUMIFS('Dec Receipts Data'!Q:Q,'Dec Receipts Data'!$A:$A,$B209)+SUMIFS('Dec Receipts Data'!Q:Q,'Dec Receipts Data'!$A:$A,$A209)</f>
        <v>0</v>
      </c>
      <c r="V209" s="88">
        <f>SUMIFS('Dec Receipts Data'!R:R,'Dec Receipts Data'!$A:$A,$B209)+SUMIFS('Dec Receipts Data'!R:R,'Dec Receipts Data'!$A:$A,$A209)</f>
        <v>0</v>
      </c>
      <c r="W209" s="88">
        <f>SUMIFS('Dec Receipts Data'!S:S,'Dec Receipts Data'!$A:$A,$B209)+SUMIFS('Dec Receipts Data'!S:S,'Dec Receipts Data'!$A:$A,$A209)</f>
        <v>0</v>
      </c>
      <c r="X209" s="88">
        <f>SUMIFS('Dec Receipts Data'!T:T,'Dec Receipts Data'!$A:$A,$B209)+SUMIFS('Dec Receipts Data'!T:T,'Dec Receipts Data'!$A:$A,$A209)</f>
        <v>1499.12</v>
      </c>
      <c r="Y209" s="88">
        <f>SUMIFS('Dec Receipts Data'!U:U,'Dec Receipts Data'!$A:$A,$B209)+SUMIFS('Dec Receipts Data'!U:U,'Dec Receipts Data'!$A:$A,$A209)</f>
        <v>0</v>
      </c>
      <c r="Z209" s="88">
        <f>SUMIFS('Dec Receipts Data'!V:V,'Dec Receipts Data'!$A:$A,$B209)+SUMIFS('Dec Receipts Data'!V:V,'Dec Receipts Data'!$A:$A,$A209)</f>
        <v>0</v>
      </c>
      <c r="AA209" s="88">
        <f>SUMIFS('Dec Receipts Data'!W:W,'Dec Receipts Data'!$A:$A,$B209)+SUMIFS('Dec Receipts Data'!W:W,'Dec Receipts Data'!$A:$A,$A209)</f>
        <v>0</v>
      </c>
      <c r="AB209" s="88">
        <f>SUMIFS('Dec Receipts Data'!X:X,'Dec Receipts Data'!$A:$A,$B209)+SUMIFS('Dec Receipts Data'!X:X,'Dec Receipts Data'!$A:$A,$A209)</f>
        <v>18056.96</v>
      </c>
      <c r="AC209" s="88">
        <f>SUMIFS('Dec Receipts Data'!Y:Y,'Dec Receipts Data'!$A:$A,$B209)+SUMIFS('Dec Receipts Data'!Y:Y,'Dec Receipts Data'!$A:$A,$A209)</f>
        <v>0</v>
      </c>
      <c r="AD209" s="88">
        <f>SUMIFS('Dec Receipts Data'!Z:Z,'Dec Receipts Data'!$A:$A,$B209)+SUMIFS('Dec Receipts Data'!Z:Z,'Dec Receipts Data'!$A:$A,$A209)</f>
        <v>0</v>
      </c>
      <c r="AE209" s="88">
        <f>SUMIFS('Dec Receipts Data'!AA:AA,'Dec Receipts Data'!$A:$A,$B209)+SUMIFS('Dec Receipts Data'!AA:AA,'Dec Receipts Data'!$A:$A,$A209)</f>
        <v>0</v>
      </c>
      <c r="AF209" s="88">
        <f>SUMIFS('Dec Receipts Data'!AB:AB,'Dec Receipts Data'!$A:$A,$B209)+SUMIFS('Dec Receipts Data'!AB:AB,'Dec Receipts Data'!$A:$A,$A209)</f>
        <v>0</v>
      </c>
      <c r="AG209" s="88">
        <f>SUMIFS('Dec Receipts Data'!AC:AC,'Dec Receipts Data'!$A:$A,$B209)+SUMIFS('Dec Receipts Data'!AC:AC,'Dec Receipts Data'!$A:$A,$A209)</f>
        <v>0</v>
      </c>
      <c r="AH209" s="88">
        <f>SUMIFS('Dec Receipts Data'!AD:AD,'Dec Receipts Data'!$A:$A,$B209)+SUMIFS('Dec Receipts Data'!AD:AD,'Dec Receipts Data'!$A:$A,$A209)</f>
        <v>0</v>
      </c>
      <c r="AI209" s="88">
        <f>SUMIFS('Dec Receipts Data'!AE:AE,'Dec Receipts Data'!$A:$A,$B209)+SUMIFS('Dec Receipts Data'!AE:AE,'Dec Receipts Data'!$A:$A,$A209)</f>
        <v>0</v>
      </c>
      <c r="AJ209" s="88">
        <f>SUMIFS('Dec Receipts Data'!AF:AF,'Dec Receipts Data'!$A:$A,$B209)+SUMIFS('Dec Receipts Data'!AF:AF,'Dec Receipts Data'!$A:$A,$A209)</f>
        <v>0</v>
      </c>
      <c r="AK209" s="88">
        <f>SUMIFS('Dec Receipts Data'!AG:AG,'Dec Receipts Data'!$A:$A,$B209)+SUMIFS('Dec Receipts Data'!AG:AG,'Dec Receipts Data'!$A:$A,$A209)</f>
        <v>0</v>
      </c>
    </row>
    <row r="210" spans="1:37" ht="13.2" outlineLevel="1">
      <c r="A210" s="86"/>
      <c r="B210" s="19" t="s">
        <v>206</v>
      </c>
      <c r="C210" s="127">
        <v>0</v>
      </c>
      <c r="D210" s="80">
        <f>SUMIFS('PMT Terms'!C:C,'PMT Terms'!B:B,B210)</f>
        <v>45</v>
      </c>
      <c r="E210" s="89" t="e">
        <f t="shared" si="3"/>
        <v>#DIV/0!</v>
      </c>
      <c r="F210" s="84">
        <f t="shared" si="5"/>
        <v>57844.42</v>
      </c>
      <c r="G210" s="88">
        <f>SUMIFS('Dec Receipts Data'!C:C,'Dec Receipts Data'!$A:$A,$B210)+SUMIFS('Dec Receipts Data'!C:C,'Dec Receipts Data'!$A:$A,$A210)</f>
        <v>0</v>
      </c>
      <c r="H210" s="88">
        <f>SUMIFS('Dec Receipts Data'!D:D,'Dec Receipts Data'!$A:$A,$B210)+SUMIFS('Dec Receipts Data'!D:D,'Dec Receipts Data'!$A:$A,$A210)</f>
        <v>0</v>
      </c>
      <c r="I210" s="88">
        <f>SUMIFS('Dec Receipts Data'!E:E,'Dec Receipts Data'!$A:$A,$B210)+SUMIFS('Dec Receipts Data'!E:E,'Dec Receipts Data'!$A:$A,$A210)</f>
        <v>0</v>
      </c>
      <c r="J210" s="88">
        <f>SUMIFS('Dec Receipts Data'!F:F,'Dec Receipts Data'!$A:$A,$B210)+SUMIFS('Dec Receipts Data'!F:F,'Dec Receipts Data'!$A:$A,$A210)</f>
        <v>34905.06</v>
      </c>
      <c r="K210" s="88">
        <f>SUMIFS('Dec Receipts Data'!G:G,'Dec Receipts Data'!$A:$A,$B210)+SUMIFS('Dec Receipts Data'!G:G,'Dec Receipts Data'!$A:$A,$A210)</f>
        <v>0</v>
      </c>
      <c r="L210" s="88">
        <f>SUMIFS('Dec Receipts Data'!H:H,'Dec Receipts Data'!$A:$A,$B210)+SUMIFS('Dec Receipts Data'!H:H,'Dec Receipts Data'!$A:$A,$A210)</f>
        <v>0</v>
      </c>
      <c r="M210" s="88">
        <f>SUMIFS('Dec Receipts Data'!I:I,'Dec Receipts Data'!$A:$A,$B210)+SUMIFS('Dec Receipts Data'!I:I,'Dec Receipts Data'!$A:$A,$A210)</f>
        <v>0</v>
      </c>
      <c r="N210" s="88">
        <f>SUMIFS('Dec Receipts Data'!J:J,'Dec Receipts Data'!$A:$A,$B210)+SUMIFS('Dec Receipts Data'!J:J,'Dec Receipts Data'!$A:$A,$A210)</f>
        <v>0</v>
      </c>
      <c r="O210" s="88">
        <f>SUMIFS('Dec Receipts Data'!K:K,'Dec Receipts Data'!$A:$A,$B210)+SUMIFS('Dec Receipts Data'!K:K,'Dec Receipts Data'!$A:$A,$A210)</f>
        <v>0</v>
      </c>
      <c r="P210" s="88">
        <f>SUMIFS('Dec Receipts Data'!L:L,'Dec Receipts Data'!$A:$A,$B210)+SUMIFS('Dec Receipts Data'!L:L,'Dec Receipts Data'!$A:$A,$A210)</f>
        <v>0</v>
      </c>
      <c r="Q210" s="88">
        <f>SUMIFS('Dec Receipts Data'!M:M,'Dec Receipts Data'!$A:$A,$B210)+SUMIFS('Dec Receipts Data'!M:M,'Dec Receipts Data'!$A:$A,$A210)</f>
        <v>5929.96</v>
      </c>
      <c r="R210" s="88">
        <f>SUMIFS('Dec Receipts Data'!N:N,'Dec Receipts Data'!$A:$A,$B210)+SUMIFS('Dec Receipts Data'!N:N,'Dec Receipts Data'!$A:$A,$A210)</f>
        <v>0</v>
      </c>
      <c r="S210" s="88">
        <f>SUMIFS('Dec Receipts Data'!O:O,'Dec Receipts Data'!$A:$A,$B210)+SUMIFS('Dec Receipts Data'!O:O,'Dec Receipts Data'!$A:$A,$A210)</f>
        <v>0</v>
      </c>
      <c r="T210" s="88">
        <f>SUMIFS('Dec Receipts Data'!P:P,'Dec Receipts Data'!$A:$A,$B210)+SUMIFS('Dec Receipts Data'!P:P,'Dec Receipts Data'!$A:$A,$A210)</f>
        <v>0</v>
      </c>
      <c r="U210" s="88">
        <f>SUMIFS('Dec Receipts Data'!Q:Q,'Dec Receipts Data'!$A:$A,$B210)+SUMIFS('Dec Receipts Data'!Q:Q,'Dec Receipts Data'!$A:$A,$A210)</f>
        <v>0</v>
      </c>
      <c r="V210" s="88">
        <f>SUMIFS('Dec Receipts Data'!R:R,'Dec Receipts Data'!$A:$A,$B210)+SUMIFS('Dec Receipts Data'!R:R,'Dec Receipts Data'!$A:$A,$A210)</f>
        <v>0</v>
      </c>
      <c r="W210" s="88">
        <f>SUMIFS('Dec Receipts Data'!S:S,'Dec Receipts Data'!$A:$A,$B210)+SUMIFS('Dec Receipts Data'!S:S,'Dec Receipts Data'!$A:$A,$A210)</f>
        <v>0</v>
      </c>
      <c r="X210" s="88">
        <f>SUMIFS('Dec Receipts Data'!T:T,'Dec Receipts Data'!$A:$A,$B210)+SUMIFS('Dec Receipts Data'!T:T,'Dec Receipts Data'!$A:$A,$A210)</f>
        <v>0</v>
      </c>
      <c r="Y210" s="88">
        <f>SUMIFS('Dec Receipts Data'!U:U,'Dec Receipts Data'!$A:$A,$B210)+SUMIFS('Dec Receipts Data'!U:U,'Dec Receipts Data'!$A:$A,$A210)</f>
        <v>0</v>
      </c>
      <c r="Z210" s="88">
        <f>SUMIFS('Dec Receipts Data'!V:V,'Dec Receipts Data'!$A:$A,$B210)+SUMIFS('Dec Receipts Data'!V:V,'Dec Receipts Data'!$A:$A,$A210)</f>
        <v>0</v>
      </c>
      <c r="AA210" s="88">
        <f>SUMIFS('Dec Receipts Data'!W:W,'Dec Receipts Data'!$A:$A,$B210)+SUMIFS('Dec Receipts Data'!W:W,'Dec Receipts Data'!$A:$A,$A210)</f>
        <v>0</v>
      </c>
      <c r="AB210" s="88">
        <f>SUMIFS('Dec Receipts Data'!X:X,'Dec Receipts Data'!$A:$A,$B210)+SUMIFS('Dec Receipts Data'!X:X,'Dec Receipts Data'!$A:$A,$A210)</f>
        <v>0</v>
      </c>
      <c r="AC210" s="88">
        <f>SUMIFS('Dec Receipts Data'!Y:Y,'Dec Receipts Data'!$A:$A,$B210)+SUMIFS('Dec Receipts Data'!Y:Y,'Dec Receipts Data'!$A:$A,$A210)</f>
        <v>17009.400000000001</v>
      </c>
      <c r="AD210" s="88">
        <f>SUMIFS('Dec Receipts Data'!Z:Z,'Dec Receipts Data'!$A:$A,$B210)+SUMIFS('Dec Receipts Data'!Z:Z,'Dec Receipts Data'!$A:$A,$A210)</f>
        <v>0</v>
      </c>
      <c r="AE210" s="88">
        <f>SUMIFS('Dec Receipts Data'!AA:AA,'Dec Receipts Data'!$A:$A,$B210)+SUMIFS('Dec Receipts Data'!AA:AA,'Dec Receipts Data'!$A:$A,$A210)</f>
        <v>0</v>
      </c>
      <c r="AF210" s="88">
        <f>SUMIFS('Dec Receipts Data'!AB:AB,'Dec Receipts Data'!$A:$A,$B210)+SUMIFS('Dec Receipts Data'!AB:AB,'Dec Receipts Data'!$A:$A,$A210)</f>
        <v>0</v>
      </c>
      <c r="AG210" s="88">
        <f>SUMIFS('Dec Receipts Data'!AC:AC,'Dec Receipts Data'!$A:$A,$B210)+SUMIFS('Dec Receipts Data'!AC:AC,'Dec Receipts Data'!$A:$A,$A210)</f>
        <v>0</v>
      </c>
      <c r="AH210" s="88">
        <f>SUMIFS('Dec Receipts Data'!AD:AD,'Dec Receipts Data'!$A:$A,$B210)+SUMIFS('Dec Receipts Data'!AD:AD,'Dec Receipts Data'!$A:$A,$A210)</f>
        <v>0</v>
      </c>
      <c r="AI210" s="88">
        <f>SUMIFS('Dec Receipts Data'!AE:AE,'Dec Receipts Data'!$A:$A,$B210)+SUMIFS('Dec Receipts Data'!AE:AE,'Dec Receipts Data'!$A:$A,$A210)</f>
        <v>0</v>
      </c>
      <c r="AJ210" s="88">
        <f>SUMIFS('Dec Receipts Data'!AF:AF,'Dec Receipts Data'!$A:$A,$B210)+SUMIFS('Dec Receipts Data'!AF:AF,'Dec Receipts Data'!$A:$A,$A210)</f>
        <v>0</v>
      </c>
      <c r="AK210" s="88">
        <f>SUMIFS('Dec Receipts Data'!AG:AG,'Dec Receipts Data'!$A:$A,$B210)+SUMIFS('Dec Receipts Data'!AG:AG,'Dec Receipts Data'!$A:$A,$A210)</f>
        <v>0</v>
      </c>
    </row>
    <row r="211" spans="1:37" ht="13.2" outlineLevel="1">
      <c r="A211" s="86"/>
      <c r="B211" s="19" t="s">
        <v>555</v>
      </c>
      <c r="C211" s="127">
        <v>0</v>
      </c>
      <c r="D211" s="80">
        <f>SUMIFS('PMT Terms'!C:C,'PMT Terms'!B:B,B211)</f>
        <v>60</v>
      </c>
      <c r="E211" s="89" t="e">
        <f t="shared" si="3"/>
        <v>#DIV/0!</v>
      </c>
      <c r="F211" s="84">
        <f t="shared" si="5"/>
        <v>0</v>
      </c>
      <c r="G211" s="88">
        <f>SUMIFS('Dec Receipts Data'!C:C,'Dec Receipts Data'!$A:$A,$B211)+SUMIFS('Dec Receipts Data'!C:C,'Dec Receipts Data'!$A:$A,$A211)</f>
        <v>0</v>
      </c>
      <c r="H211" s="88">
        <f>SUMIFS('Dec Receipts Data'!D:D,'Dec Receipts Data'!$A:$A,$B211)+SUMIFS('Dec Receipts Data'!D:D,'Dec Receipts Data'!$A:$A,$A211)</f>
        <v>0</v>
      </c>
      <c r="I211" s="88">
        <f>SUMIFS('Dec Receipts Data'!E:E,'Dec Receipts Data'!$A:$A,$B211)+SUMIFS('Dec Receipts Data'!E:E,'Dec Receipts Data'!$A:$A,$A211)</f>
        <v>0</v>
      </c>
      <c r="J211" s="88">
        <f>SUMIFS('Dec Receipts Data'!F:F,'Dec Receipts Data'!$A:$A,$B211)+SUMIFS('Dec Receipts Data'!F:F,'Dec Receipts Data'!$A:$A,$A211)</f>
        <v>0</v>
      </c>
      <c r="K211" s="88">
        <f>SUMIFS('Dec Receipts Data'!G:G,'Dec Receipts Data'!$A:$A,$B211)+SUMIFS('Dec Receipts Data'!G:G,'Dec Receipts Data'!$A:$A,$A211)</f>
        <v>0</v>
      </c>
      <c r="L211" s="88">
        <f>SUMIFS('Dec Receipts Data'!H:H,'Dec Receipts Data'!$A:$A,$B211)+SUMIFS('Dec Receipts Data'!H:H,'Dec Receipts Data'!$A:$A,$A211)</f>
        <v>0</v>
      </c>
      <c r="M211" s="88">
        <f>SUMIFS('Dec Receipts Data'!I:I,'Dec Receipts Data'!$A:$A,$B211)+SUMIFS('Dec Receipts Data'!I:I,'Dec Receipts Data'!$A:$A,$A211)</f>
        <v>0</v>
      </c>
      <c r="N211" s="88">
        <f>SUMIFS('Dec Receipts Data'!J:J,'Dec Receipts Data'!$A:$A,$B211)+SUMIFS('Dec Receipts Data'!J:J,'Dec Receipts Data'!$A:$A,$A211)</f>
        <v>0</v>
      </c>
      <c r="O211" s="88">
        <f>SUMIFS('Dec Receipts Data'!K:K,'Dec Receipts Data'!$A:$A,$B211)+SUMIFS('Dec Receipts Data'!K:K,'Dec Receipts Data'!$A:$A,$A211)</f>
        <v>0</v>
      </c>
      <c r="P211" s="88">
        <f>SUMIFS('Dec Receipts Data'!L:L,'Dec Receipts Data'!$A:$A,$B211)+SUMIFS('Dec Receipts Data'!L:L,'Dec Receipts Data'!$A:$A,$A211)</f>
        <v>0</v>
      </c>
      <c r="Q211" s="88">
        <f>SUMIFS('Dec Receipts Data'!M:M,'Dec Receipts Data'!$A:$A,$B211)+SUMIFS('Dec Receipts Data'!M:M,'Dec Receipts Data'!$A:$A,$A211)</f>
        <v>0</v>
      </c>
      <c r="R211" s="88">
        <f>SUMIFS('Dec Receipts Data'!N:N,'Dec Receipts Data'!$A:$A,$B211)+SUMIFS('Dec Receipts Data'!N:N,'Dec Receipts Data'!$A:$A,$A211)</f>
        <v>0</v>
      </c>
      <c r="S211" s="88">
        <f>SUMIFS('Dec Receipts Data'!O:O,'Dec Receipts Data'!$A:$A,$B211)+SUMIFS('Dec Receipts Data'!O:O,'Dec Receipts Data'!$A:$A,$A211)</f>
        <v>0</v>
      </c>
      <c r="T211" s="88">
        <f>SUMIFS('Dec Receipts Data'!P:P,'Dec Receipts Data'!$A:$A,$B211)+SUMIFS('Dec Receipts Data'!P:P,'Dec Receipts Data'!$A:$A,$A211)</f>
        <v>0</v>
      </c>
      <c r="U211" s="88">
        <f>SUMIFS('Dec Receipts Data'!Q:Q,'Dec Receipts Data'!$A:$A,$B211)+SUMIFS('Dec Receipts Data'!Q:Q,'Dec Receipts Data'!$A:$A,$A211)</f>
        <v>0</v>
      </c>
      <c r="V211" s="88">
        <f>SUMIFS('Dec Receipts Data'!R:R,'Dec Receipts Data'!$A:$A,$B211)+SUMIFS('Dec Receipts Data'!R:R,'Dec Receipts Data'!$A:$A,$A211)</f>
        <v>0</v>
      </c>
      <c r="W211" s="88">
        <f>SUMIFS('Dec Receipts Data'!S:S,'Dec Receipts Data'!$A:$A,$B211)+SUMIFS('Dec Receipts Data'!S:S,'Dec Receipts Data'!$A:$A,$A211)</f>
        <v>0</v>
      </c>
      <c r="X211" s="88">
        <f>SUMIFS('Dec Receipts Data'!T:T,'Dec Receipts Data'!$A:$A,$B211)+SUMIFS('Dec Receipts Data'!T:T,'Dec Receipts Data'!$A:$A,$A211)</f>
        <v>0</v>
      </c>
      <c r="Y211" s="88">
        <f>SUMIFS('Dec Receipts Data'!U:U,'Dec Receipts Data'!$A:$A,$B211)+SUMIFS('Dec Receipts Data'!U:U,'Dec Receipts Data'!$A:$A,$A211)</f>
        <v>0</v>
      </c>
      <c r="Z211" s="88">
        <f>SUMIFS('Dec Receipts Data'!V:V,'Dec Receipts Data'!$A:$A,$B211)+SUMIFS('Dec Receipts Data'!V:V,'Dec Receipts Data'!$A:$A,$A211)</f>
        <v>0</v>
      </c>
      <c r="AA211" s="88">
        <f>SUMIFS('Dec Receipts Data'!W:W,'Dec Receipts Data'!$A:$A,$B211)+SUMIFS('Dec Receipts Data'!W:W,'Dec Receipts Data'!$A:$A,$A211)</f>
        <v>0</v>
      </c>
      <c r="AB211" s="88">
        <f>SUMIFS('Dec Receipts Data'!X:X,'Dec Receipts Data'!$A:$A,$B211)+SUMIFS('Dec Receipts Data'!X:X,'Dec Receipts Data'!$A:$A,$A211)</f>
        <v>0</v>
      </c>
      <c r="AC211" s="88">
        <f>SUMIFS('Dec Receipts Data'!Y:Y,'Dec Receipts Data'!$A:$A,$B211)+SUMIFS('Dec Receipts Data'!Y:Y,'Dec Receipts Data'!$A:$A,$A211)</f>
        <v>0</v>
      </c>
      <c r="AD211" s="88">
        <f>SUMIFS('Dec Receipts Data'!Z:Z,'Dec Receipts Data'!$A:$A,$B211)+SUMIFS('Dec Receipts Data'!Z:Z,'Dec Receipts Data'!$A:$A,$A211)</f>
        <v>0</v>
      </c>
      <c r="AE211" s="88">
        <f>SUMIFS('Dec Receipts Data'!AA:AA,'Dec Receipts Data'!$A:$A,$B211)+SUMIFS('Dec Receipts Data'!AA:AA,'Dec Receipts Data'!$A:$A,$A211)</f>
        <v>0</v>
      </c>
      <c r="AF211" s="88">
        <f>SUMIFS('Dec Receipts Data'!AB:AB,'Dec Receipts Data'!$A:$A,$B211)+SUMIFS('Dec Receipts Data'!AB:AB,'Dec Receipts Data'!$A:$A,$A211)</f>
        <v>0</v>
      </c>
      <c r="AG211" s="88">
        <f>SUMIFS('Dec Receipts Data'!AC:AC,'Dec Receipts Data'!$A:$A,$B211)+SUMIFS('Dec Receipts Data'!AC:AC,'Dec Receipts Data'!$A:$A,$A211)</f>
        <v>0</v>
      </c>
      <c r="AH211" s="88">
        <f>SUMIFS('Dec Receipts Data'!AD:AD,'Dec Receipts Data'!$A:$A,$B211)+SUMIFS('Dec Receipts Data'!AD:AD,'Dec Receipts Data'!$A:$A,$A211)</f>
        <v>0</v>
      </c>
      <c r="AI211" s="88">
        <f>SUMIFS('Dec Receipts Data'!AE:AE,'Dec Receipts Data'!$A:$A,$B211)+SUMIFS('Dec Receipts Data'!AE:AE,'Dec Receipts Data'!$A:$A,$A211)</f>
        <v>0</v>
      </c>
      <c r="AJ211" s="88">
        <f>SUMIFS('Dec Receipts Data'!AF:AF,'Dec Receipts Data'!$A:$A,$B211)+SUMIFS('Dec Receipts Data'!AF:AF,'Dec Receipts Data'!$A:$A,$A211)</f>
        <v>0</v>
      </c>
      <c r="AK211" s="88">
        <f>SUMIFS('Dec Receipts Data'!AG:AG,'Dec Receipts Data'!$A:$A,$B211)+SUMIFS('Dec Receipts Data'!AG:AG,'Dec Receipts Data'!$A:$A,$A211)</f>
        <v>0</v>
      </c>
    </row>
    <row r="212" spans="1:37" ht="13.2" outlineLevel="1">
      <c r="A212" s="86"/>
      <c r="B212" s="19" t="s">
        <v>754</v>
      </c>
      <c r="C212" s="127">
        <v>0</v>
      </c>
      <c r="D212" s="80">
        <f>SUMIFS('PMT Terms'!C:C,'PMT Terms'!B:B,B212)</f>
        <v>60</v>
      </c>
      <c r="E212" s="89" t="e">
        <f t="shared" si="3"/>
        <v>#DIV/0!</v>
      </c>
      <c r="F212" s="84">
        <f t="shared" si="5"/>
        <v>0</v>
      </c>
      <c r="G212" s="88">
        <f>SUMIFS('Dec Receipts Data'!C:C,'Dec Receipts Data'!$A:$A,$B212)+SUMIFS('Dec Receipts Data'!C:C,'Dec Receipts Data'!$A:$A,$A212)</f>
        <v>0</v>
      </c>
      <c r="H212" s="88">
        <f>SUMIFS('Dec Receipts Data'!D:D,'Dec Receipts Data'!$A:$A,$B212)+SUMIFS('Dec Receipts Data'!D:D,'Dec Receipts Data'!$A:$A,$A212)</f>
        <v>0</v>
      </c>
      <c r="I212" s="88">
        <f>SUMIFS('Dec Receipts Data'!E:E,'Dec Receipts Data'!$A:$A,$B212)+SUMIFS('Dec Receipts Data'!E:E,'Dec Receipts Data'!$A:$A,$A212)</f>
        <v>0</v>
      </c>
      <c r="J212" s="88">
        <f>SUMIFS('Dec Receipts Data'!F:F,'Dec Receipts Data'!$A:$A,$B212)+SUMIFS('Dec Receipts Data'!F:F,'Dec Receipts Data'!$A:$A,$A212)</f>
        <v>0</v>
      </c>
      <c r="K212" s="88">
        <f>SUMIFS('Dec Receipts Data'!G:G,'Dec Receipts Data'!$A:$A,$B212)+SUMIFS('Dec Receipts Data'!G:G,'Dec Receipts Data'!$A:$A,$A212)</f>
        <v>0</v>
      </c>
      <c r="L212" s="88">
        <f>SUMIFS('Dec Receipts Data'!H:H,'Dec Receipts Data'!$A:$A,$B212)+SUMIFS('Dec Receipts Data'!H:H,'Dec Receipts Data'!$A:$A,$A212)</f>
        <v>0</v>
      </c>
      <c r="M212" s="88">
        <f>SUMIFS('Dec Receipts Data'!I:I,'Dec Receipts Data'!$A:$A,$B212)+SUMIFS('Dec Receipts Data'!I:I,'Dec Receipts Data'!$A:$A,$A212)</f>
        <v>0</v>
      </c>
      <c r="N212" s="88">
        <f>SUMIFS('Dec Receipts Data'!J:J,'Dec Receipts Data'!$A:$A,$B212)+SUMIFS('Dec Receipts Data'!J:J,'Dec Receipts Data'!$A:$A,$A212)</f>
        <v>0</v>
      </c>
      <c r="O212" s="88">
        <f>SUMIFS('Dec Receipts Data'!K:K,'Dec Receipts Data'!$A:$A,$B212)+SUMIFS('Dec Receipts Data'!K:K,'Dec Receipts Data'!$A:$A,$A212)</f>
        <v>0</v>
      </c>
      <c r="P212" s="88">
        <f>SUMIFS('Dec Receipts Data'!L:L,'Dec Receipts Data'!$A:$A,$B212)+SUMIFS('Dec Receipts Data'!L:L,'Dec Receipts Data'!$A:$A,$A212)</f>
        <v>0</v>
      </c>
      <c r="Q212" s="88">
        <f>SUMIFS('Dec Receipts Data'!M:M,'Dec Receipts Data'!$A:$A,$B212)+SUMIFS('Dec Receipts Data'!M:M,'Dec Receipts Data'!$A:$A,$A212)</f>
        <v>0</v>
      </c>
      <c r="R212" s="88">
        <f>SUMIFS('Dec Receipts Data'!N:N,'Dec Receipts Data'!$A:$A,$B212)+SUMIFS('Dec Receipts Data'!N:N,'Dec Receipts Data'!$A:$A,$A212)</f>
        <v>0</v>
      </c>
      <c r="S212" s="88">
        <f>SUMIFS('Dec Receipts Data'!O:O,'Dec Receipts Data'!$A:$A,$B212)+SUMIFS('Dec Receipts Data'!O:O,'Dec Receipts Data'!$A:$A,$A212)</f>
        <v>0</v>
      </c>
      <c r="T212" s="88">
        <f>SUMIFS('Dec Receipts Data'!P:P,'Dec Receipts Data'!$A:$A,$B212)+SUMIFS('Dec Receipts Data'!P:P,'Dec Receipts Data'!$A:$A,$A212)</f>
        <v>0</v>
      </c>
      <c r="U212" s="88">
        <f>SUMIFS('Dec Receipts Data'!Q:Q,'Dec Receipts Data'!$A:$A,$B212)+SUMIFS('Dec Receipts Data'!Q:Q,'Dec Receipts Data'!$A:$A,$A212)</f>
        <v>0</v>
      </c>
      <c r="V212" s="88">
        <f>SUMIFS('Dec Receipts Data'!R:R,'Dec Receipts Data'!$A:$A,$B212)+SUMIFS('Dec Receipts Data'!R:R,'Dec Receipts Data'!$A:$A,$A212)</f>
        <v>0</v>
      </c>
      <c r="W212" s="88">
        <f>SUMIFS('Dec Receipts Data'!S:S,'Dec Receipts Data'!$A:$A,$B212)+SUMIFS('Dec Receipts Data'!S:S,'Dec Receipts Data'!$A:$A,$A212)</f>
        <v>0</v>
      </c>
      <c r="X212" s="88">
        <f>SUMIFS('Dec Receipts Data'!T:T,'Dec Receipts Data'!$A:$A,$B212)+SUMIFS('Dec Receipts Data'!T:T,'Dec Receipts Data'!$A:$A,$A212)</f>
        <v>0</v>
      </c>
      <c r="Y212" s="88">
        <f>SUMIFS('Dec Receipts Data'!U:U,'Dec Receipts Data'!$A:$A,$B212)+SUMIFS('Dec Receipts Data'!U:U,'Dec Receipts Data'!$A:$A,$A212)</f>
        <v>0</v>
      </c>
      <c r="Z212" s="88">
        <f>SUMIFS('Dec Receipts Data'!V:V,'Dec Receipts Data'!$A:$A,$B212)+SUMIFS('Dec Receipts Data'!V:V,'Dec Receipts Data'!$A:$A,$A212)</f>
        <v>0</v>
      </c>
      <c r="AA212" s="88">
        <f>SUMIFS('Dec Receipts Data'!W:W,'Dec Receipts Data'!$A:$A,$B212)+SUMIFS('Dec Receipts Data'!W:W,'Dec Receipts Data'!$A:$A,$A212)</f>
        <v>0</v>
      </c>
      <c r="AB212" s="88">
        <f>SUMIFS('Dec Receipts Data'!X:X,'Dec Receipts Data'!$A:$A,$B212)+SUMIFS('Dec Receipts Data'!X:X,'Dec Receipts Data'!$A:$A,$A212)</f>
        <v>0</v>
      </c>
      <c r="AC212" s="88">
        <f>SUMIFS('Dec Receipts Data'!Y:Y,'Dec Receipts Data'!$A:$A,$B212)+SUMIFS('Dec Receipts Data'!Y:Y,'Dec Receipts Data'!$A:$A,$A212)</f>
        <v>0</v>
      </c>
      <c r="AD212" s="88">
        <f>SUMIFS('Dec Receipts Data'!Z:Z,'Dec Receipts Data'!$A:$A,$B212)+SUMIFS('Dec Receipts Data'!Z:Z,'Dec Receipts Data'!$A:$A,$A212)</f>
        <v>0</v>
      </c>
      <c r="AE212" s="88">
        <f>SUMIFS('Dec Receipts Data'!AA:AA,'Dec Receipts Data'!$A:$A,$B212)+SUMIFS('Dec Receipts Data'!AA:AA,'Dec Receipts Data'!$A:$A,$A212)</f>
        <v>0</v>
      </c>
      <c r="AF212" s="88">
        <f>SUMIFS('Dec Receipts Data'!AB:AB,'Dec Receipts Data'!$A:$A,$B212)+SUMIFS('Dec Receipts Data'!AB:AB,'Dec Receipts Data'!$A:$A,$A212)</f>
        <v>0</v>
      </c>
      <c r="AG212" s="88">
        <f>SUMIFS('Dec Receipts Data'!AC:AC,'Dec Receipts Data'!$A:$A,$B212)+SUMIFS('Dec Receipts Data'!AC:AC,'Dec Receipts Data'!$A:$A,$A212)</f>
        <v>0</v>
      </c>
      <c r="AH212" s="88">
        <f>SUMIFS('Dec Receipts Data'!AD:AD,'Dec Receipts Data'!$A:$A,$B212)+SUMIFS('Dec Receipts Data'!AD:AD,'Dec Receipts Data'!$A:$A,$A212)</f>
        <v>0</v>
      </c>
      <c r="AI212" s="88">
        <f>SUMIFS('Dec Receipts Data'!AE:AE,'Dec Receipts Data'!$A:$A,$B212)+SUMIFS('Dec Receipts Data'!AE:AE,'Dec Receipts Data'!$A:$A,$A212)</f>
        <v>0</v>
      </c>
      <c r="AJ212" s="88">
        <f>SUMIFS('Dec Receipts Data'!AF:AF,'Dec Receipts Data'!$A:$A,$B212)+SUMIFS('Dec Receipts Data'!AF:AF,'Dec Receipts Data'!$A:$A,$A212)</f>
        <v>0</v>
      </c>
      <c r="AK212" s="88">
        <f>SUMIFS('Dec Receipts Data'!AG:AG,'Dec Receipts Data'!$A:$A,$B212)+SUMIFS('Dec Receipts Data'!AG:AG,'Dec Receipts Data'!$A:$A,$A212)</f>
        <v>0</v>
      </c>
    </row>
    <row r="213" spans="1:37" ht="13.2" outlineLevel="1">
      <c r="A213" s="86"/>
      <c r="B213" s="19" t="s">
        <v>531</v>
      </c>
      <c r="C213" s="127">
        <v>0</v>
      </c>
      <c r="D213" s="80">
        <f>SUMIFS('PMT Terms'!C:C,'PMT Terms'!B:B,B213)</f>
        <v>60</v>
      </c>
      <c r="E213" s="89" t="e">
        <f t="shared" si="3"/>
        <v>#DIV/0!</v>
      </c>
      <c r="F213" s="84">
        <f t="shared" si="5"/>
        <v>20.2</v>
      </c>
      <c r="G213" s="88">
        <f>SUMIFS('Dec Receipts Data'!C:C,'Dec Receipts Data'!$A:$A,$B213)+SUMIFS('Dec Receipts Data'!C:C,'Dec Receipts Data'!$A:$A,$A213)</f>
        <v>0</v>
      </c>
      <c r="H213" s="88">
        <f>SUMIFS('Dec Receipts Data'!D:D,'Dec Receipts Data'!$A:$A,$B213)+SUMIFS('Dec Receipts Data'!D:D,'Dec Receipts Data'!$A:$A,$A213)</f>
        <v>0</v>
      </c>
      <c r="I213" s="88">
        <f>SUMIFS('Dec Receipts Data'!E:E,'Dec Receipts Data'!$A:$A,$B213)+SUMIFS('Dec Receipts Data'!E:E,'Dec Receipts Data'!$A:$A,$A213)</f>
        <v>0</v>
      </c>
      <c r="J213" s="88">
        <f>SUMIFS('Dec Receipts Data'!F:F,'Dec Receipts Data'!$A:$A,$B213)+SUMIFS('Dec Receipts Data'!F:F,'Dec Receipts Data'!$A:$A,$A213)</f>
        <v>0</v>
      </c>
      <c r="K213" s="88">
        <f>SUMIFS('Dec Receipts Data'!G:G,'Dec Receipts Data'!$A:$A,$B213)+SUMIFS('Dec Receipts Data'!G:G,'Dec Receipts Data'!$A:$A,$A213)</f>
        <v>0</v>
      </c>
      <c r="L213" s="88">
        <f>SUMIFS('Dec Receipts Data'!H:H,'Dec Receipts Data'!$A:$A,$B213)+SUMIFS('Dec Receipts Data'!H:H,'Dec Receipts Data'!$A:$A,$A213)</f>
        <v>0</v>
      </c>
      <c r="M213" s="88">
        <f>SUMIFS('Dec Receipts Data'!I:I,'Dec Receipts Data'!$A:$A,$B213)+SUMIFS('Dec Receipts Data'!I:I,'Dec Receipts Data'!$A:$A,$A213)</f>
        <v>0</v>
      </c>
      <c r="N213" s="88">
        <f>SUMIFS('Dec Receipts Data'!J:J,'Dec Receipts Data'!$A:$A,$B213)+SUMIFS('Dec Receipts Data'!J:J,'Dec Receipts Data'!$A:$A,$A213)</f>
        <v>0</v>
      </c>
      <c r="O213" s="88">
        <f>SUMIFS('Dec Receipts Data'!K:K,'Dec Receipts Data'!$A:$A,$B213)+SUMIFS('Dec Receipts Data'!K:K,'Dec Receipts Data'!$A:$A,$A213)</f>
        <v>0</v>
      </c>
      <c r="P213" s="88">
        <f>SUMIFS('Dec Receipts Data'!L:L,'Dec Receipts Data'!$A:$A,$B213)+SUMIFS('Dec Receipts Data'!L:L,'Dec Receipts Data'!$A:$A,$A213)</f>
        <v>0</v>
      </c>
      <c r="Q213" s="88">
        <f>SUMIFS('Dec Receipts Data'!M:M,'Dec Receipts Data'!$A:$A,$B213)+SUMIFS('Dec Receipts Data'!M:M,'Dec Receipts Data'!$A:$A,$A213)</f>
        <v>0</v>
      </c>
      <c r="R213" s="88">
        <f>SUMIFS('Dec Receipts Data'!N:N,'Dec Receipts Data'!$A:$A,$B213)+SUMIFS('Dec Receipts Data'!N:N,'Dec Receipts Data'!$A:$A,$A213)</f>
        <v>0</v>
      </c>
      <c r="S213" s="88">
        <f>SUMIFS('Dec Receipts Data'!O:O,'Dec Receipts Data'!$A:$A,$B213)+SUMIFS('Dec Receipts Data'!O:O,'Dec Receipts Data'!$A:$A,$A213)</f>
        <v>0</v>
      </c>
      <c r="T213" s="88">
        <f>SUMIFS('Dec Receipts Data'!P:P,'Dec Receipts Data'!$A:$A,$B213)+SUMIFS('Dec Receipts Data'!P:P,'Dec Receipts Data'!$A:$A,$A213)</f>
        <v>0</v>
      </c>
      <c r="U213" s="88">
        <f>SUMIFS('Dec Receipts Data'!Q:Q,'Dec Receipts Data'!$A:$A,$B213)+SUMIFS('Dec Receipts Data'!Q:Q,'Dec Receipts Data'!$A:$A,$A213)</f>
        <v>0</v>
      </c>
      <c r="V213" s="88">
        <f>SUMIFS('Dec Receipts Data'!R:R,'Dec Receipts Data'!$A:$A,$B213)+SUMIFS('Dec Receipts Data'!R:R,'Dec Receipts Data'!$A:$A,$A213)</f>
        <v>0</v>
      </c>
      <c r="W213" s="88">
        <f>SUMIFS('Dec Receipts Data'!S:S,'Dec Receipts Data'!$A:$A,$B213)+SUMIFS('Dec Receipts Data'!S:S,'Dec Receipts Data'!$A:$A,$A213)</f>
        <v>0</v>
      </c>
      <c r="X213" s="88">
        <f>SUMIFS('Dec Receipts Data'!T:T,'Dec Receipts Data'!$A:$A,$B213)+SUMIFS('Dec Receipts Data'!T:T,'Dec Receipts Data'!$A:$A,$A213)</f>
        <v>0</v>
      </c>
      <c r="Y213" s="88">
        <f>SUMIFS('Dec Receipts Data'!U:U,'Dec Receipts Data'!$A:$A,$B213)+SUMIFS('Dec Receipts Data'!U:U,'Dec Receipts Data'!$A:$A,$A213)</f>
        <v>0</v>
      </c>
      <c r="Z213" s="88">
        <f>SUMIFS('Dec Receipts Data'!V:V,'Dec Receipts Data'!$A:$A,$B213)+SUMIFS('Dec Receipts Data'!V:V,'Dec Receipts Data'!$A:$A,$A213)</f>
        <v>0</v>
      </c>
      <c r="AA213" s="88">
        <f>SUMIFS('Dec Receipts Data'!W:W,'Dec Receipts Data'!$A:$A,$B213)+SUMIFS('Dec Receipts Data'!W:W,'Dec Receipts Data'!$A:$A,$A213)</f>
        <v>0</v>
      </c>
      <c r="AB213" s="88">
        <f>SUMIFS('Dec Receipts Data'!X:X,'Dec Receipts Data'!$A:$A,$B213)+SUMIFS('Dec Receipts Data'!X:X,'Dec Receipts Data'!$A:$A,$A213)</f>
        <v>0</v>
      </c>
      <c r="AC213" s="88">
        <f>SUMIFS('Dec Receipts Data'!Y:Y,'Dec Receipts Data'!$A:$A,$B213)+SUMIFS('Dec Receipts Data'!Y:Y,'Dec Receipts Data'!$A:$A,$A213)</f>
        <v>0</v>
      </c>
      <c r="AD213" s="88">
        <f>SUMIFS('Dec Receipts Data'!Z:Z,'Dec Receipts Data'!$A:$A,$B213)+SUMIFS('Dec Receipts Data'!Z:Z,'Dec Receipts Data'!$A:$A,$A213)</f>
        <v>0</v>
      </c>
      <c r="AE213" s="88">
        <f>SUMIFS('Dec Receipts Data'!AA:AA,'Dec Receipts Data'!$A:$A,$B213)+SUMIFS('Dec Receipts Data'!AA:AA,'Dec Receipts Data'!$A:$A,$A213)</f>
        <v>0</v>
      </c>
      <c r="AF213" s="88">
        <f>SUMIFS('Dec Receipts Data'!AB:AB,'Dec Receipts Data'!$A:$A,$B213)+SUMIFS('Dec Receipts Data'!AB:AB,'Dec Receipts Data'!$A:$A,$A213)</f>
        <v>0</v>
      </c>
      <c r="AG213" s="88">
        <f>SUMIFS('Dec Receipts Data'!AC:AC,'Dec Receipts Data'!$A:$A,$B213)+SUMIFS('Dec Receipts Data'!AC:AC,'Dec Receipts Data'!$A:$A,$A213)</f>
        <v>0</v>
      </c>
      <c r="AH213" s="88">
        <f>SUMIFS('Dec Receipts Data'!AD:AD,'Dec Receipts Data'!$A:$A,$B213)+SUMIFS('Dec Receipts Data'!AD:AD,'Dec Receipts Data'!$A:$A,$A213)</f>
        <v>0</v>
      </c>
      <c r="AI213" s="88">
        <f>SUMIFS('Dec Receipts Data'!AE:AE,'Dec Receipts Data'!$A:$A,$B213)+SUMIFS('Dec Receipts Data'!AE:AE,'Dec Receipts Data'!$A:$A,$A213)</f>
        <v>20.2</v>
      </c>
      <c r="AJ213" s="88">
        <f>SUMIFS('Dec Receipts Data'!AF:AF,'Dec Receipts Data'!$A:$A,$B213)+SUMIFS('Dec Receipts Data'!AF:AF,'Dec Receipts Data'!$A:$A,$A213)</f>
        <v>0</v>
      </c>
      <c r="AK213" s="88">
        <f>SUMIFS('Dec Receipts Data'!AG:AG,'Dec Receipts Data'!$A:$A,$B213)+SUMIFS('Dec Receipts Data'!AG:AG,'Dec Receipts Data'!$A:$A,$A213)</f>
        <v>0</v>
      </c>
    </row>
    <row r="214" spans="1:37" ht="13.2" outlineLevel="1">
      <c r="A214" s="86"/>
      <c r="B214" s="19" t="s">
        <v>75</v>
      </c>
      <c r="C214" s="127">
        <v>0</v>
      </c>
      <c r="D214" s="80">
        <f>SUMIFS('PMT Terms'!C:C,'PMT Terms'!B:B,B214)</f>
        <v>90</v>
      </c>
      <c r="E214" s="89" t="e">
        <f t="shared" si="3"/>
        <v>#DIV/0!</v>
      </c>
      <c r="F214" s="84">
        <f t="shared" si="5"/>
        <v>0</v>
      </c>
      <c r="G214" s="88">
        <f>SUMIFS('Dec Receipts Data'!C:C,'Dec Receipts Data'!$A:$A,$B214)+SUMIFS('Dec Receipts Data'!C:C,'Dec Receipts Data'!$A:$A,$A214)</f>
        <v>0</v>
      </c>
      <c r="H214" s="88">
        <f>SUMIFS('Dec Receipts Data'!D:D,'Dec Receipts Data'!$A:$A,$B214)+SUMIFS('Dec Receipts Data'!D:D,'Dec Receipts Data'!$A:$A,$A214)</f>
        <v>0</v>
      </c>
      <c r="I214" s="88">
        <f>SUMIFS('Dec Receipts Data'!E:E,'Dec Receipts Data'!$A:$A,$B214)+SUMIFS('Dec Receipts Data'!E:E,'Dec Receipts Data'!$A:$A,$A214)</f>
        <v>0</v>
      </c>
      <c r="J214" s="88">
        <f>SUMIFS('Dec Receipts Data'!F:F,'Dec Receipts Data'!$A:$A,$B214)+SUMIFS('Dec Receipts Data'!F:F,'Dec Receipts Data'!$A:$A,$A214)</f>
        <v>0</v>
      </c>
      <c r="K214" s="88">
        <f>SUMIFS('Dec Receipts Data'!G:G,'Dec Receipts Data'!$A:$A,$B214)+SUMIFS('Dec Receipts Data'!G:G,'Dec Receipts Data'!$A:$A,$A214)</f>
        <v>0</v>
      </c>
      <c r="L214" s="88">
        <f>SUMIFS('Dec Receipts Data'!H:H,'Dec Receipts Data'!$A:$A,$B214)+SUMIFS('Dec Receipts Data'!H:H,'Dec Receipts Data'!$A:$A,$A214)</f>
        <v>0</v>
      </c>
      <c r="M214" s="88">
        <f>SUMIFS('Dec Receipts Data'!I:I,'Dec Receipts Data'!$A:$A,$B214)+SUMIFS('Dec Receipts Data'!I:I,'Dec Receipts Data'!$A:$A,$A214)</f>
        <v>0</v>
      </c>
      <c r="N214" s="88">
        <f>SUMIFS('Dec Receipts Data'!J:J,'Dec Receipts Data'!$A:$A,$B214)+SUMIFS('Dec Receipts Data'!J:J,'Dec Receipts Data'!$A:$A,$A214)</f>
        <v>0</v>
      </c>
      <c r="O214" s="88">
        <f>SUMIFS('Dec Receipts Data'!K:K,'Dec Receipts Data'!$A:$A,$B214)+SUMIFS('Dec Receipts Data'!K:K,'Dec Receipts Data'!$A:$A,$A214)</f>
        <v>0</v>
      </c>
      <c r="P214" s="88">
        <f>SUMIFS('Dec Receipts Data'!L:L,'Dec Receipts Data'!$A:$A,$B214)+SUMIFS('Dec Receipts Data'!L:L,'Dec Receipts Data'!$A:$A,$A214)</f>
        <v>0</v>
      </c>
      <c r="Q214" s="88">
        <f>SUMIFS('Dec Receipts Data'!M:M,'Dec Receipts Data'!$A:$A,$B214)+SUMIFS('Dec Receipts Data'!M:M,'Dec Receipts Data'!$A:$A,$A214)</f>
        <v>0</v>
      </c>
      <c r="R214" s="88">
        <f>SUMIFS('Dec Receipts Data'!N:N,'Dec Receipts Data'!$A:$A,$B214)+SUMIFS('Dec Receipts Data'!N:N,'Dec Receipts Data'!$A:$A,$A214)</f>
        <v>0</v>
      </c>
      <c r="S214" s="88">
        <f>SUMIFS('Dec Receipts Data'!O:O,'Dec Receipts Data'!$A:$A,$B214)+SUMIFS('Dec Receipts Data'!O:O,'Dec Receipts Data'!$A:$A,$A214)</f>
        <v>0</v>
      </c>
      <c r="T214" s="88">
        <f>SUMIFS('Dec Receipts Data'!P:P,'Dec Receipts Data'!$A:$A,$B214)+SUMIFS('Dec Receipts Data'!P:P,'Dec Receipts Data'!$A:$A,$A214)</f>
        <v>0</v>
      </c>
      <c r="U214" s="88">
        <f>SUMIFS('Dec Receipts Data'!Q:Q,'Dec Receipts Data'!$A:$A,$B214)+SUMIFS('Dec Receipts Data'!Q:Q,'Dec Receipts Data'!$A:$A,$A214)</f>
        <v>0</v>
      </c>
      <c r="V214" s="88">
        <f>SUMIFS('Dec Receipts Data'!R:R,'Dec Receipts Data'!$A:$A,$B214)+SUMIFS('Dec Receipts Data'!R:R,'Dec Receipts Data'!$A:$A,$A214)</f>
        <v>0</v>
      </c>
      <c r="W214" s="88">
        <f>SUMIFS('Dec Receipts Data'!S:S,'Dec Receipts Data'!$A:$A,$B214)+SUMIFS('Dec Receipts Data'!S:S,'Dec Receipts Data'!$A:$A,$A214)</f>
        <v>0</v>
      </c>
      <c r="X214" s="88">
        <f>SUMIFS('Dec Receipts Data'!T:T,'Dec Receipts Data'!$A:$A,$B214)+SUMIFS('Dec Receipts Data'!T:T,'Dec Receipts Data'!$A:$A,$A214)</f>
        <v>0</v>
      </c>
      <c r="Y214" s="88">
        <f>SUMIFS('Dec Receipts Data'!U:U,'Dec Receipts Data'!$A:$A,$B214)+SUMIFS('Dec Receipts Data'!U:U,'Dec Receipts Data'!$A:$A,$A214)</f>
        <v>0</v>
      </c>
      <c r="Z214" s="88">
        <f>SUMIFS('Dec Receipts Data'!V:V,'Dec Receipts Data'!$A:$A,$B214)+SUMIFS('Dec Receipts Data'!V:V,'Dec Receipts Data'!$A:$A,$A214)</f>
        <v>0</v>
      </c>
      <c r="AA214" s="88">
        <f>SUMIFS('Dec Receipts Data'!W:W,'Dec Receipts Data'!$A:$A,$B214)+SUMIFS('Dec Receipts Data'!W:W,'Dec Receipts Data'!$A:$A,$A214)</f>
        <v>0</v>
      </c>
      <c r="AB214" s="88">
        <f>SUMIFS('Dec Receipts Data'!X:X,'Dec Receipts Data'!$A:$A,$B214)+SUMIFS('Dec Receipts Data'!X:X,'Dec Receipts Data'!$A:$A,$A214)</f>
        <v>0</v>
      </c>
      <c r="AC214" s="88">
        <f>SUMIFS('Dec Receipts Data'!Y:Y,'Dec Receipts Data'!$A:$A,$B214)+SUMIFS('Dec Receipts Data'!Y:Y,'Dec Receipts Data'!$A:$A,$A214)</f>
        <v>0</v>
      </c>
      <c r="AD214" s="88">
        <f>SUMIFS('Dec Receipts Data'!Z:Z,'Dec Receipts Data'!$A:$A,$B214)+SUMIFS('Dec Receipts Data'!Z:Z,'Dec Receipts Data'!$A:$A,$A214)</f>
        <v>0</v>
      </c>
      <c r="AE214" s="88">
        <f>SUMIFS('Dec Receipts Data'!AA:AA,'Dec Receipts Data'!$A:$A,$B214)+SUMIFS('Dec Receipts Data'!AA:AA,'Dec Receipts Data'!$A:$A,$A214)</f>
        <v>0</v>
      </c>
      <c r="AF214" s="88">
        <f>SUMIFS('Dec Receipts Data'!AB:AB,'Dec Receipts Data'!$A:$A,$B214)+SUMIFS('Dec Receipts Data'!AB:AB,'Dec Receipts Data'!$A:$A,$A214)</f>
        <v>0</v>
      </c>
      <c r="AG214" s="88">
        <f>SUMIFS('Dec Receipts Data'!AC:AC,'Dec Receipts Data'!$A:$A,$B214)+SUMIFS('Dec Receipts Data'!AC:AC,'Dec Receipts Data'!$A:$A,$A214)</f>
        <v>0</v>
      </c>
      <c r="AH214" s="88">
        <f>SUMIFS('Dec Receipts Data'!AD:AD,'Dec Receipts Data'!$A:$A,$B214)+SUMIFS('Dec Receipts Data'!AD:AD,'Dec Receipts Data'!$A:$A,$A214)</f>
        <v>0</v>
      </c>
      <c r="AI214" s="88">
        <f>SUMIFS('Dec Receipts Data'!AE:AE,'Dec Receipts Data'!$A:$A,$B214)+SUMIFS('Dec Receipts Data'!AE:AE,'Dec Receipts Data'!$A:$A,$A214)</f>
        <v>0</v>
      </c>
      <c r="AJ214" s="88">
        <f>SUMIFS('Dec Receipts Data'!AF:AF,'Dec Receipts Data'!$A:$A,$B214)+SUMIFS('Dec Receipts Data'!AF:AF,'Dec Receipts Data'!$A:$A,$A214)</f>
        <v>0</v>
      </c>
      <c r="AK214" s="88">
        <f>SUMIFS('Dec Receipts Data'!AG:AG,'Dec Receipts Data'!$A:$A,$B214)+SUMIFS('Dec Receipts Data'!AG:AG,'Dec Receipts Data'!$A:$A,$A214)</f>
        <v>0</v>
      </c>
    </row>
    <row r="215" spans="1:37" ht="13.2" outlineLevel="1">
      <c r="A215" s="86"/>
      <c r="B215" s="19" t="s">
        <v>353</v>
      </c>
      <c r="C215" s="127">
        <v>0</v>
      </c>
      <c r="D215" s="80">
        <f>SUMIFS('PMT Terms'!C:C,'PMT Terms'!B:B,B215)</f>
        <v>55</v>
      </c>
      <c r="E215" s="89" t="e">
        <f t="shared" si="3"/>
        <v>#DIV/0!</v>
      </c>
      <c r="F215" s="84">
        <f t="shared" si="5"/>
        <v>0</v>
      </c>
      <c r="G215" s="88">
        <f>SUMIFS('Dec Receipts Data'!C:C,'Dec Receipts Data'!$A:$A,$B215)+SUMIFS('Dec Receipts Data'!C:C,'Dec Receipts Data'!$A:$A,$A215)</f>
        <v>0</v>
      </c>
      <c r="H215" s="88">
        <f>SUMIFS('Dec Receipts Data'!D:D,'Dec Receipts Data'!$A:$A,$B215)+SUMIFS('Dec Receipts Data'!D:D,'Dec Receipts Data'!$A:$A,$A215)</f>
        <v>0</v>
      </c>
      <c r="I215" s="88">
        <f>SUMIFS('Dec Receipts Data'!E:E,'Dec Receipts Data'!$A:$A,$B215)+SUMIFS('Dec Receipts Data'!E:E,'Dec Receipts Data'!$A:$A,$A215)</f>
        <v>0</v>
      </c>
      <c r="J215" s="88">
        <f>SUMIFS('Dec Receipts Data'!F:F,'Dec Receipts Data'!$A:$A,$B215)+SUMIFS('Dec Receipts Data'!F:F,'Dec Receipts Data'!$A:$A,$A215)</f>
        <v>0</v>
      </c>
      <c r="K215" s="88">
        <f>SUMIFS('Dec Receipts Data'!G:G,'Dec Receipts Data'!$A:$A,$B215)+SUMIFS('Dec Receipts Data'!G:G,'Dec Receipts Data'!$A:$A,$A215)</f>
        <v>0</v>
      </c>
      <c r="L215" s="88">
        <f>SUMIFS('Dec Receipts Data'!H:H,'Dec Receipts Data'!$A:$A,$B215)+SUMIFS('Dec Receipts Data'!H:H,'Dec Receipts Data'!$A:$A,$A215)</f>
        <v>0</v>
      </c>
      <c r="M215" s="88">
        <f>SUMIFS('Dec Receipts Data'!I:I,'Dec Receipts Data'!$A:$A,$B215)+SUMIFS('Dec Receipts Data'!I:I,'Dec Receipts Data'!$A:$A,$A215)</f>
        <v>0</v>
      </c>
      <c r="N215" s="88">
        <f>SUMIFS('Dec Receipts Data'!J:J,'Dec Receipts Data'!$A:$A,$B215)+SUMIFS('Dec Receipts Data'!J:J,'Dec Receipts Data'!$A:$A,$A215)</f>
        <v>0</v>
      </c>
      <c r="O215" s="88">
        <f>SUMIFS('Dec Receipts Data'!K:K,'Dec Receipts Data'!$A:$A,$B215)+SUMIFS('Dec Receipts Data'!K:K,'Dec Receipts Data'!$A:$A,$A215)</f>
        <v>0</v>
      </c>
      <c r="P215" s="88">
        <f>SUMIFS('Dec Receipts Data'!L:L,'Dec Receipts Data'!$A:$A,$B215)+SUMIFS('Dec Receipts Data'!L:L,'Dec Receipts Data'!$A:$A,$A215)</f>
        <v>0</v>
      </c>
      <c r="Q215" s="88">
        <f>SUMIFS('Dec Receipts Data'!M:M,'Dec Receipts Data'!$A:$A,$B215)+SUMIFS('Dec Receipts Data'!M:M,'Dec Receipts Data'!$A:$A,$A215)</f>
        <v>0</v>
      </c>
      <c r="R215" s="88">
        <f>SUMIFS('Dec Receipts Data'!N:N,'Dec Receipts Data'!$A:$A,$B215)+SUMIFS('Dec Receipts Data'!N:N,'Dec Receipts Data'!$A:$A,$A215)</f>
        <v>0</v>
      </c>
      <c r="S215" s="88">
        <f>SUMIFS('Dec Receipts Data'!O:O,'Dec Receipts Data'!$A:$A,$B215)+SUMIFS('Dec Receipts Data'!O:O,'Dec Receipts Data'!$A:$A,$A215)</f>
        <v>0</v>
      </c>
      <c r="T215" s="88">
        <f>SUMIFS('Dec Receipts Data'!P:P,'Dec Receipts Data'!$A:$A,$B215)+SUMIFS('Dec Receipts Data'!P:P,'Dec Receipts Data'!$A:$A,$A215)</f>
        <v>0</v>
      </c>
      <c r="U215" s="88">
        <f>SUMIFS('Dec Receipts Data'!Q:Q,'Dec Receipts Data'!$A:$A,$B215)+SUMIFS('Dec Receipts Data'!Q:Q,'Dec Receipts Data'!$A:$A,$A215)</f>
        <v>0</v>
      </c>
      <c r="V215" s="88">
        <f>SUMIFS('Dec Receipts Data'!R:R,'Dec Receipts Data'!$A:$A,$B215)+SUMIFS('Dec Receipts Data'!R:R,'Dec Receipts Data'!$A:$A,$A215)</f>
        <v>0</v>
      </c>
      <c r="W215" s="88">
        <f>SUMIFS('Dec Receipts Data'!S:S,'Dec Receipts Data'!$A:$A,$B215)+SUMIFS('Dec Receipts Data'!S:S,'Dec Receipts Data'!$A:$A,$A215)</f>
        <v>0</v>
      </c>
      <c r="X215" s="88">
        <f>SUMIFS('Dec Receipts Data'!T:T,'Dec Receipts Data'!$A:$A,$B215)+SUMIFS('Dec Receipts Data'!T:T,'Dec Receipts Data'!$A:$A,$A215)</f>
        <v>0</v>
      </c>
      <c r="Y215" s="88">
        <f>SUMIFS('Dec Receipts Data'!U:U,'Dec Receipts Data'!$A:$A,$B215)+SUMIFS('Dec Receipts Data'!U:U,'Dec Receipts Data'!$A:$A,$A215)</f>
        <v>0</v>
      </c>
      <c r="Z215" s="88">
        <f>SUMIFS('Dec Receipts Data'!V:V,'Dec Receipts Data'!$A:$A,$B215)+SUMIFS('Dec Receipts Data'!V:V,'Dec Receipts Data'!$A:$A,$A215)</f>
        <v>0</v>
      </c>
      <c r="AA215" s="88">
        <f>SUMIFS('Dec Receipts Data'!W:W,'Dec Receipts Data'!$A:$A,$B215)+SUMIFS('Dec Receipts Data'!W:W,'Dec Receipts Data'!$A:$A,$A215)</f>
        <v>0</v>
      </c>
      <c r="AB215" s="88">
        <f>SUMIFS('Dec Receipts Data'!X:X,'Dec Receipts Data'!$A:$A,$B215)+SUMIFS('Dec Receipts Data'!X:X,'Dec Receipts Data'!$A:$A,$A215)</f>
        <v>0</v>
      </c>
      <c r="AC215" s="88">
        <f>SUMIFS('Dec Receipts Data'!Y:Y,'Dec Receipts Data'!$A:$A,$B215)+SUMIFS('Dec Receipts Data'!Y:Y,'Dec Receipts Data'!$A:$A,$A215)</f>
        <v>0</v>
      </c>
      <c r="AD215" s="88">
        <f>SUMIFS('Dec Receipts Data'!Z:Z,'Dec Receipts Data'!$A:$A,$B215)+SUMIFS('Dec Receipts Data'!Z:Z,'Dec Receipts Data'!$A:$A,$A215)</f>
        <v>0</v>
      </c>
      <c r="AE215" s="88">
        <f>SUMIFS('Dec Receipts Data'!AA:AA,'Dec Receipts Data'!$A:$A,$B215)+SUMIFS('Dec Receipts Data'!AA:AA,'Dec Receipts Data'!$A:$A,$A215)</f>
        <v>0</v>
      </c>
      <c r="AF215" s="88">
        <f>SUMIFS('Dec Receipts Data'!AB:AB,'Dec Receipts Data'!$A:$A,$B215)+SUMIFS('Dec Receipts Data'!AB:AB,'Dec Receipts Data'!$A:$A,$A215)</f>
        <v>0</v>
      </c>
      <c r="AG215" s="88">
        <f>SUMIFS('Dec Receipts Data'!AC:AC,'Dec Receipts Data'!$A:$A,$B215)+SUMIFS('Dec Receipts Data'!AC:AC,'Dec Receipts Data'!$A:$A,$A215)</f>
        <v>0</v>
      </c>
      <c r="AH215" s="88">
        <f>SUMIFS('Dec Receipts Data'!AD:AD,'Dec Receipts Data'!$A:$A,$B215)+SUMIFS('Dec Receipts Data'!AD:AD,'Dec Receipts Data'!$A:$A,$A215)</f>
        <v>0</v>
      </c>
      <c r="AI215" s="88">
        <f>SUMIFS('Dec Receipts Data'!AE:AE,'Dec Receipts Data'!$A:$A,$B215)+SUMIFS('Dec Receipts Data'!AE:AE,'Dec Receipts Data'!$A:$A,$A215)</f>
        <v>0</v>
      </c>
      <c r="AJ215" s="88">
        <f>SUMIFS('Dec Receipts Data'!AF:AF,'Dec Receipts Data'!$A:$A,$B215)+SUMIFS('Dec Receipts Data'!AF:AF,'Dec Receipts Data'!$A:$A,$A215)</f>
        <v>0</v>
      </c>
      <c r="AK215" s="88">
        <f>SUMIFS('Dec Receipts Data'!AG:AG,'Dec Receipts Data'!$A:$A,$B215)+SUMIFS('Dec Receipts Data'!AG:AG,'Dec Receipts Data'!$A:$A,$A215)</f>
        <v>0</v>
      </c>
    </row>
    <row r="216" spans="1:37" ht="13.2" outlineLevel="1">
      <c r="A216" s="86"/>
      <c r="B216" s="19" t="s">
        <v>195</v>
      </c>
      <c r="C216" s="127">
        <v>0</v>
      </c>
      <c r="D216" s="80">
        <f>SUMIFS('PMT Terms'!C:C,'PMT Terms'!B:B,B216)</f>
        <v>60</v>
      </c>
      <c r="E216" s="89" t="e">
        <f t="shared" si="3"/>
        <v>#DIV/0!</v>
      </c>
      <c r="F216" s="84">
        <f t="shared" si="5"/>
        <v>0</v>
      </c>
      <c r="G216" s="88">
        <f>SUMIFS('Dec Receipts Data'!C:C,'Dec Receipts Data'!$A:$A,$B216)+SUMIFS('Dec Receipts Data'!C:C,'Dec Receipts Data'!$A:$A,$A216)</f>
        <v>0</v>
      </c>
      <c r="H216" s="88">
        <f>SUMIFS('Dec Receipts Data'!D:D,'Dec Receipts Data'!$A:$A,$B216)+SUMIFS('Dec Receipts Data'!D:D,'Dec Receipts Data'!$A:$A,$A216)</f>
        <v>0</v>
      </c>
      <c r="I216" s="88">
        <f>SUMIFS('Dec Receipts Data'!E:E,'Dec Receipts Data'!$A:$A,$B216)+SUMIFS('Dec Receipts Data'!E:E,'Dec Receipts Data'!$A:$A,$A216)</f>
        <v>0</v>
      </c>
      <c r="J216" s="88">
        <f>SUMIFS('Dec Receipts Data'!F:F,'Dec Receipts Data'!$A:$A,$B216)+SUMIFS('Dec Receipts Data'!F:F,'Dec Receipts Data'!$A:$A,$A216)</f>
        <v>0</v>
      </c>
      <c r="K216" s="88">
        <f>SUMIFS('Dec Receipts Data'!G:G,'Dec Receipts Data'!$A:$A,$B216)+SUMIFS('Dec Receipts Data'!G:G,'Dec Receipts Data'!$A:$A,$A216)</f>
        <v>0</v>
      </c>
      <c r="L216" s="88">
        <f>SUMIFS('Dec Receipts Data'!H:H,'Dec Receipts Data'!$A:$A,$B216)+SUMIFS('Dec Receipts Data'!H:H,'Dec Receipts Data'!$A:$A,$A216)</f>
        <v>0</v>
      </c>
      <c r="M216" s="88">
        <f>SUMIFS('Dec Receipts Data'!I:I,'Dec Receipts Data'!$A:$A,$B216)+SUMIFS('Dec Receipts Data'!I:I,'Dec Receipts Data'!$A:$A,$A216)</f>
        <v>0</v>
      </c>
      <c r="N216" s="88">
        <f>SUMIFS('Dec Receipts Data'!J:J,'Dec Receipts Data'!$A:$A,$B216)+SUMIFS('Dec Receipts Data'!J:J,'Dec Receipts Data'!$A:$A,$A216)</f>
        <v>0</v>
      </c>
      <c r="O216" s="88">
        <f>SUMIFS('Dec Receipts Data'!K:K,'Dec Receipts Data'!$A:$A,$B216)+SUMIFS('Dec Receipts Data'!K:K,'Dec Receipts Data'!$A:$A,$A216)</f>
        <v>0</v>
      </c>
      <c r="P216" s="88">
        <f>SUMIFS('Dec Receipts Data'!L:L,'Dec Receipts Data'!$A:$A,$B216)+SUMIFS('Dec Receipts Data'!L:L,'Dec Receipts Data'!$A:$A,$A216)</f>
        <v>0</v>
      </c>
      <c r="Q216" s="88">
        <f>SUMIFS('Dec Receipts Data'!M:M,'Dec Receipts Data'!$A:$A,$B216)+SUMIFS('Dec Receipts Data'!M:M,'Dec Receipts Data'!$A:$A,$A216)</f>
        <v>0</v>
      </c>
      <c r="R216" s="88">
        <f>SUMIFS('Dec Receipts Data'!N:N,'Dec Receipts Data'!$A:$A,$B216)+SUMIFS('Dec Receipts Data'!N:N,'Dec Receipts Data'!$A:$A,$A216)</f>
        <v>0</v>
      </c>
      <c r="S216" s="88">
        <f>SUMIFS('Dec Receipts Data'!O:O,'Dec Receipts Data'!$A:$A,$B216)+SUMIFS('Dec Receipts Data'!O:O,'Dec Receipts Data'!$A:$A,$A216)</f>
        <v>0</v>
      </c>
      <c r="T216" s="88">
        <f>SUMIFS('Dec Receipts Data'!P:P,'Dec Receipts Data'!$A:$A,$B216)+SUMIFS('Dec Receipts Data'!P:P,'Dec Receipts Data'!$A:$A,$A216)</f>
        <v>0</v>
      </c>
      <c r="U216" s="88">
        <f>SUMIFS('Dec Receipts Data'!Q:Q,'Dec Receipts Data'!$A:$A,$B216)+SUMIFS('Dec Receipts Data'!Q:Q,'Dec Receipts Data'!$A:$A,$A216)</f>
        <v>0</v>
      </c>
      <c r="V216" s="88">
        <f>SUMIFS('Dec Receipts Data'!R:R,'Dec Receipts Data'!$A:$A,$B216)+SUMIFS('Dec Receipts Data'!R:R,'Dec Receipts Data'!$A:$A,$A216)</f>
        <v>0</v>
      </c>
      <c r="W216" s="88">
        <f>SUMIFS('Dec Receipts Data'!S:S,'Dec Receipts Data'!$A:$A,$B216)+SUMIFS('Dec Receipts Data'!S:S,'Dec Receipts Data'!$A:$A,$A216)</f>
        <v>0</v>
      </c>
      <c r="X216" s="88">
        <f>SUMIFS('Dec Receipts Data'!T:T,'Dec Receipts Data'!$A:$A,$B216)+SUMIFS('Dec Receipts Data'!T:T,'Dec Receipts Data'!$A:$A,$A216)</f>
        <v>0</v>
      </c>
      <c r="Y216" s="88">
        <f>SUMIFS('Dec Receipts Data'!U:U,'Dec Receipts Data'!$A:$A,$B216)+SUMIFS('Dec Receipts Data'!U:U,'Dec Receipts Data'!$A:$A,$A216)</f>
        <v>0</v>
      </c>
      <c r="Z216" s="88">
        <f>SUMIFS('Dec Receipts Data'!V:V,'Dec Receipts Data'!$A:$A,$B216)+SUMIFS('Dec Receipts Data'!V:V,'Dec Receipts Data'!$A:$A,$A216)</f>
        <v>0</v>
      </c>
      <c r="AA216" s="88">
        <f>SUMIFS('Dec Receipts Data'!W:W,'Dec Receipts Data'!$A:$A,$B216)+SUMIFS('Dec Receipts Data'!W:W,'Dec Receipts Data'!$A:$A,$A216)</f>
        <v>0</v>
      </c>
      <c r="AB216" s="88">
        <f>SUMIFS('Dec Receipts Data'!X:X,'Dec Receipts Data'!$A:$A,$B216)+SUMIFS('Dec Receipts Data'!X:X,'Dec Receipts Data'!$A:$A,$A216)</f>
        <v>0</v>
      </c>
      <c r="AC216" s="88">
        <f>SUMIFS('Dec Receipts Data'!Y:Y,'Dec Receipts Data'!$A:$A,$B216)+SUMIFS('Dec Receipts Data'!Y:Y,'Dec Receipts Data'!$A:$A,$A216)</f>
        <v>0</v>
      </c>
      <c r="AD216" s="88">
        <f>SUMIFS('Dec Receipts Data'!Z:Z,'Dec Receipts Data'!$A:$A,$B216)+SUMIFS('Dec Receipts Data'!Z:Z,'Dec Receipts Data'!$A:$A,$A216)</f>
        <v>0</v>
      </c>
      <c r="AE216" s="88">
        <f>SUMIFS('Dec Receipts Data'!AA:AA,'Dec Receipts Data'!$A:$A,$B216)+SUMIFS('Dec Receipts Data'!AA:AA,'Dec Receipts Data'!$A:$A,$A216)</f>
        <v>0</v>
      </c>
      <c r="AF216" s="88">
        <f>SUMIFS('Dec Receipts Data'!AB:AB,'Dec Receipts Data'!$A:$A,$B216)+SUMIFS('Dec Receipts Data'!AB:AB,'Dec Receipts Data'!$A:$A,$A216)</f>
        <v>0</v>
      </c>
      <c r="AG216" s="88">
        <f>SUMIFS('Dec Receipts Data'!AC:AC,'Dec Receipts Data'!$A:$A,$B216)+SUMIFS('Dec Receipts Data'!AC:AC,'Dec Receipts Data'!$A:$A,$A216)</f>
        <v>0</v>
      </c>
      <c r="AH216" s="88">
        <f>SUMIFS('Dec Receipts Data'!AD:AD,'Dec Receipts Data'!$A:$A,$B216)+SUMIFS('Dec Receipts Data'!AD:AD,'Dec Receipts Data'!$A:$A,$A216)</f>
        <v>0</v>
      </c>
      <c r="AI216" s="88">
        <f>SUMIFS('Dec Receipts Data'!AE:AE,'Dec Receipts Data'!$A:$A,$B216)+SUMIFS('Dec Receipts Data'!AE:AE,'Dec Receipts Data'!$A:$A,$A216)</f>
        <v>0</v>
      </c>
      <c r="AJ216" s="88">
        <f>SUMIFS('Dec Receipts Data'!AF:AF,'Dec Receipts Data'!$A:$A,$B216)+SUMIFS('Dec Receipts Data'!AF:AF,'Dec Receipts Data'!$A:$A,$A216)</f>
        <v>0</v>
      </c>
      <c r="AK216" s="88">
        <f>SUMIFS('Dec Receipts Data'!AG:AG,'Dec Receipts Data'!$A:$A,$B216)+SUMIFS('Dec Receipts Data'!AG:AG,'Dec Receipts Data'!$A:$A,$A216)</f>
        <v>0</v>
      </c>
    </row>
    <row r="217" spans="1:37" ht="13.2" outlineLevel="1">
      <c r="A217" s="86"/>
      <c r="B217" s="19" t="s">
        <v>86</v>
      </c>
      <c r="C217" s="127">
        <v>0</v>
      </c>
      <c r="D217" s="80">
        <f>SUMIFS('PMT Terms'!C:C,'PMT Terms'!B:B,B217)</f>
        <v>30</v>
      </c>
      <c r="E217" s="89" t="e">
        <f t="shared" si="3"/>
        <v>#DIV/0!</v>
      </c>
      <c r="F217" s="84">
        <f t="shared" si="5"/>
        <v>0</v>
      </c>
      <c r="G217" s="88">
        <f>SUMIFS('Dec Receipts Data'!C:C,'Dec Receipts Data'!$A:$A,$B217)+SUMIFS('Dec Receipts Data'!C:C,'Dec Receipts Data'!$A:$A,$A217)</f>
        <v>0</v>
      </c>
      <c r="H217" s="88">
        <f>SUMIFS('Dec Receipts Data'!D:D,'Dec Receipts Data'!$A:$A,$B217)+SUMIFS('Dec Receipts Data'!D:D,'Dec Receipts Data'!$A:$A,$A217)</f>
        <v>0</v>
      </c>
      <c r="I217" s="88">
        <f>SUMIFS('Dec Receipts Data'!E:E,'Dec Receipts Data'!$A:$A,$B217)+SUMIFS('Dec Receipts Data'!E:E,'Dec Receipts Data'!$A:$A,$A217)</f>
        <v>0</v>
      </c>
      <c r="J217" s="88">
        <f>SUMIFS('Dec Receipts Data'!F:F,'Dec Receipts Data'!$A:$A,$B217)+SUMIFS('Dec Receipts Data'!F:F,'Dec Receipts Data'!$A:$A,$A217)</f>
        <v>0</v>
      </c>
      <c r="K217" s="88">
        <f>SUMIFS('Dec Receipts Data'!G:G,'Dec Receipts Data'!$A:$A,$B217)+SUMIFS('Dec Receipts Data'!G:G,'Dec Receipts Data'!$A:$A,$A217)</f>
        <v>0</v>
      </c>
      <c r="L217" s="88">
        <f>SUMIFS('Dec Receipts Data'!H:H,'Dec Receipts Data'!$A:$A,$B217)+SUMIFS('Dec Receipts Data'!H:H,'Dec Receipts Data'!$A:$A,$A217)</f>
        <v>0</v>
      </c>
      <c r="M217" s="88">
        <f>SUMIFS('Dec Receipts Data'!I:I,'Dec Receipts Data'!$A:$A,$B217)+SUMIFS('Dec Receipts Data'!I:I,'Dec Receipts Data'!$A:$A,$A217)</f>
        <v>0</v>
      </c>
      <c r="N217" s="88">
        <f>SUMIFS('Dec Receipts Data'!J:J,'Dec Receipts Data'!$A:$A,$B217)+SUMIFS('Dec Receipts Data'!J:J,'Dec Receipts Data'!$A:$A,$A217)</f>
        <v>0</v>
      </c>
      <c r="O217" s="88">
        <f>SUMIFS('Dec Receipts Data'!K:K,'Dec Receipts Data'!$A:$A,$B217)+SUMIFS('Dec Receipts Data'!K:K,'Dec Receipts Data'!$A:$A,$A217)</f>
        <v>0</v>
      </c>
      <c r="P217" s="88">
        <f>SUMIFS('Dec Receipts Data'!L:L,'Dec Receipts Data'!$A:$A,$B217)+SUMIFS('Dec Receipts Data'!L:L,'Dec Receipts Data'!$A:$A,$A217)</f>
        <v>0</v>
      </c>
      <c r="Q217" s="88">
        <f>SUMIFS('Dec Receipts Data'!M:M,'Dec Receipts Data'!$A:$A,$B217)+SUMIFS('Dec Receipts Data'!M:M,'Dec Receipts Data'!$A:$A,$A217)</f>
        <v>0</v>
      </c>
      <c r="R217" s="88">
        <f>SUMIFS('Dec Receipts Data'!N:N,'Dec Receipts Data'!$A:$A,$B217)+SUMIFS('Dec Receipts Data'!N:N,'Dec Receipts Data'!$A:$A,$A217)</f>
        <v>0</v>
      </c>
      <c r="S217" s="88">
        <f>SUMIFS('Dec Receipts Data'!O:O,'Dec Receipts Data'!$A:$A,$B217)+SUMIFS('Dec Receipts Data'!O:O,'Dec Receipts Data'!$A:$A,$A217)</f>
        <v>0</v>
      </c>
      <c r="T217" s="88">
        <f>SUMIFS('Dec Receipts Data'!P:P,'Dec Receipts Data'!$A:$A,$B217)+SUMIFS('Dec Receipts Data'!P:P,'Dec Receipts Data'!$A:$A,$A217)</f>
        <v>0</v>
      </c>
      <c r="U217" s="88">
        <f>SUMIFS('Dec Receipts Data'!Q:Q,'Dec Receipts Data'!$A:$A,$B217)+SUMIFS('Dec Receipts Data'!Q:Q,'Dec Receipts Data'!$A:$A,$A217)</f>
        <v>0</v>
      </c>
      <c r="V217" s="88">
        <f>SUMIFS('Dec Receipts Data'!R:R,'Dec Receipts Data'!$A:$A,$B217)+SUMIFS('Dec Receipts Data'!R:R,'Dec Receipts Data'!$A:$A,$A217)</f>
        <v>0</v>
      </c>
      <c r="W217" s="88">
        <f>SUMIFS('Dec Receipts Data'!S:S,'Dec Receipts Data'!$A:$A,$B217)+SUMIFS('Dec Receipts Data'!S:S,'Dec Receipts Data'!$A:$A,$A217)</f>
        <v>0</v>
      </c>
      <c r="X217" s="88">
        <f>SUMIFS('Dec Receipts Data'!T:T,'Dec Receipts Data'!$A:$A,$B217)+SUMIFS('Dec Receipts Data'!T:T,'Dec Receipts Data'!$A:$A,$A217)</f>
        <v>0</v>
      </c>
      <c r="Y217" s="88">
        <f>SUMIFS('Dec Receipts Data'!U:U,'Dec Receipts Data'!$A:$A,$B217)+SUMIFS('Dec Receipts Data'!U:U,'Dec Receipts Data'!$A:$A,$A217)</f>
        <v>0</v>
      </c>
      <c r="Z217" s="88">
        <f>SUMIFS('Dec Receipts Data'!V:V,'Dec Receipts Data'!$A:$A,$B217)+SUMIFS('Dec Receipts Data'!V:V,'Dec Receipts Data'!$A:$A,$A217)</f>
        <v>0</v>
      </c>
      <c r="AA217" s="88">
        <f>SUMIFS('Dec Receipts Data'!W:W,'Dec Receipts Data'!$A:$A,$B217)+SUMIFS('Dec Receipts Data'!W:W,'Dec Receipts Data'!$A:$A,$A217)</f>
        <v>0</v>
      </c>
      <c r="AB217" s="88">
        <f>SUMIFS('Dec Receipts Data'!X:X,'Dec Receipts Data'!$A:$A,$B217)+SUMIFS('Dec Receipts Data'!X:X,'Dec Receipts Data'!$A:$A,$A217)</f>
        <v>0</v>
      </c>
      <c r="AC217" s="88">
        <f>SUMIFS('Dec Receipts Data'!Y:Y,'Dec Receipts Data'!$A:$A,$B217)+SUMIFS('Dec Receipts Data'!Y:Y,'Dec Receipts Data'!$A:$A,$A217)</f>
        <v>0</v>
      </c>
      <c r="AD217" s="88">
        <f>SUMIFS('Dec Receipts Data'!Z:Z,'Dec Receipts Data'!$A:$A,$B217)+SUMIFS('Dec Receipts Data'!Z:Z,'Dec Receipts Data'!$A:$A,$A217)</f>
        <v>0</v>
      </c>
      <c r="AE217" s="88">
        <f>SUMIFS('Dec Receipts Data'!AA:AA,'Dec Receipts Data'!$A:$A,$B217)+SUMIFS('Dec Receipts Data'!AA:AA,'Dec Receipts Data'!$A:$A,$A217)</f>
        <v>0</v>
      </c>
      <c r="AF217" s="88">
        <f>SUMIFS('Dec Receipts Data'!AB:AB,'Dec Receipts Data'!$A:$A,$B217)+SUMIFS('Dec Receipts Data'!AB:AB,'Dec Receipts Data'!$A:$A,$A217)</f>
        <v>0</v>
      </c>
      <c r="AG217" s="88">
        <f>SUMIFS('Dec Receipts Data'!AC:AC,'Dec Receipts Data'!$A:$A,$B217)+SUMIFS('Dec Receipts Data'!AC:AC,'Dec Receipts Data'!$A:$A,$A217)</f>
        <v>0</v>
      </c>
      <c r="AH217" s="88">
        <f>SUMIFS('Dec Receipts Data'!AD:AD,'Dec Receipts Data'!$A:$A,$B217)+SUMIFS('Dec Receipts Data'!AD:AD,'Dec Receipts Data'!$A:$A,$A217)</f>
        <v>0</v>
      </c>
      <c r="AI217" s="88">
        <f>SUMIFS('Dec Receipts Data'!AE:AE,'Dec Receipts Data'!$A:$A,$B217)+SUMIFS('Dec Receipts Data'!AE:AE,'Dec Receipts Data'!$A:$A,$A217)</f>
        <v>0</v>
      </c>
      <c r="AJ217" s="88">
        <f>SUMIFS('Dec Receipts Data'!AF:AF,'Dec Receipts Data'!$A:$A,$B217)+SUMIFS('Dec Receipts Data'!AF:AF,'Dec Receipts Data'!$A:$A,$A217)</f>
        <v>0</v>
      </c>
      <c r="AK217" s="88">
        <f>SUMIFS('Dec Receipts Data'!AG:AG,'Dec Receipts Data'!$A:$A,$B217)+SUMIFS('Dec Receipts Data'!AG:AG,'Dec Receipts Data'!$A:$A,$A217)</f>
        <v>0</v>
      </c>
    </row>
    <row r="218" spans="1:37" ht="13.2" outlineLevel="1">
      <c r="A218" s="86"/>
      <c r="B218" s="19" t="s">
        <v>238</v>
      </c>
      <c r="C218" s="127">
        <v>0</v>
      </c>
      <c r="D218" s="80">
        <f>SUMIFS('PMT Terms'!C:C,'PMT Terms'!B:B,B218)</f>
        <v>60</v>
      </c>
      <c r="E218" s="89" t="e">
        <f t="shared" si="3"/>
        <v>#DIV/0!</v>
      </c>
      <c r="F218" s="84">
        <f t="shared" si="5"/>
        <v>0</v>
      </c>
      <c r="G218" s="88">
        <f>SUMIFS('Dec Receipts Data'!C:C,'Dec Receipts Data'!$A:$A,$B218)+SUMIFS('Dec Receipts Data'!C:C,'Dec Receipts Data'!$A:$A,$A218)</f>
        <v>0</v>
      </c>
      <c r="H218" s="88">
        <f>SUMIFS('Dec Receipts Data'!D:D,'Dec Receipts Data'!$A:$A,$B218)+SUMIFS('Dec Receipts Data'!D:D,'Dec Receipts Data'!$A:$A,$A218)</f>
        <v>0</v>
      </c>
      <c r="I218" s="88">
        <f>SUMIFS('Dec Receipts Data'!E:E,'Dec Receipts Data'!$A:$A,$B218)+SUMIFS('Dec Receipts Data'!E:E,'Dec Receipts Data'!$A:$A,$A218)</f>
        <v>0</v>
      </c>
      <c r="J218" s="88">
        <f>SUMIFS('Dec Receipts Data'!F:F,'Dec Receipts Data'!$A:$A,$B218)+SUMIFS('Dec Receipts Data'!F:F,'Dec Receipts Data'!$A:$A,$A218)</f>
        <v>0</v>
      </c>
      <c r="K218" s="88">
        <f>SUMIFS('Dec Receipts Data'!G:G,'Dec Receipts Data'!$A:$A,$B218)+SUMIFS('Dec Receipts Data'!G:G,'Dec Receipts Data'!$A:$A,$A218)</f>
        <v>0</v>
      </c>
      <c r="L218" s="88">
        <f>SUMIFS('Dec Receipts Data'!H:H,'Dec Receipts Data'!$A:$A,$B218)+SUMIFS('Dec Receipts Data'!H:H,'Dec Receipts Data'!$A:$A,$A218)</f>
        <v>0</v>
      </c>
      <c r="M218" s="88">
        <f>SUMIFS('Dec Receipts Data'!I:I,'Dec Receipts Data'!$A:$A,$B218)+SUMIFS('Dec Receipts Data'!I:I,'Dec Receipts Data'!$A:$A,$A218)</f>
        <v>0</v>
      </c>
      <c r="N218" s="88">
        <f>SUMIFS('Dec Receipts Data'!J:J,'Dec Receipts Data'!$A:$A,$B218)+SUMIFS('Dec Receipts Data'!J:J,'Dec Receipts Data'!$A:$A,$A218)</f>
        <v>0</v>
      </c>
      <c r="O218" s="88">
        <f>SUMIFS('Dec Receipts Data'!K:K,'Dec Receipts Data'!$A:$A,$B218)+SUMIFS('Dec Receipts Data'!K:K,'Dec Receipts Data'!$A:$A,$A218)</f>
        <v>0</v>
      </c>
      <c r="P218" s="88">
        <f>SUMIFS('Dec Receipts Data'!L:L,'Dec Receipts Data'!$A:$A,$B218)+SUMIFS('Dec Receipts Data'!L:L,'Dec Receipts Data'!$A:$A,$A218)</f>
        <v>0</v>
      </c>
      <c r="Q218" s="88">
        <f>SUMIFS('Dec Receipts Data'!M:M,'Dec Receipts Data'!$A:$A,$B218)+SUMIFS('Dec Receipts Data'!M:M,'Dec Receipts Data'!$A:$A,$A218)</f>
        <v>0</v>
      </c>
      <c r="R218" s="88">
        <f>SUMIFS('Dec Receipts Data'!N:N,'Dec Receipts Data'!$A:$A,$B218)+SUMIFS('Dec Receipts Data'!N:N,'Dec Receipts Data'!$A:$A,$A218)</f>
        <v>0</v>
      </c>
      <c r="S218" s="88">
        <f>SUMIFS('Dec Receipts Data'!O:O,'Dec Receipts Data'!$A:$A,$B218)+SUMIFS('Dec Receipts Data'!O:O,'Dec Receipts Data'!$A:$A,$A218)</f>
        <v>0</v>
      </c>
      <c r="T218" s="88">
        <f>SUMIFS('Dec Receipts Data'!P:P,'Dec Receipts Data'!$A:$A,$B218)+SUMIFS('Dec Receipts Data'!P:P,'Dec Receipts Data'!$A:$A,$A218)</f>
        <v>0</v>
      </c>
      <c r="U218" s="88">
        <f>SUMIFS('Dec Receipts Data'!Q:Q,'Dec Receipts Data'!$A:$A,$B218)+SUMIFS('Dec Receipts Data'!Q:Q,'Dec Receipts Data'!$A:$A,$A218)</f>
        <v>0</v>
      </c>
      <c r="V218" s="88">
        <f>SUMIFS('Dec Receipts Data'!R:R,'Dec Receipts Data'!$A:$A,$B218)+SUMIFS('Dec Receipts Data'!R:R,'Dec Receipts Data'!$A:$A,$A218)</f>
        <v>0</v>
      </c>
      <c r="W218" s="88">
        <f>SUMIFS('Dec Receipts Data'!S:S,'Dec Receipts Data'!$A:$A,$B218)+SUMIFS('Dec Receipts Data'!S:S,'Dec Receipts Data'!$A:$A,$A218)</f>
        <v>0</v>
      </c>
      <c r="X218" s="88">
        <f>SUMIFS('Dec Receipts Data'!T:T,'Dec Receipts Data'!$A:$A,$B218)+SUMIFS('Dec Receipts Data'!T:T,'Dec Receipts Data'!$A:$A,$A218)</f>
        <v>0</v>
      </c>
      <c r="Y218" s="88">
        <f>SUMIFS('Dec Receipts Data'!U:U,'Dec Receipts Data'!$A:$A,$B218)+SUMIFS('Dec Receipts Data'!U:U,'Dec Receipts Data'!$A:$A,$A218)</f>
        <v>0</v>
      </c>
      <c r="Z218" s="88">
        <f>SUMIFS('Dec Receipts Data'!V:V,'Dec Receipts Data'!$A:$A,$B218)+SUMIFS('Dec Receipts Data'!V:V,'Dec Receipts Data'!$A:$A,$A218)</f>
        <v>0</v>
      </c>
      <c r="AA218" s="88">
        <f>SUMIFS('Dec Receipts Data'!W:W,'Dec Receipts Data'!$A:$A,$B218)+SUMIFS('Dec Receipts Data'!W:W,'Dec Receipts Data'!$A:$A,$A218)</f>
        <v>0</v>
      </c>
      <c r="AB218" s="88">
        <f>SUMIFS('Dec Receipts Data'!X:X,'Dec Receipts Data'!$A:$A,$B218)+SUMIFS('Dec Receipts Data'!X:X,'Dec Receipts Data'!$A:$A,$A218)</f>
        <v>0</v>
      </c>
      <c r="AC218" s="88">
        <f>SUMIFS('Dec Receipts Data'!Y:Y,'Dec Receipts Data'!$A:$A,$B218)+SUMIFS('Dec Receipts Data'!Y:Y,'Dec Receipts Data'!$A:$A,$A218)</f>
        <v>0</v>
      </c>
      <c r="AD218" s="88">
        <f>SUMIFS('Dec Receipts Data'!Z:Z,'Dec Receipts Data'!$A:$A,$B218)+SUMIFS('Dec Receipts Data'!Z:Z,'Dec Receipts Data'!$A:$A,$A218)</f>
        <v>0</v>
      </c>
      <c r="AE218" s="88">
        <f>SUMIFS('Dec Receipts Data'!AA:AA,'Dec Receipts Data'!$A:$A,$B218)+SUMIFS('Dec Receipts Data'!AA:AA,'Dec Receipts Data'!$A:$A,$A218)</f>
        <v>0</v>
      </c>
      <c r="AF218" s="88">
        <f>SUMIFS('Dec Receipts Data'!AB:AB,'Dec Receipts Data'!$A:$A,$B218)+SUMIFS('Dec Receipts Data'!AB:AB,'Dec Receipts Data'!$A:$A,$A218)</f>
        <v>0</v>
      </c>
      <c r="AG218" s="88">
        <f>SUMIFS('Dec Receipts Data'!AC:AC,'Dec Receipts Data'!$A:$A,$B218)+SUMIFS('Dec Receipts Data'!AC:AC,'Dec Receipts Data'!$A:$A,$A218)</f>
        <v>0</v>
      </c>
      <c r="AH218" s="88">
        <f>SUMIFS('Dec Receipts Data'!AD:AD,'Dec Receipts Data'!$A:$A,$B218)+SUMIFS('Dec Receipts Data'!AD:AD,'Dec Receipts Data'!$A:$A,$A218)</f>
        <v>0</v>
      </c>
      <c r="AI218" s="88">
        <f>SUMIFS('Dec Receipts Data'!AE:AE,'Dec Receipts Data'!$A:$A,$B218)+SUMIFS('Dec Receipts Data'!AE:AE,'Dec Receipts Data'!$A:$A,$A218)</f>
        <v>0</v>
      </c>
      <c r="AJ218" s="88">
        <f>SUMIFS('Dec Receipts Data'!AF:AF,'Dec Receipts Data'!$A:$A,$B218)+SUMIFS('Dec Receipts Data'!AF:AF,'Dec Receipts Data'!$A:$A,$A218)</f>
        <v>0</v>
      </c>
      <c r="AK218" s="88">
        <f>SUMIFS('Dec Receipts Data'!AG:AG,'Dec Receipts Data'!$A:$A,$B218)+SUMIFS('Dec Receipts Data'!AG:AG,'Dec Receipts Data'!$A:$A,$A218)</f>
        <v>0</v>
      </c>
    </row>
    <row r="219" spans="1:37" ht="13.2" outlineLevel="1">
      <c r="A219" s="86"/>
      <c r="B219" s="19" t="s">
        <v>446</v>
      </c>
      <c r="C219" s="127">
        <v>0</v>
      </c>
      <c r="D219" s="80">
        <f>SUMIFS('PMT Terms'!C:C,'PMT Terms'!B:B,B219)</f>
        <v>55</v>
      </c>
      <c r="E219" s="89" t="e">
        <f t="shared" si="3"/>
        <v>#DIV/0!</v>
      </c>
      <c r="F219" s="84">
        <f t="shared" si="5"/>
        <v>0</v>
      </c>
      <c r="G219" s="88">
        <f>SUMIFS('Dec Receipts Data'!C:C,'Dec Receipts Data'!$A:$A,$B219)+SUMIFS('Dec Receipts Data'!C:C,'Dec Receipts Data'!$A:$A,$A219)</f>
        <v>0</v>
      </c>
      <c r="H219" s="88">
        <f>SUMIFS('Dec Receipts Data'!D:D,'Dec Receipts Data'!$A:$A,$B219)+SUMIFS('Dec Receipts Data'!D:D,'Dec Receipts Data'!$A:$A,$A219)</f>
        <v>0</v>
      </c>
      <c r="I219" s="88">
        <f>SUMIFS('Dec Receipts Data'!E:E,'Dec Receipts Data'!$A:$A,$B219)+SUMIFS('Dec Receipts Data'!E:E,'Dec Receipts Data'!$A:$A,$A219)</f>
        <v>0</v>
      </c>
      <c r="J219" s="88">
        <f>SUMIFS('Dec Receipts Data'!F:F,'Dec Receipts Data'!$A:$A,$B219)+SUMIFS('Dec Receipts Data'!F:F,'Dec Receipts Data'!$A:$A,$A219)</f>
        <v>0</v>
      </c>
      <c r="K219" s="88">
        <f>SUMIFS('Dec Receipts Data'!G:G,'Dec Receipts Data'!$A:$A,$B219)+SUMIFS('Dec Receipts Data'!G:G,'Dec Receipts Data'!$A:$A,$A219)</f>
        <v>0</v>
      </c>
      <c r="L219" s="88">
        <f>SUMIFS('Dec Receipts Data'!H:H,'Dec Receipts Data'!$A:$A,$B219)+SUMIFS('Dec Receipts Data'!H:H,'Dec Receipts Data'!$A:$A,$A219)</f>
        <v>0</v>
      </c>
      <c r="M219" s="88">
        <f>SUMIFS('Dec Receipts Data'!I:I,'Dec Receipts Data'!$A:$A,$B219)+SUMIFS('Dec Receipts Data'!I:I,'Dec Receipts Data'!$A:$A,$A219)</f>
        <v>0</v>
      </c>
      <c r="N219" s="88">
        <f>SUMIFS('Dec Receipts Data'!J:J,'Dec Receipts Data'!$A:$A,$B219)+SUMIFS('Dec Receipts Data'!J:J,'Dec Receipts Data'!$A:$A,$A219)</f>
        <v>0</v>
      </c>
      <c r="O219" s="88">
        <f>SUMIFS('Dec Receipts Data'!K:K,'Dec Receipts Data'!$A:$A,$B219)+SUMIFS('Dec Receipts Data'!K:K,'Dec Receipts Data'!$A:$A,$A219)</f>
        <v>0</v>
      </c>
      <c r="P219" s="88">
        <f>SUMIFS('Dec Receipts Data'!L:L,'Dec Receipts Data'!$A:$A,$B219)+SUMIFS('Dec Receipts Data'!L:L,'Dec Receipts Data'!$A:$A,$A219)</f>
        <v>0</v>
      </c>
      <c r="Q219" s="88">
        <f>SUMIFS('Dec Receipts Data'!M:M,'Dec Receipts Data'!$A:$A,$B219)+SUMIFS('Dec Receipts Data'!M:M,'Dec Receipts Data'!$A:$A,$A219)</f>
        <v>0</v>
      </c>
      <c r="R219" s="88">
        <f>SUMIFS('Dec Receipts Data'!N:N,'Dec Receipts Data'!$A:$A,$B219)+SUMIFS('Dec Receipts Data'!N:N,'Dec Receipts Data'!$A:$A,$A219)</f>
        <v>0</v>
      </c>
      <c r="S219" s="88">
        <f>SUMIFS('Dec Receipts Data'!O:O,'Dec Receipts Data'!$A:$A,$B219)+SUMIFS('Dec Receipts Data'!O:O,'Dec Receipts Data'!$A:$A,$A219)</f>
        <v>0</v>
      </c>
      <c r="T219" s="88">
        <f>SUMIFS('Dec Receipts Data'!P:P,'Dec Receipts Data'!$A:$A,$B219)+SUMIFS('Dec Receipts Data'!P:P,'Dec Receipts Data'!$A:$A,$A219)</f>
        <v>0</v>
      </c>
      <c r="U219" s="88">
        <f>SUMIFS('Dec Receipts Data'!Q:Q,'Dec Receipts Data'!$A:$A,$B219)+SUMIFS('Dec Receipts Data'!Q:Q,'Dec Receipts Data'!$A:$A,$A219)</f>
        <v>0</v>
      </c>
      <c r="V219" s="88">
        <f>SUMIFS('Dec Receipts Data'!R:R,'Dec Receipts Data'!$A:$A,$B219)+SUMIFS('Dec Receipts Data'!R:R,'Dec Receipts Data'!$A:$A,$A219)</f>
        <v>0</v>
      </c>
      <c r="W219" s="88">
        <f>SUMIFS('Dec Receipts Data'!S:S,'Dec Receipts Data'!$A:$A,$B219)+SUMIFS('Dec Receipts Data'!S:S,'Dec Receipts Data'!$A:$A,$A219)</f>
        <v>0</v>
      </c>
      <c r="X219" s="88">
        <f>SUMIFS('Dec Receipts Data'!T:T,'Dec Receipts Data'!$A:$A,$B219)+SUMIFS('Dec Receipts Data'!T:T,'Dec Receipts Data'!$A:$A,$A219)</f>
        <v>0</v>
      </c>
      <c r="Y219" s="88">
        <f>SUMIFS('Dec Receipts Data'!U:U,'Dec Receipts Data'!$A:$A,$B219)+SUMIFS('Dec Receipts Data'!U:U,'Dec Receipts Data'!$A:$A,$A219)</f>
        <v>0</v>
      </c>
      <c r="Z219" s="88">
        <f>SUMIFS('Dec Receipts Data'!V:V,'Dec Receipts Data'!$A:$A,$B219)+SUMIFS('Dec Receipts Data'!V:V,'Dec Receipts Data'!$A:$A,$A219)</f>
        <v>0</v>
      </c>
      <c r="AA219" s="88">
        <f>SUMIFS('Dec Receipts Data'!W:W,'Dec Receipts Data'!$A:$A,$B219)+SUMIFS('Dec Receipts Data'!W:W,'Dec Receipts Data'!$A:$A,$A219)</f>
        <v>0</v>
      </c>
      <c r="AB219" s="88">
        <f>SUMIFS('Dec Receipts Data'!X:X,'Dec Receipts Data'!$A:$A,$B219)+SUMIFS('Dec Receipts Data'!X:X,'Dec Receipts Data'!$A:$A,$A219)</f>
        <v>0</v>
      </c>
      <c r="AC219" s="88">
        <f>SUMIFS('Dec Receipts Data'!Y:Y,'Dec Receipts Data'!$A:$A,$B219)+SUMIFS('Dec Receipts Data'!Y:Y,'Dec Receipts Data'!$A:$A,$A219)</f>
        <v>0</v>
      </c>
      <c r="AD219" s="88">
        <f>SUMIFS('Dec Receipts Data'!Z:Z,'Dec Receipts Data'!$A:$A,$B219)+SUMIFS('Dec Receipts Data'!Z:Z,'Dec Receipts Data'!$A:$A,$A219)</f>
        <v>0</v>
      </c>
      <c r="AE219" s="88">
        <f>SUMIFS('Dec Receipts Data'!AA:AA,'Dec Receipts Data'!$A:$A,$B219)+SUMIFS('Dec Receipts Data'!AA:AA,'Dec Receipts Data'!$A:$A,$A219)</f>
        <v>0</v>
      </c>
      <c r="AF219" s="88">
        <f>SUMIFS('Dec Receipts Data'!AB:AB,'Dec Receipts Data'!$A:$A,$B219)+SUMIFS('Dec Receipts Data'!AB:AB,'Dec Receipts Data'!$A:$A,$A219)</f>
        <v>0</v>
      </c>
      <c r="AG219" s="88">
        <f>SUMIFS('Dec Receipts Data'!AC:AC,'Dec Receipts Data'!$A:$A,$B219)+SUMIFS('Dec Receipts Data'!AC:AC,'Dec Receipts Data'!$A:$A,$A219)</f>
        <v>0</v>
      </c>
      <c r="AH219" s="88">
        <f>SUMIFS('Dec Receipts Data'!AD:AD,'Dec Receipts Data'!$A:$A,$B219)+SUMIFS('Dec Receipts Data'!AD:AD,'Dec Receipts Data'!$A:$A,$A219)</f>
        <v>0</v>
      </c>
      <c r="AI219" s="88">
        <f>SUMIFS('Dec Receipts Data'!AE:AE,'Dec Receipts Data'!$A:$A,$B219)+SUMIFS('Dec Receipts Data'!AE:AE,'Dec Receipts Data'!$A:$A,$A219)</f>
        <v>0</v>
      </c>
      <c r="AJ219" s="88">
        <f>SUMIFS('Dec Receipts Data'!AF:AF,'Dec Receipts Data'!$A:$A,$B219)+SUMIFS('Dec Receipts Data'!AF:AF,'Dec Receipts Data'!$A:$A,$A219)</f>
        <v>0</v>
      </c>
      <c r="AK219" s="88">
        <f>SUMIFS('Dec Receipts Data'!AG:AG,'Dec Receipts Data'!$A:$A,$B219)+SUMIFS('Dec Receipts Data'!AG:AG,'Dec Receipts Data'!$A:$A,$A219)</f>
        <v>0</v>
      </c>
    </row>
    <row r="220" spans="1:37" ht="13.2" outlineLevel="1">
      <c r="A220" s="86"/>
      <c r="B220" s="19" t="s">
        <v>65</v>
      </c>
      <c r="C220" s="127">
        <v>0</v>
      </c>
      <c r="D220" s="80">
        <f>SUMIFS('PMT Terms'!C:C,'PMT Terms'!B:B,B220)</f>
        <v>60</v>
      </c>
      <c r="E220" s="89" t="e">
        <f t="shared" si="3"/>
        <v>#DIV/0!</v>
      </c>
      <c r="F220" s="84">
        <f t="shared" si="5"/>
        <v>0</v>
      </c>
      <c r="G220" s="88">
        <f>SUMIFS('Dec Receipts Data'!C:C,'Dec Receipts Data'!$A:$A,$B220)+SUMIFS('Dec Receipts Data'!C:C,'Dec Receipts Data'!$A:$A,$A220)</f>
        <v>0</v>
      </c>
      <c r="H220" s="88">
        <f>SUMIFS('Dec Receipts Data'!D:D,'Dec Receipts Data'!$A:$A,$B220)+SUMIFS('Dec Receipts Data'!D:D,'Dec Receipts Data'!$A:$A,$A220)</f>
        <v>0</v>
      </c>
      <c r="I220" s="88">
        <f>SUMIFS('Dec Receipts Data'!E:E,'Dec Receipts Data'!$A:$A,$B220)+SUMIFS('Dec Receipts Data'!E:E,'Dec Receipts Data'!$A:$A,$A220)</f>
        <v>0</v>
      </c>
      <c r="J220" s="88">
        <f>SUMIFS('Dec Receipts Data'!F:F,'Dec Receipts Data'!$A:$A,$B220)+SUMIFS('Dec Receipts Data'!F:F,'Dec Receipts Data'!$A:$A,$A220)</f>
        <v>0</v>
      </c>
      <c r="K220" s="88">
        <f>SUMIFS('Dec Receipts Data'!G:G,'Dec Receipts Data'!$A:$A,$B220)+SUMIFS('Dec Receipts Data'!G:G,'Dec Receipts Data'!$A:$A,$A220)</f>
        <v>0</v>
      </c>
      <c r="L220" s="88">
        <f>SUMIFS('Dec Receipts Data'!H:H,'Dec Receipts Data'!$A:$A,$B220)+SUMIFS('Dec Receipts Data'!H:H,'Dec Receipts Data'!$A:$A,$A220)</f>
        <v>0</v>
      </c>
      <c r="M220" s="88">
        <f>SUMIFS('Dec Receipts Data'!I:I,'Dec Receipts Data'!$A:$A,$B220)+SUMIFS('Dec Receipts Data'!I:I,'Dec Receipts Data'!$A:$A,$A220)</f>
        <v>0</v>
      </c>
      <c r="N220" s="88">
        <f>SUMIFS('Dec Receipts Data'!J:J,'Dec Receipts Data'!$A:$A,$B220)+SUMIFS('Dec Receipts Data'!J:J,'Dec Receipts Data'!$A:$A,$A220)</f>
        <v>0</v>
      </c>
      <c r="O220" s="88">
        <f>SUMIFS('Dec Receipts Data'!K:K,'Dec Receipts Data'!$A:$A,$B220)+SUMIFS('Dec Receipts Data'!K:K,'Dec Receipts Data'!$A:$A,$A220)</f>
        <v>0</v>
      </c>
      <c r="P220" s="88">
        <f>SUMIFS('Dec Receipts Data'!L:L,'Dec Receipts Data'!$A:$A,$B220)+SUMIFS('Dec Receipts Data'!L:L,'Dec Receipts Data'!$A:$A,$A220)</f>
        <v>0</v>
      </c>
      <c r="Q220" s="88">
        <f>SUMIFS('Dec Receipts Data'!M:M,'Dec Receipts Data'!$A:$A,$B220)+SUMIFS('Dec Receipts Data'!M:M,'Dec Receipts Data'!$A:$A,$A220)</f>
        <v>0</v>
      </c>
      <c r="R220" s="88">
        <f>SUMIFS('Dec Receipts Data'!N:N,'Dec Receipts Data'!$A:$A,$B220)+SUMIFS('Dec Receipts Data'!N:N,'Dec Receipts Data'!$A:$A,$A220)</f>
        <v>0</v>
      </c>
      <c r="S220" s="88">
        <f>SUMIFS('Dec Receipts Data'!O:O,'Dec Receipts Data'!$A:$A,$B220)+SUMIFS('Dec Receipts Data'!O:O,'Dec Receipts Data'!$A:$A,$A220)</f>
        <v>0</v>
      </c>
      <c r="T220" s="88">
        <f>SUMIFS('Dec Receipts Data'!P:P,'Dec Receipts Data'!$A:$A,$B220)+SUMIFS('Dec Receipts Data'!P:P,'Dec Receipts Data'!$A:$A,$A220)</f>
        <v>0</v>
      </c>
      <c r="U220" s="88">
        <f>SUMIFS('Dec Receipts Data'!Q:Q,'Dec Receipts Data'!$A:$A,$B220)+SUMIFS('Dec Receipts Data'!Q:Q,'Dec Receipts Data'!$A:$A,$A220)</f>
        <v>0</v>
      </c>
      <c r="V220" s="88">
        <f>SUMIFS('Dec Receipts Data'!R:R,'Dec Receipts Data'!$A:$A,$B220)+SUMIFS('Dec Receipts Data'!R:R,'Dec Receipts Data'!$A:$A,$A220)</f>
        <v>0</v>
      </c>
      <c r="W220" s="88">
        <f>SUMIFS('Dec Receipts Data'!S:S,'Dec Receipts Data'!$A:$A,$B220)+SUMIFS('Dec Receipts Data'!S:S,'Dec Receipts Data'!$A:$A,$A220)</f>
        <v>0</v>
      </c>
      <c r="X220" s="88">
        <f>SUMIFS('Dec Receipts Data'!T:T,'Dec Receipts Data'!$A:$A,$B220)+SUMIFS('Dec Receipts Data'!T:T,'Dec Receipts Data'!$A:$A,$A220)</f>
        <v>0</v>
      </c>
      <c r="Y220" s="88">
        <f>SUMIFS('Dec Receipts Data'!U:U,'Dec Receipts Data'!$A:$A,$B220)+SUMIFS('Dec Receipts Data'!U:U,'Dec Receipts Data'!$A:$A,$A220)</f>
        <v>0</v>
      </c>
      <c r="Z220" s="88">
        <f>SUMIFS('Dec Receipts Data'!V:V,'Dec Receipts Data'!$A:$A,$B220)+SUMIFS('Dec Receipts Data'!V:V,'Dec Receipts Data'!$A:$A,$A220)</f>
        <v>0</v>
      </c>
      <c r="AA220" s="88">
        <f>SUMIFS('Dec Receipts Data'!W:W,'Dec Receipts Data'!$A:$A,$B220)+SUMIFS('Dec Receipts Data'!W:W,'Dec Receipts Data'!$A:$A,$A220)</f>
        <v>0</v>
      </c>
      <c r="AB220" s="88">
        <f>SUMIFS('Dec Receipts Data'!X:X,'Dec Receipts Data'!$A:$A,$B220)+SUMIFS('Dec Receipts Data'!X:X,'Dec Receipts Data'!$A:$A,$A220)</f>
        <v>0</v>
      </c>
      <c r="AC220" s="88">
        <f>SUMIFS('Dec Receipts Data'!Y:Y,'Dec Receipts Data'!$A:$A,$B220)+SUMIFS('Dec Receipts Data'!Y:Y,'Dec Receipts Data'!$A:$A,$A220)</f>
        <v>0</v>
      </c>
      <c r="AD220" s="88">
        <f>SUMIFS('Dec Receipts Data'!Z:Z,'Dec Receipts Data'!$A:$A,$B220)+SUMIFS('Dec Receipts Data'!Z:Z,'Dec Receipts Data'!$A:$A,$A220)</f>
        <v>0</v>
      </c>
      <c r="AE220" s="88">
        <f>SUMIFS('Dec Receipts Data'!AA:AA,'Dec Receipts Data'!$A:$A,$B220)+SUMIFS('Dec Receipts Data'!AA:AA,'Dec Receipts Data'!$A:$A,$A220)</f>
        <v>0</v>
      </c>
      <c r="AF220" s="88">
        <f>SUMIFS('Dec Receipts Data'!AB:AB,'Dec Receipts Data'!$A:$A,$B220)+SUMIFS('Dec Receipts Data'!AB:AB,'Dec Receipts Data'!$A:$A,$A220)</f>
        <v>0</v>
      </c>
      <c r="AG220" s="88">
        <f>SUMIFS('Dec Receipts Data'!AC:AC,'Dec Receipts Data'!$A:$A,$B220)+SUMIFS('Dec Receipts Data'!AC:AC,'Dec Receipts Data'!$A:$A,$A220)</f>
        <v>0</v>
      </c>
      <c r="AH220" s="88">
        <f>SUMIFS('Dec Receipts Data'!AD:AD,'Dec Receipts Data'!$A:$A,$B220)+SUMIFS('Dec Receipts Data'!AD:AD,'Dec Receipts Data'!$A:$A,$A220)</f>
        <v>0</v>
      </c>
      <c r="AI220" s="88">
        <f>SUMIFS('Dec Receipts Data'!AE:AE,'Dec Receipts Data'!$A:$A,$B220)+SUMIFS('Dec Receipts Data'!AE:AE,'Dec Receipts Data'!$A:$A,$A220)</f>
        <v>0</v>
      </c>
      <c r="AJ220" s="88">
        <f>SUMIFS('Dec Receipts Data'!AF:AF,'Dec Receipts Data'!$A:$A,$B220)+SUMIFS('Dec Receipts Data'!AF:AF,'Dec Receipts Data'!$A:$A,$A220)</f>
        <v>0</v>
      </c>
      <c r="AK220" s="88">
        <f>SUMIFS('Dec Receipts Data'!AG:AG,'Dec Receipts Data'!$A:$A,$B220)+SUMIFS('Dec Receipts Data'!AG:AG,'Dec Receipts Data'!$A:$A,$A220)</f>
        <v>0</v>
      </c>
    </row>
    <row r="221" spans="1:37" ht="13.2" outlineLevel="1">
      <c r="A221" s="86"/>
      <c r="B221" s="19" t="s">
        <v>59</v>
      </c>
      <c r="C221" s="127">
        <v>0</v>
      </c>
      <c r="D221" s="80">
        <f>SUMIFS('PMT Terms'!C:C,'PMT Terms'!B:B,B221)</f>
        <v>60</v>
      </c>
      <c r="E221" s="89" t="e">
        <f t="shared" si="3"/>
        <v>#DIV/0!</v>
      </c>
      <c r="F221" s="84">
        <f t="shared" si="5"/>
        <v>0</v>
      </c>
      <c r="G221" s="88">
        <f>SUMIFS('Dec Receipts Data'!C:C,'Dec Receipts Data'!$A:$A,$B221)+SUMIFS('Dec Receipts Data'!C:C,'Dec Receipts Data'!$A:$A,$A221)</f>
        <v>0</v>
      </c>
      <c r="H221" s="88">
        <f>SUMIFS('Dec Receipts Data'!D:D,'Dec Receipts Data'!$A:$A,$B221)+SUMIFS('Dec Receipts Data'!D:D,'Dec Receipts Data'!$A:$A,$A221)</f>
        <v>0</v>
      </c>
      <c r="I221" s="88">
        <f>SUMIFS('Dec Receipts Data'!E:E,'Dec Receipts Data'!$A:$A,$B221)+SUMIFS('Dec Receipts Data'!E:E,'Dec Receipts Data'!$A:$A,$A221)</f>
        <v>0</v>
      </c>
      <c r="J221" s="88">
        <f>SUMIFS('Dec Receipts Data'!F:F,'Dec Receipts Data'!$A:$A,$B221)+SUMIFS('Dec Receipts Data'!F:F,'Dec Receipts Data'!$A:$A,$A221)</f>
        <v>0</v>
      </c>
      <c r="K221" s="88">
        <f>SUMIFS('Dec Receipts Data'!G:G,'Dec Receipts Data'!$A:$A,$B221)+SUMIFS('Dec Receipts Data'!G:G,'Dec Receipts Data'!$A:$A,$A221)</f>
        <v>0</v>
      </c>
      <c r="L221" s="88">
        <f>SUMIFS('Dec Receipts Data'!H:H,'Dec Receipts Data'!$A:$A,$B221)+SUMIFS('Dec Receipts Data'!H:H,'Dec Receipts Data'!$A:$A,$A221)</f>
        <v>0</v>
      </c>
      <c r="M221" s="88">
        <f>SUMIFS('Dec Receipts Data'!I:I,'Dec Receipts Data'!$A:$A,$B221)+SUMIFS('Dec Receipts Data'!I:I,'Dec Receipts Data'!$A:$A,$A221)</f>
        <v>0</v>
      </c>
      <c r="N221" s="88">
        <f>SUMIFS('Dec Receipts Data'!J:J,'Dec Receipts Data'!$A:$A,$B221)+SUMIFS('Dec Receipts Data'!J:J,'Dec Receipts Data'!$A:$A,$A221)</f>
        <v>0</v>
      </c>
      <c r="O221" s="88">
        <f>SUMIFS('Dec Receipts Data'!K:K,'Dec Receipts Data'!$A:$A,$B221)+SUMIFS('Dec Receipts Data'!K:K,'Dec Receipts Data'!$A:$A,$A221)</f>
        <v>0</v>
      </c>
      <c r="P221" s="88">
        <f>SUMIFS('Dec Receipts Data'!L:L,'Dec Receipts Data'!$A:$A,$B221)+SUMIFS('Dec Receipts Data'!L:L,'Dec Receipts Data'!$A:$A,$A221)</f>
        <v>0</v>
      </c>
      <c r="Q221" s="88">
        <f>SUMIFS('Dec Receipts Data'!M:M,'Dec Receipts Data'!$A:$A,$B221)+SUMIFS('Dec Receipts Data'!M:M,'Dec Receipts Data'!$A:$A,$A221)</f>
        <v>0</v>
      </c>
      <c r="R221" s="88">
        <f>SUMIFS('Dec Receipts Data'!N:N,'Dec Receipts Data'!$A:$A,$B221)+SUMIFS('Dec Receipts Data'!N:N,'Dec Receipts Data'!$A:$A,$A221)</f>
        <v>0</v>
      </c>
      <c r="S221" s="88">
        <f>SUMIFS('Dec Receipts Data'!O:O,'Dec Receipts Data'!$A:$A,$B221)+SUMIFS('Dec Receipts Data'!O:O,'Dec Receipts Data'!$A:$A,$A221)</f>
        <v>0</v>
      </c>
      <c r="T221" s="88">
        <f>SUMIFS('Dec Receipts Data'!P:P,'Dec Receipts Data'!$A:$A,$B221)+SUMIFS('Dec Receipts Data'!P:P,'Dec Receipts Data'!$A:$A,$A221)</f>
        <v>0</v>
      </c>
      <c r="U221" s="88">
        <f>SUMIFS('Dec Receipts Data'!Q:Q,'Dec Receipts Data'!$A:$A,$B221)+SUMIFS('Dec Receipts Data'!Q:Q,'Dec Receipts Data'!$A:$A,$A221)</f>
        <v>0</v>
      </c>
      <c r="V221" s="88">
        <f>SUMIFS('Dec Receipts Data'!R:R,'Dec Receipts Data'!$A:$A,$B221)+SUMIFS('Dec Receipts Data'!R:R,'Dec Receipts Data'!$A:$A,$A221)</f>
        <v>0</v>
      </c>
      <c r="W221" s="88">
        <f>SUMIFS('Dec Receipts Data'!S:S,'Dec Receipts Data'!$A:$A,$B221)+SUMIFS('Dec Receipts Data'!S:S,'Dec Receipts Data'!$A:$A,$A221)</f>
        <v>0</v>
      </c>
      <c r="X221" s="88">
        <f>SUMIFS('Dec Receipts Data'!T:T,'Dec Receipts Data'!$A:$A,$B221)+SUMIFS('Dec Receipts Data'!T:T,'Dec Receipts Data'!$A:$A,$A221)</f>
        <v>0</v>
      </c>
      <c r="Y221" s="88">
        <f>SUMIFS('Dec Receipts Data'!U:U,'Dec Receipts Data'!$A:$A,$B221)+SUMIFS('Dec Receipts Data'!U:U,'Dec Receipts Data'!$A:$A,$A221)</f>
        <v>0</v>
      </c>
      <c r="Z221" s="88">
        <f>SUMIFS('Dec Receipts Data'!V:V,'Dec Receipts Data'!$A:$A,$B221)+SUMIFS('Dec Receipts Data'!V:V,'Dec Receipts Data'!$A:$A,$A221)</f>
        <v>0</v>
      </c>
      <c r="AA221" s="88">
        <f>SUMIFS('Dec Receipts Data'!W:W,'Dec Receipts Data'!$A:$A,$B221)+SUMIFS('Dec Receipts Data'!W:W,'Dec Receipts Data'!$A:$A,$A221)</f>
        <v>0</v>
      </c>
      <c r="AB221" s="88">
        <f>SUMIFS('Dec Receipts Data'!X:X,'Dec Receipts Data'!$A:$A,$B221)+SUMIFS('Dec Receipts Data'!X:X,'Dec Receipts Data'!$A:$A,$A221)</f>
        <v>0</v>
      </c>
      <c r="AC221" s="88">
        <f>SUMIFS('Dec Receipts Data'!Y:Y,'Dec Receipts Data'!$A:$A,$B221)+SUMIFS('Dec Receipts Data'!Y:Y,'Dec Receipts Data'!$A:$A,$A221)</f>
        <v>0</v>
      </c>
      <c r="AD221" s="88">
        <f>SUMIFS('Dec Receipts Data'!Z:Z,'Dec Receipts Data'!$A:$A,$B221)+SUMIFS('Dec Receipts Data'!Z:Z,'Dec Receipts Data'!$A:$A,$A221)</f>
        <v>0</v>
      </c>
      <c r="AE221" s="88">
        <f>SUMIFS('Dec Receipts Data'!AA:AA,'Dec Receipts Data'!$A:$A,$B221)+SUMIFS('Dec Receipts Data'!AA:AA,'Dec Receipts Data'!$A:$A,$A221)</f>
        <v>0</v>
      </c>
      <c r="AF221" s="88">
        <f>SUMIFS('Dec Receipts Data'!AB:AB,'Dec Receipts Data'!$A:$A,$B221)+SUMIFS('Dec Receipts Data'!AB:AB,'Dec Receipts Data'!$A:$A,$A221)</f>
        <v>0</v>
      </c>
      <c r="AG221" s="88">
        <f>SUMIFS('Dec Receipts Data'!AC:AC,'Dec Receipts Data'!$A:$A,$B221)+SUMIFS('Dec Receipts Data'!AC:AC,'Dec Receipts Data'!$A:$A,$A221)</f>
        <v>0</v>
      </c>
      <c r="AH221" s="88">
        <f>SUMIFS('Dec Receipts Data'!AD:AD,'Dec Receipts Data'!$A:$A,$B221)+SUMIFS('Dec Receipts Data'!AD:AD,'Dec Receipts Data'!$A:$A,$A221)</f>
        <v>0</v>
      </c>
      <c r="AI221" s="88">
        <f>SUMIFS('Dec Receipts Data'!AE:AE,'Dec Receipts Data'!$A:$A,$B221)+SUMIFS('Dec Receipts Data'!AE:AE,'Dec Receipts Data'!$A:$A,$A221)</f>
        <v>0</v>
      </c>
      <c r="AJ221" s="88">
        <f>SUMIFS('Dec Receipts Data'!AF:AF,'Dec Receipts Data'!$A:$A,$B221)+SUMIFS('Dec Receipts Data'!AF:AF,'Dec Receipts Data'!$A:$A,$A221)</f>
        <v>0</v>
      </c>
      <c r="AK221" s="88">
        <f>SUMIFS('Dec Receipts Data'!AG:AG,'Dec Receipts Data'!$A:$A,$B221)+SUMIFS('Dec Receipts Data'!AG:AG,'Dec Receipts Data'!$A:$A,$A221)</f>
        <v>0</v>
      </c>
    </row>
    <row r="222" spans="1:37" ht="13.2" outlineLevel="1">
      <c r="A222" s="86"/>
      <c r="B222" s="19" t="s">
        <v>233</v>
      </c>
      <c r="C222" s="127">
        <v>0</v>
      </c>
      <c r="D222" s="80">
        <f>SUMIFS('PMT Terms'!C:C,'PMT Terms'!B:B,B222)</f>
        <v>55</v>
      </c>
      <c r="E222" s="89" t="e">
        <f t="shared" si="3"/>
        <v>#DIV/0!</v>
      </c>
      <c r="F222" s="84">
        <f t="shared" si="5"/>
        <v>0</v>
      </c>
      <c r="G222" s="88">
        <f>SUMIFS('Dec Receipts Data'!C:C,'Dec Receipts Data'!$A:$A,$B222)+SUMIFS('Dec Receipts Data'!C:C,'Dec Receipts Data'!$A:$A,$A222)</f>
        <v>0</v>
      </c>
      <c r="H222" s="88">
        <f>SUMIFS('Dec Receipts Data'!D:D,'Dec Receipts Data'!$A:$A,$B222)+SUMIFS('Dec Receipts Data'!D:D,'Dec Receipts Data'!$A:$A,$A222)</f>
        <v>0</v>
      </c>
      <c r="I222" s="88">
        <f>SUMIFS('Dec Receipts Data'!E:E,'Dec Receipts Data'!$A:$A,$B222)+SUMIFS('Dec Receipts Data'!E:E,'Dec Receipts Data'!$A:$A,$A222)</f>
        <v>0</v>
      </c>
      <c r="J222" s="88">
        <f>SUMIFS('Dec Receipts Data'!F:F,'Dec Receipts Data'!$A:$A,$B222)+SUMIFS('Dec Receipts Data'!F:F,'Dec Receipts Data'!$A:$A,$A222)</f>
        <v>0</v>
      </c>
      <c r="K222" s="88">
        <f>SUMIFS('Dec Receipts Data'!G:G,'Dec Receipts Data'!$A:$A,$B222)+SUMIFS('Dec Receipts Data'!G:G,'Dec Receipts Data'!$A:$A,$A222)</f>
        <v>0</v>
      </c>
      <c r="L222" s="88">
        <f>SUMIFS('Dec Receipts Data'!H:H,'Dec Receipts Data'!$A:$A,$B222)+SUMIFS('Dec Receipts Data'!H:H,'Dec Receipts Data'!$A:$A,$A222)</f>
        <v>0</v>
      </c>
      <c r="M222" s="88">
        <f>SUMIFS('Dec Receipts Data'!I:I,'Dec Receipts Data'!$A:$A,$B222)+SUMIFS('Dec Receipts Data'!I:I,'Dec Receipts Data'!$A:$A,$A222)</f>
        <v>0</v>
      </c>
      <c r="N222" s="88">
        <f>SUMIFS('Dec Receipts Data'!J:J,'Dec Receipts Data'!$A:$A,$B222)+SUMIFS('Dec Receipts Data'!J:J,'Dec Receipts Data'!$A:$A,$A222)</f>
        <v>0</v>
      </c>
      <c r="O222" s="88">
        <f>SUMIFS('Dec Receipts Data'!K:K,'Dec Receipts Data'!$A:$A,$B222)+SUMIFS('Dec Receipts Data'!K:K,'Dec Receipts Data'!$A:$A,$A222)</f>
        <v>0</v>
      </c>
      <c r="P222" s="88">
        <f>SUMIFS('Dec Receipts Data'!L:L,'Dec Receipts Data'!$A:$A,$B222)+SUMIFS('Dec Receipts Data'!L:L,'Dec Receipts Data'!$A:$A,$A222)</f>
        <v>0</v>
      </c>
      <c r="Q222" s="88">
        <f>SUMIFS('Dec Receipts Data'!M:M,'Dec Receipts Data'!$A:$A,$B222)+SUMIFS('Dec Receipts Data'!M:M,'Dec Receipts Data'!$A:$A,$A222)</f>
        <v>0</v>
      </c>
      <c r="R222" s="88">
        <f>SUMIFS('Dec Receipts Data'!N:N,'Dec Receipts Data'!$A:$A,$B222)+SUMIFS('Dec Receipts Data'!N:N,'Dec Receipts Data'!$A:$A,$A222)</f>
        <v>0</v>
      </c>
      <c r="S222" s="88">
        <f>SUMIFS('Dec Receipts Data'!O:O,'Dec Receipts Data'!$A:$A,$B222)+SUMIFS('Dec Receipts Data'!O:O,'Dec Receipts Data'!$A:$A,$A222)</f>
        <v>0</v>
      </c>
      <c r="T222" s="88">
        <f>SUMIFS('Dec Receipts Data'!P:P,'Dec Receipts Data'!$A:$A,$B222)+SUMIFS('Dec Receipts Data'!P:P,'Dec Receipts Data'!$A:$A,$A222)</f>
        <v>0</v>
      </c>
      <c r="U222" s="88">
        <f>SUMIFS('Dec Receipts Data'!Q:Q,'Dec Receipts Data'!$A:$A,$B222)+SUMIFS('Dec Receipts Data'!Q:Q,'Dec Receipts Data'!$A:$A,$A222)</f>
        <v>0</v>
      </c>
      <c r="V222" s="88">
        <f>SUMIFS('Dec Receipts Data'!R:R,'Dec Receipts Data'!$A:$A,$B222)+SUMIFS('Dec Receipts Data'!R:R,'Dec Receipts Data'!$A:$A,$A222)</f>
        <v>0</v>
      </c>
      <c r="W222" s="88">
        <f>SUMIFS('Dec Receipts Data'!S:S,'Dec Receipts Data'!$A:$A,$B222)+SUMIFS('Dec Receipts Data'!S:S,'Dec Receipts Data'!$A:$A,$A222)</f>
        <v>0</v>
      </c>
      <c r="X222" s="88">
        <f>SUMIFS('Dec Receipts Data'!T:T,'Dec Receipts Data'!$A:$A,$B222)+SUMIFS('Dec Receipts Data'!T:T,'Dec Receipts Data'!$A:$A,$A222)</f>
        <v>0</v>
      </c>
      <c r="Y222" s="88">
        <f>SUMIFS('Dec Receipts Data'!U:U,'Dec Receipts Data'!$A:$A,$B222)+SUMIFS('Dec Receipts Data'!U:U,'Dec Receipts Data'!$A:$A,$A222)</f>
        <v>0</v>
      </c>
      <c r="Z222" s="88">
        <f>SUMIFS('Dec Receipts Data'!V:V,'Dec Receipts Data'!$A:$A,$B222)+SUMIFS('Dec Receipts Data'!V:V,'Dec Receipts Data'!$A:$A,$A222)</f>
        <v>0</v>
      </c>
      <c r="AA222" s="88">
        <f>SUMIFS('Dec Receipts Data'!W:W,'Dec Receipts Data'!$A:$A,$B222)+SUMIFS('Dec Receipts Data'!W:W,'Dec Receipts Data'!$A:$A,$A222)</f>
        <v>0</v>
      </c>
      <c r="AB222" s="88">
        <f>SUMIFS('Dec Receipts Data'!X:X,'Dec Receipts Data'!$A:$A,$B222)+SUMIFS('Dec Receipts Data'!X:X,'Dec Receipts Data'!$A:$A,$A222)</f>
        <v>0</v>
      </c>
      <c r="AC222" s="88">
        <f>SUMIFS('Dec Receipts Data'!Y:Y,'Dec Receipts Data'!$A:$A,$B222)+SUMIFS('Dec Receipts Data'!Y:Y,'Dec Receipts Data'!$A:$A,$A222)</f>
        <v>0</v>
      </c>
      <c r="AD222" s="88">
        <f>SUMIFS('Dec Receipts Data'!Z:Z,'Dec Receipts Data'!$A:$A,$B222)+SUMIFS('Dec Receipts Data'!Z:Z,'Dec Receipts Data'!$A:$A,$A222)</f>
        <v>0</v>
      </c>
      <c r="AE222" s="88">
        <f>SUMIFS('Dec Receipts Data'!AA:AA,'Dec Receipts Data'!$A:$A,$B222)+SUMIFS('Dec Receipts Data'!AA:AA,'Dec Receipts Data'!$A:$A,$A222)</f>
        <v>0</v>
      </c>
      <c r="AF222" s="88">
        <f>SUMIFS('Dec Receipts Data'!AB:AB,'Dec Receipts Data'!$A:$A,$B222)+SUMIFS('Dec Receipts Data'!AB:AB,'Dec Receipts Data'!$A:$A,$A222)</f>
        <v>0</v>
      </c>
      <c r="AG222" s="88">
        <f>SUMIFS('Dec Receipts Data'!AC:AC,'Dec Receipts Data'!$A:$A,$B222)+SUMIFS('Dec Receipts Data'!AC:AC,'Dec Receipts Data'!$A:$A,$A222)</f>
        <v>0</v>
      </c>
      <c r="AH222" s="88">
        <f>SUMIFS('Dec Receipts Data'!AD:AD,'Dec Receipts Data'!$A:$A,$B222)+SUMIFS('Dec Receipts Data'!AD:AD,'Dec Receipts Data'!$A:$A,$A222)</f>
        <v>0</v>
      </c>
      <c r="AI222" s="88">
        <f>SUMIFS('Dec Receipts Data'!AE:AE,'Dec Receipts Data'!$A:$A,$B222)+SUMIFS('Dec Receipts Data'!AE:AE,'Dec Receipts Data'!$A:$A,$A222)</f>
        <v>0</v>
      </c>
      <c r="AJ222" s="88">
        <f>SUMIFS('Dec Receipts Data'!AF:AF,'Dec Receipts Data'!$A:$A,$B222)+SUMIFS('Dec Receipts Data'!AF:AF,'Dec Receipts Data'!$A:$A,$A222)</f>
        <v>0</v>
      </c>
      <c r="AK222" s="88">
        <f>SUMIFS('Dec Receipts Data'!AG:AG,'Dec Receipts Data'!$A:$A,$B222)+SUMIFS('Dec Receipts Data'!AG:AG,'Dec Receipts Data'!$A:$A,$A222)</f>
        <v>0</v>
      </c>
    </row>
    <row r="223" spans="1:37" ht="13.2" outlineLevel="1">
      <c r="A223" s="86"/>
      <c r="B223" s="19" t="s">
        <v>464</v>
      </c>
      <c r="C223" s="127">
        <v>-177819</v>
      </c>
      <c r="D223" s="80">
        <f>SUMIFS('PMT Terms'!C:C,'PMT Terms'!B:B,B223)</f>
        <v>55</v>
      </c>
      <c r="E223" s="89">
        <f t="shared" si="3"/>
        <v>0</v>
      </c>
      <c r="F223" s="84">
        <f t="shared" si="5"/>
        <v>0</v>
      </c>
      <c r="G223" s="88">
        <f>SUMIFS('Dec Receipts Data'!C:C,'Dec Receipts Data'!$A:$A,$B223)+SUMIFS('Dec Receipts Data'!C:C,'Dec Receipts Data'!$A:$A,$A223)</f>
        <v>0</v>
      </c>
      <c r="H223" s="88">
        <f>SUMIFS('Dec Receipts Data'!D:D,'Dec Receipts Data'!$A:$A,$B223)+SUMIFS('Dec Receipts Data'!D:D,'Dec Receipts Data'!$A:$A,$A223)</f>
        <v>0</v>
      </c>
      <c r="I223" s="88">
        <f>SUMIFS('Dec Receipts Data'!E:E,'Dec Receipts Data'!$A:$A,$B223)+SUMIFS('Dec Receipts Data'!E:E,'Dec Receipts Data'!$A:$A,$A223)</f>
        <v>0</v>
      </c>
      <c r="J223" s="88">
        <f>SUMIFS('Dec Receipts Data'!F:F,'Dec Receipts Data'!$A:$A,$B223)+SUMIFS('Dec Receipts Data'!F:F,'Dec Receipts Data'!$A:$A,$A223)</f>
        <v>0</v>
      </c>
      <c r="K223" s="88">
        <f>SUMIFS('Dec Receipts Data'!G:G,'Dec Receipts Data'!$A:$A,$B223)+SUMIFS('Dec Receipts Data'!G:G,'Dec Receipts Data'!$A:$A,$A223)</f>
        <v>0</v>
      </c>
      <c r="L223" s="88">
        <f>SUMIFS('Dec Receipts Data'!H:H,'Dec Receipts Data'!$A:$A,$B223)+SUMIFS('Dec Receipts Data'!H:H,'Dec Receipts Data'!$A:$A,$A223)</f>
        <v>0</v>
      </c>
      <c r="M223" s="88">
        <f>SUMIFS('Dec Receipts Data'!I:I,'Dec Receipts Data'!$A:$A,$B223)+SUMIFS('Dec Receipts Data'!I:I,'Dec Receipts Data'!$A:$A,$A223)</f>
        <v>0</v>
      </c>
      <c r="N223" s="88">
        <f>SUMIFS('Dec Receipts Data'!J:J,'Dec Receipts Data'!$A:$A,$B223)+SUMIFS('Dec Receipts Data'!J:J,'Dec Receipts Data'!$A:$A,$A223)</f>
        <v>0</v>
      </c>
      <c r="O223" s="88">
        <f>SUMIFS('Dec Receipts Data'!K:K,'Dec Receipts Data'!$A:$A,$B223)+SUMIFS('Dec Receipts Data'!K:K,'Dec Receipts Data'!$A:$A,$A223)</f>
        <v>0</v>
      </c>
      <c r="P223" s="88">
        <f>SUMIFS('Dec Receipts Data'!L:L,'Dec Receipts Data'!$A:$A,$B223)+SUMIFS('Dec Receipts Data'!L:L,'Dec Receipts Data'!$A:$A,$A223)</f>
        <v>0</v>
      </c>
      <c r="Q223" s="88">
        <f>SUMIFS('Dec Receipts Data'!M:M,'Dec Receipts Data'!$A:$A,$B223)+SUMIFS('Dec Receipts Data'!M:M,'Dec Receipts Data'!$A:$A,$A223)</f>
        <v>0</v>
      </c>
      <c r="R223" s="88">
        <f>SUMIFS('Dec Receipts Data'!N:N,'Dec Receipts Data'!$A:$A,$B223)+SUMIFS('Dec Receipts Data'!N:N,'Dec Receipts Data'!$A:$A,$A223)</f>
        <v>0</v>
      </c>
      <c r="S223" s="88">
        <f>SUMIFS('Dec Receipts Data'!O:O,'Dec Receipts Data'!$A:$A,$B223)+SUMIFS('Dec Receipts Data'!O:O,'Dec Receipts Data'!$A:$A,$A223)</f>
        <v>0</v>
      </c>
      <c r="T223" s="88">
        <f>SUMIFS('Dec Receipts Data'!P:P,'Dec Receipts Data'!$A:$A,$B223)+SUMIFS('Dec Receipts Data'!P:P,'Dec Receipts Data'!$A:$A,$A223)</f>
        <v>0</v>
      </c>
      <c r="U223" s="88">
        <f>SUMIFS('Dec Receipts Data'!Q:Q,'Dec Receipts Data'!$A:$A,$B223)+SUMIFS('Dec Receipts Data'!Q:Q,'Dec Receipts Data'!$A:$A,$A223)</f>
        <v>0</v>
      </c>
      <c r="V223" s="88">
        <f>SUMIFS('Dec Receipts Data'!R:R,'Dec Receipts Data'!$A:$A,$B223)+SUMIFS('Dec Receipts Data'!R:R,'Dec Receipts Data'!$A:$A,$A223)</f>
        <v>0</v>
      </c>
      <c r="W223" s="88">
        <f>SUMIFS('Dec Receipts Data'!S:S,'Dec Receipts Data'!$A:$A,$B223)+SUMIFS('Dec Receipts Data'!S:S,'Dec Receipts Data'!$A:$A,$A223)</f>
        <v>0</v>
      </c>
      <c r="X223" s="88">
        <f>SUMIFS('Dec Receipts Data'!T:T,'Dec Receipts Data'!$A:$A,$B223)+SUMIFS('Dec Receipts Data'!T:T,'Dec Receipts Data'!$A:$A,$A223)</f>
        <v>0</v>
      </c>
      <c r="Y223" s="88">
        <f>SUMIFS('Dec Receipts Data'!U:U,'Dec Receipts Data'!$A:$A,$B223)+SUMIFS('Dec Receipts Data'!U:U,'Dec Receipts Data'!$A:$A,$A223)</f>
        <v>0</v>
      </c>
      <c r="Z223" s="88">
        <f>SUMIFS('Dec Receipts Data'!V:V,'Dec Receipts Data'!$A:$A,$B223)+SUMIFS('Dec Receipts Data'!V:V,'Dec Receipts Data'!$A:$A,$A223)</f>
        <v>0</v>
      </c>
      <c r="AA223" s="88">
        <f>SUMIFS('Dec Receipts Data'!W:W,'Dec Receipts Data'!$A:$A,$B223)+SUMIFS('Dec Receipts Data'!W:W,'Dec Receipts Data'!$A:$A,$A223)</f>
        <v>0</v>
      </c>
      <c r="AB223" s="88">
        <f>SUMIFS('Dec Receipts Data'!X:X,'Dec Receipts Data'!$A:$A,$B223)+SUMIFS('Dec Receipts Data'!X:X,'Dec Receipts Data'!$A:$A,$A223)</f>
        <v>0</v>
      </c>
      <c r="AC223" s="88">
        <f>SUMIFS('Dec Receipts Data'!Y:Y,'Dec Receipts Data'!$A:$A,$B223)+SUMIFS('Dec Receipts Data'!Y:Y,'Dec Receipts Data'!$A:$A,$A223)</f>
        <v>0</v>
      </c>
      <c r="AD223" s="88">
        <f>SUMIFS('Dec Receipts Data'!Z:Z,'Dec Receipts Data'!$A:$A,$B223)+SUMIFS('Dec Receipts Data'!Z:Z,'Dec Receipts Data'!$A:$A,$A223)</f>
        <v>0</v>
      </c>
      <c r="AE223" s="88">
        <f>SUMIFS('Dec Receipts Data'!AA:AA,'Dec Receipts Data'!$A:$A,$B223)+SUMIFS('Dec Receipts Data'!AA:AA,'Dec Receipts Data'!$A:$A,$A223)</f>
        <v>0</v>
      </c>
      <c r="AF223" s="88">
        <f>SUMIFS('Dec Receipts Data'!AB:AB,'Dec Receipts Data'!$A:$A,$B223)+SUMIFS('Dec Receipts Data'!AB:AB,'Dec Receipts Data'!$A:$A,$A223)</f>
        <v>0</v>
      </c>
      <c r="AG223" s="88">
        <f>SUMIFS('Dec Receipts Data'!AC:AC,'Dec Receipts Data'!$A:$A,$B223)+SUMIFS('Dec Receipts Data'!AC:AC,'Dec Receipts Data'!$A:$A,$A223)</f>
        <v>0</v>
      </c>
      <c r="AH223" s="88">
        <f>SUMIFS('Dec Receipts Data'!AD:AD,'Dec Receipts Data'!$A:$A,$B223)+SUMIFS('Dec Receipts Data'!AD:AD,'Dec Receipts Data'!$A:$A,$A223)</f>
        <v>0</v>
      </c>
      <c r="AI223" s="88">
        <f>SUMIFS('Dec Receipts Data'!AE:AE,'Dec Receipts Data'!$A:$A,$B223)+SUMIFS('Dec Receipts Data'!AE:AE,'Dec Receipts Data'!$A:$A,$A223)</f>
        <v>0</v>
      </c>
      <c r="AJ223" s="88">
        <f>SUMIFS('Dec Receipts Data'!AF:AF,'Dec Receipts Data'!$A:$A,$B223)+SUMIFS('Dec Receipts Data'!AF:AF,'Dec Receipts Data'!$A:$A,$A223)</f>
        <v>0</v>
      </c>
      <c r="AK223" s="88">
        <f>SUMIFS('Dec Receipts Data'!AG:AG,'Dec Receipts Data'!$A:$A,$B223)+SUMIFS('Dec Receipts Data'!AG:AG,'Dec Receipts Data'!$A:$A,$A223)</f>
        <v>0</v>
      </c>
    </row>
    <row r="224" spans="1:37" ht="13.2" outlineLevel="1">
      <c r="A224" s="86"/>
      <c r="B224" s="19" t="s">
        <v>670</v>
      </c>
      <c r="C224" s="127">
        <v>-343572</v>
      </c>
      <c r="D224" s="80">
        <f>SUMIFS('PMT Terms'!C:C,'PMT Terms'!B:B,B224)</f>
        <v>55</v>
      </c>
      <c r="E224" s="89">
        <f t="shared" si="3"/>
        <v>0</v>
      </c>
      <c r="F224" s="84">
        <f t="shared" si="5"/>
        <v>0</v>
      </c>
      <c r="G224" s="88">
        <f>SUMIFS('Dec Receipts Data'!C:C,'Dec Receipts Data'!$A:$A,$B224)+SUMIFS('Dec Receipts Data'!C:C,'Dec Receipts Data'!$A:$A,$A224)</f>
        <v>0</v>
      </c>
      <c r="H224" s="88">
        <f>SUMIFS('Dec Receipts Data'!D:D,'Dec Receipts Data'!$A:$A,$B224)+SUMIFS('Dec Receipts Data'!D:D,'Dec Receipts Data'!$A:$A,$A224)</f>
        <v>0</v>
      </c>
      <c r="I224" s="88">
        <f>SUMIFS('Dec Receipts Data'!E:E,'Dec Receipts Data'!$A:$A,$B224)+SUMIFS('Dec Receipts Data'!E:E,'Dec Receipts Data'!$A:$A,$A224)</f>
        <v>0</v>
      </c>
      <c r="J224" s="88">
        <f>SUMIFS('Dec Receipts Data'!F:F,'Dec Receipts Data'!$A:$A,$B224)+SUMIFS('Dec Receipts Data'!F:F,'Dec Receipts Data'!$A:$A,$A224)</f>
        <v>0</v>
      </c>
      <c r="K224" s="88">
        <f>SUMIFS('Dec Receipts Data'!G:G,'Dec Receipts Data'!$A:$A,$B224)+SUMIFS('Dec Receipts Data'!G:G,'Dec Receipts Data'!$A:$A,$A224)</f>
        <v>0</v>
      </c>
      <c r="L224" s="88">
        <f>SUMIFS('Dec Receipts Data'!H:H,'Dec Receipts Data'!$A:$A,$B224)+SUMIFS('Dec Receipts Data'!H:H,'Dec Receipts Data'!$A:$A,$A224)</f>
        <v>0</v>
      </c>
      <c r="M224" s="88">
        <f>SUMIFS('Dec Receipts Data'!I:I,'Dec Receipts Data'!$A:$A,$B224)+SUMIFS('Dec Receipts Data'!I:I,'Dec Receipts Data'!$A:$A,$A224)</f>
        <v>0</v>
      </c>
      <c r="N224" s="88">
        <f>SUMIFS('Dec Receipts Data'!J:J,'Dec Receipts Data'!$A:$A,$B224)+SUMIFS('Dec Receipts Data'!J:J,'Dec Receipts Data'!$A:$A,$A224)</f>
        <v>0</v>
      </c>
      <c r="O224" s="88">
        <f>SUMIFS('Dec Receipts Data'!K:K,'Dec Receipts Data'!$A:$A,$B224)+SUMIFS('Dec Receipts Data'!K:K,'Dec Receipts Data'!$A:$A,$A224)</f>
        <v>0</v>
      </c>
      <c r="P224" s="88">
        <f>SUMIFS('Dec Receipts Data'!L:L,'Dec Receipts Data'!$A:$A,$B224)+SUMIFS('Dec Receipts Data'!L:L,'Dec Receipts Data'!$A:$A,$A224)</f>
        <v>0</v>
      </c>
      <c r="Q224" s="88">
        <f>SUMIFS('Dec Receipts Data'!M:M,'Dec Receipts Data'!$A:$A,$B224)+SUMIFS('Dec Receipts Data'!M:M,'Dec Receipts Data'!$A:$A,$A224)</f>
        <v>0</v>
      </c>
      <c r="R224" s="88">
        <f>SUMIFS('Dec Receipts Data'!N:N,'Dec Receipts Data'!$A:$A,$B224)+SUMIFS('Dec Receipts Data'!N:N,'Dec Receipts Data'!$A:$A,$A224)</f>
        <v>0</v>
      </c>
      <c r="S224" s="88">
        <f>SUMIFS('Dec Receipts Data'!O:O,'Dec Receipts Data'!$A:$A,$B224)+SUMIFS('Dec Receipts Data'!O:O,'Dec Receipts Data'!$A:$A,$A224)</f>
        <v>0</v>
      </c>
      <c r="T224" s="88">
        <f>SUMIFS('Dec Receipts Data'!P:P,'Dec Receipts Data'!$A:$A,$B224)+SUMIFS('Dec Receipts Data'!P:P,'Dec Receipts Data'!$A:$A,$A224)</f>
        <v>0</v>
      </c>
      <c r="U224" s="88">
        <f>SUMIFS('Dec Receipts Data'!Q:Q,'Dec Receipts Data'!$A:$A,$B224)+SUMIFS('Dec Receipts Data'!Q:Q,'Dec Receipts Data'!$A:$A,$A224)</f>
        <v>0</v>
      </c>
      <c r="V224" s="88">
        <f>SUMIFS('Dec Receipts Data'!R:R,'Dec Receipts Data'!$A:$A,$B224)+SUMIFS('Dec Receipts Data'!R:R,'Dec Receipts Data'!$A:$A,$A224)</f>
        <v>0</v>
      </c>
      <c r="W224" s="88">
        <f>SUMIFS('Dec Receipts Data'!S:S,'Dec Receipts Data'!$A:$A,$B224)+SUMIFS('Dec Receipts Data'!S:S,'Dec Receipts Data'!$A:$A,$A224)</f>
        <v>0</v>
      </c>
      <c r="X224" s="88">
        <f>SUMIFS('Dec Receipts Data'!T:T,'Dec Receipts Data'!$A:$A,$B224)+SUMIFS('Dec Receipts Data'!T:T,'Dec Receipts Data'!$A:$A,$A224)</f>
        <v>0</v>
      </c>
      <c r="Y224" s="88">
        <f>SUMIFS('Dec Receipts Data'!U:U,'Dec Receipts Data'!$A:$A,$B224)+SUMIFS('Dec Receipts Data'!U:U,'Dec Receipts Data'!$A:$A,$A224)</f>
        <v>0</v>
      </c>
      <c r="Z224" s="88">
        <f>SUMIFS('Dec Receipts Data'!V:V,'Dec Receipts Data'!$A:$A,$B224)+SUMIFS('Dec Receipts Data'!V:V,'Dec Receipts Data'!$A:$A,$A224)</f>
        <v>0</v>
      </c>
      <c r="AA224" s="88">
        <f>SUMIFS('Dec Receipts Data'!W:W,'Dec Receipts Data'!$A:$A,$B224)+SUMIFS('Dec Receipts Data'!W:W,'Dec Receipts Data'!$A:$A,$A224)</f>
        <v>0</v>
      </c>
      <c r="AB224" s="88">
        <f>SUMIFS('Dec Receipts Data'!X:X,'Dec Receipts Data'!$A:$A,$B224)+SUMIFS('Dec Receipts Data'!X:X,'Dec Receipts Data'!$A:$A,$A224)</f>
        <v>0</v>
      </c>
      <c r="AC224" s="88">
        <f>SUMIFS('Dec Receipts Data'!Y:Y,'Dec Receipts Data'!$A:$A,$B224)+SUMIFS('Dec Receipts Data'!Y:Y,'Dec Receipts Data'!$A:$A,$A224)</f>
        <v>0</v>
      </c>
      <c r="AD224" s="88">
        <f>SUMIFS('Dec Receipts Data'!Z:Z,'Dec Receipts Data'!$A:$A,$B224)+SUMIFS('Dec Receipts Data'!Z:Z,'Dec Receipts Data'!$A:$A,$A224)</f>
        <v>0</v>
      </c>
      <c r="AE224" s="88">
        <f>SUMIFS('Dec Receipts Data'!AA:AA,'Dec Receipts Data'!$A:$A,$B224)+SUMIFS('Dec Receipts Data'!AA:AA,'Dec Receipts Data'!$A:$A,$A224)</f>
        <v>0</v>
      </c>
      <c r="AF224" s="88">
        <f>SUMIFS('Dec Receipts Data'!AB:AB,'Dec Receipts Data'!$A:$A,$B224)+SUMIFS('Dec Receipts Data'!AB:AB,'Dec Receipts Data'!$A:$A,$A224)</f>
        <v>0</v>
      </c>
      <c r="AG224" s="88">
        <f>SUMIFS('Dec Receipts Data'!AC:AC,'Dec Receipts Data'!$A:$A,$B224)+SUMIFS('Dec Receipts Data'!AC:AC,'Dec Receipts Data'!$A:$A,$A224)</f>
        <v>0</v>
      </c>
      <c r="AH224" s="88">
        <f>SUMIFS('Dec Receipts Data'!AD:AD,'Dec Receipts Data'!$A:$A,$B224)+SUMIFS('Dec Receipts Data'!AD:AD,'Dec Receipts Data'!$A:$A,$A224)</f>
        <v>0</v>
      </c>
      <c r="AI224" s="88">
        <f>SUMIFS('Dec Receipts Data'!AE:AE,'Dec Receipts Data'!$A:$A,$B224)+SUMIFS('Dec Receipts Data'!AE:AE,'Dec Receipts Data'!$A:$A,$A224)</f>
        <v>0</v>
      </c>
      <c r="AJ224" s="88">
        <f>SUMIFS('Dec Receipts Data'!AF:AF,'Dec Receipts Data'!$A:$A,$B224)+SUMIFS('Dec Receipts Data'!AF:AF,'Dec Receipts Data'!$A:$A,$A224)</f>
        <v>0</v>
      </c>
      <c r="AK224" s="88">
        <f>SUMIFS('Dec Receipts Data'!AG:AG,'Dec Receipts Data'!$A:$A,$B224)+SUMIFS('Dec Receipts Data'!AG:AG,'Dec Receipts Data'!$A:$A,$A224)</f>
        <v>0</v>
      </c>
    </row>
    <row r="225" spans="1:37" ht="13.2" outlineLevel="1">
      <c r="A225" s="86"/>
      <c r="B225" s="19" t="s">
        <v>465</v>
      </c>
      <c r="C225" s="127">
        <v>-381884</v>
      </c>
      <c r="D225" s="80">
        <f>SUMIFS('PMT Terms'!C:C,'PMT Terms'!B:B,B225)</f>
        <v>55</v>
      </c>
      <c r="E225" s="89">
        <f t="shared" si="3"/>
        <v>0</v>
      </c>
      <c r="F225" s="84">
        <f t="shared" si="5"/>
        <v>0</v>
      </c>
      <c r="G225" s="88">
        <f>SUMIFS('Dec Receipts Data'!C:C,'Dec Receipts Data'!$A:$A,$B225)+SUMIFS('Dec Receipts Data'!C:C,'Dec Receipts Data'!$A:$A,$A225)</f>
        <v>0</v>
      </c>
      <c r="H225" s="88">
        <f>SUMIFS('Dec Receipts Data'!D:D,'Dec Receipts Data'!$A:$A,$B225)+SUMIFS('Dec Receipts Data'!D:D,'Dec Receipts Data'!$A:$A,$A225)</f>
        <v>0</v>
      </c>
      <c r="I225" s="88">
        <f>SUMIFS('Dec Receipts Data'!E:E,'Dec Receipts Data'!$A:$A,$B225)+SUMIFS('Dec Receipts Data'!E:E,'Dec Receipts Data'!$A:$A,$A225)</f>
        <v>0</v>
      </c>
      <c r="J225" s="88">
        <f>SUMIFS('Dec Receipts Data'!F:F,'Dec Receipts Data'!$A:$A,$B225)+SUMIFS('Dec Receipts Data'!F:F,'Dec Receipts Data'!$A:$A,$A225)</f>
        <v>0</v>
      </c>
      <c r="K225" s="88">
        <f>SUMIFS('Dec Receipts Data'!G:G,'Dec Receipts Data'!$A:$A,$B225)+SUMIFS('Dec Receipts Data'!G:G,'Dec Receipts Data'!$A:$A,$A225)</f>
        <v>0</v>
      </c>
      <c r="L225" s="88">
        <f>SUMIFS('Dec Receipts Data'!H:H,'Dec Receipts Data'!$A:$A,$B225)+SUMIFS('Dec Receipts Data'!H:H,'Dec Receipts Data'!$A:$A,$A225)</f>
        <v>0</v>
      </c>
      <c r="M225" s="88">
        <f>SUMIFS('Dec Receipts Data'!I:I,'Dec Receipts Data'!$A:$A,$B225)+SUMIFS('Dec Receipts Data'!I:I,'Dec Receipts Data'!$A:$A,$A225)</f>
        <v>0</v>
      </c>
      <c r="N225" s="88">
        <f>SUMIFS('Dec Receipts Data'!J:J,'Dec Receipts Data'!$A:$A,$B225)+SUMIFS('Dec Receipts Data'!J:J,'Dec Receipts Data'!$A:$A,$A225)</f>
        <v>0</v>
      </c>
      <c r="O225" s="88">
        <f>SUMIFS('Dec Receipts Data'!K:K,'Dec Receipts Data'!$A:$A,$B225)+SUMIFS('Dec Receipts Data'!K:K,'Dec Receipts Data'!$A:$A,$A225)</f>
        <v>0</v>
      </c>
      <c r="P225" s="88">
        <f>SUMIFS('Dec Receipts Data'!L:L,'Dec Receipts Data'!$A:$A,$B225)+SUMIFS('Dec Receipts Data'!L:L,'Dec Receipts Data'!$A:$A,$A225)</f>
        <v>0</v>
      </c>
      <c r="Q225" s="88">
        <f>SUMIFS('Dec Receipts Data'!M:M,'Dec Receipts Data'!$A:$A,$B225)+SUMIFS('Dec Receipts Data'!M:M,'Dec Receipts Data'!$A:$A,$A225)</f>
        <v>0</v>
      </c>
      <c r="R225" s="88">
        <f>SUMIFS('Dec Receipts Data'!N:N,'Dec Receipts Data'!$A:$A,$B225)+SUMIFS('Dec Receipts Data'!N:N,'Dec Receipts Data'!$A:$A,$A225)</f>
        <v>0</v>
      </c>
      <c r="S225" s="88">
        <f>SUMIFS('Dec Receipts Data'!O:O,'Dec Receipts Data'!$A:$A,$B225)+SUMIFS('Dec Receipts Data'!O:O,'Dec Receipts Data'!$A:$A,$A225)</f>
        <v>0</v>
      </c>
      <c r="T225" s="88">
        <f>SUMIFS('Dec Receipts Data'!P:P,'Dec Receipts Data'!$A:$A,$B225)+SUMIFS('Dec Receipts Data'!P:P,'Dec Receipts Data'!$A:$A,$A225)</f>
        <v>0</v>
      </c>
      <c r="U225" s="88">
        <f>SUMIFS('Dec Receipts Data'!Q:Q,'Dec Receipts Data'!$A:$A,$B225)+SUMIFS('Dec Receipts Data'!Q:Q,'Dec Receipts Data'!$A:$A,$A225)</f>
        <v>0</v>
      </c>
      <c r="V225" s="88">
        <f>SUMIFS('Dec Receipts Data'!R:R,'Dec Receipts Data'!$A:$A,$B225)+SUMIFS('Dec Receipts Data'!R:R,'Dec Receipts Data'!$A:$A,$A225)</f>
        <v>0</v>
      </c>
      <c r="W225" s="88">
        <f>SUMIFS('Dec Receipts Data'!S:S,'Dec Receipts Data'!$A:$A,$B225)+SUMIFS('Dec Receipts Data'!S:S,'Dec Receipts Data'!$A:$A,$A225)</f>
        <v>0</v>
      </c>
      <c r="X225" s="88">
        <f>SUMIFS('Dec Receipts Data'!T:T,'Dec Receipts Data'!$A:$A,$B225)+SUMIFS('Dec Receipts Data'!T:T,'Dec Receipts Data'!$A:$A,$A225)</f>
        <v>0</v>
      </c>
      <c r="Y225" s="88">
        <f>SUMIFS('Dec Receipts Data'!U:U,'Dec Receipts Data'!$A:$A,$B225)+SUMIFS('Dec Receipts Data'!U:U,'Dec Receipts Data'!$A:$A,$A225)</f>
        <v>0</v>
      </c>
      <c r="Z225" s="88">
        <f>SUMIFS('Dec Receipts Data'!V:V,'Dec Receipts Data'!$A:$A,$B225)+SUMIFS('Dec Receipts Data'!V:V,'Dec Receipts Data'!$A:$A,$A225)</f>
        <v>0</v>
      </c>
      <c r="AA225" s="88">
        <f>SUMIFS('Dec Receipts Data'!W:W,'Dec Receipts Data'!$A:$A,$B225)+SUMIFS('Dec Receipts Data'!W:W,'Dec Receipts Data'!$A:$A,$A225)</f>
        <v>0</v>
      </c>
      <c r="AB225" s="88">
        <f>SUMIFS('Dec Receipts Data'!X:X,'Dec Receipts Data'!$A:$A,$B225)+SUMIFS('Dec Receipts Data'!X:X,'Dec Receipts Data'!$A:$A,$A225)</f>
        <v>0</v>
      </c>
      <c r="AC225" s="88">
        <f>SUMIFS('Dec Receipts Data'!Y:Y,'Dec Receipts Data'!$A:$A,$B225)+SUMIFS('Dec Receipts Data'!Y:Y,'Dec Receipts Data'!$A:$A,$A225)</f>
        <v>0</v>
      </c>
      <c r="AD225" s="88">
        <f>SUMIFS('Dec Receipts Data'!Z:Z,'Dec Receipts Data'!$A:$A,$B225)+SUMIFS('Dec Receipts Data'!Z:Z,'Dec Receipts Data'!$A:$A,$A225)</f>
        <v>0</v>
      </c>
      <c r="AE225" s="88">
        <f>SUMIFS('Dec Receipts Data'!AA:AA,'Dec Receipts Data'!$A:$A,$B225)+SUMIFS('Dec Receipts Data'!AA:AA,'Dec Receipts Data'!$A:$A,$A225)</f>
        <v>0</v>
      </c>
      <c r="AF225" s="88">
        <f>SUMIFS('Dec Receipts Data'!AB:AB,'Dec Receipts Data'!$A:$A,$B225)+SUMIFS('Dec Receipts Data'!AB:AB,'Dec Receipts Data'!$A:$A,$A225)</f>
        <v>0</v>
      </c>
      <c r="AG225" s="88">
        <f>SUMIFS('Dec Receipts Data'!AC:AC,'Dec Receipts Data'!$A:$A,$B225)+SUMIFS('Dec Receipts Data'!AC:AC,'Dec Receipts Data'!$A:$A,$A225)</f>
        <v>0</v>
      </c>
      <c r="AH225" s="88">
        <f>SUMIFS('Dec Receipts Data'!AD:AD,'Dec Receipts Data'!$A:$A,$B225)+SUMIFS('Dec Receipts Data'!AD:AD,'Dec Receipts Data'!$A:$A,$A225)</f>
        <v>0</v>
      </c>
      <c r="AI225" s="88">
        <f>SUMIFS('Dec Receipts Data'!AE:AE,'Dec Receipts Data'!$A:$A,$B225)+SUMIFS('Dec Receipts Data'!AE:AE,'Dec Receipts Data'!$A:$A,$A225)</f>
        <v>0</v>
      </c>
      <c r="AJ225" s="88">
        <f>SUMIFS('Dec Receipts Data'!AF:AF,'Dec Receipts Data'!$A:$A,$B225)+SUMIFS('Dec Receipts Data'!AF:AF,'Dec Receipts Data'!$A:$A,$A225)</f>
        <v>0</v>
      </c>
      <c r="AK225" s="88">
        <f>SUMIFS('Dec Receipts Data'!AG:AG,'Dec Receipts Data'!$A:$A,$B225)+SUMIFS('Dec Receipts Data'!AG:AG,'Dec Receipts Data'!$A:$A,$A225)</f>
        <v>0</v>
      </c>
    </row>
    <row r="226" spans="1:37" ht="13.2" outlineLevel="1">
      <c r="A226" s="86"/>
      <c r="B226" s="19" t="s">
        <v>671</v>
      </c>
      <c r="C226" s="127">
        <v>-481818</v>
      </c>
      <c r="D226" s="80">
        <f>SUMIFS('PMT Terms'!C:C,'PMT Terms'!B:B,B226)</f>
        <v>55</v>
      </c>
      <c r="E226" s="89">
        <f t="shared" si="3"/>
        <v>0</v>
      </c>
      <c r="F226" s="84">
        <f t="shared" si="5"/>
        <v>0</v>
      </c>
      <c r="G226" s="88">
        <f>SUMIFS('Dec Receipts Data'!C:C,'Dec Receipts Data'!$A:$A,$B226)+SUMIFS('Dec Receipts Data'!C:C,'Dec Receipts Data'!$A:$A,$A226)</f>
        <v>0</v>
      </c>
      <c r="H226" s="88">
        <f>SUMIFS('Dec Receipts Data'!D:D,'Dec Receipts Data'!$A:$A,$B226)+SUMIFS('Dec Receipts Data'!D:D,'Dec Receipts Data'!$A:$A,$A226)</f>
        <v>0</v>
      </c>
      <c r="I226" s="88">
        <f>SUMIFS('Dec Receipts Data'!E:E,'Dec Receipts Data'!$A:$A,$B226)+SUMIFS('Dec Receipts Data'!E:E,'Dec Receipts Data'!$A:$A,$A226)</f>
        <v>0</v>
      </c>
      <c r="J226" s="88">
        <f>SUMIFS('Dec Receipts Data'!F:F,'Dec Receipts Data'!$A:$A,$B226)+SUMIFS('Dec Receipts Data'!F:F,'Dec Receipts Data'!$A:$A,$A226)</f>
        <v>0</v>
      </c>
      <c r="K226" s="88">
        <f>SUMIFS('Dec Receipts Data'!G:G,'Dec Receipts Data'!$A:$A,$B226)+SUMIFS('Dec Receipts Data'!G:G,'Dec Receipts Data'!$A:$A,$A226)</f>
        <v>0</v>
      </c>
      <c r="L226" s="88">
        <f>SUMIFS('Dec Receipts Data'!H:H,'Dec Receipts Data'!$A:$A,$B226)+SUMIFS('Dec Receipts Data'!H:H,'Dec Receipts Data'!$A:$A,$A226)</f>
        <v>0</v>
      </c>
      <c r="M226" s="88">
        <f>SUMIFS('Dec Receipts Data'!I:I,'Dec Receipts Data'!$A:$A,$B226)+SUMIFS('Dec Receipts Data'!I:I,'Dec Receipts Data'!$A:$A,$A226)</f>
        <v>0</v>
      </c>
      <c r="N226" s="88">
        <f>SUMIFS('Dec Receipts Data'!J:J,'Dec Receipts Data'!$A:$A,$B226)+SUMIFS('Dec Receipts Data'!J:J,'Dec Receipts Data'!$A:$A,$A226)</f>
        <v>0</v>
      </c>
      <c r="O226" s="88">
        <f>SUMIFS('Dec Receipts Data'!K:K,'Dec Receipts Data'!$A:$A,$B226)+SUMIFS('Dec Receipts Data'!K:K,'Dec Receipts Data'!$A:$A,$A226)</f>
        <v>0</v>
      </c>
      <c r="P226" s="88">
        <f>SUMIFS('Dec Receipts Data'!L:L,'Dec Receipts Data'!$A:$A,$B226)+SUMIFS('Dec Receipts Data'!L:L,'Dec Receipts Data'!$A:$A,$A226)</f>
        <v>0</v>
      </c>
      <c r="Q226" s="88">
        <f>SUMIFS('Dec Receipts Data'!M:M,'Dec Receipts Data'!$A:$A,$B226)+SUMIFS('Dec Receipts Data'!M:M,'Dec Receipts Data'!$A:$A,$A226)</f>
        <v>0</v>
      </c>
      <c r="R226" s="88">
        <f>SUMIFS('Dec Receipts Data'!N:N,'Dec Receipts Data'!$A:$A,$B226)+SUMIFS('Dec Receipts Data'!N:N,'Dec Receipts Data'!$A:$A,$A226)</f>
        <v>0</v>
      </c>
      <c r="S226" s="88">
        <f>SUMIFS('Dec Receipts Data'!O:O,'Dec Receipts Data'!$A:$A,$B226)+SUMIFS('Dec Receipts Data'!O:O,'Dec Receipts Data'!$A:$A,$A226)</f>
        <v>0</v>
      </c>
      <c r="T226" s="88">
        <f>SUMIFS('Dec Receipts Data'!P:P,'Dec Receipts Data'!$A:$A,$B226)+SUMIFS('Dec Receipts Data'!P:P,'Dec Receipts Data'!$A:$A,$A226)</f>
        <v>0</v>
      </c>
      <c r="U226" s="88">
        <f>SUMIFS('Dec Receipts Data'!Q:Q,'Dec Receipts Data'!$A:$A,$B226)+SUMIFS('Dec Receipts Data'!Q:Q,'Dec Receipts Data'!$A:$A,$A226)</f>
        <v>0</v>
      </c>
      <c r="V226" s="88">
        <f>SUMIFS('Dec Receipts Data'!R:R,'Dec Receipts Data'!$A:$A,$B226)+SUMIFS('Dec Receipts Data'!R:R,'Dec Receipts Data'!$A:$A,$A226)</f>
        <v>0</v>
      </c>
      <c r="W226" s="88">
        <f>SUMIFS('Dec Receipts Data'!S:S,'Dec Receipts Data'!$A:$A,$B226)+SUMIFS('Dec Receipts Data'!S:S,'Dec Receipts Data'!$A:$A,$A226)</f>
        <v>0</v>
      </c>
      <c r="X226" s="88">
        <f>SUMIFS('Dec Receipts Data'!T:T,'Dec Receipts Data'!$A:$A,$B226)+SUMIFS('Dec Receipts Data'!T:T,'Dec Receipts Data'!$A:$A,$A226)</f>
        <v>0</v>
      </c>
      <c r="Y226" s="88">
        <f>SUMIFS('Dec Receipts Data'!U:U,'Dec Receipts Data'!$A:$A,$B226)+SUMIFS('Dec Receipts Data'!U:U,'Dec Receipts Data'!$A:$A,$A226)</f>
        <v>0</v>
      </c>
      <c r="Z226" s="88">
        <f>SUMIFS('Dec Receipts Data'!V:V,'Dec Receipts Data'!$A:$A,$B226)+SUMIFS('Dec Receipts Data'!V:V,'Dec Receipts Data'!$A:$A,$A226)</f>
        <v>0</v>
      </c>
      <c r="AA226" s="88">
        <f>SUMIFS('Dec Receipts Data'!W:W,'Dec Receipts Data'!$A:$A,$B226)+SUMIFS('Dec Receipts Data'!W:W,'Dec Receipts Data'!$A:$A,$A226)</f>
        <v>0</v>
      </c>
      <c r="AB226" s="88">
        <f>SUMIFS('Dec Receipts Data'!X:X,'Dec Receipts Data'!$A:$A,$B226)+SUMIFS('Dec Receipts Data'!X:X,'Dec Receipts Data'!$A:$A,$A226)</f>
        <v>0</v>
      </c>
      <c r="AC226" s="88">
        <f>SUMIFS('Dec Receipts Data'!Y:Y,'Dec Receipts Data'!$A:$A,$B226)+SUMIFS('Dec Receipts Data'!Y:Y,'Dec Receipts Data'!$A:$A,$A226)</f>
        <v>0</v>
      </c>
      <c r="AD226" s="88">
        <f>SUMIFS('Dec Receipts Data'!Z:Z,'Dec Receipts Data'!$A:$A,$B226)+SUMIFS('Dec Receipts Data'!Z:Z,'Dec Receipts Data'!$A:$A,$A226)</f>
        <v>0</v>
      </c>
      <c r="AE226" s="88">
        <f>SUMIFS('Dec Receipts Data'!AA:AA,'Dec Receipts Data'!$A:$A,$B226)+SUMIFS('Dec Receipts Data'!AA:AA,'Dec Receipts Data'!$A:$A,$A226)</f>
        <v>0</v>
      </c>
      <c r="AF226" s="88">
        <f>SUMIFS('Dec Receipts Data'!AB:AB,'Dec Receipts Data'!$A:$A,$B226)+SUMIFS('Dec Receipts Data'!AB:AB,'Dec Receipts Data'!$A:$A,$A226)</f>
        <v>0</v>
      </c>
      <c r="AG226" s="88">
        <f>SUMIFS('Dec Receipts Data'!AC:AC,'Dec Receipts Data'!$A:$A,$B226)+SUMIFS('Dec Receipts Data'!AC:AC,'Dec Receipts Data'!$A:$A,$A226)</f>
        <v>0</v>
      </c>
      <c r="AH226" s="88">
        <f>SUMIFS('Dec Receipts Data'!AD:AD,'Dec Receipts Data'!$A:$A,$B226)+SUMIFS('Dec Receipts Data'!AD:AD,'Dec Receipts Data'!$A:$A,$A226)</f>
        <v>0</v>
      </c>
      <c r="AI226" s="88">
        <f>SUMIFS('Dec Receipts Data'!AE:AE,'Dec Receipts Data'!$A:$A,$B226)+SUMIFS('Dec Receipts Data'!AE:AE,'Dec Receipts Data'!$A:$A,$A226)</f>
        <v>0</v>
      </c>
      <c r="AJ226" s="88">
        <f>SUMIFS('Dec Receipts Data'!AF:AF,'Dec Receipts Data'!$A:$A,$B226)+SUMIFS('Dec Receipts Data'!AF:AF,'Dec Receipts Data'!$A:$A,$A226)</f>
        <v>0</v>
      </c>
      <c r="AK226" s="88">
        <f>SUMIFS('Dec Receipts Data'!AG:AG,'Dec Receipts Data'!$A:$A,$B226)+SUMIFS('Dec Receipts Data'!AG:AG,'Dec Receipts Data'!$A:$A,$A226)</f>
        <v>0</v>
      </c>
    </row>
    <row r="227" spans="1:37" ht="13.2" outlineLevel="1">
      <c r="A227" s="86"/>
      <c r="B227" s="19" t="s">
        <v>466</v>
      </c>
      <c r="C227" s="127">
        <v>-979946</v>
      </c>
      <c r="D227" s="80">
        <f>SUMIFS('PMT Terms'!C:C,'PMT Terms'!B:B,B227)</f>
        <v>55</v>
      </c>
      <c r="E227" s="89">
        <f t="shared" si="3"/>
        <v>0</v>
      </c>
      <c r="F227" s="84">
        <f t="shared" si="5"/>
        <v>0</v>
      </c>
      <c r="G227" s="88">
        <f>SUMIFS('Dec Receipts Data'!C:C,'Dec Receipts Data'!$A:$A,$B227)+SUMIFS('Dec Receipts Data'!C:C,'Dec Receipts Data'!$A:$A,$A227)</f>
        <v>0</v>
      </c>
      <c r="H227" s="88">
        <f>SUMIFS('Dec Receipts Data'!D:D,'Dec Receipts Data'!$A:$A,$B227)+SUMIFS('Dec Receipts Data'!D:D,'Dec Receipts Data'!$A:$A,$A227)</f>
        <v>0</v>
      </c>
      <c r="I227" s="88">
        <f>SUMIFS('Dec Receipts Data'!E:E,'Dec Receipts Data'!$A:$A,$B227)+SUMIFS('Dec Receipts Data'!E:E,'Dec Receipts Data'!$A:$A,$A227)</f>
        <v>0</v>
      </c>
      <c r="J227" s="88">
        <f>SUMIFS('Dec Receipts Data'!F:F,'Dec Receipts Data'!$A:$A,$B227)+SUMIFS('Dec Receipts Data'!F:F,'Dec Receipts Data'!$A:$A,$A227)</f>
        <v>0</v>
      </c>
      <c r="K227" s="88">
        <f>SUMIFS('Dec Receipts Data'!G:G,'Dec Receipts Data'!$A:$A,$B227)+SUMIFS('Dec Receipts Data'!G:G,'Dec Receipts Data'!$A:$A,$A227)</f>
        <v>0</v>
      </c>
      <c r="L227" s="88">
        <f>SUMIFS('Dec Receipts Data'!H:H,'Dec Receipts Data'!$A:$A,$B227)+SUMIFS('Dec Receipts Data'!H:H,'Dec Receipts Data'!$A:$A,$A227)</f>
        <v>0</v>
      </c>
      <c r="M227" s="88">
        <f>SUMIFS('Dec Receipts Data'!I:I,'Dec Receipts Data'!$A:$A,$B227)+SUMIFS('Dec Receipts Data'!I:I,'Dec Receipts Data'!$A:$A,$A227)</f>
        <v>0</v>
      </c>
      <c r="N227" s="88">
        <f>SUMIFS('Dec Receipts Data'!J:J,'Dec Receipts Data'!$A:$A,$B227)+SUMIFS('Dec Receipts Data'!J:J,'Dec Receipts Data'!$A:$A,$A227)</f>
        <v>0</v>
      </c>
      <c r="O227" s="88">
        <f>SUMIFS('Dec Receipts Data'!K:K,'Dec Receipts Data'!$A:$A,$B227)+SUMIFS('Dec Receipts Data'!K:K,'Dec Receipts Data'!$A:$A,$A227)</f>
        <v>0</v>
      </c>
      <c r="P227" s="88">
        <f>SUMIFS('Dec Receipts Data'!L:L,'Dec Receipts Data'!$A:$A,$B227)+SUMIFS('Dec Receipts Data'!L:L,'Dec Receipts Data'!$A:$A,$A227)</f>
        <v>0</v>
      </c>
      <c r="Q227" s="88">
        <f>SUMIFS('Dec Receipts Data'!M:M,'Dec Receipts Data'!$A:$A,$B227)+SUMIFS('Dec Receipts Data'!M:M,'Dec Receipts Data'!$A:$A,$A227)</f>
        <v>0</v>
      </c>
      <c r="R227" s="88">
        <f>SUMIFS('Dec Receipts Data'!N:N,'Dec Receipts Data'!$A:$A,$B227)+SUMIFS('Dec Receipts Data'!N:N,'Dec Receipts Data'!$A:$A,$A227)</f>
        <v>0</v>
      </c>
      <c r="S227" s="88">
        <f>SUMIFS('Dec Receipts Data'!O:O,'Dec Receipts Data'!$A:$A,$B227)+SUMIFS('Dec Receipts Data'!O:O,'Dec Receipts Data'!$A:$A,$A227)</f>
        <v>0</v>
      </c>
      <c r="T227" s="88">
        <f>SUMIFS('Dec Receipts Data'!P:P,'Dec Receipts Data'!$A:$A,$B227)+SUMIFS('Dec Receipts Data'!P:P,'Dec Receipts Data'!$A:$A,$A227)</f>
        <v>0</v>
      </c>
      <c r="U227" s="88">
        <f>SUMIFS('Dec Receipts Data'!Q:Q,'Dec Receipts Data'!$A:$A,$B227)+SUMIFS('Dec Receipts Data'!Q:Q,'Dec Receipts Data'!$A:$A,$A227)</f>
        <v>0</v>
      </c>
      <c r="V227" s="88">
        <f>SUMIFS('Dec Receipts Data'!R:R,'Dec Receipts Data'!$A:$A,$B227)+SUMIFS('Dec Receipts Data'!R:R,'Dec Receipts Data'!$A:$A,$A227)</f>
        <v>0</v>
      </c>
      <c r="W227" s="88">
        <f>SUMIFS('Dec Receipts Data'!S:S,'Dec Receipts Data'!$A:$A,$B227)+SUMIFS('Dec Receipts Data'!S:S,'Dec Receipts Data'!$A:$A,$A227)</f>
        <v>0</v>
      </c>
      <c r="X227" s="88">
        <f>SUMIFS('Dec Receipts Data'!T:T,'Dec Receipts Data'!$A:$A,$B227)+SUMIFS('Dec Receipts Data'!T:T,'Dec Receipts Data'!$A:$A,$A227)</f>
        <v>0</v>
      </c>
      <c r="Y227" s="88">
        <f>SUMIFS('Dec Receipts Data'!U:U,'Dec Receipts Data'!$A:$A,$B227)+SUMIFS('Dec Receipts Data'!U:U,'Dec Receipts Data'!$A:$A,$A227)</f>
        <v>0</v>
      </c>
      <c r="Z227" s="88">
        <f>SUMIFS('Dec Receipts Data'!V:V,'Dec Receipts Data'!$A:$A,$B227)+SUMIFS('Dec Receipts Data'!V:V,'Dec Receipts Data'!$A:$A,$A227)</f>
        <v>0</v>
      </c>
      <c r="AA227" s="88">
        <f>SUMIFS('Dec Receipts Data'!W:W,'Dec Receipts Data'!$A:$A,$B227)+SUMIFS('Dec Receipts Data'!W:W,'Dec Receipts Data'!$A:$A,$A227)</f>
        <v>0</v>
      </c>
      <c r="AB227" s="88">
        <f>SUMIFS('Dec Receipts Data'!X:X,'Dec Receipts Data'!$A:$A,$B227)+SUMIFS('Dec Receipts Data'!X:X,'Dec Receipts Data'!$A:$A,$A227)</f>
        <v>0</v>
      </c>
      <c r="AC227" s="88">
        <f>SUMIFS('Dec Receipts Data'!Y:Y,'Dec Receipts Data'!$A:$A,$B227)+SUMIFS('Dec Receipts Data'!Y:Y,'Dec Receipts Data'!$A:$A,$A227)</f>
        <v>0</v>
      </c>
      <c r="AD227" s="88">
        <f>SUMIFS('Dec Receipts Data'!Z:Z,'Dec Receipts Data'!$A:$A,$B227)+SUMIFS('Dec Receipts Data'!Z:Z,'Dec Receipts Data'!$A:$A,$A227)</f>
        <v>0</v>
      </c>
      <c r="AE227" s="88">
        <f>SUMIFS('Dec Receipts Data'!AA:AA,'Dec Receipts Data'!$A:$A,$B227)+SUMIFS('Dec Receipts Data'!AA:AA,'Dec Receipts Data'!$A:$A,$A227)</f>
        <v>0</v>
      </c>
      <c r="AF227" s="88">
        <f>SUMIFS('Dec Receipts Data'!AB:AB,'Dec Receipts Data'!$A:$A,$B227)+SUMIFS('Dec Receipts Data'!AB:AB,'Dec Receipts Data'!$A:$A,$A227)</f>
        <v>0</v>
      </c>
      <c r="AG227" s="88">
        <f>SUMIFS('Dec Receipts Data'!AC:AC,'Dec Receipts Data'!$A:$A,$B227)+SUMIFS('Dec Receipts Data'!AC:AC,'Dec Receipts Data'!$A:$A,$A227)</f>
        <v>0</v>
      </c>
      <c r="AH227" s="88">
        <f>SUMIFS('Dec Receipts Data'!AD:AD,'Dec Receipts Data'!$A:$A,$B227)+SUMIFS('Dec Receipts Data'!AD:AD,'Dec Receipts Data'!$A:$A,$A227)</f>
        <v>0</v>
      </c>
      <c r="AI227" s="88">
        <f>SUMIFS('Dec Receipts Data'!AE:AE,'Dec Receipts Data'!$A:$A,$B227)+SUMIFS('Dec Receipts Data'!AE:AE,'Dec Receipts Data'!$A:$A,$A227)</f>
        <v>0</v>
      </c>
      <c r="AJ227" s="88">
        <f>SUMIFS('Dec Receipts Data'!AF:AF,'Dec Receipts Data'!$A:$A,$B227)+SUMIFS('Dec Receipts Data'!AF:AF,'Dec Receipts Data'!$A:$A,$A227)</f>
        <v>0</v>
      </c>
      <c r="AK227" s="88">
        <f>SUMIFS('Dec Receipts Data'!AG:AG,'Dec Receipts Data'!$A:$A,$B227)+SUMIFS('Dec Receipts Data'!AG:AG,'Dec Receipts Data'!$A:$A,$A227)</f>
        <v>0</v>
      </c>
    </row>
    <row r="228" spans="1:37" ht="13.2" outlineLevel="1">
      <c r="A228" s="86"/>
      <c r="B228" s="19" t="s">
        <v>467</v>
      </c>
      <c r="C228" s="127">
        <v>-1853282</v>
      </c>
      <c r="D228" s="80">
        <f>SUMIFS('PMT Terms'!C:C,'PMT Terms'!B:B,B228)</f>
        <v>55</v>
      </c>
      <c r="E228" s="89">
        <f t="shared" si="3"/>
        <v>0</v>
      </c>
      <c r="F228" s="84">
        <f t="shared" si="5"/>
        <v>0</v>
      </c>
      <c r="G228" s="88">
        <f>SUMIFS('Dec Receipts Data'!C:C,'Dec Receipts Data'!$A:$A,$B228)+SUMIFS('Dec Receipts Data'!C:C,'Dec Receipts Data'!$A:$A,$A228)</f>
        <v>0</v>
      </c>
      <c r="H228" s="88">
        <f>SUMIFS('Dec Receipts Data'!D:D,'Dec Receipts Data'!$A:$A,$B228)+SUMIFS('Dec Receipts Data'!D:D,'Dec Receipts Data'!$A:$A,$A228)</f>
        <v>0</v>
      </c>
      <c r="I228" s="88">
        <f>SUMIFS('Dec Receipts Data'!E:E,'Dec Receipts Data'!$A:$A,$B228)+SUMIFS('Dec Receipts Data'!E:E,'Dec Receipts Data'!$A:$A,$A228)</f>
        <v>0</v>
      </c>
      <c r="J228" s="88">
        <f>SUMIFS('Dec Receipts Data'!F:F,'Dec Receipts Data'!$A:$A,$B228)+SUMIFS('Dec Receipts Data'!F:F,'Dec Receipts Data'!$A:$A,$A228)</f>
        <v>0</v>
      </c>
      <c r="K228" s="88">
        <f>SUMIFS('Dec Receipts Data'!G:G,'Dec Receipts Data'!$A:$A,$B228)+SUMIFS('Dec Receipts Data'!G:G,'Dec Receipts Data'!$A:$A,$A228)</f>
        <v>0</v>
      </c>
      <c r="L228" s="88">
        <f>SUMIFS('Dec Receipts Data'!H:H,'Dec Receipts Data'!$A:$A,$B228)+SUMIFS('Dec Receipts Data'!H:H,'Dec Receipts Data'!$A:$A,$A228)</f>
        <v>0</v>
      </c>
      <c r="M228" s="88">
        <f>SUMIFS('Dec Receipts Data'!I:I,'Dec Receipts Data'!$A:$A,$B228)+SUMIFS('Dec Receipts Data'!I:I,'Dec Receipts Data'!$A:$A,$A228)</f>
        <v>0</v>
      </c>
      <c r="N228" s="88">
        <f>SUMIFS('Dec Receipts Data'!J:J,'Dec Receipts Data'!$A:$A,$B228)+SUMIFS('Dec Receipts Data'!J:J,'Dec Receipts Data'!$A:$A,$A228)</f>
        <v>0</v>
      </c>
      <c r="O228" s="88">
        <f>SUMIFS('Dec Receipts Data'!K:K,'Dec Receipts Data'!$A:$A,$B228)+SUMIFS('Dec Receipts Data'!K:K,'Dec Receipts Data'!$A:$A,$A228)</f>
        <v>0</v>
      </c>
      <c r="P228" s="88">
        <f>SUMIFS('Dec Receipts Data'!L:L,'Dec Receipts Data'!$A:$A,$B228)+SUMIFS('Dec Receipts Data'!L:L,'Dec Receipts Data'!$A:$A,$A228)</f>
        <v>0</v>
      </c>
      <c r="Q228" s="88">
        <f>SUMIFS('Dec Receipts Data'!M:M,'Dec Receipts Data'!$A:$A,$B228)+SUMIFS('Dec Receipts Data'!M:M,'Dec Receipts Data'!$A:$A,$A228)</f>
        <v>0</v>
      </c>
      <c r="R228" s="88">
        <f>SUMIFS('Dec Receipts Data'!N:N,'Dec Receipts Data'!$A:$A,$B228)+SUMIFS('Dec Receipts Data'!N:N,'Dec Receipts Data'!$A:$A,$A228)</f>
        <v>0</v>
      </c>
      <c r="S228" s="88">
        <f>SUMIFS('Dec Receipts Data'!O:O,'Dec Receipts Data'!$A:$A,$B228)+SUMIFS('Dec Receipts Data'!O:O,'Dec Receipts Data'!$A:$A,$A228)</f>
        <v>0</v>
      </c>
      <c r="T228" s="88">
        <f>SUMIFS('Dec Receipts Data'!P:P,'Dec Receipts Data'!$A:$A,$B228)+SUMIFS('Dec Receipts Data'!P:P,'Dec Receipts Data'!$A:$A,$A228)</f>
        <v>0</v>
      </c>
      <c r="U228" s="88">
        <f>SUMIFS('Dec Receipts Data'!Q:Q,'Dec Receipts Data'!$A:$A,$B228)+SUMIFS('Dec Receipts Data'!Q:Q,'Dec Receipts Data'!$A:$A,$A228)</f>
        <v>0</v>
      </c>
      <c r="V228" s="88">
        <f>SUMIFS('Dec Receipts Data'!R:R,'Dec Receipts Data'!$A:$A,$B228)+SUMIFS('Dec Receipts Data'!R:R,'Dec Receipts Data'!$A:$A,$A228)</f>
        <v>0</v>
      </c>
      <c r="W228" s="88">
        <f>SUMIFS('Dec Receipts Data'!S:S,'Dec Receipts Data'!$A:$A,$B228)+SUMIFS('Dec Receipts Data'!S:S,'Dec Receipts Data'!$A:$A,$A228)</f>
        <v>0</v>
      </c>
      <c r="X228" s="88">
        <f>SUMIFS('Dec Receipts Data'!T:T,'Dec Receipts Data'!$A:$A,$B228)+SUMIFS('Dec Receipts Data'!T:T,'Dec Receipts Data'!$A:$A,$A228)</f>
        <v>0</v>
      </c>
      <c r="Y228" s="88">
        <f>SUMIFS('Dec Receipts Data'!U:U,'Dec Receipts Data'!$A:$A,$B228)+SUMIFS('Dec Receipts Data'!U:U,'Dec Receipts Data'!$A:$A,$A228)</f>
        <v>0</v>
      </c>
      <c r="Z228" s="88">
        <f>SUMIFS('Dec Receipts Data'!V:V,'Dec Receipts Data'!$A:$A,$B228)+SUMIFS('Dec Receipts Data'!V:V,'Dec Receipts Data'!$A:$A,$A228)</f>
        <v>0</v>
      </c>
      <c r="AA228" s="88">
        <f>SUMIFS('Dec Receipts Data'!W:W,'Dec Receipts Data'!$A:$A,$B228)+SUMIFS('Dec Receipts Data'!W:W,'Dec Receipts Data'!$A:$A,$A228)</f>
        <v>0</v>
      </c>
      <c r="AB228" s="88">
        <f>SUMIFS('Dec Receipts Data'!X:X,'Dec Receipts Data'!$A:$A,$B228)+SUMIFS('Dec Receipts Data'!X:X,'Dec Receipts Data'!$A:$A,$A228)</f>
        <v>0</v>
      </c>
      <c r="AC228" s="88">
        <f>SUMIFS('Dec Receipts Data'!Y:Y,'Dec Receipts Data'!$A:$A,$B228)+SUMIFS('Dec Receipts Data'!Y:Y,'Dec Receipts Data'!$A:$A,$A228)</f>
        <v>0</v>
      </c>
      <c r="AD228" s="88">
        <f>SUMIFS('Dec Receipts Data'!Z:Z,'Dec Receipts Data'!$A:$A,$B228)+SUMIFS('Dec Receipts Data'!Z:Z,'Dec Receipts Data'!$A:$A,$A228)</f>
        <v>0</v>
      </c>
      <c r="AE228" s="88">
        <f>SUMIFS('Dec Receipts Data'!AA:AA,'Dec Receipts Data'!$A:$A,$B228)+SUMIFS('Dec Receipts Data'!AA:AA,'Dec Receipts Data'!$A:$A,$A228)</f>
        <v>0</v>
      </c>
      <c r="AF228" s="88">
        <f>SUMIFS('Dec Receipts Data'!AB:AB,'Dec Receipts Data'!$A:$A,$B228)+SUMIFS('Dec Receipts Data'!AB:AB,'Dec Receipts Data'!$A:$A,$A228)</f>
        <v>0</v>
      </c>
      <c r="AG228" s="88">
        <f>SUMIFS('Dec Receipts Data'!AC:AC,'Dec Receipts Data'!$A:$A,$B228)+SUMIFS('Dec Receipts Data'!AC:AC,'Dec Receipts Data'!$A:$A,$A228)</f>
        <v>0</v>
      </c>
      <c r="AH228" s="88">
        <f>SUMIFS('Dec Receipts Data'!AD:AD,'Dec Receipts Data'!$A:$A,$B228)+SUMIFS('Dec Receipts Data'!AD:AD,'Dec Receipts Data'!$A:$A,$A228)</f>
        <v>0</v>
      </c>
      <c r="AI228" s="88">
        <f>SUMIFS('Dec Receipts Data'!AE:AE,'Dec Receipts Data'!$A:$A,$B228)+SUMIFS('Dec Receipts Data'!AE:AE,'Dec Receipts Data'!$A:$A,$A228)</f>
        <v>0</v>
      </c>
      <c r="AJ228" s="88">
        <f>SUMIFS('Dec Receipts Data'!AF:AF,'Dec Receipts Data'!$A:$A,$B228)+SUMIFS('Dec Receipts Data'!AF:AF,'Dec Receipts Data'!$A:$A,$A228)</f>
        <v>0</v>
      </c>
      <c r="AK228" s="88">
        <f>SUMIFS('Dec Receipts Data'!AG:AG,'Dec Receipts Data'!$A:$A,$B228)+SUMIFS('Dec Receipts Data'!AG:AG,'Dec Receipts Data'!$A:$A,$A228)</f>
        <v>0</v>
      </c>
    </row>
    <row r="229" spans="1:37" ht="13.2" outlineLevel="1">
      <c r="A229" s="86"/>
      <c r="AK229" s="88"/>
    </row>
    <row r="230" spans="1:37" ht="13.8" outlineLevel="1">
      <c r="A230" s="86"/>
      <c r="B230" s="130"/>
      <c r="C230" s="88"/>
      <c r="D230" s="89"/>
      <c r="G230" s="88"/>
      <c r="H230" s="88"/>
    </row>
    <row r="232" spans="1:37" ht="13.2">
      <c r="C232" s="88"/>
      <c r="L232" s="123"/>
    </row>
    <row r="233" spans="1:37" ht="13.2">
      <c r="C233" s="131"/>
      <c r="D233" s="131"/>
    </row>
    <row r="235" spans="1:37" ht="13.2">
      <c r="C235" s="132"/>
      <c r="D235" s="132"/>
    </row>
    <row r="237" spans="1:37" ht="13.2">
      <c r="C237" s="123"/>
    </row>
  </sheetData>
  <autoFilter ref="A29:AJ229" xr:uid="{00000000-0009-0000-0000-000005000000}">
    <sortState xmlns:xlrd2="http://schemas.microsoft.com/office/spreadsheetml/2017/richdata2" ref="A29:AJ229">
      <sortCondition descending="1" ref="C29:C229"/>
      <sortCondition descending="1" ref="N29:N229"/>
      <sortCondition descending="1" ref="G29:G229"/>
      <sortCondition descending="1" ref="F29:F229"/>
      <sortCondition descending="1" ref="AH29:AH229"/>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Right="0"/>
  </sheetPr>
  <dimension ref="A1:CC244"/>
  <sheetViews>
    <sheetView showGridLines="0" topLeftCell="A5" workbookViewId="0"/>
  </sheetViews>
  <sheetFormatPr defaultColWidth="12.6640625" defaultRowHeight="15.75" customHeight="1" outlineLevelRow="1"/>
  <cols>
    <col min="1" max="1" width="5.21875" customWidth="1"/>
    <col min="2" max="2" width="11.6640625" customWidth="1"/>
    <col min="3" max="5" width="12.33203125" customWidth="1"/>
    <col min="6" max="6" width="12.77734375" customWidth="1"/>
    <col min="7" max="7" width="12.33203125" customWidth="1"/>
    <col min="9" max="9" width="15.88671875" customWidth="1"/>
  </cols>
  <sheetData>
    <row r="1" spans="1:81" ht="13.2" hidden="1" outlineLevel="1">
      <c r="A1" s="80" t="s">
        <v>8</v>
      </c>
      <c r="B1" s="81" t="s">
        <v>733</v>
      </c>
      <c r="C1" s="81" t="s">
        <v>734</v>
      </c>
      <c r="D1" s="81" t="s">
        <v>735</v>
      </c>
      <c r="E1" s="81" t="s">
        <v>736</v>
      </c>
      <c r="F1" s="81" t="s">
        <v>731</v>
      </c>
      <c r="G1" s="81" t="s">
        <v>732</v>
      </c>
      <c r="H1" s="81" t="s">
        <v>733</v>
      </c>
      <c r="I1" s="81" t="s">
        <v>734</v>
      </c>
      <c r="J1" s="81" t="s">
        <v>735</v>
      </c>
      <c r="K1" s="81" t="s">
        <v>736</v>
      </c>
      <c r="L1" s="81" t="s">
        <v>731</v>
      </c>
      <c r="M1" s="81" t="s">
        <v>732</v>
      </c>
      <c r="N1" s="81" t="s">
        <v>733</v>
      </c>
      <c r="O1" s="81" t="s">
        <v>734</v>
      </c>
      <c r="P1" s="81" t="s">
        <v>735</v>
      </c>
      <c r="Q1" s="81" t="s">
        <v>736</v>
      </c>
      <c r="R1" s="81" t="s">
        <v>737</v>
      </c>
      <c r="S1" s="81" t="s">
        <v>731</v>
      </c>
      <c r="T1" s="81" t="s">
        <v>732</v>
      </c>
      <c r="U1" s="81" t="s">
        <v>733</v>
      </c>
      <c r="V1" s="81" t="s">
        <v>734</v>
      </c>
      <c r="W1" s="81" t="s">
        <v>735</v>
      </c>
      <c r="X1" s="81" t="s">
        <v>736</v>
      </c>
      <c r="Y1" s="81" t="s">
        <v>737</v>
      </c>
      <c r="Z1" s="81" t="s">
        <v>731</v>
      </c>
      <c r="AA1" s="81" t="s">
        <v>732</v>
      </c>
      <c r="AB1" s="81" t="s">
        <v>733</v>
      </c>
      <c r="AC1" s="81" t="s">
        <v>734</v>
      </c>
      <c r="AD1" s="81" t="s">
        <v>735</v>
      </c>
      <c r="AE1" s="81" t="s">
        <v>736</v>
      </c>
      <c r="AF1" s="81" t="s">
        <v>731</v>
      </c>
      <c r="AG1" s="81" t="s">
        <v>732</v>
      </c>
      <c r="AH1" s="81" t="s">
        <v>733</v>
      </c>
      <c r="AI1" s="81" t="s">
        <v>734</v>
      </c>
      <c r="AJ1" s="81" t="s">
        <v>735</v>
      </c>
      <c r="AK1" s="81" t="s">
        <v>736</v>
      </c>
      <c r="AL1" s="81" t="s">
        <v>732</v>
      </c>
      <c r="AM1" s="81" t="s">
        <v>733</v>
      </c>
      <c r="AN1" s="81" t="s">
        <v>734</v>
      </c>
      <c r="AO1" s="81" t="s">
        <v>735</v>
      </c>
      <c r="AP1" s="81" t="s">
        <v>736</v>
      </c>
      <c r="AQ1" s="81" t="s">
        <v>737</v>
      </c>
      <c r="AR1" s="81" t="s">
        <v>732</v>
      </c>
      <c r="AS1" s="81" t="s">
        <v>733</v>
      </c>
      <c r="AT1" s="81" t="s">
        <v>734</v>
      </c>
      <c r="AU1" s="81" t="s">
        <v>735</v>
      </c>
      <c r="AV1" s="81" t="s">
        <v>736</v>
      </c>
      <c r="AW1" s="81" t="s">
        <v>732</v>
      </c>
      <c r="AX1" s="81" t="s">
        <v>733</v>
      </c>
      <c r="AY1" s="81" t="s">
        <v>734</v>
      </c>
      <c r="AZ1" s="81" t="s">
        <v>735</v>
      </c>
      <c r="BA1" s="81" t="s">
        <v>736</v>
      </c>
      <c r="BB1" s="81" t="s">
        <v>737</v>
      </c>
      <c r="BC1" s="81" t="s">
        <v>731</v>
      </c>
      <c r="BD1" s="81" t="s">
        <v>732</v>
      </c>
      <c r="BE1" s="81" t="s">
        <v>733</v>
      </c>
      <c r="BF1" s="81" t="s">
        <v>734</v>
      </c>
      <c r="BG1" s="81" t="s">
        <v>735</v>
      </c>
      <c r="BH1" s="81" t="s">
        <v>736</v>
      </c>
      <c r="BI1" s="81" t="s">
        <v>737</v>
      </c>
      <c r="BJ1" s="81" t="s">
        <v>731</v>
      </c>
      <c r="BK1" s="81" t="s">
        <v>732</v>
      </c>
      <c r="BL1" s="81" t="s">
        <v>733</v>
      </c>
      <c r="BM1" s="81" t="s">
        <v>734</v>
      </c>
      <c r="BN1" s="81" t="s">
        <v>735</v>
      </c>
      <c r="BO1" s="81" t="s">
        <v>736</v>
      </c>
      <c r="BP1" s="81" t="s">
        <v>731</v>
      </c>
      <c r="BQ1" s="81" t="s">
        <v>732</v>
      </c>
      <c r="BR1" s="81" t="s">
        <v>733</v>
      </c>
      <c r="BS1" s="81" t="s">
        <v>734</v>
      </c>
      <c r="BT1" s="81" t="s">
        <v>735</v>
      </c>
      <c r="BU1" s="81" t="s">
        <v>736</v>
      </c>
      <c r="BV1" s="81" t="s">
        <v>731</v>
      </c>
      <c r="BW1" s="81" t="s">
        <v>732</v>
      </c>
      <c r="BX1" s="81" t="s">
        <v>733</v>
      </c>
      <c r="BY1" s="81" t="s">
        <v>735</v>
      </c>
      <c r="BZ1" s="81" t="s">
        <v>736</v>
      </c>
      <c r="CA1" s="81" t="s">
        <v>737</v>
      </c>
      <c r="CB1" s="81" t="s">
        <v>732</v>
      </c>
      <c r="CC1" s="81" t="s">
        <v>733</v>
      </c>
    </row>
    <row r="2" spans="1:81" ht="13.2" hidden="1" outlineLevel="1">
      <c r="A2" s="80" t="s">
        <v>8</v>
      </c>
      <c r="B2" s="82">
        <v>45566</v>
      </c>
      <c r="C2" s="82">
        <v>45567</v>
      </c>
      <c r="D2" s="82">
        <v>45568</v>
      </c>
      <c r="E2" s="82">
        <v>45569</v>
      </c>
      <c r="F2" s="82">
        <v>45571</v>
      </c>
      <c r="G2" s="82">
        <v>45572</v>
      </c>
      <c r="H2" s="82">
        <v>45573</v>
      </c>
      <c r="I2" s="82">
        <v>45574</v>
      </c>
      <c r="J2" s="82">
        <v>45575</v>
      </c>
      <c r="K2" s="82">
        <v>45576</v>
      </c>
      <c r="L2" s="82">
        <v>45578</v>
      </c>
      <c r="M2" s="82">
        <v>45579</v>
      </c>
      <c r="N2" s="82">
        <v>45580</v>
      </c>
      <c r="O2" s="82">
        <v>45581</v>
      </c>
      <c r="P2" s="82">
        <v>45582</v>
      </c>
      <c r="Q2" s="82">
        <v>45583</v>
      </c>
      <c r="R2" s="82">
        <v>45584</v>
      </c>
      <c r="S2" s="82">
        <v>45585</v>
      </c>
      <c r="T2" s="82">
        <v>45586</v>
      </c>
      <c r="U2" s="82">
        <v>45587</v>
      </c>
      <c r="V2" s="82">
        <v>45588</v>
      </c>
      <c r="W2" s="82">
        <v>45589</v>
      </c>
      <c r="X2" s="82">
        <v>45590</v>
      </c>
      <c r="Y2" s="82">
        <v>45591</v>
      </c>
      <c r="Z2" s="82">
        <v>45592</v>
      </c>
      <c r="AA2" s="82">
        <v>45593</v>
      </c>
      <c r="AB2" s="82">
        <v>45594</v>
      </c>
      <c r="AC2" s="82">
        <v>45595</v>
      </c>
      <c r="AD2" s="82">
        <v>45596</v>
      </c>
      <c r="AE2" s="82">
        <v>45597</v>
      </c>
      <c r="AF2" s="82">
        <v>45599</v>
      </c>
      <c r="AG2" s="82">
        <v>45600</v>
      </c>
      <c r="AH2" s="82">
        <v>45601</v>
      </c>
      <c r="AI2" s="82">
        <v>45602</v>
      </c>
      <c r="AJ2" s="82">
        <v>45603</v>
      </c>
      <c r="AK2" s="82">
        <v>45604</v>
      </c>
      <c r="AL2" s="82">
        <v>45607</v>
      </c>
      <c r="AM2" s="82">
        <v>45608</v>
      </c>
      <c r="AN2" s="82">
        <v>45609</v>
      </c>
      <c r="AO2" s="82">
        <v>45610</v>
      </c>
      <c r="AP2" s="82">
        <v>45611</v>
      </c>
      <c r="AQ2" s="82">
        <v>45612</v>
      </c>
      <c r="AR2" s="82">
        <v>45614</v>
      </c>
      <c r="AS2" s="82">
        <v>45615</v>
      </c>
      <c r="AT2" s="82">
        <v>45616</v>
      </c>
      <c r="AU2" s="82">
        <v>45617</v>
      </c>
      <c r="AV2" s="82">
        <v>45618</v>
      </c>
      <c r="AW2" s="82">
        <v>45621</v>
      </c>
      <c r="AX2" s="82">
        <v>45622</v>
      </c>
      <c r="AY2" s="82">
        <v>45623</v>
      </c>
      <c r="AZ2" s="82">
        <v>45624</v>
      </c>
      <c r="BA2" s="82">
        <v>45625</v>
      </c>
      <c r="BB2" s="82">
        <v>45626</v>
      </c>
      <c r="BC2" s="82">
        <v>45627</v>
      </c>
      <c r="BD2" s="82">
        <v>45628</v>
      </c>
      <c r="BE2" s="82">
        <v>45629</v>
      </c>
      <c r="BF2" s="82">
        <v>45630</v>
      </c>
      <c r="BG2" s="82">
        <v>45631</v>
      </c>
      <c r="BH2" s="82">
        <v>45632</v>
      </c>
      <c r="BI2" s="82">
        <v>45633</v>
      </c>
      <c r="BJ2" s="82">
        <v>45634</v>
      </c>
      <c r="BK2" s="82">
        <v>45635</v>
      </c>
      <c r="BL2" s="82">
        <v>45636</v>
      </c>
      <c r="BM2" s="82">
        <v>45637</v>
      </c>
      <c r="BN2" s="82">
        <v>45638</v>
      </c>
      <c r="BO2" s="82">
        <v>45639</v>
      </c>
      <c r="BP2" s="82">
        <v>45641</v>
      </c>
      <c r="BQ2" s="82">
        <v>45642</v>
      </c>
      <c r="BR2" s="82">
        <v>45643</v>
      </c>
      <c r="BS2" s="82">
        <v>45644</v>
      </c>
      <c r="BT2" s="82">
        <v>45645</v>
      </c>
      <c r="BU2" s="82">
        <v>45646</v>
      </c>
      <c r="BV2" s="82">
        <v>45648</v>
      </c>
      <c r="BW2" s="82">
        <v>45649</v>
      </c>
      <c r="BX2" s="82">
        <v>45650</v>
      </c>
      <c r="BY2" s="82">
        <v>45652</v>
      </c>
      <c r="BZ2" s="82">
        <v>45653</v>
      </c>
      <c r="CA2" s="82">
        <v>45654</v>
      </c>
      <c r="CB2" s="82">
        <v>45656</v>
      </c>
      <c r="CC2" s="82">
        <v>45657</v>
      </c>
    </row>
    <row r="3" spans="1:81" ht="13.2" hidden="1" outlineLevel="1">
      <c r="A3" s="80" t="s">
        <v>8</v>
      </c>
      <c r="B3" s="83">
        <v>5506977.2599999998</v>
      </c>
      <c r="C3" s="83">
        <v>5571025.8899999997</v>
      </c>
      <c r="D3" s="83">
        <v>5358695.72</v>
      </c>
      <c r="E3" s="83">
        <v>3990809.9</v>
      </c>
      <c r="F3" s="83">
        <v>532279.92000000004</v>
      </c>
      <c r="G3" s="83">
        <v>4378628.3499999996</v>
      </c>
      <c r="H3" s="83">
        <v>5014529.79</v>
      </c>
      <c r="I3" s="83">
        <v>4725474.84</v>
      </c>
      <c r="J3" s="83">
        <v>3938748.46</v>
      </c>
      <c r="K3" s="83">
        <v>4644393.54</v>
      </c>
      <c r="L3" s="83">
        <v>1188297.83</v>
      </c>
      <c r="M3" s="83">
        <v>5399710.7800000003</v>
      </c>
      <c r="N3" s="83">
        <v>4973981.3899999997</v>
      </c>
      <c r="O3" s="83">
        <v>5713151.5899999999</v>
      </c>
      <c r="P3" s="83">
        <v>5903116.3399999999</v>
      </c>
      <c r="Q3" s="83">
        <v>4695802.05</v>
      </c>
      <c r="R3" s="83">
        <v>80.09</v>
      </c>
      <c r="S3" s="83">
        <v>1093687.97</v>
      </c>
      <c r="T3" s="83">
        <v>5944847.0499999998</v>
      </c>
      <c r="U3" s="83">
        <v>4376141.1100000003</v>
      </c>
      <c r="V3" s="83">
        <v>5015297.95</v>
      </c>
      <c r="W3" s="83">
        <v>4350833.62</v>
      </c>
      <c r="X3" s="83">
        <v>3770566.7</v>
      </c>
      <c r="Y3" s="83">
        <v>81208.12</v>
      </c>
      <c r="Z3" s="83">
        <v>1502015.48</v>
      </c>
      <c r="AA3" s="83">
        <v>5376046.7599999998</v>
      </c>
      <c r="AB3" s="83">
        <v>6139057.2199999997</v>
      </c>
      <c r="AC3" s="83">
        <v>5910494.1900000004</v>
      </c>
      <c r="AD3" s="83">
        <v>4196561.3</v>
      </c>
      <c r="AE3" s="83">
        <v>5142753.3899999997</v>
      </c>
      <c r="AF3" s="83">
        <v>1470027.62</v>
      </c>
      <c r="AG3" s="83">
        <v>5354860.04</v>
      </c>
      <c r="AH3" s="83">
        <v>5528163.2400000002</v>
      </c>
      <c r="AI3" s="83">
        <v>3955739.64</v>
      </c>
      <c r="AJ3" s="83">
        <v>5594516</v>
      </c>
      <c r="AK3" s="83">
        <v>3695991.14</v>
      </c>
      <c r="AL3" s="83">
        <v>4372055.28</v>
      </c>
      <c r="AM3" s="83">
        <v>6655921.2800000003</v>
      </c>
      <c r="AN3" s="83">
        <v>4785863.45</v>
      </c>
      <c r="AO3" s="83">
        <v>4474632.72</v>
      </c>
      <c r="AP3" s="83">
        <v>4501544.3499999996</v>
      </c>
      <c r="AQ3" s="83">
        <v>653.16</v>
      </c>
      <c r="AR3" s="83">
        <v>3840692.89</v>
      </c>
      <c r="AS3" s="83">
        <v>4709610.24</v>
      </c>
      <c r="AT3" s="83">
        <v>3344296.4</v>
      </c>
      <c r="AU3" s="83">
        <v>3092732.99</v>
      </c>
      <c r="AV3" s="83">
        <v>3353445.04</v>
      </c>
      <c r="AW3" s="83">
        <v>3015675.51</v>
      </c>
      <c r="AX3" s="83">
        <v>5508020.1699999999</v>
      </c>
      <c r="AY3" s="83">
        <v>4518963.71</v>
      </c>
      <c r="AZ3" s="83">
        <v>842949.18</v>
      </c>
      <c r="BA3" s="83">
        <v>1733115.55</v>
      </c>
      <c r="BB3" s="83">
        <v>108295.2</v>
      </c>
      <c r="BC3" s="83">
        <v>31510.9</v>
      </c>
      <c r="BD3" s="83">
        <v>3192880.44</v>
      </c>
      <c r="BE3" s="83">
        <v>6302767.7999999998</v>
      </c>
      <c r="BF3" s="83">
        <v>4714594.9800000004</v>
      </c>
      <c r="BG3" s="83">
        <v>3217132.02</v>
      </c>
      <c r="BH3" s="83">
        <v>3695392.14</v>
      </c>
      <c r="BI3" s="83">
        <v>102973.66</v>
      </c>
      <c r="BJ3" s="83">
        <v>1433.04</v>
      </c>
      <c r="BK3" s="83">
        <v>5072153</v>
      </c>
      <c r="BL3" s="83">
        <v>5449759.4500000002</v>
      </c>
      <c r="BM3" s="83">
        <v>4730551.7699999996</v>
      </c>
      <c r="BN3" s="83">
        <v>3853202.15</v>
      </c>
      <c r="BO3" s="83">
        <v>4252056.07</v>
      </c>
      <c r="BP3" s="83">
        <v>700182.3</v>
      </c>
      <c r="BQ3" s="83">
        <v>3996282.37</v>
      </c>
      <c r="BR3" s="83">
        <v>5808010.1699999999</v>
      </c>
      <c r="BS3" s="83">
        <v>4700416.5</v>
      </c>
      <c r="BT3" s="83">
        <v>4261867.79</v>
      </c>
      <c r="BU3" s="83">
        <v>3589447.06</v>
      </c>
      <c r="BV3" s="83">
        <v>1332430.71</v>
      </c>
      <c r="BW3" s="83">
        <v>4509164.8</v>
      </c>
      <c r="BX3" s="83">
        <v>3661365.61</v>
      </c>
      <c r="BY3" s="83">
        <v>4308727.24</v>
      </c>
      <c r="BZ3" s="83">
        <v>3843028.26</v>
      </c>
      <c r="CA3" s="83">
        <v>527555.26</v>
      </c>
      <c r="CB3" s="83">
        <v>2751631.52</v>
      </c>
      <c r="CC3" s="83">
        <v>3237516.42</v>
      </c>
    </row>
    <row r="4" spans="1:81" ht="13.2" hidden="1" outlineLevel="1">
      <c r="A4" s="80" t="s">
        <v>738</v>
      </c>
      <c r="B4" s="84">
        <f>B3</f>
        <v>5506977.2599999998</v>
      </c>
      <c r="C4" s="84">
        <f t="shared" ref="C4:CB4" si="0">C3+B4</f>
        <v>11078003.149999999</v>
      </c>
      <c r="D4" s="84">
        <f t="shared" si="0"/>
        <v>16436698.869999997</v>
      </c>
      <c r="E4" s="84">
        <f t="shared" si="0"/>
        <v>20427508.769999996</v>
      </c>
      <c r="F4" s="84">
        <f t="shared" si="0"/>
        <v>20959788.689999998</v>
      </c>
      <c r="G4" s="84">
        <f t="shared" si="0"/>
        <v>25338417.039999999</v>
      </c>
      <c r="H4" s="84">
        <f t="shared" si="0"/>
        <v>30352946.829999998</v>
      </c>
      <c r="I4" s="84">
        <f t="shared" si="0"/>
        <v>35078421.670000002</v>
      </c>
      <c r="J4" s="84">
        <f t="shared" si="0"/>
        <v>39017170.130000003</v>
      </c>
      <c r="K4" s="84">
        <f t="shared" si="0"/>
        <v>43661563.670000002</v>
      </c>
      <c r="L4" s="84">
        <f t="shared" si="0"/>
        <v>44849861.5</v>
      </c>
      <c r="M4" s="84">
        <f t="shared" si="0"/>
        <v>50249572.280000001</v>
      </c>
      <c r="N4" s="84">
        <f t="shared" si="0"/>
        <v>55223553.670000002</v>
      </c>
      <c r="O4" s="84">
        <f t="shared" si="0"/>
        <v>60936705.260000005</v>
      </c>
      <c r="P4" s="84">
        <f t="shared" si="0"/>
        <v>66839821.600000009</v>
      </c>
      <c r="Q4" s="84">
        <f t="shared" si="0"/>
        <v>71535623.650000006</v>
      </c>
      <c r="R4" s="84">
        <f t="shared" si="0"/>
        <v>71535703.74000001</v>
      </c>
      <c r="S4" s="84">
        <f t="shared" si="0"/>
        <v>72629391.710000008</v>
      </c>
      <c r="T4" s="84">
        <f t="shared" si="0"/>
        <v>78574238.760000005</v>
      </c>
      <c r="U4" s="84">
        <f t="shared" si="0"/>
        <v>82950379.870000005</v>
      </c>
      <c r="V4" s="84">
        <f t="shared" si="0"/>
        <v>87965677.820000008</v>
      </c>
      <c r="W4" s="84">
        <f t="shared" si="0"/>
        <v>92316511.440000013</v>
      </c>
      <c r="X4" s="84">
        <f t="shared" si="0"/>
        <v>96087078.140000015</v>
      </c>
      <c r="Y4" s="84">
        <f t="shared" si="0"/>
        <v>96168286.26000002</v>
      </c>
      <c r="Z4" s="84">
        <f t="shared" si="0"/>
        <v>97670301.740000024</v>
      </c>
      <c r="AA4" s="84">
        <f t="shared" si="0"/>
        <v>103046348.50000003</v>
      </c>
      <c r="AB4" s="84">
        <f t="shared" si="0"/>
        <v>109185405.72000003</v>
      </c>
      <c r="AC4" s="84">
        <f t="shared" si="0"/>
        <v>115095899.91000003</v>
      </c>
      <c r="AD4" s="84">
        <f t="shared" si="0"/>
        <v>119292461.21000002</v>
      </c>
      <c r="AE4" s="84">
        <f t="shared" si="0"/>
        <v>124435214.60000002</v>
      </c>
      <c r="AF4" s="84">
        <f t="shared" si="0"/>
        <v>125905242.22000003</v>
      </c>
      <c r="AG4" s="84">
        <f t="shared" si="0"/>
        <v>131260102.26000004</v>
      </c>
      <c r="AH4" s="84">
        <f t="shared" si="0"/>
        <v>136788265.50000003</v>
      </c>
      <c r="AI4" s="84">
        <f t="shared" si="0"/>
        <v>140744005.14000002</v>
      </c>
      <c r="AJ4" s="84">
        <f t="shared" si="0"/>
        <v>146338521.14000002</v>
      </c>
      <c r="AK4" s="84">
        <f t="shared" si="0"/>
        <v>150034512.28</v>
      </c>
      <c r="AL4" s="84">
        <f t="shared" si="0"/>
        <v>154406567.56</v>
      </c>
      <c r="AM4" s="84">
        <f t="shared" si="0"/>
        <v>161062488.84</v>
      </c>
      <c r="AN4" s="84">
        <f t="shared" si="0"/>
        <v>165848352.28999999</v>
      </c>
      <c r="AO4" s="84">
        <f t="shared" si="0"/>
        <v>170322985.00999999</v>
      </c>
      <c r="AP4" s="84">
        <f t="shared" si="0"/>
        <v>174824529.35999998</v>
      </c>
      <c r="AQ4" s="84">
        <f t="shared" si="0"/>
        <v>174825182.51999998</v>
      </c>
      <c r="AR4" s="84">
        <f t="shared" si="0"/>
        <v>178665875.40999997</v>
      </c>
      <c r="AS4" s="84">
        <f t="shared" si="0"/>
        <v>183375485.64999998</v>
      </c>
      <c r="AT4" s="84">
        <f t="shared" si="0"/>
        <v>186719782.04999998</v>
      </c>
      <c r="AU4" s="84">
        <f t="shared" si="0"/>
        <v>189812515.03999999</v>
      </c>
      <c r="AV4" s="84">
        <f t="shared" si="0"/>
        <v>193165960.07999998</v>
      </c>
      <c r="AW4" s="84">
        <f t="shared" si="0"/>
        <v>196181635.58999997</v>
      </c>
      <c r="AX4" s="84">
        <f t="shared" si="0"/>
        <v>201689655.75999996</v>
      </c>
      <c r="AY4" s="84">
        <f t="shared" si="0"/>
        <v>206208619.46999997</v>
      </c>
      <c r="AZ4" s="84">
        <f t="shared" si="0"/>
        <v>207051568.64999998</v>
      </c>
      <c r="BA4" s="84">
        <f t="shared" si="0"/>
        <v>208784684.19999999</v>
      </c>
      <c r="BB4" s="84">
        <f t="shared" si="0"/>
        <v>208892979.39999998</v>
      </c>
      <c r="BC4" s="84">
        <f t="shared" si="0"/>
        <v>208924490.29999998</v>
      </c>
      <c r="BD4" s="84">
        <f t="shared" si="0"/>
        <v>212117370.73999998</v>
      </c>
      <c r="BE4" s="84">
        <f t="shared" si="0"/>
        <v>218420138.53999999</v>
      </c>
      <c r="BF4" s="84">
        <f t="shared" si="0"/>
        <v>223134733.51999998</v>
      </c>
      <c r="BG4" s="84">
        <f t="shared" si="0"/>
        <v>226351865.53999999</v>
      </c>
      <c r="BH4" s="84">
        <f t="shared" si="0"/>
        <v>230047257.67999998</v>
      </c>
      <c r="BI4" s="84">
        <f t="shared" si="0"/>
        <v>230150231.33999997</v>
      </c>
      <c r="BJ4" s="84">
        <f t="shared" si="0"/>
        <v>230151664.37999997</v>
      </c>
      <c r="BK4" s="84">
        <f t="shared" si="0"/>
        <v>235223817.37999997</v>
      </c>
      <c r="BL4" s="84">
        <f t="shared" si="0"/>
        <v>240673576.82999995</v>
      </c>
      <c r="BM4" s="84">
        <f t="shared" si="0"/>
        <v>245404128.59999996</v>
      </c>
      <c r="BN4" s="84">
        <f t="shared" si="0"/>
        <v>249257330.74999997</v>
      </c>
      <c r="BO4" s="84">
        <f t="shared" si="0"/>
        <v>253509386.81999996</v>
      </c>
      <c r="BP4" s="84">
        <f t="shared" si="0"/>
        <v>254209569.11999997</v>
      </c>
      <c r="BQ4" s="84">
        <f t="shared" si="0"/>
        <v>258205851.48999998</v>
      </c>
      <c r="BR4" s="84">
        <f t="shared" si="0"/>
        <v>264013861.65999997</v>
      </c>
      <c r="BS4" s="84">
        <f t="shared" si="0"/>
        <v>268714278.15999997</v>
      </c>
      <c r="BT4" s="84">
        <f t="shared" si="0"/>
        <v>272976145.94999999</v>
      </c>
      <c r="BU4" s="84">
        <f t="shared" si="0"/>
        <v>276565593.00999999</v>
      </c>
      <c r="BV4" s="84">
        <f t="shared" si="0"/>
        <v>277898023.71999997</v>
      </c>
      <c r="BW4" s="84">
        <f t="shared" si="0"/>
        <v>282407188.51999998</v>
      </c>
      <c r="BX4" s="84">
        <f t="shared" si="0"/>
        <v>286068554.13</v>
      </c>
      <c r="BY4" s="84">
        <f t="shared" si="0"/>
        <v>290377281.37</v>
      </c>
      <c r="BZ4" s="84">
        <f t="shared" si="0"/>
        <v>294220309.63</v>
      </c>
      <c r="CA4" s="84">
        <f t="shared" si="0"/>
        <v>294747864.88999999</v>
      </c>
      <c r="CB4" s="84">
        <f t="shared" si="0"/>
        <v>297499496.40999997</v>
      </c>
    </row>
    <row r="5" spans="1:81" ht="13.2" collapsed="1"/>
    <row r="6" spans="1:81" ht="15.6">
      <c r="A6" s="86"/>
      <c r="B6" s="87" t="s">
        <v>755</v>
      </c>
      <c r="C6" s="88"/>
      <c r="D6" s="85"/>
      <c r="E6" s="85"/>
      <c r="AD6" s="89"/>
    </row>
    <row r="7" spans="1:81" ht="6.75" customHeight="1">
      <c r="A7" s="86"/>
      <c r="B7" s="90"/>
      <c r="C7" s="88"/>
      <c r="D7" s="85"/>
      <c r="E7" s="85"/>
    </row>
    <row r="8" spans="1:81" ht="13.2">
      <c r="A8" s="86"/>
      <c r="B8" s="91" t="s">
        <v>756</v>
      </c>
      <c r="C8" s="92" t="s">
        <v>686</v>
      </c>
      <c r="D8" s="85" t="s">
        <v>741</v>
      </c>
      <c r="E8" s="85" t="s">
        <v>696</v>
      </c>
      <c r="G8" s="85" t="s">
        <v>742</v>
      </c>
      <c r="I8" s="93" t="s">
        <v>757</v>
      </c>
      <c r="J8" s="94"/>
      <c r="K8" s="94"/>
      <c r="L8" s="243" t="s">
        <v>758</v>
      </c>
      <c r="M8" s="237"/>
      <c r="N8" s="237"/>
    </row>
    <row r="9" spans="1:81" ht="13.2">
      <c r="A9" s="86"/>
      <c r="B9" s="95" t="s">
        <v>743</v>
      </c>
      <c r="C9" s="88">
        <f>F28</f>
        <v>153084756.37000003</v>
      </c>
      <c r="D9" s="96">
        <f>(AD4/AD4)</f>
        <v>1</v>
      </c>
      <c r="E9" s="96">
        <f>C9/E10</f>
        <v>1.0410739635722757</v>
      </c>
      <c r="G9" s="97">
        <v>7654708</v>
      </c>
      <c r="H9" s="98" t="s">
        <v>759</v>
      </c>
      <c r="I9" s="19"/>
      <c r="J9" s="100" t="s">
        <v>760</v>
      </c>
      <c r="K9" s="100" t="s">
        <v>761</v>
      </c>
      <c r="L9" s="101" t="s">
        <v>762</v>
      </c>
      <c r="M9" s="101" t="s">
        <v>763</v>
      </c>
      <c r="N9" s="101" t="s">
        <v>764</v>
      </c>
    </row>
    <row r="10" spans="1:81" ht="13.2">
      <c r="A10" s="86"/>
      <c r="B10" s="95" t="s">
        <v>765</v>
      </c>
      <c r="C10" s="102">
        <f>C9/D9</f>
        <v>153084756.37000003</v>
      </c>
      <c r="E10" s="88">
        <f>C28</f>
        <v>147045034</v>
      </c>
      <c r="G10" s="103">
        <f>G9/23*23</f>
        <v>7654708</v>
      </c>
      <c r="I10" s="94" t="s">
        <v>766</v>
      </c>
      <c r="J10" s="104">
        <v>233323</v>
      </c>
      <c r="K10" s="104">
        <v>236688</v>
      </c>
      <c r="L10" s="106">
        <f t="shared" ref="L10:N10" si="1">K18</f>
        <v>239968.90400000001</v>
      </c>
      <c r="M10" s="106">
        <f t="shared" si="1"/>
        <v>268825.32900000003</v>
      </c>
      <c r="N10" s="106">
        <f t="shared" si="1"/>
        <v>276989.32900000003</v>
      </c>
    </row>
    <row r="11" spans="1:81" ht="13.2">
      <c r="A11" s="86"/>
      <c r="B11" s="80" t="s">
        <v>745</v>
      </c>
      <c r="C11" s="107">
        <f>((C14*B14)+(C15*B15)+(C16*B16)+(C17*B17)+(C18*B18)+(C19*B19)+(C20*B20)+(C21*B21)+(C22*B22)+(C23*B23))/SUM(C14:C23)</f>
        <v>50.292460148808765</v>
      </c>
      <c r="D11" s="85"/>
      <c r="E11" s="107">
        <f>((E14*B14)+(E15*B15)+(E16*B16)+(E17*B17)+(E18*B18)+(E19*B19)+(E20*B20)+(E21*B21)+(E22*B22)+(E23*B23))/SUM(E14:E23)</f>
        <v>50.443126050118082</v>
      </c>
      <c r="G11" s="108" t="s">
        <v>746</v>
      </c>
      <c r="I11" s="94" t="s">
        <v>767</v>
      </c>
      <c r="J11" s="104">
        <v>-5004</v>
      </c>
      <c r="K11" s="104">
        <v>-12815</v>
      </c>
      <c r="L11" s="106">
        <f>-K17</f>
        <v>-9375.5750000000007</v>
      </c>
      <c r="M11" s="106">
        <v>-9969</v>
      </c>
      <c r="N11" s="106">
        <v>-9969</v>
      </c>
    </row>
    <row r="12" spans="1:81" ht="13.2">
      <c r="A12" s="86"/>
      <c r="I12" s="94" t="s">
        <v>768</v>
      </c>
      <c r="J12" s="104">
        <v>108560</v>
      </c>
      <c r="K12" s="104">
        <v>122508</v>
      </c>
      <c r="L12" s="133">
        <v>147045</v>
      </c>
      <c r="M12" s="134">
        <v>132192</v>
      </c>
      <c r="N12" s="135">
        <v>141796</v>
      </c>
    </row>
    <row r="13" spans="1:81" ht="13.2">
      <c r="A13" s="86"/>
      <c r="B13" s="80" t="s">
        <v>747</v>
      </c>
      <c r="G13" s="84"/>
      <c r="I13" s="109" t="s">
        <v>769</v>
      </c>
      <c r="J13" s="110">
        <f t="shared" ref="J13:K13" si="2">J12/21</f>
        <v>5169.5238095238092</v>
      </c>
      <c r="K13" s="110">
        <f t="shared" si="2"/>
        <v>5833.7142857142853</v>
      </c>
      <c r="L13" s="111">
        <f>L12/23</f>
        <v>6393.260869565217</v>
      </c>
      <c r="M13" s="111">
        <f>M12/19</f>
        <v>6957.4736842105267</v>
      </c>
      <c r="N13" s="111">
        <f>N12/22</f>
        <v>6445.272727272727</v>
      </c>
    </row>
    <row r="14" spans="1:81" ht="13.8">
      <c r="A14" s="86"/>
      <c r="B14" s="38">
        <v>10</v>
      </c>
      <c r="C14" s="88">
        <f t="shared" ref="C14:C23" si="3">SUMIFS($F$29:$F$236,$D$29:$D$236,$B14)/$D$9</f>
        <v>11143243.219999999</v>
      </c>
      <c r="E14" s="88">
        <f t="shared" ref="E14:E23" si="4">SUMIFS($C$29:$C$236,$D$29:$D$236,B14)</f>
        <v>9852192</v>
      </c>
      <c r="I14" s="94" t="s">
        <v>770</v>
      </c>
      <c r="J14" s="104">
        <v>113006</v>
      </c>
      <c r="K14" s="104">
        <v>113705.671</v>
      </c>
      <c r="L14" s="106">
        <v>118782</v>
      </c>
      <c r="M14" s="106">
        <v>124028</v>
      </c>
      <c r="N14" s="106">
        <v>145782</v>
      </c>
    </row>
    <row r="15" spans="1:81" ht="13.8">
      <c r="A15" s="86"/>
      <c r="B15" s="38">
        <v>30</v>
      </c>
      <c r="C15" s="88">
        <f t="shared" si="3"/>
        <v>16463768.66</v>
      </c>
      <c r="E15" s="88">
        <f t="shared" si="4"/>
        <v>15087875</v>
      </c>
      <c r="I15" s="109" t="s">
        <v>771</v>
      </c>
      <c r="J15" s="113">
        <v>0.38600000000000001</v>
      </c>
      <c r="K15" s="113">
        <v>0.47</v>
      </c>
      <c r="L15" s="136">
        <v>0.4</v>
      </c>
      <c r="M15" s="137">
        <v>0.4</v>
      </c>
      <c r="N15" s="138">
        <v>0.4</v>
      </c>
    </row>
    <row r="16" spans="1:81" ht="13.8">
      <c r="A16" s="86"/>
      <c r="B16" s="38">
        <v>45</v>
      </c>
      <c r="C16" s="88">
        <f t="shared" si="3"/>
        <v>48631560.199999996</v>
      </c>
      <c r="E16" s="88">
        <f t="shared" si="4"/>
        <v>44421264</v>
      </c>
      <c r="I16" s="109" t="s">
        <v>772</v>
      </c>
      <c r="J16" s="110">
        <f>J14/31</f>
        <v>3645.3548387096776</v>
      </c>
      <c r="K16" s="110">
        <f>K14/30</f>
        <v>3790.1890333333336</v>
      </c>
      <c r="L16" s="111">
        <f>L14/31</f>
        <v>3831.6774193548385</v>
      </c>
      <c r="M16" s="111">
        <f>M14/30</f>
        <v>4134.2666666666664</v>
      </c>
      <c r="N16" s="111">
        <f>N14/31</f>
        <v>4702.6451612903229</v>
      </c>
    </row>
    <row r="17" spans="1:37" ht="13.8">
      <c r="A17" s="86"/>
      <c r="B17" s="115">
        <v>55</v>
      </c>
      <c r="C17" s="88">
        <f t="shared" si="3"/>
        <v>0</v>
      </c>
      <c r="E17" s="88">
        <f t="shared" si="4"/>
        <v>5614430</v>
      </c>
      <c r="I17" s="94" t="s">
        <v>773</v>
      </c>
      <c r="J17" s="104">
        <v>12815</v>
      </c>
      <c r="K17" s="104">
        <v>9375.5750000000007</v>
      </c>
      <c r="L17" s="106">
        <v>9969</v>
      </c>
      <c r="M17" s="106">
        <v>9969</v>
      </c>
      <c r="N17" s="106">
        <v>15000</v>
      </c>
    </row>
    <row r="18" spans="1:37" ht="13.8">
      <c r="A18" s="86"/>
      <c r="B18" s="38">
        <v>60</v>
      </c>
      <c r="C18" s="88">
        <f t="shared" si="3"/>
        <v>60421242.250000007</v>
      </c>
      <c r="E18" s="88">
        <f t="shared" si="4"/>
        <v>58697421</v>
      </c>
      <c r="I18" s="94" t="s">
        <v>774</v>
      </c>
      <c r="J18" s="104">
        <v>236688</v>
      </c>
      <c r="K18" s="104">
        <f>K10+K11+K12-K14+K17-2082</f>
        <v>239968.90400000001</v>
      </c>
      <c r="L18" s="106">
        <f t="shared" ref="L18:N18" si="5">L10+L11+L12-L14+L17</f>
        <v>268825.32900000003</v>
      </c>
      <c r="M18" s="106">
        <f t="shared" si="5"/>
        <v>276989.32900000003</v>
      </c>
      <c r="N18" s="106">
        <f t="shared" si="5"/>
        <v>278034.32900000003</v>
      </c>
    </row>
    <row r="19" spans="1:37" ht="13.8">
      <c r="A19" s="86"/>
      <c r="B19" s="38">
        <v>65</v>
      </c>
      <c r="C19" s="88">
        <f t="shared" si="3"/>
        <v>67764.33</v>
      </c>
      <c r="E19" s="88">
        <f t="shared" si="4"/>
        <v>56967</v>
      </c>
      <c r="I19" s="116" t="s">
        <v>775</v>
      </c>
      <c r="J19" s="100">
        <v>65</v>
      </c>
      <c r="K19" s="117">
        <f>K18/K14*30</f>
        <v>63.313175646270103</v>
      </c>
      <c r="L19" s="118">
        <f>L18/L14*31</f>
        <v>70.15865365964541</v>
      </c>
      <c r="M19" s="118">
        <f>M18/M14*30</f>
        <v>66.998418663527588</v>
      </c>
      <c r="N19" s="118">
        <f>N18/N14*31</f>
        <v>59.122965791387145</v>
      </c>
    </row>
    <row r="20" spans="1:37" ht="13.8">
      <c r="A20" s="86"/>
      <c r="B20" s="38">
        <v>68</v>
      </c>
      <c r="C20" s="88">
        <f t="shared" si="3"/>
        <v>6645153.9299999988</v>
      </c>
      <c r="E20" s="88">
        <f t="shared" si="4"/>
        <v>5403377</v>
      </c>
      <c r="I20" s="94"/>
      <c r="J20" s="94"/>
      <c r="K20" s="94"/>
      <c r="L20" s="94"/>
      <c r="M20" s="94"/>
      <c r="N20" s="94"/>
    </row>
    <row r="21" spans="1:37" ht="13.8">
      <c r="A21" s="86"/>
      <c r="B21" s="38">
        <v>70</v>
      </c>
      <c r="C21" s="88">
        <f t="shared" si="3"/>
        <v>786962.24</v>
      </c>
      <c r="E21" s="88">
        <f t="shared" si="4"/>
        <v>732400</v>
      </c>
      <c r="I21" s="94" t="s">
        <v>776</v>
      </c>
      <c r="J21" s="119">
        <f t="shared" ref="J21:N21" si="6">SUM(J22:J23)</f>
        <v>5609939</v>
      </c>
      <c r="K21" s="119">
        <f t="shared" si="6"/>
        <v>6014973</v>
      </c>
      <c r="L21" s="97">
        <f t="shared" si="6"/>
        <v>7629625.5499999998</v>
      </c>
      <c r="M21" s="97">
        <f t="shared" si="6"/>
        <v>6109585.1500000004</v>
      </c>
      <c r="N21" s="97">
        <f t="shared" si="6"/>
        <v>7189766.5500000007</v>
      </c>
      <c r="P21" s="97">
        <f t="shared" ref="P21:R21" si="7">L21/4</f>
        <v>1907406.3875</v>
      </c>
      <c r="Q21" s="97">
        <f t="shared" si="7"/>
        <v>1527396.2875000001</v>
      </c>
      <c r="R21" s="97">
        <f t="shared" si="7"/>
        <v>1797441.6375000002</v>
      </c>
    </row>
    <row r="22" spans="1:37" ht="13.8">
      <c r="A22" s="86"/>
      <c r="B22" s="38">
        <v>75</v>
      </c>
      <c r="C22" s="88">
        <f t="shared" si="3"/>
        <v>2234155.6600000006</v>
      </c>
      <c r="E22" s="88">
        <f t="shared" si="4"/>
        <v>1972836</v>
      </c>
      <c r="I22" s="94" t="s">
        <v>777</v>
      </c>
      <c r="J22" s="119">
        <v>5493077</v>
      </c>
      <c r="K22" s="119">
        <v>5894455</v>
      </c>
      <c r="L22" s="97">
        <v>7466433.5499999998</v>
      </c>
      <c r="M22" s="97">
        <v>5953259.1500000004</v>
      </c>
      <c r="N22" s="97">
        <v>7058783.5500000007</v>
      </c>
    </row>
    <row r="23" spans="1:37" ht="13.8">
      <c r="A23" s="86"/>
      <c r="B23" s="38">
        <v>90</v>
      </c>
      <c r="C23" s="88">
        <f t="shared" si="3"/>
        <v>6662273.1300000008</v>
      </c>
      <c r="E23" s="88">
        <f t="shared" si="4"/>
        <v>5148875</v>
      </c>
      <c r="I23" s="94" t="s">
        <v>778</v>
      </c>
      <c r="J23" s="119">
        <v>116862</v>
      </c>
      <c r="K23" s="119">
        <v>120518</v>
      </c>
      <c r="L23" s="97">
        <v>163192</v>
      </c>
      <c r="M23" s="97">
        <v>156326</v>
      </c>
      <c r="N23" s="97">
        <v>130983</v>
      </c>
    </row>
    <row r="24" spans="1:37" ht="13.2">
      <c r="A24" s="86"/>
      <c r="I24" s="120" t="s">
        <v>779</v>
      </c>
      <c r="J24" s="121">
        <v>267139.95238095237</v>
      </c>
      <c r="K24" s="121">
        <v>286427.28571428574</v>
      </c>
      <c r="L24" s="121">
        <v>332706.52173913043</v>
      </c>
      <c r="M24" s="121">
        <v>321557.89473684208</v>
      </c>
      <c r="N24" s="121">
        <v>326809.09090909088</v>
      </c>
    </row>
    <row r="25" spans="1:37" ht="15">
      <c r="A25" s="86"/>
      <c r="J25" s="122"/>
      <c r="K25" s="122"/>
      <c r="L25" s="122"/>
      <c r="M25" s="122"/>
      <c r="N25" s="122"/>
    </row>
    <row r="26" spans="1:37" ht="13.2" outlineLevel="1">
      <c r="A26" s="86"/>
      <c r="G26" s="80" t="s">
        <v>734</v>
      </c>
      <c r="H26" s="80" t="s">
        <v>735</v>
      </c>
      <c r="I26" s="80" t="s">
        <v>736</v>
      </c>
      <c r="J26" s="80" t="s">
        <v>737</v>
      </c>
      <c r="K26" s="80" t="s">
        <v>731</v>
      </c>
      <c r="L26" s="80" t="s">
        <v>732</v>
      </c>
      <c r="M26" s="80" t="s">
        <v>733</v>
      </c>
      <c r="N26" s="80" t="s">
        <v>734</v>
      </c>
      <c r="O26" s="80" t="s">
        <v>735</v>
      </c>
      <c r="P26" s="80" t="s">
        <v>736</v>
      </c>
      <c r="Q26" s="80" t="s">
        <v>737</v>
      </c>
      <c r="R26" s="80" t="s">
        <v>731</v>
      </c>
      <c r="S26" s="80" t="s">
        <v>732</v>
      </c>
      <c r="T26" s="80" t="s">
        <v>733</v>
      </c>
      <c r="U26" s="80" t="s">
        <v>734</v>
      </c>
      <c r="V26" s="80" t="s">
        <v>735</v>
      </c>
      <c r="W26" s="80" t="s">
        <v>736</v>
      </c>
      <c r="X26" s="80" t="s">
        <v>737</v>
      </c>
      <c r="Y26" s="80" t="s">
        <v>731</v>
      </c>
      <c r="Z26" s="80" t="s">
        <v>732</v>
      </c>
      <c r="AA26" s="80" t="s">
        <v>733</v>
      </c>
      <c r="AB26" s="80" t="s">
        <v>734</v>
      </c>
      <c r="AC26" s="80" t="s">
        <v>735</v>
      </c>
      <c r="AD26" s="80" t="s">
        <v>736</v>
      </c>
      <c r="AE26" s="80" t="s">
        <v>737</v>
      </c>
      <c r="AF26" s="80" t="s">
        <v>731</v>
      </c>
      <c r="AG26" s="80" t="s">
        <v>732</v>
      </c>
      <c r="AH26" s="80" t="s">
        <v>733</v>
      </c>
      <c r="AI26" s="80" t="s">
        <v>734</v>
      </c>
      <c r="AJ26" s="80" t="s">
        <v>735</v>
      </c>
      <c r="AK26" s="80" t="s">
        <v>736</v>
      </c>
    </row>
    <row r="27" spans="1:37" ht="13.2" outlineLevel="1">
      <c r="A27" s="86"/>
      <c r="C27" s="80" t="s">
        <v>780</v>
      </c>
      <c r="D27" s="80" t="s">
        <v>749</v>
      </c>
      <c r="E27" s="80" t="s">
        <v>750</v>
      </c>
      <c r="F27" s="85" t="s">
        <v>743</v>
      </c>
      <c r="G27" s="124">
        <v>45931</v>
      </c>
      <c r="H27" s="124">
        <v>45932</v>
      </c>
      <c r="I27" s="124">
        <v>45933</v>
      </c>
      <c r="J27" s="124">
        <v>45934</v>
      </c>
      <c r="K27" s="124">
        <v>45935</v>
      </c>
      <c r="L27" s="124">
        <v>45936</v>
      </c>
      <c r="M27" s="124">
        <v>45937</v>
      </c>
      <c r="N27" s="124">
        <v>45938</v>
      </c>
      <c r="O27" s="124">
        <v>45939</v>
      </c>
      <c r="P27" s="124">
        <v>45940</v>
      </c>
      <c r="Q27" s="124">
        <v>45941</v>
      </c>
      <c r="R27" s="124">
        <v>45942</v>
      </c>
      <c r="S27" s="124">
        <v>45943</v>
      </c>
      <c r="T27" s="124">
        <v>45944</v>
      </c>
      <c r="U27" s="124">
        <v>45945</v>
      </c>
      <c r="V27" s="124">
        <v>45946</v>
      </c>
      <c r="W27" s="124">
        <v>45947</v>
      </c>
      <c r="X27" s="124">
        <v>45948</v>
      </c>
      <c r="Y27" s="124">
        <v>45949</v>
      </c>
      <c r="Z27" s="124">
        <v>45950</v>
      </c>
      <c r="AA27" s="124">
        <v>45951</v>
      </c>
      <c r="AB27" s="124">
        <v>45952</v>
      </c>
      <c r="AC27" s="124">
        <v>45953</v>
      </c>
      <c r="AD27" s="124">
        <v>45954</v>
      </c>
      <c r="AE27" s="124">
        <v>45955</v>
      </c>
      <c r="AF27" s="124">
        <v>45956</v>
      </c>
      <c r="AG27" s="124">
        <v>45957</v>
      </c>
      <c r="AH27" s="124">
        <v>45958</v>
      </c>
      <c r="AI27" s="124">
        <v>45959</v>
      </c>
      <c r="AJ27" s="124">
        <v>45960</v>
      </c>
      <c r="AK27" s="124">
        <v>45961</v>
      </c>
    </row>
    <row r="28" spans="1:37" ht="13.2" outlineLevel="1">
      <c r="A28" s="86"/>
      <c r="B28" s="116" t="s">
        <v>570</v>
      </c>
      <c r="C28" s="125">
        <f>SUM(C29:C237)</f>
        <v>147045034</v>
      </c>
      <c r="E28" s="126">
        <f t="shared" ref="E28:E236" si="8">F28/C28</f>
        <v>1.0410739635722757</v>
      </c>
      <c r="F28" s="125">
        <f t="shared" ref="F28:AK28" si="9">SUM(F29:F237)</f>
        <v>153084756.37000003</v>
      </c>
      <c r="G28" s="125">
        <f t="shared" si="9"/>
        <v>5853950.1400000015</v>
      </c>
      <c r="H28" s="125">
        <f t="shared" si="9"/>
        <v>5263164.87</v>
      </c>
      <c r="I28" s="125">
        <f t="shared" si="9"/>
        <v>5968450.1900000013</v>
      </c>
      <c r="J28" s="125">
        <f t="shared" si="9"/>
        <v>2890078.6400000006</v>
      </c>
      <c r="K28" s="125">
        <f t="shared" si="9"/>
        <v>1227299.9899999995</v>
      </c>
      <c r="L28" s="125">
        <f t="shared" si="9"/>
        <v>4225771.6000000006</v>
      </c>
      <c r="M28" s="125">
        <f t="shared" si="9"/>
        <v>7612969.4000000032</v>
      </c>
      <c r="N28" s="125">
        <f t="shared" si="9"/>
        <v>4872545.3300000029</v>
      </c>
      <c r="O28" s="125">
        <f t="shared" si="9"/>
        <v>4547213.7400000012</v>
      </c>
      <c r="P28" s="125">
        <f t="shared" si="9"/>
        <v>7558755.9799999995</v>
      </c>
      <c r="Q28" s="125">
        <f t="shared" si="9"/>
        <v>1153828.4999999991</v>
      </c>
      <c r="R28" s="125">
        <f t="shared" si="9"/>
        <v>2186282.5000000005</v>
      </c>
      <c r="S28" s="125">
        <f t="shared" si="9"/>
        <v>3968695.3600000008</v>
      </c>
      <c r="T28" s="125">
        <f t="shared" si="9"/>
        <v>6742978.5900000008</v>
      </c>
      <c r="U28" s="125">
        <f t="shared" si="9"/>
        <v>6596892.7899999963</v>
      </c>
      <c r="V28" s="125">
        <f t="shared" si="9"/>
        <v>5716940.75</v>
      </c>
      <c r="W28" s="125">
        <f t="shared" si="9"/>
        <v>6801992.7799999993</v>
      </c>
      <c r="X28" s="125">
        <f t="shared" si="9"/>
        <v>3018924.370000002</v>
      </c>
      <c r="Y28" s="125">
        <f t="shared" si="9"/>
        <v>1157807.2100000002</v>
      </c>
      <c r="Z28" s="125">
        <f t="shared" si="9"/>
        <v>3480887.37</v>
      </c>
      <c r="AA28" s="125">
        <f t="shared" si="9"/>
        <v>8004864.0700000003</v>
      </c>
      <c r="AB28" s="125">
        <f t="shared" si="9"/>
        <v>4196456.1000000015</v>
      </c>
      <c r="AC28" s="125">
        <f t="shared" si="9"/>
        <v>6168031.7000000002</v>
      </c>
      <c r="AD28" s="125">
        <f t="shared" si="9"/>
        <v>5280894.6900000041</v>
      </c>
      <c r="AE28" s="125">
        <f t="shared" si="9"/>
        <v>2911579.36</v>
      </c>
      <c r="AF28" s="125">
        <f t="shared" si="9"/>
        <v>1378289.9800000007</v>
      </c>
      <c r="AG28" s="125">
        <f t="shared" si="9"/>
        <v>6685681.1900000023</v>
      </c>
      <c r="AH28" s="125">
        <f t="shared" si="9"/>
        <v>8101362.4000000078</v>
      </c>
      <c r="AI28" s="125">
        <f t="shared" si="9"/>
        <v>5014680.879999998</v>
      </c>
      <c r="AJ28" s="125">
        <f t="shared" si="9"/>
        <v>6786408.1099999985</v>
      </c>
      <c r="AK28" s="125">
        <f t="shared" si="9"/>
        <v>7711077.7899999982</v>
      </c>
    </row>
    <row r="29" spans="1:37" ht="13.8" outlineLevel="1">
      <c r="A29" s="86"/>
      <c r="B29" s="130" t="s">
        <v>46</v>
      </c>
      <c r="C29" s="88">
        <v>28466361</v>
      </c>
      <c r="D29" s="80">
        <f>SUMIFS('PMT Terms'!C:C,'PMT Terms'!B:B,B29)</f>
        <v>60</v>
      </c>
      <c r="E29" s="89">
        <f t="shared" si="8"/>
        <v>1.0763755395359458</v>
      </c>
      <c r="F29" s="84">
        <f t="shared" ref="F29:F236" si="10">SUM(G29:AK29)</f>
        <v>30640494.680000007</v>
      </c>
      <c r="G29" s="88">
        <f>SUMIFS('Oct Receipts Data'!C:C,'Oct Receipts Data'!$B:$B,$B29)+SUMIFS('Oct Receipts Data'!C:C,'Oct Receipts Data'!$B:$B,$A29)</f>
        <v>26366.639999999999</v>
      </c>
      <c r="H29" s="88">
        <f>SUMIFS('Oct Receipts Data'!D:D,'Oct Receipts Data'!$B:$B,$B29)+SUMIFS('Oct Receipts Data'!D:D,'Oct Receipts Data'!$B:$B,$A29)</f>
        <v>1550532.23</v>
      </c>
      <c r="I29" s="88">
        <f>SUMIFS('Oct Receipts Data'!E:E,'Oct Receipts Data'!$B:$B,$B29)+SUMIFS('Oct Receipts Data'!E:E,'Oct Receipts Data'!$B:$B,$A29)</f>
        <v>1898094.35</v>
      </c>
      <c r="J29" s="88">
        <f>SUMIFS('Oct Receipts Data'!F:F,'Oct Receipts Data'!$B:$B,$B29)+SUMIFS('Oct Receipts Data'!F:F,'Oct Receipts Data'!$B:$B,$A29)</f>
        <v>1145036.02</v>
      </c>
      <c r="K29" s="88">
        <f>SUMIFS('Oct Receipts Data'!G:G,'Oct Receipts Data'!$B:$B,$B29)+SUMIFS('Oct Receipts Data'!G:G,'Oct Receipts Data'!$B:$B,$A29)</f>
        <v>336712.09</v>
      </c>
      <c r="L29" s="88">
        <f>SUMIFS('Oct Receipts Data'!H:H,'Oct Receipts Data'!$B:$B,$B29)+SUMIFS('Oct Receipts Data'!H:H,'Oct Receipts Data'!$B:$B,$A29)</f>
        <v>106169.94</v>
      </c>
      <c r="M29" s="88">
        <f>SUMIFS('Oct Receipts Data'!I:I,'Oct Receipts Data'!$B:$B,$B29)+SUMIFS('Oct Receipts Data'!I:I,'Oct Receipts Data'!$B:$B,$A29)</f>
        <v>73624.929999999993</v>
      </c>
      <c r="N29" s="88">
        <f>SUMIFS('Oct Receipts Data'!J:J,'Oct Receipts Data'!$B:$B,$B29)+SUMIFS('Oct Receipts Data'!J:J,'Oct Receipts Data'!$B:$B,$A29)</f>
        <v>613175.54</v>
      </c>
      <c r="O29" s="88">
        <f>SUMIFS('Oct Receipts Data'!K:K,'Oct Receipts Data'!$B:$B,$B29)+SUMIFS('Oct Receipts Data'!K:K,'Oct Receipts Data'!$B:$B,$A29)</f>
        <v>1003386.73</v>
      </c>
      <c r="P29" s="88">
        <f>SUMIFS('Oct Receipts Data'!L:L,'Oct Receipts Data'!$B:$B,$B29)+SUMIFS('Oct Receipts Data'!L:L,'Oct Receipts Data'!$B:$B,$A29)</f>
        <v>4513099.6900000004</v>
      </c>
      <c r="Q29" s="88">
        <f>SUMIFS('Oct Receipts Data'!M:M,'Oct Receipts Data'!$B:$B,$B29)+SUMIFS('Oct Receipts Data'!M:M,'Oct Receipts Data'!$B:$B,$A29)</f>
        <v>53322.13</v>
      </c>
      <c r="R29" s="88">
        <f>SUMIFS('Oct Receipts Data'!N:N,'Oct Receipts Data'!$B:$B,$B29)+SUMIFS('Oct Receipts Data'!N:N,'Oct Receipts Data'!$B:$B,$A29)</f>
        <v>704536.75</v>
      </c>
      <c r="S29" s="88">
        <f>SUMIFS('Oct Receipts Data'!O:O,'Oct Receipts Data'!$B:$B,$B29)+SUMIFS('Oct Receipts Data'!O:O,'Oct Receipts Data'!$B:$B,$A29)</f>
        <v>312476</v>
      </c>
      <c r="T29" s="88">
        <f>SUMIFS('Oct Receipts Data'!P:P,'Oct Receipts Data'!$B:$B,$B29)+SUMIFS('Oct Receipts Data'!P:P,'Oct Receipts Data'!$B:$B,$A29)</f>
        <v>111365.49</v>
      </c>
      <c r="U29" s="88">
        <f>SUMIFS('Oct Receipts Data'!Q:Q,'Oct Receipts Data'!$B:$B,$B29)+SUMIFS('Oct Receipts Data'!Q:Q,'Oct Receipts Data'!$B:$B,$A29)</f>
        <v>585058.31999999995</v>
      </c>
      <c r="V29" s="88">
        <f>SUMIFS('Oct Receipts Data'!R:R,'Oct Receipts Data'!$B:$B,$B29)+SUMIFS('Oct Receipts Data'!R:R,'Oct Receipts Data'!$B:$B,$A29)</f>
        <v>1514406.97</v>
      </c>
      <c r="W29" s="88">
        <f>SUMIFS('Oct Receipts Data'!S:S,'Oct Receipts Data'!$B:$B,$B29)+SUMIFS('Oct Receipts Data'!S:S,'Oct Receipts Data'!$B:$B,$A29)</f>
        <v>2992965.38</v>
      </c>
      <c r="X29" s="88">
        <f>SUMIFS('Oct Receipts Data'!T:T,'Oct Receipts Data'!$B:$B,$B29)+SUMIFS('Oct Receipts Data'!T:T,'Oct Receipts Data'!$B:$B,$A29)</f>
        <v>398470.64</v>
      </c>
      <c r="Y29" s="88">
        <f>SUMIFS('Oct Receipts Data'!U:U,'Oct Receipts Data'!$B:$B,$B29)+SUMIFS('Oct Receipts Data'!U:U,'Oct Receipts Data'!$B:$B,$A29)</f>
        <v>176156.66</v>
      </c>
      <c r="Z29" s="88">
        <f>SUMIFS('Oct Receipts Data'!V:V,'Oct Receipts Data'!$B:$B,$B29)+SUMIFS('Oct Receipts Data'!V:V,'Oct Receipts Data'!$B:$B,$A29)</f>
        <v>459582.94</v>
      </c>
      <c r="AA29" s="88">
        <f>SUMIFS('Oct Receipts Data'!W:W,'Oct Receipts Data'!$B:$B,$B29)+SUMIFS('Oct Receipts Data'!W:W,'Oct Receipts Data'!$B:$B,$A29)</f>
        <v>325805.52</v>
      </c>
      <c r="AB29" s="88">
        <f>SUMIFS('Oct Receipts Data'!X:X,'Oct Receipts Data'!$B:$B,$B29)+SUMIFS('Oct Receipts Data'!X:X,'Oct Receipts Data'!$B:$B,$A29)</f>
        <v>252949.99</v>
      </c>
      <c r="AC29" s="88">
        <f>SUMIFS('Oct Receipts Data'!Y:Y,'Oct Receipts Data'!$B:$B,$B29)+SUMIFS('Oct Receipts Data'!Y:Y,'Oct Receipts Data'!$B:$B,$A29)</f>
        <v>1489095.78</v>
      </c>
      <c r="AD29" s="88">
        <f>SUMIFS('Oct Receipts Data'!Z:Z,'Oct Receipts Data'!$B:$B,$B29)+SUMIFS('Oct Receipts Data'!Z:Z,'Oct Receipts Data'!$B:$B,$A29)</f>
        <v>894696.76</v>
      </c>
      <c r="AE29" s="88">
        <f>SUMIFS('Oct Receipts Data'!AA:AA,'Oct Receipts Data'!$B:$B,$B29)+SUMIFS('Oct Receipts Data'!AA:AA,'Oct Receipts Data'!$B:$B,$A29)</f>
        <v>508921.31</v>
      </c>
      <c r="AF29" s="88">
        <f>SUMIFS('Oct Receipts Data'!AB:AB,'Oct Receipts Data'!$B:$B,$B29)+SUMIFS('Oct Receipts Data'!AB:AB,'Oct Receipts Data'!$B:$B,$A29)</f>
        <v>178685.35</v>
      </c>
      <c r="AG29" s="88">
        <f>SUMIFS('Oct Receipts Data'!AC:AC,'Oct Receipts Data'!$B:$B,$B29)+SUMIFS('Oct Receipts Data'!AC:AC,'Oct Receipts Data'!$B:$B,$A29)</f>
        <v>1771079.45</v>
      </c>
      <c r="AH29" s="88">
        <f>SUMIFS('Oct Receipts Data'!AD:AD,'Oct Receipts Data'!$B:$B,$B29)+SUMIFS('Oct Receipts Data'!AD:AD,'Oct Receipts Data'!$B:$B,$A29)</f>
        <v>845927.85</v>
      </c>
      <c r="AI29" s="88">
        <f>SUMIFS('Oct Receipts Data'!AE:AE,'Oct Receipts Data'!$B:$B,$B29)+SUMIFS('Oct Receipts Data'!AE:AE,'Oct Receipts Data'!$B:$B,$A29)</f>
        <v>290331.31</v>
      </c>
      <c r="AJ29" s="88">
        <f>SUMIFS('Oct Receipts Data'!AF:AF,'Oct Receipts Data'!$B:$B,$B29)+SUMIFS('Oct Receipts Data'!AF:AF,'Oct Receipts Data'!$B:$B,$A29)</f>
        <v>2604656.2999999998</v>
      </c>
      <c r="AK29" s="88">
        <f>SUMIFS('Oct Receipts Data'!AG:AG,'Oct Receipts Data'!$B:$B,$B29)+SUMIFS('Oct Receipts Data'!AG:AG,'Oct Receipts Data'!$B:$B,$A29)</f>
        <v>2903805.62</v>
      </c>
    </row>
    <row r="30" spans="1:37" ht="13.8" outlineLevel="1">
      <c r="A30" s="86"/>
      <c r="B30" s="130" t="s">
        <v>38</v>
      </c>
      <c r="C30" s="88">
        <v>25433323</v>
      </c>
      <c r="D30" s="80">
        <f>SUMIFS('PMT Terms'!C:C,'PMT Terms'!B:B,B30)</f>
        <v>45</v>
      </c>
      <c r="E30" s="89">
        <f t="shared" si="8"/>
        <v>1.0217969692753088</v>
      </c>
      <c r="F30" s="84">
        <f t="shared" si="10"/>
        <v>25987692.360000003</v>
      </c>
      <c r="G30" s="88">
        <f>SUMIFS('Oct Receipts Data'!C:C,'Oct Receipts Data'!$B:$B,$B30)+SUMIFS('Oct Receipts Data'!C:C,'Oct Receipts Data'!$B:$B,$A30)</f>
        <v>1895939.32</v>
      </c>
      <c r="H30" s="88">
        <f>SUMIFS('Oct Receipts Data'!D:D,'Oct Receipts Data'!$B:$B,$B30)+SUMIFS('Oct Receipts Data'!D:D,'Oct Receipts Data'!$B:$B,$A30)</f>
        <v>422448.1</v>
      </c>
      <c r="I30" s="88">
        <f>SUMIFS('Oct Receipts Data'!E:E,'Oct Receipts Data'!$B:$B,$B30)+SUMIFS('Oct Receipts Data'!E:E,'Oct Receipts Data'!$B:$B,$A30)</f>
        <v>2334.2399999999998</v>
      </c>
      <c r="J30" s="88">
        <f>SUMIFS('Oct Receipts Data'!F:F,'Oct Receipts Data'!$B:$B,$B30)+SUMIFS('Oct Receipts Data'!F:F,'Oct Receipts Data'!$B:$B,$A30)</f>
        <v>22424.07</v>
      </c>
      <c r="K30" s="88">
        <f>SUMIFS('Oct Receipts Data'!G:G,'Oct Receipts Data'!$B:$B,$B30)+SUMIFS('Oct Receipts Data'!G:G,'Oct Receipts Data'!$B:$B,$A30)</f>
        <v>10667.22</v>
      </c>
      <c r="L30" s="88">
        <f>SUMIFS('Oct Receipts Data'!H:H,'Oct Receipts Data'!$B:$B,$B30)+SUMIFS('Oct Receipts Data'!H:H,'Oct Receipts Data'!$B:$B,$A30)</f>
        <v>221808.63</v>
      </c>
      <c r="M30" s="88">
        <f>SUMIFS('Oct Receipts Data'!I:I,'Oct Receipts Data'!$B:$B,$B30)+SUMIFS('Oct Receipts Data'!I:I,'Oct Receipts Data'!$B:$B,$A30)</f>
        <v>2731838.52</v>
      </c>
      <c r="N30" s="88">
        <f>SUMIFS('Oct Receipts Data'!J:J,'Oct Receipts Data'!$B:$B,$B30)+SUMIFS('Oct Receipts Data'!J:J,'Oct Receipts Data'!$B:$B,$A30)</f>
        <v>1299349.6200000001</v>
      </c>
      <c r="O30" s="88">
        <f>SUMIFS('Oct Receipts Data'!K:K,'Oct Receipts Data'!$B:$B,$B30)+SUMIFS('Oct Receipts Data'!K:K,'Oct Receipts Data'!$B:$B,$A30)</f>
        <v>26637</v>
      </c>
      <c r="P30" s="88">
        <f>SUMIFS('Oct Receipts Data'!L:L,'Oct Receipts Data'!$B:$B,$B30)+SUMIFS('Oct Receipts Data'!L:L,'Oct Receipts Data'!$B:$B,$A30)</f>
        <v>490475.74</v>
      </c>
      <c r="Q30" s="88">
        <f>SUMIFS('Oct Receipts Data'!M:M,'Oct Receipts Data'!$B:$B,$B30)+SUMIFS('Oct Receipts Data'!M:M,'Oct Receipts Data'!$B:$B,$A30)</f>
        <v>2428.5700000000002</v>
      </c>
      <c r="R30" s="88">
        <f>SUMIFS('Oct Receipts Data'!N:N,'Oct Receipts Data'!$B:$B,$B30)+SUMIFS('Oct Receipts Data'!N:N,'Oct Receipts Data'!$B:$B,$A30)</f>
        <v>436371.26</v>
      </c>
      <c r="S30" s="88">
        <f>SUMIFS('Oct Receipts Data'!O:O,'Oct Receipts Data'!$B:$B,$B30)+SUMIFS('Oct Receipts Data'!O:O,'Oct Receipts Data'!$B:$B,$A30)</f>
        <v>895004.54</v>
      </c>
      <c r="T30" s="88">
        <f>SUMIFS('Oct Receipts Data'!P:P,'Oct Receipts Data'!$B:$B,$B30)+SUMIFS('Oct Receipts Data'!P:P,'Oct Receipts Data'!$B:$B,$A30)</f>
        <v>2741654.56</v>
      </c>
      <c r="U30" s="88">
        <f>SUMIFS('Oct Receipts Data'!Q:Q,'Oct Receipts Data'!$B:$B,$B30)+SUMIFS('Oct Receipts Data'!Q:Q,'Oct Receipts Data'!$B:$B,$A30)</f>
        <v>2179528.7599999998</v>
      </c>
      <c r="V30" s="88">
        <f>SUMIFS('Oct Receipts Data'!R:R,'Oct Receipts Data'!$B:$B,$B30)+SUMIFS('Oct Receipts Data'!R:R,'Oct Receipts Data'!$B:$B,$A30)</f>
        <v>550727.51</v>
      </c>
      <c r="W30" s="88">
        <f>SUMIFS('Oct Receipts Data'!S:S,'Oct Receipts Data'!$B:$B,$B30)+SUMIFS('Oct Receipts Data'!S:S,'Oct Receipts Data'!$B:$B,$A30)</f>
        <v>10402.32</v>
      </c>
      <c r="X30" s="88">
        <f>SUMIFS('Oct Receipts Data'!T:T,'Oct Receipts Data'!$B:$B,$B30)+SUMIFS('Oct Receipts Data'!T:T,'Oct Receipts Data'!$B:$B,$A30)</f>
        <v>4711.1000000000004</v>
      </c>
      <c r="Y30" s="88">
        <f>SUMIFS('Oct Receipts Data'!U:U,'Oct Receipts Data'!$B:$B,$B30)+SUMIFS('Oct Receipts Data'!U:U,'Oct Receipts Data'!$B:$B,$A30)</f>
        <v>2886.71</v>
      </c>
      <c r="Z30" s="88">
        <f>SUMIFS('Oct Receipts Data'!V:V,'Oct Receipts Data'!$B:$B,$B30)+SUMIFS('Oct Receipts Data'!V:V,'Oct Receipts Data'!$B:$B,$A30)</f>
        <v>748826.09</v>
      </c>
      <c r="AA30" s="88">
        <f>SUMIFS('Oct Receipts Data'!W:W,'Oct Receipts Data'!$B:$B,$B30)+SUMIFS('Oct Receipts Data'!W:W,'Oct Receipts Data'!$B:$B,$A30)</f>
        <v>4372477.33</v>
      </c>
      <c r="AB30" s="88">
        <f>SUMIFS('Oct Receipts Data'!X:X,'Oct Receipts Data'!$B:$B,$B30)+SUMIFS('Oct Receipts Data'!X:X,'Oct Receipts Data'!$B:$B,$A30)</f>
        <v>529603.93999999994</v>
      </c>
      <c r="AC30" s="88">
        <f>SUMIFS('Oct Receipts Data'!Y:Y,'Oct Receipts Data'!$B:$B,$B30)+SUMIFS('Oct Receipts Data'!Y:Y,'Oct Receipts Data'!$B:$B,$A30)</f>
        <v>127469.75999999999</v>
      </c>
      <c r="AD30" s="88">
        <f>SUMIFS('Oct Receipts Data'!Z:Z,'Oct Receipts Data'!$B:$B,$B30)+SUMIFS('Oct Receipts Data'!Z:Z,'Oct Receipts Data'!$B:$B,$A30)</f>
        <v>230780.65</v>
      </c>
      <c r="AE30" s="88">
        <f>SUMIFS('Oct Receipts Data'!AA:AA,'Oct Receipts Data'!$B:$B,$B30)+SUMIFS('Oct Receipts Data'!AA:AA,'Oct Receipts Data'!$B:$B,$A30)</f>
        <v>130401.87</v>
      </c>
      <c r="AF30" s="88">
        <f>SUMIFS('Oct Receipts Data'!AB:AB,'Oct Receipts Data'!$B:$B,$B30)+SUMIFS('Oct Receipts Data'!AB:AB,'Oct Receipts Data'!$B:$B,$A30)</f>
        <v>36203.43</v>
      </c>
      <c r="AG30" s="88">
        <f>SUMIFS('Oct Receipts Data'!AC:AC,'Oct Receipts Data'!$B:$B,$B30)+SUMIFS('Oct Receipts Data'!AC:AC,'Oct Receipts Data'!$B:$B,$A30)</f>
        <v>1327256.99</v>
      </c>
      <c r="AH30" s="88">
        <f>SUMIFS('Oct Receipts Data'!AD:AD,'Oct Receipts Data'!$B:$B,$B30)+SUMIFS('Oct Receipts Data'!AD:AD,'Oct Receipts Data'!$B:$B,$A30)</f>
        <v>3146575.96</v>
      </c>
      <c r="AI30" s="88">
        <f>SUMIFS('Oct Receipts Data'!AE:AE,'Oct Receipts Data'!$B:$B,$B30)+SUMIFS('Oct Receipts Data'!AE:AE,'Oct Receipts Data'!$B:$B,$A30)</f>
        <v>1321740.3</v>
      </c>
      <c r="AJ30" s="88">
        <f>SUMIFS('Oct Receipts Data'!AF:AF,'Oct Receipts Data'!$B:$B,$B30)+SUMIFS('Oct Receipts Data'!AF:AF,'Oct Receipts Data'!$B:$B,$A30)</f>
        <v>59363.3</v>
      </c>
      <c r="AK30" s="88">
        <f>SUMIFS('Oct Receipts Data'!AG:AG,'Oct Receipts Data'!$B:$B,$B30)+SUMIFS('Oct Receipts Data'!AG:AG,'Oct Receipts Data'!$B:$B,$A30)</f>
        <v>9354.9500000000007</v>
      </c>
    </row>
    <row r="31" spans="1:37" ht="13.8" outlineLevel="1">
      <c r="A31" s="86"/>
      <c r="B31" s="130" t="s">
        <v>547</v>
      </c>
      <c r="C31" s="88">
        <v>4409176</v>
      </c>
      <c r="D31" s="80">
        <f>SUMIFS('PMT Terms'!C:C,'PMT Terms'!B:B,B31)</f>
        <v>68</v>
      </c>
      <c r="E31" s="89">
        <f t="shared" si="8"/>
        <v>1.2038970342757918</v>
      </c>
      <c r="F31" s="84">
        <f t="shared" si="10"/>
        <v>5308193.9099999983</v>
      </c>
      <c r="G31" s="88">
        <f>SUMIFS('Oct Receipts Data'!C:C,'Oct Receipts Data'!$B:$B,$B31)+SUMIFS('Oct Receipts Data'!C:C,'Oct Receipts Data'!$B:$B,$A31)</f>
        <v>154231.56</v>
      </c>
      <c r="H31" s="88">
        <f>SUMIFS('Oct Receipts Data'!D:D,'Oct Receipts Data'!$B:$B,$B31)+SUMIFS('Oct Receipts Data'!D:D,'Oct Receipts Data'!$B:$B,$A31)</f>
        <v>2716.1</v>
      </c>
      <c r="I31" s="88">
        <f>SUMIFS('Oct Receipts Data'!E:E,'Oct Receipts Data'!$B:$B,$B31)+SUMIFS('Oct Receipts Data'!E:E,'Oct Receipts Data'!$B:$B,$A31)</f>
        <v>35110.129999999997</v>
      </c>
      <c r="J31" s="88">
        <f>SUMIFS('Oct Receipts Data'!F:F,'Oct Receipts Data'!$B:$B,$B31)+SUMIFS('Oct Receipts Data'!F:F,'Oct Receipts Data'!$B:$B,$A31)</f>
        <v>89656.08</v>
      </c>
      <c r="K31" s="88">
        <f>SUMIFS('Oct Receipts Data'!G:G,'Oct Receipts Data'!$B:$B,$B31)+SUMIFS('Oct Receipts Data'!G:G,'Oct Receipts Data'!$B:$B,$A31)</f>
        <v>129964</v>
      </c>
      <c r="L31" s="88">
        <f>SUMIFS('Oct Receipts Data'!H:H,'Oct Receipts Data'!$B:$B,$B31)+SUMIFS('Oct Receipts Data'!H:H,'Oct Receipts Data'!$B:$B,$A31)</f>
        <v>85789.440000000002</v>
      </c>
      <c r="M31" s="88">
        <f>SUMIFS('Oct Receipts Data'!I:I,'Oct Receipts Data'!$B:$B,$B31)+SUMIFS('Oct Receipts Data'!I:I,'Oct Receipts Data'!$B:$B,$A31)</f>
        <v>79049.94</v>
      </c>
      <c r="N31" s="88">
        <f>SUMIFS('Oct Receipts Data'!J:J,'Oct Receipts Data'!$B:$B,$B31)+SUMIFS('Oct Receipts Data'!J:J,'Oct Receipts Data'!$B:$B,$A31)</f>
        <v>63491.61</v>
      </c>
      <c r="O31" s="88">
        <f>SUMIFS('Oct Receipts Data'!K:K,'Oct Receipts Data'!$B:$B,$B31)+SUMIFS('Oct Receipts Data'!K:K,'Oct Receipts Data'!$B:$B,$A31)</f>
        <v>252643.49</v>
      </c>
      <c r="P31" s="88">
        <f>SUMIFS('Oct Receipts Data'!L:L,'Oct Receipts Data'!$B:$B,$B31)+SUMIFS('Oct Receipts Data'!L:L,'Oct Receipts Data'!$B:$B,$A31)</f>
        <v>563915.61</v>
      </c>
      <c r="Q31" s="88">
        <f>SUMIFS('Oct Receipts Data'!M:M,'Oct Receipts Data'!$B:$B,$B31)+SUMIFS('Oct Receipts Data'!M:M,'Oct Receipts Data'!$B:$B,$A31)</f>
        <v>9027.0400000000009</v>
      </c>
      <c r="R31" s="88">
        <f>SUMIFS('Oct Receipts Data'!N:N,'Oct Receipts Data'!$B:$B,$B31)+SUMIFS('Oct Receipts Data'!N:N,'Oct Receipts Data'!$B:$B,$A31)</f>
        <v>403819.54</v>
      </c>
      <c r="S31" s="88">
        <f>SUMIFS('Oct Receipts Data'!O:O,'Oct Receipts Data'!$B:$B,$B31)+SUMIFS('Oct Receipts Data'!O:O,'Oct Receipts Data'!$B:$B,$A31)</f>
        <v>240771.82</v>
      </c>
      <c r="T31" s="88">
        <f>SUMIFS('Oct Receipts Data'!P:P,'Oct Receipts Data'!$B:$B,$B31)+SUMIFS('Oct Receipts Data'!P:P,'Oct Receipts Data'!$B:$B,$A31)</f>
        <v>172246.37</v>
      </c>
      <c r="U31" s="88">
        <f>SUMIFS('Oct Receipts Data'!Q:Q,'Oct Receipts Data'!$B:$B,$B31)+SUMIFS('Oct Receipts Data'!Q:Q,'Oct Receipts Data'!$B:$B,$A31)</f>
        <v>71438.89</v>
      </c>
      <c r="V31" s="88">
        <f>SUMIFS('Oct Receipts Data'!R:R,'Oct Receipts Data'!$B:$B,$B31)+SUMIFS('Oct Receipts Data'!R:R,'Oct Receipts Data'!$B:$B,$A31)</f>
        <v>32567.84</v>
      </c>
      <c r="W31" s="88">
        <f>SUMIFS('Oct Receipts Data'!S:S,'Oct Receipts Data'!$B:$B,$B31)+SUMIFS('Oct Receipts Data'!S:S,'Oct Receipts Data'!$B:$B,$A31)</f>
        <v>284816.15000000002</v>
      </c>
      <c r="X31" s="88">
        <f>SUMIFS('Oct Receipts Data'!T:T,'Oct Receipts Data'!$B:$B,$B31)+SUMIFS('Oct Receipts Data'!T:T,'Oct Receipts Data'!$B:$B,$A31)</f>
        <v>112282.63</v>
      </c>
      <c r="Y31" s="88">
        <f>SUMIFS('Oct Receipts Data'!U:U,'Oct Receipts Data'!$B:$B,$B31)+SUMIFS('Oct Receipts Data'!U:U,'Oct Receipts Data'!$B:$B,$A31)</f>
        <v>1179</v>
      </c>
      <c r="Z31" s="88">
        <f>SUMIFS('Oct Receipts Data'!V:V,'Oct Receipts Data'!$B:$B,$B31)+SUMIFS('Oct Receipts Data'!V:V,'Oct Receipts Data'!$B:$B,$A31)</f>
        <v>121626.75</v>
      </c>
      <c r="AA31" s="88">
        <f>SUMIFS('Oct Receipts Data'!W:W,'Oct Receipts Data'!$B:$B,$B31)+SUMIFS('Oct Receipts Data'!W:W,'Oct Receipts Data'!$B:$B,$A31)</f>
        <v>51081.15</v>
      </c>
      <c r="AB31" s="88">
        <f>SUMIFS('Oct Receipts Data'!X:X,'Oct Receipts Data'!$B:$B,$B31)+SUMIFS('Oct Receipts Data'!X:X,'Oct Receipts Data'!$B:$B,$A31)</f>
        <v>14574.78</v>
      </c>
      <c r="AC31" s="88">
        <f>SUMIFS('Oct Receipts Data'!Y:Y,'Oct Receipts Data'!$B:$B,$B31)+SUMIFS('Oct Receipts Data'!Y:Y,'Oct Receipts Data'!$B:$B,$A31)</f>
        <v>598366.34</v>
      </c>
      <c r="AD31" s="88">
        <f>SUMIFS('Oct Receipts Data'!Z:Z,'Oct Receipts Data'!$B:$B,$B31)+SUMIFS('Oct Receipts Data'!Z:Z,'Oct Receipts Data'!$B:$B,$A31)</f>
        <v>401293.61</v>
      </c>
      <c r="AE31" s="88">
        <f>SUMIFS('Oct Receipts Data'!AA:AA,'Oct Receipts Data'!$B:$B,$B31)+SUMIFS('Oct Receipts Data'!AA:AA,'Oct Receipts Data'!$B:$B,$A31)</f>
        <v>272409.83</v>
      </c>
      <c r="AF31" s="88">
        <f>SUMIFS('Oct Receipts Data'!AB:AB,'Oct Receipts Data'!$B:$B,$B31)+SUMIFS('Oct Receipts Data'!AB:AB,'Oct Receipts Data'!$B:$B,$A31)</f>
        <v>367347.99</v>
      </c>
      <c r="AG31" s="88">
        <f>SUMIFS('Oct Receipts Data'!AC:AC,'Oct Receipts Data'!$B:$B,$B31)+SUMIFS('Oct Receipts Data'!AC:AC,'Oct Receipts Data'!$B:$B,$A31)</f>
        <v>406200.89</v>
      </c>
      <c r="AH31" s="88">
        <f>SUMIFS('Oct Receipts Data'!AD:AD,'Oct Receipts Data'!$B:$B,$B31)+SUMIFS('Oct Receipts Data'!AD:AD,'Oct Receipts Data'!$B:$B,$A31)</f>
        <v>23126.97</v>
      </c>
      <c r="AI31" s="88">
        <f>SUMIFS('Oct Receipts Data'!AE:AE,'Oct Receipts Data'!$B:$B,$B31)+SUMIFS('Oct Receipts Data'!AE:AE,'Oct Receipts Data'!$B:$B,$A31)</f>
        <v>89599.02</v>
      </c>
      <c r="AJ31" s="88">
        <f>SUMIFS('Oct Receipts Data'!AF:AF,'Oct Receipts Data'!$B:$B,$B31)+SUMIFS('Oct Receipts Data'!AF:AF,'Oct Receipts Data'!$B:$B,$A31)</f>
        <v>22873.93</v>
      </c>
      <c r="AK31" s="88">
        <f>SUMIFS('Oct Receipts Data'!AG:AG,'Oct Receipts Data'!$B:$B,$B31)+SUMIFS('Oct Receipts Data'!AG:AG,'Oct Receipts Data'!$B:$B,$A31)</f>
        <v>154975.41</v>
      </c>
    </row>
    <row r="32" spans="1:37" ht="13.8" outlineLevel="1">
      <c r="A32" s="86"/>
      <c r="B32" s="130" t="s">
        <v>47</v>
      </c>
      <c r="C32" s="88">
        <v>3501877</v>
      </c>
      <c r="D32" s="80">
        <f>SUMIFS('PMT Terms'!C:C,'PMT Terms'!B:B,B32)</f>
        <v>10</v>
      </c>
      <c r="E32" s="89">
        <f t="shared" si="8"/>
        <v>1.2072429585619371</v>
      </c>
      <c r="F32" s="84">
        <f t="shared" si="10"/>
        <v>4227616.3500000006</v>
      </c>
      <c r="G32" s="88">
        <f>SUMIFS('Oct Receipts Data'!C:C,'Oct Receipts Data'!$B:$B,$B32)+SUMIFS('Oct Receipts Data'!C:C,'Oct Receipts Data'!$B:$B,$A32)</f>
        <v>1161</v>
      </c>
      <c r="H32" s="88">
        <f>SUMIFS('Oct Receipts Data'!D:D,'Oct Receipts Data'!$B:$B,$B32)+SUMIFS('Oct Receipts Data'!D:D,'Oct Receipts Data'!$B:$B,$A32)</f>
        <v>1680</v>
      </c>
      <c r="I32" s="88">
        <f>SUMIFS('Oct Receipts Data'!E:E,'Oct Receipts Data'!$B:$B,$B32)+SUMIFS('Oct Receipts Data'!E:E,'Oct Receipts Data'!$B:$B,$A32)</f>
        <v>10463.4</v>
      </c>
      <c r="J32" s="88">
        <f>SUMIFS('Oct Receipts Data'!F:F,'Oct Receipts Data'!$B:$B,$B32)+SUMIFS('Oct Receipts Data'!F:F,'Oct Receipts Data'!$B:$B,$A32)</f>
        <v>3612</v>
      </c>
      <c r="K32" s="88">
        <f>SUMIFS('Oct Receipts Data'!G:G,'Oct Receipts Data'!$B:$B,$B32)+SUMIFS('Oct Receipts Data'!G:G,'Oct Receipts Data'!$B:$B,$A32)</f>
        <v>1566.81</v>
      </c>
      <c r="L32" s="88">
        <f>SUMIFS('Oct Receipts Data'!H:H,'Oct Receipts Data'!$B:$B,$B32)+SUMIFS('Oct Receipts Data'!H:H,'Oct Receipts Data'!$B:$B,$A32)</f>
        <v>4863</v>
      </c>
      <c r="M32" s="88">
        <f>SUMIFS('Oct Receipts Data'!I:I,'Oct Receipts Data'!$B:$B,$B32)+SUMIFS('Oct Receipts Data'!I:I,'Oct Receipts Data'!$B:$B,$A32)</f>
        <v>825881.23</v>
      </c>
      <c r="N32" s="88">
        <f>SUMIFS('Oct Receipts Data'!J:J,'Oct Receipts Data'!$B:$B,$B32)+SUMIFS('Oct Receipts Data'!J:J,'Oct Receipts Data'!$B:$B,$A32)</f>
        <v>77297</v>
      </c>
      <c r="O32" s="88">
        <f>SUMIFS('Oct Receipts Data'!K:K,'Oct Receipts Data'!$B:$B,$B32)+SUMIFS('Oct Receipts Data'!K:K,'Oct Receipts Data'!$B:$B,$A32)</f>
        <v>0</v>
      </c>
      <c r="P32" s="88">
        <f>SUMIFS('Oct Receipts Data'!L:L,'Oct Receipts Data'!$B:$B,$B32)+SUMIFS('Oct Receipts Data'!L:L,'Oct Receipts Data'!$B:$B,$A32)</f>
        <v>0</v>
      </c>
      <c r="Q32" s="88">
        <f>SUMIFS('Oct Receipts Data'!M:M,'Oct Receipts Data'!$B:$B,$B32)+SUMIFS('Oct Receipts Data'!M:M,'Oct Receipts Data'!$B:$B,$A32)</f>
        <v>0</v>
      </c>
      <c r="R32" s="88">
        <f>SUMIFS('Oct Receipts Data'!N:N,'Oct Receipts Data'!$B:$B,$B32)+SUMIFS('Oct Receipts Data'!N:N,'Oct Receipts Data'!$B:$B,$A32)</f>
        <v>0</v>
      </c>
      <c r="S32" s="88">
        <f>SUMIFS('Oct Receipts Data'!O:O,'Oct Receipts Data'!$B:$B,$B32)+SUMIFS('Oct Receipts Data'!O:O,'Oct Receipts Data'!$B:$B,$A32)</f>
        <v>1122</v>
      </c>
      <c r="T32" s="88">
        <f>SUMIFS('Oct Receipts Data'!P:P,'Oct Receipts Data'!$B:$B,$B32)+SUMIFS('Oct Receipts Data'!P:P,'Oct Receipts Data'!$B:$B,$A32)</f>
        <v>817776.4</v>
      </c>
      <c r="U32" s="88">
        <f>SUMIFS('Oct Receipts Data'!Q:Q,'Oct Receipts Data'!$B:$B,$B32)+SUMIFS('Oct Receipts Data'!Q:Q,'Oct Receipts Data'!$B:$B,$A32)</f>
        <v>875336.13</v>
      </c>
      <c r="V32" s="88">
        <f>SUMIFS('Oct Receipts Data'!R:R,'Oct Receipts Data'!$B:$B,$B32)+SUMIFS('Oct Receipts Data'!R:R,'Oct Receipts Data'!$B:$B,$A32)</f>
        <v>4130.1000000000004</v>
      </c>
      <c r="W32" s="88">
        <f>SUMIFS('Oct Receipts Data'!S:S,'Oct Receipts Data'!$B:$B,$B32)+SUMIFS('Oct Receipts Data'!S:S,'Oct Receipts Data'!$B:$B,$A32)</f>
        <v>1132</v>
      </c>
      <c r="X32" s="88">
        <f>SUMIFS('Oct Receipts Data'!T:T,'Oct Receipts Data'!$B:$B,$B32)+SUMIFS('Oct Receipts Data'!T:T,'Oct Receipts Data'!$B:$B,$A32)</f>
        <v>5086.92</v>
      </c>
      <c r="Y32" s="88">
        <f>SUMIFS('Oct Receipts Data'!U:U,'Oct Receipts Data'!$B:$B,$B32)+SUMIFS('Oct Receipts Data'!U:U,'Oct Receipts Data'!$B:$B,$A32)</f>
        <v>215.5</v>
      </c>
      <c r="Z32" s="88">
        <f>SUMIFS('Oct Receipts Data'!V:V,'Oct Receipts Data'!$B:$B,$B32)+SUMIFS('Oct Receipts Data'!V:V,'Oct Receipts Data'!$B:$B,$A32)</f>
        <v>162</v>
      </c>
      <c r="AA32" s="88">
        <f>SUMIFS('Oct Receipts Data'!W:W,'Oct Receipts Data'!$B:$B,$B32)+SUMIFS('Oct Receipts Data'!W:W,'Oct Receipts Data'!$B:$B,$A32)</f>
        <v>363</v>
      </c>
      <c r="AB32" s="88">
        <f>SUMIFS('Oct Receipts Data'!X:X,'Oct Receipts Data'!$B:$B,$B32)+SUMIFS('Oct Receipts Data'!X:X,'Oct Receipts Data'!$B:$B,$A32)</f>
        <v>4902</v>
      </c>
      <c r="AC32" s="88">
        <f>SUMIFS('Oct Receipts Data'!Y:Y,'Oct Receipts Data'!$B:$B,$B32)+SUMIFS('Oct Receipts Data'!Y:Y,'Oct Receipts Data'!$B:$B,$A32)</f>
        <v>489334.39</v>
      </c>
      <c r="AD32" s="88">
        <f>SUMIFS('Oct Receipts Data'!Z:Z,'Oct Receipts Data'!$B:$B,$B32)+SUMIFS('Oct Receipts Data'!Z:Z,'Oct Receipts Data'!$B:$B,$A32)</f>
        <v>183628.87</v>
      </c>
      <c r="AE32" s="88">
        <f>SUMIFS('Oct Receipts Data'!AA:AA,'Oct Receipts Data'!$B:$B,$B32)+SUMIFS('Oct Receipts Data'!AA:AA,'Oct Receipts Data'!$B:$B,$A32)</f>
        <v>701171.98</v>
      </c>
      <c r="AF32" s="88">
        <f>SUMIFS('Oct Receipts Data'!AB:AB,'Oct Receipts Data'!$B:$B,$B32)+SUMIFS('Oct Receipts Data'!AB:AB,'Oct Receipts Data'!$B:$B,$A32)</f>
        <v>18034.439999999999</v>
      </c>
      <c r="AG32" s="88">
        <f>SUMIFS('Oct Receipts Data'!AC:AC,'Oct Receipts Data'!$B:$B,$B32)+SUMIFS('Oct Receipts Data'!AC:AC,'Oct Receipts Data'!$B:$B,$A32)</f>
        <v>89970.18</v>
      </c>
      <c r="AH32" s="88">
        <f>SUMIFS('Oct Receipts Data'!AD:AD,'Oct Receipts Data'!$B:$B,$B32)+SUMIFS('Oct Receipts Data'!AD:AD,'Oct Receipts Data'!$B:$B,$A32)</f>
        <v>3188.64</v>
      </c>
      <c r="AI32" s="88">
        <f>SUMIFS('Oct Receipts Data'!AE:AE,'Oct Receipts Data'!$B:$B,$B32)+SUMIFS('Oct Receipts Data'!AE:AE,'Oct Receipts Data'!$B:$B,$A32)</f>
        <v>105537.36</v>
      </c>
      <c r="AJ32" s="88">
        <f>SUMIFS('Oct Receipts Data'!AF:AF,'Oct Receipts Data'!$B:$B,$B32)+SUMIFS('Oct Receipts Data'!AF:AF,'Oct Receipts Data'!$B:$B,$A32)</f>
        <v>0</v>
      </c>
      <c r="AK32" s="88">
        <f>SUMIFS('Oct Receipts Data'!AG:AG,'Oct Receipts Data'!$B:$B,$B32)+SUMIFS('Oct Receipts Data'!AG:AG,'Oct Receipts Data'!$B:$B,$A32)</f>
        <v>0</v>
      </c>
    </row>
    <row r="33" spans="1:37" ht="13.8" outlineLevel="1">
      <c r="A33" s="86"/>
      <c r="B33" s="130" t="s">
        <v>58</v>
      </c>
      <c r="C33" s="88">
        <v>3448579</v>
      </c>
      <c r="D33" s="80">
        <f>SUMIFS('PMT Terms'!C:C,'PMT Terms'!B:B,B33)</f>
        <v>45</v>
      </c>
      <c r="E33" s="89">
        <f t="shared" si="8"/>
        <v>1.1883610263821707</v>
      </c>
      <c r="F33" s="84">
        <f t="shared" si="10"/>
        <v>4098156.88</v>
      </c>
      <c r="G33" s="88">
        <f>SUMIFS('Oct Receipts Data'!C:C,'Oct Receipts Data'!$B:$B,$B33)+SUMIFS('Oct Receipts Data'!C:C,'Oct Receipts Data'!$B:$B,$A33)</f>
        <v>685646.07</v>
      </c>
      <c r="H33" s="88">
        <f>SUMIFS('Oct Receipts Data'!D:D,'Oct Receipts Data'!$B:$B,$B33)+SUMIFS('Oct Receipts Data'!D:D,'Oct Receipts Data'!$B:$B,$A33)</f>
        <v>11561.21</v>
      </c>
      <c r="I33" s="88">
        <f>SUMIFS('Oct Receipts Data'!E:E,'Oct Receipts Data'!$B:$B,$B33)+SUMIFS('Oct Receipts Data'!E:E,'Oct Receipts Data'!$B:$B,$A33)</f>
        <v>385.08</v>
      </c>
      <c r="J33" s="88">
        <f>SUMIFS('Oct Receipts Data'!F:F,'Oct Receipts Data'!$B:$B,$B33)+SUMIFS('Oct Receipts Data'!F:F,'Oct Receipts Data'!$B:$B,$A33)</f>
        <v>821.85</v>
      </c>
      <c r="K33" s="88">
        <f>SUMIFS('Oct Receipts Data'!G:G,'Oct Receipts Data'!$B:$B,$B33)+SUMIFS('Oct Receipts Data'!G:G,'Oct Receipts Data'!$B:$B,$A33)</f>
        <v>0</v>
      </c>
      <c r="L33" s="88">
        <f>SUMIFS('Oct Receipts Data'!H:H,'Oct Receipts Data'!$B:$B,$B33)+SUMIFS('Oct Receipts Data'!H:H,'Oct Receipts Data'!$B:$B,$A33)</f>
        <v>508463.31</v>
      </c>
      <c r="M33" s="88">
        <f>SUMIFS('Oct Receipts Data'!I:I,'Oct Receipts Data'!$B:$B,$B33)+SUMIFS('Oct Receipts Data'!I:I,'Oct Receipts Data'!$B:$B,$A33)</f>
        <v>277456.61</v>
      </c>
      <c r="N33" s="88">
        <f>SUMIFS('Oct Receipts Data'!J:J,'Oct Receipts Data'!$B:$B,$B33)+SUMIFS('Oct Receipts Data'!J:J,'Oct Receipts Data'!$B:$B,$A33)</f>
        <v>1040.4100000000001</v>
      </c>
      <c r="O33" s="88">
        <f>SUMIFS('Oct Receipts Data'!K:K,'Oct Receipts Data'!$B:$B,$B33)+SUMIFS('Oct Receipts Data'!K:K,'Oct Receipts Data'!$B:$B,$A33)</f>
        <v>223.79</v>
      </c>
      <c r="P33" s="88">
        <f>SUMIFS('Oct Receipts Data'!L:L,'Oct Receipts Data'!$B:$B,$B33)+SUMIFS('Oct Receipts Data'!L:L,'Oct Receipts Data'!$B:$B,$A33)</f>
        <v>575.76</v>
      </c>
      <c r="Q33" s="88">
        <f>SUMIFS('Oct Receipts Data'!M:M,'Oct Receipts Data'!$B:$B,$B33)+SUMIFS('Oct Receipts Data'!M:M,'Oct Receipts Data'!$B:$B,$A33)</f>
        <v>0</v>
      </c>
      <c r="R33" s="88">
        <f>SUMIFS('Oct Receipts Data'!N:N,'Oct Receipts Data'!$B:$B,$B33)+SUMIFS('Oct Receipts Data'!N:N,'Oct Receipts Data'!$B:$B,$A33)</f>
        <v>1675.37</v>
      </c>
      <c r="S33" s="88">
        <f>SUMIFS('Oct Receipts Data'!O:O,'Oct Receipts Data'!$B:$B,$B33)+SUMIFS('Oct Receipts Data'!O:O,'Oct Receipts Data'!$B:$B,$A33)</f>
        <v>603508.27</v>
      </c>
      <c r="T33" s="88">
        <f>SUMIFS('Oct Receipts Data'!P:P,'Oct Receipts Data'!$B:$B,$B33)+SUMIFS('Oct Receipts Data'!P:P,'Oct Receipts Data'!$B:$B,$A33)</f>
        <v>193802.97</v>
      </c>
      <c r="U33" s="88">
        <f>SUMIFS('Oct Receipts Data'!Q:Q,'Oct Receipts Data'!$B:$B,$B33)+SUMIFS('Oct Receipts Data'!Q:Q,'Oct Receipts Data'!$B:$B,$A33)</f>
        <v>13.79</v>
      </c>
      <c r="V33" s="88">
        <f>SUMIFS('Oct Receipts Data'!R:R,'Oct Receipts Data'!$B:$B,$B33)+SUMIFS('Oct Receipts Data'!R:R,'Oct Receipts Data'!$B:$B,$A33)</f>
        <v>0</v>
      </c>
      <c r="W33" s="88">
        <f>SUMIFS('Oct Receipts Data'!S:S,'Oct Receipts Data'!$B:$B,$B33)+SUMIFS('Oct Receipts Data'!S:S,'Oct Receipts Data'!$B:$B,$A33)</f>
        <v>2602.91</v>
      </c>
      <c r="X33" s="88">
        <f>SUMIFS('Oct Receipts Data'!T:T,'Oct Receipts Data'!$B:$B,$B33)+SUMIFS('Oct Receipts Data'!T:T,'Oct Receipts Data'!$B:$B,$A33)</f>
        <v>2178.19</v>
      </c>
      <c r="Y33" s="88">
        <f>SUMIFS('Oct Receipts Data'!U:U,'Oct Receipts Data'!$B:$B,$B33)+SUMIFS('Oct Receipts Data'!U:U,'Oct Receipts Data'!$B:$B,$A33)</f>
        <v>524.16</v>
      </c>
      <c r="Z33" s="88">
        <f>SUMIFS('Oct Receipts Data'!V:V,'Oct Receipts Data'!$B:$B,$B33)+SUMIFS('Oct Receipts Data'!V:V,'Oct Receipts Data'!$B:$B,$A33)</f>
        <v>518636.04</v>
      </c>
      <c r="AA33" s="88">
        <f>SUMIFS('Oct Receipts Data'!W:W,'Oct Receipts Data'!$B:$B,$B33)+SUMIFS('Oct Receipts Data'!W:W,'Oct Receipts Data'!$B:$B,$A33)</f>
        <v>495723.09</v>
      </c>
      <c r="AB33" s="88">
        <f>SUMIFS('Oct Receipts Data'!X:X,'Oct Receipts Data'!$B:$B,$B33)+SUMIFS('Oct Receipts Data'!X:X,'Oct Receipts Data'!$B:$B,$A33)</f>
        <v>5807.86</v>
      </c>
      <c r="AC33" s="88">
        <f>SUMIFS('Oct Receipts Data'!Y:Y,'Oct Receipts Data'!$B:$B,$B33)+SUMIFS('Oct Receipts Data'!Y:Y,'Oct Receipts Data'!$B:$B,$A33)</f>
        <v>777.24</v>
      </c>
      <c r="AD33" s="88">
        <f>SUMIFS('Oct Receipts Data'!Z:Z,'Oct Receipts Data'!$B:$B,$B33)+SUMIFS('Oct Receipts Data'!Z:Z,'Oct Receipts Data'!$B:$B,$A33)</f>
        <v>2092.7800000000002</v>
      </c>
      <c r="AE33" s="88">
        <f>SUMIFS('Oct Receipts Data'!AA:AA,'Oct Receipts Data'!$B:$B,$B33)+SUMIFS('Oct Receipts Data'!AA:AA,'Oct Receipts Data'!$B:$B,$A33)</f>
        <v>215.88</v>
      </c>
      <c r="AF33" s="88">
        <f>SUMIFS('Oct Receipts Data'!AB:AB,'Oct Receipts Data'!$B:$B,$B33)+SUMIFS('Oct Receipts Data'!AB:AB,'Oct Receipts Data'!$B:$B,$A33)</f>
        <v>0</v>
      </c>
      <c r="AG33" s="88">
        <f>SUMIFS('Oct Receipts Data'!AC:AC,'Oct Receipts Data'!$B:$B,$B33)+SUMIFS('Oct Receipts Data'!AC:AC,'Oct Receipts Data'!$B:$B,$A33)</f>
        <v>174463.47</v>
      </c>
      <c r="AH33" s="88">
        <f>SUMIFS('Oct Receipts Data'!AD:AD,'Oct Receipts Data'!$B:$B,$B33)+SUMIFS('Oct Receipts Data'!AD:AD,'Oct Receipts Data'!$B:$B,$A33)</f>
        <v>448435</v>
      </c>
      <c r="AI33" s="88">
        <f>SUMIFS('Oct Receipts Data'!AE:AE,'Oct Receipts Data'!$B:$B,$B33)+SUMIFS('Oct Receipts Data'!AE:AE,'Oct Receipts Data'!$B:$B,$A33)</f>
        <v>158640.82</v>
      </c>
      <c r="AJ33" s="88">
        <f>SUMIFS('Oct Receipts Data'!AF:AF,'Oct Receipts Data'!$B:$B,$B33)+SUMIFS('Oct Receipts Data'!AF:AF,'Oct Receipts Data'!$B:$B,$A33)</f>
        <v>2585.19</v>
      </c>
      <c r="AK33" s="88">
        <f>SUMIFS('Oct Receipts Data'!AG:AG,'Oct Receipts Data'!$B:$B,$B33)+SUMIFS('Oct Receipts Data'!AG:AG,'Oct Receipts Data'!$B:$B,$A33)</f>
        <v>299.76</v>
      </c>
    </row>
    <row r="34" spans="1:37" ht="13.8" outlineLevel="1">
      <c r="A34" s="86"/>
      <c r="B34" s="130" t="s">
        <v>66</v>
      </c>
      <c r="C34" s="88">
        <v>2492455</v>
      </c>
      <c r="D34" s="80">
        <f>SUMIFS('PMT Terms'!C:C,'PMT Terms'!B:B,B34)</f>
        <v>60</v>
      </c>
      <c r="E34" s="89">
        <f t="shared" si="8"/>
        <v>1.0983236407477768</v>
      </c>
      <c r="F34" s="84">
        <f t="shared" si="10"/>
        <v>2737522.25</v>
      </c>
      <c r="G34" s="88">
        <f>SUMIFS('Oct Receipts Data'!C:C,'Oct Receipts Data'!$B:$B,$B34)+SUMIFS('Oct Receipts Data'!C:C,'Oct Receipts Data'!$B:$B,$A34)</f>
        <v>758.28</v>
      </c>
      <c r="H34" s="88">
        <f>SUMIFS('Oct Receipts Data'!D:D,'Oct Receipts Data'!$B:$B,$B34)+SUMIFS('Oct Receipts Data'!D:D,'Oct Receipts Data'!$B:$B,$A34)</f>
        <v>0</v>
      </c>
      <c r="I34" s="88">
        <f>SUMIFS('Oct Receipts Data'!E:E,'Oct Receipts Data'!$B:$B,$B34)+SUMIFS('Oct Receipts Data'!E:E,'Oct Receipts Data'!$B:$B,$A34)</f>
        <v>500617.89</v>
      </c>
      <c r="J34" s="88">
        <f>SUMIFS('Oct Receipts Data'!F:F,'Oct Receipts Data'!$B:$B,$B34)+SUMIFS('Oct Receipts Data'!F:F,'Oct Receipts Data'!$B:$B,$A34)</f>
        <v>0</v>
      </c>
      <c r="K34" s="88">
        <f>SUMIFS('Oct Receipts Data'!G:G,'Oct Receipts Data'!$B:$B,$B34)+SUMIFS('Oct Receipts Data'!G:G,'Oct Receipts Data'!$B:$B,$A34)</f>
        <v>33355.230000000003</v>
      </c>
      <c r="L34" s="88">
        <f>SUMIFS('Oct Receipts Data'!H:H,'Oct Receipts Data'!$B:$B,$B34)+SUMIFS('Oct Receipts Data'!H:H,'Oct Receipts Data'!$B:$B,$A34)</f>
        <v>260168.08</v>
      </c>
      <c r="M34" s="88">
        <f>SUMIFS('Oct Receipts Data'!I:I,'Oct Receipts Data'!$B:$B,$B34)+SUMIFS('Oct Receipts Data'!I:I,'Oct Receipts Data'!$B:$B,$A34)</f>
        <v>82324.31</v>
      </c>
      <c r="N34" s="88">
        <f>SUMIFS('Oct Receipts Data'!J:J,'Oct Receipts Data'!$B:$B,$B34)+SUMIFS('Oct Receipts Data'!J:J,'Oct Receipts Data'!$B:$B,$A34)</f>
        <v>11856.16</v>
      </c>
      <c r="O34" s="88">
        <f>SUMIFS('Oct Receipts Data'!K:K,'Oct Receipts Data'!$B:$B,$B34)+SUMIFS('Oct Receipts Data'!K:K,'Oct Receipts Data'!$B:$B,$A34)</f>
        <v>20046.46</v>
      </c>
      <c r="P34" s="88">
        <f>SUMIFS('Oct Receipts Data'!L:L,'Oct Receipts Data'!$B:$B,$B34)+SUMIFS('Oct Receipts Data'!L:L,'Oct Receipts Data'!$B:$B,$A34)</f>
        <v>14173.39</v>
      </c>
      <c r="Q34" s="88">
        <f>SUMIFS('Oct Receipts Data'!M:M,'Oct Receipts Data'!$B:$B,$B34)+SUMIFS('Oct Receipts Data'!M:M,'Oct Receipts Data'!$B:$B,$A34)</f>
        <v>428.64</v>
      </c>
      <c r="R34" s="88">
        <f>SUMIFS('Oct Receipts Data'!N:N,'Oct Receipts Data'!$B:$B,$B34)+SUMIFS('Oct Receipts Data'!N:N,'Oct Receipts Data'!$B:$B,$A34)</f>
        <v>10214.120000000001</v>
      </c>
      <c r="S34" s="88">
        <f>SUMIFS('Oct Receipts Data'!O:O,'Oct Receipts Data'!$B:$B,$B34)+SUMIFS('Oct Receipts Data'!O:O,'Oct Receipts Data'!$B:$B,$A34)</f>
        <v>2714.84</v>
      </c>
      <c r="T34" s="88">
        <f>SUMIFS('Oct Receipts Data'!P:P,'Oct Receipts Data'!$B:$B,$B34)+SUMIFS('Oct Receipts Data'!P:P,'Oct Receipts Data'!$B:$B,$A34)</f>
        <v>13241.27</v>
      </c>
      <c r="U34" s="88">
        <f>SUMIFS('Oct Receipts Data'!Q:Q,'Oct Receipts Data'!$B:$B,$B34)+SUMIFS('Oct Receipts Data'!Q:Q,'Oct Receipts Data'!$B:$B,$A34)</f>
        <v>167285.38</v>
      </c>
      <c r="V34" s="88">
        <f>SUMIFS('Oct Receipts Data'!R:R,'Oct Receipts Data'!$B:$B,$B34)+SUMIFS('Oct Receipts Data'!R:R,'Oct Receipts Data'!$B:$B,$A34)</f>
        <v>365555.46</v>
      </c>
      <c r="W34" s="88">
        <f>SUMIFS('Oct Receipts Data'!S:S,'Oct Receipts Data'!$B:$B,$B34)+SUMIFS('Oct Receipts Data'!S:S,'Oct Receipts Data'!$B:$B,$A34)</f>
        <v>906.6</v>
      </c>
      <c r="X34" s="88">
        <f>SUMIFS('Oct Receipts Data'!T:T,'Oct Receipts Data'!$B:$B,$B34)+SUMIFS('Oct Receipts Data'!T:T,'Oct Receipts Data'!$B:$B,$A34)</f>
        <v>0</v>
      </c>
      <c r="Y34" s="88">
        <f>SUMIFS('Oct Receipts Data'!U:U,'Oct Receipts Data'!$B:$B,$B34)+SUMIFS('Oct Receipts Data'!U:U,'Oct Receipts Data'!$B:$B,$A34)</f>
        <v>6626.52</v>
      </c>
      <c r="Z34" s="88">
        <f>SUMIFS('Oct Receipts Data'!V:V,'Oct Receipts Data'!$B:$B,$B34)+SUMIFS('Oct Receipts Data'!V:V,'Oct Receipts Data'!$B:$B,$A34)</f>
        <v>120.88</v>
      </c>
      <c r="AA34" s="88">
        <f>SUMIFS('Oct Receipts Data'!W:W,'Oct Receipts Data'!$B:$B,$B34)+SUMIFS('Oct Receipts Data'!W:W,'Oct Receipts Data'!$B:$B,$A34)</f>
        <v>0</v>
      </c>
      <c r="AB34" s="88">
        <f>SUMIFS('Oct Receipts Data'!X:X,'Oct Receipts Data'!$B:$B,$B34)+SUMIFS('Oct Receipts Data'!X:X,'Oct Receipts Data'!$B:$B,$A34)</f>
        <v>1087.92</v>
      </c>
      <c r="AC34" s="88">
        <f>SUMIFS('Oct Receipts Data'!Y:Y,'Oct Receipts Data'!$B:$B,$B34)+SUMIFS('Oct Receipts Data'!Y:Y,'Oct Receipts Data'!$B:$B,$A34)</f>
        <v>572218.22</v>
      </c>
      <c r="AD34" s="88">
        <f>SUMIFS('Oct Receipts Data'!Z:Z,'Oct Receipts Data'!$B:$B,$B34)+SUMIFS('Oct Receipts Data'!Z:Z,'Oct Receipts Data'!$B:$B,$A34)</f>
        <v>5060.2</v>
      </c>
      <c r="AE34" s="88">
        <f>SUMIFS('Oct Receipts Data'!AA:AA,'Oct Receipts Data'!$B:$B,$B34)+SUMIFS('Oct Receipts Data'!AA:AA,'Oct Receipts Data'!$B:$B,$A34)</f>
        <v>1197.83</v>
      </c>
      <c r="AF34" s="88">
        <f>SUMIFS('Oct Receipts Data'!AB:AB,'Oct Receipts Data'!$B:$B,$B34)+SUMIFS('Oct Receipts Data'!AB:AB,'Oct Receipts Data'!$B:$B,$A34)</f>
        <v>2076.66</v>
      </c>
      <c r="AG34" s="88">
        <f>SUMIFS('Oct Receipts Data'!AC:AC,'Oct Receipts Data'!$B:$B,$B34)+SUMIFS('Oct Receipts Data'!AC:AC,'Oct Receipts Data'!$B:$B,$A34)</f>
        <v>663226.61</v>
      </c>
      <c r="AH34" s="88">
        <f>SUMIFS('Oct Receipts Data'!AD:AD,'Oct Receipts Data'!$B:$B,$B34)+SUMIFS('Oct Receipts Data'!AD:AD,'Oct Receipts Data'!$B:$B,$A34)</f>
        <v>926.24</v>
      </c>
      <c r="AI34" s="88">
        <f>SUMIFS('Oct Receipts Data'!AE:AE,'Oct Receipts Data'!$B:$B,$B34)+SUMIFS('Oct Receipts Data'!AE:AE,'Oct Receipts Data'!$B:$B,$A34)</f>
        <v>1335.06</v>
      </c>
      <c r="AJ34" s="88">
        <f>SUMIFS('Oct Receipts Data'!AF:AF,'Oct Receipts Data'!$B:$B,$B34)+SUMIFS('Oct Receipts Data'!AF:AF,'Oct Receipts Data'!$B:$B,$A34)</f>
        <v>0</v>
      </c>
      <c r="AK34" s="88">
        <f>SUMIFS('Oct Receipts Data'!AG:AG,'Oct Receipts Data'!$B:$B,$B34)+SUMIFS('Oct Receipts Data'!AG:AG,'Oct Receipts Data'!$B:$B,$A34)</f>
        <v>0</v>
      </c>
    </row>
    <row r="35" spans="1:37" ht="13.8" outlineLevel="1">
      <c r="A35" s="86"/>
      <c r="B35" s="130" t="s">
        <v>136</v>
      </c>
      <c r="C35" s="88">
        <v>2492455</v>
      </c>
      <c r="D35" s="80">
        <f>SUMIFS('PMT Terms'!C:C,'PMT Terms'!B:B,B35)</f>
        <v>90</v>
      </c>
      <c r="E35" s="89">
        <f t="shared" si="8"/>
        <v>1.0339747076677412</v>
      </c>
      <c r="F35" s="84">
        <f t="shared" si="10"/>
        <v>2577135.4300000002</v>
      </c>
      <c r="G35" s="88">
        <f>SUMIFS('Oct Receipts Data'!C:C,'Oct Receipts Data'!$B:$B,$B35)+SUMIFS('Oct Receipts Data'!C:C,'Oct Receipts Data'!$B:$B,$A35)</f>
        <v>1900.8</v>
      </c>
      <c r="H35" s="88">
        <f>SUMIFS('Oct Receipts Data'!D:D,'Oct Receipts Data'!$B:$B,$B35)+SUMIFS('Oct Receipts Data'!D:D,'Oct Receipts Data'!$B:$B,$A35)</f>
        <v>3003.24</v>
      </c>
      <c r="I35" s="88">
        <f>SUMIFS('Oct Receipts Data'!E:E,'Oct Receipts Data'!$B:$B,$B35)+SUMIFS('Oct Receipts Data'!E:E,'Oct Receipts Data'!$B:$B,$A35)</f>
        <v>411.6</v>
      </c>
      <c r="J35" s="88">
        <f>SUMIFS('Oct Receipts Data'!F:F,'Oct Receipts Data'!$B:$B,$B35)+SUMIFS('Oct Receipts Data'!F:F,'Oct Receipts Data'!$B:$B,$A35)</f>
        <v>0</v>
      </c>
      <c r="K35" s="88">
        <f>SUMIFS('Oct Receipts Data'!G:G,'Oct Receipts Data'!$B:$B,$B35)+SUMIFS('Oct Receipts Data'!G:G,'Oct Receipts Data'!$B:$B,$A35)</f>
        <v>0</v>
      </c>
      <c r="L35" s="88">
        <f>SUMIFS('Oct Receipts Data'!H:H,'Oct Receipts Data'!$B:$B,$B35)+SUMIFS('Oct Receipts Data'!H:H,'Oct Receipts Data'!$B:$B,$A35)</f>
        <v>283202.51</v>
      </c>
      <c r="M35" s="88">
        <f>SUMIFS('Oct Receipts Data'!I:I,'Oct Receipts Data'!$B:$B,$B35)+SUMIFS('Oct Receipts Data'!I:I,'Oct Receipts Data'!$B:$B,$A35)</f>
        <v>122862.81</v>
      </c>
      <c r="N35" s="88">
        <f>SUMIFS('Oct Receipts Data'!J:J,'Oct Receipts Data'!$B:$B,$B35)+SUMIFS('Oct Receipts Data'!J:J,'Oct Receipts Data'!$B:$B,$A35)</f>
        <v>3033.64</v>
      </c>
      <c r="O35" s="88">
        <f>SUMIFS('Oct Receipts Data'!K:K,'Oct Receipts Data'!$B:$B,$B35)+SUMIFS('Oct Receipts Data'!K:K,'Oct Receipts Data'!$B:$B,$A35)</f>
        <v>422813.82</v>
      </c>
      <c r="P35" s="88">
        <f>SUMIFS('Oct Receipts Data'!L:L,'Oct Receipts Data'!$B:$B,$B35)+SUMIFS('Oct Receipts Data'!L:L,'Oct Receipts Data'!$B:$B,$A35)</f>
        <v>21598.79</v>
      </c>
      <c r="Q35" s="88">
        <f>SUMIFS('Oct Receipts Data'!M:M,'Oct Receipts Data'!$B:$B,$B35)+SUMIFS('Oct Receipts Data'!M:M,'Oct Receipts Data'!$B:$B,$A35)</f>
        <v>0</v>
      </c>
      <c r="R35" s="88">
        <f>SUMIFS('Oct Receipts Data'!N:N,'Oct Receipts Data'!$B:$B,$B35)+SUMIFS('Oct Receipts Data'!N:N,'Oct Receipts Data'!$B:$B,$A35)</f>
        <v>0</v>
      </c>
      <c r="S35" s="88">
        <f>SUMIFS('Oct Receipts Data'!O:O,'Oct Receipts Data'!$B:$B,$B35)+SUMIFS('Oct Receipts Data'!O:O,'Oct Receipts Data'!$B:$B,$A35)</f>
        <v>2014.89</v>
      </c>
      <c r="T35" s="88">
        <f>SUMIFS('Oct Receipts Data'!P:P,'Oct Receipts Data'!$B:$B,$B35)+SUMIFS('Oct Receipts Data'!P:P,'Oct Receipts Data'!$B:$B,$A35)</f>
        <v>42.87</v>
      </c>
      <c r="U35" s="88">
        <f>SUMIFS('Oct Receipts Data'!Q:Q,'Oct Receipts Data'!$B:$B,$B35)+SUMIFS('Oct Receipts Data'!Q:Q,'Oct Receipts Data'!$B:$B,$A35)</f>
        <v>0</v>
      </c>
      <c r="V35" s="88">
        <f>SUMIFS('Oct Receipts Data'!R:R,'Oct Receipts Data'!$B:$B,$B35)+SUMIFS('Oct Receipts Data'!R:R,'Oct Receipts Data'!$B:$B,$A35)</f>
        <v>458894.72</v>
      </c>
      <c r="W35" s="88">
        <f>SUMIFS('Oct Receipts Data'!S:S,'Oct Receipts Data'!$B:$B,$B35)+SUMIFS('Oct Receipts Data'!S:S,'Oct Receipts Data'!$B:$B,$A35)</f>
        <v>5136.91</v>
      </c>
      <c r="X35" s="88">
        <f>SUMIFS('Oct Receipts Data'!T:T,'Oct Receipts Data'!$B:$B,$B35)+SUMIFS('Oct Receipts Data'!T:T,'Oct Receipts Data'!$B:$B,$A35)</f>
        <v>0</v>
      </c>
      <c r="Y35" s="88">
        <f>SUMIFS('Oct Receipts Data'!U:U,'Oct Receipts Data'!$B:$B,$B35)+SUMIFS('Oct Receipts Data'!U:U,'Oct Receipts Data'!$B:$B,$A35)</f>
        <v>0</v>
      </c>
      <c r="Z35" s="88">
        <f>SUMIFS('Oct Receipts Data'!V:V,'Oct Receipts Data'!$B:$B,$B35)+SUMIFS('Oct Receipts Data'!V:V,'Oct Receipts Data'!$B:$B,$A35)</f>
        <v>45.32</v>
      </c>
      <c r="AA35" s="88">
        <f>SUMIFS('Oct Receipts Data'!W:W,'Oct Receipts Data'!$B:$B,$B35)+SUMIFS('Oct Receipts Data'!W:W,'Oct Receipts Data'!$B:$B,$A35)</f>
        <v>15.11</v>
      </c>
      <c r="AB35" s="88">
        <f>SUMIFS('Oct Receipts Data'!X:X,'Oct Receipts Data'!$B:$B,$B35)+SUMIFS('Oct Receipts Data'!X:X,'Oct Receipts Data'!$B:$B,$A35)</f>
        <v>1214.46</v>
      </c>
      <c r="AC35" s="88">
        <f>SUMIFS('Oct Receipts Data'!Y:Y,'Oct Receipts Data'!$B:$B,$B35)+SUMIFS('Oct Receipts Data'!Y:Y,'Oct Receipts Data'!$B:$B,$A35)</f>
        <v>0</v>
      </c>
      <c r="AD35" s="88">
        <f>SUMIFS('Oct Receipts Data'!Z:Z,'Oct Receipts Data'!$B:$B,$B35)+SUMIFS('Oct Receipts Data'!Z:Z,'Oct Receipts Data'!$B:$B,$A35)</f>
        <v>0</v>
      </c>
      <c r="AE35" s="88">
        <f>SUMIFS('Oct Receipts Data'!AA:AA,'Oct Receipts Data'!$B:$B,$B35)+SUMIFS('Oct Receipts Data'!AA:AA,'Oct Receipts Data'!$B:$B,$A35)</f>
        <v>0</v>
      </c>
      <c r="AF35" s="88">
        <f>SUMIFS('Oct Receipts Data'!AB:AB,'Oct Receipts Data'!$B:$B,$B35)+SUMIFS('Oct Receipts Data'!AB:AB,'Oct Receipts Data'!$B:$B,$A35)</f>
        <v>0</v>
      </c>
      <c r="AG35" s="88">
        <f>SUMIFS('Oct Receipts Data'!AC:AC,'Oct Receipts Data'!$B:$B,$B35)+SUMIFS('Oct Receipts Data'!AC:AC,'Oct Receipts Data'!$B:$B,$A35)</f>
        <v>2254.34</v>
      </c>
      <c r="AH35" s="88">
        <f>SUMIFS('Oct Receipts Data'!AD:AD,'Oct Receipts Data'!$B:$B,$B35)+SUMIFS('Oct Receipts Data'!AD:AD,'Oct Receipts Data'!$B:$B,$A35)</f>
        <v>506376.62</v>
      </c>
      <c r="AI35" s="88">
        <f>SUMIFS('Oct Receipts Data'!AE:AE,'Oct Receipts Data'!$B:$B,$B35)+SUMIFS('Oct Receipts Data'!AE:AE,'Oct Receipts Data'!$B:$B,$A35)</f>
        <v>2915.28</v>
      </c>
      <c r="AJ35" s="88">
        <f>SUMIFS('Oct Receipts Data'!AF:AF,'Oct Receipts Data'!$B:$B,$B35)+SUMIFS('Oct Receipts Data'!AF:AF,'Oct Receipts Data'!$B:$B,$A35)</f>
        <v>3821.4</v>
      </c>
      <c r="AK35" s="88">
        <f>SUMIFS('Oct Receipts Data'!AG:AG,'Oct Receipts Data'!$B:$B,$B35)+SUMIFS('Oct Receipts Data'!AG:AG,'Oct Receipts Data'!$B:$B,$A35)</f>
        <v>735576.3</v>
      </c>
    </row>
    <row r="36" spans="1:37" ht="13.8" outlineLevel="1">
      <c r="A36" s="86" t="s">
        <v>752</v>
      </c>
      <c r="B36" s="130" t="s">
        <v>78</v>
      </c>
      <c r="C36" s="88">
        <v>1943603</v>
      </c>
      <c r="D36" s="80">
        <f>SUMIFS('PMT Terms'!C:C,'PMT Terms'!B:B,B36)</f>
        <v>10</v>
      </c>
      <c r="E36" s="89">
        <f t="shared" si="8"/>
        <v>1.2675005646729296</v>
      </c>
      <c r="F36" s="84">
        <f t="shared" si="10"/>
        <v>2463517.9</v>
      </c>
      <c r="G36" s="88">
        <f>SUMIFS('Oct Receipts Data'!C:C,'Oct Receipts Data'!$B:$B,$B36)+SUMIFS('Oct Receipts Data'!C:C,'Oct Receipts Data'!$B:$B,$A36)</f>
        <v>46869.99</v>
      </c>
      <c r="H36" s="88">
        <f>SUMIFS('Oct Receipts Data'!D:D,'Oct Receipts Data'!$B:$B,$B36)+SUMIFS('Oct Receipts Data'!D:D,'Oct Receipts Data'!$B:$B,$A36)</f>
        <v>30428.25</v>
      </c>
      <c r="I36" s="88">
        <f>SUMIFS('Oct Receipts Data'!E:E,'Oct Receipts Data'!$B:$B,$B36)+SUMIFS('Oct Receipts Data'!E:E,'Oct Receipts Data'!$B:$B,$A36)</f>
        <v>7650.02</v>
      </c>
      <c r="J36" s="88">
        <f>SUMIFS('Oct Receipts Data'!F:F,'Oct Receipts Data'!$B:$B,$B36)+SUMIFS('Oct Receipts Data'!F:F,'Oct Receipts Data'!$B:$B,$A36)</f>
        <v>387.12</v>
      </c>
      <c r="K36" s="88">
        <f>SUMIFS('Oct Receipts Data'!G:G,'Oct Receipts Data'!$B:$B,$B36)+SUMIFS('Oct Receipts Data'!G:G,'Oct Receipts Data'!$B:$B,$A36)</f>
        <v>0</v>
      </c>
      <c r="L36" s="88">
        <f>SUMIFS('Oct Receipts Data'!H:H,'Oct Receipts Data'!$B:$B,$B36)+SUMIFS('Oct Receipts Data'!H:H,'Oct Receipts Data'!$B:$B,$A36)</f>
        <v>1930.54</v>
      </c>
      <c r="M36" s="88">
        <f>SUMIFS('Oct Receipts Data'!I:I,'Oct Receipts Data'!$B:$B,$B36)+SUMIFS('Oct Receipts Data'!I:I,'Oct Receipts Data'!$B:$B,$A36)</f>
        <v>24577.39</v>
      </c>
      <c r="N36" s="88">
        <f>SUMIFS('Oct Receipts Data'!J:J,'Oct Receipts Data'!$B:$B,$B36)+SUMIFS('Oct Receipts Data'!J:J,'Oct Receipts Data'!$B:$B,$A36)</f>
        <v>178640.94</v>
      </c>
      <c r="O36" s="88">
        <f>SUMIFS('Oct Receipts Data'!K:K,'Oct Receipts Data'!$B:$B,$B36)+SUMIFS('Oct Receipts Data'!K:K,'Oct Receipts Data'!$B:$B,$A36)</f>
        <v>483056.04</v>
      </c>
      <c r="P36" s="88">
        <f>SUMIFS('Oct Receipts Data'!L:L,'Oct Receipts Data'!$B:$B,$B36)+SUMIFS('Oct Receipts Data'!L:L,'Oct Receipts Data'!$B:$B,$A36)</f>
        <v>41478.46</v>
      </c>
      <c r="Q36" s="88">
        <f>SUMIFS('Oct Receipts Data'!M:M,'Oct Receipts Data'!$B:$B,$B36)+SUMIFS('Oct Receipts Data'!M:M,'Oct Receipts Data'!$B:$B,$A36)</f>
        <v>436.68</v>
      </c>
      <c r="R36" s="88">
        <f>SUMIFS('Oct Receipts Data'!N:N,'Oct Receipts Data'!$B:$B,$B36)+SUMIFS('Oct Receipts Data'!N:N,'Oct Receipts Data'!$B:$B,$A36)</f>
        <v>51.04</v>
      </c>
      <c r="S36" s="88">
        <f>SUMIFS('Oct Receipts Data'!O:O,'Oct Receipts Data'!$B:$B,$B36)+SUMIFS('Oct Receipts Data'!O:O,'Oct Receipts Data'!$B:$B,$A36)</f>
        <v>11414.31</v>
      </c>
      <c r="T36" s="88">
        <f>SUMIFS('Oct Receipts Data'!P:P,'Oct Receipts Data'!$B:$B,$B36)+SUMIFS('Oct Receipts Data'!P:P,'Oct Receipts Data'!$B:$B,$A36)</f>
        <v>2412.17</v>
      </c>
      <c r="U36" s="88">
        <f>SUMIFS('Oct Receipts Data'!Q:Q,'Oct Receipts Data'!$B:$B,$B36)+SUMIFS('Oct Receipts Data'!Q:Q,'Oct Receipts Data'!$B:$B,$A36)</f>
        <v>18439.12</v>
      </c>
      <c r="V36" s="88">
        <f>SUMIFS('Oct Receipts Data'!R:R,'Oct Receipts Data'!$B:$B,$B36)+SUMIFS('Oct Receipts Data'!R:R,'Oct Receipts Data'!$B:$B,$A36)</f>
        <v>264048.18</v>
      </c>
      <c r="W36" s="88">
        <f>SUMIFS('Oct Receipts Data'!S:S,'Oct Receipts Data'!$B:$B,$B36)+SUMIFS('Oct Receipts Data'!S:S,'Oct Receipts Data'!$B:$B,$A36)</f>
        <v>278642.12</v>
      </c>
      <c r="X36" s="88">
        <f>SUMIFS('Oct Receipts Data'!T:T,'Oct Receipts Data'!$B:$B,$B36)+SUMIFS('Oct Receipts Data'!T:T,'Oct Receipts Data'!$B:$B,$A36)</f>
        <v>3502.82</v>
      </c>
      <c r="Y36" s="88">
        <f>SUMIFS('Oct Receipts Data'!U:U,'Oct Receipts Data'!$B:$B,$B36)+SUMIFS('Oct Receipts Data'!U:U,'Oct Receipts Data'!$B:$B,$A36)</f>
        <v>6693.91</v>
      </c>
      <c r="Z36" s="88">
        <f>SUMIFS('Oct Receipts Data'!V:V,'Oct Receipts Data'!$B:$B,$B36)+SUMIFS('Oct Receipts Data'!V:V,'Oct Receipts Data'!$B:$B,$A36)</f>
        <v>2827.45</v>
      </c>
      <c r="AA36" s="88">
        <f>SUMIFS('Oct Receipts Data'!W:W,'Oct Receipts Data'!$B:$B,$B36)+SUMIFS('Oct Receipts Data'!W:W,'Oct Receipts Data'!$B:$B,$A36)</f>
        <v>15793.81</v>
      </c>
      <c r="AB36" s="88">
        <f>SUMIFS('Oct Receipts Data'!X:X,'Oct Receipts Data'!$B:$B,$B36)+SUMIFS('Oct Receipts Data'!X:X,'Oct Receipts Data'!$B:$B,$A36)</f>
        <v>1248.06</v>
      </c>
      <c r="AC36" s="88">
        <f>SUMIFS('Oct Receipts Data'!Y:Y,'Oct Receipts Data'!$B:$B,$B36)+SUMIFS('Oct Receipts Data'!Y:Y,'Oct Receipts Data'!$B:$B,$A36)</f>
        <v>1245.9000000000001</v>
      </c>
      <c r="AD36" s="88">
        <f>SUMIFS('Oct Receipts Data'!Z:Z,'Oct Receipts Data'!$B:$B,$B36)+SUMIFS('Oct Receipts Data'!Z:Z,'Oct Receipts Data'!$B:$B,$A36)</f>
        <v>228458.89</v>
      </c>
      <c r="AE36" s="88">
        <f>SUMIFS('Oct Receipts Data'!AA:AA,'Oct Receipts Data'!$B:$B,$B36)+SUMIFS('Oct Receipts Data'!AA:AA,'Oct Receipts Data'!$B:$B,$A36)</f>
        <v>795.59</v>
      </c>
      <c r="AF36" s="88">
        <f>SUMIFS('Oct Receipts Data'!AB:AB,'Oct Receipts Data'!$B:$B,$B36)+SUMIFS('Oct Receipts Data'!AB:AB,'Oct Receipts Data'!$B:$B,$A36)</f>
        <v>492.52</v>
      </c>
      <c r="AG36" s="88">
        <f>SUMIFS('Oct Receipts Data'!AC:AC,'Oct Receipts Data'!$B:$B,$B36)+SUMIFS('Oct Receipts Data'!AC:AC,'Oct Receipts Data'!$B:$B,$A36)</f>
        <v>209559.37</v>
      </c>
      <c r="AH36" s="88">
        <f>SUMIFS('Oct Receipts Data'!AD:AD,'Oct Receipts Data'!$B:$B,$B36)+SUMIFS('Oct Receipts Data'!AD:AD,'Oct Receipts Data'!$B:$B,$A36)</f>
        <v>71450.23</v>
      </c>
      <c r="AI36" s="88">
        <f>SUMIFS('Oct Receipts Data'!AE:AE,'Oct Receipts Data'!$B:$B,$B36)+SUMIFS('Oct Receipts Data'!AE:AE,'Oct Receipts Data'!$B:$B,$A36)</f>
        <v>13748.32</v>
      </c>
      <c r="AJ36" s="88">
        <f>SUMIFS('Oct Receipts Data'!AF:AF,'Oct Receipts Data'!$B:$B,$B36)+SUMIFS('Oct Receipts Data'!AF:AF,'Oct Receipts Data'!$B:$B,$A36)</f>
        <v>517127.78</v>
      </c>
      <c r="AK36" s="88">
        <f>SUMIFS('Oct Receipts Data'!AG:AG,'Oct Receipts Data'!$B:$B,$B36)+SUMIFS('Oct Receipts Data'!AG:AG,'Oct Receipts Data'!$B:$B,$A36)</f>
        <v>110.88</v>
      </c>
    </row>
    <row r="37" spans="1:37" ht="13.8" outlineLevel="1">
      <c r="A37" s="86"/>
      <c r="B37" s="130" t="s">
        <v>39</v>
      </c>
      <c r="C37" s="88">
        <v>3093066</v>
      </c>
      <c r="D37" s="80">
        <f>SUMIFS('PMT Terms'!C:C,'PMT Terms'!B:B,B37)</f>
        <v>45</v>
      </c>
      <c r="E37" s="89">
        <f t="shared" si="8"/>
        <v>0.7682207460170587</v>
      </c>
      <c r="F37" s="84">
        <f t="shared" si="10"/>
        <v>2376157.4699999997</v>
      </c>
      <c r="G37" s="88">
        <f>SUMIFS('Oct Receipts Data'!C:C,'Oct Receipts Data'!$B:$B,$B37)+SUMIFS('Oct Receipts Data'!C:C,'Oct Receipts Data'!$B:$B,$A37)</f>
        <v>118632.55</v>
      </c>
      <c r="H37" s="88">
        <f>SUMIFS('Oct Receipts Data'!D:D,'Oct Receipts Data'!$B:$B,$B37)+SUMIFS('Oct Receipts Data'!D:D,'Oct Receipts Data'!$B:$B,$A37)</f>
        <v>350365.54</v>
      </c>
      <c r="I37" s="88">
        <f>SUMIFS('Oct Receipts Data'!E:E,'Oct Receipts Data'!$B:$B,$B37)+SUMIFS('Oct Receipts Data'!E:E,'Oct Receipts Data'!$B:$B,$A37)</f>
        <v>161641.5</v>
      </c>
      <c r="J37" s="88">
        <f>SUMIFS('Oct Receipts Data'!F:F,'Oct Receipts Data'!$B:$B,$B37)+SUMIFS('Oct Receipts Data'!F:F,'Oct Receipts Data'!$B:$B,$A37)</f>
        <v>1383.75</v>
      </c>
      <c r="K37" s="88">
        <f>SUMIFS('Oct Receipts Data'!G:G,'Oct Receipts Data'!$B:$B,$B37)+SUMIFS('Oct Receipts Data'!G:G,'Oct Receipts Data'!$B:$B,$A37)</f>
        <v>14119.58</v>
      </c>
      <c r="L37" s="88">
        <f>SUMIFS('Oct Receipts Data'!H:H,'Oct Receipts Data'!$B:$B,$B37)+SUMIFS('Oct Receipts Data'!H:H,'Oct Receipts Data'!$B:$B,$A37)</f>
        <v>482.16</v>
      </c>
      <c r="M37" s="88">
        <f>SUMIFS('Oct Receipts Data'!I:I,'Oct Receipts Data'!$B:$B,$B37)+SUMIFS('Oct Receipts Data'!I:I,'Oct Receipts Data'!$B:$B,$A37)</f>
        <v>342814.16</v>
      </c>
      <c r="N37" s="88">
        <f>SUMIFS('Oct Receipts Data'!J:J,'Oct Receipts Data'!$B:$B,$B37)+SUMIFS('Oct Receipts Data'!J:J,'Oct Receipts Data'!$B:$B,$A37)</f>
        <v>10393.950000000001</v>
      </c>
      <c r="O37" s="88">
        <f>SUMIFS('Oct Receipts Data'!K:K,'Oct Receipts Data'!$B:$B,$B37)+SUMIFS('Oct Receipts Data'!K:K,'Oct Receipts Data'!$B:$B,$A37)</f>
        <v>3531.5</v>
      </c>
      <c r="P37" s="88">
        <f>SUMIFS('Oct Receipts Data'!L:L,'Oct Receipts Data'!$B:$B,$B37)+SUMIFS('Oct Receipts Data'!L:L,'Oct Receipts Data'!$B:$B,$A37)</f>
        <v>3481.1</v>
      </c>
      <c r="Q37" s="88">
        <f>SUMIFS('Oct Receipts Data'!M:M,'Oct Receipts Data'!$B:$B,$B37)+SUMIFS('Oct Receipts Data'!M:M,'Oct Receipts Data'!$B:$B,$A37)</f>
        <v>0</v>
      </c>
      <c r="R37" s="88">
        <f>SUMIFS('Oct Receipts Data'!N:N,'Oct Receipts Data'!$B:$B,$B37)+SUMIFS('Oct Receipts Data'!N:N,'Oct Receipts Data'!$B:$B,$A37)</f>
        <v>8221.1200000000008</v>
      </c>
      <c r="S37" s="88">
        <f>SUMIFS('Oct Receipts Data'!O:O,'Oct Receipts Data'!$B:$B,$B37)+SUMIFS('Oct Receipts Data'!O:O,'Oct Receipts Data'!$B:$B,$A37)</f>
        <v>672.34</v>
      </c>
      <c r="T37" s="88">
        <f>SUMIFS('Oct Receipts Data'!P:P,'Oct Receipts Data'!$B:$B,$B37)+SUMIFS('Oct Receipts Data'!P:P,'Oct Receipts Data'!$B:$B,$A37)</f>
        <v>389117.6</v>
      </c>
      <c r="U37" s="88">
        <f>SUMIFS('Oct Receipts Data'!Q:Q,'Oct Receipts Data'!$B:$B,$B37)+SUMIFS('Oct Receipts Data'!Q:Q,'Oct Receipts Data'!$B:$B,$A37)</f>
        <v>51673.29</v>
      </c>
      <c r="V37" s="88">
        <f>SUMIFS('Oct Receipts Data'!R:R,'Oct Receipts Data'!$B:$B,$B37)+SUMIFS('Oct Receipts Data'!R:R,'Oct Receipts Data'!$B:$B,$A37)</f>
        <v>0</v>
      </c>
      <c r="W37" s="88">
        <f>SUMIFS('Oct Receipts Data'!S:S,'Oct Receipts Data'!$B:$B,$B37)+SUMIFS('Oct Receipts Data'!S:S,'Oct Receipts Data'!$B:$B,$A37)</f>
        <v>1857.74</v>
      </c>
      <c r="X37" s="88">
        <f>SUMIFS('Oct Receipts Data'!T:T,'Oct Receipts Data'!$B:$B,$B37)+SUMIFS('Oct Receipts Data'!T:T,'Oct Receipts Data'!$B:$B,$A37)</f>
        <v>7110.26</v>
      </c>
      <c r="Y37" s="88">
        <f>SUMIFS('Oct Receipts Data'!U:U,'Oct Receipts Data'!$B:$B,$B37)+SUMIFS('Oct Receipts Data'!U:U,'Oct Receipts Data'!$B:$B,$A37)</f>
        <v>8191.8</v>
      </c>
      <c r="Z37" s="88">
        <f>SUMIFS('Oct Receipts Data'!V:V,'Oct Receipts Data'!$B:$B,$B37)+SUMIFS('Oct Receipts Data'!V:V,'Oct Receipts Data'!$B:$B,$A37)</f>
        <v>2878.2</v>
      </c>
      <c r="AA37" s="88">
        <f>SUMIFS('Oct Receipts Data'!W:W,'Oct Receipts Data'!$B:$B,$B37)+SUMIFS('Oct Receipts Data'!W:W,'Oct Receipts Data'!$B:$B,$A37)</f>
        <v>130088.76</v>
      </c>
      <c r="AB37" s="88">
        <f>SUMIFS('Oct Receipts Data'!X:X,'Oct Receipts Data'!$B:$B,$B37)+SUMIFS('Oct Receipts Data'!X:X,'Oct Receipts Data'!$B:$B,$A37)</f>
        <v>327980.44</v>
      </c>
      <c r="AC37" s="88">
        <f>SUMIFS('Oct Receipts Data'!Y:Y,'Oct Receipts Data'!$B:$B,$B37)+SUMIFS('Oct Receipts Data'!Y:Y,'Oct Receipts Data'!$B:$B,$A37)</f>
        <v>613.23</v>
      </c>
      <c r="AD37" s="88">
        <f>SUMIFS('Oct Receipts Data'!Z:Z,'Oct Receipts Data'!$B:$B,$B37)+SUMIFS('Oct Receipts Data'!Z:Z,'Oct Receipts Data'!$B:$B,$A37)</f>
        <v>422.16</v>
      </c>
      <c r="AE37" s="88">
        <f>SUMIFS('Oct Receipts Data'!AA:AA,'Oct Receipts Data'!$B:$B,$B37)+SUMIFS('Oct Receipts Data'!AA:AA,'Oct Receipts Data'!$B:$B,$A37)</f>
        <v>2650.24</v>
      </c>
      <c r="AF37" s="88">
        <f>SUMIFS('Oct Receipts Data'!AB:AB,'Oct Receipts Data'!$B:$B,$B37)+SUMIFS('Oct Receipts Data'!AB:AB,'Oct Receipts Data'!$B:$B,$A37)</f>
        <v>0</v>
      </c>
      <c r="AG37" s="88">
        <f>SUMIFS('Oct Receipts Data'!AC:AC,'Oct Receipts Data'!$B:$B,$B37)+SUMIFS('Oct Receipts Data'!AC:AC,'Oct Receipts Data'!$B:$B,$A37)</f>
        <v>0</v>
      </c>
      <c r="AH37" s="88">
        <f>SUMIFS('Oct Receipts Data'!AD:AD,'Oct Receipts Data'!$B:$B,$B37)+SUMIFS('Oct Receipts Data'!AD:AD,'Oct Receipts Data'!$B:$B,$A37)</f>
        <v>1427.32</v>
      </c>
      <c r="AI37" s="88">
        <f>SUMIFS('Oct Receipts Data'!AE:AE,'Oct Receipts Data'!$B:$B,$B37)+SUMIFS('Oct Receipts Data'!AE:AE,'Oct Receipts Data'!$B:$B,$A37)</f>
        <v>427148.74</v>
      </c>
      <c r="AJ37" s="88">
        <f>SUMIFS('Oct Receipts Data'!AF:AF,'Oct Receipts Data'!$B:$B,$B37)+SUMIFS('Oct Receipts Data'!AF:AF,'Oct Receipts Data'!$B:$B,$A37)</f>
        <v>7495.28</v>
      </c>
      <c r="AK37" s="88">
        <f>SUMIFS('Oct Receipts Data'!AG:AG,'Oct Receipts Data'!$B:$B,$B37)+SUMIFS('Oct Receipts Data'!AG:AG,'Oct Receipts Data'!$B:$B,$A37)</f>
        <v>1763.16</v>
      </c>
    </row>
    <row r="38" spans="1:37" ht="13.8" outlineLevel="1">
      <c r="A38" s="86"/>
      <c r="B38" s="130" t="s">
        <v>569</v>
      </c>
      <c r="C38" s="88">
        <v>1579641</v>
      </c>
      <c r="D38" s="80">
        <f>SUMIFS('PMT Terms'!C:C,'PMT Terms'!B:B,B38)</f>
        <v>60</v>
      </c>
      <c r="E38" s="89">
        <f t="shared" si="8"/>
        <v>1.2968369395324633</v>
      </c>
      <c r="F38" s="84">
        <f t="shared" si="10"/>
        <v>2048536.7999999998</v>
      </c>
      <c r="G38" s="88">
        <f>SUMIFS('Oct Receipts Data'!C:C,'Oct Receipts Data'!$B:$B,$B38)+SUMIFS('Oct Receipts Data'!C:C,'Oct Receipts Data'!$B:$B,$A38)</f>
        <v>45135.13</v>
      </c>
      <c r="H38" s="88">
        <f>SUMIFS('Oct Receipts Data'!D:D,'Oct Receipts Data'!$B:$B,$B38)+SUMIFS('Oct Receipts Data'!D:D,'Oct Receipts Data'!$B:$B,$A38)</f>
        <v>48382.29</v>
      </c>
      <c r="I38" s="88">
        <f>SUMIFS('Oct Receipts Data'!E:E,'Oct Receipts Data'!$B:$B,$B38)+SUMIFS('Oct Receipts Data'!E:E,'Oct Receipts Data'!$B:$B,$A38)</f>
        <v>12292.63</v>
      </c>
      <c r="J38" s="88">
        <f>SUMIFS('Oct Receipts Data'!F:F,'Oct Receipts Data'!$B:$B,$B38)+SUMIFS('Oct Receipts Data'!F:F,'Oct Receipts Data'!$B:$B,$A38)</f>
        <v>320066.76</v>
      </c>
      <c r="K38" s="88">
        <f>SUMIFS('Oct Receipts Data'!G:G,'Oct Receipts Data'!$B:$B,$B38)+SUMIFS('Oct Receipts Data'!G:G,'Oct Receipts Data'!$B:$B,$A38)</f>
        <v>37762.6</v>
      </c>
      <c r="L38" s="88">
        <f>SUMIFS('Oct Receipts Data'!H:H,'Oct Receipts Data'!$B:$B,$B38)+SUMIFS('Oct Receipts Data'!H:H,'Oct Receipts Data'!$B:$B,$A38)</f>
        <v>25633.82</v>
      </c>
      <c r="M38" s="88">
        <f>SUMIFS('Oct Receipts Data'!I:I,'Oct Receipts Data'!$B:$B,$B38)+SUMIFS('Oct Receipts Data'!I:I,'Oct Receipts Data'!$B:$B,$A38)</f>
        <v>8353.42</v>
      </c>
      <c r="N38" s="88">
        <f>SUMIFS('Oct Receipts Data'!J:J,'Oct Receipts Data'!$B:$B,$B38)+SUMIFS('Oct Receipts Data'!J:J,'Oct Receipts Data'!$B:$B,$A38)</f>
        <v>16411.169999999998</v>
      </c>
      <c r="O38" s="88">
        <f>SUMIFS('Oct Receipts Data'!K:K,'Oct Receipts Data'!$B:$B,$B38)+SUMIFS('Oct Receipts Data'!K:K,'Oct Receipts Data'!$B:$B,$A38)</f>
        <v>77913.06</v>
      </c>
      <c r="P38" s="88">
        <f>SUMIFS('Oct Receipts Data'!L:L,'Oct Receipts Data'!$B:$B,$B38)+SUMIFS('Oct Receipts Data'!L:L,'Oct Receipts Data'!$B:$B,$A38)</f>
        <v>23909.11</v>
      </c>
      <c r="Q38" s="88">
        <f>SUMIFS('Oct Receipts Data'!M:M,'Oct Receipts Data'!$B:$B,$B38)+SUMIFS('Oct Receipts Data'!M:M,'Oct Receipts Data'!$B:$B,$A38)</f>
        <v>249599.91</v>
      </c>
      <c r="R38" s="88">
        <f>SUMIFS('Oct Receipts Data'!N:N,'Oct Receipts Data'!$B:$B,$B38)+SUMIFS('Oct Receipts Data'!N:N,'Oct Receipts Data'!$B:$B,$A38)</f>
        <v>788.43</v>
      </c>
      <c r="S38" s="88">
        <f>SUMIFS('Oct Receipts Data'!O:O,'Oct Receipts Data'!$B:$B,$B38)+SUMIFS('Oct Receipts Data'!O:O,'Oct Receipts Data'!$B:$B,$A38)</f>
        <v>74.91</v>
      </c>
      <c r="T38" s="88">
        <f>SUMIFS('Oct Receipts Data'!P:P,'Oct Receipts Data'!$B:$B,$B38)+SUMIFS('Oct Receipts Data'!P:P,'Oct Receipts Data'!$B:$B,$A38)</f>
        <v>35173.64</v>
      </c>
      <c r="U38" s="88">
        <f>SUMIFS('Oct Receipts Data'!Q:Q,'Oct Receipts Data'!$B:$B,$B38)+SUMIFS('Oct Receipts Data'!Q:Q,'Oct Receipts Data'!$B:$B,$A38)</f>
        <v>311.57</v>
      </c>
      <c r="V38" s="88">
        <f>SUMIFS('Oct Receipts Data'!R:R,'Oct Receipts Data'!$B:$B,$B38)+SUMIFS('Oct Receipts Data'!R:R,'Oct Receipts Data'!$B:$B,$A38)</f>
        <v>287.66000000000003</v>
      </c>
      <c r="W38" s="88">
        <f>SUMIFS('Oct Receipts Data'!S:S,'Oct Receipts Data'!$B:$B,$B38)+SUMIFS('Oct Receipts Data'!S:S,'Oct Receipts Data'!$B:$B,$A38)</f>
        <v>1452.21</v>
      </c>
      <c r="X38" s="88">
        <f>SUMIFS('Oct Receipts Data'!T:T,'Oct Receipts Data'!$B:$B,$B38)+SUMIFS('Oct Receipts Data'!T:T,'Oct Receipts Data'!$B:$B,$A38)</f>
        <v>217268.32</v>
      </c>
      <c r="Y38" s="88">
        <f>SUMIFS('Oct Receipts Data'!U:U,'Oct Receipts Data'!$B:$B,$B38)+SUMIFS('Oct Receipts Data'!U:U,'Oct Receipts Data'!$B:$B,$A38)</f>
        <v>38265.699999999997</v>
      </c>
      <c r="Z38" s="88">
        <f>SUMIFS('Oct Receipts Data'!V:V,'Oct Receipts Data'!$B:$B,$B38)+SUMIFS('Oct Receipts Data'!V:V,'Oct Receipts Data'!$B:$B,$A38)</f>
        <v>82851.539999999994</v>
      </c>
      <c r="AA38" s="88">
        <f>SUMIFS('Oct Receipts Data'!W:W,'Oct Receipts Data'!$B:$B,$B38)+SUMIFS('Oct Receipts Data'!W:W,'Oct Receipts Data'!$B:$B,$A38)</f>
        <v>35442.800000000003</v>
      </c>
      <c r="AB38" s="88">
        <f>SUMIFS('Oct Receipts Data'!X:X,'Oct Receipts Data'!$B:$B,$B38)+SUMIFS('Oct Receipts Data'!X:X,'Oct Receipts Data'!$B:$B,$A38)</f>
        <v>22963.59</v>
      </c>
      <c r="AC38" s="88">
        <f>SUMIFS('Oct Receipts Data'!Y:Y,'Oct Receipts Data'!$B:$B,$B38)+SUMIFS('Oct Receipts Data'!Y:Y,'Oct Receipts Data'!$B:$B,$A38)</f>
        <v>4759.63</v>
      </c>
      <c r="AD38" s="88">
        <f>SUMIFS('Oct Receipts Data'!Z:Z,'Oct Receipts Data'!$B:$B,$B38)+SUMIFS('Oct Receipts Data'!Z:Z,'Oct Receipts Data'!$B:$B,$A38)</f>
        <v>193991.74</v>
      </c>
      <c r="AE38" s="88">
        <f>SUMIFS('Oct Receipts Data'!AA:AA,'Oct Receipts Data'!$B:$B,$B38)+SUMIFS('Oct Receipts Data'!AA:AA,'Oct Receipts Data'!$B:$B,$A38)</f>
        <v>65034.720000000001</v>
      </c>
      <c r="AF38" s="88">
        <f>SUMIFS('Oct Receipts Data'!AB:AB,'Oct Receipts Data'!$B:$B,$B38)+SUMIFS('Oct Receipts Data'!AB:AB,'Oct Receipts Data'!$B:$B,$A38)</f>
        <v>3828.18</v>
      </c>
      <c r="AG38" s="88">
        <f>SUMIFS('Oct Receipts Data'!AC:AC,'Oct Receipts Data'!$B:$B,$B38)+SUMIFS('Oct Receipts Data'!AC:AC,'Oct Receipts Data'!$B:$B,$A38)</f>
        <v>397.9</v>
      </c>
      <c r="AH38" s="88">
        <f>SUMIFS('Oct Receipts Data'!AD:AD,'Oct Receipts Data'!$B:$B,$B38)+SUMIFS('Oct Receipts Data'!AD:AD,'Oct Receipts Data'!$B:$B,$A38)</f>
        <v>17062.939999999999</v>
      </c>
      <c r="AI38" s="88">
        <f>SUMIFS('Oct Receipts Data'!AE:AE,'Oct Receipts Data'!$B:$B,$B38)+SUMIFS('Oct Receipts Data'!AE:AE,'Oct Receipts Data'!$B:$B,$A38)</f>
        <v>18734.740000000002</v>
      </c>
      <c r="AJ38" s="88">
        <f>SUMIFS('Oct Receipts Data'!AF:AF,'Oct Receipts Data'!$B:$B,$B38)+SUMIFS('Oct Receipts Data'!AF:AF,'Oct Receipts Data'!$B:$B,$A38)</f>
        <v>333996.34000000003</v>
      </c>
      <c r="AK38" s="88">
        <f>SUMIFS('Oct Receipts Data'!AG:AG,'Oct Receipts Data'!$B:$B,$B38)+SUMIFS('Oct Receipts Data'!AG:AG,'Oct Receipts Data'!$B:$B,$A38)</f>
        <v>110390.34</v>
      </c>
    </row>
    <row r="39" spans="1:37" ht="13.8" outlineLevel="1">
      <c r="A39" s="86"/>
      <c r="B39" s="130" t="s">
        <v>568</v>
      </c>
      <c r="C39" s="88">
        <v>1518159</v>
      </c>
      <c r="D39" s="80">
        <f>SUMIFS('PMT Terms'!C:C,'PMT Terms'!B:B,B39)</f>
        <v>75</v>
      </c>
      <c r="E39" s="89">
        <f t="shared" si="8"/>
        <v>1.3022612651244043</v>
      </c>
      <c r="F39" s="84">
        <f t="shared" si="10"/>
        <v>1977039.6600000004</v>
      </c>
      <c r="G39" s="88">
        <f>SUMIFS('Oct Receipts Data'!C:C,'Oct Receipts Data'!$B:$B,$B39)+SUMIFS('Oct Receipts Data'!C:C,'Oct Receipts Data'!$B:$B,$A39)</f>
        <v>2425.2199999999998</v>
      </c>
      <c r="H39" s="88">
        <f>SUMIFS('Oct Receipts Data'!D:D,'Oct Receipts Data'!$B:$B,$B39)+SUMIFS('Oct Receipts Data'!D:D,'Oct Receipts Data'!$B:$B,$A39)</f>
        <v>107915.39</v>
      </c>
      <c r="I39" s="88">
        <f>SUMIFS('Oct Receipts Data'!E:E,'Oct Receipts Data'!$B:$B,$B39)+SUMIFS('Oct Receipts Data'!E:E,'Oct Receipts Data'!$B:$B,$A39)</f>
        <v>5000.6899999999996</v>
      </c>
      <c r="J39" s="88">
        <f>SUMIFS('Oct Receipts Data'!F:F,'Oct Receipts Data'!$B:$B,$B39)+SUMIFS('Oct Receipts Data'!F:F,'Oct Receipts Data'!$B:$B,$A39)</f>
        <v>25609.14</v>
      </c>
      <c r="K39" s="88">
        <f>SUMIFS('Oct Receipts Data'!G:G,'Oct Receipts Data'!$B:$B,$B39)+SUMIFS('Oct Receipts Data'!G:G,'Oct Receipts Data'!$B:$B,$A39)</f>
        <v>0</v>
      </c>
      <c r="L39" s="88">
        <f>SUMIFS('Oct Receipts Data'!H:H,'Oct Receipts Data'!$B:$B,$B39)+SUMIFS('Oct Receipts Data'!H:H,'Oct Receipts Data'!$B:$B,$A39)</f>
        <v>0</v>
      </c>
      <c r="M39" s="88">
        <f>SUMIFS('Oct Receipts Data'!I:I,'Oct Receipts Data'!$B:$B,$B39)+SUMIFS('Oct Receipts Data'!I:I,'Oct Receipts Data'!$B:$B,$A39)</f>
        <v>136.68</v>
      </c>
      <c r="N39" s="88">
        <f>SUMIFS('Oct Receipts Data'!J:J,'Oct Receipts Data'!$B:$B,$B39)+SUMIFS('Oct Receipts Data'!J:J,'Oct Receipts Data'!$B:$B,$A39)</f>
        <v>189332.08</v>
      </c>
      <c r="O39" s="88">
        <f>SUMIFS('Oct Receipts Data'!K:K,'Oct Receipts Data'!$B:$B,$B39)+SUMIFS('Oct Receipts Data'!K:K,'Oct Receipts Data'!$B:$B,$A39)</f>
        <v>32293.63</v>
      </c>
      <c r="P39" s="88">
        <f>SUMIFS('Oct Receipts Data'!L:L,'Oct Receipts Data'!$B:$B,$B39)+SUMIFS('Oct Receipts Data'!L:L,'Oct Receipts Data'!$B:$B,$A39)</f>
        <v>6362.28</v>
      </c>
      <c r="Q39" s="88">
        <f>SUMIFS('Oct Receipts Data'!M:M,'Oct Receipts Data'!$B:$B,$B39)+SUMIFS('Oct Receipts Data'!M:M,'Oct Receipts Data'!$B:$B,$A39)</f>
        <v>0</v>
      </c>
      <c r="R39" s="88">
        <f>SUMIFS('Oct Receipts Data'!N:N,'Oct Receipts Data'!$B:$B,$B39)+SUMIFS('Oct Receipts Data'!N:N,'Oct Receipts Data'!$B:$B,$A39)</f>
        <v>29.58</v>
      </c>
      <c r="S39" s="88">
        <f>SUMIFS('Oct Receipts Data'!O:O,'Oct Receipts Data'!$B:$B,$B39)+SUMIFS('Oct Receipts Data'!O:O,'Oct Receipts Data'!$B:$B,$A39)</f>
        <v>81883.56</v>
      </c>
      <c r="T39" s="88">
        <f>SUMIFS('Oct Receipts Data'!P:P,'Oct Receipts Data'!$B:$B,$B39)+SUMIFS('Oct Receipts Data'!P:P,'Oct Receipts Data'!$B:$B,$A39)</f>
        <v>121259.64</v>
      </c>
      <c r="U39" s="88">
        <f>SUMIFS('Oct Receipts Data'!Q:Q,'Oct Receipts Data'!$B:$B,$B39)+SUMIFS('Oct Receipts Data'!Q:Q,'Oct Receipts Data'!$B:$B,$A39)</f>
        <v>88837.38</v>
      </c>
      <c r="V39" s="88">
        <f>SUMIFS('Oct Receipts Data'!R:R,'Oct Receipts Data'!$B:$B,$B39)+SUMIFS('Oct Receipts Data'!R:R,'Oct Receipts Data'!$B:$B,$A39)</f>
        <v>101326.8</v>
      </c>
      <c r="W39" s="88">
        <f>SUMIFS('Oct Receipts Data'!S:S,'Oct Receipts Data'!$B:$B,$B39)+SUMIFS('Oct Receipts Data'!S:S,'Oct Receipts Data'!$B:$B,$A39)</f>
        <v>34.68</v>
      </c>
      <c r="X39" s="88">
        <f>SUMIFS('Oct Receipts Data'!T:T,'Oct Receipts Data'!$B:$B,$B39)+SUMIFS('Oct Receipts Data'!T:T,'Oct Receipts Data'!$B:$B,$A39)</f>
        <v>49181.85</v>
      </c>
      <c r="Y39" s="88">
        <f>SUMIFS('Oct Receipts Data'!U:U,'Oct Receipts Data'!$B:$B,$B39)+SUMIFS('Oct Receipts Data'!U:U,'Oct Receipts Data'!$B:$B,$A39)</f>
        <v>11113.31</v>
      </c>
      <c r="Z39" s="88">
        <f>SUMIFS('Oct Receipts Data'!V:V,'Oct Receipts Data'!$B:$B,$B39)+SUMIFS('Oct Receipts Data'!V:V,'Oct Receipts Data'!$B:$B,$A39)</f>
        <v>1561.62</v>
      </c>
      <c r="AA39" s="88">
        <f>SUMIFS('Oct Receipts Data'!W:W,'Oct Receipts Data'!$B:$B,$B39)+SUMIFS('Oct Receipts Data'!W:W,'Oct Receipts Data'!$B:$B,$A39)</f>
        <v>160406.07999999999</v>
      </c>
      <c r="AB39" s="88">
        <f>SUMIFS('Oct Receipts Data'!X:X,'Oct Receipts Data'!$B:$B,$B39)+SUMIFS('Oct Receipts Data'!X:X,'Oct Receipts Data'!$B:$B,$A39)</f>
        <v>325314.7</v>
      </c>
      <c r="AC39" s="88">
        <f>SUMIFS('Oct Receipts Data'!Y:Y,'Oct Receipts Data'!$B:$B,$B39)+SUMIFS('Oct Receipts Data'!Y:Y,'Oct Receipts Data'!$B:$B,$A39)</f>
        <v>1105.68</v>
      </c>
      <c r="AD39" s="88">
        <f>SUMIFS('Oct Receipts Data'!Z:Z,'Oct Receipts Data'!$B:$B,$B39)+SUMIFS('Oct Receipts Data'!Z:Z,'Oct Receipts Data'!$B:$B,$A39)</f>
        <v>3308.37</v>
      </c>
      <c r="AE39" s="88">
        <f>SUMIFS('Oct Receipts Data'!AA:AA,'Oct Receipts Data'!$B:$B,$B39)+SUMIFS('Oct Receipts Data'!AA:AA,'Oct Receipts Data'!$B:$B,$A39)</f>
        <v>35.700000000000003</v>
      </c>
      <c r="AF39" s="88">
        <f>SUMIFS('Oct Receipts Data'!AB:AB,'Oct Receipts Data'!$B:$B,$B39)+SUMIFS('Oct Receipts Data'!AB:AB,'Oct Receipts Data'!$B:$B,$A39)</f>
        <v>1152.5899999999999</v>
      </c>
      <c r="AG39" s="88">
        <f>SUMIFS('Oct Receipts Data'!AC:AC,'Oct Receipts Data'!$B:$B,$B39)+SUMIFS('Oct Receipts Data'!AC:AC,'Oct Receipts Data'!$B:$B,$A39)</f>
        <v>80145.52</v>
      </c>
      <c r="AH39" s="88">
        <f>SUMIFS('Oct Receipts Data'!AD:AD,'Oct Receipts Data'!$B:$B,$B39)+SUMIFS('Oct Receipts Data'!AD:AD,'Oct Receipts Data'!$B:$B,$A39)</f>
        <v>184586.85</v>
      </c>
      <c r="AI39" s="88">
        <f>SUMIFS('Oct Receipts Data'!AE:AE,'Oct Receipts Data'!$B:$B,$B39)+SUMIFS('Oct Receipts Data'!AE:AE,'Oct Receipts Data'!$B:$B,$A39)</f>
        <v>214361.09</v>
      </c>
      <c r="AJ39" s="88">
        <f>SUMIFS('Oct Receipts Data'!AF:AF,'Oct Receipts Data'!$B:$B,$B39)+SUMIFS('Oct Receipts Data'!AF:AF,'Oct Receipts Data'!$B:$B,$A39)</f>
        <v>2609.83</v>
      </c>
      <c r="AK39" s="88">
        <f>SUMIFS('Oct Receipts Data'!AG:AG,'Oct Receipts Data'!$B:$B,$B39)+SUMIFS('Oct Receipts Data'!AG:AG,'Oct Receipts Data'!$B:$B,$A39)</f>
        <v>179709.72</v>
      </c>
    </row>
    <row r="40" spans="1:37" ht="13.8" outlineLevel="1">
      <c r="A40" s="86"/>
      <c r="B40" s="130" t="s">
        <v>561</v>
      </c>
      <c r="C40" s="88">
        <v>1839373</v>
      </c>
      <c r="D40" s="80">
        <f>SUMIFS('PMT Terms'!C:C,'PMT Terms'!B:B,B40)</f>
        <v>60</v>
      </c>
      <c r="E40" s="89">
        <f t="shared" si="8"/>
        <v>0.9705814046416904</v>
      </c>
      <c r="F40" s="84">
        <f t="shared" si="10"/>
        <v>1785261.23</v>
      </c>
      <c r="G40" s="88">
        <f>SUMIFS('Oct Receipts Data'!C:C,'Oct Receipts Data'!$B:$B,$B40)+SUMIFS('Oct Receipts Data'!C:C,'Oct Receipts Data'!$B:$B,$A40)</f>
        <v>448.51</v>
      </c>
      <c r="H40" s="88">
        <f>SUMIFS('Oct Receipts Data'!D:D,'Oct Receipts Data'!$B:$B,$B40)+SUMIFS('Oct Receipts Data'!D:D,'Oct Receipts Data'!$B:$B,$A40)</f>
        <v>73708</v>
      </c>
      <c r="I40" s="88">
        <f>SUMIFS('Oct Receipts Data'!E:E,'Oct Receipts Data'!$B:$B,$B40)+SUMIFS('Oct Receipts Data'!E:E,'Oct Receipts Data'!$B:$B,$A40)</f>
        <v>138768.42000000001</v>
      </c>
      <c r="J40" s="88">
        <f>SUMIFS('Oct Receipts Data'!F:F,'Oct Receipts Data'!$B:$B,$B40)+SUMIFS('Oct Receipts Data'!F:F,'Oct Receipts Data'!$B:$B,$A40)</f>
        <v>171620.1</v>
      </c>
      <c r="K40" s="88">
        <f>SUMIFS('Oct Receipts Data'!G:G,'Oct Receipts Data'!$B:$B,$B40)+SUMIFS('Oct Receipts Data'!G:G,'Oct Receipts Data'!$B:$B,$A40)</f>
        <v>3820.32</v>
      </c>
      <c r="L40" s="88">
        <f>SUMIFS('Oct Receipts Data'!H:H,'Oct Receipts Data'!$B:$B,$B40)+SUMIFS('Oct Receipts Data'!H:H,'Oct Receipts Data'!$B:$B,$A40)</f>
        <v>20950.07</v>
      </c>
      <c r="M40" s="88">
        <f>SUMIFS('Oct Receipts Data'!I:I,'Oct Receipts Data'!$B:$B,$B40)+SUMIFS('Oct Receipts Data'!I:I,'Oct Receipts Data'!$B:$B,$A40)</f>
        <v>984.27</v>
      </c>
      <c r="N40" s="88">
        <f>SUMIFS('Oct Receipts Data'!J:J,'Oct Receipts Data'!$B:$B,$B40)+SUMIFS('Oct Receipts Data'!J:J,'Oct Receipts Data'!$B:$B,$A40)</f>
        <v>196247.22</v>
      </c>
      <c r="O40" s="88">
        <f>SUMIFS('Oct Receipts Data'!K:K,'Oct Receipts Data'!$B:$B,$B40)+SUMIFS('Oct Receipts Data'!K:K,'Oct Receipts Data'!$B:$B,$A40)</f>
        <v>4241.55</v>
      </c>
      <c r="P40" s="88">
        <f>SUMIFS('Oct Receipts Data'!L:L,'Oct Receipts Data'!$B:$B,$B40)+SUMIFS('Oct Receipts Data'!L:L,'Oct Receipts Data'!$B:$B,$A40)</f>
        <v>2052.04</v>
      </c>
      <c r="Q40" s="88">
        <f>SUMIFS('Oct Receipts Data'!M:M,'Oct Receipts Data'!$B:$B,$B40)+SUMIFS('Oct Receipts Data'!M:M,'Oct Receipts Data'!$B:$B,$A40)</f>
        <v>5.5</v>
      </c>
      <c r="R40" s="88">
        <f>SUMIFS('Oct Receipts Data'!N:N,'Oct Receipts Data'!$B:$B,$B40)+SUMIFS('Oct Receipts Data'!N:N,'Oct Receipts Data'!$B:$B,$A40)</f>
        <v>8.49</v>
      </c>
      <c r="S40" s="88">
        <f>SUMIFS('Oct Receipts Data'!O:O,'Oct Receipts Data'!$B:$B,$B40)+SUMIFS('Oct Receipts Data'!O:O,'Oct Receipts Data'!$B:$B,$A40)</f>
        <v>1833</v>
      </c>
      <c r="T40" s="88">
        <f>SUMIFS('Oct Receipts Data'!P:P,'Oct Receipts Data'!$B:$B,$B40)+SUMIFS('Oct Receipts Data'!P:P,'Oct Receipts Data'!$B:$B,$A40)</f>
        <v>7058.9</v>
      </c>
      <c r="U40" s="88">
        <f>SUMIFS('Oct Receipts Data'!Q:Q,'Oct Receipts Data'!$B:$B,$B40)+SUMIFS('Oct Receipts Data'!Q:Q,'Oct Receipts Data'!$B:$B,$A40)</f>
        <v>1391.77</v>
      </c>
      <c r="V40" s="88">
        <f>SUMIFS('Oct Receipts Data'!R:R,'Oct Receipts Data'!$B:$B,$B40)+SUMIFS('Oct Receipts Data'!R:R,'Oct Receipts Data'!$B:$B,$A40)</f>
        <v>1757.12</v>
      </c>
      <c r="W40" s="88">
        <f>SUMIFS('Oct Receipts Data'!S:S,'Oct Receipts Data'!$B:$B,$B40)+SUMIFS('Oct Receipts Data'!S:S,'Oct Receipts Data'!$B:$B,$A40)</f>
        <v>371.2</v>
      </c>
      <c r="X40" s="88">
        <f>SUMIFS('Oct Receipts Data'!T:T,'Oct Receipts Data'!$B:$B,$B40)+SUMIFS('Oct Receipts Data'!T:T,'Oct Receipts Data'!$B:$B,$A40)</f>
        <v>174825.13</v>
      </c>
      <c r="Y40" s="88">
        <f>SUMIFS('Oct Receipts Data'!U:U,'Oct Receipts Data'!$B:$B,$B40)+SUMIFS('Oct Receipts Data'!U:U,'Oct Receipts Data'!$B:$B,$A40)</f>
        <v>57531.93</v>
      </c>
      <c r="Z40" s="88">
        <f>SUMIFS('Oct Receipts Data'!V:V,'Oct Receipts Data'!$B:$B,$B40)+SUMIFS('Oct Receipts Data'!V:V,'Oct Receipts Data'!$B:$B,$A40)</f>
        <v>90976.41</v>
      </c>
      <c r="AA40" s="88">
        <f>SUMIFS('Oct Receipts Data'!W:W,'Oct Receipts Data'!$B:$B,$B40)+SUMIFS('Oct Receipts Data'!W:W,'Oct Receipts Data'!$B:$B,$A40)</f>
        <v>1821.12</v>
      </c>
      <c r="AB40" s="88">
        <f>SUMIFS('Oct Receipts Data'!X:X,'Oct Receipts Data'!$B:$B,$B40)+SUMIFS('Oct Receipts Data'!X:X,'Oct Receipts Data'!$B:$B,$A40)</f>
        <v>2671.52</v>
      </c>
      <c r="AC40" s="88">
        <f>SUMIFS('Oct Receipts Data'!Y:Y,'Oct Receipts Data'!$B:$B,$B40)+SUMIFS('Oct Receipts Data'!Y:Y,'Oct Receipts Data'!$B:$B,$A40)</f>
        <v>1159.2</v>
      </c>
      <c r="AD40" s="88">
        <f>SUMIFS('Oct Receipts Data'!Z:Z,'Oct Receipts Data'!$B:$B,$B40)+SUMIFS('Oct Receipts Data'!Z:Z,'Oct Receipts Data'!$B:$B,$A40)</f>
        <v>276803.52</v>
      </c>
      <c r="AE40" s="88">
        <f>SUMIFS('Oct Receipts Data'!AA:AA,'Oct Receipts Data'!$B:$B,$B40)+SUMIFS('Oct Receipts Data'!AA:AA,'Oct Receipts Data'!$B:$B,$A40)</f>
        <v>5567.63</v>
      </c>
      <c r="AF40" s="88">
        <f>SUMIFS('Oct Receipts Data'!AB:AB,'Oct Receipts Data'!$B:$B,$B40)+SUMIFS('Oct Receipts Data'!AB:AB,'Oct Receipts Data'!$B:$B,$A40)</f>
        <v>13591.32</v>
      </c>
      <c r="AG40" s="88">
        <f>SUMIFS('Oct Receipts Data'!AC:AC,'Oct Receipts Data'!$B:$B,$B40)+SUMIFS('Oct Receipts Data'!AC:AC,'Oct Receipts Data'!$B:$B,$A40)</f>
        <v>58884.37</v>
      </c>
      <c r="AH40" s="88">
        <f>SUMIFS('Oct Receipts Data'!AD:AD,'Oct Receipts Data'!$B:$B,$B40)+SUMIFS('Oct Receipts Data'!AD:AD,'Oct Receipts Data'!$B:$B,$A40)</f>
        <v>35658.99</v>
      </c>
      <c r="AI40" s="88">
        <f>SUMIFS('Oct Receipts Data'!AE:AE,'Oct Receipts Data'!$B:$B,$B40)+SUMIFS('Oct Receipts Data'!AE:AE,'Oct Receipts Data'!$B:$B,$A40)</f>
        <v>7951.49</v>
      </c>
      <c r="AJ40" s="88">
        <f>SUMIFS('Oct Receipts Data'!AF:AF,'Oct Receipts Data'!$B:$B,$B40)+SUMIFS('Oct Receipts Data'!AF:AF,'Oct Receipts Data'!$B:$B,$A40)</f>
        <v>1439.4</v>
      </c>
      <c r="AK40" s="88">
        <f>SUMIFS('Oct Receipts Data'!AG:AG,'Oct Receipts Data'!$B:$B,$B40)+SUMIFS('Oct Receipts Data'!AG:AG,'Oct Receipts Data'!$B:$B,$A40)</f>
        <v>431112.72</v>
      </c>
    </row>
    <row r="41" spans="1:37" ht="13.8" outlineLevel="1">
      <c r="A41" s="86"/>
      <c r="B41" s="130" t="s">
        <v>84</v>
      </c>
      <c r="C41" s="88">
        <v>1393539</v>
      </c>
      <c r="D41" s="80">
        <f>SUMIFS('PMT Terms'!C:C,'PMT Terms'!B:B,B41)</f>
        <v>45</v>
      </c>
      <c r="E41" s="89">
        <f t="shared" si="8"/>
        <v>1.2784927870694682</v>
      </c>
      <c r="F41" s="84">
        <f t="shared" si="10"/>
        <v>1781629.5599999998</v>
      </c>
      <c r="G41" s="88">
        <f>SUMIFS('Oct Receipts Data'!C:C,'Oct Receipts Data'!$B:$B,$B41)+SUMIFS('Oct Receipts Data'!C:C,'Oct Receipts Data'!$B:$B,$A41)</f>
        <v>72351.28</v>
      </c>
      <c r="H41" s="88">
        <f>SUMIFS('Oct Receipts Data'!D:D,'Oct Receipts Data'!$B:$B,$B41)+SUMIFS('Oct Receipts Data'!D:D,'Oct Receipts Data'!$B:$B,$A41)</f>
        <v>71539.31</v>
      </c>
      <c r="I41" s="88">
        <f>SUMIFS('Oct Receipts Data'!E:E,'Oct Receipts Data'!$B:$B,$B41)+SUMIFS('Oct Receipts Data'!E:E,'Oct Receipts Data'!$B:$B,$A41)</f>
        <v>77157.740000000005</v>
      </c>
      <c r="J41" s="88">
        <f>SUMIFS('Oct Receipts Data'!F:F,'Oct Receipts Data'!$B:$B,$B41)+SUMIFS('Oct Receipts Data'!F:F,'Oct Receipts Data'!$B:$B,$A41)</f>
        <v>0</v>
      </c>
      <c r="K41" s="88">
        <f>SUMIFS('Oct Receipts Data'!G:G,'Oct Receipts Data'!$B:$B,$B41)+SUMIFS('Oct Receipts Data'!G:G,'Oct Receipts Data'!$B:$B,$A41)</f>
        <v>90.72</v>
      </c>
      <c r="L41" s="88">
        <f>SUMIFS('Oct Receipts Data'!H:H,'Oct Receipts Data'!$B:$B,$B41)+SUMIFS('Oct Receipts Data'!H:H,'Oct Receipts Data'!$B:$B,$A41)</f>
        <v>64454.84</v>
      </c>
      <c r="M41" s="88">
        <f>SUMIFS('Oct Receipts Data'!I:I,'Oct Receipts Data'!$B:$B,$B41)+SUMIFS('Oct Receipts Data'!I:I,'Oct Receipts Data'!$B:$B,$A41)</f>
        <v>57687.8</v>
      </c>
      <c r="N41" s="88">
        <f>SUMIFS('Oct Receipts Data'!J:J,'Oct Receipts Data'!$B:$B,$B41)+SUMIFS('Oct Receipts Data'!J:J,'Oct Receipts Data'!$B:$B,$A41)</f>
        <v>30737.919999999998</v>
      </c>
      <c r="O41" s="88">
        <f>SUMIFS('Oct Receipts Data'!K:K,'Oct Receipts Data'!$B:$B,$B41)+SUMIFS('Oct Receipts Data'!K:K,'Oct Receipts Data'!$B:$B,$A41)</f>
        <v>1964.21</v>
      </c>
      <c r="P41" s="88">
        <f>SUMIFS('Oct Receipts Data'!L:L,'Oct Receipts Data'!$B:$B,$B41)+SUMIFS('Oct Receipts Data'!L:L,'Oct Receipts Data'!$B:$B,$A41)</f>
        <v>1096.0999999999999</v>
      </c>
      <c r="Q41" s="88">
        <f>SUMIFS('Oct Receipts Data'!M:M,'Oct Receipts Data'!$B:$B,$B41)+SUMIFS('Oct Receipts Data'!M:M,'Oct Receipts Data'!$B:$B,$A41)</f>
        <v>86.76</v>
      </c>
      <c r="R41" s="88">
        <f>SUMIFS('Oct Receipts Data'!N:N,'Oct Receipts Data'!$B:$B,$B41)+SUMIFS('Oct Receipts Data'!N:N,'Oct Receipts Data'!$B:$B,$A41)</f>
        <v>0</v>
      </c>
      <c r="S41" s="88">
        <f>SUMIFS('Oct Receipts Data'!O:O,'Oct Receipts Data'!$B:$B,$B41)+SUMIFS('Oct Receipts Data'!O:O,'Oct Receipts Data'!$B:$B,$A41)</f>
        <v>74356.160000000003</v>
      </c>
      <c r="T41" s="88">
        <f>SUMIFS('Oct Receipts Data'!P:P,'Oct Receipts Data'!$B:$B,$B41)+SUMIFS('Oct Receipts Data'!P:P,'Oct Receipts Data'!$B:$B,$A41)</f>
        <v>116735.66</v>
      </c>
      <c r="U41" s="88">
        <f>SUMIFS('Oct Receipts Data'!Q:Q,'Oct Receipts Data'!$B:$B,$B41)+SUMIFS('Oct Receipts Data'!Q:Q,'Oct Receipts Data'!$B:$B,$A41)</f>
        <v>128532.31</v>
      </c>
      <c r="V41" s="88">
        <f>SUMIFS('Oct Receipts Data'!R:R,'Oct Receipts Data'!$B:$B,$B41)+SUMIFS('Oct Receipts Data'!R:R,'Oct Receipts Data'!$B:$B,$A41)</f>
        <v>126083.36</v>
      </c>
      <c r="W41" s="88">
        <f>SUMIFS('Oct Receipts Data'!S:S,'Oct Receipts Data'!$B:$B,$B41)+SUMIFS('Oct Receipts Data'!S:S,'Oct Receipts Data'!$B:$B,$A41)</f>
        <v>116132.99</v>
      </c>
      <c r="X41" s="88">
        <f>SUMIFS('Oct Receipts Data'!T:T,'Oct Receipts Data'!$B:$B,$B41)+SUMIFS('Oct Receipts Data'!T:T,'Oct Receipts Data'!$B:$B,$A41)</f>
        <v>3745.53</v>
      </c>
      <c r="Y41" s="88">
        <f>SUMIFS('Oct Receipts Data'!U:U,'Oct Receipts Data'!$B:$B,$B41)+SUMIFS('Oct Receipts Data'!U:U,'Oct Receipts Data'!$B:$B,$A41)</f>
        <v>11081.76</v>
      </c>
      <c r="Z41" s="88">
        <f>SUMIFS('Oct Receipts Data'!V:V,'Oct Receipts Data'!$B:$B,$B41)+SUMIFS('Oct Receipts Data'!V:V,'Oct Receipts Data'!$B:$B,$A41)</f>
        <v>82310.320000000007</v>
      </c>
      <c r="AA41" s="88">
        <f>SUMIFS('Oct Receipts Data'!W:W,'Oct Receipts Data'!$B:$B,$B41)+SUMIFS('Oct Receipts Data'!W:W,'Oct Receipts Data'!$B:$B,$A41)</f>
        <v>73715.149999999994</v>
      </c>
      <c r="AB41" s="88">
        <f>SUMIFS('Oct Receipts Data'!X:X,'Oct Receipts Data'!$B:$B,$B41)+SUMIFS('Oct Receipts Data'!X:X,'Oct Receipts Data'!$B:$B,$A41)</f>
        <v>25626.77</v>
      </c>
      <c r="AC41" s="88">
        <f>SUMIFS('Oct Receipts Data'!Y:Y,'Oct Receipts Data'!$B:$B,$B41)+SUMIFS('Oct Receipts Data'!Y:Y,'Oct Receipts Data'!$B:$B,$A41)</f>
        <v>75925.240000000005</v>
      </c>
      <c r="AD41" s="88">
        <f>SUMIFS('Oct Receipts Data'!Z:Z,'Oct Receipts Data'!$B:$B,$B41)+SUMIFS('Oct Receipts Data'!Z:Z,'Oct Receipts Data'!$B:$B,$A41)</f>
        <v>97115.83</v>
      </c>
      <c r="AE41" s="88">
        <f>SUMIFS('Oct Receipts Data'!AA:AA,'Oct Receipts Data'!$B:$B,$B41)+SUMIFS('Oct Receipts Data'!AA:AA,'Oct Receipts Data'!$B:$B,$A41)</f>
        <v>0</v>
      </c>
      <c r="AF41" s="88">
        <f>SUMIFS('Oct Receipts Data'!AB:AB,'Oct Receipts Data'!$B:$B,$B41)+SUMIFS('Oct Receipts Data'!AB:AB,'Oct Receipts Data'!$B:$B,$A41)</f>
        <v>48.2</v>
      </c>
      <c r="AG41" s="88">
        <f>SUMIFS('Oct Receipts Data'!AC:AC,'Oct Receipts Data'!$B:$B,$B41)+SUMIFS('Oct Receipts Data'!AC:AC,'Oct Receipts Data'!$B:$B,$A41)</f>
        <v>110958.39999999999</v>
      </c>
      <c r="AH41" s="88">
        <f>SUMIFS('Oct Receipts Data'!AD:AD,'Oct Receipts Data'!$B:$B,$B41)+SUMIFS('Oct Receipts Data'!AD:AD,'Oct Receipts Data'!$B:$B,$A41)</f>
        <v>121013.93</v>
      </c>
      <c r="AI41" s="88">
        <f>SUMIFS('Oct Receipts Data'!AE:AE,'Oct Receipts Data'!$B:$B,$B41)+SUMIFS('Oct Receipts Data'!AE:AE,'Oct Receipts Data'!$B:$B,$A41)</f>
        <v>69235.33</v>
      </c>
      <c r="AJ41" s="88">
        <f>SUMIFS('Oct Receipts Data'!AF:AF,'Oct Receipts Data'!$B:$B,$B41)+SUMIFS('Oct Receipts Data'!AF:AF,'Oct Receipts Data'!$B:$B,$A41)</f>
        <v>94665.26</v>
      </c>
      <c r="AK41" s="88">
        <f>SUMIFS('Oct Receipts Data'!AG:AG,'Oct Receipts Data'!$B:$B,$B41)+SUMIFS('Oct Receipts Data'!AG:AG,'Oct Receipts Data'!$B:$B,$A41)</f>
        <v>77180.679999999993</v>
      </c>
    </row>
    <row r="42" spans="1:37" ht="13.8" outlineLevel="1">
      <c r="A42" s="86"/>
      <c r="B42" s="130" t="s">
        <v>68</v>
      </c>
      <c r="C42" s="88">
        <v>1742543</v>
      </c>
      <c r="D42" s="80">
        <f>SUMIFS('PMT Terms'!C:C,'PMT Terms'!B:B,B42)</f>
        <v>60</v>
      </c>
      <c r="E42" s="89">
        <f t="shared" si="8"/>
        <v>1.009174516783804</v>
      </c>
      <c r="F42" s="84">
        <f t="shared" si="10"/>
        <v>1758529.9900000002</v>
      </c>
      <c r="G42" s="88">
        <f>SUMIFS('Oct Receipts Data'!C:C,'Oct Receipts Data'!$B:$B,$B42)+SUMIFS('Oct Receipts Data'!C:C,'Oct Receipts Data'!$B:$B,$A42)</f>
        <v>60048.35</v>
      </c>
      <c r="H42" s="88">
        <f>SUMIFS('Oct Receipts Data'!D:D,'Oct Receipts Data'!$B:$B,$B42)+SUMIFS('Oct Receipts Data'!D:D,'Oct Receipts Data'!$B:$B,$A42)</f>
        <v>9423.91</v>
      </c>
      <c r="I42" s="88">
        <f>SUMIFS('Oct Receipts Data'!E:E,'Oct Receipts Data'!$B:$B,$B42)+SUMIFS('Oct Receipts Data'!E:E,'Oct Receipts Data'!$B:$B,$A42)</f>
        <v>196190.56</v>
      </c>
      <c r="J42" s="88">
        <f>SUMIFS('Oct Receipts Data'!F:F,'Oct Receipts Data'!$B:$B,$B42)+SUMIFS('Oct Receipts Data'!F:F,'Oct Receipts Data'!$B:$B,$A42)</f>
        <v>0</v>
      </c>
      <c r="K42" s="88">
        <f>SUMIFS('Oct Receipts Data'!G:G,'Oct Receipts Data'!$B:$B,$B42)+SUMIFS('Oct Receipts Data'!G:G,'Oct Receipts Data'!$B:$B,$A42)</f>
        <v>4795.2700000000004</v>
      </c>
      <c r="L42" s="88">
        <f>SUMIFS('Oct Receipts Data'!H:H,'Oct Receipts Data'!$B:$B,$B42)+SUMIFS('Oct Receipts Data'!H:H,'Oct Receipts Data'!$B:$B,$A42)</f>
        <v>113563.52</v>
      </c>
      <c r="M42" s="88">
        <f>SUMIFS('Oct Receipts Data'!I:I,'Oct Receipts Data'!$B:$B,$B42)+SUMIFS('Oct Receipts Data'!I:I,'Oct Receipts Data'!$B:$B,$A42)</f>
        <v>110219.19</v>
      </c>
      <c r="N42" s="88">
        <f>SUMIFS('Oct Receipts Data'!J:J,'Oct Receipts Data'!$B:$B,$B42)+SUMIFS('Oct Receipts Data'!J:J,'Oct Receipts Data'!$B:$B,$A42)</f>
        <v>157150.64000000001</v>
      </c>
      <c r="O42" s="88">
        <f>SUMIFS('Oct Receipts Data'!K:K,'Oct Receipts Data'!$B:$B,$B42)+SUMIFS('Oct Receipts Data'!K:K,'Oct Receipts Data'!$B:$B,$A42)</f>
        <v>12990.76</v>
      </c>
      <c r="P42" s="88">
        <f>SUMIFS('Oct Receipts Data'!L:L,'Oct Receipts Data'!$B:$B,$B42)+SUMIFS('Oct Receipts Data'!L:L,'Oct Receipts Data'!$B:$B,$A42)</f>
        <v>15584.53</v>
      </c>
      <c r="Q42" s="88">
        <f>SUMIFS('Oct Receipts Data'!M:M,'Oct Receipts Data'!$B:$B,$B42)+SUMIFS('Oct Receipts Data'!M:M,'Oct Receipts Data'!$B:$B,$A42)</f>
        <v>335.19</v>
      </c>
      <c r="R42" s="88">
        <f>SUMIFS('Oct Receipts Data'!N:N,'Oct Receipts Data'!$B:$B,$B42)+SUMIFS('Oct Receipts Data'!N:N,'Oct Receipts Data'!$B:$B,$A42)</f>
        <v>46219.42</v>
      </c>
      <c r="S42" s="88">
        <f>SUMIFS('Oct Receipts Data'!O:O,'Oct Receipts Data'!$B:$B,$B42)+SUMIFS('Oct Receipts Data'!O:O,'Oct Receipts Data'!$B:$B,$A42)</f>
        <v>350048.23</v>
      </c>
      <c r="T42" s="88">
        <f>SUMIFS('Oct Receipts Data'!P:P,'Oct Receipts Data'!$B:$B,$B42)+SUMIFS('Oct Receipts Data'!P:P,'Oct Receipts Data'!$B:$B,$A42)</f>
        <v>96649.93</v>
      </c>
      <c r="U42" s="88">
        <f>SUMIFS('Oct Receipts Data'!Q:Q,'Oct Receipts Data'!$B:$B,$B42)+SUMIFS('Oct Receipts Data'!Q:Q,'Oct Receipts Data'!$B:$B,$A42)</f>
        <v>11652.42</v>
      </c>
      <c r="V42" s="88">
        <f>SUMIFS('Oct Receipts Data'!R:R,'Oct Receipts Data'!$B:$B,$B42)+SUMIFS('Oct Receipts Data'!R:R,'Oct Receipts Data'!$B:$B,$A42)</f>
        <v>1026.53</v>
      </c>
      <c r="W42" s="88">
        <f>SUMIFS('Oct Receipts Data'!S:S,'Oct Receipts Data'!$B:$B,$B42)+SUMIFS('Oct Receipts Data'!S:S,'Oct Receipts Data'!$B:$B,$A42)</f>
        <v>13953.15</v>
      </c>
      <c r="X42" s="88">
        <f>SUMIFS('Oct Receipts Data'!T:T,'Oct Receipts Data'!$B:$B,$B42)+SUMIFS('Oct Receipts Data'!T:T,'Oct Receipts Data'!$B:$B,$A42)</f>
        <v>165835.60999999999</v>
      </c>
      <c r="Y42" s="88">
        <f>SUMIFS('Oct Receipts Data'!U:U,'Oct Receipts Data'!$B:$B,$B42)+SUMIFS('Oct Receipts Data'!U:U,'Oct Receipts Data'!$B:$B,$A42)</f>
        <v>22843.58</v>
      </c>
      <c r="Z42" s="88">
        <f>SUMIFS('Oct Receipts Data'!V:V,'Oct Receipts Data'!$B:$B,$B42)+SUMIFS('Oct Receipts Data'!V:V,'Oct Receipts Data'!$B:$B,$A42)</f>
        <v>62050.82</v>
      </c>
      <c r="AA42" s="88">
        <f>SUMIFS('Oct Receipts Data'!W:W,'Oct Receipts Data'!$B:$B,$B42)+SUMIFS('Oct Receipts Data'!W:W,'Oct Receipts Data'!$B:$B,$A42)</f>
        <v>83127.09</v>
      </c>
      <c r="AB42" s="88">
        <f>SUMIFS('Oct Receipts Data'!X:X,'Oct Receipts Data'!$B:$B,$B42)+SUMIFS('Oct Receipts Data'!X:X,'Oct Receipts Data'!$B:$B,$A42)</f>
        <v>51199.61</v>
      </c>
      <c r="AC42" s="88">
        <f>SUMIFS('Oct Receipts Data'!Y:Y,'Oct Receipts Data'!$B:$B,$B42)+SUMIFS('Oct Receipts Data'!Y:Y,'Oct Receipts Data'!$B:$B,$A42)</f>
        <v>73007.34</v>
      </c>
      <c r="AD42" s="88">
        <f>SUMIFS('Oct Receipts Data'!Z:Z,'Oct Receipts Data'!$B:$B,$B42)+SUMIFS('Oct Receipts Data'!Z:Z,'Oct Receipts Data'!$B:$B,$A42)</f>
        <v>68981.17</v>
      </c>
      <c r="AE42" s="88">
        <f>SUMIFS('Oct Receipts Data'!AA:AA,'Oct Receipts Data'!$B:$B,$B42)+SUMIFS('Oct Receipts Data'!AA:AA,'Oct Receipts Data'!$B:$B,$A42)</f>
        <v>0</v>
      </c>
      <c r="AF42" s="88">
        <f>SUMIFS('Oct Receipts Data'!AB:AB,'Oct Receipts Data'!$B:$B,$B42)+SUMIFS('Oct Receipts Data'!AB:AB,'Oct Receipts Data'!$B:$B,$A42)</f>
        <v>0</v>
      </c>
      <c r="AG42" s="88">
        <f>SUMIFS('Oct Receipts Data'!AC:AC,'Oct Receipts Data'!$B:$B,$B42)+SUMIFS('Oct Receipts Data'!AC:AC,'Oct Receipts Data'!$B:$B,$A42)</f>
        <v>31341.94</v>
      </c>
      <c r="AH42" s="88">
        <f>SUMIFS('Oct Receipts Data'!AD:AD,'Oct Receipts Data'!$B:$B,$B42)+SUMIFS('Oct Receipts Data'!AD:AD,'Oct Receipts Data'!$B:$B,$A42)</f>
        <v>0</v>
      </c>
      <c r="AI42" s="88">
        <f>SUMIFS('Oct Receipts Data'!AE:AE,'Oct Receipts Data'!$B:$B,$B42)+SUMIFS('Oct Receipts Data'!AE:AE,'Oct Receipts Data'!$B:$B,$A42)</f>
        <v>58.41</v>
      </c>
      <c r="AJ42" s="88">
        <f>SUMIFS('Oct Receipts Data'!AF:AF,'Oct Receipts Data'!$B:$B,$B42)+SUMIFS('Oct Receipts Data'!AF:AF,'Oct Receipts Data'!$B:$B,$A42)</f>
        <v>0</v>
      </c>
      <c r="AK42" s="88">
        <f>SUMIFS('Oct Receipts Data'!AG:AG,'Oct Receipts Data'!$B:$B,$B42)+SUMIFS('Oct Receipts Data'!AG:AG,'Oct Receipts Data'!$B:$B,$A42)</f>
        <v>232.82</v>
      </c>
    </row>
    <row r="43" spans="1:37" ht="13.8" outlineLevel="1">
      <c r="A43" s="86"/>
      <c r="B43" s="130" t="s">
        <v>54</v>
      </c>
      <c r="C43" s="88">
        <v>1187685</v>
      </c>
      <c r="D43" s="80">
        <f>SUMIFS('PMT Terms'!C:C,'PMT Terms'!B:B,B43)</f>
        <v>30</v>
      </c>
      <c r="E43" s="89">
        <f t="shared" si="8"/>
        <v>1.4797291453541974</v>
      </c>
      <c r="F43" s="84">
        <f t="shared" si="10"/>
        <v>1757452.1099999999</v>
      </c>
      <c r="G43" s="88">
        <f>SUMIFS('Oct Receipts Data'!C:C,'Oct Receipts Data'!$B:$B,$B43)+SUMIFS('Oct Receipts Data'!C:C,'Oct Receipts Data'!$B:$B,$A43)</f>
        <v>1554.77</v>
      </c>
      <c r="H43" s="88">
        <f>SUMIFS('Oct Receipts Data'!D:D,'Oct Receipts Data'!$B:$B,$B43)+SUMIFS('Oct Receipts Data'!D:D,'Oct Receipts Data'!$B:$B,$A43)</f>
        <v>2454.9</v>
      </c>
      <c r="I43" s="88">
        <f>SUMIFS('Oct Receipts Data'!E:E,'Oct Receipts Data'!$B:$B,$B43)+SUMIFS('Oct Receipts Data'!E:E,'Oct Receipts Data'!$B:$B,$A43)</f>
        <v>0</v>
      </c>
      <c r="J43" s="88">
        <f>SUMIFS('Oct Receipts Data'!F:F,'Oct Receipts Data'!$B:$B,$B43)+SUMIFS('Oct Receipts Data'!F:F,'Oct Receipts Data'!$B:$B,$A43)</f>
        <v>0</v>
      </c>
      <c r="K43" s="88">
        <f>SUMIFS('Oct Receipts Data'!G:G,'Oct Receipts Data'!$B:$B,$B43)+SUMIFS('Oct Receipts Data'!G:G,'Oct Receipts Data'!$B:$B,$A43)</f>
        <v>0</v>
      </c>
      <c r="L43" s="88">
        <f>SUMIFS('Oct Receipts Data'!H:H,'Oct Receipts Data'!$B:$B,$B43)+SUMIFS('Oct Receipts Data'!H:H,'Oct Receipts Data'!$B:$B,$A43)</f>
        <v>413075.25</v>
      </c>
      <c r="M43" s="88">
        <f>SUMIFS('Oct Receipts Data'!I:I,'Oct Receipts Data'!$B:$B,$B43)+SUMIFS('Oct Receipts Data'!I:I,'Oct Receipts Data'!$B:$B,$A43)</f>
        <v>831568.69</v>
      </c>
      <c r="N43" s="88">
        <f>SUMIFS('Oct Receipts Data'!J:J,'Oct Receipts Data'!$B:$B,$B43)+SUMIFS('Oct Receipts Data'!J:J,'Oct Receipts Data'!$B:$B,$A43)</f>
        <v>0</v>
      </c>
      <c r="O43" s="88">
        <f>SUMIFS('Oct Receipts Data'!K:K,'Oct Receipts Data'!$B:$B,$B43)+SUMIFS('Oct Receipts Data'!K:K,'Oct Receipts Data'!$B:$B,$A43)</f>
        <v>0</v>
      </c>
      <c r="P43" s="88">
        <f>SUMIFS('Oct Receipts Data'!L:L,'Oct Receipts Data'!$B:$B,$B43)+SUMIFS('Oct Receipts Data'!L:L,'Oct Receipts Data'!$B:$B,$A43)</f>
        <v>0</v>
      </c>
      <c r="Q43" s="88">
        <f>SUMIFS('Oct Receipts Data'!M:M,'Oct Receipts Data'!$B:$B,$B43)+SUMIFS('Oct Receipts Data'!M:M,'Oct Receipts Data'!$B:$B,$A43)</f>
        <v>0</v>
      </c>
      <c r="R43" s="88">
        <f>SUMIFS('Oct Receipts Data'!N:N,'Oct Receipts Data'!$B:$B,$B43)+SUMIFS('Oct Receipts Data'!N:N,'Oct Receipts Data'!$B:$B,$A43)</f>
        <v>0</v>
      </c>
      <c r="S43" s="88">
        <f>SUMIFS('Oct Receipts Data'!O:O,'Oct Receipts Data'!$B:$B,$B43)+SUMIFS('Oct Receipts Data'!O:O,'Oct Receipts Data'!$B:$B,$A43)</f>
        <v>16366</v>
      </c>
      <c r="T43" s="88">
        <f>SUMIFS('Oct Receipts Data'!P:P,'Oct Receipts Data'!$B:$B,$B43)+SUMIFS('Oct Receipts Data'!P:P,'Oct Receipts Data'!$B:$B,$A43)</f>
        <v>0</v>
      </c>
      <c r="U43" s="88">
        <f>SUMIFS('Oct Receipts Data'!Q:Q,'Oct Receipts Data'!$B:$B,$B43)+SUMIFS('Oct Receipts Data'!Q:Q,'Oct Receipts Data'!$B:$B,$A43)</f>
        <v>0</v>
      </c>
      <c r="V43" s="88">
        <f>SUMIFS('Oct Receipts Data'!R:R,'Oct Receipts Data'!$B:$B,$B43)+SUMIFS('Oct Receipts Data'!R:R,'Oct Receipts Data'!$B:$B,$A43)</f>
        <v>0</v>
      </c>
      <c r="W43" s="88">
        <f>SUMIFS('Oct Receipts Data'!S:S,'Oct Receipts Data'!$B:$B,$B43)+SUMIFS('Oct Receipts Data'!S:S,'Oct Receipts Data'!$B:$B,$A43)</f>
        <v>348404.96</v>
      </c>
      <c r="X43" s="88">
        <f>SUMIFS('Oct Receipts Data'!T:T,'Oct Receipts Data'!$B:$B,$B43)+SUMIFS('Oct Receipts Data'!T:T,'Oct Receipts Data'!$B:$B,$A43)</f>
        <v>433.24</v>
      </c>
      <c r="Y43" s="88">
        <f>SUMIFS('Oct Receipts Data'!U:U,'Oct Receipts Data'!$B:$B,$B43)+SUMIFS('Oct Receipts Data'!U:U,'Oct Receipts Data'!$B:$B,$A43)</f>
        <v>0</v>
      </c>
      <c r="Z43" s="88">
        <f>SUMIFS('Oct Receipts Data'!V:V,'Oct Receipts Data'!$B:$B,$B43)+SUMIFS('Oct Receipts Data'!V:V,'Oct Receipts Data'!$B:$B,$A43)</f>
        <v>0</v>
      </c>
      <c r="AA43" s="88">
        <f>SUMIFS('Oct Receipts Data'!W:W,'Oct Receipts Data'!$B:$B,$B43)+SUMIFS('Oct Receipts Data'!W:W,'Oct Receipts Data'!$B:$B,$A43)</f>
        <v>107218.8</v>
      </c>
      <c r="AB43" s="88">
        <f>SUMIFS('Oct Receipts Data'!X:X,'Oct Receipts Data'!$B:$B,$B43)+SUMIFS('Oct Receipts Data'!X:X,'Oct Receipts Data'!$B:$B,$A43)</f>
        <v>0</v>
      </c>
      <c r="AC43" s="88">
        <f>SUMIFS('Oct Receipts Data'!Y:Y,'Oct Receipts Data'!$B:$B,$B43)+SUMIFS('Oct Receipts Data'!Y:Y,'Oct Receipts Data'!$B:$B,$A43)</f>
        <v>0</v>
      </c>
      <c r="AD43" s="88">
        <f>SUMIFS('Oct Receipts Data'!Z:Z,'Oct Receipts Data'!$B:$B,$B43)+SUMIFS('Oct Receipts Data'!Z:Z,'Oct Receipts Data'!$B:$B,$A43)</f>
        <v>0</v>
      </c>
      <c r="AE43" s="88">
        <f>SUMIFS('Oct Receipts Data'!AA:AA,'Oct Receipts Data'!$B:$B,$B43)+SUMIFS('Oct Receipts Data'!AA:AA,'Oct Receipts Data'!$B:$B,$A43)</f>
        <v>0</v>
      </c>
      <c r="AF43" s="88">
        <f>SUMIFS('Oct Receipts Data'!AB:AB,'Oct Receipts Data'!$B:$B,$B43)+SUMIFS('Oct Receipts Data'!AB:AB,'Oct Receipts Data'!$B:$B,$A43)</f>
        <v>2170.56</v>
      </c>
      <c r="AG43" s="88">
        <f>SUMIFS('Oct Receipts Data'!AC:AC,'Oct Receipts Data'!$B:$B,$B43)+SUMIFS('Oct Receipts Data'!AC:AC,'Oct Receipts Data'!$B:$B,$A43)</f>
        <v>0</v>
      </c>
      <c r="AH43" s="88">
        <f>SUMIFS('Oct Receipts Data'!AD:AD,'Oct Receipts Data'!$B:$B,$B43)+SUMIFS('Oct Receipts Data'!AD:AD,'Oct Receipts Data'!$B:$B,$A43)</f>
        <v>34204.94</v>
      </c>
      <c r="AI43" s="88">
        <f>SUMIFS('Oct Receipts Data'!AE:AE,'Oct Receipts Data'!$B:$B,$B43)+SUMIFS('Oct Receipts Data'!AE:AE,'Oct Receipts Data'!$B:$B,$A43)</f>
        <v>0</v>
      </c>
      <c r="AJ43" s="88">
        <f>SUMIFS('Oct Receipts Data'!AF:AF,'Oct Receipts Data'!$B:$B,$B43)+SUMIFS('Oct Receipts Data'!AF:AF,'Oct Receipts Data'!$B:$B,$A43)</f>
        <v>0</v>
      </c>
      <c r="AK43" s="88">
        <f>SUMIFS('Oct Receipts Data'!AG:AG,'Oct Receipts Data'!$B:$B,$B43)+SUMIFS('Oct Receipts Data'!AG:AG,'Oct Receipts Data'!$B:$B,$A43)</f>
        <v>0</v>
      </c>
    </row>
    <row r="44" spans="1:37" ht="13.8" outlineLevel="1">
      <c r="A44" s="86"/>
      <c r="B44" s="130" t="s">
        <v>520</v>
      </c>
      <c r="C44" s="88">
        <v>1023065</v>
      </c>
      <c r="D44" s="80">
        <f>SUMIFS('PMT Terms'!C:C,'PMT Terms'!B:B,B44)</f>
        <v>60</v>
      </c>
      <c r="E44" s="89">
        <f t="shared" si="8"/>
        <v>1.7072565575012337</v>
      </c>
      <c r="F44" s="84">
        <f t="shared" si="10"/>
        <v>1746634.4299999997</v>
      </c>
      <c r="G44" s="88">
        <f>SUMIFS('Oct Receipts Data'!C:C,'Oct Receipts Data'!$B:$B,$B44)+SUMIFS('Oct Receipts Data'!C:C,'Oct Receipts Data'!$B:$B,$A44)</f>
        <v>176.47</v>
      </c>
      <c r="H44" s="88">
        <f>SUMIFS('Oct Receipts Data'!D:D,'Oct Receipts Data'!$B:$B,$B44)+SUMIFS('Oct Receipts Data'!D:D,'Oct Receipts Data'!$B:$B,$A44)</f>
        <v>341.64</v>
      </c>
      <c r="I44" s="88">
        <f>SUMIFS('Oct Receipts Data'!E:E,'Oct Receipts Data'!$B:$B,$B44)+SUMIFS('Oct Receipts Data'!E:E,'Oct Receipts Data'!$B:$B,$A44)</f>
        <v>259229.31</v>
      </c>
      <c r="J44" s="88">
        <f>SUMIFS('Oct Receipts Data'!F:F,'Oct Receipts Data'!$B:$B,$B44)+SUMIFS('Oct Receipts Data'!F:F,'Oct Receipts Data'!$B:$B,$A44)</f>
        <v>124223.94</v>
      </c>
      <c r="K44" s="88">
        <f>SUMIFS('Oct Receipts Data'!G:G,'Oct Receipts Data'!$B:$B,$B44)+SUMIFS('Oct Receipts Data'!G:G,'Oct Receipts Data'!$B:$B,$A44)</f>
        <v>144417.95000000001</v>
      </c>
      <c r="L44" s="88">
        <f>SUMIFS('Oct Receipts Data'!H:H,'Oct Receipts Data'!$B:$B,$B44)+SUMIFS('Oct Receipts Data'!H:H,'Oct Receipts Data'!$B:$B,$A44)</f>
        <v>998.16</v>
      </c>
      <c r="M44" s="88">
        <f>SUMIFS('Oct Receipts Data'!I:I,'Oct Receipts Data'!$B:$B,$B44)+SUMIFS('Oct Receipts Data'!I:I,'Oct Receipts Data'!$B:$B,$A44)</f>
        <v>524.88</v>
      </c>
      <c r="N44" s="88">
        <f>SUMIFS('Oct Receipts Data'!J:J,'Oct Receipts Data'!$B:$B,$B44)+SUMIFS('Oct Receipts Data'!J:J,'Oct Receipts Data'!$B:$B,$A44)</f>
        <v>228.96</v>
      </c>
      <c r="O44" s="88">
        <f>SUMIFS('Oct Receipts Data'!K:K,'Oct Receipts Data'!$B:$B,$B44)+SUMIFS('Oct Receipts Data'!K:K,'Oct Receipts Data'!$B:$B,$A44)</f>
        <v>262.44</v>
      </c>
      <c r="P44" s="88">
        <f>SUMIFS('Oct Receipts Data'!L:L,'Oct Receipts Data'!$B:$B,$B44)+SUMIFS('Oct Receipts Data'!L:L,'Oct Receipts Data'!$B:$B,$A44)</f>
        <v>587.04</v>
      </c>
      <c r="Q44" s="88">
        <f>SUMIFS('Oct Receipts Data'!M:M,'Oct Receipts Data'!$B:$B,$B44)+SUMIFS('Oct Receipts Data'!M:M,'Oct Receipts Data'!$B:$B,$A44)</f>
        <v>491.4</v>
      </c>
      <c r="R44" s="88">
        <f>SUMIFS('Oct Receipts Data'!N:N,'Oct Receipts Data'!$B:$B,$B44)+SUMIFS('Oct Receipts Data'!N:N,'Oct Receipts Data'!$B:$B,$A44)</f>
        <v>49650.6</v>
      </c>
      <c r="S44" s="88">
        <f>SUMIFS('Oct Receipts Data'!O:O,'Oct Receipts Data'!$B:$B,$B44)+SUMIFS('Oct Receipts Data'!O:O,'Oct Receipts Data'!$B:$B,$A44)</f>
        <v>24733.32</v>
      </c>
      <c r="T44" s="88">
        <f>SUMIFS('Oct Receipts Data'!P:P,'Oct Receipts Data'!$B:$B,$B44)+SUMIFS('Oct Receipts Data'!P:P,'Oct Receipts Data'!$B:$B,$A44)</f>
        <v>228.96</v>
      </c>
      <c r="U44" s="88">
        <f>SUMIFS('Oct Receipts Data'!Q:Q,'Oct Receipts Data'!$B:$B,$B44)+SUMIFS('Oct Receipts Data'!Q:Q,'Oct Receipts Data'!$B:$B,$A44)</f>
        <v>677.19</v>
      </c>
      <c r="V44" s="88">
        <f>SUMIFS('Oct Receipts Data'!R:R,'Oct Receipts Data'!$B:$B,$B44)+SUMIFS('Oct Receipts Data'!R:R,'Oct Receipts Data'!$B:$B,$A44)</f>
        <v>203230.65</v>
      </c>
      <c r="W44" s="88">
        <f>SUMIFS('Oct Receipts Data'!S:S,'Oct Receipts Data'!$B:$B,$B44)+SUMIFS('Oct Receipts Data'!S:S,'Oct Receipts Data'!$B:$B,$A44)</f>
        <v>228630.46</v>
      </c>
      <c r="X44" s="88">
        <f>SUMIFS('Oct Receipts Data'!T:T,'Oct Receipts Data'!$B:$B,$B44)+SUMIFS('Oct Receipts Data'!T:T,'Oct Receipts Data'!$B:$B,$A44)</f>
        <v>48516.72</v>
      </c>
      <c r="Y44" s="88">
        <f>SUMIFS('Oct Receipts Data'!U:U,'Oct Receipts Data'!$B:$B,$B44)+SUMIFS('Oct Receipts Data'!U:U,'Oct Receipts Data'!$B:$B,$A44)</f>
        <v>635.16</v>
      </c>
      <c r="Z44" s="88">
        <f>SUMIFS('Oct Receipts Data'!V:V,'Oct Receipts Data'!$B:$B,$B44)+SUMIFS('Oct Receipts Data'!V:V,'Oct Receipts Data'!$B:$B,$A44)</f>
        <v>369.96</v>
      </c>
      <c r="AA44" s="88">
        <f>SUMIFS('Oct Receipts Data'!W:W,'Oct Receipts Data'!$B:$B,$B44)+SUMIFS('Oct Receipts Data'!W:W,'Oct Receipts Data'!$B:$B,$A44)</f>
        <v>1461.9</v>
      </c>
      <c r="AB44" s="88">
        <f>SUMIFS('Oct Receipts Data'!X:X,'Oct Receipts Data'!$B:$B,$B44)+SUMIFS('Oct Receipts Data'!X:X,'Oct Receipts Data'!$B:$B,$A44)</f>
        <v>0</v>
      </c>
      <c r="AC44" s="88">
        <f>SUMIFS('Oct Receipts Data'!Y:Y,'Oct Receipts Data'!$B:$B,$B44)+SUMIFS('Oct Receipts Data'!Y:Y,'Oct Receipts Data'!$B:$B,$A44)</f>
        <v>1219.8</v>
      </c>
      <c r="AD44" s="88">
        <f>SUMIFS('Oct Receipts Data'!Z:Z,'Oct Receipts Data'!$B:$B,$B44)+SUMIFS('Oct Receipts Data'!Z:Z,'Oct Receipts Data'!$B:$B,$A44)</f>
        <v>38.159999999999997</v>
      </c>
      <c r="AE44" s="88">
        <f>SUMIFS('Oct Receipts Data'!AA:AA,'Oct Receipts Data'!$B:$B,$B44)+SUMIFS('Oct Receipts Data'!AA:AA,'Oct Receipts Data'!$B:$B,$A44)</f>
        <v>270928.2</v>
      </c>
      <c r="AF44" s="88">
        <f>SUMIFS('Oct Receipts Data'!AB:AB,'Oct Receipts Data'!$B:$B,$B44)+SUMIFS('Oct Receipts Data'!AB:AB,'Oct Receipts Data'!$B:$B,$A44)</f>
        <v>3312.12</v>
      </c>
      <c r="AG44" s="88">
        <f>SUMIFS('Oct Receipts Data'!AC:AC,'Oct Receipts Data'!$B:$B,$B44)+SUMIFS('Oct Receipts Data'!AC:AC,'Oct Receipts Data'!$B:$B,$A44)</f>
        <v>1882.2</v>
      </c>
      <c r="AH44" s="88">
        <f>SUMIFS('Oct Receipts Data'!AD:AD,'Oct Receipts Data'!$B:$B,$B44)+SUMIFS('Oct Receipts Data'!AD:AD,'Oct Receipts Data'!$B:$B,$A44)</f>
        <v>61.74</v>
      </c>
      <c r="AI44" s="88">
        <f>SUMIFS('Oct Receipts Data'!AE:AE,'Oct Receipts Data'!$B:$B,$B44)+SUMIFS('Oct Receipts Data'!AE:AE,'Oct Receipts Data'!$B:$B,$A44)</f>
        <v>65591.490000000005</v>
      </c>
      <c r="AJ44" s="88">
        <f>SUMIFS('Oct Receipts Data'!AF:AF,'Oct Receipts Data'!$B:$B,$B44)+SUMIFS('Oct Receipts Data'!AF:AF,'Oct Receipts Data'!$B:$B,$A44)</f>
        <v>142067.60999999999</v>
      </c>
      <c r="AK44" s="88">
        <f>SUMIFS('Oct Receipts Data'!AG:AG,'Oct Receipts Data'!$B:$B,$B44)+SUMIFS('Oct Receipts Data'!AG:AG,'Oct Receipts Data'!$B:$B,$A44)</f>
        <v>171916</v>
      </c>
    </row>
    <row r="45" spans="1:37" ht="13.8" outlineLevel="1">
      <c r="A45" s="86"/>
      <c r="B45" s="130" t="s">
        <v>69</v>
      </c>
      <c r="C45" s="88">
        <v>1748702</v>
      </c>
      <c r="D45" s="80">
        <f>SUMIFS('PMT Terms'!C:C,'PMT Terms'!B:B,B45)</f>
        <v>30</v>
      </c>
      <c r="E45" s="89">
        <f t="shared" si="8"/>
        <v>0.93819920146485813</v>
      </c>
      <c r="F45" s="84">
        <f t="shared" si="10"/>
        <v>1640630.8200000003</v>
      </c>
      <c r="G45" s="88">
        <f>SUMIFS('Oct Receipts Data'!C:C,'Oct Receipts Data'!$B:$B,$B45)+SUMIFS('Oct Receipts Data'!C:C,'Oct Receipts Data'!$B:$B,$A45)</f>
        <v>91696</v>
      </c>
      <c r="H45" s="88">
        <f>SUMIFS('Oct Receipts Data'!D:D,'Oct Receipts Data'!$B:$B,$B45)+SUMIFS('Oct Receipts Data'!D:D,'Oct Receipts Data'!$B:$B,$A45)</f>
        <v>0</v>
      </c>
      <c r="I45" s="88">
        <f>SUMIFS('Oct Receipts Data'!E:E,'Oct Receipts Data'!$B:$B,$B45)+SUMIFS('Oct Receipts Data'!E:E,'Oct Receipts Data'!$B:$B,$A45)</f>
        <v>46</v>
      </c>
      <c r="J45" s="88">
        <f>SUMIFS('Oct Receipts Data'!F:F,'Oct Receipts Data'!$B:$B,$B45)+SUMIFS('Oct Receipts Data'!F:F,'Oct Receipts Data'!$B:$B,$A45)</f>
        <v>1048.06</v>
      </c>
      <c r="K45" s="88">
        <f>SUMIFS('Oct Receipts Data'!G:G,'Oct Receipts Data'!$B:$B,$B45)+SUMIFS('Oct Receipts Data'!G:G,'Oct Receipts Data'!$B:$B,$A45)</f>
        <v>0</v>
      </c>
      <c r="L45" s="88">
        <f>SUMIFS('Oct Receipts Data'!H:H,'Oct Receipts Data'!$B:$B,$B45)+SUMIFS('Oct Receipts Data'!H:H,'Oct Receipts Data'!$B:$B,$A45)</f>
        <v>3612</v>
      </c>
      <c r="M45" s="88">
        <f>SUMIFS('Oct Receipts Data'!I:I,'Oct Receipts Data'!$B:$B,$B45)+SUMIFS('Oct Receipts Data'!I:I,'Oct Receipts Data'!$B:$B,$A45)</f>
        <v>276684.08</v>
      </c>
      <c r="N45" s="88">
        <f>SUMIFS('Oct Receipts Data'!J:J,'Oct Receipts Data'!$B:$B,$B45)+SUMIFS('Oct Receipts Data'!J:J,'Oct Receipts Data'!$B:$B,$A45)</f>
        <v>106382.2</v>
      </c>
      <c r="O45" s="88">
        <f>SUMIFS('Oct Receipts Data'!K:K,'Oct Receipts Data'!$B:$B,$B45)+SUMIFS('Oct Receipts Data'!K:K,'Oct Receipts Data'!$B:$B,$A45)</f>
        <v>2374</v>
      </c>
      <c r="P45" s="88">
        <f>SUMIFS('Oct Receipts Data'!L:L,'Oct Receipts Data'!$B:$B,$B45)+SUMIFS('Oct Receipts Data'!L:L,'Oct Receipts Data'!$B:$B,$A45)</f>
        <v>0</v>
      </c>
      <c r="Q45" s="88">
        <f>SUMIFS('Oct Receipts Data'!M:M,'Oct Receipts Data'!$B:$B,$B45)+SUMIFS('Oct Receipts Data'!M:M,'Oct Receipts Data'!$B:$B,$A45)</f>
        <v>1338.56</v>
      </c>
      <c r="R45" s="88">
        <f>SUMIFS('Oct Receipts Data'!N:N,'Oct Receipts Data'!$B:$B,$B45)+SUMIFS('Oct Receipts Data'!N:N,'Oct Receipts Data'!$B:$B,$A45)</f>
        <v>3713.2</v>
      </c>
      <c r="S45" s="88">
        <f>SUMIFS('Oct Receipts Data'!O:O,'Oct Receipts Data'!$B:$B,$B45)+SUMIFS('Oct Receipts Data'!O:O,'Oct Receipts Data'!$B:$B,$A45)</f>
        <v>441183</v>
      </c>
      <c r="T45" s="88">
        <f>SUMIFS('Oct Receipts Data'!P:P,'Oct Receipts Data'!$B:$B,$B45)+SUMIFS('Oct Receipts Data'!P:P,'Oct Receipts Data'!$B:$B,$A45)</f>
        <v>6748.8</v>
      </c>
      <c r="U45" s="88">
        <f>SUMIFS('Oct Receipts Data'!Q:Q,'Oct Receipts Data'!$B:$B,$B45)+SUMIFS('Oct Receipts Data'!Q:Q,'Oct Receipts Data'!$B:$B,$A45)</f>
        <v>0</v>
      </c>
      <c r="V45" s="88">
        <f>SUMIFS('Oct Receipts Data'!R:R,'Oct Receipts Data'!$B:$B,$B45)+SUMIFS('Oct Receipts Data'!R:R,'Oct Receipts Data'!$B:$B,$A45)</f>
        <v>1748</v>
      </c>
      <c r="W45" s="88">
        <f>SUMIFS('Oct Receipts Data'!S:S,'Oct Receipts Data'!$B:$B,$B45)+SUMIFS('Oct Receipts Data'!S:S,'Oct Receipts Data'!$B:$B,$A45)</f>
        <v>135644</v>
      </c>
      <c r="X45" s="88">
        <f>SUMIFS('Oct Receipts Data'!T:T,'Oct Receipts Data'!$B:$B,$B45)+SUMIFS('Oct Receipts Data'!T:T,'Oct Receipts Data'!$B:$B,$A45)</f>
        <v>168469.2</v>
      </c>
      <c r="Y45" s="88">
        <f>SUMIFS('Oct Receipts Data'!U:U,'Oct Receipts Data'!$B:$B,$B45)+SUMIFS('Oct Receipts Data'!U:U,'Oct Receipts Data'!$B:$B,$A45)</f>
        <v>3209</v>
      </c>
      <c r="Z45" s="88">
        <f>SUMIFS('Oct Receipts Data'!V:V,'Oct Receipts Data'!$B:$B,$B45)+SUMIFS('Oct Receipts Data'!V:V,'Oct Receipts Data'!$B:$B,$A45)</f>
        <v>1296</v>
      </c>
      <c r="AA45" s="88">
        <f>SUMIFS('Oct Receipts Data'!W:W,'Oct Receipts Data'!$B:$B,$B45)+SUMIFS('Oct Receipts Data'!W:W,'Oct Receipts Data'!$B:$B,$A45)</f>
        <v>75</v>
      </c>
      <c r="AB45" s="88">
        <f>SUMIFS('Oct Receipts Data'!X:X,'Oct Receipts Data'!$B:$B,$B45)+SUMIFS('Oct Receipts Data'!X:X,'Oct Receipts Data'!$B:$B,$A45)</f>
        <v>2703.28</v>
      </c>
      <c r="AC45" s="88">
        <f>SUMIFS('Oct Receipts Data'!Y:Y,'Oct Receipts Data'!$B:$B,$B45)+SUMIFS('Oct Receipts Data'!Y:Y,'Oct Receipts Data'!$B:$B,$A45)</f>
        <v>36293.279999999999</v>
      </c>
      <c r="AD45" s="88">
        <f>SUMIFS('Oct Receipts Data'!Z:Z,'Oct Receipts Data'!$B:$B,$B45)+SUMIFS('Oct Receipts Data'!Z:Z,'Oct Receipts Data'!$B:$B,$A45)</f>
        <v>326743.28000000003</v>
      </c>
      <c r="AE45" s="88">
        <f>SUMIFS('Oct Receipts Data'!AA:AA,'Oct Receipts Data'!$B:$B,$B45)+SUMIFS('Oct Receipts Data'!AA:AA,'Oct Receipts Data'!$B:$B,$A45)</f>
        <v>0</v>
      </c>
      <c r="AF45" s="88">
        <f>SUMIFS('Oct Receipts Data'!AB:AB,'Oct Receipts Data'!$B:$B,$B45)+SUMIFS('Oct Receipts Data'!AB:AB,'Oct Receipts Data'!$B:$B,$A45)</f>
        <v>0</v>
      </c>
      <c r="AG45" s="88">
        <f>SUMIFS('Oct Receipts Data'!AC:AC,'Oct Receipts Data'!$B:$B,$B45)+SUMIFS('Oct Receipts Data'!AC:AC,'Oct Receipts Data'!$B:$B,$A45)</f>
        <v>20898.759999999998</v>
      </c>
      <c r="AH45" s="88">
        <f>SUMIFS('Oct Receipts Data'!AD:AD,'Oct Receipts Data'!$B:$B,$B45)+SUMIFS('Oct Receipts Data'!AD:AD,'Oct Receipts Data'!$B:$B,$A45)</f>
        <v>2067.04</v>
      </c>
      <c r="AI45" s="88">
        <f>SUMIFS('Oct Receipts Data'!AE:AE,'Oct Receipts Data'!$B:$B,$B45)+SUMIFS('Oct Receipts Data'!AE:AE,'Oct Receipts Data'!$B:$B,$A45)</f>
        <v>5813.28</v>
      </c>
      <c r="AJ45" s="88">
        <f>SUMIFS('Oct Receipts Data'!AF:AF,'Oct Receipts Data'!$B:$B,$B45)+SUMIFS('Oct Receipts Data'!AF:AF,'Oct Receipts Data'!$B:$B,$A45)</f>
        <v>844.8</v>
      </c>
      <c r="AK45" s="88">
        <f>SUMIFS('Oct Receipts Data'!AG:AG,'Oct Receipts Data'!$B:$B,$B45)+SUMIFS('Oct Receipts Data'!AG:AG,'Oct Receipts Data'!$B:$B,$A45)</f>
        <v>0</v>
      </c>
    </row>
    <row r="46" spans="1:37" ht="13.8" outlineLevel="1">
      <c r="A46" s="86"/>
      <c r="B46" s="130" t="s">
        <v>73</v>
      </c>
      <c r="C46" s="88">
        <v>823698</v>
      </c>
      <c r="D46" s="80">
        <f>SUMIFS('PMT Terms'!C:C,'PMT Terms'!B:B,B46)</f>
        <v>45</v>
      </c>
      <c r="E46" s="89">
        <f t="shared" si="8"/>
        <v>1.898962143892543</v>
      </c>
      <c r="F46" s="84">
        <f t="shared" si="10"/>
        <v>1564171.3199999998</v>
      </c>
      <c r="G46" s="88">
        <f>SUMIFS('Oct Receipts Data'!C:C,'Oct Receipts Data'!$B:$B,$B46)+SUMIFS('Oct Receipts Data'!C:C,'Oct Receipts Data'!$B:$B,$A46)</f>
        <v>0</v>
      </c>
      <c r="H46" s="88">
        <f>SUMIFS('Oct Receipts Data'!D:D,'Oct Receipts Data'!$B:$B,$B46)+SUMIFS('Oct Receipts Data'!D:D,'Oct Receipts Data'!$B:$B,$A46)</f>
        <v>106907.04</v>
      </c>
      <c r="I46" s="88">
        <f>SUMIFS('Oct Receipts Data'!E:E,'Oct Receipts Data'!$B:$B,$B46)+SUMIFS('Oct Receipts Data'!E:E,'Oct Receipts Data'!$B:$B,$A46)</f>
        <v>320805.21999999997</v>
      </c>
      <c r="J46" s="88">
        <f>SUMIFS('Oct Receipts Data'!F:F,'Oct Receipts Data'!$B:$B,$B46)+SUMIFS('Oct Receipts Data'!F:F,'Oct Receipts Data'!$B:$B,$A46)</f>
        <v>1472.88</v>
      </c>
      <c r="K46" s="88">
        <f>SUMIFS('Oct Receipts Data'!G:G,'Oct Receipts Data'!$B:$B,$B46)+SUMIFS('Oct Receipts Data'!G:G,'Oct Receipts Data'!$B:$B,$A46)</f>
        <v>631.44000000000005</v>
      </c>
      <c r="L46" s="88">
        <f>SUMIFS('Oct Receipts Data'!H:H,'Oct Receipts Data'!$B:$B,$B46)+SUMIFS('Oct Receipts Data'!H:H,'Oct Receipts Data'!$B:$B,$A46)</f>
        <v>4888.76</v>
      </c>
      <c r="M46" s="88">
        <f>SUMIFS('Oct Receipts Data'!I:I,'Oct Receipts Data'!$B:$B,$B46)+SUMIFS('Oct Receipts Data'!I:I,'Oct Receipts Data'!$B:$B,$A46)</f>
        <v>0</v>
      </c>
      <c r="N46" s="88">
        <f>SUMIFS('Oct Receipts Data'!J:J,'Oct Receipts Data'!$B:$B,$B46)+SUMIFS('Oct Receipts Data'!J:J,'Oct Receipts Data'!$B:$B,$A46)</f>
        <v>0</v>
      </c>
      <c r="O46" s="88">
        <f>SUMIFS('Oct Receipts Data'!K:K,'Oct Receipts Data'!$B:$B,$B46)+SUMIFS('Oct Receipts Data'!K:K,'Oct Receipts Data'!$B:$B,$A46)</f>
        <v>0</v>
      </c>
      <c r="P46" s="88">
        <f>SUMIFS('Oct Receipts Data'!L:L,'Oct Receipts Data'!$B:$B,$B46)+SUMIFS('Oct Receipts Data'!L:L,'Oct Receipts Data'!$B:$B,$A46)</f>
        <v>768</v>
      </c>
      <c r="Q46" s="88">
        <f>SUMIFS('Oct Receipts Data'!M:M,'Oct Receipts Data'!$B:$B,$B46)+SUMIFS('Oct Receipts Data'!M:M,'Oct Receipts Data'!$B:$B,$A46)</f>
        <v>0</v>
      </c>
      <c r="R46" s="88">
        <f>SUMIFS('Oct Receipts Data'!N:N,'Oct Receipts Data'!$B:$B,$B46)+SUMIFS('Oct Receipts Data'!N:N,'Oct Receipts Data'!$B:$B,$A46)</f>
        <v>20.99</v>
      </c>
      <c r="S46" s="88">
        <f>SUMIFS('Oct Receipts Data'!O:O,'Oct Receipts Data'!$B:$B,$B46)+SUMIFS('Oct Receipts Data'!O:O,'Oct Receipts Data'!$B:$B,$A46)</f>
        <v>7940.4</v>
      </c>
      <c r="T46" s="88">
        <f>SUMIFS('Oct Receipts Data'!P:P,'Oct Receipts Data'!$B:$B,$B46)+SUMIFS('Oct Receipts Data'!P:P,'Oct Receipts Data'!$B:$B,$A46)</f>
        <v>976.8</v>
      </c>
      <c r="U46" s="88">
        <f>SUMIFS('Oct Receipts Data'!Q:Q,'Oct Receipts Data'!$B:$B,$B46)+SUMIFS('Oct Receipts Data'!Q:Q,'Oct Receipts Data'!$B:$B,$A46)</f>
        <v>0</v>
      </c>
      <c r="V46" s="88">
        <f>SUMIFS('Oct Receipts Data'!R:R,'Oct Receipts Data'!$B:$B,$B46)+SUMIFS('Oct Receipts Data'!R:R,'Oct Receipts Data'!$B:$B,$A46)</f>
        <v>28204.32</v>
      </c>
      <c r="W46" s="88">
        <f>SUMIFS('Oct Receipts Data'!S:S,'Oct Receipts Data'!$B:$B,$B46)+SUMIFS('Oct Receipts Data'!S:S,'Oct Receipts Data'!$B:$B,$A46)</f>
        <v>286648.03999999998</v>
      </c>
      <c r="X46" s="88">
        <f>SUMIFS('Oct Receipts Data'!T:T,'Oct Receipts Data'!$B:$B,$B46)+SUMIFS('Oct Receipts Data'!T:T,'Oct Receipts Data'!$B:$B,$A46)</f>
        <v>22212.48</v>
      </c>
      <c r="Y46" s="88">
        <f>SUMIFS('Oct Receipts Data'!U:U,'Oct Receipts Data'!$B:$B,$B46)+SUMIFS('Oct Receipts Data'!U:U,'Oct Receipts Data'!$B:$B,$A46)</f>
        <v>0</v>
      </c>
      <c r="Z46" s="88">
        <f>SUMIFS('Oct Receipts Data'!V:V,'Oct Receipts Data'!$B:$B,$B46)+SUMIFS('Oct Receipts Data'!V:V,'Oct Receipts Data'!$B:$B,$A46)</f>
        <v>473.24</v>
      </c>
      <c r="AA46" s="88">
        <f>SUMIFS('Oct Receipts Data'!W:W,'Oct Receipts Data'!$B:$B,$B46)+SUMIFS('Oct Receipts Data'!W:W,'Oct Receipts Data'!$B:$B,$A46)</f>
        <v>0</v>
      </c>
      <c r="AB46" s="88">
        <f>SUMIFS('Oct Receipts Data'!X:X,'Oct Receipts Data'!$B:$B,$B46)+SUMIFS('Oct Receipts Data'!X:X,'Oct Receipts Data'!$B:$B,$A46)</f>
        <v>218927.87</v>
      </c>
      <c r="AC46" s="88">
        <f>SUMIFS('Oct Receipts Data'!Y:Y,'Oct Receipts Data'!$B:$B,$B46)+SUMIFS('Oct Receipts Data'!Y:Y,'Oct Receipts Data'!$B:$B,$A46)</f>
        <v>21910.62</v>
      </c>
      <c r="AD46" s="88">
        <f>SUMIFS('Oct Receipts Data'!Z:Z,'Oct Receipts Data'!$B:$B,$B46)+SUMIFS('Oct Receipts Data'!Z:Z,'Oct Receipts Data'!$B:$B,$A46)</f>
        <v>8231.82</v>
      </c>
      <c r="AE46" s="88">
        <f>SUMIFS('Oct Receipts Data'!AA:AA,'Oct Receipts Data'!$B:$B,$B46)+SUMIFS('Oct Receipts Data'!AA:AA,'Oct Receipts Data'!$B:$B,$A46)</f>
        <v>0</v>
      </c>
      <c r="AF46" s="88">
        <f>SUMIFS('Oct Receipts Data'!AB:AB,'Oct Receipts Data'!$B:$B,$B46)+SUMIFS('Oct Receipts Data'!AB:AB,'Oct Receipts Data'!$B:$B,$A46)</f>
        <v>0</v>
      </c>
      <c r="AG46" s="88">
        <f>SUMIFS('Oct Receipts Data'!AC:AC,'Oct Receipts Data'!$B:$B,$B46)+SUMIFS('Oct Receipts Data'!AC:AC,'Oct Receipts Data'!$B:$B,$A46)</f>
        <v>0</v>
      </c>
      <c r="AH46" s="88">
        <f>SUMIFS('Oct Receipts Data'!AD:AD,'Oct Receipts Data'!$B:$B,$B46)+SUMIFS('Oct Receipts Data'!AD:AD,'Oct Receipts Data'!$B:$B,$A46)</f>
        <v>4051.07</v>
      </c>
      <c r="AI46" s="88">
        <f>SUMIFS('Oct Receipts Data'!AE:AE,'Oct Receipts Data'!$B:$B,$B46)+SUMIFS('Oct Receipts Data'!AE:AE,'Oct Receipts Data'!$B:$B,$A46)</f>
        <v>261747.73</v>
      </c>
      <c r="AJ46" s="88">
        <f>SUMIFS('Oct Receipts Data'!AF:AF,'Oct Receipts Data'!$B:$B,$B46)+SUMIFS('Oct Receipts Data'!AF:AF,'Oct Receipts Data'!$B:$B,$A46)</f>
        <v>179616.04</v>
      </c>
      <c r="AK46" s="88">
        <f>SUMIFS('Oct Receipts Data'!AG:AG,'Oct Receipts Data'!$B:$B,$B46)+SUMIFS('Oct Receipts Data'!AG:AG,'Oct Receipts Data'!$B:$B,$A46)</f>
        <v>87736.56</v>
      </c>
    </row>
    <row r="47" spans="1:37" ht="13.8" outlineLevel="1">
      <c r="A47" s="86"/>
      <c r="B47" s="130" t="s">
        <v>509</v>
      </c>
      <c r="C47" s="88">
        <v>1600000</v>
      </c>
      <c r="D47" s="80">
        <f>SUMIFS('PMT Terms'!C:C,'PMT Terms'!B:B,B47)</f>
        <v>60</v>
      </c>
      <c r="E47" s="89">
        <f t="shared" si="8"/>
        <v>0.91922741875000002</v>
      </c>
      <c r="F47" s="84">
        <f t="shared" si="10"/>
        <v>1470763.87</v>
      </c>
      <c r="G47" s="88">
        <f>SUMIFS('Oct Receipts Data'!C:C,'Oct Receipts Data'!$B:$B,$B47)+SUMIFS('Oct Receipts Data'!C:C,'Oct Receipts Data'!$B:$B,$A47)</f>
        <v>0</v>
      </c>
      <c r="H47" s="88">
        <f>SUMIFS('Oct Receipts Data'!D:D,'Oct Receipts Data'!$B:$B,$B47)+SUMIFS('Oct Receipts Data'!D:D,'Oct Receipts Data'!$B:$B,$A47)</f>
        <v>36180</v>
      </c>
      <c r="I47" s="88">
        <f>SUMIFS('Oct Receipts Data'!E:E,'Oct Receipts Data'!$B:$B,$B47)+SUMIFS('Oct Receipts Data'!E:E,'Oct Receipts Data'!$B:$B,$A47)</f>
        <v>59341.68</v>
      </c>
      <c r="J47" s="88">
        <f>SUMIFS('Oct Receipts Data'!F:F,'Oct Receipts Data'!$B:$B,$B47)+SUMIFS('Oct Receipts Data'!F:F,'Oct Receipts Data'!$B:$B,$A47)</f>
        <v>0</v>
      </c>
      <c r="K47" s="88">
        <f>SUMIFS('Oct Receipts Data'!G:G,'Oct Receipts Data'!$B:$B,$B47)+SUMIFS('Oct Receipts Data'!G:G,'Oct Receipts Data'!$B:$B,$A47)</f>
        <v>1838.16</v>
      </c>
      <c r="L47" s="88">
        <f>SUMIFS('Oct Receipts Data'!H:H,'Oct Receipts Data'!$B:$B,$B47)+SUMIFS('Oct Receipts Data'!H:H,'Oct Receipts Data'!$B:$B,$A47)</f>
        <v>24095.88</v>
      </c>
      <c r="M47" s="88">
        <f>SUMIFS('Oct Receipts Data'!I:I,'Oct Receipts Data'!$B:$B,$B47)+SUMIFS('Oct Receipts Data'!I:I,'Oct Receipts Data'!$B:$B,$A47)</f>
        <v>9632.52</v>
      </c>
      <c r="N47" s="88">
        <f>SUMIFS('Oct Receipts Data'!J:J,'Oct Receipts Data'!$B:$B,$B47)+SUMIFS('Oct Receipts Data'!J:J,'Oct Receipts Data'!$B:$B,$A47)</f>
        <v>0</v>
      </c>
      <c r="O47" s="88">
        <f>SUMIFS('Oct Receipts Data'!K:K,'Oct Receipts Data'!$B:$B,$B47)+SUMIFS('Oct Receipts Data'!K:K,'Oct Receipts Data'!$B:$B,$A47)</f>
        <v>5436.72</v>
      </c>
      <c r="P47" s="88">
        <f>SUMIFS('Oct Receipts Data'!L:L,'Oct Receipts Data'!$B:$B,$B47)+SUMIFS('Oct Receipts Data'!L:L,'Oct Receipts Data'!$B:$B,$A47)</f>
        <v>0</v>
      </c>
      <c r="Q47" s="88">
        <f>SUMIFS('Oct Receipts Data'!M:M,'Oct Receipts Data'!$B:$B,$B47)+SUMIFS('Oct Receipts Data'!M:M,'Oct Receipts Data'!$B:$B,$A47)</f>
        <v>0</v>
      </c>
      <c r="R47" s="88">
        <f>SUMIFS('Oct Receipts Data'!N:N,'Oct Receipts Data'!$B:$B,$B47)+SUMIFS('Oct Receipts Data'!N:N,'Oct Receipts Data'!$B:$B,$A47)</f>
        <v>0</v>
      </c>
      <c r="S47" s="88">
        <f>SUMIFS('Oct Receipts Data'!O:O,'Oct Receipts Data'!$B:$B,$B47)+SUMIFS('Oct Receipts Data'!O:O,'Oct Receipts Data'!$B:$B,$A47)</f>
        <v>95507.64</v>
      </c>
      <c r="T47" s="88">
        <f>SUMIFS('Oct Receipts Data'!P:P,'Oct Receipts Data'!$B:$B,$B47)+SUMIFS('Oct Receipts Data'!P:P,'Oct Receipts Data'!$B:$B,$A47)</f>
        <v>40558.75</v>
      </c>
      <c r="U47" s="88">
        <f>SUMIFS('Oct Receipts Data'!Q:Q,'Oct Receipts Data'!$B:$B,$B47)+SUMIFS('Oct Receipts Data'!Q:Q,'Oct Receipts Data'!$B:$B,$A47)</f>
        <v>182219.76</v>
      </c>
      <c r="V47" s="88">
        <f>SUMIFS('Oct Receipts Data'!R:R,'Oct Receipts Data'!$B:$B,$B47)+SUMIFS('Oct Receipts Data'!R:R,'Oct Receipts Data'!$B:$B,$A47)</f>
        <v>79206.12</v>
      </c>
      <c r="W47" s="88">
        <f>SUMIFS('Oct Receipts Data'!S:S,'Oct Receipts Data'!$B:$B,$B47)+SUMIFS('Oct Receipts Data'!S:S,'Oct Receipts Data'!$B:$B,$A47)</f>
        <v>67602.820000000007</v>
      </c>
      <c r="X47" s="88">
        <f>SUMIFS('Oct Receipts Data'!T:T,'Oct Receipts Data'!$B:$B,$B47)+SUMIFS('Oct Receipts Data'!T:T,'Oct Receipts Data'!$B:$B,$A47)</f>
        <v>0</v>
      </c>
      <c r="Y47" s="88">
        <f>SUMIFS('Oct Receipts Data'!U:U,'Oct Receipts Data'!$B:$B,$B47)+SUMIFS('Oct Receipts Data'!U:U,'Oct Receipts Data'!$B:$B,$A47)</f>
        <v>233.63</v>
      </c>
      <c r="Z47" s="88">
        <f>SUMIFS('Oct Receipts Data'!V:V,'Oct Receipts Data'!$B:$B,$B47)+SUMIFS('Oct Receipts Data'!V:V,'Oct Receipts Data'!$B:$B,$A47)</f>
        <v>5414.13</v>
      </c>
      <c r="AA47" s="88">
        <f>SUMIFS('Oct Receipts Data'!W:W,'Oct Receipts Data'!$B:$B,$B47)+SUMIFS('Oct Receipts Data'!W:W,'Oct Receipts Data'!$B:$B,$A47)</f>
        <v>2822.04</v>
      </c>
      <c r="AB47" s="88">
        <f>SUMIFS('Oct Receipts Data'!X:X,'Oct Receipts Data'!$B:$B,$B47)+SUMIFS('Oct Receipts Data'!X:X,'Oct Receipts Data'!$B:$B,$A47)</f>
        <v>0</v>
      </c>
      <c r="AC47" s="88">
        <f>SUMIFS('Oct Receipts Data'!Y:Y,'Oct Receipts Data'!$B:$B,$B47)+SUMIFS('Oct Receipts Data'!Y:Y,'Oct Receipts Data'!$B:$B,$A47)</f>
        <v>0</v>
      </c>
      <c r="AD47" s="88">
        <f>SUMIFS('Oct Receipts Data'!Z:Z,'Oct Receipts Data'!$B:$B,$B47)+SUMIFS('Oct Receipts Data'!Z:Z,'Oct Receipts Data'!$B:$B,$A47)</f>
        <v>145886.39999999999</v>
      </c>
      <c r="AE47" s="88">
        <f>SUMIFS('Oct Receipts Data'!AA:AA,'Oct Receipts Data'!$B:$B,$B47)+SUMIFS('Oct Receipts Data'!AA:AA,'Oct Receipts Data'!$B:$B,$A47)</f>
        <v>544.32000000000005</v>
      </c>
      <c r="AF47" s="88">
        <f>SUMIFS('Oct Receipts Data'!AB:AB,'Oct Receipts Data'!$B:$B,$B47)+SUMIFS('Oct Receipts Data'!AB:AB,'Oct Receipts Data'!$B:$B,$A47)</f>
        <v>30290.82</v>
      </c>
      <c r="AG47" s="88">
        <f>SUMIFS('Oct Receipts Data'!AC:AC,'Oct Receipts Data'!$B:$B,$B47)+SUMIFS('Oct Receipts Data'!AC:AC,'Oct Receipts Data'!$B:$B,$A47)</f>
        <v>173547.36</v>
      </c>
      <c r="AH47" s="88">
        <f>SUMIFS('Oct Receipts Data'!AD:AD,'Oct Receipts Data'!$B:$B,$B47)+SUMIFS('Oct Receipts Data'!AD:AD,'Oct Receipts Data'!$B:$B,$A47)</f>
        <v>433990.44</v>
      </c>
      <c r="AI47" s="88">
        <f>SUMIFS('Oct Receipts Data'!AE:AE,'Oct Receipts Data'!$B:$B,$B47)+SUMIFS('Oct Receipts Data'!AE:AE,'Oct Receipts Data'!$B:$B,$A47)</f>
        <v>59283.58</v>
      </c>
      <c r="AJ47" s="88">
        <f>SUMIFS('Oct Receipts Data'!AF:AF,'Oct Receipts Data'!$B:$B,$B47)+SUMIFS('Oct Receipts Data'!AF:AF,'Oct Receipts Data'!$B:$B,$A47)</f>
        <v>16892.28</v>
      </c>
      <c r="AK47" s="88">
        <f>SUMIFS('Oct Receipts Data'!AG:AG,'Oct Receipts Data'!$B:$B,$B47)+SUMIFS('Oct Receipts Data'!AG:AG,'Oct Receipts Data'!$B:$B,$A47)</f>
        <v>238.82</v>
      </c>
    </row>
    <row r="48" spans="1:37" ht="13.8" outlineLevel="1">
      <c r="A48" s="86"/>
      <c r="B48" s="130" t="s">
        <v>566</v>
      </c>
      <c r="C48" s="88">
        <v>927621</v>
      </c>
      <c r="D48" s="80">
        <f>SUMIFS('PMT Terms'!C:C,'PMT Terms'!B:B,B48)</f>
        <v>30</v>
      </c>
      <c r="E48" s="89">
        <f t="shared" si="8"/>
        <v>1.5696746623890578</v>
      </c>
      <c r="F48" s="84">
        <f t="shared" si="10"/>
        <v>1456063.1800000002</v>
      </c>
      <c r="G48" s="88">
        <f>SUMIFS('Oct Receipts Data'!C:C,'Oct Receipts Data'!$B:$B,$B48)+SUMIFS('Oct Receipts Data'!C:C,'Oct Receipts Data'!$B:$B,$A48)</f>
        <v>0</v>
      </c>
      <c r="H48" s="88">
        <f>SUMIFS('Oct Receipts Data'!D:D,'Oct Receipts Data'!$B:$B,$B48)+SUMIFS('Oct Receipts Data'!D:D,'Oct Receipts Data'!$B:$B,$A48)</f>
        <v>0</v>
      </c>
      <c r="I48" s="88">
        <f>SUMIFS('Oct Receipts Data'!E:E,'Oct Receipts Data'!$B:$B,$B48)+SUMIFS('Oct Receipts Data'!E:E,'Oct Receipts Data'!$B:$B,$A48)</f>
        <v>104775.6</v>
      </c>
      <c r="J48" s="88">
        <f>SUMIFS('Oct Receipts Data'!F:F,'Oct Receipts Data'!$B:$B,$B48)+SUMIFS('Oct Receipts Data'!F:F,'Oct Receipts Data'!$B:$B,$A48)</f>
        <v>3818.15</v>
      </c>
      <c r="K48" s="88">
        <f>SUMIFS('Oct Receipts Data'!G:G,'Oct Receipts Data'!$B:$B,$B48)+SUMIFS('Oct Receipts Data'!G:G,'Oct Receipts Data'!$B:$B,$A48)</f>
        <v>18763.080000000002</v>
      </c>
      <c r="L48" s="88">
        <f>SUMIFS('Oct Receipts Data'!H:H,'Oct Receipts Data'!$B:$B,$B48)+SUMIFS('Oct Receipts Data'!H:H,'Oct Receipts Data'!$B:$B,$A48)</f>
        <v>0</v>
      </c>
      <c r="M48" s="88">
        <f>SUMIFS('Oct Receipts Data'!I:I,'Oct Receipts Data'!$B:$B,$B48)+SUMIFS('Oct Receipts Data'!I:I,'Oct Receipts Data'!$B:$B,$A48)</f>
        <v>173476.56</v>
      </c>
      <c r="N48" s="88">
        <f>SUMIFS('Oct Receipts Data'!J:J,'Oct Receipts Data'!$B:$B,$B48)+SUMIFS('Oct Receipts Data'!J:J,'Oct Receipts Data'!$B:$B,$A48)</f>
        <v>1022.88</v>
      </c>
      <c r="O48" s="88">
        <f>SUMIFS('Oct Receipts Data'!K:K,'Oct Receipts Data'!$B:$B,$B48)+SUMIFS('Oct Receipts Data'!K:K,'Oct Receipts Data'!$B:$B,$A48)</f>
        <v>0</v>
      </c>
      <c r="P48" s="88">
        <f>SUMIFS('Oct Receipts Data'!L:L,'Oct Receipts Data'!$B:$B,$B48)+SUMIFS('Oct Receipts Data'!L:L,'Oct Receipts Data'!$B:$B,$A48)</f>
        <v>288220.03999999998</v>
      </c>
      <c r="Q48" s="88">
        <f>SUMIFS('Oct Receipts Data'!M:M,'Oct Receipts Data'!$B:$B,$B48)+SUMIFS('Oct Receipts Data'!M:M,'Oct Receipts Data'!$B:$B,$A48)</f>
        <v>410.4</v>
      </c>
      <c r="R48" s="88">
        <f>SUMIFS('Oct Receipts Data'!N:N,'Oct Receipts Data'!$B:$B,$B48)+SUMIFS('Oct Receipts Data'!N:N,'Oct Receipts Data'!$B:$B,$A48)</f>
        <v>0</v>
      </c>
      <c r="S48" s="88">
        <f>SUMIFS('Oct Receipts Data'!O:O,'Oct Receipts Data'!$B:$B,$B48)+SUMIFS('Oct Receipts Data'!O:O,'Oct Receipts Data'!$B:$B,$A48)</f>
        <v>710.16</v>
      </c>
      <c r="T48" s="88">
        <f>SUMIFS('Oct Receipts Data'!P:P,'Oct Receipts Data'!$B:$B,$B48)+SUMIFS('Oct Receipts Data'!P:P,'Oct Receipts Data'!$B:$B,$A48)</f>
        <v>1257.6199999999999</v>
      </c>
      <c r="U48" s="88">
        <f>SUMIFS('Oct Receipts Data'!Q:Q,'Oct Receipts Data'!$B:$B,$B48)+SUMIFS('Oct Receipts Data'!Q:Q,'Oct Receipts Data'!$B:$B,$A48)</f>
        <v>22.78</v>
      </c>
      <c r="V48" s="88">
        <f>SUMIFS('Oct Receipts Data'!R:R,'Oct Receipts Data'!$B:$B,$B48)+SUMIFS('Oct Receipts Data'!R:R,'Oct Receipts Data'!$B:$B,$A48)</f>
        <v>0</v>
      </c>
      <c r="W48" s="88">
        <f>SUMIFS('Oct Receipts Data'!S:S,'Oct Receipts Data'!$B:$B,$B48)+SUMIFS('Oct Receipts Data'!S:S,'Oct Receipts Data'!$B:$B,$A48)</f>
        <v>313908.28999999998</v>
      </c>
      <c r="X48" s="88">
        <f>SUMIFS('Oct Receipts Data'!T:T,'Oct Receipts Data'!$B:$B,$B48)+SUMIFS('Oct Receipts Data'!T:T,'Oct Receipts Data'!$B:$B,$A48)</f>
        <v>724.2</v>
      </c>
      <c r="Y48" s="88">
        <f>SUMIFS('Oct Receipts Data'!U:U,'Oct Receipts Data'!$B:$B,$B48)+SUMIFS('Oct Receipts Data'!U:U,'Oct Receipts Data'!$B:$B,$A48)</f>
        <v>221.88</v>
      </c>
      <c r="Z48" s="88">
        <f>SUMIFS('Oct Receipts Data'!V:V,'Oct Receipts Data'!$B:$B,$B48)+SUMIFS('Oct Receipts Data'!V:V,'Oct Receipts Data'!$B:$B,$A48)</f>
        <v>0</v>
      </c>
      <c r="AA48" s="88">
        <f>SUMIFS('Oct Receipts Data'!W:W,'Oct Receipts Data'!$B:$B,$B48)+SUMIFS('Oct Receipts Data'!W:W,'Oct Receipts Data'!$B:$B,$A48)</f>
        <v>1275.56</v>
      </c>
      <c r="AB48" s="88">
        <f>SUMIFS('Oct Receipts Data'!X:X,'Oct Receipts Data'!$B:$B,$B48)+SUMIFS('Oct Receipts Data'!X:X,'Oct Receipts Data'!$B:$B,$A48)</f>
        <v>0</v>
      </c>
      <c r="AC48" s="88">
        <f>SUMIFS('Oct Receipts Data'!Y:Y,'Oct Receipts Data'!$B:$B,$B48)+SUMIFS('Oct Receipts Data'!Y:Y,'Oct Receipts Data'!$B:$B,$A48)</f>
        <v>330689.69</v>
      </c>
      <c r="AD48" s="88">
        <f>SUMIFS('Oct Receipts Data'!Z:Z,'Oct Receipts Data'!$B:$B,$B48)+SUMIFS('Oct Receipts Data'!Z:Z,'Oct Receipts Data'!$B:$B,$A48)</f>
        <v>386.28</v>
      </c>
      <c r="AE48" s="88">
        <f>SUMIFS('Oct Receipts Data'!AA:AA,'Oct Receipts Data'!$B:$B,$B48)+SUMIFS('Oct Receipts Data'!AA:AA,'Oct Receipts Data'!$B:$B,$A48)</f>
        <v>317.39999999999998</v>
      </c>
      <c r="AF48" s="88">
        <f>SUMIFS('Oct Receipts Data'!AB:AB,'Oct Receipts Data'!$B:$B,$B48)+SUMIFS('Oct Receipts Data'!AB:AB,'Oct Receipts Data'!$B:$B,$A48)</f>
        <v>0</v>
      </c>
      <c r="AG48" s="88">
        <f>SUMIFS('Oct Receipts Data'!AC:AC,'Oct Receipts Data'!$B:$B,$B48)+SUMIFS('Oct Receipts Data'!AC:AC,'Oct Receipts Data'!$B:$B,$A48)</f>
        <v>37018.339999999997</v>
      </c>
      <c r="AH48" s="88">
        <f>SUMIFS('Oct Receipts Data'!AD:AD,'Oct Receipts Data'!$B:$B,$B48)+SUMIFS('Oct Receipts Data'!AD:AD,'Oct Receipts Data'!$B:$B,$A48)</f>
        <v>179037</v>
      </c>
      <c r="AI48" s="88">
        <f>SUMIFS('Oct Receipts Data'!AE:AE,'Oct Receipts Data'!$B:$B,$B48)+SUMIFS('Oct Receipts Data'!AE:AE,'Oct Receipts Data'!$B:$B,$A48)</f>
        <v>7.27</v>
      </c>
      <c r="AJ48" s="88">
        <f>SUMIFS('Oct Receipts Data'!AF:AF,'Oct Receipts Data'!$B:$B,$B48)+SUMIFS('Oct Receipts Data'!AF:AF,'Oct Receipts Data'!$B:$B,$A48)</f>
        <v>0</v>
      </c>
      <c r="AK48" s="88">
        <f>SUMIFS('Oct Receipts Data'!AG:AG,'Oct Receipts Data'!$B:$B,$B48)+SUMIFS('Oct Receipts Data'!AG:AG,'Oct Receipts Data'!$B:$B,$A48)</f>
        <v>0</v>
      </c>
    </row>
    <row r="49" spans="1:37" ht="13.8" outlineLevel="1">
      <c r="A49" s="86"/>
      <c r="B49" s="130" t="s">
        <v>67</v>
      </c>
      <c r="C49" s="88">
        <v>1746485</v>
      </c>
      <c r="D49" s="80">
        <f>SUMIFS('PMT Terms'!C:C,'PMT Terms'!B:B,B49)</f>
        <v>60</v>
      </c>
      <c r="E49" s="89">
        <f t="shared" si="8"/>
        <v>0.81897605762431391</v>
      </c>
      <c r="F49" s="84">
        <f t="shared" si="10"/>
        <v>1430329.4</v>
      </c>
      <c r="G49" s="88">
        <f>SUMIFS('Oct Receipts Data'!C:C,'Oct Receipts Data'!$B:$B,$B49)+SUMIFS('Oct Receipts Data'!C:C,'Oct Receipts Data'!$B:$B,$A49)</f>
        <v>0</v>
      </c>
      <c r="H49" s="88">
        <f>SUMIFS('Oct Receipts Data'!D:D,'Oct Receipts Data'!$B:$B,$B49)+SUMIFS('Oct Receipts Data'!D:D,'Oct Receipts Data'!$B:$B,$A49)</f>
        <v>0</v>
      </c>
      <c r="I49" s="88">
        <f>SUMIFS('Oct Receipts Data'!E:E,'Oct Receipts Data'!$B:$B,$B49)+SUMIFS('Oct Receipts Data'!E:E,'Oct Receipts Data'!$B:$B,$A49)</f>
        <v>537710.6</v>
      </c>
      <c r="J49" s="88">
        <f>SUMIFS('Oct Receipts Data'!F:F,'Oct Receipts Data'!$B:$B,$B49)+SUMIFS('Oct Receipts Data'!F:F,'Oct Receipts Data'!$B:$B,$A49)</f>
        <v>0</v>
      </c>
      <c r="K49" s="88">
        <f>SUMIFS('Oct Receipts Data'!G:G,'Oct Receipts Data'!$B:$B,$B49)+SUMIFS('Oct Receipts Data'!G:G,'Oct Receipts Data'!$B:$B,$A49)</f>
        <v>0</v>
      </c>
      <c r="L49" s="88">
        <f>SUMIFS('Oct Receipts Data'!H:H,'Oct Receipts Data'!$B:$B,$B49)+SUMIFS('Oct Receipts Data'!H:H,'Oct Receipts Data'!$B:$B,$A49)</f>
        <v>0</v>
      </c>
      <c r="M49" s="88">
        <f>SUMIFS('Oct Receipts Data'!I:I,'Oct Receipts Data'!$B:$B,$B49)+SUMIFS('Oct Receipts Data'!I:I,'Oct Receipts Data'!$B:$B,$A49)</f>
        <v>0</v>
      </c>
      <c r="N49" s="88">
        <f>SUMIFS('Oct Receipts Data'!J:J,'Oct Receipts Data'!$B:$B,$B49)+SUMIFS('Oct Receipts Data'!J:J,'Oct Receipts Data'!$B:$B,$A49)</f>
        <v>0</v>
      </c>
      <c r="O49" s="88">
        <f>SUMIFS('Oct Receipts Data'!K:K,'Oct Receipts Data'!$B:$B,$B49)+SUMIFS('Oct Receipts Data'!K:K,'Oct Receipts Data'!$B:$B,$A49)</f>
        <v>0</v>
      </c>
      <c r="P49" s="88">
        <f>SUMIFS('Oct Receipts Data'!L:L,'Oct Receipts Data'!$B:$B,$B49)+SUMIFS('Oct Receipts Data'!L:L,'Oct Receipts Data'!$B:$B,$A49)</f>
        <v>0</v>
      </c>
      <c r="Q49" s="88">
        <f>SUMIFS('Oct Receipts Data'!M:M,'Oct Receipts Data'!$B:$B,$B49)+SUMIFS('Oct Receipts Data'!M:M,'Oct Receipts Data'!$B:$B,$A49)</f>
        <v>0</v>
      </c>
      <c r="R49" s="88">
        <f>SUMIFS('Oct Receipts Data'!N:N,'Oct Receipts Data'!$B:$B,$B49)+SUMIFS('Oct Receipts Data'!N:N,'Oct Receipts Data'!$B:$B,$A49)</f>
        <v>0</v>
      </c>
      <c r="S49" s="88">
        <f>SUMIFS('Oct Receipts Data'!O:O,'Oct Receipts Data'!$B:$B,$B49)+SUMIFS('Oct Receipts Data'!O:O,'Oct Receipts Data'!$B:$B,$A49)</f>
        <v>0</v>
      </c>
      <c r="T49" s="88">
        <f>SUMIFS('Oct Receipts Data'!P:P,'Oct Receipts Data'!$B:$B,$B49)+SUMIFS('Oct Receipts Data'!P:P,'Oct Receipts Data'!$B:$B,$A49)</f>
        <v>253184.6</v>
      </c>
      <c r="U49" s="88">
        <f>SUMIFS('Oct Receipts Data'!Q:Q,'Oct Receipts Data'!$B:$B,$B49)+SUMIFS('Oct Receipts Data'!Q:Q,'Oct Receipts Data'!$B:$B,$A49)</f>
        <v>5914</v>
      </c>
      <c r="V49" s="88">
        <f>SUMIFS('Oct Receipts Data'!R:R,'Oct Receipts Data'!$B:$B,$B49)+SUMIFS('Oct Receipts Data'!R:R,'Oct Receipts Data'!$B:$B,$A49)</f>
        <v>124194</v>
      </c>
      <c r="W49" s="88">
        <f>SUMIFS('Oct Receipts Data'!S:S,'Oct Receipts Data'!$B:$B,$B49)+SUMIFS('Oct Receipts Data'!S:S,'Oct Receipts Data'!$B:$B,$A49)</f>
        <v>0</v>
      </c>
      <c r="X49" s="88">
        <f>SUMIFS('Oct Receipts Data'!T:T,'Oct Receipts Data'!$B:$B,$B49)+SUMIFS('Oct Receipts Data'!T:T,'Oct Receipts Data'!$B:$B,$A49)</f>
        <v>0</v>
      </c>
      <c r="Y49" s="88">
        <f>SUMIFS('Oct Receipts Data'!U:U,'Oct Receipts Data'!$B:$B,$B49)+SUMIFS('Oct Receipts Data'!U:U,'Oct Receipts Data'!$B:$B,$A49)</f>
        <v>0</v>
      </c>
      <c r="Z49" s="88">
        <f>SUMIFS('Oct Receipts Data'!V:V,'Oct Receipts Data'!$B:$B,$B49)+SUMIFS('Oct Receipts Data'!V:V,'Oct Receipts Data'!$B:$B,$A49)</f>
        <v>0</v>
      </c>
      <c r="AA49" s="88">
        <f>SUMIFS('Oct Receipts Data'!W:W,'Oct Receipts Data'!$B:$B,$B49)+SUMIFS('Oct Receipts Data'!W:W,'Oct Receipts Data'!$B:$B,$A49)</f>
        <v>0</v>
      </c>
      <c r="AB49" s="88">
        <f>SUMIFS('Oct Receipts Data'!X:X,'Oct Receipts Data'!$B:$B,$B49)+SUMIFS('Oct Receipts Data'!X:X,'Oct Receipts Data'!$B:$B,$A49)</f>
        <v>0</v>
      </c>
      <c r="AC49" s="88">
        <f>SUMIFS('Oct Receipts Data'!Y:Y,'Oct Receipts Data'!$B:$B,$B49)+SUMIFS('Oct Receipts Data'!Y:Y,'Oct Receipts Data'!$B:$B,$A49)</f>
        <v>0</v>
      </c>
      <c r="AD49" s="88">
        <f>SUMIFS('Oct Receipts Data'!Z:Z,'Oct Receipts Data'!$B:$B,$B49)+SUMIFS('Oct Receipts Data'!Z:Z,'Oct Receipts Data'!$B:$B,$A49)</f>
        <v>0</v>
      </c>
      <c r="AE49" s="88">
        <f>SUMIFS('Oct Receipts Data'!AA:AA,'Oct Receipts Data'!$B:$B,$B49)+SUMIFS('Oct Receipts Data'!AA:AA,'Oct Receipts Data'!$B:$B,$A49)</f>
        <v>0</v>
      </c>
      <c r="AF49" s="88">
        <f>SUMIFS('Oct Receipts Data'!AB:AB,'Oct Receipts Data'!$B:$B,$B49)+SUMIFS('Oct Receipts Data'!AB:AB,'Oct Receipts Data'!$B:$B,$A49)</f>
        <v>0</v>
      </c>
      <c r="AG49" s="88">
        <f>SUMIFS('Oct Receipts Data'!AC:AC,'Oct Receipts Data'!$B:$B,$B49)+SUMIFS('Oct Receipts Data'!AC:AC,'Oct Receipts Data'!$B:$B,$A49)</f>
        <v>0</v>
      </c>
      <c r="AH49" s="88">
        <f>SUMIFS('Oct Receipts Data'!AD:AD,'Oct Receipts Data'!$B:$B,$B49)+SUMIFS('Oct Receipts Data'!AD:AD,'Oct Receipts Data'!$B:$B,$A49)</f>
        <v>340675.97</v>
      </c>
      <c r="AI49" s="88">
        <f>SUMIFS('Oct Receipts Data'!AE:AE,'Oct Receipts Data'!$B:$B,$B49)+SUMIFS('Oct Receipts Data'!AE:AE,'Oct Receipts Data'!$B:$B,$A49)</f>
        <v>0</v>
      </c>
      <c r="AJ49" s="88">
        <f>SUMIFS('Oct Receipts Data'!AF:AF,'Oct Receipts Data'!$B:$B,$B49)+SUMIFS('Oct Receipts Data'!AF:AF,'Oct Receipts Data'!$B:$B,$A49)</f>
        <v>168650.23</v>
      </c>
      <c r="AK49" s="88">
        <f>SUMIFS('Oct Receipts Data'!AG:AG,'Oct Receipts Data'!$B:$B,$B49)+SUMIFS('Oct Receipts Data'!AG:AG,'Oct Receipts Data'!$B:$B,$A49)</f>
        <v>0</v>
      </c>
    </row>
    <row r="50" spans="1:37" ht="13.8" outlineLevel="1">
      <c r="A50" s="86"/>
      <c r="B50" s="130" t="s">
        <v>57</v>
      </c>
      <c r="C50" s="88">
        <v>1212501</v>
      </c>
      <c r="D50" s="80">
        <f>SUMIFS('PMT Terms'!C:C,'PMT Terms'!B:B,B50)</f>
        <v>60</v>
      </c>
      <c r="E50" s="89">
        <f t="shared" si="8"/>
        <v>1.1537758814219536</v>
      </c>
      <c r="F50" s="84">
        <f t="shared" si="10"/>
        <v>1398954.4100000001</v>
      </c>
      <c r="G50" s="88">
        <f>SUMIFS('Oct Receipts Data'!C:C,'Oct Receipts Data'!$B:$B,$B50)+SUMIFS('Oct Receipts Data'!C:C,'Oct Receipts Data'!$B:$B,$A50)</f>
        <v>0</v>
      </c>
      <c r="H50" s="88">
        <f>SUMIFS('Oct Receipts Data'!D:D,'Oct Receipts Data'!$B:$B,$B50)+SUMIFS('Oct Receipts Data'!D:D,'Oct Receipts Data'!$B:$B,$A50)</f>
        <v>57269.760000000002</v>
      </c>
      <c r="I50" s="88">
        <f>SUMIFS('Oct Receipts Data'!E:E,'Oct Receipts Data'!$B:$B,$B50)+SUMIFS('Oct Receipts Data'!E:E,'Oct Receipts Data'!$B:$B,$A50)</f>
        <v>122484.24</v>
      </c>
      <c r="J50" s="88">
        <f>SUMIFS('Oct Receipts Data'!F:F,'Oct Receipts Data'!$B:$B,$B50)+SUMIFS('Oct Receipts Data'!F:F,'Oct Receipts Data'!$B:$B,$A50)</f>
        <v>85179.9</v>
      </c>
      <c r="K50" s="88">
        <f>SUMIFS('Oct Receipts Data'!G:G,'Oct Receipts Data'!$B:$B,$B50)+SUMIFS('Oct Receipts Data'!G:G,'Oct Receipts Data'!$B:$B,$A50)</f>
        <v>687.72</v>
      </c>
      <c r="L50" s="88">
        <f>SUMIFS('Oct Receipts Data'!H:H,'Oct Receipts Data'!$B:$B,$B50)+SUMIFS('Oct Receipts Data'!H:H,'Oct Receipts Data'!$B:$B,$A50)</f>
        <v>1100.82</v>
      </c>
      <c r="M50" s="88">
        <f>SUMIFS('Oct Receipts Data'!I:I,'Oct Receipts Data'!$B:$B,$B50)+SUMIFS('Oct Receipts Data'!I:I,'Oct Receipts Data'!$B:$B,$A50)</f>
        <v>0</v>
      </c>
      <c r="N50" s="88">
        <f>SUMIFS('Oct Receipts Data'!J:J,'Oct Receipts Data'!$B:$B,$B50)+SUMIFS('Oct Receipts Data'!J:J,'Oct Receipts Data'!$B:$B,$A50)</f>
        <v>2376.96</v>
      </c>
      <c r="O50" s="88">
        <f>SUMIFS('Oct Receipts Data'!K:K,'Oct Receipts Data'!$B:$B,$B50)+SUMIFS('Oct Receipts Data'!K:K,'Oct Receipts Data'!$B:$B,$A50)</f>
        <v>220358.88</v>
      </c>
      <c r="P50" s="88">
        <f>SUMIFS('Oct Receipts Data'!L:L,'Oct Receipts Data'!$B:$B,$B50)+SUMIFS('Oct Receipts Data'!L:L,'Oct Receipts Data'!$B:$B,$A50)</f>
        <v>46202.12</v>
      </c>
      <c r="Q50" s="88">
        <f>SUMIFS('Oct Receipts Data'!M:M,'Oct Receipts Data'!$B:$B,$B50)+SUMIFS('Oct Receipts Data'!M:M,'Oct Receipts Data'!$B:$B,$A50)</f>
        <v>18788.16</v>
      </c>
      <c r="R50" s="88">
        <f>SUMIFS('Oct Receipts Data'!N:N,'Oct Receipts Data'!$B:$B,$B50)+SUMIFS('Oct Receipts Data'!N:N,'Oct Receipts Data'!$B:$B,$A50)</f>
        <v>427.67</v>
      </c>
      <c r="S50" s="88">
        <f>SUMIFS('Oct Receipts Data'!O:O,'Oct Receipts Data'!$B:$B,$B50)+SUMIFS('Oct Receipts Data'!O:O,'Oct Receipts Data'!$B:$B,$A50)</f>
        <v>5047.5</v>
      </c>
      <c r="T50" s="88">
        <f>SUMIFS('Oct Receipts Data'!P:P,'Oct Receipts Data'!$B:$B,$B50)+SUMIFS('Oct Receipts Data'!P:P,'Oct Receipts Data'!$B:$B,$A50)</f>
        <v>1047</v>
      </c>
      <c r="U50" s="88">
        <f>SUMIFS('Oct Receipts Data'!Q:Q,'Oct Receipts Data'!$B:$B,$B50)+SUMIFS('Oct Receipts Data'!Q:Q,'Oct Receipts Data'!$B:$B,$A50)</f>
        <v>1051.92</v>
      </c>
      <c r="V50" s="88">
        <f>SUMIFS('Oct Receipts Data'!R:R,'Oct Receipts Data'!$B:$B,$B50)+SUMIFS('Oct Receipts Data'!R:R,'Oct Receipts Data'!$B:$B,$A50)</f>
        <v>0</v>
      </c>
      <c r="W50" s="88">
        <f>SUMIFS('Oct Receipts Data'!S:S,'Oct Receipts Data'!$B:$B,$B50)+SUMIFS('Oct Receipts Data'!S:S,'Oct Receipts Data'!$B:$B,$A50)</f>
        <v>198659.64</v>
      </c>
      <c r="X50" s="88">
        <f>SUMIFS('Oct Receipts Data'!T:T,'Oct Receipts Data'!$B:$B,$B50)+SUMIFS('Oct Receipts Data'!T:T,'Oct Receipts Data'!$B:$B,$A50)</f>
        <v>94.32</v>
      </c>
      <c r="Y50" s="88">
        <f>SUMIFS('Oct Receipts Data'!U:U,'Oct Receipts Data'!$B:$B,$B50)+SUMIFS('Oct Receipts Data'!U:U,'Oct Receipts Data'!$B:$B,$A50)</f>
        <v>2292.6</v>
      </c>
      <c r="Z50" s="88">
        <f>SUMIFS('Oct Receipts Data'!V:V,'Oct Receipts Data'!$B:$B,$B50)+SUMIFS('Oct Receipts Data'!V:V,'Oct Receipts Data'!$B:$B,$A50)</f>
        <v>9833.44</v>
      </c>
      <c r="AA50" s="88">
        <f>SUMIFS('Oct Receipts Data'!W:W,'Oct Receipts Data'!$B:$B,$B50)+SUMIFS('Oct Receipts Data'!W:W,'Oct Receipts Data'!$B:$B,$A50)</f>
        <v>152.76</v>
      </c>
      <c r="AB50" s="88">
        <f>SUMIFS('Oct Receipts Data'!X:X,'Oct Receipts Data'!$B:$B,$B50)+SUMIFS('Oct Receipts Data'!X:X,'Oct Receipts Data'!$B:$B,$A50)</f>
        <v>0</v>
      </c>
      <c r="AC50" s="88">
        <f>SUMIFS('Oct Receipts Data'!Y:Y,'Oct Receipts Data'!$B:$B,$B50)+SUMIFS('Oct Receipts Data'!Y:Y,'Oct Receipts Data'!$B:$B,$A50)</f>
        <v>281811.84000000003</v>
      </c>
      <c r="AD50" s="88">
        <f>SUMIFS('Oct Receipts Data'!Z:Z,'Oct Receipts Data'!$B:$B,$B50)+SUMIFS('Oct Receipts Data'!Z:Z,'Oct Receipts Data'!$B:$B,$A50)</f>
        <v>30403.08</v>
      </c>
      <c r="AE50" s="88">
        <f>SUMIFS('Oct Receipts Data'!AA:AA,'Oct Receipts Data'!$B:$B,$B50)+SUMIFS('Oct Receipts Data'!AA:AA,'Oct Receipts Data'!$B:$B,$A50)</f>
        <v>2121.6</v>
      </c>
      <c r="AF50" s="88">
        <f>SUMIFS('Oct Receipts Data'!AB:AB,'Oct Receipts Data'!$B:$B,$B50)+SUMIFS('Oct Receipts Data'!AB:AB,'Oct Receipts Data'!$B:$B,$A50)</f>
        <v>6613.56</v>
      </c>
      <c r="AG50" s="88">
        <f>SUMIFS('Oct Receipts Data'!AC:AC,'Oct Receipts Data'!$B:$B,$B50)+SUMIFS('Oct Receipts Data'!AC:AC,'Oct Receipts Data'!$B:$B,$A50)</f>
        <v>0</v>
      </c>
      <c r="AH50" s="88">
        <f>SUMIFS('Oct Receipts Data'!AD:AD,'Oct Receipts Data'!$B:$B,$B50)+SUMIFS('Oct Receipts Data'!AD:AD,'Oct Receipts Data'!$B:$B,$A50)</f>
        <v>0</v>
      </c>
      <c r="AI50" s="88">
        <f>SUMIFS('Oct Receipts Data'!AE:AE,'Oct Receipts Data'!$B:$B,$B50)+SUMIFS('Oct Receipts Data'!AE:AE,'Oct Receipts Data'!$B:$B,$A50)</f>
        <v>0</v>
      </c>
      <c r="AJ50" s="88">
        <f>SUMIFS('Oct Receipts Data'!AF:AF,'Oct Receipts Data'!$B:$B,$B50)+SUMIFS('Oct Receipts Data'!AF:AF,'Oct Receipts Data'!$B:$B,$A50)</f>
        <v>0</v>
      </c>
      <c r="AK50" s="88">
        <f>SUMIFS('Oct Receipts Data'!AG:AG,'Oct Receipts Data'!$B:$B,$B50)+SUMIFS('Oct Receipts Data'!AG:AG,'Oct Receipts Data'!$B:$B,$A50)</f>
        <v>304948.92</v>
      </c>
    </row>
    <row r="51" spans="1:37" ht="13.8" outlineLevel="1">
      <c r="A51" s="86"/>
      <c r="B51" s="130" t="s">
        <v>210</v>
      </c>
      <c r="C51" s="88">
        <v>994201</v>
      </c>
      <c r="D51" s="80">
        <f>SUMIFS('PMT Terms'!C:C,'PMT Terms'!B:B,B51)</f>
        <v>68</v>
      </c>
      <c r="E51" s="89">
        <f t="shared" si="8"/>
        <v>1.3447582732264405</v>
      </c>
      <c r="F51" s="84">
        <f t="shared" si="10"/>
        <v>1336960.0200000003</v>
      </c>
      <c r="G51" s="88">
        <f>SUMIFS('Oct Receipts Data'!C:C,'Oct Receipts Data'!$B:$B,$B51)+SUMIFS('Oct Receipts Data'!C:C,'Oct Receipts Data'!$B:$B,$A51)</f>
        <v>476.75</v>
      </c>
      <c r="H51" s="88">
        <f>SUMIFS('Oct Receipts Data'!D:D,'Oct Receipts Data'!$B:$B,$B51)+SUMIFS('Oct Receipts Data'!D:D,'Oct Receipts Data'!$B:$B,$A51)</f>
        <v>0</v>
      </c>
      <c r="I51" s="88">
        <f>SUMIFS('Oct Receipts Data'!E:E,'Oct Receipts Data'!$B:$B,$B51)+SUMIFS('Oct Receipts Data'!E:E,'Oct Receipts Data'!$B:$B,$A51)</f>
        <v>26866.48</v>
      </c>
      <c r="J51" s="88">
        <f>SUMIFS('Oct Receipts Data'!F:F,'Oct Receipts Data'!$B:$B,$B51)+SUMIFS('Oct Receipts Data'!F:F,'Oct Receipts Data'!$B:$B,$A51)</f>
        <v>1904.5</v>
      </c>
      <c r="K51" s="88">
        <f>SUMIFS('Oct Receipts Data'!G:G,'Oct Receipts Data'!$B:$B,$B51)+SUMIFS('Oct Receipts Data'!G:G,'Oct Receipts Data'!$B:$B,$A51)</f>
        <v>276.95999999999998</v>
      </c>
      <c r="L51" s="88">
        <f>SUMIFS('Oct Receipts Data'!H:H,'Oct Receipts Data'!$B:$B,$B51)+SUMIFS('Oct Receipts Data'!H:H,'Oct Receipts Data'!$B:$B,$A51)</f>
        <v>263.08</v>
      </c>
      <c r="M51" s="88">
        <f>SUMIFS('Oct Receipts Data'!I:I,'Oct Receipts Data'!$B:$B,$B51)+SUMIFS('Oct Receipts Data'!I:I,'Oct Receipts Data'!$B:$B,$A51)</f>
        <v>770.19</v>
      </c>
      <c r="N51" s="88">
        <f>SUMIFS('Oct Receipts Data'!J:J,'Oct Receipts Data'!$B:$B,$B51)+SUMIFS('Oct Receipts Data'!J:J,'Oct Receipts Data'!$B:$B,$A51)</f>
        <v>0</v>
      </c>
      <c r="O51" s="88">
        <f>SUMIFS('Oct Receipts Data'!K:K,'Oct Receipts Data'!$B:$B,$B51)+SUMIFS('Oct Receipts Data'!K:K,'Oct Receipts Data'!$B:$B,$A51)</f>
        <v>579.64</v>
      </c>
      <c r="P51" s="88">
        <f>SUMIFS('Oct Receipts Data'!L:L,'Oct Receipts Data'!$B:$B,$B51)+SUMIFS('Oct Receipts Data'!L:L,'Oct Receipts Data'!$B:$B,$A51)</f>
        <v>34611.18</v>
      </c>
      <c r="Q51" s="88">
        <f>SUMIFS('Oct Receipts Data'!M:M,'Oct Receipts Data'!$B:$B,$B51)+SUMIFS('Oct Receipts Data'!M:M,'Oct Receipts Data'!$B:$B,$A51)</f>
        <v>205498.17</v>
      </c>
      <c r="R51" s="88">
        <f>SUMIFS('Oct Receipts Data'!N:N,'Oct Receipts Data'!$B:$B,$B51)+SUMIFS('Oct Receipts Data'!N:N,'Oct Receipts Data'!$B:$B,$A51)</f>
        <v>63228.84</v>
      </c>
      <c r="S51" s="88">
        <f>SUMIFS('Oct Receipts Data'!O:O,'Oct Receipts Data'!$B:$B,$B51)+SUMIFS('Oct Receipts Data'!O:O,'Oct Receipts Data'!$B:$B,$A51)</f>
        <v>35075.24</v>
      </c>
      <c r="T51" s="88">
        <f>SUMIFS('Oct Receipts Data'!P:P,'Oct Receipts Data'!$B:$B,$B51)+SUMIFS('Oct Receipts Data'!P:P,'Oct Receipts Data'!$B:$B,$A51)</f>
        <v>31209.83</v>
      </c>
      <c r="U51" s="88">
        <f>SUMIFS('Oct Receipts Data'!Q:Q,'Oct Receipts Data'!$B:$B,$B51)+SUMIFS('Oct Receipts Data'!Q:Q,'Oct Receipts Data'!$B:$B,$A51)</f>
        <v>6621.6</v>
      </c>
      <c r="V51" s="88">
        <f>SUMIFS('Oct Receipts Data'!R:R,'Oct Receipts Data'!$B:$B,$B51)+SUMIFS('Oct Receipts Data'!R:R,'Oct Receipts Data'!$B:$B,$A51)</f>
        <v>2658.53</v>
      </c>
      <c r="W51" s="88">
        <f>SUMIFS('Oct Receipts Data'!S:S,'Oct Receipts Data'!$B:$B,$B51)+SUMIFS('Oct Receipts Data'!S:S,'Oct Receipts Data'!$B:$B,$A51)</f>
        <v>149269.95000000001</v>
      </c>
      <c r="X51" s="88">
        <f>SUMIFS('Oct Receipts Data'!T:T,'Oct Receipts Data'!$B:$B,$B51)+SUMIFS('Oct Receipts Data'!T:T,'Oct Receipts Data'!$B:$B,$A51)</f>
        <v>0</v>
      </c>
      <c r="Y51" s="88">
        <f>SUMIFS('Oct Receipts Data'!U:U,'Oct Receipts Data'!$B:$B,$B51)+SUMIFS('Oct Receipts Data'!U:U,'Oct Receipts Data'!$B:$B,$A51)</f>
        <v>191.88</v>
      </c>
      <c r="Z51" s="88">
        <f>SUMIFS('Oct Receipts Data'!V:V,'Oct Receipts Data'!$B:$B,$B51)+SUMIFS('Oct Receipts Data'!V:V,'Oct Receipts Data'!$B:$B,$A51)</f>
        <v>294.45</v>
      </c>
      <c r="AA51" s="88">
        <f>SUMIFS('Oct Receipts Data'!W:W,'Oct Receipts Data'!$B:$B,$B51)+SUMIFS('Oct Receipts Data'!W:W,'Oct Receipts Data'!$B:$B,$A51)</f>
        <v>327.81</v>
      </c>
      <c r="AB51" s="88">
        <f>SUMIFS('Oct Receipts Data'!X:X,'Oct Receipts Data'!$B:$B,$B51)+SUMIFS('Oct Receipts Data'!X:X,'Oct Receipts Data'!$B:$B,$A51)</f>
        <v>75541.37</v>
      </c>
      <c r="AC51" s="88">
        <f>SUMIFS('Oct Receipts Data'!Y:Y,'Oct Receipts Data'!$B:$B,$B51)+SUMIFS('Oct Receipts Data'!Y:Y,'Oct Receipts Data'!$B:$B,$A51)</f>
        <v>190604.16</v>
      </c>
      <c r="AD51" s="88">
        <f>SUMIFS('Oct Receipts Data'!Z:Z,'Oct Receipts Data'!$B:$B,$B51)+SUMIFS('Oct Receipts Data'!Z:Z,'Oct Receipts Data'!$B:$B,$A51)</f>
        <v>7942.98</v>
      </c>
      <c r="AE51" s="88">
        <f>SUMIFS('Oct Receipts Data'!AA:AA,'Oct Receipts Data'!$B:$B,$B51)+SUMIFS('Oct Receipts Data'!AA:AA,'Oct Receipts Data'!$B:$B,$A51)</f>
        <v>4740.12</v>
      </c>
      <c r="AF51" s="88">
        <f>SUMIFS('Oct Receipts Data'!AB:AB,'Oct Receipts Data'!$B:$B,$B51)+SUMIFS('Oct Receipts Data'!AB:AB,'Oct Receipts Data'!$B:$B,$A51)</f>
        <v>141227.70000000001</v>
      </c>
      <c r="AG51" s="88">
        <f>SUMIFS('Oct Receipts Data'!AC:AC,'Oct Receipts Data'!$B:$B,$B51)+SUMIFS('Oct Receipts Data'!AC:AC,'Oct Receipts Data'!$B:$B,$A51)</f>
        <v>126947.69</v>
      </c>
      <c r="AH51" s="88">
        <f>SUMIFS('Oct Receipts Data'!AD:AD,'Oct Receipts Data'!$B:$B,$B51)+SUMIFS('Oct Receipts Data'!AD:AD,'Oct Receipts Data'!$B:$B,$A51)</f>
        <v>72.36</v>
      </c>
      <c r="AI51" s="88">
        <f>SUMIFS('Oct Receipts Data'!AE:AE,'Oct Receipts Data'!$B:$B,$B51)+SUMIFS('Oct Receipts Data'!AE:AE,'Oct Receipts Data'!$B:$B,$A51)</f>
        <v>2702.15</v>
      </c>
      <c r="AJ51" s="88">
        <f>SUMIFS('Oct Receipts Data'!AF:AF,'Oct Receipts Data'!$B:$B,$B51)+SUMIFS('Oct Receipts Data'!AF:AF,'Oct Receipts Data'!$B:$B,$A51)</f>
        <v>1161.6099999999999</v>
      </c>
      <c r="AK51" s="88">
        <f>SUMIFS('Oct Receipts Data'!AG:AG,'Oct Receipts Data'!$B:$B,$B51)+SUMIFS('Oct Receipts Data'!AG:AG,'Oct Receipts Data'!$B:$B,$A51)</f>
        <v>225894.8</v>
      </c>
    </row>
    <row r="52" spans="1:37" ht="13.8" outlineLevel="1">
      <c r="A52" s="128"/>
      <c r="B52" s="130" t="s">
        <v>556</v>
      </c>
      <c r="C52" s="88">
        <v>0</v>
      </c>
      <c r="D52" s="80">
        <f>SUMIFS('PMT Terms'!C:C,'PMT Terms'!B:B,B52)</f>
        <v>45</v>
      </c>
      <c r="E52" s="89" t="e">
        <f t="shared" si="8"/>
        <v>#DIV/0!</v>
      </c>
      <c r="F52" s="84">
        <f t="shared" si="10"/>
        <v>1254342.79</v>
      </c>
      <c r="G52" s="88">
        <f>SUMIFS('Oct Receipts Data'!C:C,'Oct Receipts Data'!$B:$B,$B52)+SUMIFS('Oct Receipts Data'!C:C,'Oct Receipts Data'!$B:$B,$A52)</f>
        <v>0</v>
      </c>
      <c r="H52" s="88">
        <f>SUMIFS('Oct Receipts Data'!D:D,'Oct Receipts Data'!$B:$B,$B52)+SUMIFS('Oct Receipts Data'!D:D,'Oct Receipts Data'!$B:$B,$A52)</f>
        <v>12.03</v>
      </c>
      <c r="I52" s="88">
        <f>SUMIFS('Oct Receipts Data'!E:E,'Oct Receipts Data'!$B:$B,$B52)+SUMIFS('Oct Receipts Data'!E:E,'Oct Receipts Data'!$B:$B,$A52)</f>
        <v>23919.84</v>
      </c>
      <c r="J52" s="88">
        <f>SUMIFS('Oct Receipts Data'!F:F,'Oct Receipts Data'!$B:$B,$B52)+SUMIFS('Oct Receipts Data'!F:F,'Oct Receipts Data'!$B:$B,$A52)</f>
        <v>649.44000000000005</v>
      </c>
      <c r="K52" s="88">
        <f>SUMIFS('Oct Receipts Data'!G:G,'Oct Receipts Data'!$B:$B,$B52)+SUMIFS('Oct Receipts Data'!G:G,'Oct Receipts Data'!$B:$B,$A52)</f>
        <v>0</v>
      </c>
      <c r="L52" s="88">
        <f>SUMIFS('Oct Receipts Data'!H:H,'Oct Receipts Data'!$B:$B,$B52)+SUMIFS('Oct Receipts Data'!H:H,'Oct Receipts Data'!$B:$B,$A52)</f>
        <v>489612.73</v>
      </c>
      <c r="M52" s="88">
        <f>SUMIFS('Oct Receipts Data'!I:I,'Oct Receipts Data'!$B:$B,$B52)+SUMIFS('Oct Receipts Data'!I:I,'Oct Receipts Data'!$B:$B,$A52)</f>
        <v>2359.36</v>
      </c>
      <c r="N52" s="88">
        <f>SUMIFS('Oct Receipts Data'!J:J,'Oct Receipts Data'!$B:$B,$B52)+SUMIFS('Oct Receipts Data'!J:J,'Oct Receipts Data'!$B:$B,$A52)</f>
        <v>679.46</v>
      </c>
      <c r="O52" s="88">
        <f>SUMIFS('Oct Receipts Data'!K:K,'Oct Receipts Data'!$B:$B,$B52)+SUMIFS('Oct Receipts Data'!K:K,'Oct Receipts Data'!$B:$B,$A52)</f>
        <v>0</v>
      </c>
      <c r="P52" s="88">
        <f>SUMIFS('Oct Receipts Data'!L:L,'Oct Receipts Data'!$B:$B,$B52)+SUMIFS('Oct Receipts Data'!L:L,'Oct Receipts Data'!$B:$B,$A52)</f>
        <v>266.20999999999998</v>
      </c>
      <c r="Q52" s="88">
        <f>SUMIFS('Oct Receipts Data'!M:M,'Oct Receipts Data'!$B:$B,$B52)+SUMIFS('Oct Receipts Data'!M:M,'Oct Receipts Data'!$B:$B,$A52)</f>
        <v>18794.16</v>
      </c>
      <c r="R52" s="88">
        <f>SUMIFS('Oct Receipts Data'!N:N,'Oct Receipts Data'!$B:$B,$B52)+SUMIFS('Oct Receipts Data'!N:N,'Oct Receipts Data'!$B:$B,$A52)</f>
        <v>569.52</v>
      </c>
      <c r="S52" s="88">
        <f>SUMIFS('Oct Receipts Data'!O:O,'Oct Receipts Data'!$B:$B,$B52)+SUMIFS('Oct Receipts Data'!O:O,'Oct Receipts Data'!$B:$B,$A52)</f>
        <v>132.33000000000001</v>
      </c>
      <c r="T52" s="88">
        <f>SUMIFS('Oct Receipts Data'!P:P,'Oct Receipts Data'!$B:$B,$B52)+SUMIFS('Oct Receipts Data'!P:P,'Oct Receipts Data'!$B:$B,$A52)</f>
        <v>6856.44</v>
      </c>
      <c r="U52" s="88">
        <f>SUMIFS('Oct Receipts Data'!Q:Q,'Oct Receipts Data'!$B:$B,$B52)+SUMIFS('Oct Receipts Data'!Q:Q,'Oct Receipts Data'!$B:$B,$A52)</f>
        <v>0</v>
      </c>
      <c r="V52" s="88">
        <f>SUMIFS('Oct Receipts Data'!R:R,'Oct Receipts Data'!$B:$B,$B52)+SUMIFS('Oct Receipts Data'!R:R,'Oct Receipts Data'!$B:$B,$A52)</f>
        <v>0</v>
      </c>
      <c r="W52" s="88">
        <f>SUMIFS('Oct Receipts Data'!S:S,'Oct Receipts Data'!$B:$B,$B52)+SUMIFS('Oct Receipts Data'!S:S,'Oct Receipts Data'!$B:$B,$A52)</f>
        <v>60096.68</v>
      </c>
      <c r="X52" s="88">
        <f>SUMIFS('Oct Receipts Data'!T:T,'Oct Receipts Data'!$B:$B,$B52)+SUMIFS('Oct Receipts Data'!T:T,'Oct Receipts Data'!$B:$B,$A52)</f>
        <v>332319.26</v>
      </c>
      <c r="Y52" s="88">
        <f>SUMIFS('Oct Receipts Data'!U:U,'Oct Receipts Data'!$B:$B,$B52)+SUMIFS('Oct Receipts Data'!U:U,'Oct Receipts Data'!$B:$B,$A52)</f>
        <v>89.88</v>
      </c>
      <c r="Z52" s="88">
        <f>SUMIFS('Oct Receipts Data'!V:V,'Oct Receipts Data'!$B:$B,$B52)+SUMIFS('Oct Receipts Data'!V:V,'Oct Receipts Data'!$B:$B,$A52)</f>
        <v>159.84</v>
      </c>
      <c r="AA52" s="88">
        <f>SUMIFS('Oct Receipts Data'!W:W,'Oct Receipts Data'!$B:$B,$B52)+SUMIFS('Oct Receipts Data'!W:W,'Oct Receipts Data'!$B:$B,$A52)</f>
        <v>319.68</v>
      </c>
      <c r="AB52" s="88">
        <f>SUMIFS('Oct Receipts Data'!X:X,'Oct Receipts Data'!$B:$B,$B52)+SUMIFS('Oct Receipts Data'!X:X,'Oct Receipts Data'!$B:$B,$A52)</f>
        <v>0</v>
      </c>
      <c r="AC52" s="88">
        <f>SUMIFS('Oct Receipts Data'!Y:Y,'Oct Receipts Data'!$B:$B,$B52)+SUMIFS('Oct Receipts Data'!Y:Y,'Oct Receipts Data'!$B:$B,$A52)</f>
        <v>0</v>
      </c>
      <c r="AD52" s="88">
        <f>SUMIFS('Oct Receipts Data'!Z:Z,'Oct Receipts Data'!$B:$B,$B52)+SUMIFS('Oct Receipts Data'!Z:Z,'Oct Receipts Data'!$B:$B,$A52)</f>
        <v>315202.12</v>
      </c>
      <c r="AE52" s="88">
        <f>SUMIFS('Oct Receipts Data'!AA:AA,'Oct Receipts Data'!$B:$B,$B52)+SUMIFS('Oct Receipts Data'!AA:AA,'Oct Receipts Data'!$B:$B,$A52)</f>
        <v>0</v>
      </c>
      <c r="AF52" s="88">
        <f>SUMIFS('Oct Receipts Data'!AB:AB,'Oct Receipts Data'!$B:$B,$B52)+SUMIFS('Oct Receipts Data'!AB:AB,'Oct Receipts Data'!$B:$B,$A52)</f>
        <v>0</v>
      </c>
      <c r="AG52" s="88">
        <f>SUMIFS('Oct Receipts Data'!AC:AC,'Oct Receipts Data'!$B:$B,$B52)+SUMIFS('Oct Receipts Data'!AC:AC,'Oct Receipts Data'!$B:$B,$A52)</f>
        <v>497.28</v>
      </c>
      <c r="AH52" s="88">
        <f>SUMIFS('Oct Receipts Data'!AD:AD,'Oct Receipts Data'!$B:$B,$B52)+SUMIFS('Oct Receipts Data'!AD:AD,'Oct Receipts Data'!$B:$B,$A52)</f>
        <v>371.4</v>
      </c>
      <c r="AI52" s="88">
        <f>SUMIFS('Oct Receipts Data'!AE:AE,'Oct Receipts Data'!$B:$B,$B52)+SUMIFS('Oct Receipts Data'!AE:AE,'Oct Receipts Data'!$B:$B,$A52)</f>
        <v>1187.57</v>
      </c>
      <c r="AJ52" s="88">
        <f>SUMIFS('Oct Receipts Data'!AF:AF,'Oct Receipts Data'!$B:$B,$B52)+SUMIFS('Oct Receipts Data'!AF:AF,'Oct Receipts Data'!$B:$B,$A52)</f>
        <v>247.56</v>
      </c>
      <c r="AK52" s="88">
        <f>SUMIFS('Oct Receipts Data'!AG:AG,'Oct Receipts Data'!$B:$B,$B52)+SUMIFS('Oct Receipts Data'!AG:AG,'Oct Receipts Data'!$B:$B,$A52)</f>
        <v>0</v>
      </c>
    </row>
    <row r="53" spans="1:37" ht="13.8" outlineLevel="1">
      <c r="A53" s="86"/>
      <c r="B53" s="130" t="s">
        <v>99</v>
      </c>
      <c r="C53" s="88">
        <v>1159707</v>
      </c>
      <c r="D53" s="80">
        <f>SUMIFS('PMT Terms'!C:C,'PMT Terms'!B:B,B53)</f>
        <v>30</v>
      </c>
      <c r="E53" s="89">
        <f t="shared" si="8"/>
        <v>1.0613245069659836</v>
      </c>
      <c r="F53" s="84">
        <f t="shared" si="10"/>
        <v>1230825.46</v>
      </c>
      <c r="G53" s="88">
        <f>SUMIFS('Oct Receipts Data'!C:C,'Oct Receipts Data'!$B:$B,$B53)+SUMIFS('Oct Receipts Data'!C:C,'Oct Receipts Data'!$B:$B,$A53)</f>
        <v>0</v>
      </c>
      <c r="H53" s="88">
        <f>SUMIFS('Oct Receipts Data'!D:D,'Oct Receipts Data'!$B:$B,$B53)+SUMIFS('Oct Receipts Data'!D:D,'Oct Receipts Data'!$B:$B,$A53)</f>
        <v>1605.12</v>
      </c>
      <c r="I53" s="88">
        <f>SUMIFS('Oct Receipts Data'!E:E,'Oct Receipts Data'!$B:$B,$B53)+SUMIFS('Oct Receipts Data'!E:E,'Oct Receipts Data'!$B:$B,$A53)</f>
        <v>69930.679999999993</v>
      </c>
      <c r="J53" s="88">
        <f>SUMIFS('Oct Receipts Data'!F:F,'Oct Receipts Data'!$B:$B,$B53)+SUMIFS('Oct Receipts Data'!F:F,'Oct Receipts Data'!$B:$B,$A53)</f>
        <v>50553.84</v>
      </c>
      <c r="K53" s="88">
        <f>SUMIFS('Oct Receipts Data'!G:G,'Oct Receipts Data'!$B:$B,$B53)+SUMIFS('Oct Receipts Data'!G:G,'Oct Receipts Data'!$B:$B,$A53)</f>
        <v>4013.4</v>
      </c>
      <c r="L53" s="88">
        <f>SUMIFS('Oct Receipts Data'!H:H,'Oct Receipts Data'!$B:$B,$B53)+SUMIFS('Oct Receipts Data'!H:H,'Oct Receipts Data'!$B:$B,$A53)</f>
        <v>130986</v>
      </c>
      <c r="M53" s="88">
        <f>SUMIFS('Oct Receipts Data'!I:I,'Oct Receipts Data'!$B:$B,$B53)+SUMIFS('Oct Receipts Data'!I:I,'Oct Receipts Data'!$B:$B,$A53)</f>
        <v>29571.32</v>
      </c>
      <c r="N53" s="88">
        <f>SUMIFS('Oct Receipts Data'!J:J,'Oct Receipts Data'!$B:$B,$B53)+SUMIFS('Oct Receipts Data'!J:J,'Oct Receipts Data'!$B:$B,$A53)</f>
        <v>35758.239999999998</v>
      </c>
      <c r="O53" s="88">
        <f>SUMIFS('Oct Receipts Data'!K:K,'Oct Receipts Data'!$B:$B,$B53)+SUMIFS('Oct Receipts Data'!K:K,'Oct Receipts Data'!$B:$B,$A53)</f>
        <v>56143.44</v>
      </c>
      <c r="P53" s="88">
        <f>SUMIFS('Oct Receipts Data'!L:L,'Oct Receipts Data'!$B:$B,$B53)+SUMIFS('Oct Receipts Data'!L:L,'Oct Receipts Data'!$B:$B,$A53)</f>
        <v>124056.21</v>
      </c>
      <c r="Q53" s="88">
        <f>SUMIFS('Oct Receipts Data'!M:M,'Oct Receipts Data'!$B:$B,$B53)+SUMIFS('Oct Receipts Data'!M:M,'Oct Receipts Data'!$B:$B,$A53)</f>
        <v>0</v>
      </c>
      <c r="R53" s="88">
        <f>SUMIFS('Oct Receipts Data'!N:N,'Oct Receipts Data'!$B:$B,$B53)+SUMIFS('Oct Receipts Data'!N:N,'Oct Receipts Data'!$B:$B,$A53)</f>
        <v>0</v>
      </c>
      <c r="S53" s="88">
        <f>SUMIFS('Oct Receipts Data'!O:O,'Oct Receipts Data'!$B:$B,$B53)+SUMIFS('Oct Receipts Data'!O:O,'Oct Receipts Data'!$B:$B,$A53)</f>
        <v>0</v>
      </c>
      <c r="T53" s="88">
        <f>SUMIFS('Oct Receipts Data'!P:P,'Oct Receipts Data'!$B:$B,$B53)+SUMIFS('Oct Receipts Data'!P:P,'Oct Receipts Data'!$B:$B,$A53)</f>
        <v>30523.200000000001</v>
      </c>
      <c r="U53" s="88">
        <f>SUMIFS('Oct Receipts Data'!Q:Q,'Oct Receipts Data'!$B:$B,$B53)+SUMIFS('Oct Receipts Data'!Q:Q,'Oct Receipts Data'!$B:$B,$A53)</f>
        <v>3777.84</v>
      </c>
      <c r="V53" s="88">
        <f>SUMIFS('Oct Receipts Data'!R:R,'Oct Receipts Data'!$B:$B,$B53)+SUMIFS('Oct Receipts Data'!R:R,'Oct Receipts Data'!$B:$B,$A53)</f>
        <v>17151.68</v>
      </c>
      <c r="W53" s="88">
        <f>SUMIFS('Oct Receipts Data'!S:S,'Oct Receipts Data'!$B:$B,$B53)+SUMIFS('Oct Receipts Data'!S:S,'Oct Receipts Data'!$B:$B,$A53)</f>
        <v>663.1</v>
      </c>
      <c r="X53" s="88">
        <f>SUMIFS('Oct Receipts Data'!T:T,'Oct Receipts Data'!$B:$B,$B53)+SUMIFS('Oct Receipts Data'!T:T,'Oct Receipts Data'!$B:$B,$A53)</f>
        <v>327.60000000000002</v>
      </c>
      <c r="Y53" s="88">
        <f>SUMIFS('Oct Receipts Data'!U:U,'Oct Receipts Data'!$B:$B,$B53)+SUMIFS('Oct Receipts Data'!U:U,'Oct Receipts Data'!$B:$B,$A53)</f>
        <v>0</v>
      </c>
      <c r="Z53" s="88">
        <f>SUMIFS('Oct Receipts Data'!V:V,'Oct Receipts Data'!$B:$B,$B53)+SUMIFS('Oct Receipts Data'!V:V,'Oct Receipts Data'!$B:$B,$A53)</f>
        <v>0</v>
      </c>
      <c r="AA53" s="88">
        <f>SUMIFS('Oct Receipts Data'!W:W,'Oct Receipts Data'!$B:$B,$B53)+SUMIFS('Oct Receipts Data'!W:W,'Oct Receipts Data'!$B:$B,$A53)</f>
        <v>349685.62</v>
      </c>
      <c r="AB53" s="88">
        <f>SUMIFS('Oct Receipts Data'!X:X,'Oct Receipts Data'!$B:$B,$B53)+SUMIFS('Oct Receipts Data'!X:X,'Oct Receipts Data'!$B:$B,$A53)</f>
        <v>24042.560000000001</v>
      </c>
      <c r="AC53" s="88">
        <f>SUMIFS('Oct Receipts Data'!Y:Y,'Oct Receipts Data'!$B:$B,$B53)+SUMIFS('Oct Receipts Data'!Y:Y,'Oct Receipts Data'!$B:$B,$A53)</f>
        <v>13197.6</v>
      </c>
      <c r="AD53" s="88">
        <f>SUMIFS('Oct Receipts Data'!Z:Z,'Oct Receipts Data'!$B:$B,$B53)+SUMIFS('Oct Receipts Data'!Z:Z,'Oct Receipts Data'!$B:$B,$A53)</f>
        <v>0</v>
      </c>
      <c r="AE53" s="88">
        <f>SUMIFS('Oct Receipts Data'!AA:AA,'Oct Receipts Data'!$B:$B,$B53)+SUMIFS('Oct Receipts Data'!AA:AA,'Oct Receipts Data'!$B:$B,$A53)</f>
        <v>60215.040000000001</v>
      </c>
      <c r="AF53" s="88">
        <f>SUMIFS('Oct Receipts Data'!AB:AB,'Oct Receipts Data'!$B:$B,$B53)+SUMIFS('Oct Receipts Data'!AB:AB,'Oct Receipts Data'!$B:$B,$A53)</f>
        <v>91998.24</v>
      </c>
      <c r="AG53" s="88">
        <f>SUMIFS('Oct Receipts Data'!AC:AC,'Oct Receipts Data'!$B:$B,$B53)+SUMIFS('Oct Receipts Data'!AC:AC,'Oct Receipts Data'!$B:$B,$A53)</f>
        <v>85395.16</v>
      </c>
      <c r="AH53" s="88">
        <f>SUMIFS('Oct Receipts Data'!AD:AD,'Oct Receipts Data'!$B:$B,$B53)+SUMIFS('Oct Receipts Data'!AD:AD,'Oct Receipts Data'!$B:$B,$A53)</f>
        <v>8236.36</v>
      </c>
      <c r="AI53" s="88">
        <f>SUMIFS('Oct Receipts Data'!AE:AE,'Oct Receipts Data'!$B:$B,$B53)+SUMIFS('Oct Receipts Data'!AE:AE,'Oct Receipts Data'!$B:$B,$A53)</f>
        <v>37508.129999999997</v>
      </c>
      <c r="AJ53" s="88">
        <f>SUMIFS('Oct Receipts Data'!AF:AF,'Oct Receipts Data'!$B:$B,$B53)+SUMIFS('Oct Receipts Data'!AF:AF,'Oct Receipts Data'!$B:$B,$A53)</f>
        <v>5278.08</v>
      </c>
      <c r="AK53" s="88">
        <f>SUMIFS('Oct Receipts Data'!AG:AG,'Oct Receipts Data'!$B:$B,$B53)+SUMIFS('Oct Receipts Data'!AG:AG,'Oct Receipts Data'!$B:$B,$A53)</f>
        <v>207</v>
      </c>
    </row>
    <row r="54" spans="1:37" ht="13.8" outlineLevel="1">
      <c r="A54" s="86"/>
      <c r="B54" s="130" t="s">
        <v>128</v>
      </c>
      <c r="C54" s="88">
        <v>1343826</v>
      </c>
      <c r="D54" s="80">
        <f>SUMIFS('PMT Terms'!C:C,'PMT Terms'!B:B,B54)</f>
        <v>30</v>
      </c>
      <c r="E54" s="89">
        <f t="shared" si="8"/>
        <v>0.91411634393143149</v>
      </c>
      <c r="F54" s="84">
        <f t="shared" si="10"/>
        <v>1228413.3099999998</v>
      </c>
      <c r="G54" s="88">
        <f>SUMIFS('Oct Receipts Data'!C:C,'Oct Receipts Data'!$B:$B,$B54)+SUMIFS('Oct Receipts Data'!C:C,'Oct Receipts Data'!$B:$B,$A54)</f>
        <v>0</v>
      </c>
      <c r="H54" s="88">
        <f>SUMIFS('Oct Receipts Data'!D:D,'Oct Receipts Data'!$B:$B,$B54)+SUMIFS('Oct Receipts Data'!D:D,'Oct Receipts Data'!$B:$B,$A54)</f>
        <v>0</v>
      </c>
      <c r="I54" s="88">
        <f>SUMIFS('Oct Receipts Data'!E:E,'Oct Receipts Data'!$B:$B,$B54)+SUMIFS('Oct Receipts Data'!E:E,'Oct Receipts Data'!$B:$B,$A54)</f>
        <v>0</v>
      </c>
      <c r="J54" s="88">
        <f>SUMIFS('Oct Receipts Data'!F:F,'Oct Receipts Data'!$B:$B,$B54)+SUMIFS('Oct Receipts Data'!F:F,'Oct Receipts Data'!$B:$B,$A54)</f>
        <v>0</v>
      </c>
      <c r="K54" s="88">
        <f>SUMIFS('Oct Receipts Data'!G:G,'Oct Receipts Data'!$B:$B,$B54)+SUMIFS('Oct Receipts Data'!G:G,'Oct Receipts Data'!$B:$B,$A54)</f>
        <v>0</v>
      </c>
      <c r="L54" s="88">
        <f>SUMIFS('Oct Receipts Data'!H:H,'Oct Receipts Data'!$B:$B,$B54)+SUMIFS('Oct Receipts Data'!H:H,'Oct Receipts Data'!$B:$B,$A54)</f>
        <v>5494.56</v>
      </c>
      <c r="M54" s="88">
        <f>SUMIFS('Oct Receipts Data'!I:I,'Oct Receipts Data'!$B:$B,$B54)+SUMIFS('Oct Receipts Data'!I:I,'Oct Receipts Data'!$B:$B,$A54)</f>
        <v>0</v>
      </c>
      <c r="N54" s="88">
        <f>SUMIFS('Oct Receipts Data'!J:J,'Oct Receipts Data'!$B:$B,$B54)+SUMIFS('Oct Receipts Data'!J:J,'Oct Receipts Data'!$B:$B,$A54)</f>
        <v>207568.68</v>
      </c>
      <c r="O54" s="88">
        <f>SUMIFS('Oct Receipts Data'!K:K,'Oct Receipts Data'!$B:$B,$B54)+SUMIFS('Oct Receipts Data'!K:K,'Oct Receipts Data'!$B:$B,$A54)</f>
        <v>819.84</v>
      </c>
      <c r="P54" s="88">
        <f>SUMIFS('Oct Receipts Data'!L:L,'Oct Receipts Data'!$B:$B,$B54)+SUMIFS('Oct Receipts Data'!L:L,'Oct Receipts Data'!$B:$B,$A54)</f>
        <v>176.28</v>
      </c>
      <c r="Q54" s="88">
        <f>SUMIFS('Oct Receipts Data'!M:M,'Oct Receipts Data'!$B:$B,$B54)+SUMIFS('Oct Receipts Data'!M:M,'Oct Receipts Data'!$B:$B,$A54)</f>
        <v>0</v>
      </c>
      <c r="R54" s="88">
        <f>SUMIFS('Oct Receipts Data'!N:N,'Oct Receipts Data'!$B:$B,$B54)+SUMIFS('Oct Receipts Data'!N:N,'Oct Receipts Data'!$B:$B,$A54)</f>
        <v>0</v>
      </c>
      <c r="S54" s="88">
        <f>SUMIFS('Oct Receipts Data'!O:O,'Oct Receipts Data'!$B:$B,$B54)+SUMIFS('Oct Receipts Data'!O:O,'Oct Receipts Data'!$B:$B,$A54)</f>
        <v>0</v>
      </c>
      <c r="T54" s="88">
        <f>SUMIFS('Oct Receipts Data'!P:P,'Oct Receipts Data'!$B:$B,$B54)+SUMIFS('Oct Receipts Data'!P:P,'Oct Receipts Data'!$B:$B,$A54)</f>
        <v>6057.48</v>
      </c>
      <c r="U54" s="88">
        <f>SUMIFS('Oct Receipts Data'!Q:Q,'Oct Receipts Data'!$B:$B,$B54)+SUMIFS('Oct Receipts Data'!Q:Q,'Oct Receipts Data'!$B:$B,$A54)</f>
        <v>0</v>
      </c>
      <c r="V54" s="88">
        <f>SUMIFS('Oct Receipts Data'!R:R,'Oct Receipts Data'!$B:$B,$B54)+SUMIFS('Oct Receipts Data'!R:R,'Oct Receipts Data'!$B:$B,$A54)</f>
        <v>27282.240000000002</v>
      </c>
      <c r="W54" s="88">
        <f>SUMIFS('Oct Receipts Data'!S:S,'Oct Receipts Data'!$B:$B,$B54)+SUMIFS('Oct Receipts Data'!S:S,'Oct Receipts Data'!$B:$B,$A54)</f>
        <v>9222.1200000000008</v>
      </c>
      <c r="X54" s="88">
        <f>SUMIFS('Oct Receipts Data'!T:T,'Oct Receipts Data'!$B:$B,$B54)+SUMIFS('Oct Receipts Data'!T:T,'Oct Receipts Data'!$B:$B,$A54)</f>
        <v>327956.40000000002</v>
      </c>
      <c r="Y54" s="88">
        <f>SUMIFS('Oct Receipts Data'!U:U,'Oct Receipts Data'!$B:$B,$B54)+SUMIFS('Oct Receipts Data'!U:U,'Oct Receipts Data'!$B:$B,$A54)</f>
        <v>20399.2</v>
      </c>
      <c r="Z54" s="88">
        <f>SUMIFS('Oct Receipts Data'!V:V,'Oct Receipts Data'!$B:$B,$B54)+SUMIFS('Oct Receipts Data'!V:V,'Oct Receipts Data'!$B:$B,$A54)</f>
        <v>73921.820000000007</v>
      </c>
      <c r="AA54" s="88">
        <f>SUMIFS('Oct Receipts Data'!W:W,'Oct Receipts Data'!$B:$B,$B54)+SUMIFS('Oct Receipts Data'!W:W,'Oct Receipts Data'!$B:$B,$A54)</f>
        <v>9396.9599999999991</v>
      </c>
      <c r="AB54" s="88">
        <f>SUMIFS('Oct Receipts Data'!X:X,'Oct Receipts Data'!$B:$B,$B54)+SUMIFS('Oct Receipts Data'!X:X,'Oct Receipts Data'!$B:$B,$A54)</f>
        <v>190.44</v>
      </c>
      <c r="AC54" s="88">
        <f>SUMIFS('Oct Receipts Data'!Y:Y,'Oct Receipts Data'!$B:$B,$B54)+SUMIFS('Oct Receipts Data'!Y:Y,'Oct Receipts Data'!$B:$B,$A54)</f>
        <v>2357.25</v>
      </c>
      <c r="AD54" s="88">
        <f>SUMIFS('Oct Receipts Data'!Z:Z,'Oct Receipts Data'!$B:$B,$B54)+SUMIFS('Oct Receipts Data'!Z:Z,'Oct Receipts Data'!$B:$B,$A54)</f>
        <v>756.12</v>
      </c>
      <c r="AE54" s="88">
        <f>SUMIFS('Oct Receipts Data'!AA:AA,'Oct Receipts Data'!$B:$B,$B54)+SUMIFS('Oct Receipts Data'!AA:AA,'Oct Receipts Data'!$B:$B,$A54)</f>
        <v>0</v>
      </c>
      <c r="AF54" s="88">
        <f>SUMIFS('Oct Receipts Data'!AB:AB,'Oct Receipts Data'!$B:$B,$B54)+SUMIFS('Oct Receipts Data'!AB:AB,'Oct Receipts Data'!$B:$B,$A54)</f>
        <v>58429.56</v>
      </c>
      <c r="AG54" s="88">
        <f>SUMIFS('Oct Receipts Data'!AC:AC,'Oct Receipts Data'!$B:$B,$B54)+SUMIFS('Oct Receipts Data'!AC:AC,'Oct Receipts Data'!$B:$B,$A54)</f>
        <v>444608.68</v>
      </c>
      <c r="AH54" s="88">
        <f>SUMIFS('Oct Receipts Data'!AD:AD,'Oct Receipts Data'!$B:$B,$B54)+SUMIFS('Oct Receipts Data'!AD:AD,'Oct Receipts Data'!$B:$B,$A54)</f>
        <v>31027.32</v>
      </c>
      <c r="AI54" s="88">
        <f>SUMIFS('Oct Receipts Data'!AE:AE,'Oct Receipts Data'!$B:$B,$B54)+SUMIFS('Oct Receipts Data'!AE:AE,'Oct Receipts Data'!$B:$B,$A54)</f>
        <v>1321.08</v>
      </c>
      <c r="AJ54" s="88">
        <f>SUMIFS('Oct Receipts Data'!AF:AF,'Oct Receipts Data'!$B:$B,$B54)+SUMIFS('Oct Receipts Data'!AF:AF,'Oct Receipts Data'!$B:$B,$A54)</f>
        <v>1427.28</v>
      </c>
      <c r="AK54" s="88">
        <f>SUMIFS('Oct Receipts Data'!AG:AG,'Oct Receipts Data'!$B:$B,$B54)+SUMIFS('Oct Receipts Data'!AG:AG,'Oct Receipts Data'!$B:$B,$A54)</f>
        <v>0</v>
      </c>
    </row>
    <row r="55" spans="1:37" ht="13.8" outlineLevel="1">
      <c r="A55" s="86"/>
      <c r="B55" s="130" t="s">
        <v>559</v>
      </c>
      <c r="C55" s="88">
        <v>1224533</v>
      </c>
      <c r="D55" s="80">
        <f>SUMIFS('PMT Terms'!C:C,'PMT Terms'!B:B,B55)</f>
        <v>45</v>
      </c>
      <c r="E55" s="89">
        <f t="shared" si="8"/>
        <v>0.99236977688637218</v>
      </c>
      <c r="F55" s="84">
        <f t="shared" si="10"/>
        <v>1215189.54</v>
      </c>
      <c r="G55" s="88">
        <f>SUMIFS('Oct Receipts Data'!C:C,'Oct Receipts Data'!$B:$B,$B55)+SUMIFS('Oct Receipts Data'!C:C,'Oct Receipts Data'!$B:$B,$A55)</f>
        <v>62980.29</v>
      </c>
      <c r="H55" s="88">
        <f>SUMIFS('Oct Receipts Data'!D:D,'Oct Receipts Data'!$B:$B,$B55)+SUMIFS('Oct Receipts Data'!D:D,'Oct Receipts Data'!$B:$B,$A55)</f>
        <v>87661.28</v>
      </c>
      <c r="I55" s="88">
        <f>SUMIFS('Oct Receipts Data'!E:E,'Oct Receipts Data'!$B:$B,$B55)+SUMIFS('Oct Receipts Data'!E:E,'Oct Receipts Data'!$B:$B,$A55)</f>
        <v>4606.07</v>
      </c>
      <c r="J55" s="88">
        <f>SUMIFS('Oct Receipts Data'!F:F,'Oct Receipts Data'!$B:$B,$B55)+SUMIFS('Oct Receipts Data'!F:F,'Oct Receipts Data'!$B:$B,$A55)</f>
        <v>0</v>
      </c>
      <c r="K55" s="88">
        <f>SUMIFS('Oct Receipts Data'!G:G,'Oct Receipts Data'!$B:$B,$B55)+SUMIFS('Oct Receipts Data'!G:G,'Oct Receipts Data'!$B:$B,$A55)</f>
        <v>14284.68</v>
      </c>
      <c r="L55" s="88">
        <f>SUMIFS('Oct Receipts Data'!H:H,'Oct Receipts Data'!$B:$B,$B55)+SUMIFS('Oct Receipts Data'!H:H,'Oct Receipts Data'!$B:$B,$A55)</f>
        <v>0</v>
      </c>
      <c r="M55" s="88">
        <f>SUMIFS('Oct Receipts Data'!I:I,'Oct Receipts Data'!$B:$B,$B55)+SUMIFS('Oct Receipts Data'!I:I,'Oct Receipts Data'!$B:$B,$A55)</f>
        <v>0</v>
      </c>
      <c r="N55" s="88">
        <f>SUMIFS('Oct Receipts Data'!J:J,'Oct Receipts Data'!$B:$B,$B55)+SUMIFS('Oct Receipts Data'!J:J,'Oct Receipts Data'!$B:$B,$A55)</f>
        <v>0</v>
      </c>
      <c r="O55" s="88">
        <f>SUMIFS('Oct Receipts Data'!K:K,'Oct Receipts Data'!$B:$B,$B55)+SUMIFS('Oct Receipts Data'!K:K,'Oct Receipts Data'!$B:$B,$A55)</f>
        <v>424.74</v>
      </c>
      <c r="P55" s="88">
        <f>SUMIFS('Oct Receipts Data'!L:L,'Oct Receipts Data'!$B:$B,$B55)+SUMIFS('Oct Receipts Data'!L:L,'Oct Receipts Data'!$B:$B,$A55)</f>
        <v>71.400000000000006</v>
      </c>
      <c r="Q55" s="88">
        <f>SUMIFS('Oct Receipts Data'!M:M,'Oct Receipts Data'!$B:$B,$B55)+SUMIFS('Oct Receipts Data'!M:M,'Oct Receipts Data'!$B:$B,$A55)</f>
        <v>586.32000000000005</v>
      </c>
      <c r="R55" s="88">
        <f>SUMIFS('Oct Receipts Data'!N:N,'Oct Receipts Data'!$B:$B,$B55)+SUMIFS('Oct Receipts Data'!N:N,'Oct Receipts Data'!$B:$B,$A55)</f>
        <v>29431.360000000001</v>
      </c>
      <c r="S55" s="88">
        <f>SUMIFS('Oct Receipts Data'!O:O,'Oct Receipts Data'!$B:$B,$B55)+SUMIFS('Oct Receipts Data'!O:O,'Oct Receipts Data'!$B:$B,$A55)</f>
        <v>10283.64</v>
      </c>
      <c r="T55" s="88">
        <f>SUMIFS('Oct Receipts Data'!P:P,'Oct Receipts Data'!$B:$B,$B55)+SUMIFS('Oct Receipts Data'!P:P,'Oct Receipts Data'!$B:$B,$A55)</f>
        <v>2410.7399999999998</v>
      </c>
      <c r="U55" s="88">
        <f>SUMIFS('Oct Receipts Data'!Q:Q,'Oct Receipts Data'!$B:$B,$B55)+SUMIFS('Oct Receipts Data'!Q:Q,'Oct Receipts Data'!$B:$B,$A55)</f>
        <v>218.88</v>
      </c>
      <c r="V55" s="88">
        <f>SUMIFS('Oct Receipts Data'!R:R,'Oct Receipts Data'!$B:$B,$B55)+SUMIFS('Oct Receipts Data'!R:R,'Oct Receipts Data'!$B:$B,$A55)</f>
        <v>35780.800000000003</v>
      </c>
      <c r="W55" s="88">
        <f>SUMIFS('Oct Receipts Data'!S:S,'Oct Receipts Data'!$B:$B,$B55)+SUMIFS('Oct Receipts Data'!S:S,'Oct Receipts Data'!$B:$B,$A55)</f>
        <v>155828.13</v>
      </c>
      <c r="X55" s="88">
        <f>SUMIFS('Oct Receipts Data'!T:T,'Oct Receipts Data'!$B:$B,$B55)+SUMIFS('Oct Receipts Data'!T:T,'Oct Receipts Data'!$B:$B,$A55)</f>
        <v>129106.26</v>
      </c>
      <c r="Y55" s="88">
        <f>SUMIFS('Oct Receipts Data'!U:U,'Oct Receipts Data'!$B:$B,$B55)+SUMIFS('Oct Receipts Data'!U:U,'Oct Receipts Data'!$B:$B,$A55)</f>
        <v>111864.68</v>
      </c>
      <c r="Z55" s="88">
        <f>SUMIFS('Oct Receipts Data'!V:V,'Oct Receipts Data'!$B:$B,$B55)+SUMIFS('Oct Receipts Data'!V:V,'Oct Receipts Data'!$B:$B,$A55)</f>
        <v>27535.33</v>
      </c>
      <c r="AA55" s="88">
        <f>SUMIFS('Oct Receipts Data'!W:W,'Oct Receipts Data'!$B:$B,$B55)+SUMIFS('Oct Receipts Data'!W:W,'Oct Receipts Data'!$B:$B,$A55)</f>
        <v>201738.59</v>
      </c>
      <c r="AB55" s="88">
        <f>SUMIFS('Oct Receipts Data'!X:X,'Oct Receipts Data'!$B:$B,$B55)+SUMIFS('Oct Receipts Data'!X:X,'Oct Receipts Data'!$B:$B,$A55)</f>
        <v>20364.88</v>
      </c>
      <c r="AC55" s="88">
        <f>SUMIFS('Oct Receipts Data'!Y:Y,'Oct Receipts Data'!$B:$B,$B55)+SUMIFS('Oct Receipts Data'!Y:Y,'Oct Receipts Data'!$B:$B,$A55)</f>
        <v>3053.16</v>
      </c>
      <c r="AD55" s="88">
        <f>SUMIFS('Oct Receipts Data'!Z:Z,'Oct Receipts Data'!$B:$B,$B55)+SUMIFS('Oct Receipts Data'!Z:Z,'Oct Receipts Data'!$B:$B,$A55)</f>
        <v>1365.64</v>
      </c>
      <c r="AE55" s="88">
        <f>SUMIFS('Oct Receipts Data'!AA:AA,'Oct Receipts Data'!$B:$B,$B55)+SUMIFS('Oct Receipts Data'!AA:AA,'Oct Receipts Data'!$B:$B,$A55)</f>
        <v>182920</v>
      </c>
      <c r="AF55" s="88">
        <f>SUMIFS('Oct Receipts Data'!AB:AB,'Oct Receipts Data'!$B:$B,$B55)+SUMIFS('Oct Receipts Data'!AB:AB,'Oct Receipts Data'!$B:$B,$A55)</f>
        <v>62033.46</v>
      </c>
      <c r="AG55" s="88">
        <f>SUMIFS('Oct Receipts Data'!AC:AC,'Oct Receipts Data'!$B:$B,$B55)+SUMIFS('Oct Receipts Data'!AC:AC,'Oct Receipts Data'!$B:$B,$A55)</f>
        <v>18857.53</v>
      </c>
      <c r="AH55" s="88">
        <f>SUMIFS('Oct Receipts Data'!AD:AD,'Oct Receipts Data'!$B:$B,$B55)+SUMIFS('Oct Receipts Data'!AD:AD,'Oct Receipts Data'!$B:$B,$A55)</f>
        <v>5580.98</v>
      </c>
      <c r="AI55" s="88">
        <f>SUMIFS('Oct Receipts Data'!AE:AE,'Oct Receipts Data'!$B:$B,$B55)+SUMIFS('Oct Receipts Data'!AE:AE,'Oct Receipts Data'!$B:$B,$A55)</f>
        <v>3820.8</v>
      </c>
      <c r="AJ55" s="88">
        <f>SUMIFS('Oct Receipts Data'!AF:AF,'Oct Receipts Data'!$B:$B,$B55)+SUMIFS('Oct Receipts Data'!AF:AF,'Oct Receipts Data'!$B:$B,$A55)</f>
        <v>15565.5</v>
      </c>
      <c r="AK55" s="88">
        <f>SUMIFS('Oct Receipts Data'!AG:AG,'Oct Receipts Data'!$B:$B,$B55)+SUMIFS('Oct Receipts Data'!AG:AG,'Oct Receipts Data'!$B:$B,$A55)</f>
        <v>26814.400000000001</v>
      </c>
    </row>
    <row r="56" spans="1:37" ht="13.8" outlineLevel="1">
      <c r="A56" s="86"/>
      <c r="B56" s="130" t="s">
        <v>116</v>
      </c>
      <c r="C56" s="88">
        <v>0</v>
      </c>
      <c r="D56" s="80">
        <f>SUMIFS('PMT Terms'!C:C,'PMT Terms'!B:B,B56)</f>
        <v>10</v>
      </c>
      <c r="E56" s="89" t="e">
        <f t="shared" si="8"/>
        <v>#DIV/0!</v>
      </c>
      <c r="F56" s="84">
        <f t="shared" si="10"/>
        <v>1193362.54</v>
      </c>
      <c r="G56" s="88">
        <f>SUMIFS('Oct Receipts Data'!C:C,'Oct Receipts Data'!$B:$B,$B56)+SUMIFS('Oct Receipts Data'!C:C,'Oct Receipts Data'!$B:$B,$A56)</f>
        <v>0</v>
      </c>
      <c r="H56" s="88">
        <f>SUMIFS('Oct Receipts Data'!D:D,'Oct Receipts Data'!$B:$B,$B56)+SUMIFS('Oct Receipts Data'!D:D,'Oct Receipts Data'!$B:$B,$A56)</f>
        <v>0</v>
      </c>
      <c r="I56" s="88">
        <f>SUMIFS('Oct Receipts Data'!E:E,'Oct Receipts Data'!$B:$B,$B56)+SUMIFS('Oct Receipts Data'!E:E,'Oct Receipts Data'!$B:$B,$A56)</f>
        <v>0</v>
      </c>
      <c r="J56" s="88">
        <f>SUMIFS('Oct Receipts Data'!F:F,'Oct Receipts Data'!$B:$B,$B56)+SUMIFS('Oct Receipts Data'!F:F,'Oct Receipts Data'!$B:$B,$A56)</f>
        <v>0</v>
      </c>
      <c r="K56" s="88">
        <f>SUMIFS('Oct Receipts Data'!G:G,'Oct Receipts Data'!$B:$B,$B56)+SUMIFS('Oct Receipts Data'!G:G,'Oct Receipts Data'!$B:$B,$A56)</f>
        <v>0</v>
      </c>
      <c r="L56" s="88">
        <f>SUMIFS('Oct Receipts Data'!H:H,'Oct Receipts Data'!$B:$B,$B56)+SUMIFS('Oct Receipts Data'!H:H,'Oct Receipts Data'!$B:$B,$A56)</f>
        <v>0</v>
      </c>
      <c r="M56" s="88">
        <f>SUMIFS('Oct Receipts Data'!I:I,'Oct Receipts Data'!$B:$B,$B56)+SUMIFS('Oct Receipts Data'!I:I,'Oct Receipts Data'!$B:$B,$A56)</f>
        <v>372300.07</v>
      </c>
      <c r="N56" s="88">
        <f>SUMIFS('Oct Receipts Data'!J:J,'Oct Receipts Data'!$B:$B,$B56)+SUMIFS('Oct Receipts Data'!J:J,'Oct Receipts Data'!$B:$B,$A56)</f>
        <v>19732.830000000002</v>
      </c>
      <c r="O56" s="88">
        <f>SUMIFS('Oct Receipts Data'!K:K,'Oct Receipts Data'!$B:$B,$B56)+SUMIFS('Oct Receipts Data'!K:K,'Oct Receipts Data'!$B:$B,$A56)</f>
        <v>2984.32</v>
      </c>
      <c r="P56" s="88">
        <f>SUMIFS('Oct Receipts Data'!L:L,'Oct Receipts Data'!$B:$B,$B56)+SUMIFS('Oct Receipts Data'!L:L,'Oct Receipts Data'!$B:$B,$A56)</f>
        <v>0</v>
      </c>
      <c r="Q56" s="88">
        <f>SUMIFS('Oct Receipts Data'!M:M,'Oct Receipts Data'!$B:$B,$B56)+SUMIFS('Oct Receipts Data'!M:M,'Oct Receipts Data'!$B:$B,$A56)</f>
        <v>0</v>
      </c>
      <c r="R56" s="88">
        <f>SUMIFS('Oct Receipts Data'!N:N,'Oct Receipts Data'!$B:$B,$B56)+SUMIFS('Oct Receipts Data'!N:N,'Oct Receipts Data'!$B:$B,$A56)</f>
        <v>0</v>
      </c>
      <c r="S56" s="88">
        <f>SUMIFS('Oct Receipts Data'!O:O,'Oct Receipts Data'!$B:$B,$B56)+SUMIFS('Oct Receipts Data'!O:O,'Oct Receipts Data'!$B:$B,$A56)</f>
        <v>367.2</v>
      </c>
      <c r="T56" s="88">
        <f>SUMIFS('Oct Receipts Data'!P:P,'Oct Receipts Data'!$B:$B,$B56)+SUMIFS('Oct Receipts Data'!P:P,'Oct Receipts Data'!$B:$B,$A56)</f>
        <v>0</v>
      </c>
      <c r="U56" s="88">
        <f>SUMIFS('Oct Receipts Data'!Q:Q,'Oct Receipts Data'!$B:$B,$B56)+SUMIFS('Oct Receipts Data'!Q:Q,'Oct Receipts Data'!$B:$B,$A56)</f>
        <v>171703.77</v>
      </c>
      <c r="V56" s="88">
        <f>SUMIFS('Oct Receipts Data'!R:R,'Oct Receipts Data'!$B:$B,$B56)+SUMIFS('Oct Receipts Data'!R:R,'Oct Receipts Data'!$B:$B,$A56)</f>
        <v>183473.87</v>
      </c>
      <c r="W56" s="88">
        <f>SUMIFS('Oct Receipts Data'!S:S,'Oct Receipts Data'!$B:$B,$B56)+SUMIFS('Oct Receipts Data'!S:S,'Oct Receipts Data'!$B:$B,$A56)</f>
        <v>1003.21</v>
      </c>
      <c r="X56" s="88">
        <f>SUMIFS('Oct Receipts Data'!T:T,'Oct Receipts Data'!$B:$B,$B56)+SUMIFS('Oct Receipts Data'!T:T,'Oct Receipts Data'!$B:$B,$A56)</f>
        <v>1043.6300000000001</v>
      </c>
      <c r="Y56" s="88">
        <f>SUMIFS('Oct Receipts Data'!U:U,'Oct Receipts Data'!$B:$B,$B56)+SUMIFS('Oct Receipts Data'!U:U,'Oct Receipts Data'!$B:$B,$A56)</f>
        <v>0</v>
      </c>
      <c r="Z56" s="88">
        <f>SUMIFS('Oct Receipts Data'!V:V,'Oct Receipts Data'!$B:$B,$B56)+SUMIFS('Oct Receipts Data'!V:V,'Oct Receipts Data'!$B:$B,$A56)</f>
        <v>33883</v>
      </c>
      <c r="AA56" s="88">
        <f>SUMIFS('Oct Receipts Data'!W:W,'Oct Receipts Data'!$B:$B,$B56)+SUMIFS('Oct Receipts Data'!W:W,'Oct Receipts Data'!$B:$B,$A56)</f>
        <v>0</v>
      </c>
      <c r="AB56" s="88">
        <f>SUMIFS('Oct Receipts Data'!X:X,'Oct Receipts Data'!$B:$B,$B56)+SUMIFS('Oct Receipts Data'!X:X,'Oct Receipts Data'!$B:$B,$A56)</f>
        <v>0</v>
      </c>
      <c r="AC56" s="88">
        <f>SUMIFS('Oct Receipts Data'!Y:Y,'Oct Receipts Data'!$B:$B,$B56)+SUMIFS('Oct Receipts Data'!Y:Y,'Oct Receipts Data'!$B:$B,$A56)</f>
        <v>0</v>
      </c>
      <c r="AD56" s="88">
        <f>SUMIFS('Oct Receipts Data'!Z:Z,'Oct Receipts Data'!$B:$B,$B56)+SUMIFS('Oct Receipts Data'!Z:Z,'Oct Receipts Data'!$B:$B,$A56)</f>
        <v>0</v>
      </c>
      <c r="AE56" s="88">
        <f>SUMIFS('Oct Receipts Data'!AA:AA,'Oct Receipts Data'!$B:$B,$B56)+SUMIFS('Oct Receipts Data'!AA:AA,'Oct Receipts Data'!$B:$B,$A56)</f>
        <v>0</v>
      </c>
      <c r="AF56" s="88">
        <f>SUMIFS('Oct Receipts Data'!AB:AB,'Oct Receipts Data'!$B:$B,$B56)+SUMIFS('Oct Receipts Data'!AB:AB,'Oct Receipts Data'!$B:$B,$A56)</f>
        <v>0</v>
      </c>
      <c r="AG56" s="88">
        <f>SUMIFS('Oct Receipts Data'!AC:AC,'Oct Receipts Data'!$B:$B,$B56)+SUMIFS('Oct Receipts Data'!AC:AC,'Oct Receipts Data'!$B:$B,$A56)</f>
        <v>118.8</v>
      </c>
      <c r="AH56" s="88">
        <f>SUMIFS('Oct Receipts Data'!AD:AD,'Oct Receipts Data'!$B:$B,$B56)+SUMIFS('Oct Receipts Data'!AD:AD,'Oct Receipts Data'!$B:$B,$A56)</f>
        <v>323.88</v>
      </c>
      <c r="AI56" s="88">
        <f>SUMIFS('Oct Receipts Data'!AE:AE,'Oct Receipts Data'!$B:$B,$B56)+SUMIFS('Oct Receipts Data'!AE:AE,'Oct Receipts Data'!$B:$B,$A56)</f>
        <v>70353.039999999994</v>
      </c>
      <c r="AJ56" s="88">
        <f>SUMIFS('Oct Receipts Data'!AF:AF,'Oct Receipts Data'!$B:$B,$B56)+SUMIFS('Oct Receipts Data'!AF:AF,'Oct Receipts Data'!$B:$B,$A56)</f>
        <v>331627.65999999997</v>
      </c>
      <c r="AK56" s="88">
        <f>SUMIFS('Oct Receipts Data'!AG:AG,'Oct Receipts Data'!$B:$B,$B56)+SUMIFS('Oct Receipts Data'!AG:AG,'Oct Receipts Data'!$B:$B,$A56)</f>
        <v>4447.26</v>
      </c>
    </row>
    <row r="57" spans="1:37" ht="13.8" outlineLevel="1">
      <c r="A57" s="86"/>
      <c r="B57" s="130" t="s">
        <v>550</v>
      </c>
      <c r="C57" s="88">
        <v>938702</v>
      </c>
      <c r="D57" s="80">
        <f>SUMIFS('PMT Terms'!C:C,'PMT Terms'!B:B,B57)</f>
        <v>30</v>
      </c>
      <c r="E57" s="89">
        <f t="shared" si="8"/>
        <v>1.2038648900289974</v>
      </c>
      <c r="F57" s="84">
        <f t="shared" si="10"/>
        <v>1130070.3799999999</v>
      </c>
      <c r="G57" s="88">
        <f>SUMIFS('Oct Receipts Data'!C:C,'Oct Receipts Data'!$B:$B,$B57)+SUMIFS('Oct Receipts Data'!C:C,'Oct Receipts Data'!$B:$B,$A57)</f>
        <v>0</v>
      </c>
      <c r="H57" s="88">
        <f>SUMIFS('Oct Receipts Data'!D:D,'Oct Receipts Data'!$B:$B,$B57)+SUMIFS('Oct Receipts Data'!D:D,'Oct Receipts Data'!$B:$B,$A57)</f>
        <v>0</v>
      </c>
      <c r="I57" s="88">
        <f>SUMIFS('Oct Receipts Data'!E:E,'Oct Receipts Data'!$B:$B,$B57)+SUMIFS('Oct Receipts Data'!E:E,'Oct Receipts Data'!$B:$B,$A57)</f>
        <v>0</v>
      </c>
      <c r="J57" s="88">
        <f>SUMIFS('Oct Receipts Data'!F:F,'Oct Receipts Data'!$B:$B,$B57)+SUMIFS('Oct Receipts Data'!F:F,'Oct Receipts Data'!$B:$B,$A57)</f>
        <v>0</v>
      </c>
      <c r="K57" s="88">
        <f>SUMIFS('Oct Receipts Data'!G:G,'Oct Receipts Data'!$B:$B,$B57)+SUMIFS('Oct Receipts Data'!G:G,'Oct Receipts Data'!$B:$B,$A57)</f>
        <v>0</v>
      </c>
      <c r="L57" s="88">
        <f>SUMIFS('Oct Receipts Data'!H:H,'Oct Receipts Data'!$B:$B,$B57)+SUMIFS('Oct Receipts Data'!H:H,'Oct Receipts Data'!$B:$B,$A57)</f>
        <v>177.28</v>
      </c>
      <c r="M57" s="88">
        <f>SUMIFS('Oct Receipts Data'!I:I,'Oct Receipts Data'!$B:$B,$B57)+SUMIFS('Oct Receipts Data'!I:I,'Oct Receipts Data'!$B:$B,$A57)</f>
        <v>10201.719999999999</v>
      </c>
      <c r="N57" s="88">
        <f>SUMIFS('Oct Receipts Data'!J:J,'Oct Receipts Data'!$B:$B,$B57)+SUMIFS('Oct Receipts Data'!J:J,'Oct Receipts Data'!$B:$B,$A57)</f>
        <v>156132.66</v>
      </c>
      <c r="O57" s="88">
        <f>SUMIFS('Oct Receipts Data'!K:K,'Oct Receipts Data'!$B:$B,$B57)+SUMIFS('Oct Receipts Data'!K:K,'Oct Receipts Data'!$B:$B,$A57)</f>
        <v>300309.09000000003</v>
      </c>
      <c r="P57" s="88">
        <f>SUMIFS('Oct Receipts Data'!L:L,'Oct Receipts Data'!$B:$B,$B57)+SUMIFS('Oct Receipts Data'!L:L,'Oct Receipts Data'!$B:$B,$A57)</f>
        <v>29590.99</v>
      </c>
      <c r="Q57" s="88">
        <f>SUMIFS('Oct Receipts Data'!M:M,'Oct Receipts Data'!$B:$B,$B57)+SUMIFS('Oct Receipts Data'!M:M,'Oct Receipts Data'!$B:$B,$A57)</f>
        <v>33685.32</v>
      </c>
      <c r="R57" s="88">
        <f>SUMIFS('Oct Receipts Data'!N:N,'Oct Receipts Data'!$B:$B,$B57)+SUMIFS('Oct Receipts Data'!N:N,'Oct Receipts Data'!$B:$B,$A57)</f>
        <v>2708.06</v>
      </c>
      <c r="S57" s="88">
        <f>SUMIFS('Oct Receipts Data'!O:O,'Oct Receipts Data'!$B:$B,$B57)+SUMIFS('Oct Receipts Data'!O:O,'Oct Receipts Data'!$B:$B,$A57)</f>
        <v>0</v>
      </c>
      <c r="T57" s="88">
        <f>SUMIFS('Oct Receipts Data'!P:P,'Oct Receipts Data'!$B:$B,$B57)+SUMIFS('Oct Receipts Data'!P:P,'Oct Receipts Data'!$B:$B,$A57)</f>
        <v>0</v>
      </c>
      <c r="U57" s="88">
        <f>SUMIFS('Oct Receipts Data'!Q:Q,'Oct Receipts Data'!$B:$B,$B57)+SUMIFS('Oct Receipts Data'!Q:Q,'Oct Receipts Data'!$B:$B,$A57)</f>
        <v>177.28</v>
      </c>
      <c r="V57" s="88">
        <f>SUMIFS('Oct Receipts Data'!R:R,'Oct Receipts Data'!$B:$B,$B57)+SUMIFS('Oct Receipts Data'!R:R,'Oct Receipts Data'!$B:$B,$A57)</f>
        <v>354.56</v>
      </c>
      <c r="W57" s="88">
        <f>SUMIFS('Oct Receipts Data'!S:S,'Oct Receipts Data'!$B:$B,$B57)+SUMIFS('Oct Receipts Data'!S:S,'Oct Receipts Data'!$B:$B,$A57)</f>
        <v>0</v>
      </c>
      <c r="X57" s="88">
        <f>SUMIFS('Oct Receipts Data'!T:T,'Oct Receipts Data'!$B:$B,$B57)+SUMIFS('Oct Receipts Data'!T:T,'Oct Receipts Data'!$B:$B,$A57)</f>
        <v>0</v>
      </c>
      <c r="Y57" s="88">
        <f>SUMIFS('Oct Receipts Data'!U:U,'Oct Receipts Data'!$B:$B,$B57)+SUMIFS('Oct Receipts Data'!U:U,'Oct Receipts Data'!$B:$B,$A57)</f>
        <v>726.2</v>
      </c>
      <c r="Z57" s="88">
        <f>SUMIFS('Oct Receipts Data'!V:V,'Oct Receipts Data'!$B:$B,$B57)+SUMIFS('Oct Receipts Data'!V:V,'Oct Receipts Data'!$B:$B,$A57)</f>
        <v>9300.59</v>
      </c>
      <c r="AA57" s="88">
        <f>SUMIFS('Oct Receipts Data'!W:W,'Oct Receipts Data'!$B:$B,$B57)+SUMIFS('Oct Receipts Data'!W:W,'Oct Receipts Data'!$B:$B,$A57)</f>
        <v>9730.1</v>
      </c>
      <c r="AB57" s="88">
        <f>SUMIFS('Oct Receipts Data'!X:X,'Oct Receipts Data'!$B:$B,$B57)+SUMIFS('Oct Receipts Data'!X:X,'Oct Receipts Data'!$B:$B,$A57)</f>
        <v>247947.27</v>
      </c>
      <c r="AC57" s="88">
        <f>SUMIFS('Oct Receipts Data'!Y:Y,'Oct Receipts Data'!$B:$B,$B57)+SUMIFS('Oct Receipts Data'!Y:Y,'Oct Receipts Data'!$B:$B,$A57)</f>
        <v>115493.68</v>
      </c>
      <c r="AD57" s="88">
        <f>SUMIFS('Oct Receipts Data'!Z:Z,'Oct Receipts Data'!$B:$B,$B57)+SUMIFS('Oct Receipts Data'!Z:Z,'Oct Receipts Data'!$B:$B,$A57)</f>
        <v>0</v>
      </c>
      <c r="AE57" s="88">
        <f>SUMIFS('Oct Receipts Data'!AA:AA,'Oct Receipts Data'!$B:$B,$B57)+SUMIFS('Oct Receipts Data'!AA:AA,'Oct Receipts Data'!$B:$B,$A57)</f>
        <v>0</v>
      </c>
      <c r="AF57" s="88">
        <f>SUMIFS('Oct Receipts Data'!AB:AB,'Oct Receipts Data'!$B:$B,$B57)+SUMIFS('Oct Receipts Data'!AB:AB,'Oct Receipts Data'!$B:$B,$A57)</f>
        <v>0</v>
      </c>
      <c r="AG57" s="88">
        <f>SUMIFS('Oct Receipts Data'!AC:AC,'Oct Receipts Data'!$B:$B,$B57)+SUMIFS('Oct Receipts Data'!AC:AC,'Oct Receipts Data'!$B:$B,$A57)</f>
        <v>0</v>
      </c>
      <c r="AH57" s="88">
        <f>SUMIFS('Oct Receipts Data'!AD:AD,'Oct Receipts Data'!$B:$B,$B57)+SUMIFS('Oct Receipts Data'!AD:AD,'Oct Receipts Data'!$B:$B,$A57)</f>
        <v>195414.74</v>
      </c>
      <c r="AI57" s="88">
        <f>SUMIFS('Oct Receipts Data'!AE:AE,'Oct Receipts Data'!$B:$B,$B57)+SUMIFS('Oct Receipts Data'!AE:AE,'Oct Receipts Data'!$B:$B,$A57)</f>
        <v>5216.6400000000003</v>
      </c>
      <c r="AJ57" s="88">
        <f>SUMIFS('Oct Receipts Data'!AF:AF,'Oct Receipts Data'!$B:$B,$B57)+SUMIFS('Oct Receipts Data'!AF:AF,'Oct Receipts Data'!$B:$B,$A57)</f>
        <v>9976.4</v>
      </c>
      <c r="AK57" s="88">
        <f>SUMIFS('Oct Receipts Data'!AG:AG,'Oct Receipts Data'!$B:$B,$B57)+SUMIFS('Oct Receipts Data'!AG:AG,'Oct Receipts Data'!$B:$B,$A57)</f>
        <v>2927.8</v>
      </c>
    </row>
    <row r="58" spans="1:37" ht="13.8" outlineLevel="1">
      <c r="A58" s="86"/>
      <c r="B58" s="130" t="s">
        <v>548</v>
      </c>
      <c r="C58" s="88">
        <v>723444</v>
      </c>
      <c r="D58" s="80">
        <f>SUMIFS('PMT Terms'!C:C,'PMT Terms'!B:B,B58)</f>
        <v>45</v>
      </c>
      <c r="E58" s="89">
        <f t="shared" si="8"/>
        <v>1.5502725712010883</v>
      </c>
      <c r="F58" s="84">
        <f t="shared" si="10"/>
        <v>1121535.3900000001</v>
      </c>
      <c r="G58" s="88">
        <f>SUMIFS('Oct Receipts Data'!C:C,'Oct Receipts Data'!$B:$B,$B58)+SUMIFS('Oct Receipts Data'!C:C,'Oct Receipts Data'!$B:$B,$A58)</f>
        <v>155375.56</v>
      </c>
      <c r="H58" s="88">
        <f>SUMIFS('Oct Receipts Data'!D:D,'Oct Receipts Data'!$B:$B,$B58)+SUMIFS('Oct Receipts Data'!D:D,'Oct Receipts Data'!$B:$B,$A58)</f>
        <v>38738.32</v>
      </c>
      <c r="I58" s="88">
        <f>SUMIFS('Oct Receipts Data'!E:E,'Oct Receipts Data'!$B:$B,$B58)+SUMIFS('Oct Receipts Data'!E:E,'Oct Receipts Data'!$B:$B,$A58)</f>
        <v>19207.84</v>
      </c>
      <c r="J58" s="88">
        <f>SUMIFS('Oct Receipts Data'!F:F,'Oct Receipts Data'!$B:$B,$B58)+SUMIFS('Oct Receipts Data'!F:F,'Oct Receipts Data'!$B:$B,$A58)</f>
        <v>1161.78</v>
      </c>
      <c r="K58" s="88">
        <f>SUMIFS('Oct Receipts Data'!G:G,'Oct Receipts Data'!$B:$B,$B58)+SUMIFS('Oct Receipts Data'!G:G,'Oct Receipts Data'!$B:$B,$A58)</f>
        <v>0</v>
      </c>
      <c r="L58" s="88">
        <f>SUMIFS('Oct Receipts Data'!H:H,'Oct Receipts Data'!$B:$B,$B58)+SUMIFS('Oct Receipts Data'!H:H,'Oct Receipts Data'!$B:$B,$A58)</f>
        <v>605.9</v>
      </c>
      <c r="M58" s="88">
        <f>SUMIFS('Oct Receipts Data'!I:I,'Oct Receipts Data'!$B:$B,$B58)+SUMIFS('Oct Receipts Data'!I:I,'Oct Receipts Data'!$B:$B,$A58)</f>
        <v>87764.62</v>
      </c>
      <c r="N58" s="88">
        <f>SUMIFS('Oct Receipts Data'!J:J,'Oct Receipts Data'!$B:$B,$B58)+SUMIFS('Oct Receipts Data'!J:J,'Oct Receipts Data'!$B:$B,$A58)</f>
        <v>132630.32</v>
      </c>
      <c r="O58" s="88">
        <f>SUMIFS('Oct Receipts Data'!K:K,'Oct Receipts Data'!$B:$B,$B58)+SUMIFS('Oct Receipts Data'!K:K,'Oct Receipts Data'!$B:$B,$A58)</f>
        <v>1236.52</v>
      </c>
      <c r="P58" s="88">
        <f>SUMIFS('Oct Receipts Data'!L:L,'Oct Receipts Data'!$B:$B,$B58)+SUMIFS('Oct Receipts Data'!L:L,'Oct Receipts Data'!$B:$B,$A58)</f>
        <v>0</v>
      </c>
      <c r="Q58" s="88">
        <f>SUMIFS('Oct Receipts Data'!M:M,'Oct Receipts Data'!$B:$B,$B58)+SUMIFS('Oct Receipts Data'!M:M,'Oct Receipts Data'!$B:$B,$A58)</f>
        <v>0</v>
      </c>
      <c r="R58" s="88">
        <f>SUMIFS('Oct Receipts Data'!N:N,'Oct Receipts Data'!$B:$B,$B58)+SUMIFS('Oct Receipts Data'!N:N,'Oct Receipts Data'!$B:$B,$A58)</f>
        <v>184.8</v>
      </c>
      <c r="S58" s="88">
        <f>SUMIFS('Oct Receipts Data'!O:O,'Oct Receipts Data'!$B:$B,$B58)+SUMIFS('Oct Receipts Data'!O:O,'Oct Receipts Data'!$B:$B,$A58)</f>
        <v>0</v>
      </c>
      <c r="T58" s="88">
        <f>SUMIFS('Oct Receipts Data'!P:P,'Oct Receipts Data'!$B:$B,$B58)+SUMIFS('Oct Receipts Data'!P:P,'Oct Receipts Data'!$B:$B,$A58)</f>
        <v>186555.24</v>
      </c>
      <c r="U58" s="88">
        <f>SUMIFS('Oct Receipts Data'!Q:Q,'Oct Receipts Data'!$B:$B,$B58)+SUMIFS('Oct Receipts Data'!Q:Q,'Oct Receipts Data'!$B:$B,$A58)</f>
        <v>11671.86</v>
      </c>
      <c r="V58" s="88">
        <f>SUMIFS('Oct Receipts Data'!R:R,'Oct Receipts Data'!$B:$B,$B58)+SUMIFS('Oct Receipts Data'!R:R,'Oct Receipts Data'!$B:$B,$A58)</f>
        <v>0</v>
      </c>
      <c r="W58" s="88">
        <f>SUMIFS('Oct Receipts Data'!S:S,'Oct Receipts Data'!$B:$B,$B58)+SUMIFS('Oct Receipts Data'!S:S,'Oct Receipts Data'!$B:$B,$A58)</f>
        <v>0</v>
      </c>
      <c r="X58" s="88">
        <f>SUMIFS('Oct Receipts Data'!T:T,'Oct Receipts Data'!$B:$B,$B58)+SUMIFS('Oct Receipts Data'!T:T,'Oct Receipts Data'!$B:$B,$A58)</f>
        <v>0</v>
      </c>
      <c r="Y58" s="88">
        <f>SUMIFS('Oct Receipts Data'!U:U,'Oct Receipts Data'!$B:$B,$B58)+SUMIFS('Oct Receipts Data'!U:U,'Oct Receipts Data'!$B:$B,$A58)</f>
        <v>1466.14</v>
      </c>
      <c r="Z58" s="88">
        <f>SUMIFS('Oct Receipts Data'!V:V,'Oct Receipts Data'!$B:$B,$B58)+SUMIFS('Oct Receipts Data'!V:V,'Oct Receipts Data'!$B:$B,$A58)</f>
        <v>0</v>
      </c>
      <c r="AA58" s="88">
        <f>SUMIFS('Oct Receipts Data'!W:W,'Oct Receipts Data'!$B:$B,$B58)+SUMIFS('Oct Receipts Data'!W:W,'Oct Receipts Data'!$B:$B,$A58)</f>
        <v>131637.17000000001</v>
      </c>
      <c r="AB58" s="88">
        <f>SUMIFS('Oct Receipts Data'!X:X,'Oct Receipts Data'!$B:$B,$B58)+SUMIFS('Oct Receipts Data'!X:X,'Oct Receipts Data'!$B:$B,$A58)</f>
        <v>189052.83</v>
      </c>
      <c r="AC58" s="88">
        <f>SUMIFS('Oct Receipts Data'!Y:Y,'Oct Receipts Data'!$B:$B,$B58)+SUMIFS('Oct Receipts Data'!Y:Y,'Oct Receipts Data'!$B:$B,$A58)</f>
        <v>2546.2199999999998</v>
      </c>
      <c r="AD58" s="88">
        <f>SUMIFS('Oct Receipts Data'!Z:Z,'Oct Receipts Data'!$B:$B,$B58)+SUMIFS('Oct Receipts Data'!Z:Z,'Oct Receipts Data'!$B:$B,$A58)</f>
        <v>0</v>
      </c>
      <c r="AE58" s="88">
        <f>SUMIFS('Oct Receipts Data'!AA:AA,'Oct Receipts Data'!$B:$B,$B58)+SUMIFS('Oct Receipts Data'!AA:AA,'Oct Receipts Data'!$B:$B,$A58)</f>
        <v>1450.28</v>
      </c>
      <c r="AF58" s="88">
        <f>SUMIFS('Oct Receipts Data'!AB:AB,'Oct Receipts Data'!$B:$B,$B58)+SUMIFS('Oct Receipts Data'!AB:AB,'Oct Receipts Data'!$B:$B,$A58)</f>
        <v>572.22</v>
      </c>
      <c r="AG58" s="88">
        <f>SUMIFS('Oct Receipts Data'!AC:AC,'Oct Receipts Data'!$B:$B,$B58)+SUMIFS('Oct Receipts Data'!AC:AC,'Oct Receipts Data'!$B:$B,$A58)</f>
        <v>0</v>
      </c>
      <c r="AH58" s="88">
        <f>SUMIFS('Oct Receipts Data'!AD:AD,'Oct Receipts Data'!$B:$B,$B58)+SUMIFS('Oct Receipts Data'!AD:AD,'Oct Receipts Data'!$B:$B,$A58)</f>
        <v>0</v>
      </c>
      <c r="AI58" s="88">
        <f>SUMIFS('Oct Receipts Data'!AE:AE,'Oct Receipts Data'!$B:$B,$B58)+SUMIFS('Oct Receipts Data'!AE:AE,'Oct Receipts Data'!$B:$B,$A58)</f>
        <v>156193.85</v>
      </c>
      <c r="AJ58" s="88">
        <f>SUMIFS('Oct Receipts Data'!AF:AF,'Oct Receipts Data'!$B:$B,$B58)+SUMIFS('Oct Receipts Data'!AF:AF,'Oct Receipts Data'!$B:$B,$A58)</f>
        <v>3125.6</v>
      </c>
      <c r="AK58" s="88">
        <f>SUMIFS('Oct Receipts Data'!AG:AG,'Oct Receipts Data'!$B:$B,$B58)+SUMIFS('Oct Receipts Data'!AG:AG,'Oct Receipts Data'!$B:$B,$A58)</f>
        <v>358.32</v>
      </c>
    </row>
    <row r="59" spans="1:37" ht="13.8" outlineLevel="1">
      <c r="A59" s="86"/>
      <c r="B59" s="130" t="s">
        <v>563</v>
      </c>
      <c r="C59" s="88">
        <v>864075</v>
      </c>
      <c r="D59" s="80">
        <f>SUMIFS('PMT Terms'!C:C,'PMT Terms'!B:B,B59)</f>
        <v>45</v>
      </c>
      <c r="E59" s="89">
        <f t="shared" si="8"/>
        <v>1.2456229378236845</v>
      </c>
      <c r="F59" s="84">
        <f t="shared" si="10"/>
        <v>1076311.6400000001</v>
      </c>
      <c r="G59" s="88">
        <f>SUMIFS('Oct Receipts Data'!C:C,'Oct Receipts Data'!$B:$B,$B59)+SUMIFS('Oct Receipts Data'!C:C,'Oct Receipts Data'!$B:$B,$A59)</f>
        <v>170.31</v>
      </c>
      <c r="H59" s="88">
        <f>SUMIFS('Oct Receipts Data'!D:D,'Oct Receipts Data'!$B:$B,$B59)+SUMIFS('Oct Receipts Data'!D:D,'Oct Receipts Data'!$B:$B,$A59)</f>
        <v>236.14</v>
      </c>
      <c r="I59" s="88">
        <f>SUMIFS('Oct Receipts Data'!E:E,'Oct Receipts Data'!$B:$B,$B59)+SUMIFS('Oct Receipts Data'!E:E,'Oct Receipts Data'!$B:$B,$A59)</f>
        <v>968.95</v>
      </c>
      <c r="J59" s="88">
        <f>SUMIFS('Oct Receipts Data'!F:F,'Oct Receipts Data'!$B:$B,$B59)+SUMIFS('Oct Receipts Data'!F:F,'Oct Receipts Data'!$B:$B,$A59)</f>
        <v>17.25</v>
      </c>
      <c r="K59" s="88">
        <f>SUMIFS('Oct Receipts Data'!G:G,'Oct Receipts Data'!$B:$B,$B59)+SUMIFS('Oct Receipts Data'!G:G,'Oct Receipts Data'!$B:$B,$A59)</f>
        <v>178</v>
      </c>
      <c r="L59" s="88">
        <f>SUMIFS('Oct Receipts Data'!H:H,'Oct Receipts Data'!$B:$B,$B59)+SUMIFS('Oct Receipts Data'!H:H,'Oct Receipts Data'!$B:$B,$A59)</f>
        <v>537.32000000000005</v>
      </c>
      <c r="M59" s="88">
        <f>SUMIFS('Oct Receipts Data'!I:I,'Oct Receipts Data'!$B:$B,$B59)+SUMIFS('Oct Receipts Data'!I:I,'Oct Receipts Data'!$B:$B,$A59)</f>
        <v>311.60000000000002</v>
      </c>
      <c r="N59" s="88">
        <f>SUMIFS('Oct Receipts Data'!J:J,'Oct Receipts Data'!$B:$B,$B59)+SUMIFS('Oct Receipts Data'!J:J,'Oct Receipts Data'!$B:$B,$A59)</f>
        <v>0</v>
      </c>
      <c r="O59" s="88">
        <f>SUMIFS('Oct Receipts Data'!K:K,'Oct Receipts Data'!$B:$B,$B59)+SUMIFS('Oct Receipts Data'!K:K,'Oct Receipts Data'!$B:$B,$A59)</f>
        <v>897.6</v>
      </c>
      <c r="P59" s="88">
        <f>SUMIFS('Oct Receipts Data'!L:L,'Oct Receipts Data'!$B:$B,$B59)+SUMIFS('Oct Receipts Data'!L:L,'Oct Receipts Data'!$B:$B,$A59)</f>
        <v>469.92</v>
      </c>
      <c r="Q59" s="88">
        <f>SUMIFS('Oct Receipts Data'!M:M,'Oct Receipts Data'!$B:$B,$B59)+SUMIFS('Oct Receipts Data'!M:M,'Oct Receipts Data'!$B:$B,$A59)</f>
        <v>4094.6</v>
      </c>
      <c r="R59" s="88">
        <f>SUMIFS('Oct Receipts Data'!N:N,'Oct Receipts Data'!$B:$B,$B59)+SUMIFS('Oct Receipts Data'!N:N,'Oct Receipts Data'!$B:$B,$A59)</f>
        <v>56.77</v>
      </c>
      <c r="S59" s="88">
        <f>SUMIFS('Oct Receipts Data'!O:O,'Oct Receipts Data'!$B:$B,$B59)+SUMIFS('Oct Receipts Data'!O:O,'Oct Receipts Data'!$B:$B,$A59)</f>
        <v>0</v>
      </c>
      <c r="T59" s="88">
        <f>SUMIFS('Oct Receipts Data'!P:P,'Oct Receipts Data'!$B:$B,$B59)+SUMIFS('Oct Receipts Data'!P:P,'Oct Receipts Data'!$B:$B,$A59)</f>
        <v>0</v>
      </c>
      <c r="U59" s="88">
        <f>SUMIFS('Oct Receipts Data'!Q:Q,'Oct Receipts Data'!$B:$B,$B59)+SUMIFS('Oct Receipts Data'!Q:Q,'Oct Receipts Data'!$B:$B,$A59)</f>
        <v>31912.79</v>
      </c>
      <c r="V59" s="88">
        <f>SUMIFS('Oct Receipts Data'!R:R,'Oct Receipts Data'!$B:$B,$B59)+SUMIFS('Oct Receipts Data'!R:R,'Oct Receipts Data'!$B:$B,$A59)</f>
        <v>179.76</v>
      </c>
      <c r="W59" s="88">
        <f>SUMIFS('Oct Receipts Data'!S:S,'Oct Receipts Data'!$B:$B,$B59)+SUMIFS('Oct Receipts Data'!S:S,'Oct Receipts Data'!$B:$B,$A59)</f>
        <v>3381.81</v>
      </c>
      <c r="X59" s="88">
        <f>SUMIFS('Oct Receipts Data'!T:T,'Oct Receipts Data'!$B:$B,$B59)+SUMIFS('Oct Receipts Data'!T:T,'Oct Receipts Data'!$B:$B,$A59)</f>
        <v>0</v>
      </c>
      <c r="Y59" s="88">
        <f>SUMIFS('Oct Receipts Data'!U:U,'Oct Receipts Data'!$B:$B,$B59)+SUMIFS('Oct Receipts Data'!U:U,'Oct Receipts Data'!$B:$B,$A59)</f>
        <v>44912.34</v>
      </c>
      <c r="Z59" s="88">
        <f>SUMIFS('Oct Receipts Data'!V:V,'Oct Receipts Data'!$B:$B,$B59)+SUMIFS('Oct Receipts Data'!V:V,'Oct Receipts Data'!$B:$B,$A59)</f>
        <v>279846.03000000003</v>
      </c>
      <c r="AA59" s="88">
        <f>SUMIFS('Oct Receipts Data'!W:W,'Oct Receipts Data'!$B:$B,$B59)+SUMIFS('Oct Receipts Data'!W:W,'Oct Receipts Data'!$B:$B,$A59)</f>
        <v>41409.17</v>
      </c>
      <c r="AB59" s="88">
        <f>SUMIFS('Oct Receipts Data'!X:X,'Oct Receipts Data'!$B:$B,$B59)+SUMIFS('Oct Receipts Data'!X:X,'Oct Receipts Data'!$B:$B,$A59)</f>
        <v>1004.84</v>
      </c>
      <c r="AC59" s="88">
        <f>SUMIFS('Oct Receipts Data'!Y:Y,'Oct Receipts Data'!$B:$B,$B59)+SUMIFS('Oct Receipts Data'!Y:Y,'Oct Receipts Data'!$B:$B,$A59)</f>
        <v>252481.42</v>
      </c>
      <c r="AD59" s="88">
        <f>SUMIFS('Oct Receipts Data'!Z:Z,'Oct Receipts Data'!$B:$B,$B59)+SUMIFS('Oct Receipts Data'!Z:Z,'Oct Receipts Data'!$B:$B,$A59)</f>
        <v>168624.54</v>
      </c>
      <c r="AE59" s="88">
        <f>SUMIFS('Oct Receipts Data'!AA:AA,'Oct Receipts Data'!$B:$B,$B59)+SUMIFS('Oct Receipts Data'!AA:AA,'Oct Receipts Data'!$B:$B,$A59)</f>
        <v>627.46</v>
      </c>
      <c r="AF59" s="88">
        <f>SUMIFS('Oct Receipts Data'!AB:AB,'Oct Receipts Data'!$B:$B,$B59)+SUMIFS('Oct Receipts Data'!AB:AB,'Oct Receipts Data'!$B:$B,$A59)</f>
        <v>103.5</v>
      </c>
      <c r="AG59" s="88">
        <f>SUMIFS('Oct Receipts Data'!AC:AC,'Oct Receipts Data'!$B:$B,$B59)+SUMIFS('Oct Receipts Data'!AC:AC,'Oct Receipts Data'!$B:$B,$A59)</f>
        <v>8563.4500000000007</v>
      </c>
      <c r="AH59" s="88">
        <f>SUMIFS('Oct Receipts Data'!AD:AD,'Oct Receipts Data'!$B:$B,$B59)+SUMIFS('Oct Receipts Data'!AD:AD,'Oct Receipts Data'!$B:$B,$A59)</f>
        <v>8094.99</v>
      </c>
      <c r="AI59" s="88">
        <f>SUMIFS('Oct Receipts Data'!AE:AE,'Oct Receipts Data'!$B:$B,$B59)+SUMIFS('Oct Receipts Data'!AE:AE,'Oct Receipts Data'!$B:$B,$A59)</f>
        <v>806.88</v>
      </c>
      <c r="AJ59" s="88">
        <f>SUMIFS('Oct Receipts Data'!AF:AF,'Oct Receipts Data'!$B:$B,$B59)+SUMIFS('Oct Receipts Data'!AF:AF,'Oct Receipts Data'!$B:$B,$A59)</f>
        <v>73653.58</v>
      </c>
      <c r="AK59" s="88">
        <f>SUMIFS('Oct Receipts Data'!AG:AG,'Oct Receipts Data'!$B:$B,$B59)+SUMIFS('Oct Receipts Data'!AG:AG,'Oct Receipts Data'!$B:$B,$A59)</f>
        <v>152770.62</v>
      </c>
    </row>
    <row r="60" spans="1:37" ht="13.8" outlineLevel="1">
      <c r="A60" s="86"/>
      <c r="B60" s="130" t="s">
        <v>200</v>
      </c>
      <c r="C60" s="88">
        <v>389750</v>
      </c>
      <c r="D60" s="80">
        <f>SUMIFS('PMT Terms'!C:C,'PMT Terms'!B:B,B60)</f>
        <v>90</v>
      </c>
      <c r="E60" s="89">
        <f t="shared" si="8"/>
        <v>2.7045558434894161</v>
      </c>
      <c r="F60" s="84">
        <f t="shared" si="10"/>
        <v>1054100.6399999999</v>
      </c>
      <c r="G60" s="88">
        <f>SUMIFS('Oct Receipts Data'!C:C,'Oct Receipts Data'!$B:$B,$B60)+SUMIFS('Oct Receipts Data'!C:C,'Oct Receipts Data'!$B:$B,$A60)</f>
        <v>548765.31999999995</v>
      </c>
      <c r="H60" s="88">
        <f>SUMIFS('Oct Receipts Data'!D:D,'Oct Receipts Data'!$B:$B,$B60)+SUMIFS('Oct Receipts Data'!D:D,'Oct Receipts Data'!$B:$B,$A60)</f>
        <v>8962.27</v>
      </c>
      <c r="I60" s="88">
        <f>SUMIFS('Oct Receipts Data'!E:E,'Oct Receipts Data'!$B:$B,$B60)+SUMIFS('Oct Receipts Data'!E:E,'Oct Receipts Data'!$B:$B,$A60)</f>
        <v>2439.41</v>
      </c>
      <c r="J60" s="88">
        <f>SUMIFS('Oct Receipts Data'!F:F,'Oct Receipts Data'!$B:$B,$B60)+SUMIFS('Oct Receipts Data'!F:F,'Oct Receipts Data'!$B:$B,$A60)</f>
        <v>0</v>
      </c>
      <c r="K60" s="88">
        <f>SUMIFS('Oct Receipts Data'!G:G,'Oct Receipts Data'!$B:$B,$B60)+SUMIFS('Oct Receipts Data'!G:G,'Oct Receipts Data'!$B:$B,$A60)</f>
        <v>0</v>
      </c>
      <c r="L60" s="88">
        <f>SUMIFS('Oct Receipts Data'!H:H,'Oct Receipts Data'!$B:$B,$B60)+SUMIFS('Oct Receipts Data'!H:H,'Oct Receipts Data'!$B:$B,$A60)</f>
        <v>32.96</v>
      </c>
      <c r="M60" s="88">
        <f>SUMIFS('Oct Receipts Data'!I:I,'Oct Receipts Data'!$B:$B,$B60)+SUMIFS('Oct Receipts Data'!I:I,'Oct Receipts Data'!$B:$B,$A60)</f>
        <v>0</v>
      </c>
      <c r="N60" s="88">
        <f>SUMIFS('Oct Receipts Data'!J:J,'Oct Receipts Data'!$B:$B,$B60)+SUMIFS('Oct Receipts Data'!J:J,'Oct Receipts Data'!$B:$B,$A60)</f>
        <v>2447.73</v>
      </c>
      <c r="O60" s="88">
        <f>SUMIFS('Oct Receipts Data'!K:K,'Oct Receipts Data'!$B:$B,$B60)+SUMIFS('Oct Receipts Data'!K:K,'Oct Receipts Data'!$B:$B,$A60)</f>
        <v>2312.6</v>
      </c>
      <c r="P60" s="88">
        <f>SUMIFS('Oct Receipts Data'!L:L,'Oct Receipts Data'!$B:$B,$B60)+SUMIFS('Oct Receipts Data'!L:L,'Oct Receipts Data'!$B:$B,$A60)</f>
        <v>0</v>
      </c>
      <c r="Q60" s="88">
        <f>SUMIFS('Oct Receipts Data'!M:M,'Oct Receipts Data'!$B:$B,$B60)+SUMIFS('Oct Receipts Data'!M:M,'Oct Receipts Data'!$B:$B,$A60)</f>
        <v>0</v>
      </c>
      <c r="R60" s="88">
        <f>SUMIFS('Oct Receipts Data'!N:N,'Oct Receipts Data'!$B:$B,$B60)+SUMIFS('Oct Receipts Data'!N:N,'Oct Receipts Data'!$B:$B,$A60)</f>
        <v>0</v>
      </c>
      <c r="S60" s="88">
        <f>SUMIFS('Oct Receipts Data'!O:O,'Oct Receipts Data'!$B:$B,$B60)+SUMIFS('Oct Receipts Data'!O:O,'Oct Receipts Data'!$B:$B,$A60)</f>
        <v>10850.27</v>
      </c>
      <c r="T60" s="88">
        <f>SUMIFS('Oct Receipts Data'!P:P,'Oct Receipts Data'!$B:$B,$B60)+SUMIFS('Oct Receipts Data'!P:P,'Oct Receipts Data'!$B:$B,$A60)</f>
        <v>447346.79</v>
      </c>
      <c r="U60" s="88">
        <f>SUMIFS('Oct Receipts Data'!Q:Q,'Oct Receipts Data'!$B:$B,$B60)+SUMIFS('Oct Receipts Data'!Q:Q,'Oct Receipts Data'!$B:$B,$A60)</f>
        <v>983.76</v>
      </c>
      <c r="V60" s="88">
        <f>SUMIFS('Oct Receipts Data'!R:R,'Oct Receipts Data'!$B:$B,$B60)+SUMIFS('Oct Receipts Data'!R:R,'Oct Receipts Data'!$B:$B,$A60)</f>
        <v>0</v>
      </c>
      <c r="W60" s="88">
        <f>SUMIFS('Oct Receipts Data'!S:S,'Oct Receipts Data'!$B:$B,$B60)+SUMIFS('Oct Receipts Data'!S:S,'Oct Receipts Data'!$B:$B,$A60)</f>
        <v>0</v>
      </c>
      <c r="X60" s="88">
        <f>SUMIFS('Oct Receipts Data'!T:T,'Oct Receipts Data'!$B:$B,$B60)+SUMIFS('Oct Receipts Data'!T:T,'Oct Receipts Data'!$B:$B,$A60)</f>
        <v>0</v>
      </c>
      <c r="Y60" s="88">
        <f>SUMIFS('Oct Receipts Data'!U:U,'Oct Receipts Data'!$B:$B,$B60)+SUMIFS('Oct Receipts Data'!U:U,'Oct Receipts Data'!$B:$B,$A60)</f>
        <v>130.47999999999999</v>
      </c>
      <c r="Z60" s="88">
        <f>SUMIFS('Oct Receipts Data'!V:V,'Oct Receipts Data'!$B:$B,$B60)+SUMIFS('Oct Receipts Data'!V:V,'Oct Receipts Data'!$B:$B,$A60)</f>
        <v>0</v>
      </c>
      <c r="AA60" s="88">
        <f>SUMIFS('Oct Receipts Data'!W:W,'Oct Receipts Data'!$B:$B,$B60)+SUMIFS('Oct Receipts Data'!W:W,'Oct Receipts Data'!$B:$B,$A60)</f>
        <v>82.13</v>
      </c>
      <c r="AB60" s="88">
        <f>SUMIFS('Oct Receipts Data'!X:X,'Oct Receipts Data'!$B:$B,$B60)+SUMIFS('Oct Receipts Data'!X:X,'Oct Receipts Data'!$B:$B,$A60)</f>
        <v>0</v>
      </c>
      <c r="AC60" s="88">
        <f>SUMIFS('Oct Receipts Data'!Y:Y,'Oct Receipts Data'!$B:$B,$B60)+SUMIFS('Oct Receipts Data'!Y:Y,'Oct Receipts Data'!$B:$B,$A60)</f>
        <v>0</v>
      </c>
      <c r="AD60" s="88">
        <f>SUMIFS('Oct Receipts Data'!Z:Z,'Oct Receipts Data'!$B:$B,$B60)+SUMIFS('Oct Receipts Data'!Z:Z,'Oct Receipts Data'!$B:$B,$A60)</f>
        <v>25044.46</v>
      </c>
      <c r="AE60" s="88">
        <f>SUMIFS('Oct Receipts Data'!AA:AA,'Oct Receipts Data'!$B:$B,$B60)+SUMIFS('Oct Receipts Data'!AA:AA,'Oct Receipts Data'!$B:$B,$A60)</f>
        <v>253.2</v>
      </c>
      <c r="AF60" s="88">
        <f>SUMIFS('Oct Receipts Data'!AB:AB,'Oct Receipts Data'!$B:$B,$B60)+SUMIFS('Oct Receipts Data'!AB:AB,'Oct Receipts Data'!$B:$B,$A60)</f>
        <v>0</v>
      </c>
      <c r="AG60" s="88">
        <f>SUMIFS('Oct Receipts Data'!AC:AC,'Oct Receipts Data'!$B:$B,$B60)+SUMIFS('Oct Receipts Data'!AC:AC,'Oct Receipts Data'!$B:$B,$A60)</f>
        <v>4449.26</v>
      </c>
      <c r="AH60" s="88">
        <f>SUMIFS('Oct Receipts Data'!AD:AD,'Oct Receipts Data'!$B:$B,$B60)+SUMIFS('Oct Receipts Data'!AD:AD,'Oct Receipts Data'!$B:$B,$A60)</f>
        <v>0</v>
      </c>
      <c r="AI60" s="88">
        <f>SUMIFS('Oct Receipts Data'!AE:AE,'Oct Receipts Data'!$B:$B,$B60)+SUMIFS('Oct Receipts Data'!AE:AE,'Oct Receipts Data'!$B:$B,$A60)</f>
        <v>0</v>
      </c>
      <c r="AJ60" s="88">
        <f>SUMIFS('Oct Receipts Data'!AF:AF,'Oct Receipts Data'!$B:$B,$B60)+SUMIFS('Oct Receipts Data'!AF:AF,'Oct Receipts Data'!$B:$B,$A60)</f>
        <v>0</v>
      </c>
      <c r="AK60" s="88">
        <f>SUMIFS('Oct Receipts Data'!AG:AG,'Oct Receipts Data'!$B:$B,$B60)+SUMIFS('Oct Receipts Data'!AG:AG,'Oct Receipts Data'!$B:$B,$A60)</f>
        <v>0</v>
      </c>
    </row>
    <row r="61" spans="1:37" ht="13.8" outlineLevel="1">
      <c r="A61" s="86"/>
      <c r="B61" s="130" t="s">
        <v>42</v>
      </c>
      <c r="C61" s="88">
        <v>634611</v>
      </c>
      <c r="D61" s="80">
        <f>SUMIFS('PMT Terms'!C:C,'PMT Terms'!B:B,B61)</f>
        <v>60</v>
      </c>
      <c r="E61" s="89">
        <f t="shared" si="8"/>
        <v>1.6259814122352116</v>
      </c>
      <c r="F61" s="84">
        <f t="shared" si="10"/>
        <v>1031865.69</v>
      </c>
      <c r="G61" s="88">
        <f>SUMIFS('Oct Receipts Data'!C:C,'Oct Receipts Data'!$B:$B,$B61)+SUMIFS('Oct Receipts Data'!C:C,'Oct Receipts Data'!$B:$B,$A61)</f>
        <v>0</v>
      </c>
      <c r="H61" s="88">
        <f>SUMIFS('Oct Receipts Data'!D:D,'Oct Receipts Data'!$B:$B,$B61)+SUMIFS('Oct Receipts Data'!D:D,'Oct Receipts Data'!$B:$B,$A61)</f>
        <v>6728.4</v>
      </c>
      <c r="I61" s="88">
        <f>SUMIFS('Oct Receipts Data'!E:E,'Oct Receipts Data'!$B:$B,$B61)+SUMIFS('Oct Receipts Data'!E:E,'Oct Receipts Data'!$B:$B,$A61)</f>
        <v>3397.44</v>
      </c>
      <c r="J61" s="88">
        <f>SUMIFS('Oct Receipts Data'!F:F,'Oct Receipts Data'!$B:$B,$B61)+SUMIFS('Oct Receipts Data'!F:F,'Oct Receipts Data'!$B:$B,$A61)</f>
        <v>1767.12</v>
      </c>
      <c r="K61" s="88">
        <f>SUMIFS('Oct Receipts Data'!G:G,'Oct Receipts Data'!$B:$B,$B61)+SUMIFS('Oct Receipts Data'!G:G,'Oct Receipts Data'!$B:$B,$A61)</f>
        <v>0</v>
      </c>
      <c r="L61" s="88">
        <f>SUMIFS('Oct Receipts Data'!H:H,'Oct Receipts Data'!$B:$B,$B61)+SUMIFS('Oct Receipts Data'!H:H,'Oct Receipts Data'!$B:$B,$A61)</f>
        <v>96.96</v>
      </c>
      <c r="M61" s="88">
        <f>SUMIFS('Oct Receipts Data'!I:I,'Oct Receipts Data'!$B:$B,$B61)+SUMIFS('Oct Receipts Data'!I:I,'Oct Receipts Data'!$B:$B,$A61)</f>
        <v>0</v>
      </c>
      <c r="N61" s="88">
        <f>SUMIFS('Oct Receipts Data'!J:J,'Oct Receipts Data'!$B:$B,$B61)+SUMIFS('Oct Receipts Data'!J:J,'Oct Receipts Data'!$B:$B,$A61)</f>
        <v>67500</v>
      </c>
      <c r="O61" s="88">
        <f>SUMIFS('Oct Receipts Data'!K:K,'Oct Receipts Data'!$B:$B,$B61)+SUMIFS('Oct Receipts Data'!K:K,'Oct Receipts Data'!$B:$B,$A61)</f>
        <v>56312.28</v>
      </c>
      <c r="P61" s="88">
        <f>SUMIFS('Oct Receipts Data'!L:L,'Oct Receipts Data'!$B:$B,$B61)+SUMIFS('Oct Receipts Data'!L:L,'Oct Receipts Data'!$B:$B,$A61)</f>
        <v>386.28</v>
      </c>
      <c r="Q61" s="88">
        <f>SUMIFS('Oct Receipts Data'!M:M,'Oct Receipts Data'!$B:$B,$B61)+SUMIFS('Oct Receipts Data'!M:M,'Oct Receipts Data'!$B:$B,$A61)</f>
        <v>58571.68</v>
      </c>
      <c r="R61" s="88">
        <f>SUMIFS('Oct Receipts Data'!N:N,'Oct Receipts Data'!$B:$B,$B61)+SUMIFS('Oct Receipts Data'!N:N,'Oct Receipts Data'!$B:$B,$A61)</f>
        <v>0</v>
      </c>
      <c r="S61" s="88">
        <f>SUMIFS('Oct Receipts Data'!O:O,'Oct Receipts Data'!$B:$B,$B61)+SUMIFS('Oct Receipts Data'!O:O,'Oct Receipts Data'!$B:$B,$A61)</f>
        <v>112576.14</v>
      </c>
      <c r="T61" s="88">
        <f>SUMIFS('Oct Receipts Data'!P:P,'Oct Receipts Data'!$B:$B,$B61)+SUMIFS('Oct Receipts Data'!P:P,'Oct Receipts Data'!$B:$B,$A61)</f>
        <v>44153.72</v>
      </c>
      <c r="U61" s="88">
        <f>SUMIFS('Oct Receipts Data'!Q:Q,'Oct Receipts Data'!$B:$B,$B61)+SUMIFS('Oct Receipts Data'!Q:Q,'Oct Receipts Data'!$B:$B,$A61)</f>
        <v>277971.98</v>
      </c>
      <c r="V61" s="88">
        <f>SUMIFS('Oct Receipts Data'!R:R,'Oct Receipts Data'!$B:$B,$B61)+SUMIFS('Oct Receipts Data'!R:R,'Oct Receipts Data'!$B:$B,$A61)</f>
        <v>1383.6</v>
      </c>
      <c r="W61" s="88">
        <f>SUMIFS('Oct Receipts Data'!S:S,'Oct Receipts Data'!$B:$B,$B61)+SUMIFS('Oct Receipts Data'!S:S,'Oct Receipts Data'!$B:$B,$A61)</f>
        <v>25550.76</v>
      </c>
      <c r="X61" s="88">
        <f>SUMIFS('Oct Receipts Data'!T:T,'Oct Receipts Data'!$B:$B,$B61)+SUMIFS('Oct Receipts Data'!T:T,'Oct Receipts Data'!$B:$B,$A61)</f>
        <v>181.08</v>
      </c>
      <c r="Y61" s="88">
        <f>SUMIFS('Oct Receipts Data'!U:U,'Oct Receipts Data'!$B:$B,$B61)+SUMIFS('Oct Receipts Data'!U:U,'Oct Receipts Data'!$B:$B,$A61)</f>
        <v>1096.57</v>
      </c>
      <c r="Z61" s="88">
        <f>SUMIFS('Oct Receipts Data'!V:V,'Oct Receipts Data'!$B:$B,$B61)+SUMIFS('Oct Receipts Data'!V:V,'Oct Receipts Data'!$B:$B,$A61)</f>
        <v>89.93</v>
      </c>
      <c r="AA61" s="88">
        <f>SUMIFS('Oct Receipts Data'!W:W,'Oct Receipts Data'!$B:$B,$B61)+SUMIFS('Oct Receipts Data'!W:W,'Oct Receipts Data'!$B:$B,$A61)</f>
        <v>1911.84</v>
      </c>
      <c r="AB61" s="88">
        <f>SUMIFS('Oct Receipts Data'!X:X,'Oct Receipts Data'!$B:$B,$B61)+SUMIFS('Oct Receipts Data'!X:X,'Oct Receipts Data'!$B:$B,$A61)</f>
        <v>3920.04</v>
      </c>
      <c r="AC61" s="88">
        <f>SUMIFS('Oct Receipts Data'!Y:Y,'Oct Receipts Data'!$B:$B,$B61)+SUMIFS('Oct Receipts Data'!Y:Y,'Oct Receipts Data'!$B:$B,$A61)</f>
        <v>320.27999999999997</v>
      </c>
      <c r="AD61" s="88">
        <f>SUMIFS('Oct Receipts Data'!Z:Z,'Oct Receipts Data'!$B:$B,$B61)+SUMIFS('Oct Receipts Data'!Z:Z,'Oct Receipts Data'!$B:$B,$A61)</f>
        <v>322.95999999999998</v>
      </c>
      <c r="AE61" s="88">
        <f>SUMIFS('Oct Receipts Data'!AA:AA,'Oct Receipts Data'!$B:$B,$B61)+SUMIFS('Oct Receipts Data'!AA:AA,'Oct Receipts Data'!$B:$B,$A61)</f>
        <v>3115.34</v>
      </c>
      <c r="AF61" s="88">
        <f>SUMIFS('Oct Receipts Data'!AB:AB,'Oct Receipts Data'!$B:$B,$B61)+SUMIFS('Oct Receipts Data'!AB:AB,'Oct Receipts Data'!$B:$B,$A61)</f>
        <v>1104</v>
      </c>
      <c r="AG61" s="88">
        <f>SUMIFS('Oct Receipts Data'!AC:AC,'Oct Receipts Data'!$B:$B,$B61)+SUMIFS('Oct Receipts Data'!AC:AC,'Oct Receipts Data'!$B:$B,$A61)</f>
        <v>33003.980000000003</v>
      </c>
      <c r="AH61" s="88">
        <f>SUMIFS('Oct Receipts Data'!AD:AD,'Oct Receipts Data'!$B:$B,$B61)+SUMIFS('Oct Receipts Data'!AD:AD,'Oct Receipts Data'!$B:$B,$A61)</f>
        <v>222608.64000000001</v>
      </c>
      <c r="AI61" s="88">
        <f>SUMIFS('Oct Receipts Data'!AE:AE,'Oct Receipts Data'!$B:$B,$B61)+SUMIFS('Oct Receipts Data'!AE:AE,'Oct Receipts Data'!$B:$B,$A61)</f>
        <v>107397</v>
      </c>
      <c r="AJ61" s="88">
        <f>SUMIFS('Oct Receipts Data'!AF:AF,'Oct Receipts Data'!$B:$B,$B61)+SUMIFS('Oct Receipts Data'!AF:AF,'Oct Receipts Data'!$B:$B,$A61)</f>
        <v>318.55</v>
      </c>
      <c r="AK61" s="88">
        <f>SUMIFS('Oct Receipts Data'!AG:AG,'Oct Receipts Data'!$B:$B,$B61)+SUMIFS('Oct Receipts Data'!AG:AG,'Oct Receipts Data'!$B:$B,$A61)</f>
        <v>79.12</v>
      </c>
    </row>
    <row r="62" spans="1:37" ht="13.8" outlineLevel="1">
      <c r="A62" s="86"/>
      <c r="B62" s="130" t="s">
        <v>70</v>
      </c>
      <c r="C62" s="88">
        <v>1115969</v>
      </c>
      <c r="D62" s="80">
        <f>SUMIFS('PMT Terms'!C:C,'PMT Terms'!B:B,B62)</f>
        <v>30</v>
      </c>
      <c r="E62" s="89">
        <f t="shared" si="8"/>
        <v>0.9231430980609675</v>
      </c>
      <c r="F62" s="84">
        <f t="shared" si="10"/>
        <v>1030199.0799999998</v>
      </c>
      <c r="G62" s="88">
        <f>SUMIFS('Oct Receipts Data'!C:C,'Oct Receipts Data'!$B:$B,$B62)+SUMIFS('Oct Receipts Data'!C:C,'Oct Receipts Data'!$B:$B,$A62)</f>
        <v>94024.73</v>
      </c>
      <c r="H62" s="88">
        <f>SUMIFS('Oct Receipts Data'!D:D,'Oct Receipts Data'!$B:$B,$B62)+SUMIFS('Oct Receipts Data'!D:D,'Oct Receipts Data'!$B:$B,$A62)</f>
        <v>109748.76</v>
      </c>
      <c r="I62" s="88">
        <f>SUMIFS('Oct Receipts Data'!E:E,'Oct Receipts Data'!$B:$B,$B62)+SUMIFS('Oct Receipts Data'!E:E,'Oct Receipts Data'!$B:$B,$A62)</f>
        <v>32147.78</v>
      </c>
      <c r="J62" s="88">
        <f>SUMIFS('Oct Receipts Data'!F:F,'Oct Receipts Data'!$B:$B,$B62)+SUMIFS('Oct Receipts Data'!F:F,'Oct Receipts Data'!$B:$B,$A62)</f>
        <v>0</v>
      </c>
      <c r="K62" s="88">
        <f>SUMIFS('Oct Receipts Data'!G:G,'Oct Receipts Data'!$B:$B,$B62)+SUMIFS('Oct Receipts Data'!G:G,'Oct Receipts Data'!$B:$B,$A62)</f>
        <v>14958.6</v>
      </c>
      <c r="L62" s="88">
        <f>SUMIFS('Oct Receipts Data'!H:H,'Oct Receipts Data'!$B:$B,$B62)+SUMIFS('Oct Receipts Data'!H:H,'Oct Receipts Data'!$B:$B,$A62)</f>
        <v>92555.36</v>
      </c>
      <c r="M62" s="88">
        <f>SUMIFS('Oct Receipts Data'!I:I,'Oct Receipts Data'!$B:$B,$B62)+SUMIFS('Oct Receipts Data'!I:I,'Oct Receipts Data'!$B:$B,$A62)</f>
        <v>1944</v>
      </c>
      <c r="N62" s="88">
        <f>SUMIFS('Oct Receipts Data'!J:J,'Oct Receipts Data'!$B:$B,$B62)+SUMIFS('Oct Receipts Data'!J:J,'Oct Receipts Data'!$B:$B,$A62)</f>
        <v>1082.0899999999999</v>
      </c>
      <c r="O62" s="88">
        <f>SUMIFS('Oct Receipts Data'!K:K,'Oct Receipts Data'!$B:$B,$B62)+SUMIFS('Oct Receipts Data'!K:K,'Oct Receipts Data'!$B:$B,$A62)</f>
        <v>353.01</v>
      </c>
      <c r="P62" s="88">
        <f>SUMIFS('Oct Receipts Data'!L:L,'Oct Receipts Data'!$B:$B,$B62)+SUMIFS('Oct Receipts Data'!L:L,'Oct Receipts Data'!$B:$B,$A62)</f>
        <v>73327.94</v>
      </c>
      <c r="Q62" s="88">
        <f>SUMIFS('Oct Receipts Data'!M:M,'Oct Receipts Data'!$B:$B,$B62)+SUMIFS('Oct Receipts Data'!M:M,'Oct Receipts Data'!$B:$B,$A62)</f>
        <v>1717.2</v>
      </c>
      <c r="R62" s="88">
        <f>SUMIFS('Oct Receipts Data'!N:N,'Oct Receipts Data'!$B:$B,$B62)+SUMIFS('Oct Receipts Data'!N:N,'Oct Receipts Data'!$B:$B,$A62)</f>
        <v>0</v>
      </c>
      <c r="S62" s="88">
        <f>SUMIFS('Oct Receipts Data'!O:O,'Oct Receipts Data'!$B:$B,$B62)+SUMIFS('Oct Receipts Data'!O:O,'Oct Receipts Data'!$B:$B,$A62)</f>
        <v>26176.080000000002</v>
      </c>
      <c r="T62" s="88">
        <f>SUMIFS('Oct Receipts Data'!P:P,'Oct Receipts Data'!$B:$B,$B62)+SUMIFS('Oct Receipts Data'!P:P,'Oct Receipts Data'!$B:$B,$A62)</f>
        <v>45128.68</v>
      </c>
      <c r="U62" s="88">
        <f>SUMIFS('Oct Receipts Data'!Q:Q,'Oct Receipts Data'!$B:$B,$B62)+SUMIFS('Oct Receipts Data'!Q:Q,'Oct Receipts Data'!$B:$B,$A62)</f>
        <v>169196.52</v>
      </c>
      <c r="V62" s="88">
        <f>SUMIFS('Oct Receipts Data'!R:R,'Oct Receipts Data'!$B:$B,$B62)+SUMIFS('Oct Receipts Data'!R:R,'Oct Receipts Data'!$B:$B,$A62)</f>
        <v>13016.16</v>
      </c>
      <c r="W62" s="88">
        <f>SUMIFS('Oct Receipts Data'!S:S,'Oct Receipts Data'!$B:$B,$B62)+SUMIFS('Oct Receipts Data'!S:S,'Oct Receipts Data'!$B:$B,$A62)</f>
        <v>1103.04</v>
      </c>
      <c r="X62" s="88">
        <f>SUMIFS('Oct Receipts Data'!T:T,'Oct Receipts Data'!$B:$B,$B62)+SUMIFS('Oct Receipts Data'!T:T,'Oct Receipts Data'!$B:$B,$A62)</f>
        <v>0</v>
      </c>
      <c r="Y62" s="88">
        <f>SUMIFS('Oct Receipts Data'!U:U,'Oct Receipts Data'!$B:$B,$B62)+SUMIFS('Oct Receipts Data'!U:U,'Oct Receipts Data'!$B:$B,$A62)</f>
        <v>1189.44</v>
      </c>
      <c r="Z62" s="88">
        <f>SUMIFS('Oct Receipts Data'!V:V,'Oct Receipts Data'!$B:$B,$B62)+SUMIFS('Oct Receipts Data'!V:V,'Oct Receipts Data'!$B:$B,$A62)</f>
        <v>798.96</v>
      </c>
      <c r="AA62" s="88">
        <f>SUMIFS('Oct Receipts Data'!W:W,'Oct Receipts Data'!$B:$B,$B62)+SUMIFS('Oct Receipts Data'!W:W,'Oct Receipts Data'!$B:$B,$A62)</f>
        <v>467.08</v>
      </c>
      <c r="AB62" s="88">
        <f>SUMIFS('Oct Receipts Data'!X:X,'Oct Receipts Data'!$B:$B,$B62)+SUMIFS('Oct Receipts Data'!X:X,'Oct Receipts Data'!$B:$B,$A62)</f>
        <v>128277.77</v>
      </c>
      <c r="AC62" s="88">
        <f>SUMIFS('Oct Receipts Data'!Y:Y,'Oct Receipts Data'!$B:$B,$B62)+SUMIFS('Oct Receipts Data'!Y:Y,'Oct Receipts Data'!$B:$B,$A62)</f>
        <v>97707.72</v>
      </c>
      <c r="AD62" s="88">
        <f>SUMIFS('Oct Receipts Data'!Z:Z,'Oct Receipts Data'!$B:$B,$B62)+SUMIFS('Oct Receipts Data'!Z:Z,'Oct Receipts Data'!$B:$B,$A62)</f>
        <v>798.96</v>
      </c>
      <c r="AE62" s="88">
        <f>SUMIFS('Oct Receipts Data'!AA:AA,'Oct Receipts Data'!$B:$B,$B62)+SUMIFS('Oct Receipts Data'!AA:AA,'Oct Receipts Data'!$B:$B,$A62)</f>
        <v>0</v>
      </c>
      <c r="AF62" s="88">
        <f>SUMIFS('Oct Receipts Data'!AB:AB,'Oct Receipts Data'!$B:$B,$B62)+SUMIFS('Oct Receipts Data'!AB:AB,'Oct Receipts Data'!$B:$B,$A62)</f>
        <v>0</v>
      </c>
      <c r="AG62" s="88">
        <f>SUMIFS('Oct Receipts Data'!AC:AC,'Oct Receipts Data'!$B:$B,$B62)+SUMIFS('Oct Receipts Data'!AC:AC,'Oct Receipts Data'!$B:$B,$A62)</f>
        <v>0</v>
      </c>
      <c r="AH62" s="88">
        <f>SUMIFS('Oct Receipts Data'!AD:AD,'Oct Receipts Data'!$B:$B,$B62)+SUMIFS('Oct Receipts Data'!AD:AD,'Oct Receipts Data'!$B:$B,$A62)</f>
        <v>778.98</v>
      </c>
      <c r="AI62" s="88">
        <f>SUMIFS('Oct Receipts Data'!AE:AE,'Oct Receipts Data'!$B:$B,$B62)+SUMIFS('Oct Receipts Data'!AE:AE,'Oct Receipts Data'!$B:$B,$A62)</f>
        <v>160.58000000000001</v>
      </c>
      <c r="AJ62" s="88">
        <f>SUMIFS('Oct Receipts Data'!AF:AF,'Oct Receipts Data'!$B:$B,$B62)+SUMIFS('Oct Receipts Data'!AF:AF,'Oct Receipts Data'!$B:$B,$A62)</f>
        <v>121154.88</v>
      </c>
      <c r="AK62" s="88">
        <f>SUMIFS('Oct Receipts Data'!AG:AG,'Oct Receipts Data'!$B:$B,$B62)+SUMIFS('Oct Receipts Data'!AG:AG,'Oct Receipts Data'!$B:$B,$A62)</f>
        <v>2384.7600000000002</v>
      </c>
    </row>
    <row r="63" spans="1:37" ht="13.8" outlineLevel="1">
      <c r="A63" s="86"/>
      <c r="B63" s="130" t="s">
        <v>100</v>
      </c>
      <c r="C63" s="88">
        <v>685630</v>
      </c>
      <c r="D63" s="80">
        <f>SUMIFS('PMT Terms'!C:C,'PMT Terms'!B:B,B63)</f>
        <v>90</v>
      </c>
      <c r="E63" s="89">
        <f t="shared" si="8"/>
        <v>1.477038606828756</v>
      </c>
      <c r="F63" s="84">
        <f t="shared" si="10"/>
        <v>1012701.98</v>
      </c>
      <c r="G63" s="88">
        <f>SUMIFS('Oct Receipts Data'!C:C,'Oct Receipts Data'!$B:$B,$B63)+SUMIFS('Oct Receipts Data'!C:C,'Oct Receipts Data'!$B:$B,$A63)</f>
        <v>2889.6</v>
      </c>
      <c r="H63" s="88">
        <f>SUMIFS('Oct Receipts Data'!D:D,'Oct Receipts Data'!$B:$B,$B63)+SUMIFS('Oct Receipts Data'!D:D,'Oct Receipts Data'!$B:$B,$A63)</f>
        <v>0</v>
      </c>
      <c r="I63" s="88">
        <f>SUMIFS('Oct Receipts Data'!E:E,'Oct Receipts Data'!$B:$B,$B63)+SUMIFS('Oct Receipts Data'!E:E,'Oct Receipts Data'!$B:$B,$A63)</f>
        <v>3561.6</v>
      </c>
      <c r="J63" s="88">
        <f>SUMIFS('Oct Receipts Data'!F:F,'Oct Receipts Data'!$B:$B,$B63)+SUMIFS('Oct Receipts Data'!F:F,'Oct Receipts Data'!$B:$B,$A63)</f>
        <v>0</v>
      </c>
      <c r="K63" s="88">
        <f>SUMIFS('Oct Receipts Data'!G:G,'Oct Receipts Data'!$B:$B,$B63)+SUMIFS('Oct Receipts Data'!G:G,'Oct Receipts Data'!$B:$B,$A63)</f>
        <v>0</v>
      </c>
      <c r="L63" s="88">
        <f>SUMIFS('Oct Receipts Data'!H:H,'Oct Receipts Data'!$B:$B,$B63)+SUMIFS('Oct Receipts Data'!H:H,'Oct Receipts Data'!$B:$B,$A63)</f>
        <v>34545.379999999997</v>
      </c>
      <c r="M63" s="88">
        <f>SUMIFS('Oct Receipts Data'!I:I,'Oct Receipts Data'!$B:$B,$B63)+SUMIFS('Oct Receipts Data'!I:I,'Oct Receipts Data'!$B:$B,$A63)</f>
        <v>19641.09</v>
      </c>
      <c r="N63" s="88">
        <f>SUMIFS('Oct Receipts Data'!J:J,'Oct Receipts Data'!$B:$B,$B63)+SUMIFS('Oct Receipts Data'!J:J,'Oct Receipts Data'!$B:$B,$A63)</f>
        <v>1411.2</v>
      </c>
      <c r="O63" s="88">
        <f>SUMIFS('Oct Receipts Data'!K:K,'Oct Receipts Data'!$B:$B,$B63)+SUMIFS('Oct Receipts Data'!K:K,'Oct Receipts Data'!$B:$B,$A63)</f>
        <v>0</v>
      </c>
      <c r="P63" s="88">
        <f>SUMIFS('Oct Receipts Data'!L:L,'Oct Receipts Data'!$B:$B,$B63)+SUMIFS('Oct Receipts Data'!L:L,'Oct Receipts Data'!$B:$B,$A63)</f>
        <v>0</v>
      </c>
      <c r="Q63" s="88">
        <f>SUMIFS('Oct Receipts Data'!M:M,'Oct Receipts Data'!$B:$B,$B63)+SUMIFS('Oct Receipts Data'!M:M,'Oct Receipts Data'!$B:$B,$A63)</f>
        <v>129.59</v>
      </c>
      <c r="R63" s="88">
        <f>SUMIFS('Oct Receipts Data'!N:N,'Oct Receipts Data'!$B:$B,$B63)+SUMIFS('Oct Receipts Data'!N:N,'Oct Receipts Data'!$B:$B,$A63)</f>
        <v>0</v>
      </c>
      <c r="S63" s="88">
        <f>SUMIFS('Oct Receipts Data'!O:O,'Oct Receipts Data'!$B:$B,$B63)+SUMIFS('Oct Receipts Data'!O:O,'Oct Receipts Data'!$B:$B,$A63)</f>
        <v>1128</v>
      </c>
      <c r="T63" s="88">
        <f>SUMIFS('Oct Receipts Data'!P:P,'Oct Receipts Data'!$B:$B,$B63)+SUMIFS('Oct Receipts Data'!P:P,'Oct Receipts Data'!$B:$B,$A63)</f>
        <v>537.6</v>
      </c>
      <c r="U63" s="88">
        <f>SUMIFS('Oct Receipts Data'!Q:Q,'Oct Receipts Data'!$B:$B,$B63)+SUMIFS('Oct Receipts Data'!Q:Q,'Oct Receipts Data'!$B:$B,$A63)</f>
        <v>141896.66</v>
      </c>
      <c r="V63" s="88">
        <f>SUMIFS('Oct Receipts Data'!R:R,'Oct Receipts Data'!$B:$B,$B63)+SUMIFS('Oct Receipts Data'!R:R,'Oct Receipts Data'!$B:$B,$A63)</f>
        <v>30752.99</v>
      </c>
      <c r="W63" s="88">
        <f>SUMIFS('Oct Receipts Data'!S:S,'Oct Receipts Data'!$B:$B,$B63)+SUMIFS('Oct Receipts Data'!S:S,'Oct Receipts Data'!$B:$B,$A63)</f>
        <v>47704.28</v>
      </c>
      <c r="X63" s="88">
        <f>SUMIFS('Oct Receipts Data'!T:T,'Oct Receipts Data'!$B:$B,$B63)+SUMIFS('Oct Receipts Data'!T:T,'Oct Receipts Data'!$B:$B,$A63)</f>
        <v>44615.43</v>
      </c>
      <c r="Y63" s="88">
        <f>SUMIFS('Oct Receipts Data'!U:U,'Oct Receipts Data'!$B:$B,$B63)+SUMIFS('Oct Receipts Data'!U:U,'Oct Receipts Data'!$B:$B,$A63)</f>
        <v>9811.2000000000007</v>
      </c>
      <c r="Z63" s="88">
        <f>SUMIFS('Oct Receipts Data'!V:V,'Oct Receipts Data'!$B:$B,$B63)+SUMIFS('Oct Receipts Data'!V:V,'Oct Receipts Data'!$B:$B,$A63)</f>
        <v>27272.18</v>
      </c>
      <c r="AA63" s="88">
        <f>SUMIFS('Oct Receipts Data'!W:W,'Oct Receipts Data'!$B:$B,$B63)+SUMIFS('Oct Receipts Data'!W:W,'Oct Receipts Data'!$B:$B,$A63)</f>
        <v>20686.330000000002</v>
      </c>
      <c r="AB63" s="88">
        <f>SUMIFS('Oct Receipts Data'!X:X,'Oct Receipts Data'!$B:$B,$B63)+SUMIFS('Oct Receipts Data'!X:X,'Oct Receipts Data'!$B:$B,$A63)</f>
        <v>116645.64</v>
      </c>
      <c r="AC63" s="88">
        <f>SUMIFS('Oct Receipts Data'!Y:Y,'Oct Receipts Data'!$B:$B,$B63)+SUMIFS('Oct Receipts Data'!Y:Y,'Oct Receipts Data'!$B:$B,$A63)</f>
        <v>131730.98000000001</v>
      </c>
      <c r="AD63" s="88">
        <f>SUMIFS('Oct Receipts Data'!Z:Z,'Oct Receipts Data'!$B:$B,$B63)+SUMIFS('Oct Receipts Data'!Z:Z,'Oct Receipts Data'!$B:$B,$A63)</f>
        <v>153670.97</v>
      </c>
      <c r="AE63" s="88">
        <f>SUMIFS('Oct Receipts Data'!AA:AA,'Oct Receipts Data'!$B:$B,$B63)+SUMIFS('Oct Receipts Data'!AA:AA,'Oct Receipts Data'!$B:$B,$A63)</f>
        <v>0</v>
      </c>
      <c r="AF63" s="88">
        <f>SUMIFS('Oct Receipts Data'!AB:AB,'Oct Receipts Data'!$B:$B,$B63)+SUMIFS('Oct Receipts Data'!AB:AB,'Oct Receipts Data'!$B:$B,$A63)</f>
        <v>1094.4000000000001</v>
      </c>
      <c r="AG63" s="88">
        <f>SUMIFS('Oct Receipts Data'!AC:AC,'Oct Receipts Data'!$B:$B,$B63)+SUMIFS('Oct Receipts Data'!AC:AC,'Oct Receipts Data'!$B:$B,$A63)</f>
        <v>96475.199999999997</v>
      </c>
      <c r="AH63" s="88">
        <f>SUMIFS('Oct Receipts Data'!AD:AD,'Oct Receipts Data'!$B:$B,$B63)+SUMIFS('Oct Receipts Data'!AD:AD,'Oct Receipts Data'!$B:$B,$A63)</f>
        <v>12220.78</v>
      </c>
      <c r="AI63" s="88">
        <f>SUMIFS('Oct Receipts Data'!AE:AE,'Oct Receipts Data'!$B:$B,$B63)+SUMIFS('Oct Receipts Data'!AE:AE,'Oct Receipts Data'!$B:$B,$A63)</f>
        <v>310.68</v>
      </c>
      <c r="AJ63" s="88">
        <f>SUMIFS('Oct Receipts Data'!AF:AF,'Oct Receipts Data'!$B:$B,$B63)+SUMIFS('Oct Receipts Data'!AF:AF,'Oct Receipts Data'!$B:$B,$A63)</f>
        <v>65474.11</v>
      </c>
      <c r="AK63" s="88">
        <f>SUMIFS('Oct Receipts Data'!AG:AG,'Oct Receipts Data'!$B:$B,$B63)+SUMIFS('Oct Receipts Data'!AG:AG,'Oct Receipts Data'!$B:$B,$A63)</f>
        <v>48496.09</v>
      </c>
    </row>
    <row r="64" spans="1:37" ht="13.8" outlineLevel="1">
      <c r="A64" s="86"/>
      <c r="B64" s="130" t="s">
        <v>532</v>
      </c>
      <c r="C64" s="88">
        <v>949139</v>
      </c>
      <c r="D64" s="80">
        <f>SUMIFS('PMT Terms'!C:C,'PMT Terms'!B:B,B64)</f>
        <v>60</v>
      </c>
      <c r="E64" s="89">
        <f t="shared" si="8"/>
        <v>1.0446316714411694</v>
      </c>
      <c r="F64" s="84">
        <f t="shared" si="10"/>
        <v>991500.66000000015</v>
      </c>
      <c r="G64" s="88">
        <f>SUMIFS('Oct Receipts Data'!C:C,'Oct Receipts Data'!$B:$B,$B64)+SUMIFS('Oct Receipts Data'!C:C,'Oct Receipts Data'!$B:$B,$A64)</f>
        <v>210080.66</v>
      </c>
      <c r="H64" s="88">
        <f>SUMIFS('Oct Receipts Data'!D:D,'Oct Receipts Data'!$B:$B,$B64)+SUMIFS('Oct Receipts Data'!D:D,'Oct Receipts Data'!$B:$B,$A64)</f>
        <v>22033.78</v>
      </c>
      <c r="I64" s="88">
        <f>SUMIFS('Oct Receipts Data'!E:E,'Oct Receipts Data'!$B:$B,$B64)+SUMIFS('Oct Receipts Data'!E:E,'Oct Receipts Data'!$B:$B,$A64)</f>
        <v>3203.66</v>
      </c>
      <c r="J64" s="88">
        <f>SUMIFS('Oct Receipts Data'!F:F,'Oct Receipts Data'!$B:$B,$B64)+SUMIFS('Oct Receipts Data'!F:F,'Oct Receipts Data'!$B:$B,$A64)</f>
        <v>0</v>
      </c>
      <c r="K64" s="88">
        <f>SUMIFS('Oct Receipts Data'!G:G,'Oct Receipts Data'!$B:$B,$B64)+SUMIFS('Oct Receipts Data'!G:G,'Oct Receipts Data'!$B:$B,$A64)</f>
        <v>0</v>
      </c>
      <c r="L64" s="88">
        <f>SUMIFS('Oct Receipts Data'!H:H,'Oct Receipts Data'!$B:$B,$B64)+SUMIFS('Oct Receipts Data'!H:H,'Oct Receipts Data'!$B:$B,$A64)</f>
        <v>0</v>
      </c>
      <c r="M64" s="88">
        <f>SUMIFS('Oct Receipts Data'!I:I,'Oct Receipts Data'!$B:$B,$B64)+SUMIFS('Oct Receipts Data'!I:I,'Oct Receipts Data'!$B:$B,$A64)</f>
        <v>580.73</v>
      </c>
      <c r="N64" s="88">
        <f>SUMIFS('Oct Receipts Data'!J:J,'Oct Receipts Data'!$B:$B,$B64)+SUMIFS('Oct Receipts Data'!J:J,'Oct Receipts Data'!$B:$B,$A64)</f>
        <v>0</v>
      </c>
      <c r="O64" s="88">
        <f>SUMIFS('Oct Receipts Data'!K:K,'Oct Receipts Data'!$B:$B,$B64)+SUMIFS('Oct Receipts Data'!K:K,'Oct Receipts Data'!$B:$B,$A64)</f>
        <v>137189.85</v>
      </c>
      <c r="P64" s="88">
        <f>SUMIFS('Oct Receipts Data'!L:L,'Oct Receipts Data'!$B:$B,$B64)+SUMIFS('Oct Receipts Data'!L:L,'Oct Receipts Data'!$B:$B,$A64)</f>
        <v>3009.3</v>
      </c>
      <c r="Q64" s="88">
        <f>SUMIFS('Oct Receipts Data'!M:M,'Oct Receipts Data'!$B:$B,$B64)+SUMIFS('Oct Receipts Data'!M:M,'Oct Receipts Data'!$B:$B,$A64)</f>
        <v>0</v>
      </c>
      <c r="R64" s="88">
        <f>SUMIFS('Oct Receipts Data'!N:N,'Oct Receipts Data'!$B:$B,$B64)+SUMIFS('Oct Receipts Data'!N:N,'Oct Receipts Data'!$B:$B,$A64)</f>
        <v>3837.12</v>
      </c>
      <c r="S64" s="88">
        <f>SUMIFS('Oct Receipts Data'!O:O,'Oct Receipts Data'!$B:$B,$B64)+SUMIFS('Oct Receipts Data'!O:O,'Oct Receipts Data'!$B:$B,$A64)</f>
        <v>1170.96</v>
      </c>
      <c r="T64" s="88">
        <f>SUMIFS('Oct Receipts Data'!P:P,'Oct Receipts Data'!$B:$B,$B64)+SUMIFS('Oct Receipts Data'!P:P,'Oct Receipts Data'!$B:$B,$A64)</f>
        <v>0</v>
      </c>
      <c r="U64" s="88">
        <f>SUMIFS('Oct Receipts Data'!Q:Q,'Oct Receipts Data'!$B:$B,$B64)+SUMIFS('Oct Receipts Data'!Q:Q,'Oct Receipts Data'!$B:$B,$A64)</f>
        <v>19122.68</v>
      </c>
      <c r="V64" s="88">
        <f>SUMIFS('Oct Receipts Data'!R:R,'Oct Receipts Data'!$B:$B,$B64)+SUMIFS('Oct Receipts Data'!R:R,'Oct Receipts Data'!$B:$B,$A64)</f>
        <v>172469.84</v>
      </c>
      <c r="W64" s="88">
        <f>SUMIFS('Oct Receipts Data'!S:S,'Oct Receipts Data'!$B:$B,$B64)+SUMIFS('Oct Receipts Data'!S:S,'Oct Receipts Data'!$B:$B,$A64)</f>
        <v>10201.5</v>
      </c>
      <c r="X64" s="88">
        <f>SUMIFS('Oct Receipts Data'!T:T,'Oct Receipts Data'!$B:$B,$B64)+SUMIFS('Oct Receipts Data'!T:T,'Oct Receipts Data'!$B:$B,$A64)</f>
        <v>554.6</v>
      </c>
      <c r="Y64" s="88">
        <f>SUMIFS('Oct Receipts Data'!U:U,'Oct Receipts Data'!$B:$B,$B64)+SUMIFS('Oct Receipts Data'!U:U,'Oct Receipts Data'!$B:$B,$A64)</f>
        <v>0</v>
      </c>
      <c r="Z64" s="88">
        <f>SUMIFS('Oct Receipts Data'!V:V,'Oct Receipts Data'!$B:$B,$B64)+SUMIFS('Oct Receipts Data'!V:V,'Oct Receipts Data'!$B:$B,$A64)</f>
        <v>821.4</v>
      </c>
      <c r="AA64" s="88">
        <f>SUMIFS('Oct Receipts Data'!W:W,'Oct Receipts Data'!$B:$B,$B64)+SUMIFS('Oct Receipts Data'!W:W,'Oct Receipts Data'!$B:$B,$A64)</f>
        <v>0</v>
      </c>
      <c r="AB64" s="88">
        <f>SUMIFS('Oct Receipts Data'!X:X,'Oct Receipts Data'!$B:$B,$B64)+SUMIFS('Oct Receipts Data'!X:X,'Oct Receipts Data'!$B:$B,$A64)</f>
        <v>0</v>
      </c>
      <c r="AC64" s="88">
        <f>SUMIFS('Oct Receipts Data'!Y:Y,'Oct Receipts Data'!$B:$B,$B64)+SUMIFS('Oct Receipts Data'!Y:Y,'Oct Receipts Data'!$B:$B,$A64)</f>
        <v>128609.8</v>
      </c>
      <c r="AD64" s="88">
        <f>SUMIFS('Oct Receipts Data'!Z:Z,'Oct Receipts Data'!$B:$B,$B64)+SUMIFS('Oct Receipts Data'!Z:Z,'Oct Receipts Data'!$B:$B,$A64)</f>
        <v>1872.36</v>
      </c>
      <c r="AE64" s="88">
        <f>SUMIFS('Oct Receipts Data'!AA:AA,'Oct Receipts Data'!$B:$B,$B64)+SUMIFS('Oct Receipts Data'!AA:AA,'Oct Receipts Data'!$B:$B,$A64)</f>
        <v>162</v>
      </c>
      <c r="AF64" s="88">
        <f>SUMIFS('Oct Receipts Data'!AB:AB,'Oct Receipts Data'!$B:$B,$B64)+SUMIFS('Oct Receipts Data'!AB:AB,'Oct Receipts Data'!$B:$B,$A64)</f>
        <v>0</v>
      </c>
      <c r="AG64" s="88">
        <f>SUMIFS('Oct Receipts Data'!AC:AC,'Oct Receipts Data'!$B:$B,$B64)+SUMIFS('Oct Receipts Data'!AC:AC,'Oct Receipts Data'!$B:$B,$A64)</f>
        <v>2321.46</v>
      </c>
      <c r="AH64" s="88">
        <f>SUMIFS('Oct Receipts Data'!AD:AD,'Oct Receipts Data'!$B:$B,$B64)+SUMIFS('Oct Receipts Data'!AD:AD,'Oct Receipts Data'!$B:$B,$A64)</f>
        <v>222.9</v>
      </c>
      <c r="AI64" s="88">
        <f>SUMIFS('Oct Receipts Data'!AE:AE,'Oct Receipts Data'!$B:$B,$B64)+SUMIFS('Oct Receipts Data'!AE:AE,'Oct Receipts Data'!$B:$B,$A64)</f>
        <v>12096</v>
      </c>
      <c r="AJ64" s="88">
        <f>SUMIFS('Oct Receipts Data'!AF:AF,'Oct Receipts Data'!$B:$B,$B64)+SUMIFS('Oct Receipts Data'!AF:AF,'Oct Receipts Data'!$B:$B,$A64)</f>
        <v>11075.04</v>
      </c>
      <c r="AK64" s="88">
        <f>SUMIFS('Oct Receipts Data'!AG:AG,'Oct Receipts Data'!$B:$B,$B64)+SUMIFS('Oct Receipts Data'!AG:AG,'Oct Receipts Data'!$B:$B,$A64)</f>
        <v>250865.02</v>
      </c>
    </row>
    <row r="65" spans="1:37" ht="13.8" outlineLevel="1">
      <c r="A65" s="86"/>
      <c r="B65" s="130" t="s">
        <v>309</v>
      </c>
      <c r="C65" s="88">
        <v>1149925</v>
      </c>
      <c r="D65" s="80">
        <f>SUMIFS('PMT Terms'!C:C,'PMT Terms'!B:B,B65)</f>
        <v>60</v>
      </c>
      <c r="E65" s="89">
        <f t="shared" si="8"/>
        <v>0.82412812139922176</v>
      </c>
      <c r="F65" s="84">
        <f t="shared" si="10"/>
        <v>947685.53</v>
      </c>
      <c r="G65" s="88">
        <f>SUMIFS('Oct Receipts Data'!C:C,'Oct Receipts Data'!$B:$B,$B65)+SUMIFS('Oct Receipts Data'!C:C,'Oct Receipts Data'!$B:$B,$A65)</f>
        <v>0</v>
      </c>
      <c r="H65" s="88">
        <f>SUMIFS('Oct Receipts Data'!D:D,'Oct Receipts Data'!$B:$B,$B65)+SUMIFS('Oct Receipts Data'!D:D,'Oct Receipts Data'!$B:$B,$A65)</f>
        <v>0</v>
      </c>
      <c r="I65" s="88">
        <f>SUMIFS('Oct Receipts Data'!E:E,'Oct Receipts Data'!$B:$B,$B65)+SUMIFS('Oct Receipts Data'!E:E,'Oct Receipts Data'!$B:$B,$A65)</f>
        <v>542.89</v>
      </c>
      <c r="J65" s="88">
        <f>SUMIFS('Oct Receipts Data'!F:F,'Oct Receipts Data'!$B:$B,$B65)+SUMIFS('Oct Receipts Data'!F:F,'Oct Receipts Data'!$B:$B,$A65)</f>
        <v>28224</v>
      </c>
      <c r="K65" s="88">
        <f>SUMIFS('Oct Receipts Data'!G:G,'Oct Receipts Data'!$B:$B,$B65)+SUMIFS('Oct Receipts Data'!G:G,'Oct Receipts Data'!$B:$B,$A65)</f>
        <v>4998</v>
      </c>
      <c r="L65" s="88">
        <f>SUMIFS('Oct Receipts Data'!H:H,'Oct Receipts Data'!$B:$B,$B65)+SUMIFS('Oct Receipts Data'!H:H,'Oct Receipts Data'!$B:$B,$A65)</f>
        <v>63638.68</v>
      </c>
      <c r="M65" s="88">
        <f>SUMIFS('Oct Receipts Data'!I:I,'Oct Receipts Data'!$B:$B,$B65)+SUMIFS('Oct Receipts Data'!I:I,'Oct Receipts Data'!$B:$B,$A65)</f>
        <v>249527.24</v>
      </c>
      <c r="N65" s="88">
        <f>SUMIFS('Oct Receipts Data'!J:J,'Oct Receipts Data'!$B:$B,$B65)+SUMIFS('Oct Receipts Data'!J:J,'Oct Receipts Data'!$B:$B,$A65)</f>
        <v>746.52</v>
      </c>
      <c r="O65" s="88">
        <f>SUMIFS('Oct Receipts Data'!K:K,'Oct Receipts Data'!$B:$B,$B65)+SUMIFS('Oct Receipts Data'!K:K,'Oct Receipts Data'!$B:$B,$A65)</f>
        <v>0</v>
      </c>
      <c r="P65" s="88">
        <f>SUMIFS('Oct Receipts Data'!L:L,'Oct Receipts Data'!$B:$B,$B65)+SUMIFS('Oct Receipts Data'!L:L,'Oct Receipts Data'!$B:$B,$A65)</f>
        <v>27146</v>
      </c>
      <c r="Q65" s="88">
        <f>SUMIFS('Oct Receipts Data'!M:M,'Oct Receipts Data'!$B:$B,$B65)+SUMIFS('Oct Receipts Data'!M:M,'Oct Receipts Data'!$B:$B,$A65)</f>
        <v>882</v>
      </c>
      <c r="R65" s="88">
        <f>SUMIFS('Oct Receipts Data'!N:N,'Oct Receipts Data'!$B:$B,$B65)+SUMIFS('Oct Receipts Data'!N:N,'Oct Receipts Data'!$B:$B,$A65)</f>
        <v>0</v>
      </c>
      <c r="S65" s="88">
        <f>SUMIFS('Oct Receipts Data'!O:O,'Oct Receipts Data'!$B:$B,$B65)+SUMIFS('Oct Receipts Data'!O:O,'Oct Receipts Data'!$B:$B,$A65)</f>
        <v>0</v>
      </c>
      <c r="T65" s="88">
        <f>SUMIFS('Oct Receipts Data'!P:P,'Oct Receipts Data'!$B:$B,$B65)+SUMIFS('Oct Receipts Data'!P:P,'Oct Receipts Data'!$B:$B,$A65)</f>
        <v>1078</v>
      </c>
      <c r="U65" s="88">
        <f>SUMIFS('Oct Receipts Data'!Q:Q,'Oct Receipts Data'!$B:$B,$B65)+SUMIFS('Oct Receipts Data'!Q:Q,'Oct Receipts Data'!$B:$B,$A65)</f>
        <v>0</v>
      </c>
      <c r="V65" s="88">
        <f>SUMIFS('Oct Receipts Data'!R:R,'Oct Receipts Data'!$B:$B,$B65)+SUMIFS('Oct Receipts Data'!R:R,'Oct Receipts Data'!$B:$B,$A65)</f>
        <v>0</v>
      </c>
      <c r="W65" s="88">
        <f>SUMIFS('Oct Receipts Data'!S:S,'Oct Receipts Data'!$B:$B,$B65)+SUMIFS('Oct Receipts Data'!S:S,'Oct Receipts Data'!$B:$B,$A65)</f>
        <v>0</v>
      </c>
      <c r="X65" s="88">
        <f>SUMIFS('Oct Receipts Data'!T:T,'Oct Receipts Data'!$B:$B,$B65)+SUMIFS('Oct Receipts Data'!T:T,'Oct Receipts Data'!$B:$B,$A65)</f>
        <v>0</v>
      </c>
      <c r="Y65" s="88">
        <f>SUMIFS('Oct Receipts Data'!U:U,'Oct Receipts Data'!$B:$B,$B65)+SUMIFS('Oct Receipts Data'!U:U,'Oct Receipts Data'!$B:$B,$A65)</f>
        <v>0</v>
      </c>
      <c r="Z65" s="88">
        <f>SUMIFS('Oct Receipts Data'!V:V,'Oct Receipts Data'!$B:$B,$B65)+SUMIFS('Oct Receipts Data'!V:V,'Oct Receipts Data'!$B:$B,$A65)</f>
        <v>5757.56</v>
      </c>
      <c r="AA65" s="88">
        <f>SUMIFS('Oct Receipts Data'!W:W,'Oct Receipts Data'!$B:$B,$B65)+SUMIFS('Oct Receipts Data'!W:W,'Oct Receipts Data'!$B:$B,$A65)</f>
        <v>1338.88</v>
      </c>
      <c r="AB65" s="88">
        <f>SUMIFS('Oct Receipts Data'!X:X,'Oct Receipts Data'!$B:$B,$B65)+SUMIFS('Oct Receipts Data'!X:X,'Oct Receipts Data'!$B:$B,$A65)</f>
        <v>184822.92</v>
      </c>
      <c r="AC65" s="88">
        <f>SUMIFS('Oct Receipts Data'!Y:Y,'Oct Receipts Data'!$B:$B,$B65)+SUMIFS('Oct Receipts Data'!Y:Y,'Oct Receipts Data'!$B:$B,$A65)</f>
        <v>179734.08</v>
      </c>
      <c r="AD65" s="88">
        <f>SUMIFS('Oct Receipts Data'!Z:Z,'Oct Receipts Data'!$B:$B,$B65)+SUMIFS('Oct Receipts Data'!Z:Z,'Oct Receipts Data'!$B:$B,$A65)</f>
        <v>0</v>
      </c>
      <c r="AE65" s="88">
        <f>SUMIFS('Oct Receipts Data'!AA:AA,'Oct Receipts Data'!$B:$B,$B65)+SUMIFS('Oct Receipts Data'!AA:AA,'Oct Receipts Data'!$B:$B,$A65)</f>
        <v>0</v>
      </c>
      <c r="AF65" s="88">
        <f>SUMIFS('Oct Receipts Data'!AB:AB,'Oct Receipts Data'!$B:$B,$B65)+SUMIFS('Oct Receipts Data'!AB:AB,'Oct Receipts Data'!$B:$B,$A65)</f>
        <v>0</v>
      </c>
      <c r="AG65" s="88">
        <f>SUMIFS('Oct Receipts Data'!AC:AC,'Oct Receipts Data'!$B:$B,$B65)+SUMIFS('Oct Receipts Data'!AC:AC,'Oct Receipts Data'!$B:$B,$A65)</f>
        <v>0</v>
      </c>
      <c r="AH65" s="88">
        <f>SUMIFS('Oct Receipts Data'!AD:AD,'Oct Receipts Data'!$B:$B,$B65)+SUMIFS('Oct Receipts Data'!AD:AD,'Oct Receipts Data'!$B:$B,$A65)</f>
        <v>18541.84</v>
      </c>
      <c r="AI65" s="88">
        <f>SUMIFS('Oct Receipts Data'!AE:AE,'Oct Receipts Data'!$B:$B,$B65)+SUMIFS('Oct Receipts Data'!AE:AE,'Oct Receipts Data'!$B:$B,$A65)</f>
        <v>180706.92</v>
      </c>
      <c r="AJ65" s="88">
        <f>SUMIFS('Oct Receipts Data'!AF:AF,'Oct Receipts Data'!$B:$B,$B65)+SUMIFS('Oct Receipts Data'!AF:AF,'Oct Receipts Data'!$B:$B,$A65)</f>
        <v>0</v>
      </c>
      <c r="AK65" s="88">
        <f>SUMIFS('Oct Receipts Data'!AG:AG,'Oct Receipts Data'!$B:$B,$B65)+SUMIFS('Oct Receipts Data'!AG:AG,'Oct Receipts Data'!$B:$B,$A65)</f>
        <v>0</v>
      </c>
    </row>
    <row r="66" spans="1:37" ht="13.8" outlineLevel="1">
      <c r="A66" s="86"/>
      <c r="B66" s="130" t="s">
        <v>300</v>
      </c>
      <c r="C66" s="88">
        <v>694884</v>
      </c>
      <c r="D66" s="80">
        <f>SUMIFS('PMT Terms'!C:C,'PMT Terms'!B:B,B66)</f>
        <v>30</v>
      </c>
      <c r="E66" s="89">
        <f t="shared" si="8"/>
        <v>1.3474569856263781</v>
      </c>
      <c r="F66" s="84">
        <f t="shared" si="10"/>
        <v>936326.3</v>
      </c>
      <c r="G66" s="88">
        <f>SUMIFS('Oct Receipts Data'!C:C,'Oct Receipts Data'!$B:$B,$B66)+SUMIFS('Oct Receipts Data'!C:C,'Oct Receipts Data'!$B:$B,$A66)</f>
        <v>0</v>
      </c>
      <c r="H66" s="88">
        <f>SUMIFS('Oct Receipts Data'!D:D,'Oct Receipts Data'!$B:$B,$B66)+SUMIFS('Oct Receipts Data'!D:D,'Oct Receipts Data'!$B:$B,$A66)</f>
        <v>258445.87</v>
      </c>
      <c r="I66" s="88">
        <f>SUMIFS('Oct Receipts Data'!E:E,'Oct Receipts Data'!$B:$B,$B66)+SUMIFS('Oct Receipts Data'!E:E,'Oct Receipts Data'!$B:$B,$A66)</f>
        <v>27121.73</v>
      </c>
      <c r="J66" s="88">
        <f>SUMIFS('Oct Receipts Data'!F:F,'Oct Receipts Data'!$B:$B,$B66)+SUMIFS('Oct Receipts Data'!F:F,'Oct Receipts Data'!$B:$B,$A66)</f>
        <v>164358.49</v>
      </c>
      <c r="K66" s="88">
        <f>SUMIFS('Oct Receipts Data'!G:G,'Oct Receipts Data'!$B:$B,$B66)+SUMIFS('Oct Receipts Data'!G:G,'Oct Receipts Data'!$B:$B,$A66)</f>
        <v>0</v>
      </c>
      <c r="L66" s="88">
        <f>SUMIFS('Oct Receipts Data'!H:H,'Oct Receipts Data'!$B:$B,$B66)+SUMIFS('Oct Receipts Data'!H:H,'Oct Receipts Data'!$B:$B,$A66)</f>
        <v>49600.69</v>
      </c>
      <c r="M66" s="88">
        <f>SUMIFS('Oct Receipts Data'!I:I,'Oct Receipts Data'!$B:$B,$B66)+SUMIFS('Oct Receipts Data'!I:I,'Oct Receipts Data'!$B:$B,$A66)</f>
        <v>552.20000000000005</v>
      </c>
      <c r="N66" s="88">
        <f>SUMIFS('Oct Receipts Data'!J:J,'Oct Receipts Data'!$B:$B,$B66)+SUMIFS('Oct Receipts Data'!J:J,'Oct Receipts Data'!$B:$B,$A66)</f>
        <v>0</v>
      </c>
      <c r="O66" s="88">
        <f>SUMIFS('Oct Receipts Data'!K:K,'Oct Receipts Data'!$B:$B,$B66)+SUMIFS('Oct Receipts Data'!K:K,'Oct Receipts Data'!$B:$B,$A66)</f>
        <v>0</v>
      </c>
      <c r="P66" s="88">
        <f>SUMIFS('Oct Receipts Data'!L:L,'Oct Receipts Data'!$B:$B,$B66)+SUMIFS('Oct Receipts Data'!L:L,'Oct Receipts Data'!$B:$B,$A66)</f>
        <v>0</v>
      </c>
      <c r="Q66" s="88">
        <f>SUMIFS('Oct Receipts Data'!M:M,'Oct Receipts Data'!$B:$B,$B66)+SUMIFS('Oct Receipts Data'!M:M,'Oct Receipts Data'!$B:$B,$A66)</f>
        <v>0</v>
      </c>
      <c r="R66" s="88">
        <f>SUMIFS('Oct Receipts Data'!N:N,'Oct Receipts Data'!$B:$B,$B66)+SUMIFS('Oct Receipts Data'!N:N,'Oct Receipts Data'!$B:$B,$A66)</f>
        <v>0</v>
      </c>
      <c r="S66" s="88">
        <f>SUMIFS('Oct Receipts Data'!O:O,'Oct Receipts Data'!$B:$B,$B66)+SUMIFS('Oct Receipts Data'!O:O,'Oct Receipts Data'!$B:$B,$A66)</f>
        <v>0</v>
      </c>
      <c r="T66" s="88">
        <f>SUMIFS('Oct Receipts Data'!P:P,'Oct Receipts Data'!$B:$B,$B66)+SUMIFS('Oct Receipts Data'!P:P,'Oct Receipts Data'!$B:$B,$A66)</f>
        <v>6628.15</v>
      </c>
      <c r="U66" s="88">
        <f>SUMIFS('Oct Receipts Data'!Q:Q,'Oct Receipts Data'!$B:$B,$B66)+SUMIFS('Oct Receipts Data'!Q:Q,'Oct Receipts Data'!$B:$B,$A66)</f>
        <v>4150.3500000000004</v>
      </c>
      <c r="V66" s="88">
        <f>SUMIFS('Oct Receipts Data'!R:R,'Oct Receipts Data'!$B:$B,$B66)+SUMIFS('Oct Receipts Data'!R:R,'Oct Receipts Data'!$B:$B,$A66)</f>
        <v>203021.78</v>
      </c>
      <c r="W66" s="88">
        <f>SUMIFS('Oct Receipts Data'!S:S,'Oct Receipts Data'!$B:$B,$B66)+SUMIFS('Oct Receipts Data'!S:S,'Oct Receipts Data'!$B:$B,$A66)</f>
        <v>574.14</v>
      </c>
      <c r="X66" s="88">
        <f>SUMIFS('Oct Receipts Data'!T:T,'Oct Receipts Data'!$B:$B,$B66)+SUMIFS('Oct Receipts Data'!T:T,'Oct Receipts Data'!$B:$B,$A66)</f>
        <v>977.04</v>
      </c>
      <c r="Y66" s="88">
        <f>SUMIFS('Oct Receipts Data'!U:U,'Oct Receipts Data'!$B:$B,$B66)+SUMIFS('Oct Receipts Data'!U:U,'Oct Receipts Data'!$B:$B,$A66)</f>
        <v>0</v>
      </c>
      <c r="Z66" s="88">
        <f>SUMIFS('Oct Receipts Data'!V:V,'Oct Receipts Data'!$B:$B,$B66)+SUMIFS('Oct Receipts Data'!V:V,'Oct Receipts Data'!$B:$B,$A66)</f>
        <v>0</v>
      </c>
      <c r="AA66" s="88">
        <f>SUMIFS('Oct Receipts Data'!W:W,'Oct Receipts Data'!$B:$B,$B66)+SUMIFS('Oct Receipts Data'!W:W,'Oct Receipts Data'!$B:$B,$A66)</f>
        <v>0</v>
      </c>
      <c r="AB66" s="88">
        <f>SUMIFS('Oct Receipts Data'!X:X,'Oct Receipts Data'!$B:$B,$B66)+SUMIFS('Oct Receipts Data'!X:X,'Oct Receipts Data'!$B:$B,$A66)</f>
        <v>10297.700000000001</v>
      </c>
      <c r="AC66" s="88">
        <f>SUMIFS('Oct Receipts Data'!Y:Y,'Oct Receipts Data'!$B:$B,$B66)+SUMIFS('Oct Receipts Data'!Y:Y,'Oct Receipts Data'!$B:$B,$A66)</f>
        <v>488.52</v>
      </c>
      <c r="AD66" s="88">
        <f>SUMIFS('Oct Receipts Data'!Z:Z,'Oct Receipts Data'!$B:$B,$B66)+SUMIFS('Oct Receipts Data'!Z:Z,'Oct Receipts Data'!$B:$B,$A66)</f>
        <v>0</v>
      </c>
      <c r="AE66" s="88">
        <f>SUMIFS('Oct Receipts Data'!AA:AA,'Oct Receipts Data'!$B:$B,$B66)+SUMIFS('Oct Receipts Data'!AA:AA,'Oct Receipts Data'!$B:$B,$A66)</f>
        <v>0</v>
      </c>
      <c r="AF66" s="88">
        <f>SUMIFS('Oct Receipts Data'!AB:AB,'Oct Receipts Data'!$B:$B,$B66)+SUMIFS('Oct Receipts Data'!AB:AB,'Oct Receipts Data'!$B:$B,$A66)</f>
        <v>0</v>
      </c>
      <c r="AG66" s="88">
        <f>SUMIFS('Oct Receipts Data'!AC:AC,'Oct Receipts Data'!$B:$B,$B66)+SUMIFS('Oct Receipts Data'!AC:AC,'Oct Receipts Data'!$B:$B,$A66)</f>
        <v>7475.34</v>
      </c>
      <c r="AH66" s="88">
        <f>SUMIFS('Oct Receipts Data'!AD:AD,'Oct Receipts Data'!$B:$B,$B66)+SUMIFS('Oct Receipts Data'!AD:AD,'Oct Receipts Data'!$B:$B,$A66)</f>
        <v>2945.52</v>
      </c>
      <c r="AI66" s="88">
        <f>SUMIFS('Oct Receipts Data'!AE:AE,'Oct Receipts Data'!$B:$B,$B66)+SUMIFS('Oct Receipts Data'!AE:AE,'Oct Receipts Data'!$B:$B,$A66)</f>
        <v>0</v>
      </c>
      <c r="AJ66" s="88">
        <f>SUMIFS('Oct Receipts Data'!AF:AF,'Oct Receipts Data'!$B:$B,$B66)+SUMIFS('Oct Receipts Data'!AF:AF,'Oct Receipts Data'!$B:$B,$A66)</f>
        <v>198848.3</v>
      </c>
      <c r="AK66" s="88">
        <f>SUMIFS('Oct Receipts Data'!AG:AG,'Oct Receipts Data'!$B:$B,$B66)+SUMIFS('Oct Receipts Data'!AG:AG,'Oct Receipts Data'!$B:$B,$A66)</f>
        <v>840.48</v>
      </c>
    </row>
    <row r="67" spans="1:37" ht="13.8" outlineLevel="1">
      <c r="A67" s="86"/>
      <c r="B67" s="130" t="s">
        <v>558</v>
      </c>
      <c r="C67" s="88">
        <v>960828</v>
      </c>
      <c r="D67" s="80">
        <f>SUMIFS('PMT Terms'!C:C,'PMT Terms'!B:B,B67)</f>
        <v>45</v>
      </c>
      <c r="E67" s="89">
        <f t="shared" si="8"/>
        <v>0.94778173616922057</v>
      </c>
      <c r="F67" s="84">
        <f t="shared" si="10"/>
        <v>910655.22999999986</v>
      </c>
      <c r="G67" s="88">
        <f>SUMIFS('Oct Receipts Data'!C:C,'Oct Receipts Data'!$B:$B,$B67)+SUMIFS('Oct Receipts Data'!C:C,'Oct Receipts Data'!$B:$B,$A67)</f>
        <v>3791.91</v>
      </c>
      <c r="H67" s="88">
        <f>SUMIFS('Oct Receipts Data'!D:D,'Oct Receipts Data'!$B:$B,$B67)+SUMIFS('Oct Receipts Data'!D:D,'Oct Receipts Data'!$B:$B,$A67)</f>
        <v>237.52</v>
      </c>
      <c r="I67" s="88">
        <f>SUMIFS('Oct Receipts Data'!E:E,'Oct Receipts Data'!$B:$B,$B67)+SUMIFS('Oct Receipts Data'!E:E,'Oct Receipts Data'!$B:$B,$A67)</f>
        <v>2480.8200000000002</v>
      </c>
      <c r="J67" s="88">
        <f>SUMIFS('Oct Receipts Data'!F:F,'Oct Receipts Data'!$B:$B,$B67)+SUMIFS('Oct Receipts Data'!F:F,'Oct Receipts Data'!$B:$B,$A67)</f>
        <v>2770.35</v>
      </c>
      <c r="K67" s="88">
        <f>SUMIFS('Oct Receipts Data'!G:G,'Oct Receipts Data'!$B:$B,$B67)+SUMIFS('Oct Receipts Data'!G:G,'Oct Receipts Data'!$B:$B,$A67)</f>
        <v>7692.79</v>
      </c>
      <c r="L67" s="88">
        <f>SUMIFS('Oct Receipts Data'!H:H,'Oct Receipts Data'!$B:$B,$B67)+SUMIFS('Oct Receipts Data'!H:H,'Oct Receipts Data'!$B:$B,$A67)</f>
        <v>67.84</v>
      </c>
      <c r="M67" s="88">
        <f>SUMIFS('Oct Receipts Data'!I:I,'Oct Receipts Data'!$B:$B,$B67)+SUMIFS('Oct Receipts Data'!I:I,'Oct Receipts Data'!$B:$B,$A67)</f>
        <v>2221.19</v>
      </c>
      <c r="N67" s="88">
        <f>SUMIFS('Oct Receipts Data'!J:J,'Oct Receipts Data'!$B:$B,$B67)+SUMIFS('Oct Receipts Data'!J:J,'Oct Receipts Data'!$B:$B,$A67)</f>
        <v>177477.62</v>
      </c>
      <c r="O67" s="88">
        <f>SUMIFS('Oct Receipts Data'!K:K,'Oct Receipts Data'!$B:$B,$B67)+SUMIFS('Oct Receipts Data'!K:K,'Oct Receipts Data'!$B:$B,$A67)</f>
        <v>23023.7</v>
      </c>
      <c r="P67" s="88">
        <f>SUMIFS('Oct Receipts Data'!L:L,'Oct Receipts Data'!$B:$B,$B67)+SUMIFS('Oct Receipts Data'!L:L,'Oct Receipts Data'!$B:$B,$A67)</f>
        <v>72841.83</v>
      </c>
      <c r="Q67" s="88">
        <f>SUMIFS('Oct Receipts Data'!M:M,'Oct Receipts Data'!$B:$B,$B67)+SUMIFS('Oct Receipts Data'!M:M,'Oct Receipts Data'!$B:$B,$A67)</f>
        <v>14199.66</v>
      </c>
      <c r="R67" s="88">
        <f>SUMIFS('Oct Receipts Data'!N:N,'Oct Receipts Data'!$B:$B,$B67)+SUMIFS('Oct Receipts Data'!N:N,'Oct Receipts Data'!$B:$B,$A67)</f>
        <v>18991.43</v>
      </c>
      <c r="S67" s="88">
        <f>SUMIFS('Oct Receipts Data'!O:O,'Oct Receipts Data'!$B:$B,$B67)+SUMIFS('Oct Receipts Data'!O:O,'Oct Receipts Data'!$B:$B,$A67)</f>
        <v>39010.35</v>
      </c>
      <c r="T67" s="88">
        <f>SUMIFS('Oct Receipts Data'!P:P,'Oct Receipts Data'!$B:$B,$B67)+SUMIFS('Oct Receipts Data'!P:P,'Oct Receipts Data'!$B:$B,$A67)</f>
        <v>2082.96</v>
      </c>
      <c r="U67" s="88">
        <f>SUMIFS('Oct Receipts Data'!Q:Q,'Oct Receipts Data'!$B:$B,$B67)+SUMIFS('Oct Receipts Data'!Q:Q,'Oct Receipts Data'!$B:$B,$A67)</f>
        <v>567.22</v>
      </c>
      <c r="V67" s="88">
        <f>SUMIFS('Oct Receipts Data'!R:R,'Oct Receipts Data'!$B:$B,$B67)+SUMIFS('Oct Receipts Data'!R:R,'Oct Receipts Data'!$B:$B,$A67)</f>
        <v>328.2</v>
      </c>
      <c r="W67" s="88">
        <f>SUMIFS('Oct Receipts Data'!S:S,'Oct Receipts Data'!$B:$B,$B67)+SUMIFS('Oct Receipts Data'!S:S,'Oct Receipts Data'!$B:$B,$A67)</f>
        <v>67.8</v>
      </c>
      <c r="X67" s="88">
        <f>SUMIFS('Oct Receipts Data'!T:T,'Oct Receipts Data'!$B:$B,$B67)+SUMIFS('Oct Receipts Data'!T:T,'Oct Receipts Data'!$B:$B,$A67)</f>
        <v>1481.49</v>
      </c>
      <c r="Y67" s="88">
        <f>SUMIFS('Oct Receipts Data'!U:U,'Oct Receipts Data'!$B:$B,$B67)+SUMIFS('Oct Receipts Data'!U:U,'Oct Receipts Data'!$B:$B,$A67)</f>
        <v>4116.58</v>
      </c>
      <c r="Z67" s="88">
        <f>SUMIFS('Oct Receipts Data'!V:V,'Oct Receipts Data'!$B:$B,$B67)+SUMIFS('Oct Receipts Data'!V:V,'Oct Receipts Data'!$B:$B,$A67)</f>
        <v>956.35</v>
      </c>
      <c r="AA67" s="88">
        <f>SUMIFS('Oct Receipts Data'!W:W,'Oct Receipts Data'!$B:$B,$B67)+SUMIFS('Oct Receipts Data'!W:W,'Oct Receipts Data'!$B:$B,$A67)</f>
        <v>122882.03</v>
      </c>
      <c r="AB67" s="88">
        <f>SUMIFS('Oct Receipts Data'!X:X,'Oct Receipts Data'!$B:$B,$B67)+SUMIFS('Oct Receipts Data'!X:X,'Oct Receipts Data'!$B:$B,$A67)</f>
        <v>148346.01999999999</v>
      </c>
      <c r="AC67" s="88">
        <f>SUMIFS('Oct Receipts Data'!Y:Y,'Oct Receipts Data'!$B:$B,$B67)+SUMIFS('Oct Receipts Data'!Y:Y,'Oct Receipts Data'!$B:$B,$A67)</f>
        <v>5401.48</v>
      </c>
      <c r="AD67" s="88">
        <f>SUMIFS('Oct Receipts Data'!Z:Z,'Oct Receipts Data'!$B:$B,$B67)+SUMIFS('Oct Receipts Data'!Z:Z,'Oct Receipts Data'!$B:$B,$A67)</f>
        <v>667.67</v>
      </c>
      <c r="AE67" s="88">
        <f>SUMIFS('Oct Receipts Data'!AA:AA,'Oct Receipts Data'!$B:$B,$B67)+SUMIFS('Oct Receipts Data'!AA:AA,'Oct Receipts Data'!$B:$B,$A67)</f>
        <v>72.239999999999995</v>
      </c>
      <c r="AF67" s="88">
        <f>SUMIFS('Oct Receipts Data'!AB:AB,'Oct Receipts Data'!$B:$B,$B67)+SUMIFS('Oct Receipts Data'!AB:AB,'Oct Receipts Data'!$B:$B,$A67)</f>
        <v>862</v>
      </c>
      <c r="AG67" s="88">
        <f>SUMIFS('Oct Receipts Data'!AC:AC,'Oct Receipts Data'!$B:$B,$B67)+SUMIFS('Oct Receipts Data'!AC:AC,'Oct Receipts Data'!$B:$B,$A67)</f>
        <v>497.13</v>
      </c>
      <c r="AH67" s="88">
        <f>SUMIFS('Oct Receipts Data'!AD:AD,'Oct Receipts Data'!$B:$B,$B67)+SUMIFS('Oct Receipts Data'!AD:AD,'Oct Receipts Data'!$B:$B,$A67)</f>
        <v>353.39</v>
      </c>
      <c r="AI67" s="88">
        <f>SUMIFS('Oct Receipts Data'!AE:AE,'Oct Receipts Data'!$B:$B,$B67)+SUMIFS('Oct Receipts Data'!AE:AE,'Oct Receipts Data'!$B:$B,$A67)</f>
        <v>132915.35999999999</v>
      </c>
      <c r="AJ67" s="88">
        <f>SUMIFS('Oct Receipts Data'!AF:AF,'Oct Receipts Data'!$B:$B,$B67)+SUMIFS('Oct Receipts Data'!AF:AF,'Oct Receipts Data'!$B:$B,$A67)</f>
        <v>43687.46</v>
      </c>
      <c r="AK67" s="88">
        <f>SUMIFS('Oct Receipts Data'!AG:AG,'Oct Receipts Data'!$B:$B,$B67)+SUMIFS('Oct Receipts Data'!AG:AG,'Oct Receipts Data'!$B:$B,$A67)</f>
        <v>80562.84</v>
      </c>
    </row>
    <row r="68" spans="1:37" ht="13.8" outlineLevel="1">
      <c r="A68" s="86"/>
      <c r="B68" s="130" t="s">
        <v>122</v>
      </c>
      <c r="C68" s="88">
        <v>684950</v>
      </c>
      <c r="D68" s="80">
        <f>SUMIFS('PMT Terms'!C:C,'PMT Terms'!B:B,B68)</f>
        <v>45</v>
      </c>
      <c r="E68" s="89">
        <f t="shared" si="8"/>
        <v>1.318033462296518</v>
      </c>
      <c r="F68" s="84">
        <f t="shared" si="10"/>
        <v>902787.02</v>
      </c>
      <c r="G68" s="88">
        <f>SUMIFS('Oct Receipts Data'!C:C,'Oct Receipts Data'!$B:$B,$B68)+SUMIFS('Oct Receipts Data'!C:C,'Oct Receipts Data'!$B:$B,$A68)</f>
        <v>3086.57</v>
      </c>
      <c r="H68" s="88">
        <f>SUMIFS('Oct Receipts Data'!D:D,'Oct Receipts Data'!$B:$B,$B68)+SUMIFS('Oct Receipts Data'!D:D,'Oct Receipts Data'!$B:$B,$A68)</f>
        <v>2842.27</v>
      </c>
      <c r="I68" s="88">
        <f>SUMIFS('Oct Receipts Data'!E:E,'Oct Receipts Data'!$B:$B,$B68)+SUMIFS('Oct Receipts Data'!E:E,'Oct Receipts Data'!$B:$B,$A68)</f>
        <v>10054.18</v>
      </c>
      <c r="J68" s="88">
        <f>SUMIFS('Oct Receipts Data'!F:F,'Oct Receipts Data'!$B:$B,$B68)+SUMIFS('Oct Receipts Data'!F:F,'Oct Receipts Data'!$B:$B,$A68)</f>
        <v>3019.1</v>
      </c>
      <c r="K68" s="88">
        <f>SUMIFS('Oct Receipts Data'!G:G,'Oct Receipts Data'!$B:$B,$B68)+SUMIFS('Oct Receipts Data'!G:G,'Oct Receipts Data'!$B:$B,$A68)</f>
        <v>7526.62</v>
      </c>
      <c r="L68" s="88">
        <f>SUMIFS('Oct Receipts Data'!H:H,'Oct Receipts Data'!$B:$B,$B68)+SUMIFS('Oct Receipts Data'!H:H,'Oct Receipts Data'!$B:$B,$A68)</f>
        <v>2855.59</v>
      </c>
      <c r="M68" s="88">
        <f>SUMIFS('Oct Receipts Data'!I:I,'Oct Receipts Data'!$B:$B,$B68)+SUMIFS('Oct Receipts Data'!I:I,'Oct Receipts Data'!$B:$B,$A68)</f>
        <v>1191.4100000000001</v>
      </c>
      <c r="N68" s="88">
        <f>SUMIFS('Oct Receipts Data'!J:J,'Oct Receipts Data'!$B:$B,$B68)+SUMIFS('Oct Receipts Data'!J:J,'Oct Receipts Data'!$B:$B,$A68)</f>
        <v>116.44</v>
      </c>
      <c r="O68" s="88">
        <f>SUMIFS('Oct Receipts Data'!K:K,'Oct Receipts Data'!$B:$B,$B68)+SUMIFS('Oct Receipts Data'!K:K,'Oct Receipts Data'!$B:$B,$A68)</f>
        <v>3076.51</v>
      </c>
      <c r="P68" s="88">
        <f>SUMIFS('Oct Receipts Data'!L:L,'Oct Receipts Data'!$B:$B,$B68)+SUMIFS('Oct Receipts Data'!L:L,'Oct Receipts Data'!$B:$B,$A68)</f>
        <v>846.11</v>
      </c>
      <c r="Q68" s="88">
        <f>SUMIFS('Oct Receipts Data'!M:M,'Oct Receipts Data'!$B:$B,$B68)+SUMIFS('Oct Receipts Data'!M:M,'Oct Receipts Data'!$B:$B,$A68)</f>
        <v>1161.99</v>
      </c>
      <c r="R68" s="88">
        <f>SUMIFS('Oct Receipts Data'!N:N,'Oct Receipts Data'!$B:$B,$B68)+SUMIFS('Oct Receipts Data'!N:N,'Oct Receipts Data'!$B:$B,$A68)</f>
        <v>1645.8</v>
      </c>
      <c r="S68" s="88">
        <f>SUMIFS('Oct Receipts Data'!O:O,'Oct Receipts Data'!$B:$B,$B68)+SUMIFS('Oct Receipts Data'!O:O,'Oct Receipts Data'!$B:$B,$A68)</f>
        <v>2829.63</v>
      </c>
      <c r="T68" s="88">
        <f>SUMIFS('Oct Receipts Data'!P:P,'Oct Receipts Data'!$B:$B,$B68)+SUMIFS('Oct Receipts Data'!P:P,'Oct Receipts Data'!$B:$B,$A68)</f>
        <v>73.08</v>
      </c>
      <c r="U68" s="88">
        <f>SUMIFS('Oct Receipts Data'!Q:Q,'Oct Receipts Data'!$B:$B,$B68)+SUMIFS('Oct Receipts Data'!Q:Q,'Oct Receipts Data'!$B:$B,$A68)</f>
        <v>2907.64</v>
      </c>
      <c r="V68" s="88">
        <f>SUMIFS('Oct Receipts Data'!R:R,'Oct Receipts Data'!$B:$B,$B68)+SUMIFS('Oct Receipts Data'!R:R,'Oct Receipts Data'!$B:$B,$A68)</f>
        <v>237.66</v>
      </c>
      <c r="W68" s="88">
        <f>SUMIFS('Oct Receipts Data'!S:S,'Oct Receipts Data'!$B:$B,$B68)+SUMIFS('Oct Receipts Data'!S:S,'Oct Receipts Data'!$B:$B,$A68)</f>
        <v>414.8</v>
      </c>
      <c r="X68" s="88">
        <f>SUMIFS('Oct Receipts Data'!T:T,'Oct Receipts Data'!$B:$B,$B68)+SUMIFS('Oct Receipts Data'!T:T,'Oct Receipts Data'!$B:$B,$A68)</f>
        <v>381.6</v>
      </c>
      <c r="Y68" s="88">
        <f>SUMIFS('Oct Receipts Data'!U:U,'Oct Receipts Data'!$B:$B,$B68)+SUMIFS('Oct Receipts Data'!U:U,'Oct Receipts Data'!$B:$B,$A68)</f>
        <v>36.54</v>
      </c>
      <c r="Z68" s="88">
        <f>SUMIFS('Oct Receipts Data'!V:V,'Oct Receipts Data'!$B:$B,$B68)+SUMIFS('Oct Receipts Data'!V:V,'Oct Receipts Data'!$B:$B,$A68)</f>
        <v>262.74</v>
      </c>
      <c r="AA68" s="88">
        <f>SUMIFS('Oct Receipts Data'!W:W,'Oct Receipts Data'!$B:$B,$B68)+SUMIFS('Oct Receipts Data'!W:W,'Oct Receipts Data'!$B:$B,$A68)</f>
        <v>342.03</v>
      </c>
      <c r="AB68" s="88">
        <f>SUMIFS('Oct Receipts Data'!X:X,'Oct Receipts Data'!$B:$B,$B68)+SUMIFS('Oct Receipts Data'!X:X,'Oct Receipts Data'!$B:$B,$A68)</f>
        <v>329.8</v>
      </c>
      <c r="AC68" s="88">
        <f>SUMIFS('Oct Receipts Data'!Y:Y,'Oct Receipts Data'!$B:$B,$B68)+SUMIFS('Oct Receipts Data'!Y:Y,'Oct Receipts Data'!$B:$B,$A68)</f>
        <v>1957.58</v>
      </c>
      <c r="AD68" s="88">
        <f>SUMIFS('Oct Receipts Data'!Z:Z,'Oct Receipts Data'!$B:$B,$B68)+SUMIFS('Oct Receipts Data'!Z:Z,'Oct Receipts Data'!$B:$B,$A68)</f>
        <v>104.05</v>
      </c>
      <c r="AE68" s="88">
        <f>SUMIFS('Oct Receipts Data'!AA:AA,'Oct Receipts Data'!$B:$B,$B68)+SUMIFS('Oct Receipts Data'!AA:AA,'Oct Receipts Data'!$B:$B,$A68)</f>
        <v>0</v>
      </c>
      <c r="AF68" s="88">
        <f>SUMIFS('Oct Receipts Data'!AB:AB,'Oct Receipts Data'!$B:$B,$B68)+SUMIFS('Oct Receipts Data'!AB:AB,'Oct Receipts Data'!$B:$B,$A68)</f>
        <v>1075.68</v>
      </c>
      <c r="AG68" s="88">
        <f>SUMIFS('Oct Receipts Data'!AC:AC,'Oct Receipts Data'!$B:$B,$B68)+SUMIFS('Oct Receipts Data'!AC:AC,'Oct Receipts Data'!$B:$B,$A68)</f>
        <v>502.27</v>
      </c>
      <c r="AH68" s="88">
        <f>SUMIFS('Oct Receipts Data'!AD:AD,'Oct Receipts Data'!$B:$B,$B68)+SUMIFS('Oct Receipts Data'!AD:AD,'Oct Receipts Data'!$B:$B,$A68)</f>
        <v>576.1</v>
      </c>
      <c r="AI68" s="88">
        <f>SUMIFS('Oct Receipts Data'!AE:AE,'Oct Receipts Data'!$B:$B,$B68)+SUMIFS('Oct Receipts Data'!AE:AE,'Oct Receipts Data'!$B:$B,$A68)</f>
        <v>975.86</v>
      </c>
      <c r="AJ68" s="88">
        <f>SUMIFS('Oct Receipts Data'!AF:AF,'Oct Receipts Data'!$B:$B,$B68)+SUMIFS('Oct Receipts Data'!AF:AF,'Oct Receipts Data'!$B:$B,$A68)</f>
        <v>1731.33</v>
      </c>
      <c r="AK68" s="88">
        <f>SUMIFS('Oct Receipts Data'!AG:AG,'Oct Receipts Data'!$B:$B,$B68)+SUMIFS('Oct Receipts Data'!AG:AG,'Oct Receipts Data'!$B:$B,$A68)</f>
        <v>850626.04</v>
      </c>
    </row>
    <row r="69" spans="1:37" ht="13.8" outlineLevel="1">
      <c r="A69" s="86"/>
      <c r="B69" s="130" t="s">
        <v>564</v>
      </c>
      <c r="C69" s="88">
        <v>881371</v>
      </c>
      <c r="D69" s="80">
        <f>SUMIFS('PMT Terms'!C:C,'PMT Terms'!B:B,B69)</f>
        <v>30</v>
      </c>
      <c r="E69" s="89">
        <f t="shared" si="8"/>
        <v>1.001337507133772</v>
      </c>
      <c r="F69" s="84">
        <f t="shared" si="10"/>
        <v>882549.83999999973</v>
      </c>
      <c r="G69" s="88">
        <f>SUMIFS('Oct Receipts Data'!C:C,'Oct Receipts Data'!$B:$B,$B69)+SUMIFS('Oct Receipts Data'!C:C,'Oct Receipts Data'!$B:$B,$A69)</f>
        <v>18652.5</v>
      </c>
      <c r="H69" s="88">
        <f>SUMIFS('Oct Receipts Data'!D:D,'Oct Receipts Data'!$B:$B,$B69)+SUMIFS('Oct Receipts Data'!D:D,'Oct Receipts Data'!$B:$B,$A69)</f>
        <v>1387.8</v>
      </c>
      <c r="I69" s="88">
        <f>SUMIFS('Oct Receipts Data'!E:E,'Oct Receipts Data'!$B:$B,$B69)+SUMIFS('Oct Receipts Data'!E:E,'Oct Receipts Data'!$B:$B,$A69)</f>
        <v>125595.18</v>
      </c>
      <c r="J69" s="88">
        <f>SUMIFS('Oct Receipts Data'!F:F,'Oct Receipts Data'!$B:$B,$B69)+SUMIFS('Oct Receipts Data'!F:F,'Oct Receipts Data'!$B:$B,$A69)</f>
        <v>298.35000000000002</v>
      </c>
      <c r="K69" s="88">
        <f>SUMIFS('Oct Receipts Data'!G:G,'Oct Receipts Data'!$B:$B,$B69)+SUMIFS('Oct Receipts Data'!G:G,'Oct Receipts Data'!$B:$B,$A69)</f>
        <v>934.2</v>
      </c>
      <c r="L69" s="88">
        <f>SUMIFS('Oct Receipts Data'!H:H,'Oct Receipts Data'!$B:$B,$B69)+SUMIFS('Oct Receipts Data'!H:H,'Oct Receipts Data'!$B:$B,$A69)</f>
        <v>26592.75</v>
      </c>
      <c r="M69" s="88">
        <f>SUMIFS('Oct Receipts Data'!I:I,'Oct Receipts Data'!$B:$B,$B69)+SUMIFS('Oct Receipts Data'!I:I,'Oct Receipts Data'!$B:$B,$A69)</f>
        <v>102478.95</v>
      </c>
      <c r="N69" s="88">
        <f>SUMIFS('Oct Receipts Data'!J:J,'Oct Receipts Data'!$B:$B,$B69)+SUMIFS('Oct Receipts Data'!J:J,'Oct Receipts Data'!$B:$B,$A69)</f>
        <v>21137.759999999998</v>
      </c>
      <c r="O69" s="88">
        <f>SUMIFS('Oct Receipts Data'!K:K,'Oct Receipts Data'!$B:$B,$B69)+SUMIFS('Oct Receipts Data'!K:K,'Oct Receipts Data'!$B:$B,$A69)</f>
        <v>77621.399999999994</v>
      </c>
      <c r="P69" s="88">
        <f>SUMIFS('Oct Receipts Data'!L:L,'Oct Receipts Data'!$B:$B,$B69)+SUMIFS('Oct Receipts Data'!L:L,'Oct Receipts Data'!$B:$B,$A69)</f>
        <v>53192.25</v>
      </c>
      <c r="Q69" s="88">
        <f>SUMIFS('Oct Receipts Data'!M:M,'Oct Receipts Data'!$B:$B,$B69)+SUMIFS('Oct Receipts Data'!M:M,'Oct Receipts Data'!$B:$B,$A69)</f>
        <v>88006.95</v>
      </c>
      <c r="R69" s="88">
        <f>SUMIFS('Oct Receipts Data'!N:N,'Oct Receipts Data'!$B:$B,$B69)+SUMIFS('Oct Receipts Data'!N:N,'Oct Receipts Data'!$B:$B,$A69)</f>
        <v>32950.800000000003</v>
      </c>
      <c r="S69" s="88">
        <f>SUMIFS('Oct Receipts Data'!O:O,'Oct Receipts Data'!$B:$B,$B69)+SUMIFS('Oct Receipts Data'!O:O,'Oct Receipts Data'!$B:$B,$A69)</f>
        <v>18645.75</v>
      </c>
      <c r="T69" s="88">
        <f>SUMIFS('Oct Receipts Data'!P:P,'Oct Receipts Data'!$B:$B,$B69)+SUMIFS('Oct Receipts Data'!P:P,'Oct Receipts Data'!$B:$B,$A69)</f>
        <v>31817.19</v>
      </c>
      <c r="U69" s="88">
        <f>SUMIFS('Oct Receipts Data'!Q:Q,'Oct Receipts Data'!$B:$B,$B69)+SUMIFS('Oct Receipts Data'!Q:Q,'Oct Receipts Data'!$B:$B,$A69)</f>
        <v>10866.6</v>
      </c>
      <c r="V69" s="88">
        <f>SUMIFS('Oct Receipts Data'!R:R,'Oct Receipts Data'!$B:$B,$B69)+SUMIFS('Oct Receipts Data'!R:R,'Oct Receipts Data'!$B:$B,$A69)</f>
        <v>15916.5</v>
      </c>
      <c r="W69" s="88">
        <f>SUMIFS('Oct Receipts Data'!S:S,'Oct Receipts Data'!$B:$B,$B69)+SUMIFS('Oct Receipts Data'!S:S,'Oct Receipts Data'!$B:$B,$A69)</f>
        <v>15943.47</v>
      </c>
      <c r="X69" s="88">
        <f>SUMIFS('Oct Receipts Data'!T:T,'Oct Receipts Data'!$B:$B,$B69)+SUMIFS('Oct Receipts Data'!T:T,'Oct Receipts Data'!$B:$B,$A69)</f>
        <v>9416.25</v>
      </c>
      <c r="Y69" s="88">
        <f>SUMIFS('Oct Receipts Data'!U:U,'Oct Receipts Data'!$B:$B,$B69)+SUMIFS('Oct Receipts Data'!U:U,'Oct Receipts Data'!$B:$B,$A69)</f>
        <v>270</v>
      </c>
      <c r="Z69" s="88">
        <f>SUMIFS('Oct Receipts Data'!V:V,'Oct Receipts Data'!$B:$B,$B69)+SUMIFS('Oct Receipts Data'!V:V,'Oct Receipts Data'!$B:$B,$A69)</f>
        <v>775.35</v>
      </c>
      <c r="AA69" s="88">
        <f>SUMIFS('Oct Receipts Data'!W:W,'Oct Receipts Data'!$B:$B,$B69)+SUMIFS('Oct Receipts Data'!W:W,'Oct Receipts Data'!$B:$B,$A69)</f>
        <v>2386.7399999999998</v>
      </c>
      <c r="AB69" s="88">
        <f>SUMIFS('Oct Receipts Data'!X:X,'Oct Receipts Data'!$B:$B,$B69)+SUMIFS('Oct Receipts Data'!X:X,'Oct Receipts Data'!$B:$B,$A69)</f>
        <v>127452.6</v>
      </c>
      <c r="AC69" s="88">
        <f>SUMIFS('Oct Receipts Data'!Y:Y,'Oct Receipts Data'!$B:$B,$B69)+SUMIFS('Oct Receipts Data'!Y:Y,'Oct Receipts Data'!$B:$B,$A69)</f>
        <v>64807.199999999997</v>
      </c>
      <c r="AD69" s="88">
        <f>SUMIFS('Oct Receipts Data'!Z:Z,'Oct Receipts Data'!$B:$B,$B69)+SUMIFS('Oct Receipts Data'!Z:Z,'Oct Receipts Data'!$B:$B,$A69)</f>
        <v>4664.25</v>
      </c>
      <c r="AE69" s="88">
        <f>SUMIFS('Oct Receipts Data'!AA:AA,'Oct Receipts Data'!$B:$B,$B69)+SUMIFS('Oct Receipts Data'!AA:AA,'Oct Receipts Data'!$B:$B,$A69)</f>
        <v>6567.75</v>
      </c>
      <c r="AF69" s="88">
        <f>SUMIFS('Oct Receipts Data'!AB:AB,'Oct Receipts Data'!$B:$B,$B69)+SUMIFS('Oct Receipts Data'!AB:AB,'Oct Receipts Data'!$B:$B,$A69)</f>
        <v>8.1</v>
      </c>
      <c r="AG69" s="88">
        <f>SUMIFS('Oct Receipts Data'!AC:AC,'Oct Receipts Data'!$B:$B,$B69)+SUMIFS('Oct Receipts Data'!AC:AC,'Oct Receipts Data'!$B:$B,$A69)</f>
        <v>4511.7</v>
      </c>
      <c r="AH69" s="88">
        <f>SUMIFS('Oct Receipts Data'!AD:AD,'Oct Receipts Data'!$B:$B,$B69)+SUMIFS('Oct Receipts Data'!AD:AD,'Oct Receipts Data'!$B:$B,$A69)</f>
        <v>870.75</v>
      </c>
      <c r="AI69" s="88">
        <f>SUMIFS('Oct Receipts Data'!AE:AE,'Oct Receipts Data'!$B:$B,$B69)+SUMIFS('Oct Receipts Data'!AE:AE,'Oct Receipts Data'!$B:$B,$A69)</f>
        <v>14202.9</v>
      </c>
      <c r="AJ69" s="88">
        <f>SUMIFS('Oct Receipts Data'!AF:AF,'Oct Receipts Data'!$B:$B,$B69)+SUMIFS('Oct Receipts Data'!AF:AF,'Oct Receipts Data'!$B:$B,$A69)</f>
        <v>0</v>
      </c>
      <c r="AK69" s="88">
        <f>SUMIFS('Oct Receipts Data'!AG:AG,'Oct Receipts Data'!$B:$B,$B69)+SUMIFS('Oct Receipts Data'!AG:AG,'Oct Receipts Data'!$B:$B,$A69)</f>
        <v>4577.8500000000004</v>
      </c>
    </row>
    <row r="70" spans="1:37" ht="13.8" outlineLevel="1">
      <c r="A70" s="86"/>
      <c r="B70" s="130" t="s">
        <v>121</v>
      </c>
      <c r="C70" s="88">
        <v>610624</v>
      </c>
      <c r="D70" s="80">
        <f>SUMIFS('PMT Terms'!C:C,'PMT Terms'!B:B,B70)</f>
        <v>45</v>
      </c>
      <c r="E70" s="89">
        <f t="shared" si="8"/>
        <v>1.4178121397128183</v>
      </c>
      <c r="F70" s="84">
        <f t="shared" si="10"/>
        <v>865750.12</v>
      </c>
      <c r="G70" s="88">
        <f>SUMIFS('Oct Receipts Data'!C:C,'Oct Receipts Data'!$B:$B,$B70)+SUMIFS('Oct Receipts Data'!C:C,'Oct Receipts Data'!$B:$B,$A70)</f>
        <v>23.05</v>
      </c>
      <c r="H70" s="88">
        <f>SUMIFS('Oct Receipts Data'!D:D,'Oct Receipts Data'!$B:$B,$B70)+SUMIFS('Oct Receipts Data'!D:D,'Oct Receipts Data'!$B:$B,$A70)</f>
        <v>142982.85999999999</v>
      </c>
      <c r="I70" s="88">
        <f>SUMIFS('Oct Receipts Data'!E:E,'Oct Receipts Data'!$B:$B,$B70)+SUMIFS('Oct Receipts Data'!E:E,'Oct Receipts Data'!$B:$B,$A70)</f>
        <v>128934.16</v>
      </c>
      <c r="J70" s="88">
        <f>SUMIFS('Oct Receipts Data'!F:F,'Oct Receipts Data'!$B:$B,$B70)+SUMIFS('Oct Receipts Data'!F:F,'Oct Receipts Data'!$B:$B,$A70)</f>
        <v>608.88</v>
      </c>
      <c r="K70" s="88">
        <f>SUMIFS('Oct Receipts Data'!G:G,'Oct Receipts Data'!$B:$B,$B70)+SUMIFS('Oct Receipts Data'!G:G,'Oct Receipts Data'!$B:$B,$A70)</f>
        <v>0</v>
      </c>
      <c r="L70" s="88">
        <f>SUMIFS('Oct Receipts Data'!H:H,'Oct Receipts Data'!$B:$B,$B70)+SUMIFS('Oct Receipts Data'!H:H,'Oct Receipts Data'!$B:$B,$A70)</f>
        <v>0</v>
      </c>
      <c r="M70" s="88">
        <f>SUMIFS('Oct Receipts Data'!I:I,'Oct Receipts Data'!$B:$B,$B70)+SUMIFS('Oct Receipts Data'!I:I,'Oct Receipts Data'!$B:$B,$A70)</f>
        <v>0</v>
      </c>
      <c r="N70" s="88">
        <f>SUMIFS('Oct Receipts Data'!J:J,'Oct Receipts Data'!$B:$B,$B70)+SUMIFS('Oct Receipts Data'!J:J,'Oct Receipts Data'!$B:$B,$A70)</f>
        <v>0</v>
      </c>
      <c r="O70" s="88">
        <f>SUMIFS('Oct Receipts Data'!K:K,'Oct Receipts Data'!$B:$B,$B70)+SUMIFS('Oct Receipts Data'!K:K,'Oct Receipts Data'!$B:$B,$A70)</f>
        <v>0</v>
      </c>
      <c r="P70" s="88">
        <f>SUMIFS('Oct Receipts Data'!L:L,'Oct Receipts Data'!$B:$B,$B70)+SUMIFS('Oct Receipts Data'!L:L,'Oct Receipts Data'!$B:$B,$A70)</f>
        <v>152493.17000000001</v>
      </c>
      <c r="Q70" s="88">
        <f>SUMIFS('Oct Receipts Data'!M:M,'Oct Receipts Data'!$B:$B,$B70)+SUMIFS('Oct Receipts Data'!M:M,'Oct Receipts Data'!$B:$B,$A70)</f>
        <v>1039.5</v>
      </c>
      <c r="R70" s="88">
        <f>SUMIFS('Oct Receipts Data'!N:N,'Oct Receipts Data'!$B:$B,$B70)+SUMIFS('Oct Receipts Data'!N:N,'Oct Receipts Data'!$B:$B,$A70)</f>
        <v>0</v>
      </c>
      <c r="S70" s="88">
        <f>SUMIFS('Oct Receipts Data'!O:O,'Oct Receipts Data'!$B:$B,$B70)+SUMIFS('Oct Receipts Data'!O:O,'Oct Receipts Data'!$B:$B,$A70)</f>
        <v>22368.880000000001</v>
      </c>
      <c r="T70" s="88">
        <f>SUMIFS('Oct Receipts Data'!P:P,'Oct Receipts Data'!$B:$B,$B70)+SUMIFS('Oct Receipts Data'!P:P,'Oct Receipts Data'!$B:$B,$A70)</f>
        <v>7311.15</v>
      </c>
      <c r="U70" s="88">
        <f>SUMIFS('Oct Receipts Data'!Q:Q,'Oct Receipts Data'!$B:$B,$B70)+SUMIFS('Oct Receipts Data'!Q:Q,'Oct Receipts Data'!$B:$B,$A70)</f>
        <v>0</v>
      </c>
      <c r="V70" s="88">
        <f>SUMIFS('Oct Receipts Data'!R:R,'Oct Receipts Data'!$B:$B,$B70)+SUMIFS('Oct Receipts Data'!R:R,'Oct Receipts Data'!$B:$B,$A70)</f>
        <v>69288.539999999994</v>
      </c>
      <c r="W70" s="88">
        <f>SUMIFS('Oct Receipts Data'!S:S,'Oct Receipts Data'!$B:$B,$B70)+SUMIFS('Oct Receipts Data'!S:S,'Oct Receipts Data'!$B:$B,$A70)</f>
        <v>7796.25</v>
      </c>
      <c r="X70" s="88">
        <f>SUMIFS('Oct Receipts Data'!T:T,'Oct Receipts Data'!$B:$B,$B70)+SUMIFS('Oct Receipts Data'!T:T,'Oct Receipts Data'!$B:$B,$A70)</f>
        <v>4158</v>
      </c>
      <c r="Y70" s="88">
        <f>SUMIFS('Oct Receipts Data'!U:U,'Oct Receipts Data'!$B:$B,$B70)+SUMIFS('Oct Receipts Data'!U:U,'Oct Receipts Data'!$B:$B,$A70)</f>
        <v>0</v>
      </c>
      <c r="Z70" s="88">
        <f>SUMIFS('Oct Receipts Data'!V:V,'Oct Receipts Data'!$B:$B,$B70)+SUMIFS('Oct Receipts Data'!V:V,'Oct Receipts Data'!$B:$B,$A70)</f>
        <v>1749.45</v>
      </c>
      <c r="AA70" s="88">
        <f>SUMIFS('Oct Receipts Data'!W:W,'Oct Receipts Data'!$B:$B,$B70)+SUMIFS('Oct Receipts Data'!W:W,'Oct Receipts Data'!$B:$B,$A70)</f>
        <v>0</v>
      </c>
      <c r="AB70" s="88">
        <f>SUMIFS('Oct Receipts Data'!X:X,'Oct Receipts Data'!$B:$B,$B70)+SUMIFS('Oct Receipts Data'!X:X,'Oct Receipts Data'!$B:$B,$A70)</f>
        <v>0</v>
      </c>
      <c r="AC70" s="88">
        <f>SUMIFS('Oct Receipts Data'!Y:Y,'Oct Receipts Data'!$B:$B,$B70)+SUMIFS('Oct Receipts Data'!Y:Y,'Oct Receipts Data'!$B:$B,$A70)</f>
        <v>147055.97</v>
      </c>
      <c r="AD70" s="88">
        <f>SUMIFS('Oct Receipts Data'!Z:Z,'Oct Receipts Data'!$B:$B,$B70)+SUMIFS('Oct Receipts Data'!Z:Z,'Oct Receipts Data'!$B:$B,$A70)</f>
        <v>179940.26</v>
      </c>
      <c r="AE70" s="88">
        <f>SUMIFS('Oct Receipts Data'!AA:AA,'Oct Receipts Data'!$B:$B,$B70)+SUMIFS('Oct Receipts Data'!AA:AA,'Oct Receipts Data'!$B:$B,$A70)</f>
        <v>0</v>
      </c>
      <c r="AF70" s="88">
        <f>SUMIFS('Oct Receipts Data'!AB:AB,'Oct Receipts Data'!$B:$B,$B70)+SUMIFS('Oct Receipts Data'!AB:AB,'Oct Receipts Data'!$B:$B,$A70)</f>
        <v>0</v>
      </c>
      <c r="AG70" s="88">
        <f>SUMIFS('Oct Receipts Data'!AC:AC,'Oct Receipts Data'!$B:$B,$B70)+SUMIFS('Oct Receipts Data'!AC:AC,'Oct Receipts Data'!$B:$B,$A70)</f>
        <v>0</v>
      </c>
      <c r="AH70" s="88">
        <f>SUMIFS('Oct Receipts Data'!AD:AD,'Oct Receipts Data'!$B:$B,$B70)+SUMIFS('Oct Receipts Data'!AD:AD,'Oct Receipts Data'!$B:$B,$A70)</f>
        <v>0</v>
      </c>
      <c r="AI70" s="88">
        <f>SUMIFS('Oct Receipts Data'!AE:AE,'Oct Receipts Data'!$B:$B,$B70)+SUMIFS('Oct Receipts Data'!AE:AE,'Oct Receipts Data'!$B:$B,$A70)</f>
        <v>0</v>
      </c>
      <c r="AJ70" s="88">
        <f>SUMIFS('Oct Receipts Data'!AF:AF,'Oct Receipts Data'!$B:$B,$B70)+SUMIFS('Oct Receipts Data'!AF:AF,'Oct Receipts Data'!$B:$B,$A70)</f>
        <v>0</v>
      </c>
      <c r="AK70" s="88">
        <f>SUMIFS('Oct Receipts Data'!AG:AG,'Oct Receipts Data'!$B:$B,$B70)+SUMIFS('Oct Receipts Data'!AG:AG,'Oct Receipts Data'!$B:$B,$A70)</f>
        <v>0</v>
      </c>
    </row>
    <row r="71" spans="1:37" ht="13.8" outlineLevel="1">
      <c r="A71" s="86"/>
      <c r="B71" s="130" t="s">
        <v>55</v>
      </c>
      <c r="C71" s="88">
        <v>690560</v>
      </c>
      <c r="D71" s="80">
        <f>SUMIFS('PMT Terms'!C:C,'PMT Terms'!B:B,B71)</f>
        <v>30</v>
      </c>
      <c r="E71" s="89">
        <f t="shared" si="8"/>
        <v>1.2534079442771087</v>
      </c>
      <c r="F71" s="84">
        <f t="shared" si="10"/>
        <v>865553.39000000013</v>
      </c>
      <c r="G71" s="88">
        <f>SUMIFS('Oct Receipts Data'!C:C,'Oct Receipts Data'!$B:$B,$B71)+SUMIFS('Oct Receipts Data'!C:C,'Oct Receipts Data'!$B:$B,$A71)</f>
        <v>204</v>
      </c>
      <c r="H71" s="88">
        <f>SUMIFS('Oct Receipts Data'!D:D,'Oct Receipts Data'!$B:$B,$B71)+SUMIFS('Oct Receipts Data'!D:D,'Oct Receipts Data'!$B:$B,$A71)</f>
        <v>0</v>
      </c>
      <c r="I71" s="88">
        <f>SUMIFS('Oct Receipts Data'!E:E,'Oct Receipts Data'!$B:$B,$B71)+SUMIFS('Oct Receipts Data'!E:E,'Oct Receipts Data'!$B:$B,$A71)</f>
        <v>1717.27</v>
      </c>
      <c r="J71" s="88">
        <f>SUMIFS('Oct Receipts Data'!F:F,'Oct Receipts Data'!$B:$B,$B71)+SUMIFS('Oct Receipts Data'!F:F,'Oct Receipts Data'!$B:$B,$A71)</f>
        <v>1138.72</v>
      </c>
      <c r="K71" s="88">
        <f>SUMIFS('Oct Receipts Data'!G:G,'Oct Receipts Data'!$B:$B,$B71)+SUMIFS('Oct Receipts Data'!G:G,'Oct Receipts Data'!$B:$B,$A71)</f>
        <v>472.51</v>
      </c>
      <c r="L71" s="88">
        <f>SUMIFS('Oct Receipts Data'!H:H,'Oct Receipts Data'!$B:$B,$B71)+SUMIFS('Oct Receipts Data'!H:H,'Oct Receipts Data'!$B:$B,$A71)</f>
        <v>8548.94</v>
      </c>
      <c r="M71" s="88">
        <f>SUMIFS('Oct Receipts Data'!I:I,'Oct Receipts Data'!$B:$B,$B71)+SUMIFS('Oct Receipts Data'!I:I,'Oct Receipts Data'!$B:$B,$A71)</f>
        <v>702.96</v>
      </c>
      <c r="N71" s="88">
        <f>SUMIFS('Oct Receipts Data'!J:J,'Oct Receipts Data'!$B:$B,$B71)+SUMIFS('Oct Receipts Data'!J:J,'Oct Receipts Data'!$B:$B,$A71)</f>
        <v>4831.62</v>
      </c>
      <c r="O71" s="88">
        <f>SUMIFS('Oct Receipts Data'!K:K,'Oct Receipts Data'!$B:$B,$B71)+SUMIFS('Oct Receipts Data'!K:K,'Oct Receipts Data'!$B:$B,$A71)</f>
        <v>115911.36</v>
      </c>
      <c r="P71" s="88">
        <f>SUMIFS('Oct Receipts Data'!L:L,'Oct Receipts Data'!$B:$B,$B71)+SUMIFS('Oct Receipts Data'!L:L,'Oct Receipts Data'!$B:$B,$A71)</f>
        <v>27561.61</v>
      </c>
      <c r="Q71" s="88">
        <f>SUMIFS('Oct Receipts Data'!M:M,'Oct Receipts Data'!$B:$B,$B71)+SUMIFS('Oct Receipts Data'!M:M,'Oct Receipts Data'!$B:$B,$A71)</f>
        <v>60434.62</v>
      </c>
      <c r="R71" s="88">
        <f>SUMIFS('Oct Receipts Data'!N:N,'Oct Receipts Data'!$B:$B,$B71)+SUMIFS('Oct Receipts Data'!N:N,'Oct Receipts Data'!$B:$B,$A71)</f>
        <v>23412.15</v>
      </c>
      <c r="S71" s="88">
        <f>SUMIFS('Oct Receipts Data'!O:O,'Oct Receipts Data'!$B:$B,$B71)+SUMIFS('Oct Receipts Data'!O:O,'Oct Receipts Data'!$B:$B,$A71)</f>
        <v>164.1</v>
      </c>
      <c r="T71" s="88">
        <f>SUMIFS('Oct Receipts Data'!P:P,'Oct Receipts Data'!$B:$B,$B71)+SUMIFS('Oct Receipts Data'!P:P,'Oct Receipts Data'!$B:$B,$A71)</f>
        <v>22701.93</v>
      </c>
      <c r="U71" s="88">
        <f>SUMIFS('Oct Receipts Data'!Q:Q,'Oct Receipts Data'!$B:$B,$B71)+SUMIFS('Oct Receipts Data'!Q:Q,'Oct Receipts Data'!$B:$B,$A71)</f>
        <v>21471.21</v>
      </c>
      <c r="V71" s="88">
        <f>SUMIFS('Oct Receipts Data'!R:R,'Oct Receipts Data'!$B:$B,$B71)+SUMIFS('Oct Receipts Data'!R:R,'Oct Receipts Data'!$B:$B,$A71)</f>
        <v>2250</v>
      </c>
      <c r="W71" s="88">
        <f>SUMIFS('Oct Receipts Data'!S:S,'Oct Receipts Data'!$B:$B,$B71)+SUMIFS('Oct Receipts Data'!S:S,'Oct Receipts Data'!$B:$B,$A71)</f>
        <v>624</v>
      </c>
      <c r="X71" s="88">
        <f>SUMIFS('Oct Receipts Data'!T:T,'Oct Receipts Data'!$B:$B,$B71)+SUMIFS('Oct Receipts Data'!T:T,'Oct Receipts Data'!$B:$B,$A71)</f>
        <v>4397.5200000000004</v>
      </c>
      <c r="Y71" s="88">
        <f>SUMIFS('Oct Receipts Data'!U:U,'Oct Receipts Data'!$B:$B,$B71)+SUMIFS('Oct Receipts Data'!U:U,'Oct Receipts Data'!$B:$B,$A71)</f>
        <v>403.46</v>
      </c>
      <c r="Z71" s="88">
        <f>SUMIFS('Oct Receipts Data'!V:V,'Oct Receipts Data'!$B:$B,$B71)+SUMIFS('Oct Receipts Data'!V:V,'Oct Receipts Data'!$B:$B,$A71)</f>
        <v>44.55</v>
      </c>
      <c r="AA71" s="88">
        <f>SUMIFS('Oct Receipts Data'!W:W,'Oct Receipts Data'!$B:$B,$B71)+SUMIFS('Oct Receipts Data'!W:W,'Oct Receipts Data'!$B:$B,$A71)</f>
        <v>1372.01</v>
      </c>
      <c r="AB71" s="88">
        <f>SUMIFS('Oct Receipts Data'!X:X,'Oct Receipts Data'!$B:$B,$B71)+SUMIFS('Oct Receipts Data'!X:X,'Oct Receipts Data'!$B:$B,$A71)</f>
        <v>87439.24</v>
      </c>
      <c r="AC71" s="88">
        <f>SUMIFS('Oct Receipts Data'!Y:Y,'Oct Receipts Data'!$B:$B,$B71)+SUMIFS('Oct Receipts Data'!Y:Y,'Oct Receipts Data'!$B:$B,$A71)</f>
        <v>141844.42000000001</v>
      </c>
      <c r="AD71" s="88">
        <f>SUMIFS('Oct Receipts Data'!Z:Z,'Oct Receipts Data'!$B:$B,$B71)+SUMIFS('Oct Receipts Data'!Z:Z,'Oct Receipts Data'!$B:$B,$A71)</f>
        <v>217745.33</v>
      </c>
      <c r="AE71" s="88">
        <f>SUMIFS('Oct Receipts Data'!AA:AA,'Oct Receipts Data'!$B:$B,$B71)+SUMIFS('Oct Receipts Data'!AA:AA,'Oct Receipts Data'!$B:$B,$A71)</f>
        <v>101457.42</v>
      </c>
      <c r="AF71" s="88">
        <f>SUMIFS('Oct Receipts Data'!AB:AB,'Oct Receipts Data'!$B:$B,$B71)+SUMIFS('Oct Receipts Data'!AB:AB,'Oct Receipts Data'!$B:$B,$A71)</f>
        <v>13502.03</v>
      </c>
      <c r="AG71" s="88">
        <f>SUMIFS('Oct Receipts Data'!AC:AC,'Oct Receipts Data'!$B:$B,$B71)+SUMIFS('Oct Receipts Data'!AC:AC,'Oct Receipts Data'!$B:$B,$A71)</f>
        <v>65.760000000000005</v>
      </c>
      <c r="AH71" s="88">
        <f>SUMIFS('Oct Receipts Data'!AD:AD,'Oct Receipts Data'!$B:$B,$B71)+SUMIFS('Oct Receipts Data'!AD:AD,'Oct Receipts Data'!$B:$B,$A71)</f>
        <v>4725.12</v>
      </c>
      <c r="AI71" s="88">
        <f>SUMIFS('Oct Receipts Data'!AE:AE,'Oct Receipts Data'!$B:$B,$B71)+SUMIFS('Oct Receipts Data'!AE:AE,'Oct Receipts Data'!$B:$B,$A71)</f>
        <v>151.69999999999999</v>
      </c>
      <c r="AJ71" s="88">
        <f>SUMIFS('Oct Receipts Data'!AF:AF,'Oct Receipts Data'!$B:$B,$B71)+SUMIFS('Oct Receipts Data'!AF:AF,'Oct Receipts Data'!$B:$B,$A71)</f>
        <v>101.92</v>
      </c>
      <c r="AK71" s="88">
        <f>SUMIFS('Oct Receipts Data'!AG:AG,'Oct Receipts Data'!$B:$B,$B71)+SUMIFS('Oct Receipts Data'!AG:AG,'Oct Receipts Data'!$B:$B,$A71)</f>
        <v>155.91</v>
      </c>
    </row>
    <row r="72" spans="1:37" ht="13.2" outlineLevel="1">
      <c r="A72" s="86"/>
      <c r="B72" s="94" t="s">
        <v>49</v>
      </c>
      <c r="C72" s="88">
        <v>1107529</v>
      </c>
      <c r="D72" s="80">
        <f>SUMIFS('PMT Terms'!C:C,'PMT Terms'!B:B,B72)</f>
        <v>10</v>
      </c>
      <c r="E72" s="89">
        <f t="shared" si="8"/>
        <v>0.76856308051527322</v>
      </c>
      <c r="F72" s="84">
        <f t="shared" si="10"/>
        <v>851205.9</v>
      </c>
      <c r="G72" s="88">
        <f>SUMIFS('Oct Receipts Data'!C:C,'Oct Receipts Data'!$B:$B,$B72)+SUMIFS('Oct Receipts Data'!C:C,'Oct Receipts Data'!$B:$B,$A72)</f>
        <v>33392.800000000003</v>
      </c>
      <c r="H72" s="88">
        <f>SUMIFS('Oct Receipts Data'!D:D,'Oct Receipts Data'!$B:$B,$B72)+SUMIFS('Oct Receipts Data'!D:D,'Oct Receipts Data'!$B:$B,$A72)</f>
        <v>3417.12</v>
      </c>
      <c r="I72" s="88">
        <f>SUMIFS('Oct Receipts Data'!E:E,'Oct Receipts Data'!$B:$B,$B72)+SUMIFS('Oct Receipts Data'!E:E,'Oct Receipts Data'!$B:$B,$A72)</f>
        <v>43172.86</v>
      </c>
      <c r="J72" s="88">
        <f>SUMIFS('Oct Receipts Data'!F:F,'Oct Receipts Data'!$B:$B,$B72)+SUMIFS('Oct Receipts Data'!F:F,'Oct Receipts Data'!$B:$B,$A72)</f>
        <v>2883.28</v>
      </c>
      <c r="K72" s="88">
        <f>SUMIFS('Oct Receipts Data'!G:G,'Oct Receipts Data'!$B:$B,$B72)+SUMIFS('Oct Receipts Data'!G:G,'Oct Receipts Data'!$B:$B,$A72)</f>
        <v>27336.959999999999</v>
      </c>
      <c r="L72" s="88">
        <f>SUMIFS('Oct Receipts Data'!H:H,'Oct Receipts Data'!$B:$B,$B72)+SUMIFS('Oct Receipts Data'!H:H,'Oct Receipts Data'!$B:$B,$A72)</f>
        <v>30036.720000000001</v>
      </c>
      <c r="M72" s="88">
        <f>SUMIFS('Oct Receipts Data'!I:I,'Oct Receipts Data'!$B:$B,$B72)+SUMIFS('Oct Receipts Data'!I:I,'Oct Receipts Data'!$B:$B,$A72)</f>
        <v>34114.639999999999</v>
      </c>
      <c r="N72" s="88">
        <f>SUMIFS('Oct Receipts Data'!J:J,'Oct Receipts Data'!$B:$B,$B72)+SUMIFS('Oct Receipts Data'!J:J,'Oct Receipts Data'!$B:$B,$A72)</f>
        <v>39883.24</v>
      </c>
      <c r="O72" s="88">
        <f>SUMIFS('Oct Receipts Data'!K:K,'Oct Receipts Data'!$B:$B,$B72)+SUMIFS('Oct Receipts Data'!K:K,'Oct Receipts Data'!$B:$B,$A72)</f>
        <v>34916.639999999999</v>
      </c>
      <c r="P72" s="88">
        <f>SUMIFS('Oct Receipts Data'!L:L,'Oct Receipts Data'!$B:$B,$B72)+SUMIFS('Oct Receipts Data'!L:L,'Oct Receipts Data'!$B:$B,$A72)</f>
        <v>62836.52</v>
      </c>
      <c r="Q72" s="88">
        <f>SUMIFS('Oct Receipts Data'!M:M,'Oct Receipts Data'!$B:$B,$B72)+SUMIFS('Oct Receipts Data'!M:M,'Oct Receipts Data'!$B:$B,$A72)</f>
        <v>28913.439999999999</v>
      </c>
      <c r="R72" s="88">
        <f>SUMIFS('Oct Receipts Data'!N:N,'Oct Receipts Data'!$B:$B,$B72)+SUMIFS('Oct Receipts Data'!N:N,'Oct Receipts Data'!$B:$B,$A72)</f>
        <v>47161.08</v>
      </c>
      <c r="S72" s="88">
        <f>SUMIFS('Oct Receipts Data'!O:O,'Oct Receipts Data'!$B:$B,$B72)+SUMIFS('Oct Receipts Data'!O:O,'Oct Receipts Data'!$B:$B,$A72)</f>
        <v>37847.599999999999</v>
      </c>
      <c r="T72" s="88">
        <f>SUMIFS('Oct Receipts Data'!P:P,'Oct Receipts Data'!$B:$B,$B72)+SUMIFS('Oct Receipts Data'!P:P,'Oct Receipts Data'!$B:$B,$A72)</f>
        <v>7847.88</v>
      </c>
      <c r="U72" s="88">
        <f>SUMIFS('Oct Receipts Data'!Q:Q,'Oct Receipts Data'!$B:$B,$B72)+SUMIFS('Oct Receipts Data'!Q:Q,'Oct Receipts Data'!$B:$B,$A72)</f>
        <v>6183.8</v>
      </c>
      <c r="V72" s="88">
        <f>SUMIFS('Oct Receipts Data'!R:R,'Oct Receipts Data'!$B:$B,$B72)+SUMIFS('Oct Receipts Data'!R:R,'Oct Receipts Data'!$B:$B,$A72)</f>
        <v>0</v>
      </c>
      <c r="W72" s="88">
        <f>SUMIFS('Oct Receipts Data'!S:S,'Oct Receipts Data'!$B:$B,$B72)+SUMIFS('Oct Receipts Data'!S:S,'Oct Receipts Data'!$B:$B,$A72)</f>
        <v>63103.68</v>
      </c>
      <c r="X72" s="88">
        <f>SUMIFS('Oct Receipts Data'!T:T,'Oct Receipts Data'!$B:$B,$B72)+SUMIFS('Oct Receipts Data'!T:T,'Oct Receipts Data'!$B:$B,$A72)</f>
        <v>93113.919999999998</v>
      </c>
      <c r="Y72" s="88">
        <f>SUMIFS('Oct Receipts Data'!U:U,'Oct Receipts Data'!$B:$B,$B72)+SUMIFS('Oct Receipts Data'!U:U,'Oct Receipts Data'!$B:$B,$A72)</f>
        <v>21792.34</v>
      </c>
      <c r="Z72" s="88">
        <f>SUMIFS('Oct Receipts Data'!V:V,'Oct Receipts Data'!$B:$B,$B72)+SUMIFS('Oct Receipts Data'!V:V,'Oct Receipts Data'!$B:$B,$A72)</f>
        <v>3235.28</v>
      </c>
      <c r="AA72" s="88">
        <f>SUMIFS('Oct Receipts Data'!W:W,'Oct Receipts Data'!$B:$B,$B72)+SUMIFS('Oct Receipts Data'!W:W,'Oct Receipts Data'!$B:$B,$A72)</f>
        <v>131.04</v>
      </c>
      <c r="AB72" s="88">
        <f>SUMIFS('Oct Receipts Data'!X:X,'Oct Receipts Data'!$B:$B,$B72)+SUMIFS('Oct Receipts Data'!X:X,'Oct Receipts Data'!$B:$B,$A72)</f>
        <v>5190.6400000000003</v>
      </c>
      <c r="AC72" s="88">
        <f>SUMIFS('Oct Receipts Data'!Y:Y,'Oct Receipts Data'!$B:$B,$B72)+SUMIFS('Oct Receipts Data'!Y:Y,'Oct Receipts Data'!$B:$B,$A72)</f>
        <v>58.24</v>
      </c>
      <c r="AD72" s="88">
        <f>SUMIFS('Oct Receipts Data'!Z:Z,'Oct Receipts Data'!$B:$B,$B72)+SUMIFS('Oct Receipts Data'!Z:Z,'Oct Receipts Data'!$B:$B,$A72)</f>
        <v>37711.699999999997</v>
      </c>
      <c r="AE72" s="88">
        <f>SUMIFS('Oct Receipts Data'!AA:AA,'Oct Receipts Data'!$B:$B,$B72)+SUMIFS('Oct Receipts Data'!AA:AA,'Oct Receipts Data'!$B:$B,$A72)</f>
        <v>163077.92000000001</v>
      </c>
      <c r="AF72" s="88">
        <f>SUMIFS('Oct Receipts Data'!AB:AB,'Oct Receipts Data'!$B:$B,$B72)+SUMIFS('Oct Receipts Data'!AB:AB,'Oct Receipts Data'!$B:$B,$A72)</f>
        <v>232.96</v>
      </c>
      <c r="AG72" s="88">
        <f>SUMIFS('Oct Receipts Data'!AC:AC,'Oct Receipts Data'!$B:$B,$B72)+SUMIFS('Oct Receipts Data'!AC:AC,'Oct Receipts Data'!$B:$B,$A72)</f>
        <v>36.4</v>
      </c>
      <c r="AH72" s="88">
        <f>SUMIFS('Oct Receipts Data'!AD:AD,'Oct Receipts Data'!$B:$B,$B72)+SUMIFS('Oct Receipts Data'!AD:AD,'Oct Receipts Data'!$B:$B,$A72)</f>
        <v>152.88</v>
      </c>
      <c r="AI72" s="88">
        <f>SUMIFS('Oct Receipts Data'!AE:AE,'Oct Receipts Data'!$B:$B,$B72)+SUMIFS('Oct Receipts Data'!AE:AE,'Oct Receipts Data'!$B:$B,$A72)</f>
        <v>5562.96</v>
      </c>
      <c r="AJ72" s="88">
        <f>SUMIFS('Oct Receipts Data'!AF:AF,'Oct Receipts Data'!$B:$B,$B72)+SUMIFS('Oct Receipts Data'!AF:AF,'Oct Receipts Data'!$B:$B,$A72)</f>
        <v>14787.96</v>
      </c>
      <c r="AK72" s="88">
        <f>SUMIFS('Oct Receipts Data'!AG:AG,'Oct Receipts Data'!$B:$B,$B72)+SUMIFS('Oct Receipts Data'!AG:AG,'Oct Receipts Data'!$B:$B,$A72)</f>
        <v>3073.4</v>
      </c>
    </row>
    <row r="73" spans="1:37" ht="13.8" outlineLevel="1">
      <c r="A73" s="86"/>
      <c r="B73" s="130" t="s">
        <v>162</v>
      </c>
      <c r="C73" s="88">
        <v>1250658</v>
      </c>
      <c r="D73" s="80">
        <f>SUMIFS('PMT Terms'!C:C,'PMT Terms'!B:B,B73)</f>
        <v>10</v>
      </c>
      <c r="E73" s="89">
        <f t="shared" si="8"/>
        <v>0.65927380626838039</v>
      </c>
      <c r="F73" s="84">
        <f t="shared" si="10"/>
        <v>824526.06</v>
      </c>
      <c r="G73" s="88">
        <f>SUMIFS('Oct Receipts Data'!C:C,'Oct Receipts Data'!$B:$B,$B73)+SUMIFS('Oct Receipts Data'!C:C,'Oct Receipts Data'!$B:$B,$A73)</f>
        <v>83840.490000000005</v>
      </c>
      <c r="H73" s="88">
        <f>SUMIFS('Oct Receipts Data'!D:D,'Oct Receipts Data'!$B:$B,$B73)+SUMIFS('Oct Receipts Data'!D:D,'Oct Receipts Data'!$B:$B,$A73)</f>
        <v>3825.58</v>
      </c>
      <c r="I73" s="88">
        <f>SUMIFS('Oct Receipts Data'!E:E,'Oct Receipts Data'!$B:$B,$B73)+SUMIFS('Oct Receipts Data'!E:E,'Oct Receipts Data'!$B:$B,$A73)</f>
        <v>33709.19</v>
      </c>
      <c r="J73" s="88">
        <f>SUMIFS('Oct Receipts Data'!F:F,'Oct Receipts Data'!$B:$B,$B73)+SUMIFS('Oct Receipts Data'!F:F,'Oct Receipts Data'!$B:$B,$A73)</f>
        <v>0</v>
      </c>
      <c r="K73" s="88">
        <f>SUMIFS('Oct Receipts Data'!G:G,'Oct Receipts Data'!$B:$B,$B73)+SUMIFS('Oct Receipts Data'!G:G,'Oct Receipts Data'!$B:$B,$A73)</f>
        <v>36323.97</v>
      </c>
      <c r="L73" s="88">
        <f>SUMIFS('Oct Receipts Data'!H:H,'Oct Receipts Data'!$B:$B,$B73)+SUMIFS('Oct Receipts Data'!H:H,'Oct Receipts Data'!$B:$B,$A73)</f>
        <v>13200.78</v>
      </c>
      <c r="M73" s="88">
        <f>SUMIFS('Oct Receipts Data'!I:I,'Oct Receipts Data'!$B:$B,$B73)+SUMIFS('Oct Receipts Data'!I:I,'Oct Receipts Data'!$B:$B,$A73)</f>
        <v>1728.66</v>
      </c>
      <c r="N73" s="88">
        <f>SUMIFS('Oct Receipts Data'!J:J,'Oct Receipts Data'!$B:$B,$B73)+SUMIFS('Oct Receipts Data'!J:J,'Oct Receipts Data'!$B:$B,$A73)</f>
        <v>42622.21</v>
      </c>
      <c r="O73" s="88">
        <f>SUMIFS('Oct Receipts Data'!K:K,'Oct Receipts Data'!$B:$B,$B73)+SUMIFS('Oct Receipts Data'!K:K,'Oct Receipts Data'!$B:$B,$A73)</f>
        <v>25264.94</v>
      </c>
      <c r="P73" s="88">
        <f>SUMIFS('Oct Receipts Data'!L:L,'Oct Receipts Data'!$B:$B,$B73)+SUMIFS('Oct Receipts Data'!L:L,'Oct Receipts Data'!$B:$B,$A73)</f>
        <v>7964.77</v>
      </c>
      <c r="Q73" s="88">
        <f>SUMIFS('Oct Receipts Data'!M:M,'Oct Receipts Data'!$B:$B,$B73)+SUMIFS('Oct Receipts Data'!M:M,'Oct Receipts Data'!$B:$B,$A73)</f>
        <v>0</v>
      </c>
      <c r="R73" s="88">
        <f>SUMIFS('Oct Receipts Data'!N:N,'Oct Receipts Data'!$B:$B,$B73)+SUMIFS('Oct Receipts Data'!N:N,'Oct Receipts Data'!$B:$B,$A73)</f>
        <v>3765.81</v>
      </c>
      <c r="S73" s="88">
        <f>SUMIFS('Oct Receipts Data'!O:O,'Oct Receipts Data'!$B:$B,$B73)+SUMIFS('Oct Receipts Data'!O:O,'Oct Receipts Data'!$B:$B,$A73)</f>
        <v>20255.18</v>
      </c>
      <c r="T73" s="88">
        <f>SUMIFS('Oct Receipts Data'!P:P,'Oct Receipts Data'!$B:$B,$B73)+SUMIFS('Oct Receipts Data'!P:P,'Oct Receipts Data'!$B:$B,$A73)</f>
        <v>26616.25</v>
      </c>
      <c r="U73" s="88">
        <f>SUMIFS('Oct Receipts Data'!Q:Q,'Oct Receipts Data'!$B:$B,$B73)+SUMIFS('Oct Receipts Data'!Q:Q,'Oct Receipts Data'!$B:$B,$A73)</f>
        <v>47014.76</v>
      </c>
      <c r="V73" s="88">
        <f>SUMIFS('Oct Receipts Data'!R:R,'Oct Receipts Data'!$B:$B,$B73)+SUMIFS('Oct Receipts Data'!R:R,'Oct Receipts Data'!$B:$B,$A73)</f>
        <v>27989.58</v>
      </c>
      <c r="W73" s="88">
        <f>SUMIFS('Oct Receipts Data'!S:S,'Oct Receipts Data'!$B:$B,$B73)+SUMIFS('Oct Receipts Data'!S:S,'Oct Receipts Data'!$B:$B,$A73)</f>
        <v>143303.76999999999</v>
      </c>
      <c r="X73" s="88">
        <f>SUMIFS('Oct Receipts Data'!T:T,'Oct Receipts Data'!$B:$B,$B73)+SUMIFS('Oct Receipts Data'!T:T,'Oct Receipts Data'!$B:$B,$A73)</f>
        <v>4148.3500000000004</v>
      </c>
      <c r="Y73" s="88">
        <f>SUMIFS('Oct Receipts Data'!U:U,'Oct Receipts Data'!$B:$B,$B73)+SUMIFS('Oct Receipts Data'!U:U,'Oct Receipts Data'!$B:$B,$A73)</f>
        <v>123.75</v>
      </c>
      <c r="Z73" s="88">
        <f>SUMIFS('Oct Receipts Data'!V:V,'Oct Receipts Data'!$B:$B,$B73)+SUMIFS('Oct Receipts Data'!V:V,'Oct Receipts Data'!$B:$B,$A73)</f>
        <v>13920.07</v>
      </c>
      <c r="AA73" s="88">
        <f>SUMIFS('Oct Receipts Data'!W:W,'Oct Receipts Data'!$B:$B,$B73)+SUMIFS('Oct Receipts Data'!W:W,'Oct Receipts Data'!$B:$B,$A73)</f>
        <v>48552.32</v>
      </c>
      <c r="AB73" s="88">
        <f>SUMIFS('Oct Receipts Data'!X:X,'Oct Receipts Data'!$B:$B,$B73)+SUMIFS('Oct Receipts Data'!X:X,'Oct Receipts Data'!$B:$B,$A73)</f>
        <v>0</v>
      </c>
      <c r="AC73" s="88">
        <f>SUMIFS('Oct Receipts Data'!Y:Y,'Oct Receipts Data'!$B:$B,$B73)+SUMIFS('Oct Receipts Data'!Y:Y,'Oct Receipts Data'!$B:$B,$A73)</f>
        <v>201.54</v>
      </c>
      <c r="AD73" s="88">
        <f>SUMIFS('Oct Receipts Data'!Z:Z,'Oct Receipts Data'!$B:$B,$B73)+SUMIFS('Oct Receipts Data'!Z:Z,'Oct Receipts Data'!$B:$B,$A73)</f>
        <v>41990.94</v>
      </c>
      <c r="AE73" s="88">
        <f>SUMIFS('Oct Receipts Data'!AA:AA,'Oct Receipts Data'!$B:$B,$B73)+SUMIFS('Oct Receipts Data'!AA:AA,'Oct Receipts Data'!$B:$B,$A73)</f>
        <v>0</v>
      </c>
      <c r="AF73" s="88">
        <f>SUMIFS('Oct Receipts Data'!AB:AB,'Oct Receipts Data'!$B:$B,$B73)+SUMIFS('Oct Receipts Data'!AB:AB,'Oct Receipts Data'!$B:$B,$A73)</f>
        <v>0</v>
      </c>
      <c r="AG73" s="88">
        <f>SUMIFS('Oct Receipts Data'!AC:AC,'Oct Receipts Data'!$B:$B,$B73)+SUMIFS('Oct Receipts Data'!AC:AC,'Oct Receipts Data'!$B:$B,$A73)</f>
        <v>38652.559999999998</v>
      </c>
      <c r="AH73" s="88">
        <f>SUMIFS('Oct Receipts Data'!AD:AD,'Oct Receipts Data'!$B:$B,$B73)+SUMIFS('Oct Receipts Data'!AD:AD,'Oct Receipts Data'!$B:$B,$A73)</f>
        <v>18033.650000000001</v>
      </c>
      <c r="AI73" s="88">
        <f>SUMIFS('Oct Receipts Data'!AE:AE,'Oct Receipts Data'!$B:$B,$B73)+SUMIFS('Oct Receipts Data'!AE:AE,'Oct Receipts Data'!$B:$B,$A73)</f>
        <v>71886.92</v>
      </c>
      <c r="AJ73" s="88">
        <f>SUMIFS('Oct Receipts Data'!AF:AF,'Oct Receipts Data'!$B:$B,$B73)+SUMIFS('Oct Receipts Data'!AF:AF,'Oct Receipts Data'!$B:$B,$A73)</f>
        <v>49821.21</v>
      </c>
      <c r="AK73" s="88">
        <f>SUMIFS('Oct Receipts Data'!AG:AG,'Oct Receipts Data'!$B:$B,$B73)+SUMIFS('Oct Receipts Data'!AG:AG,'Oct Receipts Data'!$B:$B,$A73)</f>
        <v>19768.810000000001</v>
      </c>
    </row>
    <row r="74" spans="1:37" ht="13.8" outlineLevel="1">
      <c r="A74" s="86"/>
      <c r="B74" s="130" t="s">
        <v>161</v>
      </c>
      <c r="C74" s="88">
        <v>509509</v>
      </c>
      <c r="D74" s="80">
        <f>SUMIFS('PMT Terms'!C:C,'PMT Terms'!B:B,B74)</f>
        <v>60</v>
      </c>
      <c r="E74" s="89">
        <f t="shared" si="8"/>
        <v>1.609806146702021</v>
      </c>
      <c r="F74" s="84">
        <f t="shared" si="10"/>
        <v>820210.72000000009</v>
      </c>
      <c r="G74" s="88">
        <f>SUMIFS('Oct Receipts Data'!C:C,'Oct Receipts Data'!$B:$B,$B74)+SUMIFS('Oct Receipts Data'!C:C,'Oct Receipts Data'!$B:$B,$A74)</f>
        <v>0</v>
      </c>
      <c r="H74" s="88">
        <f>SUMIFS('Oct Receipts Data'!D:D,'Oct Receipts Data'!$B:$B,$B74)+SUMIFS('Oct Receipts Data'!D:D,'Oct Receipts Data'!$B:$B,$A74)</f>
        <v>0</v>
      </c>
      <c r="I74" s="88">
        <f>SUMIFS('Oct Receipts Data'!E:E,'Oct Receipts Data'!$B:$B,$B74)+SUMIFS('Oct Receipts Data'!E:E,'Oct Receipts Data'!$B:$B,$A74)</f>
        <v>3775.64</v>
      </c>
      <c r="J74" s="88">
        <f>SUMIFS('Oct Receipts Data'!F:F,'Oct Receipts Data'!$B:$B,$B74)+SUMIFS('Oct Receipts Data'!F:F,'Oct Receipts Data'!$B:$B,$A74)</f>
        <v>272490.48</v>
      </c>
      <c r="K74" s="88">
        <f>SUMIFS('Oct Receipts Data'!G:G,'Oct Receipts Data'!$B:$B,$B74)+SUMIFS('Oct Receipts Data'!G:G,'Oct Receipts Data'!$B:$B,$A74)</f>
        <v>0</v>
      </c>
      <c r="L74" s="88">
        <f>SUMIFS('Oct Receipts Data'!H:H,'Oct Receipts Data'!$B:$B,$B74)+SUMIFS('Oct Receipts Data'!H:H,'Oct Receipts Data'!$B:$B,$A74)</f>
        <v>0</v>
      </c>
      <c r="M74" s="88">
        <f>SUMIFS('Oct Receipts Data'!I:I,'Oct Receipts Data'!$B:$B,$B74)+SUMIFS('Oct Receipts Data'!I:I,'Oct Receipts Data'!$B:$B,$A74)</f>
        <v>0</v>
      </c>
      <c r="N74" s="88">
        <f>SUMIFS('Oct Receipts Data'!J:J,'Oct Receipts Data'!$B:$B,$B74)+SUMIFS('Oct Receipts Data'!J:J,'Oct Receipts Data'!$B:$B,$A74)</f>
        <v>0</v>
      </c>
      <c r="O74" s="88">
        <f>SUMIFS('Oct Receipts Data'!K:K,'Oct Receipts Data'!$B:$B,$B74)+SUMIFS('Oct Receipts Data'!K:K,'Oct Receipts Data'!$B:$B,$A74)</f>
        <v>1012.32</v>
      </c>
      <c r="P74" s="88">
        <f>SUMIFS('Oct Receipts Data'!L:L,'Oct Receipts Data'!$B:$B,$B74)+SUMIFS('Oct Receipts Data'!L:L,'Oct Receipts Data'!$B:$B,$A74)</f>
        <v>0</v>
      </c>
      <c r="Q74" s="88">
        <f>SUMIFS('Oct Receipts Data'!M:M,'Oct Receipts Data'!$B:$B,$B74)+SUMIFS('Oct Receipts Data'!M:M,'Oct Receipts Data'!$B:$B,$A74)</f>
        <v>128709</v>
      </c>
      <c r="R74" s="88">
        <f>SUMIFS('Oct Receipts Data'!N:N,'Oct Receipts Data'!$B:$B,$B74)+SUMIFS('Oct Receipts Data'!N:N,'Oct Receipts Data'!$B:$B,$A74)</f>
        <v>0</v>
      </c>
      <c r="S74" s="88">
        <f>SUMIFS('Oct Receipts Data'!O:O,'Oct Receipts Data'!$B:$B,$B74)+SUMIFS('Oct Receipts Data'!O:O,'Oct Receipts Data'!$B:$B,$A74)</f>
        <v>1101.44</v>
      </c>
      <c r="T74" s="88">
        <f>SUMIFS('Oct Receipts Data'!P:P,'Oct Receipts Data'!$B:$B,$B74)+SUMIFS('Oct Receipts Data'!P:P,'Oct Receipts Data'!$B:$B,$A74)</f>
        <v>0</v>
      </c>
      <c r="U74" s="88">
        <f>SUMIFS('Oct Receipts Data'!Q:Q,'Oct Receipts Data'!$B:$B,$B74)+SUMIFS('Oct Receipts Data'!Q:Q,'Oct Receipts Data'!$B:$B,$A74)</f>
        <v>3450.16</v>
      </c>
      <c r="V74" s="88">
        <f>SUMIFS('Oct Receipts Data'!R:R,'Oct Receipts Data'!$B:$B,$B74)+SUMIFS('Oct Receipts Data'!R:R,'Oct Receipts Data'!$B:$B,$A74)</f>
        <v>0</v>
      </c>
      <c r="W74" s="88">
        <f>SUMIFS('Oct Receipts Data'!S:S,'Oct Receipts Data'!$B:$B,$B74)+SUMIFS('Oct Receipts Data'!S:S,'Oct Receipts Data'!$B:$B,$A74)</f>
        <v>0</v>
      </c>
      <c r="X74" s="88">
        <f>SUMIFS('Oct Receipts Data'!T:T,'Oct Receipts Data'!$B:$B,$B74)+SUMIFS('Oct Receipts Data'!T:T,'Oct Receipts Data'!$B:$B,$A74)</f>
        <v>0</v>
      </c>
      <c r="Y74" s="88">
        <f>SUMIFS('Oct Receipts Data'!U:U,'Oct Receipts Data'!$B:$B,$B74)+SUMIFS('Oct Receipts Data'!U:U,'Oct Receipts Data'!$B:$B,$A74)</f>
        <v>2310.16</v>
      </c>
      <c r="Z74" s="88">
        <f>SUMIFS('Oct Receipts Data'!V:V,'Oct Receipts Data'!$B:$B,$B74)+SUMIFS('Oct Receipts Data'!V:V,'Oct Receipts Data'!$B:$B,$A74)</f>
        <v>0</v>
      </c>
      <c r="AA74" s="88">
        <f>SUMIFS('Oct Receipts Data'!W:W,'Oct Receipts Data'!$B:$B,$B74)+SUMIFS('Oct Receipts Data'!W:W,'Oct Receipts Data'!$B:$B,$A74)</f>
        <v>164534.16</v>
      </c>
      <c r="AB74" s="88">
        <f>SUMIFS('Oct Receipts Data'!X:X,'Oct Receipts Data'!$B:$B,$B74)+SUMIFS('Oct Receipts Data'!X:X,'Oct Receipts Data'!$B:$B,$A74)</f>
        <v>16929.400000000001</v>
      </c>
      <c r="AC74" s="88">
        <f>SUMIFS('Oct Receipts Data'!Y:Y,'Oct Receipts Data'!$B:$B,$B74)+SUMIFS('Oct Receipts Data'!Y:Y,'Oct Receipts Data'!$B:$B,$A74)</f>
        <v>0</v>
      </c>
      <c r="AD74" s="88">
        <f>SUMIFS('Oct Receipts Data'!Z:Z,'Oct Receipts Data'!$B:$B,$B74)+SUMIFS('Oct Receipts Data'!Z:Z,'Oct Receipts Data'!$B:$B,$A74)</f>
        <v>220208.8</v>
      </c>
      <c r="AE74" s="88">
        <f>SUMIFS('Oct Receipts Data'!AA:AA,'Oct Receipts Data'!$B:$B,$B74)+SUMIFS('Oct Receipts Data'!AA:AA,'Oct Receipts Data'!$B:$B,$A74)</f>
        <v>0</v>
      </c>
      <c r="AF74" s="88">
        <f>SUMIFS('Oct Receipts Data'!AB:AB,'Oct Receipts Data'!$B:$B,$B74)+SUMIFS('Oct Receipts Data'!AB:AB,'Oct Receipts Data'!$B:$B,$A74)</f>
        <v>5689.16</v>
      </c>
      <c r="AG74" s="88">
        <f>SUMIFS('Oct Receipts Data'!AC:AC,'Oct Receipts Data'!$B:$B,$B74)+SUMIFS('Oct Receipts Data'!AC:AC,'Oct Receipts Data'!$B:$B,$A74)</f>
        <v>0</v>
      </c>
      <c r="AH74" s="88">
        <f>SUMIFS('Oct Receipts Data'!AD:AD,'Oct Receipts Data'!$B:$B,$B74)+SUMIFS('Oct Receipts Data'!AD:AD,'Oct Receipts Data'!$B:$B,$A74)</f>
        <v>0</v>
      </c>
      <c r="AI74" s="88">
        <f>SUMIFS('Oct Receipts Data'!AE:AE,'Oct Receipts Data'!$B:$B,$B74)+SUMIFS('Oct Receipts Data'!AE:AE,'Oct Receipts Data'!$B:$B,$A74)</f>
        <v>0</v>
      </c>
      <c r="AJ74" s="88">
        <f>SUMIFS('Oct Receipts Data'!AF:AF,'Oct Receipts Data'!$B:$B,$B74)+SUMIFS('Oct Receipts Data'!AF:AF,'Oct Receipts Data'!$B:$B,$A74)</f>
        <v>0</v>
      </c>
      <c r="AK74" s="88">
        <f>SUMIFS('Oct Receipts Data'!AG:AG,'Oct Receipts Data'!$B:$B,$B74)+SUMIFS('Oct Receipts Data'!AG:AG,'Oct Receipts Data'!$B:$B,$A74)</f>
        <v>0</v>
      </c>
    </row>
    <row r="75" spans="1:37" ht="13.8" outlineLevel="1">
      <c r="A75" s="86"/>
      <c r="B75" s="130" t="s">
        <v>45</v>
      </c>
      <c r="C75" s="88">
        <v>111166</v>
      </c>
      <c r="D75" s="80">
        <f>SUMIFS('PMT Terms'!C:C,'PMT Terms'!B:B,B75)</f>
        <v>60</v>
      </c>
      <c r="E75" s="89">
        <f t="shared" si="8"/>
        <v>7.3692537286580437</v>
      </c>
      <c r="F75" s="84">
        <f t="shared" si="10"/>
        <v>819210.46000000008</v>
      </c>
      <c r="G75" s="88">
        <f>SUMIFS('Oct Receipts Data'!C:C,'Oct Receipts Data'!$B:$B,$B75)+SUMIFS('Oct Receipts Data'!C:C,'Oct Receipts Data'!$B:$B,$A75)</f>
        <v>128689.54</v>
      </c>
      <c r="H75" s="88">
        <f>SUMIFS('Oct Receipts Data'!D:D,'Oct Receipts Data'!$B:$B,$B75)+SUMIFS('Oct Receipts Data'!D:D,'Oct Receipts Data'!$B:$B,$A75)</f>
        <v>1704.26</v>
      </c>
      <c r="I75" s="88">
        <f>SUMIFS('Oct Receipts Data'!E:E,'Oct Receipts Data'!$B:$B,$B75)+SUMIFS('Oct Receipts Data'!E:E,'Oct Receipts Data'!$B:$B,$A75)</f>
        <v>11.18</v>
      </c>
      <c r="J75" s="88">
        <f>SUMIFS('Oct Receipts Data'!F:F,'Oct Receipts Data'!$B:$B,$B75)+SUMIFS('Oct Receipts Data'!F:F,'Oct Receipts Data'!$B:$B,$A75)</f>
        <v>407.25</v>
      </c>
      <c r="K75" s="88">
        <f>SUMIFS('Oct Receipts Data'!G:G,'Oct Receipts Data'!$B:$B,$B75)+SUMIFS('Oct Receipts Data'!G:G,'Oct Receipts Data'!$B:$B,$A75)</f>
        <v>0</v>
      </c>
      <c r="L75" s="88">
        <f>SUMIFS('Oct Receipts Data'!H:H,'Oct Receipts Data'!$B:$B,$B75)+SUMIFS('Oct Receipts Data'!H:H,'Oct Receipts Data'!$B:$B,$A75)</f>
        <v>0</v>
      </c>
      <c r="M75" s="88">
        <f>SUMIFS('Oct Receipts Data'!I:I,'Oct Receipts Data'!$B:$B,$B75)+SUMIFS('Oct Receipts Data'!I:I,'Oct Receipts Data'!$B:$B,$A75)</f>
        <v>0</v>
      </c>
      <c r="N75" s="88">
        <f>SUMIFS('Oct Receipts Data'!J:J,'Oct Receipts Data'!$B:$B,$B75)+SUMIFS('Oct Receipts Data'!J:J,'Oct Receipts Data'!$B:$B,$A75)</f>
        <v>0</v>
      </c>
      <c r="O75" s="88">
        <f>SUMIFS('Oct Receipts Data'!K:K,'Oct Receipts Data'!$B:$B,$B75)+SUMIFS('Oct Receipts Data'!K:K,'Oct Receipts Data'!$B:$B,$A75)</f>
        <v>0</v>
      </c>
      <c r="P75" s="88">
        <f>SUMIFS('Oct Receipts Data'!L:L,'Oct Receipts Data'!$B:$B,$B75)+SUMIFS('Oct Receipts Data'!L:L,'Oct Receipts Data'!$B:$B,$A75)</f>
        <v>0</v>
      </c>
      <c r="Q75" s="88">
        <f>SUMIFS('Oct Receipts Data'!M:M,'Oct Receipts Data'!$B:$B,$B75)+SUMIFS('Oct Receipts Data'!M:M,'Oct Receipts Data'!$B:$B,$A75)</f>
        <v>912.24</v>
      </c>
      <c r="R75" s="88">
        <f>SUMIFS('Oct Receipts Data'!N:N,'Oct Receipts Data'!$B:$B,$B75)+SUMIFS('Oct Receipts Data'!N:N,'Oct Receipts Data'!$B:$B,$A75)</f>
        <v>0</v>
      </c>
      <c r="S75" s="88">
        <f>SUMIFS('Oct Receipts Data'!O:O,'Oct Receipts Data'!$B:$B,$B75)+SUMIFS('Oct Receipts Data'!O:O,'Oct Receipts Data'!$B:$B,$A75)</f>
        <v>0</v>
      </c>
      <c r="T75" s="88">
        <f>SUMIFS('Oct Receipts Data'!P:P,'Oct Receipts Data'!$B:$B,$B75)+SUMIFS('Oct Receipts Data'!P:P,'Oct Receipts Data'!$B:$B,$A75)</f>
        <v>0</v>
      </c>
      <c r="U75" s="88">
        <f>SUMIFS('Oct Receipts Data'!Q:Q,'Oct Receipts Data'!$B:$B,$B75)+SUMIFS('Oct Receipts Data'!Q:Q,'Oct Receipts Data'!$B:$B,$A75)</f>
        <v>160478.20000000001</v>
      </c>
      <c r="V75" s="88">
        <f>SUMIFS('Oct Receipts Data'!R:R,'Oct Receipts Data'!$B:$B,$B75)+SUMIFS('Oct Receipts Data'!R:R,'Oct Receipts Data'!$B:$B,$A75)</f>
        <v>26491.4</v>
      </c>
      <c r="W75" s="88">
        <f>SUMIFS('Oct Receipts Data'!S:S,'Oct Receipts Data'!$B:$B,$B75)+SUMIFS('Oct Receipts Data'!S:S,'Oct Receipts Data'!$B:$B,$A75)</f>
        <v>5163.7</v>
      </c>
      <c r="X75" s="88">
        <f>SUMIFS('Oct Receipts Data'!T:T,'Oct Receipts Data'!$B:$B,$B75)+SUMIFS('Oct Receipts Data'!T:T,'Oct Receipts Data'!$B:$B,$A75)</f>
        <v>0</v>
      </c>
      <c r="Y75" s="88">
        <f>SUMIFS('Oct Receipts Data'!U:U,'Oct Receipts Data'!$B:$B,$B75)+SUMIFS('Oct Receipts Data'!U:U,'Oct Receipts Data'!$B:$B,$A75)</f>
        <v>996.28</v>
      </c>
      <c r="Z75" s="88">
        <f>SUMIFS('Oct Receipts Data'!V:V,'Oct Receipts Data'!$B:$B,$B75)+SUMIFS('Oct Receipts Data'!V:V,'Oct Receipts Data'!$B:$B,$A75)</f>
        <v>2403.1</v>
      </c>
      <c r="AA75" s="88">
        <f>SUMIFS('Oct Receipts Data'!W:W,'Oct Receipts Data'!$B:$B,$B75)+SUMIFS('Oct Receipts Data'!W:W,'Oct Receipts Data'!$B:$B,$A75)</f>
        <v>280571.73</v>
      </c>
      <c r="AB75" s="88">
        <f>SUMIFS('Oct Receipts Data'!X:X,'Oct Receipts Data'!$B:$B,$B75)+SUMIFS('Oct Receipts Data'!X:X,'Oct Receipts Data'!$B:$B,$A75)</f>
        <v>1150.45</v>
      </c>
      <c r="AC75" s="88">
        <f>SUMIFS('Oct Receipts Data'!Y:Y,'Oct Receipts Data'!$B:$B,$B75)+SUMIFS('Oct Receipts Data'!Y:Y,'Oct Receipts Data'!$B:$B,$A75)</f>
        <v>1881.36</v>
      </c>
      <c r="AD75" s="88">
        <f>SUMIFS('Oct Receipts Data'!Z:Z,'Oct Receipts Data'!$B:$B,$B75)+SUMIFS('Oct Receipts Data'!Z:Z,'Oct Receipts Data'!$B:$B,$A75)</f>
        <v>325.92</v>
      </c>
      <c r="AE75" s="88">
        <f>SUMIFS('Oct Receipts Data'!AA:AA,'Oct Receipts Data'!$B:$B,$B75)+SUMIFS('Oct Receipts Data'!AA:AA,'Oct Receipts Data'!$B:$B,$A75)</f>
        <v>531.24</v>
      </c>
      <c r="AF75" s="88">
        <f>SUMIFS('Oct Receipts Data'!AB:AB,'Oct Receipts Data'!$B:$B,$B75)+SUMIFS('Oct Receipts Data'!AB:AB,'Oct Receipts Data'!$B:$B,$A75)</f>
        <v>0</v>
      </c>
      <c r="AG75" s="88">
        <f>SUMIFS('Oct Receipts Data'!AC:AC,'Oct Receipts Data'!$B:$B,$B75)+SUMIFS('Oct Receipts Data'!AC:AC,'Oct Receipts Data'!$B:$B,$A75)</f>
        <v>325.92</v>
      </c>
      <c r="AH75" s="88">
        <f>SUMIFS('Oct Receipts Data'!AD:AD,'Oct Receipts Data'!$B:$B,$B75)+SUMIFS('Oct Receipts Data'!AD:AD,'Oct Receipts Data'!$B:$B,$A75)</f>
        <v>0</v>
      </c>
      <c r="AI75" s="88">
        <f>SUMIFS('Oct Receipts Data'!AE:AE,'Oct Receipts Data'!$B:$B,$B75)+SUMIFS('Oct Receipts Data'!AE:AE,'Oct Receipts Data'!$B:$B,$A75)</f>
        <v>11135.66</v>
      </c>
      <c r="AJ75" s="88">
        <f>SUMIFS('Oct Receipts Data'!AF:AF,'Oct Receipts Data'!$B:$B,$B75)+SUMIFS('Oct Receipts Data'!AF:AF,'Oct Receipts Data'!$B:$B,$A75)</f>
        <v>186052.04</v>
      </c>
      <c r="AK75" s="88">
        <f>SUMIFS('Oct Receipts Data'!AG:AG,'Oct Receipts Data'!$B:$B,$B75)+SUMIFS('Oct Receipts Data'!AG:AG,'Oct Receipts Data'!$B:$B,$A75)</f>
        <v>9978.99</v>
      </c>
    </row>
    <row r="76" spans="1:37" ht="13.8" outlineLevel="1">
      <c r="A76" s="86"/>
      <c r="B76" s="130" t="s">
        <v>551</v>
      </c>
      <c r="C76" s="88">
        <v>457097</v>
      </c>
      <c r="D76" s="80">
        <f>SUMIFS('PMT Terms'!C:C,'PMT Terms'!B:B,B76)</f>
        <v>30</v>
      </c>
      <c r="E76" s="89">
        <f t="shared" si="8"/>
        <v>1.7801812525568974</v>
      </c>
      <c r="F76" s="84">
        <f t="shared" si="10"/>
        <v>813715.51000000013</v>
      </c>
      <c r="G76" s="88">
        <f>SUMIFS('Oct Receipts Data'!C:C,'Oct Receipts Data'!$B:$B,$B76)+SUMIFS('Oct Receipts Data'!C:C,'Oct Receipts Data'!$B:$B,$A76)</f>
        <v>0</v>
      </c>
      <c r="H76" s="88">
        <f>SUMIFS('Oct Receipts Data'!D:D,'Oct Receipts Data'!$B:$B,$B76)+SUMIFS('Oct Receipts Data'!D:D,'Oct Receipts Data'!$B:$B,$A76)</f>
        <v>138988.4</v>
      </c>
      <c r="I76" s="88">
        <f>SUMIFS('Oct Receipts Data'!E:E,'Oct Receipts Data'!$B:$B,$B76)+SUMIFS('Oct Receipts Data'!E:E,'Oct Receipts Data'!$B:$B,$A76)</f>
        <v>7601.37</v>
      </c>
      <c r="J76" s="88">
        <f>SUMIFS('Oct Receipts Data'!F:F,'Oct Receipts Data'!$B:$B,$B76)+SUMIFS('Oct Receipts Data'!F:F,'Oct Receipts Data'!$B:$B,$A76)</f>
        <v>16266.82</v>
      </c>
      <c r="K76" s="88">
        <f>SUMIFS('Oct Receipts Data'!G:G,'Oct Receipts Data'!$B:$B,$B76)+SUMIFS('Oct Receipts Data'!G:G,'Oct Receipts Data'!$B:$B,$A76)</f>
        <v>2668.28</v>
      </c>
      <c r="L76" s="88">
        <f>SUMIFS('Oct Receipts Data'!H:H,'Oct Receipts Data'!$B:$B,$B76)+SUMIFS('Oct Receipts Data'!H:H,'Oct Receipts Data'!$B:$B,$A76)</f>
        <v>0</v>
      </c>
      <c r="M76" s="88">
        <f>SUMIFS('Oct Receipts Data'!I:I,'Oct Receipts Data'!$B:$B,$B76)+SUMIFS('Oct Receipts Data'!I:I,'Oct Receipts Data'!$B:$B,$A76)</f>
        <v>0</v>
      </c>
      <c r="N76" s="88">
        <f>SUMIFS('Oct Receipts Data'!J:J,'Oct Receipts Data'!$B:$B,$B76)+SUMIFS('Oct Receipts Data'!J:J,'Oct Receipts Data'!$B:$B,$A76)</f>
        <v>2785.68</v>
      </c>
      <c r="O76" s="88">
        <f>SUMIFS('Oct Receipts Data'!K:K,'Oct Receipts Data'!$B:$B,$B76)+SUMIFS('Oct Receipts Data'!K:K,'Oct Receipts Data'!$B:$B,$A76)</f>
        <v>3207.42</v>
      </c>
      <c r="P76" s="88">
        <f>SUMIFS('Oct Receipts Data'!L:L,'Oct Receipts Data'!$B:$B,$B76)+SUMIFS('Oct Receipts Data'!L:L,'Oct Receipts Data'!$B:$B,$A76)</f>
        <v>445.68</v>
      </c>
      <c r="Q76" s="88">
        <f>SUMIFS('Oct Receipts Data'!M:M,'Oct Receipts Data'!$B:$B,$B76)+SUMIFS('Oct Receipts Data'!M:M,'Oct Receipts Data'!$B:$B,$A76)</f>
        <v>196.8</v>
      </c>
      <c r="R76" s="88">
        <f>SUMIFS('Oct Receipts Data'!N:N,'Oct Receipts Data'!$B:$B,$B76)+SUMIFS('Oct Receipts Data'!N:N,'Oct Receipts Data'!$B:$B,$A76)</f>
        <v>49651.44</v>
      </c>
      <c r="S76" s="88">
        <f>SUMIFS('Oct Receipts Data'!O:O,'Oct Receipts Data'!$B:$B,$B76)+SUMIFS('Oct Receipts Data'!O:O,'Oct Receipts Data'!$B:$B,$A76)</f>
        <v>3215.52</v>
      </c>
      <c r="T76" s="88">
        <f>SUMIFS('Oct Receipts Data'!P:P,'Oct Receipts Data'!$B:$B,$B76)+SUMIFS('Oct Receipts Data'!P:P,'Oct Receipts Data'!$B:$B,$A76)</f>
        <v>4861.17</v>
      </c>
      <c r="U76" s="88">
        <f>SUMIFS('Oct Receipts Data'!Q:Q,'Oct Receipts Data'!$B:$B,$B76)+SUMIFS('Oct Receipts Data'!Q:Q,'Oct Receipts Data'!$B:$B,$A76)</f>
        <v>2443.14</v>
      </c>
      <c r="V76" s="88">
        <f>SUMIFS('Oct Receipts Data'!R:R,'Oct Receipts Data'!$B:$B,$B76)+SUMIFS('Oct Receipts Data'!R:R,'Oct Receipts Data'!$B:$B,$A76)</f>
        <v>48131.96</v>
      </c>
      <c r="W76" s="88">
        <f>SUMIFS('Oct Receipts Data'!S:S,'Oct Receipts Data'!$B:$B,$B76)+SUMIFS('Oct Receipts Data'!S:S,'Oct Receipts Data'!$B:$B,$A76)</f>
        <v>132598.26</v>
      </c>
      <c r="X76" s="88">
        <f>SUMIFS('Oct Receipts Data'!T:T,'Oct Receipts Data'!$B:$B,$B76)+SUMIFS('Oct Receipts Data'!T:T,'Oct Receipts Data'!$B:$B,$A76)</f>
        <v>2545.2800000000002</v>
      </c>
      <c r="Y76" s="88">
        <f>SUMIFS('Oct Receipts Data'!U:U,'Oct Receipts Data'!$B:$B,$B76)+SUMIFS('Oct Receipts Data'!U:U,'Oct Receipts Data'!$B:$B,$A76)</f>
        <v>0</v>
      </c>
      <c r="Z76" s="88">
        <f>SUMIFS('Oct Receipts Data'!V:V,'Oct Receipts Data'!$B:$B,$B76)+SUMIFS('Oct Receipts Data'!V:V,'Oct Receipts Data'!$B:$B,$A76)</f>
        <v>30141.62</v>
      </c>
      <c r="AA76" s="88">
        <f>SUMIFS('Oct Receipts Data'!W:W,'Oct Receipts Data'!$B:$B,$B76)+SUMIFS('Oct Receipts Data'!W:W,'Oct Receipts Data'!$B:$B,$A76)</f>
        <v>542.88</v>
      </c>
      <c r="AB76" s="88">
        <f>SUMIFS('Oct Receipts Data'!X:X,'Oct Receipts Data'!$B:$B,$B76)+SUMIFS('Oct Receipts Data'!X:X,'Oct Receipts Data'!$B:$B,$A76)</f>
        <v>27903</v>
      </c>
      <c r="AC76" s="88">
        <f>SUMIFS('Oct Receipts Data'!Y:Y,'Oct Receipts Data'!$B:$B,$B76)+SUMIFS('Oct Receipts Data'!Y:Y,'Oct Receipts Data'!$B:$B,$A76)</f>
        <v>1184.5</v>
      </c>
      <c r="AD76" s="88">
        <f>SUMIFS('Oct Receipts Data'!Z:Z,'Oct Receipts Data'!$B:$B,$B76)+SUMIFS('Oct Receipts Data'!Z:Z,'Oct Receipts Data'!$B:$B,$A76)</f>
        <v>951.2</v>
      </c>
      <c r="AE76" s="88">
        <f>SUMIFS('Oct Receipts Data'!AA:AA,'Oct Receipts Data'!$B:$B,$B76)+SUMIFS('Oct Receipts Data'!AA:AA,'Oct Receipts Data'!$B:$B,$A76)</f>
        <v>0</v>
      </c>
      <c r="AF76" s="88">
        <f>SUMIFS('Oct Receipts Data'!AB:AB,'Oct Receipts Data'!$B:$B,$B76)+SUMIFS('Oct Receipts Data'!AB:AB,'Oct Receipts Data'!$B:$B,$A76)</f>
        <v>857.7</v>
      </c>
      <c r="AG76" s="88">
        <f>SUMIFS('Oct Receipts Data'!AC:AC,'Oct Receipts Data'!$B:$B,$B76)+SUMIFS('Oct Receipts Data'!AC:AC,'Oct Receipts Data'!$B:$B,$A76)</f>
        <v>7317.34</v>
      </c>
      <c r="AH76" s="88">
        <f>SUMIFS('Oct Receipts Data'!AD:AD,'Oct Receipts Data'!$B:$B,$B76)+SUMIFS('Oct Receipts Data'!AD:AD,'Oct Receipts Data'!$B:$B,$A76)</f>
        <v>171250.9</v>
      </c>
      <c r="AI76" s="88">
        <f>SUMIFS('Oct Receipts Data'!AE:AE,'Oct Receipts Data'!$B:$B,$B76)+SUMIFS('Oct Receipts Data'!AE:AE,'Oct Receipts Data'!$B:$B,$A76)</f>
        <v>86636.479999999996</v>
      </c>
      <c r="AJ76" s="88">
        <f>SUMIFS('Oct Receipts Data'!AF:AF,'Oct Receipts Data'!$B:$B,$B76)+SUMIFS('Oct Receipts Data'!AF:AF,'Oct Receipts Data'!$B:$B,$A76)</f>
        <v>54058.62</v>
      </c>
      <c r="AK76" s="88">
        <f>SUMIFS('Oct Receipts Data'!AG:AG,'Oct Receipts Data'!$B:$B,$B76)+SUMIFS('Oct Receipts Data'!AG:AG,'Oct Receipts Data'!$B:$B,$A76)</f>
        <v>17264.05</v>
      </c>
    </row>
    <row r="77" spans="1:37" ht="13.8" outlineLevel="1">
      <c r="A77" s="86"/>
      <c r="B77" s="130" t="s">
        <v>199</v>
      </c>
      <c r="C77" s="88">
        <v>682247</v>
      </c>
      <c r="D77" s="80">
        <f>SUMIFS('PMT Terms'!C:C,'PMT Terms'!B:B,B77)</f>
        <v>45</v>
      </c>
      <c r="E77" s="89">
        <f t="shared" si="8"/>
        <v>1.1884660247681555</v>
      </c>
      <c r="F77" s="84">
        <f t="shared" si="10"/>
        <v>810827.37999999989</v>
      </c>
      <c r="G77" s="88">
        <f>SUMIFS('Oct Receipts Data'!C:C,'Oct Receipts Data'!$B:$B,$B77)+SUMIFS('Oct Receipts Data'!C:C,'Oct Receipts Data'!$B:$B,$A77)</f>
        <v>72.48</v>
      </c>
      <c r="H77" s="88">
        <f>SUMIFS('Oct Receipts Data'!D:D,'Oct Receipts Data'!$B:$B,$B77)+SUMIFS('Oct Receipts Data'!D:D,'Oct Receipts Data'!$B:$B,$A77)</f>
        <v>0</v>
      </c>
      <c r="I77" s="88">
        <f>SUMIFS('Oct Receipts Data'!E:E,'Oct Receipts Data'!$B:$B,$B77)+SUMIFS('Oct Receipts Data'!E:E,'Oct Receipts Data'!$B:$B,$A77)</f>
        <v>472.96</v>
      </c>
      <c r="J77" s="88">
        <f>SUMIFS('Oct Receipts Data'!F:F,'Oct Receipts Data'!$B:$B,$B77)+SUMIFS('Oct Receipts Data'!F:F,'Oct Receipts Data'!$B:$B,$A77)</f>
        <v>0</v>
      </c>
      <c r="K77" s="88">
        <f>SUMIFS('Oct Receipts Data'!G:G,'Oct Receipts Data'!$B:$B,$B77)+SUMIFS('Oct Receipts Data'!G:G,'Oct Receipts Data'!$B:$B,$A77)</f>
        <v>0</v>
      </c>
      <c r="L77" s="88">
        <f>SUMIFS('Oct Receipts Data'!H:H,'Oct Receipts Data'!$B:$B,$B77)+SUMIFS('Oct Receipts Data'!H:H,'Oct Receipts Data'!$B:$B,$A77)</f>
        <v>8716.7000000000007</v>
      </c>
      <c r="M77" s="88">
        <f>SUMIFS('Oct Receipts Data'!I:I,'Oct Receipts Data'!$B:$B,$B77)+SUMIFS('Oct Receipts Data'!I:I,'Oct Receipts Data'!$B:$B,$A77)</f>
        <v>28562.58</v>
      </c>
      <c r="N77" s="88">
        <f>SUMIFS('Oct Receipts Data'!J:J,'Oct Receipts Data'!$B:$B,$B77)+SUMIFS('Oct Receipts Data'!J:J,'Oct Receipts Data'!$B:$B,$A77)</f>
        <v>215317.21</v>
      </c>
      <c r="O77" s="88">
        <f>SUMIFS('Oct Receipts Data'!K:K,'Oct Receipts Data'!$B:$B,$B77)+SUMIFS('Oct Receipts Data'!K:K,'Oct Receipts Data'!$B:$B,$A77)</f>
        <v>164733.25</v>
      </c>
      <c r="P77" s="88">
        <f>SUMIFS('Oct Receipts Data'!L:L,'Oct Receipts Data'!$B:$B,$B77)+SUMIFS('Oct Receipts Data'!L:L,'Oct Receipts Data'!$B:$B,$A77)</f>
        <v>0</v>
      </c>
      <c r="Q77" s="88">
        <f>SUMIFS('Oct Receipts Data'!M:M,'Oct Receipts Data'!$B:$B,$B77)+SUMIFS('Oct Receipts Data'!M:M,'Oct Receipts Data'!$B:$B,$A77)</f>
        <v>0</v>
      </c>
      <c r="R77" s="88">
        <f>SUMIFS('Oct Receipts Data'!N:N,'Oct Receipts Data'!$B:$B,$B77)+SUMIFS('Oct Receipts Data'!N:N,'Oct Receipts Data'!$B:$B,$A77)</f>
        <v>0</v>
      </c>
      <c r="S77" s="88">
        <f>SUMIFS('Oct Receipts Data'!O:O,'Oct Receipts Data'!$B:$B,$B77)+SUMIFS('Oct Receipts Data'!O:O,'Oct Receipts Data'!$B:$B,$A77)</f>
        <v>0</v>
      </c>
      <c r="T77" s="88">
        <f>SUMIFS('Oct Receipts Data'!P:P,'Oct Receipts Data'!$B:$B,$B77)+SUMIFS('Oct Receipts Data'!P:P,'Oct Receipts Data'!$B:$B,$A77)</f>
        <v>0</v>
      </c>
      <c r="U77" s="88">
        <f>SUMIFS('Oct Receipts Data'!Q:Q,'Oct Receipts Data'!$B:$B,$B77)+SUMIFS('Oct Receipts Data'!Q:Q,'Oct Receipts Data'!$B:$B,$A77)</f>
        <v>0</v>
      </c>
      <c r="V77" s="88">
        <f>SUMIFS('Oct Receipts Data'!R:R,'Oct Receipts Data'!$B:$B,$B77)+SUMIFS('Oct Receipts Data'!R:R,'Oct Receipts Data'!$B:$B,$A77)</f>
        <v>0</v>
      </c>
      <c r="W77" s="88">
        <f>SUMIFS('Oct Receipts Data'!S:S,'Oct Receipts Data'!$B:$B,$B77)+SUMIFS('Oct Receipts Data'!S:S,'Oct Receipts Data'!$B:$B,$A77)</f>
        <v>0</v>
      </c>
      <c r="X77" s="88">
        <f>SUMIFS('Oct Receipts Data'!T:T,'Oct Receipts Data'!$B:$B,$B77)+SUMIFS('Oct Receipts Data'!T:T,'Oct Receipts Data'!$B:$B,$A77)</f>
        <v>386.64</v>
      </c>
      <c r="Y77" s="88">
        <f>SUMIFS('Oct Receipts Data'!U:U,'Oct Receipts Data'!$B:$B,$B77)+SUMIFS('Oct Receipts Data'!U:U,'Oct Receipts Data'!$B:$B,$A77)</f>
        <v>2322.94</v>
      </c>
      <c r="Z77" s="88">
        <f>SUMIFS('Oct Receipts Data'!V:V,'Oct Receipts Data'!$B:$B,$B77)+SUMIFS('Oct Receipts Data'!V:V,'Oct Receipts Data'!$B:$B,$A77)</f>
        <v>513.04</v>
      </c>
      <c r="AA77" s="88">
        <f>SUMIFS('Oct Receipts Data'!W:W,'Oct Receipts Data'!$B:$B,$B77)+SUMIFS('Oct Receipts Data'!W:W,'Oct Receipts Data'!$B:$B,$A77)</f>
        <v>174177.79</v>
      </c>
      <c r="AB77" s="88">
        <f>SUMIFS('Oct Receipts Data'!X:X,'Oct Receipts Data'!$B:$B,$B77)+SUMIFS('Oct Receipts Data'!X:X,'Oct Receipts Data'!$B:$B,$A77)</f>
        <v>43645.2</v>
      </c>
      <c r="AC77" s="88">
        <f>SUMIFS('Oct Receipts Data'!Y:Y,'Oct Receipts Data'!$B:$B,$B77)+SUMIFS('Oct Receipts Data'!Y:Y,'Oct Receipts Data'!$B:$B,$A77)</f>
        <v>0</v>
      </c>
      <c r="AD77" s="88">
        <f>SUMIFS('Oct Receipts Data'!Z:Z,'Oct Receipts Data'!$B:$B,$B77)+SUMIFS('Oct Receipts Data'!Z:Z,'Oct Receipts Data'!$B:$B,$A77)</f>
        <v>107.76</v>
      </c>
      <c r="AE77" s="88">
        <f>SUMIFS('Oct Receipts Data'!AA:AA,'Oct Receipts Data'!$B:$B,$B77)+SUMIFS('Oct Receipts Data'!AA:AA,'Oct Receipts Data'!$B:$B,$A77)</f>
        <v>0</v>
      </c>
      <c r="AF77" s="88">
        <f>SUMIFS('Oct Receipts Data'!AB:AB,'Oct Receipts Data'!$B:$B,$B77)+SUMIFS('Oct Receipts Data'!AB:AB,'Oct Receipts Data'!$B:$B,$A77)</f>
        <v>0</v>
      </c>
      <c r="AG77" s="88">
        <f>SUMIFS('Oct Receipts Data'!AC:AC,'Oct Receipts Data'!$B:$B,$B77)+SUMIFS('Oct Receipts Data'!AC:AC,'Oct Receipts Data'!$B:$B,$A77)</f>
        <v>0</v>
      </c>
      <c r="AH77" s="88">
        <f>SUMIFS('Oct Receipts Data'!AD:AD,'Oct Receipts Data'!$B:$B,$B77)+SUMIFS('Oct Receipts Data'!AD:AD,'Oct Receipts Data'!$B:$B,$A77)</f>
        <v>0</v>
      </c>
      <c r="AI77" s="88">
        <f>SUMIFS('Oct Receipts Data'!AE:AE,'Oct Receipts Data'!$B:$B,$B77)+SUMIFS('Oct Receipts Data'!AE:AE,'Oct Receipts Data'!$B:$B,$A77)</f>
        <v>0</v>
      </c>
      <c r="AJ77" s="88">
        <f>SUMIFS('Oct Receipts Data'!AF:AF,'Oct Receipts Data'!$B:$B,$B77)+SUMIFS('Oct Receipts Data'!AF:AF,'Oct Receipts Data'!$B:$B,$A77)</f>
        <v>171798.83</v>
      </c>
      <c r="AK77" s="88">
        <f>SUMIFS('Oct Receipts Data'!AG:AG,'Oct Receipts Data'!$B:$B,$B77)+SUMIFS('Oct Receipts Data'!AG:AG,'Oct Receipts Data'!$B:$B,$A77)</f>
        <v>0</v>
      </c>
    </row>
    <row r="78" spans="1:37" ht="13.8" outlineLevel="1">
      <c r="A78" s="86"/>
      <c r="B78" s="130" t="s">
        <v>62</v>
      </c>
      <c r="C78" s="88">
        <v>741168</v>
      </c>
      <c r="D78" s="80">
        <f>SUMIFS('PMT Terms'!C:C,'PMT Terms'!B:B,B78)</f>
        <v>60</v>
      </c>
      <c r="E78" s="89">
        <f t="shared" si="8"/>
        <v>0.9566492482136304</v>
      </c>
      <c r="F78" s="84">
        <f t="shared" si="10"/>
        <v>709037.81</v>
      </c>
      <c r="G78" s="88">
        <f>SUMIFS('Oct Receipts Data'!C:C,'Oct Receipts Data'!$B:$B,$B78)+SUMIFS('Oct Receipts Data'!C:C,'Oct Receipts Data'!$B:$B,$A78)</f>
        <v>10641.3</v>
      </c>
      <c r="H78" s="88">
        <f>SUMIFS('Oct Receipts Data'!D:D,'Oct Receipts Data'!$B:$B,$B78)+SUMIFS('Oct Receipts Data'!D:D,'Oct Receipts Data'!$B:$B,$A78)</f>
        <v>104013.87</v>
      </c>
      <c r="I78" s="88">
        <f>SUMIFS('Oct Receipts Data'!E:E,'Oct Receipts Data'!$B:$B,$B78)+SUMIFS('Oct Receipts Data'!E:E,'Oct Receipts Data'!$B:$B,$A78)</f>
        <v>17948.400000000001</v>
      </c>
      <c r="J78" s="88">
        <f>SUMIFS('Oct Receipts Data'!F:F,'Oct Receipts Data'!$B:$B,$B78)+SUMIFS('Oct Receipts Data'!F:F,'Oct Receipts Data'!$B:$B,$A78)</f>
        <v>0</v>
      </c>
      <c r="K78" s="88">
        <f>SUMIFS('Oct Receipts Data'!G:G,'Oct Receipts Data'!$B:$B,$B78)+SUMIFS('Oct Receipts Data'!G:G,'Oct Receipts Data'!$B:$B,$A78)</f>
        <v>304.5</v>
      </c>
      <c r="L78" s="88">
        <f>SUMIFS('Oct Receipts Data'!H:H,'Oct Receipts Data'!$B:$B,$B78)+SUMIFS('Oct Receipts Data'!H:H,'Oct Receipts Data'!$B:$B,$A78)</f>
        <v>7990.44</v>
      </c>
      <c r="M78" s="88">
        <f>SUMIFS('Oct Receipts Data'!I:I,'Oct Receipts Data'!$B:$B,$B78)+SUMIFS('Oct Receipts Data'!I:I,'Oct Receipts Data'!$B:$B,$A78)</f>
        <v>0</v>
      </c>
      <c r="N78" s="88">
        <f>SUMIFS('Oct Receipts Data'!J:J,'Oct Receipts Data'!$B:$B,$B78)+SUMIFS('Oct Receipts Data'!J:J,'Oct Receipts Data'!$B:$B,$A78)</f>
        <v>29997.08</v>
      </c>
      <c r="O78" s="88">
        <f>SUMIFS('Oct Receipts Data'!K:K,'Oct Receipts Data'!$B:$B,$B78)+SUMIFS('Oct Receipts Data'!K:K,'Oct Receipts Data'!$B:$B,$A78)</f>
        <v>95281.08</v>
      </c>
      <c r="P78" s="88">
        <f>SUMIFS('Oct Receipts Data'!L:L,'Oct Receipts Data'!$B:$B,$B78)+SUMIFS('Oct Receipts Data'!L:L,'Oct Receipts Data'!$B:$B,$A78)</f>
        <v>4257.3599999999997</v>
      </c>
      <c r="Q78" s="88">
        <f>SUMIFS('Oct Receipts Data'!M:M,'Oct Receipts Data'!$B:$B,$B78)+SUMIFS('Oct Receipts Data'!M:M,'Oct Receipts Data'!$B:$B,$A78)</f>
        <v>0</v>
      </c>
      <c r="R78" s="88">
        <f>SUMIFS('Oct Receipts Data'!N:N,'Oct Receipts Data'!$B:$B,$B78)+SUMIFS('Oct Receipts Data'!N:N,'Oct Receipts Data'!$B:$B,$A78)</f>
        <v>0</v>
      </c>
      <c r="S78" s="88">
        <f>SUMIFS('Oct Receipts Data'!O:O,'Oct Receipts Data'!$B:$B,$B78)+SUMIFS('Oct Receipts Data'!O:O,'Oct Receipts Data'!$B:$B,$A78)</f>
        <v>0</v>
      </c>
      <c r="T78" s="88">
        <f>SUMIFS('Oct Receipts Data'!P:P,'Oct Receipts Data'!$B:$B,$B78)+SUMIFS('Oct Receipts Data'!P:P,'Oct Receipts Data'!$B:$B,$A78)</f>
        <v>0</v>
      </c>
      <c r="U78" s="88">
        <f>SUMIFS('Oct Receipts Data'!Q:Q,'Oct Receipts Data'!$B:$B,$B78)+SUMIFS('Oct Receipts Data'!Q:Q,'Oct Receipts Data'!$B:$B,$A78)</f>
        <v>101775.7</v>
      </c>
      <c r="V78" s="88">
        <f>SUMIFS('Oct Receipts Data'!R:R,'Oct Receipts Data'!$B:$B,$B78)+SUMIFS('Oct Receipts Data'!R:R,'Oct Receipts Data'!$B:$B,$A78)</f>
        <v>498.96</v>
      </c>
      <c r="W78" s="88">
        <f>SUMIFS('Oct Receipts Data'!S:S,'Oct Receipts Data'!$B:$B,$B78)+SUMIFS('Oct Receipts Data'!S:S,'Oct Receipts Data'!$B:$B,$A78)</f>
        <v>59.76</v>
      </c>
      <c r="X78" s="88">
        <f>SUMIFS('Oct Receipts Data'!T:T,'Oct Receipts Data'!$B:$B,$B78)+SUMIFS('Oct Receipts Data'!T:T,'Oct Receipts Data'!$B:$B,$A78)</f>
        <v>65.099999999999994</v>
      </c>
      <c r="Y78" s="88">
        <f>SUMIFS('Oct Receipts Data'!U:U,'Oct Receipts Data'!$B:$B,$B78)+SUMIFS('Oct Receipts Data'!U:U,'Oct Receipts Data'!$B:$B,$A78)</f>
        <v>269</v>
      </c>
      <c r="Z78" s="88">
        <f>SUMIFS('Oct Receipts Data'!V:V,'Oct Receipts Data'!$B:$B,$B78)+SUMIFS('Oct Receipts Data'!V:V,'Oct Receipts Data'!$B:$B,$A78)</f>
        <v>0</v>
      </c>
      <c r="AA78" s="88">
        <f>SUMIFS('Oct Receipts Data'!W:W,'Oct Receipts Data'!$B:$B,$B78)+SUMIFS('Oct Receipts Data'!W:W,'Oct Receipts Data'!$B:$B,$A78)</f>
        <v>121980.17</v>
      </c>
      <c r="AB78" s="88">
        <f>SUMIFS('Oct Receipts Data'!X:X,'Oct Receipts Data'!$B:$B,$B78)+SUMIFS('Oct Receipts Data'!X:X,'Oct Receipts Data'!$B:$B,$A78)</f>
        <v>156743.94</v>
      </c>
      <c r="AC78" s="88">
        <f>SUMIFS('Oct Receipts Data'!Y:Y,'Oct Receipts Data'!$B:$B,$B78)+SUMIFS('Oct Receipts Data'!Y:Y,'Oct Receipts Data'!$B:$B,$A78)</f>
        <v>68.760000000000005</v>
      </c>
      <c r="AD78" s="88">
        <f>SUMIFS('Oct Receipts Data'!Z:Z,'Oct Receipts Data'!$B:$B,$B78)+SUMIFS('Oct Receipts Data'!Z:Z,'Oct Receipts Data'!$B:$B,$A78)</f>
        <v>364.38</v>
      </c>
      <c r="AE78" s="88">
        <f>SUMIFS('Oct Receipts Data'!AA:AA,'Oct Receipts Data'!$B:$B,$B78)+SUMIFS('Oct Receipts Data'!AA:AA,'Oct Receipts Data'!$B:$B,$A78)</f>
        <v>0</v>
      </c>
      <c r="AF78" s="88">
        <f>SUMIFS('Oct Receipts Data'!AB:AB,'Oct Receipts Data'!$B:$B,$B78)+SUMIFS('Oct Receipts Data'!AB:AB,'Oct Receipts Data'!$B:$B,$A78)</f>
        <v>161.4</v>
      </c>
      <c r="AG78" s="88">
        <f>SUMIFS('Oct Receipts Data'!AC:AC,'Oct Receipts Data'!$B:$B,$B78)+SUMIFS('Oct Receipts Data'!AC:AC,'Oct Receipts Data'!$B:$B,$A78)</f>
        <v>0</v>
      </c>
      <c r="AH78" s="88">
        <f>SUMIFS('Oct Receipts Data'!AD:AD,'Oct Receipts Data'!$B:$B,$B78)+SUMIFS('Oct Receipts Data'!AD:AD,'Oct Receipts Data'!$B:$B,$A78)</f>
        <v>0</v>
      </c>
      <c r="AI78" s="88">
        <f>SUMIFS('Oct Receipts Data'!AE:AE,'Oct Receipts Data'!$B:$B,$B78)+SUMIFS('Oct Receipts Data'!AE:AE,'Oct Receipts Data'!$B:$B,$A78)</f>
        <v>46508.89</v>
      </c>
      <c r="AJ78" s="88">
        <f>SUMIFS('Oct Receipts Data'!AF:AF,'Oct Receipts Data'!$B:$B,$B78)+SUMIFS('Oct Receipts Data'!AF:AF,'Oct Receipts Data'!$B:$B,$A78)</f>
        <v>6858</v>
      </c>
      <c r="AK78" s="88">
        <f>SUMIFS('Oct Receipts Data'!AG:AG,'Oct Receipts Data'!$B:$B,$B78)+SUMIFS('Oct Receipts Data'!AG:AG,'Oct Receipts Data'!$B:$B,$A78)</f>
        <v>3249.72</v>
      </c>
    </row>
    <row r="79" spans="1:37" ht="13.8" outlineLevel="1">
      <c r="A79" s="86"/>
      <c r="B79" s="130" t="s">
        <v>77</v>
      </c>
      <c r="C79" s="88">
        <v>1130649</v>
      </c>
      <c r="D79" s="80">
        <f>SUMIFS('PMT Terms'!C:C,'PMT Terms'!B:B,B79)</f>
        <v>60</v>
      </c>
      <c r="E79" s="89">
        <f t="shared" si="8"/>
        <v>0.62696155040158352</v>
      </c>
      <c r="F79" s="84">
        <f t="shared" si="10"/>
        <v>708873.45000000007</v>
      </c>
      <c r="G79" s="88">
        <f>SUMIFS('Oct Receipts Data'!C:C,'Oct Receipts Data'!$B:$B,$B79)+SUMIFS('Oct Receipts Data'!C:C,'Oct Receipts Data'!$B:$B,$A79)</f>
        <v>35252.07</v>
      </c>
      <c r="H79" s="88">
        <f>SUMIFS('Oct Receipts Data'!D:D,'Oct Receipts Data'!$B:$B,$B79)+SUMIFS('Oct Receipts Data'!D:D,'Oct Receipts Data'!$B:$B,$A79)</f>
        <v>10545.95</v>
      </c>
      <c r="I79" s="88">
        <f>SUMIFS('Oct Receipts Data'!E:E,'Oct Receipts Data'!$B:$B,$B79)+SUMIFS('Oct Receipts Data'!E:E,'Oct Receipts Data'!$B:$B,$A79)</f>
        <v>1116.57</v>
      </c>
      <c r="J79" s="88">
        <f>SUMIFS('Oct Receipts Data'!F:F,'Oct Receipts Data'!$B:$B,$B79)+SUMIFS('Oct Receipts Data'!F:F,'Oct Receipts Data'!$B:$B,$A79)</f>
        <v>177.29</v>
      </c>
      <c r="K79" s="88">
        <f>SUMIFS('Oct Receipts Data'!G:G,'Oct Receipts Data'!$B:$B,$B79)+SUMIFS('Oct Receipts Data'!G:G,'Oct Receipts Data'!$B:$B,$A79)</f>
        <v>0</v>
      </c>
      <c r="L79" s="88">
        <f>SUMIFS('Oct Receipts Data'!H:H,'Oct Receipts Data'!$B:$B,$B79)+SUMIFS('Oct Receipts Data'!H:H,'Oct Receipts Data'!$B:$B,$A79)</f>
        <v>116002.73</v>
      </c>
      <c r="M79" s="88">
        <f>SUMIFS('Oct Receipts Data'!I:I,'Oct Receipts Data'!$B:$B,$B79)+SUMIFS('Oct Receipts Data'!I:I,'Oct Receipts Data'!$B:$B,$A79)</f>
        <v>46436.09</v>
      </c>
      <c r="N79" s="88">
        <f>SUMIFS('Oct Receipts Data'!J:J,'Oct Receipts Data'!$B:$B,$B79)+SUMIFS('Oct Receipts Data'!J:J,'Oct Receipts Data'!$B:$B,$A79)</f>
        <v>3684.48</v>
      </c>
      <c r="O79" s="88">
        <f>SUMIFS('Oct Receipts Data'!K:K,'Oct Receipts Data'!$B:$B,$B79)+SUMIFS('Oct Receipts Data'!K:K,'Oct Receipts Data'!$B:$B,$A79)</f>
        <v>111137.88</v>
      </c>
      <c r="P79" s="88">
        <f>SUMIFS('Oct Receipts Data'!L:L,'Oct Receipts Data'!$B:$B,$B79)+SUMIFS('Oct Receipts Data'!L:L,'Oct Receipts Data'!$B:$B,$A79)</f>
        <v>4954.21</v>
      </c>
      <c r="Q79" s="88">
        <f>SUMIFS('Oct Receipts Data'!M:M,'Oct Receipts Data'!$B:$B,$B79)+SUMIFS('Oct Receipts Data'!M:M,'Oct Receipts Data'!$B:$B,$A79)</f>
        <v>4044.03</v>
      </c>
      <c r="R79" s="88">
        <f>SUMIFS('Oct Receipts Data'!N:N,'Oct Receipts Data'!$B:$B,$B79)+SUMIFS('Oct Receipts Data'!N:N,'Oct Receipts Data'!$B:$B,$A79)</f>
        <v>348.95</v>
      </c>
      <c r="S79" s="88">
        <f>SUMIFS('Oct Receipts Data'!O:O,'Oct Receipts Data'!$B:$B,$B79)+SUMIFS('Oct Receipts Data'!O:O,'Oct Receipts Data'!$B:$B,$A79)</f>
        <v>406.86</v>
      </c>
      <c r="T79" s="88">
        <f>SUMIFS('Oct Receipts Data'!P:P,'Oct Receipts Data'!$B:$B,$B79)+SUMIFS('Oct Receipts Data'!P:P,'Oct Receipts Data'!$B:$B,$A79)</f>
        <v>13296.9</v>
      </c>
      <c r="U79" s="88">
        <f>SUMIFS('Oct Receipts Data'!Q:Q,'Oct Receipts Data'!$B:$B,$B79)+SUMIFS('Oct Receipts Data'!Q:Q,'Oct Receipts Data'!$B:$B,$A79)</f>
        <v>16869.57</v>
      </c>
      <c r="V79" s="88">
        <f>SUMIFS('Oct Receipts Data'!R:R,'Oct Receipts Data'!$B:$B,$B79)+SUMIFS('Oct Receipts Data'!R:R,'Oct Receipts Data'!$B:$B,$A79)</f>
        <v>1088.82</v>
      </c>
      <c r="W79" s="88">
        <f>SUMIFS('Oct Receipts Data'!S:S,'Oct Receipts Data'!$B:$B,$B79)+SUMIFS('Oct Receipts Data'!S:S,'Oct Receipts Data'!$B:$B,$A79)</f>
        <v>11138.9</v>
      </c>
      <c r="X79" s="88">
        <f>SUMIFS('Oct Receipts Data'!T:T,'Oct Receipts Data'!$B:$B,$B79)+SUMIFS('Oct Receipts Data'!T:T,'Oct Receipts Data'!$B:$B,$A79)</f>
        <v>0</v>
      </c>
      <c r="Y79" s="88">
        <f>SUMIFS('Oct Receipts Data'!U:U,'Oct Receipts Data'!$B:$B,$B79)+SUMIFS('Oct Receipts Data'!U:U,'Oct Receipts Data'!$B:$B,$A79)</f>
        <v>5158.3599999999997</v>
      </c>
      <c r="Z79" s="88">
        <f>SUMIFS('Oct Receipts Data'!V:V,'Oct Receipts Data'!$B:$B,$B79)+SUMIFS('Oct Receipts Data'!V:V,'Oct Receipts Data'!$B:$B,$A79)</f>
        <v>26522.12</v>
      </c>
      <c r="AA79" s="88">
        <f>SUMIFS('Oct Receipts Data'!W:W,'Oct Receipts Data'!$B:$B,$B79)+SUMIFS('Oct Receipts Data'!W:W,'Oct Receipts Data'!$B:$B,$A79)</f>
        <v>125.84</v>
      </c>
      <c r="AB79" s="88">
        <f>SUMIFS('Oct Receipts Data'!X:X,'Oct Receipts Data'!$B:$B,$B79)+SUMIFS('Oct Receipts Data'!X:X,'Oct Receipts Data'!$B:$B,$A79)</f>
        <v>1097.4100000000001</v>
      </c>
      <c r="AC79" s="88">
        <f>SUMIFS('Oct Receipts Data'!Y:Y,'Oct Receipts Data'!$B:$B,$B79)+SUMIFS('Oct Receipts Data'!Y:Y,'Oct Receipts Data'!$B:$B,$A79)</f>
        <v>0</v>
      </c>
      <c r="AD79" s="88">
        <f>SUMIFS('Oct Receipts Data'!Z:Z,'Oct Receipts Data'!$B:$B,$B79)+SUMIFS('Oct Receipts Data'!Z:Z,'Oct Receipts Data'!$B:$B,$A79)</f>
        <v>2987.16</v>
      </c>
      <c r="AE79" s="88">
        <f>SUMIFS('Oct Receipts Data'!AA:AA,'Oct Receipts Data'!$B:$B,$B79)+SUMIFS('Oct Receipts Data'!AA:AA,'Oct Receipts Data'!$B:$B,$A79)</f>
        <v>8465.2199999999993</v>
      </c>
      <c r="AF79" s="88">
        <f>SUMIFS('Oct Receipts Data'!AB:AB,'Oct Receipts Data'!$B:$B,$B79)+SUMIFS('Oct Receipts Data'!AB:AB,'Oct Receipts Data'!$B:$B,$A79)</f>
        <v>4794.1000000000004</v>
      </c>
      <c r="AG79" s="88">
        <f>SUMIFS('Oct Receipts Data'!AC:AC,'Oct Receipts Data'!$B:$B,$B79)+SUMIFS('Oct Receipts Data'!AC:AC,'Oct Receipts Data'!$B:$B,$A79)</f>
        <v>39270.15</v>
      </c>
      <c r="AH79" s="88">
        <f>SUMIFS('Oct Receipts Data'!AD:AD,'Oct Receipts Data'!$B:$B,$B79)+SUMIFS('Oct Receipts Data'!AD:AD,'Oct Receipts Data'!$B:$B,$A79)</f>
        <v>54353.7</v>
      </c>
      <c r="AI79" s="88">
        <f>SUMIFS('Oct Receipts Data'!AE:AE,'Oct Receipts Data'!$B:$B,$B79)+SUMIFS('Oct Receipts Data'!AE:AE,'Oct Receipts Data'!$B:$B,$A79)</f>
        <v>80505.990000000005</v>
      </c>
      <c r="AJ79" s="88">
        <f>SUMIFS('Oct Receipts Data'!AF:AF,'Oct Receipts Data'!$B:$B,$B79)+SUMIFS('Oct Receipts Data'!AF:AF,'Oct Receipts Data'!$B:$B,$A79)</f>
        <v>108966.7</v>
      </c>
      <c r="AK79" s="88">
        <f>SUMIFS('Oct Receipts Data'!AG:AG,'Oct Receipts Data'!$B:$B,$B79)+SUMIFS('Oct Receipts Data'!AG:AG,'Oct Receipts Data'!$B:$B,$A79)</f>
        <v>125.4</v>
      </c>
    </row>
    <row r="80" spans="1:37" ht="13.8" outlineLevel="1">
      <c r="A80" s="86"/>
      <c r="B80" s="130" t="s">
        <v>203</v>
      </c>
      <c r="C80" s="88">
        <v>749169</v>
      </c>
      <c r="D80" s="80">
        <f>SUMIFS('PMT Terms'!C:C,'PMT Terms'!B:B,B80)</f>
        <v>10</v>
      </c>
      <c r="E80" s="89">
        <f t="shared" si="8"/>
        <v>0.93942958130942422</v>
      </c>
      <c r="F80" s="84">
        <f t="shared" si="10"/>
        <v>703791.52</v>
      </c>
      <c r="G80" s="88">
        <f>SUMIFS('Oct Receipts Data'!C:C,'Oct Receipts Data'!$B:$B,$B80)+SUMIFS('Oct Receipts Data'!C:C,'Oct Receipts Data'!$B:$B,$A80)</f>
        <v>275351.05</v>
      </c>
      <c r="H80" s="88">
        <f>SUMIFS('Oct Receipts Data'!D:D,'Oct Receipts Data'!$B:$B,$B80)+SUMIFS('Oct Receipts Data'!D:D,'Oct Receipts Data'!$B:$B,$A80)</f>
        <v>0</v>
      </c>
      <c r="I80" s="88">
        <f>SUMIFS('Oct Receipts Data'!E:E,'Oct Receipts Data'!$B:$B,$B80)+SUMIFS('Oct Receipts Data'!E:E,'Oct Receipts Data'!$B:$B,$A80)</f>
        <v>0</v>
      </c>
      <c r="J80" s="88">
        <f>SUMIFS('Oct Receipts Data'!F:F,'Oct Receipts Data'!$B:$B,$B80)+SUMIFS('Oct Receipts Data'!F:F,'Oct Receipts Data'!$B:$B,$A80)</f>
        <v>0</v>
      </c>
      <c r="K80" s="88">
        <f>SUMIFS('Oct Receipts Data'!G:G,'Oct Receipts Data'!$B:$B,$B80)+SUMIFS('Oct Receipts Data'!G:G,'Oct Receipts Data'!$B:$B,$A80)</f>
        <v>0</v>
      </c>
      <c r="L80" s="88">
        <f>SUMIFS('Oct Receipts Data'!H:H,'Oct Receipts Data'!$B:$B,$B80)+SUMIFS('Oct Receipts Data'!H:H,'Oct Receipts Data'!$B:$B,$A80)</f>
        <v>0</v>
      </c>
      <c r="M80" s="88">
        <f>SUMIFS('Oct Receipts Data'!I:I,'Oct Receipts Data'!$B:$B,$B80)+SUMIFS('Oct Receipts Data'!I:I,'Oct Receipts Data'!$B:$B,$A80)</f>
        <v>0</v>
      </c>
      <c r="N80" s="88">
        <f>SUMIFS('Oct Receipts Data'!J:J,'Oct Receipts Data'!$B:$B,$B80)+SUMIFS('Oct Receipts Data'!J:J,'Oct Receipts Data'!$B:$B,$A80)</f>
        <v>0</v>
      </c>
      <c r="O80" s="88">
        <f>SUMIFS('Oct Receipts Data'!K:K,'Oct Receipts Data'!$B:$B,$B80)+SUMIFS('Oct Receipts Data'!K:K,'Oct Receipts Data'!$B:$B,$A80)</f>
        <v>0</v>
      </c>
      <c r="P80" s="88">
        <f>SUMIFS('Oct Receipts Data'!L:L,'Oct Receipts Data'!$B:$B,$B80)+SUMIFS('Oct Receipts Data'!L:L,'Oct Receipts Data'!$B:$B,$A80)</f>
        <v>0</v>
      </c>
      <c r="Q80" s="88">
        <f>SUMIFS('Oct Receipts Data'!M:M,'Oct Receipts Data'!$B:$B,$B80)+SUMIFS('Oct Receipts Data'!M:M,'Oct Receipts Data'!$B:$B,$A80)</f>
        <v>0</v>
      </c>
      <c r="R80" s="88">
        <f>SUMIFS('Oct Receipts Data'!N:N,'Oct Receipts Data'!$B:$B,$B80)+SUMIFS('Oct Receipts Data'!N:N,'Oct Receipts Data'!$B:$B,$A80)</f>
        <v>0</v>
      </c>
      <c r="S80" s="88">
        <f>SUMIFS('Oct Receipts Data'!O:O,'Oct Receipts Data'!$B:$B,$B80)+SUMIFS('Oct Receipts Data'!O:O,'Oct Receipts Data'!$B:$B,$A80)</f>
        <v>0</v>
      </c>
      <c r="T80" s="88">
        <f>SUMIFS('Oct Receipts Data'!P:P,'Oct Receipts Data'!$B:$B,$B80)+SUMIFS('Oct Receipts Data'!P:P,'Oct Receipts Data'!$B:$B,$A80)</f>
        <v>104978.85</v>
      </c>
      <c r="U80" s="88">
        <f>SUMIFS('Oct Receipts Data'!Q:Q,'Oct Receipts Data'!$B:$B,$B80)+SUMIFS('Oct Receipts Data'!Q:Q,'Oct Receipts Data'!$B:$B,$A80)</f>
        <v>96.72</v>
      </c>
      <c r="V80" s="88">
        <f>SUMIFS('Oct Receipts Data'!R:R,'Oct Receipts Data'!$B:$B,$B80)+SUMIFS('Oct Receipts Data'!R:R,'Oct Receipts Data'!$B:$B,$A80)</f>
        <v>0</v>
      </c>
      <c r="W80" s="88">
        <f>SUMIFS('Oct Receipts Data'!S:S,'Oct Receipts Data'!$B:$B,$B80)+SUMIFS('Oct Receipts Data'!S:S,'Oct Receipts Data'!$B:$B,$A80)</f>
        <v>0</v>
      </c>
      <c r="X80" s="88">
        <f>SUMIFS('Oct Receipts Data'!T:T,'Oct Receipts Data'!$B:$B,$B80)+SUMIFS('Oct Receipts Data'!T:T,'Oct Receipts Data'!$B:$B,$A80)</f>
        <v>0</v>
      </c>
      <c r="Y80" s="88">
        <f>SUMIFS('Oct Receipts Data'!U:U,'Oct Receipts Data'!$B:$B,$B80)+SUMIFS('Oct Receipts Data'!U:U,'Oct Receipts Data'!$B:$B,$A80)</f>
        <v>0</v>
      </c>
      <c r="Z80" s="88">
        <f>SUMIFS('Oct Receipts Data'!V:V,'Oct Receipts Data'!$B:$B,$B80)+SUMIFS('Oct Receipts Data'!V:V,'Oct Receipts Data'!$B:$B,$A80)</f>
        <v>0</v>
      </c>
      <c r="AA80" s="88">
        <f>SUMIFS('Oct Receipts Data'!W:W,'Oct Receipts Data'!$B:$B,$B80)+SUMIFS('Oct Receipts Data'!W:W,'Oct Receipts Data'!$B:$B,$A80)</f>
        <v>0</v>
      </c>
      <c r="AB80" s="88">
        <f>SUMIFS('Oct Receipts Data'!X:X,'Oct Receipts Data'!$B:$B,$B80)+SUMIFS('Oct Receipts Data'!X:X,'Oct Receipts Data'!$B:$B,$A80)</f>
        <v>0</v>
      </c>
      <c r="AC80" s="88">
        <f>SUMIFS('Oct Receipts Data'!Y:Y,'Oct Receipts Data'!$B:$B,$B80)+SUMIFS('Oct Receipts Data'!Y:Y,'Oct Receipts Data'!$B:$B,$A80)</f>
        <v>0</v>
      </c>
      <c r="AD80" s="88">
        <f>SUMIFS('Oct Receipts Data'!Z:Z,'Oct Receipts Data'!$B:$B,$B80)+SUMIFS('Oct Receipts Data'!Z:Z,'Oct Receipts Data'!$B:$B,$A80)</f>
        <v>321754.5</v>
      </c>
      <c r="AE80" s="88">
        <f>SUMIFS('Oct Receipts Data'!AA:AA,'Oct Receipts Data'!$B:$B,$B80)+SUMIFS('Oct Receipts Data'!AA:AA,'Oct Receipts Data'!$B:$B,$A80)</f>
        <v>0</v>
      </c>
      <c r="AF80" s="88">
        <f>SUMIFS('Oct Receipts Data'!AB:AB,'Oct Receipts Data'!$B:$B,$B80)+SUMIFS('Oct Receipts Data'!AB:AB,'Oct Receipts Data'!$B:$B,$A80)</f>
        <v>0</v>
      </c>
      <c r="AG80" s="88">
        <f>SUMIFS('Oct Receipts Data'!AC:AC,'Oct Receipts Data'!$B:$B,$B80)+SUMIFS('Oct Receipts Data'!AC:AC,'Oct Receipts Data'!$B:$B,$A80)</f>
        <v>0</v>
      </c>
      <c r="AH80" s="88">
        <f>SUMIFS('Oct Receipts Data'!AD:AD,'Oct Receipts Data'!$B:$B,$B80)+SUMIFS('Oct Receipts Data'!AD:AD,'Oct Receipts Data'!$B:$B,$A80)</f>
        <v>0</v>
      </c>
      <c r="AI80" s="88">
        <f>SUMIFS('Oct Receipts Data'!AE:AE,'Oct Receipts Data'!$B:$B,$B80)+SUMIFS('Oct Receipts Data'!AE:AE,'Oct Receipts Data'!$B:$B,$A80)</f>
        <v>0</v>
      </c>
      <c r="AJ80" s="88">
        <f>SUMIFS('Oct Receipts Data'!AF:AF,'Oct Receipts Data'!$B:$B,$B80)+SUMIFS('Oct Receipts Data'!AF:AF,'Oct Receipts Data'!$B:$B,$A80)</f>
        <v>0</v>
      </c>
      <c r="AK80" s="88">
        <f>SUMIFS('Oct Receipts Data'!AG:AG,'Oct Receipts Data'!$B:$B,$B80)+SUMIFS('Oct Receipts Data'!AG:AG,'Oct Receipts Data'!$B:$B,$A80)</f>
        <v>1610.4</v>
      </c>
    </row>
    <row r="81" spans="1:37" ht="13.8" outlineLevel="1">
      <c r="A81" s="86"/>
      <c r="B81" s="130" t="s">
        <v>536</v>
      </c>
      <c r="C81" s="88">
        <v>411029</v>
      </c>
      <c r="D81" s="80">
        <f>SUMIFS('PMT Terms'!C:C,'PMT Terms'!B:B,B81)</f>
        <v>30</v>
      </c>
      <c r="E81" s="89">
        <f t="shared" si="8"/>
        <v>1.5129290147410526</v>
      </c>
      <c r="F81" s="84">
        <f t="shared" si="10"/>
        <v>621857.70000000007</v>
      </c>
      <c r="G81" s="88">
        <f>SUMIFS('Oct Receipts Data'!C:C,'Oct Receipts Data'!$B:$B,$B81)+SUMIFS('Oct Receipts Data'!C:C,'Oct Receipts Data'!$B:$B,$A81)</f>
        <v>68230.8</v>
      </c>
      <c r="H81" s="88">
        <f>SUMIFS('Oct Receipts Data'!D:D,'Oct Receipts Data'!$B:$B,$B81)+SUMIFS('Oct Receipts Data'!D:D,'Oct Receipts Data'!$B:$B,$A81)</f>
        <v>30370.83</v>
      </c>
      <c r="I81" s="88">
        <f>SUMIFS('Oct Receipts Data'!E:E,'Oct Receipts Data'!$B:$B,$B81)+SUMIFS('Oct Receipts Data'!E:E,'Oct Receipts Data'!$B:$B,$A81)</f>
        <v>1004.4</v>
      </c>
      <c r="J81" s="88">
        <f>SUMIFS('Oct Receipts Data'!F:F,'Oct Receipts Data'!$B:$B,$B81)+SUMIFS('Oct Receipts Data'!F:F,'Oct Receipts Data'!$B:$B,$A81)</f>
        <v>789.66</v>
      </c>
      <c r="K81" s="88">
        <f>SUMIFS('Oct Receipts Data'!G:G,'Oct Receipts Data'!$B:$B,$B81)+SUMIFS('Oct Receipts Data'!G:G,'Oct Receipts Data'!$B:$B,$A81)</f>
        <v>2511.48</v>
      </c>
      <c r="L81" s="88">
        <f>SUMIFS('Oct Receipts Data'!H:H,'Oct Receipts Data'!$B:$B,$B81)+SUMIFS('Oct Receipts Data'!H:H,'Oct Receipts Data'!$B:$B,$A81)</f>
        <v>1778.4</v>
      </c>
      <c r="M81" s="88">
        <f>SUMIFS('Oct Receipts Data'!I:I,'Oct Receipts Data'!$B:$B,$B81)+SUMIFS('Oct Receipts Data'!I:I,'Oct Receipts Data'!$B:$B,$A81)</f>
        <v>0</v>
      </c>
      <c r="N81" s="88">
        <f>SUMIFS('Oct Receipts Data'!J:J,'Oct Receipts Data'!$B:$B,$B81)+SUMIFS('Oct Receipts Data'!J:J,'Oct Receipts Data'!$B:$B,$A81)</f>
        <v>43095.46</v>
      </c>
      <c r="O81" s="88">
        <f>SUMIFS('Oct Receipts Data'!K:K,'Oct Receipts Data'!$B:$B,$B81)+SUMIFS('Oct Receipts Data'!K:K,'Oct Receipts Data'!$B:$B,$A81)</f>
        <v>0</v>
      </c>
      <c r="P81" s="88">
        <f>SUMIFS('Oct Receipts Data'!L:L,'Oct Receipts Data'!$B:$B,$B81)+SUMIFS('Oct Receipts Data'!L:L,'Oct Receipts Data'!$B:$B,$A81)</f>
        <v>399.24</v>
      </c>
      <c r="Q81" s="88">
        <f>SUMIFS('Oct Receipts Data'!M:M,'Oct Receipts Data'!$B:$B,$B81)+SUMIFS('Oct Receipts Data'!M:M,'Oct Receipts Data'!$B:$B,$A81)</f>
        <v>0</v>
      </c>
      <c r="R81" s="88">
        <f>SUMIFS('Oct Receipts Data'!N:N,'Oct Receipts Data'!$B:$B,$B81)+SUMIFS('Oct Receipts Data'!N:N,'Oct Receipts Data'!$B:$B,$A81)</f>
        <v>0</v>
      </c>
      <c r="S81" s="88">
        <f>SUMIFS('Oct Receipts Data'!O:O,'Oct Receipts Data'!$B:$B,$B81)+SUMIFS('Oct Receipts Data'!O:O,'Oct Receipts Data'!$B:$B,$A81)</f>
        <v>0</v>
      </c>
      <c r="T81" s="88">
        <f>SUMIFS('Oct Receipts Data'!P:P,'Oct Receipts Data'!$B:$B,$B81)+SUMIFS('Oct Receipts Data'!P:P,'Oct Receipts Data'!$B:$B,$A81)</f>
        <v>30694.34</v>
      </c>
      <c r="U81" s="88">
        <f>SUMIFS('Oct Receipts Data'!Q:Q,'Oct Receipts Data'!$B:$B,$B81)+SUMIFS('Oct Receipts Data'!Q:Q,'Oct Receipts Data'!$B:$B,$A81)</f>
        <v>0</v>
      </c>
      <c r="V81" s="88">
        <f>SUMIFS('Oct Receipts Data'!R:R,'Oct Receipts Data'!$B:$B,$B81)+SUMIFS('Oct Receipts Data'!R:R,'Oct Receipts Data'!$B:$B,$A81)</f>
        <v>0</v>
      </c>
      <c r="W81" s="88">
        <f>SUMIFS('Oct Receipts Data'!S:S,'Oct Receipts Data'!$B:$B,$B81)+SUMIFS('Oct Receipts Data'!S:S,'Oct Receipts Data'!$B:$B,$A81)</f>
        <v>0</v>
      </c>
      <c r="X81" s="88">
        <f>SUMIFS('Oct Receipts Data'!T:T,'Oct Receipts Data'!$B:$B,$B81)+SUMIFS('Oct Receipts Data'!T:T,'Oct Receipts Data'!$B:$B,$A81)</f>
        <v>34719.440000000002</v>
      </c>
      <c r="Y81" s="88">
        <f>SUMIFS('Oct Receipts Data'!U:U,'Oct Receipts Data'!$B:$B,$B81)+SUMIFS('Oct Receipts Data'!U:U,'Oct Receipts Data'!$B:$B,$A81)</f>
        <v>114600.8</v>
      </c>
      <c r="Z81" s="88">
        <f>SUMIFS('Oct Receipts Data'!V:V,'Oct Receipts Data'!$B:$B,$B81)+SUMIFS('Oct Receipts Data'!V:V,'Oct Receipts Data'!$B:$B,$A81)</f>
        <v>157630.67000000001</v>
      </c>
      <c r="AA81" s="88">
        <f>SUMIFS('Oct Receipts Data'!W:W,'Oct Receipts Data'!$B:$B,$B81)+SUMIFS('Oct Receipts Data'!W:W,'Oct Receipts Data'!$B:$B,$A81)</f>
        <v>999.24</v>
      </c>
      <c r="AB81" s="88">
        <f>SUMIFS('Oct Receipts Data'!X:X,'Oct Receipts Data'!$B:$B,$B81)+SUMIFS('Oct Receipts Data'!X:X,'Oct Receipts Data'!$B:$B,$A81)</f>
        <v>156</v>
      </c>
      <c r="AC81" s="88">
        <f>SUMIFS('Oct Receipts Data'!Y:Y,'Oct Receipts Data'!$B:$B,$B81)+SUMIFS('Oct Receipts Data'!Y:Y,'Oct Receipts Data'!$B:$B,$A81)</f>
        <v>1282.1199999999999</v>
      </c>
      <c r="AD81" s="88">
        <f>SUMIFS('Oct Receipts Data'!Z:Z,'Oct Receipts Data'!$B:$B,$B81)+SUMIFS('Oct Receipts Data'!Z:Z,'Oct Receipts Data'!$B:$B,$A81)</f>
        <v>2540.13</v>
      </c>
      <c r="AE81" s="88">
        <f>SUMIFS('Oct Receipts Data'!AA:AA,'Oct Receipts Data'!$B:$B,$B81)+SUMIFS('Oct Receipts Data'!AA:AA,'Oct Receipts Data'!$B:$B,$A81)</f>
        <v>75823.06</v>
      </c>
      <c r="AF81" s="88">
        <f>SUMIFS('Oct Receipts Data'!AB:AB,'Oct Receipts Data'!$B:$B,$B81)+SUMIFS('Oct Receipts Data'!AB:AB,'Oct Receipts Data'!$B:$B,$A81)</f>
        <v>502.2</v>
      </c>
      <c r="AG81" s="88">
        <f>SUMIFS('Oct Receipts Data'!AC:AC,'Oct Receipts Data'!$B:$B,$B81)+SUMIFS('Oct Receipts Data'!AC:AC,'Oct Receipts Data'!$B:$B,$A81)</f>
        <v>52922.57</v>
      </c>
      <c r="AH81" s="88">
        <f>SUMIFS('Oct Receipts Data'!AD:AD,'Oct Receipts Data'!$B:$B,$B81)+SUMIFS('Oct Receipts Data'!AD:AD,'Oct Receipts Data'!$B:$B,$A81)</f>
        <v>0</v>
      </c>
      <c r="AI81" s="88">
        <f>SUMIFS('Oct Receipts Data'!AE:AE,'Oct Receipts Data'!$B:$B,$B81)+SUMIFS('Oct Receipts Data'!AE:AE,'Oct Receipts Data'!$B:$B,$A81)</f>
        <v>1217.3</v>
      </c>
      <c r="AJ81" s="88">
        <f>SUMIFS('Oct Receipts Data'!AF:AF,'Oct Receipts Data'!$B:$B,$B81)+SUMIFS('Oct Receipts Data'!AF:AF,'Oct Receipts Data'!$B:$B,$A81)</f>
        <v>0</v>
      </c>
      <c r="AK81" s="88">
        <f>SUMIFS('Oct Receipts Data'!AG:AG,'Oct Receipts Data'!$B:$B,$B81)+SUMIFS('Oct Receipts Data'!AG:AG,'Oct Receipts Data'!$B:$B,$A81)</f>
        <v>589.55999999999995</v>
      </c>
    </row>
    <row r="82" spans="1:37" ht="13.8" outlineLevel="1">
      <c r="A82" s="86"/>
      <c r="B82" s="130" t="s">
        <v>107</v>
      </c>
      <c r="C82" s="88">
        <v>775590</v>
      </c>
      <c r="D82" s="80">
        <f>SUMIFS('PMT Terms'!C:C,'PMT Terms'!B:B,B82)</f>
        <v>60</v>
      </c>
      <c r="E82" s="89">
        <f t="shared" si="8"/>
        <v>0.80031693291558681</v>
      </c>
      <c r="F82" s="84">
        <f t="shared" si="10"/>
        <v>620717.80999999994</v>
      </c>
      <c r="G82" s="88">
        <f>SUMIFS('Oct Receipts Data'!C:C,'Oct Receipts Data'!$B:$B,$B82)+SUMIFS('Oct Receipts Data'!C:C,'Oct Receipts Data'!$B:$B,$A82)</f>
        <v>21835.74</v>
      </c>
      <c r="H82" s="88">
        <f>SUMIFS('Oct Receipts Data'!D:D,'Oct Receipts Data'!$B:$B,$B82)+SUMIFS('Oct Receipts Data'!D:D,'Oct Receipts Data'!$B:$B,$A82)</f>
        <v>21367.32</v>
      </c>
      <c r="I82" s="88">
        <f>SUMIFS('Oct Receipts Data'!E:E,'Oct Receipts Data'!$B:$B,$B82)+SUMIFS('Oct Receipts Data'!E:E,'Oct Receipts Data'!$B:$B,$A82)</f>
        <v>43392.22</v>
      </c>
      <c r="J82" s="88">
        <f>SUMIFS('Oct Receipts Data'!F:F,'Oct Receipts Data'!$B:$B,$B82)+SUMIFS('Oct Receipts Data'!F:F,'Oct Receipts Data'!$B:$B,$A82)</f>
        <v>4135.2</v>
      </c>
      <c r="K82" s="88">
        <f>SUMIFS('Oct Receipts Data'!G:G,'Oct Receipts Data'!$B:$B,$B82)+SUMIFS('Oct Receipts Data'!G:G,'Oct Receipts Data'!$B:$B,$A82)</f>
        <v>2390.4</v>
      </c>
      <c r="L82" s="88">
        <f>SUMIFS('Oct Receipts Data'!H:H,'Oct Receipts Data'!$B:$B,$B82)+SUMIFS('Oct Receipts Data'!H:H,'Oct Receipts Data'!$B:$B,$A82)</f>
        <v>11744.7</v>
      </c>
      <c r="M82" s="88">
        <f>SUMIFS('Oct Receipts Data'!I:I,'Oct Receipts Data'!$B:$B,$B82)+SUMIFS('Oct Receipts Data'!I:I,'Oct Receipts Data'!$B:$B,$A82)</f>
        <v>0</v>
      </c>
      <c r="N82" s="88">
        <f>SUMIFS('Oct Receipts Data'!J:J,'Oct Receipts Data'!$B:$B,$B82)+SUMIFS('Oct Receipts Data'!J:J,'Oct Receipts Data'!$B:$B,$A82)</f>
        <v>9247.44</v>
      </c>
      <c r="O82" s="88">
        <f>SUMIFS('Oct Receipts Data'!K:K,'Oct Receipts Data'!$B:$B,$B82)+SUMIFS('Oct Receipts Data'!K:K,'Oct Receipts Data'!$B:$B,$A82)</f>
        <v>1530.5</v>
      </c>
      <c r="P82" s="88">
        <f>SUMIFS('Oct Receipts Data'!L:L,'Oct Receipts Data'!$B:$B,$B82)+SUMIFS('Oct Receipts Data'!L:L,'Oct Receipts Data'!$B:$B,$A82)</f>
        <v>3180</v>
      </c>
      <c r="Q82" s="88">
        <f>SUMIFS('Oct Receipts Data'!M:M,'Oct Receipts Data'!$B:$B,$B82)+SUMIFS('Oct Receipts Data'!M:M,'Oct Receipts Data'!$B:$B,$A82)</f>
        <v>456.94</v>
      </c>
      <c r="R82" s="88">
        <f>SUMIFS('Oct Receipts Data'!N:N,'Oct Receipts Data'!$B:$B,$B82)+SUMIFS('Oct Receipts Data'!N:N,'Oct Receipts Data'!$B:$B,$A82)</f>
        <v>41153.120000000003</v>
      </c>
      <c r="S82" s="88">
        <f>SUMIFS('Oct Receipts Data'!O:O,'Oct Receipts Data'!$B:$B,$B82)+SUMIFS('Oct Receipts Data'!O:O,'Oct Receipts Data'!$B:$B,$A82)</f>
        <v>45817.68</v>
      </c>
      <c r="T82" s="88">
        <f>SUMIFS('Oct Receipts Data'!P:P,'Oct Receipts Data'!$B:$B,$B82)+SUMIFS('Oct Receipts Data'!P:P,'Oct Receipts Data'!$B:$B,$A82)</f>
        <v>17473.32</v>
      </c>
      <c r="U82" s="88">
        <f>SUMIFS('Oct Receipts Data'!Q:Q,'Oct Receipts Data'!$B:$B,$B82)+SUMIFS('Oct Receipts Data'!Q:Q,'Oct Receipts Data'!$B:$B,$A82)</f>
        <v>7724.64</v>
      </c>
      <c r="V82" s="88">
        <f>SUMIFS('Oct Receipts Data'!R:R,'Oct Receipts Data'!$B:$B,$B82)+SUMIFS('Oct Receipts Data'!R:R,'Oct Receipts Data'!$B:$B,$A82)</f>
        <v>0</v>
      </c>
      <c r="W82" s="88">
        <f>SUMIFS('Oct Receipts Data'!S:S,'Oct Receipts Data'!$B:$B,$B82)+SUMIFS('Oct Receipts Data'!S:S,'Oct Receipts Data'!$B:$B,$A82)</f>
        <v>53729.46</v>
      </c>
      <c r="X82" s="88">
        <f>SUMIFS('Oct Receipts Data'!T:T,'Oct Receipts Data'!$B:$B,$B82)+SUMIFS('Oct Receipts Data'!T:T,'Oct Receipts Data'!$B:$B,$A82)</f>
        <v>7767.18</v>
      </c>
      <c r="Y82" s="88">
        <f>SUMIFS('Oct Receipts Data'!U:U,'Oct Receipts Data'!$B:$B,$B82)+SUMIFS('Oct Receipts Data'!U:U,'Oct Receipts Data'!$B:$B,$A82)</f>
        <v>91976.52</v>
      </c>
      <c r="Z82" s="88">
        <f>SUMIFS('Oct Receipts Data'!V:V,'Oct Receipts Data'!$B:$B,$B82)+SUMIFS('Oct Receipts Data'!V:V,'Oct Receipts Data'!$B:$B,$A82)</f>
        <v>29716.28</v>
      </c>
      <c r="AA82" s="88">
        <f>SUMIFS('Oct Receipts Data'!W:W,'Oct Receipts Data'!$B:$B,$B82)+SUMIFS('Oct Receipts Data'!W:W,'Oct Receipts Data'!$B:$B,$A82)</f>
        <v>15406.32</v>
      </c>
      <c r="AB82" s="88">
        <f>SUMIFS('Oct Receipts Data'!X:X,'Oct Receipts Data'!$B:$B,$B82)+SUMIFS('Oct Receipts Data'!X:X,'Oct Receipts Data'!$B:$B,$A82)</f>
        <v>3701.52</v>
      </c>
      <c r="AC82" s="88">
        <f>SUMIFS('Oct Receipts Data'!Y:Y,'Oct Receipts Data'!$B:$B,$B82)+SUMIFS('Oct Receipts Data'!Y:Y,'Oct Receipts Data'!$B:$B,$A82)</f>
        <v>0</v>
      </c>
      <c r="AD82" s="88">
        <f>SUMIFS('Oct Receipts Data'!Z:Z,'Oct Receipts Data'!$B:$B,$B82)+SUMIFS('Oct Receipts Data'!Z:Z,'Oct Receipts Data'!$B:$B,$A82)</f>
        <v>3305.4</v>
      </c>
      <c r="AE82" s="88">
        <f>SUMIFS('Oct Receipts Data'!AA:AA,'Oct Receipts Data'!$B:$B,$B82)+SUMIFS('Oct Receipts Data'!AA:AA,'Oct Receipts Data'!$B:$B,$A82)</f>
        <v>1427.04</v>
      </c>
      <c r="AF82" s="88">
        <f>SUMIFS('Oct Receipts Data'!AB:AB,'Oct Receipts Data'!$B:$B,$B82)+SUMIFS('Oct Receipts Data'!AB:AB,'Oct Receipts Data'!$B:$B,$A82)</f>
        <v>0</v>
      </c>
      <c r="AG82" s="88">
        <f>SUMIFS('Oct Receipts Data'!AC:AC,'Oct Receipts Data'!$B:$B,$B82)+SUMIFS('Oct Receipts Data'!AC:AC,'Oct Receipts Data'!$B:$B,$A82)</f>
        <v>0</v>
      </c>
      <c r="AH82" s="88">
        <f>SUMIFS('Oct Receipts Data'!AD:AD,'Oct Receipts Data'!$B:$B,$B82)+SUMIFS('Oct Receipts Data'!AD:AD,'Oct Receipts Data'!$B:$B,$A82)</f>
        <v>142490.72</v>
      </c>
      <c r="AI82" s="88">
        <f>SUMIFS('Oct Receipts Data'!AE:AE,'Oct Receipts Data'!$B:$B,$B82)+SUMIFS('Oct Receipts Data'!AE:AE,'Oct Receipts Data'!$B:$B,$A82)</f>
        <v>38612.71</v>
      </c>
      <c r="AJ82" s="88">
        <f>SUMIFS('Oct Receipts Data'!AF:AF,'Oct Receipts Data'!$B:$B,$B82)+SUMIFS('Oct Receipts Data'!AF:AF,'Oct Receipts Data'!$B:$B,$A82)</f>
        <v>1135.44</v>
      </c>
      <c r="AK82" s="88">
        <f>SUMIFS('Oct Receipts Data'!AG:AG,'Oct Receipts Data'!$B:$B,$B82)+SUMIFS('Oct Receipts Data'!AG:AG,'Oct Receipts Data'!$B:$B,$A82)</f>
        <v>0</v>
      </c>
    </row>
    <row r="83" spans="1:37" ht="13.8" outlineLevel="1">
      <c r="A83" s="86"/>
      <c r="B83" s="130" t="s">
        <v>172</v>
      </c>
      <c r="C83" s="88">
        <v>227515</v>
      </c>
      <c r="D83" s="80">
        <f>SUMIFS('PMT Terms'!C:C,'PMT Terms'!B:B,B83)</f>
        <v>45</v>
      </c>
      <c r="E83" s="89">
        <f t="shared" si="8"/>
        <v>2.5325362283805459</v>
      </c>
      <c r="F83" s="84">
        <f t="shared" si="10"/>
        <v>576189.97999999986</v>
      </c>
      <c r="G83" s="88">
        <f>SUMIFS('Oct Receipts Data'!C:C,'Oct Receipts Data'!$B:$B,$B83)+SUMIFS('Oct Receipts Data'!C:C,'Oct Receipts Data'!$B:$B,$A83)</f>
        <v>1522.2</v>
      </c>
      <c r="H83" s="88">
        <f>SUMIFS('Oct Receipts Data'!D:D,'Oct Receipts Data'!$B:$B,$B83)+SUMIFS('Oct Receipts Data'!D:D,'Oct Receipts Data'!$B:$B,$A83)</f>
        <v>109364.57</v>
      </c>
      <c r="I83" s="88">
        <f>SUMIFS('Oct Receipts Data'!E:E,'Oct Receipts Data'!$B:$B,$B83)+SUMIFS('Oct Receipts Data'!E:E,'Oct Receipts Data'!$B:$B,$A83)</f>
        <v>6770.91</v>
      </c>
      <c r="J83" s="88">
        <f>SUMIFS('Oct Receipts Data'!F:F,'Oct Receipts Data'!$B:$B,$B83)+SUMIFS('Oct Receipts Data'!F:F,'Oct Receipts Data'!$B:$B,$A83)</f>
        <v>0</v>
      </c>
      <c r="K83" s="88">
        <f>SUMIFS('Oct Receipts Data'!G:G,'Oct Receipts Data'!$B:$B,$B83)+SUMIFS('Oct Receipts Data'!G:G,'Oct Receipts Data'!$B:$B,$A83)</f>
        <v>0</v>
      </c>
      <c r="L83" s="88">
        <f>SUMIFS('Oct Receipts Data'!H:H,'Oct Receipts Data'!$B:$B,$B83)+SUMIFS('Oct Receipts Data'!H:H,'Oct Receipts Data'!$B:$B,$A83)</f>
        <v>3764.04</v>
      </c>
      <c r="M83" s="88">
        <f>SUMIFS('Oct Receipts Data'!I:I,'Oct Receipts Data'!$B:$B,$B83)+SUMIFS('Oct Receipts Data'!I:I,'Oct Receipts Data'!$B:$B,$A83)</f>
        <v>1064.8800000000001</v>
      </c>
      <c r="N83" s="88">
        <f>SUMIFS('Oct Receipts Data'!J:J,'Oct Receipts Data'!$B:$B,$B83)+SUMIFS('Oct Receipts Data'!J:J,'Oct Receipts Data'!$B:$B,$A83)</f>
        <v>41.95</v>
      </c>
      <c r="O83" s="88">
        <f>SUMIFS('Oct Receipts Data'!K:K,'Oct Receipts Data'!$B:$B,$B83)+SUMIFS('Oct Receipts Data'!K:K,'Oct Receipts Data'!$B:$B,$A83)</f>
        <v>0</v>
      </c>
      <c r="P83" s="88">
        <f>SUMIFS('Oct Receipts Data'!L:L,'Oct Receipts Data'!$B:$B,$B83)+SUMIFS('Oct Receipts Data'!L:L,'Oct Receipts Data'!$B:$B,$A83)</f>
        <v>125.85</v>
      </c>
      <c r="Q83" s="88">
        <f>SUMIFS('Oct Receipts Data'!M:M,'Oct Receipts Data'!$B:$B,$B83)+SUMIFS('Oct Receipts Data'!M:M,'Oct Receipts Data'!$B:$B,$A83)</f>
        <v>484.2</v>
      </c>
      <c r="R83" s="88">
        <f>SUMIFS('Oct Receipts Data'!N:N,'Oct Receipts Data'!$B:$B,$B83)+SUMIFS('Oct Receipts Data'!N:N,'Oct Receipts Data'!$B:$B,$A83)</f>
        <v>0</v>
      </c>
      <c r="S83" s="88">
        <f>SUMIFS('Oct Receipts Data'!O:O,'Oct Receipts Data'!$B:$B,$B83)+SUMIFS('Oct Receipts Data'!O:O,'Oct Receipts Data'!$B:$B,$A83)</f>
        <v>6484.66</v>
      </c>
      <c r="T83" s="88">
        <f>SUMIFS('Oct Receipts Data'!P:P,'Oct Receipts Data'!$B:$B,$B83)+SUMIFS('Oct Receipts Data'!P:P,'Oct Receipts Data'!$B:$B,$A83)</f>
        <v>7932.96</v>
      </c>
      <c r="U83" s="88">
        <f>SUMIFS('Oct Receipts Data'!Q:Q,'Oct Receipts Data'!$B:$B,$B83)+SUMIFS('Oct Receipts Data'!Q:Q,'Oct Receipts Data'!$B:$B,$A83)</f>
        <v>239109</v>
      </c>
      <c r="V83" s="88">
        <f>SUMIFS('Oct Receipts Data'!R:R,'Oct Receipts Data'!$B:$B,$B83)+SUMIFS('Oct Receipts Data'!R:R,'Oct Receipts Data'!$B:$B,$A83)</f>
        <v>21025.18</v>
      </c>
      <c r="W83" s="88">
        <f>SUMIFS('Oct Receipts Data'!S:S,'Oct Receipts Data'!$B:$B,$B83)+SUMIFS('Oct Receipts Data'!S:S,'Oct Receipts Data'!$B:$B,$A83)</f>
        <v>1865.85</v>
      </c>
      <c r="X83" s="88">
        <f>SUMIFS('Oct Receipts Data'!T:T,'Oct Receipts Data'!$B:$B,$B83)+SUMIFS('Oct Receipts Data'!T:T,'Oct Receipts Data'!$B:$B,$A83)</f>
        <v>0</v>
      </c>
      <c r="Y83" s="88">
        <f>SUMIFS('Oct Receipts Data'!U:U,'Oct Receipts Data'!$B:$B,$B83)+SUMIFS('Oct Receipts Data'!U:U,'Oct Receipts Data'!$B:$B,$A83)</f>
        <v>0</v>
      </c>
      <c r="Z83" s="88">
        <f>SUMIFS('Oct Receipts Data'!V:V,'Oct Receipts Data'!$B:$B,$B83)+SUMIFS('Oct Receipts Data'!V:V,'Oct Receipts Data'!$B:$B,$A83)</f>
        <v>0</v>
      </c>
      <c r="AA83" s="88">
        <f>SUMIFS('Oct Receipts Data'!W:W,'Oct Receipts Data'!$B:$B,$B83)+SUMIFS('Oct Receipts Data'!W:W,'Oct Receipts Data'!$B:$B,$A83)</f>
        <v>167.8</v>
      </c>
      <c r="AB83" s="88">
        <f>SUMIFS('Oct Receipts Data'!X:X,'Oct Receipts Data'!$B:$B,$B83)+SUMIFS('Oct Receipts Data'!X:X,'Oct Receipts Data'!$B:$B,$A83)</f>
        <v>1994.95</v>
      </c>
      <c r="AC83" s="88">
        <f>SUMIFS('Oct Receipts Data'!Y:Y,'Oct Receipts Data'!$B:$B,$B83)+SUMIFS('Oct Receipts Data'!Y:Y,'Oct Receipts Data'!$B:$B,$A83)</f>
        <v>0</v>
      </c>
      <c r="AD83" s="88">
        <f>SUMIFS('Oct Receipts Data'!Z:Z,'Oct Receipts Data'!$B:$B,$B83)+SUMIFS('Oct Receipts Data'!Z:Z,'Oct Receipts Data'!$B:$B,$A83)</f>
        <v>0</v>
      </c>
      <c r="AE83" s="88">
        <f>SUMIFS('Oct Receipts Data'!AA:AA,'Oct Receipts Data'!$B:$B,$B83)+SUMIFS('Oct Receipts Data'!AA:AA,'Oct Receipts Data'!$B:$B,$A83)</f>
        <v>2361.6</v>
      </c>
      <c r="AF83" s="88">
        <f>SUMIFS('Oct Receipts Data'!AB:AB,'Oct Receipts Data'!$B:$B,$B83)+SUMIFS('Oct Receipts Data'!AB:AB,'Oct Receipts Data'!$B:$B,$A83)</f>
        <v>960.06</v>
      </c>
      <c r="AG83" s="88">
        <f>SUMIFS('Oct Receipts Data'!AC:AC,'Oct Receipts Data'!$B:$B,$B83)+SUMIFS('Oct Receipts Data'!AC:AC,'Oct Receipts Data'!$B:$B,$A83)</f>
        <v>4153.62</v>
      </c>
      <c r="AH83" s="88">
        <f>SUMIFS('Oct Receipts Data'!AD:AD,'Oct Receipts Data'!$B:$B,$B83)+SUMIFS('Oct Receipts Data'!AD:AD,'Oct Receipts Data'!$B:$B,$A83)</f>
        <v>26771.16</v>
      </c>
      <c r="AI83" s="88">
        <f>SUMIFS('Oct Receipts Data'!AE:AE,'Oct Receipts Data'!$B:$B,$B83)+SUMIFS('Oct Receipts Data'!AE:AE,'Oct Receipts Data'!$B:$B,$A83)</f>
        <v>562.20000000000005</v>
      </c>
      <c r="AJ83" s="88">
        <f>SUMIFS('Oct Receipts Data'!AF:AF,'Oct Receipts Data'!$B:$B,$B83)+SUMIFS('Oct Receipts Data'!AF:AF,'Oct Receipts Data'!$B:$B,$A83)</f>
        <v>0</v>
      </c>
      <c r="AK83" s="88">
        <f>SUMIFS('Oct Receipts Data'!AG:AG,'Oct Receipts Data'!$B:$B,$B83)+SUMIFS('Oct Receipts Data'!AG:AG,'Oct Receipts Data'!$B:$B,$A83)</f>
        <v>139662.34</v>
      </c>
    </row>
    <row r="84" spans="1:37" ht="13.8" outlineLevel="1">
      <c r="A84" s="86"/>
      <c r="B84" s="130" t="s">
        <v>61</v>
      </c>
      <c r="C84" s="88">
        <v>591777</v>
      </c>
      <c r="D84" s="80">
        <f>SUMIFS('PMT Terms'!C:C,'PMT Terms'!B:B,B84)</f>
        <v>45</v>
      </c>
      <c r="E84" s="89">
        <f t="shared" si="8"/>
        <v>0.96778612551687559</v>
      </c>
      <c r="F84" s="84">
        <f t="shared" si="10"/>
        <v>572713.57000000007</v>
      </c>
      <c r="G84" s="88">
        <f>SUMIFS('Oct Receipts Data'!C:C,'Oct Receipts Data'!$B:$B,$B84)+SUMIFS('Oct Receipts Data'!C:C,'Oct Receipts Data'!$B:$B,$A84)</f>
        <v>70314.48</v>
      </c>
      <c r="H84" s="88">
        <f>SUMIFS('Oct Receipts Data'!D:D,'Oct Receipts Data'!$B:$B,$B84)+SUMIFS('Oct Receipts Data'!D:D,'Oct Receipts Data'!$B:$B,$A84)</f>
        <v>20827.759999999998</v>
      </c>
      <c r="I84" s="88">
        <f>SUMIFS('Oct Receipts Data'!E:E,'Oct Receipts Data'!$B:$B,$B84)+SUMIFS('Oct Receipts Data'!E:E,'Oct Receipts Data'!$B:$B,$A84)</f>
        <v>18044.64</v>
      </c>
      <c r="J84" s="88">
        <f>SUMIFS('Oct Receipts Data'!F:F,'Oct Receipts Data'!$B:$B,$B84)+SUMIFS('Oct Receipts Data'!F:F,'Oct Receipts Data'!$B:$B,$A84)</f>
        <v>49137.68</v>
      </c>
      <c r="K84" s="88">
        <f>SUMIFS('Oct Receipts Data'!G:G,'Oct Receipts Data'!$B:$B,$B84)+SUMIFS('Oct Receipts Data'!G:G,'Oct Receipts Data'!$B:$B,$A84)</f>
        <v>12323.36</v>
      </c>
      <c r="L84" s="88">
        <f>SUMIFS('Oct Receipts Data'!H:H,'Oct Receipts Data'!$B:$B,$B84)+SUMIFS('Oct Receipts Data'!H:H,'Oct Receipts Data'!$B:$B,$A84)</f>
        <v>54026.14</v>
      </c>
      <c r="M84" s="88">
        <f>SUMIFS('Oct Receipts Data'!I:I,'Oct Receipts Data'!$B:$B,$B84)+SUMIFS('Oct Receipts Data'!I:I,'Oct Receipts Data'!$B:$B,$A84)</f>
        <v>5997.94</v>
      </c>
      <c r="N84" s="88">
        <f>SUMIFS('Oct Receipts Data'!J:J,'Oct Receipts Data'!$B:$B,$B84)+SUMIFS('Oct Receipts Data'!J:J,'Oct Receipts Data'!$B:$B,$A84)</f>
        <v>30592.19</v>
      </c>
      <c r="O84" s="88">
        <f>SUMIFS('Oct Receipts Data'!K:K,'Oct Receipts Data'!$B:$B,$B84)+SUMIFS('Oct Receipts Data'!K:K,'Oct Receipts Data'!$B:$B,$A84)</f>
        <v>4823.84</v>
      </c>
      <c r="P84" s="88">
        <f>SUMIFS('Oct Receipts Data'!L:L,'Oct Receipts Data'!$B:$B,$B84)+SUMIFS('Oct Receipts Data'!L:L,'Oct Receipts Data'!$B:$B,$A84)</f>
        <v>117163.62</v>
      </c>
      <c r="Q84" s="88">
        <f>SUMIFS('Oct Receipts Data'!M:M,'Oct Receipts Data'!$B:$B,$B84)+SUMIFS('Oct Receipts Data'!M:M,'Oct Receipts Data'!$B:$B,$A84)</f>
        <v>61.46</v>
      </c>
      <c r="R84" s="88">
        <f>SUMIFS('Oct Receipts Data'!N:N,'Oct Receipts Data'!$B:$B,$B84)+SUMIFS('Oct Receipts Data'!N:N,'Oct Receipts Data'!$B:$B,$A84)</f>
        <v>5220.82</v>
      </c>
      <c r="S84" s="88">
        <f>SUMIFS('Oct Receipts Data'!O:O,'Oct Receipts Data'!$B:$B,$B84)+SUMIFS('Oct Receipts Data'!O:O,'Oct Receipts Data'!$B:$B,$A84)</f>
        <v>862.28</v>
      </c>
      <c r="T84" s="88">
        <f>SUMIFS('Oct Receipts Data'!P:P,'Oct Receipts Data'!$B:$B,$B84)+SUMIFS('Oct Receipts Data'!P:P,'Oct Receipts Data'!$B:$B,$A84)</f>
        <v>1574.44</v>
      </c>
      <c r="U84" s="88">
        <f>SUMIFS('Oct Receipts Data'!Q:Q,'Oct Receipts Data'!$B:$B,$B84)+SUMIFS('Oct Receipts Data'!Q:Q,'Oct Receipts Data'!$B:$B,$A84)</f>
        <v>2173.4</v>
      </c>
      <c r="V84" s="88">
        <f>SUMIFS('Oct Receipts Data'!R:R,'Oct Receipts Data'!$B:$B,$B84)+SUMIFS('Oct Receipts Data'!R:R,'Oct Receipts Data'!$B:$B,$A84)</f>
        <v>347.9</v>
      </c>
      <c r="W84" s="88">
        <f>SUMIFS('Oct Receipts Data'!S:S,'Oct Receipts Data'!$B:$B,$B84)+SUMIFS('Oct Receipts Data'!S:S,'Oct Receipts Data'!$B:$B,$A84)</f>
        <v>73.64</v>
      </c>
      <c r="X84" s="88">
        <f>SUMIFS('Oct Receipts Data'!T:T,'Oct Receipts Data'!$B:$B,$B84)+SUMIFS('Oct Receipts Data'!T:T,'Oct Receipts Data'!$B:$B,$A84)</f>
        <v>274.62</v>
      </c>
      <c r="Y84" s="88">
        <f>SUMIFS('Oct Receipts Data'!U:U,'Oct Receipts Data'!$B:$B,$B84)+SUMIFS('Oct Receipts Data'!U:U,'Oct Receipts Data'!$B:$B,$A84)</f>
        <v>221.2</v>
      </c>
      <c r="Z84" s="88">
        <f>SUMIFS('Oct Receipts Data'!V:V,'Oct Receipts Data'!$B:$B,$B84)+SUMIFS('Oct Receipts Data'!V:V,'Oct Receipts Data'!$B:$B,$A84)</f>
        <v>210.28</v>
      </c>
      <c r="AA84" s="88">
        <f>SUMIFS('Oct Receipts Data'!W:W,'Oct Receipts Data'!$B:$B,$B84)+SUMIFS('Oct Receipts Data'!W:W,'Oct Receipts Data'!$B:$B,$A84)</f>
        <v>526.26</v>
      </c>
      <c r="AB84" s="88">
        <f>SUMIFS('Oct Receipts Data'!X:X,'Oct Receipts Data'!$B:$B,$B84)+SUMIFS('Oct Receipts Data'!X:X,'Oct Receipts Data'!$B:$B,$A84)</f>
        <v>1069.5999999999999</v>
      </c>
      <c r="AC84" s="88">
        <f>SUMIFS('Oct Receipts Data'!Y:Y,'Oct Receipts Data'!$B:$B,$B84)+SUMIFS('Oct Receipts Data'!Y:Y,'Oct Receipts Data'!$B:$B,$A84)</f>
        <v>86920.12</v>
      </c>
      <c r="AD84" s="88">
        <f>SUMIFS('Oct Receipts Data'!Z:Z,'Oct Receipts Data'!$B:$B,$B84)+SUMIFS('Oct Receipts Data'!Z:Z,'Oct Receipts Data'!$B:$B,$A84)</f>
        <v>1634.1</v>
      </c>
      <c r="AE84" s="88">
        <f>SUMIFS('Oct Receipts Data'!AA:AA,'Oct Receipts Data'!$B:$B,$B84)+SUMIFS('Oct Receipts Data'!AA:AA,'Oct Receipts Data'!$B:$B,$A84)</f>
        <v>0</v>
      </c>
      <c r="AF84" s="88">
        <f>SUMIFS('Oct Receipts Data'!AB:AB,'Oct Receipts Data'!$B:$B,$B84)+SUMIFS('Oct Receipts Data'!AB:AB,'Oct Receipts Data'!$B:$B,$A84)</f>
        <v>43.08</v>
      </c>
      <c r="AG84" s="88">
        <f>SUMIFS('Oct Receipts Data'!AC:AC,'Oct Receipts Data'!$B:$B,$B84)+SUMIFS('Oct Receipts Data'!AC:AC,'Oct Receipts Data'!$B:$B,$A84)</f>
        <v>0</v>
      </c>
      <c r="AH84" s="88">
        <f>SUMIFS('Oct Receipts Data'!AD:AD,'Oct Receipts Data'!$B:$B,$B84)+SUMIFS('Oct Receipts Data'!AD:AD,'Oct Receipts Data'!$B:$B,$A84)</f>
        <v>1011.84</v>
      </c>
      <c r="AI84" s="88">
        <f>SUMIFS('Oct Receipts Data'!AE:AE,'Oct Receipts Data'!$B:$B,$B84)+SUMIFS('Oct Receipts Data'!AE:AE,'Oct Receipts Data'!$B:$B,$A84)</f>
        <v>20987.54</v>
      </c>
      <c r="AJ84" s="88">
        <f>SUMIFS('Oct Receipts Data'!AF:AF,'Oct Receipts Data'!$B:$B,$B84)+SUMIFS('Oct Receipts Data'!AF:AF,'Oct Receipts Data'!$B:$B,$A84)</f>
        <v>28476.52</v>
      </c>
      <c r="AK84" s="88">
        <f>SUMIFS('Oct Receipts Data'!AG:AG,'Oct Receipts Data'!$B:$B,$B84)+SUMIFS('Oct Receipts Data'!AG:AG,'Oct Receipts Data'!$B:$B,$A84)</f>
        <v>37772.82</v>
      </c>
    </row>
    <row r="85" spans="1:37" ht="13.8" outlineLevel="1">
      <c r="A85" s="86"/>
      <c r="B85" s="130" t="s">
        <v>560</v>
      </c>
      <c r="C85" s="88">
        <v>363200</v>
      </c>
      <c r="D85" s="80">
        <f>SUMIFS('PMT Terms'!C:C,'PMT Terms'!B:B,B85)</f>
        <v>70</v>
      </c>
      <c r="E85" s="89">
        <f t="shared" si="8"/>
        <v>1.5485714207048458</v>
      </c>
      <c r="F85" s="84">
        <f t="shared" si="10"/>
        <v>562441.14</v>
      </c>
      <c r="G85" s="88">
        <f>SUMIFS('Oct Receipts Data'!C:C,'Oct Receipts Data'!$B:$B,$B85)+SUMIFS('Oct Receipts Data'!C:C,'Oct Receipts Data'!$B:$B,$A85)</f>
        <v>0</v>
      </c>
      <c r="H85" s="88">
        <f>SUMIFS('Oct Receipts Data'!D:D,'Oct Receipts Data'!$B:$B,$B85)+SUMIFS('Oct Receipts Data'!D:D,'Oct Receipts Data'!$B:$B,$A85)</f>
        <v>60965.96</v>
      </c>
      <c r="I85" s="88">
        <f>SUMIFS('Oct Receipts Data'!E:E,'Oct Receipts Data'!$B:$B,$B85)+SUMIFS('Oct Receipts Data'!E:E,'Oct Receipts Data'!$B:$B,$A85)</f>
        <v>61695.6</v>
      </c>
      <c r="J85" s="88">
        <f>SUMIFS('Oct Receipts Data'!F:F,'Oct Receipts Data'!$B:$B,$B85)+SUMIFS('Oct Receipts Data'!F:F,'Oct Receipts Data'!$B:$B,$A85)</f>
        <v>0</v>
      </c>
      <c r="K85" s="88">
        <f>SUMIFS('Oct Receipts Data'!G:G,'Oct Receipts Data'!$B:$B,$B85)+SUMIFS('Oct Receipts Data'!G:G,'Oct Receipts Data'!$B:$B,$A85)</f>
        <v>0</v>
      </c>
      <c r="L85" s="88">
        <f>SUMIFS('Oct Receipts Data'!H:H,'Oct Receipts Data'!$B:$B,$B85)+SUMIFS('Oct Receipts Data'!H:H,'Oct Receipts Data'!$B:$B,$A85)</f>
        <v>0</v>
      </c>
      <c r="M85" s="88">
        <f>SUMIFS('Oct Receipts Data'!I:I,'Oct Receipts Data'!$B:$B,$B85)+SUMIFS('Oct Receipts Data'!I:I,'Oct Receipts Data'!$B:$B,$A85)</f>
        <v>0</v>
      </c>
      <c r="N85" s="88">
        <f>SUMIFS('Oct Receipts Data'!J:J,'Oct Receipts Data'!$B:$B,$B85)+SUMIFS('Oct Receipts Data'!J:J,'Oct Receipts Data'!$B:$B,$A85)</f>
        <v>0</v>
      </c>
      <c r="O85" s="88">
        <f>SUMIFS('Oct Receipts Data'!K:K,'Oct Receipts Data'!$B:$B,$B85)+SUMIFS('Oct Receipts Data'!K:K,'Oct Receipts Data'!$B:$B,$A85)</f>
        <v>0</v>
      </c>
      <c r="P85" s="88">
        <f>SUMIFS('Oct Receipts Data'!L:L,'Oct Receipts Data'!$B:$B,$B85)+SUMIFS('Oct Receipts Data'!L:L,'Oct Receipts Data'!$B:$B,$A85)</f>
        <v>0</v>
      </c>
      <c r="Q85" s="88">
        <f>SUMIFS('Oct Receipts Data'!M:M,'Oct Receipts Data'!$B:$B,$B85)+SUMIFS('Oct Receipts Data'!M:M,'Oct Receipts Data'!$B:$B,$A85)</f>
        <v>0</v>
      </c>
      <c r="R85" s="88">
        <f>SUMIFS('Oct Receipts Data'!N:N,'Oct Receipts Data'!$B:$B,$B85)+SUMIFS('Oct Receipts Data'!N:N,'Oct Receipts Data'!$B:$B,$A85)</f>
        <v>994</v>
      </c>
      <c r="S85" s="88">
        <f>SUMIFS('Oct Receipts Data'!O:O,'Oct Receipts Data'!$B:$B,$B85)+SUMIFS('Oct Receipts Data'!O:O,'Oct Receipts Data'!$B:$B,$A85)</f>
        <v>13.36</v>
      </c>
      <c r="T85" s="88">
        <f>SUMIFS('Oct Receipts Data'!P:P,'Oct Receipts Data'!$B:$B,$B85)+SUMIFS('Oct Receipts Data'!P:P,'Oct Receipts Data'!$B:$B,$A85)</f>
        <v>15.59</v>
      </c>
      <c r="U85" s="88">
        <f>SUMIFS('Oct Receipts Data'!Q:Q,'Oct Receipts Data'!$B:$B,$B85)+SUMIFS('Oct Receipts Data'!Q:Q,'Oct Receipts Data'!$B:$B,$A85)</f>
        <v>0</v>
      </c>
      <c r="V85" s="88">
        <f>SUMIFS('Oct Receipts Data'!R:R,'Oct Receipts Data'!$B:$B,$B85)+SUMIFS('Oct Receipts Data'!R:R,'Oct Receipts Data'!$B:$B,$A85)</f>
        <v>0</v>
      </c>
      <c r="W85" s="88">
        <f>SUMIFS('Oct Receipts Data'!S:S,'Oct Receipts Data'!$B:$B,$B85)+SUMIFS('Oct Receipts Data'!S:S,'Oct Receipts Data'!$B:$B,$A85)</f>
        <v>0</v>
      </c>
      <c r="X85" s="88">
        <f>SUMIFS('Oct Receipts Data'!T:T,'Oct Receipts Data'!$B:$B,$B85)+SUMIFS('Oct Receipts Data'!T:T,'Oct Receipts Data'!$B:$B,$A85)</f>
        <v>0</v>
      </c>
      <c r="Y85" s="88">
        <f>SUMIFS('Oct Receipts Data'!U:U,'Oct Receipts Data'!$B:$B,$B85)+SUMIFS('Oct Receipts Data'!U:U,'Oct Receipts Data'!$B:$B,$A85)</f>
        <v>0</v>
      </c>
      <c r="Z85" s="88">
        <f>SUMIFS('Oct Receipts Data'!V:V,'Oct Receipts Data'!$B:$B,$B85)+SUMIFS('Oct Receipts Data'!V:V,'Oct Receipts Data'!$B:$B,$A85)</f>
        <v>25.38</v>
      </c>
      <c r="AA85" s="88">
        <f>SUMIFS('Oct Receipts Data'!W:W,'Oct Receipts Data'!$B:$B,$B85)+SUMIFS('Oct Receipts Data'!W:W,'Oct Receipts Data'!$B:$B,$A85)</f>
        <v>0</v>
      </c>
      <c r="AB85" s="88">
        <f>SUMIFS('Oct Receipts Data'!X:X,'Oct Receipts Data'!$B:$B,$B85)+SUMIFS('Oct Receipts Data'!X:X,'Oct Receipts Data'!$B:$B,$A85)</f>
        <v>0</v>
      </c>
      <c r="AC85" s="88">
        <f>SUMIFS('Oct Receipts Data'!Y:Y,'Oct Receipts Data'!$B:$B,$B85)+SUMIFS('Oct Receipts Data'!Y:Y,'Oct Receipts Data'!$B:$B,$A85)</f>
        <v>0</v>
      </c>
      <c r="AD85" s="88">
        <f>SUMIFS('Oct Receipts Data'!Z:Z,'Oct Receipts Data'!$B:$B,$B85)+SUMIFS('Oct Receipts Data'!Z:Z,'Oct Receipts Data'!$B:$B,$A85)</f>
        <v>0</v>
      </c>
      <c r="AE85" s="88">
        <f>SUMIFS('Oct Receipts Data'!AA:AA,'Oct Receipts Data'!$B:$B,$B85)+SUMIFS('Oct Receipts Data'!AA:AA,'Oct Receipts Data'!$B:$B,$A85)</f>
        <v>0</v>
      </c>
      <c r="AF85" s="88">
        <f>SUMIFS('Oct Receipts Data'!AB:AB,'Oct Receipts Data'!$B:$B,$B85)+SUMIFS('Oct Receipts Data'!AB:AB,'Oct Receipts Data'!$B:$B,$A85)</f>
        <v>93708.32</v>
      </c>
      <c r="AG85" s="88">
        <f>SUMIFS('Oct Receipts Data'!AC:AC,'Oct Receipts Data'!$B:$B,$B85)+SUMIFS('Oct Receipts Data'!AC:AC,'Oct Receipts Data'!$B:$B,$A85)</f>
        <v>118598.52</v>
      </c>
      <c r="AH85" s="88">
        <f>SUMIFS('Oct Receipts Data'!AD:AD,'Oct Receipts Data'!$B:$B,$B85)+SUMIFS('Oct Receipts Data'!AD:AD,'Oct Receipts Data'!$B:$B,$A85)</f>
        <v>41119</v>
      </c>
      <c r="AI85" s="88">
        <f>SUMIFS('Oct Receipts Data'!AE:AE,'Oct Receipts Data'!$B:$B,$B85)+SUMIFS('Oct Receipts Data'!AE:AE,'Oct Receipts Data'!$B:$B,$A85)</f>
        <v>0</v>
      </c>
      <c r="AJ85" s="88">
        <f>SUMIFS('Oct Receipts Data'!AF:AF,'Oct Receipts Data'!$B:$B,$B85)+SUMIFS('Oct Receipts Data'!AF:AF,'Oct Receipts Data'!$B:$B,$A85)</f>
        <v>0</v>
      </c>
      <c r="AK85" s="88">
        <f>SUMIFS('Oct Receipts Data'!AG:AG,'Oct Receipts Data'!$B:$B,$B85)+SUMIFS('Oct Receipts Data'!AG:AG,'Oct Receipts Data'!$B:$B,$A85)</f>
        <v>185305.41</v>
      </c>
    </row>
    <row r="86" spans="1:37" ht="13.8" outlineLevel="1">
      <c r="A86" s="86"/>
      <c r="B86" s="130" t="s">
        <v>125</v>
      </c>
      <c r="C86" s="88">
        <v>674983</v>
      </c>
      <c r="D86" s="80">
        <f>SUMIFS('PMT Terms'!C:C,'PMT Terms'!B:B,B86)</f>
        <v>60</v>
      </c>
      <c r="E86" s="89">
        <f t="shared" si="8"/>
        <v>0.72909769579382011</v>
      </c>
      <c r="F86" s="84">
        <f t="shared" si="10"/>
        <v>492128.5500000001</v>
      </c>
      <c r="G86" s="88">
        <f>SUMIFS('Oct Receipts Data'!C:C,'Oct Receipts Data'!$B:$B,$B86)+SUMIFS('Oct Receipts Data'!C:C,'Oct Receipts Data'!$B:$B,$A86)</f>
        <v>148503.67000000001</v>
      </c>
      <c r="H86" s="88">
        <f>SUMIFS('Oct Receipts Data'!D:D,'Oct Receipts Data'!$B:$B,$B86)+SUMIFS('Oct Receipts Data'!D:D,'Oct Receipts Data'!$B:$B,$A86)</f>
        <v>3873.17</v>
      </c>
      <c r="I86" s="88">
        <f>SUMIFS('Oct Receipts Data'!E:E,'Oct Receipts Data'!$B:$B,$B86)+SUMIFS('Oct Receipts Data'!E:E,'Oct Receipts Data'!$B:$B,$A86)</f>
        <v>3665.41</v>
      </c>
      <c r="J86" s="88">
        <f>SUMIFS('Oct Receipts Data'!F:F,'Oct Receipts Data'!$B:$B,$B86)+SUMIFS('Oct Receipts Data'!F:F,'Oct Receipts Data'!$B:$B,$A86)</f>
        <v>1962.3</v>
      </c>
      <c r="K86" s="88">
        <f>SUMIFS('Oct Receipts Data'!G:G,'Oct Receipts Data'!$B:$B,$B86)+SUMIFS('Oct Receipts Data'!G:G,'Oct Receipts Data'!$B:$B,$A86)</f>
        <v>4521.3500000000004</v>
      </c>
      <c r="L86" s="88">
        <f>SUMIFS('Oct Receipts Data'!H:H,'Oct Receipts Data'!$B:$B,$B86)+SUMIFS('Oct Receipts Data'!H:H,'Oct Receipts Data'!$B:$B,$A86)</f>
        <v>25191.17</v>
      </c>
      <c r="M86" s="88">
        <f>SUMIFS('Oct Receipts Data'!I:I,'Oct Receipts Data'!$B:$B,$B86)+SUMIFS('Oct Receipts Data'!I:I,'Oct Receipts Data'!$B:$B,$A86)</f>
        <v>12771.69</v>
      </c>
      <c r="N86" s="88">
        <f>SUMIFS('Oct Receipts Data'!J:J,'Oct Receipts Data'!$B:$B,$B86)+SUMIFS('Oct Receipts Data'!J:J,'Oct Receipts Data'!$B:$B,$A86)</f>
        <v>17312.16</v>
      </c>
      <c r="O86" s="88">
        <f>SUMIFS('Oct Receipts Data'!K:K,'Oct Receipts Data'!$B:$B,$B86)+SUMIFS('Oct Receipts Data'!K:K,'Oct Receipts Data'!$B:$B,$A86)</f>
        <v>19166.54</v>
      </c>
      <c r="P86" s="88">
        <f>SUMIFS('Oct Receipts Data'!L:L,'Oct Receipts Data'!$B:$B,$B86)+SUMIFS('Oct Receipts Data'!L:L,'Oct Receipts Data'!$B:$B,$A86)</f>
        <v>6463.44</v>
      </c>
      <c r="Q86" s="88">
        <f>SUMIFS('Oct Receipts Data'!M:M,'Oct Receipts Data'!$B:$B,$B86)+SUMIFS('Oct Receipts Data'!M:M,'Oct Receipts Data'!$B:$B,$A86)</f>
        <v>16856.25</v>
      </c>
      <c r="R86" s="88">
        <f>SUMIFS('Oct Receipts Data'!N:N,'Oct Receipts Data'!$B:$B,$B86)+SUMIFS('Oct Receipts Data'!N:N,'Oct Receipts Data'!$B:$B,$A86)</f>
        <v>3892.53</v>
      </c>
      <c r="S86" s="88">
        <f>SUMIFS('Oct Receipts Data'!O:O,'Oct Receipts Data'!$B:$B,$B86)+SUMIFS('Oct Receipts Data'!O:O,'Oct Receipts Data'!$B:$B,$A86)</f>
        <v>18508.900000000001</v>
      </c>
      <c r="T86" s="88">
        <f>SUMIFS('Oct Receipts Data'!P:P,'Oct Receipts Data'!$B:$B,$B86)+SUMIFS('Oct Receipts Data'!P:P,'Oct Receipts Data'!$B:$B,$A86)</f>
        <v>2257.1</v>
      </c>
      <c r="U86" s="88">
        <f>SUMIFS('Oct Receipts Data'!Q:Q,'Oct Receipts Data'!$B:$B,$B86)+SUMIFS('Oct Receipts Data'!Q:Q,'Oct Receipts Data'!$B:$B,$A86)</f>
        <v>15518.68</v>
      </c>
      <c r="V86" s="88">
        <f>SUMIFS('Oct Receipts Data'!R:R,'Oct Receipts Data'!$B:$B,$B86)+SUMIFS('Oct Receipts Data'!R:R,'Oct Receipts Data'!$B:$B,$A86)</f>
        <v>2389.63</v>
      </c>
      <c r="W86" s="88">
        <f>SUMIFS('Oct Receipts Data'!S:S,'Oct Receipts Data'!$B:$B,$B86)+SUMIFS('Oct Receipts Data'!S:S,'Oct Receipts Data'!$B:$B,$A86)</f>
        <v>21432.49</v>
      </c>
      <c r="X86" s="88">
        <f>SUMIFS('Oct Receipts Data'!T:T,'Oct Receipts Data'!$B:$B,$B86)+SUMIFS('Oct Receipts Data'!T:T,'Oct Receipts Data'!$B:$B,$A86)</f>
        <v>9323.74</v>
      </c>
      <c r="Y86" s="88">
        <f>SUMIFS('Oct Receipts Data'!U:U,'Oct Receipts Data'!$B:$B,$B86)+SUMIFS('Oct Receipts Data'!U:U,'Oct Receipts Data'!$B:$B,$A86)</f>
        <v>2903.77</v>
      </c>
      <c r="Z86" s="88">
        <f>SUMIFS('Oct Receipts Data'!V:V,'Oct Receipts Data'!$B:$B,$B86)+SUMIFS('Oct Receipts Data'!V:V,'Oct Receipts Data'!$B:$B,$A86)</f>
        <v>3816.06</v>
      </c>
      <c r="AA86" s="88">
        <f>SUMIFS('Oct Receipts Data'!W:W,'Oct Receipts Data'!$B:$B,$B86)+SUMIFS('Oct Receipts Data'!W:W,'Oct Receipts Data'!$B:$B,$A86)</f>
        <v>9037.7800000000007</v>
      </c>
      <c r="AB86" s="88">
        <f>SUMIFS('Oct Receipts Data'!X:X,'Oct Receipts Data'!$B:$B,$B86)+SUMIFS('Oct Receipts Data'!X:X,'Oct Receipts Data'!$B:$B,$A86)</f>
        <v>4552.75</v>
      </c>
      <c r="AC86" s="88">
        <f>SUMIFS('Oct Receipts Data'!Y:Y,'Oct Receipts Data'!$B:$B,$B86)+SUMIFS('Oct Receipts Data'!Y:Y,'Oct Receipts Data'!$B:$B,$A86)</f>
        <v>3640.37</v>
      </c>
      <c r="AD86" s="88">
        <f>SUMIFS('Oct Receipts Data'!Z:Z,'Oct Receipts Data'!$B:$B,$B86)+SUMIFS('Oct Receipts Data'!Z:Z,'Oct Receipts Data'!$B:$B,$A86)</f>
        <v>6405.1</v>
      </c>
      <c r="AE86" s="88">
        <f>SUMIFS('Oct Receipts Data'!AA:AA,'Oct Receipts Data'!$B:$B,$B86)+SUMIFS('Oct Receipts Data'!AA:AA,'Oct Receipts Data'!$B:$B,$A86)</f>
        <v>281.20999999999998</v>
      </c>
      <c r="AF86" s="88">
        <f>SUMIFS('Oct Receipts Data'!AB:AB,'Oct Receipts Data'!$B:$B,$B86)+SUMIFS('Oct Receipts Data'!AB:AB,'Oct Receipts Data'!$B:$B,$A86)</f>
        <v>1440.74</v>
      </c>
      <c r="AG86" s="88">
        <f>SUMIFS('Oct Receipts Data'!AC:AC,'Oct Receipts Data'!$B:$B,$B86)+SUMIFS('Oct Receipts Data'!AC:AC,'Oct Receipts Data'!$B:$B,$A86)</f>
        <v>8789.2800000000007</v>
      </c>
      <c r="AH86" s="88">
        <f>SUMIFS('Oct Receipts Data'!AD:AD,'Oct Receipts Data'!$B:$B,$B86)+SUMIFS('Oct Receipts Data'!AD:AD,'Oct Receipts Data'!$B:$B,$A86)</f>
        <v>99791.99</v>
      </c>
      <c r="AI86" s="88">
        <f>SUMIFS('Oct Receipts Data'!AE:AE,'Oct Receipts Data'!$B:$B,$B86)+SUMIFS('Oct Receipts Data'!AE:AE,'Oct Receipts Data'!$B:$B,$A86)</f>
        <v>8329.68</v>
      </c>
      <c r="AJ86" s="88">
        <f>SUMIFS('Oct Receipts Data'!AF:AF,'Oct Receipts Data'!$B:$B,$B86)+SUMIFS('Oct Receipts Data'!AF:AF,'Oct Receipts Data'!$B:$B,$A86)</f>
        <v>8151.34</v>
      </c>
      <c r="AK86" s="88">
        <f>SUMIFS('Oct Receipts Data'!AG:AG,'Oct Receipts Data'!$B:$B,$B86)+SUMIFS('Oct Receipts Data'!AG:AG,'Oct Receipts Data'!$B:$B,$A86)</f>
        <v>1378.26</v>
      </c>
    </row>
    <row r="87" spans="1:37" ht="13.8" outlineLevel="1">
      <c r="A87" s="86"/>
      <c r="B87" s="130" t="s">
        <v>92</v>
      </c>
      <c r="C87" s="88">
        <v>544414</v>
      </c>
      <c r="D87" s="80">
        <f>SUMIFS('PMT Terms'!C:C,'PMT Terms'!B:B,B87)</f>
        <v>90</v>
      </c>
      <c r="E87" s="89">
        <f t="shared" si="8"/>
        <v>0.8991497647011284</v>
      </c>
      <c r="F87" s="84">
        <f t="shared" si="10"/>
        <v>489509.72000000009</v>
      </c>
      <c r="G87" s="88">
        <f>SUMIFS('Oct Receipts Data'!C:C,'Oct Receipts Data'!$B:$B,$B87)+SUMIFS('Oct Receipts Data'!C:C,'Oct Receipts Data'!$B:$B,$A87)</f>
        <v>4456</v>
      </c>
      <c r="H87" s="88">
        <f>SUMIFS('Oct Receipts Data'!D:D,'Oct Receipts Data'!$B:$B,$B87)+SUMIFS('Oct Receipts Data'!D:D,'Oct Receipts Data'!$B:$B,$A87)</f>
        <v>68951.44</v>
      </c>
      <c r="I87" s="88">
        <f>SUMIFS('Oct Receipts Data'!E:E,'Oct Receipts Data'!$B:$B,$B87)+SUMIFS('Oct Receipts Data'!E:E,'Oct Receipts Data'!$B:$B,$A87)</f>
        <v>14394.52</v>
      </c>
      <c r="J87" s="88">
        <f>SUMIFS('Oct Receipts Data'!F:F,'Oct Receipts Data'!$B:$B,$B87)+SUMIFS('Oct Receipts Data'!F:F,'Oct Receipts Data'!$B:$B,$A87)</f>
        <v>935.02</v>
      </c>
      <c r="K87" s="88">
        <f>SUMIFS('Oct Receipts Data'!G:G,'Oct Receipts Data'!$B:$B,$B87)+SUMIFS('Oct Receipts Data'!G:G,'Oct Receipts Data'!$B:$B,$A87)</f>
        <v>73955.8</v>
      </c>
      <c r="L87" s="88">
        <f>SUMIFS('Oct Receipts Data'!H:H,'Oct Receipts Data'!$B:$B,$B87)+SUMIFS('Oct Receipts Data'!H:H,'Oct Receipts Data'!$B:$B,$A87)</f>
        <v>11143.22</v>
      </c>
      <c r="M87" s="88">
        <f>SUMIFS('Oct Receipts Data'!I:I,'Oct Receipts Data'!$B:$B,$B87)+SUMIFS('Oct Receipts Data'!I:I,'Oct Receipts Data'!$B:$B,$A87)</f>
        <v>0</v>
      </c>
      <c r="N87" s="88">
        <f>SUMIFS('Oct Receipts Data'!J:J,'Oct Receipts Data'!$B:$B,$B87)+SUMIFS('Oct Receipts Data'!J:J,'Oct Receipts Data'!$B:$B,$A87)</f>
        <v>575.04</v>
      </c>
      <c r="O87" s="88">
        <f>SUMIFS('Oct Receipts Data'!K:K,'Oct Receipts Data'!$B:$B,$B87)+SUMIFS('Oct Receipts Data'!K:K,'Oct Receipts Data'!$B:$B,$A87)</f>
        <v>1758.18</v>
      </c>
      <c r="P87" s="88">
        <f>SUMIFS('Oct Receipts Data'!L:L,'Oct Receipts Data'!$B:$B,$B87)+SUMIFS('Oct Receipts Data'!L:L,'Oct Receipts Data'!$B:$B,$A87)</f>
        <v>29090.5</v>
      </c>
      <c r="Q87" s="88">
        <f>SUMIFS('Oct Receipts Data'!M:M,'Oct Receipts Data'!$B:$B,$B87)+SUMIFS('Oct Receipts Data'!M:M,'Oct Receipts Data'!$B:$B,$A87)</f>
        <v>2875.2</v>
      </c>
      <c r="R87" s="88">
        <f>SUMIFS('Oct Receipts Data'!N:N,'Oct Receipts Data'!$B:$B,$B87)+SUMIFS('Oct Receipts Data'!N:N,'Oct Receipts Data'!$B:$B,$A87)</f>
        <v>214.2</v>
      </c>
      <c r="S87" s="88">
        <f>SUMIFS('Oct Receipts Data'!O:O,'Oct Receipts Data'!$B:$B,$B87)+SUMIFS('Oct Receipts Data'!O:O,'Oct Receipts Data'!$B:$B,$A87)</f>
        <v>28923.360000000001</v>
      </c>
      <c r="T87" s="88">
        <f>SUMIFS('Oct Receipts Data'!P:P,'Oct Receipts Data'!$B:$B,$B87)+SUMIFS('Oct Receipts Data'!P:P,'Oct Receipts Data'!$B:$B,$A87)</f>
        <v>49605.54</v>
      </c>
      <c r="U87" s="88">
        <f>SUMIFS('Oct Receipts Data'!Q:Q,'Oct Receipts Data'!$B:$B,$B87)+SUMIFS('Oct Receipts Data'!Q:Q,'Oct Receipts Data'!$B:$B,$A87)</f>
        <v>44708.800000000003</v>
      </c>
      <c r="V87" s="88">
        <f>SUMIFS('Oct Receipts Data'!R:R,'Oct Receipts Data'!$B:$B,$B87)+SUMIFS('Oct Receipts Data'!R:R,'Oct Receipts Data'!$B:$B,$A87)</f>
        <v>35682.9</v>
      </c>
      <c r="W87" s="88">
        <f>SUMIFS('Oct Receipts Data'!S:S,'Oct Receipts Data'!$B:$B,$B87)+SUMIFS('Oct Receipts Data'!S:S,'Oct Receipts Data'!$B:$B,$A87)</f>
        <v>6352.33</v>
      </c>
      <c r="X87" s="88">
        <f>SUMIFS('Oct Receipts Data'!T:T,'Oct Receipts Data'!$B:$B,$B87)+SUMIFS('Oct Receipts Data'!T:T,'Oct Receipts Data'!$B:$B,$A87)</f>
        <v>509.56</v>
      </c>
      <c r="Y87" s="88">
        <f>SUMIFS('Oct Receipts Data'!U:U,'Oct Receipts Data'!$B:$B,$B87)+SUMIFS('Oct Receipts Data'!U:U,'Oct Receipts Data'!$B:$B,$A87)</f>
        <v>3249.48</v>
      </c>
      <c r="Z87" s="88">
        <f>SUMIFS('Oct Receipts Data'!V:V,'Oct Receipts Data'!$B:$B,$B87)+SUMIFS('Oct Receipts Data'!V:V,'Oct Receipts Data'!$B:$B,$A87)</f>
        <v>1495.68</v>
      </c>
      <c r="AA87" s="88">
        <f>SUMIFS('Oct Receipts Data'!W:W,'Oct Receipts Data'!$B:$B,$B87)+SUMIFS('Oct Receipts Data'!W:W,'Oct Receipts Data'!$B:$B,$A87)</f>
        <v>0</v>
      </c>
      <c r="AB87" s="88">
        <f>SUMIFS('Oct Receipts Data'!X:X,'Oct Receipts Data'!$B:$B,$B87)+SUMIFS('Oct Receipts Data'!X:X,'Oct Receipts Data'!$B:$B,$A87)</f>
        <v>162.78</v>
      </c>
      <c r="AC87" s="88">
        <f>SUMIFS('Oct Receipts Data'!Y:Y,'Oct Receipts Data'!$B:$B,$B87)+SUMIFS('Oct Receipts Data'!Y:Y,'Oct Receipts Data'!$B:$B,$A87)</f>
        <v>2198.7399999999998</v>
      </c>
      <c r="AD87" s="88">
        <f>SUMIFS('Oct Receipts Data'!Z:Z,'Oct Receipts Data'!$B:$B,$B87)+SUMIFS('Oct Receipts Data'!Z:Z,'Oct Receipts Data'!$B:$B,$A87)</f>
        <v>883.4</v>
      </c>
      <c r="AE87" s="88">
        <f>SUMIFS('Oct Receipts Data'!AA:AA,'Oct Receipts Data'!$B:$B,$B87)+SUMIFS('Oct Receipts Data'!AA:AA,'Oct Receipts Data'!$B:$B,$A87)</f>
        <v>136.32</v>
      </c>
      <c r="AF87" s="88">
        <f>SUMIFS('Oct Receipts Data'!AB:AB,'Oct Receipts Data'!$B:$B,$B87)+SUMIFS('Oct Receipts Data'!AB:AB,'Oct Receipts Data'!$B:$B,$A87)</f>
        <v>6851.57</v>
      </c>
      <c r="AG87" s="88">
        <f>SUMIFS('Oct Receipts Data'!AC:AC,'Oct Receipts Data'!$B:$B,$B87)+SUMIFS('Oct Receipts Data'!AC:AC,'Oct Receipts Data'!$B:$B,$A87)</f>
        <v>974.25</v>
      </c>
      <c r="AH87" s="88">
        <f>SUMIFS('Oct Receipts Data'!AD:AD,'Oct Receipts Data'!$B:$B,$B87)+SUMIFS('Oct Receipts Data'!AD:AD,'Oct Receipts Data'!$B:$B,$A87)</f>
        <v>0</v>
      </c>
      <c r="AI87" s="88">
        <f>SUMIFS('Oct Receipts Data'!AE:AE,'Oct Receipts Data'!$B:$B,$B87)+SUMIFS('Oct Receipts Data'!AE:AE,'Oct Receipts Data'!$B:$B,$A87)</f>
        <v>617.46</v>
      </c>
      <c r="AJ87" s="88">
        <f>SUMIFS('Oct Receipts Data'!AF:AF,'Oct Receipts Data'!$B:$B,$B87)+SUMIFS('Oct Receipts Data'!AF:AF,'Oct Receipts Data'!$B:$B,$A87)</f>
        <v>33999.699999999997</v>
      </c>
      <c r="AK87" s="88">
        <f>SUMIFS('Oct Receipts Data'!AG:AG,'Oct Receipts Data'!$B:$B,$B87)+SUMIFS('Oct Receipts Data'!AG:AG,'Oct Receipts Data'!$B:$B,$A87)</f>
        <v>64808.73</v>
      </c>
    </row>
    <row r="88" spans="1:37" ht="13.8" outlineLevel="1">
      <c r="A88" s="86"/>
      <c r="B88" s="130" t="s">
        <v>192</v>
      </c>
      <c r="C88" s="88">
        <v>459786</v>
      </c>
      <c r="D88" s="80">
        <f>SUMIFS('PMT Terms'!C:C,'PMT Terms'!B:B,B88)</f>
        <v>60</v>
      </c>
      <c r="E88" s="89">
        <f t="shared" si="8"/>
        <v>1.0572916530733865</v>
      </c>
      <c r="F88" s="84">
        <f t="shared" si="10"/>
        <v>486127.90000000008</v>
      </c>
      <c r="G88" s="88">
        <f>SUMIFS('Oct Receipts Data'!C:C,'Oct Receipts Data'!$B:$B,$B88)+SUMIFS('Oct Receipts Data'!C:C,'Oct Receipts Data'!$B:$B,$A88)</f>
        <v>89019.21</v>
      </c>
      <c r="H88" s="88">
        <f>SUMIFS('Oct Receipts Data'!D:D,'Oct Receipts Data'!$B:$B,$B88)+SUMIFS('Oct Receipts Data'!D:D,'Oct Receipts Data'!$B:$B,$A88)</f>
        <v>0</v>
      </c>
      <c r="I88" s="88">
        <f>SUMIFS('Oct Receipts Data'!E:E,'Oct Receipts Data'!$B:$B,$B88)+SUMIFS('Oct Receipts Data'!E:E,'Oct Receipts Data'!$B:$B,$A88)</f>
        <v>17921.28</v>
      </c>
      <c r="J88" s="88">
        <f>SUMIFS('Oct Receipts Data'!F:F,'Oct Receipts Data'!$B:$B,$B88)+SUMIFS('Oct Receipts Data'!F:F,'Oct Receipts Data'!$B:$B,$A88)</f>
        <v>2576.2800000000002</v>
      </c>
      <c r="K88" s="88">
        <f>SUMIFS('Oct Receipts Data'!G:G,'Oct Receipts Data'!$B:$B,$B88)+SUMIFS('Oct Receipts Data'!G:G,'Oct Receipts Data'!$B:$B,$A88)</f>
        <v>65128</v>
      </c>
      <c r="L88" s="88">
        <f>SUMIFS('Oct Receipts Data'!H:H,'Oct Receipts Data'!$B:$B,$B88)+SUMIFS('Oct Receipts Data'!H:H,'Oct Receipts Data'!$B:$B,$A88)</f>
        <v>99035.3</v>
      </c>
      <c r="M88" s="88">
        <f>SUMIFS('Oct Receipts Data'!I:I,'Oct Receipts Data'!$B:$B,$B88)+SUMIFS('Oct Receipts Data'!I:I,'Oct Receipts Data'!$B:$B,$A88)</f>
        <v>3937.56</v>
      </c>
      <c r="N88" s="88">
        <f>SUMIFS('Oct Receipts Data'!J:J,'Oct Receipts Data'!$B:$B,$B88)+SUMIFS('Oct Receipts Data'!J:J,'Oct Receipts Data'!$B:$B,$A88)</f>
        <v>1509.84</v>
      </c>
      <c r="O88" s="88">
        <f>SUMIFS('Oct Receipts Data'!K:K,'Oct Receipts Data'!$B:$B,$B88)+SUMIFS('Oct Receipts Data'!K:K,'Oct Receipts Data'!$B:$B,$A88)</f>
        <v>1274.4000000000001</v>
      </c>
      <c r="P88" s="88">
        <f>SUMIFS('Oct Receipts Data'!L:L,'Oct Receipts Data'!$B:$B,$B88)+SUMIFS('Oct Receipts Data'!L:L,'Oct Receipts Data'!$B:$B,$A88)</f>
        <v>1304.76</v>
      </c>
      <c r="Q88" s="88">
        <f>SUMIFS('Oct Receipts Data'!M:M,'Oct Receipts Data'!$B:$B,$B88)+SUMIFS('Oct Receipts Data'!M:M,'Oct Receipts Data'!$B:$B,$A88)</f>
        <v>1077.71</v>
      </c>
      <c r="R88" s="88">
        <f>SUMIFS('Oct Receipts Data'!N:N,'Oct Receipts Data'!$B:$B,$B88)+SUMIFS('Oct Receipts Data'!N:N,'Oct Receipts Data'!$B:$B,$A88)</f>
        <v>2493.86</v>
      </c>
      <c r="S88" s="88">
        <f>SUMIFS('Oct Receipts Data'!O:O,'Oct Receipts Data'!$B:$B,$B88)+SUMIFS('Oct Receipts Data'!O:O,'Oct Receipts Data'!$B:$B,$A88)</f>
        <v>734.4</v>
      </c>
      <c r="T88" s="88">
        <f>SUMIFS('Oct Receipts Data'!P:P,'Oct Receipts Data'!$B:$B,$B88)+SUMIFS('Oct Receipts Data'!P:P,'Oct Receipts Data'!$B:$B,$A88)</f>
        <v>548.28</v>
      </c>
      <c r="U88" s="88">
        <f>SUMIFS('Oct Receipts Data'!Q:Q,'Oct Receipts Data'!$B:$B,$B88)+SUMIFS('Oct Receipts Data'!Q:Q,'Oct Receipts Data'!$B:$B,$A88)</f>
        <v>5382.7</v>
      </c>
      <c r="V88" s="88">
        <f>SUMIFS('Oct Receipts Data'!R:R,'Oct Receipts Data'!$B:$B,$B88)+SUMIFS('Oct Receipts Data'!R:R,'Oct Receipts Data'!$B:$B,$A88)</f>
        <v>35514</v>
      </c>
      <c r="W88" s="88">
        <f>SUMIFS('Oct Receipts Data'!S:S,'Oct Receipts Data'!$B:$B,$B88)+SUMIFS('Oct Receipts Data'!S:S,'Oct Receipts Data'!$B:$B,$A88)</f>
        <v>23561.16</v>
      </c>
      <c r="X88" s="88">
        <f>SUMIFS('Oct Receipts Data'!T:T,'Oct Receipts Data'!$B:$B,$B88)+SUMIFS('Oct Receipts Data'!T:T,'Oct Receipts Data'!$B:$B,$A88)</f>
        <v>14336.52</v>
      </c>
      <c r="Y88" s="88">
        <f>SUMIFS('Oct Receipts Data'!U:U,'Oct Receipts Data'!$B:$B,$B88)+SUMIFS('Oct Receipts Data'!U:U,'Oct Receipts Data'!$B:$B,$A88)</f>
        <v>1236.96</v>
      </c>
      <c r="Z88" s="88">
        <f>SUMIFS('Oct Receipts Data'!V:V,'Oct Receipts Data'!$B:$B,$B88)+SUMIFS('Oct Receipts Data'!V:V,'Oct Receipts Data'!$B:$B,$A88)</f>
        <v>73419.67</v>
      </c>
      <c r="AA88" s="88">
        <f>SUMIFS('Oct Receipts Data'!W:W,'Oct Receipts Data'!$B:$B,$B88)+SUMIFS('Oct Receipts Data'!W:W,'Oct Receipts Data'!$B:$B,$A88)</f>
        <v>4366.2</v>
      </c>
      <c r="AB88" s="88">
        <f>SUMIFS('Oct Receipts Data'!X:X,'Oct Receipts Data'!$B:$B,$B88)+SUMIFS('Oct Receipts Data'!X:X,'Oct Receipts Data'!$B:$B,$A88)</f>
        <v>3313.56</v>
      </c>
      <c r="AC88" s="88">
        <f>SUMIFS('Oct Receipts Data'!Y:Y,'Oct Receipts Data'!$B:$B,$B88)+SUMIFS('Oct Receipts Data'!Y:Y,'Oct Receipts Data'!$B:$B,$A88)</f>
        <v>3055.2</v>
      </c>
      <c r="AD88" s="88">
        <f>SUMIFS('Oct Receipts Data'!Z:Z,'Oct Receipts Data'!$B:$B,$B88)+SUMIFS('Oct Receipts Data'!Z:Z,'Oct Receipts Data'!$B:$B,$A88)</f>
        <v>3406.41</v>
      </c>
      <c r="AE88" s="88">
        <f>SUMIFS('Oct Receipts Data'!AA:AA,'Oct Receipts Data'!$B:$B,$B88)+SUMIFS('Oct Receipts Data'!AA:AA,'Oct Receipts Data'!$B:$B,$A88)</f>
        <v>0</v>
      </c>
      <c r="AF88" s="88">
        <f>SUMIFS('Oct Receipts Data'!AB:AB,'Oct Receipts Data'!$B:$B,$B88)+SUMIFS('Oct Receipts Data'!AB:AB,'Oct Receipts Data'!$B:$B,$A88)</f>
        <v>6128.26</v>
      </c>
      <c r="AG88" s="88">
        <f>SUMIFS('Oct Receipts Data'!AC:AC,'Oct Receipts Data'!$B:$B,$B88)+SUMIFS('Oct Receipts Data'!AC:AC,'Oct Receipts Data'!$B:$B,$A88)</f>
        <v>12830.6</v>
      </c>
      <c r="AH88" s="88">
        <f>SUMIFS('Oct Receipts Data'!AD:AD,'Oct Receipts Data'!$B:$B,$B88)+SUMIFS('Oct Receipts Data'!AD:AD,'Oct Receipts Data'!$B:$B,$A88)</f>
        <v>2909.12</v>
      </c>
      <c r="AI88" s="88">
        <f>SUMIFS('Oct Receipts Data'!AE:AE,'Oct Receipts Data'!$B:$B,$B88)+SUMIFS('Oct Receipts Data'!AE:AE,'Oct Receipts Data'!$B:$B,$A88)</f>
        <v>979.74</v>
      </c>
      <c r="AJ88" s="88">
        <f>SUMIFS('Oct Receipts Data'!AF:AF,'Oct Receipts Data'!$B:$B,$B88)+SUMIFS('Oct Receipts Data'!AF:AF,'Oct Receipts Data'!$B:$B,$A88)</f>
        <v>6908</v>
      </c>
      <c r="AK88" s="88">
        <f>SUMIFS('Oct Receipts Data'!AG:AG,'Oct Receipts Data'!$B:$B,$B88)+SUMIFS('Oct Receipts Data'!AG:AG,'Oct Receipts Data'!$B:$B,$A88)</f>
        <v>2218.92</v>
      </c>
    </row>
    <row r="89" spans="1:37" ht="13.8" outlineLevel="1">
      <c r="A89" s="86"/>
      <c r="B89" s="130" t="s">
        <v>523</v>
      </c>
      <c r="C89" s="88">
        <v>284055</v>
      </c>
      <c r="D89" s="80">
        <f>SUMIFS('PMT Terms'!C:C,'PMT Terms'!B:B,B89)</f>
        <v>30</v>
      </c>
      <c r="E89" s="89">
        <f t="shared" si="8"/>
        <v>1.5193768812377884</v>
      </c>
      <c r="F89" s="84">
        <f t="shared" si="10"/>
        <v>431586.6</v>
      </c>
      <c r="G89" s="88">
        <f>SUMIFS('Oct Receipts Data'!C:C,'Oct Receipts Data'!$B:$B,$B89)+SUMIFS('Oct Receipts Data'!C:C,'Oct Receipts Data'!$B:$B,$A89)</f>
        <v>0</v>
      </c>
      <c r="H89" s="88">
        <f>SUMIFS('Oct Receipts Data'!D:D,'Oct Receipts Data'!$B:$B,$B89)+SUMIFS('Oct Receipts Data'!D:D,'Oct Receipts Data'!$B:$B,$A89)</f>
        <v>3801.14</v>
      </c>
      <c r="I89" s="88">
        <f>SUMIFS('Oct Receipts Data'!E:E,'Oct Receipts Data'!$B:$B,$B89)+SUMIFS('Oct Receipts Data'!E:E,'Oct Receipts Data'!$B:$B,$A89)</f>
        <v>0</v>
      </c>
      <c r="J89" s="88">
        <f>SUMIFS('Oct Receipts Data'!F:F,'Oct Receipts Data'!$B:$B,$B89)+SUMIFS('Oct Receipts Data'!F:F,'Oct Receipts Data'!$B:$B,$A89)</f>
        <v>0</v>
      </c>
      <c r="K89" s="88">
        <f>SUMIFS('Oct Receipts Data'!G:G,'Oct Receipts Data'!$B:$B,$B89)+SUMIFS('Oct Receipts Data'!G:G,'Oct Receipts Data'!$B:$B,$A89)</f>
        <v>0</v>
      </c>
      <c r="L89" s="88">
        <f>SUMIFS('Oct Receipts Data'!H:H,'Oct Receipts Data'!$B:$B,$B89)+SUMIFS('Oct Receipts Data'!H:H,'Oct Receipts Data'!$B:$B,$A89)</f>
        <v>77544.75</v>
      </c>
      <c r="M89" s="88">
        <f>SUMIFS('Oct Receipts Data'!I:I,'Oct Receipts Data'!$B:$B,$B89)+SUMIFS('Oct Receipts Data'!I:I,'Oct Receipts Data'!$B:$B,$A89)</f>
        <v>0</v>
      </c>
      <c r="N89" s="88">
        <f>SUMIFS('Oct Receipts Data'!J:J,'Oct Receipts Data'!$B:$B,$B89)+SUMIFS('Oct Receipts Data'!J:J,'Oct Receipts Data'!$B:$B,$A89)</f>
        <v>0</v>
      </c>
      <c r="O89" s="88">
        <f>SUMIFS('Oct Receipts Data'!K:K,'Oct Receipts Data'!$B:$B,$B89)+SUMIFS('Oct Receipts Data'!K:K,'Oct Receipts Data'!$B:$B,$A89)</f>
        <v>110.05</v>
      </c>
      <c r="P89" s="88">
        <f>SUMIFS('Oct Receipts Data'!L:L,'Oct Receipts Data'!$B:$B,$B89)+SUMIFS('Oct Receipts Data'!L:L,'Oct Receipts Data'!$B:$B,$A89)</f>
        <v>8543.2999999999993</v>
      </c>
      <c r="Q89" s="88">
        <f>SUMIFS('Oct Receipts Data'!M:M,'Oct Receipts Data'!$B:$B,$B89)+SUMIFS('Oct Receipts Data'!M:M,'Oct Receipts Data'!$B:$B,$A89)</f>
        <v>0</v>
      </c>
      <c r="R89" s="88">
        <f>SUMIFS('Oct Receipts Data'!N:N,'Oct Receipts Data'!$B:$B,$B89)+SUMIFS('Oct Receipts Data'!N:N,'Oct Receipts Data'!$B:$B,$A89)</f>
        <v>0</v>
      </c>
      <c r="S89" s="88">
        <f>SUMIFS('Oct Receipts Data'!O:O,'Oct Receipts Data'!$B:$B,$B89)+SUMIFS('Oct Receipts Data'!O:O,'Oct Receipts Data'!$B:$B,$A89)</f>
        <v>0</v>
      </c>
      <c r="T89" s="88">
        <f>SUMIFS('Oct Receipts Data'!P:P,'Oct Receipts Data'!$B:$B,$B89)+SUMIFS('Oct Receipts Data'!P:P,'Oct Receipts Data'!$B:$B,$A89)</f>
        <v>0</v>
      </c>
      <c r="U89" s="88">
        <f>SUMIFS('Oct Receipts Data'!Q:Q,'Oct Receipts Data'!$B:$B,$B89)+SUMIFS('Oct Receipts Data'!Q:Q,'Oct Receipts Data'!$B:$B,$A89)</f>
        <v>0</v>
      </c>
      <c r="V89" s="88">
        <f>SUMIFS('Oct Receipts Data'!R:R,'Oct Receipts Data'!$B:$B,$B89)+SUMIFS('Oct Receipts Data'!R:R,'Oct Receipts Data'!$B:$B,$A89)</f>
        <v>0</v>
      </c>
      <c r="W89" s="88">
        <f>SUMIFS('Oct Receipts Data'!S:S,'Oct Receipts Data'!$B:$B,$B89)+SUMIFS('Oct Receipts Data'!S:S,'Oct Receipts Data'!$B:$B,$A89)</f>
        <v>87806.25</v>
      </c>
      <c r="X89" s="88">
        <f>SUMIFS('Oct Receipts Data'!T:T,'Oct Receipts Data'!$B:$B,$B89)+SUMIFS('Oct Receipts Data'!T:T,'Oct Receipts Data'!$B:$B,$A89)</f>
        <v>63035.7</v>
      </c>
      <c r="Y89" s="88">
        <f>SUMIFS('Oct Receipts Data'!U:U,'Oct Receipts Data'!$B:$B,$B89)+SUMIFS('Oct Receipts Data'!U:U,'Oct Receipts Data'!$B:$B,$A89)</f>
        <v>8312.4</v>
      </c>
      <c r="Z89" s="88">
        <f>SUMIFS('Oct Receipts Data'!V:V,'Oct Receipts Data'!$B:$B,$B89)+SUMIFS('Oct Receipts Data'!V:V,'Oct Receipts Data'!$B:$B,$A89)</f>
        <v>83354.899999999994</v>
      </c>
      <c r="AA89" s="88">
        <f>SUMIFS('Oct Receipts Data'!W:W,'Oct Receipts Data'!$B:$B,$B89)+SUMIFS('Oct Receipts Data'!W:W,'Oct Receipts Data'!$B:$B,$A89)</f>
        <v>230.9</v>
      </c>
      <c r="AB89" s="88">
        <f>SUMIFS('Oct Receipts Data'!X:X,'Oct Receipts Data'!$B:$B,$B89)+SUMIFS('Oct Receipts Data'!X:X,'Oct Receipts Data'!$B:$B,$A89)</f>
        <v>0</v>
      </c>
      <c r="AC89" s="88">
        <f>SUMIFS('Oct Receipts Data'!Y:Y,'Oct Receipts Data'!$B:$B,$B89)+SUMIFS('Oct Receipts Data'!Y:Y,'Oct Receipts Data'!$B:$B,$A89)</f>
        <v>0</v>
      </c>
      <c r="AD89" s="88">
        <f>SUMIFS('Oct Receipts Data'!Z:Z,'Oct Receipts Data'!$B:$B,$B89)+SUMIFS('Oct Receipts Data'!Z:Z,'Oct Receipts Data'!$B:$B,$A89)</f>
        <v>0</v>
      </c>
      <c r="AE89" s="88">
        <f>SUMIFS('Oct Receipts Data'!AA:AA,'Oct Receipts Data'!$B:$B,$B89)+SUMIFS('Oct Receipts Data'!AA:AA,'Oct Receipts Data'!$B:$B,$A89)</f>
        <v>0</v>
      </c>
      <c r="AF89" s="88">
        <f>SUMIFS('Oct Receipts Data'!AB:AB,'Oct Receipts Data'!$B:$B,$B89)+SUMIFS('Oct Receipts Data'!AB:AB,'Oct Receipts Data'!$B:$B,$A89)</f>
        <v>0</v>
      </c>
      <c r="AG89" s="88">
        <f>SUMIFS('Oct Receipts Data'!AC:AC,'Oct Receipts Data'!$B:$B,$B89)+SUMIFS('Oct Receipts Data'!AC:AC,'Oct Receipts Data'!$B:$B,$A89)</f>
        <v>461.8</v>
      </c>
      <c r="AH89" s="88">
        <f>SUMIFS('Oct Receipts Data'!AD:AD,'Oct Receipts Data'!$B:$B,$B89)+SUMIFS('Oct Receipts Data'!AD:AD,'Oct Receipts Data'!$B:$B,$A89)</f>
        <v>0</v>
      </c>
      <c r="AI89" s="88">
        <f>SUMIFS('Oct Receipts Data'!AE:AE,'Oct Receipts Data'!$B:$B,$B89)+SUMIFS('Oct Receipts Data'!AE:AE,'Oct Receipts Data'!$B:$B,$A89)</f>
        <v>0</v>
      </c>
      <c r="AJ89" s="88">
        <f>SUMIFS('Oct Receipts Data'!AF:AF,'Oct Receipts Data'!$B:$B,$B89)+SUMIFS('Oct Receipts Data'!AF:AF,'Oct Receipts Data'!$B:$B,$A89)</f>
        <v>91959.48</v>
      </c>
      <c r="AK89" s="88">
        <f>SUMIFS('Oct Receipts Data'!AG:AG,'Oct Receipts Data'!$B:$B,$B89)+SUMIFS('Oct Receipts Data'!AG:AG,'Oct Receipts Data'!$B:$B,$A89)</f>
        <v>6425.93</v>
      </c>
    </row>
    <row r="90" spans="1:37" ht="13.8" outlineLevel="1">
      <c r="A90" s="86"/>
      <c r="B90" s="130" t="s">
        <v>131</v>
      </c>
      <c r="C90" s="88">
        <v>746054</v>
      </c>
      <c r="D90" s="80">
        <f>SUMIFS('PMT Terms'!C:C,'PMT Terms'!B:B,B90)</f>
        <v>60</v>
      </c>
      <c r="E90" s="89">
        <f t="shared" si="8"/>
        <v>0.54148422232170856</v>
      </c>
      <c r="F90" s="84">
        <f t="shared" si="10"/>
        <v>403976.47</v>
      </c>
      <c r="G90" s="88">
        <f>SUMIFS('Oct Receipts Data'!C:C,'Oct Receipts Data'!$B:$B,$B90)+SUMIFS('Oct Receipts Data'!C:C,'Oct Receipts Data'!$B:$B,$A90)</f>
        <v>973.44</v>
      </c>
      <c r="H90" s="88">
        <f>SUMIFS('Oct Receipts Data'!D:D,'Oct Receipts Data'!$B:$B,$B90)+SUMIFS('Oct Receipts Data'!D:D,'Oct Receipts Data'!$B:$B,$A90)</f>
        <v>43965.19</v>
      </c>
      <c r="I90" s="88">
        <f>SUMIFS('Oct Receipts Data'!E:E,'Oct Receipts Data'!$B:$B,$B90)+SUMIFS('Oct Receipts Data'!E:E,'Oct Receipts Data'!$B:$B,$A90)</f>
        <v>38107.839999999997</v>
      </c>
      <c r="J90" s="88">
        <f>SUMIFS('Oct Receipts Data'!F:F,'Oct Receipts Data'!$B:$B,$B90)+SUMIFS('Oct Receipts Data'!F:F,'Oct Receipts Data'!$B:$B,$A90)</f>
        <v>0</v>
      </c>
      <c r="K90" s="88">
        <f>SUMIFS('Oct Receipts Data'!G:G,'Oct Receipts Data'!$B:$B,$B90)+SUMIFS('Oct Receipts Data'!G:G,'Oct Receipts Data'!$B:$B,$A90)</f>
        <v>0</v>
      </c>
      <c r="L90" s="88">
        <f>SUMIFS('Oct Receipts Data'!H:H,'Oct Receipts Data'!$B:$B,$B90)+SUMIFS('Oct Receipts Data'!H:H,'Oct Receipts Data'!$B:$B,$A90)</f>
        <v>11262</v>
      </c>
      <c r="M90" s="88">
        <f>SUMIFS('Oct Receipts Data'!I:I,'Oct Receipts Data'!$B:$B,$B90)+SUMIFS('Oct Receipts Data'!I:I,'Oct Receipts Data'!$B:$B,$A90)</f>
        <v>825.88</v>
      </c>
      <c r="N90" s="88">
        <f>SUMIFS('Oct Receipts Data'!J:J,'Oct Receipts Data'!$B:$B,$B90)+SUMIFS('Oct Receipts Data'!J:J,'Oct Receipts Data'!$B:$B,$A90)</f>
        <v>36067.61</v>
      </c>
      <c r="O90" s="88">
        <f>SUMIFS('Oct Receipts Data'!K:K,'Oct Receipts Data'!$B:$B,$B90)+SUMIFS('Oct Receipts Data'!K:K,'Oct Receipts Data'!$B:$B,$A90)</f>
        <v>34205.279999999999</v>
      </c>
      <c r="P90" s="88">
        <f>SUMIFS('Oct Receipts Data'!L:L,'Oct Receipts Data'!$B:$B,$B90)+SUMIFS('Oct Receipts Data'!L:L,'Oct Receipts Data'!$B:$B,$A90)</f>
        <v>13093.68</v>
      </c>
      <c r="Q90" s="88">
        <f>SUMIFS('Oct Receipts Data'!M:M,'Oct Receipts Data'!$B:$B,$B90)+SUMIFS('Oct Receipts Data'!M:M,'Oct Receipts Data'!$B:$B,$A90)</f>
        <v>0</v>
      </c>
      <c r="R90" s="88">
        <f>SUMIFS('Oct Receipts Data'!N:N,'Oct Receipts Data'!$B:$B,$B90)+SUMIFS('Oct Receipts Data'!N:N,'Oct Receipts Data'!$B:$B,$A90)</f>
        <v>0</v>
      </c>
      <c r="S90" s="88">
        <f>SUMIFS('Oct Receipts Data'!O:O,'Oct Receipts Data'!$B:$B,$B90)+SUMIFS('Oct Receipts Data'!O:O,'Oct Receipts Data'!$B:$B,$A90)</f>
        <v>30234.240000000002</v>
      </c>
      <c r="T90" s="88">
        <f>SUMIFS('Oct Receipts Data'!P:P,'Oct Receipts Data'!$B:$B,$B90)+SUMIFS('Oct Receipts Data'!P:P,'Oct Receipts Data'!$B:$B,$A90)</f>
        <v>0</v>
      </c>
      <c r="U90" s="88">
        <f>SUMIFS('Oct Receipts Data'!Q:Q,'Oct Receipts Data'!$B:$B,$B90)+SUMIFS('Oct Receipts Data'!Q:Q,'Oct Receipts Data'!$B:$B,$A90)</f>
        <v>0</v>
      </c>
      <c r="V90" s="88">
        <f>SUMIFS('Oct Receipts Data'!R:R,'Oct Receipts Data'!$B:$B,$B90)+SUMIFS('Oct Receipts Data'!R:R,'Oct Receipts Data'!$B:$B,$A90)</f>
        <v>0</v>
      </c>
      <c r="W90" s="88">
        <f>SUMIFS('Oct Receipts Data'!S:S,'Oct Receipts Data'!$B:$B,$B90)+SUMIFS('Oct Receipts Data'!S:S,'Oct Receipts Data'!$B:$B,$A90)</f>
        <v>3434.91</v>
      </c>
      <c r="X90" s="88">
        <f>SUMIFS('Oct Receipts Data'!T:T,'Oct Receipts Data'!$B:$B,$B90)+SUMIFS('Oct Receipts Data'!T:T,'Oct Receipts Data'!$B:$B,$A90)</f>
        <v>73603.44</v>
      </c>
      <c r="Y90" s="88">
        <f>SUMIFS('Oct Receipts Data'!U:U,'Oct Receipts Data'!$B:$B,$B90)+SUMIFS('Oct Receipts Data'!U:U,'Oct Receipts Data'!$B:$B,$A90)</f>
        <v>12941.05</v>
      </c>
      <c r="Z90" s="88">
        <f>SUMIFS('Oct Receipts Data'!V:V,'Oct Receipts Data'!$B:$B,$B90)+SUMIFS('Oct Receipts Data'!V:V,'Oct Receipts Data'!$B:$B,$A90)</f>
        <v>486.72</v>
      </c>
      <c r="AA90" s="88">
        <f>SUMIFS('Oct Receipts Data'!W:W,'Oct Receipts Data'!$B:$B,$B90)+SUMIFS('Oct Receipts Data'!W:W,'Oct Receipts Data'!$B:$B,$A90)</f>
        <v>6545.91</v>
      </c>
      <c r="AB90" s="88">
        <f>SUMIFS('Oct Receipts Data'!X:X,'Oct Receipts Data'!$B:$B,$B90)+SUMIFS('Oct Receipts Data'!X:X,'Oct Receipts Data'!$B:$B,$A90)</f>
        <v>17498.009999999998</v>
      </c>
      <c r="AC90" s="88">
        <f>SUMIFS('Oct Receipts Data'!Y:Y,'Oct Receipts Data'!$B:$B,$B90)+SUMIFS('Oct Receipts Data'!Y:Y,'Oct Receipts Data'!$B:$B,$A90)</f>
        <v>0</v>
      </c>
      <c r="AD90" s="88">
        <f>SUMIFS('Oct Receipts Data'!Z:Z,'Oct Receipts Data'!$B:$B,$B90)+SUMIFS('Oct Receipts Data'!Z:Z,'Oct Receipts Data'!$B:$B,$A90)</f>
        <v>51658.98</v>
      </c>
      <c r="AE90" s="88">
        <f>SUMIFS('Oct Receipts Data'!AA:AA,'Oct Receipts Data'!$B:$B,$B90)+SUMIFS('Oct Receipts Data'!AA:AA,'Oct Receipts Data'!$B:$B,$A90)</f>
        <v>0</v>
      </c>
      <c r="AF90" s="88">
        <f>SUMIFS('Oct Receipts Data'!AB:AB,'Oct Receipts Data'!$B:$B,$B90)+SUMIFS('Oct Receipts Data'!AB:AB,'Oct Receipts Data'!$B:$B,$A90)</f>
        <v>1622.4</v>
      </c>
      <c r="AG90" s="88">
        <f>SUMIFS('Oct Receipts Data'!AC:AC,'Oct Receipts Data'!$B:$B,$B90)+SUMIFS('Oct Receipts Data'!AC:AC,'Oct Receipts Data'!$B:$B,$A90)</f>
        <v>8739.0499999999993</v>
      </c>
      <c r="AH90" s="88">
        <f>SUMIFS('Oct Receipts Data'!AD:AD,'Oct Receipts Data'!$B:$B,$B90)+SUMIFS('Oct Receipts Data'!AD:AD,'Oct Receipts Data'!$B:$B,$A90)</f>
        <v>3409.42</v>
      </c>
      <c r="AI90" s="88">
        <f>SUMIFS('Oct Receipts Data'!AE:AE,'Oct Receipts Data'!$B:$B,$B90)+SUMIFS('Oct Receipts Data'!AE:AE,'Oct Receipts Data'!$B:$B,$A90)</f>
        <v>1511.02</v>
      </c>
      <c r="AJ90" s="88">
        <f>SUMIFS('Oct Receipts Data'!AF:AF,'Oct Receipts Data'!$B:$B,$B90)+SUMIFS('Oct Receipts Data'!AF:AF,'Oct Receipts Data'!$B:$B,$A90)</f>
        <v>2595.84</v>
      </c>
      <c r="AK90" s="88">
        <f>SUMIFS('Oct Receipts Data'!AG:AG,'Oct Receipts Data'!$B:$B,$B90)+SUMIFS('Oct Receipts Data'!AG:AG,'Oct Receipts Data'!$B:$B,$A90)</f>
        <v>11194.56</v>
      </c>
    </row>
    <row r="91" spans="1:37" ht="13.8" outlineLevel="1">
      <c r="A91" s="86"/>
      <c r="B91" s="130" t="s">
        <v>94</v>
      </c>
      <c r="C91" s="88">
        <v>242350</v>
      </c>
      <c r="D91" s="80">
        <f>SUMIFS('PMT Terms'!C:C,'PMT Terms'!B:B,B91)</f>
        <v>45</v>
      </c>
      <c r="E91" s="89">
        <f t="shared" si="8"/>
        <v>1.6474213740458015</v>
      </c>
      <c r="F91" s="84">
        <f t="shared" si="10"/>
        <v>399252.57</v>
      </c>
      <c r="G91" s="88">
        <f>SUMIFS('Oct Receipts Data'!C:C,'Oct Receipts Data'!$B:$B,$B91)+SUMIFS('Oct Receipts Data'!C:C,'Oct Receipts Data'!$B:$B,$A91)</f>
        <v>67293.149999999994</v>
      </c>
      <c r="H91" s="88">
        <f>SUMIFS('Oct Receipts Data'!D:D,'Oct Receipts Data'!$B:$B,$B91)+SUMIFS('Oct Receipts Data'!D:D,'Oct Receipts Data'!$B:$B,$A91)</f>
        <v>2507.83</v>
      </c>
      <c r="I91" s="88">
        <f>SUMIFS('Oct Receipts Data'!E:E,'Oct Receipts Data'!$B:$B,$B91)+SUMIFS('Oct Receipts Data'!E:E,'Oct Receipts Data'!$B:$B,$A91)</f>
        <v>0</v>
      </c>
      <c r="J91" s="88">
        <f>SUMIFS('Oct Receipts Data'!F:F,'Oct Receipts Data'!$B:$B,$B91)+SUMIFS('Oct Receipts Data'!F:F,'Oct Receipts Data'!$B:$B,$A91)</f>
        <v>7610.2</v>
      </c>
      <c r="K91" s="88">
        <f>SUMIFS('Oct Receipts Data'!G:G,'Oct Receipts Data'!$B:$B,$B91)+SUMIFS('Oct Receipts Data'!G:G,'Oct Receipts Data'!$B:$B,$A91)</f>
        <v>0</v>
      </c>
      <c r="L91" s="88">
        <f>SUMIFS('Oct Receipts Data'!H:H,'Oct Receipts Data'!$B:$B,$B91)+SUMIFS('Oct Receipts Data'!H:H,'Oct Receipts Data'!$B:$B,$A91)</f>
        <v>9618.6</v>
      </c>
      <c r="M91" s="88">
        <f>SUMIFS('Oct Receipts Data'!I:I,'Oct Receipts Data'!$B:$B,$B91)+SUMIFS('Oct Receipts Data'!I:I,'Oct Receipts Data'!$B:$B,$A91)</f>
        <v>15780</v>
      </c>
      <c r="N91" s="88">
        <f>SUMIFS('Oct Receipts Data'!J:J,'Oct Receipts Data'!$B:$B,$B91)+SUMIFS('Oct Receipts Data'!J:J,'Oct Receipts Data'!$B:$B,$A91)</f>
        <v>0</v>
      </c>
      <c r="O91" s="88">
        <f>SUMIFS('Oct Receipts Data'!K:K,'Oct Receipts Data'!$B:$B,$B91)+SUMIFS('Oct Receipts Data'!K:K,'Oct Receipts Data'!$B:$B,$A91)</f>
        <v>0</v>
      </c>
      <c r="P91" s="88">
        <f>SUMIFS('Oct Receipts Data'!L:L,'Oct Receipts Data'!$B:$B,$B91)+SUMIFS('Oct Receipts Data'!L:L,'Oct Receipts Data'!$B:$B,$A91)</f>
        <v>0</v>
      </c>
      <c r="Q91" s="88">
        <f>SUMIFS('Oct Receipts Data'!M:M,'Oct Receipts Data'!$B:$B,$B91)+SUMIFS('Oct Receipts Data'!M:M,'Oct Receipts Data'!$B:$B,$A91)</f>
        <v>0</v>
      </c>
      <c r="R91" s="88">
        <f>SUMIFS('Oct Receipts Data'!N:N,'Oct Receipts Data'!$B:$B,$B91)+SUMIFS('Oct Receipts Data'!N:N,'Oct Receipts Data'!$B:$B,$A91)</f>
        <v>0</v>
      </c>
      <c r="S91" s="88">
        <f>SUMIFS('Oct Receipts Data'!O:O,'Oct Receipts Data'!$B:$B,$B91)+SUMIFS('Oct Receipts Data'!O:O,'Oct Receipts Data'!$B:$B,$A91)</f>
        <v>0</v>
      </c>
      <c r="T91" s="88">
        <f>SUMIFS('Oct Receipts Data'!P:P,'Oct Receipts Data'!$B:$B,$B91)+SUMIFS('Oct Receipts Data'!P:P,'Oct Receipts Data'!$B:$B,$A91)</f>
        <v>766.04</v>
      </c>
      <c r="U91" s="88">
        <f>SUMIFS('Oct Receipts Data'!Q:Q,'Oct Receipts Data'!$B:$B,$B91)+SUMIFS('Oct Receipts Data'!Q:Q,'Oct Receipts Data'!$B:$B,$A91)</f>
        <v>0</v>
      </c>
      <c r="V91" s="88">
        <f>SUMIFS('Oct Receipts Data'!R:R,'Oct Receipts Data'!$B:$B,$B91)+SUMIFS('Oct Receipts Data'!R:R,'Oct Receipts Data'!$B:$B,$A91)</f>
        <v>0</v>
      </c>
      <c r="W91" s="88">
        <f>SUMIFS('Oct Receipts Data'!S:S,'Oct Receipts Data'!$B:$B,$B91)+SUMIFS('Oct Receipts Data'!S:S,'Oct Receipts Data'!$B:$B,$A91)</f>
        <v>0</v>
      </c>
      <c r="X91" s="88">
        <f>SUMIFS('Oct Receipts Data'!T:T,'Oct Receipts Data'!$B:$B,$B91)+SUMIFS('Oct Receipts Data'!T:T,'Oct Receipts Data'!$B:$B,$A91)</f>
        <v>0</v>
      </c>
      <c r="Y91" s="88">
        <f>SUMIFS('Oct Receipts Data'!U:U,'Oct Receipts Data'!$B:$B,$B91)+SUMIFS('Oct Receipts Data'!U:U,'Oct Receipts Data'!$B:$B,$A91)</f>
        <v>0</v>
      </c>
      <c r="Z91" s="88">
        <f>SUMIFS('Oct Receipts Data'!V:V,'Oct Receipts Data'!$B:$B,$B91)+SUMIFS('Oct Receipts Data'!V:V,'Oct Receipts Data'!$B:$B,$A91)</f>
        <v>0</v>
      </c>
      <c r="AA91" s="88">
        <f>SUMIFS('Oct Receipts Data'!W:W,'Oct Receipts Data'!$B:$B,$B91)+SUMIFS('Oct Receipts Data'!W:W,'Oct Receipts Data'!$B:$B,$A91)</f>
        <v>420</v>
      </c>
      <c r="AB91" s="88">
        <f>SUMIFS('Oct Receipts Data'!X:X,'Oct Receipts Data'!$B:$B,$B91)+SUMIFS('Oct Receipts Data'!X:X,'Oct Receipts Data'!$B:$B,$A91)</f>
        <v>0</v>
      </c>
      <c r="AC91" s="88">
        <f>SUMIFS('Oct Receipts Data'!Y:Y,'Oct Receipts Data'!$B:$B,$B91)+SUMIFS('Oct Receipts Data'!Y:Y,'Oct Receipts Data'!$B:$B,$A91)</f>
        <v>39598.68</v>
      </c>
      <c r="AD91" s="88">
        <f>SUMIFS('Oct Receipts Data'!Z:Z,'Oct Receipts Data'!$B:$B,$B91)+SUMIFS('Oct Receipts Data'!Z:Z,'Oct Receipts Data'!$B:$B,$A91)</f>
        <v>73172.070000000007</v>
      </c>
      <c r="AE91" s="88">
        <f>SUMIFS('Oct Receipts Data'!AA:AA,'Oct Receipts Data'!$B:$B,$B91)+SUMIFS('Oct Receipts Data'!AA:AA,'Oct Receipts Data'!$B:$B,$A91)</f>
        <v>182486</v>
      </c>
      <c r="AF91" s="88">
        <f>SUMIFS('Oct Receipts Data'!AB:AB,'Oct Receipts Data'!$B:$B,$B91)+SUMIFS('Oct Receipts Data'!AB:AB,'Oct Receipts Data'!$B:$B,$A91)</f>
        <v>0</v>
      </c>
      <c r="AG91" s="88">
        <f>SUMIFS('Oct Receipts Data'!AC:AC,'Oct Receipts Data'!$B:$B,$B91)+SUMIFS('Oct Receipts Data'!AC:AC,'Oct Receipts Data'!$B:$B,$A91)</f>
        <v>0</v>
      </c>
      <c r="AH91" s="88">
        <f>SUMIFS('Oct Receipts Data'!AD:AD,'Oct Receipts Data'!$B:$B,$B91)+SUMIFS('Oct Receipts Data'!AD:AD,'Oct Receipts Data'!$B:$B,$A91)</f>
        <v>0</v>
      </c>
      <c r="AI91" s="88">
        <f>SUMIFS('Oct Receipts Data'!AE:AE,'Oct Receipts Data'!$B:$B,$B91)+SUMIFS('Oct Receipts Data'!AE:AE,'Oct Receipts Data'!$B:$B,$A91)</f>
        <v>0</v>
      </c>
      <c r="AJ91" s="88">
        <f>SUMIFS('Oct Receipts Data'!AF:AF,'Oct Receipts Data'!$B:$B,$B91)+SUMIFS('Oct Receipts Data'!AF:AF,'Oct Receipts Data'!$B:$B,$A91)</f>
        <v>0</v>
      </c>
      <c r="AK91" s="88">
        <f>SUMIFS('Oct Receipts Data'!AG:AG,'Oct Receipts Data'!$B:$B,$B91)+SUMIFS('Oct Receipts Data'!AG:AG,'Oct Receipts Data'!$B:$B,$A91)</f>
        <v>0</v>
      </c>
    </row>
    <row r="92" spans="1:37" ht="13.8" outlineLevel="1">
      <c r="A92" s="86"/>
      <c r="B92" s="130" t="s">
        <v>522</v>
      </c>
      <c r="C92" s="88">
        <v>254724</v>
      </c>
      <c r="D92" s="80">
        <f>SUMIFS('PMT Terms'!C:C,'PMT Terms'!B:B,B92)</f>
        <v>45</v>
      </c>
      <c r="E92" s="89">
        <f t="shared" si="8"/>
        <v>1.5457142240228641</v>
      </c>
      <c r="F92" s="84">
        <f t="shared" si="10"/>
        <v>393730.51</v>
      </c>
      <c r="G92" s="88">
        <f>SUMIFS('Oct Receipts Data'!C:C,'Oct Receipts Data'!$B:$B,$B92)+SUMIFS('Oct Receipts Data'!C:C,'Oct Receipts Data'!$B:$B,$A92)</f>
        <v>783.6</v>
      </c>
      <c r="H92" s="88">
        <f>SUMIFS('Oct Receipts Data'!D:D,'Oct Receipts Data'!$B:$B,$B92)+SUMIFS('Oct Receipts Data'!D:D,'Oct Receipts Data'!$B:$B,$A92)</f>
        <v>22139.37</v>
      </c>
      <c r="I92" s="88">
        <f>SUMIFS('Oct Receipts Data'!E:E,'Oct Receipts Data'!$B:$B,$B92)+SUMIFS('Oct Receipts Data'!E:E,'Oct Receipts Data'!$B:$B,$A92)</f>
        <v>6321.81</v>
      </c>
      <c r="J92" s="88">
        <f>SUMIFS('Oct Receipts Data'!F:F,'Oct Receipts Data'!$B:$B,$B92)+SUMIFS('Oct Receipts Data'!F:F,'Oct Receipts Data'!$B:$B,$A92)</f>
        <v>0</v>
      </c>
      <c r="K92" s="88">
        <f>SUMIFS('Oct Receipts Data'!G:G,'Oct Receipts Data'!$B:$B,$B92)+SUMIFS('Oct Receipts Data'!G:G,'Oct Receipts Data'!$B:$B,$A92)</f>
        <v>0</v>
      </c>
      <c r="L92" s="88">
        <f>SUMIFS('Oct Receipts Data'!H:H,'Oct Receipts Data'!$B:$B,$B92)+SUMIFS('Oct Receipts Data'!H:H,'Oct Receipts Data'!$B:$B,$A92)</f>
        <v>62890.54</v>
      </c>
      <c r="M92" s="88">
        <f>SUMIFS('Oct Receipts Data'!I:I,'Oct Receipts Data'!$B:$B,$B92)+SUMIFS('Oct Receipts Data'!I:I,'Oct Receipts Data'!$B:$B,$A92)</f>
        <v>4035.73</v>
      </c>
      <c r="N92" s="88">
        <f>SUMIFS('Oct Receipts Data'!J:J,'Oct Receipts Data'!$B:$B,$B92)+SUMIFS('Oct Receipts Data'!J:J,'Oct Receipts Data'!$B:$B,$A92)</f>
        <v>378.67</v>
      </c>
      <c r="O92" s="88">
        <f>SUMIFS('Oct Receipts Data'!K:K,'Oct Receipts Data'!$B:$B,$B92)+SUMIFS('Oct Receipts Data'!K:K,'Oct Receipts Data'!$B:$B,$A92)</f>
        <v>29981.69</v>
      </c>
      <c r="P92" s="88">
        <f>SUMIFS('Oct Receipts Data'!L:L,'Oct Receipts Data'!$B:$B,$B92)+SUMIFS('Oct Receipts Data'!L:L,'Oct Receipts Data'!$B:$B,$A92)</f>
        <v>30610.34</v>
      </c>
      <c r="Q92" s="88">
        <f>SUMIFS('Oct Receipts Data'!M:M,'Oct Receipts Data'!$B:$B,$B92)+SUMIFS('Oct Receipts Data'!M:M,'Oct Receipts Data'!$B:$B,$A92)</f>
        <v>0</v>
      </c>
      <c r="R92" s="88">
        <f>SUMIFS('Oct Receipts Data'!N:N,'Oct Receipts Data'!$B:$B,$B92)+SUMIFS('Oct Receipts Data'!N:N,'Oct Receipts Data'!$B:$B,$A92)</f>
        <v>0</v>
      </c>
      <c r="S92" s="88">
        <f>SUMIFS('Oct Receipts Data'!O:O,'Oct Receipts Data'!$B:$B,$B92)+SUMIFS('Oct Receipts Data'!O:O,'Oct Receipts Data'!$B:$B,$A92)</f>
        <v>2711.52</v>
      </c>
      <c r="T92" s="88">
        <f>SUMIFS('Oct Receipts Data'!P:P,'Oct Receipts Data'!$B:$B,$B92)+SUMIFS('Oct Receipts Data'!P:P,'Oct Receipts Data'!$B:$B,$A92)</f>
        <v>0</v>
      </c>
      <c r="U92" s="88">
        <f>SUMIFS('Oct Receipts Data'!Q:Q,'Oct Receipts Data'!$B:$B,$B92)+SUMIFS('Oct Receipts Data'!Q:Q,'Oct Receipts Data'!$B:$B,$A92)</f>
        <v>19341.88</v>
      </c>
      <c r="V92" s="88">
        <f>SUMIFS('Oct Receipts Data'!R:R,'Oct Receipts Data'!$B:$B,$B92)+SUMIFS('Oct Receipts Data'!R:R,'Oct Receipts Data'!$B:$B,$A92)</f>
        <v>141.36000000000001</v>
      </c>
      <c r="W92" s="88">
        <f>SUMIFS('Oct Receipts Data'!S:S,'Oct Receipts Data'!$B:$B,$B92)+SUMIFS('Oct Receipts Data'!S:S,'Oct Receipts Data'!$B:$B,$A92)</f>
        <v>2390.6999999999998</v>
      </c>
      <c r="X92" s="88">
        <f>SUMIFS('Oct Receipts Data'!T:T,'Oct Receipts Data'!$B:$B,$B92)+SUMIFS('Oct Receipts Data'!T:T,'Oct Receipts Data'!$B:$B,$A92)</f>
        <v>0</v>
      </c>
      <c r="Y92" s="88">
        <f>SUMIFS('Oct Receipts Data'!U:U,'Oct Receipts Data'!$B:$B,$B92)+SUMIFS('Oct Receipts Data'!U:U,'Oct Receipts Data'!$B:$B,$A92)</f>
        <v>757.34</v>
      </c>
      <c r="Z92" s="88">
        <f>SUMIFS('Oct Receipts Data'!V:V,'Oct Receipts Data'!$B:$B,$B92)+SUMIFS('Oct Receipts Data'!V:V,'Oct Receipts Data'!$B:$B,$A92)</f>
        <v>63598.05</v>
      </c>
      <c r="AA92" s="88">
        <f>SUMIFS('Oct Receipts Data'!W:W,'Oct Receipts Data'!$B:$B,$B92)+SUMIFS('Oct Receipts Data'!W:W,'Oct Receipts Data'!$B:$B,$A92)</f>
        <v>112196.2</v>
      </c>
      <c r="AB92" s="88">
        <f>SUMIFS('Oct Receipts Data'!X:X,'Oct Receipts Data'!$B:$B,$B92)+SUMIFS('Oct Receipts Data'!X:X,'Oct Receipts Data'!$B:$B,$A92)</f>
        <v>208.17</v>
      </c>
      <c r="AC92" s="88">
        <f>SUMIFS('Oct Receipts Data'!Y:Y,'Oct Receipts Data'!$B:$B,$B92)+SUMIFS('Oct Receipts Data'!Y:Y,'Oct Receipts Data'!$B:$B,$A92)</f>
        <v>0</v>
      </c>
      <c r="AD92" s="88">
        <f>SUMIFS('Oct Receipts Data'!Z:Z,'Oct Receipts Data'!$B:$B,$B92)+SUMIFS('Oct Receipts Data'!Z:Z,'Oct Receipts Data'!$B:$B,$A92)</f>
        <v>29220.3</v>
      </c>
      <c r="AE92" s="88">
        <f>SUMIFS('Oct Receipts Data'!AA:AA,'Oct Receipts Data'!$B:$B,$B92)+SUMIFS('Oct Receipts Data'!AA:AA,'Oct Receipts Data'!$B:$B,$A92)</f>
        <v>0</v>
      </c>
      <c r="AF92" s="88">
        <f>SUMIFS('Oct Receipts Data'!AB:AB,'Oct Receipts Data'!$B:$B,$B92)+SUMIFS('Oct Receipts Data'!AB:AB,'Oct Receipts Data'!$B:$B,$A92)</f>
        <v>0</v>
      </c>
      <c r="AG92" s="88">
        <f>SUMIFS('Oct Receipts Data'!AC:AC,'Oct Receipts Data'!$B:$B,$B92)+SUMIFS('Oct Receipts Data'!AC:AC,'Oct Receipts Data'!$B:$B,$A92)</f>
        <v>91.59</v>
      </c>
      <c r="AH92" s="88">
        <f>SUMIFS('Oct Receipts Data'!AD:AD,'Oct Receipts Data'!$B:$B,$B92)+SUMIFS('Oct Receipts Data'!AD:AD,'Oct Receipts Data'!$B:$B,$A92)</f>
        <v>5606.81</v>
      </c>
      <c r="AI92" s="88">
        <f>SUMIFS('Oct Receipts Data'!AE:AE,'Oct Receipts Data'!$B:$B,$B92)+SUMIFS('Oct Receipts Data'!AE:AE,'Oct Receipts Data'!$B:$B,$A92)</f>
        <v>0</v>
      </c>
      <c r="AJ92" s="88">
        <f>SUMIFS('Oct Receipts Data'!AF:AF,'Oct Receipts Data'!$B:$B,$B92)+SUMIFS('Oct Receipts Data'!AF:AF,'Oct Receipts Data'!$B:$B,$A92)</f>
        <v>0</v>
      </c>
      <c r="AK92" s="88">
        <f>SUMIFS('Oct Receipts Data'!AG:AG,'Oct Receipts Data'!$B:$B,$B92)+SUMIFS('Oct Receipts Data'!AG:AG,'Oct Receipts Data'!$B:$B,$A92)</f>
        <v>324.83999999999997</v>
      </c>
    </row>
    <row r="93" spans="1:37" ht="13.8" outlineLevel="1">
      <c r="A93" s="86"/>
      <c r="B93" s="130" t="s">
        <v>102</v>
      </c>
      <c r="C93" s="88">
        <v>472242</v>
      </c>
      <c r="D93" s="80">
        <f>SUMIFS('PMT Terms'!C:C,'PMT Terms'!B:B,B93)</f>
        <v>60</v>
      </c>
      <c r="E93" s="89">
        <f t="shared" si="8"/>
        <v>0.83287433138094458</v>
      </c>
      <c r="F93" s="84">
        <f t="shared" si="10"/>
        <v>393318.24000000005</v>
      </c>
      <c r="G93" s="88">
        <f>SUMIFS('Oct Receipts Data'!C:C,'Oct Receipts Data'!$B:$B,$B93)+SUMIFS('Oct Receipts Data'!C:C,'Oct Receipts Data'!$B:$B,$A93)</f>
        <v>0</v>
      </c>
      <c r="H93" s="88">
        <f>SUMIFS('Oct Receipts Data'!D:D,'Oct Receipts Data'!$B:$B,$B93)+SUMIFS('Oct Receipts Data'!D:D,'Oct Receipts Data'!$B:$B,$A93)</f>
        <v>57077.33</v>
      </c>
      <c r="I93" s="88">
        <f>SUMIFS('Oct Receipts Data'!E:E,'Oct Receipts Data'!$B:$B,$B93)+SUMIFS('Oct Receipts Data'!E:E,'Oct Receipts Data'!$B:$B,$A93)</f>
        <v>33160.75</v>
      </c>
      <c r="J93" s="88">
        <f>SUMIFS('Oct Receipts Data'!F:F,'Oct Receipts Data'!$B:$B,$B93)+SUMIFS('Oct Receipts Data'!F:F,'Oct Receipts Data'!$B:$B,$A93)</f>
        <v>0</v>
      </c>
      <c r="K93" s="88">
        <f>SUMIFS('Oct Receipts Data'!G:G,'Oct Receipts Data'!$B:$B,$B93)+SUMIFS('Oct Receipts Data'!G:G,'Oct Receipts Data'!$B:$B,$A93)</f>
        <v>1220.1600000000001</v>
      </c>
      <c r="L93" s="88">
        <f>SUMIFS('Oct Receipts Data'!H:H,'Oct Receipts Data'!$B:$B,$B93)+SUMIFS('Oct Receipts Data'!H:H,'Oct Receipts Data'!$B:$B,$A93)</f>
        <v>0</v>
      </c>
      <c r="M93" s="88">
        <f>SUMIFS('Oct Receipts Data'!I:I,'Oct Receipts Data'!$B:$B,$B93)+SUMIFS('Oct Receipts Data'!I:I,'Oct Receipts Data'!$B:$B,$A93)</f>
        <v>110.48</v>
      </c>
      <c r="N93" s="88">
        <f>SUMIFS('Oct Receipts Data'!J:J,'Oct Receipts Data'!$B:$B,$B93)+SUMIFS('Oct Receipts Data'!J:J,'Oct Receipts Data'!$B:$B,$A93)</f>
        <v>64.92</v>
      </c>
      <c r="O93" s="88">
        <f>SUMIFS('Oct Receipts Data'!K:K,'Oct Receipts Data'!$B:$B,$B93)+SUMIFS('Oct Receipts Data'!K:K,'Oct Receipts Data'!$B:$B,$A93)</f>
        <v>0</v>
      </c>
      <c r="P93" s="88">
        <f>SUMIFS('Oct Receipts Data'!L:L,'Oct Receipts Data'!$B:$B,$B93)+SUMIFS('Oct Receipts Data'!L:L,'Oct Receipts Data'!$B:$B,$A93)</f>
        <v>72935.509999999995</v>
      </c>
      <c r="Q93" s="88">
        <f>SUMIFS('Oct Receipts Data'!M:M,'Oct Receipts Data'!$B:$B,$B93)+SUMIFS('Oct Receipts Data'!M:M,'Oct Receipts Data'!$B:$B,$A93)</f>
        <v>1119.96</v>
      </c>
      <c r="R93" s="88">
        <f>SUMIFS('Oct Receipts Data'!N:N,'Oct Receipts Data'!$B:$B,$B93)+SUMIFS('Oct Receipts Data'!N:N,'Oct Receipts Data'!$B:$B,$A93)</f>
        <v>0</v>
      </c>
      <c r="S93" s="88">
        <f>SUMIFS('Oct Receipts Data'!O:O,'Oct Receipts Data'!$B:$B,$B93)+SUMIFS('Oct Receipts Data'!O:O,'Oct Receipts Data'!$B:$B,$A93)</f>
        <v>1030.6300000000001</v>
      </c>
      <c r="T93" s="88">
        <f>SUMIFS('Oct Receipts Data'!P:P,'Oct Receipts Data'!$B:$B,$B93)+SUMIFS('Oct Receipts Data'!P:P,'Oct Receipts Data'!$B:$B,$A93)</f>
        <v>183.56</v>
      </c>
      <c r="U93" s="88">
        <f>SUMIFS('Oct Receipts Data'!Q:Q,'Oct Receipts Data'!$B:$B,$B93)+SUMIFS('Oct Receipts Data'!Q:Q,'Oct Receipts Data'!$B:$B,$A93)</f>
        <v>33454.83</v>
      </c>
      <c r="V93" s="88">
        <f>SUMIFS('Oct Receipts Data'!R:R,'Oct Receipts Data'!$B:$B,$B93)+SUMIFS('Oct Receipts Data'!R:R,'Oct Receipts Data'!$B:$B,$A93)</f>
        <v>18037.64</v>
      </c>
      <c r="W93" s="88">
        <f>SUMIFS('Oct Receipts Data'!S:S,'Oct Receipts Data'!$B:$B,$B93)+SUMIFS('Oct Receipts Data'!S:S,'Oct Receipts Data'!$B:$B,$A93)</f>
        <v>27006.63</v>
      </c>
      <c r="X93" s="88">
        <f>SUMIFS('Oct Receipts Data'!T:T,'Oct Receipts Data'!$B:$B,$B93)+SUMIFS('Oct Receipts Data'!T:T,'Oct Receipts Data'!$B:$B,$A93)</f>
        <v>311.64</v>
      </c>
      <c r="Y93" s="88">
        <f>SUMIFS('Oct Receipts Data'!U:U,'Oct Receipts Data'!$B:$B,$B93)+SUMIFS('Oct Receipts Data'!U:U,'Oct Receipts Data'!$B:$B,$A93)</f>
        <v>0</v>
      </c>
      <c r="Z93" s="88">
        <f>SUMIFS('Oct Receipts Data'!V:V,'Oct Receipts Data'!$B:$B,$B93)+SUMIFS('Oct Receipts Data'!V:V,'Oct Receipts Data'!$B:$B,$A93)</f>
        <v>0</v>
      </c>
      <c r="AA93" s="88">
        <f>SUMIFS('Oct Receipts Data'!W:W,'Oct Receipts Data'!$B:$B,$B93)+SUMIFS('Oct Receipts Data'!W:W,'Oct Receipts Data'!$B:$B,$A93)</f>
        <v>2607.33</v>
      </c>
      <c r="AB93" s="88">
        <f>SUMIFS('Oct Receipts Data'!X:X,'Oct Receipts Data'!$B:$B,$B93)+SUMIFS('Oct Receipts Data'!X:X,'Oct Receipts Data'!$B:$B,$A93)</f>
        <v>0</v>
      </c>
      <c r="AC93" s="88">
        <f>SUMIFS('Oct Receipts Data'!Y:Y,'Oct Receipts Data'!$B:$B,$B93)+SUMIFS('Oct Receipts Data'!Y:Y,'Oct Receipts Data'!$B:$B,$A93)</f>
        <v>0</v>
      </c>
      <c r="AD93" s="88">
        <f>SUMIFS('Oct Receipts Data'!Z:Z,'Oct Receipts Data'!$B:$B,$B93)+SUMIFS('Oct Receipts Data'!Z:Z,'Oct Receipts Data'!$B:$B,$A93)</f>
        <v>0</v>
      </c>
      <c r="AE93" s="88">
        <f>SUMIFS('Oct Receipts Data'!AA:AA,'Oct Receipts Data'!$B:$B,$B93)+SUMIFS('Oct Receipts Data'!AA:AA,'Oct Receipts Data'!$B:$B,$A93)</f>
        <v>101.64</v>
      </c>
      <c r="AF93" s="88">
        <f>SUMIFS('Oct Receipts Data'!AB:AB,'Oct Receipts Data'!$B:$B,$B93)+SUMIFS('Oct Receipts Data'!AB:AB,'Oct Receipts Data'!$B:$B,$A93)</f>
        <v>759.57</v>
      </c>
      <c r="AG93" s="88">
        <f>SUMIFS('Oct Receipts Data'!AC:AC,'Oct Receipts Data'!$B:$B,$B93)+SUMIFS('Oct Receipts Data'!AC:AC,'Oct Receipts Data'!$B:$B,$A93)</f>
        <v>47647.99</v>
      </c>
      <c r="AH93" s="88">
        <f>SUMIFS('Oct Receipts Data'!AD:AD,'Oct Receipts Data'!$B:$B,$B93)+SUMIFS('Oct Receipts Data'!AD:AD,'Oct Receipts Data'!$B:$B,$A93)</f>
        <v>20867.2</v>
      </c>
      <c r="AI93" s="88">
        <f>SUMIFS('Oct Receipts Data'!AE:AE,'Oct Receipts Data'!$B:$B,$B93)+SUMIFS('Oct Receipts Data'!AE:AE,'Oct Receipts Data'!$B:$B,$A93)</f>
        <v>5889.94</v>
      </c>
      <c r="AJ93" s="88">
        <f>SUMIFS('Oct Receipts Data'!AF:AF,'Oct Receipts Data'!$B:$B,$B93)+SUMIFS('Oct Receipts Data'!AF:AF,'Oct Receipts Data'!$B:$B,$A93)</f>
        <v>35177.980000000003</v>
      </c>
      <c r="AK93" s="88">
        <f>SUMIFS('Oct Receipts Data'!AG:AG,'Oct Receipts Data'!$B:$B,$B93)+SUMIFS('Oct Receipts Data'!AG:AG,'Oct Receipts Data'!$B:$B,$A93)</f>
        <v>34552.550000000003</v>
      </c>
    </row>
    <row r="94" spans="1:37" ht="13.8" outlineLevel="1">
      <c r="A94" s="86"/>
      <c r="B94" s="130" t="s">
        <v>132</v>
      </c>
      <c r="C94" s="88">
        <v>345364</v>
      </c>
      <c r="D94" s="80">
        <f>SUMIFS('PMT Terms'!C:C,'PMT Terms'!B:B,B94)</f>
        <v>30</v>
      </c>
      <c r="E94" s="89">
        <f t="shared" si="8"/>
        <v>1.1369145307559556</v>
      </c>
      <c r="F94" s="84">
        <f t="shared" si="10"/>
        <v>392649.34999999986</v>
      </c>
      <c r="G94" s="88">
        <f>SUMIFS('Oct Receipts Data'!C:C,'Oct Receipts Data'!$B:$B,$B94)+SUMIFS('Oct Receipts Data'!C:C,'Oct Receipts Data'!$B:$B,$A94)</f>
        <v>6217.11</v>
      </c>
      <c r="H94" s="88">
        <f>SUMIFS('Oct Receipts Data'!D:D,'Oct Receipts Data'!$B:$B,$B94)+SUMIFS('Oct Receipts Data'!D:D,'Oct Receipts Data'!$B:$B,$A94)</f>
        <v>24444.83</v>
      </c>
      <c r="I94" s="88">
        <f>SUMIFS('Oct Receipts Data'!E:E,'Oct Receipts Data'!$B:$B,$B94)+SUMIFS('Oct Receipts Data'!E:E,'Oct Receipts Data'!$B:$B,$A94)</f>
        <v>86511.92</v>
      </c>
      <c r="J94" s="88">
        <f>SUMIFS('Oct Receipts Data'!F:F,'Oct Receipts Data'!$B:$B,$B94)+SUMIFS('Oct Receipts Data'!F:F,'Oct Receipts Data'!$B:$B,$A94)</f>
        <v>22138.74</v>
      </c>
      <c r="K94" s="88">
        <f>SUMIFS('Oct Receipts Data'!G:G,'Oct Receipts Data'!$B:$B,$B94)+SUMIFS('Oct Receipts Data'!G:G,'Oct Receipts Data'!$B:$B,$A94)</f>
        <v>3474.64</v>
      </c>
      <c r="L94" s="88">
        <f>SUMIFS('Oct Receipts Data'!H:H,'Oct Receipts Data'!$B:$B,$B94)+SUMIFS('Oct Receipts Data'!H:H,'Oct Receipts Data'!$B:$B,$A94)</f>
        <v>11962.95</v>
      </c>
      <c r="M94" s="88">
        <f>SUMIFS('Oct Receipts Data'!I:I,'Oct Receipts Data'!$B:$B,$B94)+SUMIFS('Oct Receipts Data'!I:I,'Oct Receipts Data'!$B:$B,$A94)</f>
        <v>27580.02</v>
      </c>
      <c r="N94" s="88">
        <f>SUMIFS('Oct Receipts Data'!J:J,'Oct Receipts Data'!$B:$B,$B94)+SUMIFS('Oct Receipts Data'!J:J,'Oct Receipts Data'!$B:$B,$A94)</f>
        <v>28382.31</v>
      </c>
      <c r="O94" s="88">
        <f>SUMIFS('Oct Receipts Data'!K:K,'Oct Receipts Data'!$B:$B,$B94)+SUMIFS('Oct Receipts Data'!K:K,'Oct Receipts Data'!$B:$B,$A94)</f>
        <v>34387.15</v>
      </c>
      <c r="P94" s="88">
        <f>SUMIFS('Oct Receipts Data'!L:L,'Oct Receipts Data'!$B:$B,$B94)+SUMIFS('Oct Receipts Data'!L:L,'Oct Receipts Data'!$B:$B,$A94)</f>
        <v>18885.71</v>
      </c>
      <c r="Q94" s="88">
        <f>SUMIFS('Oct Receipts Data'!M:M,'Oct Receipts Data'!$B:$B,$B94)+SUMIFS('Oct Receipts Data'!M:M,'Oct Receipts Data'!$B:$B,$A94)</f>
        <v>24345.58</v>
      </c>
      <c r="R94" s="88">
        <f>SUMIFS('Oct Receipts Data'!N:N,'Oct Receipts Data'!$B:$B,$B94)+SUMIFS('Oct Receipts Data'!N:N,'Oct Receipts Data'!$B:$B,$A94)</f>
        <v>12666.72</v>
      </c>
      <c r="S94" s="88">
        <f>SUMIFS('Oct Receipts Data'!O:O,'Oct Receipts Data'!$B:$B,$B94)+SUMIFS('Oct Receipts Data'!O:O,'Oct Receipts Data'!$B:$B,$A94)</f>
        <v>22239.66</v>
      </c>
      <c r="T94" s="88">
        <f>SUMIFS('Oct Receipts Data'!P:P,'Oct Receipts Data'!$B:$B,$B94)+SUMIFS('Oct Receipts Data'!P:P,'Oct Receipts Data'!$B:$B,$A94)</f>
        <v>42868.87</v>
      </c>
      <c r="U94" s="88">
        <f>SUMIFS('Oct Receipts Data'!Q:Q,'Oct Receipts Data'!$B:$B,$B94)+SUMIFS('Oct Receipts Data'!Q:Q,'Oct Receipts Data'!$B:$B,$A94)</f>
        <v>6676.1</v>
      </c>
      <c r="V94" s="88">
        <f>SUMIFS('Oct Receipts Data'!R:R,'Oct Receipts Data'!$B:$B,$B94)+SUMIFS('Oct Receipts Data'!R:R,'Oct Receipts Data'!$B:$B,$A94)</f>
        <v>2837.98</v>
      </c>
      <c r="W94" s="88">
        <f>SUMIFS('Oct Receipts Data'!S:S,'Oct Receipts Data'!$B:$B,$B94)+SUMIFS('Oct Receipts Data'!S:S,'Oct Receipts Data'!$B:$B,$A94)</f>
        <v>388.8</v>
      </c>
      <c r="X94" s="88">
        <f>SUMIFS('Oct Receipts Data'!T:T,'Oct Receipts Data'!$B:$B,$B94)+SUMIFS('Oct Receipts Data'!T:T,'Oct Receipts Data'!$B:$B,$A94)</f>
        <v>4914.21</v>
      </c>
      <c r="Y94" s="88">
        <f>SUMIFS('Oct Receipts Data'!U:U,'Oct Receipts Data'!$B:$B,$B94)+SUMIFS('Oct Receipts Data'!U:U,'Oct Receipts Data'!$B:$B,$A94)</f>
        <v>2048.6</v>
      </c>
      <c r="Z94" s="88">
        <f>SUMIFS('Oct Receipts Data'!V:V,'Oct Receipts Data'!$B:$B,$B94)+SUMIFS('Oct Receipts Data'!V:V,'Oct Receipts Data'!$B:$B,$A94)</f>
        <v>235.1</v>
      </c>
      <c r="AA94" s="88">
        <f>SUMIFS('Oct Receipts Data'!W:W,'Oct Receipts Data'!$B:$B,$B94)+SUMIFS('Oct Receipts Data'!W:W,'Oct Receipts Data'!$B:$B,$A94)</f>
        <v>223.6</v>
      </c>
      <c r="AB94" s="88">
        <f>SUMIFS('Oct Receipts Data'!X:X,'Oct Receipts Data'!$B:$B,$B94)+SUMIFS('Oct Receipts Data'!X:X,'Oct Receipts Data'!$B:$B,$A94)</f>
        <v>2138.4</v>
      </c>
      <c r="AC94" s="88">
        <f>SUMIFS('Oct Receipts Data'!Y:Y,'Oct Receipts Data'!$B:$B,$B94)+SUMIFS('Oct Receipts Data'!Y:Y,'Oct Receipts Data'!$B:$B,$A94)</f>
        <v>1801.85</v>
      </c>
      <c r="AD94" s="88">
        <f>SUMIFS('Oct Receipts Data'!Z:Z,'Oct Receipts Data'!$B:$B,$B94)+SUMIFS('Oct Receipts Data'!Z:Z,'Oct Receipts Data'!$B:$B,$A94)</f>
        <v>594.4</v>
      </c>
      <c r="AE94" s="88">
        <f>SUMIFS('Oct Receipts Data'!AA:AA,'Oct Receipts Data'!$B:$B,$B94)+SUMIFS('Oct Receipts Data'!AA:AA,'Oct Receipts Data'!$B:$B,$A94)</f>
        <v>290</v>
      </c>
      <c r="AF94" s="88">
        <f>SUMIFS('Oct Receipts Data'!AB:AB,'Oct Receipts Data'!$B:$B,$B94)+SUMIFS('Oct Receipts Data'!AB:AB,'Oct Receipts Data'!$B:$B,$A94)</f>
        <v>0</v>
      </c>
      <c r="AG94" s="88">
        <f>SUMIFS('Oct Receipts Data'!AC:AC,'Oct Receipts Data'!$B:$B,$B94)+SUMIFS('Oct Receipts Data'!AC:AC,'Oct Receipts Data'!$B:$B,$A94)</f>
        <v>150.85</v>
      </c>
      <c r="AH94" s="88">
        <f>SUMIFS('Oct Receipts Data'!AD:AD,'Oct Receipts Data'!$B:$B,$B94)+SUMIFS('Oct Receipts Data'!AD:AD,'Oct Receipts Data'!$B:$B,$A94)</f>
        <v>3188.1</v>
      </c>
      <c r="AI94" s="88">
        <f>SUMIFS('Oct Receipts Data'!AE:AE,'Oct Receipts Data'!$B:$B,$B94)+SUMIFS('Oct Receipts Data'!AE:AE,'Oct Receipts Data'!$B:$B,$A94)</f>
        <v>1050</v>
      </c>
      <c r="AJ94" s="88">
        <f>SUMIFS('Oct Receipts Data'!AF:AF,'Oct Receipts Data'!$B:$B,$B94)+SUMIFS('Oct Receipts Data'!AF:AF,'Oct Receipts Data'!$B:$B,$A94)</f>
        <v>5.15</v>
      </c>
      <c r="AK94" s="88">
        <f>SUMIFS('Oct Receipts Data'!AG:AG,'Oct Receipts Data'!$B:$B,$B94)+SUMIFS('Oct Receipts Data'!AG:AG,'Oct Receipts Data'!$B:$B,$A94)</f>
        <v>0</v>
      </c>
    </row>
    <row r="95" spans="1:37" ht="13.8" outlineLevel="1">
      <c r="A95" s="128" t="s">
        <v>85</v>
      </c>
      <c r="B95" s="130" t="s">
        <v>301</v>
      </c>
      <c r="C95" s="88">
        <v>282292</v>
      </c>
      <c r="D95" s="80">
        <f>SUMIFS('PMT Terms'!C:C,'PMT Terms'!B:B,B95)</f>
        <v>60</v>
      </c>
      <c r="E95" s="89">
        <f t="shared" si="8"/>
        <v>1.3490403199523897</v>
      </c>
      <c r="F95" s="84">
        <f t="shared" si="10"/>
        <v>380823.29</v>
      </c>
      <c r="G95" s="88">
        <f>SUMIFS('Oct Receipts Data'!C:C,'Oct Receipts Data'!$B:$B,$B95)+SUMIFS('Oct Receipts Data'!C:C,'Oct Receipts Data'!$B:$B,$A95)</f>
        <v>170.66</v>
      </c>
      <c r="H95" s="88">
        <f>SUMIFS('Oct Receipts Data'!D:D,'Oct Receipts Data'!$B:$B,$B95)+SUMIFS('Oct Receipts Data'!D:D,'Oct Receipts Data'!$B:$B,$A95)</f>
        <v>1159.95</v>
      </c>
      <c r="I95" s="88">
        <f>SUMIFS('Oct Receipts Data'!E:E,'Oct Receipts Data'!$B:$B,$B95)+SUMIFS('Oct Receipts Data'!E:E,'Oct Receipts Data'!$B:$B,$A95)</f>
        <v>23081.24</v>
      </c>
      <c r="J95" s="88">
        <f>SUMIFS('Oct Receipts Data'!F:F,'Oct Receipts Data'!$B:$B,$B95)+SUMIFS('Oct Receipts Data'!F:F,'Oct Receipts Data'!$B:$B,$A95)</f>
        <v>12705.76</v>
      </c>
      <c r="K95" s="88">
        <f>SUMIFS('Oct Receipts Data'!G:G,'Oct Receipts Data'!$B:$B,$B95)+SUMIFS('Oct Receipts Data'!G:G,'Oct Receipts Data'!$B:$B,$A95)</f>
        <v>117.84</v>
      </c>
      <c r="L95" s="88">
        <f>SUMIFS('Oct Receipts Data'!H:H,'Oct Receipts Data'!$B:$B,$B95)+SUMIFS('Oct Receipts Data'!H:H,'Oct Receipts Data'!$B:$B,$A95)</f>
        <v>79005.2</v>
      </c>
      <c r="M95" s="88">
        <f>SUMIFS('Oct Receipts Data'!I:I,'Oct Receipts Data'!$B:$B,$B95)+SUMIFS('Oct Receipts Data'!I:I,'Oct Receipts Data'!$B:$B,$A95)</f>
        <v>2553.84</v>
      </c>
      <c r="N95" s="88">
        <f>SUMIFS('Oct Receipts Data'!J:J,'Oct Receipts Data'!$B:$B,$B95)+SUMIFS('Oct Receipts Data'!J:J,'Oct Receipts Data'!$B:$B,$A95)</f>
        <v>46702.91</v>
      </c>
      <c r="O95" s="88">
        <f>SUMIFS('Oct Receipts Data'!K:K,'Oct Receipts Data'!$B:$B,$B95)+SUMIFS('Oct Receipts Data'!K:K,'Oct Receipts Data'!$B:$B,$A95)</f>
        <v>5824.12</v>
      </c>
      <c r="P95" s="88">
        <f>SUMIFS('Oct Receipts Data'!L:L,'Oct Receipts Data'!$B:$B,$B95)+SUMIFS('Oct Receipts Data'!L:L,'Oct Receipts Data'!$B:$B,$A95)</f>
        <v>0</v>
      </c>
      <c r="Q95" s="88">
        <f>SUMIFS('Oct Receipts Data'!M:M,'Oct Receipts Data'!$B:$B,$B95)+SUMIFS('Oct Receipts Data'!M:M,'Oct Receipts Data'!$B:$B,$A95)</f>
        <v>26.82</v>
      </c>
      <c r="R95" s="88">
        <f>SUMIFS('Oct Receipts Data'!N:N,'Oct Receipts Data'!$B:$B,$B95)+SUMIFS('Oct Receipts Data'!N:N,'Oct Receipts Data'!$B:$B,$A95)</f>
        <v>0</v>
      </c>
      <c r="S95" s="88">
        <f>SUMIFS('Oct Receipts Data'!O:O,'Oct Receipts Data'!$B:$B,$B95)+SUMIFS('Oct Receipts Data'!O:O,'Oct Receipts Data'!$B:$B,$A95)</f>
        <v>0</v>
      </c>
      <c r="T95" s="88">
        <f>SUMIFS('Oct Receipts Data'!P:P,'Oct Receipts Data'!$B:$B,$B95)+SUMIFS('Oct Receipts Data'!P:P,'Oct Receipts Data'!$B:$B,$A95)</f>
        <v>0</v>
      </c>
      <c r="U95" s="88">
        <f>SUMIFS('Oct Receipts Data'!Q:Q,'Oct Receipts Data'!$B:$B,$B95)+SUMIFS('Oct Receipts Data'!Q:Q,'Oct Receipts Data'!$B:$B,$A95)</f>
        <v>0</v>
      </c>
      <c r="V95" s="88">
        <f>SUMIFS('Oct Receipts Data'!R:R,'Oct Receipts Data'!$B:$B,$B95)+SUMIFS('Oct Receipts Data'!R:R,'Oct Receipts Data'!$B:$B,$A95)</f>
        <v>375.38</v>
      </c>
      <c r="W95" s="88">
        <f>SUMIFS('Oct Receipts Data'!S:S,'Oct Receipts Data'!$B:$B,$B95)+SUMIFS('Oct Receipts Data'!S:S,'Oct Receipts Data'!$B:$B,$A95)</f>
        <v>28018.89</v>
      </c>
      <c r="X95" s="88">
        <f>SUMIFS('Oct Receipts Data'!T:T,'Oct Receipts Data'!$B:$B,$B95)+SUMIFS('Oct Receipts Data'!T:T,'Oct Receipts Data'!$B:$B,$A95)</f>
        <v>3434.46</v>
      </c>
      <c r="Y95" s="88">
        <f>SUMIFS('Oct Receipts Data'!U:U,'Oct Receipts Data'!$B:$B,$B95)+SUMIFS('Oct Receipts Data'!U:U,'Oct Receipts Data'!$B:$B,$A95)</f>
        <v>47225.94</v>
      </c>
      <c r="Z95" s="88">
        <f>SUMIFS('Oct Receipts Data'!V:V,'Oct Receipts Data'!$B:$B,$B95)+SUMIFS('Oct Receipts Data'!V:V,'Oct Receipts Data'!$B:$B,$A95)</f>
        <v>4567.22</v>
      </c>
      <c r="AA95" s="88">
        <f>SUMIFS('Oct Receipts Data'!W:W,'Oct Receipts Data'!$B:$B,$B95)+SUMIFS('Oct Receipts Data'!W:W,'Oct Receipts Data'!$B:$B,$A95)</f>
        <v>0</v>
      </c>
      <c r="AB95" s="88">
        <f>SUMIFS('Oct Receipts Data'!X:X,'Oct Receipts Data'!$B:$B,$B95)+SUMIFS('Oct Receipts Data'!X:X,'Oct Receipts Data'!$B:$B,$A95)</f>
        <v>75191.64</v>
      </c>
      <c r="AC95" s="88">
        <f>SUMIFS('Oct Receipts Data'!Y:Y,'Oct Receipts Data'!$B:$B,$B95)+SUMIFS('Oct Receipts Data'!Y:Y,'Oct Receipts Data'!$B:$B,$A95)</f>
        <v>530.70000000000005</v>
      </c>
      <c r="AD95" s="88">
        <f>SUMIFS('Oct Receipts Data'!Z:Z,'Oct Receipts Data'!$B:$B,$B95)+SUMIFS('Oct Receipts Data'!Z:Z,'Oct Receipts Data'!$B:$B,$A95)</f>
        <v>0</v>
      </c>
      <c r="AE95" s="88">
        <f>SUMIFS('Oct Receipts Data'!AA:AA,'Oct Receipts Data'!$B:$B,$B95)+SUMIFS('Oct Receipts Data'!AA:AA,'Oct Receipts Data'!$B:$B,$A95)</f>
        <v>0</v>
      </c>
      <c r="AF95" s="88">
        <f>SUMIFS('Oct Receipts Data'!AB:AB,'Oct Receipts Data'!$B:$B,$B95)+SUMIFS('Oct Receipts Data'!AB:AB,'Oct Receipts Data'!$B:$B,$A95)</f>
        <v>0</v>
      </c>
      <c r="AG95" s="88">
        <f>SUMIFS('Oct Receipts Data'!AC:AC,'Oct Receipts Data'!$B:$B,$B95)+SUMIFS('Oct Receipts Data'!AC:AC,'Oct Receipts Data'!$B:$B,$A95)</f>
        <v>237.6</v>
      </c>
      <c r="AH95" s="88">
        <f>SUMIFS('Oct Receipts Data'!AD:AD,'Oct Receipts Data'!$B:$B,$B95)+SUMIFS('Oct Receipts Data'!AD:AD,'Oct Receipts Data'!$B:$B,$A95)</f>
        <v>12087.48</v>
      </c>
      <c r="AI95" s="88">
        <f>SUMIFS('Oct Receipts Data'!AE:AE,'Oct Receipts Data'!$B:$B,$B95)+SUMIFS('Oct Receipts Data'!AE:AE,'Oct Receipts Data'!$B:$B,$A95)</f>
        <v>35426.019999999997</v>
      </c>
      <c r="AJ95" s="88">
        <f>SUMIFS('Oct Receipts Data'!AF:AF,'Oct Receipts Data'!$B:$B,$B95)+SUMIFS('Oct Receipts Data'!AF:AF,'Oct Receipts Data'!$B:$B,$A95)</f>
        <v>2302.88</v>
      </c>
      <c r="AK95" s="88">
        <f>SUMIFS('Oct Receipts Data'!AG:AG,'Oct Receipts Data'!$B:$B,$B95)+SUMIFS('Oct Receipts Data'!AG:AG,'Oct Receipts Data'!$B:$B,$A95)</f>
        <v>76.739999999999995</v>
      </c>
    </row>
    <row r="96" spans="1:37" ht="13.8" outlineLevel="1">
      <c r="A96" s="86"/>
      <c r="B96" s="130" t="s">
        <v>108</v>
      </c>
      <c r="C96" s="88">
        <v>390921</v>
      </c>
      <c r="D96" s="80">
        <f>SUMIFS('PMT Terms'!C:C,'PMT Terms'!B:B,B96)</f>
        <v>45</v>
      </c>
      <c r="E96" s="89">
        <f t="shared" si="8"/>
        <v>0.97349574466452304</v>
      </c>
      <c r="F96" s="84">
        <f t="shared" si="10"/>
        <v>380559.93</v>
      </c>
      <c r="G96" s="88">
        <f>SUMIFS('Oct Receipts Data'!C:C,'Oct Receipts Data'!$B:$B,$B96)+SUMIFS('Oct Receipts Data'!C:C,'Oct Receipts Data'!$B:$B,$A96)</f>
        <v>12060.1</v>
      </c>
      <c r="H96" s="88">
        <f>SUMIFS('Oct Receipts Data'!D:D,'Oct Receipts Data'!$B:$B,$B96)+SUMIFS('Oct Receipts Data'!D:D,'Oct Receipts Data'!$B:$B,$A96)</f>
        <v>9034.73</v>
      </c>
      <c r="I96" s="88">
        <f>SUMIFS('Oct Receipts Data'!E:E,'Oct Receipts Data'!$B:$B,$B96)+SUMIFS('Oct Receipts Data'!E:E,'Oct Receipts Data'!$B:$B,$A96)</f>
        <v>0</v>
      </c>
      <c r="J96" s="88">
        <f>SUMIFS('Oct Receipts Data'!F:F,'Oct Receipts Data'!$B:$B,$B96)+SUMIFS('Oct Receipts Data'!F:F,'Oct Receipts Data'!$B:$B,$A96)</f>
        <v>2027.64</v>
      </c>
      <c r="K96" s="88">
        <f>SUMIFS('Oct Receipts Data'!G:G,'Oct Receipts Data'!$B:$B,$B96)+SUMIFS('Oct Receipts Data'!G:G,'Oct Receipts Data'!$B:$B,$A96)</f>
        <v>18682.43</v>
      </c>
      <c r="L96" s="88">
        <f>SUMIFS('Oct Receipts Data'!H:H,'Oct Receipts Data'!$B:$B,$B96)+SUMIFS('Oct Receipts Data'!H:H,'Oct Receipts Data'!$B:$B,$A96)</f>
        <v>20373.09</v>
      </c>
      <c r="M96" s="88">
        <f>SUMIFS('Oct Receipts Data'!I:I,'Oct Receipts Data'!$B:$B,$B96)+SUMIFS('Oct Receipts Data'!I:I,'Oct Receipts Data'!$B:$B,$A96)</f>
        <v>6274.42</v>
      </c>
      <c r="N96" s="88">
        <f>SUMIFS('Oct Receipts Data'!J:J,'Oct Receipts Data'!$B:$B,$B96)+SUMIFS('Oct Receipts Data'!J:J,'Oct Receipts Data'!$B:$B,$A96)</f>
        <v>3927.43</v>
      </c>
      <c r="O96" s="88">
        <f>SUMIFS('Oct Receipts Data'!K:K,'Oct Receipts Data'!$B:$B,$B96)+SUMIFS('Oct Receipts Data'!K:K,'Oct Receipts Data'!$B:$B,$A96)</f>
        <v>0</v>
      </c>
      <c r="P96" s="88">
        <f>SUMIFS('Oct Receipts Data'!L:L,'Oct Receipts Data'!$B:$B,$B96)+SUMIFS('Oct Receipts Data'!L:L,'Oct Receipts Data'!$B:$B,$A96)</f>
        <v>0</v>
      </c>
      <c r="Q96" s="88">
        <f>SUMIFS('Oct Receipts Data'!M:M,'Oct Receipts Data'!$B:$B,$B96)+SUMIFS('Oct Receipts Data'!M:M,'Oct Receipts Data'!$B:$B,$A96)</f>
        <v>0</v>
      </c>
      <c r="R96" s="88">
        <f>SUMIFS('Oct Receipts Data'!N:N,'Oct Receipts Data'!$B:$B,$B96)+SUMIFS('Oct Receipts Data'!N:N,'Oct Receipts Data'!$B:$B,$A96)</f>
        <v>3144.68</v>
      </c>
      <c r="S96" s="88">
        <f>SUMIFS('Oct Receipts Data'!O:O,'Oct Receipts Data'!$B:$B,$B96)+SUMIFS('Oct Receipts Data'!O:O,'Oct Receipts Data'!$B:$B,$A96)</f>
        <v>97966.89</v>
      </c>
      <c r="T96" s="88">
        <f>SUMIFS('Oct Receipts Data'!P:P,'Oct Receipts Data'!$B:$B,$B96)+SUMIFS('Oct Receipts Data'!P:P,'Oct Receipts Data'!$B:$B,$A96)</f>
        <v>1549.84</v>
      </c>
      <c r="U96" s="88">
        <f>SUMIFS('Oct Receipts Data'!Q:Q,'Oct Receipts Data'!$B:$B,$B96)+SUMIFS('Oct Receipts Data'!Q:Q,'Oct Receipts Data'!$B:$B,$A96)</f>
        <v>4134</v>
      </c>
      <c r="V96" s="88">
        <f>SUMIFS('Oct Receipts Data'!R:R,'Oct Receipts Data'!$B:$B,$B96)+SUMIFS('Oct Receipts Data'!R:R,'Oct Receipts Data'!$B:$B,$A96)</f>
        <v>0</v>
      </c>
      <c r="W96" s="88">
        <f>SUMIFS('Oct Receipts Data'!S:S,'Oct Receipts Data'!$B:$B,$B96)+SUMIFS('Oct Receipts Data'!S:S,'Oct Receipts Data'!$B:$B,$A96)</f>
        <v>2583.13</v>
      </c>
      <c r="X96" s="88">
        <f>SUMIFS('Oct Receipts Data'!T:T,'Oct Receipts Data'!$B:$B,$B96)+SUMIFS('Oct Receipts Data'!T:T,'Oct Receipts Data'!$B:$B,$A96)</f>
        <v>46040.74</v>
      </c>
      <c r="Y96" s="88">
        <f>SUMIFS('Oct Receipts Data'!U:U,'Oct Receipts Data'!$B:$B,$B96)+SUMIFS('Oct Receipts Data'!U:U,'Oct Receipts Data'!$B:$B,$A96)</f>
        <v>4905.8900000000003</v>
      </c>
      <c r="Z96" s="88">
        <f>SUMIFS('Oct Receipts Data'!V:V,'Oct Receipts Data'!$B:$B,$B96)+SUMIFS('Oct Receipts Data'!V:V,'Oct Receipts Data'!$B:$B,$A96)</f>
        <v>23004.39</v>
      </c>
      <c r="AA96" s="88">
        <f>SUMIFS('Oct Receipts Data'!W:W,'Oct Receipts Data'!$B:$B,$B96)+SUMIFS('Oct Receipts Data'!W:W,'Oct Receipts Data'!$B:$B,$A96)</f>
        <v>0</v>
      </c>
      <c r="AB96" s="88">
        <f>SUMIFS('Oct Receipts Data'!X:X,'Oct Receipts Data'!$B:$B,$B96)+SUMIFS('Oct Receipts Data'!X:X,'Oct Receipts Data'!$B:$B,$A96)</f>
        <v>0</v>
      </c>
      <c r="AC96" s="88">
        <f>SUMIFS('Oct Receipts Data'!Y:Y,'Oct Receipts Data'!$B:$B,$B96)+SUMIFS('Oct Receipts Data'!Y:Y,'Oct Receipts Data'!$B:$B,$A96)</f>
        <v>0</v>
      </c>
      <c r="AD96" s="88">
        <f>SUMIFS('Oct Receipts Data'!Z:Z,'Oct Receipts Data'!$B:$B,$B96)+SUMIFS('Oct Receipts Data'!Z:Z,'Oct Receipts Data'!$B:$B,$A96)</f>
        <v>6910.27</v>
      </c>
      <c r="AE96" s="88">
        <f>SUMIFS('Oct Receipts Data'!AA:AA,'Oct Receipts Data'!$B:$B,$B96)+SUMIFS('Oct Receipts Data'!AA:AA,'Oct Receipts Data'!$B:$B,$A96)</f>
        <v>0</v>
      </c>
      <c r="AF96" s="88">
        <f>SUMIFS('Oct Receipts Data'!AB:AB,'Oct Receipts Data'!$B:$B,$B96)+SUMIFS('Oct Receipts Data'!AB:AB,'Oct Receipts Data'!$B:$B,$A96)</f>
        <v>3568.5</v>
      </c>
      <c r="AG96" s="88">
        <f>SUMIFS('Oct Receipts Data'!AC:AC,'Oct Receipts Data'!$B:$B,$B96)+SUMIFS('Oct Receipts Data'!AC:AC,'Oct Receipts Data'!$B:$B,$A96)</f>
        <v>0</v>
      </c>
      <c r="AH96" s="88">
        <f>SUMIFS('Oct Receipts Data'!AD:AD,'Oct Receipts Data'!$B:$B,$B96)+SUMIFS('Oct Receipts Data'!AD:AD,'Oct Receipts Data'!$B:$B,$A96)</f>
        <v>76163.56</v>
      </c>
      <c r="AI96" s="88">
        <f>SUMIFS('Oct Receipts Data'!AE:AE,'Oct Receipts Data'!$B:$B,$B96)+SUMIFS('Oct Receipts Data'!AE:AE,'Oct Receipts Data'!$B:$B,$A96)</f>
        <v>33776.080000000002</v>
      </c>
      <c r="AJ96" s="88">
        <f>SUMIFS('Oct Receipts Data'!AF:AF,'Oct Receipts Data'!$B:$B,$B96)+SUMIFS('Oct Receipts Data'!AF:AF,'Oct Receipts Data'!$B:$B,$A96)</f>
        <v>3917.57</v>
      </c>
      <c r="AK96" s="88">
        <f>SUMIFS('Oct Receipts Data'!AG:AG,'Oct Receipts Data'!$B:$B,$B96)+SUMIFS('Oct Receipts Data'!AG:AG,'Oct Receipts Data'!$B:$B,$A96)</f>
        <v>514.54999999999995</v>
      </c>
    </row>
    <row r="97" spans="1:37" ht="13.8" outlineLevel="1">
      <c r="A97" s="86"/>
      <c r="B97" s="130" t="s">
        <v>535</v>
      </c>
      <c r="C97" s="88">
        <v>343192</v>
      </c>
      <c r="D97" s="80">
        <f>SUMIFS('PMT Terms'!C:C,'PMT Terms'!B:B,B97)</f>
        <v>90</v>
      </c>
      <c r="E97" s="89">
        <f t="shared" si="8"/>
        <v>1.1011384006620204</v>
      </c>
      <c r="F97" s="84">
        <f t="shared" si="10"/>
        <v>377901.89000000013</v>
      </c>
      <c r="G97" s="88">
        <f>SUMIFS('Oct Receipts Data'!C:C,'Oct Receipts Data'!$B:$B,$B97)+SUMIFS('Oct Receipts Data'!C:C,'Oct Receipts Data'!$B:$B,$A97)</f>
        <v>34705.08</v>
      </c>
      <c r="H97" s="88">
        <f>SUMIFS('Oct Receipts Data'!D:D,'Oct Receipts Data'!$B:$B,$B97)+SUMIFS('Oct Receipts Data'!D:D,'Oct Receipts Data'!$B:$B,$A97)</f>
        <v>11548.21</v>
      </c>
      <c r="I97" s="88">
        <f>SUMIFS('Oct Receipts Data'!E:E,'Oct Receipts Data'!$B:$B,$B97)+SUMIFS('Oct Receipts Data'!E:E,'Oct Receipts Data'!$B:$B,$A97)</f>
        <v>26967.11</v>
      </c>
      <c r="J97" s="88">
        <f>SUMIFS('Oct Receipts Data'!F:F,'Oct Receipts Data'!$B:$B,$B97)+SUMIFS('Oct Receipts Data'!F:F,'Oct Receipts Data'!$B:$B,$A97)</f>
        <v>0</v>
      </c>
      <c r="K97" s="88">
        <f>SUMIFS('Oct Receipts Data'!G:G,'Oct Receipts Data'!$B:$B,$B97)+SUMIFS('Oct Receipts Data'!G:G,'Oct Receipts Data'!$B:$B,$A97)</f>
        <v>0</v>
      </c>
      <c r="L97" s="88">
        <f>SUMIFS('Oct Receipts Data'!H:H,'Oct Receipts Data'!$B:$B,$B97)+SUMIFS('Oct Receipts Data'!H:H,'Oct Receipts Data'!$B:$B,$A97)</f>
        <v>26685.119999999999</v>
      </c>
      <c r="M97" s="88">
        <f>SUMIFS('Oct Receipts Data'!I:I,'Oct Receipts Data'!$B:$B,$B97)+SUMIFS('Oct Receipts Data'!I:I,'Oct Receipts Data'!$B:$B,$A97)</f>
        <v>52376.49</v>
      </c>
      <c r="N97" s="88">
        <f>SUMIFS('Oct Receipts Data'!J:J,'Oct Receipts Data'!$B:$B,$B97)+SUMIFS('Oct Receipts Data'!J:J,'Oct Receipts Data'!$B:$B,$A97)</f>
        <v>31695</v>
      </c>
      <c r="O97" s="88">
        <f>SUMIFS('Oct Receipts Data'!K:K,'Oct Receipts Data'!$B:$B,$B97)+SUMIFS('Oct Receipts Data'!K:K,'Oct Receipts Data'!$B:$B,$A97)</f>
        <v>44461.32</v>
      </c>
      <c r="P97" s="88">
        <f>SUMIFS('Oct Receipts Data'!L:L,'Oct Receipts Data'!$B:$B,$B97)+SUMIFS('Oct Receipts Data'!L:L,'Oct Receipts Data'!$B:$B,$A97)</f>
        <v>24242.36</v>
      </c>
      <c r="Q97" s="88">
        <f>SUMIFS('Oct Receipts Data'!M:M,'Oct Receipts Data'!$B:$B,$B97)+SUMIFS('Oct Receipts Data'!M:M,'Oct Receipts Data'!$B:$B,$A97)</f>
        <v>0</v>
      </c>
      <c r="R97" s="88">
        <f>SUMIFS('Oct Receipts Data'!N:N,'Oct Receipts Data'!$B:$B,$B97)+SUMIFS('Oct Receipts Data'!N:N,'Oct Receipts Data'!$B:$B,$A97)</f>
        <v>360</v>
      </c>
      <c r="S97" s="88">
        <f>SUMIFS('Oct Receipts Data'!O:O,'Oct Receipts Data'!$B:$B,$B97)+SUMIFS('Oct Receipts Data'!O:O,'Oct Receipts Data'!$B:$B,$A97)</f>
        <v>9792.6</v>
      </c>
      <c r="T97" s="88">
        <f>SUMIFS('Oct Receipts Data'!P:P,'Oct Receipts Data'!$B:$B,$B97)+SUMIFS('Oct Receipts Data'!P:P,'Oct Receipts Data'!$B:$B,$A97)</f>
        <v>11710.53</v>
      </c>
      <c r="U97" s="88">
        <f>SUMIFS('Oct Receipts Data'!Q:Q,'Oct Receipts Data'!$B:$B,$B97)+SUMIFS('Oct Receipts Data'!Q:Q,'Oct Receipts Data'!$B:$B,$A97)</f>
        <v>34608.839999999997</v>
      </c>
      <c r="V97" s="88">
        <f>SUMIFS('Oct Receipts Data'!R:R,'Oct Receipts Data'!$B:$B,$B97)+SUMIFS('Oct Receipts Data'!R:R,'Oct Receipts Data'!$B:$B,$A97)</f>
        <v>7132.2</v>
      </c>
      <c r="W97" s="88">
        <f>SUMIFS('Oct Receipts Data'!S:S,'Oct Receipts Data'!$B:$B,$B97)+SUMIFS('Oct Receipts Data'!S:S,'Oct Receipts Data'!$B:$B,$A97)</f>
        <v>733.08</v>
      </c>
      <c r="X97" s="88">
        <f>SUMIFS('Oct Receipts Data'!T:T,'Oct Receipts Data'!$B:$B,$B97)+SUMIFS('Oct Receipts Data'!T:T,'Oct Receipts Data'!$B:$B,$A97)</f>
        <v>629.64</v>
      </c>
      <c r="Y97" s="88">
        <f>SUMIFS('Oct Receipts Data'!U:U,'Oct Receipts Data'!$B:$B,$B97)+SUMIFS('Oct Receipts Data'!U:U,'Oct Receipts Data'!$B:$B,$A97)</f>
        <v>0</v>
      </c>
      <c r="Z97" s="88">
        <f>SUMIFS('Oct Receipts Data'!V:V,'Oct Receipts Data'!$B:$B,$B97)+SUMIFS('Oct Receipts Data'!V:V,'Oct Receipts Data'!$B:$B,$A97)</f>
        <v>0</v>
      </c>
      <c r="AA97" s="88">
        <f>SUMIFS('Oct Receipts Data'!W:W,'Oct Receipts Data'!$B:$B,$B97)+SUMIFS('Oct Receipts Data'!W:W,'Oct Receipts Data'!$B:$B,$A97)</f>
        <v>485.64</v>
      </c>
      <c r="AB97" s="88">
        <f>SUMIFS('Oct Receipts Data'!X:X,'Oct Receipts Data'!$B:$B,$B97)+SUMIFS('Oct Receipts Data'!X:X,'Oct Receipts Data'!$B:$B,$A97)</f>
        <v>22756.46</v>
      </c>
      <c r="AC97" s="88">
        <f>SUMIFS('Oct Receipts Data'!Y:Y,'Oct Receipts Data'!$B:$B,$B97)+SUMIFS('Oct Receipts Data'!Y:Y,'Oct Receipts Data'!$B:$B,$A97)</f>
        <v>2970</v>
      </c>
      <c r="AD97" s="88">
        <f>SUMIFS('Oct Receipts Data'!Z:Z,'Oct Receipts Data'!$B:$B,$B97)+SUMIFS('Oct Receipts Data'!Z:Z,'Oct Receipts Data'!$B:$B,$A97)</f>
        <v>1980</v>
      </c>
      <c r="AE97" s="88">
        <f>SUMIFS('Oct Receipts Data'!AA:AA,'Oct Receipts Data'!$B:$B,$B97)+SUMIFS('Oct Receipts Data'!AA:AA,'Oct Receipts Data'!$B:$B,$A97)</f>
        <v>364.32</v>
      </c>
      <c r="AF97" s="88">
        <f>SUMIFS('Oct Receipts Data'!AB:AB,'Oct Receipts Data'!$B:$B,$B97)+SUMIFS('Oct Receipts Data'!AB:AB,'Oct Receipts Data'!$B:$B,$A97)</f>
        <v>0</v>
      </c>
      <c r="AG97" s="88">
        <f>SUMIFS('Oct Receipts Data'!AC:AC,'Oct Receipts Data'!$B:$B,$B97)+SUMIFS('Oct Receipts Data'!AC:AC,'Oct Receipts Data'!$B:$B,$A97)</f>
        <v>1482.24</v>
      </c>
      <c r="AH97" s="88">
        <f>SUMIFS('Oct Receipts Data'!AD:AD,'Oct Receipts Data'!$B:$B,$B97)+SUMIFS('Oct Receipts Data'!AD:AD,'Oct Receipts Data'!$B:$B,$A97)</f>
        <v>10163.530000000001</v>
      </c>
      <c r="AI97" s="88">
        <f>SUMIFS('Oct Receipts Data'!AE:AE,'Oct Receipts Data'!$B:$B,$B97)+SUMIFS('Oct Receipts Data'!AE:AE,'Oct Receipts Data'!$B:$B,$A97)</f>
        <v>5776.8</v>
      </c>
      <c r="AJ97" s="88">
        <f>SUMIFS('Oct Receipts Data'!AF:AF,'Oct Receipts Data'!$B:$B,$B97)+SUMIFS('Oct Receipts Data'!AF:AF,'Oct Receipts Data'!$B:$B,$A97)</f>
        <v>12621.36</v>
      </c>
      <c r="AK97" s="88">
        <f>SUMIFS('Oct Receipts Data'!AG:AG,'Oct Receipts Data'!$B:$B,$B97)+SUMIFS('Oct Receipts Data'!AG:AG,'Oct Receipts Data'!$B:$B,$A97)</f>
        <v>1653.96</v>
      </c>
    </row>
    <row r="98" spans="1:37" ht="13.8" outlineLevel="1">
      <c r="A98" s="86"/>
      <c r="B98" s="130" t="s">
        <v>159</v>
      </c>
      <c r="C98" s="88">
        <v>153411</v>
      </c>
      <c r="D98" s="80">
        <f>SUMIFS('PMT Terms'!C:C,'PMT Terms'!B:B,B98)</f>
        <v>90</v>
      </c>
      <c r="E98" s="89">
        <f t="shared" si="8"/>
        <v>2.3665392312154934</v>
      </c>
      <c r="F98" s="84">
        <f t="shared" si="10"/>
        <v>363053.15</v>
      </c>
      <c r="G98" s="88">
        <f>SUMIFS('Oct Receipts Data'!C:C,'Oct Receipts Data'!$B:$B,$B98)+SUMIFS('Oct Receipts Data'!C:C,'Oct Receipts Data'!$B:$B,$A98)</f>
        <v>72413.09</v>
      </c>
      <c r="H98" s="88">
        <f>SUMIFS('Oct Receipts Data'!D:D,'Oct Receipts Data'!$B:$B,$B98)+SUMIFS('Oct Receipts Data'!D:D,'Oct Receipts Data'!$B:$B,$A98)</f>
        <v>4096.91</v>
      </c>
      <c r="I98" s="88">
        <f>SUMIFS('Oct Receipts Data'!E:E,'Oct Receipts Data'!$B:$B,$B98)+SUMIFS('Oct Receipts Data'!E:E,'Oct Receipts Data'!$B:$B,$A98)</f>
        <v>354.93</v>
      </c>
      <c r="J98" s="88">
        <f>SUMIFS('Oct Receipts Data'!F:F,'Oct Receipts Data'!$B:$B,$B98)+SUMIFS('Oct Receipts Data'!F:F,'Oct Receipts Data'!$B:$B,$A98)</f>
        <v>0</v>
      </c>
      <c r="K98" s="88">
        <f>SUMIFS('Oct Receipts Data'!G:G,'Oct Receipts Data'!$B:$B,$B98)+SUMIFS('Oct Receipts Data'!G:G,'Oct Receipts Data'!$B:$B,$A98)</f>
        <v>0</v>
      </c>
      <c r="L98" s="88">
        <f>SUMIFS('Oct Receipts Data'!H:H,'Oct Receipts Data'!$B:$B,$B98)+SUMIFS('Oct Receipts Data'!H:H,'Oct Receipts Data'!$B:$B,$A98)</f>
        <v>0</v>
      </c>
      <c r="M98" s="88">
        <f>SUMIFS('Oct Receipts Data'!I:I,'Oct Receipts Data'!$B:$B,$B98)+SUMIFS('Oct Receipts Data'!I:I,'Oct Receipts Data'!$B:$B,$A98)</f>
        <v>0</v>
      </c>
      <c r="N98" s="88">
        <f>SUMIFS('Oct Receipts Data'!J:J,'Oct Receipts Data'!$B:$B,$B98)+SUMIFS('Oct Receipts Data'!J:J,'Oct Receipts Data'!$B:$B,$A98)</f>
        <v>736.93</v>
      </c>
      <c r="O98" s="88">
        <f>SUMIFS('Oct Receipts Data'!K:K,'Oct Receipts Data'!$B:$B,$B98)+SUMIFS('Oct Receipts Data'!K:K,'Oct Receipts Data'!$B:$B,$A98)</f>
        <v>319.95999999999998</v>
      </c>
      <c r="P98" s="88">
        <f>SUMIFS('Oct Receipts Data'!L:L,'Oct Receipts Data'!$B:$B,$B98)+SUMIFS('Oct Receipts Data'!L:L,'Oct Receipts Data'!$B:$B,$A98)</f>
        <v>103.96</v>
      </c>
      <c r="Q98" s="88">
        <f>SUMIFS('Oct Receipts Data'!M:M,'Oct Receipts Data'!$B:$B,$B98)+SUMIFS('Oct Receipts Data'!M:M,'Oct Receipts Data'!$B:$B,$A98)</f>
        <v>0</v>
      </c>
      <c r="R98" s="88">
        <f>SUMIFS('Oct Receipts Data'!N:N,'Oct Receipts Data'!$B:$B,$B98)+SUMIFS('Oct Receipts Data'!N:N,'Oct Receipts Data'!$B:$B,$A98)</f>
        <v>419.35</v>
      </c>
      <c r="S98" s="88">
        <f>SUMIFS('Oct Receipts Data'!O:O,'Oct Receipts Data'!$B:$B,$B98)+SUMIFS('Oct Receipts Data'!O:O,'Oct Receipts Data'!$B:$B,$A98)</f>
        <v>0</v>
      </c>
      <c r="T98" s="88">
        <f>SUMIFS('Oct Receipts Data'!P:P,'Oct Receipts Data'!$B:$B,$B98)+SUMIFS('Oct Receipts Data'!P:P,'Oct Receipts Data'!$B:$B,$A98)</f>
        <v>21859.59</v>
      </c>
      <c r="U98" s="88">
        <f>SUMIFS('Oct Receipts Data'!Q:Q,'Oct Receipts Data'!$B:$B,$B98)+SUMIFS('Oct Receipts Data'!Q:Q,'Oct Receipts Data'!$B:$B,$A98)</f>
        <v>38139.32</v>
      </c>
      <c r="V98" s="88">
        <f>SUMIFS('Oct Receipts Data'!R:R,'Oct Receipts Data'!$B:$B,$B98)+SUMIFS('Oct Receipts Data'!R:R,'Oct Receipts Data'!$B:$B,$A98)</f>
        <v>108989.71</v>
      </c>
      <c r="W98" s="88">
        <f>SUMIFS('Oct Receipts Data'!S:S,'Oct Receipts Data'!$B:$B,$B98)+SUMIFS('Oct Receipts Data'!S:S,'Oct Receipts Data'!$B:$B,$A98)</f>
        <v>52944.01</v>
      </c>
      <c r="X98" s="88">
        <f>SUMIFS('Oct Receipts Data'!T:T,'Oct Receipts Data'!$B:$B,$B98)+SUMIFS('Oct Receipts Data'!T:T,'Oct Receipts Data'!$B:$B,$A98)</f>
        <v>8451.33</v>
      </c>
      <c r="Y98" s="88">
        <f>SUMIFS('Oct Receipts Data'!U:U,'Oct Receipts Data'!$B:$B,$B98)+SUMIFS('Oct Receipts Data'!U:U,'Oct Receipts Data'!$B:$B,$A98)</f>
        <v>0</v>
      </c>
      <c r="Z98" s="88">
        <f>SUMIFS('Oct Receipts Data'!V:V,'Oct Receipts Data'!$B:$B,$B98)+SUMIFS('Oct Receipts Data'!V:V,'Oct Receipts Data'!$B:$B,$A98)</f>
        <v>6281.88</v>
      </c>
      <c r="AA98" s="88">
        <f>SUMIFS('Oct Receipts Data'!W:W,'Oct Receipts Data'!$B:$B,$B98)+SUMIFS('Oct Receipts Data'!W:W,'Oct Receipts Data'!$B:$B,$A98)</f>
        <v>758.85</v>
      </c>
      <c r="AB98" s="88">
        <f>SUMIFS('Oct Receipts Data'!X:X,'Oct Receipts Data'!$B:$B,$B98)+SUMIFS('Oct Receipts Data'!X:X,'Oct Receipts Data'!$B:$B,$A98)</f>
        <v>80.73</v>
      </c>
      <c r="AC98" s="88">
        <f>SUMIFS('Oct Receipts Data'!Y:Y,'Oct Receipts Data'!$B:$B,$B98)+SUMIFS('Oct Receipts Data'!Y:Y,'Oct Receipts Data'!$B:$B,$A98)</f>
        <v>28975.96</v>
      </c>
      <c r="AD98" s="88">
        <f>SUMIFS('Oct Receipts Data'!Z:Z,'Oct Receipts Data'!$B:$B,$B98)+SUMIFS('Oct Receipts Data'!Z:Z,'Oct Receipts Data'!$B:$B,$A98)</f>
        <v>156.96</v>
      </c>
      <c r="AE98" s="88">
        <f>SUMIFS('Oct Receipts Data'!AA:AA,'Oct Receipts Data'!$B:$B,$B98)+SUMIFS('Oct Receipts Data'!AA:AA,'Oct Receipts Data'!$B:$B,$A98)</f>
        <v>0</v>
      </c>
      <c r="AF98" s="88">
        <f>SUMIFS('Oct Receipts Data'!AB:AB,'Oct Receipts Data'!$B:$B,$B98)+SUMIFS('Oct Receipts Data'!AB:AB,'Oct Receipts Data'!$B:$B,$A98)</f>
        <v>70.790000000000006</v>
      </c>
      <c r="AG98" s="88">
        <f>SUMIFS('Oct Receipts Data'!AC:AC,'Oct Receipts Data'!$B:$B,$B98)+SUMIFS('Oct Receipts Data'!AC:AC,'Oct Receipts Data'!$B:$B,$A98)</f>
        <v>3117.4</v>
      </c>
      <c r="AH98" s="88">
        <f>SUMIFS('Oct Receipts Data'!AD:AD,'Oct Receipts Data'!$B:$B,$B98)+SUMIFS('Oct Receipts Data'!AD:AD,'Oct Receipts Data'!$B:$B,$A98)</f>
        <v>9412.32</v>
      </c>
      <c r="AI98" s="88">
        <f>SUMIFS('Oct Receipts Data'!AE:AE,'Oct Receipts Data'!$B:$B,$B98)+SUMIFS('Oct Receipts Data'!AE:AE,'Oct Receipts Data'!$B:$B,$A98)</f>
        <v>4332.75</v>
      </c>
      <c r="AJ98" s="88">
        <f>SUMIFS('Oct Receipts Data'!AF:AF,'Oct Receipts Data'!$B:$B,$B98)+SUMIFS('Oct Receipts Data'!AF:AF,'Oct Receipts Data'!$B:$B,$A98)</f>
        <v>0</v>
      </c>
      <c r="AK98" s="88">
        <f>SUMIFS('Oct Receipts Data'!AG:AG,'Oct Receipts Data'!$B:$B,$B98)+SUMIFS('Oct Receipts Data'!AG:AG,'Oct Receipts Data'!$B:$B,$A98)</f>
        <v>1036.42</v>
      </c>
    </row>
    <row r="99" spans="1:37" ht="13.8" outlineLevel="1">
      <c r="A99" s="86"/>
      <c r="B99" s="130" t="s">
        <v>214</v>
      </c>
      <c r="C99" s="88">
        <v>129590</v>
      </c>
      <c r="D99" s="80">
        <f>SUMIFS('PMT Terms'!C:C,'PMT Terms'!B:B,B99)</f>
        <v>60</v>
      </c>
      <c r="E99" s="89">
        <f t="shared" si="8"/>
        <v>2.7903856007407981</v>
      </c>
      <c r="F99" s="84">
        <f t="shared" si="10"/>
        <v>361606.07</v>
      </c>
      <c r="G99" s="88">
        <f>SUMIFS('Oct Receipts Data'!C:C,'Oct Receipts Data'!$B:$B,$B99)+SUMIFS('Oct Receipts Data'!C:C,'Oct Receipts Data'!$B:$B,$A99)</f>
        <v>27.26</v>
      </c>
      <c r="H99" s="88">
        <f>SUMIFS('Oct Receipts Data'!D:D,'Oct Receipts Data'!$B:$B,$B99)+SUMIFS('Oct Receipts Data'!D:D,'Oct Receipts Data'!$B:$B,$A99)</f>
        <v>0</v>
      </c>
      <c r="I99" s="88">
        <f>SUMIFS('Oct Receipts Data'!E:E,'Oct Receipts Data'!$B:$B,$B99)+SUMIFS('Oct Receipts Data'!E:E,'Oct Receipts Data'!$B:$B,$A99)</f>
        <v>6535.82</v>
      </c>
      <c r="J99" s="88">
        <f>SUMIFS('Oct Receipts Data'!F:F,'Oct Receipts Data'!$B:$B,$B99)+SUMIFS('Oct Receipts Data'!F:F,'Oct Receipts Data'!$B:$B,$A99)</f>
        <v>22518.17</v>
      </c>
      <c r="K99" s="88">
        <f>SUMIFS('Oct Receipts Data'!G:G,'Oct Receipts Data'!$B:$B,$B99)+SUMIFS('Oct Receipts Data'!G:G,'Oct Receipts Data'!$B:$B,$A99)</f>
        <v>71741.740000000005</v>
      </c>
      <c r="L99" s="88">
        <f>SUMIFS('Oct Receipts Data'!H:H,'Oct Receipts Data'!$B:$B,$B99)+SUMIFS('Oct Receipts Data'!H:H,'Oct Receipts Data'!$B:$B,$A99)</f>
        <v>112373.24</v>
      </c>
      <c r="M99" s="88">
        <f>SUMIFS('Oct Receipts Data'!I:I,'Oct Receipts Data'!$B:$B,$B99)+SUMIFS('Oct Receipts Data'!I:I,'Oct Receipts Data'!$B:$B,$A99)</f>
        <v>32817.129999999997</v>
      </c>
      <c r="N99" s="88">
        <f>SUMIFS('Oct Receipts Data'!J:J,'Oct Receipts Data'!$B:$B,$B99)+SUMIFS('Oct Receipts Data'!J:J,'Oct Receipts Data'!$B:$B,$A99)</f>
        <v>8319.94</v>
      </c>
      <c r="O99" s="88">
        <f>SUMIFS('Oct Receipts Data'!K:K,'Oct Receipts Data'!$B:$B,$B99)+SUMIFS('Oct Receipts Data'!K:K,'Oct Receipts Data'!$B:$B,$A99)</f>
        <v>2795.56</v>
      </c>
      <c r="P99" s="88">
        <f>SUMIFS('Oct Receipts Data'!L:L,'Oct Receipts Data'!$B:$B,$B99)+SUMIFS('Oct Receipts Data'!L:L,'Oct Receipts Data'!$B:$B,$A99)</f>
        <v>1123.3</v>
      </c>
      <c r="Q99" s="88">
        <f>SUMIFS('Oct Receipts Data'!M:M,'Oct Receipts Data'!$B:$B,$B99)+SUMIFS('Oct Receipts Data'!M:M,'Oct Receipts Data'!$B:$B,$A99)</f>
        <v>0</v>
      </c>
      <c r="R99" s="88">
        <f>SUMIFS('Oct Receipts Data'!N:N,'Oct Receipts Data'!$B:$B,$B99)+SUMIFS('Oct Receipts Data'!N:N,'Oct Receipts Data'!$B:$B,$A99)</f>
        <v>6765</v>
      </c>
      <c r="S99" s="88">
        <f>SUMIFS('Oct Receipts Data'!O:O,'Oct Receipts Data'!$B:$B,$B99)+SUMIFS('Oct Receipts Data'!O:O,'Oct Receipts Data'!$B:$B,$A99)</f>
        <v>1374.2</v>
      </c>
      <c r="T99" s="88">
        <f>SUMIFS('Oct Receipts Data'!P:P,'Oct Receipts Data'!$B:$B,$B99)+SUMIFS('Oct Receipts Data'!P:P,'Oct Receipts Data'!$B:$B,$A99)</f>
        <v>10618.24</v>
      </c>
      <c r="U99" s="88">
        <f>SUMIFS('Oct Receipts Data'!Q:Q,'Oct Receipts Data'!$B:$B,$B99)+SUMIFS('Oct Receipts Data'!Q:Q,'Oct Receipts Data'!$B:$B,$A99)</f>
        <v>391.04</v>
      </c>
      <c r="V99" s="88">
        <f>SUMIFS('Oct Receipts Data'!R:R,'Oct Receipts Data'!$B:$B,$B99)+SUMIFS('Oct Receipts Data'!R:R,'Oct Receipts Data'!$B:$B,$A99)</f>
        <v>1842.87</v>
      </c>
      <c r="W99" s="88">
        <f>SUMIFS('Oct Receipts Data'!S:S,'Oct Receipts Data'!$B:$B,$B99)+SUMIFS('Oct Receipts Data'!S:S,'Oct Receipts Data'!$B:$B,$A99)</f>
        <v>26.32</v>
      </c>
      <c r="X99" s="88">
        <f>SUMIFS('Oct Receipts Data'!T:T,'Oct Receipts Data'!$B:$B,$B99)+SUMIFS('Oct Receipts Data'!T:T,'Oct Receipts Data'!$B:$B,$A99)</f>
        <v>300.8</v>
      </c>
      <c r="Y99" s="88">
        <f>SUMIFS('Oct Receipts Data'!U:U,'Oct Receipts Data'!$B:$B,$B99)+SUMIFS('Oct Receipts Data'!U:U,'Oct Receipts Data'!$B:$B,$A99)</f>
        <v>7964.25</v>
      </c>
      <c r="Z99" s="88">
        <f>SUMIFS('Oct Receipts Data'!V:V,'Oct Receipts Data'!$B:$B,$B99)+SUMIFS('Oct Receipts Data'!V:V,'Oct Receipts Data'!$B:$B,$A99)</f>
        <v>2994.84</v>
      </c>
      <c r="AA99" s="88">
        <f>SUMIFS('Oct Receipts Data'!W:W,'Oct Receipts Data'!$B:$B,$B99)+SUMIFS('Oct Receipts Data'!W:W,'Oct Receipts Data'!$B:$B,$A99)</f>
        <v>8018.17</v>
      </c>
      <c r="AB99" s="88">
        <f>SUMIFS('Oct Receipts Data'!X:X,'Oct Receipts Data'!$B:$B,$B99)+SUMIFS('Oct Receipts Data'!X:X,'Oct Receipts Data'!$B:$B,$A99)</f>
        <v>0</v>
      </c>
      <c r="AC99" s="88">
        <f>SUMIFS('Oct Receipts Data'!Y:Y,'Oct Receipts Data'!$B:$B,$B99)+SUMIFS('Oct Receipts Data'!Y:Y,'Oct Receipts Data'!$B:$B,$A99)</f>
        <v>767.8</v>
      </c>
      <c r="AD99" s="88">
        <f>SUMIFS('Oct Receipts Data'!Z:Z,'Oct Receipts Data'!$B:$B,$B99)+SUMIFS('Oct Receipts Data'!Z:Z,'Oct Receipts Data'!$B:$B,$A99)</f>
        <v>0</v>
      </c>
      <c r="AE99" s="88">
        <f>SUMIFS('Oct Receipts Data'!AA:AA,'Oct Receipts Data'!$B:$B,$B99)+SUMIFS('Oct Receipts Data'!AA:AA,'Oct Receipts Data'!$B:$B,$A99)</f>
        <v>1653.46</v>
      </c>
      <c r="AF99" s="88">
        <f>SUMIFS('Oct Receipts Data'!AB:AB,'Oct Receipts Data'!$B:$B,$B99)+SUMIFS('Oct Receipts Data'!AB:AB,'Oct Receipts Data'!$B:$B,$A99)</f>
        <v>30534.48</v>
      </c>
      <c r="AG99" s="88">
        <f>SUMIFS('Oct Receipts Data'!AC:AC,'Oct Receipts Data'!$B:$B,$B99)+SUMIFS('Oct Receipts Data'!AC:AC,'Oct Receipts Data'!$B:$B,$A99)</f>
        <v>8783.83</v>
      </c>
      <c r="AH99" s="88">
        <f>SUMIFS('Oct Receipts Data'!AD:AD,'Oct Receipts Data'!$B:$B,$B99)+SUMIFS('Oct Receipts Data'!AD:AD,'Oct Receipts Data'!$B:$B,$A99)</f>
        <v>20796.439999999999</v>
      </c>
      <c r="AI99" s="88">
        <f>SUMIFS('Oct Receipts Data'!AE:AE,'Oct Receipts Data'!$B:$B,$B99)+SUMIFS('Oct Receipts Data'!AE:AE,'Oct Receipts Data'!$B:$B,$A99)</f>
        <v>522.16999999999996</v>
      </c>
      <c r="AJ99" s="88">
        <f>SUMIFS('Oct Receipts Data'!AF:AF,'Oct Receipts Data'!$B:$B,$B99)+SUMIFS('Oct Receipts Data'!AF:AF,'Oct Receipts Data'!$B:$B,$A99)</f>
        <v>0</v>
      </c>
      <c r="AK99" s="88">
        <f>SUMIFS('Oct Receipts Data'!AG:AG,'Oct Receipts Data'!$B:$B,$B99)+SUMIFS('Oct Receipts Data'!AG:AG,'Oct Receipts Data'!$B:$B,$A99)</f>
        <v>0</v>
      </c>
    </row>
    <row r="100" spans="1:37" ht="13.8" outlineLevel="1">
      <c r="A100" s="86"/>
      <c r="B100" s="130" t="s">
        <v>106</v>
      </c>
      <c r="C100" s="88">
        <v>277852</v>
      </c>
      <c r="D100" s="80">
        <f>SUMIFS('PMT Terms'!C:C,'PMT Terms'!B:B,B100)</f>
        <v>60</v>
      </c>
      <c r="E100" s="89">
        <f t="shared" si="8"/>
        <v>1.2784229733815127</v>
      </c>
      <c r="F100" s="84">
        <f t="shared" si="10"/>
        <v>355212.38000000006</v>
      </c>
      <c r="G100" s="88">
        <f>SUMIFS('Oct Receipts Data'!C:C,'Oct Receipts Data'!$B:$B,$B100)+SUMIFS('Oct Receipts Data'!C:C,'Oct Receipts Data'!$B:$B,$A100)</f>
        <v>0</v>
      </c>
      <c r="H100" s="88">
        <f>SUMIFS('Oct Receipts Data'!D:D,'Oct Receipts Data'!$B:$B,$B100)+SUMIFS('Oct Receipts Data'!D:D,'Oct Receipts Data'!$B:$B,$A100)</f>
        <v>43203.96</v>
      </c>
      <c r="I100" s="88">
        <f>SUMIFS('Oct Receipts Data'!E:E,'Oct Receipts Data'!$B:$B,$B100)+SUMIFS('Oct Receipts Data'!E:E,'Oct Receipts Data'!$B:$B,$A100)</f>
        <v>2865.12</v>
      </c>
      <c r="J100" s="88">
        <f>SUMIFS('Oct Receipts Data'!F:F,'Oct Receipts Data'!$B:$B,$B100)+SUMIFS('Oct Receipts Data'!F:F,'Oct Receipts Data'!$B:$B,$A100)</f>
        <v>0</v>
      </c>
      <c r="K100" s="88">
        <f>SUMIFS('Oct Receipts Data'!G:G,'Oct Receipts Data'!$B:$B,$B100)+SUMIFS('Oct Receipts Data'!G:G,'Oct Receipts Data'!$B:$B,$A100)</f>
        <v>0</v>
      </c>
      <c r="L100" s="88">
        <f>SUMIFS('Oct Receipts Data'!H:H,'Oct Receipts Data'!$B:$B,$B100)+SUMIFS('Oct Receipts Data'!H:H,'Oct Receipts Data'!$B:$B,$A100)</f>
        <v>45579.88</v>
      </c>
      <c r="M100" s="88">
        <f>SUMIFS('Oct Receipts Data'!I:I,'Oct Receipts Data'!$B:$B,$B100)+SUMIFS('Oct Receipts Data'!I:I,'Oct Receipts Data'!$B:$B,$A100)</f>
        <v>569.28</v>
      </c>
      <c r="N100" s="88">
        <f>SUMIFS('Oct Receipts Data'!J:J,'Oct Receipts Data'!$B:$B,$B100)+SUMIFS('Oct Receipts Data'!J:J,'Oct Receipts Data'!$B:$B,$A100)</f>
        <v>216.24</v>
      </c>
      <c r="O100" s="88">
        <f>SUMIFS('Oct Receipts Data'!K:K,'Oct Receipts Data'!$B:$B,$B100)+SUMIFS('Oct Receipts Data'!K:K,'Oct Receipts Data'!$B:$B,$A100)</f>
        <v>0</v>
      </c>
      <c r="P100" s="88">
        <f>SUMIFS('Oct Receipts Data'!L:L,'Oct Receipts Data'!$B:$B,$B100)+SUMIFS('Oct Receipts Data'!L:L,'Oct Receipts Data'!$B:$B,$A100)</f>
        <v>239.48</v>
      </c>
      <c r="Q100" s="88">
        <f>SUMIFS('Oct Receipts Data'!M:M,'Oct Receipts Data'!$B:$B,$B100)+SUMIFS('Oct Receipts Data'!M:M,'Oct Receipts Data'!$B:$B,$A100)</f>
        <v>64.319999999999993</v>
      </c>
      <c r="R100" s="88">
        <f>SUMIFS('Oct Receipts Data'!N:N,'Oct Receipts Data'!$B:$B,$B100)+SUMIFS('Oct Receipts Data'!N:N,'Oct Receipts Data'!$B:$B,$A100)</f>
        <v>1834.27</v>
      </c>
      <c r="S100" s="88">
        <f>SUMIFS('Oct Receipts Data'!O:O,'Oct Receipts Data'!$B:$B,$B100)+SUMIFS('Oct Receipts Data'!O:O,'Oct Receipts Data'!$B:$B,$A100)</f>
        <v>0</v>
      </c>
      <c r="T100" s="88">
        <f>SUMIFS('Oct Receipts Data'!P:P,'Oct Receipts Data'!$B:$B,$B100)+SUMIFS('Oct Receipts Data'!P:P,'Oct Receipts Data'!$B:$B,$A100)</f>
        <v>108</v>
      </c>
      <c r="U100" s="88">
        <f>SUMIFS('Oct Receipts Data'!Q:Q,'Oct Receipts Data'!$B:$B,$B100)+SUMIFS('Oct Receipts Data'!Q:Q,'Oct Receipts Data'!$B:$B,$A100)</f>
        <v>9332.77</v>
      </c>
      <c r="V100" s="88">
        <f>SUMIFS('Oct Receipts Data'!R:R,'Oct Receipts Data'!$B:$B,$B100)+SUMIFS('Oct Receipts Data'!R:R,'Oct Receipts Data'!$B:$B,$A100)</f>
        <v>962.28</v>
      </c>
      <c r="W100" s="88">
        <f>SUMIFS('Oct Receipts Data'!S:S,'Oct Receipts Data'!$B:$B,$B100)+SUMIFS('Oct Receipts Data'!S:S,'Oct Receipts Data'!$B:$B,$A100)</f>
        <v>210</v>
      </c>
      <c r="X100" s="88">
        <f>SUMIFS('Oct Receipts Data'!T:T,'Oct Receipts Data'!$B:$B,$B100)+SUMIFS('Oct Receipts Data'!T:T,'Oct Receipts Data'!$B:$B,$A100)</f>
        <v>108.96</v>
      </c>
      <c r="Y100" s="88">
        <f>SUMIFS('Oct Receipts Data'!U:U,'Oct Receipts Data'!$B:$B,$B100)+SUMIFS('Oct Receipts Data'!U:U,'Oct Receipts Data'!$B:$B,$A100)</f>
        <v>58886.68</v>
      </c>
      <c r="Z100" s="88">
        <f>SUMIFS('Oct Receipts Data'!V:V,'Oct Receipts Data'!$B:$B,$B100)+SUMIFS('Oct Receipts Data'!V:V,'Oct Receipts Data'!$B:$B,$A100)</f>
        <v>67651.41</v>
      </c>
      <c r="AA100" s="88">
        <f>SUMIFS('Oct Receipts Data'!W:W,'Oct Receipts Data'!$B:$B,$B100)+SUMIFS('Oct Receipts Data'!W:W,'Oct Receipts Data'!$B:$B,$A100)</f>
        <v>1096.32</v>
      </c>
      <c r="AB100" s="88">
        <f>SUMIFS('Oct Receipts Data'!X:X,'Oct Receipts Data'!$B:$B,$B100)+SUMIFS('Oct Receipts Data'!X:X,'Oct Receipts Data'!$B:$B,$A100)</f>
        <v>1232.1600000000001</v>
      </c>
      <c r="AC100" s="88">
        <f>SUMIFS('Oct Receipts Data'!Y:Y,'Oct Receipts Data'!$B:$B,$B100)+SUMIFS('Oct Receipts Data'!Y:Y,'Oct Receipts Data'!$B:$B,$A100)</f>
        <v>200.76</v>
      </c>
      <c r="AD100" s="88">
        <f>SUMIFS('Oct Receipts Data'!Z:Z,'Oct Receipts Data'!$B:$B,$B100)+SUMIFS('Oct Receipts Data'!Z:Z,'Oct Receipts Data'!$B:$B,$A100)</f>
        <v>32256.720000000001</v>
      </c>
      <c r="AE100" s="88">
        <f>SUMIFS('Oct Receipts Data'!AA:AA,'Oct Receipts Data'!$B:$B,$B100)+SUMIFS('Oct Receipts Data'!AA:AA,'Oct Receipts Data'!$B:$B,$A100)</f>
        <v>23927.4</v>
      </c>
      <c r="AF100" s="88">
        <f>SUMIFS('Oct Receipts Data'!AB:AB,'Oct Receipts Data'!$B:$B,$B100)+SUMIFS('Oct Receipts Data'!AB:AB,'Oct Receipts Data'!$B:$B,$A100)</f>
        <v>7329.36</v>
      </c>
      <c r="AG100" s="88">
        <f>SUMIFS('Oct Receipts Data'!AC:AC,'Oct Receipts Data'!$B:$B,$B100)+SUMIFS('Oct Receipts Data'!AC:AC,'Oct Receipts Data'!$B:$B,$A100)</f>
        <v>203.76</v>
      </c>
      <c r="AH100" s="88">
        <f>SUMIFS('Oct Receipts Data'!AD:AD,'Oct Receipts Data'!$B:$B,$B100)+SUMIFS('Oct Receipts Data'!AD:AD,'Oct Receipts Data'!$B:$B,$A100)</f>
        <v>0</v>
      </c>
      <c r="AI100" s="88">
        <f>SUMIFS('Oct Receipts Data'!AE:AE,'Oct Receipts Data'!$B:$B,$B100)+SUMIFS('Oct Receipts Data'!AE:AE,'Oct Receipts Data'!$B:$B,$A100)</f>
        <v>3172.46</v>
      </c>
      <c r="AJ100" s="88">
        <f>SUMIFS('Oct Receipts Data'!AF:AF,'Oct Receipts Data'!$B:$B,$B100)+SUMIFS('Oct Receipts Data'!AF:AF,'Oct Receipts Data'!$B:$B,$A100)</f>
        <v>53825.79</v>
      </c>
      <c r="AK100" s="88">
        <f>SUMIFS('Oct Receipts Data'!AG:AG,'Oct Receipts Data'!$B:$B,$B100)+SUMIFS('Oct Receipts Data'!AG:AG,'Oct Receipts Data'!$B:$B,$A100)</f>
        <v>135</v>
      </c>
    </row>
    <row r="101" spans="1:37" ht="13.8" outlineLevel="1">
      <c r="A101" s="129" t="s">
        <v>552</v>
      </c>
      <c r="B101" s="130" t="s">
        <v>308</v>
      </c>
      <c r="C101" s="88">
        <v>294939</v>
      </c>
      <c r="D101" s="80">
        <f>SUMIFS('PMT Terms'!C:C,'PMT Terms'!B:B,B101)</f>
        <v>90</v>
      </c>
      <c r="E101" s="89">
        <f t="shared" si="8"/>
        <v>1.1904349373938339</v>
      </c>
      <c r="F101" s="84">
        <f t="shared" si="10"/>
        <v>351105.69</v>
      </c>
      <c r="G101" s="88">
        <f>SUMIFS('Oct Receipts Data'!C:C,'Oct Receipts Data'!$B:$B,$B101)+SUMIFS('Oct Receipts Data'!C:C,'Oct Receipts Data'!$B:$B,$A101)</f>
        <v>0</v>
      </c>
      <c r="H101" s="88">
        <f>SUMIFS('Oct Receipts Data'!D:D,'Oct Receipts Data'!$B:$B,$B101)+SUMIFS('Oct Receipts Data'!D:D,'Oct Receipts Data'!$B:$B,$A101)</f>
        <v>77284.679999999993</v>
      </c>
      <c r="I101" s="88">
        <f>SUMIFS('Oct Receipts Data'!E:E,'Oct Receipts Data'!$B:$B,$B101)+SUMIFS('Oct Receipts Data'!E:E,'Oct Receipts Data'!$B:$B,$A101)</f>
        <v>0</v>
      </c>
      <c r="J101" s="88">
        <f>SUMIFS('Oct Receipts Data'!F:F,'Oct Receipts Data'!$B:$B,$B101)+SUMIFS('Oct Receipts Data'!F:F,'Oct Receipts Data'!$B:$B,$A101)</f>
        <v>0</v>
      </c>
      <c r="K101" s="88">
        <f>SUMIFS('Oct Receipts Data'!G:G,'Oct Receipts Data'!$B:$B,$B101)+SUMIFS('Oct Receipts Data'!G:G,'Oct Receipts Data'!$B:$B,$A101)</f>
        <v>0</v>
      </c>
      <c r="L101" s="88">
        <f>SUMIFS('Oct Receipts Data'!H:H,'Oct Receipts Data'!$B:$B,$B101)+SUMIFS('Oct Receipts Data'!H:H,'Oct Receipts Data'!$B:$B,$A101)</f>
        <v>0</v>
      </c>
      <c r="M101" s="88">
        <f>SUMIFS('Oct Receipts Data'!I:I,'Oct Receipts Data'!$B:$B,$B101)+SUMIFS('Oct Receipts Data'!I:I,'Oct Receipts Data'!$B:$B,$A101)</f>
        <v>0</v>
      </c>
      <c r="N101" s="88">
        <f>SUMIFS('Oct Receipts Data'!J:J,'Oct Receipts Data'!$B:$B,$B101)+SUMIFS('Oct Receipts Data'!J:J,'Oct Receipts Data'!$B:$B,$A101)</f>
        <v>0</v>
      </c>
      <c r="O101" s="88">
        <f>SUMIFS('Oct Receipts Data'!K:K,'Oct Receipts Data'!$B:$B,$B101)+SUMIFS('Oct Receipts Data'!K:K,'Oct Receipts Data'!$B:$B,$A101)</f>
        <v>0</v>
      </c>
      <c r="P101" s="88">
        <f>SUMIFS('Oct Receipts Data'!L:L,'Oct Receipts Data'!$B:$B,$B101)+SUMIFS('Oct Receipts Data'!L:L,'Oct Receipts Data'!$B:$B,$A101)</f>
        <v>0</v>
      </c>
      <c r="Q101" s="88">
        <f>SUMIFS('Oct Receipts Data'!M:M,'Oct Receipts Data'!$B:$B,$B101)+SUMIFS('Oct Receipts Data'!M:M,'Oct Receipts Data'!$B:$B,$A101)</f>
        <v>0</v>
      </c>
      <c r="R101" s="88">
        <f>SUMIFS('Oct Receipts Data'!N:N,'Oct Receipts Data'!$B:$B,$B101)+SUMIFS('Oct Receipts Data'!N:N,'Oct Receipts Data'!$B:$B,$A101)</f>
        <v>0</v>
      </c>
      <c r="S101" s="88">
        <f>SUMIFS('Oct Receipts Data'!O:O,'Oct Receipts Data'!$B:$B,$B101)+SUMIFS('Oct Receipts Data'!O:O,'Oct Receipts Data'!$B:$B,$A101)</f>
        <v>0</v>
      </c>
      <c r="T101" s="88">
        <f>SUMIFS('Oct Receipts Data'!P:P,'Oct Receipts Data'!$B:$B,$B101)+SUMIFS('Oct Receipts Data'!P:P,'Oct Receipts Data'!$B:$B,$A101)</f>
        <v>0</v>
      </c>
      <c r="U101" s="88">
        <f>SUMIFS('Oct Receipts Data'!Q:Q,'Oct Receipts Data'!$B:$B,$B101)+SUMIFS('Oct Receipts Data'!Q:Q,'Oct Receipts Data'!$B:$B,$A101)</f>
        <v>0</v>
      </c>
      <c r="V101" s="88">
        <f>SUMIFS('Oct Receipts Data'!R:R,'Oct Receipts Data'!$B:$B,$B101)+SUMIFS('Oct Receipts Data'!R:R,'Oct Receipts Data'!$B:$B,$A101)</f>
        <v>144632.29</v>
      </c>
      <c r="W101" s="88">
        <f>SUMIFS('Oct Receipts Data'!S:S,'Oct Receipts Data'!$B:$B,$B101)+SUMIFS('Oct Receipts Data'!S:S,'Oct Receipts Data'!$B:$B,$A101)</f>
        <v>552.6</v>
      </c>
      <c r="X101" s="88">
        <f>SUMIFS('Oct Receipts Data'!T:T,'Oct Receipts Data'!$B:$B,$B101)+SUMIFS('Oct Receipts Data'!T:T,'Oct Receipts Data'!$B:$B,$A101)</f>
        <v>0</v>
      </c>
      <c r="Y101" s="88">
        <f>SUMIFS('Oct Receipts Data'!U:U,'Oct Receipts Data'!$B:$B,$B101)+SUMIFS('Oct Receipts Data'!U:U,'Oct Receipts Data'!$B:$B,$A101)</f>
        <v>539.4</v>
      </c>
      <c r="Z101" s="88">
        <f>SUMIFS('Oct Receipts Data'!V:V,'Oct Receipts Data'!$B:$B,$B101)+SUMIFS('Oct Receipts Data'!V:V,'Oct Receipts Data'!$B:$B,$A101)</f>
        <v>0</v>
      </c>
      <c r="AA101" s="88">
        <f>SUMIFS('Oct Receipts Data'!W:W,'Oct Receipts Data'!$B:$B,$B101)+SUMIFS('Oct Receipts Data'!W:W,'Oct Receipts Data'!$B:$B,$A101)</f>
        <v>213.6</v>
      </c>
      <c r="AB101" s="88">
        <f>SUMIFS('Oct Receipts Data'!X:X,'Oct Receipts Data'!$B:$B,$B101)+SUMIFS('Oct Receipts Data'!X:X,'Oct Receipts Data'!$B:$B,$A101)</f>
        <v>438</v>
      </c>
      <c r="AC101" s="88">
        <f>SUMIFS('Oct Receipts Data'!Y:Y,'Oct Receipts Data'!$B:$B,$B101)+SUMIFS('Oct Receipts Data'!Y:Y,'Oct Receipts Data'!$B:$B,$A101)</f>
        <v>112.2</v>
      </c>
      <c r="AD101" s="88">
        <f>SUMIFS('Oct Receipts Data'!Z:Z,'Oct Receipts Data'!$B:$B,$B101)+SUMIFS('Oct Receipts Data'!Z:Z,'Oct Receipts Data'!$B:$B,$A101)</f>
        <v>0</v>
      </c>
      <c r="AE101" s="88">
        <f>SUMIFS('Oct Receipts Data'!AA:AA,'Oct Receipts Data'!$B:$B,$B101)+SUMIFS('Oct Receipts Data'!AA:AA,'Oct Receipts Data'!$B:$B,$A101)</f>
        <v>0</v>
      </c>
      <c r="AF101" s="88">
        <f>SUMIFS('Oct Receipts Data'!AB:AB,'Oct Receipts Data'!$B:$B,$B101)+SUMIFS('Oct Receipts Data'!AB:AB,'Oct Receipts Data'!$B:$B,$A101)</f>
        <v>0</v>
      </c>
      <c r="AG101" s="88">
        <f>SUMIFS('Oct Receipts Data'!AC:AC,'Oct Receipts Data'!$B:$B,$B101)+SUMIFS('Oct Receipts Data'!AC:AC,'Oct Receipts Data'!$B:$B,$A101)</f>
        <v>0</v>
      </c>
      <c r="AH101" s="88">
        <f>SUMIFS('Oct Receipts Data'!AD:AD,'Oct Receipts Data'!$B:$B,$B101)+SUMIFS('Oct Receipts Data'!AD:AD,'Oct Receipts Data'!$B:$B,$A101)</f>
        <v>37.4</v>
      </c>
      <c r="AI101" s="88">
        <f>SUMIFS('Oct Receipts Data'!AE:AE,'Oct Receipts Data'!$B:$B,$B101)+SUMIFS('Oct Receipts Data'!AE:AE,'Oct Receipts Data'!$B:$B,$A101)</f>
        <v>0</v>
      </c>
      <c r="AJ101" s="88">
        <f>SUMIFS('Oct Receipts Data'!AF:AF,'Oct Receipts Data'!$B:$B,$B101)+SUMIFS('Oct Receipts Data'!AF:AF,'Oct Receipts Data'!$B:$B,$A101)</f>
        <v>123013.92</v>
      </c>
      <c r="AK101" s="88">
        <f>SUMIFS('Oct Receipts Data'!AG:AG,'Oct Receipts Data'!$B:$B,$B101)+SUMIFS('Oct Receipts Data'!AG:AG,'Oct Receipts Data'!$B:$B,$A101)</f>
        <v>4281.6000000000004</v>
      </c>
    </row>
    <row r="102" spans="1:37" ht="13.8" outlineLevel="1">
      <c r="A102" s="86"/>
      <c r="B102" s="130" t="s">
        <v>524</v>
      </c>
      <c r="C102" s="88">
        <v>440423</v>
      </c>
      <c r="D102" s="80">
        <f>SUMIFS('PMT Terms'!C:C,'PMT Terms'!B:B,B102)</f>
        <v>60</v>
      </c>
      <c r="E102" s="89">
        <f t="shared" si="8"/>
        <v>0.79420239179152774</v>
      </c>
      <c r="F102" s="84">
        <f t="shared" si="10"/>
        <v>349785</v>
      </c>
      <c r="G102" s="88">
        <f>SUMIFS('Oct Receipts Data'!C:C,'Oct Receipts Data'!$B:$B,$B102)+SUMIFS('Oct Receipts Data'!C:C,'Oct Receipts Data'!$B:$B,$A102)</f>
        <v>6377.48</v>
      </c>
      <c r="H102" s="88">
        <f>SUMIFS('Oct Receipts Data'!D:D,'Oct Receipts Data'!$B:$B,$B102)+SUMIFS('Oct Receipts Data'!D:D,'Oct Receipts Data'!$B:$B,$A102)</f>
        <v>49702.46</v>
      </c>
      <c r="I102" s="88">
        <f>SUMIFS('Oct Receipts Data'!E:E,'Oct Receipts Data'!$B:$B,$B102)+SUMIFS('Oct Receipts Data'!E:E,'Oct Receipts Data'!$B:$B,$A102)</f>
        <v>19930.55</v>
      </c>
      <c r="J102" s="88">
        <f>SUMIFS('Oct Receipts Data'!F:F,'Oct Receipts Data'!$B:$B,$B102)+SUMIFS('Oct Receipts Data'!F:F,'Oct Receipts Data'!$B:$B,$A102)</f>
        <v>0</v>
      </c>
      <c r="K102" s="88">
        <f>SUMIFS('Oct Receipts Data'!G:G,'Oct Receipts Data'!$B:$B,$B102)+SUMIFS('Oct Receipts Data'!G:G,'Oct Receipts Data'!$B:$B,$A102)</f>
        <v>0</v>
      </c>
      <c r="L102" s="88">
        <f>SUMIFS('Oct Receipts Data'!H:H,'Oct Receipts Data'!$B:$B,$B102)+SUMIFS('Oct Receipts Data'!H:H,'Oct Receipts Data'!$B:$B,$A102)</f>
        <v>5121.18</v>
      </c>
      <c r="M102" s="88">
        <f>SUMIFS('Oct Receipts Data'!I:I,'Oct Receipts Data'!$B:$B,$B102)+SUMIFS('Oct Receipts Data'!I:I,'Oct Receipts Data'!$B:$B,$A102)</f>
        <v>1145.99</v>
      </c>
      <c r="N102" s="88">
        <f>SUMIFS('Oct Receipts Data'!J:J,'Oct Receipts Data'!$B:$B,$B102)+SUMIFS('Oct Receipts Data'!J:J,'Oct Receipts Data'!$B:$B,$A102)</f>
        <v>21171.07</v>
      </c>
      <c r="O102" s="88">
        <f>SUMIFS('Oct Receipts Data'!K:K,'Oct Receipts Data'!$B:$B,$B102)+SUMIFS('Oct Receipts Data'!K:K,'Oct Receipts Data'!$B:$B,$A102)</f>
        <v>13053.22</v>
      </c>
      <c r="P102" s="88">
        <f>SUMIFS('Oct Receipts Data'!L:L,'Oct Receipts Data'!$B:$B,$B102)+SUMIFS('Oct Receipts Data'!L:L,'Oct Receipts Data'!$B:$B,$A102)</f>
        <v>22670.22</v>
      </c>
      <c r="Q102" s="88">
        <f>SUMIFS('Oct Receipts Data'!M:M,'Oct Receipts Data'!$B:$B,$B102)+SUMIFS('Oct Receipts Data'!M:M,'Oct Receipts Data'!$B:$B,$A102)</f>
        <v>0</v>
      </c>
      <c r="R102" s="88">
        <f>SUMIFS('Oct Receipts Data'!N:N,'Oct Receipts Data'!$B:$B,$B102)+SUMIFS('Oct Receipts Data'!N:N,'Oct Receipts Data'!$B:$B,$A102)</f>
        <v>0</v>
      </c>
      <c r="S102" s="88">
        <f>SUMIFS('Oct Receipts Data'!O:O,'Oct Receipts Data'!$B:$B,$B102)+SUMIFS('Oct Receipts Data'!O:O,'Oct Receipts Data'!$B:$B,$A102)</f>
        <v>28.77</v>
      </c>
      <c r="T102" s="88">
        <f>SUMIFS('Oct Receipts Data'!P:P,'Oct Receipts Data'!$B:$B,$B102)+SUMIFS('Oct Receipts Data'!P:P,'Oct Receipts Data'!$B:$B,$A102)</f>
        <v>9250.66</v>
      </c>
      <c r="U102" s="88">
        <f>SUMIFS('Oct Receipts Data'!Q:Q,'Oct Receipts Data'!$B:$B,$B102)+SUMIFS('Oct Receipts Data'!Q:Q,'Oct Receipts Data'!$B:$B,$A102)</f>
        <v>20905.04</v>
      </c>
      <c r="V102" s="88">
        <f>SUMIFS('Oct Receipts Data'!R:R,'Oct Receipts Data'!$B:$B,$B102)+SUMIFS('Oct Receipts Data'!R:R,'Oct Receipts Data'!$B:$B,$A102)</f>
        <v>5871.29</v>
      </c>
      <c r="W102" s="88">
        <f>SUMIFS('Oct Receipts Data'!S:S,'Oct Receipts Data'!$B:$B,$B102)+SUMIFS('Oct Receipts Data'!S:S,'Oct Receipts Data'!$B:$B,$A102)</f>
        <v>30354.13</v>
      </c>
      <c r="X102" s="88">
        <f>SUMIFS('Oct Receipts Data'!T:T,'Oct Receipts Data'!$B:$B,$B102)+SUMIFS('Oct Receipts Data'!T:T,'Oct Receipts Data'!$B:$B,$A102)</f>
        <v>711.84</v>
      </c>
      <c r="Y102" s="88">
        <f>SUMIFS('Oct Receipts Data'!U:U,'Oct Receipts Data'!$B:$B,$B102)+SUMIFS('Oct Receipts Data'!U:U,'Oct Receipts Data'!$B:$B,$A102)</f>
        <v>88.86</v>
      </c>
      <c r="Z102" s="88">
        <f>SUMIFS('Oct Receipts Data'!V:V,'Oct Receipts Data'!$B:$B,$B102)+SUMIFS('Oct Receipts Data'!V:V,'Oct Receipts Data'!$B:$B,$A102)</f>
        <v>15276.59</v>
      </c>
      <c r="AA102" s="88">
        <f>SUMIFS('Oct Receipts Data'!W:W,'Oct Receipts Data'!$B:$B,$B102)+SUMIFS('Oct Receipts Data'!W:W,'Oct Receipts Data'!$B:$B,$A102)</f>
        <v>537.84</v>
      </c>
      <c r="AB102" s="88">
        <f>SUMIFS('Oct Receipts Data'!X:X,'Oct Receipts Data'!$B:$B,$B102)+SUMIFS('Oct Receipts Data'!X:X,'Oct Receipts Data'!$B:$B,$A102)</f>
        <v>31229.81</v>
      </c>
      <c r="AC102" s="88">
        <f>SUMIFS('Oct Receipts Data'!Y:Y,'Oct Receipts Data'!$B:$B,$B102)+SUMIFS('Oct Receipts Data'!Y:Y,'Oct Receipts Data'!$B:$B,$A102)</f>
        <v>11908.1</v>
      </c>
      <c r="AD102" s="88">
        <f>SUMIFS('Oct Receipts Data'!Z:Z,'Oct Receipts Data'!$B:$B,$B102)+SUMIFS('Oct Receipts Data'!Z:Z,'Oct Receipts Data'!$B:$B,$A102)</f>
        <v>12779.02</v>
      </c>
      <c r="AE102" s="88">
        <f>SUMIFS('Oct Receipts Data'!AA:AA,'Oct Receipts Data'!$B:$B,$B102)+SUMIFS('Oct Receipts Data'!AA:AA,'Oct Receipts Data'!$B:$B,$A102)</f>
        <v>235.75</v>
      </c>
      <c r="AF102" s="88">
        <f>SUMIFS('Oct Receipts Data'!AB:AB,'Oct Receipts Data'!$B:$B,$B102)+SUMIFS('Oct Receipts Data'!AB:AB,'Oct Receipts Data'!$B:$B,$A102)</f>
        <v>1277.3399999999999</v>
      </c>
      <c r="AG102" s="88">
        <f>SUMIFS('Oct Receipts Data'!AC:AC,'Oct Receipts Data'!$B:$B,$B102)+SUMIFS('Oct Receipts Data'!AC:AC,'Oct Receipts Data'!$B:$B,$A102)</f>
        <v>1025.9000000000001</v>
      </c>
      <c r="AH102" s="88">
        <f>SUMIFS('Oct Receipts Data'!AD:AD,'Oct Receipts Data'!$B:$B,$B102)+SUMIFS('Oct Receipts Data'!AD:AD,'Oct Receipts Data'!$B:$B,$A102)</f>
        <v>14163.07</v>
      </c>
      <c r="AI102" s="88">
        <f>SUMIFS('Oct Receipts Data'!AE:AE,'Oct Receipts Data'!$B:$B,$B102)+SUMIFS('Oct Receipts Data'!AE:AE,'Oct Receipts Data'!$B:$B,$A102)</f>
        <v>19001.72</v>
      </c>
      <c r="AJ102" s="88">
        <f>SUMIFS('Oct Receipts Data'!AF:AF,'Oct Receipts Data'!$B:$B,$B102)+SUMIFS('Oct Receipts Data'!AF:AF,'Oct Receipts Data'!$B:$B,$A102)</f>
        <v>717.12</v>
      </c>
      <c r="AK102" s="88">
        <f>SUMIFS('Oct Receipts Data'!AG:AG,'Oct Receipts Data'!$B:$B,$B102)+SUMIFS('Oct Receipts Data'!AG:AG,'Oct Receipts Data'!$B:$B,$A102)</f>
        <v>35249.980000000003</v>
      </c>
    </row>
    <row r="103" spans="1:37" ht="13.8" outlineLevel="1">
      <c r="A103" s="86"/>
      <c r="B103" s="130" t="s">
        <v>167</v>
      </c>
      <c r="C103" s="88">
        <v>388861</v>
      </c>
      <c r="D103" s="80">
        <f>SUMIFS('PMT Terms'!C:C,'PMT Terms'!B:B,B103)</f>
        <v>60</v>
      </c>
      <c r="E103" s="89">
        <f t="shared" si="8"/>
        <v>0.88748655689307987</v>
      </c>
      <c r="F103" s="84">
        <f t="shared" si="10"/>
        <v>345108.90999999992</v>
      </c>
      <c r="G103" s="88">
        <f>SUMIFS('Oct Receipts Data'!C:C,'Oct Receipts Data'!$B:$B,$B103)+SUMIFS('Oct Receipts Data'!C:C,'Oct Receipts Data'!$B:$B,$A103)</f>
        <v>0</v>
      </c>
      <c r="H103" s="88">
        <f>SUMIFS('Oct Receipts Data'!D:D,'Oct Receipts Data'!$B:$B,$B103)+SUMIFS('Oct Receipts Data'!D:D,'Oct Receipts Data'!$B:$B,$A103)</f>
        <v>65679.009999999995</v>
      </c>
      <c r="I103" s="88">
        <f>SUMIFS('Oct Receipts Data'!E:E,'Oct Receipts Data'!$B:$B,$B103)+SUMIFS('Oct Receipts Data'!E:E,'Oct Receipts Data'!$B:$B,$A103)</f>
        <v>1292.28</v>
      </c>
      <c r="J103" s="88">
        <f>SUMIFS('Oct Receipts Data'!F:F,'Oct Receipts Data'!$B:$B,$B103)+SUMIFS('Oct Receipts Data'!F:F,'Oct Receipts Data'!$B:$B,$A103)</f>
        <v>0</v>
      </c>
      <c r="K103" s="88">
        <f>SUMIFS('Oct Receipts Data'!G:G,'Oct Receipts Data'!$B:$B,$B103)+SUMIFS('Oct Receipts Data'!G:G,'Oct Receipts Data'!$B:$B,$A103)</f>
        <v>0</v>
      </c>
      <c r="L103" s="88">
        <f>SUMIFS('Oct Receipts Data'!H:H,'Oct Receipts Data'!$B:$B,$B103)+SUMIFS('Oct Receipts Data'!H:H,'Oct Receipts Data'!$B:$B,$A103)</f>
        <v>1923</v>
      </c>
      <c r="M103" s="88">
        <f>SUMIFS('Oct Receipts Data'!I:I,'Oct Receipts Data'!$B:$B,$B103)+SUMIFS('Oct Receipts Data'!I:I,'Oct Receipts Data'!$B:$B,$A103)</f>
        <v>54.87</v>
      </c>
      <c r="N103" s="88">
        <f>SUMIFS('Oct Receipts Data'!J:J,'Oct Receipts Data'!$B:$B,$B103)+SUMIFS('Oct Receipts Data'!J:J,'Oct Receipts Data'!$B:$B,$A103)</f>
        <v>0</v>
      </c>
      <c r="O103" s="88">
        <f>SUMIFS('Oct Receipts Data'!K:K,'Oct Receipts Data'!$B:$B,$B103)+SUMIFS('Oct Receipts Data'!K:K,'Oct Receipts Data'!$B:$B,$A103)</f>
        <v>0</v>
      </c>
      <c r="P103" s="88">
        <f>SUMIFS('Oct Receipts Data'!L:L,'Oct Receipts Data'!$B:$B,$B103)+SUMIFS('Oct Receipts Data'!L:L,'Oct Receipts Data'!$B:$B,$A103)</f>
        <v>72125.279999999999</v>
      </c>
      <c r="Q103" s="88">
        <f>SUMIFS('Oct Receipts Data'!M:M,'Oct Receipts Data'!$B:$B,$B103)+SUMIFS('Oct Receipts Data'!M:M,'Oct Receipts Data'!$B:$B,$A103)</f>
        <v>0</v>
      </c>
      <c r="R103" s="88">
        <f>SUMIFS('Oct Receipts Data'!N:N,'Oct Receipts Data'!$B:$B,$B103)+SUMIFS('Oct Receipts Data'!N:N,'Oct Receipts Data'!$B:$B,$A103)</f>
        <v>0</v>
      </c>
      <c r="S103" s="88">
        <f>SUMIFS('Oct Receipts Data'!O:O,'Oct Receipts Data'!$B:$B,$B103)+SUMIFS('Oct Receipts Data'!O:O,'Oct Receipts Data'!$B:$B,$A103)</f>
        <v>551.13</v>
      </c>
      <c r="T103" s="88">
        <f>SUMIFS('Oct Receipts Data'!P:P,'Oct Receipts Data'!$B:$B,$B103)+SUMIFS('Oct Receipts Data'!P:P,'Oct Receipts Data'!$B:$B,$A103)</f>
        <v>1730.61</v>
      </c>
      <c r="U103" s="88">
        <f>SUMIFS('Oct Receipts Data'!Q:Q,'Oct Receipts Data'!$B:$B,$B103)+SUMIFS('Oct Receipts Data'!Q:Q,'Oct Receipts Data'!$B:$B,$A103)</f>
        <v>0</v>
      </c>
      <c r="V103" s="88">
        <f>SUMIFS('Oct Receipts Data'!R:R,'Oct Receipts Data'!$B:$B,$B103)+SUMIFS('Oct Receipts Data'!R:R,'Oct Receipts Data'!$B:$B,$A103)</f>
        <v>0</v>
      </c>
      <c r="W103" s="88">
        <f>SUMIFS('Oct Receipts Data'!S:S,'Oct Receipts Data'!$B:$B,$B103)+SUMIFS('Oct Receipts Data'!S:S,'Oct Receipts Data'!$B:$B,$A103)</f>
        <v>798.85</v>
      </c>
      <c r="X103" s="88">
        <f>SUMIFS('Oct Receipts Data'!T:T,'Oct Receipts Data'!$B:$B,$B103)+SUMIFS('Oct Receipts Data'!T:T,'Oct Receipts Data'!$B:$B,$A103)</f>
        <v>254.25</v>
      </c>
      <c r="Y103" s="88">
        <f>SUMIFS('Oct Receipts Data'!U:U,'Oct Receipts Data'!$B:$B,$B103)+SUMIFS('Oct Receipts Data'!U:U,'Oct Receipts Data'!$B:$B,$A103)</f>
        <v>0</v>
      </c>
      <c r="Z103" s="88">
        <f>SUMIFS('Oct Receipts Data'!V:V,'Oct Receipts Data'!$B:$B,$B103)+SUMIFS('Oct Receipts Data'!V:V,'Oct Receipts Data'!$B:$B,$A103)</f>
        <v>0</v>
      </c>
      <c r="AA103" s="88">
        <f>SUMIFS('Oct Receipts Data'!W:W,'Oct Receipts Data'!$B:$B,$B103)+SUMIFS('Oct Receipts Data'!W:W,'Oct Receipts Data'!$B:$B,$A103)</f>
        <v>666</v>
      </c>
      <c r="AB103" s="88">
        <f>SUMIFS('Oct Receipts Data'!X:X,'Oct Receipts Data'!$B:$B,$B103)+SUMIFS('Oct Receipts Data'!X:X,'Oct Receipts Data'!$B:$B,$A103)</f>
        <v>47324.7</v>
      </c>
      <c r="AC103" s="88">
        <f>SUMIFS('Oct Receipts Data'!Y:Y,'Oct Receipts Data'!$B:$B,$B103)+SUMIFS('Oct Receipts Data'!Y:Y,'Oct Receipts Data'!$B:$B,$A103)</f>
        <v>10425.299999999999</v>
      </c>
      <c r="AD103" s="88">
        <f>SUMIFS('Oct Receipts Data'!Z:Z,'Oct Receipts Data'!$B:$B,$B103)+SUMIFS('Oct Receipts Data'!Z:Z,'Oct Receipts Data'!$B:$B,$A103)</f>
        <v>0</v>
      </c>
      <c r="AE103" s="88">
        <f>SUMIFS('Oct Receipts Data'!AA:AA,'Oct Receipts Data'!$B:$B,$B103)+SUMIFS('Oct Receipts Data'!AA:AA,'Oct Receipts Data'!$B:$B,$A103)</f>
        <v>199.38</v>
      </c>
      <c r="AF103" s="88">
        <f>SUMIFS('Oct Receipts Data'!AB:AB,'Oct Receipts Data'!$B:$B,$B103)+SUMIFS('Oct Receipts Data'!AB:AB,'Oct Receipts Data'!$B:$B,$A103)</f>
        <v>2371.38</v>
      </c>
      <c r="AG103" s="88">
        <f>SUMIFS('Oct Receipts Data'!AC:AC,'Oct Receipts Data'!$B:$B,$B103)+SUMIFS('Oct Receipts Data'!AC:AC,'Oct Receipts Data'!$B:$B,$A103)</f>
        <v>63749.99</v>
      </c>
      <c r="AH103" s="88">
        <f>SUMIFS('Oct Receipts Data'!AD:AD,'Oct Receipts Data'!$B:$B,$B103)+SUMIFS('Oct Receipts Data'!AD:AD,'Oct Receipts Data'!$B:$B,$A103)</f>
        <v>24954.42</v>
      </c>
      <c r="AI103" s="88">
        <f>SUMIFS('Oct Receipts Data'!AE:AE,'Oct Receipts Data'!$B:$B,$B103)+SUMIFS('Oct Receipts Data'!AE:AE,'Oct Receipts Data'!$B:$B,$A103)</f>
        <v>49607.22</v>
      </c>
      <c r="AJ103" s="88">
        <f>SUMIFS('Oct Receipts Data'!AF:AF,'Oct Receipts Data'!$B:$B,$B103)+SUMIFS('Oct Receipts Data'!AF:AF,'Oct Receipts Data'!$B:$B,$A103)</f>
        <v>1401.24</v>
      </c>
      <c r="AK103" s="88">
        <f>SUMIFS('Oct Receipts Data'!AG:AG,'Oct Receipts Data'!$B:$B,$B103)+SUMIFS('Oct Receipts Data'!AG:AG,'Oct Receipts Data'!$B:$B,$A103)</f>
        <v>0</v>
      </c>
    </row>
    <row r="104" spans="1:37" ht="13.8" outlineLevel="1">
      <c r="A104" s="86"/>
      <c r="B104" s="130" t="s">
        <v>567</v>
      </c>
      <c r="C104" s="88">
        <v>467692</v>
      </c>
      <c r="D104" s="80">
        <f>SUMIFS('PMT Terms'!C:C,'PMT Terms'!B:B,B104)</f>
        <v>60</v>
      </c>
      <c r="E104" s="89">
        <f t="shared" si="8"/>
        <v>0.71832261402803554</v>
      </c>
      <c r="F104" s="84">
        <f t="shared" si="10"/>
        <v>335953.74</v>
      </c>
      <c r="G104" s="88">
        <f>SUMIFS('Oct Receipts Data'!C:C,'Oct Receipts Data'!$B:$B,$B104)+SUMIFS('Oct Receipts Data'!C:C,'Oct Receipts Data'!$B:$B,$A104)</f>
        <v>1260.1500000000001</v>
      </c>
      <c r="H104" s="88">
        <f>SUMIFS('Oct Receipts Data'!D:D,'Oct Receipts Data'!$B:$B,$B104)+SUMIFS('Oct Receipts Data'!D:D,'Oct Receipts Data'!$B:$B,$A104)</f>
        <v>0</v>
      </c>
      <c r="I104" s="88">
        <f>SUMIFS('Oct Receipts Data'!E:E,'Oct Receipts Data'!$B:$B,$B104)+SUMIFS('Oct Receipts Data'!E:E,'Oct Receipts Data'!$B:$B,$A104)</f>
        <v>517.5</v>
      </c>
      <c r="J104" s="88">
        <f>SUMIFS('Oct Receipts Data'!F:F,'Oct Receipts Data'!$B:$B,$B104)+SUMIFS('Oct Receipts Data'!F:F,'Oct Receipts Data'!$B:$B,$A104)</f>
        <v>0</v>
      </c>
      <c r="K104" s="88">
        <f>SUMIFS('Oct Receipts Data'!G:G,'Oct Receipts Data'!$B:$B,$B104)+SUMIFS('Oct Receipts Data'!G:G,'Oct Receipts Data'!$B:$B,$A104)</f>
        <v>0</v>
      </c>
      <c r="L104" s="88">
        <f>SUMIFS('Oct Receipts Data'!H:H,'Oct Receipts Data'!$B:$B,$B104)+SUMIFS('Oct Receipts Data'!H:H,'Oct Receipts Data'!$B:$B,$A104)</f>
        <v>8.24</v>
      </c>
      <c r="M104" s="88">
        <f>SUMIFS('Oct Receipts Data'!I:I,'Oct Receipts Data'!$B:$B,$B104)+SUMIFS('Oct Receipts Data'!I:I,'Oct Receipts Data'!$B:$B,$A104)</f>
        <v>11185.86</v>
      </c>
      <c r="N104" s="88">
        <f>SUMIFS('Oct Receipts Data'!J:J,'Oct Receipts Data'!$B:$B,$B104)+SUMIFS('Oct Receipts Data'!J:J,'Oct Receipts Data'!$B:$B,$A104)</f>
        <v>56909.67</v>
      </c>
      <c r="O104" s="88">
        <f>SUMIFS('Oct Receipts Data'!K:K,'Oct Receipts Data'!$B:$B,$B104)+SUMIFS('Oct Receipts Data'!K:K,'Oct Receipts Data'!$B:$B,$A104)</f>
        <v>127577.13</v>
      </c>
      <c r="P104" s="88">
        <f>SUMIFS('Oct Receipts Data'!L:L,'Oct Receipts Data'!$B:$B,$B104)+SUMIFS('Oct Receipts Data'!L:L,'Oct Receipts Data'!$B:$B,$A104)</f>
        <v>0</v>
      </c>
      <c r="Q104" s="88">
        <f>SUMIFS('Oct Receipts Data'!M:M,'Oct Receipts Data'!$B:$B,$B104)+SUMIFS('Oct Receipts Data'!M:M,'Oct Receipts Data'!$B:$B,$A104)</f>
        <v>0</v>
      </c>
      <c r="R104" s="88">
        <f>SUMIFS('Oct Receipts Data'!N:N,'Oct Receipts Data'!$B:$B,$B104)+SUMIFS('Oct Receipts Data'!N:N,'Oct Receipts Data'!$B:$B,$A104)</f>
        <v>502.78</v>
      </c>
      <c r="S104" s="88">
        <f>SUMIFS('Oct Receipts Data'!O:O,'Oct Receipts Data'!$B:$B,$B104)+SUMIFS('Oct Receipts Data'!O:O,'Oct Receipts Data'!$B:$B,$A104)</f>
        <v>0</v>
      </c>
      <c r="T104" s="88">
        <f>SUMIFS('Oct Receipts Data'!P:P,'Oct Receipts Data'!$B:$B,$B104)+SUMIFS('Oct Receipts Data'!P:P,'Oct Receipts Data'!$B:$B,$A104)</f>
        <v>0</v>
      </c>
      <c r="U104" s="88">
        <f>SUMIFS('Oct Receipts Data'!Q:Q,'Oct Receipts Data'!$B:$B,$B104)+SUMIFS('Oct Receipts Data'!Q:Q,'Oct Receipts Data'!$B:$B,$A104)</f>
        <v>0</v>
      </c>
      <c r="V104" s="88">
        <f>SUMIFS('Oct Receipts Data'!R:R,'Oct Receipts Data'!$B:$B,$B104)+SUMIFS('Oct Receipts Data'!R:R,'Oct Receipts Data'!$B:$B,$A104)</f>
        <v>0</v>
      </c>
      <c r="W104" s="88">
        <f>SUMIFS('Oct Receipts Data'!S:S,'Oct Receipts Data'!$B:$B,$B104)+SUMIFS('Oct Receipts Data'!S:S,'Oct Receipts Data'!$B:$B,$A104)</f>
        <v>0</v>
      </c>
      <c r="X104" s="88">
        <f>SUMIFS('Oct Receipts Data'!T:T,'Oct Receipts Data'!$B:$B,$B104)+SUMIFS('Oct Receipts Data'!T:T,'Oct Receipts Data'!$B:$B,$A104)</f>
        <v>616</v>
      </c>
      <c r="Y104" s="88">
        <f>SUMIFS('Oct Receipts Data'!U:U,'Oct Receipts Data'!$B:$B,$B104)+SUMIFS('Oct Receipts Data'!U:U,'Oct Receipts Data'!$B:$B,$A104)</f>
        <v>0</v>
      </c>
      <c r="Z104" s="88">
        <f>SUMIFS('Oct Receipts Data'!V:V,'Oct Receipts Data'!$B:$B,$B104)+SUMIFS('Oct Receipts Data'!V:V,'Oct Receipts Data'!$B:$B,$A104)</f>
        <v>0</v>
      </c>
      <c r="AA104" s="88">
        <f>SUMIFS('Oct Receipts Data'!W:W,'Oct Receipts Data'!$B:$B,$B104)+SUMIFS('Oct Receipts Data'!W:W,'Oct Receipts Data'!$B:$B,$A104)</f>
        <v>0</v>
      </c>
      <c r="AB104" s="88">
        <f>SUMIFS('Oct Receipts Data'!X:X,'Oct Receipts Data'!$B:$B,$B104)+SUMIFS('Oct Receipts Data'!X:X,'Oct Receipts Data'!$B:$B,$A104)</f>
        <v>0</v>
      </c>
      <c r="AC104" s="88">
        <f>SUMIFS('Oct Receipts Data'!Y:Y,'Oct Receipts Data'!$B:$B,$B104)+SUMIFS('Oct Receipts Data'!Y:Y,'Oct Receipts Data'!$B:$B,$A104)</f>
        <v>0</v>
      </c>
      <c r="AD104" s="88">
        <f>SUMIFS('Oct Receipts Data'!Z:Z,'Oct Receipts Data'!$B:$B,$B104)+SUMIFS('Oct Receipts Data'!Z:Z,'Oct Receipts Data'!$B:$B,$A104)</f>
        <v>0</v>
      </c>
      <c r="AE104" s="88">
        <f>SUMIFS('Oct Receipts Data'!AA:AA,'Oct Receipts Data'!$B:$B,$B104)+SUMIFS('Oct Receipts Data'!AA:AA,'Oct Receipts Data'!$B:$B,$A104)</f>
        <v>21920</v>
      </c>
      <c r="AF104" s="88">
        <f>SUMIFS('Oct Receipts Data'!AB:AB,'Oct Receipts Data'!$B:$B,$B104)+SUMIFS('Oct Receipts Data'!AB:AB,'Oct Receipts Data'!$B:$B,$A104)</f>
        <v>0</v>
      </c>
      <c r="AG104" s="88">
        <f>SUMIFS('Oct Receipts Data'!AC:AC,'Oct Receipts Data'!$B:$B,$B104)+SUMIFS('Oct Receipts Data'!AC:AC,'Oct Receipts Data'!$B:$B,$A104)</f>
        <v>26478.74</v>
      </c>
      <c r="AH104" s="88">
        <f>SUMIFS('Oct Receipts Data'!AD:AD,'Oct Receipts Data'!$B:$B,$B104)+SUMIFS('Oct Receipts Data'!AD:AD,'Oct Receipts Data'!$B:$B,$A104)</f>
        <v>38605.760000000002</v>
      </c>
      <c r="AI104" s="88">
        <f>SUMIFS('Oct Receipts Data'!AE:AE,'Oct Receipts Data'!$B:$B,$B104)+SUMIFS('Oct Receipts Data'!AE:AE,'Oct Receipts Data'!$B:$B,$A104)</f>
        <v>5223</v>
      </c>
      <c r="AJ104" s="88">
        <f>SUMIFS('Oct Receipts Data'!AF:AF,'Oct Receipts Data'!$B:$B,$B104)+SUMIFS('Oct Receipts Data'!AF:AF,'Oct Receipts Data'!$B:$B,$A104)</f>
        <v>45148.91</v>
      </c>
      <c r="AK104" s="88">
        <f>SUMIFS('Oct Receipts Data'!AG:AG,'Oct Receipts Data'!$B:$B,$B104)+SUMIFS('Oct Receipts Data'!AG:AG,'Oct Receipts Data'!$B:$B,$A104)</f>
        <v>0</v>
      </c>
    </row>
    <row r="105" spans="1:37" ht="13.8" outlineLevel="1">
      <c r="A105" s="86"/>
      <c r="B105" s="130" t="s">
        <v>96</v>
      </c>
      <c r="C105" s="88">
        <v>324668</v>
      </c>
      <c r="D105" s="80">
        <f>SUMIFS('PMT Terms'!C:C,'PMT Terms'!B:B,B105)</f>
        <v>45</v>
      </c>
      <c r="E105" s="89">
        <f t="shared" si="8"/>
        <v>0.99802967954957078</v>
      </c>
      <c r="F105" s="84">
        <f t="shared" si="10"/>
        <v>324028.30000000005</v>
      </c>
      <c r="G105" s="88">
        <f>SUMIFS('Oct Receipts Data'!C:C,'Oct Receipts Data'!$B:$B,$B105)+SUMIFS('Oct Receipts Data'!C:C,'Oct Receipts Data'!$B:$B,$A105)</f>
        <v>0</v>
      </c>
      <c r="H105" s="88">
        <f>SUMIFS('Oct Receipts Data'!D:D,'Oct Receipts Data'!$B:$B,$B105)+SUMIFS('Oct Receipts Data'!D:D,'Oct Receipts Data'!$B:$B,$A105)</f>
        <v>0</v>
      </c>
      <c r="I105" s="88">
        <f>SUMIFS('Oct Receipts Data'!E:E,'Oct Receipts Data'!$B:$B,$B105)+SUMIFS('Oct Receipts Data'!E:E,'Oct Receipts Data'!$B:$B,$A105)</f>
        <v>2888.16</v>
      </c>
      <c r="J105" s="88">
        <f>SUMIFS('Oct Receipts Data'!F:F,'Oct Receipts Data'!$B:$B,$B105)+SUMIFS('Oct Receipts Data'!F:F,'Oct Receipts Data'!$B:$B,$A105)</f>
        <v>59057.25</v>
      </c>
      <c r="K105" s="88">
        <f>SUMIFS('Oct Receipts Data'!G:G,'Oct Receipts Data'!$B:$B,$B105)+SUMIFS('Oct Receipts Data'!G:G,'Oct Receipts Data'!$B:$B,$A105)</f>
        <v>0</v>
      </c>
      <c r="L105" s="88">
        <f>SUMIFS('Oct Receipts Data'!H:H,'Oct Receipts Data'!$B:$B,$B105)+SUMIFS('Oct Receipts Data'!H:H,'Oct Receipts Data'!$B:$B,$A105)</f>
        <v>0</v>
      </c>
      <c r="M105" s="88">
        <f>SUMIFS('Oct Receipts Data'!I:I,'Oct Receipts Data'!$B:$B,$B105)+SUMIFS('Oct Receipts Data'!I:I,'Oct Receipts Data'!$B:$B,$A105)</f>
        <v>507.83</v>
      </c>
      <c r="N105" s="88">
        <f>SUMIFS('Oct Receipts Data'!J:J,'Oct Receipts Data'!$B:$B,$B105)+SUMIFS('Oct Receipts Data'!J:J,'Oct Receipts Data'!$B:$B,$A105)</f>
        <v>0</v>
      </c>
      <c r="O105" s="88">
        <f>SUMIFS('Oct Receipts Data'!K:K,'Oct Receipts Data'!$B:$B,$B105)+SUMIFS('Oct Receipts Data'!K:K,'Oct Receipts Data'!$B:$B,$A105)</f>
        <v>546.84</v>
      </c>
      <c r="P105" s="88">
        <f>SUMIFS('Oct Receipts Data'!L:L,'Oct Receipts Data'!$B:$B,$B105)+SUMIFS('Oct Receipts Data'!L:L,'Oct Receipts Data'!$B:$B,$A105)</f>
        <v>0</v>
      </c>
      <c r="Q105" s="88">
        <f>SUMIFS('Oct Receipts Data'!M:M,'Oct Receipts Data'!$B:$B,$B105)+SUMIFS('Oct Receipts Data'!M:M,'Oct Receipts Data'!$B:$B,$A105)</f>
        <v>0</v>
      </c>
      <c r="R105" s="88">
        <f>SUMIFS('Oct Receipts Data'!N:N,'Oct Receipts Data'!$B:$B,$B105)+SUMIFS('Oct Receipts Data'!N:N,'Oct Receipts Data'!$B:$B,$A105)</f>
        <v>0</v>
      </c>
      <c r="S105" s="88">
        <f>SUMIFS('Oct Receipts Data'!O:O,'Oct Receipts Data'!$B:$B,$B105)+SUMIFS('Oct Receipts Data'!O:O,'Oct Receipts Data'!$B:$B,$A105)</f>
        <v>0</v>
      </c>
      <c r="T105" s="88">
        <f>SUMIFS('Oct Receipts Data'!P:P,'Oct Receipts Data'!$B:$B,$B105)+SUMIFS('Oct Receipts Data'!P:P,'Oct Receipts Data'!$B:$B,$A105)</f>
        <v>0</v>
      </c>
      <c r="U105" s="88">
        <f>SUMIFS('Oct Receipts Data'!Q:Q,'Oct Receipts Data'!$B:$B,$B105)+SUMIFS('Oct Receipts Data'!Q:Q,'Oct Receipts Data'!$B:$B,$A105)</f>
        <v>8260.16</v>
      </c>
      <c r="V105" s="88">
        <f>SUMIFS('Oct Receipts Data'!R:R,'Oct Receipts Data'!$B:$B,$B105)+SUMIFS('Oct Receipts Data'!R:R,'Oct Receipts Data'!$B:$B,$A105)</f>
        <v>105168.6</v>
      </c>
      <c r="W105" s="88">
        <f>SUMIFS('Oct Receipts Data'!S:S,'Oct Receipts Data'!$B:$B,$B105)+SUMIFS('Oct Receipts Data'!S:S,'Oct Receipts Data'!$B:$B,$A105)</f>
        <v>0</v>
      </c>
      <c r="X105" s="88">
        <f>SUMIFS('Oct Receipts Data'!T:T,'Oct Receipts Data'!$B:$B,$B105)+SUMIFS('Oct Receipts Data'!T:T,'Oct Receipts Data'!$B:$B,$A105)</f>
        <v>0</v>
      </c>
      <c r="Y105" s="88">
        <f>SUMIFS('Oct Receipts Data'!U:U,'Oct Receipts Data'!$B:$B,$B105)+SUMIFS('Oct Receipts Data'!U:U,'Oct Receipts Data'!$B:$B,$A105)</f>
        <v>1739.4</v>
      </c>
      <c r="Z105" s="88">
        <f>SUMIFS('Oct Receipts Data'!V:V,'Oct Receipts Data'!$B:$B,$B105)+SUMIFS('Oct Receipts Data'!V:V,'Oct Receipts Data'!$B:$B,$A105)</f>
        <v>0</v>
      </c>
      <c r="AA105" s="88">
        <f>SUMIFS('Oct Receipts Data'!W:W,'Oct Receipts Data'!$B:$B,$B105)+SUMIFS('Oct Receipts Data'!W:W,'Oct Receipts Data'!$B:$B,$A105)</f>
        <v>107.52</v>
      </c>
      <c r="AB105" s="88">
        <f>SUMIFS('Oct Receipts Data'!X:X,'Oct Receipts Data'!$B:$B,$B105)+SUMIFS('Oct Receipts Data'!X:X,'Oct Receipts Data'!$B:$B,$A105)</f>
        <v>381.12</v>
      </c>
      <c r="AC105" s="88">
        <f>SUMIFS('Oct Receipts Data'!Y:Y,'Oct Receipts Data'!$B:$B,$B105)+SUMIFS('Oct Receipts Data'!Y:Y,'Oct Receipts Data'!$B:$B,$A105)</f>
        <v>0</v>
      </c>
      <c r="AD105" s="88">
        <f>SUMIFS('Oct Receipts Data'!Z:Z,'Oct Receipts Data'!$B:$B,$B105)+SUMIFS('Oct Receipts Data'!Z:Z,'Oct Receipts Data'!$B:$B,$A105)</f>
        <v>0</v>
      </c>
      <c r="AE105" s="88">
        <f>SUMIFS('Oct Receipts Data'!AA:AA,'Oct Receipts Data'!$B:$B,$B105)+SUMIFS('Oct Receipts Data'!AA:AA,'Oct Receipts Data'!$B:$B,$A105)</f>
        <v>0</v>
      </c>
      <c r="AF105" s="88">
        <f>SUMIFS('Oct Receipts Data'!AB:AB,'Oct Receipts Data'!$B:$B,$B105)+SUMIFS('Oct Receipts Data'!AB:AB,'Oct Receipts Data'!$B:$B,$A105)</f>
        <v>0</v>
      </c>
      <c r="AG105" s="88">
        <f>SUMIFS('Oct Receipts Data'!AC:AC,'Oct Receipts Data'!$B:$B,$B105)+SUMIFS('Oct Receipts Data'!AC:AC,'Oct Receipts Data'!$B:$B,$A105)</f>
        <v>0</v>
      </c>
      <c r="AH105" s="88">
        <f>SUMIFS('Oct Receipts Data'!AD:AD,'Oct Receipts Data'!$B:$B,$B105)+SUMIFS('Oct Receipts Data'!AD:AD,'Oct Receipts Data'!$B:$B,$A105)</f>
        <v>0</v>
      </c>
      <c r="AI105" s="88">
        <f>SUMIFS('Oct Receipts Data'!AE:AE,'Oct Receipts Data'!$B:$B,$B105)+SUMIFS('Oct Receipts Data'!AE:AE,'Oct Receipts Data'!$B:$B,$A105)</f>
        <v>0</v>
      </c>
      <c r="AJ105" s="88">
        <f>SUMIFS('Oct Receipts Data'!AF:AF,'Oct Receipts Data'!$B:$B,$B105)+SUMIFS('Oct Receipts Data'!AF:AF,'Oct Receipts Data'!$B:$B,$A105)</f>
        <v>144024.9</v>
      </c>
      <c r="AK105" s="88">
        <f>SUMIFS('Oct Receipts Data'!AG:AG,'Oct Receipts Data'!$B:$B,$B105)+SUMIFS('Oct Receipts Data'!AG:AG,'Oct Receipts Data'!$B:$B,$A105)</f>
        <v>1346.52</v>
      </c>
    </row>
    <row r="106" spans="1:37" ht="13.8" outlineLevel="1">
      <c r="A106" s="86"/>
      <c r="B106" s="130" t="s">
        <v>120</v>
      </c>
      <c r="C106" s="88">
        <v>239345</v>
      </c>
      <c r="D106" s="80">
        <f>SUMIFS('PMT Terms'!C:C,'PMT Terms'!B:B,B106)</f>
        <v>30</v>
      </c>
      <c r="E106" s="89">
        <f t="shared" si="8"/>
        <v>1.3377374919049905</v>
      </c>
      <c r="F106" s="84">
        <f t="shared" si="10"/>
        <v>320180.77999999997</v>
      </c>
      <c r="G106" s="88">
        <f>SUMIFS('Oct Receipts Data'!C:C,'Oct Receipts Data'!$B:$B,$B106)+SUMIFS('Oct Receipts Data'!C:C,'Oct Receipts Data'!$B:$B,$A106)</f>
        <v>0</v>
      </c>
      <c r="H106" s="88">
        <f>SUMIFS('Oct Receipts Data'!D:D,'Oct Receipts Data'!$B:$B,$B106)+SUMIFS('Oct Receipts Data'!D:D,'Oct Receipts Data'!$B:$B,$A106)</f>
        <v>32846.230000000003</v>
      </c>
      <c r="I106" s="88">
        <f>SUMIFS('Oct Receipts Data'!E:E,'Oct Receipts Data'!$B:$B,$B106)+SUMIFS('Oct Receipts Data'!E:E,'Oct Receipts Data'!$B:$B,$A106)</f>
        <v>0</v>
      </c>
      <c r="J106" s="88">
        <f>SUMIFS('Oct Receipts Data'!F:F,'Oct Receipts Data'!$B:$B,$B106)+SUMIFS('Oct Receipts Data'!F:F,'Oct Receipts Data'!$B:$B,$A106)</f>
        <v>0</v>
      </c>
      <c r="K106" s="88">
        <f>SUMIFS('Oct Receipts Data'!G:G,'Oct Receipts Data'!$B:$B,$B106)+SUMIFS('Oct Receipts Data'!G:G,'Oct Receipts Data'!$B:$B,$A106)</f>
        <v>0</v>
      </c>
      <c r="L106" s="88">
        <f>SUMIFS('Oct Receipts Data'!H:H,'Oct Receipts Data'!$B:$B,$B106)+SUMIFS('Oct Receipts Data'!H:H,'Oct Receipts Data'!$B:$B,$A106)</f>
        <v>0</v>
      </c>
      <c r="M106" s="88">
        <f>SUMIFS('Oct Receipts Data'!I:I,'Oct Receipts Data'!$B:$B,$B106)+SUMIFS('Oct Receipts Data'!I:I,'Oct Receipts Data'!$B:$B,$A106)</f>
        <v>996.69</v>
      </c>
      <c r="N106" s="88">
        <f>SUMIFS('Oct Receipts Data'!J:J,'Oct Receipts Data'!$B:$B,$B106)+SUMIFS('Oct Receipts Data'!J:J,'Oct Receipts Data'!$B:$B,$A106)</f>
        <v>61790.86</v>
      </c>
      <c r="O106" s="88">
        <f>SUMIFS('Oct Receipts Data'!K:K,'Oct Receipts Data'!$B:$B,$B106)+SUMIFS('Oct Receipts Data'!K:K,'Oct Receipts Data'!$B:$B,$A106)</f>
        <v>642.6</v>
      </c>
      <c r="P106" s="88">
        <f>SUMIFS('Oct Receipts Data'!L:L,'Oct Receipts Data'!$B:$B,$B106)+SUMIFS('Oct Receipts Data'!L:L,'Oct Receipts Data'!$B:$B,$A106)</f>
        <v>29313.03</v>
      </c>
      <c r="Q106" s="88">
        <f>SUMIFS('Oct Receipts Data'!M:M,'Oct Receipts Data'!$B:$B,$B106)+SUMIFS('Oct Receipts Data'!M:M,'Oct Receipts Data'!$B:$B,$A106)</f>
        <v>0</v>
      </c>
      <c r="R106" s="88">
        <f>SUMIFS('Oct Receipts Data'!N:N,'Oct Receipts Data'!$B:$B,$B106)+SUMIFS('Oct Receipts Data'!N:N,'Oct Receipts Data'!$B:$B,$A106)</f>
        <v>0</v>
      </c>
      <c r="S106" s="88">
        <f>SUMIFS('Oct Receipts Data'!O:O,'Oct Receipts Data'!$B:$B,$B106)+SUMIFS('Oct Receipts Data'!O:O,'Oct Receipts Data'!$B:$B,$A106)</f>
        <v>1839.81</v>
      </c>
      <c r="T106" s="88">
        <f>SUMIFS('Oct Receipts Data'!P:P,'Oct Receipts Data'!$B:$B,$B106)+SUMIFS('Oct Receipts Data'!P:P,'Oct Receipts Data'!$B:$B,$A106)</f>
        <v>0</v>
      </c>
      <c r="U106" s="88">
        <f>SUMIFS('Oct Receipts Data'!Q:Q,'Oct Receipts Data'!$B:$B,$B106)+SUMIFS('Oct Receipts Data'!Q:Q,'Oct Receipts Data'!$B:$B,$A106)</f>
        <v>67293.89</v>
      </c>
      <c r="V106" s="88">
        <f>SUMIFS('Oct Receipts Data'!R:R,'Oct Receipts Data'!$B:$B,$B106)+SUMIFS('Oct Receipts Data'!R:R,'Oct Receipts Data'!$B:$B,$A106)</f>
        <v>51535.5</v>
      </c>
      <c r="W106" s="88">
        <f>SUMIFS('Oct Receipts Data'!S:S,'Oct Receipts Data'!$B:$B,$B106)+SUMIFS('Oct Receipts Data'!S:S,'Oct Receipts Data'!$B:$B,$A106)</f>
        <v>0</v>
      </c>
      <c r="X106" s="88">
        <f>SUMIFS('Oct Receipts Data'!T:T,'Oct Receipts Data'!$B:$B,$B106)+SUMIFS('Oct Receipts Data'!T:T,'Oct Receipts Data'!$B:$B,$A106)</f>
        <v>1051.6400000000001</v>
      </c>
      <c r="Y106" s="88">
        <f>SUMIFS('Oct Receipts Data'!U:U,'Oct Receipts Data'!$B:$B,$B106)+SUMIFS('Oct Receipts Data'!U:U,'Oct Receipts Data'!$B:$B,$A106)</f>
        <v>81.06</v>
      </c>
      <c r="Z106" s="88">
        <f>SUMIFS('Oct Receipts Data'!V:V,'Oct Receipts Data'!$B:$B,$B106)+SUMIFS('Oct Receipts Data'!V:V,'Oct Receipts Data'!$B:$B,$A106)</f>
        <v>0</v>
      </c>
      <c r="AA106" s="88">
        <f>SUMIFS('Oct Receipts Data'!W:W,'Oct Receipts Data'!$B:$B,$B106)+SUMIFS('Oct Receipts Data'!W:W,'Oct Receipts Data'!$B:$B,$A106)</f>
        <v>114.99</v>
      </c>
      <c r="AB106" s="88">
        <f>SUMIFS('Oct Receipts Data'!X:X,'Oct Receipts Data'!$B:$B,$B106)+SUMIFS('Oct Receipts Data'!X:X,'Oct Receipts Data'!$B:$B,$A106)</f>
        <v>0</v>
      </c>
      <c r="AC106" s="88">
        <f>SUMIFS('Oct Receipts Data'!Y:Y,'Oct Receipts Data'!$B:$B,$B106)+SUMIFS('Oct Receipts Data'!Y:Y,'Oct Receipts Data'!$B:$B,$A106)</f>
        <v>0</v>
      </c>
      <c r="AD106" s="88">
        <f>SUMIFS('Oct Receipts Data'!Z:Z,'Oct Receipts Data'!$B:$B,$B106)+SUMIFS('Oct Receipts Data'!Z:Z,'Oct Receipts Data'!$B:$B,$A106)</f>
        <v>63.24</v>
      </c>
      <c r="AE106" s="88">
        <f>SUMIFS('Oct Receipts Data'!AA:AA,'Oct Receipts Data'!$B:$B,$B106)+SUMIFS('Oct Receipts Data'!AA:AA,'Oct Receipts Data'!$B:$B,$A106)</f>
        <v>0</v>
      </c>
      <c r="AF106" s="88">
        <f>SUMIFS('Oct Receipts Data'!AB:AB,'Oct Receipts Data'!$B:$B,$B106)+SUMIFS('Oct Receipts Data'!AB:AB,'Oct Receipts Data'!$B:$B,$A106)</f>
        <v>1821.56</v>
      </c>
      <c r="AG106" s="88">
        <f>SUMIFS('Oct Receipts Data'!AC:AC,'Oct Receipts Data'!$B:$B,$B106)+SUMIFS('Oct Receipts Data'!AC:AC,'Oct Receipts Data'!$B:$B,$A106)</f>
        <v>50851.79</v>
      </c>
      <c r="AH106" s="88">
        <f>SUMIFS('Oct Receipts Data'!AD:AD,'Oct Receipts Data'!$B:$B,$B106)+SUMIFS('Oct Receipts Data'!AD:AD,'Oct Receipts Data'!$B:$B,$A106)</f>
        <v>0</v>
      </c>
      <c r="AI106" s="88">
        <f>SUMIFS('Oct Receipts Data'!AE:AE,'Oct Receipts Data'!$B:$B,$B106)+SUMIFS('Oct Receipts Data'!AE:AE,'Oct Receipts Data'!$B:$B,$A106)</f>
        <v>85.4</v>
      </c>
      <c r="AJ106" s="88">
        <f>SUMIFS('Oct Receipts Data'!AF:AF,'Oct Receipts Data'!$B:$B,$B106)+SUMIFS('Oct Receipts Data'!AF:AF,'Oct Receipts Data'!$B:$B,$A106)</f>
        <v>0</v>
      </c>
      <c r="AK106" s="88">
        <f>SUMIFS('Oct Receipts Data'!AG:AG,'Oct Receipts Data'!$B:$B,$B106)+SUMIFS('Oct Receipts Data'!AG:AG,'Oct Receipts Data'!$B:$B,$A106)</f>
        <v>19852.490000000002</v>
      </c>
    </row>
    <row r="107" spans="1:37" ht="13.8" outlineLevel="1">
      <c r="A107" s="86"/>
      <c r="B107" s="130" t="s">
        <v>71</v>
      </c>
      <c r="C107" s="88">
        <v>342007</v>
      </c>
      <c r="D107" s="80">
        <f>SUMIFS('PMT Terms'!C:C,'PMT Terms'!B:B,B107)</f>
        <v>10</v>
      </c>
      <c r="E107" s="89">
        <f t="shared" si="8"/>
        <v>0.9186899683339812</v>
      </c>
      <c r="F107" s="84">
        <f t="shared" si="10"/>
        <v>314198.39999999991</v>
      </c>
      <c r="G107" s="88">
        <f>SUMIFS('Oct Receipts Data'!C:C,'Oct Receipts Data'!$B:$B,$B107)+SUMIFS('Oct Receipts Data'!C:C,'Oct Receipts Data'!$B:$B,$A107)</f>
        <v>311.04000000000002</v>
      </c>
      <c r="H107" s="88">
        <f>SUMIFS('Oct Receipts Data'!D:D,'Oct Receipts Data'!$B:$B,$B107)+SUMIFS('Oct Receipts Data'!D:D,'Oct Receipts Data'!$B:$B,$A107)</f>
        <v>4358.3999999999996</v>
      </c>
      <c r="I107" s="88">
        <f>SUMIFS('Oct Receipts Data'!E:E,'Oct Receipts Data'!$B:$B,$B107)+SUMIFS('Oct Receipts Data'!E:E,'Oct Receipts Data'!$B:$B,$A107)</f>
        <v>5516.16</v>
      </c>
      <c r="J107" s="88">
        <f>SUMIFS('Oct Receipts Data'!F:F,'Oct Receipts Data'!$B:$B,$B107)+SUMIFS('Oct Receipts Data'!F:F,'Oct Receipts Data'!$B:$B,$A107)</f>
        <v>0</v>
      </c>
      <c r="K107" s="88">
        <f>SUMIFS('Oct Receipts Data'!G:G,'Oct Receipts Data'!$B:$B,$B107)+SUMIFS('Oct Receipts Data'!G:G,'Oct Receipts Data'!$B:$B,$A107)</f>
        <v>0</v>
      </c>
      <c r="L107" s="88">
        <f>SUMIFS('Oct Receipts Data'!H:H,'Oct Receipts Data'!$B:$B,$B107)+SUMIFS('Oct Receipts Data'!H:H,'Oct Receipts Data'!$B:$B,$A107)</f>
        <v>14031.36</v>
      </c>
      <c r="M107" s="88">
        <f>SUMIFS('Oct Receipts Data'!I:I,'Oct Receipts Data'!$B:$B,$B107)+SUMIFS('Oct Receipts Data'!I:I,'Oct Receipts Data'!$B:$B,$A107)</f>
        <v>1967.05</v>
      </c>
      <c r="N107" s="88">
        <f>SUMIFS('Oct Receipts Data'!J:J,'Oct Receipts Data'!$B:$B,$B107)+SUMIFS('Oct Receipts Data'!J:J,'Oct Receipts Data'!$B:$B,$A107)</f>
        <v>13217.03</v>
      </c>
      <c r="O107" s="88">
        <f>SUMIFS('Oct Receipts Data'!K:K,'Oct Receipts Data'!$B:$B,$B107)+SUMIFS('Oct Receipts Data'!K:K,'Oct Receipts Data'!$B:$B,$A107)</f>
        <v>11451.72</v>
      </c>
      <c r="P107" s="88">
        <f>SUMIFS('Oct Receipts Data'!L:L,'Oct Receipts Data'!$B:$B,$B107)+SUMIFS('Oct Receipts Data'!L:L,'Oct Receipts Data'!$B:$B,$A107)</f>
        <v>0</v>
      </c>
      <c r="Q107" s="88">
        <f>SUMIFS('Oct Receipts Data'!M:M,'Oct Receipts Data'!$B:$B,$B107)+SUMIFS('Oct Receipts Data'!M:M,'Oct Receipts Data'!$B:$B,$A107)</f>
        <v>184.08</v>
      </c>
      <c r="R107" s="88">
        <f>SUMIFS('Oct Receipts Data'!N:N,'Oct Receipts Data'!$B:$B,$B107)+SUMIFS('Oct Receipts Data'!N:N,'Oct Receipts Data'!$B:$B,$A107)</f>
        <v>27216.240000000002</v>
      </c>
      <c r="S107" s="88">
        <f>SUMIFS('Oct Receipts Data'!O:O,'Oct Receipts Data'!$B:$B,$B107)+SUMIFS('Oct Receipts Data'!O:O,'Oct Receipts Data'!$B:$B,$A107)</f>
        <v>3447.84</v>
      </c>
      <c r="T107" s="88">
        <f>SUMIFS('Oct Receipts Data'!P:P,'Oct Receipts Data'!$B:$B,$B107)+SUMIFS('Oct Receipts Data'!P:P,'Oct Receipts Data'!$B:$B,$A107)</f>
        <v>8552.9599999999991</v>
      </c>
      <c r="U107" s="88">
        <f>SUMIFS('Oct Receipts Data'!Q:Q,'Oct Receipts Data'!$B:$B,$B107)+SUMIFS('Oct Receipts Data'!Q:Q,'Oct Receipts Data'!$B:$B,$A107)</f>
        <v>26622.959999999999</v>
      </c>
      <c r="V107" s="88">
        <f>SUMIFS('Oct Receipts Data'!R:R,'Oct Receipts Data'!$B:$B,$B107)+SUMIFS('Oct Receipts Data'!R:R,'Oct Receipts Data'!$B:$B,$A107)</f>
        <v>2526.48</v>
      </c>
      <c r="W107" s="88">
        <f>SUMIFS('Oct Receipts Data'!S:S,'Oct Receipts Data'!$B:$B,$B107)+SUMIFS('Oct Receipts Data'!S:S,'Oct Receipts Data'!$B:$B,$A107)</f>
        <v>0</v>
      </c>
      <c r="X107" s="88">
        <f>SUMIFS('Oct Receipts Data'!T:T,'Oct Receipts Data'!$B:$B,$B107)+SUMIFS('Oct Receipts Data'!T:T,'Oct Receipts Data'!$B:$B,$A107)</f>
        <v>1778.16</v>
      </c>
      <c r="Y107" s="88">
        <f>SUMIFS('Oct Receipts Data'!U:U,'Oct Receipts Data'!$B:$B,$B107)+SUMIFS('Oct Receipts Data'!U:U,'Oct Receipts Data'!$B:$B,$A107)</f>
        <v>126.72</v>
      </c>
      <c r="Z107" s="88">
        <f>SUMIFS('Oct Receipts Data'!V:V,'Oct Receipts Data'!$B:$B,$B107)+SUMIFS('Oct Receipts Data'!V:V,'Oct Receipts Data'!$B:$B,$A107)</f>
        <v>0</v>
      </c>
      <c r="AA107" s="88">
        <f>SUMIFS('Oct Receipts Data'!W:W,'Oct Receipts Data'!$B:$B,$B107)+SUMIFS('Oct Receipts Data'!W:W,'Oct Receipts Data'!$B:$B,$A107)</f>
        <v>25074.880000000001</v>
      </c>
      <c r="AB107" s="88">
        <f>SUMIFS('Oct Receipts Data'!X:X,'Oct Receipts Data'!$B:$B,$B107)+SUMIFS('Oct Receipts Data'!X:X,'Oct Receipts Data'!$B:$B,$A107)</f>
        <v>46149.120000000003</v>
      </c>
      <c r="AC107" s="88">
        <f>SUMIFS('Oct Receipts Data'!Y:Y,'Oct Receipts Data'!$B:$B,$B107)+SUMIFS('Oct Receipts Data'!Y:Y,'Oct Receipts Data'!$B:$B,$A107)</f>
        <v>31029.119999999999</v>
      </c>
      <c r="AD107" s="88">
        <f>SUMIFS('Oct Receipts Data'!Z:Z,'Oct Receipts Data'!$B:$B,$B107)+SUMIFS('Oct Receipts Data'!Z:Z,'Oct Receipts Data'!$B:$B,$A107)</f>
        <v>282.24</v>
      </c>
      <c r="AE107" s="88">
        <f>SUMIFS('Oct Receipts Data'!AA:AA,'Oct Receipts Data'!$B:$B,$B107)+SUMIFS('Oct Receipts Data'!AA:AA,'Oct Receipts Data'!$B:$B,$A107)</f>
        <v>0</v>
      </c>
      <c r="AF107" s="88">
        <f>SUMIFS('Oct Receipts Data'!AB:AB,'Oct Receipts Data'!$B:$B,$B107)+SUMIFS('Oct Receipts Data'!AB:AB,'Oct Receipts Data'!$B:$B,$A107)</f>
        <v>63.36</v>
      </c>
      <c r="AG107" s="88">
        <f>SUMIFS('Oct Receipts Data'!AC:AC,'Oct Receipts Data'!$B:$B,$B107)+SUMIFS('Oct Receipts Data'!AC:AC,'Oct Receipts Data'!$B:$B,$A107)</f>
        <v>69.12</v>
      </c>
      <c r="AH107" s="88">
        <f>SUMIFS('Oct Receipts Data'!AD:AD,'Oct Receipts Data'!$B:$B,$B107)+SUMIFS('Oct Receipts Data'!AD:AD,'Oct Receipts Data'!$B:$B,$A107)</f>
        <v>32897.040000000001</v>
      </c>
      <c r="AI107" s="88">
        <f>SUMIFS('Oct Receipts Data'!AE:AE,'Oct Receipts Data'!$B:$B,$B107)+SUMIFS('Oct Receipts Data'!AE:AE,'Oct Receipts Data'!$B:$B,$A107)</f>
        <v>17187.72</v>
      </c>
      <c r="AJ107" s="88">
        <f>SUMIFS('Oct Receipts Data'!AF:AF,'Oct Receipts Data'!$B:$B,$B107)+SUMIFS('Oct Receipts Data'!AF:AF,'Oct Receipts Data'!$B:$B,$A107)</f>
        <v>33778.559999999998</v>
      </c>
      <c r="AK107" s="88">
        <f>SUMIFS('Oct Receipts Data'!AG:AG,'Oct Receipts Data'!$B:$B,$B107)+SUMIFS('Oct Receipts Data'!AG:AG,'Oct Receipts Data'!$B:$B,$A107)</f>
        <v>6359.04</v>
      </c>
    </row>
    <row r="108" spans="1:37" ht="13.8" outlineLevel="1">
      <c r="A108" s="86"/>
      <c r="B108" s="130" t="s">
        <v>204</v>
      </c>
      <c r="C108" s="88">
        <v>215745</v>
      </c>
      <c r="D108" s="80">
        <f>SUMIFS('PMT Terms'!C:C,'PMT Terms'!B:B,B108)</f>
        <v>60</v>
      </c>
      <c r="E108" s="89">
        <f t="shared" si="8"/>
        <v>1.4474959790493407</v>
      </c>
      <c r="F108" s="84">
        <f t="shared" si="10"/>
        <v>312290.02</v>
      </c>
      <c r="G108" s="88">
        <f>SUMIFS('Oct Receipts Data'!C:C,'Oct Receipts Data'!$B:$B,$B108)+SUMIFS('Oct Receipts Data'!C:C,'Oct Receipts Data'!$B:$B,$A108)</f>
        <v>0</v>
      </c>
      <c r="H108" s="88">
        <f>SUMIFS('Oct Receipts Data'!D:D,'Oct Receipts Data'!$B:$B,$B108)+SUMIFS('Oct Receipts Data'!D:D,'Oct Receipts Data'!$B:$B,$A108)</f>
        <v>13948.12</v>
      </c>
      <c r="I108" s="88">
        <f>SUMIFS('Oct Receipts Data'!E:E,'Oct Receipts Data'!$B:$B,$B108)+SUMIFS('Oct Receipts Data'!E:E,'Oct Receipts Data'!$B:$B,$A108)</f>
        <v>0</v>
      </c>
      <c r="J108" s="88">
        <f>SUMIFS('Oct Receipts Data'!F:F,'Oct Receipts Data'!$B:$B,$B108)+SUMIFS('Oct Receipts Data'!F:F,'Oct Receipts Data'!$B:$B,$A108)</f>
        <v>63295.4</v>
      </c>
      <c r="K108" s="88">
        <f>SUMIFS('Oct Receipts Data'!G:G,'Oct Receipts Data'!$B:$B,$B108)+SUMIFS('Oct Receipts Data'!G:G,'Oct Receipts Data'!$B:$B,$A108)</f>
        <v>9594.5400000000009</v>
      </c>
      <c r="L108" s="88">
        <f>SUMIFS('Oct Receipts Data'!H:H,'Oct Receipts Data'!$B:$B,$B108)+SUMIFS('Oct Receipts Data'!H:H,'Oct Receipts Data'!$B:$B,$A108)</f>
        <v>272.43</v>
      </c>
      <c r="M108" s="88">
        <f>SUMIFS('Oct Receipts Data'!I:I,'Oct Receipts Data'!$B:$B,$B108)+SUMIFS('Oct Receipts Data'!I:I,'Oct Receipts Data'!$B:$B,$A108)</f>
        <v>0</v>
      </c>
      <c r="N108" s="88">
        <f>SUMIFS('Oct Receipts Data'!J:J,'Oct Receipts Data'!$B:$B,$B108)+SUMIFS('Oct Receipts Data'!J:J,'Oct Receipts Data'!$B:$B,$A108)</f>
        <v>9139.08</v>
      </c>
      <c r="O108" s="88">
        <f>SUMIFS('Oct Receipts Data'!K:K,'Oct Receipts Data'!$B:$B,$B108)+SUMIFS('Oct Receipts Data'!K:K,'Oct Receipts Data'!$B:$B,$A108)</f>
        <v>0</v>
      </c>
      <c r="P108" s="88">
        <f>SUMIFS('Oct Receipts Data'!L:L,'Oct Receipts Data'!$B:$B,$B108)+SUMIFS('Oct Receipts Data'!L:L,'Oct Receipts Data'!$B:$B,$A108)</f>
        <v>0</v>
      </c>
      <c r="Q108" s="88">
        <f>SUMIFS('Oct Receipts Data'!M:M,'Oct Receipts Data'!$B:$B,$B108)+SUMIFS('Oct Receipts Data'!M:M,'Oct Receipts Data'!$B:$B,$A108)</f>
        <v>0</v>
      </c>
      <c r="R108" s="88">
        <f>SUMIFS('Oct Receipts Data'!N:N,'Oct Receipts Data'!$B:$B,$B108)+SUMIFS('Oct Receipts Data'!N:N,'Oct Receipts Data'!$B:$B,$A108)</f>
        <v>0</v>
      </c>
      <c r="S108" s="88">
        <f>SUMIFS('Oct Receipts Data'!O:O,'Oct Receipts Data'!$B:$B,$B108)+SUMIFS('Oct Receipts Data'!O:O,'Oct Receipts Data'!$B:$B,$A108)</f>
        <v>0</v>
      </c>
      <c r="T108" s="88">
        <f>SUMIFS('Oct Receipts Data'!P:P,'Oct Receipts Data'!$B:$B,$B108)+SUMIFS('Oct Receipts Data'!P:P,'Oct Receipts Data'!$B:$B,$A108)</f>
        <v>56012.14</v>
      </c>
      <c r="U108" s="88">
        <f>SUMIFS('Oct Receipts Data'!Q:Q,'Oct Receipts Data'!$B:$B,$B108)+SUMIFS('Oct Receipts Data'!Q:Q,'Oct Receipts Data'!$B:$B,$A108)</f>
        <v>34.44</v>
      </c>
      <c r="V108" s="88">
        <f>SUMIFS('Oct Receipts Data'!R:R,'Oct Receipts Data'!$B:$B,$B108)+SUMIFS('Oct Receipts Data'!R:R,'Oct Receipts Data'!$B:$B,$A108)</f>
        <v>58689.72</v>
      </c>
      <c r="W108" s="88">
        <f>SUMIFS('Oct Receipts Data'!S:S,'Oct Receipts Data'!$B:$B,$B108)+SUMIFS('Oct Receipts Data'!S:S,'Oct Receipts Data'!$B:$B,$A108)</f>
        <v>0</v>
      </c>
      <c r="X108" s="88">
        <f>SUMIFS('Oct Receipts Data'!T:T,'Oct Receipts Data'!$B:$B,$B108)+SUMIFS('Oct Receipts Data'!T:T,'Oct Receipts Data'!$B:$B,$A108)</f>
        <v>0</v>
      </c>
      <c r="Y108" s="88">
        <f>SUMIFS('Oct Receipts Data'!U:U,'Oct Receipts Data'!$B:$B,$B108)+SUMIFS('Oct Receipts Data'!U:U,'Oct Receipts Data'!$B:$B,$A108)</f>
        <v>13013.89</v>
      </c>
      <c r="Z108" s="88">
        <f>SUMIFS('Oct Receipts Data'!V:V,'Oct Receipts Data'!$B:$B,$B108)+SUMIFS('Oct Receipts Data'!V:V,'Oct Receipts Data'!$B:$B,$A108)</f>
        <v>4357.2700000000004</v>
      </c>
      <c r="AA108" s="88">
        <f>SUMIFS('Oct Receipts Data'!W:W,'Oct Receipts Data'!$B:$B,$B108)+SUMIFS('Oct Receipts Data'!W:W,'Oct Receipts Data'!$B:$B,$A108)</f>
        <v>31535.64</v>
      </c>
      <c r="AB108" s="88">
        <f>SUMIFS('Oct Receipts Data'!X:X,'Oct Receipts Data'!$B:$B,$B108)+SUMIFS('Oct Receipts Data'!X:X,'Oct Receipts Data'!$B:$B,$A108)</f>
        <v>874.04</v>
      </c>
      <c r="AC108" s="88">
        <f>SUMIFS('Oct Receipts Data'!Y:Y,'Oct Receipts Data'!$B:$B,$B108)+SUMIFS('Oct Receipts Data'!Y:Y,'Oct Receipts Data'!$B:$B,$A108)</f>
        <v>0</v>
      </c>
      <c r="AD108" s="88">
        <f>SUMIFS('Oct Receipts Data'!Z:Z,'Oct Receipts Data'!$B:$B,$B108)+SUMIFS('Oct Receipts Data'!Z:Z,'Oct Receipts Data'!$B:$B,$A108)</f>
        <v>1215.23</v>
      </c>
      <c r="AE108" s="88">
        <f>SUMIFS('Oct Receipts Data'!AA:AA,'Oct Receipts Data'!$B:$B,$B108)+SUMIFS('Oct Receipts Data'!AA:AA,'Oct Receipts Data'!$B:$B,$A108)</f>
        <v>4963.8900000000003</v>
      </c>
      <c r="AF108" s="88">
        <f>SUMIFS('Oct Receipts Data'!AB:AB,'Oct Receipts Data'!$B:$B,$B108)+SUMIFS('Oct Receipts Data'!AB:AB,'Oct Receipts Data'!$B:$B,$A108)</f>
        <v>3413.14</v>
      </c>
      <c r="AG108" s="88">
        <f>SUMIFS('Oct Receipts Data'!AC:AC,'Oct Receipts Data'!$B:$B,$B108)+SUMIFS('Oct Receipts Data'!AC:AC,'Oct Receipts Data'!$B:$B,$A108)</f>
        <v>6875.08</v>
      </c>
      <c r="AH108" s="88">
        <f>SUMIFS('Oct Receipts Data'!AD:AD,'Oct Receipts Data'!$B:$B,$B108)+SUMIFS('Oct Receipts Data'!AD:AD,'Oct Receipts Data'!$B:$B,$A108)</f>
        <v>569.74</v>
      </c>
      <c r="AI108" s="88">
        <f>SUMIFS('Oct Receipts Data'!AE:AE,'Oct Receipts Data'!$B:$B,$B108)+SUMIFS('Oct Receipts Data'!AE:AE,'Oct Receipts Data'!$B:$B,$A108)</f>
        <v>0</v>
      </c>
      <c r="AJ108" s="88">
        <f>SUMIFS('Oct Receipts Data'!AF:AF,'Oct Receipts Data'!$B:$B,$B108)+SUMIFS('Oct Receipts Data'!AF:AF,'Oct Receipts Data'!$B:$B,$A108)</f>
        <v>0</v>
      </c>
      <c r="AK108" s="88">
        <f>SUMIFS('Oct Receipts Data'!AG:AG,'Oct Receipts Data'!$B:$B,$B108)+SUMIFS('Oct Receipts Data'!AG:AG,'Oct Receipts Data'!$B:$B,$A108)</f>
        <v>34486.230000000003</v>
      </c>
    </row>
    <row r="109" spans="1:37" ht="13.8" outlineLevel="1">
      <c r="A109" s="86"/>
      <c r="B109" s="130" t="s">
        <v>303</v>
      </c>
      <c r="C109" s="88">
        <v>411215</v>
      </c>
      <c r="D109" s="80">
        <f>SUMIFS('PMT Terms'!C:C,'PMT Terms'!B:B,B109)</f>
        <v>60</v>
      </c>
      <c r="E109" s="89">
        <f t="shared" si="8"/>
        <v>0.74290096421579954</v>
      </c>
      <c r="F109" s="84">
        <f t="shared" si="10"/>
        <v>305492.02</v>
      </c>
      <c r="G109" s="88">
        <f>SUMIFS('Oct Receipts Data'!C:C,'Oct Receipts Data'!$B:$B,$B109)+SUMIFS('Oct Receipts Data'!C:C,'Oct Receipts Data'!$B:$B,$A109)</f>
        <v>0</v>
      </c>
      <c r="H109" s="88">
        <f>SUMIFS('Oct Receipts Data'!D:D,'Oct Receipts Data'!$B:$B,$B109)+SUMIFS('Oct Receipts Data'!D:D,'Oct Receipts Data'!$B:$B,$A109)</f>
        <v>63846.879999999997</v>
      </c>
      <c r="I109" s="88">
        <f>SUMIFS('Oct Receipts Data'!E:E,'Oct Receipts Data'!$B:$B,$B109)+SUMIFS('Oct Receipts Data'!E:E,'Oct Receipts Data'!$B:$B,$A109)</f>
        <v>3568.32</v>
      </c>
      <c r="J109" s="88">
        <f>SUMIFS('Oct Receipts Data'!F:F,'Oct Receipts Data'!$B:$B,$B109)+SUMIFS('Oct Receipts Data'!F:F,'Oct Receipts Data'!$B:$B,$A109)</f>
        <v>0</v>
      </c>
      <c r="K109" s="88">
        <f>SUMIFS('Oct Receipts Data'!G:G,'Oct Receipts Data'!$B:$B,$B109)+SUMIFS('Oct Receipts Data'!G:G,'Oct Receipts Data'!$B:$B,$A109)</f>
        <v>0</v>
      </c>
      <c r="L109" s="88">
        <f>SUMIFS('Oct Receipts Data'!H:H,'Oct Receipts Data'!$B:$B,$B109)+SUMIFS('Oct Receipts Data'!H:H,'Oct Receipts Data'!$B:$B,$A109)</f>
        <v>0</v>
      </c>
      <c r="M109" s="88">
        <f>SUMIFS('Oct Receipts Data'!I:I,'Oct Receipts Data'!$B:$B,$B109)+SUMIFS('Oct Receipts Data'!I:I,'Oct Receipts Data'!$B:$B,$A109)</f>
        <v>889.2</v>
      </c>
      <c r="N109" s="88">
        <f>SUMIFS('Oct Receipts Data'!J:J,'Oct Receipts Data'!$B:$B,$B109)+SUMIFS('Oct Receipts Data'!J:J,'Oct Receipts Data'!$B:$B,$A109)</f>
        <v>0</v>
      </c>
      <c r="O109" s="88">
        <f>SUMIFS('Oct Receipts Data'!K:K,'Oct Receipts Data'!$B:$B,$B109)+SUMIFS('Oct Receipts Data'!K:K,'Oct Receipts Data'!$B:$B,$A109)</f>
        <v>166635.70000000001</v>
      </c>
      <c r="P109" s="88">
        <f>SUMIFS('Oct Receipts Data'!L:L,'Oct Receipts Data'!$B:$B,$B109)+SUMIFS('Oct Receipts Data'!L:L,'Oct Receipts Data'!$B:$B,$A109)</f>
        <v>0</v>
      </c>
      <c r="Q109" s="88">
        <f>SUMIFS('Oct Receipts Data'!M:M,'Oct Receipts Data'!$B:$B,$B109)+SUMIFS('Oct Receipts Data'!M:M,'Oct Receipts Data'!$B:$B,$A109)</f>
        <v>0</v>
      </c>
      <c r="R109" s="88">
        <f>SUMIFS('Oct Receipts Data'!N:N,'Oct Receipts Data'!$B:$B,$B109)+SUMIFS('Oct Receipts Data'!N:N,'Oct Receipts Data'!$B:$B,$A109)</f>
        <v>0</v>
      </c>
      <c r="S109" s="88">
        <f>SUMIFS('Oct Receipts Data'!O:O,'Oct Receipts Data'!$B:$B,$B109)+SUMIFS('Oct Receipts Data'!O:O,'Oct Receipts Data'!$B:$B,$A109)</f>
        <v>14221.44</v>
      </c>
      <c r="T109" s="88">
        <f>SUMIFS('Oct Receipts Data'!P:P,'Oct Receipts Data'!$B:$B,$B109)+SUMIFS('Oct Receipts Data'!P:P,'Oct Receipts Data'!$B:$B,$A109)</f>
        <v>15.52</v>
      </c>
      <c r="U109" s="88">
        <f>SUMIFS('Oct Receipts Data'!Q:Q,'Oct Receipts Data'!$B:$B,$B109)+SUMIFS('Oct Receipts Data'!Q:Q,'Oct Receipts Data'!$B:$B,$A109)</f>
        <v>0</v>
      </c>
      <c r="V109" s="88">
        <f>SUMIFS('Oct Receipts Data'!R:R,'Oct Receipts Data'!$B:$B,$B109)+SUMIFS('Oct Receipts Data'!R:R,'Oct Receipts Data'!$B:$B,$A109)</f>
        <v>56090.02</v>
      </c>
      <c r="W109" s="88">
        <f>SUMIFS('Oct Receipts Data'!S:S,'Oct Receipts Data'!$B:$B,$B109)+SUMIFS('Oct Receipts Data'!S:S,'Oct Receipts Data'!$B:$B,$A109)</f>
        <v>0</v>
      </c>
      <c r="X109" s="88">
        <f>SUMIFS('Oct Receipts Data'!T:T,'Oct Receipts Data'!$B:$B,$B109)+SUMIFS('Oct Receipts Data'!T:T,'Oct Receipts Data'!$B:$B,$A109)</f>
        <v>0</v>
      </c>
      <c r="Y109" s="88">
        <f>SUMIFS('Oct Receipts Data'!U:U,'Oct Receipts Data'!$B:$B,$B109)+SUMIFS('Oct Receipts Data'!U:U,'Oct Receipts Data'!$B:$B,$A109)</f>
        <v>0</v>
      </c>
      <c r="Z109" s="88">
        <f>SUMIFS('Oct Receipts Data'!V:V,'Oct Receipts Data'!$B:$B,$B109)+SUMIFS('Oct Receipts Data'!V:V,'Oct Receipts Data'!$B:$B,$A109)</f>
        <v>23.58</v>
      </c>
      <c r="AA109" s="88">
        <f>SUMIFS('Oct Receipts Data'!W:W,'Oct Receipts Data'!$B:$B,$B109)+SUMIFS('Oct Receipts Data'!W:W,'Oct Receipts Data'!$B:$B,$A109)</f>
        <v>0</v>
      </c>
      <c r="AB109" s="88">
        <f>SUMIFS('Oct Receipts Data'!X:X,'Oct Receipts Data'!$B:$B,$B109)+SUMIFS('Oct Receipts Data'!X:X,'Oct Receipts Data'!$B:$B,$A109)</f>
        <v>0</v>
      </c>
      <c r="AC109" s="88">
        <f>SUMIFS('Oct Receipts Data'!Y:Y,'Oct Receipts Data'!$B:$B,$B109)+SUMIFS('Oct Receipts Data'!Y:Y,'Oct Receipts Data'!$B:$B,$A109)</f>
        <v>0</v>
      </c>
      <c r="AD109" s="88">
        <f>SUMIFS('Oct Receipts Data'!Z:Z,'Oct Receipts Data'!$B:$B,$B109)+SUMIFS('Oct Receipts Data'!Z:Z,'Oct Receipts Data'!$B:$B,$A109)</f>
        <v>77.2</v>
      </c>
      <c r="AE109" s="88">
        <f>SUMIFS('Oct Receipts Data'!AA:AA,'Oct Receipts Data'!$B:$B,$B109)+SUMIFS('Oct Receipts Data'!AA:AA,'Oct Receipts Data'!$B:$B,$A109)</f>
        <v>0</v>
      </c>
      <c r="AF109" s="88">
        <f>SUMIFS('Oct Receipts Data'!AB:AB,'Oct Receipts Data'!$B:$B,$B109)+SUMIFS('Oct Receipts Data'!AB:AB,'Oct Receipts Data'!$B:$B,$A109)</f>
        <v>124.16</v>
      </c>
      <c r="AG109" s="88">
        <f>SUMIFS('Oct Receipts Data'!AC:AC,'Oct Receipts Data'!$B:$B,$B109)+SUMIFS('Oct Receipts Data'!AC:AC,'Oct Receipts Data'!$B:$B,$A109)</f>
        <v>0</v>
      </c>
      <c r="AH109" s="88">
        <f>SUMIFS('Oct Receipts Data'!AD:AD,'Oct Receipts Data'!$B:$B,$B109)+SUMIFS('Oct Receipts Data'!AD:AD,'Oct Receipts Data'!$B:$B,$A109)</f>
        <v>0</v>
      </c>
      <c r="AI109" s="88">
        <f>SUMIFS('Oct Receipts Data'!AE:AE,'Oct Receipts Data'!$B:$B,$B109)+SUMIFS('Oct Receipts Data'!AE:AE,'Oct Receipts Data'!$B:$B,$A109)</f>
        <v>0</v>
      </c>
      <c r="AJ109" s="88">
        <f>SUMIFS('Oct Receipts Data'!AF:AF,'Oct Receipts Data'!$B:$B,$B109)+SUMIFS('Oct Receipts Data'!AF:AF,'Oct Receipts Data'!$B:$B,$A109)</f>
        <v>0</v>
      </c>
      <c r="AK109" s="88">
        <f>SUMIFS('Oct Receipts Data'!AG:AG,'Oct Receipts Data'!$B:$B,$B109)+SUMIFS('Oct Receipts Data'!AG:AG,'Oct Receipts Data'!$B:$B,$A109)</f>
        <v>0</v>
      </c>
    </row>
    <row r="110" spans="1:37" ht="13.8" outlineLevel="1">
      <c r="A110" s="86"/>
      <c r="B110" s="130" t="s">
        <v>305</v>
      </c>
      <c r="C110" s="88">
        <v>253436</v>
      </c>
      <c r="D110" s="80">
        <f>SUMIFS('PMT Terms'!C:C,'PMT Terms'!B:B,B110)</f>
        <v>60</v>
      </c>
      <c r="E110" s="89">
        <f t="shared" si="8"/>
        <v>1.2047287678151486</v>
      </c>
      <c r="F110" s="84">
        <f t="shared" si="10"/>
        <v>305321.64</v>
      </c>
      <c r="G110" s="88">
        <f>SUMIFS('Oct Receipts Data'!C:C,'Oct Receipts Data'!$B:$B,$B110)+SUMIFS('Oct Receipts Data'!C:C,'Oct Receipts Data'!$B:$B,$A110)</f>
        <v>0</v>
      </c>
      <c r="H110" s="88">
        <f>SUMIFS('Oct Receipts Data'!D:D,'Oct Receipts Data'!$B:$B,$B110)+SUMIFS('Oct Receipts Data'!D:D,'Oct Receipts Data'!$B:$B,$A110)</f>
        <v>75967.710000000006</v>
      </c>
      <c r="I110" s="88">
        <f>SUMIFS('Oct Receipts Data'!E:E,'Oct Receipts Data'!$B:$B,$B110)+SUMIFS('Oct Receipts Data'!E:E,'Oct Receipts Data'!$B:$B,$A110)</f>
        <v>1452</v>
      </c>
      <c r="J110" s="88">
        <f>SUMIFS('Oct Receipts Data'!F:F,'Oct Receipts Data'!$B:$B,$B110)+SUMIFS('Oct Receipts Data'!F:F,'Oct Receipts Data'!$B:$B,$A110)</f>
        <v>0</v>
      </c>
      <c r="K110" s="88">
        <f>SUMIFS('Oct Receipts Data'!G:G,'Oct Receipts Data'!$B:$B,$B110)+SUMIFS('Oct Receipts Data'!G:G,'Oct Receipts Data'!$B:$B,$A110)</f>
        <v>0</v>
      </c>
      <c r="L110" s="88">
        <f>SUMIFS('Oct Receipts Data'!H:H,'Oct Receipts Data'!$B:$B,$B110)+SUMIFS('Oct Receipts Data'!H:H,'Oct Receipts Data'!$B:$B,$A110)</f>
        <v>0</v>
      </c>
      <c r="M110" s="88">
        <f>SUMIFS('Oct Receipts Data'!I:I,'Oct Receipts Data'!$B:$B,$B110)+SUMIFS('Oct Receipts Data'!I:I,'Oct Receipts Data'!$B:$B,$A110)</f>
        <v>0</v>
      </c>
      <c r="N110" s="88">
        <f>SUMIFS('Oct Receipts Data'!J:J,'Oct Receipts Data'!$B:$B,$B110)+SUMIFS('Oct Receipts Data'!J:J,'Oct Receipts Data'!$B:$B,$A110)</f>
        <v>0</v>
      </c>
      <c r="O110" s="88">
        <f>SUMIFS('Oct Receipts Data'!K:K,'Oct Receipts Data'!$B:$B,$B110)+SUMIFS('Oct Receipts Data'!K:K,'Oct Receipts Data'!$B:$B,$A110)</f>
        <v>0</v>
      </c>
      <c r="P110" s="88">
        <f>SUMIFS('Oct Receipts Data'!L:L,'Oct Receipts Data'!$B:$B,$B110)+SUMIFS('Oct Receipts Data'!L:L,'Oct Receipts Data'!$B:$B,$A110)</f>
        <v>382.5</v>
      </c>
      <c r="Q110" s="88">
        <f>SUMIFS('Oct Receipts Data'!M:M,'Oct Receipts Data'!$B:$B,$B110)+SUMIFS('Oct Receipts Data'!M:M,'Oct Receipts Data'!$B:$B,$A110)</f>
        <v>0</v>
      </c>
      <c r="R110" s="88">
        <f>SUMIFS('Oct Receipts Data'!N:N,'Oct Receipts Data'!$B:$B,$B110)+SUMIFS('Oct Receipts Data'!N:N,'Oct Receipts Data'!$B:$B,$A110)</f>
        <v>0</v>
      </c>
      <c r="S110" s="88">
        <f>SUMIFS('Oct Receipts Data'!O:O,'Oct Receipts Data'!$B:$B,$B110)+SUMIFS('Oct Receipts Data'!O:O,'Oct Receipts Data'!$B:$B,$A110)</f>
        <v>920</v>
      </c>
      <c r="T110" s="88">
        <f>SUMIFS('Oct Receipts Data'!P:P,'Oct Receipts Data'!$B:$B,$B110)+SUMIFS('Oct Receipts Data'!P:P,'Oct Receipts Data'!$B:$B,$A110)</f>
        <v>469.2</v>
      </c>
      <c r="U110" s="88">
        <f>SUMIFS('Oct Receipts Data'!Q:Q,'Oct Receipts Data'!$B:$B,$B110)+SUMIFS('Oct Receipts Data'!Q:Q,'Oct Receipts Data'!$B:$B,$A110)</f>
        <v>0</v>
      </c>
      <c r="V110" s="88">
        <f>SUMIFS('Oct Receipts Data'!R:R,'Oct Receipts Data'!$B:$B,$B110)+SUMIFS('Oct Receipts Data'!R:R,'Oct Receipts Data'!$B:$B,$A110)</f>
        <v>0</v>
      </c>
      <c r="W110" s="88">
        <f>SUMIFS('Oct Receipts Data'!S:S,'Oct Receipts Data'!$B:$B,$B110)+SUMIFS('Oct Receipts Data'!S:S,'Oct Receipts Data'!$B:$B,$A110)</f>
        <v>0</v>
      </c>
      <c r="X110" s="88">
        <f>SUMIFS('Oct Receipts Data'!T:T,'Oct Receipts Data'!$B:$B,$B110)+SUMIFS('Oct Receipts Data'!T:T,'Oct Receipts Data'!$B:$B,$A110)</f>
        <v>46101.19</v>
      </c>
      <c r="Y110" s="88">
        <f>SUMIFS('Oct Receipts Data'!U:U,'Oct Receipts Data'!$B:$B,$B110)+SUMIFS('Oct Receipts Data'!U:U,'Oct Receipts Data'!$B:$B,$A110)</f>
        <v>12098.75</v>
      </c>
      <c r="Z110" s="88">
        <f>SUMIFS('Oct Receipts Data'!V:V,'Oct Receipts Data'!$B:$B,$B110)+SUMIFS('Oct Receipts Data'!V:V,'Oct Receipts Data'!$B:$B,$A110)</f>
        <v>56229.75</v>
      </c>
      <c r="AA110" s="88">
        <f>SUMIFS('Oct Receipts Data'!W:W,'Oct Receipts Data'!$B:$B,$B110)+SUMIFS('Oct Receipts Data'!W:W,'Oct Receipts Data'!$B:$B,$A110)</f>
        <v>466.5</v>
      </c>
      <c r="AB110" s="88">
        <f>SUMIFS('Oct Receipts Data'!X:X,'Oct Receipts Data'!$B:$B,$B110)+SUMIFS('Oct Receipts Data'!X:X,'Oct Receipts Data'!$B:$B,$A110)</f>
        <v>0</v>
      </c>
      <c r="AC110" s="88">
        <f>SUMIFS('Oct Receipts Data'!Y:Y,'Oct Receipts Data'!$B:$B,$B110)+SUMIFS('Oct Receipts Data'!Y:Y,'Oct Receipts Data'!$B:$B,$A110)</f>
        <v>282.56</v>
      </c>
      <c r="AD110" s="88">
        <f>SUMIFS('Oct Receipts Data'!Z:Z,'Oct Receipts Data'!$B:$B,$B110)+SUMIFS('Oct Receipts Data'!Z:Z,'Oct Receipts Data'!$B:$B,$A110)</f>
        <v>0</v>
      </c>
      <c r="AE110" s="88">
        <f>SUMIFS('Oct Receipts Data'!AA:AA,'Oct Receipts Data'!$B:$B,$B110)+SUMIFS('Oct Receipts Data'!AA:AA,'Oct Receipts Data'!$B:$B,$A110)</f>
        <v>52384.83</v>
      </c>
      <c r="AF110" s="88">
        <f>SUMIFS('Oct Receipts Data'!AB:AB,'Oct Receipts Data'!$B:$B,$B110)+SUMIFS('Oct Receipts Data'!AB:AB,'Oct Receipts Data'!$B:$B,$A110)</f>
        <v>57895.57</v>
      </c>
      <c r="AG110" s="88">
        <f>SUMIFS('Oct Receipts Data'!AC:AC,'Oct Receipts Data'!$B:$B,$B110)+SUMIFS('Oct Receipts Data'!AC:AC,'Oct Receipts Data'!$B:$B,$A110)</f>
        <v>8.83</v>
      </c>
      <c r="AH110" s="88">
        <f>SUMIFS('Oct Receipts Data'!AD:AD,'Oct Receipts Data'!$B:$B,$B110)+SUMIFS('Oct Receipts Data'!AD:AD,'Oct Receipts Data'!$B:$B,$A110)</f>
        <v>0</v>
      </c>
      <c r="AI110" s="88">
        <f>SUMIFS('Oct Receipts Data'!AE:AE,'Oct Receipts Data'!$B:$B,$B110)+SUMIFS('Oct Receipts Data'!AE:AE,'Oct Receipts Data'!$B:$B,$A110)</f>
        <v>662.25</v>
      </c>
      <c r="AJ110" s="88">
        <f>SUMIFS('Oct Receipts Data'!AF:AF,'Oct Receipts Data'!$B:$B,$B110)+SUMIFS('Oct Receipts Data'!AF:AF,'Oct Receipts Data'!$B:$B,$A110)</f>
        <v>0</v>
      </c>
      <c r="AK110" s="88">
        <f>SUMIFS('Oct Receipts Data'!AG:AG,'Oct Receipts Data'!$B:$B,$B110)+SUMIFS('Oct Receipts Data'!AG:AG,'Oct Receipts Data'!$B:$B,$A110)</f>
        <v>0</v>
      </c>
    </row>
    <row r="111" spans="1:37" ht="13.8" outlineLevel="1">
      <c r="A111" s="86"/>
      <c r="B111" s="130" t="s">
        <v>97</v>
      </c>
      <c r="C111" s="88">
        <v>357332</v>
      </c>
      <c r="D111" s="80">
        <f>SUMIFS('PMT Terms'!C:C,'PMT Terms'!B:B,B111)</f>
        <v>10</v>
      </c>
      <c r="E111" s="89">
        <f t="shared" si="8"/>
        <v>0.8462611800790304</v>
      </c>
      <c r="F111" s="84">
        <f t="shared" si="10"/>
        <v>302396.20000000007</v>
      </c>
      <c r="G111" s="88">
        <f>SUMIFS('Oct Receipts Data'!C:C,'Oct Receipts Data'!$B:$B,$B111)+SUMIFS('Oct Receipts Data'!C:C,'Oct Receipts Data'!$B:$B,$A111)</f>
        <v>457.32</v>
      </c>
      <c r="H111" s="88">
        <f>SUMIFS('Oct Receipts Data'!D:D,'Oct Receipts Data'!$B:$B,$B111)+SUMIFS('Oct Receipts Data'!D:D,'Oct Receipts Data'!$B:$B,$A111)</f>
        <v>780.72</v>
      </c>
      <c r="I111" s="88">
        <f>SUMIFS('Oct Receipts Data'!E:E,'Oct Receipts Data'!$B:$B,$B111)+SUMIFS('Oct Receipts Data'!E:E,'Oct Receipts Data'!$B:$B,$A111)</f>
        <v>0</v>
      </c>
      <c r="J111" s="88">
        <f>SUMIFS('Oct Receipts Data'!F:F,'Oct Receipts Data'!$B:$B,$B111)+SUMIFS('Oct Receipts Data'!F:F,'Oct Receipts Data'!$B:$B,$A111)</f>
        <v>0</v>
      </c>
      <c r="K111" s="88">
        <f>SUMIFS('Oct Receipts Data'!G:G,'Oct Receipts Data'!$B:$B,$B111)+SUMIFS('Oct Receipts Data'!G:G,'Oct Receipts Data'!$B:$B,$A111)</f>
        <v>0</v>
      </c>
      <c r="L111" s="88">
        <f>SUMIFS('Oct Receipts Data'!H:H,'Oct Receipts Data'!$B:$B,$B111)+SUMIFS('Oct Receipts Data'!H:H,'Oct Receipts Data'!$B:$B,$A111)</f>
        <v>2492.88</v>
      </c>
      <c r="M111" s="88">
        <f>SUMIFS('Oct Receipts Data'!I:I,'Oct Receipts Data'!$B:$B,$B111)+SUMIFS('Oct Receipts Data'!I:I,'Oct Receipts Data'!$B:$B,$A111)</f>
        <v>49659.95</v>
      </c>
      <c r="N111" s="88">
        <f>SUMIFS('Oct Receipts Data'!J:J,'Oct Receipts Data'!$B:$B,$B111)+SUMIFS('Oct Receipts Data'!J:J,'Oct Receipts Data'!$B:$B,$A111)</f>
        <v>757.47</v>
      </c>
      <c r="O111" s="88">
        <f>SUMIFS('Oct Receipts Data'!K:K,'Oct Receipts Data'!$B:$B,$B111)+SUMIFS('Oct Receipts Data'!K:K,'Oct Receipts Data'!$B:$B,$A111)</f>
        <v>15308.16</v>
      </c>
      <c r="P111" s="88">
        <f>SUMIFS('Oct Receipts Data'!L:L,'Oct Receipts Data'!$B:$B,$B111)+SUMIFS('Oct Receipts Data'!L:L,'Oct Receipts Data'!$B:$B,$A111)</f>
        <v>58.08</v>
      </c>
      <c r="Q111" s="88">
        <f>SUMIFS('Oct Receipts Data'!M:M,'Oct Receipts Data'!$B:$B,$B111)+SUMIFS('Oct Receipts Data'!M:M,'Oct Receipts Data'!$B:$B,$A111)</f>
        <v>0</v>
      </c>
      <c r="R111" s="88">
        <f>SUMIFS('Oct Receipts Data'!N:N,'Oct Receipts Data'!$B:$B,$B111)+SUMIFS('Oct Receipts Data'!N:N,'Oct Receipts Data'!$B:$B,$A111)</f>
        <v>0</v>
      </c>
      <c r="S111" s="88">
        <f>SUMIFS('Oct Receipts Data'!O:O,'Oct Receipts Data'!$B:$B,$B111)+SUMIFS('Oct Receipts Data'!O:O,'Oct Receipts Data'!$B:$B,$A111)</f>
        <v>34.92</v>
      </c>
      <c r="T111" s="88">
        <f>SUMIFS('Oct Receipts Data'!P:P,'Oct Receipts Data'!$B:$B,$B111)+SUMIFS('Oct Receipts Data'!P:P,'Oct Receipts Data'!$B:$B,$A111)</f>
        <v>38567.43</v>
      </c>
      <c r="U111" s="88">
        <f>SUMIFS('Oct Receipts Data'!Q:Q,'Oct Receipts Data'!$B:$B,$B111)+SUMIFS('Oct Receipts Data'!Q:Q,'Oct Receipts Data'!$B:$B,$A111)</f>
        <v>817.23</v>
      </c>
      <c r="V111" s="88">
        <f>SUMIFS('Oct Receipts Data'!R:R,'Oct Receipts Data'!$B:$B,$B111)+SUMIFS('Oct Receipts Data'!R:R,'Oct Receipts Data'!$B:$B,$A111)</f>
        <v>1417.8</v>
      </c>
      <c r="W111" s="88">
        <f>SUMIFS('Oct Receipts Data'!S:S,'Oct Receipts Data'!$B:$B,$B111)+SUMIFS('Oct Receipts Data'!S:S,'Oct Receipts Data'!$B:$B,$A111)</f>
        <v>85699.05</v>
      </c>
      <c r="X111" s="88">
        <f>SUMIFS('Oct Receipts Data'!T:T,'Oct Receipts Data'!$B:$B,$B111)+SUMIFS('Oct Receipts Data'!T:T,'Oct Receipts Data'!$B:$B,$A111)</f>
        <v>215.28</v>
      </c>
      <c r="Y111" s="88">
        <f>SUMIFS('Oct Receipts Data'!U:U,'Oct Receipts Data'!$B:$B,$B111)+SUMIFS('Oct Receipts Data'!U:U,'Oct Receipts Data'!$B:$B,$A111)</f>
        <v>0</v>
      </c>
      <c r="Z111" s="88">
        <f>SUMIFS('Oct Receipts Data'!V:V,'Oct Receipts Data'!$B:$B,$B111)+SUMIFS('Oct Receipts Data'!V:V,'Oct Receipts Data'!$B:$B,$A111)</f>
        <v>0</v>
      </c>
      <c r="AA111" s="88">
        <f>SUMIFS('Oct Receipts Data'!W:W,'Oct Receipts Data'!$B:$B,$B111)+SUMIFS('Oct Receipts Data'!W:W,'Oct Receipts Data'!$B:$B,$A111)</f>
        <v>0</v>
      </c>
      <c r="AB111" s="88">
        <f>SUMIFS('Oct Receipts Data'!X:X,'Oct Receipts Data'!$B:$B,$B111)+SUMIFS('Oct Receipts Data'!X:X,'Oct Receipts Data'!$B:$B,$A111)</f>
        <v>58297.8</v>
      </c>
      <c r="AC111" s="88">
        <f>SUMIFS('Oct Receipts Data'!Y:Y,'Oct Receipts Data'!$B:$B,$B111)+SUMIFS('Oct Receipts Data'!Y:Y,'Oct Receipts Data'!$B:$B,$A111)</f>
        <v>10106.5</v>
      </c>
      <c r="AD111" s="88">
        <f>SUMIFS('Oct Receipts Data'!Z:Z,'Oct Receipts Data'!$B:$B,$B111)+SUMIFS('Oct Receipts Data'!Z:Z,'Oct Receipts Data'!$B:$B,$A111)</f>
        <v>0</v>
      </c>
      <c r="AE111" s="88">
        <f>SUMIFS('Oct Receipts Data'!AA:AA,'Oct Receipts Data'!$B:$B,$B111)+SUMIFS('Oct Receipts Data'!AA:AA,'Oct Receipts Data'!$B:$B,$A111)</f>
        <v>1505.27</v>
      </c>
      <c r="AF111" s="88">
        <f>SUMIFS('Oct Receipts Data'!AB:AB,'Oct Receipts Data'!$B:$B,$B111)+SUMIFS('Oct Receipts Data'!AB:AB,'Oct Receipts Data'!$B:$B,$A111)</f>
        <v>0</v>
      </c>
      <c r="AG111" s="88">
        <f>SUMIFS('Oct Receipts Data'!AC:AC,'Oct Receipts Data'!$B:$B,$B111)+SUMIFS('Oct Receipts Data'!AC:AC,'Oct Receipts Data'!$B:$B,$A111)</f>
        <v>0</v>
      </c>
      <c r="AH111" s="88">
        <f>SUMIFS('Oct Receipts Data'!AD:AD,'Oct Receipts Data'!$B:$B,$B111)+SUMIFS('Oct Receipts Data'!AD:AD,'Oct Receipts Data'!$B:$B,$A111)</f>
        <v>279.58</v>
      </c>
      <c r="AI111" s="88">
        <f>SUMIFS('Oct Receipts Data'!AE:AE,'Oct Receipts Data'!$B:$B,$B111)+SUMIFS('Oct Receipts Data'!AE:AE,'Oct Receipts Data'!$B:$B,$A111)</f>
        <v>35032.06</v>
      </c>
      <c r="AJ111" s="88">
        <f>SUMIFS('Oct Receipts Data'!AF:AF,'Oct Receipts Data'!$B:$B,$B111)+SUMIFS('Oct Receipts Data'!AF:AF,'Oct Receipts Data'!$B:$B,$A111)</f>
        <v>843.78</v>
      </c>
      <c r="AK111" s="88">
        <f>SUMIFS('Oct Receipts Data'!AG:AG,'Oct Receipts Data'!$B:$B,$B111)+SUMIFS('Oct Receipts Data'!AG:AG,'Oct Receipts Data'!$B:$B,$A111)</f>
        <v>64.92</v>
      </c>
    </row>
    <row r="112" spans="1:37" ht="13.2" outlineLevel="1">
      <c r="A112" s="86"/>
      <c r="B112" s="94" t="s">
        <v>75</v>
      </c>
      <c r="C112" s="88">
        <v>0</v>
      </c>
      <c r="D112" s="80">
        <f>SUMIFS('PMT Terms'!C:C,'PMT Terms'!B:B,B112)</f>
        <v>90</v>
      </c>
      <c r="E112" s="89" t="e">
        <f t="shared" si="8"/>
        <v>#DIV/0!</v>
      </c>
      <c r="F112" s="84">
        <f t="shared" si="10"/>
        <v>293961.10000000003</v>
      </c>
      <c r="G112" s="88">
        <f>SUMIFS('Oct Receipts Data'!C:C,'Oct Receipts Data'!$B:$B,$B112)+SUMIFS('Oct Receipts Data'!C:C,'Oct Receipts Data'!$B:$B,$A112)</f>
        <v>0</v>
      </c>
      <c r="H112" s="88">
        <f>SUMIFS('Oct Receipts Data'!D:D,'Oct Receipts Data'!$B:$B,$B112)+SUMIFS('Oct Receipts Data'!D:D,'Oct Receipts Data'!$B:$B,$A112)</f>
        <v>0</v>
      </c>
      <c r="I112" s="88">
        <f>SUMIFS('Oct Receipts Data'!E:E,'Oct Receipts Data'!$B:$B,$B112)+SUMIFS('Oct Receipts Data'!E:E,'Oct Receipts Data'!$B:$B,$A112)</f>
        <v>0</v>
      </c>
      <c r="J112" s="88">
        <f>SUMIFS('Oct Receipts Data'!F:F,'Oct Receipts Data'!$B:$B,$B112)+SUMIFS('Oct Receipts Data'!F:F,'Oct Receipts Data'!$B:$B,$A112)</f>
        <v>0</v>
      </c>
      <c r="K112" s="88">
        <f>SUMIFS('Oct Receipts Data'!G:G,'Oct Receipts Data'!$B:$B,$B112)+SUMIFS('Oct Receipts Data'!G:G,'Oct Receipts Data'!$B:$B,$A112)</f>
        <v>0</v>
      </c>
      <c r="L112" s="88">
        <f>SUMIFS('Oct Receipts Data'!H:H,'Oct Receipts Data'!$B:$B,$B112)+SUMIFS('Oct Receipts Data'!H:H,'Oct Receipts Data'!$B:$B,$A112)</f>
        <v>0</v>
      </c>
      <c r="M112" s="88">
        <f>SUMIFS('Oct Receipts Data'!I:I,'Oct Receipts Data'!$B:$B,$B112)+SUMIFS('Oct Receipts Data'!I:I,'Oct Receipts Data'!$B:$B,$A112)</f>
        <v>0</v>
      </c>
      <c r="N112" s="88">
        <f>SUMIFS('Oct Receipts Data'!J:J,'Oct Receipts Data'!$B:$B,$B112)+SUMIFS('Oct Receipts Data'!J:J,'Oct Receipts Data'!$B:$B,$A112)</f>
        <v>0</v>
      </c>
      <c r="O112" s="88">
        <f>SUMIFS('Oct Receipts Data'!K:K,'Oct Receipts Data'!$B:$B,$B112)+SUMIFS('Oct Receipts Data'!K:K,'Oct Receipts Data'!$B:$B,$A112)</f>
        <v>0</v>
      </c>
      <c r="P112" s="88">
        <f>SUMIFS('Oct Receipts Data'!L:L,'Oct Receipts Data'!$B:$B,$B112)+SUMIFS('Oct Receipts Data'!L:L,'Oct Receipts Data'!$B:$B,$A112)</f>
        <v>0</v>
      </c>
      <c r="Q112" s="88">
        <f>SUMIFS('Oct Receipts Data'!M:M,'Oct Receipts Data'!$B:$B,$B112)+SUMIFS('Oct Receipts Data'!M:M,'Oct Receipts Data'!$B:$B,$A112)</f>
        <v>0</v>
      </c>
      <c r="R112" s="88">
        <f>SUMIFS('Oct Receipts Data'!N:N,'Oct Receipts Data'!$B:$B,$B112)+SUMIFS('Oct Receipts Data'!N:N,'Oct Receipts Data'!$B:$B,$A112)</f>
        <v>0</v>
      </c>
      <c r="S112" s="88">
        <f>SUMIFS('Oct Receipts Data'!O:O,'Oct Receipts Data'!$B:$B,$B112)+SUMIFS('Oct Receipts Data'!O:O,'Oct Receipts Data'!$B:$B,$A112)</f>
        <v>0</v>
      </c>
      <c r="T112" s="88">
        <f>SUMIFS('Oct Receipts Data'!P:P,'Oct Receipts Data'!$B:$B,$B112)+SUMIFS('Oct Receipts Data'!P:P,'Oct Receipts Data'!$B:$B,$A112)</f>
        <v>0</v>
      </c>
      <c r="U112" s="88">
        <f>SUMIFS('Oct Receipts Data'!Q:Q,'Oct Receipts Data'!$B:$B,$B112)+SUMIFS('Oct Receipts Data'!Q:Q,'Oct Receipts Data'!$B:$B,$A112)</f>
        <v>0</v>
      </c>
      <c r="V112" s="88">
        <f>SUMIFS('Oct Receipts Data'!R:R,'Oct Receipts Data'!$B:$B,$B112)+SUMIFS('Oct Receipts Data'!R:R,'Oct Receipts Data'!$B:$B,$A112)</f>
        <v>0</v>
      </c>
      <c r="W112" s="88">
        <f>SUMIFS('Oct Receipts Data'!S:S,'Oct Receipts Data'!$B:$B,$B112)+SUMIFS('Oct Receipts Data'!S:S,'Oct Receipts Data'!$B:$B,$A112)</f>
        <v>0</v>
      </c>
      <c r="X112" s="88">
        <f>SUMIFS('Oct Receipts Data'!T:T,'Oct Receipts Data'!$B:$B,$B112)+SUMIFS('Oct Receipts Data'!T:T,'Oct Receipts Data'!$B:$B,$A112)</f>
        <v>145052.91</v>
      </c>
      <c r="Y112" s="88">
        <f>SUMIFS('Oct Receipts Data'!U:U,'Oct Receipts Data'!$B:$B,$B112)+SUMIFS('Oct Receipts Data'!U:U,'Oct Receipts Data'!$B:$B,$A112)</f>
        <v>9882.09</v>
      </c>
      <c r="Z112" s="88">
        <f>SUMIFS('Oct Receipts Data'!V:V,'Oct Receipts Data'!$B:$B,$B112)+SUMIFS('Oct Receipts Data'!V:V,'Oct Receipts Data'!$B:$B,$A112)</f>
        <v>411.2</v>
      </c>
      <c r="AA112" s="88">
        <f>SUMIFS('Oct Receipts Data'!W:W,'Oct Receipts Data'!$B:$B,$B112)+SUMIFS('Oct Receipts Data'!W:W,'Oct Receipts Data'!$B:$B,$A112)</f>
        <v>0</v>
      </c>
      <c r="AB112" s="88">
        <f>SUMIFS('Oct Receipts Data'!X:X,'Oct Receipts Data'!$B:$B,$B112)+SUMIFS('Oct Receipts Data'!X:X,'Oct Receipts Data'!$B:$B,$A112)</f>
        <v>0</v>
      </c>
      <c r="AC112" s="88">
        <f>SUMIFS('Oct Receipts Data'!Y:Y,'Oct Receipts Data'!$B:$B,$B112)+SUMIFS('Oct Receipts Data'!Y:Y,'Oct Receipts Data'!$B:$B,$A112)</f>
        <v>138203.70000000001</v>
      </c>
      <c r="AD112" s="88">
        <f>SUMIFS('Oct Receipts Data'!Z:Z,'Oct Receipts Data'!$B:$B,$B112)+SUMIFS('Oct Receipts Data'!Z:Z,'Oct Receipts Data'!$B:$B,$A112)</f>
        <v>0</v>
      </c>
      <c r="AE112" s="88">
        <f>SUMIFS('Oct Receipts Data'!AA:AA,'Oct Receipts Data'!$B:$B,$B112)+SUMIFS('Oct Receipts Data'!AA:AA,'Oct Receipts Data'!$B:$B,$A112)</f>
        <v>0</v>
      </c>
      <c r="AF112" s="88">
        <f>SUMIFS('Oct Receipts Data'!AB:AB,'Oct Receipts Data'!$B:$B,$B112)+SUMIFS('Oct Receipts Data'!AB:AB,'Oct Receipts Data'!$B:$B,$A112)</f>
        <v>0</v>
      </c>
      <c r="AG112" s="88">
        <f>SUMIFS('Oct Receipts Data'!AC:AC,'Oct Receipts Data'!$B:$B,$B112)+SUMIFS('Oct Receipts Data'!AC:AC,'Oct Receipts Data'!$B:$B,$A112)</f>
        <v>411.2</v>
      </c>
      <c r="AH112" s="88">
        <f>SUMIFS('Oct Receipts Data'!AD:AD,'Oct Receipts Data'!$B:$B,$B112)+SUMIFS('Oct Receipts Data'!AD:AD,'Oct Receipts Data'!$B:$B,$A112)</f>
        <v>0</v>
      </c>
      <c r="AI112" s="88">
        <f>SUMIFS('Oct Receipts Data'!AE:AE,'Oct Receipts Data'!$B:$B,$B112)+SUMIFS('Oct Receipts Data'!AE:AE,'Oct Receipts Data'!$B:$B,$A112)</f>
        <v>0</v>
      </c>
      <c r="AJ112" s="88">
        <f>SUMIFS('Oct Receipts Data'!AF:AF,'Oct Receipts Data'!$B:$B,$B112)+SUMIFS('Oct Receipts Data'!AF:AF,'Oct Receipts Data'!$B:$B,$A112)</f>
        <v>0</v>
      </c>
      <c r="AK112" s="88">
        <f>SUMIFS('Oct Receipts Data'!AG:AG,'Oct Receipts Data'!$B:$B,$B112)+SUMIFS('Oct Receipts Data'!AG:AG,'Oct Receipts Data'!$B:$B,$A112)</f>
        <v>0</v>
      </c>
    </row>
    <row r="113" spans="1:37" ht="13.8" outlineLevel="1">
      <c r="A113" s="86"/>
      <c r="B113" s="130" t="s">
        <v>506</v>
      </c>
      <c r="C113" s="88">
        <v>338069</v>
      </c>
      <c r="D113" s="80">
        <f>SUMIFS('PMT Terms'!C:C,'PMT Terms'!B:B,B113)</f>
        <v>60</v>
      </c>
      <c r="E113" s="89">
        <f t="shared" si="8"/>
        <v>0.8302256048321498</v>
      </c>
      <c r="F113" s="84">
        <f t="shared" si="10"/>
        <v>280673.54000000004</v>
      </c>
      <c r="G113" s="88">
        <f>SUMIFS('Oct Receipts Data'!C:C,'Oct Receipts Data'!$B:$B,$B113)+SUMIFS('Oct Receipts Data'!C:C,'Oct Receipts Data'!$B:$B,$A113)</f>
        <v>6053</v>
      </c>
      <c r="H113" s="88">
        <f>SUMIFS('Oct Receipts Data'!D:D,'Oct Receipts Data'!$B:$B,$B113)+SUMIFS('Oct Receipts Data'!D:D,'Oct Receipts Data'!$B:$B,$A113)</f>
        <v>11501.44</v>
      </c>
      <c r="I113" s="88">
        <f>SUMIFS('Oct Receipts Data'!E:E,'Oct Receipts Data'!$B:$B,$B113)+SUMIFS('Oct Receipts Data'!E:E,'Oct Receipts Data'!$B:$B,$A113)</f>
        <v>120.99</v>
      </c>
      <c r="J113" s="88">
        <f>SUMIFS('Oct Receipts Data'!F:F,'Oct Receipts Data'!$B:$B,$B113)+SUMIFS('Oct Receipts Data'!F:F,'Oct Receipts Data'!$B:$B,$A113)</f>
        <v>0</v>
      </c>
      <c r="K113" s="88">
        <f>SUMIFS('Oct Receipts Data'!G:G,'Oct Receipts Data'!$B:$B,$B113)+SUMIFS('Oct Receipts Data'!G:G,'Oct Receipts Data'!$B:$B,$A113)</f>
        <v>0</v>
      </c>
      <c r="L113" s="88">
        <f>SUMIFS('Oct Receipts Data'!H:H,'Oct Receipts Data'!$B:$B,$B113)+SUMIFS('Oct Receipts Data'!H:H,'Oct Receipts Data'!$B:$B,$A113)</f>
        <v>40.33</v>
      </c>
      <c r="M113" s="88">
        <f>SUMIFS('Oct Receipts Data'!I:I,'Oct Receipts Data'!$B:$B,$B113)+SUMIFS('Oct Receipts Data'!I:I,'Oct Receipts Data'!$B:$B,$A113)</f>
        <v>16319.11</v>
      </c>
      <c r="N113" s="88">
        <f>SUMIFS('Oct Receipts Data'!J:J,'Oct Receipts Data'!$B:$B,$B113)+SUMIFS('Oct Receipts Data'!J:J,'Oct Receipts Data'!$B:$B,$A113)</f>
        <v>42298.06</v>
      </c>
      <c r="O113" s="88">
        <f>SUMIFS('Oct Receipts Data'!K:K,'Oct Receipts Data'!$B:$B,$B113)+SUMIFS('Oct Receipts Data'!K:K,'Oct Receipts Data'!$B:$B,$A113)</f>
        <v>37202.11</v>
      </c>
      <c r="P113" s="88">
        <f>SUMIFS('Oct Receipts Data'!L:L,'Oct Receipts Data'!$B:$B,$B113)+SUMIFS('Oct Receipts Data'!L:L,'Oct Receipts Data'!$B:$B,$A113)</f>
        <v>403.07</v>
      </c>
      <c r="Q113" s="88">
        <f>SUMIFS('Oct Receipts Data'!M:M,'Oct Receipts Data'!$B:$B,$B113)+SUMIFS('Oct Receipts Data'!M:M,'Oct Receipts Data'!$B:$B,$A113)</f>
        <v>0</v>
      </c>
      <c r="R113" s="88">
        <f>SUMIFS('Oct Receipts Data'!N:N,'Oct Receipts Data'!$B:$B,$B113)+SUMIFS('Oct Receipts Data'!N:N,'Oct Receipts Data'!$B:$B,$A113)</f>
        <v>0</v>
      </c>
      <c r="S113" s="88">
        <f>SUMIFS('Oct Receipts Data'!O:O,'Oct Receipts Data'!$B:$B,$B113)+SUMIFS('Oct Receipts Data'!O:O,'Oct Receipts Data'!$B:$B,$A113)</f>
        <v>142.36000000000001</v>
      </c>
      <c r="T113" s="88">
        <f>SUMIFS('Oct Receipts Data'!P:P,'Oct Receipts Data'!$B:$B,$B113)+SUMIFS('Oct Receipts Data'!P:P,'Oct Receipts Data'!$B:$B,$A113)</f>
        <v>0</v>
      </c>
      <c r="U113" s="88">
        <f>SUMIFS('Oct Receipts Data'!Q:Q,'Oct Receipts Data'!$B:$B,$B113)+SUMIFS('Oct Receipts Data'!Q:Q,'Oct Receipts Data'!$B:$B,$A113)</f>
        <v>159.30000000000001</v>
      </c>
      <c r="V113" s="88">
        <f>SUMIFS('Oct Receipts Data'!R:R,'Oct Receipts Data'!$B:$B,$B113)+SUMIFS('Oct Receipts Data'!R:R,'Oct Receipts Data'!$B:$B,$A113)</f>
        <v>500.93</v>
      </c>
      <c r="W113" s="88">
        <f>SUMIFS('Oct Receipts Data'!S:S,'Oct Receipts Data'!$B:$B,$B113)+SUMIFS('Oct Receipts Data'!S:S,'Oct Receipts Data'!$B:$B,$A113)</f>
        <v>3896.3</v>
      </c>
      <c r="X113" s="88">
        <f>SUMIFS('Oct Receipts Data'!T:T,'Oct Receipts Data'!$B:$B,$B113)+SUMIFS('Oct Receipts Data'!T:T,'Oct Receipts Data'!$B:$B,$A113)</f>
        <v>272.48</v>
      </c>
      <c r="Y113" s="88">
        <f>SUMIFS('Oct Receipts Data'!U:U,'Oct Receipts Data'!$B:$B,$B113)+SUMIFS('Oct Receipts Data'!U:U,'Oct Receipts Data'!$B:$B,$A113)</f>
        <v>40.33</v>
      </c>
      <c r="Z113" s="88">
        <f>SUMIFS('Oct Receipts Data'!V:V,'Oct Receipts Data'!$B:$B,$B113)+SUMIFS('Oct Receipts Data'!V:V,'Oct Receipts Data'!$B:$B,$A113)</f>
        <v>365.48</v>
      </c>
      <c r="AA113" s="88">
        <f>SUMIFS('Oct Receipts Data'!W:W,'Oct Receipts Data'!$B:$B,$B113)+SUMIFS('Oct Receipts Data'!W:W,'Oct Receipts Data'!$B:$B,$A113)</f>
        <v>333.48</v>
      </c>
      <c r="AB113" s="88">
        <f>SUMIFS('Oct Receipts Data'!X:X,'Oct Receipts Data'!$B:$B,$B113)+SUMIFS('Oct Receipts Data'!X:X,'Oct Receipts Data'!$B:$B,$A113)</f>
        <v>40.33</v>
      </c>
      <c r="AC113" s="88">
        <f>SUMIFS('Oct Receipts Data'!Y:Y,'Oct Receipts Data'!$B:$B,$B113)+SUMIFS('Oct Receipts Data'!Y:Y,'Oct Receipts Data'!$B:$B,$A113)</f>
        <v>0</v>
      </c>
      <c r="AD113" s="88">
        <f>SUMIFS('Oct Receipts Data'!Z:Z,'Oct Receipts Data'!$B:$B,$B113)+SUMIFS('Oct Receipts Data'!Z:Z,'Oct Receipts Data'!$B:$B,$A113)</f>
        <v>86446.44</v>
      </c>
      <c r="AE113" s="88">
        <f>SUMIFS('Oct Receipts Data'!AA:AA,'Oct Receipts Data'!$B:$B,$B113)+SUMIFS('Oct Receipts Data'!AA:AA,'Oct Receipts Data'!$B:$B,$A113)</f>
        <v>0</v>
      </c>
      <c r="AF113" s="88">
        <f>SUMIFS('Oct Receipts Data'!AB:AB,'Oct Receipts Data'!$B:$B,$B113)+SUMIFS('Oct Receipts Data'!AB:AB,'Oct Receipts Data'!$B:$B,$A113)</f>
        <v>0</v>
      </c>
      <c r="AG113" s="88">
        <f>SUMIFS('Oct Receipts Data'!AC:AC,'Oct Receipts Data'!$B:$B,$B113)+SUMIFS('Oct Receipts Data'!AC:AC,'Oct Receipts Data'!$B:$B,$A113)</f>
        <v>323.02999999999997</v>
      </c>
      <c r="AH113" s="88">
        <f>SUMIFS('Oct Receipts Data'!AD:AD,'Oct Receipts Data'!$B:$B,$B113)+SUMIFS('Oct Receipts Data'!AD:AD,'Oct Receipts Data'!$B:$B,$A113)</f>
        <v>44787.12</v>
      </c>
      <c r="AI113" s="88">
        <f>SUMIFS('Oct Receipts Data'!AE:AE,'Oct Receipts Data'!$B:$B,$B113)+SUMIFS('Oct Receipts Data'!AE:AE,'Oct Receipts Data'!$B:$B,$A113)</f>
        <v>444.64</v>
      </c>
      <c r="AJ113" s="88">
        <f>SUMIFS('Oct Receipts Data'!AF:AF,'Oct Receipts Data'!$B:$B,$B113)+SUMIFS('Oct Receipts Data'!AF:AF,'Oct Receipts Data'!$B:$B,$A113)</f>
        <v>28308.14</v>
      </c>
      <c r="AK113" s="88">
        <f>SUMIFS('Oct Receipts Data'!AG:AG,'Oct Receipts Data'!$B:$B,$B113)+SUMIFS('Oct Receipts Data'!AG:AG,'Oct Receipts Data'!$B:$B,$A113)</f>
        <v>675.07</v>
      </c>
    </row>
    <row r="114" spans="1:37" ht="13.8" outlineLevel="1">
      <c r="A114" s="86"/>
      <c r="B114" s="130" t="s">
        <v>79</v>
      </c>
      <c r="C114" s="88">
        <v>181922</v>
      </c>
      <c r="D114" s="80">
        <f>SUMIFS('PMT Terms'!C:C,'PMT Terms'!B:B,B114)</f>
        <v>45</v>
      </c>
      <c r="E114" s="89">
        <f t="shared" si="8"/>
        <v>1.3943460384120667</v>
      </c>
      <c r="F114" s="84">
        <f t="shared" si="10"/>
        <v>253662.22</v>
      </c>
      <c r="G114" s="88">
        <f>SUMIFS('Oct Receipts Data'!C:C,'Oct Receipts Data'!$B:$B,$B114)+SUMIFS('Oct Receipts Data'!C:C,'Oct Receipts Data'!$B:$B,$A114)</f>
        <v>175</v>
      </c>
      <c r="H114" s="88">
        <f>SUMIFS('Oct Receipts Data'!D:D,'Oct Receipts Data'!$B:$B,$B114)+SUMIFS('Oct Receipts Data'!D:D,'Oct Receipts Data'!$B:$B,$A114)</f>
        <v>0</v>
      </c>
      <c r="I114" s="88">
        <f>SUMIFS('Oct Receipts Data'!E:E,'Oct Receipts Data'!$B:$B,$B114)+SUMIFS('Oct Receipts Data'!E:E,'Oct Receipts Data'!$B:$B,$A114)</f>
        <v>507.65</v>
      </c>
      <c r="J114" s="88">
        <f>SUMIFS('Oct Receipts Data'!F:F,'Oct Receipts Data'!$B:$B,$B114)+SUMIFS('Oct Receipts Data'!F:F,'Oct Receipts Data'!$B:$B,$A114)</f>
        <v>0</v>
      </c>
      <c r="K114" s="88">
        <f>SUMIFS('Oct Receipts Data'!G:G,'Oct Receipts Data'!$B:$B,$B114)+SUMIFS('Oct Receipts Data'!G:G,'Oct Receipts Data'!$B:$B,$A114)</f>
        <v>0</v>
      </c>
      <c r="L114" s="88">
        <f>SUMIFS('Oct Receipts Data'!H:H,'Oct Receipts Data'!$B:$B,$B114)+SUMIFS('Oct Receipts Data'!H:H,'Oct Receipts Data'!$B:$B,$A114)</f>
        <v>0</v>
      </c>
      <c r="M114" s="88">
        <f>SUMIFS('Oct Receipts Data'!I:I,'Oct Receipts Data'!$B:$B,$B114)+SUMIFS('Oct Receipts Data'!I:I,'Oct Receipts Data'!$B:$B,$A114)</f>
        <v>0</v>
      </c>
      <c r="N114" s="88">
        <f>SUMIFS('Oct Receipts Data'!J:J,'Oct Receipts Data'!$B:$B,$B114)+SUMIFS('Oct Receipts Data'!J:J,'Oct Receipts Data'!$B:$B,$A114)</f>
        <v>772.56</v>
      </c>
      <c r="O114" s="88">
        <f>SUMIFS('Oct Receipts Data'!K:K,'Oct Receipts Data'!$B:$B,$B114)+SUMIFS('Oct Receipts Data'!K:K,'Oct Receipts Data'!$B:$B,$A114)</f>
        <v>0</v>
      </c>
      <c r="P114" s="88">
        <f>SUMIFS('Oct Receipts Data'!L:L,'Oct Receipts Data'!$B:$B,$B114)+SUMIFS('Oct Receipts Data'!L:L,'Oct Receipts Data'!$B:$B,$A114)</f>
        <v>72448.740000000005</v>
      </c>
      <c r="Q114" s="88">
        <f>SUMIFS('Oct Receipts Data'!M:M,'Oct Receipts Data'!$B:$B,$B114)+SUMIFS('Oct Receipts Data'!M:M,'Oct Receipts Data'!$B:$B,$A114)</f>
        <v>0</v>
      </c>
      <c r="R114" s="88">
        <f>SUMIFS('Oct Receipts Data'!N:N,'Oct Receipts Data'!$B:$B,$B114)+SUMIFS('Oct Receipts Data'!N:N,'Oct Receipts Data'!$B:$B,$A114)</f>
        <v>0</v>
      </c>
      <c r="S114" s="88">
        <f>SUMIFS('Oct Receipts Data'!O:O,'Oct Receipts Data'!$B:$B,$B114)+SUMIFS('Oct Receipts Data'!O:O,'Oct Receipts Data'!$B:$B,$A114)</f>
        <v>0</v>
      </c>
      <c r="T114" s="88">
        <f>SUMIFS('Oct Receipts Data'!P:P,'Oct Receipts Data'!$B:$B,$B114)+SUMIFS('Oct Receipts Data'!P:P,'Oct Receipts Data'!$B:$B,$A114)</f>
        <v>124</v>
      </c>
      <c r="U114" s="88">
        <f>SUMIFS('Oct Receipts Data'!Q:Q,'Oct Receipts Data'!$B:$B,$B114)+SUMIFS('Oct Receipts Data'!Q:Q,'Oct Receipts Data'!$B:$B,$A114)</f>
        <v>20024.599999999999</v>
      </c>
      <c r="V114" s="88">
        <f>SUMIFS('Oct Receipts Data'!R:R,'Oct Receipts Data'!$B:$B,$B114)+SUMIFS('Oct Receipts Data'!R:R,'Oct Receipts Data'!$B:$B,$A114)</f>
        <v>29245.68</v>
      </c>
      <c r="W114" s="88">
        <f>SUMIFS('Oct Receipts Data'!S:S,'Oct Receipts Data'!$B:$B,$B114)+SUMIFS('Oct Receipts Data'!S:S,'Oct Receipts Data'!$B:$B,$A114)</f>
        <v>0</v>
      </c>
      <c r="X114" s="88">
        <f>SUMIFS('Oct Receipts Data'!T:T,'Oct Receipts Data'!$B:$B,$B114)+SUMIFS('Oct Receipts Data'!T:T,'Oct Receipts Data'!$B:$B,$A114)</f>
        <v>0</v>
      </c>
      <c r="Y114" s="88">
        <f>SUMIFS('Oct Receipts Data'!U:U,'Oct Receipts Data'!$B:$B,$B114)+SUMIFS('Oct Receipts Data'!U:U,'Oct Receipts Data'!$B:$B,$A114)</f>
        <v>0</v>
      </c>
      <c r="Z114" s="88">
        <f>SUMIFS('Oct Receipts Data'!V:V,'Oct Receipts Data'!$B:$B,$B114)+SUMIFS('Oct Receipts Data'!V:V,'Oct Receipts Data'!$B:$B,$A114)</f>
        <v>0</v>
      </c>
      <c r="AA114" s="88">
        <f>SUMIFS('Oct Receipts Data'!W:W,'Oct Receipts Data'!$B:$B,$B114)+SUMIFS('Oct Receipts Data'!W:W,'Oct Receipts Data'!$B:$B,$A114)</f>
        <v>212.37</v>
      </c>
      <c r="AB114" s="88">
        <f>SUMIFS('Oct Receipts Data'!X:X,'Oct Receipts Data'!$B:$B,$B114)+SUMIFS('Oct Receipts Data'!X:X,'Oct Receipts Data'!$B:$B,$A114)</f>
        <v>3880.28</v>
      </c>
      <c r="AC114" s="88">
        <f>SUMIFS('Oct Receipts Data'!Y:Y,'Oct Receipts Data'!$B:$B,$B114)+SUMIFS('Oct Receipts Data'!Y:Y,'Oct Receipts Data'!$B:$B,$A114)</f>
        <v>0</v>
      </c>
      <c r="AD114" s="88">
        <f>SUMIFS('Oct Receipts Data'!Z:Z,'Oct Receipts Data'!$B:$B,$B114)+SUMIFS('Oct Receipts Data'!Z:Z,'Oct Receipts Data'!$B:$B,$A114)</f>
        <v>73901.240000000005</v>
      </c>
      <c r="AE114" s="88">
        <f>SUMIFS('Oct Receipts Data'!AA:AA,'Oct Receipts Data'!$B:$B,$B114)+SUMIFS('Oct Receipts Data'!AA:AA,'Oct Receipts Data'!$B:$B,$A114)</f>
        <v>0</v>
      </c>
      <c r="AF114" s="88">
        <f>SUMIFS('Oct Receipts Data'!AB:AB,'Oct Receipts Data'!$B:$B,$B114)+SUMIFS('Oct Receipts Data'!AB:AB,'Oct Receipts Data'!$B:$B,$A114)</f>
        <v>0</v>
      </c>
      <c r="AG114" s="88">
        <f>SUMIFS('Oct Receipts Data'!AC:AC,'Oct Receipts Data'!$B:$B,$B114)+SUMIFS('Oct Receipts Data'!AC:AC,'Oct Receipts Data'!$B:$B,$A114)</f>
        <v>398.5</v>
      </c>
      <c r="AH114" s="88">
        <f>SUMIFS('Oct Receipts Data'!AD:AD,'Oct Receipts Data'!$B:$B,$B114)+SUMIFS('Oct Receipts Data'!AD:AD,'Oct Receipts Data'!$B:$B,$A114)</f>
        <v>0</v>
      </c>
      <c r="AI114" s="88">
        <f>SUMIFS('Oct Receipts Data'!AE:AE,'Oct Receipts Data'!$B:$B,$B114)+SUMIFS('Oct Receipts Data'!AE:AE,'Oct Receipts Data'!$B:$B,$A114)</f>
        <v>0</v>
      </c>
      <c r="AJ114" s="88">
        <f>SUMIFS('Oct Receipts Data'!AF:AF,'Oct Receipts Data'!$B:$B,$B114)+SUMIFS('Oct Receipts Data'!AF:AF,'Oct Receipts Data'!$B:$B,$A114)</f>
        <v>9145.1200000000008</v>
      </c>
      <c r="AK114" s="88">
        <f>SUMIFS('Oct Receipts Data'!AG:AG,'Oct Receipts Data'!$B:$B,$B114)+SUMIFS('Oct Receipts Data'!AG:AG,'Oct Receipts Data'!$B:$B,$A114)</f>
        <v>42826.48</v>
      </c>
    </row>
    <row r="115" spans="1:37" ht="13.8" outlineLevel="1">
      <c r="A115" s="86"/>
      <c r="B115" s="130" t="s">
        <v>306</v>
      </c>
      <c r="C115" s="88">
        <v>379993</v>
      </c>
      <c r="D115" s="80">
        <f>SUMIFS('PMT Terms'!C:C,'PMT Terms'!B:B,B115)</f>
        <v>30</v>
      </c>
      <c r="E115" s="89">
        <f t="shared" si="8"/>
        <v>0.6675057698431287</v>
      </c>
      <c r="F115" s="84">
        <f t="shared" si="10"/>
        <v>253647.52000000002</v>
      </c>
      <c r="G115" s="88">
        <f>SUMIFS('Oct Receipts Data'!C:C,'Oct Receipts Data'!$B:$B,$B115)+SUMIFS('Oct Receipts Data'!C:C,'Oct Receipts Data'!$B:$B,$A115)</f>
        <v>190.38</v>
      </c>
      <c r="H115" s="88">
        <f>SUMIFS('Oct Receipts Data'!D:D,'Oct Receipts Data'!$B:$B,$B115)+SUMIFS('Oct Receipts Data'!D:D,'Oct Receipts Data'!$B:$B,$A115)</f>
        <v>0</v>
      </c>
      <c r="I115" s="88">
        <f>SUMIFS('Oct Receipts Data'!E:E,'Oct Receipts Data'!$B:$B,$B115)+SUMIFS('Oct Receipts Data'!E:E,'Oct Receipts Data'!$B:$B,$A115)</f>
        <v>9720.43</v>
      </c>
      <c r="J115" s="88">
        <f>SUMIFS('Oct Receipts Data'!F:F,'Oct Receipts Data'!$B:$B,$B115)+SUMIFS('Oct Receipts Data'!F:F,'Oct Receipts Data'!$B:$B,$A115)</f>
        <v>174.6</v>
      </c>
      <c r="K115" s="88">
        <f>SUMIFS('Oct Receipts Data'!G:G,'Oct Receipts Data'!$B:$B,$B115)+SUMIFS('Oct Receipts Data'!G:G,'Oct Receipts Data'!$B:$B,$A115)</f>
        <v>0</v>
      </c>
      <c r="L115" s="88">
        <f>SUMIFS('Oct Receipts Data'!H:H,'Oct Receipts Data'!$B:$B,$B115)+SUMIFS('Oct Receipts Data'!H:H,'Oct Receipts Data'!$B:$B,$A115)</f>
        <v>0</v>
      </c>
      <c r="M115" s="88">
        <f>SUMIFS('Oct Receipts Data'!I:I,'Oct Receipts Data'!$B:$B,$B115)+SUMIFS('Oct Receipts Data'!I:I,'Oct Receipts Data'!$B:$B,$A115)</f>
        <v>269.72000000000003</v>
      </c>
      <c r="N115" s="88">
        <f>SUMIFS('Oct Receipts Data'!J:J,'Oct Receipts Data'!$B:$B,$B115)+SUMIFS('Oct Receipts Data'!J:J,'Oct Receipts Data'!$B:$B,$A115)</f>
        <v>16094.4</v>
      </c>
      <c r="O115" s="88">
        <f>SUMIFS('Oct Receipts Data'!K:K,'Oct Receipts Data'!$B:$B,$B115)+SUMIFS('Oct Receipts Data'!K:K,'Oct Receipts Data'!$B:$B,$A115)</f>
        <v>24325.88</v>
      </c>
      <c r="P115" s="88">
        <f>SUMIFS('Oct Receipts Data'!L:L,'Oct Receipts Data'!$B:$B,$B115)+SUMIFS('Oct Receipts Data'!L:L,'Oct Receipts Data'!$B:$B,$A115)</f>
        <v>66550.97</v>
      </c>
      <c r="Q115" s="88">
        <f>SUMIFS('Oct Receipts Data'!M:M,'Oct Receipts Data'!$B:$B,$B115)+SUMIFS('Oct Receipts Data'!M:M,'Oct Receipts Data'!$B:$B,$A115)</f>
        <v>317.33999999999997</v>
      </c>
      <c r="R115" s="88">
        <f>SUMIFS('Oct Receipts Data'!N:N,'Oct Receipts Data'!$B:$B,$B115)+SUMIFS('Oct Receipts Data'!N:N,'Oct Receipts Data'!$B:$B,$A115)</f>
        <v>714.1</v>
      </c>
      <c r="S115" s="88">
        <f>SUMIFS('Oct Receipts Data'!O:O,'Oct Receipts Data'!$B:$B,$B115)+SUMIFS('Oct Receipts Data'!O:O,'Oct Receipts Data'!$B:$B,$A115)</f>
        <v>24226.38</v>
      </c>
      <c r="T115" s="88">
        <f>SUMIFS('Oct Receipts Data'!P:P,'Oct Receipts Data'!$B:$B,$B115)+SUMIFS('Oct Receipts Data'!P:P,'Oct Receipts Data'!$B:$B,$A115)</f>
        <v>0</v>
      </c>
      <c r="U115" s="88">
        <f>SUMIFS('Oct Receipts Data'!Q:Q,'Oct Receipts Data'!$B:$B,$B115)+SUMIFS('Oct Receipts Data'!Q:Q,'Oct Receipts Data'!$B:$B,$A115)</f>
        <v>18.07</v>
      </c>
      <c r="V115" s="88">
        <f>SUMIFS('Oct Receipts Data'!R:R,'Oct Receipts Data'!$B:$B,$B115)+SUMIFS('Oct Receipts Data'!R:R,'Oct Receipts Data'!$B:$B,$A115)</f>
        <v>0</v>
      </c>
      <c r="W115" s="88">
        <f>SUMIFS('Oct Receipts Data'!S:S,'Oct Receipts Data'!$B:$B,$B115)+SUMIFS('Oct Receipts Data'!S:S,'Oct Receipts Data'!$B:$B,$A115)</f>
        <v>0</v>
      </c>
      <c r="X115" s="88">
        <f>SUMIFS('Oct Receipts Data'!T:T,'Oct Receipts Data'!$B:$B,$B115)+SUMIFS('Oct Receipts Data'!T:T,'Oct Receipts Data'!$B:$B,$A115)</f>
        <v>0</v>
      </c>
      <c r="Y115" s="88">
        <f>SUMIFS('Oct Receipts Data'!U:U,'Oct Receipts Data'!$B:$B,$B115)+SUMIFS('Oct Receipts Data'!U:U,'Oct Receipts Data'!$B:$B,$A115)</f>
        <v>0</v>
      </c>
      <c r="Z115" s="88">
        <f>SUMIFS('Oct Receipts Data'!V:V,'Oct Receipts Data'!$B:$B,$B115)+SUMIFS('Oct Receipts Data'!V:V,'Oct Receipts Data'!$B:$B,$A115)</f>
        <v>0</v>
      </c>
      <c r="AA115" s="88">
        <f>SUMIFS('Oct Receipts Data'!W:W,'Oct Receipts Data'!$B:$B,$B115)+SUMIFS('Oct Receipts Data'!W:W,'Oct Receipts Data'!$B:$B,$A115)</f>
        <v>353.78</v>
      </c>
      <c r="AB115" s="88">
        <f>SUMIFS('Oct Receipts Data'!X:X,'Oct Receipts Data'!$B:$B,$B115)+SUMIFS('Oct Receipts Data'!X:X,'Oct Receipts Data'!$B:$B,$A115)</f>
        <v>0</v>
      </c>
      <c r="AC115" s="88">
        <f>SUMIFS('Oct Receipts Data'!Y:Y,'Oct Receipts Data'!$B:$B,$B115)+SUMIFS('Oct Receipts Data'!Y:Y,'Oct Receipts Data'!$B:$B,$A115)</f>
        <v>5012.46</v>
      </c>
      <c r="AD115" s="88">
        <f>SUMIFS('Oct Receipts Data'!Z:Z,'Oct Receipts Data'!$B:$B,$B115)+SUMIFS('Oct Receipts Data'!Z:Z,'Oct Receipts Data'!$B:$B,$A115)</f>
        <v>5125.8100000000004</v>
      </c>
      <c r="AE115" s="88">
        <f>SUMIFS('Oct Receipts Data'!AA:AA,'Oct Receipts Data'!$B:$B,$B115)+SUMIFS('Oct Receipts Data'!AA:AA,'Oct Receipts Data'!$B:$B,$A115)</f>
        <v>0</v>
      </c>
      <c r="AF115" s="88">
        <f>SUMIFS('Oct Receipts Data'!AB:AB,'Oct Receipts Data'!$B:$B,$B115)+SUMIFS('Oct Receipts Data'!AB:AB,'Oct Receipts Data'!$B:$B,$A115)</f>
        <v>0</v>
      </c>
      <c r="AG115" s="88">
        <f>SUMIFS('Oct Receipts Data'!AC:AC,'Oct Receipts Data'!$B:$B,$B115)+SUMIFS('Oct Receipts Data'!AC:AC,'Oct Receipts Data'!$B:$B,$A115)</f>
        <v>256.56</v>
      </c>
      <c r="AH115" s="88">
        <f>SUMIFS('Oct Receipts Data'!AD:AD,'Oct Receipts Data'!$B:$B,$B115)+SUMIFS('Oct Receipts Data'!AD:AD,'Oct Receipts Data'!$B:$B,$A115)</f>
        <v>325.26</v>
      </c>
      <c r="AI115" s="88">
        <f>SUMIFS('Oct Receipts Data'!AE:AE,'Oct Receipts Data'!$B:$B,$B115)+SUMIFS('Oct Receipts Data'!AE:AE,'Oct Receipts Data'!$B:$B,$A115)</f>
        <v>534.05999999999995</v>
      </c>
      <c r="AJ115" s="88">
        <f>SUMIFS('Oct Receipts Data'!AF:AF,'Oct Receipts Data'!$B:$B,$B115)+SUMIFS('Oct Receipts Data'!AF:AF,'Oct Receipts Data'!$B:$B,$A115)</f>
        <v>73544.88</v>
      </c>
      <c r="AK115" s="88">
        <f>SUMIFS('Oct Receipts Data'!AG:AG,'Oct Receipts Data'!$B:$B,$B115)+SUMIFS('Oct Receipts Data'!AG:AG,'Oct Receipts Data'!$B:$B,$A115)</f>
        <v>25892.44</v>
      </c>
    </row>
    <row r="116" spans="1:37" ht="13.8" outlineLevel="1">
      <c r="A116" s="86"/>
      <c r="B116" s="130" t="s">
        <v>498</v>
      </c>
      <c r="C116" s="88">
        <v>277229</v>
      </c>
      <c r="D116" s="80">
        <f>SUMIFS('PMT Terms'!C:C,'PMT Terms'!B:B,B116)</f>
        <v>60</v>
      </c>
      <c r="E116" s="89">
        <f t="shared" si="8"/>
        <v>0.9086222942044303</v>
      </c>
      <c r="F116" s="84">
        <f t="shared" si="10"/>
        <v>251896.45</v>
      </c>
      <c r="G116" s="88">
        <f>SUMIFS('Oct Receipts Data'!C:C,'Oct Receipts Data'!$B:$B,$B116)+SUMIFS('Oct Receipts Data'!C:C,'Oct Receipts Data'!$B:$B,$A116)</f>
        <v>0</v>
      </c>
      <c r="H116" s="88">
        <f>SUMIFS('Oct Receipts Data'!D:D,'Oct Receipts Data'!$B:$B,$B116)+SUMIFS('Oct Receipts Data'!D:D,'Oct Receipts Data'!$B:$B,$A116)</f>
        <v>7979.56</v>
      </c>
      <c r="I116" s="88">
        <f>SUMIFS('Oct Receipts Data'!E:E,'Oct Receipts Data'!$B:$B,$B116)+SUMIFS('Oct Receipts Data'!E:E,'Oct Receipts Data'!$B:$B,$A116)</f>
        <v>0</v>
      </c>
      <c r="J116" s="88">
        <f>SUMIFS('Oct Receipts Data'!F:F,'Oct Receipts Data'!$B:$B,$B116)+SUMIFS('Oct Receipts Data'!F:F,'Oct Receipts Data'!$B:$B,$A116)</f>
        <v>0</v>
      </c>
      <c r="K116" s="88">
        <f>SUMIFS('Oct Receipts Data'!G:G,'Oct Receipts Data'!$B:$B,$B116)+SUMIFS('Oct Receipts Data'!G:G,'Oct Receipts Data'!$B:$B,$A116)</f>
        <v>0</v>
      </c>
      <c r="L116" s="88">
        <f>SUMIFS('Oct Receipts Data'!H:H,'Oct Receipts Data'!$B:$B,$B116)+SUMIFS('Oct Receipts Data'!H:H,'Oct Receipts Data'!$B:$B,$A116)</f>
        <v>0</v>
      </c>
      <c r="M116" s="88">
        <f>SUMIFS('Oct Receipts Data'!I:I,'Oct Receipts Data'!$B:$B,$B116)+SUMIFS('Oct Receipts Data'!I:I,'Oct Receipts Data'!$B:$B,$A116)</f>
        <v>21990.84</v>
      </c>
      <c r="N116" s="88">
        <f>SUMIFS('Oct Receipts Data'!J:J,'Oct Receipts Data'!$B:$B,$B116)+SUMIFS('Oct Receipts Data'!J:J,'Oct Receipts Data'!$B:$B,$A116)</f>
        <v>22364.79</v>
      </c>
      <c r="O116" s="88">
        <f>SUMIFS('Oct Receipts Data'!K:K,'Oct Receipts Data'!$B:$B,$B116)+SUMIFS('Oct Receipts Data'!K:K,'Oct Receipts Data'!$B:$B,$A116)</f>
        <v>0</v>
      </c>
      <c r="P116" s="88">
        <f>SUMIFS('Oct Receipts Data'!L:L,'Oct Receipts Data'!$B:$B,$B116)+SUMIFS('Oct Receipts Data'!L:L,'Oct Receipts Data'!$B:$B,$A116)</f>
        <v>55287.92</v>
      </c>
      <c r="Q116" s="88">
        <f>SUMIFS('Oct Receipts Data'!M:M,'Oct Receipts Data'!$B:$B,$B116)+SUMIFS('Oct Receipts Data'!M:M,'Oct Receipts Data'!$B:$B,$A116)</f>
        <v>0</v>
      </c>
      <c r="R116" s="88">
        <f>SUMIFS('Oct Receipts Data'!N:N,'Oct Receipts Data'!$B:$B,$B116)+SUMIFS('Oct Receipts Data'!N:N,'Oct Receipts Data'!$B:$B,$A116)</f>
        <v>0</v>
      </c>
      <c r="S116" s="88">
        <f>SUMIFS('Oct Receipts Data'!O:O,'Oct Receipts Data'!$B:$B,$B116)+SUMIFS('Oct Receipts Data'!O:O,'Oct Receipts Data'!$B:$B,$A116)</f>
        <v>0</v>
      </c>
      <c r="T116" s="88">
        <f>SUMIFS('Oct Receipts Data'!P:P,'Oct Receipts Data'!$B:$B,$B116)+SUMIFS('Oct Receipts Data'!P:P,'Oct Receipts Data'!$B:$B,$A116)</f>
        <v>0</v>
      </c>
      <c r="U116" s="88">
        <f>SUMIFS('Oct Receipts Data'!Q:Q,'Oct Receipts Data'!$B:$B,$B116)+SUMIFS('Oct Receipts Data'!Q:Q,'Oct Receipts Data'!$B:$B,$A116)</f>
        <v>814.59</v>
      </c>
      <c r="V116" s="88">
        <f>SUMIFS('Oct Receipts Data'!R:R,'Oct Receipts Data'!$B:$B,$B116)+SUMIFS('Oct Receipts Data'!R:R,'Oct Receipts Data'!$B:$B,$A116)</f>
        <v>41073.199999999997</v>
      </c>
      <c r="W116" s="88">
        <f>SUMIFS('Oct Receipts Data'!S:S,'Oct Receipts Data'!$B:$B,$B116)+SUMIFS('Oct Receipts Data'!S:S,'Oct Receipts Data'!$B:$B,$A116)</f>
        <v>762.95</v>
      </c>
      <c r="X116" s="88">
        <f>SUMIFS('Oct Receipts Data'!T:T,'Oct Receipts Data'!$B:$B,$B116)+SUMIFS('Oct Receipts Data'!T:T,'Oct Receipts Data'!$B:$B,$A116)</f>
        <v>0</v>
      </c>
      <c r="Y116" s="88">
        <f>SUMIFS('Oct Receipts Data'!U:U,'Oct Receipts Data'!$B:$B,$B116)+SUMIFS('Oct Receipts Data'!U:U,'Oct Receipts Data'!$B:$B,$A116)</f>
        <v>720.81</v>
      </c>
      <c r="Z116" s="88">
        <f>SUMIFS('Oct Receipts Data'!V:V,'Oct Receipts Data'!$B:$B,$B116)+SUMIFS('Oct Receipts Data'!V:V,'Oct Receipts Data'!$B:$B,$A116)</f>
        <v>0</v>
      </c>
      <c r="AA116" s="88">
        <f>SUMIFS('Oct Receipts Data'!W:W,'Oct Receipts Data'!$B:$B,$B116)+SUMIFS('Oct Receipts Data'!W:W,'Oct Receipts Data'!$B:$B,$A116)</f>
        <v>0</v>
      </c>
      <c r="AB116" s="88">
        <f>SUMIFS('Oct Receipts Data'!X:X,'Oct Receipts Data'!$B:$B,$B116)+SUMIFS('Oct Receipts Data'!X:X,'Oct Receipts Data'!$B:$B,$A116)</f>
        <v>736.54</v>
      </c>
      <c r="AC116" s="88">
        <f>SUMIFS('Oct Receipts Data'!Y:Y,'Oct Receipts Data'!$B:$B,$B116)+SUMIFS('Oct Receipts Data'!Y:Y,'Oct Receipts Data'!$B:$B,$A116)</f>
        <v>0</v>
      </c>
      <c r="AD116" s="88">
        <f>SUMIFS('Oct Receipts Data'!Z:Z,'Oct Receipts Data'!$B:$B,$B116)+SUMIFS('Oct Receipts Data'!Z:Z,'Oct Receipts Data'!$B:$B,$A116)</f>
        <v>28923</v>
      </c>
      <c r="AE116" s="88">
        <f>SUMIFS('Oct Receipts Data'!AA:AA,'Oct Receipts Data'!$B:$B,$B116)+SUMIFS('Oct Receipts Data'!AA:AA,'Oct Receipts Data'!$B:$B,$A116)</f>
        <v>0</v>
      </c>
      <c r="AF116" s="88">
        <f>SUMIFS('Oct Receipts Data'!AB:AB,'Oct Receipts Data'!$B:$B,$B116)+SUMIFS('Oct Receipts Data'!AB:AB,'Oct Receipts Data'!$B:$B,$A116)</f>
        <v>0</v>
      </c>
      <c r="AG116" s="88">
        <f>SUMIFS('Oct Receipts Data'!AC:AC,'Oct Receipts Data'!$B:$B,$B116)+SUMIFS('Oct Receipts Data'!AC:AC,'Oct Receipts Data'!$B:$B,$A116)</f>
        <v>60451.46</v>
      </c>
      <c r="AH116" s="88">
        <f>SUMIFS('Oct Receipts Data'!AD:AD,'Oct Receipts Data'!$B:$B,$B116)+SUMIFS('Oct Receipts Data'!AD:AD,'Oct Receipts Data'!$B:$B,$A116)</f>
        <v>10790.79</v>
      </c>
      <c r="AI116" s="88">
        <f>SUMIFS('Oct Receipts Data'!AE:AE,'Oct Receipts Data'!$B:$B,$B116)+SUMIFS('Oct Receipts Data'!AE:AE,'Oct Receipts Data'!$B:$B,$A116)</f>
        <v>0</v>
      </c>
      <c r="AJ116" s="88">
        <f>SUMIFS('Oct Receipts Data'!AF:AF,'Oct Receipts Data'!$B:$B,$B116)+SUMIFS('Oct Receipts Data'!AF:AF,'Oct Receipts Data'!$B:$B,$A116)</f>
        <v>0</v>
      </c>
      <c r="AK116" s="88">
        <f>SUMIFS('Oct Receipts Data'!AG:AG,'Oct Receipts Data'!$B:$B,$B116)+SUMIFS('Oct Receipts Data'!AG:AG,'Oct Receipts Data'!$B:$B,$A116)</f>
        <v>0</v>
      </c>
    </row>
    <row r="117" spans="1:37" ht="13.8" outlineLevel="1">
      <c r="A117" s="86"/>
      <c r="B117" s="130" t="s">
        <v>113</v>
      </c>
      <c r="C117" s="88">
        <v>291675</v>
      </c>
      <c r="D117" s="80">
        <f>SUMIFS('PMT Terms'!C:C,'PMT Terms'!B:B,B117)</f>
        <v>30</v>
      </c>
      <c r="E117" s="89">
        <f t="shared" si="8"/>
        <v>0.85004446730093419</v>
      </c>
      <c r="F117" s="84">
        <f t="shared" si="10"/>
        <v>247936.71999999997</v>
      </c>
      <c r="G117" s="88">
        <f>SUMIFS('Oct Receipts Data'!C:C,'Oct Receipts Data'!$B:$B,$B117)+SUMIFS('Oct Receipts Data'!C:C,'Oct Receipts Data'!$B:$B,$A117)</f>
        <v>19599.37</v>
      </c>
      <c r="H117" s="88">
        <f>SUMIFS('Oct Receipts Data'!D:D,'Oct Receipts Data'!$B:$B,$B117)+SUMIFS('Oct Receipts Data'!D:D,'Oct Receipts Data'!$B:$B,$A117)</f>
        <v>546.96</v>
      </c>
      <c r="I117" s="88">
        <f>SUMIFS('Oct Receipts Data'!E:E,'Oct Receipts Data'!$B:$B,$B117)+SUMIFS('Oct Receipts Data'!E:E,'Oct Receipts Data'!$B:$B,$A117)</f>
        <v>2661.53</v>
      </c>
      <c r="J117" s="88">
        <f>SUMIFS('Oct Receipts Data'!F:F,'Oct Receipts Data'!$B:$B,$B117)+SUMIFS('Oct Receipts Data'!F:F,'Oct Receipts Data'!$B:$B,$A117)</f>
        <v>750</v>
      </c>
      <c r="K117" s="88">
        <f>SUMIFS('Oct Receipts Data'!G:G,'Oct Receipts Data'!$B:$B,$B117)+SUMIFS('Oct Receipts Data'!G:G,'Oct Receipts Data'!$B:$B,$A117)</f>
        <v>53196.93</v>
      </c>
      <c r="L117" s="88">
        <f>SUMIFS('Oct Receipts Data'!H:H,'Oct Receipts Data'!$B:$B,$B117)+SUMIFS('Oct Receipts Data'!H:H,'Oct Receipts Data'!$B:$B,$A117)</f>
        <v>748.44</v>
      </c>
      <c r="M117" s="88">
        <f>SUMIFS('Oct Receipts Data'!I:I,'Oct Receipts Data'!$B:$B,$B117)+SUMIFS('Oct Receipts Data'!I:I,'Oct Receipts Data'!$B:$B,$A117)</f>
        <v>0</v>
      </c>
      <c r="N117" s="88">
        <f>SUMIFS('Oct Receipts Data'!J:J,'Oct Receipts Data'!$B:$B,$B117)+SUMIFS('Oct Receipts Data'!J:J,'Oct Receipts Data'!$B:$B,$A117)</f>
        <v>3373.84</v>
      </c>
      <c r="O117" s="88">
        <f>SUMIFS('Oct Receipts Data'!K:K,'Oct Receipts Data'!$B:$B,$B117)+SUMIFS('Oct Receipts Data'!K:K,'Oct Receipts Data'!$B:$B,$A117)</f>
        <v>5010.08</v>
      </c>
      <c r="P117" s="88">
        <f>SUMIFS('Oct Receipts Data'!L:L,'Oct Receipts Data'!$B:$B,$B117)+SUMIFS('Oct Receipts Data'!L:L,'Oct Receipts Data'!$B:$B,$A117)</f>
        <v>1701.93</v>
      </c>
      <c r="Q117" s="88">
        <f>SUMIFS('Oct Receipts Data'!M:M,'Oct Receipts Data'!$B:$B,$B117)+SUMIFS('Oct Receipts Data'!M:M,'Oct Receipts Data'!$B:$B,$A117)</f>
        <v>152.88</v>
      </c>
      <c r="R117" s="88">
        <f>SUMIFS('Oct Receipts Data'!N:N,'Oct Receipts Data'!$B:$B,$B117)+SUMIFS('Oct Receipts Data'!N:N,'Oct Receipts Data'!$B:$B,$A117)</f>
        <v>0</v>
      </c>
      <c r="S117" s="88">
        <f>SUMIFS('Oct Receipts Data'!O:O,'Oct Receipts Data'!$B:$B,$B117)+SUMIFS('Oct Receipts Data'!O:O,'Oct Receipts Data'!$B:$B,$A117)</f>
        <v>0</v>
      </c>
      <c r="T117" s="88">
        <f>SUMIFS('Oct Receipts Data'!P:P,'Oct Receipts Data'!$B:$B,$B117)+SUMIFS('Oct Receipts Data'!P:P,'Oct Receipts Data'!$B:$B,$A117)</f>
        <v>12.14</v>
      </c>
      <c r="U117" s="88">
        <f>SUMIFS('Oct Receipts Data'!Q:Q,'Oct Receipts Data'!$B:$B,$B117)+SUMIFS('Oct Receipts Data'!Q:Q,'Oct Receipts Data'!$B:$B,$A117)</f>
        <v>8738.52</v>
      </c>
      <c r="V117" s="88">
        <f>SUMIFS('Oct Receipts Data'!R:R,'Oct Receipts Data'!$B:$B,$B117)+SUMIFS('Oct Receipts Data'!R:R,'Oct Receipts Data'!$B:$B,$A117)</f>
        <v>7737.32</v>
      </c>
      <c r="W117" s="88">
        <f>SUMIFS('Oct Receipts Data'!S:S,'Oct Receipts Data'!$B:$B,$B117)+SUMIFS('Oct Receipts Data'!S:S,'Oct Receipts Data'!$B:$B,$A117)</f>
        <v>0</v>
      </c>
      <c r="X117" s="88">
        <f>SUMIFS('Oct Receipts Data'!T:T,'Oct Receipts Data'!$B:$B,$B117)+SUMIFS('Oct Receipts Data'!T:T,'Oct Receipts Data'!$B:$B,$A117)</f>
        <v>510.68</v>
      </c>
      <c r="Y117" s="88">
        <f>SUMIFS('Oct Receipts Data'!U:U,'Oct Receipts Data'!$B:$B,$B117)+SUMIFS('Oct Receipts Data'!U:U,'Oct Receipts Data'!$B:$B,$A117)</f>
        <v>30579.58</v>
      </c>
      <c r="Z117" s="88">
        <f>SUMIFS('Oct Receipts Data'!V:V,'Oct Receipts Data'!$B:$B,$B117)+SUMIFS('Oct Receipts Data'!V:V,'Oct Receipts Data'!$B:$B,$A117)</f>
        <v>15061.02</v>
      </c>
      <c r="AA117" s="88">
        <f>SUMIFS('Oct Receipts Data'!W:W,'Oct Receipts Data'!$B:$B,$B117)+SUMIFS('Oct Receipts Data'!W:W,'Oct Receipts Data'!$B:$B,$A117)</f>
        <v>20092.63</v>
      </c>
      <c r="AB117" s="88">
        <f>SUMIFS('Oct Receipts Data'!X:X,'Oct Receipts Data'!$B:$B,$B117)+SUMIFS('Oct Receipts Data'!X:X,'Oct Receipts Data'!$B:$B,$A117)</f>
        <v>5033.4799999999996</v>
      </c>
      <c r="AC117" s="88">
        <f>SUMIFS('Oct Receipts Data'!Y:Y,'Oct Receipts Data'!$B:$B,$B117)+SUMIFS('Oct Receipts Data'!Y:Y,'Oct Receipts Data'!$B:$B,$A117)</f>
        <v>1210.74</v>
      </c>
      <c r="AD117" s="88">
        <f>SUMIFS('Oct Receipts Data'!Z:Z,'Oct Receipts Data'!$B:$B,$B117)+SUMIFS('Oct Receipts Data'!Z:Z,'Oct Receipts Data'!$B:$B,$A117)</f>
        <v>0</v>
      </c>
      <c r="AE117" s="88">
        <f>SUMIFS('Oct Receipts Data'!AA:AA,'Oct Receipts Data'!$B:$B,$B117)+SUMIFS('Oct Receipts Data'!AA:AA,'Oct Receipts Data'!$B:$B,$A117)</f>
        <v>0</v>
      </c>
      <c r="AF117" s="88">
        <f>SUMIFS('Oct Receipts Data'!AB:AB,'Oct Receipts Data'!$B:$B,$B117)+SUMIFS('Oct Receipts Data'!AB:AB,'Oct Receipts Data'!$B:$B,$A117)</f>
        <v>0</v>
      </c>
      <c r="AG117" s="88">
        <f>SUMIFS('Oct Receipts Data'!AC:AC,'Oct Receipts Data'!$B:$B,$B117)+SUMIFS('Oct Receipts Data'!AC:AC,'Oct Receipts Data'!$B:$B,$A117)</f>
        <v>224.9</v>
      </c>
      <c r="AH117" s="88">
        <f>SUMIFS('Oct Receipts Data'!AD:AD,'Oct Receipts Data'!$B:$B,$B117)+SUMIFS('Oct Receipts Data'!AD:AD,'Oct Receipts Data'!$B:$B,$A117)</f>
        <v>44703.45</v>
      </c>
      <c r="AI117" s="88">
        <f>SUMIFS('Oct Receipts Data'!AE:AE,'Oct Receipts Data'!$B:$B,$B117)+SUMIFS('Oct Receipts Data'!AE:AE,'Oct Receipts Data'!$B:$B,$A117)</f>
        <v>24087.9</v>
      </c>
      <c r="AJ117" s="88">
        <f>SUMIFS('Oct Receipts Data'!AF:AF,'Oct Receipts Data'!$B:$B,$B117)+SUMIFS('Oct Receipts Data'!AF:AF,'Oct Receipts Data'!$B:$B,$A117)</f>
        <v>1768.3</v>
      </c>
      <c r="AK117" s="88">
        <f>SUMIFS('Oct Receipts Data'!AG:AG,'Oct Receipts Data'!$B:$B,$B117)+SUMIFS('Oct Receipts Data'!AG:AG,'Oct Receipts Data'!$B:$B,$A117)</f>
        <v>434.1</v>
      </c>
    </row>
    <row r="118" spans="1:37" ht="13.8" outlineLevel="1">
      <c r="A118" s="86"/>
      <c r="B118" s="130" t="s">
        <v>519</v>
      </c>
      <c r="C118" s="88">
        <v>281755</v>
      </c>
      <c r="D118" s="80">
        <f>SUMIFS('PMT Terms'!C:C,'PMT Terms'!B:B,B118)</f>
        <v>60</v>
      </c>
      <c r="E118" s="89">
        <f t="shared" si="8"/>
        <v>0.86903291867047605</v>
      </c>
      <c r="F118" s="84">
        <f t="shared" si="10"/>
        <v>244854.37</v>
      </c>
      <c r="G118" s="88">
        <f>SUMIFS('Oct Receipts Data'!C:C,'Oct Receipts Data'!$B:$B,$B118)+SUMIFS('Oct Receipts Data'!C:C,'Oct Receipts Data'!$B:$B,$A118)</f>
        <v>0</v>
      </c>
      <c r="H118" s="88">
        <f>SUMIFS('Oct Receipts Data'!D:D,'Oct Receipts Data'!$B:$B,$B118)+SUMIFS('Oct Receipts Data'!D:D,'Oct Receipts Data'!$B:$B,$A118)</f>
        <v>395.76</v>
      </c>
      <c r="I118" s="88">
        <f>SUMIFS('Oct Receipts Data'!E:E,'Oct Receipts Data'!$B:$B,$B118)+SUMIFS('Oct Receipts Data'!E:E,'Oct Receipts Data'!$B:$B,$A118)</f>
        <v>67302.48</v>
      </c>
      <c r="J118" s="88">
        <f>SUMIFS('Oct Receipts Data'!F:F,'Oct Receipts Data'!$B:$B,$B118)+SUMIFS('Oct Receipts Data'!F:F,'Oct Receipts Data'!$B:$B,$A118)</f>
        <v>0</v>
      </c>
      <c r="K118" s="88">
        <f>SUMIFS('Oct Receipts Data'!G:G,'Oct Receipts Data'!$B:$B,$B118)+SUMIFS('Oct Receipts Data'!G:G,'Oct Receipts Data'!$B:$B,$A118)</f>
        <v>0</v>
      </c>
      <c r="L118" s="88">
        <f>SUMIFS('Oct Receipts Data'!H:H,'Oct Receipts Data'!$B:$B,$B118)+SUMIFS('Oct Receipts Data'!H:H,'Oct Receipts Data'!$B:$B,$A118)</f>
        <v>51773.1</v>
      </c>
      <c r="M118" s="88">
        <f>SUMIFS('Oct Receipts Data'!I:I,'Oct Receipts Data'!$B:$B,$B118)+SUMIFS('Oct Receipts Data'!I:I,'Oct Receipts Data'!$B:$B,$A118)</f>
        <v>0</v>
      </c>
      <c r="N118" s="88">
        <f>SUMIFS('Oct Receipts Data'!J:J,'Oct Receipts Data'!$B:$B,$B118)+SUMIFS('Oct Receipts Data'!J:J,'Oct Receipts Data'!$B:$B,$A118)</f>
        <v>0</v>
      </c>
      <c r="O118" s="88">
        <f>SUMIFS('Oct Receipts Data'!K:K,'Oct Receipts Data'!$B:$B,$B118)+SUMIFS('Oct Receipts Data'!K:K,'Oct Receipts Data'!$B:$B,$A118)</f>
        <v>0</v>
      </c>
      <c r="P118" s="88">
        <f>SUMIFS('Oct Receipts Data'!L:L,'Oct Receipts Data'!$B:$B,$B118)+SUMIFS('Oct Receipts Data'!L:L,'Oct Receipts Data'!$B:$B,$A118)</f>
        <v>0</v>
      </c>
      <c r="Q118" s="88">
        <f>SUMIFS('Oct Receipts Data'!M:M,'Oct Receipts Data'!$B:$B,$B118)+SUMIFS('Oct Receipts Data'!M:M,'Oct Receipts Data'!$B:$B,$A118)</f>
        <v>0</v>
      </c>
      <c r="R118" s="88">
        <f>SUMIFS('Oct Receipts Data'!N:N,'Oct Receipts Data'!$B:$B,$B118)+SUMIFS('Oct Receipts Data'!N:N,'Oct Receipts Data'!$B:$B,$A118)</f>
        <v>0</v>
      </c>
      <c r="S118" s="88">
        <f>SUMIFS('Oct Receipts Data'!O:O,'Oct Receipts Data'!$B:$B,$B118)+SUMIFS('Oct Receipts Data'!O:O,'Oct Receipts Data'!$B:$B,$A118)</f>
        <v>0</v>
      </c>
      <c r="T118" s="88">
        <f>SUMIFS('Oct Receipts Data'!P:P,'Oct Receipts Data'!$B:$B,$B118)+SUMIFS('Oct Receipts Data'!P:P,'Oct Receipts Data'!$B:$B,$A118)</f>
        <v>0</v>
      </c>
      <c r="U118" s="88">
        <f>SUMIFS('Oct Receipts Data'!Q:Q,'Oct Receipts Data'!$B:$B,$B118)+SUMIFS('Oct Receipts Data'!Q:Q,'Oct Receipts Data'!$B:$B,$A118)</f>
        <v>67751.16</v>
      </c>
      <c r="V118" s="88">
        <f>SUMIFS('Oct Receipts Data'!R:R,'Oct Receipts Data'!$B:$B,$B118)+SUMIFS('Oct Receipts Data'!R:R,'Oct Receipts Data'!$B:$B,$A118)</f>
        <v>259.08</v>
      </c>
      <c r="W118" s="88">
        <f>SUMIFS('Oct Receipts Data'!S:S,'Oct Receipts Data'!$B:$B,$B118)+SUMIFS('Oct Receipts Data'!S:S,'Oct Receipts Data'!$B:$B,$A118)</f>
        <v>29.2</v>
      </c>
      <c r="X118" s="88">
        <f>SUMIFS('Oct Receipts Data'!T:T,'Oct Receipts Data'!$B:$B,$B118)+SUMIFS('Oct Receipts Data'!T:T,'Oct Receipts Data'!$B:$B,$A118)</f>
        <v>324</v>
      </c>
      <c r="Y118" s="88">
        <f>SUMIFS('Oct Receipts Data'!U:U,'Oct Receipts Data'!$B:$B,$B118)+SUMIFS('Oct Receipts Data'!U:U,'Oct Receipts Data'!$B:$B,$A118)</f>
        <v>0</v>
      </c>
      <c r="Z118" s="88">
        <f>SUMIFS('Oct Receipts Data'!V:V,'Oct Receipts Data'!$B:$B,$B118)+SUMIFS('Oct Receipts Data'!V:V,'Oct Receipts Data'!$B:$B,$A118)</f>
        <v>0</v>
      </c>
      <c r="AA118" s="88">
        <f>SUMIFS('Oct Receipts Data'!W:W,'Oct Receipts Data'!$B:$B,$B118)+SUMIFS('Oct Receipts Data'!W:W,'Oct Receipts Data'!$B:$B,$A118)</f>
        <v>0</v>
      </c>
      <c r="AB118" s="88">
        <f>SUMIFS('Oct Receipts Data'!X:X,'Oct Receipts Data'!$B:$B,$B118)+SUMIFS('Oct Receipts Data'!X:X,'Oct Receipts Data'!$B:$B,$A118)</f>
        <v>0</v>
      </c>
      <c r="AC118" s="88">
        <f>SUMIFS('Oct Receipts Data'!Y:Y,'Oct Receipts Data'!$B:$B,$B118)+SUMIFS('Oct Receipts Data'!Y:Y,'Oct Receipts Data'!$B:$B,$A118)</f>
        <v>0</v>
      </c>
      <c r="AD118" s="88">
        <f>SUMIFS('Oct Receipts Data'!Z:Z,'Oct Receipts Data'!$B:$B,$B118)+SUMIFS('Oct Receipts Data'!Z:Z,'Oct Receipts Data'!$B:$B,$A118)</f>
        <v>0</v>
      </c>
      <c r="AE118" s="88">
        <f>SUMIFS('Oct Receipts Data'!AA:AA,'Oct Receipts Data'!$B:$B,$B118)+SUMIFS('Oct Receipts Data'!AA:AA,'Oct Receipts Data'!$B:$B,$A118)</f>
        <v>0</v>
      </c>
      <c r="AF118" s="88">
        <f>SUMIFS('Oct Receipts Data'!AB:AB,'Oct Receipts Data'!$B:$B,$B118)+SUMIFS('Oct Receipts Data'!AB:AB,'Oct Receipts Data'!$B:$B,$A118)</f>
        <v>258.41000000000003</v>
      </c>
      <c r="AG118" s="88">
        <f>SUMIFS('Oct Receipts Data'!AC:AC,'Oct Receipts Data'!$B:$B,$B118)+SUMIFS('Oct Receipts Data'!AC:AC,'Oct Receipts Data'!$B:$B,$A118)</f>
        <v>0</v>
      </c>
      <c r="AH118" s="88">
        <f>SUMIFS('Oct Receipts Data'!AD:AD,'Oct Receipts Data'!$B:$B,$B118)+SUMIFS('Oct Receipts Data'!AD:AD,'Oct Receipts Data'!$B:$B,$A118)</f>
        <v>0</v>
      </c>
      <c r="AI118" s="88">
        <f>SUMIFS('Oct Receipts Data'!AE:AE,'Oct Receipts Data'!$B:$B,$B118)+SUMIFS('Oct Receipts Data'!AE:AE,'Oct Receipts Data'!$B:$B,$A118)</f>
        <v>56688.28</v>
      </c>
      <c r="AJ118" s="88">
        <f>SUMIFS('Oct Receipts Data'!AF:AF,'Oct Receipts Data'!$B:$B,$B118)+SUMIFS('Oct Receipts Data'!AF:AF,'Oct Receipts Data'!$B:$B,$A118)</f>
        <v>72.900000000000006</v>
      </c>
      <c r="AK118" s="88">
        <f>SUMIFS('Oct Receipts Data'!AG:AG,'Oct Receipts Data'!$B:$B,$B118)+SUMIFS('Oct Receipts Data'!AG:AG,'Oct Receipts Data'!$B:$B,$A118)</f>
        <v>0</v>
      </c>
    </row>
    <row r="119" spans="1:37" ht="13.8" outlineLevel="1">
      <c r="A119" s="86"/>
      <c r="B119" s="130" t="s">
        <v>152</v>
      </c>
      <c r="C119" s="88">
        <v>383766</v>
      </c>
      <c r="D119" s="80">
        <f>SUMIFS('PMT Terms'!C:C,'PMT Terms'!B:B,B119)</f>
        <v>45</v>
      </c>
      <c r="E119" s="89">
        <f t="shared" si="8"/>
        <v>0.62785212864089046</v>
      </c>
      <c r="F119" s="84">
        <f t="shared" si="10"/>
        <v>240948.29999999996</v>
      </c>
      <c r="G119" s="88">
        <f>SUMIFS('Oct Receipts Data'!C:C,'Oct Receipts Data'!$B:$B,$B119)+SUMIFS('Oct Receipts Data'!C:C,'Oct Receipts Data'!$B:$B,$A119)</f>
        <v>212.5</v>
      </c>
      <c r="H119" s="88">
        <f>SUMIFS('Oct Receipts Data'!D:D,'Oct Receipts Data'!$B:$B,$B119)+SUMIFS('Oct Receipts Data'!D:D,'Oct Receipts Data'!$B:$B,$A119)</f>
        <v>62922.36</v>
      </c>
      <c r="I119" s="88">
        <f>SUMIFS('Oct Receipts Data'!E:E,'Oct Receipts Data'!$B:$B,$B119)+SUMIFS('Oct Receipts Data'!E:E,'Oct Receipts Data'!$B:$B,$A119)</f>
        <v>77850.179999999993</v>
      </c>
      <c r="J119" s="88">
        <f>SUMIFS('Oct Receipts Data'!F:F,'Oct Receipts Data'!$B:$B,$B119)+SUMIFS('Oct Receipts Data'!F:F,'Oct Receipts Data'!$B:$B,$A119)</f>
        <v>1123.68</v>
      </c>
      <c r="K119" s="88">
        <f>SUMIFS('Oct Receipts Data'!G:G,'Oct Receipts Data'!$B:$B,$B119)+SUMIFS('Oct Receipts Data'!G:G,'Oct Receipts Data'!$B:$B,$A119)</f>
        <v>0</v>
      </c>
      <c r="L119" s="88">
        <f>SUMIFS('Oct Receipts Data'!H:H,'Oct Receipts Data'!$B:$B,$B119)+SUMIFS('Oct Receipts Data'!H:H,'Oct Receipts Data'!$B:$B,$A119)</f>
        <v>0</v>
      </c>
      <c r="M119" s="88">
        <f>SUMIFS('Oct Receipts Data'!I:I,'Oct Receipts Data'!$B:$B,$B119)+SUMIFS('Oct Receipts Data'!I:I,'Oct Receipts Data'!$B:$B,$A119)</f>
        <v>222.96</v>
      </c>
      <c r="N119" s="88">
        <f>SUMIFS('Oct Receipts Data'!J:J,'Oct Receipts Data'!$B:$B,$B119)+SUMIFS('Oct Receipts Data'!J:J,'Oct Receipts Data'!$B:$B,$A119)</f>
        <v>0</v>
      </c>
      <c r="O119" s="88">
        <f>SUMIFS('Oct Receipts Data'!K:K,'Oct Receipts Data'!$B:$B,$B119)+SUMIFS('Oct Receipts Data'!K:K,'Oct Receipts Data'!$B:$B,$A119)</f>
        <v>1180.08</v>
      </c>
      <c r="P119" s="88">
        <f>SUMIFS('Oct Receipts Data'!L:L,'Oct Receipts Data'!$B:$B,$B119)+SUMIFS('Oct Receipts Data'!L:L,'Oct Receipts Data'!$B:$B,$A119)</f>
        <v>0</v>
      </c>
      <c r="Q119" s="88">
        <f>SUMIFS('Oct Receipts Data'!M:M,'Oct Receipts Data'!$B:$B,$B119)+SUMIFS('Oct Receipts Data'!M:M,'Oct Receipts Data'!$B:$B,$A119)</f>
        <v>0</v>
      </c>
      <c r="R119" s="88">
        <f>SUMIFS('Oct Receipts Data'!N:N,'Oct Receipts Data'!$B:$B,$B119)+SUMIFS('Oct Receipts Data'!N:N,'Oct Receipts Data'!$B:$B,$A119)</f>
        <v>0</v>
      </c>
      <c r="S119" s="88">
        <f>SUMIFS('Oct Receipts Data'!O:O,'Oct Receipts Data'!$B:$B,$B119)+SUMIFS('Oct Receipts Data'!O:O,'Oct Receipts Data'!$B:$B,$A119)</f>
        <v>0</v>
      </c>
      <c r="T119" s="88">
        <f>SUMIFS('Oct Receipts Data'!P:P,'Oct Receipts Data'!$B:$B,$B119)+SUMIFS('Oct Receipts Data'!P:P,'Oct Receipts Data'!$B:$B,$A119)</f>
        <v>188.28</v>
      </c>
      <c r="U119" s="88">
        <f>SUMIFS('Oct Receipts Data'!Q:Q,'Oct Receipts Data'!$B:$B,$B119)+SUMIFS('Oct Receipts Data'!Q:Q,'Oct Receipts Data'!$B:$B,$A119)</f>
        <v>0</v>
      </c>
      <c r="V119" s="88">
        <f>SUMIFS('Oct Receipts Data'!R:R,'Oct Receipts Data'!$B:$B,$B119)+SUMIFS('Oct Receipts Data'!R:R,'Oct Receipts Data'!$B:$B,$A119)</f>
        <v>0</v>
      </c>
      <c r="W119" s="88">
        <f>SUMIFS('Oct Receipts Data'!S:S,'Oct Receipts Data'!$B:$B,$B119)+SUMIFS('Oct Receipts Data'!S:S,'Oct Receipts Data'!$B:$B,$A119)</f>
        <v>0</v>
      </c>
      <c r="X119" s="88">
        <f>SUMIFS('Oct Receipts Data'!T:T,'Oct Receipts Data'!$B:$B,$B119)+SUMIFS('Oct Receipts Data'!T:T,'Oct Receipts Data'!$B:$B,$A119)</f>
        <v>0</v>
      </c>
      <c r="Y119" s="88">
        <f>SUMIFS('Oct Receipts Data'!U:U,'Oct Receipts Data'!$B:$B,$B119)+SUMIFS('Oct Receipts Data'!U:U,'Oct Receipts Data'!$B:$B,$A119)</f>
        <v>248.51</v>
      </c>
      <c r="Z119" s="88">
        <f>SUMIFS('Oct Receipts Data'!V:V,'Oct Receipts Data'!$B:$B,$B119)+SUMIFS('Oct Receipts Data'!V:V,'Oct Receipts Data'!$B:$B,$A119)</f>
        <v>0</v>
      </c>
      <c r="AA119" s="88">
        <f>SUMIFS('Oct Receipts Data'!W:W,'Oct Receipts Data'!$B:$B,$B119)+SUMIFS('Oct Receipts Data'!W:W,'Oct Receipts Data'!$B:$B,$A119)</f>
        <v>40206.6</v>
      </c>
      <c r="AB119" s="88">
        <f>SUMIFS('Oct Receipts Data'!X:X,'Oct Receipts Data'!$B:$B,$B119)+SUMIFS('Oct Receipts Data'!X:X,'Oct Receipts Data'!$B:$B,$A119)</f>
        <v>664.8</v>
      </c>
      <c r="AC119" s="88">
        <f>SUMIFS('Oct Receipts Data'!Y:Y,'Oct Receipts Data'!$B:$B,$B119)+SUMIFS('Oct Receipts Data'!Y:Y,'Oct Receipts Data'!$B:$B,$A119)</f>
        <v>916.73</v>
      </c>
      <c r="AD119" s="88">
        <f>SUMIFS('Oct Receipts Data'!Z:Z,'Oct Receipts Data'!$B:$B,$B119)+SUMIFS('Oct Receipts Data'!Z:Z,'Oct Receipts Data'!$B:$B,$A119)</f>
        <v>2293.75</v>
      </c>
      <c r="AE119" s="88">
        <f>SUMIFS('Oct Receipts Data'!AA:AA,'Oct Receipts Data'!$B:$B,$B119)+SUMIFS('Oct Receipts Data'!AA:AA,'Oct Receipts Data'!$B:$B,$A119)</f>
        <v>387.36</v>
      </c>
      <c r="AF119" s="88">
        <f>SUMIFS('Oct Receipts Data'!AB:AB,'Oct Receipts Data'!$B:$B,$B119)+SUMIFS('Oct Receipts Data'!AB:AB,'Oct Receipts Data'!$B:$B,$A119)</f>
        <v>0</v>
      </c>
      <c r="AG119" s="88">
        <f>SUMIFS('Oct Receipts Data'!AC:AC,'Oct Receipts Data'!$B:$B,$B119)+SUMIFS('Oct Receipts Data'!AC:AC,'Oct Receipts Data'!$B:$B,$A119)</f>
        <v>318</v>
      </c>
      <c r="AH119" s="88">
        <f>SUMIFS('Oct Receipts Data'!AD:AD,'Oct Receipts Data'!$B:$B,$B119)+SUMIFS('Oct Receipts Data'!AD:AD,'Oct Receipts Data'!$B:$B,$A119)</f>
        <v>2085.31</v>
      </c>
      <c r="AI119" s="88">
        <f>SUMIFS('Oct Receipts Data'!AE:AE,'Oct Receipts Data'!$B:$B,$B119)+SUMIFS('Oct Receipts Data'!AE:AE,'Oct Receipts Data'!$B:$B,$A119)</f>
        <v>45.29</v>
      </c>
      <c r="AJ119" s="88">
        <f>SUMIFS('Oct Receipts Data'!AF:AF,'Oct Receipts Data'!$B:$B,$B119)+SUMIFS('Oct Receipts Data'!AF:AF,'Oct Receipts Data'!$B:$B,$A119)</f>
        <v>0</v>
      </c>
      <c r="AK119" s="88">
        <f>SUMIFS('Oct Receipts Data'!AG:AG,'Oct Receipts Data'!$B:$B,$B119)+SUMIFS('Oct Receipts Data'!AG:AG,'Oct Receipts Data'!$B:$B,$A119)</f>
        <v>50081.91</v>
      </c>
    </row>
    <row r="120" spans="1:37" ht="13.8" outlineLevel="1">
      <c r="A120" s="86"/>
      <c r="B120" s="130" t="s">
        <v>179</v>
      </c>
      <c r="C120" s="88">
        <v>206897</v>
      </c>
      <c r="D120" s="80">
        <f>SUMIFS('PMT Terms'!C:C,'PMT Terms'!B:B,B120)</f>
        <v>45</v>
      </c>
      <c r="E120" s="89">
        <f t="shared" si="8"/>
        <v>1.1449634842457841</v>
      </c>
      <c r="F120" s="84">
        <f t="shared" si="10"/>
        <v>236889.51</v>
      </c>
      <c r="G120" s="88">
        <f>SUMIFS('Oct Receipts Data'!C:C,'Oct Receipts Data'!$B:$B,$B120)+SUMIFS('Oct Receipts Data'!C:C,'Oct Receipts Data'!$B:$B,$A120)</f>
        <v>31043.759999999998</v>
      </c>
      <c r="H120" s="88">
        <f>SUMIFS('Oct Receipts Data'!D:D,'Oct Receipts Data'!$B:$B,$B120)+SUMIFS('Oct Receipts Data'!D:D,'Oct Receipts Data'!$B:$B,$A120)</f>
        <v>12511.08</v>
      </c>
      <c r="I120" s="88">
        <f>SUMIFS('Oct Receipts Data'!E:E,'Oct Receipts Data'!$B:$B,$B120)+SUMIFS('Oct Receipts Data'!E:E,'Oct Receipts Data'!$B:$B,$A120)</f>
        <v>0</v>
      </c>
      <c r="J120" s="88">
        <f>SUMIFS('Oct Receipts Data'!F:F,'Oct Receipts Data'!$B:$B,$B120)+SUMIFS('Oct Receipts Data'!F:F,'Oct Receipts Data'!$B:$B,$A120)</f>
        <v>0</v>
      </c>
      <c r="K120" s="88">
        <f>SUMIFS('Oct Receipts Data'!G:G,'Oct Receipts Data'!$B:$B,$B120)+SUMIFS('Oct Receipts Data'!G:G,'Oct Receipts Data'!$B:$B,$A120)</f>
        <v>0</v>
      </c>
      <c r="L120" s="88">
        <f>SUMIFS('Oct Receipts Data'!H:H,'Oct Receipts Data'!$B:$B,$B120)+SUMIFS('Oct Receipts Data'!H:H,'Oct Receipts Data'!$B:$B,$A120)</f>
        <v>0</v>
      </c>
      <c r="M120" s="88">
        <f>SUMIFS('Oct Receipts Data'!I:I,'Oct Receipts Data'!$B:$B,$B120)+SUMIFS('Oct Receipts Data'!I:I,'Oct Receipts Data'!$B:$B,$A120)</f>
        <v>0</v>
      </c>
      <c r="N120" s="88">
        <f>SUMIFS('Oct Receipts Data'!J:J,'Oct Receipts Data'!$B:$B,$B120)+SUMIFS('Oct Receipts Data'!J:J,'Oct Receipts Data'!$B:$B,$A120)</f>
        <v>43908.480000000003</v>
      </c>
      <c r="O120" s="88">
        <f>SUMIFS('Oct Receipts Data'!K:K,'Oct Receipts Data'!$B:$B,$B120)+SUMIFS('Oct Receipts Data'!K:K,'Oct Receipts Data'!$B:$B,$A120)</f>
        <v>30612.12</v>
      </c>
      <c r="P120" s="88">
        <f>SUMIFS('Oct Receipts Data'!L:L,'Oct Receipts Data'!$B:$B,$B120)+SUMIFS('Oct Receipts Data'!L:L,'Oct Receipts Data'!$B:$B,$A120)</f>
        <v>0</v>
      </c>
      <c r="Q120" s="88">
        <f>SUMIFS('Oct Receipts Data'!M:M,'Oct Receipts Data'!$B:$B,$B120)+SUMIFS('Oct Receipts Data'!M:M,'Oct Receipts Data'!$B:$B,$A120)</f>
        <v>0</v>
      </c>
      <c r="R120" s="88">
        <f>SUMIFS('Oct Receipts Data'!N:N,'Oct Receipts Data'!$B:$B,$B120)+SUMIFS('Oct Receipts Data'!N:N,'Oct Receipts Data'!$B:$B,$A120)</f>
        <v>0</v>
      </c>
      <c r="S120" s="88">
        <f>SUMIFS('Oct Receipts Data'!O:O,'Oct Receipts Data'!$B:$B,$B120)+SUMIFS('Oct Receipts Data'!O:O,'Oct Receipts Data'!$B:$B,$A120)</f>
        <v>21.38</v>
      </c>
      <c r="T120" s="88">
        <f>SUMIFS('Oct Receipts Data'!P:P,'Oct Receipts Data'!$B:$B,$B120)+SUMIFS('Oct Receipts Data'!P:P,'Oct Receipts Data'!$B:$B,$A120)</f>
        <v>0</v>
      </c>
      <c r="U120" s="88">
        <f>SUMIFS('Oct Receipts Data'!Q:Q,'Oct Receipts Data'!$B:$B,$B120)+SUMIFS('Oct Receipts Data'!Q:Q,'Oct Receipts Data'!$B:$B,$A120)</f>
        <v>2982</v>
      </c>
      <c r="V120" s="88">
        <f>SUMIFS('Oct Receipts Data'!R:R,'Oct Receipts Data'!$B:$B,$B120)+SUMIFS('Oct Receipts Data'!R:R,'Oct Receipts Data'!$B:$B,$A120)</f>
        <v>39679.089999999997</v>
      </c>
      <c r="W120" s="88">
        <f>SUMIFS('Oct Receipts Data'!S:S,'Oct Receipts Data'!$B:$B,$B120)+SUMIFS('Oct Receipts Data'!S:S,'Oct Receipts Data'!$B:$B,$A120)</f>
        <v>0</v>
      </c>
      <c r="X120" s="88">
        <f>SUMIFS('Oct Receipts Data'!T:T,'Oct Receipts Data'!$B:$B,$B120)+SUMIFS('Oct Receipts Data'!T:T,'Oct Receipts Data'!$B:$B,$A120)</f>
        <v>0</v>
      </c>
      <c r="Y120" s="88">
        <f>SUMIFS('Oct Receipts Data'!U:U,'Oct Receipts Data'!$B:$B,$B120)+SUMIFS('Oct Receipts Data'!U:U,'Oct Receipts Data'!$B:$B,$A120)</f>
        <v>362.88</v>
      </c>
      <c r="Z120" s="88">
        <f>SUMIFS('Oct Receipts Data'!V:V,'Oct Receipts Data'!$B:$B,$B120)+SUMIFS('Oct Receipts Data'!V:V,'Oct Receipts Data'!$B:$B,$A120)</f>
        <v>0</v>
      </c>
      <c r="AA120" s="88">
        <f>SUMIFS('Oct Receipts Data'!W:W,'Oct Receipts Data'!$B:$B,$B120)+SUMIFS('Oct Receipts Data'!W:W,'Oct Receipts Data'!$B:$B,$A120)</f>
        <v>0</v>
      </c>
      <c r="AB120" s="88">
        <f>SUMIFS('Oct Receipts Data'!X:X,'Oct Receipts Data'!$B:$B,$B120)+SUMIFS('Oct Receipts Data'!X:X,'Oct Receipts Data'!$B:$B,$A120)</f>
        <v>33431.4</v>
      </c>
      <c r="AC120" s="88">
        <f>SUMIFS('Oct Receipts Data'!Y:Y,'Oct Receipts Data'!$B:$B,$B120)+SUMIFS('Oct Receipts Data'!Y:Y,'Oct Receipts Data'!$B:$B,$A120)</f>
        <v>432.48</v>
      </c>
      <c r="AD120" s="88">
        <f>SUMIFS('Oct Receipts Data'!Z:Z,'Oct Receipts Data'!$B:$B,$B120)+SUMIFS('Oct Receipts Data'!Z:Z,'Oct Receipts Data'!$B:$B,$A120)</f>
        <v>0</v>
      </c>
      <c r="AE120" s="88">
        <f>SUMIFS('Oct Receipts Data'!AA:AA,'Oct Receipts Data'!$B:$B,$B120)+SUMIFS('Oct Receipts Data'!AA:AA,'Oct Receipts Data'!$B:$B,$A120)</f>
        <v>0</v>
      </c>
      <c r="AF120" s="88">
        <f>SUMIFS('Oct Receipts Data'!AB:AB,'Oct Receipts Data'!$B:$B,$B120)+SUMIFS('Oct Receipts Data'!AB:AB,'Oct Receipts Data'!$B:$B,$A120)</f>
        <v>0</v>
      </c>
      <c r="AG120" s="88">
        <f>SUMIFS('Oct Receipts Data'!AC:AC,'Oct Receipts Data'!$B:$B,$B120)+SUMIFS('Oct Receipts Data'!AC:AC,'Oct Receipts Data'!$B:$B,$A120)</f>
        <v>0</v>
      </c>
      <c r="AH120" s="88">
        <f>SUMIFS('Oct Receipts Data'!AD:AD,'Oct Receipts Data'!$B:$B,$B120)+SUMIFS('Oct Receipts Data'!AD:AD,'Oct Receipts Data'!$B:$B,$A120)</f>
        <v>447.12</v>
      </c>
      <c r="AI120" s="88">
        <f>SUMIFS('Oct Receipts Data'!AE:AE,'Oct Receipts Data'!$B:$B,$B120)+SUMIFS('Oct Receipts Data'!AE:AE,'Oct Receipts Data'!$B:$B,$A120)</f>
        <v>0</v>
      </c>
      <c r="AJ120" s="88">
        <f>SUMIFS('Oct Receipts Data'!AF:AF,'Oct Receipts Data'!$B:$B,$B120)+SUMIFS('Oct Receipts Data'!AF:AF,'Oct Receipts Data'!$B:$B,$A120)</f>
        <v>0</v>
      </c>
      <c r="AK120" s="88">
        <f>SUMIFS('Oct Receipts Data'!AG:AG,'Oct Receipts Data'!$B:$B,$B120)+SUMIFS('Oct Receipts Data'!AG:AG,'Oct Receipts Data'!$B:$B,$A120)</f>
        <v>41457.72</v>
      </c>
    </row>
    <row r="121" spans="1:37" ht="13.8" outlineLevel="1">
      <c r="A121" s="86"/>
      <c r="B121" s="130" t="s">
        <v>781</v>
      </c>
      <c r="C121" s="88">
        <v>176846</v>
      </c>
      <c r="D121" s="80">
        <f>SUMIFS('PMT Terms'!C:C,'PMT Terms'!B:B,B121)</f>
        <v>60</v>
      </c>
      <c r="E121" s="89">
        <f t="shared" si="8"/>
        <v>1.305999400608439</v>
      </c>
      <c r="F121" s="84">
        <f t="shared" si="10"/>
        <v>230960.77</v>
      </c>
      <c r="G121" s="88">
        <f>SUMIFS('Oct Receipts Data'!C:C,'Oct Receipts Data'!$B:$B,$B121)+SUMIFS('Oct Receipts Data'!C:C,'Oct Receipts Data'!$B:$B,$A121)</f>
        <v>49851.6</v>
      </c>
      <c r="H121" s="88">
        <f>SUMIFS('Oct Receipts Data'!D:D,'Oct Receipts Data'!$B:$B,$B121)+SUMIFS('Oct Receipts Data'!D:D,'Oct Receipts Data'!$B:$B,$A121)</f>
        <v>22841.88</v>
      </c>
      <c r="I121" s="88">
        <f>SUMIFS('Oct Receipts Data'!E:E,'Oct Receipts Data'!$B:$B,$B121)+SUMIFS('Oct Receipts Data'!E:E,'Oct Receipts Data'!$B:$B,$A121)</f>
        <v>0</v>
      </c>
      <c r="J121" s="88">
        <f>SUMIFS('Oct Receipts Data'!F:F,'Oct Receipts Data'!$B:$B,$B121)+SUMIFS('Oct Receipts Data'!F:F,'Oct Receipts Data'!$B:$B,$A121)</f>
        <v>0</v>
      </c>
      <c r="K121" s="88">
        <f>SUMIFS('Oct Receipts Data'!G:G,'Oct Receipts Data'!$B:$B,$B121)+SUMIFS('Oct Receipts Data'!G:G,'Oct Receipts Data'!$B:$B,$A121)</f>
        <v>0</v>
      </c>
      <c r="L121" s="88">
        <f>SUMIFS('Oct Receipts Data'!H:H,'Oct Receipts Data'!$B:$B,$B121)+SUMIFS('Oct Receipts Data'!H:H,'Oct Receipts Data'!$B:$B,$A121)</f>
        <v>1938.72</v>
      </c>
      <c r="M121" s="88">
        <f>SUMIFS('Oct Receipts Data'!I:I,'Oct Receipts Data'!$B:$B,$B121)+SUMIFS('Oct Receipts Data'!I:I,'Oct Receipts Data'!$B:$B,$A121)</f>
        <v>0</v>
      </c>
      <c r="N121" s="88">
        <f>SUMIFS('Oct Receipts Data'!J:J,'Oct Receipts Data'!$B:$B,$B121)+SUMIFS('Oct Receipts Data'!J:J,'Oct Receipts Data'!$B:$B,$A121)</f>
        <v>332.88</v>
      </c>
      <c r="O121" s="88">
        <f>SUMIFS('Oct Receipts Data'!K:K,'Oct Receipts Data'!$B:$B,$B121)+SUMIFS('Oct Receipts Data'!K:K,'Oct Receipts Data'!$B:$B,$A121)</f>
        <v>0</v>
      </c>
      <c r="P121" s="88">
        <f>SUMIFS('Oct Receipts Data'!L:L,'Oct Receipts Data'!$B:$B,$B121)+SUMIFS('Oct Receipts Data'!L:L,'Oct Receipts Data'!$B:$B,$A121)</f>
        <v>0</v>
      </c>
      <c r="Q121" s="88">
        <f>SUMIFS('Oct Receipts Data'!M:M,'Oct Receipts Data'!$B:$B,$B121)+SUMIFS('Oct Receipts Data'!M:M,'Oct Receipts Data'!$B:$B,$A121)</f>
        <v>0</v>
      </c>
      <c r="R121" s="88">
        <f>SUMIFS('Oct Receipts Data'!N:N,'Oct Receipts Data'!$B:$B,$B121)+SUMIFS('Oct Receipts Data'!N:N,'Oct Receipts Data'!$B:$B,$A121)</f>
        <v>0</v>
      </c>
      <c r="S121" s="88">
        <f>SUMIFS('Oct Receipts Data'!O:O,'Oct Receipts Data'!$B:$B,$B121)+SUMIFS('Oct Receipts Data'!O:O,'Oct Receipts Data'!$B:$B,$A121)</f>
        <v>0</v>
      </c>
      <c r="T121" s="88">
        <f>SUMIFS('Oct Receipts Data'!P:P,'Oct Receipts Data'!$B:$B,$B121)+SUMIFS('Oct Receipts Data'!P:P,'Oct Receipts Data'!$B:$B,$A121)</f>
        <v>0</v>
      </c>
      <c r="U121" s="88">
        <f>SUMIFS('Oct Receipts Data'!Q:Q,'Oct Receipts Data'!$B:$B,$B121)+SUMIFS('Oct Receipts Data'!Q:Q,'Oct Receipts Data'!$B:$B,$A121)</f>
        <v>2060.4</v>
      </c>
      <c r="V121" s="88">
        <f>SUMIFS('Oct Receipts Data'!R:R,'Oct Receipts Data'!$B:$B,$B121)+SUMIFS('Oct Receipts Data'!R:R,'Oct Receipts Data'!$B:$B,$A121)</f>
        <v>0</v>
      </c>
      <c r="W121" s="88">
        <f>SUMIFS('Oct Receipts Data'!S:S,'Oct Receipts Data'!$B:$B,$B121)+SUMIFS('Oct Receipts Data'!S:S,'Oct Receipts Data'!$B:$B,$A121)</f>
        <v>60885.04</v>
      </c>
      <c r="X121" s="88">
        <f>SUMIFS('Oct Receipts Data'!T:T,'Oct Receipts Data'!$B:$B,$B121)+SUMIFS('Oct Receipts Data'!T:T,'Oct Receipts Data'!$B:$B,$A121)</f>
        <v>46323.12</v>
      </c>
      <c r="Y121" s="88">
        <f>SUMIFS('Oct Receipts Data'!U:U,'Oct Receipts Data'!$B:$B,$B121)+SUMIFS('Oct Receipts Data'!U:U,'Oct Receipts Data'!$B:$B,$A121)</f>
        <v>553.91999999999996</v>
      </c>
      <c r="Z121" s="88">
        <f>SUMIFS('Oct Receipts Data'!V:V,'Oct Receipts Data'!$B:$B,$B121)+SUMIFS('Oct Receipts Data'!V:V,'Oct Receipts Data'!$B:$B,$A121)</f>
        <v>0</v>
      </c>
      <c r="AA121" s="88">
        <f>SUMIFS('Oct Receipts Data'!W:W,'Oct Receipts Data'!$B:$B,$B121)+SUMIFS('Oct Receipts Data'!W:W,'Oct Receipts Data'!$B:$B,$A121)</f>
        <v>46.16</v>
      </c>
      <c r="AB121" s="88">
        <f>SUMIFS('Oct Receipts Data'!X:X,'Oct Receipts Data'!$B:$B,$B121)+SUMIFS('Oct Receipts Data'!X:X,'Oct Receipts Data'!$B:$B,$A121)</f>
        <v>22965.49</v>
      </c>
      <c r="AC121" s="88">
        <f>SUMIFS('Oct Receipts Data'!Y:Y,'Oct Receipts Data'!$B:$B,$B121)+SUMIFS('Oct Receipts Data'!Y:Y,'Oct Receipts Data'!$B:$B,$A121)</f>
        <v>0</v>
      </c>
      <c r="AD121" s="88">
        <f>SUMIFS('Oct Receipts Data'!Z:Z,'Oct Receipts Data'!$B:$B,$B121)+SUMIFS('Oct Receipts Data'!Z:Z,'Oct Receipts Data'!$B:$B,$A121)</f>
        <v>685.08</v>
      </c>
      <c r="AE121" s="88">
        <f>SUMIFS('Oct Receipts Data'!AA:AA,'Oct Receipts Data'!$B:$B,$B121)+SUMIFS('Oct Receipts Data'!AA:AA,'Oct Receipts Data'!$B:$B,$A121)</f>
        <v>46.16</v>
      </c>
      <c r="AF121" s="88">
        <f>SUMIFS('Oct Receipts Data'!AB:AB,'Oct Receipts Data'!$B:$B,$B121)+SUMIFS('Oct Receipts Data'!AB:AB,'Oct Receipts Data'!$B:$B,$A121)</f>
        <v>0</v>
      </c>
      <c r="AG121" s="88">
        <f>SUMIFS('Oct Receipts Data'!AC:AC,'Oct Receipts Data'!$B:$B,$B121)+SUMIFS('Oct Receipts Data'!AC:AC,'Oct Receipts Data'!$B:$B,$A121)</f>
        <v>0</v>
      </c>
      <c r="AH121" s="88">
        <f>SUMIFS('Oct Receipts Data'!AD:AD,'Oct Receipts Data'!$B:$B,$B121)+SUMIFS('Oct Receipts Data'!AD:AD,'Oct Receipts Data'!$B:$B,$A121)</f>
        <v>0</v>
      </c>
      <c r="AI121" s="88">
        <f>SUMIFS('Oct Receipts Data'!AE:AE,'Oct Receipts Data'!$B:$B,$B121)+SUMIFS('Oct Receipts Data'!AE:AE,'Oct Receipts Data'!$B:$B,$A121)</f>
        <v>21922.560000000001</v>
      </c>
      <c r="AJ121" s="88">
        <f>SUMIFS('Oct Receipts Data'!AF:AF,'Oct Receipts Data'!$B:$B,$B121)+SUMIFS('Oct Receipts Data'!AF:AF,'Oct Receipts Data'!$B:$B,$A121)</f>
        <v>0</v>
      </c>
      <c r="AK121" s="88">
        <f>SUMIFS('Oct Receipts Data'!AG:AG,'Oct Receipts Data'!$B:$B,$B121)+SUMIFS('Oct Receipts Data'!AG:AG,'Oct Receipts Data'!$B:$B,$A121)</f>
        <v>507.76</v>
      </c>
    </row>
    <row r="122" spans="1:37" ht="13.8" outlineLevel="1">
      <c r="A122" s="86"/>
      <c r="B122" s="130" t="s">
        <v>545</v>
      </c>
      <c r="C122" s="88">
        <v>207903</v>
      </c>
      <c r="D122" s="80">
        <f>SUMIFS('PMT Terms'!C:C,'PMT Terms'!B:B,B122)</f>
        <v>60</v>
      </c>
      <c r="E122" s="89">
        <f t="shared" si="8"/>
        <v>1.1067060600376133</v>
      </c>
      <c r="F122" s="84">
        <f t="shared" si="10"/>
        <v>230087.50999999992</v>
      </c>
      <c r="G122" s="88">
        <f>SUMIFS('Oct Receipts Data'!C:C,'Oct Receipts Data'!$B:$B,$B122)+SUMIFS('Oct Receipts Data'!C:C,'Oct Receipts Data'!$B:$B,$A122)</f>
        <v>0</v>
      </c>
      <c r="H122" s="88">
        <f>SUMIFS('Oct Receipts Data'!D:D,'Oct Receipts Data'!$B:$B,$B122)+SUMIFS('Oct Receipts Data'!D:D,'Oct Receipts Data'!$B:$B,$A122)</f>
        <v>3202.17</v>
      </c>
      <c r="I122" s="88">
        <f>SUMIFS('Oct Receipts Data'!E:E,'Oct Receipts Data'!$B:$B,$B122)+SUMIFS('Oct Receipts Data'!E:E,'Oct Receipts Data'!$B:$B,$A122)</f>
        <v>29353.34</v>
      </c>
      <c r="J122" s="88">
        <f>SUMIFS('Oct Receipts Data'!F:F,'Oct Receipts Data'!$B:$B,$B122)+SUMIFS('Oct Receipts Data'!F:F,'Oct Receipts Data'!$B:$B,$A122)</f>
        <v>102.8</v>
      </c>
      <c r="K122" s="88">
        <f>SUMIFS('Oct Receipts Data'!G:G,'Oct Receipts Data'!$B:$B,$B122)+SUMIFS('Oct Receipts Data'!G:G,'Oct Receipts Data'!$B:$B,$A122)</f>
        <v>0</v>
      </c>
      <c r="L122" s="88">
        <f>SUMIFS('Oct Receipts Data'!H:H,'Oct Receipts Data'!$B:$B,$B122)+SUMIFS('Oct Receipts Data'!H:H,'Oct Receipts Data'!$B:$B,$A122)</f>
        <v>4867.5600000000004</v>
      </c>
      <c r="M122" s="88">
        <f>SUMIFS('Oct Receipts Data'!I:I,'Oct Receipts Data'!$B:$B,$B122)+SUMIFS('Oct Receipts Data'!I:I,'Oct Receipts Data'!$B:$B,$A122)</f>
        <v>18714.14</v>
      </c>
      <c r="N122" s="88">
        <f>SUMIFS('Oct Receipts Data'!J:J,'Oct Receipts Data'!$B:$B,$B122)+SUMIFS('Oct Receipts Data'!J:J,'Oct Receipts Data'!$B:$B,$A122)</f>
        <v>0</v>
      </c>
      <c r="O122" s="88">
        <f>SUMIFS('Oct Receipts Data'!K:K,'Oct Receipts Data'!$B:$B,$B122)+SUMIFS('Oct Receipts Data'!K:K,'Oct Receipts Data'!$B:$B,$A122)</f>
        <v>0</v>
      </c>
      <c r="P122" s="88">
        <f>SUMIFS('Oct Receipts Data'!L:L,'Oct Receipts Data'!$B:$B,$B122)+SUMIFS('Oct Receipts Data'!L:L,'Oct Receipts Data'!$B:$B,$A122)</f>
        <v>0</v>
      </c>
      <c r="Q122" s="88">
        <f>SUMIFS('Oct Receipts Data'!M:M,'Oct Receipts Data'!$B:$B,$B122)+SUMIFS('Oct Receipts Data'!M:M,'Oct Receipts Data'!$B:$B,$A122)</f>
        <v>0</v>
      </c>
      <c r="R122" s="88">
        <f>SUMIFS('Oct Receipts Data'!N:N,'Oct Receipts Data'!$B:$B,$B122)+SUMIFS('Oct Receipts Data'!N:N,'Oct Receipts Data'!$B:$B,$A122)</f>
        <v>0</v>
      </c>
      <c r="S122" s="88">
        <f>SUMIFS('Oct Receipts Data'!O:O,'Oct Receipts Data'!$B:$B,$B122)+SUMIFS('Oct Receipts Data'!O:O,'Oct Receipts Data'!$B:$B,$A122)</f>
        <v>26434.9</v>
      </c>
      <c r="T122" s="88">
        <f>SUMIFS('Oct Receipts Data'!P:P,'Oct Receipts Data'!$B:$B,$B122)+SUMIFS('Oct Receipts Data'!P:P,'Oct Receipts Data'!$B:$B,$A122)</f>
        <v>19883.89</v>
      </c>
      <c r="U122" s="88">
        <f>SUMIFS('Oct Receipts Data'!Q:Q,'Oct Receipts Data'!$B:$B,$B122)+SUMIFS('Oct Receipts Data'!Q:Q,'Oct Receipts Data'!$B:$B,$A122)</f>
        <v>0</v>
      </c>
      <c r="V122" s="88">
        <f>SUMIFS('Oct Receipts Data'!R:R,'Oct Receipts Data'!$B:$B,$B122)+SUMIFS('Oct Receipts Data'!R:R,'Oct Receipts Data'!$B:$B,$A122)</f>
        <v>19153.54</v>
      </c>
      <c r="W122" s="88">
        <f>SUMIFS('Oct Receipts Data'!S:S,'Oct Receipts Data'!$B:$B,$B122)+SUMIFS('Oct Receipts Data'!S:S,'Oct Receipts Data'!$B:$B,$A122)</f>
        <v>11222.37</v>
      </c>
      <c r="X122" s="88">
        <f>SUMIFS('Oct Receipts Data'!T:T,'Oct Receipts Data'!$B:$B,$B122)+SUMIFS('Oct Receipts Data'!T:T,'Oct Receipts Data'!$B:$B,$A122)</f>
        <v>504.71</v>
      </c>
      <c r="Y122" s="88">
        <f>SUMIFS('Oct Receipts Data'!U:U,'Oct Receipts Data'!$B:$B,$B122)+SUMIFS('Oct Receipts Data'!U:U,'Oct Receipts Data'!$B:$B,$A122)</f>
        <v>0</v>
      </c>
      <c r="Z122" s="88">
        <f>SUMIFS('Oct Receipts Data'!V:V,'Oct Receipts Data'!$B:$B,$B122)+SUMIFS('Oct Receipts Data'!V:V,'Oct Receipts Data'!$B:$B,$A122)</f>
        <v>0</v>
      </c>
      <c r="AA122" s="88">
        <f>SUMIFS('Oct Receipts Data'!W:W,'Oct Receipts Data'!$B:$B,$B122)+SUMIFS('Oct Receipts Data'!W:W,'Oct Receipts Data'!$B:$B,$A122)</f>
        <v>80.06</v>
      </c>
      <c r="AB122" s="88">
        <f>SUMIFS('Oct Receipts Data'!X:X,'Oct Receipts Data'!$B:$B,$B122)+SUMIFS('Oct Receipts Data'!X:X,'Oct Receipts Data'!$B:$B,$A122)</f>
        <v>17093.77</v>
      </c>
      <c r="AC122" s="88">
        <f>SUMIFS('Oct Receipts Data'!Y:Y,'Oct Receipts Data'!$B:$B,$B122)+SUMIFS('Oct Receipts Data'!Y:Y,'Oct Receipts Data'!$B:$B,$A122)</f>
        <v>30448.880000000001</v>
      </c>
      <c r="AD122" s="88">
        <f>SUMIFS('Oct Receipts Data'!Z:Z,'Oct Receipts Data'!$B:$B,$B122)+SUMIFS('Oct Receipts Data'!Z:Z,'Oct Receipts Data'!$B:$B,$A122)</f>
        <v>0</v>
      </c>
      <c r="AE122" s="88">
        <f>SUMIFS('Oct Receipts Data'!AA:AA,'Oct Receipts Data'!$B:$B,$B122)+SUMIFS('Oct Receipts Data'!AA:AA,'Oct Receipts Data'!$B:$B,$A122)</f>
        <v>0</v>
      </c>
      <c r="AF122" s="88">
        <f>SUMIFS('Oct Receipts Data'!AB:AB,'Oct Receipts Data'!$B:$B,$B122)+SUMIFS('Oct Receipts Data'!AB:AB,'Oct Receipts Data'!$B:$B,$A122)</f>
        <v>0</v>
      </c>
      <c r="AG122" s="88">
        <f>SUMIFS('Oct Receipts Data'!AC:AC,'Oct Receipts Data'!$B:$B,$B122)+SUMIFS('Oct Receipts Data'!AC:AC,'Oct Receipts Data'!$B:$B,$A122)</f>
        <v>1350.83</v>
      </c>
      <c r="AH122" s="88">
        <f>SUMIFS('Oct Receipts Data'!AD:AD,'Oct Receipts Data'!$B:$B,$B122)+SUMIFS('Oct Receipts Data'!AD:AD,'Oct Receipts Data'!$B:$B,$A122)</f>
        <v>346.96</v>
      </c>
      <c r="AI122" s="88">
        <f>SUMIFS('Oct Receipts Data'!AE:AE,'Oct Receipts Data'!$B:$B,$B122)+SUMIFS('Oct Receipts Data'!AE:AE,'Oct Receipts Data'!$B:$B,$A122)</f>
        <v>14284.89</v>
      </c>
      <c r="AJ122" s="88">
        <f>SUMIFS('Oct Receipts Data'!AF:AF,'Oct Receipts Data'!$B:$B,$B122)+SUMIFS('Oct Receipts Data'!AF:AF,'Oct Receipts Data'!$B:$B,$A122)</f>
        <v>27265.9</v>
      </c>
      <c r="AK122" s="88">
        <f>SUMIFS('Oct Receipts Data'!AG:AG,'Oct Receipts Data'!$B:$B,$B122)+SUMIFS('Oct Receipts Data'!AG:AG,'Oct Receipts Data'!$B:$B,$A122)</f>
        <v>5776.8</v>
      </c>
    </row>
    <row r="123" spans="1:37" ht="13.8" outlineLevel="1">
      <c r="A123" s="86"/>
      <c r="B123" s="130" t="s">
        <v>95</v>
      </c>
      <c r="C123" s="88">
        <v>69989</v>
      </c>
      <c r="D123" s="80">
        <f>SUMIFS('PMT Terms'!C:C,'PMT Terms'!B:B,B123)</f>
        <v>30</v>
      </c>
      <c r="E123" s="89">
        <f t="shared" si="8"/>
        <v>3.2204603580562652</v>
      </c>
      <c r="F123" s="84">
        <f t="shared" si="10"/>
        <v>225396.79999999996</v>
      </c>
      <c r="G123" s="88">
        <f>SUMIFS('Oct Receipts Data'!C:C,'Oct Receipts Data'!$B:$B,$B123)+SUMIFS('Oct Receipts Data'!C:C,'Oct Receipts Data'!$B:$B,$A123)</f>
        <v>0</v>
      </c>
      <c r="H123" s="88">
        <f>SUMIFS('Oct Receipts Data'!D:D,'Oct Receipts Data'!$B:$B,$B123)+SUMIFS('Oct Receipts Data'!D:D,'Oct Receipts Data'!$B:$B,$A123)</f>
        <v>51382.28</v>
      </c>
      <c r="I123" s="88">
        <f>SUMIFS('Oct Receipts Data'!E:E,'Oct Receipts Data'!$B:$B,$B123)+SUMIFS('Oct Receipts Data'!E:E,'Oct Receipts Data'!$B:$B,$A123)</f>
        <v>3976.8</v>
      </c>
      <c r="J123" s="88">
        <f>SUMIFS('Oct Receipts Data'!F:F,'Oct Receipts Data'!$B:$B,$B123)+SUMIFS('Oct Receipts Data'!F:F,'Oct Receipts Data'!$B:$B,$A123)</f>
        <v>8.48</v>
      </c>
      <c r="K123" s="88">
        <f>SUMIFS('Oct Receipts Data'!G:G,'Oct Receipts Data'!$B:$B,$B123)+SUMIFS('Oct Receipts Data'!G:G,'Oct Receipts Data'!$B:$B,$A123)</f>
        <v>0</v>
      </c>
      <c r="L123" s="88">
        <f>SUMIFS('Oct Receipts Data'!H:H,'Oct Receipts Data'!$B:$B,$B123)+SUMIFS('Oct Receipts Data'!H:H,'Oct Receipts Data'!$B:$B,$A123)</f>
        <v>7167.9</v>
      </c>
      <c r="M123" s="88">
        <f>SUMIFS('Oct Receipts Data'!I:I,'Oct Receipts Data'!$B:$B,$B123)+SUMIFS('Oct Receipts Data'!I:I,'Oct Receipts Data'!$B:$B,$A123)</f>
        <v>13320.52</v>
      </c>
      <c r="N123" s="88">
        <f>SUMIFS('Oct Receipts Data'!J:J,'Oct Receipts Data'!$B:$B,$B123)+SUMIFS('Oct Receipts Data'!J:J,'Oct Receipts Data'!$B:$B,$A123)</f>
        <v>3541.52</v>
      </c>
      <c r="O123" s="88">
        <f>SUMIFS('Oct Receipts Data'!K:K,'Oct Receipts Data'!$B:$B,$B123)+SUMIFS('Oct Receipts Data'!K:K,'Oct Receipts Data'!$B:$B,$A123)</f>
        <v>6827.09</v>
      </c>
      <c r="P123" s="88">
        <f>SUMIFS('Oct Receipts Data'!L:L,'Oct Receipts Data'!$B:$B,$B123)+SUMIFS('Oct Receipts Data'!L:L,'Oct Receipts Data'!$B:$B,$A123)</f>
        <v>34.729999999999997</v>
      </c>
      <c r="Q123" s="88">
        <f>SUMIFS('Oct Receipts Data'!M:M,'Oct Receipts Data'!$B:$B,$B123)+SUMIFS('Oct Receipts Data'!M:M,'Oct Receipts Data'!$B:$B,$A123)</f>
        <v>0</v>
      </c>
      <c r="R123" s="88">
        <f>SUMIFS('Oct Receipts Data'!N:N,'Oct Receipts Data'!$B:$B,$B123)+SUMIFS('Oct Receipts Data'!N:N,'Oct Receipts Data'!$B:$B,$A123)</f>
        <v>0</v>
      </c>
      <c r="S123" s="88">
        <f>SUMIFS('Oct Receipts Data'!O:O,'Oct Receipts Data'!$B:$B,$B123)+SUMIFS('Oct Receipts Data'!O:O,'Oct Receipts Data'!$B:$B,$A123)</f>
        <v>0</v>
      </c>
      <c r="T123" s="88">
        <f>SUMIFS('Oct Receipts Data'!P:P,'Oct Receipts Data'!$B:$B,$B123)+SUMIFS('Oct Receipts Data'!P:P,'Oct Receipts Data'!$B:$B,$A123)</f>
        <v>99.56</v>
      </c>
      <c r="U123" s="88">
        <f>SUMIFS('Oct Receipts Data'!Q:Q,'Oct Receipts Data'!$B:$B,$B123)+SUMIFS('Oct Receipts Data'!Q:Q,'Oct Receipts Data'!$B:$B,$A123)</f>
        <v>43850.26</v>
      </c>
      <c r="V123" s="88">
        <f>SUMIFS('Oct Receipts Data'!R:R,'Oct Receipts Data'!$B:$B,$B123)+SUMIFS('Oct Receipts Data'!R:R,'Oct Receipts Data'!$B:$B,$A123)</f>
        <v>6680.82</v>
      </c>
      <c r="W123" s="88">
        <f>SUMIFS('Oct Receipts Data'!S:S,'Oct Receipts Data'!$B:$B,$B123)+SUMIFS('Oct Receipts Data'!S:S,'Oct Receipts Data'!$B:$B,$A123)</f>
        <v>76</v>
      </c>
      <c r="X123" s="88">
        <f>SUMIFS('Oct Receipts Data'!T:T,'Oct Receipts Data'!$B:$B,$B123)+SUMIFS('Oct Receipts Data'!T:T,'Oct Receipts Data'!$B:$B,$A123)</f>
        <v>33857.15</v>
      </c>
      <c r="Y123" s="88">
        <f>SUMIFS('Oct Receipts Data'!U:U,'Oct Receipts Data'!$B:$B,$B123)+SUMIFS('Oct Receipts Data'!U:U,'Oct Receipts Data'!$B:$B,$A123)</f>
        <v>776.3</v>
      </c>
      <c r="Z123" s="88">
        <f>SUMIFS('Oct Receipts Data'!V:V,'Oct Receipts Data'!$B:$B,$B123)+SUMIFS('Oct Receipts Data'!V:V,'Oct Receipts Data'!$B:$B,$A123)</f>
        <v>0</v>
      </c>
      <c r="AA123" s="88">
        <f>SUMIFS('Oct Receipts Data'!W:W,'Oct Receipts Data'!$B:$B,$B123)+SUMIFS('Oct Receipts Data'!W:W,'Oct Receipts Data'!$B:$B,$A123)</f>
        <v>0</v>
      </c>
      <c r="AB123" s="88">
        <f>SUMIFS('Oct Receipts Data'!X:X,'Oct Receipts Data'!$B:$B,$B123)+SUMIFS('Oct Receipts Data'!X:X,'Oct Receipts Data'!$B:$B,$A123)</f>
        <v>121.8</v>
      </c>
      <c r="AC123" s="88">
        <f>SUMIFS('Oct Receipts Data'!Y:Y,'Oct Receipts Data'!$B:$B,$B123)+SUMIFS('Oct Receipts Data'!Y:Y,'Oct Receipts Data'!$B:$B,$A123)</f>
        <v>159.18</v>
      </c>
      <c r="AD123" s="88">
        <f>SUMIFS('Oct Receipts Data'!Z:Z,'Oct Receipts Data'!$B:$B,$B123)+SUMIFS('Oct Receipts Data'!Z:Z,'Oct Receipts Data'!$B:$B,$A123)</f>
        <v>0</v>
      </c>
      <c r="AE123" s="88">
        <f>SUMIFS('Oct Receipts Data'!AA:AA,'Oct Receipts Data'!$B:$B,$B123)+SUMIFS('Oct Receipts Data'!AA:AA,'Oct Receipts Data'!$B:$B,$A123)</f>
        <v>0</v>
      </c>
      <c r="AF123" s="88">
        <f>SUMIFS('Oct Receipts Data'!AB:AB,'Oct Receipts Data'!$B:$B,$B123)+SUMIFS('Oct Receipts Data'!AB:AB,'Oct Receipts Data'!$B:$B,$A123)</f>
        <v>13.83</v>
      </c>
      <c r="AG123" s="88">
        <f>SUMIFS('Oct Receipts Data'!AC:AC,'Oct Receipts Data'!$B:$B,$B123)+SUMIFS('Oct Receipts Data'!AC:AC,'Oct Receipts Data'!$B:$B,$A123)</f>
        <v>0</v>
      </c>
      <c r="AH123" s="88">
        <f>SUMIFS('Oct Receipts Data'!AD:AD,'Oct Receipts Data'!$B:$B,$B123)+SUMIFS('Oct Receipts Data'!AD:AD,'Oct Receipts Data'!$B:$B,$A123)</f>
        <v>0</v>
      </c>
      <c r="AI123" s="88">
        <f>SUMIFS('Oct Receipts Data'!AE:AE,'Oct Receipts Data'!$B:$B,$B123)+SUMIFS('Oct Receipts Data'!AE:AE,'Oct Receipts Data'!$B:$B,$A123)</f>
        <v>18.71</v>
      </c>
      <c r="AJ123" s="88">
        <f>SUMIFS('Oct Receipts Data'!AF:AF,'Oct Receipts Data'!$B:$B,$B123)+SUMIFS('Oct Receipts Data'!AF:AF,'Oct Receipts Data'!$B:$B,$A123)</f>
        <v>49500.57</v>
      </c>
      <c r="AK123" s="88">
        <f>SUMIFS('Oct Receipts Data'!AG:AG,'Oct Receipts Data'!$B:$B,$B123)+SUMIFS('Oct Receipts Data'!AG:AG,'Oct Receipts Data'!$B:$B,$A123)</f>
        <v>3983.3</v>
      </c>
    </row>
    <row r="124" spans="1:37" ht="13.8" outlineLevel="1">
      <c r="A124" s="86"/>
      <c r="B124" s="130" t="s">
        <v>104</v>
      </c>
      <c r="C124" s="88">
        <v>362880</v>
      </c>
      <c r="D124" s="80">
        <f>SUMIFS('PMT Terms'!C:C,'PMT Terms'!B:B,B124)</f>
        <v>70</v>
      </c>
      <c r="E124" s="89">
        <f t="shared" si="8"/>
        <v>0.61871996252204575</v>
      </c>
      <c r="F124" s="84">
        <f t="shared" si="10"/>
        <v>224521.09999999995</v>
      </c>
      <c r="G124" s="88">
        <f>SUMIFS('Oct Receipts Data'!C:C,'Oct Receipts Data'!$B:$B,$B124)+SUMIFS('Oct Receipts Data'!C:C,'Oct Receipts Data'!$B:$B,$A124)</f>
        <v>0</v>
      </c>
      <c r="H124" s="88">
        <f>SUMIFS('Oct Receipts Data'!D:D,'Oct Receipts Data'!$B:$B,$B124)+SUMIFS('Oct Receipts Data'!D:D,'Oct Receipts Data'!$B:$B,$A124)</f>
        <v>0</v>
      </c>
      <c r="I124" s="88">
        <f>SUMIFS('Oct Receipts Data'!E:E,'Oct Receipts Data'!$B:$B,$B124)+SUMIFS('Oct Receipts Data'!E:E,'Oct Receipts Data'!$B:$B,$A124)</f>
        <v>1077.9000000000001</v>
      </c>
      <c r="J124" s="88">
        <f>SUMIFS('Oct Receipts Data'!F:F,'Oct Receipts Data'!$B:$B,$B124)+SUMIFS('Oct Receipts Data'!F:F,'Oct Receipts Data'!$B:$B,$A124)</f>
        <v>38844.85</v>
      </c>
      <c r="K124" s="88">
        <f>SUMIFS('Oct Receipts Data'!G:G,'Oct Receipts Data'!$B:$B,$B124)+SUMIFS('Oct Receipts Data'!G:G,'Oct Receipts Data'!$B:$B,$A124)</f>
        <v>29.9</v>
      </c>
      <c r="L124" s="88">
        <f>SUMIFS('Oct Receipts Data'!H:H,'Oct Receipts Data'!$B:$B,$B124)+SUMIFS('Oct Receipts Data'!H:H,'Oct Receipts Data'!$B:$B,$A124)</f>
        <v>114.65</v>
      </c>
      <c r="M124" s="88">
        <f>SUMIFS('Oct Receipts Data'!I:I,'Oct Receipts Data'!$B:$B,$B124)+SUMIFS('Oct Receipts Data'!I:I,'Oct Receipts Data'!$B:$B,$A124)</f>
        <v>1342.2</v>
      </c>
      <c r="N124" s="88">
        <f>SUMIFS('Oct Receipts Data'!J:J,'Oct Receipts Data'!$B:$B,$B124)+SUMIFS('Oct Receipts Data'!J:J,'Oct Receipts Data'!$B:$B,$A124)</f>
        <v>565.20000000000005</v>
      </c>
      <c r="O124" s="88">
        <f>SUMIFS('Oct Receipts Data'!K:K,'Oct Receipts Data'!$B:$B,$B124)+SUMIFS('Oct Receipts Data'!K:K,'Oct Receipts Data'!$B:$B,$A124)</f>
        <v>852.15</v>
      </c>
      <c r="P124" s="88">
        <f>SUMIFS('Oct Receipts Data'!L:L,'Oct Receipts Data'!$B:$B,$B124)+SUMIFS('Oct Receipts Data'!L:L,'Oct Receipts Data'!$B:$B,$A124)</f>
        <v>0</v>
      </c>
      <c r="Q124" s="88">
        <f>SUMIFS('Oct Receipts Data'!M:M,'Oct Receipts Data'!$B:$B,$B124)+SUMIFS('Oct Receipts Data'!M:M,'Oct Receipts Data'!$B:$B,$A124)</f>
        <v>0</v>
      </c>
      <c r="R124" s="88">
        <f>SUMIFS('Oct Receipts Data'!N:N,'Oct Receipts Data'!$B:$B,$B124)+SUMIFS('Oct Receipts Data'!N:N,'Oct Receipts Data'!$B:$B,$A124)</f>
        <v>8319.2999999999993</v>
      </c>
      <c r="S124" s="88">
        <f>SUMIFS('Oct Receipts Data'!O:O,'Oct Receipts Data'!$B:$B,$B124)+SUMIFS('Oct Receipts Data'!O:O,'Oct Receipts Data'!$B:$B,$A124)</f>
        <v>36794.9</v>
      </c>
      <c r="T124" s="88">
        <f>SUMIFS('Oct Receipts Data'!P:P,'Oct Receipts Data'!$B:$B,$B124)+SUMIFS('Oct Receipts Data'!P:P,'Oct Receipts Data'!$B:$B,$A124)</f>
        <v>915.9</v>
      </c>
      <c r="U124" s="88">
        <f>SUMIFS('Oct Receipts Data'!Q:Q,'Oct Receipts Data'!$B:$B,$B124)+SUMIFS('Oct Receipts Data'!Q:Q,'Oct Receipts Data'!$B:$B,$A124)</f>
        <v>1075.8</v>
      </c>
      <c r="V124" s="88">
        <f>SUMIFS('Oct Receipts Data'!R:R,'Oct Receipts Data'!$B:$B,$B124)+SUMIFS('Oct Receipts Data'!R:R,'Oct Receipts Data'!$B:$B,$A124)</f>
        <v>1465.8</v>
      </c>
      <c r="W124" s="88">
        <f>SUMIFS('Oct Receipts Data'!S:S,'Oct Receipts Data'!$B:$B,$B124)+SUMIFS('Oct Receipts Data'!S:S,'Oct Receipts Data'!$B:$B,$A124)</f>
        <v>291.3</v>
      </c>
      <c r="X124" s="88">
        <f>SUMIFS('Oct Receipts Data'!T:T,'Oct Receipts Data'!$B:$B,$B124)+SUMIFS('Oct Receipts Data'!T:T,'Oct Receipts Data'!$B:$B,$A124)</f>
        <v>48147.1</v>
      </c>
      <c r="Y124" s="88">
        <f>SUMIFS('Oct Receipts Data'!U:U,'Oct Receipts Data'!$B:$B,$B124)+SUMIFS('Oct Receipts Data'!U:U,'Oct Receipts Data'!$B:$B,$A124)</f>
        <v>1465.8</v>
      </c>
      <c r="Z124" s="88">
        <f>SUMIFS('Oct Receipts Data'!V:V,'Oct Receipts Data'!$B:$B,$B124)+SUMIFS('Oct Receipts Data'!V:V,'Oct Receipts Data'!$B:$B,$A124)</f>
        <v>0</v>
      </c>
      <c r="AA124" s="88">
        <f>SUMIFS('Oct Receipts Data'!W:W,'Oct Receipts Data'!$B:$B,$B124)+SUMIFS('Oct Receipts Data'!W:W,'Oct Receipts Data'!$B:$B,$A124)</f>
        <v>0</v>
      </c>
      <c r="AB124" s="88">
        <f>SUMIFS('Oct Receipts Data'!X:X,'Oct Receipts Data'!$B:$B,$B124)+SUMIFS('Oct Receipts Data'!X:X,'Oct Receipts Data'!$B:$B,$A124)</f>
        <v>0</v>
      </c>
      <c r="AC124" s="88">
        <f>SUMIFS('Oct Receipts Data'!Y:Y,'Oct Receipts Data'!$B:$B,$B124)+SUMIFS('Oct Receipts Data'!Y:Y,'Oct Receipts Data'!$B:$B,$A124)</f>
        <v>506.7</v>
      </c>
      <c r="AD124" s="88">
        <f>SUMIFS('Oct Receipts Data'!Z:Z,'Oct Receipts Data'!$B:$B,$B124)+SUMIFS('Oct Receipts Data'!Z:Z,'Oct Receipts Data'!$B:$B,$A124)</f>
        <v>0</v>
      </c>
      <c r="AE124" s="88">
        <f>SUMIFS('Oct Receipts Data'!AA:AA,'Oct Receipts Data'!$B:$B,$B124)+SUMIFS('Oct Receipts Data'!AA:AA,'Oct Receipts Data'!$B:$B,$A124)</f>
        <v>322.8</v>
      </c>
      <c r="AF124" s="88">
        <f>SUMIFS('Oct Receipts Data'!AB:AB,'Oct Receipts Data'!$B:$B,$B124)+SUMIFS('Oct Receipts Data'!AB:AB,'Oct Receipts Data'!$B:$B,$A124)</f>
        <v>0</v>
      </c>
      <c r="AG124" s="88">
        <f>SUMIFS('Oct Receipts Data'!AC:AC,'Oct Receipts Data'!$B:$B,$B124)+SUMIFS('Oct Receipts Data'!AC:AC,'Oct Receipts Data'!$B:$B,$A124)</f>
        <v>729.6</v>
      </c>
      <c r="AH124" s="88">
        <f>SUMIFS('Oct Receipts Data'!AD:AD,'Oct Receipts Data'!$B:$B,$B124)+SUMIFS('Oct Receipts Data'!AD:AD,'Oct Receipts Data'!$B:$B,$A124)</f>
        <v>286.64999999999998</v>
      </c>
      <c r="AI124" s="88">
        <f>SUMIFS('Oct Receipts Data'!AE:AE,'Oct Receipts Data'!$B:$B,$B124)+SUMIFS('Oct Receipts Data'!AE:AE,'Oct Receipts Data'!$B:$B,$A124)</f>
        <v>35248.199999999997</v>
      </c>
      <c r="AJ124" s="88">
        <f>SUMIFS('Oct Receipts Data'!AF:AF,'Oct Receipts Data'!$B:$B,$B124)+SUMIFS('Oct Receipts Data'!AF:AF,'Oct Receipts Data'!$B:$B,$A124)</f>
        <v>43899.3</v>
      </c>
      <c r="AK124" s="88">
        <f>SUMIFS('Oct Receipts Data'!AG:AG,'Oct Receipts Data'!$B:$B,$B124)+SUMIFS('Oct Receipts Data'!AG:AG,'Oct Receipts Data'!$B:$B,$A124)</f>
        <v>2225.1</v>
      </c>
    </row>
    <row r="125" spans="1:37" ht="13.8" outlineLevel="1">
      <c r="A125" s="86"/>
      <c r="B125" s="130" t="s">
        <v>93</v>
      </c>
      <c r="C125" s="88">
        <v>155635</v>
      </c>
      <c r="D125" s="80">
        <f>SUMIFS('PMT Terms'!C:C,'PMT Terms'!B:B,B125)</f>
        <v>60</v>
      </c>
      <c r="E125" s="89">
        <f t="shared" si="8"/>
        <v>1.4142581681498381</v>
      </c>
      <c r="F125" s="84">
        <f t="shared" si="10"/>
        <v>220108.07000000004</v>
      </c>
      <c r="G125" s="88">
        <f>SUMIFS('Oct Receipts Data'!C:C,'Oct Receipts Data'!$B:$B,$B125)+SUMIFS('Oct Receipts Data'!C:C,'Oct Receipts Data'!$B:$B,$A125)</f>
        <v>15869.78</v>
      </c>
      <c r="H125" s="88">
        <f>SUMIFS('Oct Receipts Data'!D:D,'Oct Receipts Data'!$B:$B,$B125)+SUMIFS('Oct Receipts Data'!D:D,'Oct Receipts Data'!$B:$B,$A125)</f>
        <v>20901.7</v>
      </c>
      <c r="I125" s="88">
        <f>SUMIFS('Oct Receipts Data'!E:E,'Oct Receipts Data'!$B:$B,$B125)+SUMIFS('Oct Receipts Data'!E:E,'Oct Receipts Data'!$B:$B,$A125)</f>
        <v>10579.92</v>
      </c>
      <c r="J125" s="88">
        <f>SUMIFS('Oct Receipts Data'!F:F,'Oct Receipts Data'!$B:$B,$B125)+SUMIFS('Oct Receipts Data'!F:F,'Oct Receipts Data'!$B:$B,$A125)</f>
        <v>0</v>
      </c>
      <c r="K125" s="88">
        <f>SUMIFS('Oct Receipts Data'!G:G,'Oct Receipts Data'!$B:$B,$B125)+SUMIFS('Oct Receipts Data'!G:G,'Oct Receipts Data'!$B:$B,$A125)</f>
        <v>0</v>
      </c>
      <c r="L125" s="88">
        <f>SUMIFS('Oct Receipts Data'!H:H,'Oct Receipts Data'!$B:$B,$B125)+SUMIFS('Oct Receipts Data'!H:H,'Oct Receipts Data'!$B:$B,$A125)</f>
        <v>1396.3</v>
      </c>
      <c r="M125" s="88">
        <f>SUMIFS('Oct Receipts Data'!I:I,'Oct Receipts Data'!$B:$B,$B125)+SUMIFS('Oct Receipts Data'!I:I,'Oct Receipts Data'!$B:$B,$A125)</f>
        <v>0</v>
      </c>
      <c r="N125" s="88">
        <f>SUMIFS('Oct Receipts Data'!J:J,'Oct Receipts Data'!$B:$B,$B125)+SUMIFS('Oct Receipts Data'!J:J,'Oct Receipts Data'!$B:$B,$A125)</f>
        <v>3299.7</v>
      </c>
      <c r="O125" s="88">
        <f>SUMIFS('Oct Receipts Data'!K:K,'Oct Receipts Data'!$B:$B,$B125)+SUMIFS('Oct Receipts Data'!K:K,'Oct Receipts Data'!$B:$B,$A125)</f>
        <v>2450.8000000000002</v>
      </c>
      <c r="P125" s="88">
        <f>SUMIFS('Oct Receipts Data'!L:L,'Oct Receipts Data'!$B:$B,$B125)+SUMIFS('Oct Receipts Data'!L:L,'Oct Receipts Data'!$B:$B,$A125)</f>
        <v>0</v>
      </c>
      <c r="Q125" s="88">
        <f>SUMIFS('Oct Receipts Data'!M:M,'Oct Receipts Data'!$B:$B,$B125)+SUMIFS('Oct Receipts Data'!M:M,'Oct Receipts Data'!$B:$B,$A125)</f>
        <v>6024.08</v>
      </c>
      <c r="R125" s="88">
        <f>SUMIFS('Oct Receipts Data'!N:N,'Oct Receipts Data'!$B:$B,$B125)+SUMIFS('Oct Receipts Data'!N:N,'Oct Receipts Data'!$B:$B,$A125)</f>
        <v>16117.86</v>
      </c>
      <c r="S125" s="88">
        <f>SUMIFS('Oct Receipts Data'!O:O,'Oct Receipts Data'!$B:$B,$B125)+SUMIFS('Oct Receipts Data'!O:O,'Oct Receipts Data'!$B:$B,$A125)</f>
        <v>64.8</v>
      </c>
      <c r="T125" s="88">
        <f>SUMIFS('Oct Receipts Data'!P:P,'Oct Receipts Data'!$B:$B,$B125)+SUMIFS('Oct Receipts Data'!P:P,'Oct Receipts Data'!$B:$B,$A125)</f>
        <v>4420.3</v>
      </c>
      <c r="U125" s="88">
        <f>SUMIFS('Oct Receipts Data'!Q:Q,'Oct Receipts Data'!$B:$B,$B125)+SUMIFS('Oct Receipts Data'!Q:Q,'Oct Receipts Data'!$B:$B,$A125)</f>
        <v>32083.06</v>
      </c>
      <c r="V125" s="88">
        <f>SUMIFS('Oct Receipts Data'!R:R,'Oct Receipts Data'!$B:$B,$B125)+SUMIFS('Oct Receipts Data'!R:R,'Oct Receipts Data'!$B:$B,$A125)</f>
        <v>3535.28</v>
      </c>
      <c r="W125" s="88">
        <f>SUMIFS('Oct Receipts Data'!S:S,'Oct Receipts Data'!$B:$B,$B125)+SUMIFS('Oct Receipts Data'!S:S,'Oct Receipts Data'!$B:$B,$A125)</f>
        <v>0</v>
      </c>
      <c r="X125" s="88">
        <f>SUMIFS('Oct Receipts Data'!T:T,'Oct Receipts Data'!$B:$B,$B125)+SUMIFS('Oct Receipts Data'!T:T,'Oct Receipts Data'!$B:$B,$A125)</f>
        <v>0</v>
      </c>
      <c r="Y125" s="88">
        <f>SUMIFS('Oct Receipts Data'!U:U,'Oct Receipts Data'!$B:$B,$B125)+SUMIFS('Oct Receipts Data'!U:U,'Oct Receipts Data'!$B:$B,$A125)</f>
        <v>0</v>
      </c>
      <c r="Z125" s="88">
        <f>SUMIFS('Oct Receipts Data'!V:V,'Oct Receipts Data'!$B:$B,$B125)+SUMIFS('Oct Receipts Data'!V:V,'Oct Receipts Data'!$B:$B,$A125)</f>
        <v>2059</v>
      </c>
      <c r="AA125" s="88">
        <f>SUMIFS('Oct Receipts Data'!W:W,'Oct Receipts Data'!$B:$B,$B125)+SUMIFS('Oct Receipts Data'!W:W,'Oct Receipts Data'!$B:$B,$A125)</f>
        <v>0</v>
      </c>
      <c r="AB125" s="88">
        <f>SUMIFS('Oct Receipts Data'!X:X,'Oct Receipts Data'!$B:$B,$B125)+SUMIFS('Oct Receipts Data'!X:X,'Oct Receipts Data'!$B:$B,$A125)</f>
        <v>1120.33</v>
      </c>
      <c r="AC125" s="88">
        <f>SUMIFS('Oct Receipts Data'!Y:Y,'Oct Receipts Data'!$B:$B,$B125)+SUMIFS('Oct Receipts Data'!Y:Y,'Oct Receipts Data'!$B:$B,$A125)</f>
        <v>11.23</v>
      </c>
      <c r="AD125" s="88">
        <f>SUMIFS('Oct Receipts Data'!Z:Z,'Oct Receipts Data'!$B:$B,$B125)+SUMIFS('Oct Receipts Data'!Z:Z,'Oct Receipts Data'!$B:$B,$A125)</f>
        <v>220</v>
      </c>
      <c r="AE125" s="88">
        <f>SUMIFS('Oct Receipts Data'!AA:AA,'Oct Receipts Data'!$B:$B,$B125)+SUMIFS('Oct Receipts Data'!AA:AA,'Oct Receipts Data'!$B:$B,$A125)</f>
        <v>1050.18</v>
      </c>
      <c r="AF125" s="88">
        <f>SUMIFS('Oct Receipts Data'!AB:AB,'Oct Receipts Data'!$B:$B,$B125)+SUMIFS('Oct Receipts Data'!AB:AB,'Oct Receipts Data'!$B:$B,$A125)</f>
        <v>78.08</v>
      </c>
      <c r="AG125" s="88">
        <f>SUMIFS('Oct Receipts Data'!AC:AC,'Oct Receipts Data'!$B:$B,$B125)+SUMIFS('Oct Receipts Data'!AC:AC,'Oct Receipts Data'!$B:$B,$A125)</f>
        <v>5986.98</v>
      </c>
      <c r="AH125" s="88">
        <f>SUMIFS('Oct Receipts Data'!AD:AD,'Oct Receipts Data'!$B:$B,$B125)+SUMIFS('Oct Receipts Data'!AD:AD,'Oct Receipts Data'!$B:$B,$A125)</f>
        <v>57212.98</v>
      </c>
      <c r="AI125" s="88">
        <f>SUMIFS('Oct Receipts Data'!AE:AE,'Oct Receipts Data'!$B:$B,$B125)+SUMIFS('Oct Receipts Data'!AE:AE,'Oct Receipts Data'!$B:$B,$A125)</f>
        <v>0</v>
      </c>
      <c r="AJ125" s="88">
        <f>SUMIFS('Oct Receipts Data'!AF:AF,'Oct Receipts Data'!$B:$B,$B125)+SUMIFS('Oct Receipts Data'!AF:AF,'Oct Receipts Data'!$B:$B,$A125)</f>
        <v>34719.550000000003</v>
      </c>
      <c r="AK125" s="88">
        <f>SUMIFS('Oct Receipts Data'!AG:AG,'Oct Receipts Data'!$B:$B,$B125)+SUMIFS('Oct Receipts Data'!AG:AG,'Oct Receipts Data'!$B:$B,$A125)</f>
        <v>906.16</v>
      </c>
    </row>
    <row r="126" spans="1:37" ht="13.8" outlineLevel="1">
      <c r="A126" s="86"/>
      <c r="B126" s="130" t="s">
        <v>81</v>
      </c>
      <c r="C126" s="88">
        <v>276192</v>
      </c>
      <c r="D126" s="80">
        <f>SUMIFS('PMT Terms'!C:C,'PMT Terms'!B:B,B126)</f>
        <v>45</v>
      </c>
      <c r="E126" s="89">
        <f t="shared" si="8"/>
        <v>0.77571765293708717</v>
      </c>
      <c r="F126" s="84">
        <f t="shared" si="10"/>
        <v>214247.00999999998</v>
      </c>
      <c r="G126" s="88">
        <f>SUMIFS('Oct Receipts Data'!C:C,'Oct Receipts Data'!$B:$B,$B126)+SUMIFS('Oct Receipts Data'!C:C,'Oct Receipts Data'!$B:$B,$A126)</f>
        <v>0</v>
      </c>
      <c r="H126" s="88">
        <f>SUMIFS('Oct Receipts Data'!D:D,'Oct Receipts Data'!$B:$B,$B126)+SUMIFS('Oct Receipts Data'!D:D,'Oct Receipts Data'!$B:$B,$A126)</f>
        <v>43567.4</v>
      </c>
      <c r="I126" s="88">
        <f>SUMIFS('Oct Receipts Data'!E:E,'Oct Receipts Data'!$B:$B,$B126)+SUMIFS('Oct Receipts Data'!E:E,'Oct Receipts Data'!$B:$B,$A126)</f>
        <v>0</v>
      </c>
      <c r="J126" s="88">
        <f>SUMIFS('Oct Receipts Data'!F:F,'Oct Receipts Data'!$B:$B,$B126)+SUMIFS('Oct Receipts Data'!F:F,'Oct Receipts Data'!$B:$B,$A126)</f>
        <v>0</v>
      </c>
      <c r="K126" s="88">
        <f>SUMIFS('Oct Receipts Data'!G:G,'Oct Receipts Data'!$B:$B,$B126)+SUMIFS('Oct Receipts Data'!G:G,'Oct Receipts Data'!$B:$B,$A126)</f>
        <v>103.68</v>
      </c>
      <c r="L126" s="88">
        <f>SUMIFS('Oct Receipts Data'!H:H,'Oct Receipts Data'!$B:$B,$B126)+SUMIFS('Oct Receipts Data'!H:H,'Oct Receipts Data'!$B:$B,$A126)</f>
        <v>7029.64</v>
      </c>
      <c r="M126" s="88">
        <f>SUMIFS('Oct Receipts Data'!I:I,'Oct Receipts Data'!$B:$B,$B126)+SUMIFS('Oct Receipts Data'!I:I,'Oct Receipts Data'!$B:$B,$A126)</f>
        <v>340.15</v>
      </c>
      <c r="N126" s="88">
        <f>SUMIFS('Oct Receipts Data'!J:J,'Oct Receipts Data'!$B:$B,$B126)+SUMIFS('Oct Receipts Data'!J:J,'Oct Receipts Data'!$B:$B,$A126)</f>
        <v>1490.4</v>
      </c>
      <c r="O126" s="88">
        <f>SUMIFS('Oct Receipts Data'!K:K,'Oct Receipts Data'!$B:$B,$B126)+SUMIFS('Oct Receipts Data'!K:K,'Oct Receipts Data'!$B:$B,$A126)</f>
        <v>2995.68</v>
      </c>
      <c r="P126" s="88">
        <f>SUMIFS('Oct Receipts Data'!L:L,'Oct Receipts Data'!$B:$B,$B126)+SUMIFS('Oct Receipts Data'!L:L,'Oct Receipts Data'!$B:$B,$A126)</f>
        <v>5634.62</v>
      </c>
      <c r="Q126" s="88">
        <f>SUMIFS('Oct Receipts Data'!M:M,'Oct Receipts Data'!$B:$B,$B126)+SUMIFS('Oct Receipts Data'!M:M,'Oct Receipts Data'!$B:$B,$A126)</f>
        <v>0</v>
      </c>
      <c r="R126" s="88">
        <f>SUMIFS('Oct Receipts Data'!N:N,'Oct Receipts Data'!$B:$B,$B126)+SUMIFS('Oct Receipts Data'!N:N,'Oct Receipts Data'!$B:$B,$A126)</f>
        <v>0</v>
      </c>
      <c r="S126" s="88">
        <f>SUMIFS('Oct Receipts Data'!O:O,'Oct Receipts Data'!$B:$B,$B126)+SUMIFS('Oct Receipts Data'!O:O,'Oct Receipts Data'!$B:$B,$A126)</f>
        <v>2325</v>
      </c>
      <c r="T126" s="88">
        <f>SUMIFS('Oct Receipts Data'!P:P,'Oct Receipts Data'!$B:$B,$B126)+SUMIFS('Oct Receipts Data'!P:P,'Oct Receipts Data'!$B:$B,$A126)</f>
        <v>7818.44</v>
      </c>
      <c r="U126" s="88">
        <f>SUMIFS('Oct Receipts Data'!Q:Q,'Oct Receipts Data'!$B:$B,$B126)+SUMIFS('Oct Receipts Data'!Q:Q,'Oct Receipts Data'!$B:$B,$A126)</f>
        <v>2586.56</v>
      </c>
      <c r="V126" s="88">
        <f>SUMIFS('Oct Receipts Data'!R:R,'Oct Receipts Data'!$B:$B,$B126)+SUMIFS('Oct Receipts Data'!R:R,'Oct Receipts Data'!$B:$B,$A126)</f>
        <v>0</v>
      </c>
      <c r="W126" s="88">
        <f>SUMIFS('Oct Receipts Data'!S:S,'Oct Receipts Data'!$B:$B,$B126)+SUMIFS('Oct Receipts Data'!S:S,'Oct Receipts Data'!$B:$B,$A126)</f>
        <v>0</v>
      </c>
      <c r="X126" s="88">
        <f>SUMIFS('Oct Receipts Data'!T:T,'Oct Receipts Data'!$B:$B,$B126)+SUMIFS('Oct Receipts Data'!T:T,'Oct Receipts Data'!$B:$B,$A126)</f>
        <v>9050.6299999999992</v>
      </c>
      <c r="Y126" s="88">
        <f>SUMIFS('Oct Receipts Data'!U:U,'Oct Receipts Data'!$B:$B,$B126)+SUMIFS('Oct Receipts Data'!U:U,'Oct Receipts Data'!$B:$B,$A126)</f>
        <v>583.44000000000005</v>
      </c>
      <c r="Z126" s="88">
        <f>SUMIFS('Oct Receipts Data'!V:V,'Oct Receipts Data'!$B:$B,$B126)+SUMIFS('Oct Receipts Data'!V:V,'Oct Receipts Data'!$B:$B,$A126)</f>
        <v>4273.5600000000004</v>
      </c>
      <c r="AA126" s="88">
        <f>SUMIFS('Oct Receipts Data'!W:W,'Oct Receipts Data'!$B:$B,$B126)+SUMIFS('Oct Receipts Data'!W:W,'Oct Receipts Data'!$B:$B,$A126)</f>
        <v>53444.61</v>
      </c>
      <c r="AB126" s="88">
        <f>SUMIFS('Oct Receipts Data'!X:X,'Oct Receipts Data'!$B:$B,$B126)+SUMIFS('Oct Receipts Data'!X:X,'Oct Receipts Data'!$B:$B,$A126)</f>
        <v>906.72</v>
      </c>
      <c r="AC126" s="88">
        <f>SUMIFS('Oct Receipts Data'!Y:Y,'Oct Receipts Data'!$B:$B,$B126)+SUMIFS('Oct Receipts Data'!Y:Y,'Oct Receipts Data'!$B:$B,$A126)</f>
        <v>0</v>
      </c>
      <c r="AD126" s="88">
        <f>SUMIFS('Oct Receipts Data'!Z:Z,'Oct Receipts Data'!$B:$B,$B126)+SUMIFS('Oct Receipts Data'!Z:Z,'Oct Receipts Data'!$B:$B,$A126)</f>
        <v>0</v>
      </c>
      <c r="AE126" s="88">
        <f>SUMIFS('Oct Receipts Data'!AA:AA,'Oct Receipts Data'!$B:$B,$B126)+SUMIFS('Oct Receipts Data'!AA:AA,'Oct Receipts Data'!$B:$B,$A126)</f>
        <v>88</v>
      </c>
      <c r="AF126" s="88">
        <f>SUMIFS('Oct Receipts Data'!AB:AB,'Oct Receipts Data'!$B:$B,$B126)+SUMIFS('Oct Receipts Data'!AB:AB,'Oct Receipts Data'!$B:$B,$A126)</f>
        <v>0</v>
      </c>
      <c r="AG126" s="88">
        <f>SUMIFS('Oct Receipts Data'!AC:AC,'Oct Receipts Data'!$B:$B,$B126)+SUMIFS('Oct Receipts Data'!AC:AC,'Oct Receipts Data'!$B:$B,$A126)</f>
        <v>0</v>
      </c>
      <c r="AH126" s="88">
        <f>SUMIFS('Oct Receipts Data'!AD:AD,'Oct Receipts Data'!$B:$B,$B126)+SUMIFS('Oct Receipts Data'!AD:AD,'Oct Receipts Data'!$B:$B,$A126)</f>
        <v>1588.8</v>
      </c>
      <c r="AI126" s="88">
        <f>SUMIFS('Oct Receipts Data'!AE:AE,'Oct Receipts Data'!$B:$B,$B126)+SUMIFS('Oct Receipts Data'!AE:AE,'Oct Receipts Data'!$B:$B,$A126)</f>
        <v>14750.28</v>
      </c>
      <c r="AJ126" s="88">
        <f>SUMIFS('Oct Receipts Data'!AF:AF,'Oct Receipts Data'!$B:$B,$B126)+SUMIFS('Oct Receipts Data'!AF:AF,'Oct Receipts Data'!$B:$B,$A126)</f>
        <v>52879.4</v>
      </c>
      <c r="AK126" s="88">
        <f>SUMIFS('Oct Receipts Data'!AG:AG,'Oct Receipts Data'!$B:$B,$B126)+SUMIFS('Oct Receipts Data'!AG:AG,'Oct Receipts Data'!$B:$B,$A126)</f>
        <v>2790</v>
      </c>
    </row>
    <row r="127" spans="1:37" ht="13.8" outlineLevel="1">
      <c r="A127" s="86"/>
      <c r="B127" s="130" t="s">
        <v>557</v>
      </c>
      <c r="C127" s="88">
        <v>392475</v>
      </c>
      <c r="D127" s="80">
        <f>SUMIFS('PMT Terms'!C:C,'PMT Terms'!B:B,B127)</f>
        <v>60</v>
      </c>
      <c r="E127" s="89">
        <f t="shared" si="8"/>
        <v>0.52687819606344355</v>
      </c>
      <c r="F127" s="84">
        <f t="shared" si="10"/>
        <v>206786.52000000002</v>
      </c>
      <c r="G127" s="88">
        <f>SUMIFS('Oct Receipts Data'!C:C,'Oct Receipts Data'!$B:$B,$B127)+SUMIFS('Oct Receipts Data'!C:C,'Oct Receipts Data'!$B:$B,$A127)</f>
        <v>12.96</v>
      </c>
      <c r="H127" s="88">
        <f>SUMIFS('Oct Receipts Data'!D:D,'Oct Receipts Data'!$B:$B,$B127)+SUMIFS('Oct Receipts Data'!D:D,'Oct Receipts Data'!$B:$B,$A127)</f>
        <v>29010.639999999999</v>
      </c>
      <c r="I127" s="88">
        <f>SUMIFS('Oct Receipts Data'!E:E,'Oct Receipts Data'!$B:$B,$B127)+SUMIFS('Oct Receipts Data'!E:E,'Oct Receipts Data'!$B:$B,$A127)</f>
        <v>2142.2399999999998</v>
      </c>
      <c r="J127" s="88">
        <f>SUMIFS('Oct Receipts Data'!F:F,'Oct Receipts Data'!$B:$B,$B127)+SUMIFS('Oct Receipts Data'!F:F,'Oct Receipts Data'!$B:$B,$A127)</f>
        <v>22315.35</v>
      </c>
      <c r="K127" s="88">
        <f>SUMIFS('Oct Receipts Data'!G:G,'Oct Receipts Data'!$B:$B,$B127)+SUMIFS('Oct Receipts Data'!G:G,'Oct Receipts Data'!$B:$B,$A127)</f>
        <v>21219.56</v>
      </c>
      <c r="L127" s="88">
        <f>SUMIFS('Oct Receipts Data'!H:H,'Oct Receipts Data'!$B:$B,$B127)+SUMIFS('Oct Receipts Data'!H:H,'Oct Receipts Data'!$B:$B,$A127)</f>
        <v>978.14</v>
      </c>
      <c r="M127" s="88">
        <f>SUMIFS('Oct Receipts Data'!I:I,'Oct Receipts Data'!$B:$B,$B127)+SUMIFS('Oct Receipts Data'!I:I,'Oct Receipts Data'!$B:$B,$A127)</f>
        <v>18624.5</v>
      </c>
      <c r="N127" s="88">
        <f>SUMIFS('Oct Receipts Data'!J:J,'Oct Receipts Data'!$B:$B,$B127)+SUMIFS('Oct Receipts Data'!J:J,'Oct Receipts Data'!$B:$B,$A127)</f>
        <v>311.45999999999998</v>
      </c>
      <c r="O127" s="88">
        <f>SUMIFS('Oct Receipts Data'!K:K,'Oct Receipts Data'!$B:$B,$B127)+SUMIFS('Oct Receipts Data'!K:K,'Oct Receipts Data'!$B:$B,$A127)</f>
        <v>33.479999999999997</v>
      </c>
      <c r="P127" s="88">
        <f>SUMIFS('Oct Receipts Data'!L:L,'Oct Receipts Data'!$B:$B,$B127)+SUMIFS('Oct Receipts Data'!L:L,'Oct Receipts Data'!$B:$B,$A127)</f>
        <v>645.5</v>
      </c>
      <c r="Q127" s="88">
        <f>SUMIFS('Oct Receipts Data'!M:M,'Oct Receipts Data'!$B:$B,$B127)+SUMIFS('Oct Receipts Data'!M:M,'Oct Receipts Data'!$B:$B,$A127)</f>
        <v>25.92</v>
      </c>
      <c r="R127" s="88">
        <f>SUMIFS('Oct Receipts Data'!N:N,'Oct Receipts Data'!$B:$B,$B127)+SUMIFS('Oct Receipts Data'!N:N,'Oct Receipts Data'!$B:$B,$A127)</f>
        <v>81.69</v>
      </c>
      <c r="S127" s="88">
        <f>SUMIFS('Oct Receipts Data'!O:O,'Oct Receipts Data'!$B:$B,$B127)+SUMIFS('Oct Receipts Data'!O:O,'Oct Receipts Data'!$B:$B,$A127)</f>
        <v>109.14</v>
      </c>
      <c r="T127" s="88">
        <f>SUMIFS('Oct Receipts Data'!P:P,'Oct Receipts Data'!$B:$B,$B127)+SUMIFS('Oct Receipts Data'!P:P,'Oct Receipts Data'!$B:$B,$A127)</f>
        <v>187.8</v>
      </c>
      <c r="U127" s="88">
        <f>SUMIFS('Oct Receipts Data'!Q:Q,'Oct Receipts Data'!$B:$B,$B127)+SUMIFS('Oct Receipts Data'!Q:Q,'Oct Receipts Data'!$B:$B,$A127)</f>
        <v>48470.9</v>
      </c>
      <c r="V127" s="88">
        <f>SUMIFS('Oct Receipts Data'!R:R,'Oct Receipts Data'!$B:$B,$B127)+SUMIFS('Oct Receipts Data'!R:R,'Oct Receipts Data'!$B:$B,$A127)</f>
        <v>16749.740000000002</v>
      </c>
      <c r="W127" s="88">
        <f>SUMIFS('Oct Receipts Data'!S:S,'Oct Receipts Data'!$B:$B,$B127)+SUMIFS('Oct Receipts Data'!S:S,'Oct Receipts Data'!$B:$B,$A127)</f>
        <v>3363.26</v>
      </c>
      <c r="X127" s="88">
        <f>SUMIFS('Oct Receipts Data'!T:T,'Oct Receipts Data'!$B:$B,$B127)+SUMIFS('Oct Receipts Data'!T:T,'Oct Receipts Data'!$B:$B,$A127)</f>
        <v>186.39</v>
      </c>
      <c r="Y127" s="88">
        <f>SUMIFS('Oct Receipts Data'!U:U,'Oct Receipts Data'!$B:$B,$B127)+SUMIFS('Oct Receipts Data'!U:U,'Oct Receipts Data'!$B:$B,$A127)</f>
        <v>35679.71</v>
      </c>
      <c r="Z127" s="88">
        <f>SUMIFS('Oct Receipts Data'!V:V,'Oct Receipts Data'!$B:$B,$B127)+SUMIFS('Oct Receipts Data'!V:V,'Oct Receipts Data'!$B:$B,$A127)</f>
        <v>1040.17</v>
      </c>
      <c r="AA127" s="88">
        <f>SUMIFS('Oct Receipts Data'!W:W,'Oct Receipts Data'!$B:$B,$B127)+SUMIFS('Oct Receipts Data'!W:W,'Oct Receipts Data'!$B:$B,$A127)</f>
        <v>687.33</v>
      </c>
      <c r="AB127" s="88">
        <f>SUMIFS('Oct Receipts Data'!X:X,'Oct Receipts Data'!$B:$B,$B127)+SUMIFS('Oct Receipts Data'!X:X,'Oct Receipts Data'!$B:$B,$A127)</f>
        <v>259.74</v>
      </c>
      <c r="AC127" s="88">
        <f>SUMIFS('Oct Receipts Data'!Y:Y,'Oct Receipts Data'!$B:$B,$B127)+SUMIFS('Oct Receipts Data'!Y:Y,'Oct Receipts Data'!$B:$B,$A127)</f>
        <v>422.02</v>
      </c>
      <c r="AD127" s="88">
        <f>SUMIFS('Oct Receipts Data'!Z:Z,'Oct Receipts Data'!$B:$B,$B127)+SUMIFS('Oct Receipts Data'!Z:Z,'Oct Receipts Data'!$B:$B,$A127)</f>
        <v>907.75</v>
      </c>
      <c r="AE127" s="88">
        <f>SUMIFS('Oct Receipts Data'!AA:AA,'Oct Receipts Data'!$B:$B,$B127)+SUMIFS('Oct Receipts Data'!AA:AA,'Oct Receipts Data'!$B:$B,$A127)</f>
        <v>452.1</v>
      </c>
      <c r="AF127" s="88">
        <f>SUMIFS('Oct Receipts Data'!AB:AB,'Oct Receipts Data'!$B:$B,$B127)+SUMIFS('Oct Receipts Data'!AB:AB,'Oct Receipts Data'!$B:$B,$A127)</f>
        <v>321.87</v>
      </c>
      <c r="AG127" s="88">
        <f>SUMIFS('Oct Receipts Data'!AC:AC,'Oct Receipts Data'!$B:$B,$B127)+SUMIFS('Oct Receipts Data'!AC:AC,'Oct Receipts Data'!$B:$B,$A127)</f>
        <v>1585.16</v>
      </c>
      <c r="AH127" s="88">
        <f>SUMIFS('Oct Receipts Data'!AD:AD,'Oct Receipts Data'!$B:$B,$B127)+SUMIFS('Oct Receipts Data'!AD:AD,'Oct Receipts Data'!$B:$B,$A127)</f>
        <v>275.76</v>
      </c>
      <c r="AI127" s="88">
        <f>SUMIFS('Oct Receipts Data'!AE:AE,'Oct Receipts Data'!$B:$B,$B127)+SUMIFS('Oct Receipts Data'!AE:AE,'Oct Receipts Data'!$B:$B,$A127)</f>
        <v>534.75</v>
      </c>
      <c r="AJ127" s="88">
        <f>SUMIFS('Oct Receipts Data'!AF:AF,'Oct Receipts Data'!$B:$B,$B127)+SUMIFS('Oct Receipts Data'!AF:AF,'Oct Receipts Data'!$B:$B,$A127)</f>
        <v>69.14</v>
      </c>
      <c r="AK127" s="88">
        <f>SUMIFS('Oct Receipts Data'!AG:AG,'Oct Receipts Data'!$B:$B,$B127)+SUMIFS('Oct Receipts Data'!AG:AG,'Oct Receipts Data'!$B:$B,$A127)</f>
        <v>82.35</v>
      </c>
    </row>
    <row r="128" spans="1:37" ht="13.8" outlineLevel="1">
      <c r="A128" s="86"/>
      <c r="B128" s="130" t="s">
        <v>135</v>
      </c>
      <c r="C128" s="88">
        <v>217465</v>
      </c>
      <c r="D128" s="80">
        <f>SUMIFS('PMT Terms'!C:C,'PMT Terms'!B:B,B128)</f>
        <v>45</v>
      </c>
      <c r="E128" s="89">
        <f t="shared" si="8"/>
        <v>0.92119228381578644</v>
      </c>
      <c r="F128" s="84">
        <f t="shared" si="10"/>
        <v>200327.08</v>
      </c>
      <c r="G128" s="88">
        <f>SUMIFS('Oct Receipts Data'!C:C,'Oct Receipts Data'!$B:$B,$B128)+SUMIFS('Oct Receipts Data'!C:C,'Oct Receipts Data'!$B:$B,$A128)</f>
        <v>0</v>
      </c>
      <c r="H128" s="88">
        <f>SUMIFS('Oct Receipts Data'!D:D,'Oct Receipts Data'!$B:$B,$B128)+SUMIFS('Oct Receipts Data'!D:D,'Oct Receipts Data'!$B:$B,$A128)</f>
        <v>0</v>
      </c>
      <c r="I128" s="88">
        <f>SUMIFS('Oct Receipts Data'!E:E,'Oct Receipts Data'!$B:$B,$B128)+SUMIFS('Oct Receipts Data'!E:E,'Oct Receipts Data'!$B:$B,$A128)</f>
        <v>38459.56</v>
      </c>
      <c r="J128" s="88">
        <f>SUMIFS('Oct Receipts Data'!F:F,'Oct Receipts Data'!$B:$B,$B128)+SUMIFS('Oct Receipts Data'!F:F,'Oct Receipts Data'!$B:$B,$A128)</f>
        <v>0</v>
      </c>
      <c r="K128" s="88">
        <f>SUMIFS('Oct Receipts Data'!G:G,'Oct Receipts Data'!$B:$B,$B128)+SUMIFS('Oct Receipts Data'!G:G,'Oct Receipts Data'!$B:$B,$A128)</f>
        <v>518.4</v>
      </c>
      <c r="L128" s="88">
        <f>SUMIFS('Oct Receipts Data'!H:H,'Oct Receipts Data'!$B:$B,$B128)+SUMIFS('Oct Receipts Data'!H:H,'Oct Receipts Data'!$B:$B,$A128)</f>
        <v>0</v>
      </c>
      <c r="M128" s="88">
        <f>SUMIFS('Oct Receipts Data'!I:I,'Oct Receipts Data'!$B:$B,$B128)+SUMIFS('Oct Receipts Data'!I:I,'Oct Receipts Data'!$B:$B,$A128)</f>
        <v>0</v>
      </c>
      <c r="N128" s="88">
        <f>SUMIFS('Oct Receipts Data'!J:J,'Oct Receipts Data'!$B:$B,$B128)+SUMIFS('Oct Receipts Data'!J:J,'Oct Receipts Data'!$B:$B,$A128)</f>
        <v>31190.16</v>
      </c>
      <c r="O128" s="88">
        <f>SUMIFS('Oct Receipts Data'!K:K,'Oct Receipts Data'!$B:$B,$B128)+SUMIFS('Oct Receipts Data'!K:K,'Oct Receipts Data'!$B:$B,$A128)</f>
        <v>0</v>
      </c>
      <c r="P128" s="88">
        <f>SUMIFS('Oct Receipts Data'!L:L,'Oct Receipts Data'!$B:$B,$B128)+SUMIFS('Oct Receipts Data'!L:L,'Oct Receipts Data'!$B:$B,$A128)</f>
        <v>0</v>
      </c>
      <c r="Q128" s="88">
        <f>SUMIFS('Oct Receipts Data'!M:M,'Oct Receipts Data'!$B:$B,$B128)+SUMIFS('Oct Receipts Data'!M:M,'Oct Receipts Data'!$B:$B,$A128)</f>
        <v>0</v>
      </c>
      <c r="R128" s="88">
        <f>SUMIFS('Oct Receipts Data'!N:N,'Oct Receipts Data'!$B:$B,$B128)+SUMIFS('Oct Receipts Data'!N:N,'Oct Receipts Data'!$B:$B,$A128)</f>
        <v>0</v>
      </c>
      <c r="S128" s="88">
        <f>SUMIFS('Oct Receipts Data'!O:O,'Oct Receipts Data'!$B:$B,$B128)+SUMIFS('Oct Receipts Data'!O:O,'Oct Receipts Data'!$B:$B,$A128)</f>
        <v>0</v>
      </c>
      <c r="T128" s="88">
        <f>SUMIFS('Oct Receipts Data'!P:P,'Oct Receipts Data'!$B:$B,$B128)+SUMIFS('Oct Receipts Data'!P:P,'Oct Receipts Data'!$B:$B,$A128)</f>
        <v>2670.36</v>
      </c>
      <c r="U128" s="88">
        <f>SUMIFS('Oct Receipts Data'!Q:Q,'Oct Receipts Data'!$B:$B,$B128)+SUMIFS('Oct Receipts Data'!Q:Q,'Oct Receipts Data'!$B:$B,$A128)</f>
        <v>29492.28</v>
      </c>
      <c r="V128" s="88">
        <f>SUMIFS('Oct Receipts Data'!R:R,'Oct Receipts Data'!$B:$B,$B128)+SUMIFS('Oct Receipts Data'!R:R,'Oct Receipts Data'!$B:$B,$A128)</f>
        <v>6321</v>
      </c>
      <c r="W128" s="88">
        <f>SUMIFS('Oct Receipts Data'!S:S,'Oct Receipts Data'!$B:$B,$B128)+SUMIFS('Oct Receipts Data'!S:S,'Oct Receipts Data'!$B:$B,$A128)</f>
        <v>492.48</v>
      </c>
      <c r="X128" s="88">
        <f>SUMIFS('Oct Receipts Data'!T:T,'Oct Receipts Data'!$B:$B,$B128)+SUMIFS('Oct Receipts Data'!T:T,'Oct Receipts Data'!$B:$B,$A128)</f>
        <v>208.56</v>
      </c>
      <c r="Y128" s="88">
        <f>SUMIFS('Oct Receipts Data'!U:U,'Oct Receipts Data'!$B:$B,$B128)+SUMIFS('Oct Receipts Data'!U:U,'Oct Receipts Data'!$B:$B,$A128)</f>
        <v>0</v>
      </c>
      <c r="Z128" s="88">
        <f>SUMIFS('Oct Receipts Data'!V:V,'Oct Receipts Data'!$B:$B,$B128)+SUMIFS('Oct Receipts Data'!V:V,'Oct Receipts Data'!$B:$B,$A128)</f>
        <v>0</v>
      </c>
      <c r="AA128" s="88">
        <f>SUMIFS('Oct Receipts Data'!W:W,'Oct Receipts Data'!$B:$B,$B128)+SUMIFS('Oct Receipts Data'!W:W,'Oct Receipts Data'!$B:$B,$A128)</f>
        <v>0</v>
      </c>
      <c r="AB128" s="88">
        <f>SUMIFS('Oct Receipts Data'!X:X,'Oct Receipts Data'!$B:$B,$B128)+SUMIFS('Oct Receipts Data'!X:X,'Oct Receipts Data'!$B:$B,$A128)</f>
        <v>47432.52</v>
      </c>
      <c r="AC128" s="88">
        <f>SUMIFS('Oct Receipts Data'!Y:Y,'Oct Receipts Data'!$B:$B,$B128)+SUMIFS('Oct Receipts Data'!Y:Y,'Oct Receipts Data'!$B:$B,$A128)</f>
        <v>0</v>
      </c>
      <c r="AD128" s="88">
        <f>SUMIFS('Oct Receipts Data'!Z:Z,'Oct Receipts Data'!$B:$B,$B128)+SUMIFS('Oct Receipts Data'!Z:Z,'Oct Receipts Data'!$B:$B,$A128)</f>
        <v>0</v>
      </c>
      <c r="AE128" s="88">
        <f>SUMIFS('Oct Receipts Data'!AA:AA,'Oct Receipts Data'!$B:$B,$B128)+SUMIFS('Oct Receipts Data'!AA:AA,'Oct Receipts Data'!$B:$B,$A128)</f>
        <v>0</v>
      </c>
      <c r="AF128" s="88">
        <f>SUMIFS('Oct Receipts Data'!AB:AB,'Oct Receipts Data'!$B:$B,$B128)+SUMIFS('Oct Receipts Data'!AB:AB,'Oct Receipts Data'!$B:$B,$A128)</f>
        <v>228</v>
      </c>
      <c r="AG128" s="88">
        <f>SUMIFS('Oct Receipts Data'!AC:AC,'Oct Receipts Data'!$B:$B,$B128)+SUMIFS('Oct Receipts Data'!AC:AC,'Oct Receipts Data'!$B:$B,$A128)</f>
        <v>0</v>
      </c>
      <c r="AH128" s="88">
        <f>SUMIFS('Oct Receipts Data'!AD:AD,'Oct Receipts Data'!$B:$B,$B128)+SUMIFS('Oct Receipts Data'!AD:AD,'Oct Receipts Data'!$B:$B,$A128)</f>
        <v>423.84</v>
      </c>
      <c r="AI128" s="88">
        <f>SUMIFS('Oct Receipts Data'!AE:AE,'Oct Receipts Data'!$B:$B,$B128)+SUMIFS('Oct Receipts Data'!AE:AE,'Oct Receipts Data'!$B:$B,$A128)</f>
        <v>42527.040000000001</v>
      </c>
      <c r="AJ128" s="88">
        <f>SUMIFS('Oct Receipts Data'!AF:AF,'Oct Receipts Data'!$B:$B,$B128)+SUMIFS('Oct Receipts Data'!AF:AF,'Oct Receipts Data'!$B:$B,$A128)</f>
        <v>362.88</v>
      </c>
      <c r="AK128" s="88">
        <f>SUMIFS('Oct Receipts Data'!AG:AG,'Oct Receipts Data'!$B:$B,$B128)+SUMIFS('Oct Receipts Data'!AG:AG,'Oct Receipts Data'!$B:$B,$A128)</f>
        <v>0</v>
      </c>
    </row>
    <row r="129" spans="1:37" ht="13.8" outlineLevel="1">
      <c r="A129" s="86"/>
      <c r="B129" s="130" t="s">
        <v>133</v>
      </c>
      <c r="C129" s="88">
        <v>327502</v>
      </c>
      <c r="D129" s="80">
        <f>SUMIFS('PMT Terms'!C:C,'PMT Terms'!B:B,B129)</f>
        <v>45</v>
      </c>
      <c r="E129" s="89">
        <f t="shared" si="8"/>
        <v>0.61096787195192692</v>
      </c>
      <c r="F129" s="84">
        <f t="shared" si="10"/>
        <v>200093.19999999998</v>
      </c>
      <c r="G129" s="88">
        <f>SUMIFS('Oct Receipts Data'!C:C,'Oct Receipts Data'!$B:$B,$B129)+SUMIFS('Oct Receipts Data'!C:C,'Oct Receipts Data'!$B:$B,$A129)</f>
        <v>37799.46</v>
      </c>
      <c r="H129" s="88">
        <f>SUMIFS('Oct Receipts Data'!D:D,'Oct Receipts Data'!$B:$B,$B129)+SUMIFS('Oct Receipts Data'!D:D,'Oct Receipts Data'!$B:$B,$A129)</f>
        <v>477.96</v>
      </c>
      <c r="I129" s="88">
        <f>SUMIFS('Oct Receipts Data'!E:E,'Oct Receipts Data'!$B:$B,$B129)+SUMIFS('Oct Receipts Data'!E:E,'Oct Receipts Data'!$B:$B,$A129)</f>
        <v>5783.94</v>
      </c>
      <c r="J129" s="88">
        <f>SUMIFS('Oct Receipts Data'!F:F,'Oct Receipts Data'!$B:$B,$B129)+SUMIFS('Oct Receipts Data'!F:F,'Oct Receipts Data'!$B:$B,$A129)</f>
        <v>0</v>
      </c>
      <c r="K129" s="88">
        <f>SUMIFS('Oct Receipts Data'!G:G,'Oct Receipts Data'!$B:$B,$B129)+SUMIFS('Oct Receipts Data'!G:G,'Oct Receipts Data'!$B:$B,$A129)</f>
        <v>1870.92</v>
      </c>
      <c r="L129" s="88">
        <f>SUMIFS('Oct Receipts Data'!H:H,'Oct Receipts Data'!$B:$B,$B129)+SUMIFS('Oct Receipts Data'!H:H,'Oct Receipts Data'!$B:$B,$A129)</f>
        <v>0</v>
      </c>
      <c r="M129" s="88">
        <f>SUMIFS('Oct Receipts Data'!I:I,'Oct Receipts Data'!$B:$B,$B129)+SUMIFS('Oct Receipts Data'!I:I,'Oct Receipts Data'!$B:$B,$A129)</f>
        <v>0</v>
      </c>
      <c r="N129" s="88">
        <f>SUMIFS('Oct Receipts Data'!J:J,'Oct Receipts Data'!$B:$B,$B129)+SUMIFS('Oct Receipts Data'!J:J,'Oct Receipts Data'!$B:$B,$A129)</f>
        <v>0</v>
      </c>
      <c r="O129" s="88">
        <f>SUMIFS('Oct Receipts Data'!K:K,'Oct Receipts Data'!$B:$B,$B129)+SUMIFS('Oct Receipts Data'!K:K,'Oct Receipts Data'!$B:$B,$A129)</f>
        <v>0</v>
      </c>
      <c r="P129" s="88">
        <f>SUMIFS('Oct Receipts Data'!L:L,'Oct Receipts Data'!$B:$B,$B129)+SUMIFS('Oct Receipts Data'!L:L,'Oct Receipts Data'!$B:$B,$A129)</f>
        <v>332.52</v>
      </c>
      <c r="Q129" s="88">
        <f>SUMIFS('Oct Receipts Data'!M:M,'Oct Receipts Data'!$B:$B,$B129)+SUMIFS('Oct Receipts Data'!M:M,'Oct Receipts Data'!$B:$B,$A129)</f>
        <v>25404.35</v>
      </c>
      <c r="R129" s="88">
        <f>SUMIFS('Oct Receipts Data'!N:N,'Oct Receipts Data'!$B:$B,$B129)+SUMIFS('Oct Receipts Data'!N:N,'Oct Receipts Data'!$B:$B,$A129)</f>
        <v>5366.31</v>
      </c>
      <c r="S129" s="88">
        <f>SUMIFS('Oct Receipts Data'!O:O,'Oct Receipts Data'!$B:$B,$B129)+SUMIFS('Oct Receipts Data'!O:O,'Oct Receipts Data'!$B:$B,$A129)</f>
        <v>2822.88</v>
      </c>
      <c r="T129" s="88">
        <f>SUMIFS('Oct Receipts Data'!P:P,'Oct Receipts Data'!$B:$B,$B129)+SUMIFS('Oct Receipts Data'!P:P,'Oct Receipts Data'!$B:$B,$A129)</f>
        <v>298.56</v>
      </c>
      <c r="U129" s="88">
        <f>SUMIFS('Oct Receipts Data'!Q:Q,'Oct Receipts Data'!$B:$B,$B129)+SUMIFS('Oct Receipts Data'!Q:Q,'Oct Receipts Data'!$B:$B,$A129)</f>
        <v>0</v>
      </c>
      <c r="V129" s="88">
        <f>SUMIFS('Oct Receipts Data'!R:R,'Oct Receipts Data'!$B:$B,$B129)+SUMIFS('Oct Receipts Data'!R:R,'Oct Receipts Data'!$B:$B,$A129)</f>
        <v>41385.54</v>
      </c>
      <c r="W129" s="88">
        <f>SUMIFS('Oct Receipts Data'!S:S,'Oct Receipts Data'!$B:$B,$B129)+SUMIFS('Oct Receipts Data'!S:S,'Oct Receipts Data'!$B:$B,$A129)</f>
        <v>279.60000000000002</v>
      </c>
      <c r="X129" s="88">
        <f>SUMIFS('Oct Receipts Data'!T:T,'Oct Receipts Data'!$B:$B,$B129)+SUMIFS('Oct Receipts Data'!T:T,'Oct Receipts Data'!$B:$B,$A129)</f>
        <v>59307.14</v>
      </c>
      <c r="Y129" s="88">
        <f>SUMIFS('Oct Receipts Data'!U:U,'Oct Receipts Data'!$B:$B,$B129)+SUMIFS('Oct Receipts Data'!U:U,'Oct Receipts Data'!$B:$B,$A129)</f>
        <v>12071.94</v>
      </c>
      <c r="Z129" s="88">
        <f>SUMIFS('Oct Receipts Data'!V:V,'Oct Receipts Data'!$B:$B,$B129)+SUMIFS('Oct Receipts Data'!V:V,'Oct Receipts Data'!$B:$B,$A129)</f>
        <v>880.56</v>
      </c>
      <c r="AA129" s="88">
        <f>SUMIFS('Oct Receipts Data'!W:W,'Oct Receipts Data'!$B:$B,$B129)+SUMIFS('Oct Receipts Data'!W:W,'Oct Receipts Data'!$B:$B,$A129)</f>
        <v>990.62</v>
      </c>
      <c r="AB129" s="88">
        <f>SUMIFS('Oct Receipts Data'!X:X,'Oct Receipts Data'!$B:$B,$B129)+SUMIFS('Oct Receipts Data'!X:X,'Oct Receipts Data'!$B:$B,$A129)</f>
        <v>0</v>
      </c>
      <c r="AC129" s="88">
        <f>SUMIFS('Oct Receipts Data'!Y:Y,'Oct Receipts Data'!$B:$B,$B129)+SUMIFS('Oct Receipts Data'!Y:Y,'Oct Receipts Data'!$B:$B,$A129)</f>
        <v>517.79999999999995</v>
      </c>
      <c r="AD129" s="88">
        <f>SUMIFS('Oct Receipts Data'!Z:Z,'Oct Receipts Data'!$B:$B,$B129)+SUMIFS('Oct Receipts Data'!Z:Z,'Oct Receipts Data'!$B:$B,$A129)</f>
        <v>1243.44</v>
      </c>
      <c r="AE129" s="88">
        <f>SUMIFS('Oct Receipts Data'!AA:AA,'Oct Receipts Data'!$B:$B,$B129)+SUMIFS('Oct Receipts Data'!AA:AA,'Oct Receipts Data'!$B:$B,$A129)</f>
        <v>0</v>
      </c>
      <c r="AF129" s="88">
        <f>SUMIFS('Oct Receipts Data'!AB:AB,'Oct Receipts Data'!$B:$B,$B129)+SUMIFS('Oct Receipts Data'!AB:AB,'Oct Receipts Data'!$B:$B,$A129)</f>
        <v>275.88</v>
      </c>
      <c r="AG129" s="88">
        <f>SUMIFS('Oct Receipts Data'!AC:AC,'Oct Receipts Data'!$B:$B,$B129)+SUMIFS('Oct Receipts Data'!AC:AC,'Oct Receipts Data'!$B:$B,$A129)</f>
        <v>0</v>
      </c>
      <c r="AH129" s="88">
        <f>SUMIFS('Oct Receipts Data'!AD:AD,'Oct Receipts Data'!$B:$B,$B129)+SUMIFS('Oct Receipts Data'!AD:AD,'Oct Receipts Data'!$B:$B,$A129)</f>
        <v>1452.16</v>
      </c>
      <c r="AI129" s="88">
        <f>SUMIFS('Oct Receipts Data'!AE:AE,'Oct Receipts Data'!$B:$B,$B129)+SUMIFS('Oct Receipts Data'!AE:AE,'Oct Receipts Data'!$B:$B,$A129)</f>
        <v>1531.62</v>
      </c>
      <c r="AJ129" s="88">
        <f>SUMIFS('Oct Receipts Data'!AF:AF,'Oct Receipts Data'!$B:$B,$B129)+SUMIFS('Oct Receipts Data'!AF:AF,'Oct Receipts Data'!$B:$B,$A129)</f>
        <v>0</v>
      </c>
      <c r="AK129" s="88">
        <f>SUMIFS('Oct Receipts Data'!AG:AG,'Oct Receipts Data'!$B:$B,$B129)+SUMIFS('Oct Receipts Data'!AG:AG,'Oct Receipts Data'!$B:$B,$A129)</f>
        <v>0</v>
      </c>
    </row>
    <row r="130" spans="1:37" ht="13.8" outlineLevel="1">
      <c r="A130" s="86"/>
      <c r="B130" s="130" t="s">
        <v>539</v>
      </c>
      <c r="C130" s="88">
        <v>142473</v>
      </c>
      <c r="D130" s="80">
        <f>SUMIFS('PMT Terms'!C:C,'PMT Terms'!B:B,B130)</f>
        <v>60</v>
      </c>
      <c r="E130" s="89">
        <f t="shared" si="8"/>
        <v>1.4041630343995002</v>
      </c>
      <c r="F130" s="84">
        <f t="shared" si="10"/>
        <v>200055.31999999998</v>
      </c>
      <c r="G130" s="88">
        <f>SUMIFS('Oct Receipts Data'!C:C,'Oct Receipts Data'!$B:$B,$B130)+SUMIFS('Oct Receipts Data'!C:C,'Oct Receipts Data'!$B:$B,$A130)</f>
        <v>24333.74</v>
      </c>
      <c r="H130" s="88">
        <f>SUMIFS('Oct Receipts Data'!D:D,'Oct Receipts Data'!$B:$B,$B130)+SUMIFS('Oct Receipts Data'!D:D,'Oct Receipts Data'!$B:$B,$A130)</f>
        <v>0</v>
      </c>
      <c r="I130" s="88">
        <f>SUMIFS('Oct Receipts Data'!E:E,'Oct Receipts Data'!$B:$B,$B130)+SUMIFS('Oct Receipts Data'!E:E,'Oct Receipts Data'!$B:$B,$A130)</f>
        <v>1819.92</v>
      </c>
      <c r="J130" s="88">
        <f>SUMIFS('Oct Receipts Data'!F:F,'Oct Receipts Data'!$B:$B,$B130)+SUMIFS('Oct Receipts Data'!F:F,'Oct Receipts Data'!$B:$B,$A130)</f>
        <v>0</v>
      </c>
      <c r="K130" s="88">
        <f>SUMIFS('Oct Receipts Data'!G:G,'Oct Receipts Data'!$B:$B,$B130)+SUMIFS('Oct Receipts Data'!G:G,'Oct Receipts Data'!$B:$B,$A130)</f>
        <v>0</v>
      </c>
      <c r="L130" s="88">
        <f>SUMIFS('Oct Receipts Data'!H:H,'Oct Receipts Data'!$B:$B,$B130)+SUMIFS('Oct Receipts Data'!H:H,'Oct Receipts Data'!$B:$B,$A130)</f>
        <v>62.5</v>
      </c>
      <c r="M130" s="88">
        <f>SUMIFS('Oct Receipts Data'!I:I,'Oct Receipts Data'!$B:$B,$B130)+SUMIFS('Oct Receipts Data'!I:I,'Oct Receipts Data'!$B:$B,$A130)</f>
        <v>36986.800000000003</v>
      </c>
      <c r="N130" s="88">
        <f>SUMIFS('Oct Receipts Data'!J:J,'Oct Receipts Data'!$B:$B,$B130)+SUMIFS('Oct Receipts Data'!J:J,'Oct Receipts Data'!$B:$B,$A130)</f>
        <v>22236.03</v>
      </c>
      <c r="O130" s="88">
        <f>SUMIFS('Oct Receipts Data'!K:K,'Oct Receipts Data'!$B:$B,$B130)+SUMIFS('Oct Receipts Data'!K:K,'Oct Receipts Data'!$B:$B,$A130)</f>
        <v>8486.41</v>
      </c>
      <c r="P130" s="88">
        <f>SUMIFS('Oct Receipts Data'!L:L,'Oct Receipts Data'!$B:$B,$B130)+SUMIFS('Oct Receipts Data'!L:L,'Oct Receipts Data'!$B:$B,$A130)</f>
        <v>33604.76</v>
      </c>
      <c r="Q130" s="88">
        <f>SUMIFS('Oct Receipts Data'!M:M,'Oct Receipts Data'!$B:$B,$B130)+SUMIFS('Oct Receipts Data'!M:M,'Oct Receipts Data'!$B:$B,$A130)</f>
        <v>1793.32</v>
      </c>
      <c r="R130" s="88">
        <f>SUMIFS('Oct Receipts Data'!N:N,'Oct Receipts Data'!$B:$B,$B130)+SUMIFS('Oct Receipts Data'!N:N,'Oct Receipts Data'!$B:$B,$A130)</f>
        <v>2292.2399999999998</v>
      </c>
      <c r="S130" s="88">
        <f>SUMIFS('Oct Receipts Data'!O:O,'Oct Receipts Data'!$B:$B,$B130)+SUMIFS('Oct Receipts Data'!O:O,'Oct Receipts Data'!$B:$B,$A130)</f>
        <v>2081.52</v>
      </c>
      <c r="T130" s="88">
        <f>SUMIFS('Oct Receipts Data'!P:P,'Oct Receipts Data'!$B:$B,$B130)+SUMIFS('Oct Receipts Data'!P:P,'Oct Receipts Data'!$B:$B,$A130)</f>
        <v>76.33</v>
      </c>
      <c r="U130" s="88">
        <f>SUMIFS('Oct Receipts Data'!Q:Q,'Oct Receipts Data'!$B:$B,$B130)+SUMIFS('Oct Receipts Data'!Q:Q,'Oct Receipts Data'!$B:$B,$A130)</f>
        <v>0</v>
      </c>
      <c r="V130" s="88">
        <f>SUMIFS('Oct Receipts Data'!R:R,'Oct Receipts Data'!$B:$B,$B130)+SUMIFS('Oct Receipts Data'!R:R,'Oct Receipts Data'!$B:$B,$A130)</f>
        <v>0</v>
      </c>
      <c r="W130" s="88">
        <f>SUMIFS('Oct Receipts Data'!S:S,'Oct Receipts Data'!$B:$B,$B130)+SUMIFS('Oct Receipts Data'!S:S,'Oct Receipts Data'!$B:$B,$A130)</f>
        <v>0</v>
      </c>
      <c r="X130" s="88">
        <f>SUMIFS('Oct Receipts Data'!T:T,'Oct Receipts Data'!$B:$B,$B130)+SUMIFS('Oct Receipts Data'!T:T,'Oct Receipts Data'!$B:$B,$A130)</f>
        <v>100</v>
      </c>
      <c r="Y130" s="88">
        <f>SUMIFS('Oct Receipts Data'!U:U,'Oct Receipts Data'!$B:$B,$B130)+SUMIFS('Oct Receipts Data'!U:U,'Oct Receipts Data'!$B:$B,$A130)</f>
        <v>382.5</v>
      </c>
      <c r="Z130" s="88">
        <f>SUMIFS('Oct Receipts Data'!V:V,'Oct Receipts Data'!$B:$B,$B130)+SUMIFS('Oct Receipts Data'!V:V,'Oct Receipts Data'!$B:$B,$A130)</f>
        <v>334.72</v>
      </c>
      <c r="AA130" s="88">
        <f>SUMIFS('Oct Receipts Data'!W:W,'Oct Receipts Data'!$B:$B,$B130)+SUMIFS('Oct Receipts Data'!W:W,'Oct Receipts Data'!$B:$B,$A130)</f>
        <v>0</v>
      </c>
      <c r="AB130" s="88">
        <f>SUMIFS('Oct Receipts Data'!X:X,'Oct Receipts Data'!$B:$B,$B130)+SUMIFS('Oct Receipts Data'!X:X,'Oct Receipts Data'!$B:$B,$A130)</f>
        <v>6703.56</v>
      </c>
      <c r="AC130" s="88">
        <f>SUMIFS('Oct Receipts Data'!Y:Y,'Oct Receipts Data'!$B:$B,$B130)+SUMIFS('Oct Receipts Data'!Y:Y,'Oct Receipts Data'!$B:$B,$A130)</f>
        <v>2314.5</v>
      </c>
      <c r="AD130" s="88">
        <f>SUMIFS('Oct Receipts Data'!Z:Z,'Oct Receipts Data'!$B:$B,$B130)+SUMIFS('Oct Receipts Data'!Z:Z,'Oct Receipts Data'!$B:$B,$A130)</f>
        <v>0</v>
      </c>
      <c r="AE130" s="88">
        <f>SUMIFS('Oct Receipts Data'!AA:AA,'Oct Receipts Data'!$B:$B,$B130)+SUMIFS('Oct Receipts Data'!AA:AA,'Oct Receipts Data'!$B:$B,$A130)</f>
        <v>0</v>
      </c>
      <c r="AF130" s="88">
        <f>SUMIFS('Oct Receipts Data'!AB:AB,'Oct Receipts Data'!$B:$B,$B130)+SUMIFS('Oct Receipts Data'!AB:AB,'Oct Receipts Data'!$B:$B,$A130)</f>
        <v>0</v>
      </c>
      <c r="AG130" s="88">
        <f>SUMIFS('Oct Receipts Data'!AC:AC,'Oct Receipts Data'!$B:$B,$B130)+SUMIFS('Oct Receipts Data'!AC:AC,'Oct Receipts Data'!$B:$B,$A130)</f>
        <v>0</v>
      </c>
      <c r="AH130" s="88">
        <f>SUMIFS('Oct Receipts Data'!AD:AD,'Oct Receipts Data'!$B:$B,$B130)+SUMIFS('Oct Receipts Data'!AD:AD,'Oct Receipts Data'!$B:$B,$A130)</f>
        <v>0</v>
      </c>
      <c r="AI130" s="88">
        <f>SUMIFS('Oct Receipts Data'!AE:AE,'Oct Receipts Data'!$B:$B,$B130)+SUMIFS('Oct Receipts Data'!AE:AE,'Oct Receipts Data'!$B:$B,$A130)</f>
        <v>0</v>
      </c>
      <c r="AJ130" s="88">
        <f>SUMIFS('Oct Receipts Data'!AF:AF,'Oct Receipts Data'!$B:$B,$B130)+SUMIFS('Oct Receipts Data'!AF:AF,'Oct Receipts Data'!$B:$B,$A130)</f>
        <v>56446.47</v>
      </c>
      <c r="AK130" s="88">
        <f>SUMIFS('Oct Receipts Data'!AG:AG,'Oct Receipts Data'!$B:$B,$B130)+SUMIFS('Oct Receipts Data'!AG:AG,'Oct Receipts Data'!$B:$B,$A130)</f>
        <v>0</v>
      </c>
    </row>
    <row r="131" spans="1:37" ht="13.8" outlineLevel="1">
      <c r="A131" s="86"/>
      <c r="B131" s="130" t="s">
        <v>518</v>
      </c>
      <c r="C131" s="88">
        <v>306200</v>
      </c>
      <c r="D131" s="80">
        <f>SUMIFS('PMT Terms'!C:C,'PMT Terms'!B:B,B131)</f>
        <v>45</v>
      </c>
      <c r="E131" s="89">
        <f t="shared" si="8"/>
        <v>0.62518755715218799</v>
      </c>
      <c r="F131" s="84">
        <f t="shared" si="10"/>
        <v>191432.42999999996</v>
      </c>
      <c r="G131" s="88">
        <f>SUMIFS('Oct Receipts Data'!C:C,'Oct Receipts Data'!$B:$B,$B131)+SUMIFS('Oct Receipts Data'!C:C,'Oct Receipts Data'!$B:$B,$A131)</f>
        <v>0</v>
      </c>
      <c r="H131" s="88">
        <f>SUMIFS('Oct Receipts Data'!D:D,'Oct Receipts Data'!$B:$B,$B131)+SUMIFS('Oct Receipts Data'!D:D,'Oct Receipts Data'!$B:$B,$A131)</f>
        <v>3383.52</v>
      </c>
      <c r="I131" s="88">
        <f>SUMIFS('Oct Receipts Data'!E:E,'Oct Receipts Data'!$B:$B,$B131)+SUMIFS('Oct Receipts Data'!E:E,'Oct Receipts Data'!$B:$B,$A131)</f>
        <v>31815.9</v>
      </c>
      <c r="J131" s="88">
        <f>SUMIFS('Oct Receipts Data'!F:F,'Oct Receipts Data'!$B:$B,$B131)+SUMIFS('Oct Receipts Data'!F:F,'Oct Receipts Data'!$B:$B,$A131)</f>
        <v>0</v>
      </c>
      <c r="K131" s="88">
        <f>SUMIFS('Oct Receipts Data'!G:G,'Oct Receipts Data'!$B:$B,$B131)+SUMIFS('Oct Receipts Data'!G:G,'Oct Receipts Data'!$B:$B,$A131)</f>
        <v>0</v>
      </c>
      <c r="L131" s="88">
        <f>SUMIFS('Oct Receipts Data'!H:H,'Oct Receipts Data'!$B:$B,$B131)+SUMIFS('Oct Receipts Data'!H:H,'Oct Receipts Data'!$B:$B,$A131)</f>
        <v>0</v>
      </c>
      <c r="M131" s="88">
        <f>SUMIFS('Oct Receipts Data'!I:I,'Oct Receipts Data'!$B:$B,$B131)+SUMIFS('Oct Receipts Data'!I:I,'Oct Receipts Data'!$B:$B,$A131)</f>
        <v>0</v>
      </c>
      <c r="N131" s="88">
        <f>SUMIFS('Oct Receipts Data'!J:J,'Oct Receipts Data'!$B:$B,$B131)+SUMIFS('Oct Receipts Data'!J:J,'Oct Receipts Data'!$B:$B,$A131)</f>
        <v>0</v>
      </c>
      <c r="O131" s="88">
        <f>SUMIFS('Oct Receipts Data'!K:K,'Oct Receipts Data'!$B:$B,$B131)+SUMIFS('Oct Receipts Data'!K:K,'Oct Receipts Data'!$B:$B,$A131)</f>
        <v>187.08</v>
      </c>
      <c r="P131" s="88">
        <f>SUMIFS('Oct Receipts Data'!L:L,'Oct Receipts Data'!$B:$B,$B131)+SUMIFS('Oct Receipts Data'!L:L,'Oct Receipts Data'!$B:$B,$A131)</f>
        <v>49052.53</v>
      </c>
      <c r="Q131" s="88">
        <f>SUMIFS('Oct Receipts Data'!M:M,'Oct Receipts Data'!$B:$B,$B131)+SUMIFS('Oct Receipts Data'!M:M,'Oct Receipts Data'!$B:$B,$A131)</f>
        <v>0</v>
      </c>
      <c r="R131" s="88">
        <f>SUMIFS('Oct Receipts Data'!N:N,'Oct Receipts Data'!$B:$B,$B131)+SUMIFS('Oct Receipts Data'!N:N,'Oct Receipts Data'!$B:$B,$A131)</f>
        <v>0</v>
      </c>
      <c r="S131" s="88">
        <f>SUMIFS('Oct Receipts Data'!O:O,'Oct Receipts Data'!$B:$B,$B131)+SUMIFS('Oct Receipts Data'!O:O,'Oct Receipts Data'!$B:$B,$A131)</f>
        <v>0</v>
      </c>
      <c r="T131" s="88">
        <f>SUMIFS('Oct Receipts Data'!P:P,'Oct Receipts Data'!$B:$B,$B131)+SUMIFS('Oct Receipts Data'!P:P,'Oct Receipts Data'!$B:$B,$A131)</f>
        <v>0</v>
      </c>
      <c r="U131" s="88">
        <f>SUMIFS('Oct Receipts Data'!Q:Q,'Oct Receipts Data'!$B:$B,$B131)+SUMIFS('Oct Receipts Data'!Q:Q,'Oct Receipts Data'!$B:$B,$A131)</f>
        <v>0</v>
      </c>
      <c r="V131" s="88">
        <f>SUMIFS('Oct Receipts Data'!R:R,'Oct Receipts Data'!$B:$B,$B131)+SUMIFS('Oct Receipts Data'!R:R,'Oct Receipts Data'!$B:$B,$A131)</f>
        <v>0</v>
      </c>
      <c r="W131" s="88">
        <f>SUMIFS('Oct Receipts Data'!S:S,'Oct Receipts Data'!$B:$B,$B131)+SUMIFS('Oct Receipts Data'!S:S,'Oct Receipts Data'!$B:$B,$A131)</f>
        <v>9609.9599999999991</v>
      </c>
      <c r="X131" s="88">
        <f>SUMIFS('Oct Receipts Data'!T:T,'Oct Receipts Data'!$B:$B,$B131)+SUMIFS('Oct Receipts Data'!T:T,'Oct Receipts Data'!$B:$B,$A131)</f>
        <v>969.86</v>
      </c>
      <c r="Y131" s="88">
        <f>SUMIFS('Oct Receipts Data'!U:U,'Oct Receipts Data'!$B:$B,$B131)+SUMIFS('Oct Receipts Data'!U:U,'Oct Receipts Data'!$B:$B,$A131)</f>
        <v>0</v>
      </c>
      <c r="Z131" s="88">
        <f>SUMIFS('Oct Receipts Data'!V:V,'Oct Receipts Data'!$B:$B,$B131)+SUMIFS('Oct Receipts Data'!V:V,'Oct Receipts Data'!$B:$B,$A131)</f>
        <v>25287.119999999999</v>
      </c>
      <c r="AA131" s="88">
        <f>SUMIFS('Oct Receipts Data'!W:W,'Oct Receipts Data'!$B:$B,$B131)+SUMIFS('Oct Receipts Data'!W:W,'Oct Receipts Data'!$B:$B,$A131)</f>
        <v>467.88</v>
      </c>
      <c r="AB131" s="88">
        <f>SUMIFS('Oct Receipts Data'!X:X,'Oct Receipts Data'!$B:$B,$B131)+SUMIFS('Oct Receipts Data'!X:X,'Oct Receipts Data'!$B:$B,$A131)</f>
        <v>971.88</v>
      </c>
      <c r="AC131" s="88">
        <f>SUMIFS('Oct Receipts Data'!Y:Y,'Oct Receipts Data'!$B:$B,$B131)+SUMIFS('Oct Receipts Data'!Y:Y,'Oct Receipts Data'!$B:$B,$A131)</f>
        <v>24927.599999999999</v>
      </c>
      <c r="AD131" s="88">
        <f>SUMIFS('Oct Receipts Data'!Z:Z,'Oct Receipts Data'!$B:$B,$B131)+SUMIFS('Oct Receipts Data'!Z:Z,'Oct Receipts Data'!$B:$B,$A131)</f>
        <v>0</v>
      </c>
      <c r="AE131" s="88">
        <f>SUMIFS('Oct Receipts Data'!AA:AA,'Oct Receipts Data'!$B:$B,$B131)+SUMIFS('Oct Receipts Data'!AA:AA,'Oct Receipts Data'!$B:$B,$A131)</f>
        <v>0</v>
      </c>
      <c r="AF131" s="88">
        <f>SUMIFS('Oct Receipts Data'!AB:AB,'Oct Receipts Data'!$B:$B,$B131)+SUMIFS('Oct Receipts Data'!AB:AB,'Oct Receipts Data'!$B:$B,$A131)</f>
        <v>0</v>
      </c>
      <c r="AG131" s="88">
        <f>SUMIFS('Oct Receipts Data'!AC:AC,'Oct Receipts Data'!$B:$B,$B131)+SUMIFS('Oct Receipts Data'!AC:AC,'Oct Receipts Data'!$B:$B,$A131)</f>
        <v>0</v>
      </c>
      <c r="AH131" s="88">
        <f>SUMIFS('Oct Receipts Data'!AD:AD,'Oct Receipts Data'!$B:$B,$B131)+SUMIFS('Oct Receipts Data'!AD:AD,'Oct Receipts Data'!$B:$B,$A131)</f>
        <v>11014.08</v>
      </c>
      <c r="AI131" s="88">
        <f>SUMIFS('Oct Receipts Data'!AE:AE,'Oct Receipts Data'!$B:$B,$B131)+SUMIFS('Oct Receipts Data'!AE:AE,'Oct Receipts Data'!$B:$B,$A131)</f>
        <v>33745.019999999997</v>
      </c>
      <c r="AJ131" s="88">
        <f>SUMIFS('Oct Receipts Data'!AF:AF,'Oct Receipts Data'!$B:$B,$B131)+SUMIFS('Oct Receipts Data'!AF:AF,'Oct Receipts Data'!$B:$B,$A131)</f>
        <v>0</v>
      </c>
      <c r="AK131" s="88">
        <f>SUMIFS('Oct Receipts Data'!AG:AG,'Oct Receipts Data'!$B:$B,$B131)+SUMIFS('Oct Receipts Data'!AG:AG,'Oct Receipts Data'!$B:$B,$A131)</f>
        <v>0</v>
      </c>
    </row>
    <row r="132" spans="1:37" ht="13.8" outlineLevel="1">
      <c r="A132" s="86"/>
      <c r="B132" s="130" t="s">
        <v>148</v>
      </c>
      <c r="C132" s="88">
        <v>45518</v>
      </c>
      <c r="D132" s="80">
        <f>SUMIFS('PMT Terms'!C:C,'PMT Terms'!B:B,B132)</f>
        <v>60</v>
      </c>
      <c r="E132" s="89">
        <f t="shared" si="8"/>
        <v>4.1408893185113582</v>
      </c>
      <c r="F132" s="84">
        <f t="shared" si="10"/>
        <v>188485</v>
      </c>
      <c r="G132" s="88">
        <f>SUMIFS('Oct Receipts Data'!C:C,'Oct Receipts Data'!$B:$B,$B132)+SUMIFS('Oct Receipts Data'!C:C,'Oct Receipts Data'!$B:$B,$A132)</f>
        <v>0</v>
      </c>
      <c r="H132" s="88">
        <f>SUMIFS('Oct Receipts Data'!D:D,'Oct Receipts Data'!$B:$B,$B132)+SUMIFS('Oct Receipts Data'!D:D,'Oct Receipts Data'!$B:$B,$A132)</f>
        <v>0</v>
      </c>
      <c r="I132" s="88">
        <f>SUMIFS('Oct Receipts Data'!E:E,'Oct Receipts Data'!$B:$B,$B132)+SUMIFS('Oct Receipts Data'!E:E,'Oct Receipts Data'!$B:$B,$A132)</f>
        <v>0</v>
      </c>
      <c r="J132" s="88">
        <f>SUMIFS('Oct Receipts Data'!F:F,'Oct Receipts Data'!$B:$B,$B132)+SUMIFS('Oct Receipts Data'!F:F,'Oct Receipts Data'!$B:$B,$A132)</f>
        <v>0</v>
      </c>
      <c r="K132" s="88">
        <f>SUMIFS('Oct Receipts Data'!G:G,'Oct Receipts Data'!$B:$B,$B132)+SUMIFS('Oct Receipts Data'!G:G,'Oct Receipts Data'!$B:$B,$A132)</f>
        <v>0</v>
      </c>
      <c r="L132" s="88">
        <f>SUMIFS('Oct Receipts Data'!H:H,'Oct Receipts Data'!$B:$B,$B132)+SUMIFS('Oct Receipts Data'!H:H,'Oct Receipts Data'!$B:$B,$A132)</f>
        <v>0</v>
      </c>
      <c r="M132" s="88">
        <f>SUMIFS('Oct Receipts Data'!I:I,'Oct Receipts Data'!$B:$B,$B132)+SUMIFS('Oct Receipts Data'!I:I,'Oct Receipts Data'!$B:$B,$A132)</f>
        <v>0</v>
      </c>
      <c r="N132" s="88">
        <f>SUMIFS('Oct Receipts Data'!J:J,'Oct Receipts Data'!$B:$B,$B132)+SUMIFS('Oct Receipts Data'!J:J,'Oct Receipts Data'!$B:$B,$A132)</f>
        <v>0</v>
      </c>
      <c r="O132" s="88">
        <f>SUMIFS('Oct Receipts Data'!K:K,'Oct Receipts Data'!$B:$B,$B132)+SUMIFS('Oct Receipts Data'!K:K,'Oct Receipts Data'!$B:$B,$A132)</f>
        <v>0</v>
      </c>
      <c r="P132" s="88">
        <f>SUMIFS('Oct Receipts Data'!L:L,'Oct Receipts Data'!$B:$B,$B132)+SUMIFS('Oct Receipts Data'!L:L,'Oct Receipts Data'!$B:$B,$A132)</f>
        <v>0</v>
      </c>
      <c r="Q132" s="88">
        <f>SUMIFS('Oct Receipts Data'!M:M,'Oct Receipts Data'!$B:$B,$B132)+SUMIFS('Oct Receipts Data'!M:M,'Oct Receipts Data'!$B:$B,$A132)</f>
        <v>0</v>
      </c>
      <c r="R132" s="88">
        <f>SUMIFS('Oct Receipts Data'!N:N,'Oct Receipts Data'!$B:$B,$B132)+SUMIFS('Oct Receipts Data'!N:N,'Oct Receipts Data'!$B:$B,$A132)</f>
        <v>24700</v>
      </c>
      <c r="S132" s="88">
        <f>SUMIFS('Oct Receipts Data'!O:O,'Oct Receipts Data'!$B:$B,$B132)+SUMIFS('Oct Receipts Data'!O:O,'Oct Receipts Data'!$B:$B,$A132)</f>
        <v>2105</v>
      </c>
      <c r="T132" s="88">
        <f>SUMIFS('Oct Receipts Data'!P:P,'Oct Receipts Data'!$B:$B,$B132)+SUMIFS('Oct Receipts Data'!P:P,'Oct Receipts Data'!$B:$B,$A132)</f>
        <v>22645</v>
      </c>
      <c r="U132" s="88">
        <f>SUMIFS('Oct Receipts Data'!Q:Q,'Oct Receipts Data'!$B:$B,$B132)+SUMIFS('Oct Receipts Data'!Q:Q,'Oct Receipts Data'!$B:$B,$A132)</f>
        <v>30419</v>
      </c>
      <c r="V132" s="88">
        <f>SUMIFS('Oct Receipts Data'!R:R,'Oct Receipts Data'!$B:$B,$B132)+SUMIFS('Oct Receipts Data'!R:R,'Oct Receipts Data'!$B:$B,$A132)</f>
        <v>0</v>
      </c>
      <c r="W132" s="88">
        <f>SUMIFS('Oct Receipts Data'!S:S,'Oct Receipts Data'!$B:$B,$B132)+SUMIFS('Oct Receipts Data'!S:S,'Oct Receipts Data'!$B:$B,$A132)</f>
        <v>61470</v>
      </c>
      <c r="X132" s="88">
        <f>SUMIFS('Oct Receipts Data'!T:T,'Oct Receipts Data'!$B:$B,$B132)+SUMIFS('Oct Receipts Data'!T:T,'Oct Receipts Data'!$B:$B,$A132)</f>
        <v>0</v>
      </c>
      <c r="Y132" s="88">
        <f>SUMIFS('Oct Receipts Data'!U:U,'Oct Receipts Data'!$B:$B,$B132)+SUMIFS('Oct Receipts Data'!U:U,'Oct Receipts Data'!$B:$B,$A132)</f>
        <v>21840</v>
      </c>
      <c r="Z132" s="88">
        <f>SUMIFS('Oct Receipts Data'!V:V,'Oct Receipts Data'!$B:$B,$B132)+SUMIFS('Oct Receipts Data'!V:V,'Oct Receipts Data'!$B:$B,$A132)</f>
        <v>1810</v>
      </c>
      <c r="AA132" s="88">
        <f>SUMIFS('Oct Receipts Data'!W:W,'Oct Receipts Data'!$B:$B,$B132)+SUMIFS('Oct Receipts Data'!W:W,'Oct Receipts Data'!$B:$B,$A132)</f>
        <v>490</v>
      </c>
      <c r="AB132" s="88">
        <f>SUMIFS('Oct Receipts Data'!X:X,'Oct Receipts Data'!$B:$B,$B132)+SUMIFS('Oct Receipts Data'!X:X,'Oct Receipts Data'!$B:$B,$A132)</f>
        <v>603</v>
      </c>
      <c r="AC132" s="88">
        <f>SUMIFS('Oct Receipts Data'!Y:Y,'Oct Receipts Data'!$B:$B,$B132)+SUMIFS('Oct Receipts Data'!Y:Y,'Oct Receipts Data'!$B:$B,$A132)</f>
        <v>1503</v>
      </c>
      <c r="AD132" s="88">
        <f>SUMIFS('Oct Receipts Data'!Z:Z,'Oct Receipts Data'!$B:$B,$B132)+SUMIFS('Oct Receipts Data'!Z:Z,'Oct Receipts Data'!$B:$B,$A132)</f>
        <v>0</v>
      </c>
      <c r="AE132" s="88">
        <f>SUMIFS('Oct Receipts Data'!AA:AA,'Oct Receipts Data'!$B:$B,$B132)+SUMIFS('Oct Receipts Data'!AA:AA,'Oct Receipts Data'!$B:$B,$A132)</f>
        <v>0</v>
      </c>
      <c r="AF132" s="88">
        <f>SUMIFS('Oct Receipts Data'!AB:AB,'Oct Receipts Data'!$B:$B,$B132)+SUMIFS('Oct Receipts Data'!AB:AB,'Oct Receipts Data'!$B:$B,$A132)</f>
        <v>20900</v>
      </c>
      <c r="AG132" s="88">
        <f>SUMIFS('Oct Receipts Data'!AC:AC,'Oct Receipts Data'!$B:$B,$B132)+SUMIFS('Oct Receipts Data'!AC:AC,'Oct Receipts Data'!$B:$B,$A132)</f>
        <v>0</v>
      </c>
      <c r="AH132" s="88">
        <f>SUMIFS('Oct Receipts Data'!AD:AD,'Oct Receipts Data'!$B:$B,$B132)+SUMIFS('Oct Receipts Data'!AD:AD,'Oct Receipts Data'!$B:$B,$A132)</f>
        <v>0</v>
      </c>
      <c r="AI132" s="88">
        <f>SUMIFS('Oct Receipts Data'!AE:AE,'Oct Receipts Data'!$B:$B,$B132)+SUMIFS('Oct Receipts Data'!AE:AE,'Oct Receipts Data'!$B:$B,$A132)</f>
        <v>0</v>
      </c>
      <c r="AJ132" s="88">
        <f>SUMIFS('Oct Receipts Data'!AF:AF,'Oct Receipts Data'!$B:$B,$B132)+SUMIFS('Oct Receipts Data'!AF:AF,'Oct Receipts Data'!$B:$B,$A132)</f>
        <v>0</v>
      </c>
      <c r="AK132" s="88">
        <f>SUMIFS('Oct Receipts Data'!AG:AG,'Oct Receipts Data'!$B:$B,$B132)+SUMIFS('Oct Receipts Data'!AG:AG,'Oct Receipts Data'!$B:$B,$A132)</f>
        <v>0</v>
      </c>
    </row>
    <row r="133" spans="1:37" ht="13.8" outlineLevel="1">
      <c r="A133" s="86"/>
      <c r="B133" s="130" t="s">
        <v>178</v>
      </c>
      <c r="C133" s="88">
        <v>175386</v>
      </c>
      <c r="D133" s="80">
        <f>SUMIFS('PMT Terms'!C:C,'PMT Terms'!B:B,B133)</f>
        <v>10</v>
      </c>
      <c r="E133" s="89">
        <f t="shared" si="8"/>
        <v>1.0716631886239494</v>
      </c>
      <c r="F133" s="84">
        <f t="shared" si="10"/>
        <v>187954.71999999997</v>
      </c>
      <c r="G133" s="88">
        <f>SUMIFS('Oct Receipts Data'!C:C,'Oct Receipts Data'!$B:$B,$B133)+SUMIFS('Oct Receipts Data'!C:C,'Oct Receipts Data'!$B:$B,$A133)</f>
        <v>0</v>
      </c>
      <c r="H133" s="88">
        <f>SUMIFS('Oct Receipts Data'!D:D,'Oct Receipts Data'!$B:$B,$B133)+SUMIFS('Oct Receipts Data'!D:D,'Oct Receipts Data'!$B:$B,$A133)</f>
        <v>74043.149999999994</v>
      </c>
      <c r="I133" s="88">
        <f>SUMIFS('Oct Receipts Data'!E:E,'Oct Receipts Data'!$B:$B,$B133)+SUMIFS('Oct Receipts Data'!E:E,'Oct Receipts Data'!$B:$B,$A133)</f>
        <v>46988.19</v>
      </c>
      <c r="J133" s="88">
        <f>SUMIFS('Oct Receipts Data'!F:F,'Oct Receipts Data'!$B:$B,$B133)+SUMIFS('Oct Receipts Data'!F:F,'Oct Receipts Data'!$B:$B,$A133)</f>
        <v>0</v>
      </c>
      <c r="K133" s="88">
        <f>SUMIFS('Oct Receipts Data'!G:G,'Oct Receipts Data'!$B:$B,$B133)+SUMIFS('Oct Receipts Data'!G:G,'Oct Receipts Data'!$B:$B,$A133)</f>
        <v>2503.9899999999998</v>
      </c>
      <c r="L133" s="88">
        <f>SUMIFS('Oct Receipts Data'!H:H,'Oct Receipts Data'!$B:$B,$B133)+SUMIFS('Oct Receipts Data'!H:H,'Oct Receipts Data'!$B:$B,$A133)</f>
        <v>7001.44</v>
      </c>
      <c r="M133" s="88">
        <f>SUMIFS('Oct Receipts Data'!I:I,'Oct Receipts Data'!$B:$B,$B133)+SUMIFS('Oct Receipts Data'!I:I,'Oct Receipts Data'!$B:$B,$A133)</f>
        <v>706.8</v>
      </c>
      <c r="N133" s="88">
        <f>SUMIFS('Oct Receipts Data'!J:J,'Oct Receipts Data'!$B:$B,$B133)+SUMIFS('Oct Receipts Data'!J:J,'Oct Receipts Data'!$B:$B,$A133)</f>
        <v>151.56</v>
      </c>
      <c r="O133" s="88">
        <f>SUMIFS('Oct Receipts Data'!K:K,'Oct Receipts Data'!$B:$B,$B133)+SUMIFS('Oct Receipts Data'!K:K,'Oct Receipts Data'!$B:$B,$A133)</f>
        <v>2165.96</v>
      </c>
      <c r="P133" s="88">
        <f>SUMIFS('Oct Receipts Data'!L:L,'Oct Receipts Data'!$B:$B,$B133)+SUMIFS('Oct Receipts Data'!L:L,'Oct Receipts Data'!$B:$B,$A133)</f>
        <v>2539.27</v>
      </c>
      <c r="Q133" s="88">
        <f>SUMIFS('Oct Receipts Data'!M:M,'Oct Receipts Data'!$B:$B,$B133)+SUMIFS('Oct Receipts Data'!M:M,'Oct Receipts Data'!$B:$B,$A133)</f>
        <v>0</v>
      </c>
      <c r="R133" s="88">
        <f>SUMIFS('Oct Receipts Data'!N:N,'Oct Receipts Data'!$B:$B,$B133)+SUMIFS('Oct Receipts Data'!N:N,'Oct Receipts Data'!$B:$B,$A133)</f>
        <v>0</v>
      </c>
      <c r="S133" s="88">
        <f>SUMIFS('Oct Receipts Data'!O:O,'Oct Receipts Data'!$B:$B,$B133)+SUMIFS('Oct Receipts Data'!O:O,'Oct Receipts Data'!$B:$B,$A133)</f>
        <v>1739.78</v>
      </c>
      <c r="T133" s="88">
        <f>SUMIFS('Oct Receipts Data'!P:P,'Oct Receipts Data'!$B:$B,$B133)+SUMIFS('Oct Receipts Data'!P:P,'Oct Receipts Data'!$B:$B,$A133)</f>
        <v>2911.28</v>
      </c>
      <c r="U133" s="88">
        <f>SUMIFS('Oct Receipts Data'!Q:Q,'Oct Receipts Data'!$B:$B,$B133)+SUMIFS('Oct Receipts Data'!Q:Q,'Oct Receipts Data'!$B:$B,$A133)</f>
        <v>22303.279999999999</v>
      </c>
      <c r="V133" s="88">
        <f>SUMIFS('Oct Receipts Data'!R:R,'Oct Receipts Data'!$B:$B,$B133)+SUMIFS('Oct Receipts Data'!R:R,'Oct Receipts Data'!$B:$B,$A133)</f>
        <v>1420.76</v>
      </c>
      <c r="W133" s="88">
        <f>SUMIFS('Oct Receipts Data'!S:S,'Oct Receipts Data'!$B:$B,$B133)+SUMIFS('Oct Receipts Data'!S:S,'Oct Receipts Data'!$B:$B,$A133)</f>
        <v>43.18</v>
      </c>
      <c r="X133" s="88">
        <f>SUMIFS('Oct Receipts Data'!T:T,'Oct Receipts Data'!$B:$B,$B133)+SUMIFS('Oct Receipts Data'!T:T,'Oct Receipts Data'!$B:$B,$A133)</f>
        <v>0</v>
      </c>
      <c r="Y133" s="88">
        <f>SUMIFS('Oct Receipts Data'!U:U,'Oct Receipts Data'!$B:$B,$B133)+SUMIFS('Oct Receipts Data'!U:U,'Oct Receipts Data'!$B:$B,$A133)</f>
        <v>0</v>
      </c>
      <c r="Z133" s="88">
        <f>SUMIFS('Oct Receipts Data'!V:V,'Oct Receipts Data'!$B:$B,$B133)+SUMIFS('Oct Receipts Data'!V:V,'Oct Receipts Data'!$B:$B,$A133)</f>
        <v>0</v>
      </c>
      <c r="AA133" s="88">
        <f>SUMIFS('Oct Receipts Data'!W:W,'Oct Receipts Data'!$B:$B,$B133)+SUMIFS('Oct Receipts Data'!W:W,'Oct Receipts Data'!$B:$B,$A133)</f>
        <v>0</v>
      </c>
      <c r="AB133" s="88">
        <f>SUMIFS('Oct Receipts Data'!X:X,'Oct Receipts Data'!$B:$B,$B133)+SUMIFS('Oct Receipts Data'!X:X,'Oct Receipts Data'!$B:$B,$A133)</f>
        <v>23436.080000000002</v>
      </c>
      <c r="AC133" s="88">
        <f>SUMIFS('Oct Receipts Data'!Y:Y,'Oct Receipts Data'!$B:$B,$B133)+SUMIFS('Oct Receipts Data'!Y:Y,'Oct Receipts Data'!$B:$B,$A133)</f>
        <v>0</v>
      </c>
      <c r="AD133" s="88">
        <f>SUMIFS('Oct Receipts Data'!Z:Z,'Oct Receipts Data'!$B:$B,$B133)+SUMIFS('Oct Receipts Data'!Z:Z,'Oct Receipts Data'!$B:$B,$A133)</f>
        <v>0</v>
      </c>
      <c r="AE133" s="88">
        <f>SUMIFS('Oct Receipts Data'!AA:AA,'Oct Receipts Data'!$B:$B,$B133)+SUMIFS('Oct Receipts Data'!AA:AA,'Oct Receipts Data'!$B:$B,$A133)</f>
        <v>0</v>
      </c>
      <c r="AF133" s="88">
        <f>SUMIFS('Oct Receipts Data'!AB:AB,'Oct Receipts Data'!$B:$B,$B133)+SUMIFS('Oct Receipts Data'!AB:AB,'Oct Receipts Data'!$B:$B,$A133)</f>
        <v>0</v>
      </c>
      <c r="AG133" s="88">
        <f>SUMIFS('Oct Receipts Data'!AC:AC,'Oct Receipts Data'!$B:$B,$B133)+SUMIFS('Oct Receipts Data'!AC:AC,'Oct Receipts Data'!$B:$B,$A133)</f>
        <v>0</v>
      </c>
      <c r="AH133" s="88">
        <f>SUMIFS('Oct Receipts Data'!AD:AD,'Oct Receipts Data'!$B:$B,$B133)+SUMIFS('Oct Receipts Data'!AD:AD,'Oct Receipts Data'!$B:$B,$A133)</f>
        <v>0</v>
      </c>
      <c r="AI133" s="88">
        <f>SUMIFS('Oct Receipts Data'!AE:AE,'Oct Receipts Data'!$B:$B,$B133)+SUMIFS('Oct Receipts Data'!AE:AE,'Oct Receipts Data'!$B:$B,$A133)</f>
        <v>0</v>
      </c>
      <c r="AJ133" s="88">
        <f>SUMIFS('Oct Receipts Data'!AF:AF,'Oct Receipts Data'!$B:$B,$B133)+SUMIFS('Oct Receipts Data'!AF:AF,'Oct Receipts Data'!$B:$B,$A133)</f>
        <v>0</v>
      </c>
      <c r="AK133" s="88">
        <f>SUMIFS('Oct Receipts Data'!AG:AG,'Oct Receipts Data'!$B:$B,$B133)+SUMIFS('Oct Receipts Data'!AG:AG,'Oct Receipts Data'!$B:$B,$A133)</f>
        <v>0</v>
      </c>
    </row>
    <row r="134" spans="1:37" ht="13.2" outlineLevel="1">
      <c r="A134" s="86"/>
      <c r="B134" s="94" t="s">
        <v>726</v>
      </c>
      <c r="C134" s="88">
        <v>0</v>
      </c>
      <c r="D134" s="80">
        <f>SUMIFS('PMT Terms'!C:C,'PMT Terms'!B:B,B134)</f>
        <v>30</v>
      </c>
      <c r="E134" s="89" t="e">
        <f t="shared" si="8"/>
        <v>#DIV/0!</v>
      </c>
      <c r="F134" s="84">
        <f t="shared" si="10"/>
        <v>177891.12000000002</v>
      </c>
      <c r="G134" s="88">
        <f>SUMIFS('Oct Receipts Data'!C:C,'Oct Receipts Data'!$B:$B,$B134)+SUMIFS('Oct Receipts Data'!C:C,'Oct Receipts Data'!$B:$B,$A134)</f>
        <v>0</v>
      </c>
      <c r="H134" s="88">
        <f>SUMIFS('Oct Receipts Data'!D:D,'Oct Receipts Data'!$B:$B,$B134)+SUMIFS('Oct Receipts Data'!D:D,'Oct Receipts Data'!$B:$B,$A134)</f>
        <v>0</v>
      </c>
      <c r="I134" s="88">
        <f>SUMIFS('Oct Receipts Data'!E:E,'Oct Receipts Data'!$B:$B,$B134)+SUMIFS('Oct Receipts Data'!E:E,'Oct Receipts Data'!$B:$B,$A134)</f>
        <v>0</v>
      </c>
      <c r="J134" s="88">
        <f>SUMIFS('Oct Receipts Data'!F:F,'Oct Receipts Data'!$B:$B,$B134)+SUMIFS('Oct Receipts Data'!F:F,'Oct Receipts Data'!$B:$B,$A134)</f>
        <v>0</v>
      </c>
      <c r="K134" s="88">
        <f>SUMIFS('Oct Receipts Data'!G:G,'Oct Receipts Data'!$B:$B,$B134)+SUMIFS('Oct Receipts Data'!G:G,'Oct Receipts Data'!$B:$B,$A134)</f>
        <v>0</v>
      </c>
      <c r="L134" s="88">
        <f>SUMIFS('Oct Receipts Data'!H:H,'Oct Receipts Data'!$B:$B,$B134)+SUMIFS('Oct Receipts Data'!H:H,'Oct Receipts Data'!$B:$B,$A134)</f>
        <v>0</v>
      </c>
      <c r="M134" s="88">
        <f>SUMIFS('Oct Receipts Data'!I:I,'Oct Receipts Data'!$B:$B,$B134)+SUMIFS('Oct Receipts Data'!I:I,'Oct Receipts Data'!$B:$B,$A134)</f>
        <v>0</v>
      </c>
      <c r="N134" s="88">
        <f>SUMIFS('Oct Receipts Data'!J:J,'Oct Receipts Data'!$B:$B,$B134)+SUMIFS('Oct Receipts Data'!J:J,'Oct Receipts Data'!$B:$B,$A134)</f>
        <v>0</v>
      </c>
      <c r="O134" s="88">
        <f>SUMIFS('Oct Receipts Data'!K:K,'Oct Receipts Data'!$B:$B,$B134)+SUMIFS('Oct Receipts Data'!K:K,'Oct Receipts Data'!$B:$B,$A134)</f>
        <v>0</v>
      </c>
      <c r="P134" s="88">
        <f>SUMIFS('Oct Receipts Data'!L:L,'Oct Receipts Data'!$B:$B,$B134)+SUMIFS('Oct Receipts Data'!L:L,'Oct Receipts Data'!$B:$B,$A134)</f>
        <v>0</v>
      </c>
      <c r="Q134" s="88">
        <f>SUMIFS('Oct Receipts Data'!M:M,'Oct Receipts Data'!$B:$B,$B134)+SUMIFS('Oct Receipts Data'!M:M,'Oct Receipts Data'!$B:$B,$A134)</f>
        <v>0</v>
      </c>
      <c r="R134" s="88">
        <f>SUMIFS('Oct Receipts Data'!N:N,'Oct Receipts Data'!$B:$B,$B134)+SUMIFS('Oct Receipts Data'!N:N,'Oct Receipts Data'!$B:$B,$A134)</f>
        <v>0</v>
      </c>
      <c r="S134" s="88">
        <f>SUMIFS('Oct Receipts Data'!O:O,'Oct Receipts Data'!$B:$B,$B134)+SUMIFS('Oct Receipts Data'!O:O,'Oct Receipts Data'!$B:$B,$A134)</f>
        <v>0</v>
      </c>
      <c r="T134" s="88">
        <f>SUMIFS('Oct Receipts Data'!P:P,'Oct Receipts Data'!$B:$B,$B134)+SUMIFS('Oct Receipts Data'!P:P,'Oct Receipts Data'!$B:$B,$A134)</f>
        <v>0</v>
      </c>
      <c r="U134" s="88">
        <f>SUMIFS('Oct Receipts Data'!Q:Q,'Oct Receipts Data'!$B:$B,$B134)+SUMIFS('Oct Receipts Data'!Q:Q,'Oct Receipts Data'!$B:$B,$A134)</f>
        <v>0</v>
      </c>
      <c r="V134" s="88">
        <f>SUMIFS('Oct Receipts Data'!R:R,'Oct Receipts Data'!$B:$B,$B134)+SUMIFS('Oct Receipts Data'!R:R,'Oct Receipts Data'!$B:$B,$A134)</f>
        <v>0</v>
      </c>
      <c r="W134" s="88">
        <f>SUMIFS('Oct Receipts Data'!S:S,'Oct Receipts Data'!$B:$B,$B134)+SUMIFS('Oct Receipts Data'!S:S,'Oct Receipts Data'!$B:$B,$A134)</f>
        <v>0</v>
      </c>
      <c r="X134" s="88">
        <f>SUMIFS('Oct Receipts Data'!T:T,'Oct Receipts Data'!$B:$B,$B134)+SUMIFS('Oct Receipts Data'!T:T,'Oct Receipts Data'!$B:$B,$A134)</f>
        <v>0</v>
      </c>
      <c r="Y134" s="88">
        <f>SUMIFS('Oct Receipts Data'!U:U,'Oct Receipts Data'!$B:$B,$B134)+SUMIFS('Oct Receipts Data'!U:U,'Oct Receipts Data'!$B:$B,$A134)</f>
        <v>0</v>
      </c>
      <c r="Z134" s="88">
        <f>SUMIFS('Oct Receipts Data'!V:V,'Oct Receipts Data'!$B:$B,$B134)+SUMIFS('Oct Receipts Data'!V:V,'Oct Receipts Data'!$B:$B,$A134)</f>
        <v>0</v>
      </c>
      <c r="AA134" s="88">
        <f>SUMIFS('Oct Receipts Data'!W:W,'Oct Receipts Data'!$B:$B,$B134)+SUMIFS('Oct Receipts Data'!W:W,'Oct Receipts Data'!$B:$B,$A134)</f>
        <v>0</v>
      </c>
      <c r="AB134" s="88">
        <f>SUMIFS('Oct Receipts Data'!X:X,'Oct Receipts Data'!$B:$B,$B134)+SUMIFS('Oct Receipts Data'!X:X,'Oct Receipts Data'!$B:$B,$A134)</f>
        <v>75425.039999999994</v>
      </c>
      <c r="AC134" s="88">
        <f>SUMIFS('Oct Receipts Data'!Y:Y,'Oct Receipts Data'!$B:$B,$B134)+SUMIFS('Oct Receipts Data'!Y:Y,'Oct Receipts Data'!$B:$B,$A134)</f>
        <v>29361.24</v>
      </c>
      <c r="AD134" s="88">
        <f>SUMIFS('Oct Receipts Data'!Z:Z,'Oct Receipts Data'!$B:$B,$B134)+SUMIFS('Oct Receipts Data'!Z:Z,'Oct Receipts Data'!$B:$B,$A134)</f>
        <v>0</v>
      </c>
      <c r="AE134" s="88">
        <f>SUMIFS('Oct Receipts Data'!AA:AA,'Oct Receipts Data'!$B:$B,$B134)+SUMIFS('Oct Receipts Data'!AA:AA,'Oct Receipts Data'!$B:$B,$A134)</f>
        <v>0</v>
      </c>
      <c r="AF134" s="88">
        <f>SUMIFS('Oct Receipts Data'!AB:AB,'Oct Receipts Data'!$B:$B,$B134)+SUMIFS('Oct Receipts Data'!AB:AB,'Oct Receipts Data'!$B:$B,$A134)</f>
        <v>52983.360000000001</v>
      </c>
      <c r="AG134" s="88">
        <f>SUMIFS('Oct Receipts Data'!AC:AC,'Oct Receipts Data'!$B:$B,$B134)+SUMIFS('Oct Receipts Data'!AC:AC,'Oct Receipts Data'!$B:$B,$A134)</f>
        <v>11023.68</v>
      </c>
      <c r="AH134" s="88">
        <f>SUMIFS('Oct Receipts Data'!AD:AD,'Oct Receipts Data'!$B:$B,$B134)+SUMIFS('Oct Receipts Data'!AD:AD,'Oct Receipts Data'!$B:$B,$A134)</f>
        <v>0</v>
      </c>
      <c r="AI134" s="88">
        <f>SUMIFS('Oct Receipts Data'!AE:AE,'Oct Receipts Data'!$B:$B,$B134)+SUMIFS('Oct Receipts Data'!AE:AE,'Oct Receipts Data'!$B:$B,$A134)</f>
        <v>0</v>
      </c>
      <c r="AJ134" s="88">
        <f>SUMIFS('Oct Receipts Data'!AF:AF,'Oct Receipts Data'!$B:$B,$B134)+SUMIFS('Oct Receipts Data'!AF:AF,'Oct Receipts Data'!$B:$B,$A134)</f>
        <v>8127.6</v>
      </c>
      <c r="AK134" s="88">
        <f>SUMIFS('Oct Receipts Data'!AG:AG,'Oct Receipts Data'!$B:$B,$B134)+SUMIFS('Oct Receipts Data'!AG:AG,'Oct Receipts Data'!$B:$B,$A134)</f>
        <v>970.2</v>
      </c>
    </row>
    <row r="135" spans="1:37" ht="13.8" outlineLevel="1">
      <c r="A135" s="86"/>
      <c r="B135" s="130" t="s">
        <v>513</v>
      </c>
      <c r="C135" s="88">
        <v>129763</v>
      </c>
      <c r="D135" s="80">
        <f>SUMIFS('PMT Terms'!C:C,'PMT Terms'!B:B,B135)</f>
        <v>45</v>
      </c>
      <c r="E135" s="89">
        <f t="shared" si="8"/>
        <v>1.253783898337739</v>
      </c>
      <c r="F135" s="84">
        <f t="shared" si="10"/>
        <v>162694.76</v>
      </c>
      <c r="G135" s="88">
        <f>SUMIFS('Oct Receipts Data'!C:C,'Oct Receipts Data'!$B:$B,$B135)+SUMIFS('Oct Receipts Data'!C:C,'Oct Receipts Data'!$B:$B,$A135)</f>
        <v>32040.07</v>
      </c>
      <c r="H135" s="88">
        <f>SUMIFS('Oct Receipts Data'!D:D,'Oct Receipts Data'!$B:$B,$B135)+SUMIFS('Oct Receipts Data'!D:D,'Oct Receipts Data'!$B:$B,$A135)</f>
        <v>0</v>
      </c>
      <c r="I135" s="88">
        <f>SUMIFS('Oct Receipts Data'!E:E,'Oct Receipts Data'!$B:$B,$B135)+SUMIFS('Oct Receipts Data'!E:E,'Oct Receipts Data'!$B:$B,$A135)</f>
        <v>0</v>
      </c>
      <c r="J135" s="88">
        <f>SUMIFS('Oct Receipts Data'!F:F,'Oct Receipts Data'!$B:$B,$B135)+SUMIFS('Oct Receipts Data'!F:F,'Oct Receipts Data'!$B:$B,$A135)</f>
        <v>0</v>
      </c>
      <c r="K135" s="88">
        <f>SUMIFS('Oct Receipts Data'!G:G,'Oct Receipts Data'!$B:$B,$B135)+SUMIFS('Oct Receipts Data'!G:G,'Oct Receipts Data'!$B:$B,$A135)</f>
        <v>81.459999999999994</v>
      </c>
      <c r="L135" s="88">
        <f>SUMIFS('Oct Receipts Data'!H:H,'Oct Receipts Data'!$B:$B,$B135)+SUMIFS('Oct Receipts Data'!H:H,'Oct Receipts Data'!$B:$B,$A135)</f>
        <v>0</v>
      </c>
      <c r="M135" s="88">
        <f>SUMIFS('Oct Receipts Data'!I:I,'Oct Receipts Data'!$B:$B,$B135)+SUMIFS('Oct Receipts Data'!I:I,'Oct Receipts Data'!$B:$B,$A135)</f>
        <v>9456.8700000000008</v>
      </c>
      <c r="N135" s="88">
        <f>SUMIFS('Oct Receipts Data'!J:J,'Oct Receipts Data'!$B:$B,$B135)+SUMIFS('Oct Receipts Data'!J:J,'Oct Receipts Data'!$B:$B,$A135)</f>
        <v>1344</v>
      </c>
      <c r="O135" s="88">
        <f>SUMIFS('Oct Receipts Data'!K:K,'Oct Receipts Data'!$B:$B,$B135)+SUMIFS('Oct Receipts Data'!K:K,'Oct Receipts Data'!$B:$B,$A135)</f>
        <v>0</v>
      </c>
      <c r="P135" s="88">
        <f>SUMIFS('Oct Receipts Data'!L:L,'Oct Receipts Data'!$B:$B,$B135)+SUMIFS('Oct Receipts Data'!L:L,'Oct Receipts Data'!$B:$B,$A135)</f>
        <v>0</v>
      </c>
      <c r="Q135" s="88">
        <f>SUMIFS('Oct Receipts Data'!M:M,'Oct Receipts Data'!$B:$B,$B135)+SUMIFS('Oct Receipts Data'!M:M,'Oct Receipts Data'!$B:$B,$A135)</f>
        <v>2913</v>
      </c>
      <c r="R135" s="88">
        <f>SUMIFS('Oct Receipts Data'!N:N,'Oct Receipts Data'!$B:$B,$B135)+SUMIFS('Oct Receipts Data'!N:N,'Oct Receipts Data'!$B:$B,$A135)</f>
        <v>1667.54</v>
      </c>
      <c r="S135" s="88">
        <f>SUMIFS('Oct Receipts Data'!O:O,'Oct Receipts Data'!$B:$B,$B135)+SUMIFS('Oct Receipts Data'!O:O,'Oct Receipts Data'!$B:$B,$A135)</f>
        <v>0</v>
      </c>
      <c r="T135" s="88">
        <f>SUMIFS('Oct Receipts Data'!P:P,'Oct Receipts Data'!$B:$B,$B135)+SUMIFS('Oct Receipts Data'!P:P,'Oct Receipts Data'!$B:$B,$A135)</f>
        <v>57604.11</v>
      </c>
      <c r="U135" s="88">
        <f>SUMIFS('Oct Receipts Data'!Q:Q,'Oct Receipts Data'!$B:$B,$B135)+SUMIFS('Oct Receipts Data'!Q:Q,'Oct Receipts Data'!$B:$B,$A135)</f>
        <v>0</v>
      </c>
      <c r="V135" s="88">
        <f>SUMIFS('Oct Receipts Data'!R:R,'Oct Receipts Data'!$B:$B,$B135)+SUMIFS('Oct Receipts Data'!R:R,'Oct Receipts Data'!$B:$B,$A135)</f>
        <v>0</v>
      </c>
      <c r="W135" s="88">
        <f>SUMIFS('Oct Receipts Data'!S:S,'Oct Receipts Data'!$B:$B,$B135)+SUMIFS('Oct Receipts Data'!S:S,'Oct Receipts Data'!$B:$B,$A135)</f>
        <v>0</v>
      </c>
      <c r="X135" s="88">
        <f>SUMIFS('Oct Receipts Data'!T:T,'Oct Receipts Data'!$B:$B,$B135)+SUMIFS('Oct Receipts Data'!T:T,'Oct Receipts Data'!$B:$B,$A135)</f>
        <v>0</v>
      </c>
      <c r="Y135" s="88">
        <f>SUMIFS('Oct Receipts Data'!U:U,'Oct Receipts Data'!$B:$B,$B135)+SUMIFS('Oct Receipts Data'!U:U,'Oct Receipts Data'!$B:$B,$A135)</f>
        <v>0</v>
      </c>
      <c r="Z135" s="88">
        <f>SUMIFS('Oct Receipts Data'!V:V,'Oct Receipts Data'!$B:$B,$B135)+SUMIFS('Oct Receipts Data'!V:V,'Oct Receipts Data'!$B:$B,$A135)</f>
        <v>0</v>
      </c>
      <c r="AA135" s="88">
        <f>SUMIFS('Oct Receipts Data'!W:W,'Oct Receipts Data'!$B:$B,$B135)+SUMIFS('Oct Receipts Data'!W:W,'Oct Receipts Data'!$B:$B,$A135)</f>
        <v>14548.38</v>
      </c>
      <c r="AB135" s="88">
        <f>SUMIFS('Oct Receipts Data'!X:X,'Oct Receipts Data'!$B:$B,$B135)+SUMIFS('Oct Receipts Data'!X:X,'Oct Receipts Data'!$B:$B,$A135)</f>
        <v>8332.3799999999992</v>
      </c>
      <c r="AC135" s="88">
        <f>SUMIFS('Oct Receipts Data'!Y:Y,'Oct Receipts Data'!$B:$B,$B135)+SUMIFS('Oct Receipts Data'!Y:Y,'Oct Receipts Data'!$B:$B,$A135)</f>
        <v>295.44</v>
      </c>
      <c r="AD135" s="88">
        <f>SUMIFS('Oct Receipts Data'!Z:Z,'Oct Receipts Data'!$B:$B,$B135)+SUMIFS('Oct Receipts Data'!Z:Z,'Oct Receipts Data'!$B:$B,$A135)</f>
        <v>0</v>
      </c>
      <c r="AE135" s="88">
        <f>SUMIFS('Oct Receipts Data'!AA:AA,'Oct Receipts Data'!$B:$B,$B135)+SUMIFS('Oct Receipts Data'!AA:AA,'Oct Receipts Data'!$B:$B,$A135)</f>
        <v>0</v>
      </c>
      <c r="AF135" s="88">
        <f>SUMIFS('Oct Receipts Data'!AB:AB,'Oct Receipts Data'!$B:$B,$B135)+SUMIFS('Oct Receipts Data'!AB:AB,'Oct Receipts Data'!$B:$B,$A135)</f>
        <v>301.92</v>
      </c>
      <c r="AG135" s="88">
        <f>SUMIFS('Oct Receipts Data'!AC:AC,'Oct Receipts Data'!$B:$B,$B135)+SUMIFS('Oct Receipts Data'!AC:AC,'Oct Receipts Data'!$B:$B,$A135)</f>
        <v>0</v>
      </c>
      <c r="AH135" s="88">
        <f>SUMIFS('Oct Receipts Data'!AD:AD,'Oct Receipts Data'!$B:$B,$B135)+SUMIFS('Oct Receipts Data'!AD:AD,'Oct Receipts Data'!$B:$B,$A135)</f>
        <v>3446.8</v>
      </c>
      <c r="AI135" s="88">
        <f>SUMIFS('Oct Receipts Data'!AE:AE,'Oct Receipts Data'!$B:$B,$B135)+SUMIFS('Oct Receipts Data'!AE:AE,'Oct Receipts Data'!$B:$B,$A135)</f>
        <v>29105.79</v>
      </c>
      <c r="AJ135" s="88">
        <f>SUMIFS('Oct Receipts Data'!AF:AF,'Oct Receipts Data'!$B:$B,$B135)+SUMIFS('Oct Receipts Data'!AF:AF,'Oct Receipts Data'!$B:$B,$A135)</f>
        <v>1557</v>
      </c>
      <c r="AK135" s="88">
        <f>SUMIFS('Oct Receipts Data'!AG:AG,'Oct Receipts Data'!$B:$B,$B135)+SUMIFS('Oct Receipts Data'!AG:AG,'Oct Receipts Data'!$B:$B,$A135)</f>
        <v>0</v>
      </c>
    </row>
    <row r="136" spans="1:37" ht="13.8" outlineLevel="1">
      <c r="A136" s="86"/>
      <c r="B136" s="130" t="s">
        <v>202</v>
      </c>
      <c r="C136" s="88">
        <v>239943</v>
      </c>
      <c r="D136" s="80">
        <f>SUMIFS('PMT Terms'!C:C,'PMT Terms'!B:B,B136)</f>
        <v>60</v>
      </c>
      <c r="E136" s="89">
        <f t="shared" si="8"/>
        <v>0.67695565196734209</v>
      </c>
      <c r="F136" s="84">
        <f t="shared" si="10"/>
        <v>162430.76999999996</v>
      </c>
      <c r="G136" s="88">
        <f>SUMIFS('Oct Receipts Data'!C:C,'Oct Receipts Data'!$B:$B,$B136)+SUMIFS('Oct Receipts Data'!C:C,'Oct Receipts Data'!$B:$B,$A136)</f>
        <v>0</v>
      </c>
      <c r="H136" s="88">
        <f>SUMIFS('Oct Receipts Data'!D:D,'Oct Receipts Data'!$B:$B,$B136)+SUMIFS('Oct Receipts Data'!D:D,'Oct Receipts Data'!$B:$B,$A136)</f>
        <v>0</v>
      </c>
      <c r="I136" s="88">
        <f>SUMIFS('Oct Receipts Data'!E:E,'Oct Receipts Data'!$B:$B,$B136)+SUMIFS('Oct Receipts Data'!E:E,'Oct Receipts Data'!$B:$B,$A136)</f>
        <v>2036.13</v>
      </c>
      <c r="J136" s="88">
        <f>SUMIFS('Oct Receipts Data'!F:F,'Oct Receipts Data'!$B:$B,$B136)+SUMIFS('Oct Receipts Data'!F:F,'Oct Receipts Data'!$B:$B,$A136)</f>
        <v>0</v>
      </c>
      <c r="K136" s="88">
        <f>SUMIFS('Oct Receipts Data'!G:G,'Oct Receipts Data'!$B:$B,$B136)+SUMIFS('Oct Receipts Data'!G:G,'Oct Receipts Data'!$B:$B,$A136)</f>
        <v>0</v>
      </c>
      <c r="L136" s="88">
        <f>SUMIFS('Oct Receipts Data'!H:H,'Oct Receipts Data'!$B:$B,$B136)+SUMIFS('Oct Receipts Data'!H:H,'Oct Receipts Data'!$B:$B,$A136)</f>
        <v>818.22</v>
      </c>
      <c r="M136" s="88">
        <f>SUMIFS('Oct Receipts Data'!I:I,'Oct Receipts Data'!$B:$B,$B136)+SUMIFS('Oct Receipts Data'!I:I,'Oct Receipts Data'!$B:$B,$A136)</f>
        <v>0</v>
      </c>
      <c r="N136" s="88">
        <f>SUMIFS('Oct Receipts Data'!J:J,'Oct Receipts Data'!$B:$B,$B136)+SUMIFS('Oct Receipts Data'!J:J,'Oct Receipts Data'!$B:$B,$A136)</f>
        <v>0</v>
      </c>
      <c r="O136" s="88">
        <f>SUMIFS('Oct Receipts Data'!K:K,'Oct Receipts Data'!$B:$B,$B136)+SUMIFS('Oct Receipts Data'!K:K,'Oct Receipts Data'!$B:$B,$A136)</f>
        <v>21305.119999999999</v>
      </c>
      <c r="P136" s="88">
        <f>SUMIFS('Oct Receipts Data'!L:L,'Oct Receipts Data'!$B:$B,$B136)+SUMIFS('Oct Receipts Data'!L:L,'Oct Receipts Data'!$B:$B,$A136)</f>
        <v>0</v>
      </c>
      <c r="Q136" s="88">
        <f>SUMIFS('Oct Receipts Data'!M:M,'Oct Receipts Data'!$B:$B,$B136)+SUMIFS('Oct Receipts Data'!M:M,'Oct Receipts Data'!$B:$B,$A136)</f>
        <v>58667.45</v>
      </c>
      <c r="R136" s="88">
        <f>SUMIFS('Oct Receipts Data'!N:N,'Oct Receipts Data'!$B:$B,$B136)+SUMIFS('Oct Receipts Data'!N:N,'Oct Receipts Data'!$B:$B,$A136)</f>
        <v>34134.769999999997</v>
      </c>
      <c r="S136" s="88">
        <f>SUMIFS('Oct Receipts Data'!O:O,'Oct Receipts Data'!$B:$B,$B136)+SUMIFS('Oct Receipts Data'!O:O,'Oct Receipts Data'!$B:$B,$A136)</f>
        <v>0</v>
      </c>
      <c r="T136" s="88">
        <f>SUMIFS('Oct Receipts Data'!P:P,'Oct Receipts Data'!$B:$B,$B136)+SUMIFS('Oct Receipts Data'!P:P,'Oct Receipts Data'!$B:$B,$A136)</f>
        <v>0</v>
      </c>
      <c r="U136" s="88">
        <f>SUMIFS('Oct Receipts Data'!Q:Q,'Oct Receipts Data'!$B:$B,$B136)+SUMIFS('Oct Receipts Data'!Q:Q,'Oct Receipts Data'!$B:$B,$A136)</f>
        <v>541.67999999999995</v>
      </c>
      <c r="V136" s="88">
        <f>SUMIFS('Oct Receipts Data'!R:R,'Oct Receipts Data'!$B:$B,$B136)+SUMIFS('Oct Receipts Data'!R:R,'Oct Receipts Data'!$B:$B,$A136)</f>
        <v>0</v>
      </c>
      <c r="W136" s="88">
        <f>SUMIFS('Oct Receipts Data'!S:S,'Oct Receipts Data'!$B:$B,$B136)+SUMIFS('Oct Receipts Data'!S:S,'Oct Receipts Data'!$B:$B,$A136)</f>
        <v>0</v>
      </c>
      <c r="X136" s="88">
        <f>SUMIFS('Oct Receipts Data'!T:T,'Oct Receipts Data'!$B:$B,$B136)+SUMIFS('Oct Receipts Data'!T:T,'Oct Receipts Data'!$B:$B,$A136)</f>
        <v>0</v>
      </c>
      <c r="Y136" s="88">
        <f>SUMIFS('Oct Receipts Data'!U:U,'Oct Receipts Data'!$B:$B,$B136)+SUMIFS('Oct Receipts Data'!U:U,'Oct Receipts Data'!$B:$B,$A136)</f>
        <v>337.62</v>
      </c>
      <c r="Z136" s="88">
        <f>SUMIFS('Oct Receipts Data'!V:V,'Oct Receipts Data'!$B:$B,$B136)+SUMIFS('Oct Receipts Data'!V:V,'Oct Receipts Data'!$B:$B,$A136)</f>
        <v>0</v>
      </c>
      <c r="AA136" s="88">
        <f>SUMIFS('Oct Receipts Data'!W:W,'Oct Receipts Data'!$B:$B,$B136)+SUMIFS('Oct Receipts Data'!W:W,'Oct Receipts Data'!$B:$B,$A136)</f>
        <v>3572.31</v>
      </c>
      <c r="AB136" s="88">
        <f>SUMIFS('Oct Receipts Data'!X:X,'Oct Receipts Data'!$B:$B,$B136)+SUMIFS('Oct Receipts Data'!X:X,'Oct Receipts Data'!$B:$B,$A136)</f>
        <v>80.81</v>
      </c>
      <c r="AC136" s="88">
        <f>SUMIFS('Oct Receipts Data'!Y:Y,'Oct Receipts Data'!$B:$B,$B136)+SUMIFS('Oct Receipts Data'!Y:Y,'Oct Receipts Data'!$B:$B,$A136)</f>
        <v>0</v>
      </c>
      <c r="AD136" s="88">
        <f>SUMIFS('Oct Receipts Data'!Z:Z,'Oct Receipts Data'!$B:$B,$B136)+SUMIFS('Oct Receipts Data'!Z:Z,'Oct Receipts Data'!$B:$B,$A136)</f>
        <v>0</v>
      </c>
      <c r="AE136" s="88">
        <f>SUMIFS('Oct Receipts Data'!AA:AA,'Oct Receipts Data'!$B:$B,$B136)+SUMIFS('Oct Receipts Data'!AA:AA,'Oct Receipts Data'!$B:$B,$A136)</f>
        <v>28938.92</v>
      </c>
      <c r="AF136" s="88">
        <f>SUMIFS('Oct Receipts Data'!AB:AB,'Oct Receipts Data'!$B:$B,$B136)+SUMIFS('Oct Receipts Data'!AB:AB,'Oct Receipts Data'!$B:$B,$A136)</f>
        <v>7036.56</v>
      </c>
      <c r="AG136" s="88">
        <f>SUMIFS('Oct Receipts Data'!AC:AC,'Oct Receipts Data'!$B:$B,$B136)+SUMIFS('Oct Receipts Data'!AC:AC,'Oct Receipts Data'!$B:$B,$A136)</f>
        <v>1624</v>
      </c>
      <c r="AH136" s="88">
        <f>SUMIFS('Oct Receipts Data'!AD:AD,'Oct Receipts Data'!$B:$B,$B136)+SUMIFS('Oct Receipts Data'!AD:AD,'Oct Receipts Data'!$B:$B,$A136)</f>
        <v>0</v>
      </c>
      <c r="AI136" s="88">
        <f>SUMIFS('Oct Receipts Data'!AE:AE,'Oct Receipts Data'!$B:$B,$B136)+SUMIFS('Oct Receipts Data'!AE:AE,'Oct Receipts Data'!$B:$B,$A136)</f>
        <v>3337.18</v>
      </c>
      <c r="AJ136" s="88">
        <f>SUMIFS('Oct Receipts Data'!AF:AF,'Oct Receipts Data'!$B:$B,$B136)+SUMIFS('Oct Receipts Data'!AF:AF,'Oct Receipts Data'!$B:$B,$A136)</f>
        <v>0</v>
      </c>
      <c r="AK136" s="88">
        <f>SUMIFS('Oct Receipts Data'!AG:AG,'Oct Receipts Data'!$B:$B,$B136)+SUMIFS('Oct Receipts Data'!AG:AG,'Oct Receipts Data'!$B:$B,$A136)</f>
        <v>0</v>
      </c>
    </row>
    <row r="137" spans="1:37" ht="13.8" outlineLevel="1">
      <c r="A137" s="86"/>
      <c r="B137" s="130" t="s">
        <v>82</v>
      </c>
      <c r="C137" s="88">
        <v>280075</v>
      </c>
      <c r="D137" s="80">
        <f>SUMIFS('PMT Terms'!C:C,'PMT Terms'!B:B,B137)</f>
        <v>60</v>
      </c>
      <c r="E137" s="89">
        <f t="shared" si="8"/>
        <v>0.55818055877889849</v>
      </c>
      <c r="F137" s="84">
        <f t="shared" si="10"/>
        <v>156332.41999999998</v>
      </c>
      <c r="G137" s="88">
        <f>SUMIFS('Oct Receipts Data'!C:C,'Oct Receipts Data'!$B:$B,$B137)+SUMIFS('Oct Receipts Data'!C:C,'Oct Receipts Data'!$B:$B,$A137)</f>
        <v>18973.52</v>
      </c>
      <c r="H137" s="88">
        <f>SUMIFS('Oct Receipts Data'!D:D,'Oct Receipts Data'!$B:$B,$B137)+SUMIFS('Oct Receipts Data'!D:D,'Oct Receipts Data'!$B:$B,$A137)</f>
        <v>22199.88</v>
      </c>
      <c r="I137" s="88">
        <f>SUMIFS('Oct Receipts Data'!E:E,'Oct Receipts Data'!$B:$B,$B137)+SUMIFS('Oct Receipts Data'!E:E,'Oct Receipts Data'!$B:$B,$A137)</f>
        <v>14158.52</v>
      </c>
      <c r="J137" s="88">
        <f>SUMIFS('Oct Receipts Data'!F:F,'Oct Receipts Data'!$B:$B,$B137)+SUMIFS('Oct Receipts Data'!F:F,'Oct Receipts Data'!$B:$B,$A137)</f>
        <v>0</v>
      </c>
      <c r="K137" s="88">
        <f>SUMIFS('Oct Receipts Data'!G:G,'Oct Receipts Data'!$B:$B,$B137)+SUMIFS('Oct Receipts Data'!G:G,'Oct Receipts Data'!$B:$B,$A137)</f>
        <v>414.54</v>
      </c>
      <c r="L137" s="88">
        <f>SUMIFS('Oct Receipts Data'!H:H,'Oct Receipts Data'!$B:$B,$B137)+SUMIFS('Oct Receipts Data'!H:H,'Oct Receipts Data'!$B:$B,$A137)</f>
        <v>22219.64</v>
      </c>
      <c r="M137" s="88">
        <f>SUMIFS('Oct Receipts Data'!I:I,'Oct Receipts Data'!$B:$B,$B137)+SUMIFS('Oct Receipts Data'!I:I,'Oct Receipts Data'!$B:$B,$A137)</f>
        <v>338.52</v>
      </c>
      <c r="N137" s="88">
        <f>SUMIFS('Oct Receipts Data'!J:J,'Oct Receipts Data'!$B:$B,$B137)+SUMIFS('Oct Receipts Data'!J:J,'Oct Receipts Data'!$B:$B,$A137)</f>
        <v>0</v>
      </c>
      <c r="O137" s="88">
        <f>SUMIFS('Oct Receipts Data'!K:K,'Oct Receipts Data'!$B:$B,$B137)+SUMIFS('Oct Receipts Data'!K:K,'Oct Receipts Data'!$B:$B,$A137)</f>
        <v>97.86</v>
      </c>
      <c r="P137" s="88">
        <f>SUMIFS('Oct Receipts Data'!L:L,'Oct Receipts Data'!$B:$B,$B137)+SUMIFS('Oct Receipts Data'!L:L,'Oct Receipts Data'!$B:$B,$A137)</f>
        <v>1223.04</v>
      </c>
      <c r="Q137" s="88">
        <f>SUMIFS('Oct Receipts Data'!M:M,'Oct Receipts Data'!$B:$B,$B137)+SUMIFS('Oct Receipts Data'!M:M,'Oct Receipts Data'!$B:$B,$A137)</f>
        <v>0</v>
      </c>
      <c r="R137" s="88">
        <f>SUMIFS('Oct Receipts Data'!N:N,'Oct Receipts Data'!$B:$B,$B137)+SUMIFS('Oct Receipts Data'!N:N,'Oct Receipts Data'!$B:$B,$A137)</f>
        <v>6790.03</v>
      </c>
      <c r="S137" s="88">
        <f>SUMIFS('Oct Receipts Data'!O:O,'Oct Receipts Data'!$B:$B,$B137)+SUMIFS('Oct Receipts Data'!O:O,'Oct Receipts Data'!$B:$B,$A137)</f>
        <v>3755.93</v>
      </c>
      <c r="T137" s="88">
        <f>SUMIFS('Oct Receipts Data'!P:P,'Oct Receipts Data'!$B:$B,$B137)+SUMIFS('Oct Receipts Data'!P:P,'Oct Receipts Data'!$B:$B,$A137)</f>
        <v>9117.65</v>
      </c>
      <c r="U137" s="88">
        <f>SUMIFS('Oct Receipts Data'!Q:Q,'Oct Receipts Data'!$B:$B,$B137)+SUMIFS('Oct Receipts Data'!Q:Q,'Oct Receipts Data'!$B:$B,$A137)</f>
        <v>0</v>
      </c>
      <c r="V137" s="88">
        <f>SUMIFS('Oct Receipts Data'!R:R,'Oct Receipts Data'!$B:$B,$B137)+SUMIFS('Oct Receipts Data'!R:R,'Oct Receipts Data'!$B:$B,$A137)</f>
        <v>174.72</v>
      </c>
      <c r="W137" s="88">
        <f>SUMIFS('Oct Receipts Data'!S:S,'Oct Receipts Data'!$B:$B,$B137)+SUMIFS('Oct Receipts Data'!S:S,'Oct Receipts Data'!$B:$B,$A137)</f>
        <v>1957.44</v>
      </c>
      <c r="X137" s="88">
        <f>SUMIFS('Oct Receipts Data'!T:T,'Oct Receipts Data'!$B:$B,$B137)+SUMIFS('Oct Receipts Data'!T:T,'Oct Receipts Data'!$B:$B,$A137)</f>
        <v>386.88</v>
      </c>
      <c r="Y137" s="88">
        <f>SUMIFS('Oct Receipts Data'!U:U,'Oct Receipts Data'!$B:$B,$B137)+SUMIFS('Oct Receipts Data'!U:U,'Oct Receipts Data'!$B:$B,$A137)</f>
        <v>480.98</v>
      </c>
      <c r="Z137" s="88">
        <f>SUMIFS('Oct Receipts Data'!V:V,'Oct Receipts Data'!$B:$B,$B137)+SUMIFS('Oct Receipts Data'!V:V,'Oct Receipts Data'!$B:$B,$A137)</f>
        <v>897.05</v>
      </c>
      <c r="AA137" s="88">
        <f>SUMIFS('Oct Receipts Data'!W:W,'Oct Receipts Data'!$B:$B,$B137)+SUMIFS('Oct Receipts Data'!W:W,'Oct Receipts Data'!$B:$B,$A137)</f>
        <v>496.44</v>
      </c>
      <c r="AB137" s="88">
        <f>SUMIFS('Oct Receipts Data'!X:X,'Oct Receipts Data'!$B:$B,$B137)+SUMIFS('Oct Receipts Data'!X:X,'Oct Receipts Data'!$B:$B,$A137)</f>
        <v>0</v>
      </c>
      <c r="AC137" s="88">
        <f>SUMIFS('Oct Receipts Data'!Y:Y,'Oct Receipts Data'!$B:$B,$B137)+SUMIFS('Oct Receipts Data'!Y:Y,'Oct Receipts Data'!$B:$B,$A137)</f>
        <v>0</v>
      </c>
      <c r="AD137" s="88">
        <f>SUMIFS('Oct Receipts Data'!Z:Z,'Oct Receipts Data'!$B:$B,$B137)+SUMIFS('Oct Receipts Data'!Z:Z,'Oct Receipts Data'!$B:$B,$A137)</f>
        <v>0</v>
      </c>
      <c r="AE137" s="88">
        <f>SUMIFS('Oct Receipts Data'!AA:AA,'Oct Receipts Data'!$B:$B,$B137)+SUMIFS('Oct Receipts Data'!AA:AA,'Oct Receipts Data'!$B:$B,$A137)</f>
        <v>346.08</v>
      </c>
      <c r="AF137" s="88">
        <f>SUMIFS('Oct Receipts Data'!AB:AB,'Oct Receipts Data'!$B:$B,$B137)+SUMIFS('Oct Receipts Data'!AB:AB,'Oct Receipts Data'!$B:$B,$A137)</f>
        <v>0</v>
      </c>
      <c r="AG137" s="88">
        <f>SUMIFS('Oct Receipts Data'!AC:AC,'Oct Receipts Data'!$B:$B,$B137)+SUMIFS('Oct Receipts Data'!AC:AC,'Oct Receipts Data'!$B:$B,$A137)</f>
        <v>0</v>
      </c>
      <c r="AH137" s="88">
        <f>SUMIFS('Oct Receipts Data'!AD:AD,'Oct Receipts Data'!$B:$B,$B137)+SUMIFS('Oct Receipts Data'!AD:AD,'Oct Receipts Data'!$B:$B,$A137)</f>
        <v>23920.41</v>
      </c>
      <c r="AI137" s="88">
        <f>SUMIFS('Oct Receipts Data'!AE:AE,'Oct Receipts Data'!$B:$B,$B137)+SUMIFS('Oct Receipts Data'!AE:AE,'Oct Receipts Data'!$B:$B,$A137)</f>
        <v>3917.16</v>
      </c>
      <c r="AJ137" s="88">
        <f>SUMIFS('Oct Receipts Data'!AF:AF,'Oct Receipts Data'!$B:$B,$B137)+SUMIFS('Oct Receipts Data'!AF:AF,'Oct Receipts Data'!$B:$B,$A137)</f>
        <v>18405.77</v>
      </c>
      <c r="AK137" s="88">
        <f>SUMIFS('Oct Receipts Data'!AG:AG,'Oct Receipts Data'!$B:$B,$B137)+SUMIFS('Oct Receipts Data'!AG:AG,'Oct Receipts Data'!$B:$B,$A137)</f>
        <v>6060.36</v>
      </c>
    </row>
    <row r="138" spans="1:37" ht="13.8" outlineLevel="1">
      <c r="A138" s="86"/>
      <c r="B138" s="130" t="s">
        <v>141</v>
      </c>
      <c r="C138" s="88">
        <v>63780</v>
      </c>
      <c r="D138" s="80">
        <f>SUMIFS('PMT Terms'!C:C,'PMT Terms'!B:B,B138)</f>
        <v>30</v>
      </c>
      <c r="E138" s="89">
        <f t="shared" si="8"/>
        <v>2.3605501724678581</v>
      </c>
      <c r="F138" s="84">
        <f t="shared" si="10"/>
        <v>150555.88999999998</v>
      </c>
      <c r="G138" s="88">
        <f>SUMIFS('Oct Receipts Data'!C:C,'Oct Receipts Data'!$B:$B,$B138)+SUMIFS('Oct Receipts Data'!C:C,'Oct Receipts Data'!$B:$B,$A138)</f>
        <v>0</v>
      </c>
      <c r="H138" s="88">
        <f>SUMIFS('Oct Receipts Data'!D:D,'Oct Receipts Data'!$B:$B,$B138)+SUMIFS('Oct Receipts Data'!D:D,'Oct Receipts Data'!$B:$B,$A138)</f>
        <v>0</v>
      </c>
      <c r="I138" s="88">
        <f>SUMIFS('Oct Receipts Data'!E:E,'Oct Receipts Data'!$B:$B,$B138)+SUMIFS('Oct Receipts Data'!E:E,'Oct Receipts Data'!$B:$B,$A138)</f>
        <v>0</v>
      </c>
      <c r="J138" s="88">
        <f>SUMIFS('Oct Receipts Data'!F:F,'Oct Receipts Data'!$B:$B,$B138)+SUMIFS('Oct Receipts Data'!F:F,'Oct Receipts Data'!$B:$B,$A138)</f>
        <v>0</v>
      </c>
      <c r="K138" s="88">
        <f>SUMIFS('Oct Receipts Data'!G:G,'Oct Receipts Data'!$B:$B,$B138)+SUMIFS('Oct Receipts Data'!G:G,'Oct Receipts Data'!$B:$B,$A138)</f>
        <v>116.58</v>
      </c>
      <c r="L138" s="88">
        <f>SUMIFS('Oct Receipts Data'!H:H,'Oct Receipts Data'!$B:$B,$B138)+SUMIFS('Oct Receipts Data'!H:H,'Oct Receipts Data'!$B:$B,$A138)</f>
        <v>4859.6400000000003</v>
      </c>
      <c r="M138" s="88">
        <f>SUMIFS('Oct Receipts Data'!I:I,'Oct Receipts Data'!$B:$B,$B138)+SUMIFS('Oct Receipts Data'!I:I,'Oct Receipts Data'!$B:$B,$A138)</f>
        <v>30752.85</v>
      </c>
      <c r="N138" s="88">
        <f>SUMIFS('Oct Receipts Data'!J:J,'Oct Receipts Data'!$B:$B,$B138)+SUMIFS('Oct Receipts Data'!J:J,'Oct Receipts Data'!$B:$B,$A138)</f>
        <v>13253.91</v>
      </c>
      <c r="O138" s="88">
        <f>SUMIFS('Oct Receipts Data'!K:K,'Oct Receipts Data'!$B:$B,$B138)+SUMIFS('Oct Receipts Data'!K:K,'Oct Receipts Data'!$B:$B,$A138)</f>
        <v>1881.36</v>
      </c>
      <c r="P138" s="88">
        <f>SUMIFS('Oct Receipts Data'!L:L,'Oct Receipts Data'!$B:$B,$B138)+SUMIFS('Oct Receipts Data'!L:L,'Oct Receipts Data'!$B:$B,$A138)</f>
        <v>0</v>
      </c>
      <c r="Q138" s="88">
        <f>SUMIFS('Oct Receipts Data'!M:M,'Oct Receipts Data'!$B:$B,$B138)+SUMIFS('Oct Receipts Data'!M:M,'Oct Receipts Data'!$B:$B,$A138)</f>
        <v>0</v>
      </c>
      <c r="R138" s="88">
        <f>SUMIFS('Oct Receipts Data'!N:N,'Oct Receipts Data'!$B:$B,$B138)+SUMIFS('Oct Receipts Data'!N:N,'Oct Receipts Data'!$B:$B,$A138)</f>
        <v>0</v>
      </c>
      <c r="S138" s="88">
        <f>SUMIFS('Oct Receipts Data'!O:O,'Oct Receipts Data'!$B:$B,$B138)+SUMIFS('Oct Receipts Data'!O:O,'Oct Receipts Data'!$B:$B,$A138)</f>
        <v>0</v>
      </c>
      <c r="T138" s="88">
        <f>SUMIFS('Oct Receipts Data'!P:P,'Oct Receipts Data'!$B:$B,$B138)+SUMIFS('Oct Receipts Data'!P:P,'Oct Receipts Data'!$B:$B,$A138)</f>
        <v>0</v>
      </c>
      <c r="U138" s="88">
        <f>SUMIFS('Oct Receipts Data'!Q:Q,'Oct Receipts Data'!$B:$B,$B138)+SUMIFS('Oct Receipts Data'!Q:Q,'Oct Receipts Data'!$B:$B,$A138)</f>
        <v>0</v>
      </c>
      <c r="V138" s="88">
        <f>SUMIFS('Oct Receipts Data'!R:R,'Oct Receipts Data'!$B:$B,$B138)+SUMIFS('Oct Receipts Data'!R:R,'Oct Receipts Data'!$B:$B,$A138)</f>
        <v>0</v>
      </c>
      <c r="W138" s="88">
        <f>SUMIFS('Oct Receipts Data'!S:S,'Oct Receipts Data'!$B:$B,$B138)+SUMIFS('Oct Receipts Data'!S:S,'Oct Receipts Data'!$B:$B,$A138)</f>
        <v>6028.44</v>
      </c>
      <c r="X138" s="88">
        <f>SUMIFS('Oct Receipts Data'!T:T,'Oct Receipts Data'!$B:$B,$B138)+SUMIFS('Oct Receipts Data'!T:T,'Oct Receipts Data'!$B:$B,$A138)</f>
        <v>231.87</v>
      </c>
      <c r="Y138" s="88">
        <f>SUMIFS('Oct Receipts Data'!U:U,'Oct Receipts Data'!$B:$B,$B138)+SUMIFS('Oct Receipts Data'!U:U,'Oct Receipts Data'!$B:$B,$A138)</f>
        <v>42.76</v>
      </c>
      <c r="Z138" s="88">
        <f>SUMIFS('Oct Receipts Data'!V:V,'Oct Receipts Data'!$B:$B,$B138)+SUMIFS('Oct Receipts Data'!V:V,'Oct Receipts Data'!$B:$B,$A138)</f>
        <v>11539.28</v>
      </c>
      <c r="AA138" s="88">
        <f>SUMIFS('Oct Receipts Data'!W:W,'Oct Receipts Data'!$B:$B,$B138)+SUMIFS('Oct Receipts Data'!W:W,'Oct Receipts Data'!$B:$B,$A138)</f>
        <v>0</v>
      </c>
      <c r="AB138" s="88">
        <f>SUMIFS('Oct Receipts Data'!X:X,'Oct Receipts Data'!$B:$B,$B138)+SUMIFS('Oct Receipts Data'!X:X,'Oct Receipts Data'!$B:$B,$A138)</f>
        <v>37247.25</v>
      </c>
      <c r="AC138" s="88">
        <f>SUMIFS('Oct Receipts Data'!Y:Y,'Oct Receipts Data'!$B:$B,$B138)+SUMIFS('Oct Receipts Data'!Y:Y,'Oct Receipts Data'!$B:$B,$A138)</f>
        <v>16653.68</v>
      </c>
      <c r="AD138" s="88">
        <f>SUMIFS('Oct Receipts Data'!Z:Z,'Oct Receipts Data'!$B:$B,$B138)+SUMIFS('Oct Receipts Data'!Z:Z,'Oct Receipts Data'!$B:$B,$A138)</f>
        <v>6655.4</v>
      </c>
      <c r="AE138" s="88">
        <f>SUMIFS('Oct Receipts Data'!AA:AA,'Oct Receipts Data'!$B:$B,$B138)+SUMIFS('Oct Receipts Data'!AA:AA,'Oct Receipts Data'!$B:$B,$A138)</f>
        <v>129.91999999999999</v>
      </c>
      <c r="AF138" s="88">
        <f>SUMIFS('Oct Receipts Data'!AB:AB,'Oct Receipts Data'!$B:$B,$B138)+SUMIFS('Oct Receipts Data'!AB:AB,'Oct Receipts Data'!$B:$B,$A138)</f>
        <v>1086.6600000000001</v>
      </c>
      <c r="AG138" s="88">
        <f>SUMIFS('Oct Receipts Data'!AC:AC,'Oct Receipts Data'!$B:$B,$B138)+SUMIFS('Oct Receipts Data'!AC:AC,'Oct Receipts Data'!$B:$B,$A138)</f>
        <v>0</v>
      </c>
      <c r="AH138" s="88">
        <f>SUMIFS('Oct Receipts Data'!AD:AD,'Oct Receipts Data'!$B:$B,$B138)+SUMIFS('Oct Receipts Data'!AD:AD,'Oct Receipts Data'!$B:$B,$A138)</f>
        <v>0</v>
      </c>
      <c r="AI138" s="88">
        <f>SUMIFS('Oct Receipts Data'!AE:AE,'Oct Receipts Data'!$B:$B,$B138)+SUMIFS('Oct Receipts Data'!AE:AE,'Oct Receipts Data'!$B:$B,$A138)</f>
        <v>94.65</v>
      </c>
      <c r="AJ138" s="88">
        <f>SUMIFS('Oct Receipts Data'!AF:AF,'Oct Receipts Data'!$B:$B,$B138)+SUMIFS('Oct Receipts Data'!AF:AF,'Oct Receipts Data'!$B:$B,$A138)</f>
        <v>14741.09</v>
      </c>
      <c r="AK138" s="88">
        <f>SUMIFS('Oct Receipts Data'!AG:AG,'Oct Receipts Data'!$B:$B,$B138)+SUMIFS('Oct Receipts Data'!AG:AG,'Oct Receipts Data'!$B:$B,$A138)</f>
        <v>5240.55</v>
      </c>
    </row>
    <row r="139" spans="1:37" ht="13.8" outlineLevel="1">
      <c r="A139" s="86"/>
      <c r="B139" s="130" t="s">
        <v>83</v>
      </c>
      <c r="C139" s="88">
        <v>119566</v>
      </c>
      <c r="D139" s="80">
        <f>SUMIFS('PMT Terms'!C:C,'PMT Terms'!B:B,B139)</f>
        <v>30</v>
      </c>
      <c r="E139" s="89">
        <f t="shared" si="8"/>
        <v>1.1529510897746849</v>
      </c>
      <c r="F139" s="84">
        <f t="shared" si="10"/>
        <v>137853.74999999997</v>
      </c>
      <c r="G139" s="88">
        <f>SUMIFS('Oct Receipts Data'!C:C,'Oct Receipts Data'!$B:$B,$B139)+SUMIFS('Oct Receipts Data'!C:C,'Oct Receipts Data'!$B:$B,$A139)</f>
        <v>316.8</v>
      </c>
      <c r="H139" s="88">
        <f>SUMIFS('Oct Receipts Data'!D:D,'Oct Receipts Data'!$B:$B,$B139)+SUMIFS('Oct Receipts Data'!D:D,'Oct Receipts Data'!$B:$B,$A139)</f>
        <v>1060.2</v>
      </c>
      <c r="I139" s="88">
        <f>SUMIFS('Oct Receipts Data'!E:E,'Oct Receipts Data'!$B:$B,$B139)+SUMIFS('Oct Receipts Data'!E:E,'Oct Receipts Data'!$B:$B,$A139)</f>
        <v>6685.2</v>
      </c>
      <c r="J139" s="88">
        <f>SUMIFS('Oct Receipts Data'!F:F,'Oct Receipts Data'!$B:$B,$B139)+SUMIFS('Oct Receipts Data'!F:F,'Oct Receipts Data'!$B:$B,$A139)</f>
        <v>1386.3</v>
      </c>
      <c r="K139" s="88">
        <f>SUMIFS('Oct Receipts Data'!G:G,'Oct Receipts Data'!$B:$B,$B139)+SUMIFS('Oct Receipts Data'!G:G,'Oct Receipts Data'!$B:$B,$A139)</f>
        <v>0</v>
      </c>
      <c r="L139" s="88">
        <f>SUMIFS('Oct Receipts Data'!H:H,'Oct Receipts Data'!$B:$B,$B139)+SUMIFS('Oct Receipts Data'!H:H,'Oct Receipts Data'!$B:$B,$A139)</f>
        <v>19533.3</v>
      </c>
      <c r="M139" s="88">
        <f>SUMIFS('Oct Receipts Data'!I:I,'Oct Receipts Data'!$B:$B,$B139)+SUMIFS('Oct Receipts Data'!I:I,'Oct Receipts Data'!$B:$B,$A139)</f>
        <v>18680.400000000001</v>
      </c>
      <c r="N139" s="88">
        <f>SUMIFS('Oct Receipts Data'!J:J,'Oct Receipts Data'!$B:$B,$B139)+SUMIFS('Oct Receipts Data'!J:J,'Oct Receipts Data'!$B:$B,$A139)</f>
        <v>10990.8</v>
      </c>
      <c r="O139" s="88">
        <f>SUMIFS('Oct Receipts Data'!K:K,'Oct Receipts Data'!$B:$B,$B139)+SUMIFS('Oct Receipts Data'!K:K,'Oct Receipts Data'!$B:$B,$A139)</f>
        <v>2207.4</v>
      </c>
      <c r="P139" s="88">
        <f>SUMIFS('Oct Receipts Data'!L:L,'Oct Receipts Data'!$B:$B,$B139)+SUMIFS('Oct Receipts Data'!L:L,'Oct Receipts Data'!$B:$B,$A139)</f>
        <v>155.1</v>
      </c>
      <c r="Q139" s="88">
        <f>SUMIFS('Oct Receipts Data'!M:M,'Oct Receipts Data'!$B:$B,$B139)+SUMIFS('Oct Receipts Data'!M:M,'Oct Receipts Data'!$B:$B,$A139)</f>
        <v>19.8</v>
      </c>
      <c r="R139" s="88">
        <f>SUMIFS('Oct Receipts Data'!N:N,'Oct Receipts Data'!$B:$B,$B139)+SUMIFS('Oct Receipts Data'!N:N,'Oct Receipts Data'!$B:$B,$A139)</f>
        <v>0</v>
      </c>
      <c r="S139" s="88">
        <f>SUMIFS('Oct Receipts Data'!O:O,'Oct Receipts Data'!$B:$B,$B139)+SUMIFS('Oct Receipts Data'!O:O,'Oct Receipts Data'!$B:$B,$A139)</f>
        <v>2805</v>
      </c>
      <c r="T139" s="88">
        <f>SUMIFS('Oct Receipts Data'!P:P,'Oct Receipts Data'!$B:$B,$B139)+SUMIFS('Oct Receipts Data'!P:P,'Oct Receipts Data'!$B:$B,$A139)</f>
        <v>0</v>
      </c>
      <c r="U139" s="88">
        <f>SUMIFS('Oct Receipts Data'!Q:Q,'Oct Receipts Data'!$B:$B,$B139)+SUMIFS('Oct Receipts Data'!Q:Q,'Oct Receipts Data'!$B:$B,$A139)</f>
        <v>1317.6</v>
      </c>
      <c r="V139" s="88">
        <f>SUMIFS('Oct Receipts Data'!R:R,'Oct Receipts Data'!$B:$B,$B139)+SUMIFS('Oct Receipts Data'!R:R,'Oct Receipts Data'!$B:$B,$A139)</f>
        <v>2137.8000000000002</v>
      </c>
      <c r="W139" s="88">
        <f>SUMIFS('Oct Receipts Data'!S:S,'Oct Receipts Data'!$B:$B,$B139)+SUMIFS('Oct Receipts Data'!S:S,'Oct Receipts Data'!$B:$B,$A139)</f>
        <v>980.4</v>
      </c>
      <c r="X139" s="88">
        <f>SUMIFS('Oct Receipts Data'!T:T,'Oct Receipts Data'!$B:$B,$B139)+SUMIFS('Oct Receipts Data'!T:T,'Oct Receipts Data'!$B:$B,$A139)</f>
        <v>4301.7</v>
      </c>
      <c r="Y139" s="88">
        <f>SUMIFS('Oct Receipts Data'!U:U,'Oct Receipts Data'!$B:$B,$B139)+SUMIFS('Oct Receipts Data'!U:U,'Oct Receipts Data'!$B:$B,$A139)</f>
        <v>1147.2</v>
      </c>
      <c r="Z139" s="88">
        <f>SUMIFS('Oct Receipts Data'!V:V,'Oct Receipts Data'!$B:$B,$B139)+SUMIFS('Oct Receipts Data'!V:V,'Oct Receipts Data'!$B:$B,$A139)</f>
        <v>21248.55</v>
      </c>
      <c r="AA139" s="88">
        <f>SUMIFS('Oct Receipts Data'!W:W,'Oct Receipts Data'!$B:$B,$B139)+SUMIFS('Oct Receipts Data'!W:W,'Oct Receipts Data'!$B:$B,$A139)</f>
        <v>4211.7</v>
      </c>
      <c r="AB139" s="88">
        <f>SUMIFS('Oct Receipts Data'!X:X,'Oct Receipts Data'!$B:$B,$B139)+SUMIFS('Oct Receipts Data'!X:X,'Oct Receipts Data'!$B:$B,$A139)</f>
        <v>15180.9</v>
      </c>
      <c r="AC139" s="88">
        <f>SUMIFS('Oct Receipts Data'!Y:Y,'Oct Receipts Data'!$B:$B,$B139)+SUMIFS('Oct Receipts Data'!Y:Y,'Oct Receipts Data'!$B:$B,$A139)</f>
        <v>542.4</v>
      </c>
      <c r="AD139" s="88">
        <f>SUMIFS('Oct Receipts Data'!Z:Z,'Oct Receipts Data'!$B:$B,$B139)+SUMIFS('Oct Receipts Data'!Z:Z,'Oct Receipts Data'!$B:$B,$A139)</f>
        <v>2367</v>
      </c>
      <c r="AE139" s="88">
        <f>SUMIFS('Oct Receipts Data'!AA:AA,'Oct Receipts Data'!$B:$B,$B139)+SUMIFS('Oct Receipts Data'!AA:AA,'Oct Receipts Data'!$B:$B,$A139)</f>
        <v>0</v>
      </c>
      <c r="AF139" s="88">
        <f>SUMIFS('Oct Receipts Data'!AB:AB,'Oct Receipts Data'!$B:$B,$B139)+SUMIFS('Oct Receipts Data'!AB:AB,'Oct Receipts Data'!$B:$B,$A139)</f>
        <v>12879.6</v>
      </c>
      <c r="AG139" s="88">
        <f>SUMIFS('Oct Receipts Data'!AC:AC,'Oct Receipts Data'!$B:$B,$B139)+SUMIFS('Oct Receipts Data'!AC:AC,'Oct Receipts Data'!$B:$B,$A139)</f>
        <v>3194.1</v>
      </c>
      <c r="AH139" s="88">
        <f>SUMIFS('Oct Receipts Data'!AD:AD,'Oct Receipts Data'!$B:$B,$B139)+SUMIFS('Oct Receipts Data'!AD:AD,'Oct Receipts Data'!$B:$B,$A139)</f>
        <v>237.9</v>
      </c>
      <c r="AI139" s="88">
        <f>SUMIFS('Oct Receipts Data'!AE:AE,'Oct Receipts Data'!$B:$B,$B139)+SUMIFS('Oct Receipts Data'!AE:AE,'Oct Receipts Data'!$B:$B,$A139)</f>
        <v>36</v>
      </c>
      <c r="AJ139" s="88">
        <f>SUMIFS('Oct Receipts Data'!AF:AF,'Oct Receipts Data'!$B:$B,$B139)+SUMIFS('Oct Receipts Data'!AF:AF,'Oct Receipts Data'!$B:$B,$A139)</f>
        <v>4230.6000000000004</v>
      </c>
      <c r="AK139" s="88">
        <f>SUMIFS('Oct Receipts Data'!AG:AG,'Oct Receipts Data'!$B:$B,$B139)+SUMIFS('Oct Receipts Data'!AG:AG,'Oct Receipts Data'!$B:$B,$A139)</f>
        <v>0</v>
      </c>
    </row>
    <row r="140" spans="1:37" ht="13.8" outlineLevel="1">
      <c r="A140" s="86"/>
      <c r="B140" s="130" t="s">
        <v>117</v>
      </c>
      <c r="C140" s="88">
        <v>94462</v>
      </c>
      <c r="D140" s="80">
        <f>SUMIFS('PMT Terms'!C:C,'PMT Terms'!B:B,B140)</f>
        <v>60</v>
      </c>
      <c r="E140" s="89">
        <f t="shared" si="8"/>
        <v>1.427109737248841</v>
      </c>
      <c r="F140" s="84">
        <f t="shared" si="10"/>
        <v>134807.64000000001</v>
      </c>
      <c r="G140" s="88">
        <f>SUMIFS('Oct Receipts Data'!C:C,'Oct Receipts Data'!$B:$B,$B140)+SUMIFS('Oct Receipts Data'!C:C,'Oct Receipts Data'!$B:$B,$A140)</f>
        <v>17826.53</v>
      </c>
      <c r="H140" s="88">
        <f>SUMIFS('Oct Receipts Data'!D:D,'Oct Receipts Data'!$B:$B,$B140)+SUMIFS('Oct Receipts Data'!D:D,'Oct Receipts Data'!$B:$B,$A140)</f>
        <v>20237.96</v>
      </c>
      <c r="I140" s="88">
        <f>SUMIFS('Oct Receipts Data'!E:E,'Oct Receipts Data'!$B:$B,$B140)+SUMIFS('Oct Receipts Data'!E:E,'Oct Receipts Data'!$B:$B,$A140)</f>
        <v>8523.7800000000007</v>
      </c>
      <c r="J140" s="88">
        <f>SUMIFS('Oct Receipts Data'!F:F,'Oct Receipts Data'!$B:$B,$B140)+SUMIFS('Oct Receipts Data'!F:F,'Oct Receipts Data'!$B:$B,$A140)</f>
        <v>7701.13</v>
      </c>
      <c r="K140" s="88">
        <f>SUMIFS('Oct Receipts Data'!G:G,'Oct Receipts Data'!$B:$B,$B140)+SUMIFS('Oct Receipts Data'!G:G,'Oct Receipts Data'!$B:$B,$A140)</f>
        <v>399.54</v>
      </c>
      <c r="L140" s="88">
        <f>SUMIFS('Oct Receipts Data'!H:H,'Oct Receipts Data'!$B:$B,$B140)+SUMIFS('Oct Receipts Data'!H:H,'Oct Receipts Data'!$B:$B,$A140)</f>
        <v>273.69</v>
      </c>
      <c r="M140" s="88">
        <f>SUMIFS('Oct Receipts Data'!I:I,'Oct Receipts Data'!$B:$B,$B140)+SUMIFS('Oct Receipts Data'!I:I,'Oct Receipts Data'!$B:$B,$A140)</f>
        <v>20788.150000000001</v>
      </c>
      <c r="N140" s="88">
        <f>SUMIFS('Oct Receipts Data'!J:J,'Oct Receipts Data'!$B:$B,$B140)+SUMIFS('Oct Receipts Data'!J:J,'Oct Receipts Data'!$B:$B,$A140)</f>
        <v>631.38</v>
      </c>
      <c r="O140" s="88">
        <f>SUMIFS('Oct Receipts Data'!K:K,'Oct Receipts Data'!$B:$B,$B140)+SUMIFS('Oct Receipts Data'!K:K,'Oct Receipts Data'!$B:$B,$A140)</f>
        <v>139.13999999999999</v>
      </c>
      <c r="P140" s="88">
        <f>SUMIFS('Oct Receipts Data'!L:L,'Oct Receipts Data'!$B:$B,$B140)+SUMIFS('Oct Receipts Data'!L:L,'Oct Receipts Data'!$B:$B,$A140)</f>
        <v>151.91999999999999</v>
      </c>
      <c r="Q140" s="88">
        <f>SUMIFS('Oct Receipts Data'!M:M,'Oct Receipts Data'!$B:$B,$B140)+SUMIFS('Oct Receipts Data'!M:M,'Oct Receipts Data'!$B:$B,$A140)</f>
        <v>200.76</v>
      </c>
      <c r="R140" s="88">
        <f>SUMIFS('Oct Receipts Data'!N:N,'Oct Receipts Data'!$B:$B,$B140)+SUMIFS('Oct Receipts Data'!N:N,'Oct Receipts Data'!$B:$B,$A140)</f>
        <v>865.98</v>
      </c>
      <c r="S140" s="88">
        <f>SUMIFS('Oct Receipts Data'!O:O,'Oct Receipts Data'!$B:$B,$B140)+SUMIFS('Oct Receipts Data'!O:O,'Oct Receipts Data'!$B:$B,$A140)</f>
        <v>1303.56</v>
      </c>
      <c r="T140" s="88">
        <f>SUMIFS('Oct Receipts Data'!P:P,'Oct Receipts Data'!$B:$B,$B140)+SUMIFS('Oct Receipts Data'!P:P,'Oct Receipts Data'!$B:$B,$A140)</f>
        <v>266.88</v>
      </c>
      <c r="U140" s="88">
        <f>SUMIFS('Oct Receipts Data'!Q:Q,'Oct Receipts Data'!$B:$B,$B140)+SUMIFS('Oct Receipts Data'!Q:Q,'Oct Receipts Data'!$B:$B,$A140)</f>
        <v>0</v>
      </c>
      <c r="V140" s="88">
        <f>SUMIFS('Oct Receipts Data'!R:R,'Oct Receipts Data'!$B:$B,$B140)+SUMIFS('Oct Receipts Data'!R:R,'Oct Receipts Data'!$B:$B,$A140)</f>
        <v>0</v>
      </c>
      <c r="W140" s="88">
        <f>SUMIFS('Oct Receipts Data'!S:S,'Oct Receipts Data'!$B:$B,$B140)+SUMIFS('Oct Receipts Data'!S:S,'Oct Receipts Data'!$B:$B,$A140)</f>
        <v>84</v>
      </c>
      <c r="X140" s="88">
        <f>SUMIFS('Oct Receipts Data'!T:T,'Oct Receipts Data'!$B:$B,$B140)+SUMIFS('Oct Receipts Data'!T:T,'Oct Receipts Data'!$B:$B,$A140)</f>
        <v>368.88</v>
      </c>
      <c r="Y140" s="88">
        <f>SUMIFS('Oct Receipts Data'!U:U,'Oct Receipts Data'!$B:$B,$B140)+SUMIFS('Oct Receipts Data'!U:U,'Oct Receipts Data'!$B:$B,$A140)</f>
        <v>4005.3</v>
      </c>
      <c r="Z140" s="88">
        <f>SUMIFS('Oct Receipts Data'!V:V,'Oct Receipts Data'!$B:$B,$B140)+SUMIFS('Oct Receipts Data'!V:V,'Oct Receipts Data'!$B:$B,$A140)</f>
        <v>12830.82</v>
      </c>
      <c r="AA140" s="88">
        <f>SUMIFS('Oct Receipts Data'!W:W,'Oct Receipts Data'!$B:$B,$B140)+SUMIFS('Oct Receipts Data'!W:W,'Oct Receipts Data'!$B:$B,$A140)</f>
        <v>0</v>
      </c>
      <c r="AB140" s="88">
        <f>SUMIFS('Oct Receipts Data'!X:X,'Oct Receipts Data'!$B:$B,$B140)+SUMIFS('Oct Receipts Data'!X:X,'Oct Receipts Data'!$B:$B,$A140)</f>
        <v>1457.88</v>
      </c>
      <c r="AC140" s="88">
        <f>SUMIFS('Oct Receipts Data'!Y:Y,'Oct Receipts Data'!$B:$B,$B140)+SUMIFS('Oct Receipts Data'!Y:Y,'Oct Receipts Data'!$B:$B,$A140)</f>
        <v>0</v>
      </c>
      <c r="AD140" s="88">
        <f>SUMIFS('Oct Receipts Data'!Z:Z,'Oct Receipts Data'!$B:$B,$B140)+SUMIFS('Oct Receipts Data'!Z:Z,'Oct Receipts Data'!$B:$B,$A140)</f>
        <v>0</v>
      </c>
      <c r="AE140" s="88">
        <f>SUMIFS('Oct Receipts Data'!AA:AA,'Oct Receipts Data'!$B:$B,$B140)+SUMIFS('Oct Receipts Data'!AA:AA,'Oct Receipts Data'!$B:$B,$A140)</f>
        <v>473.76</v>
      </c>
      <c r="AF140" s="88">
        <f>SUMIFS('Oct Receipts Data'!AB:AB,'Oct Receipts Data'!$B:$B,$B140)+SUMIFS('Oct Receipts Data'!AB:AB,'Oct Receipts Data'!$B:$B,$A140)</f>
        <v>311.88</v>
      </c>
      <c r="AG140" s="88">
        <f>SUMIFS('Oct Receipts Data'!AC:AC,'Oct Receipts Data'!$B:$B,$B140)+SUMIFS('Oct Receipts Data'!AC:AC,'Oct Receipts Data'!$B:$B,$A140)</f>
        <v>0</v>
      </c>
      <c r="AH140" s="88">
        <f>SUMIFS('Oct Receipts Data'!AD:AD,'Oct Receipts Data'!$B:$B,$B140)+SUMIFS('Oct Receipts Data'!AD:AD,'Oct Receipts Data'!$B:$B,$A140)</f>
        <v>96.96</v>
      </c>
      <c r="AI140" s="88">
        <f>SUMIFS('Oct Receipts Data'!AE:AE,'Oct Receipts Data'!$B:$B,$B140)+SUMIFS('Oct Receipts Data'!AE:AE,'Oct Receipts Data'!$B:$B,$A140)</f>
        <v>0</v>
      </c>
      <c r="AJ140" s="88">
        <f>SUMIFS('Oct Receipts Data'!AF:AF,'Oct Receipts Data'!$B:$B,$B140)+SUMIFS('Oct Receipts Data'!AF:AF,'Oct Receipts Data'!$B:$B,$A140)</f>
        <v>7797.08</v>
      </c>
      <c r="AK140" s="88">
        <f>SUMIFS('Oct Receipts Data'!AG:AG,'Oct Receipts Data'!$B:$B,$B140)+SUMIFS('Oct Receipts Data'!AG:AG,'Oct Receipts Data'!$B:$B,$A140)</f>
        <v>28070.68</v>
      </c>
    </row>
    <row r="141" spans="1:37" ht="13.8" outlineLevel="1">
      <c r="A141" s="86"/>
      <c r="B141" s="130" t="s">
        <v>782</v>
      </c>
      <c r="C141" s="88">
        <v>112453</v>
      </c>
      <c r="D141" s="80">
        <f>SUMIFS('PMT Terms'!C:C,'PMT Terms'!B:B,B141)</f>
        <v>60</v>
      </c>
      <c r="E141" s="89">
        <f t="shared" si="8"/>
        <v>1.1483563799987551</v>
      </c>
      <c r="F141" s="84">
        <f t="shared" si="10"/>
        <v>129136.12</v>
      </c>
      <c r="G141" s="88">
        <f>SUMIFS('Oct Receipts Data'!C:C,'Oct Receipts Data'!$B:$B,$B141)+SUMIFS('Oct Receipts Data'!C:C,'Oct Receipts Data'!$B:$B,$A141)</f>
        <v>0</v>
      </c>
      <c r="H141" s="88">
        <f>SUMIFS('Oct Receipts Data'!D:D,'Oct Receipts Data'!$B:$B,$B141)+SUMIFS('Oct Receipts Data'!D:D,'Oct Receipts Data'!$B:$B,$A141)</f>
        <v>0</v>
      </c>
      <c r="I141" s="88">
        <f>SUMIFS('Oct Receipts Data'!E:E,'Oct Receipts Data'!$B:$B,$B141)+SUMIFS('Oct Receipts Data'!E:E,'Oct Receipts Data'!$B:$B,$A141)</f>
        <v>0</v>
      </c>
      <c r="J141" s="88">
        <f>SUMIFS('Oct Receipts Data'!F:F,'Oct Receipts Data'!$B:$B,$B141)+SUMIFS('Oct Receipts Data'!F:F,'Oct Receipts Data'!$B:$B,$A141)</f>
        <v>0</v>
      </c>
      <c r="K141" s="88">
        <f>SUMIFS('Oct Receipts Data'!G:G,'Oct Receipts Data'!$B:$B,$B141)+SUMIFS('Oct Receipts Data'!G:G,'Oct Receipts Data'!$B:$B,$A141)</f>
        <v>0</v>
      </c>
      <c r="L141" s="88">
        <f>SUMIFS('Oct Receipts Data'!H:H,'Oct Receipts Data'!$B:$B,$B141)+SUMIFS('Oct Receipts Data'!H:H,'Oct Receipts Data'!$B:$B,$A141)</f>
        <v>0</v>
      </c>
      <c r="M141" s="88">
        <f>SUMIFS('Oct Receipts Data'!I:I,'Oct Receipts Data'!$B:$B,$B141)+SUMIFS('Oct Receipts Data'!I:I,'Oct Receipts Data'!$B:$B,$A141)</f>
        <v>22879.71</v>
      </c>
      <c r="N141" s="88">
        <f>SUMIFS('Oct Receipts Data'!J:J,'Oct Receipts Data'!$B:$B,$B141)+SUMIFS('Oct Receipts Data'!J:J,'Oct Receipts Data'!$B:$B,$A141)</f>
        <v>0</v>
      </c>
      <c r="O141" s="88">
        <f>SUMIFS('Oct Receipts Data'!K:K,'Oct Receipts Data'!$B:$B,$B141)+SUMIFS('Oct Receipts Data'!K:K,'Oct Receipts Data'!$B:$B,$A141)</f>
        <v>0</v>
      </c>
      <c r="P141" s="88">
        <f>SUMIFS('Oct Receipts Data'!L:L,'Oct Receipts Data'!$B:$B,$B141)+SUMIFS('Oct Receipts Data'!L:L,'Oct Receipts Data'!$B:$B,$A141)</f>
        <v>0</v>
      </c>
      <c r="Q141" s="88">
        <f>SUMIFS('Oct Receipts Data'!M:M,'Oct Receipts Data'!$B:$B,$B141)+SUMIFS('Oct Receipts Data'!M:M,'Oct Receipts Data'!$B:$B,$A141)</f>
        <v>0</v>
      </c>
      <c r="R141" s="88">
        <f>SUMIFS('Oct Receipts Data'!N:N,'Oct Receipts Data'!$B:$B,$B141)+SUMIFS('Oct Receipts Data'!N:N,'Oct Receipts Data'!$B:$B,$A141)</f>
        <v>0</v>
      </c>
      <c r="S141" s="88">
        <f>SUMIFS('Oct Receipts Data'!O:O,'Oct Receipts Data'!$B:$B,$B141)+SUMIFS('Oct Receipts Data'!O:O,'Oct Receipts Data'!$B:$B,$A141)</f>
        <v>0</v>
      </c>
      <c r="T141" s="88">
        <f>SUMIFS('Oct Receipts Data'!P:P,'Oct Receipts Data'!$B:$B,$B141)+SUMIFS('Oct Receipts Data'!P:P,'Oct Receipts Data'!$B:$B,$A141)</f>
        <v>81371.38</v>
      </c>
      <c r="U141" s="88">
        <f>SUMIFS('Oct Receipts Data'!Q:Q,'Oct Receipts Data'!$B:$B,$B141)+SUMIFS('Oct Receipts Data'!Q:Q,'Oct Receipts Data'!$B:$B,$A141)</f>
        <v>0</v>
      </c>
      <c r="V141" s="88">
        <f>SUMIFS('Oct Receipts Data'!R:R,'Oct Receipts Data'!$B:$B,$B141)+SUMIFS('Oct Receipts Data'!R:R,'Oct Receipts Data'!$B:$B,$A141)</f>
        <v>0</v>
      </c>
      <c r="W141" s="88">
        <f>SUMIFS('Oct Receipts Data'!S:S,'Oct Receipts Data'!$B:$B,$B141)+SUMIFS('Oct Receipts Data'!S:S,'Oct Receipts Data'!$B:$B,$A141)</f>
        <v>0</v>
      </c>
      <c r="X141" s="88">
        <f>SUMIFS('Oct Receipts Data'!T:T,'Oct Receipts Data'!$B:$B,$B141)+SUMIFS('Oct Receipts Data'!T:T,'Oct Receipts Data'!$B:$B,$A141)</f>
        <v>0</v>
      </c>
      <c r="Y141" s="88">
        <f>SUMIFS('Oct Receipts Data'!U:U,'Oct Receipts Data'!$B:$B,$B141)+SUMIFS('Oct Receipts Data'!U:U,'Oct Receipts Data'!$B:$B,$A141)</f>
        <v>0</v>
      </c>
      <c r="Z141" s="88">
        <f>SUMIFS('Oct Receipts Data'!V:V,'Oct Receipts Data'!$B:$B,$B141)+SUMIFS('Oct Receipts Data'!V:V,'Oct Receipts Data'!$B:$B,$A141)</f>
        <v>0</v>
      </c>
      <c r="AA141" s="88">
        <f>SUMIFS('Oct Receipts Data'!W:W,'Oct Receipts Data'!$B:$B,$B141)+SUMIFS('Oct Receipts Data'!W:W,'Oct Receipts Data'!$B:$B,$A141)</f>
        <v>0</v>
      </c>
      <c r="AB141" s="88">
        <f>SUMIFS('Oct Receipts Data'!X:X,'Oct Receipts Data'!$B:$B,$B141)+SUMIFS('Oct Receipts Data'!X:X,'Oct Receipts Data'!$B:$B,$A141)</f>
        <v>0</v>
      </c>
      <c r="AC141" s="88">
        <f>SUMIFS('Oct Receipts Data'!Y:Y,'Oct Receipts Data'!$B:$B,$B141)+SUMIFS('Oct Receipts Data'!Y:Y,'Oct Receipts Data'!$B:$B,$A141)</f>
        <v>0</v>
      </c>
      <c r="AD141" s="88">
        <f>SUMIFS('Oct Receipts Data'!Z:Z,'Oct Receipts Data'!$B:$B,$B141)+SUMIFS('Oct Receipts Data'!Z:Z,'Oct Receipts Data'!$B:$B,$A141)</f>
        <v>0</v>
      </c>
      <c r="AE141" s="88">
        <f>SUMIFS('Oct Receipts Data'!AA:AA,'Oct Receipts Data'!$B:$B,$B141)+SUMIFS('Oct Receipts Data'!AA:AA,'Oct Receipts Data'!$B:$B,$A141)</f>
        <v>0</v>
      </c>
      <c r="AF141" s="88">
        <f>SUMIFS('Oct Receipts Data'!AB:AB,'Oct Receipts Data'!$B:$B,$B141)+SUMIFS('Oct Receipts Data'!AB:AB,'Oct Receipts Data'!$B:$B,$A141)</f>
        <v>0</v>
      </c>
      <c r="AG141" s="88">
        <f>SUMIFS('Oct Receipts Data'!AC:AC,'Oct Receipts Data'!$B:$B,$B141)+SUMIFS('Oct Receipts Data'!AC:AC,'Oct Receipts Data'!$B:$B,$A141)</f>
        <v>0</v>
      </c>
      <c r="AH141" s="88">
        <f>SUMIFS('Oct Receipts Data'!AD:AD,'Oct Receipts Data'!$B:$B,$B141)+SUMIFS('Oct Receipts Data'!AD:AD,'Oct Receipts Data'!$B:$B,$A141)</f>
        <v>22188.87</v>
      </c>
      <c r="AI141" s="88">
        <f>SUMIFS('Oct Receipts Data'!AE:AE,'Oct Receipts Data'!$B:$B,$B141)+SUMIFS('Oct Receipts Data'!AE:AE,'Oct Receipts Data'!$B:$B,$A141)</f>
        <v>0</v>
      </c>
      <c r="AJ141" s="88">
        <f>SUMIFS('Oct Receipts Data'!AF:AF,'Oct Receipts Data'!$B:$B,$B141)+SUMIFS('Oct Receipts Data'!AF:AF,'Oct Receipts Data'!$B:$B,$A141)</f>
        <v>2696.16</v>
      </c>
      <c r="AK141" s="88">
        <f>SUMIFS('Oct Receipts Data'!AG:AG,'Oct Receipts Data'!$B:$B,$B141)+SUMIFS('Oct Receipts Data'!AG:AG,'Oct Receipts Data'!$B:$B,$A141)</f>
        <v>0</v>
      </c>
    </row>
    <row r="142" spans="1:37" ht="13.8" outlineLevel="1">
      <c r="A142" s="86"/>
      <c r="B142" s="130" t="s">
        <v>146</v>
      </c>
      <c r="C142" s="88">
        <v>175704</v>
      </c>
      <c r="D142" s="80">
        <f>SUMIFS('PMT Terms'!C:C,'PMT Terms'!B:B,B142)</f>
        <v>75</v>
      </c>
      <c r="E142" s="89">
        <f t="shared" si="8"/>
        <v>0.7186459044757092</v>
      </c>
      <c r="F142" s="84">
        <f t="shared" si="10"/>
        <v>126268.96</v>
      </c>
      <c r="G142" s="88">
        <f>SUMIFS('Oct Receipts Data'!C:C,'Oct Receipts Data'!$B:$B,$B142)+SUMIFS('Oct Receipts Data'!C:C,'Oct Receipts Data'!$B:$B,$A142)</f>
        <v>8247.66</v>
      </c>
      <c r="H142" s="88">
        <f>SUMIFS('Oct Receipts Data'!D:D,'Oct Receipts Data'!$B:$B,$B142)+SUMIFS('Oct Receipts Data'!D:D,'Oct Receipts Data'!$B:$B,$A142)</f>
        <v>827.56</v>
      </c>
      <c r="I142" s="88">
        <f>SUMIFS('Oct Receipts Data'!E:E,'Oct Receipts Data'!$B:$B,$B142)+SUMIFS('Oct Receipts Data'!E:E,'Oct Receipts Data'!$B:$B,$A142)</f>
        <v>50.36</v>
      </c>
      <c r="J142" s="88">
        <f>SUMIFS('Oct Receipts Data'!F:F,'Oct Receipts Data'!$B:$B,$B142)+SUMIFS('Oct Receipts Data'!F:F,'Oct Receipts Data'!$B:$B,$A142)</f>
        <v>0</v>
      </c>
      <c r="K142" s="88">
        <f>SUMIFS('Oct Receipts Data'!G:G,'Oct Receipts Data'!$B:$B,$B142)+SUMIFS('Oct Receipts Data'!G:G,'Oct Receipts Data'!$B:$B,$A142)</f>
        <v>0</v>
      </c>
      <c r="L142" s="88">
        <f>SUMIFS('Oct Receipts Data'!H:H,'Oct Receipts Data'!$B:$B,$B142)+SUMIFS('Oct Receipts Data'!H:H,'Oct Receipts Data'!$B:$B,$A142)</f>
        <v>5167.79</v>
      </c>
      <c r="M142" s="88">
        <f>SUMIFS('Oct Receipts Data'!I:I,'Oct Receipts Data'!$B:$B,$B142)+SUMIFS('Oct Receipts Data'!I:I,'Oct Receipts Data'!$B:$B,$A142)</f>
        <v>16752.939999999999</v>
      </c>
      <c r="N142" s="88">
        <f>SUMIFS('Oct Receipts Data'!J:J,'Oct Receipts Data'!$B:$B,$B142)+SUMIFS('Oct Receipts Data'!J:J,'Oct Receipts Data'!$B:$B,$A142)</f>
        <v>601.71</v>
      </c>
      <c r="O142" s="88">
        <f>SUMIFS('Oct Receipts Data'!K:K,'Oct Receipts Data'!$B:$B,$B142)+SUMIFS('Oct Receipts Data'!K:K,'Oct Receipts Data'!$B:$B,$A142)</f>
        <v>0</v>
      </c>
      <c r="P142" s="88">
        <f>SUMIFS('Oct Receipts Data'!L:L,'Oct Receipts Data'!$B:$B,$B142)+SUMIFS('Oct Receipts Data'!L:L,'Oct Receipts Data'!$B:$B,$A142)</f>
        <v>2357.34</v>
      </c>
      <c r="Q142" s="88">
        <f>SUMIFS('Oct Receipts Data'!M:M,'Oct Receipts Data'!$B:$B,$B142)+SUMIFS('Oct Receipts Data'!M:M,'Oct Receipts Data'!$B:$B,$A142)</f>
        <v>0</v>
      </c>
      <c r="R142" s="88">
        <f>SUMIFS('Oct Receipts Data'!N:N,'Oct Receipts Data'!$B:$B,$B142)+SUMIFS('Oct Receipts Data'!N:N,'Oct Receipts Data'!$B:$B,$A142)</f>
        <v>150.84</v>
      </c>
      <c r="S142" s="88">
        <f>SUMIFS('Oct Receipts Data'!O:O,'Oct Receipts Data'!$B:$B,$B142)+SUMIFS('Oct Receipts Data'!O:O,'Oct Receipts Data'!$B:$B,$A142)</f>
        <v>0</v>
      </c>
      <c r="T142" s="88">
        <f>SUMIFS('Oct Receipts Data'!P:P,'Oct Receipts Data'!$B:$B,$B142)+SUMIFS('Oct Receipts Data'!P:P,'Oct Receipts Data'!$B:$B,$A142)</f>
        <v>331.98</v>
      </c>
      <c r="U142" s="88">
        <f>SUMIFS('Oct Receipts Data'!Q:Q,'Oct Receipts Data'!$B:$B,$B142)+SUMIFS('Oct Receipts Data'!Q:Q,'Oct Receipts Data'!$B:$B,$A142)</f>
        <v>3499.57</v>
      </c>
      <c r="V142" s="88">
        <f>SUMIFS('Oct Receipts Data'!R:R,'Oct Receipts Data'!$B:$B,$B142)+SUMIFS('Oct Receipts Data'!R:R,'Oct Receipts Data'!$B:$B,$A142)</f>
        <v>5934.3</v>
      </c>
      <c r="W142" s="88">
        <f>SUMIFS('Oct Receipts Data'!S:S,'Oct Receipts Data'!$B:$B,$B142)+SUMIFS('Oct Receipts Data'!S:S,'Oct Receipts Data'!$B:$B,$A142)</f>
        <v>237.48</v>
      </c>
      <c r="X142" s="88">
        <f>SUMIFS('Oct Receipts Data'!T:T,'Oct Receipts Data'!$B:$B,$B142)+SUMIFS('Oct Receipts Data'!T:T,'Oct Receipts Data'!$B:$B,$A142)</f>
        <v>100.68</v>
      </c>
      <c r="Y142" s="88">
        <f>SUMIFS('Oct Receipts Data'!U:U,'Oct Receipts Data'!$B:$B,$B142)+SUMIFS('Oct Receipts Data'!U:U,'Oct Receipts Data'!$B:$B,$A142)</f>
        <v>0</v>
      </c>
      <c r="Z142" s="88">
        <f>SUMIFS('Oct Receipts Data'!V:V,'Oct Receipts Data'!$B:$B,$B142)+SUMIFS('Oct Receipts Data'!V:V,'Oct Receipts Data'!$B:$B,$A142)</f>
        <v>30415.63</v>
      </c>
      <c r="AA142" s="88">
        <f>SUMIFS('Oct Receipts Data'!W:W,'Oct Receipts Data'!$B:$B,$B142)+SUMIFS('Oct Receipts Data'!W:W,'Oct Receipts Data'!$B:$B,$A142)</f>
        <v>22656.94</v>
      </c>
      <c r="AB142" s="88">
        <f>SUMIFS('Oct Receipts Data'!X:X,'Oct Receipts Data'!$B:$B,$B142)+SUMIFS('Oct Receipts Data'!X:X,'Oct Receipts Data'!$B:$B,$A142)</f>
        <v>0</v>
      </c>
      <c r="AC142" s="88">
        <f>SUMIFS('Oct Receipts Data'!Y:Y,'Oct Receipts Data'!$B:$B,$B142)+SUMIFS('Oct Receipts Data'!Y:Y,'Oct Receipts Data'!$B:$B,$A142)</f>
        <v>0</v>
      </c>
      <c r="AD142" s="88">
        <f>SUMIFS('Oct Receipts Data'!Z:Z,'Oct Receipts Data'!$B:$B,$B142)+SUMIFS('Oct Receipts Data'!Z:Z,'Oct Receipts Data'!$B:$B,$A142)</f>
        <v>0</v>
      </c>
      <c r="AE142" s="88">
        <f>SUMIFS('Oct Receipts Data'!AA:AA,'Oct Receipts Data'!$B:$B,$B142)+SUMIFS('Oct Receipts Data'!AA:AA,'Oct Receipts Data'!$B:$B,$A142)</f>
        <v>85.5</v>
      </c>
      <c r="AF142" s="88">
        <f>SUMIFS('Oct Receipts Data'!AB:AB,'Oct Receipts Data'!$B:$B,$B142)+SUMIFS('Oct Receipts Data'!AB:AB,'Oct Receipts Data'!$B:$B,$A142)</f>
        <v>0</v>
      </c>
      <c r="AG142" s="88">
        <f>SUMIFS('Oct Receipts Data'!AC:AC,'Oct Receipts Data'!$B:$B,$B142)+SUMIFS('Oct Receipts Data'!AC:AC,'Oct Receipts Data'!$B:$B,$A142)</f>
        <v>0</v>
      </c>
      <c r="AH142" s="88">
        <f>SUMIFS('Oct Receipts Data'!AD:AD,'Oct Receipts Data'!$B:$B,$B142)+SUMIFS('Oct Receipts Data'!AD:AD,'Oct Receipts Data'!$B:$B,$A142)</f>
        <v>1510.2</v>
      </c>
      <c r="AI142" s="88">
        <f>SUMIFS('Oct Receipts Data'!AE:AE,'Oct Receipts Data'!$B:$B,$B142)+SUMIFS('Oct Receipts Data'!AE:AE,'Oct Receipts Data'!$B:$B,$A142)</f>
        <v>27340.48</v>
      </c>
      <c r="AJ142" s="88">
        <f>SUMIFS('Oct Receipts Data'!AF:AF,'Oct Receipts Data'!$B:$B,$B142)+SUMIFS('Oct Receipts Data'!AF:AF,'Oct Receipts Data'!$B:$B,$A142)</f>
        <v>0</v>
      </c>
      <c r="AK142" s="88">
        <f>SUMIFS('Oct Receipts Data'!AG:AG,'Oct Receipts Data'!$B:$B,$B142)+SUMIFS('Oct Receipts Data'!AG:AG,'Oct Receipts Data'!$B:$B,$A142)</f>
        <v>0</v>
      </c>
    </row>
    <row r="143" spans="1:37" ht="13.8" outlineLevel="1">
      <c r="A143" s="86"/>
      <c r="B143" s="130" t="s">
        <v>529</v>
      </c>
      <c r="C143" s="88">
        <v>109403</v>
      </c>
      <c r="D143" s="80">
        <f>SUMIFS('PMT Terms'!C:C,'PMT Terms'!B:B,B143)</f>
        <v>60</v>
      </c>
      <c r="E143" s="89">
        <f t="shared" si="8"/>
        <v>1.1333606025428919</v>
      </c>
      <c r="F143" s="84">
        <f t="shared" si="10"/>
        <v>123993.05</v>
      </c>
      <c r="G143" s="88">
        <f>SUMIFS('Oct Receipts Data'!C:C,'Oct Receipts Data'!$B:$B,$B143)+SUMIFS('Oct Receipts Data'!C:C,'Oct Receipts Data'!$B:$B,$A143)</f>
        <v>1342.5</v>
      </c>
      <c r="H143" s="88">
        <f>SUMIFS('Oct Receipts Data'!D:D,'Oct Receipts Data'!$B:$B,$B143)+SUMIFS('Oct Receipts Data'!D:D,'Oct Receipts Data'!$B:$B,$A143)</f>
        <v>0</v>
      </c>
      <c r="I143" s="88">
        <f>SUMIFS('Oct Receipts Data'!E:E,'Oct Receipts Data'!$B:$B,$B143)+SUMIFS('Oct Receipts Data'!E:E,'Oct Receipts Data'!$B:$B,$A143)</f>
        <v>33875.01</v>
      </c>
      <c r="J143" s="88">
        <f>SUMIFS('Oct Receipts Data'!F:F,'Oct Receipts Data'!$B:$B,$B143)+SUMIFS('Oct Receipts Data'!F:F,'Oct Receipts Data'!$B:$B,$A143)</f>
        <v>116</v>
      </c>
      <c r="K143" s="88">
        <f>SUMIFS('Oct Receipts Data'!G:G,'Oct Receipts Data'!$B:$B,$B143)+SUMIFS('Oct Receipts Data'!G:G,'Oct Receipts Data'!$B:$B,$A143)</f>
        <v>616</v>
      </c>
      <c r="L143" s="88">
        <f>SUMIFS('Oct Receipts Data'!H:H,'Oct Receipts Data'!$B:$B,$B143)+SUMIFS('Oct Receipts Data'!H:H,'Oct Receipts Data'!$B:$B,$A143)</f>
        <v>1197.02</v>
      </c>
      <c r="M143" s="88">
        <f>SUMIFS('Oct Receipts Data'!I:I,'Oct Receipts Data'!$B:$B,$B143)+SUMIFS('Oct Receipts Data'!I:I,'Oct Receipts Data'!$B:$B,$A143)</f>
        <v>158.5</v>
      </c>
      <c r="N143" s="88">
        <f>SUMIFS('Oct Receipts Data'!J:J,'Oct Receipts Data'!$B:$B,$B143)+SUMIFS('Oct Receipts Data'!J:J,'Oct Receipts Data'!$B:$B,$A143)</f>
        <v>3146</v>
      </c>
      <c r="O143" s="88">
        <f>SUMIFS('Oct Receipts Data'!K:K,'Oct Receipts Data'!$B:$B,$B143)+SUMIFS('Oct Receipts Data'!K:K,'Oct Receipts Data'!$B:$B,$A143)</f>
        <v>8693.5</v>
      </c>
      <c r="P143" s="88">
        <f>SUMIFS('Oct Receipts Data'!L:L,'Oct Receipts Data'!$B:$B,$B143)+SUMIFS('Oct Receipts Data'!L:L,'Oct Receipts Data'!$B:$B,$A143)</f>
        <v>241</v>
      </c>
      <c r="Q143" s="88">
        <f>SUMIFS('Oct Receipts Data'!M:M,'Oct Receipts Data'!$B:$B,$B143)+SUMIFS('Oct Receipts Data'!M:M,'Oct Receipts Data'!$B:$B,$A143)</f>
        <v>1291</v>
      </c>
      <c r="R143" s="88">
        <f>SUMIFS('Oct Receipts Data'!N:N,'Oct Receipts Data'!$B:$B,$B143)+SUMIFS('Oct Receipts Data'!N:N,'Oct Receipts Data'!$B:$B,$A143)</f>
        <v>2785</v>
      </c>
      <c r="S143" s="88">
        <f>SUMIFS('Oct Receipts Data'!O:O,'Oct Receipts Data'!$B:$B,$B143)+SUMIFS('Oct Receipts Data'!O:O,'Oct Receipts Data'!$B:$B,$A143)</f>
        <v>9239</v>
      </c>
      <c r="T143" s="88">
        <f>SUMIFS('Oct Receipts Data'!P:P,'Oct Receipts Data'!$B:$B,$B143)+SUMIFS('Oct Receipts Data'!P:P,'Oct Receipts Data'!$B:$B,$A143)</f>
        <v>12049.02</v>
      </c>
      <c r="U143" s="88">
        <f>SUMIFS('Oct Receipts Data'!Q:Q,'Oct Receipts Data'!$B:$B,$B143)+SUMIFS('Oct Receipts Data'!Q:Q,'Oct Receipts Data'!$B:$B,$A143)</f>
        <v>450</v>
      </c>
      <c r="V143" s="88">
        <f>SUMIFS('Oct Receipts Data'!R:R,'Oct Receipts Data'!$B:$B,$B143)+SUMIFS('Oct Receipts Data'!R:R,'Oct Receipts Data'!$B:$B,$A143)</f>
        <v>0</v>
      </c>
      <c r="W143" s="88">
        <f>SUMIFS('Oct Receipts Data'!S:S,'Oct Receipts Data'!$B:$B,$B143)+SUMIFS('Oct Receipts Data'!S:S,'Oct Receipts Data'!$B:$B,$A143)</f>
        <v>42</v>
      </c>
      <c r="X143" s="88">
        <f>SUMIFS('Oct Receipts Data'!T:T,'Oct Receipts Data'!$B:$B,$B143)+SUMIFS('Oct Receipts Data'!T:T,'Oct Receipts Data'!$B:$B,$A143)</f>
        <v>120</v>
      </c>
      <c r="Y143" s="88">
        <f>SUMIFS('Oct Receipts Data'!U:U,'Oct Receipts Data'!$B:$B,$B143)+SUMIFS('Oct Receipts Data'!U:U,'Oct Receipts Data'!$B:$B,$A143)</f>
        <v>204</v>
      </c>
      <c r="Z143" s="88">
        <f>SUMIFS('Oct Receipts Data'!V:V,'Oct Receipts Data'!$B:$B,$B143)+SUMIFS('Oct Receipts Data'!V:V,'Oct Receipts Data'!$B:$B,$A143)</f>
        <v>0</v>
      </c>
      <c r="AA143" s="88">
        <f>SUMIFS('Oct Receipts Data'!W:W,'Oct Receipts Data'!$B:$B,$B143)+SUMIFS('Oct Receipts Data'!W:W,'Oct Receipts Data'!$B:$B,$A143)</f>
        <v>120</v>
      </c>
      <c r="AB143" s="88">
        <f>SUMIFS('Oct Receipts Data'!X:X,'Oct Receipts Data'!$B:$B,$B143)+SUMIFS('Oct Receipts Data'!X:X,'Oct Receipts Data'!$B:$B,$A143)</f>
        <v>34621</v>
      </c>
      <c r="AC143" s="88">
        <f>SUMIFS('Oct Receipts Data'!Y:Y,'Oct Receipts Data'!$B:$B,$B143)+SUMIFS('Oct Receipts Data'!Y:Y,'Oct Receipts Data'!$B:$B,$A143)</f>
        <v>1315</v>
      </c>
      <c r="AD143" s="88">
        <f>SUMIFS('Oct Receipts Data'!Z:Z,'Oct Receipts Data'!$B:$B,$B143)+SUMIFS('Oct Receipts Data'!Z:Z,'Oct Receipts Data'!$B:$B,$A143)</f>
        <v>0</v>
      </c>
      <c r="AE143" s="88">
        <f>SUMIFS('Oct Receipts Data'!AA:AA,'Oct Receipts Data'!$B:$B,$B143)+SUMIFS('Oct Receipts Data'!AA:AA,'Oct Receipts Data'!$B:$B,$A143)</f>
        <v>0</v>
      </c>
      <c r="AF143" s="88">
        <f>SUMIFS('Oct Receipts Data'!AB:AB,'Oct Receipts Data'!$B:$B,$B143)+SUMIFS('Oct Receipts Data'!AB:AB,'Oct Receipts Data'!$B:$B,$A143)</f>
        <v>0</v>
      </c>
      <c r="AG143" s="88">
        <f>SUMIFS('Oct Receipts Data'!AC:AC,'Oct Receipts Data'!$B:$B,$B143)+SUMIFS('Oct Receipts Data'!AC:AC,'Oct Receipts Data'!$B:$B,$A143)</f>
        <v>866.5</v>
      </c>
      <c r="AH143" s="88">
        <f>SUMIFS('Oct Receipts Data'!AD:AD,'Oct Receipts Data'!$B:$B,$B143)+SUMIFS('Oct Receipts Data'!AD:AD,'Oct Receipts Data'!$B:$B,$A143)</f>
        <v>0</v>
      </c>
      <c r="AI143" s="88">
        <f>SUMIFS('Oct Receipts Data'!AE:AE,'Oct Receipts Data'!$B:$B,$B143)+SUMIFS('Oct Receipts Data'!AE:AE,'Oct Receipts Data'!$B:$B,$A143)</f>
        <v>11505</v>
      </c>
      <c r="AJ143" s="88">
        <f>SUMIFS('Oct Receipts Data'!AF:AF,'Oct Receipts Data'!$B:$B,$B143)+SUMIFS('Oct Receipts Data'!AF:AF,'Oct Receipts Data'!$B:$B,$A143)</f>
        <v>0</v>
      </c>
      <c r="AK143" s="88">
        <f>SUMIFS('Oct Receipts Data'!AG:AG,'Oct Receipts Data'!$B:$B,$B143)+SUMIFS('Oct Receipts Data'!AG:AG,'Oct Receipts Data'!$B:$B,$A143)</f>
        <v>0</v>
      </c>
    </row>
    <row r="144" spans="1:37" ht="13.8" outlineLevel="1">
      <c r="A144" s="86"/>
      <c r="B144" s="130" t="s">
        <v>503</v>
      </c>
      <c r="C144" s="88">
        <v>201242</v>
      </c>
      <c r="D144" s="80">
        <f>SUMIFS('PMT Terms'!C:C,'PMT Terms'!B:B,B144)</f>
        <v>75</v>
      </c>
      <c r="E144" s="89">
        <f t="shared" si="8"/>
        <v>0.59910073443913292</v>
      </c>
      <c r="F144" s="84">
        <f t="shared" si="10"/>
        <v>120564.23</v>
      </c>
      <c r="G144" s="88">
        <f>SUMIFS('Oct Receipts Data'!C:C,'Oct Receipts Data'!$B:$B,$B144)+SUMIFS('Oct Receipts Data'!C:C,'Oct Receipts Data'!$B:$B,$A144)</f>
        <v>44.25</v>
      </c>
      <c r="H144" s="88">
        <f>SUMIFS('Oct Receipts Data'!D:D,'Oct Receipts Data'!$B:$B,$B144)+SUMIFS('Oct Receipts Data'!D:D,'Oct Receipts Data'!$B:$B,$A144)</f>
        <v>0</v>
      </c>
      <c r="I144" s="88">
        <f>SUMIFS('Oct Receipts Data'!E:E,'Oct Receipts Data'!$B:$B,$B144)+SUMIFS('Oct Receipts Data'!E:E,'Oct Receipts Data'!$B:$B,$A144)</f>
        <v>4144.34</v>
      </c>
      <c r="J144" s="88">
        <f>SUMIFS('Oct Receipts Data'!F:F,'Oct Receipts Data'!$B:$B,$B144)+SUMIFS('Oct Receipts Data'!F:F,'Oct Receipts Data'!$B:$B,$A144)</f>
        <v>0</v>
      </c>
      <c r="K144" s="88">
        <f>SUMIFS('Oct Receipts Data'!G:G,'Oct Receipts Data'!$B:$B,$B144)+SUMIFS('Oct Receipts Data'!G:G,'Oct Receipts Data'!$B:$B,$A144)</f>
        <v>0</v>
      </c>
      <c r="L144" s="88">
        <f>SUMIFS('Oct Receipts Data'!H:H,'Oct Receipts Data'!$B:$B,$B144)+SUMIFS('Oct Receipts Data'!H:H,'Oct Receipts Data'!$B:$B,$A144)</f>
        <v>35264.85</v>
      </c>
      <c r="M144" s="88">
        <f>SUMIFS('Oct Receipts Data'!I:I,'Oct Receipts Data'!$B:$B,$B144)+SUMIFS('Oct Receipts Data'!I:I,'Oct Receipts Data'!$B:$B,$A144)</f>
        <v>1062</v>
      </c>
      <c r="N144" s="88">
        <f>SUMIFS('Oct Receipts Data'!J:J,'Oct Receipts Data'!$B:$B,$B144)+SUMIFS('Oct Receipts Data'!J:J,'Oct Receipts Data'!$B:$B,$A144)</f>
        <v>0</v>
      </c>
      <c r="O144" s="88">
        <f>SUMIFS('Oct Receipts Data'!K:K,'Oct Receipts Data'!$B:$B,$B144)+SUMIFS('Oct Receipts Data'!K:K,'Oct Receipts Data'!$B:$B,$A144)</f>
        <v>0</v>
      </c>
      <c r="P144" s="88">
        <f>SUMIFS('Oct Receipts Data'!L:L,'Oct Receipts Data'!$B:$B,$B144)+SUMIFS('Oct Receipts Data'!L:L,'Oct Receipts Data'!$B:$B,$A144)</f>
        <v>150.59</v>
      </c>
      <c r="Q144" s="88">
        <f>SUMIFS('Oct Receipts Data'!M:M,'Oct Receipts Data'!$B:$B,$B144)+SUMIFS('Oct Receipts Data'!M:M,'Oct Receipts Data'!$B:$B,$A144)</f>
        <v>0</v>
      </c>
      <c r="R144" s="88">
        <f>SUMIFS('Oct Receipts Data'!N:N,'Oct Receipts Data'!$B:$B,$B144)+SUMIFS('Oct Receipts Data'!N:N,'Oct Receipts Data'!$B:$B,$A144)</f>
        <v>3541.6</v>
      </c>
      <c r="S144" s="88">
        <f>SUMIFS('Oct Receipts Data'!O:O,'Oct Receipts Data'!$B:$B,$B144)+SUMIFS('Oct Receipts Data'!O:O,'Oct Receipts Data'!$B:$B,$A144)</f>
        <v>531</v>
      </c>
      <c r="T144" s="88">
        <f>SUMIFS('Oct Receipts Data'!P:P,'Oct Receipts Data'!$B:$B,$B144)+SUMIFS('Oct Receipts Data'!P:P,'Oct Receipts Data'!$B:$B,$A144)</f>
        <v>9559.2000000000007</v>
      </c>
      <c r="U144" s="88">
        <f>SUMIFS('Oct Receipts Data'!Q:Q,'Oct Receipts Data'!$B:$B,$B144)+SUMIFS('Oct Receipts Data'!Q:Q,'Oct Receipts Data'!$B:$B,$A144)</f>
        <v>0</v>
      </c>
      <c r="V144" s="88">
        <f>SUMIFS('Oct Receipts Data'!R:R,'Oct Receipts Data'!$B:$B,$B144)+SUMIFS('Oct Receipts Data'!R:R,'Oct Receipts Data'!$B:$B,$A144)</f>
        <v>0</v>
      </c>
      <c r="W144" s="88">
        <f>SUMIFS('Oct Receipts Data'!S:S,'Oct Receipts Data'!$B:$B,$B144)+SUMIFS('Oct Receipts Data'!S:S,'Oct Receipts Data'!$B:$B,$A144)</f>
        <v>0</v>
      </c>
      <c r="X144" s="88">
        <f>SUMIFS('Oct Receipts Data'!T:T,'Oct Receipts Data'!$B:$B,$B144)+SUMIFS('Oct Receipts Data'!T:T,'Oct Receipts Data'!$B:$B,$A144)</f>
        <v>0</v>
      </c>
      <c r="Y144" s="88">
        <f>SUMIFS('Oct Receipts Data'!U:U,'Oct Receipts Data'!$B:$B,$B144)+SUMIFS('Oct Receipts Data'!U:U,'Oct Receipts Data'!$B:$B,$A144)</f>
        <v>20184</v>
      </c>
      <c r="Z144" s="88">
        <f>SUMIFS('Oct Receipts Data'!V:V,'Oct Receipts Data'!$B:$B,$B144)+SUMIFS('Oct Receipts Data'!V:V,'Oct Receipts Data'!$B:$B,$A144)</f>
        <v>2125.1999999999998</v>
      </c>
      <c r="AA144" s="88">
        <f>SUMIFS('Oct Receipts Data'!W:W,'Oct Receipts Data'!$B:$B,$B144)+SUMIFS('Oct Receipts Data'!W:W,'Oct Receipts Data'!$B:$B,$A144)</f>
        <v>0</v>
      </c>
      <c r="AB144" s="88">
        <f>SUMIFS('Oct Receipts Data'!X:X,'Oct Receipts Data'!$B:$B,$B144)+SUMIFS('Oct Receipts Data'!X:X,'Oct Receipts Data'!$B:$B,$A144)</f>
        <v>0</v>
      </c>
      <c r="AC144" s="88">
        <f>SUMIFS('Oct Receipts Data'!Y:Y,'Oct Receipts Data'!$B:$B,$B144)+SUMIFS('Oct Receipts Data'!Y:Y,'Oct Receipts Data'!$B:$B,$A144)</f>
        <v>0</v>
      </c>
      <c r="AD144" s="88">
        <f>SUMIFS('Oct Receipts Data'!Z:Z,'Oct Receipts Data'!$B:$B,$B144)+SUMIFS('Oct Receipts Data'!Z:Z,'Oct Receipts Data'!$B:$B,$A144)</f>
        <v>0</v>
      </c>
      <c r="AE144" s="88">
        <f>SUMIFS('Oct Receipts Data'!AA:AA,'Oct Receipts Data'!$B:$B,$B144)+SUMIFS('Oct Receipts Data'!AA:AA,'Oct Receipts Data'!$B:$B,$A144)</f>
        <v>531</v>
      </c>
      <c r="AF144" s="88">
        <f>SUMIFS('Oct Receipts Data'!AB:AB,'Oct Receipts Data'!$B:$B,$B144)+SUMIFS('Oct Receipts Data'!AB:AB,'Oct Receipts Data'!$B:$B,$A144)</f>
        <v>0</v>
      </c>
      <c r="AG144" s="88">
        <f>SUMIFS('Oct Receipts Data'!AC:AC,'Oct Receipts Data'!$B:$B,$B144)+SUMIFS('Oct Receipts Data'!AC:AC,'Oct Receipts Data'!$B:$B,$A144)</f>
        <v>0</v>
      </c>
      <c r="AH144" s="88">
        <f>SUMIFS('Oct Receipts Data'!AD:AD,'Oct Receipts Data'!$B:$B,$B144)+SUMIFS('Oct Receipts Data'!AD:AD,'Oct Receipts Data'!$B:$B,$A144)</f>
        <v>0</v>
      </c>
      <c r="AI144" s="88">
        <f>SUMIFS('Oct Receipts Data'!AE:AE,'Oct Receipts Data'!$B:$B,$B144)+SUMIFS('Oct Receipts Data'!AE:AE,'Oct Receipts Data'!$B:$B,$A144)</f>
        <v>43426.2</v>
      </c>
      <c r="AJ144" s="88">
        <f>SUMIFS('Oct Receipts Data'!AF:AF,'Oct Receipts Data'!$B:$B,$B144)+SUMIFS('Oct Receipts Data'!AF:AF,'Oct Receipts Data'!$B:$B,$A144)</f>
        <v>0</v>
      </c>
      <c r="AK144" s="88">
        <f>SUMIFS('Oct Receipts Data'!AG:AG,'Oct Receipts Data'!$B:$B,$B144)+SUMIFS('Oct Receipts Data'!AG:AG,'Oct Receipts Data'!$B:$B,$A144)</f>
        <v>0</v>
      </c>
    </row>
    <row r="145" spans="1:37" ht="13.8" outlineLevel="1">
      <c r="A145" s="86"/>
      <c r="B145" s="130" t="s">
        <v>516</v>
      </c>
      <c r="C145" s="88">
        <v>156303</v>
      </c>
      <c r="D145" s="80">
        <f>SUMIFS('PMT Terms'!C:C,'PMT Terms'!B:B,B145)</f>
        <v>60</v>
      </c>
      <c r="E145" s="89">
        <f t="shared" si="8"/>
        <v>0.73439953167885452</v>
      </c>
      <c r="F145" s="84">
        <f t="shared" si="10"/>
        <v>114788.85</v>
      </c>
      <c r="G145" s="88">
        <f>SUMIFS('Oct Receipts Data'!C:C,'Oct Receipts Data'!$B:$B,$B145)+SUMIFS('Oct Receipts Data'!C:C,'Oct Receipts Data'!$B:$B,$A145)</f>
        <v>13281</v>
      </c>
      <c r="H145" s="88">
        <f>SUMIFS('Oct Receipts Data'!D:D,'Oct Receipts Data'!$B:$B,$B145)+SUMIFS('Oct Receipts Data'!D:D,'Oct Receipts Data'!$B:$B,$A145)</f>
        <v>389</v>
      </c>
      <c r="I145" s="88">
        <f>SUMIFS('Oct Receipts Data'!E:E,'Oct Receipts Data'!$B:$B,$B145)+SUMIFS('Oct Receipts Data'!E:E,'Oct Receipts Data'!$B:$B,$A145)</f>
        <v>0</v>
      </c>
      <c r="J145" s="88">
        <f>SUMIFS('Oct Receipts Data'!F:F,'Oct Receipts Data'!$B:$B,$B145)+SUMIFS('Oct Receipts Data'!F:F,'Oct Receipts Data'!$B:$B,$A145)</f>
        <v>0</v>
      </c>
      <c r="K145" s="88">
        <f>SUMIFS('Oct Receipts Data'!G:G,'Oct Receipts Data'!$B:$B,$B145)+SUMIFS('Oct Receipts Data'!G:G,'Oct Receipts Data'!$B:$B,$A145)</f>
        <v>0</v>
      </c>
      <c r="L145" s="88">
        <f>SUMIFS('Oct Receipts Data'!H:H,'Oct Receipts Data'!$B:$B,$B145)+SUMIFS('Oct Receipts Data'!H:H,'Oct Receipts Data'!$B:$B,$A145)</f>
        <v>0</v>
      </c>
      <c r="M145" s="88">
        <f>SUMIFS('Oct Receipts Data'!I:I,'Oct Receipts Data'!$B:$B,$B145)+SUMIFS('Oct Receipts Data'!I:I,'Oct Receipts Data'!$B:$B,$A145)</f>
        <v>0</v>
      </c>
      <c r="N145" s="88">
        <f>SUMIFS('Oct Receipts Data'!J:J,'Oct Receipts Data'!$B:$B,$B145)+SUMIFS('Oct Receipts Data'!J:J,'Oct Receipts Data'!$B:$B,$A145)</f>
        <v>0</v>
      </c>
      <c r="O145" s="88">
        <f>SUMIFS('Oct Receipts Data'!K:K,'Oct Receipts Data'!$B:$B,$B145)+SUMIFS('Oct Receipts Data'!K:K,'Oct Receipts Data'!$B:$B,$A145)</f>
        <v>0</v>
      </c>
      <c r="P145" s="88">
        <f>SUMIFS('Oct Receipts Data'!L:L,'Oct Receipts Data'!$B:$B,$B145)+SUMIFS('Oct Receipts Data'!L:L,'Oct Receipts Data'!$B:$B,$A145)</f>
        <v>20398.349999999999</v>
      </c>
      <c r="Q145" s="88">
        <f>SUMIFS('Oct Receipts Data'!M:M,'Oct Receipts Data'!$B:$B,$B145)+SUMIFS('Oct Receipts Data'!M:M,'Oct Receipts Data'!$B:$B,$A145)</f>
        <v>0</v>
      </c>
      <c r="R145" s="88">
        <f>SUMIFS('Oct Receipts Data'!N:N,'Oct Receipts Data'!$B:$B,$B145)+SUMIFS('Oct Receipts Data'!N:N,'Oct Receipts Data'!$B:$B,$A145)</f>
        <v>0</v>
      </c>
      <c r="S145" s="88">
        <f>SUMIFS('Oct Receipts Data'!O:O,'Oct Receipts Data'!$B:$B,$B145)+SUMIFS('Oct Receipts Data'!O:O,'Oct Receipts Data'!$B:$B,$A145)</f>
        <v>0</v>
      </c>
      <c r="T145" s="88">
        <f>SUMIFS('Oct Receipts Data'!P:P,'Oct Receipts Data'!$B:$B,$B145)+SUMIFS('Oct Receipts Data'!P:P,'Oct Receipts Data'!$B:$B,$A145)</f>
        <v>0</v>
      </c>
      <c r="U145" s="88">
        <f>SUMIFS('Oct Receipts Data'!Q:Q,'Oct Receipts Data'!$B:$B,$B145)+SUMIFS('Oct Receipts Data'!Q:Q,'Oct Receipts Data'!$B:$B,$A145)</f>
        <v>0</v>
      </c>
      <c r="V145" s="88">
        <f>SUMIFS('Oct Receipts Data'!R:R,'Oct Receipts Data'!$B:$B,$B145)+SUMIFS('Oct Receipts Data'!R:R,'Oct Receipts Data'!$B:$B,$A145)</f>
        <v>0</v>
      </c>
      <c r="W145" s="88">
        <f>SUMIFS('Oct Receipts Data'!S:S,'Oct Receipts Data'!$B:$B,$B145)+SUMIFS('Oct Receipts Data'!S:S,'Oct Receipts Data'!$B:$B,$A145)</f>
        <v>0</v>
      </c>
      <c r="X145" s="88">
        <f>SUMIFS('Oct Receipts Data'!T:T,'Oct Receipts Data'!$B:$B,$B145)+SUMIFS('Oct Receipts Data'!T:T,'Oct Receipts Data'!$B:$B,$A145)</f>
        <v>0</v>
      </c>
      <c r="Y145" s="88">
        <f>SUMIFS('Oct Receipts Data'!U:U,'Oct Receipts Data'!$B:$B,$B145)+SUMIFS('Oct Receipts Data'!U:U,'Oct Receipts Data'!$B:$B,$A145)</f>
        <v>0</v>
      </c>
      <c r="Z145" s="88">
        <f>SUMIFS('Oct Receipts Data'!V:V,'Oct Receipts Data'!$B:$B,$B145)+SUMIFS('Oct Receipts Data'!V:V,'Oct Receipts Data'!$B:$B,$A145)</f>
        <v>0</v>
      </c>
      <c r="AA145" s="88">
        <f>SUMIFS('Oct Receipts Data'!W:W,'Oct Receipts Data'!$B:$B,$B145)+SUMIFS('Oct Receipts Data'!W:W,'Oct Receipts Data'!$B:$B,$A145)</f>
        <v>0</v>
      </c>
      <c r="AB145" s="88">
        <f>SUMIFS('Oct Receipts Data'!X:X,'Oct Receipts Data'!$B:$B,$B145)+SUMIFS('Oct Receipts Data'!X:X,'Oct Receipts Data'!$B:$B,$A145)</f>
        <v>7647.5</v>
      </c>
      <c r="AC145" s="88">
        <f>SUMIFS('Oct Receipts Data'!Y:Y,'Oct Receipts Data'!$B:$B,$B145)+SUMIFS('Oct Receipts Data'!Y:Y,'Oct Receipts Data'!$B:$B,$A145)</f>
        <v>8980</v>
      </c>
      <c r="AD145" s="88">
        <f>SUMIFS('Oct Receipts Data'!Z:Z,'Oct Receipts Data'!$B:$B,$B145)+SUMIFS('Oct Receipts Data'!Z:Z,'Oct Receipts Data'!$B:$B,$A145)</f>
        <v>16476.2</v>
      </c>
      <c r="AE145" s="88">
        <f>SUMIFS('Oct Receipts Data'!AA:AA,'Oct Receipts Data'!$B:$B,$B145)+SUMIFS('Oct Receipts Data'!AA:AA,'Oct Receipts Data'!$B:$B,$A145)</f>
        <v>0</v>
      </c>
      <c r="AF145" s="88">
        <f>SUMIFS('Oct Receipts Data'!AB:AB,'Oct Receipts Data'!$B:$B,$B145)+SUMIFS('Oct Receipts Data'!AB:AB,'Oct Receipts Data'!$B:$B,$A145)</f>
        <v>0</v>
      </c>
      <c r="AG145" s="88">
        <f>SUMIFS('Oct Receipts Data'!AC:AC,'Oct Receipts Data'!$B:$B,$B145)+SUMIFS('Oct Receipts Data'!AC:AC,'Oct Receipts Data'!$B:$B,$A145)</f>
        <v>10602</v>
      </c>
      <c r="AH145" s="88">
        <f>SUMIFS('Oct Receipts Data'!AD:AD,'Oct Receipts Data'!$B:$B,$B145)+SUMIFS('Oct Receipts Data'!AD:AD,'Oct Receipts Data'!$B:$B,$A145)</f>
        <v>0</v>
      </c>
      <c r="AI145" s="88">
        <f>SUMIFS('Oct Receipts Data'!AE:AE,'Oct Receipts Data'!$B:$B,$B145)+SUMIFS('Oct Receipts Data'!AE:AE,'Oct Receipts Data'!$B:$B,$A145)</f>
        <v>206.8</v>
      </c>
      <c r="AJ145" s="88">
        <f>SUMIFS('Oct Receipts Data'!AF:AF,'Oct Receipts Data'!$B:$B,$B145)+SUMIFS('Oct Receipts Data'!AF:AF,'Oct Receipts Data'!$B:$B,$A145)</f>
        <v>36219</v>
      </c>
      <c r="AK145" s="88">
        <f>SUMIFS('Oct Receipts Data'!AG:AG,'Oct Receipts Data'!$B:$B,$B145)+SUMIFS('Oct Receipts Data'!AG:AG,'Oct Receipts Data'!$B:$B,$A145)</f>
        <v>589</v>
      </c>
    </row>
    <row r="146" spans="1:37" ht="13.8" outlineLevel="1">
      <c r="A146" s="86"/>
      <c r="B146" s="130" t="s">
        <v>527</v>
      </c>
      <c r="C146" s="88">
        <v>167129</v>
      </c>
      <c r="D146" s="80">
        <f>SUMIFS('PMT Terms'!C:C,'PMT Terms'!B:B,B146)</f>
        <v>30</v>
      </c>
      <c r="E146" s="89">
        <f t="shared" si="8"/>
        <v>0.62967408409073244</v>
      </c>
      <c r="F146" s="84">
        <f t="shared" si="10"/>
        <v>105236.80000000002</v>
      </c>
      <c r="G146" s="88">
        <f>SUMIFS('Oct Receipts Data'!C:C,'Oct Receipts Data'!$B:$B,$B146)+SUMIFS('Oct Receipts Data'!C:C,'Oct Receipts Data'!$B:$B,$A146)</f>
        <v>1425.6</v>
      </c>
      <c r="H146" s="88">
        <f>SUMIFS('Oct Receipts Data'!D:D,'Oct Receipts Data'!$B:$B,$B146)+SUMIFS('Oct Receipts Data'!D:D,'Oct Receipts Data'!$B:$B,$A146)</f>
        <v>25656</v>
      </c>
      <c r="I146" s="88">
        <f>SUMIFS('Oct Receipts Data'!E:E,'Oct Receipts Data'!$B:$B,$B146)+SUMIFS('Oct Receipts Data'!E:E,'Oct Receipts Data'!$B:$B,$A146)</f>
        <v>0</v>
      </c>
      <c r="J146" s="88">
        <f>SUMIFS('Oct Receipts Data'!F:F,'Oct Receipts Data'!$B:$B,$B146)+SUMIFS('Oct Receipts Data'!F:F,'Oct Receipts Data'!$B:$B,$A146)</f>
        <v>0</v>
      </c>
      <c r="K146" s="88">
        <f>SUMIFS('Oct Receipts Data'!G:G,'Oct Receipts Data'!$B:$B,$B146)+SUMIFS('Oct Receipts Data'!G:G,'Oct Receipts Data'!$B:$B,$A146)</f>
        <v>0</v>
      </c>
      <c r="L146" s="88">
        <f>SUMIFS('Oct Receipts Data'!H:H,'Oct Receipts Data'!$B:$B,$B146)+SUMIFS('Oct Receipts Data'!H:H,'Oct Receipts Data'!$B:$B,$A146)</f>
        <v>518.4</v>
      </c>
      <c r="M146" s="88">
        <f>SUMIFS('Oct Receipts Data'!I:I,'Oct Receipts Data'!$B:$B,$B146)+SUMIFS('Oct Receipts Data'!I:I,'Oct Receipts Data'!$B:$B,$A146)</f>
        <v>0</v>
      </c>
      <c r="N146" s="88">
        <f>SUMIFS('Oct Receipts Data'!J:J,'Oct Receipts Data'!$B:$B,$B146)+SUMIFS('Oct Receipts Data'!J:J,'Oct Receipts Data'!$B:$B,$A146)</f>
        <v>0</v>
      </c>
      <c r="O146" s="88">
        <f>SUMIFS('Oct Receipts Data'!K:K,'Oct Receipts Data'!$B:$B,$B146)+SUMIFS('Oct Receipts Data'!K:K,'Oct Receipts Data'!$B:$B,$A146)</f>
        <v>43420.800000000003</v>
      </c>
      <c r="P146" s="88">
        <f>SUMIFS('Oct Receipts Data'!L:L,'Oct Receipts Data'!$B:$B,$B146)+SUMIFS('Oct Receipts Data'!L:L,'Oct Receipts Data'!$B:$B,$A146)</f>
        <v>120</v>
      </c>
      <c r="Q146" s="88">
        <f>SUMIFS('Oct Receipts Data'!M:M,'Oct Receipts Data'!$B:$B,$B146)+SUMIFS('Oct Receipts Data'!M:M,'Oct Receipts Data'!$B:$B,$A146)</f>
        <v>0</v>
      </c>
      <c r="R146" s="88">
        <f>SUMIFS('Oct Receipts Data'!N:N,'Oct Receipts Data'!$B:$B,$B146)+SUMIFS('Oct Receipts Data'!N:N,'Oct Receipts Data'!$B:$B,$A146)</f>
        <v>0</v>
      </c>
      <c r="S146" s="88">
        <f>SUMIFS('Oct Receipts Data'!O:O,'Oct Receipts Data'!$B:$B,$B146)+SUMIFS('Oct Receipts Data'!O:O,'Oct Receipts Data'!$B:$B,$A146)</f>
        <v>0</v>
      </c>
      <c r="T146" s="88">
        <f>SUMIFS('Oct Receipts Data'!P:P,'Oct Receipts Data'!$B:$B,$B146)+SUMIFS('Oct Receipts Data'!P:P,'Oct Receipts Data'!$B:$B,$A146)</f>
        <v>0</v>
      </c>
      <c r="U146" s="88">
        <f>SUMIFS('Oct Receipts Data'!Q:Q,'Oct Receipts Data'!$B:$B,$B146)+SUMIFS('Oct Receipts Data'!Q:Q,'Oct Receipts Data'!$B:$B,$A146)</f>
        <v>0</v>
      </c>
      <c r="V146" s="88">
        <f>SUMIFS('Oct Receipts Data'!R:R,'Oct Receipts Data'!$B:$B,$B146)+SUMIFS('Oct Receipts Data'!R:R,'Oct Receipts Data'!$B:$B,$A146)</f>
        <v>105.6</v>
      </c>
      <c r="W146" s="88">
        <f>SUMIFS('Oct Receipts Data'!S:S,'Oct Receipts Data'!$B:$B,$B146)+SUMIFS('Oct Receipts Data'!S:S,'Oct Receipts Data'!$B:$B,$A146)</f>
        <v>0</v>
      </c>
      <c r="X146" s="88">
        <f>SUMIFS('Oct Receipts Data'!T:T,'Oct Receipts Data'!$B:$B,$B146)+SUMIFS('Oct Receipts Data'!T:T,'Oct Receipts Data'!$B:$B,$A146)</f>
        <v>81.599999999999994</v>
      </c>
      <c r="Y146" s="88">
        <f>SUMIFS('Oct Receipts Data'!U:U,'Oct Receipts Data'!$B:$B,$B146)+SUMIFS('Oct Receipts Data'!U:U,'Oct Receipts Data'!$B:$B,$A146)</f>
        <v>0</v>
      </c>
      <c r="Z146" s="88">
        <f>SUMIFS('Oct Receipts Data'!V:V,'Oct Receipts Data'!$B:$B,$B146)+SUMIFS('Oct Receipts Data'!V:V,'Oct Receipts Data'!$B:$B,$A146)</f>
        <v>0</v>
      </c>
      <c r="AA146" s="88">
        <f>SUMIFS('Oct Receipts Data'!W:W,'Oct Receipts Data'!$B:$B,$B146)+SUMIFS('Oct Receipts Data'!W:W,'Oct Receipts Data'!$B:$B,$A146)</f>
        <v>0</v>
      </c>
      <c r="AB146" s="88">
        <f>SUMIFS('Oct Receipts Data'!X:X,'Oct Receipts Data'!$B:$B,$B146)+SUMIFS('Oct Receipts Data'!X:X,'Oct Receipts Data'!$B:$B,$A146)</f>
        <v>32891.199999999997</v>
      </c>
      <c r="AC146" s="88">
        <f>SUMIFS('Oct Receipts Data'!Y:Y,'Oct Receipts Data'!$B:$B,$B146)+SUMIFS('Oct Receipts Data'!Y:Y,'Oct Receipts Data'!$B:$B,$A146)</f>
        <v>369.6</v>
      </c>
      <c r="AD146" s="88">
        <f>SUMIFS('Oct Receipts Data'!Z:Z,'Oct Receipts Data'!$B:$B,$B146)+SUMIFS('Oct Receipts Data'!Z:Z,'Oct Receipts Data'!$B:$B,$A146)</f>
        <v>0</v>
      </c>
      <c r="AE146" s="88">
        <f>SUMIFS('Oct Receipts Data'!AA:AA,'Oct Receipts Data'!$B:$B,$B146)+SUMIFS('Oct Receipts Data'!AA:AA,'Oct Receipts Data'!$B:$B,$A146)</f>
        <v>0</v>
      </c>
      <c r="AF146" s="88">
        <f>SUMIFS('Oct Receipts Data'!AB:AB,'Oct Receipts Data'!$B:$B,$B146)+SUMIFS('Oct Receipts Data'!AB:AB,'Oct Receipts Data'!$B:$B,$A146)</f>
        <v>0</v>
      </c>
      <c r="AG146" s="88">
        <f>SUMIFS('Oct Receipts Data'!AC:AC,'Oct Receipts Data'!$B:$B,$B146)+SUMIFS('Oct Receipts Data'!AC:AC,'Oct Receipts Data'!$B:$B,$A146)</f>
        <v>0</v>
      </c>
      <c r="AH146" s="88">
        <f>SUMIFS('Oct Receipts Data'!AD:AD,'Oct Receipts Data'!$B:$B,$B146)+SUMIFS('Oct Receipts Data'!AD:AD,'Oct Receipts Data'!$B:$B,$A146)</f>
        <v>96</v>
      </c>
      <c r="AI146" s="88">
        <f>SUMIFS('Oct Receipts Data'!AE:AE,'Oct Receipts Data'!$B:$B,$B146)+SUMIFS('Oct Receipts Data'!AE:AE,'Oct Receipts Data'!$B:$B,$A146)</f>
        <v>0</v>
      </c>
      <c r="AJ146" s="88">
        <f>SUMIFS('Oct Receipts Data'!AF:AF,'Oct Receipts Data'!$B:$B,$B146)+SUMIFS('Oct Receipts Data'!AF:AF,'Oct Receipts Data'!$B:$B,$A146)</f>
        <v>552</v>
      </c>
      <c r="AK146" s="88">
        <f>SUMIFS('Oct Receipts Data'!AG:AG,'Oct Receipts Data'!$B:$B,$B146)+SUMIFS('Oct Receipts Data'!AG:AG,'Oct Receipts Data'!$B:$B,$A146)</f>
        <v>0</v>
      </c>
    </row>
    <row r="147" spans="1:37" ht="13.8" outlineLevel="1">
      <c r="A147" s="86"/>
      <c r="B147" s="130" t="s">
        <v>517</v>
      </c>
      <c r="C147" s="88">
        <v>113938</v>
      </c>
      <c r="D147" s="80">
        <f>SUMIFS('PMT Terms'!C:C,'PMT Terms'!B:B,B147)</f>
        <v>60</v>
      </c>
      <c r="E147" s="89">
        <f t="shared" si="8"/>
        <v>0.89988028576945356</v>
      </c>
      <c r="F147" s="84">
        <f t="shared" si="10"/>
        <v>102530.56</v>
      </c>
      <c r="G147" s="88">
        <f>SUMIFS('Oct Receipts Data'!C:C,'Oct Receipts Data'!$B:$B,$B147)+SUMIFS('Oct Receipts Data'!C:C,'Oct Receipts Data'!$B:$B,$A147)</f>
        <v>0</v>
      </c>
      <c r="H147" s="88">
        <f>SUMIFS('Oct Receipts Data'!D:D,'Oct Receipts Data'!$B:$B,$B147)+SUMIFS('Oct Receipts Data'!D:D,'Oct Receipts Data'!$B:$B,$A147)</f>
        <v>1207.2</v>
      </c>
      <c r="I147" s="88">
        <f>SUMIFS('Oct Receipts Data'!E:E,'Oct Receipts Data'!$B:$B,$B147)+SUMIFS('Oct Receipts Data'!E:E,'Oct Receipts Data'!$B:$B,$A147)</f>
        <v>0</v>
      </c>
      <c r="J147" s="88">
        <f>SUMIFS('Oct Receipts Data'!F:F,'Oct Receipts Data'!$B:$B,$B147)+SUMIFS('Oct Receipts Data'!F:F,'Oct Receipts Data'!$B:$B,$A147)</f>
        <v>0</v>
      </c>
      <c r="K147" s="88">
        <f>SUMIFS('Oct Receipts Data'!G:G,'Oct Receipts Data'!$B:$B,$B147)+SUMIFS('Oct Receipts Data'!G:G,'Oct Receipts Data'!$B:$B,$A147)</f>
        <v>0</v>
      </c>
      <c r="L147" s="88">
        <f>SUMIFS('Oct Receipts Data'!H:H,'Oct Receipts Data'!$B:$B,$B147)+SUMIFS('Oct Receipts Data'!H:H,'Oct Receipts Data'!$B:$B,$A147)</f>
        <v>0</v>
      </c>
      <c r="M147" s="88">
        <f>SUMIFS('Oct Receipts Data'!I:I,'Oct Receipts Data'!$B:$B,$B147)+SUMIFS('Oct Receipts Data'!I:I,'Oct Receipts Data'!$B:$B,$A147)</f>
        <v>0</v>
      </c>
      <c r="N147" s="88">
        <f>SUMIFS('Oct Receipts Data'!J:J,'Oct Receipts Data'!$B:$B,$B147)+SUMIFS('Oct Receipts Data'!J:J,'Oct Receipts Data'!$B:$B,$A147)</f>
        <v>468.5</v>
      </c>
      <c r="O147" s="88">
        <f>SUMIFS('Oct Receipts Data'!K:K,'Oct Receipts Data'!$B:$B,$B147)+SUMIFS('Oct Receipts Data'!K:K,'Oct Receipts Data'!$B:$B,$A147)</f>
        <v>0</v>
      </c>
      <c r="P147" s="88">
        <f>SUMIFS('Oct Receipts Data'!L:L,'Oct Receipts Data'!$B:$B,$B147)+SUMIFS('Oct Receipts Data'!L:L,'Oct Receipts Data'!$B:$B,$A147)</f>
        <v>3991.2</v>
      </c>
      <c r="Q147" s="88">
        <f>SUMIFS('Oct Receipts Data'!M:M,'Oct Receipts Data'!$B:$B,$B147)+SUMIFS('Oct Receipts Data'!M:M,'Oct Receipts Data'!$B:$B,$A147)</f>
        <v>0</v>
      </c>
      <c r="R147" s="88">
        <f>SUMIFS('Oct Receipts Data'!N:N,'Oct Receipts Data'!$B:$B,$B147)+SUMIFS('Oct Receipts Data'!N:N,'Oct Receipts Data'!$B:$B,$A147)</f>
        <v>0</v>
      </c>
      <c r="S147" s="88">
        <f>SUMIFS('Oct Receipts Data'!O:O,'Oct Receipts Data'!$B:$B,$B147)+SUMIFS('Oct Receipts Data'!O:O,'Oct Receipts Data'!$B:$B,$A147)</f>
        <v>405.25</v>
      </c>
      <c r="T147" s="88">
        <f>SUMIFS('Oct Receipts Data'!P:P,'Oct Receipts Data'!$B:$B,$B147)+SUMIFS('Oct Receipts Data'!P:P,'Oct Receipts Data'!$B:$B,$A147)</f>
        <v>0</v>
      </c>
      <c r="U147" s="88">
        <f>SUMIFS('Oct Receipts Data'!Q:Q,'Oct Receipts Data'!$B:$B,$B147)+SUMIFS('Oct Receipts Data'!Q:Q,'Oct Receipts Data'!$B:$B,$A147)</f>
        <v>0</v>
      </c>
      <c r="V147" s="88">
        <f>SUMIFS('Oct Receipts Data'!R:R,'Oct Receipts Data'!$B:$B,$B147)+SUMIFS('Oct Receipts Data'!R:R,'Oct Receipts Data'!$B:$B,$A147)</f>
        <v>30059.81</v>
      </c>
      <c r="W147" s="88">
        <f>SUMIFS('Oct Receipts Data'!S:S,'Oct Receipts Data'!$B:$B,$B147)+SUMIFS('Oct Receipts Data'!S:S,'Oct Receipts Data'!$B:$B,$A147)</f>
        <v>0</v>
      </c>
      <c r="X147" s="88">
        <f>SUMIFS('Oct Receipts Data'!T:T,'Oct Receipts Data'!$B:$B,$B147)+SUMIFS('Oct Receipts Data'!T:T,'Oct Receipts Data'!$B:$B,$A147)</f>
        <v>0</v>
      </c>
      <c r="Y147" s="88">
        <f>SUMIFS('Oct Receipts Data'!U:U,'Oct Receipts Data'!$B:$B,$B147)+SUMIFS('Oct Receipts Data'!U:U,'Oct Receipts Data'!$B:$B,$A147)</f>
        <v>0</v>
      </c>
      <c r="Z147" s="88">
        <f>SUMIFS('Oct Receipts Data'!V:V,'Oct Receipts Data'!$B:$B,$B147)+SUMIFS('Oct Receipts Data'!V:V,'Oct Receipts Data'!$B:$B,$A147)</f>
        <v>0</v>
      </c>
      <c r="AA147" s="88">
        <f>SUMIFS('Oct Receipts Data'!W:W,'Oct Receipts Data'!$B:$B,$B147)+SUMIFS('Oct Receipts Data'!W:W,'Oct Receipts Data'!$B:$B,$A147)</f>
        <v>8795.4</v>
      </c>
      <c r="AB147" s="88">
        <f>SUMIFS('Oct Receipts Data'!X:X,'Oct Receipts Data'!$B:$B,$B147)+SUMIFS('Oct Receipts Data'!X:X,'Oct Receipts Data'!$B:$B,$A147)</f>
        <v>7537.35</v>
      </c>
      <c r="AC147" s="88">
        <f>SUMIFS('Oct Receipts Data'!Y:Y,'Oct Receipts Data'!$B:$B,$B147)+SUMIFS('Oct Receipts Data'!Y:Y,'Oct Receipts Data'!$B:$B,$A147)</f>
        <v>0</v>
      </c>
      <c r="AD147" s="88">
        <f>SUMIFS('Oct Receipts Data'!Z:Z,'Oct Receipts Data'!$B:$B,$B147)+SUMIFS('Oct Receipts Data'!Z:Z,'Oct Receipts Data'!$B:$B,$A147)</f>
        <v>0</v>
      </c>
      <c r="AE147" s="88">
        <f>SUMIFS('Oct Receipts Data'!AA:AA,'Oct Receipts Data'!$B:$B,$B147)+SUMIFS('Oct Receipts Data'!AA:AA,'Oct Receipts Data'!$B:$B,$A147)</f>
        <v>0</v>
      </c>
      <c r="AF147" s="88">
        <f>SUMIFS('Oct Receipts Data'!AB:AB,'Oct Receipts Data'!$B:$B,$B147)+SUMIFS('Oct Receipts Data'!AB:AB,'Oct Receipts Data'!$B:$B,$A147)</f>
        <v>0</v>
      </c>
      <c r="AG147" s="88">
        <f>SUMIFS('Oct Receipts Data'!AC:AC,'Oct Receipts Data'!$B:$B,$B147)+SUMIFS('Oct Receipts Data'!AC:AC,'Oct Receipts Data'!$B:$B,$A147)</f>
        <v>3174.5</v>
      </c>
      <c r="AH147" s="88">
        <f>SUMIFS('Oct Receipts Data'!AD:AD,'Oct Receipts Data'!$B:$B,$B147)+SUMIFS('Oct Receipts Data'!AD:AD,'Oct Receipts Data'!$B:$B,$A147)</f>
        <v>25342.44</v>
      </c>
      <c r="AI147" s="88">
        <f>SUMIFS('Oct Receipts Data'!AE:AE,'Oct Receipts Data'!$B:$B,$B147)+SUMIFS('Oct Receipts Data'!AE:AE,'Oct Receipts Data'!$B:$B,$A147)</f>
        <v>0</v>
      </c>
      <c r="AJ147" s="88">
        <f>SUMIFS('Oct Receipts Data'!AF:AF,'Oct Receipts Data'!$B:$B,$B147)+SUMIFS('Oct Receipts Data'!AF:AF,'Oct Receipts Data'!$B:$B,$A147)</f>
        <v>16456.310000000001</v>
      </c>
      <c r="AK147" s="88">
        <f>SUMIFS('Oct Receipts Data'!AG:AG,'Oct Receipts Data'!$B:$B,$B147)+SUMIFS('Oct Receipts Data'!AG:AG,'Oct Receipts Data'!$B:$B,$A147)</f>
        <v>5092.6000000000004</v>
      </c>
    </row>
    <row r="148" spans="1:37" ht="13.8" outlineLevel="1">
      <c r="A148" s="86"/>
      <c r="B148" s="130" t="s">
        <v>537</v>
      </c>
      <c r="C148" s="88">
        <v>163803</v>
      </c>
      <c r="D148" s="80">
        <f>SUMIFS('PMT Terms'!C:C,'PMT Terms'!B:B,B148)</f>
        <v>60</v>
      </c>
      <c r="E148" s="89">
        <f t="shared" si="8"/>
        <v>0.61562120351886107</v>
      </c>
      <c r="F148" s="84">
        <f t="shared" si="10"/>
        <v>100840.59999999999</v>
      </c>
      <c r="G148" s="88">
        <f>SUMIFS('Oct Receipts Data'!C:C,'Oct Receipts Data'!$B:$B,$B148)+SUMIFS('Oct Receipts Data'!C:C,'Oct Receipts Data'!$B:$B,$A148)</f>
        <v>0</v>
      </c>
      <c r="H148" s="88">
        <f>SUMIFS('Oct Receipts Data'!D:D,'Oct Receipts Data'!$B:$B,$B148)+SUMIFS('Oct Receipts Data'!D:D,'Oct Receipts Data'!$B:$B,$A148)</f>
        <v>19617.2</v>
      </c>
      <c r="I148" s="88">
        <f>SUMIFS('Oct Receipts Data'!E:E,'Oct Receipts Data'!$B:$B,$B148)+SUMIFS('Oct Receipts Data'!E:E,'Oct Receipts Data'!$B:$B,$A148)</f>
        <v>0</v>
      </c>
      <c r="J148" s="88">
        <f>SUMIFS('Oct Receipts Data'!F:F,'Oct Receipts Data'!$B:$B,$B148)+SUMIFS('Oct Receipts Data'!F:F,'Oct Receipts Data'!$B:$B,$A148)</f>
        <v>0</v>
      </c>
      <c r="K148" s="88">
        <f>SUMIFS('Oct Receipts Data'!G:G,'Oct Receipts Data'!$B:$B,$B148)+SUMIFS('Oct Receipts Data'!G:G,'Oct Receipts Data'!$B:$B,$A148)</f>
        <v>0</v>
      </c>
      <c r="L148" s="88">
        <f>SUMIFS('Oct Receipts Data'!H:H,'Oct Receipts Data'!$B:$B,$B148)+SUMIFS('Oct Receipts Data'!H:H,'Oct Receipts Data'!$B:$B,$A148)</f>
        <v>0</v>
      </c>
      <c r="M148" s="88">
        <f>SUMIFS('Oct Receipts Data'!I:I,'Oct Receipts Data'!$B:$B,$B148)+SUMIFS('Oct Receipts Data'!I:I,'Oct Receipts Data'!$B:$B,$A148)</f>
        <v>0</v>
      </c>
      <c r="N148" s="88">
        <f>SUMIFS('Oct Receipts Data'!J:J,'Oct Receipts Data'!$B:$B,$B148)+SUMIFS('Oct Receipts Data'!J:J,'Oct Receipts Data'!$B:$B,$A148)</f>
        <v>0</v>
      </c>
      <c r="O148" s="88">
        <f>SUMIFS('Oct Receipts Data'!K:K,'Oct Receipts Data'!$B:$B,$B148)+SUMIFS('Oct Receipts Data'!K:K,'Oct Receipts Data'!$B:$B,$A148)</f>
        <v>0</v>
      </c>
      <c r="P148" s="88">
        <f>SUMIFS('Oct Receipts Data'!L:L,'Oct Receipts Data'!$B:$B,$B148)+SUMIFS('Oct Receipts Data'!L:L,'Oct Receipts Data'!$B:$B,$A148)</f>
        <v>3835</v>
      </c>
      <c r="Q148" s="88">
        <f>SUMIFS('Oct Receipts Data'!M:M,'Oct Receipts Data'!$B:$B,$B148)+SUMIFS('Oct Receipts Data'!M:M,'Oct Receipts Data'!$B:$B,$A148)</f>
        <v>0</v>
      </c>
      <c r="R148" s="88">
        <f>SUMIFS('Oct Receipts Data'!N:N,'Oct Receipts Data'!$B:$B,$B148)+SUMIFS('Oct Receipts Data'!N:N,'Oct Receipts Data'!$B:$B,$A148)</f>
        <v>767</v>
      </c>
      <c r="S148" s="88">
        <f>SUMIFS('Oct Receipts Data'!O:O,'Oct Receipts Data'!$B:$B,$B148)+SUMIFS('Oct Receipts Data'!O:O,'Oct Receipts Data'!$B:$B,$A148)</f>
        <v>0</v>
      </c>
      <c r="T148" s="88">
        <f>SUMIFS('Oct Receipts Data'!P:P,'Oct Receipts Data'!$B:$B,$B148)+SUMIFS('Oct Receipts Data'!P:P,'Oct Receipts Data'!$B:$B,$A148)</f>
        <v>0</v>
      </c>
      <c r="U148" s="88">
        <f>SUMIFS('Oct Receipts Data'!Q:Q,'Oct Receipts Data'!$B:$B,$B148)+SUMIFS('Oct Receipts Data'!Q:Q,'Oct Receipts Data'!$B:$B,$A148)</f>
        <v>29913</v>
      </c>
      <c r="V148" s="88">
        <f>SUMIFS('Oct Receipts Data'!R:R,'Oct Receipts Data'!$B:$B,$B148)+SUMIFS('Oct Receipts Data'!R:R,'Oct Receipts Data'!$B:$B,$A148)</f>
        <v>0</v>
      </c>
      <c r="W148" s="88">
        <f>SUMIFS('Oct Receipts Data'!S:S,'Oct Receipts Data'!$B:$B,$B148)+SUMIFS('Oct Receipts Data'!S:S,'Oct Receipts Data'!$B:$B,$A148)</f>
        <v>0</v>
      </c>
      <c r="X148" s="88">
        <f>SUMIFS('Oct Receipts Data'!T:T,'Oct Receipts Data'!$B:$B,$B148)+SUMIFS('Oct Receipts Data'!T:T,'Oct Receipts Data'!$B:$B,$A148)</f>
        <v>0</v>
      </c>
      <c r="Y148" s="88">
        <f>SUMIFS('Oct Receipts Data'!U:U,'Oct Receipts Data'!$B:$B,$B148)+SUMIFS('Oct Receipts Data'!U:U,'Oct Receipts Data'!$B:$B,$A148)</f>
        <v>36312</v>
      </c>
      <c r="Z148" s="88">
        <f>SUMIFS('Oct Receipts Data'!V:V,'Oct Receipts Data'!$B:$B,$B148)+SUMIFS('Oct Receipts Data'!V:V,'Oct Receipts Data'!$B:$B,$A148)</f>
        <v>1192.4000000000001</v>
      </c>
      <c r="AA148" s="88">
        <f>SUMIFS('Oct Receipts Data'!W:W,'Oct Receipts Data'!$B:$B,$B148)+SUMIFS('Oct Receipts Data'!W:W,'Oct Receipts Data'!$B:$B,$A148)</f>
        <v>0</v>
      </c>
      <c r="AB148" s="88">
        <f>SUMIFS('Oct Receipts Data'!X:X,'Oct Receipts Data'!$B:$B,$B148)+SUMIFS('Oct Receipts Data'!X:X,'Oct Receipts Data'!$B:$B,$A148)</f>
        <v>0</v>
      </c>
      <c r="AC148" s="88">
        <f>SUMIFS('Oct Receipts Data'!Y:Y,'Oct Receipts Data'!$B:$B,$B148)+SUMIFS('Oct Receipts Data'!Y:Y,'Oct Receipts Data'!$B:$B,$A148)</f>
        <v>0</v>
      </c>
      <c r="AD148" s="88">
        <f>SUMIFS('Oct Receipts Data'!Z:Z,'Oct Receipts Data'!$B:$B,$B148)+SUMIFS('Oct Receipts Data'!Z:Z,'Oct Receipts Data'!$B:$B,$A148)</f>
        <v>0</v>
      </c>
      <c r="AE148" s="88">
        <f>SUMIFS('Oct Receipts Data'!AA:AA,'Oct Receipts Data'!$B:$B,$B148)+SUMIFS('Oct Receipts Data'!AA:AA,'Oct Receipts Data'!$B:$B,$A148)</f>
        <v>3835</v>
      </c>
      <c r="AF148" s="88">
        <f>SUMIFS('Oct Receipts Data'!AB:AB,'Oct Receipts Data'!$B:$B,$B148)+SUMIFS('Oct Receipts Data'!AB:AB,'Oct Receipts Data'!$B:$B,$A148)</f>
        <v>0</v>
      </c>
      <c r="AG148" s="88">
        <f>SUMIFS('Oct Receipts Data'!AC:AC,'Oct Receipts Data'!$B:$B,$B148)+SUMIFS('Oct Receipts Data'!AC:AC,'Oct Receipts Data'!$B:$B,$A148)</f>
        <v>0</v>
      </c>
      <c r="AH148" s="88">
        <f>SUMIFS('Oct Receipts Data'!AD:AD,'Oct Receipts Data'!$B:$B,$B148)+SUMIFS('Oct Receipts Data'!AD:AD,'Oct Receipts Data'!$B:$B,$A148)</f>
        <v>0</v>
      </c>
      <c r="AI148" s="88">
        <f>SUMIFS('Oct Receipts Data'!AE:AE,'Oct Receipts Data'!$B:$B,$B148)+SUMIFS('Oct Receipts Data'!AE:AE,'Oct Receipts Data'!$B:$B,$A148)</f>
        <v>5369</v>
      </c>
      <c r="AJ148" s="88">
        <f>SUMIFS('Oct Receipts Data'!AF:AF,'Oct Receipts Data'!$B:$B,$B148)+SUMIFS('Oct Receipts Data'!AF:AF,'Oct Receipts Data'!$B:$B,$A148)</f>
        <v>0</v>
      </c>
      <c r="AK148" s="88">
        <f>SUMIFS('Oct Receipts Data'!AG:AG,'Oct Receipts Data'!$B:$B,$B148)+SUMIFS('Oct Receipts Data'!AG:AG,'Oct Receipts Data'!$B:$B,$A148)</f>
        <v>0</v>
      </c>
    </row>
    <row r="149" spans="1:37" ht="13.8" outlineLevel="1">
      <c r="A149" s="86"/>
      <c r="B149" s="130" t="s">
        <v>103</v>
      </c>
      <c r="C149" s="88">
        <v>45846</v>
      </c>
      <c r="D149" s="80">
        <f>SUMIFS('PMT Terms'!C:C,'PMT Terms'!B:B,B149)</f>
        <v>60</v>
      </c>
      <c r="E149" s="89">
        <f t="shared" si="8"/>
        <v>2.0924617196702004</v>
      </c>
      <c r="F149" s="84">
        <f t="shared" si="10"/>
        <v>95931</v>
      </c>
      <c r="G149" s="88">
        <f>SUMIFS('Oct Receipts Data'!C:C,'Oct Receipts Data'!$B:$B,$B149)+SUMIFS('Oct Receipts Data'!C:C,'Oct Receipts Data'!$B:$B,$A149)</f>
        <v>8151</v>
      </c>
      <c r="H149" s="88">
        <f>SUMIFS('Oct Receipts Data'!D:D,'Oct Receipts Data'!$B:$B,$B149)+SUMIFS('Oct Receipts Data'!D:D,'Oct Receipts Data'!$B:$B,$A149)</f>
        <v>0</v>
      </c>
      <c r="I149" s="88">
        <f>SUMIFS('Oct Receipts Data'!E:E,'Oct Receipts Data'!$B:$B,$B149)+SUMIFS('Oct Receipts Data'!E:E,'Oct Receipts Data'!$B:$B,$A149)</f>
        <v>0</v>
      </c>
      <c r="J149" s="88">
        <f>SUMIFS('Oct Receipts Data'!F:F,'Oct Receipts Data'!$B:$B,$B149)+SUMIFS('Oct Receipts Data'!F:F,'Oct Receipts Data'!$B:$B,$A149)</f>
        <v>0</v>
      </c>
      <c r="K149" s="88">
        <f>SUMIFS('Oct Receipts Data'!G:G,'Oct Receipts Data'!$B:$B,$B149)+SUMIFS('Oct Receipts Data'!G:G,'Oct Receipts Data'!$B:$B,$A149)</f>
        <v>0</v>
      </c>
      <c r="L149" s="88">
        <f>SUMIFS('Oct Receipts Data'!H:H,'Oct Receipts Data'!$B:$B,$B149)+SUMIFS('Oct Receipts Data'!H:H,'Oct Receipts Data'!$B:$B,$A149)</f>
        <v>0</v>
      </c>
      <c r="M149" s="88">
        <f>SUMIFS('Oct Receipts Data'!I:I,'Oct Receipts Data'!$B:$B,$B149)+SUMIFS('Oct Receipts Data'!I:I,'Oct Receipts Data'!$B:$B,$A149)</f>
        <v>0</v>
      </c>
      <c r="N149" s="88">
        <f>SUMIFS('Oct Receipts Data'!J:J,'Oct Receipts Data'!$B:$B,$B149)+SUMIFS('Oct Receipts Data'!J:J,'Oct Receipts Data'!$B:$B,$A149)</f>
        <v>1254</v>
      </c>
      <c r="O149" s="88">
        <f>SUMIFS('Oct Receipts Data'!K:K,'Oct Receipts Data'!$B:$B,$B149)+SUMIFS('Oct Receipts Data'!K:K,'Oct Receipts Data'!$B:$B,$A149)</f>
        <v>8151</v>
      </c>
      <c r="P149" s="88">
        <f>SUMIFS('Oct Receipts Data'!L:L,'Oct Receipts Data'!$B:$B,$B149)+SUMIFS('Oct Receipts Data'!L:L,'Oct Receipts Data'!$B:$B,$A149)</f>
        <v>0</v>
      </c>
      <c r="Q149" s="88">
        <f>SUMIFS('Oct Receipts Data'!M:M,'Oct Receipts Data'!$B:$B,$B149)+SUMIFS('Oct Receipts Data'!M:M,'Oct Receipts Data'!$B:$B,$A149)</f>
        <v>0</v>
      </c>
      <c r="R149" s="88">
        <f>SUMIFS('Oct Receipts Data'!N:N,'Oct Receipts Data'!$B:$B,$B149)+SUMIFS('Oct Receipts Data'!N:N,'Oct Receipts Data'!$B:$B,$A149)</f>
        <v>0</v>
      </c>
      <c r="S149" s="88">
        <f>SUMIFS('Oct Receipts Data'!O:O,'Oct Receipts Data'!$B:$B,$B149)+SUMIFS('Oct Receipts Data'!O:O,'Oct Receipts Data'!$B:$B,$A149)</f>
        <v>0</v>
      </c>
      <c r="T149" s="88">
        <f>SUMIFS('Oct Receipts Data'!P:P,'Oct Receipts Data'!$B:$B,$B149)+SUMIFS('Oct Receipts Data'!P:P,'Oct Receipts Data'!$B:$B,$A149)</f>
        <v>0</v>
      </c>
      <c r="U149" s="88">
        <f>SUMIFS('Oct Receipts Data'!Q:Q,'Oct Receipts Data'!$B:$B,$B149)+SUMIFS('Oct Receipts Data'!Q:Q,'Oct Receipts Data'!$B:$B,$A149)</f>
        <v>0</v>
      </c>
      <c r="V149" s="88">
        <f>SUMIFS('Oct Receipts Data'!R:R,'Oct Receipts Data'!$B:$B,$B149)+SUMIFS('Oct Receipts Data'!R:R,'Oct Receipts Data'!$B:$B,$A149)</f>
        <v>0</v>
      </c>
      <c r="W149" s="88">
        <f>SUMIFS('Oct Receipts Data'!S:S,'Oct Receipts Data'!$B:$B,$B149)+SUMIFS('Oct Receipts Data'!S:S,'Oct Receipts Data'!$B:$B,$A149)</f>
        <v>0</v>
      </c>
      <c r="X149" s="88">
        <f>SUMIFS('Oct Receipts Data'!T:T,'Oct Receipts Data'!$B:$B,$B149)+SUMIFS('Oct Receipts Data'!T:T,'Oct Receipts Data'!$B:$B,$A149)</f>
        <v>0</v>
      </c>
      <c r="Y149" s="88">
        <f>SUMIFS('Oct Receipts Data'!U:U,'Oct Receipts Data'!$B:$B,$B149)+SUMIFS('Oct Receipts Data'!U:U,'Oct Receipts Data'!$B:$B,$A149)</f>
        <v>0</v>
      </c>
      <c r="Z149" s="88">
        <f>SUMIFS('Oct Receipts Data'!V:V,'Oct Receipts Data'!$B:$B,$B149)+SUMIFS('Oct Receipts Data'!V:V,'Oct Receipts Data'!$B:$B,$A149)</f>
        <v>10659</v>
      </c>
      <c r="AA149" s="88">
        <f>SUMIFS('Oct Receipts Data'!W:W,'Oct Receipts Data'!$B:$B,$B149)+SUMIFS('Oct Receipts Data'!W:W,'Oct Receipts Data'!$B:$B,$A149)</f>
        <v>0</v>
      </c>
      <c r="AB149" s="88">
        <f>SUMIFS('Oct Receipts Data'!X:X,'Oct Receipts Data'!$B:$B,$B149)+SUMIFS('Oct Receipts Data'!X:X,'Oct Receipts Data'!$B:$B,$A149)</f>
        <v>37620</v>
      </c>
      <c r="AC149" s="88">
        <f>SUMIFS('Oct Receipts Data'!Y:Y,'Oct Receipts Data'!$B:$B,$B149)+SUMIFS('Oct Receipts Data'!Y:Y,'Oct Receipts Data'!$B:$B,$A149)</f>
        <v>0</v>
      </c>
      <c r="AD149" s="88">
        <f>SUMIFS('Oct Receipts Data'!Z:Z,'Oct Receipts Data'!$B:$B,$B149)+SUMIFS('Oct Receipts Data'!Z:Z,'Oct Receipts Data'!$B:$B,$A149)</f>
        <v>0</v>
      </c>
      <c r="AE149" s="88">
        <f>SUMIFS('Oct Receipts Data'!AA:AA,'Oct Receipts Data'!$B:$B,$B149)+SUMIFS('Oct Receipts Data'!AA:AA,'Oct Receipts Data'!$B:$B,$A149)</f>
        <v>0</v>
      </c>
      <c r="AF149" s="88">
        <f>SUMIFS('Oct Receipts Data'!AB:AB,'Oct Receipts Data'!$B:$B,$B149)+SUMIFS('Oct Receipts Data'!AB:AB,'Oct Receipts Data'!$B:$B,$A149)</f>
        <v>0</v>
      </c>
      <c r="AG149" s="88">
        <f>SUMIFS('Oct Receipts Data'!AC:AC,'Oct Receipts Data'!$B:$B,$B149)+SUMIFS('Oct Receipts Data'!AC:AC,'Oct Receipts Data'!$B:$B,$A149)</f>
        <v>0</v>
      </c>
      <c r="AH149" s="88">
        <f>SUMIFS('Oct Receipts Data'!AD:AD,'Oct Receipts Data'!$B:$B,$B149)+SUMIFS('Oct Receipts Data'!AD:AD,'Oct Receipts Data'!$B:$B,$A149)</f>
        <v>0</v>
      </c>
      <c r="AI149" s="88">
        <f>SUMIFS('Oct Receipts Data'!AE:AE,'Oct Receipts Data'!$B:$B,$B149)+SUMIFS('Oct Receipts Data'!AE:AE,'Oct Receipts Data'!$B:$B,$A149)</f>
        <v>21318</v>
      </c>
      <c r="AJ149" s="88">
        <f>SUMIFS('Oct Receipts Data'!AF:AF,'Oct Receipts Data'!$B:$B,$B149)+SUMIFS('Oct Receipts Data'!AF:AF,'Oct Receipts Data'!$B:$B,$A149)</f>
        <v>8778</v>
      </c>
      <c r="AK149" s="88">
        <f>SUMIFS('Oct Receipts Data'!AG:AG,'Oct Receipts Data'!$B:$B,$B149)+SUMIFS('Oct Receipts Data'!AG:AG,'Oct Receipts Data'!$B:$B,$A149)</f>
        <v>0</v>
      </c>
    </row>
    <row r="150" spans="1:37" ht="13.8" outlineLevel="1">
      <c r="A150" s="86"/>
      <c r="B150" s="130" t="s">
        <v>232</v>
      </c>
      <c r="C150" s="88">
        <v>52145</v>
      </c>
      <c r="D150" s="80">
        <f>SUMIFS('PMT Terms'!C:C,'PMT Terms'!B:B,B150)</f>
        <v>60</v>
      </c>
      <c r="E150" s="89">
        <f t="shared" si="8"/>
        <v>1.7931368299932875</v>
      </c>
      <c r="F150" s="84">
        <f t="shared" si="10"/>
        <v>93503.119999999981</v>
      </c>
      <c r="G150" s="88">
        <f>SUMIFS('Oct Receipts Data'!C:C,'Oct Receipts Data'!$B:$B,$B150)+SUMIFS('Oct Receipts Data'!C:C,'Oct Receipts Data'!$B:$B,$A150)</f>
        <v>7125.73</v>
      </c>
      <c r="H150" s="88">
        <f>SUMIFS('Oct Receipts Data'!D:D,'Oct Receipts Data'!$B:$B,$B150)+SUMIFS('Oct Receipts Data'!D:D,'Oct Receipts Data'!$B:$B,$A150)</f>
        <v>8896.99</v>
      </c>
      <c r="I150" s="88">
        <f>SUMIFS('Oct Receipts Data'!E:E,'Oct Receipts Data'!$B:$B,$B150)+SUMIFS('Oct Receipts Data'!E:E,'Oct Receipts Data'!$B:$B,$A150)</f>
        <v>1705.92</v>
      </c>
      <c r="J150" s="88">
        <f>SUMIFS('Oct Receipts Data'!F:F,'Oct Receipts Data'!$B:$B,$B150)+SUMIFS('Oct Receipts Data'!F:F,'Oct Receipts Data'!$B:$B,$A150)</f>
        <v>0</v>
      </c>
      <c r="K150" s="88">
        <f>SUMIFS('Oct Receipts Data'!G:G,'Oct Receipts Data'!$B:$B,$B150)+SUMIFS('Oct Receipts Data'!G:G,'Oct Receipts Data'!$B:$B,$A150)</f>
        <v>1531.36</v>
      </c>
      <c r="L150" s="88">
        <f>SUMIFS('Oct Receipts Data'!H:H,'Oct Receipts Data'!$B:$B,$B150)+SUMIFS('Oct Receipts Data'!H:H,'Oct Receipts Data'!$B:$B,$A150)</f>
        <v>0</v>
      </c>
      <c r="M150" s="88">
        <f>SUMIFS('Oct Receipts Data'!I:I,'Oct Receipts Data'!$B:$B,$B150)+SUMIFS('Oct Receipts Data'!I:I,'Oct Receipts Data'!$B:$B,$A150)</f>
        <v>5516.53</v>
      </c>
      <c r="N150" s="88">
        <f>SUMIFS('Oct Receipts Data'!J:J,'Oct Receipts Data'!$B:$B,$B150)+SUMIFS('Oct Receipts Data'!J:J,'Oct Receipts Data'!$B:$B,$A150)</f>
        <v>2547.0500000000002</v>
      </c>
      <c r="O150" s="88">
        <f>SUMIFS('Oct Receipts Data'!K:K,'Oct Receipts Data'!$B:$B,$B150)+SUMIFS('Oct Receipts Data'!K:K,'Oct Receipts Data'!$B:$B,$A150)</f>
        <v>780.65</v>
      </c>
      <c r="P150" s="88">
        <f>SUMIFS('Oct Receipts Data'!L:L,'Oct Receipts Data'!$B:$B,$B150)+SUMIFS('Oct Receipts Data'!L:L,'Oct Receipts Data'!$B:$B,$A150)</f>
        <v>7150.67</v>
      </c>
      <c r="Q150" s="88">
        <f>SUMIFS('Oct Receipts Data'!M:M,'Oct Receipts Data'!$B:$B,$B150)+SUMIFS('Oct Receipts Data'!M:M,'Oct Receipts Data'!$B:$B,$A150)</f>
        <v>105.14</v>
      </c>
      <c r="R150" s="88">
        <f>SUMIFS('Oct Receipts Data'!N:N,'Oct Receipts Data'!$B:$B,$B150)+SUMIFS('Oct Receipts Data'!N:N,'Oct Receipts Data'!$B:$B,$A150)</f>
        <v>0</v>
      </c>
      <c r="S150" s="88">
        <f>SUMIFS('Oct Receipts Data'!O:O,'Oct Receipts Data'!$B:$B,$B150)+SUMIFS('Oct Receipts Data'!O:O,'Oct Receipts Data'!$B:$B,$A150)</f>
        <v>6301.7</v>
      </c>
      <c r="T150" s="88">
        <f>SUMIFS('Oct Receipts Data'!P:P,'Oct Receipts Data'!$B:$B,$B150)+SUMIFS('Oct Receipts Data'!P:P,'Oct Receipts Data'!$B:$B,$A150)</f>
        <v>1951.94</v>
      </c>
      <c r="U150" s="88">
        <f>SUMIFS('Oct Receipts Data'!Q:Q,'Oct Receipts Data'!$B:$B,$B150)+SUMIFS('Oct Receipts Data'!Q:Q,'Oct Receipts Data'!$B:$B,$A150)</f>
        <v>661.9</v>
      </c>
      <c r="V150" s="88">
        <f>SUMIFS('Oct Receipts Data'!R:R,'Oct Receipts Data'!$B:$B,$B150)+SUMIFS('Oct Receipts Data'!R:R,'Oct Receipts Data'!$B:$B,$A150)</f>
        <v>2649.59</v>
      </c>
      <c r="W150" s="88">
        <f>SUMIFS('Oct Receipts Data'!S:S,'Oct Receipts Data'!$B:$B,$B150)+SUMIFS('Oct Receipts Data'!S:S,'Oct Receipts Data'!$B:$B,$A150)</f>
        <v>6013</v>
      </c>
      <c r="X150" s="88">
        <f>SUMIFS('Oct Receipts Data'!T:T,'Oct Receipts Data'!$B:$B,$B150)+SUMIFS('Oct Receipts Data'!T:T,'Oct Receipts Data'!$B:$B,$A150)</f>
        <v>169.69</v>
      </c>
      <c r="Y150" s="88">
        <f>SUMIFS('Oct Receipts Data'!U:U,'Oct Receipts Data'!$B:$B,$B150)+SUMIFS('Oct Receipts Data'!U:U,'Oct Receipts Data'!$B:$B,$A150)</f>
        <v>0</v>
      </c>
      <c r="Z150" s="88">
        <f>SUMIFS('Oct Receipts Data'!V:V,'Oct Receipts Data'!$B:$B,$B150)+SUMIFS('Oct Receipts Data'!V:V,'Oct Receipts Data'!$B:$B,$A150)</f>
        <v>0</v>
      </c>
      <c r="AA150" s="88">
        <f>SUMIFS('Oct Receipts Data'!W:W,'Oct Receipts Data'!$B:$B,$B150)+SUMIFS('Oct Receipts Data'!W:W,'Oct Receipts Data'!$B:$B,$A150)</f>
        <v>12052.28</v>
      </c>
      <c r="AB150" s="88">
        <f>SUMIFS('Oct Receipts Data'!X:X,'Oct Receipts Data'!$B:$B,$B150)+SUMIFS('Oct Receipts Data'!X:X,'Oct Receipts Data'!$B:$B,$A150)</f>
        <v>600</v>
      </c>
      <c r="AC150" s="88">
        <f>SUMIFS('Oct Receipts Data'!Y:Y,'Oct Receipts Data'!$B:$B,$B150)+SUMIFS('Oct Receipts Data'!Y:Y,'Oct Receipts Data'!$B:$B,$A150)</f>
        <v>0</v>
      </c>
      <c r="AD150" s="88">
        <f>SUMIFS('Oct Receipts Data'!Z:Z,'Oct Receipts Data'!$B:$B,$B150)+SUMIFS('Oct Receipts Data'!Z:Z,'Oct Receipts Data'!$B:$B,$A150)</f>
        <v>1035.6199999999999</v>
      </c>
      <c r="AE150" s="88">
        <f>SUMIFS('Oct Receipts Data'!AA:AA,'Oct Receipts Data'!$B:$B,$B150)+SUMIFS('Oct Receipts Data'!AA:AA,'Oct Receipts Data'!$B:$B,$A150)</f>
        <v>81.69</v>
      </c>
      <c r="AF150" s="88">
        <f>SUMIFS('Oct Receipts Data'!AB:AB,'Oct Receipts Data'!$B:$B,$B150)+SUMIFS('Oct Receipts Data'!AB:AB,'Oct Receipts Data'!$B:$B,$A150)</f>
        <v>0</v>
      </c>
      <c r="AG150" s="88">
        <f>SUMIFS('Oct Receipts Data'!AC:AC,'Oct Receipts Data'!$B:$B,$B150)+SUMIFS('Oct Receipts Data'!AC:AC,'Oct Receipts Data'!$B:$B,$A150)</f>
        <v>16824.03</v>
      </c>
      <c r="AH150" s="88">
        <f>SUMIFS('Oct Receipts Data'!AD:AD,'Oct Receipts Data'!$B:$B,$B150)+SUMIFS('Oct Receipts Data'!AD:AD,'Oct Receipts Data'!$B:$B,$A150)</f>
        <v>3813.93</v>
      </c>
      <c r="AI150" s="88">
        <f>SUMIFS('Oct Receipts Data'!AE:AE,'Oct Receipts Data'!$B:$B,$B150)+SUMIFS('Oct Receipts Data'!AE:AE,'Oct Receipts Data'!$B:$B,$A150)</f>
        <v>5796.06</v>
      </c>
      <c r="AJ150" s="88">
        <f>SUMIFS('Oct Receipts Data'!AF:AF,'Oct Receipts Data'!$B:$B,$B150)+SUMIFS('Oct Receipts Data'!AF:AF,'Oct Receipts Data'!$B:$B,$A150)</f>
        <v>191.65</v>
      </c>
      <c r="AK150" s="88">
        <f>SUMIFS('Oct Receipts Data'!AG:AG,'Oct Receipts Data'!$B:$B,$B150)+SUMIFS('Oct Receipts Data'!AG:AG,'Oct Receipts Data'!$B:$B,$A150)</f>
        <v>0</v>
      </c>
    </row>
    <row r="151" spans="1:37" ht="13.8" outlineLevel="1">
      <c r="A151" s="86"/>
      <c r="B151" s="130" t="s">
        <v>181</v>
      </c>
      <c r="C151" s="88">
        <v>117577</v>
      </c>
      <c r="D151" s="80">
        <f>SUMIFS('PMT Terms'!C:C,'PMT Terms'!B:B,B151)</f>
        <v>60</v>
      </c>
      <c r="E151" s="89">
        <f t="shared" si="8"/>
        <v>0.77387618326713581</v>
      </c>
      <c r="F151" s="84">
        <f t="shared" si="10"/>
        <v>90990.040000000023</v>
      </c>
      <c r="G151" s="88">
        <f>SUMIFS('Oct Receipts Data'!C:C,'Oct Receipts Data'!$B:$B,$B151)+SUMIFS('Oct Receipts Data'!C:C,'Oct Receipts Data'!$B:$B,$A151)</f>
        <v>15667.12</v>
      </c>
      <c r="H151" s="88">
        <f>SUMIFS('Oct Receipts Data'!D:D,'Oct Receipts Data'!$B:$B,$B151)+SUMIFS('Oct Receipts Data'!D:D,'Oct Receipts Data'!$B:$B,$A151)</f>
        <v>961.91</v>
      </c>
      <c r="I151" s="88">
        <f>SUMIFS('Oct Receipts Data'!E:E,'Oct Receipts Data'!$B:$B,$B151)+SUMIFS('Oct Receipts Data'!E:E,'Oct Receipts Data'!$B:$B,$A151)</f>
        <v>2418</v>
      </c>
      <c r="J151" s="88">
        <f>SUMIFS('Oct Receipts Data'!F:F,'Oct Receipts Data'!$B:$B,$B151)+SUMIFS('Oct Receipts Data'!F:F,'Oct Receipts Data'!$B:$B,$A151)</f>
        <v>0</v>
      </c>
      <c r="K151" s="88">
        <f>SUMIFS('Oct Receipts Data'!G:G,'Oct Receipts Data'!$B:$B,$B151)+SUMIFS('Oct Receipts Data'!G:G,'Oct Receipts Data'!$B:$B,$A151)</f>
        <v>0</v>
      </c>
      <c r="L151" s="88">
        <f>SUMIFS('Oct Receipts Data'!H:H,'Oct Receipts Data'!$B:$B,$B151)+SUMIFS('Oct Receipts Data'!H:H,'Oct Receipts Data'!$B:$B,$A151)</f>
        <v>7536.65</v>
      </c>
      <c r="M151" s="88">
        <f>SUMIFS('Oct Receipts Data'!I:I,'Oct Receipts Data'!$B:$B,$B151)+SUMIFS('Oct Receipts Data'!I:I,'Oct Receipts Data'!$B:$B,$A151)</f>
        <v>2705.41</v>
      </c>
      <c r="N151" s="88">
        <f>SUMIFS('Oct Receipts Data'!J:J,'Oct Receipts Data'!$B:$B,$B151)+SUMIFS('Oct Receipts Data'!J:J,'Oct Receipts Data'!$B:$B,$A151)</f>
        <v>0</v>
      </c>
      <c r="O151" s="88">
        <f>SUMIFS('Oct Receipts Data'!K:K,'Oct Receipts Data'!$B:$B,$B151)+SUMIFS('Oct Receipts Data'!K:K,'Oct Receipts Data'!$B:$B,$A151)</f>
        <v>6013.4</v>
      </c>
      <c r="P151" s="88">
        <f>SUMIFS('Oct Receipts Data'!L:L,'Oct Receipts Data'!$B:$B,$B151)+SUMIFS('Oct Receipts Data'!L:L,'Oct Receipts Data'!$B:$B,$A151)</f>
        <v>9354.4</v>
      </c>
      <c r="Q151" s="88">
        <f>SUMIFS('Oct Receipts Data'!M:M,'Oct Receipts Data'!$B:$B,$B151)+SUMIFS('Oct Receipts Data'!M:M,'Oct Receipts Data'!$B:$B,$A151)</f>
        <v>30.69</v>
      </c>
      <c r="R151" s="88">
        <f>SUMIFS('Oct Receipts Data'!N:N,'Oct Receipts Data'!$B:$B,$B151)+SUMIFS('Oct Receipts Data'!N:N,'Oct Receipts Data'!$B:$B,$A151)</f>
        <v>5142.4399999999996</v>
      </c>
      <c r="S151" s="88">
        <f>SUMIFS('Oct Receipts Data'!O:O,'Oct Receipts Data'!$B:$B,$B151)+SUMIFS('Oct Receipts Data'!O:O,'Oct Receipts Data'!$B:$B,$A151)</f>
        <v>3916.65</v>
      </c>
      <c r="T151" s="88">
        <f>SUMIFS('Oct Receipts Data'!P:P,'Oct Receipts Data'!$B:$B,$B151)+SUMIFS('Oct Receipts Data'!P:P,'Oct Receipts Data'!$B:$B,$A151)</f>
        <v>331.48</v>
      </c>
      <c r="U151" s="88">
        <f>SUMIFS('Oct Receipts Data'!Q:Q,'Oct Receipts Data'!$B:$B,$B151)+SUMIFS('Oct Receipts Data'!Q:Q,'Oct Receipts Data'!$B:$B,$A151)</f>
        <v>2831.04</v>
      </c>
      <c r="V151" s="88">
        <f>SUMIFS('Oct Receipts Data'!R:R,'Oct Receipts Data'!$B:$B,$B151)+SUMIFS('Oct Receipts Data'!R:R,'Oct Receipts Data'!$B:$B,$A151)</f>
        <v>5722.71</v>
      </c>
      <c r="W151" s="88">
        <f>SUMIFS('Oct Receipts Data'!S:S,'Oct Receipts Data'!$B:$B,$B151)+SUMIFS('Oct Receipts Data'!S:S,'Oct Receipts Data'!$B:$B,$A151)</f>
        <v>45.41</v>
      </c>
      <c r="X151" s="88">
        <f>SUMIFS('Oct Receipts Data'!T:T,'Oct Receipts Data'!$B:$B,$B151)+SUMIFS('Oct Receipts Data'!T:T,'Oct Receipts Data'!$B:$B,$A151)</f>
        <v>2912</v>
      </c>
      <c r="Y151" s="88">
        <f>SUMIFS('Oct Receipts Data'!U:U,'Oct Receipts Data'!$B:$B,$B151)+SUMIFS('Oct Receipts Data'!U:U,'Oct Receipts Data'!$B:$B,$A151)</f>
        <v>0</v>
      </c>
      <c r="Z151" s="88">
        <f>SUMIFS('Oct Receipts Data'!V:V,'Oct Receipts Data'!$B:$B,$B151)+SUMIFS('Oct Receipts Data'!V:V,'Oct Receipts Data'!$B:$B,$A151)</f>
        <v>0</v>
      </c>
      <c r="AA151" s="88">
        <f>SUMIFS('Oct Receipts Data'!W:W,'Oct Receipts Data'!$B:$B,$B151)+SUMIFS('Oct Receipts Data'!W:W,'Oct Receipts Data'!$B:$B,$A151)</f>
        <v>16823</v>
      </c>
      <c r="AB151" s="88">
        <f>SUMIFS('Oct Receipts Data'!X:X,'Oct Receipts Data'!$B:$B,$B151)+SUMIFS('Oct Receipts Data'!X:X,'Oct Receipts Data'!$B:$B,$A151)</f>
        <v>23.64</v>
      </c>
      <c r="AC151" s="88">
        <f>SUMIFS('Oct Receipts Data'!Y:Y,'Oct Receipts Data'!$B:$B,$B151)+SUMIFS('Oct Receipts Data'!Y:Y,'Oct Receipts Data'!$B:$B,$A151)</f>
        <v>0</v>
      </c>
      <c r="AD151" s="88">
        <f>SUMIFS('Oct Receipts Data'!Z:Z,'Oct Receipts Data'!$B:$B,$B151)+SUMIFS('Oct Receipts Data'!Z:Z,'Oct Receipts Data'!$B:$B,$A151)</f>
        <v>0</v>
      </c>
      <c r="AE151" s="88">
        <f>SUMIFS('Oct Receipts Data'!AA:AA,'Oct Receipts Data'!$B:$B,$B151)+SUMIFS('Oct Receipts Data'!AA:AA,'Oct Receipts Data'!$B:$B,$A151)</f>
        <v>0</v>
      </c>
      <c r="AF151" s="88">
        <f>SUMIFS('Oct Receipts Data'!AB:AB,'Oct Receipts Data'!$B:$B,$B151)+SUMIFS('Oct Receipts Data'!AB:AB,'Oct Receipts Data'!$B:$B,$A151)</f>
        <v>0</v>
      </c>
      <c r="AG151" s="88">
        <f>SUMIFS('Oct Receipts Data'!AC:AC,'Oct Receipts Data'!$B:$B,$B151)+SUMIFS('Oct Receipts Data'!AC:AC,'Oct Receipts Data'!$B:$B,$A151)</f>
        <v>2383.0500000000002</v>
      </c>
      <c r="AH151" s="88">
        <f>SUMIFS('Oct Receipts Data'!AD:AD,'Oct Receipts Data'!$B:$B,$B151)+SUMIFS('Oct Receipts Data'!AD:AD,'Oct Receipts Data'!$B:$B,$A151)</f>
        <v>577.12</v>
      </c>
      <c r="AI151" s="88">
        <f>SUMIFS('Oct Receipts Data'!AE:AE,'Oct Receipts Data'!$B:$B,$B151)+SUMIFS('Oct Receipts Data'!AE:AE,'Oct Receipts Data'!$B:$B,$A151)</f>
        <v>5542.68</v>
      </c>
      <c r="AJ151" s="88">
        <f>SUMIFS('Oct Receipts Data'!AF:AF,'Oct Receipts Data'!$B:$B,$B151)+SUMIFS('Oct Receipts Data'!AF:AF,'Oct Receipts Data'!$B:$B,$A151)</f>
        <v>51.24</v>
      </c>
      <c r="AK151" s="88">
        <f>SUMIFS('Oct Receipts Data'!AG:AG,'Oct Receipts Data'!$B:$B,$B151)+SUMIFS('Oct Receipts Data'!AG:AG,'Oct Receipts Data'!$B:$B,$A151)</f>
        <v>0</v>
      </c>
    </row>
    <row r="152" spans="1:37" ht="13.8" outlineLevel="1">
      <c r="A152" s="86"/>
      <c r="B152" s="130" t="s">
        <v>153</v>
      </c>
      <c r="C152" s="88">
        <v>107791</v>
      </c>
      <c r="D152" s="80">
        <f>SUMIFS('PMT Terms'!C:C,'PMT Terms'!B:B,B152)</f>
        <v>30</v>
      </c>
      <c r="E152" s="89">
        <f t="shared" si="8"/>
        <v>0.83748012357246893</v>
      </c>
      <c r="F152" s="84">
        <f t="shared" si="10"/>
        <v>90272.819999999992</v>
      </c>
      <c r="G152" s="88">
        <f>SUMIFS('Oct Receipts Data'!C:C,'Oct Receipts Data'!$B:$B,$B152)+SUMIFS('Oct Receipts Data'!C:C,'Oct Receipts Data'!$B:$B,$A152)</f>
        <v>0</v>
      </c>
      <c r="H152" s="88">
        <f>SUMIFS('Oct Receipts Data'!D:D,'Oct Receipts Data'!$B:$B,$B152)+SUMIFS('Oct Receipts Data'!D:D,'Oct Receipts Data'!$B:$B,$A152)</f>
        <v>17156.52</v>
      </c>
      <c r="I152" s="88">
        <f>SUMIFS('Oct Receipts Data'!E:E,'Oct Receipts Data'!$B:$B,$B152)+SUMIFS('Oct Receipts Data'!E:E,'Oct Receipts Data'!$B:$B,$A152)</f>
        <v>732.48</v>
      </c>
      <c r="J152" s="88">
        <f>SUMIFS('Oct Receipts Data'!F:F,'Oct Receipts Data'!$B:$B,$B152)+SUMIFS('Oct Receipts Data'!F:F,'Oct Receipts Data'!$B:$B,$A152)</f>
        <v>0</v>
      </c>
      <c r="K152" s="88">
        <f>SUMIFS('Oct Receipts Data'!G:G,'Oct Receipts Data'!$B:$B,$B152)+SUMIFS('Oct Receipts Data'!G:G,'Oct Receipts Data'!$B:$B,$A152)</f>
        <v>0</v>
      </c>
      <c r="L152" s="88">
        <f>SUMIFS('Oct Receipts Data'!H:H,'Oct Receipts Data'!$B:$B,$B152)+SUMIFS('Oct Receipts Data'!H:H,'Oct Receipts Data'!$B:$B,$A152)</f>
        <v>3016.8</v>
      </c>
      <c r="M152" s="88">
        <f>SUMIFS('Oct Receipts Data'!I:I,'Oct Receipts Data'!$B:$B,$B152)+SUMIFS('Oct Receipts Data'!I:I,'Oct Receipts Data'!$B:$B,$A152)</f>
        <v>15092.16</v>
      </c>
      <c r="N152" s="88">
        <f>SUMIFS('Oct Receipts Data'!J:J,'Oct Receipts Data'!$B:$B,$B152)+SUMIFS('Oct Receipts Data'!J:J,'Oct Receipts Data'!$B:$B,$A152)</f>
        <v>1150.8</v>
      </c>
      <c r="O152" s="88">
        <f>SUMIFS('Oct Receipts Data'!K:K,'Oct Receipts Data'!$B:$B,$B152)+SUMIFS('Oct Receipts Data'!K:K,'Oct Receipts Data'!$B:$B,$A152)</f>
        <v>2998.98</v>
      </c>
      <c r="P152" s="88">
        <f>SUMIFS('Oct Receipts Data'!L:L,'Oct Receipts Data'!$B:$B,$B152)+SUMIFS('Oct Receipts Data'!L:L,'Oct Receipts Data'!$B:$B,$A152)</f>
        <v>0</v>
      </c>
      <c r="Q152" s="88">
        <f>SUMIFS('Oct Receipts Data'!M:M,'Oct Receipts Data'!$B:$B,$B152)+SUMIFS('Oct Receipts Data'!M:M,'Oct Receipts Data'!$B:$B,$A152)</f>
        <v>0</v>
      </c>
      <c r="R152" s="88">
        <f>SUMIFS('Oct Receipts Data'!N:N,'Oct Receipts Data'!$B:$B,$B152)+SUMIFS('Oct Receipts Data'!N:N,'Oct Receipts Data'!$B:$B,$A152)</f>
        <v>0</v>
      </c>
      <c r="S152" s="88">
        <f>SUMIFS('Oct Receipts Data'!O:O,'Oct Receipts Data'!$B:$B,$B152)+SUMIFS('Oct Receipts Data'!O:O,'Oct Receipts Data'!$B:$B,$A152)</f>
        <v>8666.16</v>
      </c>
      <c r="T152" s="88">
        <f>SUMIFS('Oct Receipts Data'!P:P,'Oct Receipts Data'!$B:$B,$B152)+SUMIFS('Oct Receipts Data'!P:P,'Oct Receipts Data'!$B:$B,$A152)</f>
        <v>0</v>
      </c>
      <c r="U152" s="88">
        <f>SUMIFS('Oct Receipts Data'!Q:Q,'Oct Receipts Data'!$B:$B,$B152)+SUMIFS('Oct Receipts Data'!Q:Q,'Oct Receipts Data'!$B:$B,$A152)</f>
        <v>0</v>
      </c>
      <c r="V152" s="88">
        <f>SUMIFS('Oct Receipts Data'!R:R,'Oct Receipts Data'!$B:$B,$B152)+SUMIFS('Oct Receipts Data'!R:R,'Oct Receipts Data'!$B:$B,$A152)</f>
        <v>0</v>
      </c>
      <c r="W152" s="88">
        <f>SUMIFS('Oct Receipts Data'!S:S,'Oct Receipts Data'!$B:$B,$B152)+SUMIFS('Oct Receipts Data'!S:S,'Oct Receipts Data'!$B:$B,$A152)</f>
        <v>0</v>
      </c>
      <c r="X152" s="88">
        <f>SUMIFS('Oct Receipts Data'!T:T,'Oct Receipts Data'!$B:$B,$B152)+SUMIFS('Oct Receipts Data'!T:T,'Oct Receipts Data'!$B:$B,$A152)</f>
        <v>0</v>
      </c>
      <c r="Y152" s="88">
        <f>SUMIFS('Oct Receipts Data'!U:U,'Oct Receipts Data'!$B:$B,$B152)+SUMIFS('Oct Receipts Data'!U:U,'Oct Receipts Data'!$B:$B,$A152)</f>
        <v>0</v>
      </c>
      <c r="Z152" s="88">
        <f>SUMIFS('Oct Receipts Data'!V:V,'Oct Receipts Data'!$B:$B,$B152)+SUMIFS('Oct Receipts Data'!V:V,'Oct Receipts Data'!$B:$B,$A152)</f>
        <v>0</v>
      </c>
      <c r="AA152" s="88">
        <f>SUMIFS('Oct Receipts Data'!W:W,'Oct Receipts Data'!$B:$B,$B152)+SUMIFS('Oct Receipts Data'!W:W,'Oct Receipts Data'!$B:$B,$A152)</f>
        <v>10511.28</v>
      </c>
      <c r="AB152" s="88">
        <f>SUMIFS('Oct Receipts Data'!X:X,'Oct Receipts Data'!$B:$B,$B152)+SUMIFS('Oct Receipts Data'!X:X,'Oct Receipts Data'!$B:$B,$A152)</f>
        <v>0</v>
      </c>
      <c r="AC152" s="88">
        <f>SUMIFS('Oct Receipts Data'!Y:Y,'Oct Receipts Data'!$B:$B,$B152)+SUMIFS('Oct Receipts Data'!Y:Y,'Oct Receipts Data'!$B:$B,$A152)</f>
        <v>0</v>
      </c>
      <c r="AD152" s="88">
        <f>SUMIFS('Oct Receipts Data'!Z:Z,'Oct Receipts Data'!$B:$B,$B152)+SUMIFS('Oct Receipts Data'!Z:Z,'Oct Receipts Data'!$B:$B,$A152)</f>
        <v>751.2</v>
      </c>
      <c r="AE152" s="88">
        <f>SUMIFS('Oct Receipts Data'!AA:AA,'Oct Receipts Data'!$B:$B,$B152)+SUMIFS('Oct Receipts Data'!AA:AA,'Oct Receipts Data'!$B:$B,$A152)</f>
        <v>0</v>
      </c>
      <c r="AF152" s="88">
        <f>SUMIFS('Oct Receipts Data'!AB:AB,'Oct Receipts Data'!$B:$B,$B152)+SUMIFS('Oct Receipts Data'!AB:AB,'Oct Receipts Data'!$B:$B,$A152)</f>
        <v>0</v>
      </c>
      <c r="AG152" s="88">
        <f>SUMIFS('Oct Receipts Data'!AC:AC,'Oct Receipts Data'!$B:$B,$B152)+SUMIFS('Oct Receipts Data'!AC:AC,'Oct Receipts Data'!$B:$B,$A152)</f>
        <v>10075.92</v>
      </c>
      <c r="AH152" s="88">
        <f>SUMIFS('Oct Receipts Data'!AD:AD,'Oct Receipts Data'!$B:$B,$B152)+SUMIFS('Oct Receipts Data'!AD:AD,'Oct Receipts Data'!$B:$B,$A152)</f>
        <v>19369.32</v>
      </c>
      <c r="AI152" s="88">
        <f>SUMIFS('Oct Receipts Data'!AE:AE,'Oct Receipts Data'!$B:$B,$B152)+SUMIFS('Oct Receipts Data'!AE:AE,'Oct Receipts Data'!$B:$B,$A152)</f>
        <v>0</v>
      </c>
      <c r="AJ152" s="88">
        <f>SUMIFS('Oct Receipts Data'!AF:AF,'Oct Receipts Data'!$B:$B,$B152)+SUMIFS('Oct Receipts Data'!AF:AF,'Oct Receipts Data'!$B:$B,$A152)</f>
        <v>0</v>
      </c>
      <c r="AK152" s="88">
        <f>SUMIFS('Oct Receipts Data'!AG:AG,'Oct Receipts Data'!$B:$B,$B152)+SUMIFS('Oct Receipts Data'!AG:AG,'Oct Receipts Data'!$B:$B,$A152)</f>
        <v>751.2</v>
      </c>
    </row>
    <row r="153" spans="1:37" ht="13.2" outlineLevel="1">
      <c r="A153" s="86"/>
      <c r="B153" s="94" t="s">
        <v>177</v>
      </c>
      <c r="C153" s="88">
        <v>0</v>
      </c>
      <c r="D153" s="80">
        <f>SUMIFS('PMT Terms'!C:C,'PMT Terms'!B:B,B153)</f>
        <v>30</v>
      </c>
      <c r="E153" s="89" t="e">
        <f t="shared" si="8"/>
        <v>#DIV/0!</v>
      </c>
      <c r="F153" s="84">
        <f t="shared" si="10"/>
        <v>89056</v>
      </c>
      <c r="G153" s="88">
        <f>SUMIFS('Oct Receipts Data'!C:C,'Oct Receipts Data'!$B:$B,$B153)+SUMIFS('Oct Receipts Data'!C:C,'Oct Receipts Data'!$B:$B,$A153)</f>
        <v>0</v>
      </c>
      <c r="H153" s="88">
        <f>SUMIFS('Oct Receipts Data'!D:D,'Oct Receipts Data'!$B:$B,$B153)+SUMIFS('Oct Receipts Data'!D:D,'Oct Receipts Data'!$B:$B,$A153)</f>
        <v>0</v>
      </c>
      <c r="I153" s="88">
        <f>SUMIFS('Oct Receipts Data'!E:E,'Oct Receipts Data'!$B:$B,$B153)+SUMIFS('Oct Receipts Data'!E:E,'Oct Receipts Data'!$B:$B,$A153)</f>
        <v>0</v>
      </c>
      <c r="J153" s="88">
        <f>SUMIFS('Oct Receipts Data'!F:F,'Oct Receipts Data'!$B:$B,$B153)+SUMIFS('Oct Receipts Data'!F:F,'Oct Receipts Data'!$B:$B,$A153)</f>
        <v>0</v>
      </c>
      <c r="K153" s="88">
        <f>SUMIFS('Oct Receipts Data'!G:G,'Oct Receipts Data'!$B:$B,$B153)+SUMIFS('Oct Receipts Data'!G:G,'Oct Receipts Data'!$B:$B,$A153)</f>
        <v>0</v>
      </c>
      <c r="L153" s="88">
        <f>SUMIFS('Oct Receipts Data'!H:H,'Oct Receipts Data'!$B:$B,$B153)+SUMIFS('Oct Receipts Data'!H:H,'Oct Receipts Data'!$B:$B,$A153)</f>
        <v>74940</v>
      </c>
      <c r="M153" s="88">
        <f>SUMIFS('Oct Receipts Data'!I:I,'Oct Receipts Data'!$B:$B,$B153)+SUMIFS('Oct Receipts Data'!I:I,'Oct Receipts Data'!$B:$B,$A153)</f>
        <v>696</v>
      </c>
      <c r="N153" s="88">
        <f>SUMIFS('Oct Receipts Data'!J:J,'Oct Receipts Data'!$B:$B,$B153)+SUMIFS('Oct Receipts Data'!J:J,'Oct Receipts Data'!$B:$B,$A153)</f>
        <v>8416</v>
      </c>
      <c r="O153" s="88">
        <f>SUMIFS('Oct Receipts Data'!K:K,'Oct Receipts Data'!$B:$B,$B153)+SUMIFS('Oct Receipts Data'!K:K,'Oct Receipts Data'!$B:$B,$A153)</f>
        <v>880</v>
      </c>
      <c r="P153" s="88">
        <f>SUMIFS('Oct Receipts Data'!L:L,'Oct Receipts Data'!$B:$B,$B153)+SUMIFS('Oct Receipts Data'!L:L,'Oct Receipts Data'!$B:$B,$A153)</f>
        <v>0</v>
      </c>
      <c r="Q153" s="88">
        <f>SUMIFS('Oct Receipts Data'!M:M,'Oct Receipts Data'!$B:$B,$B153)+SUMIFS('Oct Receipts Data'!M:M,'Oct Receipts Data'!$B:$B,$A153)</f>
        <v>0</v>
      </c>
      <c r="R153" s="88">
        <f>SUMIFS('Oct Receipts Data'!N:N,'Oct Receipts Data'!$B:$B,$B153)+SUMIFS('Oct Receipts Data'!N:N,'Oct Receipts Data'!$B:$B,$A153)</f>
        <v>0</v>
      </c>
      <c r="S153" s="88">
        <f>SUMIFS('Oct Receipts Data'!O:O,'Oct Receipts Data'!$B:$B,$B153)+SUMIFS('Oct Receipts Data'!O:O,'Oct Receipts Data'!$B:$B,$A153)</f>
        <v>0</v>
      </c>
      <c r="T153" s="88">
        <f>SUMIFS('Oct Receipts Data'!P:P,'Oct Receipts Data'!$B:$B,$B153)+SUMIFS('Oct Receipts Data'!P:P,'Oct Receipts Data'!$B:$B,$A153)</f>
        <v>696</v>
      </c>
      <c r="U153" s="88">
        <f>SUMIFS('Oct Receipts Data'!Q:Q,'Oct Receipts Data'!$B:$B,$B153)+SUMIFS('Oct Receipts Data'!Q:Q,'Oct Receipts Data'!$B:$B,$A153)</f>
        <v>0</v>
      </c>
      <c r="V153" s="88">
        <f>SUMIFS('Oct Receipts Data'!R:R,'Oct Receipts Data'!$B:$B,$B153)+SUMIFS('Oct Receipts Data'!R:R,'Oct Receipts Data'!$B:$B,$A153)</f>
        <v>0</v>
      </c>
      <c r="W153" s="88">
        <f>SUMIFS('Oct Receipts Data'!S:S,'Oct Receipts Data'!$B:$B,$B153)+SUMIFS('Oct Receipts Data'!S:S,'Oct Receipts Data'!$B:$B,$A153)</f>
        <v>0</v>
      </c>
      <c r="X153" s="88">
        <f>SUMIFS('Oct Receipts Data'!T:T,'Oct Receipts Data'!$B:$B,$B153)+SUMIFS('Oct Receipts Data'!T:T,'Oct Receipts Data'!$B:$B,$A153)</f>
        <v>0</v>
      </c>
      <c r="Y153" s="88">
        <f>SUMIFS('Oct Receipts Data'!U:U,'Oct Receipts Data'!$B:$B,$B153)+SUMIFS('Oct Receipts Data'!U:U,'Oct Receipts Data'!$B:$B,$A153)</f>
        <v>3196</v>
      </c>
      <c r="Z153" s="88">
        <f>SUMIFS('Oct Receipts Data'!V:V,'Oct Receipts Data'!$B:$B,$B153)+SUMIFS('Oct Receipts Data'!V:V,'Oct Receipts Data'!$B:$B,$A153)</f>
        <v>0</v>
      </c>
      <c r="AA153" s="88">
        <f>SUMIFS('Oct Receipts Data'!W:W,'Oct Receipts Data'!$B:$B,$B153)+SUMIFS('Oct Receipts Data'!W:W,'Oct Receipts Data'!$B:$B,$A153)</f>
        <v>0</v>
      </c>
      <c r="AB153" s="88">
        <f>SUMIFS('Oct Receipts Data'!X:X,'Oct Receipts Data'!$B:$B,$B153)+SUMIFS('Oct Receipts Data'!X:X,'Oct Receipts Data'!$B:$B,$A153)</f>
        <v>0</v>
      </c>
      <c r="AC153" s="88">
        <f>SUMIFS('Oct Receipts Data'!Y:Y,'Oct Receipts Data'!$B:$B,$B153)+SUMIFS('Oct Receipts Data'!Y:Y,'Oct Receipts Data'!$B:$B,$A153)</f>
        <v>0</v>
      </c>
      <c r="AD153" s="88">
        <f>SUMIFS('Oct Receipts Data'!Z:Z,'Oct Receipts Data'!$B:$B,$B153)+SUMIFS('Oct Receipts Data'!Z:Z,'Oct Receipts Data'!$B:$B,$A153)</f>
        <v>0</v>
      </c>
      <c r="AE153" s="88">
        <f>SUMIFS('Oct Receipts Data'!AA:AA,'Oct Receipts Data'!$B:$B,$B153)+SUMIFS('Oct Receipts Data'!AA:AA,'Oct Receipts Data'!$B:$B,$A153)</f>
        <v>0</v>
      </c>
      <c r="AF153" s="88">
        <f>SUMIFS('Oct Receipts Data'!AB:AB,'Oct Receipts Data'!$B:$B,$B153)+SUMIFS('Oct Receipts Data'!AB:AB,'Oct Receipts Data'!$B:$B,$A153)</f>
        <v>0</v>
      </c>
      <c r="AG153" s="88">
        <f>SUMIFS('Oct Receipts Data'!AC:AC,'Oct Receipts Data'!$B:$B,$B153)+SUMIFS('Oct Receipts Data'!AC:AC,'Oct Receipts Data'!$B:$B,$A153)</f>
        <v>232</v>
      </c>
      <c r="AH153" s="88">
        <f>SUMIFS('Oct Receipts Data'!AD:AD,'Oct Receipts Data'!$B:$B,$B153)+SUMIFS('Oct Receipts Data'!AD:AD,'Oct Receipts Data'!$B:$B,$A153)</f>
        <v>0</v>
      </c>
      <c r="AI153" s="88">
        <f>SUMIFS('Oct Receipts Data'!AE:AE,'Oct Receipts Data'!$B:$B,$B153)+SUMIFS('Oct Receipts Data'!AE:AE,'Oct Receipts Data'!$B:$B,$A153)</f>
        <v>0</v>
      </c>
      <c r="AJ153" s="88">
        <f>SUMIFS('Oct Receipts Data'!AF:AF,'Oct Receipts Data'!$B:$B,$B153)+SUMIFS('Oct Receipts Data'!AF:AF,'Oct Receipts Data'!$B:$B,$A153)</f>
        <v>0</v>
      </c>
      <c r="AK153" s="88">
        <f>SUMIFS('Oct Receipts Data'!AG:AG,'Oct Receipts Data'!$B:$B,$B153)+SUMIFS('Oct Receipts Data'!AG:AG,'Oct Receipts Data'!$B:$B,$A153)</f>
        <v>0</v>
      </c>
    </row>
    <row r="154" spans="1:37" ht="13.8" outlineLevel="1">
      <c r="A154" s="86"/>
      <c r="B154" s="130" t="s">
        <v>538</v>
      </c>
      <c r="C154" s="88">
        <v>112558</v>
      </c>
      <c r="D154" s="80">
        <f>SUMIFS('PMT Terms'!C:C,'PMT Terms'!B:B,B154)</f>
        <v>30</v>
      </c>
      <c r="E154" s="89">
        <f t="shared" si="8"/>
        <v>0.75207981662787193</v>
      </c>
      <c r="F154" s="84">
        <f t="shared" si="10"/>
        <v>84652.6</v>
      </c>
      <c r="G154" s="88">
        <f>SUMIFS('Oct Receipts Data'!C:C,'Oct Receipts Data'!$B:$B,$B154)+SUMIFS('Oct Receipts Data'!C:C,'Oct Receipts Data'!$B:$B,$A154)</f>
        <v>0</v>
      </c>
      <c r="H154" s="88">
        <f>SUMIFS('Oct Receipts Data'!D:D,'Oct Receipts Data'!$B:$B,$B154)+SUMIFS('Oct Receipts Data'!D:D,'Oct Receipts Data'!$B:$B,$A154)</f>
        <v>0</v>
      </c>
      <c r="I154" s="88">
        <f>SUMIFS('Oct Receipts Data'!E:E,'Oct Receipts Data'!$B:$B,$B154)+SUMIFS('Oct Receipts Data'!E:E,'Oct Receipts Data'!$B:$B,$A154)</f>
        <v>0</v>
      </c>
      <c r="J154" s="88">
        <f>SUMIFS('Oct Receipts Data'!F:F,'Oct Receipts Data'!$B:$B,$B154)+SUMIFS('Oct Receipts Data'!F:F,'Oct Receipts Data'!$B:$B,$A154)</f>
        <v>24.57</v>
      </c>
      <c r="K154" s="88">
        <f>SUMIFS('Oct Receipts Data'!G:G,'Oct Receipts Data'!$B:$B,$B154)+SUMIFS('Oct Receipts Data'!G:G,'Oct Receipts Data'!$B:$B,$A154)</f>
        <v>0</v>
      </c>
      <c r="L154" s="88">
        <f>SUMIFS('Oct Receipts Data'!H:H,'Oct Receipts Data'!$B:$B,$B154)+SUMIFS('Oct Receipts Data'!H:H,'Oct Receipts Data'!$B:$B,$A154)</f>
        <v>0</v>
      </c>
      <c r="M154" s="88">
        <f>SUMIFS('Oct Receipts Data'!I:I,'Oct Receipts Data'!$B:$B,$B154)+SUMIFS('Oct Receipts Data'!I:I,'Oct Receipts Data'!$B:$B,$A154)</f>
        <v>22670.14</v>
      </c>
      <c r="N154" s="88">
        <f>SUMIFS('Oct Receipts Data'!J:J,'Oct Receipts Data'!$B:$B,$B154)+SUMIFS('Oct Receipts Data'!J:J,'Oct Receipts Data'!$B:$B,$A154)</f>
        <v>0</v>
      </c>
      <c r="O154" s="88">
        <f>SUMIFS('Oct Receipts Data'!K:K,'Oct Receipts Data'!$B:$B,$B154)+SUMIFS('Oct Receipts Data'!K:K,'Oct Receipts Data'!$B:$B,$A154)</f>
        <v>0</v>
      </c>
      <c r="P154" s="88">
        <f>SUMIFS('Oct Receipts Data'!L:L,'Oct Receipts Data'!$B:$B,$B154)+SUMIFS('Oct Receipts Data'!L:L,'Oct Receipts Data'!$B:$B,$A154)</f>
        <v>12695.04</v>
      </c>
      <c r="Q154" s="88">
        <f>SUMIFS('Oct Receipts Data'!M:M,'Oct Receipts Data'!$B:$B,$B154)+SUMIFS('Oct Receipts Data'!M:M,'Oct Receipts Data'!$B:$B,$A154)</f>
        <v>230.64</v>
      </c>
      <c r="R154" s="88">
        <f>SUMIFS('Oct Receipts Data'!N:N,'Oct Receipts Data'!$B:$B,$B154)+SUMIFS('Oct Receipts Data'!N:N,'Oct Receipts Data'!$B:$B,$A154)</f>
        <v>0</v>
      </c>
      <c r="S154" s="88">
        <f>SUMIFS('Oct Receipts Data'!O:O,'Oct Receipts Data'!$B:$B,$B154)+SUMIFS('Oct Receipts Data'!O:O,'Oct Receipts Data'!$B:$B,$A154)</f>
        <v>0</v>
      </c>
      <c r="T154" s="88">
        <f>SUMIFS('Oct Receipts Data'!P:P,'Oct Receipts Data'!$B:$B,$B154)+SUMIFS('Oct Receipts Data'!P:P,'Oct Receipts Data'!$B:$B,$A154)</f>
        <v>0</v>
      </c>
      <c r="U154" s="88">
        <f>SUMIFS('Oct Receipts Data'!Q:Q,'Oct Receipts Data'!$B:$B,$B154)+SUMIFS('Oct Receipts Data'!Q:Q,'Oct Receipts Data'!$B:$B,$A154)</f>
        <v>0</v>
      </c>
      <c r="V154" s="88">
        <f>SUMIFS('Oct Receipts Data'!R:R,'Oct Receipts Data'!$B:$B,$B154)+SUMIFS('Oct Receipts Data'!R:R,'Oct Receipts Data'!$B:$B,$A154)</f>
        <v>0</v>
      </c>
      <c r="W154" s="88">
        <f>SUMIFS('Oct Receipts Data'!S:S,'Oct Receipts Data'!$B:$B,$B154)+SUMIFS('Oct Receipts Data'!S:S,'Oct Receipts Data'!$B:$B,$A154)</f>
        <v>18534.86</v>
      </c>
      <c r="X154" s="88">
        <f>SUMIFS('Oct Receipts Data'!T:T,'Oct Receipts Data'!$B:$B,$B154)+SUMIFS('Oct Receipts Data'!T:T,'Oct Receipts Data'!$B:$B,$A154)</f>
        <v>22.75</v>
      </c>
      <c r="Y154" s="88">
        <f>SUMIFS('Oct Receipts Data'!U:U,'Oct Receipts Data'!$B:$B,$B154)+SUMIFS('Oct Receipts Data'!U:U,'Oct Receipts Data'!$B:$B,$A154)</f>
        <v>0</v>
      </c>
      <c r="Z154" s="88">
        <f>SUMIFS('Oct Receipts Data'!V:V,'Oct Receipts Data'!$B:$B,$B154)+SUMIFS('Oct Receipts Data'!V:V,'Oct Receipts Data'!$B:$B,$A154)</f>
        <v>0</v>
      </c>
      <c r="AA154" s="88">
        <f>SUMIFS('Oct Receipts Data'!W:W,'Oct Receipts Data'!$B:$B,$B154)+SUMIFS('Oct Receipts Data'!W:W,'Oct Receipts Data'!$B:$B,$A154)</f>
        <v>0</v>
      </c>
      <c r="AB154" s="88">
        <f>SUMIFS('Oct Receipts Data'!X:X,'Oct Receipts Data'!$B:$B,$B154)+SUMIFS('Oct Receipts Data'!X:X,'Oct Receipts Data'!$B:$B,$A154)</f>
        <v>0</v>
      </c>
      <c r="AC154" s="88">
        <f>SUMIFS('Oct Receipts Data'!Y:Y,'Oct Receipts Data'!$B:$B,$B154)+SUMIFS('Oct Receipts Data'!Y:Y,'Oct Receipts Data'!$B:$B,$A154)</f>
        <v>14077.44</v>
      </c>
      <c r="AD154" s="88">
        <f>SUMIFS('Oct Receipts Data'!Z:Z,'Oct Receipts Data'!$B:$B,$B154)+SUMIFS('Oct Receipts Data'!Z:Z,'Oct Receipts Data'!$B:$B,$A154)</f>
        <v>0</v>
      </c>
      <c r="AE154" s="88">
        <f>SUMIFS('Oct Receipts Data'!AA:AA,'Oct Receipts Data'!$B:$B,$B154)+SUMIFS('Oct Receipts Data'!AA:AA,'Oct Receipts Data'!$B:$B,$A154)</f>
        <v>0</v>
      </c>
      <c r="AF154" s="88">
        <f>SUMIFS('Oct Receipts Data'!AB:AB,'Oct Receipts Data'!$B:$B,$B154)+SUMIFS('Oct Receipts Data'!AB:AB,'Oct Receipts Data'!$B:$B,$A154)</f>
        <v>0</v>
      </c>
      <c r="AG154" s="88">
        <f>SUMIFS('Oct Receipts Data'!AC:AC,'Oct Receipts Data'!$B:$B,$B154)+SUMIFS('Oct Receipts Data'!AC:AC,'Oct Receipts Data'!$B:$B,$A154)</f>
        <v>15801.72</v>
      </c>
      <c r="AH154" s="88">
        <f>SUMIFS('Oct Receipts Data'!AD:AD,'Oct Receipts Data'!$B:$B,$B154)+SUMIFS('Oct Receipts Data'!AD:AD,'Oct Receipts Data'!$B:$B,$A154)</f>
        <v>595.44000000000005</v>
      </c>
      <c r="AI154" s="88">
        <f>SUMIFS('Oct Receipts Data'!AE:AE,'Oct Receipts Data'!$B:$B,$B154)+SUMIFS('Oct Receipts Data'!AE:AE,'Oct Receipts Data'!$B:$B,$A154)</f>
        <v>0</v>
      </c>
      <c r="AJ154" s="88">
        <f>SUMIFS('Oct Receipts Data'!AF:AF,'Oct Receipts Data'!$B:$B,$B154)+SUMIFS('Oct Receipts Data'!AF:AF,'Oct Receipts Data'!$B:$B,$A154)</f>
        <v>0</v>
      </c>
      <c r="AK154" s="88">
        <f>SUMIFS('Oct Receipts Data'!AG:AG,'Oct Receipts Data'!$B:$B,$B154)+SUMIFS('Oct Receipts Data'!AG:AG,'Oct Receipts Data'!$B:$B,$A154)</f>
        <v>0</v>
      </c>
    </row>
    <row r="155" spans="1:37" ht="13.8" outlineLevel="1">
      <c r="A155" s="86"/>
      <c r="B155" s="130" t="s">
        <v>533</v>
      </c>
      <c r="C155" s="88">
        <v>125271</v>
      </c>
      <c r="D155" s="80">
        <f>SUMIFS('PMT Terms'!C:C,'PMT Terms'!B:B,B155)</f>
        <v>60</v>
      </c>
      <c r="E155" s="89">
        <f t="shared" si="8"/>
        <v>0.60824915583016015</v>
      </c>
      <c r="F155" s="84">
        <f t="shared" si="10"/>
        <v>76195.98</v>
      </c>
      <c r="G155" s="88">
        <f>SUMIFS('Oct Receipts Data'!C:C,'Oct Receipts Data'!$B:$B,$B155)+SUMIFS('Oct Receipts Data'!C:C,'Oct Receipts Data'!$B:$B,$A155)</f>
        <v>5859</v>
      </c>
      <c r="H155" s="88">
        <f>SUMIFS('Oct Receipts Data'!D:D,'Oct Receipts Data'!$B:$B,$B155)+SUMIFS('Oct Receipts Data'!D:D,'Oct Receipts Data'!$B:$B,$A155)</f>
        <v>976.5</v>
      </c>
      <c r="I155" s="88">
        <f>SUMIFS('Oct Receipts Data'!E:E,'Oct Receipts Data'!$B:$B,$B155)+SUMIFS('Oct Receipts Data'!E:E,'Oct Receipts Data'!$B:$B,$A155)</f>
        <v>32224.5</v>
      </c>
      <c r="J155" s="88">
        <f>SUMIFS('Oct Receipts Data'!F:F,'Oct Receipts Data'!$B:$B,$B155)+SUMIFS('Oct Receipts Data'!F:F,'Oct Receipts Data'!$B:$B,$A155)</f>
        <v>0</v>
      </c>
      <c r="K155" s="88">
        <f>SUMIFS('Oct Receipts Data'!G:G,'Oct Receipts Data'!$B:$B,$B155)+SUMIFS('Oct Receipts Data'!G:G,'Oct Receipts Data'!$B:$B,$A155)</f>
        <v>0</v>
      </c>
      <c r="L155" s="88">
        <f>SUMIFS('Oct Receipts Data'!H:H,'Oct Receipts Data'!$B:$B,$B155)+SUMIFS('Oct Receipts Data'!H:H,'Oct Receipts Data'!$B:$B,$A155)</f>
        <v>16275</v>
      </c>
      <c r="M155" s="88">
        <f>SUMIFS('Oct Receipts Data'!I:I,'Oct Receipts Data'!$B:$B,$B155)+SUMIFS('Oct Receipts Data'!I:I,'Oct Receipts Data'!$B:$B,$A155)</f>
        <v>0</v>
      </c>
      <c r="N155" s="88">
        <f>SUMIFS('Oct Receipts Data'!J:J,'Oct Receipts Data'!$B:$B,$B155)+SUMIFS('Oct Receipts Data'!J:J,'Oct Receipts Data'!$B:$B,$A155)</f>
        <v>0</v>
      </c>
      <c r="O155" s="88">
        <f>SUMIFS('Oct Receipts Data'!K:K,'Oct Receipts Data'!$B:$B,$B155)+SUMIFS('Oct Receipts Data'!K:K,'Oct Receipts Data'!$B:$B,$A155)</f>
        <v>762.72</v>
      </c>
      <c r="P155" s="88">
        <f>SUMIFS('Oct Receipts Data'!L:L,'Oct Receipts Data'!$B:$B,$B155)+SUMIFS('Oct Receipts Data'!L:L,'Oct Receipts Data'!$B:$B,$A155)</f>
        <v>762.72</v>
      </c>
      <c r="Q155" s="88">
        <f>SUMIFS('Oct Receipts Data'!M:M,'Oct Receipts Data'!$B:$B,$B155)+SUMIFS('Oct Receipts Data'!M:M,'Oct Receipts Data'!$B:$B,$A155)</f>
        <v>0</v>
      </c>
      <c r="R155" s="88">
        <f>SUMIFS('Oct Receipts Data'!N:N,'Oct Receipts Data'!$B:$B,$B155)+SUMIFS('Oct Receipts Data'!N:N,'Oct Receipts Data'!$B:$B,$A155)</f>
        <v>11718</v>
      </c>
      <c r="S155" s="88">
        <f>SUMIFS('Oct Receipts Data'!O:O,'Oct Receipts Data'!$B:$B,$B155)+SUMIFS('Oct Receipts Data'!O:O,'Oct Receipts Data'!$B:$B,$A155)</f>
        <v>0</v>
      </c>
      <c r="T155" s="88">
        <f>SUMIFS('Oct Receipts Data'!P:P,'Oct Receipts Data'!$B:$B,$B155)+SUMIFS('Oct Receipts Data'!P:P,'Oct Receipts Data'!$B:$B,$A155)</f>
        <v>0</v>
      </c>
      <c r="U155" s="88">
        <f>SUMIFS('Oct Receipts Data'!Q:Q,'Oct Receipts Data'!$B:$B,$B155)+SUMIFS('Oct Receipts Data'!Q:Q,'Oct Receipts Data'!$B:$B,$A155)</f>
        <v>0</v>
      </c>
      <c r="V155" s="88">
        <f>SUMIFS('Oct Receipts Data'!R:R,'Oct Receipts Data'!$B:$B,$B155)+SUMIFS('Oct Receipts Data'!R:R,'Oct Receipts Data'!$B:$B,$A155)</f>
        <v>0</v>
      </c>
      <c r="W155" s="88">
        <f>SUMIFS('Oct Receipts Data'!S:S,'Oct Receipts Data'!$B:$B,$B155)+SUMIFS('Oct Receipts Data'!S:S,'Oct Receipts Data'!$B:$B,$A155)</f>
        <v>2278.5</v>
      </c>
      <c r="X155" s="88">
        <f>SUMIFS('Oct Receipts Data'!T:T,'Oct Receipts Data'!$B:$B,$B155)+SUMIFS('Oct Receipts Data'!T:T,'Oct Receipts Data'!$B:$B,$A155)</f>
        <v>0</v>
      </c>
      <c r="Y155" s="88">
        <f>SUMIFS('Oct Receipts Data'!U:U,'Oct Receipts Data'!$B:$B,$B155)+SUMIFS('Oct Receipts Data'!U:U,'Oct Receipts Data'!$B:$B,$A155)</f>
        <v>0</v>
      </c>
      <c r="Z155" s="88">
        <f>SUMIFS('Oct Receipts Data'!V:V,'Oct Receipts Data'!$B:$B,$B155)+SUMIFS('Oct Receipts Data'!V:V,'Oct Receipts Data'!$B:$B,$A155)</f>
        <v>0</v>
      </c>
      <c r="AA155" s="88">
        <f>SUMIFS('Oct Receipts Data'!W:W,'Oct Receipts Data'!$B:$B,$B155)+SUMIFS('Oct Receipts Data'!W:W,'Oct Receipts Data'!$B:$B,$A155)</f>
        <v>5339.04</v>
      </c>
      <c r="AB155" s="88">
        <f>SUMIFS('Oct Receipts Data'!X:X,'Oct Receipts Data'!$B:$B,$B155)+SUMIFS('Oct Receipts Data'!X:X,'Oct Receipts Data'!$B:$B,$A155)</f>
        <v>0</v>
      </c>
      <c r="AC155" s="88">
        <f>SUMIFS('Oct Receipts Data'!Y:Y,'Oct Receipts Data'!$B:$B,$B155)+SUMIFS('Oct Receipts Data'!Y:Y,'Oct Receipts Data'!$B:$B,$A155)</f>
        <v>0</v>
      </c>
      <c r="AD155" s="88">
        <f>SUMIFS('Oct Receipts Data'!Z:Z,'Oct Receipts Data'!$B:$B,$B155)+SUMIFS('Oct Receipts Data'!Z:Z,'Oct Receipts Data'!$B:$B,$A155)</f>
        <v>0</v>
      </c>
      <c r="AE155" s="88">
        <f>SUMIFS('Oct Receipts Data'!AA:AA,'Oct Receipts Data'!$B:$B,$B155)+SUMIFS('Oct Receipts Data'!AA:AA,'Oct Receipts Data'!$B:$B,$A155)</f>
        <v>0</v>
      </c>
      <c r="AF155" s="88">
        <f>SUMIFS('Oct Receipts Data'!AB:AB,'Oct Receipts Data'!$B:$B,$B155)+SUMIFS('Oct Receipts Data'!AB:AB,'Oct Receipts Data'!$B:$B,$A155)</f>
        <v>0</v>
      </c>
      <c r="AG155" s="88">
        <f>SUMIFS('Oct Receipts Data'!AC:AC,'Oct Receipts Data'!$B:$B,$B155)+SUMIFS('Oct Receipts Data'!AC:AC,'Oct Receipts Data'!$B:$B,$A155)</f>
        <v>0</v>
      </c>
      <c r="AH155" s="88">
        <f>SUMIFS('Oct Receipts Data'!AD:AD,'Oct Receipts Data'!$B:$B,$B155)+SUMIFS('Oct Receipts Data'!AD:AD,'Oct Receipts Data'!$B:$B,$A155)</f>
        <v>0</v>
      </c>
      <c r="AI155" s="88">
        <f>SUMIFS('Oct Receipts Data'!AE:AE,'Oct Receipts Data'!$B:$B,$B155)+SUMIFS('Oct Receipts Data'!AE:AE,'Oct Receipts Data'!$B:$B,$A155)</f>
        <v>0</v>
      </c>
      <c r="AJ155" s="88">
        <f>SUMIFS('Oct Receipts Data'!AF:AF,'Oct Receipts Data'!$B:$B,$B155)+SUMIFS('Oct Receipts Data'!AF:AF,'Oct Receipts Data'!$B:$B,$A155)</f>
        <v>0</v>
      </c>
      <c r="AK155" s="88">
        <f>SUMIFS('Oct Receipts Data'!AG:AG,'Oct Receipts Data'!$B:$B,$B155)+SUMIFS('Oct Receipts Data'!AG:AG,'Oct Receipts Data'!$B:$B,$A155)</f>
        <v>0</v>
      </c>
    </row>
    <row r="156" spans="1:37" ht="13.8" outlineLevel="1">
      <c r="A156" s="86"/>
      <c r="B156" s="130" t="s">
        <v>531</v>
      </c>
      <c r="C156" s="88">
        <v>838411</v>
      </c>
      <c r="D156" s="80">
        <f>SUMIFS('PMT Terms'!C:C,'PMT Terms'!B:B,B156)</f>
        <v>60</v>
      </c>
      <c r="E156" s="89">
        <f t="shared" si="8"/>
        <v>8.6336522302307581E-2</v>
      </c>
      <c r="F156" s="84">
        <f t="shared" si="10"/>
        <v>72385.490000000005</v>
      </c>
      <c r="G156" s="88">
        <f>SUMIFS('Oct Receipts Data'!C:C,'Oct Receipts Data'!$B:$B,$B156)+SUMIFS('Oct Receipts Data'!C:C,'Oct Receipts Data'!$B:$B,$A156)</f>
        <v>0</v>
      </c>
      <c r="H156" s="88">
        <f>SUMIFS('Oct Receipts Data'!D:D,'Oct Receipts Data'!$B:$B,$B156)+SUMIFS('Oct Receipts Data'!D:D,'Oct Receipts Data'!$B:$B,$A156)</f>
        <v>0</v>
      </c>
      <c r="I156" s="88">
        <f>SUMIFS('Oct Receipts Data'!E:E,'Oct Receipts Data'!$B:$B,$B156)+SUMIFS('Oct Receipts Data'!E:E,'Oct Receipts Data'!$B:$B,$A156)</f>
        <v>0</v>
      </c>
      <c r="J156" s="88">
        <f>SUMIFS('Oct Receipts Data'!F:F,'Oct Receipts Data'!$B:$B,$B156)+SUMIFS('Oct Receipts Data'!F:F,'Oct Receipts Data'!$B:$B,$A156)</f>
        <v>0</v>
      </c>
      <c r="K156" s="88">
        <f>SUMIFS('Oct Receipts Data'!G:G,'Oct Receipts Data'!$B:$B,$B156)+SUMIFS('Oct Receipts Data'!G:G,'Oct Receipts Data'!$B:$B,$A156)</f>
        <v>0</v>
      </c>
      <c r="L156" s="88">
        <f>SUMIFS('Oct Receipts Data'!H:H,'Oct Receipts Data'!$B:$B,$B156)+SUMIFS('Oct Receipts Data'!H:H,'Oct Receipts Data'!$B:$B,$A156)</f>
        <v>0</v>
      </c>
      <c r="M156" s="88">
        <f>SUMIFS('Oct Receipts Data'!I:I,'Oct Receipts Data'!$B:$B,$B156)+SUMIFS('Oct Receipts Data'!I:I,'Oct Receipts Data'!$B:$B,$A156)</f>
        <v>583.82000000000005</v>
      </c>
      <c r="N156" s="88">
        <f>SUMIFS('Oct Receipts Data'!J:J,'Oct Receipts Data'!$B:$B,$B156)+SUMIFS('Oct Receipts Data'!J:J,'Oct Receipts Data'!$B:$B,$A156)</f>
        <v>0</v>
      </c>
      <c r="O156" s="88">
        <f>SUMIFS('Oct Receipts Data'!K:K,'Oct Receipts Data'!$B:$B,$B156)+SUMIFS('Oct Receipts Data'!K:K,'Oct Receipts Data'!$B:$B,$A156)</f>
        <v>0</v>
      </c>
      <c r="P156" s="88">
        <f>SUMIFS('Oct Receipts Data'!L:L,'Oct Receipts Data'!$B:$B,$B156)+SUMIFS('Oct Receipts Data'!L:L,'Oct Receipts Data'!$B:$B,$A156)</f>
        <v>0</v>
      </c>
      <c r="Q156" s="88">
        <f>SUMIFS('Oct Receipts Data'!M:M,'Oct Receipts Data'!$B:$B,$B156)+SUMIFS('Oct Receipts Data'!M:M,'Oct Receipts Data'!$B:$B,$A156)</f>
        <v>0</v>
      </c>
      <c r="R156" s="88">
        <f>SUMIFS('Oct Receipts Data'!N:N,'Oct Receipts Data'!$B:$B,$B156)+SUMIFS('Oct Receipts Data'!N:N,'Oct Receipts Data'!$B:$B,$A156)</f>
        <v>0</v>
      </c>
      <c r="S156" s="88">
        <f>SUMIFS('Oct Receipts Data'!O:O,'Oct Receipts Data'!$B:$B,$B156)+SUMIFS('Oct Receipts Data'!O:O,'Oct Receipts Data'!$B:$B,$A156)</f>
        <v>0</v>
      </c>
      <c r="T156" s="88">
        <f>SUMIFS('Oct Receipts Data'!P:P,'Oct Receipts Data'!$B:$B,$B156)+SUMIFS('Oct Receipts Data'!P:P,'Oct Receipts Data'!$B:$B,$A156)</f>
        <v>32.96</v>
      </c>
      <c r="U156" s="88">
        <f>SUMIFS('Oct Receipts Data'!Q:Q,'Oct Receipts Data'!$B:$B,$B156)+SUMIFS('Oct Receipts Data'!Q:Q,'Oct Receipts Data'!$B:$B,$A156)</f>
        <v>30.22</v>
      </c>
      <c r="V156" s="88">
        <f>SUMIFS('Oct Receipts Data'!R:R,'Oct Receipts Data'!$B:$B,$B156)+SUMIFS('Oct Receipts Data'!R:R,'Oct Receipts Data'!$B:$B,$A156)</f>
        <v>66.709999999999994</v>
      </c>
      <c r="W156" s="88">
        <f>SUMIFS('Oct Receipts Data'!S:S,'Oct Receipts Data'!$B:$B,$B156)+SUMIFS('Oct Receipts Data'!S:S,'Oct Receipts Data'!$B:$B,$A156)</f>
        <v>218.05</v>
      </c>
      <c r="X156" s="88">
        <f>SUMIFS('Oct Receipts Data'!T:T,'Oct Receipts Data'!$B:$B,$B156)+SUMIFS('Oct Receipts Data'!T:T,'Oct Receipts Data'!$B:$B,$A156)</f>
        <v>0</v>
      </c>
      <c r="Y156" s="88">
        <f>SUMIFS('Oct Receipts Data'!U:U,'Oct Receipts Data'!$B:$B,$B156)+SUMIFS('Oct Receipts Data'!U:U,'Oct Receipts Data'!$B:$B,$A156)</f>
        <v>0</v>
      </c>
      <c r="Z156" s="88">
        <f>SUMIFS('Oct Receipts Data'!V:V,'Oct Receipts Data'!$B:$B,$B156)+SUMIFS('Oct Receipts Data'!V:V,'Oct Receipts Data'!$B:$B,$A156)</f>
        <v>141.79</v>
      </c>
      <c r="AA156" s="88">
        <f>SUMIFS('Oct Receipts Data'!W:W,'Oct Receipts Data'!$B:$B,$B156)+SUMIFS('Oct Receipts Data'!W:W,'Oct Receipts Data'!$B:$B,$A156)</f>
        <v>0</v>
      </c>
      <c r="AB156" s="88">
        <f>SUMIFS('Oct Receipts Data'!X:X,'Oct Receipts Data'!$B:$B,$B156)+SUMIFS('Oct Receipts Data'!X:X,'Oct Receipts Data'!$B:$B,$A156)</f>
        <v>0</v>
      </c>
      <c r="AC156" s="88">
        <f>SUMIFS('Oct Receipts Data'!Y:Y,'Oct Receipts Data'!$B:$B,$B156)+SUMIFS('Oct Receipts Data'!Y:Y,'Oct Receipts Data'!$B:$B,$A156)</f>
        <v>0</v>
      </c>
      <c r="AD156" s="88">
        <f>SUMIFS('Oct Receipts Data'!Z:Z,'Oct Receipts Data'!$B:$B,$B156)+SUMIFS('Oct Receipts Data'!Z:Z,'Oct Receipts Data'!$B:$B,$A156)</f>
        <v>0</v>
      </c>
      <c r="AE156" s="88">
        <f>SUMIFS('Oct Receipts Data'!AA:AA,'Oct Receipts Data'!$B:$B,$B156)+SUMIFS('Oct Receipts Data'!AA:AA,'Oct Receipts Data'!$B:$B,$A156)</f>
        <v>0</v>
      </c>
      <c r="AF156" s="88">
        <f>SUMIFS('Oct Receipts Data'!AB:AB,'Oct Receipts Data'!$B:$B,$B156)+SUMIFS('Oct Receipts Data'!AB:AB,'Oct Receipts Data'!$B:$B,$A156)</f>
        <v>0</v>
      </c>
      <c r="AG156" s="88">
        <f>SUMIFS('Oct Receipts Data'!AC:AC,'Oct Receipts Data'!$B:$B,$B156)+SUMIFS('Oct Receipts Data'!AC:AC,'Oct Receipts Data'!$B:$B,$A156)</f>
        <v>0</v>
      </c>
      <c r="AH156" s="88">
        <f>SUMIFS('Oct Receipts Data'!AD:AD,'Oct Receipts Data'!$B:$B,$B156)+SUMIFS('Oct Receipts Data'!AD:AD,'Oct Receipts Data'!$B:$B,$A156)</f>
        <v>0</v>
      </c>
      <c r="AI156" s="88">
        <f>SUMIFS('Oct Receipts Data'!AE:AE,'Oct Receipts Data'!$B:$B,$B156)+SUMIFS('Oct Receipts Data'!AE:AE,'Oct Receipts Data'!$B:$B,$A156)</f>
        <v>71311.94</v>
      </c>
      <c r="AJ156" s="88">
        <f>SUMIFS('Oct Receipts Data'!AF:AF,'Oct Receipts Data'!$B:$B,$B156)+SUMIFS('Oct Receipts Data'!AF:AF,'Oct Receipts Data'!$B:$B,$A156)</f>
        <v>0</v>
      </c>
      <c r="AK156" s="88">
        <f>SUMIFS('Oct Receipts Data'!AG:AG,'Oct Receipts Data'!$B:$B,$B156)+SUMIFS('Oct Receipts Data'!AG:AG,'Oct Receipts Data'!$B:$B,$A156)</f>
        <v>0</v>
      </c>
    </row>
    <row r="157" spans="1:37" ht="13.8" outlineLevel="1">
      <c r="A157" s="86"/>
      <c r="B157" s="130" t="s">
        <v>206</v>
      </c>
      <c r="C157" s="88">
        <v>363</v>
      </c>
      <c r="D157" s="80">
        <f>SUMIFS('PMT Terms'!C:C,'PMT Terms'!B:B,B157)</f>
        <v>45</v>
      </c>
      <c r="E157" s="89">
        <f t="shared" si="8"/>
        <v>197.84785123966944</v>
      </c>
      <c r="F157" s="84">
        <f t="shared" si="10"/>
        <v>71818.77</v>
      </c>
      <c r="G157" s="88">
        <f>SUMIFS('Oct Receipts Data'!C:C,'Oct Receipts Data'!$B:$B,$B157)+SUMIFS('Oct Receipts Data'!C:C,'Oct Receipts Data'!$B:$B,$A157)</f>
        <v>0</v>
      </c>
      <c r="H157" s="88">
        <f>SUMIFS('Oct Receipts Data'!D:D,'Oct Receipts Data'!$B:$B,$B157)+SUMIFS('Oct Receipts Data'!D:D,'Oct Receipts Data'!$B:$B,$A157)</f>
        <v>0</v>
      </c>
      <c r="I157" s="88">
        <f>SUMIFS('Oct Receipts Data'!E:E,'Oct Receipts Data'!$B:$B,$B157)+SUMIFS('Oct Receipts Data'!E:E,'Oct Receipts Data'!$B:$B,$A157)</f>
        <v>0</v>
      </c>
      <c r="J157" s="88">
        <f>SUMIFS('Oct Receipts Data'!F:F,'Oct Receipts Data'!$B:$B,$B157)+SUMIFS('Oct Receipts Data'!F:F,'Oct Receipts Data'!$B:$B,$A157)</f>
        <v>0</v>
      </c>
      <c r="K157" s="88">
        <f>SUMIFS('Oct Receipts Data'!G:G,'Oct Receipts Data'!$B:$B,$B157)+SUMIFS('Oct Receipts Data'!G:G,'Oct Receipts Data'!$B:$B,$A157)</f>
        <v>0</v>
      </c>
      <c r="L157" s="88">
        <f>SUMIFS('Oct Receipts Data'!H:H,'Oct Receipts Data'!$B:$B,$B157)+SUMIFS('Oct Receipts Data'!H:H,'Oct Receipts Data'!$B:$B,$A157)</f>
        <v>0</v>
      </c>
      <c r="M157" s="88">
        <f>SUMIFS('Oct Receipts Data'!I:I,'Oct Receipts Data'!$B:$B,$B157)+SUMIFS('Oct Receipts Data'!I:I,'Oct Receipts Data'!$B:$B,$A157)</f>
        <v>0</v>
      </c>
      <c r="N157" s="88">
        <f>SUMIFS('Oct Receipts Data'!J:J,'Oct Receipts Data'!$B:$B,$B157)+SUMIFS('Oct Receipts Data'!J:J,'Oct Receipts Data'!$B:$B,$A157)</f>
        <v>0</v>
      </c>
      <c r="O157" s="88">
        <f>SUMIFS('Oct Receipts Data'!K:K,'Oct Receipts Data'!$B:$B,$B157)+SUMIFS('Oct Receipts Data'!K:K,'Oct Receipts Data'!$B:$B,$A157)</f>
        <v>0</v>
      </c>
      <c r="P157" s="88">
        <f>SUMIFS('Oct Receipts Data'!L:L,'Oct Receipts Data'!$B:$B,$B157)+SUMIFS('Oct Receipts Data'!L:L,'Oct Receipts Data'!$B:$B,$A157)</f>
        <v>0</v>
      </c>
      <c r="Q157" s="88">
        <f>SUMIFS('Oct Receipts Data'!M:M,'Oct Receipts Data'!$B:$B,$B157)+SUMIFS('Oct Receipts Data'!M:M,'Oct Receipts Data'!$B:$B,$A157)</f>
        <v>0</v>
      </c>
      <c r="R157" s="88">
        <f>SUMIFS('Oct Receipts Data'!N:N,'Oct Receipts Data'!$B:$B,$B157)+SUMIFS('Oct Receipts Data'!N:N,'Oct Receipts Data'!$B:$B,$A157)</f>
        <v>0</v>
      </c>
      <c r="S157" s="88">
        <f>SUMIFS('Oct Receipts Data'!O:O,'Oct Receipts Data'!$B:$B,$B157)+SUMIFS('Oct Receipts Data'!O:O,'Oct Receipts Data'!$B:$B,$A157)</f>
        <v>0</v>
      </c>
      <c r="T157" s="88">
        <f>SUMIFS('Oct Receipts Data'!P:P,'Oct Receipts Data'!$B:$B,$B157)+SUMIFS('Oct Receipts Data'!P:P,'Oct Receipts Data'!$B:$B,$A157)</f>
        <v>0</v>
      </c>
      <c r="U157" s="88">
        <f>SUMIFS('Oct Receipts Data'!Q:Q,'Oct Receipts Data'!$B:$B,$B157)+SUMIFS('Oct Receipts Data'!Q:Q,'Oct Receipts Data'!$B:$B,$A157)</f>
        <v>0</v>
      </c>
      <c r="V157" s="88">
        <f>SUMIFS('Oct Receipts Data'!R:R,'Oct Receipts Data'!$B:$B,$B157)+SUMIFS('Oct Receipts Data'!R:R,'Oct Receipts Data'!$B:$B,$A157)</f>
        <v>0</v>
      </c>
      <c r="W157" s="88">
        <f>SUMIFS('Oct Receipts Data'!S:S,'Oct Receipts Data'!$B:$B,$B157)+SUMIFS('Oct Receipts Data'!S:S,'Oct Receipts Data'!$B:$B,$A157)</f>
        <v>0</v>
      </c>
      <c r="X157" s="88">
        <f>SUMIFS('Oct Receipts Data'!T:T,'Oct Receipts Data'!$B:$B,$B157)+SUMIFS('Oct Receipts Data'!T:T,'Oct Receipts Data'!$B:$B,$A157)</f>
        <v>0</v>
      </c>
      <c r="Y157" s="88">
        <f>SUMIFS('Oct Receipts Data'!U:U,'Oct Receipts Data'!$B:$B,$B157)+SUMIFS('Oct Receipts Data'!U:U,'Oct Receipts Data'!$B:$B,$A157)</f>
        <v>0</v>
      </c>
      <c r="Z157" s="88">
        <f>SUMIFS('Oct Receipts Data'!V:V,'Oct Receipts Data'!$B:$B,$B157)+SUMIFS('Oct Receipts Data'!V:V,'Oct Receipts Data'!$B:$B,$A157)</f>
        <v>0</v>
      </c>
      <c r="AA157" s="88">
        <f>SUMIFS('Oct Receipts Data'!W:W,'Oct Receipts Data'!$B:$B,$B157)+SUMIFS('Oct Receipts Data'!W:W,'Oct Receipts Data'!$B:$B,$A157)</f>
        <v>0</v>
      </c>
      <c r="AB157" s="88">
        <f>SUMIFS('Oct Receipts Data'!X:X,'Oct Receipts Data'!$B:$B,$B157)+SUMIFS('Oct Receipts Data'!X:X,'Oct Receipts Data'!$B:$B,$A157)</f>
        <v>0</v>
      </c>
      <c r="AC157" s="88">
        <f>SUMIFS('Oct Receipts Data'!Y:Y,'Oct Receipts Data'!$B:$B,$B157)+SUMIFS('Oct Receipts Data'!Y:Y,'Oct Receipts Data'!$B:$B,$A157)</f>
        <v>0</v>
      </c>
      <c r="AD157" s="88">
        <f>SUMIFS('Oct Receipts Data'!Z:Z,'Oct Receipts Data'!$B:$B,$B157)+SUMIFS('Oct Receipts Data'!Z:Z,'Oct Receipts Data'!$B:$B,$A157)</f>
        <v>0</v>
      </c>
      <c r="AE157" s="88">
        <f>SUMIFS('Oct Receipts Data'!AA:AA,'Oct Receipts Data'!$B:$B,$B157)+SUMIFS('Oct Receipts Data'!AA:AA,'Oct Receipts Data'!$B:$B,$A157)</f>
        <v>0</v>
      </c>
      <c r="AF157" s="88">
        <f>SUMIFS('Oct Receipts Data'!AB:AB,'Oct Receipts Data'!$B:$B,$B157)+SUMIFS('Oct Receipts Data'!AB:AB,'Oct Receipts Data'!$B:$B,$A157)</f>
        <v>0</v>
      </c>
      <c r="AG157" s="88">
        <f>SUMIFS('Oct Receipts Data'!AC:AC,'Oct Receipts Data'!$B:$B,$B157)+SUMIFS('Oct Receipts Data'!AC:AC,'Oct Receipts Data'!$B:$B,$A157)</f>
        <v>0</v>
      </c>
      <c r="AH157" s="88">
        <f>SUMIFS('Oct Receipts Data'!AD:AD,'Oct Receipts Data'!$B:$B,$B157)+SUMIFS('Oct Receipts Data'!AD:AD,'Oct Receipts Data'!$B:$B,$A157)</f>
        <v>0</v>
      </c>
      <c r="AI157" s="88">
        <f>SUMIFS('Oct Receipts Data'!AE:AE,'Oct Receipts Data'!$B:$B,$B157)+SUMIFS('Oct Receipts Data'!AE:AE,'Oct Receipts Data'!$B:$B,$A157)</f>
        <v>71818.77</v>
      </c>
      <c r="AJ157" s="88">
        <f>SUMIFS('Oct Receipts Data'!AF:AF,'Oct Receipts Data'!$B:$B,$B157)+SUMIFS('Oct Receipts Data'!AF:AF,'Oct Receipts Data'!$B:$B,$A157)</f>
        <v>0</v>
      </c>
      <c r="AK157" s="88">
        <f>SUMIFS('Oct Receipts Data'!AG:AG,'Oct Receipts Data'!$B:$B,$B157)+SUMIFS('Oct Receipts Data'!AG:AG,'Oct Receipts Data'!$B:$B,$A157)</f>
        <v>0</v>
      </c>
    </row>
    <row r="158" spans="1:37" ht="13.8" outlineLevel="1">
      <c r="A158" s="86"/>
      <c r="B158" s="130" t="s">
        <v>215</v>
      </c>
      <c r="C158" s="88">
        <v>56967</v>
      </c>
      <c r="D158" s="80">
        <f>SUMIFS('PMT Terms'!C:C,'PMT Terms'!B:B,B158)</f>
        <v>65</v>
      </c>
      <c r="E158" s="89">
        <f t="shared" si="8"/>
        <v>1.1895365738058876</v>
      </c>
      <c r="F158" s="84">
        <f t="shared" si="10"/>
        <v>67764.33</v>
      </c>
      <c r="G158" s="88">
        <f>SUMIFS('Oct Receipts Data'!C:C,'Oct Receipts Data'!$B:$B,$B158)+SUMIFS('Oct Receipts Data'!C:C,'Oct Receipts Data'!$B:$B,$A158)</f>
        <v>49.72</v>
      </c>
      <c r="H158" s="88">
        <f>SUMIFS('Oct Receipts Data'!D:D,'Oct Receipts Data'!$B:$B,$B158)+SUMIFS('Oct Receipts Data'!D:D,'Oct Receipts Data'!$B:$B,$A158)</f>
        <v>1349.35</v>
      </c>
      <c r="I158" s="88">
        <f>SUMIFS('Oct Receipts Data'!E:E,'Oct Receipts Data'!$B:$B,$B158)+SUMIFS('Oct Receipts Data'!E:E,'Oct Receipts Data'!$B:$B,$A158)</f>
        <v>0</v>
      </c>
      <c r="J158" s="88">
        <f>SUMIFS('Oct Receipts Data'!F:F,'Oct Receipts Data'!$B:$B,$B158)+SUMIFS('Oct Receipts Data'!F:F,'Oct Receipts Data'!$B:$B,$A158)</f>
        <v>0</v>
      </c>
      <c r="K158" s="88">
        <f>SUMIFS('Oct Receipts Data'!G:G,'Oct Receipts Data'!$B:$B,$B158)+SUMIFS('Oct Receipts Data'!G:G,'Oct Receipts Data'!$B:$B,$A158)</f>
        <v>7001.66</v>
      </c>
      <c r="L158" s="88">
        <f>SUMIFS('Oct Receipts Data'!H:H,'Oct Receipts Data'!$B:$B,$B158)+SUMIFS('Oct Receipts Data'!H:H,'Oct Receipts Data'!$B:$B,$A158)</f>
        <v>7035.78</v>
      </c>
      <c r="M158" s="88">
        <f>SUMIFS('Oct Receipts Data'!I:I,'Oct Receipts Data'!$B:$B,$B158)+SUMIFS('Oct Receipts Data'!I:I,'Oct Receipts Data'!$B:$B,$A158)</f>
        <v>4813.8599999999997</v>
      </c>
      <c r="N158" s="88">
        <f>SUMIFS('Oct Receipts Data'!J:J,'Oct Receipts Data'!$B:$B,$B158)+SUMIFS('Oct Receipts Data'!J:J,'Oct Receipts Data'!$B:$B,$A158)</f>
        <v>10788.32</v>
      </c>
      <c r="O158" s="88">
        <f>SUMIFS('Oct Receipts Data'!K:K,'Oct Receipts Data'!$B:$B,$B158)+SUMIFS('Oct Receipts Data'!K:K,'Oct Receipts Data'!$B:$B,$A158)</f>
        <v>0</v>
      </c>
      <c r="P158" s="88">
        <f>SUMIFS('Oct Receipts Data'!L:L,'Oct Receipts Data'!$B:$B,$B158)+SUMIFS('Oct Receipts Data'!L:L,'Oct Receipts Data'!$B:$B,$A158)</f>
        <v>0</v>
      </c>
      <c r="Q158" s="88">
        <f>SUMIFS('Oct Receipts Data'!M:M,'Oct Receipts Data'!$B:$B,$B158)+SUMIFS('Oct Receipts Data'!M:M,'Oct Receipts Data'!$B:$B,$A158)</f>
        <v>0</v>
      </c>
      <c r="R158" s="88">
        <f>SUMIFS('Oct Receipts Data'!N:N,'Oct Receipts Data'!$B:$B,$B158)+SUMIFS('Oct Receipts Data'!N:N,'Oct Receipts Data'!$B:$B,$A158)</f>
        <v>0</v>
      </c>
      <c r="S158" s="88">
        <f>SUMIFS('Oct Receipts Data'!O:O,'Oct Receipts Data'!$B:$B,$B158)+SUMIFS('Oct Receipts Data'!O:O,'Oct Receipts Data'!$B:$B,$A158)</f>
        <v>0</v>
      </c>
      <c r="T158" s="88">
        <f>SUMIFS('Oct Receipts Data'!P:P,'Oct Receipts Data'!$B:$B,$B158)+SUMIFS('Oct Receipts Data'!P:P,'Oct Receipts Data'!$B:$B,$A158)</f>
        <v>266.85000000000002</v>
      </c>
      <c r="U158" s="88">
        <f>SUMIFS('Oct Receipts Data'!Q:Q,'Oct Receipts Data'!$B:$B,$B158)+SUMIFS('Oct Receipts Data'!Q:Q,'Oct Receipts Data'!$B:$B,$A158)</f>
        <v>40</v>
      </c>
      <c r="V158" s="88">
        <f>SUMIFS('Oct Receipts Data'!R:R,'Oct Receipts Data'!$B:$B,$B158)+SUMIFS('Oct Receipts Data'!R:R,'Oct Receipts Data'!$B:$B,$A158)</f>
        <v>124.76</v>
      </c>
      <c r="W158" s="88">
        <f>SUMIFS('Oct Receipts Data'!S:S,'Oct Receipts Data'!$B:$B,$B158)+SUMIFS('Oct Receipts Data'!S:S,'Oct Receipts Data'!$B:$B,$A158)</f>
        <v>0</v>
      </c>
      <c r="X158" s="88">
        <f>SUMIFS('Oct Receipts Data'!T:T,'Oct Receipts Data'!$B:$B,$B158)+SUMIFS('Oct Receipts Data'!T:T,'Oct Receipts Data'!$B:$B,$A158)</f>
        <v>23.47</v>
      </c>
      <c r="Y158" s="88">
        <f>SUMIFS('Oct Receipts Data'!U:U,'Oct Receipts Data'!$B:$B,$B158)+SUMIFS('Oct Receipts Data'!U:U,'Oct Receipts Data'!$B:$B,$A158)</f>
        <v>18.38</v>
      </c>
      <c r="Z158" s="88">
        <f>SUMIFS('Oct Receipts Data'!V:V,'Oct Receipts Data'!$B:$B,$B158)+SUMIFS('Oct Receipts Data'!V:V,'Oct Receipts Data'!$B:$B,$A158)</f>
        <v>0</v>
      </c>
      <c r="AA158" s="88">
        <f>SUMIFS('Oct Receipts Data'!W:W,'Oct Receipts Data'!$B:$B,$B158)+SUMIFS('Oct Receipts Data'!W:W,'Oct Receipts Data'!$B:$B,$A158)</f>
        <v>0</v>
      </c>
      <c r="AB158" s="88">
        <f>SUMIFS('Oct Receipts Data'!X:X,'Oct Receipts Data'!$B:$B,$B158)+SUMIFS('Oct Receipts Data'!X:X,'Oct Receipts Data'!$B:$B,$A158)</f>
        <v>62.46</v>
      </c>
      <c r="AC158" s="88">
        <f>SUMIFS('Oct Receipts Data'!Y:Y,'Oct Receipts Data'!$B:$B,$B158)+SUMIFS('Oct Receipts Data'!Y:Y,'Oct Receipts Data'!$B:$B,$A158)</f>
        <v>23916.3</v>
      </c>
      <c r="AD158" s="88">
        <f>SUMIFS('Oct Receipts Data'!Z:Z,'Oct Receipts Data'!$B:$B,$B158)+SUMIFS('Oct Receipts Data'!Z:Z,'Oct Receipts Data'!$B:$B,$A158)</f>
        <v>0</v>
      </c>
      <c r="AE158" s="88">
        <f>SUMIFS('Oct Receipts Data'!AA:AA,'Oct Receipts Data'!$B:$B,$B158)+SUMIFS('Oct Receipts Data'!AA:AA,'Oct Receipts Data'!$B:$B,$A158)</f>
        <v>3523.39</v>
      </c>
      <c r="AF158" s="88">
        <f>SUMIFS('Oct Receipts Data'!AB:AB,'Oct Receipts Data'!$B:$B,$B158)+SUMIFS('Oct Receipts Data'!AB:AB,'Oct Receipts Data'!$B:$B,$A158)</f>
        <v>3620.86</v>
      </c>
      <c r="AG158" s="88">
        <f>SUMIFS('Oct Receipts Data'!AC:AC,'Oct Receipts Data'!$B:$B,$B158)+SUMIFS('Oct Receipts Data'!AC:AC,'Oct Receipts Data'!$B:$B,$A158)</f>
        <v>5129.17</v>
      </c>
      <c r="AH158" s="88">
        <f>SUMIFS('Oct Receipts Data'!AD:AD,'Oct Receipts Data'!$B:$B,$B158)+SUMIFS('Oct Receipts Data'!AD:AD,'Oct Receipts Data'!$B:$B,$A158)</f>
        <v>0</v>
      </c>
      <c r="AI158" s="88">
        <f>SUMIFS('Oct Receipts Data'!AE:AE,'Oct Receipts Data'!$B:$B,$B158)+SUMIFS('Oct Receipts Data'!AE:AE,'Oct Receipts Data'!$B:$B,$A158)</f>
        <v>0</v>
      </c>
      <c r="AJ158" s="88">
        <f>SUMIFS('Oct Receipts Data'!AF:AF,'Oct Receipts Data'!$B:$B,$B158)+SUMIFS('Oct Receipts Data'!AF:AF,'Oct Receipts Data'!$B:$B,$A158)</f>
        <v>0</v>
      </c>
      <c r="AK158" s="88">
        <f>SUMIFS('Oct Receipts Data'!AG:AG,'Oct Receipts Data'!$B:$B,$B158)+SUMIFS('Oct Receipts Data'!AG:AG,'Oct Receipts Data'!$B:$B,$A158)</f>
        <v>0</v>
      </c>
    </row>
    <row r="159" spans="1:37" ht="13.8" outlineLevel="1">
      <c r="A159" s="86"/>
      <c r="B159" s="130" t="s">
        <v>544</v>
      </c>
      <c r="C159" s="88">
        <v>58286</v>
      </c>
      <c r="D159" s="80">
        <f>SUMIFS('PMT Terms'!C:C,'PMT Terms'!B:B,B159)</f>
        <v>60</v>
      </c>
      <c r="E159" s="89">
        <f t="shared" si="8"/>
        <v>1.1411549943382631</v>
      </c>
      <c r="F159" s="84">
        <f t="shared" si="10"/>
        <v>66513.36</v>
      </c>
      <c r="G159" s="88">
        <f>SUMIFS('Oct Receipts Data'!C:C,'Oct Receipts Data'!$B:$B,$B159)+SUMIFS('Oct Receipts Data'!C:C,'Oct Receipts Data'!$B:$B,$A159)</f>
        <v>12648.24</v>
      </c>
      <c r="H159" s="88">
        <f>SUMIFS('Oct Receipts Data'!D:D,'Oct Receipts Data'!$B:$B,$B159)+SUMIFS('Oct Receipts Data'!D:D,'Oct Receipts Data'!$B:$B,$A159)</f>
        <v>0</v>
      </c>
      <c r="I159" s="88">
        <f>SUMIFS('Oct Receipts Data'!E:E,'Oct Receipts Data'!$B:$B,$B159)+SUMIFS('Oct Receipts Data'!E:E,'Oct Receipts Data'!$B:$B,$A159)</f>
        <v>0</v>
      </c>
      <c r="J159" s="88">
        <f>SUMIFS('Oct Receipts Data'!F:F,'Oct Receipts Data'!$B:$B,$B159)+SUMIFS('Oct Receipts Data'!F:F,'Oct Receipts Data'!$B:$B,$A159)</f>
        <v>0</v>
      </c>
      <c r="K159" s="88">
        <f>SUMIFS('Oct Receipts Data'!G:G,'Oct Receipts Data'!$B:$B,$B159)+SUMIFS('Oct Receipts Data'!G:G,'Oct Receipts Data'!$B:$B,$A159)</f>
        <v>0</v>
      </c>
      <c r="L159" s="88">
        <f>SUMIFS('Oct Receipts Data'!H:H,'Oct Receipts Data'!$B:$B,$B159)+SUMIFS('Oct Receipts Data'!H:H,'Oct Receipts Data'!$B:$B,$A159)</f>
        <v>0</v>
      </c>
      <c r="M159" s="88">
        <f>SUMIFS('Oct Receipts Data'!I:I,'Oct Receipts Data'!$B:$B,$B159)+SUMIFS('Oct Receipts Data'!I:I,'Oct Receipts Data'!$B:$B,$A159)</f>
        <v>0</v>
      </c>
      <c r="N159" s="88">
        <f>SUMIFS('Oct Receipts Data'!J:J,'Oct Receipts Data'!$B:$B,$B159)+SUMIFS('Oct Receipts Data'!J:J,'Oct Receipts Data'!$B:$B,$A159)</f>
        <v>0</v>
      </c>
      <c r="O159" s="88">
        <f>SUMIFS('Oct Receipts Data'!K:K,'Oct Receipts Data'!$B:$B,$B159)+SUMIFS('Oct Receipts Data'!K:K,'Oct Receipts Data'!$B:$B,$A159)</f>
        <v>0</v>
      </c>
      <c r="P159" s="88">
        <f>SUMIFS('Oct Receipts Data'!L:L,'Oct Receipts Data'!$B:$B,$B159)+SUMIFS('Oct Receipts Data'!L:L,'Oct Receipts Data'!$B:$B,$A159)</f>
        <v>0</v>
      </c>
      <c r="Q159" s="88">
        <f>SUMIFS('Oct Receipts Data'!M:M,'Oct Receipts Data'!$B:$B,$B159)+SUMIFS('Oct Receipts Data'!M:M,'Oct Receipts Data'!$B:$B,$A159)</f>
        <v>0</v>
      </c>
      <c r="R159" s="88">
        <f>SUMIFS('Oct Receipts Data'!N:N,'Oct Receipts Data'!$B:$B,$B159)+SUMIFS('Oct Receipts Data'!N:N,'Oct Receipts Data'!$B:$B,$A159)</f>
        <v>0</v>
      </c>
      <c r="S159" s="88">
        <f>SUMIFS('Oct Receipts Data'!O:O,'Oct Receipts Data'!$B:$B,$B159)+SUMIFS('Oct Receipts Data'!O:O,'Oct Receipts Data'!$B:$B,$A159)</f>
        <v>22956</v>
      </c>
      <c r="T159" s="88">
        <f>SUMIFS('Oct Receipts Data'!P:P,'Oct Receipts Data'!$B:$B,$B159)+SUMIFS('Oct Receipts Data'!P:P,'Oct Receipts Data'!$B:$B,$A159)</f>
        <v>0</v>
      </c>
      <c r="U159" s="88">
        <f>SUMIFS('Oct Receipts Data'!Q:Q,'Oct Receipts Data'!$B:$B,$B159)+SUMIFS('Oct Receipts Data'!Q:Q,'Oct Receipts Data'!$B:$B,$A159)</f>
        <v>8035.64</v>
      </c>
      <c r="V159" s="88">
        <f>SUMIFS('Oct Receipts Data'!R:R,'Oct Receipts Data'!$B:$B,$B159)+SUMIFS('Oct Receipts Data'!R:R,'Oct Receipts Data'!$B:$B,$A159)</f>
        <v>9128</v>
      </c>
      <c r="W159" s="88">
        <f>SUMIFS('Oct Receipts Data'!S:S,'Oct Receipts Data'!$B:$B,$B159)+SUMIFS('Oct Receipts Data'!S:S,'Oct Receipts Data'!$B:$B,$A159)</f>
        <v>0</v>
      </c>
      <c r="X159" s="88">
        <f>SUMIFS('Oct Receipts Data'!T:T,'Oct Receipts Data'!$B:$B,$B159)+SUMIFS('Oct Receipts Data'!T:T,'Oct Receipts Data'!$B:$B,$A159)</f>
        <v>0</v>
      </c>
      <c r="Y159" s="88">
        <f>SUMIFS('Oct Receipts Data'!U:U,'Oct Receipts Data'!$B:$B,$B159)+SUMIFS('Oct Receipts Data'!U:U,'Oct Receipts Data'!$B:$B,$A159)</f>
        <v>7034.2</v>
      </c>
      <c r="Z159" s="88">
        <f>SUMIFS('Oct Receipts Data'!V:V,'Oct Receipts Data'!$B:$B,$B159)+SUMIFS('Oct Receipts Data'!V:V,'Oct Receipts Data'!$B:$B,$A159)</f>
        <v>0</v>
      </c>
      <c r="AA159" s="88">
        <f>SUMIFS('Oct Receipts Data'!W:W,'Oct Receipts Data'!$B:$B,$B159)+SUMIFS('Oct Receipts Data'!W:W,'Oct Receipts Data'!$B:$B,$A159)</f>
        <v>201.12</v>
      </c>
      <c r="AB159" s="88">
        <f>SUMIFS('Oct Receipts Data'!X:X,'Oct Receipts Data'!$B:$B,$B159)+SUMIFS('Oct Receipts Data'!X:X,'Oct Receipts Data'!$B:$B,$A159)</f>
        <v>201.12</v>
      </c>
      <c r="AC159" s="88">
        <f>SUMIFS('Oct Receipts Data'!Y:Y,'Oct Receipts Data'!$B:$B,$B159)+SUMIFS('Oct Receipts Data'!Y:Y,'Oct Receipts Data'!$B:$B,$A159)</f>
        <v>0</v>
      </c>
      <c r="AD159" s="88">
        <f>SUMIFS('Oct Receipts Data'!Z:Z,'Oct Receipts Data'!$B:$B,$B159)+SUMIFS('Oct Receipts Data'!Z:Z,'Oct Receipts Data'!$B:$B,$A159)</f>
        <v>6309.04</v>
      </c>
      <c r="AE159" s="88">
        <f>SUMIFS('Oct Receipts Data'!AA:AA,'Oct Receipts Data'!$B:$B,$B159)+SUMIFS('Oct Receipts Data'!AA:AA,'Oct Receipts Data'!$B:$B,$A159)</f>
        <v>0</v>
      </c>
      <c r="AF159" s="88">
        <f>SUMIFS('Oct Receipts Data'!AB:AB,'Oct Receipts Data'!$B:$B,$B159)+SUMIFS('Oct Receipts Data'!AB:AB,'Oct Receipts Data'!$B:$B,$A159)</f>
        <v>0</v>
      </c>
      <c r="AG159" s="88">
        <f>SUMIFS('Oct Receipts Data'!AC:AC,'Oct Receipts Data'!$B:$B,$B159)+SUMIFS('Oct Receipts Data'!AC:AC,'Oct Receipts Data'!$B:$B,$A159)</f>
        <v>0</v>
      </c>
      <c r="AH159" s="88">
        <f>SUMIFS('Oct Receipts Data'!AD:AD,'Oct Receipts Data'!$B:$B,$B159)+SUMIFS('Oct Receipts Data'!AD:AD,'Oct Receipts Data'!$B:$B,$A159)</f>
        <v>0</v>
      </c>
      <c r="AI159" s="88">
        <f>SUMIFS('Oct Receipts Data'!AE:AE,'Oct Receipts Data'!$B:$B,$B159)+SUMIFS('Oct Receipts Data'!AE:AE,'Oct Receipts Data'!$B:$B,$A159)</f>
        <v>0</v>
      </c>
      <c r="AJ159" s="88">
        <f>SUMIFS('Oct Receipts Data'!AF:AF,'Oct Receipts Data'!$B:$B,$B159)+SUMIFS('Oct Receipts Data'!AF:AF,'Oct Receipts Data'!$B:$B,$A159)</f>
        <v>0</v>
      </c>
      <c r="AK159" s="88">
        <f>SUMIFS('Oct Receipts Data'!AG:AG,'Oct Receipts Data'!$B:$B,$B159)+SUMIFS('Oct Receipts Data'!AG:AG,'Oct Receipts Data'!$B:$B,$A159)</f>
        <v>0</v>
      </c>
    </row>
    <row r="160" spans="1:37" ht="13.8" outlineLevel="1">
      <c r="A160" s="86"/>
      <c r="B160" s="130" t="s">
        <v>511</v>
      </c>
      <c r="C160" s="88">
        <v>100228</v>
      </c>
      <c r="D160" s="80">
        <f>SUMIFS('PMT Terms'!C:C,'PMT Terms'!B:B,B160)</f>
        <v>45</v>
      </c>
      <c r="E160" s="89">
        <f t="shared" si="8"/>
        <v>0.63427086243365127</v>
      </c>
      <c r="F160" s="84">
        <f t="shared" si="10"/>
        <v>63571.700000000004</v>
      </c>
      <c r="G160" s="88">
        <f>SUMIFS('Oct Receipts Data'!C:C,'Oct Receipts Data'!$B:$B,$B160)+SUMIFS('Oct Receipts Data'!C:C,'Oct Receipts Data'!$B:$B,$A160)</f>
        <v>2448.6</v>
      </c>
      <c r="H160" s="88">
        <f>SUMIFS('Oct Receipts Data'!D:D,'Oct Receipts Data'!$B:$B,$B160)+SUMIFS('Oct Receipts Data'!D:D,'Oct Receipts Data'!$B:$B,$A160)</f>
        <v>160.22999999999999</v>
      </c>
      <c r="I160" s="88">
        <f>SUMIFS('Oct Receipts Data'!E:E,'Oct Receipts Data'!$B:$B,$B160)+SUMIFS('Oct Receipts Data'!E:E,'Oct Receipts Data'!$B:$B,$A160)</f>
        <v>0</v>
      </c>
      <c r="J160" s="88">
        <f>SUMIFS('Oct Receipts Data'!F:F,'Oct Receipts Data'!$B:$B,$B160)+SUMIFS('Oct Receipts Data'!F:F,'Oct Receipts Data'!$B:$B,$A160)</f>
        <v>0</v>
      </c>
      <c r="K160" s="88">
        <f>SUMIFS('Oct Receipts Data'!G:G,'Oct Receipts Data'!$B:$B,$B160)+SUMIFS('Oct Receipts Data'!G:G,'Oct Receipts Data'!$B:$B,$A160)</f>
        <v>0</v>
      </c>
      <c r="L160" s="88">
        <f>SUMIFS('Oct Receipts Data'!H:H,'Oct Receipts Data'!$B:$B,$B160)+SUMIFS('Oct Receipts Data'!H:H,'Oct Receipts Data'!$B:$B,$A160)</f>
        <v>0</v>
      </c>
      <c r="M160" s="88">
        <f>SUMIFS('Oct Receipts Data'!I:I,'Oct Receipts Data'!$B:$B,$B160)+SUMIFS('Oct Receipts Data'!I:I,'Oct Receipts Data'!$B:$B,$A160)</f>
        <v>24002.31</v>
      </c>
      <c r="N160" s="88">
        <f>SUMIFS('Oct Receipts Data'!J:J,'Oct Receipts Data'!$B:$B,$B160)+SUMIFS('Oct Receipts Data'!J:J,'Oct Receipts Data'!$B:$B,$A160)</f>
        <v>11734.91</v>
      </c>
      <c r="O160" s="88">
        <f>SUMIFS('Oct Receipts Data'!K:K,'Oct Receipts Data'!$B:$B,$B160)+SUMIFS('Oct Receipts Data'!K:K,'Oct Receipts Data'!$B:$B,$A160)</f>
        <v>9203.7099999999991</v>
      </c>
      <c r="P160" s="88">
        <f>SUMIFS('Oct Receipts Data'!L:L,'Oct Receipts Data'!$B:$B,$B160)+SUMIFS('Oct Receipts Data'!L:L,'Oct Receipts Data'!$B:$B,$A160)</f>
        <v>938.44</v>
      </c>
      <c r="Q160" s="88">
        <f>SUMIFS('Oct Receipts Data'!M:M,'Oct Receipts Data'!$B:$B,$B160)+SUMIFS('Oct Receipts Data'!M:M,'Oct Receipts Data'!$B:$B,$A160)</f>
        <v>0</v>
      </c>
      <c r="R160" s="88">
        <f>SUMIFS('Oct Receipts Data'!N:N,'Oct Receipts Data'!$B:$B,$B160)+SUMIFS('Oct Receipts Data'!N:N,'Oct Receipts Data'!$B:$B,$A160)</f>
        <v>0</v>
      </c>
      <c r="S160" s="88">
        <f>SUMIFS('Oct Receipts Data'!O:O,'Oct Receipts Data'!$B:$B,$B160)+SUMIFS('Oct Receipts Data'!O:O,'Oct Receipts Data'!$B:$B,$A160)</f>
        <v>0</v>
      </c>
      <c r="T160" s="88">
        <f>SUMIFS('Oct Receipts Data'!P:P,'Oct Receipts Data'!$B:$B,$B160)+SUMIFS('Oct Receipts Data'!P:P,'Oct Receipts Data'!$B:$B,$A160)</f>
        <v>0</v>
      </c>
      <c r="U160" s="88">
        <f>SUMIFS('Oct Receipts Data'!Q:Q,'Oct Receipts Data'!$B:$B,$B160)+SUMIFS('Oct Receipts Data'!Q:Q,'Oct Receipts Data'!$B:$B,$A160)</f>
        <v>0</v>
      </c>
      <c r="V160" s="88">
        <f>SUMIFS('Oct Receipts Data'!R:R,'Oct Receipts Data'!$B:$B,$B160)+SUMIFS('Oct Receipts Data'!R:R,'Oct Receipts Data'!$B:$B,$A160)</f>
        <v>112.6</v>
      </c>
      <c r="W160" s="88">
        <f>SUMIFS('Oct Receipts Data'!S:S,'Oct Receipts Data'!$B:$B,$B160)+SUMIFS('Oct Receipts Data'!S:S,'Oct Receipts Data'!$B:$B,$A160)</f>
        <v>35.96</v>
      </c>
      <c r="X160" s="88">
        <f>SUMIFS('Oct Receipts Data'!T:T,'Oct Receipts Data'!$B:$B,$B160)+SUMIFS('Oct Receipts Data'!T:T,'Oct Receipts Data'!$B:$B,$A160)</f>
        <v>53.73</v>
      </c>
      <c r="Y160" s="88">
        <f>SUMIFS('Oct Receipts Data'!U:U,'Oct Receipts Data'!$B:$B,$B160)+SUMIFS('Oct Receipts Data'!U:U,'Oct Receipts Data'!$B:$B,$A160)</f>
        <v>0</v>
      </c>
      <c r="Z160" s="88">
        <f>SUMIFS('Oct Receipts Data'!V:V,'Oct Receipts Data'!$B:$B,$B160)+SUMIFS('Oct Receipts Data'!V:V,'Oct Receipts Data'!$B:$B,$A160)</f>
        <v>0</v>
      </c>
      <c r="AA160" s="88">
        <f>SUMIFS('Oct Receipts Data'!W:W,'Oct Receipts Data'!$B:$B,$B160)+SUMIFS('Oct Receipts Data'!W:W,'Oct Receipts Data'!$B:$B,$A160)</f>
        <v>102.79</v>
      </c>
      <c r="AB160" s="88">
        <f>SUMIFS('Oct Receipts Data'!X:X,'Oct Receipts Data'!$B:$B,$B160)+SUMIFS('Oct Receipts Data'!X:X,'Oct Receipts Data'!$B:$B,$A160)</f>
        <v>1225.8900000000001</v>
      </c>
      <c r="AC160" s="88">
        <f>SUMIFS('Oct Receipts Data'!Y:Y,'Oct Receipts Data'!$B:$B,$B160)+SUMIFS('Oct Receipts Data'!Y:Y,'Oct Receipts Data'!$B:$B,$A160)</f>
        <v>4119.76</v>
      </c>
      <c r="AD160" s="88">
        <f>SUMIFS('Oct Receipts Data'!Z:Z,'Oct Receipts Data'!$B:$B,$B160)+SUMIFS('Oct Receipts Data'!Z:Z,'Oct Receipts Data'!$B:$B,$A160)</f>
        <v>0</v>
      </c>
      <c r="AE160" s="88">
        <f>SUMIFS('Oct Receipts Data'!AA:AA,'Oct Receipts Data'!$B:$B,$B160)+SUMIFS('Oct Receipts Data'!AA:AA,'Oct Receipts Data'!$B:$B,$A160)</f>
        <v>0</v>
      </c>
      <c r="AF160" s="88">
        <f>SUMIFS('Oct Receipts Data'!AB:AB,'Oct Receipts Data'!$B:$B,$B160)+SUMIFS('Oct Receipts Data'!AB:AB,'Oct Receipts Data'!$B:$B,$A160)</f>
        <v>0</v>
      </c>
      <c r="AG160" s="88">
        <f>SUMIFS('Oct Receipts Data'!AC:AC,'Oct Receipts Data'!$B:$B,$B160)+SUMIFS('Oct Receipts Data'!AC:AC,'Oct Receipts Data'!$B:$B,$A160)</f>
        <v>0</v>
      </c>
      <c r="AH160" s="88">
        <f>SUMIFS('Oct Receipts Data'!AD:AD,'Oct Receipts Data'!$B:$B,$B160)+SUMIFS('Oct Receipts Data'!AD:AD,'Oct Receipts Data'!$B:$B,$A160)</f>
        <v>7556.74</v>
      </c>
      <c r="AI160" s="88">
        <f>SUMIFS('Oct Receipts Data'!AE:AE,'Oct Receipts Data'!$B:$B,$B160)+SUMIFS('Oct Receipts Data'!AE:AE,'Oct Receipts Data'!$B:$B,$A160)</f>
        <v>1876.03</v>
      </c>
      <c r="AJ160" s="88">
        <f>SUMIFS('Oct Receipts Data'!AF:AF,'Oct Receipts Data'!$B:$B,$B160)+SUMIFS('Oct Receipts Data'!AF:AF,'Oct Receipts Data'!$B:$B,$A160)</f>
        <v>0</v>
      </c>
      <c r="AK160" s="88">
        <f>SUMIFS('Oct Receipts Data'!AG:AG,'Oct Receipts Data'!$B:$B,$B160)+SUMIFS('Oct Receipts Data'!AG:AG,'Oct Receipts Data'!$B:$B,$A160)</f>
        <v>0</v>
      </c>
    </row>
    <row r="161" spans="1:37" ht="13.8" outlineLevel="1">
      <c r="A161" s="86"/>
      <c r="B161" s="130" t="s">
        <v>530</v>
      </c>
      <c r="C161" s="88">
        <v>81119</v>
      </c>
      <c r="D161" s="80">
        <f>SUMIFS('PMT Terms'!C:C,'PMT Terms'!B:B,B161)</f>
        <v>45</v>
      </c>
      <c r="E161" s="89">
        <f t="shared" si="8"/>
        <v>0.75691798468916027</v>
      </c>
      <c r="F161" s="84">
        <f t="shared" si="10"/>
        <v>61400.429999999993</v>
      </c>
      <c r="G161" s="88">
        <f>SUMIFS('Oct Receipts Data'!C:C,'Oct Receipts Data'!$B:$B,$B161)+SUMIFS('Oct Receipts Data'!C:C,'Oct Receipts Data'!$B:$B,$A161)</f>
        <v>0</v>
      </c>
      <c r="H161" s="88">
        <f>SUMIFS('Oct Receipts Data'!D:D,'Oct Receipts Data'!$B:$B,$B161)+SUMIFS('Oct Receipts Data'!D:D,'Oct Receipts Data'!$B:$B,$A161)</f>
        <v>0</v>
      </c>
      <c r="I161" s="88">
        <f>SUMIFS('Oct Receipts Data'!E:E,'Oct Receipts Data'!$B:$B,$B161)+SUMIFS('Oct Receipts Data'!E:E,'Oct Receipts Data'!$B:$B,$A161)</f>
        <v>0</v>
      </c>
      <c r="J161" s="88">
        <f>SUMIFS('Oct Receipts Data'!F:F,'Oct Receipts Data'!$B:$B,$B161)+SUMIFS('Oct Receipts Data'!F:F,'Oct Receipts Data'!$B:$B,$A161)</f>
        <v>22805.45</v>
      </c>
      <c r="K161" s="88">
        <f>SUMIFS('Oct Receipts Data'!G:G,'Oct Receipts Data'!$B:$B,$B161)+SUMIFS('Oct Receipts Data'!G:G,'Oct Receipts Data'!$B:$B,$A161)</f>
        <v>0</v>
      </c>
      <c r="L161" s="88">
        <f>SUMIFS('Oct Receipts Data'!H:H,'Oct Receipts Data'!$B:$B,$B161)+SUMIFS('Oct Receipts Data'!H:H,'Oct Receipts Data'!$B:$B,$A161)</f>
        <v>0</v>
      </c>
      <c r="M161" s="88">
        <f>SUMIFS('Oct Receipts Data'!I:I,'Oct Receipts Data'!$B:$B,$B161)+SUMIFS('Oct Receipts Data'!I:I,'Oct Receipts Data'!$B:$B,$A161)</f>
        <v>0</v>
      </c>
      <c r="N161" s="88">
        <f>SUMIFS('Oct Receipts Data'!J:J,'Oct Receipts Data'!$B:$B,$B161)+SUMIFS('Oct Receipts Data'!J:J,'Oct Receipts Data'!$B:$B,$A161)</f>
        <v>0</v>
      </c>
      <c r="O161" s="88">
        <f>SUMIFS('Oct Receipts Data'!K:K,'Oct Receipts Data'!$B:$B,$B161)+SUMIFS('Oct Receipts Data'!K:K,'Oct Receipts Data'!$B:$B,$A161)</f>
        <v>101.28</v>
      </c>
      <c r="P161" s="88">
        <f>SUMIFS('Oct Receipts Data'!L:L,'Oct Receipts Data'!$B:$B,$B161)+SUMIFS('Oct Receipts Data'!L:L,'Oct Receipts Data'!$B:$B,$A161)</f>
        <v>0</v>
      </c>
      <c r="Q161" s="88">
        <f>SUMIFS('Oct Receipts Data'!M:M,'Oct Receipts Data'!$B:$B,$B161)+SUMIFS('Oct Receipts Data'!M:M,'Oct Receipts Data'!$B:$B,$A161)</f>
        <v>17244.66</v>
      </c>
      <c r="R161" s="88">
        <f>SUMIFS('Oct Receipts Data'!N:N,'Oct Receipts Data'!$B:$B,$B161)+SUMIFS('Oct Receipts Data'!N:N,'Oct Receipts Data'!$B:$B,$A161)</f>
        <v>396</v>
      </c>
      <c r="S161" s="88">
        <f>SUMIFS('Oct Receipts Data'!O:O,'Oct Receipts Data'!$B:$B,$B161)+SUMIFS('Oct Receipts Data'!O:O,'Oct Receipts Data'!$B:$B,$A161)</f>
        <v>202.56</v>
      </c>
      <c r="T161" s="88">
        <f>SUMIFS('Oct Receipts Data'!P:P,'Oct Receipts Data'!$B:$B,$B161)+SUMIFS('Oct Receipts Data'!P:P,'Oct Receipts Data'!$B:$B,$A161)</f>
        <v>5945.98</v>
      </c>
      <c r="U161" s="88">
        <f>SUMIFS('Oct Receipts Data'!Q:Q,'Oct Receipts Data'!$B:$B,$B161)+SUMIFS('Oct Receipts Data'!Q:Q,'Oct Receipts Data'!$B:$B,$A161)</f>
        <v>0</v>
      </c>
      <c r="V161" s="88">
        <f>SUMIFS('Oct Receipts Data'!R:R,'Oct Receipts Data'!$B:$B,$B161)+SUMIFS('Oct Receipts Data'!R:R,'Oct Receipts Data'!$B:$B,$A161)</f>
        <v>0</v>
      </c>
      <c r="W161" s="88">
        <f>SUMIFS('Oct Receipts Data'!S:S,'Oct Receipts Data'!$B:$B,$B161)+SUMIFS('Oct Receipts Data'!S:S,'Oct Receipts Data'!$B:$B,$A161)</f>
        <v>0</v>
      </c>
      <c r="X161" s="88">
        <f>SUMIFS('Oct Receipts Data'!T:T,'Oct Receipts Data'!$B:$B,$B161)+SUMIFS('Oct Receipts Data'!T:T,'Oct Receipts Data'!$B:$B,$A161)</f>
        <v>0</v>
      </c>
      <c r="Y161" s="88">
        <f>SUMIFS('Oct Receipts Data'!U:U,'Oct Receipts Data'!$B:$B,$B161)+SUMIFS('Oct Receipts Data'!U:U,'Oct Receipts Data'!$B:$B,$A161)</f>
        <v>0</v>
      </c>
      <c r="Z161" s="88">
        <f>SUMIFS('Oct Receipts Data'!V:V,'Oct Receipts Data'!$B:$B,$B161)+SUMIFS('Oct Receipts Data'!V:V,'Oct Receipts Data'!$B:$B,$A161)</f>
        <v>33.76</v>
      </c>
      <c r="AA161" s="88">
        <f>SUMIFS('Oct Receipts Data'!W:W,'Oct Receipts Data'!$B:$B,$B161)+SUMIFS('Oct Receipts Data'!W:W,'Oct Receipts Data'!$B:$B,$A161)</f>
        <v>911.34</v>
      </c>
      <c r="AB161" s="88">
        <f>SUMIFS('Oct Receipts Data'!X:X,'Oct Receipts Data'!$B:$B,$B161)+SUMIFS('Oct Receipts Data'!X:X,'Oct Receipts Data'!$B:$B,$A161)</f>
        <v>1225.6099999999999</v>
      </c>
      <c r="AC161" s="88">
        <f>SUMIFS('Oct Receipts Data'!Y:Y,'Oct Receipts Data'!$B:$B,$B161)+SUMIFS('Oct Receipts Data'!Y:Y,'Oct Receipts Data'!$B:$B,$A161)</f>
        <v>0</v>
      </c>
      <c r="AD161" s="88">
        <f>SUMIFS('Oct Receipts Data'!Z:Z,'Oct Receipts Data'!$B:$B,$B161)+SUMIFS('Oct Receipts Data'!Z:Z,'Oct Receipts Data'!$B:$B,$A161)</f>
        <v>0</v>
      </c>
      <c r="AE161" s="88">
        <f>SUMIFS('Oct Receipts Data'!AA:AA,'Oct Receipts Data'!$B:$B,$B161)+SUMIFS('Oct Receipts Data'!AA:AA,'Oct Receipts Data'!$B:$B,$A161)</f>
        <v>0</v>
      </c>
      <c r="AF161" s="88">
        <f>SUMIFS('Oct Receipts Data'!AB:AB,'Oct Receipts Data'!$B:$B,$B161)+SUMIFS('Oct Receipts Data'!AB:AB,'Oct Receipts Data'!$B:$B,$A161)</f>
        <v>0</v>
      </c>
      <c r="AG161" s="88">
        <f>SUMIFS('Oct Receipts Data'!AC:AC,'Oct Receipts Data'!$B:$B,$B161)+SUMIFS('Oct Receipts Data'!AC:AC,'Oct Receipts Data'!$B:$B,$A161)</f>
        <v>0</v>
      </c>
      <c r="AH161" s="88">
        <f>SUMIFS('Oct Receipts Data'!AD:AD,'Oct Receipts Data'!$B:$B,$B161)+SUMIFS('Oct Receipts Data'!AD:AD,'Oct Receipts Data'!$B:$B,$A161)</f>
        <v>5628.77</v>
      </c>
      <c r="AI161" s="88">
        <f>SUMIFS('Oct Receipts Data'!AE:AE,'Oct Receipts Data'!$B:$B,$B161)+SUMIFS('Oct Receipts Data'!AE:AE,'Oct Receipts Data'!$B:$B,$A161)</f>
        <v>1692.8</v>
      </c>
      <c r="AJ161" s="88">
        <f>SUMIFS('Oct Receipts Data'!AF:AF,'Oct Receipts Data'!$B:$B,$B161)+SUMIFS('Oct Receipts Data'!AF:AF,'Oct Receipts Data'!$B:$B,$A161)</f>
        <v>5176.3500000000004</v>
      </c>
      <c r="AK161" s="88">
        <f>SUMIFS('Oct Receipts Data'!AG:AG,'Oct Receipts Data'!$B:$B,$B161)+SUMIFS('Oct Receipts Data'!AG:AG,'Oct Receipts Data'!$B:$B,$A161)</f>
        <v>35.869999999999997</v>
      </c>
    </row>
    <row r="162" spans="1:37" ht="13.8" outlineLevel="1">
      <c r="A162" s="86"/>
      <c r="B162" s="130" t="s">
        <v>111</v>
      </c>
      <c r="C162" s="88">
        <v>99631</v>
      </c>
      <c r="D162" s="80">
        <f>SUMIFS('PMT Terms'!C:C,'PMT Terms'!B:B,B162)</f>
        <v>30</v>
      </c>
      <c r="E162" s="89">
        <f t="shared" si="8"/>
        <v>0.6073241260250325</v>
      </c>
      <c r="F162" s="84">
        <f t="shared" si="10"/>
        <v>60508.310000000012</v>
      </c>
      <c r="G162" s="88">
        <f>SUMIFS('Oct Receipts Data'!C:C,'Oct Receipts Data'!$B:$B,$B162)+SUMIFS('Oct Receipts Data'!C:C,'Oct Receipts Data'!$B:$B,$A162)</f>
        <v>0</v>
      </c>
      <c r="H162" s="88">
        <f>SUMIFS('Oct Receipts Data'!D:D,'Oct Receipts Data'!$B:$B,$B162)+SUMIFS('Oct Receipts Data'!D:D,'Oct Receipts Data'!$B:$B,$A162)</f>
        <v>0</v>
      </c>
      <c r="I162" s="88">
        <f>SUMIFS('Oct Receipts Data'!E:E,'Oct Receipts Data'!$B:$B,$B162)+SUMIFS('Oct Receipts Data'!E:E,'Oct Receipts Data'!$B:$B,$A162)</f>
        <v>15.81</v>
      </c>
      <c r="J162" s="88">
        <f>SUMIFS('Oct Receipts Data'!F:F,'Oct Receipts Data'!$B:$B,$B162)+SUMIFS('Oct Receipts Data'!F:F,'Oct Receipts Data'!$B:$B,$A162)</f>
        <v>0</v>
      </c>
      <c r="K162" s="88">
        <f>SUMIFS('Oct Receipts Data'!G:G,'Oct Receipts Data'!$B:$B,$B162)+SUMIFS('Oct Receipts Data'!G:G,'Oct Receipts Data'!$B:$B,$A162)</f>
        <v>0</v>
      </c>
      <c r="L162" s="88">
        <f>SUMIFS('Oct Receipts Data'!H:H,'Oct Receipts Data'!$B:$B,$B162)+SUMIFS('Oct Receipts Data'!H:H,'Oct Receipts Data'!$B:$B,$A162)</f>
        <v>0</v>
      </c>
      <c r="M162" s="88">
        <f>SUMIFS('Oct Receipts Data'!I:I,'Oct Receipts Data'!$B:$B,$B162)+SUMIFS('Oct Receipts Data'!I:I,'Oct Receipts Data'!$B:$B,$A162)</f>
        <v>0</v>
      </c>
      <c r="N162" s="88">
        <f>SUMIFS('Oct Receipts Data'!J:J,'Oct Receipts Data'!$B:$B,$B162)+SUMIFS('Oct Receipts Data'!J:J,'Oct Receipts Data'!$B:$B,$A162)</f>
        <v>0</v>
      </c>
      <c r="O162" s="88">
        <f>SUMIFS('Oct Receipts Data'!K:K,'Oct Receipts Data'!$B:$B,$B162)+SUMIFS('Oct Receipts Data'!K:K,'Oct Receipts Data'!$B:$B,$A162)</f>
        <v>0</v>
      </c>
      <c r="P162" s="88">
        <f>SUMIFS('Oct Receipts Data'!L:L,'Oct Receipts Data'!$B:$B,$B162)+SUMIFS('Oct Receipts Data'!L:L,'Oct Receipts Data'!$B:$B,$A162)</f>
        <v>11167.27</v>
      </c>
      <c r="Q162" s="88">
        <f>SUMIFS('Oct Receipts Data'!M:M,'Oct Receipts Data'!$B:$B,$B162)+SUMIFS('Oct Receipts Data'!M:M,'Oct Receipts Data'!$B:$B,$A162)</f>
        <v>0</v>
      </c>
      <c r="R162" s="88">
        <f>SUMIFS('Oct Receipts Data'!N:N,'Oct Receipts Data'!$B:$B,$B162)+SUMIFS('Oct Receipts Data'!N:N,'Oct Receipts Data'!$B:$B,$A162)</f>
        <v>0</v>
      </c>
      <c r="S162" s="88">
        <f>SUMIFS('Oct Receipts Data'!O:O,'Oct Receipts Data'!$B:$B,$B162)+SUMIFS('Oct Receipts Data'!O:O,'Oct Receipts Data'!$B:$B,$A162)</f>
        <v>357.12</v>
      </c>
      <c r="T162" s="88">
        <f>SUMIFS('Oct Receipts Data'!P:P,'Oct Receipts Data'!$B:$B,$B162)+SUMIFS('Oct Receipts Data'!P:P,'Oct Receipts Data'!$B:$B,$A162)</f>
        <v>13613.77</v>
      </c>
      <c r="U162" s="88">
        <f>SUMIFS('Oct Receipts Data'!Q:Q,'Oct Receipts Data'!$B:$B,$B162)+SUMIFS('Oct Receipts Data'!Q:Q,'Oct Receipts Data'!$B:$B,$A162)</f>
        <v>2884.41</v>
      </c>
      <c r="V162" s="88">
        <f>SUMIFS('Oct Receipts Data'!R:R,'Oct Receipts Data'!$B:$B,$B162)+SUMIFS('Oct Receipts Data'!R:R,'Oct Receipts Data'!$B:$B,$A162)</f>
        <v>2823.79</v>
      </c>
      <c r="W162" s="88">
        <f>SUMIFS('Oct Receipts Data'!S:S,'Oct Receipts Data'!$B:$B,$B162)+SUMIFS('Oct Receipts Data'!S:S,'Oct Receipts Data'!$B:$B,$A162)</f>
        <v>281.16000000000003</v>
      </c>
      <c r="X162" s="88">
        <f>SUMIFS('Oct Receipts Data'!T:T,'Oct Receipts Data'!$B:$B,$B162)+SUMIFS('Oct Receipts Data'!T:T,'Oct Receipts Data'!$B:$B,$A162)</f>
        <v>0</v>
      </c>
      <c r="Y162" s="88">
        <f>SUMIFS('Oct Receipts Data'!U:U,'Oct Receipts Data'!$B:$B,$B162)+SUMIFS('Oct Receipts Data'!U:U,'Oct Receipts Data'!$B:$B,$A162)</f>
        <v>0</v>
      </c>
      <c r="Z162" s="88">
        <f>SUMIFS('Oct Receipts Data'!V:V,'Oct Receipts Data'!$B:$B,$B162)+SUMIFS('Oct Receipts Data'!V:V,'Oct Receipts Data'!$B:$B,$A162)</f>
        <v>1215.6400000000001</v>
      </c>
      <c r="AA162" s="88">
        <f>SUMIFS('Oct Receipts Data'!W:W,'Oct Receipts Data'!$B:$B,$B162)+SUMIFS('Oct Receipts Data'!W:W,'Oct Receipts Data'!$B:$B,$A162)</f>
        <v>42.72</v>
      </c>
      <c r="AB162" s="88">
        <f>SUMIFS('Oct Receipts Data'!X:X,'Oct Receipts Data'!$B:$B,$B162)+SUMIFS('Oct Receipts Data'!X:X,'Oct Receipts Data'!$B:$B,$A162)</f>
        <v>0</v>
      </c>
      <c r="AC162" s="88">
        <f>SUMIFS('Oct Receipts Data'!Y:Y,'Oct Receipts Data'!$B:$B,$B162)+SUMIFS('Oct Receipts Data'!Y:Y,'Oct Receipts Data'!$B:$B,$A162)</f>
        <v>19168.02</v>
      </c>
      <c r="AD162" s="88">
        <f>SUMIFS('Oct Receipts Data'!Z:Z,'Oct Receipts Data'!$B:$B,$B162)+SUMIFS('Oct Receipts Data'!Z:Z,'Oct Receipts Data'!$B:$B,$A162)</f>
        <v>3108.4</v>
      </c>
      <c r="AE162" s="88">
        <f>SUMIFS('Oct Receipts Data'!AA:AA,'Oct Receipts Data'!$B:$B,$B162)+SUMIFS('Oct Receipts Data'!AA:AA,'Oct Receipts Data'!$B:$B,$A162)</f>
        <v>357.12</v>
      </c>
      <c r="AF162" s="88">
        <f>SUMIFS('Oct Receipts Data'!AB:AB,'Oct Receipts Data'!$B:$B,$B162)+SUMIFS('Oct Receipts Data'!AB:AB,'Oct Receipts Data'!$B:$B,$A162)</f>
        <v>75.12</v>
      </c>
      <c r="AG162" s="88">
        <f>SUMIFS('Oct Receipts Data'!AC:AC,'Oct Receipts Data'!$B:$B,$B162)+SUMIFS('Oct Receipts Data'!AC:AC,'Oct Receipts Data'!$B:$B,$A162)</f>
        <v>1335</v>
      </c>
      <c r="AH162" s="88">
        <f>SUMIFS('Oct Receipts Data'!AD:AD,'Oct Receipts Data'!$B:$B,$B162)+SUMIFS('Oct Receipts Data'!AD:AD,'Oct Receipts Data'!$B:$B,$A162)</f>
        <v>2392.11</v>
      </c>
      <c r="AI162" s="88">
        <f>SUMIFS('Oct Receipts Data'!AE:AE,'Oct Receipts Data'!$B:$B,$B162)+SUMIFS('Oct Receipts Data'!AE:AE,'Oct Receipts Data'!$B:$B,$A162)</f>
        <v>1670.85</v>
      </c>
      <c r="AJ162" s="88">
        <f>SUMIFS('Oct Receipts Data'!AF:AF,'Oct Receipts Data'!$B:$B,$B162)+SUMIFS('Oct Receipts Data'!AF:AF,'Oct Receipts Data'!$B:$B,$A162)</f>
        <v>0</v>
      </c>
      <c r="AK162" s="88">
        <f>SUMIFS('Oct Receipts Data'!AG:AG,'Oct Receipts Data'!$B:$B,$B162)+SUMIFS('Oct Receipts Data'!AG:AG,'Oct Receipts Data'!$B:$B,$A162)</f>
        <v>0</v>
      </c>
    </row>
    <row r="163" spans="1:37" ht="13.8" outlineLevel="1">
      <c r="A163" s="86"/>
      <c r="B163" s="130" t="s">
        <v>60</v>
      </c>
      <c r="C163" s="88">
        <v>82892</v>
      </c>
      <c r="D163" s="80">
        <f>SUMIFS('PMT Terms'!C:C,'PMT Terms'!B:B,B163)</f>
        <v>90</v>
      </c>
      <c r="E163" s="89">
        <f t="shared" si="8"/>
        <v>0.72963723881677356</v>
      </c>
      <c r="F163" s="84">
        <f t="shared" si="10"/>
        <v>60481.09</v>
      </c>
      <c r="G163" s="88">
        <f>SUMIFS('Oct Receipts Data'!C:C,'Oct Receipts Data'!$B:$B,$B163)+SUMIFS('Oct Receipts Data'!C:C,'Oct Receipts Data'!$B:$B,$A163)</f>
        <v>0</v>
      </c>
      <c r="H163" s="88">
        <f>SUMIFS('Oct Receipts Data'!D:D,'Oct Receipts Data'!$B:$B,$B163)+SUMIFS('Oct Receipts Data'!D:D,'Oct Receipts Data'!$B:$B,$A163)</f>
        <v>0</v>
      </c>
      <c r="I163" s="88">
        <f>SUMIFS('Oct Receipts Data'!E:E,'Oct Receipts Data'!$B:$B,$B163)+SUMIFS('Oct Receipts Data'!E:E,'Oct Receipts Data'!$B:$B,$A163)</f>
        <v>20327.060000000001</v>
      </c>
      <c r="J163" s="88">
        <f>SUMIFS('Oct Receipts Data'!F:F,'Oct Receipts Data'!$B:$B,$B163)+SUMIFS('Oct Receipts Data'!F:F,'Oct Receipts Data'!$B:$B,$A163)</f>
        <v>37.17</v>
      </c>
      <c r="K163" s="88">
        <f>SUMIFS('Oct Receipts Data'!G:G,'Oct Receipts Data'!$B:$B,$B163)+SUMIFS('Oct Receipts Data'!G:G,'Oct Receipts Data'!$B:$B,$A163)</f>
        <v>0</v>
      </c>
      <c r="L163" s="88">
        <f>SUMIFS('Oct Receipts Data'!H:H,'Oct Receipts Data'!$B:$B,$B163)+SUMIFS('Oct Receipts Data'!H:H,'Oct Receipts Data'!$B:$B,$A163)</f>
        <v>2230.94</v>
      </c>
      <c r="M163" s="88">
        <f>SUMIFS('Oct Receipts Data'!I:I,'Oct Receipts Data'!$B:$B,$B163)+SUMIFS('Oct Receipts Data'!I:I,'Oct Receipts Data'!$B:$B,$A163)</f>
        <v>224.76</v>
      </c>
      <c r="N163" s="88">
        <f>SUMIFS('Oct Receipts Data'!J:J,'Oct Receipts Data'!$B:$B,$B163)+SUMIFS('Oct Receipts Data'!J:J,'Oct Receipts Data'!$B:$B,$A163)</f>
        <v>2145.25</v>
      </c>
      <c r="O163" s="88">
        <f>SUMIFS('Oct Receipts Data'!K:K,'Oct Receipts Data'!$B:$B,$B163)+SUMIFS('Oct Receipts Data'!K:K,'Oct Receipts Data'!$B:$B,$A163)</f>
        <v>0</v>
      </c>
      <c r="P163" s="88">
        <f>SUMIFS('Oct Receipts Data'!L:L,'Oct Receipts Data'!$B:$B,$B163)+SUMIFS('Oct Receipts Data'!L:L,'Oct Receipts Data'!$B:$B,$A163)</f>
        <v>0</v>
      </c>
      <c r="Q163" s="88">
        <f>SUMIFS('Oct Receipts Data'!M:M,'Oct Receipts Data'!$B:$B,$B163)+SUMIFS('Oct Receipts Data'!M:M,'Oct Receipts Data'!$B:$B,$A163)</f>
        <v>88.84</v>
      </c>
      <c r="R163" s="88">
        <f>SUMIFS('Oct Receipts Data'!N:N,'Oct Receipts Data'!$B:$B,$B163)+SUMIFS('Oct Receipts Data'!N:N,'Oct Receipts Data'!$B:$B,$A163)</f>
        <v>0</v>
      </c>
      <c r="S163" s="88">
        <f>SUMIFS('Oct Receipts Data'!O:O,'Oct Receipts Data'!$B:$B,$B163)+SUMIFS('Oct Receipts Data'!O:O,'Oct Receipts Data'!$B:$B,$A163)</f>
        <v>0</v>
      </c>
      <c r="T163" s="88">
        <f>SUMIFS('Oct Receipts Data'!P:P,'Oct Receipts Data'!$B:$B,$B163)+SUMIFS('Oct Receipts Data'!P:P,'Oct Receipts Data'!$B:$B,$A163)</f>
        <v>0</v>
      </c>
      <c r="U163" s="88">
        <f>SUMIFS('Oct Receipts Data'!Q:Q,'Oct Receipts Data'!$B:$B,$B163)+SUMIFS('Oct Receipts Data'!Q:Q,'Oct Receipts Data'!$B:$B,$A163)</f>
        <v>20424.66</v>
      </c>
      <c r="V163" s="88">
        <f>SUMIFS('Oct Receipts Data'!R:R,'Oct Receipts Data'!$B:$B,$B163)+SUMIFS('Oct Receipts Data'!R:R,'Oct Receipts Data'!$B:$B,$A163)</f>
        <v>0</v>
      </c>
      <c r="W163" s="88">
        <f>SUMIFS('Oct Receipts Data'!S:S,'Oct Receipts Data'!$B:$B,$B163)+SUMIFS('Oct Receipts Data'!S:S,'Oct Receipts Data'!$B:$B,$A163)</f>
        <v>0</v>
      </c>
      <c r="X163" s="88">
        <f>SUMIFS('Oct Receipts Data'!T:T,'Oct Receipts Data'!$B:$B,$B163)+SUMIFS('Oct Receipts Data'!T:T,'Oct Receipts Data'!$B:$B,$A163)</f>
        <v>0</v>
      </c>
      <c r="Y163" s="88">
        <f>SUMIFS('Oct Receipts Data'!U:U,'Oct Receipts Data'!$B:$B,$B163)+SUMIFS('Oct Receipts Data'!U:U,'Oct Receipts Data'!$B:$B,$A163)</f>
        <v>413.28</v>
      </c>
      <c r="Z163" s="88">
        <f>SUMIFS('Oct Receipts Data'!V:V,'Oct Receipts Data'!$B:$B,$B163)+SUMIFS('Oct Receipts Data'!V:V,'Oct Receipts Data'!$B:$B,$A163)</f>
        <v>0</v>
      </c>
      <c r="AA163" s="88">
        <f>SUMIFS('Oct Receipts Data'!W:W,'Oct Receipts Data'!$B:$B,$B163)+SUMIFS('Oct Receipts Data'!W:W,'Oct Receipts Data'!$B:$B,$A163)</f>
        <v>0</v>
      </c>
      <c r="AB163" s="88">
        <f>SUMIFS('Oct Receipts Data'!X:X,'Oct Receipts Data'!$B:$B,$B163)+SUMIFS('Oct Receipts Data'!X:X,'Oct Receipts Data'!$B:$B,$A163)</f>
        <v>11700.91</v>
      </c>
      <c r="AC163" s="88">
        <f>SUMIFS('Oct Receipts Data'!Y:Y,'Oct Receipts Data'!$B:$B,$B163)+SUMIFS('Oct Receipts Data'!Y:Y,'Oct Receipts Data'!$B:$B,$A163)</f>
        <v>1914.5</v>
      </c>
      <c r="AD163" s="88">
        <f>SUMIFS('Oct Receipts Data'!Z:Z,'Oct Receipts Data'!$B:$B,$B163)+SUMIFS('Oct Receipts Data'!Z:Z,'Oct Receipts Data'!$B:$B,$A163)</f>
        <v>0</v>
      </c>
      <c r="AE163" s="88">
        <f>SUMIFS('Oct Receipts Data'!AA:AA,'Oct Receipts Data'!$B:$B,$B163)+SUMIFS('Oct Receipts Data'!AA:AA,'Oct Receipts Data'!$B:$B,$A163)</f>
        <v>0</v>
      </c>
      <c r="AF163" s="88">
        <f>SUMIFS('Oct Receipts Data'!AB:AB,'Oct Receipts Data'!$B:$B,$B163)+SUMIFS('Oct Receipts Data'!AB:AB,'Oct Receipts Data'!$B:$B,$A163)</f>
        <v>0</v>
      </c>
      <c r="AG163" s="88">
        <f>SUMIFS('Oct Receipts Data'!AC:AC,'Oct Receipts Data'!$B:$B,$B163)+SUMIFS('Oct Receipts Data'!AC:AC,'Oct Receipts Data'!$B:$B,$A163)</f>
        <v>0</v>
      </c>
      <c r="AH163" s="88">
        <f>SUMIFS('Oct Receipts Data'!AD:AD,'Oct Receipts Data'!$B:$B,$B163)+SUMIFS('Oct Receipts Data'!AD:AD,'Oct Receipts Data'!$B:$B,$A163)</f>
        <v>0</v>
      </c>
      <c r="AI163" s="88">
        <f>SUMIFS('Oct Receipts Data'!AE:AE,'Oct Receipts Data'!$B:$B,$B163)+SUMIFS('Oct Receipts Data'!AE:AE,'Oct Receipts Data'!$B:$B,$A163)</f>
        <v>973.72</v>
      </c>
      <c r="AJ163" s="88">
        <f>SUMIFS('Oct Receipts Data'!AF:AF,'Oct Receipts Data'!$B:$B,$B163)+SUMIFS('Oct Receipts Data'!AF:AF,'Oct Receipts Data'!$B:$B,$A163)</f>
        <v>0</v>
      </c>
      <c r="AK163" s="88">
        <f>SUMIFS('Oct Receipts Data'!AG:AG,'Oct Receipts Data'!$B:$B,$B163)+SUMIFS('Oct Receipts Data'!AG:AG,'Oct Receipts Data'!$B:$B,$A163)</f>
        <v>0</v>
      </c>
    </row>
    <row r="164" spans="1:37" ht="13.8" outlineLevel="1">
      <c r="A164" s="86"/>
      <c r="B164" s="130" t="s">
        <v>174</v>
      </c>
      <c r="C164" s="88">
        <v>112874</v>
      </c>
      <c r="D164" s="80">
        <f>SUMIFS('PMT Terms'!C:C,'PMT Terms'!B:B,B164)</f>
        <v>60</v>
      </c>
      <c r="E164" s="89">
        <f t="shared" si="8"/>
        <v>0.49597444938604102</v>
      </c>
      <c r="F164" s="84">
        <f t="shared" si="10"/>
        <v>55982.619999999995</v>
      </c>
      <c r="G164" s="88">
        <f>SUMIFS('Oct Receipts Data'!C:C,'Oct Receipts Data'!$B:$B,$B164)+SUMIFS('Oct Receipts Data'!C:C,'Oct Receipts Data'!$B:$B,$A164)</f>
        <v>0</v>
      </c>
      <c r="H164" s="88">
        <f>SUMIFS('Oct Receipts Data'!D:D,'Oct Receipts Data'!$B:$B,$B164)+SUMIFS('Oct Receipts Data'!D:D,'Oct Receipts Data'!$B:$B,$A164)</f>
        <v>16638.330000000002</v>
      </c>
      <c r="I164" s="88">
        <f>SUMIFS('Oct Receipts Data'!E:E,'Oct Receipts Data'!$B:$B,$B164)+SUMIFS('Oct Receipts Data'!E:E,'Oct Receipts Data'!$B:$B,$A164)</f>
        <v>2189.64</v>
      </c>
      <c r="J164" s="88">
        <f>SUMIFS('Oct Receipts Data'!F:F,'Oct Receipts Data'!$B:$B,$B164)+SUMIFS('Oct Receipts Data'!F:F,'Oct Receipts Data'!$B:$B,$A164)</f>
        <v>742.2</v>
      </c>
      <c r="K164" s="88">
        <f>SUMIFS('Oct Receipts Data'!G:G,'Oct Receipts Data'!$B:$B,$B164)+SUMIFS('Oct Receipts Data'!G:G,'Oct Receipts Data'!$B:$B,$A164)</f>
        <v>890.64</v>
      </c>
      <c r="L164" s="88">
        <f>SUMIFS('Oct Receipts Data'!H:H,'Oct Receipts Data'!$B:$B,$B164)+SUMIFS('Oct Receipts Data'!H:H,'Oct Receipts Data'!$B:$B,$A164)</f>
        <v>445.5</v>
      </c>
      <c r="M164" s="88">
        <f>SUMIFS('Oct Receipts Data'!I:I,'Oct Receipts Data'!$B:$B,$B164)+SUMIFS('Oct Receipts Data'!I:I,'Oct Receipts Data'!$B:$B,$A164)</f>
        <v>0</v>
      </c>
      <c r="N164" s="88">
        <f>SUMIFS('Oct Receipts Data'!J:J,'Oct Receipts Data'!$B:$B,$B164)+SUMIFS('Oct Receipts Data'!J:J,'Oct Receipts Data'!$B:$B,$A164)</f>
        <v>0</v>
      </c>
      <c r="O164" s="88">
        <f>SUMIFS('Oct Receipts Data'!K:K,'Oct Receipts Data'!$B:$B,$B164)+SUMIFS('Oct Receipts Data'!K:K,'Oct Receipts Data'!$B:$B,$A164)</f>
        <v>0</v>
      </c>
      <c r="P164" s="88">
        <f>SUMIFS('Oct Receipts Data'!L:L,'Oct Receipts Data'!$B:$B,$B164)+SUMIFS('Oct Receipts Data'!L:L,'Oct Receipts Data'!$B:$B,$A164)</f>
        <v>0</v>
      </c>
      <c r="Q164" s="88">
        <f>SUMIFS('Oct Receipts Data'!M:M,'Oct Receipts Data'!$B:$B,$B164)+SUMIFS('Oct Receipts Data'!M:M,'Oct Receipts Data'!$B:$B,$A164)</f>
        <v>0</v>
      </c>
      <c r="R164" s="88">
        <f>SUMIFS('Oct Receipts Data'!N:N,'Oct Receipts Data'!$B:$B,$B164)+SUMIFS('Oct Receipts Data'!N:N,'Oct Receipts Data'!$B:$B,$A164)</f>
        <v>0</v>
      </c>
      <c r="S164" s="88">
        <f>SUMIFS('Oct Receipts Data'!O:O,'Oct Receipts Data'!$B:$B,$B164)+SUMIFS('Oct Receipts Data'!O:O,'Oct Receipts Data'!$B:$B,$A164)</f>
        <v>316.64</v>
      </c>
      <c r="T164" s="88">
        <f>SUMIFS('Oct Receipts Data'!P:P,'Oct Receipts Data'!$B:$B,$B164)+SUMIFS('Oct Receipts Data'!P:P,'Oct Receipts Data'!$B:$B,$A164)</f>
        <v>0</v>
      </c>
      <c r="U164" s="88">
        <f>SUMIFS('Oct Receipts Data'!Q:Q,'Oct Receipts Data'!$B:$B,$B164)+SUMIFS('Oct Receipts Data'!Q:Q,'Oct Receipts Data'!$B:$B,$A164)</f>
        <v>0</v>
      </c>
      <c r="V164" s="88">
        <f>SUMIFS('Oct Receipts Data'!R:R,'Oct Receipts Data'!$B:$B,$B164)+SUMIFS('Oct Receipts Data'!R:R,'Oct Receipts Data'!$B:$B,$A164)</f>
        <v>0</v>
      </c>
      <c r="W164" s="88">
        <f>SUMIFS('Oct Receipts Data'!S:S,'Oct Receipts Data'!$B:$B,$B164)+SUMIFS('Oct Receipts Data'!S:S,'Oct Receipts Data'!$B:$B,$A164)</f>
        <v>31619.84</v>
      </c>
      <c r="X164" s="88">
        <f>SUMIFS('Oct Receipts Data'!T:T,'Oct Receipts Data'!$B:$B,$B164)+SUMIFS('Oct Receipts Data'!T:T,'Oct Receipts Data'!$B:$B,$A164)</f>
        <v>1544.1</v>
      </c>
      <c r="Y164" s="88">
        <f>SUMIFS('Oct Receipts Data'!U:U,'Oct Receipts Data'!$B:$B,$B164)+SUMIFS('Oct Receipts Data'!U:U,'Oct Receipts Data'!$B:$B,$A164)</f>
        <v>890.64</v>
      </c>
      <c r="Z164" s="88">
        <f>SUMIFS('Oct Receipts Data'!V:V,'Oct Receipts Data'!$B:$B,$B164)+SUMIFS('Oct Receipts Data'!V:V,'Oct Receipts Data'!$B:$B,$A164)</f>
        <v>0</v>
      </c>
      <c r="AA164" s="88">
        <f>SUMIFS('Oct Receipts Data'!W:W,'Oct Receipts Data'!$B:$B,$B164)+SUMIFS('Oct Receipts Data'!W:W,'Oct Receipts Data'!$B:$B,$A164)</f>
        <v>24.74</v>
      </c>
      <c r="AB164" s="88">
        <f>SUMIFS('Oct Receipts Data'!X:X,'Oct Receipts Data'!$B:$B,$B164)+SUMIFS('Oct Receipts Data'!X:X,'Oct Receipts Data'!$B:$B,$A164)</f>
        <v>0</v>
      </c>
      <c r="AC164" s="88">
        <f>SUMIFS('Oct Receipts Data'!Y:Y,'Oct Receipts Data'!$B:$B,$B164)+SUMIFS('Oct Receipts Data'!Y:Y,'Oct Receipts Data'!$B:$B,$A164)</f>
        <v>0</v>
      </c>
      <c r="AD164" s="88">
        <f>SUMIFS('Oct Receipts Data'!Z:Z,'Oct Receipts Data'!$B:$B,$B164)+SUMIFS('Oct Receipts Data'!Z:Z,'Oct Receipts Data'!$B:$B,$A164)</f>
        <v>0</v>
      </c>
      <c r="AE164" s="88">
        <f>SUMIFS('Oct Receipts Data'!AA:AA,'Oct Receipts Data'!$B:$B,$B164)+SUMIFS('Oct Receipts Data'!AA:AA,'Oct Receipts Data'!$B:$B,$A164)</f>
        <v>0</v>
      </c>
      <c r="AF164" s="88">
        <f>SUMIFS('Oct Receipts Data'!AB:AB,'Oct Receipts Data'!$B:$B,$B164)+SUMIFS('Oct Receipts Data'!AB:AB,'Oct Receipts Data'!$B:$B,$A164)</f>
        <v>0</v>
      </c>
      <c r="AG164" s="88">
        <f>SUMIFS('Oct Receipts Data'!AC:AC,'Oct Receipts Data'!$B:$B,$B164)+SUMIFS('Oct Receipts Data'!AC:AC,'Oct Receipts Data'!$B:$B,$A164)</f>
        <v>197.92</v>
      </c>
      <c r="AH164" s="88">
        <f>SUMIFS('Oct Receipts Data'!AD:AD,'Oct Receipts Data'!$B:$B,$B164)+SUMIFS('Oct Receipts Data'!AD:AD,'Oct Receipts Data'!$B:$B,$A164)</f>
        <v>0</v>
      </c>
      <c r="AI164" s="88">
        <f>SUMIFS('Oct Receipts Data'!AE:AE,'Oct Receipts Data'!$B:$B,$B164)+SUMIFS('Oct Receipts Data'!AE:AE,'Oct Receipts Data'!$B:$B,$A164)</f>
        <v>0</v>
      </c>
      <c r="AJ164" s="88">
        <f>SUMIFS('Oct Receipts Data'!AF:AF,'Oct Receipts Data'!$B:$B,$B164)+SUMIFS('Oct Receipts Data'!AF:AF,'Oct Receipts Data'!$B:$B,$A164)</f>
        <v>0</v>
      </c>
      <c r="AK164" s="88">
        <f>SUMIFS('Oct Receipts Data'!AG:AG,'Oct Receipts Data'!$B:$B,$B164)+SUMIFS('Oct Receipts Data'!AG:AG,'Oct Receipts Data'!$B:$B,$A164)</f>
        <v>482.43</v>
      </c>
    </row>
    <row r="165" spans="1:37" ht="13.8" outlineLevel="1">
      <c r="A165" s="86"/>
      <c r="B165" s="130" t="s">
        <v>543</v>
      </c>
      <c r="C165" s="88">
        <v>76076</v>
      </c>
      <c r="D165" s="80">
        <f>SUMIFS('PMT Terms'!C:C,'PMT Terms'!B:B,B165)</f>
        <v>45</v>
      </c>
      <c r="E165" s="89">
        <f t="shared" si="8"/>
        <v>0.71475550765024454</v>
      </c>
      <c r="F165" s="84">
        <f t="shared" si="10"/>
        <v>54375.740000000005</v>
      </c>
      <c r="G165" s="88">
        <f>SUMIFS('Oct Receipts Data'!C:C,'Oct Receipts Data'!$B:$B,$B165)+SUMIFS('Oct Receipts Data'!C:C,'Oct Receipts Data'!$B:$B,$A165)</f>
        <v>0</v>
      </c>
      <c r="H165" s="88">
        <f>SUMIFS('Oct Receipts Data'!D:D,'Oct Receipts Data'!$B:$B,$B165)+SUMIFS('Oct Receipts Data'!D:D,'Oct Receipts Data'!$B:$B,$A165)</f>
        <v>5418</v>
      </c>
      <c r="I165" s="88">
        <f>SUMIFS('Oct Receipts Data'!E:E,'Oct Receipts Data'!$B:$B,$B165)+SUMIFS('Oct Receipts Data'!E:E,'Oct Receipts Data'!$B:$B,$A165)</f>
        <v>0</v>
      </c>
      <c r="J165" s="88">
        <f>SUMIFS('Oct Receipts Data'!F:F,'Oct Receipts Data'!$B:$B,$B165)+SUMIFS('Oct Receipts Data'!F:F,'Oct Receipts Data'!$B:$B,$A165)</f>
        <v>0</v>
      </c>
      <c r="K165" s="88">
        <f>SUMIFS('Oct Receipts Data'!G:G,'Oct Receipts Data'!$B:$B,$B165)+SUMIFS('Oct Receipts Data'!G:G,'Oct Receipts Data'!$B:$B,$A165)</f>
        <v>0</v>
      </c>
      <c r="L165" s="88">
        <f>SUMIFS('Oct Receipts Data'!H:H,'Oct Receipts Data'!$B:$B,$B165)+SUMIFS('Oct Receipts Data'!H:H,'Oct Receipts Data'!$B:$B,$A165)</f>
        <v>0</v>
      </c>
      <c r="M165" s="88">
        <f>SUMIFS('Oct Receipts Data'!I:I,'Oct Receipts Data'!$B:$B,$B165)+SUMIFS('Oct Receipts Data'!I:I,'Oct Receipts Data'!$B:$B,$A165)</f>
        <v>0</v>
      </c>
      <c r="N165" s="88">
        <f>SUMIFS('Oct Receipts Data'!J:J,'Oct Receipts Data'!$B:$B,$B165)+SUMIFS('Oct Receipts Data'!J:J,'Oct Receipts Data'!$B:$B,$A165)</f>
        <v>0</v>
      </c>
      <c r="O165" s="88">
        <f>SUMIFS('Oct Receipts Data'!K:K,'Oct Receipts Data'!$B:$B,$B165)+SUMIFS('Oct Receipts Data'!K:K,'Oct Receipts Data'!$B:$B,$A165)</f>
        <v>0</v>
      </c>
      <c r="P165" s="88">
        <f>SUMIFS('Oct Receipts Data'!L:L,'Oct Receipts Data'!$B:$B,$B165)+SUMIFS('Oct Receipts Data'!L:L,'Oct Receipts Data'!$B:$B,$A165)</f>
        <v>0</v>
      </c>
      <c r="Q165" s="88">
        <f>SUMIFS('Oct Receipts Data'!M:M,'Oct Receipts Data'!$B:$B,$B165)+SUMIFS('Oct Receipts Data'!M:M,'Oct Receipts Data'!$B:$B,$A165)</f>
        <v>0</v>
      </c>
      <c r="R165" s="88">
        <f>SUMIFS('Oct Receipts Data'!N:N,'Oct Receipts Data'!$B:$B,$B165)+SUMIFS('Oct Receipts Data'!N:N,'Oct Receipts Data'!$B:$B,$A165)</f>
        <v>0</v>
      </c>
      <c r="S165" s="88">
        <f>SUMIFS('Oct Receipts Data'!O:O,'Oct Receipts Data'!$B:$B,$B165)+SUMIFS('Oct Receipts Data'!O:O,'Oct Receipts Data'!$B:$B,$A165)</f>
        <v>0</v>
      </c>
      <c r="T165" s="88">
        <f>SUMIFS('Oct Receipts Data'!P:P,'Oct Receipts Data'!$B:$B,$B165)+SUMIFS('Oct Receipts Data'!P:P,'Oct Receipts Data'!$B:$B,$A165)</f>
        <v>0</v>
      </c>
      <c r="U165" s="88">
        <f>SUMIFS('Oct Receipts Data'!Q:Q,'Oct Receipts Data'!$B:$B,$B165)+SUMIFS('Oct Receipts Data'!Q:Q,'Oct Receipts Data'!$B:$B,$A165)</f>
        <v>0</v>
      </c>
      <c r="V165" s="88">
        <f>SUMIFS('Oct Receipts Data'!R:R,'Oct Receipts Data'!$B:$B,$B165)+SUMIFS('Oct Receipts Data'!R:R,'Oct Receipts Data'!$B:$B,$A165)</f>
        <v>0</v>
      </c>
      <c r="W165" s="88">
        <f>SUMIFS('Oct Receipts Data'!S:S,'Oct Receipts Data'!$B:$B,$B165)+SUMIFS('Oct Receipts Data'!S:S,'Oct Receipts Data'!$B:$B,$A165)</f>
        <v>0</v>
      </c>
      <c r="X165" s="88">
        <f>SUMIFS('Oct Receipts Data'!T:T,'Oct Receipts Data'!$B:$B,$B165)+SUMIFS('Oct Receipts Data'!T:T,'Oct Receipts Data'!$B:$B,$A165)</f>
        <v>0</v>
      </c>
      <c r="Y165" s="88">
        <f>SUMIFS('Oct Receipts Data'!U:U,'Oct Receipts Data'!$B:$B,$B165)+SUMIFS('Oct Receipts Data'!U:U,'Oct Receipts Data'!$B:$B,$A165)</f>
        <v>1588.08</v>
      </c>
      <c r="Z165" s="88">
        <f>SUMIFS('Oct Receipts Data'!V:V,'Oct Receipts Data'!$B:$B,$B165)+SUMIFS('Oct Receipts Data'!V:V,'Oct Receipts Data'!$B:$B,$A165)</f>
        <v>0</v>
      </c>
      <c r="AA165" s="88">
        <f>SUMIFS('Oct Receipts Data'!W:W,'Oct Receipts Data'!$B:$B,$B165)+SUMIFS('Oct Receipts Data'!W:W,'Oct Receipts Data'!$B:$B,$A165)</f>
        <v>0</v>
      </c>
      <c r="AB165" s="88">
        <f>SUMIFS('Oct Receipts Data'!X:X,'Oct Receipts Data'!$B:$B,$B165)+SUMIFS('Oct Receipts Data'!X:X,'Oct Receipts Data'!$B:$B,$A165)</f>
        <v>927.72</v>
      </c>
      <c r="AC165" s="88">
        <f>SUMIFS('Oct Receipts Data'!Y:Y,'Oct Receipts Data'!$B:$B,$B165)+SUMIFS('Oct Receipts Data'!Y:Y,'Oct Receipts Data'!$B:$B,$A165)</f>
        <v>0</v>
      </c>
      <c r="AD165" s="88">
        <f>SUMIFS('Oct Receipts Data'!Z:Z,'Oct Receipts Data'!$B:$B,$B165)+SUMIFS('Oct Receipts Data'!Z:Z,'Oct Receipts Data'!$B:$B,$A165)</f>
        <v>0</v>
      </c>
      <c r="AE165" s="88">
        <f>SUMIFS('Oct Receipts Data'!AA:AA,'Oct Receipts Data'!$B:$B,$B165)+SUMIFS('Oct Receipts Data'!AA:AA,'Oct Receipts Data'!$B:$B,$A165)</f>
        <v>0</v>
      </c>
      <c r="AF165" s="88">
        <f>SUMIFS('Oct Receipts Data'!AB:AB,'Oct Receipts Data'!$B:$B,$B165)+SUMIFS('Oct Receipts Data'!AB:AB,'Oct Receipts Data'!$B:$B,$A165)</f>
        <v>0</v>
      </c>
      <c r="AG165" s="88">
        <f>SUMIFS('Oct Receipts Data'!AC:AC,'Oct Receipts Data'!$B:$B,$B165)+SUMIFS('Oct Receipts Data'!AC:AC,'Oct Receipts Data'!$B:$B,$A165)</f>
        <v>25337.040000000001</v>
      </c>
      <c r="AH165" s="88">
        <f>SUMIFS('Oct Receipts Data'!AD:AD,'Oct Receipts Data'!$B:$B,$B165)+SUMIFS('Oct Receipts Data'!AD:AD,'Oct Receipts Data'!$B:$B,$A165)</f>
        <v>14046</v>
      </c>
      <c r="AI165" s="88">
        <f>SUMIFS('Oct Receipts Data'!AE:AE,'Oct Receipts Data'!$B:$B,$B165)+SUMIFS('Oct Receipts Data'!AE:AE,'Oct Receipts Data'!$B:$B,$A165)</f>
        <v>0</v>
      </c>
      <c r="AJ165" s="88">
        <f>SUMIFS('Oct Receipts Data'!AF:AF,'Oct Receipts Data'!$B:$B,$B165)+SUMIFS('Oct Receipts Data'!AF:AF,'Oct Receipts Data'!$B:$B,$A165)</f>
        <v>2039.04</v>
      </c>
      <c r="AK165" s="88">
        <f>SUMIFS('Oct Receipts Data'!AG:AG,'Oct Receipts Data'!$B:$B,$B165)+SUMIFS('Oct Receipts Data'!AG:AG,'Oct Receipts Data'!$B:$B,$A165)</f>
        <v>5019.8599999999997</v>
      </c>
    </row>
    <row r="166" spans="1:37" ht="13.2" outlineLevel="1">
      <c r="A166" s="86"/>
      <c r="B166" s="94" t="s">
        <v>150</v>
      </c>
      <c r="C166" s="88">
        <v>0</v>
      </c>
      <c r="D166" s="80">
        <f>SUMIFS('PMT Terms'!C:C,'PMT Terms'!B:B,B166)</f>
        <v>30</v>
      </c>
      <c r="E166" s="89" t="e">
        <f t="shared" si="8"/>
        <v>#DIV/0!</v>
      </c>
      <c r="F166" s="84">
        <f t="shared" si="10"/>
        <v>50292.390000000007</v>
      </c>
      <c r="G166" s="88">
        <f>SUMIFS('Oct Receipts Data'!C:C,'Oct Receipts Data'!$B:$B,$B166)+SUMIFS('Oct Receipts Data'!C:C,'Oct Receipts Data'!$B:$B,$A166)</f>
        <v>0</v>
      </c>
      <c r="H166" s="88">
        <f>SUMIFS('Oct Receipts Data'!D:D,'Oct Receipts Data'!$B:$B,$B166)+SUMIFS('Oct Receipts Data'!D:D,'Oct Receipts Data'!$B:$B,$A166)</f>
        <v>0</v>
      </c>
      <c r="I166" s="88">
        <f>SUMIFS('Oct Receipts Data'!E:E,'Oct Receipts Data'!$B:$B,$B166)+SUMIFS('Oct Receipts Data'!E:E,'Oct Receipts Data'!$B:$B,$A166)</f>
        <v>0</v>
      </c>
      <c r="J166" s="88">
        <f>SUMIFS('Oct Receipts Data'!F:F,'Oct Receipts Data'!$B:$B,$B166)+SUMIFS('Oct Receipts Data'!F:F,'Oct Receipts Data'!$B:$B,$A166)</f>
        <v>0</v>
      </c>
      <c r="K166" s="88">
        <f>SUMIFS('Oct Receipts Data'!G:G,'Oct Receipts Data'!$B:$B,$B166)+SUMIFS('Oct Receipts Data'!G:G,'Oct Receipts Data'!$B:$B,$A166)</f>
        <v>0</v>
      </c>
      <c r="L166" s="88">
        <f>SUMIFS('Oct Receipts Data'!H:H,'Oct Receipts Data'!$B:$B,$B166)+SUMIFS('Oct Receipts Data'!H:H,'Oct Receipts Data'!$B:$B,$A166)</f>
        <v>0</v>
      </c>
      <c r="M166" s="88">
        <f>SUMIFS('Oct Receipts Data'!I:I,'Oct Receipts Data'!$B:$B,$B166)+SUMIFS('Oct Receipts Data'!I:I,'Oct Receipts Data'!$B:$B,$A166)</f>
        <v>0</v>
      </c>
      <c r="N166" s="88">
        <f>SUMIFS('Oct Receipts Data'!J:J,'Oct Receipts Data'!$B:$B,$B166)+SUMIFS('Oct Receipts Data'!J:J,'Oct Receipts Data'!$B:$B,$A166)</f>
        <v>48277.34</v>
      </c>
      <c r="O166" s="88">
        <f>SUMIFS('Oct Receipts Data'!K:K,'Oct Receipts Data'!$B:$B,$B166)+SUMIFS('Oct Receipts Data'!K:K,'Oct Receipts Data'!$B:$B,$A166)</f>
        <v>1194.55</v>
      </c>
      <c r="P166" s="88">
        <f>SUMIFS('Oct Receipts Data'!L:L,'Oct Receipts Data'!$B:$B,$B166)+SUMIFS('Oct Receipts Data'!L:L,'Oct Receipts Data'!$B:$B,$A166)</f>
        <v>243.8</v>
      </c>
      <c r="Q166" s="88">
        <f>SUMIFS('Oct Receipts Data'!M:M,'Oct Receipts Data'!$B:$B,$B166)+SUMIFS('Oct Receipts Data'!M:M,'Oct Receipts Data'!$B:$B,$A166)</f>
        <v>0</v>
      </c>
      <c r="R166" s="88">
        <f>SUMIFS('Oct Receipts Data'!N:N,'Oct Receipts Data'!$B:$B,$B166)+SUMIFS('Oct Receipts Data'!N:N,'Oct Receipts Data'!$B:$B,$A166)</f>
        <v>0</v>
      </c>
      <c r="S166" s="88">
        <f>SUMIFS('Oct Receipts Data'!O:O,'Oct Receipts Data'!$B:$B,$B166)+SUMIFS('Oct Receipts Data'!O:O,'Oct Receipts Data'!$B:$B,$A166)</f>
        <v>117.21</v>
      </c>
      <c r="T166" s="88">
        <f>SUMIFS('Oct Receipts Data'!P:P,'Oct Receipts Data'!$B:$B,$B166)+SUMIFS('Oct Receipts Data'!P:P,'Oct Receipts Data'!$B:$B,$A166)</f>
        <v>107.08</v>
      </c>
      <c r="U166" s="88">
        <f>SUMIFS('Oct Receipts Data'!Q:Q,'Oct Receipts Data'!$B:$B,$B166)+SUMIFS('Oct Receipts Data'!Q:Q,'Oct Receipts Data'!$B:$B,$A166)</f>
        <v>182.5</v>
      </c>
      <c r="V166" s="88">
        <f>SUMIFS('Oct Receipts Data'!R:R,'Oct Receipts Data'!$B:$B,$B166)+SUMIFS('Oct Receipts Data'!R:R,'Oct Receipts Data'!$B:$B,$A166)</f>
        <v>0</v>
      </c>
      <c r="W166" s="88">
        <f>SUMIFS('Oct Receipts Data'!S:S,'Oct Receipts Data'!$B:$B,$B166)+SUMIFS('Oct Receipts Data'!S:S,'Oct Receipts Data'!$B:$B,$A166)</f>
        <v>0</v>
      </c>
      <c r="X166" s="88">
        <f>SUMIFS('Oct Receipts Data'!T:T,'Oct Receipts Data'!$B:$B,$B166)+SUMIFS('Oct Receipts Data'!T:T,'Oct Receipts Data'!$B:$B,$A166)</f>
        <v>0</v>
      </c>
      <c r="Y166" s="88">
        <f>SUMIFS('Oct Receipts Data'!U:U,'Oct Receipts Data'!$B:$B,$B166)+SUMIFS('Oct Receipts Data'!U:U,'Oct Receipts Data'!$B:$B,$A166)</f>
        <v>0</v>
      </c>
      <c r="Z166" s="88">
        <f>SUMIFS('Oct Receipts Data'!V:V,'Oct Receipts Data'!$B:$B,$B166)+SUMIFS('Oct Receipts Data'!V:V,'Oct Receipts Data'!$B:$B,$A166)</f>
        <v>0</v>
      </c>
      <c r="AA166" s="88">
        <f>SUMIFS('Oct Receipts Data'!W:W,'Oct Receipts Data'!$B:$B,$B166)+SUMIFS('Oct Receipts Data'!W:W,'Oct Receipts Data'!$B:$B,$A166)</f>
        <v>6.55</v>
      </c>
      <c r="AB166" s="88">
        <f>SUMIFS('Oct Receipts Data'!X:X,'Oct Receipts Data'!$B:$B,$B166)+SUMIFS('Oct Receipts Data'!X:X,'Oct Receipts Data'!$B:$B,$A166)</f>
        <v>0</v>
      </c>
      <c r="AC166" s="88">
        <f>SUMIFS('Oct Receipts Data'!Y:Y,'Oct Receipts Data'!$B:$B,$B166)+SUMIFS('Oct Receipts Data'!Y:Y,'Oct Receipts Data'!$B:$B,$A166)</f>
        <v>0</v>
      </c>
      <c r="AD166" s="88">
        <f>SUMIFS('Oct Receipts Data'!Z:Z,'Oct Receipts Data'!$B:$B,$B166)+SUMIFS('Oct Receipts Data'!Z:Z,'Oct Receipts Data'!$B:$B,$A166)</f>
        <v>0</v>
      </c>
      <c r="AE166" s="88">
        <f>SUMIFS('Oct Receipts Data'!AA:AA,'Oct Receipts Data'!$B:$B,$B166)+SUMIFS('Oct Receipts Data'!AA:AA,'Oct Receipts Data'!$B:$B,$A166)</f>
        <v>0</v>
      </c>
      <c r="AF166" s="88">
        <f>SUMIFS('Oct Receipts Data'!AB:AB,'Oct Receipts Data'!$B:$B,$B166)+SUMIFS('Oct Receipts Data'!AB:AB,'Oct Receipts Data'!$B:$B,$A166)</f>
        <v>0</v>
      </c>
      <c r="AG166" s="88">
        <f>SUMIFS('Oct Receipts Data'!AC:AC,'Oct Receipts Data'!$B:$B,$B166)+SUMIFS('Oct Receipts Data'!AC:AC,'Oct Receipts Data'!$B:$B,$A166)</f>
        <v>0</v>
      </c>
      <c r="AH166" s="88">
        <f>SUMIFS('Oct Receipts Data'!AD:AD,'Oct Receipts Data'!$B:$B,$B166)+SUMIFS('Oct Receipts Data'!AD:AD,'Oct Receipts Data'!$B:$B,$A166)</f>
        <v>163.36000000000001</v>
      </c>
      <c r="AI166" s="88">
        <f>SUMIFS('Oct Receipts Data'!AE:AE,'Oct Receipts Data'!$B:$B,$B166)+SUMIFS('Oct Receipts Data'!AE:AE,'Oct Receipts Data'!$B:$B,$A166)</f>
        <v>0</v>
      </c>
      <c r="AJ166" s="88">
        <f>SUMIFS('Oct Receipts Data'!AF:AF,'Oct Receipts Data'!$B:$B,$B166)+SUMIFS('Oct Receipts Data'!AF:AF,'Oct Receipts Data'!$B:$B,$A166)</f>
        <v>0</v>
      </c>
      <c r="AK166" s="88">
        <f>SUMIFS('Oct Receipts Data'!AG:AG,'Oct Receipts Data'!$B:$B,$B166)+SUMIFS('Oct Receipts Data'!AG:AG,'Oct Receipts Data'!$B:$B,$A166)</f>
        <v>0</v>
      </c>
    </row>
    <row r="167" spans="1:37" ht="13.2" outlineLevel="1">
      <c r="A167" s="86"/>
      <c r="B167" s="94" t="s">
        <v>239</v>
      </c>
      <c r="C167" s="88">
        <v>0</v>
      </c>
      <c r="D167" s="80">
        <f>SUMIFS('PMT Terms'!C:C,'PMT Terms'!B:B,B167)</f>
        <v>60</v>
      </c>
      <c r="E167" s="89" t="e">
        <f t="shared" si="8"/>
        <v>#DIV/0!</v>
      </c>
      <c r="F167" s="84">
        <f t="shared" si="10"/>
        <v>48537.290000000008</v>
      </c>
      <c r="G167" s="88">
        <f>SUMIFS('Oct Receipts Data'!C:C,'Oct Receipts Data'!$B:$B,$B167)+SUMIFS('Oct Receipts Data'!C:C,'Oct Receipts Data'!$B:$B,$A167)</f>
        <v>0</v>
      </c>
      <c r="H167" s="88">
        <f>SUMIFS('Oct Receipts Data'!D:D,'Oct Receipts Data'!$B:$B,$B167)+SUMIFS('Oct Receipts Data'!D:D,'Oct Receipts Data'!$B:$B,$A167)</f>
        <v>0</v>
      </c>
      <c r="I167" s="88">
        <f>SUMIFS('Oct Receipts Data'!E:E,'Oct Receipts Data'!$B:$B,$B167)+SUMIFS('Oct Receipts Data'!E:E,'Oct Receipts Data'!$B:$B,$A167)</f>
        <v>2549.96</v>
      </c>
      <c r="J167" s="88">
        <f>SUMIFS('Oct Receipts Data'!F:F,'Oct Receipts Data'!$B:$B,$B167)+SUMIFS('Oct Receipts Data'!F:F,'Oct Receipts Data'!$B:$B,$A167)</f>
        <v>0</v>
      </c>
      <c r="K167" s="88">
        <f>SUMIFS('Oct Receipts Data'!G:G,'Oct Receipts Data'!$B:$B,$B167)+SUMIFS('Oct Receipts Data'!G:G,'Oct Receipts Data'!$B:$B,$A167)</f>
        <v>9973.76</v>
      </c>
      <c r="L167" s="88">
        <f>SUMIFS('Oct Receipts Data'!H:H,'Oct Receipts Data'!$B:$B,$B167)+SUMIFS('Oct Receipts Data'!H:H,'Oct Receipts Data'!$B:$B,$A167)</f>
        <v>7565.56</v>
      </c>
      <c r="M167" s="88">
        <f>SUMIFS('Oct Receipts Data'!I:I,'Oct Receipts Data'!$B:$B,$B167)+SUMIFS('Oct Receipts Data'!I:I,'Oct Receipts Data'!$B:$B,$A167)</f>
        <v>7650.62</v>
      </c>
      <c r="N167" s="88">
        <f>SUMIFS('Oct Receipts Data'!J:J,'Oct Receipts Data'!$B:$B,$B167)+SUMIFS('Oct Receipts Data'!J:J,'Oct Receipts Data'!$B:$B,$A167)</f>
        <v>3239.08</v>
      </c>
      <c r="O167" s="88">
        <f>SUMIFS('Oct Receipts Data'!K:K,'Oct Receipts Data'!$B:$B,$B167)+SUMIFS('Oct Receipts Data'!K:K,'Oct Receipts Data'!$B:$B,$A167)</f>
        <v>0</v>
      </c>
      <c r="P167" s="88">
        <f>SUMIFS('Oct Receipts Data'!L:L,'Oct Receipts Data'!$B:$B,$B167)+SUMIFS('Oct Receipts Data'!L:L,'Oct Receipts Data'!$B:$B,$A167)</f>
        <v>0</v>
      </c>
      <c r="Q167" s="88">
        <f>SUMIFS('Oct Receipts Data'!M:M,'Oct Receipts Data'!$B:$B,$B167)+SUMIFS('Oct Receipts Data'!M:M,'Oct Receipts Data'!$B:$B,$A167)</f>
        <v>0</v>
      </c>
      <c r="R167" s="88">
        <f>SUMIFS('Oct Receipts Data'!N:N,'Oct Receipts Data'!$B:$B,$B167)+SUMIFS('Oct Receipts Data'!N:N,'Oct Receipts Data'!$B:$B,$A167)</f>
        <v>0</v>
      </c>
      <c r="S167" s="88">
        <f>SUMIFS('Oct Receipts Data'!O:O,'Oct Receipts Data'!$B:$B,$B167)+SUMIFS('Oct Receipts Data'!O:O,'Oct Receipts Data'!$B:$B,$A167)</f>
        <v>0</v>
      </c>
      <c r="T167" s="88">
        <f>SUMIFS('Oct Receipts Data'!P:P,'Oct Receipts Data'!$B:$B,$B167)+SUMIFS('Oct Receipts Data'!P:P,'Oct Receipts Data'!$B:$B,$A167)</f>
        <v>0</v>
      </c>
      <c r="U167" s="88">
        <f>SUMIFS('Oct Receipts Data'!Q:Q,'Oct Receipts Data'!$B:$B,$B167)+SUMIFS('Oct Receipts Data'!Q:Q,'Oct Receipts Data'!$B:$B,$A167)</f>
        <v>0</v>
      </c>
      <c r="V167" s="88">
        <f>SUMIFS('Oct Receipts Data'!R:R,'Oct Receipts Data'!$B:$B,$B167)+SUMIFS('Oct Receipts Data'!R:R,'Oct Receipts Data'!$B:$B,$A167)</f>
        <v>0</v>
      </c>
      <c r="W167" s="88">
        <f>SUMIFS('Oct Receipts Data'!S:S,'Oct Receipts Data'!$B:$B,$B167)+SUMIFS('Oct Receipts Data'!S:S,'Oct Receipts Data'!$B:$B,$A167)</f>
        <v>0</v>
      </c>
      <c r="X167" s="88">
        <f>SUMIFS('Oct Receipts Data'!T:T,'Oct Receipts Data'!$B:$B,$B167)+SUMIFS('Oct Receipts Data'!T:T,'Oct Receipts Data'!$B:$B,$A167)</f>
        <v>0</v>
      </c>
      <c r="Y167" s="88">
        <f>SUMIFS('Oct Receipts Data'!U:U,'Oct Receipts Data'!$B:$B,$B167)+SUMIFS('Oct Receipts Data'!U:U,'Oct Receipts Data'!$B:$B,$A167)</f>
        <v>0</v>
      </c>
      <c r="Z167" s="88">
        <f>SUMIFS('Oct Receipts Data'!V:V,'Oct Receipts Data'!$B:$B,$B167)+SUMIFS('Oct Receipts Data'!V:V,'Oct Receipts Data'!$B:$B,$A167)</f>
        <v>0</v>
      </c>
      <c r="AA167" s="88">
        <f>SUMIFS('Oct Receipts Data'!W:W,'Oct Receipts Data'!$B:$B,$B167)+SUMIFS('Oct Receipts Data'!W:W,'Oct Receipts Data'!$B:$B,$A167)</f>
        <v>0</v>
      </c>
      <c r="AB167" s="88">
        <f>SUMIFS('Oct Receipts Data'!X:X,'Oct Receipts Data'!$B:$B,$B167)+SUMIFS('Oct Receipts Data'!X:X,'Oct Receipts Data'!$B:$B,$A167)</f>
        <v>0</v>
      </c>
      <c r="AC167" s="88">
        <f>SUMIFS('Oct Receipts Data'!Y:Y,'Oct Receipts Data'!$B:$B,$B167)+SUMIFS('Oct Receipts Data'!Y:Y,'Oct Receipts Data'!$B:$B,$A167)</f>
        <v>5411.59</v>
      </c>
      <c r="AD167" s="88">
        <f>SUMIFS('Oct Receipts Data'!Z:Z,'Oct Receipts Data'!$B:$B,$B167)+SUMIFS('Oct Receipts Data'!Z:Z,'Oct Receipts Data'!$B:$B,$A167)</f>
        <v>0</v>
      </c>
      <c r="AE167" s="88">
        <f>SUMIFS('Oct Receipts Data'!AA:AA,'Oct Receipts Data'!$B:$B,$B167)+SUMIFS('Oct Receipts Data'!AA:AA,'Oct Receipts Data'!$B:$B,$A167)</f>
        <v>0</v>
      </c>
      <c r="AF167" s="88">
        <f>SUMIFS('Oct Receipts Data'!AB:AB,'Oct Receipts Data'!$B:$B,$B167)+SUMIFS('Oct Receipts Data'!AB:AB,'Oct Receipts Data'!$B:$B,$A167)</f>
        <v>0</v>
      </c>
      <c r="AG167" s="88">
        <f>SUMIFS('Oct Receipts Data'!AC:AC,'Oct Receipts Data'!$B:$B,$B167)+SUMIFS('Oct Receipts Data'!AC:AC,'Oct Receipts Data'!$B:$B,$A167)</f>
        <v>0</v>
      </c>
      <c r="AH167" s="88">
        <f>SUMIFS('Oct Receipts Data'!AD:AD,'Oct Receipts Data'!$B:$B,$B167)+SUMIFS('Oct Receipts Data'!AD:AD,'Oct Receipts Data'!$B:$B,$A167)</f>
        <v>0</v>
      </c>
      <c r="AI167" s="88">
        <f>SUMIFS('Oct Receipts Data'!AE:AE,'Oct Receipts Data'!$B:$B,$B167)+SUMIFS('Oct Receipts Data'!AE:AE,'Oct Receipts Data'!$B:$B,$A167)</f>
        <v>8742.7199999999993</v>
      </c>
      <c r="AJ167" s="88">
        <f>SUMIFS('Oct Receipts Data'!AF:AF,'Oct Receipts Data'!$B:$B,$B167)+SUMIFS('Oct Receipts Data'!AF:AF,'Oct Receipts Data'!$B:$B,$A167)</f>
        <v>3404</v>
      </c>
      <c r="AK167" s="88">
        <f>SUMIFS('Oct Receipts Data'!AG:AG,'Oct Receipts Data'!$B:$B,$B167)+SUMIFS('Oct Receipts Data'!AG:AG,'Oct Receipts Data'!$B:$B,$A167)</f>
        <v>0</v>
      </c>
    </row>
    <row r="168" spans="1:37" ht="13.8" outlineLevel="1">
      <c r="A168" s="86"/>
      <c r="B168" s="130" t="s">
        <v>267</v>
      </c>
      <c r="C168" s="88">
        <v>123888</v>
      </c>
      <c r="D168" s="80">
        <f>SUMIFS('PMT Terms'!C:C,'PMT Terms'!B:B,B168)</f>
        <v>90</v>
      </c>
      <c r="E168" s="89">
        <f t="shared" si="8"/>
        <v>0.38857338886736409</v>
      </c>
      <c r="F168" s="84">
        <f t="shared" si="10"/>
        <v>48139.58</v>
      </c>
      <c r="G168" s="88">
        <f>SUMIFS('Oct Receipts Data'!C:C,'Oct Receipts Data'!$B:$B,$B168)+SUMIFS('Oct Receipts Data'!C:C,'Oct Receipts Data'!$B:$B,$A168)</f>
        <v>0</v>
      </c>
      <c r="H168" s="88">
        <f>SUMIFS('Oct Receipts Data'!D:D,'Oct Receipts Data'!$B:$B,$B168)+SUMIFS('Oct Receipts Data'!D:D,'Oct Receipts Data'!$B:$B,$A168)</f>
        <v>0</v>
      </c>
      <c r="I168" s="88">
        <f>SUMIFS('Oct Receipts Data'!E:E,'Oct Receipts Data'!$B:$B,$B168)+SUMIFS('Oct Receipts Data'!E:E,'Oct Receipts Data'!$B:$B,$A168)</f>
        <v>17870.97</v>
      </c>
      <c r="J168" s="88">
        <f>SUMIFS('Oct Receipts Data'!F:F,'Oct Receipts Data'!$B:$B,$B168)+SUMIFS('Oct Receipts Data'!F:F,'Oct Receipts Data'!$B:$B,$A168)</f>
        <v>0</v>
      </c>
      <c r="K168" s="88">
        <f>SUMIFS('Oct Receipts Data'!G:G,'Oct Receipts Data'!$B:$B,$B168)+SUMIFS('Oct Receipts Data'!G:G,'Oct Receipts Data'!$B:$B,$A168)</f>
        <v>7.67</v>
      </c>
      <c r="L168" s="88">
        <f>SUMIFS('Oct Receipts Data'!H:H,'Oct Receipts Data'!$B:$B,$B168)+SUMIFS('Oct Receipts Data'!H:H,'Oct Receipts Data'!$B:$B,$A168)</f>
        <v>1375.2</v>
      </c>
      <c r="M168" s="88">
        <f>SUMIFS('Oct Receipts Data'!I:I,'Oct Receipts Data'!$B:$B,$B168)+SUMIFS('Oct Receipts Data'!I:I,'Oct Receipts Data'!$B:$B,$A168)</f>
        <v>86.46</v>
      </c>
      <c r="N168" s="88">
        <f>SUMIFS('Oct Receipts Data'!J:J,'Oct Receipts Data'!$B:$B,$B168)+SUMIFS('Oct Receipts Data'!J:J,'Oct Receipts Data'!$B:$B,$A168)</f>
        <v>384.94</v>
      </c>
      <c r="O168" s="88">
        <f>SUMIFS('Oct Receipts Data'!K:K,'Oct Receipts Data'!$B:$B,$B168)+SUMIFS('Oct Receipts Data'!K:K,'Oct Receipts Data'!$B:$B,$A168)</f>
        <v>0</v>
      </c>
      <c r="P168" s="88">
        <f>SUMIFS('Oct Receipts Data'!L:L,'Oct Receipts Data'!$B:$B,$B168)+SUMIFS('Oct Receipts Data'!L:L,'Oct Receipts Data'!$B:$B,$A168)</f>
        <v>7175.13</v>
      </c>
      <c r="Q168" s="88">
        <f>SUMIFS('Oct Receipts Data'!M:M,'Oct Receipts Data'!$B:$B,$B168)+SUMIFS('Oct Receipts Data'!M:M,'Oct Receipts Data'!$B:$B,$A168)</f>
        <v>0</v>
      </c>
      <c r="R168" s="88">
        <f>SUMIFS('Oct Receipts Data'!N:N,'Oct Receipts Data'!$B:$B,$B168)+SUMIFS('Oct Receipts Data'!N:N,'Oct Receipts Data'!$B:$B,$A168)</f>
        <v>0</v>
      </c>
      <c r="S168" s="88">
        <f>SUMIFS('Oct Receipts Data'!O:O,'Oct Receipts Data'!$B:$B,$B168)+SUMIFS('Oct Receipts Data'!O:O,'Oct Receipts Data'!$B:$B,$A168)</f>
        <v>0</v>
      </c>
      <c r="T168" s="88">
        <f>SUMIFS('Oct Receipts Data'!P:P,'Oct Receipts Data'!$B:$B,$B168)+SUMIFS('Oct Receipts Data'!P:P,'Oct Receipts Data'!$B:$B,$A168)</f>
        <v>466.96</v>
      </c>
      <c r="U168" s="88">
        <f>SUMIFS('Oct Receipts Data'!Q:Q,'Oct Receipts Data'!$B:$B,$B168)+SUMIFS('Oct Receipts Data'!Q:Q,'Oct Receipts Data'!$B:$B,$A168)</f>
        <v>0</v>
      </c>
      <c r="V168" s="88">
        <f>SUMIFS('Oct Receipts Data'!R:R,'Oct Receipts Data'!$B:$B,$B168)+SUMIFS('Oct Receipts Data'!R:R,'Oct Receipts Data'!$B:$B,$A168)</f>
        <v>0</v>
      </c>
      <c r="W168" s="88">
        <f>SUMIFS('Oct Receipts Data'!S:S,'Oct Receipts Data'!$B:$B,$B168)+SUMIFS('Oct Receipts Data'!S:S,'Oct Receipts Data'!$B:$B,$A168)</f>
        <v>2848.75</v>
      </c>
      <c r="X168" s="88">
        <f>SUMIFS('Oct Receipts Data'!T:T,'Oct Receipts Data'!$B:$B,$B168)+SUMIFS('Oct Receipts Data'!T:T,'Oct Receipts Data'!$B:$B,$A168)</f>
        <v>0</v>
      </c>
      <c r="Y168" s="88">
        <f>SUMIFS('Oct Receipts Data'!U:U,'Oct Receipts Data'!$B:$B,$B168)+SUMIFS('Oct Receipts Data'!U:U,'Oct Receipts Data'!$B:$B,$A168)</f>
        <v>0</v>
      </c>
      <c r="Z168" s="88">
        <f>SUMIFS('Oct Receipts Data'!V:V,'Oct Receipts Data'!$B:$B,$B168)+SUMIFS('Oct Receipts Data'!V:V,'Oct Receipts Data'!$B:$B,$A168)</f>
        <v>5717.56</v>
      </c>
      <c r="AA168" s="88">
        <f>SUMIFS('Oct Receipts Data'!W:W,'Oct Receipts Data'!$B:$B,$B168)+SUMIFS('Oct Receipts Data'!W:W,'Oct Receipts Data'!$B:$B,$A168)</f>
        <v>12205.94</v>
      </c>
      <c r="AB168" s="88">
        <f>SUMIFS('Oct Receipts Data'!X:X,'Oct Receipts Data'!$B:$B,$B168)+SUMIFS('Oct Receipts Data'!X:X,'Oct Receipts Data'!$B:$B,$A168)</f>
        <v>0</v>
      </c>
      <c r="AC168" s="88">
        <f>SUMIFS('Oct Receipts Data'!Y:Y,'Oct Receipts Data'!$B:$B,$B168)+SUMIFS('Oct Receipts Data'!Y:Y,'Oct Receipts Data'!$B:$B,$A168)</f>
        <v>0</v>
      </c>
      <c r="AD168" s="88">
        <f>SUMIFS('Oct Receipts Data'!Z:Z,'Oct Receipts Data'!$B:$B,$B168)+SUMIFS('Oct Receipts Data'!Z:Z,'Oct Receipts Data'!$B:$B,$A168)</f>
        <v>0</v>
      </c>
      <c r="AE168" s="88">
        <f>SUMIFS('Oct Receipts Data'!AA:AA,'Oct Receipts Data'!$B:$B,$B168)+SUMIFS('Oct Receipts Data'!AA:AA,'Oct Receipts Data'!$B:$B,$A168)</f>
        <v>0</v>
      </c>
      <c r="AF168" s="88">
        <f>SUMIFS('Oct Receipts Data'!AB:AB,'Oct Receipts Data'!$B:$B,$B168)+SUMIFS('Oct Receipts Data'!AB:AB,'Oct Receipts Data'!$B:$B,$A168)</f>
        <v>0</v>
      </c>
      <c r="AG168" s="88">
        <f>SUMIFS('Oct Receipts Data'!AC:AC,'Oct Receipts Data'!$B:$B,$B168)+SUMIFS('Oct Receipts Data'!AC:AC,'Oct Receipts Data'!$B:$B,$A168)</f>
        <v>0</v>
      </c>
      <c r="AH168" s="88">
        <f>SUMIFS('Oct Receipts Data'!AD:AD,'Oct Receipts Data'!$B:$B,$B168)+SUMIFS('Oct Receipts Data'!AD:AD,'Oct Receipts Data'!$B:$B,$A168)</f>
        <v>0</v>
      </c>
      <c r="AI168" s="88">
        <f>SUMIFS('Oct Receipts Data'!AE:AE,'Oct Receipts Data'!$B:$B,$B168)+SUMIFS('Oct Receipts Data'!AE:AE,'Oct Receipts Data'!$B:$B,$A168)</f>
        <v>0</v>
      </c>
      <c r="AJ168" s="88">
        <f>SUMIFS('Oct Receipts Data'!AF:AF,'Oct Receipts Data'!$B:$B,$B168)+SUMIFS('Oct Receipts Data'!AF:AF,'Oct Receipts Data'!$B:$B,$A168)</f>
        <v>0</v>
      </c>
      <c r="AK168" s="88">
        <f>SUMIFS('Oct Receipts Data'!AG:AG,'Oct Receipts Data'!$B:$B,$B168)+SUMIFS('Oct Receipts Data'!AG:AG,'Oct Receipts Data'!$B:$B,$A168)</f>
        <v>0</v>
      </c>
    </row>
    <row r="169" spans="1:37" ht="13.8" outlineLevel="1">
      <c r="A169" s="86"/>
      <c r="B169" s="130" t="s">
        <v>155</v>
      </c>
      <c r="C169" s="88">
        <v>31459</v>
      </c>
      <c r="D169" s="80">
        <f>SUMIFS('PMT Terms'!C:C,'PMT Terms'!B:B,B169)</f>
        <v>45</v>
      </c>
      <c r="E169" s="89">
        <f t="shared" si="8"/>
        <v>1.5240389077847356</v>
      </c>
      <c r="F169" s="84">
        <f t="shared" si="10"/>
        <v>47944.74</v>
      </c>
      <c r="G169" s="88">
        <f>SUMIFS('Oct Receipts Data'!C:C,'Oct Receipts Data'!$B:$B,$B169)+SUMIFS('Oct Receipts Data'!C:C,'Oct Receipts Data'!$B:$B,$A169)</f>
        <v>0</v>
      </c>
      <c r="H169" s="88">
        <f>SUMIFS('Oct Receipts Data'!D:D,'Oct Receipts Data'!$B:$B,$B169)+SUMIFS('Oct Receipts Data'!D:D,'Oct Receipts Data'!$B:$B,$A169)</f>
        <v>0</v>
      </c>
      <c r="I169" s="88">
        <f>SUMIFS('Oct Receipts Data'!E:E,'Oct Receipts Data'!$B:$B,$B169)+SUMIFS('Oct Receipts Data'!E:E,'Oct Receipts Data'!$B:$B,$A169)</f>
        <v>0</v>
      </c>
      <c r="J169" s="88">
        <f>SUMIFS('Oct Receipts Data'!F:F,'Oct Receipts Data'!$B:$B,$B169)+SUMIFS('Oct Receipts Data'!F:F,'Oct Receipts Data'!$B:$B,$A169)</f>
        <v>0</v>
      </c>
      <c r="K169" s="88">
        <f>SUMIFS('Oct Receipts Data'!G:G,'Oct Receipts Data'!$B:$B,$B169)+SUMIFS('Oct Receipts Data'!G:G,'Oct Receipts Data'!$B:$B,$A169)</f>
        <v>0</v>
      </c>
      <c r="L169" s="88">
        <f>SUMIFS('Oct Receipts Data'!H:H,'Oct Receipts Data'!$B:$B,$B169)+SUMIFS('Oct Receipts Data'!H:H,'Oct Receipts Data'!$B:$B,$A169)</f>
        <v>3077.1</v>
      </c>
      <c r="M169" s="88">
        <f>SUMIFS('Oct Receipts Data'!I:I,'Oct Receipts Data'!$B:$B,$B169)+SUMIFS('Oct Receipts Data'!I:I,'Oct Receipts Data'!$B:$B,$A169)</f>
        <v>10738.82</v>
      </c>
      <c r="N169" s="88">
        <f>SUMIFS('Oct Receipts Data'!J:J,'Oct Receipts Data'!$B:$B,$B169)+SUMIFS('Oct Receipts Data'!J:J,'Oct Receipts Data'!$B:$B,$A169)</f>
        <v>858</v>
      </c>
      <c r="O169" s="88">
        <f>SUMIFS('Oct Receipts Data'!K:K,'Oct Receipts Data'!$B:$B,$B169)+SUMIFS('Oct Receipts Data'!K:K,'Oct Receipts Data'!$B:$B,$A169)</f>
        <v>5148</v>
      </c>
      <c r="P169" s="88">
        <f>SUMIFS('Oct Receipts Data'!L:L,'Oct Receipts Data'!$B:$B,$B169)+SUMIFS('Oct Receipts Data'!L:L,'Oct Receipts Data'!$B:$B,$A169)</f>
        <v>0</v>
      </c>
      <c r="Q169" s="88">
        <f>SUMIFS('Oct Receipts Data'!M:M,'Oct Receipts Data'!$B:$B,$B169)+SUMIFS('Oct Receipts Data'!M:M,'Oct Receipts Data'!$B:$B,$A169)</f>
        <v>0</v>
      </c>
      <c r="R169" s="88">
        <f>SUMIFS('Oct Receipts Data'!N:N,'Oct Receipts Data'!$B:$B,$B169)+SUMIFS('Oct Receipts Data'!N:N,'Oct Receipts Data'!$B:$B,$A169)</f>
        <v>0</v>
      </c>
      <c r="S169" s="88">
        <f>SUMIFS('Oct Receipts Data'!O:O,'Oct Receipts Data'!$B:$B,$B169)+SUMIFS('Oct Receipts Data'!O:O,'Oct Receipts Data'!$B:$B,$A169)</f>
        <v>0</v>
      </c>
      <c r="T169" s="88">
        <f>SUMIFS('Oct Receipts Data'!P:P,'Oct Receipts Data'!$B:$B,$B169)+SUMIFS('Oct Receipts Data'!P:P,'Oct Receipts Data'!$B:$B,$A169)</f>
        <v>0</v>
      </c>
      <c r="U169" s="88">
        <f>SUMIFS('Oct Receipts Data'!Q:Q,'Oct Receipts Data'!$B:$B,$B169)+SUMIFS('Oct Receipts Data'!Q:Q,'Oct Receipts Data'!$B:$B,$A169)</f>
        <v>1287</v>
      </c>
      <c r="V169" s="88">
        <f>SUMIFS('Oct Receipts Data'!R:R,'Oct Receipts Data'!$B:$B,$B169)+SUMIFS('Oct Receipts Data'!R:R,'Oct Receipts Data'!$B:$B,$A169)</f>
        <v>17015.04</v>
      </c>
      <c r="W169" s="88">
        <f>SUMIFS('Oct Receipts Data'!S:S,'Oct Receipts Data'!$B:$B,$B169)+SUMIFS('Oct Receipts Data'!S:S,'Oct Receipts Data'!$B:$B,$A169)</f>
        <v>4347.96</v>
      </c>
      <c r="X169" s="88">
        <f>SUMIFS('Oct Receipts Data'!T:T,'Oct Receipts Data'!$B:$B,$B169)+SUMIFS('Oct Receipts Data'!T:T,'Oct Receipts Data'!$B:$B,$A169)</f>
        <v>0</v>
      </c>
      <c r="Y169" s="88">
        <f>SUMIFS('Oct Receipts Data'!U:U,'Oct Receipts Data'!$B:$B,$B169)+SUMIFS('Oct Receipts Data'!U:U,'Oct Receipts Data'!$B:$B,$A169)</f>
        <v>0</v>
      </c>
      <c r="Z169" s="88">
        <f>SUMIFS('Oct Receipts Data'!V:V,'Oct Receipts Data'!$B:$B,$B169)+SUMIFS('Oct Receipts Data'!V:V,'Oct Receipts Data'!$B:$B,$A169)</f>
        <v>0</v>
      </c>
      <c r="AA169" s="88">
        <f>SUMIFS('Oct Receipts Data'!W:W,'Oct Receipts Data'!$B:$B,$B169)+SUMIFS('Oct Receipts Data'!W:W,'Oct Receipts Data'!$B:$B,$A169)</f>
        <v>0</v>
      </c>
      <c r="AB169" s="88">
        <f>SUMIFS('Oct Receipts Data'!X:X,'Oct Receipts Data'!$B:$B,$B169)+SUMIFS('Oct Receipts Data'!X:X,'Oct Receipts Data'!$B:$B,$A169)</f>
        <v>1364.52</v>
      </c>
      <c r="AC169" s="88">
        <f>SUMIFS('Oct Receipts Data'!Y:Y,'Oct Receipts Data'!$B:$B,$B169)+SUMIFS('Oct Receipts Data'!Y:Y,'Oct Receipts Data'!$B:$B,$A169)</f>
        <v>0</v>
      </c>
      <c r="AD169" s="88">
        <f>SUMIFS('Oct Receipts Data'!Z:Z,'Oct Receipts Data'!$B:$B,$B169)+SUMIFS('Oct Receipts Data'!Z:Z,'Oct Receipts Data'!$B:$B,$A169)</f>
        <v>0</v>
      </c>
      <c r="AE169" s="88">
        <f>SUMIFS('Oct Receipts Data'!AA:AA,'Oct Receipts Data'!$B:$B,$B169)+SUMIFS('Oct Receipts Data'!AA:AA,'Oct Receipts Data'!$B:$B,$A169)</f>
        <v>0</v>
      </c>
      <c r="AF169" s="88">
        <f>SUMIFS('Oct Receipts Data'!AB:AB,'Oct Receipts Data'!$B:$B,$B169)+SUMIFS('Oct Receipts Data'!AB:AB,'Oct Receipts Data'!$B:$B,$A169)</f>
        <v>0</v>
      </c>
      <c r="AG169" s="88">
        <f>SUMIFS('Oct Receipts Data'!AC:AC,'Oct Receipts Data'!$B:$B,$B169)+SUMIFS('Oct Receipts Data'!AC:AC,'Oct Receipts Data'!$B:$B,$A169)</f>
        <v>1943.04</v>
      </c>
      <c r="AH169" s="88">
        <f>SUMIFS('Oct Receipts Data'!AD:AD,'Oct Receipts Data'!$B:$B,$B169)+SUMIFS('Oct Receipts Data'!AD:AD,'Oct Receipts Data'!$B:$B,$A169)</f>
        <v>0</v>
      </c>
      <c r="AI169" s="88">
        <f>SUMIFS('Oct Receipts Data'!AE:AE,'Oct Receipts Data'!$B:$B,$B169)+SUMIFS('Oct Receipts Data'!AE:AE,'Oct Receipts Data'!$B:$B,$A169)</f>
        <v>0</v>
      </c>
      <c r="AJ169" s="88">
        <f>SUMIFS('Oct Receipts Data'!AF:AF,'Oct Receipts Data'!$B:$B,$B169)+SUMIFS('Oct Receipts Data'!AF:AF,'Oct Receipts Data'!$B:$B,$A169)</f>
        <v>0</v>
      </c>
      <c r="AK169" s="88">
        <f>SUMIFS('Oct Receipts Data'!AG:AG,'Oct Receipts Data'!$B:$B,$B169)+SUMIFS('Oct Receipts Data'!AG:AG,'Oct Receipts Data'!$B:$B,$A169)</f>
        <v>2165.2600000000002</v>
      </c>
    </row>
    <row r="170" spans="1:37" ht="13.8" outlineLevel="1">
      <c r="A170" s="86"/>
      <c r="B170" s="130" t="s">
        <v>190</v>
      </c>
      <c r="C170" s="88">
        <v>33255</v>
      </c>
      <c r="D170" s="80">
        <f>SUMIFS('PMT Terms'!C:C,'PMT Terms'!B:B,B170)</f>
        <v>60</v>
      </c>
      <c r="E170" s="89">
        <f t="shared" si="8"/>
        <v>1.3749869192602615</v>
      </c>
      <c r="F170" s="84">
        <f t="shared" si="10"/>
        <v>45725.189999999995</v>
      </c>
      <c r="G170" s="88">
        <f>SUMIFS('Oct Receipts Data'!C:C,'Oct Receipts Data'!$B:$B,$B170)+SUMIFS('Oct Receipts Data'!C:C,'Oct Receipts Data'!$B:$B,$A170)</f>
        <v>0</v>
      </c>
      <c r="H170" s="88">
        <f>SUMIFS('Oct Receipts Data'!D:D,'Oct Receipts Data'!$B:$B,$B170)+SUMIFS('Oct Receipts Data'!D:D,'Oct Receipts Data'!$B:$B,$A170)</f>
        <v>0</v>
      </c>
      <c r="I170" s="88">
        <f>SUMIFS('Oct Receipts Data'!E:E,'Oct Receipts Data'!$B:$B,$B170)+SUMIFS('Oct Receipts Data'!E:E,'Oct Receipts Data'!$B:$B,$A170)</f>
        <v>0</v>
      </c>
      <c r="J170" s="88">
        <f>SUMIFS('Oct Receipts Data'!F:F,'Oct Receipts Data'!$B:$B,$B170)+SUMIFS('Oct Receipts Data'!F:F,'Oct Receipts Data'!$B:$B,$A170)</f>
        <v>0</v>
      </c>
      <c r="K170" s="88">
        <f>SUMIFS('Oct Receipts Data'!G:G,'Oct Receipts Data'!$B:$B,$B170)+SUMIFS('Oct Receipts Data'!G:G,'Oct Receipts Data'!$B:$B,$A170)</f>
        <v>0</v>
      </c>
      <c r="L170" s="88">
        <f>SUMIFS('Oct Receipts Data'!H:H,'Oct Receipts Data'!$B:$B,$B170)+SUMIFS('Oct Receipts Data'!H:H,'Oct Receipts Data'!$B:$B,$A170)</f>
        <v>2410.65</v>
      </c>
      <c r="M170" s="88">
        <f>SUMIFS('Oct Receipts Data'!I:I,'Oct Receipts Data'!$B:$B,$B170)+SUMIFS('Oct Receipts Data'!I:I,'Oct Receipts Data'!$B:$B,$A170)</f>
        <v>0</v>
      </c>
      <c r="N170" s="88">
        <f>SUMIFS('Oct Receipts Data'!J:J,'Oct Receipts Data'!$B:$B,$B170)+SUMIFS('Oct Receipts Data'!J:J,'Oct Receipts Data'!$B:$B,$A170)</f>
        <v>0</v>
      </c>
      <c r="O170" s="88">
        <f>SUMIFS('Oct Receipts Data'!K:K,'Oct Receipts Data'!$B:$B,$B170)+SUMIFS('Oct Receipts Data'!K:K,'Oct Receipts Data'!$B:$B,$A170)</f>
        <v>0</v>
      </c>
      <c r="P170" s="88">
        <f>SUMIFS('Oct Receipts Data'!L:L,'Oct Receipts Data'!$B:$B,$B170)+SUMIFS('Oct Receipts Data'!L:L,'Oct Receipts Data'!$B:$B,$A170)</f>
        <v>0</v>
      </c>
      <c r="Q170" s="88">
        <f>SUMIFS('Oct Receipts Data'!M:M,'Oct Receipts Data'!$B:$B,$B170)+SUMIFS('Oct Receipts Data'!M:M,'Oct Receipts Data'!$B:$B,$A170)</f>
        <v>0</v>
      </c>
      <c r="R170" s="88">
        <f>SUMIFS('Oct Receipts Data'!N:N,'Oct Receipts Data'!$B:$B,$B170)+SUMIFS('Oct Receipts Data'!N:N,'Oct Receipts Data'!$B:$B,$A170)</f>
        <v>0</v>
      </c>
      <c r="S170" s="88">
        <f>SUMIFS('Oct Receipts Data'!O:O,'Oct Receipts Data'!$B:$B,$B170)+SUMIFS('Oct Receipts Data'!O:O,'Oct Receipts Data'!$B:$B,$A170)</f>
        <v>0</v>
      </c>
      <c r="T170" s="88">
        <f>SUMIFS('Oct Receipts Data'!P:P,'Oct Receipts Data'!$B:$B,$B170)+SUMIFS('Oct Receipts Data'!P:P,'Oct Receipts Data'!$B:$B,$A170)</f>
        <v>176.7</v>
      </c>
      <c r="U170" s="88">
        <f>SUMIFS('Oct Receipts Data'!Q:Q,'Oct Receipts Data'!$B:$B,$B170)+SUMIFS('Oct Receipts Data'!Q:Q,'Oct Receipts Data'!$B:$B,$A170)</f>
        <v>20035.5</v>
      </c>
      <c r="V170" s="88">
        <f>SUMIFS('Oct Receipts Data'!R:R,'Oct Receipts Data'!$B:$B,$B170)+SUMIFS('Oct Receipts Data'!R:R,'Oct Receipts Data'!$B:$B,$A170)</f>
        <v>9564.6</v>
      </c>
      <c r="W170" s="88">
        <f>SUMIFS('Oct Receipts Data'!S:S,'Oct Receipts Data'!$B:$B,$B170)+SUMIFS('Oct Receipts Data'!S:S,'Oct Receipts Data'!$B:$B,$A170)</f>
        <v>3648.24</v>
      </c>
      <c r="X170" s="88">
        <f>SUMIFS('Oct Receipts Data'!T:T,'Oct Receipts Data'!$B:$B,$B170)+SUMIFS('Oct Receipts Data'!T:T,'Oct Receipts Data'!$B:$B,$A170)</f>
        <v>2251.5</v>
      </c>
      <c r="Y170" s="88">
        <f>SUMIFS('Oct Receipts Data'!U:U,'Oct Receipts Data'!$B:$B,$B170)+SUMIFS('Oct Receipts Data'!U:U,'Oct Receipts Data'!$B:$B,$A170)</f>
        <v>0</v>
      </c>
      <c r="Z170" s="88">
        <f>SUMIFS('Oct Receipts Data'!V:V,'Oct Receipts Data'!$B:$B,$B170)+SUMIFS('Oct Receipts Data'!V:V,'Oct Receipts Data'!$B:$B,$A170)</f>
        <v>450.3</v>
      </c>
      <c r="AA170" s="88">
        <f>SUMIFS('Oct Receipts Data'!W:W,'Oct Receipts Data'!$B:$B,$B170)+SUMIFS('Oct Receipts Data'!W:W,'Oct Receipts Data'!$B:$B,$A170)</f>
        <v>0</v>
      </c>
      <c r="AB170" s="88">
        <f>SUMIFS('Oct Receipts Data'!X:X,'Oct Receipts Data'!$B:$B,$B170)+SUMIFS('Oct Receipts Data'!X:X,'Oct Receipts Data'!$B:$B,$A170)</f>
        <v>4277.8500000000004</v>
      </c>
      <c r="AC170" s="88">
        <f>SUMIFS('Oct Receipts Data'!Y:Y,'Oct Receipts Data'!$B:$B,$B170)+SUMIFS('Oct Receipts Data'!Y:Y,'Oct Receipts Data'!$B:$B,$A170)</f>
        <v>0</v>
      </c>
      <c r="AD170" s="88">
        <f>SUMIFS('Oct Receipts Data'!Z:Z,'Oct Receipts Data'!$B:$B,$B170)+SUMIFS('Oct Receipts Data'!Z:Z,'Oct Receipts Data'!$B:$B,$A170)</f>
        <v>0</v>
      </c>
      <c r="AE170" s="88">
        <f>SUMIFS('Oct Receipts Data'!AA:AA,'Oct Receipts Data'!$B:$B,$B170)+SUMIFS('Oct Receipts Data'!AA:AA,'Oct Receipts Data'!$B:$B,$A170)</f>
        <v>883.5</v>
      </c>
      <c r="AF170" s="88">
        <f>SUMIFS('Oct Receipts Data'!AB:AB,'Oct Receipts Data'!$B:$B,$B170)+SUMIFS('Oct Receipts Data'!AB:AB,'Oct Receipts Data'!$B:$B,$A170)</f>
        <v>2026.35</v>
      </c>
      <c r="AG170" s="88">
        <f>SUMIFS('Oct Receipts Data'!AC:AC,'Oct Receipts Data'!$B:$B,$B170)+SUMIFS('Oct Receipts Data'!AC:AC,'Oct Receipts Data'!$B:$B,$A170)</f>
        <v>0</v>
      </c>
      <c r="AH170" s="88">
        <f>SUMIFS('Oct Receipts Data'!AD:AD,'Oct Receipts Data'!$B:$B,$B170)+SUMIFS('Oct Receipts Data'!AD:AD,'Oct Receipts Data'!$B:$B,$A170)</f>
        <v>0</v>
      </c>
      <c r="AI170" s="88">
        <f>SUMIFS('Oct Receipts Data'!AE:AE,'Oct Receipts Data'!$B:$B,$B170)+SUMIFS('Oct Receipts Data'!AE:AE,'Oct Receipts Data'!$B:$B,$A170)</f>
        <v>0</v>
      </c>
      <c r="AJ170" s="88">
        <f>SUMIFS('Oct Receipts Data'!AF:AF,'Oct Receipts Data'!$B:$B,$B170)+SUMIFS('Oct Receipts Data'!AF:AF,'Oct Receipts Data'!$B:$B,$A170)</f>
        <v>0</v>
      </c>
      <c r="AK170" s="88">
        <f>SUMIFS('Oct Receipts Data'!AG:AG,'Oct Receipts Data'!$B:$B,$B170)+SUMIFS('Oct Receipts Data'!AG:AG,'Oct Receipts Data'!$B:$B,$A170)</f>
        <v>0</v>
      </c>
    </row>
    <row r="171" spans="1:37" ht="13.8" outlineLevel="1">
      <c r="A171" s="86"/>
      <c r="B171" s="130" t="s">
        <v>297</v>
      </c>
      <c r="C171" s="88">
        <v>78481</v>
      </c>
      <c r="D171" s="80">
        <f>SUMIFS('PMT Terms'!C:C,'PMT Terms'!B:B,B171)</f>
        <v>60</v>
      </c>
      <c r="E171" s="89">
        <f t="shared" si="8"/>
        <v>0.52493189434385401</v>
      </c>
      <c r="F171" s="84">
        <f t="shared" si="10"/>
        <v>41197.180000000008</v>
      </c>
      <c r="G171" s="88">
        <f>SUMIFS('Oct Receipts Data'!C:C,'Oct Receipts Data'!$B:$B,$B171)+SUMIFS('Oct Receipts Data'!C:C,'Oct Receipts Data'!$B:$B,$A171)</f>
        <v>0</v>
      </c>
      <c r="H171" s="88">
        <f>SUMIFS('Oct Receipts Data'!D:D,'Oct Receipts Data'!$B:$B,$B171)+SUMIFS('Oct Receipts Data'!D:D,'Oct Receipts Data'!$B:$B,$A171)</f>
        <v>9772.19</v>
      </c>
      <c r="I171" s="88">
        <f>SUMIFS('Oct Receipts Data'!E:E,'Oct Receipts Data'!$B:$B,$B171)+SUMIFS('Oct Receipts Data'!E:E,'Oct Receipts Data'!$B:$B,$A171)</f>
        <v>193.91</v>
      </c>
      <c r="J171" s="88">
        <f>SUMIFS('Oct Receipts Data'!F:F,'Oct Receipts Data'!$B:$B,$B171)+SUMIFS('Oct Receipts Data'!F:F,'Oct Receipts Data'!$B:$B,$A171)</f>
        <v>0</v>
      </c>
      <c r="K171" s="88">
        <f>SUMIFS('Oct Receipts Data'!G:G,'Oct Receipts Data'!$B:$B,$B171)+SUMIFS('Oct Receipts Data'!G:G,'Oct Receipts Data'!$B:$B,$A171)</f>
        <v>0</v>
      </c>
      <c r="L171" s="88">
        <f>SUMIFS('Oct Receipts Data'!H:H,'Oct Receipts Data'!$B:$B,$B171)+SUMIFS('Oct Receipts Data'!H:H,'Oct Receipts Data'!$B:$B,$A171)</f>
        <v>0</v>
      </c>
      <c r="M171" s="88">
        <f>SUMIFS('Oct Receipts Data'!I:I,'Oct Receipts Data'!$B:$B,$B171)+SUMIFS('Oct Receipts Data'!I:I,'Oct Receipts Data'!$B:$B,$A171)</f>
        <v>10.61</v>
      </c>
      <c r="N171" s="88">
        <f>SUMIFS('Oct Receipts Data'!J:J,'Oct Receipts Data'!$B:$B,$B171)+SUMIFS('Oct Receipts Data'!J:J,'Oct Receipts Data'!$B:$B,$A171)</f>
        <v>0</v>
      </c>
      <c r="O171" s="88">
        <f>SUMIFS('Oct Receipts Data'!K:K,'Oct Receipts Data'!$B:$B,$B171)+SUMIFS('Oct Receipts Data'!K:K,'Oct Receipts Data'!$B:$B,$A171)</f>
        <v>887.43</v>
      </c>
      <c r="P171" s="88">
        <f>SUMIFS('Oct Receipts Data'!L:L,'Oct Receipts Data'!$B:$B,$B171)+SUMIFS('Oct Receipts Data'!L:L,'Oct Receipts Data'!$B:$B,$A171)</f>
        <v>7663.66</v>
      </c>
      <c r="Q171" s="88">
        <f>SUMIFS('Oct Receipts Data'!M:M,'Oct Receipts Data'!$B:$B,$B171)+SUMIFS('Oct Receipts Data'!M:M,'Oct Receipts Data'!$B:$B,$A171)</f>
        <v>945.42</v>
      </c>
      <c r="R171" s="88">
        <f>SUMIFS('Oct Receipts Data'!N:N,'Oct Receipts Data'!$B:$B,$B171)+SUMIFS('Oct Receipts Data'!N:N,'Oct Receipts Data'!$B:$B,$A171)</f>
        <v>137.76</v>
      </c>
      <c r="S171" s="88">
        <f>SUMIFS('Oct Receipts Data'!O:O,'Oct Receipts Data'!$B:$B,$B171)+SUMIFS('Oct Receipts Data'!O:O,'Oct Receipts Data'!$B:$B,$A171)</f>
        <v>1991.94</v>
      </c>
      <c r="T171" s="88">
        <f>SUMIFS('Oct Receipts Data'!P:P,'Oct Receipts Data'!$B:$B,$B171)+SUMIFS('Oct Receipts Data'!P:P,'Oct Receipts Data'!$B:$B,$A171)</f>
        <v>1210.43</v>
      </c>
      <c r="U171" s="88">
        <f>SUMIFS('Oct Receipts Data'!Q:Q,'Oct Receipts Data'!$B:$B,$B171)+SUMIFS('Oct Receipts Data'!Q:Q,'Oct Receipts Data'!$B:$B,$A171)</f>
        <v>71.62</v>
      </c>
      <c r="V171" s="88">
        <f>SUMIFS('Oct Receipts Data'!R:R,'Oct Receipts Data'!$B:$B,$B171)+SUMIFS('Oct Receipts Data'!R:R,'Oct Receipts Data'!$B:$B,$A171)</f>
        <v>8810.14</v>
      </c>
      <c r="W171" s="88">
        <f>SUMIFS('Oct Receipts Data'!S:S,'Oct Receipts Data'!$B:$B,$B171)+SUMIFS('Oct Receipts Data'!S:S,'Oct Receipts Data'!$B:$B,$A171)</f>
        <v>2522.96</v>
      </c>
      <c r="X171" s="88">
        <f>SUMIFS('Oct Receipts Data'!T:T,'Oct Receipts Data'!$B:$B,$B171)+SUMIFS('Oct Receipts Data'!T:T,'Oct Receipts Data'!$B:$B,$A171)</f>
        <v>0</v>
      </c>
      <c r="Y171" s="88">
        <f>SUMIFS('Oct Receipts Data'!U:U,'Oct Receipts Data'!$B:$B,$B171)+SUMIFS('Oct Receipts Data'!U:U,'Oct Receipts Data'!$B:$B,$A171)</f>
        <v>0</v>
      </c>
      <c r="Z171" s="88">
        <f>SUMIFS('Oct Receipts Data'!V:V,'Oct Receipts Data'!$B:$B,$B171)+SUMIFS('Oct Receipts Data'!V:V,'Oct Receipts Data'!$B:$B,$A171)</f>
        <v>12.66</v>
      </c>
      <c r="AA171" s="88">
        <f>SUMIFS('Oct Receipts Data'!W:W,'Oct Receipts Data'!$B:$B,$B171)+SUMIFS('Oct Receipts Data'!W:W,'Oct Receipts Data'!$B:$B,$A171)</f>
        <v>95.12</v>
      </c>
      <c r="AB171" s="88">
        <f>SUMIFS('Oct Receipts Data'!X:X,'Oct Receipts Data'!$B:$B,$B171)+SUMIFS('Oct Receipts Data'!X:X,'Oct Receipts Data'!$B:$B,$A171)</f>
        <v>0</v>
      </c>
      <c r="AC171" s="88">
        <f>SUMIFS('Oct Receipts Data'!Y:Y,'Oct Receipts Data'!$B:$B,$B171)+SUMIFS('Oct Receipts Data'!Y:Y,'Oct Receipts Data'!$B:$B,$A171)</f>
        <v>3006.85</v>
      </c>
      <c r="AD171" s="88">
        <f>SUMIFS('Oct Receipts Data'!Z:Z,'Oct Receipts Data'!$B:$B,$B171)+SUMIFS('Oct Receipts Data'!Z:Z,'Oct Receipts Data'!$B:$B,$A171)</f>
        <v>1799.23</v>
      </c>
      <c r="AE171" s="88">
        <f>SUMIFS('Oct Receipts Data'!AA:AA,'Oct Receipts Data'!$B:$B,$B171)+SUMIFS('Oct Receipts Data'!AA:AA,'Oct Receipts Data'!$B:$B,$A171)</f>
        <v>28.38</v>
      </c>
      <c r="AF171" s="88">
        <f>SUMIFS('Oct Receipts Data'!AB:AB,'Oct Receipts Data'!$B:$B,$B171)+SUMIFS('Oct Receipts Data'!AB:AB,'Oct Receipts Data'!$B:$B,$A171)</f>
        <v>1299.6600000000001</v>
      </c>
      <c r="AG171" s="88">
        <f>SUMIFS('Oct Receipts Data'!AC:AC,'Oct Receipts Data'!$B:$B,$B171)+SUMIFS('Oct Receipts Data'!AC:AC,'Oct Receipts Data'!$B:$B,$A171)</f>
        <v>737.21</v>
      </c>
      <c r="AH171" s="88">
        <f>SUMIFS('Oct Receipts Data'!AD:AD,'Oct Receipts Data'!$B:$B,$B171)+SUMIFS('Oct Receipts Data'!AD:AD,'Oct Receipts Data'!$B:$B,$A171)</f>
        <v>0</v>
      </c>
      <c r="AI171" s="88">
        <f>SUMIFS('Oct Receipts Data'!AE:AE,'Oct Receipts Data'!$B:$B,$B171)+SUMIFS('Oct Receipts Data'!AE:AE,'Oct Receipts Data'!$B:$B,$A171)</f>
        <v>0</v>
      </c>
      <c r="AJ171" s="88">
        <f>SUMIFS('Oct Receipts Data'!AF:AF,'Oct Receipts Data'!$B:$B,$B171)+SUMIFS('Oct Receipts Data'!AF:AF,'Oct Receipts Data'!$B:$B,$A171)</f>
        <v>0</v>
      </c>
      <c r="AK171" s="88">
        <f>SUMIFS('Oct Receipts Data'!AG:AG,'Oct Receipts Data'!$B:$B,$B171)+SUMIFS('Oct Receipts Data'!AG:AG,'Oct Receipts Data'!$B:$B,$A171)</f>
        <v>0</v>
      </c>
    </row>
    <row r="172" spans="1:37" ht="13.8" outlineLevel="1">
      <c r="A172" s="86"/>
      <c r="B172" s="130" t="s">
        <v>212</v>
      </c>
      <c r="C172" s="88">
        <v>32417</v>
      </c>
      <c r="D172" s="80">
        <f>SUMIFS('PMT Terms'!C:C,'PMT Terms'!B:B,B172)</f>
        <v>30</v>
      </c>
      <c r="E172" s="89">
        <f t="shared" si="8"/>
        <v>1.1924388438165159</v>
      </c>
      <c r="F172" s="84">
        <f t="shared" si="10"/>
        <v>38655.289999999994</v>
      </c>
      <c r="G172" s="88">
        <f>SUMIFS('Oct Receipts Data'!C:C,'Oct Receipts Data'!$B:$B,$B172)+SUMIFS('Oct Receipts Data'!C:C,'Oct Receipts Data'!$B:$B,$A172)</f>
        <v>0</v>
      </c>
      <c r="H172" s="88">
        <f>SUMIFS('Oct Receipts Data'!D:D,'Oct Receipts Data'!$B:$B,$B172)+SUMIFS('Oct Receipts Data'!D:D,'Oct Receipts Data'!$B:$B,$A172)</f>
        <v>4657.42</v>
      </c>
      <c r="I172" s="88">
        <f>SUMIFS('Oct Receipts Data'!E:E,'Oct Receipts Data'!$B:$B,$B172)+SUMIFS('Oct Receipts Data'!E:E,'Oct Receipts Data'!$B:$B,$A172)</f>
        <v>2805.3</v>
      </c>
      <c r="J172" s="88">
        <f>SUMIFS('Oct Receipts Data'!F:F,'Oct Receipts Data'!$B:$B,$B172)+SUMIFS('Oct Receipts Data'!F:F,'Oct Receipts Data'!$B:$B,$A172)</f>
        <v>0</v>
      </c>
      <c r="K172" s="88">
        <f>SUMIFS('Oct Receipts Data'!G:G,'Oct Receipts Data'!$B:$B,$B172)+SUMIFS('Oct Receipts Data'!G:G,'Oct Receipts Data'!$B:$B,$A172)</f>
        <v>0</v>
      </c>
      <c r="L172" s="88">
        <f>SUMIFS('Oct Receipts Data'!H:H,'Oct Receipts Data'!$B:$B,$B172)+SUMIFS('Oct Receipts Data'!H:H,'Oct Receipts Data'!$B:$B,$A172)</f>
        <v>204</v>
      </c>
      <c r="M172" s="88">
        <f>SUMIFS('Oct Receipts Data'!I:I,'Oct Receipts Data'!$B:$B,$B172)+SUMIFS('Oct Receipts Data'!I:I,'Oct Receipts Data'!$B:$B,$A172)</f>
        <v>8471.15</v>
      </c>
      <c r="N172" s="88">
        <f>SUMIFS('Oct Receipts Data'!J:J,'Oct Receipts Data'!$B:$B,$B172)+SUMIFS('Oct Receipts Data'!J:J,'Oct Receipts Data'!$B:$B,$A172)</f>
        <v>3416.6</v>
      </c>
      <c r="O172" s="88">
        <f>SUMIFS('Oct Receipts Data'!K:K,'Oct Receipts Data'!$B:$B,$B172)+SUMIFS('Oct Receipts Data'!K:K,'Oct Receipts Data'!$B:$B,$A172)</f>
        <v>0</v>
      </c>
      <c r="P172" s="88">
        <f>SUMIFS('Oct Receipts Data'!L:L,'Oct Receipts Data'!$B:$B,$B172)+SUMIFS('Oct Receipts Data'!L:L,'Oct Receipts Data'!$B:$B,$A172)</f>
        <v>0</v>
      </c>
      <c r="Q172" s="88">
        <f>SUMIFS('Oct Receipts Data'!M:M,'Oct Receipts Data'!$B:$B,$B172)+SUMIFS('Oct Receipts Data'!M:M,'Oct Receipts Data'!$B:$B,$A172)</f>
        <v>0</v>
      </c>
      <c r="R172" s="88">
        <f>SUMIFS('Oct Receipts Data'!N:N,'Oct Receipts Data'!$B:$B,$B172)+SUMIFS('Oct Receipts Data'!N:N,'Oct Receipts Data'!$B:$B,$A172)</f>
        <v>0</v>
      </c>
      <c r="S172" s="88">
        <f>SUMIFS('Oct Receipts Data'!O:O,'Oct Receipts Data'!$B:$B,$B172)+SUMIFS('Oct Receipts Data'!O:O,'Oct Receipts Data'!$B:$B,$A172)</f>
        <v>0</v>
      </c>
      <c r="T172" s="88">
        <f>SUMIFS('Oct Receipts Data'!P:P,'Oct Receipts Data'!$B:$B,$B172)+SUMIFS('Oct Receipts Data'!P:P,'Oct Receipts Data'!$B:$B,$A172)</f>
        <v>0</v>
      </c>
      <c r="U172" s="88">
        <f>SUMIFS('Oct Receipts Data'!Q:Q,'Oct Receipts Data'!$B:$B,$B172)+SUMIFS('Oct Receipts Data'!Q:Q,'Oct Receipts Data'!$B:$B,$A172)</f>
        <v>0</v>
      </c>
      <c r="V172" s="88">
        <f>SUMIFS('Oct Receipts Data'!R:R,'Oct Receipts Data'!$B:$B,$B172)+SUMIFS('Oct Receipts Data'!R:R,'Oct Receipts Data'!$B:$B,$A172)</f>
        <v>0</v>
      </c>
      <c r="W172" s="88">
        <f>SUMIFS('Oct Receipts Data'!S:S,'Oct Receipts Data'!$B:$B,$B172)+SUMIFS('Oct Receipts Data'!S:S,'Oct Receipts Data'!$B:$B,$A172)</f>
        <v>0</v>
      </c>
      <c r="X172" s="88">
        <f>SUMIFS('Oct Receipts Data'!T:T,'Oct Receipts Data'!$B:$B,$B172)+SUMIFS('Oct Receipts Data'!T:T,'Oct Receipts Data'!$B:$B,$A172)</f>
        <v>0</v>
      </c>
      <c r="Y172" s="88">
        <f>SUMIFS('Oct Receipts Data'!U:U,'Oct Receipts Data'!$B:$B,$B172)+SUMIFS('Oct Receipts Data'!U:U,'Oct Receipts Data'!$B:$B,$A172)</f>
        <v>0</v>
      </c>
      <c r="Z172" s="88">
        <f>SUMIFS('Oct Receipts Data'!V:V,'Oct Receipts Data'!$B:$B,$B172)+SUMIFS('Oct Receipts Data'!V:V,'Oct Receipts Data'!$B:$B,$A172)</f>
        <v>0</v>
      </c>
      <c r="AA172" s="88">
        <f>SUMIFS('Oct Receipts Data'!W:W,'Oct Receipts Data'!$B:$B,$B172)+SUMIFS('Oct Receipts Data'!W:W,'Oct Receipts Data'!$B:$B,$A172)</f>
        <v>0</v>
      </c>
      <c r="AB172" s="88">
        <f>SUMIFS('Oct Receipts Data'!X:X,'Oct Receipts Data'!$B:$B,$B172)+SUMIFS('Oct Receipts Data'!X:X,'Oct Receipts Data'!$B:$B,$A172)</f>
        <v>11607.26</v>
      </c>
      <c r="AC172" s="88">
        <f>SUMIFS('Oct Receipts Data'!Y:Y,'Oct Receipts Data'!$B:$B,$B172)+SUMIFS('Oct Receipts Data'!Y:Y,'Oct Receipts Data'!$B:$B,$A172)</f>
        <v>315.32</v>
      </c>
      <c r="AD172" s="88">
        <f>SUMIFS('Oct Receipts Data'!Z:Z,'Oct Receipts Data'!$B:$B,$B172)+SUMIFS('Oct Receipts Data'!Z:Z,'Oct Receipts Data'!$B:$B,$A172)</f>
        <v>0</v>
      </c>
      <c r="AE172" s="88">
        <f>SUMIFS('Oct Receipts Data'!AA:AA,'Oct Receipts Data'!$B:$B,$B172)+SUMIFS('Oct Receipts Data'!AA:AA,'Oct Receipts Data'!$B:$B,$A172)</f>
        <v>0</v>
      </c>
      <c r="AF172" s="88">
        <f>SUMIFS('Oct Receipts Data'!AB:AB,'Oct Receipts Data'!$B:$B,$B172)+SUMIFS('Oct Receipts Data'!AB:AB,'Oct Receipts Data'!$B:$B,$A172)</f>
        <v>0</v>
      </c>
      <c r="AG172" s="88">
        <f>SUMIFS('Oct Receipts Data'!AC:AC,'Oct Receipts Data'!$B:$B,$B172)+SUMIFS('Oct Receipts Data'!AC:AC,'Oct Receipts Data'!$B:$B,$A172)</f>
        <v>0</v>
      </c>
      <c r="AH172" s="88">
        <f>SUMIFS('Oct Receipts Data'!AD:AD,'Oct Receipts Data'!$B:$B,$B172)+SUMIFS('Oct Receipts Data'!AD:AD,'Oct Receipts Data'!$B:$B,$A172)</f>
        <v>48.64</v>
      </c>
      <c r="AI172" s="88">
        <f>SUMIFS('Oct Receipts Data'!AE:AE,'Oct Receipts Data'!$B:$B,$B172)+SUMIFS('Oct Receipts Data'!AE:AE,'Oct Receipts Data'!$B:$B,$A172)</f>
        <v>0</v>
      </c>
      <c r="AJ172" s="88">
        <f>SUMIFS('Oct Receipts Data'!AF:AF,'Oct Receipts Data'!$B:$B,$B172)+SUMIFS('Oct Receipts Data'!AF:AF,'Oct Receipts Data'!$B:$B,$A172)</f>
        <v>0</v>
      </c>
      <c r="AK172" s="88">
        <f>SUMIFS('Oct Receipts Data'!AG:AG,'Oct Receipts Data'!$B:$B,$B172)+SUMIFS('Oct Receipts Data'!AG:AG,'Oct Receipts Data'!$B:$B,$A172)</f>
        <v>7129.6</v>
      </c>
    </row>
    <row r="173" spans="1:37" ht="13.8" outlineLevel="1">
      <c r="A173" s="86"/>
      <c r="B173" s="130" t="s">
        <v>139</v>
      </c>
      <c r="C173" s="88">
        <v>161544</v>
      </c>
      <c r="D173" s="80">
        <f>SUMIFS('PMT Terms'!C:C,'PMT Terms'!B:B,B173)</f>
        <v>10</v>
      </c>
      <c r="E173" s="89">
        <f t="shared" si="8"/>
        <v>0.21405282771257361</v>
      </c>
      <c r="F173" s="84">
        <f t="shared" si="10"/>
        <v>34578.94999999999</v>
      </c>
      <c r="G173" s="88">
        <f>SUMIFS('Oct Receipts Data'!C:C,'Oct Receipts Data'!$B:$B,$B173)+SUMIFS('Oct Receipts Data'!C:C,'Oct Receipts Data'!$B:$B,$A173)</f>
        <v>0</v>
      </c>
      <c r="H173" s="88">
        <f>SUMIFS('Oct Receipts Data'!D:D,'Oct Receipts Data'!$B:$B,$B173)+SUMIFS('Oct Receipts Data'!D:D,'Oct Receipts Data'!$B:$B,$A173)</f>
        <v>0</v>
      </c>
      <c r="I173" s="88">
        <f>SUMIFS('Oct Receipts Data'!E:E,'Oct Receipts Data'!$B:$B,$B173)+SUMIFS('Oct Receipts Data'!E:E,'Oct Receipts Data'!$B:$B,$A173)</f>
        <v>383.52</v>
      </c>
      <c r="J173" s="88">
        <f>SUMIFS('Oct Receipts Data'!F:F,'Oct Receipts Data'!$B:$B,$B173)+SUMIFS('Oct Receipts Data'!F:F,'Oct Receipts Data'!$B:$B,$A173)</f>
        <v>0</v>
      </c>
      <c r="K173" s="88">
        <f>SUMIFS('Oct Receipts Data'!G:G,'Oct Receipts Data'!$B:$B,$B173)+SUMIFS('Oct Receipts Data'!G:G,'Oct Receipts Data'!$B:$B,$A173)</f>
        <v>0</v>
      </c>
      <c r="L173" s="88">
        <f>SUMIFS('Oct Receipts Data'!H:H,'Oct Receipts Data'!$B:$B,$B173)+SUMIFS('Oct Receipts Data'!H:H,'Oct Receipts Data'!$B:$B,$A173)</f>
        <v>5053.42</v>
      </c>
      <c r="M173" s="88">
        <f>SUMIFS('Oct Receipts Data'!I:I,'Oct Receipts Data'!$B:$B,$B173)+SUMIFS('Oct Receipts Data'!I:I,'Oct Receipts Data'!$B:$B,$A173)</f>
        <v>0</v>
      </c>
      <c r="N173" s="88">
        <f>SUMIFS('Oct Receipts Data'!J:J,'Oct Receipts Data'!$B:$B,$B173)+SUMIFS('Oct Receipts Data'!J:J,'Oct Receipts Data'!$B:$B,$A173)</f>
        <v>0</v>
      </c>
      <c r="O173" s="88">
        <f>SUMIFS('Oct Receipts Data'!K:K,'Oct Receipts Data'!$B:$B,$B173)+SUMIFS('Oct Receipts Data'!K:K,'Oct Receipts Data'!$B:$B,$A173)</f>
        <v>0</v>
      </c>
      <c r="P173" s="88">
        <f>SUMIFS('Oct Receipts Data'!L:L,'Oct Receipts Data'!$B:$B,$B173)+SUMIFS('Oct Receipts Data'!L:L,'Oct Receipts Data'!$B:$B,$A173)</f>
        <v>0</v>
      </c>
      <c r="Q173" s="88">
        <f>SUMIFS('Oct Receipts Data'!M:M,'Oct Receipts Data'!$B:$B,$B173)+SUMIFS('Oct Receipts Data'!M:M,'Oct Receipts Data'!$B:$B,$A173)</f>
        <v>0</v>
      </c>
      <c r="R173" s="88">
        <f>SUMIFS('Oct Receipts Data'!N:N,'Oct Receipts Data'!$B:$B,$B173)+SUMIFS('Oct Receipts Data'!N:N,'Oct Receipts Data'!$B:$B,$A173)</f>
        <v>0</v>
      </c>
      <c r="S173" s="88">
        <f>SUMIFS('Oct Receipts Data'!O:O,'Oct Receipts Data'!$B:$B,$B173)+SUMIFS('Oct Receipts Data'!O:O,'Oct Receipts Data'!$B:$B,$A173)</f>
        <v>247.88</v>
      </c>
      <c r="T173" s="88">
        <f>SUMIFS('Oct Receipts Data'!P:P,'Oct Receipts Data'!$B:$B,$B173)+SUMIFS('Oct Receipts Data'!P:P,'Oct Receipts Data'!$B:$B,$A173)</f>
        <v>3223.68</v>
      </c>
      <c r="U173" s="88">
        <f>SUMIFS('Oct Receipts Data'!Q:Q,'Oct Receipts Data'!$B:$B,$B173)+SUMIFS('Oct Receipts Data'!Q:Q,'Oct Receipts Data'!$B:$B,$A173)</f>
        <v>1579.36</v>
      </c>
      <c r="V173" s="88">
        <f>SUMIFS('Oct Receipts Data'!R:R,'Oct Receipts Data'!$B:$B,$B173)+SUMIFS('Oct Receipts Data'!R:R,'Oct Receipts Data'!$B:$B,$A173)</f>
        <v>1325.74</v>
      </c>
      <c r="W173" s="88">
        <f>SUMIFS('Oct Receipts Data'!S:S,'Oct Receipts Data'!$B:$B,$B173)+SUMIFS('Oct Receipts Data'!S:S,'Oct Receipts Data'!$B:$B,$A173)</f>
        <v>0</v>
      </c>
      <c r="X173" s="88">
        <f>SUMIFS('Oct Receipts Data'!T:T,'Oct Receipts Data'!$B:$B,$B173)+SUMIFS('Oct Receipts Data'!T:T,'Oct Receipts Data'!$B:$B,$A173)</f>
        <v>0</v>
      </c>
      <c r="Y173" s="88">
        <f>SUMIFS('Oct Receipts Data'!U:U,'Oct Receipts Data'!$B:$B,$B173)+SUMIFS('Oct Receipts Data'!U:U,'Oct Receipts Data'!$B:$B,$A173)</f>
        <v>2022.59</v>
      </c>
      <c r="Z173" s="88">
        <f>SUMIFS('Oct Receipts Data'!V:V,'Oct Receipts Data'!$B:$B,$B173)+SUMIFS('Oct Receipts Data'!V:V,'Oct Receipts Data'!$B:$B,$A173)</f>
        <v>0</v>
      </c>
      <c r="AA173" s="88">
        <f>SUMIFS('Oct Receipts Data'!W:W,'Oct Receipts Data'!$B:$B,$B173)+SUMIFS('Oct Receipts Data'!W:W,'Oct Receipts Data'!$B:$B,$A173)</f>
        <v>0</v>
      </c>
      <c r="AB173" s="88">
        <f>SUMIFS('Oct Receipts Data'!X:X,'Oct Receipts Data'!$B:$B,$B173)+SUMIFS('Oct Receipts Data'!X:X,'Oct Receipts Data'!$B:$B,$A173)</f>
        <v>764.85</v>
      </c>
      <c r="AC173" s="88">
        <f>SUMIFS('Oct Receipts Data'!Y:Y,'Oct Receipts Data'!$B:$B,$B173)+SUMIFS('Oct Receipts Data'!Y:Y,'Oct Receipts Data'!$B:$B,$A173)</f>
        <v>805.92</v>
      </c>
      <c r="AD173" s="88">
        <f>SUMIFS('Oct Receipts Data'!Z:Z,'Oct Receipts Data'!$B:$B,$B173)+SUMIFS('Oct Receipts Data'!Z:Z,'Oct Receipts Data'!$B:$B,$A173)</f>
        <v>0</v>
      </c>
      <c r="AE173" s="88">
        <f>SUMIFS('Oct Receipts Data'!AA:AA,'Oct Receipts Data'!$B:$B,$B173)+SUMIFS('Oct Receipts Data'!AA:AA,'Oct Receipts Data'!$B:$B,$A173)</f>
        <v>0</v>
      </c>
      <c r="AF173" s="88">
        <f>SUMIFS('Oct Receipts Data'!AB:AB,'Oct Receipts Data'!$B:$B,$B173)+SUMIFS('Oct Receipts Data'!AB:AB,'Oct Receipts Data'!$B:$B,$A173)</f>
        <v>1483.34</v>
      </c>
      <c r="AG173" s="88">
        <f>SUMIFS('Oct Receipts Data'!AC:AC,'Oct Receipts Data'!$B:$B,$B173)+SUMIFS('Oct Receipts Data'!AC:AC,'Oct Receipts Data'!$B:$B,$A173)</f>
        <v>0</v>
      </c>
      <c r="AH173" s="88">
        <f>SUMIFS('Oct Receipts Data'!AD:AD,'Oct Receipts Data'!$B:$B,$B173)+SUMIFS('Oct Receipts Data'!AD:AD,'Oct Receipts Data'!$B:$B,$A173)</f>
        <v>872.1</v>
      </c>
      <c r="AI173" s="88">
        <f>SUMIFS('Oct Receipts Data'!AE:AE,'Oct Receipts Data'!$B:$B,$B173)+SUMIFS('Oct Receipts Data'!AE:AE,'Oct Receipts Data'!$B:$B,$A173)</f>
        <v>16433.03</v>
      </c>
      <c r="AJ173" s="88">
        <f>SUMIFS('Oct Receipts Data'!AF:AF,'Oct Receipts Data'!$B:$B,$B173)+SUMIFS('Oct Receipts Data'!AF:AF,'Oct Receipts Data'!$B:$B,$A173)</f>
        <v>383.52</v>
      </c>
      <c r="AK173" s="88">
        <f>SUMIFS('Oct Receipts Data'!AG:AG,'Oct Receipts Data'!$B:$B,$B173)+SUMIFS('Oct Receipts Data'!AG:AG,'Oct Receipts Data'!$B:$B,$A173)</f>
        <v>0</v>
      </c>
    </row>
    <row r="174" spans="1:37" ht="13.8" outlineLevel="1">
      <c r="A174" s="86"/>
      <c r="B174" s="130" t="s">
        <v>175</v>
      </c>
      <c r="C174" s="88">
        <v>25088</v>
      </c>
      <c r="D174" s="80">
        <f>SUMIFS('PMT Terms'!C:C,'PMT Terms'!B:B,B174)</f>
        <v>90</v>
      </c>
      <c r="E174" s="89">
        <f t="shared" si="8"/>
        <v>1.3625183354591834</v>
      </c>
      <c r="F174" s="84">
        <f t="shared" si="10"/>
        <v>34182.859999999993</v>
      </c>
      <c r="G174" s="88">
        <f>SUMIFS('Oct Receipts Data'!C:C,'Oct Receipts Data'!$B:$B,$B174)+SUMIFS('Oct Receipts Data'!C:C,'Oct Receipts Data'!$B:$B,$A174)</f>
        <v>954.45</v>
      </c>
      <c r="H174" s="88">
        <f>SUMIFS('Oct Receipts Data'!D:D,'Oct Receipts Data'!$B:$B,$B174)+SUMIFS('Oct Receipts Data'!D:D,'Oct Receipts Data'!$B:$B,$A174)</f>
        <v>6331.52</v>
      </c>
      <c r="I174" s="88">
        <f>SUMIFS('Oct Receipts Data'!E:E,'Oct Receipts Data'!$B:$B,$B174)+SUMIFS('Oct Receipts Data'!E:E,'Oct Receipts Data'!$B:$B,$A174)</f>
        <v>1372.88</v>
      </c>
      <c r="J174" s="88">
        <f>SUMIFS('Oct Receipts Data'!F:F,'Oct Receipts Data'!$B:$B,$B174)+SUMIFS('Oct Receipts Data'!F:F,'Oct Receipts Data'!$B:$B,$A174)</f>
        <v>0</v>
      </c>
      <c r="K174" s="88">
        <f>SUMIFS('Oct Receipts Data'!G:G,'Oct Receipts Data'!$B:$B,$B174)+SUMIFS('Oct Receipts Data'!G:G,'Oct Receipts Data'!$B:$B,$A174)</f>
        <v>0</v>
      </c>
      <c r="L174" s="88">
        <f>SUMIFS('Oct Receipts Data'!H:H,'Oct Receipts Data'!$B:$B,$B174)+SUMIFS('Oct Receipts Data'!H:H,'Oct Receipts Data'!$B:$B,$A174)</f>
        <v>705.6</v>
      </c>
      <c r="M174" s="88">
        <f>SUMIFS('Oct Receipts Data'!I:I,'Oct Receipts Data'!$B:$B,$B174)+SUMIFS('Oct Receipts Data'!I:I,'Oct Receipts Data'!$B:$B,$A174)</f>
        <v>503.77</v>
      </c>
      <c r="N174" s="88">
        <f>SUMIFS('Oct Receipts Data'!J:J,'Oct Receipts Data'!$B:$B,$B174)+SUMIFS('Oct Receipts Data'!J:J,'Oct Receipts Data'!$B:$B,$A174)</f>
        <v>0</v>
      </c>
      <c r="O174" s="88">
        <f>SUMIFS('Oct Receipts Data'!K:K,'Oct Receipts Data'!$B:$B,$B174)+SUMIFS('Oct Receipts Data'!K:K,'Oct Receipts Data'!$B:$B,$A174)</f>
        <v>0</v>
      </c>
      <c r="P174" s="88">
        <f>SUMIFS('Oct Receipts Data'!L:L,'Oct Receipts Data'!$B:$B,$B174)+SUMIFS('Oct Receipts Data'!L:L,'Oct Receipts Data'!$B:$B,$A174)</f>
        <v>6154.67</v>
      </c>
      <c r="Q174" s="88">
        <f>SUMIFS('Oct Receipts Data'!M:M,'Oct Receipts Data'!$B:$B,$B174)+SUMIFS('Oct Receipts Data'!M:M,'Oct Receipts Data'!$B:$B,$A174)</f>
        <v>0</v>
      </c>
      <c r="R174" s="88">
        <f>SUMIFS('Oct Receipts Data'!N:N,'Oct Receipts Data'!$B:$B,$B174)+SUMIFS('Oct Receipts Data'!N:N,'Oct Receipts Data'!$B:$B,$A174)</f>
        <v>0</v>
      </c>
      <c r="S174" s="88">
        <f>SUMIFS('Oct Receipts Data'!O:O,'Oct Receipts Data'!$B:$B,$B174)+SUMIFS('Oct Receipts Data'!O:O,'Oct Receipts Data'!$B:$B,$A174)</f>
        <v>0</v>
      </c>
      <c r="T174" s="88">
        <f>SUMIFS('Oct Receipts Data'!P:P,'Oct Receipts Data'!$B:$B,$B174)+SUMIFS('Oct Receipts Data'!P:P,'Oct Receipts Data'!$B:$B,$A174)</f>
        <v>125.21</v>
      </c>
      <c r="U174" s="88">
        <f>SUMIFS('Oct Receipts Data'!Q:Q,'Oct Receipts Data'!$B:$B,$B174)+SUMIFS('Oct Receipts Data'!Q:Q,'Oct Receipts Data'!$B:$B,$A174)</f>
        <v>6018.08</v>
      </c>
      <c r="V174" s="88">
        <f>SUMIFS('Oct Receipts Data'!R:R,'Oct Receipts Data'!$B:$B,$B174)+SUMIFS('Oct Receipts Data'!R:R,'Oct Receipts Data'!$B:$B,$A174)</f>
        <v>0</v>
      </c>
      <c r="W174" s="88">
        <f>SUMIFS('Oct Receipts Data'!S:S,'Oct Receipts Data'!$B:$B,$B174)+SUMIFS('Oct Receipts Data'!S:S,'Oct Receipts Data'!$B:$B,$A174)</f>
        <v>1212.17</v>
      </c>
      <c r="X174" s="88">
        <f>SUMIFS('Oct Receipts Data'!T:T,'Oct Receipts Data'!$B:$B,$B174)+SUMIFS('Oct Receipts Data'!T:T,'Oct Receipts Data'!$B:$B,$A174)</f>
        <v>0</v>
      </c>
      <c r="Y174" s="88">
        <f>SUMIFS('Oct Receipts Data'!U:U,'Oct Receipts Data'!$B:$B,$B174)+SUMIFS('Oct Receipts Data'!U:U,'Oct Receipts Data'!$B:$B,$A174)</f>
        <v>0</v>
      </c>
      <c r="Z174" s="88">
        <f>SUMIFS('Oct Receipts Data'!V:V,'Oct Receipts Data'!$B:$B,$B174)+SUMIFS('Oct Receipts Data'!V:V,'Oct Receipts Data'!$B:$B,$A174)</f>
        <v>0</v>
      </c>
      <c r="AA174" s="88">
        <f>SUMIFS('Oct Receipts Data'!W:W,'Oct Receipts Data'!$B:$B,$B174)+SUMIFS('Oct Receipts Data'!W:W,'Oct Receipts Data'!$B:$B,$A174)</f>
        <v>0</v>
      </c>
      <c r="AB174" s="88">
        <f>SUMIFS('Oct Receipts Data'!X:X,'Oct Receipts Data'!$B:$B,$B174)+SUMIFS('Oct Receipts Data'!X:X,'Oct Receipts Data'!$B:$B,$A174)</f>
        <v>0</v>
      </c>
      <c r="AC174" s="88">
        <f>SUMIFS('Oct Receipts Data'!Y:Y,'Oct Receipts Data'!$B:$B,$B174)+SUMIFS('Oct Receipts Data'!Y:Y,'Oct Receipts Data'!$B:$B,$A174)</f>
        <v>2428.2399999999998</v>
      </c>
      <c r="AD174" s="88">
        <f>SUMIFS('Oct Receipts Data'!Z:Z,'Oct Receipts Data'!$B:$B,$B174)+SUMIFS('Oct Receipts Data'!Z:Z,'Oct Receipts Data'!$B:$B,$A174)</f>
        <v>4656.6899999999996</v>
      </c>
      <c r="AE174" s="88">
        <f>SUMIFS('Oct Receipts Data'!AA:AA,'Oct Receipts Data'!$B:$B,$B174)+SUMIFS('Oct Receipts Data'!AA:AA,'Oct Receipts Data'!$B:$B,$A174)</f>
        <v>0</v>
      </c>
      <c r="AF174" s="88">
        <f>SUMIFS('Oct Receipts Data'!AB:AB,'Oct Receipts Data'!$B:$B,$B174)+SUMIFS('Oct Receipts Data'!AB:AB,'Oct Receipts Data'!$B:$B,$A174)</f>
        <v>0</v>
      </c>
      <c r="AG174" s="88">
        <f>SUMIFS('Oct Receipts Data'!AC:AC,'Oct Receipts Data'!$B:$B,$B174)+SUMIFS('Oct Receipts Data'!AC:AC,'Oct Receipts Data'!$B:$B,$A174)</f>
        <v>0</v>
      </c>
      <c r="AH174" s="88">
        <f>SUMIFS('Oct Receipts Data'!AD:AD,'Oct Receipts Data'!$B:$B,$B174)+SUMIFS('Oct Receipts Data'!AD:AD,'Oct Receipts Data'!$B:$B,$A174)</f>
        <v>0</v>
      </c>
      <c r="AI174" s="88">
        <f>SUMIFS('Oct Receipts Data'!AE:AE,'Oct Receipts Data'!$B:$B,$B174)+SUMIFS('Oct Receipts Data'!AE:AE,'Oct Receipts Data'!$B:$B,$A174)</f>
        <v>0</v>
      </c>
      <c r="AJ174" s="88">
        <f>SUMIFS('Oct Receipts Data'!AF:AF,'Oct Receipts Data'!$B:$B,$B174)+SUMIFS('Oct Receipts Data'!AF:AF,'Oct Receipts Data'!$B:$B,$A174)</f>
        <v>0</v>
      </c>
      <c r="AK174" s="88">
        <f>SUMIFS('Oct Receipts Data'!AG:AG,'Oct Receipts Data'!$B:$B,$B174)+SUMIFS('Oct Receipts Data'!AG:AG,'Oct Receipts Data'!$B:$B,$A174)</f>
        <v>3719.58</v>
      </c>
    </row>
    <row r="175" spans="1:37" ht="13.8" outlineLevel="1">
      <c r="A175" s="86"/>
      <c r="B175" s="130" t="s">
        <v>163</v>
      </c>
      <c r="C175" s="88">
        <v>7684</v>
      </c>
      <c r="D175" s="80">
        <f>SUMIFS('PMT Terms'!C:C,'PMT Terms'!B:B,B175)</f>
        <v>60</v>
      </c>
      <c r="E175" s="89">
        <f t="shared" si="8"/>
        <v>4.3329307652264442</v>
      </c>
      <c r="F175" s="84">
        <f t="shared" si="10"/>
        <v>33294.239999999998</v>
      </c>
      <c r="G175" s="88">
        <f>SUMIFS('Oct Receipts Data'!C:C,'Oct Receipts Data'!$B:$B,$B175)+SUMIFS('Oct Receipts Data'!C:C,'Oct Receipts Data'!$B:$B,$A175)</f>
        <v>0</v>
      </c>
      <c r="H175" s="88">
        <f>SUMIFS('Oct Receipts Data'!D:D,'Oct Receipts Data'!$B:$B,$B175)+SUMIFS('Oct Receipts Data'!D:D,'Oct Receipts Data'!$B:$B,$A175)</f>
        <v>0</v>
      </c>
      <c r="I175" s="88">
        <f>SUMIFS('Oct Receipts Data'!E:E,'Oct Receipts Data'!$B:$B,$B175)+SUMIFS('Oct Receipts Data'!E:E,'Oct Receipts Data'!$B:$B,$A175)</f>
        <v>0</v>
      </c>
      <c r="J175" s="88">
        <f>SUMIFS('Oct Receipts Data'!F:F,'Oct Receipts Data'!$B:$B,$B175)+SUMIFS('Oct Receipts Data'!F:F,'Oct Receipts Data'!$B:$B,$A175)</f>
        <v>0</v>
      </c>
      <c r="K175" s="88">
        <f>SUMIFS('Oct Receipts Data'!G:G,'Oct Receipts Data'!$B:$B,$B175)+SUMIFS('Oct Receipts Data'!G:G,'Oct Receipts Data'!$B:$B,$A175)</f>
        <v>0</v>
      </c>
      <c r="L175" s="88">
        <f>SUMIFS('Oct Receipts Data'!H:H,'Oct Receipts Data'!$B:$B,$B175)+SUMIFS('Oct Receipts Data'!H:H,'Oct Receipts Data'!$B:$B,$A175)</f>
        <v>0</v>
      </c>
      <c r="M175" s="88">
        <f>SUMIFS('Oct Receipts Data'!I:I,'Oct Receipts Data'!$B:$B,$B175)+SUMIFS('Oct Receipts Data'!I:I,'Oct Receipts Data'!$B:$B,$A175)</f>
        <v>0</v>
      </c>
      <c r="N175" s="88">
        <f>SUMIFS('Oct Receipts Data'!J:J,'Oct Receipts Data'!$B:$B,$B175)+SUMIFS('Oct Receipts Data'!J:J,'Oct Receipts Data'!$B:$B,$A175)</f>
        <v>0</v>
      </c>
      <c r="O175" s="88">
        <f>SUMIFS('Oct Receipts Data'!K:K,'Oct Receipts Data'!$B:$B,$B175)+SUMIFS('Oct Receipts Data'!K:K,'Oct Receipts Data'!$B:$B,$A175)</f>
        <v>0</v>
      </c>
      <c r="P175" s="88">
        <f>SUMIFS('Oct Receipts Data'!L:L,'Oct Receipts Data'!$B:$B,$B175)+SUMIFS('Oct Receipts Data'!L:L,'Oct Receipts Data'!$B:$B,$A175)</f>
        <v>0</v>
      </c>
      <c r="Q175" s="88">
        <f>SUMIFS('Oct Receipts Data'!M:M,'Oct Receipts Data'!$B:$B,$B175)+SUMIFS('Oct Receipts Data'!M:M,'Oct Receipts Data'!$B:$B,$A175)</f>
        <v>0</v>
      </c>
      <c r="R175" s="88">
        <f>SUMIFS('Oct Receipts Data'!N:N,'Oct Receipts Data'!$B:$B,$B175)+SUMIFS('Oct Receipts Data'!N:N,'Oct Receipts Data'!$B:$B,$A175)</f>
        <v>0</v>
      </c>
      <c r="S175" s="88">
        <f>SUMIFS('Oct Receipts Data'!O:O,'Oct Receipts Data'!$B:$B,$B175)+SUMIFS('Oct Receipts Data'!O:O,'Oct Receipts Data'!$B:$B,$A175)</f>
        <v>0</v>
      </c>
      <c r="T175" s="88">
        <f>SUMIFS('Oct Receipts Data'!P:P,'Oct Receipts Data'!$B:$B,$B175)+SUMIFS('Oct Receipts Data'!P:P,'Oct Receipts Data'!$B:$B,$A175)</f>
        <v>0</v>
      </c>
      <c r="U175" s="88">
        <f>SUMIFS('Oct Receipts Data'!Q:Q,'Oct Receipts Data'!$B:$B,$B175)+SUMIFS('Oct Receipts Data'!Q:Q,'Oct Receipts Data'!$B:$B,$A175)</f>
        <v>0</v>
      </c>
      <c r="V175" s="88">
        <f>SUMIFS('Oct Receipts Data'!R:R,'Oct Receipts Data'!$B:$B,$B175)+SUMIFS('Oct Receipts Data'!R:R,'Oct Receipts Data'!$B:$B,$A175)</f>
        <v>0</v>
      </c>
      <c r="W175" s="88">
        <f>SUMIFS('Oct Receipts Data'!S:S,'Oct Receipts Data'!$B:$B,$B175)+SUMIFS('Oct Receipts Data'!S:S,'Oct Receipts Data'!$B:$B,$A175)</f>
        <v>0</v>
      </c>
      <c r="X175" s="88">
        <f>SUMIFS('Oct Receipts Data'!T:T,'Oct Receipts Data'!$B:$B,$B175)+SUMIFS('Oct Receipts Data'!T:T,'Oct Receipts Data'!$B:$B,$A175)</f>
        <v>0</v>
      </c>
      <c r="Y175" s="88">
        <f>SUMIFS('Oct Receipts Data'!U:U,'Oct Receipts Data'!$B:$B,$B175)+SUMIFS('Oct Receipts Data'!U:U,'Oct Receipts Data'!$B:$B,$A175)</f>
        <v>0</v>
      </c>
      <c r="Z175" s="88">
        <f>SUMIFS('Oct Receipts Data'!V:V,'Oct Receipts Data'!$B:$B,$B175)+SUMIFS('Oct Receipts Data'!V:V,'Oct Receipts Data'!$B:$B,$A175)</f>
        <v>0</v>
      </c>
      <c r="AA175" s="88">
        <f>SUMIFS('Oct Receipts Data'!W:W,'Oct Receipts Data'!$B:$B,$B175)+SUMIFS('Oct Receipts Data'!W:W,'Oct Receipts Data'!$B:$B,$A175)</f>
        <v>0</v>
      </c>
      <c r="AB175" s="88">
        <f>SUMIFS('Oct Receipts Data'!X:X,'Oct Receipts Data'!$B:$B,$B175)+SUMIFS('Oct Receipts Data'!X:X,'Oct Receipts Data'!$B:$B,$A175)</f>
        <v>0</v>
      </c>
      <c r="AC175" s="88">
        <f>SUMIFS('Oct Receipts Data'!Y:Y,'Oct Receipts Data'!$B:$B,$B175)+SUMIFS('Oct Receipts Data'!Y:Y,'Oct Receipts Data'!$B:$B,$A175)</f>
        <v>0</v>
      </c>
      <c r="AD175" s="88">
        <f>SUMIFS('Oct Receipts Data'!Z:Z,'Oct Receipts Data'!$B:$B,$B175)+SUMIFS('Oct Receipts Data'!Z:Z,'Oct Receipts Data'!$B:$B,$A175)</f>
        <v>0</v>
      </c>
      <c r="AE175" s="88">
        <f>SUMIFS('Oct Receipts Data'!AA:AA,'Oct Receipts Data'!$B:$B,$B175)+SUMIFS('Oct Receipts Data'!AA:AA,'Oct Receipts Data'!$B:$B,$A175)</f>
        <v>0</v>
      </c>
      <c r="AF175" s="88">
        <f>SUMIFS('Oct Receipts Data'!AB:AB,'Oct Receipts Data'!$B:$B,$B175)+SUMIFS('Oct Receipts Data'!AB:AB,'Oct Receipts Data'!$B:$B,$A175)</f>
        <v>0</v>
      </c>
      <c r="AG175" s="88">
        <f>SUMIFS('Oct Receipts Data'!AC:AC,'Oct Receipts Data'!$B:$B,$B175)+SUMIFS('Oct Receipts Data'!AC:AC,'Oct Receipts Data'!$B:$B,$A175)</f>
        <v>0</v>
      </c>
      <c r="AH175" s="88">
        <f>SUMIFS('Oct Receipts Data'!AD:AD,'Oct Receipts Data'!$B:$B,$B175)+SUMIFS('Oct Receipts Data'!AD:AD,'Oct Receipts Data'!$B:$B,$A175)</f>
        <v>33294.239999999998</v>
      </c>
      <c r="AI175" s="88">
        <f>SUMIFS('Oct Receipts Data'!AE:AE,'Oct Receipts Data'!$B:$B,$B175)+SUMIFS('Oct Receipts Data'!AE:AE,'Oct Receipts Data'!$B:$B,$A175)</f>
        <v>0</v>
      </c>
      <c r="AJ175" s="88">
        <f>SUMIFS('Oct Receipts Data'!AF:AF,'Oct Receipts Data'!$B:$B,$B175)+SUMIFS('Oct Receipts Data'!AF:AF,'Oct Receipts Data'!$B:$B,$A175)</f>
        <v>0</v>
      </c>
      <c r="AK175" s="88">
        <f>SUMIFS('Oct Receipts Data'!AG:AG,'Oct Receipts Data'!$B:$B,$B175)+SUMIFS('Oct Receipts Data'!AG:AG,'Oct Receipts Data'!$B:$B,$A175)</f>
        <v>0</v>
      </c>
    </row>
    <row r="176" spans="1:37" ht="13.8" outlineLevel="1">
      <c r="A176" s="86"/>
      <c r="B176" s="130" t="s">
        <v>168</v>
      </c>
      <c r="C176" s="88">
        <v>139708</v>
      </c>
      <c r="D176" s="80">
        <f>SUMIFS('PMT Terms'!C:C,'PMT Terms'!B:B,B176)</f>
        <v>60</v>
      </c>
      <c r="E176" s="89">
        <f t="shared" si="8"/>
        <v>0.21377158072551319</v>
      </c>
      <c r="F176" s="84">
        <f t="shared" si="10"/>
        <v>29865.599999999999</v>
      </c>
      <c r="G176" s="88">
        <f>SUMIFS('Oct Receipts Data'!C:C,'Oct Receipts Data'!$B:$B,$B176)+SUMIFS('Oct Receipts Data'!C:C,'Oct Receipts Data'!$B:$B,$A176)</f>
        <v>29865.599999999999</v>
      </c>
      <c r="H176" s="88">
        <f>SUMIFS('Oct Receipts Data'!D:D,'Oct Receipts Data'!$B:$B,$B176)+SUMIFS('Oct Receipts Data'!D:D,'Oct Receipts Data'!$B:$B,$A176)</f>
        <v>0</v>
      </c>
      <c r="I176" s="88">
        <f>SUMIFS('Oct Receipts Data'!E:E,'Oct Receipts Data'!$B:$B,$B176)+SUMIFS('Oct Receipts Data'!E:E,'Oct Receipts Data'!$B:$B,$A176)</f>
        <v>0</v>
      </c>
      <c r="J176" s="88">
        <f>SUMIFS('Oct Receipts Data'!F:F,'Oct Receipts Data'!$B:$B,$B176)+SUMIFS('Oct Receipts Data'!F:F,'Oct Receipts Data'!$B:$B,$A176)</f>
        <v>0</v>
      </c>
      <c r="K176" s="88">
        <f>SUMIFS('Oct Receipts Data'!G:G,'Oct Receipts Data'!$B:$B,$B176)+SUMIFS('Oct Receipts Data'!G:G,'Oct Receipts Data'!$B:$B,$A176)</f>
        <v>0</v>
      </c>
      <c r="L176" s="88">
        <f>SUMIFS('Oct Receipts Data'!H:H,'Oct Receipts Data'!$B:$B,$B176)+SUMIFS('Oct Receipts Data'!H:H,'Oct Receipts Data'!$B:$B,$A176)</f>
        <v>0</v>
      </c>
      <c r="M176" s="88">
        <f>SUMIFS('Oct Receipts Data'!I:I,'Oct Receipts Data'!$B:$B,$B176)+SUMIFS('Oct Receipts Data'!I:I,'Oct Receipts Data'!$B:$B,$A176)</f>
        <v>0</v>
      </c>
      <c r="N176" s="88">
        <f>SUMIFS('Oct Receipts Data'!J:J,'Oct Receipts Data'!$B:$B,$B176)+SUMIFS('Oct Receipts Data'!J:J,'Oct Receipts Data'!$B:$B,$A176)</f>
        <v>0</v>
      </c>
      <c r="O176" s="88">
        <f>SUMIFS('Oct Receipts Data'!K:K,'Oct Receipts Data'!$B:$B,$B176)+SUMIFS('Oct Receipts Data'!K:K,'Oct Receipts Data'!$B:$B,$A176)</f>
        <v>0</v>
      </c>
      <c r="P176" s="88">
        <f>SUMIFS('Oct Receipts Data'!L:L,'Oct Receipts Data'!$B:$B,$B176)+SUMIFS('Oct Receipts Data'!L:L,'Oct Receipts Data'!$B:$B,$A176)</f>
        <v>0</v>
      </c>
      <c r="Q176" s="88">
        <f>SUMIFS('Oct Receipts Data'!M:M,'Oct Receipts Data'!$B:$B,$B176)+SUMIFS('Oct Receipts Data'!M:M,'Oct Receipts Data'!$B:$B,$A176)</f>
        <v>0</v>
      </c>
      <c r="R176" s="88">
        <f>SUMIFS('Oct Receipts Data'!N:N,'Oct Receipts Data'!$B:$B,$B176)+SUMIFS('Oct Receipts Data'!N:N,'Oct Receipts Data'!$B:$B,$A176)</f>
        <v>0</v>
      </c>
      <c r="S176" s="88">
        <f>SUMIFS('Oct Receipts Data'!O:O,'Oct Receipts Data'!$B:$B,$B176)+SUMIFS('Oct Receipts Data'!O:O,'Oct Receipts Data'!$B:$B,$A176)</f>
        <v>0</v>
      </c>
      <c r="T176" s="88">
        <f>SUMIFS('Oct Receipts Data'!P:P,'Oct Receipts Data'!$B:$B,$B176)+SUMIFS('Oct Receipts Data'!P:P,'Oct Receipts Data'!$B:$B,$A176)</f>
        <v>0</v>
      </c>
      <c r="U176" s="88">
        <f>SUMIFS('Oct Receipts Data'!Q:Q,'Oct Receipts Data'!$B:$B,$B176)+SUMIFS('Oct Receipts Data'!Q:Q,'Oct Receipts Data'!$B:$B,$A176)</f>
        <v>0</v>
      </c>
      <c r="V176" s="88">
        <f>SUMIFS('Oct Receipts Data'!R:R,'Oct Receipts Data'!$B:$B,$B176)+SUMIFS('Oct Receipts Data'!R:R,'Oct Receipts Data'!$B:$B,$A176)</f>
        <v>0</v>
      </c>
      <c r="W176" s="88">
        <f>SUMIFS('Oct Receipts Data'!S:S,'Oct Receipts Data'!$B:$B,$B176)+SUMIFS('Oct Receipts Data'!S:S,'Oct Receipts Data'!$B:$B,$A176)</f>
        <v>0</v>
      </c>
      <c r="X176" s="88">
        <f>SUMIFS('Oct Receipts Data'!T:T,'Oct Receipts Data'!$B:$B,$B176)+SUMIFS('Oct Receipts Data'!T:T,'Oct Receipts Data'!$B:$B,$A176)</f>
        <v>0</v>
      </c>
      <c r="Y176" s="88">
        <f>SUMIFS('Oct Receipts Data'!U:U,'Oct Receipts Data'!$B:$B,$B176)+SUMIFS('Oct Receipts Data'!U:U,'Oct Receipts Data'!$B:$B,$A176)</f>
        <v>0</v>
      </c>
      <c r="Z176" s="88">
        <f>SUMIFS('Oct Receipts Data'!V:V,'Oct Receipts Data'!$B:$B,$B176)+SUMIFS('Oct Receipts Data'!V:V,'Oct Receipts Data'!$B:$B,$A176)</f>
        <v>0</v>
      </c>
      <c r="AA176" s="88">
        <f>SUMIFS('Oct Receipts Data'!W:W,'Oct Receipts Data'!$B:$B,$B176)+SUMIFS('Oct Receipts Data'!W:W,'Oct Receipts Data'!$B:$B,$A176)</f>
        <v>0</v>
      </c>
      <c r="AB176" s="88">
        <f>SUMIFS('Oct Receipts Data'!X:X,'Oct Receipts Data'!$B:$B,$B176)+SUMIFS('Oct Receipts Data'!X:X,'Oct Receipts Data'!$B:$B,$A176)</f>
        <v>0</v>
      </c>
      <c r="AC176" s="88">
        <f>SUMIFS('Oct Receipts Data'!Y:Y,'Oct Receipts Data'!$B:$B,$B176)+SUMIFS('Oct Receipts Data'!Y:Y,'Oct Receipts Data'!$B:$B,$A176)</f>
        <v>0</v>
      </c>
      <c r="AD176" s="88">
        <f>SUMIFS('Oct Receipts Data'!Z:Z,'Oct Receipts Data'!$B:$B,$B176)+SUMIFS('Oct Receipts Data'!Z:Z,'Oct Receipts Data'!$B:$B,$A176)</f>
        <v>0</v>
      </c>
      <c r="AE176" s="88">
        <f>SUMIFS('Oct Receipts Data'!AA:AA,'Oct Receipts Data'!$B:$B,$B176)+SUMIFS('Oct Receipts Data'!AA:AA,'Oct Receipts Data'!$B:$B,$A176)</f>
        <v>0</v>
      </c>
      <c r="AF176" s="88">
        <f>SUMIFS('Oct Receipts Data'!AB:AB,'Oct Receipts Data'!$B:$B,$B176)+SUMIFS('Oct Receipts Data'!AB:AB,'Oct Receipts Data'!$B:$B,$A176)</f>
        <v>0</v>
      </c>
      <c r="AG176" s="88">
        <f>SUMIFS('Oct Receipts Data'!AC:AC,'Oct Receipts Data'!$B:$B,$B176)+SUMIFS('Oct Receipts Data'!AC:AC,'Oct Receipts Data'!$B:$B,$A176)</f>
        <v>0</v>
      </c>
      <c r="AH176" s="88">
        <f>SUMIFS('Oct Receipts Data'!AD:AD,'Oct Receipts Data'!$B:$B,$B176)+SUMIFS('Oct Receipts Data'!AD:AD,'Oct Receipts Data'!$B:$B,$A176)</f>
        <v>0</v>
      </c>
      <c r="AI176" s="88">
        <f>SUMIFS('Oct Receipts Data'!AE:AE,'Oct Receipts Data'!$B:$B,$B176)+SUMIFS('Oct Receipts Data'!AE:AE,'Oct Receipts Data'!$B:$B,$A176)</f>
        <v>0</v>
      </c>
      <c r="AJ176" s="88">
        <f>SUMIFS('Oct Receipts Data'!AF:AF,'Oct Receipts Data'!$B:$B,$B176)+SUMIFS('Oct Receipts Data'!AF:AF,'Oct Receipts Data'!$B:$B,$A176)</f>
        <v>0</v>
      </c>
      <c r="AK176" s="88">
        <f>SUMIFS('Oct Receipts Data'!AG:AG,'Oct Receipts Data'!$B:$B,$B176)+SUMIFS('Oct Receipts Data'!AG:AG,'Oct Receipts Data'!$B:$B,$A176)</f>
        <v>0</v>
      </c>
    </row>
    <row r="177" spans="1:37" ht="13.8" outlineLevel="1">
      <c r="A177" s="86"/>
      <c r="B177" s="130" t="s">
        <v>227</v>
      </c>
      <c r="C177" s="88">
        <v>57397</v>
      </c>
      <c r="D177" s="80">
        <f>SUMIFS('PMT Terms'!C:C,'PMT Terms'!B:B,B177)</f>
        <v>115</v>
      </c>
      <c r="E177" s="89">
        <f t="shared" si="8"/>
        <v>0.49885446974580555</v>
      </c>
      <c r="F177" s="84">
        <f t="shared" si="10"/>
        <v>28632.75</v>
      </c>
      <c r="G177" s="88">
        <f>SUMIFS('Oct Receipts Data'!C:C,'Oct Receipts Data'!$B:$B,$B177)+SUMIFS('Oct Receipts Data'!C:C,'Oct Receipts Data'!$B:$B,$A177)</f>
        <v>0</v>
      </c>
      <c r="H177" s="88">
        <f>SUMIFS('Oct Receipts Data'!D:D,'Oct Receipts Data'!$B:$B,$B177)+SUMIFS('Oct Receipts Data'!D:D,'Oct Receipts Data'!$B:$B,$A177)</f>
        <v>0</v>
      </c>
      <c r="I177" s="88">
        <f>SUMIFS('Oct Receipts Data'!E:E,'Oct Receipts Data'!$B:$B,$B177)+SUMIFS('Oct Receipts Data'!E:E,'Oct Receipts Data'!$B:$B,$A177)</f>
        <v>0</v>
      </c>
      <c r="J177" s="88">
        <f>SUMIFS('Oct Receipts Data'!F:F,'Oct Receipts Data'!$B:$B,$B177)+SUMIFS('Oct Receipts Data'!F:F,'Oct Receipts Data'!$B:$B,$A177)</f>
        <v>0</v>
      </c>
      <c r="K177" s="88">
        <f>SUMIFS('Oct Receipts Data'!G:G,'Oct Receipts Data'!$B:$B,$B177)+SUMIFS('Oct Receipts Data'!G:G,'Oct Receipts Data'!$B:$B,$A177)</f>
        <v>0</v>
      </c>
      <c r="L177" s="88">
        <f>SUMIFS('Oct Receipts Data'!H:H,'Oct Receipts Data'!$B:$B,$B177)+SUMIFS('Oct Receipts Data'!H:H,'Oct Receipts Data'!$B:$B,$A177)</f>
        <v>4781.3</v>
      </c>
      <c r="M177" s="88">
        <f>SUMIFS('Oct Receipts Data'!I:I,'Oct Receipts Data'!$B:$B,$B177)+SUMIFS('Oct Receipts Data'!I:I,'Oct Receipts Data'!$B:$B,$A177)</f>
        <v>0</v>
      </c>
      <c r="N177" s="88">
        <f>SUMIFS('Oct Receipts Data'!J:J,'Oct Receipts Data'!$B:$B,$B177)+SUMIFS('Oct Receipts Data'!J:J,'Oct Receipts Data'!$B:$B,$A177)</f>
        <v>0</v>
      </c>
      <c r="O177" s="88">
        <f>SUMIFS('Oct Receipts Data'!K:K,'Oct Receipts Data'!$B:$B,$B177)+SUMIFS('Oct Receipts Data'!K:K,'Oct Receipts Data'!$B:$B,$A177)</f>
        <v>0</v>
      </c>
      <c r="P177" s="88">
        <f>SUMIFS('Oct Receipts Data'!L:L,'Oct Receipts Data'!$B:$B,$B177)+SUMIFS('Oct Receipts Data'!L:L,'Oct Receipts Data'!$B:$B,$A177)</f>
        <v>0</v>
      </c>
      <c r="Q177" s="88">
        <f>SUMIFS('Oct Receipts Data'!M:M,'Oct Receipts Data'!$B:$B,$B177)+SUMIFS('Oct Receipts Data'!M:M,'Oct Receipts Data'!$B:$B,$A177)</f>
        <v>0</v>
      </c>
      <c r="R177" s="88">
        <f>SUMIFS('Oct Receipts Data'!N:N,'Oct Receipts Data'!$B:$B,$B177)+SUMIFS('Oct Receipts Data'!N:N,'Oct Receipts Data'!$B:$B,$A177)</f>
        <v>0</v>
      </c>
      <c r="S177" s="88">
        <f>SUMIFS('Oct Receipts Data'!O:O,'Oct Receipts Data'!$B:$B,$B177)+SUMIFS('Oct Receipts Data'!O:O,'Oct Receipts Data'!$B:$B,$A177)</f>
        <v>0</v>
      </c>
      <c r="T177" s="88">
        <f>SUMIFS('Oct Receipts Data'!P:P,'Oct Receipts Data'!$B:$B,$B177)+SUMIFS('Oct Receipts Data'!P:P,'Oct Receipts Data'!$B:$B,$A177)</f>
        <v>0</v>
      </c>
      <c r="U177" s="88">
        <f>SUMIFS('Oct Receipts Data'!Q:Q,'Oct Receipts Data'!$B:$B,$B177)+SUMIFS('Oct Receipts Data'!Q:Q,'Oct Receipts Data'!$B:$B,$A177)</f>
        <v>4094.18</v>
      </c>
      <c r="V177" s="88">
        <f>SUMIFS('Oct Receipts Data'!R:R,'Oct Receipts Data'!$B:$B,$B177)+SUMIFS('Oct Receipts Data'!R:R,'Oct Receipts Data'!$B:$B,$A177)</f>
        <v>0</v>
      </c>
      <c r="W177" s="88">
        <f>SUMIFS('Oct Receipts Data'!S:S,'Oct Receipts Data'!$B:$B,$B177)+SUMIFS('Oct Receipts Data'!S:S,'Oct Receipts Data'!$B:$B,$A177)</f>
        <v>0</v>
      </c>
      <c r="X177" s="88">
        <f>SUMIFS('Oct Receipts Data'!T:T,'Oct Receipts Data'!$B:$B,$B177)+SUMIFS('Oct Receipts Data'!T:T,'Oct Receipts Data'!$B:$B,$A177)</f>
        <v>0</v>
      </c>
      <c r="Y177" s="88">
        <f>SUMIFS('Oct Receipts Data'!U:U,'Oct Receipts Data'!$B:$B,$B177)+SUMIFS('Oct Receipts Data'!U:U,'Oct Receipts Data'!$B:$B,$A177)</f>
        <v>0</v>
      </c>
      <c r="Z177" s="88">
        <f>SUMIFS('Oct Receipts Data'!V:V,'Oct Receipts Data'!$B:$B,$B177)+SUMIFS('Oct Receipts Data'!V:V,'Oct Receipts Data'!$B:$B,$A177)</f>
        <v>0</v>
      </c>
      <c r="AA177" s="88">
        <f>SUMIFS('Oct Receipts Data'!W:W,'Oct Receipts Data'!$B:$B,$B177)+SUMIFS('Oct Receipts Data'!W:W,'Oct Receipts Data'!$B:$B,$A177)</f>
        <v>3864.4</v>
      </c>
      <c r="AB177" s="88">
        <f>SUMIFS('Oct Receipts Data'!X:X,'Oct Receipts Data'!$B:$B,$B177)+SUMIFS('Oct Receipts Data'!X:X,'Oct Receipts Data'!$B:$B,$A177)</f>
        <v>0</v>
      </c>
      <c r="AC177" s="88">
        <f>SUMIFS('Oct Receipts Data'!Y:Y,'Oct Receipts Data'!$B:$B,$B177)+SUMIFS('Oct Receipts Data'!Y:Y,'Oct Receipts Data'!$B:$B,$A177)</f>
        <v>0</v>
      </c>
      <c r="AD177" s="88">
        <f>SUMIFS('Oct Receipts Data'!Z:Z,'Oct Receipts Data'!$B:$B,$B177)+SUMIFS('Oct Receipts Data'!Z:Z,'Oct Receipts Data'!$B:$B,$A177)</f>
        <v>0</v>
      </c>
      <c r="AE177" s="88">
        <f>SUMIFS('Oct Receipts Data'!AA:AA,'Oct Receipts Data'!$B:$B,$B177)+SUMIFS('Oct Receipts Data'!AA:AA,'Oct Receipts Data'!$B:$B,$A177)</f>
        <v>0</v>
      </c>
      <c r="AF177" s="88">
        <f>SUMIFS('Oct Receipts Data'!AB:AB,'Oct Receipts Data'!$B:$B,$B177)+SUMIFS('Oct Receipts Data'!AB:AB,'Oct Receipts Data'!$B:$B,$A177)</f>
        <v>0</v>
      </c>
      <c r="AG177" s="88">
        <f>SUMIFS('Oct Receipts Data'!AC:AC,'Oct Receipts Data'!$B:$B,$B177)+SUMIFS('Oct Receipts Data'!AC:AC,'Oct Receipts Data'!$B:$B,$A177)</f>
        <v>0</v>
      </c>
      <c r="AH177" s="88">
        <f>SUMIFS('Oct Receipts Data'!AD:AD,'Oct Receipts Data'!$B:$B,$B177)+SUMIFS('Oct Receipts Data'!AD:AD,'Oct Receipts Data'!$B:$B,$A177)</f>
        <v>15892.87</v>
      </c>
      <c r="AI177" s="88">
        <f>SUMIFS('Oct Receipts Data'!AE:AE,'Oct Receipts Data'!$B:$B,$B177)+SUMIFS('Oct Receipts Data'!AE:AE,'Oct Receipts Data'!$B:$B,$A177)</f>
        <v>0</v>
      </c>
      <c r="AJ177" s="88">
        <f>SUMIFS('Oct Receipts Data'!AF:AF,'Oct Receipts Data'!$B:$B,$B177)+SUMIFS('Oct Receipts Data'!AF:AF,'Oct Receipts Data'!$B:$B,$A177)</f>
        <v>0</v>
      </c>
      <c r="AK177" s="88">
        <f>SUMIFS('Oct Receipts Data'!AG:AG,'Oct Receipts Data'!$B:$B,$B177)+SUMIFS('Oct Receipts Data'!AG:AG,'Oct Receipts Data'!$B:$B,$A177)</f>
        <v>0</v>
      </c>
    </row>
    <row r="178" spans="1:37" ht="13.8" outlineLevel="1">
      <c r="A178" s="86"/>
      <c r="B178" s="130" t="s">
        <v>198</v>
      </c>
      <c r="C178" s="88">
        <v>48803</v>
      </c>
      <c r="D178" s="80">
        <f>SUMIFS('PMT Terms'!C:C,'PMT Terms'!B:B,B178)</f>
        <v>60</v>
      </c>
      <c r="E178" s="89">
        <f t="shared" si="8"/>
        <v>0.55709526053726199</v>
      </c>
      <c r="F178" s="84">
        <f t="shared" si="10"/>
        <v>27187.919999999998</v>
      </c>
      <c r="G178" s="88">
        <f>SUMIFS('Oct Receipts Data'!C:C,'Oct Receipts Data'!$B:$B,$B178)+SUMIFS('Oct Receipts Data'!C:C,'Oct Receipts Data'!$B:$B,$A178)</f>
        <v>0</v>
      </c>
      <c r="H178" s="88">
        <f>SUMIFS('Oct Receipts Data'!D:D,'Oct Receipts Data'!$B:$B,$B178)+SUMIFS('Oct Receipts Data'!D:D,'Oct Receipts Data'!$B:$B,$A178)</f>
        <v>0</v>
      </c>
      <c r="I178" s="88">
        <f>SUMIFS('Oct Receipts Data'!E:E,'Oct Receipts Data'!$B:$B,$B178)+SUMIFS('Oct Receipts Data'!E:E,'Oct Receipts Data'!$B:$B,$A178)</f>
        <v>12425.69</v>
      </c>
      <c r="J178" s="88">
        <f>SUMIFS('Oct Receipts Data'!F:F,'Oct Receipts Data'!$B:$B,$B178)+SUMIFS('Oct Receipts Data'!F:F,'Oct Receipts Data'!$B:$B,$A178)</f>
        <v>0</v>
      </c>
      <c r="K178" s="88">
        <f>SUMIFS('Oct Receipts Data'!G:G,'Oct Receipts Data'!$B:$B,$B178)+SUMIFS('Oct Receipts Data'!G:G,'Oct Receipts Data'!$B:$B,$A178)</f>
        <v>0</v>
      </c>
      <c r="L178" s="88">
        <f>SUMIFS('Oct Receipts Data'!H:H,'Oct Receipts Data'!$B:$B,$B178)+SUMIFS('Oct Receipts Data'!H:H,'Oct Receipts Data'!$B:$B,$A178)</f>
        <v>0</v>
      </c>
      <c r="M178" s="88">
        <f>SUMIFS('Oct Receipts Data'!I:I,'Oct Receipts Data'!$B:$B,$B178)+SUMIFS('Oct Receipts Data'!I:I,'Oct Receipts Data'!$B:$B,$A178)</f>
        <v>1372.46</v>
      </c>
      <c r="N178" s="88">
        <f>SUMIFS('Oct Receipts Data'!J:J,'Oct Receipts Data'!$B:$B,$B178)+SUMIFS('Oct Receipts Data'!J:J,'Oct Receipts Data'!$B:$B,$A178)</f>
        <v>0</v>
      </c>
      <c r="O178" s="88">
        <f>SUMIFS('Oct Receipts Data'!K:K,'Oct Receipts Data'!$B:$B,$B178)+SUMIFS('Oct Receipts Data'!K:K,'Oct Receipts Data'!$B:$B,$A178)</f>
        <v>4868.8100000000004</v>
      </c>
      <c r="P178" s="88">
        <f>SUMIFS('Oct Receipts Data'!L:L,'Oct Receipts Data'!$B:$B,$B178)+SUMIFS('Oct Receipts Data'!L:L,'Oct Receipts Data'!$B:$B,$A178)</f>
        <v>0</v>
      </c>
      <c r="Q178" s="88">
        <f>SUMIFS('Oct Receipts Data'!M:M,'Oct Receipts Data'!$B:$B,$B178)+SUMIFS('Oct Receipts Data'!M:M,'Oct Receipts Data'!$B:$B,$A178)</f>
        <v>0</v>
      </c>
      <c r="R178" s="88">
        <f>SUMIFS('Oct Receipts Data'!N:N,'Oct Receipts Data'!$B:$B,$B178)+SUMIFS('Oct Receipts Data'!N:N,'Oct Receipts Data'!$B:$B,$A178)</f>
        <v>0</v>
      </c>
      <c r="S178" s="88">
        <f>SUMIFS('Oct Receipts Data'!O:O,'Oct Receipts Data'!$B:$B,$B178)+SUMIFS('Oct Receipts Data'!O:O,'Oct Receipts Data'!$B:$B,$A178)</f>
        <v>0</v>
      </c>
      <c r="T178" s="88">
        <f>SUMIFS('Oct Receipts Data'!P:P,'Oct Receipts Data'!$B:$B,$B178)+SUMIFS('Oct Receipts Data'!P:P,'Oct Receipts Data'!$B:$B,$A178)</f>
        <v>0</v>
      </c>
      <c r="U178" s="88">
        <f>SUMIFS('Oct Receipts Data'!Q:Q,'Oct Receipts Data'!$B:$B,$B178)+SUMIFS('Oct Receipts Data'!Q:Q,'Oct Receipts Data'!$B:$B,$A178)</f>
        <v>6.8</v>
      </c>
      <c r="V178" s="88">
        <f>SUMIFS('Oct Receipts Data'!R:R,'Oct Receipts Data'!$B:$B,$B178)+SUMIFS('Oct Receipts Data'!R:R,'Oct Receipts Data'!$B:$B,$A178)</f>
        <v>832.42</v>
      </c>
      <c r="W178" s="88">
        <f>SUMIFS('Oct Receipts Data'!S:S,'Oct Receipts Data'!$B:$B,$B178)+SUMIFS('Oct Receipts Data'!S:S,'Oct Receipts Data'!$B:$B,$A178)</f>
        <v>0</v>
      </c>
      <c r="X178" s="88">
        <f>SUMIFS('Oct Receipts Data'!T:T,'Oct Receipts Data'!$B:$B,$B178)+SUMIFS('Oct Receipts Data'!T:T,'Oct Receipts Data'!$B:$B,$A178)</f>
        <v>0</v>
      </c>
      <c r="Y178" s="88">
        <f>SUMIFS('Oct Receipts Data'!U:U,'Oct Receipts Data'!$B:$B,$B178)+SUMIFS('Oct Receipts Data'!U:U,'Oct Receipts Data'!$B:$B,$A178)</f>
        <v>0</v>
      </c>
      <c r="Z178" s="88">
        <f>SUMIFS('Oct Receipts Data'!V:V,'Oct Receipts Data'!$B:$B,$B178)+SUMIFS('Oct Receipts Data'!V:V,'Oct Receipts Data'!$B:$B,$A178)</f>
        <v>198.66</v>
      </c>
      <c r="AA178" s="88">
        <f>SUMIFS('Oct Receipts Data'!W:W,'Oct Receipts Data'!$B:$B,$B178)+SUMIFS('Oct Receipts Data'!W:W,'Oct Receipts Data'!$B:$B,$A178)</f>
        <v>0</v>
      </c>
      <c r="AB178" s="88">
        <f>SUMIFS('Oct Receipts Data'!X:X,'Oct Receipts Data'!$B:$B,$B178)+SUMIFS('Oct Receipts Data'!X:X,'Oct Receipts Data'!$B:$B,$A178)</f>
        <v>0</v>
      </c>
      <c r="AC178" s="88">
        <f>SUMIFS('Oct Receipts Data'!Y:Y,'Oct Receipts Data'!$B:$B,$B178)+SUMIFS('Oct Receipts Data'!Y:Y,'Oct Receipts Data'!$B:$B,$A178)</f>
        <v>0</v>
      </c>
      <c r="AD178" s="88">
        <f>SUMIFS('Oct Receipts Data'!Z:Z,'Oct Receipts Data'!$B:$B,$B178)+SUMIFS('Oct Receipts Data'!Z:Z,'Oct Receipts Data'!$B:$B,$A178)</f>
        <v>0</v>
      </c>
      <c r="AE178" s="88">
        <f>SUMIFS('Oct Receipts Data'!AA:AA,'Oct Receipts Data'!$B:$B,$B178)+SUMIFS('Oct Receipts Data'!AA:AA,'Oct Receipts Data'!$B:$B,$A178)</f>
        <v>0</v>
      </c>
      <c r="AF178" s="88">
        <f>SUMIFS('Oct Receipts Data'!AB:AB,'Oct Receipts Data'!$B:$B,$B178)+SUMIFS('Oct Receipts Data'!AB:AB,'Oct Receipts Data'!$B:$B,$A178)</f>
        <v>0</v>
      </c>
      <c r="AG178" s="88">
        <f>SUMIFS('Oct Receipts Data'!AC:AC,'Oct Receipts Data'!$B:$B,$B178)+SUMIFS('Oct Receipts Data'!AC:AC,'Oct Receipts Data'!$B:$B,$A178)</f>
        <v>0</v>
      </c>
      <c r="AH178" s="88">
        <f>SUMIFS('Oct Receipts Data'!AD:AD,'Oct Receipts Data'!$B:$B,$B178)+SUMIFS('Oct Receipts Data'!AD:AD,'Oct Receipts Data'!$B:$B,$A178)</f>
        <v>0</v>
      </c>
      <c r="AI178" s="88">
        <f>SUMIFS('Oct Receipts Data'!AE:AE,'Oct Receipts Data'!$B:$B,$B178)+SUMIFS('Oct Receipts Data'!AE:AE,'Oct Receipts Data'!$B:$B,$A178)</f>
        <v>0</v>
      </c>
      <c r="AJ178" s="88">
        <f>SUMIFS('Oct Receipts Data'!AF:AF,'Oct Receipts Data'!$B:$B,$B178)+SUMIFS('Oct Receipts Data'!AF:AF,'Oct Receipts Data'!$B:$B,$A178)</f>
        <v>7483.08</v>
      </c>
      <c r="AK178" s="88">
        <f>SUMIFS('Oct Receipts Data'!AG:AG,'Oct Receipts Data'!$B:$B,$B178)+SUMIFS('Oct Receipts Data'!AG:AG,'Oct Receipts Data'!$B:$B,$A178)</f>
        <v>0</v>
      </c>
    </row>
    <row r="179" spans="1:37" ht="13.8" outlineLevel="1">
      <c r="A179" s="86"/>
      <c r="B179" s="130" t="s">
        <v>123</v>
      </c>
      <c r="C179" s="88">
        <v>62236</v>
      </c>
      <c r="D179" s="80">
        <f>SUMIFS('PMT Terms'!C:C,'PMT Terms'!B:B,B179)</f>
        <v>60</v>
      </c>
      <c r="E179" s="89">
        <f t="shared" si="8"/>
        <v>0.42835577479272446</v>
      </c>
      <c r="F179" s="84">
        <f t="shared" si="10"/>
        <v>26659.15</v>
      </c>
      <c r="G179" s="88">
        <f>SUMIFS('Oct Receipts Data'!C:C,'Oct Receipts Data'!$B:$B,$B179)+SUMIFS('Oct Receipts Data'!C:C,'Oct Receipts Data'!$B:$B,$A179)</f>
        <v>0</v>
      </c>
      <c r="H179" s="88">
        <f>SUMIFS('Oct Receipts Data'!D:D,'Oct Receipts Data'!$B:$B,$B179)+SUMIFS('Oct Receipts Data'!D:D,'Oct Receipts Data'!$B:$B,$A179)</f>
        <v>0</v>
      </c>
      <c r="I179" s="88">
        <f>SUMIFS('Oct Receipts Data'!E:E,'Oct Receipts Data'!$B:$B,$B179)+SUMIFS('Oct Receipts Data'!E:E,'Oct Receipts Data'!$B:$B,$A179)</f>
        <v>362.1</v>
      </c>
      <c r="J179" s="88">
        <f>SUMIFS('Oct Receipts Data'!F:F,'Oct Receipts Data'!$B:$B,$B179)+SUMIFS('Oct Receipts Data'!F:F,'Oct Receipts Data'!$B:$B,$A179)</f>
        <v>0</v>
      </c>
      <c r="K179" s="88">
        <f>SUMIFS('Oct Receipts Data'!G:G,'Oct Receipts Data'!$B:$B,$B179)+SUMIFS('Oct Receipts Data'!G:G,'Oct Receipts Data'!$B:$B,$A179)</f>
        <v>0</v>
      </c>
      <c r="L179" s="88">
        <f>SUMIFS('Oct Receipts Data'!H:H,'Oct Receipts Data'!$B:$B,$B179)+SUMIFS('Oct Receipts Data'!H:H,'Oct Receipts Data'!$B:$B,$A179)</f>
        <v>0</v>
      </c>
      <c r="M179" s="88">
        <f>SUMIFS('Oct Receipts Data'!I:I,'Oct Receipts Data'!$B:$B,$B179)+SUMIFS('Oct Receipts Data'!I:I,'Oct Receipts Data'!$B:$B,$A179)</f>
        <v>0</v>
      </c>
      <c r="N179" s="88">
        <f>SUMIFS('Oct Receipts Data'!J:J,'Oct Receipts Data'!$B:$B,$B179)+SUMIFS('Oct Receipts Data'!J:J,'Oct Receipts Data'!$B:$B,$A179)</f>
        <v>9897.99</v>
      </c>
      <c r="O179" s="88">
        <f>SUMIFS('Oct Receipts Data'!K:K,'Oct Receipts Data'!$B:$B,$B179)+SUMIFS('Oct Receipts Data'!K:K,'Oct Receipts Data'!$B:$B,$A179)</f>
        <v>1450.82</v>
      </c>
      <c r="P179" s="88">
        <f>SUMIFS('Oct Receipts Data'!L:L,'Oct Receipts Data'!$B:$B,$B179)+SUMIFS('Oct Receipts Data'!L:L,'Oct Receipts Data'!$B:$B,$A179)</f>
        <v>8.02</v>
      </c>
      <c r="Q179" s="88">
        <f>SUMIFS('Oct Receipts Data'!M:M,'Oct Receipts Data'!$B:$B,$B179)+SUMIFS('Oct Receipts Data'!M:M,'Oct Receipts Data'!$B:$B,$A179)</f>
        <v>0</v>
      </c>
      <c r="R179" s="88">
        <f>SUMIFS('Oct Receipts Data'!N:N,'Oct Receipts Data'!$B:$B,$B179)+SUMIFS('Oct Receipts Data'!N:N,'Oct Receipts Data'!$B:$B,$A179)</f>
        <v>0</v>
      </c>
      <c r="S179" s="88">
        <f>SUMIFS('Oct Receipts Data'!O:O,'Oct Receipts Data'!$B:$B,$B179)+SUMIFS('Oct Receipts Data'!O:O,'Oct Receipts Data'!$B:$B,$A179)</f>
        <v>0</v>
      </c>
      <c r="T179" s="88">
        <f>SUMIFS('Oct Receipts Data'!P:P,'Oct Receipts Data'!$B:$B,$B179)+SUMIFS('Oct Receipts Data'!P:P,'Oct Receipts Data'!$B:$B,$A179)</f>
        <v>7519.75</v>
      </c>
      <c r="U179" s="88">
        <f>SUMIFS('Oct Receipts Data'!Q:Q,'Oct Receipts Data'!$B:$B,$B179)+SUMIFS('Oct Receipts Data'!Q:Q,'Oct Receipts Data'!$B:$B,$A179)</f>
        <v>0</v>
      </c>
      <c r="V179" s="88">
        <f>SUMIFS('Oct Receipts Data'!R:R,'Oct Receipts Data'!$B:$B,$B179)+SUMIFS('Oct Receipts Data'!R:R,'Oct Receipts Data'!$B:$B,$A179)</f>
        <v>0</v>
      </c>
      <c r="W179" s="88">
        <f>SUMIFS('Oct Receipts Data'!S:S,'Oct Receipts Data'!$B:$B,$B179)+SUMIFS('Oct Receipts Data'!S:S,'Oct Receipts Data'!$B:$B,$A179)</f>
        <v>0</v>
      </c>
      <c r="X179" s="88">
        <f>SUMIFS('Oct Receipts Data'!T:T,'Oct Receipts Data'!$B:$B,$B179)+SUMIFS('Oct Receipts Data'!T:T,'Oct Receipts Data'!$B:$B,$A179)</f>
        <v>0</v>
      </c>
      <c r="Y179" s="88">
        <f>SUMIFS('Oct Receipts Data'!U:U,'Oct Receipts Data'!$B:$B,$B179)+SUMIFS('Oct Receipts Data'!U:U,'Oct Receipts Data'!$B:$B,$A179)</f>
        <v>222.56</v>
      </c>
      <c r="Z179" s="88">
        <f>SUMIFS('Oct Receipts Data'!V:V,'Oct Receipts Data'!$B:$B,$B179)+SUMIFS('Oct Receipts Data'!V:V,'Oct Receipts Data'!$B:$B,$A179)</f>
        <v>0</v>
      </c>
      <c r="AA179" s="88">
        <f>SUMIFS('Oct Receipts Data'!W:W,'Oct Receipts Data'!$B:$B,$B179)+SUMIFS('Oct Receipts Data'!W:W,'Oct Receipts Data'!$B:$B,$A179)</f>
        <v>0</v>
      </c>
      <c r="AB179" s="88">
        <f>SUMIFS('Oct Receipts Data'!X:X,'Oct Receipts Data'!$B:$B,$B179)+SUMIFS('Oct Receipts Data'!X:X,'Oct Receipts Data'!$B:$B,$A179)</f>
        <v>6685.63</v>
      </c>
      <c r="AC179" s="88">
        <f>SUMIFS('Oct Receipts Data'!Y:Y,'Oct Receipts Data'!$B:$B,$B179)+SUMIFS('Oct Receipts Data'!Y:Y,'Oct Receipts Data'!$B:$B,$A179)</f>
        <v>512.28</v>
      </c>
      <c r="AD179" s="88">
        <f>SUMIFS('Oct Receipts Data'!Z:Z,'Oct Receipts Data'!$B:$B,$B179)+SUMIFS('Oct Receipts Data'!Z:Z,'Oct Receipts Data'!$B:$B,$A179)</f>
        <v>0</v>
      </c>
      <c r="AE179" s="88">
        <f>SUMIFS('Oct Receipts Data'!AA:AA,'Oct Receipts Data'!$B:$B,$B179)+SUMIFS('Oct Receipts Data'!AA:AA,'Oct Receipts Data'!$B:$B,$A179)</f>
        <v>0</v>
      </c>
      <c r="AF179" s="88">
        <f>SUMIFS('Oct Receipts Data'!AB:AB,'Oct Receipts Data'!$B:$B,$B179)+SUMIFS('Oct Receipts Data'!AB:AB,'Oct Receipts Data'!$B:$B,$A179)</f>
        <v>0</v>
      </c>
      <c r="AG179" s="88">
        <f>SUMIFS('Oct Receipts Data'!AC:AC,'Oct Receipts Data'!$B:$B,$B179)+SUMIFS('Oct Receipts Data'!AC:AC,'Oct Receipts Data'!$B:$B,$A179)</f>
        <v>0</v>
      </c>
      <c r="AH179" s="88">
        <f>SUMIFS('Oct Receipts Data'!AD:AD,'Oct Receipts Data'!$B:$B,$B179)+SUMIFS('Oct Receipts Data'!AD:AD,'Oct Receipts Data'!$B:$B,$A179)</f>
        <v>0</v>
      </c>
      <c r="AI179" s="88">
        <f>SUMIFS('Oct Receipts Data'!AE:AE,'Oct Receipts Data'!$B:$B,$B179)+SUMIFS('Oct Receipts Data'!AE:AE,'Oct Receipts Data'!$B:$B,$A179)</f>
        <v>0</v>
      </c>
      <c r="AJ179" s="88">
        <f>SUMIFS('Oct Receipts Data'!AF:AF,'Oct Receipts Data'!$B:$B,$B179)+SUMIFS('Oct Receipts Data'!AF:AF,'Oct Receipts Data'!$B:$B,$A179)</f>
        <v>0</v>
      </c>
      <c r="AK179" s="88">
        <f>SUMIFS('Oct Receipts Data'!AG:AG,'Oct Receipts Data'!$B:$B,$B179)+SUMIFS('Oct Receipts Data'!AG:AG,'Oct Receipts Data'!$B:$B,$A179)</f>
        <v>0</v>
      </c>
    </row>
    <row r="180" spans="1:37" ht="13.8" outlineLevel="1">
      <c r="A180" s="86"/>
      <c r="B180" s="130" t="s">
        <v>189</v>
      </c>
      <c r="C180" s="88">
        <v>49636</v>
      </c>
      <c r="D180" s="80">
        <f>SUMIFS('PMT Terms'!C:C,'PMT Terms'!B:B,B180)</f>
        <v>10</v>
      </c>
      <c r="E180" s="89">
        <f t="shared" si="8"/>
        <v>0.49933757756467079</v>
      </c>
      <c r="F180" s="84">
        <f t="shared" si="10"/>
        <v>24785.119999999999</v>
      </c>
      <c r="G180" s="88">
        <f>SUMIFS('Oct Receipts Data'!C:C,'Oct Receipts Data'!$B:$B,$B180)+SUMIFS('Oct Receipts Data'!C:C,'Oct Receipts Data'!$B:$B,$A180)</f>
        <v>0</v>
      </c>
      <c r="H180" s="88">
        <f>SUMIFS('Oct Receipts Data'!D:D,'Oct Receipts Data'!$B:$B,$B180)+SUMIFS('Oct Receipts Data'!D:D,'Oct Receipts Data'!$B:$B,$A180)</f>
        <v>0</v>
      </c>
      <c r="I180" s="88">
        <f>SUMIFS('Oct Receipts Data'!E:E,'Oct Receipts Data'!$B:$B,$B180)+SUMIFS('Oct Receipts Data'!E:E,'Oct Receipts Data'!$B:$B,$A180)</f>
        <v>0</v>
      </c>
      <c r="J180" s="88">
        <f>SUMIFS('Oct Receipts Data'!F:F,'Oct Receipts Data'!$B:$B,$B180)+SUMIFS('Oct Receipts Data'!F:F,'Oct Receipts Data'!$B:$B,$A180)</f>
        <v>0</v>
      </c>
      <c r="K180" s="88">
        <f>SUMIFS('Oct Receipts Data'!G:G,'Oct Receipts Data'!$B:$B,$B180)+SUMIFS('Oct Receipts Data'!G:G,'Oct Receipts Data'!$B:$B,$A180)</f>
        <v>0</v>
      </c>
      <c r="L180" s="88">
        <f>SUMIFS('Oct Receipts Data'!H:H,'Oct Receipts Data'!$B:$B,$B180)+SUMIFS('Oct Receipts Data'!H:H,'Oct Receipts Data'!$B:$B,$A180)</f>
        <v>589</v>
      </c>
      <c r="M180" s="88">
        <f>SUMIFS('Oct Receipts Data'!I:I,'Oct Receipts Data'!$B:$B,$B180)+SUMIFS('Oct Receipts Data'!I:I,'Oct Receipts Data'!$B:$B,$A180)</f>
        <v>0</v>
      </c>
      <c r="N180" s="88">
        <f>SUMIFS('Oct Receipts Data'!J:J,'Oct Receipts Data'!$B:$B,$B180)+SUMIFS('Oct Receipts Data'!J:J,'Oct Receipts Data'!$B:$B,$A180)</f>
        <v>2120.4</v>
      </c>
      <c r="O180" s="88">
        <f>SUMIFS('Oct Receipts Data'!K:K,'Oct Receipts Data'!$B:$B,$B180)+SUMIFS('Oct Receipts Data'!K:K,'Oct Receipts Data'!$B:$B,$A180)</f>
        <v>3569.34</v>
      </c>
      <c r="P180" s="88">
        <f>SUMIFS('Oct Receipts Data'!L:L,'Oct Receipts Data'!$B:$B,$B180)+SUMIFS('Oct Receipts Data'!L:L,'Oct Receipts Data'!$B:$B,$A180)</f>
        <v>424.08</v>
      </c>
      <c r="Q180" s="88">
        <f>SUMIFS('Oct Receipts Data'!M:M,'Oct Receipts Data'!$B:$B,$B180)+SUMIFS('Oct Receipts Data'!M:M,'Oct Receipts Data'!$B:$B,$A180)</f>
        <v>2544.48</v>
      </c>
      <c r="R180" s="88">
        <f>SUMIFS('Oct Receipts Data'!N:N,'Oct Receipts Data'!$B:$B,$B180)+SUMIFS('Oct Receipts Data'!N:N,'Oct Receipts Data'!$B:$B,$A180)</f>
        <v>0</v>
      </c>
      <c r="S180" s="88">
        <f>SUMIFS('Oct Receipts Data'!O:O,'Oct Receipts Data'!$B:$B,$B180)+SUMIFS('Oct Receipts Data'!O:O,'Oct Receipts Data'!$B:$B,$A180)</f>
        <v>2367.7800000000002</v>
      </c>
      <c r="T180" s="88">
        <f>SUMIFS('Oct Receipts Data'!P:P,'Oct Receipts Data'!$B:$B,$B180)+SUMIFS('Oct Receipts Data'!P:P,'Oct Receipts Data'!$B:$B,$A180)</f>
        <v>0</v>
      </c>
      <c r="U180" s="88">
        <f>SUMIFS('Oct Receipts Data'!Q:Q,'Oct Receipts Data'!$B:$B,$B180)+SUMIFS('Oct Receipts Data'!Q:Q,'Oct Receipts Data'!$B:$B,$A180)</f>
        <v>0</v>
      </c>
      <c r="V180" s="88">
        <f>SUMIFS('Oct Receipts Data'!R:R,'Oct Receipts Data'!$B:$B,$B180)+SUMIFS('Oct Receipts Data'!R:R,'Oct Receipts Data'!$B:$B,$A180)</f>
        <v>0</v>
      </c>
      <c r="W180" s="88">
        <f>SUMIFS('Oct Receipts Data'!S:S,'Oct Receipts Data'!$B:$B,$B180)+SUMIFS('Oct Receipts Data'!S:S,'Oct Receipts Data'!$B:$B,$A180)</f>
        <v>1696.32</v>
      </c>
      <c r="X180" s="88">
        <f>SUMIFS('Oct Receipts Data'!T:T,'Oct Receipts Data'!$B:$B,$B180)+SUMIFS('Oct Receipts Data'!T:T,'Oct Receipts Data'!$B:$B,$A180)</f>
        <v>0</v>
      </c>
      <c r="Y180" s="88">
        <f>SUMIFS('Oct Receipts Data'!U:U,'Oct Receipts Data'!$B:$B,$B180)+SUMIFS('Oct Receipts Data'!U:U,'Oct Receipts Data'!$B:$B,$A180)</f>
        <v>0</v>
      </c>
      <c r="Z180" s="88">
        <f>SUMIFS('Oct Receipts Data'!V:V,'Oct Receipts Data'!$B:$B,$B180)+SUMIFS('Oct Receipts Data'!V:V,'Oct Receipts Data'!$B:$B,$A180)</f>
        <v>0</v>
      </c>
      <c r="AA180" s="88">
        <f>SUMIFS('Oct Receipts Data'!W:W,'Oct Receipts Data'!$B:$B,$B180)+SUMIFS('Oct Receipts Data'!W:W,'Oct Receipts Data'!$B:$B,$A180)</f>
        <v>0</v>
      </c>
      <c r="AB180" s="88">
        <f>SUMIFS('Oct Receipts Data'!X:X,'Oct Receipts Data'!$B:$B,$B180)+SUMIFS('Oct Receipts Data'!X:X,'Oct Receipts Data'!$B:$B,$A180)</f>
        <v>5442.36</v>
      </c>
      <c r="AC180" s="88">
        <f>SUMIFS('Oct Receipts Data'!Y:Y,'Oct Receipts Data'!$B:$B,$B180)+SUMIFS('Oct Receipts Data'!Y:Y,'Oct Receipts Data'!$B:$B,$A180)</f>
        <v>388.74</v>
      </c>
      <c r="AD180" s="88">
        <f>SUMIFS('Oct Receipts Data'!Z:Z,'Oct Receipts Data'!$B:$B,$B180)+SUMIFS('Oct Receipts Data'!Z:Z,'Oct Receipts Data'!$B:$B,$A180)</f>
        <v>0</v>
      </c>
      <c r="AE180" s="88">
        <f>SUMIFS('Oct Receipts Data'!AA:AA,'Oct Receipts Data'!$B:$B,$B180)+SUMIFS('Oct Receipts Data'!AA:AA,'Oct Receipts Data'!$B:$B,$A180)</f>
        <v>2532.6999999999998</v>
      </c>
      <c r="AF180" s="88">
        <f>SUMIFS('Oct Receipts Data'!AB:AB,'Oct Receipts Data'!$B:$B,$B180)+SUMIFS('Oct Receipts Data'!AB:AB,'Oct Receipts Data'!$B:$B,$A180)</f>
        <v>200.26</v>
      </c>
      <c r="AG180" s="88">
        <f>SUMIFS('Oct Receipts Data'!AC:AC,'Oct Receipts Data'!$B:$B,$B180)+SUMIFS('Oct Receipts Data'!AC:AC,'Oct Receipts Data'!$B:$B,$A180)</f>
        <v>212.04</v>
      </c>
      <c r="AH180" s="88">
        <f>SUMIFS('Oct Receipts Data'!AD:AD,'Oct Receipts Data'!$B:$B,$B180)+SUMIFS('Oct Receipts Data'!AD:AD,'Oct Receipts Data'!$B:$B,$A180)</f>
        <v>94.24</v>
      </c>
      <c r="AI180" s="88">
        <f>SUMIFS('Oct Receipts Data'!AE:AE,'Oct Receipts Data'!$B:$B,$B180)+SUMIFS('Oct Receipts Data'!AE:AE,'Oct Receipts Data'!$B:$B,$A180)</f>
        <v>1083.76</v>
      </c>
      <c r="AJ180" s="88">
        <f>SUMIFS('Oct Receipts Data'!AF:AF,'Oct Receipts Data'!$B:$B,$B180)+SUMIFS('Oct Receipts Data'!AF:AF,'Oct Receipts Data'!$B:$B,$A180)</f>
        <v>1083.76</v>
      </c>
      <c r="AK180" s="88">
        <f>SUMIFS('Oct Receipts Data'!AG:AG,'Oct Receipts Data'!$B:$B,$B180)+SUMIFS('Oct Receipts Data'!AG:AG,'Oct Receipts Data'!$B:$B,$A180)</f>
        <v>435.86</v>
      </c>
    </row>
    <row r="181" spans="1:37" ht="13.8" outlineLevel="1">
      <c r="A181" s="86"/>
      <c r="B181" s="130" t="s">
        <v>208</v>
      </c>
      <c r="C181" s="88">
        <v>20469</v>
      </c>
      <c r="D181" s="80">
        <f>SUMIFS('PMT Terms'!C:C,'PMT Terms'!B:B,B181)</f>
        <v>10</v>
      </c>
      <c r="E181" s="89">
        <f t="shared" si="8"/>
        <v>0.74793883433484776</v>
      </c>
      <c r="F181" s="84">
        <f t="shared" si="10"/>
        <v>15309.56</v>
      </c>
      <c r="G181" s="88">
        <f>SUMIFS('Oct Receipts Data'!C:C,'Oct Receipts Data'!$B:$B,$B181)+SUMIFS('Oct Receipts Data'!C:C,'Oct Receipts Data'!$B:$B,$A181)</f>
        <v>3222.24</v>
      </c>
      <c r="H181" s="88">
        <f>SUMIFS('Oct Receipts Data'!D:D,'Oct Receipts Data'!$B:$B,$B181)+SUMIFS('Oct Receipts Data'!D:D,'Oct Receipts Data'!$B:$B,$A181)</f>
        <v>94.08</v>
      </c>
      <c r="I181" s="88">
        <f>SUMIFS('Oct Receipts Data'!E:E,'Oct Receipts Data'!$B:$B,$B181)+SUMIFS('Oct Receipts Data'!E:E,'Oct Receipts Data'!$B:$B,$A181)</f>
        <v>0</v>
      </c>
      <c r="J181" s="88">
        <f>SUMIFS('Oct Receipts Data'!F:F,'Oct Receipts Data'!$B:$B,$B181)+SUMIFS('Oct Receipts Data'!F:F,'Oct Receipts Data'!$B:$B,$A181)</f>
        <v>0</v>
      </c>
      <c r="K181" s="88">
        <f>SUMIFS('Oct Receipts Data'!G:G,'Oct Receipts Data'!$B:$B,$B181)+SUMIFS('Oct Receipts Data'!G:G,'Oct Receipts Data'!$B:$B,$A181)</f>
        <v>0</v>
      </c>
      <c r="L181" s="88">
        <f>SUMIFS('Oct Receipts Data'!H:H,'Oct Receipts Data'!$B:$B,$B181)+SUMIFS('Oct Receipts Data'!H:H,'Oct Receipts Data'!$B:$B,$A181)</f>
        <v>0</v>
      </c>
      <c r="M181" s="88">
        <f>SUMIFS('Oct Receipts Data'!I:I,'Oct Receipts Data'!$B:$B,$B181)+SUMIFS('Oct Receipts Data'!I:I,'Oct Receipts Data'!$B:$B,$A181)</f>
        <v>0</v>
      </c>
      <c r="N181" s="88">
        <f>SUMIFS('Oct Receipts Data'!J:J,'Oct Receipts Data'!$B:$B,$B181)+SUMIFS('Oct Receipts Data'!J:J,'Oct Receipts Data'!$B:$B,$A181)</f>
        <v>0</v>
      </c>
      <c r="O181" s="88">
        <f>SUMIFS('Oct Receipts Data'!K:K,'Oct Receipts Data'!$B:$B,$B181)+SUMIFS('Oct Receipts Data'!K:K,'Oct Receipts Data'!$B:$B,$A181)</f>
        <v>94.08</v>
      </c>
      <c r="P181" s="88">
        <f>SUMIFS('Oct Receipts Data'!L:L,'Oct Receipts Data'!$B:$B,$B181)+SUMIFS('Oct Receipts Data'!L:L,'Oct Receipts Data'!$B:$B,$A181)</f>
        <v>0</v>
      </c>
      <c r="Q181" s="88">
        <f>SUMIFS('Oct Receipts Data'!M:M,'Oct Receipts Data'!$B:$B,$B181)+SUMIFS('Oct Receipts Data'!M:M,'Oct Receipts Data'!$B:$B,$A181)</f>
        <v>0</v>
      </c>
      <c r="R181" s="88">
        <f>SUMIFS('Oct Receipts Data'!N:N,'Oct Receipts Data'!$B:$B,$B181)+SUMIFS('Oct Receipts Data'!N:N,'Oct Receipts Data'!$B:$B,$A181)</f>
        <v>0</v>
      </c>
      <c r="S181" s="88">
        <f>SUMIFS('Oct Receipts Data'!O:O,'Oct Receipts Data'!$B:$B,$B181)+SUMIFS('Oct Receipts Data'!O:O,'Oct Receipts Data'!$B:$B,$A181)</f>
        <v>0</v>
      </c>
      <c r="T181" s="88">
        <f>SUMIFS('Oct Receipts Data'!P:P,'Oct Receipts Data'!$B:$B,$B181)+SUMIFS('Oct Receipts Data'!P:P,'Oct Receipts Data'!$B:$B,$A181)</f>
        <v>0</v>
      </c>
      <c r="U181" s="88">
        <f>SUMIFS('Oct Receipts Data'!Q:Q,'Oct Receipts Data'!$B:$B,$B181)+SUMIFS('Oct Receipts Data'!Q:Q,'Oct Receipts Data'!$B:$B,$A181)</f>
        <v>10384.08</v>
      </c>
      <c r="V181" s="88">
        <f>SUMIFS('Oct Receipts Data'!R:R,'Oct Receipts Data'!$B:$B,$B181)+SUMIFS('Oct Receipts Data'!R:R,'Oct Receipts Data'!$B:$B,$A181)</f>
        <v>0</v>
      </c>
      <c r="W181" s="88">
        <f>SUMIFS('Oct Receipts Data'!S:S,'Oct Receipts Data'!$B:$B,$B181)+SUMIFS('Oct Receipts Data'!S:S,'Oct Receipts Data'!$B:$B,$A181)</f>
        <v>0</v>
      </c>
      <c r="X181" s="88">
        <f>SUMIFS('Oct Receipts Data'!T:T,'Oct Receipts Data'!$B:$B,$B181)+SUMIFS('Oct Receipts Data'!T:T,'Oct Receipts Data'!$B:$B,$A181)</f>
        <v>152.88</v>
      </c>
      <c r="Y181" s="88">
        <f>SUMIFS('Oct Receipts Data'!U:U,'Oct Receipts Data'!$B:$B,$B181)+SUMIFS('Oct Receipts Data'!U:U,'Oct Receipts Data'!$B:$B,$A181)</f>
        <v>0</v>
      </c>
      <c r="Z181" s="88">
        <f>SUMIFS('Oct Receipts Data'!V:V,'Oct Receipts Data'!$B:$B,$B181)+SUMIFS('Oct Receipts Data'!V:V,'Oct Receipts Data'!$B:$B,$A181)</f>
        <v>0</v>
      </c>
      <c r="AA181" s="88">
        <f>SUMIFS('Oct Receipts Data'!W:W,'Oct Receipts Data'!$B:$B,$B181)+SUMIFS('Oct Receipts Data'!W:W,'Oct Receipts Data'!$B:$B,$A181)</f>
        <v>0</v>
      </c>
      <c r="AB181" s="88">
        <f>SUMIFS('Oct Receipts Data'!X:X,'Oct Receipts Data'!$B:$B,$B181)+SUMIFS('Oct Receipts Data'!X:X,'Oct Receipts Data'!$B:$B,$A181)</f>
        <v>0</v>
      </c>
      <c r="AC181" s="88">
        <f>SUMIFS('Oct Receipts Data'!Y:Y,'Oct Receipts Data'!$B:$B,$B181)+SUMIFS('Oct Receipts Data'!Y:Y,'Oct Receipts Data'!$B:$B,$A181)</f>
        <v>0</v>
      </c>
      <c r="AD181" s="88">
        <f>SUMIFS('Oct Receipts Data'!Z:Z,'Oct Receipts Data'!$B:$B,$B181)+SUMIFS('Oct Receipts Data'!Z:Z,'Oct Receipts Data'!$B:$B,$A181)</f>
        <v>0</v>
      </c>
      <c r="AE181" s="88">
        <f>SUMIFS('Oct Receipts Data'!AA:AA,'Oct Receipts Data'!$B:$B,$B181)+SUMIFS('Oct Receipts Data'!AA:AA,'Oct Receipts Data'!$B:$B,$A181)</f>
        <v>0</v>
      </c>
      <c r="AF181" s="88">
        <f>SUMIFS('Oct Receipts Data'!AB:AB,'Oct Receipts Data'!$B:$B,$B181)+SUMIFS('Oct Receipts Data'!AB:AB,'Oct Receipts Data'!$B:$B,$A181)</f>
        <v>39.200000000000003</v>
      </c>
      <c r="AG181" s="88">
        <f>SUMIFS('Oct Receipts Data'!AC:AC,'Oct Receipts Data'!$B:$B,$B181)+SUMIFS('Oct Receipts Data'!AC:AC,'Oct Receipts Data'!$B:$B,$A181)</f>
        <v>0</v>
      </c>
      <c r="AH181" s="88">
        <f>SUMIFS('Oct Receipts Data'!AD:AD,'Oct Receipts Data'!$B:$B,$B181)+SUMIFS('Oct Receipts Data'!AD:AD,'Oct Receipts Data'!$B:$B,$A181)</f>
        <v>0</v>
      </c>
      <c r="AI181" s="88">
        <f>SUMIFS('Oct Receipts Data'!AE:AE,'Oct Receipts Data'!$B:$B,$B181)+SUMIFS('Oct Receipts Data'!AE:AE,'Oct Receipts Data'!$B:$B,$A181)</f>
        <v>294</v>
      </c>
      <c r="AJ181" s="88">
        <f>SUMIFS('Oct Receipts Data'!AF:AF,'Oct Receipts Data'!$B:$B,$B181)+SUMIFS('Oct Receipts Data'!AF:AF,'Oct Receipts Data'!$B:$B,$A181)</f>
        <v>1029</v>
      </c>
      <c r="AK181" s="88">
        <f>SUMIFS('Oct Receipts Data'!AG:AG,'Oct Receipts Data'!$B:$B,$B181)+SUMIFS('Oct Receipts Data'!AG:AG,'Oct Receipts Data'!$B:$B,$A181)</f>
        <v>0</v>
      </c>
    </row>
    <row r="182" spans="1:37" ht="13.8" outlineLevel="1">
      <c r="A182" s="86"/>
      <c r="B182" s="130" t="s">
        <v>265</v>
      </c>
      <c r="C182" s="88">
        <v>825</v>
      </c>
      <c r="D182" s="80">
        <f>SUMIFS('PMT Terms'!C:C,'PMT Terms'!B:B,B182)</f>
        <v>45</v>
      </c>
      <c r="E182" s="89">
        <f t="shared" si="8"/>
        <v>18.209357575757576</v>
      </c>
      <c r="F182" s="84">
        <f t="shared" si="10"/>
        <v>15022.720000000001</v>
      </c>
      <c r="G182" s="88">
        <f>SUMIFS('Oct Receipts Data'!C:C,'Oct Receipts Data'!$B:$B,$B182)+SUMIFS('Oct Receipts Data'!C:C,'Oct Receipts Data'!$B:$B,$A182)</f>
        <v>0</v>
      </c>
      <c r="H182" s="88">
        <f>SUMIFS('Oct Receipts Data'!D:D,'Oct Receipts Data'!$B:$B,$B182)+SUMIFS('Oct Receipts Data'!D:D,'Oct Receipts Data'!$B:$B,$A182)</f>
        <v>0</v>
      </c>
      <c r="I182" s="88">
        <f>SUMIFS('Oct Receipts Data'!E:E,'Oct Receipts Data'!$B:$B,$B182)+SUMIFS('Oct Receipts Data'!E:E,'Oct Receipts Data'!$B:$B,$A182)</f>
        <v>0</v>
      </c>
      <c r="J182" s="88">
        <f>SUMIFS('Oct Receipts Data'!F:F,'Oct Receipts Data'!$B:$B,$B182)+SUMIFS('Oct Receipts Data'!F:F,'Oct Receipts Data'!$B:$B,$A182)</f>
        <v>0</v>
      </c>
      <c r="K182" s="88">
        <f>SUMIFS('Oct Receipts Data'!G:G,'Oct Receipts Data'!$B:$B,$B182)+SUMIFS('Oct Receipts Data'!G:G,'Oct Receipts Data'!$B:$B,$A182)</f>
        <v>0</v>
      </c>
      <c r="L182" s="88">
        <f>SUMIFS('Oct Receipts Data'!H:H,'Oct Receipts Data'!$B:$B,$B182)+SUMIFS('Oct Receipts Data'!H:H,'Oct Receipts Data'!$B:$B,$A182)</f>
        <v>0</v>
      </c>
      <c r="M182" s="88">
        <f>SUMIFS('Oct Receipts Data'!I:I,'Oct Receipts Data'!$B:$B,$B182)+SUMIFS('Oct Receipts Data'!I:I,'Oct Receipts Data'!$B:$B,$A182)</f>
        <v>0</v>
      </c>
      <c r="N182" s="88">
        <f>SUMIFS('Oct Receipts Data'!J:J,'Oct Receipts Data'!$B:$B,$B182)+SUMIFS('Oct Receipts Data'!J:J,'Oct Receipts Data'!$B:$B,$A182)</f>
        <v>0</v>
      </c>
      <c r="O182" s="88">
        <f>SUMIFS('Oct Receipts Data'!K:K,'Oct Receipts Data'!$B:$B,$B182)+SUMIFS('Oct Receipts Data'!K:K,'Oct Receipts Data'!$B:$B,$A182)</f>
        <v>0</v>
      </c>
      <c r="P182" s="88">
        <f>SUMIFS('Oct Receipts Data'!L:L,'Oct Receipts Data'!$B:$B,$B182)+SUMIFS('Oct Receipts Data'!L:L,'Oct Receipts Data'!$B:$B,$A182)</f>
        <v>5314.08</v>
      </c>
      <c r="Q182" s="88">
        <f>SUMIFS('Oct Receipts Data'!M:M,'Oct Receipts Data'!$B:$B,$B182)+SUMIFS('Oct Receipts Data'!M:M,'Oct Receipts Data'!$B:$B,$A182)</f>
        <v>0</v>
      </c>
      <c r="R182" s="88">
        <f>SUMIFS('Oct Receipts Data'!N:N,'Oct Receipts Data'!$B:$B,$B182)+SUMIFS('Oct Receipts Data'!N:N,'Oct Receipts Data'!$B:$B,$A182)</f>
        <v>0</v>
      </c>
      <c r="S182" s="88">
        <f>SUMIFS('Oct Receipts Data'!O:O,'Oct Receipts Data'!$B:$B,$B182)+SUMIFS('Oct Receipts Data'!O:O,'Oct Receipts Data'!$B:$B,$A182)</f>
        <v>991.68</v>
      </c>
      <c r="T182" s="88">
        <f>SUMIFS('Oct Receipts Data'!P:P,'Oct Receipts Data'!$B:$B,$B182)+SUMIFS('Oct Receipts Data'!P:P,'Oct Receipts Data'!$B:$B,$A182)</f>
        <v>2760</v>
      </c>
      <c r="U182" s="88">
        <f>SUMIFS('Oct Receipts Data'!Q:Q,'Oct Receipts Data'!$B:$B,$B182)+SUMIFS('Oct Receipts Data'!Q:Q,'Oct Receipts Data'!$B:$B,$A182)</f>
        <v>255.08</v>
      </c>
      <c r="V182" s="88">
        <f>SUMIFS('Oct Receipts Data'!R:R,'Oct Receipts Data'!$B:$B,$B182)+SUMIFS('Oct Receipts Data'!R:R,'Oct Receipts Data'!$B:$B,$A182)</f>
        <v>0</v>
      </c>
      <c r="W182" s="88">
        <f>SUMIFS('Oct Receipts Data'!S:S,'Oct Receipts Data'!$B:$B,$B182)+SUMIFS('Oct Receipts Data'!S:S,'Oct Receipts Data'!$B:$B,$A182)</f>
        <v>255.08</v>
      </c>
      <c r="X182" s="88">
        <f>SUMIFS('Oct Receipts Data'!T:T,'Oct Receipts Data'!$B:$B,$B182)+SUMIFS('Oct Receipts Data'!T:T,'Oct Receipts Data'!$B:$B,$A182)</f>
        <v>0</v>
      </c>
      <c r="Y182" s="88">
        <f>SUMIFS('Oct Receipts Data'!U:U,'Oct Receipts Data'!$B:$B,$B182)+SUMIFS('Oct Receipts Data'!U:U,'Oct Receipts Data'!$B:$B,$A182)</f>
        <v>0</v>
      </c>
      <c r="Z182" s="88">
        <f>SUMIFS('Oct Receipts Data'!V:V,'Oct Receipts Data'!$B:$B,$B182)+SUMIFS('Oct Receipts Data'!V:V,'Oct Receipts Data'!$B:$B,$A182)</f>
        <v>0</v>
      </c>
      <c r="AA182" s="88">
        <f>SUMIFS('Oct Receipts Data'!W:W,'Oct Receipts Data'!$B:$B,$B182)+SUMIFS('Oct Receipts Data'!W:W,'Oct Receipts Data'!$B:$B,$A182)</f>
        <v>0</v>
      </c>
      <c r="AB182" s="88">
        <f>SUMIFS('Oct Receipts Data'!X:X,'Oct Receipts Data'!$B:$B,$B182)+SUMIFS('Oct Receipts Data'!X:X,'Oct Receipts Data'!$B:$B,$A182)</f>
        <v>0</v>
      </c>
      <c r="AC182" s="88">
        <f>SUMIFS('Oct Receipts Data'!Y:Y,'Oct Receipts Data'!$B:$B,$B182)+SUMIFS('Oct Receipts Data'!Y:Y,'Oct Receipts Data'!$B:$B,$A182)</f>
        <v>0</v>
      </c>
      <c r="AD182" s="88">
        <f>SUMIFS('Oct Receipts Data'!Z:Z,'Oct Receipts Data'!$B:$B,$B182)+SUMIFS('Oct Receipts Data'!Z:Z,'Oct Receipts Data'!$B:$B,$A182)</f>
        <v>0</v>
      </c>
      <c r="AE182" s="88">
        <f>SUMIFS('Oct Receipts Data'!AA:AA,'Oct Receipts Data'!$B:$B,$B182)+SUMIFS('Oct Receipts Data'!AA:AA,'Oct Receipts Data'!$B:$B,$A182)</f>
        <v>0</v>
      </c>
      <c r="AF182" s="88">
        <f>SUMIFS('Oct Receipts Data'!AB:AB,'Oct Receipts Data'!$B:$B,$B182)+SUMIFS('Oct Receipts Data'!AB:AB,'Oct Receipts Data'!$B:$B,$A182)</f>
        <v>0</v>
      </c>
      <c r="AG182" s="88">
        <f>SUMIFS('Oct Receipts Data'!AC:AC,'Oct Receipts Data'!$B:$B,$B182)+SUMIFS('Oct Receipts Data'!AC:AC,'Oct Receipts Data'!$B:$B,$A182)</f>
        <v>5446.8</v>
      </c>
      <c r="AH182" s="88">
        <f>SUMIFS('Oct Receipts Data'!AD:AD,'Oct Receipts Data'!$B:$B,$B182)+SUMIFS('Oct Receipts Data'!AD:AD,'Oct Receipts Data'!$B:$B,$A182)</f>
        <v>0</v>
      </c>
      <c r="AI182" s="88">
        <f>SUMIFS('Oct Receipts Data'!AE:AE,'Oct Receipts Data'!$B:$B,$B182)+SUMIFS('Oct Receipts Data'!AE:AE,'Oct Receipts Data'!$B:$B,$A182)</f>
        <v>0</v>
      </c>
      <c r="AJ182" s="88">
        <f>SUMIFS('Oct Receipts Data'!AF:AF,'Oct Receipts Data'!$B:$B,$B182)+SUMIFS('Oct Receipts Data'!AF:AF,'Oct Receipts Data'!$B:$B,$A182)</f>
        <v>0</v>
      </c>
      <c r="AK182" s="88">
        <f>SUMIFS('Oct Receipts Data'!AG:AG,'Oct Receipts Data'!$B:$B,$B182)+SUMIFS('Oct Receipts Data'!AG:AG,'Oct Receipts Data'!$B:$B,$A182)</f>
        <v>0</v>
      </c>
    </row>
    <row r="183" spans="1:37" ht="13.2" outlineLevel="1">
      <c r="A183" s="86"/>
      <c r="B183" s="94" t="s">
        <v>154</v>
      </c>
      <c r="C183" s="88">
        <v>0</v>
      </c>
      <c r="D183" s="80">
        <f>SUMIFS('PMT Terms'!C:C,'PMT Terms'!B:B,B183)</f>
        <v>60</v>
      </c>
      <c r="E183" s="89" t="e">
        <f t="shared" si="8"/>
        <v>#DIV/0!</v>
      </c>
      <c r="F183" s="84">
        <f t="shared" si="10"/>
        <v>14911.75</v>
      </c>
      <c r="G183" s="88">
        <f>SUMIFS('Oct Receipts Data'!C:C,'Oct Receipts Data'!$B:$B,$B183)+SUMIFS('Oct Receipts Data'!C:C,'Oct Receipts Data'!$B:$B,$A183)</f>
        <v>2592.1799999999998</v>
      </c>
      <c r="H183" s="88">
        <f>SUMIFS('Oct Receipts Data'!D:D,'Oct Receipts Data'!$B:$B,$B183)+SUMIFS('Oct Receipts Data'!D:D,'Oct Receipts Data'!$B:$B,$A183)</f>
        <v>0</v>
      </c>
      <c r="I183" s="88">
        <f>SUMIFS('Oct Receipts Data'!E:E,'Oct Receipts Data'!$B:$B,$B183)+SUMIFS('Oct Receipts Data'!E:E,'Oct Receipts Data'!$B:$B,$A183)</f>
        <v>0</v>
      </c>
      <c r="J183" s="88">
        <f>SUMIFS('Oct Receipts Data'!F:F,'Oct Receipts Data'!$B:$B,$B183)+SUMIFS('Oct Receipts Data'!F:F,'Oct Receipts Data'!$B:$B,$A183)</f>
        <v>0</v>
      </c>
      <c r="K183" s="88">
        <f>SUMIFS('Oct Receipts Data'!G:G,'Oct Receipts Data'!$B:$B,$B183)+SUMIFS('Oct Receipts Data'!G:G,'Oct Receipts Data'!$B:$B,$A183)</f>
        <v>0</v>
      </c>
      <c r="L183" s="88">
        <f>SUMIFS('Oct Receipts Data'!H:H,'Oct Receipts Data'!$B:$B,$B183)+SUMIFS('Oct Receipts Data'!H:H,'Oct Receipts Data'!$B:$B,$A183)</f>
        <v>0</v>
      </c>
      <c r="M183" s="88">
        <f>SUMIFS('Oct Receipts Data'!I:I,'Oct Receipts Data'!$B:$B,$B183)+SUMIFS('Oct Receipts Data'!I:I,'Oct Receipts Data'!$B:$B,$A183)</f>
        <v>6.71</v>
      </c>
      <c r="N183" s="88">
        <f>SUMIFS('Oct Receipts Data'!J:J,'Oct Receipts Data'!$B:$B,$B183)+SUMIFS('Oct Receipts Data'!J:J,'Oct Receipts Data'!$B:$B,$A183)</f>
        <v>0</v>
      </c>
      <c r="O183" s="88">
        <f>SUMIFS('Oct Receipts Data'!K:K,'Oct Receipts Data'!$B:$B,$B183)+SUMIFS('Oct Receipts Data'!K:K,'Oct Receipts Data'!$B:$B,$A183)</f>
        <v>0</v>
      </c>
      <c r="P183" s="88">
        <f>SUMIFS('Oct Receipts Data'!L:L,'Oct Receipts Data'!$B:$B,$B183)+SUMIFS('Oct Receipts Data'!L:L,'Oct Receipts Data'!$B:$B,$A183)</f>
        <v>0</v>
      </c>
      <c r="Q183" s="88">
        <f>SUMIFS('Oct Receipts Data'!M:M,'Oct Receipts Data'!$B:$B,$B183)+SUMIFS('Oct Receipts Data'!M:M,'Oct Receipts Data'!$B:$B,$A183)</f>
        <v>0</v>
      </c>
      <c r="R183" s="88">
        <f>SUMIFS('Oct Receipts Data'!N:N,'Oct Receipts Data'!$B:$B,$B183)+SUMIFS('Oct Receipts Data'!N:N,'Oct Receipts Data'!$B:$B,$A183)</f>
        <v>0</v>
      </c>
      <c r="S183" s="88">
        <f>SUMIFS('Oct Receipts Data'!O:O,'Oct Receipts Data'!$B:$B,$B183)+SUMIFS('Oct Receipts Data'!O:O,'Oct Receipts Data'!$B:$B,$A183)</f>
        <v>0</v>
      </c>
      <c r="T183" s="88">
        <f>SUMIFS('Oct Receipts Data'!P:P,'Oct Receipts Data'!$B:$B,$B183)+SUMIFS('Oct Receipts Data'!P:P,'Oct Receipts Data'!$B:$B,$A183)</f>
        <v>3945.52</v>
      </c>
      <c r="U183" s="88">
        <f>SUMIFS('Oct Receipts Data'!Q:Q,'Oct Receipts Data'!$B:$B,$B183)+SUMIFS('Oct Receipts Data'!Q:Q,'Oct Receipts Data'!$B:$B,$A183)</f>
        <v>1973.9</v>
      </c>
      <c r="V183" s="88">
        <f>SUMIFS('Oct Receipts Data'!R:R,'Oct Receipts Data'!$B:$B,$B183)+SUMIFS('Oct Receipts Data'!R:R,'Oct Receipts Data'!$B:$B,$A183)</f>
        <v>8.7799999999999994</v>
      </c>
      <c r="W183" s="88">
        <f>SUMIFS('Oct Receipts Data'!S:S,'Oct Receipts Data'!$B:$B,$B183)+SUMIFS('Oct Receipts Data'!S:S,'Oct Receipts Data'!$B:$B,$A183)</f>
        <v>0</v>
      </c>
      <c r="X183" s="88">
        <f>SUMIFS('Oct Receipts Data'!T:T,'Oct Receipts Data'!$B:$B,$B183)+SUMIFS('Oct Receipts Data'!T:T,'Oct Receipts Data'!$B:$B,$A183)</f>
        <v>0</v>
      </c>
      <c r="Y183" s="88">
        <f>SUMIFS('Oct Receipts Data'!U:U,'Oct Receipts Data'!$B:$B,$B183)+SUMIFS('Oct Receipts Data'!U:U,'Oct Receipts Data'!$B:$B,$A183)</f>
        <v>0</v>
      </c>
      <c r="Z183" s="88">
        <f>SUMIFS('Oct Receipts Data'!V:V,'Oct Receipts Data'!$B:$B,$B183)+SUMIFS('Oct Receipts Data'!V:V,'Oct Receipts Data'!$B:$B,$A183)</f>
        <v>0</v>
      </c>
      <c r="AA183" s="88">
        <f>SUMIFS('Oct Receipts Data'!W:W,'Oct Receipts Data'!$B:$B,$B183)+SUMIFS('Oct Receipts Data'!W:W,'Oct Receipts Data'!$B:$B,$A183)</f>
        <v>3770.45</v>
      </c>
      <c r="AB183" s="88">
        <f>SUMIFS('Oct Receipts Data'!X:X,'Oct Receipts Data'!$B:$B,$B183)+SUMIFS('Oct Receipts Data'!X:X,'Oct Receipts Data'!$B:$B,$A183)</f>
        <v>0</v>
      </c>
      <c r="AC183" s="88">
        <f>SUMIFS('Oct Receipts Data'!Y:Y,'Oct Receipts Data'!$B:$B,$B183)+SUMIFS('Oct Receipts Data'!Y:Y,'Oct Receipts Data'!$B:$B,$A183)</f>
        <v>0</v>
      </c>
      <c r="AD183" s="88">
        <f>SUMIFS('Oct Receipts Data'!Z:Z,'Oct Receipts Data'!$B:$B,$B183)+SUMIFS('Oct Receipts Data'!Z:Z,'Oct Receipts Data'!$B:$B,$A183)</f>
        <v>2614.21</v>
      </c>
      <c r="AE183" s="88">
        <f>SUMIFS('Oct Receipts Data'!AA:AA,'Oct Receipts Data'!$B:$B,$B183)+SUMIFS('Oct Receipts Data'!AA:AA,'Oct Receipts Data'!$B:$B,$A183)</f>
        <v>0</v>
      </c>
      <c r="AF183" s="88">
        <f>SUMIFS('Oct Receipts Data'!AB:AB,'Oct Receipts Data'!$B:$B,$B183)+SUMIFS('Oct Receipts Data'!AB:AB,'Oct Receipts Data'!$B:$B,$A183)</f>
        <v>0</v>
      </c>
      <c r="AG183" s="88">
        <f>SUMIFS('Oct Receipts Data'!AC:AC,'Oct Receipts Data'!$B:$B,$B183)+SUMIFS('Oct Receipts Data'!AC:AC,'Oct Receipts Data'!$B:$B,$A183)</f>
        <v>0</v>
      </c>
      <c r="AH183" s="88">
        <f>SUMIFS('Oct Receipts Data'!AD:AD,'Oct Receipts Data'!$B:$B,$B183)+SUMIFS('Oct Receipts Data'!AD:AD,'Oct Receipts Data'!$B:$B,$A183)</f>
        <v>0</v>
      </c>
      <c r="AI183" s="88">
        <f>SUMIFS('Oct Receipts Data'!AE:AE,'Oct Receipts Data'!$B:$B,$B183)+SUMIFS('Oct Receipts Data'!AE:AE,'Oct Receipts Data'!$B:$B,$A183)</f>
        <v>0</v>
      </c>
      <c r="AJ183" s="88">
        <f>SUMIFS('Oct Receipts Data'!AF:AF,'Oct Receipts Data'!$B:$B,$B183)+SUMIFS('Oct Receipts Data'!AF:AF,'Oct Receipts Data'!$B:$B,$A183)</f>
        <v>0</v>
      </c>
      <c r="AK183" s="88">
        <f>SUMIFS('Oct Receipts Data'!AG:AG,'Oct Receipts Data'!$B:$B,$B183)+SUMIFS('Oct Receipts Data'!AG:AG,'Oct Receipts Data'!$B:$B,$A183)</f>
        <v>0</v>
      </c>
    </row>
    <row r="184" spans="1:37" ht="13.8" outlineLevel="1">
      <c r="A184" s="86"/>
      <c r="B184" s="130" t="s">
        <v>310</v>
      </c>
      <c r="C184" s="88">
        <v>56918</v>
      </c>
      <c r="D184" s="80">
        <f>SUMIFS('PMT Terms'!C:C,'PMT Terms'!B:B,B184)</f>
        <v>75</v>
      </c>
      <c r="E184" s="89">
        <f t="shared" si="8"/>
        <v>0.18066007238483434</v>
      </c>
      <c r="F184" s="84">
        <f t="shared" si="10"/>
        <v>10282.810000000001</v>
      </c>
      <c r="G184" s="88">
        <f>SUMIFS('Oct Receipts Data'!C:C,'Oct Receipts Data'!$B:$B,$B184)+SUMIFS('Oct Receipts Data'!C:C,'Oct Receipts Data'!$B:$B,$A184)</f>
        <v>6348</v>
      </c>
      <c r="H184" s="88">
        <f>SUMIFS('Oct Receipts Data'!D:D,'Oct Receipts Data'!$B:$B,$B184)+SUMIFS('Oct Receipts Data'!D:D,'Oct Receipts Data'!$B:$B,$A184)</f>
        <v>151.25</v>
      </c>
      <c r="I184" s="88">
        <f>SUMIFS('Oct Receipts Data'!E:E,'Oct Receipts Data'!$B:$B,$B184)+SUMIFS('Oct Receipts Data'!E:E,'Oct Receipts Data'!$B:$B,$A184)</f>
        <v>0</v>
      </c>
      <c r="J184" s="88">
        <f>SUMIFS('Oct Receipts Data'!F:F,'Oct Receipts Data'!$B:$B,$B184)+SUMIFS('Oct Receipts Data'!F:F,'Oct Receipts Data'!$B:$B,$A184)</f>
        <v>0</v>
      </c>
      <c r="K184" s="88">
        <f>SUMIFS('Oct Receipts Data'!G:G,'Oct Receipts Data'!$B:$B,$B184)+SUMIFS('Oct Receipts Data'!G:G,'Oct Receipts Data'!$B:$B,$A184)</f>
        <v>0</v>
      </c>
      <c r="L184" s="88">
        <f>SUMIFS('Oct Receipts Data'!H:H,'Oct Receipts Data'!$B:$B,$B184)+SUMIFS('Oct Receipts Data'!H:H,'Oct Receipts Data'!$B:$B,$A184)</f>
        <v>0</v>
      </c>
      <c r="M184" s="88">
        <f>SUMIFS('Oct Receipts Data'!I:I,'Oct Receipts Data'!$B:$B,$B184)+SUMIFS('Oct Receipts Data'!I:I,'Oct Receipts Data'!$B:$B,$A184)</f>
        <v>0</v>
      </c>
      <c r="N184" s="88">
        <f>SUMIFS('Oct Receipts Data'!J:J,'Oct Receipts Data'!$B:$B,$B184)+SUMIFS('Oct Receipts Data'!J:J,'Oct Receipts Data'!$B:$B,$A184)</f>
        <v>39.840000000000003</v>
      </c>
      <c r="O184" s="88">
        <f>SUMIFS('Oct Receipts Data'!K:K,'Oct Receipts Data'!$B:$B,$B184)+SUMIFS('Oct Receipts Data'!K:K,'Oct Receipts Data'!$B:$B,$A184)</f>
        <v>0</v>
      </c>
      <c r="P184" s="88">
        <f>SUMIFS('Oct Receipts Data'!L:L,'Oct Receipts Data'!$B:$B,$B184)+SUMIFS('Oct Receipts Data'!L:L,'Oct Receipts Data'!$B:$B,$A184)</f>
        <v>0</v>
      </c>
      <c r="Q184" s="88">
        <f>SUMIFS('Oct Receipts Data'!M:M,'Oct Receipts Data'!$B:$B,$B184)+SUMIFS('Oct Receipts Data'!M:M,'Oct Receipts Data'!$B:$B,$A184)</f>
        <v>0</v>
      </c>
      <c r="R184" s="88">
        <f>SUMIFS('Oct Receipts Data'!N:N,'Oct Receipts Data'!$B:$B,$B184)+SUMIFS('Oct Receipts Data'!N:N,'Oct Receipts Data'!$B:$B,$A184)</f>
        <v>0</v>
      </c>
      <c r="S184" s="88">
        <f>SUMIFS('Oct Receipts Data'!O:O,'Oct Receipts Data'!$B:$B,$B184)+SUMIFS('Oct Receipts Data'!O:O,'Oct Receipts Data'!$B:$B,$A184)</f>
        <v>0</v>
      </c>
      <c r="T184" s="88">
        <f>SUMIFS('Oct Receipts Data'!P:P,'Oct Receipts Data'!$B:$B,$B184)+SUMIFS('Oct Receipts Data'!P:P,'Oct Receipts Data'!$B:$B,$A184)</f>
        <v>0</v>
      </c>
      <c r="U184" s="88">
        <f>SUMIFS('Oct Receipts Data'!Q:Q,'Oct Receipts Data'!$B:$B,$B184)+SUMIFS('Oct Receipts Data'!Q:Q,'Oct Receipts Data'!$B:$B,$A184)</f>
        <v>0</v>
      </c>
      <c r="V184" s="88">
        <f>SUMIFS('Oct Receipts Data'!R:R,'Oct Receipts Data'!$B:$B,$B184)+SUMIFS('Oct Receipts Data'!R:R,'Oct Receipts Data'!$B:$B,$A184)</f>
        <v>0</v>
      </c>
      <c r="W184" s="88">
        <f>SUMIFS('Oct Receipts Data'!S:S,'Oct Receipts Data'!$B:$B,$B184)+SUMIFS('Oct Receipts Data'!S:S,'Oct Receipts Data'!$B:$B,$A184)</f>
        <v>0</v>
      </c>
      <c r="X184" s="88">
        <f>SUMIFS('Oct Receipts Data'!T:T,'Oct Receipts Data'!$B:$B,$B184)+SUMIFS('Oct Receipts Data'!T:T,'Oct Receipts Data'!$B:$B,$A184)</f>
        <v>0</v>
      </c>
      <c r="Y184" s="88">
        <f>SUMIFS('Oct Receipts Data'!U:U,'Oct Receipts Data'!$B:$B,$B184)+SUMIFS('Oct Receipts Data'!U:U,'Oct Receipts Data'!$B:$B,$A184)</f>
        <v>0</v>
      </c>
      <c r="Z184" s="88">
        <f>SUMIFS('Oct Receipts Data'!V:V,'Oct Receipts Data'!$B:$B,$B184)+SUMIFS('Oct Receipts Data'!V:V,'Oct Receipts Data'!$B:$B,$A184)</f>
        <v>0</v>
      </c>
      <c r="AA184" s="88">
        <f>SUMIFS('Oct Receipts Data'!W:W,'Oct Receipts Data'!$B:$B,$B184)+SUMIFS('Oct Receipts Data'!W:W,'Oct Receipts Data'!$B:$B,$A184)</f>
        <v>0</v>
      </c>
      <c r="AB184" s="88">
        <f>SUMIFS('Oct Receipts Data'!X:X,'Oct Receipts Data'!$B:$B,$B184)+SUMIFS('Oct Receipts Data'!X:X,'Oct Receipts Data'!$B:$B,$A184)</f>
        <v>0</v>
      </c>
      <c r="AC184" s="88">
        <f>SUMIFS('Oct Receipts Data'!Y:Y,'Oct Receipts Data'!$B:$B,$B184)+SUMIFS('Oct Receipts Data'!Y:Y,'Oct Receipts Data'!$B:$B,$A184)</f>
        <v>0</v>
      </c>
      <c r="AD184" s="88">
        <f>SUMIFS('Oct Receipts Data'!Z:Z,'Oct Receipts Data'!$B:$B,$B184)+SUMIFS('Oct Receipts Data'!Z:Z,'Oct Receipts Data'!$B:$B,$A184)</f>
        <v>0</v>
      </c>
      <c r="AE184" s="88">
        <f>SUMIFS('Oct Receipts Data'!AA:AA,'Oct Receipts Data'!$B:$B,$B184)+SUMIFS('Oct Receipts Data'!AA:AA,'Oct Receipts Data'!$B:$B,$A184)</f>
        <v>19.920000000000002</v>
      </c>
      <c r="AF184" s="88">
        <f>SUMIFS('Oct Receipts Data'!AB:AB,'Oct Receipts Data'!$B:$B,$B184)+SUMIFS('Oct Receipts Data'!AB:AB,'Oct Receipts Data'!$B:$B,$A184)</f>
        <v>0</v>
      </c>
      <c r="AG184" s="88">
        <f>SUMIFS('Oct Receipts Data'!AC:AC,'Oct Receipts Data'!$B:$B,$B184)+SUMIFS('Oct Receipts Data'!AC:AC,'Oct Receipts Data'!$B:$B,$A184)</f>
        <v>0</v>
      </c>
      <c r="AH184" s="88">
        <f>SUMIFS('Oct Receipts Data'!AD:AD,'Oct Receipts Data'!$B:$B,$B184)+SUMIFS('Oct Receipts Data'!AD:AD,'Oct Receipts Data'!$B:$B,$A184)</f>
        <v>0</v>
      </c>
      <c r="AI184" s="88">
        <f>SUMIFS('Oct Receipts Data'!AE:AE,'Oct Receipts Data'!$B:$B,$B184)+SUMIFS('Oct Receipts Data'!AE:AE,'Oct Receipts Data'!$B:$B,$A184)</f>
        <v>0</v>
      </c>
      <c r="AJ184" s="88">
        <f>SUMIFS('Oct Receipts Data'!AF:AF,'Oct Receipts Data'!$B:$B,$B184)+SUMIFS('Oct Receipts Data'!AF:AF,'Oct Receipts Data'!$B:$B,$A184)</f>
        <v>2297.92</v>
      </c>
      <c r="AK184" s="88">
        <f>SUMIFS('Oct Receipts Data'!AG:AG,'Oct Receipts Data'!$B:$B,$B184)+SUMIFS('Oct Receipts Data'!AG:AG,'Oct Receipts Data'!$B:$B,$A184)</f>
        <v>1425.88</v>
      </c>
    </row>
    <row r="185" spans="1:37" ht="13.8" outlineLevel="1">
      <c r="A185" s="86"/>
      <c r="B185" s="130" t="s">
        <v>105</v>
      </c>
      <c r="C185" s="88">
        <v>9174</v>
      </c>
      <c r="D185" s="80">
        <f>SUMIFS('PMT Terms'!C:C,'PMT Terms'!B:B,B185)</f>
        <v>60</v>
      </c>
      <c r="E185" s="89">
        <f t="shared" si="8"/>
        <v>1.1050359712230213</v>
      </c>
      <c r="F185" s="84">
        <f t="shared" si="10"/>
        <v>10137.599999999999</v>
      </c>
      <c r="G185" s="88">
        <f>SUMIFS('Oct Receipts Data'!C:C,'Oct Receipts Data'!$B:$B,$B185)+SUMIFS('Oct Receipts Data'!C:C,'Oct Receipts Data'!$B:$B,$A185)</f>
        <v>0</v>
      </c>
      <c r="H185" s="88">
        <f>SUMIFS('Oct Receipts Data'!D:D,'Oct Receipts Data'!$B:$B,$B185)+SUMIFS('Oct Receipts Data'!D:D,'Oct Receipts Data'!$B:$B,$A185)</f>
        <v>0</v>
      </c>
      <c r="I185" s="88">
        <f>SUMIFS('Oct Receipts Data'!E:E,'Oct Receipts Data'!$B:$B,$B185)+SUMIFS('Oct Receipts Data'!E:E,'Oct Receipts Data'!$B:$B,$A185)</f>
        <v>0</v>
      </c>
      <c r="J185" s="88">
        <f>SUMIFS('Oct Receipts Data'!F:F,'Oct Receipts Data'!$B:$B,$B185)+SUMIFS('Oct Receipts Data'!F:F,'Oct Receipts Data'!$B:$B,$A185)</f>
        <v>0</v>
      </c>
      <c r="K185" s="88">
        <f>SUMIFS('Oct Receipts Data'!G:G,'Oct Receipts Data'!$B:$B,$B185)+SUMIFS('Oct Receipts Data'!G:G,'Oct Receipts Data'!$B:$B,$A185)</f>
        <v>0</v>
      </c>
      <c r="L185" s="88">
        <f>SUMIFS('Oct Receipts Data'!H:H,'Oct Receipts Data'!$B:$B,$B185)+SUMIFS('Oct Receipts Data'!H:H,'Oct Receipts Data'!$B:$B,$A185)</f>
        <v>0</v>
      </c>
      <c r="M185" s="88">
        <f>SUMIFS('Oct Receipts Data'!I:I,'Oct Receipts Data'!$B:$B,$B185)+SUMIFS('Oct Receipts Data'!I:I,'Oct Receipts Data'!$B:$B,$A185)</f>
        <v>0</v>
      </c>
      <c r="N185" s="88">
        <f>SUMIFS('Oct Receipts Data'!J:J,'Oct Receipts Data'!$B:$B,$B185)+SUMIFS('Oct Receipts Data'!J:J,'Oct Receipts Data'!$B:$B,$A185)</f>
        <v>0</v>
      </c>
      <c r="O185" s="88">
        <f>SUMIFS('Oct Receipts Data'!K:K,'Oct Receipts Data'!$B:$B,$B185)+SUMIFS('Oct Receipts Data'!K:K,'Oct Receipts Data'!$B:$B,$A185)</f>
        <v>0</v>
      </c>
      <c r="P185" s="88">
        <f>SUMIFS('Oct Receipts Data'!L:L,'Oct Receipts Data'!$B:$B,$B185)+SUMIFS('Oct Receipts Data'!L:L,'Oct Receipts Data'!$B:$B,$A185)</f>
        <v>0</v>
      </c>
      <c r="Q185" s="88">
        <f>SUMIFS('Oct Receipts Data'!M:M,'Oct Receipts Data'!$B:$B,$B185)+SUMIFS('Oct Receipts Data'!M:M,'Oct Receipts Data'!$B:$B,$A185)</f>
        <v>0</v>
      </c>
      <c r="R185" s="88">
        <f>SUMIFS('Oct Receipts Data'!N:N,'Oct Receipts Data'!$B:$B,$B185)+SUMIFS('Oct Receipts Data'!N:N,'Oct Receipts Data'!$B:$B,$A185)</f>
        <v>10024.959999999999</v>
      </c>
      <c r="S185" s="88">
        <f>SUMIFS('Oct Receipts Data'!O:O,'Oct Receipts Data'!$B:$B,$B185)+SUMIFS('Oct Receipts Data'!O:O,'Oct Receipts Data'!$B:$B,$A185)</f>
        <v>56.32</v>
      </c>
      <c r="T185" s="88">
        <f>SUMIFS('Oct Receipts Data'!P:P,'Oct Receipts Data'!$B:$B,$B185)+SUMIFS('Oct Receipts Data'!P:P,'Oct Receipts Data'!$B:$B,$A185)</f>
        <v>56.32</v>
      </c>
      <c r="U185" s="88">
        <f>SUMIFS('Oct Receipts Data'!Q:Q,'Oct Receipts Data'!$B:$B,$B185)+SUMIFS('Oct Receipts Data'!Q:Q,'Oct Receipts Data'!$B:$B,$A185)</f>
        <v>0</v>
      </c>
      <c r="V185" s="88">
        <f>SUMIFS('Oct Receipts Data'!R:R,'Oct Receipts Data'!$B:$B,$B185)+SUMIFS('Oct Receipts Data'!R:R,'Oct Receipts Data'!$B:$B,$A185)</f>
        <v>0</v>
      </c>
      <c r="W185" s="88">
        <f>SUMIFS('Oct Receipts Data'!S:S,'Oct Receipts Data'!$B:$B,$B185)+SUMIFS('Oct Receipts Data'!S:S,'Oct Receipts Data'!$B:$B,$A185)</f>
        <v>0</v>
      </c>
      <c r="X185" s="88">
        <f>SUMIFS('Oct Receipts Data'!T:T,'Oct Receipts Data'!$B:$B,$B185)+SUMIFS('Oct Receipts Data'!T:T,'Oct Receipts Data'!$B:$B,$A185)</f>
        <v>0</v>
      </c>
      <c r="Y185" s="88">
        <f>SUMIFS('Oct Receipts Data'!U:U,'Oct Receipts Data'!$B:$B,$B185)+SUMIFS('Oct Receipts Data'!U:U,'Oct Receipts Data'!$B:$B,$A185)</f>
        <v>0</v>
      </c>
      <c r="Z185" s="88">
        <f>SUMIFS('Oct Receipts Data'!V:V,'Oct Receipts Data'!$B:$B,$B185)+SUMIFS('Oct Receipts Data'!V:V,'Oct Receipts Data'!$B:$B,$A185)</f>
        <v>0</v>
      </c>
      <c r="AA185" s="88">
        <f>SUMIFS('Oct Receipts Data'!W:W,'Oct Receipts Data'!$B:$B,$B185)+SUMIFS('Oct Receipts Data'!W:W,'Oct Receipts Data'!$B:$B,$A185)</f>
        <v>0</v>
      </c>
      <c r="AB185" s="88">
        <f>SUMIFS('Oct Receipts Data'!X:X,'Oct Receipts Data'!$B:$B,$B185)+SUMIFS('Oct Receipts Data'!X:X,'Oct Receipts Data'!$B:$B,$A185)</f>
        <v>0</v>
      </c>
      <c r="AC185" s="88">
        <f>SUMIFS('Oct Receipts Data'!Y:Y,'Oct Receipts Data'!$B:$B,$B185)+SUMIFS('Oct Receipts Data'!Y:Y,'Oct Receipts Data'!$B:$B,$A185)</f>
        <v>0</v>
      </c>
      <c r="AD185" s="88">
        <f>SUMIFS('Oct Receipts Data'!Z:Z,'Oct Receipts Data'!$B:$B,$B185)+SUMIFS('Oct Receipts Data'!Z:Z,'Oct Receipts Data'!$B:$B,$A185)</f>
        <v>0</v>
      </c>
      <c r="AE185" s="88">
        <f>SUMIFS('Oct Receipts Data'!AA:AA,'Oct Receipts Data'!$B:$B,$B185)+SUMIFS('Oct Receipts Data'!AA:AA,'Oct Receipts Data'!$B:$B,$A185)</f>
        <v>0</v>
      </c>
      <c r="AF185" s="88">
        <f>SUMIFS('Oct Receipts Data'!AB:AB,'Oct Receipts Data'!$B:$B,$B185)+SUMIFS('Oct Receipts Data'!AB:AB,'Oct Receipts Data'!$B:$B,$A185)</f>
        <v>0</v>
      </c>
      <c r="AG185" s="88">
        <f>SUMIFS('Oct Receipts Data'!AC:AC,'Oct Receipts Data'!$B:$B,$B185)+SUMIFS('Oct Receipts Data'!AC:AC,'Oct Receipts Data'!$B:$B,$A185)</f>
        <v>0</v>
      </c>
      <c r="AH185" s="88">
        <f>SUMIFS('Oct Receipts Data'!AD:AD,'Oct Receipts Data'!$B:$B,$B185)+SUMIFS('Oct Receipts Data'!AD:AD,'Oct Receipts Data'!$B:$B,$A185)</f>
        <v>0</v>
      </c>
      <c r="AI185" s="88">
        <f>SUMIFS('Oct Receipts Data'!AE:AE,'Oct Receipts Data'!$B:$B,$B185)+SUMIFS('Oct Receipts Data'!AE:AE,'Oct Receipts Data'!$B:$B,$A185)</f>
        <v>0</v>
      </c>
      <c r="AJ185" s="88">
        <f>SUMIFS('Oct Receipts Data'!AF:AF,'Oct Receipts Data'!$B:$B,$B185)+SUMIFS('Oct Receipts Data'!AF:AF,'Oct Receipts Data'!$B:$B,$A185)</f>
        <v>0</v>
      </c>
      <c r="AK185" s="88">
        <f>SUMIFS('Oct Receipts Data'!AG:AG,'Oct Receipts Data'!$B:$B,$B185)+SUMIFS('Oct Receipts Data'!AG:AG,'Oct Receipts Data'!$B:$B,$A185)</f>
        <v>0</v>
      </c>
    </row>
    <row r="186" spans="1:37" ht="13.8" outlineLevel="1">
      <c r="A186" s="86"/>
      <c r="B186" s="130" t="s">
        <v>541</v>
      </c>
      <c r="C186" s="88">
        <v>44334</v>
      </c>
      <c r="D186" s="80">
        <f>SUMIFS('PMT Terms'!C:C,'PMT Terms'!B:B,B186)</f>
        <v>30</v>
      </c>
      <c r="E186" s="89">
        <f t="shared" si="8"/>
        <v>0.19551427798078222</v>
      </c>
      <c r="F186" s="84">
        <f t="shared" si="10"/>
        <v>8667.9299999999985</v>
      </c>
      <c r="G186" s="88">
        <f>SUMIFS('Oct Receipts Data'!C:C,'Oct Receipts Data'!$B:$B,$B186)+SUMIFS('Oct Receipts Data'!C:C,'Oct Receipts Data'!$B:$B,$A186)</f>
        <v>0</v>
      </c>
      <c r="H186" s="88">
        <f>SUMIFS('Oct Receipts Data'!D:D,'Oct Receipts Data'!$B:$B,$B186)+SUMIFS('Oct Receipts Data'!D:D,'Oct Receipts Data'!$B:$B,$A186)</f>
        <v>0</v>
      </c>
      <c r="I186" s="88">
        <f>SUMIFS('Oct Receipts Data'!E:E,'Oct Receipts Data'!$B:$B,$B186)+SUMIFS('Oct Receipts Data'!E:E,'Oct Receipts Data'!$B:$B,$A186)</f>
        <v>0</v>
      </c>
      <c r="J186" s="88">
        <f>SUMIFS('Oct Receipts Data'!F:F,'Oct Receipts Data'!$B:$B,$B186)+SUMIFS('Oct Receipts Data'!F:F,'Oct Receipts Data'!$B:$B,$A186)</f>
        <v>0</v>
      </c>
      <c r="K186" s="88">
        <f>SUMIFS('Oct Receipts Data'!G:G,'Oct Receipts Data'!$B:$B,$B186)+SUMIFS('Oct Receipts Data'!G:G,'Oct Receipts Data'!$B:$B,$A186)</f>
        <v>0</v>
      </c>
      <c r="L186" s="88">
        <f>SUMIFS('Oct Receipts Data'!H:H,'Oct Receipts Data'!$B:$B,$B186)+SUMIFS('Oct Receipts Data'!H:H,'Oct Receipts Data'!$B:$B,$A186)</f>
        <v>0</v>
      </c>
      <c r="M186" s="88">
        <f>SUMIFS('Oct Receipts Data'!I:I,'Oct Receipts Data'!$B:$B,$B186)+SUMIFS('Oct Receipts Data'!I:I,'Oct Receipts Data'!$B:$B,$A186)</f>
        <v>0</v>
      </c>
      <c r="N186" s="88">
        <f>SUMIFS('Oct Receipts Data'!J:J,'Oct Receipts Data'!$B:$B,$B186)+SUMIFS('Oct Receipts Data'!J:J,'Oct Receipts Data'!$B:$B,$A186)</f>
        <v>0</v>
      </c>
      <c r="O186" s="88">
        <f>SUMIFS('Oct Receipts Data'!K:K,'Oct Receipts Data'!$B:$B,$B186)+SUMIFS('Oct Receipts Data'!K:K,'Oct Receipts Data'!$B:$B,$A186)</f>
        <v>0</v>
      </c>
      <c r="P186" s="88">
        <f>SUMIFS('Oct Receipts Data'!L:L,'Oct Receipts Data'!$B:$B,$B186)+SUMIFS('Oct Receipts Data'!L:L,'Oct Receipts Data'!$B:$B,$A186)</f>
        <v>63.48</v>
      </c>
      <c r="Q186" s="88">
        <f>SUMIFS('Oct Receipts Data'!M:M,'Oct Receipts Data'!$B:$B,$B186)+SUMIFS('Oct Receipts Data'!M:M,'Oct Receipts Data'!$B:$B,$A186)</f>
        <v>0</v>
      </c>
      <c r="R186" s="88">
        <f>SUMIFS('Oct Receipts Data'!N:N,'Oct Receipts Data'!$B:$B,$B186)+SUMIFS('Oct Receipts Data'!N:N,'Oct Receipts Data'!$B:$B,$A186)</f>
        <v>0</v>
      </c>
      <c r="S186" s="88">
        <f>SUMIFS('Oct Receipts Data'!O:O,'Oct Receipts Data'!$B:$B,$B186)+SUMIFS('Oct Receipts Data'!O:O,'Oct Receipts Data'!$B:$B,$A186)</f>
        <v>0</v>
      </c>
      <c r="T186" s="88">
        <f>SUMIFS('Oct Receipts Data'!P:P,'Oct Receipts Data'!$B:$B,$B186)+SUMIFS('Oct Receipts Data'!P:P,'Oct Receipts Data'!$B:$B,$A186)</f>
        <v>0</v>
      </c>
      <c r="U186" s="88">
        <f>SUMIFS('Oct Receipts Data'!Q:Q,'Oct Receipts Data'!$B:$B,$B186)+SUMIFS('Oct Receipts Data'!Q:Q,'Oct Receipts Data'!$B:$B,$A186)</f>
        <v>0</v>
      </c>
      <c r="V186" s="88">
        <f>SUMIFS('Oct Receipts Data'!R:R,'Oct Receipts Data'!$B:$B,$B186)+SUMIFS('Oct Receipts Data'!R:R,'Oct Receipts Data'!$B:$B,$A186)</f>
        <v>0</v>
      </c>
      <c r="W186" s="88">
        <f>SUMIFS('Oct Receipts Data'!S:S,'Oct Receipts Data'!$B:$B,$B186)+SUMIFS('Oct Receipts Data'!S:S,'Oct Receipts Data'!$B:$B,$A186)</f>
        <v>0</v>
      </c>
      <c r="X186" s="88">
        <f>SUMIFS('Oct Receipts Data'!T:T,'Oct Receipts Data'!$B:$B,$B186)+SUMIFS('Oct Receipts Data'!T:T,'Oct Receipts Data'!$B:$B,$A186)</f>
        <v>0</v>
      </c>
      <c r="Y186" s="88">
        <f>SUMIFS('Oct Receipts Data'!U:U,'Oct Receipts Data'!$B:$B,$B186)+SUMIFS('Oct Receipts Data'!U:U,'Oct Receipts Data'!$B:$B,$A186)</f>
        <v>0</v>
      </c>
      <c r="Z186" s="88">
        <f>SUMIFS('Oct Receipts Data'!V:V,'Oct Receipts Data'!$B:$B,$B186)+SUMIFS('Oct Receipts Data'!V:V,'Oct Receipts Data'!$B:$B,$A186)</f>
        <v>0</v>
      </c>
      <c r="AA186" s="88">
        <f>SUMIFS('Oct Receipts Data'!W:W,'Oct Receipts Data'!$B:$B,$B186)+SUMIFS('Oct Receipts Data'!W:W,'Oct Receipts Data'!$B:$B,$A186)</f>
        <v>0</v>
      </c>
      <c r="AB186" s="88">
        <f>SUMIFS('Oct Receipts Data'!X:X,'Oct Receipts Data'!$B:$B,$B186)+SUMIFS('Oct Receipts Data'!X:X,'Oct Receipts Data'!$B:$B,$A186)</f>
        <v>1039.18</v>
      </c>
      <c r="AC186" s="88">
        <f>SUMIFS('Oct Receipts Data'!Y:Y,'Oct Receipts Data'!$B:$B,$B186)+SUMIFS('Oct Receipts Data'!Y:Y,'Oct Receipts Data'!$B:$B,$A186)</f>
        <v>1092.8599999999999</v>
      </c>
      <c r="AD186" s="88">
        <f>SUMIFS('Oct Receipts Data'!Z:Z,'Oct Receipts Data'!$B:$B,$B186)+SUMIFS('Oct Receipts Data'!Z:Z,'Oct Receipts Data'!$B:$B,$A186)</f>
        <v>0</v>
      </c>
      <c r="AE186" s="88">
        <f>SUMIFS('Oct Receipts Data'!AA:AA,'Oct Receipts Data'!$B:$B,$B186)+SUMIFS('Oct Receipts Data'!AA:AA,'Oct Receipts Data'!$B:$B,$A186)</f>
        <v>1435.38</v>
      </c>
      <c r="AF186" s="88">
        <f>SUMIFS('Oct Receipts Data'!AB:AB,'Oct Receipts Data'!$B:$B,$B186)+SUMIFS('Oct Receipts Data'!AB:AB,'Oct Receipts Data'!$B:$B,$A186)</f>
        <v>4789.3500000000004</v>
      </c>
      <c r="AG186" s="88">
        <f>SUMIFS('Oct Receipts Data'!AC:AC,'Oct Receipts Data'!$B:$B,$B186)+SUMIFS('Oct Receipts Data'!AC:AC,'Oct Receipts Data'!$B:$B,$A186)</f>
        <v>0</v>
      </c>
      <c r="AH186" s="88">
        <f>SUMIFS('Oct Receipts Data'!AD:AD,'Oct Receipts Data'!$B:$B,$B186)+SUMIFS('Oct Receipts Data'!AD:AD,'Oct Receipts Data'!$B:$B,$A186)</f>
        <v>30.96</v>
      </c>
      <c r="AI186" s="88">
        <f>SUMIFS('Oct Receipts Data'!AE:AE,'Oct Receipts Data'!$B:$B,$B186)+SUMIFS('Oct Receipts Data'!AE:AE,'Oct Receipts Data'!$B:$B,$A186)</f>
        <v>0</v>
      </c>
      <c r="AJ186" s="88">
        <f>SUMIFS('Oct Receipts Data'!AF:AF,'Oct Receipts Data'!$B:$B,$B186)+SUMIFS('Oct Receipts Data'!AF:AF,'Oct Receipts Data'!$B:$B,$A186)</f>
        <v>216.72</v>
      </c>
      <c r="AK186" s="88">
        <f>SUMIFS('Oct Receipts Data'!AG:AG,'Oct Receipts Data'!$B:$B,$B186)+SUMIFS('Oct Receipts Data'!AG:AG,'Oct Receipts Data'!$B:$B,$A186)</f>
        <v>0</v>
      </c>
    </row>
    <row r="187" spans="1:37" ht="13.8" outlineLevel="1">
      <c r="A187" s="86"/>
      <c r="B187" s="130" t="s">
        <v>555</v>
      </c>
      <c r="C187" s="88">
        <v>0</v>
      </c>
      <c r="D187" s="80">
        <f>SUMIFS('PMT Terms'!C:C,'PMT Terms'!B:B,B187)</f>
        <v>60</v>
      </c>
      <c r="E187" s="89" t="e">
        <f t="shared" si="8"/>
        <v>#DIV/0!</v>
      </c>
      <c r="F187" s="84">
        <f t="shared" si="10"/>
        <v>6171.9400000000005</v>
      </c>
      <c r="G187" s="88">
        <f>SUMIFS('Oct Receipts Data'!C:C,'Oct Receipts Data'!$B:$B,$B187)+SUMIFS('Oct Receipts Data'!C:C,'Oct Receipts Data'!$B:$B,$A187)</f>
        <v>344.28</v>
      </c>
      <c r="H187" s="88">
        <f>SUMIFS('Oct Receipts Data'!D:D,'Oct Receipts Data'!$B:$B,$B187)+SUMIFS('Oct Receipts Data'!D:D,'Oct Receipts Data'!$B:$B,$A187)</f>
        <v>0</v>
      </c>
      <c r="I187" s="88">
        <f>SUMIFS('Oct Receipts Data'!E:E,'Oct Receipts Data'!$B:$B,$B187)+SUMIFS('Oct Receipts Data'!E:E,'Oct Receipts Data'!$B:$B,$A187)</f>
        <v>0</v>
      </c>
      <c r="J187" s="88">
        <f>SUMIFS('Oct Receipts Data'!F:F,'Oct Receipts Data'!$B:$B,$B187)+SUMIFS('Oct Receipts Data'!F:F,'Oct Receipts Data'!$B:$B,$A187)</f>
        <v>0</v>
      </c>
      <c r="K187" s="88">
        <f>SUMIFS('Oct Receipts Data'!G:G,'Oct Receipts Data'!$B:$B,$B187)+SUMIFS('Oct Receipts Data'!G:G,'Oct Receipts Data'!$B:$B,$A187)</f>
        <v>0</v>
      </c>
      <c r="L187" s="88">
        <f>SUMIFS('Oct Receipts Data'!H:H,'Oct Receipts Data'!$B:$B,$B187)+SUMIFS('Oct Receipts Data'!H:H,'Oct Receipts Data'!$B:$B,$A187)</f>
        <v>0</v>
      </c>
      <c r="M187" s="88">
        <f>SUMIFS('Oct Receipts Data'!I:I,'Oct Receipts Data'!$B:$B,$B187)+SUMIFS('Oct Receipts Data'!I:I,'Oct Receipts Data'!$B:$B,$A187)</f>
        <v>0</v>
      </c>
      <c r="N187" s="88">
        <f>SUMIFS('Oct Receipts Data'!J:J,'Oct Receipts Data'!$B:$B,$B187)+SUMIFS('Oct Receipts Data'!J:J,'Oct Receipts Data'!$B:$B,$A187)</f>
        <v>344.28</v>
      </c>
      <c r="O187" s="88">
        <f>SUMIFS('Oct Receipts Data'!K:K,'Oct Receipts Data'!$B:$B,$B187)+SUMIFS('Oct Receipts Data'!K:K,'Oct Receipts Data'!$B:$B,$A187)</f>
        <v>0</v>
      </c>
      <c r="P187" s="88">
        <f>SUMIFS('Oct Receipts Data'!L:L,'Oct Receipts Data'!$B:$B,$B187)+SUMIFS('Oct Receipts Data'!L:L,'Oct Receipts Data'!$B:$B,$A187)</f>
        <v>0</v>
      </c>
      <c r="Q187" s="88">
        <f>SUMIFS('Oct Receipts Data'!M:M,'Oct Receipts Data'!$B:$B,$B187)+SUMIFS('Oct Receipts Data'!M:M,'Oct Receipts Data'!$B:$B,$A187)</f>
        <v>0</v>
      </c>
      <c r="R187" s="88">
        <f>SUMIFS('Oct Receipts Data'!N:N,'Oct Receipts Data'!$B:$B,$B187)+SUMIFS('Oct Receipts Data'!N:N,'Oct Receipts Data'!$B:$B,$A187)</f>
        <v>0</v>
      </c>
      <c r="S187" s="88">
        <f>SUMIFS('Oct Receipts Data'!O:O,'Oct Receipts Data'!$B:$B,$B187)+SUMIFS('Oct Receipts Data'!O:O,'Oct Receipts Data'!$B:$B,$A187)</f>
        <v>0</v>
      </c>
      <c r="T187" s="88">
        <f>SUMIFS('Oct Receipts Data'!P:P,'Oct Receipts Data'!$B:$B,$B187)+SUMIFS('Oct Receipts Data'!P:P,'Oct Receipts Data'!$B:$B,$A187)</f>
        <v>0</v>
      </c>
      <c r="U187" s="88">
        <f>SUMIFS('Oct Receipts Data'!Q:Q,'Oct Receipts Data'!$B:$B,$B187)+SUMIFS('Oct Receipts Data'!Q:Q,'Oct Receipts Data'!$B:$B,$A187)</f>
        <v>0</v>
      </c>
      <c r="V187" s="88">
        <f>SUMIFS('Oct Receipts Data'!R:R,'Oct Receipts Data'!$B:$B,$B187)+SUMIFS('Oct Receipts Data'!R:R,'Oct Receipts Data'!$B:$B,$A187)</f>
        <v>0</v>
      </c>
      <c r="W187" s="88">
        <f>SUMIFS('Oct Receipts Data'!S:S,'Oct Receipts Data'!$B:$B,$B187)+SUMIFS('Oct Receipts Data'!S:S,'Oct Receipts Data'!$B:$B,$A187)</f>
        <v>0</v>
      </c>
      <c r="X187" s="88">
        <f>SUMIFS('Oct Receipts Data'!T:T,'Oct Receipts Data'!$B:$B,$B187)+SUMIFS('Oct Receipts Data'!T:T,'Oct Receipts Data'!$B:$B,$A187)</f>
        <v>0</v>
      </c>
      <c r="Y187" s="88">
        <f>SUMIFS('Oct Receipts Data'!U:U,'Oct Receipts Data'!$B:$B,$B187)+SUMIFS('Oct Receipts Data'!U:U,'Oct Receipts Data'!$B:$B,$A187)</f>
        <v>0</v>
      </c>
      <c r="Z187" s="88">
        <f>SUMIFS('Oct Receipts Data'!V:V,'Oct Receipts Data'!$B:$B,$B187)+SUMIFS('Oct Receipts Data'!V:V,'Oct Receipts Data'!$B:$B,$A187)</f>
        <v>0</v>
      </c>
      <c r="AA187" s="88">
        <f>SUMIFS('Oct Receipts Data'!W:W,'Oct Receipts Data'!$B:$B,$B187)+SUMIFS('Oct Receipts Data'!W:W,'Oct Receipts Data'!$B:$B,$A187)</f>
        <v>0</v>
      </c>
      <c r="AB187" s="88">
        <f>SUMIFS('Oct Receipts Data'!X:X,'Oct Receipts Data'!$B:$B,$B187)+SUMIFS('Oct Receipts Data'!X:X,'Oct Receipts Data'!$B:$B,$A187)</f>
        <v>0</v>
      </c>
      <c r="AC187" s="88">
        <f>SUMIFS('Oct Receipts Data'!Y:Y,'Oct Receipts Data'!$B:$B,$B187)+SUMIFS('Oct Receipts Data'!Y:Y,'Oct Receipts Data'!$B:$B,$A187)</f>
        <v>0</v>
      </c>
      <c r="AD187" s="88">
        <f>SUMIFS('Oct Receipts Data'!Z:Z,'Oct Receipts Data'!$B:$B,$B187)+SUMIFS('Oct Receipts Data'!Z:Z,'Oct Receipts Data'!$B:$B,$A187)</f>
        <v>3385.42</v>
      </c>
      <c r="AE187" s="88">
        <f>SUMIFS('Oct Receipts Data'!AA:AA,'Oct Receipts Data'!$B:$B,$B187)+SUMIFS('Oct Receipts Data'!AA:AA,'Oct Receipts Data'!$B:$B,$A187)</f>
        <v>0</v>
      </c>
      <c r="AF187" s="88">
        <f>SUMIFS('Oct Receipts Data'!AB:AB,'Oct Receipts Data'!$B:$B,$B187)+SUMIFS('Oct Receipts Data'!AB:AB,'Oct Receipts Data'!$B:$B,$A187)</f>
        <v>0</v>
      </c>
      <c r="AG187" s="88">
        <f>SUMIFS('Oct Receipts Data'!AC:AC,'Oct Receipts Data'!$B:$B,$B187)+SUMIFS('Oct Receipts Data'!AC:AC,'Oct Receipts Data'!$B:$B,$A187)</f>
        <v>0</v>
      </c>
      <c r="AH187" s="88">
        <f>SUMIFS('Oct Receipts Data'!AD:AD,'Oct Receipts Data'!$B:$B,$B187)+SUMIFS('Oct Receipts Data'!AD:AD,'Oct Receipts Data'!$B:$B,$A187)</f>
        <v>344.28</v>
      </c>
      <c r="AI187" s="88">
        <f>SUMIFS('Oct Receipts Data'!AE:AE,'Oct Receipts Data'!$B:$B,$B187)+SUMIFS('Oct Receipts Data'!AE:AE,'Oct Receipts Data'!$B:$B,$A187)</f>
        <v>1377.12</v>
      </c>
      <c r="AJ187" s="88">
        <f>SUMIFS('Oct Receipts Data'!AF:AF,'Oct Receipts Data'!$B:$B,$B187)+SUMIFS('Oct Receipts Data'!AF:AF,'Oct Receipts Data'!$B:$B,$A187)</f>
        <v>0</v>
      </c>
      <c r="AK187" s="88">
        <f>SUMIFS('Oct Receipts Data'!AG:AG,'Oct Receipts Data'!$B:$B,$B187)+SUMIFS('Oct Receipts Data'!AG:AG,'Oct Receipts Data'!$B:$B,$A187)</f>
        <v>376.56</v>
      </c>
    </row>
    <row r="188" spans="1:37" ht="13.8" outlineLevel="1">
      <c r="A188" s="86"/>
      <c r="B188" s="130" t="s">
        <v>534</v>
      </c>
      <c r="C188" s="88">
        <v>21613</v>
      </c>
      <c r="D188" s="80">
        <f>SUMIFS('PMT Terms'!C:C,'PMT Terms'!B:B,B188)</f>
        <v>60</v>
      </c>
      <c r="E188" s="89">
        <f t="shared" si="8"/>
        <v>0.28516170823115716</v>
      </c>
      <c r="F188" s="84">
        <f t="shared" si="10"/>
        <v>6163.2</v>
      </c>
      <c r="G188" s="88">
        <f>SUMIFS('Oct Receipts Data'!C:C,'Oct Receipts Data'!$B:$B,$B188)+SUMIFS('Oct Receipts Data'!C:C,'Oct Receipts Data'!$B:$B,$A188)</f>
        <v>0</v>
      </c>
      <c r="H188" s="88">
        <f>SUMIFS('Oct Receipts Data'!D:D,'Oct Receipts Data'!$B:$B,$B188)+SUMIFS('Oct Receipts Data'!D:D,'Oct Receipts Data'!$B:$B,$A188)</f>
        <v>0</v>
      </c>
      <c r="I188" s="88">
        <f>SUMIFS('Oct Receipts Data'!E:E,'Oct Receipts Data'!$B:$B,$B188)+SUMIFS('Oct Receipts Data'!E:E,'Oct Receipts Data'!$B:$B,$A188)</f>
        <v>0</v>
      </c>
      <c r="J188" s="88">
        <f>SUMIFS('Oct Receipts Data'!F:F,'Oct Receipts Data'!$B:$B,$B188)+SUMIFS('Oct Receipts Data'!F:F,'Oct Receipts Data'!$B:$B,$A188)</f>
        <v>0</v>
      </c>
      <c r="K188" s="88">
        <f>SUMIFS('Oct Receipts Data'!G:G,'Oct Receipts Data'!$B:$B,$B188)+SUMIFS('Oct Receipts Data'!G:G,'Oct Receipts Data'!$B:$B,$A188)</f>
        <v>0</v>
      </c>
      <c r="L188" s="88">
        <f>SUMIFS('Oct Receipts Data'!H:H,'Oct Receipts Data'!$B:$B,$B188)+SUMIFS('Oct Receipts Data'!H:H,'Oct Receipts Data'!$B:$B,$A188)</f>
        <v>0</v>
      </c>
      <c r="M188" s="88">
        <f>SUMIFS('Oct Receipts Data'!I:I,'Oct Receipts Data'!$B:$B,$B188)+SUMIFS('Oct Receipts Data'!I:I,'Oct Receipts Data'!$B:$B,$A188)</f>
        <v>0</v>
      </c>
      <c r="N188" s="88">
        <f>SUMIFS('Oct Receipts Data'!J:J,'Oct Receipts Data'!$B:$B,$B188)+SUMIFS('Oct Receipts Data'!J:J,'Oct Receipts Data'!$B:$B,$A188)</f>
        <v>0</v>
      </c>
      <c r="O188" s="88">
        <f>SUMIFS('Oct Receipts Data'!K:K,'Oct Receipts Data'!$B:$B,$B188)+SUMIFS('Oct Receipts Data'!K:K,'Oct Receipts Data'!$B:$B,$A188)</f>
        <v>0</v>
      </c>
      <c r="P188" s="88">
        <f>SUMIFS('Oct Receipts Data'!L:L,'Oct Receipts Data'!$B:$B,$B188)+SUMIFS('Oct Receipts Data'!L:L,'Oct Receipts Data'!$B:$B,$A188)</f>
        <v>0</v>
      </c>
      <c r="Q188" s="88">
        <f>SUMIFS('Oct Receipts Data'!M:M,'Oct Receipts Data'!$B:$B,$B188)+SUMIFS('Oct Receipts Data'!M:M,'Oct Receipts Data'!$B:$B,$A188)</f>
        <v>0</v>
      </c>
      <c r="R188" s="88">
        <f>SUMIFS('Oct Receipts Data'!N:N,'Oct Receipts Data'!$B:$B,$B188)+SUMIFS('Oct Receipts Data'!N:N,'Oct Receipts Data'!$B:$B,$A188)</f>
        <v>0</v>
      </c>
      <c r="S188" s="88">
        <f>SUMIFS('Oct Receipts Data'!O:O,'Oct Receipts Data'!$B:$B,$B188)+SUMIFS('Oct Receipts Data'!O:O,'Oct Receipts Data'!$B:$B,$A188)</f>
        <v>0</v>
      </c>
      <c r="T188" s="88">
        <f>SUMIFS('Oct Receipts Data'!P:P,'Oct Receipts Data'!$B:$B,$B188)+SUMIFS('Oct Receipts Data'!P:P,'Oct Receipts Data'!$B:$B,$A188)</f>
        <v>0</v>
      </c>
      <c r="U188" s="88">
        <f>SUMIFS('Oct Receipts Data'!Q:Q,'Oct Receipts Data'!$B:$B,$B188)+SUMIFS('Oct Receipts Data'!Q:Q,'Oct Receipts Data'!$B:$B,$A188)</f>
        <v>0</v>
      </c>
      <c r="V188" s="88">
        <f>SUMIFS('Oct Receipts Data'!R:R,'Oct Receipts Data'!$B:$B,$B188)+SUMIFS('Oct Receipts Data'!R:R,'Oct Receipts Data'!$B:$B,$A188)</f>
        <v>6163.2</v>
      </c>
      <c r="W188" s="88">
        <f>SUMIFS('Oct Receipts Data'!S:S,'Oct Receipts Data'!$B:$B,$B188)+SUMIFS('Oct Receipts Data'!S:S,'Oct Receipts Data'!$B:$B,$A188)</f>
        <v>0</v>
      </c>
      <c r="X188" s="88">
        <f>SUMIFS('Oct Receipts Data'!T:T,'Oct Receipts Data'!$B:$B,$B188)+SUMIFS('Oct Receipts Data'!T:T,'Oct Receipts Data'!$B:$B,$A188)</f>
        <v>0</v>
      </c>
      <c r="Y188" s="88">
        <f>SUMIFS('Oct Receipts Data'!U:U,'Oct Receipts Data'!$B:$B,$B188)+SUMIFS('Oct Receipts Data'!U:U,'Oct Receipts Data'!$B:$B,$A188)</f>
        <v>0</v>
      </c>
      <c r="Z188" s="88">
        <f>SUMIFS('Oct Receipts Data'!V:V,'Oct Receipts Data'!$B:$B,$B188)+SUMIFS('Oct Receipts Data'!V:V,'Oct Receipts Data'!$B:$B,$A188)</f>
        <v>0</v>
      </c>
      <c r="AA188" s="88">
        <f>SUMIFS('Oct Receipts Data'!W:W,'Oct Receipts Data'!$B:$B,$B188)+SUMIFS('Oct Receipts Data'!W:W,'Oct Receipts Data'!$B:$B,$A188)</f>
        <v>0</v>
      </c>
      <c r="AB188" s="88">
        <f>SUMIFS('Oct Receipts Data'!X:X,'Oct Receipts Data'!$B:$B,$B188)+SUMIFS('Oct Receipts Data'!X:X,'Oct Receipts Data'!$B:$B,$A188)</f>
        <v>0</v>
      </c>
      <c r="AC188" s="88">
        <f>SUMIFS('Oct Receipts Data'!Y:Y,'Oct Receipts Data'!$B:$B,$B188)+SUMIFS('Oct Receipts Data'!Y:Y,'Oct Receipts Data'!$B:$B,$A188)</f>
        <v>0</v>
      </c>
      <c r="AD188" s="88">
        <f>SUMIFS('Oct Receipts Data'!Z:Z,'Oct Receipts Data'!$B:$B,$B188)+SUMIFS('Oct Receipts Data'!Z:Z,'Oct Receipts Data'!$B:$B,$A188)</f>
        <v>0</v>
      </c>
      <c r="AE188" s="88">
        <f>SUMIFS('Oct Receipts Data'!AA:AA,'Oct Receipts Data'!$B:$B,$B188)+SUMIFS('Oct Receipts Data'!AA:AA,'Oct Receipts Data'!$B:$B,$A188)</f>
        <v>0</v>
      </c>
      <c r="AF188" s="88">
        <f>SUMIFS('Oct Receipts Data'!AB:AB,'Oct Receipts Data'!$B:$B,$B188)+SUMIFS('Oct Receipts Data'!AB:AB,'Oct Receipts Data'!$B:$B,$A188)</f>
        <v>0</v>
      </c>
      <c r="AG188" s="88">
        <f>SUMIFS('Oct Receipts Data'!AC:AC,'Oct Receipts Data'!$B:$B,$B188)+SUMIFS('Oct Receipts Data'!AC:AC,'Oct Receipts Data'!$B:$B,$A188)</f>
        <v>0</v>
      </c>
      <c r="AH188" s="88">
        <f>SUMIFS('Oct Receipts Data'!AD:AD,'Oct Receipts Data'!$B:$B,$B188)+SUMIFS('Oct Receipts Data'!AD:AD,'Oct Receipts Data'!$B:$B,$A188)</f>
        <v>0</v>
      </c>
      <c r="AI188" s="88">
        <f>SUMIFS('Oct Receipts Data'!AE:AE,'Oct Receipts Data'!$B:$B,$B188)+SUMIFS('Oct Receipts Data'!AE:AE,'Oct Receipts Data'!$B:$B,$A188)</f>
        <v>0</v>
      </c>
      <c r="AJ188" s="88">
        <f>SUMIFS('Oct Receipts Data'!AF:AF,'Oct Receipts Data'!$B:$B,$B188)+SUMIFS('Oct Receipts Data'!AF:AF,'Oct Receipts Data'!$B:$B,$A188)</f>
        <v>0</v>
      </c>
      <c r="AK188" s="88">
        <f>SUMIFS('Oct Receipts Data'!AG:AG,'Oct Receipts Data'!$B:$B,$B188)+SUMIFS('Oct Receipts Data'!AG:AG,'Oct Receipts Data'!$B:$B,$A188)</f>
        <v>0</v>
      </c>
    </row>
    <row r="189" spans="1:37" ht="13.8" outlineLevel="1">
      <c r="A189" s="86"/>
      <c r="B189" s="130" t="s">
        <v>221</v>
      </c>
      <c r="C189" s="88">
        <v>16232</v>
      </c>
      <c r="D189" s="80">
        <f>SUMIFS('PMT Terms'!C:C,'PMT Terms'!B:B,B189)</f>
        <v>60</v>
      </c>
      <c r="E189" s="89">
        <f t="shared" si="8"/>
        <v>0.3660128141941843</v>
      </c>
      <c r="F189" s="84">
        <f t="shared" si="10"/>
        <v>5941.12</v>
      </c>
      <c r="G189" s="88">
        <f>SUMIFS('Oct Receipts Data'!C:C,'Oct Receipts Data'!$B:$B,$B189)+SUMIFS('Oct Receipts Data'!C:C,'Oct Receipts Data'!$B:$B,$A189)</f>
        <v>0</v>
      </c>
      <c r="H189" s="88">
        <f>SUMIFS('Oct Receipts Data'!D:D,'Oct Receipts Data'!$B:$B,$B189)+SUMIFS('Oct Receipts Data'!D:D,'Oct Receipts Data'!$B:$B,$A189)</f>
        <v>0</v>
      </c>
      <c r="I189" s="88">
        <f>SUMIFS('Oct Receipts Data'!E:E,'Oct Receipts Data'!$B:$B,$B189)+SUMIFS('Oct Receipts Data'!E:E,'Oct Receipts Data'!$B:$B,$A189)</f>
        <v>0</v>
      </c>
      <c r="J189" s="88">
        <f>SUMIFS('Oct Receipts Data'!F:F,'Oct Receipts Data'!$B:$B,$B189)+SUMIFS('Oct Receipts Data'!F:F,'Oct Receipts Data'!$B:$B,$A189)</f>
        <v>0</v>
      </c>
      <c r="K189" s="88">
        <f>SUMIFS('Oct Receipts Data'!G:G,'Oct Receipts Data'!$B:$B,$B189)+SUMIFS('Oct Receipts Data'!G:G,'Oct Receipts Data'!$B:$B,$A189)</f>
        <v>0</v>
      </c>
      <c r="L189" s="88">
        <f>SUMIFS('Oct Receipts Data'!H:H,'Oct Receipts Data'!$B:$B,$B189)+SUMIFS('Oct Receipts Data'!H:H,'Oct Receipts Data'!$B:$B,$A189)</f>
        <v>0</v>
      </c>
      <c r="M189" s="88">
        <f>SUMIFS('Oct Receipts Data'!I:I,'Oct Receipts Data'!$B:$B,$B189)+SUMIFS('Oct Receipts Data'!I:I,'Oct Receipts Data'!$B:$B,$A189)</f>
        <v>0</v>
      </c>
      <c r="N189" s="88">
        <f>SUMIFS('Oct Receipts Data'!J:J,'Oct Receipts Data'!$B:$B,$B189)+SUMIFS('Oct Receipts Data'!J:J,'Oct Receipts Data'!$B:$B,$A189)</f>
        <v>0</v>
      </c>
      <c r="O189" s="88">
        <f>SUMIFS('Oct Receipts Data'!K:K,'Oct Receipts Data'!$B:$B,$B189)+SUMIFS('Oct Receipts Data'!K:K,'Oct Receipts Data'!$B:$B,$A189)</f>
        <v>0</v>
      </c>
      <c r="P189" s="88">
        <f>SUMIFS('Oct Receipts Data'!L:L,'Oct Receipts Data'!$B:$B,$B189)+SUMIFS('Oct Receipts Data'!L:L,'Oct Receipts Data'!$B:$B,$A189)</f>
        <v>1571.56</v>
      </c>
      <c r="Q189" s="88">
        <f>SUMIFS('Oct Receipts Data'!M:M,'Oct Receipts Data'!$B:$B,$B189)+SUMIFS('Oct Receipts Data'!M:M,'Oct Receipts Data'!$B:$B,$A189)</f>
        <v>0</v>
      </c>
      <c r="R189" s="88">
        <f>SUMIFS('Oct Receipts Data'!N:N,'Oct Receipts Data'!$B:$B,$B189)+SUMIFS('Oct Receipts Data'!N:N,'Oct Receipts Data'!$B:$B,$A189)</f>
        <v>0</v>
      </c>
      <c r="S189" s="88">
        <f>SUMIFS('Oct Receipts Data'!O:O,'Oct Receipts Data'!$B:$B,$B189)+SUMIFS('Oct Receipts Data'!O:O,'Oct Receipts Data'!$B:$B,$A189)</f>
        <v>0</v>
      </c>
      <c r="T189" s="88">
        <f>SUMIFS('Oct Receipts Data'!P:P,'Oct Receipts Data'!$B:$B,$B189)+SUMIFS('Oct Receipts Data'!P:P,'Oct Receipts Data'!$B:$B,$A189)</f>
        <v>0</v>
      </c>
      <c r="U189" s="88">
        <f>SUMIFS('Oct Receipts Data'!Q:Q,'Oct Receipts Data'!$B:$B,$B189)+SUMIFS('Oct Receipts Data'!Q:Q,'Oct Receipts Data'!$B:$B,$A189)</f>
        <v>0</v>
      </c>
      <c r="V189" s="88">
        <f>SUMIFS('Oct Receipts Data'!R:R,'Oct Receipts Data'!$B:$B,$B189)+SUMIFS('Oct Receipts Data'!R:R,'Oct Receipts Data'!$B:$B,$A189)</f>
        <v>0</v>
      </c>
      <c r="W189" s="88">
        <f>SUMIFS('Oct Receipts Data'!S:S,'Oct Receipts Data'!$B:$B,$B189)+SUMIFS('Oct Receipts Data'!S:S,'Oct Receipts Data'!$B:$B,$A189)</f>
        <v>0</v>
      </c>
      <c r="X189" s="88">
        <f>SUMIFS('Oct Receipts Data'!T:T,'Oct Receipts Data'!$B:$B,$B189)+SUMIFS('Oct Receipts Data'!T:T,'Oct Receipts Data'!$B:$B,$A189)</f>
        <v>0</v>
      </c>
      <c r="Y189" s="88">
        <f>SUMIFS('Oct Receipts Data'!U:U,'Oct Receipts Data'!$B:$B,$B189)+SUMIFS('Oct Receipts Data'!U:U,'Oct Receipts Data'!$B:$B,$A189)</f>
        <v>0</v>
      </c>
      <c r="Z189" s="88">
        <f>SUMIFS('Oct Receipts Data'!V:V,'Oct Receipts Data'!$B:$B,$B189)+SUMIFS('Oct Receipts Data'!V:V,'Oct Receipts Data'!$B:$B,$A189)</f>
        <v>4262.6099999999997</v>
      </c>
      <c r="AA189" s="88">
        <f>SUMIFS('Oct Receipts Data'!W:W,'Oct Receipts Data'!$B:$B,$B189)+SUMIFS('Oct Receipts Data'!W:W,'Oct Receipts Data'!$B:$B,$A189)</f>
        <v>106.95</v>
      </c>
      <c r="AB189" s="88">
        <f>SUMIFS('Oct Receipts Data'!X:X,'Oct Receipts Data'!$B:$B,$B189)+SUMIFS('Oct Receipts Data'!X:X,'Oct Receipts Data'!$B:$B,$A189)</f>
        <v>0</v>
      </c>
      <c r="AC189" s="88">
        <f>SUMIFS('Oct Receipts Data'!Y:Y,'Oct Receipts Data'!$B:$B,$B189)+SUMIFS('Oct Receipts Data'!Y:Y,'Oct Receipts Data'!$B:$B,$A189)</f>
        <v>0</v>
      </c>
      <c r="AD189" s="88">
        <f>SUMIFS('Oct Receipts Data'!Z:Z,'Oct Receipts Data'!$B:$B,$B189)+SUMIFS('Oct Receipts Data'!Z:Z,'Oct Receipts Data'!$B:$B,$A189)</f>
        <v>0</v>
      </c>
      <c r="AE189" s="88">
        <f>SUMIFS('Oct Receipts Data'!AA:AA,'Oct Receipts Data'!$B:$B,$B189)+SUMIFS('Oct Receipts Data'!AA:AA,'Oct Receipts Data'!$B:$B,$A189)</f>
        <v>0</v>
      </c>
      <c r="AF189" s="88">
        <f>SUMIFS('Oct Receipts Data'!AB:AB,'Oct Receipts Data'!$B:$B,$B189)+SUMIFS('Oct Receipts Data'!AB:AB,'Oct Receipts Data'!$B:$B,$A189)</f>
        <v>0</v>
      </c>
      <c r="AG189" s="88">
        <f>SUMIFS('Oct Receipts Data'!AC:AC,'Oct Receipts Data'!$B:$B,$B189)+SUMIFS('Oct Receipts Data'!AC:AC,'Oct Receipts Data'!$B:$B,$A189)</f>
        <v>0</v>
      </c>
      <c r="AH189" s="88">
        <f>SUMIFS('Oct Receipts Data'!AD:AD,'Oct Receipts Data'!$B:$B,$B189)+SUMIFS('Oct Receipts Data'!AD:AD,'Oct Receipts Data'!$B:$B,$A189)</f>
        <v>0</v>
      </c>
      <c r="AI189" s="88">
        <f>SUMIFS('Oct Receipts Data'!AE:AE,'Oct Receipts Data'!$B:$B,$B189)+SUMIFS('Oct Receipts Data'!AE:AE,'Oct Receipts Data'!$B:$B,$A189)</f>
        <v>0</v>
      </c>
      <c r="AJ189" s="88">
        <f>SUMIFS('Oct Receipts Data'!AF:AF,'Oct Receipts Data'!$B:$B,$B189)+SUMIFS('Oct Receipts Data'!AF:AF,'Oct Receipts Data'!$B:$B,$A189)</f>
        <v>0</v>
      </c>
      <c r="AK189" s="88">
        <f>SUMIFS('Oct Receipts Data'!AG:AG,'Oct Receipts Data'!$B:$B,$B189)+SUMIFS('Oct Receipts Data'!AG:AG,'Oct Receipts Data'!$B:$B,$A189)</f>
        <v>0</v>
      </c>
    </row>
    <row r="190" spans="1:37" ht="13.8" outlineLevel="1">
      <c r="A190" s="86"/>
      <c r="B190" s="130" t="s">
        <v>546</v>
      </c>
      <c r="C190" s="88">
        <v>29691</v>
      </c>
      <c r="D190" s="80">
        <f>SUMIFS('PMT Terms'!C:C,'PMT Terms'!B:B,B190)</f>
        <v>45</v>
      </c>
      <c r="E190" s="89">
        <f t="shared" si="8"/>
        <v>0.18355831733521941</v>
      </c>
      <c r="F190" s="84">
        <f t="shared" si="10"/>
        <v>5450.03</v>
      </c>
      <c r="G190" s="88">
        <f>SUMIFS('Oct Receipts Data'!C:C,'Oct Receipts Data'!$B:$B,$B190)+SUMIFS('Oct Receipts Data'!C:C,'Oct Receipts Data'!$B:$B,$A190)</f>
        <v>0</v>
      </c>
      <c r="H190" s="88">
        <f>SUMIFS('Oct Receipts Data'!D:D,'Oct Receipts Data'!$B:$B,$B190)+SUMIFS('Oct Receipts Data'!D:D,'Oct Receipts Data'!$B:$B,$A190)</f>
        <v>0</v>
      </c>
      <c r="I190" s="88">
        <f>SUMIFS('Oct Receipts Data'!E:E,'Oct Receipts Data'!$B:$B,$B190)+SUMIFS('Oct Receipts Data'!E:E,'Oct Receipts Data'!$B:$B,$A190)</f>
        <v>0</v>
      </c>
      <c r="J190" s="88">
        <f>SUMIFS('Oct Receipts Data'!F:F,'Oct Receipts Data'!$B:$B,$B190)+SUMIFS('Oct Receipts Data'!F:F,'Oct Receipts Data'!$B:$B,$A190)</f>
        <v>0</v>
      </c>
      <c r="K190" s="88">
        <f>SUMIFS('Oct Receipts Data'!G:G,'Oct Receipts Data'!$B:$B,$B190)+SUMIFS('Oct Receipts Data'!G:G,'Oct Receipts Data'!$B:$B,$A190)</f>
        <v>0</v>
      </c>
      <c r="L190" s="88">
        <f>SUMIFS('Oct Receipts Data'!H:H,'Oct Receipts Data'!$B:$B,$B190)+SUMIFS('Oct Receipts Data'!H:H,'Oct Receipts Data'!$B:$B,$A190)</f>
        <v>0</v>
      </c>
      <c r="M190" s="88">
        <f>SUMIFS('Oct Receipts Data'!I:I,'Oct Receipts Data'!$B:$B,$B190)+SUMIFS('Oct Receipts Data'!I:I,'Oct Receipts Data'!$B:$B,$A190)</f>
        <v>2027.5</v>
      </c>
      <c r="N190" s="88">
        <f>SUMIFS('Oct Receipts Data'!J:J,'Oct Receipts Data'!$B:$B,$B190)+SUMIFS('Oct Receipts Data'!J:J,'Oct Receipts Data'!$B:$B,$A190)</f>
        <v>0</v>
      </c>
      <c r="O190" s="88">
        <f>SUMIFS('Oct Receipts Data'!K:K,'Oct Receipts Data'!$B:$B,$B190)+SUMIFS('Oct Receipts Data'!K:K,'Oct Receipts Data'!$B:$B,$A190)</f>
        <v>257.39999999999998</v>
      </c>
      <c r="P190" s="88">
        <f>SUMIFS('Oct Receipts Data'!L:L,'Oct Receipts Data'!$B:$B,$B190)+SUMIFS('Oct Receipts Data'!L:L,'Oct Receipts Data'!$B:$B,$A190)</f>
        <v>1069.68</v>
      </c>
      <c r="Q190" s="88">
        <f>SUMIFS('Oct Receipts Data'!M:M,'Oct Receipts Data'!$B:$B,$B190)+SUMIFS('Oct Receipts Data'!M:M,'Oct Receipts Data'!$B:$B,$A190)</f>
        <v>0</v>
      </c>
      <c r="R190" s="88">
        <f>SUMIFS('Oct Receipts Data'!N:N,'Oct Receipts Data'!$B:$B,$B190)+SUMIFS('Oct Receipts Data'!N:N,'Oct Receipts Data'!$B:$B,$A190)</f>
        <v>0</v>
      </c>
      <c r="S190" s="88">
        <f>SUMIFS('Oct Receipts Data'!O:O,'Oct Receipts Data'!$B:$B,$B190)+SUMIFS('Oct Receipts Data'!O:O,'Oct Receipts Data'!$B:$B,$A190)</f>
        <v>311.99</v>
      </c>
      <c r="T190" s="88">
        <f>SUMIFS('Oct Receipts Data'!P:P,'Oct Receipts Data'!$B:$B,$B190)+SUMIFS('Oct Receipts Data'!P:P,'Oct Receipts Data'!$B:$B,$A190)</f>
        <v>0</v>
      </c>
      <c r="U190" s="88">
        <f>SUMIFS('Oct Receipts Data'!Q:Q,'Oct Receipts Data'!$B:$B,$B190)+SUMIFS('Oct Receipts Data'!Q:Q,'Oct Receipts Data'!$B:$B,$A190)</f>
        <v>0</v>
      </c>
      <c r="V190" s="88">
        <f>SUMIFS('Oct Receipts Data'!R:R,'Oct Receipts Data'!$B:$B,$B190)+SUMIFS('Oct Receipts Data'!R:R,'Oct Receipts Data'!$B:$B,$A190)</f>
        <v>163.63999999999999</v>
      </c>
      <c r="W190" s="88">
        <f>SUMIFS('Oct Receipts Data'!S:S,'Oct Receipts Data'!$B:$B,$B190)+SUMIFS('Oct Receipts Data'!S:S,'Oct Receipts Data'!$B:$B,$A190)</f>
        <v>0</v>
      </c>
      <c r="X190" s="88">
        <f>SUMIFS('Oct Receipts Data'!T:T,'Oct Receipts Data'!$B:$B,$B190)+SUMIFS('Oct Receipts Data'!T:T,'Oct Receipts Data'!$B:$B,$A190)</f>
        <v>0</v>
      </c>
      <c r="Y190" s="88">
        <f>SUMIFS('Oct Receipts Data'!U:U,'Oct Receipts Data'!$B:$B,$B190)+SUMIFS('Oct Receipts Data'!U:U,'Oct Receipts Data'!$B:$B,$A190)</f>
        <v>0</v>
      </c>
      <c r="Z190" s="88">
        <f>SUMIFS('Oct Receipts Data'!V:V,'Oct Receipts Data'!$B:$B,$B190)+SUMIFS('Oct Receipts Data'!V:V,'Oct Receipts Data'!$B:$B,$A190)</f>
        <v>0</v>
      </c>
      <c r="AA190" s="88">
        <f>SUMIFS('Oct Receipts Data'!W:W,'Oct Receipts Data'!$B:$B,$B190)+SUMIFS('Oct Receipts Data'!W:W,'Oct Receipts Data'!$B:$B,$A190)</f>
        <v>0</v>
      </c>
      <c r="AB190" s="88">
        <f>SUMIFS('Oct Receipts Data'!X:X,'Oct Receipts Data'!$B:$B,$B190)+SUMIFS('Oct Receipts Data'!X:X,'Oct Receipts Data'!$B:$B,$A190)</f>
        <v>0</v>
      </c>
      <c r="AC190" s="88">
        <f>SUMIFS('Oct Receipts Data'!Y:Y,'Oct Receipts Data'!$B:$B,$B190)+SUMIFS('Oct Receipts Data'!Y:Y,'Oct Receipts Data'!$B:$B,$A190)</f>
        <v>1174.32</v>
      </c>
      <c r="AD190" s="88">
        <f>SUMIFS('Oct Receipts Data'!Z:Z,'Oct Receipts Data'!$B:$B,$B190)+SUMIFS('Oct Receipts Data'!Z:Z,'Oct Receipts Data'!$B:$B,$A190)</f>
        <v>0</v>
      </c>
      <c r="AE190" s="88">
        <f>SUMIFS('Oct Receipts Data'!AA:AA,'Oct Receipts Data'!$B:$B,$B190)+SUMIFS('Oct Receipts Data'!AA:AA,'Oct Receipts Data'!$B:$B,$A190)</f>
        <v>0</v>
      </c>
      <c r="AF190" s="88">
        <f>SUMIFS('Oct Receipts Data'!AB:AB,'Oct Receipts Data'!$B:$B,$B190)+SUMIFS('Oct Receipts Data'!AB:AB,'Oct Receipts Data'!$B:$B,$A190)</f>
        <v>0</v>
      </c>
      <c r="AG190" s="88">
        <f>SUMIFS('Oct Receipts Data'!AC:AC,'Oct Receipts Data'!$B:$B,$B190)+SUMIFS('Oct Receipts Data'!AC:AC,'Oct Receipts Data'!$B:$B,$A190)</f>
        <v>281.7</v>
      </c>
      <c r="AH190" s="88">
        <f>SUMIFS('Oct Receipts Data'!AD:AD,'Oct Receipts Data'!$B:$B,$B190)+SUMIFS('Oct Receipts Data'!AD:AD,'Oct Receipts Data'!$B:$B,$A190)</f>
        <v>163.80000000000001</v>
      </c>
      <c r="AI190" s="88">
        <f>SUMIFS('Oct Receipts Data'!AE:AE,'Oct Receipts Data'!$B:$B,$B190)+SUMIFS('Oct Receipts Data'!AE:AE,'Oct Receipts Data'!$B:$B,$A190)</f>
        <v>0</v>
      </c>
      <c r="AJ190" s="88">
        <f>SUMIFS('Oct Receipts Data'!AF:AF,'Oct Receipts Data'!$B:$B,$B190)+SUMIFS('Oct Receipts Data'!AF:AF,'Oct Receipts Data'!$B:$B,$A190)</f>
        <v>0</v>
      </c>
      <c r="AK190" s="88">
        <f>SUMIFS('Oct Receipts Data'!AG:AG,'Oct Receipts Data'!$B:$B,$B190)+SUMIFS('Oct Receipts Data'!AG:AG,'Oct Receipts Data'!$B:$B,$A190)</f>
        <v>0</v>
      </c>
    </row>
    <row r="191" spans="1:37" ht="13.8" outlineLevel="1">
      <c r="A191" s="86"/>
      <c r="B191" s="130" t="s">
        <v>194</v>
      </c>
      <c r="C191" s="88">
        <v>72186</v>
      </c>
      <c r="D191" s="80">
        <f>SUMIFS('PMT Terms'!C:C,'PMT Terms'!B:B,B191)</f>
        <v>30</v>
      </c>
      <c r="E191" s="89">
        <f t="shared" si="8"/>
        <v>3.6709472750948935E-2</v>
      </c>
      <c r="F191" s="84">
        <f t="shared" si="10"/>
        <v>2649.91</v>
      </c>
      <c r="G191" s="88">
        <f>SUMIFS('Oct Receipts Data'!C:C,'Oct Receipts Data'!$B:$B,$B191)+SUMIFS('Oct Receipts Data'!C:C,'Oct Receipts Data'!$B:$B,$A191)</f>
        <v>0</v>
      </c>
      <c r="H191" s="88">
        <f>SUMIFS('Oct Receipts Data'!D:D,'Oct Receipts Data'!$B:$B,$B191)+SUMIFS('Oct Receipts Data'!D:D,'Oct Receipts Data'!$B:$B,$A191)</f>
        <v>0</v>
      </c>
      <c r="I191" s="88">
        <f>SUMIFS('Oct Receipts Data'!E:E,'Oct Receipts Data'!$B:$B,$B191)+SUMIFS('Oct Receipts Data'!E:E,'Oct Receipts Data'!$B:$B,$A191)</f>
        <v>0</v>
      </c>
      <c r="J191" s="88">
        <f>SUMIFS('Oct Receipts Data'!F:F,'Oct Receipts Data'!$B:$B,$B191)+SUMIFS('Oct Receipts Data'!F:F,'Oct Receipts Data'!$B:$B,$A191)</f>
        <v>0</v>
      </c>
      <c r="K191" s="88">
        <f>SUMIFS('Oct Receipts Data'!G:G,'Oct Receipts Data'!$B:$B,$B191)+SUMIFS('Oct Receipts Data'!G:G,'Oct Receipts Data'!$B:$B,$A191)</f>
        <v>0</v>
      </c>
      <c r="L191" s="88">
        <f>SUMIFS('Oct Receipts Data'!H:H,'Oct Receipts Data'!$B:$B,$B191)+SUMIFS('Oct Receipts Data'!H:H,'Oct Receipts Data'!$B:$B,$A191)</f>
        <v>320.27999999999997</v>
      </c>
      <c r="M191" s="88">
        <f>SUMIFS('Oct Receipts Data'!I:I,'Oct Receipts Data'!$B:$B,$B191)+SUMIFS('Oct Receipts Data'!I:I,'Oct Receipts Data'!$B:$B,$A191)</f>
        <v>327.24</v>
      </c>
      <c r="N191" s="88">
        <f>SUMIFS('Oct Receipts Data'!J:J,'Oct Receipts Data'!$B:$B,$B191)+SUMIFS('Oct Receipts Data'!J:J,'Oct Receipts Data'!$B:$B,$A191)</f>
        <v>0</v>
      </c>
      <c r="O191" s="88">
        <f>SUMIFS('Oct Receipts Data'!K:K,'Oct Receipts Data'!$B:$B,$B191)+SUMIFS('Oct Receipts Data'!K:K,'Oct Receipts Data'!$B:$B,$A191)</f>
        <v>0</v>
      </c>
      <c r="P191" s="88">
        <f>SUMIFS('Oct Receipts Data'!L:L,'Oct Receipts Data'!$B:$B,$B191)+SUMIFS('Oct Receipts Data'!L:L,'Oct Receipts Data'!$B:$B,$A191)</f>
        <v>0</v>
      </c>
      <c r="Q191" s="88">
        <f>SUMIFS('Oct Receipts Data'!M:M,'Oct Receipts Data'!$B:$B,$B191)+SUMIFS('Oct Receipts Data'!M:M,'Oct Receipts Data'!$B:$B,$A191)</f>
        <v>0</v>
      </c>
      <c r="R191" s="88">
        <f>SUMIFS('Oct Receipts Data'!N:N,'Oct Receipts Data'!$B:$B,$B191)+SUMIFS('Oct Receipts Data'!N:N,'Oct Receipts Data'!$B:$B,$A191)</f>
        <v>0</v>
      </c>
      <c r="S191" s="88">
        <f>SUMIFS('Oct Receipts Data'!O:O,'Oct Receipts Data'!$B:$B,$B191)+SUMIFS('Oct Receipts Data'!O:O,'Oct Receipts Data'!$B:$B,$A191)</f>
        <v>0</v>
      </c>
      <c r="T191" s="88">
        <f>SUMIFS('Oct Receipts Data'!P:P,'Oct Receipts Data'!$B:$B,$B191)+SUMIFS('Oct Receipts Data'!P:P,'Oct Receipts Data'!$B:$B,$A191)</f>
        <v>1017.91</v>
      </c>
      <c r="U191" s="88">
        <f>SUMIFS('Oct Receipts Data'!Q:Q,'Oct Receipts Data'!$B:$B,$B191)+SUMIFS('Oct Receipts Data'!Q:Q,'Oct Receipts Data'!$B:$B,$A191)</f>
        <v>0</v>
      </c>
      <c r="V191" s="88">
        <f>SUMIFS('Oct Receipts Data'!R:R,'Oct Receipts Data'!$B:$B,$B191)+SUMIFS('Oct Receipts Data'!R:R,'Oct Receipts Data'!$B:$B,$A191)</f>
        <v>0</v>
      </c>
      <c r="W191" s="88">
        <f>SUMIFS('Oct Receipts Data'!S:S,'Oct Receipts Data'!$B:$B,$B191)+SUMIFS('Oct Receipts Data'!S:S,'Oct Receipts Data'!$B:$B,$A191)</f>
        <v>0</v>
      </c>
      <c r="X191" s="88">
        <f>SUMIFS('Oct Receipts Data'!T:T,'Oct Receipts Data'!$B:$B,$B191)+SUMIFS('Oct Receipts Data'!T:T,'Oct Receipts Data'!$B:$B,$A191)</f>
        <v>984.48</v>
      </c>
      <c r="Y191" s="88">
        <f>SUMIFS('Oct Receipts Data'!U:U,'Oct Receipts Data'!$B:$B,$B191)+SUMIFS('Oct Receipts Data'!U:U,'Oct Receipts Data'!$B:$B,$A191)</f>
        <v>0</v>
      </c>
      <c r="Z191" s="88">
        <f>SUMIFS('Oct Receipts Data'!V:V,'Oct Receipts Data'!$B:$B,$B191)+SUMIFS('Oct Receipts Data'!V:V,'Oct Receipts Data'!$B:$B,$A191)</f>
        <v>0</v>
      </c>
      <c r="AA191" s="88">
        <f>SUMIFS('Oct Receipts Data'!W:W,'Oct Receipts Data'!$B:$B,$B191)+SUMIFS('Oct Receipts Data'!W:W,'Oct Receipts Data'!$B:$B,$A191)</f>
        <v>0</v>
      </c>
      <c r="AB191" s="88">
        <f>SUMIFS('Oct Receipts Data'!X:X,'Oct Receipts Data'!$B:$B,$B191)+SUMIFS('Oct Receipts Data'!X:X,'Oct Receipts Data'!$B:$B,$A191)</f>
        <v>0</v>
      </c>
      <c r="AC191" s="88">
        <f>SUMIFS('Oct Receipts Data'!Y:Y,'Oct Receipts Data'!$B:$B,$B191)+SUMIFS('Oct Receipts Data'!Y:Y,'Oct Receipts Data'!$B:$B,$A191)</f>
        <v>0</v>
      </c>
      <c r="AD191" s="88">
        <f>SUMIFS('Oct Receipts Data'!Z:Z,'Oct Receipts Data'!$B:$B,$B191)+SUMIFS('Oct Receipts Data'!Z:Z,'Oct Receipts Data'!$B:$B,$A191)</f>
        <v>0</v>
      </c>
      <c r="AE191" s="88">
        <f>SUMIFS('Oct Receipts Data'!AA:AA,'Oct Receipts Data'!$B:$B,$B191)+SUMIFS('Oct Receipts Data'!AA:AA,'Oct Receipts Data'!$B:$B,$A191)</f>
        <v>0</v>
      </c>
      <c r="AF191" s="88">
        <f>SUMIFS('Oct Receipts Data'!AB:AB,'Oct Receipts Data'!$B:$B,$B191)+SUMIFS('Oct Receipts Data'!AB:AB,'Oct Receipts Data'!$B:$B,$A191)</f>
        <v>0</v>
      </c>
      <c r="AG191" s="88">
        <f>SUMIFS('Oct Receipts Data'!AC:AC,'Oct Receipts Data'!$B:$B,$B191)+SUMIFS('Oct Receipts Data'!AC:AC,'Oct Receipts Data'!$B:$B,$A191)</f>
        <v>0</v>
      </c>
      <c r="AH191" s="88">
        <f>SUMIFS('Oct Receipts Data'!AD:AD,'Oct Receipts Data'!$B:$B,$B191)+SUMIFS('Oct Receipts Data'!AD:AD,'Oct Receipts Data'!$B:$B,$A191)</f>
        <v>0</v>
      </c>
      <c r="AI191" s="88">
        <f>SUMIFS('Oct Receipts Data'!AE:AE,'Oct Receipts Data'!$B:$B,$B191)+SUMIFS('Oct Receipts Data'!AE:AE,'Oct Receipts Data'!$B:$B,$A191)</f>
        <v>0</v>
      </c>
      <c r="AJ191" s="88">
        <f>SUMIFS('Oct Receipts Data'!AF:AF,'Oct Receipts Data'!$B:$B,$B191)+SUMIFS('Oct Receipts Data'!AF:AF,'Oct Receipts Data'!$B:$B,$A191)</f>
        <v>0</v>
      </c>
      <c r="AK191" s="88">
        <f>SUMIFS('Oct Receipts Data'!AG:AG,'Oct Receipts Data'!$B:$B,$B191)+SUMIFS('Oct Receipts Data'!AG:AG,'Oct Receipts Data'!$B:$B,$A191)</f>
        <v>0</v>
      </c>
    </row>
    <row r="192" spans="1:37" ht="13.8" outlineLevel="1">
      <c r="A192" s="86"/>
      <c r="B192" s="130" t="s">
        <v>201</v>
      </c>
      <c r="C192" s="88">
        <v>49678</v>
      </c>
      <c r="D192" s="80">
        <f>SUMIFS('PMT Terms'!C:C,'PMT Terms'!B:B,B192)</f>
        <v>30</v>
      </c>
      <c r="E192" s="89">
        <f t="shared" si="8"/>
        <v>4.8733845968034137E-2</v>
      </c>
      <c r="F192" s="84">
        <f t="shared" si="10"/>
        <v>2421</v>
      </c>
      <c r="G192" s="88">
        <f>SUMIFS('Oct Receipts Data'!C:C,'Oct Receipts Data'!$B:$B,$B192)+SUMIFS('Oct Receipts Data'!C:C,'Oct Receipts Data'!$B:$B,$A192)</f>
        <v>0</v>
      </c>
      <c r="H192" s="88">
        <f>SUMIFS('Oct Receipts Data'!D:D,'Oct Receipts Data'!$B:$B,$B192)+SUMIFS('Oct Receipts Data'!D:D,'Oct Receipts Data'!$B:$B,$A192)</f>
        <v>0</v>
      </c>
      <c r="I192" s="88">
        <f>SUMIFS('Oct Receipts Data'!E:E,'Oct Receipts Data'!$B:$B,$B192)+SUMIFS('Oct Receipts Data'!E:E,'Oct Receipts Data'!$B:$B,$A192)</f>
        <v>0</v>
      </c>
      <c r="J192" s="88">
        <f>SUMIFS('Oct Receipts Data'!F:F,'Oct Receipts Data'!$B:$B,$B192)+SUMIFS('Oct Receipts Data'!F:F,'Oct Receipts Data'!$B:$B,$A192)</f>
        <v>0</v>
      </c>
      <c r="K192" s="88">
        <f>SUMIFS('Oct Receipts Data'!G:G,'Oct Receipts Data'!$B:$B,$B192)+SUMIFS('Oct Receipts Data'!G:G,'Oct Receipts Data'!$B:$B,$A192)</f>
        <v>0</v>
      </c>
      <c r="L192" s="88">
        <f>SUMIFS('Oct Receipts Data'!H:H,'Oct Receipts Data'!$B:$B,$B192)+SUMIFS('Oct Receipts Data'!H:H,'Oct Receipts Data'!$B:$B,$A192)</f>
        <v>0</v>
      </c>
      <c r="M192" s="88">
        <f>SUMIFS('Oct Receipts Data'!I:I,'Oct Receipts Data'!$B:$B,$B192)+SUMIFS('Oct Receipts Data'!I:I,'Oct Receipts Data'!$B:$B,$A192)</f>
        <v>0</v>
      </c>
      <c r="N192" s="88">
        <f>SUMIFS('Oct Receipts Data'!J:J,'Oct Receipts Data'!$B:$B,$B192)+SUMIFS('Oct Receipts Data'!J:J,'Oct Receipts Data'!$B:$B,$A192)</f>
        <v>0</v>
      </c>
      <c r="O192" s="88">
        <f>SUMIFS('Oct Receipts Data'!K:K,'Oct Receipts Data'!$B:$B,$B192)+SUMIFS('Oct Receipts Data'!K:K,'Oct Receipts Data'!$B:$B,$A192)</f>
        <v>0</v>
      </c>
      <c r="P192" s="88">
        <f>SUMIFS('Oct Receipts Data'!L:L,'Oct Receipts Data'!$B:$B,$B192)+SUMIFS('Oct Receipts Data'!L:L,'Oct Receipts Data'!$B:$B,$A192)</f>
        <v>0</v>
      </c>
      <c r="Q192" s="88">
        <f>SUMIFS('Oct Receipts Data'!M:M,'Oct Receipts Data'!$B:$B,$B192)+SUMIFS('Oct Receipts Data'!M:M,'Oct Receipts Data'!$B:$B,$A192)</f>
        <v>0</v>
      </c>
      <c r="R192" s="88">
        <f>SUMIFS('Oct Receipts Data'!N:N,'Oct Receipts Data'!$B:$B,$B192)+SUMIFS('Oct Receipts Data'!N:N,'Oct Receipts Data'!$B:$B,$A192)</f>
        <v>0</v>
      </c>
      <c r="S192" s="88">
        <f>SUMIFS('Oct Receipts Data'!O:O,'Oct Receipts Data'!$B:$B,$B192)+SUMIFS('Oct Receipts Data'!O:O,'Oct Receipts Data'!$B:$B,$A192)</f>
        <v>2259.6</v>
      </c>
      <c r="T192" s="88">
        <f>SUMIFS('Oct Receipts Data'!P:P,'Oct Receipts Data'!$B:$B,$B192)+SUMIFS('Oct Receipts Data'!P:P,'Oct Receipts Data'!$B:$B,$A192)</f>
        <v>0</v>
      </c>
      <c r="U192" s="88">
        <f>SUMIFS('Oct Receipts Data'!Q:Q,'Oct Receipts Data'!$B:$B,$B192)+SUMIFS('Oct Receipts Data'!Q:Q,'Oct Receipts Data'!$B:$B,$A192)</f>
        <v>0</v>
      </c>
      <c r="V192" s="88">
        <f>SUMIFS('Oct Receipts Data'!R:R,'Oct Receipts Data'!$B:$B,$B192)+SUMIFS('Oct Receipts Data'!R:R,'Oct Receipts Data'!$B:$B,$A192)</f>
        <v>161.4</v>
      </c>
      <c r="W192" s="88">
        <f>SUMIFS('Oct Receipts Data'!S:S,'Oct Receipts Data'!$B:$B,$B192)+SUMIFS('Oct Receipts Data'!S:S,'Oct Receipts Data'!$B:$B,$A192)</f>
        <v>0</v>
      </c>
      <c r="X192" s="88">
        <f>SUMIFS('Oct Receipts Data'!T:T,'Oct Receipts Data'!$B:$B,$B192)+SUMIFS('Oct Receipts Data'!T:T,'Oct Receipts Data'!$B:$B,$A192)</f>
        <v>0</v>
      </c>
      <c r="Y192" s="88">
        <f>SUMIFS('Oct Receipts Data'!U:U,'Oct Receipts Data'!$B:$B,$B192)+SUMIFS('Oct Receipts Data'!U:U,'Oct Receipts Data'!$B:$B,$A192)</f>
        <v>0</v>
      </c>
      <c r="Z192" s="88">
        <f>SUMIFS('Oct Receipts Data'!V:V,'Oct Receipts Data'!$B:$B,$B192)+SUMIFS('Oct Receipts Data'!V:V,'Oct Receipts Data'!$B:$B,$A192)</f>
        <v>0</v>
      </c>
      <c r="AA192" s="88">
        <f>SUMIFS('Oct Receipts Data'!W:W,'Oct Receipts Data'!$B:$B,$B192)+SUMIFS('Oct Receipts Data'!W:W,'Oct Receipts Data'!$B:$B,$A192)</f>
        <v>0</v>
      </c>
      <c r="AB192" s="88">
        <f>SUMIFS('Oct Receipts Data'!X:X,'Oct Receipts Data'!$B:$B,$B192)+SUMIFS('Oct Receipts Data'!X:X,'Oct Receipts Data'!$B:$B,$A192)</f>
        <v>0</v>
      </c>
      <c r="AC192" s="88">
        <f>SUMIFS('Oct Receipts Data'!Y:Y,'Oct Receipts Data'!$B:$B,$B192)+SUMIFS('Oct Receipts Data'!Y:Y,'Oct Receipts Data'!$B:$B,$A192)</f>
        <v>0</v>
      </c>
      <c r="AD192" s="88">
        <f>SUMIFS('Oct Receipts Data'!Z:Z,'Oct Receipts Data'!$B:$B,$B192)+SUMIFS('Oct Receipts Data'!Z:Z,'Oct Receipts Data'!$B:$B,$A192)</f>
        <v>0</v>
      </c>
      <c r="AE192" s="88">
        <f>SUMIFS('Oct Receipts Data'!AA:AA,'Oct Receipts Data'!$B:$B,$B192)+SUMIFS('Oct Receipts Data'!AA:AA,'Oct Receipts Data'!$B:$B,$A192)</f>
        <v>0</v>
      </c>
      <c r="AF192" s="88">
        <f>SUMIFS('Oct Receipts Data'!AB:AB,'Oct Receipts Data'!$B:$B,$B192)+SUMIFS('Oct Receipts Data'!AB:AB,'Oct Receipts Data'!$B:$B,$A192)</f>
        <v>0</v>
      </c>
      <c r="AG192" s="88">
        <f>SUMIFS('Oct Receipts Data'!AC:AC,'Oct Receipts Data'!$B:$B,$B192)+SUMIFS('Oct Receipts Data'!AC:AC,'Oct Receipts Data'!$B:$B,$A192)</f>
        <v>0</v>
      </c>
      <c r="AH192" s="88">
        <f>SUMIFS('Oct Receipts Data'!AD:AD,'Oct Receipts Data'!$B:$B,$B192)+SUMIFS('Oct Receipts Data'!AD:AD,'Oct Receipts Data'!$B:$B,$A192)</f>
        <v>0</v>
      </c>
      <c r="AI192" s="88">
        <f>SUMIFS('Oct Receipts Data'!AE:AE,'Oct Receipts Data'!$B:$B,$B192)+SUMIFS('Oct Receipts Data'!AE:AE,'Oct Receipts Data'!$B:$B,$A192)</f>
        <v>0</v>
      </c>
      <c r="AJ192" s="88">
        <f>SUMIFS('Oct Receipts Data'!AF:AF,'Oct Receipts Data'!$B:$B,$B192)+SUMIFS('Oct Receipts Data'!AF:AF,'Oct Receipts Data'!$B:$B,$A192)</f>
        <v>0</v>
      </c>
      <c r="AK192" s="88">
        <f>SUMIFS('Oct Receipts Data'!AG:AG,'Oct Receipts Data'!$B:$B,$B192)+SUMIFS('Oct Receipts Data'!AG:AG,'Oct Receipts Data'!$B:$B,$A192)</f>
        <v>0</v>
      </c>
    </row>
    <row r="193" spans="1:37" ht="13.8" outlineLevel="1">
      <c r="A193" s="86"/>
      <c r="B193" s="130" t="s">
        <v>313</v>
      </c>
      <c r="C193" s="88">
        <v>5194</v>
      </c>
      <c r="D193" s="80">
        <f>SUMIFS('PMT Terms'!C:C,'PMT Terms'!B:B,B193)</f>
        <v>60</v>
      </c>
      <c r="E193" s="89">
        <f t="shared" si="8"/>
        <v>0.19305737389295341</v>
      </c>
      <c r="F193" s="84">
        <f t="shared" si="10"/>
        <v>1002.74</v>
      </c>
      <c r="G193" s="88">
        <f>SUMIFS('Oct Receipts Data'!C:C,'Oct Receipts Data'!$B:$B,$B193)+SUMIFS('Oct Receipts Data'!C:C,'Oct Receipts Data'!$B:$B,$A193)</f>
        <v>0</v>
      </c>
      <c r="H193" s="88">
        <f>SUMIFS('Oct Receipts Data'!D:D,'Oct Receipts Data'!$B:$B,$B193)+SUMIFS('Oct Receipts Data'!D:D,'Oct Receipts Data'!$B:$B,$A193)</f>
        <v>648.5</v>
      </c>
      <c r="I193" s="88">
        <f>SUMIFS('Oct Receipts Data'!E:E,'Oct Receipts Data'!$B:$B,$B193)+SUMIFS('Oct Receipts Data'!E:E,'Oct Receipts Data'!$B:$B,$A193)</f>
        <v>262.60000000000002</v>
      </c>
      <c r="J193" s="88">
        <f>SUMIFS('Oct Receipts Data'!F:F,'Oct Receipts Data'!$B:$B,$B193)+SUMIFS('Oct Receipts Data'!F:F,'Oct Receipts Data'!$B:$B,$A193)</f>
        <v>0</v>
      </c>
      <c r="K193" s="88">
        <f>SUMIFS('Oct Receipts Data'!G:G,'Oct Receipts Data'!$B:$B,$B193)+SUMIFS('Oct Receipts Data'!G:G,'Oct Receipts Data'!$B:$B,$A193)</f>
        <v>0</v>
      </c>
      <c r="L193" s="88">
        <f>SUMIFS('Oct Receipts Data'!H:H,'Oct Receipts Data'!$B:$B,$B193)+SUMIFS('Oct Receipts Data'!H:H,'Oct Receipts Data'!$B:$B,$A193)</f>
        <v>0</v>
      </c>
      <c r="M193" s="88">
        <f>SUMIFS('Oct Receipts Data'!I:I,'Oct Receipts Data'!$B:$B,$B193)+SUMIFS('Oct Receipts Data'!I:I,'Oct Receipts Data'!$B:$B,$A193)</f>
        <v>0</v>
      </c>
      <c r="N193" s="88">
        <f>SUMIFS('Oct Receipts Data'!J:J,'Oct Receipts Data'!$B:$B,$B193)+SUMIFS('Oct Receipts Data'!J:J,'Oct Receipts Data'!$B:$B,$A193)</f>
        <v>0</v>
      </c>
      <c r="O193" s="88">
        <f>SUMIFS('Oct Receipts Data'!K:K,'Oct Receipts Data'!$B:$B,$B193)+SUMIFS('Oct Receipts Data'!K:K,'Oct Receipts Data'!$B:$B,$A193)</f>
        <v>0</v>
      </c>
      <c r="P193" s="88">
        <f>SUMIFS('Oct Receipts Data'!L:L,'Oct Receipts Data'!$B:$B,$B193)+SUMIFS('Oct Receipts Data'!L:L,'Oct Receipts Data'!$B:$B,$A193)</f>
        <v>0</v>
      </c>
      <c r="Q193" s="88">
        <f>SUMIFS('Oct Receipts Data'!M:M,'Oct Receipts Data'!$B:$B,$B193)+SUMIFS('Oct Receipts Data'!M:M,'Oct Receipts Data'!$B:$B,$A193)</f>
        <v>0</v>
      </c>
      <c r="R193" s="88">
        <f>SUMIFS('Oct Receipts Data'!N:N,'Oct Receipts Data'!$B:$B,$B193)+SUMIFS('Oct Receipts Data'!N:N,'Oct Receipts Data'!$B:$B,$A193)</f>
        <v>0</v>
      </c>
      <c r="S193" s="88">
        <f>SUMIFS('Oct Receipts Data'!O:O,'Oct Receipts Data'!$B:$B,$B193)+SUMIFS('Oct Receipts Data'!O:O,'Oct Receipts Data'!$B:$B,$A193)</f>
        <v>0</v>
      </c>
      <c r="T193" s="88">
        <f>SUMIFS('Oct Receipts Data'!P:P,'Oct Receipts Data'!$B:$B,$B193)+SUMIFS('Oct Receipts Data'!P:P,'Oct Receipts Data'!$B:$B,$A193)</f>
        <v>0</v>
      </c>
      <c r="U193" s="88">
        <f>SUMIFS('Oct Receipts Data'!Q:Q,'Oct Receipts Data'!$B:$B,$B193)+SUMIFS('Oct Receipts Data'!Q:Q,'Oct Receipts Data'!$B:$B,$A193)</f>
        <v>0</v>
      </c>
      <c r="V193" s="88">
        <f>SUMIFS('Oct Receipts Data'!R:R,'Oct Receipts Data'!$B:$B,$B193)+SUMIFS('Oct Receipts Data'!R:R,'Oct Receipts Data'!$B:$B,$A193)</f>
        <v>0</v>
      </c>
      <c r="W193" s="88">
        <f>SUMIFS('Oct Receipts Data'!S:S,'Oct Receipts Data'!$B:$B,$B193)+SUMIFS('Oct Receipts Data'!S:S,'Oct Receipts Data'!$B:$B,$A193)</f>
        <v>3.16</v>
      </c>
      <c r="X193" s="88">
        <f>SUMIFS('Oct Receipts Data'!T:T,'Oct Receipts Data'!$B:$B,$B193)+SUMIFS('Oct Receipts Data'!T:T,'Oct Receipts Data'!$B:$B,$A193)</f>
        <v>88.48</v>
      </c>
      <c r="Y193" s="88">
        <f>SUMIFS('Oct Receipts Data'!U:U,'Oct Receipts Data'!$B:$B,$B193)+SUMIFS('Oct Receipts Data'!U:U,'Oct Receipts Data'!$B:$B,$A193)</f>
        <v>0</v>
      </c>
      <c r="Z193" s="88">
        <f>SUMIFS('Oct Receipts Data'!V:V,'Oct Receipts Data'!$B:$B,$B193)+SUMIFS('Oct Receipts Data'!V:V,'Oct Receipts Data'!$B:$B,$A193)</f>
        <v>0</v>
      </c>
      <c r="AA193" s="88">
        <f>SUMIFS('Oct Receipts Data'!W:W,'Oct Receipts Data'!$B:$B,$B193)+SUMIFS('Oct Receipts Data'!W:W,'Oct Receipts Data'!$B:$B,$A193)</f>
        <v>0</v>
      </c>
      <c r="AB193" s="88">
        <f>SUMIFS('Oct Receipts Data'!X:X,'Oct Receipts Data'!$B:$B,$B193)+SUMIFS('Oct Receipts Data'!X:X,'Oct Receipts Data'!$B:$B,$A193)</f>
        <v>0</v>
      </c>
      <c r="AC193" s="88">
        <f>SUMIFS('Oct Receipts Data'!Y:Y,'Oct Receipts Data'!$B:$B,$B193)+SUMIFS('Oct Receipts Data'!Y:Y,'Oct Receipts Data'!$B:$B,$A193)</f>
        <v>0</v>
      </c>
      <c r="AD193" s="88">
        <f>SUMIFS('Oct Receipts Data'!Z:Z,'Oct Receipts Data'!$B:$B,$B193)+SUMIFS('Oct Receipts Data'!Z:Z,'Oct Receipts Data'!$B:$B,$A193)</f>
        <v>0</v>
      </c>
      <c r="AE193" s="88">
        <f>SUMIFS('Oct Receipts Data'!AA:AA,'Oct Receipts Data'!$B:$B,$B193)+SUMIFS('Oct Receipts Data'!AA:AA,'Oct Receipts Data'!$B:$B,$A193)</f>
        <v>0</v>
      </c>
      <c r="AF193" s="88">
        <f>SUMIFS('Oct Receipts Data'!AB:AB,'Oct Receipts Data'!$B:$B,$B193)+SUMIFS('Oct Receipts Data'!AB:AB,'Oct Receipts Data'!$B:$B,$A193)</f>
        <v>0</v>
      </c>
      <c r="AG193" s="88">
        <f>SUMIFS('Oct Receipts Data'!AC:AC,'Oct Receipts Data'!$B:$B,$B193)+SUMIFS('Oct Receipts Data'!AC:AC,'Oct Receipts Data'!$B:$B,$A193)</f>
        <v>0</v>
      </c>
      <c r="AH193" s="88">
        <f>SUMIFS('Oct Receipts Data'!AD:AD,'Oct Receipts Data'!$B:$B,$B193)+SUMIFS('Oct Receipts Data'!AD:AD,'Oct Receipts Data'!$B:$B,$A193)</f>
        <v>0</v>
      </c>
      <c r="AI193" s="88">
        <f>SUMIFS('Oct Receipts Data'!AE:AE,'Oct Receipts Data'!$B:$B,$B193)+SUMIFS('Oct Receipts Data'!AE:AE,'Oct Receipts Data'!$B:$B,$A193)</f>
        <v>0</v>
      </c>
      <c r="AJ193" s="88">
        <f>SUMIFS('Oct Receipts Data'!AF:AF,'Oct Receipts Data'!$B:$B,$B193)+SUMIFS('Oct Receipts Data'!AF:AF,'Oct Receipts Data'!$B:$B,$A193)</f>
        <v>0</v>
      </c>
      <c r="AK193" s="88">
        <f>SUMIFS('Oct Receipts Data'!AG:AG,'Oct Receipts Data'!$B:$B,$B193)+SUMIFS('Oct Receipts Data'!AG:AG,'Oct Receipts Data'!$B:$B,$A193)</f>
        <v>0</v>
      </c>
    </row>
    <row r="194" spans="1:37" ht="13.8" outlineLevel="1">
      <c r="A194" s="86"/>
      <c r="B194" s="130" t="s">
        <v>565</v>
      </c>
      <c r="C194" s="88">
        <v>192691</v>
      </c>
      <c r="D194" s="80">
        <f>SUMIFS('PMT Terms'!C:C,'PMT Terms'!B:B,B194)</f>
        <v>60</v>
      </c>
      <c r="E194" s="89">
        <f t="shared" si="8"/>
        <v>3.0618970268460905E-3</v>
      </c>
      <c r="F194" s="84">
        <f t="shared" si="10"/>
        <v>590</v>
      </c>
      <c r="G194" s="88">
        <f>SUMIFS('Oct Receipts Data'!C:C,'Oct Receipts Data'!$B:$B,$B194)+SUMIFS('Oct Receipts Data'!C:C,'Oct Receipts Data'!$B:$B,$A194)</f>
        <v>0</v>
      </c>
      <c r="H194" s="88">
        <f>SUMIFS('Oct Receipts Data'!D:D,'Oct Receipts Data'!$B:$B,$B194)+SUMIFS('Oct Receipts Data'!D:D,'Oct Receipts Data'!$B:$B,$A194)</f>
        <v>0</v>
      </c>
      <c r="I194" s="88">
        <f>SUMIFS('Oct Receipts Data'!E:E,'Oct Receipts Data'!$B:$B,$B194)+SUMIFS('Oct Receipts Data'!E:E,'Oct Receipts Data'!$B:$B,$A194)</f>
        <v>0</v>
      </c>
      <c r="J194" s="88">
        <f>SUMIFS('Oct Receipts Data'!F:F,'Oct Receipts Data'!$B:$B,$B194)+SUMIFS('Oct Receipts Data'!F:F,'Oct Receipts Data'!$B:$B,$A194)</f>
        <v>0</v>
      </c>
      <c r="K194" s="88">
        <f>SUMIFS('Oct Receipts Data'!G:G,'Oct Receipts Data'!$B:$B,$B194)+SUMIFS('Oct Receipts Data'!G:G,'Oct Receipts Data'!$B:$B,$A194)</f>
        <v>0</v>
      </c>
      <c r="L194" s="88">
        <f>SUMIFS('Oct Receipts Data'!H:H,'Oct Receipts Data'!$B:$B,$B194)+SUMIFS('Oct Receipts Data'!H:H,'Oct Receipts Data'!$B:$B,$A194)</f>
        <v>0</v>
      </c>
      <c r="M194" s="88">
        <f>SUMIFS('Oct Receipts Data'!I:I,'Oct Receipts Data'!$B:$B,$B194)+SUMIFS('Oct Receipts Data'!I:I,'Oct Receipts Data'!$B:$B,$A194)</f>
        <v>0</v>
      </c>
      <c r="N194" s="88">
        <f>SUMIFS('Oct Receipts Data'!J:J,'Oct Receipts Data'!$B:$B,$B194)+SUMIFS('Oct Receipts Data'!J:J,'Oct Receipts Data'!$B:$B,$A194)</f>
        <v>0</v>
      </c>
      <c r="O194" s="88">
        <f>SUMIFS('Oct Receipts Data'!K:K,'Oct Receipts Data'!$B:$B,$B194)+SUMIFS('Oct Receipts Data'!K:K,'Oct Receipts Data'!$B:$B,$A194)</f>
        <v>0</v>
      </c>
      <c r="P194" s="88">
        <f>SUMIFS('Oct Receipts Data'!L:L,'Oct Receipts Data'!$B:$B,$B194)+SUMIFS('Oct Receipts Data'!L:L,'Oct Receipts Data'!$B:$B,$A194)</f>
        <v>0</v>
      </c>
      <c r="Q194" s="88">
        <f>SUMIFS('Oct Receipts Data'!M:M,'Oct Receipts Data'!$B:$B,$B194)+SUMIFS('Oct Receipts Data'!M:M,'Oct Receipts Data'!$B:$B,$A194)</f>
        <v>0</v>
      </c>
      <c r="R194" s="88">
        <f>SUMIFS('Oct Receipts Data'!N:N,'Oct Receipts Data'!$B:$B,$B194)+SUMIFS('Oct Receipts Data'!N:N,'Oct Receipts Data'!$B:$B,$A194)</f>
        <v>0</v>
      </c>
      <c r="S194" s="88">
        <f>SUMIFS('Oct Receipts Data'!O:O,'Oct Receipts Data'!$B:$B,$B194)+SUMIFS('Oct Receipts Data'!O:O,'Oct Receipts Data'!$B:$B,$A194)</f>
        <v>0</v>
      </c>
      <c r="T194" s="88">
        <f>SUMIFS('Oct Receipts Data'!P:P,'Oct Receipts Data'!$B:$B,$B194)+SUMIFS('Oct Receipts Data'!P:P,'Oct Receipts Data'!$B:$B,$A194)</f>
        <v>0</v>
      </c>
      <c r="U194" s="88">
        <f>SUMIFS('Oct Receipts Data'!Q:Q,'Oct Receipts Data'!$B:$B,$B194)+SUMIFS('Oct Receipts Data'!Q:Q,'Oct Receipts Data'!$B:$B,$A194)</f>
        <v>0</v>
      </c>
      <c r="V194" s="88">
        <f>SUMIFS('Oct Receipts Data'!R:R,'Oct Receipts Data'!$B:$B,$B194)+SUMIFS('Oct Receipts Data'!R:R,'Oct Receipts Data'!$B:$B,$A194)</f>
        <v>0</v>
      </c>
      <c r="W194" s="88">
        <f>SUMIFS('Oct Receipts Data'!S:S,'Oct Receipts Data'!$B:$B,$B194)+SUMIFS('Oct Receipts Data'!S:S,'Oct Receipts Data'!$B:$B,$A194)</f>
        <v>0</v>
      </c>
      <c r="X194" s="88">
        <f>SUMIFS('Oct Receipts Data'!T:T,'Oct Receipts Data'!$B:$B,$B194)+SUMIFS('Oct Receipts Data'!T:T,'Oct Receipts Data'!$B:$B,$A194)</f>
        <v>0</v>
      </c>
      <c r="Y194" s="88">
        <f>SUMIFS('Oct Receipts Data'!U:U,'Oct Receipts Data'!$B:$B,$B194)+SUMIFS('Oct Receipts Data'!U:U,'Oct Receipts Data'!$B:$B,$A194)</f>
        <v>0</v>
      </c>
      <c r="Z194" s="88">
        <f>SUMIFS('Oct Receipts Data'!V:V,'Oct Receipts Data'!$B:$B,$B194)+SUMIFS('Oct Receipts Data'!V:V,'Oct Receipts Data'!$B:$B,$A194)</f>
        <v>0</v>
      </c>
      <c r="AA194" s="88">
        <f>SUMIFS('Oct Receipts Data'!W:W,'Oct Receipts Data'!$B:$B,$B194)+SUMIFS('Oct Receipts Data'!W:W,'Oct Receipts Data'!$B:$B,$A194)</f>
        <v>0</v>
      </c>
      <c r="AB194" s="88">
        <f>SUMIFS('Oct Receipts Data'!X:X,'Oct Receipts Data'!$B:$B,$B194)+SUMIFS('Oct Receipts Data'!X:X,'Oct Receipts Data'!$B:$B,$A194)</f>
        <v>0</v>
      </c>
      <c r="AC194" s="88">
        <f>SUMIFS('Oct Receipts Data'!Y:Y,'Oct Receipts Data'!$B:$B,$B194)+SUMIFS('Oct Receipts Data'!Y:Y,'Oct Receipts Data'!$B:$B,$A194)</f>
        <v>0</v>
      </c>
      <c r="AD194" s="88">
        <f>SUMIFS('Oct Receipts Data'!Z:Z,'Oct Receipts Data'!$B:$B,$B194)+SUMIFS('Oct Receipts Data'!Z:Z,'Oct Receipts Data'!$B:$B,$A194)</f>
        <v>0</v>
      </c>
      <c r="AE194" s="88">
        <f>SUMIFS('Oct Receipts Data'!AA:AA,'Oct Receipts Data'!$B:$B,$B194)+SUMIFS('Oct Receipts Data'!AA:AA,'Oct Receipts Data'!$B:$B,$A194)</f>
        <v>0</v>
      </c>
      <c r="AF194" s="88">
        <f>SUMIFS('Oct Receipts Data'!AB:AB,'Oct Receipts Data'!$B:$B,$B194)+SUMIFS('Oct Receipts Data'!AB:AB,'Oct Receipts Data'!$B:$B,$A194)</f>
        <v>0</v>
      </c>
      <c r="AG194" s="88">
        <f>SUMIFS('Oct Receipts Data'!AC:AC,'Oct Receipts Data'!$B:$B,$B194)+SUMIFS('Oct Receipts Data'!AC:AC,'Oct Receipts Data'!$B:$B,$A194)</f>
        <v>0</v>
      </c>
      <c r="AH194" s="88">
        <f>SUMIFS('Oct Receipts Data'!AD:AD,'Oct Receipts Data'!$B:$B,$B194)+SUMIFS('Oct Receipts Data'!AD:AD,'Oct Receipts Data'!$B:$B,$A194)</f>
        <v>0</v>
      </c>
      <c r="AI194" s="88">
        <f>SUMIFS('Oct Receipts Data'!AE:AE,'Oct Receipts Data'!$B:$B,$B194)+SUMIFS('Oct Receipts Data'!AE:AE,'Oct Receipts Data'!$B:$B,$A194)</f>
        <v>440</v>
      </c>
      <c r="AJ194" s="88">
        <f>SUMIFS('Oct Receipts Data'!AF:AF,'Oct Receipts Data'!$B:$B,$B194)+SUMIFS('Oct Receipts Data'!AF:AF,'Oct Receipts Data'!$B:$B,$A194)</f>
        <v>0</v>
      </c>
      <c r="AK194" s="88">
        <f>SUMIFS('Oct Receipts Data'!AG:AG,'Oct Receipts Data'!$B:$B,$B194)+SUMIFS('Oct Receipts Data'!AG:AG,'Oct Receipts Data'!$B:$B,$A194)</f>
        <v>150</v>
      </c>
    </row>
    <row r="195" spans="1:37" ht="13.8" outlineLevel="1">
      <c r="A195" s="86"/>
      <c r="B195" s="130" t="s">
        <v>497</v>
      </c>
      <c r="C195" s="88">
        <v>825</v>
      </c>
      <c r="D195" s="80">
        <f>SUMIFS('PMT Terms'!C:C,'PMT Terms'!B:B,B195)</f>
        <v>60</v>
      </c>
      <c r="E195" s="89">
        <f t="shared" si="8"/>
        <v>0.35650909090909094</v>
      </c>
      <c r="F195" s="84">
        <f t="shared" si="10"/>
        <v>294.12</v>
      </c>
      <c r="G195" s="88">
        <f>SUMIFS('Oct Receipts Data'!C:C,'Oct Receipts Data'!$B:$B,$B195)+SUMIFS('Oct Receipts Data'!C:C,'Oct Receipts Data'!$B:$B,$A195)</f>
        <v>0</v>
      </c>
      <c r="H195" s="88">
        <f>SUMIFS('Oct Receipts Data'!D:D,'Oct Receipts Data'!$B:$B,$B195)+SUMIFS('Oct Receipts Data'!D:D,'Oct Receipts Data'!$B:$B,$A195)</f>
        <v>0</v>
      </c>
      <c r="I195" s="88">
        <f>SUMIFS('Oct Receipts Data'!E:E,'Oct Receipts Data'!$B:$B,$B195)+SUMIFS('Oct Receipts Data'!E:E,'Oct Receipts Data'!$B:$B,$A195)</f>
        <v>0</v>
      </c>
      <c r="J195" s="88">
        <f>SUMIFS('Oct Receipts Data'!F:F,'Oct Receipts Data'!$B:$B,$B195)+SUMIFS('Oct Receipts Data'!F:F,'Oct Receipts Data'!$B:$B,$A195)</f>
        <v>0</v>
      </c>
      <c r="K195" s="88">
        <f>SUMIFS('Oct Receipts Data'!G:G,'Oct Receipts Data'!$B:$B,$B195)+SUMIFS('Oct Receipts Data'!G:G,'Oct Receipts Data'!$B:$B,$A195)</f>
        <v>0</v>
      </c>
      <c r="L195" s="88">
        <f>SUMIFS('Oct Receipts Data'!H:H,'Oct Receipts Data'!$B:$B,$B195)+SUMIFS('Oct Receipts Data'!H:H,'Oct Receipts Data'!$B:$B,$A195)</f>
        <v>0</v>
      </c>
      <c r="M195" s="88">
        <f>SUMIFS('Oct Receipts Data'!I:I,'Oct Receipts Data'!$B:$B,$B195)+SUMIFS('Oct Receipts Data'!I:I,'Oct Receipts Data'!$B:$B,$A195)</f>
        <v>0</v>
      </c>
      <c r="N195" s="88">
        <f>SUMIFS('Oct Receipts Data'!J:J,'Oct Receipts Data'!$B:$B,$B195)+SUMIFS('Oct Receipts Data'!J:J,'Oct Receipts Data'!$B:$B,$A195)</f>
        <v>0</v>
      </c>
      <c r="O195" s="88">
        <f>SUMIFS('Oct Receipts Data'!K:K,'Oct Receipts Data'!$B:$B,$B195)+SUMIFS('Oct Receipts Data'!K:K,'Oct Receipts Data'!$B:$B,$A195)</f>
        <v>0</v>
      </c>
      <c r="P195" s="88">
        <f>SUMIFS('Oct Receipts Data'!L:L,'Oct Receipts Data'!$B:$B,$B195)+SUMIFS('Oct Receipts Data'!L:L,'Oct Receipts Data'!$B:$B,$A195)</f>
        <v>0</v>
      </c>
      <c r="Q195" s="88">
        <f>SUMIFS('Oct Receipts Data'!M:M,'Oct Receipts Data'!$B:$B,$B195)+SUMIFS('Oct Receipts Data'!M:M,'Oct Receipts Data'!$B:$B,$A195)</f>
        <v>0</v>
      </c>
      <c r="R195" s="88">
        <f>SUMIFS('Oct Receipts Data'!N:N,'Oct Receipts Data'!$B:$B,$B195)+SUMIFS('Oct Receipts Data'!N:N,'Oct Receipts Data'!$B:$B,$A195)</f>
        <v>0</v>
      </c>
      <c r="S195" s="88">
        <f>SUMIFS('Oct Receipts Data'!O:O,'Oct Receipts Data'!$B:$B,$B195)+SUMIFS('Oct Receipts Data'!O:O,'Oct Receipts Data'!$B:$B,$A195)</f>
        <v>0</v>
      </c>
      <c r="T195" s="88">
        <f>SUMIFS('Oct Receipts Data'!P:P,'Oct Receipts Data'!$B:$B,$B195)+SUMIFS('Oct Receipts Data'!P:P,'Oct Receipts Data'!$B:$B,$A195)</f>
        <v>0</v>
      </c>
      <c r="U195" s="88">
        <f>SUMIFS('Oct Receipts Data'!Q:Q,'Oct Receipts Data'!$B:$B,$B195)+SUMIFS('Oct Receipts Data'!Q:Q,'Oct Receipts Data'!$B:$B,$A195)</f>
        <v>0</v>
      </c>
      <c r="V195" s="88">
        <f>SUMIFS('Oct Receipts Data'!R:R,'Oct Receipts Data'!$B:$B,$B195)+SUMIFS('Oct Receipts Data'!R:R,'Oct Receipts Data'!$B:$B,$A195)</f>
        <v>294.12</v>
      </c>
      <c r="W195" s="88">
        <f>SUMIFS('Oct Receipts Data'!S:S,'Oct Receipts Data'!$B:$B,$B195)+SUMIFS('Oct Receipts Data'!S:S,'Oct Receipts Data'!$B:$B,$A195)</f>
        <v>0</v>
      </c>
      <c r="X195" s="88">
        <f>SUMIFS('Oct Receipts Data'!T:T,'Oct Receipts Data'!$B:$B,$B195)+SUMIFS('Oct Receipts Data'!T:T,'Oct Receipts Data'!$B:$B,$A195)</f>
        <v>0</v>
      </c>
      <c r="Y195" s="88">
        <f>SUMIFS('Oct Receipts Data'!U:U,'Oct Receipts Data'!$B:$B,$B195)+SUMIFS('Oct Receipts Data'!U:U,'Oct Receipts Data'!$B:$B,$A195)</f>
        <v>0</v>
      </c>
      <c r="Z195" s="88">
        <f>SUMIFS('Oct Receipts Data'!V:V,'Oct Receipts Data'!$B:$B,$B195)+SUMIFS('Oct Receipts Data'!V:V,'Oct Receipts Data'!$B:$B,$A195)</f>
        <v>0</v>
      </c>
      <c r="AA195" s="88">
        <f>SUMIFS('Oct Receipts Data'!W:W,'Oct Receipts Data'!$B:$B,$B195)+SUMIFS('Oct Receipts Data'!W:W,'Oct Receipts Data'!$B:$B,$A195)</f>
        <v>0</v>
      </c>
      <c r="AB195" s="88">
        <f>SUMIFS('Oct Receipts Data'!X:X,'Oct Receipts Data'!$B:$B,$B195)+SUMIFS('Oct Receipts Data'!X:X,'Oct Receipts Data'!$B:$B,$A195)</f>
        <v>0</v>
      </c>
      <c r="AC195" s="88">
        <f>SUMIFS('Oct Receipts Data'!Y:Y,'Oct Receipts Data'!$B:$B,$B195)+SUMIFS('Oct Receipts Data'!Y:Y,'Oct Receipts Data'!$B:$B,$A195)</f>
        <v>0</v>
      </c>
      <c r="AD195" s="88">
        <f>SUMIFS('Oct Receipts Data'!Z:Z,'Oct Receipts Data'!$B:$B,$B195)+SUMIFS('Oct Receipts Data'!Z:Z,'Oct Receipts Data'!$B:$B,$A195)</f>
        <v>0</v>
      </c>
      <c r="AE195" s="88">
        <f>SUMIFS('Oct Receipts Data'!AA:AA,'Oct Receipts Data'!$B:$B,$B195)+SUMIFS('Oct Receipts Data'!AA:AA,'Oct Receipts Data'!$B:$B,$A195)</f>
        <v>0</v>
      </c>
      <c r="AF195" s="88">
        <f>SUMIFS('Oct Receipts Data'!AB:AB,'Oct Receipts Data'!$B:$B,$B195)+SUMIFS('Oct Receipts Data'!AB:AB,'Oct Receipts Data'!$B:$B,$A195)</f>
        <v>0</v>
      </c>
      <c r="AG195" s="88">
        <f>SUMIFS('Oct Receipts Data'!AC:AC,'Oct Receipts Data'!$B:$B,$B195)+SUMIFS('Oct Receipts Data'!AC:AC,'Oct Receipts Data'!$B:$B,$A195)</f>
        <v>0</v>
      </c>
      <c r="AH195" s="88">
        <f>SUMIFS('Oct Receipts Data'!AD:AD,'Oct Receipts Data'!$B:$B,$B195)+SUMIFS('Oct Receipts Data'!AD:AD,'Oct Receipts Data'!$B:$B,$A195)</f>
        <v>0</v>
      </c>
      <c r="AI195" s="88">
        <f>SUMIFS('Oct Receipts Data'!AE:AE,'Oct Receipts Data'!$B:$B,$B195)+SUMIFS('Oct Receipts Data'!AE:AE,'Oct Receipts Data'!$B:$B,$A195)</f>
        <v>0</v>
      </c>
      <c r="AJ195" s="88">
        <f>SUMIFS('Oct Receipts Data'!AF:AF,'Oct Receipts Data'!$B:$B,$B195)+SUMIFS('Oct Receipts Data'!AF:AF,'Oct Receipts Data'!$B:$B,$A195)</f>
        <v>0</v>
      </c>
      <c r="AK195" s="88">
        <f>SUMIFS('Oct Receipts Data'!AG:AG,'Oct Receipts Data'!$B:$B,$B195)+SUMIFS('Oct Receipts Data'!AG:AG,'Oct Receipts Data'!$B:$B,$A195)</f>
        <v>0</v>
      </c>
    </row>
    <row r="196" spans="1:37" ht="13.8" outlineLevel="1">
      <c r="A196" s="86"/>
      <c r="B196" s="130" t="s">
        <v>182</v>
      </c>
      <c r="C196" s="88">
        <v>52543</v>
      </c>
      <c r="D196" s="80">
        <f>SUMIFS('PMT Terms'!C:C,'PMT Terms'!B:B,B196)</f>
        <v>60</v>
      </c>
      <c r="E196" s="89">
        <f t="shared" si="8"/>
        <v>3.9244047732333518E-4</v>
      </c>
      <c r="F196" s="84">
        <f t="shared" si="10"/>
        <v>20.62</v>
      </c>
      <c r="G196" s="88">
        <f>SUMIFS('Oct Receipts Data'!C:C,'Oct Receipts Data'!$B:$B,$B196)+SUMIFS('Oct Receipts Data'!C:C,'Oct Receipts Data'!$B:$B,$A196)</f>
        <v>0</v>
      </c>
      <c r="H196" s="88">
        <f>SUMIFS('Oct Receipts Data'!D:D,'Oct Receipts Data'!$B:$B,$B196)+SUMIFS('Oct Receipts Data'!D:D,'Oct Receipts Data'!$B:$B,$A196)</f>
        <v>0</v>
      </c>
      <c r="I196" s="88">
        <f>SUMIFS('Oct Receipts Data'!E:E,'Oct Receipts Data'!$B:$B,$B196)+SUMIFS('Oct Receipts Data'!E:E,'Oct Receipts Data'!$B:$B,$A196)</f>
        <v>0</v>
      </c>
      <c r="J196" s="88">
        <f>SUMIFS('Oct Receipts Data'!F:F,'Oct Receipts Data'!$B:$B,$B196)+SUMIFS('Oct Receipts Data'!F:F,'Oct Receipts Data'!$B:$B,$A196)</f>
        <v>0</v>
      </c>
      <c r="K196" s="88">
        <f>SUMIFS('Oct Receipts Data'!G:G,'Oct Receipts Data'!$B:$B,$B196)+SUMIFS('Oct Receipts Data'!G:G,'Oct Receipts Data'!$B:$B,$A196)</f>
        <v>0</v>
      </c>
      <c r="L196" s="88">
        <f>SUMIFS('Oct Receipts Data'!H:H,'Oct Receipts Data'!$B:$B,$B196)+SUMIFS('Oct Receipts Data'!H:H,'Oct Receipts Data'!$B:$B,$A196)</f>
        <v>0</v>
      </c>
      <c r="M196" s="88">
        <f>SUMIFS('Oct Receipts Data'!I:I,'Oct Receipts Data'!$B:$B,$B196)+SUMIFS('Oct Receipts Data'!I:I,'Oct Receipts Data'!$B:$B,$A196)</f>
        <v>0</v>
      </c>
      <c r="N196" s="88">
        <f>SUMIFS('Oct Receipts Data'!J:J,'Oct Receipts Data'!$B:$B,$B196)+SUMIFS('Oct Receipts Data'!J:J,'Oct Receipts Data'!$B:$B,$A196)</f>
        <v>0</v>
      </c>
      <c r="O196" s="88">
        <f>SUMIFS('Oct Receipts Data'!K:K,'Oct Receipts Data'!$B:$B,$B196)+SUMIFS('Oct Receipts Data'!K:K,'Oct Receipts Data'!$B:$B,$A196)</f>
        <v>0</v>
      </c>
      <c r="P196" s="88">
        <f>SUMIFS('Oct Receipts Data'!L:L,'Oct Receipts Data'!$B:$B,$B196)+SUMIFS('Oct Receipts Data'!L:L,'Oct Receipts Data'!$B:$B,$A196)</f>
        <v>0</v>
      </c>
      <c r="Q196" s="88">
        <f>SUMIFS('Oct Receipts Data'!M:M,'Oct Receipts Data'!$B:$B,$B196)+SUMIFS('Oct Receipts Data'!M:M,'Oct Receipts Data'!$B:$B,$A196)</f>
        <v>0</v>
      </c>
      <c r="R196" s="88">
        <f>SUMIFS('Oct Receipts Data'!N:N,'Oct Receipts Data'!$B:$B,$B196)+SUMIFS('Oct Receipts Data'!N:N,'Oct Receipts Data'!$B:$B,$A196)</f>
        <v>0</v>
      </c>
      <c r="S196" s="88">
        <f>SUMIFS('Oct Receipts Data'!O:O,'Oct Receipts Data'!$B:$B,$B196)+SUMIFS('Oct Receipts Data'!O:O,'Oct Receipts Data'!$B:$B,$A196)</f>
        <v>0</v>
      </c>
      <c r="T196" s="88">
        <f>SUMIFS('Oct Receipts Data'!P:P,'Oct Receipts Data'!$B:$B,$B196)+SUMIFS('Oct Receipts Data'!P:P,'Oct Receipts Data'!$B:$B,$A196)</f>
        <v>0</v>
      </c>
      <c r="U196" s="88">
        <f>SUMIFS('Oct Receipts Data'!Q:Q,'Oct Receipts Data'!$B:$B,$B196)+SUMIFS('Oct Receipts Data'!Q:Q,'Oct Receipts Data'!$B:$B,$A196)</f>
        <v>0</v>
      </c>
      <c r="V196" s="88">
        <f>SUMIFS('Oct Receipts Data'!R:R,'Oct Receipts Data'!$B:$B,$B196)+SUMIFS('Oct Receipts Data'!R:R,'Oct Receipts Data'!$B:$B,$A196)</f>
        <v>0</v>
      </c>
      <c r="W196" s="88">
        <f>SUMIFS('Oct Receipts Data'!S:S,'Oct Receipts Data'!$B:$B,$B196)+SUMIFS('Oct Receipts Data'!S:S,'Oct Receipts Data'!$B:$B,$A196)</f>
        <v>0</v>
      </c>
      <c r="X196" s="88">
        <f>SUMIFS('Oct Receipts Data'!T:T,'Oct Receipts Data'!$B:$B,$B196)+SUMIFS('Oct Receipts Data'!T:T,'Oct Receipts Data'!$B:$B,$A196)</f>
        <v>0</v>
      </c>
      <c r="Y196" s="88">
        <f>SUMIFS('Oct Receipts Data'!U:U,'Oct Receipts Data'!$B:$B,$B196)+SUMIFS('Oct Receipts Data'!U:U,'Oct Receipts Data'!$B:$B,$A196)</f>
        <v>20.62</v>
      </c>
      <c r="Z196" s="88">
        <f>SUMIFS('Oct Receipts Data'!V:V,'Oct Receipts Data'!$B:$B,$B196)+SUMIFS('Oct Receipts Data'!V:V,'Oct Receipts Data'!$B:$B,$A196)</f>
        <v>0</v>
      </c>
      <c r="AA196" s="88">
        <f>SUMIFS('Oct Receipts Data'!W:W,'Oct Receipts Data'!$B:$B,$B196)+SUMIFS('Oct Receipts Data'!W:W,'Oct Receipts Data'!$B:$B,$A196)</f>
        <v>0</v>
      </c>
      <c r="AB196" s="88">
        <f>SUMIFS('Oct Receipts Data'!X:X,'Oct Receipts Data'!$B:$B,$B196)+SUMIFS('Oct Receipts Data'!X:X,'Oct Receipts Data'!$B:$B,$A196)</f>
        <v>0</v>
      </c>
      <c r="AC196" s="88">
        <f>SUMIFS('Oct Receipts Data'!Y:Y,'Oct Receipts Data'!$B:$B,$B196)+SUMIFS('Oct Receipts Data'!Y:Y,'Oct Receipts Data'!$B:$B,$A196)</f>
        <v>0</v>
      </c>
      <c r="AD196" s="88">
        <f>SUMIFS('Oct Receipts Data'!Z:Z,'Oct Receipts Data'!$B:$B,$B196)+SUMIFS('Oct Receipts Data'!Z:Z,'Oct Receipts Data'!$B:$B,$A196)</f>
        <v>0</v>
      </c>
      <c r="AE196" s="88">
        <f>SUMIFS('Oct Receipts Data'!AA:AA,'Oct Receipts Data'!$B:$B,$B196)+SUMIFS('Oct Receipts Data'!AA:AA,'Oct Receipts Data'!$B:$B,$A196)</f>
        <v>0</v>
      </c>
      <c r="AF196" s="88">
        <f>SUMIFS('Oct Receipts Data'!AB:AB,'Oct Receipts Data'!$B:$B,$B196)+SUMIFS('Oct Receipts Data'!AB:AB,'Oct Receipts Data'!$B:$B,$A196)</f>
        <v>0</v>
      </c>
      <c r="AG196" s="88">
        <f>SUMIFS('Oct Receipts Data'!AC:AC,'Oct Receipts Data'!$B:$B,$B196)+SUMIFS('Oct Receipts Data'!AC:AC,'Oct Receipts Data'!$B:$B,$A196)</f>
        <v>0</v>
      </c>
      <c r="AH196" s="88">
        <f>SUMIFS('Oct Receipts Data'!AD:AD,'Oct Receipts Data'!$B:$B,$B196)+SUMIFS('Oct Receipts Data'!AD:AD,'Oct Receipts Data'!$B:$B,$A196)</f>
        <v>0</v>
      </c>
      <c r="AI196" s="88">
        <f>SUMIFS('Oct Receipts Data'!AE:AE,'Oct Receipts Data'!$B:$B,$B196)+SUMIFS('Oct Receipts Data'!AE:AE,'Oct Receipts Data'!$B:$B,$A196)</f>
        <v>0</v>
      </c>
      <c r="AJ196" s="88">
        <f>SUMIFS('Oct Receipts Data'!AF:AF,'Oct Receipts Data'!$B:$B,$B196)+SUMIFS('Oct Receipts Data'!AF:AF,'Oct Receipts Data'!$B:$B,$A196)</f>
        <v>0</v>
      </c>
      <c r="AK196" s="88">
        <f>SUMIFS('Oct Receipts Data'!AG:AG,'Oct Receipts Data'!$B:$B,$B196)+SUMIFS('Oct Receipts Data'!AG:AG,'Oct Receipts Data'!$B:$B,$A196)</f>
        <v>0</v>
      </c>
    </row>
    <row r="197" spans="1:37" ht="13.8" outlineLevel="1">
      <c r="A197" s="86"/>
      <c r="B197" s="139" t="s">
        <v>783</v>
      </c>
      <c r="C197" s="88">
        <v>4000000</v>
      </c>
      <c r="D197" s="80">
        <f>SUMIFS('PMT Terms'!C:C,'PMT Terms'!B:B,B197)</f>
        <v>55</v>
      </c>
      <c r="E197" s="89">
        <f t="shared" si="8"/>
        <v>0</v>
      </c>
      <c r="F197" s="84">
        <f t="shared" si="10"/>
        <v>0</v>
      </c>
      <c r="G197" s="88">
        <f>SUMIFS('Oct Receipts Data'!C:C,'Oct Receipts Data'!$B:$B,$B197)+SUMIFS('Oct Receipts Data'!C:C,'Oct Receipts Data'!$B:$B,$A197)</f>
        <v>0</v>
      </c>
      <c r="H197" s="88">
        <f>SUMIFS('Oct Receipts Data'!D:D,'Oct Receipts Data'!$B:$B,$B197)+SUMIFS('Oct Receipts Data'!D:D,'Oct Receipts Data'!$B:$B,$A197)</f>
        <v>0</v>
      </c>
      <c r="I197" s="88">
        <f>SUMIFS('Oct Receipts Data'!E:E,'Oct Receipts Data'!$B:$B,$B197)+SUMIFS('Oct Receipts Data'!E:E,'Oct Receipts Data'!$B:$B,$A197)</f>
        <v>0</v>
      </c>
      <c r="J197" s="88">
        <f>SUMIFS('Oct Receipts Data'!F:F,'Oct Receipts Data'!$B:$B,$B197)+SUMIFS('Oct Receipts Data'!F:F,'Oct Receipts Data'!$B:$B,$A197)</f>
        <v>0</v>
      </c>
      <c r="K197" s="88">
        <f>SUMIFS('Oct Receipts Data'!G:G,'Oct Receipts Data'!$B:$B,$B197)+SUMIFS('Oct Receipts Data'!G:G,'Oct Receipts Data'!$B:$B,$A197)</f>
        <v>0</v>
      </c>
      <c r="L197" s="88">
        <f>SUMIFS('Oct Receipts Data'!H:H,'Oct Receipts Data'!$B:$B,$B197)+SUMIFS('Oct Receipts Data'!H:H,'Oct Receipts Data'!$B:$B,$A197)</f>
        <v>0</v>
      </c>
      <c r="M197" s="88">
        <f>SUMIFS('Oct Receipts Data'!I:I,'Oct Receipts Data'!$B:$B,$B197)+SUMIFS('Oct Receipts Data'!I:I,'Oct Receipts Data'!$B:$B,$A197)</f>
        <v>0</v>
      </c>
      <c r="N197" s="88">
        <f>SUMIFS('Oct Receipts Data'!J:J,'Oct Receipts Data'!$B:$B,$B197)+SUMIFS('Oct Receipts Data'!J:J,'Oct Receipts Data'!$B:$B,$A197)</f>
        <v>0</v>
      </c>
      <c r="O197" s="88">
        <f>SUMIFS('Oct Receipts Data'!K:K,'Oct Receipts Data'!$B:$B,$B197)+SUMIFS('Oct Receipts Data'!K:K,'Oct Receipts Data'!$B:$B,$A197)</f>
        <v>0</v>
      </c>
      <c r="P197" s="88">
        <f>SUMIFS('Oct Receipts Data'!L:L,'Oct Receipts Data'!$B:$B,$B197)+SUMIFS('Oct Receipts Data'!L:L,'Oct Receipts Data'!$B:$B,$A197)</f>
        <v>0</v>
      </c>
      <c r="Q197" s="88">
        <f>SUMIFS('Oct Receipts Data'!M:M,'Oct Receipts Data'!$B:$B,$B197)+SUMIFS('Oct Receipts Data'!M:M,'Oct Receipts Data'!$B:$B,$A197)</f>
        <v>0</v>
      </c>
      <c r="R197" s="88">
        <f>SUMIFS('Oct Receipts Data'!N:N,'Oct Receipts Data'!$B:$B,$B197)+SUMIFS('Oct Receipts Data'!N:N,'Oct Receipts Data'!$B:$B,$A197)</f>
        <v>0</v>
      </c>
      <c r="S197" s="88">
        <f>SUMIFS('Oct Receipts Data'!O:O,'Oct Receipts Data'!$B:$B,$B197)+SUMIFS('Oct Receipts Data'!O:O,'Oct Receipts Data'!$B:$B,$A197)</f>
        <v>0</v>
      </c>
      <c r="T197" s="88">
        <f>SUMIFS('Oct Receipts Data'!P:P,'Oct Receipts Data'!$B:$B,$B197)+SUMIFS('Oct Receipts Data'!P:P,'Oct Receipts Data'!$B:$B,$A197)</f>
        <v>0</v>
      </c>
      <c r="U197" s="88">
        <f>SUMIFS('Oct Receipts Data'!Q:Q,'Oct Receipts Data'!$B:$B,$B197)+SUMIFS('Oct Receipts Data'!Q:Q,'Oct Receipts Data'!$B:$B,$A197)</f>
        <v>0</v>
      </c>
      <c r="V197" s="88">
        <f>SUMIFS('Oct Receipts Data'!R:R,'Oct Receipts Data'!$B:$B,$B197)+SUMIFS('Oct Receipts Data'!R:R,'Oct Receipts Data'!$B:$B,$A197)</f>
        <v>0</v>
      </c>
      <c r="W197" s="88">
        <f>SUMIFS('Oct Receipts Data'!S:S,'Oct Receipts Data'!$B:$B,$B197)+SUMIFS('Oct Receipts Data'!S:S,'Oct Receipts Data'!$B:$B,$A197)</f>
        <v>0</v>
      </c>
      <c r="X197" s="88">
        <f>SUMIFS('Oct Receipts Data'!T:T,'Oct Receipts Data'!$B:$B,$B197)+SUMIFS('Oct Receipts Data'!T:T,'Oct Receipts Data'!$B:$B,$A197)</f>
        <v>0</v>
      </c>
      <c r="Y197" s="88">
        <f>SUMIFS('Oct Receipts Data'!U:U,'Oct Receipts Data'!$B:$B,$B197)+SUMIFS('Oct Receipts Data'!U:U,'Oct Receipts Data'!$B:$B,$A197)</f>
        <v>0</v>
      </c>
      <c r="Z197" s="88">
        <f>SUMIFS('Oct Receipts Data'!V:V,'Oct Receipts Data'!$B:$B,$B197)+SUMIFS('Oct Receipts Data'!V:V,'Oct Receipts Data'!$B:$B,$A197)</f>
        <v>0</v>
      </c>
      <c r="AA197" s="88">
        <f>SUMIFS('Oct Receipts Data'!W:W,'Oct Receipts Data'!$B:$B,$B197)+SUMIFS('Oct Receipts Data'!W:W,'Oct Receipts Data'!$B:$B,$A197)</f>
        <v>0</v>
      </c>
      <c r="AB197" s="88">
        <f>SUMIFS('Oct Receipts Data'!X:X,'Oct Receipts Data'!$B:$B,$B197)+SUMIFS('Oct Receipts Data'!X:X,'Oct Receipts Data'!$B:$B,$A197)</f>
        <v>0</v>
      </c>
      <c r="AC197" s="88">
        <f>SUMIFS('Oct Receipts Data'!Y:Y,'Oct Receipts Data'!$B:$B,$B197)+SUMIFS('Oct Receipts Data'!Y:Y,'Oct Receipts Data'!$B:$B,$A197)</f>
        <v>0</v>
      </c>
      <c r="AD197" s="88">
        <f>SUMIFS('Oct Receipts Data'!Z:Z,'Oct Receipts Data'!$B:$B,$B197)+SUMIFS('Oct Receipts Data'!Z:Z,'Oct Receipts Data'!$B:$B,$A197)</f>
        <v>0</v>
      </c>
      <c r="AE197" s="88">
        <f>SUMIFS('Oct Receipts Data'!AA:AA,'Oct Receipts Data'!$B:$B,$B197)+SUMIFS('Oct Receipts Data'!AA:AA,'Oct Receipts Data'!$B:$B,$A197)</f>
        <v>0</v>
      </c>
      <c r="AF197" s="88">
        <f>SUMIFS('Oct Receipts Data'!AB:AB,'Oct Receipts Data'!$B:$B,$B197)+SUMIFS('Oct Receipts Data'!AB:AB,'Oct Receipts Data'!$B:$B,$A197)</f>
        <v>0</v>
      </c>
      <c r="AG197" s="88">
        <f>SUMIFS('Oct Receipts Data'!AC:AC,'Oct Receipts Data'!$B:$B,$B197)+SUMIFS('Oct Receipts Data'!AC:AC,'Oct Receipts Data'!$B:$B,$A197)</f>
        <v>0</v>
      </c>
      <c r="AH197" s="88">
        <f>SUMIFS('Oct Receipts Data'!AD:AD,'Oct Receipts Data'!$B:$B,$B197)+SUMIFS('Oct Receipts Data'!AD:AD,'Oct Receipts Data'!$B:$B,$A197)</f>
        <v>0</v>
      </c>
      <c r="AI197" s="88">
        <f>SUMIFS('Oct Receipts Data'!AE:AE,'Oct Receipts Data'!$B:$B,$B197)+SUMIFS('Oct Receipts Data'!AE:AE,'Oct Receipts Data'!$B:$B,$A197)</f>
        <v>0</v>
      </c>
      <c r="AJ197" s="88">
        <f>SUMIFS('Oct Receipts Data'!AF:AF,'Oct Receipts Data'!$B:$B,$B197)+SUMIFS('Oct Receipts Data'!AF:AF,'Oct Receipts Data'!$B:$B,$A197)</f>
        <v>0</v>
      </c>
      <c r="AK197" s="88">
        <f>SUMIFS('Oct Receipts Data'!AG:AG,'Oct Receipts Data'!$B:$B,$B197)+SUMIFS('Oct Receipts Data'!AG:AG,'Oct Receipts Data'!$B:$B,$A197)</f>
        <v>0</v>
      </c>
    </row>
    <row r="198" spans="1:37" ht="13.8" outlineLevel="1">
      <c r="A198" s="86"/>
      <c r="B198" s="130" t="s">
        <v>449</v>
      </c>
      <c r="C198" s="88">
        <v>238279</v>
      </c>
      <c r="D198" s="80">
        <f>SUMIFS('PMT Terms'!C:C,'PMT Terms'!B:B,B198)</f>
        <v>30</v>
      </c>
      <c r="E198" s="89">
        <f t="shared" si="8"/>
        <v>0</v>
      </c>
      <c r="F198" s="84">
        <f t="shared" si="10"/>
        <v>0</v>
      </c>
      <c r="G198" s="88">
        <f>SUMIFS('Oct Receipts Data'!C:C,'Oct Receipts Data'!$B:$B,$B198)+SUMIFS('Oct Receipts Data'!C:C,'Oct Receipts Data'!$B:$B,$A198)</f>
        <v>0</v>
      </c>
      <c r="H198" s="88">
        <f>SUMIFS('Oct Receipts Data'!D:D,'Oct Receipts Data'!$B:$B,$B198)+SUMIFS('Oct Receipts Data'!D:D,'Oct Receipts Data'!$B:$B,$A198)</f>
        <v>0</v>
      </c>
      <c r="I198" s="88">
        <f>SUMIFS('Oct Receipts Data'!E:E,'Oct Receipts Data'!$B:$B,$B198)+SUMIFS('Oct Receipts Data'!E:E,'Oct Receipts Data'!$B:$B,$A198)</f>
        <v>0</v>
      </c>
      <c r="J198" s="88">
        <f>SUMIFS('Oct Receipts Data'!F:F,'Oct Receipts Data'!$B:$B,$B198)+SUMIFS('Oct Receipts Data'!F:F,'Oct Receipts Data'!$B:$B,$A198)</f>
        <v>0</v>
      </c>
      <c r="K198" s="88">
        <f>SUMIFS('Oct Receipts Data'!G:G,'Oct Receipts Data'!$B:$B,$B198)+SUMIFS('Oct Receipts Data'!G:G,'Oct Receipts Data'!$B:$B,$A198)</f>
        <v>0</v>
      </c>
      <c r="L198" s="88">
        <f>SUMIFS('Oct Receipts Data'!H:H,'Oct Receipts Data'!$B:$B,$B198)+SUMIFS('Oct Receipts Data'!H:H,'Oct Receipts Data'!$B:$B,$A198)</f>
        <v>0</v>
      </c>
      <c r="M198" s="88">
        <f>SUMIFS('Oct Receipts Data'!I:I,'Oct Receipts Data'!$B:$B,$B198)+SUMIFS('Oct Receipts Data'!I:I,'Oct Receipts Data'!$B:$B,$A198)</f>
        <v>0</v>
      </c>
      <c r="N198" s="88">
        <f>SUMIFS('Oct Receipts Data'!J:J,'Oct Receipts Data'!$B:$B,$B198)+SUMIFS('Oct Receipts Data'!J:J,'Oct Receipts Data'!$B:$B,$A198)</f>
        <v>0</v>
      </c>
      <c r="O198" s="88">
        <f>SUMIFS('Oct Receipts Data'!K:K,'Oct Receipts Data'!$B:$B,$B198)+SUMIFS('Oct Receipts Data'!K:K,'Oct Receipts Data'!$B:$B,$A198)</f>
        <v>0</v>
      </c>
      <c r="P198" s="88">
        <f>SUMIFS('Oct Receipts Data'!L:L,'Oct Receipts Data'!$B:$B,$B198)+SUMIFS('Oct Receipts Data'!L:L,'Oct Receipts Data'!$B:$B,$A198)</f>
        <v>0</v>
      </c>
      <c r="Q198" s="88">
        <f>SUMIFS('Oct Receipts Data'!M:M,'Oct Receipts Data'!$B:$B,$B198)+SUMIFS('Oct Receipts Data'!M:M,'Oct Receipts Data'!$B:$B,$A198)</f>
        <v>0</v>
      </c>
      <c r="R198" s="88">
        <f>SUMIFS('Oct Receipts Data'!N:N,'Oct Receipts Data'!$B:$B,$B198)+SUMIFS('Oct Receipts Data'!N:N,'Oct Receipts Data'!$B:$B,$A198)</f>
        <v>0</v>
      </c>
      <c r="S198" s="88">
        <f>SUMIFS('Oct Receipts Data'!O:O,'Oct Receipts Data'!$B:$B,$B198)+SUMIFS('Oct Receipts Data'!O:O,'Oct Receipts Data'!$B:$B,$A198)</f>
        <v>0</v>
      </c>
      <c r="T198" s="88">
        <f>SUMIFS('Oct Receipts Data'!P:P,'Oct Receipts Data'!$B:$B,$B198)+SUMIFS('Oct Receipts Data'!P:P,'Oct Receipts Data'!$B:$B,$A198)</f>
        <v>0</v>
      </c>
      <c r="U198" s="88">
        <f>SUMIFS('Oct Receipts Data'!Q:Q,'Oct Receipts Data'!$B:$B,$B198)+SUMIFS('Oct Receipts Data'!Q:Q,'Oct Receipts Data'!$B:$B,$A198)</f>
        <v>0</v>
      </c>
      <c r="V198" s="88">
        <f>SUMIFS('Oct Receipts Data'!R:R,'Oct Receipts Data'!$B:$B,$B198)+SUMIFS('Oct Receipts Data'!R:R,'Oct Receipts Data'!$B:$B,$A198)</f>
        <v>0</v>
      </c>
      <c r="W198" s="88">
        <f>SUMIFS('Oct Receipts Data'!S:S,'Oct Receipts Data'!$B:$B,$B198)+SUMIFS('Oct Receipts Data'!S:S,'Oct Receipts Data'!$B:$B,$A198)</f>
        <v>0</v>
      </c>
      <c r="X198" s="88">
        <f>SUMIFS('Oct Receipts Data'!T:T,'Oct Receipts Data'!$B:$B,$B198)+SUMIFS('Oct Receipts Data'!T:T,'Oct Receipts Data'!$B:$B,$A198)</f>
        <v>0</v>
      </c>
      <c r="Y198" s="88">
        <f>SUMIFS('Oct Receipts Data'!U:U,'Oct Receipts Data'!$B:$B,$B198)+SUMIFS('Oct Receipts Data'!U:U,'Oct Receipts Data'!$B:$B,$A198)</f>
        <v>0</v>
      </c>
      <c r="Z198" s="88">
        <f>SUMIFS('Oct Receipts Data'!V:V,'Oct Receipts Data'!$B:$B,$B198)+SUMIFS('Oct Receipts Data'!V:V,'Oct Receipts Data'!$B:$B,$A198)</f>
        <v>0</v>
      </c>
      <c r="AA198" s="88">
        <f>SUMIFS('Oct Receipts Data'!W:W,'Oct Receipts Data'!$B:$B,$B198)+SUMIFS('Oct Receipts Data'!W:W,'Oct Receipts Data'!$B:$B,$A198)</f>
        <v>0</v>
      </c>
      <c r="AB198" s="88">
        <f>SUMIFS('Oct Receipts Data'!X:X,'Oct Receipts Data'!$B:$B,$B198)+SUMIFS('Oct Receipts Data'!X:X,'Oct Receipts Data'!$B:$B,$A198)</f>
        <v>0</v>
      </c>
      <c r="AC198" s="88">
        <f>SUMIFS('Oct Receipts Data'!Y:Y,'Oct Receipts Data'!$B:$B,$B198)+SUMIFS('Oct Receipts Data'!Y:Y,'Oct Receipts Data'!$B:$B,$A198)</f>
        <v>0</v>
      </c>
      <c r="AD198" s="88">
        <f>SUMIFS('Oct Receipts Data'!Z:Z,'Oct Receipts Data'!$B:$B,$B198)+SUMIFS('Oct Receipts Data'!Z:Z,'Oct Receipts Data'!$B:$B,$A198)</f>
        <v>0</v>
      </c>
      <c r="AE198" s="88">
        <f>SUMIFS('Oct Receipts Data'!AA:AA,'Oct Receipts Data'!$B:$B,$B198)+SUMIFS('Oct Receipts Data'!AA:AA,'Oct Receipts Data'!$B:$B,$A198)</f>
        <v>0</v>
      </c>
      <c r="AF198" s="88">
        <f>SUMIFS('Oct Receipts Data'!AB:AB,'Oct Receipts Data'!$B:$B,$B198)+SUMIFS('Oct Receipts Data'!AB:AB,'Oct Receipts Data'!$B:$B,$A198)</f>
        <v>0</v>
      </c>
      <c r="AG198" s="88">
        <f>SUMIFS('Oct Receipts Data'!AC:AC,'Oct Receipts Data'!$B:$B,$B198)+SUMIFS('Oct Receipts Data'!AC:AC,'Oct Receipts Data'!$B:$B,$A198)</f>
        <v>0</v>
      </c>
      <c r="AH198" s="88">
        <f>SUMIFS('Oct Receipts Data'!AD:AD,'Oct Receipts Data'!$B:$B,$B198)+SUMIFS('Oct Receipts Data'!AD:AD,'Oct Receipts Data'!$B:$B,$A198)</f>
        <v>0</v>
      </c>
      <c r="AI198" s="88">
        <f>SUMIFS('Oct Receipts Data'!AE:AE,'Oct Receipts Data'!$B:$B,$B198)+SUMIFS('Oct Receipts Data'!AE:AE,'Oct Receipts Data'!$B:$B,$A198)</f>
        <v>0</v>
      </c>
      <c r="AJ198" s="88">
        <f>SUMIFS('Oct Receipts Data'!AF:AF,'Oct Receipts Data'!$B:$B,$B198)+SUMIFS('Oct Receipts Data'!AF:AF,'Oct Receipts Data'!$B:$B,$A198)</f>
        <v>0</v>
      </c>
      <c r="AK198" s="88">
        <f>SUMIFS('Oct Receipts Data'!AG:AG,'Oct Receipts Data'!$B:$B,$B198)+SUMIFS('Oct Receipts Data'!AG:AG,'Oct Receipts Data'!$B:$B,$A198)</f>
        <v>0</v>
      </c>
    </row>
    <row r="199" spans="1:37" ht="13.8" outlineLevel="1">
      <c r="A199" s="86"/>
      <c r="B199" s="130" t="s">
        <v>542</v>
      </c>
      <c r="C199" s="88">
        <v>192982</v>
      </c>
      <c r="D199" s="80">
        <f>SUMIFS('PMT Terms'!C:C,'PMT Terms'!B:B,B199)</f>
        <v>10</v>
      </c>
      <c r="E199" s="89">
        <f t="shared" si="8"/>
        <v>0</v>
      </c>
      <c r="F199" s="84">
        <f t="shared" si="10"/>
        <v>0</v>
      </c>
      <c r="G199" s="88">
        <f>SUMIFS('Oct Receipts Data'!C:C,'Oct Receipts Data'!$B:$B,$B199)+SUMIFS('Oct Receipts Data'!C:C,'Oct Receipts Data'!$B:$B,$A199)</f>
        <v>0</v>
      </c>
      <c r="H199" s="88">
        <f>SUMIFS('Oct Receipts Data'!D:D,'Oct Receipts Data'!$B:$B,$B199)+SUMIFS('Oct Receipts Data'!D:D,'Oct Receipts Data'!$B:$B,$A199)</f>
        <v>0</v>
      </c>
      <c r="I199" s="88">
        <f>SUMIFS('Oct Receipts Data'!E:E,'Oct Receipts Data'!$B:$B,$B199)+SUMIFS('Oct Receipts Data'!E:E,'Oct Receipts Data'!$B:$B,$A199)</f>
        <v>0</v>
      </c>
      <c r="J199" s="88">
        <f>SUMIFS('Oct Receipts Data'!F:F,'Oct Receipts Data'!$B:$B,$B199)+SUMIFS('Oct Receipts Data'!F:F,'Oct Receipts Data'!$B:$B,$A199)</f>
        <v>0</v>
      </c>
      <c r="K199" s="88">
        <f>SUMIFS('Oct Receipts Data'!G:G,'Oct Receipts Data'!$B:$B,$B199)+SUMIFS('Oct Receipts Data'!G:G,'Oct Receipts Data'!$B:$B,$A199)</f>
        <v>0</v>
      </c>
      <c r="L199" s="88">
        <f>SUMIFS('Oct Receipts Data'!H:H,'Oct Receipts Data'!$B:$B,$B199)+SUMIFS('Oct Receipts Data'!H:H,'Oct Receipts Data'!$B:$B,$A199)</f>
        <v>0</v>
      </c>
      <c r="M199" s="88">
        <f>SUMIFS('Oct Receipts Data'!I:I,'Oct Receipts Data'!$B:$B,$B199)+SUMIFS('Oct Receipts Data'!I:I,'Oct Receipts Data'!$B:$B,$A199)</f>
        <v>0</v>
      </c>
      <c r="N199" s="88">
        <f>SUMIFS('Oct Receipts Data'!J:J,'Oct Receipts Data'!$B:$B,$B199)+SUMIFS('Oct Receipts Data'!J:J,'Oct Receipts Data'!$B:$B,$A199)</f>
        <v>0</v>
      </c>
      <c r="O199" s="88">
        <f>SUMIFS('Oct Receipts Data'!K:K,'Oct Receipts Data'!$B:$B,$B199)+SUMIFS('Oct Receipts Data'!K:K,'Oct Receipts Data'!$B:$B,$A199)</f>
        <v>0</v>
      </c>
      <c r="P199" s="88">
        <f>SUMIFS('Oct Receipts Data'!L:L,'Oct Receipts Data'!$B:$B,$B199)+SUMIFS('Oct Receipts Data'!L:L,'Oct Receipts Data'!$B:$B,$A199)</f>
        <v>0</v>
      </c>
      <c r="Q199" s="88">
        <f>SUMIFS('Oct Receipts Data'!M:M,'Oct Receipts Data'!$B:$B,$B199)+SUMIFS('Oct Receipts Data'!M:M,'Oct Receipts Data'!$B:$B,$A199)</f>
        <v>0</v>
      </c>
      <c r="R199" s="88">
        <f>SUMIFS('Oct Receipts Data'!N:N,'Oct Receipts Data'!$B:$B,$B199)+SUMIFS('Oct Receipts Data'!N:N,'Oct Receipts Data'!$B:$B,$A199)</f>
        <v>0</v>
      </c>
      <c r="S199" s="88">
        <f>SUMIFS('Oct Receipts Data'!O:O,'Oct Receipts Data'!$B:$B,$B199)+SUMIFS('Oct Receipts Data'!O:O,'Oct Receipts Data'!$B:$B,$A199)</f>
        <v>0</v>
      </c>
      <c r="T199" s="88">
        <f>SUMIFS('Oct Receipts Data'!P:P,'Oct Receipts Data'!$B:$B,$B199)+SUMIFS('Oct Receipts Data'!P:P,'Oct Receipts Data'!$B:$B,$A199)</f>
        <v>0</v>
      </c>
      <c r="U199" s="88">
        <f>SUMIFS('Oct Receipts Data'!Q:Q,'Oct Receipts Data'!$B:$B,$B199)+SUMIFS('Oct Receipts Data'!Q:Q,'Oct Receipts Data'!$B:$B,$A199)</f>
        <v>0</v>
      </c>
      <c r="V199" s="88">
        <f>SUMIFS('Oct Receipts Data'!R:R,'Oct Receipts Data'!$B:$B,$B199)+SUMIFS('Oct Receipts Data'!R:R,'Oct Receipts Data'!$B:$B,$A199)</f>
        <v>0</v>
      </c>
      <c r="W199" s="88">
        <f>SUMIFS('Oct Receipts Data'!S:S,'Oct Receipts Data'!$B:$B,$B199)+SUMIFS('Oct Receipts Data'!S:S,'Oct Receipts Data'!$B:$B,$A199)</f>
        <v>0</v>
      </c>
      <c r="X199" s="88">
        <f>SUMIFS('Oct Receipts Data'!T:T,'Oct Receipts Data'!$B:$B,$B199)+SUMIFS('Oct Receipts Data'!T:T,'Oct Receipts Data'!$B:$B,$A199)</f>
        <v>0</v>
      </c>
      <c r="Y199" s="88">
        <f>SUMIFS('Oct Receipts Data'!U:U,'Oct Receipts Data'!$B:$B,$B199)+SUMIFS('Oct Receipts Data'!U:U,'Oct Receipts Data'!$B:$B,$A199)</f>
        <v>0</v>
      </c>
      <c r="Z199" s="88">
        <f>SUMIFS('Oct Receipts Data'!V:V,'Oct Receipts Data'!$B:$B,$B199)+SUMIFS('Oct Receipts Data'!V:V,'Oct Receipts Data'!$B:$B,$A199)</f>
        <v>0</v>
      </c>
      <c r="AA199" s="88">
        <f>SUMIFS('Oct Receipts Data'!W:W,'Oct Receipts Data'!$B:$B,$B199)+SUMIFS('Oct Receipts Data'!W:W,'Oct Receipts Data'!$B:$B,$A199)</f>
        <v>0</v>
      </c>
      <c r="AB199" s="88">
        <f>SUMIFS('Oct Receipts Data'!X:X,'Oct Receipts Data'!$B:$B,$B199)+SUMIFS('Oct Receipts Data'!X:X,'Oct Receipts Data'!$B:$B,$A199)</f>
        <v>0</v>
      </c>
      <c r="AC199" s="88">
        <f>SUMIFS('Oct Receipts Data'!Y:Y,'Oct Receipts Data'!$B:$B,$B199)+SUMIFS('Oct Receipts Data'!Y:Y,'Oct Receipts Data'!$B:$B,$A199)</f>
        <v>0</v>
      </c>
      <c r="AD199" s="88">
        <f>SUMIFS('Oct Receipts Data'!Z:Z,'Oct Receipts Data'!$B:$B,$B199)+SUMIFS('Oct Receipts Data'!Z:Z,'Oct Receipts Data'!$B:$B,$A199)</f>
        <v>0</v>
      </c>
      <c r="AE199" s="88">
        <f>SUMIFS('Oct Receipts Data'!AA:AA,'Oct Receipts Data'!$B:$B,$B199)+SUMIFS('Oct Receipts Data'!AA:AA,'Oct Receipts Data'!$B:$B,$A199)</f>
        <v>0</v>
      </c>
      <c r="AF199" s="88">
        <f>SUMIFS('Oct Receipts Data'!AB:AB,'Oct Receipts Data'!$B:$B,$B199)+SUMIFS('Oct Receipts Data'!AB:AB,'Oct Receipts Data'!$B:$B,$A199)</f>
        <v>0</v>
      </c>
      <c r="AG199" s="88">
        <f>SUMIFS('Oct Receipts Data'!AC:AC,'Oct Receipts Data'!$B:$B,$B199)+SUMIFS('Oct Receipts Data'!AC:AC,'Oct Receipts Data'!$B:$B,$A199)</f>
        <v>0</v>
      </c>
      <c r="AH199" s="88">
        <f>SUMIFS('Oct Receipts Data'!AD:AD,'Oct Receipts Data'!$B:$B,$B199)+SUMIFS('Oct Receipts Data'!AD:AD,'Oct Receipts Data'!$B:$B,$A199)</f>
        <v>0</v>
      </c>
      <c r="AI199" s="88">
        <f>SUMIFS('Oct Receipts Data'!AE:AE,'Oct Receipts Data'!$B:$B,$B199)+SUMIFS('Oct Receipts Data'!AE:AE,'Oct Receipts Data'!$B:$B,$A199)</f>
        <v>0</v>
      </c>
      <c r="AJ199" s="88">
        <f>SUMIFS('Oct Receipts Data'!AF:AF,'Oct Receipts Data'!$B:$B,$B199)+SUMIFS('Oct Receipts Data'!AF:AF,'Oct Receipts Data'!$B:$B,$A199)</f>
        <v>0</v>
      </c>
      <c r="AK199" s="88">
        <f>SUMIFS('Oct Receipts Data'!AG:AG,'Oct Receipts Data'!$B:$B,$B199)+SUMIFS('Oct Receipts Data'!AG:AG,'Oct Receipts Data'!$B:$B,$A199)</f>
        <v>0</v>
      </c>
    </row>
    <row r="200" spans="1:37" ht="13.8" outlineLevel="1">
      <c r="A200" s="86"/>
      <c r="B200" s="130" t="s">
        <v>137</v>
      </c>
      <c r="C200" s="88">
        <v>376507</v>
      </c>
      <c r="D200" s="80">
        <f>SUMIFS('PMT Terms'!C:C,'PMT Terms'!B:B,B200)</f>
        <v>30</v>
      </c>
      <c r="E200" s="89">
        <f t="shared" si="8"/>
        <v>0</v>
      </c>
      <c r="F200" s="84">
        <f t="shared" si="10"/>
        <v>0</v>
      </c>
      <c r="G200" s="88">
        <f>SUMIFS('Oct Receipts Data'!C:C,'Oct Receipts Data'!$B:$B,$B200)+SUMIFS('Oct Receipts Data'!C:C,'Oct Receipts Data'!$B:$B,$A200)</f>
        <v>0</v>
      </c>
      <c r="H200" s="88">
        <f>SUMIFS('Oct Receipts Data'!D:D,'Oct Receipts Data'!$B:$B,$B200)+SUMIFS('Oct Receipts Data'!D:D,'Oct Receipts Data'!$B:$B,$A200)</f>
        <v>0</v>
      </c>
      <c r="I200" s="88">
        <f>SUMIFS('Oct Receipts Data'!E:E,'Oct Receipts Data'!$B:$B,$B200)+SUMIFS('Oct Receipts Data'!E:E,'Oct Receipts Data'!$B:$B,$A200)</f>
        <v>0</v>
      </c>
      <c r="J200" s="88">
        <f>SUMIFS('Oct Receipts Data'!F:F,'Oct Receipts Data'!$B:$B,$B200)+SUMIFS('Oct Receipts Data'!F:F,'Oct Receipts Data'!$B:$B,$A200)</f>
        <v>0</v>
      </c>
      <c r="K200" s="88">
        <f>SUMIFS('Oct Receipts Data'!G:G,'Oct Receipts Data'!$B:$B,$B200)+SUMIFS('Oct Receipts Data'!G:G,'Oct Receipts Data'!$B:$B,$A200)</f>
        <v>0</v>
      </c>
      <c r="L200" s="88">
        <f>SUMIFS('Oct Receipts Data'!H:H,'Oct Receipts Data'!$B:$B,$B200)+SUMIFS('Oct Receipts Data'!H:H,'Oct Receipts Data'!$B:$B,$A200)</f>
        <v>0</v>
      </c>
      <c r="M200" s="88">
        <f>SUMIFS('Oct Receipts Data'!I:I,'Oct Receipts Data'!$B:$B,$B200)+SUMIFS('Oct Receipts Data'!I:I,'Oct Receipts Data'!$B:$B,$A200)</f>
        <v>0</v>
      </c>
      <c r="N200" s="88">
        <f>SUMIFS('Oct Receipts Data'!J:J,'Oct Receipts Data'!$B:$B,$B200)+SUMIFS('Oct Receipts Data'!J:J,'Oct Receipts Data'!$B:$B,$A200)</f>
        <v>0</v>
      </c>
      <c r="O200" s="88">
        <f>SUMIFS('Oct Receipts Data'!K:K,'Oct Receipts Data'!$B:$B,$B200)+SUMIFS('Oct Receipts Data'!K:K,'Oct Receipts Data'!$B:$B,$A200)</f>
        <v>0</v>
      </c>
      <c r="P200" s="88">
        <f>SUMIFS('Oct Receipts Data'!L:L,'Oct Receipts Data'!$B:$B,$B200)+SUMIFS('Oct Receipts Data'!L:L,'Oct Receipts Data'!$B:$B,$A200)</f>
        <v>0</v>
      </c>
      <c r="Q200" s="88">
        <f>SUMIFS('Oct Receipts Data'!M:M,'Oct Receipts Data'!$B:$B,$B200)+SUMIFS('Oct Receipts Data'!M:M,'Oct Receipts Data'!$B:$B,$A200)</f>
        <v>0</v>
      </c>
      <c r="R200" s="88">
        <f>SUMIFS('Oct Receipts Data'!N:N,'Oct Receipts Data'!$B:$B,$B200)+SUMIFS('Oct Receipts Data'!N:N,'Oct Receipts Data'!$B:$B,$A200)</f>
        <v>0</v>
      </c>
      <c r="S200" s="88">
        <f>SUMIFS('Oct Receipts Data'!O:O,'Oct Receipts Data'!$B:$B,$B200)+SUMIFS('Oct Receipts Data'!O:O,'Oct Receipts Data'!$B:$B,$A200)</f>
        <v>0</v>
      </c>
      <c r="T200" s="88">
        <f>SUMIFS('Oct Receipts Data'!P:P,'Oct Receipts Data'!$B:$B,$B200)+SUMIFS('Oct Receipts Data'!P:P,'Oct Receipts Data'!$B:$B,$A200)</f>
        <v>0</v>
      </c>
      <c r="U200" s="88">
        <f>SUMIFS('Oct Receipts Data'!Q:Q,'Oct Receipts Data'!$B:$B,$B200)+SUMIFS('Oct Receipts Data'!Q:Q,'Oct Receipts Data'!$B:$B,$A200)</f>
        <v>0</v>
      </c>
      <c r="V200" s="88">
        <f>SUMIFS('Oct Receipts Data'!R:R,'Oct Receipts Data'!$B:$B,$B200)+SUMIFS('Oct Receipts Data'!R:R,'Oct Receipts Data'!$B:$B,$A200)</f>
        <v>0</v>
      </c>
      <c r="W200" s="88">
        <f>SUMIFS('Oct Receipts Data'!S:S,'Oct Receipts Data'!$B:$B,$B200)+SUMIFS('Oct Receipts Data'!S:S,'Oct Receipts Data'!$B:$B,$A200)</f>
        <v>0</v>
      </c>
      <c r="X200" s="88">
        <f>SUMIFS('Oct Receipts Data'!T:T,'Oct Receipts Data'!$B:$B,$B200)+SUMIFS('Oct Receipts Data'!T:T,'Oct Receipts Data'!$B:$B,$A200)</f>
        <v>0</v>
      </c>
      <c r="Y200" s="88">
        <f>SUMIFS('Oct Receipts Data'!U:U,'Oct Receipts Data'!$B:$B,$B200)+SUMIFS('Oct Receipts Data'!U:U,'Oct Receipts Data'!$B:$B,$A200)</f>
        <v>0</v>
      </c>
      <c r="Z200" s="88">
        <f>SUMIFS('Oct Receipts Data'!V:V,'Oct Receipts Data'!$B:$B,$B200)+SUMIFS('Oct Receipts Data'!V:V,'Oct Receipts Data'!$B:$B,$A200)</f>
        <v>0</v>
      </c>
      <c r="AA200" s="88">
        <f>SUMIFS('Oct Receipts Data'!W:W,'Oct Receipts Data'!$B:$B,$B200)+SUMIFS('Oct Receipts Data'!W:W,'Oct Receipts Data'!$B:$B,$A200)</f>
        <v>0</v>
      </c>
      <c r="AB200" s="88">
        <f>SUMIFS('Oct Receipts Data'!X:X,'Oct Receipts Data'!$B:$B,$B200)+SUMIFS('Oct Receipts Data'!X:X,'Oct Receipts Data'!$B:$B,$A200)</f>
        <v>0</v>
      </c>
      <c r="AC200" s="88">
        <f>SUMIFS('Oct Receipts Data'!Y:Y,'Oct Receipts Data'!$B:$B,$B200)+SUMIFS('Oct Receipts Data'!Y:Y,'Oct Receipts Data'!$B:$B,$A200)</f>
        <v>0</v>
      </c>
      <c r="AD200" s="88">
        <f>SUMIFS('Oct Receipts Data'!Z:Z,'Oct Receipts Data'!$B:$B,$B200)+SUMIFS('Oct Receipts Data'!Z:Z,'Oct Receipts Data'!$B:$B,$A200)</f>
        <v>0</v>
      </c>
      <c r="AE200" s="88">
        <f>SUMIFS('Oct Receipts Data'!AA:AA,'Oct Receipts Data'!$B:$B,$B200)+SUMIFS('Oct Receipts Data'!AA:AA,'Oct Receipts Data'!$B:$B,$A200)</f>
        <v>0</v>
      </c>
      <c r="AF200" s="88">
        <f>SUMIFS('Oct Receipts Data'!AB:AB,'Oct Receipts Data'!$B:$B,$B200)+SUMIFS('Oct Receipts Data'!AB:AB,'Oct Receipts Data'!$B:$B,$A200)</f>
        <v>0</v>
      </c>
      <c r="AG200" s="88">
        <f>SUMIFS('Oct Receipts Data'!AC:AC,'Oct Receipts Data'!$B:$B,$B200)+SUMIFS('Oct Receipts Data'!AC:AC,'Oct Receipts Data'!$B:$B,$A200)</f>
        <v>0</v>
      </c>
      <c r="AH200" s="88">
        <f>SUMIFS('Oct Receipts Data'!AD:AD,'Oct Receipts Data'!$B:$B,$B200)+SUMIFS('Oct Receipts Data'!AD:AD,'Oct Receipts Data'!$B:$B,$A200)</f>
        <v>0</v>
      </c>
      <c r="AI200" s="88">
        <f>SUMIFS('Oct Receipts Data'!AE:AE,'Oct Receipts Data'!$B:$B,$B200)+SUMIFS('Oct Receipts Data'!AE:AE,'Oct Receipts Data'!$B:$B,$A200)</f>
        <v>0</v>
      </c>
      <c r="AJ200" s="88">
        <f>SUMIFS('Oct Receipts Data'!AF:AF,'Oct Receipts Data'!$B:$B,$B200)+SUMIFS('Oct Receipts Data'!AF:AF,'Oct Receipts Data'!$B:$B,$A200)</f>
        <v>0</v>
      </c>
      <c r="AK200" s="88">
        <f>SUMIFS('Oct Receipts Data'!AG:AG,'Oct Receipts Data'!$B:$B,$B200)+SUMIFS('Oct Receipts Data'!AG:AG,'Oct Receipts Data'!$B:$B,$A200)</f>
        <v>0</v>
      </c>
    </row>
    <row r="201" spans="1:37" ht="13.8" outlineLevel="1">
      <c r="A201" s="86"/>
      <c r="B201" s="130" t="s">
        <v>526</v>
      </c>
      <c r="C201" s="88">
        <v>64721</v>
      </c>
      <c r="D201" s="80">
        <f>SUMIFS('PMT Terms'!C:C,'PMT Terms'!B:B,B201)</f>
        <v>60</v>
      </c>
      <c r="E201" s="89">
        <f t="shared" si="8"/>
        <v>0</v>
      </c>
      <c r="F201" s="84">
        <f t="shared" si="10"/>
        <v>0</v>
      </c>
      <c r="G201" s="88">
        <f>SUMIFS('Oct Receipts Data'!C:C,'Oct Receipts Data'!$B:$B,$B201)+SUMIFS('Oct Receipts Data'!C:C,'Oct Receipts Data'!$B:$B,$A201)</f>
        <v>0</v>
      </c>
      <c r="H201" s="88">
        <f>SUMIFS('Oct Receipts Data'!D:D,'Oct Receipts Data'!$B:$B,$B201)+SUMIFS('Oct Receipts Data'!D:D,'Oct Receipts Data'!$B:$B,$A201)</f>
        <v>0</v>
      </c>
      <c r="I201" s="88">
        <f>SUMIFS('Oct Receipts Data'!E:E,'Oct Receipts Data'!$B:$B,$B201)+SUMIFS('Oct Receipts Data'!E:E,'Oct Receipts Data'!$B:$B,$A201)</f>
        <v>0</v>
      </c>
      <c r="J201" s="88">
        <f>SUMIFS('Oct Receipts Data'!F:F,'Oct Receipts Data'!$B:$B,$B201)+SUMIFS('Oct Receipts Data'!F:F,'Oct Receipts Data'!$B:$B,$A201)</f>
        <v>0</v>
      </c>
      <c r="K201" s="88">
        <f>SUMIFS('Oct Receipts Data'!G:G,'Oct Receipts Data'!$B:$B,$B201)+SUMIFS('Oct Receipts Data'!G:G,'Oct Receipts Data'!$B:$B,$A201)</f>
        <v>0</v>
      </c>
      <c r="L201" s="88">
        <f>SUMIFS('Oct Receipts Data'!H:H,'Oct Receipts Data'!$B:$B,$B201)+SUMIFS('Oct Receipts Data'!H:H,'Oct Receipts Data'!$B:$B,$A201)</f>
        <v>0</v>
      </c>
      <c r="M201" s="88">
        <f>SUMIFS('Oct Receipts Data'!I:I,'Oct Receipts Data'!$B:$B,$B201)+SUMIFS('Oct Receipts Data'!I:I,'Oct Receipts Data'!$B:$B,$A201)</f>
        <v>0</v>
      </c>
      <c r="N201" s="88">
        <f>SUMIFS('Oct Receipts Data'!J:J,'Oct Receipts Data'!$B:$B,$B201)+SUMIFS('Oct Receipts Data'!J:J,'Oct Receipts Data'!$B:$B,$A201)</f>
        <v>0</v>
      </c>
      <c r="O201" s="88">
        <f>SUMIFS('Oct Receipts Data'!K:K,'Oct Receipts Data'!$B:$B,$B201)+SUMIFS('Oct Receipts Data'!K:K,'Oct Receipts Data'!$B:$B,$A201)</f>
        <v>0</v>
      </c>
      <c r="P201" s="88">
        <f>SUMIFS('Oct Receipts Data'!L:L,'Oct Receipts Data'!$B:$B,$B201)+SUMIFS('Oct Receipts Data'!L:L,'Oct Receipts Data'!$B:$B,$A201)</f>
        <v>0</v>
      </c>
      <c r="Q201" s="88">
        <f>SUMIFS('Oct Receipts Data'!M:M,'Oct Receipts Data'!$B:$B,$B201)+SUMIFS('Oct Receipts Data'!M:M,'Oct Receipts Data'!$B:$B,$A201)</f>
        <v>0</v>
      </c>
      <c r="R201" s="88">
        <f>SUMIFS('Oct Receipts Data'!N:N,'Oct Receipts Data'!$B:$B,$B201)+SUMIFS('Oct Receipts Data'!N:N,'Oct Receipts Data'!$B:$B,$A201)</f>
        <v>0</v>
      </c>
      <c r="S201" s="88">
        <f>SUMIFS('Oct Receipts Data'!O:O,'Oct Receipts Data'!$B:$B,$B201)+SUMIFS('Oct Receipts Data'!O:O,'Oct Receipts Data'!$B:$B,$A201)</f>
        <v>0</v>
      </c>
      <c r="T201" s="88">
        <f>SUMIFS('Oct Receipts Data'!P:P,'Oct Receipts Data'!$B:$B,$B201)+SUMIFS('Oct Receipts Data'!P:P,'Oct Receipts Data'!$B:$B,$A201)</f>
        <v>0</v>
      </c>
      <c r="U201" s="88">
        <f>SUMIFS('Oct Receipts Data'!Q:Q,'Oct Receipts Data'!$B:$B,$B201)+SUMIFS('Oct Receipts Data'!Q:Q,'Oct Receipts Data'!$B:$B,$A201)</f>
        <v>0</v>
      </c>
      <c r="V201" s="88">
        <f>SUMIFS('Oct Receipts Data'!R:R,'Oct Receipts Data'!$B:$B,$B201)+SUMIFS('Oct Receipts Data'!R:R,'Oct Receipts Data'!$B:$B,$A201)</f>
        <v>0</v>
      </c>
      <c r="W201" s="88">
        <f>SUMIFS('Oct Receipts Data'!S:S,'Oct Receipts Data'!$B:$B,$B201)+SUMIFS('Oct Receipts Data'!S:S,'Oct Receipts Data'!$B:$B,$A201)</f>
        <v>0</v>
      </c>
      <c r="X201" s="88">
        <f>SUMIFS('Oct Receipts Data'!T:T,'Oct Receipts Data'!$B:$B,$B201)+SUMIFS('Oct Receipts Data'!T:T,'Oct Receipts Data'!$B:$B,$A201)</f>
        <v>0</v>
      </c>
      <c r="Y201" s="88">
        <f>SUMIFS('Oct Receipts Data'!U:U,'Oct Receipts Data'!$B:$B,$B201)+SUMIFS('Oct Receipts Data'!U:U,'Oct Receipts Data'!$B:$B,$A201)</f>
        <v>0</v>
      </c>
      <c r="Z201" s="88">
        <f>SUMIFS('Oct Receipts Data'!V:V,'Oct Receipts Data'!$B:$B,$B201)+SUMIFS('Oct Receipts Data'!V:V,'Oct Receipts Data'!$B:$B,$A201)</f>
        <v>0</v>
      </c>
      <c r="AA201" s="88">
        <f>SUMIFS('Oct Receipts Data'!W:W,'Oct Receipts Data'!$B:$B,$B201)+SUMIFS('Oct Receipts Data'!W:W,'Oct Receipts Data'!$B:$B,$A201)</f>
        <v>0</v>
      </c>
      <c r="AB201" s="88">
        <f>SUMIFS('Oct Receipts Data'!X:X,'Oct Receipts Data'!$B:$B,$B201)+SUMIFS('Oct Receipts Data'!X:X,'Oct Receipts Data'!$B:$B,$A201)</f>
        <v>0</v>
      </c>
      <c r="AC201" s="88">
        <f>SUMIFS('Oct Receipts Data'!Y:Y,'Oct Receipts Data'!$B:$B,$B201)+SUMIFS('Oct Receipts Data'!Y:Y,'Oct Receipts Data'!$B:$B,$A201)</f>
        <v>0</v>
      </c>
      <c r="AD201" s="88">
        <f>SUMIFS('Oct Receipts Data'!Z:Z,'Oct Receipts Data'!$B:$B,$B201)+SUMIFS('Oct Receipts Data'!Z:Z,'Oct Receipts Data'!$B:$B,$A201)</f>
        <v>0</v>
      </c>
      <c r="AE201" s="88">
        <f>SUMIFS('Oct Receipts Data'!AA:AA,'Oct Receipts Data'!$B:$B,$B201)+SUMIFS('Oct Receipts Data'!AA:AA,'Oct Receipts Data'!$B:$B,$A201)</f>
        <v>0</v>
      </c>
      <c r="AF201" s="88">
        <f>SUMIFS('Oct Receipts Data'!AB:AB,'Oct Receipts Data'!$B:$B,$B201)+SUMIFS('Oct Receipts Data'!AB:AB,'Oct Receipts Data'!$B:$B,$A201)</f>
        <v>0</v>
      </c>
      <c r="AG201" s="88">
        <f>SUMIFS('Oct Receipts Data'!AC:AC,'Oct Receipts Data'!$B:$B,$B201)+SUMIFS('Oct Receipts Data'!AC:AC,'Oct Receipts Data'!$B:$B,$A201)</f>
        <v>0</v>
      </c>
      <c r="AH201" s="88">
        <f>SUMIFS('Oct Receipts Data'!AD:AD,'Oct Receipts Data'!$B:$B,$B201)+SUMIFS('Oct Receipts Data'!AD:AD,'Oct Receipts Data'!$B:$B,$A201)</f>
        <v>0</v>
      </c>
      <c r="AI201" s="88">
        <f>SUMIFS('Oct Receipts Data'!AE:AE,'Oct Receipts Data'!$B:$B,$B201)+SUMIFS('Oct Receipts Data'!AE:AE,'Oct Receipts Data'!$B:$B,$A201)</f>
        <v>0</v>
      </c>
      <c r="AJ201" s="88">
        <f>SUMIFS('Oct Receipts Data'!AF:AF,'Oct Receipts Data'!$B:$B,$B201)+SUMIFS('Oct Receipts Data'!AF:AF,'Oct Receipts Data'!$B:$B,$A201)</f>
        <v>0</v>
      </c>
      <c r="AK201" s="88">
        <f>SUMIFS('Oct Receipts Data'!AG:AG,'Oct Receipts Data'!$B:$B,$B201)+SUMIFS('Oct Receipts Data'!AG:AG,'Oct Receipts Data'!$B:$B,$A201)</f>
        <v>0</v>
      </c>
    </row>
    <row r="202" spans="1:37" ht="13.8" outlineLevel="1">
      <c r="A202" s="86"/>
      <c r="B202" s="130" t="s">
        <v>65</v>
      </c>
      <c r="C202" s="88">
        <v>184579</v>
      </c>
      <c r="D202" s="80">
        <f>SUMIFS('PMT Terms'!C:C,'PMT Terms'!B:B,B202)</f>
        <v>60</v>
      </c>
      <c r="E202" s="89">
        <f t="shared" si="8"/>
        <v>0</v>
      </c>
      <c r="F202" s="84">
        <f t="shared" si="10"/>
        <v>0</v>
      </c>
      <c r="G202" s="88">
        <f>SUMIFS('Oct Receipts Data'!C:C,'Oct Receipts Data'!$B:$B,$B202)+SUMIFS('Oct Receipts Data'!C:C,'Oct Receipts Data'!$B:$B,$A202)</f>
        <v>0</v>
      </c>
      <c r="H202" s="88">
        <f>SUMIFS('Oct Receipts Data'!D:D,'Oct Receipts Data'!$B:$B,$B202)+SUMIFS('Oct Receipts Data'!D:D,'Oct Receipts Data'!$B:$B,$A202)</f>
        <v>0</v>
      </c>
      <c r="I202" s="88">
        <f>SUMIFS('Oct Receipts Data'!E:E,'Oct Receipts Data'!$B:$B,$B202)+SUMIFS('Oct Receipts Data'!E:E,'Oct Receipts Data'!$B:$B,$A202)</f>
        <v>0</v>
      </c>
      <c r="J202" s="88">
        <f>SUMIFS('Oct Receipts Data'!F:F,'Oct Receipts Data'!$B:$B,$B202)+SUMIFS('Oct Receipts Data'!F:F,'Oct Receipts Data'!$B:$B,$A202)</f>
        <v>0</v>
      </c>
      <c r="K202" s="88">
        <f>SUMIFS('Oct Receipts Data'!G:G,'Oct Receipts Data'!$B:$B,$B202)+SUMIFS('Oct Receipts Data'!G:G,'Oct Receipts Data'!$B:$B,$A202)</f>
        <v>0</v>
      </c>
      <c r="L202" s="88">
        <f>SUMIFS('Oct Receipts Data'!H:H,'Oct Receipts Data'!$B:$B,$B202)+SUMIFS('Oct Receipts Data'!H:H,'Oct Receipts Data'!$B:$B,$A202)</f>
        <v>0</v>
      </c>
      <c r="M202" s="88">
        <f>SUMIFS('Oct Receipts Data'!I:I,'Oct Receipts Data'!$B:$B,$B202)+SUMIFS('Oct Receipts Data'!I:I,'Oct Receipts Data'!$B:$B,$A202)</f>
        <v>0</v>
      </c>
      <c r="N202" s="88">
        <f>SUMIFS('Oct Receipts Data'!J:J,'Oct Receipts Data'!$B:$B,$B202)+SUMIFS('Oct Receipts Data'!J:J,'Oct Receipts Data'!$B:$B,$A202)</f>
        <v>0</v>
      </c>
      <c r="O202" s="88">
        <f>SUMIFS('Oct Receipts Data'!K:K,'Oct Receipts Data'!$B:$B,$B202)+SUMIFS('Oct Receipts Data'!K:K,'Oct Receipts Data'!$B:$B,$A202)</f>
        <v>0</v>
      </c>
      <c r="P202" s="88">
        <f>SUMIFS('Oct Receipts Data'!L:L,'Oct Receipts Data'!$B:$B,$B202)+SUMIFS('Oct Receipts Data'!L:L,'Oct Receipts Data'!$B:$B,$A202)</f>
        <v>0</v>
      </c>
      <c r="Q202" s="88">
        <f>SUMIFS('Oct Receipts Data'!M:M,'Oct Receipts Data'!$B:$B,$B202)+SUMIFS('Oct Receipts Data'!M:M,'Oct Receipts Data'!$B:$B,$A202)</f>
        <v>0</v>
      </c>
      <c r="R202" s="88">
        <f>SUMIFS('Oct Receipts Data'!N:N,'Oct Receipts Data'!$B:$B,$B202)+SUMIFS('Oct Receipts Data'!N:N,'Oct Receipts Data'!$B:$B,$A202)</f>
        <v>0</v>
      </c>
      <c r="S202" s="88">
        <f>SUMIFS('Oct Receipts Data'!O:O,'Oct Receipts Data'!$B:$B,$B202)+SUMIFS('Oct Receipts Data'!O:O,'Oct Receipts Data'!$B:$B,$A202)</f>
        <v>0</v>
      </c>
      <c r="T202" s="88">
        <f>SUMIFS('Oct Receipts Data'!P:P,'Oct Receipts Data'!$B:$B,$B202)+SUMIFS('Oct Receipts Data'!P:P,'Oct Receipts Data'!$B:$B,$A202)</f>
        <v>0</v>
      </c>
      <c r="U202" s="88">
        <f>SUMIFS('Oct Receipts Data'!Q:Q,'Oct Receipts Data'!$B:$B,$B202)+SUMIFS('Oct Receipts Data'!Q:Q,'Oct Receipts Data'!$B:$B,$A202)</f>
        <v>0</v>
      </c>
      <c r="V202" s="88">
        <f>SUMIFS('Oct Receipts Data'!R:R,'Oct Receipts Data'!$B:$B,$B202)+SUMIFS('Oct Receipts Data'!R:R,'Oct Receipts Data'!$B:$B,$A202)</f>
        <v>0</v>
      </c>
      <c r="W202" s="88">
        <f>SUMIFS('Oct Receipts Data'!S:S,'Oct Receipts Data'!$B:$B,$B202)+SUMIFS('Oct Receipts Data'!S:S,'Oct Receipts Data'!$B:$B,$A202)</f>
        <v>0</v>
      </c>
      <c r="X202" s="88">
        <f>SUMIFS('Oct Receipts Data'!T:T,'Oct Receipts Data'!$B:$B,$B202)+SUMIFS('Oct Receipts Data'!T:T,'Oct Receipts Data'!$B:$B,$A202)</f>
        <v>0</v>
      </c>
      <c r="Y202" s="88">
        <f>SUMIFS('Oct Receipts Data'!U:U,'Oct Receipts Data'!$B:$B,$B202)+SUMIFS('Oct Receipts Data'!U:U,'Oct Receipts Data'!$B:$B,$A202)</f>
        <v>0</v>
      </c>
      <c r="Z202" s="88">
        <f>SUMIFS('Oct Receipts Data'!V:V,'Oct Receipts Data'!$B:$B,$B202)+SUMIFS('Oct Receipts Data'!V:V,'Oct Receipts Data'!$B:$B,$A202)</f>
        <v>0</v>
      </c>
      <c r="AA202" s="88">
        <f>SUMIFS('Oct Receipts Data'!W:W,'Oct Receipts Data'!$B:$B,$B202)+SUMIFS('Oct Receipts Data'!W:W,'Oct Receipts Data'!$B:$B,$A202)</f>
        <v>0</v>
      </c>
      <c r="AB202" s="88">
        <f>SUMIFS('Oct Receipts Data'!X:X,'Oct Receipts Data'!$B:$B,$B202)+SUMIFS('Oct Receipts Data'!X:X,'Oct Receipts Data'!$B:$B,$A202)</f>
        <v>0</v>
      </c>
      <c r="AC202" s="88">
        <f>SUMIFS('Oct Receipts Data'!Y:Y,'Oct Receipts Data'!$B:$B,$B202)+SUMIFS('Oct Receipts Data'!Y:Y,'Oct Receipts Data'!$B:$B,$A202)</f>
        <v>0</v>
      </c>
      <c r="AD202" s="88">
        <f>SUMIFS('Oct Receipts Data'!Z:Z,'Oct Receipts Data'!$B:$B,$B202)+SUMIFS('Oct Receipts Data'!Z:Z,'Oct Receipts Data'!$B:$B,$A202)</f>
        <v>0</v>
      </c>
      <c r="AE202" s="88">
        <f>SUMIFS('Oct Receipts Data'!AA:AA,'Oct Receipts Data'!$B:$B,$B202)+SUMIFS('Oct Receipts Data'!AA:AA,'Oct Receipts Data'!$B:$B,$A202)</f>
        <v>0</v>
      </c>
      <c r="AF202" s="88">
        <f>SUMIFS('Oct Receipts Data'!AB:AB,'Oct Receipts Data'!$B:$B,$B202)+SUMIFS('Oct Receipts Data'!AB:AB,'Oct Receipts Data'!$B:$B,$A202)</f>
        <v>0</v>
      </c>
      <c r="AG202" s="88">
        <f>SUMIFS('Oct Receipts Data'!AC:AC,'Oct Receipts Data'!$B:$B,$B202)+SUMIFS('Oct Receipts Data'!AC:AC,'Oct Receipts Data'!$B:$B,$A202)</f>
        <v>0</v>
      </c>
      <c r="AH202" s="88">
        <f>SUMIFS('Oct Receipts Data'!AD:AD,'Oct Receipts Data'!$B:$B,$B202)+SUMIFS('Oct Receipts Data'!AD:AD,'Oct Receipts Data'!$B:$B,$A202)</f>
        <v>0</v>
      </c>
      <c r="AI202" s="88">
        <f>SUMIFS('Oct Receipts Data'!AE:AE,'Oct Receipts Data'!$B:$B,$B202)+SUMIFS('Oct Receipts Data'!AE:AE,'Oct Receipts Data'!$B:$B,$A202)</f>
        <v>0</v>
      </c>
      <c r="AJ202" s="88">
        <f>SUMIFS('Oct Receipts Data'!AF:AF,'Oct Receipts Data'!$B:$B,$B202)+SUMIFS('Oct Receipts Data'!AF:AF,'Oct Receipts Data'!$B:$B,$A202)</f>
        <v>0</v>
      </c>
      <c r="AK202" s="88">
        <f>SUMIFS('Oct Receipts Data'!AG:AG,'Oct Receipts Data'!$B:$B,$B202)+SUMIFS('Oct Receipts Data'!AG:AG,'Oct Receipts Data'!$B:$B,$A202)</f>
        <v>0</v>
      </c>
    </row>
    <row r="203" spans="1:37" ht="13.8" outlineLevel="1">
      <c r="A203" s="86"/>
      <c r="B203" s="130" t="s">
        <v>307</v>
      </c>
      <c r="C203" s="88">
        <v>422038</v>
      </c>
      <c r="D203" s="80">
        <f>SUMIFS('PMT Terms'!C:C,'PMT Terms'!B:B,B203)</f>
        <v>30</v>
      </c>
      <c r="E203" s="89">
        <f t="shared" si="8"/>
        <v>0</v>
      </c>
      <c r="F203" s="84">
        <f t="shared" si="10"/>
        <v>0</v>
      </c>
      <c r="G203" s="88">
        <f>SUMIFS('Oct Receipts Data'!C:C,'Oct Receipts Data'!$B:$B,$B203)+SUMIFS('Oct Receipts Data'!C:C,'Oct Receipts Data'!$B:$B,$A203)</f>
        <v>0</v>
      </c>
      <c r="H203" s="88">
        <f>SUMIFS('Oct Receipts Data'!D:D,'Oct Receipts Data'!$B:$B,$B203)+SUMIFS('Oct Receipts Data'!D:D,'Oct Receipts Data'!$B:$B,$A203)</f>
        <v>0</v>
      </c>
      <c r="I203" s="88">
        <f>SUMIFS('Oct Receipts Data'!E:E,'Oct Receipts Data'!$B:$B,$B203)+SUMIFS('Oct Receipts Data'!E:E,'Oct Receipts Data'!$B:$B,$A203)</f>
        <v>0</v>
      </c>
      <c r="J203" s="88">
        <f>SUMIFS('Oct Receipts Data'!F:F,'Oct Receipts Data'!$B:$B,$B203)+SUMIFS('Oct Receipts Data'!F:F,'Oct Receipts Data'!$B:$B,$A203)</f>
        <v>0</v>
      </c>
      <c r="K203" s="88">
        <f>SUMIFS('Oct Receipts Data'!G:G,'Oct Receipts Data'!$B:$B,$B203)+SUMIFS('Oct Receipts Data'!G:G,'Oct Receipts Data'!$B:$B,$A203)</f>
        <v>0</v>
      </c>
      <c r="L203" s="88">
        <f>SUMIFS('Oct Receipts Data'!H:H,'Oct Receipts Data'!$B:$B,$B203)+SUMIFS('Oct Receipts Data'!H:H,'Oct Receipts Data'!$B:$B,$A203)</f>
        <v>0</v>
      </c>
      <c r="M203" s="88">
        <f>SUMIFS('Oct Receipts Data'!I:I,'Oct Receipts Data'!$B:$B,$B203)+SUMIFS('Oct Receipts Data'!I:I,'Oct Receipts Data'!$B:$B,$A203)</f>
        <v>0</v>
      </c>
      <c r="N203" s="88">
        <f>SUMIFS('Oct Receipts Data'!J:J,'Oct Receipts Data'!$B:$B,$B203)+SUMIFS('Oct Receipts Data'!J:J,'Oct Receipts Data'!$B:$B,$A203)</f>
        <v>0</v>
      </c>
      <c r="O203" s="88">
        <f>SUMIFS('Oct Receipts Data'!K:K,'Oct Receipts Data'!$B:$B,$B203)+SUMIFS('Oct Receipts Data'!K:K,'Oct Receipts Data'!$B:$B,$A203)</f>
        <v>0</v>
      </c>
      <c r="P203" s="88">
        <f>SUMIFS('Oct Receipts Data'!L:L,'Oct Receipts Data'!$B:$B,$B203)+SUMIFS('Oct Receipts Data'!L:L,'Oct Receipts Data'!$B:$B,$A203)</f>
        <v>0</v>
      </c>
      <c r="Q203" s="88">
        <f>SUMIFS('Oct Receipts Data'!M:M,'Oct Receipts Data'!$B:$B,$B203)+SUMIFS('Oct Receipts Data'!M:M,'Oct Receipts Data'!$B:$B,$A203)</f>
        <v>0</v>
      </c>
      <c r="R203" s="88">
        <f>SUMIFS('Oct Receipts Data'!N:N,'Oct Receipts Data'!$B:$B,$B203)+SUMIFS('Oct Receipts Data'!N:N,'Oct Receipts Data'!$B:$B,$A203)</f>
        <v>0</v>
      </c>
      <c r="S203" s="88">
        <f>SUMIFS('Oct Receipts Data'!O:O,'Oct Receipts Data'!$B:$B,$B203)+SUMIFS('Oct Receipts Data'!O:O,'Oct Receipts Data'!$B:$B,$A203)</f>
        <v>0</v>
      </c>
      <c r="T203" s="88">
        <f>SUMIFS('Oct Receipts Data'!P:P,'Oct Receipts Data'!$B:$B,$B203)+SUMIFS('Oct Receipts Data'!P:P,'Oct Receipts Data'!$B:$B,$A203)</f>
        <v>0</v>
      </c>
      <c r="U203" s="88">
        <f>SUMIFS('Oct Receipts Data'!Q:Q,'Oct Receipts Data'!$B:$B,$B203)+SUMIFS('Oct Receipts Data'!Q:Q,'Oct Receipts Data'!$B:$B,$A203)</f>
        <v>0</v>
      </c>
      <c r="V203" s="88">
        <f>SUMIFS('Oct Receipts Data'!R:R,'Oct Receipts Data'!$B:$B,$B203)+SUMIFS('Oct Receipts Data'!R:R,'Oct Receipts Data'!$B:$B,$A203)</f>
        <v>0</v>
      </c>
      <c r="W203" s="88">
        <f>SUMIFS('Oct Receipts Data'!S:S,'Oct Receipts Data'!$B:$B,$B203)+SUMIFS('Oct Receipts Data'!S:S,'Oct Receipts Data'!$B:$B,$A203)</f>
        <v>0</v>
      </c>
      <c r="X203" s="88">
        <f>SUMIFS('Oct Receipts Data'!T:T,'Oct Receipts Data'!$B:$B,$B203)+SUMIFS('Oct Receipts Data'!T:T,'Oct Receipts Data'!$B:$B,$A203)</f>
        <v>0</v>
      </c>
      <c r="Y203" s="88">
        <f>SUMIFS('Oct Receipts Data'!U:U,'Oct Receipts Data'!$B:$B,$B203)+SUMIFS('Oct Receipts Data'!U:U,'Oct Receipts Data'!$B:$B,$A203)</f>
        <v>0</v>
      </c>
      <c r="Z203" s="88">
        <f>SUMIFS('Oct Receipts Data'!V:V,'Oct Receipts Data'!$B:$B,$B203)+SUMIFS('Oct Receipts Data'!V:V,'Oct Receipts Data'!$B:$B,$A203)</f>
        <v>0</v>
      </c>
      <c r="AA203" s="88">
        <f>SUMIFS('Oct Receipts Data'!W:W,'Oct Receipts Data'!$B:$B,$B203)+SUMIFS('Oct Receipts Data'!W:W,'Oct Receipts Data'!$B:$B,$A203)</f>
        <v>0</v>
      </c>
      <c r="AB203" s="88">
        <f>SUMIFS('Oct Receipts Data'!X:X,'Oct Receipts Data'!$B:$B,$B203)+SUMIFS('Oct Receipts Data'!X:X,'Oct Receipts Data'!$B:$B,$A203)</f>
        <v>0</v>
      </c>
      <c r="AC203" s="88">
        <f>SUMIFS('Oct Receipts Data'!Y:Y,'Oct Receipts Data'!$B:$B,$B203)+SUMIFS('Oct Receipts Data'!Y:Y,'Oct Receipts Data'!$B:$B,$A203)</f>
        <v>0</v>
      </c>
      <c r="AD203" s="88">
        <f>SUMIFS('Oct Receipts Data'!Z:Z,'Oct Receipts Data'!$B:$B,$B203)+SUMIFS('Oct Receipts Data'!Z:Z,'Oct Receipts Data'!$B:$B,$A203)</f>
        <v>0</v>
      </c>
      <c r="AE203" s="88">
        <f>SUMIFS('Oct Receipts Data'!AA:AA,'Oct Receipts Data'!$B:$B,$B203)+SUMIFS('Oct Receipts Data'!AA:AA,'Oct Receipts Data'!$B:$B,$A203)</f>
        <v>0</v>
      </c>
      <c r="AF203" s="88">
        <f>SUMIFS('Oct Receipts Data'!AB:AB,'Oct Receipts Data'!$B:$B,$B203)+SUMIFS('Oct Receipts Data'!AB:AB,'Oct Receipts Data'!$B:$B,$A203)</f>
        <v>0</v>
      </c>
      <c r="AG203" s="88">
        <f>SUMIFS('Oct Receipts Data'!AC:AC,'Oct Receipts Data'!$B:$B,$B203)+SUMIFS('Oct Receipts Data'!AC:AC,'Oct Receipts Data'!$B:$B,$A203)</f>
        <v>0</v>
      </c>
      <c r="AH203" s="88">
        <f>SUMIFS('Oct Receipts Data'!AD:AD,'Oct Receipts Data'!$B:$B,$B203)+SUMIFS('Oct Receipts Data'!AD:AD,'Oct Receipts Data'!$B:$B,$A203)</f>
        <v>0</v>
      </c>
      <c r="AI203" s="88">
        <f>SUMIFS('Oct Receipts Data'!AE:AE,'Oct Receipts Data'!$B:$B,$B203)+SUMIFS('Oct Receipts Data'!AE:AE,'Oct Receipts Data'!$B:$B,$A203)</f>
        <v>0</v>
      </c>
      <c r="AJ203" s="88">
        <f>SUMIFS('Oct Receipts Data'!AF:AF,'Oct Receipts Data'!$B:$B,$B203)+SUMIFS('Oct Receipts Data'!AF:AF,'Oct Receipts Data'!$B:$B,$A203)</f>
        <v>0</v>
      </c>
      <c r="AK203" s="88">
        <f>SUMIFS('Oct Receipts Data'!AG:AG,'Oct Receipts Data'!$B:$B,$B203)+SUMIFS('Oct Receipts Data'!AG:AG,'Oct Receipts Data'!$B:$B,$A203)</f>
        <v>0</v>
      </c>
    </row>
    <row r="204" spans="1:37" ht="13.8" outlineLevel="1">
      <c r="A204" s="86"/>
      <c r="B204" s="130" t="s">
        <v>185</v>
      </c>
      <c r="C204" s="88">
        <v>56239</v>
      </c>
      <c r="D204" s="80">
        <f>SUMIFS('PMT Terms'!C:C,'PMT Terms'!B:B,B204)</f>
        <v>60</v>
      </c>
      <c r="E204" s="89">
        <f t="shared" si="8"/>
        <v>0</v>
      </c>
      <c r="F204" s="84">
        <f t="shared" si="10"/>
        <v>0</v>
      </c>
      <c r="G204" s="88">
        <f>SUMIFS('Oct Receipts Data'!C:C,'Oct Receipts Data'!$B:$B,$B204)+SUMIFS('Oct Receipts Data'!C:C,'Oct Receipts Data'!$B:$B,$A204)</f>
        <v>0</v>
      </c>
      <c r="H204" s="88">
        <f>SUMIFS('Oct Receipts Data'!D:D,'Oct Receipts Data'!$B:$B,$B204)+SUMIFS('Oct Receipts Data'!D:D,'Oct Receipts Data'!$B:$B,$A204)</f>
        <v>0</v>
      </c>
      <c r="I204" s="88">
        <f>SUMIFS('Oct Receipts Data'!E:E,'Oct Receipts Data'!$B:$B,$B204)+SUMIFS('Oct Receipts Data'!E:E,'Oct Receipts Data'!$B:$B,$A204)</f>
        <v>0</v>
      </c>
      <c r="J204" s="88">
        <f>SUMIFS('Oct Receipts Data'!F:F,'Oct Receipts Data'!$B:$B,$B204)+SUMIFS('Oct Receipts Data'!F:F,'Oct Receipts Data'!$B:$B,$A204)</f>
        <v>0</v>
      </c>
      <c r="K204" s="88">
        <f>SUMIFS('Oct Receipts Data'!G:G,'Oct Receipts Data'!$B:$B,$B204)+SUMIFS('Oct Receipts Data'!G:G,'Oct Receipts Data'!$B:$B,$A204)</f>
        <v>0</v>
      </c>
      <c r="L204" s="88">
        <f>SUMIFS('Oct Receipts Data'!H:H,'Oct Receipts Data'!$B:$B,$B204)+SUMIFS('Oct Receipts Data'!H:H,'Oct Receipts Data'!$B:$B,$A204)</f>
        <v>0</v>
      </c>
      <c r="M204" s="88">
        <f>SUMIFS('Oct Receipts Data'!I:I,'Oct Receipts Data'!$B:$B,$B204)+SUMIFS('Oct Receipts Data'!I:I,'Oct Receipts Data'!$B:$B,$A204)</f>
        <v>0</v>
      </c>
      <c r="N204" s="88">
        <f>SUMIFS('Oct Receipts Data'!J:J,'Oct Receipts Data'!$B:$B,$B204)+SUMIFS('Oct Receipts Data'!J:J,'Oct Receipts Data'!$B:$B,$A204)</f>
        <v>0</v>
      </c>
      <c r="O204" s="88">
        <f>SUMIFS('Oct Receipts Data'!K:K,'Oct Receipts Data'!$B:$B,$B204)+SUMIFS('Oct Receipts Data'!K:K,'Oct Receipts Data'!$B:$B,$A204)</f>
        <v>0</v>
      </c>
      <c r="P204" s="88">
        <f>SUMIFS('Oct Receipts Data'!L:L,'Oct Receipts Data'!$B:$B,$B204)+SUMIFS('Oct Receipts Data'!L:L,'Oct Receipts Data'!$B:$B,$A204)</f>
        <v>0</v>
      </c>
      <c r="Q204" s="88">
        <f>SUMIFS('Oct Receipts Data'!M:M,'Oct Receipts Data'!$B:$B,$B204)+SUMIFS('Oct Receipts Data'!M:M,'Oct Receipts Data'!$B:$B,$A204)</f>
        <v>0</v>
      </c>
      <c r="R204" s="88">
        <f>SUMIFS('Oct Receipts Data'!N:N,'Oct Receipts Data'!$B:$B,$B204)+SUMIFS('Oct Receipts Data'!N:N,'Oct Receipts Data'!$B:$B,$A204)</f>
        <v>0</v>
      </c>
      <c r="S204" s="88">
        <f>SUMIFS('Oct Receipts Data'!O:O,'Oct Receipts Data'!$B:$B,$B204)+SUMIFS('Oct Receipts Data'!O:O,'Oct Receipts Data'!$B:$B,$A204)</f>
        <v>0</v>
      </c>
      <c r="T204" s="88">
        <f>SUMIFS('Oct Receipts Data'!P:P,'Oct Receipts Data'!$B:$B,$B204)+SUMIFS('Oct Receipts Data'!P:P,'Oct Receipts Data'!$B:$B,$A204)</f>
        <v>0</v>
      </c>
      <c r="U204" s="88">
        <f>SUMIFS('Oct Receipts Data'!Q:Q,'Oct Receipts Data'!$B:$B,$B204)+SUMIFS('Oct Receipts Data'!Q:Q,'Oct Receipts Data'!$B:$B,$A204)</f>
        <v>0</v>
      </c>
      <c r="V204" s="88">
        <f>SUMIFS('Oct Receipts Data'!R:R,'Oct Receipts Data'!$B:$B,$B204)+SUMIFS('Oct Receipts Data'!R:R,'Oct Receipts Data'!$B:$B,$A204)</f>
        <v>0</v>
      </c>
      <c r="W204" s="88">
        <f>SUMIFS('Oct Receipts Data'!S:S,'Oct Receipts Data'!$B:$B,$B204)+SUMIFS('Oct Receipts Data'!S:S,'Oct Receipts Data'!$B:$B,$A204)</f>
        <v>0</v>
      </c>
      <c r="X204" s="88">
        <f>SUMIFS('Oct Receipts Data'!T:T,'Oct Receipts Data'!$B:$B,$B204)+SUMIFS('Oct Receipts Data'!T:T,'Oct Receipts Data'!$B:$B,$A204)</f>
        <v>0</v>
      </c>
      <c r="Y204" s="88">
        <f>SUMIFS('Oct Receipts Data'!U:U,'Oct Receipts Data'!$B:$B,$B204)+SUMIFS('Oct Receipts Data'!U:U,'Oct Receipts Data'!$B:$B,$A204)</f>
        <v>0</v>
      </c>
      <c r="Z204" s="88">
        <f>SUMIFS('Oct Receipts Data'!V:V,'Oct Receipts Data'!$B:$B,$B204)+SUMIFS('Oct Receipts Data'!V:V,'Oct Receipts Data'!$B:$B,$A204)</f>
        <v>0</v>
      </c>
      <c r="AA204" s="88">
        <f>SUMIFS('Oct Receipts Data'!W:W,'Oct Receipts Data'!$B:$B,$B204)+SUMIFS('Oct Receipts Data'!W:W,'Oct Receipts Data'!$B:$B,$A204)</f>
        <v>0</v>
      </c>
      <c r="AB204" s="88">
        <f>SUMIFS('Oct Receipts Data'!X:X,'Oct Receipts Data'!$B:$B,$B204)+SUMIFS('Oct Receipts Data'!X:X,'Oct Receipts Data'!$B:$B,$A204)</f>
        <v>0</v>
      </c>
      <c r="AC204" s="88">
        <f>SUMIFS('Oct Receipts Data'!Y:Y,'Oct Receipts Data'!$B:$B,$B204)+SUMIFS('Oct Receipts Data'!Y:Y,'Oct Receipts Data'!$B:$B,$A204)</f>
        <v>0</v>
      </c>
      <c r="AD204" s="88">
        <f>SUMIFS('Oct Receipts Data'!Z:Z,'Oct Receipts Data'!$B:$B,$B204)+SUMIFS('Oct Receipts Data'!Z:Z,'Oct Receipts Data'!$B:$B,$A204)</f>
        <v>0</v>
      </c>
      <c r="AE204" s="88">
        <f>SUMIFS('Oct Receipts Data'!AA:AA,'Oct Receipts Data'!$B:$B,$B204)+SUMIFS('Oct Receipts Data'!AA:AA,'Oct Receipts Data'!$B:$B,$A204)</f>
        <v>0</v>
      </c>
      <c r="AF204" s="88">
        <f>SUMIFS('Oct Receipts Data'!AB:AB,'Oct Receipts Data'!$B:$B,$B204)+SUMIFS('Oct Receipts Data'!AB:AB,'Oct Receipts Data'!$B:$B,$A204)</f>
        <v>0</v>
      </c>
      <c r="AG204" s="88">
        <f>SUMIFS('Oct Receipts Data'!AC:AC,'Oct Receipts Data'!$B:$B,$B204)+SUMIFS('Oct Receipts Data'!AC:AC,'Oct Receipts Data'!$B:$B,$A204)</f>
        <v>0</v>
      </c>
      <c r="AH204" s="88">
        <f>SUMIFS('Oct Receipts Data'!AD:AD,'Oct Receipts Data'!$B:$B,$B204)+SUMIFS('Oct Receipts Data'!AD:AD,'Oct Receipts Data'!$B:$B,$A204)</f>
        <v>0</v>
      </c>
      <c r="AI204" s="88">
        <f>SUMIFS('Oct Receipts Data'!AE:AE,'Oct Receipts Data'!$B:$B,$B204)+SUMIFS('Oct Receipts Data'!AE:AE,'Oct Receipts Data'!$B:$B,$A204)</f>
        <v>0</v>
      </c>
      <c r="AJ204" s="88">
        <f>SUMIFS('Oct Receipts Data'!AF:AF,'Oct Receipts Data'!$B:$B,$B204)+SUMIFS('Oct Receipts Data'!AF:AF,'Oct Receipts Data'!$B:$B,$A204)</f>
        <v>0</v>
      </c>
      <c r="AK204" s="88">
        <f>SUMIFS('Oct Receipts Data'!AG:AG,'Oct Receipts Data'!$B:$B,$B204)+SUMIFS('Oct Receipts Data'!AG:AG,'Oct Receipts Data'!$B:$B,$A204)</f>
        <v>0</v>
      </c>
    </row>
    <row r="205" spans="1:37" ht="13.8" outlineLevel="1">
      <c r="A205" s="86"/>
      <c r="B205" s="130" t="s">
        <v>454</v>
      </c>
      <c r="C205" s="88">
        <v>617111</v>
      </c>
      <c r="D205" s="80">
        <f>SUMIFS('PMT Terms'!C:C,'PMT Terms'!B:B,B205)</f>
        <v>55</v>
      </c>
      <c r="E205" s="89">
        <f t="shared" si="8"/>
        <v>0</v>
      </c>
      <c r="F205" s="84">
        <f t="shared" si="10"/>
        <v>0</v>
      </c>
      <c r="G205" s="88">
        <f>SUMIFS('Oct Receipts Data'!C:C,'Oct Receipts Data'!$B:$B,$B205)+SUMIFS('Oct Receipts Data'!C:C,'Oct Receipts Data'!$B:$B,$A205)</f>
        <v>0</v>
      </c>
      <c r="H205" s="88">
        <f>SUMIFS('Oct Receipts Data'!D:D,'Oct Receipts Data'!$B:$B,$B205)+SUMIFS('Oct Receipts Data'!D:D,'Oct Receipts Data'!$B:$B,$A205)</f>
        <v>0</v>
      </c>
      <c r="I205" s="88">
        <f>SUMIFS('Oct Receipts Data'!E:E,'Oct Receipts Data'!$B:$B,$B205)+SUMIFS('Oct Receipts Data'!E:E,'Oct Receipts Data'!$B:$B,$A205)</f>
        <v>0</v>
      </c>
      <c r="J205" s="88">
        <f>SUMIFS('Oct Receipts Data'!F:F,'Oct Receipts Data'!$B:$B,$B205)+SUMIFS('Oct Receipts Data'!F:F,'Oct Receipts Data'!$B:$B,$A205)</f>
        <v>0</v>
      </c>
      <c r="K205" s="88">
        <f>SUMIFS('Oct Receipts Data'!G:G,'Oct Receipts Data'!$B:$B,$B205)+SUMIFS('Oct Receipts Data'!G:G,'Oct Receipts Data'!$B:$B,$A205)</f>
        <v>0</v>
      </c>
      <c r="L205" s="88">
        <f>SUMIFS('Oct Receipts Data'!H:H,'Oct Receipts Data'!$B:$B,$B205)+SUMIFS('Oct Receipts Data'!H:H,'Oct Receipts Data'!$B:$B,$A205)</f>
        <v>0</v>
      </c>
      <c r="M205" s="88">
        <f>SUMIFS('Oct Receipts Data'!I:I,'Oct Receipts Data'!$B:$B,$B205)+SUMIFS('Oct Receipts Data'!I:I,'Oct Receipts Data'!$B:$B,$A205)</f>
        <v>0</v>
      </c>
      <c r="N205" s="88">
        <f>SUMIFS('Oct Receipts Data'!J:J,'Oct Receipts Data'!$B:$B,$B205)+SUMIFS('Oct Receipts Data'!J:J,'Oct Receipts Data'!$B:$B,$A205)</f>
        <v>0</v>
      </c>
      <c r="O205" s="88">
        <f>SUMIFS('Oct Receipts Data'!K:K,'Oct Receipts Data'!$B:$B,$B205)+SUMIFS('Oct Receipts Data'!K:K,'Oct Receipts Data'!$B:$B,$A205)</f>
        <v>0</v>
      </c>
      <c r="P205" s="88">
        <f>SUMIFS('Oct Receipts Data'!L:L,'Oct Receipts Data'!$B:$B,$B205)+SUMIFS('Oct Receipts Data'!L:L,'Oct Receipts Data'!$B:$B,$A205)</f>
        <v>0</v>
      </c>
      <c r="Q205" s="88">
        <f>SUMIFS('Oct Receipts Data'!M:M,'Oct Receipts Data'!$B:$B,$B205)+SUMIFS('Oct Receipts Data'!M:M,'Oct Receipts Data'!$B:$B,$A205)</f>
        <v>0</v>
      </c>
      <c r="R205" s="88">
        <f>SUMIFS('Oct Receipts Data'!N:N,'Oct Receipts Data'!$B:$B,$B205)+SUMIFS('Oct Receipts Data'!N:N,'Oct Receipts Data'!$B:$B,$A205)</f>
        <v>0</v>
      </c>
      <c r="S205" s="88">
        <f>SUMIFS('Oct Receipts Data'!O:O,'Oct Receipts Data'!$B:$B,$B205)+SUMIFS('Oct Receipts Data'!O:O,'Oct Receipts Data'!$B:$B,$A205)</f>
        <v>0</v>
      </c>
      <c r="T205" s="88">
        <f>SUMIFS('Oct Receipts Data'!P:P,'Oct Receipts Data'!$B:$B,$B205)+SUMIFS('Oct Receipts Data'!P:P,'Oct Receipts Data'!$B:$B,$A205)</f>
        <v>0</v>
      </c>
      <c r="U205" s="88">
        <f>SUMIFS('Oct Receipts Data'!Q:Q,'Oct Receipts Data'!$B:$B,$B205)+SUMIFS('Oct Receipts Data'!Q:Q,'Oct Receipts Data'!$B:$B,$A205)</f>
        <v>0</v>
      </c>
      <c r="V205" s="88">
        <f>SUMIFS('Oct Receipts Data'!R:R,'Oct Receipts Data'!$B:$B,$B205)+SUMIFS('Oct Receipts Data'!R:R,'Oct Receipts Data'!$B:$B,$A205)</f>
        <v>0</v>
      </c>
      <c r="W205" s="88">
        <f>SUMIFS('Oct Receipts Data'!S:S,'Oct Receipts Data'!$B:$B,$B205)+SUMIFS('Oct Receipts Data'!S:S,'Oct Receipts Data'!$B:$B,$A205)</f>
        <v>0</v>
      </c>
      <c r="X205" s="88">
        <f>SUMIFS('Oct Receipts Data'!T:T,'Oct Receipts Data'!$B:$B,$B205)+SUMIFS('Oct Receipts Data'!T:T,'Oct Receipts Data'!$B:$B,$A205)</f>
        <v>0</v>
      </c>
      <c r="Y205" s="88">
        <f>SUMIFS('Oct Receipts Data'!U:U,'Oct Receipts Data'!$B:$B,$B205)+SUMIFS('Oct Receipts Data'!U:U,'Oct Receipts Data'!$B:$B,$A205)</f>
        <v>0</v>
      </c>
      <c r="Z205" s="88">
        <f>SUMIFS('Oct Receipts Data'!V:V,'Oct Receipts Data'!$B:$B,$B205)+SUMIFS('Oct Receipts Data'!V:V,'Oct Receipts Data'!$B:$B,$A205)</f>
        <v>0</v>
      </c>
      <c r="AA205" s="88">
        <f>SUMIFS('Oct Receipts Data'!W:W,'Oct Receipts Data'!$B:$B,$B205)+SUMIFS('Oct Receipts Data'!W:W,'Oct Receipts Data'!$B:$B,$A205)</f>
        <v>0</v>
      </c>
      <c r="AB205" s="88">
        <f>SUMIFS('Oct Receipts Data'!X:X,'Oct Receipts Data'!$B:$B,$B205)+SUMIFS('Oct Receipts Data'!X:X,'Oct Receipts Data'!$B:$B,$A205)</f>
        <v>0</v>
      </c>
      <c r="AC205" s="88">
        <f>SUMIFS('Oct Receipts Data'!Y:Y,'Oct Receipts Data'!$B:$B,$B205)+SUMIFS('Oct Receipts Data'!Y:Y,'Oct Receipts Data'!$B:$B,$A205)</f>
        <v>0</v>
      </c>
      <c r="AD205" s="88">
        <f>SUMIFS('Oct Receipts Data'!Z:Z,'Oct Receipts Data'!$B:$B,$B205)+SUMIFS('Oct Receipts Data'!Z:Z,'Oct Receipts Data'!$B:$B,$A205)</f>
        <v>0</v>
      </c>
      <c r="AE205" s="88">
        <f>SUMIFS('Oct Receipts Data'!AA:AA,'Oct Receipts Data'!$B:$B,$B205)+SUMIFS('Oct Receipts Data'!AA:AA,'Oct Receipts Data'!$B:$B,$A205)</f>
        <v>0</v>
      </c>
      <c r="AF205" s="88">
        <f>SUMIFS('Oct Receipts Data'!AB:AB,'Oct Receipts Data'!$B:$B,$B205)+SUMIFS('Oct Receipts Data'!AB:AB,'Oct Receipts Data'!$B:$B,$A205)</f>
        <v>0</v>
      </c>
      <c r="AG205" s="88">
        <f>SUMIFS('Oct Receipts Data'!AC:AC,'Oct Receipts Data'!$B:$B,$B205)+SUMIFS('Oct Receipts Data'!AC:AC,'Oct Receipts Data'!$B:$B,$A205)</f>
        <v>0</v>
      </c>
      <c r="AH205" s="88">
        <f>SUMIFS('Oct Receipts Data'!AD:AD,'Oct Receipts Data'!$B:$B,$B205)+SUMIFS('Oct Receipts Data'!AD:AD,'Oct Receipts Data'!$B:$B,$A205)</f>
        <v>0</v>
      </c>
      <c r="AI205" s="88">
        <f>SUMIFS('Oct Receipts Data'!AE:AE,'Oct Receipts Data'!$B:$B,$B205)+SUMIFS('Oct Receipts Data'!AE:AE,'Oct Receipts Data'!$B:$B,$A205)</f>
        <v>0</v>
      </c>
      <c r="AJ205" s="88">
        <f>SUMIFS('Oct Receipts Data'!AF:AF,'Oct Receipts Data'!$B:$B,$B205)+SUMIFS('Oct Receipts Data'!AF:AF,'Oct Receipts Data'!$B:$B,$A205)</f>
        <v>0</v>
      </c>
      <c r="AK205" s="88">
        <f>SUMIFS('Oct Receipts Data'!AG:AG,'Oct Receipts Data'!$B:$B,$B205)+SUMIFS('Oct Receipts Data'!AG:AG,'Oct Receipts Data'!$B:$B,$A205)</f>
        <v>0</v>
      </c>
    </row>
    <row r="206" spans="1:37" ht="13.8" outlineLevel="1">
      <c r="A206" s="86"/>
      <c r="B206" s="130" t="s">
        <v>134</v>
      </c>
      <c r="C206" s="88">
        <v>26928</v>
      </c>
      <c r="D206" s="80">
        <f>SUMIFS('PMT Terms'!C:C,'PMT Terms'!B:B,B206)</f>
        <v>60</v>
      </c>
      <c r="E206" s="89">
        <f t="shared" si="8"/>
        <v>0</v>
      </c>
      <c r="F206" s="84">
        <f t="shared" si="10"/>
        <v>0</v>
      </c>
      <c r="G206" s="88">
        <f>SUMIFS('Oct Receipts Data'!C:C,'Oct Receipts Data'!$B:$B,$B206)+SUMIFS('Oct Receipts Data'!C:C,'Oct Receipts Data'!$B:$B,$A206)</f>
        <v>0</v>
      </c>
      <c r="H206" s="88">
        <f>SUMIFS('Oct Receipts Data'!D:D,'Oct Receipts Data'!$B:$B,$B206)+SUMIFS('Oct Receipts Data'!D:D,'Oct Receipts Data'!$B:$B,$A206)</f>
        <v>0</v>
      </c>
      <c r="I206" s="88">
        <f>SUMIFS('Oct Receipts Data'!E:E,'Oct Receipts Data'!$B:$B,$B206)+SUMIFS('Oct Receipts Data'!E:E,'Oct Receipts Data'!$B:$B,$A206)</f>
        <v>0</v>
      </c>
      <c r="J206" s="88">
        <f>SUMIFS('Oct Receipts Data'!F:F,'Oct Receipts Data'!$B:$B,$B206)+SUMIFS('Oct Receipts Data'!F:F,'Oct Receipts Data'!$B:$B,$A206)</f>
        <v>0</v>
      </c>
      <c r="K206" s="88">
        <f>SUMIFS('Oct Receipts Data'!G:G,'Oct Receipts Data'!$B:$B,$B206)+SUMIFS('Oct Receipts Data'!G:G,'Oct Receipts Data'!$B:$B,$A206)</f>
        <v>0</v>
      </c>
      <c r="L206" s="88">
        <f>SUMIFS('Oct Receipts Data'!H:H,'Oct Receipts Data'!$B:$B,$B206)+SUMIFS('Oct Receipts Data'!H:H,'Oct Receipts Data'!$B:$B,$A206)</f>
        <v>0</v>
      </c>
      <c r="M206" s="88">
        <f>SUMIFS('Oct Receipts Data'!I:I,'Oct Receipts Data'!$B:$B,$B206)+SUMIFS('Oct Receipts Data'!I:I,'Oct Receipts Data'!$B:$B,$A206)</f>
        <v>0</v>
      </c>
      <c r="N206" s="88">
        <f>SUMIFS('Oct Receipts Data'!J:J,'Oct Receipts Data'!$B:$B,$B206)+SUMIFS('Oct Receipts Data'!J:J,'Oct Receipts Data'!$B:$B,$A206)</f>
        <v>0</v>
      </c>
      <c r="O206" s="88">
        <f>SUMIFS('Oct Receipts Data'!K:K,'Oct Receipts Data'!$B:$B,$B206)+SUMIFS('Oct Receipts Data'!K:K,'Oct Receipts Data'!$B:$B,$A206)</f>
        <v>0</v>
      </c>
      <c r="P206" s="88">
        <f>SUMIFS('Oct Receipts Data'!L:L,'Oct Receipts Data'!$B:$B,$B206)+SUMIFS('Oct Receipts Data'!L:L,'Oct Receipts Data'!$B:$B,$A206)</f>
        <v>0</v>
      </c>
      <c r="Q206" s="88">
        <f>SUMIFS('Oct Receipts Data'!M:M,'Oct Receipts Data'!$B:$B,$B206)+SUMIFS('Oct Receipts Data'!M:M,'Oct Receipts Data'!$B:$B,$A206)</f>
        <v>0</v>
      </c>
      <c r="R206" s="88">
        <f>SUMIFS('Oct Receipts Data'!N:N,'Oct Receipts Data'!$B:$B,$B206)+SUMIFS('Oct Receipts Data'!N:N,'Oct Receipts Data'!$B:$B,$A206)</f>
        <v>0</v>
      </c>
      <c r="S206" s="88">
        <f>SUMIFS('Oct Receipts Data'!O:O,'Oct Receipts Data'!$B:$B,$B206)+SUMIFS('Oct Receipts Data'!O:O,'Oct Receipts Data'!$B:$B,$A206)</f>
        <v>0</v>
      </c>
      <c r="T206" s="88">
        <f>SUMIFS('Oct Receipts Data'!P:P,'Oct Receipts Data'!$B:$B,$B206)+SUMIFS('Oct Receipts Data'!P:P,'Oct Receipts Data'!$B:$B,$A206)</f>
        <v>0</v>
      </c>
      <c r="U206" s="88">
        <f>SUMIFS('Oct Receipts Data'!Q:Q,'Oct Receipts Data'!$B:$B,$B206)+SUMIFS('Oct Receipts Data'!Q:Q,'Oct Receipts Data'!$B:$B,$A206)</f>
        <v>0</v>
      </c>
      <c r="V206" s="88">
        <f>SUMIFS('Oct Receipts Data'!R:R,'Oct Receipts Data'!$B:$B,$B206)+SUMIFS('Oct Receipts Data'!R:R,'Oct Receipts Data'!$B:$B,$A206)</f>
        <v>0</v>
      </c>
      <c r="W206" s="88">
        <f>SUMIFS('Oct Receipts Data'!S:S,'Oct Receipts Data'!$B:$B,$B206)+SUMIFS('Oct Receipts Data'!S:S,'Oct Receipts Data'!$B:$B,$A206)</f>
        <v>0</v>
      </c>
      <c r="X206" s="88">
        <f>SUMIFS('Oct Receipts Data'!T:T,'Oct Receipts Data'!$B:$B,$B206)+SUMIFS('Oct Receipts Data'!T:T,'Oct Receipts Data'!$B:$B,$A206)</f>
        <v>0</v>
      </c>
      <c r="Y206" s="88">
        <f>SUMIFS('Oct Receipts Data'!U:U,'Oct Receipts Data'!$B:$B,$B206)+SUMIFS('Oct Receipts Data'!U:U,'Oct Receipts Data'!$B:$B,$A206)</f>
        <v>0</v>
      </c>
      <c r="Z206" s="88">
        <f>SUMIFS('Oct Receipts Data'!V:V,'Oct Receipts Data'!$B:$B,$B206)+SUMIFS('Oct Receipts Data'!V:V,'Oct Receipts Data'!$B:$B,$A206)</f>
        <v>0</v>
      </c>
      <c r="AA206" s="88">
        <f>SUMIFS('Oct Receipts Data'!W:W,'Oct Receipts Data'!$B:$B,$B206)+SUMIFS('Oct Receipts Data'!W:W,'Oct Receipts Data'!$B:$B,$A206)</f>
        <v>0</v>
      </c>
      <c r="AB206" s="88">
        <f>SUMIFS('Oct Receipts Data'!X:X,'Oct Receipts Data'!$B:$B,$B206)+SUMIFS('Oct Receipts Data'!X:X,'Oct Receipts Data'!$B:$B,$A206)</f>
        <v>0</v>
      </c>
      <c r="AC206" s="88">
        <f>SUMIFS('Oct Receipts Data'!Y:Y,'Oct Receipts Data'!$B:$B,$B206)+SUMIFS('Oct Receipts Data'!Y:Y,'Oct Receipts Data'!$B:$B,$A206)</f>
        <v>0</v>
      </c>
      <c r="AD206" s="88">
        <f>SUMIFS('Oct Receipts Data'!Z:Z,'Oct Receipts Data'!$B:$B,$B206)+SUMIFS('Oct Receipts Data'!Z:Z,'Oct Receipts Data'!$B:$B,$A206)</f>
        <v>0</v>
      </c>
      <c r="AE206" s="88">
        <f>SUMIFS('Oct Receipts Data'!AA:AA,'Oct Receipts Data'!$B:$B,$B206)+SUMIFS('Oct Receipts Data'!AA:AA,'Oct Receipts Data'!$B:$B,$A206)</f>
        <v>0</v>
      </c>
      <c r="AF206" s="88">
        <f>SUMIFS('Oct Receipts Data'!AB:AB,'Oct Receipts Data'!$B:$B,$B206)+SUMIFS('Oct Receipts Data'!AB:AB,'Oct Receipts Data'!$B:$B,$A206)</f>
        <v>0</v>
      </c>
      <c r="AG206" s="88">
        <f>SUMIFS('Oct Receipts Data'!AC:AC,'Oct Receipts Data'!$B:$B,$B206)+SUMIFS('Oct Receipts Data'!AC:AC,'Oct Receipts Data'!$B:$B,$A206)</f>
        <v>0</v>
      </c>
      <c r="AH206" s="88">
        <f>SUMIFS('Oct Receipts Data'!AD:AD,'Oct Receipts Data'!$B:$B,$B206)+SUMIFS('Oct Receipts Data'!AD:AD,'Oct Receipts Data'!$B:$B,$A206)</f>
        <v>0</v>
      </c>
      <c r="AI206" s="88">
        <f>SUMIFS('Oct Receipts Data'!AE:AE,'Oct Receipts Data'!$B:$B,$B206)+SUMIFS('Oct Receipts Data'!AE:AE,'Oct Receipts Data'!$B:$B,$A206)</f>
        <v>0</v>
      </c>
      <c r="AJ206" s="88">
        <f>SUMIFS('Oct Receipts Data'!AF:AF,'Oct Receipts Data'!$B:$B,$B206)+SUMIFS('Oct Receipts Data'!AF:AF,'Oct Receipts Data'!$B:$B,$A206)</f>
        <v>0</v>
      </c>
      <c r="AK206" s="88">
        <f>SUMIFS('Oct Receipts Data'!AG:AG,'Oct Receipts Data'!$B:$B,$B206)+SUMIFS('Oct Receipts Data'!AG:AG,'Oct Receipts Data'!$B:$B,$A206)</f>
        <v>0</v>
      </c>
    </row>
    <row r="207" spans="1:37" ht="13.8" outlineLevel="1">
      <c r="A207" s="86"/>
      <c r="B207" s="130" t="s">
        <v>521</v>
      </c>
      <c r="C207" s="88">
        <v>20813</v>
      </c>
      <c r="D207" s="80">
        <f>SUMIFS('PMT Terms'!C:C,'PMT Terms'!B:B,B207)</f>
        <v>75</v>
      </c>
      <c r="E207" s="89">
        <f t="shared" si="8"/>
        <v>0</v>
      </c>
      <c r="F207" s="84">
        <f t="shared" si="10"/>
        <v>0</v>
      </c>
      <c r="G207" s="88">
        <f>SUMIFS('Oct Receipts Data'!C:C,'Oct Receipts Data'!$B:$B,$B207)+SUMIFS('Oct Receipts Data'!C:C,'Oct Receipts Data'!$B:$B,$A207)</f>
        <v>0</v>
      </c>
      <c r="H207" s="88">
        <f>SUMIFS('Oct Receipts Data'!D:D,'Oct Receipts Data'!$B:$B,$B207)+SUMIFS('Oct Receipts Data'!D:D,'Oct Receipts Data'!$B:$B,$A207)</f>
        <v>0</v>
      </c>
      <c r="I207" s="88">
        <f>SUMIFS('Oct Receipts Data'!E:E,'Oct Receipts Data'!$B:$B,$B207)+SUMIFS('Oct Receipts Data'!E:E,'Oct Receipts Data'!$B:$B,$A207)</f>
        <v>0</v>
      </c>
      <c r="J207" s="88">
        <f>SUMIFS('Oct Receipts Data'!F:F,'Oct Receipts Data'!$B:$B,$B207)+SUMIFS('Oct Receipts Data'!F:F,'Oct Receipts Data'!$B:$B,$A207)</f>
        <v>0</v>
      </c>
      <c r="K207" s="88">
        <f>SUMIFS('Oct Receipts Data'!G:G,'Oct Receipts Data'!$B:$B,$B207)+SUMIFS('Oct Receipts Data'!G:G,'Oct Receipts Data'!$B:$B,$A207)</f>
        <v>0</v>
      </c>
      <c r="L207" s="88">
        <f>SUMIFS('Oct Receipts Data'!H:H,'Oct Receipts Data'!$B:$B,$B207)+SUMIFS('Oct Receipts Data'!H:H,'Oct Receipts Data'!$B:$B,$A207)</f>
        <v>0</v>
      </c>
      <c r="M207" s="88">
        <f>SUMIFS('Oct Receipts Data'!I:I,'Oct Receipts Data'!$B:$B,$B207)+SUMIFS('Oct Receipts Data'!I:I,'Oct Receipts Data'!$B:$B,$A207)</f>
        <v>0</v>
      </c>
      <c r="N207" s="88">
        <f>SUMIFS('Oct Receipts Data'!J:J,'Oct Receipts Data'!$B:$B,$B207)+SUMIFS('Oct Receipts Data'!J:J,'Oct Receipts Data'!$B:$B,$A207)</f>
        <v>0</v>
      </c>
      <c r="O207" s="88">
        <f>SUMIFS('Oct Receipts Data'!K:K,'Oct Receipts Data'!$B:$B,$B207)+SUMIFS('Oct Receipts Data'!K:K,'Oct Receipts Data'!$B:$B,$A207)</f>
        <v>0</v>
      </c>
      <c r="P207" s="88">
        <f>SUMIFS('Oct Receipts Data'!L:L,'Oct Receipts Data'!$B:$B,$B207)+SUMIFS('Oct Receipts Data'!L:L,'Oct Receipts Data'!$B:$B,$A207)</f>
        <v>0</v>
      </c>
      <c r="Q207" s="88">
        <f>SUMIFS('Oct Receipts Data'!M:M,'Oct Receipts Data'!$B:$B,$B207)+SUMIFS('Oct Receipts Data'!M:M,'Oct Receipts Data'!$B:$B,$A207)</f>
        <v>0</v>
      </c>
      <c r="R207" s="88">
        <f>SUMIFS('Oct Receipts Data'!N:N,'Oct Receipts Data'!$B:$B,$B207)+SUMIFS('Oct Receipts Data'!N:N,'Oct Receipts Data'!$B:$B,$A207)</f>
        <v>0</v>
      </c>
      <c r="S207" s="88">
        <f>SUMIFS('Oct Receipts Data'!O:O,'Oct Receipts Data'!$B:$B,$B207)+SUMIFS('Oct Receipts Data'!O:O,'Oct Receipts Data'!$B:$B,$A207)</f>
        <v>0</v>
      </c>
      <c r="T207" s="88">
        <f>SUMIFS('Oct Receipts Data'!P:P,'Oct Receipts Data'!$B:$B,$B207)+SUMIFS('Oct Receipts Data'!P:P,'Oct Receipts Data'!$B:$B,$A207)</f>
        <v>0</v>
      </c>
      <c r="U207" s="88">
        <f>SUMIFS('Oct Receipts Data'!Q:Q,'Oct Receipts Data'!$B:$B,$B207)+SUMIFS('Oct Receipts Data'!Q:Q,'Oct Receipts Data'!$B:$B,$A207)</f>
        <v>0</v>
      </c>
      <c r="V207" s="88">
        <f>SUMIFS('Oct Receipts Data'!R:R,'Oct Receipts Data'!$B:$B,$B207)+SUMIFS('Oct Receipts Data'!R:R,'Oct Receipts Data'!$B:$B,$A207)</f>
        <v>0</v>
      </c>
      <c r="W207" s="88">
        <f>SUMIFS('Oct Receipts Data'!S:S,'Oct Receipts Data'!$B:$B,$B207)+SUMIFS('Oct Receipts Data'!S:S,'Oct Receipts Data'!$B:$B,$A207)</f>
        <v>0</v>
      </c>
      <c r="X207" s="88">
        <f>SUMIFS('Oct Receipts Data'!T:T,'Oct Receipts Data'!$B:$B,$B207)+SUMIFS('Oct Receipts Data'!T:T,'Oct Receipts Data'!$B:$B,$A207)</f>
        <v>0</v>
      </c>
      <c r="Y207" s="88">
        <f>SUMIFS('Oct Receipts Data'!U:U,'Oct Receipts Data'!$B:$B,$B207)+SUMIFS('Oct Receipts Data'!U:U,'Oct Receipts Data'!$B:$B,$A207)</f>
        <v>0</v>
      </c>
      <c r="Z207" s="88">
        <f>SUMIFS('Oct Receipts Data'!V:V,'Oct Receipts Data'!$B:$B,$B207)+SUMIFS('Oct Receipts Data'!V:V,'Oct Receipts Data'!$B:$B,$A207)</f>
        <v>0</v>
      </c>
      <c r="AA207" s="88">
        <f>SUMIFS('Oct Receipts Data'!W:W,'Oct Receipts Data'!$B:$B,$B207)+SUMIFS('Oct Receipts Data'!W:W,'Oct Receipts Data'!$B:$B,$A207)</f>
        <v>0</v>
      </c>
      <c r="AB207" s="88">
        <f>SUMIFS('Oct Receipts Data'!X:X,'Oct Receipts Data'!$B:$B,$B207)+SUMIFS('Oct Receipts Data'!X:X,'Oct Receipts Data'!$B:$B,$A207)</f>
        <v>0</v>
      </c>
      <c r="AC207" s="88">
        <f>SUMIFS('Oct Receipts Data'!Y:Y,'Oct Receipts Data'!$B:$B,$B207)+SUMIFS('Oct Receipts Data'!Y:Y,'Oct Receipts Data'!$B:$B,$A207)</f>
        <v>0</v>
      </c>
      <c r="AD207" s="88">
        <f>SUMIFS('Oct Receipts Data'!Z:Z,'Oct Receipts Data'!$B:$B,$B207)+SUMIFS('Oct Receipts Data'!Z:Z,'Oct Receipts Data'!$B:$B,$A207)</f>
        <v>0</v>
      </c>
      <c r="AE207" s="88">
        <f>SUMIFS('Oct Receipts Data'!AA:AA,'Oct Receipts Data'!$B:$B,$B207)+SUMIFS('Oct Receipts Data'!AA:AA,'Oct Receipts Data'!$B:$B,$A207)</f>
        <v>0</v>
      </c>
      <c r="AF207" s="88">
        <f>SUMIFS('Oct Receipts Data'!AB:AB,'Oct Receipts Data'!$B:$B,$B207)+SUMIFS('Oct Receipts Data'!AB:AB,'Oct Receipts Data'!$B:$B,$A207)</f>
        <v>0</v>
      </c>
      <c r="AG207" s="88">
        <f>SUMIFS('Oct Receipts Data'!AC:AC,'Oct Receipts Data'!$B:$B,$B207)+SUMIFS('Oct Receipts Data'!AC:AC,'Oct Receipts Data'!$B:$B,$A207)</f>
        <v>0</v>
      </c>
      <c r="AH207" s="88">
        <f>SUMIFS('Oct Receipts Data'!AD:AD,'Oct Receipts Data'!$B:$B,$B207)+SUMIFS('Oct Receipts Data'!AD:AD,'Oct Receipts Data'!$B:$B,$A207)</f>
        <v>0</v>
      </c>
      <c r="AI207" s="88">
        <f>SUMIFS('Oct Receipts Data'!AE:AE,'Oct Receipts Data'!$B:$B,$B207)+SUMIFS('Oct Receipts Data'!AE:AE,'Oct Receipts Data'!$B:$B,$A207)</f>
        <v>0</v>
      </c>
      <c r="AJ207" s="88">
        <f>SUMIFS('Oct Receipts Data'!AF:AF,'Oct Receipts Data'!$B:$B,$B207)+SUMIFS('Oct Receipts Data'!AF:AF,'Oct Receipts Data'!$B:$B,$A207)</f>
        <v>0</v>
      </c>
      <c r="AK207" s="88">
        <f>SUMIFS('Oct Receipts Data'!AG:AG,'Oct Receipts Data'!$B:$B,$B207)+SUMIFS('Oct Receipts Data'!AG:AG,'Oct Receipts Data'!$B:$B,$A207)</f>
        <v>0</v>
      </c>
    </row>
    <row r="208" spans="1:37" ht="13.8" outlineLevel="1">
      <c r="A208" s="86"/>
      <c r="B208" s="130" t="s">
        <v>455</v>
      </c>
      <c r="C208" s="88">
        <v>495714</v>
      </c>
      <c r="D208" s="80">
        <f>SUMIFS('PMT Terms'!C:C,'PMT Terms'!B:B,B208)</f>
        <v>55</v>
      </c>
      <c r="E208" s="89">
        <f t="shared" si="8"/>
        <v>0</v>
      </c>
      <c r="F208" s="84">
        <f t="shared" si="10"/>
        <v>0</v>
      </c>
      <c r="G208" s="88">
        <f>SUMIFS('Oct Receipts Data'!C:C,'Oct Receipts Data'!$B:$B,$B208)+SUMIFS('Oct Receipts Data'!C:C,'Oct Receipts Data'!$B:$B,$A208)</f>
        <v>0</v>
      </c>
      <c r="H208" s="88">
        <f>SUMIFS('Oct Receipts Data'!D:D,'Oct Receipts Data'!$B:$B,$B208)+SUMIFS('Oct Receipts Data'!D:D,'Oct Receipts Data'!$B:$B,$A208)</f>
        <v>0</v>
      </c>
      <c r="I208" s="88">
        <f>SUMIFS('Oct Receipts Data'!E:E,'Oct Receipts Data'!$B:$B,$B208)+SUMIFS('Oct Receipts Data'!E:E,'Oct Receipts Data'!$B:$B,$A208)</f>
        <v>0</v>
      </c>
      <c r="J208" s="88">
        <f>SUMIFS('Oct Receipts Data'!F:F,'Oct Receipts Data'!$B:$B,$B208)+SUMIFS('Oct Receipts Data'!F:F,'Oct Receipts Data'!$B:$B,$A208)</f>
        <v>0</v>
      </c>
      <c r="K208" s="88">
        <f>SUMIFS('Oct Receipts Data'!G:G,'Oct Receipts Data'!$B:$B,$B208)+SUMIFS('Oct Receipts Data'!G:G,'Oct Receipts Data'!$B:$B,$A208)</f>
        <v>0</v>
      </c>
      <c r="L208" s="88">
        <f>SUMIFS('Oct Receipts Data'!H:H,'Oct Receipts Data'!$B:$B,$B208)+SUMIFS('Oct Receipts Data'!H:H,'Oct Receipts Data'!$B:$B,$A208)</f>
        <v>0</v>
      </c>
      <c r="M208" s="88">
        <f>SUMIFS('Oct Receipts Data'!I:I,'Oct Receipts Data'!$B:$B,$B208)+SUMIFS('Oct Receipts Data'!I:I,'Oct Receipts Data'!$B:$B,$A208)</f>
        <v>0</v>
      </c>
      <c r="N208" s="88">
        <f>SUMIFS('Oct Receipts Data'!J:J,'Oct Receipts Data'!$B:$B,$B208)+SUMIFS('Oct Receipts Data'!J:J,'Oct Receipts Data'!$B:$B,$A208)</f>
        <v>0</v>
      </c>
      <c r="O208" s="88">
        <f>SUMIFS('Oct Receipts Data'!K:K,'Oct Receipts Data'!$B:$B,$B208)+SUMIFS('Oct Receipts Data'!K:K,'Oct Receipts Data'!$B:$B,$A208)</f>
        <v>0</v>
      </c>
      <c r="P208" s="88">
        <f>SUMIFS('Oct Receipts Data'!L:L,'Oct Receipts Data'!$B:$B,$B208)+SUMIFS('Oct Receipts Data'!L:L,'Oct Receipts Data'!$B:$B,$A208)</f>
        <v>0</v>
      </c>
      <c r="Q208" s="88">
        <f>SUMIFS('Oct Receipts Data'!M:M,'Oct Receipts Data'!$B:$B,$B208)+SUMIFS('Oct Receipts Data'!M:M,'Oct Receipts Data'!$B:$B,$A208)</f>
        <v>0</v>
      </c>
      <c r="R208" s="88">
        <f>SUMIFS('Oct Receipts Data'!N:N,'Oct Receipts Data'!$B:$B,$B208)+SUMIFS('Oct Receipts Data'!N:N,'Oct Receipts Data'!$B:$B,$A208)</f>
        <v>0</v>
      </c>
      <c r="S208" s="88">
        <f>SUMIFS('Oct Receipts Data'!O:O,'Oct Receipts Data'!$B:$B,$B208)+SUMIFS('Oct Receipts Data'!O:O,'Oct Receipts Data'!$B:$B,$A208)</f>
        <v>0</v>
      </c>
      <c r="T208" s="88">
        <f>SUMIFS('Oct Receipts Data'!P:P,'Oct Receipts Data'!$B:$B,$B208)+SUMIFS('Oct Receipts Data'!P:P,'Oct Receipts Data'!$B:$B,$A208)</f>
        <v>0</v>
      </c>
      <c r="U208" s="88">
        <f>SUMIFS('Oct Receipts Data'!Q:Q,'Oct Receipts Data'!$B:$B,$B208)+SUMIFS('Oct Receipts Data'!Q:Q,'Oct Receipts Data'!$B:$B,$A208)</f>
        <v>0</v>
      </c>
      <c r="V208" s="88">
        <f>SUMIFS('Oct Receipts Data'!R:R,'Oct Receipts Data'!$B:$B,$B208)+SUMIFS('Oct Receipts Data'!R:R,'Oct Receipts Data'!$B:$B,$A208)</f>
        <v>0</v>
      </c>
      <c r="W208" s="88">
        <f>SUMIFS('Oct Receipts Data'!S:S,'Oct Receipts Data'!$B:$B,$B208)+SUMIFS('Oct Receipts Data'!S:S,'Oct Receipts Data'!$B:$B,$A208)</f>
        <v>0</v>
      </c>
      <c r="X208" s="88">
        <f>SUMIFS('Oct Receipts Data'!T:T,'Oct Receipts Data'!$B:$B,$B208)+SUMIFS('Oct Receipts Data'!T:T,'Oct Receipts Data'!$B:$B,$A208)</f>
        <v>0</v>
      </c>
      <c r="Y208" s="88">
        <f>SUMIFS('Oct Receipts Data'!U:U,'Oct Receipts Data'!$B:$B,$B208)+SUMIFS('Oct Receipts Data'!U:U,'Oct Receipts Data'!$B:$B,$A208)</f>
        <v>0</v>
      </c>
      <c r="Z208" s="88">
        <f>SUMIFS('Oct Receipts Data'!V:V,'Oct Receipts Data'!$B:$B,$B208)+SUMIFS('Oct Receipts Data'!V:V,'Oct Receipts Data'!$B:$B,$A208)</f>
        <v>0</v>
      </c>
      <c r="AA208" s="88">
        <f>SUMIFS('Oct Receipts Data'!W:W,'Oct Receipts Data'!$B:$B,$B208)+SUMIFS('Oct Receipts Data'!W:W,'Oct Receipts Data'!$B:$B,$A208)</f>
        <v>0</v>
      </c>
      <c r="AB208" s="88">
        <f>SUMIFS('Oct Receipts Data'!X:X,'Oct Receipts Data'!$B:$B,$B208)+SUMIFS('Oct Receipts Data'!X:X,'Oct Receipts Data'!$B:$B,$A208)</f>
        <v>0</v>
      </c>
      <c r="AC208" s="88">
        <f>SUMIFS('Oct Receipts Data'!Y:Y,'Oct Receipts Data'!$B:$B,$B208)+SUMIFS('Oct Receipts Data'!Y:Y,'Oct Receipts Data'!$B:$B,$A208)</f>
        <v>0</v>
      </c>
      <c r="AD208" s="88">
        <f>SUMIFS('Oct Receipts Data'!Z:Z,'Oct Receipts Data'!$B:$B,$B208)+SUMIFS('Oct Receipts Data'!Z:Z,'Oct Receipts Data'!$B:$B,$A208)</f>
        <v>0</v>
      </c>
      <c r="AE208" s="88">
        <f>SUMIFS('Oct Receipts Data'!AA:AA,'Oct Receipts Data'!$B:$B,$B208)+SUMIFS('Oct Receipts Data'!AA:AA,'Oct Receipts Data'!$B:$B,$A208)</f>
        <v>0</v>
      </c>
      <c r="AF208" s="88">
        <f>SUMIFS('Oct Receipts Data'!AB:AB,'Oct Receipts Data'!$B:$B,$B208)+SUMIFS('Oct Receipts Data'!AB:AB,'Oct Receipts Data'!$B:$B,$A208)</f>
        <v>0</v>
      </c>
      <c r="AG208" s="88">
        <f>SUMIFS('Oct Receipts Data'!AC:AC,'Oct Receipts Data'!$B:$B,$B208)+SUMIFS('Oct Receipts Data'!AC:AC,'Oct Receipts Data'!$B:$B,$A208)</f>
        <v>0</v>
      </c>
      <c r="AH208" s="88">
        <f>SUMIFS('Oct Receipts Data'!AD:AD,'Oct Receipts Data'!$B:$B,$B208)+SUMIFS('Oct Receipts Data'!AD:AD,'Oct Receipts Data'!$B:$B,$A208)</f>
        <v>0</v>
      </c>
      <c r="AI208" s="88">
        <f>SUMIFS('Oct Receipts Data'!AE:AE,'Oct Receipts Data'!$B:$B,$B208)+SUMIFS('Oct Receipts Data'!AE:AE,'Oct Receipts Data'!$B:$B,$A208)</f>
        <v>0</v>
      </c>
      <c r="AJ208" s="88">
        <f>SUMIFS('Oct Receipts Data'!AF:AF,'Oct Receipts Data'!$B:$B,$B208)+SUMIFS('Oct Receipts Data'!AF:AF,'Oct Receipts Data'!$B:$B,$A208)</f>
        <v>0</v>
      </c>
      <c r="AK208" s="88">
        <f>SUMIFS('Oct Receipts Data'!AG:AG,'Oct Receipts Data'!$B:$B,$B208)+SUMIFS('Oct Receipts Data'!AG:AG,'Oct Receipts Data'!$B:$B,$A208)</f>
        <v>0</v>
      </c>
    </row>
    <row r="209" spans="1:37" ht="13.8" outlineLevel="1">
      <c r="A209" s="86"/>
      <c r="B209" s="130" t="s">
        <v>195</v>
      </c>
      <c r="C209" s="88">
        <v>79981</v>
      </c>
      <c r="D209" s="80">
        <f>SUMIFS('PMT Terms'!C:C,'PMT Terms'!B:B,B209)</f>
        <v>60</v>
      </c>
      <c r="E209" s="89">
        <f t="shared" si="8"/>
        <v>0</v>
      </c>
      <c r="F209" s="84">
        <f t="shared" si="10"/>
        <v>0</v>
      </c>
      <c r="G209" s="88">
        <f>SUMIFS('Oct Receipts Data'!C:C,'Oct Receipts Data'!$B:$B,$B209)+SUMIFS('Oct Receipts Data'!C:C,'Oct Receipts Data'!$B:$B,$A209)</f>
        <v>0</v>
      </c>
      <c r="H209" s="88">
        <f>SUMIFS('Oct Receipts Data'!D:D,'Oct Receipts Data'!$B:$B,$B209)+SUMIFS('Oct Receipts Data'!D:D,'Oct Receipts Data'!$B:$B,$A209)</f>
        <v>0</v>
      </c>
      <c r="I209" s="88">
        <f>SUMIFS('Oct Receipts Data'!E:E,'Oct Receipts Data'!$B:$B,$B209)+SUMIFS('Oct Receipts Data'!E:E,'Oct Receipts Data'!$B:$B,$A209)</f>
        <v>0</v>
      </c>
      <c r="J209" s="88">
        <f>SUMIFS('Oct Receipts Data'!F:F,'Oct Receipts Data'!$B:$B,$B209)+SUMIFS('Oct Receipts Data'!F:F,'Oct Receipts Data'!$B:$B,$A209)</f>
        <v>0</v>
      </c>
      <c r="K209" s="88">
        <f>SUMIFS('Oct Receipts Data'!G:G,'Oct Receipts Data'!$B:$B,$B209)+SUMIFS('Oct Receipts Data'!G:G,'Oct Receipts Data'!$B:$B,$A209)</f>
        <v>0</v>
      </c>
      <c r="L209" s="88">
        <f>SUMIFS('Oct Receipts Data'!H:H,'Oct Receipts Data'!$B:$B,$B209)+SUMIFS('Oct Receipts Data'!H:H,'Oct Receipts Data'!$B:$B,$A209)</f>
        <v>0</v>
      </c>
      <c r="M209" s="88">
        <f>SUMIFS('Oct Receipts Data'!I:I,'Oct Receipts Data'!$B:$B,$B209)+SUMIFS('Oct Receipts Data'!I:I,'Oct Receipts Data'!$B:$B,$A209)</f>
        <v>0</v>
      </c>
      <c r="N209" s="88">
        <f>SUMIFS('Oct Receipts Data'!J:J,'Oct Receipts Data'!$B:$B,$B209)+SUMIFS('Oct Receipts Data'!J:J,'Oct Receipts Data'!$B:$B,$A209)</f>
        <v>0</v>
      </c>
      <c r="O209" s="88">
        <f>SUMIFS('Oct Receipts Data'!K:K,'Oct Receipts Data'!$B:$B,$B209)+SUMIFS('Oct Receipts Data'!K:K,'Oct Receipts Data'!$B:$B,$A209)</f>
        <v>0</v>
      </c>
      <c r="P209" s="88">
        <f>SUMIFS('Oct Receipts Data'!L:L,'Oct Receipts Data'!$B:$B,$B209)+SUMIFS('Oct Receipts Data'!L:L,'Oct Receipts Data'!$B:$B,$A209)</f>
        <v>0</v>
      </c>
      <c r="Q209" s="88">
        <f>SUMIFS('Oct Receipts Data'!M:M,'Oct Receipts Data'!$B:$B,$B209)+SUMIFS('Oct Receipts Data'!M:M,'Oct Receipts Data'!$B:$B,$A209)</f>
        <v>0</v>
      </c>
      <c r="R209" s="88">
        <f>SUMIFS('Oct Receipts Data'!N:N,'Oct Receipts Data'!$B:$B,$B209)+SUMIFS('Oct Receipts Data'!N:N,'Oct Receipts Data'!$B:$B,$A209)</f>
        <v>0</v>
      </c>
      <c r="S209" s="88">
        <f>SUMIFS('Oct Receipts Data'!O:O,'Oct Receipts Data'!$B:$B,$B209)+SUMIFS('Oct Receipts Data'!O:O,'Oct Receipts Data'!$B:$B,$A209)</f>
        <v>0</v>
      </c>
      <c r="T209" s="88">
        <f>SUMIFS('Oct Receipts Data'!P:P,'Oct Receipts Data'!$B:$B,$B209)+SUMIFS('Oct Receipts Data'!P:P,'Oct Receipts Data'!$B:$B,$A209)</f>
        <v>0</v>
      </c>
      <c r="U209" s="88">
        <f>SUMIFS('Oct Receipts Data'!Q:Q,'Oct Receipts Data'!$B:$B,$B209)+SUMIFS('Oct Receipts Data'!Q:Q,'Oct Receipts Data'!$B:$B,$A209)</f>
        <v>0</v>
      </c>
      <c r="V209" s="88">
        <f>SUMIFS('Oct Receipts Data'!R:R,'Oct Receipts Data'!$B:$B,$B209)+SUMIFS('Oct Receipts Data'!R:R,'Oct Receipts Data'!$B:$B,$A209)</f>
        <v>0</v>
      </c>
      <c r="W209" s="88">
        <f>SUMIFS('Oct Receipts Data'!S:S,'Oct Receipts Data'!$B:$B,$B209)+SUMIFS('Oct Receipts Data'!S:S,'Oct Receipts Data'!$B:$B,$A209)</f>
        <v>0</v>
      </c>
      <c r="X209" s="88">
        <f>SUMIFS('Oct Receipts Data'!T:T,'Oct Receipts Data'!$B:$B,$B209)+SUMIFS('Oct Receipts Data'!T:T,'Oct Receipts Data'!$B:$B,$A209)</f>
        <v>0</v>
      </c>
      <c r="Y209" s="88">
        <f>SUMIFS('Oct Receipts Data'!U:U,'Oct Receipts Data'!$B:$B,$B209)+SUMIFS('Oct Receipts Data'!U:U,'Oct Receipts Data'!$B:$B,$A209)</f>
        <v>0</v>
      </c>
      <c r="Z209" s="88">
        <f>SUMIFS('Oct Receipts Data'!V:V,'Oct Receipts Data'!$B:$B,$B209)+SUMIFS('Oct Receipts Data'!V:V,'Oct Receipts Data'!$B:$B,$A209)</f>
        <v>0</v>
      </c>
      <c r="AA209" s="88">
        <f>SUMIFS('Oct Receipts Data'!W:W,'Oct Receipts Data'!$B:$B,$B209)+SUMIFS('Oct Receipts Data'!W:W,'Oct Receipts Data'!$B:$B,$A209)</f>
        <v>0</v>
      </c>
      <c r="AB209" s="88">
        <f>SUMIFS('Oct Receipts Data'!X:X,'Oct Receipts Data'!$B:$B,$B209)+SUMIFS('Oct Receipts Data'!X:X,'Oct Receipts Data'!$B:$B,$A209)</f>
        <v>0</v>
      </c>
      <c r="AC209" s="88">
        <f>SUMIFS('Oct Receipts Data'!Y:Y,'Oct Receipts Data'!$B:$B,$B209)+SUMIFS('Oct Receipts Data'!Y:Y,'Oct Receipts Data'!$B:$B,$A209)</f>
        <v>0</v>
      </c>
      <c r="AD209" s="88">
        <f>SUMIFS('Oct Receipts Data'!Z:Z,'Oct Receipts Data'!$B:$B,$B209)+SUMIFS('Oct Receipts Data'!Z:Z,'Oct Receipts Data'!$B:$B,$A209)</f>
        <v>0</v>
      </c>
      <c r="AE209" s="88">
        <f>SUMIFS('Oct Receipts Data'!AA:AA,'Oct Receipts Data'!$B:$B,$B209)+SUMIFS('Oct Receipts Data'!AA:AA,'Oct Receipts Data'!$B:$B,$A209)</f>
        <v>0</v>
      </c>
      <c r="AF209" s="88">
        <f>SUMIFS('Oct Receipts Data'!AB:AB,'Oct Receipts Data'!$B:$B,$B209)+SUMIFS('Oct Receipts Data'!AB:AB,'Oct Receipts Data'!$B:$B,$A209)</f>
        <v>0</v>
      </c>
      <c r="AG209" s="88">
        <f>SUMIFS('Oct Receipts Data'!AC:AC,'Oct Receipts Data'!$B:$B,$B209)+SUMIFS('Oct Receipts Data'!AC:AC,'Oct Receipts Data'!$B:$B,$A209)</f>
        <v>0</v>
      </c>
      <c r="AH209" s="88">
        <f>SUMIFS('Oct Receipts Data'!AD:AD,'Oct Receipts Data'!$B:$B,$B209)+SUMIFS('Oct Receipts Data'!AD:AD,'Oct Receipts Data'!$B:$B,$A209)</f>
        <v>0</v>
      </c>
      <c r="AI209" s="88">
        <f>SUMIFS('Oct Receipts Data'!AE:AE,'Oct Receipts Data'!$B:$B,$B209)+SUMIFS('Oct Receipts Data'!AE:AE,'Oct Receipts Data'!$B:$B,$A209)</f>
        <v>0</v>
      </c>
      <c r="AJ209" s="88">
        <f>SUMIFS('Oct Receipts Data'!AF:AF,'Oct Receipts Data'!$B:$B,$B209)+SUMIFS('Oct Receipts Data'!AF:AF,'Oct Receipts Data'!$B:$B,$A209)</f>
        <v>0</v>
      </c>
      <c r="AK209" s="88">
        <f>SUMIFS('Oct Receipts Data'!AG:AG,'Oct Receipts Data'!$B:$B,$B209)+SUMIFS('Oct Receipts Data'!AG:AG,'Oct Receipts Data'!$B:$B,$A209)</f>
        <v>0</v>
      </c>
    </row>
    <row r="210" spans="1:37" ht="13.8" outlineLevel="1">
      <c r="A210" s="86"/>
      <c r="B210" s="130" t="s">
        <v>456</v>
      </c>
      <c r="C210" s="88">
        <v>334183</v>
      </c>
      <c r="D210" s="80">
        <f>SUMIFS('PMT Terms'!C:C,'PMT Terms'!B:B,B210)</f>
        <v>55</v>
      </c>
      <c r="E210" s="89">
        <f t="shared" si="8"/>
        <v>0</v>
      </c>
      <c r="F210" s="84">
        <f t="shared" si="10"/>
        <v>0</v>
      </c>
      <c r="G210" s="88">
        <f>SUMIFS('Oct Receipts Data'!C:C,'Oct Receipts Data'!$B:$B,$B210)+SUMIFS('Oct Receipts Data'!C:C,'Oct Receipts Data'!$B:$B,$A210)</f>
        <v>0</v>
      </c>
      <c r="H210" s="88">
        <f>SUMIFS('Oct Receipts Data'!D:D,'Oct Receipts Data'!$B:$B,$B210)+SUMIFS('Oct Receipts Data'!D:D,'Oct Receipts Data'!$B:$B,$A210)</f>
        <v>0</v>
      </c>
      <c r="I210" s="88">
        <f>SUMIFS('Oct Receipts Data'!E:E,'Oct Receipts Data'!$B:$B,$B210)+SUMIFS('Oct Receipts Data'!E:E,'Oct Receipts Data'!$B:$B,$A210)</f>
        <v>0</v>
      </c>
      <c r="J210" s="88">
        <f>SUMIFS('Oct Receipts Data'!F:F,'Oct Receipts Data'!$B:$B,$B210)+SUMIFS('Oct Receipts Data'!F:F,'Oct Receipts Data'!$B:$B,$A210)</f>
        <v>0</v>
      </c>
      <c r="K210" s="88">
        <f>SUMIFS('Oct Receipts Data'!G:G,'Oct Receipts Data'!$B:$B,$B210)+SUMIFS('Oct Receipts Data'!G:G,'Oct Receipts Data'!$B:$B,$A210)</f>
        <v>0</v>
      </c>
      <c r="L210" s="88">
        <f>SUMIFS('Oct Receipts Data'!H:H,'Oct Receipts Data'!$B:$B,$B210)+SUMIFS('Oct Receipts Data'!H:H,'Oct Receipts Data'!$B:$B,$A210)</f>
        <v>0</v>
      </c>
      <c r="M210" s="88">
        <f>SUMIFS('Oct Receipts Data'!I:I,'Oct Receipts Data'!$B:$B,$B210)+SUMIFS('Oct Receipts Data'!I:I,'Oct Receipts Data'!$B:$B,$A210)</f>
        <v>0</v>
      </c>
      <c r="N210" s="88">
        <f>SUMIFS('Oct Receipts Data'!J:J,'Oct Receipts Data'!$B:$B,$B210)+SUMIFS('Oct Receipts Data'!J:J,'Oct Receipts Data'!$B:$B,$A210)</f>
        <v>0</v>
      </c>
      <c r="O210" s="88">
        <f>SUMIFS('Oct Receipts Data'!K:K,'Oct Receipts Data'!$B:$B,$B210)+SUMIFS('Oct Receipts Data'!K:K,'Oct Receipts Data'!$B:$B,$A210)</f>
        <v>0</v>
      </c>
      <c r="P210" s="88">
        <f>SUMIFS('Oct Receipts Data'!L:L,'Oct Receipts Data'!$B:$B,$B210)+SUMIFS('Oct Receipts Data'!L:L,'Oct Receipts Data'!$B:$B,$A210)</f>
        <v>0</v>
      </c>
      <c r="Q210" s="88">
        <f>SUMIFS('Oct Receipts Data'!M:M,'Oct Receipts Data'!$B:$B,$B210)+SUMIFS('Oct Receipts Data'!M:M,'Oct Receipts Data'!$B:$B,$A210)</f>
        <v>0</v>
      </c>
      <c r="R210" s="88">
        <f>SUMIFS('Oct Receipts Data'!N:N,'Oct Receipts Data'!$B:$B,$B210)+SUMIFS('Oct Receipts Data'!N:N,'Oct Receipts Data'!$B:$B,$A210)</f>
        <v>0</v>
      </c>
      <c r="S210" s="88">
        <f>SUMIFS('Oct Receipts Data'!O:O,'Oct Receipts Data'!$B:$B,$B210)+SUMIFS('Oct Receipts Data'!O:O,'Oct Receipts Data'!$B:$B,$A210)</f>
        <v>0</v>
      </c>
      <c r="T210" s="88">
        <f>SUMIFS('Oct Receipts Data'!P:P,'Oct Receipts Data'!$B:$B,$B210)+SUMIFS('Oct Receipts Data'!P:P,'Oct Receipts Data'!$B:$B,$A210)</f>
        <v>0</v>
      </c>
      <c r="U210" s="88">
        <f>SUMIFS('Oct Receipts Data'!Q:Q,'Oct Receipts Data'!$B:$B,$B210)+SUMIFS('Oct Receipts Data'!Q:Q,'Oct Receipts Data'!$B:$B,$A210)</f>
        <v>0</v>
      </c>
      <c r="V210" s="88">
        <f>SUMIFS('Oct Receipts Data'!R:R,'Oct Receipts Data'!$B:$B,$B210)+SUMIFS('Oct Receipts Data'!R:R,'Oct Receipts Data'!$B:$B,$A210)</f>
        <v>0</v>
      </c>
      <c r="W210" s="88">
        <f>SUMIFS('Oct Receipts Data'!S:S,'Oct Receipts Data'!$B:$B,$B210)+SUMIFS('Oct Receipts Data'!S:S,'Oct Receipts Data'!$B:$B,$A210)</f>
        <v>0</v>
      </c>
      <c r="X210" s="88">
        <f>SUMIFS('Oct Receipts Data'!T:T,'Oct Receipts Data'!$B:$B,$B210)+SUMIFS('Oct Receipts Data'!T:T,'Oct Receipts Data'!$B:$B,$A210)</f>
        <v>0</v>
      </c>
      <c r="Y210" s="88">
        <f>SUMIFS('Oct Receipts Data'!U:U,'Oct Receipts Data'!$B:$B,$B210)+SUMIFS('Oct Receipts Data'!U:U,'Oct Receipts Data'!$B:$B,$A210)</f>
        <v>0</v>
      </c>
      <c r="Z210" s="88">
        <f>SUMIFS('Oct Receipts Data'!V:V,'Oct Receipts Data'!$B:$B,$B210)+SUMIFS('Oct Receipts Data'!V:V,'Oct Receipts Data'!$B:$B,$A210)</f>
        <v>0</v>
      </c>
      <c r="AA210" s="88">
        <f>SUMIFS('Oct Receipts Data'!W:W,'Oct Receipts Data'!$B:$B,$B210)+SUMIFS('Oct Receipts Data'!W:W,'Oct Receipts Data'!$B:$B,$A210)</f>
        <v>0</v>
      </c>
      <c r="AB210" s="88">
        <f>SUMIFS('Oct Receipts Data'!X:X,'Oct Receipts Data'!$B:$B,$B210)+SUMIFS('Oct Receipts Data'!X:X,'Oct Receipts Data'!$B:$B,$A210)</f>
        <v>0</v>
      </c>
      <c r="AC210" s="88">
        <f>SUMIFS('Oct Receipts Data'!Y:Y,'Oct Receipts Data'!$B:$B,$B210)+SUMIFS('Oct Receipts Data'!Y:Y,'Oct Receipts Data'!$B:$B,$A210)</f>
        <v>0</v>
      </c>
      <c r="AD210" s="88">
        <f>SUMIFS('Oct Receipts Data'!Z:Z,'Oct Receipts Data'!$B:$B,$B210)+SUMIFS('Oct Receipts Data'!Z:Z,'Oct Receipts Data'!$B:$B,$A210)</f>
        <v>0</v>
      </c>
      <c r="AE210" s="88">
        <f>SUMIFS('Oct Receipts Data'!AA:AA,'Oct Receipts Data'!$B:$B,$B210)+SUMIFS('Oct Receipts Data'!AA:AA,'Oct Receipts Data'!$B:$B,$A210)</f>
        <v>0</v>
      </c>
      <c r="AF210" s="88">
        <f>SUMIFS('Oct Receipts Data'!AB:AB,'Oct Receipts Data'!$B:$B,$B210)+SUMIFS('Oct Receipts Data'!AB:AB,'Oct Receipts Data'!$B:$B,$A210)</f>
        <v>0</v>
      </c>
      <c r="AG210" s="88">
        <f>SUMIFS('Oct Receipts Data'!AC:AC,'Oct Receipts Data'!$B:$B,$B210)+SUMIFS('Oct Receipts Data'!AC:AC,'Oct Receipts Data'!$B:$B,$A210)</f>
        <v>0</v>
      </c>
      <c r="AH210" s="88">
        <f>SUMIFS('Oct Receipts Data'!AD:AD,'Oct Receipts Data'!$B:$B,$B210)+SUMIFS('Oct Receipts Data'!AD:AD,'Oct Receipts Data'!$B:$B,$A210)</f>
        <v>0</v>
      </c>
      <c r="AI210" s="88">
        <f>SUMIFS('Oct Receipts Data'!AE:AE,'Oct Receipts Data'!$B:$B,$B210)+SUMIFS('Oct Receipts Data'!AE:AE,'Oct Receipts Data'!$B:$B,$A210)</f>
        <v>0</v>
      </c>
      <c r="AJ210" s="88">
        <f>SUMIFS('Oct Receipts Data'!AF:AF,'Oct Receipts Data'!$B:$B,$B210)+SUMIFS('Oct Receipts Data'!AF:AF,'Oct Receipts Data'!$B:$B,$A210)</f>
        <v>0</v>
      </c>
      <c r="AK210" s="88">
        <f>SUMIFS('Oct Receipts Data'!AG:AG,'Oct Receipts Data'!$B:$B,$B210)+SUMIFS('Oct Receipts Data'!AG:AG,'Oct Receipts Data'!$B:$B,$A210)</f>
        <v>0</v>
      </c>
    </row>
    <row r="211" spans="1:37" ht="13.8" outlineLevel="1">
      <c r="A211" s="86"/>
      <c r="B211" s="130" t="s">
        <v>314</v>
      </c>
      <c r="C211" s="88">
        <v>81897</v>
      </c>
      <c r="D211" s="80">
        <f>SUMIFS('PMT Terms'!C:C,'PMT Terms'!B:B,B211)</f>
        <v>45</v>
      </c>
      <c r="E211" s="89">
        <f t="shared" si="8"/>
        <v>0</v>
      </c>
      <c r="F211" s="84">
        <f t="shared" si="10"/>
        <v>0</v>
      </c>
      <c r="G211" s="88">
        <f>SUMIFS('Oct Receipts Data'!C:C,'Oct Receipts Data'!$B:$B,$B211)+SUMIFS('Oct Receipts Data'!C:C,'Oct Receipts Data'!$B:$B,$A211)</f>
        <v>0</v>
      </c>
      <c r="H211" s="88">
        <f>SUMIFS('Oct Receipts Data'!D:D,'Oct Receipts Data'!$B:$B,$B211)+SUMIFS('Oct Receipts Data'!D:D,'Oct Receipts Data'!$B:$B,$A211)</f>
        <v>0</v>
      </c>
      <c r="I211" s="88">
        <f>SUMIFS('Oct Receipts Data'!E:E,'Oct Receipts Data'!$B:$B,$B211)+SUMIFS('Oct Receipts Data'!E:E,'Oct Receipts Data'!$B:$B,$A211)</f>
        <v>0</v>
      </c>
      <c r="J211" s="88">
        <f>SUMIFS('Oct Receipts Data'!F:F,'Oct Receipts Data'!$B:$B,$B211)+SUMIFS('Oct Receipts Data'!F:F,'Oct Receipts Data'!$B:$B,$A211)</f>
        <v>0</v>
      </c>
      <c r="K211" s="88">
        <f>SUMIFS('Oct Receipts Data'!G:G,'Oct Receipts Data'!$B:$B,$B211)+SUMIFS('Oct Receipts Data'!G:G,'Oct Receipts Data'!$B:$B,$A211)</f>
        <v>0</v>
      </c>
      <c r="L211" s="88">
        <f>SUMIFS('Oct Receipts Data'!H:H,'Oct Receipts Data'!$B:$B,$B211)+SUMIFS('Oct Receipts Data'!H:H,'Oct Receipts Data'!$B:$B,$A211)</f>
        <v>0</v>
      </c>
      <c r="M211" s="88">
        <f>SUMIFS('Oct Receipts Data'!I:I,'Oct Receipts Data'!$B:$B,$B211)+SUMIFS('Oct Receipts Data'!I:I,'Oct Receipts Data'!$B:$B,$A211)</f>
        <v>0</v>
      </c>
      <c r="N211" s="88">
        <f>SUMIFS('Oct Receipts Data'!J:J,'Oct Receipts Data'!$B:$B,$B211)+SUMIFS('Oct Receipts Data'!J:J,'Oct Receipts Data'!$B:$B,$A211)</f>
        <v>0</v>
      </c>
      <c r="O211" s="88">
        <f>SUMIFS('Oct Receipts Data'!K:K,'Oct Receipts Data'!$B:$B,$B211)+SUMIFS('Oct Receipts Data'!K:K,'Oct Receipts Data'!$B:$B,$A211)</f>
        <v>0</v>
      </c>
      <c r="P211" s="88">
        <f>SUMIFS('Oct Receipts Data'!L:L,'Oct Receipts Data'!$B:$B,$B211)+SUMIFS('Oct Receipts Data'!L:L,'Oct Receipts Data'!$B:$B,$A211)</f>
        <v>0</v>
      </c>
      <c r="Q211" s="88">
        <f>SUMIFS('Oct Receipts Data'!M:M,'Oct Receipts Data'!$B:$B,$B211)+SUMIFS('Oct Receipts Data'!M:M,'Oct Receipts Data'!$B:$B,$A211)</f>
        <v>0</v>
      </c>
      <c r="R211" s="88">
        <f>SUMIFS('Oct Receipts Data'!N:N,'Oct Receipts Data'!$B:$B,$B211)+SUMIFS('Oct Receipts Data'!N:N,'Oct Receipts Data'!$B:$B,$A211)</f>
        <v>0</v>
      </c>
      <c r="S211" s="88">
        <f>SUMIFS('Oct Receipts Data'!O:O,'Oct Receipts Data'!$B:$B,$B211)+SUMIFS('Oct Receipts Data'!O:O,'Oct Receipts Data'!$B:$B,$A211)</f>
        <v>0</v>
      </c>
      <c r="T211" s="88">
        <f>SUMIFS('Oct Receipts Data'!P:P,'Oct Receipts Data'!$B:$B,$B211)+SUMIFS('Oct Receipts Data'!P:P,'Oct Receipts Data'!$B:$B,$A211)</f>
        <v>0</v>
      </c>
      <c r="U211" s="88">
        <f>SUMIFS('Oct Receipts Data'!Q:Q,'Oct Receipts Data'!$B:$B,$B211)+SUMIFS('Oct Receipts Data'!Q:Q,'Oct Receipts Data'!$B:$B,$A211)</f>
        <v>0</v>
      </c>
      <c r="V211" s="88">
        <f>SUMIFS('Oct Receipts Data'!R:R,'Oct Receipts Data'!$B:$B,$B211)+SUMIFS('Oct Receipts Data'!R:R,'Oct Receipts Data'!$B:$B,$A211)</f>
        <v>0</v>
      </c>
      <c r="W211" s="88">
        <f>SUMIFS('Oct Receipts Data'!S:S,'Oct Receipts Data'!$B:$B,$B211)+SUMIFS('Oct Receipts Data'!S:S,'Oct Receipts Data'!$B:$B,$A211)</f>
        <v>0</v>
      </c>
      <c r="X211" s="88">
        <f>SUMIFS('Oct Receipts Data'!T:T,'Oct Receipts Data'!$B:$B,$B211)+SUMIFS('Oct Receipts Data'!T:T,'Oct Receipts Data'!$B:$B,$A211)</f>
        <v>0</v>
      </c>
      <c r="Y211" s="88">
        <f>SUMIFS('Oct Receipts Data'!U:U,'Oct Receipts Data'!$B:$B,$B211)+SUMIFS('Oct Receipts Data'!U:U,'Oct Receipts Data'!$B:$B,$A211)</f>
        <v>0</v>
      </c>
      <c r="Z211" s="88">
        <f>SUMIFS('Oct Receipts Data'!V:V,'Oct Receipts Data'!$B:$B,$B211)+SUMIFS('Oct Receipts Data'!V:V,'Oct Receipts Data'!$B:$B,$A211)</f>
        <v>0</v>
      </c>
      <c r="AA211" s="88">
        <f>SUMIFS('Oct Receipts Data'!W:W,'Oct Receipts Data'!$B:$B,$B211)+SUMIFS('Oct Receipts Data'!W:W,'Oct Receipts Data'!$B:$B,$A211)</f>
        <v>0</v>
      </c>
      <c r="AB211" s="88">
        <f>SUMIFS('Oct Receipts Data'!X:X,'Oct Receipts Data'!$B:$B,$B211)+SUMIFS('Oct Receipts Data'!X:X,'Oct Receipts Data'!$B:$B,$A211)</f>
        <v>0</v>
      </c>
      <c r="AC211" s="88">
        <f>SUMIFS('Oct Receipts Data'!Y:Y,'Oct Receipts Data'!$B:$B,$B211)+SUMIFS('Oct Receipts Data'!Y:Y,'Oct Receipts Data'!$B:$B,$A211)</f>
        <v>0</v>
      </c>
      <c r="AD211" s="88">
        <f>SUMIFS('Oct Receipts Data'!Z:Z,'Oct Receipts Data'!$B:$B,$B211)+SUMIFS('Oct Receipts Data'!Z:Z,'Oct Receipts Data'!$B:$B,$A211)</f>
        <v>0</v>
      </c>
      <c r="AE211" s="88">
        <f>SUMIFS('Oct Receipts Data'!AA:AA,'Oct Receipts Data'!$B:$B,$B211)+SUMIFS('Oct Receipts Data'!AA:AA,'Oct Receipts Data'!$B:$B,$A211)</f>
        <v>0</v>
      </c>
      <c r="AF211" s="88">
        <f>SUMIFS('Oct Receipts Data'!AB:AB,'Oct Receipts Data'!$B:$B,$B211)+SUMIFS('Oct Receipts Data'!AB:AB,'Oct Receipts Data'!$B:$B,$A211)</f>
        <v>0</v>
      </c>
      <c r="AG211" s="88">
        <f>SUMIFS('Oct Receipts Data'!AC:AC,'Oct Receipts Data'!$B:$B,$B211)+SUMIFS('Oct Receipts Data'!AC:AC,'Oct Receipts Data'!$B:$B,$A211)</f>
        <v>0</v>
      </c>
      <c r="AH211" s="88">
        <f>SUMIFS('Oct Receipts Data'!AD:AD,'Oct Receipts Data'!$B:$B,$B211)+SUMIFS('Oct Receipts Data'!AD:AD,'Oct Receipts Data'!$B:$B,$A211)</f>
        <v>0</v>
      </c>
      <c r="AI211" s="88">
        <f>SUMIFS('Oct Receipts Data'!AE:AE,'Oct Receipts Data'!$B:$B,$B211)+SUMIFS('Oct Receipts Data'!AE:AE,'Oct Receipts Data'!$B:$B,$A211)</f>
        <v>0</v>
      </c>
      <c r="AJ211" s="88">
        <f>SUMIFS('Oct Receipts Data'!AF:AF,'Oct Receipts Data'!$B:$B,$B211)+SUMIFS('Oct Receipts Data'!AF:AF,'Oct Receipts Data'!$B:$B,$A211)</f>
        <v>0</v>
      </c>
      <c r="AK211" s="88">
        <f>SUMIFS('Oct Receipts Data'!AG:AG,'Oct Receipts Data'!$B:$B,$B211)+SUMIFS('Oct Receipts Data'!AG:AG,'Oct Receipts Data'!$B:$B,$A211)</f>
        <v>0</v>
      </c>
    </row>
    <row r="212" spans="1:37" ht="13.8" outlineLevel="1">
      <c r="A212" s="86"/>
      <c r="B212" s="130" t="s">
        <v>228</v>
      </c>
      <c r="C212" s="88">
        <v>2216</v>
      </c>
      <c r="D212" s="80">
        <f>SUMIFS('PMT Terms'!C:C,'PMT Terms'!B:B,B212)</f>
        <v>55</v>
      </c>
      <c r="E212" s="89">
        <f t="shared" si="8"/>
        <v>0</v>
      </c>
      <c r="F212" s="84">
        <f t="shared" si="10"/>
        <v>0</v>
      </c>
      <c r="G212" s="88">
        <f>SUMIFS('Oct Receipts Data'!C:C,'Oct Receipts Data'!$B:$B,$B212)+SUMIFS('Oct Receipts Data'!C:C,'Oct Receipts Data'!$B:$B,$A212)</f>
        <v>0</v>
      </c>
      <c r="H212" s="88">
        <f>SUMIFS('Oct Receipts Data'!D:D,'Oct Receipts Data'!$B:$B,$B212)+SUMIFS('Oct Receipts Data'!D:D,'Oct Receipts Data'!$B:$B,$A212)</f>
        <v>0</v>
      </c>
      <c r="I212" s="88">
        <f>SUMIFS('Oct Receipts Data'!E:E,'Oct Receipts Data'!$B:$B,$B212)+SUMIFS('Oct Receipts Data'!E:E,'Oct Receipts Data'!$B:$B,$A212)</f>
        <v>0</v>
      </c>
      <c r="J212" s="88">
        <f>SUMIFS('Oct Receipts Data'!F:F,'Oct Receipts Data'!$B:$B,$B212)+SUMIFS('Oct Receipts Data'!F:F,'Oct Receipts Data'!$B:$B,$A212)</f>
        <v>0</v>
      </c>
      <c r="K212" s="88">
        <f>SUMIFS('Oct Receipts Data'!G:G,'Oct Receipts Data'!$B:$B,$B212)+SUMIFS('Oct Receipts Data'!G:G,'Oct Receipts Data'!$B:$B,$A212)</f>
        <v>0</v>
      </c>
      <c r="L212" s="88">
        <f>SUMIFS('Oct Receipts Data'!H:H,'Oct Receipts Data'!$B:$B,$B212)+SUMIFS('Oct Receipts Data'!H:H,'Oct Receipts Data'!$B:$B,$A212)</f>
        <v>0</v>
      </c>
      <c r="M212" s="88">
        <f>SUMIFS('Oct Receipts Data'!I:I,'Oct Receipts Data'!$B:$B,$B212)+SUMIFS('Oct Receipts Data'!I:I,'Oct Receipts Data'!$B:$B,$A212)</f>
        <v>0</v>
      </c>
      <c r="N212" s="88">
        <f>SUMIFS('Oct Receipts Data'!J:J,'Oct Receipts Data'!$B:$B,$B212)+SUMIFS('Oct Receipts Data'!J:J,'Oct Receipts Data'!$B:$B,$A212)</f>
        <v>0</v>
      </c>
      <c r="O212" s="88">
        <f>SUMIFS('Oct Receipts Data'!K:K,'Oct Receipts Data'!$B:$B,$B212)+SUMIFS('Oct Receipts Data'!K:K,'Oct Receipts Data'!$B:$B,$A212)</f>
        <v>0</v>
      </c>
      <c r="P212" s="88">
        <f>SUMIFS('Oct Receipts Data'!L:L,'Oct Receipts Data'!$B:$B,$B212)+SUMIFS('Oct Receipts Data'!L:L,'Oct Receipts Data'!$B:$B,$A212)</f>
        <v>0</v>
      </c>
      <c r="Q212" s="88">
        <f>SUMIFS('Oct Receipts Data'!M:M,'Oct Receipts Data'!$B:$B,$B212)+SUMIFS('Oct Receipts Data'!M:M,'Oct Receipts Data'!$B:$B,$A212)</f>
        <v>0</v>
      </c>
      <c r="R212" s="88">
        <f>SUMIFS('Oct Receipts Data'!N:N,'Oct Receipts Data'!$B:$B,$B212)+SUMIFS('Oct Receipts Data'!N:N,'Oct Receipts Data'!$B:$B,$A212)</f>
        <v>0</v>
      </c>
      <c r="S212" s="88">
        <f>SUMIFS('Oct Receipts Data'!O:O,'Oct Receipts Data'!$B:$B,$B212)+SUMIFS('Oct Receipts Data'!O:O,'Oct Receipts Data'!$B:$B,$A212)</f>
        <v>0</v>
      </c>
      <c r="T212" s="88">
        <f>SUMIFS('Oct Receipts Data'!P:P,'Oct Receipts Data'!$B:$B,$B212)+SUMIFS('Oct Receipts Data'!P:P,'Oct Receipts Data'!$B:$B,$A212)</f>
        <v>0</v>
      </c>
      <c r="U212" s="88">
        <f>SUMIFS('Oct Receipts Data'!Q:Q,'Oct Receipts Data'!$B:$B,$B212)+SUMIFS('Oct Receipts Data'!Q:Q,'Oct Receipts Data'!$B:$B,$A212)</f>
        <v>0</v>
      </c>
      <c r="V212" s="88">
        <f>SUMIFS('Oct Receipts Data'!R:R,'Oct Receipts Data'!$B:$B,$B212)+SUMIFS('Oct Receipts Data'!R:R,'Oct Receipts Data'!$B:$B,$A212)</f>
        <v>0</v>
      </c>
      <c r="W212" s="88">
        <f>SUMIFS('Oct Receipts Data'!S:S,'Oct Receipts Data'!$B:$B,$B212)+SUMIFS('Oct Receipts Data'!S:S,'Oct Receipts Data'!$B:$B,$A212)</f>
        <v>0</v>
      </c>
      <c r="X212" s="88">
        <f>SUMIFS('Oct Receipts Data'!T:T,'Oct Receipts Data'!$B:$B,$B212)+SUMIFS('Oct Receipts Data'!T:T,'Oct Receipts Data'!$B:$B,$A212)</f>
        <v>0</v>
      </c>
      <c r="Y212" s="88">
        <f>SUMIFS('Oct Receipts Data'!U:U,'Oct Receipts Data'!$B:$B,$B212)+SUMIFS('Oct Receipts Data'!U:U,'Oct Receipts Data'!$B:$B,$A212)</f>
        <v>0</v>
      </c>
      <c r="Z212" s="88">
        <f>SUMIFS('Oct Receipts Data'!V:V,'Oct Receipts Data'!$B:$B,$B212)+SUMIFS('Oct Receipts Data'!V:V,'Oct Receipts Data'!$B:$B,$A212)</f>
        <v>0</v>
      </c>
      <c r="AA212" s="88">
        <f>SUMIFS('Oct Receipts Data'!W:W,'Oct Receipts Data'!$B:$B,$B212)+SUMIFS('Oct Receipts Data'!W:W,'Oct Receipts Data'!$B:$B,$A212)</f>
        <v>0</v>
      </c>
      <c r="AB212" s="88">
        <f>SUMIFS('Oct Receipts Data'!X:X,'Oct Receipts Data'!$B:$B,$B212)+SUMIFS('Oct Receipts Data'!X:X,'Oct Receipts Data'!$B:$B,$A212)</f>
        <v>0</v>
      </c>
      <c r="AC212" s="88">
        <f>SUMIFS('Oct Receipts Data'!Y:Y,'Oct Receipts Data'!$B:$B,$B212)+SUMIFS('Oct Receipts Data'!Y:Y,'Oct Receipts Data'!$B:$B,$A212)</f>
        <v>0</v>
      </c>
      <c r="AD212" s="88">
        <f>SUMIFS('Oct Receipts Data'!Z:Z,'Oct Receipts Data'!$B:$B,$B212)+SUMIFS('Oct Receipts Data'!Z:Z,'Oct Receipts Data'!$B:$B,$A212)</f>
        <v>0</v>
      </c>
      <c r="AE212" s="88">
        <f>SUMIFS('Oct Receipts Data'!AA:AA,'Oct Receipts Data'!$B:$B,$B212)+SUMIFS('Oct Receipts Data'!AA:AA,'Oct Receipts Data'!$B:$B,$A212)</f>
        <v>0</v>
      </c>
      <c r="AF212" s="88">
        <f>SUMIFS('Oct Receipts Data'!AB:AB,'Oct Receipts Data'!$B:$B,$B212)+SUMIFS('Oct Receipts Data'!AB:AB,'Oct Receipts Data'!$B:$B,$A212)</f>
        <v>0</v>
      </c>
      <c r="AG212" s="88">
        <f>SUMIFS('Oct Receipts Data'!AC:AC,'Oct Receipts Data'!$B:$B,$B212)+SUMIFS('Oct Receipts Data'!AC:AC,'Oct Receipts Data'!$B:$B,$A212)</f>
        <v>0</v>
      </c>
      <c r="AH212" s="88">
        <f>SUMIFS('Oct Receipts Data'!AD:AD,'Oct Receipts Data'!$B:$B,$B212)+SUMIFS('Oct Receipts Data'!AD:AD,'Oct Receipts Data'!$B:$B,$A212)</f>
        <v>0</v>
      </c>
      <c r="AI212" s="88">
        <f>SUMIFS('Oct Receipts Data'!AE:AE,'Oct Receipts Data'!$B:$B,$B212)+SUMIFS('Oct Receipts Data'!AE:AE,'Oct Receipts Data'!$B:$B,$A212)</f>
        <v>0</v>
      </c>
      <c r="AJ212" s="88">
        <f>SUMIFS('Oct Receipts Data'!AF:AF,'Oct Receipts Data'!$B:$B,$B212)+SUMIFS('Oct Receipts Data'!AF:AF,'Oct Receipts Data'!$B:$B,$A212)</f>
        <v>0</v>
      </c>
      <c r="AK212" s="88">
        <f>SUMIFS('Oct Receipts Data'!AG:AG,'Oct Receipts Data'!$B:$B,$B212)+SUMIFS('Oct Receipts Data'!AG:AG,'Oct Receipts Data'!$B:$B,$A212)</f>
        <v>0</v>
      </c>
    </row>
    <row r="213" spans="1:37" ht="13.8" outlineLevel="1">
      <c r="A213" s="86"/>
      <c r="B213" s="130" t="s">
        <v>129</v>
      </c>
      <c r="C213" s="88">
        <v>12469</v>
      </c>
      <c r="D213" s="80">
        <f>SUMIFS('PMT Terms'!C:C,'PMT Terms'!B:B,B213)</f>
        <v>45</v>
      </c>
      <c r="E213" s="89">
        <f t="shared" si="8"/>
        <v>0</v>
      </c>
      <c r="F213" s="84">
        <f t="shared" si="10"/>
        <v>0</v>
      </c>
      <c r="G213" s="88">
        <f>SUMIFS('Oct Receipts Data'!C:C,'Oct Receipts Data'!$B:$B,$B213)+SUMIFS('Oct Receipts Data'!C:C,'Oct Receipts Data'!$B:$B,$A213)</f>
        <v>0</v>
      </c>
      <c r="H213" s="88">
        <f>SUMIFS('Oct Receipts Data'!D:D,'Oct Receipts Data'!$B:$B,$B213)+SUMIFS('Oct Receipts Data'!D:D,'Oct Receipts Data'!$B:$B,$A213)</f>
        <v>0</v>
      </c>
      <c r="I213" s="88">
        <f>SUMIFS('Oct Receipts Data'!E:E,'Oct Receipts Data'!$B:$B,$B213)+SUMIFS('Oct Receipts Data'!E:E,'Oct Receipts Data'!$B:$B,$A213)</f>
        <v>0</v>
      </c>
      <c r="J213" s="88">
        <f>SUMIFS('Oct Receipts Data'!F:F,'Oct Receipts Data'!$B:$B,$B213)+SUMIFS('Oct Receipts Data'!F:F,'Oct Receipts Data'!$B:$B,$A213)</f>
        <v>0</v>
      </c>
      <c r="K213" s="88">
        <f>SUMIFS('Oct Receipts Data'!G:G,'Oct Receipts Data'!$B:$B,$B213)+SUMIFS('Oct Receipts Data'!G:G,'Oct Receipts Data'!$B:$B,$A213)</f>
        <v>0</v>
      </c>
      <c r="L213" s="88">
        <f>SUMIFS('Oct Receipts Data'!H:H,'Oct Receipts Data'!$B:$B,$B213)+SUMIFS('Oct Receipts Data'!H:H,'Oct Receipts Data'!$B:$B,$A213)</f>
        <v>0</v>
      </c>
      <c r="M213" s="88">
        <f>SUMIFS('Oct Receipts Data'!I:I,'Oct Receipts Data'!$B:$B,$B213)+SUMIFS('Oct Receipts Data'!I:I,'Oct Receipts Data'!$B:$B,$A213)</f>
        <v>0</v>
      </c>
      <c r="N213" s="88">
        <f>SUMIFS('Oct Receipts Data'!J:J,'Oct Receipts Data'!$B:$B,$B213)+SUMIFS('Oct Receipts Data'!J:J,'Oct Receipts Data'!$B:$B,$A213)</f>
        <v>0</v>
      </c>
      <c r="O213" s="88">
        <f>SUMIFS('Oct Receipts Data'!K:K,'Oct Receipts Data'!$B:$B,$B213)+SUMIFS('Oct Receipts Data'!K:K,'Oct Receipts Data'!$B:$B,$A213)</f>
        <v>0</v>
      </c>
      <c r="P213" s="88">
        <f>SUMIFS('Oct Receipts Data'!L:L,'Oct Receipts Data'!$B:$B,$B213)+SUMIFS('Oct Receipts Data'!L:L,'Oct Receipts Data'!$B:$B,$A213)</f>
        <v>0</v>
      </c>
      <c r="Q213" s="88">
        <f>SUMIFS('Oct Receipts Data'!M:M,'Oct Receipts Data'!$B:$B,$B213)+SUMIFS('Oct Receipts Data'!M:M,'Oct Receipts Data'!$B:$B,$A213)</f>
        <v>0</v>
      </c>
      <c r="R213" s="88">
        <f>SUMIFS('Oct Receipts Data'!N:N,'Oct Receipts Data'!$B:$B,$B213)+SUMIFS('Oct Receipts Data'!N:N,'Oct Receipts Data'!$B:$B,$A213)</f>
        <v>0</v>
      </c>
      <c r="S213" s="88">
        <f>SUMIFS('Oct Receipts Data'!O:O,'Oct Receipts Data'!$B:$B,$B213)+SUMIFS('Oct Receipts Data'!O:O,'Oct Receipts Data'!$B:$B,$A213)</f>
        <v>0</v>
      </c>
      <c r="T213" s="88">
        <f>SUMIFS('Oct Receipts Data'!P:P,'Oct Receipts Data'!$B:$B,$B213)+SUMIFS('Oct Receipts Data'!P:P,'Oct Receipts Data'!$B:$B,$A213)</f>
        <v>0</v>
      </c>
      <c r="U213" s="88">
        <f>SUMIFS('Oct Receipts Data'!Q:Q,'Oct Receipts Data'!$B:$B,$B213)+SUMIFS('Oct Receipts Data'!Q:Q,'Oct Receipts Data'!$B:$B,$A213)</f>
        <v>0</v>
      </c>
      <c r="V213" s="88">
        <f>SUMIFS('Oct Receipts Data'!R:R,'Oct Receipts Data'!$B:$B,$B213)+SUMIFS('Oct Receipts Data'!R:R,'Oct Receipts Data'!$B:$B,$A213)</f>
        <v>0</v>
      </c>
      <c r="W213" s="88">
        <f>SUMIFS('Oct Receipts Data'!S:S,'Oct Receipts Data'!$B:$B,$B213)+SUMIFS('Oct Receipts Data'!S:S,'Oct Receipts Data'!$B:$B,$A213)</f>
        <v>0</v>
      </c>
      <c r="X213" s="88">
        <f>SUMIFS('Oct Receipts Data'!T:T,'Oct Receipts Data'!$B:$B,$B213)+SUMIFS('Oct Receipts Data'!T:T,'Oct Receipts Data'!$B:$B,$A213)</f>
        <v>0</v>
      </c>
      <c r="Y213" s="88">
        <f>SUMIFS('Oct Receipts Data'!U:U,'Oct Receipts Data'!$B:$B,$B213)+SUMIFS('Oct Receipts Data'!U:U,'Oct Receipts Data'!$B:$B,$A213)</f>
        <v>0</v>
      </c>
      <c r="Z213" s="88">
        <f>SUMIFS('Oct Receipts Data'!V:V,'Oct Receipts Data'!$B:$B,$B213)+SUMIFS('Oct Receipts Data'!V:V,'Oct Receipts Data'!$B:$B,$A213)</f>
        <v>0</v>
      </c>
      <c r="AA213" s="88">
        <f>SUMIFS('Oct Receipts Data'!W:W,'Oct Receipts Data'!$B:$B,$B213)+SUMIFS('Oct Receipts Data'!W:W,'Oct Receipts Data'!$B:$B,$A213)</f>
        <v>0</v>
      </c>
      <c r="AB213" s="88">
        <f>SUMIFS('Oct Receipts Data'!X:X,'Oct Receipts Data'!$B:$B,$B213)+SUMIFS('Oct Receipts Data'!X:X,'Oct Receipts Data'!$B:$B,$A213)</f>
        <v>0</v>
      </c>
      <c r="AC213" s="88">
        <f>SUMIFS('Oct Receipts Data'!Y:Y,'Oct Receipts Data'!$B:$B,$B213)+SUMIFS('Oct Receipts Data'!Y:Y,'Oct Receipts Data'!$B:$B,$A213)</f>
        <v>0</v>
      </c>
      <c r="AD213" s="88">
        <f>SUMIFS('Oct Receipts Data'!Z:Z,'Oct Receipts Data'!$B:$B,$B213)+SUMIFS('Oct Receipts Data'!Z:Z,'Oct Receipts Data'!$B:$B,$A213)</f>
        <v>0</v>
      </c>
      <c r="AE213" s="88">
        <f>SUMIFS('Oct Receipts Data'!AA:AA,'Oct Receipts Data'!$B:$B,$B213)+SUMIFS('Oct Receipts Data'!AA:AA,'Oct Receipts Data'!$B:$B,$A213)</f>
        <v>0</v>
      </c>
      <c r="AF213" s="88">
        <f>SUMIFS('Oct Receipts Data'!AB:AB,'Oct Receipts Data'!$B:$B,$B213)+SUMIFS('Oct Receipts Data'!AB:AB,'Oct Receipts Data'!$B:$B,$A213)</f>
        <v>0</v>
      </c>
      <c r="AG213" s="88">
        <f>SUMIFS('Oct Receipts Data'!AC:AC,'Oct Receipts Data'!$B:$B,$B213)+SUMIFS('Oct Receipts Data'!AC:AC,'Oct Receipts Data'!$B:$B,$A213)</f>
        <v>0</v>
      </c>
      <c r="AH213" s="88">
        <f>SUMIFS('Oct Receipts Data'!AD:AD,'Oct Receipts Data'!$B:$B,$B213)+SUMIFS('Oct Receipts Data'!AD:AD,'Oct Receipts Data'!$B:$B,$A213)</f>
        <v>0</v>
      </c>
      <c r="AI213" s="88">
        <f>SUMIFS('Oct Receipts Data'!AE:AE,'Oct Receipts Data'!$B:$B,$B213)+SUMIFS('Oct Receipts Data'!AE:AE,'Oct Receipts Data'!$B:$B,$A213)</f>
        <v>0</v>
      </c>
      <c r="AJ213" s="88">
        <f>SUMIFS('Oct Receipts Data'!AF:AF,'Oct Receipts Data'!$B:$B,$B213)+SUMIFS('Oct Receipts Data'!AF:AF,'Oct Receipts Data'!$B:$B,$A213)</f>
        <v>0</v>
      </c>
      <c r="AK213" s="88">
        <f>SUMIFS('Oct Receipts Data'!AG:AG,'Oct Receipts Data'!$B:$B,$B213)+SUMIFS('Oct Receipts Data'!AG:AG,'Oct Receipts Data'!$B:$B,$A213)</f>
        <v>0</v>
      </c>
    </row>
    <row r="214" spans="1:37" ht="13.8" outlineLevel="1">
      <c r="A214" s="86"/>
      <c r="B214" s="130" t="s">
        <v>302</v>
      </c>
      <c r="C214" s="88">
        <v>144343</v>
      </c>
      <c r="D214" s="80">
        <f>SUMIFS('PMT Terms'!C:C,'PMT Terms'!B:B,B214)</f>
        <v>55</v>
      </c>
      <c r="E214" s="89">
        <f t="shared" si="8"/>
        <v>0</v>
      </c>
      <c r="F214" s="84">
        <f t="shared" si="10"/>
        <v>0</v>
      </c>
      <c r="G214" s="88">
        <f>SUMIFS('Oct Receipts Data'!C:C,'Oct Receipts Data'!$B:$B,$B214)+SUMIFS('Oct Receipts Data'!C:C,'Oct Receipts Data'!$B:$B,$A214)</f>
        <v>0</v>
      </c>
      <c r="H214" s="88">
        <f>SUMIFS('Oct Receipts Data'!D:D,'Oct Receipts Data'!$B:$B,$B214)+SUMIFS('Oct Receipts Data'!D:D,'Oct Receipts Data'!$B:$B,$A214)</f>
        <v>0</v>
      </c>
      <c r="I214" s="88">
        <f>SUMIFS('Oct Receipts Data'!E:E,'Oct Receipts Data'!$B:$B,$B214)+SUMIFS('Oct Receipts Data'!E:E,'Oct Receipts Data'!$B:$B,$A214)</f>
        <v>0</v>
      </c>
      <c r="J214" s="88">
        <f>SUMIFS('Oct Receipts Data'!F:F,'Oct Receipts Data'!$B:$B,$B214)+SUMIFS('Oct Receipts Data'!F:F,'Oct Receipts Data'!$B:$B,$A214)</f>
        <v>0</v>
      </c>
      <c r="K214" s="88">
        <f>SUMIFS('Oct Receipts Data'!G:G,'Oct Receipts Data'!$B:$B,$B214)+SUMIFS('Oct Receipts Data'!G:G,'Oct Receipts Data'!$B:$B,$A214)</f>
        <v>0</v>
      </c>
      <c r="L214" s="88">
        <f>SUMIFS('Oct Receipts Data'!H:H,'Oct Receipts Data'!$B:$B,$B214)+SUMIFS('Oct Receipts Data'!H:H,'Oct Receipts Data'!$B:$B,$A214)</f>
        <v>0</v>
      </c>
      <c r="M214" s="88">
        <f>SUMIFS('Oct Receipts Data'!I:I,'Oct Receipts Data'!$B:$B,$B214)+SUMIFS('Oct Receipts Data'!I:I,'Oct Receipts Data'!$B:$B,$A214)</f>
        <v>0</v>
      </c>
      <c r="N214" s="88">
        <f>SUMIFS('Oct Receipts Data'!J:J,'Oct Receipts Data'!$B:$B,$B214)+SUMIFS('Oct Receipts Data'!J:J,'Oct Receipts Data'!$B:$B,$A214)</f>
        <v>0</v>
      </c>
      <c r="O214" s="88">
        <f>SUMIFS('Oct Receipts Data'!K:K,'Oct Receipts Data'!$B:$B,$B214)+SUMIFS('Oct Receipts Data'!K:K,'Oct Receipts Data'!$B:$B,$A214)</f>
        <v>0</v>
      </c>
      <c r="P214" s="88">
        <f>SUMIFS('Oct Receipts Data'!L:L,'Oct Receipts Data'!$B:$B,$B214)+SUMIFS('Oct Receipts Data'!L:L,'Oct Receipts Data'!$B:$B,$A214)</f>
        <v>0</v>
      </c>
      <c r="Q214" s="88">
        <f>SUMIFS('Oct Receipts Data'!M:M,'Oct Receipts Data'!$B:$B,$B214)+SUMIFS('Oct Receipts Data'!M:M,'Oct Receipts Data'!$B:$B,$A214)</f>
        <v>0</v>
      </c>
      <c r="R214" s="88">
        <f>SUMIFS('Oct Receipts Data'!N:N,'Oct Receipts Data'!$B:$B,$B214)+SUMIFS('Oct Receipts Data'!N:N,'Oct Receipts Data'!$B:$B,$A214)</f>
        <v>0</v>
      </c>
      <c r="S214" s="88">
        <f>SUMIFS('Oct Receipts Data'!O:O,'Oct Receipts Data'!$B:$B,$B214)+SUMIFS('Oct Receipts Data'!O:O,'Oct Receipts Data'!$B:$B,$A214)</f>
        <v>0</v>
      </c>
      <c r="T214" s="88">
        <f>SUMIFS('Oct Receipts Data'!P:P,'Oct Receipts Data'!$B:$B,$B214)+SUMIFS('Oct Receipts Data'!P:P,'Oct Receipts Data'!$B:$B,$A214)</f>
        <v>0</v>
      </c>
      <c r="U214" s="88">
        <f>SUMIFS('Oct Receipts Data'!Q:Q,'Oct Receipts Data'!$B:$B,$B214)+SUMIFS('Oct Receipts Data'!Q:Q,'Oct Receipts Data'!$B:$B,$A214)</f>
        <v>0</v>
      </c>
      <c r="V214" s="88">
        <f>SUMIFS('Oct Receipts Data'!R:R,'Oct Receipts Data'!$B:$B,$B214)+SUMIFS('Oct Receipts Data'!R:R,'Oct Receipts Data'!$B:$B,$A214)</f>
        <v>0</v>
      </c>
      <c r="W214" s="88">
        <f>SUMIFS('Oct Receipts Data'!S:S,'Oct Receipts Data'!$B:$B,$B214)+SUMIFS('Oct Receipts Data'!S:S,'Oct Receipts Data'!$B:$B,$A214)</f>
        <v>0</v>
      </c>
      <c r="X214" s="88">
        <f>SUMIFS('Oct Receipts Data'!T:T,'Oct Receipts Data'!$B:$B,$B214)+SUMIFS('Oct Receipts Data'!T:T,'Oct Receipts Data'!$B:$B,$A214)</f>
        <v>0</v>
      </c>
      <c r="Y214" s="88">
        <f>SUMIFS('Oct Receipts Data'!U:U,'Oct Receipts Data'!$B:$B,$B214)+SUMIFS('Oct Receipts Data'!U:U,'Oct Receipts Data'!$B:$B,$A214)</f>
        <v>0</v>
      </c>
      <c r="Z214" s="88">
        <f>SUMIFS('Oct Receipts Data'!V:V,'Oct Receipts Data'!$B:$B,$B214)+SUMIFS('Oct Receipts Data'!V:V,'Oct Receipts Data'!$B:$B,$A214)</f>
        <v>0</v>
      </c>
      <c r="AA214" s="88">
        <f>SUMIFS('Oct Receipts Data'!W:W,'Oct Receipts Data'!$B:$B,$B214)+SUMIFS('Oct Receipts Data'!W:W,'Oct Receipts Data'!$B:$B,$A214)</f>
        <v>0</v>
      </c>
      <c r="AB214" s="88">
        <f>SUMIFS('Oct Receipts Data'!X:X,'Oct Receipts Data'!$B:$B,$B214)+SUMIFS('Oct Receipts Data'!X:X,'Oct Receipts Data'!$B:$B,$A214)</f>
        <v>0</v>
      </c>
      <c r="AC214" s="88">
        <f>SUMIFS('Oct Receipts Data'!Y:Y,'Oct Receipts Data'!$B:$B,$B214)+SUMIFS('Oct Receipts Data'!Y:Y,'Oct Receipts Data'!$B:$B,$A214)</f>
        <v>0</v>
      </c>
      <c r="AD214" s="88">
        <f>SUMIFS('Oct Receipts Data'!Z:Z,'Oct Receipts Data'!$B:$B,$B214)+SUMIFS('Oct Receipts Data'!Z:Z,'Oct Receipts Data'!$B:$B,$A214)</f>
        <v>0</v>
      </c>
      <c r="AE214" s="88">
        <f>SUMIFS('Oct Receipts Data'!AA:AA,'Oct Receipts Data'!$B:$B,$B214)+SUMIFS('Oct Receipts Data'!AA:AA,'Oct Receipts Data'!$B:$B,$A214)</f>
        <v>0</v>
      </c>
      <c r="AF214" s="88">
        <f>SUMIFS('Oct Receipts Data'!AB:AB,'Oct Receipts Data'!$B:$B,$B214)+SUMIFS('Oct Receipts Data'!AB:AB,'Oct Receipts Data'!$B:$B,$A214)</f>
        <v>0</v>
      </c>
      <c r="AG214" s="88">
        <f>SUMIFS('Oct Receipts Data'!AC:AC,'Oct Receipts Data'!$B:$B,$B214)+SUMIFS('Oct Receipts Data'!AC:AC,'Oct Receipts Data'!$B:$B,$A214)</f>
        <v>0</v>
      </c>
      <c r="AH214" s="88">
        <f>SUMIFS('Oct Receipts Data'!AD:AD,'Oct Receipts Data'!$B:$B,$B214)+SUMIFS('Oct Receipts Data'!AD:AD,'Oct Receipts Data'!$B:$B,$A214)</f>
        <v>0</v>
      </c>
      <c r="AI214" s="88">
        <f>SUMIFS('Oct Receipts Data'!AE:AE,'Oct Receipts Data'!$B:$B,$B214)+SUMIFS('Oct Receipts Data'!AE:AE,'Oct Receipts Data'!$B:$B,$A214)</f>
        <v>0</v>
      </c>
      <c r="AJ214" s="88">
        <f>SUMIFS('Oct Receipts Data'!AF:AF,'Oct Receipts Data'!$B:$B,$B214)+SUMIFS('Oct Receipts Data'!AF:AF,'Oct Receipts Data'!$B:$B,$A214)</f>
        <v>0</v>
      </c>
      <c r="AK214" s="88">
        <f>SUMIFS('Oct Receipts Data'!AG:AG,'Oct Receipts Data'!$B:$B,$B214)+SUMIFS('Oct Receipts Data'!AG:AG,'Oct Receipts Data'!$B:$B,$A214)</f>
        <v>0</v>
      </c>
    </row>
    <row r="215" spans="1:37" ht="13.8" outlineLevel="1">
      <c r="A215" s="86"/>
      <c r="B215" s="130" t="s">
        <v>525</v>
      </c>
      <c r="C215" s="88">
        <v>6790</v>
      </c>
      <c r="D215" s="80">
        <f>SUMIFS('PMT Terms'!C:C,'PMT Terms'!B:B,B215)</f>
        <v>60</v>
      </c>
      <c r="E215" s="89">
        <f t="shared" si="8"/>
        <v>0</v>
      </c>
      <c r="F215" s="84">
        <f t="shared" si="10"/>
        <v>0</v>
      </c>
      <c r="G215" s="88">
        <f>SUMIFS('Oct Receipts Data'!C:C,'Oct Receipts Data'!$B:$B,$B215)+SUMIFS('Oct Receipts Data'!C:C,'Oct Receipts Data'!$B:$B,$A215)</f>
        <v>0</v>
      </c>
      <c r="H215" s="88">
        <f>SUMIFS('Oct Receipts Data'!D:D,'Oct Receipts Data'!$B:$B,$B215)+SUMIFS('Oct Receipts Data'!D:D,'Oct Receipts Data'!$B:$B,$A215)</f>
        <v>0</v>
      </c>
      <c r="I215" s="88">
        <f>SUMIFS('Oct Receipts Data'!E:E,'Oct Receipts Data'!$B:$B,$B215)+SUMIFS('Oct Receipts Data'!E:E,'Oct Receipts Data'!$B:$B,$A215)</f>
        <v>0</v>
      </c>
      <c r="J215" s="88">
        <f>SUMIFS('Oct Receipts Data'!F:F,'Oct Receipts Data'!$B:$B,$B215)+SUMIFS('Oct Receipts Data'!F:F,'Oct Receipts Data'!$B:$B,$A215)</f>
        <v>0</v>
      </c>
      <c r="K215" s="88">
        <f>SUMIFS('Oct Receipts Data'!G:G,'Oct Receipts Data'!$B:$B,$B215)+SUMIFS('Oct Receipts Data'!G:G,'Oct Receipts Data'!$B:$B,$A215)</f>
        <v>0</v>
      </c>
      <c r="L215" s="88">
        <f>SUMIFS('Oct Receipts Data'!H:H,'Oct Receipts Data'!$B:$B,$B215)+SUMIFS('Oct Receipts Data'!H:H,'Oct Receipts Data'!$B:$B,$A215)</f>
        <v>0</v>
      </c>
      <c r="M215" s="88">
        <f>SUMIFS('Oct Receipts Data'!I:I,'Oct Receipts Data'!$B:$B,$B215)+SUMIFS('Oct Receipts Data'!I:I,'Oct Receipts Data'!$B:$B,$A215)</f>
        <v>0</v>
      </c>
      <c r="N215" s="88">
        <f>SUMIFS('Oct Receipts Data'!J:J,'Oct Receipts Data'!$B:$B,$B215)+SUMIFS('Oct Receipts Data'!J:J,'Oct Receipts Data'!$B:$B,$A215)</f>
        <v>0</v>
      </c>
      <c r="O215" s="88">
        <f>SUMIFS('Oct Receipts Data'!K:K,'Oct Receipts Data'!$B:$B,$B215)+SUMIFS('Oct Receipts Data'!K:K,'Oct Receipts Data'!$B:$B,$A215)</f>
        <v>0</v>
      </c>
      <c r="P215" s="88">
        <f>SUMIFS('Oct Receipts Data'!L:L,'Oct Receipts Data'!$B:$B,$B215)+SUMIFS('Oct Receipts Data'!L:L,'Oct Receipts Data'!$B:$B,$A215)</f>
        <v>0</v>
      </c>
      <c r="Q215" s="88">
        <f>SUMIFS('Oct Receipts Data'!M:M,'Oct Receipts Data'!$B:$B,$B215)+SUMIFS('Oct Receipts Data'!M:M,'Oct Receipts Data'!$B:$B,$A215)</f>
        <v>0</v>
      </c>
      <c r="R215" s="88">
        <f>SUMIFS('Oct Receipts Data'!N:N,'Oct Receipts Data'!$B:$B,$B215)+SUMIFS('Oct Receipts Data'!N:N,'Oct Receipts Data'!$B:$B,$A215)</f>
        <v>0</v>
      </c>
      <c r="S215" s="88">
        <f>SUMIFS('Oct Receipts Data'!O:O,'Oct Receipts Data'!$B:$B,$B215)+SUMIFS('Oct Receipts Data'!O:O,'Oct Receipts Data'!$B:$B,$A215)</f>
        <v>0</v>
      </c>
      <c r="T215" s="88">
        <f>SUMIFS('Oct Receipts Data'!P:P,'Oct Receipts Data'!$B:$B,$B215)+SUMIFS('Oct Receipts Data'!P:P,'Oct Receipts Data'!$B:$B,$A215)</f>
        <v>0</v>
      </c>
      <c r="U215" s="88">
        <f>SUMIFS('Oct Receipts Data'!Q:Q,'Oct Receipts Data'!$B:$B,$B215)+SUMIFS('Oct Receipts Data'!Q:Q,'Oct Receipts Data'!$B:$B,$A215)</f>
        <v>0</v>
      </c>
      <c r="V215" s="88">
        <f>SUMIFS('Oct Receipts Data'!R:R,'Oct Receipts Data'!$B:$B,$B215)+SUMIFS('Oct Receipts Data'!R:R,'Oct Receipts Data'!$B:$B,$A215)</f>
        <v>0</v>
      </c>
      <c r="W215" s="88">
        <f>SUMIFS('Oct Receipts Data'!S:S,'Oct Receipts Data'!$B:$B,$B215)+SUMIFS('Oct Receipts Data'!S:S,'Oct Receipts Data'!$B:$B,$A215)</f>
        <v>0</v>
      </c>
      <c r="X215" s="88">
        <f>SUMIFS('Oct Receipts Data'!T:T,'Oct Receipts Data'!$B:$B,$B215)+SUMIFS('Oct Receipts Data'!T:T,'Oct Receipts Data'!$B:$B,$A215)</f>
        <v>0</v>
      </c>
      <c r="Y215" s="88">
        <f>SUMIFS('Oct Receipts Data'!U:U,'Oct Receipts Data'!$B:$B,$B215)+SUMIFS('Oct Receipts Data'!U:U,'Oct Receipts Data'!$B:$B,$A215)</f>
        <v>0</v>
      </c>
      <c r="Z215" s="88">
        <f>SUMIFS('Oct Receipts Data'!V:V,'Oct Receipts Data'!$B:$B,$B215)+SUMIFS('Oct Receipts Data'!V:V,'Oct Receipts Data'!$B:$B,$A215)</f>
        <v>0</v>
      </c>
      <c r="AA215" s="88">
        <f>SUMIFS('Oct Receipts Data'!W:W,'Oct Receipts Data'!$B:$B,$B215)+SUMIFS('Oct Receipts Data'!W:W,'Oct Receipts Data'!$B:$B,$A215)</f>
        <v>0</v>
      </c>
      <c r="AB215" s="88">
        <f>SUMIFS('Oct Receipts Data'!X:X,'Oct Receipts Data'!$B:$B,$B215)+SUMIFS('Oct Receipts Data'!X:X,'Oct Receipts Data'!$B:$B,$A215)</f>
        <v>0</v>
      </c>
      <c r="AC215" s="88">
        <f>SUMIFS('Oct Receipts Data'!Y:Y,'Oct Receipts Data'!$B:$B,$B215)+SUMIFS('Oct Receipts Data'!Y:Y,'Oct Receipts Data'!$B:$B,$A215)</f>
        <v>0</v>
      </c>
      <c r="AD215" s="88">
        <f>SUMIFS('Oct Receipts Data'!Z:Z,'Oct Receipts Data'!$B:$B,$B215)+SUMIFS('Oct Receipts Data'!Z:Z,'Oct Receipts Data'!$B:$B,$A215)</f>
        <v>0</v>
      </c>
      <c r="AE215" s="88">
        <f>SUMIFS('Oct Receipts Data'!AA:AA,'Oct Receipts Data'!$B:$B,$B215)+SUMIFS('Oct Receipts Data'!AA:AA,'Oct Receipts Data'!$B:$B,$A215)</f>
        <v>0</v>
      </c>
      <c r="AF215" s="88">
        <f>SUMIFS('Oct Receipts Data'!AB:AB,'Oct Receipts Data'!$B:$B,$B215)+SUMIFS('Oct Receipts Data'!AB:AB,'Oct Receipts Data'!$B:$B,$A215)</f>
        <v>0</v>
      </c>
      <c r="AG215" s="88">
        <f>SUMIFS('Oct Receipts Data'!AC:AC,'Oct Receipts Data'!$B:$B,$B215)+SUMIFS('Oct Receipts Data'!AC:AC,'Oct Receipts Data'!$B:$B,$A215)</f>
        <v>0</v>
      </c>
      <c r="AH215" s="88">
        <f>SUMIFS('Oct Receipts Data'!AD:AD,'Oct Receipts Data'!$B:$B,$B215)+SUMIFS('Oct Receipts Data'!AD:AD,'Oct Receipts Data'!$B:$B,$A215)</f>
        <v>0</v>
      </c>
      <c r="AI215" s="88">
        <f>SUMIFS('Oct Receipts Data'!AE:AE,'Oct Receipts Data'!$B:$B,$B215)+SUMIFS('Oct Receipts Data'!AE:AE,'Oct Receipts Data'!$B:$B,$A215)</f>
        <v>0</v>
      </c>
      <c r="AJ215" s="88">
        <f>SUMIFS('Oct Receipts Data'!AF:AF,'Oct Receipts Data'!$B:$B,$B215)+SUMIFS('Oct Receipts Data'!AF:AF,'Oct Receipts Data'!$B:$B,$A215)</f>
        <v>0</v>
      </c>
      <c r="AK215" s="88">
        <f>SUMIFS('Oct Receipts Data'!AG:AG,'Oct Receipts Data'!$B:$B,$B215)+SUMIFS('Oct Receipts Data'!AG:AG,'Oct Receipts Data'!$B:$B,$A215)</f>
        <v>0</v>
      </c>
    </row>
    <row r="216" spans="1:37" ht="13.8" outlineLevel="1">
      <c r="A216" s="86"/>
      <c r="B216" s="130" t="s">
        <v>169</v>
      </c>
      <c r="C216" s="88">
        <v>6320</v>
      </c>
      <c r="D216" s="80">
        <f>SUMIFS('PMT Terms'!C:C,'PMT Terms'!B:B,B216)</f>
        <v>70</v>
      </c>
      <c r="E216" s="89">
        <f t="shared" si="8"/>
        <v>0</v>
      </c>
      <c r="F216" s="84">
        <f t="shared" si="10"/>
        <v>0</v>
      </c>
      <c r="G216" s="88">
        <f>SUMIFS('Oct Receipts Data'!C:C,'Oct Receipts Data'!$B:$B,$B216)+SUMIFS('Oct Receipts Data'!C:C,'Oct Receipts Data'!$B:$B,$A216)</f>
        <v>0</v>
      </c>
      <c r="H216" s="88">
        <f>SUMIFS('Oct Receipts Data'!D:D,'Oct Receipts Data'!$B:$B,$B216)+SUMIFS('Oct Receipts Data'!D:D,'Oct Receipts Data'!$B:$B,$A216)</f>
        <v>0</v>
      </c>
      <c r="I216" s="88">
        <f>SUMIFS('Oct Receipts Data'!E:E,'Oct Receipts Data'!$B:$B,$B216)+SUMIFS('Oct Receipts Data'!E:E,'Oct Receipts Data'!$B:$B,$A216)</f>
        <v>0</v>
      </c>
      <c r="J216" s="88">
        <f>SUMIFS('Oct Receipts Data'!F:F,'Oct Receipts Data'!$B:$B,$B216)+SUMIFS('Oct Receipts Data'!F:F,'Oct Receipts Data'!$B:$B,$A216)</f>
        <v>0</v>
      </c>
      <c r="K216" s="88">
        <f>SUMIFS('Oct Receipts Data'!G:G,'Oct Receipts Data'!$B:$B,$B216)+SUMIFS('Oct Receipts Data'!G:G,'Oct Receipts Data'!$B:$B,$A216)</f>
        <v>0</v>
      </c>
      <c r="L216" s="88">
        <f>SUMIFS('Oct Receipts Data'!H:H,'Oct Receipts Data'!$B:$B,$B216)+SUMIFS('Oct Receipts Data'!H:H,'Oct Receipts Data'!$B:$B,$A216)</f>
        <v>0</v>
      </c>
      <c r="M216" s="88">
        <f>SUMIFS('Oct Receipts Data'!I:I,'Oct Receipts Data'!$B:$B,$B216)+SUMIFS('Oct Receipts Data'!I:I,'Oct Receipts Data'!$B:$B,$A216)</f>
        <v>0</v>
      </c>
      <c r="N216" s="88">
        <f>SUMIFS('Oct Receipts Data'!J:J,'Oct Receipts Data'!$B:$B,$B216)+SUMIFS('Oct Receipts Data'!J:J,'Oct Receipts Data'!$B:$B,$A216)</f>
        <v>0</v>
      </c>
      <c r="O216" s="88">
        <f>SUMIFS('Oct Receipts Data'!K:K,'Oct Receipts Data'!$B:$B,$B216)+SUMIFS('Oct Receipts Data'!K:K,'Oct Receipts Data'!$B:$B,$A216)</f>
        <v>0</v>
      </c>
      <c r="P216" s="88">
        <f>SUMIFS('Oct Receipts Data'!L:L,'Oct Receipts Data'!$B:$B,$B216)+SUMIFS('Oct Receipts Data'!L:L,'Oct Receipts Data'!$B:$B,$A216)</f>
        <v>0</v>
      </c>
      <c r="Q216" s="88">
        <f>SUMIFS('Oct Receipts Data'!M:M,'Oct Receipts Data'!$B:$B,$B216)+SUMIFS('Oct Receipts Data'!M:M,'Oct Receipts Data'!$B:$B,$A216)</f>
        <v>0</v>
      </c>
      <c r="R216" s="88">
        <f>SUMIFS('Oct Receipts Data'!N:N,'Oct Receipts Data'!$B:$B,$B216)+SUMIFS('Oct Receipts Data'!N:N,'Oct Receipts Data'!$B:$B,$A216)</f>
        <v>0</v>
      </c>
      <c r="S216" s="88">
        <f>SUMIFS('Oct Receipts Data'!O:O,'Oct Receipts Data'!$B:$B,$B216)+SUMIFS('Oct Receipts Data'!O:O,'Oct Receipts Data'!$B:$B,$A216)</f>
        <v>0</v>
      </c>
      <c r="T216" s="88">
        <f>SUMIFS('Oct Receipts Data'!P:P,'Oct Receipts Data'!$B:$B,$B216)+SUMIFS('Oct Receipts Data'!P:P,'Oct Receipts Data'!$B:$B,$A216)</f>
        <v>0</v>
      </c>
      <c r="U216" s="88">
        <f>SUMIFS('Oct Receipts Data'!Q:Q,'Oct Receipts Data'!$B:$B,$B216)+SUMIFS('Oct Receipts Data'!Q:Q,'Oct Receipts Data'!$B:$B,$A216)</f>
        <v>0</v>
      </c>
      <c r="V216" s="88">
        <f>SUMIFS('Oct Receipts Data'!R:R,'Oct Receipts Data'!$B:$B,$B216)+SUMIFS('Oct Receipts Data'!R:R,'Oct Receipts Data'!$B:$B,$A216)</f>
        <v>0</v>
      </c>
      <c r="W216" s="88">
        <f>SUMIFS('Oct Receipts Data'!S:S,'Oct Receipts Data'!$B:$B,$B216)+SUMIFS('Oct Receipts Data'!S:S,'Oct Receipts Data'!$B:$B,$A216)</f>
        <v>0</v>
      </c>
      <c r="X216" s="88">
        <f>SUMIFS('Oct Receipts Data'!T:T,'Oct Receipts Data'!$B:$B,$B216)+SUMIFS('Oct Receipts Data'!T:T,'Oct Receipts Data'!$B:$B,$A216)</f>
        <v>0</v>
      </c>
      <c r="Y216" s="88">
        <f>SUMIFS('Oct Receipts Data'!U:U,'Oct Receipts Data'!$B:$B,$B216)+SUMIFS('Oct Receipts Data'!U:U,'Oct Receipts Data'!$B:$B,$A216)</f>
        <v>0</v>
      </c>
      <c r="Z216" s="88">
        <f>SUMIFS('Oct Receipts Data'!V:V,'Oct Receipts Data'!$B:$B,$B216)+SUMIFS('Oct Receipts Data'!V:V,'Oct Receipts Data'!$B:$B,$A216)</f>
        <v>0</v>
      </c>
      <c r="AA216" s="88">
        <f>SUMIFS('Oct Receipts Data'!W:W,'Oct Receipts Data'!$B:$B,$B216)+SUMIFS('Oct Receipts Data'!W:W,'Oct Receipts Data'!$B:$B,$A216)</f>
        <v>0</v>
      </c>
      <c r="AB216" s="88">
        <f>SUMIFS('Oct Receipts Data'!X:X,'Oct Receipts Data'!$B:$B,$B216)+SUMIFS('Oct Receipts Data'!X:X,'Oct Receipts Data'!$B:$B,$A216)</f>
        <v>0</v>
      </c>
      <c r="AC216" s="88">
        <f>SUMIFS('Oct Receipts Data'!Y:Y,'Oct Receipts Data'!$B:$B,$B216)+SUMIFS('Oct Receipts Data'!Y:Y,'Oct Receipts Data'!$B:$B,$A216)</f>
        <v>0</v>
      </c>
      <c r="AD216" s="88">
        <f>SUMIFS('Oct Receipts Data'!Z:Z,'Oct Receipts Data'!$B:$B,$B216)+SUMIFS('Oct Receipts Data'!Z:Z,'Oct Receipts Data'!$B:$B,$A216)</f>
        <v>0</v>
      </c>
      <c r="AE216" s="88">
        <f>SUMIFS('Oct Receipts Data'!AA:AA,'Oct Receipts Data'!$B:$B,$B216)+SUMIFS('Oct Receipts Data'!AA:AA,'Oct Receipts Data'!$B:$B,$A216)</f>
        <v>0</v>
      </c>
      <c r="AF216" s="88">
        <f>SUMIFS('Oct Receipts Data'!AB:AB,'Oct Receipts Data'!$B:$B,$B216)+SUMIFS('Oct Receipts Data'!AB:AB,'Oct Receipts Data'!$B:$B,$A216)</f>
        <v>0</v>
      </c>
      <c r="AG216" s="88">
        <f>SUMIFS('Oct Receipts Data'!AC:AC,'Oct Receipts Data'!$B:$B,$B216)+SUMIFS('Oct Receipts Data'!AC:AC,'Oct Receipts Data'!$B:$B,$A216)</f>
        <v>0</v>
      </c>
      <c r="AH216" s="88">
        <f>SUMIFS('Oct Receipts Data'!AD:AD,'Oct Receipts Data'!$B:$B,$B216)+SUMIFS('Oct Receipts Data'!AD:AD,'Oct Receipts Data'!$B:$B,$A216)</f>
        <v>0</v>
      </c>
      <c r="AI216" s="88">
        <f>SUMIFS('Oct Receipts Data'!AE:AE,'Oct Receipts Data'!$B:$B,$B216)+SUMIFS('Oct Receipts Data'!AE:AE,'Oct Receipts Data'!$B:$B,$A216)</f>
        <v>0</v>
      </c>
      <c r="AJ216" s="88">
        <f>SUMIFS('Oct Receipts Data'!AF:AF,'Oct Receipts Data'!$B:$B,$B216)+SUMIFS('Oct Receipts Data'!AF:AF,'Oct Receipts Data'!$B:$B,$A216)</f>
        <v>0</v>
      </c>
      <c r="AK216" s="88">
        <f>SUMIFS('Oct Receipts Data'!AG:AG,'Oct Receipts Data'!$B:$B,$B216)+SUMIFS('Oct Receipts Data'!AG:AG,'Oct Receipts Data'!$B:$B,$A216)</f>
        <v>0</v>
      </c>
    </row>
    <row r="217" spans="1:37" ht="13.8" outlineLevel="1">
      <c r="A217" s="86"/>
      <c r="B217" s="130" t="s">
        <v>86</v>
      </c>
      <c r="C217" s="88">
        <v>15830</v>
      </c>
      <c r="D217" s="80">
        <f>SUMIFS('PMT Terms'!C:C,'PMT Terms'!B:B,B217)</f>
        <v>30</v>
      </c>
      <c r="E217" s="89">
        <f t="shared" si="8"/>
        <v>0</v>
      </c>
      <c r="F217" s="84">
        <f t="shared" si="10"/>
        <v>0</v>
      </c>
      <c r="G217" s="88">
        <f>SUMIFS('Oct Receipts Data'!C:C,'Oct Receipts Data'!$B:$B,$B217)+SUMIFS('Oct Receipts Data'!C:C,'Oct Receipts Data'!$B:$B,$A217)</f>
        <v>0</v>
      </c>
      <c r="H217" s="88">
        <f>SUMIFS('Oct Receipts Data'!D:D,'Oct Receipts Data'!$B:$B,$B217)+SUMIFS('Oct Receipts Data'!D:D,'Oct Receipts Data'!$B:$B,$A217)</f>
        <v>0</v>
      </c>
      <c r="I217" s="88">
        <f>SUMIFS('Oct Receipts Data'!E:E,'Oct Receipts Data'!$B:$B,$B217)+SUMIFS('Oct Receipts Data'!E:E,'Oct Receipts Data'!$B:$B,$A217)</f>
        <v>0</v>
      </c>
      <c r="J217" s="88">
        <f>SUMIFS('Oct Receipts Data'!F:F,'Oct Receipts Data'!$B:$B,$B217)+SUMIFS('Oct Receipts Data'!F:F,'Oct Receipts Data'!$B:$B,$A217)</f>
        <v>0</v>
      </c>
      <c r="K217" s="88">
        <f>SUMIFS('Oct Receipts Data'!G:G,'Oct Receipts Data'!$B:$B,$B217)+SUMIFS('Oct Receipts Data'!G:G,'Oct Receipts Data'!$B:$B,$A217)</f>
        <v>0</v>
      </c>
      <c r="L217" s="88">
        <f>SUMIFS('Oct Receipts Data'!H:H,'Oct Receipts Data'!$B:$B,$B217)+SUMIFS('Oct Receipts Data'!H:H,'Oct Receipts Data'!$B:$B,$A217)</f>
        <v>0</v>
      </c>
      <c r="M217" s="88">
        <f>SUMIFS('Oct Receipts Data'!I:I,'Oct Receipts Data'!$B:$B,$B217)+SUMIFS('Oct Receipts Data'!I:I,'Oct Receipts Data'!$B:$B,$A217)</f>
        <v>0</v>
      </c>
      <c r="N217" s="88">
        <f>SUMIFS('Oct Receipts Data'!J:J,'Oct Receipts Data'!$B:$B,$B217)+SUMIFS('Oct Receipts Data'!J:J,'Oct Receipts Data'!$B:$B,$A217)</f>
        <v>0</v>
      </c>
      <c r="O217" s="88">
        <f>SUMIFS('Oct Receipts Data'!K:K,'Oct Receipts Data'!$B:$B,$B217)+SUMIFS('Oct Receipts Data'!K:K,'Oct Receipts Data'!$B:$B,$A217)</f>
        <v>0</v>
      </c>
      <c r="P217" s="88">
        <f>SUMIFS('Oct Receipts Data'!L:L,'Oct Receipts Data'!$B:$B,$B217)+SUMIFS('Oct Receipts Data'!L:L,'Oct Receipts Data'!$B:$B,$A217)</f>
        <v>0</v>
      </c>
      <c r="Q217" s="88">
        <f>SUMIFS('Oct Receipts Data'!M:M,'Oct Receipts Data'!$B:$B,$B217)+SUMIFS('Oct Receipts Data'!M:M,'Oct Receipts Data'!$B:$B,$A217)</f>
        <v>0</v>
      </c>
      <c r="R217" s="88">
        <f>SUMIFS('Oct Receipts Data'!N:N,'Oct Receipts Data'!$B:$B,$B217)+SUMIFS('Oct Receipts Data'!N:N,'Oct Receipts Data'!$B:$B,$A217)</f>
        <v>0</v>
      </c>
      <c r="S217" s="88">
        <f>SUMIFS('Oct Receipts Data'!O:O,'Oct Receipts Data'!$B:$B,$B217)+SUMIFS('Oct Receipts Data'!O:O,'Oct Receipts Data'!$B:$B,$A217)</f>
        <v>0</v>
      </c>
      <c r="T217" s="88">
        <f>SUMIFS('Oct Receipts Data'!P:P,'Oct Receipts Data'!$B:$B,$B217)+SUMIFS('Oct Receipts Data'!P:P,'Oct Receipts Data'!$B:$B,$A217)</f>
        <v>0</v>
      </c>
      <c r="U217" s="88">
        <f>SUMIFS('Oct Receipts Data'!Q:Q,'Oct Receipts Data'!$B:$B,$B217)+SUMIFS('Oct Receipts Data'!Q:Q,'Oct Receipts Data'!$B:$B,$A217)</f>
        <v>0</v>
      </c>
      <c r="V217" s="88">
        <f>SUMIFS('Oct Receipts Data'!R:R,'Oct Receipts Data'!$B:$B,$B217)+SUMIFS('Oct Receipts Data'!R:R,'Oct Receipts Data'!$B:$B,$A217)</f>
        <v>0</v>
      </c>
      <c r="W217" s="88">
        <f>SUMIFS('Oct Receipts Data'!S:S,'Oct Receipts Data'!$B:$B,$B217)+SUMIFS('Oct Receipts Data'!S:S,'Oct Receipts Data'!$B:$B,$A217)</f>
        <v>0</v>
      </c>
      <c r="X217" s="88">
        <f>SUMIFS('Oct Receipts Data'!T:T,'Oct Receipts Data'!$B:$B,$B217)+SUMIFS('Oct Receipts Data'!T:T,'Oct Receipts Data'!$B:$B,$A217)</f>
        <v>0</v>
      </c>
      <c r="Y217" s="88">
        <f>SUMIFS('Oct Receipts Data'!U:U,'Oct Receipts Data'!$B:$B,$B217)+SUMIFS('Oct Receipts Data'!U:U,'Oct Receipts Data'!$B:$B,$A217)</f>
        <v>0</v>
      </c>
      <c r="Z217" s="88">
        <f>SUMIFS('Oct Receipts Data'!V:V,'Oct Receipts Data'!$B:$B,$B217)+SUMIFS('Oct Receipts Data'!V:V,'Oct Receipts Data'!$B:$B,$A217)</f>
        <v>0</v>
      </c>
      <c r="AA217" s="88">
        <f>SUMIFS('Oct Receipts Data'!W:W,'Oct Receipts Data'!$B:$B,$B217)+SUMIFS('Oct Receipts Data'!W:W,'Oct Receipts Data'!$B:$B,$A217)</f>
        <v>0</v>
      </c>
      <c r="AB217" s="88">
        <f>SUMIFS('Oct Receipts Data'!X:X,'Oct Receipts Data'!$B:$B,$B217)+SUMIFS('Oct Receipts Data'!X:X,'Oct Receipts Data'!$B:$B,$A217)</f>
        <v>0</v>
      </c>
      <c r="AC217" s="88">
        <f>SUMIFS('Oct Receipts Data'!Y:Y,'Oct Receipts Data'!$B:$B,$B217)+SUMIFS('Oct Receipts Data'!Y:Y,'Oct Receipts Data'!$B:$B,$A217)</f>
        <v>0</v>
      </c>
      <c r="AD217" s="88">
        <f>SUMIFS('Oct Receipts Data'!Z:Z,'Oct Receipts Data'!$B:$B,$B217)+SUMIFS('Oct Receipts Data'!Z:Z,'Oct Receipts Data'!$B:$B,$A217)</f>
        <v>0</v>
      </c>
      <c r="AE217" s="88">
        <f>SUMIFS('Oct Receipts Data'!AA:AA,'Oct Receipts Data'!$B:$B,$B217)+SUMIFS('Oct Receipts Data'!AA:AA,'Oct Receipts Data'!$B:$B,$A217)</f>
        <v>0</v>
      </c>
      <c r="AF217" s="88">
        <f>SUMIFS('Oct Receipts Data'!AB:AB,'Oct Receipts Data'!$B:$B,$B217)+SUMIFS('Oct Receipts Data'!AB:AB,'Oct Receipts Data'!$B:$B,$A217)</f>
        <v>0</v>
      </c>
      <c r="AG217" s="88">
        <f>SUMIFS('Oct Receipts Data'!AC:AC,'Oct Receipts Data'!$B:$B,$B217)+SUMIFS('Oct Receipts Data'!AC:AC,'Oct Receipts Data'!$B:$B,$A217)</f>
        <v>0</v>
      </c>
      <c r="AH217" s="88">
        <f>SUMIFS('Oct Receipts Data'!AD:AD,'Oct Receipts Data'!$B:$B,$B217)+SUMIFS('Oct Receipts Data'!AD:AD,'Oct Receipts Data'!$B:$B,$A217)</f>
        <v>0</v>
      </c>
      <c r="AI217" s="88">
        <f>SUMIFS('Oct Receipts Data'!AE:AE,'Oct Receipts Data'!$B:$B,$B217)+SUMIFS('Oct Receipts Data'!AE:AE,'Oct Receipts Data'!$B:$B,$A217)</f>
        <v>0</v>
      </c>
      <c r="AJ217" s="88">
        <f>SUMIFS('Oct Receipts Data'!AF:AF,'Oct Receipts Data'!$B:$B,$B217)+SUMIFS('Oct Receipts Data'!AF:AF,'Oct Receipts Data'!$B:$B,$A217)</f>
        <v>0</v>
      </c>
      <c r="AK217" s="88">
        <f>SUMIFS('Oct Receipts Data'!AG:AG,'Oct Receipts Data'!$B:$B,$B217)+SUMIFS('Oct Receipts Data'!AG:AG,'Oct Receipts Data'!$B:$B,$A217)</f>
        <v>0</v>
      </c>
    </row>
    <row r="218" spans="1:37" ht="13.8" outlineLevel="1">
      <c r="A218" s="86"/>
      <c r="B218" s="130" t="s">
        <v>218</v>
      </c>
      <c r="C218" s="88">
        <v>13159</v>
      </c>
      <c r="D218" s="80">
        <f>SUMIFS('PMT Terms'!C:C,'PMT Terms'!B:B,B218)</f>
        <v>90</v>
      </c>
      <c r="E218" s="89">
        <f t="shared" si="8"/>
        <v>0</v>
      </c>
      <c r="F218" s="84">
        <f t="shared" si="10"/>
        <v>0</v>
      </c>
      <c r="G218" s="88">
        <f>SUMIFS('Oct Receipts Data'!C:C,'Oct Receipts Data'!$B:$B,$B218)+SUMIFS('Oct Receipts Data'!C:C,'Oct Receipts Data'!$B:$B,$A218)</f>
        <v>0</v>
      </c>
      <c r="H218" s="88">
        <f>SUMIFS('Oct Receipts Data'!D:D,'Oct Receipts Data'!$B:$B,$B218)+SUMIFS('Oct Receipts Data'!D:D,'Oct Receipts Data'!$B:$B,$A218)</f>
        <v>0</v>
      </c>
      <c r="I218" s="88">
        <f>SUMIFS('Oct Receipts Data'!E:E,'Oct Receipts Data'!$B:$B,$B218)+SUMIFS('Oct Receipts Data'!E:E,'Oct Receipts Data'!$B:$B,$A218)</f>
        <v>0</v>
      </c>
      <c r="J218" s="88">
        <f>SUMIFS('Oct Receipts Data'!F:F,'Oct Receipts Data'!$B:$B,$B218)+SUMIFS('Oct Receipts Data'!F:F,'Oct Receipts Data'!$B:$B,$A218)</f>
        <v>0</v>
      </c>
      <c r="K218" s="88">
        <f>SUMIFS('Oct Receipts Data'!G:G,'Oct Receipts Data'!$B:$B,$B218)+SUMIFS('Oct Receipts Data'!G:G,'Oct Receipts Data'!$B:$B,$A218)</f>
        <v>0</v>
      </c>
      <c r="L218" s="88">
        <f>SUMIFS('Oct Receipts Data'!H:H,'Oct Receipts Data'!$B:$B,$B218)+SUMIFS('Oct Receipts Data'!H:H,'Oct Receipts Data'!$B:$B,$A218)</f>
        <v>0</v>
      </c>
      <c r="M218" s="88">
        <f>SUMIFS('Oct Receipts Data'!I:I,'Oct Receipts Data'!$B:$B,$B218)+SUMIFS('Oct Receipts Data'!I:I,'Oct Receipts Data'!$B:$B,$A218)</f>
        <v>0</v>
      </c>
      <c r="N218" s="88">
        <f>SUMIFS('Oct Receipts Data'!J:J,'Oct Receipts Data'!$B:$B,$B218)+SUMIFS('Oct Receipts Data'!J:J,'Oct Receipts Data'!$B:$B,$A218)</f>
        <v>0</v>
      </c>
      <c r="O218" s="88">
        <f>SUMIFS('Oct Receipts Data'!K:K,'Oct Receipts Data'!$B:$B,$B218)+SUMIFS('Oct Receipts Data'!K:K,'Oct Receipts Data'!$B:$B,$A218)</f>
        <v>0</v>
      </c>
      <c r="P218" s="88">
        <f>SUMIFS('Oct Receipts Data'!L:L,'Oct Receipts Data'!$B:$B,$B218)+SUMIFS('Oct Receipts Data'!L:L,'Oct Receipts Data'!$B:$B,$A218)</f>
        <v>0</v>
      </c>
      <c r="Q218" s="88">
        <f>SUMIFS('Oct Receipts Data'!M:M,'Oct Receipts Data'!$B:$B,$B218)+SUMIFS('Oct Receipts Data'!M:M,'Oct Receipts Data'!$B:$B,$A218)</f>
        <v>0</v>
      </c>
      <c r="R218" s="88">
        <f>SUMIFS('Oct Receipts Data'!N:N,'Oct Receipts Data'!$B:$B,$B218)+SUMIFS('Oct Receipts Data'!N:N,'Oct Receipts Data'!$B:$B,$A218)</f>
        <v>0</v>
      </c>
      <c r="S218" s="88">
        <f>SUMIFS('Oct Receipts Data'!O:O,'Oct Receipts Data'!$B:$B,$B218)+SUMIFS('Oct Receipts Data'!O:O,'Oct Receipts Data'!$B:$B,$A218)</f>
        <v>0</v>
      </c>
      <c r="T218" s="88">
        <f>SUMIFS('Oct Receipts Data'!P:P,'Oct Receipts Data'!$B:$B,$B218)+SUMIFS('Oct Receipts Data'!P:P,'Oct Receipts Data'!$B:$B,$A218)</f>
        <v>0</v>
      </c>
      <c r="U218" s="88">
        <f>SUMIFS('Oct Receipts Data'!Q:Q,'Oct Receipts Data'!$B:$B,$B218)+SUMIFS('Oct Receipts Data'!Q:Q,'Oct Receipts Data'!$B:$B,$A218)</f>
        <v>0</v>
      </c>
      <c r="V218" s="88">
        <f>SUMIFS('Oct Receipts Data'!R:R,'Oct Receipts Data'!$B:$B,$B218)+SUMIFS('Oct Receipts Data'!R:R,'Oct Receipts Data'!$B:$B,$A218)</f>
        <v>0</v>
      </c>
      <c r="W218" s="88">
        <f>SUMIFS('Oct Receipts Data'!S:S,'Oct Receipts Data'!$B:$B,$B218)+SUMIFS('Oct Receipts Data'!S:S,'Oct Receipts Data'!$B:$B,$A218)</f>
        <v>0</v>
      </c>
      <c r="X218" s="88">
        <f>SUMIFS('Oct Receipts Data'!T:T,'Oct Receipts Data'!$B:$B,$B218)+SUMIFS('Oct Receipts Data'!T:T,'Oct Receipts Data'!$B:$B,$A218)</f>
        <v>0</v>
      </c>
      <c r="Y218" s="88">
        <f>SUMIFS('Oct Receipts Data'!U:U,'Oct Receipts Data'!$B:$B,$B218)+SUMIFS('Oct Receipts Data'!U:U,'Oct Receipts Data'!$B:$B,$A218)</f>
        <v>0</v>
      </c>
      <c r="Z218" s="88">
        <f>SUMIFS('Oct Receipts Data'!V:V,'Oct Receipts Data'!$B:$B,$B218)+SUMIFS('Oct Receipts Data'!V:V,'Oct Receipts Data'!$B:$B,$A218)</f>
        <v>0</v>
      </c>
      <c r="AA218" s="88">
        <f>SUMIFS('Oct Receipts Data'!W:W,'Oct Receipts Data'!$B:$B,$B218)+SUMIFS('Oct Receipts Data'!W:W,'Oct Receipts Data'!$B:$B,$A218)</f>
        <v>0</v>
      </c>
      <c r="AB218" s="88">
        <f>SUMIFS('Oct Receipts Data'!X:X,'Oct Receipts Data'!$B:$B,$B218)+SUMIFS('Oct Receipts Data'!X:X,'Oct Receipts Data'!$B:$B,$A218)</f>
        <v>0</v>
      </c>
      <c r="AC218" s="88">
        <f>SUMIFS('Oct Receipts Data'!Y:Y,'Oct Receipts Data'!$B:$B,$B218)+SUMIFS('Oct Receipts Data'!Y:Y,'Oct Receipts Data'!$B:$B,$A218)</f>
        <v>0</v>
      </c>
      <c r="AD218" s="88">
        <f>SUMIFS('Oct Receipts Data'!Z:Z,'Oct Receipts Data'!$B:$B,$B218)+SUMIFS('Oct Receipts Data'!Z:Z,'Oct Receipts Data'!$B:$B,$A218)</f>
        <v>0</v>
      </c>
      <c r="AE218" s="88">
        <f>SUMIFS('Oct Receipts Data'!AA:AA,'Oct Receipts Data'!$B:$B,$B218)+SUMIFS('Oct Receipts Data'!AA:AA,'Oct Receipts Data'!$B:$B,$A218)</f>
        <v>0</v>
      </c>
      <c r="AF218" s="88">
        <f>SUMIFS('Oct Receipts Data'!AB:AB,'Oct Receipts Data'!$B:$B,$B218)+SUMIFS('Oct Receipts Data'!AB:AB,'Oct Receipts Data'!$B:$B,$A218)</f>
        <v>0</v>
      </c>
      <c r="AG218" s="88">
        <f>SUMIFS('Oct Receipts Data'!AC:AC,'Oct Receipts Data'!$B:$B,$B218)+SUMIFS('Oct Receipts Data'!AC:AC,'Oct Receipts Data'!$B:$B,$A218)</f>
        <v>0</v>
      </c>
      <c r="AH218" s="88">
        <f>SUMIFS('Oct Receipts Data'!AD:AD,'Oct Receipts Data'!$B:$B,$B218)+SUMIFS('Oct Receipts Data'!AD:AD,'Oct Receipts Data'!$B:$B,$A218)</f>
        <v>0</v>
      </c>
      <c r="AI218" s="88">
        <f>SUMIFS('Oct Receipts Data'!AE:AE,'Oct Receipts Data'!$B:$B,$B218)+SUMIFS('Oct Receipts Data'!AE:AE,'Oct Receipts Data'!$B:$B,$A218)</f>
        <v>0</v>
      </c>
      <c r="AJ218" s="88">
        <f>SUMIFS('Oct Receipts Data'!AF:AF,'Oct Receipts Data'!$B:$B,$B218)+SUMIFS('Oct Receipts Data'!AF:AF,'Oct Receipts Data'!$B:$B,$A218)</f>
        <v>0</v>
      </c>
      <c r="AK218" s="88">
        <f>SUMIFS('Oct Receipts Data'!AG:AG,'Oct Receipts Data'!$B:$B,$B218)+SUMIFS('Oct Receipts Data'!AG:AG,'Oct Receipts Data'!$B:$B,$A218)</f>
        <v>0</v>
      </c>
    </row>
    <row r="219" spans="1:37" ht="13.8" outlineLevel="1">
      <c r="A219" s="86"/>
      <c r="B219" s="130" t="s">
        <v>238</v>
      </c>
      <c r="C219" s="88">
        <v>17965</v>
      </c>
      <c r="D219" s="80">
        <f>SUMIFS('PMT Terms'!C:C,'PMT Terms'!B:B,B219)</f>
        <v>60</v>
      </c>
      <c r="E219" s="89">
        <f t="shared" si="8"/>
        <v>0</v>
      </c>
      <c r="F219" s="84">
        <f t="shared" si="10"/>
        <v>0</v>
      </c>
      <c r="G219" s="88">
        <f>SUMIFS('Oct Receipts Data'!C:C,'Oct Receipts Data'!$B:$B,$B219)+SUMIFS('Oct Receipts Data'!C:C,'Oct Receipts Data'!$B:$B,$A219)</f>
        <v>0</v>
      </c>
      <c r="H219" s="88">
        <f>SUMIFS('Oct Receipts Data'!D:D,'Oct Receipts Data'!$B:$B,$B219)+SUMIFS('Oct Receipts Data'!D:D,'Oct Receipts Data'!$B:$B,$A219)</f>
        <v>0</v>
      </c>
      <c r="I219" s="88">
        <f>SUMIFS('Oct Receipts Data'!E:E,'Oct Receipts Data'!$B:$B,$B219)+SUMIFS('Oct Receipts Data'!E:E,'Oct Receipts Data'!$B:$B,$A219)</f>
        <v>0</v>
      </c>
      <c r="J219" s="88">
        <f>SUMIFS('Oct Receipts Data'!F:F,'Oct Receipts Data'!$B:$B,$B219)+SUMIFS('Oct Receipts Data'!F:F,'Oct Receipts Data'!$B:$B,$A219)</f>
        <v>0</v>
      </c>
      <c r="K219" s="88">
        <f>SUMIFS('Oct Receipts Data'!G:G,'Oct Receipts Data'!$B:$B,$B219)+SUMIFS('Oct Receipts Data'!G:G,'Oct Receipts Data'!$B:$B,$A219)</f>
        <v>0</v>
      </c>
      <c r="L219" s="88">
        <f>SUMIFS('Oct Receipts Data'!H:H,'Oct Receipts Data'!$B:$B,$B219)+SUMIFS('Oct Receipts Data'!H:H,'Oct Receipts Data'!$B:$B,$A219)</f>
        <v>0</v>
      </c>
      <c r="M219" s="88">
        <f>SUMIFS('Oct Receipts Data'!I:I,'Oct Receipts Data'!$B:$B,$B219)+SUMIFS('Oct Receipts Data'!I:I,'Oct Receipts Data'!$B:$B,$A219)</f>
        <v>0</v>
      </c>
      <c r="N219" s="88">
        <f>SUMIFS('Oct Receipts Data'!J:J,'Oct Receipts Data'!$B:$B,$B219)+SUMIFS('Oct Receipts Data'!J:J,'Oct Receipts Data'!$B:$B,$A219)</f>
        <v>0</v>
      </c>
      <c r="O219" s="88">
        <f>SUMIFS('Oct Receipts Data'!K:K,'Oct Receipts Data'!$B:$B,$B219)+SUMIFS('Oct Receipts Data'!K:K,'Oct Receipts Data'!$B:$B,$A219)</f>
        <v>0</v>
      </c>
      <c r="P219" s="88">
        <f>SUMIFS('Oct Receipts Data'!L:L,'Oct Receipts Data'!$B:$B,$B219)+SUMIFS('Oct Receipts Data'!L:L,'Oct Receipts Data'!$B:$B,$A219)</f>
        <v>0</v>
      </c>
      <c r="Q219" s="88">
        <f>SUMIFS('Oct Receipts Data'!M:M,'Oct Receipts Data'!$B:$B,$B219)+SUMIFS('Oct Receipts Data'!M:M,'Oct Receipts Data'!$B:$B,$A219)</f>
        <v>0</v>
      </c>
      <c r="R219" s="88">
        <f>SUMIFS('Oct Receipts Data'!N:N,'Oct Receipts Data'!$B:$B,$B219)+SUMIFS('Oct Receipts Data'!N:N,'Oct Receipts Data'!$B:$B,$A219)</f>
        <v>0</v>
      </c>
      <c r="S219" s="88">
        <f>SUMIFS('Oct Receipts Data'!O:O,'Oct Receipts Data'!$B:$B,$B219)+SUMIFS('Oct Receipts Data'!O:O,'Oct Receipts Data'!$B:$B,$A219)</f>
        <v>0</v>
      </c>
      <c r="T219" s="88">
        <f>SUMIFS('Oct Receipts Data'!P:P,'Oct Receipts Data'!$B:$B,$B219)+SUMIFS('Oct Receipts Data'!P:P,'Oct Receipts Data'!$B:$B,$A219)</f>
        <v>0</v>
      </c>
      <c r="U219" s="88">
        <f>SUMIFS('Oct Receipts Data'!Q:Q,'Oct Receipts Data'!$B:$B,$B219)+SUMIFS('Oct Receipts Data'!Q:Q,'Oct Receipts Data'!$B:$B,$A219)</f>
        <v>0</v>
      </c>
      <c r="V219" s="88">
        <f>SUMIFS('Oct Receipts Data'!R:R,'Oct Receipts Data'!$B:$B,$B219)+SUMIFS('Oct Receipts Data'!R:R,'Oct Receipts Data'!$B:$B,$A219)</f>
        <v>0</v>
      </c>
      <c r="W219" s="88">
        <f>SUMIFS('Oct Receipts Data'!S:S,'Oct Receipts Data'!$B:$B,$B219)+SUMIFS('Oct Receipts Data'!S:S,'Oct Receipts Data'!$B:$B,$A219)</f>
        <v>0</v>
      </c>
      <c r="X219" s="88">
        <f>SUMIFS('Oct Receipts Data'!T:T,'Oct Receipts Data'!$B:$B,$B219)+SUMIFS('Oct Receipts Data'!T:T,'Oct Receipts Data'!$B:$B,$A219)</f>
        <v>0</v>
      </c>
      <c r="Y219" s="88">
        <f>SUMIFS('Oct Receipts Data'!U:U,'Oct Receipts Data'!$B:$B,$B219)+SUMIFS('Oct Receipts Data'!U:U,'Oct Receipts Data'!$B:$B,$A219)</f>
        <v>0</v>
      </c>
      <c r="Z219" s="88">
        <f>SUMIFS('Oct Receipts Data'!V:V,'Oct Receipts Data'!$B:$B,$B219)+SUMIFS('Oct Receipts Data'!V:V,'Oct Receipts Data'!$B:$B,$A219)</f>
        <v>0</v>
      </c>
      <c r="AA219" s="88">
        <f>SUMIFS('Oct Receipts Data'!W:W,'Oct Receipts Data'!$B:$B,$B219)+SUMIFS('Oct Receipts Data'!W:W,'Oct Receipts Data'!$B:$B,$A219)</f>
        <v>0</v>
      </c>
      <c r="AB219" s="88">
        <f>SUMIFS('Oct Receipts Data'!X:X,'Oct Receipts Data'!$B:$B,$B219)+SUMIFS('Oct Receipts Data'!X:X,'Oct Receipts Data'!$B:$B,$A219)</f>
        <v>0</v>
      </c>
      <c r="AC219" s="88">
        <f>SUMIFS('Oct Receipts Data'!Y:Y,'Oct Receipts Data'!$B:$B,$B219)+SUMIFS('Oct Receipts Data'!Y:Y,'Oct Receipts Data'!$B:$B,$A219)</f>
        <v>0</v>
      </c>
      <c r="AD219" s="88">
        <f>SUMIFS('Oct Receipts Data'!Z:Z,'Oct Receipts Data'!$B:$B,$B219)+SUMIFS('Oct Receipts Data'!Z:Z,'Oct Receipts Data'!$B:$B,$A219)</f>
        <v>0</v>
      </c>
      <c r="AE219" s="88">
        <f>SUMIFS('Oct Receipts Data'!AA:AA,'Oct Receipts Data'!$B:$B,$B219)+SUMIFS('Oct Receipts Data'!AA:AA,'Oct Receipts Data'!$B:$B,$A219)</f>
        <v>0</v>
      </c>
      <c r="AF219" s="88">
        <f>SUMIFS('Oct Receipts Data'!AB:AB,'Oct Receipts Data'!$B:$B,$B219)+SUMIFS('Oct Receipts Data'!AB:AB,'Oct Receipts Data'!$B:$B,$A219)</f>
        <v>0</v>
      </c>
      <c r="AG219" s="88">
        <f>SUMIFS('Oct Receipts Data'!AC:AC,'Oct Receipts Data'!$B:$B,$B219)+SUMIFS('Oct Receipts Data'!AC:AC,'Oct Receipts Data'!$B:$B,$A219)</f>
        <v>0</v>
      </c>
      <c r="AH219" s="88">
        <f>SUMIFS('Oct Receipts Data'!AD:AD,'Oct Receipts Data'!$B:$B,$B219)+SUMIFS('Oct Receipts Data'!AD:AD,'Oct Receipts Data'!$B:$B,$A219)</f>
        <v>0</v>
      </c>
      <c r="AI219" s="88">
        <f>SUMIFS('Oct Receipts Data'!AE:AE,'Oct Receipts Data'!$B:$B,$B219)+SUMIFS('Oct Receipts Data'!AE:AE,'Oct Receipts Data'!$B:$B,$A219)</f>
        <v>0</v>
      </c>
      <c r="AJ219" s="88">
        <f>SUMIFS('Oct Receipts Data'!AF:AF,'Oct Receipts Data'!$B:$B,$B219)+SUMIFS('Oct Receipts Data'!AF:AF,'Oct Receipts Data'!$B:$B,$A219)</f>
        <v>0</v>
      </c>
      <c r="AK219" s="88">
        <f>SUMIFS('Oct Receipts Data'!AG:AG,'Oct Receipts Data'!$B:$B,$B219)+SUMIFS('Oct Receipts Data'!AG:AG,'Oct Receipts Data'!$B:$B,$A219)</f>
        <v>0</v>
      </c>
    </row>
    <row r="220" spans="1:37" ht="13.8" outlineLevel="1">
      <c r="A220" s="86"/>
      <c r="B220" s="130" t="s">
        <v>311</v>
      </c>
      <c r="C220" s="88">
        <v>12704</v>
      </c>
      <c r="D220" s="80">
        <f>SUMIFS('PMT Terms'!C:C,'PMT Terms'!B:B,B220)</f>
        <v>60</v>
      </c>
      <c r="E220" s="89">
        <f t="shared" si="8"/>
        <v>0</v>
      </c>
      <c r="F220" s="84">
        <f t="shared" si="10"/>
        <v>0</v>
      </c>
      <c r="G220" s="88">
        <f>SUMIFS('Oct Receipts Data'!C:C,'Oct Receipts Data'!$B:$B,$B220)+SUMIFS('Oct Receipts Data'!C:C,'Oct Receipts Data'!$B:$B,$A220)</f>
        <v>0</v>
      </c>
      <c r="H220" s="88">
        <f>SUMIFS('Oct Receipts Data'!D:D,'Oct Receipts Data'!$B:$B,$B220)+SUMIFS('Oct Receipts Data'!D:D,'Oct Receipts Data'!$B:$B,$A220)</f>
        <v>0</v>
      </c>
      <c r="I220" s="88">
        <f>SUMIFS('Oct Receipts Data'!E:E,'Oct Receipts Data'!$B:$B,$B220)+SUMIFS('Oct Receipts Data'!E:E,'Oct Receipts Data'!$B:$B,$A220)</f>
        <v>0</v>
      </c>
      <c r="J220" s="88">
        <f>SUMIFS('Oct Receipts Data'!F:F,'Oct Receipts Data'!$B:$B,$B220)+SUMIFS('Oct Receipts Data'!F:F,'Oct Receipts Data'!$B:$B,$A220)</f>
        <v>0</v>
      </c>
      <c r="K220" s="88">
        <f>SUMIFS('Oct Receipts Data'!G:G,'Oct Receipts Data'!$B:$B,$B220)+SUMIFS('Oct Receipts Data'!G:G,'Oct Receipts Data'!$B:$B,$A220)</f>
        <v>0</v>
      </c>
      <c r="L220" s="88">
        <f>SUMIFS('Oct Receipts Data'!H:H,'Oct Receipts Data'!$B:$B,$B220)+SUMIFS('Oct Receipts Data'!H:H,'Oct Receipts Data'!$B:$B,$A220)</f>
        <v>0</v>
      </c>
      <c r="M220" s="88">
        <f>SUMIFS('Oct Receipts Data'!I:I,'Oct Receipts Data'!$B:$B,$B220)+SUMIFS('Oct Receipts Data'!I:I,'Oct Receipts Data'!$B:$B,$A220)</f>
        <v>0</v>
      </c>
      <c r="N220" s="88">
        <f>SUMIFS('Oct Receipts Data'!J:J,'Oct Receipts Data'!$B:$B,$B220)+SUMIFS('Oct Receipts Data'!J:J,'Oct Receipts Data'!$B:$B,$A220)</f>
        <v>0</v>
      </c>
      <c r="O220" s="88">
        <f>SUMIFS('Oct Receipts Data'!K:K,'Oct Receipts Data'!$B:$B,$B220)+SUMIFS('Oct Receipts Data'!K:K,'Oct Receipts Data'!$B:$B,$A220)</f>
        <v>0</v>
      </c>
      <c r="P220" s="88">
        <f>SUMIFS('Oct Receipts Data'!L:L,'Oct Receipts Data'!$B:$B,$B220)+SUMIFS('Oct Receipts Data'!L:L,'Oct Receipts Data'!$B:$B,$A220)</f>
        <v>0</v>
      </c>
      <c r="Q220" s="88">
        <f>SUMIFS('Oct Receipts Data'!M:M,'Oct Receipts Data'!$B:$B,$B220)+SUMIFS('Oct Receipts Data'!M:M,'Oct Receipts Data'!$B:$B,$A220)</f>
        <v>0</v>
      </c>
      <c r="R220" s="88">
        <f>SUMIFS('Oct Receipts Data'!N:N,'Oct Receipts Data'!$B:$B,$B220)+SUMIFS('Oct Receipts Data'!N:N,'Oct Receipts Data'!$B:$B,$A220)</f>
        <v>0</v>
      </c>
      <c r="S220" s="88">
        <f>SUMIFS('Oct Receipts Data'!O:O,'Oct Receipts Data'!$B:$B,$B220)+SUMIFS('Oct Receipts Data'!O:O,'Oct Receipts Data'!$B:$B,$A220)</f>
        <v>0</v>
      </c>
      <c r="T220" s="88">
        <f>SUMIFS('Oct Receipts Data'!P:P,'Oct Receipts Data'!$B:$B,$B220)+SUMIFS('Oct Receipts Data'!P:P,'Oct Receipts Data'!$B:$B,$A220)</f>
        <v>0</v>
      </c>
      <c r="U220" s="88">
        <f>SUMIFS('Oct Receipts Data'!Q:Q,'Oct Receipts Data'!$B:$B,$B220)+SUMIFS('Oct Receipts Data'!Q:Q,'Oct Receipts Data'!$B:$B,$A220)</f>
        <v>0</v>
      </c>
      <c r="V220" s="88">
        <f>SUMIFS('Oct Receipts Data'!R:R,'Oct Receipts Data'!$B:$B,$B220)+SUMIFS('Oct Receipts Data'!R:R,'Oct Receipts Data'!$B:$B,$A220)</f>
        <v>0</v>
      </c>
      <c r="W220" s="88">
        <f>SUMIFS('Oct Receipts Data'!S:S,'Oct Receipts Data'!$B:$B,$B220)+SUMIFS('Oct Receipts Data'!S:S,'Oct Receipts Data'!$B:$B,$A220)</f>
        <v>0</v>
      </c>
      <c r="X220" s="88">
        <f>SUMIFS('Oct Receipts Data'!T:T,'Oct Receipts Data'!$B:$B,$B220)+SUMIFS('Oct Receipts Data'!T:T,'Oct Receipts Data'!$B:$B,$A220)</f>
        <v>0</v>
      </c>
      <c r="Y220" s="88">
        <f>SUMIFS('Oct Receipts Data'!U:U,'Oct Receipts Data'!$B:$B,$B220)+SUMIFS('Oct Receipts Data'!U:U,'Oct Receipts Data'!$B:$B,$A220)</f>
        <v>0</v>
      </c>
      <c r="Z220" s="88">
        <f>SUMIFS('Oct Receipts Data'!V:V,'Oct Receipts Data'!$B:$B,$B220)+SUMIFS('Oct Receipts Data'!V:V,'Oct Receipts Data'!$B:$B,$A220)</f>
        <v>0</v>
      </c>
      <c r="AA220" s="88">
        <f>SUMIFS('Oct Receipts Data'!W:W,'Oct Receipts Data'!$B:$B,$B220)+SUMIFS('Oct Receipts Data'!W:W,'Oct Receipts Data'!$B:$B,$A220)</f>
        <v>0</v>
      </c>
      <c r="AB220" s="88">
        <f>SUMIFS('Oct Receipts Data'!X:X,'Oct Receipts Data'!$B:$B,$B220)+SUMIFS('Oct Receipts Data'!X:X,'Oct Receipts Data'!$B:$B,$A220)</f>
        <v>0</v>
      </c>
      <c r="AC220" s="88">
        <f>SUMIFS('Oct Receipts Data'!Y:Y,'Oct Receipts Data'!$B:$B,$B220)+SUMIFS('Oct Receipts Data'!Y:Y,'Oct Receipts Data'!$B:$B,$A220)</f>
        <v>0</v>
      </c>
      <c r="AD220" s="88">
        <f>SUMIFS('Oct Receipts Data'!Z:Z,'Oct Receipts Data'!$B:$B,$B220)+SUMIFS('Oct Receipts Data'!Z:Z,'Oct Receipts Data'!$B:$B,$A220)</f>
        <v>0</v>
      </c>
      <c r="AE220" s="88">
        <f>SUMIFS('Oct Receipts Data'!AA:AA,'Oct Receipts Data'!$B:$B,$B220)+SUMIFS('Oct Receipts Data'!AA:AA,'Oct Receipts Data'!$B:$B,$A220)</f>
        <v>0</v>
      </c>
      <c r="AF220" s="88">
        <f>SUMIFS('Oct Receipts Data'!AB:AB,'Oct Receipts Data'!$B:$B,$B220)+SUMIFS('Oct Receipts Data'!AB:AB,'Oct Receipts Data'!$B:$B,$A220)</f>
        <v>0</v>
      </c>
      <c r="AG220" s="88">
        <f>SUMIFS('Oct Receipts Data'!AC:AC,'Oct Receipts Data'!$B:$B,$B220)+SUMIFS('Oct Receipts Data'!AC:AC,'Oct Receipts Data'!$B:$B,$A220)</f>
        <v>0</v>
      </c>
      <c r="AH220" s="88">
        <f>SUMIFS('Oct Receipts Data'!AD:AD,'Oct Receipts Data'!$B:$B,$B220)+SUMIFS('Oct Receipts Data'!AD:AD,'Oct Receipts Data'!$B:$B,$A220)</f>
        <v>0</v>
      </c>
      <c r="AI220" s="88">
        <f>SUMIFS('Oct Receipts Data'!AE:AE,'Oct Receipts Data'!$B:$B,$B220)+SUMIFS('Oct Receipts Data'!AE:AE,'Oct Receipts Data'!$B:$B,$A220)</f>
        <v>0</v>
      </c>
      <c r="AJ220" s="88">
        <f>SUMIFS('Oct Receipts Data'!AF:AF,'Oct Receipts Data'!$B:$B,$B220)+SUMIFS('Oct Receipts Data'!AF:AF,'Oct Receipts Data'!$B:$B,$A220)</f>
        <v>0</v>
      </c>
      <c r="AK220" s="88">
        <f>SUMIFS('Oct Receipts Data'!AG:AG,'Oct Receipts Data'!$B:$B,$B220)+SUMIFS('Oct Receipts Data'!AG:AG,'Oct Receipts Data'!$B:$B,$A220)</f>
        <v>0</v>
      </c>
    </row>
    <row r="221" spans="1:37" ht="13.8" outlineLevel="1">
      <c r="A221" s="86"/>
      <c r="B221" s="130" t="s">
        <v>59</v>
      </c>
      <c r="C221" s="88">
        <v>14277</v>
      </c>
      <c r="D221" s="80">
        <f>SUMIFS('PMT Terms'!C:C,'PMT Terms'!B:B,B221)</f>
        <v>60</v>
      </c>
      <c r="E221" s="89">
        <f t="shared" si="8"/>
        <v>0</v>
      </c>
      <c r="F221" s="84">
        <f t="shared" si="10"/>
        <v>0</v>
      </c>
      <c r="G221" s="88">
        <f>SUMIFS('Oct Receipts Data'!C:C,'Oct Receipts Data'!$B:$B,$B221)+SUMIFS('Oct Receipts Data'!C:C,'Oct Receipts Data'!$B:$B,$A221)</f>
        <v>0</v>
      </c>
      <c r="H221" s="88">
        <f>SUMIFS('Oct Receipts Data'!D:D,'Oct Receipts Data'!$B:$B,$B221)+SUMIFS('Oct Receipts Data'!D:D,'Oct Receipts Data'!$B:$B,$A221)</f>
        <v>0</v>
      </c>
      <c r="I221" s="88">
        <f>SUMIFS('Oct Receipts Data'!E:E,'Oct Receipts Data'!$B:$B,$B221)+SUMIFS('Oct Receipts Data'!E:E,'Oct Receipts Data'!$B:$B,$A221)</f>
        <v>0</v>
      </c>
      <c r="J221" s="88">
        <f>SUMIFS('Oct Receipts Data'!F:F,'Oct Receipts Data'!$B:$B,$B221)+SUMIFS('Oct Receipts Data'!F:F,'Oct Receipts Data'!$B:$B,$A221)</f>
        <v>0</v>
      </c>
      <c r="K221" s="88">
        <f>SUMIFS('Oct Receipts Data'!G:G,'Oct Receipts Data'!$B:$B,$B221)+SUMIFS('Oct Receipts Data'!G:G,'Oct Receipts Data'!$B:$B,$A221)</f>
        <v>0</v>
      </c>
      <c r="L221" s="88">
        <f>SUMIFS('Oct Receipts Data'!H:H,'Oct Receipts Data'!$B:$B,$B221)+SUMIFS('Oct Receipts Data'!H:H,'Oct Receipts Data'!$B:$B,$A221)</f>
        <v>0</v>
      </c>
      <c r="M221" s="88">
        <f>SUMIFS('Oct Receipts Data'!I:I,'Oct Receipts Data'!$B:$B,$B221)+SUMIFS('Oct Receipts Data'!I:I,'Oct Receipts Data'!$B:$B,$A221)</f>
        <v>0</v>
      </c>
      <c r="N221" s="88">
        <f>SUMIFS('Oct Receipts Data'!J:J,'Oct Receipts Data'!$B:$B,$B221)+SUMIFS('Oct Receipts Data'!J:J,'Oct Receipts Data'!$B:$B,$A221)</f>
        <v>0</v>
      </c>
      <c r="O221" s="88">
        <f>SUMIFS('Oct Receipts Data'!K:K,'Oct Receipts Data'!$B:$B,$B221)+SUMIFS('Oct Receipts Data'!K:K,'Oct Receipts Data'!$B:$B,$A221)</f>
        <v>0</v>
      </c>
      <c r="P221" s="88">
        <f>SUMIFS('Oct Receipts Data'!L:L,'Oct Receipts Data'!$B:$B,$B221)+SUMIFS('Oct Receipts Data'!L:L,'Oct Receipts Data'!$B:$B,$A221)</f>
        <v>0</v>
      </c>
      <c r="Q221" s="88">
        <f>SUMIFS('Oct Receipts Data'!M:M,'Oct Receipts Data'!$B:$B,$B221)+SUMIFS('Oct Receipts Data'!M:M,'Oct Receipts Data'!$B:$B,$A221)</f>
        <v>0</v>
      </c>
      <c r="R221" s="88">
        <f>SUMIFS('Oct Receipts Data'!N:N,'Oct Receipts Data'!$B:$B,$B221)+SUMIFS('Oct Receipts Data'!N:N,'Oct Receipts Data'!$B:$B,$A221)</f>
        <v>0</v>
      </c>
      <c r="S221" s="88">
        <f>SUMIFS('Oct Receipts Data'!O:O,'Oct Receipts Data'!$B:$B,$B221)+SUMIFS('Oct Receipts Data'!O:O,'Oct Receipts Data'!$B:$B,$A221)</f>
        <v>0</v>
      </c>
      <c r="T221" s="88">
        <f>SUMIFS('Oct Receipts Data'!P:P,'Oct Receipts Data'!$B:$B,$B221)+SUMIFS('Oct Receipts Data'!P:P,'Oct Receipts Data'!$B:$B,$A221)</f>
        <v>0</v>
      </c>
      <c r="U221" s="88">
        <f>SUMIFS('Oct Receipts Data'!Q:Q,'Oct Receipts Data'!$B:$B,$B221)+SUMIFS('Oct Receipts Data'!Q:Q,'Oct Receipts Data'!$B:$B,$A221)</f>
        <v>0</v>
      </c>
      <c r="V221" s="88">
        <f>SUMIFS('Oct Receipts Data'!R:R,'Oct Receipts Data'!$B:$B,$B221)+SUMIFS('Oct Receipts Data'!R:R,'Oct Receipts Data'!$B:$B,$A221)</f>
        <v>0</v>
      </c>
      <c r="W221" s="88">
        <f>SUMIFS('Oct Receipts Data'!S:S,'Oct Receipts Data'!$B:$B,$B221)+SUMIFS('Oct Receipts Data'!S:S,'Oct Receipts Data'!$B:$B,$A221)</f>
        <v>0</v>
      </c>
      <c r="X221" s="88">
        <f>SUMIFS('Oct Receipts Data'!T:T,'Oct Receipts Data'!$B:$B,$B221)+SUMIFS('Oct Receipts Data'!T:T,'Oct Receipts Data'!$B:$B,$A221)</f>
        <v>0</v>
      </c>
      <c r="Y221" s="88">
        <f>SUMIFS('Oct Receipts Data'!U:U,'Oct Receipts Data'!$B:$B,$B221)+SUMIFS('Oct Receipts Data'!U:U,'Oct Receipts Data'!$B:$B,$A221)</f>
        <v>0</v>
      </c>
      <c r="Z221" s="88">
        <f>SUMIFS('Oct Receipts Data'!V:V,'Oct Receipts Data'!$B:$B,$B221)+SUMIFS('Oct Receipts Data'!V:V,'Oct Receipts Data'!$B:$B,$A221)</f>
        <v>0</v>
      </c>
      <c r="AA221" s="88">
        <f>SUMIFS('Oct Receipts Data'!W:W,'Oct Receipts Data'!$B:$B,$B221)+SUMIFS('Oct Receipts Data'!W:W,'Oct Receipts Data'!$B:$B,$A221)</f>
        <v>0</v>
      </c>
      <c r="AB221" s="88">
        <f>SUMIFS('Oct Receipts Data'!X:X,'Oct Receipts Data'!$B:$B,$B221)+SUMIFS('Oct Receipts Data'!X:X,'Oct Receipts Data'!$B:$B,$A221)</f>
        <v>0</v>
      </c>
      <c r="AC221" s="88">
        <f>SUMIFS('Oct Receipts Data'!Y:Y,'Oct Receipts Data'!$B:$B,$B221)+SUMIFS('Oct Receipts Data'!Y:Y,'Oct Receipts Data'!$B:$B,$A221)</f>
        <v>0</v>
      </c>
      <c r="AD221" s="88">
        <f>SUMIFS('Oct Receipts Data'!Z:Z,'Oct Receipts Data'!$B:$B,$B221)+SUMIFS('Oct Receipts Data'!Z:Z,'Oct Receipts Data'!$B:$B,$A221)</f>
        <v>0</v>
      </c>
      <c r="AE221" s="88">
        <f>SUMIFS('Oct Receipts Data'!AA:AA,'Oct Receipts Data'!$B:$B,$B221)+SUMIFS('Oct Receipts Data'!AA:AA,'Oct Receipts Data'!$B:$B,$A221)</f>
        <v>0</v>
      </c>
      <c r="AF221" s="88">
        <f>SUMIFS('Oct Receipts Data'!AB:AB,'Oct Receipts Data'!$B:$B,$B221)+SUMIFS('Oct Receipts Data'!AB:AB,'Oct Receipts Data'!$B:$B,$A221)</f>
        <v>0</v>
      </c>
      <c r="AG221" s="88">
        <f>SUMIFS('Oct Receipts Data'!AC:AC,'Oct Receipts Data'!$B:$B,$B221)+SUMIFS('Oct Receipts Data'!AC:AC,'Oct Receipts Data'!$B:$B,$A221)</f>
        <v>0</v>
      </c>
      <c r="AH221" s="88">
        <f>SUMIFS('Oct Receipts Data'!AD:AD,'Oct Receipts Data'!$B:$B,$B221)+SUMIFS('Oct Receipts Data'!AD:AD,'Oct Receipts Data'!$B:$B,$A221)</f>
        <v>0</v>
      </c>
      <c r="AI221" s="88">
        <f>SUMIFS('Oct Receipts Data'!AE:AE,'Oct Receipts Data'!$B:$B,$B221)+SUMIFS('Oct Receipts Data'!AE:AE,'Oct Receipts Data'!$B:$B,$A221)</f>
        <v>0</v>
      </c>
      <c r="AJ221" s="88">
        <f>SUMIFS('Oct Receipts Data'!AF:AF,'Oct Receipts Data'!$B:$B,$B221)+SUMIFS('Oct Receipts Data'!AF:AF,'Oct Receipts Data'!$B:$B,$A221)</f>
        <v>0</v>
      </c>
      <c r="AK221" s="88">
        <f>SUMIFS('Oct Receipts Data'!AG:AG,'Oct Receipts Data'!$B:$B,$B221)+SUMIFS('Oct Receipts Data'!AG:AG,'Oct Receipts Data'!$B:$B,$A221)</f>
        <v>0</v>
      </c>
    </row>
    <row r="222" spans="1:37" ht="13.8" outlineLevel="1">
      <c r="A222" s="86"/>
      <c r="B222" s="130" t="s">
        <v>711</v>
      </c>
      <c r="C222" s="88">
        <v>907</v>
      </c>
      <c r="D222" s="80">
        <f>SUMIFS('PMT Terms'!C:C,'PMT Terms'!B:B,B222)</f>
        <v>55</v>
      </c>
      <c r="E222" s="89">
        <f t="shared" si="8"/>
        <v>0</v>
      </c>
      <c r="F222" s="84">
        <f t="shared" si="10"/>
        <v>0</v>
      </c>
      <c r="G222" s="88">
        <f>SUMIFS('Oct Receipts Data'!C:C,'Oct Receipts Data'!$B:$B,$B222)+SUMIFS('Oct Receipts Data'!C:C,'Oct Receipts Data'!$B:$B,$A222)</f>
        <v>0</v>
      </c>
      <c r="H222" s="88">
        <f>SUMIFS('Oct Receipts Data'!D:D,'Oct Receipts Data'!$B:$B,$B222)+SUMIFS('Oct Receipts Data'!D:D,'Oct Receipts Data'!$B:$B,$A222)</f>
        <v>0</v>
      </c>
      <c r="I222" s="88">
        <f>SUMIFS('Oct Receipts Data'!E:E,'Oct Receipts Data'!$B:$B,$B222)+SUMIFS('Oct Receipts Data'!E:E,'Oct Receipts Data'!$B:$B,$A222)</f>
        <v>0</v>
      </c>
      <c r="J222" s="88">
        <f>SUMIFS('Oct Receipts Data'!F:F,'Oct Receipts Data'!$B:$B,$B222)+SUMIFS('Oct Receipts Data'!F:F,'Oct Receipts Data'!$B:$B,$A222)</f>
        <v>0</v>
      </c>
      <c r="K222" s="88">
        <f>SUMIFS('Oct Receipts Data'!G:G,'Oct Receipts Data'!$B:$B,$B222)+SUMIFS('Oct Receipts Data'!G:G,'Oct Receipts Data'!$B:$B,$A222)</f>
        <v>0</v>
      </c>
      <c r="L222" s="88">
        <f>SUMIFS('Oct Receipts Data'!H:H,'Oct Receipts Data'!$B:$B,$B222)+SUMIFS('Oct Receipts Data'!H:H,'Oct Receipts Data'!$B:$B,$A222)</f>
        <v>0</v>
      </c>
      <c r="M222" s="88">
        <f>SUMIFS('Oct Receipts Data'!I:I,'Oct Receipts Data'!$B:$B,$B222)+SUMIFS('Oct Receipts Data'!I:I,'Oct Receipts Data'!$B:$B,$A222)</f>
        <v>0</v>
      </c>
      <c r="N222" s="88">
        <f>SUMIFS('Oct Receipts Data'!J:J,'Oct Receipts Data'!$B:$B,$B222)+SUMIFS('Oct Receipts Data'!J:J,'Oct Receipts Data'!$B:$B,$A222)</f>
        <v>0</v>
      </c>
      <c r="O222" s="88">
        <f>SUMIFS('Oct Receipts Data'!K:K,'Oct Receipts Data'!$B:$B,$B222)+SUMIFS('Oct Receipts Data'!K:K,'Oct Receipts Data'!$B:$B,$A222)</f>
        <v>0</v>
      </c>
      <c r="P222" s="88">
        <f>SUMIFS('Oct Receipts Data'!L:L,'Oct Receipts Data'!$B:$B,$B222)+SUMIFS('Oct Receipts Data'!L:L,'Oct Receipts Data'!$B:$B,$A222)</f>
        <v>0</v>
      </c>
      <c r="Q222" s="88">
        <f>SUMIFS('Oct Receipts Data'!M:M,'Oct Receipts Data'!$B:$B,$B222)+SUMIFS('Oct Receipts Data'!M:M,'Oct Receipts Data'!$B:$B,$A222)</f>
        <v>0</v>
      </c>
      <c r="R222" s="88">
        <f>SUMIFS('Oct Receipts Data'!N:N,'Oct Receipts Data'!$B:$B,$B222)+SUMIFS('Oct Receipts Data'!N:N,'Oct Receipts Data'!$B:$B,$A222)</f>
        <v>0</v>
      </c>
      <c r="S222" s="88">
        <f>SUMIFS('Oct Receipts Data'!O:O,'Oct Receipts Data'!$B:$B,$B222)+SUMIFS('Oct Receipts Data'!O:O,'Oct Receipts Data'!$B:$B,$A222)</f>
        <v>0</v>
      </c>
      <c r="T222" s="88">
        <f>SUMIFS('Oct Receipts Data'!P:P,'Oct Receipts Data'!$B:$B,$B222)+SUMIFS('Oct Receipts Data'!P:P,'Oct Receipts Data'!$B:$B,$A222)</f>
        <v>0</v>
      </c>
      <c r="U222" s="88">
        <f>SUMIFS('Oct Receipts Data'!Q:Q,'Oct Receipts Data'!$B:$B,$B222)+SUMIFS('Oct Receipts Data'!Q:Q,'Oct Receipts Data'!$B:$B,$A222)</f>
        <v>0</v>
      </c>
      <c r="V222" s="88">
        <f>SUMIFS('Oct Receipts Data'!R:R,'Oct Receipts Data'!$B:$B,$B222)+SUMIFS('Oct Receipts Data'!R:R,'Oct Receipts Data'!$B:$B,$A222)</f>
        <v>0</v>
      </c>
      <c r="W222" s="88">
        <f>SUMIFS('Oct Receipts Data'!S:S,'Oct Receipts Data'!$B:$B,$B222)+SUMIFS('Oct Receipts Data'!S:S,'Oct Receipts Data'!$B:$B,$A222)</f>
        <v>0</v>
      </c>
      <c r="X222" s="88">
        <f>SUMIFS('Oct Receipts Data'!T:T,'Oct Receipts Data'!$B:$B,$B222)+SUMIFS('Oct Receipts Data'!T:T,'Oct Receipts Data'!$B:$B,$A222)</f>
        <v>0</v>
      </c>
      <c r="Y222" s="88">
        <f>SUMIFS('Oct Receipts Data'!U:U,'Oct Receipts Data'!$B:$B,$B222)+SUMIFS('Oct Receipts Data'!U:U,'Oct Receipts Data'!$B:$B,$A222)</f>
        <v>0</v>
      </c>
      <c r="Z222" s="88">
        <f>SUMIFS('Oct Receipts Data'!V:V,'Oct Receipts Data'!$B:$B,$B222)+SUMIFS('Oct Receipts Data'!V:V,'Oct Receipts Data'!$B:$B,$A222)</f>
        <v>0</v>
      </c>
      <c r="AA222" s="88">
        <f>SUMIFS('Oct Receipts Data'!W:W,'Oct Receipts Data'!$B:$B,$B222)+SUMIFS('Oct Receipts Data'!W:W,'Oct Receipts Data'!$B:$B,$A222)</f>
        <v>0</v>
      </c>
      <c r="AB222" s="88">
        <f>SUMIFS('Oct Receipts Data'!X:X,'Oct Receipts Data'!$B:$B,$B222)+SUMIFS('Oct Receipts Data'!X:X,'Oct Receipts Data'!$B:$B,$A222)</f>
        <v>0</v>
      </c>
      <c r="AC222" s="88">
        <f>SUMIFS('Oct Receipts Data'!Y:Y,'Oct Receipts Data'!$B:$B,$B222)+SUMIFS('Oct Receipts Data'!Y:Y,'Oct Receipts Data'!$B:$B,$A222)</f>
        <v>0</v>
      </c>
      <c r="AD222" s="88">
        <f>SUMIFS('Oct Receipts Data'!Z:Z,'Oct Receipts Data'!$B:$B,$B222)+SUMIFS('Oct Receipts Data'!Z:Z,'Oct Receipts Data'!$B:$B,$A222)</f>
        <v>0</v>
      </c>
      <c r="AE222" s="88">
        <f>SUMIFS('Oct Receipts Data'!AA:AA,'Oct Receipts Data'!$B:$B,$B222)+SUMIFS('Oct Receipts Data'!AA:AA,'Oct Receipts Data'!$B:$B,$A222)</f>
        <v>0</v>
      </c>
      <c r="AF222" s="88">
        <f>SUMIFS('Oct Receipts Data'!AB:AB,'Oct Receipts Data'!$B:$B,$B222)+SUMIFS('Oct Receipts Data'!AB:AB,'Oct Receipts Data'!$B:$B,$A222)</f>
        <v>0</v>
      </c>
      <c r="AG222" s="88">
        <f>SUMIFS('Oct Receipts Data'!AC:AC,'Oct Receipts Data'!$B:$B,$B222)+SUMIFS('Oct Receipts Data'!AC:AC,'Oct Receipts Data'!$B:$B,$A222)</f>
        <v>0</v>
      </c>
      <c r="AH222" s="88">
        <f>SUMIFS('Oct Receipts Data'!AD:AD,'Oct Receipts Data'!$B:$B,$B222)+SUMIFS('Oct Receipts Data'!AD:AD,'Oct Receipts Data'!$B:$B,$A222)</f>
        <v>0</v>
      </c>
      <c r="AI222" s="88">
        <f>SUMIFS('Oct Receipts Data'!AE:AE,'Oct Receipts Data'!$B:$B,$B222)+SUMIFS('Oct Receipts Data'!AE:AE,'Oct Receipts Data'!$B:$B,$A222)</f>
        <v>0</v>
      </c>
      <c r="AJ222" s="88">
        <f>SUMIFS('Oct Receipts Data'!AF:AF,'Oct Receipts Data'!$B:$B,$B222)+SUMIFS('Oct Receipts Data'!AF:AF,'Oct Receipts Data'!$B:$B,$A222)</f>
        <v>0</v>
      </c>
      <c r="AK222" s="88">
        <f>SUMIFS('Oct Receipts Data'!AG:AG,'Oct Receipts Data'!$B:$B,$B222)+SUMIFS('Oct Receipts Data'!AG:AG,'Oct Receipts Data'!$B:$B,$A222)</f>
        <v>0</v>
      </c>
    </row>
    <row r="223" spans="1:37" ht="13.8" outlineLevel="1">
      <c r="A223" s="86"/>
      <c r="B223" s="130" t="s">
        <v>500</v>
      </c>
      <c r="C223" s="88">
        <v>678</v>
      </c>
      <c r="D223" s="80">
        <f>SUMIFS('PMT Terms'!C:C,'PMT Terms'!B:B,B223)</f>
        <v>60</v>
      </c>
      <c r="E223" s="89">
        <f t="shared" si="8"/>
        <v>0</v>
      </c>
      <c r="F223" s="84">
        <f t="shared" si="10"/>
        <v>0</v>
      </c>
      <c r="G223" s="88">
        <f>SUMIFS('Oct Receipts Data'!C:C,'Oct Receipts Data'!$B:$B,$B223)+SUMIFS('Oct Receipts Data'!C:C,'Oct Receipts Data'!$B:$B,$A223)</f>
        <v>0</v>
      </c>
      <c r="H223" s="88">
        <f>SUMIFS('Oct Receipts Data'!D:D,'Oct Receipts Data'!$B:$B,$B223)+SUMIFS('Oct Receipts Data'!D:D,'Oct Receipts Data'!$B:$B,$A223)</f>
        <v>0</v>
      </c>
      <c r="I223" s="88">
        <f>SUMIFS('Oct Receipts Data'!E:E,'Oct Receipts Data'!$B:$B,$B223)+SUMIFS('Oct Receipts Data'!E:E,'Oct Receipts Data'!$B:$B,$A223)</f>
        <v>0</v>
      </c>
      <c r="J223" s="88">
        <f>SUMIFS('Oct Receipts Data'!F:F,'Oct Receipts Data'!$B:$B,$B223)+SUMIFS('Oct Receipts Data'!F:F,'Oct Receipts Data'!$B:$B,$A223)</f>
        <v>0</v>
      </c>
      <c r="K223" s="88">
        <f>SUMIFS('Oct Receipts Data'!G:G,'Oct Receipts Data'!$B:$B,$B223)+SUMIFS('Oct Receipts Data'!G:G,'Oct Receipts Data'!$B:$B,$A223)</f>
        <v>0</v>
      </c>
      <c r="L223" s="88">
        <f>SUMIFS('Oct Receipts Data'!H:H,'Oct Receipts Data'!$B:$B,$B223)+SUMIFS('Oct Receipts Data'!H:H,'Oct Receipts Data'!$B:$B,$A223)</f>
        <v>0</v>
      </c>
      <c r="M223" s="88">
        <f>SUMIFS('Oct Receipts Data'!I:I,'Oct Receipts Data'!$B:$B,$B223)+SUMIFS('Oct Receipts Data'!I:I,'Oct Receipts Data'!$B:$B,$A223)</f>
        <v>0</v>
      </c>
      <c r="N223" s="88">
        <f>SUMIFS('Oct Receipts Data'!J:J,'Oct Receipts Data'!$B:$B,$B223)+SUMIFS('Oct Receipts Data'!J:J,'Oct Receipts Data'!$B:$B,$A223)</f>
        <v>0</v>
      </c>
      <c r="O223" s="88">
        <f>SUMIFS('Oct Receipts Data'!K:K,'Oct Receipts Data'!$B:$B,$B223)+SUMIFS('Oct Receipts Data'!K:K,'Oct Receipts Data'!$B:$B,$A223)</f>
        <v>0</v>
      </c>
      <c r="P223" s="88">
        <f>SUMIFS('Oct Receipts Data'!L:L,'Oct Receipts Data'!$B:$B,$B223)+SUMIFS('Oct Receipts Data'!L:L,'Oct Receipts Data'!$B:$B,$A223)</f>
        <v>0</v>
      </c>
      <c r="Q223" s="88">
        <f>SUMIFS('Oct Receipts Data'!M:M,'Oct Receipts Data'!$B:$B,$B223)+SUMIFS('Oct Receipts Data'!M:M,'Oct Receipts Data'!$B:$B,$A223)</f>
        <v>0</v>
      </c>
      <c r="R223" s="88">
        <f>SUMIFS('Oct Receipts Data'!N:N,'Oct Receipts Data'!$B:$B,$B223)+SUMIFS('Oct Receipts Data'!N:N,'Oct Receipts Data'!$B:$B,$A223)</f>
        <v>0</v>
      </c>
      <c r="S223" s="88">
        <f>SUMIFS('Oct Receipts Data'!O:O,'Oct Receipts Data'!$B:$B,$B223)+SUMIFS('Oct Receipts Data'!O:O,'Oct Receipts Data'!$B:$B,$A223)</f>
        <v>0</v>
      </c>
      <c r="T223" s="88">
        <f>SUMIFS('Oct Receipts Data'!P:P,'Oct Receipts Data'!$B:$B,$B223)+SUMIFS('Oct Receipts Data'!P:P,'Oct Receipts Data'!$B:$B,$A223)</f>
        <v>0</v>
      </c>
      <c r="U223" s="88">
        <f>SUMIFS('Oct Receipts Data'!Q:Q,'Oct Receipts Data'!$B:$B,$B223)+SUMIFS('Oct Receipts Data'!Q:Q,'Oct Receipts Data'!$B:$B,$A223)</f>
        <v>0</v>
      </c>
      <c r="V223" s="88">
        <f>SUMIFS('Oct Receipts Data'!R:R,'Oct Receipts Data'!$B:$B,$B223)+SUMIFS('Oct Receipts Data'!R:R,'Oct Receipts Data'!$B:$B,$A223)</f>
        <v>0</v>
      </c>
      <c r="W223" s="88">
        <f>SUMIFS('Oct Receipts Data'!S:S,'Oct Receipts Data'!$B:$B,$B223)+SUMIFS('Oct Receipts Data'!S:S,'Oct Receipts Data'!$B:$B,$A223)</f>
        <v>0</v>
      </c>
      <c r="X223" s="88">
        <f>SUMIFS('Oct Receipts Data'!T:T,'Oct Receipts Data'!$B:$B,$B223)+SUMIFS('Oct Receipts Data'!T:T,'Oct Receipts Data'!$B:$B,$A223)</f>
        <v>0</v>
      </c>
      <c r="Y223" s="88">
        <f>SUMIFS('Oct Receipts Data'!U:U,'Oct Receipts Data'!$B:$B,$B223)+SUMIFS('Oct Receipts Data'!U:U,'Oct Receipts Data'!$B:$B,$A223)</f>
        <v>0</v>
      </c>
      <c r="Z223" s="88">
        <f>SUMIFS('Oct Receipts Data'!V:V,'Oct Receipts Data'!$B:$B,$B223)+SUMIFS('Oct Receipts Data'!V:V,'Oct Receipts Data'!$B:$B,$A223)</f>
        <v>0</v>
      </c>
      <c r="AA223" s="88">
        <f>SUMIFS('Oct Receipts Data'!W:W,'Oct Receipts Data'!$B:$B,$B223)+SUMIFS('Oct Receipts Data'!W:W,'Oct Receipts Data'!$B:$B,$A223)</f>
        <v>0</v>
      </c>
      <c r="AB223" s="88">
        <f>SUMIFS('Oct Receipts Data'!X:X,'Oct Receipts Data'!$B:$B,$B223)+SUMIFS('Oct Receipts Data'!X:X,'Oct Receipts Data'!$B:$B,$A223)</f>
        <v>0</v>
      </c>
      <c r="AC223" s="88">
        <f>SUMIFS('Oct Receipts Data'!Y:Y,'Oct Receipts Data'!$B:$B,$B223)+SUMIFS('Oct Receipts Data'!Y:Y,'Oct Receipts Data'!$B:$B,$A223)</f>
        <v>0</v>
      </c>
      <c r="AD223" s="88">
        <f>SUMIFS('Oct Receipts Data'!Z:Z,'Oct Receipts Data'!$B:$B,$B223)+SUMIFS('Oct Receipts Data'!Z:Z,'Oct Receipts Data'!$B:$B,$A223)</f>
        <v>0</v>
      </c>
      <c r="AE223" s="88">
        <f>SUMIFS('Oct Receipts Data'!AA:AA,'Oct Receipts Data'!$B:$B,$B223)+SUMIFS('Oct Receipts Data'!AA:AA,'Oct Receipts Data'!$B:$B,$A223)</f>
        <v>0</v>
      </c>
      <c r="AF223" s="88">
        <f>SUMIFS('Oct Receipts Data'!AB:AB,'Oct Receipts Data'!$B:$B,$B223)+SUMIFS('Oct Receipts Data'!AB:AB,'Oct Receipts Data'!$B:$B,$A223)</f>
        <v>0</v>
      </c>
      <c r="AG223" s="88">
        <f>SUMIFS('Oct Receipts Data'!AC:AC,'Oct Receipts Data'!$B:$B,$B223)+SUMIFS('Oct Receipts Data'!AC:AC,'Oct Receipts Data'!$B:$B,$A223)</f>
        <v>0</v>
      </c>
      <c r="AH223" s="88">
        <f>SUMIFS('Oct Receipts Data'!AD:AD,'Oct Receipts Data'!$B:$B,$B223)+SUMIFS('Oct Receipts Data'!AD:AD,'Oct Receipts Data'!$B:$B,$A223)</f>
        <v>0</v>
      </c>
      <c r="AI223" s="88">
        <f>SUMIFS('Oct Receipts Data'!AE:AE,'Oct Receipts Data'!$B:$B,$B223)+SUMIFS('Oct Receipts Data'!AE:AE,'Oct Receipts Data'!$B:$B,$A223)</f>
        <v>0</v>
      </c>
      <c r="AJ223" s="88">
        <f>SUMIFS('Oct Receipts Data'!AF:AF,'Oct Receipts Data'!$B:$B,$B223)+SUMIFS('Oct Receipts Data'!AF:AF,'Oct Receipts Data'!$B:$B,$A223)</f>
        <v>0</v>
      </c>
      <c r="AK223" s="88">
        <f>SUMIFS('Oct Receipts Data'!AG:AG,'Oct Receipts Data'!$B:$B,$B223)+SUMIFS('Oct Receipts Data'!AG:AG,'Oct Receipts Data'!$B:$B,$A223)</f>
        <v>0</v>
      </c>
    </row>
    <row r="224" spans="1:37" ht="13.8" outlineLevel="1">
      <c r="A224" s="86"/>
      <c r="B224" s="130" t="s">
        <v>292</v>
      </c>
      <c r="C224" s="88">
        <v>-1605</v>
      </c>
      <c r="D224" s="80">
        <f>SUMIFS('PMT Terms'!C:C,'PMT Terms'!B:B,B224)</f>
        <v>30</v>
      </c>
      <c r="E224" s="89">
        <f t="shared" si="8"/>
        <v>0</v>
      </c>
      <c r="F224" s="84">
        <f t="shared" si="10"/>
        <v>0</v>
      </c>
      <c r="G224" s="88">
        <f>SUMIFS('Oct Receipts Data'!C:C,'Oct Receipts Data'!$B:$B,$B224)+SUMIFS('Oct Receipts Data'!C:C,'Oct Receipts Data'!$B:$B,$A224)</f>
        <v>0</v>
      </c>
      <c r="H224" s="88">
        <f>SUMIFS('Oct Receipts Data'!D:D,'Oct Receipts Data'!$B:$B,$B224)+SUMIFS('Oct Receipts Data'!D:D,'Oct Receipts Data'!$B:$B,$A224)</f>
        <v>0</v>
      </c>
      <c r="I224" s="88">
        <f>SUMIFS('Oct Receipts Data'!E:E,'Oct Receipts Data'!$B:$B,$B224)+SUMIFS('Oct Receipts Data'!E:E,'Oct Receipts Data'!$B:$B,$A224)</f>
        <v>0</v>
      </c>
      <c r="J224" s="88">
        <f>SUMIFS('Oct Receipts Data'!F:F,'Oct Receipts Data'!$B:$B,$B224)+SUMIFS('Oct Receipts Data'!F:F,'Oct Receipts Data'!$B:$B,$A224)</f>
        <v>0</v>
      </c>
      <c r="K224" s="88">
        <f>SUMIFS('Oct Receipts Data'!G:G,'Oct Receipts Data'!$B:$B,$B224)+SUMIFS('Oct Receipts Data'!G:G,'Oct Receipts Data'!$B:$B,$A224)</f>
        <v>0</v>
      </c>
      <c r="L224" s="88">
        <f>SUMIFS('Oct Receipts Data'!H:H,'Oct Receipts Data'!$B:$B,$B224)+SUMIFS('Oct Receipts Data'!H:H,'Oct Receipts Data'!$B:$B,$A224)</f>
        <v>0</v>
      </c>
      <c r="M224" s="88">
        <f>SUMIFS('Oct Receipts Data'!I:I,'Oct Receipts Data'!$B:$B,$B224)+SUMIFS('Oct Receipts Data'!I:I,'Oct Receipts Data'!$B:$B,$A224)</f>
        <v>0</v>
      </c>
      <c r="N224" s="88">
        <f>SUMIFS('Oct Receipts Data'!J:J,'Oct Receipts Data'!$B:$B,$B224)+SUMIFS('Oct Receipts Data'!J:J,'Oct Receipts Data'!$B:$B,$A224)</f>
        <v>0</v>
      </c>
      <c r="O224" s="88">
        <f>SUMIFS('Oct Receipts Data'!K:K,'Oct Receipts Data'!$B:$B,$B224)+SUMIFS('Oct Receipts Data'!K:K,'Oct Receipts Data'!$B:$B,$A224)</f>
        <v>0</v>
      </c>
      <c r="P224" s="88">
        <f>SUMIFS('Oct Receipts Data'!L:L,'Oct Receipts Data'!$B:$B,$B224)+SUMIFS('Oct Receipts Data'!L:L,'Oct Receipts Data'!$B:$B,$A224)</f>
        <v>0</v>
      </c>
      <c r="Q224" s="88">
        <f>SUMIFS('Oct Receipts Data'!M:M,'Oct Receipts Data'!$B:$B,$B224)+SUMIFS('Oct Receipts Data'!M:M,'Oct Receipts Data'!$B:$B,$A224)</f>
        <v>0</v>
      </c>
      <c r="R224" s="88">
        <f>SUMIFS('Oct Receipts Data'!N:N,'Oct Receipts Data'!$B:$B,$B224)+SUMIFS('Oct Receipts Data'!N:N,'Oct Receipts Data'!$B:$B,$A224)</f>
        <v>0</v>
      </c>
      <c r="S224" s="88">
        <f>SUMIFS('Oct Receipts Data'!O:O,'Oct Receipts Data'!$B:$B,$B224)+SUMIFS('Oct Receipts Data'!O:O,'Oct Receipts Data'!$B:$B,$A224)</f>
        <v>0</v>
      </c>
      <c r="T224" s="88">
        <f>SUMIFS('Oct Receipts Data'!P:P,'Oct Receipts Data'!$B:$B,$B224)+SUMIFS('Oct Receipts Data'!P:P,'Oct Receipts Data'!$B:$B,$A224)</f>
        <v>0</v>
      </c>
      <c r="U224" s="88">
        <f>SUMIFS('Oct Receipts Data'!Q:Q,'Oct Receipts Data'!$B:$B,$B224)+SUMIFS('Oct Receipts Data'!Q:Q,'Oct Receipts Data'!$B:$B,$A224)</f>
        <v>0</v>
      </c>
      <c r="V224" s="88">
        <f>SUMIFS('Oct Receipts Data'!R:R,'Oct Receipts Data'!$B:$B,$B224)+SUMIFS('Oct Receipts Data'!R:R,'Oct Receipts Data'!$B:$B,$A224)</f>
        <v>0</v>
      </c>
      <c r="W224" s="88">
        <f>SUMIFS('Oct Receipts Data'!S:S,'Oct Receipts Data'!$B:$B,$B224)+SUMIFS('Oct Receipts Data'!S:S,'Oct Receipts Data'!$B:$B,$A224)</f>
        <v>0</v>
      </c>
      <c r="X224" s="88">
        <f>SUMIFS('Oct Receipts Data'!T:T,'Oct Receipts Data'!$B:$B,$B224)+SUMIFS('Oct Receipts Data'!T:T,'Oct Receipts Data'!$B:$B,$A224)</f>
        <v>0</v>
      </c>
      <c r="Y224" s="88">
        <f>SUMIFS('Oct Receipts Data'!U:U,'Oct Receipts Data'!$B:$B,$B224)+SUMIFS('Oct Receipts Data'!U:U,'Oct Receipts Data'!$B:$B,$A224)</f>
        <v>0</v>
      </c>
      <c r="Z224" s="88">
        <f>SUMIFS('Oct Receipts Data'!V:V,'Oct Receipts Data'!$B:$B,$B224)+SUMIFS('Oct Receipts Data'!V:V,'Oct Receipts Data'!$B:$B,$A224)</f>
        <v>0</v>
      </c>
      <c r="AA224" s="88">
        <f>SUMIFS('Oct Receipts Data'!W:W,'Oct Receipts Data'!$B:$B,$B224)+SUMIFS('Oct Receipts Data'!W:W,'Oct Receipts Data'!$B:$B,$A224)</f>
        <v>0</v>
      </c>
      <c r="AB224" s="88">
        <f>SUMIFS('Oct Receipts Data'!X:X,'Oct Receipts Data'!$B:$B,$B224)+SUMIFS('Oct Receipts Data'!X:X,'Oct Receipts Data'!$B:$B,$A224)</f>
        <v>0</v>
      </c>
      <c r="AC224" s="88">
        <f>SUMIFS('Oct Receipts Data'!Y:Y,'Oct Receipts Data'!$B:$B,$B224)+SUMIFS('Oct Receipts Data'!Y:Y,'Oct Receipts Data'!$B:$B,$A224)</f>
        <v>0</v>
      </c>
      <c r="AD224" s="88">
        <f>SUMIFS('Oct Receipts Data'!Z:Z,'Oct Receipts Data'!$B:$B,$B224)+SUMIFS('Oct Receipts Data'!Z:Z,'Oct Receipts Data'!$B:$B,$A224)</f>
        <v>0</v>
      </c>
      <c r="AE224" s="88">
        <f>SUMIFS('Oct Receipts Data'!AA:AA,'Oct Receipts Data'!$B:$B,$B224)+SUMIFS('Oct Receipts Data'!AA:AA,'Oct Receipts Data'!$B:$B,$A224)</f>
        <v>0</v>
      </c>
      <c r="AF224" s="88">
        <f>SUMIFS('Oct Receipts Data'!AB:AB,'Oct Receipts Data'!$B:$B,$B224)+SUMIFS('Oct Receipts Data'!AB:AB,'Oct Receipts Data'!$B:$B,$A224)</f>
        <v>0</v>
      </c>
      <c r="AG224" s="88">
        <f>SUMIFS('Oct Receipts Data'!AC:AC,'Oct Receipts Data'!$B:$B,$B224)+SUMIFS('Oct Receipts Data'!AC:AC,'Oct Receipts Data'!$B:$B,$A224)</f>
        <v>0</v>
      </c>
      <c r="AH224" s="88">
        <f>SUMIFS('Oct Receipts Data'!AD:AD,'Oct Receipts Data'!$B:$B,$B224)+SUMIFS('Oct Receipts Data'!AD:AD,'Oct Receipts Data'!$B:$B,$A224)</f>
        <v>0</v>
      </c>
      <c r="AI224" s="88">
        <f>SUMIFS('Oct Receipts Data'!AE:AE,'Oct Receipts Data'!$B:$B,$B224)+SUMIFS('Oct Receipts Data'!AE:AE,'Oct Receipts Data'!$B:$B,$A224)</f>
        <v>0</v>
      </c>
      <c r="AJ224" s="88">
        <f>SUMIFS('Oct Receipts Data'!AF:AF,'Oct Receipts Data'!$B:$B,$B224)+SUMIFS('Oct Receipts Data'!AF:AF,'Oct Receipts Data'!$B:$B,$A224)</f>
        <v>0</v>
      </c>
      <c r="AK224" s="88">
        <f>SUMIFS('Oct Receipts Data'!AG:AG,'Oct Receipts Data'!$B:$B,$B224)+SUMIFS('Oct Receipts Data'!AG:AG,'Oct Receipts Data'!$B:$B,$A224)</f>
        <v>0</v>
      </c>
    </row>
    <row r="225" spans="1:37" ht="13.8" outlineLevel="1">
      <c r="A225" s="86"/>
      <c r="B225" s="130" t="s">
        <v>304</v>
      </c>
      <c r="C225" s="88">
        <v>17929</v>
      </c>
      <c r="D225" s="80">
        <f>SUMIFS('PMT Terms'!C:C,'PMT Terms'!B:B,B225)</f>
        <v>55</v>
      </c>
      <c r="E225" s="89">
        <f t="shared" si="8"/>
        <v>0</v>
      </c>
      <c r="F225" s="84">
        <f t="shared" si="10"/>
        <v>0</v>
      </c>
      <c r="G225" s="88">
        <f>SUMIFS('Oct Receipts Data'!C:C,'Oct Receipts Data'!$B:$B,$B225)+SUMIFS('Oct Receipts Data'!C:C,'Oct Receipts Data'!$B:$B,$A225)</f>
        <v>0</v>
      </c>
      <c r="H225" s="88">
        <f>SUMIFS('Oct Receipts Data'!D:D,'Oct Receipts Data'!$B:$B,$B225)+SUMIFS('Oct Receipts Data'!D:D,'Oct Receipts Data'!$B:$B,$A225)</f>
        <v>0</v>
      </c>
      <c r="I225" s="88">
        <f>SUMIFS('Oct Receipts Data'!E:E,'Oct Receipts Data'!$B:$B,$B225)+SUMIFS('Oct Receipts Data'!E:E,'Oct Receipts Data'!$B:$B,$A225)</f>
        <v>0</v>
      </c>
      <c r="J225" s="88">
        <f>SUMIFS('Oct Receipts Data'!F:F,'Oct Receipts Data'!$B:$B,$B225)+SUMIFS('Oct Receipts Data'!F:F,'Oct Receipts Data'!$B:$B,$A225)</f>
        <v>0</v>
      </c>
      <c r="K225" s="88">
        <f>SUMIFS('Oct Receipts Data'!G:G,'Oct Receipts Data'!$B:$B,$B225)+SUMIFS('Oct Receipts Data'!G:G,'Oct Receipts Data'!$B:$B,$A225)</f>
        <v>0</v>
      </c>
      <c r="L225" s="88">
        <f>SUMIFS('Oct Receipts Data'!H:H,'Oct Receipts Data'!$B:$B,$B225)+SUMIFS('Oct Receipts Data'!H:H,'Oct Receipts Data'!$B:$B,$A225)</f>
        <v>0</v>
      </c>
      <c r="M225" s="88">
        <f>SUMIFS('Oct Receipts Data'!I:I,'Oct Receipts Data'!$B:$B,$B225)+SUMIFS('Oct Receipts Data'!I:I,'Oct Receipts Data'!$B:$B,$A225)</f>
        <v>0</v>
      </c>
      <c r="N225" s="88">
        <f>SUMIFS('Oct Receipts Data'!J:J,'Oct Receipts Data'!$B:$B,$B225)+SUMIFS('Oct Receipts Data'!J:J,'Oct Receipts Data'!$B:$B,$A225)</f>
        <v>0</v>
      </c>
      <c r="O225" s="88">
        <f>SUMIFS('Oct Receipts Data'!K:K,'Oct Receipts Data'!$B:$B,$B225)+SUMIFS('Oct Receipts Data'!K:K,'Oct Receipts Data'!$B:$B,$A225)</f>
        <v>0</v>
      </c>
      <c r="P225" s="88">
        <f>SUMIFS('Oct Receipts Data'!L:L,'Oct Receipts Data'!$B:$B,$B225)+SUMIFS('Oct Receipts Data'!L:L,'Oct Receipts Data'!$B:$B,$A225)</f>
        <v>0</v>
      </c>
      <c r="Q225" s="88">
        <f>SUMIFS('Oct Receipts Data'!M:M,'Oct Receipts Data'!$B:$B,$B225)+SUMIFS('Oct Receipts Data'!M:M,'Oct Receipts Data'!$B:$B,$A225)</f>
        <v>0</v>
      </c>
      <c r="R225" s="88">
        <f>SUMIFS('Oct Receipts Data'!N:N,'Oct Receipts Data'!$B:$B,$B225)+SUMIFS('Oct Receipts Data'!N:N,'Oct Receipts Data'!$B:$B,$A225)</f>
        <v>0</v>
      </c>
      <c r="S225" s="88">
        <f>SUMIFS('Oct Receipts Data'!O:O,'Oct Receipts Data'!$B:$B,$B225)+SUMIFS('Oct Receipts Data'!O:O,'Oct Receipts Data'!$B:$B,$A225)</f>
        <v>0</v>
      </c>
      <c r="T225" s="88">
        <f>SUMIFS('Oct Receipts Data'!P:P,'Oct Receipts Data'!$B:$B,$B225)+SUMIFS('Oct Receipts Data'!P:P,'Oct Receipts Data'!$B:$B,$A225)</f>
        <v>0</v>
      </c>
      <c r="U225" s="88">
        <f>SUMIFS('Oct Receipts Data'!Q:Q,'Oct Receipts Data'!$B:$B,$B225)+SUMIFS('Oct Receipts Data'!Q:Q,'Oct Receipts Data'!$B:$B,$A225)</f>
        <v>0</v>
      </c>
      <c r="V225" s="88">
        <f>SUMIFS('Oct Receipts Data'!R:R,'Oct Receipts Data'!$B:$B,$B225)+SUMIFS('Oct Receipts Data'!R:R,'Oct Receipts Data'!$B:$B,$A225)</f>
        <v>0</v>
      </c>
      <c r="W225" s="88">
        <f>SUMIFS('Oct Receipts Data'!S:S,'Oct Receipts Data'!$B:$B,$B225)+SUMIFS('Oct Receipts Data'!S:S,'Oct Receipts Data'!$B:$B,$A225)</f>
        <v>0</v>
      </c>
      <c r="X225" s="88">
        <f>SUMIFS('Oct Receipts Data'!T:T,'Oct Receipts Data'!$B:$B,$B225)+SUMIFS('Oct Receipts Data'!T:T,'Oct Receipts Data'!$B:$B,$A225)</f>
        <v>0</v>
      </c>
      <c r="Y225" s="88">
        <f>SUMIFS('Oct Receipts Data'!U:U,'Oct Receipts Data'!$B:$B,$B225)+SUMIFS('Oct Receipts Data'!U:U,'Oct Receipts Data'!$B:$B,$A225)</f>
        <v>0</v>
      </c>
      <c r="Z225" s="88">
        <f>SUMIFS('Oct Receipts Data'!V:V,'Oct Receipts Data'!$B:$B,$B225)+SUMIFS('Oct Receipts Data'!V:V,'Oct Receipts Data'!$B:$B,$A225)</f>
        <v>0</v>
      </c>
      <c r="AA225" s="88">
        <f>SUMIFS('Oct Receipts Data'!W:W,'Oct Receipts Data'!$B:$B,$B225)+SUMIFS('Oct Receipts Data'!W:W,'Oct Receipts Data'!$B:$B,$A225)</f>
        <v>0</v>
      </c>
      <c r="AB225" s="88">
        <f>SUMIFS('Oct Receipts Data'!X:X,'Oct Receipts Data'!$B:$B,$B225)+SUMIFS('Oct Receipts Data'!X:X,'Oct Receipts Data'!$B:$B,$A225)</f>
        <v>0</v>
      </c>
      <c r="AC225" s="88">
        <f>SUMIFS('Oct Receipts Data'!Y:Y,'Oct Receipts Data'!$B:$B,$B225)+SUMIFS('Oct Receipts Data'!Y:Y,'Oct Receipts Data'!$B:$B,$A225)</f>
        <v>0</v>
      </c>
      <c r="AD225" s="88">
        <f>SUMIFS('Oct Receipts Data'!Z:Z,'Oct Receipts Data'!$B:$B,$B225)+SUMIFS('Oct Receipts Data'!Z:Z,'Oct Receipts Data'!$B:$B,$A225)</f>
        <v>0</v>
      </c>
      <c r="AE225" s="88">
        <f>SUMIFS('Oct Receipts Data'!AA:AA,'Oct Receipts Data'!$B:$B,$B225)+SUMIFS('Oct Receipts Data'!AA:AA,'Oct Receipts Data'!$B:$B,$A225)</f>
        <v>0</v>
      </c>
      <c r="AF225" s="88">
        <f>SUMIFS('Oct Receipts Data'!AB:AB,'Oct Receipts Data'!$B:$B,$B225)+SUMIFS('Oct Receipts Data'!AB:AB,'Oct Receipts Data'!$B:$B,$A225)</f>
        <v>0</v>
      </c>
      <c r="AG225" s="88">
        <f>SUMIFS('Oct Receipts Data'!AC:AC,'Oct Receipts Data'!$B:$B,$B225)+SUMIFS('Oct Receipts Data'!AC:AC,'Oct Receipts Data'!$B:$B,$A225)</f>
        <v>0</v>
      </c>
      <c r="AH225" s="88">
        <f>SUMIFS('Oct Receipts Data'!AD:AD,'Oct Receipts Data'!$B:$B,$B225)+SUMIFS('Oct Receipts Data'!AD:AD,'Oct Receipts Data'!$B:$B,$A225)</f>
        <v>0</v>
      </c>
      <c r="AI225" s="88">
        <f>SUMIFS('Oct Receipts Data'!AE:AE,'Oct Receipts Data'!$B:$B,$B225)+SUMIFS('Oct Receipts Data'!AE:AE,'Oct Receipts Data'!$B:$B,$A225)</f>
        <v>0</v>
      </c>
      <c r="AJ225" s="88">
        <f>SUMIFS('Oct Receipts Data'!AF:AF,'Oct Receipts Data'!$B:$B,$B225)+SUMIFS('Oct Receipts Data'!AF:AF,'Oct Receipts Data'!$B:$B,$A225)</f>
        <v>0</v>
      </c>
      <c r="AK225" s="88">
        <f>SUMIFS('Oct Receipts Data'!AG:AG,'Oct Receipts Data'!$B:$B,$B225)+SUMIFS('Oct Receipts Data'!AG:AG,'Oct Receipts Data'!$B:$B,$A225)</f>
        <v>0</v>
      </c>
    </row>
    <row r="226" spans="1:37" ht="13.8" outlineLevel="1">
      <c r="A226" s="86"/>
      <c r="B226" s="130" t="s">
        <v>507</v>
      </c>
      <c r="C226" s="88">
        <v>2569</v>
      </c>
      <c r="D226" s="80">
        <f>SUMIFS('PMT Terms'!C:C,'PMT Terms'!B:B,B226)</f>
        <v>45</v>
      </c>
      <c r="E226" s="89">
        <f t="shared" si="8"/>
        <v>0</v>
      </c>
      <c r="F226" s="84">
        <f t="shared" si="10"/>
        <v>0</v>
      </c>
      <c r="G226" s="88">
        <f>SUMIFS('Oct Receipts Data'!C:C,'Oct Receipts Data'!$B:$B,$B226)+SUMIFS('Oct Receipts Data'!C:C,'Oct Receipts Data'!$B:$B,$A226)</f>
        <v>0</v>
      </c>
      <c r="H226" s="88">
        <f>SUMIFS('Oct Receipts Data'!D:D,'Oct Receipts Data'!$B:$B,$B226)+SUMIFS('Oct Receipts Data'!D:D,'Oct Receipts Data'!$B:$B,$A226)</f>
        <v>0</v>
      </c>
      <c r="I226" s="88">
        <f>SUMIFS('Oct Receipts Data'!E:E,'Oct Receipts Data'!$B:$B,$B226)+SUMIFS('Oct Receipts Data'!E:E,'Oct Receipts Data'!$B:$B,$A226)</f>
        <v>0</v>
      </c>
      <c r="J226" s="88">
        <f>SUMIFS('Oct Receipts Data'!F:F,'Oct Receipts Data'!$B:$B,$B226)+SUMIFS('Oct Receipts Data'!F:F,'Oct Receipts Data'!$B:$B,$A226)</f>
        <v>0</v>
      </c>
      <c r="K226" s="88">
        <f>SUMIFS('Oct Receipts Data'!G:G,'Oct Receipts Data'!$B:$B,$B226)+SUMIFS('Oct Receipts Data'!G:G,'Oct Receipts Data'!$B:$B,$A226)</f>
        <v>0</v>
      </c>
      <c r="L226" s="88">
        <f>SUMIFS('Oct Receipts Data'!H:H,'Oct Receipts Data'!$B:$B,$B226)+SUMIFS('Oct Receipts Data'!H:H,'Oct Receipts Data'!$B:$B,$A226)</f>
        <v>0</v>
      </c>
      <c r="M226" s="88">
        <f>SUMIFS('Oct Receipts Data'!I:I,'Oct Receipts Data'!$B:$B,$B226)+SUMIFS('Oct Receipts Data'!I:I,'Oct Receipts Data'!$B:$B,$A226)</f>
        <v>0</v>
      </c>
      <c r="N226" s="88">
        <f>SUMIFS('Oct Receipts Data'!J:J,'Oct Receipts Data'!$B:$B,$B226)+SUMIFS('Oct Receipts Data'!J:J,'Oct Receipts Data'!$B:$B,$A226)</f>
        <v>0</v>
      </c>
      <c r="O226" s="88">
        <f>SUMIFS('Oct Receipts Data'!K:K,'Oct Receipts Data'!$B:$B,$B226)+SUMIFS('Oct Receipts Data'!K:K,'Oct Receipts Data'!$B:$B,$A226)</f>
        <v>0</v>
      </c>
      <c r="P226" s="88">
        <f>SUMIFS('Oct Receipts Data'!L:L,'Oct Receipts Data'!$B:$B,$B226)+SUMIFS('Oct Receipts Data'!L:L,'Oct Receipts Data'!$B:$B,$A226)</f>
        <v>0</v>
      </c>
      <c r="Q226" s="88">
        <f>SUMIFS('Oct Receipts Data'!M:M,'Oct Receipts Data'!$B:$B,$B226)+SUMIFS('Oct Receipts Data'!M:M,'Oct Receipts Data'!$B:$B,$A226)</f>
        <v>0</v>
      </c>
      <c r="R226" s="88">
        <f>SUMIFS('Oct Receipts Data'!N:N,'Oct Receipts Data'!$B:$B,$B226)+SUMIFS('Oct Receipts Data'!N:N,'Oct Receipts Data'!$B:$B,$A226)</f>
        <v>0</v>
      </c>
      <c r="S226" s="88">
        <f>SUMIFS('Oct Receipts Data'!O:O,'Oct Receipts Data'!$B:$B,$B226)+SUMIFS('Oct Receipts Data'!O:O,'Oct Receipts Data'!$B:$B,$A226)</f>
        <v>0</v>
      </c>
      <c r="T226" s="88">
        <f>SUMIFS('Oct Receipts Data'!P:P,'Oct Receipts Data'!$B:$B,$B226)+SUMIFS('Oct Receipts Data'!P:P,'Oct Receipts Data'!$B:$B,$A226)</f>
        <v>0</v>
      </c>
      <c r="U226" s="88">
        <f>SUMIFS('Oct Receipts Data'!Q:Q,'Oct Receipts Data'!$B:$B,$B226)+SUMIFS('Oct Receipts Data'!Q:Q,'Oct Receipts Data'!$B:$B,$A226)</f>
        <v>0</v>
      </c>
      <c r="V226" s="88">
        <f>SUMIFS('Oct Receipts Data'!R:R,'Oct Receipts Data'!$B:$B,$B226)+SUMIFS('Oct Receipts Data'!R:R,'Oct Receipts Data'!$B:$B,$A226)</f>
        <v>0</v>
      </c>
      <c r="W226" s="88">
        <f>SUMIFS('Oct Receipts Data'!S:S,'Oct Receipts Data'!$B:$B,$B226)+SUMIFS('Oct Receipts Data'!S:S,'Oct Receipts Data'!$B:$B,$A226)</f>
        <v>0</v>
      </c>
      <c r="X226" s="88">
        <f>SUMIFS('Oct Receipts Data'!T:T,'Oct Receipts Data'!$B:$B,$B226)+SUMIFS('Oct Receipts Data'!T:T,'Oct Receipts Data'!$B:$B,$A226)</f>
        <v>0</v>
      </c>
      <c r="Y226" s="88">
        <f>SUMIFS('Oct Receipts Data'!U:U,'Oct Receipts Data'!$B:$B,$B226)+SUMIFS('Oct Receipts Data'!U:U,'Oct Receipts Data'!$B:$B,$A226)</f>
        <v>0</v>
      </c>
      <c r="Z226" s="88">
        <f>SUMIFS('Oct Receipts Data'!V:V,'Oct Receipts Data'!$B:$B,$B226)+SUMIFS('Oct Receipts Data'!V:V,'Oct Receipts Data'!$B:$B,$A226)</f>
        <v>0</v>
      </c>
      <c r="AA226" s="88">
        <f>SUMIFS('Oct Receipts Data'!W:W,'Oct Receipts Data'!$B:$B,$B226)+SUMIFS('Oct Receipts Data'!W:W,'Oct Receipts Data'!$B:$B,$A226)</f>
        <v>0</v>
      </c>
      <c r="AB226" s="88">
        <f>SUMIFS('Oct Receipts Data'!X:X,'Oct Receipts Data'!$B:$B,$B226)+SUMIFS('Oct Receipts Data'!X:X,'Oct Receipts Data'!$B:$B,$A226)</f>
        <v>0</v>
      </c>
      <c r="AC226" s="88">
        <f>SUMIFS('Oct Receipts Data'!Y:Y,'Oct Receipts Data'!$B:$B,$B226)+SUMIFS('Oct Receipts Data'!Y:Y,'Oct Receipts Data'!$B:$B,$A226)</f>
        <v>0</v>
      </c>
      <c r="AD226" s="88">
        <f>SUMIFS('Oct Receipts Data'!Z:Z,'Oct Receipts Data'!$B:$B,$B226)+SUMIFS('Oct Receipts Data'!Z:Z,'Oct Receipts Data'!$B:$B,$A226)</f>
        <v>0</v>
      </c>
      <c r="AE226" s="88">
        <f>SUMIFS('Oct Receipts Data'!AA:AA,'Oct Receipts Data'!$B:$B,$B226)+SUMIFS('Oct Receipts Data'!AA:AA,'Oct Receipts Data'!$B:$B,$A226)</f>
        <v>0</v>
      </c>
      <c r="AF226" s="88">
        <f>SUMIFS('Oct Receipts Data'!AB:AB,'Oct Receipts Data'!$B:$B,$B226)+SUMIFS('Oct Receipts Data'!AB:AB,'Oct Receipts Data'!$B:$B,$A226)</f>
        <v>0</v>
      </c>
      <c r="AG226" s="88">
        <f>SUMIFS('Oct Receipts Data'!AC:AC,'Oct Receipts Data'!$B:$B,$B226)+SUMIFS('Oct Receipts Data'!AC:AC,'Oct Receipts Data'!$B:$B,$A226)</f>
        <v>0</v>
      </c>
      <c r="AH226" s="88">
        <f>SUMIFS('Oct Receipts Data'!AD:AD,'Oct Receipts Data'!$B:$B,$B226)+SUMIFS('Oct Receipts Data'!AD:AD,'Oct Receipts Data'!$B:$B,$A226)</f>
        <v>0</v>
      </c>
      <c r="AI226" s="88">
        <f>SUMIFS('Oct Receipts Data'!AE:AE,'Oct Receipts Data'!$B:$B,$B226)+SUMIFS('Oct Receipts Data'!AE:AE,'Oct Receipts Data'!$B:$B,$A226)</f>
        <v>0</v>
      </c>
      <c r="AJ226" s="88">
        <f>SUMIFS('Oct Receipts Data'!AF:AF,'Oct Receipts Data'!$B:$B,$B226)+SUMIFS('Oct Receipts Data'!AF:AF,'Oct Receipts Data'!$B:$B,$A226)</f>
        <v>0</v>
      </c>
      <c r="AK226" s="88">
        <f>SUMIFS('Oct Receipts Data'!AG:AG,'Oct Receipts Data'!$B:$B,$B226)+SUMIFS('Oct Receipts Data'!AG:AG,'Oct Receipts Data'!$B:$B,$A226)</f>
        <v>0</v>
      </c>
    </row>
    <row r="227" spans="1:37" ht="13.8" outlineLevel="1">
      <c r="A227" s="86"/>
      <c r="B227" s="130" t="s">
        <v>171</v>
      </c>
      <c r="C227" s="88">
        <v>767</v>
      </c>
      <c r="D227" s="80">
        <f>SUMIFS('PMT Terms'!C:C,'PMT Terms'!B:B,B227)</f>
        <v>60</v>
      </c>
      <c r="E227" s="89">
        <f t="shared" si="8"/>
        <v>0</v>
      </c>
      <c r="F227" s="84">
        <f t="shared" si="10"/>
        <v>0</v>
      </c>
      <c r="G227" s="88">
        <f>SUMIFS('Oct Receipts Data'!C:C,'Oct Receipts Data'!$B:$B,$B227)+SUMIFS('Oct Receipts Data'!C:C,'Oct Receipts Data'!$B:$B,$A227)</f>
        <v>0</v>
      </c>
      <c r="H227" s="88">
        <f>SUMIFS('Oct Receipts Data'!D:D,'Oct Receipts Data'!$B:$B,$B227)+SUMIFS('Oct Receipts Data'!D:D,'Oct Receipts Data'!$B:$B,$A227)</f>
        <v>0</v>
      </c>
      <c r="I227" s="88">
        <f>SUMIFS('Oct Receipts Data'!E:E,'Oct Receipts Data'!$B:$B,$B227)+SUMIFS('Oct Receipts Data'!E:E,'Oct Receipts Data'!$B:$B,$A227)</f>
        <v>0</v>
      </c>
      <c r="J227" s="88">
        <f>SUMIFS('Oct Receipts Data'!F:F,'Oct Receipts Data'!$B:$B,$B227)+SUMIFS('Oct Receipts Data'!F:F,'Oct Receipts Data'!$B:$B,$A227)</f>
        <v>0</v>
      </c>
      <c r="K227" s="88">
        <f>SUMIFS('Oct Receipts Data'!G:G,'Oct Receipts Data'!$B:$B,$B227)+SUMIFS('Oct Receipts Data'!G:G,'Oct Receipts Data'!$B:$B,$A227)</f>
        <v>0</v>
      </c>
      <c r="L227" s="88">
        <f>SUMIFS('Oct Receipts Data'!H:H,'Oct Receipts Data'!$B:$B,$B227)+SUMIFS('Oct Receipts Data'!H:H,'Oct Receipts Data'!$B:$B,$A227)</f>
        <v>0</v>
      </c>
      <c r="M227" s="88">
        <f>SUMIFS('Oct Receipts Data'!I:I,'Oct Receipts Data'!$B:$B,$B227)+SUMIFS('Oct Receipts Data'!I:I,'Oct Receipts Data'!$B:$B,$A227)</f>
        <v>0</v>
      </c>
      <c r="N227" s="88">
        <f>SUMIFS('Oct Receipts Data'!J:J,'Oct Receipts Data'!$B:$B,$B227)+SUMIFS('Oct Receipts Data'!J:J,'Oct Receipts Data'!$B:$B,$A227)</f>
        <v>0</v>
      </c>
      <c r="O227" s="88">
        <f>SUMIFS('Oct Receipts Data'!K:K,'Oct Receipts Data'!$B:$B,$B227)+SUMIFS('Oct Receipts Data'!K:K,'Oct Receipts Data'!$B:$B,$A227)</f>
        <v>0</v>
      </c>
      <c r="P227" s="88">
        <f>SUMIFS('Oct Receipts Data'!L:L,'Oct Receipts Data'!$B:$B,$B227)+SUMIFS('Oct Receipts Data'!L:L,'Oct Receipts Data'!$B:$B,$A227)</f>
        <v>0</v>
      </c>
      <c r="Q227" s="88">
        <f>SUMIFS('Oct Receipts Data'!M:M,'Oct Receipts Data'!$B:$B,$B227)+SUMIFS('Oct Receipts Data'!M:M,'Oct Receipts Data'!$B:$B,$A227)</f>
        <v>0</v>
      </c>
      <c r="R227" s="88">
        <f>SUMIFS('Oct Receipts Data'!N:N,'Oct Receipts Data'!$B:$B,$B227)+SUMIFS('Oct Receipts Data'!N:N,'Oct Receipts Data'!$B:$B,$A227)</f>
        <v>0</v>
      </c>
      <c r="S227" s="88">
        <f>SUMIFS('Oct Receipts Data'!O:O,'Oct Receipts Data'!$B:$B,$B227)+SUMIFS('Oct Receipts Data'!O:O,'Oct Receipts Data'!$B:$B,$A227)</f>
        <v>0</v>
      </c>
      <c r="T227" s="88">
        <f>SUMIFS('Oct Receipts Data'!P:P,'Oct Receipts Data'!$B:$B,$B227)+SUMIFS('Oct Receipts Data'!P:P,'Oct Receipts Data'!$B:$B,$A227)</f>
        <v>0</v>
      </c>
      <c r="U227" s="88">
        <f>SUMIFS('Oct Receipts Data'!Q:Q,'Oct Receipts Data'!$B:$B,$B227)+SUMIFS('Oct Receipts Data'!Q:Q,'Oct Receipts Data'!$B:$B,$A227)</f>
        <v>0</v>
      </c>
      <c r="V227" s="88">
        <f>SUMIFS('Oct Receipts Data'!R:R,'Oct Receipts Data'!$B:$B,$B227)+SUMIFS('Oct Receipts Data'!R:R,'Oct Receipts Data'!$B:$B,$A227)</f>
        <v>0</v>
      </c>
      <c r="W227" s="88">
        <f>SUMIFS('Oct Receipts Data'!S:S,'Oct Receipts Data'!$B:$B,$B227)+SUMIFS('Oct Receipts Data'!S:S,'Oct Receipts Data'!$B:$B,$A227)</f>
        <v>0</v>
      </c>
      <c r="X227" s="88">
        <f>SUMIFS('Oct Receipts Data'!T:T,'Oct Receipts Data'!$B:$B,$B227)+SUMIFS('Oct Receipts Data'!T:T,'Oct Receipts Data'!$B:$B,$A227)</f>
        <v>0</v>
      </c>
      <c r="Y227" s="88">
        <f>SUMIFS('Oct Receipts Data'!U:U,'Oct Receipts Data'!$B:$B,$B227)+SUMIFS('Oct Receipts Data'!U:U,'Oct Receipts Data'!$B:$B,$A227)</f>
        <v>0</v>
      </c>
      <c r="Z227" s="88">
        <f>SUMIFS('Oct Receipts Data'!V:V,'Oct Receipts Data'!$B:$B,$B227)+SUMIFS('Oct Receipts Data'!V:V,'Oct Receipts Data'!$B:$B,$A227)</f>
        <v>0</v>
      </c>
      <c r="AA227" s="88">
        <f>SUMIFS('Oct Receipts Data'!W:W,'Oct Receipts Data'!$B:$B,$B227)+SUMIFS('Oct Receipts Data'!W:W,'Oct Receipts Data'!$B:$B,$A227)</f>
        <v>0</v>
      </c>
      <c r="AB227" s="88">
        <f>SUMIFS('Oct Receipts Data'!X:X,'Oct Receipts Data'!$B:$B,$B227)+SUMIFS('Oct Receipts Data'!X:X,'Oct Receipts Data'!$B:$B,$A227)</f>
        <v>0</v>
      </c>
      <c r="AC227" s="88">
        <f>SUMIFS('Oct Receipts Data'!Y:Y,'Oct Receipts Data'!$B:$B,$B227)+SUMIFS('Oct Receipts Data'!Y:Y,'Oct Receipts Data'!$B:$B,$A227)</f>
        <v>0</v>
      </c>
      <c r="AD227" s="88">
        <f>SUMIFS('Oct Receipts Data'!Z:Z,'Oct Receipts Data'!$B:$B,$B227)+SUMIFS('Oct Receipts Data'!Z:Z,'Oct Receipts Data'!$B:$B,$A227)</f>
        <v>0</v>
      </c>
      <c r="AE227" s="88">
        <f>SUMIFS('Oct Receipts Data'!AA:AA,'Oct Receipts Data'!$B:$B,$B227)+SUMIFS('Oct Receipts Data'!AA:AA,'Oct Receipts Data'!$B:$B,$A227)</f>
        <v>0</v>
      </c>
      <c r="AF227" s="88">
        <f>SUMIFS('Oct Receipts Data'!AB:AB,'Oct Receipts Data'!$B:$B,$B227)+SUMIFS('Oct Receipts Data'!AB:AB,'Oct Receipts Data'!$B:$B,$A227)</f>
        <v>0</v>
      </c>
      <c r="AG227" s="88">
        <f>SUMIFS('Oct Receipts Data'!AC:AC,'Oct Receipts Data'!$B:$B,$B227)+SUMIFS('Oct Receipts Data'!AC:AC,'Oct Receipts Data'!$B:$B,$A227)</f>
        <v>0</v>
      </c>
      <c r="AH227" s="88">
        <f>SUMIFS('Oct Receipts Data'!AD:AD,'Oct Receipts Data'!$B:$B,$B227)+SUMIFS('Oct Receipts Data'!AD:AD,'Oct Receipts Data'!$B:$B,$A227)</f>
        <v>0</v>
      </c>
      <c r="AI227" s="88">
        <f>SUMIFS('Oct Receipts Data'!AE:AE,'Oct Receipts Data'!$B:$B,$B227)+SUMIFS('Oct Receipts Data'!AE:AE,'Oct Receipts Data'!$B:$B,$A227)</f>
        <v>0</v>
      </c>
      <c r="AJ227" s="88">
        <f>SUMIFS('Oct Receipts Data'!AF:AF,'Oct Receipts Data'!$B:$B,$B227)+SUMIFS('Oct Receipts Data'!AF:AF,'Oct Receipts Data'!$B:$B,$A227)</f>
        <v>0</v>
      </c>
      <c r="AK227" s="88">
        <f>SUMIFS('Oct Receipts Data'!AG:AG,'Oct Receipts Data'!$B:$B,$B227)+SUMIFS('Oct Receipts Data'!AG:AG,'Oct Receipts Data'!$B:$B,$A227)</f>
        <v>0</v>
      </c>
    </row>
    <row r="228" spans="1:37" ht="13.8" outlineLevel="1">
      <c r="A228" s="86"/>
      <c r="B228" s="130" t="s">
        <v>446</v>
      </c>
      <c r="C228" s="88">
        <v>1946</v>
      </c>
      <c r="D228" s="80">
        <f>SUMIFS('PMT Terms'!C:C,'PMT Terms'!B:B,B228)</f>
        <v>55</v>
      </c>
      <c r="E228" s="89">
        <f t="shared" si="8"/>
        <v>0</v>
      </c>
      <c r="F228" s="84">
        <f t="shared" si="10"/>
        <v>0</v>
      </c>
      <c r="G228" s="88">
        <f>SUMIFS('Oct Receipts Data'!C:C,'Oct Receipts Data'!$B:$B,$B228)+SUMIFS('Oct Receipts Data'!C:C,'Oct Receipts Data'!$B:$B,$A228)</f>
        <v>0</v>
      </c>
      <c r="H228" s="88">
        <f>SUMIFS('Oct Receipts Data'!D:D,'Oct Receipts Data'!$B:$B,$B228)+SUMIFS('Oct Receipts Data'!D:D,'Oct Receipts Data'!$B:$B,$A228)</f>
        <v>0</v>
      </c>
      <c r="I228" s="88">
        <f>SUMIFS('Oct Receipts Data'!E:E,'Oct Receipts Data'!$B:$B,$B228)+SUMIFS('Oct Receipts Data'!E:E,'Oct Receipts Data'!$B:$B,$A228)</f>
        <v>0</v>
      </c>
      <c r="J228" s="88">
        <f>SUMIFS('Oct Receipts Data'!F:F,'Oct Receipts Data'!$B:$B,$B228)+SUMIFS('Oct Receipts Data'!F:F,'Oct Receipts Data'!$B:$B,$A228)</f>
        <v>0</v>
      </c>
      <c r="K228" s="88">
        <f>SUMIFS('Oct Receipts Data'!G:G,'Oct Receipts Data'!$B:$B,$B228)+SUMIFS('Oct Receipts Data'!G:G,'Oct Receipts Data'!$B:$B,$A228)</f>
        <v>0</v>
      </c>
      <c r="L228" s="88">
        <f>SUMIFS('Oct Receipts Data'!H:H,'Oct Receipts Data'!$B:$B,$B228)+SUMIFS('Oct Receipts Data'!H:H,'Oct Receipts Data'!$B:$B,$A228)</f>
        <v>0</v>
      </c>
      <c r="M228" s="88">
        <f>SUMIFS('Oct Receipts Data'!I:I,'Oct Receipts Data'!$B:$B,$B228)+SUMIFS('Oct Receipts Data'!I:I,'Oct Receipts Data'!$B:$B,$A228)</f>
        <v>0</v>
      </c>
      <c r="N228" s="88">
        <f>SUMIFS('Oct Receipts Data'!J:J,'Oct Receipts Data'!$B:$B,$B228)+SUMIFS('Oct Receipts Data'!J:J,'Oct Receipts Data'!$B:$B,$A228)</f>
        <v>0</v>
      </c>
      <c r="O228" s="88">
        <f>SUMIFS('Oct Receipts Data'!K:K,'Oct Receipts Data'!$B:$B,$B228)+SUMIFS('Oct Receipts Data'!K:K,'Oct Receipts Data'!$B:$B,$A228)</f>
        <v>0</v>
      </c>
      <c r="P228" s="88">
        <f>SUMIFS('Oct Receipts Data'!L:L,'Oct Receipts Data'!$B:$B,$B228)+SUMIFS('Oct Receipts Data'!L:L,'Oct Receipts Data'!$B:$B,$A228)</f>
        <v>0</v>
      </c>
      <c r="Q228" s="88">
        <f>SUMIFS('Oct Receipts Data'!M:M,'Oct Receipts Data'!$B:$B,$B228)+SUMIFS('Oct Receipts Data'!M:M,'Oct Receipts Data'!$B:$B,$A228)</f>
        <v>0</v>
      </c>
      <c r="R228" s="88">
        <f>SUMIFS('Oct Receipts Data'!N:N,'Oct Receipts Data'!$B:$B,$B228)+SUMIFS('Oct Receipts Data'!N:N,'Oct Receipts Data'!$B:$B,$A228)</f>
        <v>0</v>
      </c>
      <c r="S228" s="88">
        <f>SUMIFS('Oct Receipts Data'!O:O,'Oct Receipts Data'!$B:$B,$B228)+SUMIFS('Oct Receipts Data'!O:O,'Oct Receipts Data'!$B:$B,$A228)</f>
        <v>0</v>
      </c>
      <c r="T228" s="88">
        <f>SUMIFS('Oct Receipts Data'!P:P,'Oct Receipts Data'!$B:$B,$B228)+SUMIFS('Oct Receipts Data'!P:P,'Oct Receipts Data'!$B:$B,$A228)</f>
        <v>0</v>
      </c>
      <c r="U228" s="88">
        <f>SUMIFS('Oct Receipts Data'!Q:Q,'Oct Receipts Data'!$B:$B,$B228)+SUMIFS('Oct Receipts Data'!Q:Q,'Oct Receipts Data'!$B:$B,$A228)</f>
        <v>0</v>
      </c>
      <c r="V228" s="88">
        <f>SUMIFS('Oct Receipts Data'!R:R,'Oct Receipts Data'!$B:$B,$B228)+SUMIFS('Oct Receipts Data'!R:R,'Oct Receipts Data'!$B:$B,$A228)</f>
        <v>0</v>
      </c>
      <c r="W228" s="88">
        <f>SUMIFS('Oct Receipts Data'!S:S,'Oct Receipts Data'!$B:$B,$B228)+SUMIFS('Oct Receipts Data'!S:S,'Oct Receipts Data'!$B:$B,$A228)</f>
        <v>0</v>
      </c>
      <c r="X228" s="88">
        <f>SUMIFS('Oct Receipts Data'!T:T,'Oct Receipts Data'!$B:$B,$B228)+SUMIFS('Oct Receipts Data'!T:T,'Oct Receipts Data'!$B:$B,$A228)</f>
        <v>0</v>
      </c>
      <c r="Y228" s="88">
        <f>SUMIFS('Oct Receipts Data'!U:U,'Oct Receipts Data'!$B:$B,$B228)+SUMIFS('Oct Receipts Data'!U:U,'Oct Receipts Data'!$B:$B,$A228)</f>
        <v>0</v>
      </c>
      <c r="Z228" s="88">
        <f>SUMIFS('Oct Receipts Data'!V:V,'Oct Receipts Data'!$B:$B,$B228)+SUMIFS('Oct Receipts Data'!V:V,'Oct Receipts Data'!$B:$B,$A228)</f>
        <v>0</v>
      </c>
      <c r="AA228" s="88">
        <f>SUMIFS('Oct Receipts Data'!W:W,'Oct Receipts Data'!$B:$B,$B228)+SUMIFS('Oct Receipts Data'!W:W,'Oct Receipts Data'!$B:$B,$A228)</f>
        <v>0</v>
      </c>
      <c r="AB228" s="88">
        <f>SUMIFS('Oct Receipts Data'!X:X,'Oct Receipts Data'!$B:$B,$B228)+SUMIFS('Oct Receipts Data'!X:X,'Oct Receipts Data'!$B:$B,$A228)</f>
        <v>0</v>
      </c>
      <c r="AC228" s="88">
        <f>SUMIFS('Oct Receipts Data'!Y:Y,'Oct Receipts Data'!$B:$B,$B228)+SUMIFS('Oct Receipts Data'!Y:Y,'Oct Receipts Data'!$B:$B,$A228)</f>
        <v>0</v>
      </c>
      <c r="AD228" s="88">
        <f>SUMIFS('Oct Receipts Data'!Z:Z,'Oct Receipts Data'!$B:$B,$B228)+SUMIFS('Oct Receipts Data'!Z:Z,'Oct Receipts Data'!$B:$B,$A228)</f>
        <v>0</v>
      </c>
      <c r="AE228" s="88">
        <f>SUMIFS('Oct Receipts Data'!AA:AA,'Oct Receipts Data'!$B:$B,$B228)+SUMIFS('Oct Receipts Data'!AA:AA,'Oct Receipts Data'!$B:$B,$A228)</f>
        <v>0</v>
      </c>
      <c r="AF228" s="88">
        <f>SUMIFS('Oct Receipts Data'!AB:AB,'Oct Receipts Data'!$B:$B,$B228)+SUMIFS('Oct Receipts Data'!AB:AB,'Oct Receipts Data'!$B:$B,$A228)</f>
        <v>0</v>
      </c>
      <c r="AG228" s="88">
        <f>SUMIFS('Oct Receipts Data'!AC:AC,'Oct Receipts Data'!$B:$B,$B228)+SUMIFS('Oct Receipts Data'!AC:AC,'Oct Receipts Data'!$B:$B,$A228)</f>
        <v>0</v>
      </c>
      <c r="AH228" s="88">
        <f>SUMIFS('Oct Receipts Data'!AD:AD,'Oct Receipts Data'!$B:$B,$B228)+SUMIFS('Oct Receipts Data'!AD:AD,'Oct Receipts Data'!$B:$B,$A228)</f>
        <v>0</v>
      </c>
      <c r="AI228" s="88">
        <f>SUMIFS('Oct Receipts Data'!AE:AE,'Oct Receipts Data'!$B:$B,$B228)+SUMIFS('Oct Receipts Data'!AE:AE,'Oct Receipts Data'!$B:$B,$A228)</f>
        <v>0</v>
      </c>
      <c r="AJ228" s="88">
        <f>SUMIFS('Oct Receipts Data'!AF:AF,'Oct Receipts Data'!$B:$B,$B228)+SUMIFS('Oct Receipts Data'!AF:AF,'Oct Receipts Data'!$B:$B,$A228)</f>
        <v>0</v>
      </c>
      <c r="AK228" s="88">
        <f>SUMIFS('Oct Receipts Data'!AG:AG,'Oct Receipts Data'!$B:$B,$B228)+SUMIFS('Oct Receipts Data'!AG:AG,'Oct Receipts Data'!$B:$B,$A228)</f>
        <v>0</v>
      </c>
    </row>
    <row r="229" spans="1:37" ht="13.8" outlineLevel="1">
      <c r="A229" s="86"/>
      <c r="B229" s="130" t="s">
        <v>720</v>
      </c>
      <c r="C229" s="88">
        <v>182</v>
      </c>
      <c r="D229" s="80">
        <f>SUMIFS('PMT Terms'!C:C,'PMT Terms'!B:B,B229)</f>
        <v>30</v>
      </c>
      <c r="E229" s="89">
        <f t="shared" si="8"/>
        <v>0</v>
      </c>
      <c r="F229" s="84">
        <f t="shared" si="10"/>
        <v>0</v>
      </c>
      <c r="G229" s="88">
        <f>SUMIFS('Oct Receipts Data'!C:C,'Oct Receipts Data'!$B:$B,$B229)+SUMIFS('Oct Receipts Data'!C:C,'Oct Receipts Data'!$B:$B,$A229)</f>
        <v>0</v>
      </c>
      <c r="H229" s="88">
        <f>SUMIFS('Oct Receipts Data'!D:D,'Oct Receipts Data'!$B:$B,$B229)+SUMIFS('Oct Receipts Data'!D:D,'Oct Receipts Data'!$B:$B,$A229)</f>
        <v>0</v>
      </c>
      <c r="I229" s="88">
        <f>SUMIFS('Oct Receipts Data'!E:E,'Oct Receipts Data'!$B:$B,$B229)+SUMIFS('Oct Receipts Data'!E:E,'Oct Receipts Data'!$B:$B,$A229)</f>
        <v>0</v>
      </c>
      <c r="J229" s="88">
        <f>SUMIFS('Oct Receipts Data'!F:F,'Oct Receipts Data'!$B:$B,$B229)+SUMIFS('Oct Receipts Data'!F:F,'Oct Receipts Data'!$B:$B,$A229)</f>
        <v>0</v>
      </c>
      <c r="K229" s="88">
        <f>SUMIFS('Oct Receipts Data'!G:G,'Oct Receipts Data'!$B:$B,$B229)+SUMIFS('Oct Receipts Data'!G:G,'Oct Receipts Data'!$B:$B,$A229)</f>
        <v>0</v>
      </c>
      <c r="L229" s="88">
        <f>SUMIFS('Oct Receipts Data'!H:H,'Oct Receipts Data'!$B:$B,$B229)+SUMIFS('Oct Receipts Data'!H:H,'Oct Receipts Data'!$B:$B,$A229)</f>
        <v>0</v>
      </c>
      <c r="M229" s="88">
        <f>SUMIFS('Oct Receipts Data'!I:I,'Oct Receipts Data'!$B:$B,$B229)+SUMIFS('Oct Receipts Data'!I:I,'Oct Receipts Data'!$B:$B,$A229)</f>
        <v>0</v>
      </c>
      <c r="N229" s="88">
        <f>SUMIFS('Oct Receipts Data'!J:J,'Oct Receipts Data'!$B:$B,$B229)+SUMIFS('Oct Receipts Data'!J:J,'Oct Receipts Data'!$B:$B,$A229)</f>
        <v>0</v>
      </c>
      <c r="O229" s="88">
        <f>SUMIFS('Oct Receipts Data'!K:K,'Oct Receipts Data'!$B:$B,$B229)+SUMIFS('Oct Receipts Data'!K:K,'Oct Receipts Data'!$B:$B,$A229)</f>
        <v>0</v>
      </c>
      <c r="P229" s="88">
        <f>SUMIFS('Oct Receipts Data'!L:L,'Oct Receipts Data'!$B:$B,$B229)+SUMIFS('Oct Receipts Data'!L:L,'Oct Receipts Data'!$B:$B,$A229)</f>
        <v>0</v>
      </c>
      <c r="Q229" s="88">
        <f>SUMIFS('Oct Receipts Data'!M:M,'Oct Receipts Data'!$B:$B,$B229)+SUMIFS('Oct Receipts Data'!M:M,'Oct Receipts Data'!$B:$B,$A229)</f>
        <v>0</v>
      </c>
      <c r="R229" s="88">
        <f>SUMIFS('Oct Receipts Data'!N:N,'Oct Receipts Data'!$B:$B,$B229)+SUMIFS('Oct Receipts Data'!N:N,'Oct Receipts Data'!$B:$B,$A229)</f>
        <v>0</v>
      </c>
      <c r="S229" s="88">
        <f>SUMIFS('Oct Receipts Data'!O:O,'Oct Receipts Data'!$B:$B,$B229)+SUMIFS('Oct Receipts Data'!O:O,'Oct Receipts Data'!$B:$B,$A229)</f>
        <v>0</v>
      </c>
      <c r="T229" s="88">
        <f>SUMIFS('Oct Receipts Data'!P:P,'Oct Receipts Data'!$B:$B,$B229)+SUMIFS('Oct Receipts Data'!P:P,'Oct Receipts Data'!$B:$B,$A229)</f>
        <v>0</v>
      </c>
      <c r="U229" s="88">
        <f>SUMIFS('Oct Receipts Data'!Q:Q,'Oct Receipts Data'!$B:$B,$B229)+SUMIFS('Oct Receipts Data'!Q:Q,'Oct Receipts Data'!$B:$B,$A229)</f>
        <v>0</v>
      </c>
      <c r="V229" s="88">
        <f>SUMIFS('Oct Receipts Data'!R:R,'Oct Receipts Data'!$B:$B,$B229)+SUMIFS('Oct Receipts Data'!R:R,'Oct Receipts Data'!$B:$B,$A229)</f>
        <v>0</v>
      </c>
      <c r="W229" s="88">
        <f>SUMIFS('Oct Receipts Data'!S:S,'Oct Receipts Data'!$B:$B,$B229)+SUMIFS('Oct Receipts Data'!S:S,'Oct Receipts Data'!$B:$B,$A229)</f>
        <v>0</v>
      </c>
      <c r="X229" s="88">
        <f>SUMIFS('Oct Receipts Data'!T:T,'Oct Receipts Data'!$B:$B,$B229)+SUMIFS('Oct Receipts Data'!T:T,'Oct Receipts Data'!$B:$B,$A229)</f>
        <v>0</v>
      </c>
      <c r="Y229" s="88">
        <f>SUMIFS('Oct Receipts Data'!U:U,'Oct Receipts Data'!$B:$B,$B229)+SUMIFS('Oct Receipts Data'!U:U,'Oct Receipts Data'!$B:$B,$A229)</f>
        <v>0</v>
      </c>
      <c r="Z229" s="88">
        <f>SUMIFS('Oct Receipts Data'!V:V,'Oct Receipts Data'!$B:$B,$B229)+SUMIFS('Oct Receipts Data'!V:V,'Oct Receipts Data'!$B:$B,$A229)</f>
        <v>0</v>
      </c>
      <c r="AA229" s="88">
        <f>SUMIFS('Oct Receipts Data'!W:W,'Oct Receipts Data'!$B:$B,$B229)+SUMIFS('Oct Receipts Data'!W:W,'Oct Receipts Data'!$B:$B,$A229)</f>
        <v>0</v>
      </c>
      <c r="AB229" s="88">
        <f>SUMIFS('Oct Receipts Data'!X:X,'Oct Receipts Data'!$B:$B,$B229)+SUMIFS('Oct Receipts Data'!X:X,'Oct Receipts Data'!$B:$B,$A229)</f>
        <v>0</v>
      </c>
      <c r="AC229" s="88">
        <f>SUMIFS('Oct Receipts Data'!Y:Y,'Oct Receipts Data'!$B:$B,$B229)+SUMIFS('Oct Receipts Data'!Y:Y,'Oct Receipts Data'!$B:$B,$A229)</f>
        <v>0</v>
      </c>
      <c r="AD229" s="88">
        <f>SUMIFS('Oct Receipts Data'!Z:Z,'Oct Receipts Data'!$B:$B,$B229)+SUMIFS('Oct Receipts Data'!Z:Z,'Oct Receipts Data'!$B:$B,$A229)</f>
        <v>0</v>
      </c>
      <c r="AE229" s="88">
        <f>SUMIFS('Oct Receipts Data'!AA:AA,'Oct Receipts Data'!$B:$B,$B229)+SUMIFS('Oct Receipts Data'!AA:AA,'Oct Receipts Data'!$B:$B,$A229)</f>
        <v>0</v>
      </c>
      <c r="AF229" s="88">
        <f>SUMIFS('Oct Receipts Data'!AB:AB,'Oct Receipts Data'!$B:$B,$B229)+SUMIFS('Oct Receipts Data'!AB:AB,'Oct Receipts Data'!$B:$B,$A229)</f>
        <v>0</v>
      </c>
      <c r="AG229" s="88">
        <f>SUMIFS('Oct Receipts Data'!AC:AC,'Oct Receipts Data'!$B:$B,$B229)+SUMIFS('Oct Receipts Data'!AC:AC,'Oct Receipts Data'!$B:$B,$A229)</f>
        <v>0</v>
      </c>
      <c r="AH229" s="88">
        <f>SUMIFS('Oct Receipts Data'!AD:AD,'Oct Receipts Data'!$B:$B,$B229)+SUMIFS('Oct Receipts Data'!AD:AD,'Oct Receipts Data'!$B:$B,$A229)</f>
        <v>0</v>
      </c>
      <c r="AI229" s="88">
        <f>SUMIFS('Oct Receipts Data'!AE:AE,'Oct Receipts Data'!$B:$B,$B229)+SUMIFS('Oct Receipts Data'!AE:AE,'Oct Receipts Data'!$B:$B,$A229)</f>
        <v>0</v>
      </c>
      <c r="AJ229" s="88">
        <f>SUMIFS('Oct Receipts Data'!AF:AF,'Oct Receipts Data'!$B:$B,$B229)+SUMIFS('Oct Receipts Data'!AF:AF,'Oct Receipts Data'!$B:$B,$A229)</f>
        <v>0</v>
      </c>
      <c r="AK229" s="88">
        <f>SUMIFS('Oct Receipts Data'!AG:AG,'Oct Receipts Data'!$B:$B,$B229)+SUMIFS('Oct Receipts Data'!AG:AG,'Oct Receipts Data'!$B:$B,$A229)</f>
        <v>0</v>
      </c>
    </row>
    <row r="230" spans="1:37" ht="13.8" outlineLevel="1">
      <c r="A230" s="86"/>
      <c r="B230" s="130" t="s">
        <v>722</v>
      </c>
      <c r="C230" s="88">
        <v>166</v>
      </c>
      <c r="D230" s="80">
        <f>SUMIFS('PMT Terms'!C:C,'PMT Terms'!B:B,B230)</f>
        <v>60</v>
      </c>
      <c r="E230" s="89">
        <f t="shared" si="8"/>
        <v>0</v>
      </c>
      <c r="F230" s="84">
        <f t="shared" si="10"/>
        <v>0</v>
      </c>
      <c r="G230" s="88">
        <f>SUMIFS('Oct Receipts Data'!C:C,'Oct Receipts Data'!$B:$B,$B230)+SUMIFS('Oct Receipts Data'!C:C,'Oct Receipts Data'!$B:$B,$A230)</f>
        <v>0</v>
      </c>
      <c r="H230" s="88">
        <f>SUMIFS('Oct Receipts Data'!D:D,'Oct Receipts Data'!$B:$B,$B230)+SUMIFS('Oct Receipts Data'!D:D,'Oct Receipts Data'!$B:$B,$A230)</f>
        <v>0</v>
      </c>
      <c r="I230" s="88">
        <f>SUMIFS('Oct Receipts Data'!E:E,'Oct Receipts Data'!$B:$B,$B230)+SUMIFS('Oct Receipts Data'!E:E,'Oct Receipts Data'!$B:$B,$A230)</f>
        <v>0</v>
      </c>
      <c r="J230" s="88">
        <f>SUMIFS('Oct Receipts Data'!F:F,'Oct Receipts Data'!$B:$B,$B230)+SUMIFS('Oct Receipts Data'!F:F,'Oct Receipts Data'!$B:$B,$A230)</f>
        <v>0</v>
      </c>
      <c r="K230" s="88">
        <f>SUMIFS('Oct Receipts Data'!G:G,'Oct Receipts Data'!$B:$B,$B230)+SUMIFS('Oct Receipts Data'!G:G,'Oct Receipts Data'!$B:$B,$A230)</f>
        <v>0</v>
      </c>
      <c r="L230" s="88">
        <f>SUMIFS('Oct Receipts Data'!H:H,'Oct Receipts Data'!$B:$B,$B230)+SUMIFS('Oct Receipts Data'!H:H,'Oct Receipts Data'!$B:$B,$A230)</f>
        <v>0</v>
      </c>
      <c r="M230" s="88">
        <f>SUMIFS('Oct Receipts Data'!I:I,'Oct Receipts Data'!$B:$B,$B230)+SUMIFS('Oct Receipts Data'!I:I,'Oct Receipts Data'!$B:$B,$A230)</f>
        <v>0</v>
      </c>
      <c r="N230" s="88">
        <f>SUMIFS('Oct Receipts Data'!J:J,'Oct Receipts Data'!$B:$B,$B230)+SUMIFS('Oct Receipts Data'!J:J,'Oct Receipts Data'!$B:$B,$A230)</f>
        <v>0</v>
      </c>
      <c r="O230" s="88">
        <f>SUMIFS('Oct Receipts Data'!K:K,'Oct Receipts Data'!$B:$B,$B230)+SUMIFS('Oct Receipts Data'!K:K,'Oct Receipts Data'!$B:$B,$A230)</f>
        <v>0</v>
      </c>
      <c r="P230" s="88">
        <f>SUMIFS('Oct Receipts Data'!L:L,'Oct Receipts Data'!$B:$B,$B230)+SUMIFS('Oct Receipts Data'!L:L,'Oct Receipts Data'!$B:$B,$A230)</f>
        <v>0</v>
      </c>
      <c r="Q230" s="88">
        <f>SUMIFS('Oct Receipts Data'!M:M,'Oct Receipts Data'!$B:$B,$B230)+SUMIFS('Oct Receipts Data'!M:M,'Oct Receipts Data'!$B:$B,$A230)</f>
        <v>0</v>
      </c>
      <c r="R230" s="88">
        <f>SUMIFS('Oct Receipts Data'!N:N,'Oct Receipts Data'!$B:$B,$B230)+SUMIFS('Oct Receipts Data'!N:N,'Oct Receipts Data'!$B:$B,$A230)</f>
        <v>0</v>
      </c>
      <c r="S230" s="88">
        <f>SUMIFS('Oct Receipts Data'!O:O,'Oct Receipts Data'!$B:$B,$B230)+SUMIFS('Oct Receipts Data'!O:O,'Oct Receipts Data'!$B:$B,$A230)</f>
        <v>0</v>
      </c>
      <c r="T230" s="88">
        <f>SUMIFS('Oct Receipts Data'!P:P,'Oct Receipts Data'!$B:$B,$B230)+SUMIFS('Oct Receipts Data'!P:P,'Oct Receipts Data'!$B:$B,$A230)</f>
        <v>0</v>
      </c>
      <c r="U230" s="88">
        <f>SUMIFS('Oct Receipts Data'!Q:Q,'Oct Receipts Data'!$B:$B,$B230)+SUMIFS('Oct Receipts Data'!Q:Q,'Oct Receipts Data'!$B:$B,$A230)</f>
        <v>0</v>
      </c>
      <c r="V230" s="88">
        <f>SUMIFS('Oct Receipts Data'!R:R,'Oct Receipts Data'!$B:$B,$B230)+SUMIFS('Oct Receipts Data'!R:R,'Oct Receipts Data'!$B:$B,$A230)</f>
        <v>0</v>
      </c>
      <c r="W230" s="88">
        <f>SUMIFS('Oct Receipts Data'!S:S,'Oct Receipts Data'!$B:$B,$B230)+SUMIFS('Oct Receipts Data'!S:S,'Oct Receipts Data'!$B:$B,$A230)</f>
        <v>0</v>
      </c>
      <c r="X230" s="88">
        <f>SUMIFS('Oct Receipts Data'!T:T,'Oct Receipts Data'!$B:$B,$B230)+SUMIFS('Oct Receipts Data'!T:T,'Oct Receipts Data'!$B:$B,$A230)</f>
        <v>0</v>
      </c>
      <c r="Y230" s="88">
        <f>SUMIFS('Oct Receipts Data'!U:U,'Oct Receipts Data'!$B:$B,$B230)+SUMIFS('Oct Receipts Data'!U:U,'Oct Receipts Data'!$B:$B,$A230)</f>
        <v>0</v>
      </c>
      <c r="Z230" s="88">
        <f>SUMIFS('Oct Receipts Data'!V:V,'Oct Receipts Data'!$B:$B,$B230)+SUMIFS('Oct Receipts Data'!V:V,'Oct Receipts Data'!$B:$B,$A230)</f>
        <v>0</v>
      </c>
      <c r="AA230" s="88">
        <f>SUMIFS('Oct Receipts Data'!W:W,'Oct Receipts Data'!$B:$B,$B230)+SUMIFS('Oct Receipts Data'!W:W,'Oct Receipts Data'!$B:$B,$A230)</f>
        <v>0</v>
      </c>
      <c r="AB230" s="88">
        <f>SUMIFS('Oct Receipts Data'!X:X,'Oct Receipts Data'!$B:$B,$B230)+SUMIFS('Oct Receipts Data'!X:X,'Oct Receipts Data'!$B:$B,$A230)</f>
        <v>0</v>
      </c>
      <c r="AC230" s="88">
        <f>SUMIFS('Oct Receipts Data'!Y:Y,'Oct Receipts Data'!$B:$B,$B230)+SUMIFS('Oct Receipts Data'!Y:Y,'Oct Receipts Data'!$B:$B,$A230)</f>
        <v>0</v>
      </c>
      <c r="AD230" s="88">
        <f>SUMIFS('Oct Receipts Data'!Z:Z,'Oct Receipts Data'!$B:$B,$B230)+SUMIFS('Oct Receipts Data'!Z:Z,'Oct Receipts Data'!$B:$B,$A230)</f>
        <v>0</v>
      </c>
      <c r="AE230" s="88">
        <f>SUMIFS('Oct Receipts Data'!AA:AA,'Oct Receipts Data'!$B:$B,$B230)+SUMIFS('Oct Receipts Data'!AA:AA,'Oct Receipts Data'!$B:$B,$A230)</f>
        <v>0</v>
      </c>
      <c r="AF230" s="88">
        <f>SUMIFS('Oct Receipts Data'!AB:AB,'Oct Receipts Data'!$B:$B,$B230)+SUMIFS('Oct Receipts Data'!AB:AB,'Oct Receipts Data'!$B:$B,$A230)</f>
        <v>0</v>
      </c>
      <c r="AG230" s="88">
        <f>SUMIFS('Oct Receipts Data'!AC:AC,'Oct Receipts Data'!$B:$B,$B230)+SUMIFS('Oct Receipts Data'!AC:AC,'Oct Receipts Data'!$B:$B,$A230)</f>
        <v>0</v>
      </c>
      <c r="AH230" s="88">
        <f>SUMIFS('Oct Receipts Data'!AD:AD,'Oct Receipts Data'!$B:$B,$B230)+SUMIFS('Oct Receipts Data'!AD:AD,'Oct Receipts Data'!$B:$B,$A230)</f>
        <v>0</v>
      </c>
      <c r="AI230" s="88">
        <f>SUMIFS('Oct Receipts Data'!AE:AE,'Oct Receipts Data'!$B:$B,$B230)+SUMIFS('Oct Receipts Data'!AE:AE,'Oct Receipts Data'!$B:$B,$A230)</f>
        <v>0</v>
      </c>
      <c r="AJ230" s="88">
        <f>SUMIFS('Oct Receipts Data'!AF:AF,'Oct Receipts Data'!$B:$B,$B230)+SUMIFS('Oct Receipts Data'!AF:AF,'Oct Receipts Data'!$B:$B,$A230)</f>
        <v>0</v>
      </c>
      <c r="AK230" s="88">
        <f>SUMIFS('Oct Receipts Data'!AG:AG,'Oct Receipts Data'!$B:$B,$B230)+SUMIFS('Oct Receipts Data'!AG:AG,'Oct Receipts Data'!$B:$B,$A230)</f>
        <v>0</v>
      </c>
    </row>
    <row r="231" spans="1:37" ht="13.8" outlineLevel="1">
      <c r="A231" s="86"/>
      <c r="B231" s="130" t="s">
        <v>652</v>
      </c>
      <c r="C231" s="88">
        <v>125</v>
      </c>
      <c r="D231" s="80">
        <f>SUMIFS('PMT Terms'!C:C,'PMT Terms'!B:B,B231)</f>
        <v>60</v>
      </c>
      <c r="E231" s="89">
        <f t="shared" si="8"/>
        <v>0</v>
      </c>
      <c r="F231" s="84">
        <f t="shared" si="10"/>
        <v>0</v>
      </c>
      <c r="G231" s="88">
        <f>SUMIFS('Oct Receipts Data'!C:C,'Oct Receipts Data'!$B:$B,$B231)+SUMIFS('Oct Receipts Data'!C:C,'Oct Receipts Data'!$B:$B,$A231)</f>
        <v>0</v>
      </c>
      <c r="H231" s="88">
        <f>SUMIFS('Oct Receipts Data'!D:D,'Oct Receipts Data'!$B:$B,$B231)+SUMIFS('Oct Receipts Data'!D:D,'Oct Receipts Data'!$B:$B,$A231)</f>
        <v>0</v>
      </c>
      <c r="I231" s="88">
        <f>SUMIFS('Oct Receipts Data'!E:E,'Oct Receipts Data'!$B:$B,$B231)+SUMIFS('Oct Receipts Data'!E:E,'Oct Receipts Data'!$B:$B,$A231)</f>
        <v>0</v>
      </c>
      <c r="J231" s="88">
        <f>SUMIFS('Oct Receipts Data'!F:F,'Oct Receipts Data'!$B:$B,$B231)+SUMIFS('Oct Receipts Data'!F:F,'Oct Receipts Data'!$B:$B,$A231)</f>
        <v>0</v>
      </c>
      <c r="K231" s="88">
        <f>SUMIFS('Oct Receipts Data'!G:G,'Oct Receipts Data'!$B:$B,$B231)+SUMIFS('Oct Receipts Data'!G:G,'Oct Receipts Data'!$B:$B,$A231)</f>
        <v>0</v>
      </c>
      <c r="L231" s="88">
        <f>SUMIFS('Oct Receipts Data'!H:H,'Oct Receipts Data'!$B:$B,$B231)+SUMIFS('Oct Receipts Data'!H:H,'Oct Receipts Data'!$B:$B,$A231)</f>
        <v>0</v>
      </c>
      <c r="M231" s="88">
        <f>SUMIFS('Oct Receipts Data'!I:I,'Oct Receipts Data'!$B:$B,$B231)+SUMIFS('Oct Receipts Data'!I:I,'Oct Receipts Data'!$B:$B,$A231)</f>
        <v>0</v>
      </c>
      <c r="N231" s="88">
        <f>SUMIFS('Oct Receipts Data'!J:J,'Oct Receipts Data'!$B:$B,$B231)+SUMIFS('Oct Receipts Data'!J:J,'Oct Receipts Data'!$B:$B,$A231)</f>
        <v>0</v>
      </c>
      <c r="O231" s="88">
        <f>SUMIFS('Oct Receipts Data'!K:K,'Oct Receipts Data'!$B:$B,$B231)+SUMIFS('Oct Receipts Data'!K:K,'Oct Receipts Data'!$B:$B,$A231)</f>
        <v>0</v>
      </c>
      <c r="P231" s="88">
        <f>SUMIFS('Oct Receipts Data'!L:L,'Oct Receipts Data'!$B:$B,$B231)+SUMIFS('Oct Receipts Data'!L:L,'Oct Receipts Data'!$B:$B,$A231)</f>
        <v>0</v>
      </c>
      <c r="Q231" s="88">
        <f>SUMIFS('Oct Receipts Data'!M:M,'Oct Receipts Data'!$B:$B,$B231)+SUMIFS('Oct Receipts Data'!M:M,'Oct Receipts Data'!$B:$B,$A231)</f>
        <v>0</v>
      </c>
      <c r="R231" s="88">
        <f>SUMIFS('Oct Receipts Data'!N:N,'Oct Receipts Data'!$B:$B,$B231)+SUMIFS('Oct Receipts Data'!N:N,'Oct Receipts Data'!$B:$B,$A231)</f>
        <v>0</v>
      </c>
      <c r="S231" s="88">
        <f>SUMIFS('Oct Receipts Data'!O:O,'Oct Receipts Data'!$B:$B,$B231)+SUMIFS('Oct Receipts Data'!O:O,'Oct Receipts Data'!$B:$B,$A231)</f>
        <v>0</v>
      </c>
      <c r="T231" s="88">
        <f>SUMIFS('Oct Receipts Data'!P:P,'Oct Receipts Data'!$B:$B,$B231)+SUMIFS('Oct Receipts Data'!P:P,'Oct Receipts Data'!$B:$B,$A231)</f>
        <v>0</v>
      </c>
      <c r="U231" s="88">
        <f>SUMIFS('Oct Receipts Data'!Q:Q,'Oct Receipts Data'!$B:$B,$B231)+SUMIFS('Oct Receipts Data'!Q:Q,'Oct Receipts Data'!$B:$B,$A231)</f>
        <v>0</v>
      </c>
      <c r="V231" s="88">
        <f>SUMIFS('Oct Receipts Data'!R:R,'Oct Receipts Data'!$B:$B,$B231)+SUMIFS('Oct Receipts Data'!R:R,'Oct Receipts Data'!$B:$B,$A231)</f>
        <v>0</v>
      </c>
      <c r="W231" s="88">
        <f>SUMIFS('Oct Receipts Data'!S:S,'Oct Receipts Data'!$B:$B,$B231)+SUMIFS('Oct Receipts Data'!S:S,'Oct Receipts Data'!$B:$B,$A231)</f>
        <v>0</v>
      </c>
      <c r="X231" s="88">
        <f>SUMIFS('Oct Receipts Data'!T:T,'Oct Receipts Data'!$B:$B,$B231)+SUMIFS('Oct Receipts Data'!T:T,'Oct Receipts Data'!$B:$B,$A231)</f>
        <v>0</v>
      </c>
      <c r="Y231" s="88">
        <f>SUMIFS('Oct Receipts Data'!U:U,'Oct Receipts Data'!$B:$B,$B231)+SUMIFS('Oct Receipts Data'!U:U,'Oct Receipts Data'!$B:$B,$A231)</f>
        <v>0</v>
      </c>
      <c r="Z231" s="88">
        <f>SUMIFS('Oct Receipts Data'!V:V,'Oct Receipts Data'!$B:$B,$B231)+SUMIFS('Oct Receipts Data'!V:V,'Oct Receipts Data'!$B:$B,$A231)</f>
        <v>0</v>
      </c>
      <c r="AA231" s="88">
        <f>SUMIFS('Oct Receipts Data'!W:W,'Oct Receipts Data'!$B:$B,$B231)+SUMIFS('Oct Receipts Data'!W:W,'Oct Receipts Data'!$B:$B,$A231)</f>
        <v>0</v>
      </c>
      <c r="AB231" s="88">
        <f>SUMIFS('Oct Receipts Data'!X:X,'Oct Receipts Data'!$B:$B,$B231)+SUMIFS('Oct Receipts Data'!X:X,'Oct Receipts Data'!$B:$B,$A231)</f>
        <v>0</v>
      </c>
      <c r="AC231" s="88">
        <f>SUMIFS('Oct Receipts Data'!Y:Y,'Oct Receipts Data'!$B:$B,$B231)+SUMIFS('Oct Receipts Data'!Y:Y,'Oct Receipts Data'!$B:$B,$A231)</f>
        <v>0</v>
      </c>
      <c r="AD231" s="88">
        <f>SUMIFS('Oct Receipts Data'!Z:Z,'Oct Receipts Data'!$B:$B,$B231)+SUMIFS('Oct Receipts Data'!Z:Z,'Oct Receipts Data'!$B:$B,$A231)</f>
        <v>0</v>
      </c>
      <c r="AE231" s="88">
        <f>SUMIFS('Oct Receipts Data'!AA:AA,'Oct Receipts Data'!$B:$B,$B231)+SUMIFS('Oct Receipts Data'!AA:AA,'Oct Receipts Data'!$B:$B,$A231)</f>
        <v>0</v>
      </c>
      <c r="AF231" s="88">
        <f>SUMIFS('Oct Receipts Data'!AB:AB,'Oct Receipts Data'!$B:$B,$B231)+SUMIFS('Oct Receipts Data'!AB:AB,'Oct Receipts Data'!$B:$B,$A231)</f>
        <v>0</v>
      </c>
      <c r="AG231" s="88">
        <f>SUMIFS('Oct Receipts Data'!AC:AC,'Oct Receipts Data'!$B:$B,$B231)+SUMIFS('Oct Receipts Data'!AC:AC,'Oct Receipts Data'!$B:$B,$A231)</f>
        <v>0</v>
      </c>
      <c r="AH231" s="88">
        <f>SUMIFS('Oct Receipts Data'!AD:AD,'Oct Receipts Data'!$B:$B,$B231)+SUMIFS('Oct Receipts Data'!AD:AD,'Oct Receipts Data'!$B:$B,$A231)</f>
        <v>0</v>
      </c>
      <c r="AI231" s="88">
        <f>SUMIFS('Oct Receipts Data'!AE:AE,'Oct Receipts Data'!$B:$B,$B231)+SUMIFS('Oct Receipts Data'!AE:AE,'Oct Receipts Data'!$B:$B,$A231)</f>
        <v>0</v>
      </c>
      <c r="AJ231" s="88">
        <f>SUMIFS('Oct Receipts Data'!AF:AF,'Oct Receipts Data'!$B:$B,$B231)+SUMIFS('Oct Receipts Data'!AF:AF,'Oct Receipts Data'!$B:$B,$A231)</f>
        <v>0</v>
      </c>
      <c r="AK231" s="88">
        <f>SUMIFS('Oct Receipts Data'!AG:AG,'Oct Receipts Data'!$B:$B,$B231)+SUMIFS('Oct Receipts Data'!AG:AG,'Oct Receipts Data'!$B:$B,$A231)</f>
        <v>0</v>
      </c>
    </row>
    <row r="232" spans="1:37" ht="13.8" outlineLevel="1">
      <c r="A232" s="86"/>
      <c r="B232" s="130" t="s">
        <v>706</v>
      </c>
      <c r="C232" s="88">
        <v>57</v>
      </c>
      <c r="D232" s="80">
        <f>SUMIFS('PMT Terms'!C:C,'PMT Terms'!B:B,B232)</f>
        <v>90</v>
      </c>
      <c r="E232" s="89">
        <f t="shared" si="8"/>
        <v>0</v>
      </c>
      <c r="F232" s="84">
        <f t="shared" si="10"/>
        <v>0</v>
      </c>
      <c r="G232" s="88">
        <f>SUMIFS('Oct Receipts Data'!C:C,'Oct Receipts Data'!$B:$B,$B232)+SUMIFS('Oct Receipts Data'!C:C,'Oct Receipts Data'!$B:$B,$A232)</f>
        <v>0</v>
      </c>
      <c r="H232" s="88">
        <f>SUMIFS('Oct Receipts Data'!D:D,'Oct Receipts Data'!$B:$B,$B232)+SUMIFS('Oct Receipts Data'!D:D,'Oct Receipts Data'!$B:$B,$A232)</f>
        <v>0</v>
      </c>
      <c r="I232" s="88">
        <f>SUMIFS('Oct Receipts Data'!E:E,'Oct Receipts Data'!$B:$B,$B232)+SUMIFS('Oct Receipts Data'!E:E,'Oct Receipts Data'!$B:$B,$A232)</f>
        <v>0</v>
      </c>
      <c r="J232" s="88">
        <f>SUMIFS('Oct Receipts Data'!F:F,'Oct Receipts Data'!$B:$B,$B232)+SUMIFS('Oct Receipts Data'!F:F,'Oct Receipts Data'!$B:$B,$A232)</f>
        <v>0</v>
      </c>
      <c r="K232" s="88">
        <f>SUMIFS('Oct Receipts Data'!G:G,'Oct Receipts Data'!$B:$B,$B232)+SUMIFS('Oct Receipts Data'!G:G,'Oct Receipts Data'!$B:$B,$A232)</f>
        <v>0</v>
      </c>
      <c r="L232" s="88">
        <f>SUMIFS('Oct Receipts Data'!H:H,'Oct Receipts Data'!$B:$B,$B232)+SUMIFS('Oct Receipts Data'!H:H,'Oct Receipts Data'!$B:$B,$A232)</f>
        <v>0</v>
      </c>
      <c r="M232" s="88">
        <f>SUMIFS('Oct Receipts Data'!I:I,'Oct Receipts Data'!$B:$B,$B232)+SUMIFS('Oct Receipts Data'!I:I,'Oct Receipts Data'!$B:$B,$A232)</f>
        <v>0</v>
      </c>
      <c r="N232" s="88">
        <f>SUMIFS('Oct Receipts Data'!J:J,'Oct Receipts Data'!$B:$B,$B232)+SUMIFS('Oct Receipts Data'!J:J,'Oct Receipts Data'!$B:$B,$A232)</f>
        <v>0</v>
      </c>
      <c r="O232" s="88">
        <f>SUMIFS('Oct Receipts Data'!K:K,'Oct Receipts Data'!$B:$B,$B232)+SUMIFS('Oct Receipts Data'!K:K,'Oct Receipts Data'!$B:$B,$A232)</f>
        <v>0</v>
      </c>
      <c r="P232" s="88">
        <f>SUMIFS('Oct Receipts Data'!L:L,'Oct Receipts Data'!$B:$B,$B232)+SUMIFS('Oct Receipts Data'!L:L,'Oct Receipts Data'!$B:$B,$A232)</f>
        <v>0</v>
      </c>
      <c r="Q232" s="88">
        <f>SUMIFS('Oct Receipts Data'!M:M,'Oct Receipts Data'!$B:$B,$B232)+SUMIFS('Oct Receipts Data'!M:M,'Oct Receipts Data'!$B:$B,$A232)</f>
        <v>0</v>
      </c>
      <c r="R232" s="88">
        <f>SUMIFS('Oct Receipts Data'!N:N,'Oct Receipts Data'!$B:$B,$B232)+SUMIFS('Oct Receipts Data'!N:N,'Oct Receipts Data'!$B:$B,$A232)</f>
        <v>0</v>
      </c>
      <c r="S232" s="88">
        <f>SUMIFS('Oct Receipts Data'!O:O,'Oct Receipts Data'!$B:$B,$B232)+SUMIFS('Oct Receipts Data'!O:O,'Oct Receipts Data'!$B:$B,$A232)</f>
        <v>0</v>
      </c>
      <c r="T232" s="88">
        <f>SUMIFS('Oct Receipts Data'!P:P,'Oct Receipts Data'!$B:$B,$B232)+SUMIFS('Oct Receipts Data'!P:P,'Oct Receipts Data'!$B:$B,$A232)</f>
        <v>0</v>
      </c>
      <c r="U232" s="88">
        <f>SUMIFS('Oct Receipts Data'!Q:Q,'Oct Receipts Data'!$B:$B,$B232)+SUMIFS('Oct Receipts Data'!Q:Q,'Oct Receipts Data'!$B:$B,$A232)</f>
        <v>0</v>
      </c>
      <c r="V232" s="88">
        <f>SUMIFS('Oct Receipts Data'!R:R,'Oct Receipts Data'!$B:$B,$B232)+SUMIFS('Oct Receipts Data'!R:R,'Oct Receipts Data'!$B:$B,$A232)</f>
        <v>0</v>
      </c>
      <c r="W232" s="88">
        <f>SUMIFS('Oct Receipts Data'!S:S,'Oct Receipts Data'!$B:$B,$B232)+SUMIFS('Oct Receipts Data'!S:S,'Oct Receipts Data'!$B:$B,$A232)</f>
        <v>0</v>
      </c>
      <c r="X232" s="88">
        <f>SUMIFS('Oct Receipts Data'!T:T,'Oct Receipts Data'!$B:$B,$B232)+SUMIFS('Oct Receipts Data'!T:T,'Oct Receipts Data'!$B:$B,$A232)</f>
        <v>0</v>
      </c>
      <c r="Y232" s="88">
        <f>SUMIFS('Oct Receipts Data'!U:U,'Oct Receipts Data'!$B:$B,$B232)+SUMIFS('Oct Receipts Data'!U:U,'Oct Receipts Data'!$B:$B,$A232)</f>
        <v>0</v>
      </c>
      <c r="Z232" s="88">
        <f>SUMIFS('Oct Receipts Data'!V:V,'Oct Receipts Data'!$B:$B,$B232)+SUMIFS('Oct Receipts Data'!V:V,'Oct Receipts Data'!$B:$B,$A232)</f>
        <v>0</v>
      </c>
      <c r="AA232" s="88">
        <f>SUMIFS('Oct Receipts Data'!W:W,'Oct Receipts Data'!$B:$B,$B232)+SUMIFS('Oct Receipts Data'!W:W,'Oct Receipts Data'!$B:$B,$A232)</f>
        <v>0</v>
      </c>
      <c r="AB232" s="88">
        <f>SUMIFS('Oct Receipts Data'!X:X,'Oct Receipts Data'!$B:$B,$B232)+SUMIFS('Oct Receipts Data'!X:X,'Oct Receipts Data'!$B:$B,$A232)</f>
        <v>0</v>
      </c>
      <c r="AC232" s="88">
        <f>SUMIFS('Oct Receipts Data'!Y:Y,'Oct Receipts Data'!$B:$B,$B232)+SUMIFS('Oct Receipts Data'!Y:Y,'Oct Receipts Data'!$B:$B,$A232)</f>
        <v>0</v>
      </c>
      <c r="AD232" s="88">
        <f>SUMIFS('Oct Receipts Data'!Z:Z,'Oct Receipts Data'!$B:$B,$B232)+SUMIFS('Oct Receipts Data'!Z:Z,'Oct Receipts Data'!$B:$B,$A232)</f>
        <v>0</v>
      </c>
      <c r="AE232" s="88">
        <f>SUMIFS('Oct Receipts Data'!AA:AA,'Oct Receipts Data'!$B:$B,$B232)+SUMIFS('Oct Receipts Data'!AA:AA,'Oct Receipts Data'!$B:$B,$A232)</f>
        <v>0</v>
      </c>
      <c r="AF232" s="88">
        <f>SUMIFS('Oct Receipts Data'!AB:AB,'Oct Receipts Data'!$B:$B,$B232)+SUMIFS('Oct Receipts Data'!AB:AB,'Oct Receipts Data'!$B:$B,$A232)</f>
        <v>0</v>
      </c>
      <c r="AG232" s="88">
        <f>SUMIFS('Oct Receipts Data'!AC:AC,'Oct Receipts Data'!$B:$B,$B232)+SUMIFS('Oct Receipts Data'!AC:AC,'Oct Receipts Data'!$B:$B,$A232)</f>
        <v>0</v>
      </c>
      <c r="AH232" s="88">
        <f>SUMIFS('Oct Receipts Data'!AD:AD,'Oct Receipts Data'!$B:$B,$B232)+SUMIFS('Oct Receipts Data'!AD:AD,'Oct Receipts Data'!$B:$B,$A232)</f>
        <v>0</v>
      </c>
      <c r="AI232" s="88">
        <f>SUMIFS('Oct Receipts Data'!AE:AE,'Oct Receipts Data'!$B:$B,$B232)+SUMIFS('Oct Receipts Data'!AE:AE,'Oct Receipts Data'!$B:$B,$A232)</f>
        <v>0</v>
      </c>
      <c r="AJ232" s="88">
        <f>SUMIFS('Oct Receipts Data'!AF:AF,'Oct Receipts Data'!$B:$B,$B232)+SUMIFS('Oct Receipts Data'!AF:AF,'Oct Receipts Data'!$B:$B,$A232)</f>
        <v>0</v>
      </c>
      <c r="AK232" s="88">
        <f>SUMIFS('Oct Receipts Data'!AG:AG,'Oct Receipts Data'!$B:$B,$B232)+SUMIFS('Oct Receipts Data'!AG:AG,'Oct Receipts Data'!$B:$B,$A232)</f>
        <v>0</v>
      </c>
    </row>
    <row r="233" spans="1:37" ht="13.8" outlineLevel="1">
      <c r="A233" s="86"/>
      <c r="B233" s="130" t="s">
        <v>315</v>
      </c>
      <c r="C233" s="88">
        <v>4</v>
      </c>
      <c r="D233" s="80">
        <f>SUMIFS('PMT Terms'!C:C,'PMT Terms'!B:B,B233)</f>
        <v>55</v>
      </c>
      <c r="E233" s="89">
        <f t="shared" si="8"/>
        <v>0</v>
      </c>
      <c r="F233" s="84">
        <f t="shared" si="10"/>
        <v>0</v>
      </c>
      <c r="G233" s="88">
        <f>SUMIFS('Oct Receipts Data'!C:C,'Oct Receipts Data'!$B:$B,$B233)+SUMIFS('Oct Receipts Data'!C:C,'Oct Receipts Data'!$B:$B,$A233)</f>
        <v>0</v>
      </c>
      <c r="H233" s="88">
        <f>SUMIFS('Oct Receipts Data'!D:D,'Oct Receipts Data'!$B:$B,$B233)+SUMIFS('Oct Receipts Data'!D:D,'Oct Receipts Data'!$B:$B,$A233)</f>
        <v>0</v>
      </c>
      <c r="I233" s="88">
        <f>SUMIFS('Oct Receipts Data'!E:E,'Oct Receipts Data'!$B:$B,$B233)+SUMIFS('Oct Receipts Data'!E:E,'Oct Receipts Data'!$B:$B,$A233)</f>
        <v>0</v>
      </c>
      <c r="J233" s="88">
        <f>SUMIFS('Oct Receipts Data'!F:F,'Oct Receipts Data'!$B:$B,$B233)+SUMIFS('Oct Receipts Data'!F:F,'Oct Receipts Data'!$B:$B,$A233)</f>
        <v>0</v>
      </c>
      <c r="K233" s="88">
        <f>SUMIFS('Oct Receipts Data'!G:G,'Oct Receipts Data'!$B:$B,$B233)+SUMIFS('Oct Receipts Data'!G:G,'Oct Receipts Data'!$B:$B,$A233)</f>
        <v>0</v>
      </c>
      <c r="L233" s="88">
        <f>SUMIFS('Oct Receipts Data'!H:H,'Oct Receipts Data'!$B:$B,$B233)+SUMIFS('Oct Receipts Data'!H:H,'Oct Receipts Data'!$B:$B,$A233)</f>
        <v>0</v>
      </c>
      <c r="M233" s="88">
        <f>SUMIFS('Oct Receipts Data'!I:I,'Oct Receipts Data'!$B:$B,$B233)+SUMIFS('Oct Receipts Data'!I:I,'Oct Receipts Data'!$B:$B,$A233)</f>
        <v>0</v>
      </c>
      <c r="N233" s="88">
        <f>SUMIFS('Oct Receipts Data'!J:J,'Oct Receipts Data'!$B:$B,$B233)+SUMIFS('Oct Receipts Data'!J:J,'Oct Receipts Data'!$B:$B,$A233)</f>
        <v>0</v>
      </c>
      <c r="O233" s="88">
        <f>SUMIFS('Oct Receipts Data'!K:K,'Oct Receipts Data'!$B:$B,$B233)+SUMIFS('Oct Receipts Data'!K:K,'Oct Receipts Data'!$B:$B,$A233)</f>
        <v>0</v>
      </c>
      <c r="P233" s="88">
        <f>SUMIFS('Oct Receipts Data'!L:L,'Oct Receipts Data'!$B:$B,$B233)+SUMIFS('Oct Receipts Data'!L:L,'Oct Receipts Data'!$B:$B,$A233)</f>
        <v>0</v>
      </c>
      <c r="Q233" s="88">
        <f>SUMIFS('Oct Receipts Data'!M:M,'Oct Receipts Data'!$B:$B,$B233)+SUMIFS('Oct Receipts Data'!M:M,'Oct Receipts Data'!$B:$B,$A233)</f>
        <v>0</v>
      </c>
      <c r="R233" s="88">
        <f>SUMIFS('Oct Receipts Data'!N:N,'Oct Receipts Data'!$B:$B,$B233)+SUMIFS('Oct Receipts Data'!N:N,'Oct Receipts Data'!$B:$B,$A233)</f>
        <v>0</v>
      </c>
      <c r="S233" s="88">
        <f>SUMIFS('Oct Receipts Data'!O:O,'Oct Receipts Data'!$B:$B,$B233)+SUMIFS('Oct Receipts Data'!O:O,'Oct Receipts Data'!$B:$B,$A233)</f>
        <v>0</v>
      </c>
      <c r="T233" s="88">
        <f>SUMIFS('Oct Receipts Data'!P:P,'Oct Receipts Data'!$B:$B,$B233)+SUMIFS('Oct Receipts Data'!P:P,'Oct Receipts Data'!$B:$B,$A233)</f>
        <v>0</v>
      </c>
      <c r="U233" s="88">
        <f>SUMIFS('Oct Receipts Data'!Q:Q,'Oct Receipts Data'!$B:$B,$B233)+SUMIFS('Oct Receipts Data'!Q:Q,'Oct Receipts Data'!$B:$B,$A233)</f>
        <v>0</v>
      </c>
      <c r="V233" s="88">
        <f>SUMIFS('Oct Receipts Data'!R:R,'Oct Receipts Data'!$B:$B,$B233)+SUMIFS('Oct Receipts Data'!R:R,'Oct Receipts Data'!$B:$B,$A233)</f>
        <v>0</v>
      </c>
      <c r="W233" s="88">
        <f>SUMIFS('Oct Receipts Data'!S:S,'Oct Receipts Data'!$B:$B,$B233)+SUMIFS('Oct Receipts Data'!S:S,'Oct Receipts Data'!$B:$B,$A233)</f>
        <v>0</v>
      </c>
      <c r="X233" s="88">
        <f>SUMIFS('Oct Receipts Data'!T:T,'Oct Receipts Data'!$B:$B,$B233)+SUMIFS('Oct Receipts Data'!T:T,'Oct Receipts Data'!$B:$B,$A233)</f>
        <v>0</v>
      </c>
      <c r="Y233" s="88">
        <f>SUMIFS('Oct Receipts Data'!U:U,'Oct Receipts Data'!$B:$B,$B233)+SUMIFS('Oct Receipts Data'!U:U,'Oct Receipts Data'!$B:$B,$A233)</f>
        <v>0</v>
      </c>
      <c r="Z233" s="88">
        <f>SUMIFS('Oct Receipts Data'!V:V,'Oct Receipts Data'!$B:$B,$B233)+SUMIFS('Oct Receipts Data'!V:V,'Oct Receipts Data'!$B:$B,$A233)</f>
        <v>0</v>
      </c>
      <c r="AA233" s="88">
        <f>SUMIFS('Oct Receipts Data'!W:W,'Oct Receipts Data'!$B:$B,$B233)+SUMIFS('Oct Receipts Data'!W:W,'Oct Receipts Data'!$B:$B,$A233)</f>
        <v>0</v>
      </c>
      <c r="AB233" s="88">
        <f>SUMIFS('Oct Receipts Data'!X:X,'Oct Receipts Data'!$B:$B,$B233)+SUMIFS('Oct Receipts Data'!X:X,'Oct Receipts Data'!$B:$B,$A233)</f>
        <v>0</v>
      </c>
      <c r="AC233" s="88">
        <f>SUMIFS('Oct Receipts Data'!Y:Y,'Oct Receipts Data'!$B:$B,$B233)+SUMIFS('Oct Receipts Data'!Y:Y,'Oct Receipts Data'!$B:$B,$A233)</f>
        <v>0</v>
      </c>
      <c r="AD233" s="88">
        <f>SUMIFS('Oct Receipts Data'!Z:Z,'Oct Receipts Data'!$B:$B,$B233)+SUMIFS('Oct Receipts Data'!Z:Z,'Oct Receipts Data'!$B:$B,$A233)</f>
        <v>0</v>
      </c>
      <c r="AE233" s="88">
        <f>SUMIFS('Oct Receipts Data'!AA:AA,'Oct Receipts Data'!$B:$B,$B233)+SUMIFS('Oct Receipts Data'!AA:AA,'Oct Receipts Data'!$B:$B,$A233)</f>
        <v>0</v>
      </c>
      <c r="AF233" s="88">
        <f>SUMIFS('Oct Receipts Data'!AB:AB,'Oct Receipts Data'!$B:$B,$B233)+SUMIFS('Oct Receipts Data'!AB:AB,'Oct Receipts Data'!$B:$B,$A233)</f>
        <v>0</v>
      </c>
      <c r="AG233" s="88">
        <f>SUMIFS('Oct Receipts Data'!AC:AC,'Oct Receipts Data'!$B:$B,$B233)+SUMIFS('Oct Receipts Data'!AC:AC,'Oct Receipts Data'!$B:$B,$A233)</f>
        <v>0</v>
      </c>
      <c r="AH233" s="88">
        <f>SUMIFS('Oct Receipts Data'!AD:AD,'Oct Receipts Data'!$B:$B,$B233)+SUMIFS('Oct Receipts Data'!AD:AD,'Oct Receipts Data'!$B:$B,$A233)</f>
        <v>0</v>
      </c>
      <c r="AI233" s="88">
        <f>SUMIFS('Oct Receipts Data'!AE:AE,'Oct Receipts Data'!$B:$B,$B233)+SUMIFS('Oct Receipts Data'!AE:AE,'Oct Receipts Data'!$B:$B,$A233)</f>
        <v>0</v>
      </c>
      <c r="AJ233" s="88">
        <f>SUMIFS('Oct Receipts Data'!AF:AF,'Oct Receipts Data'!$B:$B,$B233)+SUMIFS('Oct Receipts Data'!AF:AF,'Oct Receipts Data'!$B:$B,$A233)</f>
        <v>0</v>
      </c>
      <c r="AK233" s="88">
        <f>SUMIFS('Oct Receipts Data'!AG:AG,'Oct Receipts Data'!$B:$B,$B233)+SUMIFS('Oct Receipts Data'!AG:AG,'Oct Receipts Data'!$B:$B,$A233)</f>
        <v>0</v>
      </c>
    </row>
    <row r="234" spans="1:37" ht="13.8" outlineLevel="1">
      <c r="A234" s="86"/>
      <c r="B234" s="130" t="s">
        <v>326</v>
      </c>
      <c r="C234" s="88">
        <v>17</v>
      </c>
      <c r="D234" s="80">
        <f>SUMIFS('PMT Terms'!C:C,'PMT Terms'!B:B,B234)</f>
        <v>60</v>
      </c>
      <c r="E234" s="89">
        <f t="shared" si="8"/>
        <v>0</v>
      </c>
      <c r="F234" s="84">
        <f t="shared" si="10"/>
        <v>0</v>
      </c>
      <c r="G234" s="88">
        <f>SUMIFS('Oct Receipts Data'!C:C,'Oct Receipts Data'!$B:$B,$B234)+SUMIFS('Oct Receipts Data'!C:C,'Oct Receipts Data'!$B:$B,$A234)</f>
        <v>0</v>
      </c>
      <c r="H234" s="88">
        <f>SUMIFS('Oct Receipts Data'!D:D,'Oct Receipts Data'!$B:$B,$B234)+SUMIFS('Oct Receipts Data'!D:D,'Oct Receipts Data'!$B:$B,$A234)</f>
        <v>0</v>
      </c>
      <c r="I234" s="88">
        <f>SUMIFS('Oct Receipts Data'!E:E,'Oct Receipts Data'!$B:$B,$B234)+SUMIFS('Oct Receipts Data'!E:E,'Oct Receipts Data'!$B:$B,$A234)</f>
        <v>0</v>
      </c>
      <c r="J234" s="88">
        <f>SUMIFS('Oct Receipts Data'!F:F,'Oct Receipts Data'!$B:$B,$B234)+SUMIFS('Oct Receipts Data'!F:F,'Oct Receipts Data'!$B:$B,$A234)</f>
        <v>0</v>
      </c>
      <c r="K234" s="88">
        <f>SUMIFS('Oct Receipts Data'!G:G,'Oct Receipts Data'!$B:$B,$B234)+SUMIFS('Oct Receipts Data'!G:G,'Oct Receipts Data'!$B:$B,$A234)</f>
        <v>0</v>
      </c>
      <c r="L234" s="88">
        <f>SUMIFS('Oct Receipts Data'!H:H,'Oct Receipts Data'!$B:$B,$B234)+SUMIFS('Oct Receipts Data'!H:H,'Oct Receipts Data'!$B:$B,$A234)</f>
        <v>0</v>
      </c>
      <c r="M234" s="88">
        <f>SUMIFS('Oct Receipts Data'!I:I,'Oct Receipts Data'!$B:$B,$B234)+SUMIFS('Oct Receipts Data'!I:I,'Oct Receipts Data'!$B:$B,$A234)</f>
        <v>0</v>
      </c>
      <c r="N234" s="88">
        <f>SUMIFS('Oct Receipts Data'!J:J,'Oct Receipts Data'!$B:$B,$B234)+SUMIFS('Oct Receipts Data'!J:J,'Oct Receipts Data'!$B:$B,$A234)</f>
        <v>0</v>
      </c>
      <c r="O234" s="88">
        <f>SUMIFS('Oct Receipts Data'!K:K,'Oct Receipts Data'!$B:$B,$B234)+SUMIFS('Oct Receipts Data'!K:K,'Oct Receipts Data'!$B:$B,$A234)</f>
        <v>0</v>
      </c>
      <c r="P234" s="88">
        <f>SUMIFS('Oct Receipts Data'!L:L,'Oct Receipts Data'!$B:$B,$B234)+SUMIFS('Oct Receipts Data'!L:L,'Oct Receipts Data'!$B:$B,$A234)</f>
        <v>0</v>
      </c>
      <c r="Q234" s="88">
        <f>SUMIFS('Oct Receipts Data'!M:M,'Oct Receipts Data'!$B:$B,$B234)+SUMIFS('Oct Receipts Data'!M:M,'Oct Receipts Data'!$B:$B,$A234)</f>
        <v>0</v>
      </c>
      <c r="R234" s="88">
        <f>SUMIFS('Oct Receipts Data'!N:N,'Oct Receipts Data'!$B:$B,$B234)+SUMIFS('Oct Receipts Data'!N:N,'Oct Receipts Data'!$B:$B,$A234)</f>
        <v>0</v>
      </c>
      <c r="S234" s="88">
        <f>SUMIFS('Oct Receipts Data'!O:O,'Oct Receipts Data'!$B:$B,$B234)+SUMIFS('Oct Receipts Data'!O:O,'Oct Receipts Data'!$B:$B,$A234)</f>
        <v>0</v>
      </c>
      <c r="T234" s="88">
        <f>SUMIFS('Oct Receipts Data'!P:P,'Oct Receipts Data'!$B:$B,$B234)+SUMIFS('Oct Receipts Data'!P:P,'Oct Receipts Data'!$B:$B,$A234)</f>
        <v>0</v>
      </c>
      <c r="U234" s="88">
        <f>SUMIFS('Oct Receipts Data'!Q:Q,'Oct Receipts Data'!$B:$B,$B234)+SUMIFS('Oct Receipts Data'!Q:Q,'Oct Receipts Data'!$B:$B,$A234)</f>
        <v>0</v>
      </c>
      <c r="V234" s="88">
        <f>SUMIFS('Oct Receipts Data'!R:R,'Oct Receipts Data'!$B:$B,$B234)+SUMIFS('Oct Receipts Data'!R:R,'Oct Receipts Data'!$B:$B,$A234)</f>
        <v>0</v>
      </c>
      <c r="W234" s="88">
        <f>SUMIFS('Oct Receipts Data'!S:S,'Oct Receipts Data'!$B:$B,$B234)+SUMIFS('Oct Receipts Data'!S:S,'Oct Receipts Data'!$B:$B,$A234)</f>
        <v>0</v>
      </c>
      <c r="X234" s="88">
        <f>SUMIFS('Oct Receipts Data'!T:T,'Oct Receipts Data'!$B:$B,$B234)+SUMIFS('Oct Receipts Data'!T:T,'Oct Receipts Data'!$B:$B,$A234)</f>
        <v>0</v>
      </c>
      <c r="Y234" s="88">
        <f>SUMIFS('Oct Receipts Data'!U:U,'Oct Receipts Data'!$B:$B,$B234)+SUMIFS('Oct Receipts Data'!U:U,'Oct Receipts Data'!$B:$B,$A234)</f>
        <v>0</v>
      </c>
      <c r="Z234" s="88">
        <f>SUMIFS('Oct Receipts Data'!V:V,'Oct Receipts Data'!$B:$B,$B234)+SUMIFS('Oct Receipts Data'!V:V,'Oct Receipts Data'!$B:$B,$A234)</f>
        <v>0</v>
      </c>
      <c r="AA234" s="88">
        <f>SUMIFS('Oct Receipts Data'!W:W,'Oct Receipts Data'!$B:$B,$B234)+SUMIFS('Oct Receipts Data'!W:W,'Oct Receipts Data'!$B:$B,$A234)</f>
        <v>0</v>
      </c>
      <c r="AB234" s="88">
        <f>SUMIFS('Oct Receipts Data'!X:X,'Oct Receipts Data'!$B:$B,$B234)+SUMIFS('Oct Receipts Data'!X:X,'Oct Receipts Data'!$B:$B,$A234)</f>
        <v>0</v>
      </c>
      <c r="AC234" s="88">
        <f>SUMIFS('Oct Receipts Data'!Y:Y,'Oct Receipts Data'!$B:$B,$B234)+SUMIFS('Oct Receipts Data'!Y:Y,'Oct Receipts Data'!$B:$B,$A234)</f>
        <v>0</v>
      </c>
      <c r="AD234" s="88">
        <f>SUMIFS('Oct Receipts Data'!Z:Z,'Oct Receipts Data'!$B:$B,$B234)+SUMIFS('Oct Receipts Data'!Z:Z,'Oct Receipts Data'!$B:$B,$A234)</f>
        <v>0</v>
      </c>
      <c r="AE234" s="88">
        <f>SUMIFS('Oct Receipts Data'!AA:AA,'Oct Receipts Data'!$B:$B,$B234)+SUMIFS('Oct Receipts Data'!AA:AA,'Oct Receipts Data'!$B:$B,$A234)</f>
        <v>0</v>
      </c>
      <c r="AF234" s="88">
        <f>SUMIFS('Oct Receipts Data'!AB:AB,'Oct Receipts Data'!$B:$B,$B234)+SUMIFS('Oct Receipts Data'!AB:AB,'Oct Receipts Data'!$B:$B,$A234)</f>
        <v>0</v>
      </c>
      <c r="AG234" s="88">
        <f>SUMIFS('Oct Receipts Data'!AC:AC,'Oct Receipts Data'!$B:$B,$B234)+SUMIFS('Oct Receipts Data'!AC:AC,'Oct Receipts Data'!$B:$B,$A234)</f>
        <v>0</v>
      </c>
      <c r="AH234" s="88">
        <f>SUMIFS('Oct Receipts Data'!AD:AD,'Oct Receipts Data'!$B:$B,$B234)+SUMIFS('Oct Receipts Data'!AD:AD,'Oct Receipts Data'!$B:$B,$A234)</f>
        <v>0</v>
      </c>
      <c r="AI234" s="88">
        <f>SUMIFS('Oct Receipts Data'!AE:AE,'Oct Receipts Data'!$B:$B,$B234)+SUMIFS('Oct Receipts Data'!AE:AE,'Oct Receipts Data'!$B:$B,$A234)</f>
        <v>0</v>
      </c>
      <c r="AJ234" s="88">
        <f>SUMIFS('Oct Receipts Data'!AF:AF,'Oct Receipts Data'!$B:$B,$B234)+SUMIFS('Oct Receipts Data'!AF:AF,'Oct Receipts Data'!$B:$B,$A234)</f>
        <v>0</v>
      </c>
      <c r="AK234" s="88">
        <f>SUMIFS('Oct Receipts Data'!AG:AG,'Oct Receipts Data'!$B:$B,$B234)+SUMIFS('Oct Receipts Data'!AG:AG,'Oct Receipts Data'!$B:$B,$A234)</f>
        <v>0</v>
      </c>
    </row>
    <row r="235" spans="1:37" ht="13.8" outlineLevel="1">
      <c r="A235" s="86"/>
      <c r="B235" s="130" t="s">
        <v>233</v>
      </c>
      <c r="C235" s="88">
        <v>68</v>
      </c>
      <c r="D235" s="80">
        <f>SUMIFS('PMT Terms'!C:C,'PMT Terms'!B:B,B235)</f>
        <v>55</v>
      </c>
      <c r="E235" s="89">
        <f t="shared" si="8"/>
        <v>0</v>
      </c>
      <c r="F235" s="84">
        <f t="shared" si="10"/>
        <v>0</v>
      </c>
      <c r="G235" s="88">
        <f>SUMIFS('Oct Receipts Data'!C:C,'Oct Receipts Data'!$B:$B,$B235)+SUMIFS('Oct Receipts Data'!C:C,'Oct Receipts Data'!$B:$B,$A235)</f>
        <v>0</v>
      </c>
      <c r="H235" s="88">
        <f>SUMIFS('Oct Receipts Data'!D:D,'Oct Receipts Data'!$B:$B,$B235)+SUMIFS('Oct Receipts Data'!D:D,'Oct Receipts Data'!$B:$B,$A235)</f>
        <v>0</v>
      </c>
      <c r="I235" s="88">
        <f>SUMIFS('Oct Receipts Data'!E:E,'Oct Receipts Data'!$B:$B,$B235)+SUMIFS('Oct Receipts Data'!E:E,'Oct Receipts Data'!$B:$B,$A235)</f>
        <v>0</v>
      </c>
      <c r="J235" s="88">
        <f>SUMIFS('Oct Receipts Data'!F:F,'Oct Receipts Data'!$B:$B,$B235)+SUMIFS('Oct Receipts Data'!F:F,'Oct Receipts Data'!$B:$B,$A235)</f>
        <v>0</v>
      </c>
      <c r="K235" s="88">
        <f>SUMIFS('Oct Receipts Data'!G:G,'Oct Receipts Data'!$B:$B,$B235)+SUMIFS('Oct Receipts Data'!G:G,'Oct Receipts Data'!$B:$B,$A235)</f>
        <v>0</v>
      </c>
      <c r="L235" s="88">
        <f>SUMIFS('Oct Receipts Data'!H:H,'Oct Receipts Data'!$B:$B,$B235)+SUMIFS('Oct Receipts Data'!H:H,'Oct Receipts Data'!$B:$B,$A235)</f>
        <v>0</v>
      </c>
      <c r="M235" s="88">
        <f>SUMIFS('Oct Receipts Data'!I:I,'Oct Receipts Data'!$B:$B,$B235)+SUMIFS('Oct Receipts Data'!I:I,'Oct Receipts Data'!$B:$B,$A235)</f>
        <v>0</v>
      </c>
      <c r="N235" s="88">
        <f>SUMIFS('Oct Receipts Data'!J:J,'Oct Receipts Data'!$B:$B,$B235)+SUMIFS('Oct Receipts Data'!J:J,'Oct Receipts Data'!$B:$B,$A235)</f>
        <v>0</v>
      </c>
      <c r="O235" s="88">
        <f>SUMIFS('Oct Receipts Data'!K:K,'Oct Receipts Data'!$B:$B,$B235)+SUMIFS('Oct Receipts Data'!K:K,'Oct Receipts Data'!$B:$B,$A235)</f>
        <v>0</v>
      </c>
      <c r="P235" s="88">
        <f>SUMIFS('Oct Receipts Data'!L:L,'Oct Receipts Data'!$B:$B,$B235)+SUMIFS('Oct Receipts Data'!L:L,'Oct Receipts Data'!$B:$B,$A235)</f>
        <v>0</v>
      </c>
      <c r="Q235" s="88">
        <f>SUMIFS('Oct Receipts Data'!M:M,'Oct Receipts Data'!$B:$B,$B235)+SUMIFS('Oct Receipts Data'!M:M,'Oct Receipts Data'!$B:$B,$A235)</f>
        <v>0</v>
      </c>
      <c r="R235" s="88">
        <f>SUMIFS('Oct Receipts Data'!N:N,'Oct Receipts Data'!$B:$B,$B235)+SUMIFS('Oct Receipts Data'!N:N,'Oct Receipts Data'!$B:$B,$A235)</f>
        <v>0</v>
      </c>
      <c r="S235" s="88">
        <f>SUMIFS('Oct Receipts Data'!O:O,'Oct Receipts Data'!$B:$B,$B235)+SUMIFS('Oct Receipts Data'!O:O,'Oct Receipts Data'!$B:$B,$A235)</f>
        <v>0</v>
      </c>
      <c r="T235" s="88">
        <f>SUMIFS('Oct Receipts Data'!P:P,'Oct Receipts Data'!$B:$B,$B235)+SUMIFS('Oct Receipts Data'!P:P,'Oct Receipts Data'!$B:$B,$A235)</f>
        <v>0</v>
      </c>
      <c r="U235" s="88">
        <f>SUMIFS('Oct Receipts Data'!Q:Q,'Oct Receipts Data'!$B:$B,$B235)+SUMIFS('Oct Receipts Data'!Q:Q,'Oct Receipts Data'!$B:$B,$A235)</f>
        <v>0</v>
      </c>
      <c r="V235" s="88">
        <f>SUMIFS('Oct Receipts Data'!R:R,'Oct Receipts Data'!$B:$B,$B235)+SUMIFS('Oct Receipts Data'!R:R,'Oct Receipts Data'!$B:$B,$A235)</f>
        <v>0</v>
      </c>
      <c r="W235" s="88">
        <f>SUMIFS('Oct Receipts Data'!S:S,'Oct Receipts Data'!$B:$B,$B235)+SUMIFS('Oct Receipts Data'!S:S,'Oct Receipts Data'!$B:$B,$A235)</f>
        <v>0</v>
      </c>
      <c r="X235" s="88">
        <f>SUMIFS('Oct Receipts Data'!T:T,'Oct Receipts Data'!$B:$B,$B235)+SUMIFS('Oct Receipts Data'!T:T,'Oct Receipts Data'!$B:$B,$A235)</f>
        <v>0</v>
      </c>
      <c r="Y235" s="88">
        <f>SUMIFS('Oct Receipts Data'!U:U,'Oct Receipts Data'!$B:$B,$B235)+SUMIFS('Oct Receipts Data'!U:U,'Oct Receipts Data'!$B:$B,$A235)</f>
        <v>0</v>
      </c>
      <c r="Z235" s="88">
        <f>SUMIFS('Oct Receipts Data'!V:V,'Oct Receipts Data'!$B:$B,$B235)+SUMIFS('Oct Receipts Data'!V:V,'Oct Receipts Data'!$B:$B,$A235)</f>
        <v>0</v>
      </c>
      <c r="AA235" s="88">
        <f>SUMIFS('Oct Receipts Data'!W:W,'Oct Receipts Data'!$B:$B,$B235)+SUMIFS('Oct Receipts Data'!W:W,'Oct Receipts Data'!$B:$B,$A235)</f>
        <v>0</v>
      </c>
      <c r="AB235" s="88">
        <f>SUMIFS('Oct Receipts Data'!X:X,'Oct Receipts Data'!$B:$B,$B235)+SUMIFS('Oct Receipts Data'!X:X,'Oct Receipts Data'!$B:$B,$A235)</f>
        <v>0</v>
      </c>
      <c r="AC235" s="88">
        <f>SUMIFS('Oct Receipts Data'!Y:Y,'Oct Receipts Data'!$B:$B,$B235)+SUMIFS('Oct Receipts Data'!Y:Y,'Oct Receipts Data'!$B:$B,$A235)</f>
        <v>0</v>
      </c>
      <c r="AD235" s="88">
        <f>SUMIFS('Oct Receipts Data'!Z:Z,'Oct Receipts Data'!$B:$B,$B235)+SUMIFS('Oct Receipts Data'!Z:Z,'Oct Receipts Data'!$B:$B,$A235)</f>
        <v>0</v>
      </c>
      <c r="AE235" s="88">
        <f>SUMIFS('Oct Receipts Data'!AA:AA,'Oct Receipts Data'!$B:$B,$B235)+SUMIFS('Oct Receipts Data'!AA:AA,'Oct Receipts Data'!$B:$B,$A235)</f>
        <v>0</v>
      </c>
      <c r="AF235" s="88">
        <f>SUMIFS('Oct Receipts Data'!AB:AB,'Oct Receipts Data'!$B:$B,$B235)+SUMIFS('Oct Receipts Data'!AB:AB,'Oct Receipts Data'!$B:$B,$A235)</f>
        <v>0</v>
      </c>
      <c r="AG235" s="88">
        <f>SUMIFS('Oct Receipts Data'!AC:AC,'Oct Receipts Data'!$B:$B,$B235)+SUMIFS('Oct Receipts Data'!AC:AC,'Oct Receipts Data'!$B:$B,$A235)</f>
        <v>0</v>
      </c>
      <c r="AH235" s="88">
        <f>SUMIFS('Oct Receipts Data'!AD:AD,'Oct Receipts Data'!$B:$B,$B235)+SUMIFS('Oct Receipts Data'!AD:AD,'Oct Receipts Data'!$B:$B,$A235)</f>
        <v>0</v>
      </c>
      <c r="AI235" s="88">
        <f>SUMIFS('Oct Receipts Data'!AE:AE,'Oct Receipts Data'!$B:$B,$B235)+SUMIFS('Oct Receipts Data'!AE:AE,'Oct Receipts Data'!$B:$B,$A235)</f>
        <v>0</v>
      </c>
      <c r="AJ235" s="88">
        <f>SUMIFS('Oct Receipts Data'!AF:AF,'Oct Receipts Data'!$B:$B,$B235)+SUMIFS('Oct Receipts Data'!AF:AF,'Oct Receipts Data'!$B:$B,$A235)</f>
        <v>0</v>
      </c>
      <c r="AK235" s="88">
        <f>SUMIFS('Oct Receipts Data'!AG:AG,'Oct Receipts Data'!$B:$B,$B235)+SUMIFS('Oct Receipts Data'!AG:AG,'Oct Receipts Data'!$B:$B,$A235)</f>
        <v>0</v>
      </c>
    </row>
    <row r="236" spans="1:37" ht="13.8" outlineLevel="1">
      <c r="A236" s="86"/>
      <c r="B236" s="130" t="s">
        <v>312</v>
      </c>
      <c r="C236" s="88">
        <v>9</v>
      </c>
      <c r="D236" s="80">
        <f>SUMIFS('PMT Terms'!C:C,'PMT Terms'!B:B,B236)</f>
        <v>55</v>
      </c>
      <c r="E236" s="89">
        <f t="shared" si="8"/>
        <v>0</v>
      </c>
      <c r="F236" s="84">
        <f t="shared" si="10"/>
        <v>0</v>
      </c>
      <c r="G236" s="88">
        <f>SUMIFS('Oct Receipts Data'!C:C,'Oct Receipts Data'!$B:$B,$B236)+SUMIFS('Oct Receipts Data'!C:C,'Oct Receipts Data'!$B:$B,$A236)</f>
        <v>0</v>
      </c>
      <c r="H236" s="88">
        <f>SUMIFS('Oct Receipts Data'!D:D,'Oct Receipts Data'!$B:$B,$B236)+SUMIFS('Oct Receipts Data'!D:D,'Oct Receipts Data'!$B:$B,$A236)</f>
        <v>0</v>
      </c>
      <c r="I236" s="88">
        <f>SUMIFS('Oct Receipts Data'!E:E,'Oct Receipts Data'!$B:$B,$B236)+SUMIFS('Oct Receipts Data'!E:E,'Oct Receipts Data'!$B:$B,$A236)</f>
        <v>0</v>
      </c>
      <c r="J236" s="88">
        <f>SUMIFS('Oct Receipts Data'!F:F,'Oct Receipts Data'!$B:$B,$B236)+SUMIFS('Oct Receipts Data'!F:F,'Oct Receipts Data'!$B:$B,$A236)</f>
        <v>0</v>
      </c>
      <c r="K236" s="88">
        <f>SUMIFS('Oct Receipts Data'!G:G,'Oct Receipts Data'!$B:$B,$B236)+SUMIFS('Oct Receipts Data'!G:G,'Oct Receipts Data'!$B:$B,$A236)</f>
        <v>0</v>
      </c>
      <c r="L236" s="88">
        <f>SUMIFS('Oct Receipts Data'!H:H,'Oct Receipts Data'!$B:$B,$B236)+SUMIFS('Oct Receipts Data'!H:H,'Oct Receipts Data'!$B:$B,$A236)</f>
        <v>0</v>
      </c>
      <c r="M236" s="88">
        <f>SUMIFS('Oct Receipts Data'!I:I,'Oct Receipts Data'!$B:$B,$B236)+SUMIFS('Oct Receipts Data'!I:I,'Oct Receipts Data'!$B:$B,$A236)</f>
        <v>0</v>
      </c>
      <c r="N236" s="88">
        <f>SUMIFS('Oct Receipts Data'!J:J,'Oct Receipts Data'!$B:$B,$B236)+SUMIFS('Oct Receipts Data'!J:J,'Oct Receipts Data'!$B:$B,$A236)</f>
        <v>0</v>
      </c>
      <c r="O236" s="88">
        <f>SUMIFS('Oct Receipts Data'!K:K,'Oct Receipts Data'!$B:$B,$B236)+SUMIFS('Oct Receipts Data'!K:K,'Oct Receipts Data'!$B:$B,$A236)</f>
        <v>0</v>
      </c>
      <c r="P236" s="88">
        <f>SUMIFS('Oct Receipts Data'!L:L,'Oct Receipts Data'!$B:$B,$B236)+SUMIFS('Oct Receipts Data'!L:L,'Oct Receipts Data'!$B:$B,$A236)</f>
        <v>0</v>
      </c>
      <c r="Q236" s="88">
        <f>SUMIFS('Oct Receipts Data'!M:M,'Oct Receipts Data'!$B:$B,$B236)+SUMIFS('Oct Receipts Data'!M:M,'Oct Receipts Data'!$B:$B,$A236)</f>
        <v>0</v>
      </c>
      <c r="R236" s="88">
        <f>SUMIFS('Oct Receipts Data'!N:N,'Oct Receipts Data'!$B:$B,$B236)+SUMIFS('Oct Receipts Data'!N:N,'Oct Receipts Data'!$B:$B,$A236)</f>
        <v>0</v>
      </c>
      <c r="S236" s="88">
        <f>SUMIFS('Oct Receipts Data'!O:O,'Oct Receipts Data'!$B:$B,$B236)+SUMIFS('Oct Receipts Data'!O:O,'Oct Receipts Data'!$B:$B,$A236)</f>
        <v>0</v>
      </c>
      <c r="T236" s="88">
        <f>SUMIFS('Oct Receipts Data'!P:P,'Oct Receipts Data'!$B:$B,$B236)+SUMIFS('Oct Receipts Data'!P:P,'Oct Receipts Data'!$B:$B,$A236)</f>
        <v>0</v>
      </c>
      <c r="U236" s="88">
        <f>SUMIFS('Oct Receipts Data'!Q:Q,'Oct Receipts Data'!$B:$B,$B236)+SUMIFS('Oct Receipts Data'!Q:Q,'Oct Receipts Data'!$B:$B,$A236)</f>
        <v>0</v>
      </c>
      <c r="V236" s="88">
        <f>SUMIFS('Oct Receipts Data'!R:R,'Oct Receipts Data'!$B:$B,$B236)+SUMIFS('Oct Receipts Data'!R:R,'Oct Receipts Data'!$B:$B,$A236)</f>
        <v>0</v>
      </c>
      <c r="W236" s="88">
        <f>SUMIFS('Oct Receipts Data'!S:S,'Oct Receipts Data'!$B:$B,$B236)+SUMIFS('Oct Receipts Data'!S:S,'Oct Receipts Data'!$B:$B,$A236)</f>
        <v>0</v>
      </c>
      <c r="X236" s="88">
        <f>SUMIFS('Oct Receipts Data'!T:T,'Oct Receipts Data'!$B:$B,$B236)+SUMIFS('Oct Receipts Data'!T:T,'Oct Receipts Data'!$B:$B,$A236)</f>
        <v>0</v>
      </c>
      <c r="Y236" s="88">
        <f>SUMIFS('Oct Receipts Data'!U:U,'Oct Receipts Data'!$B:$B,$B236)+SUMIFS('Oct Receipts Data'!U:U,'Oct Receipts Data'!$B:$B,$A236)</f>
        <v>0</v>
      </c>
      <c r="Z236" s="88">
        <f>SUMIFS('Oct Receipts Data'!V:V,'Oct Receipts Data'!$B:$B,$B236)+SUMIFS('Oct Receipts Data'!V:V,'Oct Receipts Data'!$B:$B,$A236)</f>
        <v>0</v>
      </c>
      <c r="AA236" s="88">
        <f>SUMIFS('Oct Receipts Data'!W:W,'Oct Receipts Data'!$B:$B,$B236)+SUMIFS('Oct Receipts Data'!W:W,'Oct Receipts Data'!$B:$B,$A236)</f>
        <v>0</v>
      </c>
      <c r="AB236" s="88">
        <f>SUMIFS('Oct Receipts Data'!X:X,'Oct Receipts Data'!$B:$B,$B236)+SUMIFS('Oct Receipts Data'!X:X,'Oct Receipts Data'!$B:$B,$A236)</f>
        <v>0</v>
      </c>
      <c r="AC236" s="88">
        <f>SUMIFS('Oct Receipts Data'!Y:Y,'Oct Receipts Data'!$B:$B,$B236)+SUMIFS('Oct Receipts Data'!Y:Y,'Oct Receipts Data'!$B:$B,$A236)</f>
        <v>0</v>
      </c>
      <c r="AD236" s="88">
        <f>SUMIFS('Oct Receipts Data'!Z:Z,'Oct Receipts Data'!$B:$B,$B236)+SUMIFS('Oct Receipts Data'!Z:Z,'Oct Receipts Data'!$B:$B,$A236)</f>
        <v>0</v>
      </c>
      <c r="AE236" s="88">
        <f>SUMIFS('Oct Receipts Data'!AA:AA,'Oct Receipts Data'!$B:$B,$B236)+SUMIFS('Oct Receipts Data'!AA:AA,'Oct Receipts Data'!$B:$B,$A236)</f>
        <v>0</v>
      </c>
      <c r="AF236" s="88">
        <f>SUMIFS('Oct Receipts Data'!AB:AB,'Oct Receipts Data'!$B:$B,$B236)+SUMIFS('Oct Receipts Data'!AB:AB,'Oct Receipts Data'!$B:$B,$A236)</f>
        <v>0</v>
      </c>
      <c r="AG236" s="88">
        <f>SUMIFS('Oct Receipts Data'!AC:AC,'Oct Receipts Data'!$B:$B,$B236)+SUMIFS('Oct Receipts Data'!AC:AC,'Oct Receipts Data'!$B:$B,$A236)</f>
        <v>0</v>
      </c>
      <c r="AH236" s="88">
        <f>SUMIFS('Oct Receipts Data'!AD:AD,'Oct Receipts Data'!$B:$B,$B236)+SUMIFS('Oct Receipts Data'!AD:AD,'Oct Receipts Data'!$B:$B,$A236)</f>
        <v>0</v>
      </c>
      <c r="AI236" s="88">
        <f>SUMIFS('Oct Receipts Data'!AE:AE,'Oct Receipts Data'!$B:$B,$B236)+SUMIFS('Oct Receipts Data'!AE:AE,'Oct Receipts Data'!$B:$B,$A236)</f>
        <v>0</v>
      </c>
      <c r="AJ236" s="88">
        <f>SUMIFS('Oct Receipts Data'!AF:AF,'Oct Receipts Data'!$B:$B,$B236)+SUMIFS('Oct Receipts Data'!AF:AF,'Oct Receipts Data'!$B:$B,$A236)</f>
        <v>0</v>
      </c>
      <c r="AK236" s="88">
        <f>SUMIFS('Oct Receipts Data'!AG:AG,'Oct Receipts Data'!$B:$B,$B236)+SUMIFS('Oct Receipts Data'!AG:AG,'Oct Receipts Data'!$B:$B,$A236)</f>
        <v>0</v>
      </c>
    </row>
    <row r="237" spans="1:37" ht="13.8" outlineLevel="1">
      <c r="A237" s="86"/>
      <c r="B237" s="130"/>
      <c r="C237" s="88"/>
      <c r="D237" s="89"/>
      <c r="G237" s="88"/>
      <c r="H237" s="88"/>
    </row>
    <row r="239" spans="1:37" ht="13.2">
      <c r="C239" s="88"/>
      <c r="L239" s="123"/>
    </row>
    <row r="240" spans="1:37" ht="13.2">
      <c r="C240" s="131"/>
      <c r="D240" s="131"/>
    </row>
    <row r="242" spans="3:4" ht="13.2">
      <c r="C242" s="132"/>
      <c r="D242" s="132"/>
    </row>
    <row r="244" spans="3:4" ht="13.2">
      <c r="C244" s="123"/>
    </row>
  </sheetData>
  <mergeCells count="1">
    <mergeCell ref="L8:N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N41"/>
  <sheetViews>
    <sheetView showGridLines="0" workbookViewId="0"/>
  </sheetViews>
  <sheetFormatPr defaultColWidth="12.6640625" defaultRowHeight="15.75" customHeight="1"/>
  <cols>
    <col min="2" max="2" width="26.21875" customWidth="1"/>
    <col min="3" max="3" width="11.33203125" customWidth="1"/>
    <col min="4" max="4" width="7.109375" customWidth="1"/>
    <col min="5" max="5" width="2.88671875" customWidth="1"/>
    <col min="6" max="6" width="11.33203125" customWidth="1"/>
    <col min="7" max="7" width="7.109375" customWidth="1"/>
    <col min="8" max="8" width="11.33203125" customWidth="1"/>
    <col min="9" max="9" width="7.109375" customWidth="1"/>
    <col min="10" max="10" width="2.88671875" customWidth="1"/>
    <col min="12" max="14" width="8.6640625" customWidth="1"/>
  </cols>
  <sheetData>
    <row r="2" spans="2:14" ht="21">
      <c r="B2" s="51" t="s">
        <v>784</v>
      </c>
      <c r="C2" s="50"/>
      <c r="D2" s="50"/>
      <c r="E2" s="50"/>
      <c r="F2" s="50"/>
      <c r="G2" s="50"/>
      <c r="H2" s="50"/>
      <c r="I2" s="50"/>
      <c r="J2" s="50"/>
      <c r="K2" s="50"/>
      <c r="L2" s="50"/>
    </row>
    <row r="3" spans="2:14" ht="18.600000000000001">
      <c r="B3" s="52"/>
      <c r="C3" s="53"/>
      <c r="D3" s="53"/>
      <c r="E3" s="53"/>
      <c r="F3" s="53" t="s">
        <v>785</v>
      </c>
      <c r="G3" s="50"/>
      <c r="H3" s="50"/>
      <c r="I3" s="50"/>
      <c r="J3" s="50"/>
      <c r="K3" s="53" t="s">
        <v>786</v>
      </c>
      <c r="L3" s="50"/>
    </row>
    <row r="4" spans="2:14" ht="17.399999999999999">
      <c r="B4" s="140" t="s">
        <v>787</v>
      </c>
      <c r="C4" s="55" t="s">
        <v>9</v>
      </c>
      <c r="D4" s="56" t="s">
        <v>688</v>
      </c>
      <c r="E4" s="65"/>
      <c r="F4" s="65" t="s">
        <v>788</v>
      </c>
      <c r="G4" s="67" t="s">
        <v>688</v>
      </c>
      <c r="H4" s="65" t="s">
        <v>11</v>
      </c>
      <c r="I4" s="67" t="s">
        <v>688</v>
      </c>
      <c r="J4" s="50"/>
      <c r="K4" s="65" t="s">
        <v>704</v>
      </c>
      <c r="L4" s="67" t="s">
        <v>575</v>
      </c>
      <c r="M4" s="67" t="s">
        <v>789</v>
      </c>
      <c r="N4" s="67"/>
    </row>
    <row r="5" spans="2:14" ht="17.399999999999999">
      <c r="B5" s="141" t="s">
        <v>790</v>
      </c>
      <c r="C5" s="59">
        <f>SUM(C7:C15)</f>
        <v>3305029</v>
      </c>
      <c r="D5" s="60"/>
      <c r="E5" s="61"/>
      <c r="F5" s="69">
        <f>SUM(F7:F15)</f>
        <v>1497577.625</v>
      </c>
      <c r="G5" s="142"/>
      <c r="H5" s="69">
        <f>SUM(H7:H15)</f>
        <v>1730051</v>
      </c>
      <c r="I5" s="143"/>
      <c r="J5" s="50"/>
      <c r="K5" s="69">
        <f>SUM(K7:K15)</f>
        <v>0</v>
      </c>
      <c r="L5" s="75"/>
    </row>
    <row r="6" spans="2:14" ht="5.25" customHeight="1">
      <c r="B6" s="141"/>
      <c r="C6" s="144"/>
      <c r="D6" s="60"/>
      <c r="E6" s="61"/>
      <c r="F6" s="145"/>
      <c r="G6" s="142"/>
      <c r="H6" s="145"/>
      <c r="I6" s="143"/>
      <c r="J6" s="50"/>
      <c r="K6" s="145"/>
      <c r="L6" s="75"/>
    </row>
    <row r="7" spans="2:14" ht="17.399999999999999">
      <c r="B7" s="141" t="s">
        <v>791</v>
      </c>
      <c r="C7" s="59">
        <f>'YoY Bridge'!D10</f>
        <v>1637239.0000000002</v>
      </c>
      <c r="D7" s="60">
        <f>'YoY Bridge'!E10</f>
        <v>0.4000711477795823</v>
      </c>
      <c r="E7" s="61"/>
      <c r="F7" s="69">
        <f>'YoY Bridge'!D15</f>
        <v>1497577.625</v>
      </c>
      <c r="G7" s="143">
        <f>'YoY Bridge'!E15</f>
        <v>0.23064818721975444</v>
      </c>
      <c r="H7" s="69">
        <f>'YoY Bridge'!F15</f>
        <v>1730051</v>
      </c>
      <c r="I7" s="143">
        <f>'YoY Bridge'!G15</f>
        <v>0.42168532128524783</v>
      </c>
      <c r="J7" s="50"/>
      <c r="K7" s="69"/>
      <c r="L7" s="75"/>
    </row>
    <row r="8" spans="2:14" ht="16.2">
      <c r="B8" s="146" t="s">
        <v>792</v>
      </c>
      <c r="C8" s="147"/>
      <c r="D8" s="147"/>
      <c r="E8" s="147"/>
      <c r="F8" s="147"/>
      <c r="G8" s="147"/>
      <c r="H8" s="147"/>
      <c r="I8" s="147"/>
      <c r="J8" s="147"/>
      <c r="K8" s="147"/>
      <c r="L8" s="147"/>
      <c r="M8" s="148"/>
    </row>
    <row r="9" spans="2:14" ht="16.2">
      <c r="B9" s="146" t="s">
        <v>793</v>
      </c>
      <c r="C9" s="147"/>
      <c r="D9" s="147"/>
      <c r="E9" s="147"/>
      <c r="F9" s="147"/>
      <c r="G9" s="147"/>
      <c r="H9" s="147"/>
      <c r="I9" s="147"/>
      <c r="J9" s="147"/>
      <c r="K9" s="147"/>
      <c r="L9" s="147"/>
      <c r="M9" s="148"/>
    </row>
    <row r="10" spans="2:14" ht="16.2">
      <c r="B10" s="146" t="s">
        <v>794</v>
      </c>
      <c r="C10" s="147"/>
      <c r="D10" s="147"/>
      <c r="E10" s="147"/>
      <c r="F10" s="147"/>
      <c r="G10" s="147"/>
      <c r="H10" s="147"/>
      <c r="I10" s="147"/>
      <c r="J10" s="147"/>
      <c r="K10" s="147"/>
      <c r="L10" s="147"/>
      <c r="M10" s="148"/>
    </row>
    <row r="11" spans="2:14" ht="16.2">
      <c r="B11" s="146" t="s">
        <v>795</v>
      </c>
      <c r="C11" s="149" t="s">
        <v>623</v>
      </c>
      <c r="D11" s="147"/>
      <c r="E11" s="147"/>
      <c r="F11" s="149" t="s">
        <v>623</v>
      </c>
      <c r="G11" s="147"/>
      <c r="H11" s="149" t="s">
        <v>623</v>
      </c>
      <c r="I11" s="147"/>
      <c r="J11" s="147"/>
      <c r="K11" s="147"/>
      <c r="L11" s="147"/>
      <c r="M11" s="148"/>
    </row>
    <row r="12" spans="2:14" ht="17.399999999999999">
      <c r="B12" s="141" t="s">
        <v>796</v>
      </c>
      <c r="C12" s="59"/>
      <c r="D12" s="60"/>
      <c r="E12" s="61"/>
      <c r="F12" s="69"/>
      <c r="G12" s="142"/>
      <c r="H12" s="69"/>
      <c r="I12" s="142"/>
      <c r="J12" s="50"/>
      <c r="K12" s="69"/>
      <c r="L12" s="75"/>
    </row>
    <row r="13" spans="2:14" ht="17.399999999999999">
      <c r="B13" s="141" t="s">
        <v>797</v>
      </c>
      <c r="C13" s="59">
        <f>'Forecast vs Actuals'!K4</f>
        <v>1667790</v>
      </c>
      <c r="D13" s="60"/>
      <c r="E13" s="61"/>
      <c r="F13" s="69"/>
      <c r="G13" s="142"/>
      <c r="H13" s="69"/>
      <c r="I13" s="142"/>
      <c r="J13" s="50"/>
      <c r="K13" s="69"/>
      <c r="L13" s="75"/>
    </row>
    <row r="14" spans="2:14" ht="17.399999999999999">
      <c r="B14" s="141" t="s">
        <v>798</v>
      </c>
      <c r="C14" s="59">
        <f>'Fin Data'!AH2</f>
        <v>0</v>
      </c>
      <c r="D14" s="60"/>
      <c r="E14" s="63"/>
      <c r="F14" s="69"/>
      <c r="G14" s="142"/>
      <c r="H14" s="69"/>
      <c r="I14" s="142"/>
      <c r="J14" s="50"/>
      <c r="K14" s="69"/>
      <c r="L14" s="75"/>
    </row>
    <row r="15" spans="2:14" ht="17.399999999999999">
      <c r="B15" s="141" t="s">
        <v>799</v>
      </c>
      <c r="C15" s="59">
        <f>'Fin Data'!AH3</f>
        <v>0</v>
      </c>
      <c r="D15" s="60">
        <f>'Fin Data'!AI3</f>
        <v>0</v>
      </c>
      <c r="F15" s="69"/>
      <c r="G15" s="85"/>
      <c r="H15" s="69"/>
      <c r="I15" s="85"/>
      <c r="K15" s="69"/>
      <c r="L15" s="75"/>
    </row>
    <row r="17" spans="2:13" ht="17.399999999999999">
      <c r="F17" s="53" t="s">
        <v>785</v>
      </c>
      <c r="G17" s="50"/>
      <c r="H17" s="50"/>
      <c r="I17" s="50"/>
      <c r="J17" s="50"/>
      <c r="K17" s="53" t="s">
        <v>786</v>
      </c>
    </row>
    <row r="18" spans="2:13" ht="17.399999999999999">
      <c r="B18" s="66" t="s">
        <v>800</v>
      </c>
      <c r="C18" s="55" t="s">
        <v>9</v>
      </c>
      <c r="D18" s="56" t="s">
        <v>688</v>
      </c>
      <c r="E18" s="65"/>
      <c r="F18" s="65" t="s">
        <v>788</v>
      </c>
      <c r="G18" s="67" t="s">
        <v>688</v>
      </c>
      <c r="H18" s="65" t="s">
        <v>11</v>
      </c>
      <c r="I18" s="67" t="s">
        <v>688</v>
      </c>
      <c r="J18" s="50"/>
      <c r="K18" s="65" t="s">
        <v>704</v>
      </c>
      <c r="L18" s="67" t="s">
        <v>575</v>
      </c>
      <c r="M18" s="67" t="s">
        <v>789</v>
      </c>
    </row>
    <row r="19" spans="2:13" ht="17.399999999999999">
      <c r="B19" s="64" t="s">
        <v>46</v>
      </c>
      <c r="C19" s="59">
        <f>'YoY Bridge'!D20</f>
        <v>316735.16666666669</v>
      </c>
      <c r="D19" s="60">
        <f>'YoY Bridge'!E20</f>
        <v>0.36044105982641672</v>
      </c>
      <c r="F19" s="69">
        <f>'YoY Bridge'!F20</f>
        <v>273576</v>
      </c>
      <c r="G19" s="143">
        <f>'YoY Bridge'!G20</f>
        <v>0.12743131430832141</v>
      </c>
      <c r="H19" s="69">
        <f>'YoY Bridge'!H20</f>
        <v>328940.625</v>
      </c>
      <c r="I19" s="143">
        <f>'YoY Bridge'!I20</f>
        <v>0.35559391603485208</v>
      </c>
      <c r="K19" s="69"/>
      <c r="L19" s="75"/>
    </row>
    <row r="20" spans="2:13" ht="17.399999999999999">
      <c r="B20" s="64" t="s">
        <v>38</v>
      </c>
      <c r="C20" s="59">
        <f>'YoY Bridge'!D21</f>
        <v>285767.33333333331</v>
      </c>
      <c r="D20" s="60">
        <f>'YoY Bridge'!E21</f>
        <v>0.58587826151299049</v>
      </c>
      <c r="F20" s="69">
        <f>'YoY Bridge'!F21</f>
        <v>234425</v>
      </c>
      <c r="G20" s="143">
        <f>'YoY Bridge'!G21</f>
        <v>0.26094095214018403</v>
      </c>
      <c r="H20" s="69">
        <f>'YoY Bridge'!H21</f>
        <v>292095.25</v>
      </c>
      <c r="I20" s="143">
        <f>'YoY Bridge'!I21</f>
        <v>0.57114157044097302</v>
      </c>
      <c r="K20" s="69"/>
      <c r="L20" s="75"/>
    </row>
    <row r="21" spans="2:13" ht="17.399999999999999">
      <c r="B21" s="64" t="s">
        <v>58</v>
      </c>
      <c r="C21" s="59">
        <f>'YoY Bridge'!D22</f>
        <v>50583.333333333336</v>
      </c>
      <c r="D21" s="60">
        <f>'YoY Bridge'!E22</f>
        <v>0.13479154982239677</v>
      </c>
      <c r="F21" s="69">
        <f>'YoY Bridge'!F22</f>
        <v>42582</v>
      </c>
      <c r="G21" s="143">
        <f>'YoY Bridge'!G22</f>
        <v>-4.0808224153805868E-2</v>
      </c>
      <c r="H21" s="69">
        <f>'YoY Bridge'!H22</f>
        <v>51848.875</v>
      </c>
      <c r="I21" s="143">
        <f>'YoY Bridge'!I22</f>
        <v>0.16793514834618709</v>
      </c>
      <c r="K21" s="69"/>
      <c r="L21" s="75"/>
    </row>
    <row r="22" spans="2:13" ht="17.399999999999999">
      <c r="B22" s="64" t="s">
        <v>547</v>
      </c>
      <c r="C22" s="59">
        <f>'YoY Bridge'!D23</f>
        <v>36718.333333333336</v>
      </c>
      <c r="D22" s="60">
        <f>'YoY Bridge'!E23</f>
        <v>0.46979158327329018</v>
      </c>
      <c r="F22" s="69">
        <f>'YoY Bridge'!F23</f>
        <v>35152</v>
      </c>
      <c r="G22" s="143">
        <f>'YoY Bridge'!G23</f>
        <v>0.33836540246241414</v>
      </c>
      <c r="H22" s="69">
        <f>'YoY Bridge'!H23</f>
        <v>37129</v>
      </c>
      <c r="I22" s="143">
        <f>'YoY Bridge'!I23</f>
        <v>0.41363703425201909</v>
      </c>
      <c r="K22" s="69"/>
      <c r="L22" s="75"/>
    </row>
    <row r="23" spans="2:13" ht="17.399999999999999">
      <c r="B23" s="64" t="s">
        <v>47</v>
      </c>
      <c r="C23" s="59">
        <f>'YoY Bridge'!D24</f>
        <v>42577.5</v>
      </c>
      <c r="D23" s="60">
        <f>'YoY Bridge'!E24</f>
        <v>0.12306129985228952</v>
      </c>
      <c r="F23" s="69">
        <f>'YoY Bridge'!F24</f>
        <v>36838</v>
      </c>
      <c r="G23" s="143">
        <f>'YoY Bridge'!G24</f>
        <v>-3.2237513997392629E-2</v>
      </c>
      <c r="H23" s="69">
        <f>'YoY Bridge'!H24</f>
        <v>45198.625</v>
      </c>
      <c r="I23" s="143">
        <f>'YoY Bridge'!I24</f>
        <v>0.18740251082848144</v>
      </c>
      <c r="K23" s="69"/>
      <c r="L23" s="75"/>
    </row>
    <row r="24" spans="2:13" ht="17.399999999999999">
      <c r="B24" s="64" t="s">
        <v>39</v>
      </c>
      <c r="C24" s="59">
        <f>'YoY Bridge'!D25</f>
        <v>24181.833333333332</v>
      </c>
      <c r="D24" s="60">
        <f>'YoY Bridge'!E25</f>
        <v>-2.081983587085633E-2</v>
      </c>
      <c r="F24" s="69">
        <f>'YoY Bridge'!F25</f>
        <v>27710</v>
      </c>
      <c r="G24" s="143">
        <f>'YoY Bridge'!G25</f>
        <v>0.30330234991857302</v>
      </c>
      <c r="H24" s="69">
        <f>'YoY Bridge'!H25</f>
        <v>27313.625</v>
      </c>
      <c r="I24" s="143">
        <f>'YoY Bridge'!I25</f>
        <v>0.2846593882098406</v>
      </c>
      <c r="K24" s="69"/>
      <c r="L24" s="75"/>
    </row>
    <row r="25" spans="2:13" ht="17.399999999999999">
      <c r="B25" s="64" t="s">
        <v>136</v>
      </c>
      <c r="C25" s="59">
        <f>'YoY Bridge'!D26</f>
        <v>22399</v>
      </c>
      <c r="D25" s="60">
        <f>'YoY Bridge'!E26</f>
        <v>0.12107107107107107</v>
      </c>
      <c r="F25" s="69">
        <f>'YoY Bridge'!F26</f>
        <v>19831</v>
      </c>
      <c r="G25" s="143">
        <f>'YoY Bridge'!G26</f>
        <v>2.3575106133140639E-2</v>
      </c>
      <c r="H25" s="69">
        <f>'YoY Bridge'!H26</f>
        <v>22220.375</v>
      </c>
      <c r="I25" s="143">
        <f>'YoY Bridge'!I26</f>
        <v>0.14690246074041577</v>
      </c>
      <c r="K25" s="69"/>
      <c r="L25" s="75"/>
    </row>
    <row r="26" spans="2:13" ht="17.399999999999999">
      <c r="B26" s="64" t="s">
        <v>66</v>
      </c>
      <c r="C26" s="59">
        <f>'YoY Bridge'!D27</f>
        <v>12496.5</v>
      </c>
      <c r="D26" s="60">
        <f>'YoY Bridge'!E27</f>
        <v>0.12257455982752426</v>
      </c>
      <c r="F26" s="69">
        <f>'YoY Bridge'!F27</f>
        <v>13532</v>
      </c>
      <c r="G26" s="143">
        <f>'YoY Bridge'!G27</f>
        <v>8.2570825708257078E-2</v>
      </c>
      <c r="H26" s="69">
        <f>'YoY Bridge'!H27</f>
        <v>13634.25</v>
      </c>
      <c r="I26" s="143">
        <f>'YoY Bridge'!I27</f>
        <v>9.0750907509075093E-2</v>
      </c>
      <c r="K26" s="69"/>
      <c r="L26" s="75"/>
    </row>
    <row r="27" spans="2:13" ht="17.399999999999999">
      <c r="B27" s="64" t="s">
        <v>78</v>
      </c>
      <c r="C27" s="59">
        <f>'YoY Bridge'!D28</f>
        <v>20811.166666666668</v>
      </c>
      <c r="D27" s="60">
        <f>'YoY Bridge'!E28</f>
        <v>2.5332150892578603E-2</v>
      </c>
      <c r="F27" s="69">
        <f>'YoY Bridge'!F28</f>
        <v>22423</v>
      </c>
      <c r="G27" s="143">
        <f>'YoY Bridge'!G28</f>
        <v>1.1252170383565968E-2</v>
      </c>
      <c r="H27" s="69">
        <f>'YoY Bridge'!H28</f>
        <v>24641.25</v>
      </c>
      <c r="I27" s="143">
        <f>'YoY Bridge'!I28</f>
        <v>0.11129275937492954</v>
      </c>
      <c r="K27" s="69"/>
      <c r="L27" s="75"/>
    </row>
    <row r="28" spans="2:13" ht="17.399999999999999">
      <c r="B28" s="64" t="s">
        <v>568</v>
      </c>
      <c r="C28" s="59">
        <f>'YoY Bridge'!D29</f>
        <v>17264.166666666668</v>
      </c>
      <c r="D28" s="60">
        <f>'YoY Bridge'!E29</f>
        <v>0.20458879895804269</v>
      </c>
      <c r="F28" s="69">
        <f>'YoY Bridge'!F29</f>
        <v>21394</v>
      </c>
      <c r="G28" s="143">
        <f>'YoY Bridge'!G29</f>
        <v>0.21556818181818183</v>
      </c>
      <c r="H28" s="69">
        <f>'YoY Bridge'!H29</f>
        <v>12095.5</v>
      </c>
      <c r="I28" s="143">
        <f>'YoY Bridge'!I29</f>
        <v>-0.31275568181818181</v>
      </c>
      <c r="K28" s="69"/>
      <c r="L28" s="75"/>
    </row>
    <row r="29" spans="2:13" ht="17.399999999999999">
      <c r="F29" s="53"/>
      <c r="G29" s="50"/>
      <c r="H29" s="50"/>
      <c r="I29" s="50"/>
      <c r="J29" s="50"/>
      <c r="K29" s="53"/>
    </row>
    <row r="30" spans="2:13" ht="17.399999999999999">
      <c r="F30" s="53" t="s">
        <v>785</v>
      </c>
      <c r="G30" s="50"/>
      <c r="H30" s="50"/>
      <c r="I30" s="50"/>
      <c r="J30" s="50"/>
      <c r="K30" s="53" t="s">
        <v>786</v>
      </c>
    </row>
    <row r="31" spans="2:13" ht="17.399999999999999">
      <c r="B31" s="66" t="s">
        <v>801</v>
      </c>
      <c r="C31" s="55" t="s">
        <v>9</v>
      </c>
      <c r="D31" s="56" t="s">
        <v>688</v>
      </c>
      <c r="E31" s="65"/>
      <c r="F31" s="65" t="s">
        <v>788</v>
      </c>
      <c r="G31" s="67" t="s">
        <v>688</v>
      </c>
      <c r="H31" s="65" t="s">
        <v>11</v>
      </c>
      <c r="I31" s="67" t="s">
        <v>688</v>
      </c>
      <c r="J31" s="50"/>
      <c r="K31" s="65" t="s">
        <v>704</v>
      </c>
      <c r="L31" s="67" t="s">
        <v>575</v>
      </c>
      <c r="M31" s="67" t="s">
        <v>789</v>
      </c>
    </row>
    <row r="32" spans="2:13" ht="17.399999999999999">
      <c r="B32" s="80" t="s">
        <v>802</v>
      </c>
      <c r="C32" s="59">
        <f>'YoY Bridge'!D32</f>
        <v>0</v>
      </c>
      <c r="D32" s="60">
        <f>'YoY Bridge'!E32</f>
        <v>0</v>
      </c>
      <c r="F32" s="69">
        <f>'YoY Bridge'!F32</f>
        <v>0</v>
      </c>
      <c r="G32" s="143">
        <f>'YoY Bridge'!G32</f>
        <v>0</v>
      </c>
      <c r="H32" s="69">
        <f>'YoY Bridge'!H32</f>
        <v>0</v>
      </c>
      <c r="I32" s="143">
        <f>'YoY Bridge'!I32</f>
        <v>0</v>
      </c>
      <c r="K32" s="69"/>
      <c r="L32" s="75"/>
    </row>
    <row r="33" spans="2:12" ht="17.399999999999999">
      <c r="B33" s="80" t="s">
        <v>803</v>
      </c>
      <c r="C33" s="59">
        <f>'YoY Bridge'!D33</f>
        <v>0</v>
      </c>
      <c r="D33" s="60">
        <f>'YoY Bridge'!E33</f>
        <v>0</v>
      </c>
      <c r="F33" s="69">
        <f>'YoY Bridge'!F33</f>
        <v>0</v>
      </c>
      <c r="G33" s="143">
        <f>'YoY Bridge'!G33</f>
        <v>0</v>
      </c>
      <c r="H33" s="69">
        <f>'YoY Bridge'!H33</f>
        <v>0</v>
      </c>
      <c r="I33" s="143">
        <f>'YoY Bridge'!I33</f>
        <v>0</v>
      </c>
      <c r="K33" s="69"/>
      <c r="L33" s="75"/>
    </row>
    <row r="34" spans="2:12" ht="17.399999999999999">
      <c r="B34" s="80" t="s">
        <v>804</v>
      </c>
      <c r="C34" s="59">
        <f>'YoY Bridge'!D34</f>
        <v>0</v>
      </c>
      <c r="D34" s="60">
        <f>'YoY Bridge'!E34</f>
        <v>0</v>
      </c>
      <c r="F34" s="69">
        <f>'YoY Bridge'!F34</f>
        <v>0</v>
      </c>
      <c r="G34" s="143">
        <f>'YoY Bridge'!G34</f>
        <v>0</v>
      </c>
      <c r="H34" s="69">
        <f>'YoY Bridge'!H34</f>
        <v>0</v>
      </c>
      <c r="I34" s="143">
        <f>'YoY Bridge'!I34</f>
        <v>0</v>
      </c>
      <c r="K34" s="69"/>
      <c r="L34" s="75"/>
    </row>
    <row r="35" spans="2:12" ht="17.399999999999999">
      <c r="B35" s="80" t="s">
        <v>805</v>
      </c>
      <c r="C35" s="59">
        <f>'YoY Bridge'!D35</f>
        <v>0</v>
      </c>
      <c r="D35" s="60">
        <f>'YoY Bridge'!E35</f>
        <v>0</v>
      </c>
      <c r="F35" s="69">
        <f>'YoY Bridge'!F35</f>
        <v>0</v>
      </c>
      <c r="G35" s="143">
        <f>'YoY Bridge'!G35</f>
        <v>0</v>
      </c>
      <c r="H35" s="69">
        <f>'YoY Bridge'!H35</f>
        <v>0</v>
      </c>
      <c r="I35" s="143">
        <f>'YoY Bridge'!I35</f>
        <v>0</v>
      </c>
      <c r="K35" s="69"/>
      <c r="L35" s="75"/>
    </row>
    <row r="36" spans="2:12" ht="17.399999999999999">
      <c r="B36" s="80" t="s">
        <v>806</v>
      </c>
      <c r="C36" s="59">
        <f>'YoY Bridge'!D36</f>
        <v>0</v>
      </c>
      <c r="D36" s="60">
        <f>'YoY Bridge'!E36</f>
        <v>0</v>
      </c>
      <c r="F36" s="69">
        <f>'YoY Bridge'!F36</f>
        <v>0</v>
      </c>
      <c r="G36" s="143">
        <f>'YoY Bridge'!G36</f>
        <v>0</v>
      </c>
      <c r="H36" s="69">
        <f>'YoY Bridge'!H36</f>
        <v>0</v>
      </c>
      <c r="I36" s="143">
        <f>'YoY Bridge'!I36</f>
        <v>0</v>
      </c>
      <c r="K36" s="69"/>
      <c r="L36" s="75"/>
    </row>
    <row r="37" spans="2:12" ht="17.399999999999999">
      <c r="C37" s="59">
        <f>'YoY Bridge'!D37</f>
        <v>0</v>
      </c>
      <c r="D37" s="60">
        <f>'YoY Bridge'!E37</f>
        <v>0</v>
      </c>
      <c r="F37" s="69">
        <f>'YoY Bridge'!F37</f>
        <v>0</v>
      </c>
      <c r="G37" s="143">
        <f>'YoY Bridge'!G37</f>
        <v>0</v>
      </c>
      <c r="H37" s="69">
        <f>'YoY Bridge'!H37</f>
        <v>0</v>
      </c>
      <c r="I37" s="143">
        <f>'YoY Bridge'!I37</f>
        <v>0</v>
      </c>
      <c r="K37" s="69"/>
      <c r="L37" s="75"/>
    </row>
    <row r="38" spans="2:12" ht="17.399999999999999">
      <c r="C38" s="59">
        <f>'YoY Bridge'!D38</f>
        <v>0</v>
      </c>
      <c r="D38" s="60">
        <f>'YoY Bridge'!E38</f>
        <v>0</v>
      </c>
      <c r="F38" s="69">
        <f>'YoY Bridge'!F38</f>
        <v>0</v>
      </c>
      <c r="G38" s="143">
        <f>'YoY Bridge'!G38</f>
        <v>0</v>
      </c>
      <c r="H38" s="69">
        <f>'YoY Bridge'!H38</f>
        <v>0</v>
      </c>
      <c r="I38" s="143">
        <f>'YoY Bridge'!I38</f>
        <v>0</v>
      </c>
      <c r="K38" s="69"/>
      <c r="L38" s="75"/>
    </row>
    <row r="39" spans="2:12" ht="17.399999999999999">
      <c r="C39" s="59">
        <f>'YoY Bridge'!D39</f>
        <v>0</v>
      </c>
      <c r="D39" s="60">
        <f>'YoY Bridge'!E39</f>
        <v>0</v>
      </c>
      <c r="F39" s="69">
        <f>'YoY Bridge'!F39</f>
        <v>0</v>
      </c>
      <c r="G39" s="143">
        <f>'YoY Bridge'!G39</f>
        <v>0</v>
      </c>
      <c r="H39" s="69">
        <f>'YoY Bridge'!H39</f>
        <v>0</v>
      </c>
      <c r="I39" s="143">
        <f>'YoY Bridge'!I39</f>
        <v>0</v>
      </c>
      <c r="K39" s="69"/>
      <c r="L39" s="75"/>
    </row>
    <row r="40" spans="2:12" ht="17.399999999999999">
      <c r="C40" s="59">
        <f>'YoY Bridge'!D40</f>
        <v>0</v>
      </c>
      <c r="D40" s="60">
        <f>'YoY Bridge'!E40</f>
        <v>0</v>
      </c>
      <c r="F40" s="69">
        <f>'YoY Bridge'!F40</f>
        <v>0</v>
      </c>
      <c r="G40" s="143">
        <f>'YoY Bridge'!G40</f>
        <v>0</v>
      </c>
      <c r="H40" s="69">
        <f>'YoY Bridge'!H40</f>
        <v>0</v>
      </c>
      <c r="I40" s="143">
        <f>'YoY Bridge'!I40</f>
        <v>0</v>
      </c>
      <c r="K40" s="69"/>
      <c r="L40" s="75"/>
    </row>
    <row r="41" spans="2:12" ht="17.399999999999999">
      <c r="C41" s="59">
        <f>'YoY Bridge'!D41</f>
        <v>0</v>
      </c>
      <c r="D41" s="60">
        <f>'YoY Bridge'!E41</f>
        <v>0</v>
      </c>
      <c r="F41" s="69">
        <f>'YoY Bridge'!F41</f>
        <v>0</v>
      </c>
      <c r="G41" s="143">
        <f>'YoY Bridge'!G41</f>
        <v>0</v>
      </c>
      <c r="H41" s="69">
        <f>'YoY Bridge'!H41</f>
        <v>0</v>
      </c>
      <c r="I41" s="143">
        <f>'YoY Bridge'!I41</f>
        <v>0</v>
      </c>
      <c r="K41" s="69"/>
      <c r="L41" s="7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Right="0"/>
  </sheetPr>
  <dimension ref="A1:BF235"/>
  <sheetViews>
    <sheetView showGridLines="0" topLeftCell="A7" workbookViewId="0"/>
  </sheetViews>
  <sheetFormatPr defaultColWidth="12.6640625" defaultRowHeight="15.75" customHeight="1" outlineLevelRow="1"/>
  <cols>
    <col min="1" max="1" width="5.21875" customWidth="1"/>
    <col min="2" max="2" width="11.6640625" customWidth="1"/>
    <col min="3" max="5" width="12.33203125" customWidth="1"/>
    <col min="6" max="6" width="12.77734375" customWidth="1"/>
    <col min="7" max="7" width="12.33203125" customWidth="1"/>
    <col min="9" max="9" width="15.88671875" customWidth="1"/>
  </cols>
  <sheetData>
    <row r="1" spans="1:58" ht="13.2" hidden="1" outlineLevel="1">
      <c r="A1" s="80" t="s">
        <v>8</v>
      </c>
      <c r="B1" s="81" t="s">
        <v>736</v>
      </c>
      <c r="D1" s="81" t="s">
        <v>731</v>
      </c>
      <c r="E1" s="81" t="s">
        <v>732</v>
      </c>
      <c r="F1" s="81" t="s">
        <v>733</v>
      </c>
      <c r="G1" s="81" t="s">
        <v>734</v>
      </c>
      <c r="H1" s="81" t="s">
        <v>735</v>
      </c>
      <c r="I1" s="81" t="s">
        <v>736</v>
      </c>
      <c r="L1" s="81" t="s">
        <v>732</v>
      </c>
      <c r="M1" s="81" t="s">
        <v>733</v>
      </c>
      <c r="N1" s="81" t="s">
        <v>734</v>
      </c>
      <c r="O1" s="81" t="s">
        <v>735</v>
      </c>
      <c r="P1" s="81" t="s">
        <v>736</v>
      </c>
      <c r="Q1" s="81" t="s">
        <v>737</v>
      </c>
      <c r="S1" s="81" t="s">
        <v>732</v>
      </c>
      <c r="T1" s="81" t="s">
        <v>733</v>
      </c>
      <c r="U1" s="81" t="s">
        <v>734</v>
      </c>
      <c r="V1" s="81" t="s">
        <v>735</v>
      </c>
      <c r="W1" s="81" t="s">
        <v>736</v>
      </c>
      <c r="Z1" s="81" t="s">
        <v>732</v>
      </c>
      <c r="AA1" s="81" t="s">
        <v>733</v>
      </c>
      <c r="AB1" s="81" t="s">
        <v>734</v>
      </c>
      <c r="AC1" s="81" t="s">
        <v>735</v>
      </c>
      <c r="AD1" s="81" t="s">
        <v>736</v>
      </c>
      <c r="AE1" s="81" t="s">
        <v>737</v>
      </c>
      <c r="AF1" s="81" t="s">
        <v>731</v>
      </c>
      <c r="AG1" s="81" t="s">
        <v>732</v>
      </c>
      <c r="AH1" s="81" t="s">
        <v>733</v>
      </c>
      <c r="AI1" s="81" t="s">
        <v>734</v>
      </c>
      <c r="AJ1" s="81" t="s">
        <v>735</v>
      </c>
      <c r="AK1" s="81" t="s">
        <v>736</v>
      </c>
      <c r="AL1" s="81" t="s">
        <v>737</v>
      </c>
      <c r="AM1" s="81" t="s">
        <v>731</v>
      </c>
      <c r="AN1" s="81" t="s">
        <v>732</v>
      </c>
      <c r="AO1" s="81" t="s">
        <v>733</v>
      </c>
      <c r="AP1" s="81" t="s">
        <v>734</v>
      </c>
      <c r="AQ1" s="81" t="s">
        <v>735</v>
      </c>
      <c r="AR1" s="81" t="s">
        <v>736</v>
      </c>
      <c r="AS1" s="81" t="s">
        <v>731</v>
      </c>
      <c r="AT1" s="81" t="s">
        <v>732</v>
      </c>
      <c r="AU1" s="81" t="s">
        <v>733</v>
      </c>
      <c r="AV1" s="81" t="s">
        <v>734</v>
      </c>
      <c r="AW1" s="81" t="s">
        <v>735</v>
      </c>
      <c r="AX1" s="81" t="s">
        <v>736</v>
      </c>
      <c r="AY1" s="81" t="s">
        <v>731</v>
      </c>
      <c r="AZ1" s="81" t="s">
        <v>732</v>
      </c>
      <c r="BA1" s="81" t="s">
        <v>733</v>
      </c>
      <c r="BB1" s="81" t="s">
        <v>735</v>
      </c>
      <c r="BC1" s="81" t="s">
        <v>736</v>
      </c>
      <c r="BD1" s="81" t="s">
        <v>737</v>
      </c>
      <c r="BE1" s="81" t="s">
        <v>732</v>
      </c>
      <c r="BF1" s="81" t="s">
        <v>733</v>
      </c>
    </row>
    <row r="2" spans="1:58" ht="13.2" hidden="1" outlineLevel="1">
      <c r="A2" s="80" t="s">
        <v>8</v>
      </c>
      <c r="B2" s="82">
        <v>45597</v>
      </c>
      <c r="C2" s="82">
        <v>45598</v>
      </c>
      <c r="D2" s="82">
        <v>45599</v>
      </c>
      <c r="E2" s="82">
        <v>45600</v>
      </c>
      <c r="F2" s="82">
        <v>45601</v>
      </c>
      <c r="G2" s="82">
        <v>45602</v>
      </c>
      <c r="H2" s="82">
        <v>45603</v>
      </c>
      <c r="I2" s="82">
        <v>45604</v>
      </c>
      <c r="J2" s="82">
        <v>45605</v>
      </c>
      <c r="K2" s="82">
        <v>45606</v>
      </c>
      <c r="L2" s="82">
        <v>45607</v>
      </c>
      <c r="M2" s="82">
        <v>45608</v>
      </c>
      <c r="N2" s="82">
        <v>45609</v>
      </c>
      <c r="O2" s="82">
        <v>45610</v>
      </c>
      <c r="P2" s="82">
        <v>45611</v>
      </c>
      <c r="Q2" s="82">
        <v>45612</v>
      </c>
      <c r="R2" s="82">
        <v>45613</v>
      </c>
      <c r="S2" s="82">
        <v>45614</v>
      </c>
      <c r="T2" s="82">
        <v>45615</v>
      </c>
      <c r="U2" s="82">
        <v>45616</v>
      </c>
      <c r="V2" s="82">
        <v>45617</v>
      </c>
      <c r="W2" s="82">
        <v>45618</v>
      </c>
      <c r="X2" s="82">
        <v>45619</v>
      </c>
      <c r="Y2" s="82">
        <v>45620</v>
      </c>
      <c r="Z2" s="82">
        <v>45621</v>
      </c>
      <c r="AA2" s="82">
        <v>45622</v>
      </c>
      <c r="AB2" s="82">
        <v>45623</v>
      </c>
      <c r="AC2" s="82">
        <v>45624</v>
      </c>
      <c r="AD2" s="82">
        <v>45625</v>
      </c>
      <c r="AE2" s="82">
        <v>45626</v>
      </c>
      <c r="AF2" s="82">
        <v>45627</v>
      </c>
      <c r="AG2" s="82">
        <v>45628</v>
      </c>
      <c r="AH2" s="82">
        <v>45629</v>
      </c>
      <c r="AI2" s="82">
        <v>45630</v>
      </c>
      <c r="AJ2" s="82">
        <v>45631</v>
      </c>
      <c r="AK2" s="82">
        <v>45632</v>
      </c>
      <c r="AL2" s="82">
        <v>45633</v>
      </c>
      <c r="AM2" s="82">
        <v>45634</v>
      </c>
      <c r="AN2" s="82">
        <v>45635</v>
      </c>
      <c r="AO2" s="82">
        <v>45636</v>
      </c>
      <c r="AP2" s="82">
        <v>45637</v>
      </c>
      <c r="AQ2" s="82">
        <v>45638</v>
      </c>
      <c r="AR2" s="82">
        <v>45639</v>
      </c>
      <c r="AS2" s="82">
        <v>45641</v>
      </c>
      <c r="AT2" s="82">
        <v>45642</v>
      </c>
      <c r="AU2" s="82">
        <v>45643</v>
      </c>
      <c r="AV2" s="82">
        <v>45644</v>
      </c>
      <c r="AW2" s="82">
        <v>45645</v>
      </c>
      <c r="AX2" s="82">
        <v>45646</v>
      </c>
      <c r="AY2" s="82">
        <v>45648</v>
      </c>
      <c r="AZ2" s="82">
        <v>45649</v>
      </c>
      <c r="BA2" s="82">
        <v>45650</v>
      </c>
      <c r="BB2" s="82">
        <v>45652</v>
      </c>
      <c r="BC2" s="82">
        <v>45653</v>
      </c>
      <c r="BD2" s="82">
        <v>45654</v>
      </c>
      <c r="BE2" s="82">
        <v>45656</v>
      </c>
      <c r="BF2" s="82">
        <v>45657</v>
      </c>
    </row>
    <row r="3" spans="1:58" ht="13.2" hidden="1" outlineLevel="1">
      <c r="A3" s="80" t="s">
        <v>8</v>
      </c>
      <c r="B3" s="83">
        <v>5142753.3899999997</v>
      </c>
      <c r="D3" s="83">
        <v>1470027.62</v>
      </c>
      <c r="E3" s="83">
        <v>5354860.04</v>
      </c>
      <c r="F3" s="83">
        <v>5528163.2400000002</v>
      </c>
      <c r="G3" s="83">
        <v>3955739.64</v>
      </c>
      <c r="H3" s="83">
        <v>5594516</v>
      </c>
      <c r="I3" s="83">
        <v>3695991.14</v>
      </c>
      <c r="L3" s="83">
        <v>4372055.28</v>
      </c>
      <c r="M3" s="83">
        <v>6655921.2800000003</v>
      </c>
      <c r="N3" s="83">
        <v>4785863.45</v>
      </c>
      <c r="O3" s="83">
        <v>4474632.72</v>
      </c>
      <c r="P3" s="83">
        <v>4501544.3499999996</v>
      </c>
      <c r="Q3" s="83">
        <v>653.16</v>
      </c>
      <c r="S3" s="83">
        <v>3840692.89</v>
      </c>
      <c r="T3" s="83">
        <v>4709610.24</v>
      </c>
      <c r="U3" s="83">
        <v>3344296.4</v>
      </c>
      <c r="V3" s="83">
        <v>3092732.99</v>
      </c>
      <c r="W3" s="83">
        <v>3353445.04</v>
      </c>
      <c r="Z3" s="83">
        <v>3015675.51</v>
      </c>
      <c r="AA3" s="83">
        <v>5508020.1699999999</v>
      </c>
      <c r="AB3" s="83">
        <v>4518963.71</v>
      </c>
      <c r="AC3" s="83">
        <v>842949.18</v>
      </c>
      <c r="AD3" s="83">
        <v>1733115.55</v>
      </c>
      <c r="AE3" s="83">
        <v>108295.2</v>
      </c>
      <c r="AF3" s="83">
        <v>31510.9</v>
      </c>
      <c r="AG3" s="83">
        <v>3192880.44</v>
      </c>
      <c r="AH3" s="83">
        <v>6302767.7999999998</v>
      </c>
      <c r="AI3" s="83">
        <v>4714594.9800000004</v>
      </c>
      <c r="AJ3" s="83">
        <v>3217132.02</v>
      </c>
      <c r="AK3" s="83">
        <v>3695392.14</v>
      </c>
      <c r="AL3" s="83">
        <v>102973.66</v>
      </c>
      <c r="AM3" s="83">
        <v>1433.04</v>
      </c>
      <c r="AN3" s="83">
        <v>5072153</v>
      </c>
      <c r="AO3" s="83">
        <v>5449759.4500000002</v>
      </c>
      <c r="AP3" s="83">
        <v>4730551.7699999996</v>
      </c>
      <c r="AQ3" s="83">
        <v>3853202.15</v>
      </c>
      <c r="AR3" s="83">
        <v>4252056.07</v>
      </c>
      <c r="AS3" s="83">
        <v>700182.3</v>
      </c>
      <c r="AT3" s="83">
        <v>3996282.37</v>
      </c>
      <c r="AU3" s="83">
        <v>5808010.1699999999</v>
      </c>
      <c r="AV3" s="83">
        <v>4700416.5</v>
      </c>
      <c r="AW3" s="83">
        <v>4261867.79</v>
      </c>
      <c r="AX3" s="83">
        <v>3589447.06</v>
      </c>
      <c r="AY3" s="83">
        <v>1332430.71</v>
      </c>
      <c r="AZ3" s="83">
        <v>4509164.8</v>
      </c>
      <c r="BA3" s="83">
        <v>3661365.61</v>
      </c>
      <c r="BB3" s="83">
        <v>4308727.24</v>
      </c>
      <c r="BC3" s="83">
        <v>3843028.26</v>
      </c>
      <c r="BD3" s="83">
        <v>527555.26</v>
      </c>
      <c r="BE3" s="83">
        <v>2751631.52</v>
      </c>
      <c r="BF3" s="83">
        <v>3237516.42</v>
      </c>
    </row>
    <row r="4" spans="1:58" ht="13.2" hidden="1" outlineLevel="1">
      <c r="A4" s="80" t="s">
        <v>738</v>
      </c>
      <c r="B4" s="84">
        <f>B3</f>
        <v>5142753.3899999997</v>
      </c>
      <c r="D4" s="84">
        <f>D3+B4</f>
        <v>6612781.0099999998</v>
      </c>
      <c r="E4" s="84">
        <f t="shared" ref="E4:I4" si="0">E3+D4</f>
        <v>11967641.050000001</v>
      </c>
      <c r="F4" s="84">
        <f t="shared" si="0"/>
        <v>17495804.289999999</v>
      </c>
      <c r="G4" s="84">
        <f t="shared" si="0"/>
        <v>21451543.93</v>
      </c>
      <c r="H4" s="84">
        <f t="shared" si="0"/>
        <v>27046059.93</v>
      </c>
      <c r="I4" s="84">
        <f t="shared" si="0"/>
        <v>30742051.07</v>
      </c>
      <c r="L4" s="84">
        <f>L3+I4</f>
        <v>35114106.350000001</v>
      </c>
      <c r="M4" s="84">
        <f t="shared" ref="M4:Q4" si="1">M3+L4</f>
        <v>41770027.630000003</v>
      </c>
      <c r="N4" s="84">
        <f t="shared" si="1"/>
        <v>46555891.080000006</v>
      </c>
      <c r="O4" s="84">
        <f t="shared" si="1"/>
        <v>51030523.800000004</v>
      </c>
      <c r="P4" s="84">
        <f t="shared" si="1"/>
        <v>55532068.150000006</v>
      </c>
      <c r="Q4" s="84">
        <f t="shared" si="1"/>
        <v>55532721.310000002</v>
      </c>
      <c r="S4" s="84">
        <f>S3+Q4</f>
        <v>59373414.200000003</v>
      </c>
      <c r="T4" s="84">
        <f t="shared" ref="T4:W4" si="2">T3+S4</f>
        <v>64083024.440000005</v>
      </c>
      <c r="U4" s="84">
        <f t="shared" si="2"/>
        <v>67427320.840000004</v>
      </c>
      <c r="V4" s="84">
        <f t="shared" si="2"/>
        <v>70520053.829999998</v>
      </c>
      <c r="W4" s="84">
        <f t="shared" si="2"/>
        <v>73873498.870000005</v>
      </c>
      <c r="Z4" s="84">
        <f>Z3+W4</f>
        <v>76889174.38000001</v>
      </c>
      <c r="AA4" s="84">
        <f t="shared" ref="AA4:BE4" si="3">AA3+Z4</f>
        <v>82397194.550000012</v>
      </c>
      <c r="AB4" s="84">
        <f t="shared" si="3"/>
        <v>86916158.260000005</v>
      </c>
      <c r="AC4" s="84">
        <f t="shared" si="3"/>
        <v>87759107.440000013</v>
      </c>
      <c r="AD4" s="84">
        <f t="shared" si="3"/>
        <v>89492222.99000001</v>
      </c>
      <c r="AE4" s="84">
        <f t="shared" si="3"/>
        <v>89600518.190000013</v>
      </c>
      <c r="AF4" s="84">
        <f t="shared" si="3"/>
        <v>89632029.090000018</v>
      </c>
      <c r="AG4" s="84">
        <f t="shared" si="3"/>
        <v>92824909.530000016</v>
      </c>
      <c r="AH4" s="84">
        <f t="shared" si="3"/>
        <v>99127677.330000013</v>
      </c>
      <c r="AI4" s="84">
        <f t="shared" si="3"/>
        <v>103842272.31000002</v>
      </c>
      <c r="AJ4" s="84">
        <f t="shared" si="3"/>
        <v>107059404.33000001</v>
      </c>
      <c r="AK4" s="84">
        <f t="shared" si="3"/>
        <v>110754796.47000001</v>
      </c>
      <c r="AL4" s="84">
        <f t="shared" si="3"/>
        <v>110857770.13000001</v>
      </c>
      <c r="AM4" s="84">
        <f t="shared" si="3"/>
        <v>110859203.17000002</v>
      </c>
      <c r="AN4" s="84">
        <f t="shared" si="3"/>
        <v>115931356.17000002</v>
      </c>
      <c r="AO4" s="84">
        <f t="shared" si="3"/>
        <v>121381115.62000002</v>
      </c>
      <c r="AP4" s="84">
        <f t="shared" si="3"/>
        <v>126111667.39000002</v>
      </c>
      <c r="AQ4" s="84">
        <f t="shared" si="3"/>
        <v>129964869.54000002</v>
      </c>
      <c r="AR4" s="84">
        <f t="shared" si="3"/>
        <v>134216925.61000001</v>
      </c>
      <c r="AS4" s="84">
        <f t="shared" si="3"/>
        <v>134917107.91000003</v>
      </c>
      <c r="AT4" s="84">
        <f t="shared" si="3"/>
        <v>138913390.28000003</v>
      </c>
      <c r="AU4" s="84">
        <f t="shared" si="3"/>
        <v>144721400.45000002</v>
      </c>
      <c r="AV4" s="84">
        <f t="shared" si="3"/>
        <v>149421816.95000002</v>
      </c>
      <c r="AW4" s="84">
        <f t="shared" si="3"/>
        <v>153683684.74000001</v>
      </c>
      <c r="AX4" s="84">
        <f t="shared" si="3"/>
        <v>157273131.80000001</v>
      </c>
      <c r="AY4" s="84">
        <f t="shared" si="3"/>
        <v>158605562.51000002</v>
      </c>
      <c r="AZ4" s="84">
        <f t="shared" si="3"/>
        <v>163114727.31000003</v>
      </c>
      <c r="BA4" s="84">
        <f t="shared" si="3"/>
        <v>166776092.92000005</v>
      </c>
      <c r="BB4" s="84">
        <f t="shared" si="3"/>
        <v>171084820.16000006</v>
      </c>
      <c r="BC4" s="84">
        <f t="shared" si="3"/>
        <v>174927848.42000005</v>
      </c>
      <c r="BD4" s="84">
        <f t="shared" si="3"/>
        <v>175455403.68000004</v>
      </c>
      <c r="BE4" s="84">
        <f t="shared" si="3"/>
        <v>178207035.20000005</v>
      </c>
    </row>
    <row r="5" spans="1:58" ht="13.2" hidden="1" outlineLevel="1">
      <c r="B5" s="80" t="s">
        <v>737</v>
      </c>
      <c r="C5" s="80" t="s">
        <v>731</v>
      </c>
      <c r="D5" s="80" t="s">
        <v>732</v>
      </c>
      <c r="E5" s="80" t="s">
        <v>733</v>
      </c>
      <c r="F5" s="80" t="s">
        <v>734</v>
      </c>
      <c r="G5" s="80" t="s">
        <v>735</v>
      </c>
      <c r="H5" s="80" t="s">
        <v>736</v>
      </c>
      <c r="I5" s="80" t="s">
        <v>737</v>
      </c>
      <c r="J5" s="80" t="s">
        <v>731</v>
      </c>
      <c r="K5" s="80" t="s">
        <v>732</v>
      </c>
      <c r="L5" s="80" t="s">
        <v>733</v>
      </c>
      <c r="M5" s="80" t="s">
        <v>734</v>
      </c>
      <c r="N5" s="80" t="s">
        <v>735</v>
      </c>
      <c r="O5" s="80" t="s">
        <v>736</v>
      </c>
      <c r="P5" s="80" t="s">
        <v>737</v>
      </c>
      <c r="Q5" s="80" t="s">
        <v>731</v>
      </c>
      <c r="R5" s="80" t="s">
        <v>732</v>
      </c>
      <c r="S5" s="80" t="s">
        <v>733</v>
      </c>
      <c r="T5" s="80" t="s">
        <v>734</v>
      </c>
      <c r="U5" s="80" t="s">
        <v>735</v>
      </c>
      <c r="V5" s="80" t="s">
        <v>736</v>
      </c>
      <c r="W5" s="80" t="s">
        <v>737</v>
      </c>
      <c r="X5" s="80" t="s">
        <v>731</v>
      </c>
      <c r="Y5" s="80" t="s">
        <v>732</v>
      </c>
      <c r="Z5" s="80" t="s">
        <v>733</v>
      </c>
      <c r="AA5" s="80" t="s">
        <v>734</v>
      </c>
      <c r="AB5" s="80" t="s">
        <v>735</v>
      </c>
      <c r="AC5" s="80" t="s">
        <v>736</v>
      </c>
      <c r="AD5" s="80" t="s">
        <v>737</v>
      </c>
      <c r="AE5" s="80" t="s">
        <v>731</v>
      </c>
    </row>
    <row r="6" spans="1:58" ht="13.2" hidden="1" outlineLevel="1">
      <c r="B6" s="84">
        <f t="shared" ref="B6:L6" si="4">G31</f>
        <v>12541.15</v>
      </c>
      <c r="C6" s="84">
        <f t="shared" si="4"/>
        <v>3097.14</v>
      </c>
      <c r="D6" s="84">
        <f t="shared" si="4"/>
        <v>2447864.02</v>
      </c>
      <c r="E6" s="84">
        <f t="shared" si="4"/>
        <v>1875777.48</v>
      </c>
      <c r="F6" s="84">
        <f t="shared" si="4"/>
        <v>916318.11</v>
      </c>
      <c r="G6" s="84">
        <f t="shared" si="4"/>
        <v>323984.40000000002</v>
      </c>
      <c r="H6" s="84">
        <f t="shared" si="4"/>
        <v>227473.08</v>
      </c>
      <c r="I6" s="84">
        <f t="shared" si="4"/>
        <v>16131.22</v>
      </c>
      <c r="J6" s="84">
        <f t="shared" si="4"/>
        <v>4169.72</v>
      </c>
      <c r="K6" s="84">
        <f t="shared" si="4"/>
        <v>1406107.02</v>
      </c>
      <c r="L6" s="84">
        <f t="shared" si="4"/>
        <v>3355835.47</v>
      </c>
      <c r="M6" s="84">
        <f t="shared" ref="M6:O6" si="5">($C$31-$C$11-$P$6-$Q$6-$W$6-$X$6-$AD$6-$AE$6)/12</f>
        <v>-7734977.6121668397</v>
      </c>
      <c r="N6" s="84">
        <f t="shared" si="5"/>
        <v>-7734977.6121668397</v>
      </c>
      <c r="O6" s="84">
        <f t="shared" si="5"/>
        <v>-7734977.6121668397</v>
      </c>
      <c r="P6" s="84">
        <f t="shared" ref="P6:Q6" si="6">I6</f>
        <v>16131.22</v>
      </c>
      <c r="Q6" s="84">
        <f t="shared" si="6"/>
        <v>4169.72</v>
      </c>
      <c r="R6" s="84">
        <f t="shared" ref="R6:V6" si="7">($C$31-$C$11-$P$6-$Q$6-$W$6-$X$6-$AD$6-$AE$6)/12</f>
        <v>-7734977.6121668397</v>
      </c>
      <c r="S6" s="84">
        <f t="shared" si="7"/>
        <v>-7734977.6121668397</v>
      </c>
      <c r="T6" s="84">
        <f t="shared" si="7"/>
        <v>-7734977.6121668397</v>
      </c>
      <c r="U6" s="84">
        <f t="shared" si="7"/>
        <v>-7734977.6121668397</v>
      </c>
      <c r="V6" s="84">
        <f t="shared" si="7"/>
        <v>-7734977.6121668397</v>
      </c>
      <c r="W6" s="84">
        <f t="shared" ref="W6:X6" si="8">P6</f>
        <v>16131.22</v>
      </c>
      <c r="X6" s="84">
        <f t="shared" si="8"/>
        <v>4169.72</v>
      </c>
      <c r="Y6" s="84">
        <f t="shared" ref="Y6:AA6" si="9">($C$31-$C$11-$P$6-$Q$6-$W$6-$X$6-$AD$6-$AE$6)/12</f>
        <v>-7734977.6121668397</v>
      </c>
      <c r="Z6" s="84">
        <f t="shared" si="9"/>
        <v>-7734977.6121668397</v>
      </c>
      <c r="AA6" s="84">
        <f t="shared" si="9"/>
        <v>-7734977.6121668397</v>
      </c>
      <c r="AB6" s="80">
        <v>0</v>
      </c>
      <c r="AC6" s="84">
        <f>($C$31-$C$11-$P$6-$Q$6-$W$6-$X$6-$AD$6-$AE$6)/12</f>
        <v>-7734977.6121668397</v>
      </c>
      <c r="AD6" s="84">
        <f t="shared" ref="AD6:AE6" si="10">W6</f>
        <v>16131.22</v>
      </c>
      <c r="AE6" s="84">
        <f t="shared" si="10"/>
        <v>4169.72</v>
      </c>
    </row>
    <row r="7" spans="1:58" ht="13.2" collapsed="1">
      <c r="O7" s="85"/>
      <c r="P7" s="85"/>
    </row>
    <row r="8" spans="1:58" ht="15.6">
      <c r="A8" s="86"/>
      <c r="B8" s="87" t="s">
        <v>807</v>
      </c>
      <c r="C8" s="88"/>
      <c r="D8" s="85"/>
      <c r="E8" s="85"/>
      <c r="Q8" s="89"/>
      <c r="AD8" s="89"/>
    </row>
    <row r="9" spans="1:58" ht="6.75" customHeight="1">
      <c r="A9" s="86"/>
      <c r="B9" s="90"/>
      <c r="C9" s="88"/>
      <c r="D9" s="85"/>
      <c r="E9" s="85"/>
    </row>
    <row r="10" spans="1:58" ht="13.2">
      <c r="A10" s="86"/>
      <c r="B10" s="91" t="s">
        <v>808</v>
      </c>
      <c r="C10" s="92" t="s">
        <v>686</v>
      </c>
      <c r="D10" s="85" t="s">
        <v>741</v>
      </c>
      <c r="E10" s="85" t="s">
        <v>696</v>
      </c>
      <c r="G10" s="85" t="s">
        <v>742</v>
      </c>
      <c r="I10" s="93"/>
      <c r="N10" s="94"/>
      <c r="O10" s="94"/>
      <c r="P10" s="84"/>
      <c r="Q10" s="89"/>
    </row>
    <row r="11" spans="1:58" ht="13.2">
      <c r="A11" s="86"/>
      <c r="B11" s="95" t="s">
        <v>743</v>
      </c>
      <c r="C11" s="88">
        <f>F30</f>
        <v>117804156.57999992</v>
      </c>
      <c r="D11" s="96">
        <v>1</v>
      </c>
      <c r="E11" s="96">
        <f>C11/E12</f>
        <v>0.85698480986092329</v>
      </c>
      <c r="G11" s="97">
        <v>5189346</v>
      </c>
      <c r="H11" s="98" t="s">
        <v>808</v>
      </c>
      <c r="I11" s="99"/>
      <c r="N11" s="100"/>
      <c r="O11" s="100"/>
      <c r="Q11" s="101"/>
    </row>
    <row r="12" spans="1:58" ht="13.2">
      <c r="A12" s="86"/>
      <c r="B12" s="95" t="s">
        <v>809</v>
      </c>
      <c r="C12" s="102">
        <f>C11/D11</f>
        <v>117804156.57999992</v>
      </c>
      <c r="E12" s="88">
        <f>C30</f>
        <v>137463529.37004554</v>
      </c>
      <c r="G12" s="103">
        <f>G11/17*19</f>
        <v>5799857.2941176472</v>
      </c>
      <c r="I12" s="94"/>
      <c r="N12" s="104"/>
      <c r="O12" s="105"/>
      <c r="P12" s="84"/>
      <c r="Q12" s="106"/>
    </row>
    <row r="13" spans="1:58" ht="13.2">
      <c r="A13" s="86"/>
      <c r="B13" s="80" t="s">
        <v>745</v>
      </c>
      <c r="C13" s="107">
        <f>((C16*B16)+(C17*B17)+(C18*B18)+(C19*B19)+(C20*B20)+(C21*B21)+(C22*B22)+(C23*B23)+(C24*B24)+(C25*B25))/SUM(C16:C25)</f>
        <v>49.973525319182222</v>
      </c>
      <c r="D13" s="85"/>
      <c r="E13" s="107">
        <f>((E16*B16)+(E17*B17)+(E18*B18)+(E19*B19)+(E20*B20)+(E21*B21)+(E22*B22)+(E23*B23)+(E24*B24)+(E25*B25))/SUM(E16:E25)</f>
        <v>50.553831189343057</v>
      </c>
      <c r="G13" s="108" t="s">
        <v>746</v>
      </c>
      <c r="I13" s="94"/>
      <c r="J13" s="104"/>
      <c r="K13" s="104"/>
      <c r="L13" s="106"/>
      <c r="M13" s="106"/>
      <c r="N13" s="106"/>
    </row>
    <row r="14" spans="1:58" ht="13.2">
      <c r="A14" s="86"/>
      <c r="I14" s="94"/>
      <c r="J14" s="104"/>
      <c r="K14" s="104"/>
      <c r="L14" s="106"/>
      <c r="M14" s="106"/>
      <c r="N14" s="106"/>
    </row>
    <row r="15" spans="1:58" ht="13.2">
      <c r="A15" s="86"/>
      <c r="B15" s="80" t="s">
        <v>747</v>
      </c>
      <c r="G15" s="84"/>
      <c r="I15" s="109"/>
      <c r="J15" s="110"/>
      <c r="K15" s="110"/>
      <c r="L15" s="111"/>
      <c r="M15" s="111"/>
      <c r="N15" s="111"/>
    </row>
    <row r="16" spans="1:58" ht="13.8">
      <c r="A16" s="86"/>
      <c r="B16" s="38">
        <v>10</v>
      </c>
      <c r="C16" s="88">
        <f t="shared" ref="C16:C25" si="11">SUMIFS($F$31:$F$226,$D$31:$D$226,$B16)/$D$11</f>
        <v>7866549.4699999997</v>
      </c>
      <c r="E16" s="88">
        <f t="shared" ref="E16:E25" si="12">SUMIFS($C$31:$C$226,$D$31:$D$226,B16)</f>
        <v>8451293.9624651223</v>
      </c>
      <c r="I16" s="94"/>
      <c r="J16" s="104"/>
      <c r="K16" s="104"/>
      <c r="L16" s="106"/>
      <c r="M16" s="106"/>
      <c r="N16" s="106"/>
    </row>
    <row r="17" spans="1:37" ht="13.8">
      <c r="A17" s="86"/>
      <c r="B17" s="38">
        <v>30</v>
      </c>
      <c r="C17" s="88">
        <f t="shared" si="11"/>
        <v>13171139.590000002</v>
      </c>
      <c r="E17" s="88">
        <f t="shared" si="12"/>
        <v>13160456.898384402</v>
      </c>
      <c r="I17" s="109"/>
      <c r="J17" s="112"/>
      <c r="K17" s="113"/>
      <c r="L17" s="114"/>
      <c r="M17" s="114"/>
      <c r="N17" s="114"/>
    </row>
    <row r="18" spans="1:37" ht="13.8">
      <c r="A18" s="86"/>
      <c r="B18" s="38">
        <v>45</v>
      </c>
      <c r="C18" s="88">
        <f t="shared" si="11"/>
        <v>39754549.419999994</v>
      </c>
      <c r="E18" s="88">
        <f t="shared" si="12"/>
        <v>42605891.705420211</v>
      </c>
      <c r="I18" s="109"/>
      <c r="J18" s="110"/>
      <c r="K18" s="110"/>
      <c r="L18" s="111"/>
      <c r="M18" s="111"/>
      <c r="N18" s="111"/>
    </row>
    <row r="19" spans="1:37" ht="13.8">
      <c r="A19" s="86"/>
      <c r="B19" s="115">
        <v>55</v>
      </c>
      <c r="C19" s="88">
        <f t="shared" si="11"/>
        <v>0</v>
      </c>
      <c r="E19" s="88">
        <f t="shared" si="12"/>
        <v>8584528</v>
      </c>
      <c r="I19" s="94"/>
      <c r="J19" s="104"/>
      <c r="K19" s="104"/>
      <c r="L19" s="106"/>
      <c r="M19" s="106"/>
      <c r="N19" s="106"/>
    </row>
    <row r="20" spans="1:37" ht="13.8">
      <c r="A20" s="86"/>
      <c r="B20" s="38">
        <v>60</v>
      </c>
      <c r="C20" s="88">
        <f t="shared" si="11"/>
        <v>44061673.629999995</v>
      </c>
      <c r="E20" s="88">
        <f t="shared" si="12"/>
        <v>52861485.087828681</v>
      </c>
      <c r="I20" s="94"/>
      <c r="J20" s="104"/>
      <c r="K20" s="104"/>
      <c r="L20" s="106"/>
      <c r="M20" s="106"/>
      <c r="N20" s="106"/>
    </row>
    <row r="21" spans="1:37" ht="13.8">
      <c r="A21" s="86"/>
      <c r="B21" s="38">
        <v>65</v>
      </c>
      <c r="C21" s="88">
        <f t="shared" si="11"/>
        <v>23438.57</v>
      </c>
      <c r="E21" s="88">
        <f t="shared" si="12"/>
        <v>23387.324527062865</v>
      </c>
      <c r="I21" s="116"/>
      <c r="J21" s="100"/>
      <c r="K21" s="117"/>
      <c r="L21" s="118"/>
      <c r="M21" s="118"/>
      <c r="N21" s="118"/>
    </row>
    <row r="22" spans="1:37" ht="13.8">
      <c r="A22" s="86"/>
      <c r="B22" s="38">
        <v>68</v>
      </c>
      <c r="C22" s="88">
        <f t="shared" si="11"/>
        <v>4334370.7700000005</v>
      </c>
      <c r="E22" s="88">
        <f t="shared" si="12"/>
        <v>4775577.2085139882</v>
      </c>
      <c r="I22" s="94"/>
      <c r="J22" s="94"/>
      <c r="K22" s="94"/>
      <c r="L22" s="94"/>
      <c r="M22" s="94"/>
      <c r="N22" s="94"/>
    </row>
    <row r="23" spans="1:37" ht="13.8">
      <c r="A23" s="86"/>
      <c r="B23" s="38">
        <v>70</v>
      </c>
      <c r="C23" s="88">
        <f t="shared" si="11"/>
        <v>676302.04</v>
      </c>
      <c r="E23" s="88">
        <f t="shared" si="12"/>
        <v>569292.76787004736</v>
      </c>
      <c r="I23" s="94"/>
      <c r="J23" s="119"/>
      <c r="K23" s="119"/>
      <c r="L23" s="97"/>
      <c r="M23" s="97"/>
      <c r="N23" s="97"/>
      <c r="P23" s="97"/>
      <c r="Q23" s="97"/>
      <c r="R23" s="97"/>
    </row>
    <row r="24" spans="1:37" ht="13.8">
      <c r="A24" s="86"/>
      <c r="B24" s="38">
        <v>75</v>
      </c>
      <c r="C24" s="88">
        <f t="shared" si="11"/>
        <v>3286848.5299999993</v>
      </c>
      <c r="E24" s="88">
        <f t="shared" si="12"/>
        <v>1960797.2977540465</v>
      </c>
      <c r="I24" s="94"/>
      <c r="J24" s="119"/>
      <c r="K24" s="119"/>
      <c r="L24" s="97"/>
      <c r="M24" s="97"/>
      <c r="N24" s="97"/>
    </row>
    <row r="25" spans="1:37" ht="13.8">
      <c r="A25" s="86"/>
      <c r="B25" s="38">
        <v>90</v>
      </c>
      <c r="C25" s="88">
        <f t="shared" si="11"/>
        <v>3976793.0500000003</v>
      </c>
      <c r="E25" s="88">
        <f t="shared" si="12"/>
        <v>4301847.117281964</v>
      </c>
      <c r="I25" s="94"/>
      <c r="J25" s="119"/>
      <c r="K25" s="119"/>
      <c r="L25" s="97"/>
      <c r="M25" s="97"/>
      <c r="N25" s="97"/>
    </row>
    <row r="26" spans="1:37" ht="13.2">
      <c r="A26" s="86"/>
      <c r="I26" s="120"/>
      <c r="J26" s="121"/>
      <c r="K26" s="121"/>
      <c r="L26" s="121"/>
      <c r="M26" s="121"/>
      <c r="N26" s="121"/>
    </row>
    <row r="27" spans="1:37" ht="15">
      <c r="A27" s="86"/>
      <c r="J27" s="122"/>
      <c r="K27" s="122"/>
      <c r="L27" s="122"/>
      <c r="M27" s="122"/>
      <c r="N27" s="122"/>
    </row>
    <row r="28" spans="1:37" ht="13.2">
      <c r="A28" s="86"/>
      <c r="L28" s="123"/>
    </row>
    <row r="29" spans="1:37" ht="13.2" outlineLevel="1">
      <c r="A29" s="86"/>
      <c r="C29" s="80" t="s">
        <v>810</v>
      </c>
      <c r="D29" s="80" t="s">
        <v>749</v>
      </c>
      <c r="E29" s="80" t="s">
        <v>750</v>
      </c>
      <c r="F29" s="85" t="s">
        <v>743</v>
      </c>
      <c r="G29" s="124">
        <v>45962</v>
      </c>
      <c r="H29" s="124">
        <v>45963</v>
      </c>
      <c r="I29" s="124">
        <v>45964</v>
      </c>
      <c r="J29" s="124">
        <v>45965</v>
      </c>
      <c r="K29" s="124">
        <v>45966</v>
      </c>
      <c r="L29" s="124">
        <v>45967</v>
      </c>
      <c r="M29" s="124">
        <v>45968</v>
      </c>
      <c r="N29" s="124">
        <v>45969</v>
      </c>
      <c r="O29" s="124">
        <v>45970</v>
      </c>
      <c r="P29" s="124">
        <v>45971</v>
      </c>
      <c r="Q29" s="124">
        <v>45972</v>
      </c>
      <c r="R29" s="124">
        <v>45973</v>
      </c>
      <c r="S29" s="124">
        <v>45974</v>
      </c>
      <c r="T29" s="124">
        <v>45975</v>
      </c>
      <c r="U29" s="124">
        <v>45976</v>
      </c>
      <c r="V29" s="124">
        <v>45977</v>
      </c>
      <c r="W29" s="124">
        <v>45978</v>
      </c>
      <c r="X29" s="124">
        <v>45979</v>
      </c>
      <c r="Y29" s="124">
        <v>45980</v>
      </c>
      <c r="Z29" s="124">
        <v>45981</v>
      </c>
      <c r="AA29" s="124">
        <v>45982</v>
      </c>
      <c r="AB29" s="124">
        <v>45983</v>
      </c>
      <c r="AC29" s="124">
        <v>45984</v>
      </c>
      <c r="AD29" s="124">
        <v>45985</v>
      </c>
      <c r="AE29" s="124">
        <v>45986</v>
      </c>
      <c r="AF29" s="124">
        <v>45987</v>
      </c>
      <c r="AG29" s="124">
        <v>45988</v>
      </c>
      <c r="AH29" s="124">
        <v>45989</v>
      </c>
      <c r="AI29" s="124">
        <v>45990</v>
      </c>
      <c r="AJ29" s="124">
        <v>45991</v>
      </c>
      <c r="AK29" s="124"/>
    </row>
    <row r="30" spans="1:37" ht="13.2" outlineLevel="1">
      <c r="A30" s="86"/>
      <c r="B30" s="116" t="s">
        <v>570</v>
      </c>
      <c r="C30" s="125">
        <f>SUM(C31:C226)</f>
        <v>137463529.37004554</v>
      </c>
      <c r="E30" s="126">
        <f t="shared" ref="E30:E226" si="13">F30/C30</f>
        <v>0.85698480986092329</v>
      </c>
      <c r="F30" s="125">
        <f t="shared" ref="F30:AJ30" si="14">SUM(F31:F226)</f>
        <v>117804156.57999992</v>
      </c>
      <c r="G30" s="125">
        <f t="shared" si="14"/>
        <v>2270533.6299999994</v>
      </c>
      <c r="H30" s="125">
        <f t="shared" si="14"/>
        <v>1195218.5100000005</v>
      </c>
      <c r="I30" s="125">
        <f t="shared" si="14"/>
        <v>6041038.4600000028</v>
      </c>
      <c r="J30" s="125">
        <f t="shared" si="14"/>
        <v>5755115.160000002</v>
      </c>
      <c r="K30" s="125">
        <f t="shared" si="14"/>
        <v>4147889.6100000003</v>
      </c>
      <c r="L30" s="125">
        <f t="shared" si="14"/>
        <v>7247654.2699999958</v>
      </c>
      <c r="M30" s="125">
        <f t="shared" si="14"/>
        <v>5242786.1199999992</v>
      </c>
      <c r="N30" s="125">
        <f t="shared" si="14"/>
        <v>1559965.8500000003</v>
      </c>
      <c r="O30" s="125">
        <f t="shared" si="14"/>
        <v>933534.97000000009</v>
      </c>
      <c r="P30" s="125">
        <f t="shared" si="14"/>
        <v>3717108.6400000015</v>
      </c>
      <c r="Q30" s="125">
        <f t="shared" si="14"/>
        <v>7011585.2500000019</v>
      </c>
      <c r="R30" s="125">
        <f t="shared" si="14"/>
        <v>5358025.7499999991</v>
      </c>
      <c r="S30" s="125">
        <f t="shared" si="14"/>
        <v>8008995.3599999994</v>
      </c>
      <c r="T30" s="125">
        <f t="shared" si="14"/>
        <v>3266749.7099999986</v>
      </c>
      <c r="U30" s="125">
        <f t="shared" si="14"/>
        <v>2644681.3100000005</v>
      </c>
      <c r="V30" s="125">
        <f t="shared" si="14"/>
        <v>2347875.9699999997</v>
      </c>
      <c r="W30" s="125">
        <f t="shared" si="14"/>
        <v>3739055.350000001</v>
      </c>
      <c r="X30" s="125">
        <f t="shared" si="14"/>
        <v>5548166.7700000014</v>
      </c>
      <c r="Y30" s="125">
        <f t="shared" si="14"/>
        <v>4010034.03</v>
      </c>
      <c r="Z30" s="125">
        <f t="shared" si="14"/>
        <v>4568073.7599999988</v>
      </c>
      <c r="AA30" s="125">
        <f t="shared" si="14"/>
        <v>5634813.1300000018</v>
      </c>
      <c r="AB30" s="125">
        <f t="shared" si="14"/>
        <v>2169090.9100000011</v>
      </c>
      <c r="AC30" s="125">
        <f t="shared" si="14"/>
        <v>2912365.9899999988</v>
      </c>
      <c r="AD30" s="125">
        <f t="shared" si="14"/>
        <v>4568521.9600000028</v>
      </c>
      <c r="AE30" s="125">
        <f t="shared" si="14"/>
        <v>5125596.6499999948</v>
      </c>
      <c r="AF30" s="125">
        <f t="shared" si="14"/>
        <v>6974134.5300000003</v>
      </c>
      <c r="AG30" s="125">
        <f t="shared" si="14"/>
        <v>872091.71</v>
      </c>
      <c r="AH30" s="125">
        <f t="shared" si="14"/>
        <v>2002698.5700000012</v>
      </c>
      <c r="AI30" s="125">
        <f t="shared" si="14"/>
        <v>1825375.3599999989</v>
      </c>
      <c r="AJ30" s="125">
        <f t="shared" si="14"/>
        <v>1105379.29</v>
      </c>
      <c r="AK30" s="150"/>
    </row>
    <row r="31" spans="1:37" ht="13.2" outlineLevel="1">
      <c r="A31" s="86"/>
      <c r="B31" s="19" t="s">
        <v>38</v>
      </c>
      <c r="C31" s="127">
        <v>25045328.053997837</v>
      </c>
      <c r="D31" s="80">
        <f>SUMIFS('PMT Terms'!C:C,'PMT Terms'!B:B,B31)</f>
        <v>45</v>
      </c>
      <c r="E31" s="89">
        <f t="shared" si="13"/>
        <v>0.90337978409464037</v>
      </c>
      <c r="F31" s="84">
        <f t="shared" ref="F31:F226" si="15">SUM(G31:AJ31)</f>
        <v>22625443.050000004</v>
      </c>
      <c r="G31" s="88">
        <f>SUMIFS('Nov Receipts Data'!C:C,'Nov Receipts Data'!$B:$B,$B31)+SUMIFS('Nov Receipts Data'!C:C,'Nov Receipts Data'!$B:$B,$A31)</f>
        <v>12541.15</v>
      </c>
      <c r="H31" s="88">
        <f>SUMIFS('Nov Receipts Data'!D:D,'Nov Receipts Data'!$B:$B,$B31)+SUMIFS('Nov Receipts Data'!D:D,'Nov Receipts Data'!$B:$B,$A31)</f>
        <v>3097.14</v>
      </c>
      <c r="I31" s="127">
        <f>SUMIFS('Nov Receipts Data'!E:E,'Nov Receipts Data'!$B:$B,$B31)+SUMIFS('Nov Receipts Data'!E:E,'Nov Receipts Data'!$B:$B,$A31)</f>
        <v>2447864.02</v>
      </c>
      <c r="J31" s="127">
        <f>SUMIFS('Nov Receipts Data'!F:F,'Nov Receipts Data'!$B:$B,$B31)+SUMIFS('Nov Receipts Data'!F:F,'Nov Receipts Data'!$B:$B,$A31)</f>
        <v>1875777.48</v>
      </c>
      <c r="K31" s="127">
        <f>SUMIFS('Nov Receipts Data'!G:G,'Nov Receipts Data'!$B:$B,$B31)+SUMIFS('Nov Receipts Data'!G:G,'Nov Receipts Data'!$B:$B,$A31)</f>
        <v>916318.11</v>
      </c>
      <c r="L31" s="127">
        <f>SUMIFS('Nov Receipts Data'!H:H,'Nov Receipts Data'!$B:$B,$B31)+SUMIFS('Nov Receipts Data'!H:H,'Nov Receipts Data'!$B:$B,$A31)</f>
        <v>323984.40000000002</v>
      </c>
      <c r="M31" s="127">
        <f>SUMIFS('Nov Receipts Data'!I:I,'Nov Receipts Data'!$B:$B,$B31)+SUMIFS('Nov Receipts Data'!I:I,'Nov Receipts Data'!$B:$B,$A31)</f>
        <v>227473.08</v>
      </c>
      <c r="N31" s="127">
        <f>SUMIFS('Nov Receipts Data'!J:J,'Nov Receipts Data'!$B:$B,$B31)+SUMIFS('Nov Receipts Data'!J:J,'Nov Receipts Data'!$B:$B,$A31)</f>
        <v>16131.22</v>
      </c>
      <c r="O31" s="127">
        <f>SUMIFS('Nov Receipts Data'!K:K,'Nov Receipts Data'!$B:$B,$B31)+SUMIFS('Nov Receipts Data'!K:K,'Nov Receipts Data'!$B:$B,$A31)</f>
        <v>4169.72</v>
      </c>
      <c r="P31" s="127">
        <f>SUMIFS('Nov Receipts Data'!L:L,'Nov Receipts Data'!$B:$B,$B31)+SUMIFS('Nov Receipts Data'!L:L,'Nov Receipts Data'!$B:$B,$A31)</f>
        <v>1406107.02</v>
      </c>
      <c r="Q31" s="127">
        <f>SUMIFS('Nov Receipts Data'!M:M,'Nov Receipts Data'!$B:$B,$B31)+SUMIFS('Nov Receipts Data'!M:M,'Nov Receipts Data'!$B:$B,$A31)</f>
        <v>3355835.47</v>
      </c>
      <c r="R31" s="127">
        <f>SUMIFS('Nov Receipts Data'!N:N,'Nov Receipts Data'!$B:$B,$B31)+SUMIFS('Nov Receipts Data'!N:N,'Nov Receipts Data'!$B:$B,$A31)</f>
        <v>582687.59</v>
      </c>
      <c r="S31" s="127">
        <f>SUMIFS('Nov Receipts Data'!O:O,'Nov Receipts Data'!$B:$B,$B31)+SUMIFS('Nov Receipts Data'!O:O,'Nov Receipts Data'!$B:$B,$A31)</f>
        <v>779.64</v>
      </c>
      <c r="T31" s="127">
        <f>SUMIFS('Nov Receipts Data'!P:P,'Nov Receipts Data'!$B:$B,$B31)+SUMIFS('Nov Receipts Data'!P:P,'Nov Receipts Data'!$B:$B,$A31)</f>
        <v>217101.24</v>
      </c>
      <c r="U31" s="127">
        <f>SUMIFS('Nov Receipts Data'!Q:Q,'Nov Receipts Data'!$B:$B,$B31)+SUMIFS('Nov Receipts Data'!Q:Q,'Nov Receipts Data'!$B:$B,$A31)</f>
        <v>141252.26</v>
      </c>
      <c r="V31" s="127">
        <f>SUMIFS('Nov Receipts Data'!R:R,'Nov Receipts Data'!$B:$B,$B31)+SUMIFS('Nov Receipts Data'!R:R,'Nov Receipts Data'!$B:$B,$A31)</f>
        <v>18965.66</v>
      </c>
      <c r="W31" s="127">
        <f>SUMIFS('Nov Receipts Data'!S:S,'Nov Receipts Data'!$B:$B,$B31)+SUMIFS('Nov Receipts Data'!S:S,'Nov Receipts Data'!$B:$B,$A31)</f>
        <v>2072899.4</v>
      </c>
      <c r="X31" s="127">
        <f>SUMIFS('Nov Receipts Data'!T:T,'Nov Receipts Data'!$B:$B,$B31)+SUMIFS('Nov Receipts Data'!T:T,'Nov Receipts Data'!$B:$B,$A31)</f>
        <v>2063488.61</v>
      </c>
      <c r="Y31" s="127">
        <f>SUMIFS('Nov Receipts Data'!U:U,'Nov Receipts Data'!$B:$B,$B31)+SUMIFS('Nov Receipts Data'!U:U,'Nov Receipts Data'!$B:$B,$A31)</f>
        <v>1060130.79</v>
      </c>
      <c r="Z31" s="127">
        <f>SUMIFS('Nov Receipts Data'!V:V,'Nov Receipts Data'!$B:$B,$B31)+SUMIFS('Nov Receipts Data'!V:V,'Nov Receipts Data'!$B:$B,$A31)</f>
        <v>225397.98</v>
      </c>
      <c r="AA31" s="127">
        <f>SUMIFS('Nov Receipts Data'!W:W,'Nov Receipts Data'!$B:$B,$B31)+SUMIFS('Nov Receipts Data'!W:W,'Nov Receipts Data'!$B:$B,$A31)</f>
        <v>43256.26</v>
      </c>
      <c r="AB31" s="127">
        <f>SUMIFS('Nov Receipts Data'!X:X,'Nov Receipts Data'!$B:$B,$B31)+SUMIFS('Nov Receipts Data'!X:X,'Nov Receipts Data'!$B:$B,$A31)</f>
        <v>125144.1</v>
      </c>
      <c r="AC31" s="127">
        <f>SUMIFS('Nov Receipts Data'!Y:Y,'Nov Receipts Data'!$B:$B,$B31)+SUMIFS('Nov Receipts Data'!Y:Y,'Nov Receipts Data'!$B:$B,$A31)</f>
        <v>386079.38</v>
      </c>
      <c r="AD31" s="127">
        <f>SUMIFS('Nov Receipts Data'!Z:Z,'Nov Receipts Data'!$B:$B,$B31)+SUMIFS('Nov Receipts Data'!Z:Z,'Nov Receipts Data'!$B:$B,$A31)</f>
        <v>1945112.34</v>
      </c>
      <c r="AE31" s="127">
        <f>SUMIFS('Nov Receipts Data'!AA:AA,'Nov Receipts Data'!$B:$B,$B31)+SUMIFS('Nov Receipts Data'!AA:AA,'Nov Receipts Data'!$B:$B,$A31)</f>
        <v>2347920.0699999998</v>
      </c>
      <c r="AF31" s="127">
        <f>SUMIFS('Nov Receipts Data'!AB:AB,'Nov Receipts Data'!$B:$B,$B31)+SUMIFS('Nov Receipts Data'!AB:AB,'Nov Receipts Data'!$B:$B,$A31)</f>
        <v>434238.32</v>
      </c>
      <c r="AG31" s="127">
        <f>SUMIFS('Nov Receipts Data'!AC:AC,'Nov Receipts Data'!$B:$B,$B31)+SUMIFS('Nov Receipts Data'!AC:AC,'Nov Receipts Data'!$B:$B,$A31)</f>
        <v>151.19999999999999</v>
      </c>
      <c r="AH31" s="127">
        <f>SUMIFS('Nov Receipts Data'!AD:AD,'Nov Receipts Data'!$B:$B,$B31)+SUMIFS('Nov Receipts Data'!AD:AD,'Nov Receipts Data'!$B:$B,$A31)</f>
        <v>2451.35</v>
      </c>
      <c r="AI31" s="127">
        <f>SUMIFS('Nov Receipts Data'!AE:AE,'Nov Receipts Data'!$B:$B,$B31)+SUMIFS('Nov Receipts Data'!AE:AE,'Nov Receipts Data'!$B:$B,$A31)</f>
        <v>326105.8</v>
      </c>
      <c r="AJ31" s="127">
        <f>SUMIFS('Nov Receipts Data'!AF:AF,'Nov Receipts Data'!$B:$B,$B31)+SUMIFS('Nov Receipts Data'!AF:AF,'Nov Receipts Data'!$B:$B,$A31)</f>
        <v>42982.25</v>
      </c>
      <c r="AK31" s="150">
        <v>371119.91</v>
      </c>
    </row>
    <row r="32" spans="1:37" ht="13.2" outlineLevel="1">
      <c r="A32" s="86"/>
      <c r="B32" s="19" t="s">
        <v>46</v>
      </c>
      <c r="C32" s="127">
        <v>26649688.388677675</v>
      </c>
      <c r="D32" s="80">
        <f>SUMIFS('PMT Terms'!C:C,'PMT Terms'!B:B,B32)</f>
        <v>60</v>
      </c>
      <c r="E32" s="89">
        <f t="shared" si="13"/>
        <v>0.82173507474496232</v>
      </c>
      <c r="F32" s="84">
        <f t="shared" si="15"/>
        <v>21898983.680000003</v>
      </c>
      <c r="G32" s="88">
        <f>SUMIFS('Nov Receipts Data'!C:C,'Nov Receipts Data'!$B:$B,$B32)+SUMIFS('Nov Receipts Data'!C:C,'Nov Receipts Data'!$B:$B,$A32)</f>
        <v>430121.86</v>
      </c>
      <c r="H32" s="88">
        <f>SUMIFS('Nov Receipts Data'!D:D,'Nov Receipts Data'!$B:$B,$B32)+SUMIFS('Nov Receipts Data'!D:D,'Nov Receipts Data'!$B:$B,$A32)</f>
        <v>88442.16</v>
      </c>
      <c r="I32" s="127">
        <f>SUMIFS('Nov Receipts Data'!E:E,'Nov Receipts Data'!$B:$B,$B32)+SUMIFS('Nov Receipts Data'!E:E,'Nov Receipts Data'!$B:$B,$A32)</f>
        <v>48866.559999999998</v>
      </c>
      <c r="J32" s="127">
        <f>SUMIFS('Nov Receipts Data'!F:F,'Nov Receipts Data'!$B:$B,$B32)+SUMIFS('Nov Receipts Data'!F:F,'Nov Receipts Data'!$B:$B,$A32)</f>
        <v>31157.57</v>
      </c>
      <c r="K32" s="127">
        <f>SUMIFS('Nov Receipts Data'!G:G,'Nov Receipts Data'!$B:$B,$B32)+SUMIFS('Nov Receipts Data'!G:G,'Nov Receipts Data'!$B:$B,$A32)</f>
        <v>42193.02</v>
      </c>
      <c r="L32" s="127">
        <f>SUMIFS('Nov Receipts Data'!H:H,'Nov Receipts Data'!$B:$B,$B32)+SUMIFS('Nov Receipts Data'!H:H,'Nov Receipts Data'!$B:$B,$A32)</f>
        <v>2807346.83</v>
      </c>
      <c r="M32" s="127">
        <f>SUMIFS('Nov Receipts Data'!I:I,'Nov Receipts Data'!$B:$B,$B32)+SUMIFS('Nov Receipts Data'!I:I,'Nov Receipts Data'!$B:$B,$A32)</f>
        <v>1063980.82</v>
      </c>
      <c r="N32" s="127">
        <f>SUMIFS('Nov Receipts Data'!J:J,'Nov Receipts Data'!$B:$B,$B32)+SUMIFS('Nov Receipts Data'!J:J,'Nov Receipts Data'!$B:$B,$A32)</f>
        <v>317609.05</v>
      </c>
      <c r="O32" s="127">
        <f>SUMIFS('Nov Receipts Data'!K:K,'Nov Receipts Data'!$B:$B,$B32)+SUMIFS('Nov Receipts Data'!K:K,'Nov Receipts Data'!$B:$B,$A32)</f>
        <v>3204.41</v>
      </c>
      <c r="P32" s="127">
        <f>SUMIFS('Nov Receipts Data'!L:L,'Nov Receipts Data'!$B:$B,$B32)+SUMIFS('Nov Receipts Data'!L:L,'Nov Receipts Data'!$B:$B,$A32)</f>
        <v>466114.27</v>
      </c>
      <c r="Q32" s="127">
        <f>SUMIFS('Nov Receipts Data'!M:M,'Nov Receipts Data'!$B:$B,$B32)+SUMIFS('Nov Receipts Data'!M:M,'Nov Receipts Data'!$B:$B,$A32)</f>
        <v>69105.88</v>
      </c>
      <c r="R32" s="127">
        <f>SUMIFS('Nov Receipts Data'!N:N,'Nov Receipts Data'!$B:$B,$B32)+SUMIFS('Nov Receipts Data'!N:N,'Nov Receipts Data'!$B:$B,$A32)</f>
        <v>1072594.3600000001</v>
      </c>
      <c r="S32" s="127">
        <f>SUMIFS('Nov Receipts Data'!O:O,'Nov Receipts Data'!$B:$B,$B32)+SUMIFS('Nov Receipts Data'!O:O,'Nov Receipts Data'!$B:$B,$A32)</f>
        <v>2770787.97</v>
      </c>
      <c r="T32" s="127">
        <f>SUMIFS('Nov Receipts Data'!P:P,'Nov Receipts Data'!$B:$B,$B32)+SUMIFS('Nov Receipts Data'!P:P,'Nov Receipts Data'!$B:$B,$A32)</f>
        <v>486085.45</v>
      </c>
      <c r="U32" s="127">
        <f>SUMIFS('Nov Receipts Data'!Q:Q,'Nov Receipts Data'!$B:$B,$B32)+SUMIFS('Nov Receipts Data'!Q:Q,'Nov Receipts Data'!$B:$B,$A32)</f>
        <v>1857345.84</v>
      </c>
      <c r="V32" s="127">
        <f>SUMIFS('Nov Receipts Data'!R:R,'Nov Receipts Data'!$B:$B,$B32)+SUMIFS('Nov Receipts Data'!R:R,'Nov Receipts Data'!$B:$B,$A32)</f>
        <v>461310.01</v>
      </c>
      <c r="W32" s="127">
        <f>SUMIFS('Nov Receipts Data'!S:S,'Nov Receipts Data'!$B:$B,$B32)+SUMIFS('Nov Receipts Data'!S:S,'Nov Receipts Data'!$B:$B,$A32)</f>
        <v>66564.44</v>
      </c>
      <c r="X32" s="127">
        <f>SUMIFS('Nov Receipts Data'!T:T,'Nov Receipts Data'!$B:$B,$B32)+SUMIFS('Nov Receipts Data'!T:T,'Nov Receipts Data'!$B:$B,$A32)</f>
        <v>60146.63</v>
      </c>
      <c r="Y32" s="127">
        <f>SUMIFS('Nov Receipts Data'!U:U,'Nov Receipts Data'!$B:$B,$B32)+SUMIFS('Nov Receipts Data'!U:U,'Nov Receipts Data'!$B:$B,$A32)</f>
        <v>4320.42</v>
      </c>
      <c r="Z32" s="127">
        <f>SUMIFS('Nov Receipts Data'!V:V,'Nov Receipts Data'!$B:$B,$B32)+SUMIFS('Nov Receipts Data'!V:V,'Nov Receipts Data'!$B:$B,$A32)</f>
        <v>1093004.24</v>
      </c>
      <c r="AA32" s="127">
        <f>SUMIFS('Nov Receipts Data'!W:W,'Nov Receipts Data'!$B:$B,$B32)+SUMIFS('Nov Receipts Data'!W:W,'Nov Receipts Data'!$B:$B,$A32)</f>
        <v>2784047.96</v>
      </c>
      <c r="AB32" s="127">
        <f>SUMIFS('Nov Receipts Data'!X:X,'Nov Receipts Data'!$B:$B,$B32)+SUMIFS('Nov Receipts Data'!X:X,'Nov Receipts Data'!$B:$B,$A32)</f>
        <v>961533.83</v>
      </c>
      <c r="AC32" s="127">
        <f>SUMIFS('Nov Receipts Data'!Y:Y,'Nov Receipts Data'!$B:$B,$B32)+SUMIFS('Nov Receipts Data'!Y:Y,'Nov Receipts Data'!$B:$B,$A32)</f>
        <v>63939.17</v>
      </c>
      <c r="AD32" s="127">
        <f>SUMIFS('Nov Receipts Data'!Z:Z,'Nov Receipts Data'!$B:$B,$B32)+SUMIFS('Nov Receipts Data'!Z:Z,'Nov Receipts Data'!$B:$B,$A32)</f>
        <v>77770.73</v>
      </c>
      <c r="AE32" s="127">
        <f>SUMIFS('Nov Receipts Data'!AA:AA,'Nov Receipts Data'!$B:$B,$B32)+SUMIFS('Nov Receipts Data'!AA:AA,'Nov Receipts Data'!$B:$B,$A32)</f>
        <v>260330.34</v>
      </c>
      <c r="AF32" s="127">
        <f>SUMIFS('Nov Receipts Data'!AB:AB,'Nov Receipts Data'!$B:$B,$B32)+SUMIFS('Nov Receipts Data'!AB:AB,'Nov Receipts Data'!$B:$B,$A32)</f>
        <v>3299852.94</v>
      </c>
      <c r="AG32" s="127">
        <f>SUMIFS('Nov Receipts Data'!AC:AC,'Nov Receipts Data'!$B:$B,$B32)+SUMIFS('Nov Receipts Data'!AC:AC,'Nov Receipts Data'!$B:$B,$A32)</f>
        <v>23416.1</v>
      </c>
      <c r="AH32" s="127">
        <f>SUMIFS('Nov Receipts Data'!AD:AD,'Nov Receipts Data'!$B:$B,$B32)+SUMIFS('Nov Receipts Data'!AD:AD,'Nov Receipts Data'!$B:$B,$A32)</f>
        <v>337342.3</v>
      </c>
      <c r="AI32" s="127">
        <f>SUMIFS('Nov Receipts Data'!AE:AE,'Nov Receipts Data'!$B:$B,$B32)+SUMIFS('Nov Receipts Data'!AE:AE,'Nov Receipts Data'!$B:$B,$A32)</f>
        <v>679925.62</v>
      </c>
      <c r="AJ32" s="127">
        <f>SUMIFS('Nov Receipts Data'!AF:AF,'Nov Receipts Data'!$B:$B,$B32)+SUMIFS('Nov Receipts Data'!AF:AF,'Nov Receipts Data'!$B:$B,$A32)</f>
        <v>170522.9</v>
      </c>
      <c r="AK32" s="150">
        <v>337342.3</v>
      </c>
    </row>
    <row r="33" spans="1:37" ht="13.2" outlineLevel="1">
      <c r="A33" s="86"/>
      <c r="B33" s="19" t="s">
        <v>547</v>
      </c>
      <c r="C33" s="127">
        <v>3961735.6483330908</v>
      </c>
      <c r="D33" s="80">
        <f>SUMIFS('PMT Terms'!C:C,'PMT Terms'!B:B,B33)</f>
        <v>68</v>
      </c>
      <c r="E33" s="89">
        <f t="shared" si="13"/>
        <v>0.95375240435080999</v>
      </c>
      <c r="F33" s="84">
        <f t="shared" si="15"/>
        <v>3778514.9000000004</v>
      </c>
      <c r="G33" s="88">
        <f>SUMIFS('Nov Receipts Data'!C:C,'Nov Receipts Data'!$B:$B,$B33)+SUMIFS('Nov Receipts Data'!C:C,'Nov Receipts Data'!$B:$B,$A33)</f>
        <v>405678.93</v>
      </c>
      <c r="H33" s="88">
        <f>SUMIFS('Nov Receipts Data'!D:D,'Nov Receipts Data'!$B:$B,$B33)+SUMIFS('Nov Receipts Data'!D:D,'Nov Receipts Data'!$B:$B,$A33)</f>
        <v>296361.88</v>
      </c>
      <c r="I33" s="127">
        <f>SUMIFS('Nov Receipts Data'!E:E,'Nov Receipts Data'!$B:$B,$B33)+SUMIFS('Nov Receipts Data'!E:E,'Nov Receipts Data'!$B:$B,$A33)</f>
        <v>60047.53</v>
      </c>
      <c r="J33" s="127">
        <f>SUMIFS('Nov Receipts Data'!F:F,'Nov Receipts Data'!$B:$B,$B33)+SUMIFS('Nov Receipts Data'!F:F,'Nov Receipts Data'!$B:$B,$A33)</f>
        <v>49974.04</v>
      </c>
      <c r="K33" s="127">
        <f>SUMIFS('Nov Receipts Data'!G:G,'Nov Receipts Data'!$B:$B,$B33)+SUMIFS('Nov Receipts Data'!G:G,'Nov Receipts Data'!$B:$B,$A33)</f>
        <v>7854.43</v>
      </c>
      <c r="L33" s="127">
        <f>SUMIFS('Nov Receipts Data'!H:H,'Nov Receipts Data'!$B:$B,$B33)+SUMIFS('Nov Receipts Data'!H:H,'Nov Receipts Data'!$B:$B,$A33)</f>
        <v>72842.34</v>
      </c>
      <c r="M33" s="127">
        <f>SUMIFS('Nov Receipts Data'!I:I,'Nov Receipts Data'!$B:$B,$B33)+SUMIFS('Nov Receipts Data'!I:I,'Nov Receipts Data'!$B:$B,$A33)</f>
        <v>373963.74</v>
      </c>
      <c r="N33" s="127">
        <f>SUMIFS('Nov Receipts Data'!J:J,'Nov Receipts Data'!$B:$B,$B33)+SUMIFS('Nov Receipts Data'!J:J,'Nov Receipts Data'!$B:$B,$A33)</f>
        <v>278543.82</v>
      </c>
      <c r="O33" s="127">
        <f>SUMIFS('Nov Receipts Data'!K:K,'Nov Receipts Data'!$B:$B,$B33)+SUMIFS('Nov Receipts Data'!K:K,'Nov Receipts Data'!$B:$B,$A33)</f>
        <v>453.12</v>
      </c>
      <c r="P33" s="127">
        <f>SUMIFS('Nov Receipts Data'!L:L,'Nov Receipts Data'!$B:$B,$B33)+SUMIFS('Nov Receipts Data'!L:L,'Nov Receipts Data'!$B:$B,$A33)</f>
        <v>32483.81</v>
      </c>
      <c r="Q33" s="127">
        <f>SUMIFS('Nov Receipts Data'!M:M,'Nov Receipts Data'!$B:$B,$B33)+SUMIFS('Nov Receipts Data'!M:M,'Nov Receipts Data'!$B:$B,$A33)</f>
        <v>30034.53</v>
      </c>
      <c r="R33" s="127">
        <f>SUMIFS('Nov Receipts Data'!N:N,'Nov Receipts Data'!$B:$B,$B33)+SUMIFS('Nov Receipts Data'!N:N,'Nov Receipts Data'!$B:$B,$A33)</f>
        <v>6559.22</v>
      </c>
      <c r="S33" s="127">
        <f>SUMIFS('Nov Receipts Data'!O:O,'Nov Receipts Data'!$B:$B,$B33)+SUMIFS('Nov Receipts Data'!O:O,'Nov Receipts Data'!$B:$B,$A33)</f>
        <v>278896.19</v>
      </c>
      <c r="T33" s="127">
        <f>SUMIFS('Nov Receipts Data'!P:P,'Nov Receipts Data'!$B:$B,$B33)+SUMIFS('Nov Receipts Data'!P:P,'Nov Receipts Data'!$B:$B,$A33)</f>
        <v>708104.9</v>
      </c>
      <c r="U33" s="127">
        <f>SUMIFS('Nov Receipts Data'!Q:Q,'Nov Receipts Data'!$B:$B,$B33)+SUMIFS('Nov Receipts Data'!Q:Q,'Nov Receipts Data'!$B:$B,$A33)</f>
        <v>14131.57</v>
      </c>
      <c r="V33" s="127">
        <f>SUMIFS('Nov Receipts Data'!R:R,'Nov Receipts Data'!$B:$B,$B33)+SUMIFS('Nov Receipts Data'!R:R,'Nov Receipts Data'!$B:$B,$A33)</f>
        <v>1208.4000000000001</v>
      </c>
      <c r="W33" s="127">
        <f>SUMIFS('Nov Receipts Data'!S:S,'Nov Receipts Data'!$B:$B,$B33)+SUMIFS('Nov Receipts Data'!S:S,'Nov Receipts Data'!$B:$B,$A33)</f>
        <v>17670.22</v>
      </c>
      <c r="X33" s="127">
        <f>SUMIFS('Nov Receipts Data'!T:T,'Nov Receipts Data'!$B:$B,$B33)+SUMIFS('Nov Receipts Data'!T:T,'Nov Receipts Data'!$B:$B,$A33)</f>
        <v>478.22</v>
      </c>
      <c r="Y33" s="127">
        <f>SUMIFS('Nov Receipts Data'!U:U,'Nov Receipts Data'!$B:$B,$B33)+SUMIFS('Nov Receipts Data'!U:U,'Nov Receipts Data'!$B:$B,$A33)</f>
        <v>15619.16</v>
      </c>
      <c r="Z33" s="127">
        <f>SUMIFS('Nov Receipts Data'!V:V,'Nov Receipts Data'!$B:$B,$B33)+SUMIFS('Nov Receipts Data'!V:V,'Nov Receipts Data'!$B:$B,$A33)</f>
        <v>536470.86</v>
      </c>
      <c r="AA33" s="127">
        <f>SUMIFS('Nov Receipts Data'!W:W,'Nov Receipts Data'!$B:$B,$B33)+SUMIFS('Nov Receipts Data'!W:W,'Nov Receipts Data'!$B:$B,$A33)</f>
        <v>437569.06</v>
      </c>
      <c r="AB33" s="127">
        <f>SUMIFS('Nov Receipts Data'!X:X,'Nov Receipts Data'!$B:$B,$B33)+SUMIFS('Nov Receipts Data'!X:X,'Nov Receipts Data'!$B:$B,$A33)</f>
        <v>73414.67</v>
      </c>
      <c r="AC33" s="127">
        <f>SUMIFS('Nov Receipts Data'!Y:Y,'Nov Receipts Data'!$B:$B,$B33)+SUMIFS('Nov Receipts Data'!Y:Y,'Nov Receipts Data'!$B:$B,$A33)</f>
        <v>8307.6</v>
      </c>
      <c r="AD33" s="127">
        <f>SUMIFS('Nov Receipts Data'!Z:Z,'Nov Receipts Data'!$B:$B,$B33)+SUMIFS('Nov Receipts Data'!Z:Z,'Nov Receipts Data'!$B:$B,$A33)</f>
        <v>19595.810000000001</v>
      </c>
      <c r="AE33" s="127">
        <f>SUMIFS('Nov Receipts Data'!AA:AA,'Nov Receipts Data'!$B:$B,$B33)+SUMIFS('Nov Receipts Data'!AA:AA,'Nov Receipts Data'!$B:$B,$A33)</f>
        <v>1852.88</v>
      </c>
      <c r="AF33" s="127">
        <f>SUMIFS('Nov Receipts Data'!AB:AB,'Nov Receipts Data'!$B:$B,$B33)+SUMIFS('Nov Receipts Data'!AB:AB,'Nov Receipts Data'!$B:$B,$A33)</f>
        <v>6312.51</v>
      </c>
      <c r="AG33" s="127">
        <f>SUMIFS('Nov Receipts Data'!AC:AC,'Nov Receipts Data'!$B:$B,$B33)+SUMIFS('Nov Receipts Data'!AC:AC,'Nov Receipts Data'!$B:$B,$A33)</f>
        <v>1403.85</v>
      </c>
      <c r="AH33" s="127">
        <f>SUMIFS('Nov Receipts Data'!AD:AD,'Nov Receipts Data'!$B:$B,$B33)+SUMIFS('Nov Receipts Data'!AD:AD,'Nov Receipts Data'!$B:$B,$A33)</f>
        <v>27550.67</v>
      </c>
      <c r="AI33" s="127">
        <f>SUMIFS('Nov Receipts Data'!AE:AE,'Nov Receipts Data'!$B:$B,$B33)+SUMIFS('Nov Receipts Data'!AE:AE,'Nov Receipts Data'!$B:$B,$A33)</f>
        <v>14888.29</v>
      </c>
      <c r="AJ33" s="127">
        <f>SUMIFS('Nov Receipts Data'!AF:AF,'Nov Receipts Data'!$B:$B,$B33)+SUMIFS('Nov Receipts Data'!AF:AF,'Nov Receipts Data'!$B:$B,$A33)</f>
        <v>242.65</v>
      </c>
      <c r="AK33" s="150">
        <v>177142.3</v>
      </c>
    </row>
    <row r="34" spans="1:37" ht="13.2" outlineLevel="1">
      <c r="A34" s="86"/>
      <c r="B34" s="19" t="s">
        <v>58</v>
      </c>
      <c r="C34" s="127">
        <v>3383097.5298374174</v>
      </c>
      <c r="D34" s="80">
        <f>SUMIFS('PMT Terms'!C:C,'PMT Terms'!B:B,B34)</f>
        <v>45</v>
      </c>
      <c r="E34" s="89">
        <f t="shared" si="13"/>
        <v>0.94502896289651028</v>
      </c>
      <c r="F34" s="84">
        <f t="shared" si="15"/>
        <v>3197125.1500000004</v>
      </c>
      <c r="G34" s="88">
        <f>SUMIFS('Nov Receipts Data'!C:C,'Nov Receipts Data'!$B:$B,$B34)+SUMIFS('Nov Receipts Data'!C:C,'Nov Receipts Data'!$B:$B,$A34)</f>
        <v>0</v>
      </c>
      <c r="H34" s="88">
        <f>SUMIFS('Nov Receipts Data'!D:D,'Nov Receipts Data'!$B:$B,$B34)+SUMIFS('Nov Receipts Data'!D:D,'Nov Receipts Data'!$B:$B,$A34)</f>
        <v>656.27</v>
      </c>
      <c r="I34" s="127">
        <f>SUMIFS('Nov Receipts Data'!E:E,'Nov Receipts Data'!$B:$B,$B34)+SUMIFS('Nov Receipts Data'!E:E,'Nov Receipts Data'!$B:$B,$A34)</f>
        <v>0</v>
      </c>
      <c r="J34" s="127">
        <f>SUMIFS('Nov Receipts Data'!F:F,'Nov Receipts Data'!$B:$B,$B34)+SUMIFS('Nov Receipts Data'!F:F,'Nov Receipts Data'!$B:$B,$A34)</f>
        <v>730446.48</v>
      </c>
      <c r="K34" s="127">
        <f>SUMIFS('Nov Receipts Data'!G:G,'Nov Receipts Data'!$B:$B,$B34)+SUMIFS('Nov Receipts Data'!G:G,'Nov Receipts Data'!$B:$B,$A34)</f>
        <v>3596.53</v>
      </c>
      <c r="L34" s="127">
        <f>SUMIFS('Nov Receipts Data'!H:H,'Nov Receipts Data'!$B:$B,$B34)+SUMIFS('Nov Receipts Data'!H:H,'Nov Receipts Data'!$B:$B,$A34)</f>
        <v>0</v>
      </c>
      <c r="M34" s="127">
        <f>SUMIFS('Nov Receipts Data'!I:I,'Nov Receipts Data'!$B:$B,$B34)+SUMIFS('Nov Receipts Data'!I:I,'Nov Receipts Data'!$B:$B,$A34)</f>
        <v>694.48</v>
      </c>
      <c r="N34" s="127">
        <f>SUMIFS('Nov Receipts Data'!J:J,'Nov Receipts Data'!$B:$B,$B34)+SUMIFS('Nov Receipts Data'!J:J,'Nov Receipts Data'!$B:$B,$A34)</f>
        <v>17.989999999999998</v>
      </c>
      <c r="O34" s="127">
        <f>SUMIFS('Nov Receipts Data'!K:K,'Nov Receipts Data'!$B:$B,$B34)+SUMIFS('Nov Receipts Data'!K:K,'Nov Receipts Data'!$B:$B,$A34)</f>
        <v>701.1</v>
      </c>
      <c r="P34" s="127">
        <f>SUMIFS('Nov Receipts Data'!L:L,'Nov Receipts Data'!$B:$B,$B34)+SUMIFS('Nov Receipts Data'!L:L,'Nov Receipts Data'!$B:$B,$A34)</f>
        <v>271001.89</v>
      </c>
      <c r="Q34" s="127">
        <f>SUMIFS('Nov Receipts Data'!M:M,'Nov Receipts Data'!$B:$B,$B34)+SUMIFS('Nov Receipts Data'!M:M,'Nov Receipts Data'!$B:$B,$A34)</f>
        <v>404942.24</v>
      </c>
      <c r="R34" s="127">
        <f>SUMIFS('Nov Receipts Data'!N:N,'Nov Receipts Data'!$B:$B,$B34)+SUMIFS('Nov Receipts Data'!N:N,'Nov Receipts Data'!$B:$B,$A34)</f>
        <v>474.96</v>
      </c>
      <c r="S34" s="127">
        <f>SUMIFS('Nov Receipts Data'!O:O,'Nov Receipts Data'!$B:$B,$B34)+SUMIFS('Nov Receipts Data'!O:O,'Nov Receipts Data'!$B:$B,$A34)</f>
        <v>0</v>
      </c>
      <c r="T34" s="127">
        <f>SUMIFS('Nov Receipts Data'!P:P,'Nov Receipts Data'!$B:$B,$B34)+SUMIFS('Nov Receipts Data'!P:P,'Nov Receipts Data'!$B:$B,$A34)</f>
        <v>0</v>
      </c>
      <c r="U34" s="127">
        <f>SUMIFS('Nov Receipts Data'!Q:Q,'Nov Receipts Data'!$B:$B,$B34)+SUMIFS('Nov Receipts Data'!Q:Q,'Nov Receipts Data'!$B:$B,$A34)</f>
        <v>3111.07</v>
      </c>
      <c r="V34" s="127">
        <f>SUMIFS('Nov Receipts Data'!R:R,'Nov Receipts Data'!$B:$B,$B34)+SUMIFS('Nov Receipts Data'!R:R,'Nov Receipts Data'!$B:$B,$A34)</f>
        <v>33.590000000000003</v>
      </c>
      <c r="W34" s="127">
        <f>SUMIFS('Nov Receipts Data'!S:S,'Nov Receipts Data'!$B:$B,$B34)+SUMIFS('Nov Receipts Data'!S:S,'Nov Receipts Data'!$B:$B,$A34)</f>
        <v>262520.84999999998</v>
      </c>
      <c r="X34" s="127">
        <f>SUMIFS('Nov Receipts Data'!T:T,'Nov Receipts Data'!$B:$B,$B34)+SUMIFS('Nov Receipts Data'!T:T,'Nov Receipts Data'!$B:$B,$A34)</f>
        <v>475982.74</v>
      </c>
      <c r="Y34" s="127">
        <f>SUMIFS('Nov Receipts Data'!U:U,'Nov Receipts Data'!$B:$B,$B34)+SUMIFS('Nov Receipts Data'!U:U,'Nov Receipts Data'!$B:$B,$A34)</f>
        <v>1036.2</v>
      </c>
      <c r="Z34" s="127">
        <f>SUMIFS('Nov Receipts Data'!V:V,'Nov Receipts Data'!$B:$B,$B34)+SUMIFS('Nov Receipts Data'!V:V,'Nov Receipts Data'!$B:$B,$A34)</f>
        <v>403.08</v>
      </c>
      <c r="AA34" s="127">
        <f>SUMIFS('Nov Receipts Data'!W:W,'Nov Receipts Data'!$B:$B,$B34)+SUMIFS('Nov Receipts Data'!W:W,'Nov Receipts Data'!$B:$B,$A34)</f>
        <v>971.55</v>
      </c>
      <c r="AB34" s="127">
        <f>SUMIFS('Nov Receipts Data'!X:X,'Nov Receipts Data'!$B:$B,$B34)+SUMIFS('Nov Receipts Data'!X:X,'Nov Receipts Data'!$B:$B,$A34)</f>
        <v>2192.13</v>
      </c>
      <c r="AC34" s="127">
        <f>SUMIFS('Nov Receipts Data'!Y:Y,'Nov Receipts Data'!$B:$B,$B34)+SUMIFS('Nov Receipts Data'!Y:Y,'Nov Receipts Data'!$B:$B,$A34)</f>
        <v>0</v>
      </c>
      <c r="AD34" s="127">
        <f>SUMIFS('Nov Receipts Data'!Z:Z,'Nov Receipts Data'!$B:$B,$B34)+SUMIFS('Nov Receipts Data'!Z:Z,'Nov Receipts Data'!$B:$B,$A34)</f>
        <v>493332.76</v>
      </c>
      <c r="AE34" s="127">
        <f>SUMIFS('Nov Receipts Data'!AA:AA,'Nov Receipts Data'!$B:$B,$B34)+SUMIFS('Nov Receipts Data'!AA:AA,'Nov Receipts Data'!$B:$B,$A34)</f>
        <v>285774.34000000003</v>
      </c>
      <c r="AF34" s="127">
        <f>SUMIFS('Nov Receipts Data'!AB:AB,'Nov Receipts Data'!$B:$B,$B34)+SUMIFS('Nov Receipts Data'!AB:AB,'Nov Receipts Data'!$B:$B,$A34)</f>
        <v>10310.5</v>
      </c>
      <c r="AG34" s="127">
        <f>SUMIFS('Nov Receipts Data'!AC:AC,'Nov Receipts Data'!$B:$B,$B34)+SUMIFS('Nov Receipts Data'!AC:AC,'Nov Receipts Data'!$B:$B,$A34)</f>
        <v>0</v>
      </c>
      <c r="AH34" s="127">
        <f>SUMIFS('Nov Receipts Data'!AD:AD,'Nov Receipts Data'!$B:$B,$B34)+SUMIFS('Nov Receipts Data'!AD:AD,'Nov Receipts Data'!$B:$B,$A34)</f>
        <v>468.95</v>
      </c>
      <c r="AI34" s="127">
        <f>SUMIFS('Nov Receipts Data'!AE:AE,'Nov Receipts Data'!$B:$B,$B34)+SUMIFS('Nov Receipts Data'!AE:AE,'Nov Receipts Data'!$B:$B,$A34)</f>
        <v>5569.14</v>
      </c>
      <c r="AJ34" s="127">
        <f>SUMIFS('Nov Receipts Data'!AF:AF,'Nov Receipts Data'!$B:$B,$B34)+SUMIFS('Nov Receipts Data'!AF:AF,'Nov Receipts Data'!$B:$B,$A34)</f>
        <v>242886.31</v>
      </c>
      <c r="AK34" s="150">
        <v>154326.14000000001</v>
      </c>
    </row>
    <row r="35" spans="1:37" ht="13.2" outlineLevel="1">
      <c r="A35" s="86"/>
      <c r="B35" s="19" t="s">
        <v>47</v>
      </c>
      <c r="C35" s="127">
        <v>2685358.5471765026</v>
      </c>
      <c r="D35" s="80">
        <f>SUMIFS('PMT Terms'!C:C,'PMT Terms'!B:B,B35)</f>
        <v>10</v>
      </c>
      <c r="E35" s="89">
        <f t="shared" si="13"/>
        <v>1.1488113135743701</v>
      </c>
      <c r="F35" s="84">
        <f t="shared" si="15"/>
        <v>3084970.2800000003</v>
      </c>
      <c r="G35" s="88">
        <f>SUMIFS('Nov Receipts Data'!C:C,'Nov Receipts Data'!$B:$B,$B35)+SUMIFS('Nov Receipts Data'!C:C,'Nov Receipts Data'!$B:$B,$A35)</f>
        <v>0</v>
      </c>
      <c r="H35" s="88">
        <f>SUMIFS('Nov Receipts Data'!D:D,'Nov Receipts Data'!$B:$B,$B35)+SUMIFS('Nov Receipts Data'!D:D,'Nov Receipts Data'!$B:$B,$A35)</f>
        <v>0</v>
      </c>
      <c r="I35" s="127">
        <f>SUMIFS('Nov Receipts Data'!E:E,'Nov Receipts Data'!$B:$B,$B35)+SUMIFS('Nov Receipts Data'!E:E,'Nov Receipts Data'!$B:$B,$A35)</f>
        <v>1168.53</v>
      </c>
      <c r="J35" s="127">
        <f>SUMIFS('Nov Receipts Data'!F:F,'Nov Receipts Data'!$B:$B,$B35)+SUMIFS('Nov Receipts Data'!F:F,'Nov Receipts Data'!$B:$B,$A35)</f>
        <v>385</v>
      </c>
      <c r="K35" s="127">
        <f>SUMIFS('Nov Receipts Data'!G:G,'Nov Receipts Data'!$B:$B,$B35)+SUMIFS('Nov Receipts Data'!G:G,'Nov Receipts Data'!$B:$B,$A35)</f>
        <v>5303.4</v>
      </c>
      <c r="L35" s="127">
        <f>SUMIFS('Nov Receipts Data'!H:H,'Nov Receipts Data'!$B:$B,$B35)+SUMIFS('Nov Receipts Data'!H:H,'Nov Receipts Data'!$B:$B,$A35)</f>
        <v>765648.64</v>
      </c>
      <c r="M35" s="127">
        <f>SUMIFS('Nov Receipts Data'!I:I,'Nov Receipts Data'!$B:$B,$B35)+SUMIFS('Nov Receipts Data'!I:I,'Nov Receipts Data'!$B:$B,$A35)</f>
        <v>255</v>
      </c>
      <c r="N35" s="127">
        <f>SUMIFS('Nov Receipts Data'!J:J,'Nov Receipts Data'!$B:$B,$B35)+SUMIFS('Nov Receipts Data'!J:J,'Nov Receipts Data'!$B:$B,$A35)</f>
        <v>108</v>
      </c>
      <c r="O35" s="127">
        <f>SUMIFS('Nov Receipts Data'!K:K,'Nov Receipts Data'!$B:$B,$B35)+SUMIFS('Nov Receipts Data'!K:K,'Nov Receipts Data'!$B:$B,$A35)</f>
        <v>375</v>
      </c>
      <c r="P35" s="127">
        <f>SUMIFS('Nov Receipts Data'!L:L,'Nov Receipts Data'!$B:$B,$B35)+SUMIFS('Nov Receipts Data'!L:L,'Nov Receipts Data'!$B:$B,$A35)</f>
        <v>34020.97</v>
      </c>
      <c r="Q35" s="127">
        <f>SUMIFS('Nov Receipts Data'!M:M,'Nov Receipts Data'!$B:$B,$B35)+SUMIFS('Nov Receipts Data'!M:M,'Nov Receipts Data'!$B:$B,$A35)</f>
        <v>122896.16</v>
      </c>
      <c r="R35" s="127">
        <f>SUMIFS('Nov Receipts Data'!N:N,'Nov Receipts Data'!$B:$B,$B35)+SUMIFS('Nov Receipts Data'!N:N,'Nov Receipts Data'!$B:$B,$A35)</f>
        <v>603812.86</v>
      </c>
      <c r="S35" s="127">
        <f>SUMIFS('Nov Receipts Data'!O:O,'Nov Receipts Data'!$B:$B,$B35)+SUMIFS('Nov Receipts Data'!O:O,'Nov Receipts Data'!$B:$B,$A35)</f>
        <v>2458.8000000000002</v>
      </c>
      <c r="T35" s="127">
        <f>SUMIFS('Nov Receipts Data'!P:P,'Nov Receipts Data'!$B:$B,$B35)+SUMIFS('Nov Receipts Data'!P:P,'Nov Receipts Data'!$B:$B,$A35)</f>
        <v>6.56</v>
      </c>
      <c r="U35" s="127">
        <f>SUMIFS('Nov Receipts Data'!Q:Q,'Nov Receipts Data'!$B:$B,$B35)+SUMIFS('Nov Receipts Data'!Q:Q,'Nov Receipts Data'!$B:$B,$A35)</f>
        <v>0</v>
      </c>
      <c r="V35" s="127">
        <f>SUMIFS('Nov Receipts Data'!R:R,'Nov Receipts Data'!$B:$B,$B35)+SUMIFS('Nov Receipts Data'!R:R,'Nov Receipts Data'!$B:$B,$A35)</f>
        <v>0</v>
      </c>
      <c r="W35" s="127">
        <f>SUMIFS('Nov Receipts Data'!S:S,'Nov Receipts Data'!$B:$B,$B35)+SUMIFS('Nov Receipts Data'!S:S,'Nov Receipts Data'!$B:$B,$A35)</f>
        <v>29087.64</v>
      </c>
      <c r="X35" s="127">
        <f>SUMIFS('Nov Receipts Data'!T:T,'Nov Receipts Data'!$B:$B,$B35)+SUMIFS('Nov Receipts Data'!T:T,'Nov Receipts Data'!$B:$B,$A35)</f>
        <v>0</v>
      </c>
      <c r="Y35" s="127">
        <f>SUMIFS('Nov Receipts Data'!U:U,'Nov Receipts Data'!$B:$B,$B35)+SUMIFS('Nov Receipts Data'!U:U,'Nov Receipts Data'!$B:$B,$A35)</f>
        <v>0</v>
      </c>
      <c r="Z35" s="127">
        <f>SUMIFS('Nov Receipts Data'!V:V,'Nov Receipts Data'!$B:$B,$B35)+SUMIFS('Nov Receipts Data'!V:V,'Nov Receipts Data'!$B:$B,$A35)</f>
        <v>1455.78</v>
      </c>
      <c r="AA35" s="127">
        <f>SUMIFS('Nov Receipts Data'!W:W,'Nov Receipts Data'!$B:$B,$B35)+SUMIFS('Nov Receipts Data'!W:W,'Nov Receipts Data'!$B:$B,$A35)</f>
        <v>108</v>
      </c>
      <c r="AB35" s="127">
        <f>SUMIFS('Nov Receipts Data'!X:X,'Nov Receipts Data'!$B:$B,$B35)+SUMIFS('Nov Receipts Data'!X:X,'Nov Receipts Data'!$B:$B,$A35)</f>
        <v>0</v>
      </c>
      <c r="AC35" s="127">
        <f>SUMIFS('Nov Receipts Data'!Y:Y,'Nov Receipts Data'!$B:$B,$B35)+SUMIFS('Nov Receipts Data'!Y:Y,'Nov Receipts Data'!$B:$B,$A35)</f>
        <v>759779.72</v>
      </c>
      <c r="AD35" s="127">
        <f>SUMIFS('Nov Receipts Data'!Z:Z,'Nov Receipts Data'!$B:$B,$B35)+SUMIFS('Nov Receipts Data'!Z:Z,'Nov Receipts Data'!$B:$B,$A35)</f>
        <v>6088.2</v>
      </c>
      <c r="AE35" s="127">
        <f>SUMIFS('Nov Receipts Data'!AA:AA,'Nov Receipts Data'!$B:$B,$B35)+SUMIFS('Nov Receipts Data'!AA:AA,'Nov Receipts Data'!$B:$B,$A35)</f>
        <v>53991</v>
      </c>
      <c r="AF35" s="127">
        <f>SUMIFS('Nov Receipts Data'!AB:AB,'Nov Receipts Data'!$B:$B,$B35)+SUMIFS('Nov Receipts Data'!AB:AB,'Nov Receipts Data'!$B:$B,$A35)</f>
        <v>695011.54</v>
      </c>
      <c r="AG35" s="127">
        <f>SUMIFS('Nov Receipts Data'!AC:AC,'Nov Receipts Data'!$B:$B,$B35)+SUMIFS('Nov Receipts Data'!AC:AC,'Nov Receipts Data'!$B:$B,$A35)</f>
        <v>441.72</v>
      </c>
      <c r="AH35" s="127">
        <f>SUMIFS('Nov Receipts Data'!AD:AD,'Nov Receipts Data'!$B:$B,$B35)+SUMIFS('Nov Receipts Data'!AD:AD,'Nov Receipts Data'!$B:$B,$A35)</f>
        <v>594</v>
      </c>
      <c r="AI35" s="127">
        <f>SUMIFS('Nov Receipts Data'!AE:AE,'Nov Receipts Data'!$B:$B,$B35)+SUMIFS('Nov Receipts Data'!AE:AE,'Nov Receipts Data'!$B:$B,$A35)</f>
        <v>0</v>
      </c>
      <c r="AJ35" s="127">
        <f>SUMIFS('Nov Receipts Data'!AF:AF,'Nov Receipts Data'!$B:$B,$B35)+SUMIFS('Nov Receipts Data'!AF:AF,'Nov Receipts Data'!$B:$B,$A35)</f>
        <v>1973.76</v>
      </c>
      <c r="AK35" s="150">
        <v>106056.8</v>
      </c>
    </row>
    <row r="36" spans="1:37" ht="13.2" outlineLevel="1">
      <c r="A36" s="86"/>
      <c r="B36" s="19" t="s">
        <v>561</v>
      </c>
      <c r="C36" s="127">
        <v>1405100.0661564402</v>
      </c>
      <c r="D36" s="80">
        <f>SUMIFS('PMT Terms'!C:C,'PMT Terms'!B:B,B36)</f>
        <v>60</v>
      </c>
      <c r="E36" s="89">
        <f t="shared" si="13"/>
        <v>1.6428335145654991</v>
      </c>
      <c r="F36" s="84">
        <f t="shared" si="15"/>
        <v>2308345.48</v>
      </c>
      <c r="G36" s="88">
        <f>SUMIFS('Nov Receipts Data'!C:C,'Nov Receipts Data'!$B:$B,$B36)+SUMIFS('Nov Receipts Data'!C:C,'Nov Receipts Data'!$B:$B,$A36)</f>
        <v>17328</v>
      </c>
      <c r="H36" s="88">
        <f>SUMIFS('Nov Receipts Data'!D:D,'Nov Receipts Data'!$B:$B,$B36)+SUMIFS('Nov Receipts Data'!D:D,'Nov Receipts Data'!$B:$B,$A36)</f>
        <v>8215.9599999999991</v>
      </c>
      <c r="I36" s="127">
        <f>SUMIFS('Nov Receipts Data'!E:E,'Nov Receipts Data'!$B:$B,$B36)+SUMIFS('Nov Receipts Data'!E:E,'Nov Receipts Data'!$B:$B,$A36)</f>
        <v>662392.16</v>
      </c>
      <c r="J36" s="127">
        <f>SUMIFS('Nov Receipts Data'!F:F,'Nov Receipts Data'!$B:$B,$B36)+SUMIFS('Nov Receipts Data'!F:F,'Nov Receipts Data'!$B:$B,$A36)</f>
        <v>33981.64</v>
      </c>
      <c r="K36" s="127">
        <f>SUMIFS('Nov Receipts Data'!G:G,'Nov Receipts Data'!$B:$B,$B36)+SUMIFS('Nov Receipts Data'!G:G,'Nov Receipts Data'!$B:$B,$A36)</f>
        <v>145345.04999999999</v>
      </c>
      <c r="L36" s="127">
        <f>SUMIFS('Nov Receipts Data'!H:H,'Nov Receipts Data'!$B:$B,$B36)+SUMIFS('Nov Receipts Data'!H:H,'Nov Receipts Data'!$B:$B,$A36)</f>
        <v>19401.46</v>
      </c>
      <c r="M36" s="127">
        <f>SUMIFS('Nov Receipts Data'!I:I,'Nov Receipts Data'!$B:$B,$B36)+SUMIFS('Nov Receipts Data'!I:I,'Nov Receipts Data'!$B:$B,$A36)</f>
        <v>7705.21</v>
      </c>
      <c r="N36" s="127">
        <f>SUMIFS('Nov Receipts Data'!J:J,'Nov Receipts Data'!$B:$B,$B36)+SUMIFS('Nov Receipts Data'!J:J,'Nov Receipts Data'!$B:$B,$A36)</f>
        <v>11</v>
      </c>
      <c r="O36" s="127">
        <f>SUMIFS('Nov Receipts Data'!K:K,'Nov Receipts Data'!$B:$B,$B36)+SUMIFS('Nov Receipts Data'!K:K,'Nov Receipts Data'!$B:$B,$A36)</f>
        <v>0</v>
      </c>
      <c r="P36" s="127">
        <f>SUMIFS('Nov Receipts Data'!L:L,'Nov Receipts Data'!$B:$B,$B36)+SUMIFS('Nov Receipts Data'!L:L,'Nov Receipts Data'!$B:$B,$A36)</f>
        <v>624</v>
      </c>
      <c r="Q36" s="127">
        <f>SUMIFS('Nov Receipts Data'!M:M,'Nov Receipts Data'!$B:$B,$B36)+SUMIFS('Nov Receipts Data'!M:M,'Nov Receipts Data'!$B:$B,$A36)</f>
        <v>99363.99</v>
      </c>
      <c r="R36" s="127">
        <f>SUMIFS('Nov Receipts Data'!N:N,'Nov Receipts Data'!$B:$B,$B36)+SUMIFS('Nov Receipts Data'!N:N,'Nov Receipts Data'!$B:$B,$A36)</f>
        <v>0</v>
      </c>
      <c r="S36" s="127">
        <f>SUMIFS('Nov Receipts Data'!O:O,'Nov Receipts Data'!$B:$B,$B36)+SUMIFS('Nov Receipts Data'!O:O,'Nov Receipts Data'!$B:$B,$A36)</f>
        <v>265923.78000000003</v>
      </c>
      <c r="T36" s="127">
        <f>SUMIFS('Nov Receipts Data'!P:P,'Nov Receipts Data'!$B:$B,$B36)+SUMIFS('Nov Receipts Data'!P:P,'Nov Receipts Data'!$B:$B,$A36)</f>
        <v>3709.8</v>
      </c>
      <c r="U36" s="127">
        <f>SUMIFS('Nov Receipts Data'!Q:Q,'Nov Receipts Data'!$B:$B,$B36)+SUMIFS('Nov Receipts Data'!Q:Q,'Nov Receipts Data'!$B:$B,$A36)</f>
        <v>2160.31</v>
      </c>
      <c r="V36" s="127">
        <f>SUMIFS('Nov Receipts Data'!R:R,'Nov Receipts Data'!$B:$B,$B36)+SUMIFS('Nov Receipts Data'!R:R,'Nov Receipts Data'!$B:$B,$A36)</f>
        <v>114242.86</v>
      </c>
      <c r="W36" s="127">
        <f>SUMIFS('Nov Receipts Data'!S:S,'Nov Receipts Data'!$B:$B,$B36)+SUMIFS('Nov Receipts Data'!S:S,'Nov Receipts Data'!$B:$B,$A36)</f>
        <v>98123.73</v>
      </c>
      <c r="X36" s="127">
        <f>SUMIFS('Nov Receipts Data'!T:T,'Nov Receipts Data'!$B:$B,$B36)+SUMIFS('Nov Receipts Data'!T:T,'Nov Receipts Data'!$B:$B,$A36)</f>
        <v>113835.97</v>
      </c>
      <c r="Y36" s="127">
        <f>SUMIFS('Nov Receipts Data'!U:U,'Nov Receipts Data'!$B:$B,$B36)+SUMIFS('Nov Receipts Data'!U:U,'Nov Receipts Data'!$B:$B,$A36)</f>
        <v>85353.56</v>
      </c>
      <c r="Z36" s="127">
        <f>SUMIFS('Nov Receipts Data'!V:V,'Nov Receipts Data'!$B:$B,$B36)+SUMIFS('Nov Receipts Data'!V:V,'Nov Receipts Data'!$B:$B,$A36)</f>
        <v>28716.97</v>
      </c>
      <c r="AA36" s="127">
        <f>SUMIFS('Nov Receipts Data'!W:W,'Nov Receipts Data'!$B:$B,$B36)+SUMIFS('Nov Receipts Data'!W:W,'Nov Receipts Data'!$B:$B,$A36)</f>
        <v>278121.59999999998</v>
      </c>
      <c r="AB36" s="127">
        <f>SUMIFS('Nov Receipts Data'!X:X,'Nov Receipts Data'!$B:$B,$B36)+SUMIFS('Nov Receipts Data'!X:X,'Nov Receipts Data'!$B:$B,$A36)</f>
        <v>64540.12</v>
      </c>
      <c r="AC36" s="127">
        <f>SUMIFS('Nov Receipts Data'!Y:Y,'Nov Receipts Data'!$B:$B,$B36)+SUMIFS('Nov Receipts Data'!Y:Y,'Nov Receipts Data'!$B:$B,$A36)</f>
        <v>66699.360000000001</v>
      </c>
      <c r="AD36" s="127">
        <f>SUMIFS('Nov Receipts Data'!Z:Z,'Nov Receipts Data'!$B:$B,$B36)+SUMIFS('Nov Receipts Data'!Z:Z,'Nov Receipts Data'!$B:$B,$A36)</f>
        <v>50328.04</v>
      </c>
      <c r="AE36" s="127">
        <f>SUMIFS('Nov Receipts Data'!AA:AA,'Nov Receipts Data'!$B:$B,$B36)+SUMIFS('Nov Receipts Data'!AA:AA,'Nov Receipts Data'!$B:$B,$A36)</f>
        <v>954</v>
      </c>
      <c r="AF36" s="127">
        <f>SUMIFS('Nov Receipts Data'!AB:AB,'Nov Receipts Data'!$B:$B,$B36)+SUMIFS('Nov Receipts Data'!AB:AB,'Nov Receipts Data'!$B:$B,$A36)</f>
        <v>4971.46</v>
      </c>
      <c r="AG36" s="127">
        <f>SUMIFS('Nov Receipts Data'!AC:AC,'Nov Receipts Data'!$B:$B,$B36)+SUMIFS('Nov Receipts Data'!AC:AC,'Nov Receipts Data'!$B:$B,$A36)</f>
        <v>74781.55</v>
      </c>
      <c r="AH36" s="127">
        <f>SUMIFS('Nov Receipts Data'!AD:AD,'Nov Receipts Data'!$B:$B,$B36)+SUMIFS('Nov Receipts Data'!AD:AD,'Nov Receipts Data'!$B:$B,$A36)</f>
        <v>35700.71</v>
      </c>
      <c r="AI36" s="127">
        <f>SUMIFS('Nov Receipts Data'!AE:AE,'Nov Receipts Data'!$B:$B,$B36)+SUMIFS('Nov Receipts Data'!AE:AE,'Nov Receipts Data'!$B:$B,$A36)</f>
        <v>3334.96</v>
      </c>
      <c r="AJ36" s="127">
        <f>SUMIFS('Nov Receipts Data'!AF:AF,'Nov Receipts Data'!$B:$B,$B36)+SUMIFS('Nov Receipts Data'!AF:AF,'Nov Receipts Data'!$B:$B,$A36)</f>
        <v>22478.23</v>
      </c>
      <c r="AK36" s="150">
        <v>104227.54</v>
      </c>
    </row>
    <row r="37" spans="1:37" ht="13.2" outlineLevel="1">
      <c r="A37" s="86"/>
      <c r="B37" s="19" t="s">
        <v>568</v>
      </c>
      <c r="C37" s="127">
        <v>1464586.0926287717</v>
      </c>
      <c r="D37" s="80">
        <f>SUMIFS('PMT Terms'!C:C,'PMT Terms'!B:B,B37)</f>
        <v>75</v>
      </c>
      <c r="E37" s="89">
        <f t="shared" si="13"/>
        <v>2.0187583201019921</v>
      </c>
      <c r="F37" s="84">
        <f t="shared" si="15"/>
        <v>2956645.36</v>
      </c>
      <c r="G37" s="88">
        <f>SUMIFS('Nov Receipts Data'!C:C,'Nov Receipts Data'!$B:$B,$B37)+SUMIFS('Nov Receipts Data'!C:C,'Nov Receipts Data'!$B:$B,$A37)</f>
        <v>0</v>
      </c>
      <c r="H37" s="88">
        <f>SUMIFS('Nov Receipts Data'!D:D,'Nov Receipts Data'!$B:$B,$B37)+SUMIFS('Nov Receipts Data'!D:D,'Nov Receipts Data'!$B:$B,$A37)</f>
        <v>159593.79</v>
      </c>
      <c r="I37" s="127">
        <f>SUMIFS('Nov Receipts Data'!E:E,'Nov Receipts Data'!$B:$B,$B37)+SUMIFS('Nov Receipts Data'!E:E,'Nov Receipts Data'!$B:$B,$A37)</f>
        <v>390271.38</v>
      </c>
      <c r="J37" s="127">
        <f>SUMIFS('Nov Receipts Data'!F:F,'Nov Receipts Data'!$B:$B,$B37)+SUMIFS('Nov Receipts Data'!F:F,'Nov Receipts Data'!$B:$B,$A37)</f>
        <v>6569.82</v>
      </c>
      <c r="K37" s="127">
        <f>SUMIFS('Nov Receipts Data'!G:G,'Nov Receipts Data'!$B:$B,$B37)+SUMIFS('Nov Receipts Data'!G:G,'Nov Receipts Data'!$B:$B,$A37)</f>
        <v>602365.59</v>
      </c>
      <c r="L37" s="127">
        <f>SUMIFS('Nov Receipts Data'!H:H,'Nov Receipts Data'!$B:$B,$B37)+SUMIFS('Nov Receipts Data'!H:H,'Nov Receipts Data'!$B:$B,$A37)</f>
        <v>118073.16</v>
      </c>
      <c r="M37" s="127">
        <f>SUMIFS('Nov Receipts Data'!I:I,'Nov Receipts Data'!$B:$B,$B37)+SUMIFS('Nov Receipts Data'!I:I,'Nov Receipts Data'!$B:$B,$A37)</f>
        <v>6256.17</v>
      </c>
      <c r="N37" s="127">
        <f>SUMIFS('Nov Receipts Data'!J:J,'Nov Receipts Data'!$B:$B,$B37)+SUMIFS('Nov Receipts Data'!J:J,'Nov Receipts Data'!$B:$B,$A37)</f>
        <v>424.39</v>
      </c>
      <c r="O37" s="127">
        <f>SUMIFS('Nov Receipts Data'!K:K,'Nov Receipts Data'!$B:$B,$B37)+SUMIFS('Nov Receipts Data'!K:K,'Nov Receipts Data'!$B:$B,$A37)</f>
        <v>562.02</v>
      </c>
      <c r="P37" s="127">
        <f>SUMIFS('Nov Receipts Data'!L:L,'Nov Receipts Data'!$B:$B,$B37)+SUMIFS('Nov Receipts Data'!L:L,'Nov Receipts Data'!$B:$B,$A37)</f>
        <v>519.17999999999995</v>
      </c>
      <c r="Q37" s="127">
        <f>SUMIFS('Nov Receipts Data'!M:M,'Nov Receipts Data'!$B:$B,$B37)+SUMIFS('Nov Receipts Data'!M:M,'Nov Receipts Data'!$B:$B,$A37)</f>
        <v>93.12</v>
      </c>
      <c r="R37" s="127">
        <f>SUMIFS('Nov Receipts Data'!N:N,'Nov Receipts Data'!$B:$B,$B37)+SUMIFS('Nov Receipts Data'!N:N,'Nov Receipts Data'!$B:$B,$A37)</f>
        <v>180631.8</v>
      </c>
      <c r="S37" s="127">
        <f>SUMIFS('Nov Receipts Data'!O:O,'Nov Receipts Data'!$B:$B,$B37)+SUMIFS('Nov Receipts Data'!O:O,'Nov Receipts Data'!$B:$B,$A37)</f>
        <v>736.44</v>
      </c>
      <c r="T37" s="127">
        <f>SUMIFS('Nov Receipts Data'!P:P,'Nov Receipts Data'!$B:$B,$B37)+SUMIFS('Nov Receipts Data'!P:P,'Nov Receipts Data'!$B:$B,$A37)</f>
        <v>44412.33</v>
      </c>
      <c r="U37" s="127">
        <f>SUMIFS('Nov Receipts Data'!Q:Q,'Nov Receipts Data'!$B:$B,$B37)+SUMIFS('Nov Receipts Data'!Q:Q,'Nov Receipts Data'!$B:$B,$A37)</f>
        <v>2698.92</v>
      </c>
      <c r="V37" s="127">
        <f>SUMIFS('Nov Receipts Data'!R:R,'Nov Receipts Data'!$B:$B,$B37)+SUMIFS('Nov Receipts Data'!R:R,'Nov Receipts Data'!$B:$B,$A37)</f>
        <v>33898.68</v>
      </c>
      <c r="W37" s="127">
        <f>SUMIFS('Nov Receipts Data'!S:S,'Nov Receipts Data'!$B:$B,$B37)+SUMIFS('Nov Receipts Data'!S:S,'Nov Receipts Data'!$B:$B,$A37)</f>
        <v>5182.2</v>
      </c>
      <c r="X37" s="127">
        <f>SUMIFS('Nov Receipts Data'!T:T,'Nov Receipts Data'!$B:$B,$B37)+SUMIFS('Nov Receipts Data'!T:T,'Nov Receipts Data'!$B:$B,$A37)</f>
        <v>44379.18</v>
      </c>
      <c r="Y37" s="127">
        <f>SUMIFS('Nov Receipts Data'!U:U,'Nov Receipts Data'!$B:$B,$B37)+SUMIFS('Nov Receipts Data'!U:U,'Nov Receipts Data'!$B:$B,$A37)</f>
        <v>817.72</v>
      </c>
      <c r="Z37" s="127">
        <f>SUMIFS('Nov Receipts Data'!V:V,'Nov Receipts Data'!$B:$B,$B37)+SUMIFS('Nov Receipts Data'!V:V,'Nov Receipts Data'!$B:$B,$A37)</f>
        <v>6868.28</v>
      </c>
      <c r="AA37" s="127">
        <f>SUMIFS('Nov Receipts Data'!W:W,'Nov Receipts Data'!$B:$B,$B37)+SUMIFS('Nov Receipts Data'!W:W,'Nov Receipts Data'!$B:$B,$A37)</f>
        <v>154221.57999999999</v>
      </c>
      <c r="AB37" s="127">
        <f>SUMIFS('Nov Receipts Data'!X:X,'Nov Receipts Data'!$B:$B,$B37)+SUMIFS('Nov Receipts Data'!X:X,'Nov Receipts Data'!$B:$B,$A37)</f>
        <v>15020.52</v>
      </c>
      <c r="AC37" s="127">
        <f>SUMIFS('Nov Receipts Data'!Y:Y,'Nov Receipts Data'!$B:$B,$B37)+SUMIFS('Nov Receipts Data'!Y:Y,'Nov Receipts Data'!$B:$B,$A37)</f>
        <v>19604.91</v>
      </c>
      <c r="AD37" s="127">
        <f>SUMIFS('Nov Receipts Data'!Z:Z,'Nov Receipts Data'!$B:$B,$B37)+SUMIFS('Nov Receipts Data'!Z:Z,'Nov Receipts Data'!$B:$B,$A37)</f>
        <v>3180.36</v>
      </c>
      <c r="AE37" s="127">
        <f>SUMIFS('Nov Receipts Data'!AA:AA,'Nov Receipts Data'!$B:$B,$B37)+SUMIFS('Nov Receipts Data'!AA:AA,'Nov Receipts Data'!$B:$B,$A37)</f>
        <v>162272.82</v>
      </c>
      <c r="AF37" s="127">
        <f>SUMIFS('Nov Receipts Data'!AB:AB,'Nov Receipts Data'!$B:$B,$B37)+SUMIFS('Nov Receipts Data'!AB:AB,'Nov Receipts Data'!$B:$B,$A37)</f>
        <v>59906.13</v>
      </c>
      <c r="AG37" s="127">
        <f>SUMIFS('Nov Receipts Data'!AC:AC,'Nov Receipts Data'!$B:$B,$B37)+SUMIFS('Nov Receipts Data'!AC:AC,'Nov Receipts Data'!$B:$B,$A37)</f>
        <v>475740.75</v>
      </c>
      <c r="AH37" s="127">
        <f>SUMIFS('Nov Receipts Data'!AD:AD,'Nov Receipts Data'!$B:$B,$B37)+SUMIFS('Nov Receipts Data'!AD:AD,'Nov Receipts Data'!$B:$B,$A37)</f>
        <v>371119.91</v>
      </c>
      <c r="AI37" s="127">
        <f>SUMIFS('Nov Receipts Data'!AE:AE,'Nov Receipts Data'!$B:$B,$B37)+SUMIFS('Nov Receipts Data'!AE:AE,'Nov Receipts Data'!$B:$B,$A37)</f>
        <v>12335.37</v>
      </c>
      <c r="AJ37" s="127">
        <f>SUMIFS('Nov Receipts Data'!AF:AF,'Nov Receipts Data'!$B:$B,$B37)+SUMIFS('Nov Receipts Data'!AF:AF,'Nov Receipts Data'!$B:$B,$A37)</f>
        <v>78888.84</v>
      </c>
      <c r="AK37" s="150">
        <v>71690.94</v>
      </c>
    </row>
    <row r="38" spans="1:37" ht="13.2" outlineLevel="1">
      <c r="A38" s="86"/>
      <c r="B38" s="19" t="s">
        <v>136</v>
      </c>
      <c r="C38" s="127">
        <v>2279764.5421210541</v>
      </c>
      <c r="D38" s="80">
        <f>SUMIFS('PMT Terms'!C:C,'PMT Terms'!B:B,B38)</f>
        <v>90</v>
      </c>
      <c r="E38" s="89">
        <f t="shared" si="13"/>
        <v>0.84614355752953485</v>
      </c>
      <c r="F38" s="84">
        <f t="shared" si="15"/>
        <v>1929008.0799999998</v>
      </c>
      <c r="G38" s="88">
        <f>SUMIFS('Nov Receipts Data'!C:C,'Nov Receipts Data'!$B:$B,$B38)+SUMIFS('Nov Receipts Data'!C:C,'Nov Receipts Data'!$B:$B,$A38)</f>
        <v>773.88</v>
      </c>
      <c r="H38" s="88">
        <f>SUMIFS('Nov Receipts Data'!D:D,'Nov Receipts Data'!$B:$B,$B38)+SUMIFS('Nov Receipts Data'!D:D,'Nov Receipts Data'!$B:$B,$A38)</f>
        <v>0</v>
      </c>
      <c r="I38" s="127">
        <f>SUMIFS('Nov Receipts Data'!E:E,'Nov Receipts Data'!$B:$B,$B38)+SUMIFS('Nov Receipts Data'!E:E,'Nov Receipts Data'!$B:$B,$A38)</f>
        <v>914.51</v>
      </c>
      <c r="J38" s="127">
        <f>SUMIFS('Nov Receipts Data'!F:F,'Nov Receipts Data'!$B:$B,$B38)+SUMIFS('Nov Receipts Data'!F:F,'Nov Receipts Data'!$B:$B,$A38)</f>
        <v>0</v>
      </c>
      <c r="K38" s="127">
        <f>SUMIFS('Nov Receipts Data'!G:G,'Nov Receipts Data'!$B:$B,$B38)+SUMIFS('Nov Receipts Data'!G:G,'Nov Receipts Data'!$B:$B,$A38)</f>
        <v>0</v>
      </c>
      <c r="L38" s="127">
        <f>SUMIFS('Nov Receipts Data'!H:H,'Nov Receipts Data'!$B:$B,$B38)+SUMIFS('Nov Receipts Data'!H:H,'Nov Receipts Data'!$B:$B,$A38)</f>
        <v>0</v>
      </c>
      <c r="M38" s="127">
        <f>SUMIFS('Nov Receipts Data'!I:I,'Nov Receipts Data'!$B:$B,$B38)+SUMIFS('Nov Receipts Data'!I:I,'Nov Receipts Data'!$B:$B,$A38)</f>
        <v>781457.48</v>
      </c>
      <c r="N38" s="127">
        <f>SUMIFS('Nov Receipts Data'!J:J,'Nov Receipts Data'!$B:$B,$B38)+SUMIFS('Nov Receipts Data'!J:J,'Nov Receipts Data'!$B:$B,$A38)</f>
        <v>21113.47</v>
      </c>
      <c r="O38" s="127">
        <f>SUMIFS('Nov Receipts Data'!K:K,'Nov Receipts Data'!$B:$B,$B38)+SUMIFS('Nov Receipts Data'!K:K,'Nov Receipts Data'!$B:$B,$A38)</f>
        <v>0</v>
      </c>
      <c r="P38" s="127">
        <f>SUMIFS('Nov Receipts Data'!L:L,'Nov Receipts Data'!$B:$B,$B38)+SUMIFS('Nov Receipts Data'!L:L,'Nov Receipts Data'!$B:$B,$A38)</f>
        <v>930.9</v>
      </c>
      <c r="Q38" s="127">
        <f>SUMIFS('Nov Receipts Data'!M:M,'Nov Receipts Data'!$B:$B,$B38)+SUMIFS('Nov Receipts Data'!M:M,'Nov Receipts Data'!$B:$B,$A38)</f>
        <v>31548.77</v>
      </c>
      <c r="R38" s="127">
        <f>SUMIFS('Nov Receipts Data'!N:N,'Nov Receipts Data'!$B:$B,$B38)+SUMIFS('Nov Receipts Data'!N:N,'Nov Receipts Data'!$B:$B,$A38)</f>
        <v>0</v>
      </c>
      <c r="S38" s="127">
        <f>SUMIFS('Nov Receipts Data'!O:O,'Nov Receipts Data'!$B:$B,$B38)+SUMIFS('Nov Receipts Data'!O:O,'Nov Receipts Data'!$B:$B,$A38)</f>
        <v>642692.85</v>
      </c>
      <c r="T38" s="127">
        <f>SUMIFS('Nov Receipts Data'!P:P,'Nov Receipts Data'!$B:$B,$B38)+SUMIFS('Nov Receipts Data'!P:P,'Nov Receipts Data'!$B:$B,$A38)</f>
        <v>1170.83</v>
      </c>
      <c r="U38" s="127">
        <f>SUMIFS('Nov Receipts Data'!Q:Q,'Nov Receipts Data'!$B:$B,$B38)+SUMIFS('Nov Receipts Data'!Q:Q,'Nov Receipts Data'!$B:$B,$A38)</f>
        <v>0</v>
      </c>
      <c r="V38" s="127">
        <f>SUMIFS('Nov Receipts Data'!R:R,'Nov Receipts Data'!$B:$B,$B38)+SUMIFS('Nov Receipts Data'!R:R,'Nov Receipts Data'!$B:$B,$A38)</f>
        <v>2350.69</v>
      </c>
      <c r="W38" s="127">
        <f>SUMIFS('Nov Receipts Data'!S:S,'Nov Receipts Data'!$B:$B,$B38)+SUMIFS('Nov Receipts Data'!S:S,'Nov Receipts Data'!$B:$B,$A38)</f>
        <v>2864.43</v>
      </c>
      <c r="X38" s="127">
        <f>SUMIFS('Nov Receipts Data'!T:T,'Nov Receipts Data'!$B:$B,$B38)+SUMIFS('Nov Receipts Data'!T:T,'Nov Receipts Data'!$B:$B,$A38)</f>
        <v>6292.07</v>
      </c>
      <c r="Y38" s="127">
        <f>SUMIFS('Nov Receipts Data'!U:U,'Nov Receipts Data'!$B:$B,$B38)+SUMIFS('Nov Receipts Data'!U:U,'Nov Receipts Data'!$B:$B,$A38)</f>
        <v>0</v>
      </c>
      <c r="Z38" s="127">
        <f>SUMIFS('Nov Receipts Data'!V:V,'Nov Receipts Data'!$B:$B,$B38)+SUMIFS('Nov Receipts Data'!V:V,'Nov Receipts Data'!$B:$B,$A38)</f>
        <v>316942.09999999998</v>
      </c>
      <c r="AA38" s="127">
        <f>SUMIFS('Nov Receipts Data'!W:W,'Nov Receipts Data'!$B:$B,$B38)+SUMIFS('Nov Receipts Data'!W:W,'Nov Receipts Data'!$B:$B,$A38)</f>
        <v>116124.51</v>
      </c>
      <c r="AB38" s="127">
        <f>SUMIFS('Nov Receipts Data'!X:X,'Nov Receipts Data'!$B:$B,$B38)+SUMIFS('Nov Receipts Data'!X:X,'Nov Receipts Data'!$B:$B,$A38)</f>
        <v>857.4</v>
      </c>
      <c r="AC38" s="127">
        <f>SUMIFS('Nov Receipts Data'!Y:Y,'Nov Receipts Data'!$B:$B,$B38)+SUMIFS('Nov Receipts Data'!Y:Y,'Nov Receipts Data'!$B:$B,$A38)</f>
        <v>1514.16</v>
      </c>
      <c r="AD38" s="127">
        <f>SUMIFS('Nov Receipts Data'!Z:Z,'Nov Receipts Data'!$B:$B,$B38)+SUMIFS('Nov Receipts Data'!Z:Z,'Nov Receipts Data'!$B:$B,$A38)</f>
        <v>1460.03</v>
      </c>
      <c r="AE38" s="127">
        <f>SUMIFS('Nov Receipts Data'!AA:AA,'Nov Receipts Data'!$B:$B,$B38)+SUMIFS('Nov Receipts Data'!AA:AA,'Nov Receipts Data'!$B:$B,$A38)</f>
        <v>0</v>
      </c>
      <c r="AF38" s="127">
        <f>SUMIFS('Nov Receipts Data'!AB:AB,'Nov Receipts Data'!$B:$B,$B38)+SUMIFS('Nov Receipts Data'!AB:AB,'Nov Receipts Data'!$B:$B,$A38)</f>
        <v>0</v>
      </c>
      <c r="AG38" s="127">
        <f>SUMIFS('Nov Receipts Data'!AC:AC,'Nov Receipts Data'!$B:$B,$B38)+SUMIFS('Nov Receipts Data'!AC:AC,'Nov Receipts Data'!$B:$B,$A38)</f>
        <v>0</v>
      </c>
      <c r="AH38" s="127">
        <f>SUMIFS('Nov Receipts Data'!AD:AD,'Nov Receipts Data'!$B:$B,$B38)+SUMIFS('Nov Receipts Data'!AD:AD,'Nov Receipts Data'!$B:$B,$A38)</f>
        <v>0</v>
      </c>
      <c r="AI38" s="127">
        <f>SUMIFS('Nov Receipts Data'!AE:AE,'Nov Receipts Data'!$B:$B,$B38)+SUMIFS('Nov Receipts Data'!AE:AE,'Nov Receipts Data'!$B:$B,$A38)</f>
        <v>0</v>
      </c>
      <c r="AJ38" s="127">
        <f>SUMIFS('Nov Receipts Data'!AF:AF,'Nov Receipts Data'!$B:$B,$B38)+SUMIFS('Nov Receipts Data'!AF:AF,'Nov Receipts Data'!$B:$B,$A38)</f>
        <v>0</v>
      </c>
      <c r="AK38" s="150">
        <v>56770.47</v>
      </c>
    </row>
    <row r="39" spans="1:37" ht="13.2" outlineLevel="1">
      <c r="A39" s="86"/>
      <c r="B39" s="19" t="s">
        <v>556</v>
      </c>
      <c r="C39" s="127">
        <v>1988089.6137698793</v>
      </c>
      <c r="D39" s="80">
        <f>SUMIFS('PMT Terms'!C:C,'PMT Terms'!B:B,B39)</f>
        <v>45</v>
      </c>
      <c r="E39" s="89">
        <f t="shared" si="13"/>
        <v>0.87881883588082288</v>
      </c>
      <c r="F39" s="84">
        <f t="shared" si="15"/>
        <v>1747170.6</v>
      </c>
      <c r="G39" s="88">
        <f>SUMIFS('Nov Receipts Data'!C:C,'Nov Receipts Data'!$B:$B,$B39)+SUMIFS('Nov Receipts Data'!C:C,'Nov Receipts Data'!$B:$B,$A39)</f>
        <v>620584.76</v>
      </c>
      <c r="H39" s="88">
        <f>SUMIFS('Nov Receipts Data'!D:D,'Nov Receipts Data'!$B:$B,$B39)+SUMIFS('Nov Receipts Data'!D:D,'Nov Receipts Data'!$B:$B,$A39)</f>
        <v>173100.39</v>
      </c>
      <c r="I39" s="127">
        <f>SUMIFS('Nov Receipts Data'!E:E,'Nov Receipts Data'!$B:$B,$B39)+SUMIFS('Nov Receipts Data'!E:E,'Nov Receipts Data'!$B:$B,$A39)</f>
        <v>193466.98</v>
      </c>
      <c r="J39" s="127">
        <f>SUMIFS('Nov Receipts Data'!F:F,'Nov Receipts Data'!$B:$B,$B39)+SUMIFS('Nov Receipts Data'!F:F,'Nov Receipts Data'!$B:$B,$A39)</f>
        <v>155727.74</v>
      </c>
      <c r="K39" s="127">
        <f>SUMIFS('Nov Receipts Data'!G:G,'Nov Receipts Data'!$B:$B,$B39)+SUMIFS('Nov Receipts Data'!G:G,'Nov Receipts Data'!$B:$B,$A39)</f>
        <v>175.32</v>
      </c>
      <c r="L39" s="127">
        <f>SUMIFS('Nov Receipts Data'!H:H,'Nov Receipts Data'!$B:$B,$B39)+SUMIFS('Nov Receipts Data'!H:H,'Nov Receipts Data'!$B:$B,$A39)</f>
        <v>394.08</v>
      </c>
      <c r="M39" s="127">
        <f>SUMIFS('Nov Receipts Data'!I:I,'Nov Receipts Data'!$B:$B,$B39)+SUMIFS('Nov Receipts Data'!I:I,'Nov Receipts Data'!$B:$B,$A39)</f>
        <v>0</v>
      </c>
      <c r="N39" s="127">
        <f>SUMIFS('Nov Receipts Data'!J:J,'Nov Receipts Data'!$B:$B,$B39)+SUMIFS('Nov Receipts Data'!J:J,'Nov Receipts Data'!$B:$B,$A39)</f>
        <v>0</v>
      </c>
      <c r="O39" s="127">
        <f>SUMIFS('Nov Receipts Data'!K:K,'Nov Receipts Data'!$B:$B,$B39)+SUMIFS('Nov Receipts Data'!K:K,'Nov Receipts Data'!$B:$B,$A39)</f>
        <v>0</v>
      </c>
      <c r="P39" s="127">
        <f>SUMIFS('Nov Receipts Data'!L:L,'Nov Receipts Data'!$B:$B,$B39)+SUMIFS('Nov Receipts Data'!L:L,'Nov Receipts Data'!$B:$B,$A39)</f>
        <v>0</v>
      </c>
      <c r="Q39" s="127">
        <f>SUMIFS('Nov Receipts Data'!M:M,'Nov Receipts Data'!$B:$B,$B39)+SUMIFS('Nov Receipts Data'!M:M,'Nov Receipts Data'!$B:$B,$A39)</f>
        <v>3369.66</v>
      </c>
      <c r="R39" s="127">
        <f>SUMIFS('Nov Receipts Data'!N:N,'Nov Receipts Data'!$B:$B,$B39)+SUMIFS('Nov Receipts Data'!N:N,'Nov Receipts Data'!$B:$B,$A39)</f>
        <v>592423.76</v>
      </c>
      <c r="S39" s="127">
        <f>SUMIFS('Nov Receipts Data'!O:O,'Nov Receipts Data'!$B:$B,$B39)+SUMIFS('Nov Receipts Data'!O:O,'Nov Receipts Data'!$B:$B,$A39)</f>
        <v>1562.16</v>
      </c>
      <c r="T39" s="127">
        <f>SUMIFS('Nov Receipts Data'!P:P,'Nov Receipts Data'!$B:$B,$B39)+SUMIFS('Nov Receipts Data'!P:P,'Nov Receipts Data'!$B:$B,$A39)</f>
        <v>1734.84</v>
      </c>
      <c r="U39" s="127">
        <f>SUMIFS('Nov Receipts Data'!Q:Q,'Nov Receipts Data'!$B:$B,$B39)+SUMIFS('Nov Receipts Data'!Q:Q,'Nov Receipts Data'!$B:$B,$A39)</f>
        <v>544.08000000000004</v>
      </c>
      <c r="V39" s="127">
        <f>SUMIFS('Nov Receipts Data'!R:R,'Nov Receipts Data'!$B:$B,$B39)+SUMIFS('Nov Receipts Data'!R:R,'Nov Receipts Data'!$B:$B,$A39)</f>
        <v>99.22</v>
      </c>
      <c r="W39" s="127">
        <f>SUMIFS('Nov Receipts Data'!S:S,'Nov Receipts Data'!$B:$B,$B39)+SUMIFS('Nov Receipts Data'!S:S,'Nov Receipts Data'!$B:$B,$A39)</f>
        <v>83.88</v>
      </c>
      <c r="X39" s="127">
        <f>SUMIFS('Nov Receipts Data'!T:T,'Nov Receipts Data'!$B:$B,$B39)+SUMIFS('Nov Receipts Data'!T:T,'Nov Receipts Data'!$B:$B,$A39)</f>
        <v>2130.1799999999998</v>
      </c>
      <c r="Y39" s="127">
        <f>SUMIFS('Nov Receipts Data'!U:U,'Nov Receipts Data'!$B:$B,$B39)+SUMIFS('Nov Receipts Data'!U:U,'Nov Receipts Data'!$B:$B,$A39)</f>
        <v>0</v>
      </c>
      <c r="Z39" s="127">
        <f>SUMIFS('Nov Receipts Data'!V:V,'Nov Receipts Data'!$B:$B,$B39)+SUMIFS('Nov Receipts Data'!V:V,'Nov Receipts Data'!$B:$B,$A39)</f>
        <v>1766.56</v>
      </c>
      <c r="AA39" s="127">
        <f>SUMIFS('Nov Receipts Data'!W:W,'Nov Receipts Data'!$B:$B,$B39)+SUMIFS('Nov Receipts Data'!W:W,'Nov Receipts Data'!$B:$B,$A39)</f>
        <v>0</v>
      </c>
      <c r="AB39" s="127">
        <f>SUMIFS('Nov Receipts Data'!X:X,'Nov Receipts Data'!$B:$B,$B39)+SUMIFS('Nov Receipts Data'!X:X,'Nov Receipts Data'!$B:$B,$A39)</f>
        <v>0</v>
      </c>
      <c r="AC39" s="127">
        <f>SUMIFS('Nov Receipts Data'!Y:Y,'Nov Receipts Data'!$B:$B,$B39)+SUMIFS('Nov Receipts Data'!Y:Y,'Nov Receipts Data'!$B:$B,$A39)</f>
        <v>0</v>
      </c>
      <c r="AD39" s="127">
        <f>SUMIFS('Nov Receipts Data'!Z:Z,'Nov Receipts Data'!$B:$B,$B39)+SUMIFS('Nov Receipts Data'!Z:Z,'Nov Receipts Data'!$B:$B,$A39)</f>
        <v>0</v>
      </c>
      <c r="AE39" s="127">
        <f>SUMIFS('Nov Receipts Data'!AA:AA,'Nov Receipts Data'!$B:$B,$B39)+SUMIFS('Nov Receipts Data'!AA:AA,'Nov Receipts Data'!$B:$B,$A39)</f>
        <v>0</v>
      </c>
      <c r="AF39" s="127">
        <f>SUMIFS('Nov Receipts Data'!AB:AB,'Nov Receipts Data'!$B:$B,$B39)+SUMIFS('Nov Receipts Data'!AB:AB,'Nov Receipts Data'!$B:$B,$A39)</f>
        <v>6.99</v>
      </c>
      <c r="AG39" s="127">
        <f>SUMIFS('Nov Receipts Data'!AC:AC,'Nov Receipts Data'!$B:$B,$B39)+SUMIFS('Nov Receipts Data'!AC:AC,'Nov Receipts Data'!$B:$B,$A39)</f>
        <v>0</v>
      </c>
      <c r="AH39" s="127">
        <f>SUMIFS('Nov Receipts Data'!AD:AD,'Nov Receipts Data'!$B:$B,$B39)+SUMIFS('Nov Receipts Data'!AD:AD,'Nov Receipts Data'!$B:$B,$A39)</f>
        <v>0</v>
      </c>
      <c r="AI39" s="127">
        <f>SUMIFS('Nov Receipts Data'!AE:AE,'Nov Receipts Data'!$B:$B,$B39)+SUMIFS('Nov Receipts Data'!AE:AE,'Nov Receipts Data'!$B:$B,$A39)</f>
        <v>0</v>
      </c>
      <c r="AJ39" s="127">
        <f>SUMIFS('Nov Receipts Data'!AF:AF,'Nov Receipts Data'!$B:$B,$B39)+SUMIFS('Nov Receipts Data'!AF:AF,'Nov Receipts Data'!$B:$B,$A39)</f>
        <v>0</v>
      </c>
      <c r="AK39" s="150">
        <v>54052.57</v>
      </c>
    </row>
    <row r="40" spans="1:37" ht="13.2" outlineLevel="1">
      <c r="A40" s="86"/>
      <c r="B40" s="19" t="s">
        <v>68</v>
      </c>
      <c r="C40" s="127">
        <v>1871403.6921272587</v>
      </c>
      <c r="D40" s="80">
        <f>SUMIFS('PMT Terms'!C:C,'PMT Terms'!B:B,B40)</f>
        <v>60</v>
      </c>
      <c r="E40" s="89">
        <f t="shared" si="13"/>
        <v>0.8450602863791179</v>
      </c>
      <c r="F40" s="84">
        <f t="shared" si="15"/>
        <v>1581448.94</v>
      </c>
      <c r="G40" s="88">
        <f>SUMIFS('Nov Receipts Data'!C:C,'Nov Receipts Data'!$B:$B,$B40)+SUMIFS('Nov Receipts Data'!C:C,'Nov Receipts Data'!$B:$B,$A40)</f>
        <v>5.94</v>
      </c>
      <c r="H40" s="88">
        <f>SUMIFS('Nov Receipts Data'!D:D,'Nov Receipts Data'!$B:$B,$B40)+SUMIFS('Nov Receipts Data'!D:D,'Nov Receipts Data'!$B:$B,$A40)</f>
        <v>0</v>
      </c>
      <c r="I40" s="127">
        <f>SUMIFS('Nov Receipts Data'!E:E,'Nov Receipts Data'!$B:$B,$B40)+SUMIFS('Nov Receipts Data'!E:E,'Nov Receipts Data'!$B:$B,$A40)</f>
        <v>142612.5</v>
      </c>
      <c r="J40" s="127">
        <f>SUMIFS('Nov Receipts Data'!F:F,'Nov Receipts Data'!$B:$B,$B40)+SUMIFS('Nov Receipts Data'!F:F,'Nov Receipts Data'!$B:$B,$A40)</f>
        <v>152060.91</v>
      </c>
      <c r="K40" s="127">
        <f>SUMIFS('Nov Receipts Data'!G:G,'Nov Receipts Data'!$B:$B,$B40)+SUMIFS('Nov Receipts Data'!G:G,'Nov Receipts Data'!$B:$B,$A40)</f>
        <v>14714.22</v>
      </c>
      <c r="L40" s="127">
        <f>SUMIFS('Nov Receipts Data'!H:H,'Nov Receipts Data'!$B:$B,$B40)+SUMIFS('Nov Receipts Data'!H:H,'Nov Receipts Data'!$B:$B,$A40)</f>
        <v>10137.799999999999</v>
      </c>
      <c r="M40" s="127">
        <f>SUMIFS('Nov Receipts Data'!I:I,'Nov Receipts Data'!$B:$B,$B40)+SUMIFS('Nov Receipts Data'!I:I,'Nov Receipts Data'!$B:$B,$A40)</f>
        <v>23155.61</v>
      </c>
      <c r="N40" s="127">
        <f>SUMIFS('Nov Receipts Data'!J:J,'Nov Receipts Data'!$B:$B,$B40)+SUMIFS('Nov Receipts Data'!J:J,'Nov Receipts Data'!$B:$B,$A40)</f>
        <v>6552.91</v>
      </c>
      <c r="O40" s="127">
        <f>SUMIFS('Nov Receipts Data'!K:K,'Nov Receipts Data'!$B:$B,$B40)+SUMIFS('Nov Receipts Data'!K:K,'Nov Receipts Data'!$B:$B,$A40)</f>
        <v>35995.089999999997</v>
      </c>
      <c r="P40" s="127">
        <f>SUMIFS('Nov Receipts Data'!L:L,'Nov Receipts Data'!$B:$B,$B40)+SUMIFS('Nov Receipts Data'!L:L,'Nov Receipts Data'!$B:$B,$A40)</f>
        <v>53036.19</v>
      </c>
      <c r="Q40" s="127">
        <f>SUMIFS('Nov Receipts Data'!M:M,'Nov Receipts Data'!$B:$B,$B40)+SUMIFS('Nov Receipts Data'!M:M,'Nov Receipts Data'!$B:$B,$A40)</f>
        <v>44181.52</v>
      </c>
      <c r="R40" s="127">
        <f>SUMIFS('Nov Receipts Data'!N:N,'Nov Receipts Data'!$B:$B,$B40)+SUMIFS('Nov Receipts Data'!N:N,'Nov Receipts Data'!$B:$B,$A40)</f>
        <v>1645.24</v>
      </c>
      <c r="S40" s="127">
        <f>SUMIFS('Nov Receipts Data'!O:O,'Nov Receipts Data'!$B:$B,$B40)+SUMIFS('Nov Receipts Data'!O:O,'Nov Receipts Data'!$B:$B,$A40)</f>
        <v>10404.120000000001</v>
      </c>
      <c r="T40" s="127">
        <f>SUMIFS('Nov Receipts Data'!P:P,'Nov Receipts Data'!$B:$B,$B40)+SUMIFS('Nov Receipts Data'!P:P,'Nov Receipts Data'!$B:$B,$A40)</f>
        <v>5718.73</v>
      </c>
      <c r="U40" s="127">
        <f>SUMIFS('Nov Receipts Data'!Q:Q,'Nov Receipts Data'!$B:$B,$B40)+SUMIFS('Nov Receipts Data'!Q:Q,'Nov Receipts Data'!$B:$B,$A40)</f>
        <v>73.66</v>
      </c>
      <c r="V40" s="127">
        <f>SUMIFS('Nov Receipts Data'!R:R,'Nov Receipts Data'!$B:$B,$B40)+SUMIFS('Nov Receipts Data'!R:R,'Nov Receipts Data'!$B:$B,$A40)</f>
        <v>163952.13</v>
      </c>
      <c r="W40" s="127">
        <f>SUMIFS('Nov Receipts Data'!S:S,'Nov Receipts Data'!$B:$B,$B40)+SUMIFS('Nov Receipts Data'!S:S,'Nov Receipts Data'!$B:$B,$A40)</f>
        <v>80487.44</v>
      </c>
      <c r="X40" s="127">
        <f>SUMIFS('Nov Receipts Data'!T:T,'Nov Receipts Data'!$B:$B,$B40)+SUMIFS('Nov Receipts Data'!T:T,'Nov Receipts Data'!$B:$B,$A40)</f>
        <v>59329.69</v>
      </c>
      <c r="Y40" s="127">
        <f>SUMIFS('Nov Receipts Data'!U:U,'Nov Receipts Data'!$B:$B,$B40)+SUMIFS('Nov Receipts Data'!U:U,'Nov Receipts Data'!$B:$B,$A40)</f>
        <v>7687.06</v>
      </c>
      <c r="Z40" s="127">
        <f>SUMIFS('Nov Receipts Data'!V:V,'Nov Receipts Data'!$B:$B,$B40)+SUMIFS('Nov Receipts Data'!V:V,'Nov Receipts Data'!$B:$B,$A40)</f>
        <v>263.76</v>
      </c>
      <c r="AA40" s="127">
        <f>SUMIFS('Nov Receipts Data'!W:W,'Nov Receipts Data'!$B:$B,$B40)+SUMIFS('Nov Receipts Data'!W:W,'Nov Receipts Data'!$B:$B,$A40)</f>
        <v>78125.5</v>
      </c>
      <c r="AB40" s="127">
        <f>SUMIFS('Nov Receipts Data'!X:X,'Nov Receipts Data'!$B:$B,$B40)+SUMIFS('Nov Receipts Data'!X:X,'Nov Receipts Data'!$B:$B,$A40)</f>
        <v>48582.68</v>
      </c>
      <c r="AC40" s="127">
        <f>SUMIFS('Nov Receipts Data'!Y:Y,'Nov Receipts Data'!$B:$B,$B40)+SUMIFS('Nov Receipts Data'!Y:Y,'Nov Receipts Data'!$B:$B,$A40)</f>
        <v>24060.240000000002</v>
      </c>
      <c r="AD40" s="127">
        <f>SUMIFS('Nov Receipts Data'!Z:Z,'Nov Receipts Data'!$B:$B,$B40)+SUMIFS('Nov Receipts Data'!Z:Z,'Nov Receipts Data'!$B:$B,$A40)</f>
        <v>259248.96</v>
      </c>
      <c r="AE40" s="127">
        <f>SUMIFS('Nov Receipts Data'!AA:AA,'Nov Receipts Data'!$B:$B,$B40)+SUMIFS('Nov Receipts Data'!AA:AA,'Nov Receipts Data'!$B:$B,$A40)</f>
        <v>247378.35</v>
      </c>
      <c r="AF40" s="127">
        <f>SUMIFS('Nov Receipts Data'!AB:AB,'Nov Receipts Data'!$B:$B,$B40)+SUMIFS('Nov Receipts Data'!AB:AB,'Nov Receipts Data'!$B:$B,$A40)</f>
        <v>70449.789999999994</v>
      </c>
      <c r="AG40" s="127">
        <f>SUMIFS('Nov Receipts Data'!AC:AC,'Nov Receipts Data'!$B:$B,$B40)+SUMIFS('Nov Receipts Data'!AC:AC,'Nov Receipts Data'!$B:$B,$A40)</f>
        <v>32842.5</v>
      </c>
      <c r="AH40" s="127">
        <f>SUMIFS('Nov Receipts Data'!AD:AD,'Nov Receipts Data'!$B:$B,$B40)+SUMIFS('Nov Receipts Data'!AD:AD,'Nov Receipts Data'!$B:$B,$A40)</f>
        <v>8735.49</v>
      </c>
      <c r="AI40" s="127">
        <f>SUMIFS('Nov Receipts Data'!AE:AE,'Nov Receipts Data'!$B:$B,$B40)+SUMIFS('Nov Receipts Data'!AE:AE,'Nov Receipts Data'!$B:$B,$A40)</f>
        <v>10.91</v>
      </c>
      <c r="AJ40" s="127">
        <f>SUMIFS('Nov Receipts Data'!AF:AF,'Nov Receipts Data'!$B:$B,$B40)+SUMIFS('Nov Receipts Data'!AF:AF,'Nov Receipts Data'!$B:$B,$A40)</f>
        <v>0</v>
      </c>
      <c r="AK40" s="150">
        <v>51355.82</v>
      </c>
    </row>
    <row r="41" spans="1:37" ht="13.2" outlineLevel="1">
      <c r="A41" s="86"/>
      <c r="B41" s="19" t="s">
        <v>564</v>
      </c>
      <c r="C41" s="127">
        <v>717689.09447352972</v>
      </c>
      <c r="D41" s="80">
        <f>SUMIFS('PMT Terms'!C:C,'PMT Terms'!B:B,B41)</f>
        <v>30</v>
      </c>
      <c r="E41" s="89">
        <f t="shared" si="13"/>
        <v>2.1559376085197965</v>
      </c>
      <c r="F41" s="84">
        <f t="shared" si="15"/>
        <v>1547292.91</v>
      </c>
      <c r="G41" s="88">
        <f>SUMIFS('Nov Receipts Data'!C:C,'Nov Receipts Data'!$B:$B,$B41)+SUMIFS('Nov Receipts Data'!C:C,'Nov Receipts Data'!$B:$B,$A41)</f>
        <v>0</v>
      </c>
      <c r="H41" s="88">
        <f>SUMIFS('Nov Receipts Data'!D:D,'Nov Receipts Data'!$B:$B,$B41)+SUMIFS('Nov Receipts Data'!D:D,'Nov Receipts Data'!$B:$B,$A41)</f>
        <v>1132.6500000000001</v>
      </c>
      <c r="I41" s="127">
        <f>SUMIFS('Nov Receipts Data'!E:E,'Nov Receipts Data'!$B:$B,$B41)+SUMIFS('Nov Receipts Data'!E:E,'Nov Receipts Data'!$B:$B,$A41)</f>
        <v>4646.7</v>
      </c>
      <c r="J41" s="127">
        <f>SUMIFS('Nov Receipts Data'!F:F,'Nov Receipts Data'!$B:$B,$B41)+SUMIFS('Nov Receipts Data'!F:F,'Nov Receipts Data'!$B:$B,$A41)</f>
        <v>184261.5</v>
      </c>
      <c r="K41" s="127">
        <f>SUMIFS('Nov Receipts Data'!G:G,'Nov Receipts Data'!$B:$B,$B41)+SUMIFS('Nov Receipts Data'!G:G,'Nov Receipts Data'!$B:$B,$A41)</f>
        <v>15865.65</v>
      </c>
      <c r="L41" s="127">
        <f>SUMIFS('Nov Receipts Data'!H:H,'Nov Receipts Data'!$B:$B,$B41)+SUMIFS('Nov Receipts Data'!H:H,'Nov Receipts Data'!$B:$B,$A41)</f>
        <v>4124.25</v>
      </c>
      <c r="M41" s="127">
        <f>SUMIFS('Nov Receipts Data'!I:I,'Nov Receipts Data'!$B:$B,$B41)+SUMIFS('Nov Receipts Data'!I:I,'Nov Receipts Data'!$B:$B,$A41)</f>
        <v>22364.1</v>
      </c>
      <c r="N41" s="127">
        <f>SUMIFS('Nov Receipts Data'!J:J,'Nov Receipts Data'!$B:$B,$B41)+SUMIFS('Nov Receipts Data'!J:J,'Nov Receipts Data'!$B:$B,$A41)</f>
        <v>51390.45</v>
      </c>
      <c r="O41" s="127">
        <f>SUMIFS('Nov Receipts Data'!K:K,'Nov Receipts Data'!$B:$B,$B41)+SUMIFS('Nov Receipts Data'!K:K,'Nov Receipts Data'!$B:$B,$A41)</f>
        <v>2272.0500000000002</v>
      </c>
      <c r="P41" s="127">
        <f>SUMIFS('Nov Receipts Data'!L:L,'Nov Receipts Data'!$B:$B,$B41)+SUMIFS('Nov Receipts Data'!L:L,'Nov Receipts Data'!$B:$B,$A41)</f>
        <v>299.7</v>
      </c>
      <c r="Q41" s="127">
        <f>SUMIFS('Nov Receipts Data'!M:M,'Nov Receipts Data'!$B:$B,$B41)+SUMIFS('Nov Receipts Data'!M:M,'Nov Receipts Data'!$B:$B,$A41)</f>
        <v>6848.15</v>
      </c>
      <c r="R41" s="127">
        <f>SUMIFS('Nov Receipts Data'!N:N,'Nov Receipts Data'!$B:$B,$B41)+SUMIFS('Nov Receipts Data'!N:N,'Nov Receipts Data'!$B:$B,$A41)</f>
        <v>16895.25</v>
      </c>
      <c r="S41" s="127">
        <f>SUMIFS('Nov Receipts Data'!O:O,'Nov Receipts Data'!$B:$B,$B41)+SUMIFS('Nov Receipts Data'!O:O,'Nov Receipts Data'!$B:$B,$A41)</f>
        <v>26306.1</v>
      </c>
      <c r="T41" s="127">
        <f>SUMIFS('Nov Receipts Data'!P:P,'Nov Receipts Data'!$B:$B,$B41)+SUMIFS('Nov Receipts Data'!P:P,'Nov Receipts Data'!$B:$B,$A41)</f>
        <v>182117.1</v>
      </c>
      <c r="U41" s="127">
        <f>SUMIFS('Nov Receipts Data'!Q:Q,'Nov Receipts Data'!$B:$B,$B41)+SUMIFS('Nov Receipts Data'!Q:Q,'Nov Receipts Data'!$B:$B,$A41)</f>
        <v>11095.77</v>
      </c>
      <c r="V41" s="127">
        <f>SUMIFS('Nov Receipts Data'!R:R,'Nov Receipts Data'!$B:$B,$B41)+SUMIFS('Nov Receipts Data'!R:R,'Nov Receipts Data'!$B:$B,$A41)</f>
        <v>79973.100000000006</v>
      </c>
      <c r="W41" s="127">
        <f>SUMIFS('Nov Receipts Data'!S:S,'Nov Receipts Data'!$B:$B,$B41)+SUMIFS('Nov Receipts Data'!S:S,'Nov Receipts Data'!$B:$B,$A41)</f>
        <v>236037.22</v>
      </c>
      <c r="X41" s="127">
        <f>SUMIFS('Nov Receipts Data'!T:T,'Nov Receipts Data'!$B:$B,$B41)+SUMIFS('Nov Receipts Data'!T:T,'Nov Receipts Data'!$B:$B,$A41)</f>
        <v>251075.05</v>
      </c>
      <c r="Y41" s="127">
        <f>SUMIFS('Nov Receipts Data'!U:U,'Nov Receipts Data'!$B:$B,$B41)+SUMIFS('Nov Receipts Data'!U:U,'Nov Receipts Data'!$B:$B,$A41)</f>
        <v>73674</v>
      </c>
      <c r="Z41" s="127">
        <f>SUMIFS('Nov Receipts Data'!V:V,'Nov Receipts Data'!$B:$B,$B41)+SUMIFS('Nov Receipts Data'!V:V,'Nov Receipts Data'!$B:$B,$A41)</f>
        <v>106910.92</v>
      </c>
      <c r="AA41" s="127">
        <f>SUMIFS('Nov Receipts Data'!W:W,'Nov Receipts Data'!$B:$B,$B41)+SUMIFS('Nov Receipts Data'!W:W,'Nov Receipts Data'!$B:$B,$A41)</f>
        <v>17953.2</v>
      </c>
      <c r="AB41" s="127">
        <f>SUMIFS('Nov Receipts Data'!X:X,'Nov Receipts Data'!$B:$B,$B41)+SUMIFS('Nov Receipts Data'!X:X,'Nov Receipts Data'!$B:$B,$A41)</f>
        <v>79453.8</v>
      </c>
      <c r="AC41" s="127">
        <f>SUMIFS('Nov Receipts Data'!Y:Y,'Nov Receipts Data'!$B:$B,$B41)+SUMIFS('Nov Receipts Data'!Y:Y,'Nov Receipts Data'!$B:$B,$A41)</f>
        <v>67634.25</v>
      </c>
      <c r="AD41" s="127">
        <f>SUMIFS('Nov Receipts Data'!Z:Z,'Nov Receipts Data'!$B:$B,$B41)+SUMIFS('Nov Receipts Data'!Z:Z,'Nov Receipts Data'!$B:$B,$A41)</f>
        <v>15079.95</v>
      </c>
      <c r="AE41" s="127">
        <f>SUMIFS('Nov Receipts Data'!AA:AA,'Nov Receipts Data'!$B:$B,$B41)+SUMIFS('Nov Receipts Data'!AA:AA,'Nov Receipts Data'!$B:$B,$A41)</f>
        <v>8576.1</v>
      </c>
      <c r="AF41" s="127">
        <f>SUMIFS('Nov Receipts Data'!AB:AB,'Nov Receipts Data'!$B:$B,$B41)+SUMIFS('Nov Receipts Data'!AB:AB,'Nov Receipts Data'!$B:$B,$A41)</f>
        <v>73497.83</v>
      </c>
      <c r="AG41" s="127">
        <f>SUMIFS('Nov Receipts Data'!AC:AC,'Nov Receipts Data'!$B:$B,$B41)+SUMIFS('Nov Receipts Data'!AC:AC,'Nov Receipts Data'!$B:$B,$A41)</f>
        <v>421.2</v>
      </c>
      <c r="AH41" s="127">
        <f>SUMIFS('Nov Receipts Data'!AD:AD,'Nov Receipts Data'!$B:$B,$B41)+SUMIFS('Nov Receipts Data'!AD:AD,'Nov Receipts Data'!$B:$B,$A41)</f>
        <v>4396</v>
      </c>
      <c r="AI41" s="127">
        <f>SUMIFS('Nov Receipts Data'!AE:AE,'Nov Receipts Data'!$B:$B,$B41)+SUMIFS('Nov Receipts Data'!AE:AE,'Nov Receipts Data'!$B:$B,$A41)</f>
        <v>36.450000000000003</v>
      </c>
      <c r="AJ41" s="127">
        <f>SUMIFS('Nov Receipts Data'!AF:AF,'Nov Receipts Data'!$B:$B,$B41)+SUMIFS('Nov Receipts Data'!AF:AF,'Nov Receipts Data'!$B:$B,$A41)</f>
        <v>2954.42</v>
      </c>
      <c r="AK41" s="150">
        <v>50483.42</v>
      </c>
    </row>
    <row r="42" spans="1:37" ht="13.2" outlineLevel="1">
      <c r="A42" s="86"/>
      <c r="B42" s="19" t="s">
        <v>39</v>
      </c>
      <c r="C42" s="127">
        <v>2104659.8042250322</v>
      </c>
      <c r="D42" s="80">
        <f>SUMIFS('PMT Terms'!C:C,'PMT Terms'!B:B,B42)</f>
        <v>45</v>
      </c>
      <c r="E42" s="89">
        <f t="shared" si="13"/>
        <v>0.80070203584304112</v>
      </c>
      <c r="F42" s="84">
        <f t="shared" si="15"/>
        <v>1685205.3899999997</v>
      </c>
      <c r="G42" s="88">
        <f>SUMIFS('Nov Receipts Data'!C:C,'Nov Receipts Data'!$B:$B,$B42)+SUMIFS('Nov Receipts Data'!C:C,'Nov Receipts Data'!$B:$B,$A42)</f>
        <v>1217.5</v>
      </c>
      <c r="H42" s="88">
        <f>SUMIFS('Nov Receipts Data'!D:D,'Nov Receipts Data'!$B:$B,$B42)+SUMIFS('Nov Receipts Data'!D:D,'Nov Receipts Data'!$B:$B,$A42)</f>
        <v>1237.3900000000001</v>
      </c>
      <c r="I42" s="127">
        <f>SUMIFS('Nov Receipts Data'!E:E,'Nov Receipts Data'!$B:$B,$B42)+SUMIFS('Nov Receipts Data'!E:E,'Nov Receipts Data'!$B:$B,$A42)</f>
        <v>475.7</v>
      </c>
      <c r="J42" s="127">
        <f>SUMIFS('Nov Receipts Data'!F:F,'Nov Receipts Data'!$B:$B,$B42)+SUMIFS('Nov Receipts Data'!F:F,'Nov Receipts Data'!$B:$B,$A42)</f>
        <v>13212.88</v>
      </c>
      <c r="K42" s="127">
        <f>SUMIFS('Nov Receipts Data'!G:G,'Nov Receipts Data'!$B:$B,$B42)+SUMIFS('Nov Receipts Data'!G:G,'Nov Receipts Data'!$B:$B,$A42)</f>
        <v>473342.79</v>
      </c>
      <c r="L42" s="127">
        <f>SUMIFS('Nov Receipts Data'!H:H,'Nov Receipts Data'!$B:$B,$B42)+SUMIFS('Nov Receipts Data'!H:H,'Nov Receipts Data'!$B:$B,$A42)</f>
        <v>135.84</v>
      </c>
      <c r="M42" s="127">
        <f>SUMIFS('Nov Receipts Data'!I:I,'Nov Receipts Data'!$B:$B,$B42)+SUMIFS('Nov Receipts Data'!I:I,'Nov Receipts Data'!$B:$B,$A42)</f>
        <v>442.8</v>
      </c>
      <c r="N42" s="127">
        <f>SUMIFS('Nov Receipts Data'!J:J,'Nov Receipts Data'!$B:$B,$B42)+SUMIFS('Nov Receipts Data'!J:J,'Nov Receipts Data'!$B:$B,$A42)</f>
        <v>471.19</v>
      </c>
      <c r="O42" s="127">
        <f>SUMIFS('Nov Receipts Data'!K:K,'Nov Receipts Data'!$B:$B,$B42)+SUMIFS('Nov Receipts Data'!K:K,'Nov Receipts Data'!$B:$B,$A42)</f>
        <v>3997.61</v>
      </c>
      <c r="P42" s="127">
        <f>SUMIFS('Nov Receipts Data'!L:L,'Nov Receipts Data'!$B:$B,$B42)+SUMIFS('Nov Receipts Data'!L:L,'Nov Receipts Data'!$B:$B,$A42)</f>
        <v>0</v>
      </c>
      <c r="Q42" s="127">
        <f>SUMIFS('Nov Receipts Data'!M:M,'Nov Receipts Data'!$B:$B,$B42)+SUMIFS('Nov Receipts Data'!M:M,'Nov Receipts Data'!$B:$B,$A42)</f>
        <v>419215.19</v>
      </c>
      <c r="R42" s="127">
        <f>SUMIFS('Nov Receipts Data'!N:N,'Nov Receipts Data'!$B:$B,$B42)+SUMIFS('Nov Receipts Data'!N:N,'Nov Receipts Data'!$B:$B,$A42)</f>
        <v>39820.21</v>
      </c>
      <c r="S42" s="127">
        <f>SUMIFS('Nov Receipts Data'!O:O,'Nov Receipts Data'!$B:$B,$B42)+SUMIFS('Nov Receipts Data'!O:O,'Nov Receipts Data'!$B:$B,$A42)</f>
        <v>4094</v>
      </c>
      <c r="T42" s="127">
        <f>SUMIFS('Nov Receipts Data'!P:P,'Nov Receipts Data'!$B:$B,$B42)+SUMIFS('Nov Receipts Data'!P:P,'Nov Receipts Data'!$B:$B,$A42)</f>
        <v>3109.76</v>
      </c>
      <c r="U42" s="127">
        <f>SUMIFS('Nov Receipts Data'!Q:Q,'Nov Receipts Data'!$B:$B,$B42)+SUMIFS('Nov Receipts Data'!Q:Q,'Nov Receipts Data'!$B:$B,$A42)</f>
        <v>146.16</v>
      </c>
      <c r="V42" s="127">
        <f>SUMIFS('Nov Receipts Data'!R:R,'Nov Receipts Data'!$B:$B,$B42)+SUMIFS('Nov Receipts Data'!R:R,'Nov Receipts Data'!$B:$B,$A42)</f>
        <v>10988.68</v>
      </c>
      <c r="W42" s="127">
        <f>SUMIFS('Nov Receipts Data'!S:S,'Nov Receipts Data'!$B:$B,$B42)+SUMIFS('Nov Receipts Data'!S:S,'Nov Receipts Data'!$B:$B,$A42)</f>
        <v>1490.91</v>
      </c>
      <c r="X42" s="127">
        <f>SUMIFS('Nov Receipts Data'!T:T,'Nov Receipts Data'!$B:$B,$B42)+SUMIFS('Nov Receipts Data'!T:T,'Nov Receipts Data'!$B:$B,$A42)</f>
        <v>185641.4</v>
      </c>
      <c r="Y42" s="127">
        <f>SUMIFS('Nov Receipts Data'!U:U,'Nov Receipts Data'!$B:$B,$B42)+SUMIFS('Nov Receipts Data'!U:U,'Nov Receipts Data'!$B:$B,$A42)</f>
        <v>134486.89000000001</v>
      </c>
      <c r="Z42" s="127">
        <f>SUMIFS('Nov Receipts Data'!V:V,'Nov Receipts Data'!$B:$B,$B42)+SUMIFS('Nov Receipts Data'!V:V,'Nov Receipts Data'!$B:$B,$A42)</f>
        <v>0</v>
      </c>
      <c r="AA42" s="127">
        <f>SUMIFS('Nov Receipts Data'!W:W,'Nov Receipts Data'!$B:$B,$B42)+SUMIFS('Nov Receipts Data'!W:W,'Nov Receipts Data'!$B:$B,$A42)</f>
        <v>37.659999999999997</v>
      </c>
      <c r="AB42" s="127">
        <f>SUMIFS('Nov Receipts Data'!X:X,'Nov Receipts Data'!$B:$B,$B42)+SUMIFS('Nov Receipts Data'!X:X,'Nov Receipts Data'!$B:$B,$A42)</f>
        <v>3551.45</v>
      </c>
      <c r="AC42" s="127">
        <f>SUMIFS('Nov Receipts Data'!Y:Y,'Nov Receipts Data'!$B:$B,$B42)+SUMIFS('Nov Receipts Data'!Y:Y,'Nov Receipts Data'!$B:$B,$A42)</f>
        <v>2493.2600000000002</v>
      </c>
      <c r="AD42" s="127">
        <f>SUMIFS('Nov Receipts Data'!Z:Z,'Nov Receipts Data'!$B:$B,$B42)+SUMIFS('Nov Receipts Data'!Z:Z,'Nov Receipts Data'!$B:$B,$A42)</f>
        <v>3260.89</v>
      </c>
      <c r="AE42" s="127">
        <f>SUMIFS('Nov Receipts Data'!AA:AA,'Nov Receipts Data'!$B:$B,$B42)+SUMIFS('Nov Receipts Data'!AA:AA,'Nov Receipts Data'!$B:$B,$A42)</f>
        <v>8971.7999999999993</v>
      </c>
      <c r="AF42" s="127">
        <f>SUMIFS('Nov Receipts Data'!AB:AB,'Nov Receipts Data'!$B:$B,$B42)+SUMIFS('Nov Receipts Data'!AB:AB,'Nov Receipts Data'!$B:$B,$A42)</f>
        <v>366210.59</v>
      </c>
      <c r="AG42" s="127">
        <f>SUMIFS('Nov Receipts Data'!AC:AC,'Nov Receipts Data'!$B:$B,$B42)+SUMIFS('Nov Receipts Data'!AC:AC,'Nov Receipts Data'!$B:$B,$A42)</f>
        <v>3308.01</v>
      </c>
      <c r="AH42" s="127">
        <f>SUMIFS('Nov Receipts Data'!AD:AD,'Nov Receipts Data'!$B:$B,$B42)+SUMIFS('Nov Receipts Data'!AD:AD,'Nov Receipts Data'!$B:$B,$A42)</f>
        <v>0</v>
      </c>
      <c r="AI42" s="127">
        <f>SUMIFS('Nov Receipts Data'!AE:AE,'Nov Receipts Data'!$B:$B,$B42)+SUMIFS('Nov Receipts Data'!AE:AE,'Nov Receipts Data'!$B:$B,$A42)</f>
        <v>932.89</v>
      </c>
      <c r="AJ42" s="127">
        <f>SUMIFS('Nov Receipts Data'!AF:AF,'Nov Receipts Data'!$B:$B,$B42)+SUMIFS('Nov Receipts Data'!AF:AF,'Nov Receipts Data'!$B:$B,$A42)</f>
        <v>2911.94</v>
      </c>
      <c r="AK42" s="150">
        <v>44075.08</v>
      </c>
    </row>
    <row r="43" spans="1:37" ht="13.2" outlineLevel="1">
      <c r="A43" s="86"/>
      <c r="B43" s="19" t="s">
        <v>640</v>
      </c>
      <c r="C43" s="127">
        <v>1529873.3478188422</v>
      </c>
      <c r="D43" s="80">
        <f>SUMIFS('PMT Terms'!C:C,'PMT Terms'!B:B,B43)</f>
        <v>30</v>
      </c>
      <c r="E43" s="89">
        <f t="shared" si="13"/>
        <v>0.81690350497431419</v>
      </c>
      <c r="F43" s="84">
        <f t="shared" si="15"/>
        <v>1249758.9000000001</v>
      </c>
      <c r="G43" s="88">
        <f>SUMIFS('Nov Receipts Data'!C:C,'Nov Receipts Data'!$B:$B,$B43)+SUMIFS('Nov Receipts Data'!C:C,'Nov Receipts Data'!$B:$B,$A43)</f>
        <v>0</v>
      </c>
      <c r="H43" s="88">
        <f>SUMIFS('Nov Receipts Data'!D:D,'Nov Receipts Data'!$B:$B,$B43)+SUMIFS('Nov Receipts Data'!D:D,'Nov Receipts Data'!$B:$B,$A43)</f>
        <v>14348.8</v>
      </c>
      <c r="I43" s="127">
        <f>SUMIFS('Nov Receipts Data'!E:E,'Nov Receipts Data'!$B:$B,$B43)+SUMIFS('Nov Receipts Data'!E:E,'Nov Receipts Data'!$B:$B,$A43)</f>
        <v>216928.4</v>
      </c>
      <c r="J43" s="127">
        <f>SUMIFS('Nov Receipts Data'!F:F,'Nov Receipts Data'!$B:$B,$B43)+SUMIFS('Nov Receipts Data'!F:F,'Nov Receipts Data'!$B:$B,$A43)</f>
        <v>32.4</v>
      </c>
      <c r="K43" s="127">
        <f>SUMIFS('Nov Receipts Data'!G:G,'Nov Receipts Data'!$B:$B,$B43)+SUMIFS('Nov Receipts Data'!G:G,'Nov Receipts Data'!$B:$B,$A43)</f>
        <v>0</v>
      </c>
      <c r="L43" s="127">
        <f>SUMIFS('Nov Receipts Data'!H:H,'Nov Receipts Data'!$B:$B,$B43)+SUMIFS('Nov Receipts Data'!H:H,'Nov Receipts Data'!$B:$B,$A43)</f>
        <v>2392.3200000000002</v>
      </c>
      <c r="M43" s="127">
        <f>SUMIFS('Nov Receipts Data'!I:I,'Nov Receipts Data'!$B:$B,$B43)+SUMIFS('Nov Receipts Data'!I:I,'Nov Receipts Data'!$B:$B,$A43)</f>
        <v>240534.18</v>
      </c>
      <c r="N43" s="127">
        <f>SUMIFS('Nov Receipts Data'!J:J,'Nov Receipts Data'!$B:$B,$B43)+SUMIFS('Nov Receipts Data'!J:J,'Nov Receipts Data'!$B:$B,$A43)</f>
        <v>92</v>
      </c>
      <c r="O43" s="127">
        <f>SUMIFS('Nov Receipts Data'!K:K,'Nov Receipts Data'!$B:$B,$B43)+SUMIFS('Nov Receipts Data'!K:K,'Nov Receipts Data'!$B:$B,$A43)</f>
        <v>0</v>
      </c>
      <c r="P43" s="127">
        <f>SUMIFS('Nov Receipts Data'!L:L,'Nov Receipts Data'!$B:$B,$B43)+SUMIFS('Nov Receipts Data'!L:L,'Nov Receipts Data'!$B:$B,$A43)</f>
        <v>1552.08</v>
      </c>
      <c r="Q43" s="127">
        <f>SUMIFS('Nov Receipts Data'!M:M,'Nov Receipts Data'!$B:$B,$B43)+SUMIFS('Nov Receipts Data'!M:M,'Nov Receipts Data'!$B:$B,$A43)</f>
        <v>111408.3</v>
      </c>
      <c r="R43" s="127">
        <f>SUMIFS('Nov Receipts Data'!N:N,'Nov Receipts Data'!$B:$B,$B43)+SUMIFS('Nov Receipts Data'!N:N,'Nov Receipts Data'!$B:$B,$A43)</f>
        <v>0</v>
      </c>
      <c r="S43" s="127">
        <f>SUMIFS('Nov Receipts Data'!O:O,'Nov Receipts Data'!$B:$B,$B43)+SUMIFS('Nov Receipts Data'!O:O,'Nov Receipts Data'!$B:$B,$A43)</f>
        <v>0</v>
      </c>
      <c r="T43" s="127">
        <f>SUMIFS('Nov Receipts Data'!P:P,'Nov Receipts Data'!$B:$B,$B43)+SUMIFS('Nov Receipts Data'!P:P,'Nov Receipts Data'!$B:$B,$A43)</f>
        <v>708.9</v>
      </c>
      <c r="U43" s="127">
        <f>SUMIFS('Nov Receipts Data'!Q:Q,'Nov Receipts Data'!$B:$B,$B43)+SUMIFS('Nov Receipts Data'!Q:Q,'Nov Receipts Data'!$B:$B,$A43)</f>
        <v>0</v>
      </c>
      <c r="V43" s="127">
        <f>SUMIFS('Nov Receipts Data'!R:R,'Nov Receipts Data'!$B:$B,$B43)+SUMIFS('Nov Receipts Data'!R:R,'Nov Receipts Data'!$B:$B,$A43)</f>
        <v>173868.64</v>
      </c>
      <c r="W43" s="127">
        <f>SUMIFS('Nov Receipts Data'!S:S,'Nov Receipts Data'!$B:$B,$B43)+SUMIFS('Nov Receipts Data'!S:S,'Nov Receipts Data'!$B:$B,$A43)</f>
        <v>152386.16</v>
      </c>
      <c r="X43" s="127">
        <f>SUMIFS('Nov Receipts Data'!T:T,'Nov Receipts Data'!$B:$B,$B43)+SUMIFS('Nov Receipts Data'!T:T,'Nov Receipts Data'!$B:$B,$A43)</f>
        <v>10673.76</v>
      </c>
      <c r="Y43" s="127">
        <f>SUMIFS('Nov Receipts Data'!U:U,'Nov Receipts Data'!$B:$B,$B43)+SUMIFS('Nov Receipts Data'!U:U,'Nov Receipts Data'!$B:$B,$A43)</f>
        <v>0</v>
      </c>
      <c r="Z43" s="127">
        <f>SUMIFS('Nov Receipts Data'!V:V,'Nov Receipts Data'!$B:$B,$B43)+SUMIFS('Nov Receipts Data'!V:V,'Nov Receipts Data'!$B:$B,$A43)</f>
        <v>290626.08</v>
      </c>
      <c r="AA43" s="127">
        <f>SUMIFS('Nov Receipts Data'!W:W,'Nov Receipts Data'!$B:$B,$B43)+SUMIFS('Nov Receipts Data'!W:W,'Nov Receipts Data'!$B:$B,$A43)</f>
        <v>0</v>
      </c>
      <c r="AB43" s="127">
        <f>SUMIFS('Nov Receipts Data'!X:X,'Nov Receipts Data'!$B:$B,$B43)+SUMIFS('Nov Receipts Data'!X:X,'Nov Receipts Data'!$B:$B,$A43)</f>
        <v>0</v>
      </c>
      <c r="AC43" s="127">
        <f>SUMIFS('Nov Receipts Data'!Y:Y,'Nov Receipts Data'!$B:$B,$B43)+SUMIFS('Nov Receipts Data'!Y:Y,'Nov Receipts Data'!$B:$B,$A43)</f>
        <v>13557.28</v>
      </c>
      <c r="AD43" s="127">
        <f>SUMIFS('Nov Receipts Data'!Z:Z,'Nov Receipts Data'!$B:$B,$B43)+SUMIFS('Nov Receipts Data'!Z:Z,'Nov Receipts Data'!$B:$B,$A43)</f>
        <v>18285.28</v>
      </c>
      <c r="AE43" s="127">
        <f>SUMIFS('Nov Receipts Data'!AA:AA,'Nov Receipts Data'!$B:$B,$B43)+SUMIFS('Nov Receipts Data'!AA:AA,'Nov Receipts Data'!$B:$B,$A43)</f>
        <v>1498.72</v>
      </c>
      <c r="AF43" s="127">
        <f>SUMIFS('Nov Receipts Data'!AB:AB,'Nov Receipts Data'!$B:$B,$B43)+SUMIFS('Nov Receipts Data'!AB:AB,'Nov Receipts Data'!$B:$B,$A43)</f>
        <v>0</v>
      </c>
      <c r="AG43" s="127">
        <f>SUMIFS('Nov Receipts Data'!AC:AC,'Nov Receipts Data'!$B:$B,$B43)+SUMIFS('Nov Receipts Data'!AC:AC,'Nov Receipts Data'!$B:$B,$A43)</f>
        <v>520</v>
      </c>
      <c r="AH43" s="127">
        <f>SUMIFS('Nov Receipts Data'!AD:AD,'Nov Receipts Data'!$B:$B,$B43)+SUMIFS('Nov Receipts Data'!AD:AD,'Nov Receipts Data'!$B:$B,$A43)</f>
        <v>0</v>
      </c>
      <c r="AI43" s="127">
        <f>SUMIFS('Nov Receipts Data'!AE:AE,'Nov Receipts Data'!$B:$B,$B43)+SUMIFS('Nov Receipts Data'!AE:AE,'Nov Receipts Data'!$B:$B,$A43)</f>
        <v>0</v>
      </c>
      <c r="AJ43" s="127">
        <f>SUMIFS('Nov Receipts Data'!AF:AF,'Nov Receipts Data'!$B:$B,$B43)+SUMIFS('Nov Receipts Data'!AF:AF,'Nov Receipts Data'!$B:$B,$A43)</f>
        <v>345.6</v>
      </c>
      <c r="AK43" s="150">
        <v>38347.68</v>
      </c>
    </row>
    <row r="44" spans="1:37" ht="13.2" outlineLevel="1">
      <c r="A44" s="86"/>
      <c r="B44" s="19" t="s">
        <v>569</v>
      </c>
      <c r="C44" s="127">
        <v>1767524.288556566</v>
      </c>
      <c r="D44" s="80">
        <f>SUMIFS('PMT Terms'!C:C,'PMT Terms'!B:B,B44)</f>
        <v>60</v>
      </c>
      <c r="E44" s="89">
        <f t="shared" si="13"/>
        <v>0.76309064533504711</v>
      </c>
      <c r="F44" s="84">
        <f t="shared" si="15"/>
        <v>1348781.25</v>
      </c>
      <c r="G44" s="88">
        <f>SUMIFS('Nov Receipts Data'!C:C,'Nov Receipts Data'!$B:$B,$B44)+SUMIFS('Nov Receipts Data'!C:C,'Nov Receipts Data'!$B:$B,$A44)</f>
        <v>6530.67</v>
      </c>
      <c r="H44" s="88">
        <f>SUMIFS('Nov Receipts Data'!D:D,'Nov Receipts Data'!$B:$B,$B44)+SUMIFS('Nov Receipts Data'!D:D,'Nov Receipts Data'!$B:$B,$A44)</f>
        <v>518.46</v>
      </c>
      <c r="I44" s="127">
        <f>SUMIFS('Nov Receipts Data'!E:E,'Nov Receipts Data'!$B:$B,$B44)+SUMIFS('Nov Receipts Data'!E:E,'Nov Receipts Data'!$B:$B,$A44)</f>
        <v>65489.42</v>
      </c>
      <c r="J44" s="127">
        <f>SUMIFS('Nov Receipts Data'!F:F,'Nov Receipts Data'!$B:$B,$B44)+SUMIFS('Nov Receipts Data'!F:F,'Nov Receipts Data'!$B:$B,$A44)</f>
        <v>248793.95</v>
      </c>
      <c r="K44" s="127">
        <f>SUMIFS('Nov Receipts Data'!G:G,'Nov Receipts Data'!$B:$B,$B44)+SUMIFS('Nov Receipts Data'!G:G,'Nov Receipts Data'!$B:$B,$A44)</f>
        <v>1270.44</v>
      </c>
      <c r="L44" s="127">
        <f>SUMIFS('Nov Receipts Data'!H:H,'Nov Receipts Data'!$B:$B,$B44)+SUMIFS('Nov Receipts Data'!H:H,'Nov Receipts Data'!$B:$B,$A44)</f>
        <v>642.84</v>
      </c>
      <c r="M44" s="127">
        <f>SUMIFS('Nov Receipts Data'!I:I,'Nov Receipts Data'!$B:$B,$B44)+SUMIFS('Nov Receipts Data'!I:I,'Nov Receipts Data'!$B:$B,$A44)</f>
        <v>287.04000000000002</v>
      </c>
      <c r="N44" s="127">
        <f>SUMIFS('Nov Receipts Data'!J:J,'Nov Receipts Data'!$B:$B,$B44)+SUMIFS('Nov Receipts Data'!J:J,'Nov Receipts Data'!$B:$B,$A44)</f>
        <v>0</v>
      </c>
      <c r="O44" s="127">
        <f>SUMIFS('Nov Receipts Data'!K:K,'Nov Receipts Data'!$B:$B,$B44)+SUMIFS('Nov Receipts Data'!K:K,'Nov Receipts Data'!$B:$B,$A44)</f>
        <v>156</v>
      </c>
      <c r="P44" s="127">
        <f>SUMIFS('Nov Receipts Data'!L:L,'Nov Receipts Data'!$B:$B,$B44)+SUMIFS('Nov Receipts Data'!L:L,'Nov Receipts Data'!$B:$B,$A44)</f>
        <v>2460.92</v>
      </c>
      <c r="Q44" s="127">
        <f>SUMIFS('Nov Receipts Data'!M:M,'Nov Receipts Data'!$B:$B,$B44)+SUMIFS('Nov Receipts Data'!M:M,'Nov Receipts Data'!$B:$B,$A44)</f>
        <v>10864.9</v>
      </c>
      <c r="R44" s="127">
        <f>SUMIFS('Nov Receipts Data'!N:N,'Nov Receipts Data'!$B:$B,$B44)+SUMIFS('Nov Receipts Data'!N:N,'Nov Receipts Data'!$B:$B,$A44)</f>
        <v>6846.93</v>
      </c>
      <c r="S44" s="127">
        <f>SUMIFS('Nov Receipts Data'!O:O,'Nov Receipts Data'!$B:$B,$B44)+SUMIFS('Nov Receipts Data'!O:O,'Nov Receipts Data'!$B:$B,$A44)</f>
        <v>302351.90000000002</v>
      </c>
      <c r="T44" s="127">
        <f>SUMIFS('Nov Receipts Data'!P:P,'Nov Receipts Data'!$B:$B,$B44)+SUMIFS('Nov Receipts Data'!P:P,'Nov Receipts Data'!$B:$B,$A44)</f>
        <v>19650.23</v>
      </c>
      <c r="U44" s="127">
        <f>SUMIFS('Nov Receipts Data'!Q:Q,'Nov Receipts Data'!$B:$B,$B44)+SUMIFS('Nov Receipts Data'!Q:Q,'Nov Receipts Data'!$B:$B,$A44)</f>
        <v>27623.07</v>
      </c>
      <c r="V44" s="127">
        <f>SUMIFS('Nov Receipts Data'!R:R,'Nov Receipts Data'!$B:$B,$B44)+SUMIFS('Nov Receipts Data'!R:R,'Nov Receipts Data'!$B:$B,$A44)</f>
        <v>4784.37</v>
      </c>
      <c r="W44" s="127">
        <f>SUMIFS('Nov Receipts Data'!S:S,'Nov Receipts Data'!$B:$B,$B44)+SUMIFS('Nov Receipts Data'!S:S,'Nov Receipts Data'!$B:$B,$A44)</f>
        <v>328.41</v>
      </c>
      <c r="X44" s="127">
        <f>SUMIFS('Nov Receipts Data'!T:T,'Nov Receipts Data'!$B:$B,$B44)+SUMIFS('Nov Receipts Data'!T:T,'Nov Receipts Data'!$B:$B,$A44)</f>
        <v>678.79</v>
      </c>
      <c r="Y44" s="127">
        <f>SUMIFS('Nov Receipts Data'!U:U,'Nov Receipts Data'!$B:$B,$B44)+SUMIFS('Nov Receipts Data'!U:U,'Nov Receipts Data'!$B:$B,$A44)</f>
        <v>251.22</v>
      </c>
      <c r="Z44" s="127">
        <f>SUMIFS('Nov Receipts Data'!V:V,'Nov Receipts Data'!$B:$B,$B44)+SUMIFS('Nov Receipts Data'!V:V,'Nov Receipts Data'!$B:$B,$A44)</f>
        <v>759.16</v>
      </c>
      <c r="AA44" s="127">
        <f>SUMIFS('Nov Receipts Data'!W:W,'Nov Receipts Data'!$B:$B,$B44)+SUMIFS('Nov Receipts Data'!W:W,'Nov Receipts Data'!$B:$B,$A44)</f>
        <v>166021.76000000001</v>
      </c>
      <c r="AB44" s="127">
        <f>SUMIFS('Nov Receipts Data'!X:X,'Nov Receipts Data'!$B:$B,$B44)+SUMIFS('Nov Receipts Data'!X:X,'Nov Receipts Data'!$B:$B,$A44)</f>
        <v>220326.18</v>
      </c>
      <c r="AC44" s="127">
        <f>SUMIFS('Nov Receipts Data'!Y:Y,'Nov Receipts Data'!$B:$B,$B44)+SUMIFS('Nov Receipts Data'!Y:Y,'Nov Receipts Data'!$B:$B,$A44)</f>
        <v>98468.17</v>
      </c>
      <c r="AD44" s="127">
        <f>SUMIFS('Nov Receipts Data'!Z:Z,'Nov Receipts Data'!$B:$B,$B44)+SUMIFS('Nov Receipts Data'!Z:Z,'Nov Receipts Data'!$B:$B,$A44)</f>
        <v>48867.55</v>
      </c>
      <c r="AE44" s="127">
        <f>SUMIFS('Nov Receipts Data'!AA:AA,'Nov Receipts Data'!$B:$B,$B44)+SUMIFS('Nov Receipts Data'!AA:AA,'Nov Receipts Data'!$B:$B,$A44)</f>
        <v>6623.85</v>
      </c>
      <c r="AF44" s="127">
        <f>SUMIFS('Nov Receipts Data'!AB:AB,'Nov Receipts Data'!$B:$B,$B44)+SUMIFS('Nov Receipts Data'!AB:AB,'Nov Receipts Data'!$B:$B,$A44)</f>
        <v>413.86</v>
      </c>
      <c r="AG44" s="127">
        <f>SUMIFS('Nov Receipts Data'!AC:AC,'Nov Receipts Data'!$B:$B,$B44)+SUMIFS('Nov Receipts Data'!AC:AC,'Nov Receipts Data'!$B:$B,$A44)</f>
        <v>12.59</v>
      </c>
      <c r="AH44" s="127">
        <f>SUMIFS('Nov Receipts Data'!AD:AD,'Nov Receipts Data'!$B:$B,$B44)+SUMIFS('Nov Receipts Data'!AD:AD,'Nov Receipts Data'!$B:$B,$A44)</f>
        <v>38.43</v>
      </c>
      <c r="AI44" s="127">
        <f>SUMIFS('Nov Receipts Data'!AE:AE,'Nov Receipts Data'!$B:$B,$B44)+SUMIFS('Nov Receipts Data'!AE:AE,'Nov Receipts Data'!$B:$B,$A44)</f>
        <v>76668.14</v>
      </c>
      <c r="AJ44" s="127">
        <f>SUMIFS('Nov Receipts Data'!AF:AF,'Nov Receipts Data'!$B:$B,$B44)+SUMIFS('Nov Receipts Data'!AF:AF,'Nov Receipts Data'!$B:$B,$A44)</f>
        <v>31052</v>
      </c>
      <c r="AK44" s="150">
        <v>38347.68</v>
      </c>
    </row>
    <row r="45" spans="1:37" ht="13.2" outlineLevel="1">
      <c r="A45" s="86"/>
      <c r="B45" s="19" t="s">
        <v>49</v>
      </c>
      <c r="C45" s="127">
        <v>957686.50270107004</v>
      </c>
      <c r="D45" s="80">
        <f>SUMIFS('PMT Terms'!C:C,'PMT Terms'!B:B,B45)</f>
        <v>10</v>
      </c>
      <c r="E45" s="89">
        <f t="shared" si="13"/>
        <v>1.3562371990590953</v>
      </c>
      <c r="F45" s="84">
        <f t="shared" si="15"/>
        <v>1298850.06</v>
      </c>
      <c r="G45" s="88">
        <f>SUMIFS('Nov Receipts Data'!C:C,'Nov Receipts Data'!$B:$B,$B45)+SUMIFS('Nov Receipts Data'!C:C,'Nov Receipts Data'!$B:$B,$A45)</f>
        <v>110115.68</v>
      </c>
      <c r="H45" s="88">
        <f>SUMIFS('Nov Receipts Data'!D:D,'Nov Receipts Data'!$B:$B,$B45)+SUMIFS('Nov Receipts Data'!D:D,'Nov Receipts Data'!$B:$B,$A45)</f>
        <v>1426.88</v>
      </c>
      <c r="I45" s="127">
        <f>SUMIFS('Nov Receipts Data'!E:E,'Nov Receipts Data'!$B:$B,$B45)+SUMIFS('Nov Receipts Data'!E:E,'Nov Receipts Data'!$B:$B,$A45)</f>
        <v>7.28</v>
      </c>
      <c r="J45" s="127">
        <f>SUMIFS('Nov Receipts Data'!F:F,'Nov Receipts Data'!$B:$B,$B45)+SUMIFS('Nov Receipts Data'!F:F,'Nov Receipts Data'!$B:$B,$A45)</f>
        <v>104002.4</v>
      </c>
      <c r="K45" s="127">
        <f>SUMIFS('Nov Receipts Data'!G:G,'Nov Receipts Data'!$B:$B,$B45)+SUMIFS('Nov Receipts Data'!G:G,'Nov Receipts Data'!$B:$B,$A45)</f>
        <v>21462.639999999999</v>
      </c>
      <c r="L45" s="127">
        <f>SUMIFS('Nov Receipts Data'!H:H,'Nov Receipts Data'!$B:$B,$B45)+SUMIFS('Nov Receipts Data'!H:H,'Nov Receipts Data'!$B:$B,$A45)</f>
        <v>34713.64</v>
      </c>
      <c r="M45" s="127">
        <f>SUMIFS('Nov Receipts Data'!I:I,'Nov Receipts Data'!$B:$B,$B45)+SUMIFS('Nov Receipts Data'!I:I,'Nov Receipts Data'!$B:$B,$A45)</f>
        <v>80697.16</v>
      </c>
      <c r="N45" s="127">
        <f>SUMIFS('Nov Receipts Data'!J:J,'Nov Receipts Data'!$B:$B,$B45)+SUMIFS('Nov Receipts Data'!J:J,'Nov Receipts Data'!$B:$B,$A45)</f>
        <v>59980.72</v>
      </c>
      <c r="O45" s="127">
        <f>SUMIFS('Nov Receipts Data'!K:K,'Nov Receipts Data'!$B:$B,$B45)+SUMIFS('Nov Receipts Data'!K:K,'Nov Receipts Data'!$B:$B,$A45)</f>
        <v>122738.34</v>
      </c>
      <c r="P45" s="127">
        <f>SUMIFS('Nov Receipts Data'!L:L,'Nov Receipts Data'!$B:$B,$B45)+SUMIFS('Nov Receipts Data'!L:L,'Nov Receipts Data'!$B:$B,$A45)</f>
        <v>4633.2</v>
      </c>
      <c r="Q45" s="127">
        <f>SUMIFS('Nov Receipts Data'!M:M,'Nov Receipts Data'!$B:$B,$B45)+SUMIFS('Nov Receipts Data'!M:M,'Nov Receipts Data'!$B:$B,$A45)</f>
        <v>6746.48</v>
      </c>
      <c r="R45" s="127">
        <f>SUMIFS('Nov Receipts Data'!N:N,'Nov Receipts Data'!$B:$B,$B45)+SUMIFS('Nov Receipts Data'!N:N,'Nov Receipts Data'!$B:$B,$A45)</f>
        <v>1790.88</v>
      </c>
      <c r="S45" s="127">
        <f>SUMIFS('Nov Receipts Data'!O:O,'Nov Receipts Data'!$B:$B,$B45)+SUMIFS('Nov Receipts Data'!O:O,'Nov Receipts Data'!$B:$B,$A45)</f>
        <v>152549.92000000001</v>
      </c>
      <c r="T45" s="127">
        <f>SUMIFS('Nov Receipts Data'!P:P,'Nov Receipts Data'!$B:$B,$B45)+SUMIFS('Nov Receipts Data'!P:P,'Nov Receipts Data'!$B:$B,$A45)</f>
        <v>8812.32</v>
      </c>
      <c r="U45" s="127">
        <f>SUMIFS('Nov Receipts Data'!Q:Q,'Nov Receipts Data'!$B:$B,$B45)+SUMIFS('Nov Receipts Data'!Q:Q,'Nov Receipts Data'!$B:$B,$A45)</f>
        <v>40800.480000000003</v>
      </c>
      <c r="V45" s="127">
        <f>SUMIFS('Nov Receipts Data'!R:R,'Nov Receipts Data'!$B:$B,$B45)+SUMIFS('Nov Receipts Data'!R:R,'Nov Receipts Data'!$B:$B,$A45)</f>
        <v>93807.039999999994</v>
      </c>
      <c r="W45" s="127">
        <f>SUMIFS('Nov Receipts Data'!S:S,'Nov Receipts Data'!$B:$B,$B45)+SUMIFS('Nov Receipts Data'!S:S,'Nov Receipts Data'!$B:$B,$A45)</f>
        <v>102036.08</v>
      </c>
      <c r="X45" s="127">
        <f>SUMIFS('Nov Receipts Data'!T:T,'Nov Receipts Data'!$B:$B,$B45)+SUMIFS('Nov Receipts Data'!T:T,'Nov Receipts Data'!$B:$B,$A45)</f>
        <v>8868.08</v>
      </c>
      <c r="Y45" s="127">
        <f>SUMIFS('Nov Receipts Data'!U:U,'Nov Receipts Data'!$B:$B,$B45)+SUMIFS('Nov Receipts Data'!U:U,'Nov Receipts Data'!$B:$B,$A45)</f>
        <v>6549.96</v>
      </c>
      <c r="Z45" s="127">
        <f>SUMIFS('Nov Receipts Data'!V:V,'Nov Receipts Data'!$B:$B,$B45)+SUMIFS('Nov Receipts Data'!V:V,'Nov Receipts Data'!$B:$B,$A45)</f>
        <v>3889.92</v>
      </c>
      <c r="AA45" s="127">
        <f>SUMIFS('Nov Receipts Data'!W:W,'Nov Receipts Data'!$B:$B,$B45)+SUMIFS('Nov Receipts Data'!W:W,'Nov Receipts Data'!$B:$B,$A45)</f>
        <v>3185.68</v>
      </c>
      <c r="AB45" s="127">
        <f>SUMIFS('Nov Receipts Data'!X:X,'Nov Receipts Data'!$B:$B,$B45)+SUMIFS('Nov Receipts Data'!X:X,'Nov Receipts Data'!$B:$B,$A45)</f>
        <v>51744.959999999999</v>
      </c>
      <c r="AC45" s="127">
        <f>SUMIFS('Nov Receipts Data'!Y:Y,'Nov Receipts Data'!$B:$B,$B45)+SUMIFS('Nov Receipts Data'!Y:Y,'Nov Receipts Data'!$B:$B,$A45)</f>
        <v>30818.880000000001</v>
      </c>
      <c r="AD45" s="127">
        <f>SUMIFS('Nov Receipts Data'!Z:Z,'Nov Receipts Data'!$B:$B,$B45)+SUMIFS('Nov Receipts Data'!Z:Z,'Nov Receipts Data'!$B:$B,$A45)</f>
        <v>84293.84</v>
      </c>
      <c r="AE45" s="127">
        <f>SUMIFS('Nov Receipts Data'!AA:AA,'Nov Receipts Data'!$B:$B,$B45)+SUMIFS('Nov Receipts Data'!AA:AA,'Nov Receipts Data'!$B:$B,$A45)</f>
        <v>46227.56</v>
      </c>
      <c r="AF45" s="127">
        <f>SUMIFS('Nov Receipts Data'!AB:AB,'Nov Receipts Data'!$B:$B,$B45)+SUMIFS('Nov Receipts Data'!AB:AB,'Nov Receipts Data'!$B:$B,$A45)</f>
        <v>15709.12</v>
      </c>
      <c r="AG45" s="127">
        <f>SUMIFS('Nov Receipts Data'!AC:AC,'Nov Receipts Data'!$B:$B,$B45)+SUMIFS('Nov Receipts Data'!AC:AC,'Nov Receipts Data'!$B:$B,$A45)</f>
        <v>0</v>
      </c>
      <c r="AH45" s="127">
        <f>SUMIFS('Nov Receipts Data'!AD:AD,'Nov Receipts Data'!$B:$B,$B45)+SUMIFS('Nov Receipts Data'!AD:AD,'Nov Receipts Data'!$B:$B,$A45)</f>
        <v>9900.76</v>
      </c>
      <c r="AI45" s="127">
        <f>SUMIFS('Nov Receipts Data'!AE:AE,'Nov Receipts Data'!$B:$B,$B45)+SUMIFS('Nov Receipts Data'!AE:AE,'Nov Receipts Data'!$B:$B,$A45)</f>
        <v>17573.759999999998</v>
      </c>
      <c r="AJ45" s="127">
        <f>SUMIFS('Nov Receipts Data'!AF:AF,'Nov Receipts Data'!$B:$B,$B45)+SUMIFS('Nov Receipts Data'!AF:AF,'Nov Receipts Data'!$B:$B,$A45)</f>
        <v>73766.399999999994</v>
      </c>
      <c r="AK45" s="150">
        <v>38224.300000000003</v>
      </c>
    </row>
    <row r="46" spans="1:37" ht="13.2" outlineLevel="1">
      <c r="A46" s="86"/>
      <c r="B46" s="19" t="s">
        <v>67</v>
      </c>
      <c r="C46" s="127">
        <v>1866387.0744762451</v>
      </c>
      <c r="D46" s="80">
        <f>SUMIFS('PMT Terms'!C:C,'PMT Terms'!B:B,B46)</f>
        <v>60</v>
      </c>
      <c r="E46" s="89">
        <f t="shared" si="13"/>
        <v>0.67091934311182333</v>
      </c>
      <c r="F46" s="84">
        <f t="shared" si="15"/>
        <v>1252195.19</v>
      </c>
      <c r="G46" s="88">
        <f>SUMIFS('Nov Receipts Data'!C:C,'Nov Receipts Data'!$B:$B,$B46)+SUMIFS('Nov Receipts Data'!C:C,'Nov Receipts Data'!$B:$B,$A46)</f>
        <v>620.97</v>
      </c>
      <c r="H46" s="88">
        <f>SUMIFS('Nov Receipts Data'!D:D,'Nov Receipts Data'!$B:$B,$B46)+SUMIFS('Nov Receipts Data'!D:D,'Nov Receipts Data'!$B:$B,$A46)</f>
        <v>29.57</v>
      </c>
      <c r="I46" s="127">
        <f>SUMIFS('Nov Receipts Data'!E:E,'Nov Receipts Data'!$B:$B,$B46)+SUMIFS('Nov Receipts Data'!E:E,'Nov Receipts Data'!$B:$B,$A46)</f>
        <v>0</v>
      </c>
      <c r="J46" s="127">
        <f>SUMIFS('Nov Receipts Data'!F:F,'Nov Receipts Data'!$B:$B,$B46)+SUMIFS('Nov Receipts Data'!F:F,'Nov Receipts Data'!$B:$B,$A46)</f>
        <v>0</v>
      </c>
      <c r="K46" s="127">
        <f>SUMIFS('Nov Receipts Data'!G:G,'Nov Receipts Data'!$B:$B,$B46)+SUMIFS('Nov Receipts Data'!G:G,'Nov Receipts Data'!$B:$B,$A46)</f>
        <v>0</v>
      </c>
      <c r="L46" s="127">
        <f>SUMIFS('Nov Receipts Data'!H:H,'Nov Receipts Data'!$B:$B,$B46)+SUMIFS('Nov Receipts Data'!H:H,'Nov Receipts Data'!$B:$B,$A46)</f>
        <v>124194</v>
      </c>
      <c r="M46" s="127">
        <f>SUMIFS('Nov Receipts Data'!I:I,'Nov Receipts Data'!$B:$B,$B46)+SUMIFS('Nov Receipts Data'!I:I,'Nov Receipts Data'!$B:$B,$A46)</f>
        <v>390651</v>
      </c>
      <c r="N46" s="127">
        <f>SUMIFS('Nov Receipts Data'!J:J,'Nov Receipts Data'!$B:$B,$B46)+SUMIFS('Nov Receipts Data'!J:J,'Nov Receipts Data'!$B:$B,$A46)</f>
        <v>0</v>
      </c>
      <c r="O46" s="127">
        <f>SUMIFS('Nov Receipts Data'!K:K,'Nov Receipts Data'!$B:$B,$B46)+SUMIFS('Nov Receipts Data'!K:K,'Nov Receipts Data'!$B:$B,$A46)</f>
        <v>0</v>
      </c>
      <c r="P46" s="127">
        <f>SUMIFS('Nov Receipts Data'!L:L,'Nov Receipts Data'!$B:$B,$B46)+SUMIFS('Nov Receipts Data'!L:L,'Nov Receipts Data'!$B:$B,$A46)</f>
        <v>147.85</v>
      </c>
      <c r="Q46" s="127">
        <f>SUMIFS('Nov Receipts Data'!M:M,'Nov Receipts Data'!$B:$B,$B46)+SUMIFS('Nov Receipts Data'!M:M,'Nov Receipts Data'!$B:$B,$A46)</f>
        <v>321917.8</v>
      </c>
      <c r="R46" s="127">
        <f>SUMIFS('Nov Receipts Data'!N:N,'Nov Receipts Data'!$B:$B,$B46)+SUMIFS('Nov Receipts Data'!N:N,'Nov Receipts Data'!$B:$B,$A46)</f>
        <v>7358.4</v>
      </c>
      <c r="S46" s="127">
        <f>SUMIFS('Nov Receipts Data'!O:O,'Nov Receipts Data'!$B:$B,$B46)+SUMIFS('Nov Receipts Data'!O:O,'Nov Receipts Data'!$B:$B,$A46)</f>
        <v>0</v>
      </c>
      <c r="T46" s="127">
        <f>SUMIFS('Nov Receipts Data'!P:P,'Nov Receipts Data'!$B:$B,$B46)+SUMIFS('Nov Receipts Data'!P:P,'Nov Receipts Data'!$B:$B,$A46)</f>
        <v>0</v>
      </c>
      <c r="U46" s="127">
        <f>SUMIFS('Nov Receipts Data'!Q:Q,'Nov Receipts Data'!$B:$B,$B46)+SUMIFS('Nov Receipts Data'!Q:Q,'Nov Receipts Data'!$B:$B,$A46)</f>
        <v>0</v>
      </c>
      <c r="V46" s="127">
        <f>SUMIFS('Nov Receipts Data'!R:R,'Nov Receipts Data'!$B:$B,$B46)+SUMIFS('Nov Receipts Data'!R:R,'Nov Receipts Data'!$B:$B,$A46)</f>
        <v>0</v>
      </c>
      <c r="W46" s="127">
        <f>SUMIFS('Nov Receipts Data'!S:S,'Nov Receipts Data'!$B:$B,$B46)+SUMIFS('Nov Receipts Data'!S:S,'Nov Receipts Data'!$B:$B,$A46)</f>
        <v>0</v>
      </c>
      <c r="X46" s="127">
        <f>SUMIFS('Nov Receipts Data'!T:T,'Nov Receipts Data'!$B:$B,$B46)+SUMIFS('Nov Receipts Data'!T:T,'Nov Receipts Data'!$B:$B,$A46)</f>
        <v>0</v>
      </c>
      <c r="Y46" s="127">
        <f>SUMIFS('Nov Receipts Data'!U:U,'Nov Receipts Data'!$B:$B,$B46)+SUMIFS('Nov Receipts Data'!U:U,'Nov Receipts Data'!$B:$B,$A46)</f>
        <v>0</v>
      </c>
      <c r="Z46" s="127">
        <f>SUMIFS('Nov Receipts Data'!V:V,'Nov Receipts Data'!$B:$B,$B46)+SUMIFS('Nov Receipts Data'!V:V,'Nov Receipts Data'!$B:$B,$A46)</f>
        <v>0</v>
      </c>
      <c r="AA46" s="127">
        <f>SUMIFS('Nov Receipts Data'!W:W,'Nov Receipts Data'!$B:$B,$B46)+SUMIFS('Nov Receipts Data'!W:W,'Nov Receipts Data'!$B:$B,$A46)</f>
        <v>0</v>
      </c>
      <c r="AB46" s="127">
        <f>SUMIFS('Nov Receipts Data'!X:X,'Nov Receipts Data'!$B:$B,$B46)+SUMIFS('Nov Receipts Data'!X:X,'Nov Receipts Data'!$B:$B,$A46)</f>
        <v>295700</v>
      </c>
      <c r="AC46" s="127">
        <f>SUMIFS('Nov Receipts Data'!Y:Y,'Nov Receipts Data'!$B:$B,$B46)+SUMIFS('Nov Receipts Data'!Y:Y,'Nov Receipts Data'!$B:$B,$A46)</f>
        <v>0</v>
      </c>
      <c r="AD46" s="127">
        <f>SUMIFS('Nov Receipts Data'!Z:Z,'Nov Receipts Data'!$B:$B,$B46)+SUMIFS('Nov Receipts Data'!Z:Z,'Nov Receipts Data'!$B:$B,$A46)</f>
        <v>0</v>
      </c>
      <c r="AE46" s="127">
        <f>SUMIFS('Nov Receipts Data'!AA:AA,'Nov Receipts Data'!$B:$B,$B46)+SUMIFS('Nov Receipts Data'!AA:AA,'Nov Receipts Data'!$B:$B,$A46)</f>
        <v>0</v>
      </c>
      <c r="AF46" s="127">
        <f>SUMIFS('Nov Receipts Data'!AB:AB,'Nov Receipts Data'!$B:$B,$B46)+SUMIFS('Nov Receipts Data'!AB:AB,'Nov Receipts Data'!$B:$B,$A46)</f>
        <v>0</v>
      </c>
      <c r="AG46" s="127">
        <f>SUMIFS('Nov Receipts Data'!AC:AC,'Nov Receipts Data'!$B:$B,$B46)+SUMIFS('Nov Receipts Data'!AC:AC,'Nov Receipts Data'!$B:$B,$A46)</f>
        <v>0</v>
      </c>
      <c r="AH46" s="127">
        <f>SUMIFS('Nov Receipts Data'!AD:AD,'Nov Receipts Data'!$B:$B,$B46)+SUMIFS('Nov Receipts Data'!AD:AD,'Nov Receipts Data'!$B:$B,$A46)</f>
        <v>106056.8</v>
      </c>
      <c r="AI46" s="127">
        <f>SUMIFS('Nov Receipts Data'!AE:AE,'Nov Receipts Data'!$B:$B,$B46)+SUMIFS('Nov Receipts Data'!AE:AE,'Nov Receipts Data'!$B:$B,$A46)</f>
        <v>0</v>
      </c>
      <c r="AJ46" s="127">
        <f>SUMIFS('Nov Receipts Data'!AF:AF,'Nov Receipts Data'!$B:$B,$B46)+SUMIFS('Nov Receipts Data'!AF:AF,'Nov Receipts Data'!$B:$B,$A46)</f>
        <v>5518.8</v>
      </c>
      <c r="AK46" s="150">
        <v>35700.71</v>
      </c>
    </row>
    <row r="47" spans="1:37" ht="13.2" outlineLevel="1">
      <c r="A47" s="86"/>
      <c r="B47" s="19" t="s">
        <v>559</v>
      </c>
      <c r="C47" s="127">
        <v>1106520.3981544939</v>
      </c>
      <c r="D47" s="80">
        <f>SUMIFS('PMT Terms'!C:C,'PMT Terms'!B:B,B47)</f>
        <v>45</v>
      </c>
      <c r="E47" s="89">
        <f t="shared" si="13"/>
        <v>1.0406703680479488</v>
      </c>
      <c r="F47" s="84">
        <f t="shared" si="15"/>
        <v>1151522.99</v>
      </c>
      <c r="G47" s="88">
        <f>SUMIFS('Nov Receipts Data'!C:C,'Nov Receipts Data'!$B:$B,$B47)+SUMIFS('Nov Receipts Data'!C:C,'Nov Receipts Data'!$B:$B,$A47)</f>
        <v>120988.86</v>
      </c>
      <c r="H47" s="88">
        <f>SUMIFS('Nov Receipts Data'!D:D,'Nov Receipts Data'!$B:$B,$B47)+SUMIFS('Nov Receipts Data'!D:D,'Nov Receipts Data'!$B:$B,$A47)</f>
        <v>76364.259999999995</v>
      </c>
      <c r="I47" s="127">
        <f>SUMIFS('Nov Receipts Data'!E:E,'Nov Receipts Data'!$B:$B,$B47)+SUMIFS('Nov Receipts Data'!E:E,'Nov Receipts Data'!$B:$B,$A47)</f>
        <v>8418.6</v>
      </c>
      <c r="J47" s="127">
        <f>SUMIFS('Nov Receipts Data'!F:F,'Nov Receipts Data'!$B:$B,$B47)+SUMIFS('Nov Receipts Data'!F:F,'Nov Receipts Data'!$B:$B,$A47)</f>
        <v>6.66</v>
      </c>
      <c r="K47" s="127">
        <f>SUMIFS('Nov Receipts Data'!G:G,'Nov Receipts Data'!$B:$B,$B47)+SUMIFS('Nov Receipts Data'!G:G,'Nov Receipts Data'!$B:$B,$A47)</f>
        <v>80018.64</v>
      </c>
      <c r="L47" s="127">
        <f>SUMIFS('Nov Receipts Data'!H:H,'Nov Receipts Data'!$B:$B,$B47)+SUMIFS('Nov Receipts Data'!H:H,'Nov Receipts Data'!$B:$B,$A47)</f>
        <v>153165.85</v>
      </c>
      <c r="M47" s="127">
        <f>SUMIFS('Nov Receipts Data'!I:I,'Nov Receipts Data'!$B:$B,$B47)+SUMIFS('Nov Receipts Data'!I:I,'Nov Receipts Data'!$B:$B,$A47)</f>
        <v>0</v>
      </c>
      <c r="N47" s="127">
        <f>SUMIFS('Nov Receipts Data'!J:J,'Nov Receipts Data'!$B:$B,$B47)+SUMIFS('Nov Receipts Data'!J:J,'Nov Receipts Data'!$B:$B,$A47)</f>
        <v>23908.26</v>
      </c>
      <c r="O47" s="127">
        <f>SUMIFS('Nov Receipts Data'!K:K,'Nov Receipts Data'!$B:$B,$B47)+SUMIFS('Nov Receipts Data'!K:K,'Nov Receipts Data'!$B:$B,$A47)</f>
        <v>753.6</v>
      </c>
      <c r="P47" s="127">
        <f>SUMIFS('Nov Receipts Data'!L:L,'Nov Receipts Data'!$B:$B,$B47)+SUMIFS('Nov Receipts Data'!L:L,'Nov Receipts Data'!$B:$B,$A47)</f>
        <v>43200.160000000003</v>
      </c>
      <c r="Q47" s="127">
        <f>SUMIFS('Nov Receipts Data'!M:M,'Nov Receipts Data'!$B:$B,$B47)+SUMIFS('Nov Receipts Data'!M:M,'Nov Receipts Data'!$B:$B,$A47)</f>
        <v>117752.4</v>
      </c>
      <c r="R47" s="127">
        <f>SUMIFS('Nov Receipts Data'!N:N,'Nov Receipts Data'!$B:$B,$B47)+SUMIFS('Nov Receipts Data'!N:N,'Nov Receipts Data'!$B:$B,$A47)</f>
        <v>13878.3</v>
      </c>
      <c r="S47" s="127">
        <f>SUMIFS('Nov Receipts Data'!O:O,'Nov Receipts Data'!$B:$B,$B47)+SUMIFS('Nov Receipts Data'!O:O,'Nov Receipts Data'!$B:$B,$A47)</f>
        <v>242.37</v>
      </c>
      <c r="T47" s="127">
        <f>SUMIFS('Nov Receipts Data'!P:P,'Nov Receipts Data'!$B:$B,$B47)+SUMIFS('Nov Receipts Data'!P:P,'Nov Receipts Data'!$B:$B,$A47)</f>
        <v>1278.6199999999999</v>
      </c>
      <c r="U47" s="127">
        <f>SUMIFS('Nov Receipts Data'!Q:Q,'Nov Receipts Data'!$B:$B,$B47)+SUMIFS('Nov Receipts Data'!Q:Q,'Nov Receipts Data'!$B:$B,$A47)</f>
        <v>6.42</v>
      </c>
      <c r="V47" s="127">
        <f>SUMIFS('Nov Receipts Data'!R:R,'Nov Receipts Data'!$B:$B,$B47)+SUMIFS('Nov Receipts Data'!R:R,'Nov Receipts Data'!$B:$B,$A47)</f>
        <v>521.36</v>
      </c>
      <c r="W47" s="127">
        <f>SUMIFS('Nov Receipts Data'!S:S,'Nov Receipts Data'!$B:$B,$B47)+SUMIFS('Nov Receipts Data'!S:S,'Nov Receipts Data'!$B:$B,$A47)</f>
        <v>0</v>
      </c>
      <c r="X47" s="127">
        <f>SUMIFS('Nov Receipts Data'!T:T,'Nov Receipts Data'!$B:$B,$B47)+SUMIFS('Nov Receipts Data'!T:T,'Nov Receipts Data'!$B:$B,$A47)</f>
        <v>44.1</v>
      </c>
      <c r="Y47" s="127">
        <f>SUMIFS('Nov Receipts Data'!U:U,'Nov Receipts Data'!$B:$B,$B47)+SUMIFS('Nov Receipts Data'!U:U,'Nov Receipts Data'!$B:$B,$A47)</f>
        <v>223458.5</v>
      </c>
      <c r="Z47" s="127">
        <f>SUMIFS('Nov Receipts Data'!V:V,'Nov Receipts Data'!$B:$B,$B47)+SUMIFS('Nov Receipts Data'!V:V,'Nov Receipts Data'!$B:$B,$A47)</f>
        <v>13445.42</v>
      </c>
      <c r="AA47" s="127">
        <f>SUMIFS('Nov Receipts Data'!W:W,'Nov Receipts Data'!$B:$B,$B47)+SUMIFS('Nov Receipts Data'!W:W,'Nov Receipts Data'!$B:$B,$A47)</f>
        <v>18471.169999999998</v>
      </c>
      <c r="AB47" s="127">
        <f>SUMIFS('Nov Receipts Data'!X:X,'Nov Receipts Data'!$B:$B,$B47)+SUMIFS('Nov Receipts Data'!X:X,'Nov Receipts Data'!$B:$B,$A47)</f>
        <v>24534.12</v>
      </c>
      <c r="AC47" s="127">
        <f>SUMIFS('Nov Receipts Data'!Y:Y,'Nov Receipts Data'!$B:$B,$B47)+SUMIFS('Nov Receipts Data'!Y:Y,'Nov Receipts Data'!$B:$B,$A47)</f>
        <v>40534.239999999998</v>
      </c>
      <c r="AD47" s="127">
        <f>SUMIFS('Nov Receipts Data'!Z:Z,'Nov Receipts Data'!$B:$B,$B47)+SUMIFS('Nov Receipts Data'!Z:Z,'Nov Receipts Data'!$B:$B,$A47)</f>
        <v>290.45</v>
      </c>
      <c r="AE47" s="127">
        <f>SUMIFS('Nov Receipts Data'!AA:AA,'Nov Receipts Data'!$B:$B,$B47)+SUMIFS('Nov Receipts Data'!AA:AA,'Nov Receipts Data'!$B:$B,$A47)</f>
        <v>138183.62</v>
      </c>
      <c r="AF47" s="127">
        <f>SUMIFS('Nov Receipts Data'!AB:AB,'Nov Receipts Data'!$B:$B,$B47)+SUMIFS('Nov Receipts Data'!AB:AB,'Nov Receipts Data'!$B:$B,$A47)</f>
        <v>46310.47</v>
      </c>
      <c r="AG47" s="127">
        <f>SUMIFS('Nov Receipts Data'!AC:AC,'Nov Receipts Data'!$B:$B,$B47)+SUMIFS('Nov Receipts Data'!AC:AC,'Nov Receipts Data'!$B:$B,$A47)</f>
        <v>0</v>
      </c>
      <c r="AH47" s="127">
        <f>SUMIFS('Nov Receipts Data'!AD:AD,'Nov Receipts Data'!$B:$B,$B47)+SUMIFS('Nov Receipts Data'!AD:AD,'Nov Receipts Data'!$B:$B,$A47)</f>
        <v>0</v>
      </c>
      <c r="AI47" s="127">
        <f>SUMIFS('Nov Receipts Data'!AE:AE,'Nov Receipts Data'!$B:$B,$B47)+SUMIFS('Nov Receipts Data'!AE:AE,'Nov Receipts Data'!$B:$B,$A47)</f>
        <v>4793.9799999999996</v>
      </c>
      <c r="AJ47" s="127">
        <f>SUMIFS('Nov Receipts Data'!AF:AF,'Nov Receipts Data'!$B:$B,$B47)+SUMIFS('Nov Receipts Data'!AF:AF,'Nov Receipts Data'!$B:$B,$A47)</f>
        <v>952.56</v>
      </c>
      <c r="AK47" s="150">
        <v>32660.76</v>
      </c>
    </row>
    <row r="48" spans="1:37" ht="13.2" outlineLevel="1">
      <c r="A48" s="86" t="s">
        <v>752</v>
      </c>
      <c r="B48" s="19" t="s">
        <v>78</v>
      </c>
      <c r="C48" s="127">
        <v>1956336.3828490144</v>
      </c>
      <c r="D48" s="80">
        <f>SUMIFS('PMT Terms'!C:C,'PMT Terms'!B:B,B48)</f>
        <v>10</v>
      </c>
      <c r="E48" s="89">
        <f t="shared" si="13"/>
        <v>0.69834656860513966</v>
      </c>
      <c r="F48" s="84">
        <f t="shared" si="15"/>
        <v>1366200.8</v>
      </c>
      <c r="G48" s="88">
        <f>SUMIFS('Nov Receipts Data'!C:C,'Nov Receipts Data'!$B:$B,$B48)+SUMIFS('Nov Receipts Data'!C:C,'Nov Receipts Data'!$B:$B,$A48)</f>
        <v>25.07</v>
      </c>
      <c r="H48" s="88">
        <f>SUMIFS('Nov Receipts Data'!D:D,'Nov Receipts Data'!$B:$B,$B48)+SUMIFS('Nov Receipts Data'!D:D,'Nov Receipts Data'!$B:$B,$A48)</f>
        <v>71688.11</v>
      </c>
      <c r="I48" s="127">
        <f>SUMIFS('Nov Receipts Data'!E:E,'Nov Receipts Data'!$B:$B,$B48)+SUMIFS('Nov Receipts Data'!E:E,'Nov Receipts Data'!$B:$B,$A48)</f>
        <v>150283.13</v>
      </c>
      <c r="J48" s="127">
        <f>SUMIFS('Nov Receipts Data'!F:F,'Nov Receipts Data'!$B:$B,$B48)+SUMIFS('Nov Receipts Data'!F:F,'Nov Receipts Data'!$B:$B,$A48)</f>
        <v>9143.35</v>
      </c>
      <c r="K48" s="127">
        <f>SUMIFS('Nov Receipts Data'!G:G,'Nov Receipts Data'!$B:$B,$B48)+SUMIFS('Nov Receipts Data'!G:G,'Nov Receipts Data'!$B:$B,$A48)</f>
        <v>35746.33</v>
      </c>
      <c r="L48" s="127">
        <f>SUMIFS('Nov Receipts Data'!H:H,'Nov Receipts Data'!$B:$B,$B48)+SUMIFS('Nov Receipts Data'!H:H,'Nov Receipts Data'!$B:$B,$A48)</f>
        <v>7606.2</v>
      </c>
      <c r="M48" s="127">
        <f>SUMIFS('Nov Receipts Data'!I:I,'Nov Receipts Data'!$B:$B,$B48)+SUMIFS('Nov Receipts Data'!I:I,'Nov Receipts Data'!$B:$B,$A48)</f>
        <v>3468.24</v>
      </c>
      <c r="N48" s="127">
        <f>SUMIFS('Nov Receipts Data'!J:J,'Nov Receipts Data'!$B:$B,$B48)+SUMIFS('Nov Receipts Data'!J:J,'Nov Receipts Data'!$B:$B,$A48)</f>
        <v>0</v>
      </c>
      <c r="O48" s="127">
        <f>SUMIFS('Nov Receipts Data'!K:K,'Nov Receipts Data'!$B:$B,$B48)+SUMIFS('Nov Receipts Data'!K:K,'Nov Receipts Data'!$B:$B,$A48)</f>
        <v>1275.5999999999999</v>
      </c>
      <c r="P48" s="127">
        <f>SUMIFS('Nov Receipts Data'!L:L,'Nov Receipts Data'!$B:$B,$B48)+SUMIFS('Nov Receipts Data'!L:L,'Nov Receipts Data'!$B:$B,$A48)</f>
        <v>2305.19</v>
      </c>
      <c r="Q48" s="127">
        <f>SUMIFS('Nov Receipts Data'!M:M,'Nov Receipts Data'!$B:$B,$B48)+SUMIFS('Nov Receipts Data'!M:M,'Nov Receipts Data'!$B:$B,$A48)</f>
        <v>4215.2</v>
      </c>
      <c r="R48" s="127">
        <f>SUMIFS('Nov Receipts Data'!N:N,'Nov Receipts Data'!$B:$B,$B48)+SUMIFS('Nov Receipts Data'!N:N,'Nov Receipts Data'!$B:$B,$A48)</f>
        <v>21118.77</v>
      </c>
      <c r="S48" s="127">
        <f>SUMIFS('Nov Receipts Data'!O:O,'Nov Receipts Data'!$B:$B,$B48)+SUMIFS('Nov Receipts Data'!O:O,'Nov Receipts Data'!$B:$B,$A48)</f>
        <v>209263.54</v>
      </c>
      <c r="T48" s="127">
        <f>SUMIFS('Nov Receipts Data'!P:P,'Nov Receipts Data'!$B:$B,$B48)+SUMIFS('Nov Receipts Data'!P:P,'Nov Receipts Data'!$B:$B,$A48)</f>
        <v>329315.01</v>
      </c>
      <c r="U48" s="127">
        <f>SUMIFS('Nov Receipts Data'!Q:Q,'Nov Receipts Data'!$B:$B,$B48)+SUMIFS('Nov Receipts Data'!Q:Q,'Nov Receipts Data'!$B:$B,$A48)</f>
        <v>530.88</v>
      </c>
      <c r="V48" s="127">
        <f>SUMIFS('Nov Receipts Data'!R:R,'Nov Receipts Data'!$B:$B,$B48)+SUMIFS('Nov Receipts Data'!R:R,'Nov Receipts Data'!$B:$B,$A48)</f>
        <v>58114.16</v>
      </c>
      <c r="W48" s="127">
        <f>SUMIFS('Nov Receipts Data'!S:S,'Nov Receipts Data'!$B:$B,$B48)+SUMIFS('Nov Receipts Data'!S:S,'Nov Receipts Data'!$B:$B,$A48)</f>
        <v>10714.56</v>
      </c>
      <c r="X48" s="127">
        <f>SUMIFS('Nov Receipts Data'!T:T,'Nov Receipts Data'!$B:$B,$B48)+SUMIFS('Nov Receipts Data'!T:T,'Nov Receipts Data'!$B:$B,$A48)</f>
        <v>1604.88</v>
      </c>
      <c r="Y48" s="127">
        <f>SUMIFS('Nov Receipts Data'!U:U,'Nov Receipts Data'!$B:$B,$B48)+SUMIFS('Nov Receipts Data'!U:U,'Nov Receipts Data'!$B:$B,$A48)</f>
        <v>0</v>
      </c>
      <c r="Z48" s="127">
        <f>SUMIFS('Nov Receipts Data'!V:V,'Nov Receipts Data'!$B:$B,$B48)+SUMIFS('Nov Receipts Data'!V:V,'Nov Receipts Data'!$B:$B,$A48)</f>
        <v>7395</v>
      </c>
      <c r="AA48" s="127">
        <f>SUMIFS('Nov Receipts Data'!W:W,'Nov Receipts Data'!$B:$B,$B48)+SUMIFS('Nov Receipts Data'!W:W,'Nov Receipts Data'!$B:$B,$A48)</f>
        <v>517.58000000000004</v>
      </c>
      <c r="AB48" s="127">
        <f>SUMIFS('Nov Receipts Data'!X:X,'Nov Receipts Data'!$B:$B,$B48)+SUMIFS('Nov Receipts Data'!X:X,'Nov Receipts Data'!$B:$B,$A48)</f>
        <v>10.3</v>
      </c>
      <c r="AC48" s="127">
        <f>SUMIFS('Nov Receipts Data'!Y:Y,'Nov Receipts Data'!$B:$B,$B48)+SUMIFS('Nov Receipts Data'!Y:Y,'Nov Receipts Data'!$B:$B,$A48)</f>
        <v>492.82</v>
      </c>
      <c r="AD48" s="127">
        <f>SUMIFS('Nov Receipts Data'!Z:Z,'Nov Receipts Data'!$B:$B,$B48)+SUMIFS('Nov Receipts Data'!Z:Z,'Nov Receipts Data'!$B:$B,$A48)</f>
        <v>70.87</v>
      </c>
      <c r="AE48" s="127">
        <f>SUMIFS('Nov Receipts Data'!AA:AA,'Nov Receipts Data'!$B:$B,$B48)+SUMIFS('Nov Receipts Data'!AA:AA,'Nov Receipts Data'!$B:$B,$A48)</f>
        <v>171663.45</v>
      </c>
      <c r="AF48" s="127">
        <f>SUMIFS('Nov Receipts Data'!AB:AB,'Nov Receipts Data'!$B:$B,$B48)+SUMIFS('Nov Receipts Data'!AB:AB,'Nov Receipts Data'!$B:$B,$A48)</f>
        <v>256939.8</v>
      </c>
      <c r="AG48" s="127">
        <f>SUMIFS('Nov Receipts Data'!AC:AC,'Nov Receipts Data'!$B:$B,$B48)+SUMIFS('Nov Receipts Data'!AC:AC,'Nov Receipts Data'!$B:$B,$A48)</f>
        <v>8143.35</v>
      </c>
      <c r="AH48" s="127">
        <f>SUMIFS('Nov Receipts Data'!AD:AD,'Nov Receipts Data'!$B:$B,$B48)+SUMIFS('Nov Receipts Data'!AD:AD,'Nov Receipts Data'!$B:$B,$A48)</f>
        <v>408.48</v>
      </c>
      <c r="AI48" s="127">
        <f>SUMIFS('Nov Receipts Data'!AE:AE,'Nov Receipts Data'!$B:$B,$B48)+SUMIFS('Nov Receipts Data'!AE:AE,'Nov Receipts Data'!$B:$B,$A48)</f>
        <v>112.97</v>
      </c>
      <c r="AJ48" s="127">
        <f>SUMIFS('Nov Receipts Data'!AF:AF,'Nov Receipts Data'!$B:$B,$B48)+SUMIFS('Nov Receipts Data'!AF:AF,'Nov Receipts Data'!$B:$B,$A48)</f>
        <v>4027.96</v>
      </c>
      <c r="AK48" s="150">
        <v>27550.67</v>
      </c>
    </row>
    <row r="49" spans="1:37" ht="13.2" outlineLevel="1">
      <c r="A49" s="86"/>
      <c r="B49" s="19" t="s">
        <v>558</v>
      </c>
      <c r="C49" s="127">
        <v>912510.12873302668</v>
      </c>
      <c r="D49" s="80">
        <f>SUMIFS('PMT Terms'!C:C,'PMT Terms'!B:B,B49)</f>
        <v>45</v>
      </c>
      <c r="E49" s="89">
        <f t="shared" si="13"/>
        <v>1.2239586880539319</v>
      </c>
      <c r="F49" s="84">
        <f t="shared" si="15"/>
        <v>1116874.7</v>
      </c>
      <c r="G49" s="88">
        <f>SUMIFS('Nov Receipts Data'!C:C,'Nov Receipts Data'!$B:$B,$B49)+SUMIFS('Nov Receipts Data'!C:C,'Nov Receipts Data'!$B:$B,$A49)</f>
        <v>3262.26</v>
      </c>
      <c r="H49" s="88">
        <f>SUMIFS('Nov Receipts Data'!D:D,'Nov Receipts Data'!$B:$B,$B49)+SUMIFS('Nov Receipts Data'!D:D,'Nov Receipts Data'!$B:$B,$A49)</f>
        <v>6627.17</v>
      </c>
      <c r="I49" s="127">
        <f>SUMIFS('Nov Receipts Data'!E:E,'Nov Receipts Data'!$B:$B,$B49)+SUMIFS('Nov Receipts Data'!E:E,'Nov Receipts Data'!$B:$B,$A49)</f>
        <v>171608.23</v>
      </c>
      <c r="J49" s="127">
        <f>SUMIFS('Nov Receipts Data'!F:F,'Nov Receipts Data'!$B:$B,$B49)+SUMIFS('Nov Receipts Data'!F:F,'Nov Receipts Data'!$B:$B,$A49)</f>
        <v>2011.2</v>
      </c>
      <c r="K49" s="127">
        <f>SUMIFS('Nov Receipts Data'!G:G,'Nov Receipts Data'!$B:$B,$B49)+SUMIFS('Nov Receipts Data'!G:G,'Nov Receipts Data'!$B:$B,$A49)</f>
        <v>115716.3</v>
      </c>
      <c r="L49" s="127">
        <f>SUMIFS('Nov Receipts Data'!H:H,'Nov Receipts Data'!$B:$B,$B49)+SUMIFS('Nov Receipts Data'!H:H,'Nov Receipts Data'!$B:$B,$A49)</f>
        <v>52681.04</v>
      </c>
      <c r="M49" s="127">
        <f>SUMIFS('Nov Receipts Data'!I:I,'Nov Receipts Data'!$B:$B,$B49)+SUMIFS('Nov Receipts Data'!I:I,'Nov Receipts Data'!$B:$B,$A49)</f>
        <v>693.2</v>
      </c>
      <c r="N49" s="127">
        <f>SUMIFS('Nov Receipts Data'!J:J,'Nov Receipts Data'!$B:$B,$B49)+SUMIFS('Nov Receipts Data'!J:J,'Nov Receipts Data'!$B:$B,$A49)</f>
        <v>47708.17</v>
      </c>
      <c r="O49" s="127">
        <f>SUMIFS('Nov Receipts Data'!K:K,'Nov Receipts Data'!$B:$B,$B49)+SUMIFS('Nov Receipts Data'!K:K,'Nov Receipts Data'!$B:$B,$A49)</f>
        <v>148459.23000000001</v>
      </c>
      <c r="P49" s="127">
        <f>SUMIFS('Nov Receipts Data'!L:L,'Nov Receipts Data'!$B:$B,$B49)+SUMIFS('Nov Receipts Data'!L:L,'Nov Receipts Data'!$B:$B,$A49)</f>
        <v>91789.89</v>
      </c>
      <c r="Q49" s="127">
        <f>SUMIFS('Nov Receipts Data'!M:M,'Nov Receipts Data'!$B:$B,$B49)+SUMIFS('Nov Receipts Data'!M:M,'Nov Receipts Data'!$B:$B,$A49)</f>
        <v>366.9</v>
      </c>
      <c r="R49" s="127">
        <f>SUMIFS('Nov Receipts Data'!N:N,'Nov Receipts Data'!$B:$B,$B49)+SUMIFS('Nov Receipts Data'!N:N,'Nov Receipts Data'!$B:$B,$A49)</f>
        <v>367</v>
      </c>
      <c r="S49" s="127">
        <f>SUMIFS('Nov Receipts Data'!O:O,'Nov Receipts Data'!$B:$B,$B49)+SUMIFS('Nov Receipts Data'!O:O,'Nov Receipts Data'!$B:$B,$A49)</f>
        <v>2582.36</v>
      </c>
      <c r="T49" s="127">
        <f>SUMIFS('Nov Receipts Data'!P:P,'Nov Receipts Data'!$B:$B,$B49)+SUMIFS('Nov Receipts Data'!P:P,'Nov Receipts Data'!$B:$B,$A49)</f>
        <v>81</v>
      </c>
      <c r="U49" s="127">
        <f>SUMIFS('Nov Receipts Data'!Q:Q,'Nov Receipts Data'!$B:$B,$B49)+SUMIFS('Nov Receipts Data'!Q:Q,'Nov Receipts Data'!$B:$B,$A49)</f>
        <v>693.63</v>
      </c>
      <c r="V49" s="127">
        <f>SUMIFS('Nov Receipts Data'!R:R,'Nov Receipts Data'!$B:$B,$B49)+SUMIFS('Nov Receipts Data'!R:R,'Nov Receipts Data'!$B:$B,$A49)</f>
        <v>136081.66</v>
      </c>
      <c r="W49" s="127">
        <f>SUMIFS('Nov Receipts Data'!S:S,'Nov Receipts Data'!$B:$B,$B49)+SUMIFS('Nov Receipts Data'!S:S,'Nov Receipts Data'!$B:$B,$A49)</f>
        <v>9688.9599999999991</v>
      </c>
      <c r="X49" s="127">
        <f>SUMIFS('Nov Receipts Data'!T:T,'Nov Receipts Data'!$B:$B,$B49)+SUMIFS('Nov Receipts Data'!T:T,'Nov Receipts Data'!$B:$B,$A49)</f>
        <v>10606.97</v>
      </c>
      <c r="Y49" s="127">
        <f>SUMIFS('Nov Receipts Data'!U:U,'Nov Receipts Data'!$B:$B,$B49)+SUMIFS('Nov Receipts Data'!U:U,'Nov Receipts Data'!$B:$B,$A49)</f>
        <v>53778.87</v>
      </c>
      <c r="Z49" s="127">
        <f>SUMIFS('Nov Receipts Data'!V:V,'Nov Receipts Data'!$B:$B,$B49)+SUMIFS('Nov Receipts Data'!V:V,'Nov Receipts Data'!$B:$B,$A49)</f>
        <v>17455</v>
      </c>
      <c r="AA49" s="127">
        <f>SUMIFS('Nov Receipts Data'!W:W,'Nov Receipts Data'!$B:$B,$B49)+SUMIFS('Nov Receipts Data'!W:W,'Nov Receipts Data'!$B:$B,$A49)</f>
        <v>12364.05</v>
      </c>
      <c r="AB49" s="127">
        <f>SUMIFS('Nov Receipts Data'!X:X,'Nov Receipts Data'!$B:$B,$B49)+SUMIFS('Nov Receipts Data'!X:X,'Nov Receipts Data'!$B:$B,$A49)</f>
        <v>2635.36</v>
      </c>
      <c r="AC49" s="127">
        <f>SUMIFS('Nov Receipts Data'!Y:Y,'Nov Receipts Data'!$B:$B,$B49)+SUMIFS('Nov Receipts Data'!Y:Y,'Nov Receipts Data'!$B:$B,$A49)</f>
        <v>972.41</v>
      </c>
      <c r="AD49" s="127">
        <f>SUMIFS('Nov Receipts Data'!Z:Z,'Nov Receipts Data'!$B:$B,$B49)+SUMIFS('Nov Receipts Data'!Z:Z,'Nov Receipts Data'!$B:$B,$A49)</f>
        <v>69036.27</v>
      </c>
      <c r="AE49" s="127">
        <f>SUMIFS('Nov Receipts Data'!AA:AA,'Nov Receipts Data'!$B:$B,$B49)+SUMIFS('Nov Receipts Data'!AA:AA,'Nov Receipts Data'!$B:$B,$A49)</f>
        <v>127090.4</v>
      </c>
      <c r="AF49" s="127">
        <f>SUMIFS('Nov Receipts Data'!AB:AB,'Nov Receipts Data'!$B:$B,$B49)+SUMIFS('Nov Receipts Data'!AB:AB,'Nov Receipts Data'!$B:$B,$A49)</f>
        <v>31616.07</v>
      </c>
      <c r="AG49" s="127">
        <f>SUMIFS('Nov Receipts Data'!AC:AC,'Nov Receipts Data'!$B:$B,$B49)+SUMIFS('Nov Receipts Data'!AC:AC,'Nov Receipts Data'!$B:$B,$A49)</f>
        <v>321.89999999999998</v>
      </c>
      <c r="AH49" s="127">
        <f>SUMIFS('Nov Receipts Data'!AD:AD,'Nov Receipts Data'!$B:$B,$B49)+SUMIFS('Nov Receipts Data'!AD:AD,'Nov Receipts Data'!$B:$B,$A49)</f>
        <v>259.2</v>
      </c>
      <c r="AI49" s="127">
        <f>SUMIFS('Nov Receipts Data'!AE:AE,'Nov Receipts Data'!$B:$B,$B49)+SUMIFS('Nov Receipts Data'!AE:AE,'Nov Receipts Data'!$B:$B,$A49)</f>
        <v>320</v>
      </c>
      <c r="AJ49" s="127">
        <f>SUMIFS('Nov Receipts Data'!AF:AF,'Nov Receipts Data'!$B:$B,$B49)+SUMIFS('Nov Receipts Data'!AF:AF,'Nov Receipts Data'!$B:$B,$A49)</f>
        <v>0</v>
      </c>
      <c r="AK49" s="150">
        <v>22481.72</v>
      </c>
    </row>
    <row r="50" spans="1:37" ht="13.2" outlineLevel="1">
      <c r="A50" s="86"/>
      <c r="B50" s="19" t="s">
        <v>77</v>
      </c>
      <c r="C50" s="127">
        <v>979300.85275003966</v>
      </c>
      <c r="D50" s="80">
        <f>SUMIFS('PMT Terms'!C:C,'PMT Terms'!B:B,B50)</f>
        <v>60</v>
      </c>
      <c r="E50" s="89">
        <f t="shared" si="13"/>
        <v>1.1261475642577556</v>
      </c>
      <c r="F50" s="84">
        <f t="shared" si="15"/>
        <v>1102837.2700000003</v>
      </c>
      <c r="G50" s="88">
        <f>SUMIFS('Nov Receipts Data'!C:C,'Nov Receipts Data'!$B:$B,$B50)+SUMIFS('Nov Receipts Data'!C:C,'Nov Receipts Data'!$B:$B,$A50)</f>
        <v>0</v>
      </c>
      <c r="H50" s="88">
        <f>SUMIFS('Nov Receipts Data'!D:D,'Nov Receipts Data'!$B:$B,$B50)+SUMIFS('Nov Receipts Data'!D:D,'Nov Receipts Data'!$B:$B,$A50)</f>
        <v>4040.28</v>
      </c>
      <c r="I50" s="127">
        <f>SUMIFS('Nov Receipts Data'!E:E,'Nov Receipts Data'!$B:$B,$B50)+SUMIFS('Nov Receipts Data'!E:E,'Nov Receipts Data'!$B:$B,$A50)</f>
        <v>60933.39</v>
      </c>
      <c r="J50" s="127">
        <f>SUMIFS('Nov Receipts Data'!F:F,'Nov Receipts Data'!$B:$B,$B50)+SUMIFS('Nov Receipts Data'!F:F,'Nov Receipts Data'!$B:$B,$A50)</f>
        <v>200650.42</v>
      </c>
      <c r="K50" s="127">
        <f>SUMIFS('Nov Receipts Data'!G:G,'Nov Receipts Data'!$B:$B,$B50)+SUMIFS('Nov Receipts Data'!G:G,'Nov Receipts Data'!$B:$B,$A50)</f>
        <v>11233.98</v>
      </c>
      <c r="L50" s="127">
        <f>SUMIFS('Nov Receipts Data'!H:H,'Nov Receipts Data'!$B:$B,$B50)+SUMIFS('Nov Receipts Data'!H:H,'Nov Receipts Data'!$B:$B,$A50)</f>
        <v>3244.2</v>
      </c>
      <c r="M50" s="127">
        <f>SUMIFS('Nov Receipts Data'!I:I,'Nov Receipts Data'!$B:$B,$B50)+SUMIFS('Nov Receipts Data'!I:I,'Nov Receipts Data'!$B:$B,$A50)</f>
        <v>186.71</v>
      </c>
      <c r="N50" s="127">
        <f>SUMIFS('Nov Receipts Data'!J:J,'Nov Receipts Data'!$B:$B,$B50)+SUMIFS('Nov Receipts Data'!J:J,'Nov Receipts Data'!$B:$B,$A50)</f>
        <v>0</v>
      </c>
      <c r="O50" s="127">
        <f>SUMIFS('Nov Receipts Data'!K:K,'Nov Receipts Data'!$B:$B,$B50)+SUMIFS('Nov Receipts Data'!K:K,'Nov Receipts Data'!$B:$B,$A50)</f>
        <v>8280.02</v>
      </c>
      <c r="P50" s="127">
        <f>SUMIFS('Nov Receipts Data'!L:L,'Nov Receipts Data'!$B:$B,$B50)+SUMIFS('Nov Receipts Data'!L:L,'Nov Receipts Data'!$B:$B,$A50)</f>
        <v>189819.22</v>
      </c>
      <c r="Q50" s="127">
        <f>SUMIFS('Nov Receipts Data'!M:M,'Nov Receipts Data'!$B:$B,$B50)+SUMIFS('Nov Receipts Data'!M:M,'Nov Receipts Data'!$B:$B,$A50)</f>
        <v>42971.88</v>
      </c>
      <c r="R50" s="127">
        <f>SUMIFS('Nov Receipts Data'!N:N,'Nov Receipts Data'!$B:$B,$B50)+SUMIFS('Nov Receipts Data'!N:N,'Nov Receipts Data'!$B:$B,$A50)</f>
        <v>29.55</v>
      </c>
      <c r="S50" s="127">
        <f>SUMIFS('Nov Receipts Data'!O:O,'Nov Receipts Data'!$B:$B,$B50)+SUMIFS('Nov Receipts Data'!O:O,'Nov Receipts Data'!$B:$B,$A50)</f>
        <v>1279.8</v>
      </c>
      <c r="T50" s="127">
        <f>SUMIFS('Nov Receipts Data'!P:P,'Nov Receipts Data'!$B:$B,$B50)+SUMIFS('Nov Receipts Data'!P:P,'Nov Receipts Data'!$B:$B,$A50)</f>
        <v>126785.77</v>
      </c>
      <c r="U50" s="127">
        <f>SUMIFS('Nov Receipts Data'!Q:Q,'Nov Receipts Data'!$B:$B,$B50)+SUMIFS('Nov Receipts Data'!Q:Q,'Nov Receipts Data'!$B:$B,$A50)</f>
        <v>217154.5</v>
      </c>
      <c r="V50" s="127">
        <f>SUMIFS('Nov Receipts Data'!R:R,'Nov Receipts Data'!$B:$B,$B50)+SUMIFS('Nov Receipts Data'!R:R,'Nov Receipts Data'!$B:$B,$A50)</f>
        <v>7426.92</v>
      </c>
      <c r="W50" s="127">
        <f>SUMIFS('Nov Receipts Data'!S:S,'Nov Receipts Data'!$B:$B,$B50)+SUMIFS('Nov Receipts Data'!S:S,'Nov Receipts Data'!$B:$B,$A50)</f>
        <v>3352.92</v>
      </c>
      <c r="X50" s="127">
        <f>SUMIFS('Nov Receipts Data'!T:T,'Nov Receipts Data'!$B:$B,$B50)+SUMIFS('Nov Receipts Data'!T:T,'Nov Receipts Data'!$B:$B,$A50)</f>
        <v>260.82</v>
      </c>
      <c r="Y50" s="127">
        <f>SUMIFS('Nov Receipts Data'!U:U,'Nov Receipts Data'!$B:$B,$B50)+SUMIFS('Nov Receipts Data'!U:U,'Nov Receipts Data'!$B:$B,$A50)</f>
        <v>84602.16</v>
      </c>
      <c r="Z50" s="127">
        <f>SUMIFS('Nov Receipts Data'!V:V,'Nov Receipts Data'!$B:$B,$B50)+SUMIFS('Nov Receipts Data'!V:V,'Nov Receipts Data'!$B:$B,$A50)</f>
        <v>41449.97</v>
      </c>
      <c r="AA50" s="127">
        <f>SUMIFS('Nov Receipts Data'!W:W,'Nov Receipts Data'!$B:$B,$B50)+SUMIFS('Nov Receipts Data'!W:W,'Nov Receipts Data'!$B:$B,$A50)</f>
        <v>12023.16</v>
      </c>
      <c r="AB50" s="127">
        <f>SUMIFS('Nov Receipts Data'!X:X,'Nov Receipts Data'!$B:$B,$B50)+SUMIFS('Nov Receipts Data'!X:X,'Nov Receipts Data'!$B:$B,$A50)</f>
        <v>1046.28</v>
      </c>
      <c r="AC50" s="127">
        <f>SUMIFS('Nov Receipts Data'!Y:Y,'Nov Receipts Data'!$B:$B,$B50)+SUMIFS('Nov Receipts Data'!Y:Y,'Nov Receipts Data'!$B:$B,$A50)</f>
        <v>50035.839999999997</v>
      </c>
      <c r="AD50" s="127">
        <f>SUMIFS('Nov Receipts Data'!Z:Z,'Nov Receipts Data'!$B:$B,$B50)+SUMIFS('Nov Receipts Data'!Z:Z,'Nov Receipts Data'!$B:$B,$A50)</f>
        <v>3506.97</v>
      </c>
      <c r="AE50" s="127">
        <f>SUMIFS('Nov Receipts Data'!AA:AA,'Nov Receipts Data'!$B:$B,$B50)+SUMIFS('Nov Receipts Data'!AA:AA,'Nov Receipts Data'!$B:$B,$A50)</f>
        <v>1273.0899999999999</v>
      </c>
      <c r="AF50" s="127">
        <f>SUMIFS('Nov Receipts Data'!AB:AB,'Nov Receipts Data'!$B:$B,$B50)+SUMIFS('Nov Receipts Data'!AB:AB,'Nov Receipts Data'!$B:$B,$A50)</f>
        <v>1330.95</v>
      </c>
      <c r="AG50" s="127">
        <f>SUMIFS('Nov Receipts Data'!AC:AC,'Nov Receipts Data'!$B:$B,$B50)+SUMIFS('Nov Receipts Data'!AC:AC,'Nov Receipts Data'!$B:$B,$A50)</f>
        <v>0</v>
      </c>
      <c r="AH50" s="127">
        <f>SUMIFS('Nov Receipts Data'!AD:AD,'Nov Receipts Data'!$B:$B,$B50)+SUMIFS('Nov Receipts Data'!AD:AD,'Nov Receipts Data'!$B:$B,$A50)</f>
        <v>22481.72</v>
      </c>
      <c r="AI50" s="127">
        <f>SUMIFS('Nov Receipts Data'!AE:AE,'Nov Receipts Data'!$B:$B,$B50)+SUMIFS('Nov Receipts Data'!AE:AE,'Nov Receipts Data'!$B:$B,$A50)</f>
        <v>7165.68</v>
      </c>
      <c r="AJ50" s="127">
        <f>SUMIFS('Nov Receipts Data'!AF:AF,'Nov Receipts Data'!$B:$B,$B50)+SUMIFS('Nov Receipts Data'!AF:AF,'Nov Receipts Data'!$B:$B,$A50)</f>
        <v>271.07</v>
      </c>
      <c r="AK50" s="150">
        <v>21789.78</v>
      </c>
    </row>
    <row r="51" spans="1:37" ht="13.2" outlineLevel="1">
      <c r="A51" s="86"/>
      <c r="B51" s="19" t="s">
        <v>66</v>
      </c>
      <c r="C51" s="127">
        <v>2446724.8532136078</v>
      </c>
      <c r="D51" s="80">
        <f>SUMIFS('PMT Terms'!C:C,'PMT Terms'!B:B,B51)</f>
        <v>60</v>
      </c>
      <c r="E51" s="89">
        <f t="shared" si="13"/>
        <v>0.50662399099429156</v>
      </c>
      <c r="F51" s="84">
        <f t="shared" si="15"/>
        <v>1239569.5100000002</v>
      </c>
      <c r="G51" s="88">
        <f>SUMIFS('Nov Receipts Data'!C:C,'Nov Receipts Data'!$B:$B,$B51)+SUMIFS('Nov Receipts Data'!C:C,'Nov Receipts Data'!$B:$B,$A51)</f>
        <v>0</v>
      </c>
      <c r="H51" s="88">
        <f>SUMIFS('Nov Receipts Data'!D:D,'Nov Receipts Data'!$B:$B,$B51)+SUMIFS('Nov Receipts Data'!D:D,'Nov Receipts Data'!$B:$B,$A51)</f>
        <v>972.54</v>
      </c>
      <c r="I51" s="127">
        <f>SUMIFS('Nov Receipts Data'!E:E,'Nov Receipts Data'!$B:$B,$B51)+SUMIFS('Nov Receipts Data'!E:E,'Nov Receipts Data'!$B:$B,$A51)</f>
        <v>510255.98</v>
      </c>
      <c r="J51" s="127">
        <f>SUMIFS('Nov Receipts Data'!F:F,'Nov Receipts Data'!$B:$B,$B51)+SUMIFS('Nov Receipts Data'!F:F,'Nov Receipts Data'!$B:$B,$A51)</f>
        <v>28408.12</v>
      </c>
      <c r="K51" s="127">
        <f>SUMIFS('Nov Receipts Data'!G:G,'Nov Receipts Data'!$B:$B,$B51)+SUMIFS('Nov Receipts Data'!G:G,'Nov Receipts Data'!$B:$B,$A51)</f>
        <v>6228.27</v>
      </c>
      <c r="L51" s="127">
        <f>SUMIFS('Nov Receipts Data'!H:H,'Nov Receipts Data'!$B:$B,$B51)+SUMIFS('Nov Receipts Data'!H:H,'Nov Receipts Data'!$B:$B,$A51)</f>
        <v>7775.92</v>
      </c>
      <c r="M51" s="127">
        <f>SUMIFS('Nov Receipts Data'!I:I,'Nov Receipts Data'!$B:$B,$B51)+SUMIFS('Nov Receipts Data'!I:I,'Nov Receipts Data'!$B:$B,$A51)</f>
        <v>989.1</v>
      </c>
      <c r="N51" s="127">
        <f>SUMIFS('Nov Receipts Data'!J:J,'Nov Receipts Data'!$B:$B,$B51)+SUMIFS('Nov Receipts Data'!J:J,'Nov Receipts Data'!$B:$B,$A51)</f>
        <v>395.64</v>
      </c>
      <c r="O51" s="127">
        <f>SUMIFS('Nov Receipts Data'!K:K,'Nov Receipts Data'!$B:$B,$B51)+SUMIFS('Nov Receipts Data'!K:K,'Nov Receipts Data'!$B:$B,$A51)</f>
        <v>0</v>
      </c>
      <c r="P51" s="127">
        <f>SUMIFS('Nov Receipts Data'!L:L,'Nov Receipts Data'!$B:$B,$B51)+SUMIFS('Nov Receipts Data'!L:L,'Nov Receipts Data'!$B:$B,$A51)</f>
        <v>0</v>
      </c>
      <c r="Q51" s="127">
        <f>SUMIFS('Nov Receipts Data'!M:M,'Nov Receipts Data'!$B:$B,$B51)+SUMIFS('Nov Receipts Data'!M:M,'Nov Receipts Data'!$B:$B,$A51)</f>
        <v>184744.57</v>
      </c>
      <c r="R51" s="127">
        <f>SUMIFS('Nov Receipts Data'!N:N,'Nov Receipts Data'!$B:$B,$B51)+SUMIFS('Nov Receipts Data'!N:N,'Nov Receipts Data'!$B:$B,$A51)</f>
        <v>3362.76</v>
      </c>
      <c r="S51" s="127">
        <f>SUMIFS('Nov Receipts Data'!O:O,'Nov Receipts Data'!$B:$B,$B51)+SUMIFS('Nov Receipts Data'!O:O,'Nov Receipts Data'!$B:$B,$A51)</f>
        <v>2587.62</v>
      </c>
      <c r="T51" s="127">
        <f>SUMIFS('Nov Receipts Data'!P:P,'Nov Receipts Data'!$B:$B,$B51)+SUMIFS('Nov Receipts Data'!P:P,'Nov Receipts Data'!$B:$B,$A51)</f>
        <v>11141.89</v>
      </c>
      <c r="U51" s="127">
        <f>SUMIFS('Nov Receipts Data'!Q:Q,'Nov Receipts Data'!$B:$B,$B51)+SUMIFS('Nov Receipts Data'!Q:Q,'Nov Receipts Data'!$B:$B,$A51)</f>
        <v>0</v>
      </c>
      <c r="V51" s="127">
        <f>SUMIFS('Nov Receipts Data'!R:R,'Nov Receipts Data'!$B:$B,$B51)+SUMIFS('Nov Receipts Data'!R:R,'Nov Receipts Data'!$B:$B,$A51)</f>
        <v>0</v>
      </c>
      <c r="W51" s="127">
        <f>SUMIFS('Nov Receipts Data'!S:S,'Nov Receipts Data'!$B:$B,$B51)+SUMIFS('Nov Receipts Data'!S:S,'Nov Receipts Data'!$B:$B,$A51)</f>
        <v>6546.45</v>
      </c>
      <c r="X51" s="127">
        <f>SUMIFS('Nov Receipts Data'!T:T,'Nov Receipts Data'!$B:$B,$B51)+SUMIFS('Nov Receipts Data'!T:T,'Nov Receipts Data'!$B:$B,$A51)</f>
        <v>1652.56</v>
      </c>
      <c r="Y51" s="127">
        <f>SUMIFS('Nov Receipts Data'!U:U,'Nov Receipts Data'!$B:$B,$B51)+SUMIFS('Nov Receipts Data'!U:U,'Nov Receipts Data'!$B:$B,$A51)</f>
        <v>0</v>
      </c>
      <c r="Z51" s="127">
        <f>SUMIFS('Nov Receipts Data'!V:V,'Nov Receipts Data'!$B:$B,$B51)+SUMIFS('Nov Receipts Data'!V:V,'Nov Receipts Data'!$B:$B,$A51)</f>
        <v>258214.33</v>
      </c>
      <c r="AA51" s="127">
        <f>SUMIFS('Nov Receipts Data'!W:W,'Nov Receipts Data'!$B:$B,$B51)+SUMIFS('Nov Receipts Data'!W:W,'Nov Receipts Data'!$B:$B,$A51)</f>
        <v>1022.07</v>
      </c>
      <c r="AB51" s="127">
        <f>SUMIFS('Nov Receipts Data'!X:X,'Nov Receipts Data'!$B:$B,$B51)+SUMIFS('Nov Receipts Data'!X:X,'Nov Receipts Data'!$B:$B,$A51)</f>
        <v>2175.81</v>
      </c>
      <c r="AC51" s="127">
        <f>SUMIFS('Nov Receipts Data'!Y:Y,'Nov Receipts Data'!$B:$B,$B51)+SUMIFS('Nov Receipts Data'!Y:Y,'Nov Receipts Data'!$B:$B,$A51)</f>
        <v>0</v>
      </c>
      <c r="AD51" s="127">
        <f>SUMIFS('Nov Receipts Data'!Z:Z,'Nov Receipts Data'!$B:$B,$B51)+SUMIFS('Nov Receipts Data'!Z:Z,'Nov Receipts Data'!$B:$B,$A51)</f>
        <v>3328.63</v>
      </c>
      <c r="AE51" s="127">
        <f>SUMIFS('Nov Receipts Data'!AA:AA,'Nov Receipts Data'!$B:$B,$B51)+SUMIFS('Nov Receipts Data'!AA:AA,'Nov Receipts Data'!$B:$B,$A51)</f>
        <v>1071.5999999999999</v>
      </c>
      <c r="AF51" s="127">
        <f>SUMIFS('Nov Receipts Data'!AB:AB,'Nov Receipts Data'!$B:$B,$B51)+SUMIFS('Nov Receipts Data'!AB:AB,'Nov Receipts Data'!$B:$B,$A51)</f>
        <v>204904.25</v>
      </c>
      <c r="AG51" s="127">
        <f>SUMIFS('Nov Receipts Data'!AC:AC,'Nov Receipts Data'!$B:$B,$B51)+SUMIFS('Nov Receipts Data'!AC:AC,'Nov Receipts Data'!$B:$B,$A51)</f>
        <v>0</v>
      </c>
      <c r="AH51" s="127">
        <f>SUMIFS('Nov Receipts Data'!AD:AD,'Nov Receipts Data'!$B:$B,$B51)+SUMIFS('Nov Receipts Data'!AD:AD,'Nov Receipts Data'!$B:$B,$A51)</f>
        <v>2884.8</v>
      </c>
      <c r="AI51" s="127">
        <f>SUMIFS('Nov Receipts Data'!AE:AE,'Nov Receipts Data'!$B:$B,$B51)+SUMIFS('Nov Receipts Data'!AE:AE,'Nov Receipts Data'!$B:$B,$A51)</f>
        <v>906.6</v>
      </c>
      <c r="AJ51" s="127">
        <f>SUMIFS('Nov Receipts Data'!AF:AF,'Nov Receipts Data'!$B:$B,$B51)+SUMIFS('Nov Receipts Data'!AF:AF,'Nov Receipts Data'!$B:$B,$A51)</f>
        <v>0</v>
      </c>
      <c r="AK51" s="150">
        <v>20725.59</v>
      </c>
    </row>
    <row r="52" spans="1:37" ht="13.2" outlineLevel="1">
      <c r="A52" s="86"/>
      <c r="B52" s="19" t="s">
        <v>509</v>
      </c>
      <c r="C52" s="127">
        <v>1060229.2653669263</v>
      </c>
      <c r="D52" s="80">
        <f>SUMIFS('PMT Terms'!C:C,'PMT Terms'!B:B,B52)</f>
        <v>60</v>
      </c>
      <c r="E52" s="89">
        <f t="shared" si="13"/>
        <v>0.91171378830546446</v>
      </c>
      <c r="F52" s="84">
        <f t="shared" si="15"/>
        <v>966625.64</v>
      </c>
      <c r="G52" s="88">
        <f>SUMIFS('Nov Receipts Data'!C:C,'Nov Receipts Data'!$B:$B,$B52)+SUMIFS('Nov Receipts Data'!C:C,'Nov Receipts Data'!$B:$B,$A52)</f>
        <v>534.97</v>
      </c>
      <c r="H52" s="88">
        <f>SUMIFS('Nov Receipts Data'!D:D,'Nov Receipts Data'!$B:$B,$B52)+SUMIFS('Nov Receipts Data'!D:D,'Nov Receipts Data'!$B:$B,$A52)</f>
        <v>0</v>
      </c>
      <c r="I52" s="127">
        <f>SUMIFS('Nov Receipts Data'!E:E,'Nov Receipts Data'!$B:$B,$B52)+SUMIFS('Nov Receipts Data'!E:E,'Nov Receipts Data'!$B:$B,$A52)</f>
        <v>7242.48</v>
      </c>
      <c r="J52" s="127">
        <f>SUMIFS('Nov Receipts Data'!F:F,'Nov Receipts Data'!$B:$B,$B52)+SUMIFS('Nov Receipts Data'!F:F,'Nov Receipts Data'!$B:$B,$A52)</f>
        <v>0</v>
      </c>
      <c r="K52" s="127">
        <f>SUMIFS('Nov Receipts Data'!G:G,'Nov Receipts Data'!$B:$B,$B52)+SUMIFS('Nov Receipts Data'!G:G,'Nov Receipts Data'!$B:$B,$A52)</f>
        <v>0</v>
      </c>
      <c r="L52" s="127">
        <f>SUMIFS('Nov Receipts Data'!H:H,'Nov Receipts Data'!$B:$B,$B52)+SUMIFS('Nov Receipts Data'!H:H,'Nov Receipts Data'!$B:$B,$A52)</f>
        <v>65834.64</v>
      </c>
      <c r="M52" s="127">
        <f>SUMIFS('Nov Receipts Data'!I:I,'Nov Receipts Data'!$B:$B,$B52)+SUMIFS('Nov Receipts Data'!I:I,'Nov Receipts Data'!$B:$B,$A52)</f>
        <v>16747.560000000001</v>
      </c>
      <c r="N52" s="127">
        <f>SUMIFS('Nov Receipts Data'!J:J,'Nov Receipts Data'!$B:$B,$B52)+SUMIFS('Nov Receipts Data'!J:J,'Nov Receipts Data'!$B:$B,$A52)</f>
        <v>3952.8</v>
      </c>
      <c r="O52" s="127">
        <f>SUMIFS('Nov Receipts Data'!K:K,'Nov Receipts Data'!$B:$B,$B52)+SUMIFS('Nov Receipts Data'!K:K,'Nov Receipts Data'!$B:$B,$A52)</f>
        <v>4710.96</v>
      </c>
      <c r="P52" s="127">
        <f>SUMIFS('Nov Receipts Data'!L:L,'Nov Receipts Data'!$B:$B,$B52)+SUMIFS('Nov Receipts Data'!L:L,'Nov Receipts Data'!$B:$B,$A52)</f>
        <v>5194.16</v>
      </c>
      <c r="Q52" s="127">
        <f>SUMIFS('Nov Receipts Data'!M:M,'Nov Receipts Data'!$B:$B,$B52)+SUMIFS('Nov Receipts Data'!M:M,'Nov Receipts Data'!$B:$B,$A52)</f>
        <v>31745.040000000001</v>
      </c>
      <c r="R52" s="127">
        <f>SUMIFS('Nov Receipts Data'!N:N,'Nov Receipts Data'!$B:$B,$B52)+SUMIFS('Nov Receipts Data'!N:N,'Nov Receipts Data'!$B:$B,$A52)</f>
        <v>38281.68</v>
      </c>
      <c r="S52" s="127">
        <f>SUMIFS('Nov Receipts Data'!O:O,'Nov Receipts Data'!$B:$B,$B52)+SUMIFS('Nov Receipts Data'!O:O,'Nov Receipts Data'!$B:$B,$A52)</f>
        <v>55657.8</v>
      </c>
      <c r="T52" s="127">
        <f>SUMIFS('Nov Receipts Data'!P:P,'Nov Receipts Data'!$B:$B,$B52)+SUMIFS('Nov Receipts Data'!P:P,'Nov Receipts Data'!$B:$B,$A52)</f>
        <v>116506.08</v>
      </c>
      <c r="U52" s="127">
        <f>SUMIFS('Nov Receipts Data'!Q:Q,'Nov Receipts Data'!$B:$B,$B52)+SUMIFS('Nov Receipts Data'!Q:Q,'Nov Receipts Data'!$B:$B,$A52)</f>
        <v>0</v>
      </c>
      <c r="V52" s="127">
        <f>SUMIFS('Nov Receipts Data'!R:R,'Nov Receipts Data'!$B:$B,$B52)+SUMIFS('Nov Receipts Data'!R:R,'Nov Receipts Data'!$B:$B,$A52)</f>
        <v>239.76</v>
      </c>
      <c r="W52" s="127">
        <f>SUMIFS('Nov Receipts Data'!S:S,'Nov Receipts Data'!$B:$B,$B52)+SUMIFS('Nov Receipts Data'!S:S,'Nov Receipts Data'!$B:$B,$A52)</f>
        <v>26308.799999999999</v>
      </c>
      <c r="X52" s="127">
        <f>SUMIFS('Nov Receipts Data'!T:T,'Nov Receipts Data'!$B:$B,$B52)+SUMIFS('Nov Receipts Data'!T:T,'Nov Receipts Data'!$B:$B,$A52)</f>
        <v>18789.84</v>
      </c>
      <c r="Y52" s="127">
        <f>SUMIFS('Nov Receipts Data'!U:U,'Nov Receipts Data'!$B:$B,$B52)+SUMIFS('Nov Receipts Data'!U:U,'Nov Receipts Data'!$B:$B,$A52)</f>
        <v>197913.24</v>
      </c>
      <c r="Z52" s="127">
        <f>SUMIFS('Nov Receipts Data'!V:V,'Nov Receipts Data'!$B:$B,$B52)+SUMIFS('Nov Receipts Data'!V:V,'Nov Receipts Data'!$B:$B,$A52)</f>
        <v>32115.96</v>
      </c>
      <c r="AA52" s="127">
        <f>SUMIFS('Nov Receipts Data'!W:W,'Nov Receipts Data'!$B:$B,$B52)+SUMIFS('Nov Receipts Data'!W:W,'Nov Receipts Data'!$B:$B,$A52)</f>
        <v>0</v>
      </c>
      <c r="AB52" s="127">
        <f>SUMIFS('Nov Receipts Data'!X:X,'Nov Receipts Data'!$B:$B,$B52)+SUMIFS('Nov Receipts Data'!X:X,'Nov Receipts Data'!$B:$B,$A52)</f>
        <v>109.08</v>
      </c>
      <c r="AC52" s="127">
        <f>SUMIFS('Nov Receipts Data'!Y:Y,'Nov Receipts Data'!$B:$B,$B52)+SUMIFS('Nov Receipts Data'!Y:Y,'Nov Receipts Data'!$B:$B,$A52)</f>
        <v>22565.05</v>
      </c>
      <c r="AD52" s="127">
        <f>SUMIFS('Nov Receipts Data'!Z:Z,'Nov Receipts Data'!$B:$B,$B52)+SUMIFS('Nov Receipts Data'!Z:Z,'Nov Receipts Data'!$B:$B,$A52)</f>
        <v>69547.679999999993</v>
      </c>
      <c r="AE52" s="127">
        <f>SUMIFS('Nov Receipts Data'!AA:AA,'Nov Receipts Data'!$B:$B,$B52)+SUMIFS('Nov Receipts Data'!AA:AA,'Nov Receipts Data'!$B:$B,$A52)</f>
        <v>250952.71</v>
      </c>
      <c r="AF52" s="127">
        <f>SUMIFS('Nov Receipts Data'!AB:AB,'Nov Receipts Data'!$B:$B,$B52)+SUMIFS('Nov Receipts Data'!AB:AB,'Nov Receipts Data'!$B:$B,$A52)</f>
        <v>0</v>
      </c>
      <c r="AG52" s="127">
        <f>SUMIFS('Nov Receipts Data'!AC:AC,'Nov Receipts Data'!$B:$B,$B52)+SUMIFS('Nov Receipts Data'!AC:AC,'Nov Receipts Data'!$B:$B,$A52)</f>
        <v>0</v>
      </c>
      <c r="AH52" s="127">
        <f>SUMIFS('Nov Receipts Data'!AD:AD,'Nov Receipts Data'!$B:$B,$B52)+SUMIFS('Nov Receipts Data'!AD:AD,'Nov Receipts Data'!$B:$B,$A52)</f>
        <v>0</v>
      </c>
      <c r="AI52" s="127">
        <f>SUMIFS('Nov Receipts Data'!AE:AE,'Nov Receipts Data'!$B:$B,$B52)+SUMIFS('Nov Receipts Data'!AE:AE,'Nov Receipts Data'!$B:$B,$A52)</f>
        <v>259.2</v>
      </c>
      <c r="AJ52" s="127">
        <f>SUMIFS('Nov Receipts Data'!AF:AF,'Nov Receipts Data'!$B:$B,$B52)+SUMIFS('Nov Receipts Data'!AF:AF,'Nov Receipts Data'!$B:$B,$A52)</f>
        <v>1416.15</v>
      </c>
      <c r="AK52" s="150">
        <v>17040.400000000001</v>
      </c>
    </row>
    <row r="53" spans="1:37" ht="13.2" outlineLevel="1">
      <c r="A53" s="128"/>
      <c r="B53" s="19" t="s">
        <v>84</v>
      </c>
      <c r="C53" s="127">
        <v>1026037.8361032543</v>
      </c>
      <c r="D53" s="80">
        <f>SUMIFS('PMT Terms'!C:C,'PMT Terms'!B:B,B53)</f>
        <v>45</v>
      </c>
      <c r="E53" s="89">
        <f t="shared" si="13"/>
        <v>0.88514272870206812</v>
      </c>
      <c r="F53" s="84">
        <f t="shared" si="15"/>
        <v>908189.92999999993</v>
      </c>
      <c r="G53" s="88">
        <f>SUMIFS('Nov Receipts Data'!C:C,'Nov Receipts Data'!$B:$B,$B53)+SUMIFS('Nov Receipts Data'!C:C,'Nov Receipts Data'!$B:$B,$A53)</f>
        <v>0</v>
      </c>
      <c r="H53" s="88">
        <f>SUMIFS('Nov Receipts Data'!D:D,'Nov Receipts Data'!$B:$B,$B53)+SUMIFS('Nov Receipts Data'!D:D,'Nov Receipts Data'!$B:$B,$A53)</f>
        <v>0</v>
      </c>
      <c r="I53" s="127">
        <f>SUMIFS('Nov Receipts Data'!E:E,'Nov Receipts Data'!$B:$B,$B53)+SUMIFS('Nov Receipts Data'!E:E,'Nov Receipts Data'!$B:$B,$A53)</f>
        <v>89502.25</v>
      </c>
      <c r="J53" s="127">
        <f>SUMIFS('Nov Receipts Data'!F:F,'Nov Receipts Data'!$B:$B,$B53)+SUMIFS('Nov Receipts Data'!F:F,'Nov Receipts Data'!$B:$B,$A53)</f>
        <v>88111.98</v>
      </c>
      <c r="K53" s="127">
        <f>SUMIFS('Nov Receipts Data'!G:G,'Nov Receipts Data'!$B:$B,$B53)+SUMIFS('Nov Receipts Data'!G:G,'Nov Receipts Data'!$B:$B,$A53)</f>
        <v>70847.570000000007</v>
      </c>
      <c r="L53" s="127">
        <f>SUMIFS('Nov Receipts Data'!H:H,'Nov Receipts Data'!$B:$B,$B53)+SUMIFS('Nov Receipts Data'!H:H,'Nov Receipts Data'!$B:$B,$A53)</f>
        <v>121886.89</v>
      </c>
      <c r="M53" s="127">
        <f>SUMIFS('Nov Receipts Data'!I:I,'Nov Receipts Data'!$B:$B,$B53)+SUMIFS('Nov Receipts Data'!I:I,'Nov Receipts Data'!$B:$B,$A53)</f>
        <v>18137.77</v>
      </c>
      <c r="N53" s="127">
        <f>SUMIFS('Nov Receipts Data'!J:J,'Nov Receipts Data'!$B:$B,$B53)+SUMIFS('Nov Receipts Data'!J:J,'Nov Receipts Data'!$B:$B,$A53)</f>
        <v>12779.88</v>
      </c>
      <c r="O53" s="127">
        <f>SUMIFS('Nov Receipts Data'!K:K,'Nov Receipts Data'!$B:$B,$B53)+SUMIFS('Nov Receipts Data'!K:K,'Nov Receipts Data'!$B:$B,$A53)</f>
        <v>36332.94</v>
      </c>
      <c r="P53" s="127">
        <f>SUMIFS('Nov Receipts Data'!L:L,'Nov Receipts Data'!$B:$B,$B53)+SUMIFS('Nov Receipts Data'!L:L,'Nov Receipts Data'!$B:$B,$A53)</f>
        <v>25219.47</v>
      </c>
      <c r="Q53" s="127">
        <f>SUMIFS('Nov Receipts Data'!M:M,'Nov Receipts Data'!$B:$B,$B53)+SUMIFS('Nov Receipts Data'!M:M,'Nov Receipts Data'!$B:$B,$A53)</f>
        <v>30395.200000000001</v>
      </c>
      <c r="R53" s="127">
        <f>SUMIFS('Nov Receipts Data'!N:N,'Nov Receipts Data'!$B:$B,$B53)+SUMIFS('Nov Receipts Data'!N:N,'Nov Receipts Data'!$B:$B,$A53)</f>
        <v>5557</v>
      </c>
      <c r="S53" s="127">
        <f>SUMIFS('Nov Receipts Data'!O:O,'Nov Receipts Data'!$B:$B,$B53)+SUMIFS('Nov Receipts Data'!O:O,'Nov Receipts Data'!$B:$B,$A53)</f>
        <v>77780.429999999993</v>
      </c>
      <c r="T53" s="127">
        <f>SUMIFS('Nov Receipts Data'!P:P,'Nov Receipts Data'!$B:$B,$B53)+SUMIFS('Nov Receipts Data'!P:P,'Nov Receipts Data'!$B:$B,$A53)</f>
        <v>41624.14</v>
      </c>
      <c r="U53" s="127">
        <f>SUMIFS('Nov Receipts Data'!Q:Q,'Nov Receipts Data'!$B:$B,$B53)+SUMIFS('Nov Receipts Data'!Q:Q,'Nov Receipts Data'!$B:$B,$A53)</f>
        <v>201.3</v>
      </c>
      <c r="V53" s="127">
        <f>SUMIFS('Nov Receipts Data'!R:R,'Nov Receipts Data'!$B:$B,$B53)+SUMIFS('Nov Receipts Data'!R:R,'Nov Receipts Data'!$B:$B,$A53)</f>
        <v>2826.6</v>
      </c>
      <c r="W53" s="127">
        <f>SUMIFS('Nov Receipts Data'!S:S,'Nov Receipts Data'!$B:$B,$B53)+SUMIFS('Nov Receipts Data'!S:S,'Nov Receipts Data'!$B:$B,$A53)</f>
        <v>46819.01</v>
      </c>
      <c r="X53" s="127">
        <f>SUMIFS('Nov Receipts Data'!T:T,'Nov Receipts Data'!$B:$B,$B53)+SUMIFS('Nov Receipts Data'!T:T,'Nov Receipts Data'!$B:$B,$A53)</f>
        <v>29487.599999999999</v>
      </c>
      <c r="Y53" s="127">
        <f>SUMIFS('Nov Receipts Data'!U:U,'Nov Receipts Data'!$B:$B,$B53)+SUMIFS('Nov Receipts Data'!U:U,'Nov Receipts Data'!$B:$B,$A53)</f>
        <v>121113.78</v>
      </c>
      <c r="Z53" s="127">
        <f>SUMIFS('Nov Receipts Data'!V:V,'Nov Receipts Data'!$B:$B,$B53)+SUMIFS('Nov Receipts Data'!V:V,'Nov Receipts Data'!$B:$B,$A53)</f>
        <v>4620.71</v>
      </c>
      <c r="AA53" s="127">
        <f>SUMIFS('Nov Receipts Data'!W:W,'Nov Receipts Data'!$B:$B,$B53)+SUMIFS('Nov Receipts Data'!W:W,'Nov Receipts Data'!$B:$B,$A53)</f>
        <v>1247.44</v>
      </c>
      <c r="AB53" s="127">
        <f>SUMIFS('Nov Receipts Data'!X:X,'Nov Receipts Data'!$B:$B,$B53)+SUMIFS('Nov Receipts Data'!X:X,'Nov Receipts Data'!$B:$B,$A53)</f>
        <v>0</v>
      </c>
      <c r="AC53" s="127">
        <f>SUMIFS('Nov Receipts Data'!Y:Y,'Nov Receipts Data'!$B:$B,$B53)+SUMIFS('Nov Receipts Data'!Y:Y,'Nov Receipts Data'!$B:$B,$A53)</f>
        <v>0</v>
      </c>
      <c r="AD53" s="127">
        <f>SUMIFS('Nov Receipts Data'!Z:Z,'Nov Receipts Data'!$B:$B,$B53)+SUMIFS('Nov Receipts Data'!Z:Z,'Nov Receipts Data'!$B:$B,$A53)</f>
        <v>6155.37</v>
      </c>
      <c r="AE53" s="127">
        <f>SUMIFS('Nov Receipts Data'!AA:AA,'Nov Receipts Data'!$B:$B,$B53)+SUMIFS('Nov Receipts Data'!AA:AA,'Nov Receipts Data'!$B:$B,$A53)</f>
        <v>58162.7</v>
      </c>
      <c r="AF53" s="127">
        <f>SUMIFS('Nov Receipts Data'!AB:AB,'Nov Receipts Data'!$B:$B,$B53)+SUMIFS('Nov Receipts Data'!AB:AB,'Nov Receipts Data'!$B:$B,$A53)</f>
        <v>16950.669999999998</v>
      </c>
      <c r="AG53" s="127">
        <f>SUMIFS('Nov Receipts Data'!AC:AC,'Nov Receipts Data'!$B:$B,$B53)+SUMIFS('Nov Receipts Data'!AC:AC,'Nov Receipts Data'!$B:$B,$A53)</f>
        <v>1461.02</v>
      </c>
      <c r="AH53" s="127">
        <f>SUMIFS('Nov Receipts Data'!AD:AD,'Nov Receipts Data'!$B:$B,$B53)+SUMIFS('Nov Receipts Data'!AD:AD,'Nov Receipts Data'!$B:$B,$A53)</f>
        <v>968.21</v>
      </c>
      <c r="AI53" s="127">
        <f>SUMIFS('Nov Receipts Data'!AE:AE,'Nov Receipts Data'!$B:$B,$B53)+SUMIFS('Nov Receipts Data'!AE:AE,'Nov Receipts Data'!$B:$B,$A53)</f>
        <v>0</v>
      </c>
      <c r="AJ53" s="127">
        <f>SUMIFS('Nov Receipts Data'!AF:AF,'Nov Receipts Data'!$B:$B,$B53)+SUMIFS('Nov Receipts Data'!AF:AF,'Nov Receipts Data'!$B:$B,$A53)</f>
        <v>0</v>
      </c>
      <c r="AK53" s="150">
        <v>16116.32</v>
      </c>
    </row>
    <row r="54" spans="1:37" ht="13.2" outlineLevel="1">
      <c r="A54" s="86"/>
      <c r="B54" s="19" t="s">
        <v>121</v>
      </c>
      <c r="C54" s="127">
        <v>656355.04756669933</v>
      </c>
      <c r="D54" s="80">
        <f>SUMIFS('PMT Terms'!C:C,'PMT Terms'!B:B,B54)</f>
        <v>45</v>
      </c>
      <c r="E54" s="89">
        <f t="shared" si="13"/>
        <v>1.3034250489451176</v>
      </c>
      <c r="F54" s="84">
        <f t="shared" si="15"/>
        <v>855509.6100000001</v>
      </c>
      <c r="G54" s="88">
        <f>SUMIFS('Nov Receipts Data'!C:C,'Nov Receipts Data'!$B:$B,$B54)+SUMIFS('Nov Receipts Data'!C:C,'Nov Receipts Data'!$B:$B,$A54)</f>
        <v>0</v>
      </c>
      <c r="H54" s="88">
        <f>SUMIFS('Nov Receipts Data'!D:D,'Nov Receipts Data'!$B:$B,$B54)+SUMIFS('Nov Receipts Data'!D:D,'Nov Receipts Data'!$B:$B,$A54)</f>
        <v>0</v>
      </c>
      <c r="I54" s="127">
        <f>SUMIFS('Nov Receipts Data'!E:E,'Nov Receipts Data'!$B:$B,$B54)+SUMIFS('Nov Receipts Data'!E:E,'Nov Receipts Data'!$B:$B,$A54)</f>
        <v>166.7</v>
      </c>
      <c r="J54" s="127">
        <f>SUMIFS('Nov Receipts Data'!F:F,'Nov Receipts Data'!$B:$B,$B54)+SUMIFS('Nov Receipts Data'!F:F,'Nov Receipts Data'!$B:$B,$A54)</f>
        <v>0</v>
      </c>
      <c r="K54" s="127">
        <f>SUMIFS('Nov Receipts Data'!G:G,'Nov Receipts Data'!$B:$B,$B54)+SUMIFS('Nov Receipts Data'!G:G,'Nov Receipts Data'!$B:$B,$A54)</f>
        <v>206549.32</v>
      </c>
      <c r="L54" s="127">
        <f>SUMIFS('Nov Receipts Data'!H:H,'Nov Receipts Data'!$B:$B,$B54)+SUMIFS('Nov Receipts Data'!H:H,'Nov Receipts Data'!$B:$B,$A54)</f>
        <v>193444.93</v>
      </c>
      <c r="M54" s="127">
        <f>SUMIFS('Nov Receipts Data'!I:I,'Nov Receipts Data'!$B:$B,$B54)+SUMIFS('Nov Receipts Data'!I:I,'Nov Receipts Data'!$B:$B,$A54)</f>
        <v>0</v>
      </c>
      <c r="N54" s="127">
        <f>SUMIFS('Nov Receipts Data'!J:J,'Nov Receipts Data'!$B:$B,$B54)+SUMIFS('Nov Receipts Data'!J:J,'Nov Receipts Data'!$B:$B,$A54)</f>
        <v>50.01</v>
      </c>
      <c r="O54" s="127">
        <f>SUMIFS('Nov Receipts Data'!K:K,'Nov Receipts Data'!$B:$B,$B54)+SUMIFS('Nov Receipts Data'!K:K,'Nov Receipts Data'!$B:$B,$A54)</f>
        <v>0</v>
      </c>
      <c r="P54" s="127">
        <f>SUMIFS('Nov Receipts Data'!L:L,'Nov Receipts Data'!$B:$B,$B54)+SUMIFS('Nov Receipts Data'!L:L,'Nov Receipts Data'!$B:$B,$A54)</f>
        <v>0</v>
      </c>
      <c r="Q54" s="127">
        <f>SUMIFS('Nov Receipts Data'!M:M,'Nov Receipts Data'!$B:$B,$B54)+SUMIFS('Nov Receipts Data'!M:M,'Nov Receipts Data'!$B:$B,$A54)</f>
        <v>134503.19</v>
      </c>
      <c r="R54" s="127">
        <f>SUMIFS('Nov Receipts Data'!N:N,'Nov Receipts Data'!$B:$B,$B54)+SUMIFS('Nov Receipts Data'!N:N,'Nov Receipts Data'!$B:$B,$A54)</f>
        <v>0</v>
      </c>
      <c r="S54" s="127">
        <f>SUMIFS('Nov Receipts Data'!O:O,'Nov Receipts Data'!$B:$B,$B54)+SUMIFS('Nov Receipts Data'!O:O,'Nov Receipts Data'!$B:$B,$A54)</f>
        <v>0</v>
      </c>
      <c r="T54" s="127">
        <f>SUMIFS('Nov Receipts Data'!P:P,'Nov Receipts Data'!$B:$B,$B54)+SUMIFS('Nov Receipts Data'!P:P,'Nov Receipts Data'!$B:$B,$A54)</f>
        <v>0</v>
      </c>
      <c r="U54" s="127">
        <f>SUMIFS('Nov Receipts Data'!Q:Q,'Nov Receipts Data'!$B:$B,$B54)+SUMIFS('Nov Receipts Data'!Q:Q,'Nov Receipts Data'!$B:$B,$A54)</f>
        <v>0</v>
      </c>
      <c r="V54" s="127">
        <f>SUMIFS('Nov Receipts Data'!R:R,'Nov Receipts Data'!$B:$B,$B54)+SUMIFS('Nov Receipts Data'!R:R,'Nov Receipts Data'!$B:$B,$A54)</f>
        <v>433.42</v>
      </c>
      <c r="W54" s="127">
        <f>SUMIFS('Nov Receipts Data'!S:S,'Nov Receipts Data'!$B:$B,$B54)+SUMIFS('Nov Receipts Data'!S:S,'Nov Receipts Data'!$B:$B,$A54)</f>
        <v>0</v>
      </c>
      <c r="X54" s="127">
        <f>SUMIFS('Nov Receipts Data'!T:T,'Nov Receipts Data'!$B:$B,$B54)+SUMIFS('Nov Receipts Data'!T:T,'Nov Receipts Data'!$B:$B,$A54)</f>
        <v>0</v>
      </c>
      <c r="Y54" s="127">
        <f>SUMIFS('Nov Receipts Data'!U:U,'Nov Receipts Data'!$B:$B,$B54)+SUMIFS('Nov Receipts Data'!U:U,'Nov Receipts Data'!$B:$B,$A54)</f>
        <v>0</v>
      </c>
      <c r="Z54" s="127">
        <f>SUMIFS('Nov Receipts Data'!V:V,'Nov Receipts Data'!$B:$B,$B54)+SUMIFS('Nov Receipts Data'!V:V,'Nov Receipts Data'!$B:$B,$A54)</f>
        <v>158627.04999999999</v>
      </c>
      <c r="AA54" s="127">
        <f>SUMIFS('Nov Receipts Data'!W:W,'Nov Receipts Data'!$B:$B,$B54)+SUMIFS('Nov Receipts Data'!W:W,'Nov Receipts Data'!$B:$B,$A54)</f>
        <v>161126.10999999999</v>
      </c>
      <c r="AB54" s="127">
        <f>SUMIFS('Nov Receipts Data'!X:X,'Nov Receipts Data'!$B:$B,$B54)+SUMIFS('Nov Receipts Data'!X:X,'Nov Receipts Data'!$B:$B,$A54)</f>
        <v>0</v>
      </c>
      <c r="AC54" s="127">
        <f>SUMIFS('Nov Receipts Data'!Y:Y,'Nov Receipts Data'!$B:$B,$B54)+SUMIFS('Nov Receipts Data'!Y:Y,'Nov Receipts Data'!$B:$B,$A54)</f>
        <v>0</v>
      </c>
      <c r="AD54" s="127">
        <f>SUMIFS('Nov Receipts Data'!Z:Z,'Nov Receipts Data'!$B:$B,$B54)+SUMIFS('Nov Receipts Data'!Z:Z,'Nov Receipts Data'!$B:$B,$A54)</f>
        <v>0</v>
      </c>
      <c r="AE54" s="127">
        <f>SUMIFS('Nov Receipts Data'!AA:AA,'Nov Receipts Data'!$B:$B,$B54)+SUMIFS('Nov Receipts Data'!AA:AA,'Nov Receipts Data'!$B:$B,$A54)</f>
        <v>0</v>
      </c>
      <c r="AF54" s="127">
        <f>SUMIFS('Nov Receipts Data'!AB:AB,'Nov Receipts Data'!$B:$B,$B54)+SUMIFS('Nov Receipts Data'!AB:AB,'Nov Receipts Data'!$B:$B,$A54)</f>
        <v>608.88</v>
      </c>
      <c r="AG54" s="127">
        <f>SUMIFS('Nov Receipts Data'!AC:AC,'Nov Receipts Data'!$B:$B,$B54)+SUMIFS('Nov Receipts Data'!AC:AC,'Nov Receipts Data'!$B:$B,$A54)</f>
        <v>0</v>
      </c>
      <c r="AH54" s="127">
        <f>SUMIFS('Nov Receipts Data'!AD:AD,'Nov Receipts Data'!$B:$B,$B54)+SUMIFS('Nov Receipts Data'!AD:AD,'Nov Receipts Data'!$B:$B,$A54)</f>
        <v>0</v>
      </c>
      <c r="AI54" s="127">
        <f>SUMIFS('Nov Receipts Data'!AE:AE,'Nov Receipts Data'!$B:$B,$B54)+SUMIFS('Nov Receipts Data'!AE:AE,'Nov Receipts Data'!$B:$B,$A54)</f>
        <v>0</v>
      </c>
      <c r="AJ54" s="127">
        <f>SUMIFS('Nov Receipts Data'!AF:AF,'Nov Receipts Data'!$B:$B,$B54)+SUMIFS('Nov Receipts Data'!AF:AF,'Nov Receipts Data'!$B:$B,$A54)</f>
        <v>0</v>
      </c>
      <c r="AK54" s="150">
        <v>10775.28</v>
      </c>
    </row>
    <row r="55" spans="1:37" ht="13.2" outlineLevel="1">
      <c r="A55" s="86"/>
      <c r="B55" s="19" t="s">
        <v>99</v>
      </c>
      <c r="C55" s="127">
        <v>1215555.1058834367</v>
      </c>
      <c r="D55" s="80">
        <f>SUMIFS('PMT Terms'!C:C,'PMT Terms'!B:B,B55)</f>
        <v>30</v>
      </c>
      <c r="E55" s="89">
        <f t="shared" si="13"/>
        <v>0.70407541859486011</v>
      </c>
      <c r="F55" s="84">
        <f t="shared" si="15"/>
        <v>855842.4700000002</v>
      </c>
      <c r="G55" s="88">
        <f>SUMIFS('Nov Receipts Data'!C:C,'Nov Receipts Data'!$B:$B,$B55)+SUMIFS('Nov Receipts Data'!C:C,'Nov Receipts Data'!$B:$B,$A55)</f>
        <v>655.63</v>
      </c>
      <c r="H55" s="88">
        <f>SUMIFS('Nov Receipts Data'!D:D,'Nov Receipts Data'!$B:$B,$B55)+SUMIFS('Nov Receipts Data'!D:D,'Nov Receipts Data'!$B:$B,$A55)</f>
        <v>271.08</v>
      </c>
      <c r="I55" s="127">
        <f>SUMIFS('Nov Receipts Data'!E:E,'Nov Receipts Data'!$B:$B,$B55)+SUMIFS('Nov Receipts Data'!E:E,'Nov Receipts Data'!$B:$B,$A55)</f>
        <v>0</v>
      </c>
      <c r="J55" s="127">
        <f>SUMIFS('Nov Receipts Data'!F:F,'Nov Receipts Data'!$B:$B,$B55)+SUMIFS('Nov Receipts Data'!F:F,'Nov Receipts Data'!$B:$B,$A55)</f>
        <v>238116.76</v>
      </c>
      <c r="K55" s="127">
        <f>SUMIFS('Nov Receipts Data'!G:G,'Nov Receipts Data'!$B:$B,$B55)+SUMIFS('Nov Receipts Data'!G:G,'Nov Receipts Data'!$B:$B,$A55)</f>
        <v>748.44</v>
      </c>
      <c r="L55" s="127">
        <f>SUMIFS('Nov Receipts Data'!H:H,'Nov Receipts Data'!$B:$B,$B55)+SUMIFS('Nov Receipts Data'!H:H,'Nov Receipts Data'!$B:$B,$A55)</f>
        <v>11563.92</v>
      </c>
      <c r="M55" s="127">
        <f>SUMIFS('Nov Receipts Data'!I:I,'Nov Receipts Data'!$B:$B,$B55)+SUMIFS('Nov Receipts Data'!I:I,'Nov Receipts Data'!$B:$B,$A55)</f>
        <v>12342.3</v>
      </c>
      <c r="N55" s="127">
        <f>SUMIFS('Nov Receipts Data'!J:J,'Nov Receipts Data'!$B:$B,$B55)+SUMIFS('Nov Receipts Data'!J:J,'Nov Receipts Data'!$B:$B,$A55)</f>
        <v>4</v>
      </c>
      <c r="O55" s="127">
        <f>SUMIFS('Nov Receipts Data'!K:K,'Nov Receipts Data'!$B:$B,$B55)+SUMIFS('Nov Receipts Data'!K:K,'Nov Receipts Data'!$B:$B,$A55)</f>
        <v>0</v>
      </c>
      <c r="P55" s="127">
        <f>SUMIFS('Nov Receipts Data'!L:L,'Nov Receipts Data'!$B:$B,$B55)+SUMIFS('Nov Receipts Data'!L:L,'Nov Receipts Data'!$B:$B,$A55)</f>
        <v>0</v>
      </c>
      <c r="Q55" s="127">
        <f>SUMIFS('Nov Receipts Data'!M:M,'Nov Receipts Data'!$B:$B,$B55)+SUMIFS('Nov Receipts Data'!M:M,'Nov Receipts Data'!$B:$B,$A55)</f>
        <v>1106.8800000000001</v>
      </c>
      <c r="R55" s="127">
        <f>SUMIFS('Nov Receipts Data'!N:N,'Nov Receipts Data'!$B:$B,$B55)+SUMIFS('Nov Receipts Data'!N:N,'Nov Receipts Data'!$B:$B,$A55)</f>
        <v>0</v>
      </c>
      <c r="S55" s="127">
        <f>SUMIFS('Nov Receipts Data'!O:O,'Nov Receipts Data'!$B:$B,$B55)+SUMIFS('Nov Receipts Data'!O:O,'Nov Receipts Data'!$B:$B,$A55)</f>
        <v>316042.05</v>
      </c>
      <c r="T55" s="127">
        <f>SUMIFS('Nov Receipts Data'!P:P,'Nov Receipts Data'!$B:$B,$B55)+SUMIFS('Nov Receipts Data'!P:P,'Nov Receipts Data'!$B:$B,$A55)</f>
        <v>76280.17</v>
      </c>
      <c r="U55" s="127">
        <f>SUMIFS('Nov Receipts Data'!Q:Q,'Nov Receipts Data'!$B:$B,$B55)+SUMIFS('Nov Receipts Data'!Q:Q,'Nov Receipts Data'!$B:$B,$A55)</f>
        <v>0</v>
      </c>
      <c r="V55" s="127">
        <f>SUMIFS('Nov Receipts Data'!R:R,'Nov Receipts Data'!$B:$B,$B55)+SUMIFS('Nov Receipts Data'!R:R,'Nov Receipts Data'!$B:$B,$A55)</f>
        <v>264</v>
      </c>
      <c r="W55" s="127">
        <f>SUMIFS('Nov Receipts Data'!S:S,'Nov Receipts Data'!$B:$B,$B55)+SUMIFS('Nov Receipts Data'!S:S,'Nov Receipts Data'!$B:$B,$A55)</f>
        <v>765.6</v>
      </c>
      <c r="X55" s="127">
        <f>SUMIFS('Nov Receipts Data'!T:T,'Nov Receipts Data'!$B:$B,$B55)+SUMIFS('Nov Receipts Data'!T:T,'Nov Receipts Data'!$B:$B,$A55)</f>
        <v>165663.31</v>
      </c>
      <c r="Y55" s="127">
        <f>SUMIFS('Nov Receipts Data'!U:U,'Nov Receipts Data'!$B:$B,$B55)+SUMIFS('Nov Receipts Data'!U:U,'Nov Receipts Data'!$B:$B,$A55)</f>
        <v>16714.830000000002</v>
      </c>
      <c r="Z55" s="127">
        <f>SUMIFS('Nov Receipts Data'!V:V,'Nov Receipts Data'!$B:$B,$B55)+SUMIFS('Nov Receipts Data'!V:V,'Nov Receipts Data'!$B:$B,$A55)</f>
        <v>149.52000000000001</v>
      </c>
      <c r="AA55" s="127">
        <f>SUMIFS('Nov Receipts Data'!W:W,'Nov Receipts Data'!$B:$B,$B55)+SUMIFS('Nov Receipts Data'!W:W,'Nov Receipts Data'!$B:$B,$A55)</f>
        <v>0</v>
      </c>
      <c r="AB55" s="127">
        <f>SUMIFS('Nov Receipts Data'!X:X,'Nov Receipts Data'!$B:$B,$B55)+SUMIFS('Nov Receipts Data'!X:X,'Nov Receipts Data'!$B:$B,$A55)</f>
        <v>0</v>
      </c>
      <c r="AC55" s="127">
        <f>SUMIFS('Nov Receipts Data'!Y:Y,'Nov Receipts Data'!$B:$B,$B55)+SUMIFS('Nov Receipts Data'!Y:Y,'Nov Receipts Data'!$B:$B,$A55)</f>
        <v>8781.4699999999993</v>
      </c>
      <c r="AD55" s="127">
        <f>SUMIFS('Nov Receipts Data'!Z:Z,'Nov Receipts Data'!$B:$B,$B55)+SUMIFS('Nov Receipts Data'!Z:Z,'Nov Receipts Data'!$B:$B,$A55)</f>
        <v>3862.8</v>
      </c>
      <c r="AE55" s="127">
        <f>SUMIFS('Nov Receipts Data'!AA:AA,'Nov Receipts Data'!$B:$B,$B55)+SUMIFS('Nov Receipts Data'!AA:AA,'Nov Receipts Data'!$B:$B,$A55)</f>
        <v>448.56</v>
      </c>
      <c r="AF55" s="127">
        <f>SUMIFS('Nov Receipts Data'!AB:AB,'Nov Receipts Data'!$B:$B,$B55)+SUMIFS('Nov Receipts Data'!AB:AB,'Nov Receipts Data'!$B:$B,$A55)</f>
        <v>0</v>
      </c>
      <c r="AG55" s="127">
        <f>SUMIFS('Nov Receipts Data'!AC:AC,'Nov Receipts Data'!$B:$B,$B55)+SUMIFS('Nov Receipts Data'!AC:AC,'Nov Receipts Data'!$B:$B,$A55)</f>
        <v>898.8</v>
      </c>
      <c r="AH55" s="127">
        <f>SUMIFS('Nov Receipts Data'!AD:AD,'Nov Receipts Data'!$B:$B,$B55)+SUMIFS('Nov Receipts Data'!AD:AD,'Nov Receipts Data'!$B:$B,$A55)</f>
        <v>0</v>
      </c>
      <c r="AI55" s="127">
        <f>SUMIFS('Nov Receipts Data'!AE:AE,'Nov Receipts Data'!$B:$B,$B55)+SUMIFS('Nov Receipts Data'!AE:AE,'Nov Receipts Data'!$B:$B,$A55)</f>
        <v>58.35</v>
      </c>
      <c r="AJ55" s="127">
        <f>SUMIFS('Nov Receipts Data'!AF:AF,'Nov Receipts Data'!$B:$B,$B55)+SUMIFS('Nov Receipts Data'!AF:AF,'Nov Receipts Data'!$B:$B,$A55)</f>
        <v>1104</v>
      </c>
      <c r="AK55" s="150">
        <v>9900.76</v>
      </c>
    </row>
    <row r="56" spans="1:37" ht="13.2" outlineLevel="1">
      <c r="A56" s="86"/>
      <c r="B56" s="19" t="s">
        <v>70</v>
      </c>
      <c r="C56" s="127">
        <v>834988.04685522697</v>
      </c>
      <c r="D56" s="80">
        <f>SUMIFS('PMT Terms'!C:C,'PMT Terms'!B:B,B56)</f>
        <v>30</v>
      </c>
      <c r="E56" s="89">
        <f t="shared" si="13"/>
        <v>1.0310815504994562</v>
      </c>
      <c r="F56" s="84">
        <f t="shared" si="15"/>
        <v>860940.7699999999</v>
      </c>
      <c r="G56" s="88">
        <f>SUMIFS('Nov Receipts Data'!C:C,'Nov Receipts Data'!$B:$B,$B56)+SUMIFS('Nov Receipts Data'!C:C,'Nov Receipts Data'!$B:$B,$A56)</f>
        <v>0</v>
      </c>
      <c r="H56" s="88">
        <f>SUMIFS('Nov Receipts Data'!D:D,'Nov Receipts Data'!$B:$B,$B56)+SUMIFS('Nov Receipts Data'!D:D,'Nov Receipts Data'!$B:$B,$A56)</f>
        <v>2633.55</v>
      </c>
      <c r="I56" s="127">
        <f>SUMIFS('Nov Receipts Data'!E:E,'Nov Receipts Data'!$B:$B,$B56)+SUMIFS('Nov Receipts Data'!E:E,'Nov Receipts Data'!$B:$B,$A56)</f>
        <v>6011.32</v>
      </c>
      <c r="J56" s="127">
        <f>SUMIFS('Nov Receipts Data'!F:F,'Nov Receipts Data'!$B:$B,$B56)+SUMIFS('Nov Receipts Data'!F:F,'Nov Receipts Data'!$B:$B,$A56)</f>
        <v>751.2</v>
      </c>
      <c r="K56" s="127">
        <f>SUMIFS('Nov Receipts Data'!G:G,'Nov Receipts Data'!$B:$B,$B56)+SUMIFS('Nov Receipts Data'!G:G,'Nov Receipts Data'!$B:$B,$A56)</f>
        <v>35154.239999999998</v>
      </c>
      <c r="L56" s="127">
        <f>SUMIFS('Nov Receipts Data'!H:H,'Nov Receipts Data'!$B:$B,$B56)+SUMIFS('Nov Receipts Data'!H:H,'Nov Receipts Data'!$B:$B,$A56)</f>
        <v>174295.67999999999</v>
      </c>
      <c r="M56" s="127">
        <f>SUMIFS('Nov Receipts Data'!I:I,'Nov Receipts Data'!$B:$B,$B56)+SUMIFS('Nov Receipts Data'!I:I,'Nov Receipts Data'!$B:$B,$A56)</f>
        <v>222532.92</v>
      </c>
      <c r="N56" s="127">
        <f>SUMIFS('Nov Receipts Data'!J:J,'Nov Receipts Data'!$B:$B,$B56)+SUMIFS('Nov Receipts Data'!J:J,'Nov Receipts Data'!$B:$B,$A56)</f>
        <v>850.32</v>
      </c>
      <c r="O56" s="127">
        <f>SUMIFS('Nov Receipts Data'!K:K,'Nov Receipts Data'!$B:$B,$B56)+SUMIFS('Nov Receipts Data'!K:K,'Nov Receipts Data'!$B:$B,$A56)</f>
        <v>0</v>
      </c>
      <c r="P56" s="127">
        <f>SUMIFS('Nov Receipts Data'!L:L,'Nov Receipts Data'!$B:$B,$B56)+SUMIFS('Nov Receipts Data'!L:L,'Nov Receipts Data'!$B:$B,$A56)</f>
        <v>22951.38</v>
      </c>
      <c r="Q56" s="127">
        <f>SUMIFS('Nov Receipts Data'!M:M,'Nov Receipts Data'!$B:$B,$B56)+SUMIFS('Nov Receipts Data'!M:M,'Nov Receipts Data'!$B:$B,$A56)</f>
        <v>6439.8</v>
      </c>
      <c r="R56" s="127">
        <f>SUMIFS('Nov Receipts Data'!N:N,'Nov Receipts Data'!$B:$B,$B56)+SUMIFS('Nov Receipts Data'!N:N,'Nov Receipts Data'!$B:$B,$A56)</f>
        <v>0</v>
      </c>
      <c r="S56" s="127">
        <f>SUMIFS('Nov Receipts Data'!O:O,'Nov Receipts Data'!$B:$B,$B56)+SUMIFS('Nov Receipts Data'!O:O,'Nov Receipts Data'!$B:$B,$A56)</f>
        <v>0</v>
      </c>
      <c r="T56" s="127">
        <f>SUMIFS('Nov Receipts Data'!P:P,'Nov Receipts Data'!$B:$B,$B56)+SUMIFS('Nov Receipts Data'!P:P,'Nov Receipts Data'!$B:$B,$A56)</f>
        <v>74684.62</v>
      </c>
      <c r="U56" s="127">
        <f>SUMIFS('Nov Receipts Data'!Q:Q,'Nov Receipts Data'!$B:$B,$B56)+SUMIFS('Nov Receipts Data'!Q:Q,'Nov Receipts Data'!$B:$B,$A56)</f>
        <v>0</v>
      </c>
      <c r="V56" s="127">
        <f>SUMIFS('Nov Receipts Data'!R:R,'Nov Receipts Data'!$B:$B,$B56)+SUMIFS('Nov Receipts Data'!R:R,'Nov Receipts Data'!$B:$B,$A56)</f>
        <v>4435.9799999999996</v>
      </c>
      <c r="W56" s="127">
        <f>SUMIFS('Nov Receipts Data'!S:S,'Nov Receipts Data'!$B:$B,$B56)+SUMIFS('Nov Receipts Data'!S:S,'Nov Receipts Data'!$B:$B,$A56)</f>
        <v>8652</v>
      </c>
      <c r="X56" s="127">
        <f>SUMIFS('Nov Receipts Data'!T:T,'Nov Receipts Data'!$B:$B,$B56)+SUMIFS('Nov Receipts Data'!T:T,'Nov Receipts Data'!$B:$B,$A56)</f>
        <v>70402.320000000007</v>
      </c>
      <c r="Y56" s="127">
        <f>SUMIFS('Nov Receipts Data'!U:U,'Nov Receipts Data'!$B:$B,$B56)+SUMIFS('Nov Receipts Data'!U:U,'Nov Receipts Data'!$B:$B,$A56)</f>
        <v>55045.440000000002</v>
      </c>
      <c r="Z56" s="127">
        <f>SUMIFS('Nov Receipts Data'!V:V,'Nov Receipts Data'!$B:$B,$B56)+SUMIFS('Nov Receipts Data'!V:V,'Nov Receipts Data'!$B:$B,$A56)</f>
        <v>0</v>
      </c>
      <c r="AA56" s="127">
        <f>SUMIFS('Nov Receipts Data'!W:W,'Nov Receipts Data'!$B:$B,$B56)+SUMIFS('Nov Receipts Data'!W:W,'Nov Receipts Data'!$B:$B,$A56)</f>
        <v>1986.72</v>
      </c>
      <c r="AB56" s="127">
        <f>SUMIFS('Nov Receipts Data'!X:X,'Nov Receipts Data'!$B:$B,$B56)+SUMIFS('Nov Receipts Data'!X:X,'Nov Receipts Data'!$B:$B,$A56)</f>
        <v>0</v>
      </c>
      <c r="AC56" s="127">
        <f>SUMIFS('Nov Receipts Data'!Y:Y,'Nov Receipts Data'!$B:$B,$B56)+SUMIFS('Nov Receipts Data'!Y:Y,'Nov Receipts Data'!$B:$B,$A56)</f>
        <v>1588.32</v>
      </c>
      <c r="AD56" s="127">
        <f>SUMIFS('Nov Receipts Data'!Z:Z,'Nov Receipts Data'!$B:$B,$B56)+SUMIFS('Nov Receipts Data'!Z:Z,'Nov Receipts Data'!$B:$B,$A56)</f>
        <v>154644.6</v>
      </c>
      <c r="AE56" s="127">
        <f>SUMIFS('Nov Receipts Data'!AA:AA,'Nov Receipts Data'!$B:$B,$B56)+SUMIFS('Nov Receipts Data'!AA:AA,'Nov Receipts Data'!$B:$B,$A56)</f>
        <v>6195.65</v>
      </c>
      <c r="AF56" s="127">
        <f>SUMIFS('Nov Receipts Data'!AB:AB,'Nov Receipts Data'!$B:$B,$B56)+SUMIFS('Nov Receipts Data'!AB:AB,'Nov Receipts Data'!$B:$B,$A56)</f>
        <v>22.09</v>
      </c>
      <c r="AG56" s="127">
        <f>SUMIFS('Nov Receipts Data'!AC:AC,'Nov Receipts Data'!$B:$B,$B56)+SUMIFS('Nov Receipts Data'!AC:AC,'Nov Receipts Data'!$B:$B,$A56)</f>
        <v>7582.02</v>
      </c>
      <c r="AH56" s="127">
        <f>SUMIFS('Nov Receipts Data'!AD:AD,'Nov Receipts Data'!$B:$B,$B56)+SUMIFS('Nov Receipts Data'!AD:AD,'Nov Receipts Data'!$B:$B,$A56)</f>
        <v>0</v>
      </c>
      <c r="AI56" s="127">
        <f>SUMIFS('Nov Receipts Data'!AE:AE,'Nov Receipts Data'!$B:$B,$B56)+SUMIFS('Nov Receipts Data'!AE:AE,'Nov Receipts Data'!$B:$B,$A56)</f>
        <v>0</v>
      </c>
      <c r="AJ56" s="127">
        <f>SUMIFS('Nov Receipts Data'!AF:AF,'Nov Receipts Data'!$B:$B,$B56)+SUMIFS('Nov Receipts Data'!AF:AF,'Nov Receipts Data'!$B:$B,$A56)</f>
        <v>4080.6</v>
      </c>
      <c r="AK56" s="150">
        <v>9879.0300000000007</v>
      </c>
    </row>
    <row r="57" spans="1:37" ht="13.2" outlineLevel="1">
      <c r="A57" s="86"/>
      <c r="B57" s="19" t="s">
        <v>73</v>
      </c>
      <c r="C57" s="127">
        <v>692959.31615460978</v>
      </c>
      <c r="D57" s="80">
        <f>SUMIFS('PMT Terms'!C:C,'PMT Terms'!B:B,B57)</f>
        <v>45</v>
      </c>
      <c r="E57" s="89">
        <f t="shared" si="13"/>
        <v>1.2084157186122124</v>
      </c>
      <c r="F57" s="84">
        <f t="shared" si="15"/>
        <v>837382.93</v>
      </c>
      <c r="G57" s="88">
        <f>SUMIFS('Nov Receipts Data'!C:C,'Nov Receipts Data'!$B:$B,$B57)+SUMIFS('Nov Receipts Data'!C:C,'Nov Receipts Data'!$B:$B,$A57)</f>
        <v>0</v>
      </c>
      <c r="H57" s="88">
        <f>SUMIFS('Nov Receipts Data'!D:D,'Nov Receipts Data'!$B:$B,$B57)+SUMIFS('Nov Receipts Data'!D:D,'Nov Receipts Data'!$B:$B,$A57)</f>
        <v>7989.12</v>
      </c>
      <c r="I57" s="127">
        <f>SUMIFS('Nov Receipts Data'!E:E,'Nov Receipts Data'!$B:$B,$B57)+SUMIFS('Nov Receipts Data'!E:E,'Nov Receipts Data'!$B:$B,$A57)</f>
        <v>0</v>
      </c>
      <c r="J57" s="127">
        <f>SUMIFS('Nov Receipts Data'!F:F,'Nov Receipts Data'!$B:$B,$B57)+SUMIFS('Nov Receipts Data'!F:F,'Nov Receipts Data'!$B:$B,$A57)</f>
        <v>37331.85</v>
      </c>
      <c r="K57" s="127">
        <f>SUMIFS('Nov Receipts Data'!G:G,'Nov Receipts Data'!$B:$B,$B57)+SUMIFS('Nov Receipts Data'!G:G,'Nov Receipts Data'!$B:$B,$A57)</f>
        <v>110929.82</v>
      </c>
      <c r="L57" s="127">
        <f>SUMIFS('Nov Receipts Data'!H:H,'Nov Receipts Data'!$B:$B,$B57)+SUMIFS('Nov Receipts Data'!H:H,'Nov Receipts Data'!$B:$B,$A57)</f>
        <v>210.48</v>
      </c>
      <c r="M57" s="127">
        <f>SUMIFS('Nov Receipts Data'!I:I,'Nov Receipts Data'!$B:$B,$B57)+SUMIFS('Nov Receipts Data'!I:I,'Nov Receipts Data'!$B:$B,$A57)</f>
        <v>61618.559999999998</v>
      </c>
      <c r="N57" s="127">
        <f>SUMIFS('Nov Receipts Data'!J:J,'Nov Receipts Data'!$B:$B,$B57)+SUMIFS('Nov Receipts Data'!J:J,'Nov Receipts Data'!$B:$B,$A57)</f>
        <v>0</v>
      </c>
      <c r="O57" s="127">
        <f>SUMIFS('Nov Receipts Data'!K:K,'Nov Receipts Data'!$B:$B,$B57)+SUMIFS('Nov Receipts Data'!K:K,'Nov Receipts Data'!$B:$B,$A57)</f>
        <v>0</v>
      </c>
      <c r="P57" s="127">
        <f>SUMIFS('Nov Receipts Data'!L:L,'Nov Receipts Data'!$B:$B,$B57)+SUMIFS('Nov Receipts Data'!L:L,'Nov Receipts Data'!$B:$B,$A57)</f>
        <v>841.92</v>
      </c>
      <c r="Q57" s="127">
        <f>SUMIFS('Nov Receipts Data'!M:M,'Nov Receipts Data'!$B:$B,$B57)+SUMIFS('Nov Receipts Data'!M:M,'Nov Receipts Data'!$B:$B,$A57)</f>
        <v>0</v>
      </c>
      <c r="R57" s="127">
        <f>SUMIFS('Nov Receipts Data'!N:N,'Nov Receipts Data'!$B:$B,$B57)+SUMIFS('Nov Receipts Data'!N:N,'Nov Receipts Data'!$B:$B,$A57)</f>
        <v>1469.3</v>
      </c>
      <c r="S57" s="127">
        <f>SUMIFS('Nov Receipts Data'!O:O,'Nov Receipts Data'!$B:$B,$B57)+SUMIFS('Nov Receipts Data'!O:O,'Nov Receipts Data'!$B:$B,$A57)</f>
        <v>189776.72</v>
      </c>
      <c r="T57" s="127">
        <f>SUMIFS('Nov Receipts Data'!P:P,'Nov Receipts Data'!$B:$B,$B57)+SUMIFS('Nov Receipts Data'!P:P,'Nov Receipts Data'!$B:$B,$A57)</f>
        <v>1261.92</v>
      </c>
      <c r="U57" s="127">
        <f>SUMIFS('Nov Receipts Data'!Q:Q,'Nov Receipts Data'!$B:$B,$B57)+SUMIFS('Nov Receipts Data'!Q:Q,'Nov Receipts Data'!$B:$B,$A57)</f>
        <v>210.48</v>
      </c>
      <c r="V57" s="127">
        <f>SUMIFS('Nov Receipts Data'!R:R,'Nov Receipts Data'!$B:$B,$B57)+SUMIFS('Nov Receipts Data'!R:R,'Nov Receipts Data'!$B:$B,$A57)</f>
        <v>420.48</v>
      </c>
      <c r="W57" s="127">
        <f>SUMIFS('Nov Receipts Data'!S:S,'Nov Receipts Data'!$B:$B,$B57)+SUMIFS('Nov Receipts Data'!S:S,'Nov Receipts Data'!$B:$B,$A57)</f>
        <v>0</v>
      </c>
      <c r="X57" s="127">
        <f>SUMIFS('Nov Receipts Data'!T:T,'Nov Receipts Data'!$B:$B,$B57)+SUMIFS('Nov Receipts Data'!T:T,'Nov Receipts Data'!$B:$B,$A57)</f>
        <v>216080.2</v>
      </c>
      <c r="Y57" s="127">
        <f>SUMIFS('Nov Receipts Data'!U:U,'Nov Receipts Data'!$B:$B,$B57)+SUMIFS('Nov Receipts Data'!U:U,'Nov Receipts Data'!$B:$B,$A57)</f>
        <v>2277.84</v>
      </c>
      <c r="Z57" s="127">
        <f>SUMIFS('Nov Receipts Data'!V:V,'Nov Receipts Data'!$B:$B,$B57)+SUMIFS('Nov Receipts Data'!V:V,'Nov Receipts Data'!$B:$B,$A57)</f>
        <v>1052.4000000000001</v>
      </c>
      <c r="AA57" s="127">
        <f>SUMIFS('Nov Receipts Data'!W:W,'Nov Receipts Data'!$B:$B,$B57)+SUMIFS('Nov Receipts Data'!W:W,'Nov Receipts Data'!$B:$B,$A57)</f>
        <v>1262.4000000000001</v>
      </c>
      <c r="AB57" s="127">
        <f>SUMIFS('Nov Receipts Data'!X:X,'Nov Receipts Data'!$B:$B,$B57)+SUMIFS('Nov Receipts Data'!X:X,'Nov Receipts Data'!$B:$B,$A57)</f>
        <v>7034.64</v>
      </c>
      <c r="AC57" s="127">
        <f>SUMIFS('Nov Receipts Data'!Y:Y,'Nov Receipts Data'!$B:$B,$B57)+SUMIFS('Nov Receipts Data'!Y:Y,'Nov Receipts Data'!$B:$B,$A57)</f>
        <v>0</v>
      </c>
      <c r="AD57" s="127">
        <f>SUMIFS('Nov Receipts Data'!Z:Z,'Nov Receipts Data'!$B:$B,$B57)+SUMIFS('Nov Receipts Data'!Z:Z,'Nov Receipts Data'!$B:$B,$A57)</f>
        <v>0</v>
      </c>
      <c r="AE57" s="127">
        <f>SUMIFS('Nov Receipts Data'!AA:AA,'Nov Receipts Data'!$B:$B,$B57)+SUMIFS('Nov Receipts Data'!AA:AA,'Nov Receipts Data'!$B:$B,$A57)</f>
        <v>191089.92000000001</v>
      </c>
      <c r="AF57" s="127">
        <f>SUMIFS('Nov Receipts Data'!AB:AB,'Nov Receipts Data'!$B:$B,$B57)+SUMIFS('Nov Receipts Data'!AB:AB,'Nov Receipts Data'!$B:$B,$A57)</f>
        <v>210.48</v>
      </c>
      <c r="AG57" s="127">
        <f>SUMIFS('Nov Receipts Data'!AC:AC,'Nov Receipts Data'!$B:$B,$B57)+SUMIFS('Nov Receipts Data'!AC:AC,'Nov Receipts Data'!$B:$B,$A57)</f>
        <v>0</v>
      </c>
      <c r="AH57" s="127">
        <f>SUMIFS('Nov Receipts Data'!AD:AD,'Nov Receipts Data'!$B:$B,$B57)+SUMIFS('Nov Receipts Data'!AD:AD,'Nov Receipts Data'!$B:$B,$A57)</f>
        <v>5893.92</v>
      </c>
      <c r="AI57" s="127">
        <f>SUMIFS('Nov Receipts Data'!AE:AE,'Nov Receipts Data'!$B:$B,$B57)+SUMIFS('Nov Receipts Data'!AE:AE,'Nov Receipts Data'!$B:$B,$A57)</f>
        <v>420.48</v>
      </c>
      <c r="AJ57" s="127">
        <f>SUMIFS('Nov Receipts Data'!AF:AF,'Nov Receipts Data'!$B:$B,$B57)+SUMIFS('Nov Receipts Data'!AF:AF,'Nov Receipts Data'!$B:$B,$A57)</f>
        <v>0</v>
      </c>
      <c r="AK57" s="150">
        <v>8735.49</v>
      </c>
    </row>
    <row r="58" spans="1:37" ht="13.2" outlineLevel="1">
      <c r="A58" s="86"/>
      <c r="B58" s="19" t="s">
        <v>57</v>
      </c>
      <c r="C58" s="127">
        <v>1208962.6868917483</v>
      </c>
      <c r="D58" s="80">
        <f>SUMIFS('PMT Terms'!C:C,'PMT Terms'!B:B,B58)</f>
        <v>60</v>
      </c>
      <c r="E58" s="89">
        <f t="shared" si="13"/>
        <v>0.68772281313132633</v>
      </c>
      <c r="F58" s="84">
        <f t="shared" si="15"/>
        <v>831431.22000000009</v>
      </c>
      <c r="G58" s="88">
        <f>SUMIFS('Nov Receipts Data'!C:C,'Nov Receipts Data'!$B:$B,$B58)+SUMIFS('Nov Receipts Data'!C:C,'Nov Receipts Data'!$B:$B,$A58)</f>
        <v>296.52</v>
      </c>
      <c r="H58" s="88">
        <f>SUMIFS('Nov Receipts Data'!D:D,'Nov Receipts Data'!$B:$B,$B58)+SUMIFS('Nov Receipts Data'!D:D,'Nov Receipts Data'!$B:$B,$A58)</f>
        <v>296.05</v>
      </c>
      <c r="I58" s="127">
        <f>SUMIFS('Nov Receipts Data'!E:E,'Nov Receipts Data'!$B:$B,$B58)+SUMIFS('Nov Receipts Data'!E:E,'Nov Receipts Data'!$B:$B,$A58)</f>
        <v>92314.559999999998</v>
      </c>
      <c r="J58" s="127">
        <f>SUMIFS('Nov Receipts Data'!F:F,'Nov Receipts Data'!$B:$B,$B58)+SUMIFS('Nov Receipts Data'!F:F,'Nov Receipts Data'!$B:$B,$A58)</f>
        <v>187344.44</v>
      </c>
      <c r="K58" s="127">
        <f>SUMIFS('Nov Receipts Data'!G:G,'Nov Receipts Data'!$B:$B,$B58)+SUMIFS('Nov Receipts Data'!G:G,'Nov Receipts Data'!$B:$B,$A58)</f>
        <v>305.52</v>
      </c>
      <c r="L58" s="127">
        <f>SUMIFS('Nov Receipts Data'!H:H,'Nov Receipts Data'!$B:$B,$B58)+SUMIFS('Nov Receipts Data'!H:H,'Nov Receipts Data'!$B:$B,$A58)</f>
        <v>2119.9499999999998</v>
      </c>
      <c r="M58" s="127">
        <f>SUMIFS('Nov Receipts Data'!I:I,'Nov Receipts Data'!$B:$B,$B58)+SUMIFS('Nov Receipts Data'!I:I,'Nov Receipts Data'!$B:$B,$A58)</f>
        <v>128627.54</v>
      </c>
      <c r="N58" s="127">
        <f>SUMIFS('Nov Receipts Data'!J:J,'Nov Receipts Data'!$B:$B,$B58)+SUMIFS('Nov Receipts Data'!J:J,'Nov Receipts Data'!$B:$B,$A58)</f>
        <v>332.4</v>
      </c>
      <c r="O58" s="127">
        <f>SUMIFS('Nov Receipts Data'!K:K,'Nov Receipts Data'!$B:$B,$B58)+SUMIFS('Nov Receipts Data'!K:K,'Nov Receipts Data'!$B:$B,$A58)</f>
        <v>709.92</v>
      </c>
      <c r="P58" s="127">
        <f>SUMIFS('Nov Receipts Data'!L:L,'Nov Receipts Data'!$B:$B,$B58)+SUMIFS('Nov Receipts Data'!L:L,'Nov Receipts Data'!$B:$B,$A58)</f>
        <v>152.76</v>
      </c>
      <c r="Q58" s="127">
        <f>SUMIFS('Nov Receipts Data'!M:M,'Nov Receipts Data'!$B:$B,$B58)+SUMIFS('Nov Receipts Data'!M:M,'Nov Receipts Data'!$B:$B,$A58)</f>
        <v>0</v>
      </c>
      <c r="R58" s="127">
        <f>SUMIFS('Nov Receipts Data'!N:N,'Nov Receipts Data'!$B:$B,$B58)+SUMIFS('Nov Receipts Data'!N:N,'Nov Receipts Data'!$B:$B,$A58)</f>
        <v>283.32</v>
      </c>
      <c r="S58" s="127">
        <f>SUMIFS('Nov Receipts Data'!O:O,'Nov Receipts Data'!$B:$B,$B58)+SUMIFS('Nov Receipts Data'!O:O,'Nov Receipts Data'!$B:$B,$A58)</f>
        <v>163494.12</v>
      </c>
      <c r="T58" s="127">
        <f>SUMIFS('Nov Receipts Data'!P:P,'Nov Receipts Data'!$B:$B,$B58)+SUMIFS('Nov Receipts Data'!P:P,'Nov Receipts Data'!$B:$B,$A58)</f>
        <v>910.14</v>
      </c>
      <c r="U58" s="127">
        <f>SUMIFS('Nov Receipts Data'!Q:Q,'Nov Receipts Data'!$B:$B,$B58)+SUMIFS('Nov Receipts Data'!Q:Q,'Nov Receipts Data'!$B:$B,$A58)</f>
        <v>22836.240000000002</v>
      </c>
      <c r="V58" s="127">
        <f>SUMIFS('Nov Receipts Data'!R:R,'Nov Receipts Data'!$B:$B,$B58)+SUMIFS('Nov Receipts Data'!R:R,'Nov Receipts Data'!$B:$B,$A58)</f>
        <v>0</v>
      </c>
      <c r="W58" s="127">
        <f>SUMIFS('Nov Receipts Data'!S:S,'Nov Receipts Data'!$B:$B,$B58)+SUMIFS('Nov Receipts Data'!S:S,'Nov Receipts Data'!$B:$B,$A58)</f>
        <v>3136.83</v>
      </c>
      <c r="X58" s="127">
        <f>SUMIFS('Nov Receipts Data'!T:T,'Nov Receipts Data'!$B:$B,$B58)+SUMIFS('Nov Receipts Data'!T:T,'Nov Receipts Data'!$B:$B,$A58)</f>
        <v>0</v>
      </c>
      <c r="Y58" s="127">
        <f>SUMIFS('Nov Receipts Data'!U:U,'Nov Receipts Data'!$B:$B,$B58)+SUMIFS('Nov Receipts Data'!U:U,'Nov Receipts Data'!$B:$B,$A58)</f>
        <v>1295.04</v>
      </c>
      <c r="Z58" s="127">
        <f>SUMIFS('Nov Receipts Data'!V:V,'Nov Receipts Data'!$B:$B,$B58)+SUMIFS('Nov Receipts Data'!V:V,'Nov Receipts Data'!$B:$B,$A58)</f>
        <v>195596.88</v>
      </c>
      <c r="AA58" s="127">
        <f>SUMIFS('Nov Receipts Data'!W:W,'Nov Receipts Data'!$B:$B,$B58)+SUMIFS('Nov Receipts Data'!W:W,'Nov Receipts Data'!$B:$B,$A58)</f>
        <v>8457.1200000000008</v>
      </c>
      <c r="AB58" s="127">
        <f>SUMIFS('Nov Receipts Data'!X:X,'Nov Receipts Data'!$B:$B,$B58)+SUMIFS('Nov Receipts Data'!X:X,'Nov Receipts Data'!$B:$B,$A58)</f>
        <v>9997.44</v>
      </c>
      <c r="AC58" s="127">
        <f>SUMIFS('Nov Receipts Data'!Y:Y,'Nov Receipts Data'!$B:$B,$B58)+SUMIFS('Nov Receipts Data'!Y:Y,'Nov Receipts Data'!$B:$B,$A58)</f>
        <v>7205.4</v>
      </c>
      <c r="AD58" s="127">
        <f>SUMIFS('Nov Receipts Data'!Z:Z,'Nov Receipts Data'!$B:$B,$B58)+SUMIFS('Nov Receipts Data'!Z:Z,'Nov Receipts Data'!$B:$B,$A58)</f>
        <v>4031.64</v>
      </c>
      <c r="AE58" s="127">
        <f>SUMIFS('Nov Receipts Data'!AA:AA,'Nov Receipts Data'!$B:$B,$B58)+SUMIFS('Nov Receipts Data'!AA:AA,'Nov Receipts Data'!$B:$B,$A58)</f>
        <v>74.8</v>
      </c>
      <c r="AF58" s="127">
        <f>SUMIFS('Nov Receipts Data'!AB:AB,'Nov Receipts Data'!$B:$B,$B58)+SUMIFS('Nov Receipts Data'!AB:AB,'Nov Receipts Data'!$B:$B,$A58)</f>
        <v>376.59</v>
      </c>
      <c r="AG58" s="127">
        <f>SUMIFS('Nov Receipts Data'!AC:AC,'Nov Receipts Data'!$B:$B,$B58)+SUMIFS('Nov Receipts Data'!AC:AC,'Nov Receipts Data'!$B:$B,$A58)</f>
        <v>0</v>
      </c>
      <c r="AH58" s="127">
        <f>SUMIFS('Nov Receipts Data'!AD:AD,'Nov Receipts Data'!$B:$B,$B58)+SUMIFS('Nov Receipts Data'!AD:AD,'Nov Receipts Data'!$B:$B,$A58)</f>
        <v>0</v>
      </c>
      <c r="AI58" s="127">
        <f>SUMIFS('Nov Receipts Data'!AE:AE,'Nov Receipts Data'!$B:$B,$B58)+SUMIFS('Nov Receipts Data'!AE:AE,'Nov Receipts Data'!$B:$B,$A58)</f>
        <v>1236</v>
      </c>
      <c r="AJ58" s="127">
        <f>SUMIFS('Nov Receipts Data'!AF:AF,'Nov Receipts Data'!$B:$B,$B58)+SUMIFS('Nov Receipts Data'!AF:AF,'Nov Receipts Data'!$B:$B,$A58)</f>
        <v>0</v>
      </c>
      <c r="AK58" s="150">
        <v>8436</v>
      </c>
    </row>
    <row r="59" spans="1:37" ht="13.2" outlineLevel="1">
      <c r="A59" s="86"/>
      <c r="B59" s="19" t="s">
        <v>566</v>
      </c>
      <c r="C59" s="127">
        <v>1437808.0612992237</v>
      </c>
      <c r="D59" s="80">
        <f>SUMIFS('PMT Terms'!C:C,'PMT Terms'!B:B,B59)</f>
        <v>30</v>
      </c>
      <c r="E59" s="89">
        <f t="shared" si="13"/>
        <v>0.69661285602679401</v>
      </c>
      <c r="F59" s="84">
        <f t="shared" si="15"/>
        <v>1001595.58</v>
      </c>
      <c r="G59" s="88">
        <f>SUMIFS('Nov Receipts Data'!C:C,'Nov Receipts Data'!$B:$B,$B59)+SUMIFS('Nov Receipts Data'!C:C,'Nov Receipts Data'!$B:$B,$A59)</f>
        <v>0</v>
      </c>
      <c r="H59" s="88">
        <f>SUMIFS('Nov Receipts Data'!D:D,'Nov Receipts Data'!$B:$B,$B59)+SUMIFS('Nov Receipts Data'!D:D,'Nov Receipts Data'!$B:$B,$A59)</f>
        <v>0</v>
      </c>
      <c r="I59" s="127">
        <f>SUMIFS('Nov Receipts Data'!E:E,'Nov Receipts Data'!$B:$B,$B59)+SUMIFS('Nov Receipts Data'!E:E,'Nov Receipts Data'!$B:$B,$A59)</f>
        <v>670.4</v>
      </c>
      <c r="J59" s="127">
        <f>SUMIFS('Nov Receipts Data'!F:F,'Nov Receipts Data'!$B:$B,$B59)+SUMIFS('Nov Receipts Data'!F:F,'Nov Receipts Data'!$B:$B,$A59)</f>
        <v>0</v>
      </c>
      <c r="K59" s="127">
        <f>SUMIFS('Nov Receipts Data'!G:G,'Nov Receipts Data'!$B:$B,$B59)+SUMIFS('Nov Receipts Data'!G:G,'Nov Receipts Data'!$B:$B,$A59)</f>
        <v>0</v>
      </c>
      <c r="L59" s="127">
        <f>SUMIFS('Nov Receipts Data'!H:H,'Nov Receipts Data'!$B:$B,$B59)+SUMIFS('Nov Receipts Data'!H:H,'Nov Receipts Data'!$B:$B,$A59)</f>
        <v>351896.42</v>
      </c>
      <c r="M59" s="127">
        <f>SUMIFS('Nov Receipts Data'!I:I,'Nov Receipts Data'!$B:$B,$B59)+SUMIFS('Nov Receipts Data'!I:I,'Nov Receipts Data'!$B:$B,$A59)</f>
        <v>927.58</v>
      </c>
      <c r="N59" s="127">
        <f>SUMIFS('Nov Receipts Data'!J:J,'Nov Receipts Data'!$B:$B,$B59)+SUMIFS('Nov Receipts Data'!J:J,'Nov Receipts Data'!$B:$B,$A59)</f>
        <v>761.44</v>
      </c>
      <c r="O59" s="127">
        <f>SUMIFS('Nov Receipts Data'!K:K,'Nov Receipts Data'!$B:$B,$B59)+SUMIFS('Nov Receipts Data'!K:K,'Nov Receipts Data'!$B:$B,$A59)</f>
        <v>0</v>
      </c>
      <c r="P59" s="127">
        <f>SUMIFS('Nov Receipts Data'!L:L,'Nov Receipts Data'!$B:$B,$B59)+SUMIFS('Nov Receipts Data'!L:L,'Nov Receipts Data'!$B:$B,$A59)</f>
        <v>0</v>
      </c>
      <c r="Q59" s="127">
        <f>SUMIFS('Nov Receipts Data'!M:M,'Nov Receipts Data'!$B:$B,$B59)+SUMIFS('Nov Receipts Data'!M:M,'Nov Receipts Data'!$B:$B,$A59)</f>
        <v>0</v>
      </c>
      <c r="R59" s="127">
        <f>SUMIFS('Nov Receipts Data'!N:N,'Nov Receipts Data'!$B:$B,$B59)+SUMIFS('Nov Receipts Data'!N:N,'Nov Receipts Data'!$B:$B,$A59)</f>
        <v>0</v>
      </c>
      <c r="S59" s="127">
        <f>SUMIFS('Nov Receipts Data'!O:O,'Nov Receipts Data'!$B:$B,$B59)+SUMIFS('Nov Receipts Data'!O:O,'Nov Receipts Data'!$B:$B,$A59)</f>
        <v>433528.17</v>
      </c>
      <c r="T59" s="127">
        <f>SUMIFS('Nov Receipts Data'!P:P,'Nov Receipts Data'!$B:$B,$B59)+SUMIFS('Nov Receipts Data'!P:P,'Nov Receipts Data'!$B:$B,$A59)</f>
        <v>24365.07</v>
      </c>
      <c r="U59" s="127">
        <f>SUMIFS('Nov Receipts Data'!Q:Q,'Nov Receipts Data'!$B:$B,$B59)+SUMIFS('Nov Receipts Data'!Q:Q,'Nov Receipts Data'!$B:$B,$A59)</f>
        <v>0</v>
      </c>
      <c r="V59" s="127">
        <f>SUMIFS('Nov Receipts Data'!R:R,'Nov Receipts Data'!$B:$B,$B59)+SUMIFS('Nov Receipts Data'!R:R,'Nov Receipts Data'!$B:$B,$A59)</f>
        <v>307.8</v>
      </c>
      <c r="W59" s="127">
        <f>SUMIFS('Nov Receipts Data'!S:S,'Nov Receipts Data'!$B:$B,$B59)+SUMIFS('Nov Receipts Data'!S:S,'Nov Receipts Data'!$B:$B,$A59)</f>
        <v>813.46</v>
      </c>
      <c r="X59" s="127">
        <f>SUMIFS('Nov Receipts Data'!T:T,'Nov Receipts Data'!$B:$B,$B59)+SUMIFS('Nov Receipts Data'!T:T,'Nov Receipts Data'!$B:$B,$A59)</f>
        <v>0</v>
      </c>
      <c r="Y59" s="127">
        <f>SUMIFS('Nov Receipts Data'!U:U,'Nov Receipts Data'!$B:$B,$B59)+SUMIFS('Nov Receipts Data'!U:U,'Nov Receipts Data'!$B:$B,$A59)</f>
        <v>784.2</v>
      </c>
      <c r="Z59" s="127">
        <f>SUMIFS('Nov Receipts Data'!V:V,'Nov Receipts Data'!$B:$B,$B59)+SUMIFS('Nov Receipts Data'!V:V,'Nov Receipts Data'!$B:$B,$A59)</f>
        <v>0</v>
      </c>
      <c r="AA59" s="127">
        <f>SUMIFS('Nov Receipts Data'!W:W,'Nov Receipts Data'!$B:$B,$B59)+SUMIFS('Nov Receipts Data'!W:W,'Nov Receipts Data'!$B:$B,$A59)</f>
        <v>0</v>
      </c>
      <c r="AB59" s="127">
        <f>SUMIFS('Nov Receipts Data'!X:X,'Nov Receipts Data'!$B:$B,$B59)+SUMIFS('Nov Receipts Data'!X:X,'Nov Receipts Data'!$B:$B,$A59)</f>
        <v>0</v>
      </c>
      <c r="AC59" s="127">
        <f>SUMIFS('Nov Receipts Data'!Y:Y,'Nov Receipts Data'!$B:$B,$B59)+SUMIFS('Nov Receipts Data'!Y:Y,'Nov Receipts Data'!$B:$B,$A59)</f>
        <v>608.4</v>
      </c>
      <c r="AD59" s="127">
        <f>SUMIFS('Nov Receipts Data'!Z:Z,'Nov Receipts Data'!$B:$B,$B59)+SUMIFS('Nov Receipts Data'!Z:Z,'Nov Receipts Data'!$B:$B,$A59)</f>
        <v>35.14</v>
      </c>
      <c r="AE59" s="127">
        <f>SUMIFS('Nov Receipts Data'!AA:AA,'Nov Receipts Data'!$B:$B,$B59)+SUMIFS('Nov Receipts Data'!AA:AA,'Nov Receipts Data'!$B:$B,$A59)</f>
        <v>0</v>
      </c>
      <c r="AF59" s="127">
        <f>SUMIFS('Nov Receipts Data'!AB:AB,'Nov Receipts Data'!$B:$B,$B59)+SUMIFS('Nov Receipts Data'!AB:AB,'Nov Receipts Data'!$B:$B,$A59)</f>
        <v>0</v>
      </c>
      <c r="AG59" s="127">
        <f>SUMIFS('Nov Receipts Data'!AC:AC,'Nov Receipts Data'!$B:$B,$B59)+SUMIFS('Nov Receipts Data'!AC:AC,'Nov Receipts Data'!$B:$B,$A59)</f>
        <v>0</v>
      </c>
      <c r="AH59" s="127">
        <f>SUMIFS('Nov Receipts Data'!AD:AD,'Nov Receipts Data'!$B:$B,$B59)+SUMIFS('Nov Receipts Data'!AD:AD,'Nov Receipts Data'!$B:$B,$A59)</f>
        <v>0</v>
      </c>
      <c r="AI59" s="127">
        <f>SUMIFS('Nov Receipts Data'!AE:AE,'Nov Receipts Data'!$B:$B,$B59)+SUMIFS('Nov Receipts Data'!AE:AE,'Nov Receipts Data'!$B:$B,$A59)</f>
        <v>185325.98</v>
      </c>
      <c r="AJ59" s="127">
        <f>SUMIFS('Nov Receipts Data'!AF:AF,'Nov Receipts Data'!$B:$B,$B59)+SUMIFS('Nov Receipts Data'!AF:AF,'Nov Receipts Data'!$B:$B,$A59)</f>
        <v>1571.52</v>
      </c>
      <c r="AK59" s="150">
        <v>8348.0300000000007</v>
      </c>
    </row>
    <row r="60" spans="1:37" ht="13.2" outlineLevel="1">
      <c r="A60" s="86"/>
      <c r="B60" s="19" t="s">
        <v>128</v>
      </c>
      <c r="C60" s="127">
        <v>1058692.8929363252</v>
      </c>
      <c r="D60" s="80">
        <f>SUMIFS('PMT Terms'!C:C,'PMT Terms'!B:B,B60)</f>
        <v>30</v>
      </c>
      <c r="E60" s="89">
        <f t="shared" si="13"/>
        <v>0.85104841641190687</v>
      </c>
      <c r="F60" s="84">
        <f t="shared" si="15"/>
        <v>900998.91</v>
      </c>
      <c r="G60" s="88">
        <f>SUMIFS('Nov Receipts Data'!C:C,'Nov Receipts Data'!$B:$B,$B60)+SUMIFS('Nov Receipts Data'!C:C,'Nov Receipts Data'!$B:$B,$A60)</f>
        <v>0</v>
      </c>
      <c r="H60" s="88">
        <f>SUMIFS('Nov Receipts Data'!D:D,'Nov Receipts Data'!$B:$B,$B60)+SUMIFS('Nov Receipts Data'!D:D,'Nov Receipts Data'!$B:$B,$A60)</f>
        <v>0</v>
      </c>
      <c r="I60" s="127">
        <f>SUMIFS('Nov Receipts Data'!E:E,'Nov Receipts Data'!$B:$B,$B60)+SUMIFS('Nov Receipts Data'!E:E,'Nov Receipts Data'!$B:$B,$A60)</f>
        <v>0</v>
      </c>
      <c r="J60" s="127">
        <f>SUMIFS('Nov Receipts Data'!F:F,'Nov Receipts Data'!$B:$B,$B60)+SUMIFS('Nov Receipts Data'!F:F,'Nov Receipts Data'!$B:$B,$A60)</f>
        <v>0</v>
      </c>
      <c r="K60" s="127">
        <f>SUMIFS('Nov Receipts Data'!G:G,'Nov Receipts Data'!$B:$B,$B60)+SUMIFS('Nov Receipts Data'!G:G,'Nov Receipts Data'!$B:$B,$A60)</f>
        <v>0</v>
      </c>
      <c r="L60" s="127">
        <f>SUMIFS('Nov Receipts Data'!H:H,'Nov Receipts Data'!$B:$B,$B60)+SUMIFS('Nov Receipts Data'!H:H,'Nov Receipts Data'!$B:$B,$A60)</f>
        <v>209397.72</v>
      </c>
      <c r="M60" s="127">
        <f>SUMIFS('Nov Receipts Data'!I:I,'Nov Receipts Data'!$B:$B,$B60)+SUMIFS('Nov Receipts Data'!I:I,'Nov Receipts Data'!$B:$B,$A60)</f>
        <v>2126.7600000000002</v>
      </c>
      <c r="N60" s="127">
        <f>SUMIFS('Nov Receipts Data'!J:J,'Nov Receipts Data'!$B:$B,$B60)+SUMIFS('Nov Receipts Data'!J:J,'Nov Receipts Data'!$B:$B,$A60)</f>
        <v>29005.94</v>
      </c>
      <c r="O60" s="127">
        <f>SUMIFS('Nov Receipts Data'!K:K,'Nov Receipts Data'!$B:$B,$B60)+SUMIFS('Nov Receipts Data'!K:K,'Nov Receipts Data'!$B:$B,$A60)</f>
        <v>2707.2</v>
      </c>
      <c r="P60" s="127">
        <f>SUMIFS('Nov Receipts Data'!L:L,'Nov Receipts Data'!$B:$B,$B60)+SUMIFS('Nov Receipts Data'!L:L,'Nov Receipts Data'!$B:$B,$A60)</f>
        <v>22540.95</v>
      </c>
      <c r="Q60" s="127">
        <f>SUMIFS('Nov Receipts Data'!M:M,'Nov Receipts Data'!$B:$B,$B60)+SUMIFS('Nov Receipts Data'!M:M,'Nov Receipts Data'!$B:$B,$A60)</f>
        <v>755.4</v>
      </c>
      <c r="R60" s="127">
        <f>SUMIFS('Nov Receipts Data'!N:N,'Nov Receipts Data'!$B:$B,$B60)+SUMIFS('Nov Receipts Data'!N:N,'Nov Receipts Data'!$B:$B,$A60)</f>
        <v>225338.44</v>
      </c>
      <c r="S60" s="127">
        <f>SUMIFS('Nov Receipts Data'!O:O,'Nov Receipts Data'!$B:$B,$B60)+SUMIFS('Nov Receipts Data'!O:O,'Nov Receipts Data'!$B:$B,$A60)</f>
        <v>19783.439999999999</v>
      </c>
      <c r="T60" s="127">
        <f>SUMIFS('Nov Receipts Data'!P:P,'Nov Receipts Data'!$B:$B,$B60)+SUMIFS('Nov Receipts Data'!P:P,'Nov Receipts Data'!$B:$B,$A60)</f>
        <v>0</v>
      </c>
      <c r="U60" s="127">
        <f>SUMIFS('Nov Receipts Data'!Q:Q,'Nov Receipts Data'!$B:$B,$B60)+SUMIFS('Nov Receipts Data'!Q:Q,'Nov Receipts Data'!$B:$B,$A60)</f>
        <v>190.44</v>
      </c>
      <c r="V60" s="127">
        <f>SUMIFS('Nov Receipts Data'!R:R,'Nov Receipts Data'!$B:$B,$B60)+SUMIFS('Nov Receipts Data'!R:R,'Nov Receipts Data'!$B:$B,$A60)</f>
        <v>353.28</v>
      </c>
      <c r="W60" s="127">
        <f>SUMIFS('Nov Receipts Data'!S:S,'Nov Receipts Data'!$B:$B,$B60)+SUMIFS('Nov Receipts Data'!S:S,'Nov Receipts Data'!$B:$B,$A60)</f>
        <v>0</v>
      </c>
      <c r="X60" s="127">
        <f>SUMIFS('Nov Receipts Data'!T:T,'Nov Receipts Data'!$B:$B,$B60)+SUMIFS('Nov Receipts Data'!T:T,'Nov Receipts Data'!$B:$B,$A60)</f>
        <v>100818.84</v>
      </c>
      <c r="Y60" s="127">
        <f>SUMIFS('Nov Receipts Data'!U:U,'Nov Receipts Data'!$B:$B,$B60)+SUMIFS('Nov Receipts Data'!U:U,'Nov Receipts Data'!$B:$B,$A60)</f>
        <v>74060.759999999995</v>
      </c>
      <c r="Z60" s="127">
        <f>SUMIFS('Nov Receipts Data'!V:V,'Nov Receipts Data'!$B:$B,$B60)+SUMIFS('Nov Receipts Data'!V:V,'Nov Receipts Data'!$B:$B,$A60)</f>
        <v>169.2</v>
      </c>
      <c r="AA60" s="127">
        <f>SUMIFS('Nov Receipts Data'!W:W,'Nov Receipts Data'!$B:$B,$B60)+SUMIFS('Nov Receipts Data'!W:W,'Nov Receipts Data'!$B:$B,$A60)</f>
        <v>0</v>
      </c>
      <c r="AB60" s="127">
        <f>SUMIFS('Nov Receipts Data'!X:X,'Nov Receipts Data'!$B:$B,$B60)+SUMIFS('Nov Receipts Data'!X:X,'Nov Receipts Data'!$B:$B,$A60)</f>
        <v>1565.28</v>
      </c>
      <c r="AC60" s="127">
        <f>SUMIFS('Nov Receipts Data'!Y:Y,'Nov Receipts Data'!$B:$B,$B60)+SUMIFS('Nov Receipts Data'!Y:Y,'Nov Receipts Data'!$B:$B,$A60)</f>
        <v>797.88</v>
      </c>
      <c r="AD60" s="127">
        <f>SUMIFS('Nov Receipts Data'!Z:Z,'Nov Receipts Data'!$B:$B,$B60)+SUMIFS('Nov Receipts Data'!Z:Z,'Nov Receipts Data'!$B:$B,$A60)</f>
        <v>8334.56</v>
      </c>
      <c r="AE60" s="127">
        <f>SUMIFS('Nov Receipts Data'!AA:AA,'Nov Receipts Data'!$B:$B,$B60)+SUMIFS('Nov Receipts Data'!AA:AA,'Nov Receipts Data'!$B:$B,$A60)</f>
        <v>0</v>
      </c>
      <c r="AF60" s="127">
        <f>SUMIFS('Nov Receipts Data'!AB:AB,'Nov Receipts Data'!$B:$B,$B60)+SUMIFS('Nov Receipts Data'!AB:AB,'Nov Receipts Data'!$B:$B,$A60)</f>
        <v>847.44</v>
      </c>
      <c r="AG60" s="127">
        <f>SUMIFS('Nov Receipts Data'!AC:AC,'Nov Receipts Data'!$B:$B,$B60)+SUMIFS('Nov Receipts Data'!AC:AC,'Nov Receipts Data'!$B:$B,$A60)</f>
        <v>0</v>
      </c>
      <c r="AH60" s="127">
        <f>SUMIFS('Nov Receipts Data'!AD:AD,'Nov Receipts Data'!$B:$B,$B60)+SUMIFS('Nov Receipts Data'!AD:AD,'Nov Receipts Data'!$B:$B,$A60)</f>
        <v>177142.3</v>
      </c>
      <c r="AI60" s="127">
        <f>SUMIFS('Nov Receipts Data'!AE:AE,'Nov Receipts Data'!$B:$B,$B60)+SUMIFS('Nov Receipts Data'!AE:AE,'Nov Receipts Data'!$B:$B,$A60)</f>
        <v>25063.08</v>
      </c>
      <c r="AJ60" s="127">
        <f>SUMIFS('Nov Receipts Data'!AF:AF,'Nov Receipts Data'!$B:$B,$B60)+SUMIFS('Nov Receipts Data'!AF:AF,'Nov Receipts Data'!$B:$B,$A60)</f>
        <v>0</v>
      </c>
      <c r="AK60" s="150">
        <v>8088</v>
      </c>
    </row>
    <row r="61" spans="1:37" ht="13.2" outlineLevel="1">
      <c r="A61" s="86"/>
      <c r="B61" s="19" t="s">
        <v>550</v>
      </c>
      <c r="C61" s="127">
        <v>804482.57915381563</v>
      </c>
      <c r="D61" s="80">
        <f>SUMIFS('PMT Terms'!C:C,'PMT Terms'!B:B,B61)</f>
        <v>30</v>
      </c>
      <c r="E61" s="89">
        <f t="shared" si="13"/>
        <v>0.93977161170502921</v>
      </c>
      <c r="F61" s="84">
        <f t="shared" si="15"/>
        <v>756029.89</v>
      </c>
      <c r="G61" s="88">
        <f>SUMIFS('Nov Receipts Data'!C:C,'Nov Receipts Data'!$B:$B,$B61)+SUMIFS('Nov Receipts Data'!C:C,'Nov Receipts Data'!$B:$B,$A61)</f>
        <v>0</v>
      </c>
      <c r="H61" s="88">
        <f>SUMIFS('Nov Receipts Data'!D:D,'Nov Receipts Data'!$B:$B,$B61)+SUMIFS('Nov Receipts Data'!D:D,'Nov Receipts Data'!$B:$B,$A61)</f>
        <v>396.72</v>
      </c>
      <c r="I61" s="127">
        <f>SUMIFS('Nov Receipts Data'!E:E,'Nov Receipts Data'!$B:$B,$B61)+SUMIFS('Nov Receipts Data'!E:E,'Nov Receipts Data'!$B:$B,$A61)</f>
        <v>2546.2800000000002</v>
      </c>
      <c r="J61" s="127">
        <f>SUMIFS('Nov Receipts Data'!F:F,'Nov Receipts Data'!$B:$B,$B61)+SUMIFS('Nov Receipts Data'!F:F,'Nov Receipts Data'!$B:$B,$A61)</f>
        <v>256.32</v>
      </c>
      <c r="K61" s="127">
        <f>SUMIFS('Nov Receipts Data'!G:G,'Nov Receipts Data'!$B:$B,$B61)+SUMIFS('Nov Receipts Data'!G:G,'Nov Receipts Data'!$B:$B,$A61)</f>
        <v>8466.86</v>
      </c>
      <c r="L61" s="127">
        <f>SUMIFS('Nov Receipts Data'!H:H,'Nov Receipts Data'!$B:$B,$B61)+SUMIFS('Nov Receipts Data'!H:H,'Nov Receipts Data'!$B:$B,$A61)</f>
        <v>61870.92</v>
      </c>
      <c r="M61" s="127">
        <f>SUMIFS('Nov Receipts Data'!I:I,'Nov Receipts Data'!$B:$B,$B61)+SUMIFS('Nov Receipts Data'!I:I,'Nov Receipts Data'!$B:$B,$A61)</f>
        <v>52099.199999999997</v>
      </c>
      <c r="N61" s="127">
        <f>SUMIFS('Nov Receipts Data'!J:J,'Nov Receipts Data'!$B:$B,$B61)+SUMIFS('Nov Receipts Data'!J:J,'Nov Receipts Data'!$B:$B,$A61)</f>
        <v>103851.78</v>
      </c>
      <c r="O61" s="127">
        <f>SUMIFS('Nov Receipts Data'!K:K,'Nov Receipts Data'!$B:$B,$B61)+SUMIFS('Nov Receipts Data'!K:K,'Nov Receipts Data'!$B:$B,$A61)</f>
        <v>50049.8</v>
      </c>
      <c r="P61" s="127">
        <f>SUMIFS('Nov Receipts Data'!L:L,'Nov Receipts Data'!$B:$B,$B61)+SUMIFS('Nov Receipts Data'!L:L,'Nov Receipts Data'!$B:$B,$A61)</f>
        <v>108338.16</v>
      </c>
      <c r="Q61" s="127">
        <f>SUMIFS('Nov Receipts Data'!M:M,'Nov Receipts Data'!$B:$B,$B61)+SUMIFS('Nov Receipts Data'!M:M,'Nov Receipts Data'!$B:$B,$A61)</f>
        <v>14286.68</v>
      </c>
      <c r="R61" s="127">
        <f>SUMIFS('Nov Receipts Data'!N:N,'Nov Receipts Data'!$B:$B,$B61)+SUMIFS('Nov Receipts Data'!N:N,'Nov Receipts Data'!$B:$B,$A61)</f>
        <v>0</v>
      </c>
      <c r="S61" s="127">
        <f>SUMIFS('Nov Receipts Data'!O:O,'Nov Receipts Data'!$B:$B,$B61)+SUMIFS('Nov Receipts Data'!O:O,'Nov Receipts Data'!$B:$B,$A61)</f>
        <v>0</v>
      </c>
      <c r="T61" s="127">
        <f>SUMIFS('Nov Receipts Data'!P:P,'Nov Receipts Data'!$B:$B,$B61)+SUMIFS('Nov Receipts Data'!P:P,'Nov Receipts Data'!$B:$B,$A61)</f>
        <v>0</v>
      </c>
      <c r="U61" s="127">
        <f>SUMIFS('Nov Receipts Data'!Q:Q,'Nov Receipts Data'!$B:$B,$B61)+SUMIFS('Nov Receipts Data'!Q:Q,'Nov Receipts Data'!$B:$B,$A61)</f>
        <v>99.18</v>
      </c>
      <c r="V61" s="127">
        <f>SUMIFS('Nov Receipts Data'!R:R,'Nov Receipts Data'!$B:$B,$B61)+SUMIFS('Nov Receipts Data'!R:R,'Nov Receipts Data'!$B:$B,$A61)</f>
        <v>37843.96</v>
      </c>
      <c r="W61" s="127">
        <f>SUMIFS('Nov Receipts Data'!S:S,'Nov Receipts Data'!$B:$B,$B61)+SUMIFS('Nov Receipts Data'!S:S,'Nov Receipts Data'!$B:$B,$A61)</f>
        <v>74588.039999999994</v>
      </c>
      <c r="X61" s="127">
        <f>SUMIFS('Nov Receipts Data'!T:T,'Nov Receipts Data'!$B:$B,$B61)+SUMIFS('Nov Receipts Data'!T:T,'Nov Receipts Data'!$B:$B,$A61)</f>
        <v>180474.09</v>
      </c>
      <c r="Y61" s="127">
        <f>SUMIFS('Nov Receipts Data'!U:U,'Nov Receipts Data'!$B:$B,$B61)+SUMIFS('Nov Receipts Data'!U:U,'Nov Receipts Data'!$B:$B,$A61)</f>
        <v>1614.74</v>
      </c>
      <c r="Z61" s="127">
        <f>SUMIFS('Nov Receipts Data'!V:V,'Nov Receipts Data'!$B:$B,$B61)+SUMIFS('Nov Receipts Data'!V:V,'Nov Receipts Data'!$B:$B,$A61)</f>
        <v>0</v>
      </c>
      <c r="AA61" s="127">
        <f>SUMIFS('Nov Receipts Data'!W:W,'Nov Receipts Data'!$B:$B,$B61)+SUMIFS('Nov Receipts Data'!W:W,'Nov Receipts Data'!$B:$B,$A61)</f>
        <v>156.38</v>
      </c>
      <c r="AB61" s="127">
        <f>SUMIFS('Nov Receipts Data'!X:X,'Nov Receipts Data'!$B:$B,$B61)+SUMIFS('Nov Receipts Data'!X:X,'Nov Receipts Data'!$B:$B,$A61)</f>
        <v>0</v>
      </c>
      <c r="AC61" s="127">
        <f>SUMIFS('Nov Receipts Data'!Y:Y,'Nov Receipts Data'!$B:$B,$B61)+SUMIFS('Nov Receipts Data'!Y:Y,'Nov Receipts Data'!$B:$B,$A61)</f>
        <v>0</v>
      </c>
      <c r="AD61" s="127">
        <f>SUMIFS('Nov Receipts Data'!Z:Z,'Nov Receipts Data'!$B:$B,$B61)+SUMIFS('Nov Receipts Data'!Z:Z,'Nov Receipts Data'!$B:$B,$A61)</f>
        <v>0</v>
      </c>
      <c r="AE61" s="127">
        <f>SUMIFS('Nov Receipts Data'!AA:AA,'Nov Receipts Data'!$B:$B,$B61)+SUMIFS('Nov Receipts Data'!AA:AA,'Nov Receipts Data'!$B:$B,$A61)</f>
        <v>0</v>
      </c>
      <c r="AF61" s="127">
        <f>SUMIFS('Nov Receipts Data'!AB:AB,'Nov Receipts Data'!$B:$B,$B61)+SUMIFS('Nov Receipts Data'!AB:AB,'Nov Receipts Data'!$B:$B,$A61)</f>
        <v>55987.68</v>
      </c>
      <c r="AG61" s="127">
        <f>SUMIFS('Nov Receipts Data'!AC:AC,'Nov Receipts Data'!$B:$B,$B61)+SUMIFS('Nov Receipts Data'!AC:AC,'Nov Receipts Data'!$B:$B,$A61)</f>
        <v>2946.72</v>
      </c>
      <c r="AH61" s="127">
        <f>SUMIFS('Nov Receipts Data'!AD:AD,'Nov Receipts Data'!$B:$B,$B61)+SUMIFS('Nov Receipts Data'!AD:AD,'Nov Receipts Data'!$B:$B,$A61)</f>
        <v>0</v>
      </c>
      <c r="AI61" s="127">
        <f>SUMIFS('Nov Receipts Data'!AE:AE,'Nov Receipts Data'!$B:$B,$B61)+SUMIFS('Nov Receipts Data'!AE:AE,'Nov Receipts Data'!$B:$B,$A61)</f>
        <v>0</v>
      </c>
      <c r="AJ61" s="127">
        <f>SUMIFS('Nov Receipts Data'!AF:AF,'Nov Receipts Data'!$B:$B,$B61)+SUMIFS('Nov Receipts Data'!AF:AF,'Nov Receipts Data'!$B:$B,$A61)</f>
        <v>156.38</v>
      </c>
      <c r="AK61" s="150">
        <v>7085.59</v>
      </c>
    </row>
    <row r="62" spans="1:37" ht="13.2" outlineLevel="1">
      <c r="A62" s="86"/>
      <c r="B62" s="19" t="s">
        <v>532</v>
      </c>
      <c r="C62" s="127">
        <v>921866.39227977861</v>
      </c>
      <c r="D62" s="80">
        <f>SUMIFS('PMT Terms'!C:C,'PMT Terms'!B:B,B62)</f>
        <v>60</v>
      </c>
      <c r="E62" s="89">
        <f t="shared" si="13"/>
        <v>1.1190866687836729</v>
      </c>
      <c r="F62" s="84">
        <f t="shared" si="15"/>
        <v>1031648.3900000001</v>
      </c>
      <c r="G62" s="88">
        <f>SUMIFS('Nov Receipts Data'!C:C,'Nov Receipts Data'!$B:$B,$B62)+SUMIFS('Nov Receipts Data'!C:C,'Nov Receipts Data'!$B:$B,$A62)</f>
        <v>1312.51</v>
      </c>
      <c r="H62" s="88">
        <f>SUMIFS('Nov Receipts Data'!D:D,'Nov Receipts Data'!$B:$B,$B62)+SUMIFS('Nov Receipts Data'!D:D,'Nov Receipts Data'!$B:$B,$A62)</f>
        <v>0</v>
      </c>
      <c r="I62" s="127">
        <f>SUMIFS('Nov Receipts Data'!E:E,'Nov Receipts Data'!$B:$B,$B62)+SUMIFS('Nov Receipts Data'!E:E,'Nov Receipts Data'!$B:$B,$A62)</f>
        <v>0</v>
      </c>
      <c r="J62" s="127">
        <f>SUMIFS('Nov Receipts Data'!F:F,'Nov Receipts Data'!$B:$B,$B62)+SUMIFS('Nov Receipts Data'!F:F,'Nov Receipts Data'!$B:$B,$A62)</f>
        <v>438.75</v>
      </c>
      <c r="K62" s="127">
        <f>SUMIFS('Nov Receipts Data'!G:G,'Nov Receipts Data'!$B:$B,$B62)+SUMIFS('Nov Receipts Data'!G:G,'Nov Receipts Data'!$B:$B,$A62)</f>
        <v>17910.240000000002</v>
      </c>
      <c r="L62" s="127">
        <f>SUMIFS('Nov Receipts Data'!H:H,'Nov Receipts Data'!$B:$B,$B62)+SUMIFS('Nov Receipts Data'!H:H,'Nov Receipts Data'!$B:$B,$A62)</f>
        <v>62.48</v>
      </c>
      <c r="M62" s="127">
        <f>SUMIFS('Nov Receipts Data'!I:I,'Nov Receipts Data'!$B:$B,$B62)+SUMIFS('Nov Receipts Data'!I:I,'Nov Receipts Data'!$B:$B,$A62)</f>
        <v>0</v>
      </c>
      <c r="N62" s="127">
        <f>SUMIFS('Nov Receipts Data'!J:J,'Nov Receipts Data'!$B:$B,$B62)+SUMIFS('Nov Receipts Data'!J:J,'Nov Receipts Data'!$B:$B,$A62)</f>
        <v>0</v>
      </c>
      <c r="O62" s="127">
        <f>SUMIFS('Nov Receipts Data'!K:K,'Nov Receipts Data'!$B:$B,$B62)+SUMIFS('Nov Receipts Data'!K:K,'Nov Receipts Data'!$B:$B,$A62)</f>
        <v>0</v>
      </c>
      <c r="P62" s="127">
        <f>SUMIFS('Nov Receipts Data'!L:L,'Nov Receipts Data'!$B:$B,$B62)+SUMIFS('Nov Receipts Data'!L:L,'Nov Receipts Data'!$B:$B,$A62)</f>
        <v>12477.05</v>
      </c>
      <c r="Q62" s="127">
        <f>SUMIFS('Nov Receipts Data'!M:M,'Nov Receipts Data'!$B:$B,$B62)+SUMIFS('Nov Receipts Data'!M:M,'Nov Receipts Data'!$B:$B,$A62)</f>
        <v>573.83000000000004</v>
      </c>
      <c r="R62" s="127">
        <f>SUMIFS('Nov Receipts Data'!N:N,'Nov Receipts Data'!$B:$B,$B62)+SUMIFS('Nov Receipts Data'!N:N,'Nov Receipts Data'!$B:$B,$A62)</f>
        <v>353123.55</v>
      </c>
      <c r="S62" s="127">
        <f>SUMIFS('Nov Receipts Data'!O:O,'Nov Receipts Data'!$B:$B,$B62)+SUMIFS('Nov Receipts Data'!O:O,'Nov Receipts Data'!$B:$B,$A62)</f>
        <v>3101.28</v>
      </c>
      <c r="T62" s="127">
        <f>SUMIFS('Nov Receipts Data'!P:P,'Nov Receipts Data'!$B:$B,$B62)+SUMIFS('Nov Receipts Data'!P:P,'Nov Receipts Data'!$B:$B,$A62)</f>
        <v>0</v>
      </c>
      <c r="U62" s="127">
        <f>SUMIFS('Nov Receipts Data'!Q:Q,'Nov Receipts Data'!$B:$B,$B62)+SUMIFS('Nov Receipts Data'!Q:Q,'Nov Receipts Data'!$B:$B,$A62)</f>
        <v>0</v>
      </c>
      <c r="V62" s="127">
        <f>SUMIFS('Nov Receipts Data'!R:R,'Nov Receipts Data'!$B:$B,$B62)+SUMIFS('Nov Receipts Data'!R:R,'Nov Receipts Data'!$B:$B,$A62)</f>
        <v>0</v>
      </c>
      <c r="W62" s="127">
        <f>SUMIFS('Nov Receipts Data'!S:S,'Nov Receipts Data'!$B:$B,$B62)+SUMIFS('Nov Receipts Data'!S:S,'Nov Receipts Data'!$B:$B,$A62)</f>
        <v>0</v>
      </c>
      <c r="X62" s="127">
        <f>SUMIFS('Nov Receipts Data'!T:T,'Nov Receipts Data'!$B:$B,$B62)+SUMIFS('Nov Receipts Data'!T:T,'Nov Receipts Data'!$B:$B,$A62)</f>
        <v>19365.25</v>
      </c>
      <c r="Y62" s="127">
        <f>SUMIFS('Nov Receipts Data'!U:U,'Nov Receipts Data'!$B:$B,$B62)+SUMIFS('Nov Receipts Data'!U:U,'Nov Receipts Data'!$B:$B,$A62)</f>
        <v>228985.4</v>
      </c>
      <c r="Z62" s="127">
        <f>SUMIFS('Nov Receipts Data'!V:V,'Nov Receipts Data'!$B:$B,$B62)+SUMIFS('Nov Receipts Data'!V:V,'Nov Receipts Data'!$B:$B,$A62)</f>
        <v>41892.019999999997</v>
      </c>
      <c r="AA62" s="127">
        <f>SUMIFS('Nov Receipts Data'!W:W,'Nov Receipts Data'!$B:$B,$B62)+SUMIFS('Nov Receipts Data'!W:W,'Nov Receipts Data'!$B:$B,$A62)</f>
        <v>3507.34</v>
      </c>
      <c r="AB62" s="127">
        <f>SUMIFS('Nov Receipts Data'!X:X,'Nov Receipts Data'!$B:$B,$B62)+SUMIFS('Nov Receipts Data'!X:X,'Nov Receipts Data'!$B:$B,$A62)</f>
        <v>179.63</v>
      </c>
      <c r="AC62" s="127">
        <f>SUMIFS('Nov Receipts Data'!Y:Y,'Nov Receipts Data'!$B:$B,$B62)+SUMIFS('Nov Receipts Data'!Y:Y,'Nov Receipts Data'!$B:$B,$A62)</f>
        <v>1748.78</v>
      </c>
      <c r="AD62" s="127">
        <f>SUMIFS('Nov Receipts Data'!Z:Z,'Nov Receipts Data'!$B:$B,$B62)+SUMIFS('Nov Receipts Data'!Z:Z,'Nov Receipts Data'!$B:$B,$A62)</f>
        <v>4371.1000000000004</v>
      </c>
      <c r="AE62" s="127">
        <f>SUMIFS('Nov Receipts Data'!AA:AA,'Nov Receipts Data'!$B:$B,$B62)+SUMIFS('Nov Receipts Data'!AA:AA,'Nov Receipts Data'!$B:$B,$A62)</f>
        <v>0</v>
      </c>
      <c r="AF62" s="127">
        <f>SUMIFS('Nov Receipts Data'!AB:AB,'Nov Receipts Data'!$B:$B,$B62)+SUMIFS('Nov Receipts Data'!AB:AB,'Nov Receipts Data'!$B:$B,$A62)</f>
        <v>141210.67000000001</v>
      </c>
      <c r="AG62" s="127">
        <f>SUMIFS('Nov Receipts Data'!AC:AC,'Nov Receipts Data'!$B:$B,$B62)+SUMIFS('Nov Receipts Data'!AC:AC,'Nov Receipts Data'!$B:$B,$A62)</f>
        <v>1028.8</v>
      </c>
      <c r="AH62" s="127">
        <f>SUMIFS('Nov Receipts Data'!AD:AD,'Nov Receipts Data'!$B:$B,$B62)+SUMIFS('Nov Receipts Data'!AD:AD,'Nov Receipts Data'!$B:$B,$A62)</f>
        <v>154326.14000000001</v>
      </c>
      <c r="AI62" s="127">
        <f>SUMIFS('Nov Receipts Data'!AE:AE,'Nov Receipts Data'!$B:$B,$B62)+SUMIFS('Nov Receipts Data'!AE:AE,'Nov Receipts Data'!$B:$B,$A62)</f>
        <v>7490.18</v>
      </c>
      <c r="AJ62" s="127">
        <f>SUMIFS('Nov Receipts Data'!AF:AF,'Nov Receipts Data'!$B:$B,$B62)+SUMIFS('Nov Receipts Data'!AF:AF,'Nov Receipts Data'!$B:$B,$A62)</f>
        <v>38543.39</v>
      </c>
      <c r="AK62" s="150">
        <v>5924.03</v>
      </c>
    </row>
    <row r="63" spans="1:37" ht="13.2" outlineLevel="1">
      <c r="A63" s="86"/>
      <c r="B63" s="19" t="s">
        <v>132</v>
      </c>
      <c r="C63" s="127">
        <v>371332.93064885109</v>
      </c>
      <c r="D63" s="80">
        <f>SUMIFS('PMT Terms'!C:C,'PMT Terms'!B:B,B63)</f>
        <v>30</v>
      </c>
      <c r="E63" s="89">
        <f t="shared" si="13"/>
        <v>1.8732235753628337</v>
      </c>
      <c r="F63" s="84">
        <f t="shared" si="15"/>
        <v>695589.6</v>
      </c>
      <c r="G63" s="88">
        <f>SUMIFS('Nov Receipts Data'!C:C,'Nov Receipts Data'!$B:$B,$B63)+SUMIFS('Nov Receipts Data'!C:C,'Nov Receipts Data'!$B:$B,$A63)</f>
        <v>0</v>
      </c>
      <c r="H63" s="88">
        <f>SUMIFS('Nov Receipts Data'!D:D,'Nov Receipts Data'!$B:$B,$B63)+SUMIFS('Nov Receipts Data'!D:D,'Nov Receipts Data'!$B:$B,$A63)</f>
        <v>8310</v>
      </c>
      <c r="I63" s="127">
        <f>SUMIFS('Nov Receipts Data'!E:E,'Nov Receipts Data'!$B:$B,$B63)+SUMIFS('Nov Receipts Data'!E:E,'Nov Receipts Data'!$B:$B,$A63)</f>
        <v>11160</v>
      </c>
      <c r="J63" s="127">
        <f>SUMIFS('Nov Receipts Data'!F:F,'Nov Receipts Data'!$B:$B,$B63)+SUMIFS('Nov Receipts Data'!F:F,'Nov Receipts Data'!$B:$B,$A63)</f>
        <v>35847.879999999997</v>
      </c>
      <c r="K63" s="127">
        <f>SUMIFS('Nov Receipts Data'!G:G,'Nov Receipts Data'!$B:$B,$B63)+SUMIFS('Nov Receipts Data'!G:G,'Nov Receipts Data'!$B:$B,$A63)</f>
        <v>82719.08</v>
      </c>
      <c r="L63" s="127">
        <f>SUMIFS('Nov Receipts Data'!H:H,'Nov Receipts Data'!$B:$B,$B63)+SUMIFS('Nov Receipts Data'!H:H,'Nov Receipts Data'!$B:$B,$A63)</f>
        <v>55484.14</v>
      </c>
      <c r="M63" s="127">
        <f>SUMIFS('Nov Receipts Data'!I:I,'Nov Receipts Data'!$B:$B,$B63)+SUMIFS('Nov Receipts Data'!I:I,'Nov Receipts Data'!$B:$B,$A63)</f>
        <v>60330.36</v>
      </c>
      <c r="N63" s="127">
        <f>SUMIFS('Nov Receipts Data'!J:J,'Nov Receipts Data'!$B:$B,$B63)+SUMIFS('Nov Receipts Data'!J:J,'Nov Receipts Data'!$B:$B,$A63)</f>
        <v>36080.42</v>
      </c>
      <c r="O63" s="127">
        <f>SUMIFS('Nov Receipts Data'!K:K,'Nov Receipts Data'!$B:$B,$B63)+SUMIFS('Nov Receipts Data'!K:K,'Nov Receipts Data'!$B:$B,$A63)</f>
        <v>10775.6</v>
      </c>
      <c r="P63" s="127">
        <f>SUMIFS('Nov Receipts Data'!L:L,'Nov Receipts Data'!$B:$B,$B63)+SUMIFS('Nov Receipts Data'!L:L,'Nov Receipts Data'!$B:$B,$A63)</f>
        <v>1895.5</v>
      </c>
      <c r="Q63" s="127">
        <f>SUMIFS('Nov Receipts Data'!M:M,'Nov Receipts Data'!$B:$B,$B63)+SUMIFS('Nov Receipts Data'!M:M,'Nov Receipts Data'!$B:$B,$A63)</f>
        <v>2.7</v>
      </c>
      <c r="R63" s="127">
        <f>SUMIFS('Nov Receipts Data'!N:N,'Nov Receipts Data'!$B:$B,$B63)+SUMIFS('Nov Receipts Data'!N:N,'Nov Receipts Data'!$B:$B,$A63)</f>
        <v>36780.28</v>
      </c>
      <c r="S63" s="127">
        <f>SUMIFS('Nov Receipts Data'!O:O,'Nov Receipts Data'!$B:$B,$B63)+SUMIFS('Nov Receipts Data'!O:O,'Nov Receipts Data'!$B:$B,$A63)</f>
        <v>40083.06</v>
      </c>
      <c r="T63" s="127">
        <f>SUMIFS('Nov Receipts Data'!P:P,'Nov Receipts Data'!$B:$B,$B63)+SUMIFS('Nov Receipts Data'!P:P,'Nov Receipts Data'!$B:$B,$A63)</f>
        <v>1894.56</v>
      </c>
      <c r="U63" s="127">
        <f>SUMIFS('Nov Receipts Data'!Q:Q,'Nov Receipts Data'!$B:$B,$B63)+SUMIFS('Nov Receipts Data'!Q:Q,'Nov Receipts Data'!$B:$B,$A63)</f>
        <v>13294</v>
      </c>
      <c r="V63" s="127">
        <f>SUMIFS('Nov Receipts Data'!R:R,'Nov Receipts Data'!$B:$B,$B63)+SUMIFS('Nov Receipts Data'!R:R,'Nov Receipts Data'!$B:$B,$A63)</f>
        <v>1351.97</v>
      </c>
      <c r="W63" s="127">
        <f>SUMIFS('Nov Receipts Data'!S:S,'Nov Receipts Data'!$B:$B,$B63)+SUMIFS('Nov Receipts Data'!S:S,'Nov Receipts Data'!$B:$B,$A63)</f>
        <v>768.97</v>
      </c>
      <c r="X63" s="127">
        <f>SUMIFS('Nov Receipts Data'!T:T,'Nov Receipts Data'!$B:$B,$B63)+SUMIFS('Nov Receipts Data'!T:T,'Nov Receipts Data'!$B:$B,$A63)</f>
        <v>37201.410000000003</v>
      </c>
      <c r="Y63" s="127">
        <f>SUMIFS('Nov Receipts Data'!U:U,'Nov Receipts Data'!$B:$B,$B63)+SUMIFS('Nov Receipts Data'!U:U,'Nov Receipts Data'!$B:$B,$A63)</f>
        <v>98850.54</v>
      </c>
      <c r="Z63" s="127">
        <f>SUMIFS('Nov Receipts Data'!V:V,'Nov Receipts Data'!$B:$B,$B63)+SUMIFS('Nov Receipts Data'!V:V,'Nov Receipts Data'!$B:$B,$A63)</f>
        <v>15062.4</v>
      </c>
      <c r="AA63" s="127">
        <f>SUMIFS('Nov Receipts Data'!W:W,'Nov Receipts Data'!$B:$B,$B63)+SUMIFS('Nov Receipts Data'!W:W,'Nov Receipts Data'!$B:$B,$A63)</f>
        <v>22026</v>
      </c>
      <c r="AB63" s="127">
        <f>SUMIFS('Nov Receipts Data'!X:X,'Nov Receipts Data'!$B:$B,$B63)+SUMIFS('Nov Receipts Data'!X:X,'Nov Receipts Data'!$B:$B,$A63)</f>
        <v>4395</v>
      </c>
      <c r="AC63" s="127">
        <f>SUMIFS('Nov Receipts Data'!Y:Y,'Nov Receipts Data'!$B:$B,$B63)+SUMIFS('Nov Receipts Data'!Y:Y,'Nov Receipts Data'!$B:$B,$A63)</f>
        <v>15866.3</v>
      </c>
      <c r="AD63" s="127">
        <f>SUMIFS('Nov Receipts Data'!Z:Z,'Nov Receipts Data'!$B:$B,$B63)+SUMIFS('Nov Receipts Data'!Z:Z,'Nov Receipts Data'!$B:$B,$A63)</f>
        <v>38887.96</v>
      </c>
      <c r="AE63" s="127">
        <f>SUMIFS('Nov Receipts Data'!AA:AA,'Nov Receipts Data'!$B:$B,$B63)+SUMIFS('Nov Receipts Data'!AA:AA,'Nov Receipts Data'!$B:$B,$A63)</f>
        <v>1042.25</v>
      </c>
      <c r="AF63" s="127">
        <f>SUMIFS('Nov Receipts Data'!AB:AB,'Nov Receipts Data'!$B:$B,$B63)+SUMIFS('Nov Receipts Data'!AB:AB,'Nov Receipts Data'!$B:$B,$A63)</f>
        <v>3709.35</v>
      </c>
      <c r="AG63" s="127">
        <f>SUMIFS('Nov Receipts Data'!AC:AC,'Nov Receipts Data'!$B:$B,$B63)+SUMIFS('Nov Receipts Data'!AC:AC,'Nov Receipts Data'!$B:$B,$A63)</f>
        <v>16.2</v>
      </c>
      <c r="AH63" s="127">
        <f>SUMIFS('Nov Receipts Data'!AD:AD,'Nov Receipts Data'!$B:$B,$B63)+SUMIFS('Nov Receipts Data'!AD:AD,'Nov Receipts Data'!$B:$B,$A63)</f>
        <v>3738.9</v>
      </c>
      <c r="AI63" s="127">
        <f>SUMIFS('Nov Receipts Data'!AE:AE,'Nov Receipts Data'!$B:$B,$B63)+SUMIFS('Nov Receipts Data'!AE:AE,'Nov Receipts Data'!$B:$B,$A63)</f>
        <v>2308.3000000000002</v>
      </c>
      <c r="AJ63" s="127">
        <f>SUMIFS('Nov Receipts Data'!AF:AF,'Nov Receipts Data'!$B:$B,$B63)+SUMIFS('Nov Receipts Data'!AF:AF,'Nov Receipts Data'!$B:$B,$A63)</f>
        <v>55706.47</v>
      </c>
      <c r="AK63" s="150">
        <v>5893.92</v>
      </c>
    </row>
    <row r="64" spans="1:37" ht="13.2" outlineLevel="1">
      <c r="A64" s="86"/>
      <c r="B64" s="19" t="s">
        <v>162</v>
      </c>
      <c r="C64" s="127">
        <v>706852.35748116253</v>
      </c>
      <c r="D64" s="80">
        <f>SUMIFS('PMT Terms'!C:C,'PMT Terms'!B:B,B64)</f>
        <v>10</v>
      </c>
      <c r="E64" s="89">
        <f t="shared" si="13"/>
        <v>1.0763114417713111</v>
      </c>
      <c r="F64" s="84">
        <f t="shared" si="15"/>
        <v>760793.28000000026</v>
      </c>
      <c r="G64" s="88">
        <f>SUMIFS('Nov Receipts Data'!C:C,'Nov Receipts Data'!$B:$B,$B64)+SUMIFS('Nov Receipts Data'!C:C,'Nov Receipts Data'!$B:$B,$A64)</f>
        <v>1604.42</v>
      </c>
      <c r="H64" s="88">
        <f>SUMIFS('Nov Receipts Data'!D:D,'Nov Receipts Data'!$B:$B,$B64)+SUMIFS('Nov Receipts Data'!D:D,'Nov Receipts Data'!$B:$B,$A64)</f>
        <v>0</v>
      </c>
      <c r="I64" s="127">
        <f>SUMIFS('Nov Receipts Data'!E:E,'Nov Receipts Data'!$B:$B,$B64)+SUMIFS('Nov Receipts Data'!E:E,'Nov Receipts Data'!$B:$B,$A64)</f>
        <v>9976.23</v>
      </c>
      <c r="J64" s="127">
        <f>SUMIFS('Nov Receipts Data'!F:F,'Nov Receipts Data'!$B:$B,$B64)+SUMIFS('Nov Receipts Data'!F:F,'Nov Receipts Data'!$B:$B,$A64)</f>
        <v>47736.28</v>
      </c>
      <c r="K64" s="127">
        <f>SUMIFS('Nov Receipts Data'!G:G,'Nov Receipts Data'!$B:$B,$B64)+SUMIFS('Nov Receipts Data'!G:G,'Nov Receipts Data'!$B:$B,$A64)</f>
        <v>38196.39</v>
      </c>
      <c r="L64" s="127">
        <f>SUMIFS('Nov Receipts Data'!H:H,'Nov Receipts Data'!$B:$B,$B64)+SUMIFS('Nov Receipts Data'!H:H,'Nov Receipts Data'!$B:$B,$A64)</f>
        <v>53507.3</v>
      </c>
      <c r="M64" s="127">
        <f>SUMIFS('Nov Receipts Data'!I:I,'Nov Receipts Data'!$B:$B,$B64)+SUMIFS('Nov Receipts Data'!I:I,'Nov Receipts Data'!$B:$B,$A64)</f>
        <v>29274.81</v>
      </c>
      <c r="N64" s="127">
        <f>SUMIFS('Nov Receipts Data'!J:J,'Nov Receipts Data'!$B:$B,$B64)+SUMIFS('Nov Receipts Data'!J:J,'Nov Receipts Data'!$B:$B,$A64)</f>
        <v>35730.36</v>
      </c>
      <c r="O64" s="127">
        <f>SUMIFS('Nov Receipts Data'!K:K,'Nov Receipts Data'!$B:$B,$B64)+SUMIFS('Nov Receipts Data'!K:K,'Nov Receipts Data'!$B:$B,$A64)</f>
        <v>26044.89</v>
      </c>
      <c r="P64" s="127">
        <f>SUMIFS('Nov Receipts Data'!L:L,'Nov Receipts Data'!$B:$B,$B64)+SUMIFS('Nov Receipts Data'!L:L,'Nov Receipts Data'!$B:$B,$A64)</f>
        <v>69188.66</v>
      </c>
      <c r="Q64" s="127">
        <f>SUMIFS('Nov Receipts Data'!M:M,'Nov Receipts Data'!$B:$B,$B64)+SUMIFS('Nov Receipts Data'!M:M,'Nov Receipts Data'!$B:$B,$A64)</f>
        <v>5114.53</v>
      </c>
      <c r="R64" s="127">
        <f>SUMIFS('Nov Receipts Data'!N:N,'Nov Receipts Data'!$B:$B,$B64)+SUMIFS('Nov Receipts Data'!N:N,'Nov Receipts Data'!$B:$B,$A64)</f>
        <v>0</v>
      </c>
      <c r="S64" s="127">
        <f>SUMIFS('Nov Receipts Data'!O:O,'Nov Receipts Data'!$B:$B,$B64)+SUMIFS('Nov Receipts Data'!O:O,'Nov Receipts Data'!$B:$B,$A64)</f>
        <v>1595.61</v>
      </c>
      <c r="T64" s="127">
        <f>SUMIFS('Nov Receipts Data'!P:P,'Nov Receipts Data'!$B:$B,$B64)+SUMIFS('Nov Receipts Data'!P:P,'Nov Receipts Data'!$B:$B,$A64)</f>
        <v>8283.0300000000007</v>
      </c>
      <c r="U64" s="127">
        <f>SUMIFS('Nov Receipts Data'!Q:Q,'Nov Receipts Data'!$B:$B,$B64)+SUMIFS('Nov Receipts Data'!Q:Q,'Nov Receipts Data'!$B:$B,$A64)</f>
        <v>127.07</v>
      </c>
      <c r="V64" s="127">
        <f>SUMIFS('Nov Receipts Data'!R:R,'Nov Receipts Data'!$B:$B,$B64)+SUMIFS('Nov Receipts Data'!R:R,'Nov Receipts Data'!$B:$B,$A64)</f>
        <v>13185.93</v>
      </c>
      <c r="W64" s="127">
        <f>SUMIFS('Nov Receipts Data'!S:S,'Nov Receipts Data'!$B:$B,$B64)+SUMIFS('Nov Receipts Data'!S:S,'Nov Receipts Data'!$B:$B,$A64)</f>
        <v>49254.7</v>
      </c>
      <c r="X64" s="127">
        <f>SUMIFS('Nov Receipts Data'!T:T,'Nov Receipts Data'!$B:$B,$B64)+SUMIFS('Nov Receipts Data'!T:T,'Nov Receipts Data'!$B:$B,$A64)</f>
        <v>25428.93</v>
      </c>
      <c r="Y64" s="127">
        <f>SUMIFS('Nov Receipts Data'!U:U,'Nov Receipts Data'!$B:$B,$B64)+SUMIFS('Nov Receipts Data'!U:U,'Nov Receipts Data'!$B:$B,$A64)</f>
        <v>0</v>
      </c>
      <c r="Z64" s="127">
        <f>SUMIFS('Nov Receipts Data'!V:V,'Nov Receipts Data'!$B:$B,$B64)+SUMIFS('Nov Receipts Data'!V:V,'Nov Receipts Data'!$B:$B,$A64)</f>
        <v>22571.11</v>
      </c>
      <c r="AA64" s="127">
        <f>SUMIFS('Nov Receipts Data'!W:W,'Nov Receipts Data'!$B:$B,$B64)+SUMIFS('Nov Receipts Data'!W:W,'Nov Receipts Data'!$B:$B,$A64)</f>
        <v>608.95000000000005</v>
      </c>
      <c r="AB64" s="127">
        <f>SUMIFS('Nov Receipts Data'!X:X,'Nov Receipts Data'!$B:$B,$B64)+SUMIFS('Nov Receipts Data'!X:X,'Nov Receipts Data'!$B:$B,$A64)</f>
        <v>0</v>
      </c>
      <c r="AC64" s="127">
        <f>SUMIFS('Nov Receipts Data'!Y:Y,'Nov Receipts Data'!$B:$B,$B64)+SUMIFS('Nov Receipts Data'!Y:Y,'Nov Receipts Data'!$B:$B,$A64)</f>
        <v>18623.29</v>
      </c>
      <c r="AD64" s="127">
        <f>SUMIFS('Nov Receipts Data'!Z:Z,'Nov Receipts Data'!$B:$B,$B64)+SUMIFS('Nov Receipts Data'!Z:Z,'Nov Receipts Data'!$B:$B,$A64)</f>
        <v>47716.27</v>
      </c>
      <c r="AE64" s="127">
        <f>SUMIFS('Nov Receipts Data'!AA:AA,'Nov Receipts Data'!$B:$B,$B64)+SUMIFS('Nov Receipts Data'!AA:AA,'Nov Receipts Data'!$B:$B,$A64)</f>
        <v>124359.81</v>
      </c>
      <c r="AF64" s="127">
        <f>SUMIFS('Nov Receipts Data'!AB:AB,'Nov Receipts Data'!$B:$B,$B64)+SUMIFS('Nov Receipts Data'!AB:AB,'Nov Receipts Data'!$B:$B,$A64)</f>
        <v>63535.92</v>
      </c>
      <c r="AG64" s="127">
        <f>SUMIFS('Nov Receipts Data'!AC:AC,'Nov Receipts Data'!$B:$B,$B64)+SUMIFS('Nov Receipts Data'!AC:AC,'Nov Receipts Data'!$B:$B,$A64)</f>
        <v>68002.44</v>
      </c>
      <c r="AH64" s="127">
        <f>SUMIFS('Nov Receipts Data'!AD:AD,'Nov Receipts Data'!$B:$B,$B64)+SUMIFS('Nov Receipts Data'!AD:AD,'Nov Receipts Data'!$B:$B,$A64)</f>
        <v>676.79</v>
      </c>
      <c r="AI64" s="127">
        <f>SUMIFS('Nov Receipts Data'!AE:AE,'Nov Receipts Data'!$B:$B,$B64)+SUMIFS('Nov Receipts Data'!AE:AE,'Nov Receipts Data'!$B:$B,$A64)</f>
        <v>449.56</v>
      </c>
      <c r="AJ64" s="127">
        <f>SUMIFS('Nov Receipts Data'!AF:AF,'Nov Receipts Data'!$B:$B,$B64)+SUMIFS('Nov Receipts Data'!AF:AF,'Nov Receipts Data'!$B:$B,$A64)</f>
        <v>0</v>
      </c>
      <c r="AK64" s="150">
        <v>5848.29</v>
      </c>
    </row>
    <row r="65" spans="1:37" ht="13.2" outlineLevel="1">
      <c r="A65" s="86"/>
      <c r="B65" s="19" t="s">
        <v>300</v>
      </c>
      <c r="C65" s="127">
        <v>878850.76072028268</v>
      </c>
      <c r="D65" s="80">
        <f>SUMIFS('PMT Terms'!C:C,'PMT Terms'!B:B,B65)</f>
        <v>30</v>
      </c>
      <c r="E65" s="89">
        <f t="shared" si="13"/>
        <v>0.71734646902200749</v>
      </c>
      <c r="F65" s="84">
        <f t="shared" si="15"/>
        <v>630440.49</v>
      </c>
      <c r="G65" s="88">
        <f>SUMIFS('Nov Receipts Data'!C:C,'Nov Receipts Data'!$B:$B,$B65)+SUMIFS('Nov Receipts Data'!C:C,'Nov Receipts Data'!$B:$B,$A65)</f>
        <v>0</v>
      </c>
      <c r="H65" s="88">
        <f>SUMIFS('Nov Receipts Data'!D:D,'Nov Receipts Data'!$B:$B,$B65)+SUMIFS('Nov Receipts Data'!D:D,'Nov Receipts Data'!$B:$B,$A65)</f>
        <v>1758.64</v>
      </c>
      <c r="I65" s="127">
        <f>SUMIFS('Nov Receipts Data'!E:E,'Nov Receipts Data'!$B:$B,$B65)+SUMIFS('Nov Receipts Data'!E:E,'Nov Receipts Data'!$B:$B,$A65)</f>
        <v>888.76</v>
      </c>
      <c r="J65" s="127">
        <f>SUMIFS('Nov Receipts Data'!F:F,'Nov Receipts Data'!$B:$B,$B65)+SUMIFS('Nov Receipts Data'!F:F,'Nov Receipts Data'!$B:$B,$A65)</f>
        <v>66744</v>
      </c>
      <c r="K65" s="127">
        <f>SUMIFS('Nov Receipts Data'!G:G,'Nov Receipts Data'!$B:$B,$B65)+SUMIFS('Nov Receipts Data'!G:G,'Nov Receipts Data'!$B:$B,$A65)</f>
        <v>0</v>
      </c>
      <c r="L65" s="127">
        <f>SUMIFS('Nov Receipts Data'!H:H,'Nov Receipts Data'!$B:$B,$B65)+SUMIFS('Nov Receipts Data'!H:H,'Nov Receipts Data'!$B:$B,$A65)</f>
        <v>85988.34</v>
      </c>
      <c r="M65" s="127">
        <f>SUMIFS('Nov Receipts Data'!I:I,'Nov Receipts Data'!$B:$B,$B65)+SUMIFS('Nov Receipts Data'!I:I,'Nov Receipts Data'!$B:$B,$A65)</f>
        <v>141650.47</v>
      </c>
      <c r="N65" s="127">
        <f>SUMIFS('Nov Receipts Data'!J:J,'Nov Receipts Data'!$B:$B,$B65)+SUMIFS('Nov Receipts Data'!J:J,'Nov Receipts Data'!$B:$B,$A65)</f>
        <v>1582.76</v>
      </c>
      <c r="O65" s="127">
        <f>SUMIFS('Nov Receipts Data'!K:K,'Nov Receipts Data'!$B:$B,$B65)+SUMIFS('Nov Receipts Data'!K:K,'Nov Receipts Data'!$B:$B,$A65)</f>
        <v>0</v>
      </c>
      <c r="P65" s="127">
        <f>SUMIFS('Nov Receipts Data'!L:L,'Nov Receipts Data'!$B:$B,$B65)+SUMIFS('Nov Receipts Data'!L:L,'Nov Receipts Data'!$B:$B,$A65)</f>
        <v>20905.150000000001</v>
      </c>
      <c r="Q65" s="127">
        <f>SUMIFS('Nov Receipts Data'!M:M,'Nov Receipts Data'!$B:$B,$B65)+SUMIFS('Nov Receipts Data'!M:M,'Nov Receipts Data'!$B:$B,$A65)</f>
        <v>13783.3</v>
      </c>
      <c r="R65" s="127">
        <f>SUMIFS('Nov Receipts Data'!N:N,'Nov Receipts Data'!$B:$B,$B65)+SUMIFS('Nov Receipts Data'!N:N,'Nov Receipts Data'!$B:$B,$A65)</f>
        <v>1039.83</v>
      </c>
      <c r="S65" s="127">
        <f>SUMIFS('Nov Receipts Data'!O:O,'Nov Receipts Data'!$B:$B,$B65)+SUMIFS('Nov Receipts Data'!O:O,'Nov Receipts Data'!$B:$B,$A65)</f>
        <v>0</v>
      </c>
      <c r="T65" s="127">
        <f>SUMIFS('Nov Receipts Data'!P:P,'Nov Receipts Data'!$B:$B,$B65)+SUMIFS('Nov Receipts Data'!P:P,'Nov Receipts Data'!$B:$B,$A65)</f>
        <v>26218.6</v>
      </c>
      <c r="U65" s="127">
        <f>SUMIFS('Nov Receipts Data'!Q:Q,'Nov Receipts Data'!$B:$B,$B65)+SUMIFS('Nov Receipts Data'!Q:Q,'Nov Receipts Data'!$B:$B,$A65)</f>
        <v>0</v>
      </c>
      <c r="V65" s="127">
        <f>SUMIFS('Nov Receipts Data'!R:R,'Nov Receipts Data'!$B:$B,$B65)+SUMIFS('Nov Receipts Data'!R:R,'Nov Receipts Data'!$B:$B,$A65)</f>
        <v>39918.58</v>
      </c>
      <c r="W65" s="127">
        <f>SUMIFS('Nov Receipts Data'!S:S,'Nov Receipts Data'!$B:$B,$B65)+SUMIFS('Nov Receipts Data'!S:S,'Nov Receipts Data'!$B:$B,$A65)</f>
        <v>32932.46</v>
      </c>
      <c r="X65" s="127">
        <f>SUMIFS('Nov Receipts Data'!T:T,'Nov Receipts Data'!$B:$B,$B65)+SUMIFS('Nov Receipts Data'!T:T,'Nov Receipts Data'!$B:$B,$A65)</f>
        <v>6713.9</v>
      </c>
      <c r="Y65" s="127">
        <f>SUMIFS('Nov Receipts Data'!U:U,'Nov Receipts Data'!$B:$B,$B65)+SUMIFS('Nov Receipts Data'!U:U,'Nov Receipts Data'!$B:$B,$A65)</f>
        <v>11419.16</v>
      </c>
      <c r="Z65" s="127">
        <f>SUMIFS('Nov Receipts Data'!V:V,'Nov Receipts Data'!$B:$B,$B65)+SUMIFS('Nov Receipts Data'!V:V,'Nov Receipts Data'!$B:$B,$A65)</f>
        <v>45678.58</v>
      </c>
      <c r="AA65" s="127">
        <f>SUMIFS('Nov Receipts Data'!W:W,'Nov Receipts Data'!$B:$B,$B65)+SUMIFS('Nov Receipts Data'!W:W,'Nov Receipts Data'!$B:$B,$A65)</f>
        <v>12337.88</v>
      </c>
      <c r="AB65" s="127">
        <f>SUMIFS('Nov Receipts Data'!X:X,'Nov Receipts Data'!$B:$B,$B65)+SUMIFS('Nov Receipts Data'!X:X,'Nov Receipts Data'!$B:$B,$A65)</f>
        <v>0</v>
      </c>
      <c r="AC65" s="127">
        <f>SUMIFS('Nov Receipts Data'!Y:Y,'Nov Receipts Data'!$B:$B,$B65)+SUMIFS('Nov Receipts Data'!Y:Y,'Nov Receipts Data'!$B:$B,$A65)</f>
        <v>95450.31</v>
      </c>
      <c r="AD65" s="127">
        <f>SUMIFS('Nov Receipts Data'!Z:Z,'Nov Receipts Data'!$B:$B,$B65)+SUMIFS('Nov Receipts Data'!Z:Z,'Nov Receipts Data'!$B:$B,$A65)</f>
        <v>0</v>
      </c>
      <c r="AE65" s="127">
        <f>SUMIFS('Nov Receipts Data'!AA:AA,'Nov Receipts Data'!$B:$B,$B65)+SUMIFS('Nov Receipts Data'!AA:AA,'Nov Receipts Data'!$B:$B,$A65)</f>
        <v>21872.63</v>
      </c>
      <c r="AF65" s="127">
        <f>SUMIFS('Nov Receipts Data'!AB:AB,'Nov Receipts Data'!$B:$B,$B65)+SUMIFS('Nov Receipts Data'!AB:AB,'Nov Receipts Data'!$B:$B,$A65)</f>
        <v>23.14</v>
      </c>
      <c r="AG65" s="127">
        <f>SUMIFS('Nov Receipts Data'!AC:AC,'Nov Receipts Data'!$B:$B,$B65)+SUMIFS('Nov Receipts Data'!AC:AC,'Nov Receipts Data'!$B:$B,$A65)</f>
        <v>0</v>
      </c>
      <c r="AH65" s="127">
        <f>SUMIFS('Nov Receipts Data'!AD:AD,'Nov Receipts Data'!$B:$B,$B65)+SUMIFS('Nov Receipts Data'!AD:AD,'Nov Receipts Data'!$B:$B,$A65)</f>
        <v>3534</v>
      </c>
      <c r="AI65" s="127">
        <f>SUMIFS('Nov Receipts Data'!AE:AE,'Nov Receipts Data'!$B:$B,$B65)+SUMIFS('Nov Receipts Data'!AE:AE,'Nov Receipts Data'!$B:$B,$A65)</f>
        <v>0</v>
      </c>
      <c r="AJ65" s="127">
        <f>SUMIFS('Nov Receipts Data'!AF:AF,'Nov Receipts Data'!$B:$B,$B65)+SUMIFS('Nov Receipts Data'!AF:AF,'Nov Receipts Data'!$B:$B,$A65)</f>
        <v>0</v>
      </c>
      <c r="AK65" s="150">
        <v>5717.04</v>
      </c>
    </row>
    <row r="66" spans="1:37" ht="13.2" outlineLevel="1">
      <c r="A66" s="86"/>
      <c r="B66" s="19" t="s">
        <v>100</v>
      </c>
      <c r="C66" s="127">
        <v>323159.6077233759</v>
      </c>
      <c r="D66" s="80">
        <f>SUMIFS('PMT Terms'!C:C,'PMT Terms'!B:B,B66)</f>
        <v>90</v>
      </c>
      <c r="E66" s="89">
        <f t="shared" si="13"/>
        <v>1.94424267446761</v>
      </c>
      <c r="F66" s="84">
        <f t="shared" si="15"/>
        <v>628300.70000000007</v>
      </c>
      <c r="G66" s="88">
        <f>SUMIFS('Nov Receipts Data'!C:C,'Nov Receipts Data'!$B:$B,$B66)+SUMIFS('Nov Receipts Data'!C:C,'Nov Receipts Data'!$B:$B,$A66)</f>
        <v>67.2</v>
      </c>
      <c r="H66" s="88">
        <f>SUMIFS('Nov Receipts Data'!D:D,'Nov Receipts Data'!$B:$B,$B66)+SUMIFS('Nov Receipts Data'!D:D,'Nov Receipts Data'!$B:$B,$A66)</f>
        <v>21518.15</v>
      </c>
      <c r="I66" s="127">
        <f>SUMIFS('Nov Receipts Data'!E:E,'Nov Receipts Data'!$B:$B,$B66)+SUMIFS('Nov Receipts Data'!E:E,'Nov Receipts Data'!$B:$B,$A66)</f>
        <v>132813.41</v>
      </c>
      <c r="J66" s="127">
        <f>SUMIFS('Nov Receipts Data'!F:F,'Nov Receipts Data'!$B:$B,$B66)+SUMIFS('Nov Receipts Data'!F:F,'Nov Receipts Data'!$B:$B,$A66)</f>
        <v>20907.53</v>
      </c>
      <c r="K66" s="127">
        <f>SUMIFS('Nov Receipts Data'!G:G,'Nov Receipts Data'!$B:$B,$B66)+SUMIFS('Nov Receipts Data'!G:G,'Nov Receipts Data'!$B:$B,$A66)</f>
        <v>11006.1</v>
      </c>
      <c r="L66" s="127">
        <f>SUMIFS('Nov Receipts Data'!H:H,'Nov Receipts Data'!$B:$B,$B66)+SUMIFS('Nov Receipts Data'!H:H,'Nov Receipts Data'!$B:$B,$A66)</f>
        <v>49771.199999999997</v>
      </c>
      <c r="M66" s="127">
        <f>SUMIFS('Nov Receipts Data'!I:I,'Nov Receipts Data'!$B:$B,$B66)+SUMIFS('Nov Receipts Data'!I:I,'Nov Receipts Data'!$B:$B,$A66)</f>
        <v>59500.1</v>
      </c>
      <c r="N66" s="127">
        <f>SUMIFS('Nov Receipts Data'!J:J,'Nov Receipts Data'!$B:$B,$B66)+SUMIFS('Nov Receipts Data'!J:J,'Nov Receipts Data'!$B:$B,$A66)</f>
        <v>11380.57</v>
      </c>
      <c r="O66" s="127">
        <f>SUMIFS('Nov Receipts Data'!K:K,'Nov Receipts Data'!$B:$B,$B66)+SUMIFS('Nov Receipts Data'!K:K,'Nov Receipts Data'!$B:$B,$A66)</f>
        <v>3988.52</v>
      </c>
      <c r="P66" s="127">
        <f>SUMIFS('Nov Receipts Data'!L:L,'Nov Receipts Data'!$B:$B,$B66)+SUMIFS('Nov Receipts Data'!L:L,'Nov Receipts Data'!$B:$B,$A66)</f>
        <v>66942.320000000007</v>
      </c>
      <c r="Q66" s="127">
        <f>SUMIFS('Nov Receipts Data'!M:M,'Nov Receipts Data'!$B:$B,$B66)+SUMIFS('Nov Receipts Data'!M:M,'Nov Receipts Data'!$B:$B,$A66)</f>
        <v>24128.2</v>
      </c>
      <c r="R66" s="127">
        <f>SUMIFS('Nov Receipts Data'!N:N,'Nov Receipts Data'!$B:$B,$B66)+SUMIFS('Nov Receipts Data'!N:N,'Nov Receipts Data'!$B:$B,$A66)</f>
        <v>7247.7</v>
      </c>
      <c r="S66" s="127">
        <f>SUMIFS('Nov Receipts Data'!O:O,'Nov Receipts Data'!$B:$B,$B66)+SUMIFS('Nov Receipts Data'!O:O,'Nov Receipts Data'!$B:$B,$A66)</f>
        <v>7027.2</v>
      </c>
      <c r="T66" s="127">
        <f>SUMIFS('Nov Receipts Data'!P:P,'Nov Receipts Data'!$B:$B,$B66)+SUMIFS('Nov Receipts Data'!P:P,'Nov Receipts Data'!$B:$B,$A66)</f>
        <v>55276.22</v>
      </c>
      <c r="U66" s="127">
        <f>SUMIFS('Nov Receipts Data'!Q:Q,'Nov Receipts Data'!$B:$B,$B66)+SUMIFS('Nov Receipts Data'!Q:Q,'Nov Receipts Data'!$B:$B,$A66)</f>
        <v>0</v>
      </c>
      <c r="V66" s="127">
        <f>SUMIFS('Nov Receipts Data'!R:R,'Nov Receipts Data'!$B:$B,$B66)+SUMIFS('Nov Receipts Data'!R:R,'Nov Receipts Data'!$B:$B,$A66)</f>
        <v>45445.19</v>
      </c>
      <c r="W66" s="127">
        <f>SUMIFS('Nov Receipts Data'!S:S,'Nov Receipts Data'!$B:$B,$B66)+SUMIFS('Nov Receipts Data'!S:S,'Nov Receipts Data'!$B:$B,$A66)</f>
        <v>31991.65</v>
      </c>
      <c r="X66" s="127">
        <f>SUMIFS('Nov Receipts Data'!T:T,'Nov Receipts Data'!$B:$B,$B66)+SUMIFS('Nov Receipts Data'!T:T,'Nov Receipts Data'!$B:$B,$A66)</f>
        <v>4607.93</v>
      </c>
      <c r="Y66" s="127">
        <f>SUMIFS('Nov Receipts Data'!U:U,'Nov Receipts Data'!$B:$B,$B66)+SUMIFS('Nov Receipts Data'!U:U,'Nov Receipts Data'!$B:$B,$A66)</f>
        <v>1118.4000000000001</v>
      </c>
      <c r="Z66" s="127">
        <f>SUMIFS('Nov Receipts Data'!V:V,'Nov Receipts Data'!$B:$B,$B66)+SUMIFS('Nov Receipts Data'!V:V,'Nov Receipts Data'!$B:$B,$A66)</f>
        <v>307.2</v>
      </c>
      <c r="AA66" s="127">
        <f>SUMIFS('Nov Receipts Data'!W:W,'Nov Receipts Data'!$B:$B,$B66)+SUMIFS('Nov Receipts Data'!W:W,'Nov Receipts Data'!$B:$B,$A66)</f>
        <v>4905.6000000000004</v>
      </c>
      <c r="AB66" s="127">
        <f>SUMIFS('Nov Receipts Data'!X:X,'Nov Receipts Data'!$B:$B,$B66)+SUMIFS('Nov Receipts Data'!X:X,'Nov Receipts Data'!$B:$B,$A66)</f>
        <v>0</v>
      </c>
      <c r="AC66" s="127">
        <f>SUMIFS('Nov Receipts Data'!Y:Y,'Nov Receipts Data'!$B:$B,$B66)+SUMIFS('Nov Receipts Data'!Y:Y,'Nov Receipts Data'!$B:$B,$A66)</f>
        <v>11683.18</v>
      </c>
      <c r="AD66" s="127">
        <f>SUMIFS('Nov Receipts Data'!Z:Z,'Nov Receipts Data'!$B:$B,$B66)+SUMIFS('Nov Receipts Data'!Z:Z,'Nov Receipts Data'!$B:$B,$A66)</f>
        <v>76.8</v>
      </c>
      <c r="AE66" s="127">
        <f>SUMIFS('Nov Receipts Data'!AA:AA,'Nov Receipts Data'!$B:$B,$B66)+SUMIFS('Nov Receipts Data'!AA:AA,'Nov Receipts Data'!$B:$B,$A66)</f>
        <v>49558.85</v>
      </c>
      <c r="AF66" s="127">
        <f>SUMIFS('Nov Receipts Data'!AB:AB,'Nov Receipts Data'!$B:$B,$B66)+SUMIFS('Nov Receipts Data'!AB:AB,'Nov Receipts Data'!$B:$B,$A66)</f>
        <v>2640</v>
      </c>
      <c r="AG66" s="127">
        <f>SUMIFS('Nov Receipts Data'!AC:AC,'Nov Receipts Data'!$B:$B,$B66)+SUMIFS('Nov Receipts Data'!AC:AC,'Nov Receipts Data'!$B:$B,$A66)</f>
        <v>1382.4</v>
      </c>
      <c r="AH66" s="127">
        <f>SUMIFS('Nov Receipts Data'!AD:AD,'Nov Receipts Data'!$B:$B,$B66)+SUMIFS('Nov Receipts Data'!AD:AD,'Nov Receipts Data'!$B:$B,$A66)</f>
        <v>3009.08</v>
      </c>
      <c r="AI66" s="127">
        <f>SUMIFS('Nov Receipts Data'!AE:AE,'Nov Receipts Data'!$B:$B,$B66)+SUMIFS('Nov Receipts Data'!AE:AE,'Nov Receipts Data'!$B:$B,$A66)</f>
        <v>0</v>
      </c>
      <c r="AJ66" s="127">
        <f>SUMIFS('Nov Receipts Data'!AF:AF,'Nov Receipts Data'!$B:$B,$B66)+SUMIFS('Nov Receipts Data'!AF:AF,'Nov Receipts Data'!$B:$B,$A66)</f>
        <v>0</v>
      </c>
      <c r="AK66" s="150">
        <v>5035.7700000000004</v>
      </c>
    </row>
    <row r="67" spans="1:37" ht="13.2" outlineLevel="1">
      <c r="A67" s="86"/>
      <c r="B67" s="19" t="s">
        <v>726</v>
      </c>
      <c r="C67" s="127">
        <v>122032.57568596373</v>
      </c>
      <c r="D67" s="80">
        <f>SUMIFS('PMT Terms'!C:C,'PMT Terms'!B:B,B67)</f>
        <v>30</v>
      </c>
      <c r="E67" s="89">
        <f t="shared" si="13"/>
        <v>5.1043163392940301</v>
      </c>
      <c r="F67" s="84">
        <f t="shared" si="15"/>
        <v>622892.87000000011</v>
      </c>
      <c r="G67" s="88">
        <f>SUMIFS('Nov Receipts Data'!C:C,'Nov Receipts Data'!$B:$B,$B67)+SUMIFS('Nov Receipts Data'!C:C,'Nov Receipts Data'!$B:$B,$A67)</f>
        <v>0</v>
      </c>
      <c r="H67" s="88">
        <f>SUMIFS('Nov Receipts Data'!D:D,'Nov Receipts Data'!$B:$B,$B67)+SUMIFS('Nov Receipts Data'!D:D,'Nov Receipts Data'!$B:$B,$A67)</f>
        <v>0</v>
      </c>
      <c r="I67" s="127">
        <f>SUMIFS('Nov Receipts Data'!E:E,'Nov Receipts Data'!$B:$B,$B67)+SUMIFS('Nov Receipts Data'!E:E,'Nov Receipts Data'!$B:$B,$A67)</f>
        <v>0</v>
      </c>
      <c r="J67" s="127">
        <f>SUMIFS('Nov Receipts Data'!F:F,'Nov Receipts Data'!$B:$B,$B67)+SUMIFS('Nov Receipts Data'!F:F,'Nov Receipts Data'!$B:$B,$A67)</f>
        <v>0</v>
      </c>
      <c r="K67" s="127">
        <f>SUMIFS('Nov Receipts Data'!G:G,'Nov Receipts Data'!$B:$B,$B67)+SUMIFS('Nov Receipts Data'!G:G,'Nov Receipts Data'!$B:$B,$A67)</f>
        <v>53625.24</v>
      </c>
      <c r="L67" s="127">
        <f>SUMIFS('Nov Receipts Data'!H:H,'Nov Receipts Data'!$B:$B,$B67)+SUMIFS('Nov Receipts Data'!H:H,'Nov Receipts Data'!$B:$B,$A67)</f>
        <v>0</v>
      </c>
      <c r="M67" s="127">
        <f>SUMIFS('Nov Receipts Data'!I:I,'Nov Receipts Data'!$B:$B,$B67)+SUMIFS('Nov Receipts Data'!I:I,'Nov Receipts Data'!$B:$B,$A67)</f>
        <v>0</v>
      </c>
      <c r="N67" s="127">
        <f>SUMIFS('Nov Receipts Data'!J:J,'Nov Receipts Data'!$B:$B,$B67)+SUMIFS('Nov Receipts Data'!J:J,'Nov Receipts Data'!$B:$B,$A67)</f>
        <v>0</v>
      </c>
      <c r="O67" s="127">
        <f>SUMIFS('Nov Receipts Data'!K:K,'Nov Receipts Data'!$B:$B,$B67)+SUMIFS('Nov Receipts Data'!K:K,'Nov Receipts Data'!$B:$B,$A67)</f>
        <v>0</v>
      </c>
      <c r="P67" s="127">
        <f>SUMIFS('Nov Receipts Data'!L:L,'Nov Receipts Data'!$B:$B,$B67)+SUMIFS('Nov Receipts Data'!L:L,'Nov Receipts Data'!$B:$B,$A67)</f>
        <v>0</v>
      </c>
      <c r="Q67" s="127">
        <f>SUMIFS('Nov Receipts Data'!M:M,'Nov Receipts Data'!$B:$B,$B67)+SUMIFS('Nov Receipts Data'!M:M,'Nov Receipts Data'!$B:$B,$A67)</f>
        <v>0</v>
      </c>
      <c r="R67" s="127">
        <f>SUMIFS('Nov Receipts Data'!N:N,'Nov Receipts Data'!$B:$B,$B67)+SUMIFS('Nov Receipts Data'!N:N,'Nov Receipts Data'!$B:$B,$A67)</f>
        <v>0</v>
      </c>
      <c r="S67" s="127">
        <f>SUMIFS('Nov Receipts Data'!O:O,'Nov Receipts Data'!$B:$B,$B67)+SUMIFS('Nov Receipts Data'!O:O,'Nov Receipts Data'!$B:$B,$A67)</f>
        <v>0</v>
      </c>
      <c r="T67" s="127">
        <f>SUMIFS('Nov Receipts Data'!P:P,'Nov Receipts Data'!$B:$B,$B67)+SUMIFS('Nov Receipts Data'!P:P,'Nov Receipts Data'!$B:$B,$A67)</f>
        <v>0</v>
      </c>
      <c r="U67" s="127">
        <f>SUMIFS('Nov Receipts Data'!Q:Q,'Nov Receipts Data'!$B:$B,$B67)+SUMIFS('Nov Receipts Data'!Q:Q,'Nov Receipts Data'!$B:$B,$A67)</f>
        <v>0</v>
      </c>
      <c r="V67" s="127">
        <f>SUMIFS('Nov Receipts Data'!R:R,'Nov Receipts Data'!$B:$B,$B67)+SUMIFS('Nov Receipts Data'!R:R,'Nov Receipts Data'!$B:$B,$A67)</f>
        <v>0</v>
      </c>
      <c r="W67" s="127">
        <f>SUMIFS('Nov Receipts Data'!S:S,'Nov Receipts Data'!$B:$B,$B67)+SUMIFS('Nov Receipts Data'!S:S,'Nov Receipts Data'!$B:$B,$A67)</f>
        <v>0</v>
      </c>
      <c r="X67" s="127">
        <f>SUMIFS('Nov Receipts Data'!T:T,'Nov Receipts Data'!$B:$B,$B67)+SUMIFS('Nov Receipts Data'!T:T,'Nov Receipts Data'!$B:$B,$A67)</f>
        <v>0</v>
      </c>
      <c r="Y67" s="127">
        <f>SUMIFS('Nov Receipts Data'!U:U,'Nov Receipts Data'!$B:$B,$B67)+SUMIFS('Nov Receipts Data'!U:U,'Nov Receipts Data'!$B:$B,$A67)</f>
        <v>458275.61</v>
      </c>
      <c r="Z67" s="127">
        <f>SUMIFS('Nov Receipts Data'!V:V,'Nov Receipts Data'!$B:$B,$B67)+SUMIFS('Nov Receipts Data'!V:V,'Nov Receipts Data'!$B:$B,$A67)</f>
        <v>6186.78</v>
      </c>
      <c r="AA67" s="127">
        <f>SUMIFS('Nov Receipts Data'!W:W,'Nov Receipts Data'!$B:$B,$B67)+SUMIFS('Nov Receipts Data'!W:W,'Nov Receipts Data'!$B:$B,$A67)</f>
        <v>2679.36</v>
      </c>
      <c r="AB67" s="127">
        <f>SUMIFS('Nov Receipts Data'!X:X,'Nov Receipts Data'!$B:$B,$B67)+SUMIFS('Nov Receipts Data'!X:X,'Nov Receipts Data'!$B:$B,$A67)</f>
        <v>0</v>
      </c>
      <c r="AC67" s="127">
        <f>SUMIFS('Nov Receipts Data'!Y:Y,'Nov Receipts Data'!$B:$B,$B67)+SUMIFS('Nov Receipts Data'!Y:Y,'Nov Receipts Data'!$B:$B,$A67)</f>
        <v>0</v>
      </c>
      <c r="AD67" s="127">
        <f>SUMIFS('Nov Receipts Data'!Z:Z,'Nov Receipts Data'!$B:$B,$B67)+SUMIFS('Nov Receipts Data'!Z:Z,'Nov Receipts Data'!$B:$B,$A67)</f>
        <v>46516.56</v>
      </c>
      <c r="AE67" s="127">
        <f>SUMIFS('Nov Receipts Data'!AA:AA,'Nov Receipts Data'!$B:$B,$B67)+SUMIFS('Nov Receipts Data'!AA:AA,'Nov Receipts Data'!$B:$B,$A67)</f>
        <v>48785.87</v>
      </c>
      <c r="AF67" s="127">
        <f>SUMIFS('Nov Receipts Data'!AB:AB,'Nov Receipts Data'!$B:$B,$B67)+SUMIFS('Nov Receipts Data'!AB:AB,'Nov Receipts Data'!$B:$B,$A67)</f>
        <v>716.28</v>
      </c>
      <c r="AG67" s="127">
        <f>SUMIFS('Nov Receipts Data'!AC:AC,'Nov Receipts Data'!$B:$B,$B67)+SUMIFS('Nov Receipts Data'!AC:AC,'Nov Receipts Data'!$B:$B,$A67)</f>
        <v>0</v>
      </c>
      <c r="AH67" s="127">
        <f>SUMIFS('Nov Receipts Data'!AD:AD,'Nov Receipts Data'!$B:$B,$B67)+SUMIFS('Nov Receipts Data'!AD:AD,'Nov Receipts Data'!$B:$B,$A67)</f>
        <v>2320.92</v>
      </c>
      <c r="AI67" s="127">
        <f>SUMIFS('Nov Receipts Data'!AE:AE,'Nov Receipts Data'!$B:$B,$B67)+SUMIFS('Nov Receipts Data'!AE:AE,'Nov Receipts Data'!$B:$B,$A67)</f>
        <v>0</v>
      </c>
      <c r="AJ67" s="127">
        <f>SUMIFS('Nov Receipts Data'!AF:AF,'Nov Receipts Data'!$B:$B,$B67)+SUMIFS('Nov Receipts Data'!AF:AF,'Nov Receipts Data'!$B:$B,$A67)</f>
        <v>3786.25</v>
      </c>
      <c r="AK67" s="150">
        <v>4496.5600000000004</v>
      </c>
    </row>
    <row r="68" spans="1:37" ht="13.2" outlineLevel="1">
      <c r="A68" s="86"/>
      <c r="B68" s="19" t="s">
        <v>203</v>
      </c>
      <c r="C68" s="127">
        <v>570210.21940947964</v>
      </c>
      <c r="D68" s="80">
        <f>SUMIFS('PMT Terms'!C:C,'PMT Terms'!B:B,B68)</f>
        <v>10</v>
      </c>
      <c r="E68" s="89">
        <f t="shared" si="13"/>
        <v>1.0310093891492018</v>
      </c>
      <c r="F68" s="84">
        <f t="shared" si="15"/>
        <v>587892.09</v>
      </c>
      <c r="G68" s="88">
        <f>SUMIFS('Nov Receipts Data'!C:C,'Nov Receipts Data'!$B:$B,$B68)+SUMIFS('Nov Receipts Data'!C:C,'Nov Receipts Data'!$B:$B,$A68)</f>
        <v>0</v>
      </c>
      <c r="H68" s="88">
        <f>SUMIFS('Nov Receipts Data'!D:D,'Nov Receipts Data'!$B:$B,$B68)+SUMIFS('Nov Receipts Data'!D:D,'Nov Receipts Data'!$B:$B,$A68)</f>
        <v>0</v>
      </c>
      <c r="I68" s="127">
        <f>SUMIFS('Nov Receipts Data'!E:E,'Nov Receipts Data'!$B:$B,$B68)+SUMIFS('Nov Receipts Data'!E:E,'Nov Receipts Data'!$B:$B,$A68)</f>
        <v>52372.76</v>
      </c>
      <c r="J68" s="127">
        <f>SUMIFS('Nov Receipts Data'!F:F,'Nov Receipts Data'!$B:$B,$B68)+SUMIFS('Nov Receipts Data'!F:F,'Nov Receipts Data'!$B:$B,$A68)</f>
        <v>0</v>
      </c>
      <c r="K68" s="127">
        <f>SUMIFS('Nov Receipts Data'!G:G,'Nov Receipts Data'!$B:$B,$B68)+SUMIFS('Nov Receipts Data'!G:G,'Nov Receipts Data'!$B:$B,$A68)</f>
        <v>0</v>
      </c>
      <c r="L68" s="127">
        <f>SUMIFS('Nov Receipts Data'!H:H,'Nov Receipts Data'!$B:$B,$B68)+SUMIFS('Nov Receipts Data'!H:H,'Nov Receipts Data'!$B:$B,$A68)</f>
        <v>0</v>
      </c>
      <c r="M68" s="127">
        <f>SUMIFS('Nov Receipts Data'!I:I,'Nov Receipts Data'!$B:$B,$B68)+SUMIFS('Nov Receipts Data'!I:I,'Nov Receipts Data'!$B:$B,$A68)</f>
        <v>0</v>
      </c>
      <c r="N68" s="127">
        <f>SUMIFS('Nov Receipts Data'!J:J,'Nov Receipts Data'!$B:$B,$B68)+SUMIFS('Nov Receipts Data'!J:J,'Nov Receipts Data'!$B:$B,$A68)</f>
        <v>0</v>
      </c>
      <c r="O68" s="127">
        <f>SUMIFS('Nov Receipts Data'!K:K,'Nov Receipts Data'!$B:$B,$B68)+SUMIFS('Nov Receipts Data'!K:K,'Nov Receipts Data'!$B:$B,$A68)</f>
        <v>0</v>
      </c>
      <c r="P68" s="127">
        <f>SUMIFS('Nov Receipts Data'!L:L,'Nov Receipts Data'!$B:$B,$B68)+SUMIFS('Nov Receipts Data'!L:L,'Nov Receipts Data'!$B:$B,$A68)</f>
        <v>0</v>
      </c>
      <c r="Q68" s="127">
        <f>SUMIFS('Nov Receipts Data'!M:M,'Nov Receipts Data'!$B:$B,$B68)+SUMIFS('Nov Receipts Data'!M:M,'Nov Receipts Data'!$B:$B,$A68)</f>
        <v>0</v>
      </c>
      <c r="R68" s="127">
        <f>SUMIFS('Nov Receipts Data'!N:N,'Nov Receipts Data'!$B:$B,$B68)+SUMIFS('Nov Receipts Data'!N:N,'Nov Receipts Data'!$B:$B,$A68)</f>
        <v>198500.61</v>
      </c>
      <c r="S68" s="127">
        <f>SUMIFS('Nov Receipts Data'!O:O,'Nov Receipts Data'!$B:$B,$B68)+SUMIFS('Nov Receipts Data'!O:O,'Nov Receipts Data'!$B:$B,$A68)</f>
        <v>0</v>
      </c>
      <c r="T68" s="127">
        <f>SUMIFS('Nov Receipts Data'!P:P,'Nov Receipts Data'!$B:$B,$B68)+SUMIFS('Nov Receipts Data'!P:P,'Nov Receipts Data'!$B:$B,$A68)</f>
        <v>0</v>
      </c>
      <c r="U68" s="127">
        <f>SUMIFS('Nov Receipts Data'!Q:Q,'Nov Receipts Data'!$B:$B,$B68)+SUMIFS('Nov Receipts Data'!Q:Q,'Nov Receipts Data'!$B:$B,$A68)</f>
        <v>0</v>
      </c>
      <c r="V68" s="127">
        <f>SUMIFS('Nov Receipts Data'!R:R,'Nov Receipts Data'!$B:$B,$B68)+SUMIFS('Nov Receipts Data'!R:R,'Nov Receipts Data'!$B:$B,$A68)</f>
        <v>0</v>
      </c>
      <c r="W68" s="127">
        <f>SUMIFS('Nov Receipts Data'!S:S,'Nov Receipts Data'!$B:$B,$B68)+SUMIFS('Nov Receipts Data'!S:S,'Nov Receipts Data'!$B:$B,$A68)</f>
        <v>0</v>
      </c>
      <c r="X68" s="127">
        <f>SUMIFS('Nov Receipts Data'!T:T,'Nov Receipts Data'!$B:$B,$B68)+SUMIFS('Nov Receipts Data'!T:T,'Nov Receipts Data'!$B:$B,$A68)</f>
        <v>0</v>
      </c>
      <c r="Y68" s="127">
        <f>SUMIFS('Nov Receipts Data'!U:U,'Nov Receipts Data'!$B:$B,$B68)+SUMIFS('Nov Receipts Data'!U:U,'Nov Receipts Data'!$B:$B,$A68)</f>
        <v>0</v>
      </c>
      <c r="Z68" s="127">
        <f>SUMIFS('Nov Receipts Data'!V:V,'Nov Receipts Data'!$B:$B,$B68)+SUMIFS('Nov Receipts Data'!V:V,'Nov Receipts Data'!$B:$B,$A68)</f>
        <v>0</v>
      </c>
      <c r="AA68" s="127">
        <f>SUMIFS('Nov Receipts Data'!W:W,'Nov Receipts Data'!$B:$B,$B68)+SUMIFS('Nov Receipts Data'!W:W,'Nov Receipts Data'!$B:$B,$A68)</f>
        <v>126747.5</v>
      </c>
      <c r="AB68" s="127">
        <f>SUMIFS('Nov Receipts Data'!X:X,'Nov Receipts Data'!$B:$B,$B68)+SUMIFS('Nov Receipts Data'!X:X,'Nov Receipts Data'!$B:$B,$A68)</f>
        <v>0</v>
      </c>
      <c r="AC68" s="127">
        <f>SUMIFS('Nov Receipts Data'!Y:Y,'Nov Receipts Data'!$B:$B,$B68)+SUMIFS('Nov Receipts Data'!Y:Y,'Nov Receipts Data'!$B:$B,$A68)</f>
        <v>0</v>
      </c>
      <c r="AD68" s="127">
        <f>SUMIFS('Nov Receipts Data'!Z:Z,'Nov Receipts Data'!$B:$B,$B68)+SUMIFS('Nov Receipts Data'!Z:Z,'Nov Receipts Data'!$B:$B,$A68)</f>
        <v>210271.22</v>
      </c>
      <c r="AE68" s="127">
        <f>SUMIFS('Nov Receipts Data'!AA:AA,'Nov Receipts Data'!$B:$B,$B68)+SUMIFS('Nov Receipts Data'!AA:AA,'Nov Receipts Data'!$B:$B,$A68)</f>
        <v>0</v>
      </c>
      <c r="AF68" s="127">
        <f>SUMIFS('Nov Receipts Data'!AB:AB,'Nov Receipts Data'!$B:$B,$B68)+SUMIFS('Nov Receipts Data'!AB:AB,'Nov Receipts Data'!$B:$B,$A68)</f>
        <v>0</v>
      </c>
      <c r="AG68" s="127">
        <f>SUMIFS('Nov Receipts Data'!AC:AC,'Nov Receipts Data'!$B:$B,$B68)+SUMIFS('Nov Receipts Data'!AC:AC,'Nov Receipts Data'!$B:$B,$A68)</f>
        <v>0</v>
      </c>
      <c r="AH68" s="127">
        <f>SUMIFS('Nov Receipts Data'!AD:AD,'Nov Receipts Data'!$B:$B,$B68)+SUMIFS('Nov Receipts Data'!AD:AD,'Nov Receipts Data'!$B:$B,$A68)</f>
        <v>0</v>
      </c>
      <c r="AI68" s="127">
        <f>SUMIFS('Nov Receipts Data'!AE:AE,'Nov Receipts Data'!$B:$B,$B68)+SUMIFS('Nov Receipts Data'!AE:AE,'Nov Receipts Data'!$B:$B,$A68)</f>
        <v>0</v>
      </c>
      <c r="AJ68" s="127">
        <f>SUMIFS('Nov Receipts Data'!AF:AF,'Nov Receipts Data'!$B:$B,$B68)+SUMIFS('Nov Receipts Data'!AF:AF,'Nov Receipts Data'!$B:$B,$A68)</f>
        <v>0</v>
      </c>
      <c r="AK68" s="150">
        <v>4396</v>
      </c>
    </row>
    <row r="69" spans="1:37" ht="13.2" outlineLevel="1">
      <c r="A69" s="86"/>
      <c r="B69" s="19" t="s">
        <v>54</v>
      </c>
      <c r="C69" s="127">
        <v>913347.38932329288</v>
      </c>
      <c r="D69" s="80">
        <f>SUMIFS('PMT Terms'!C:C,'PMT Terms'!B:B,B69)</f>
        <v>30</v>
      </c>
      <c r="E69" s="89">
        <f t="shared" si="13"/>
        <v>0.68532119029076299</v>
      </c>
      <c r="F69" s="84">
        <f t="shared" si="15"/>
        <v>625936.31999999995</v>
      </c>
      <c r="G69" s="88">
        <f>SUMIFS('Nov Receipts Data'!C:C,'Nov Receipts Data'!$B:$B,$B69)+SUMIFS('Nov Receipts Data'!C:C,'Nov Receipts Data'!$B:$B,$A69)</f>
        <v>1809.6</v>
      </c>
      <c r="H69" s="88">
        <f>SUMIFS('Nov Receipts Data'!D:D,'Nov Receipts Data'!$B:$B,$B69)+SUMIFS('Nov Receipts Data'!D:D,'Nov Receipts Data'!$B:$B,$A69)</f>
        <v>0</v>
      </c>
      <c r="I69" s="127">
        <f>SUMIFS('Nov Receipts Data'!E:E,'Nov Receipts Data'!$B:$B,$B69)+SUMIFS('Nov Receipts Data'!E:E,'Nov Receipts Data'!$B:$B,$A69)</f>
        <v>49389.36</v>
      </c>
      <c r="J69" s="127">
        <f>SUMIFS('Nov Receipts Data'!F:F,'Nov Receipts Data'!$B:$B,$B69)+SUMIFS('Nov Receipts Data'!F:F,'Nov Receipts Data'!$B:$B,$A69)</f>
        <v>0</v>
      </c>
      <c r="K69" s="127">
        <f>SUMIFS('Nov Receipts Data'!G:G,'Nov Receipts Data'!$B:$B,$B69)+SUMIFS('Nov Receipts Data'!G:G,'Nov Receipts Data'!$B:$B,$A69)</f>
        <v>0</v>
      </c>
      <c r="L69" s="127">
        <f>SUMIFS('Nov Receipts Data'!H:H,'Nov Receipts Data'!$B:$B,$B69)+SUMIFS('Nov Receipts Data'!H:H,'Nov Receipts Data'!$B:$B,$A69)</f>
        <v>33515.68</v>
      </c>
      <c r="M69" s="127">
        <f>SUMIFS('Nov Receipts Data'!I:I,'Nov Receipts Data'!$B:$B,$B69)+SUMIFS('Nov Receipts Data'!I:I,'Nov Receipts Data'!$B:$B,$A69)</f>
        <v>0</v>
      </c>
      <c r="N69" s="127">
        <f>SUMIFS('Nov Receipts Data'!J:J,'Nov Receipts Data'!$B:$B,$B69)+SUMIFS('Nov Receipts Data'!J:J,'Nov Receipts Data'!$B:$B,$A69)</f>
        <v>0</v>
      </c>
      <c r="O69" s="127">
        <f>SUMIFS('Nov Receipts Data'!K:K,'Nov Receipts Data'!$B:$B,$B69)+SUMIFS('Nov Receipts Data'!K:K,'Nov Receipts Data'!$B:$B,$A69)</f>
        <v>0</v>
      </c>
      <c r="P69" s="127">
        <f>SUMIFS('Nov Receipts Data'!L:L,'Nov Receipts Data'!$B:$B,$B69)+SUMIFS('Nov Receipts Data'!L:L,'Nov Receipts Data'!$B:$B,$A69)</f>
        <v>0</v>
      </c>
      <c r="Q69" s="127">
        <f>SUMIFS('Nov Receipts Data'!M:M,'Nov Receipts Data'!$B:$B,$B69)+SUMIFS('Nov Receipts Data'!M:M,'Nov Receipts Data'!$B:$B,$A69)</f>
        <v>0</v>
      </c>
      <c r="R69" s="127">
        <f>SUMIFS('Nov Receipts Data'!N:N,'Nov Receipts Data'!$B:$B,$B69)+SUMIFS('Nov Receipts Data'!N:N,'Nov Receipts Data'!$B:$B,$A69)</f>
        <v>0</v>
      </c>
      <c r="S69" s="127">
        <f>SUMIFS('Nov Receipts Data'!O:O,'Nov Receipts Data'!$B:$B,$B69)+SUMIFS('Nov Receipts Data'!O:O,'Nov Receipts Data'!$B:$B,$A69)</f>
        <v>0</v>
      </c>
      <c r="T69" s="127">
        <f>SUMIFS('Nov Receipts Data'!P:P,'Nov Receipts Data'!$B:$B,$B69)+SUMIFS('Nov Receipts Data'!P:P,'Nov Receipts Data'!$B:$B,$A69)</f>
        <v>9436.93</v>
      </c>
      <c r="U69" s="127">
        <f>SUMIFS('Nov Receipts Data'!Q:Q,'Nov Receipts Data'!$B:$B,$B69)+SUMIFS('Nov Receipts Data'!Q:Q,'Nov Receipts Data'!$B:$B,$A69)</f>
        <v>490.98</v>
      </c>
      <c r="V69" s="127">
        <f>SUMIFS('Nov Receipts Data'!R:R,'Nov Receipts Data'!$B:$B,$B69)+SUMIFS('Nov Receipts Data'!R:R,'Nov Receipts Data'!$B:$B,$A69)</f>
        <v>304983.3</v>
      </c>
      <c r="W69" s="127">
        <f>SUMIFS('Nov Receipts Data'!S:S,'Nov Receipts Data'!$B:$B,$B69)+SUMIFS('Nov Receipts Data'!S:S,'Nov Receipts Data'!$B:$B,$A69)</f>
        <v>226.2</v>
      </c>
      <c r="X69" s="127">
        <f>SUMIFS('Nov Receipts Data'!T:T,'Nov Receipts Data'!$B:$B,$B69)+SUMIFS('Nov Receipts Data'!T:T,'Nov Receipts Data'!$B:$B,$A69)</f>
        <v>78902.41</v>
      </c>
      <c r="Y69" s="127">
        <f>SUMIFS('Nov Receipts Data'!U:U,'Nov Receipts Data'!$B:$B,$B69)+SUMIFS('Nov Receipts Data'!U:U,'Nov Receipts Data'!$B:$B,$A69)</f>
        <v>26109.119999999999</v>
      </c>
      <c r="Z69" s="127">
        <f>SUMIFS('Nov Receipts Data'!V:V,'Nov Receipts Data'!$B:$B,$B69)+SUMIFS('Nov Receipts Data'!V:V,'Nov Receipts Data'!$B:$B,$A69)</f>
        <v>0</v>
      </c>
      <c r="AA69" s="127">
        <f>SUMIFS('Nov Receipts Data'!W:W,'Nov Receipts Data'!$B:$B,$B69)+SUMIFS('Nov Receipts Data'!W:W,'Nov Receipts Data'!$B:$B,$A69)</f>
        <v>0</v>
      </c>
      <c r="AB69" s="127">
        <f>SUMIFS('Nov Receipts Data'!X:X,'Nov Receipts Data'!$B:$B,$B69)+SUMIFS('Nov Receipts Data'!X:X,'Nov Receipts Data'!$B:$B,$A69)</f>
        <v>0</v>
      </c>
      <c r="AC69" s="127">
        <f>SUMIFS('Nov Receipts Data'!Y:Y,'Nov Receipts Data'!$B:$B,$B69)+SUMIFS('Nov Receipts Data'!Y:Y,'Nov Receipts Data'!$B:$B,$A69)</f>
        <v>79348.08</v>
      </c>
      <c r="AD69" s="127">
        <f>SUMIFS('Nov Receipts Data'!Z:Z,'Nov Receipts Data'!$B:$B,$B69)+SUMIFS('Nov Receipts Data'!Z:Z,'Nov Receipts Data'!$B:$B,$A69)</f>
        <v>0</v>
      </c>
      <c r="AE69" s="127">
        <f>SUMIFS('Nov Receipts Data'!AA:AA,'Nov Receipts Data'!$B:$B,$B69)+SUMIFS('Nov Receipts Data'!AA:AA,'Nov Receipts Data'!$B:$B,$A69)</f>
        <v>0</v>
      </c>
      <c r="AF69" s="127">
        <f>SUMIFS('Nov Receipts Data'!AB:AB,'Nov Receipts Data'!$B:$B,$B69)+SUMIFS('Nov Receipts Data'!AB:AB,'Nov Receipts Data'!$B:$B,$A69)</f>
        <v>3980.16</v>
      </c>
      <c r="AG69" s="127">
        <f>SUMIFS('Nov Receipts Data'!AC:AC,'Nov Receipts Data'!$B:$B,$B69)+SUMIFS('Nov Receipts Data'!AC:AC,'Nov Receipts Data'!$B:$B,$A69)</f>
        <v>17758.22</v>
      </c>
      <c r="AH69" s="127">
        <f>SUMIFS('Nov Receipts Data'!AD:AD,'Nov Receipts Data'!$B:$B,$B69)+SUMIFS('Nov Receipts Data'!AD:AD,'Nov Receipts Data'!$B:$B,$A69)</f>
        <v>17040.400000000001</v>
      </c>
      <c r="AI69" s="127">
        <f>SUMIFS('Nov Receipts Data'!AE:AE,'Nov Receipts Data'!$B:$B,$B69)+SUMIFS('Nov Receipts Data'!AE:AE,'Nov Receipts Data'!$B:$B,$A69)</f>
        <v>0</v>
      </c>
      <c r="AJ69" s="127">
        <f>SUMIFS('Nov Receipts Data'!AF:AF,'Nov Receipts Data'!$B:$B,$B69)+SUMIFS('Nov Receipts Data'!AF:AF,'Nov Receipts Data'!$B:$B,$A69)</f>
        <v>2945.88</v>
      </c>
      <c r="AK69" s="150">
        <v>4156.25</v>
      </c>
    </row>
    <row r="70" spans="1:37" ht="13.2" outlineLevel="1">
      <c r="A70" s="86"/>
      <c r="B70" s="19" t="s">
        <v>210</v>
      </c>
      <c r="C70" s="127">
        <v>813841.56018089736</v>
      </c>
      <c r="D70" s="80">
        <f>SUMIFS('PMT Terms'!C:C,'PMT Terms'!B:B,B70)</f>
        <v>68</v>
      </c>
      <c r="E70" s="89">
        <f t="shared" si="13"/>
        <v>0.68300256118211344</v>
      </c>
      <c r="F70" s="84">
        <f t="shared" si="15"/>
        <v>555855.87</v>
      </c>
      <c r="G70" s="88">
        <f>SUMIFS('Nov Receipts Data'!C:C,'Nov Receipts Data'!$B:$B,$B70)+SUMIFS('Nov Receipts Data'!C:C,'Nov Receipts Data'!$B:$B,$A70)</f>
        <v>536.64</v>
      </c>
      <c r="H70" s="88">
        <f>SUMIFS('Nov Receipts Data'!D:D,'Nov Receipts Data'!$B:$B,$B70)+SUMIFS('Nov Receipts Data'!D:D,'Nov Receipts Data'!$B:$B,$A70)</f>
        <v>1747.95</v>
      </c>
      <c r="I70" s="127">
        <f>SUMIFS('Nov Receipts Data'!E:E,'Nov Receipts Data'!$B:$B,$B70)+SUMIFS('Nov Receipts Data'!E:E,'Nov Receipts Data'!$B:$B,$A70)</f>
        <v>3687.06</v>
      </c>
      <c r="J70" s="127">
        <f>SUMIFS('Nov Receipts Data'!F:F,'Nov Receipts Data'!$B:$B,$B70)+SUMIFS('Nov Receipts Data'!F:F,'Nov Receipts Data'!$B:$B,$A70)</f>
        <v>4901.96</v>
      </c>
      <c r="K70" s="127">
        <f>SUMIFS('Nov Receipts Data'!G:G,'Nov Receipts Data'!$B:$B,$B70)+SUMIFS('Nov Receipts Data'!G:G,'Nov Receipts Data'!$B:$B,$A70)</f>
        <v>1182.8499999999999</v>
      </c>
      <c r="L70" s="127">
        <f>SUMIFS('Nov Receipts Data'!H:H,'Nov Receipts Data'!$B:$B,$B70)+SUMIFS('Nov Receipts Data'!H:H,'Nov Receipts Data'!$B:$B,$A70)</f>
        <v>39609.99</v>
      </c>
      <c r="M70" s="127">
        <f>SUMIFS('Nov Receipts Data'!I:I,'Nov Receipts Data'!$B:$B,$B70)+SUMIFS('Nov Receipts Data'!I:I,'Nov Receipts Data'!$B:$B,$A70)</f>
        <v>31951.08</v>
      </c>
      <c r="N70" s="127">
        <f>SUMIFS('Nov Receipts Data'!J:J,'Nov Receipts Data'!$B:$B,$B70)+SUMIFS('Nov Receipts Data'!J:J,'Nov Receipts Data'!$B:$B,$A70)</f>
        <v>36585.42</v>
      </c>
      <c r="O70" s="127">
        <f>SUMIFS('Nov Receipts Data'!K:K,'Nov Receipts Data'!$B:$B,$B70)+SUMIFS('Nov Receipts Data'!K:K,'Nov Receipts Data'!$B:$B,$A70)</f>
        <v>0</v>
      </c>
      <c r="P70" s="127">
        <f>SUMIFS('Nov Receipts Data'!L:L,'Nov Receipts Data'!$B:$B,$B70)+SUMIFS('Nov Receipts Data'!L:L,'Nov Receipts Data'!$B:$B,$A70)</f>
        <v>1886.54</v>
      </c>
      <c r="Q70" s="127">
        <f>SUMIFS('Nov Receipts Data'!M:M,'Nov Receipts Data'!$B:$B,$B70)+SUMIFS('Nov Receipts Data'!M:M,'Nov Receipts Data'!$B:$B,$A70)</f>
        <v>923.11</v>
      </c>
      <c r="R70" s="127">
        <f>SUMIFS('Nov Receipts Data'!N:N,'Nov Receipts Data'!$B:$B,$B70)+SUMIFS('Nov Receipts Data'!N:N,'Nov Receipts Data'!$B:$B,$A70)</f>
        <v>1293.5</v>
      </c>
      <c r="S70" s="127">
        <f>SUMIFS('Nov Receipts Data'!O:O,'Nov Receipts Data'!$B:$B,$B70)+SUMIFS('Nov Receipts Data'!O:O,'Nov Receipts Data'!$B:$B,$A70)</f>
        <v>227715.18</v>
      </c>
      <c r="T70" s="127">
        <f>SUMIFS('Nov Receipts Data'!P:P,'Nov Receipts Data'!$B:$B,$B70)+SUMIFS('Nov Receipts Data'!P:P,'Nov Receipts Data'!$B:$B,$A70)</f>
        <v>357.12</v>
      </c>
      <c r="U70" s="127">
        <f>SUMIFS('Nov Receipts Data'!Q:Q,'Nov Receipts Data'!$B:$B,$B70)+SUMIFS('Nov Receipts Data'!Q:Q,'Nov Receipts Data'!$B:$B,$A70)</f>
        <v>259.10000000000002</v>
      </c>
      <c r="V70" s="127">
        <f>SUMIFS('Nov Receipts Data'!R:R,'Nov Receipts Data'!$B:$B,$B70)+SUMIFS('Nov Receipts Data'!R:R,'Nov Receipts Data'!$B:$B,$A70)</f>
        <v>0</v>
      </c>
      <c r="W70" s="127">
        <f>SUMIFS('Nov Receipts Data'!S:S,'Nov Receipts Data'!$B:$B,$B70)+SUMIFS('Nov Receipts Data'!S:S,'Nov Receipts Data'!$B:$B,$A70)</f>
        <v>1680.93</v>
      </c>
      <c r="X70" s="127">
        <f>SUMIFS('Nov Receipts Data'!T:T,'Nov Receipts Data'!$B:$B,$B70)+SUMIFS('Nov Receipts Data'!T:T,'Nov Receipts Data'!$B:$B,$A70)</f>
        <v>0</v>
      </c>
      <c r="Y70" s="127">
        <f>SUMIFS('Nov Receipts Data'!U:U,'Nov Receipts Data'!$B:$B,$B70)+SUMIFS('Nov Receipts Data'!U:U,'Nov Receipts Data'!$B:$B,$A70)</f>
        <v>2109.1</v>
      </c>
      <c r="Z70" s="127">
        <f>SUMIFS('Nov Receipts Data'!V:V,'Nov Receipts Data'!$B:$B,$B70)+SUMIFS('Nov Receipts Data'!V:V,'Nov Receipts Data'!$B:$B,$A70)</f>
        <v>2168.88</v>
      </c>
      <c r="AA70" s="127">
        <f>SUMIFS('Nov Receipts Data'!W:W,'Nov Receipts Data'!$B:$B,$B70)+SUMIFS('Nov Receipts Data'!W:W,'Nov Receipts Data'!$B:$B,$A70)</f>
        <v>193722.66</v>
      </c>
      <c r="AB70" s="127">
        <f>SUMIFS('Nov Receipts Data'!X:X,'Nov Receipts Data'!$B:$B,$B70)+SUMIFS('Nov Receipts Data'!X:X,'Nov Receipts Data'!$B:$B,$A70)</f>
        <v>0</v>
      </c>
      <c r="AC70" s="127">
        <f>SUMIFS('Nov Receipts Data'!Y:Y,'Nov Receipts Data'!$B:$B,$B70)+SUMIFS('Nov Receipts Data'!Y:Y,'Nov Receipts Data'!$B:$B,$A70)</f>
        <v>559.79</v>
      </c>
      <c r="AD70" s="127">
        <f>SUMIFS('Nov Receipts Data'!Z:Z,'Nov Receipts Data'!$B:$B,$B70)+SUMIFS('Nov Receipts Data'!Z:Z,'Nov Receipts Data'!$B:$B,$A70)</f>
        <v>336.56</v>
      </c>
      <c r="AE70" s="127">
        <f>SUMIFS('Nov Receipts Data'!AA:AA,'Nov Receipts Data'!$B:$B,$B70)+SUMIFS('Nov Receipts Data'!AA:AA,'Nov Receipts Data'!$B:$B,$A70)</f>
        <v>1465.47</v>
      </c>
      <c r="AF70" s="127">
        <f>SUMIFS('Nov Receipts Data'!AB:AB,'Nov Receipts Data'!$B:$B,$B70)+SUMIFS('Nov Receipts Data'!AB:AB,'Nov Receipts Data'!$B:$B,$A70)</f>
        <v>904.74</v>
      </c>
      <c r="AG70" s="127">
        <f>SUMIFS('Nov Receipts Data'!AC:AC,'Nov Receipts Data'!$B:$B,$B70)+SUMIFS('Nov Receipts Data'!AC:AC,'Nov Receipts Data'!$B:$B,$A70)</f>
        <v>0</v>
      </c>
      <c r="AH70" s="127">
        <f>SUMIFS('Nov Receipts Data'!AD:AD,'Nov Receipts Data'!$B:$B,$B70)+SUMIFS('Nov Receipts Data'!AD:AD,'Nov Receipts Data'!$B:$B,$A70)</f>
        <v>270.24</v>
      </c>
      <c r="AI70" s="127">
        <f>SUMIFS('Nov Receipts Data'!AE:AE,'Nov Receipts Data'!$B:$B,$B70)+SUMIFS('Nov Receipts Data'!AE:AE,'Nov Receipts Data'!$B:$B,$A70)</f>
        <v>0</v>
      </c>
      <c r="AJ70" s="127">
        <f>SUMIFS('Nov Receipts Data'!AF:AF,'Nov Receipts Data'!$B:$B,$B70)+SUMIFS('Nov Receipts Data'!AF:AF,'Nov Receipts Data'!$B:$B,$A70)</f>
        <v>0</v>
      </c>
      <c r="AK70" s="150">
        <v>3738.9</v>
      </c>
    </row>
    <row r="71" spans="1:37" ht="13.2" outlineLevel="1">
      <c r="A71" s="86"/>
      <c r="B71" s="19" t="s">
        <v>520</v>
      </c>
      <c r="C71" s="127">
        <v>839223.73041384644</v>
      </c>
      <c r="D71" s="80">
        <f>SUMIFS('PMT Terms'!C:C,'PMT Terms'!B:B,B71)</f>
        <v>60</v>
      </c>
      <c r="E71" s="89">
        <f t="shared" si="13"/>
        <v>0.63076935364894693</v>
      </c>
      <c r="F71" s="84">
        <f t="shared" si="15"/>
        <v>529356.61</v>
      </c>
      <c r="G71" s="88">
        <f>SUMIFS('Nov Receipts Data'!C:C,'Nov Receipts Data'!$B:$B,$B71)+SUMIFS('Nov Receipts Data'!C:C,'Nov Receipts Data'!$B:$B,$A71)</f>
        <v>324.60000000000002</v>
      </c>
      <c r="H71" s="88">
        <f>SUMIFS('Nov Receipts Data'!D:D,'Nov Receipts Data'!$B:$B,$B71)+SUMIFS('Nov Receipts Data'!D:D,'Nov Receipts Data'!$B:$B,$A71)</f>
        <v>0</v>
      </c>
      <c r="I71" s="127">
        <f>SUMIFS('Nov Receipts Data'!E:E,'Nov Receipts Data'!$B:$B,$B71)+SUMIFS('Nov Receipts Data'!E:E,'Nov Receipts Data'!$B:$B,$A71)</f>
        <v>498.9</v>
      </c>
      <c r="J71" s="127">
        <f>SUMIFS('Nov Receipts Data'!F:F,'Nov Receipts Data'!$B:$B,$B71)+SUMIFS('Nov Receipts Data'!F:F,'Nov Receipts Data'!$B:$B,$A71)</f>
        <v>526.32000000000005</v>
      </c>
      <c r="K71" s="127">
        <f>SUMIFS('Nov Receipts Data'!G:G,'Nov Receipts Data'!$B:$B,$B71)+SUMIFS('Nov Receipts Data'!G:G,'Nov Receipts Data'!$B:$B,$A71)</f>
        <v>223.44</v>
      </c>
      <c r="L71" s="127">
        <f>SUMIFS('Nov Receipts Data'!H:H,'Nov Receipts Data'!$B:$B,$B71)+SUMIFS('Nov Receipts Data'!H:H,'Nov Receipts Data'!$B:$B,$A71)</f>
        <v>262.44</v>
      </c>
      <c r="M71" s="127">
        <f>SUMIFS('Nov Receipts Data'!I:I,'Nov Receipts Data'!$B:$B,$B71)+SUMIFS('Nov Receipts Data'!I:I,'Nov Receipts Data'!$B:$B,$A71)</f>
        <v>0</v>
      </c>
      <c r="N71" s="127">
        <f>SUMIFS('Nov Receipts Data'!J:J,'Nov Receipts Data'!$B:$B,$B71)+SUMIFS('Nov Receipts Data'!J:J,'Nov Receipts Data'!$B:$B,$A71)</f>
        <v>601.35</v>
      </c>
      <c r="O71" s="127">
        <f>SUMIFS('Nov Receipts Data'!K:K,'Nov Receipts Data'!$B:$B,$B71)+SUMIFS('Nov Receipts Data'!K:K,'Nov Receipts Data'!$B:$B,$A71)</f>
        <v>13412</v>
      </c>
      <c r="P71" s="127">
        <f>SUMIFS('Nov Receipts Data'!L:L,'Nov Receipts Data'!$B:$B,$B71)+SUMIFS('Nov Receipts Data'!L:L,'Nov Receipts Data'!$B:$B,$A71)</f>
        <v>6760.08</v>
      </c>
      <c r="Q71" s="127">
        <f>SUMIFS('Nov Receipts Data'!M:M,'Nov Receipts Data'!$B:$B,$B71)+SUMIFS('Nov Receipts Data'!M:M,'Nov Receipts Data'!$B:$B,$A71)</f>
        <v>0</v>
      </c>
      <c r="R71" s="127">
        <f>SUMIFS('Nov Receipts Data'!N:N,'Nov Receipts Data'!$B:$B,$B71)+SUMIFS('Nov Receipts Data'!N:N,'Nov Receipts Data'!$B:$B,$A71)</f>
        <v>0</v>
      </c>
      <c r="S71" s="127">
        <f>SUMIFS('Nov Receipts Data'!O:O,'Nov Receipts Data'!$B:$B,$B71)+SUMIFS('Nov Receipts Data'!O:O,'Nov Receipts Data'!$B:$B,$A71)</f>
        <v>232.2</v>
      </c>
      <c r="T71" s="127">
        <f>SUMIFS('Nov Receipts Data'!P:P,'Nov Receipts Data'!$B:$B,$B71)+SUMIFS('Nov Receipts Data'!P:P,'Nov Receipts Data'!$B:$B,$A71)</f>
        <v>4397.46</v>
      </c>
      <c r="U71" s="127">
        <f>SUMIFS('Nov Receipts Data'!Q:Q,'Nov Receipts Data'!$B:$B,$B71)+SUMIFS('Nov Receipts Data'!Q:Q,'Nov Receipts Data'!$B:$B,$A71)</f>
        <v>592.14</v>
      </c>
      <c r="V71" s="127">
        <f>SUMIFS('Nov Receipts Data'!R:R,'Nov Receipts Data'!$B:$B,$B71)+SUMIFS('Nov Receipts Data'!R:R,'Nov Receipts Data'!$B:$B,$A71)</f>
        <v>0</v>
      </c>
      <c r="W71" s="127">
        <f>SUMIFS('Nov Receipts Data'!S:S,'Nov Receipts Data'!$B:$B,$B71)+SUMIFS('Nov Receipts Data'!S:S,'Nov Receipts Data'!$B:$B,$A71)</f>
        <v>38.159999999999997</v>
      </c>
      <c r="X71" s="127">
        <f>SUMIFS('Nov Receipts Data'!T:T,'Nov Receipts Data'!$B:$B,$B71)+SUMIFS('Nov Receipts Data'!T:T,'Nov Receipts Data'!$B:$B,$A71)</f>
        <v>0</v>
      </c>
      <c r="Y71" s="127">
        <f>SUMIFS('Nov Receipts Data'!U:U,'Nov Receipts Data'!$B:$B,$B71)+SUMIFS('Nov Receipts Data'!U:U,'Nov Receipts Data'!$B:$B,$A71)</f>
        <v>69.78</v>
      </c>
      <c r="Z71" s="127">
        <f>SUMIFS('Nov Receipts Data'!V:V,'Nov Receipts Data'!$B:$B,$B71)+SUMIFS('Nov Receipts Data'!V:V,'Nov Receipts Data'!$B:$B,$A71)</f>
        <v>19.079999999999998</v>
      </c>
      <c r="AA71" s="127">
        <f>SUMIFS('Nov Receipts Data'!W:W,'Nov Receipts Data'!$B:$B,$B71)+SUMIFS('Nov Receipts Data'!W:W,'Nov Receipts Data'!$B:$B,$A71)</f>
        <v>138814.78</v>
      </c>
      <c r="AB71" s="127">
        <f>SUMIFS('Nov Receipts Data'!X:X,'Nov Receipts Data'!$B:$B,$B71)+SUMIFS('Nov Receipts Data'!X:X,'Nov Receipts Data'!$B:$B,$A71)</f>
        <v>3480.48</v>
      </c>
      <c r="AC71" s="127">
        <f>SUMIFS('Nov Receipts Data'!Y:Y,'Nov Receipts Data'!$B:$B,$B71)+SUMIFS('Nov Receipts Data'!Y:Y,'Nov Receipts Data'!$B:$B,$A71)</f>
        <v>309629.90000000002</v>
      </c>
      <c r="AD71" s="127">
        <f>SUMIFS('Nov Receipts Data'!Z:Z,'Nov Receipts Data'!$B:$B,$B71)+SUMIFS('Nov Receipts Data'!Z:Z,'Nov Receipts Data'!$B:$B,$A71)</f>
        <v>44059.3</v>
      </c>
      <c r="AE71" s="127">
        <f>SUMIFS('Nov Receipts Data'!AA:AA,'Nov Receipts Data'!$B:$B,$B71)+SUMIFS('Nov Receipts Data'!AA:AA,'Nov Receipts Data'!$B:$B,$A71)</f>
        <v>825.82</v>
      </c>
      <c r="AF71" s="127">
        <f>SUMIFS('Nov Receipts Data'!AB:AB,'Nov Receipts Data'!$B:$B,$B71)+SUMIFS('Nov Receipts Data'!AB:AB,'Nov Receipts Data'!$B:$B,$A71)</f>
        <v>1900.56</v>
      </c>
      <c r="AG71" s="127">
        <f>SUMIFS('Nov Receipts Data'!AC:AC,'Nov Receipts Data'!$B:$B,$B71)+SUMIFS('Nov Receipts Data'!AC:AC,'Nov Receipts Data'!$B:$B,$A71)</f>
        <v>0</v>
      </c>
      <c r="AH71" s="127">
        <f>SUMIFS('Nov Receipts Data'!AD:AD,'Nov Receipts Data'!$B:$B,$B71)+SUMIFS('Nov Receipts Data'!AD:AD,'Nov Receipts Data'!$B:$B,$A71)</f>
        <v>2687.82</v>
      </c>
      <c r="AI71" s="127">
        <f>SUMIFS('Nov Receipts Data'!AE:AE,'Nov Receipts Data'!$B:$B,$B71)+SUMIFS('Nov Receipts Data'!AE:AE,'Nov Receipts Data'!$B:$B,$A71)</f>
        <v>0</v>
      </c>
      <c r="AJ71" s="127">
        <f>SUMIFS('Nov Receipts Data'!AF:AF,'Nov Receipts Data'!$B:$B,$B71)+SUMIFS('Nov Receipts Data'!AF:AF,'Nov Receipts Data'!$B:$B,$A71)</f>
        <v>0</v>
      </c>
      <c r="AK71" s="150">
        <v>3534</v>
      </c>
    </row>
    <row r="72" spans="1:37" ht="13.2" outlineLevel="1">
      <c r="A72" s="86"/>
      <c r="B72" s="19" t="s">
        <v>560</v>
      </c>
      <c r="C72" s="127">
        <v>377624.15206896665</v>
      </c>
      <c r="D72" s="80">
        <f>SUMIFS('PMT Terms'!C:C,'PMT Terms'!B:B,B72)</f>
        <v>70</v>
      </c>
      <c r="E72" s="89">
        <f t="shared" si="13"/>
        <v>1.3840930648539231</v>
      </c>
      <c r="F72" s="84">
        <f t="shared" si="15"/>
        <v>522666.97</v>
      </c>
      <c r="G72" s="88">
        <f>SUMIFS('Nov Receipts Data'!C:C,'Nov Receipts Data'!$B:$B,$B72)+SUMIFS('Nov Receipts Data'!C:C,'Nov Receipts Data'!$B:$B,$A72)</f>
        <v>7799.33</v>
      </c>
      <c r="H72" s="88">
        <f>SUMIFS('Nov Receipts Data'!D:D,'Nov Receipts Data'!$B:$B,$B72)+SUMIFS('Nov Receipts Data'!D:D,'Nov Receipts Data'!$B:$B,$A72)</f>
        <v>0</v>
      </c>
      <c r="I72" s="127">
        <f>SUMIFS('Nov Receipts Data'!E:E,'Nov Receipts Data'!$B:$B,$B72)+SUMIFS('Nov Receipts Data'!E:E,'Nov Receipts Data'!$B:$B,$A72)</f>
        <v>113707.24</v>
      </c>
      <c r="J72" s="127">
        <f>SUMIFS('Nov Receipts Data'!F:F,'Nov Receipts Data'!$B:$B,$B72)+SUMIFS('Nov Receipts Data'!F:F,'Nov Receipts Data'!$B:$B,$A72)</f>
        <v>8547</v>
      </c>
      <c r="K72" s="127">
        <f>SUMIFS('Nov Receipts Data'!G:G,'Nov Receipts Data'!$B:$B,$B72)+SUMIFS('Nov Receipts Data'!G:G,'Nov Receipts Data'!$B:$B,$A72)</f>
        <v>0</v>
      </c>
      <c r="L72" s="127">
        <f>SUMIFS('Nov Receipts Data'!H:H,'Nov Receipts Data'!$B:$B,$B72)+SUMIFS('Nov Receipts Data'!H:H,'Nov Receipts Data'!$B:$B,$A72)</f>
        <v>253.09</v>
      </c>
      <c r="M72" s="127">
        <f>SUMIFS('Nov Receipts Data'!I:I,'Nov Receipts Data'!$B:$B,$B72)+SUMIFS('Nov Receipts Data'!I:I,'Nov Receipts Data'!$B:$B,$A72)</f>
        <v>0</v>
      </c>
      <c r="N72" s="127">
        <f>SUMIFS('Nov Receipts Data'!J:J,'Nov Receipts Data'!$B:$B,$B72)+SUMIFS('Nov Receipts Data'!J:J,'Nov Receipts Data'!$B:$B,$A72)</f>
        <v>0</v>
      </c>
      <c r="O72" s="127">
        <f>SUMIFS('Nov Receipts Data'!K:K,'Nov Receipts Data'!$B:$B,$B72)+SUMIFS('Nov Receipts Data'!K:K,'Nov Receipts Data'!$B:$B,$A72)</f>
        <v>0</v>
      </c>
      <c r="P72" s="127">
        <f>SUMIFS('Nov Receipts Data'!L:L,'Nov Receipts Data'!$B:$B,$B72)+SUMIFS('Nov Receipts Data'!L:L,'Nov Receipts Data'!$B:$B,$A72)</f>
        <v>11.48</v>
      </c>
      <c r="Q72" s="127">
        <f>SUMIFS('Nov Receipts Data'!M:M,'Nov Receipts Data'!$B:$B,$B72)+SUMIFS('Nov Receipts Data'!M:M,'Nov Receipts Data'!$B:$B,$A72)</f>
        <v>29.67</v>
      </c>
      <c r="R72" s="127">
        <f>SUMIFS('Nov Receipts Data'!N:N,'Nov Receipts Data'!$B:$B,$B72)+SUMIFS('Nov Receipts Data'!N:N,'Nov Receipts Data'!$B:$B,$A72)</f>
        <v>0</v>
      </c>
      <c r="S72" s="127">
        <f>SUMIFS('Nov Receipts Data'!O:O,'Nov Receipts Data'!$B:$B,$B72)+SUMIFS('Nov Receipts Data'!O:O,'Nov Receipts Data'!$B:$B,$A72)</f>
        <v>181528.36</v>
      </c>
      <c r="T72" s="127">
        <f>SUMIFS('Nov Receipts Data'!P:P,'Nov Receipts Data'!$B:$B,$B72)+SUMIFS('Nov Receipts Data'!P:P,'Nov Receipts Data'!$B:$B,$A72)</f>
        <v>1270</v>
      </c>
      <c r="U72" s="127">
        <f>SUMIFS('Nov Receipts Data'!Q:Q,'Nov Receipts Data'!$B:$B,$B72)+SUMIFS('Nov Receipts Data'!Q:Q,'Nov Receipts Data'!$B:$B,$A72)</f>
        <v>0</v>
      </c>
      <c r="V72" s="127">
        <f>SUMIFS('Nov Receipts Data'!R:R,'Nov Receipts Data'!$B:$B,$B72)+SUMIFS('Nov Receipts Data'!R:R,'Nov Receipts Data'!$B:$B,$A72)</f>
        <v>0</v>
      </c>
      <c r="W72" s="127">
        <f>SUMIFS('Nov Receipts Data'!S:S,'Nov Receipts Data'!$B:$B,$B72)+SUMIFS('Nov Receipts Data'!S:S,'Nov Receipts Data'!$B:$B,$A72)</f>
        <v>0</v>
      </c>
      <c r="X72" s="127">
        <f>SUMIFS('Nov Receipts Data'!T:T,'Nov Receipts Data'!$B:$B,$B72)+SUMIFS('Nov Receipts Data'!T:T,'Nov Receipts Data'!$B:$B,$A72)</f>
        <v>0</v>
      </c>
      <c r="Y72" s="127">
        <f>SUMIFS('Nov Receipts Data'!U:U,'Nov Receipts Data'!$B:$B,$B72)+SUMIFS('Nov Receipts Data'!U:U,'Nov Receipts Data'!$B:$B,$A72)</f>
        <v>0</v>
      </c>
      <c r="Z72" s="127">
        <f>SUMIFS('Nov Receipts Data'!V:V,'Nov Receipts Data'!$B:$B,$B72)+SUMIFS('Nov Receipts Data'!V:V,'Nov Receipts Data'!$B:$B,$A72)</f>
        <v>209520.8</v>
      </c>
      <c r="AA72" s="127">
        <f>SUMIFS('Nov Receipts Data'!W:W,'Nov Receipts Data'!$B:$B,$B72)+SUMIFS('Nov Receipts Data'!W:W,'Nov Receipts Data'!$B:$B,$A72)</f>
        <v>0</v>
      </c>
      <c r="AB72" s="127">
        <f>SUMIFS('Nov Receipts Data'!X:X,'Nov Receipts Data'!$B:$B,$B72)+SUMIFS('Nov Receipts Data'!X:X,'Nov Receipts Data'!$B:$B,$A72)</f>
        <v>0</v>
      </c>
      <c r="AC72" s="127">
        <f>SUMIFS('Nov Receipts Data'!Y:Y,'Nov Receipts Data'!$B:$B,$B72)+SUMIFS('Nov Receipts Data'!Y:Y,'Nov Receipts Data'!$B:$B,$A72)</f>
        <v>0</v>
      </c>
      <c r="AD72" s="127">
        <f>SUMIFS('Nov Receipts Data'!Z:Z,'Nov Receipts Data'!$B:$B,$B72)+SUMIFS('Nov Receipts Data'!Z:Z,'Nov Receipts Data'!$B:$B,$A72)</f>
        <v>0</v>
      </c>
      <c r="AE72" s="127">
        <f>SUMIFS('Nov Receipts Data'!AA:AA,'Nov Receipts Data'!$B:$B,$B72)+SUMIFS('Nov Receipts Data'!AA:AA,'Nov Receipts Data'!$B:$B,$A72)</f>
        <v>0</v>
      </c>
      <c r="AF72" s="127">
        <f>SUMIFS('Nov Receipts Data'!AB:AB,'Nov Receipts Data'!$B:$B,$B72)+SUMIFS('Nov Receipts Data'!AB:AB,'Nov Receipts Data'!$B:$B,$A72)</f>
        <v>0</v>
      </c>
      <c r="AG72" s="127">
        <f>SUMIFS('Nov Receipts Data'!AC:AC,'Nov Receipts Data'!$B:$B,$B72)+SUMIFS('Nov Receipts Data'!AC:AC,'Nov Receipts Data'!$B:$B,$A72)</f>
        <v>0</v>
      </c>
      <c r="AH72" s="127">
        <f>SUMIFS('Nov Receipts Data'!AD:AD,'Nov Receipts Data'!$B:$B,$B72)+SUMIFS('Nov Receipts Data'!AD:AD,'Nov Receipts Data'!$B:$B,$A72)</f>
        <v>0</v>
      </c>
      <c r="AI72" s="127">
        <f>SUMIFS('Nov Receipts Data'!AE:AE,'Nov Receipts Data'!$B:$B,$B72)+SUMIFS('Nov Receipts Data'!AE:AE,'Nov Receipts Data'!$B:$B,$A72)</f>
        <v>0</v>
      </c>
      <c r="AJ72" s="127">
        <f>SUMIFS('Nov Receipts Data'!AF:AF,'Nov Receipts Data'!$B:$B,$B72)+SUMIFS('Nov Receipts Data'!AF:AF,'Nov Receipts Data'!$B:$B,$A72)</f>
        <v>0</v>
      </c>
      <c r="AK72" s="150">
        <v>3416.02</v>
      </c>
    </row>
    <row r="73" spans="1:37" ht="13.2" outlineLevel="1">
      <c r="A73" s="86"/>
      <c r="B73" s="19" t="s">
        <v>563</v>
      </c>
      <c r="C73" s="127">
        <v>429906.42113541375</v>
      </c>
      <c r="D73" s="80">
        <f>SUMIFS('PMT Terms'!C:C,'PMT Terms'!B:B,B73)</f>
        <v>45</v>
      </c>
      <c r="E73" s="89">
        <f t="shared" si="13"/>
        <v>1.1268081288960665</v>
      </c>
      <c r="F73" s="84">
        <f t="shared" si="15"/>
        <v>484422.04999999993</v>
      </c>
      <c r="G73" s="88">
        <f>SUMIFS('Nov Receipts Data'!C:C,'Nov Receipts Data'!$B:$B,$B73)+SUMIFS('Nov Receipts Data'!C:C,'Nov Receipts Data'!$B:$B,$A73)</f>
        <v>198.28</v>
      </c>
      <c r="H73" s="88">
        <f>SUMIFS('Nov Receipts Data'!D:D,'Nov Receipts Data'!$B:$B,$B73)+SUMIFS('Nov Receipts Data'!D:D,'Nov Receipts Data'!$B:$B,$A73)</f>
        <v>1564.2</v>
      </c>
      <c r="I73" s="127">
        <f>SUMIFS('Nov Receipts Data'!E:E,'Nov Receipts Data'!$B:$B,$B73)+SUMIFS('Nov Receipts Data'!E:E,'Nov Receipts Data'!$B:$B,$A73)</f>
        <v>4717.99</v>
      </c>
      <c r="J73" s="127">
        <f>SUMIFS('Nov Receipts Data'!F:F,'Nov Receipts Data'!$B:$B,$B73)+SUMIFS('Nov Receipts Data'!F:F,'Nov Receipts Data'!$B:$B,$A73)</f>
        <v>44034.94</v>
      </c>
      <c r="K73" s="127">
        <f>SUMIFS('Nov Receipts Data'!G:G,'Nov Receipts Data'!$B:$B,$B73)+SUMIFS('Nov Receipts Data'!G:G,'Nov Receipts Data'!$B:$B,$A73)</f>
        <v>13863.87</v>
      </c>
      <c r="L73" s="127">
        <f>SUMIFS('Nov Receipts Data'!H:H,'Nov Receipts Data'!$B:$B,$B73)+SUMIFS('Nov Receipts Data'!H:H,'Nov Receipts Data'!$B:$B,$A73)</f>
        <v>12110.93</v>
      </c>
      <c r="M73" s="127">
        <f>SUMIFS('Nov Receipts Data'!I:I,'Nov Receipts Data'!$B:$B,$B73)+SUMIFS('Nov Receipts Data'!I:I,'Nov Receipts Data'!$B:$B,$A73)</f>
        <v>3008.37</v>
      </c>
      <c r="N73" s="127">
        <f>SUMIFS('Nov Receipts Data'!J:J,'Nov Receipts Data'!$B:$B,$B73)+SUMIFS('Nov Receipts Data'!J:J,'Nov Receipts Data'!$B:$B,$A73)</f>
        <v>448.32</v>
      </c>
      <c r="O73" s="127">
        <f>SUMIFS('Nov Receipts Data'!K:K,'Nov Receipts Data'!$B:$B,$B73)+SUMIFS('Nov Receipts Data'!K:K,'Nov Receipts Data'!$B:$B,$A73)</f>
        <v>0</v>
      </c>
      <c r="P73" s="127">
        <f>SUMIFS('Nov Receipts Data'!L:L,'Nov Receipts Data'!$B:$B,$B73)+SUMIFS('Nov Receipts Data'!L:L,'Nov Receipts Data'!$B:$B,$A73)</f>
        <v>2741.01</v>
      </c>
      <c r="Q73" s="127">
        <f>SUMIFS('Nov Receipts Data'!M:M,'Nov Receipts Data'!$B:$B,$B73)+SUMIFS('Nov Receipts Data'!M:M,'Nov Receipts Data'!$B:$B,$A73)</f>
        <v>1221.83</v>
      </c>
      <c r="R73" s="127">
        <f>SUMIFS('Nov Receipts Data'!N:N,'Nov Receipts Data'!$B:$B,$B73)+SUMIFS('Nov Receipts Data'!N:N,'Nov Receipts Data'!$B:$B,$A73)</f>
        <v>204055.58</v>
      </c>
      <c r="S73" s="127">
        <f>SUMIFS('Nov Receipts Data'!O:O,'Nov Receipts Data'!$B:$B,$B73)+SUMIFS('Nov Receipts Data'!O:O,'Nov Receipts Data'!$B:$B,$A73)</f>
        <v>19150.88</v>
      </c>
      <c r="T73" s="127">
        <f>SUMIFS('Nov Receipts Data'!P:P,'Nov Receipts Data'!$B:$B,$B73)+SUMIFS('Nov Receipts Data'!P:P,'Nov Receipts Data'!$B:$B,$A73)</f>
        <v>36943.1</v>
      </c>
      <c r="U73" s="127">
        <f>SUMIFS('Nov Receipts Data'!Q:Q,'Nov Receipts Data'!$B:$B,$B73)+SUMIFS('Nov Receipts Data'!Q:Q,'Nov Receipts Data'!$B:$B,$A73)</f>
        <v>3963.54</v>
      </c>
      <c r="V73" s="127">
        <f>SUMIFS('Nov Receipts Data'!R:R,'Nov Receipts Data'!$B:$B,$B73)+SUMIFS('Nov Receipts Data'!R:R,'Nov Receipts Data'!$B:$B,$A73)</f>
        <v>6385.88</v>
      </c>
      <c r="W73" s="127">
        <f>SUMIFS('Nov Receipts Data'!S:S,'Nov Receipts Data'!$B:$B,$B73)+SUMIFS('Nov Receipts Data'!S:S,'Nov Receipts Data'!$B:$B,$A73)</f>
        <v>21208.66</v>
      </c>
      <c r="X73" s="127">
        <f>SUMIFS('Nov Receipts Data'!T:T,'Nov Receipts Data'!$B:$B,$B73)+SUMIFS('Nov Receipts Data'!T:T,'Nov Receipts Data'!$B:$B,$A73)</f>
        <v>882.12</v>
      </c>
      <c r="Y73" s="127">
        <f>SUMIFS('Nov Receipts Data'!U:U,'Nov Receipts Data'!$B:$B,$B73)+SUMIFS('Nov Receipts Data'!U:U,'Nov Receipts Data'!$B:$B,$A73)</f>
        <v>0</v>
      </c>
      <c r="Z73" s="127">
        <f>SUMIFS('Nov Receipts Data'!V:V,'Nov Receipts Data'!$B:$B,$B73)+SUMIFS('Nov Receipts Data'!V:V,'Nov Receipts Data'!$B:$B,$A73)</f>
        <v>4657.62</v>
      </c>
      <c r="AA73" s="127">
        <f>SUMIFS('Nov Receipts Data'!W:W,'Nov Receipts Data'!$B:$B,$B73)+SUMIFS('Nov Receipts Data'!W:W,'Nov Receipts Data'!$B:$B,$A73)</f>
        <v>20972.04</v>
      </c>
      <c r="AB73" s="127">
        <f>SUMIFS('Nov Receipts Data'!X:X,'Nov Receipts Data'!$B:$B,$B73)+SUMIFS('Nov Receipts Data'!X:X,'Nov Receipts Data'!$B:$B,$A73)</f>
        <v>188.12</v>
      </c>
      <c r="AC73" s="127">
        <f>SUMIFS('Nov Receipts Data'!Y:Y,'Nov Receipts Data'!$B:$B,$B73)+SUMIFS('Nov Receipts Data'!Y:Y,'Nov Receipts Data'!$B:$B,$A73)</f>
        <v>80769.7</v>
      </c>
      <c r="AD73" s="127">
        <f>SUMIFS('Nov Receipts Data'!Z:Z,'Nov Receipts Data'!$B:$B,$B73)+SUMIFS('Nov Receipts Data'!Z:Z,'Nov Receipts Data'!$B:$B,$A73)</f>
        <v>473.64</v>
      </c>
      <c r="AE73" s="127">
        <f>SUMIFS('Nov Receipts Data'!AA:AA,'Nov Receipts Data'!$B:$B,$B73)+SUMIFS('Nov Receipts Data'!AA:AA,'Nov Receipts Data'!$B:$B,$A73)</f>
        <v>654.42999999999995</v>
      </c>
      <c r="AF73" s="127">
        <f>SUMIFS('Nov Receipts Data'!AB:AB,'Nov Receipts Data'!$B:$B,$B73)+SUMIFS('Nov Receipts Data'!AB:AB,'Nov Receipts Data'!$B:$B,$A73)</f>
        <v>0</v>
      </c>
      <c r="AG73" s="127">
        <f>SUMIFS('Nov Receipts Data'!AC:AC,'Nov Receipts Data'!$B:$B,$B73)+SUMIFS('Nov Receipts Data'!AC:AC,'Nov Receipts Data'!$B:$B,$A73)</f>
        <v>207</v>
      </c>
      <c r="AH73" s="127">
        <f>SUMIFS('Nov Receipts Data'!AD:AD,'Nov Receipts Data'!$B:$B,$B73)+SUMIFS('Nov Receipts Data'!AD:AD,'Nov Receipts Data'!$B:$B,$A73)</f>
        <v>0</v>
      </c>
      <c r="AI73" s="127">
        <f>SUMIFS('Nov Receipts Data'!AE:AE,'Nov Receipts Data'!$B:$B,$B73)+SUMIFS('Nov Receipts Data'!AE:AE,'Nov Receipts Data'!$B:$B,$A73)</f>
        <v>0</v>
      </c>
      <c r="AJ73" s="127">
        <f>SUMIFS('Nov Receipts Data'!AF:AF,'Nov Receipts Data'!$B:$B,$B73)+SUMIFS('Nov Receipts Data'!AF:AF,'Nov Receipts Data'!$B:$B,$A73)</f>
        <v>0</v>
      </c>
      <c r="AK73" s="150">
        <v>3009.08</v>
      </c>
    </row>
    <row r="74" spans="1:37" ht="13.2" outlineLevel="1">
      <c r="A74" s="86"/>
      <c r="B74" s="19" t="s">
        <v>80</v>
      </c>
      <c r="C74" s="127">
        <v>168972</v>
      </c>
      <c r="D74" s="80">
        <f>SUMIFS('PMT Terms'!C:C,'PMT Terms'!B:B,B74)</f>
        <v>20</v>
      </c>
      <c r="E74" s="89">
        <f t="shared" si="13"/>
        <v>3.8615362900362191</v>
      </c>
      <c r="F74" s="84">
        <f t="shared" si="15"/>
        <v>652491.51</v>
      </c>
      <c r="G74" s="88">
        <f>SUMIFS('Nov Receipts Data'!C:C,'Nov Receipts Data'!$B:$B,$B74)+SUMIFS('Nov Receipts Data'!C:C,'Nov Receipts Data'!$B:$B,$A74)</f>
        <v>0</v>
      </c>
      <c r="H74" s="88">
        <f>SUMIFS('Nov Receipts Data'!D:D,'Nov Receipts Data'!$B:$B,$B74)+SUMIFS('Nov Receipts Data'!D:D,'Nov Receipts Data'!$B:$B,$A74)</f>
        <v>0</v>
      </c>
      <c r="I74" s="127">
        <f>SUMIFS('Nov Receipts Data'!E:E,'Nov Receipts Data'!$B:$B,$B74)+SUMIFS('Nov Receipts Data'!E:E,'Nov Receipts Data'!$B:$B,$A74)</f>
        <v>0</v>
      </c>
      <c r="J74" s="127">
        <f>SUMIFS('Nov Receipts Data'!F:F,'Nov Receipts Data'!$B:$B,$B74)+SUMIFS('Nov Receipts Data'!F:F,'Nov Receipts Data'!$B:$B,$A74)</f>
        <v>83888.76</v>
      </c>
      <c r="K74" s="127">
        <f>SUMIFS('Nov Receipts Data'!G:G,'Nov Receipts Data'!$B:$B,$B74)+SUMIFS('Nov Receipts Data'!G:G,'Nov Receipts Data'!$B:$B,$A74)</f>
        <v>6981.12</v>
      </c>
      <c r="L74" s="127">
        <f>SUMIFS('Nov Receipts Data'!H:H,'Nov Receipts Data'!$B:$B,$B74)+SUMIFS('Nov Receipts Data'!H:H,'Nov Receipts Data'!$B:$B,$A74)</f>
        <v>74385.119999999995</v>
      </c>
      <c r="M74" s="127">
        <f>SUMIFS('Nov Receipts Data'!I:I,'Nov Receipts Data'!$B:$B,$B74)+SUMIFS('Nov Receipts Data'!I:I,'Nov Receipts Data'!$B:$B,$A74)</f>
        <v>162014.28</v>
      </c>
      <c r="N74" s="127">
        <f>SUMIFS('Nov Receipts Data'!J:J,'Nov Receipts Data'!$B:$B,$B74)+SUMIFS('Nov Receipts Data'!J:J,'Nov Receipts Data'!$B:$B,$A74)</f>
        <v>52170.6</v>
      </c>
      <c r="O74" s="127">
        <f>SUMIFS('Nov Receipts Data'!K:K,'Nov Receipts Data'!$B:$B,$B74)+SUMIFS('Nov Receipts Data'!K:K,'Nov Receipts Data'!$B:$B,$A74)</f>
        <v>229.08</v>
      </c>
      <c r="P74" s="127">
        <f>SUMIFS('Nov Receipts Data'!L:L,'Nov Receipts Data'!$B:$B,$B74)+SUMIFS('Nov Receipts Data'!L:L,'Nov Receipts Data'!$B:$B,$A74)</f>
        <v>10035.36</v>
      </c>
      <c r="Q74" s="127">
        <f>SUMIFS('Nov Receipts Data'!M:M,'Nov Receipts Data'!$B:$B,$B74)+SUMIFS('Nov Receipts Data'!M:M,'Nov Receipts Data'!$B:$B,$A74)</f>
        <v>0</v>
      </c>
      <c r="R74" s="127">
        <f>SUMIFS('Nov Receipts Data'!N:N,'Nov Receipts Data'!$B:$B,$B74)+SUMIFS('Nov Receipts Data'!N:N,'Nov Receipts Data'!$B:$B,$A74)</f>
        <v>2519.88</v>
      </c>
      <c r="S74" s="127">
        <f>SUMIFS('Nov Receipts Data'!O:O,'Nov Receipts Data'!$B:$B,$B74)+SUMIFS('Nov Receipts Data'!O:O,'Nov Receipts Data'!$B:$B,$A74)</f>
        <v>75896.06</v>
      </c>
      <c r="T74" s="127">
        <f>SUMIFS('Nov Receipts Data'!P:P,'Nov Receipts Data'!$B:$B,$B74)+SUMIFS('Nov Receipts Data'!P:P,'Nov Receipts Data'!$B:$B,$A74)</f>
        <v>171.48</v>
      </c>
      <c r="U74" s="127">
        <f>SUMIFS('Nov Receipts Data'!Q:Q,'Nov Receipts Data'!$B:$B,$B74)+SUMIFS('Nov Receipts Data'!Q:Q,'Nov Receipts Data'!$B:$B,$A74)</f>
        <v>563.16</v>
      </c>
      <c r="V74" s="127">
        <f>SUMIFS('Nov Receipts Data'!R:R,'Nov Receipts Data'!$B:$B,$B74)+SUMIFS('Nov Receipts Data'!R:R,'Nov Receipts Data'!$B:$B,$A74)</f>
        <v>370.08</v>
      </c>
      <c r="W74" s="127">
        <f>SUMIFS('Nov Receipts Data'!S:S,'Nov Receipts Data'!$B:$B,$B74)+SUMIFS('Nov Receipts Data'!S:S,'Nov Receipts Data'!$B:$B,$A74)</f>
        <v>14.29</v>
      </c>
      <c r="X74" s="127">
        <f>SUMIFS('Nov Receipts Data'!T:T,'Nov Receipts Data'!$B:$B,$B74)+SUMIFS('Nov Receipts Data'!T:T,'Nov Receipts Data'!$B:$B,$A74)</f>
        <v>4077</v>
      </c>
      <c r="Y74" s="127">
        <f>SUMIFS('Nov Receipts Data'!U:U,'Nov Receipts Data'!$B:$B,$B74)+SUMIFS('Nov Receipts Data'!U:U,'Nov Receipts Data'!$B:$B,$A74)</f>
        <v>0</v>
      </c>
      <c r="Z74" s="127">
        <f>SUMIFS('Nov Receipts Data'!V:V,'Nov Receipts Data'!$B:$B,$B74)+SUMIFS('Nov Receipts Data'!V:V,'Nov Receipts Data'!$B:$B,$A74)</f>
        <v>0</v>
      </c>
      <c r="AA74" s="127">
        <f>SUMIFS('Nov Receipts Data'!W:W,'Nov Receipts Data'!$B:$B,$B74)+SUMIFS('Nov Receipts Data'!W:W,'Nov Receipts Data'!$B:$B,$A74)</f>
        <v>0</v>
      </c>
      <c r="AB74" s="127">
        <f>SUMIFS('Nov Receipts Data'!X:X,'Nov Receipts Data'!$B:$B,$B74)+SUMIFS('Nov Receipts Data'!X:X,'Nov Receipts Data'!$B:$B,$A74)</f>
        <v>0</v>
      </c>
      <c r="AC74" s="127">
        <f>SUMIFS('Nov Receipts Data'!Y:Y,'Nov Receipts Data'!$B:$B,$B74)+SUMIFS('Nov Receipts Data'!Y:Y,'Nov Receipts Data'!$B:$B,$A74)</f>
        <v>0</v>
      </c>
      <c r="AD74" s="127">
        <f>SUMIFS('Nov Receipts Data'!Z:Z,'Nov Receipts Data'!$B:$B,$B74)+SUMIFS('Nov Receipts Data'!Z:Z,'Nov Receipts Data'!$B:$B,$A74)</f>
        <v>0</v>
      </c>
      <c r="AE74" s="127">
        <f>SUMIFS('Nov Receipts Data'!AA:AA,'Nov Receipts Data'!$B:$B,$B74)+SUMIFS('Nov Receipts Data'!AA:AA,'Nov Receipts Data'!$B:$B,$A74)</f>
        <v>0</v>
      </c>
      <c r="AF74" s="127">
        <f>SUMIFS('Nov Receipts Data'!AB:AB,'Nov Receipts Data'!$B:$B,$B74)+SUMIFS('Nov Receipts Data'!AB:AB,'Nov Receipts Data'!$B:$B,$A74)</f>
        <v>175569.74</v>
      </c>
      <c r="AG74" s="127">
        <f>SUMIFS('Nov Receipts Data'!AC:AC,'Nov Receipts Data'!$B:$B,$B74)+SUMIFS('Nov Receipts Data'!AC:AC,'Nov Receipts Data'!$B:$B,$A74)</f>
        <v>0</v>
      </c>
      <c r="AH74" s="127">
        <f>SUMIFS('Nov Receipts Data'!AD:AD,'Nov Receipts Data'!$B:$B,$B74)+SUMIFS('Nov Receipts Data'!AD:AD,'Nov Receipts Data'!$B:$B,$A74)</f>
        <v>3416.02</v>
      </c>
      <c r="AI74" s="127">
        <f>SUMIFS('Nov Receipts Data'!AE:AE,'Nov Receipts Data'!$B:$B,$B74)+SUMIFS('Nov Receipts Data'!AE:AE,'Nov Receipts Data'!$B:$B,$A74)</f>
        <v>189.48</v>
      </c>
      <c r="AJ74" s="127">
        <f>SUMIFS('Nov Receipts Data'!AF:AF,'Nov Receipts Data'!$B:$B,$B74)+SUMIFS('Nov Receipts Data'!AF:AF,'Nov Receipts Data'!$B:$B,$A74)</f>
        <v>0</v>
      </c>
      <c r="AK74" s="150">
        <v>2973.8</v>
      </c>
    </row>
    <row r="75" spans="1:37" ht="13.2" outlineLevel="1">
      <c r="A75" s="86"/>
      <c r="B75" s="19" t="s">
        <v>639</v>
      </c>
      <c r="C75" s="127">
        <v>557701.01329508226</v>
      </c>
      <c r="D75" s="80">
        <f>SUMIFS('PMT Terms'!C:C,'PMT Terms'!B:B,B75)</f>
        <v>60</v>
      </c>
      <c r="E75" s="89">
        <f t="shared" si="13"/>
        <v>0.94224322257410142</v>
      </c>
      <c r="F75" s="84">
        <f t="shared" si="15"/>
        <v>525490.00000000012</v>
      </c>
      <c r="G75" s="88">
        <f>SUMIFS('Nov Receipts Data'!C:C,'Nov Receipts Data'!$B:$B,$B75)+SUMIFS('Nov Receipts Data'!C:C,'Nov Receipts Data'!$B:$B,$A75)</f>
        <v>46.92</v>
      </c>
      <c r="H75" s="88">
        <f>SUMIFS('Nov Receipts Data'!D:D,'Nov Receipts Data'!$B:$B,$B75)+SUMIFS('Nov Receipts Data'!D:D,'Nov Receipts Data'!$B:$B,$A75)</f>
        <v>1813.8</v>
      </c>
      <c r="I75" s="127">
        <f>SUMIFS('Nov Receipts Data'!E:E,'Nov Receipts Data'!$B:$B,$B75)+SUMIFS('Nov Receipts Data'!E:E,'Nov Receipts Data'!$B:$B,$A75)</f>
        <v>706.98</v>
      </c>
      <c r="J75" s="127">
        <f>SUMIFS('Nov Receipts Data'!F:F,'Nov Receipts Data'!$B:$B,$B75)+SUMIFS('Nov Receipts Data'!F:F,'Nov Receipts Data'!$B:$B,$A75)</f>
        <v>2256.2399999999998</v>
      </c>
      <c r="K75" s="127">
        <f>SUMIFS('Nov Receipts Data'!G:G,'Nov Receipts Data'!$B:$B,$B75)+SUMIFS('Nov Receipts Data'!G:G,'Nov Receipts Data'!$B:$B,$A75)</f>
        <v>0</v>
      </c>
      <c r="L75" s="127">
        <f>SUMIFS('Nov Receipts Data'!H:H,'Nov Receipts Data'!$B:$B,$B75)+SUMIFS('Nov Receipts Data'!H:H,'Nov Receipts Data'!$B:$B,$A75)</f>
        <v>81996.570000000007</v>
      </c>
      <c r="M75" s="127">
        <f>SUMIFS('Nov Receipts Data'!I:I,'Nov Receipts Data'!$B:$B,$B75)+SUMIFS('Nov Receipts Data'!I:I,'Nov Receipts Data'!$B:$B,$A75)</f>
        <v>171611.88</v>
      </c>
      <c r="N75" s="127">
        <f>SUMIFS('Nov Receipts Data'!J:J,'Nov Receipts Data'!$B:$B,$B75)+SUMIFS('Nov Receipts Data'!J:J,'Nov Receipts Data'!$B:$B,$A75)</f>
        <v>102985.83</v>
      </c>
      <c r="O75" s="127">
        <f>SUMIFS('Nov Receipts Data'!K:K,'Nov Receipts Data'!$B:$B,$B75)+SUMIFS('Nov Receipts Data'!K:K,'Nov Receipts Data'!$B:$B,$A75)</f>
        <v>0</v>
      </c>
      <c r="P75" s="127">
        <f>SUMIFS('Nov Receipts Data'!L:L,'Nov Receipts Data'!$B:$B,$B75)+SUMIFS('Nov Receipts Data'!L:L,'Nov Receipts Data'!$B:$B,$A75)</f>
        <v>12659.04</v>
      </c>
      <c r="Q75" s="127">
        <f>SUMIFS('Nov Receipts Data'!M:M,'Nov Receipts Data'!$B:$B,$B75)+SUMIFS('Nov Receipts Data'!M:M,'Nov Receipts Data'!$B:$B,$A75)</f>
        <v>3905.64</v>
      </c>
      <c r="R75" s="127">
        <f>SUMIFS('Nov Receipts Data'!N:N,'Nov Receipts Data'!$B:$B,$B75)+SUMIFS('Nov Receipts Data'!N:N,'Nov Receipts Data'!$B:$B,$A75)</f>
        <v>26662.560000000001</v>
      </c>
      <c r="S75" s="127">
        <f>SUMIFS('Nov Receipts Data'!O:O,'Nov Receipts Data'!$B:$B,$B75)+SUMIFS('Nov Receipts Data'!O:O,'Nov Receipts Data'!$B:$B,$A75)</f>
        <v>118.08</v>
      </c>
      <c r="T75" s="127">
        <f>SUMIFS('Nov Receipts Data'!P:P,'Nov Receipts Data'!$B:$B,$B75)+SUMIFS('Nov Receipts Data'!P:P,'Nov Receipts Data'!$B:$B,$A75)</f>
        <v>4958.6400000000003</v>
      </c>
      <c r="U75" s="127">
        <f>SUMIFS('Nov Receipts Data'!Q:Q,'Nov Receipts Data'!$B:$B,$B75)+SUMIFS('Nov Receipts Data'!Q:Q,'Nov Receipts Data'!$B:$B,$A75)</f>
        <v>492</v>
      </c>
      <c r="V75" s="127">
        <f>SUMIFS('Nov Receipts Data'!R:R,'Nov Receipts Data'!$B:$B,$B75)+SUMIFS('Nov Receipts Data'!R:R,'Nov Receipts Data'!$B:$B,$A75)</f>
        <v>4373.76</v>
      </c>
      <c r="W75" s="127">
        <f>SUMIFS('Nov Receipts Data'!S:S,'Nov Receipts Data'!$B:$B,$B75)+SUMIFS('Nov Receipts Data'!S:S,'Nov Receipts Data'!$B:$B,$A75)</f>
        <v>0</v>
      </c>
      <c r="X75" s="127">
        <f>SUMIFS('Nov Receipts Data'!T:T,'Nov Receipts Data'!$B:$B,$B75)+SUMIFS('Nov Receipts Data'!T:T,'Nov Receipts Data'!$B:$B,$A75)</f>
        <v>0</v>
      </c>
      <c r="Y75" s="127">
        <f>SUMIFS('Nov Receipts Data'!U:U,'Nov Receipts Data'!$B:$B,$B75)+SUMIFS('Nov Receipts Data'!U:U,'Nov Receipts Data'!$B:$B,$A75)</f>
        <v>234.24</v>
      </c>
      <c r="Z75" s="127">
        <f>SUMIFS('Nov Receipts Data'!V:V,'Nov Receipts Data'!$B:$B,$B75)+SUMIFS('Nov Receipts Data'!V:V,'Nov Receipts Data'!$B:$B,$A75)</f>
        <v>53673.9</v>
      </c>
      <c r="AA75" s="127">
        <f>SUMIFS('Nov Receipts Data'!W:W,'Nov Receipts Data'!$B:$B,$B75)+SUMIFS('Nov Receipts Data'!W:W,'Nov Receipts Data'!$B:$B,$A75)</f>
        <v>1081.94</v>
      </c>
      <c r="AB75" s="127">
        <f>SUMIFS('Nov Receipts Data'!X:X,'Nov Receipts Data'!$B:$B,$B75)+SUMIFS('Nov Receipts Data'!X:X,'Nov Receipts Data'!$B:$B,$A75)</f>
        <v>604.79999999999995</v>
      </c>
      <c r="AC75" s="127">
        <f>SUMIFS('Nov Receipts Data'!Y:Y,'Nov Receipts Data'!$B:$B,$B75)+SUMIFS('Nov Receipts Data'!Y:Y,'Nov Receipts Data'!$B:$B,$A75)</f>
        <v>0</v>
      </c>
      <c r="AD75" s="127">
        <f>SUMIFS('Nov Receipts Data'!Z:Z,'Nov Receipts Data'!$B:$B,$B75)+SUMIFS('Nov Receipts Data'!Z:Z,'Nov Receipts Data'!$B:$B,$A75)</f>
        <v>346.92</v>
      </c>
      <c r="AE75" s="127">
        <f>SUMIFS('Nov Receipts Data'!AA:AA,'Nov Receipts Data'!$B:$B,$B75)+SUMIFS('Nov Receipts Data'!AA:AA,'Nov Receipts Data'!$B:$B,$A75)</f>
        <v>416.28</v>
      </c>
      <c r="AF75" s="127">
        <f>SUMIFS('Nov Receipts Data'!AB:AB,'Nov Receipts Data'!$B:$B,$B75)+SUMIFS('Nov Receipts Data'!AB:AB,'Nov Receipts Data'!$B:$B,$A75)</f>
        <v>0</v>
      </c>
      <c r="AG75" s="127">
        <f>SUMIFS('Nov Receipts Data'!AC:AC,'Nov Receipts Data'!$B:$B,$B75)+SUMIFS('Nov Receipts Data'!AC:AC,'Nov Receipts Data'!$B:$B,$A75)</f>
        <v>0</v>
      </c>
      <c r="AH75" s="127">
        <f>SUMIFS('Nov Receipts Data'!AD:AD,'Nov Receipts Data'!$B:$B,$B75)+SUMIFS('Nov Receipts Data'!AD:AD,'Nov Receipts Data'!$B:$B,$A75)</f>
        <v>51355.82</v>
      </c>
      <c r="AI75" s="127">
        <f>SUMIFS('Nov Receipts Data'!AE:AE,'Nov Receipts Data'!$B:$B,$B75)+SUMIFS('Nov Receipts Data'!AE:AE,'Nov Receipts Data'!$B:$B,$A75)</f>
        <v>3188.16</v>
      </c>
      <c r="AJ75" s="127">
        <f>SUMIFS('Nov Receipts Data'!AF:AF,'Nov Receipts Data'!$B:$B,$B75)+SUMIFS('Nov Receipts Data'!AF:AF,'Nov Receipts Data'!$B:$B,$A75)</f>
        <v>0</v>
      </c>
      <c r="AK75" s="150">
        <v>2884.8</v>
      </c>
    </row>
    <row r="76" spans="1:37" ht="13.2" outlineLevel="1">
      <c r="A76" s="86"/>
      <c r="B76" s="19" t="s">
        <v>131</v>
      </c>
      <c r="C76" s="127">
        <v>439715.24619585718</v>
      </c>
      <c r="D76" s="80">
        <f>SUMIFS('PMT Terms'!C:C,'PMT Terms'!B:B,B76)</f>
        <v>60</v>
      </c>
      <c r="E76" s="89">
        <f t="shared" si="13"/>
        <v>1.2396718210612179</v>
      </c>
      <c r="F76" s="84">
        <f t="shared" si="15"/>
        <v>545102.6</v>
      </c>
      <c r="G76" s="88">
        <f>SUMIFS('Nov Receipts Data'!C:C,'Nov Receipts Data'!$B:$B,$B76)+SUMIFS('Nov Receipts Data'!C:C,'Nov Receipts Data'!$B:$B,$A76)</f>
        <v>0</v>
      </c>
      <c r="H76" s="88">
        <f>SUMIFS('Nov Receipts Data'!D:D,'Nov Receipts Data'!$B:$B,$B76)+SUMIFS('Nov Receipts Data'!D:D,'Nov Receipts Data'!$B:$B,$A76)</f>
        <v>486.72</v>
      </c>
      <c r="I76" s="127">
        <f>SUMIFS('Nov Receipts Data'!E:E,'Nov Receipts Data'!$B:$B,$B76)+SUMIFS('Nov Receipts Data'!E:E,'Nov Receipts Data'!$B:$B,$A76)</f>
        <v>0</v>
      </c>
      <c r="J76" s="127">
        <f>SUMIFS('Nov Receipts Data'!F:F,'Nov Receipts Data'!$B:$B,$B76)+SUMIFS('Nov Receipts Data'!F:F,'Nov Receipts Data'!$B:$B,$A76)</f>
        <v>108971.53</v>
      </c>
      <c r="K76" s="127">
        <f>SUMIFS('Nov Receipts Data'!G:G,'Nov Receipts Data'!$B:$B,$B76)+SUMIFS('Nov Receipts Data'!G:G,'Nov Receipts Data'!$B:$B,$A76)</f>
        <v>5715.91</v>
      </c>
      <c r="L76" s="127">
        <f>SUMIFS('Nov Receipts Data'!H:H,'Nov Receipts Data'!$B:$B,$B76)+SUMIFS('Nov Receipts Data'!H:H,'Nov Receipts Data'!$B:$B,$A76)</f>
        <v>0</v>
      </c>
      <c r="M76" s="127">
        <f>SUMIFS('Nov Receipts Data'!I:I,'Nov Receipts Data'!$B:$B,$B76)+SUMIFS('Nov Receipts Data'!I:I,'Nov Receipts Data'!$B:$B,$A76)</f>
        <v>0</v>
      </c>
      <c r="N76" s="127">
        <f>SUMIFS('Nov Receipts Data'!J:J,'Nov Receipts Data'!$B:$B,$B76)+SUMIFS('Nov Receipts Data'!J:J,'Nov Receipts Data'!$B:$B,$A76)</f>
        <v>0</v>
      </c>
      <c r="O76" s="127">
        <f>SUMIFS('Nov Receipts Data'!K:K,'Nov Receipts Data'!$B:$B,$B76)+SUMIFS('Nov Receipts Data'!K:K,'Nov Receipts Data'!$B:$B,$A76)</f>
        <v>0</v>
      </c>
      <c r="P76" s="127">
        <f>SUMIFS('Nov Receipts Data'!L:L,'Nov Receipts Data'!$B:$B,$B76)+SUMIFS('Nov Receipts Data'!L:L,'Nov Receipts Data'!$B:$B,$A76)</f>
        <v>0</v>
      </c>
      <c r="Q76" s="127">
        <f>SUMIFS('Nov Receipts Data'!M:M,'Nov Receipts Data'!$B:$B,$B76)+SUMIFS('Nov Receipts Data'!M:M,'Nov Receipts Data'!$B:$B,$A76)</f>
        <v>0</v>
      </c>
      <c r="R76" s="127">
        <f>SUMIFS('Nov Receipts Data'!N:N,'Nov Receipts Data'!$B:$B,$B76)+SUMIFS('Nov Receipts Data'!N:N,'Nov Receipts Data'!$B:$B,$A76)</f>
        <v>0</v>
      </c>
      <c r="S76" s="127">
        <f>SUMIFS('Nov Receipts Data'!O:O,'Nov Receipts Data'!$B:$B,$B76)+SUMIFS('Nov Receipts Data'!O:O,'Nov Receipts Data'!$B:$B,$A76)</f>
        <v>228462.85</v>
      </c>
      <c r="T76" s="127">
        <f>SUMIFS('Nov Receipts Data'!P:P,'Nov Receipts Data'!$B:$B,$B76)+SUMIFS('Nov Receipts Data'!P:P,'Nov Receipts Data'!$B:$B,$A76)</f>
        <v>0</v>
      </c>
      <c r="U76" s="127">
        <f>SUMIFS('Nov Receipts Data'!Q:Q,'Nov Receipts Data'!$B:$B,$B76)+SUMIFS('Nov Receipts Data'!Q:Q,'Nov Receipts Data'!$B:$B,$A76)</f>
        <v>1010.16</v>
      </c>
      <c r="V76" s="127">
        <f>SUMIFS('Nov Receipts Data'!R:R,'Nov Receipts Data'!$B:$B,$B76)+SUMIFS('Nov Receipts Data'!R:R,'Nov Receipts Data'!$B:$B,$A76)</f>
        <v>0</v>
      </c>
      <c r="W76" s="127">
        <f>SUMIFS('Nov Receipts Data'!S:S,'Nov Receipts Data'!$B:$B,$B76)+SUMIFS('Nov Receipts Data'!S:S,'Nov Receipts Data'!$B:$B,$A76)</f>
        <v>2900.32</v>
      </c>
      <c r="X76" s="127">
        <f>SUMIFS('Nov Receipts Data'!T:T,'Nov Receipts Data'!$B:$B,$B76)+SUMIFS('Nov Receipts Data'!T:T,'Nov Receipts Data'!$B:$B,$A76)</f>
        <v>12972.07</v>
      </c>
      <c r="Y76" s="127">
        <f>SUMIFS('Nov Receipts Data'!U:U,'Nov Receipts Data'!$B:$B,$B76)+SUMIFS('Nov Receipts Data'!U:U,'Nov Receipts Data'!$B:$B,$A76)</f>
        <v>7582.45</v>
      </c>
      <c r="Z76" s="127">
        <f>SUMIFS('Nov Receipts Data'!V:V,'Nov Receipts Data'!$B:$B,$B76)+SUMIFS('Nov Receipts Data'!V:V,'Nov Receipts Data'!$B:$B,$A76)</f>
        <v>83160.179999999993</v>
      </c>
      <c r="AA76" s="127">
        <f>SUMIFS('Nov Receipts Data'!W:W,'Nov Receipts Data'!$B:$B,$B76)+SUMIFS('Nov Receipts Data'!W:W,'Nov Receipts Data'!$B:$B,$A76)</f>
        <v>19330.7</v>
      </c>
      <c r="AB76" s="127">
        <f>SUMIFS('Nov Receipts Data'!X:X,'Nov Receipts Data'!$B:$B,$B76)+SUMIFS('Nov Receipts Data'!X:X,'Nov Receipts Data'!$B:$B,$A76)</f>
        <v>0</v>
      </c>
      <c r="AC76" s="127">
        <f>SUMIFS('Nov Receipts Data'!Y:Y,'Nov Receipts Data'!$B:$B,$B76)+SUMIFS('Nov Receipts Data'!Y:Y,'Nov Receipts Data'!$B:$B,$A76)</f>
        <v>0</v>
      </c>
      <c r="AD76" s="127">
        <f>SUMIFS('Nov Receipts Data'!Z:Z,'Nov Receipts Data'!$B:$B,$B76)+SUMIFS('Nov Receipts Data'!Z:Z,'Nov Receipts Data'!$B:$B,$A76)</f>
        <v>287.42</v>
      </c>
      <c r="AE76" s="127">
        <f>SUMIFS('Nov Receipts Data'!AA:AA,'Nov Receipts Data'!$B:$B,$B76)+SUMIFS('Nov Receipts Data'!AA:AA,'Nov Receipts Data'!$B:$B,$A76)</f>
        <v>0</v>
      </c>
      <c r="AF76" s="127">
        <f>SUMIFS('Nov Receipts Data'!AB:AB,'Nov Receipts Data'!$B:$B,$B76)+SUMIFS('Nov Receipts Data'!AB:AB,'Nov Receipts Data'!$B:$B,$A76)</f>
        <v>51606.84</v>
      </c>
      <c r="AG76" s="127">
        <f>SUMIFS('Nov Receipts Data'!AC:AC,'Nov Receipts Data'!$B:$B,$B76)+SUMIFS('Nov Receipts Data'!AC:AC,'Nov Receipts Data'!$B:$B,$A76)</f>
        <v>19037.439999999999</v>
      </c>
      <c r="AH76" s="127">
        <f>SUMIFS('Nov Receipts Data'!AD:AD,'Nov Receipts Data'!$B:$B,$B76)+SUMIFS('Nov Receipts Data'!AD:AD,'Nov Receipts Data'!$B:$B,$A76)</f>
        <v>2973.8</v>
      </c>
      <c r="AI76" s="127">
        <f>SUMIFS('Nov Receipts Data'!AE:AE,'Nov Receipts Data'!$B:$B,$B76)+SUMIFS('Nov Receipts Data'!AE:AE,'Nov Receipts Data'!$B:$B,$A76)</f>
        <v>0</v>
      </c>
      <c r="AJ76" s="127">
        <f>SUMIFS('Nov Receipts Data'!AF:AF,'Nov Receipts Data'!$B:$B,$B76)+SUMIFS('Nov Receipts Data'!AF:AF,'Nov Receipts Data'!$B:$B,$A76)</f>
        <v>604.21</v>
      </c>
      <c r="AK76" s="150">
        <v>2687.82</v>
      </c>
    </row>
    <row r="77" spans="1:37" ht="13.2" outlineLevel="1">
      <c r="A77" s="86"/>
      <c r="B77" s="19" t="s">
        <v>61</v>
      </c>
      <c r="C77" s="127">
        <v>404191.18525648379</v>
      </c>
      <c r="D77" s="80">
        <f>SUMIFS('PMT Terms'!C:C,'PMT Terms'!B:B,B77)</f>
        <v>45</v>
      </c>
      <c r="E77" s="89">
        <f t="shared" si="13"/>
        <v>1.1556518722781997</v>
      </c>
      <c r="F77" s="84">
        <f t="shared" si="15"/>
        <v>467104.3000000001</v>
      </c>
      <c r="G77" s="88">
        <f>SUMIFS('Nov Receipts Data'!C:C,'Nov Receipts Data'!$B:$B,$B77)+SUMIFS('Nov Receipts Data'!C:C,'Nov Receipts Data'!$B:$B,$A77)</f>
        <v>0</v>
      </c>
      <c r="H77" s="88">
        <f>SUMIFS('Nov Receipts Data'!D:D,'Nov Receipts Data'!$B:$B,$B77)+SUMIFS('Nov Receipts Data'!D:D,'Nov Receipts Data'!$B:$B,$A77)</f>
        <v>0</v>
      </c>
      <c r="I77" s="127">
        <f>SUMIFS('Nov Receipts Data'!E:E,'Nov Receipts Data'!$B:$B,$B77)+SUMIFS('Nov Receipts Data'!E:E,'Nov Receipts Data'!$B:$B,$A77)</f>
        <v>53.94</v>
      </c>
      <c r="J77" s="127">
        <f>SUMIFS('Nov Receipts Data'!F:F,'Nov Receipts Data'!$B:$B,$B77)+SUMIFS('Nov Receipts Data'!F:F,'Nov Receipts Data'!$B:$B,$A77)</f>
        <v>38578.269999999997</v>
      </c>
      <c r="K77" s="127">
        <f>SUMIFS('Nov Receipts Data'!G:G,'Nov Receipts Data'!$B:$B,$B77)+SUMIFS('Nov Receipts Data'!G:G,'Nov Receipts Data'!$B:$B,$A77)</f>
        <v>49468.639999999999</v>
      </c>
      <c r="L77" s="127">
        <f>SUMIFS('Nov Receipts Data'!H:H,'Nov Receipts Data'!$B:$B,$B77)+SUMIFS('Nov Receipts Data'!H:H,'Nov Receipts Data'!$B:$B,$A77)</f>
        <v>69556.240000000005</v>
      </c>
      <c r="M77" s="127">
        <f>SUMIFS('Nov Receipts Data'!I:I,'Nov Receipts Data'!$B:$B,$B77)+SUMIFS('Nov Receipts Data'!I:I,'Nov Receipts Data'!$B:$B,$A77)</f>
        <v>36708.559999999998</v>
      </c>
      <c r="N77" s="127">
        <f>SUMIFS('Nov Receipts Data'!J:J,'Nov Receipts Data'!$B:$B,$B77)+SUMIFS('Nov Receipts Data'!J:J,'Nov Receipts Data'!$B:$B,$A77)</f>
        <v>8649.84</v>
      </c>
      <c r="O77" s="127">
        <f>SUMIFS('Nov Receipts Data'!K:K,'Nov Receipts Data'!$B:$B,$B77)+SUMIFS('Nov Receipts Data'!K:K,'Nov Receipts Data'!$B:$B,$A77)</f>
        <v>0</v>
      </c>
      <c r="P77" s="127">
        <f>SUMIFS('Nov Receipts Data'!L:L,'Nov Receipts Data'!$B:$B,$B77)+SUMIFS('Nov Receipts Data'!L:L,'Nov Receipts Data'!$B:$B,$A77)</f>
        <v>51727.47</v>
      </c>
      <c r="Q77" s="127">
        <f>SUMIFS('Nov Receipts Data'!M:M,'Nov Receipts Data'!$B:$B,$B77)+SUMIFS('Nov Receipts Data'!M:M,'Nov Receipts Data'!$B:$B,$A77)</f>
        <v>14613.43</v>
      </c>
      <c r="R77" s="127">
        <f>SUMIFS('Nov Receipts Data'!N:N,'Nov Receipts Data'!$B:$B,$B77)+SUMIFS('Nov Receipts Data'!N:N,'Nov Receipts Data'!$B:$B,$A77)</f>
        <v>0</v>
      </c>
      <c r="S77" s="127">
        <f>SUMIFS('Nov Receipts Data'!O:O,'Nov Receipts Data'!$B:$B,$B77)+SUMIFS('Nov Receipts Data'!O:O,'Nov Receipts Data'!$B:$B,$A77)</f>
        <v>528.88</v>
      </c>
      <c r="T77" s="127">
        <f>SUMIFS('Nov Receipts Data'!P:P,'Nov Receipts Data'!$B:$B,$B77)+SUMIFS('Nov Receipts Data'!P:P,'Nov Receipts Data'!$B:$B,$A77)</f>
        <v>3762.64</v>
      </c>
      <c r="U77" s="127">
        <f>SUMIFS('Nov Receipts Data'!Q:Q,'Nov Receipts Data'!$B:$B,$B77)+SUMIFS('Nov Receipts Data'!Q:Q,'Nov Receipts Data'!$B:$B,$A77)</f>
        <v>0</v>
      </c>
      <c r="V77" s="127">
        <f>SUMIFS('Nov Receipts Data'!R:R,'Nov Receipts Data'!$B:$B,$B77)+SUMIFS('Nov Receipts Data'!R:R,'Nov Receipts Data'!$B:$B,$A77)</f>
        <v>125.76</v>
      </c>
      <c r="W77" s="127">
        <f>SUMIFS('Nov Receipts Data'!S:S,'Nov Receipts Data'!$B:$B,$B77)+SUMIFS('Nov Receipts Data'!S:S,'Nov Receipts Data'!$B:$B,$A77)</f>
        <v>7674.61</v>
      </c>
      <c r="X77" s="127">
        <f>SUMIFS('Nov Receipts Data'!T:T,'Nov Receipts Data'!$B:$B,$B77)+SUMIFS('Nov Receipts Data'!T:T,'Nov Receipts Data'!$B:$B,$A77)</f>
        <v>949.2</v>
      </c>
      <c r="Y77" s="127">
        <f>SUMIFS('Nov Receipts Data'!U:U,'Nov Receipts Data'!$B:$B,$B77)+SUMIFS('Nov Receipts Data'!U:U,'Nov Receipts Data'!$B:$B,$A77)</f>
        <v>157497.62</v>
      </c>
      <c r="Z77" s="127">
        <f>SUMIFS('Nov Receipts Data'!V:V,'Nov Receipts Data'!$B:$B,$B77)+SUMIFS('Nov Receipts Data'!V:V,'Nov Receipts Data'!$B:$B,$A77)</f>
        <v>11659.16</v>
      </c>
      <c r="AA77" s="127">
        <f>SUMIFS('Nov Receipts Data'!W:W,'Nov Receipts Data'!$B:$B,$B77)+SUMIFS('Nov Receipts Data'!W:W,'Nov Receipts Data'!$B:$B,$A77)</f>
        <v>651.86</v>
      </c>
      <c r="AB77" s="127">
        <f>SUMIFS('Nov Receipts Data'!X:X,'Nov Receipts Data'!$B:$B,$B77)+SUMIFS('Nov Receipts Data'!X:X,'Nov Receipts Data'!$B:$B,$A77)</f>
        <v>119.84</v>
      </c>
      <c r="AC77" s="127">
        <f>SUMIFS('Nov Receipts Data'!Y:Y,'Nov Receipts Data'!$B:$B,$B77)+SUMIFS('Nov Receipts Data'!Y:Y,'Nov Receipts Data'!$B:$B,$A77)</f>
        <v>16.100000000000001</v>
      </c>
      <c r="AD77" s="127">
        <f>SUMIFS('Nov Receipts Data'!Z:Z,'Nov Receipts Data'!$B:$B,$B77)+SUMIFS('Nov Receipts Data'!Z:Z,'Nov Receipts Data'!$B:$B,$A77)</f>
        <v>177.96</v>
      </c>
      <c r="AE77" s="127">
        <f>SUMIFS('Nov Receipts Data'!AA:AA,'Nov Receipts Data'!$B:$B,$B77)+SUMIFS('Nov Receipts Data'!AA:AA,'Nov Receipts Data'!$B:$B,$A77)</f>
        <v>9087.84</v>
      </c>
      <c r="AF77" s="127">
        <f>SUMIFS('Nov Receipts Data'!AB:AB,'Nov Receipts Data'!$B:$B,$B77)+SUMIFS('Nov Receipts Data'!AB:AB,'Nov Receipts Data'!$B:$B,$A77)</f>
        <v>694.4</v>
      </c>
      <c r="AG77" s="127">
        <f>SUMIFS('Nov Receipts Data'!AC:AC,'Nov Receipts Data'!$B:$B,$B77)+SUMIFS('Nov Receipts Data'!AC:AC,'Nov Receipts Data'!$B:$B,$A77)</f>
        <v>0</v>
      </c>
      <c r="AH77" s="127">
        <f>SUMIFS('Nov Receipts Data'!AD:AD,'Nov Receipts Data'!$B:$B,$B77)+SUMIFS('Nov Receipts Data'!AD:AD,'Nov Receipts Data'!$B:$B,$A77)</f>
        <v>4496.5600000000004</v>
      </c>
      <c r="AI77" s="127">
        <f>SUMIFS('Nov Receipts Data'!AE:AE,'Nov Receipts Data'!$B:$B,$B77)+SUMIFS('Nov Receipts Data'!AE:AE,'Nov Receipts Data'!$B:$B,$A77)</f>
        <v>221.2</v>
      </c>
      <c r="AJ77" s="127">
        <f>SUMIFS('Nov Receipts Data'!AF:AF,'Nov Receipts Data'!$B:$B,$B77)+SUMIFS('Nov Receipts Data'!AF:AF,'Nov Receipts Data'!$B:$B,$A77)</f>
        <v>84.28</v>
      </c>
      <c r="AK77" s="150">
        <v>2451.35</v>
      </c>
    </row>
    <row r="78" spans="1:37" ht="13.2" outlineLevel="1">
      <c r="A78" s="86"/>
      <c r="B78" s="19" t="s">
        <v>548</v>
      </c>
      <c r="C78" s="127">
        <v>663540.31788216531</v>
      </c>
      <c r="D78" s="80">
        <f>SUMIFS('PMT Terms'!C:C,'PMT Terms'!B:B,B78)</f>
        <v>45</v>
      </c>
      <c r="E78" s="89">
        <f t="shared" si="13"/>
        <v>0.92593735970857394</v>
      </c>
      <c r="F78" s="84">
        <f t="shared" si="15"/>
        <v>614396.77</v>
      </c>
      <c r="G78" s="88">
        <f>SUMIFS('Nov Receipts Data'!C:C,'Nov Receipts Data'!$B:$B,$B78)+SUMIFS('Nov Receipts Data'!C:C,'Nov Receipts Data'!$B:$B,$A78)</f>
        <v>0</v>
      </c>
      <c r="H78" s="88">
        <f>SUMIFS('Nov Receipts Data'!D:D,'Nov Receipts Data'!$B:$B,$B78)+SUMIFS('Nov Receipts Data'!D:D,'Nov Receipts Data'!$B:$B,$A78)</f>
        <v>554.88</v>
      </c>
      <c r="I78" s="127">
        <f>SUMIFS('Nov Receipts Data'!E:E,'Nov Receipts Data'!$B:$B,$B78)+SUMIFS('Nov Receipts Data'!E:E,'Nov Receipts Data'!$B:$B,$A78)</f>
        <v>665.62</v>
      </c>
      <c r="J78" s="127">
        <f>SUMIFS('Nov Receipts Data'!F:F,'Nov Receipts Data'!$B:$B,$B78)+SUMIFS('Nov Receipts Data'!F:F,'Nov Receipts Data'!$B:$B,$A78)</f>
        <v>16299.36</v>
      </c>
      <c r="K78" s="127">
        <f>SUMIFS('Nov Receipts Data'!G:G,'Nov Receipts Data'!$B:$B,$B78)+SUMIFS('Nov Receipts Data'!G:G,'Nov Receipts Data'!$B:$B,$A78)</f>
        <v>123550.96</v>
      </c>
      <c r="L78" s="127">
        <f>SUMIFS('Nov Receipts Data'!H:H,'Nov Receipts Data'!$B:$B,$B78)+SUMIFS('Nov Receipts Data'!H:H,'Nov Receipts Data'!$B:$B,$A78)</f>
        <v>2510.7199999999998</v>
      </c>
      <c r="M78" s="127">
        <f>SUMIFS('Nov Receipts Data'!I:I,'Nov Receipts Data'!$B:$B,$B78)+SUMIFS('Nov Receipts Data'!I:I,'Nov Receipts Data'!$B:$B,$A78)</f>
        <v>0</v>
      </c>
      <c r="N78" s="127">
        <f>SUMIFS('Nov Receipts Data'!J:J,'Nov Receipts Data'!$B:$B,$B78)+SUMIFS('Nov Receipts Data'!J:J,'Nov Receipts Data'!$B:$B,$A78)</f>
        <v>0</v>
      </c>
      <c r="O78" s="127">
        <f>SUMIFS('Nov Receipts Data'!K:K,'Nov Receipts Data'!$B:$B,$B78)+SUMIFS('Nov Receipts Data'!K:K,'Nov Receipts Data'!$B:$B,$A78)</f>
        <v>0</v>
      </c>
      <c r="P78" s="127">
        <f>SUMIFS('Nov Receipts Data'!L:L,'Nov Receipts Data'!$B:$B,$B78)+SUMIFS('Nov Receipts Data'!L:L,'Nov Receipts Data'!$B:$B,$A78)</f>
        <v>277.44</v>
      </c>
      <c r="Q78" s="127">
        <f>SUMIFS('Nov Receipts Data'!M:M,'Nov Receipts Data'!$B:$B,$B78)+SUMIFS('Nov Receipts Data'!M:M,'Nov Receipts Data'!$B:$B,$A78)</f>
        <v>172376.24</v>
      </c>
      <c r="R78" s="127">
        <f>SUMIFS('Nov Receipts Data'!N:N,'Nov Receipts Data'!$B:$B,$B78)+SUMIFS('Nov Receipts Data'!N:N,'Nov Receipts Data'!$B:$B,$A78)</f>
        <v>16073.3</v>
      </c>
      <c r="S78" s="127">
        <f>SUMIFS('Nov Receipts Data'!O:O,'Nov Receipts Data'!$B:$B,$B78)+SUMIFS('Nov Receipts Data'!O:O,'Nov Receipts Data'!$B:$B,$A78)</f>
        <v>218.4</v>
      </c>
      <c r="T78" s="127">
        <f>SUMIFS('Nov Receipts Data'!P:P,'Nov Receipts Data'!$B:$B,$B78)+SUMIFS('Nov Receipts Data'!P:P,'Nov Receipts Data'!$B:$B,$A78)</f>
        <v>0</v>
      </c>
      <c r="U78" s="127">
        <f>SUMIFS('Nov Receipts Data'!Q:Q,'Nov Receipts Data'!$B:$B,$B78)+SUMIFS('Nov Receipts Data'!Q:Q,'Nov Receipts Data'!$B:$B,$A78)</f>
        <v>0</v>
      </c>
      <c r="V78" s="127">
        <f>SUMIFS('Nov Receipts Data'!R:R,'Nov Receipts Data'!$B:$B,$B78)+SUMIFS('Nov Receipts Data'!R:R,'Nov Receipts Data'!$B:$B,$A78)</f>
        <v>34.68</v>
      </c>
      <c r="W78" s="127">
        <f>SUMIFS('Nov Receipts Data'!S:S,'Nov Receipts Data'!$B:$B,$B78)+SUMIFS('Nov Receipts Data'!S:S,'Nov Receipts Data'!$B:$B,$A78)</f>
        <v>0</v>
      </c>
      <c r="X78" s="127">
        <f>SUMIFS('Nov Receipts Data'!T:T,'Nov Receipts Data'!$B:$B,$B78)+SUMIFS('Nov Receipts Data'!T:T,'Nov Receipts Data'!$B:$B,$A78)</f>
        <v>22815.02</v>
      </c>
      <c r="Y78" s="127">
        <f>SUMIFS('Nov Receipts Data'!U:U,'Nov Receipts Data'!$B:$B,$B78)+SUMIFS('Nov Receipts Data'!U:U,'Nov Receipts Data'!$B:$B,$A78)</f>
        <v>81457.279999999999</v>
      </c>
      <c r="Z78" s="127">
        <f>SUMIFS('Nov Receipts Data'!V:V,'Nov Receipts Data'!$B:$B,$B78)+SUMIFS('Nov Receipts Data'!V:V,'Nov Receipts Data'!$B:$B,$A78)</f>
        <v>1959.98</v>
      </c>
      <c r="AA78" s="127">
        <f>SUMIFS('Nov Receipts Data'!W:W,'Nov Receipts Data'!$B:$B,$B78)+SUMIFS('Nov Receipts Data'!W:W,'Nov Receipts Data'!$B:$B,$A78)</f>
        <v>262.24</v>
      </c>
      <c r="AB78" s="127">
        <f>SUMIFS('Nov Receipts Data'!X:X,'Nov Receipts Data'!$B:$B,$B78)+SUMIFS('Nov Receipts Data'!X:X,'Nov Receipts Data'!$B:$B,$A78)</f>
        <v>1056.67</v>
      </c>
      <c r="AC78" s="127">
        <f>SUMIFS('Nov Receipts Data'!Y:Y,'Nov Receipts Data'!$B:$B,$B78)+SUMIFS('Nov Receipts Data'!Y:Y,'Nov Receipts Data'!$B:$B,$A78)</f>
        <v>358.32</v>
      </c>
      <c r="AD78" s="127">
        <f>SUMIFS('Nov Receipts Data'!Z:Z,'Nov Receipts Data'!$B:$B,$B78)+SUMIFS('Nov Receipts Data'!Z:Z,'Nov Receipts Data'!$B:$B,$A78)</f>
        <v>262.24</v>
      </c>
      <c r="AE78" s="127">
        <f>SUMIFS('Nov Receipts Data'!AA:AA,'Nov Receipts Data'!$B:$B,$B78)+SUMIFS('Nov Receipts Data'!AA:AA,'Nov Receipts Data'!$B:$B,$A78)</f>
        <v>11123.68</v>
      </c>
      <c r="AF78" s="127">
        <f>SUMIFS('Nov Receipts Data'!AB:AB,'Nov Receipts Data'!$B:$B,$B78)+SUMIFS('Nov Receipts Data'!AB:AB,'Nov Receipts Data'!$B:$B,$A78)</f>
        <v>161938.56</v>
      </c>
      <c r="AG78" s="127">
        <f>SUMIFS('Nov Receipts Data'!AC:AC,'Nov Receipts Data'!$B:$B,$B78)+SUMIFS('Nov Receipts Data'!AC:AC,'Nov Receipts Data'!$B:$B,$A78)</f>
        <v>568.64</v>
      </c>
      <c r="AH78" s="127">
        <f>SUMIFS('Nov Receipts Data'!AD:AD,'Nov Receipts Data'!$B:$B,$B78)+SUMIFS('Nov Receipts Data'!AD:AD,'Nov Receipts Data'!$B:$B,$A78)</f>
        <v>0</v>
      </c>
      <c r="AI78" s="127">
        <f>SUMIFS('Nov Receipts Data'!AE:AE,'Nov Receipts Data'!$B:$B,$B78)+SUMIFS('Nov Receipts Data'!AE:AE,'Nov Receipts Data'!$B:$B,$A78)</f>
        <v>0</v>
      </c>
      <c r="AJ78" s="127">
        <f>SUMIFS('Nov Receipts Data'!AF:AF,'Nov Receipts Data'!$B:$B,$B78)+SUMIFS('Nov Receipts Data'!AF:AF,'Nov Receipts Data'!$B:$B,$A78)</f>
        <v>32.54</v>
      </c>
      <c r="AK78" s="150">
        <v>2320.92</v>
      </c>
    </row>
    <row r="79" spans="1:37" ht="13.2" outlineLevel="1">
      <c r="A79" s="86"/>
      <c r="B79" s="19" t="s">
        <v>551</v>
      </c>
      <c r="C79" s="127">
        <v>471614.97879193258</v>
      </c>
      <c r="D79" s="80">
        <f>SUMIFS('PMT Terms'!C:C,'PMT Terms'!B:B,B79)</f>
        <v>30</v>
      </c>
      <c r="E79" s="89">
        <f t="shared" si="13"/>
        <v>1.2008006646664366</v>
      </c>
      <c r="F79" s="84">
        <f t="shared" si="15"/>
        <v>566315.58000000007</v>
      </c>
      <c r="G79" s="88">
        <f>SUMIFS('Nov Receipts Data'!C:C,'Nov Receipts Data'!$B:$B,$B79)+SUMIFS('Nov Receipts Data'!C:C,'Nov Receipts Data'!$B:$B,$A79)</f>
        <v>2261.2800000000002</v>
      </c>
      <c r="H79" s="88">
        <f>SUMIFS('Nov Receipts Data'!D:D,'Nov Receipts Data'!$B:$B,$B79)+SUMIFS('Nov Receipts Data'!D:D,'Nov Receipts Data'!$B:$B,$A79)</f>
        <v>294.08</v>
      </c>
      <c r="I79" s="127">
        <f>SUMIFS('Nov Receipts Data'!E:E,'Nov Receipts Data'!$B:$B,$B79)+SUMIFS('Nov Receipts Data'!E:E,'Nov Receipts Data'!$B:$B,$A79)</f>
        <v>0</v>
      </c>
      <c r="J79" s="127">
        <f>SUMIFS('Nov Receipts Data'!F:F,'Nov Receipts Data'!$B:$B,$B79)+SUMIFS('Nov Receipts Data'!F:F,'Nov Receipts Data'!$B:$B,$A79)</f>
        <v>0</v>
      </c>
      <c r="K79" s="127">
        <f>SUMIFS('Nov Receipts Data'!G:G,'Nov Receipts Data'!$B:$B,$B79)+SUMIFS('Nov Receipts Data'!G:G,'Nov Receipts Data'!$B:$B,$A79)</f>
        <v>79.38</v>
      </c>
      <c r="L79" s="127">
        <f>SUMIFS('Nov Receipts Data'!H:H,'Nov Receipts Data'!$B:$B,$B79)+SUMIFS('Nov Receipts Data'!H:H,'Nov Receipts Data'!$B:$B,$A79)</f>
        <v>10032.24</v>
      </c>
      <c r="M79" s="127">
        <f>SUMIFS('Nov Receipts Data'!I:I,'Nov Receipts Data'!$B:$B,$B79)+SUMIFS('Nov Receipts Data'!I:I,'Nov Receipts Data'!$B:$B,$A79)</f>
        <v>947.18</v>
      </c>
      <c r="N79" s="127">
        <f>SUMIFS('Nov Receipts Data'!J:J,'Nov Receipts Data'!$B:$B,$B79)+SUMIFS('Nov Receipts Data'!J:J,'Nov Receipts Data'!$B:$B,$A79)</f>
        <v>2396.11</v>
      </c>
      <c r="O79" s="127">
        <f>SUMIFS('Nov Receipts Data'!K:K,'Nov Receipts Data'!$B:$B,$B79)+SUMIFS('Nov Receipts Data'!K:K,'Nov Receipts Data'!$B:$B,$A79)</f>
        <v>15553.88</v>
      </c>
      <c r="P79" s="127">
        <f>SUMIFS('Nov Receipts Data'!L:L,'Nov Receipts Data'!$B:$B,$B79)+SUMIFS('Nov Receipts Data'!L:L,'Nov Receipts Data'!$B:$B,$A79)</f>
        <v>22629.35</v>
      </c>
      <c r="Q79" s="127">
        <f>SUMIFS('Nov Receipts Data'!M:M,'Nov Receipts Data'!$B:$B,$B79)+SUMIFS('Nov Receipts Data'!M:M,'Nov Receipts Data'!$B:$B,$A79)</f>
        <v>99008.06</v>
      </c>
      <c r="R79" s="127">
        <f>SUMIFS('Nov Receipts Data'!N:N,'Nov Receipts Data'!$B:$B,$B79)+SUMIFS('Nov Receipts Data'!N:N,'Nov Receipts Data'!$B:$B,$A79)</f>
        <v>448.08</v>
      </c>
      <c r="S79" s="127">
        <f>SUMIFS('Nov Receipts Data'!O:O,'Nov Receipts Data'!$B:$B,$B79)+SUMIFS('Nov Receipts Data'!O:O,'Nov Receipts Data'!$B:$B,$A79)</f>
        <v>75281.19</v>
      </c>
      <c r="T79" s="127">
        <f>SUMIFS('Nov Receipts Data'!P:P,'Nov Receipts Data'!$B:$B,$B79)+SUMIFS('Nov Receipts Data'!P:P,'Nov Receipts Data'!$B:$B,$A79)</f>
        <v>49829.32</v>
      </c>
      <c r="U79" s="127">
        <f>SUMIFS('Nov Receipts Data'!Q:Q,'Nov Receipts Data'!$B:$B,$B79)+SUMIFS('Nov Receipts Data'!Q:Q,'Nov Receipts Data'!$B:$B,$A79)</f>
        <v>72242.320000000007</v>
      </c>
      <c r="V79" s="127">
        <f>SUMIFS('Nov Receipts Data'!R:R,'Nov Receipts Data'!$B:$B,$B79)+SUMIFS('Nov Receipts Data'!R:R,'Nov Receipts Data'!$B:$B,$A79)</f>
        <v>6504.2</v>
      </c>
      <c r="W79" s="127">
        <f>SUMIFS('Nov Receipts Data'!S:S,'Nov Receipts Data'!$B:$B,$B79)+SUMIFS('Nov Receipts Data'!S:S,'Nov Receipts Data'!$B:$B,$A79)</f>
        <v>160.08000000000001</v>
      </c>
      <c r="X79" s="127">
        <f>SUMIFS('Nov Receipts Data'!T:T,'Nov Receipts Data'!$B:$B,$B79)+SUMIFS('Nov Receipts Data'!T:T,'Nov Receipts Data'!$B:$B,$A79)</f>
        <v>7011.46</v>
      </c>
      <c r="Y79" s="127">
        <f>SUMIFS('Nov Receipts Data'!U:U,'Nov Receipts Data'!$B:$B,$B79)+SUMIFS('Nov Receipts Data'!U:U,'Nov Receipts Data'!$B:$B,$A79)</f>
        <v>629.76</v>
      </c>
      <c r="Z79" s="127">
        <f>SUMIFS('Nov Receipts Data'!V:V,'Nov Receipts Data'!$B:$B,$B79)+SUMIFS('Nov Receipts Data'!V:V,'Nov Receipts Data'!$B:$B,$A79)</f>
        <v>152.88</v>
      </c>
      <c r="AA79" s="127">
        <f>SUMIFS('Nov Receipts Data'!W:W,'Nov Receipts Data'!$B:$B,$B79)+SUMIFS('Nov Receipts Data'!W:W,'Nov Receipts Data'!$B:$B,$A79)</f>
        <v>0</v>
      </c>
      <c r="AB79" s="127">
        <f>SUMIFS('Nov Receipts Data'!X:X,'Nov Receipts Data'!$B:$B,$B79)+SUMIFS('Nov Receipts Data'!X:X,'Nov Receipts Data'!$B:$B,$A79)</f>
        <v>0</v>
      </c>
      <c r="AC79" s="127">
        <f>SUMIFS('Nov Receipts Data'!Y:Y,'Nov Receipts Data'!$B:$B,$B79)+SUMIFS('Nov Receipts Data'!Y:Y,'Nov Receipts Data'!$B:$B,$A79)</f>
        <v>13.12</v>
      </c>
      <c r="AD79" s="127">
        <f>SUMIFS('Nov Receipts Data'!Z:Z,'Nov Receipts Data'!$B:$B,$B79)+SUMIFS('Nov Receipts Data'!Z:Z,'Nov Receipts Data'!$B:$B,$A79)</f>
        <v>82776.399999999994</v>
      </c>
      <c r="AE79" s="127">
        <f>SUMIFS('Nov Receipts Data'!AA:AA,'Nov Receipts Data'!$B:$B,$B79)+SUMIFS('Nov Receipts Data'!AA:AA,'Nov Receipts Data'!$B:$B,$A79)</f>
        <v>0</v>
      </c>
      <c r="AF79" s="127">
        <f>SUMIFS('Nov Receipts Data'!AB:AB,'Nov Receipts Data'!$B:$B,$B79)+SUMIFS('Nov Receipts Data'!AB:AB,'Nov Receipts Data'!$B:$B,$A79)</f>
        <v>8002.2</v>
      </c>
      <c r="AG79" s="127">
        <f>SUMIFS('Nov Receipts Data'!AC:AC,'Nov Receipts Data'!$B:$B,$B79)+SUMIFS('Nov Receipts Data'!AC:AC,'Nov Receipts Data'!$B:$B,$A79)</f>
        <v>0</v>
      </c>
      <c r="AH79" s="127">
        <f>SUMIFS('Nov Receipts Data'!AD:AD,'Nov Receipts Data'!$B:$B,$B79)+SUMIFS('Nov Receipts Data'!AD:AD,'Nov Receipts Data'!$B:$B,$A79)</f>
        <v>10775.28</v>
      </c>
      <c r="AI79" s="127">
        <f>SUMIFS('Nov Receipts Data'!AE:AE,'Nov Receipts Data'!$B:$B,$B79)+SUMIFS('Nov Receipts Data'!AE:AE,'Nov Receipts Data'!$B:$B,$A79)</f>
        <v>92629.05</v>
      </c>
      <c r="AJ79" s="127">
        <f>SUMIFS('Nov Receipts Data'!AF:AF,'Nov Receipts Data'!$B:$B,$B79)+SUMIFS('Nov Receipts Data'!AF:AF,'Nov Receipts Data'!$B:$B,$A79)</f>
        <v>6658.68</v>
      </c>
      <c r="AK79" s="150">
        <v>2255</v>
      </c>
    </row>
    <row r="80" spans="1:37" ht="13.2" outlineLevel="1">
      <c r="A80" s="86"/>
      <c r="B80" s="19" t="s">
        <v>536</v>
      </c>
      <c r="C80" s="127">
        <v>528598.67180374358</v>
      </c>
      <c r="D80" s="80">
        <f>SUMIFS('PMT Terms'!C:C,'PMT Terms'!B:B,B80)</f>
        <v>30</v>
      </c>
      <c r="E80" s="89">
        <f t="shared" si="13"/>
        <v>0.86378501187290824</v>
      </c>
      <c r="F80" s="84">
        <f t="shared" si="15"/>
        <v>456595.61000000016</v>
      </c>
      <c r="G80" s="88">
        <f>SUMIFS('Nov Receipts Data'!C:C,'Nov Receipts Data'!$B:$B,$B80)+SUMIFS('Nov Receipts Data'!C:C,'Nov Receipts Data'!$B:$B,$A80)</f>
        <v>0</v>
      </c>
      <c r="H80" s="88">
        <f>SUMIFS('Nov Receipts Data'!D:D,'Nov Receipts Data'!$B:$B,$B80)+SUMIFS('Nov Receipts Data'!D:D,'Nov Receipts Data'!$B:$B,$A80)</f>
        <v>1731.6</v>
      </c>
      <c r="I80" s="127">
        <f>SUMIFS('Nov Receipts Data'!E:E,'Nov Receipts Data'!$B:$B,$B80)+SUMIFS('Nov Receipts Data'!E:E,'Nov Receipts Data'!$B:$B,$A80)</f>
        <v>0</v>
      </c>
      <c r="J80" s="127">
        <f>SUMIFS('Nov Receipts Data'!F:F,'Nov Receipts Data'!$B:$B,$B80)+SUMIFS('Nov Receipts Data'!F:F,'Nov Receipts Data'!$B:$B,$A80)</f>
        <v>166399.28</v>
      </c>
      <c r="K80" s="127">
        <f>SUMIFS('Nov Receipts Data'!G:G,'Nov Receipts Data'!$B:$B,$B80)+SUMIFS('Nov Receipts Data'!G:G,'Nov Receipts Data'!$B:$B,$A80)</f>
        <v>22732.76</v>
      </c>
      <c r="L80" s="127">
        <f>SUMIFS('Nov Receipts Data'!H:H,'Nov Receipts Data'!$B:$B,$B80)+SUMIFS('Nov Receipts Data'!H:H,'Nov Receipts Data'!$B:$B,$A80)</f>
        <v>0</v>
      </c>
      <c r="M80" s="127">
        <f>SUMIFS('Nov Receipts Data'!I:I,'Nov Receipts Data'!$B:$B,$B80)+SUMIFS('Nov Receipts Data'!I:I,'Nov Receipts Data'!$B:$B,$A80)</f>
        <v>0</v>
      </c>
      <c r="N80" s="127">
        <f>SUMIFS('Nov Receipts Data'!J:J,'Nov Receipts Data'!$B:$B,$B80)+SUMIFS('Nov Receipts Data'!J:J,'Nov Receipts Data'!$B:$B,$A80)</f>
        <v>1820.7</v>
      </c>
      <c r="O80" s="127">
        <f>SUMIFS('Nov Receipts Data'!K:K,'Nov Receipts Data'!$B:$B,$B80)+SUMIFS('Nov Receipts Data'!K:K,'Nov Receipts Data'!$B:$B,$A80)</f>
        <v>0</v>
      </c>
      <c r="P80" s="127">
        <f>SUMIFS('Nov Receipts Data'!L:L,'Nov Receipts Data'!$B:$B,$B80)+SUMIFS('Nov Receipts Data'!L:L,'Nov Receipts Data'!$B:$B,$A80)</f>
        <v>254.52</v>
      </c>
      <c r="Q80" s="127">
        <f>SUMIFS('Nov Receipts Data'!M:M,'Nov Receipts Data'!$B:$B,$B80)+SUMIFS('Nov Receipts Data'!M:M,'Nov Receipts Data'!$B:$B,$A80)</f>
        <v>1825.2</v>
      </c>
      <c r="R80" s="127">
        <f>SUMIFS('Nov Receipts Data'!N:N,'Nov Receipts Data'!$B:$B,$B80)+SUMIFS('Nov Receipts Data'!N:N,'Nov Receipts Data'!$B:$B,$A80)</f>
        <v>689.39</v>
      </c>
      <c r="S80" s="127">
        <f>SUMIFS('Nov Receipts Data'!O:O,'Nov Receipts Data'!$B:$B,$B80)+SUMIFS('Nov Receipts Data'!O:O,'Nov Receipts Data'!$B:$B,$A80)</f>
        <v>139081.92000000001</v>
      </c>
      <c r="T80" s="127">
        <f>SUMIFS('Nov Receipts Data'!P:P,'Nov Receipts Data'!$B:$B,$B80)+SUMIFS('Nov Receipts Data'!P:P,'Nov Receipts Data'!$B:$B,$A80)</f>
        <v>589.55999999999995</v>
      </c>
      <c r="U80" s="127">
        <f>SUMIFS('Nov Receipts Data'!Q:Q,'Nov Receipts Data'!$B:$B,$B80)+SUMIFS('Nov Receipts Data'!Q:Q,'Nov Receipts Data'!$B:$B,$A80)</f>
        <v>14569.32</v>
      </c>
      <c r="V80" s="127">
        <f>SUMIFS('Nov Receipts Data'!R:R,'Nov Receipts Data'!$B:$B,$B80)+SUMIFS('Nov Receipts Data'!R:R,'Nov Receipts Data'!$B:$B,$A80)</f>
        <v>35991.97</v>
      </c>
      <c r="W80" s="127">
        <f>SUMIFS('Nov Receipts Data'!S:S,'Nov Receipts Data'!$B:$B,$B80)+SUMIFS('Nov Receipts Data'!S:S,'Nov Receipts Data'!$B:$B,$A80)</f>
        <v>1946.52</v>
      </c>
      <c r="X80" s="127">
        <f>SUMIFS('Nov Receipts Data'!T:T,'Nov Receipts Data'!$B:$B,$B80)+SUMIFS('Nov Receipts Data'!T:T,'Nov Receipts Data'!$B:$B,$A80)</f>
        <v>0</v>
      </c>
      <c r="Y80" s="127">
        <f>SUMIFS('Nov Receipts Data'!U:U,'Nov Receipts Data'!$B:$B,$B80)+SUMIFS('Nov Receipts Data'!U:U,'Nov Receipts Data'!$B:$B,$A80)</f>
        <v>0</v>
      </c>
      <c r="Z80" s="127">
        <f>SUMIFS('Nov Receipts Data'!V:V,'Nov Receipts Data'!$B:$B,$B80)+SUMIFS('Nov Receipts Data'!V:V,'Nov Receipts Data'!$B:$B,$A80)</f>
        <v>199.32</v>
      </c>
      <c r="AA80" s="127">
        <f>SUMIFS('Nov Receipts Data'!W:W,'Nov Receipts Data'!$B:$B,$B80)+SUMIFS('Nov Receipts Data'!W:W,'Nov Receipts Data'!$B:$B,$A80)</f>
        <v>0</v>
      </c>
      <c r="AB80" s="127">
        <f>SUMIFS('Nov Receipts Data'!X:X,'Nov Receipts Data'!$B:$B,$B80)+SUMIFS('Nov Receipts Data'!X:X,'Nov Receipts Data'!$B:$B,$A80)</f>
        <v>0</v>
      </c>
      <c r="AC80" s="127">
        <f>SUMIFS('Nov Receipts Data'!Y:Y,'Nov Receipts Data'!$B:$B,$B80)+SUMIFS('Nov Receipts Data'!Y:Y,'Nov Receipts Data'!$B:$B,$A80)</f>
        <v>0</v>
      </c>
      <c r="AD80" s="127">
        <f>SUMIFS('Nov Receipts Data'!Z:Z,'Nov Receipts Data'!$B:$B,$B80)+SUMIFS('Nov Receipts Data'!Z:Z,'Nov Receipts Data'!$B:$B,$A80)</f>
        <v>44503.64</v>
      </c>
      <c r="AE80" s="127">
        <f>SUMIFS('Nov Receipts Data'!AA:AA,'Nov Receipts Data'!$B:$B,$B80)+SUMIFS('Nov Receipts Data'!AA:AA,'Nov Receipts Data'!$B:$B,$A80)</f>
        <v>1512</v>
      </c>
      <c r="AF80" s="127">
        <f>SUMIFS('Nov Receipts Data'!AB:AB,'Nov Receipts Data'!$B:$B,$B80)+SUMIFS('Nov Receipts Data'!AB:AB,'Nov Receipts Data'!$B:$B,$A80)</f>
        <v>1802.27</v>
      </c>
      <c r="AG80" s="127">
        <f>SUMIFS('Nov Receipts Data'!AC:AC,'Nov Receipts Data'!$B:$B,$B80)+SUMIFS('Nov Receipts Data'!AC:AC,'Nov Receipts Data'!$B:$B,$A80)</f>
        <v>0</v>
      </c>
      <c r="AH80" s="127">
        <f>SUMIFS('Nov Receipts Data'!AD:AD,'Nov Receipts Data'!$B:$B,$B80)+SUMIFS('Nov Receipts Data'!AD:AD,'Nov Receipts Data'!$B:$B,$A80)</f>
        <v>1071.2</v>
      </c>
      <c r="AI80" s="127">
        <f>SUMIFS('Nov Receipts Data'!AE:AE,'Nov Receipts Data'!$B:$B,$B80)+SUMIFS('Nov Receipts Data'!AE:AE,'Nov Receipts Data'!$B:$B,$A80)</f>
        <v>38.479999999999997</v>
      </c>
      <c r="AJ80" s="127">
        <f>SUMIFS('Nov Receipts Data'!AF:AF,'Nov Receipts Data'!$B:$B,$B80)+SUMIFS('Nov Receipts Data'!AF:AF,'Nov Receipts Data'!$B:$B,$A80)</f>
        <v>19835.96</v>
      </c>
      <c r="AK80" s="150">
        <v>1316.12</v>
      </c>
    </row>
    <row r="81" spans="1:37" ht="13.2" outlineLevel="1">
      <c r="A81" s="86"/>
      <c r="B81" s="19" t="s">
        <v>307</v>
      </c>
      <c r="C81" s="127">
        <v>210716.29243575258</v>
      </c>
      <c r="D81" s="80">
        <f>SUMIFS('PMT Terms'!C:C,'PMT Terms'!B:B,B81)</f>
        <v>30</v>
      </c>
      <c r="E81" s="89">
        <f t="shared" si="13"/>
        <v>1.9537011364487646</v>
      </c>
      <c r="F81" s="84">
        <f t="shared" si="15"/>
        <v>411676.66000000003</v>
      </c>
      <c r="G81" s="88">
        <f>SUMIFS('Nov Receipts Data'!C:C,'Nov Receipts Data'!$B:$B,$B81)+SUMIFS('Nov Receipts Data'!C:C,'Nov Receipts Data'!$B:$B,$A81)</f>
        <v>0</v>
      </c>
      <c r="H81" s="88">
        <f>SUMIFS('Nov Receipts Data'!D:D,'Nov Receipts Data'!$B:$B,$B81)+SUMIFS('Nov Receipts Data'!D:D,'Nov Receipts Data'!$B:$B,$A81)</f>
        <v>0</v>
      </c>
      <c r="I81" s="127">
        <f>SUMIFS('Nov Receipts Data'!E:E,'Nov Receipts Data'!$B:$B,$B81)+SUMIFS('Nov Receipts Data'!E:E,'Nov Receipts Data'!$B:$B,$A81)</f>
        <v>0</v>
      </c>
      <c r="J81" s="127">
        <f>SUMIFS('Nov Receipts Data'!F:F,'Nov Receipts Data'!$B:$B,$B81)+SUMIFS('Nov Receipts Data'!F:F,'Nov Receipts Data'!$B:$B,$A81)</f>
        <v>0</v>
      </c>
      <c r="K81" s="127">
        <f>SUMIFS('Nov Receipts Data'!G:G,'Nov Receipts Data'!$B:$B,$B81)+SUMIFS('Nov Receipts Data'!G:G,'Nov Receipts Data'!$B:$B,$A81)</f>
        <v>0</v>
      </c>
      <c r="L81" s="127">
        <f>SUMIFS('Nov Receipts Data'!H:H,'Nov Receipts Data'!$B:$B,$B81)+SUMIFS('Nov Receipts Data'!H:H,'Nov Receipts Data'!$B:$B,$A81)</f>
        <v>0</v>
      </c>
      <c r="M81" s="127">
        <f>SUMIFS('Nov Receipts Data'!I:I,'Nov Receipts Data'!$B:$B,$B81)+SUMIFS('Nov Receipts Data'!I:I,'Nov Receipts Data'!$B:$B,$A81)</f>
        <v>0</v>
      </c>
      <c r="N81" s="127">
        <f>SUMIFS('Nov Receipts Data'!J:J,'Nov Receipts Data'!$B:$B,$B81)+SUMIFS('Nov Receipts Data'!J:J,'Nov Receipts Data'!$B:$B,$A81)</f>
        <v>0</v>
      </c>
      <c r="O81" s="127">
        <f>SUMIFS('Nov Receipts Data'!K:K,'Nov Receipts Data'!$B:$B,$B81)+SUMIFS('Nov Receipts Data'!K:K,'Nov Receipts Data'!$B:$B,$A81)</f>
        <v>0</v>
      </c>
      <c r="P81" s="127">
        <f>SUMIFS('Nov Receipts Data'!L:L,'Nov Receipts Data'!$B:$B,$B81)+SUMIFS('Nov Receipts Data'!L:L,'Nov Receipts Data'!$B:$B,$A81)</f>
        <v>0</v>
      </c>
      <c r="Q81" s="127">
        <f>SUMIFS('Nov Receipts Data'!M:M,'Nov Receipts Data'!$B:$B,$B81)+SUMIFS('Nov Receipts Data'!M:M,'Nov Receipts Data'!$B:$B,$A81)</f>
        <v>0</v>
      </c>
      <c r="R81" s="127">
        <f>SUMIFS('Nov Receipts Data'!N:N,'Nov Receipts Data'!$B:$B,$B81)+SUMIFS('Nov Receipts Data'!N:N,'Nov Receipts Data'!$B:$B,$A81)</f>
        <v>0</v>
      </c>
      <c r="S81" s="127">
        <f>SUMIFS('Nov Receipts Data'!O:O,'Nov Receipts Data'!$B:$B,$B81)+SUMIFS('Nov Receipts Data'!O:O,'Nov Receipts Data'!$B:$B,$A81)</f>
        <v>87139.8</v>
      </c>
      <c r="T81" s="127">
        <f>SUMIFS('Nov Receipts Data'!P:P,'Nov Receipts Data'!$B:$B,$B81)+SUMIFS('Nov Receipts Data'!P:P,'Nov Receipts Data'!$B:$B,$A81)</f>
        <v>61128.2</v>
      </c>
      <c r="U81" s="127">
        <f>SUMIFS('Nov Receipts Data'!Q:Q,'Nov Receipts Data'!$B:$B,$B81)+SUMIFS('Nov Receipts Data'!Q:Q,'Nov Receipts Data'!$B:$B,$A81)</f>
        <v>0</v>
      </c>
      <c r="V81" s="127">
        <f>SUMIFS('Nov Receipts Data'!R:R,'Nov Receipts Data'!$B:$B,$B81)+SUMIFS('Nov Receipts Data'!R:R,'Nov Receipts Data'!$B:$B,$A81)</f>
        <v>9290</v>
      </c>
      <c r="W81" s="127">
        <f>SUMIFS('Nov Receipts Data'!S:S,'Nov Receipts Data'!$B:$B,$B81)+SUMIFS('Nov Receipts Data'!S:S,'Nov Receipts Data'!$B:$B,$A81)</f>
        <v>1885.87</v>
      </c>
      <c r="X81" s="127">
        <f>SUMIFS('Nov Receipts Data'!T:T,'Nov Receipts Data'!$B:$B,$B81)+SUMIFS('Nov Receipts Data'!T:T,'Nov Receipts Data'!$B:$B,$A81)</f>
        <v>1300.5999999999999</v>
      </c>
      <c r="Y81" s="127">
        <f>SUMIFS('Nov Receipts Data'!U:U,'Nov Receipts Data'!$B:$B,$B81)+SUMIFS('Nov Receipts Data'!U:U,'Nov Receipts Data'!$B:$B,$A81)</f>
        <v>177141.72</v>
      </c>
      <c r="Z81" s="127">
        <f>SUMIFS('Nov Receipts Data'!V:V,'Nov Receipts Data'!$B:$B,$B81)+SUMIFS('Nov Receipts Data'!V:V,'Nov Receipts Data'!$B:$B,$A81)</f>
        <v>66358.47</v>
      </c>
      <c r="AA81" s="127">
        <f>SUMIFS('Nov Receipts Data'!W:W,'Nov Receipts Data'!$B:$B,$B81)+SUMIFS('Nov Receipts Data'!W:W,'Nov Receipts Data'!$B:$B,$A81)</f>
        <v>7432</v>
      </c>
      <c r="AB81" s="127">
        <f>SUMIFS('Nov Receipts Data'!X:X,'Nov Receipts Data'!$B:$B,$B81)+SUMIFS('Nov Receipts Data'!X:X,'Nov Receipts Data'!$B:$B,$A81)</f>
        <v>0</v>
      </c>
      <c r="AC81" s="127">
        <f>SUMIFS('Nov Receipts Data'!Y:Y,'Nov Receipts Data'!$B:$B,$B81)+SUMIFS('Nov Receipts Data'!Y:Y,'Nov Receipts Data'!$B:$B,$A81)</f>
        <v>0</v>
      </c>
      <c r="AD81" s="127">
        <f>SUMIFS('Nov Receipts Data'!Z:Z,'Nov Receipts Data'!$B:$B,$B81)+SUMIFS('Nov Receipts Data'!Z:Z,'Nov Receipts Data'!$B:$B,$A81)</f>
        <v>0</v>
      </c>
      <c r="AE81" s="127">
        <f>SUMIFS('Nov Receipts Data'!AA:AA,'Nov Receipts Data'!$B:$B,$B81)+SUMIFS('Nov Receipts Data'!AA:AA,'Nov Receipts Data'!$B:$B,$A81)</f>
        <v>0</v>
      </c>
      <c r="AF81" s="127">
        <f>SUMIFS('Nov Receipts Data'!AB:AB,'Nov Receipts Data'!$B:$B,$B81)+SUMIFS('Nov Receipts Data'!AB:AB,'Nov Receipts Data'!$B:$B,$A81)</f>
        <v>0</v>
      </c>
      <c r="AG81" s="127">
        <f>SUMIFS('Nov Receipts Data'!AC:AC,'Nov Receipts Data'!$B:$B,$B81)+SUMIFS('Nov Receipts Data'!AC:AC,'Nov Receipts Data'!$B:$B,$A81)</f>
        <v>0</v>
      </c>
      <c r="AH81" s="127">
        <f>SUMIFS('Nov Receipts Data'!AD:AD,'Nov Receipts Data'!$B:$B,$B81)+SUMIFS('Nov Receipts Data'!AD:AD,'Nov Receipts Data'!$B:$B,$A81)</f>
        <v>0</v>
      </c>
      <c r="AI81" s="127">
        <f>SUMIFS('Nov Receipts Data'!AE:AE,'Nov Receipts Data'!$B:$B,$B81)+SUMIFS('Nov Receipts Data'!AE:AE,'Nov Receipts Data'!$B:$B,$A81)</f>
        <v>0</v>
      </c>
      <c r="AJ81" s="127">
        <f>SUMIFS('Nov Receipts Data'!AF:AF,'Nov Receipts Data'!$B:$B,$B81)+SUMIFS('Nov Receipts Data'!AF:AF,'Nov Receipts Data'!$B:$B,$A81)</f>
        <v>0</v>
      </c>
      <c r="AK81" s="150">
        <v>1169.4000000000001</v>
      </c>
    </row>
    <row r="82" spans="1:37" ht="13.2" outlineLevel="1">
      <c r="A82" s="86"/>
      <c r="B82" s="19" t="s">
        <v>116</v>
      </c>
      <c r="C82" s="127">
        <v>674342.03636911442</v>
      </c>
      <c r="D82" s="80">
        <f>SUMIFS('PMT Terms'!C:C,'PMT Terms'!B:B,B82)</f>
        <v>10</v>
      </c>
      <c r="E82" s="89">
        <f t="shared" si="13"/>
        <v>0.59340708189362368</v>
      </c>
      <c r="F82" s="84">
        <f t="shared" si="15"/>
        <v>400159.34</v>
      </c>
      <c r="G82" s="88">
        <f>SUMIFS('Nov Receipts Data'!C:C,'Nov Receipts Data'!$B:$B,$B82)+SUMIFS('Nov Receipts Data'!C:C,'Nov Receipts Data'!$B:$B,$A82)</f>
        <v>47.09</v>
      </c>
      <c r="H82" s="88">
        <f>SUMIFS('Nov Receipts Data'!D:D,'Nov Receipts Data'!$B:$B,$B82)+SUMIFS('Nov Receipts Data'!D:D,'Nov Receipts Data'!$B:$B,$A82)</f>
        <v>0</v>
      </c>
      <c r="I82" s="127">
        <f>SUMIFS('Nov Receipts Data'!E:E,'Nov Receipts Data'!$B:$B,$B82)+SUMIFS('Nov Receipts Data'!E:E,'Nov Receipts Data'!$B:$B,$A82)</f>
        <v>236.16</v>
      </c>
      <c r="J82" s="127">
        <f>SUMIFS('Nov Receipts Data'!F:F,'Nov Receipts Data'!$B:$B,$B82)+SUMIFS('Nov Receipts Data'!F:F,'Nov Receipts Data'!$B:$B,$A82)</f>
        <v>0</v>
      </c>
      <c r="K82" s="127">
        <f>SUMIFS('Nov Receipts Data'!G:G,'Nov Receipts Data'!$B:$B,$B82)+SUMIFS('Nov Receipts Data'!G:G,'Nov Receipts Data'!$B:$B,$A82)</f>
        <v>62699.83</v>
      </c>
      <c r="L82" s="127">
        <f>SUMIFS('Nov Receipts Data'!H:H,'Nov Receipts Data'!$B:$B,$B82)+SUMIFS('Nov Receipts Data'!H:H,'Nov Receipts Data'!$B:$B,$A82)</f>
        <v>8407.68</v>
      </c>
      <c r="M82" s="127">
        <f>SUMIFS('Nov Receipts Data'!I:I,'Nov Receipts Data'!$B:$B,$B82)+SUMIFS('Nov Receipts Data'!I:I,'Nov Receipts Data'!$B:$B,$A82)</f>
        <v>0</v>
      </c>
      <c r="N82" s="127">
        <f>SUMIFS('Nov Receipts Data'!J:J,'Nov Receipts Data'!$B:$B,$B82)+SUMIFS('Nov Receipts Data'!J:J,'Nov Receipts Data'!$B:$B,$A82)</f>
        <v>0</v>
      </c>
      <c r="O82" s="127">
        <f>SUMIFS('Nov Receipts Data'!K:K,'Nov Receipts Data'!$B:$B,$B82)+SUMIFS('Nov Receipts Data'!K:K,'Nov Receipts Data'!$B:$B,$A82)</f>
        <v>0</v>
      </c>
      <c r="P82" s="127">
        <f>SUMIFS('Nov Receipts Data'!L:L,'Nov Receipts Data'!$B:$B,$B82)+SUMIFS('Nov Receipts Data'!L:L,'Nov Receipts Data'!$B:$B,$A82)</f>
        <v>457.06</v>
      </c>
      <c r="Q82" s="127">
        <f>SUMIFS('Nov Receipts Data'!M:M,'Nov Receipts Data'!$B:$B,$B82)+SUMIFS('Nov Receipts Data'!M:M,'Nov Receipts Data'!$B:$B,$A82)</f>
        <v>1167.21</v>
      </c>
      <c r="R82" s="127">
        <f>SUMIFS('Nov Receipts Data'!N:N,'Nov Receipts Data'!$B:$B,$B82)+SUMIFS('Nov Receipts Data'!N:N,'Nov Receipts Data'!$B:$B,$A82)</f>
        <v>0</v>
      </c>
      <c r="S82" s="127">
        <f>SUMIFS('Nov Receipts Data'!O:O,'Nov Receipts Data'!$B:$B,$B82)+SUMIFS('Nov Receipts Data'!O:O,'Nov Receipts Data'!$B:$B,$A82)</f>
        <v>144374.71</v>
      </c>
      <c r="T82" s="127">
        <f>SUMIFS('Nov Receipts Data'!P:P,'Nov Receipts Data'!$B:$B,$B82)+SUMIFS('Nov Receipts Data'!P:P,'Nov Receipts Data'!$B:$B,$A82)</f>
        <v>0</v>
      </c>
      <c r="U82" s="127">
        <f>SUMIFS('Nov Receipts Data'!Q:Q,'Nov Receipts Data'!$B:$B,$B82)+SUMIFS('Nov Receipts Data'!Q:Q,'Nov Receipts Data'!$B:$B,$A82)</f>
        <v>0</v>
      </c>
      <c r="V82" s="127">
        <f>SUMIFS('Nov Receipts Data'!R:R,'Nov Receipts Data'!$B:$B,$B82)+SUMIFS('Nov Receipts Data'!R:R,'Nov Receipts Data'!$B:$B,$A82)</f>
        <v>5368.2</v>
      </c>
      <c r="W82" s="127">
        <f>SUMIFS('Nov Receipts Data'!S:S,'Nov Receipts Data'!$B:$B,$B82)+SUMIFS('Nov Receipts Data'!S:S,'Nov Receipts Data'!$B:$B,$A82)</f>
        <v>251.16</v>
      </c>
      <c r="X82" s="127">
        <f>SUMIFS('Nov Receipts Data'!T:T,'Nov Receipts Data'!$B:$B,$B82)+SUMIFS('Nov Receipts Data'!T:T,'Nov Receipts Data'!$B:$B,$A82)</f>
        <v>228.84</v>
      </c>
      <c r="Y82" s="127">
        <f>SUMIFS('Nov Receipts Data'!U:U,'Nov Receipts Data'!$B:$B,$B82)+SUMIFS('Nov Receipts Data'!U:U,'Nov Receipts Data'!$B:$B,$A82)</f>
        <v>1104.96</v>
      </c>
      <c r="Z82" s="127">
        <f>SUMIFS('Nov Receipts Data'!V:V,'Nov Receipts Data'!$B:$B,$B82)+SUMIFS('Nov Receipts Data'!V:V,'Nov Receipts Data'!$B:$B,$A82)</f>
        <v>359.88</v>
      </c>
      <c r="AA82" s="127">
        <f>SUMIFS('Nov Receipts Data'!W:W,'Nov Receipts Data'!$B:$B,$B82)+SUMIFS('Nov Receipts Data'!W:W,'Nov Receipts Data'!$B:$B,$A82)</f>
        <v>119526.84</v>
      </c>
      <c r="AB82" s="127">
        <f>SUMIFS('Nov Receipts Data'!X:X,'Nov Receipts Data'!$B:$B,$B82)+SUMIFS('Nov Receipts Data'!X:X,'Nov Receipts Data'!$B:$B,$A82)</f>
        <v>10885.32</v>
      </c>
      <c r="AC82" s="127">
        <f>SUMIFS('Nov Receipts Data'!Y:Y,'Nov Receipts Data'!$B:$B,$B82)+SUMIFS('Nov Receipts Data'!Y:Y,'Nov Receipts Data'!$B:$B,$A82)</f>
        <v>9658.44</v>
      </c>
      <c r="AD82" s="127">
        <f>SUMIFS('Nov Receipts Data'!Z:Z,'Nov Receipts Data'!$B:$B,$B82)+SUMIFS('Nov Receipts Data'!Z:Z,'Nov Receipts Data'!$B:$B,$A82)</f>
        <v>34089.96</v>
      </c>
      <c r="AE82" s="127">
        <f>SUMIFS('Nov Receipts Data'!AA:AA,'Nov Receipts Data'!$B:$B,$B82)+SUMIFS('Nov Receipts Data'!AA:AA,'Nov Receipts Data'!$B:$B,$A82)</f>
        <v>0</v>
      </c>
      <c r="AF82" s="127">
        <f>SUMIFS('Nov Receipts Data'!AB:AB,'Nov Receipts Data'!$B:$B,$B82)+SUMIFS('Nov Receipts Data'!AB:AB,'Nov Receipts Data'!$B:$B,$A82)</f>
        <v>0</v>
      </c>
      <c r="AG82" s="127">
        <f>SUMIFS('Nov Receipts Data'!AC:AC,'Nov Receipts Data'!$B:$B,$B82)+SUMIFS('Nov Receipts Data'!AC:AC,'Nov Receipts Data'!$B:$B,$A82)</f>
        <v>0</v>
      </c>
      <c r="AH82" s="127">
        <f>SUMIFS('Nov Receipts Data'!AD:AD,'Nov Receipts Data'!$B:$B,$B82)+SUMIFS('Nov Receipts Data'!AD:AD,'Nov Receipts Data'!$B:$B,$A82)</f>
        <v>0</v>
      </c>
      <c r="AI82" s="127">
        <f>SUMIFS('Nov Receipts Data'!AE:AE,'Nov Receipts Data'!$B:$B,$B82)+SUMIFS('Nov Receipts Data'!AE:AE,'Nov Receipts Data'!$B:$B,$A82)</f>
        <v>0</v>
      </c>
      <c r="AJ82" s="127">
        <f>SUMIFS('Nov Receipts Data'!AF:AF,'Nov Receipts Data'!$B:$B,$B82)+SUMIFS('Nov Receipts Data'!AF:AF,'Nov Receipts Data'!$B:$B,$A82)</f>
        <v>1296</v>
      </c>
      <c r="AK82" s="150">
        <v>1106.46</v>
      </c>
    </row>
    <row r="83" spans="1:37" ht="13.2" outlineLevel="1">
      <c r="A83" s="86"/>
      <c r="B83" s="19" t="s">
        <v>200</v>
      </c>
      <c r="C83" s="127">
        <v>284918.89641591359</v>
      </c>
      <c r="D83" s="80">
        <f>SUMIFS('PMT Terms'!C:C,'PMT Terms'!B:B,B83)</f>
        <v>90</v>
      </c>
      <c r="E83" s="89">
        <f t="shared" si="13"/>
        <v>1.3565116068532304</v>
      </c>
      <c r="F83" s="84">
        <f t="shared" si="15"/>
        <v>386495.79000000004</v>
      </c>
      <c r="G83" s="88">
        <f>SUMIFS('Nov Receipts Data'!C:C,'Nov Receipts Data'!$B:$B,$B83)+SUMIFS('Nov Receipts Data'!C:C,'Nov Receipts Data'!$B:$B,$A83)</f>
        <v>0</v>
      </c>
      <c r="H83" s="88">
        <f>SUMIFS('Nov Receipts Data'!D:D,'Nov Receipts Data'!$B:$B,$B83)+SUMIFS('Nov Receipts Data'!D:D,'Nov Receipts Data'!$B:$B,$A83)</f>
        <v>0</v>
      </c>
      <c r="I83" s="127">
        <f>SUMIFS('Nov Receipts Data'!E:E,'Nov Receipts Data'!$B:$B,$B83)+SUMIFS('Nov Receipts Data'!E:E,'Nov Receipts Data'!$B:$B,$A83)</f>
        <v>0</v>
      </c>
      <c r="J83" s="127">
        <f>SUMIFS('Nov Receipts Data'!F:F,'Nov Receipts Data'!$B:$B,$B83)+SUMIFS('Nov Receipts Data'!F:F,'Nov Receipts Data'!$B:$B,$A83)</f>
        <v>6896</v>
      </c>
      <c r="K83" s="127">
        <f>SUMIFS('Nov Receipts Data'!G:G,'Nov Receipts Data'!$B:$B,$B83)+SUMIFS('Nov Receipts Data'!G:G,'Nov Receipts Data'!$B:$B,$A83)</f>
        <v>2461.96</v>
      </c>
      <c r="L83" s="127">
        <f>SUMIFS('Nov Receipts Data'!H:H,'Nov Receipts Data'!$B:$B,$B83)+SUMIFS('Nov Receipts Data'!H:H,'Nov Receipts Data'!$B:$B,$A83)</f>
        <v>141.71</v>
      </c>
      <c r="M83" s="127">
        <f>SUMIFS('Nov Receipts Data'!I:I,'Nov Receipts Data'!$B:$B,$B83)+SUMIFS('Nov Receipts Data'!I:I,'Nov Receipts Data'!$B:$B,$A83)</f>
        <v>0</v>
      </c>
      <c r="N83" s="127">
        <f>SUMIFS('Nov Receipts Data'!J:J,'Nov Receipts Data'!$B:$B,$B83)+SUMIFS('Nov Receipts Data'!J:J,'Nov Receipts Data'!$B:$B,$A83)</f>
        <v>0</v>
      </c>
      <c r="O83" s="127">
        <f>SUMIFS('Nov Receipts Data'!K:K,'Nov Receipts Data'!$B:$B,$B83)+SUMIFS('Nov Receipts Data'!K:K,'Nov Receipts Data'!$B:$B,$A83)</f>
        <v>47816.82</v>
      </c>
      <c r="P83" s="127">
        <f>SUMIFS('Nov Receipts Data'!L:L,'Nov Receipts Data'!$B:$B,$B83)+SUMIFS('Nov Receipts Data'!L:L,'Nov Receipts Data'!$B:$B,$A83)</f>
        <v>9190.7000000000007</v>
      </c>
      <c r="Q83" s="127">
        <f>SUMIFS('Nov Receipts Data'!M:M,'Nov Receipts Data'!$B:$B,$B83)+SUMIFS('Nov Receipts Data'!M:M,'Nov Receipts Data'!$B:$B,$A83)</f>
        <v>167911.31</v>
      </c>
      <c r="R83" s="127">
        <f>SUMIFS('Nov Receipts Data'!N:N,'Nov Receipts Data'!$B:$B,$B83)+SUMIFS('Nov Receipts Data'!N:N,'Nov Receipts Data'!$B:$B,$A83)</f>
        <v>79.349999999999994</v>
      </c>
      <c r="S83" s="127">
        <f>SUMIFS('Nov Receipts Data'!O:O,'Nov Receipts Data'!$B:$B,$B83)+SUMIFS('Nov Receipts Data'!O:O,'Nov Receipts Data'!$B:$B,$A83)</f>
        <v>0</v>
      </c>
      <c r="T83" s="127">
        <f>SUMIFS('Nov Receipts Data'!P:P,'Nov Receipts Data'!$B:$B,$B83)+SUMIFS('Nov Receipts Data'!P:P,'Nov Receipts Data'!$B:$B,$A83)</f>
        <v>0</v>
      </c>
      <c r="U83" s="127">
        <f>SUMIFS('Nov Receipts Data'!Q:Q,'Nov Receipts Data'!$B:$B,$B83)+SUMIFS('Nov Receipts Data'!Q:Q,'Nov Receipts Data'!$B:$B,$A83)</f>
        <v>0</v>
      </c>
      <c r="V83" s="127">
        <f>SUMIFS('Nov Receipts Data'!R:R,'Nov Receipts Data'!$B:$B,$B83)+SUMIFS('Nov Receipts Data'!R:R,'Nov Receipts Data'!$B:$B,$A83)</f>
        <v>1182.99</v>
      </c>
      <c r="W83" s="127">
        <f>SUMIFS('Nov Receipts Data'!S:S,'Nov Receipts Data'!$B:$B,$B83)+SUMIFS('Nov Receipts Data'!S:S,'Nov Receipts Data'!$B:$B,$A83)</f>
        <v>5571.9</v>
      </c>
      <c r="X83" s="127">
        <f>SUMIFS('Nov Receipts Data'!T:T,'Nov Receipts Data'!$B:$B,$B83)+SUMIFS('Nov Receipts Data'!T:T,'Nov Receipts Data'!$B:$B,$A83)</f>
        <v>0</v>
      </c>
      <c r="Y83" s="127">
        <f>SUMIFS('Nov Receipts Data'!U:U,'Nov Receipts Data'!$B:$B,$B83)+SUMIFS('Nov Receipts Data'!U:U,'Nov Receipts Data'!$B:$B,$A83)</f>
        <v>0</v>
      </c>
      <c r="Z83" s="127">
        <f>SUMIFS('Nov Receipts Data'!V:V,'Nov Receipts Data'!$B:$B,$B83)+SUMIFS('Nov Receipts Data'!V:V,'Nov Receipts Data'!$B:$B,$A83)</f>
        <v>0</v>
      </c>
      <c r="AA83" s="127">
        <f>SUMIFS('Nov Receipts Data'!W:W,'Nov Receipts Data'!$B:$B,$B83)+SUMIFS('Nov Receipts Data'!W:W,'Nov Receipts Data'!$B:$B,$A83)</f>
        <v>127271.89</v>
      </c>
      <c r="AB83" s="127">
        <f>SUMIFS('Nov Receipts Data'!X:X,'Nov Receipts Data'!$B:$B,$B83)+SUMIFS('Nov Receipts Data'!X:X,'Nov Receipts Data'!$B:$B,$A83)</f>
        <v>0</v>
      </c>
      <c r="AC83" s="127">
        <f>SUMIFS('Nov Receipts Data'!Y:Y,'Nov Receipts Data'!$B:$B,$B83)+SUMIFS('Nov Receipts Data'!Y:Y,'Nov Receipts Data'!$B:$B,$A83)</f>
        <v>11288.15</v>
      </c>
      <c r="AD83" s="127">
        <f>SUMIFS('Nov Receipts Data'!Z:Z,'Nov Receipts Data'!$B:$B,$B83)+SUMIFS('Nov Receipts Data'!Z:Z,'Nov Receipts Data'!$B:$B,$A83)</f>
        <v>0</v>
      </c>
      <c r="AE83" s="127">
        <f>SUMIFS('Nov Receipts Data'!AA:AA,'Nov Receipts Data'!$B:$B,$B83)+SUMIFS('Nov Receipts Data'!AA:AA,'Nov Receipts Data'!$B:$B,$A83)</f>
        <v>0</v>
      </c>
      <c r="AF83" s="127">
        <f>SUMIFS('Nov Receipts Data'!AB:AB,'Nov Receipts Data'!$B:$B,$B83)+SUMIFS('Nov Receipts Data'!AB:AB,'Nov Receipts Data'!$B:$B,$A83)</f>
        <v>4956.62</v>
      </c>
      <c r="AG83" s="127">
        <f>SUMIFS('Nov Receipts Data'!AC:AC,'Nov Receipts Data'!$B:$B,$B83)+SUMIFS('Nov Receipts Data'!AC:AC,'Nov Receipts Data'!$B:$B,$A83)</f>
        <v>1623.28</v>
      </c>
      <c r="AH83" s="127">
        <f>SUMIFS('Nov Receipts Data'!AD:AD,'Nov Receipts Data'!$B:$B,$B83)+SUMIFS('Nov Receipts Data'!AD:AD,'Nov Receipts Data'!$B:$B,$A83)</f>
        <v>103.11</v>
      </c>
      <c r="AI83" s="127">
        <f>SUMIFS('Nov Receipts Data'!AE:AE,'Nov Receipts Data'!$B:$B,$B83)+SUMIFS('Nov Receipts Data'!AE:AE,'Nov Receipts Data'!$B:$B,$A83)</f>
        <v>0</v>
      </c>
      <c r="AJ83" s="127">
        <f>SUMIFS('Nov Receipts Data'!AF:AF,'Nov Receipts Data'!$B:$B,$B83)+SUMIFS('Nov Receipts Data'!AF:AF,'Nov Receipts Data'!$B:$B,$A83)</f>
        <v>0</v>
      </c>
      <c r="AK83" s="150">
        <v>1071.2</v>
      </c>
    </row>
    <row r="84" spans="1:37" ht="13.2" outlineLevel="1">
      <c r="A84" s="86"/>
      <c r="B84" s="19" t="s">
        <v>161</v>
      </c>
      <c r="C84" s="127">
        <v>294007.67961434036</v>
      </c>
      <c r="D84" s="80">
        <f>SUMIFS('PMT Terms'!C:C,'PMT Terms'!B:B,B84)</f>
        <v>60</v>
      </c>
      <c r="E84" s="89">
        <f t="shared" si="13"/>
        <v>1.2718114046901305</v>
      </c>
      <c r="F84" s="84">
        <f t="shared" si="15"/>
        <v>373922.32000000007</v>
      </c>
      <c r="G84" s="88">
        <f>SUMIFS('Nov Receipts Data'!C:C,'Nov Receipts Data'!$B:$B,$B84)+SUMIFS('Nov Receipts Data'!C:C,'Nov Receipts Data'!$B:$B,$A84)</f>
        <v>103636.8</v>
      </c>
      <c r="H84" s="88">
        <f>SUMIFS('Nov Receipts Data'!D:D,'Nov Receipts Data'!$B:$B,$B84)+SUMIFS('Nov Receipts Data'!D:D,'Nov Receipts Data'!$B:$B,$A84)</f>
        <v>3833.68</v>
      </c>
      <c r="I84" s="127">
        <f>SUMIFS('Nov Receipts Data'!E:E,'Nov Receipts Data'!$B:$B,$B84)+SUMIFS('Nov Receipts Data'!E:E,'Nov Receipts Data'!$B:$B,$A84)</f>
        <v>0</v>
      </c>
      <c r="J84" s="127">
        <f>SUMIFS('Nov Receipts Data'!F:F,'Nov Receipts Data'!$B:$B,$B84)+SUMIFS('Nov Receipts Data'!F:F,'Nov Receipts Data'!$B:$B,$A84)</f>
        <v>12053.52</v>
      </c>
      <c r="K84" s="127">
        <f>SUMIFS('Nov Receipts Data'!G:G,'Nov Receipts Data'!$B:$B,$B84)+SUMIFS('Nov Receipts Data'!G:G,'Nov Receipts Data'!$B:$B,$A84)</f>
        <v>772.8</v>
      </c>
      <c r="L84" s="127">
        <f>SUMIFS('Nov Receipts Data'!H:H,'Nov Receipts Data'!$B:$B,$B84)+SUMIFS('Nov Receipts Data'!H:H,'Nov Receipts Data'!$B:$B,$A84)</f>
        <v>76406.720000000001</v>
      </c>
      <c r="M84" s="127">
        <f>SUMIFS('Nov Receipts Data'!I:I,'Nov Receipts Data'!$B:$B,$B84)+SUMIFS('Nov Receipts Data'!I:I,'Nov Receipts Data'!$B:$B,$A84)</f>
        <v>0</v>
      </c>
      <c r="N84" s="127">
        <f>SUMIFS('Nov Receipts Data'!J:J,'Nov Receipts Data'!$B:$B,$B84)+SUMIFS('Nov Receipts Data'!J:J,'Nov Receipts Data'!$B:$B,$A84)</f>
        <v>0</v>
      </c>
      <c r="O84" s="127">
        <f>SUMIFS('Nov Receipts Data'!K:K,'Nov Receipts Data'!$B:$B,$B84)+SUMIFS('Nov Receipts Data'!K:K,'Nov Receipts Data'!$B:$B,$A84)</f>
        <v>0</v>
      </c>
      <c r="P84" s="127">
        <f>SUMIFS('Nov Receipts Data'!L:L,'Nov Receipts Data'!$B:$B,$B84)+SUMIFS('Nov Receipts Data'!L:L,'Nov Receipts Data'!$B:$B,$A84)</f>
        <v>11051.04</v>
      </c>
      <c r="Q84" s="127">
        <f>SUMIFS('Nov Receipts Data'!M:M,'Nov Receipts Data'!$B:$B,$B84)+SUMIFS('Nov Receipts Data'!M:M,'Nov Receipts Data'!$B:$B,$A84)</f>
        <v>0</v>
      </c>
      <c r="R84" s="127">
        <f>SUMIFS('Nov Receipts Data'!N:N,'Nov Receipts Data'!$B:$B,$B84)+SUMIFS('Nov Receipts Data'!N:N,'Nov Receipts Data'!$B:$B,$A84)</f>
        <v>0</v>
      </c>
      <c r="S84" s="127">
        <f>SUMIFS('Nov Receipts Data'!O:O,'Nov Receipts Data'!$B:$B,$B84)+SUMIFS('Nov Receipts Data'!O:O,'Nov Receipts Data'!$B:$B,$A84)</f>
        <v>1081.92</v>
      </c>
      <c r="T84" s="127">
        <f>SUMIFS('Nov Receipts Data'!P:P,'Nov Receipts Data'!$B:$B,$B84)+SUMIFS('Nov Receipts Data'!P:P,'Nov Receipts Data'!$B:$B,$A84)</f>
        <v>55437.36</v>
      </c>
      <c r="U84" s="127">
        <f>SUMIFS('Nov Receipts Data'!Q:Q,'Nov Receipts Data'!$B:$B,$B84)+SUMIFS('Nov Receipts Data'!Q:Q,'Nov Receipts Data'!$B:$B,$A84)</f>
        <v>28597.200000000001</v>
      </c>
      <c r="V84" s="127">
        <f>SUMIFS('Nov Receipts Data'!R:R,'Nov Receipts Data'!$B:$B,$B84)+SUMIFS('Nov Receipts Data'!R:R,'Nov Receipts Data'!$B:$B,$A84)</f>
        <v>0</v>
      </c>
      <c r="W84" s="127">
        <f>SUMIFS('Nov Receipts Data'!S:S,'Nov Receipts Data'!$B:$B,$B84)+SUMIFS('Nov Receipts Data'!S:S,'Nov Receipts Data'!$B:$B,$A84)</f>
        <v>0</v>
      </c>
      <c r="X84" s="127">
        <f>SUMIFS('Nov Receipts Data'!T:T,'Nov Receipts Data'!$B:$B,$B84)+SUMIFS('Nov Receipts Data'!T:T,'Nov Receipts Data'!$B:$B,$A84)</f>
        <v>0</v>
      </c>
      <c r="Y84" s="127">
        <f>SUMIFS('Nov Receipts Data'!U:U,'Nov Receipts Data'!$B:$B,$B84)+SUMIFS('Nov Receipts Data'!U:U,'Nov Receipts Data'!$B:$B,$A84)</f>
        <v>0</v>
      </c>
      <c r="Z84" s="127">
        <f>SUMIFS('Nov Receipts Data'!V:V,'Nov Receipts Data'!$B:$B,$B84)+SUMIFS('Nov Receipts Data'!V:V,'Nov Receipts Data'!$B:$B,$A84)</f>
        <v>0</v>
      </c>
      <c r="AA84" s="127">
        <f>SUMIFS('Nov Receipts Data'!W:W,'Nov Receipts Data'!$B:$B,$B84)+SUMIFS('Nov Receipts Data'!W:W,'Nov Receipts Data'!$B:$B,$A84)</f>
        <v>193.2</v>
      </c>
      <c r="AB84" s="127">
        <f>SUMIFS('Nov Receipts Data'!X:X,'Nov Receipts Data'!$B:$B,$B84)+SUMIFS('Nov Receipts Data'!X:X,'Nov Receipts Data'!$B:$B,$A84)</f>
        <v>5534.32</v>
      </c>
      <c r="AC84" s="127">
        <f>SUMIFS('Nov Receipts Data'!Y:Y,'Nov Receipts Data'!$B:$B,$B84)+SUMIFS('Nov Receipts Data'!Y:Y,'Nov Receipts Data'!$B:$B,$A84)</f>
        <v>75294.320000000007</v>
      </c>
      <c r="AD84" s="127">
        <f>SUMIFS('Nov Receipts Data'!Z:Z,'Nov Receipts Data'!$B:$B,$B84)+SUMIFS('Nov Receipts Data'!Z:Z,'Nov Receipts Data'!$B:$B,$A84)</f>
        <v>0</v>
      </c>
      <c r="AE84" s="127">
        <f>SUMIFS('Nov Receipts Data'!AA:AA,'Nov Receipts Data'!$B:$B,$B84)+SUMIFS('Nov Receipts Data'!AA:AA,'Nov Receipts Data'!$B:$B,$A84)</f>
        <v>0</v>
      </c>
      <c r="AF84" s="127">
        <f>SUMIFS('Nov Receipts Data'!AB:AB,'Nov Receipts Data'!$B:$B,$B84)+SUMIFS('Nov Receipts Data'!AB:AB,'Nov Receipts Data'!$B:$B,$A84)</f>
        <v>0</v>
      </c>
      <c r="AG84" s="127">
        <f>SUMIFS('Nov Receipts Data'!AC:AC,'Nov Receipts Data'!$B:$B,$B84)+SUMIFS('Nov Receipts Data'!AC:AC,'Nov Receipts Data'!$B:$B,$A84)</f>
        <v>0</v>
      </c>
      <c r="AH84" s="127">
        <f>SUMIFS('Nov Receipts Data'!AD:AD,'Nov Receipts Data'!$B:$B,$B84)+SUMIFS('Nov Receipts Data'!AD:AD,'Nov Receipts Data'!$B:$B,$A84)</f>
        <v>0</v>
      </c>
      <c r="AI84" s="127">
        <f>SUMIFS('Nov Receipts Data'!AE:AE,'Nov Receipts Data'!$B:$B,$B84)+SUMIFS('Nov Receipts Data'!AE:AE,'Nov Receipts Data'!$B:$B,$A84)</f>
        <v>29.44</v>
      </c>
      <c r="AJ84" s="127">
        <f>SUMIFS('Nov Receipts Data'!AF:AF,'Nov Receipts Data'!$B:$B,$B84)+SUMIFS('Nov Receipts Data'!AF:AF,'Nov Receipts Data'!$B:$B,$A84)</f>
        <v>0</v>
      </c>
      <c r="AK84" s="150">
        <v>971.76</v>
      </c>
    </row>
    <row r="85" spans="1:37" ht="13.2" outlineLevel="1">
      <c r="A85" s="86"/>
      <c r="B85" s="19" t="s">
        <v>62</v>
      </c>
      <c r="C85" s="127">
        <v>1020295.6792350862</v>
      </c>
      <c r="D85" s="80">
        <f>SUMIFS('PMT Terms'!C:C,'PMT Terms'!B:B,B85)</f>
        <v>60</v>
      </c>
      <c r="E85" s="89">
        <f t="shared" si="13"/>
        <v>0.36704921683169434</v>
      </c>
      <c r="F85" s="84">
        <f t="shared" si="15"/>
        <v>374498.73</v>
      </c>
      <c r="G85" s="88">
        <f>SUMIFS('Nov Receipts Data'!C:C,'Nov Receipts Data'!$B:$B,$B85)+SUMIFS('Nov Receipts Data'!C:C,'Nov Receipts Data'!$B:$B,$A85)</f>
        <v>0</v>
      </c>
      <c r="H85" s="88">
        <f>SUMIFS('Nov Receipts Data'!D:D,'Nov Receipts Data'!$B:$B,$B85)+SUMIFS('Nov Receipts Data'!D:D,'Nov Receipts Data'!$B:$B,$A85)</f>
        <v>2743.61</v>
      </c>
      <c r="I85" s="127">
        <f>SUMIFS('Nov Receipts Data'!E:E,'Nov Receipts Data'!$B:$B,$B85)+SUMIFS('Nov Receipts Data'!E:E,'Nov Receipts Data'!$B:$B,$A85)</f>
        <v>609.24</v>
      </c>
      <c r="J85" s="127">
        <f>SUMIFS('Nov Receipts Data'!F:F,'Nov Receipts Data'!$B:$B,$B85)+SUMIFS('Nov Receipts Data'!F:F,'Nov Receipts Data'!$B:$B,$A85)</f>
        <v>304.62</v>
      </c>
      <c r="K85" s="127">
        <f>SUMIFS('Nov Receipts Data'!G:G,'Nov Receipts Data'!$B:$B,$B85)+SUMIFS('Nov Receipts Data'!G:G,'Nov Receipts Data'!$B:$B,$A85)</f>
        <v>40171.120000000003</v>
      </c>
      <c r="L85" s="127">
        <f>SUMIFS('Nov Receipts Data'!H:H,'Nov Receipts Data'!$B:$B,$B85)+SUMIFS('Nov Receipts Data'!H:H,'Nov Receipts Data'!$B:$B,$A85)</f>
        <v>21459.46</v>
      </c>
      <c r="M85" s="127">
        <f>SUMIFS('Nov Receipts Data'!I:I,'Nov Receipts Data'!$B:$B,$B85)+SUMIFS('Nov Receipts Data'!I:I,'Nov Receipts Data'!$B:$B,$A85)</f>
        <v>0</v>
      </c>
      <c r="N85" s="127">
        <f>SUMIFS('Nov Receipts Data'!J:J,'Nov Receipts Data'!$B:$B,$B85)+SUMIFS('Nov Receipts Data'!J:J,'Nov Receipts Data'!$B:$B,$A85)</f>
        <v>93.48</v>
      </c>
      <c r="O85" s="127">
        <f>SUMIFS('Nov Receipts Data'!K:K,'Nov Receipts Data'!$B:$B,$B85)+SUMIFS('Nov Receipts Data'!K:K,'Nov Receipts Data'!$B:$B,$A85)</f>
        <v>1982.22</v>
      </c>
      <c r="P85" s="127">
        <f>SUMIFS('Nov Receipts Data'!L:L,'Nov Receipts Data'!$B:$B,$B85)+SUMIFS('Nov Receipts Data'!L:L,'Nov Receipts Data'!$B:$B,$A85)</f>
        <v>0</v>
      </c>
      <c r="Q85" s="127">
        <f>SUMIFS('Nov Receipts Data'!M:M,'Nov Receipts Data'!$B:$B,$B85)+SUMIFS('Nov Receipts Data'!M:M,'Nov Receipts Data'!$B:$B,$A85)</f>
        <v>18538.439999999999</v>
      </c>
      <c r="R85" s="127">
        <f>SUMIFS('Nov Receipts Data'!N:N,'Nov Receipts Data'!$B:$B,$B85)+SUMIFS('Nov Receipts Data'!N:N,'Nov Receipts Data'!$B:$B,$A85)</f>
        <v>23538.84</v>
      </c>
      <c r="S85" s="127">
        <f>SUMIFS('Nov Receipts Data'!O:O,'Nov Receipts Data'!$B:$B,$B85)+SUMIFS('Nov Receipts Data'!O:O,'Nov Receipts Data'!$B:$B,$A85)</f>
        <v>26911.38</v>
      </c>
      <c r="T85" s="127">
        <f>SUMIFS('Nov Receipts Data'!P:P,'Nov Receipts Data'!$B:$B,$B85)+SUMIFS('Nov Receipts Data'!P:P,'Nov Receipts Data'!$B:$B,$A85)</f>
        <v>913.86</v>
      </c>
      <c r="U85" s="127">
        <f>SUMIFS('Nov Receipts Data'!Q:Q,'Nov Receipts Data'!$B:$B,$B85)+SUMIFS('Nov Receipts Data'!Q:Q,'Nov Receipts Data'!$B:$B,$A85)</f>
        <v>0</v>
      </c>
      <c r="V85" s="127">
        <f>SUMIFS('Nov Receipts Data'!R:R,'Nov Receipts Data'!$B:$B,$B85)+SUMIFS('Nov Receipts Data'!R:R,'Nov Receipts Data'!$B:$B,$A85)</f>
        <v>8534.6</v>
      </c>
      <c r="W85" s="127">
        <f>SUMIFS('Nov Receipts Data'!S:S,'Nov Receipts Data'!$B:$B,$B85)+SUMIFS('Nov Receipts Data'!S:S,'Nov Receipts Data'!$B:$B,$A85)</f>
        <v>1114.02</v>
      </c>
      <c r="X85" s="127">
        <f>SUMIFS('Nov Receipts Data'!T:T,'Nov Receipts Data'!$B:$B,$B85)+SUMIFS('Nov Receipts Data'!T:T,'Nov Receipts Data'!$B:$B,$A85)</f>
        <v>107.6</v>
      </c>
      <c r="Y85" s="127">
        <f>SUMIFS('Nov Receipts Data'!U:U,'Nov Receipts Data'!$B:$B,$B85)+SUMIFS('Nov Receipts Data'!U:U,'Nov Receipts Data'!$B:$B,$A85)</f>
        <v>68375.429999999993</v>
      </c>
      <c r="Z85" s="127">
        <f>SUMIFS('Nov Receipts Data'!V:V,'Nov Receipts Data'!$B:$B,$B85)+SUMIFS('Nov Receipts Data'!V:V,'Nov Receipts Data'!$B:$B,$A85)</f>
        <v>7467.36</v>
      </c>
      <c r="AA85" s="127">
        <f>SUMIFS('Nov Receipts Data'!W:W,'Nov Receipts Data'!$B:$B,$B85)+SUMIFS('Nov Receipts Data'!W:W,'Nov Receipts Data'!$B:$B,$A85)</f>
        <v>46490.79</v>
      </c>
      <c r="AB85" s="127">
        <f>SUMIFS('Nov Receipts Data'!X:X,'Nov Receipts Data'!$B:$B,$B85)+SUMIFS('Nov Receipts Data'!X:X,'Nov Receipts Data'!$B:$B,$A85)</f>
        <v>3237.96</v>
      </c>
      <c r="AC85" s="127">
        <f>SUMIFS('Nov Receipts Data'!Y:Y,'Nov Receipts Data'!$B:$B,$B85)+SUMIFS('Nov Receipts Data'!Y:Y,'Nov Receipts Data'!$B:$B,$A85)</f>
        <v>45445.82</v>
      </c>
      <c r="AD85" s="127">
        <f>SUMIFS('Nov Receipts Data'!Z:Z,'Nov Receipts Data'!$B:$B,$B85)+SUMIFS('Nov Receipts Data'!Z:Z,'Nov Receipts Data'!$B:$B,$A85)</f>
        <v>43547.5</v>
      </c>
      <c r="AE85" s="127">
        <f>SUMIFS('Nov Receipts Data'!AA:AA,'Nov Receipts Data'!$B:$B,$B85)+SUMIFS('Nov Receipts Data'!AA:AA,'Nov Receipts Data'!$B:$B,$A85)</f>
        <v>3073.18</v>
      </c>
      <c r="AF85" s="127">
        <f>SUMIFS('Nov Receipts Data'!AB:AB,'Nov Receipts Data'!$B:$B,$B85)+SUMIFS('Nov Receipts Data'!AB:AB,'Nov Receipts Data'!$B:$B,$A85)</f>
        <v>4206.93</v>
      </c>
      <c r="AG85" s="127">
        <f>SUMIFS('Nov Receipts Data'!AC:AC,'Nov Receipts Data'!$B:$B,$B85)+SUMIFS('Nov Receipts Data'!AC:AC,'Nov Receipts Data'!$B:$B,$A85)</f>
        <v>304.62</v>
      </c>
      <c r="AH85" s="127">
        <f>SUMIFS('Nov Receipts Data'!AD:AD,'Nov Receipts Data'!$B:$B,$B85)+SUMIFS('Nov Receipts Data'!AD:AD,'Nov Receipts Data'!$B:$B,$A85)</f>
        <v>5035.7700000000004</v>
      </c>
      <c r="AI85" s="127">
        <f>SUMIFS('Nov Receipts Data'!AE:AE,'Nov Receipts Data'!$B:$B,$B85)+SUMIFS('Nov Receipts Data'!AE:AE,'Nov Receipts Data'!$B:$B,$A85)</f>
        <v>0</v>
      </c>
      <c r="AJ85" s="127">
        <f>SUMIFS('Nov Receipts Data'!AF:AF,'Nov Receipts Data'!$B:$B,$B85)+SUMIFS('Nov Receipts Data'!AF:AF,'Nov Receipts Data'!$B:$B,$A85)</f>
        <v>290.88</v>
      </c>
      <c r="AK85" s="150">
        <v>968.21</v>
      </c>
    </row>
    <row r="86" spans="1:37" ht="13.2" outlineLevel="1">
      <c r="A86" s="86"/>
      <c r="B86" s="19" t="s">
        <v>45</v>
      </c>
      <c r="C86" s="127">
        <v>231335.51399384343</v>
      </c>
      <c r="D86" s="80">
        <f>SUMIFS('PMT Terms'!C:C,'PMT Terms'!B:B,B86)</f>
        <v>60</v>
      </c>
      <c r="E86" s="89">
        <f t="shared" si="13"/>
        <v>1.5308317944188397</v>
      </c>
      <c r="F86" s="84">
        <f t="shared" si="15"/>
        <v>354135.75999999995</v>
      </c>
      <c r="G86" s="88">
        <f>SUMIFS('Nov Receipts Data'!C:C,'Nov Receipts Data'!$B:$B,$B86)+SUMIFS('Nov Receipts Data'!C:C,'Nov Receipts Data'!$B:$B,$A86)</f>
        <v>0</v>
      </c>
      <c r="H86" s="88">
        <f>SUMIFS('Nov Receipts Data'!D:D,'Nov Receipts Data'!$B:$B,$B86)+SUMIFS('Nov Receipts Data'!D:D,'Nov Receipts Data'!$B:$B,$A86)</f>
        <v>175.67</v>
      </c>
      <c r="I86" s="127">
        <f>SUMIFS('Nov Receipts Data'!E:E,'Nov Receipts Data'!$B:$B,$B86)+SUMIFS('Nov Receipts Data'!E:E,'Nov Receipts Data'!$B:$B,$A86)</f>
        <v>0</v>
      </c>
      <c r="J86" s="127">
        <f>SUMIFS('Nov Receipts Data'!F:F,'Nov Receipts Data'!$B:$B,$B86)+SUMIFS('Nov Receipts Data'!F:F,'Nov Receipts Data'!$B:$B,$A86)</f>
        <v>0</v>
      </c>
      <c r="K86" s="127">
        <f>SUMIFS('Nov Receipts Data'!G:G,'Nov Receipts Data'!$B:$B,$B86)+SUMIFS('Nov Receipts Data'!G:G,'Nov Receipts Data'!$B:$B,$A86)</f>
        <v>1238.1600000000001</v>
      </c>
      <c r="L86" s="127">
        <f>SUMIFS('Nov Receipts Data'!H:H,'Nov Receipts Data'!$B:$B,$B86)+SUMIFS('Nov Receipts Data'!H:H,'Nov Receipts Data'!$B:$B,$A86)</f>
        <v>0</v>
      </c>
      <c r="M86" s="127">
        <f>SUMIFS('Nov Receipts Data'!I:I,'Nov Receipts Data'!$B:$B,$B86)+SUMIFS('Nov Receipts Data'!I:I,'Nov Receipts Data'!$B:$B,$A86)</f>
        <v>0</v>
      </c>
      <c r="N86" s="127">
        <f>SUMIFS('Nov Receipts Data'!J:J,'Nov Receipts Data'!$B:$B,$B86)+SUMIFS('Nov Receipts Data'!J:J,'Nov Receipts Data'!$B:$B,$A86)</f>
        <v>0</v>
      </c>
      <c r="O86" s="127">
        <f>SUMIFS('Nov Receipts Data'!K:K,'Nov Receipts Data'!$B:$B,$B86)+SUMIFS('Nov Receipts Data'!K:K,'Nov Receipts Data'!$B:$B,$A86)</f>
        <v>3098.46</v>
      </c>
      <c r="P86" s="127">
        <f>SUMIFS('Nov Receipts Data'!L:L,'Nov Receipts Data'!$B:$B,$B86)+SUMIFS('Nov Receipts Data'!L:L,'Nov Receipts Data'!$B:$B,$A86)</f>
        <v>1480.7</v>
      </c>
      <c r="Q86" s="127">
        <f>SUMIFS('Nov Receipts Data'!M:M,'Nov Receipts Data'!$B:$B,$B86)+SUMIFS('Nov Receipts Data'!M:M,'Nov Receipts Data'!$B:$B,$A86)</f>
        <v>220825.91</v>
      </c>
      <c r="R86" s="127">
        <f>SUMIFS('Nov Receipts Data'!N:N,'Nov Receipts Data'!$B:$B,$B86)+SUMIFS('Nov Receipts Data'!N:N,'Nov Receipts Data'!$B:$B,$A86)</f>
        <v>0</v>
      </c>
      <c r="S86" s="127">
        <f>SUMIFS('Nov Receipts Data'!O:O,'Nov Receipts Data'!$B:$B,$B86)+SUMIFS('Nov Receipts Data'!O:O,'Nov Receipts Data'!$B:$B,$A86)</f>
        <v>0</v>
      </c>
      <c r="T86" s="127">
        <f>SUMIFS('Nov Receipts Data'!P:P,'Nov Receipts Data'!$B:$B,$B86)+SUMIFS('Nov Receipts Data'!P:P,'Nov Receipts Data'!$B:$B,$A86)</f>
        <v>0</v>
      </c>
      <c r="U86" s="127">
        <f>SUMIFS('Nov Receipts Data'!Q:Q,'Nov Receipts Data'!$B:$B,$B86)+SUMIFS('Nov Receipts Data'!Q:Q,'Nov Receipts Data'!$B:$B,$A86)</f>
        <v>0</v>
      </c>
      <c r="V86" s="127">
        <f>SUMIFS('Nov Receipts Data'!R:R,'Nov Receipts Data'!$B:$B,$B86)+SUMIFS('Nov Receipts Data'!R:R,'Nov Receipts Data'!$B:$B,$A86)</f>
        <v>0</v>
      </c>
      <c r="W86" s="127">
        <f>SUMIFS('Nov Receipts Data'!S:S,'Nov Receipts Data'!$B:$B,$B86)+SUMIFS('Nov Receipts Data'!S:S,'Nov Receipts Data'!$B:$B,$A86)</f>
        <v>0</v>
      </c>
      <c r="X86" s="127">
        <f>SUMIFS('Nov Receipts Data'!T:T,'Nov Receipts Data'!$B:$B,$B86)+SUMIFS('Nov Receipts Data'!T:T,'Nov Receipts Data'!$B:$B,$A86)</f>
        <v>0</v>
      </c>
      <c r="Y86" s="127">
        <f>SUMIFS('Nov Receipts Data'!U:U,'Nov Receipts Data'!$B:$B,$B86)+SUMIFS('Nov Receipts Data'!U:U,'Nov Receipts Data'!$B:$B,$A86)</f>
        <v>0</v>
      </c>
      <c r="Z86" s="127">
        <f>SUMIFS('Nov Receipts Data'!V:V,'Nov Receipts Data'!$B:$B,$B86)+SUMIFS('Nov Receipts Data'!V:V,'Nov Receipts Data'!$B:$B,$A86)</f>
        <v>38050.03</v>
      </c>
      <c r="AA86" s="127">
        <f>SUMIFS('Nov Receipts Data'!W:W,'Nov Receipts Data'!$B:$B,$B86)+SUMIFS('Nov Receipts Data'!W:W,'Nov Receipts Data'!$B:$B,$A86)</f>
        <v>87689.63</v>
      </c>
      <c r="AB86" s="127">
        <f>SUMIFS('Nov Receipts Data'!X:X,'Nov Receipts Data'!$B:$B,$B86)+SUMIFS('Nov Receipts Data'!X:X,'Nov Receipts Data'!$B:$B,$A86)</f>
        <v>1368.36</v>
      </c>
      <c r="AC86" s="127">
        <f>SUMIFS('Nov Receipts Data'!Y:Y,'Nov Receipts Data'!$B:$B,$B86)+SUMIFS('Nov Receipts Data'!Y:Y,'Nov Receipts Data'!$B:$B,$A86)</f>
        <v>125.23</v>
      </c>
      <c r="AD86" s="127">
        <f>SUMIFS('Nov Receipts Data'!Z:Z,'Nov Receipts Data'!$B:$B,$B86)+SUMIFS('Nov Receipts Data'!Z:Z,'Nov Receipts Data'!$B:$B,$A86)</f>
        <v>0</v>
      </c>
      <c r="AE86" s="127">
        <f>SUMIFS('Nov Receipts Data'!AA:AA,'Nov Receipts Data'!$B:$B,$B86)+SUMIFS('Nov Receipts Data'!AA:AA,'Nov Receipts Data'!$B:$B,$A86)</f>
        <v>0</v>
      </c>
      <c r="AF86" s="127">
        <f>SUMIFS('Nov Receipts Data'!AB:AB,'Nov Receipts Data'!$B:$B,$B86)+SUMIFS('Nov Receipts Data'!AB:AB,'Nov Receipts Data'!$B:$B,$A86)</f>
        <v>19.97</v>
      </c>
      <c r="AG86" s="127">
        <f>SUMIFS('Nov Receipts Data'!AC:AC,'Nov Receipts Data'!$B:$B,$B86)+SUMIFS('Nov Receipts Data'!AC:AC,'Nov Receipts Data'!$B:$B,$A86)</f>
        <v>0</v>
      </c>
      <c r="AH86" s="127">
        <f>SUMIFS('Nov Receipts Data'!AD:AD,'Nov Receipts Data'!$B:$B,$B86)+SUMIFS('Nov Receipts Data'!AD:AD,'Nov Receipts Data'!$B:$B,$A86)</f>
        <v>0</v>
      </c>
      <c r="AI86" s="127">
        <f>SUMIFS('Nov Receipts Data'!AE:AE,'Nov Receipts Data'!$B:$B,$B86)+SUMIFS('Nov Receipts Data'!AE:AE,'Nov Receipts Data'!$B:$B,$A86)</f>
        <v>0</v>
      </c>
      <c r="AJ86" s="127">
        <f>SUMIFS('Nov Receipts Data'!AF:AF,'Nov Receipts Data'!$B:$B,$B86)+SUMIFS('Nov Receipts Data'!AF:AF,'Nov Receipts Data'!$B:$B,$A86)</f>
        <v>63.64</v>
      </c>
      <c r="AK86" s="150">
        <v>676.79</v>
      </c>
    </row>
    <row r="87" spans="1:37" ht="13.2" outlineLevel="1">
      <c r="A87" s="86"/>
      <c r="B87" s="19" t="s">
        <v>206</v>
      </c>
      <c r="C87" s="127">
        <v>1258</v>
      </c>
      <c r="D87" s="80">
        <f>SUMIFS('PMT Terms'!C:C,'PMT Terms'!B:B,B87)</f>
        <v>45</v>
      </c>
      <c r="E87" s="89">
        <f t="shared" si="13"/>
        <v>363.09724165341811</v>
      </c>
      <c r="F87" s="84">
        <f t="shared" si="15"/>
        <v>456776.33</v>
      </c>
      <c r="G87" s="88">
        <f>SUMIFS('Nov Receipts Data'!C:C,'Nov Receipts Data'!$B:$B,$B87)+SUMIFS('Nov Receipts Data'!C:C,'Nov Receipts Data'!$B:$B,$A87)</f>
        <v>0</v>
      </c>
      <c r="H87" s="88">
        <f>SUMIFS('Nov Receipts Data'!D:D,'Nov Receipts Data'!$B:$B,$B87)+SUMIFS('Nov Receipts Data'!D:D,'Nov Receipts Data'!$B:$B,$A87)</f>
        <v>0</v>
      </c>
      <c r="I87" s="127">
        <f>SUMIFS('Nov Receipts Data'!E:E,'Nov Receipts Data'!$B:$B,$B87)+SUMIFS('Nov Receipts Data'!E:E,'Nov Receipts Data'!$B:$B,$A87)</f>
        <v>0</v>
      </c>
      <c r="J87" s="127">
        <f>SUMIFS('Nov Receipts Data'!F:F,'Nov Receipts Data'!$B:$B,$B87)+SUMIFS('Nov Receipts Data'!F:F,'Nov Receipts Data'!$B:$B,$A87)</f>
        <v>0</v>
      </c>
      <c r="K87" s="127">
        <f>SUMIFS('Nov Receipts Data'!G:G,'Nov Receipts Data'!$B:$B,$B87)+SUMIFS('Nov Receipts Data'!G:G,'Nov Receipts Data'!$B:$B,$A87)</f>
        <v>0</v>
      </c>
      <c r="L87" s="127">
        <f>SUMIFS('Nov Receipts Data'!H:H,'Nov Receipts Data'!$B:$B,$B87)+SUMIFS('Nov Receipts Data'!H:H,'Nov Receipts Data'!$B:$B,$A87)</f>
        <v>0</v>
      </c>
      <c r="M87" s="127">
        <f>SUMIFS('Nov Receipts Data'!I:I,'Nov Receipts Data'!$B:$B,$B87)+SUMIFS('Nov Receipts Data'!I:I,'Nov Receipts Data'!$B:$B,$A87)</f>
        <v>116449.88</v>
      </c>
      <c r="N87" s="127">
        <f>SUMIFS('Nov Receipts Data'!J:J,'Nov Receipts Data'!$B:$B,$B87)+SUMIFS('Nov Receipts Data'!J:J,'Nov Receipts Data'!$B:$B,$A87)</f>
        <v>25636.02</v>
      </c>
      <c r="O87" s="127">
        <f>SUMIFS('Nov Receipts Data'!K:K,'Nov Receipts Data'!$B:$B,$B87)+SUMIFS('Nov Receipts Data'!K:K,'Nov Receipts Data'!$B:$B,$A87)</f>
        <v>0</v>
      </c>
      <c r="P87" s="127">
        <f>SUMIFS('Nov Receipts Data'!L:L,'Nov Receipts Data'!$B:$B,$B87)+SUMIFS('Nov Receipts Data'!L:L,'Nov Receipts Data'!$B:$B,$A87)</f>
        <v>20511.86</v>
      </c>
      <c r="Q87" s="127">
        <f>SUMIFS('Nov Receipts Data'!M:M,'Nov Receipts Data'!$B:$B,$B87)+SUMIFS('Nov Receipts Data'!M:M,'Nov Receipts Data'!$B:$B,$A87)</f>
        <v>104875.64</v>
      </c>
      <c r="R87" s="127">
        <f>SUMIFS('Nov Receipts Data'!N:N,'Nov Receipts Data'!$B:$B,$B87)+SUMIFS('Nov Receipts Data'!N:N,'Nov Receipts Data'!$B:$B,$A87)</f>
        <v>0</v>
      </c>
      <c r="S87" s="127">
        <f>SUMIFS('Nov Receipts Data'!O:O,'Nov Receipts Data'!$B:$B,$B87)+SUMIFS('Nov Receipts Data'!O:O,'Nov Receipts Data'!$B:$B,$A87)</f>
        <v>0</v>
      </c>
      <c r="T87" s="127">
        <f>SUMIFS('Nov Receipts Data'!P:P,'Nov Receipts Data'!$B:$B,$B87)+SUMIFS('Nov Receipts Data'!P:P,'Nov Receipts Data'!$B:$B,$A87)</f>
        <v>76426.73</v>
      </c>
      <c r="U87" s="127">
        <f>SUMIFS('Nov Receipts Data'!Q:Q,'Nov Receipts Data'!$B:$B,$B87)+SUMIFS('Nov Receipts Data'!Q:Q,'Nov Receipts Data'!$B:$B,$A87)</f>
        <v>0</v>
      </c>
      <c r="V87" s="127">
        <f>SUMIFS('Nov Receipts Data'!R:R,'Nov Receipts Data'!$B:$B,$B87)+SUMIFS('Nov Receipts Data'!R:R,'Nov Receipts Data'!$B:$B,$A87)</f>
        <v>0</v>
      </c>
      <c r="W87" s="127">
        <f>SUMIFS('Nov Receipts Data'!S:S,'Nov Receipts Data'!$B:$B,$B87)+SUMIFS('Nov Receipts Data'!S:S,'Nov Receipts Data'!$B:$B,$A87)</f>
        <v>0</v>
      </c>
      <c r="X87" s="127">
        <f>SUMIFS('Nov Receipts Data'!T:T,'Nov Receipts Data'!$B:$B,$B87)+SUMIFS('Nov Receipts Data'!T:T,'Nov Receipts Data'!$B:$B,$A87)</f>
        <v>0</v>
      </c>
      <c r="Y87" s="127">
        <f>SUMIFS('Nov Receipts Data'!U:U,'Nov Receipts Data'!$B:$B,$B87)+SUMIFS('Nov Receipts Data'!U:U,'Nov Receipts Data'!$B:$B,$A87)</f>
        <v>0</v>
      </c>
      <c r="Z87" s="127">
        <f>SUMIFS('Nov Receipts Data'!V:V,'Nov Receipts Data'!$B:$B,$B87)+SUMIFS('Nov Receipts Data'!V:V,'Nov Receipts Data'!$B:$B,$A87)</f>
        <v>0</v>
      </c>
      <c r="AA87" s="127">
        <f>SUMIFS('Nov Receipts Data'!W:W,'Nov Receipts Data'!$B:$B,$B87)+SUMIFS('Nov Receipts Data'!W:W,'Nov Receipts Data'!$B:$B,$A87)</f>
        <v>0</v>
      </c>
      <c r="AB87" s="127">
        <f>SUMIFS('Nov Receipts Data'!X:X,'Nov Receipts Data'!$B:$B,$B87)+SUMIFS('Nov Receipts Data'!X:X,'Nov Receipts Data'!$B:$B,$A87)</f>
        <v>0</v>
      </c>
      <c r="AC87" s="127">
        <f>SUMIFS('Nov Receipts Data'!Y:Y,'Nov Receipts Data'!$B:$B,$B87)+SUMIFS('Nov Receipts Data'!Y:Y,'Nov Receipts Data'!$B:$B,$A87)</f>
        <v>0</v>
      </c>
      <c r="AD87" s="127">
        <f>SUMIFS('Nov Receipts Data'!Z:Z,'Nov Receipts Data'!$B:$B,$B87)+SUMIFS('Nov Receipts Data'!Z:Z,'Nov Receipts Data'!$B:$B,$A87)</f>
        <v>0</v>
      </c>
      <c r="AE87" s="127">
        <f>SUMIFS('Nov Receipts Data'!AA:AA,'Nov Receipts Data'!$B:$B,$B87)+SUMIFS('Nov Receipts Data'!AA:AA,'Nov Receipts Data'!$B:$B,$A87)</f>
        <v>0</v>
      </c>
      <c r="AF87" s="127">
        <f>SUMIFS('Nov Receipts Data'!AB:AB,'Nov Receipts Data'!$B:$B,$B87)+SUMIFS('Nov Receipts Data'!AB:AB,'Nov Receipts Data'!$B:$B,$A87)</f>
        <v>112876.2</v>
      </c>
      <c r="AG87" s="127">
        <f>SUMIFS('Nov Receipts Data'!AC:AC,'Nov Receipts Data'!$B:$B,$B87)+SUMIFS('Nov Receipts Data'!AC:AC,'Nov Receipts Data'!$B:$B,$A87)</f>
        <v>0</v>
      </c>
      <c r="AH87" s="127">
        <f>SUMIFS('Nov Receipts Data'!AD:AD,'Nov Receipts Data'!$B:$B,$B87)+SUMIFS('Nov Receipts Data'!AD:AD,'Nov Receipts Data'!$B:$B,$A87)</f>
        <v>0</v>
      </c>
      <c r="AI87" s="127">
        <f>SUMIFS('Nov Receipts Data'!AE:AE,'Nov Receipts Data'!$B:$B,$B87)+SUMIFS('Nov Receipts Data'!AE:AE,'Nov Receipts Data'!$B:$B,$A87)</f>
        <v>0</v>
      </c>
      <c r="AJ87" s="127">
        <f>SUMIFS('Nov Receipts Data'!AF:AF,'Nov Receipts Data'!$B:$B,$B87)+SUMIFS('Nov Receipts Data'!AF:AF,'Nov Receipts Data'!$B:$B,$A87)</f>
        <v>0</v>
      </c>
      <c r="AK87" s="150">
        <v>594</v>
      </c>
    </row>
    <row r="88" spans="1:37" ht="13.2" outlineLevel="1">
      <c r="A88" s="86"/>
      <c r="B88" s="19" t="s">
        <v>101</v>
      </c>
      <c r="C88" s="127">
        <v>126651</v>
      </c>
      <c r="D88" s="80">
        <f>SUMIFS('PMT Terms'!C:C,'PMT Terms'!B:B,B88)</f>
        <v>60</v>
      </c>
      <c r="E88" s="89">
        <f t="shared" si="13"/>
        <v>2.6519905093524727</v>
      </c>
      <c r="F88" s="84">
        <f t="shared" si="15"/>
        <v>335877.25</v>
      </c>
      <c r="G88" s="88">
        <f>SUMIFS('Nov Receipts Data'!C:C,'Nov Receipts Data'!$B:$B,$B88)+SUMIFS('Nov Receipts Data'!C:C,'Nov Receipts Data'!$B:$B,$A88)</f>
        <v>0</v>
      </c>
      <c r="H88" s="88">
        <f>SUMIFS('Nov Receipts Data'!D:D,'Nov Receipts Data'!$B:$B,$B88)+SUMIFS('Nov Receipts Data'!D:D,'Nov Receipts Data'!$B:$B,$A88)</f>
        <v>0</v>
      </c>
      <c r="I88" s="127">
        <f>SUMIFS('Nov Receipts Data'!E:E,'Nov Receipts Data'!$B:$B,$B88)+SUMIFS('Nov Receipts Data'!E:E,'Nov Receipts Data'!$B:$B,$A88)</f>
        <v>0</v>
      </c>
      <c r="J88" s="127">
        <f>SUMIFS('Nov Receipts Data'!F:F,'Nov Receipts Data'!$B:$B,$B88)+SUMIFS('Nov Receipts Data'!F:F,'Nov Receipts Data'!$B:$B,$A88)</f>
        <v>0</v>
      </c>
      <c r="K88" s="127">
        <f>SUMIFS('Nov Receipts Data'!G:G,'Nov Receipts Data'!$B:$B,$B88)+SUMIFS('Nov Receipts Data'!G:G,'Nov Receipts Data'!$B:$B,$A88)</f>
        <v>0</v>
      </c>
      <c r="L88" s="127">
        <f>SUMIFS('Nov Receipts Data'!H:H,'Nov Receipts Data'!$B:$B,$B88)+SUMIFS('Nov Receipts Data'!H:H,'Nov Receipts Data'!$B:$B,$A88)</f>
        <v>0</v>
      </c>
      <c r="M88" s="127">
        <f>SUMIFS('Nov Receipts Data'!I:I,'Nov Receipts Data'!$B:$B,$B88)+SUMIFS('Nov Receipts Data'!I:I,'Nov Receipts Data'!$B:$B,$A88)</f>
        <v>0</v>
      </c>
      <c r="N88" s="127">
        <f>SUMIFS('Nov Receipts Data'!J:J,'Nov Receipts Data'!$B:$B,$B88)+SUMIFS('Nov Receipts Data'!J:J,'Nov Receipts Data'!$B:$B,$A88)</f>
        <v>0</v>
      </c>
      <c r="O88" s="127">
        <f>SUMIFS('Nov Receipts Data'!K:K,'Nov Receipts Data'!$B:$B,$B88)+SUMIFS('Nov Receipts Data'!K:K,'Nov Receipts Data'!$B:$B,$A88)</f>
        <v>0</v>
      </c>
      <c r="P88" s="127">
        <f>SUMIFS('Nov Receipts Data'!L:L,'Nov Receipts Data'!$B:$B,$B88)+SUMIFS('Nov Receipts Data'!L:L,'Nov Receipts Data'!$B:$B,$A88)</f>
        <v>0</v>
      </c>
      <c r="Q88" s="127">
        <f>SUMIFS('Nov Receipts Data'!M:M,'Nov Receipts Data'!$B:$B,$B88)+SUMIFS('Nov Receipts Data'!M:M,'Nov Receipts Data'!$B:$B,$A88)</f>
        <v>0</v>
      </c>
      <c r="R88" s="127">
        <f>SUMIFS('Nov Receipts Data'!N:N,'Nov Receipts Data'!$B:$B,$B88)+SUMIFS('Nov Receipts Data'!N:N,'Nov Receipts Data'!$B:$B,$A88)</f>
        <v>20106.3</v>
      </c>
      <c r="S88" s="127">
        <f>SUMIFS('Nov Receipts Data'!O:O,'Nov Receipts Data'!$B:$B,$B88)+SUMIFS('Nov Receipts Data'!O:O,'Nov Receipts Data'!$B:$B,$A88)</f>
        <v>74409.919999999998</v>
      </c>
      <c r="T88" s="127">
        <f>SUMIFS('Nov Receipts Data'!P:P,'Nov Receipts Data'!$B:$B,$B88)+SUMIFS('Nov Receipts Data'!P:P,'Nov Receipts Data'!$B:$B,$A88)</f>
        <v>4875</v>
      </c>
      <c r="U88" s="127">
        <f>SUMIFS('Nov Receipts Data'!Q:Q,'Nov Receipts Data'!$B:$B,$B88)+SUMIFS('Nov Receipts Data'!Q:Q,'Nov Receipts Data'!$B:$B,$A88)</f>
        <v>0</v>
      </c>
      <c r="V88" s="127">
        <f>SUMIFS('Nov Receipts Data'!R:R,'Nov Receipts Data'!$B:$B,$B88)+SUMIFS('Nov Receipts Data'!R:R,'Nov Receipts Data'!$B:$B,$A88)</f>
        <v>0</v>
      </c>
      <c r="W88" s="127">
        <f>SUMIFS('Nov Receipts Data'!S:S,'Nov Receipts Data'!$B:$B,$B88)+SUMIFS('Nov Receipts Data'!S:S,'Nov Receipts Data'!$B:$B,$A88)</f>
        <v>374.8</v>
      </c>
      <c r="X88" s="127">
        <f>SUMIFS('Nov Receipts Data'!T:T,'Nov Receipts Data'!$B:$B,$B88)+SUMIFS('Nov Receipts Data'!T:T,'Nov Receipts Data'!$B:$B,$A88)</f>
        <v>234752.13</v>
      </c>
      <c r="Y88" s="127">
        <f>SUMIFS('Nov Receipts Data'!U:U,'Nov Receipts Data'!$B:$B,$B88)+SUMIFS('Nov Receipts Data'!U:U,'Nov Receipts Data'!$B:$B,$A88)</f>
        <v>1179.0999999999999</v>
      </c>
      <c r="Z88" s="127">
        <f>SUMIFS('Nov Receipts Data'!V:V,'Nov Receipts Data'!$B:$B,$B88)+SUMIFS('Nov Receipts Data'!V:V,'Nov Receipts Data'!$B:$B,$A88)</f>
        <v>0</v>
      </c>
      <c r="AA88" s="127">
        <f>SUMIFS('Nov Receipts Data'!W:W,'Nov Receipts Data'!$B:$B,$B88)+SUMIFS('Nov Receipts Data'!W:W,'Nov Receipts Data'!$B:$B,$A88)</f>
        <v>0</v>
      </c>
      <c r="AB88" s="127">
        <f>SUMIFS('Nov Receipts Data'!X:X,'Nov Receipts Data'!$B:$B,$B88)+SUMIFS('Nov Receipts Data'!X:X,'Nov Receipts Data'!$B:$B,$A88)</f>
        <v>0</v>
      </c>
      <c r="AC88" s="127">
        <f>SUMIFS('Nov Receipts Data'!Y:Y,'Nov Receipts Data'!$B:$B,$B88)+SUMIFS('Nov Receipts Data'!Y:Y,'Nov Receipts Data'!$B:$B,$A88)</f>
        <v>0</v>
      </c>
      <c r="AD88" s="127">
        <f>SUMIFS('Nov Receipts Data'!Z:Z,'Nov Receipts Data'!$B:$B,$B88)+SUMIFS('Nov Receipts Data'!Z:Z,'Nov Receipts Data'!$B:$B,$A88)</f>
        <v>0</v>
      </c>
      <c r="AE88" s="127">
        <f>SUMIFS('Nov Receipts Data'!AA:AA,'Nov Receipts Data'!$B:$B,$B88)+SUMIFS('Nov Receipts Data'!AA:AA,'Nov Receipts Data'!$B:$B,$A88)</f>
        <v>180</v>
      </c>
      <c r="AF88" s="127">
        <f>SUMIFS('Nov Receipts Data'!AB:AB,'Nov Receipts Data'!$B:$B,$B88)+SUMIFS('Nov Receipts Data'!AB:AB,'Nov Receipts Data'!$B:$B,$A88)</f>
        <v>0</v>
      </c>
      <c r="AG88" s="127">
        <f>SUMIFS('Nov Receipts Data'!AC:AC,'Nov Receipts Data'!$B:$B,$B88)+SUMIFS('Nov Receipts Data'!AC:AC,'Nov Receipts Data'!$B:$B,$A88)</f>
        <v>0</v>
      </c>
      <c r="AH88" s="127">
        <f>SUMIFS('Nov Receipts Data'!AD:AD,'Nov Receipts Data'!$B:$B,$B88)+SUMIFS('Nov Receipts Data'!AD:AD,'Nov Receipts Data'!$B:$B,$A88)</f>
        <v>0</v>
      </c>
      <c r="AI88" s="127">
        <f>SUMIFS('Nov Receipts Data'!AE:AE,'Nov Receipts Data'!$B:$B,$B88)+SUMIFS('Nov Receipts Data'!AE:AE,'Nov Receipts Data'!$B:$B,$A88)</f>
        <v>0</v>
      </c>
      <c r="AJ88" s="127">
        <f>SUMIFS('Nov Receipts Data'!AF:AF,'Nov Receipts Data'!$B:$B,$B88)+SUMIFS('Nov Receipts Data'!AF:AF,'Nov Receipts Data'!$B:$B,$A88)</f>
        <v>0</v>
      </c>
      <c r="AK88" s="150">
        <v>468.95</v>
      </c>
    </row>
    <row r="89" spans="1:37" ht="13.2" outlineLevel="1">
      <c r="A89" s="86"/>
      <c r="B89" s="19" t="s">
        <v>309</v>
      </c>
      <c r="C89" s="127">
        <v>571972</v>
      </c>
      <c r="D89" s="80">
        <f>SUMIFS('PMT Terms'!C:C,'PMT Terms'!B:B,B89)</f>
        <v>60</v>
      </c>
      <c r="E89" s="89">
        <f t="shared" si="13"/>
        <v>0.57592525508241665</v>
      </c>
      <c r="F89" s="84">
        <f t="shared" si="15"/>
        <v>329413.12</v>
      </c>
      <c r="G89" s="88">
        <f>SUMIFS('Nov Receipts Data'!C:C,'Nov Receipts Data'!$B:$B,$B89)+SUMIFS('Nov Receipts Data'!C:C,'Nov Receipts Data'!$B:$B,$A89)</f>
        <v>0</v>
      </c>
      <c r="H89" s="88">
        <f>SUMIFS('Nov Receipts Data'!D:D,'Nov Receipts Data'!$B:$B,$B89)+SUMIFS('Nov Receipts Data'!D:D,'Nov Receipts Data'!$B:$B,$A89)</f>
        <v>0</v>
      </c>
      <c r="I89" s="127">
        <f>SUMIFS('Nov Receipts Data'!E:E,'Nov Receipts Data'!$B:$B,$B89)+SUMIFS('Nov Receipts Data'!E:E,'Nov Receipts Data'!$B:$B,$A89)</f>
        <v>20.92</v>
      </c>
      <c r="J89" s="127">
        <f>SUMIFS('Nov Receipts Data'!F:F,'Nov Receipts Data'!$B:$B,$B89)+SUMIFS('Nov Receipts Data'!F:F,'Nov Receipts Data'!$B:$B,$A89)</f>
        <v>102292.64</v>
      </c>
      <c r="K89" s="127">
        <f>SUMIFS('Nov Receipts Data'!G:G,'Nov Receipts Data'!$B:$B,$B89)+SUMIFS('Nov Receipts Data'!G:G,'Nov Receipts Data'!$B:$B,$A89)</f>
        <v>0</v>
      </c>
      <c r="L89" s="127">
        <f>SUMIFS('Nov Receipts Data'!H:H,'Nov Receipts Data'!$B:$B,$B89)+SUMIFS('Nov Receipts Data'!H:H,'Nov Receipts Data'!$B:$B,$A89)</f>
        <v>0</v>
      </c>
      <c r="M89" s="127">
        <f>SUMIFS('Nov Receipts Data'!I:I,'Nov Receipts Data'!$B:$B,$B89)+SUMIFS('Nov Receipts Data'!I:I,'Nov Receipts Data'!$B:$B,$A89)</f>
        <v>0</v>
      </c>
      <c r="N89" s="127">
        <f>SUMIFS('Nov Receipts Data'!J:J,'Nov Receipts Data'!$B:$B,$B89)+SUMIFS('Nov Receipts Data'!J:J,'Nov Receipts Data'!$B:$B,$A89)</f>
        <v>16403</v>
      </c>
      <c r="O89" s="127">
        <f>SUMIFS('Nov Receipts Data'!K:K,'Nov Receipts Data'!$B:$B,$B89)+SUMIFS('Nov Receipts Data'!K:K,'Nov Receipts Data'!$B:$B,$A89)</f>
        <v>0</v>
      </c>
      <c r="P89" s="127">
        <f>SUMIFS('Nov Receipts Data'!L:L,'Nov Receipts Data'!$B:$B,$B89)+SUMIFS('Nov Receipts Data'!L:L,'Nov Receipts Data'!$B:$B,$A89)</f>
        <v>9240</v>
      </c>
      <c r="Q89" s="127">
        <f>SUMIFS('Nov Receipts Data'!M:M,'Nov Receipts Data'!$B:$B,$B89)+SUMIFS('Nov Receipts Data'!M:M,'Nov Receipts Data'!$B:$B,$A89)</f>
        <v>0</v>
      </c>
      <c r="R89" s="127">
        <f>SUMIFS('Nov Receipts Data'!N:N,'Nov Receipts Data'!$B:$B,$B89)+SUMIFS('Nov Receipts Data'!N:N,'Nov Receipts Data'!$B:$B,$A89)</f>
        <v>5760</v>
      </c>
      <c r="S89" s="127">
        <f>SUMIFS('Nov Receipts Data'!O:O,'Nov Receipts Data'!$B:$B,$B89)+SUMIFS('Nov Receipts Data'!O:O,'Nov Receipts Data'!$B:$B,$A89)</f>
        <v>21975</v>
      </c>
      <c r="T89" s="127">
        <f>SUMIFS('Nov Receipts Data'!P:P,'Nov Receipts Data'!$B:$B,$B89)+SUMIFS('Nov Receipts Data'!P:P,'Nov Receipts Data'!$B:$B,$A89)</f>
        <v>22725</v>
      </c>
      <c r="U89" s="127">
        <f>SUMIFS('Nov Receipts Data'!Q:Q,'Nov Receipts Data'!$B:$B,$B89)+SUMIFS('Nov Receipts Data'!Q:Q,'Nov Receipts Data'!$B:$B,$A89)</f>
        <v>420</v>
      </c>
      <c r="V89" s="127">
        <f>SUMIFS('Nov Receipts Data'!R:R,'Nov Receipts Data'!$B:$B,$B89)+SUMIFS('Nov Receipts Data'!R:R,'Nov Receipts Data'!$B:$B,$A89)</f>
        <v>60</v>
      </c>
      <c r="W89" s="127">
        <f>SUMIFS('Nov Receipts Data'!S:S,'Nov Receipts Data'!$B:$B,$B89)+SUMIFS('Nov Receipts Data'!S:S,'Nov Receipts Data'!$B:$B,$A89)</f>
        <v>7545</v>
      </c>
      <c r="X89" s="127">
        <f>SUMIFS('Nov Receipts Data'!T:T,'Nov Receipts Data'!$B:$B,$B89)+SUMIFS('Nov Receipts Data'!T:T,'Nov Receipts Data'!$B:$B,$A89)</f>
        <v>795</v>
      </c>
      <c r="Y89" s="127">
        <f>SUMIFS('Nov Receipts Data'!U:U,'Nov Receipts Data'!$B:$B,$B89)+SUMIFS('Nov Receipts Data'!U:U,'Nov Receipts Data'!$B:$B,$A89)</f>
        <v>0</v>
      </c>
      <c r="Z89" s="127">
        <f>SUMIFS('Nov Receipts Data'!V:V,'Nov Receipts Data'!$B:$B,$B89)+SUMIFS('Nov Receipts Data'!V:V,'Nov Receipts Data'!$B:$B,$A89)</f>
        <v>1159.76</v>
      </c>
      <c r="AA89" s="127">
        <f>SUMIFS('Nov Receipts Data'!W:W,'Nov Receipts Data'!$B:$B,$B89)+SUMIFS('Nov Receipts Data'!W:W,'Nov Receipts Data'!$B:$B,$A89)</f>
        <v>122104.36</v>
      </c>
      <c r="AB89" s="127">
        <f>SUMIFS('Nov Receipts Data'!X:X,'Nov Receipts Data'!$B:$B,$B89)+SUMIFS('Nov Receipts Data'!X:X,'Nov Receipts Data'!$B:$B,$A89)</f>
        <v>18849.68</v>
      </c>
      <c r="AC89" s="127">
        <f>SUMIFS('Nov Receipts Data'!Y:Y,'Nov Receipts Data'!$B:$B,$B89)+SUMIFS('Nov Receipts Data'!Y:Y,'Nov Receipts Data'!$B:$B,$A89)</f>
        <v>62.76</v>
      </c>
      <c r="AD89" s="127">
        <f>SUMIFS('Nov Receipts Data'!Z:Z,'Nov Receipts Data'!$B:$B,$B89)+SUMIFS('Nov Receipts Data'!Z:Z,'Nov Receipts Data'!$B:$B,$A89)</f>
        <v>0</v>
      </c>
      <c r="AE89" s="127">
        <f>SUMIFS('Nov Receipts Data'!AA:AA,'Nov Receipts Data'!$B:$B,$B89)+SUMIFS('Nov Receipts Data'!AA:AA,'Nov Receipts Data'!$B:$B,$A89)</f>
        <v>0</v>
      </c>
      <c r="AF89" s="127">
        <f>SUMIFS('Nov Receipts Data'!AB:AB,'Nov Receipts Data'!$B:$B,$B89)+SUMIFS('Nov Receipts Data'!AB:AB,'Nov Receipts Data'!$B:$B,$A89)</f>
        <v>0</v>
      </c>
      <c r="AG89" s="127">
        <f>SUMIFS('Nov Receipts Data'!AC:AC,'Nov Receipts Data'!$B:$B,$B89)+SUMIFS('Nov Receipts Data'!AC:AC,'Nov Receipts Data'!$B:$B,$A89)</f>
        <v>0</v>
      </c>
      <c r="AH89" s="127">
        <f>SUMIFS('Nov Receipts Data'!AD:AD,'Nov Receipts Data'!$B:$B,$B89)+SUMIFS('Nov Receipts Data'!AD:AD,'Nov Receipts Data'!$B:$B,$A89)</f>
        <v>0</v>
      </c>
      <c r="AI89" s="127">
        <f>SUMIFS('Nov Receipts Data'!AE:AE,'Nov Receipts Data'!$B:$B,$B89)+SUMIFS('Nov Receipts Data'!AE:AE,'Nov Receipts Data'!$B:$B,$A89)</f>
        <v>0</v>
      </c>
      <c r="AJ89" s="127">
        <f>SUMIFS('Nov Receipts Data'!AF:AF,'Nov Receipts Data'!$B:$B,$B89)+SUMIFS('Nov Receipts Data'!AF:AF,'Nov Receipts Data'!$B:$B,$A89)</f>
        <v>0</v>
      </c>
      <c r="AK89" s="150">
        <v>435.6</v>
      </c>
    </row>
    <row r="90" spans="1:37" ht="13.2" outlineLevel="1">
      <c r="A90" s="86"/>
      <c r="B90" s="19" t="s">
        <v>55</v>
      </c>
      <c r="C90" s="127">
        <v>516453.92946117587</v>
      </c>
      <c r="D90" s="80">
        <f>SUMIFS('PMT Terms'!C:C,'PMT Terms'!B:B,B90)</f>
        <v>30</v>
      </c>
      <c r="E90" s="89">
        <f t="shared" si="13"/>
        <v>0.61373675737291078</v>
      </c>
      <c r="F90" s="84">
        <f t="shared" si="15"/>
        <v>316966.76000000007</v>
      </c>
      <c r="G90" s="88">
        <f>SUMIFS('Nov Receipts Data'!C:C,'Nov Receipts Data'!$B:$B,$B90)+SUMIFS('Nov Receipts Data'!C:C,'Nov Receipts Data'!$B:$B,$A90)</f>
        <v>120294.45</v>
      </c>
      <c r="H90" s="88">
        <f>SUMIFS('Nov Receipts Data'!D:D,'Nov Receipts Data'!$B:$B,$B90)+SUMIFS('Nov Receipts Data'!D:D,'Nov Receipts Data'!$B:$B,$A90)</f>
        <v>17779.900000000001</v>
      </c>
      <c r="I90" s="127">
        <f>SUMIFS('Nov Receipts Data'!E:E,'Nov Receipts Data'!$B:$B,$B90)+SUMIFS('Nov Receipts Data'!E:E,'Nov Receipts Data'!$B:$B,$A90)</f>
        <v>1286.31</v>
      </c>
      <c r="J90" s="127">
        <f>SUMIFS('Nov Receipts Data'!F:F,'Nov Receipts Data'!$B:$B,$B90)+SUMIFS('Nov Receipts Data'!F:F,'Nov Receipts Data'!$B:$B,$A90)</f>
        <v>10420.879999999999</v>
      </c>
      <c r="K90" s="127">
        <f>SUMIFS('Nov Receipts Data'!G:G,'Nov Receipts Data'!$B:$B,$B90)+SUMIFS('Nov Receipts Data'!G:G,'Nov Receipts Data'!$B:$B,$A90)</f>
        <v>1260.95</v>
      </c>
      <c r="L90" s="127">
        <f>SUMIFS('Nov Receipts Data'!H:H,'Nov Receipts Data'!$B:$B,$B90)+SUMIFS('Nov Receipts Data'!H:H,'Nov Receipts Data'!$B:$B,$A90)</f>
        <v>34883.74</v>
      </c>
      <c r="M90" s="127">
        <f>SUMIFS('Nov Receipts Data'!I:I,'Nov Receipts Data'!$B:$B,$B90)+SUMIFS('Nov Receipts Data'!I:I,'Nov Receipts Data'!$B:$B,$A90)</f>
        <v>54634.76</v>
      </c>
      <c r="N90" s="127">
        <f>SUMIFS('Nov Receipts Data'!J:J,'Nov Receipts Data'!$B:$B,$B90)+SUMIFS('Nov Receipts Data'!J:J,'Nov Receipts Data'!$B:$B,$A90)</f>
        <v>22629.96</v>
      </c>
      <c r="O90" s="127">
        <f>SUMIFS('Nov Receipts Data'!K:K,'Nov Receipts Data'!$B:$B,$B90)+SUMIFS('Nov Receipts Data'!K:K,'Nov Receipts Data'!$B:$B,$A90)</f>
        <v>65.02</v>
      </c>
      <c r="P90" s="127">
        <f>SUMIFS('Nov Receipts Data'!L:L,'Nov Receipts Data'!$B:$B,$B90)+SUMIFS('Nov Receipts Data'!L:L,'Nov Receipts Data'!$B:$B,$A90)</f>
        <v>273.51</v>
      </c>
      <c r="Q90" s="127">
        <f>SUMIFS('Nov Receipts Data'!M:M,'Nov Receipts Data'!$B:$B,$B90)+SUMIFS('Nov Receipts Data'!M:M,'Nov Receipts Data'!$B:$B,$A90)</f>
        <v>1518.96</v>
      </c>
      <c r="R90" s="127">
        <f>SUMIFS('Nov Receipts Data'!N:N,'Nov Receipts Data'!$B:$B,$B90)+SUMIFS('Nov Receipts Data'!N:N,'Nov Receipts Data'!$B:$B,$A90)</f>
        <v>307.5</v>
      </c>
      <c r="S90" s="127">
        <f>SUMIFS('Nov Receipts Data'!O:O,'Nov Receipts Data'!$B:$B,$B90)+SUMIFS('Nov Receipts Data'!O:O,'Nov Receipts Data'!$B:$B,$A90)</f>
        <v>0</v>
      </c>
      <c r="T90" s="127">
        <f>SUMIFS('Nov Receipts Data'!P:P,'Nov Receipts Data'!$B:$B,$B90)+SUMIFS('Nov Receipts Data'!P:P,'Nov Receipts Data'!$B:$B,$A90)</f>
        <v>194.88</v>
      </c>
      <c r="U90" s="127">
        <f>SUMIFS('Nov Receipts Data'!Q:Q,'Nov Receipts Data'!$B:$B,$B90)+SUMIFS('Nov Receipts Data'!Q:Q,'Nov Receipts Data'!$B:$B,$A90)</f>
        <v>0</v>
      </c>
      <c r="V90" s="127">
        <f>SUMIFS('Nov Receipts Data'!R:R,'Nov Receipts Data'!$B:$B,$B90)+SUMIFS('Nov Receipts Data'!R:R,'Nov Receipts Data'!$B:$B,$A90)</f>
        <v>2440.38</v>
      </c>
      <c r="W90" s="127">
        <f>SUMIFS('Nov Receipts Data'!S:S,'Nov Receipts Data'!$B:$B,$B90)+SUMIFS('Nov Receipts Data'!S:S,'Nov Receipts Data'!$B:$B,$A90)</f>
        <v>236.88</v>
      </c>
      <c r="X90" s="127">
        <f>SUMIFS('Nov Receipts Data'!T:T,'Nov Receipts Data'!$B:$B,$B90)+SUMIFS('Nov Receipts Data'!T:T,'Nov Receipts Data'!$B:$B,$A90)</f>
        <v>5.09</v>
      </c>
      <c r="Y90" s="127">
        <f>SUMIFS('Nov Receipts Data'!U:U,'Nov Receipts Data'!$B:$B,$B90)+SUMIFS('Nov Receipts Data'!U:U,'Nov Receipts Data'!$B:$B,$A90)</f>
        <v>0</v>
      </c>
      <c r="Z90" s="127">
        <f>SUMIFS('Nov Receipts Data'!V:V,'Nov Receipts Data'!$B:$B,$B90)+SUMIFS('Nov Receipts Data'!V:V,'Nov Receipts Data'!$B:$B,$A90)</f>
        <v>16815.93</v>
      </c>
      <c r="AA90" s="127">
        <f>SUMIFS('Nov Receipts Data'!W:W,'Nov Receipts Data'!$B:$B,$B90)+SUMIFS('Nov Receipts Data'!W:W,'Nov Receipts Data'!$B:$B,$A90)</f>
        <v>0</v>
      </c>
      <c r="AB90" s="127">
        <f>SUMIFS('Nov Receipts Data'!X:X,'Nov Receipts Data'!$B:$B,$B90)+SUMIFS('Nov Receipts Data'!X:X,'Nov Receipts Data'!$B:$B,$A90)</f>
        <v>383.04</v>
      </c>
      <c r="AC90" s="127">
        <f>SUMIFS('Nov Receipts Data'!Y:Y,'Nov Receipts Data'!$B:$B,$B90)+SUMIFS('Nov Receipts Data'!Y:Y,'Nov Receipts Data'!$B:$B,$A90)</f>
        <v>0</v>
      </c>
      <c r="AD90" s="127">
        <f>SUMIFS('Nov Receipts Data'!Z:Z,'Nov Receipts Data'!$B:$B,$B90)+SUMIFS('Nov Receipts Data'!Z:Z,'Nov Receipts Data'!$B:$B,$A90)</f>
        <v>198.24</v>
      </c>
      <c r="AE90" s="127">
        <f>SUMIFS('Nov Receipts Data'!AA:AA,'Nov Receipts Data'!$B:$B,$B90)+SUMIFS('Nov Receipts Data'!AA:AA,'Nov Receipts Data'!$B:$B,$A90)</f>
        <v>8525.4599999999991</v>
      </c>
      <c r="AF90" s="127">
        <f>SUMIFS('Nov Receipts Data'!AB:AB,'Nov Receipts Data'!$B:$B,$B90)+SUMIFS('Nov Receipts Data'!AB:AB,'Nov Receipts Data'!$B:$B,$A90)</f>
        <v>129.12</v>
      </c>
      <c r="AG90" s="127">
        <f>SUMIFS('Nov Receipts Data'!AC:AC,'Nov Receipts Data'!$B:$B,$B90)+SUMIFS('Nov Receipts Data'!AC:AC,'Nov Receipts Data'!$B:$B,$A90)</f>
        <v>0</v>
      </c>
      <c r="AH90" s="127">
        <f>SUMIFS('Nov Receipts Data'!AD:AD,'Nov Receipts Data'!$B:$B,$B90)+SUMIFS('Nov Receipts Data'!AD:AD,'Nov Receipts Data'!$B:$B,$A90)</f>
        <v>21789.78</v>
      </c>
      <c r="AI90" s="127">
        <f>SUMIFS('Nov Receipts Data'!AE:AE,'Nov Receipts Data'!$B:$B,$B90)+SUMIFS('Nov Receipts Data'!AE:AE,'Nov Receipts Data'!$B:$B,$A90)</f>
        <v>887.22</v>
      </c>
      <c r="AJ90" s="127">
        <f>SUMIFS('Nov Receipts Data'!AF:AF,'Nov Receipts Data'!$B:$B,$B90)+SUMIFS('Nov Receipts Data'!AF:AF,'Nov Receipts Data'!$B:$B,$A90)</f>
        <v>4.8</v>
      </c>
      <c r="AK90" s="150">
        <v>414.84</v>
      </c>
    </row>
    <row r="91" spans="1:37" ht="13.2" outlineLevel="1">
      <c r="A91" s="86"/>
      <c r="B91" s="19" t="s">
        <v>557</v>
      </c>
      <c r="C91" s="127">
        <v>269272.78990060382</v>
      </c>
      <c r="D91" s="80">
        <f>SUMIFS('PMT Terms'!C:C,'PMT Terms'!B:B,B91)</f>
        <v>60</v>
      </c>
      <c r="E91" s="89">
        <f t="shared" si="13"/>
        <v>1.1636078049908352</v>
      </c>
      <c r="F91" s="84">
        <f t="shared" si="15"/>
        <v>313327.91999999993</v>
      </c>
      <c r="G91" s="88">
        <f>SUMIFS('Nov Receipts Data'!C:C,'Nov Receipts Data'!$B:$B,$B91)+SUMIFS('Nov Receipts Data'!C:C,'Nov Receipts Data'!$B:$B,$A91)</f>
        <v>47729.85</v>
      </c>
      <c r="H91" s="88">
        <f>SUMIFS('Nov Receipts Data'!D:D,'Nov Receipts Data'!$B:$B,$B91)+SUMIFS('Nov Receipts Data'!D:D,'Nov Receipts Data'!$B:$B,$A91)</f>
        <v>56724.37</v>
      </c>
      <c r="I91" s="127">
        <f>SUMIFS('Nov Receipts Data'!E:E,'Nov Receipts Data'!$B:$B,$B91)+SUMIFS('Nov Receipts Data'!E:E,'Nov Receipts Data'!$B:$B,$A91)</f>
        <v>3308.78</v>
      </c>
      <c r="J91" s="127">
        <f>SUMIFS('Nov Receipts Data'!F:F,'Nov Receipts Data'!$B:$B,$B91)+SUMIFS('Nov Receipts Data'!F:F,'Nov Receipts Data'!$B:$B,$A91)</f>
        <v>0</v>
      </c>
      <c r="K91" s="127">
        <f>SUMIFS('Nov Receipts Data'!G:G,'Nov Receipts Data'!$B:$B,$B91)+SUMIFS('Nov Receipts Data'!G:G,'Nov Receipts Data'!$B:$B,$A91)</f>
        <v>32393.61</v>
      </c>
      <c r="L91" s="127">
        <f>SUMIFS('Nov Receipts Data'!H:H,'Nov Receipts Data'!$B:$B,$B91)+SUMIFS('Nov Receipts Data'!H:H,'Nov Receipts Data'!$B:$B,$A91)</f>
        <v>18607.669999999998</v>
      </c>
      <c r="M91" s="127">
        <f>SUMIFS('Nov Receipts Data'!I:I,'Nov Receipts Data'!$B:$B,$B91)+SUMIFS('Nov Receipts Data'!I:I,'Nov Receipts Data'!$B:$B,$A91)</f>
        <v>2041.52</v>
      </c>
      <c r="N91" s="127">
        <f>SUMIFS('Nov Receipts Data'!J:J,'Nov Receipts Data'!$B:$B,$B91)+SUMIFS('Nov Receipts Data'!J:J,'Nov Receipts Data'!$B:$B,$A91)</f>
        <v>122.04</v>
      </c>
      <c r="O91" s="127">
        <f>SUMIFS('Nov Receipts Data'!K:K,'Nov Receipts Data'!$B:$B,$B91)+SUMIFS('Nov Receipts Data'!K:K,'Nov Receipts Data'!$B:$B,$A91)</f>
        <v>0</v>
      </c>
      <c r="P91" s="127">
        <f>SUMIFS('Nov Receipts Data'!L:L,'Nov Receipts Data'!$B:$B,$B91)+SUMIFS('Nov Receipts Data'!L:L,'Nov Receipts Data'!$B:$B,$A91)</f>
        <v>3829.08</v>
      </c>
      <c r="Q91" s="127">
        <f>SUMIFS('Nov Receipts Data'!M:M,'Nov Receipts Data'!$B:$B,$B91)+SUMIFS('Nov Receipts Data'!M:M,'Nov Receipts Data'!$B:$B,$A91)</f>
        <v>1381.69</v>
      </c>
      <c r="R91" s="127">
        <f>SUMIFS('Nov Receipts Data'!N:N,'Nov Receipts Data'!$B:$B,$B91)+SUMIFS('Nov Receipts Data'!N:N,'Nov Receipts Data'!$B:$B,$A91)</f>
        <v>1064.4000000000001</v>
      </c>
      <c r="S91" s="127">
        <f>SUMIFS('Nov Receipts Data'!O:O,'Nov Receipts Data'!$B:$B,$B91)+SUMIFS('Nov Receipts Data'!O:O,'Nov Receipts Data'!$B:$B,$A91)</f>
        <v>1329.51</v>
      </c>
      <c r="T91" s="127">
        <f>SUMIFS('Nov Receipts Data'!P:P,'Nov Receipts Data'!$B:$B,$B91)+SUMIFS('Nov Receipts Data'!P:P,'Nov Receipts Data'!$B:$B,$A91)</f>
        <v>78.36</v>
      </c>
      <c r="U91" s="127">
        <f>SUMIFS('Nov Receipts Data'!Q:Q,'Nov Receipts Data'!$B:$B,$B91)+SUMIFS('Nov Receipts Data'!Q:Q,'Nov Receipts Data'!$B:$B,$A91)</f>
        <v>576.14</v>
      </c>
      <c r="V91" s="127">
        <f>SUMIFS('Nov Receipts Data'!R:R,'Nov Receipts Data'!$B:$B,$B91)+SUMIFS('Nov Receipts Data'!R:R,'Nov Receipts Data'!$B:$B,$A91)</f>
        <v>181.24</v>
      </c>
      <c r="W91" s="127">
        <f>SUMIFS('Nov Receipts Data'!S:S,'Nov Receipts Data'!$B:$B,$B91)+SUMIFS('Nov Receipts Data'!S:S,'Nov Receipts Data'!$B:$B,$A91)</f>
        <v>484.24</v>
      </c>
      <c r="X91" s="127">
        <f>SUMIFS('Nov Receipts Data'!T:T,'Nov Receipts Data'!$B:$B,$B91)+SUMIFS('Nov Receipts Data'!T:T,'Nov Receipts Data'!$B:$B,$A91)</f>
        <v>62169.65</v>
      </c>
      <c r="Y91" s="127">
        <f>SUMIFS('Nov Receipts Data'!U:U,'Nov Receipts Data'!$B:$B,$B91)+SUMIFS('Nov Receipts Data'!U:U,'Nov Receipts Data'!$B:$B,$A91)</f>
        <v>5304.48</v>
      </c>
      <c r="Z91" s="127">
        <f>SUMIFS('Nov Receipts Data'!V:V,'Nov Receipts Data'!$B:$B,$B91)+SUMIFS('Nov Receipts Data'!V:V,'Nov Receipts Data'!$B:$B,$A91)</f>
        <v>399.87</v>
      </c>
      <c r="AA91" s="127">
        <f>SUMIFS('Nov Receipts Data'!W:W,'Nov Receipts Data'!$B:$B,$B91)+SUMIFS('Nov Receipts Data'!W:W,'Nov Receipts Data'!$B:$B,$A91)</f>
        <v>211.68</v>
      </c>
      <c r="AB91" s="127">
        <f>SUMIFS('Nov Receipts Data'!X:X,'Nov Receipts Data'!$B:$B,$B91)+SUMIFS('Nov Receipts Data'!X:X,'Nov Receipts Data'!$B:$B,$A91)</f>
        <v>0</v>
      </c>
      <c r="AC91" s="127">
        <f>SUMIFS('Nov Receipts Data'!Y:Y,'Nov Receipts Data'!$B:$B,$B91)+SUMIFS('Nov Receipts Data'!Y:Y,'Nov Receipts Data'!$B:$B,$A91)</f>
        <v>46106.58</v>
      </c>
      <c r="AD91" s="127">
        <f>SUMIFS('Nov Receipts Data'!Z:Z,'Nov Receipts Data'!$B:$B,$B91)+SUMIFS('Nov Receipts Data'!Z:Z,'Nov Receipts Data'!$B:$B,$A91)</f>
        <v>6763.48</v>
      </c>
      <c r="AE91" s="127">
        <f>SUMIFS('Nov Receipts Data'!AA:AA,'Nov Receipts Data'!$B:$B,$B91)+SUMIFS('Nov Receipts Data'!AA:AA,'Nov Receipts Data'!$B:$B,$A91)</f>
        <v>482.94</v>
      </c>
      <c r="AF91" s="127">
        <f>SUMIFS('Nov Receipts Data'!AB:AB,'Nov Receipts Data'!$B:$B,$B91)+SUMIFS('Nov Receipts Data'!AB:AB,'Nov Receipts Data'!$B:$B,$A91)</f>
        <v>21318.94</v>
      </c>
      <c r="AG91" s="127">
        <f>SUMIFS('Nov Receipts Data'!AC:AC,'Nov Receipts Data'!$B:$B,$B91)+SUMIFS('Nov Receipts Data'!AC:AC,'Nov Receipts Data'!$B:$B,$A91)</f>
        <v>0</v>
      </c>
      <c r="AH91" s="127">
        <f>SUMIFS('Nov Receipts Data'!AD:AD,'Nov Receipts Data'!$B:$B,$B91)+SUMIFS('Nov Receipts Data'!AD:AD,'Nov Receipts Data'!$B:$B,$A91)</f>
        <v>435.6</v>
      </c>
      <c r="AI91" s="127">
        <f>SUMIFS('Nov Receipts Data'!AE:AE,'Nov Receipts Data'!$B:$B,$B91)+SUMIFS('Nov Receipts Data'!AE:AE,'Nov Receipts Data'!$B:$B,$A91)</f>
        <v>282.2</v>
      </c>
      <c r="AJ91" s="127">
        <f>SUMIFS('Nov Receipts Data'!AF:AF,'Nov Receipts Data'!$B:$B,$B91)+SUMIFS('Nov Receipts Data'!AF:AF,'Nov Receipts Data'!$B:$B,$A91)</f>
        <v>0</v>
      </c>
      <c r="AK91" s="150">
        <v>408.48</v>
      </c>
    </row>
    <row r="92" spans="1:37" ht="13.2" outlineLevel="1">
      <c r="A92" s="86"/>
      <c r="B92" s="19" t="s">
        <v>94</v>
      </c>
      <c r="C92" s="127">
        <v>267484.75585600041</v>
      </c>
      <c r="D92" s="80">
        <f>SUMIFS('PMT Terms'!C:C,'PMT Terms'!B:B,B92)</f>
        <v>45</v>
      </c>
      <c r="E92" s="89">
        <f t="shared" si="13"/>
        <v>1.211043556345281</v>
      </c>
      <c r="F92" s="84">
        <f t="shared" si="15"/>
        <v>323935.69</v>
      </c>
      <c r="G92" s="88">
        <f>SUMIFS('Nov Receipts Data'!C:C,'Nov Receipts Data'!$B:$B,$B92)+SUMIFS('Nov Receipts Data'!C:C,'Nov Receipts Data'!$B:$B,$A92)</f>
        <v>878.83</v>
      </c>
      <c r="H92" s="88">
        <f>SUMIFS('Nov Receipts Data'!D:D,'Nov Receipts Data'!$B:$B,$B92)+SUMIFS('Nov Receipts Data'!D:D,'Nov Receipts Data'!$B:$B,$A92)</f>
        <v>0</v>
      </c>
      <c r="I92" s="127">
        <f>SUMIFS('Nov Receipts Data'!E:E,'Nov Receipts Data'!$B:$B,$B92)+SUMIFS('Nov Receipts Data'!E:E,'Nov Receipts Data'!$B:$B,$A92)</f>
        <v>0</v>
      </c>
      <c r="J92" s="127">
        <f>SUMIFS('Nov Receipts Data'!F:F,'Nov Receipts Data'!$B:$B,$B92)+SUMIFS('Nov Receipts Data'!F:F,'Nov Receipts Data'!$B:$B,$A92)</f>
        <v>0</v>
      </c>
      <c r="K92" s="127">
        <f>SUMIFS('Nov Receipts Data'!G:G,'Nov Receipts Data'!$B:$B,$B92)+SUMIFS('Nov Receipts Data'!G:G,'Nov Receipts Data'!$B:$B,$A92)</f>
        <v>17504.02</v>
      </c>
      <c r="L92" s="127">
        <f>SUMIFS('Nov Receipts Data'!H:H,'Nov Receipts Data'!$B:$B,$B92)+SUMIFS('Nov Receipts Data'!H:H,'Nov Receipts Data'!$B:$B,$A92)</f>
        <v>57005.4</v>
      </c>
      <c r="M92" s="127">
        <f>SUMIFS('Nov Receipts Data'!I:I,'Nov Receipts Data'!$B:$B,$B92)+SUMIFS('Nov Receipts Data'!I:I,'Nov Receipts Data'!$B:$B,$A92)</f>
        <v>60202.3</v>
      </c>
      <c r="N92" s="127">
        <f>SUMIFS('Nov Receipts Data'!J:J,'Nov Receipts Data'!$B:$B,$B92)+SUMIFS('Nov Receipts Data'!J:J,'Nov Receipts Data'!$B:$B,$A92)</f>
        <v>0</v>
      </c>
      <c r="O92" s="127">
        <f>SUMIFS('Nov Receipts Data'!K:K,'Nov Receipts Data'!$B:$B,$B92)+SUMIFS('Nov Receipts Data'!K:K,'Nov Receipts Data'!$B:$B,$A92)</f>
        <v>0</v>
      </c>
      <c r="P92" s="127">
        <f>SUMIFS('Nov Receipts Data'!L:L,'Nov Receipts Data'!$B:$B,$B92)+SUMIFS('Nov Receipts Data'!L:L,'Nov Receipts Data'!$B:$B,$A92)</f>
        <v>0</v>
      </c>
      <c r="Q92" s="127">
        <f>SUMIFS('Nov Receipts Data'!M:M,'Nov Receipts Data'!$B:$B,$B92)+SUMIFS('Nov Receipts Data'!M:M,'Nov Receipts Data'!$B:$B,$A92)</f>
        <v>17836.73</v>
      </c>
      <c r="R92" s="127">
        <f>SUMIFS('Nov Receipts Data'!N:N,'Nov Receipts Data'!$B:$B,$B92)+SUMIFS('Nov Receipts Data'!N:N,'Nov Receipts Data'!$B:$B,$A92)</f>
        <v>0</v>
      </c>
      <c r="S92" s="127">
        <f>SUMIFS('Nov Receipts Data'!O:O,'Nov Receipts Data'!$B:$B,$B92)+SUMIFS('Nov Receipts Data'!O:O,'Nov Receipts Data'!$B:$B,$A92)</f>
        <v>73525.19</v>
      </c>
      <c r="T92" s="127">
        <f>SUMIFS('Nov Receipts Data'!P:P,'Nov Receipts Data'!$B:$B,$B92)+SUMIFS('Nov Receipts Data'!P:P,'Nov Receipts Data'!$B:$B,$A92)</f>
        <v>47724.09</v>
      </c>
      <c r="U92" s="127">
        <f>SUMIFS('Nov Receipts Data'!Q:Q,'Nov Receipts Data'!$B:$B,$B92)+SUMIFS('Nov Receipts Data'!Q:Q,'Nov Receipts Data'!$B:$B,$A92)</f>
        <v>1512</v>
      </c>
      <c r="V92" s="127">
        <f>SUMIFS('Nov Receipts Data'!R:R,'Nov Receipts Data'!$B:$B,$B92)+SUMIFS('Nov Receipts Data'!R:R,'Nov Receipts Data'!$B:$B,$A92)</f>
        <v>0</v>
      </c>
      <c r="W92" s="127">
        <f>SUMIFS('Nov Receipts Data'!S:S,'Nov Receipts Data'!$B:$B,$B92)+SUMIFS('Nov Receipts Data'!S:S,'Nov Receipts Data'!$B:$B,$A92)</f>
        <v>1004.14</v>
      </c>
      <c r="X92" s="127">
        <f>SUMIFS('Nov Receipts Data'!T:T,'Nov Receipts Data'!$B:$B,$B92)+SUMIFS('Nov Receipts Data'!T:T,'Nov Receipts Data'!$B:$B,$A92)</f>
        <v>0</v>
      </c>
      <c r="Y92" s="127">
        <f>SUMIFS('Nov Receipts Data'!U:U,'Nov Receipts Data'!$B:$B,$B92)+SUMIFS('Nov Receipts Data'!U:U,'Nov Receipts Data'!$B:$B,$A92)</f>
        <v>0</v>
      </c>
      <c r="Z92" s="127">
        <f>SUMIFS('Nov Receipts Data'!V:V,'Nov Receipts Data'!$B:$B,$B92)+SUMIFS('Nov Receipts Data'!V:V,'Nov Receipts Data'!$B:$B,$A92)</f>
        <v>0</v>
      </c>
      <c r="AA92" s="127">
        <f>SUMIFS('Nov Receipts Data'!W:W,'Nov Receipts Data'!$B:$B,$B92)+SUMIFS('Nov Receipts Data'!W:W,'Nov Receipts Data'!$B:$B,$A92)</f>
        <v>0</v>
      </c>
      <c r="AB92" s="127">
        <f>SUMIFS('Nov Receipts Data'!X:X,'Nov Receipts Data'!$B:$B,$B92)+SUMIFS('Nov Receipts Data'!X:X,'Nov Receipts Data'!$B:$B,$A92)</f>
        <v>0</v>
      </c>
      <c r="AC92" s="127">
        <f>SUMIFS('Nov Receipts Data'!Y:Y,'Nov Receipts Data'!$B:$B,$B92)+SUMIFS('Nov Receipts Data'!Y:Y,'Nov Receipts Data'!$B:$B,$A92)</f>
        <v>0</v>
      </c>
      <c r="AD92" s="127">
        <f>SUMIFS('Nov Receipts Data'!Z:Z,'Nov Receipts Data'!$B:$B,$B92)+SUMIFS('Nov Receipts Data'!Z:Z,'Nov Receipts Data'!$B:$B,$A92)</f>
        <v>0</v>
      </c>
      <c r="AE92" s="127">
        <f>SUMIFS('Nov Receipts Data'!AA:AA,'Nov Receipts Data'!$B:$B,$B92)+SUMIFS('Nov Receipts Data'!AA:AA,'Nov Receipts Data'!$B:$B,$A92)</f>
        <v>8395.31</v>
      </c>
      <c r="AF92" s="127">
        <f>SUMIFS('Nov Receipts Data'!AB:AB,'Nov Receipts Data'!$B:$B,$B92)+SUMIFS('Nov Receipts Data'!AB:AB,'Nov Receipts Data'!$B:$B,$A92)</f>
        <v>0</v>
      </c>
      <c r="AG92" s="127">
        <f>SUMIFS('Nov Receipts Data'!AC:AC,'Nov Receipts Data'!$B:$B,$B92)+SUMIFS('Nov Receipts Data'!AC:AC,'Nov Receipts Data'!$B:$B,$A92)</f>
        <v>0</v>
      </c>
      <c r="AH92" s="127">
        <f>SUMIFS('Nov Receipts Data'!AD:AD,'Nov Receipts Data'!$B:$B,$B92)+SUMIFS('Nov Receipts Data'!AD:AD,'Nov Receipts Data'!$B:$B,$A92)</f>
        <v>38347.68</v>
      </c>
      <c r="AI92" s="127">
        <f>SUMIFS('Nov Receipts Data'!AE:AE,'Nov Receipts Data'!$B:$B,$B92)+SUMIFS('Nov Receipts Data'!AE:AE,'Nov Receipts Data'!$B:$B,$A92)</f>
        <v>0</v>
      </c>
      <c r="AJ92" s="127">
        <f>SUMIFS('Nov Receipts Data'!AF:AF,'Nov Receipts Data'!$B:$B,$B92)+SUMIFS('Nov Receipts Data'!AF:AF,'Nov Receipts Data'!$B:$B,$A92)</f>
        <v>0</v>
      </c>
      <c r="AK92" s="150">
        <v>270.36</v>
      </c>
    </row>
    <row r="93" spans="1:37" ht="13.2" outlineLevel="1">
      <c r="A93" s="86"/>
      <c r="B93" s="19" t="s">
        <v>122</v>
      </c>
      <c r="C93" s="127">
        <v>512759.03986812657</v>
      </c>
      <c r="D93" s="80">
        <f>SUMIFS('PMT Terms'!C:C,'PMT Terms'!B:B,B93)</f>
        <v>45</v>
      </c>
      <c r="E93" s="89">
        <f t="shared" si="13"/>
        <v>0.8296193473437441</v>
      </c>
      <c r="F93" s="84">
        <f t="shared" si="15"/>
        <v>425394.82</v>
      </c>
      <c r="G93" s="88">
        <f>SUMIFS('Nov Receipts Data'!C:C,'Nov Receipts Data'!$B:$B,$B93)+SUMIFS('Nov Receipts Data'!C:C,'Nov Receipts Data'!$B:$B,$A93)</f>
        <v>0</v>
      </c>
      <c r="H93" s="88">
        <f>SUMIFS('Nov Receipts Data'!D:D,'Nov Receipts Data'!$B:$B,$B93)+SUMIFS('Nov Receipts Data'!D:D,'Nov Receipts Data'!$B:$B,$A93)</f>
        <v>0</v>
      </c>
      <c r="I93" s="127">
        <f>SUMIFS('Nov Receipts Data'!E:E,'Nov Receipts Data'!$B:$B,$B93)+SUMIFS('Nov Receipts Data'!E:E,'Nov Receipts Data'!$B:$B,$A93)</f>
        <v>0</v>
      </c>
      <c r="J93" s="127">
        <f>SUMIFS('Nov Receipts Data'!F:F,'Nov Receipts Data'!$B:$B,$B93)+SUMIFS('Nov Receipts Data'!F:F,'Nov Receipts Data'!$B:$B,$A93)</f>
        <v>0</v>
      </c>
      <c r="K93" s="127">
        <f>SUMIFS('Nov Receipts Data'!G:G,'Nov Receipts Data'!$B:$B,$B93)+SUMIFS('Nov Receipts Data'!G:G,'Nov Receipts Data'!$B:$B,$A93)</f>
        <v>0</v>
      </c>
      <c r="L93" s="127">
        <f>SUMIFS('Nov Receipts Data'!H:H,'Nov Receipts Data'!$B:$B,$B93)+SUMIFS('Nov Receipts Data'!H:H,'Nov Receipts Data'!$B:$B,$A93)</f>
        <v>1516.6</v>
      </c>
      <c r="M93" s="127">
        <f>SUMIFS('Nov Receipts Data'!I:I,'Nov Receipts Data'!$B:$B,$B93)+SUMIFS('Nov Receipts Data'!I:I,'Nov Receipts Data'!$B:$B,$A93)</f>
        <v>0</v>
      </c>
      <c r="N93" s="127">
        <f>SUMIFS('Nov Receipts Data'!J:J,'Nov Receipts Data'!$B:$B,$B93)+SUMIFS('Nov Receipts Data'!J:J,'Nov Receipts Data'!$B:$B,$A93)</f>
        <v>41.94</v>
      </c>
      <c r="O93" s="127">
        <f>SUMIFS('Nov Receipts Data'!K:K,'Nov Receipts Data'!$B:$B,$B93)+SUMIFS('Nov Receipts Data'!K:K,'Nov Receipts Data'!$B:$B,$A93)</f>
        <v>0</v>
      </c>
      <c r="P93" s="127">
        <f>SUMIFS('Nov Receipts Data'!L:L,'Nov Receipts Data'!$B:$B,$B93)+SUMIFS('Nov Receipts Data'!L:L,'Nov Receipts Data'!$B:$B,$A93)</f>
        <v>0</v>
      </c>
      <c r="Q93" s="127">
        <f>SUMIFS('Nov Receipts Data'!M:M,'Nov Receipts Data'!$B:$B,$B93)+SUMIFS('Nov Receipts Data'!M:M,'Nov Receipts Data'!$B:$B,$A93)</f>
        <v>93.04</v>
      </c>
      <c r="R93" s="127">
        <f>SUMIFS('Nov Receipts Data'!N:N,'Nov Receipts Data'!$B:$B,$B93)+SUMIFS('Nov Receipts Data'!N:N,'Nov Receipts Data'!$B:$B,$A93)</f>
        <v>0</v>
      </c>
      <c r="S93" s="127">
        <f>SUMIFS('Nov Receipts Data'!O:O,'Nov Receipts Data'!$B:$B,$B93)+SUMIFS('Nov Receipts Data'!O:O,'Nov Receipts Data'!$B:$B,$A93)</f>
        <v>0</v>
      </c>
      <c r="T93" s="127">
        <f>SUMIFS('Nov Receipts Data'!P:P,'Nov Receipts Data'!$B:$B,$B93)+SUMIFS('Nov Receipts Data'!P:P,'Nov Receipts Data'!$B:$B,$A93)</f>
        <v>0</v>
      </c>
      <c r="U93" s="127">
        <f>SUMIFS('Nov Receipts Data'!Q:Q,'Nov Receipts Data'!$B:$B,$B93)+SUMIFS('Nov Receipts Data'!Q:Q,'Nov Receipts Data'!$B:$B,$A93)</f>
        <v>0</v>
      </c>
      <c r="V93" s="127">
        <f>SUMIFS('Nov Receipts Data'!R:R,'Nov Receipts Data'!$B:$B,$B93)+SUMIFS('Nov Receipts Data'!R:R,'Nov Receipts Data'!$B:$B,$A93)</f>
        <v>0</v>
      </c>
      <c r="W93" s="127">
        <f>SUMIFS('Nov Receipts Data'!S:S,'Nov Receipts Data'!$B:$B,$B93)+SUMIFS('Nov Receipts Data'!S:S,'Nov Receipts Data'!$B:$B,$A93)</f>
        <v>0</v>
      </c>
      <c r="X93" s="127">
        <f>SUMIFS('Nov Receipts Data'!T:T,'Nov Receipts Data'!$B:$B,$B93)+SUMIFS('Nov Receipts Data'!T:T,'Nov Receipts Data'!$B:$B,$A93)</f>
        <v>253618.01</v>
      </c>
      <c r="Y93" s="127">
        <f>SUMIFS('Nov Receipts Data'!U:U,'Nov Receipts Data'!$B:$B,$B93)+SUMIFS('Nov Receipts Data'!U:U,'Nov Receipts Data'!$B:$B,$A93)</f>
        <v>14581.52</v>
      </c>
      <c r="Z93" s="127">
        <f>SUMIFS('Nov Receipts Data'!V:V,'Nov Receipts Data'!$B:$B,$B93)+SUMIFS('Nov Receipts Data'!V:V,'Nov Receipts Data'!$B:$B,$A93)</f>
        <v>163.22</v>
      </c>
      <c r="AA93" s="127">
        <f>SUMIFS('Nov Receipts Data'!W:W,'Nov Receipts Data'!$B:$B,$B93)+SUMIFS('Nov Receipts Data'!W:W,'Nov Receipts Data'!$B:$B,$A93)</f>
        <v>0</v>
      </c>
      <c r="AB93" s="127">
        <f>SUMIFS('Nov Receipts Data'!X:X,'Nov Receipts Data'!$B:$B,$B93)+SUMIFS('Nov Receipts Data'!X:X,'Nov Receipts Data'!$B:$B,$A93)</f>
        <v>12771.6</v>
      </c>
      <c r="AC93" s="127">
        <f>SUMIFS('Nov Receipts Data'!Y:Y,'Nov Receipts Data'!$B:$B,$B93)+SUMIFS('Nov Receipts Data'!Y:Y,'Nov Receipts Data'!$B:$B,$A93)</f>
        <v>827.76</v>
      </c>
      <c r="AD93" s="127">
        <f>SUMIFS('Nov Receipts Data'!Z:Z,'Nov Receipts Data'!$B:$B,$B93)+SUMIFS('Nov Receipts Data'!Z:Z,'Nov Receipts Data'!$B:$B,$A93)</f>
        <v>0</v>
      </c>
      <c r="AE93" s="127">
        <f>SUMIFS('Nov Receipts Data'!AA:AA,'Nov Receipts Data'!$B:$B,$B93)+SUMIFS('Nov Receipts Data'!AA:AA,'Nov Receipts Data'!$B:$B,$A93)</f>
        <v>0</v>
      </c>
      <c r="AF93" s="127">
        <f>SUMIFS('Nov Receipts Data'!AB:AB,'Nov Receipts Data'!$B:$B,$B93)+SUMIFS('Nov Receipts Data'!AB:AB,'Nov Receipts Data'!$B:$B,$A93)</f>
        <v>38384.639999999999</v>
      </c>
      <c r="AG93" s="127">
        <f>SUMIFS('Nov Receipts Data'!AC:AC,'Nov Receipts Data'!$B:$B,$B93)+SUMIFS('Nov Receipts Data'!AC:AC,'Nov Receipts Data'!$B:$B,$A93)</f>
        <v>0</v>
      </c>
      <c r="AH93" s="127">
        <f>SUMIFS('Nov Receipts Data'!AD:AD,'Nov Receipts Data'!$B:$B,$B93)+SUMIFS('Nov Receipts Data'!AD:AD,'Nov Receipts Data'!$B:$B,$A93)</f>
        <v>71690.94</v>
      </c>
      <c r="AI93" s="127">
        <f>SUMIFS('Nov Receipts Data'!AE:AE,'Nov Receipts Data'!$B:$B,$B93)+SUMIFS('Nov Receipts Data'!AE:AE,'Nov Receipts Data'!$B:$B,$A93)</f>
        <v>27005.15</v>
      </c>
      <c r="AJ93" s="127">
        <f>SUMIFS('Nov Receipts Data'!AF:AF,'Nov Receipts Data'!$B:$B,$B93)+SUMIFS('Nov Receipts Data'!AF:AF,'Nov Receipts Data'!$B:$B,$A93)</f>
        <v>4700.3999999999996</v>
      </c>
      <c r="AK93" s="150">
        <v>270.24</v>
      </c>
    </row>
    <row r="94" spans="1:37" ht="13.2" outlineLevel="1">
      <c r="A94" s="86"/>
      <c r="B94" s="19" t="s">
        <v>305</v>
      </c>
      <c r="C94" s="127">
        <v>215328.15244133896</v>
      </c>
      <c r="D94" s="80">
        <f>SUMIFS('PMT Terms'!C:C,'PMT Terms'!B:B,B94)</f>
        <v>60</v>
      </c>
      <c r="E94" s="89">
        <f t="shared" si="13"/>
        <v>1.5081509608385726</v>
      </c>
      <c r="F94" s="84">
        <f t="shared" si="15"/>
        <v>324747.36</v>
      </c>
      <c r="G94" s="88">
        <f>SUMIFS('Nov Receipts Data'!C:C,'Nov Receipts Data'!$B:$B,$B94)+SUMIFS('Nov Receipts Data'!C:C,'Nov Receipts Data'!$B:$B,$A94)</f>
        <v>0</v>
      </c>
      <c r="H94" s="88">
        <f>SUMIFS('Nov Receipts Data'!D:D,'Nov Receipts Data'!$B:$B,$B94)+SUMIFS('Nov Receipts Data'!D:D,'Nov Receipts Data'!$B:$B,$A94)</f>
        <v>0</v>
      </c>
      <c r="I94" s="127">
        <f>SUMIFS('Nov Receipts Data'!E:E,'Nov Receipts Data'!$B:$B,$B94)+SUMIFS('Nov Receipts Data'!E:E,'Nov Receipts Data'!$B:$B,$A94)</f>
        <v>0</v>
      </c>
      <c r="J94" s="127">
        <f>SUMIFS('Nov Receipts Data'!F:F,'Nov Receipts Data'!$B:$B,$B94)+SUMIFS('Nov Receipts Data'!F:F,'Nov Receipts Data'!$B:$B,$A94)</f>
        <v>0</v>
      </c>
      <c r="K94" s="127">
        <f>SUMIFS('Nov Receipts Data'!G:G,'Nov Receipts Data'!$B:$B,$B94)+SUMIFS('Nov Receipts Data'!G:G,'Nov Receipts Data'!$B:$B,$A94)</f>
        <v>0</v>
      </c>
      <c r="L94" s="127">
        <f>SUMIFS('Nov Receipts Data'!H:H,'Nov Receipts Data'!$B:$B,$B94)+SUMIFS('Nov Receipts Data'!H:H,'Nov Receipts Data'!$B:$B,$A94)</f>
        <v>0</v>
      </c>
      <c r="M94" s="127">
        <f>SUMIFS('Nov Receipts Data'!I:I,'Nov Receipts Data'!$B:$B,$B94)+SUMIFS('Nov Receipts Data'!I:I,'Nov Receipts Data'!$B:$B,$A94)</f>
        <v>0</v>
      </c>
      <c r="N94" s="127">
        <f>SUMIFS('Nov Receipts Data'!J:J,'Nov Receipts Data'!$B:$B,$B94)+SUMIFS('Nov Receipts Data'!J:J,'Nov Receipts Data'!$B:$B,$A94)</f>
        <v>30732.75</v>
      </c>
      <c r="O94" s="127">
        <f>SUMIFS('Nov Receipts Data'!K:K,'Nov Receipts Data'!$B:$B,$B94)+SUMIFS('Nov Receipts Data'!K:K,'Nov Receipts Data'!$B:$B,$A94)</f>
        <v>72303.75</v>
      </c>
      <c r="P94" s="127">
        <f>SUMIFS('Nov Receipts Data'!L:L,'Nov Receipts Data'!$B:$B,$B94)+SUMIFS('Nov Receipts Data'!L:L,'Nov Receipts Data'!$B:$B,$A94)</f>
        <v>65201.32</v>
      </c>
      <c r="Q94" s="127">
        <f>SUMIFS('Nov Receipts Data'!M:M,'Nov Receipts Data'!$B:$B,$B94)+SUMIFS('Nov Receipts Data'!M:M,'Nov Receipts Data'!$B:$B,$A94)</f>
        <v>0</v>
      </c>
      <c r="R94" s="127">
        <f>SUMIFS('Nov Receipts Data'!N:N,'Nov Receipts Data'!$B:$B,$B94)+SUMIFS('Nov Receipts Data'!N:N,'Nov Receipts Data'!$B:$B,$A94)</f>
        <v>0</v>
      </c>
      <c r="S94" s="127">
        <f>SUMIFS('Nov Receipts Data'!O:O,'Nov Receipts Data'!$B:$B,$B94)+SUMIFS('Nov Receipts Data'!O:O,'Nov Receipts Data'!$B:$B,$A94)</f>
        <v>0</v>
      </c>
      <c r="T94" s="127">
        <f>SUMIFS('Nov Receipts Data'!P:P,'Nov Receipts Data'!$B:$B,$B94)+SUMIFS('Nov Receipts Data'!P:P,'Nov Receipts Data'!$B:$B,$A94)</f>
        <v>0</v>
      </c>
      <c r="U94" s="127">
        <f>SUMIFS('Nov Receipts Data'!Q:Q,'Nov Receipts Data'!$B:$B,$B94)+SUMIFS('Nov Receipts Data'!Q:Q,'Nov Receipts Data'!$B:$B,$A94)</f>
        <v>0</v>
      </c>
      <c r="V94" s="127">
        <f>SUMIFS('Nov Receipts Data'!R:R,'Nov Receipts Data'!$B:$B,$B94)+SUMIFS('Nov Receipts Data'!R:R,'Nov Receipts Data'!$B:$B,$A94)</f>
        <v>0</v>
      </c>
      <c r="W94" s="127">
        <f>SUMIFS('Nov Receipts Data'!S:S,'Nov Receipts Data'!$B:$B,$B94)+SUMIFS('Nov Receipts Data'!S:S,'Nov Receipts Data'!$B:$B,$A94)</f>
        <v>0</v>
      </c>
      <c r="X94" s="127">
        <f>SUMIFS('Nov Receipts Data'!T:T,'Nov Receipts Data'!$B:$B,$B94)+SUMIFS('Nov Receipts Data'!T:T,'Nov Receipts Data'!$B:$B,$A94)</f>
        <v>0</v>
      </c>
      <c r="Y94" s="127">
        <f>SUMIFS('Nov Receipts Data'!U:U,'Nov Receipts Data'!$B:$B,$B94)+SUMIFS('Nov Receipts Data'!U:U,'Nov Receipts Data'!$B:$B,$A94)</f>
        <v>0</v>
      </c>
      <c r="Z94" s="127">
        <f>SUMIFS('Nov Receipts Data'!V:V,'Nov Receipts Data'!$B:$B,$B94)+SUMIFS('Nov Receipts Data'!V:V,'Nov Receipts Data'!$B:$B,$A94)</f>
        <v>3204.48</v>
      </c>
      <c r="AA94" s="127">
        <f>SUMIFS('Nov Receipts Data'!W:W,'Nov Receipts Data'!$B:$B,$B94)+SUMIFS('Nov Receipts Data'!W:W,'Nov Receipts Data'!$B:$B,$A94)</f>
        <v>0</v>
      </c>
      <c r="AB94" s="127">
        <f>SUMIFS('Nov Receipts Data'!X:X,'Nov Receipts Data'!$B:$B,$B94)+SUMIFS('Nov Receipts Data'!X:X,'Nov Receipts Data'!$B:$B,$A94)</f>
        <v>0</v>
      </c>
      <c r="AC94" s="127">
        <f>SUMIFS('Nov Receipts Data'!Y:Y,'Nov Receipts Data'!$B:$B,$B94)+SUMIFS('Nov Receipts Data'!Y:Y,'Nov Receipts Data'!$B:$B,$A94)</f>
        <v>0</v>
      </c>
      <c r="AD94" s="127">
        <f>SUMIFS('Nov Receipts Data'!Z:Z,'Nov Receipts Data'!$B:$B,$B94)+SUMIFS('Nov Receipts Data'!Z:Z,'Nov Receipts Data'!$B:$B,$A94)</f>
        <v>108473.11</v>
      </c>
      <c r="AE94" s="127">
        <f>SUMIFS('Nov Receipts Data'!AA:AA,'Nov Receipts Data'!$B:$B,$B94)+SUMIFS('Nov Receipts Data'!AA:AA,'Nov Receipts Data'!$B:$B,$A94)</f>
        <v>0</v>
      </c>
      <c r="AF94" s="127">
        <f>SUMIFS('Nov Receipts Data'!AB:AB,'Nov Receipts Data'!$B:$B,$B94)+SUMIFS('Nov Receipts Data'!AB:AB,'Nov Receipts Data'!$B:$B,$A94)</f>
        <v>0</v>
      </c>
      <c r="AG94" s="127">
        <f>SUMIFS('Nov Receipts Data'!AC:AC,'Nov Receipts Data'!$B:$B,$B94)+SUMIFS('Nov Receipts Data'!AC:AC,'Nov Receipts Data'!$B:$B,$A94)</f>
        <v>0</v>
      </c>
      <c r="AH94" s="127">
        <f>SUMIFS('Nov Receipts Data'!AD:AD,'Nov Receipts Data'!$B:$B,$B94)+SUMIFS('Nov Receipts Data'!AD:AD,'Nov Receipts Data'!$B:$B,$A94)</f>
        <v>5717.04</v>
      </c>
      <c r="AI94" s="127">
        <f>SUMIFS('Nov Receipts Data'!AE:AE,'Nov Receipts Data'!$B:$B,$B94)+SUMIFS('Nov Receipts Data'!AE:AE,'Nov Receipts Data'!$B:$B,$A94)</f>
        <v>15993.5</v>
      </c>
      <c r="AJ94" s="127">
        <f>SUMIFS('Nov Receipts Data'!AF:AF,'Nov Receipts Data'!$B:$B,$B94)+SUMIFS('Nov Receipts Data'!AF:AF,'Nov Receipts Data'!$B:$B,$A94)</f>
        <v>23121.41</v>
      </c>
      <c r="AK94" s="150">
        <v>259.2</v>
      </c>
    </row>
    <row r="95" spans="1:37" ht="13.2" outlineLevel="1">
      <c r="A95" s="86"/>
      <c r="B95" s="19" t="s">
        <v>192</v>
      </c>
      <c r="C95" s="127">
        <v>373122.96578520065</v>
      </c>
      <c r="D95" s="80">
        <f>SUMIFS('PMT Terms'!C:C,'PMT Terms'!B:B,B95)</f>
        <v>60</v>
      </c>
      <c r="E95" s="89">
        <f t="shared" si="13"/>
        <v>0.74970032844623968</v>
      </c>
      <c r="F95" s="84">
        <f t="shared" si="15"/>
        <v>279730.40999999997</v>
      </c>
      <c r="G95" s="88">
        <f>SUMIFS('Nov Receipts Data'!C:C,'Nov Receipts Data'!$B:$B,$B95)+SUMIFS('Nov Receipts Data'!C:C,'Nov Receipts Data'!$B:$B,$A95)</f>
        <v>0</v>
      </c>
      <c r="H95" s="88">
        <f>SUMIFS('Nov Receipts Data'!D:D,'Nov Receipts Data'!$B:$B,$B95)+SUMIFS('Nov Receipts Data'!D:D,'Nov Receipts Data'!$B:$B,$A95)</f>
        <v>15486.48</v>
      </c>
      <c r="I95" s="127">
        <f>SUMIFS('Nov Receipts Data'!E:E,'Nov Receipts Data'!$B:$B,$B95)+SUMIFS('Nov Receipts Data'!E:E,'Nov Receipts Data'!$B:$B,$A95)</f>
        <v>10907.37</v>
      </c>
      <c r="J95" s="127">
        <f>SUMIFS('Nov Receipts Data'!F:F,'Nov Receipts Data'!$B:$B,$B95)+SUMIFS('Nov Receipts Data'!F:F,'Nov Receipts Data'!$B:$B,$A95)</f>
        <v>0</v>
      </c>
      <c r="K95" s="127">
        <f>SUMIFS('Nov Receipts Data'!G:G,'Nov Receipts Data'!$B:$B,$B95)+SUMIFS('Nov Receipts Data'!G:G,'Nov Receipts Data'!$B:$B,$A95)</f>
        <v>0</v>
      </c>
      <c r="L95" s="127">
        <f>SUMIFS('Nov Receipts Data'!H:H,'Nov Receipts Data'!$B:$B,$B95)+SUMIFS('Nov Receipts Data'!H:H,'Nov Receipts Data'!$B:$B,$A95)</f>
        <v>0</v>
      </c>
      <c r="M95" s="127">
        <f>SUMIFS('Nov Receipts Data'!I:I,'Nov Receipts Data'!$B:$B,$B95)+SUMIFS('Nov Receipts Data'!I:I,'Nov Receipts Data'!$B:$B,$A95)</f>
        <v>0</v>
      </c>
      <c r="N95" s="127">
        <f>SUMIFS('Nov Receipts Data'!J:J,'Nov Receipts Data'!$B:$B,$B95)+SUMIFS('Nov Receipts Data'!J:J,'Nov Receipts Data'!$B:$B,$A95)</f>
        <v>25720.97</v>
      </c>
      <c r="O95" s="127">
        <f>SUMIFS('Nov Receipts Data'!K:K,'Nov Receipts Data'!$B:$B,$B95)+SUMIFS('Nov Receipts Data'!K:K,'Nov Receipts Data'!$B:$B,$A95)</f>
        <v>83044.83</v>
      </c>
      <c r="P95" s="127">
        <f>SUMIFS('Nov Receipts Data'!L:L,'Nov Receipts Data'!$B:$B,$B95)+SUMIFS('Nov Receipts Data'!L:L,'Nov Receipts Data'!$B:$B,$A95)</f>
        <v>70888.58</v>
      </c>
      <c r="Q95" s="127">
        <f>SUMIFS('Nov Receipts Data'!M:M,'Nov Receipts Data'!$B:$B,$B95)+SUMIFS('Nov Receipts Data'!M:M,'Nov Receipts Data'!$B:$B,$A95)</f>
        <v>1171.32</v>
      </c>
      <c r="R95" s="127">
        <f>SUMIFS('Nov Receipts Data'!N:N,'Nov Receipts Data'!$B:$B,$B95)+SUMIFS('Nov Receipts Data'!N:N,'Nov Receipts Data'!$B:$B,$A95)</f>
        <v>2549.04</v>
      </c>
      <c r="S95" s="127">
        <f>SUMIFS('Nov Receipts Data'!O:O,'Nov Receipts Data'!$B:$B,$B95)+SUMIFS('Nov Receipts Data'!O:O,'Nov Receipts Data'!$B:$B,$A95)</f>
        <v>1943.17</v>
      </c>
      <c r="T95" s="127">
        <f>SUMIFS('Nov Receipts Data'!P:P,'Nov Receipts Data'!$B:$B,$B95)+SUMIFS('Nov Receipts Data'!P:P,'Nov Receipts Data'!$B:$B,$A95)</f>
        <v>0</v>
      </c>
      <c r="U95" s="127">
        <f>SUMIFS('Nov Receipts Data'!Q:Q,'Nov Receipts Data'!$B:$B,$B95)+SUMIFS('Nov Receipts Data'!Q:Q,'Nov Receipts Data'!$B:$B,$A95)</f>
        <v>0</v>
      </c>
      <c r="V95" s="127">
        <f>SUMIFS('Nov Receipts Data'!R:R,'Nov Receipts Data'!$B:$B,$B95)+SUMIFS('Nov Receipts Data'!R:R,'Nov Receipts Data'!$B:$B,$A95)</f>
        <v>0</v>
      </c>
      <c r="W95" s="127">
        <f>SUMIFS('Nov Receipts Data'!S:S,'Nov Receipts Data'!$B:$B,$B95)+SUMIFS('Nov Receipts Data'!S:S,'Nov Receipts Data'!$B:$B,$A95)</f>
        <v>0</v>
      </c>
      <c r="X95" s="127">
        <f>SUMIFS('Nov Receipts Data'!T:T,'Nov Receipts Data'!$B:$B,$B95)+SUMIFS('Nov Receipts Data'!T:T,'Nov Receipts Data'!$B:$B,$A95)</f>
        <v>6418.15</v>
      </c>
      <c r="Y95" s="127">
        <f>SUMIFS('Nov Receipts Data'!U:U,'Nov Receipts Data'!$B:$B,$B95)+SUMIFS('Nov Receipts Data'!U:U,'Nov Receipts Data'!$B:$B,$A95)</f>
        <v>19701.900000000001</v>
      </c>
      <c r="Z95" s="127">
        <f>SUMIFS('Nov Receipts Data'!V:V,'Nov Receipts Data'!$B:$B,$B95)+SUMIFS('Nov Receipts Data'!V:V,'Nov Receipts Data'!$B:$B,$A95)</f>
        <v>26646.12</v>
      </c>
      <c r="AA95" s="127">
        <f>SUMIFS('Nov Receipts Data'!W:W,'Nov Receipts Data'!$B:$B,$B95)+SUMIFS('Nov Receipts Data'!W:W,'Nov Receipts Data'!$B:$B,$A95)</f>
        <v>0</v>
      </c>
      <c r="AB95" s="127">
        <f>SUMIFS('Nov Receipts Data'!X:X,'Nov Receipts Data'!$B:$B,$B95)+SUMIFS('Nov Receipts Data'!X:X,'Nov Receipts Data'!$B:$B,$A95)</f>
        <v>119.88</v>
      </c>
      <c r="AC95" s="127">
        <f>SUMIFS('Nov Receipts Data'!Y:Y,'Nov Receipts Data'!$B:$B,$B95)+SUMIFS('Nov Receipts Data'!Y:Y,'Nov Receipts Data'!$B:$B,$A95)</f>
        <v>1014.72</v>
      </c>
      <c r="AD95" s="127">
        <f>SUMIFS('Nov Receipts Data'!Z:Z,'Nov Receipts Data'!$B:$B,$B95)+SUMIFS('Nov Receipts Data'!Z:Z,'Nov Receipts Data'!$B:$B,$A95)</f>
        <v>11928.24</v>
      </c>
      <c r="AE95" s="127">
        <f>SUMIFS('Nov Receipts Data'!AA:AA,'Nov Receipts Data'!$B:$B,$B95)+SUMIFS('Nov Receipts Data'!AA:AA,'Nov Receipts Data'!$B:$B,$A95)</f>
        <v>1217.8800000000001</v>
      </c>
      <c r="AF95" s="127">
        <f>SUMIFS('Nov Receipts Data'!AB:AB,'Nov Receipts Data'!$B:$B,$B95)+SUMIFS('Nov Receipts Data'!AB:AB,'Nov Receipts Data'!$B:$B,$A95)</f>
        <v>0</v>
      </c>
      <c r="AG95" s="127">
        <f>SUMIFS('Nov Receipts Data'!AC:AC,'Nov Receipts Data'!$B:$B,$B95)+SUMIFS('Nov Receipts Data'!AC:AC,'Nov Receipts Data'!$B:$B,$A95)</f>
        <v>0</v>
      </c>
      <c r="AH95" s="127">
        <f>SUMIFS('Nov Receipts Data'!AD:AD,'Nov Receipts Data'!$B:$B,$B95)+SUMIFS('Nov Receipts Data'!AD:AD,'Nov Receipts Data'!$B:$B,$A95)</f>
        <v>971.76</v>
      </c>
      <c r="AI95" s="127">
        <f>SUMIFS('Nov Receipts Data'!AE:AE,'Nov Receipts Data'!$B:$B,$B95)+SUMIFS('Nov Receipts Data'!AE:AE,'Nov Receipts Data'!$B:$B,$A95)</f>
        <v>0</v>
      </c>
      <c r="AJ95" s="127">
        <f>SUMIFS('Nov Receipts Data'!AF:AF,'Nov Receipts Data'!$B:$B,$B95)+SUMIFS('Nov Receipts Data'!AF:AF,'Nov Receipts Data'!$B:$B,$A95)</f>
        <v>0</v>
      </c>
      <c r="AK95" s="150">
        <v>216.37</v>
      </c>
    </row>
    <row r="96" spans="1:37" ht="13.2" outlineLevel="1">
      <c r="A96" s="86"/>
      <c r="B96" s="19" t="s">
        <v>125</v>
      </c>
      <c r="C96" s="127">
        <v>290620.78351721092</v>
      </c>
      <c r="D96" s="80">
        <f>SUMIFS('PMT Terms'!C:C,'PMT Terms'!B:B,B96)</f>
        <v>60</v>
      </c>
      <c r="E96" s="89">
        <f t="shared" si="13"/>
        <v>1.336036278276036</v>
      </c>
      <c r="F96" s="84">
        <f t="shared" si="15"/>
        <v>388279.91000000003</v>
      </c>
      <c r="G96" s="88">
        <f>SUMIFS('Nov Receipts Data'!C:C,'Nov Receipts Data'!$B:$B,$B96)+SUMIFS('Nov Receipts Data'!C:C,'Nov Receipts Data'!$B:$B,$A96)</f>
        <v>513.72</v>
      </c>
      <c r="H96" s="88">
        <f>SUMIFS('Nov Receipts Data'!D:D,'Nov Receipts Data'!$B:$B,$B96)+SUMIFS('Nov Receipts Data'!D:D,'Nov Receipts Data'!$B:$B,$A96)</f>
        <v>1942.79</v>
      </c>
      <c r="I96" s="127">
        <f>SUMIFS('Nov Receipts Data'!E:E,'Nov Receipts Data'!$B:$B,$B96)+SUMIFS('Nov Receipts Data'!E:E,'Nov Receipts Data'!$B:$B,$A96)</f>
        <v>9886.2099999999991</v>
      </c>
      <c r="J96" s="127">
        <f>SUMIFS('Nov Receipts Data'!F:F,'Nov Receipts Data'!$B:$B,$B96)+SUMIFS('Nov Receipts Data'!F:F,'Nov Receipts Data'!$B:$B,$A96)</f>
        <v>2414.7600000000002</v>
      </c>
      <c r="K96" s="127">
        <f>SUMIFS('Nov Receipts Data'!G:G,'Nov Receipts Data'!$B:$B,$B96)+SUMIFS('Nov Receipts Data'!G:G,'Nov Receipts Data'!$B:$B,$A96)</f>
        <v>8622.9</v>
      </c>
      <c r="L96" s="127">
        <f>SUMIFS('Nov Receipts Data'!H:H,'Nov Receipts Data'!$B:$B,$B96)+SUMIFS('Nov Receipts Data'!H:H,'Nov Receipts Data'!$B:$B,$A96)</f>
        <v>5163.84</v>
      </c>
      <c r="M96" s="127">
        <f>SUMIFS('Nov Receipts Data'!I:I,'Nov Receipts Data'!$B:$B,$B96)+SUMIFS('Nov Receipts Data'!I:I,'Nov Receipts Data'!$B:$B,$A96)</f>
        <v>906.3</v>
      </c>
      <c r="N96" s="127">
        <f>SUMIFS('Nov Receipts Data'!J:J,'Nov Receipts Data'!$B:$B,$B96)+SUMIFS('Nov Receipts Data'!J:J,'Nov Receipts Data'!$B:$B,$A96)</f>
        <v>58.54</v>
      </c>
      <c r="O96" s="127">
        <f>SUMIFS('Nov Receipts Data'!K:K,'Nov Receipts Data'!$B:$B,$B96)+SUMIFS('Nov Receipts Data'!K:K,'Nov Receipts Data'!$B:$B,$A96)</f>
        <v>160</v>
      </c>
      <c r="P96" s="127">
        <f>SUMIFS('Nov Receipts Data'!L:L,'Nov Receipts Data'!$B:$B,$B96)+SUMIFS('Nov Receipts Data'!L:L,'Nov Receipts Data'!$B:$B,$A96)</f>
        <v>3864.21</v>
      </c>
      <c r="Q96" s="127">
        <f>SUMIFS('Nov Receipts Data'!M:M,'Nov Receipts Data'!$B:$B,$B96)+SUMIFS('Nov Receipts Data'!M:M,'Nov Receipts Data'!$B:$B,$A96)</f>
        <v>7144.39</v>
      </c>
      <c r="R96" s="127">
        <f>SUMIFS('Nov Receipts Data'!N:N,'Nov Receipts Data'!$B:$B,$B96)+SUMIFS('Nov Receipts Data'!N:N,'Nov Receipts Data'!$B:$B,$A96)</f>
        <v>3749.11</v>
      </c>
      <c r="S96" s="127">
        <f>SUMIFS('Nov Receipts Data'!O:O,'Nov Receipts Data'!$B:$B,$B96)+SUMIFS('Nov Receipts Data'!O:O,'Nov Receipts Data'!$B:$B,$A96)</f>
        <v>4592.28</v>
      </c>
      <c r="T96" s="127">
        <f>SUMIFS('Nov Receipts Data'!P:P,'Nov Receipts Data'!$B:$B,$B96)+SUMIFS('Nov Receipts Data'!P:P,'Nov Receipts Data'!$B:$B,$A96)</f>
        <v>10687.36</v>
      </c>
      <c r="U96" s="127">
        <f>SUMIFS('Nov Receipts Data'!Q:Q,'Nov Receipts Data'!$B:$B,$B96)+SUMIFS('Nov Receipts Data'!Q:Q,'Nov Receipts Data'!$B:$B,$A96)</f>
        <v>534.72</v>
      </c>
      <c r="V96" s="127">
        <f>SUMIFS('Nov Receipts Data'!R:R,'Nov Receipts Data'!$B:$B,$B96)+SUMIFS('Nov Receipts Data'!R:R,'Nov Receipts Data'!$B:$B,$A96)</f>
        <v>8458.16</v>
      </c>
      <c r="W96" s="127">
        <f>SUMIFS('Nov Receipts Data'!S:S,'Nov Receipts Data'!$B:$B,$B96)+SUMIFS('Nov Receipts Data'!S:S,'Nov Receipts Data'!$B:$B,$A96)</f>
        <v>38488.33</v>
      </c>
      <c r="X96" s="127">
        <f>SUMIFS('Nov Receipts Data'!T:T,'Nov Receipts Data'!$B:$B,$B96)+SUMIFS('Nov Receipts Data'!T:T,'Nov Receipts Data'!$B:$B,$A96)</f>
        <v>25076.95</v>
      </c>
      <c r="Y96" s="127">
        <f>SUMIFS('Nov Receipts Data'!U:U,'Nov Receipts Data'!$B:$B,$B96)+SUMIFS('Nov Receipts Data'!U:U,'Nov Receipts Data'!$B:$B,$A96)</f>
        <v>22396.68</v>
      </c>
      <c r="Z96" s="127">
        <f>SUMIFS('Nov Receipts Data'!V:V,'Nov Receipts Data'!$B:$B,$B96)+SUMIFS('Nov Receipts Data'!V:V,'Nov Receipts Data'!$B:$B,$A96)</f>
        <v>21173.07</v>
      </c>
      <c r="AA96" s="127">
        <f>SUMIFS('Nov Receipts Data'!W:W,'Nov Receipts Data'!$B:$B,$B96)+SUMIFS('Nov Receipts Data'!W:W,'Nov Receipts Data'!$B:$B,$A96)</f>
        <v>17468.990000000002</v>
      </c>
      <c r="AB96" s="127">
        <f>SUMIFS('Nov Receipts Data'!X:X,'Nov Receipts Data'!$B:$B,$B96)+SUMIFS('Nov Receipts Data'!X:X,'Nov Receipts Data'!$B:$B,$A96)</f>
        <v>2112.42</v>
      </c>
      <c r="AC96" s="127">
        <f>SUMIFS('Nov Receipts Data'!Y:Y,'Nov Receipts Data'!$B:$B,$B96)+SUMIFS('Nov Receipts Data'!Y:Y,'Nov Receipts Data'!$B:$B,$A96)</f>
        <v>13192.19</v>
      </c>
      <c r="AD96" s="127">
        <f>SUMIFS('Nov Receipts Data'!Z:Z,'Nov Receipts Data'!$B:$B,$B96)+SUMIFS('Nov Receipts Data'!Z:Z,'Nov Receipts Data'!$B:$B,$A96)</f>
        <v>48668.29</v>
      </c>
      <c r="AE96" s="127">
        <f>SUMIFS('Nov Receipts Data'!AA:AA,'Nov Receipts Data'!$B:$B,$B96)+SUMIFS('Nov Receipts Data'!AA:AA,'Nov Receipts Data'!$B:$B,$A96)</f>
        <v>20469.5</v>
      </c>
      <c r="AF96" s="127">
        <f>SUMIFS('Nov Receipts Data'!AB:AB,'Nov Receipts Data'!$B:$B,$B96)+SUMIFS('Nov Receipts Data'!AB:AB,'Nov Receipts Data'!$B:$B,$A96)</f>
        <v>35473.57</v>
      </c>
      <c r="AG96" s="127">
        <f>SUMIFS('Nov Receipts Data'!AC:AC,'Nov Receipts Data'!$B:$B,$B96)+SUMIFS('Nov Receipts Data'!AC:AC,'Nov Receipts Data'!$B:$B,$A96)</f>
        <v>4169.57</v>
      </c>
      <c r="AH96" s="127">
        <f>SUMIFS('Nov Receipts Data'!AD:AD,'Nov Receipts Data'!$B:$B,$B96)+SUMIFS('Nov Receipts Data'!AD:AD,'Nov Receipts Data'!$B:$B,$A96)</f>
        <v>50483.42</v>
      </c>
      <c r="AI96" s="127">
        <f>SUMIFS('Nov Receipts Data'!AE:AE,'Nov Receipts Data'!$B:$B,$B96)+SUMIFS('Nov Receipts Data'!AE:AE,'Nov Receipts Data'!$B:$B,$A96)</f>
        <v>10078.07</v>
      </c>
      <c r="AJ96" s="127">
        <f>SUMIFS('Nov Receipts Data'!AF:AF,'Nov Receipts Data'!$B:$B,$B96)+SUMIFS('Nov Receipts Data'!AF:AF,'Nov Receipts Data'!$B:$B,$A96)</f>
        <v>10329.57</v>
      </c>
      <c r="AK96" s="150">
        <v>211.44</v>
      </c>
    </row>
    <row r="97" spans="1:37" ht="13.2" outlineLevel="1">
      <c r="A97" s="86"/>
      <c r="B97" s="19" t="s">
        <v>498</v>
      </c>
      <c r="C97" s="127">
        <v>290678.31136874808</v>
      </c>
      <c r="D97" s="80">
        <f>SUMIFS('PMT Terms'!C:C,'PMT Terms'!B:B,B97)</f>
        <v>60</v>
      </c>
      <c r="E97" s="89">
        <f t="shared" si="13"/>
        <v>0.96357185605321882</v>
      </c>
      <c r="F97" s="84">
        <f t="shared" si="15"/>
        <v>280089.44000000006</v>
      </c>
      <c r="G97" s="88">
        <f>SUMIFS('Nov Receipts Data'!C:C,'Nov Receipts Data'!$B:$B,$B97)+SUMIFS('Nov Receipts Data'!C:C,'Nov Receipts Data'!$B:$B,$A97)</f>
        <v>0</v>
      </c>
      <c r="H97" s="88">
        <f>SUMIFS('Nov Receipts Data'!D:D,'Nov Receipts Data'!$B:$B,$B97)+SUMIFS('Nov Receipts Data'!D:D,'Nov Receipts Data'!$B:$B,$A97)</f>
        <v>0</v>
      </c>
      <c r="I97" s="127">
        <f>SUMIFS('Nov Receipts Data'!E:E,'Nov Receipts Data'!$B:$B,$B97)+SUMIFS('Nov Receipts Data'!E:E,'Nov Receipts Data'!$B:$B,$A97)</f>
        <v>48866.82</v>
      </c>
      <c r="J97" s="127">
        <f>SUMIFS('Nov Receipts Data'!F:F,'Nov Receipts Data'!$B:$B,$B97)+SUMIFS('Nov Receipts Data'!F:F,'Nov Receipts Data'!$B:$B,$A97)</f>
        <v>36829.51</v>
      </c>
      <c r="K97" s="127">
        <f>SUMIFS('Nov Receipts Data'!G:G,'Nov Receipts Data'!$B:$B,$B97)+SUMIFS('Nov Receipts Data'!G:G,'Nov Receipts Data'!$B:$B,$A97)</f>
        <v>0</v>
      </c>
      <c r="L97" s="127">
        <f>SUMIFS('Nov Receipts Data'!H:H,'Nov Receipts Data'!$B:$B,$B97)+SUMIFS('Nov Receipts Data'!H:H,'Nov Receipts Data'!$B:$B,$A97)</f>
        <v>63025.11</v>
      </c>
      <c r="M97" s="127">
        <f>SUMIFS('Nov Receipts Data'!I:I,'Nov Receipts Data'!$B:$B,$B97)+SUMIFS('Nov Receipts Data'!I:I,'Nov Receipts Data'!$B:$B,$A97)</f>
        <v>46890.92</v>
      </c>
      <c r="N97" s="127">
        <f>SUMIFS('Nov Receipts Data'!J:J,'Nov Receipts Data'!$B:$B,$B97)+SUMIFS('Nov Receipts Data'!J:J,'Nov Receipts Data'!$B:$B,$A97)</f>
        <v>0</v>
      </c>
      <c r="O97" s="127">
        <f>SUMIFS('Nov Receipts Data'!K:K,'Nov Receipts Data'!$B:$B,$B97)+SUMIFS('Nov Receipts Data'!K:K,'Nov Receipts Data'!$B:$B,$A97)</f>
        <v>0</v>
      </c>
      <c r="P97" s="127">
        <f>SUMIFS('Nov Receipts Data'!L:L,'Nov Receipts Data'!$B:$B,$B97)+SUMIFS('Nov Receipts Data'!L:L,'Nov Receipts Data'!$B:$B,$A97)</f>
        <v>23016.04</v>
      </c>
      <c r="Q97" s="127">
        <f>SUMIFS('Nov Receipts Data'!M:M,'Nov Receipts Data'!$B:$B,$B97)+SUMIFS('Nov Receipts Data'!M:M,'Nov Receipts Data'!$B:$B,$A97)</f>
        <v>1778.07</v>
      </c>
      <c r="R97" s="127">
        <f>SUMIFS('Nov Receipts Data'!N:N,'Nov Receipts Data'!$B:$B,$B97)+SUMIFS('Nov Receipts Data'!N:N,'Nov Receipts Data'!$B:$B,$A97)</f>
        <v>3123.51</v>
      </c>
      <c r="S97" s="127">
        <f>SUMIFS('Nov Receipts Data'!O:O,'Nov Receipts Data'!$B:$B,$B97)+SUMIFS('Nov Receipts Data'!O:O,'Nov Receipts Data'!$B:$B,$A97)</f>
        <v>29575.47</v>
      </c>
      <c r="T97" s="127">
        <f>SUMIFS('Nov Receipts Data'!P:P,'Nov Receipts Data'!$B:$B,$B97)+SUMIFS('Nov Receipts Data'!P:P,'Nov Receipts Data'!$B:$B,$A97)</f>
        <v>0</v>
      </c>
      <c r="U97" s="127">
        <f>SUMIFS('Nov Receipts Data'!Q:Q,'Nov Receipts Data'!$B:$B,$B97)+SUMIFS('Nov Receipts Data'!Q:Q,'Nov Receipts Data'!$B:$B,$A97)</f>
        <v>0</v>
      </c>
      <c r="V97" s="127">
        <f>SUMIFS('Nov Receipts Data'!R:R,'Nov Receipts Data'!$B:$B,$B97)+SUMIFS('Nov Receipts Data'!R:R,'Nov Receipts Data'!$B:$B,$A97)</f>
        <v>0</v>
      </c>
      <c r="W97" s="127">
        <f>SUMIFS('Nov Receipts Data'!S:S,'Nov Receipts Data'!$B:$B,$B97)+SUMIFS('Nov Receipts Data'!S:S,'Nov Receipts Data'!$B:$B,$A97)</f>
        <v>1110.8900000000001</v>
      </c>
      <c r="X97" s="127">
        <f>SUMIFS('Nov Receipts Data'!T:T,'Nov Receipts Data'!$B:$B,$B97)+SUMIFS('Nov Receipts Data'!T:T,'Nov Receipts Data'!$B:$B,$A97)</f>
        <v>0</v>
      </c>
      <c r="Y97" s="127">
        <f>SUMIFS('Nov Receipts Data'!U:U,'Nov Receipts Data'!$B:$B,$B97)+SUMIFS('Nov Receipts Data'!U:U,'Nov Receipts Data'!$B:$B,$A97)</f>
        <v>5261.26</v>
      </c>
      <c r="Z97" s="127">
        <f>SUMIFS('Nov Receipts Data'!V:V,'Nov Receipts Data'!$B:$B,$B97)+SUMIFS('Nov Receipts Data'!V:V,'Nov Receipts Data'!$B:$B,$A97)</f>
        <v>4207.2700000000004</v>
      </c>
      <c r="AA97" s="127">
        <f>SUMIFS('Nov Receipts Data'!W:W,'Nov Receipts Data'!$B:$B,$B97)+SUMIFS('Nov Receipts Data'!W:W,'Nov Receipts Data'!$B:$B,$A97)</f>
        <v>0</v>
      </c>
      <c r="AB97" s="127">
        <f>SUMIFS('Nov Receipts Data'!X:X,'Nov Receipts Data'!$B:$B,$B97)+SUMIFS('Nov Receipts Data'!X:X,'Nov Receipts Data'!$B:$B,$A97)</f>
        <v>0</v>
      </c>
      <c r="AC97" s="127">
        <f>SUMIFS('Nov Receipts Data'!Y:Y,'Nov Receipts Data'!$B:$B,$B97)+SUMIFS('Nov Receipts Data'!Y:Y,'Nov Receipts Data'!$B:$B,$A97)</f>
        <v>0</v>
      </c>
      <c r="AD97" s="127">
        <f>SUMIFS('Nov Receipts Data'!Z:Z,'Nov Receipts Data'!$B:$B,$B97)+SUMIFS('Nov Receipts Data'!Z:Z,'Nov Receipts Data'!$B:$B,$A97)</f>
        <v>11676.67</v>
      </c>
      <c r="AE97" s="127">
        <f>SUMIFS('Nov Receipts Data'!AA:AA,'Nov Receipts Data'!$B:$B,$B97)+SUMIFS('Nov Receipts Data'!AA:AA,'Nov Receipts Data'!$B:$B,$A97)</f>
        <v>1299.8699999999999</v>
      </c>
      <c r="AF97" s="127">
        <f>SUMIFS('Nov Receipts Data'!AB:AB,'Nov Receipts Data'!$B:$B,$B97)+SUMIFS('Nov Receipts Data'!AB:AB,'Nov Receipts Data'!$B:$B,$A97)</f>
        <v>3428.03</v>
      </c>
      <c r="AG97" s="127">
        <f>SUMIFS('Nov Receipts Data'!AC:AC,'Nov Receipts Data'!$B:$B,$B97)+SUMIFS('Nov Receipts Data'!AC:AC,'Nov Receipts Data'!$B:$B,$A97)</f>
        <v>0</v>
      </c>
      <c r="AH97" s="127">
        <f>SUMIFS('Nov Receipts Data'!AD:AD,'Nov Receipts Data'!$B:$B,$B97)+SUMIFS('Nov Receipts Data'!AD:AD,'Nov Receipts Data'!$B:$B,$A97)</f>
        <v>0</v>
      </c>
      <c r="AI97" s="127">
        <f>SUMIFS('Nov Receipts Data'!AE:AE,'Nov Receipts Data'!$B:$B,$B97)+SUMIFS('Nov Receipts Data'!AE:AE,'Nov Receipts Data'!$B:$B,$A97)</f>
        <v>0</v>
      </c>
      <c r="AJ97" s="127">
        <f>SUMIFS('Nov Receipts Data'!AF:AF,'Nov Receipts Data'!$B:$B,$B97)+SUMIFS('Nov Receipts Data'!AF:AF,'Nov Receipts Data'!$B:$B,$A97)</f>
        <v>0</v>
      </c>
      <c r="AK97" s="150">
        <v>187.08</v>
      </c>
    </row>
    <row r="98" spans="1:37" ht="13.2" outlineLevel="1">
      <c r="A98" s="86"/>
      <c r="B98" s="19" t="s">
        <v>567</v>
      </c>
      <c r="C98" s="127">
        <v>484766.45556268393</v>
      </c>
      <c r="D98" s="80">
        <f>SUMIFS('PMT Terms'!C:C,'PMT Terms'!B:B,B98)</f>
        <v>60</v>
      </c>
      <c r="E98" s="89">
        <f t="shared" si="13"/>
        <v>0.81819935238632058</v>
      </c>
      <c r="F98" s="84">
        <f t="shared" si="15"/>
        <v>396635.60000000003</v>
      </c>
      <c r="G98" s="88">
        <f>SUMIFS('Nov Receipts Data'!C:C,'Nov Receipts Data'!$B:$B,$B98)+SUMIFS('Nov Receipts Data'!C:C,'Nov Receipts Data'!$B:$B,$A98)</f>
        <v>0</v>
      </c>
      <c r="H98" s="88">
        <f>SUMIFS('Nov Receipts Data'!D:D,'Nov Receipts Data'!$B:$B,$B98)+SUMIFS('Nov Receipts Data'!D:D,'Nov Receipts Data'!$B:$B,$A98)</f>
        <v>40165.730000000003</v>
      </c>
      <c r="I98" s="127">
        <f>SUMIFS('Nov Receipts Data'!E:E,'Nov Receipts Data'!$B:$B,$B98)+SUMIFS('Nov Receipts Data'!E:E,'Nov Receipts Data'!$B:$B,$A98)</f>
        <v>24711.24</v>
      </c>
      <c r="J98" s="127">
        <f>SUMIFS('Nov Receipts Data'!F:F,'Nov Receipts Data'!$B:$B,$B98)+SUMIFS('Nov Receipts Data'!F:F,'Nov Receipts Data'!$B:$B,$A98)</f>
        <v>192.28</v>
      </c>
      <c r="K98" s="127">
        <f>SUMIFS('Nov Receipts Data'!G:G,'Nov Receipts Data'!$B:$B,$B98)+SUMIFS('Nov Receipts Data'!G:G,'Nov Receipts Data'!$B:$B,$A98)</f>
        <v>158.69999999999999</v>
      </c>
      <c r="L98" s="127">
        <f>SUMIFS('Nov Receipts Data'!H:H,'Nov Receipts Data'!$B:$B,$B98)+SUMIFS('Nov Receipts Data'!H:H,'Nov Receipts Data'!$B:$B,$A98)</f>
        <v>0</v>
      </c>
      <c r="M98" s="127">
        <f>SUMIFS('Nov Receipts Data'!I:I,'Nov Receipts Data'!$B:$B,$B98)+SUMIFS('Nov Receipts Data'!I:I,'Nov Receipts Data'!$B:$B,$A98)</f>
        <v>8780.9599999999991</v>
      </c>
      <c r="N98" s="127">
        <f>SUMIFS('Nov Receipts Data'!J:J,'Nov Receipts Data'!$B:$B,$B98)+SUMIFS('Nov Receipts Data'!J:J,'Nov Receipts Data'!$B:$B,$A98)</f>
        <v>17479.32</v>
      </c>
      <c r="O98" s="127">
        <f>SUMIFS('Nov Receipts Data'!K:K,'Nov Receipts Data'!$B:$B,$B98)+SUMIFS('Nov Receipts Data'!K:K,'Nov Receipts Data'!$B:$B,$A98)</f>
        <v>28707.35</v>
      </c>
      <c r="P98" s="127">
        <f>SUMIFS('Nov Receipts Data'!L:L,'Nov Receipts Data'!$B:$B,$B98)+SUMIFS('Nov Receipts Data'!L:L,'Nov Receipts Data'!$B:$B,$A98)</f>
        <v>4112</v>
      </c>
      <c r="Q98" s="127">
        <f>SUMIFS('Nov Receipts Data'!M:M,'Nov Receipts Data'!$B:$B,$B98)+SUMIFS('Nov Receipts Data'!M:M,'Nov Receipts Data'!$B:$B,$A98)</f>
        <v>255.3</v>
      </c>
      <c r="R98" s="127">
        <f>SUMIFS('Nov Receipts Data'!N:N,'Nov Receipts Data'!$B:$B,$B98)+SUMIFS('Nov Receipts Data'!N:N,'Nov Receipts Data'!$B:$B,$A98)</f>
        <v>489.55</v>
      </c>
      <c r="S98" s="127">
        <f>SUMIFS('Nov Receipts Data'!O:O,'Nov Receipts Data'!$B:$B,$B98)+SUMIFS('Nov Receipts Data'!O:O,'Nov Receipts Data'!$B:$B,$A98)</f>
        <v>16456.349999999999</v>
      </c>
      <c r="T98" s="127">
        <f>SUMIFS('Nov Receipts Data'!P:P,'Nov Receipts Data'!$B:$B,$B98)+SUMIFS('Nov Receipts Data'!P:P,'Nov Receipts Data'!$B:$B,$A98)</f>
        <v>4751.3999999999996</v>
      </c>
      <c r="U98" s="127">
        <f>SUMIFS('Nov Receipts Data'!Q:Q,'Nov Receipts Data'!$B:$B,$B98)+SUMIFS('Nov Receipts Data'!Q:Q,'Nov Receipts Data'!$B:$B,$A98)</f>
        <v>0</v>
      </c>
      <c r="V98" s="127">
        <f>SUMIFS('Nov Receipts Data'!R:R,'Nov Receipts Data'!$B:$B,$B98)+SUMIFS('Nov Receipts Data'!R:R,'Nov Receipts Data'!$B:$B,$A98)</f>
        <v>63271.51</v>
      </c>
      <c r="W98" s="127">
        <f>SUMIFS('Nov Receipts Data'!S:S,'Nov Receipts Data'!$B:$B,$B98)+SUMIFS('Nov Receipts Data'!S:S,'Nov Receipts Data'!$B:$B,$A98)</f>
        <v>13006.24</v>
      </c>
      <c r="X98" s="127">
        <f>SUMIFS('Nov Receipts Data'!T:T,'Nov Receipts Data'!$B:$B,$B98)+SUMIFS('Nov Receipts Data'!T:T,'Nov Receipts Data'!$B:$B,$A98)</f>
        <v>37002.230000000003</v>
      </c>
      <c r="Y98" s="127">
        <f>SUMIFS('Nov Receipts Data'!U:U,'Nov Receipts Data'!$B:$B,$B98)+SUMIFS('Nov Receipts Data'!U:U,'Nov Receipts Data'!$B:$B,$A98)</f>
        <v>11166.77</v>
      </c>
      <c r="Z98" s="127">
        <f>SUMIFS('Nov Receipts Data'!V:V,'Nov Receipts Data'!$B:$B,$B98)+SUMIFS('Nov Receipts Data'!V:V,'Nov Receipts Data'!$B:$B,$A98)</f>
        <v>690</v>
      </c>
      <c r="AA98" s="127">
        <f>SUMIFS('Nov Receipts Data'!W:W,'Nov Receipts Data'!$B:$B,$B98)+SUMIFS('Nov Receipts Data'!W:W,'Nov Receipts Data'!$B:$B,$A98)</f>
        <v>55.44</v>
      </c>
      <c r="AB98" s="127">
        <f>SUMIFS('Nov Receipts Data'!X:X,'Nov Receipts Data'!$B:$B,$B98)+SUMIFS('Nov Receipts Data'!X:X,'Nov Receipts Data'!$B:$B,$A98)</f>
        <v>206</v>
      </c>
      <c r="AC98" s="127">
        <f>SUMIFS('Nov Receipts Data'!Y:Y,'Nov Receipts Data'!$B:$B,$B98)+SUMIFS('Nov Receipts Data'!Y:Y,'Nov Receipts Data'!$B:$B,$A98)</f>
        <v>8.99</v>
      </c>
      <c r="AD98" s="127">
        <f>SUMIFS('Nov Receipts Data'!Z:Z,'Nov Receipts Data'!$B:$B,$B98)+SUMIFS('Nov Receipts Data'!Z:Z,'Nov Receipts Data'!$B:$B,$A98)</f>
        <v>506</v>
      </c>
      <c r="AE98" s="127">
        <f>SUMIFS('Nov Receipts Data'!AA:AA,'Nov Receipts Data'!$B:$B,$B98)+SUMIFS('Nov Receipts Data'!AA:AA,'Nov Receipts Data'!$B:$B,$A98)</f>
        <v>3305.1</v>
      </c>
      <c r="AF98" s="127">
        <f>SUMIFS('Nov Receipts Data'!AB:AB,'Nov Receipts Data'!$B:$B,$B98)+SUMIFS('Nov Receipts Data'!AB:AB,'Nov Receipts Data'!$B:$B,$A98)</f>
        <v>66484.990000000005</v>
      </c>
      <c r="AG98" s="127">
        <f>SUMIFS('Nov Receipts Data'!AC:AC,'Nov Receipts Data'!$B:$B,$B98)+SUMIFS('Nov Receipts Data'!AC:AC,'Nov Receipts Data'!$B:$B,$A98)</f>
        <v>632.22</v>
      </c>
      <c r="AH98" s="127">
        <f>SUMIFS('Nov Receipts Data'!AD:AD,'Nov Receipts Data'!$B:$B,$B98)+SUMIFS('Nov Receipts Data'!AD:AD,'Nov Receipts Data'!$B:$B,$A98)</f>
        <v>44075.08</v>
      </c>
      <c r="AI98" s="127">
        <f>SUMIFS('Nov Receipts Data'!AE:AE,'Nov Receipts Data'!$B:$B,$B98)+SUMIFS('Nov Receipts Data'!AE:AE,'Nov Receipts Data'!$B:$B,$A98)</f>
        <v>8949.4</v>
      </c>
      <c r="AJ98" s="127">
        <f>SUMIFS('Nov Receipts Data'!AF:AF,'Nov Receipts Data'!$B:$B,$B98)+SUMIFS('Nov Receipts Data'!AF:AF,'Nov Receipts Data'!$B:$B,$A98)</f>
        <v>1015.45</v>
      </c>
      <c r="AK98" s="150">
        <v>121.74</v>
      </c>
    </row>
    <row r="99" spans="1:37" ht="13.2" outlineLevel="1">
      <c r="A99" s="128"/>
      <c r="B99" s="19" t="s">
        <v>102</v>
      </c>
      <c r="C99" s="127">
        <v>374891.66961651918</v>
      </c>
      <c r="D99" s="80">
        <f>SUMIFS('PMT Terms'!C:C,'PMT Terms'!B:B,B99)</f>
        <v>60</v>
      </c>
      <c r="E99" s="89">
        <f t="shared" si="13"/>
        <v>0.73741454506787074</v>
      </c>
      <c r="F99" s="84">
        <f t="shared" si="15"/>
        <v>276450.57</v>
      </c>
      <c r="G99" s="88">
        <f>SUMIFS('Nov Receipts Data'!C:C,'Nov Receipts Data'!$B:$B,$B99)+SUMIFS('Nov Receipts Data'!C:C,'Nov Receipts Data'!$B:$B,$A99)</f>
        <v>0</v>
      </c>
      <c r="H99" s="88">
        <f>SUMIFS('Nov Receipts Data'!D:D,'Nov Receipts Data'!$B:$B,$B99)+SUMIFS('Nov Receipts Data'!D:D,'Nov Receipts Data'!$B:$B,$A99)</f>
        <v>0</v>
      </c>
      <c r="I99" s="127">
        <f>SUMIFS('Nov Receipts Data'!E:E,'Nov Receipts Data'!$B:$B,$B99)+SUMIFS('Nov Receipts Data'!E:E,'Nov Receipts Data'!$B:$B,$A99)</f>
        <v>0</v>
      </c>
      <c r="J99" s="127">
        <f>SUMIFS('Nov Receipts Data'!F:F,'Nov Receipts Data'!$B:$B,$B99)+SUMIFS('Nov Receipts Data'!F:F,'Nov Receipts Data'!$B:$B,$A99)</f>
        <v>48165.46</v>
      </c>
      <c r="K99" s="127">
        <f>SUMIFS('Nov Receipts Data'!G:G,'Nov Receipts Data'!$B:$B,$B99)+SUMIFS('Nov Receipts Data'!G:G,'Nov Receipts Data'!$B:$B,$A99)</f>
        <v>29984.76</v>
      </c>
      <c r="L99" s="127">
        <f>SUMIFS('Nov Receipts Data'!H:H,'Nov Receipts Data'!$B:$B,$B99)+SUMIFS('Nov Receipts Data'!H:H,'Nov Receipts Data'!$B:$B,$A99)</f>
        <v>109.68</v>
      </c>
      <c r="M99" s="127">
        <f>SUMIFS('Nov Receipts Data'!I:I,'Nov Receipts Data'!$B:$B,$B99)+SUMIFS('Nov Receipts Data'!I:I,'Nov Receipts Data'!$B:$B,$A99)</f>
        <v>2376.62</v>
      </c>
      <c r="N99" s="127">
        <f>SUMIFS('Nov Receipts Data'!J:J,'Nov Receipts Data'!$B:$B,$B99)+SUMIFS('Nov Receipts Data'!J:J,'Nov Receipts Data'!$B:$B,$A99)</f>
        <v>439.3</v>
      </c>
      <c r="O99" s="127">
        <f>SUMIFS('Nov Receipts Data'!K:K,'Nov Receipts Data'!$B:$B,$B99)+SUMIFS('Nov Receipts Data'!K:K,'Nov Receipts Data'!$B:$B,$A99)</f>
        <v>0</v>
      </c>
      <c r="P99" s="127">
        <f>SUMIFS('Nov Receipts Data'!L:L,'Nov Receipts Data'!$B:$B,$B99)+SUMIFS('Nov Receipts Data'!L:L,'Nov Receipts Data'!$B:$B,$A99)</f>
        <v>3749.69</v>
      </c>
      <c r="Q99" s="127">
        <f>SUMIFS('Nov Receipts Data'!M:M,'Nov Receipts Data'!$B:$B,$B99)+SUMIFS('Nov Receipts Data'!M:M,'Nov Receipts Data'!$B:$B,$A99)</f>
        <v>240.37</v>
      </c>
      <c r="R99" s="127">
        <f>SUMIFS('Nov Receipts Data'!N:N,'Nov Receipts Data'!$B:$B,$B99)+SUMIFS('Nov Receipts Data'!N:N,'Nov Receipts Data'!$B:$B,$A99)</f>
        <v>850.26</v>
      </c>
      <c r="S99" s="127">
        <f>SUMIFS('Nov Receipts Data'!O:O,'Nov Receipts Data'!$B:$B,$B99)+SUMIFS('Nov Receipts Data'!O:O,'Nov Receipts Data'!$B:$B,$A99)</f>
        <v>78714.48</v>
      </c>
      <c r="T99" s="127">
        <f>SUMIFS('Nov Receipts Data'!P:P,'Nov Receipts Data'!$B:$B,$B99)+SUMIFS('Nov Receipts Data'!P:P,'Nov Receipts Data'!$B:$B,$A99)</f>
        <v>60.24</v>
      </c>
      <c r="U99" s="127">
        <f>SUMIFS('Nov Receipts Data'!Q:Q,'Nov Receipts Data'!$B:$B,$B99)+SUMIFS('Nov Receipts Data'!Q:Q,'Nov Receipts Data'!$B:$B,$A99)</f>
        <v>2315.3200000000002</v>
      </c>
      <c r="V99" s="127">
        <f>SUMIFS('Nov Receipts Data'!R:R,'Nov Receipts Data'!$B:$B,$B99)+SUMIFS('Nov Receipts Data'!R:R,'Nov Receipts Data'!$B:$B,$A99)</f>
        <v>434.88</v>
      </c>
      <c r="W99" s="127">
        <f>SUMIFS('Nov Receipts Data'!S:S,'Nov Receipts Data'!$B:$B,$B99)+SUMIFS('Nov Receipts Data'!S:S,'Nov Receipts Data'!$B:$B,$A99)</f>
        <v>483.12</v>
      </c>
      <c r="X99" s="127">
        <f>SUMIFS('Nov Receipts Data'!T:T,'Nov Receipts Data'!$B:$B,$B99)+SUMIFS('Nov Receipts Data'!T:T,'Nov Receipts Data'!$B:$B,$A99)</f>
        <v>53198.25</v>
      </c>
      <c r="Y99" s="127">
        <f>SUMIFS('Nov Receipts Data'!U:U,'Nov Receipts Data'!$B:$B,$B99)+SUMIFS('Nov Receipts Data'!U:U,'Nov Receipts Data'!$B:$B,$A99)</f>
        <v>23.64</v>
      </c>
      <c r="Z99" s="127">
        <f>SUMIFS('Nov Receipts Data'!V:V,'Nov Receipts Data'!$B:$B,$B99)+SUMIFS('Nov Receipts Data'!V:V,'Nov Receipts Data'!$B:$B,$A99)</f>
        <v>0</v>
      </c>
      <c r="AA99" s="127">
        <f>SUMIFS('Nov Receipts Data'!W:W,'Nov Receipts Data'!$B:$B,$B99)+SUMIFS('Nov Receipts Data'!W:W,'Nov Receipts Data'!$B:$B,$A99)</f>
        <v>0</v>
      </c>
      <c r="AB99" s="127">
        <f>SUMIFS('Nov Receipts Data'!X:X,'Nov Receipts Data'!$B:$B,$B99)+SUMIFS('Nov Receipts Data'!X:X,'Nov Receipts Data'!$B:$B,$A99)</f>
        <v>0</v>
      </c>
      <c r="AC99" s="127">
        <f>SUMIFS('Nov Receipts Data'!Y:Y,'Nov Receipts Data'!$B:$B,$B99)+SUMIFS('Nov Receipts Data'!Y:Y,'Nov Receipts Data'!$B:$B,$A99)</f>
        <v>0</v>
      </c>
      <c r="AD99" s="127">
        <f>SUMIFS('Nov Receipts Data'!Z:Z,'Nov Receipts Data'!$B:$B,$B99)+SUMIFS('Nov Receipts Data'!Z:Z,'Nov Receipts Data'!$B:$B,$A99)</f>
        <v>1917.95</v>
      </c>
      <c r="AE99" s="127">
        <f>SUMIFS('Nov Receipts Data'!AA:AA,'Nov Receipts Data'!$B:$B,$B99)+SUMIFS('Nov Receipts Data'!AA:AA,'Nov Receipts Data'!$B:$B,$A99)</f>
        <v>48456.36</v>
      </c>
      <c r="AF99" s="127">
        <f>SUMIFS('Nov Receipts Data'!AB:AB,'Nov Receipts Data'!$B:$B,$B99)+SUMIFS('Nov Receipts Data'!AB:AB,'Nov Receipts Data'!$B:$B,$A99)</f>
        <v>4284.08</v>
      </c>
      <c r="AG99" s="127">
        <f>SUMIFS('Nov Receipts Data'!AC:AC,'Nov Receipts Data'!$B:$B,$B99)+SUMIFS('Nov Receipts Data'!AC:AC,'Nov Receipts Data'!$B:$B,$A99)</f>
        <v>33.22</v>
      </c>
      <c r="AH99" s="127">
        <f>SUMIFS('Nov Receipts Data'!AD:AD,'Nov Receipts Data'!$B:$B,$B99)+SUMIFS('Nov Receipts Data'!AD:AD,'Nov Receipts Data'!$B:$B,$A99)</f>
        <v>211.44</v>
      </c>
      <c r="AI99" s="127">
        <f>SUMIFS('Nov Receipts Data'!AE:AE,'Nov Receipts Data'!$B:$B,$B99)+SUMIFS('Nov Receipts Data'!AE:AE,'Nov Receipts Data'!$B:$B,$A99)</f>
        <v>401.45</v>
      </c>
      <c r="AJ99" s="127">
        <f>SUMIFS('Nov Receipts Data'!AF:AF,'Nov Receipts Data'!$B:$B,$B99)+SUMIFS('Nov Receipts Data'!AF:AF,'Nov Receipts Data'!$B:$B,$A99)</f>
        <v>0</v>
      </c>
      <c r="AK99" s="150">
        <v>103.11</v>
      </c>
    </row>
    <row r="100" spans="1:37" ht="13.2" outlineLevel="1">
      <c r="A100" s="129"/>
      <c r="B100" s="19" t="s">
        <v>167</v>
      </c>
      <c r="C100" s="127">
        <v>379924.65871139237</v>
      </c>
      <c r="D100" s="80">
        <f>SUMIFS('PMT Terms'!C:C,'PMT Terms'!B:B,B100)</f>
        <v>60</v>
      </c>
      <c r="E100" s="89">
        <f t="shared" si="13"/>
        <v>0.71406583852743533</v>
      </c>
      <c r="F100" s="84">
        <f t="shared" si="15"/>
        <v>271291.22000000009</v>
      </c>
      <c r="G100" s="88">
        <f>SUMIFS('Nov Receipts Data'!C:C,'Nov Receipts Data'!$B:$B,$B100)+SUMIFS('Nov Receipts Data'!C:C,'Nov Receipts Data'!$B:$B,$A100)</f>
        <v>0</v>
      </c>
      <c r="H100" s="88">
        <f>SUMIFS('Nov Receipts Data'!D:D,'Nov Receipts Data'!$B:$B,$B100)+SUMIFS('Nov Receipts Data'!D:D,'Nov Receipts Data'!$B:$B,$A100)</f>
        <v>0</v>
      </c>
      <c r="I100" s="127">
        <f>SUMIFS('Nov Receipts Data'!E:E,'Nov Receipts Data'!$B:$B,$B100)+SUMIFS('Nov Receipts Data'!E:E,'Nov Receipts Data'!$B:$B,$A100)</f>
        <v>109.74</v>
      </c>
      <c r="J100" s="127">
        <f>SUMIFS('Nov Receipts Data'!F:F,'Nov Receipts Data'!$B:$B,$B100)+SUMIFS('Nov Receipts Data'!F:F,'Nov Receipts Data'!$B:$B,$A100)</f>
        <v>43246.59</v>
      </c>
      <c r="K100" s="127">
        <f>SUMIFS('Nov Receipts Data'!G:G,'Nov Receipts Data'!$B:$B,$B100)+SUMIFS('Nov Receipts Data'!G:G,'Nov Receipts Data'!$B:$B,$A100)</f>
        <v>46369.79</v>
      </c>
      <c r="L100" s="127">
        <f>SUMIFS('Nov Receipts Data'!H:H,'Nov Receipts Data'!$B:$B,$B100)+SUMIFS('Nov Receipts Data'!H:H,'Nov Receipts Data'!$B:$B,$A100)</f>
        <v>109.74</v>
      </c>
      <c r="M100" s="127">
        <f>SUMIFS('Nov Receipts Data'!I:I,'Nov Receipts Data'!$B:$B,$B100)+SUMIFS('Nov Receipts Data'!I:I,'Nov Receipts Data'!$B:$B,$A100)</f>
        <v>109.74</v>
      </c>
      <c r="N100" s="127">
        <f>SUMIFS('Nov Receipts Data'!J:J,'Nov Receipts Data'!$B:$B,$B100)+SUMIFS('Nov Receipts Data'!J:J,'Nov Receipts Data'!$B:$B,$A100)</f>
        <v>0</v>
      </c>
      <c r="O100" s="127">
        <f>SUMIFS('Nov Receipts Data'!K:K,'Nov Receipts Data'!$B:$B,$B100)+SUMIFS('Nov Receipts Data'!K:K,'Nov Receipts Data'!$B:$B,$A100)</f>
        <v>219.48</v>
      </c>
      <c r="P100" s="127">
        <f>SUMIFS('Nov Receipts Data'!L:L,'Nov Receipts Data'!$B:$B,$B100)+SUMIFS('Nov Receipts Data'!L:L,'Nov Receipts Data'!$B:$B,$A100)</f>
        <v>630</v>
      </c>
      <c r="Q100" s="127">
        <f>SUMIFS('Nov Receipts Data'!M:M,'Nov Receipts Data'!$B:$B,$B100)+SUMIFS('Nov Receipts Data'!M:M,'Nov Receipts Data'!$B:$B,$A100)</f>
        <v>0</v>
      </c>
      <c r="R100" s="127">
        <f>SUMIFS('Nov Receipts Data'!N:N,'Nov Receipts Data'!$B:$B,$B100)+SUMIFS('Nov Receipts Data'!N:N,'Nov Receipts Data'!$B:$B,$A100)</f>
        <v>472.64</v>
      </c>
      <c r="S100" s="127">
        <f>SUMIFS('Nov Receipts Data'!O:O,'Nov Receipts Data'!$B:$B,$B100)+SUMIFS('Nov Receipts Data'!O:O,'Nov Receipts Data'!$B:$B,$A100)</f>
        <v>62455.55</v>
      </c>
      <c r="T100" s="127">
        <f>SUMIFS('Nov Receipts Data'!P:P,'Nov Receipts Data'!$B:$B,$B100)+SUMIFS('Nov Receipts Data'!P:P,'Nov Receipts Data'!$B:$B,$A100)</f>
        <v>1264.0899999999999</v>
      </c>
      <c r="U100" s="127">
        <f>SUMIFS('Nov Receipts Data'!Q:Q,'Nov Receipts Data'!$B:$B,$B100)+SUMIFS('Nov Receipts Data'!Q:Q,'Nov Receipts Data'!$B:$B,$A100)</f>
        <v>0</v>
      </c>
      <c r="V100" s="127">
        <f>SUMIFS('Nov Receipts Data'!R:R,'Nov Receipts Data'!$B:$B,$B100)+SUMIFS('Nov Receipts Data'!R:R,'Nov Receipts Data'!$B:$B,$A100)</f>
        <v>0</v>
      </c>
      <c r="W100" s="127">
        <f>SUMIFS('Nov Receipts Data'!S:S,'Nov Receipts Data'!$B:$B,$B100)+SUMIFS('Nov Receipts Data'!S:S,'Nov Receipts Data'!$B:$B,$A100)</f>
        <v>829.68</v>
      </c>
      <c r="X100" s="127">
        <f>SUMIFS('Nov Receipts Data'!T:T,'Nov Receipts Data'!$B:$B,$B100)+SUMIFS('Nov Receipts Data'!T:T,'Nov Receipts Data'!$B:$B,$A100)</f>
        <v>0</v>
      </c>
      <c r="Y100" s="127">
        <f>SUMIFS('Nov Receipts Data'!U:U,'Nov Receipts Data'!$B:$B,$B100)+SUMIFS('Nov Receipts Data'!U:U,'Nov Receipts Data'!$B:$B,$A100)</f>
        <v>0</v>
      </c>
      <c r="Z100" s="127">
        <f>SUMIFS('Nov Receipts Data'!V:V,'Nov Receipts Data'!$B:$B,$B100)+SUMIFS('Nov Receipts Data'!V:V,'Nov Receipts Data'!$B:$B,$A100)</f>
        <v>0</v>
      </c>
      <c r="AA100" s="127">
        <f>SUMIFS('Nov Receipts Data'!W:W,'Nov Receipts Data'!$B:$B,$B100)+SUMIFS('Nov Receipts Data'!W:W,'Nov Receipts Data'!$B:$B,$A100)</f>
        <v>0</v>
      </c>
      <c r="AB100" s="127">
        <f>SUMIFS('Nov Receipts Data'!X:X,'Nov Receipts Data'!$B:$B,$B100)+SUMIFS('Nov Receipts Data'!X:X,'Nov Receipts Data'!$B:$B,$A100)</f>
        <v>0</v>
      </c>
      <c r="AC100" s="127">
        <f>SUMIFS('Nov Receipts Data'!Y:Y,'Nov Receipts Data'!$B:$B,$B100)+SUMIFS('Nov Receipts Data'!Y:Y,'Nov Receipts Data'!$B:$B,$A100)</f>
        <v>0</v>
      </c>
      <c r="AD100" s="127">
        <f>SUMIFS('Nov Receipts Data'!Z:Z,'Nov Receipts Data'!$B:$B,$B100)+SUMIFS('Nov Receipts Data'!Z:Z,'Nov Receipts Data'!$B:$B,$A100)</f>
        <v>0</v>
      </c>
      <c r="AE100" s="127">
        <f>SUMIFS('Nov Receipts Data'!AA:AA,'Nov Receipts Data'!$B:$B,$B100)+SUMIFS('Nov Receipts Data'!AA:AA,'Nov Receipts Data'!$B:$B,$A100)</f>
        <v>109941.42</v>
      </c>
      <c r="AF100" s="127">
        <f>SUMIFS('Nov Receipts Data'!AB:AB,'Nov Receipts Data'!$B:$B,$B100)+SUMIFS('Nov Receipts Data'!AB:AB,'Nov Receipts Data'!$B:$B,$A100)</f>
        <v>1411.68</v>
      </c>
      <c r="AG100" s="127">
        <f>SUMIFS('Nov Receipts Data'!AC:AC,'Nov Receipts Data'!$B:$B,$B100)+SUMIFS('Nov Receipts Data'!AC:AC,'Nov Receipts Data'!$B:$B,$A100)</f>
        <v>3633.09</v>
      </c>
      <c r="AH100" s="127">
        <f>SUMIFS('Nov Receipts Data'!AD:AD,'Nov Receipts Data'!$B:$B,$B100)+SUMIFS('Nov Receipts Data'!AD:AD,'Nov Receipts Data'!$B:$B,$A100)</f>
        <v>414.84</v>
      </c>
      <c r="AI100" s="127">
        <f>SUMIFS('Nov Receipts Data'!AE:AE,'Nov Receipts Data'!$B:$B,$B100)+SUMIFS('Nov Receipts Data'!AE:AE,'Nov Receipts Data'!$B:$B,$A100)</f>
        <v>0</v>
      </c>
      <c r="AJ100" s="127">
        <f>SUMIFS('Nov Receipts Data'!AF:AF,'Nov Receipts Data'!$B:$B,$B100)+SUMIFS('Nov Receipts Data'!AF:AF,'Nov Receipts Data'!$B:$B,$A100)</f>
        <v>73.150000000000006</v>
      </c>
      <c r="AK100" s="150">
        <v>80.84</v>
      </c>
    </row>
    <row r="101" spans="1:37" ht="13.2" outlineLevel="1">
      <c r="A101" s="86"/>
      <c r="B101" s="19" t="s">
        <v>108</v>
      </c>
      <c r="C101" s="127">
        <v>338372.54913307854</v>
      </c>
      <c r="D101" s="80">
        <f>SUMIFS('PMT Terms'!C:C,'PMT Terms'!B:B,B101)</f>
        <v>45</v>
      </c>
      <c r="E101" s="89">
        <f t="shared" si="13"/>
        <v>0.97481985712225261</v>
      </c>
      <c r="F101" s="84">
        <f t="shared" si="15"/>
        <v>329852.28000000003</v>
      </c>
      <c r="G101" s="88">
        <f>SUMIFS('Nov Receipts Data'!C:C,'Nov Receipts Data'!$B:$B,$B101)+SUMIFS('Nov Receipts Data'!C:C,'Nov Receipts Data'!$B:$B,$A101)</f>
        <v>50046.8</v>
      </c>
      <c r="H101" s="88">
        <f>SUMIFS('Nov Receipts Data'!D:D,'Nov Receipts Data'!$B:$B,$B101)+SUMIFS('Nov Receipts Data'!D:D,'Nov Receipts Data'!$B:$B,$A101)</f>
        <v>559.79999999999995</v>
      </c>
      <c r="I101" s="127">
        <f>SUMIFS('Nov Receipts Data'!E:E,'Nov Receipts Data'!$B:$B,$B101)+SUMIFS('Nov Receipts Data'!E:E,'Nov Receipts Data'!$B:$B,$A101)</f>
        <v>24691.919999999998</v>
      </c>
      <c r="J101" s="127">
        <f>SUMIFS('Nov Receipts Data'!F:F,'Nov Receipts Data'!$B:$B,$B101)+SUMIFS('Nov Receipts Data'!F:F,'Nov Receipts Data'!$B:$B,$A101)</f>
        <v>0</v>
      </c>
      <c r="K101" s="127">
        <f>SUMIFS('Nov Receipts Data'!G:G,'Nov Receipts Data'!$B:$B,$B101)+SUMIFS('Nov Receipts Data'!G:G,'Nov Receipts Data'!$B:$B,$A101)</f>
        <v>965.4</v>
      </c>
      <c r="L101" s="127">
        <f>SUMIFS('Nov Receipts Data'!H:H,'Nov Receipts Data'!$B:$B,$B101)+SUMIFS('Nov Receipts Data'!H:H,'Nov Receipts Data'!$B:$B,$A101)</f>
        <v>0</v>
      </c>
      <c r="M101" s="127">
        <f>SUMIFS('Nov Receipts Data'!I:I,'Nov Receipts Data'!$B:$B,$B101)+SUMIFS('Nov Receipts Data'!I:I,'Nov Receipts Data'!$B:$B,$A101)</f>
        <v>0</v>
      </c>
      <c r="N101" s="127">
        <f>SUMIFS('Nov Receipts Data'!J:J,'Nov Receipts Data'!$B:$B,$B101)+SUMIFS('Nov Receipts Data'!J:J,'Nov Receipts Data'!$B:$B,$A101)</f>
        <v>576.73</v>
      </c>
      <c r="O101" s="127">
        <f>SUMIFS('Nov Receipts Data'!K:K,'Nov Receipts Data'!$B:$B,$B101)+SUMIFS('Nov Receipts Data'!K:K,'Nov Receipts Data'!$B:$B,$A101)</f>
        <v>2404.08</v>
      </c>
      <c r="P101" s="127">
        <f>SUMIFS('Nov Receipts Data'!L:L,'Nov Receipts Data'!$B:$B,$B101)+SUMIFS('Nov Receipts Data'!L:L,'Nov Receipts Data'!$B:$B,$A101)</f>
        <v>27352</v>
      </c>
      <c r="Q101" s="127">
        <f>SUMIFS('Nov Receipts Data'!M:M,'Nov Receipts Data'!$B:$B,$B101)+SUMIFS('Nov Receipts Data'!M:M,'Nov Receipts Data'!$B:$B,$A101)</f>
        <v>15788.94</v>
      </c>
      <c r="R101" s="127">
        <f>SUMIFS('Nov Receipts Data'!N:N,'Nov Receipts Data'!$B:$B,$B101)+SUMIFS('Nov Receipts Data'!N:N,'Nov Receipts Data'!$B:$B,$A101)</f>
        <v>30917.35</v>
      </c>
      <c r="S101" s="127">
        <f>SUMIFS('Nov Receipts Data'!O:O,'Nov Receipts Data'!$B:$B,$B101)+SUMIFS('Nov Receipts Data'!O:O,'Nov Receipts Data'!$B:$B,$A101)</f>
        <v>4222.55</v>
      </c>
      <c r="T101" s="127">
        <f>SUMIFS('Nov Receipts Data'!P:P,'Nov Receipts Data'!$B:$B,$B101)+SUMIFS('Nov Receipts Data'!P:P,'Nov Receipts Data'!$B:$B,$A101)</f>
        <v>14691.7</v>
      </c>
      <c r="U101" s="127">
        <f>SUMIFS('Nov Receipts Data'!Q:Q,'Nov Receipts Data'!$B:$B,$B101)+SUMIFS('Nov Receipts Data'!Q:Q,'Nov Receipts Data'!$B:$B,$A101)</f>
        <v>1949.82</v>
      </c>
      <c r="V101" s="127">
        <f>SUMIFS('Nov Receipts Data'!R:R,'Nov Receipts Data'!$B:$B,$B101)+SUMIFS('Nov Receipts Data'!R:R,'Nov Receipts Data'!$B:$B,$A101)</f>
        <v>20596.310000000001</v>
      </c>
      <c r="W101" s="127">
        <f>SUMIFS('Nov Receipts Data'!S:S,'Nov Receipts Data'!$B:$B,$B101)+SUMIFS('Nov Receipts Data'!S:S,'Nov Receipts Data'!$B:$B,$A101)</f>
        <v>3141.36</v>
      </c>
      <c r="X101" s="127">
        <f>SUMIFS('Nov Receipts Data'!T:T,'Nov Receipts Data'!$B:$B,$B101)+SUMIFS('Nov Receipts Data'!T:T,'Nov Receipts Data'!$B:$B,$A101)</f>
        <v>46.44</v>
      </c>
      <c r="Y101" s="127">
        <f>SUMIFS('Nov Receipts Data'!U:U,'Nov Receipts Data'!$B:$B,$B101)+SUMIFS('Nov Receipts Data'!U:U,'Nov Receipts Data'!$B:$B,$A101)</f>
        <v>117</v>
      </c>
      <c r="Z101" s="127">
        <f>SUMIFS('Nov Receipts Data'!V:V,'Nov Receipts Data'!$B:$B,$B101)+SUMIFS('Nov Receipts Data'!V:V,'Nov Receipts Data'!$B:$B,$A101)</f>
        <v>16295.05</v>
      </c>
      <c r="AA101" s="127">
        <f>SUMIFS('Nov Receipts Data'!W:W,'Nov Receipts Data'!$B:$B,$B101)+SUMIFS('Nov Receipts Data'!W:W,'Nov Receipts Data'!$B:$B,$A101)</f>
        <v>0</v>
      </c>
      <c r="AB101" s="127">
        <f>SUMIFS('Nov Receipts Data'!X:X,'Nov Receipts Data'!$B:$B,$B101)+SUMIFS('Nov Receipts Data'!X:X,'Nov Receipts Data'!$B:$B,$A101)</f>
        <v>0</v>
      </c>
      <c r="AC101" s="127">
        <f>SUMIFS('Nov Receipts Data'!Y:Y,'Nov Receipts Data'!$B:$B,$B101)+SUMIFS('Nov Receipts Data'!Y:Y,'Nov Receipts Data'!$B:$B,$A101)</f>
        <v>25298.67</v>
      </c>
      <c r="AD101" s="127">
        <f>SUMIFS('Nov Receipts Data'!Z:Z,'Nov Receipts Data'!$B:$B,$B101)+SUMIFS('Nov Receipts Data'!Z:Z,'Nov Receipts Data'!$B:$B,$A101)</f>
        <v>20836.71</v>
      </c>
      <c r="AE101" s="127">
        <f>SUMIFS('Nov Receipts Data'!AA:AA,'Nov Receipts Data'!$B:$B,$B101)+SUMIFS('Nov Receipts Data'!AA:AA,'Nov Receipts Data'!$B:$B,$A101)</f>
        <v>434</v>
      </c>
      <c r="AF101" s="127">
        <f>SUMIFS('Nov Receipts Data'!AB:AB,'Nov Receipts Data'!$B:$B,$B101)+SUMIFS('Nov Receipts Data'!AB:AB,'Nov Receipts Data'!$B:$B,$A101)</f>
        <v>0</v>
      </c>
      <c r="AG101" s="127">
        <f>SUMIFS('Nov Receipts Data'!AC:AC,'Nov Receipts Data'!$B:$B,$B101)+SUMIFS('Nov Receipts Data'!AC:AC,'Nov Receipts Data'!$B:$B,$A101)</f>
        <v>38124.75</v>
      </c>
      <c r="AH101" s="127">
        <f>SUMIFS('Nov Receipts Data'!AD:AD,'Nov Receipts Data'!$B:$B,$B101)+SUMIFS('Nov Receipts Data'!AD:AD,'Nov Receipts Data'!$B:$B,$A101)</f>
        <v>20725.59</v>
      </c>
      <c r="AI101" s="127">
        <f>SUMIFS('Nov Receipts Data'!AE:AE,'Nov Receipts Data'!$B:$B,$B101)+SUMIFS('Nov Receipts Data'!AE:AE,'Nov Receipts Data'!$B:$B,$A101)</f>
        <v>5140.8</v>
      </c>
      <c r="AJ101" s="127">
        <f>SUMIFS('Nov Receipts Data'!AF:AF,'Nov Receipts Data'!$B:$B,$B101)+SUMIFS('Nov Receipts Data'!AF:AF,'Nov Receipts Data'!$B:$B,$A101)</f>
        <v>4928.51</v>
      </c>
      <c r="AK101" s="150">
        <v>42</v>
      </c>
    </row>
    <row r="102" spans="1:37" ht="13.2" outlineLevel="1">
      <c r="A102" s="86"/>
      <c r="B102" s="19" t="s">
        <v>152</v>
      </c>
      <c r="C102" s="127">
        <v>241078.54965932519</v>
      </c>
      <c r="D102" s="80">
        <f>SUMIFS('PMT Terms'!C:C,'PMT Terms'!B:B,B102)</f>
        <v>45</v>
      </c>
      <c r="E102" s="89">
        <f t="shared" si="13"/>
        <v>1.327454559736776</v>
      </c>
      <c r="F102" s="84">
        <f t="shared" si="15"/>
        <v>320020.82</v>
      </c>
      <c r="G102" s="88">
        <f>SUMIFS('Nov Receipts Data'!C:C,'Nov Receipts Data'!$B:$B,$B102)+SUMIFS('Nov Receipts Data'!C:C,'Nov Receipts Data'!$B:$B,$A102)</f>
        <v>405.36</v>
      </c>
      <c r="H102" s="88">
        <f>SUMIFS('Nov Receipts Data'!D:D,'Nov Receipts Data'!$B:$B,$B102)+SUMIFS('Nov Receipts Data'!D:D,'Nov Receipts Data'!$B:$B,$A102)</f>
        <v>0</v>
      </c>
      <c r="I102" s="127">
        <f>SUMIFS('Nov Receipts Data'!E:E,'Nov Receipts Data'!$B:$B,$B102)+SUMIFS('Nov Receipts Data'!E:E,'Nov Receipts Data'!$B:$B,$A102)</f>
        <v>0</v>
      </c>
      <c r="J102" s="127">
        <f>SUMIFS('Nov Receipts Data'!F:F,'Nov Receipts Data'!$B:$B,$B102)+SUMIFS('Nov Receipts Data'!F:F,'Nov Receipts Data'!$B:$B,$A102)</f>
        <v>69771.360000000001</v>
      </c>
      <c r="K102" s="127">
        <f>SUMIFS('Nov Receipts Data'!G:G,'Nov Receipts Data'!$B:$B,$B102)+SUMIFS('Nov Receipts Data'!G:G,'Nov Receipts Data'!$B:$B,$A102)</f>
        <v>136.08000000000001</v>
      </c>
      <c r="L102" s="127">
        <f>SUMIFS('Nov Receipts Data'!H:H,'Nov Receipts Data'!$B:$B,$B102)+SUMIFS('Nov Receipts Data'!H:H,'Nov Receipts Data'!$B:$B,$A102)</f>
        <v>48480.32</v>
      </c>
      <c r="M102" s="127">
        <f>SUMIFS('Nov Receipts Data'!I:I,'Nov Receipts Data'!$B:$B,$B102)+SUMIFS('Nov Receipts Data'!I:I,'Nov Receipts Data'!$B:$B,$A102)</f>
        <v>2100.1</v>
      </c>
      <c r="N102" s="127">
        <f>SUMIFS('Nov Receipts Data'!J:J,'Nov Receipts Data'!$B:$B,$B102)+SUMIFS('Nov Receipts Data'!J:J,'Nov Receipts Data'!$B:$B,$A102)</f>
        <v>191.04</v>
      </c>
      <c r="O102" s="127">
        <f>SUMIFS('Nov Receipts Data'!K:K,'Nov Receipts Data'!$B:$B,$B102)+SUMIFS('Nov Receipts Data'!K:K,'Nov Receipts Data'!$B:$B,$A102)</f>
        <v>136.08000000000001</v>
      </c>
      <c r="P102" s="127">
        <f>SUMIFS('Nov Receipts Data'!L:L,'Nov Receipts Data'!$B:$B,$B102)+SUMIFS('Nov Receipts Data'!L:L,'Nov Receipts Data'!$B:$B,$A102)</f>
        <v>0</v>
      </c>
      <c r="Q102" s="127">
        <f>SUMIFS('Nov Receipts Data'!M:M,'Nov Receipts Data'!$B:$B,$B102)+SUMIFS('Nov Receipts Data'!M:M,'Nov Receipts Data'!$B:$B,$A102)</f>
        <v>0</v>
      </c>
      <c r="R102" s="127">
        <f>SUMIFS('Nov Receipts Data'!N:N,'Nov Receipts Data'!$B:$B,$B102)+SUMIFS('Nov Receipts Data'!N:N,'Nov Receipts Data'!$B:$B,$A102)</f>
        <v>0</v>
      </c>
      <c r="S102" s="127">
        <f>SUMIFS('Nov Receipts Data'!O:O,'Nov Receipts Data'!$B:$B,$B102)+SUMIFS('Nov Receipts Data'!O:O,'Nov Receipts Data'!$B:$B,$A102)</f>
        <v>0</v>
      </c>
      <c r="T102" s="127">
        <f>SUMIFS('Nov Receipts Data'!P:P,'Nov Receipts Data'!$B:$B,$B102)+SUMIFS('Nov Receipts Data'!P:P,'Nov Receipts Data'!$B:$B,$A102)</f>
        <v>1328.4</v>
      </c>
      <c r="U102" s="127">
        <f>SUMIFS('Nov Receipts Data'!Q:Q,'Nov Receipts Data'!$B:$B,$B102)+SUMIFS('Nov Receipts Data'!Q:Q,'Nov Receipts Data'!$B:$B,$A102)</f>
        <v>11.34</v>
      </c>
      <c r="V102" s="127">
        <f>SUMIFS('Nov Receipts Data'!R:R,'Nov Receipts Data'!$B:$B,$B102)+SUMIFS('Nov Receipts Data'!R:R,'Nov Receipts Data'!$B:$B,$A102)</f>
        <v>3509.85</v>
      </c>
      <c r="W102" s="127">
        <f>SUMIFS('Nov Receipts Data'!S:S,'Nov Receipts Data'!$B:$B,$B102)+SUMIFS('Nov Receipts Data'!S:S,'Nov Receipts Data'!$B:$B,$A102)</f>
        <v>662.3</v>
      </c>
      <c r="X102" s="127">
        <f>SUMIFS('Nov Receipts Data'!T:T,'Nov Receipts Data'!$B:$B,$B102)+SUMIFS('Nov Receipts Data'!T:T,'Nov Receipts Data'!$B:$B,$A102)</f>
        <v>0</v>
      </c>
      <c r="Y102" s="127">
        <f>SUMIFS('Nov Receipts Data'!U:U,'Nov Receipts Data'!$B:$B,$B102)+SUMIFS('Nov Receipts Data'!U:U,'Nov Receipts Data'!$B:$B,$A102)</f>
        <v>50551.81</v>
      </c>
      <c r="Z102" s="127">
        <f>SUMIFS('Nov Receipts Data'!V:V,'Nov Receipts Data'!$B:$B,$B102)+SUMIFS('Nov Receipts Data'!V:V,'Nov Receipts Data'!$B:$B,$A102)</f>
        <v>2730.96</v>
      </c>
      <c r="AA102" s="127">
        <f>SUMIFS('Nov Receipts Data'!W:W,'Nov Receipts Data'!$B:$B,$B102)+SUMIFS('Nov Receipts Data'!W:W,'Nov Receipts Data'!$B:$B,$A102)</f>
        <v>99.78</v>
      </c>
      <c r="AB102" s="127">
        <f>SUMIFS('Nov Receipts Data'!X:X,'Nov Receipts Data'!$B:$B,$B102)+SUMIFS('Nov Receipts Data'!X:X,'Nov Receipts Data'!$B:$B,$A102)</f>
        <v>15730.32</v>
      </c>
      <c r="AC102" s="127">
        <f>SUMIFS('Nov Receipts Data'!Y:Y,'Nov Receipts Data'!$B:$B,$B102)+SUMIFS('Nov Receipts Data'!Y:Y,'Nov Receipts Data'!$B:$B,$A102)</f>
        <v>61559.77</v>
      </c>
      <c r="AD102" s="127">
        <f>SUMIFS('Nov Receipts Data'!Z:Z,'Nov Receipts Data'!$B:$B,$B102)+SUMIFS('Nov Receipts Data'!Z:Z,'Nov Receipts Data'!$B:$B,$A102)</f>
        <v>484.44</v>
      </c>
      <c r="AE102" s="127">
        <f>SUMIFS('Nov Receipts Data'!AA:AA,'Nov Receipts Data'!$B:$B,$B102)+SUMIFS('Nov Receipts Data'!AA:AA,'Nov Receipts Data'!$B:$B,$A102)</f>
        <v>0</v>
      </c>
      <c r="AF102" s="127">
        <f>SUMIFS('Nov Receipts Data'!AB:AB,'Nov Receipts Data'!$B:$B,$B102)+SUMIFS('Nov Receipts Data'!AB:AB,'Nov Receipts Data'!$B:$B,$A102)</f>
        <v>0</v>
      </c>
      <c r="AG102" s="127">
        <f>SUMIFS('Nov Receipts Data'!AC:AC,'Nov Receipts Data'!$B:$B,$B102)+SUMIFS('Nov Receipts Data'!AC:AC,'Nov Receipts Data'!$B:$B,$A102)</f>
        <v>7528.8</v>
      </c>
      <c r="AH102" s="127">
        <f>SUMIFS('Nov Receipts Data'!AD:AD,'Nov Receipts Data'!$B:$B,$B102)+SUMIFS('Nov Receipts Data'!AD:AD,'Nov Receipts Data'!$B:$B,$A102)</f>
        <v>54052.57</v>
      </c>
      <c r="AI102" s="127">
        <f>SUMIFS('Nov Receipts Data'!AE:AE,'Nov Receipts Data'!$B:$B,$B102)+SUMIFS('Nov Receipts Data'!AE:AE,'Nov Receipts Data'!$B:$B,$A102)</f>
        <v>0</v>
      </c>
      <c r="AJ102" s="127">
        <f>SUMIFS('Nov Receipts Data'!AF:AF,'Nov Receipts Data'!$B:$B,$B102)+SUMIFS('Nov Receipts Data'!AF:AF,'Nov Receipts Data'!$B:$B,$A102)</f>
        <v>550.14</v>
      </c>
      <c r="AK102" s="150">
        <v>38.43</v>
      </c>
    </row>
    <row r="103" spans="1:37" ht="13.2" outlineLevel="1">
      <c r="A103" s="86"/>
      <c r="B103" s="19" t="s">
        <v>537</v>
      </c>
      <c r="C103" s="127">
        <v>91767.291445389143</v>
      </c>
      <c r="D103" s="80">
        <f>SUMIFS('PMT Terms'!C:C,'PMT Terms'!B:B,B103)</f>
        <v>60</v>
      </c>
      <c r="E103" s="89">
        <f t="shared" si="13"/>
        <v>2.5851182514324891</v>
      </c>
      <c r="F103" s="84">
        <f t="shared" si="15"/>
        <v>237229.3</v>
      </c>
      <c r="G103" s="88">
        <f>SUMIFS('Nov Receipts Data'!C:C,'Nov Receipts Data'!$B:$B,$B103)+SUMIFS('Nov Receipts Data'!C:C,'Nov Receipts Data'!$B:$B,$A103)</f>
        <v>0</v>
      </c>
      <c r="H103" s="88">
        <f>SUMIFS('Nov Receipts Data'!D:D,'Nov Receipts Data'!$B:$B,$B103)+SUMIFS('Nov Receipts Data'!D:D,'Nov Receipts Data'!$B:$B,$A103)</f>
        <v>0</v>
      </c>
      <c r="I103" s="127">
        <f>SUMIFS('Nov Receipts Data'!E:E,'Nov Receipts Data'!$B:$B,$B103)+SUMIFS('Nov Receipts Data'!E:E,'Nov Receipts Data'!$B:$B,$A103)</f>
        <v>5410.9</v>
      </c>
      <c r="J103" s="127">
        <f>SUMIFS('Nov Receipts Data'!F:F,'Nov Receipts Data'!$B:$B,$B103)+SUMIFS('Nov Receipts Data'!F:F,'Nov Receipts Data'!$B:$B,$A103)</f>
        <v>0</v>
      </c>
      <c r="K103" s="127">
        <f>SUMIFS('Nov Receipts Data'!G:G,'Nov Receipts Data'!$B:$B,$B103)+SUMIFS('Nov Receipts Data'!G:G,'Nov Receipts Data'!$B:$B,$A103)</f>
        <v>0</v>
      </c>
      <c r="L103" s="127">
        <f>SUMIFS('Nov Receipts Data'!H:H,'Nov Receipts Data'!$B:$B,$B103)+SUMIFS('Nov Receipts Data'!H:H,'Nov Receipts Data'!$B:$B,$A103)</f>
        <v>20851.5</v>
      </c>
      <c r="M103" s="127">
        <f>SUMIFS('Nov Receipts Data'!I:I,'Nov Receipts Data'!$B:$B,$B103)+SUMIFS('Nov Receipts Data'!I:I,'Nov Receipts Data'!$B:$B,$A103)</f>
        <v>153016.5</v>
      </c>
      <c r="N103" s="127">
        <f>SUMIFS('Nov Receipts Data'!J:J,'Nov Receipts Data'!$B:$B,$B103)+SUMIFS('Nov Receipts Data'!J:J,'Nov Receipts Data'!$B:$B,$A103)</f>
        <v>0</v>
      </c>
      <c r="O103" s="127">
        <f>SUMIFS('Nov Receipts Data'!K:K,'Nov Receipts Data'!$B:$B,$B103)+SUMIFS('Nov Receipts Data'!K:K,'Nov Receipts Data'!$B:$B,$A103)</f>
        <v>0</v>
      </c>
      <c r="P103" s="127">
        <f>SUMIFS('Nov Receipts Data'!L:L,'Nov Receipts Data'!$B:$B,$B103)+SUMIFS('Nov Receipts Data'!L:L,'Nov Receipts Data'!$B:$B,$A103)</f>
        <v>0</v>
      </c>
      <c r="Q103" s="127">
        <f>SUMIFS('Nov Receipts Data'!M:M,'Nov Receipts Data'!$B:$B,$B103)+SUMIFS('Nov Receipts Data'!M:M,'Nov Receipts Data'!$B:$B,$A103)</f>
        <v>0</v>
      </c>
      <c r="R103" s="127">
        <f>SUMIFS('Nov Receipts Data'!N:N,'Nov Receipts Data'!$B:$B,$B103)+SUMIFS('Nov Receipts Data'!N:N,'Nov Receipts Data'!$B:$B,$A103)</f>
        <v>0</v>
      </c>
      <c r="S103" s="127">
        <f>SUMIFS('Nov Receipts Data'!O:O,'Nov Receipts Data'!$B:$B,$B103)+SUMIFS('Nov Receipts Data'!O:O,'Nov Receipts Data'!$B:$B,$A103)</f>
        <v>0</v>
      </c>
      <c r="T103" s="127">
        <f>SUMIFS('Nov Receipts Data'!P:P,'Nov Receipts Data'!$B:$B,$B103)+SUMIFS('Nov Receipts Data'!P:P,'Nov Receipts Data'!$B:$B,$A103)</f>
        <v>0</v>
      </c>
      <c r="U103" s="127">
        <f>SUMIFS('Nov Receipts Data'!Q:Q,'Nov Receipts Data'!$B:$B,$B103)+SUMIFS('Nov Receipts Data'!Q:Q,'Nov Receipts Data'!$B:$B,$A103)</f>
        <v>0</v>
      </c>
      <c r="V103" s="127">
        <f>SUMIFS('Nov Receipts Data'!R:R,'Nov Receipts Data'!$B:$B,$B103)+SUMIFS('Nov Receipts Data'!R:R,'Nov Receipts Data'!$B:$B,$A103)</f>
        <v>0</v>
      </c>
      <c r="W103" s="127">
        <f>SUMIFS('Nov Receipts Data'!S:S,'Nov Receipts Data'!$B:$B,$B103)+SUMIFS('Nov Receipts Data'!S:S,'Nov Receipts Data'!$B:$B,$A103)</f>
        <v>1917.5</v>
      </c>
      <c r="X103" s="127">
        <f>SUMIFS('Nov Receipts Data'!T:T,'Nov Receipts Data'!$B:$B,$B103)+SUMIFS('Nov Receipts Data'!T:T,'Nov Receipts Data'!$B:$B,$A103)</f>
        <v>0</v>
      </c>
      <c r="Y103" s="127">
        <f>SUMIFS('Nov Receipts Data'!U:U,'Nov Receipts Data'!$B:$B,$B103)+SUMIFS('Nov Receipts Data'!U:U,'Nov Receipts Data'!$B:$B,$A103)</f>
        <v>0</v>
      </c>
      <c r="Z103" s="127">
        <f>SUMIFS('Nov Receipts Data'!V:V,'Nov Receipts Data'!$B:$B,$B103)+SUMIFS('Nov Receipts Data'!V:V,'Nov Receipts Data'!$B:$B,$A103)</f>
        <v>0</v>
      </c>
      <c r="AA103" s="127">
        <f>SUMIFS('Nov Receipts Data'!W:W,'Nov Receipts Data'!$B:$B,$B103)+SUMIFS('Nov Receipts Data'!W:W,'Nov Receipts Data'!$B:$B,$A103)</f>
        <v>0</v>
      </c>
      <c r="AB103" s="127">
        <f>SUMIFS('Nov Receipts Data'!X:X,'Nov Receipts Data'!$B:$B,$B103)+SUMIFS('Nov Receipts Data'!X:X,'Nov Receipts Data'!$B:$B,$A103)</f>
        <v>0</v>
      </c>
      <c r="AC103" s="127">
        <f>SUMIFS('Nov Receipts Data'!Y:Y,'Nov Receipts Data'!$B:$B,$B103)+SUMIFS('Nov Receipts Data'!Y:Y,'Nov Receipts Data'!$B:$B,$A103)</f>
        <v>43377.4</v>
      </c>
      <c r="AD103" s="127">
        <f>SUMIFS('Nov Receipts Data'!Z:Z,'Nov Receipts Data'!$B:$B,$B103)+SUMIFS('Nov Receipts Data'!Z:Z,'Nov Receipts Data'!$B:$B,$A103)</f>
        <v>11505</v>
      </c>
      <c r="AE103" s="127">
        <f>SUMIFS('Nov Receipts Data'!AA:AA,'Nov Receipts Data'!$B:$B,$B103)+SUMIFS('Nov Receipts Data'!AA:AA,'Nov Receipts Data'!$B:$B,$A103)</f>
        <v>1150.5</v>
      </c>
      <c r="AF103" s="127">
        <f>SUMIFS('Nov Receipts Data'!AB:AB,'Nov Receipts Data'!$B:$B,$B103)+SUMIFS('Nov Receipts Data'!AB:AB,'Nov Receipts Data'!$B:$B,$A103)</f>
        <v>0</v>
      </c>
      <c r="AG103" s="127">
        <f>SUMIFS('Nov Receipts Data'!AC:AC,'Nov Receipts Data'!$B:$B,$B103)+SUMIFS('Nov Receipts Data'!AC:AC,'Nov Receipts Data'!$B:$B,$A103)</f>
        <v>0</v>
      </c>
      <c r="AH103" s="127">
        <f>SUMIFS('Nov Receipts Data'!AD:AD,'Nov Receipts Data'!$B:$B,$B103)+SUMIFS('Nov Receipts Data'!AD:AD,'Nov Receipts Data'!$B:$B,$A103)</f>
        <v>0</v>
      </c>
      <c r="AI103" s="127">
        <f>SUMIFS('Nov Receipts Data'!AE:AE,'Nov Receipts Data'!$B:$B,$B103)+SUMIFS('Nov Receipts Data'!AE:AE,'Nov Receipts Data'!$B:$B,$A103)</f>
        <v>0</v>
      </c>
      <c r="AJ103" s="127">
        <f>SUMIFS('Nov Receipts Data'!AF:AF,'Nov Receipts Data'!$B:$B,$B103)+SUMIFS('Nov Receipts Data'!AF:AF,'Nov Receipts Data'!$B:$B,$A103)</f>
        <v>0</v>
      </c>
      <c r="AK103" s="150">
        <v>27</v>
      </c>
    </row>
    <row r="104" spans="1:37" ht="13.2" outlineLevel="1">
      <c r="A104" s="86"/>
      <c r="B104" s="19" t="s">
        <v>96</v>
      </c>
      <c r="C104" s="127">
        <v>294343.39961306565</v>
      </c>
      <c r="D104" s="80">
        <f>SUMIFS('PMT Terms'!C:C,'PMT Terms'!B:B,B104)</f>
        <v>45</v>
      </c>
      <c r="E104" s="89">
        <f t="shared" si="13"/>
        <v>0.80292107895294318</v>
      </c>
      <c r="F104" s="84">
        <f t="shared" si="15"/>
        <v>236334.52</v>
      </c>
      <c r="G104" s="88">
        <f>SUMIFS('Nov Receipts Data'!C:C,'Nov Receipts Data'!$B:$B,$B104)+SUMIFS('Nov Receipts Data'!C:C,'Nov Receipts Data'!$B:$B,$A104)</f>
        <v>0</v>
      </c>
      <c r="H104" s="88">
        <f>SUMIFS('Nov Receipts Data'!D:D,'Nov Receipts Data'!$B:$B,$B104)+SUMIFS('Nov Receipts Data'!D:D,'Nov Receipts Data'!$B:$B,$A104)</f>
        <v>700.8</v>
      </c>
      <c r="I104" s="127">
        <f>SUMIFS('Nov Receipts Data'!E:E,'Nov Receipts Data'!$B:$B,$B104)+SUMIFS('Nov Receipts Data'!E:E,'Nov Receipts Data'!$B:$B,$A104)</f>
        <v>0</v>
      </c>
      <c r="J104" s="127">
        <f>SUMIFS('Nov Receipts Data'!F:F,'Nov Receipts Data'!$B:$B,$B104)+SUMIFS('Nov Receipts Data'!F:F,'Nov Receipts Data'!$B:$B,$A104)</f>
        <v>0</v>
      </c>
      <c r="K104" s="127">
        <f>SUMIFS('Nov Receipts Data'!G:G,'Nov Receipts Data'!$B:$B,$B104)+SUMIFS('Nov Receipts Data'!G:G,'Nov Receipts Data'!$B:$B,$A104)</f>
        <v>970.8</v>
      </c>
      <c r="L104" s="127">
        <f>SUMIFS('Nov Receipts Data'!H:H,'Nov Receipts Data'!$B:$B,$B104)+SUMIFS('Nov Receipts Data'!H:H,'Nov Receipts Data'!$B:$B,$A104)</f>
        <v>10635</v>
      </c>
      <c r="M104" s="127">
        <f>SUMIFS('Nov Receipts Data'!I:I,'Nov Receipts Data'!$B:$B,$B104)+SUMIFS('Nov Receipts Data'!I:I,'Nov Receipts Data'!$B:$B,$A104)</f>
        <v>60680.77</v>
      </c>
      <c r="N104" s="127">
        <f>SUMIFS('Nov Receipts Data'!J:J,'Nov Receipts Data'!$B:$B,$B104)+SUMIFS('Nov Receipts Data'!J:J,'Nov Receipts Data'!$B:$B,$A104)</f>
        <v>3553.2</v>
      </c>
      <c r="O104" s="127">
        <f>SUMIFS('Nov Receipts Data'!K:K,'Nov Receipts Data'!$B:$B,$B104)+SUMIFS('Nov Receipts Data'!K:K,'Nov Receipts Data'!$B:$B,$A104)</f>
        <v>411.84</v>
      </c>
      <c r="P104" s="127">
        <f>SUMIFS('Nov Receipts Data'!L:L,'Nov Receipts Data'!$B:$B,$B104)+SUMIFS('Nov Receipts Data'!L:L,'Nov Receipts Data'!$B:$B,$A104)</f>
        <v>0</v>
      </c>
      <c r="Q104" s="127">
        <f>SUMIFS('Nov Receipts Data'!M:M,'Nov Receipts Data'!$B:$B,$B104)+SUMIFS('Nov Receipts Data'!M:M,'Nov Receipts Data'!$B:$B,$A104)</f>
        <v>350.28</v>
      </c>
      <c r="R104" s="127">
        <f>SUMIFS('Nov Receipts Data'!N:N,'Nov Receipts Data'!$B:$B,$B104)+SUMIFS('Nov Receipts Data'!N:N,'Nov Receipts Data'!$B:$B,$A104)</f>
        <v>51953.58</v>
      </c>
      <c r="S104" s="127">
        <f>SUMIFS('Nov Receipts Data'!O:O,'Nov Receipts Data'!$B:$B,$B104)+SUMIFS('Nov Receipts Data'!O:O,'Nov Receipts Data'!$B:$B,$A104)</f>
        <v>44682.75</v>
      </c>
      <c r="T104" s="127">
        <f>SUMIFS('Nov Receipts Data'!P:P,'Nov Receipts Data'!$B:$B,$B104)+SUMIFS('Nov Receipts Data'!P:P,'Nov Receipts Data'!$B:$B,$A104)</f>
        <v>0</v>
      </c>
      <c r="U104" s="127">
        <f>SUMIFS('Nov Receipts Data'!Q:Q,'Nov Receipts Data'!$B:$B,$B104)+SUMIFS('Nov Receipts Data'!Q:Q,'Nov Receipts Data'!$B:$B,$A104)</f>
        <v>245.88</v>
      </c>
      <c r="V104" s="127">
        <f>SUMIFS('Nov Receipts Data'!R:R,'Nov Receipts Data'!$B:$B,$B104)+SUMIFS('Nov Receipts Data'!R:R,'Nov Receipts Data'!$B:$B,$A104)</f>
        <v>0</v>
      </c>
      <c r="W104" s="127">
        <f>SUMIFS('Nov Receipts Data'!S:S,'Nov Receipts Data'!$B:$B,$B104)+SUMIFS('Nov Receipts Data'!S:S,'Nov Receipts Data'!$B:$B,$A104)</f>
        <v>0</v>
      </c>
      <c r="X104" s="127">
        <f>SUMIFS('Nov Receipts Data'!T:T,'Nov Receipts Data'!$B:$B,$B104)+SUMIFS('Nov Receipts Data'!T:T,'Nov Receipts Data'!$B:$B,$A104)</f>
        <v>1481.16</v>
      </c>
      <c r="Y104" s="127">
        <f>SUMIFS('Nov Receipts Data'!U:U,'Nov Receipts Data'!$B:$B,$B104)+SUMIFS('Nov Receipts Data'!U:U,'Nov Receipts Data'!$B:$B,$A104)</f>
        <v>0</v>
      </c>
      <c r="Z104" s="127">
        <f>SUMIFS('Nov Receipts Data'!V:V,'Nov Receipts Data'!$B:$B,$B104)+SUMIFS('Nov Receipts Data'!V:V,'Nov Receipts Data'!$B:$B,$A104)</f>
        <v>0</v>
      </c>
      <c r="AA104" s="127">
        <f>SUMIFS('Nov Receipts Data'!W:W,'Nov Receipts Data'!$B:$B,$B104)+SUMIFS('Nov Receipts Data'!W:W,'Nov Receipts Data'!$B:$B,$A104)</f>
        <v>49280.28</v>
      </c>
      <c r="AB104" s="127">
        <f>SUMIFS('Nov Receipts Data'!X:X,'Nov Receipts Data'!$B:$B,$B104)+SUMIFS('Nov Receipts Data'!X:X,'Nov Receipts Data'!$B:$B,$A104)</f>
        <v>0</v>
      </c>
      <c r="AC104" s="127">
        <f>SUMIFS('Nov Receipts Data'!Y:Y,'Nov Receipts Data'!$B:$B,$B104)+SUMIFS('Nov Receipts Data'!Y:Y,'Nov Receipts Data'!$B:$B,$A104)</f>
        <v>0</v>
      </c>
      <c r="AD104" s="127">
        <f>SUMIFS('Nov Receipts Data'!Z:Z,'Nov Receipts Data'!$B:$B,$B104)+SUMIFS('Nov Receipts Data'!Z:Z,'Nov Receipts Data'!$B:$B,$A104)</f>
        <v>11076.12</v>
      </c>
      <c r="AE104" s="127">
        <f>SUMIFS('Nov Receipts Data'!AA:AA,'Nov Receipts Data'!$B:$B,$B104)+SUMIFS('Nov Receipts Data'!AA:AA,'Nov Receipts Data'!$B:$B,$A104)</f>
        <v>312.06</v>
      </c>
      <c r="AF104" s="127">
        <f>SUMIFS('Nov Receipts Data'!AB:AB,'Nov Receipts Data'!$B:$B,$B104)+SUMIFS('Nov Receipts Data'!AB:AB,'Nov Receipts Data'!$B:$B,$A104)</f>
        <v>0</v>
      </c>
      <c r="AG104" s="127">
        <f>SUMIFS('Nov Receipts Data'!AC:AC,'Nov Receipts Data'!$B:$B,$B104)+SUMIFS('Nov Receipts Data'!AC:AC,'Nov Receipts Data'!$B:$B,$A104)</f>
        <v>0</v>
      </c>
      <c r="AH104" s="127">
        <f>SUMIFS('Nov Receipts Data'!AD:AD,'Nov Receipts Data'!$B:$B,$B104)+SUMIFS('Nov Receipts Data'!AD:AD,'Nov Receipts Data'!$B:$B,$A104)</f>
        <v>0</v>
      </c>
      <c r="AI104" s="127">
        <f>SUMIFS('Nov Receipts Data'!AE:AE,'Nov Receipts Data'!$B:$B,$B104)+SUMIFS('Nov Receipts Data'!AE:AE,'Nov Receipts Data'!$B:$B,$A104)</f>
        <v>0</v>
      </c>
      <c r="AJ104" s="127">
        <f>SUMIFS('Nov Receipts Data'!AF:AF,'Nov Receipts Data'!$B:$B,$B104)+SUMIFS('Nov Receipts Data'!AF:AF,'Nov Receipts Data'!$B:$B,$A104)</f>
        <v>0</v>
      </c>
      <c r="AK104" s="88"/>
    </row>
    <row r="105" spans="1:37" ht="13.2" outlineLevel="1">
      <c r="A105" s="86"/>
      <c r="B105" s="19" t="s">
        <v>524</v>
      </c>
      <c r="C105" s="127">
        <v>351514.76032534358</v>
      </c>
      <c r="D105" s="80">
        <f>SUMIFS('PMT Terms'!C:C,'PMT Terms'!B:B,B105)</f>
        <v>60</v>
      </c>
      <c r="E105" s="89">
        <f t="shared" si="13"/>
        <v>0.83618554090858777</v>
      </c>
      <c r="F105" s="84">
        <f t="shared" si="15"/>
        <v>293931.56</v>
      </c>
      <c r="G105" s="88">
        <f>SUMIFS('Nov Receipts Data'!C:C,'Nov Receipts Data'!$B:$B,$B105)+SUMIFS('Nov Receipts Data'!C:C,'Nov Receipts Data'!$B:$B,$A105)</f>
        <v>0</v>
      </c>
      <c r="H105" s="88">
        <f>SUMIFS('Nov Receipts Data'!D:D,'Nov Receipts Data'!$B:$B,$B105)+SUMIFS('Nov Receipts Data'!D:D,'Nov Receipts Data'!$B:$B,$A105)</f>
        <v>0</v>
      </c>
      <c r="I105" s="127">
        <f>SUMIFS('Nov Receipts Data'!E:E,'Nov Receipts Data'!$B:$B,$B105)+SUMIFS('Nov Receipts Data'!E:E,'Nov Receipts Data'!$B:$B,$A105)</f>
        <v>20654.080000000002</v>
      </c>
      <c r="J105" s="127">
        <f>SUMIFS('Nov Receipts Data'!F:F,'Nov Receipts Data'!$B:$B,$B105)+SUMIFS('Nov Receipts Data'!F:F,'Nov Receipts Data'!$B:$B,$A105)</f>
        <v>1877.61</v>
      </c>
      <c r="K105" s="127">
        <f>SUMIFS('Nov Receipts Data'!G:G,'Nov Receipts Data'!$B:$B,$B105)+SUMIFS('Nov Receipts Data'!G:G,'Nov Receipts Data'!$B:$B,$A105)</f>
        <v>19844.400000000001</v>
      </c>
      <c r="L105" s="127">
        <f>SUMIFS('Nov Receipts Data'!H:H,'Nov Receipts Data'!$B:$B,$B105)+SUMIFS('Nov Receipts Data'!H:H,'Nov Receipts Data'!$B:$B,$A105)</f>
        <v>571.77</v>
      </c>
      <c r="M105" s="127">
        <f>SUMIFS('Nov Receipts Data'!I:I,'Nov Receipts Data'!$B:$B,$B105)+SUMIFS('Nov Receipts Data'!I:I,'Nov Receipts Data'!$B:$B,$A105)</f>
        <v>1750.85</v>
      </c>
      <c r="N105" s="127">
        <f>SUMIFS('Nov Receipts Data'!J:J,'Nov Receipts Data'!$B:$B,$B105)+SUMIFS('Nov Receipts Data'!J:J,'Nov Receipts Data'!$B:$B,$A105)</f>
        <v>0</v>
      </c>
      <c r="O105" s="127">
        <f>SUMIFS('Nov Receipts Data'!K:K,'Nov Receipts Data'!$B:$B,$B105)+SUMIFS('Nov Receipts Data'!K:K,'Nov Receipts Data'!$B:$B,$A105)</f>
        <v>0</v>
      </c>
      <c r="P105" s="127">
        <f>SUMIFS('Nov Receipts Data'!L:L,'Nov Receipts Data'!$B:$B,$B105)+SUMIFS('Nov Receipts Data'!L:L,'Nov Receipts Data'!$B:$B,$A105)</f>
        <v>18122.060000000001</v>
      </c>
      <c r="Q105" s="127">
        <f>SUMIFS('Nov Receipts Data'!M:M,'Nov Receipts Data'!$B:$B,$B105)+SUMIFS('Nov Receipts Data'!M:M,'Nov Receipts Data'!$B:$B,$A105)</f>
        <v>14873.15</v>
      </c>
      <c r="R105" s="127">
        <f>SUMIFS('Nov Receipts Data'!N:N,'Nov Receipts Data'!$B:$B,$B105)+SUMIFS('Nov Receipts Data'!N:N,'Nov Receipts Data'!$B:$B,$A105)</f>
        <v>14544.22</v>
      </c>
      <c r="S105" s="127">
        <f>SUMIFS('Nov Receipts Data'!O:O,'Nov Receipts Data'!$B:$B,$B105)+SUMIFS('Nov Receipts Data'!O:O,'Nov Receipts Data'!$B:$B,$A105)</f>
        <v>471.56</v>
      </c>
      <c r="T105" s="127">
        <f>SUMIFS('Nov Receipts Data'!P:P,'Nov Receipts Data'!$B:$B,$B105)+SUMIFS('Nov Receipts Data'!P:P,'Nov Receipts Data'!$B:$B,$A105)</f>
        <v>22325.81</v>
      </c>
      <c r="U105" s="127">
        <f>SUMIFS('Nov Receipts Data'!Q:Q,'Nov Receipts Data'!$B:$B,$B105)+SUMIFS('Nov Receipts Data'!Q:Q,'Nov Receipts Data'!$B:$B,$A105)</f>
        <v>666.24</v>
      </c>
      <c r="V105" s="127">
        <f>SUMIFS('Nov Receipts Data'!R:R,'Nov Receipts Data'!$B:$B,$B105)+SUMIFS('Nov Receipts Data'!R:R,'Nov Receipts Data'!$B:$B,$A105)</f>
        <v>0</v>
      </c>
      <c r="W105" s="127">
        <f>SUMIFS('Nov Receipts Data'!S:S,'Nov Receipts Data'!$B:$B,$B105)+SUMIFS('Nov Receipts Data'!S:S,'Nov Receipts Data'!$B:$B,$A105)</f>
        <v>32066.14</v>
      </c>
      <c r="X105" s="127">
        <f>SUMIFS('Nov Receipts Data'!T:T,'Nov Receipts Data'!$B:$B,$B105)+SUMIFS('Nov Receipts Data'!T:T,'Nov Receipts Data'!$B:$B,$A105)</f>
        <v>24956.41</v>
      </c>
      <c r="Y105" s="127">
        <f>SUMIFS('Nov Receipts Data'!U:U,'Nov Receipts Data'!$B:$B,$B105)+SUMIFS('Nov Receipts Data'!U:U,'Nov Receipts Data'!$B:$B,$A105)</f>
        <v>8683.65</v>
      </c>
      <c r="Z105" s="127">
        <f>SUMIFS('Nov Receipts Data'!V:V,'Nov Receipts Data'!$B:$B,$B105)+SUMIFS('Nov Receipts Data'!V:V,'Nov Receipts Data'!$B:$B,$A105)</f>
        <v>34139.300000000003</v>
      </c>
      <c r="AA105" s="127">
        <f>SUMIFS('Nov Receipts Data'!W:W,'Nov Receipts Data'!$B:$B,$B105)+SUMIFS('Nov Receipts Data'!W:W,'Nov Receipts Data'!$B:$B,$A105)</f>
        <v>1141.51</v>
      </c>
      <c r="AB105" s="127">
        <f>SUMIFS('Nov Receipts Data'!X:X,'Nov Receipts Data'!$B:$B,$B105)+SUMIFS('Nov Receipts Data'!X:X,'Nov Receipts Data'!$B:$B,$A105)</f>
        <v>0</v>
      </c>
      <c r="AC105" s="127">
        <f>SUMIFS('Nov Receipts Data'!Y:Y,'Nov Receipts Data'!$B:$B,$B105)+SUMIFS('Nov Receipts Data'!Y:Y,'Nov Receipts Data'!$B:$B,$A105)</f>
        <v>217.4</v>
      </c>
      <c r="AD105" s="127">
        <f>SUMIFS('Nov Receipts Data'!Z:Z,'Nov Receipts Data'!$B:$B,$B105)+SUMIFS('Nov Receipts Data'!Z:Z,'Nov Receipts Data'!$B:$B,$A105)</f>
        <v>10112.93</v>
      </c>
      <c r="AE105" s="127">
        <f>SUMIFS('Nov Receipts Data'!AA:AA,'Nov Receipts Data'!$B:$B,$B105)+SUMIFS('Nov Receipts Data'!AA:AA,'Nov Receipts Data'!$B:$B,$A105)</f>
        <v>3759.17</v>
      </c>
      <c r="AF105" s="127">
        <f>SUMIFS('Nov Receipts Data'!AB:AB,'Nov Receipts Data'!$B:$B,$B105)+SUMIFS('Nov Receipts Data'!AB:AB,'Nov Receipts Data'!$B:$B,$A105)</f>
        <v>21308.959999999999</v>
      </c>
      <c r="AG105" s="127">
        <f>SUMIFS('Nov Receipts Data'!AC:AC,'Nov Receipts Data'!$B:$B,$B105)+SUMIFS('Nov Receipts Data'!AC:AC,'Nov Receipts Data'!$B:$B,$A105)</f>
        <v>12193.63</v>
      </c>
      <c r="AH105" s="127">
        <f>SUMIFS('Nov Receipts Data'!AD:AD,'Nov Receipts Data'!$B:$B,$B105)+SUMIFS('Nov Receipts Data'!AD:AD,'Nov Receipts Data'!$B:$B,$A105)</f>
        <v>16116.32</v>
      </c>
      <c r="AI105" s="127">
        <f>SUMIFS('Nov Receipts Data'!AE:AE,'Nov Receipts Data'!$B:$B,$B105)+SUMIFS('Nov Receipts Data'!AE:AE,'Nov Receipts Data'!$B:$B,$A105)</f>
        <v>297</v>
      </c>
      <c r="AJ105" s="127">
        <f>SUMIFS('Nov Receipts Data'!AF:AF,'Nov Receipts Data'!$B:$B,$B105)+SUMIFS('Nov Receipts Data'!AF:AF,'Nov Receipts Data'!$B:$B,$A105)</f>
        <v>13237.39</v>
      </c>
      <c r="AK105" s="88"/>
    </row>
    <row r="106" spans="1:37" ht="13.2" outlineLevel="1">
      <c r="A106" s="86"/>
      <c r="B106" s="19" t="s">
        <v>535</v>
      </c>
      <c r="C106" s="127">
        <v>312463.67244689638</v>
      </c>
      <c r="D106" s="80">
        <f>SUMIFS('PMT Terms'!C:C,'PMT Terms'!B:B,B106)</f>
        <v>90</v>
      </c>
      <c r="E106" s="89">
        <f t="shared" si="13"/>
        <v>0.73554601787847884</v>
      </c>
      <c r="F106" s="84">
        <f t="shared" si="15"/>
        <v>229831.41</v>
      </c>
      <c r="G106" s="88">
        <f>SUMIFS('Nov Receipts Data'!C:C,'Nov Receipts Data'!$B:$B,$B106)+SUMIFS('Nov Receipts Data'!C:C,'Nov Receipts Data'!$B:$B,$A106)</f>
        <v>0</v>
      </c>
      <c r="H106" s="88">
        <f>SUMIFS('Nov Receipts Data'!D:D,'Nov Receipts Data'!$B:$B,$B106)+SUMIFS('Nov Receipts Data'!D:D,'Nov Receipts Data'!$B:$B,$A106)</f>
        <v>0</v>
      </c>
      <c r="I106" s="127">
        <f>SUMIFS('Nov Receipts Data'!E:E,'Nov Receipts Data'!$B:$B,$B106)+SUMIFS('Nov Receipts Data'!E:E,'Nov Receipts Data'!$B:$B,$A106)</f>
        <v>7353</v>
      </c>
      <c r="J106" s="127">
        <f>SUMIFS('Nov Receipts Data'!F:F,'Nov Receipts Data'!$B:$B,$B106)+SUMIFS('Nov Receipts Data'!F:F,'Nov Receipts Data'!$B:$B,$A106)</f>
        <v>13906.44</v>
      </c>
      <c r="K106" s="127">
        <f>SUMIFS('Nov Receipts Data'!G:G,'Nov Receipts Data'!$B:$B,$B106)+SUMIFS('Nov Receipts Data'!G:G,'Nov Receipts Data'!$B:$B,$A106)</f>
        <v>35049.96</v>
      </c>
      <c r="L106" s="127">
        <f>SUMIFS('Nov Receipts Data'!H:H,'Nov Receipts Data'!$B:$B,$B106)+SUMIFS('Nov Receipts Data'!H:H,'Nov Receipts Data'!$B:$B,$A106)</f>
        <v>7266.96</v>
      </c>
      <c r="M106" s="127">
        <f>SUMIFS('Nov Receipts Data'!I:I,'Nov Receipts Data'!$B:$B,$B106)+SUMIFS('Nov Receipts Data'!I:I,'Nov Receipts Data'!$B:$B,$A106)</f>
        <v>4088.52</v>
      </c>
      <c r="N106" s="127">
        <f>SUMIFS('Nov Receipts Data'!J:J,'Nov Receipts Data'!$B:$B,$B106)+SUMIFS('Nov Receipts Data'!J:J,'Nov Receipts Data'!$B:$B,$A106)</f>
        <v>0</v>
      </c>
      <c r="O106" s="127">
        <f>SUMIFS('Nov Receipts Data'!K:K,'Nov Receipts Data'!$B:$B,$B106)+SUMIFS('Nov Receipts Data'!K:K,'Nov Receipts Data'!$B:$B,$A106)</f>
        <v>0</v>
      </c>
      <c r="P106" s="127">
        <f>SUMIFS('Nov Receipts Data'!L:L,'Nov Receipts Data'!$B:$B,$B106)+SUMIFS('Nov Receipts Data'!L:L,'Nov Receipts Data'!$B:$B,$A106)</f>
        <v>14796.6</v>
      </c>
      <c r="Q106" s="127">
        <f>SUMIFS('Nov Receipts Data'!M:M,'Nov Receipts Data'!$B:$B,$B106)+SUMIFS('Nov Receipts Data'!M:M,'Nov Receipts Data'!$B:$B,$A106)</f>
        <v>36829.68</v>
      </c>
      <c r="R106" s="127">
        <f>SUMIFS('Nov Receipts Data'!N:N,'Nov Receipts Data'!$B:$B,$B106)+SUMIFS('Nov Receipts Data'!N:N,'Nov Receipts Data'!$B:$B,$A106)</f>
        <v>18799.79</v>
      </c>
      <c r="S106" s="127">
        <f>SUMIFS('Nov Receipts Data'!O:O,'Nov Receipts Data'!$B:$B,$B106)+SUMIFS('Nov Receipts Data'!O:O,'Nov Receipts Data'!$B:$B,$A106)</f>
        <v>36738.35</v>
      </c>
      <c r="T106" s="127">
        <f>SUMIFS('Nov Receipts Data'!P:P,'Nov Receipts Data'!$B:$B,$B106)+SUMIFS('Nov Receipts Data'!P:P,'Nov Receipts Data'!$B:$B,$A106)</f>
        <v>851.04</v>
      </c>
      <c r="U106" s="127">
        <f>SUMIFS('Nov Receipts Data'!Q:Q,'Nov Receipts Data'!$B:$B,$B106)+SUMIFS('Nov Receipts Data'!Q:Q,'Nov Receipts Data'!$B:$B,$A106)</f>
        <v>562.08000000000004</v>
      </c>
      <c r="V106" s="127">
        <f>SUMIFS('Nov Receipts Data'!R:R,'Nov Receipts Data'!$B:$B,$B106)+SUMIFS('Nov Receipts Data'!R:R,'Nov Receipts Data'!$B:$B,$A106)</f>
        <v>0</v>
      </c>
      <c r="W106" s="127">
        <f>SUMIFS('Nov Receipts Data'!S:S,'Nov Receipts Data'!$B:$B,$B106)+SUMIFS('Nov Receipts Data'!S:S,'Nov Receipts Data'!$B:$B,$A106)</f>
        <v>8424.65</v>
      </c>
      <c r="X106" s="127">
        <f>SUMIFS('Nov Receipts Data'!T:T,'Nov Receipts Data'!$B:$B,$B106)+SUMIFS('Nov Receipts Data'!T:T,'Nov Receipts Data'!$B:$B,$A106)</f>
        <v>0</v>
      </c>
      <c r="Y106" s="127">
        <f>SUMIFS('Nov Receipts Data'!U:U,'Nov Receipts Data'!$B:$B,$B106)+SUMIFS('Nov Receipts Data'!U:U,'Nov Receipts Data'!$B:$B,$A106)</f>
        <v>1320</v>
      </c>
      <c r="Z106" s="127">
        <f>SUMIFS('Nov Receipts Data'!V:V,'Nov Receipts Data'!$B:$B,$B106)+SUMIFS('Nov Receipts Data'!V:V,'Nov Receipts Data'!$B:$B,$A106)</f>
        <v>0</v>
      </c>
      <c r="AA106" s="127">
        <f>SUMIFS('Nov Receipts Data'!W:W,'Nov Receipts Data'!$B:$B,$B106)+SUMIFS('Nov Receipts Data'!W:W,'Nov Receipts Data'!$B:$B,$A106)</f>
        <v>14369.16</v>
      </c>
      <c r="AB106" s="127">
        <f>SUMIFS('Nov Receipts Data'!X:X,'Nov Receipts Data'!$B:$B,$B106)+SUMIFS('Nov Receipts Data'!X:X,'Nov Receipts Data'!$B:$B,$A106)</f>
        <v>0</v>
      </c>
      <c r="AC106" s="127">
        <f>SUMIFS('Nov Receipts Data'!Y:Y,'Nov Receipts Data'!$B:$B,$B106)+SUMIFS('Nov Receipts Data'!Y:Y,'Nov Receipts Data'!$B:$B,$A106)</f>
        <v>3545.94</v>
      </c>
      <c r="AD106" s="127">
        <f>SUMIFS('Nov Receipts Data'!Z:Z,'Nov Receipts Data'!$B:$B,$B106)+SUMIFS('Nov Receipts Data'!Z:Z,'Nov Receipts Data'!$B:$B,$A106)</f>
        <v>25283.4</v>
      </c>
      <c r="AE106" s="127">
        <f>SUMIFS('Nov Receipts Data'!AA:AA,'Nov Receipts Data'!$B:$B,$B106)+SUMIFS('Nov Receipts Data'!AA:AA,'Nov Receipts Data'!$B:$B,$A106)</f>
        <v>645.84</v>
      </c>
      <c r="AF106" s="127">
        <f>SUMIFS('Nov Receipts Data'!AB:AB,'Nov Receipts Data'!$B:$B,$B106)+SUMIFS('Nov Receipts Data'!AB:AB,'Nov Receipts Data'!$B:$B,$A106)</f>
        <v>0</v>
      </c>
      <c r="AG106" s="127">
        <f>SUMIFS('Nov Receipts Data'!AC:AC,'Nov Receipts Data'!$B:$B,$B106)+SUMIFS('Nov Receipts Data'!AC:AC,'Nov Receipts Data'!$B:$B,$A106)</f>
        <v>0</v>
      </c>
      <c r="AH106" s="127">
        <f>SUMIFS('Nov Receipts Data'!AD:AD,'Nov Receipts Data'!$B:$B,$B106)+SUMIFS('Nov Receipts Data'!AD:AD,'Nov Receipts Data'!$B:$B,$A106)</f>
        <v>0</v>
      </c>
      <c r="AI106" s="127">
        <f>SUMIFS('Nov Receipts Data'!AE:AE,'Nov Receipts Data'!$B:$B,$B106)+SUMIFS('Nov Receipts Data'!AE:AE,'Nov Receipts Data'!$B:$B,$A106)</f>
        <v>0</v>
      </c>
      <c r="AJ106" s="127">
        <f>SUMIFS('Nov Receipts Data'!AF:AF,'Nov Receipts Data'!$B:$B,$B106)+SUMIFS('Nov Receipts Data'!AF:AF,'Nov Receipts Data'!$B:$B,$A106)</f>
        <v>0</v>
      </c>
      <c r="AK106" s="88"/>
    </row>
    <row r="107" spans="1:37" ht="13.2" outlineLevel="1">
      <c r="A107" s="86"/>
      <c r="B107" s="19" t="s">
        <v>541</v>
      </c>
      <c r="C107" s="127">
        <v>45687.227295584838</v>
      </c>
      <c r="D107" s="80">
        <f>SUMIFS('PMT Terms'!C:C,'PMT Terms'!B:B,B107)</f>
        <v>30</v>
      </c>
      <c r="E107" s="89">
        <f t="shared" si="13"/>
        <v>5.0177737536318885</v>
      </c>
      <c r="F107" s="84">
        <f t="shared" si="15"/>
        <v>229248.17</v>
      </c>
      <c r="G107" s="88">
        <f>SUMIFS('Nov Receipts Data'!C:C,'Nov Receipts Data'!$B:$B,$B107)+SUMIFS('Nov Receipts Data'!C:C,'Nov Receipts Data'!$B:$B,$A107)</f>
        <v>41238.949999999997</v>
      </c>
      <c r="H107" s="88">
        <f>SUMIFS('Nov Receipts Data'!D:D,'Nov Receipts Data'!$B:$B,$B107)+SUMIFS('Nov Receipts Data'!D:D,'Nov Receipts Data'!$B:$B,$A107)</f>
        <v>0</v>
      </c>
      <c r="I107" s="127">
        <f>SUMIFS('Nov Receipts Data'!E:E,'Nov Receipts Data'!$B:$B,$B107)+SUMIFS('Nov Receipts Data'!E:E,'Nov Receipts Data'!$B:$B,$A107)</f>
        <v>0</v>
      </c>
      <c r="J107" s="127">
        <f>SUMIFS('Nov Receipts Data'!F:F,'Nov Receipts Data'!$B:$B,$B107)+SUMIFS('Nov Receipts Data'!F:F,'Nov Receipts Data'!$B:$B,$A107)</f>
        <v>0</v>
      </c>
      <c r="K107" s="127">
        <f>SUMIFS('Nov Receipts Data'!G:G,'Nov Receipts Data'!$B:$B,$B107)+SUMIFS('Nov Receipts Data'!G:G,'Nov Receipts Data'!$B:$B,$A107)</f>
        <v>22.19</v>
      </c>
      <c r="L107" s="127">
        <f>SUMIFS('Nov Receipts Data'!H:H,'Nov Receipts Data'!$B:$B,$B107)+SUMIFS('Nov Receipts Data'!H:H,'Nov Receipts Data'!$B:$B,$A107)</f>
        <v>0</v>
      </c>
      <c r="M107" s="127">
        <f>SUMIFS('Nov Receipts Data'!I:I,'Nov Receipts Data'!$B:$B,$B107)+SUMIFS('Nov Receipts Data'!I:I,'Nov Receipts Data'!$B:$B,$A107)</f>
        <v>0</v>
      </c>
      <c r="N107" s="127">
        <f>SUMIFS('Nov Receipts Data'!J:J,'Nov Receipts Data'!$B:$B,$B107)+SUMIFS('Nov Receipts Data'!J:J,'Nov Receipts Data'!$B:$B,$A107)</f>
        <v>0</v>
      </c>
      <c r="O107" s="127">
        <f>SUMIFS('Nov Receipts Data'!K:K,'Nov Receipts Data'!$B:$B,$B107)+SUMIFS('Nov Receipts Data'!K:K,'Nov Receipts Data'!$B:$B,$A107)</f>
        <v>10047.66</v>
      </c>
      <c r="P107" s="127">
        <f>SUMIFS('Nov Receipts Data'!L:L,'Nov Receipts Data'!$B:$B,$B107)+SUMIFS('Nov Receipts Data'!L:L,'Nov Receipts Data'!$B:$B,$A107)</f>
        <v>88487.09</v>
      </c>
      <c r="Q107" s="127">
        <f>SUMIFS('Nov Receipts Data'!M:M,'Nov Receipts Data'!$B:$B,$B107)+SUMIFS('Nov Receipts Data'!M:M,'Nov Receipts Data'!$B:$B,$A107)</f>
        <v>70742.39</v>
      </c>
      <c r="R107" s="127">
        <f>SUMIFS('Nov Receipts Data'!N:N,'Nov Receipts Data'!$B:$B,$B107)+SUMIFS('Nov Receipts Data'!N:N,'Nov Receipts Data'!$B:$B,$A107)</f>
        <v>9694.5300000000007</v>
      </c>
      <c r="S107" s="127">
        <f>SUMIFS('Nov Receipts Data'!O:O,'Nov Receipts Data'!$B:$B,$B107)+SUMIFS('Nov Receipts Data'!O:O,'Nov Receipts Data'!$B:$B,$A107)</f>
        <v>61.07</v>
      </c>
      <c r="T107" s="127">
        <f>SUMIFS('Nov Receipts Data'!P:P,'Nov Receipts Data'!$B:$B,$B107)+SUMIFS('Nov Receipts Data'!P:P,'Nov Receipts Data'!$B:$B,$A107)</f>
        <v>250.08</v>
      </c>
      <c r="U107" s="127">
        <f>SUMIFS('Nov Receipts Data'!Q:Q,'Nov Receipts Data'!$B:$B,$B107)+SUMIFS('Nov Receipts Data'!Q:Q,'Nov Receipts Data'!$B:$B,$A107)</f>
        <v>24.24</v>
      </c>
      <c r="V107" s="127">
        <f>SUMIFS('Nov Receipts Data'!R:R,'Nov Receipts Data'!$B:$B,$B107)+SUMIFS('Nov Receipts Data'!R:R,'Nov Receipts Data'!$B:$B,$A107)</f>
        <v>17.850000000000001</v>
      </c>
      <c r="W107" s="127">
        <f>SUMIFS('Nov Receipts Data'!S:S,'Nov Receipts Data'!$B:$B,$B107)+SUMIFS('Nov Receipts Data'!S:S,'Nov Receipts Data'!$B:$B,$A107)</f>
        <v>0</v>
      </c>
      <c r="X107" s="127">
        <f>SUMIFS('Nov Receipts Data'!T:T,'Nov Receipts Data'!$B:$B,$B107)+SUMIFS('Nov Receipts Data'!T:T,'Nov Receipts Data'!$B:$B,$A107)</f>
        <v>0</v>
      </c>
      <c r="Y107" s="127">
        <f>SUMIFS('Nov Receipts Data'!U:U,'Nov Receipts Data'!$B:$B,$B107)+SUMIFS('Nov Receipts Data'!U:U,'Nov Receipts Data'!$B:$B,$A107)</f>
        <v>6702.3</v>
      </c>
      <c r="Z107" s="127">
        <f>SUMIFS('Nov Receipts Data'!V:V,'Nov Receipts Data'!$B:$B,$B107)+SUMIFS('Nov Receipts Data'!V:V,'Nov Receipts Data'!$B:$B,$A107)</f>
        <v>495.48</v>
      </c>
      <c r="AA107" s="127">
        <f>SUMIFS('Nov Receipts Data'!W:W,'Nov Receipts Data'!$B:$B,$B107)+SUMIFS('Nov Receipts Data'!W:W,'Nov Receipts Data'!$B:$B,$A107)</f>
        <v>887.62</v>
      </c>
      <c r="AB107" s="127">
        <f>SUMIFS('Nov Receipts Data'!X:X,'Nov Receipts Data'!$B:$B,$B107)+SUMIFS('Nov Receipts Data'!X:X,'Nov Receipts Data'!$B:$B,$A107)</f>
        <v>0</v>
      </c>
      <c r="AC107" s="127">
        <f>SUMIFS('Nov Receipts Data'!Y:Y,'Nov Receipts Data'!$B:$B,$B107)+SUMIFS('Nov Receipts Data'!Y:Y,'Nov Receipts Data'!$B:$B,$A107)</f>
        <v>0</v>
      </c>
      <c r="AD107" s="127">
        <f>SUMIFS('Nov Receipts Data'!Z:Z,'Nov Receipts Data'!$B:$B,$B107)+SUMIFS('Nov Receipts Data'!Z:Z,'Nov Receipts Data'!$B:$B,$A107)</f>
        <v>504</v>
      </c>
      <c r="AE107" s="127">
        <f>SUMIFS('Nov Receipts Data'!AA:AA,'Nov Receipts Data'!$B:$B,$B107)+SUMIFS('Nov Receipts Data'!AA:AA,'Nov Receipts Data'!$B:$B,$A107)</f>
        <v>72.72</v>
      </c>
      <c r="AF107" s="127">
        <f>SUMIFS('Nov Receipts Data'!AB:AB,'Nov Receipts Data'!$B:$B,$B107)+SUMIFS('Nov Receipts Data'!AB:AB,'Nov Receipts Data'!$B:$B,$A107)</f>
        <v>0</v>
      </c>
      <c r="AG107" s="127">
        <f>SUMIFS('Nov Receipts Data'!AC:AC,'Nov Receipts Data'!$B:$B,$B107)+SUMIFS('Nov Receipts Data'!AC:AC,'Nov Receipts Data'!$B:$B,$A107)</f>
        <v>0</v>
      </c>
      <c r="AH107" s="127">
        <f>SUMIFS('Nov Receipts Data'!AD:AD,'Nov Receipts Data'!$B:$B,$B107)+SUMIFS('Nov Receipts Data'!AD:AD,'Nov Receipts Data'!$B:$B,$A107)</f>
        <v>0</v>
      </c>
      <c r="AI107" s="127">
        <f>SUMIFS('Nov Receipts Data'!AE:AE,'Nov Receipts Data'!$B:$B,$B107)+SUMIFS('Nov Receipts Data'!AE:AE,'Nov Receipts Data'!$B:$B,$A107)</f>
        <v>0</v>
      </c>
      <c r="AJ107" s="127">
        <f>SUMIFS('Nov Receipts Data'!AF:AF,'Nov Receipts Data'!$B:$B,$B107)+SUMIFS('Nov Receipts Data'!AF:AF,'Nov Receipts Data'!$B:$B,$A107)</f>
        <v>0</v>
      </c>
      <c r="AK107" s="88"/>
    </row>
    <row r="108" spans="1:37" ht="13.2" outlineLevel="1">
      <c r="A108" s="86"/>
      <c r="B108" s="19" t="s">
        <v>519</v>
      </c>
      <c r="C108" s="127">
        <v>216967.49471126977</v>
      </c>
      <c r="D108" s="80">
        <f>SUMIFS('PMT Terms'!C:C,'PMT Terms'!B:B,B108)</f>
        <v>60</v>
      </c>
      <c r="E108" s="89">
        <f t="shared" si="13"/>
        <v>1.0621639905400522</v>
      </c>
      <c r="F108" s="84">
        <f t="shared" si="15"/>
        <v>230455.05999999997</v>
      </c>
      <c r="G108" s="88">
        <f>SUMIFS('Nov Receipts Data'!C:C,'Nov Receipts Data'!$B:$B,$B108)+SUMIFS('Nov Receipts Data'!C:C,'Nov Receipts Data'!$B:$B,$A108)</f>
        <v>0</v>
      </c>
      <c r="H108" s="88">
        <f>SUMIFS('Nov Receipts Data'!D:D,'Nov Receipts Data'!$B:$B,$B108)+SUMIFS('Nov Receipts Data'!D:D,'Nov Receipts Data'!$B:$B,$A108)</f>
        <v>0</v>
      </c>
      <c r="I108" s="127">
        <f>SUMIFS('Nov Receipts Data'!E:E,'Nov Receipts Data'!$B:$B,$B108)+SUMIFS('Nov Receipts Data'!E:E,'Nov Receipts Data'!$B:$B,$A108)</f>
        <v>0</v>
      </c>
      <c r="J108" s="127">
        <f>SUMIFS('Nov Receipts Data'!F:F,'Nov Receipts Data'!$B:$B,$B108)+SUMIFS('Nov Receipts Data'!F:F,'Nov Receipts Data'!$B:$B,$A108)</f>
        <v>0</v>
      </c>
      <c r="K108" s="127">
        <f>SUMIFS('Nov Receipts Data'!G:G,'Nov Receipts Data'!$B:$B,$B108)+SUMIFS('Nov Receipts Data'!G:G,'Nov Receipts Data'!$B:$B,$A108)</f>
        <v>0</v>
      </c>
      <c r="L108" s="127">
        <f>SUMIFS('Nov Receipts Data'!H:H,'Nov Receipts Data'!$B:$B,$B108)+SUMIFS('Nov Receipts Data'!H:H,'Nov Receipts Data'!$B:$B,$A108)</f>
        <v>0</v>
      </c>
      <c r="M108" s="127">
        <f>SUMIFS('Nov Receipts Data'!I:I,'Nov Receipts Data'!$B:$B,$B108)+SUMIFS('Nov Receipts Data'!I:I,'Nov Receipts Data'!$B:$B,$A108)</f>
        <v>0</v>
      </c>
      <c r="N108" s="127">
        <f>SUMIFS('Nov Receipts Data'!J:J,'Nov Receipts Data'!$B:$B,$B108)+SUMIFS('Nov Receipts Data'!J:J,'Nov Receipts Data'!$B:$B,$A108)</f>
        <v>0</v>
      </c>
      <c r="O108" s="127">
        <f>SUMIFS('Nov Receipts Data'!K:K,'Nov Receipts Data'!$B:$B,$B108)+SUMIFS('Nov Receipts Data'!K:K,'Nov Receipts Data'!$B:$B,$A108)</f>
        <v>2824.2</v>
      </c>
      <c r="P108" s="127">
        <f>SUMIFS('Nov Receipts Data'!L:L,'Nov Receipts Data'!$B:$B,$B108)+SUMIFS('Nov Receipts Data'!L:L,'Nov Receipts Data'!$B:$B,$A108)</f>
        <v>42486.48</v>
      </c>
      <c r="Q108" s="127">
        <f>SUMIFS('Nov Receipts Data'!M:M,'Nov Receipts Data'!$B:$B,$B108)+SUMIFS('Nov Receipts Data'!M:M,'Nov Receipts Data'!$B:$B,$A108)</f>
        <v>39854.04</v>
      </c>
      <c r="R108" s="127">
        <f>SUMIFS('Nov Receipts Data'!N:N,'Nov Receipts Data'!$B:$B,$B108)+SUMIFS('Nov Receipts Data'!N:N,'Nov Receipts Data'!$B:$B,$A108)</f>
        <v>62360.79</v>
      </c>
      <c r="S108" s="127">
        <f>SUMIFS('Nov Receipts Data'!O:O,'Nov Receipts Data'!$B:$B,$B108)+SUMIFS('Nov Receipts Data'!O:O,'Nov Receipts Data'!$B:$B,$A108)</f>
        <v>1156.05</v>
      </c>
      <c r="T108" s="127">
        <f>SUMIFS('Nov Receipts Data'!P:P,'Nov Receipts Data'!$B:$B,$B108)+SUMIFS('Nov Receipts Data'!P:P,'Nov Receipts Data'!$B:$B,$A108)</f>
        <v>0</v>
      </c>
      <c r="U108" s="127">
        <f>SUMIFS('Nov Receipts Data'!Q:Q,'Nov Receipts Data'!$B:$B,$B108)+SUMIFS('Nov Receipts Data'!Q:Q,'Nov Receipts Data'!$B:$B,$A108)</f>
        <v>0</v>
      </c>
      <c r="V108" s="127">
        <f>SUMIFS('Nov Receipts Data'!R:R,'Nov Receipts Data'!$B:$B,$B108)+SUMIFS('Nov Receipts Data'!R:R,'Nov Receipts Data'!$B:$B,$A108)</f>
        <v>0</v>
      </c>
      <c r="W108" s="127">
        <f>SUMIFS('Nov Receipts Data'!S:S,'Nov Receipts Data'!$B:$B,$B108)+SUMIFS('Nov Receipts Data'!S:S,'Nov Receipts Data'!$B:$B,$A108)</f>
        <v>0</v>
      </c>
      <c r="X108" s="127">
        <f>SUMIFS('Nov Receipts Data'!T:T,'Nov Receipts Data'!$B:$B,$B108)+SUMIFS('Nov Receipts Data'!T:T,'Nov Receipts Data'!$B:$B,$A108)</f>
        <v>0</v>
      </c>
      <c r="Y108" s="127">
        <f>SUMIFS('Nov Receipts Data'!U:U,'Nov Receipts Data'!$B:$B,$B108)+SUMIFS('Nov Receipts Data'!U:U,'Nov Receipts Data'!$B:$B,$A108)</f>
        <v>71581.5</v>
      </c>
      <c r="Z108" s="127">
        <f>SUMIFS('Nov Receipts Data'!V:V,'Nov Receipts Data'!$B:$B,$B108)+SUMIFS('Nov Receipts Data'!V:V,'Nov Receipts Data'!$B:$B,$A108)</f>
        <v>7628.85</v>
      </c>
      <c r="AA108" s="127">
        <f>SUMIFS('Nov Receipts Data'!W:W,'Nov Receipts Data'!$B:$B,$B108)+SUMIFS('Nov Receipts Data'!W:W,'Nov Receipts Data'!$B:$B,$A108)</f>
        <v>259.08</v>
      </c>
      <c r="AB108" s="127">
        <f>SUMIFS('Nov Receipts Data'!X:X,'Nov Receipts Data'!$B:$B,$B108)+SUMIFS('Nov Receipts Data'!X:X,'Nov Receipts Data'!$B:$B,$A108)</f>
        <v>0</v>
      </c>
      <c r="AC108" s="127">
        <f>SUMIFS('Nov Receipts Data'!Y:Y,'Nov Receipts Data'!$B:$B,$B108)+SUMIFS('Nov Receipts Data'!Y:Y,'Nov Receipts Data'!$B:$B,$A108)</f>
        <v>989.15</v>
      </c>
      <c r="AD108" s="127">
        <f>SUMIFS('Nov Receipts Data'!Z:Z,'Nov Receipts Data'!$B:$B,$B108)+SUMIFS('Nov Receipts Data'!Z:Z,'Nov Receipts Data'!$B:$B,$A108)</f>
        <v>19.52</v>
      </c>
      <c r="AE108" s="127">
        <f>SUMIFS('Nov Receipts Data'!AA:AA,'Nov Receipts Data'!$B:$B,$B108)+SUMIFS('Nov Receipts Data'!AA:AA,'Nov Receipts Data'!$B:$B,$A108)</f>
        <v>0</v>
      </c>
      <c r="AF108" s="127">
        <f>SUMIFS('Nov Receipts Data'!AB:AB,'Nov Receipts Data'!$B:$B,$B108)+SUMIFS('Nov Receipts Data'!AB:AB,'Nov Receipts Data'!$B:$B,$A108)</f>
        <v>0</v>
      </c>
      <c r="AG108" s="127">
        <f>SUMIFS('Nov Receipts Data'!AC:AC,'Nov Receipts Data'!$B:$B,$B108)+SUMIFS('Nov Receipts Data'!AC:AC,'Nov Receipts Data'!$B:$B,$A108)</f>
        <v>0</v>
      </c>
      <c r="AH108" s="127">
        <f>SUMIFS('Nov Receipts Data'!AD:AD,'Nov Receipts Data'!$B:$B,$B108)+SUMIFS('Nov Receipts Data'!AD:AD,'Nov Receipts Data'!$B:$B,$A108)</f>
        <v>0</v>
      </c>
      <c r="AI108" s="127">
        <f>SUMIFS('Nov Receipts Data'!AE:AE,'Nov Receipts Data'!$B:$B,$B108)+SUMIFS('Nov Receipts Data'!AE:AE,'Nov Receipts Data'!$B:$B,$A108)</f>
        <v>0</v>
      </c>
      <c r="AJ108" s="127">
        <f>SUMIFS('Nov Receipts Data'!AF:AF,'Nov Receipts Data'!$B:$B,$B108)+SUMIFS('Nov Receipts Data'!AF:AF,'Nov Receipts Data'!$B:$B,$A108)</f>
        <v>1295.4000000000001</v>
      </c>
      <c r="AK108" s="88"/>
    </row>
    <row r="109" spans="1:37" ht="13.2" outlineLevel="1">
      <c r="A109" s="128" t="s">
        <v>85</v>
      </c>
      <c r="B109" s="19" t="s">
        <v>301</v>
      </c>
      <c r="C109" s="127">
        <v>293726.64596220059</v>
      </c>
      <c r="D109" s="80">
        <f>SUMIFS('PMT Terms'!C:C,'PMT Terms'!B:B,B109)</f>
        <v>60</v>
      </c>
      <c r="E109" s="89">
        <f t="shared" si="13"/>
        <v>0.85105244429260674</v>
      </c>
      <c r="F109" s="84">
        <f t="shared" si="15"/>
        <v>249976.77999999994</v>
      </c>
      <c r="G109" s="88">
        <f>SUMIFS('Nov Receipts Data'!C:C,'Nov Receipts Data'!$B:$B,$B109)+SUMIFS('Nov Receipts Data'!C:C,'Nov Receipts Data'!$B:$B,$A109)</f>
        <v>0</v>
      </c>
      <c r="H109" s="88">
        <f>SUMIFS('Nov Receipts Data'!D:D,'Nov Receipts Data'!$B:$B,$B109)+SUMIFS('Nov Receipts Data'!D:D,'Nov Receipts Data'!$B:$B,$A109)</f>
        <v>0</v>
      </c>
      <c r="I109" s="127">
        <f>SUMIFS('Nov Receipts Data'!E:E,'Nov Receipts Data'!$B:$B,$B109)+SUMIFS('Nov Receipts Data'!E:E,'Nov Receipts Data'!$B:$B,$A109)</f>
        <v>145.19999999999999</v>
      </c>
      <c r="J109" s="127">
        <f>SUMIFS('Nov Receipts Data'!F:F,'Nov Receipts Data'!$B:$B,$B109)+SUMIFS('Nov Receipts Data'!F:F,'Nov Receipts Data'!$B:$B,$A109)</f>
        <v>270.18</v>
      </c>
      <c r="K109" s="127">
        <f>SUMIFS('Nov Receipts Data'!G:G,'Nov Receipts Data'!$B:$B,$B109)+SUMIFS('Nov Receipts Data'!G:G,'Nov Receipts Data'!$B:$B,$A109)</f>
        <v>0</v>
      </c>
      <c r="L109" s="127">
        <f>SUMIFS('Nov Receipts Data'!H:H,'Nov Receipts Data'!$B:$B,$B109)+SUMIFS('Nov Receipts Data'!H:H,'Nov Receipts Data'!$B:$B,$A109)</f>
        <v>46187.22</v>
      </c>
      <c r="M109" s="127">
        <f>SUMIFS('Nov Receipts Data'!I:I,'Nov Receipts Data'!$B:$B,$B109)+SUMIFS('Nov Receipts Data'!I:I,'Nov Receipts Data'!$B:$B,$A109)</f>
        <v>16971.3</v>
      </c>
      <c r="N109" s="127">
        <f>SUMIFS('Nov Receipts Data'!J:J,'Nov Receipts Data'!$B:$B,$B109)+SUMIFS('Nov Receipts Data'!J:J,'Nov Receipts Data'!$B:$B,$A109)</f>
        <v>695.86</v>
      </c>
      <c r="O109" s="127">
        <f>SUMIFS('Nov Receipts Data'!K:K,'Nov Receipts Data'!$B:$B,$B109)+SUMIFS('Nov Receipts Data'!K:K,'Nov Receipts Data'!$B:$B,$A109)</f>
        <v>26.64</v>
      </c>
      <c r="P109" s="127">
        <f>SUMIFS('Nov Receipts Data'!L:L,'Nov Receipts Data'!$B:$B,$B109)+SUMIFS('Nov Receipts Data'!L:L,'Nov Receipts Data'!$B:$B,$A109)</f>
        <v>45126.79</v>
      </c>
      <c r="Q109" s="127">
        <f>SUMIFS('Nov Receipts Data'!M:M,'Nov Receipts Data'!$B:$B,$B109)+SUMIFS('Nov Receipts Data'!M:M,'Nov Receipts Data'!$B:$B,$A109)</f>
        <v>308.18</v>
      </c>
      <c r="R109" s="127">
        <f>SUMIFS('Nov Receipts Data'!N:N,'Nov Receipts Data'!$B:$B,$B109)+SUMIFS('Nov Receipts Data'!N:N,'Nov Receipts Data'!$B:$B,$A109)</f>
        <v>27187.5</v>
      </c>
      <c r="S109" s="127">
        <f>SUMIFS('Nov Receipts Data'!O:O,'Nov Receipts Data'!$B:$B,$B109)+SUMIFS('Nov Receipts Data'!O:O,'Nov Receipts Data'!$B:$B,$A109)</f>
        <v>33.9</v>
      </c>
      <c r="T109" s="127">
        <f>SUMIFS('Nov Receipts Data'!P:P,'Nov Receipts Data'!$B:$B,$B109)+SUMIFS('Nov Receipts Data'!P:P,'Nov Receipts Data'!$B:$B,$A109)</f>
        <v>8554.98</v>
      </c>
      <c r="U109" s="127">
        <f>SUMIFS('Nov Receipts Data'!Q:Q,'Nov Receipts Data'!$B:$B,$B109)+SUMIFS('Nov Receipts Data'!Q:Q,'Nov Receipts Data'!$B:$B,$A109)</f>
        <v>0</v>
      </c>
      <c r="V109" s="127">
        <f>SUMIFS('Nov Receipts Data'!R:R,'Nov Receipts Data'!$B:$B,$B109)+SUMIFS('Nov Receipts Data'!R:R,'Nov Receipts Data'!$B:$B,$A109)</f>
        <v>0</v>
      </c>
      <c r="W109" s="127">
        <f>SUMIFS('Nov Receipts Data'!S:S,'Nov Receipts Data'!$B:$B,$B109)+SUMIFS('Nov Receipts Data'!S:S,'Nov Receipts Data'!$B:$B,$A109)</f>
        <v>674.75</v>
      </c>
      <c r="X109" s="127">
        <f>SUMIFS('Nov Receipts Data'!T:T,'Nov Receipts Data'!$B:$B,$B109)+SUMIFS('Nov Receipts Data'!T:T,'Nov Receipts Data'!$B:$B,$A109)</f>
        <v>42279.92</v>
      </c>
      <c r="Y109" s="127">
        <f>SUMIFS('Nov Receipts Data'!U:U,'Nov Receipts Data'!$B:$B,$B109)+SUMIFS('Nov Receipts Data'!U:U,'Nov Receipts Data'!$B:$B,$A109)</f>
        <v>8813.8799999999992</v>
      </c>
      <c r="Z109" s="127">
        <f>SUMIFS('Nov Receipts Data'!V:V,'Nov Receipts Data'!$B:$B,$B109)+SUMIFS('Nov Receipts Data'!V:V,'Nov Receipts Data'!$B:$B,$A109)</f>
        <v>234.24</v>
      </c>
      <c r="AA109" s="127">
        <f>SUMIFS('Nov Receipts Data'!W:W,'Nov Receipts Data'!$B:$B,$B109)+SUMIFS('Nov Receipts Data'!W:W,'Nov Receipts Data'!$B:$B,$A109)</f>
        <v>0</v>
      </c>
      <c r="AB109" s="127">
        <f>SUMIFS('Nov Receipts Data'!X:X,'Nov Receipts Data'!$B:$B,$B109)+SUMIFS('Nov Receipts Data'!X:X,'Nov Receipts Data'!$B:$B,$A109)</f>
        <v>0</v>
      </c>
      <c r="AC109" s="127">
        <f>SUMIFS('Nov Receipts Data'!Y:Y,'Nov Receipts Data'!$B:$B,$B109)+SUMIFS('Nov Receipts Data'!Y:Y,'Nov Receipts Data'!$B:$B,$A109)</f>
        <v>14795.36</v>
      </c>
      <c r="AD109" s="127">
        <f>SUMIFS('Nov Receipts Data'!Z:Z,'Nov Receipts Data'!$B:$B,$B109)+SUMIFS('Nov Receipts Data'!Z:Z,'Nov Receipts Data'!$B:$B,$A109)</f>
        <v>8606.94</v>
      </c>
      <c r="AE109" s="127">
        <f>SUMIFS('Nov Receipts Data'!AA:AA,'Nov Receipts Data'!$B:$B,$B109)+SUMIFS('Nov Receipts Data'!AA:AA,'Nov Receipts Data'!$B:$B,$A109)</f>
        <v>0</v>
      </c>
      <c r="AF109" s="127">
        <f>SUMIFS('Nov Receipts Data'!AB:AB,'Nov Receipts Data'!$B:$B,$B109)+SUMIFS('Nov Receipts Data'!AB:AB,'Nov Receipts Data'!$B:$B,$A109)</f>
        <v>0</v>
      </c>
      <c r="AG109" s="127">
        <f>SUMIFS('Nov Receipts Data'!AC:AC,'Nov Receipts Data'!$B:$B,$B109)+SUMIFS('Nov Receipts Data'!AC:AC,'Nov Receipts Data'!$B:$B,$A109)</f>
        <v>0</v>
      </c>
      <c r="AH109" s="127">
        <f>SUMIFS('Nov Receipts Data'!AD:AD,'Nov Receipts Data'!$B:$B,$B109)+SUMIFS('Nov Receipts Data'!AD:AD,'Nov Receipts Data'!$B:$B,$A109)</f>
        <v>0</v>
      </c>
      <c r="AI109" s="127">
        <f>SUMIFS('Nov Receipts Data'!AE:AE,'Nov Receipts Data'!$B:$B,$B109)+SUMIFS('Nov Receipts Data'!AE:AE,'Nov Receipts Data'!$B:$B,$A109)</f>
        <v>16090.86</v>
      </c>
      <c r="AJ109" s="127">
        <f>SUMIFS('Nov Receipts Data'!AF:AF,'Nov Receipts Data'!$B:$B,$B109)+SUMIFS('Nov Receipts Data'!AF:AF,'Nov Receipts Data'!$B:$B,$A109)</f>
        <v>12973.08</v>
      </c>
      <c r="AK109" s="88"/>
    </row>
    <row r="110" spans="1:37" ht="13.2" outlineLevel="1">
      <c r="A110" s="86"/>
      <c r="B110" s="19" t="s">
        <v>145</v>
      </c>
      <c r="C110" s="127">
        <v>251787</v>
      </c>
      <c r="D110" s="80">
        <f>SUMIFS('PMT Terms'!C:C,'PMT Terms'!B:B,B110)</f>
        <v>60</v>
      </c>
      <c r="E110" s="89">
        <f t="shared" si="13"/>
        <v>0.83178122778380137</v>
      </c>
      <c r="F110" s="84">
        <f t="shared" si="15"/>
        <v>209431.69999999998</v>
      </c>
      <c r="G110" s="88">
        <f>SUMIFS('Nov Receipts Data'!C:C,'Nov Receipts Data'!$B:$B,$B110)+SUMIFS('Nov Receipts Data'!C:C,'Nov Receipts Data'!$B:$B,$A110)</f>
        <v>0</v>
      </c>
      <c r="H110" s="88">
        <f>SUMIFS('Nov Receipts Data'!D:D,'Nov Receipts Data'!$B:$B,$B110)+SUMIFS('Nov Receipts Data'!D:D,'Nov Receipts Data'!$B:$B,$A110)</f>
        <v>0</v>
      </c>
      <c r="I110" s="127">
        <f>SUMIFS('Nov Receipts Data'!E:E,'Nov Receipts Data'!$B:$B,$B110)+SUMIFS('Nov Receipts Data'!E:E,'Nov Receipts Data'!$B:$B,$A110)</f>
        <v>0</v>
      </c>
      <c r="J110" s="127">
        <f>SUMIFS('Nov Receipts Data'!F:F,'Nov Receipts Data'!$B:$B,$B110)+SUMIFS('Nov Receipts Data'!F:F,'Nov Receipts Data'!$B:$B,$A110)</f>
        <v>0</v>
      </c>
      <c r="K110" s="127">
        <f>SUMIFS('Nov Receipts Data'!G:G,'Nov Receipts Data'!$B:$B,$B110)+SUMIFS('Nov Receipts Data'!G:G,'Nov Receipts Data'!$B:$B,$A110)</f>
        <v>0</v>
      </c>
      <c r="L110" s="127">
        <f>SUMIFS('Nov Receipts Data'!H:H,'Nov Receipts Data'!$B:$B,$B110)+SUMIFS('Nov Receipts Data'!H:H,'Nov Receipts Data'!$B:$B,$A110)</f>
        <v>0</v>
      </c>
      <c r="M110" s="127">
        <f>SUMIFS('Nov Receipts Data'!I:I,'Nov Receipts Data'!$B:$B,$B110)+SUMIFS('Nov Receipts Data'!I:I,'Nov Receipts Data'!$B:$B,$A110)</f>
        <v>0</v>
      </c>
      <c r="N110" s="127">
        <f>SUMIFS('Nov Receipts Data'!J:J,'Nov Receipts Data'!$B:$B,$B110)+SUMIFS('Nov Receipts Data'!J:J,'Nov Receipts Data'!$B:$B,$A110)</f>
        <v>0</v>
      </c>
      <c r="O110" s="127">
        <f>SUMIFS('Nov Receipts Data'!K:K,'Nov Receipts Data'!$B:$B,$B110)+SUMIFS('Nov Receipts Data'!K:K,'Nov Receipts Data'!$B:$B,$A110)</f>
        <v>0</v>
      </c>
      <c r="P110" s="127">
        <f>SUMIFS('Nov Receipts Data'!L:L,'Nov Receipts Data'!$B:$B,$B110)+SUMIFS('Nov Receipts Data'!L:L,'Nov Receipts Data'!$B:$B,$A110)</f>
        <v>0</v>
      </c>
      <c r="Q110" s="127">
        <f>SUMIFS('Nov Receipts Data'!M:M,'Nov Receipts Data'!$B:$B,$B110)+SUMIFS('Nov Receipts Data'!M:M,'Nov Receipts Data'!$B:$B,$A110)</f>
        <v>0</v>
      </c>
      <c r="R110" s="127">
        <f>SUMIFS('Nov Receipts Data'!N:N,'Nov Receipts Data'!$B:$B,$B110)+SUMIFS('Nov Receipts Data'!N:N,'Nov Receipts Data'!$B:$B,$A110)</f>
        <v>0</v>
      </c>
      <c r="S110" s="127">
        <f>SUMIFS('Nov Receipts Data'!O:O,'Nov Receipts Data'!$B:$B,$B110)+SUMIFS('Nov Receipts Data'!O:O,'Nov Receipts Data'!$B:$B,$A110)</f>
        <v>0</v>
      </c>
      <c r="T110" s="127">
        <f>SUMIFS('Nov Receipts Data'!P:P,'Nov Receipts Data'!$B:$B,$B110)+SUMIFS('Nov Receipts Data'!P:P,'Nov Receipts Data'!$B:$B,$A110)</f>
        <v>0</v>
      </c>
      <c r="U110" s="127">
        <f>SUMIFS('Nov Receipts Data'!Q:Q,'Nov Receipts Data'!$B:$B,$B110)+SUMIFS('Nov Receipts Data'!Q:Q,'Nov Receipts Data'!$B:$B,$A110)</f>
        <v>0</v>
      </c>
      <c r="V110" s="127">
        <f>SUMIFS('Nov Receipts Data'!R:R,'Nov Receipts Data'!$B:$B,$B110)+SUMIFS('Nov Receipts Data'!R:R,'Nov Receipts Data'!$B:$B,$A110)</f>
        <v>0</v>
      </c>
      <c r="W110" s="127">
        <f>SUMIFS('Nov Receipts Data'!S:S,'Nov Receipts Data'!$B:$B,$B110)+SUMIFS('Nov Receipts Data'!S:S,'Nov Receipts Data'!$B:$B,$A110)</f>
        <v>0</v>
      </c>
      <c r="X110" s="127">
        <f>SUMIFS('Nov Receipts Data'!T:T,'Nov Receipts Data'!$B:$B,$B110)+SUMIFS('Nov Receipts Data'!T:T,'Nov Receipts Data'!$B:$B,$A110)</f>
        <v>179972.9</v>
      </c>
      <c r="Y110" s="127">
        <f>SUMIFS('Nov Receipts Data'!U:U,'Nov Receipts Data'!$B:$B,$B110)+SUMIFS('Nov Receipts Data'!U:U,'Nov Receipts Data'!$B:$B,$A110)</f>
        <v>0</v>
      </c>
      <c r="Z110" s="127">
        <f>SUMIFS('Nov Receipts Data'!V:V,'Nov Receipts Data'!$B:$B,$B110)+SUMIFS('Nov Receipts Data'!V:V,'Nov Receipts Data'!$B:$B,$A110)</f>
        <v>26188.560000000001</v>
      </c>
      <c r="AA110" s="127">
        <f>SUMIFS('Nov Receipts Data'!W:W,'Nov Receipts Data'!$B:$B,$B110)+SUMIFS('Nov Receipts Data'!W:W,'Nov Receipts Data'!$B:$B,$A110)</f>
        <v>466.08</v>
      </c>
      <c r="AB110" s="127">
        <f>SUMIFS('Nov Receipts Data'!X:X,'Nov Receipts Data'!$B:$B,$B110)+SUMIFS('Nov Receipts Data'!X:X,'Nov Receipts Data'!$B:$B,$A110)</f>
        <v>1214.1600000000001</v>
      </c>
      <c r="AC110" s="127">
        <f>SUMIFS('Nov Receipts Data'!Y:Y,'Nov Receipts Data'!$B:$B,$B110)+SUMIFS('Nov Receipts Data'!Y:Y,'Nov Receipts Data'!$B:$B,$A110)</f>
        <v>0</v>
      </c>
      <c r="AD110" s="127">
        <f>SUMIFS('Nov Receipts Data'!Z:Z,'Nov Receipts Data'!$B:$B,$B110)+SUMIFS('Nov Receipts Data'!Z:Z,'Nov Receipts Data'!$B:$B,$A110)</f>
        <v>0</v>
      </c>
      <c r="AE110" s="127">
        <f>SUMIFS('Nov Receipts Data'!AA:AA,'Nov Receipts Data'!$B:$B,$B110)+SUMIFS('Nov Receipts Data'!AA:AA,'Nov Receipts Data'!$B:$B,$A110)</f>
        <v>0</v>
      </c>
      <c r="AF110" s="127">
        <f>SUMIFS('Nov Receipts Data'!AB:AB,'Nov Receipts Data'!$B:$B,$B110)+SUMIFS('Nov Receipts Data'!AB:AB,'Nov Receipts Data'!$B:$B,$A110)</f>
        <v>1590</v>
      </c>
      <c r="AG110" s="127">
        <f>SUMIFS('Nov Receipts Data'!AC:AC,'Nov Receipts Data'!$B:$B,$B110)+SUMIFS('Nov Receipts Data'!AC:AC,'Nov Receipts Data'!$B:$B,$A110)</f>
        <v>0</v>
      </c>
      <c r="AH110" s="127">
        <f>SUMIFS('Nov Receipts Data'!AD:AD,'Nov Receipts Data'!$B:$B,$B110)+SUMIFS('Nov Receipts Data'!AD:AD,'Nov Receipts Data'!$B:$B,$A110)</f>
        <v>0</v>
      </c>
      <c r="AI110" s="127">
        <f>SUMIFS('Nov Receipts Data'!AE:AE,'Nov Receipts Data'!$B:$B,$B110)+SUMIFS('Nov Receipts Data'!AE:AE,'Nov Receipts Data'!$B:$B,$A110)</f>
        <v>0</v>
      </c>
      <c r="AJ110" s="127">
        <f>SUMIFS('Nov Receipts Data'!AF:AF,'Nov Receipts Data'!$B:$B,$B110)+SUMIFS('Nov Receipts Data'!AF:AF,'Nov Receipts Data'!$B:$B,$A110)</f>
        <v>0</v>
      </c>
      <c r="AK110" s="88"/>
    </row>
    <row r="111" spans="1:37" ht="13.2" outlineLevel="1">
      <c r="A111" s="86"/>
      <c r="B111" s="19" t="s">
        <v>199</v>
      </c>
      <c r="C111" s="127">
        <v>578929.23839249741</v>
      </c>
      <c r="D111" s="80">
        <f>SUMIFS('PMT Terms'!C:C,'PMT Terms'!B:B,B111)</f>
        <v>45</v>
      </c>
      <c r="E111" s="89">
        <f t="shared" si="13"/>
        <v>0.5740940998641868</v>
      </c>
      <c r="F111" s="84">
        <f t="shared" si="15"/>
        <v>332359.86</v>
      </c>
      <c r="G111" s="88">
        <f>SUMIFS('Nov Receipts Data'!C:C,'Nov Receipts Data'!$B:$B,$B111)+SUMIFS('Nov Receipts Data'!C:C,'Nov Receipts Data'!$B:$B,$A111)</f>
        <v>945.92</v>
      </c>
      <c r="H111" s="88">
        <f>SUMIFS('Nov Receipts Data'!D:D,'Nov Receipts Data'!$B:$B,$B111)+SUMIFS('Nov Receipts Data'!D:D,'Nov Receipts Data'!$B:$B,$A111)</f>
        <v>0</v>
      </c>
      <c r="I111" s="127">
        <f>SUMIFS('Nov Receipts Data'!E:E,'Nov Receipts Data'!$B:$B,$B111)+SUMIFS('Nov Receipts Data'!E:E,'Nov Receipts Data'!$B:$B,$A111)</f>
        <v>72.48</v>
      </c>
      <c r="J111" s="127">
        <f>SUMIFS('Nov Receipts Data'!F:F,'Nov Receipts Data'!$B:$B,$B111)+SUMIFS('Nov Receipts Data'!F:F,'Nov Receipts Data'!$B:$B,$A111)</f>
        <v>0</v>
      </c>
      <c r="K111" s="127">
        <f>SUMIFS('Nov Receipts Data'!G:G,'Nov Receipts Data'!$B:$B,$B111)+SUMIFS('Nov Receipts Data'!G:G,'Nov Receipts Data'!$B:$B,$A111)</f>
        <v>0</v>
      </c>
      <c r="L111" s="127">
        <f>SUMIFS('Nov Receipts Data'!H:H,'Nov Receipts Data'!$B:$B,$B111)+SUMIFS('Nov Receipts Data'!H:H,'Nov Receipts Data'!$B:$B,$A111)</f>
        <v>0</v>
      </c>
      <c r="M111" s="127">
        <f>SUMIFS('Nov Receipts Data'!I:I,'Nov Receipts Data'!$B:$B,$B111)+SUMIFS('Nov Receipts Data'!I:I,'Nov Receipts Data'!$B:$B,$A111)</f>
        <v>0</v>
      </c>
      <c r="N111" s="127">
        <f>SUMIFS('Nov Receipts Data'!J:J,'Nov Receipts Data'!$B:$B,$B111)+SUMIFS('Nov Receipts Data'!J:J,'Nov Receipts Data'!$B:$B,$A111)</f>
        <v>0</v>
      </c>
      <c r="O111" s="127">
        <f>SUMIFS('Nov Receipts Data'!K:K,'Nov Receipts Data'!$B:$B,$B111)+SUMIFS('Nov Receipts Data'!K:K,'Nov Receipts Data'!$B:$B,$A111)</f>
        <v>0</v>
      </c>
      <c r="P111" s="127">
        <f>SUMIFS('Nov Receipts Data'!L:L,'Nov Receipts Data'!$B:$B,$B111)+SUMIFS('Nov Receipts Data'!L:L,'Nov Receipts Data'!$B:$B,$A111)</f>
        <v>0</v>
      </c>
      <c r="Q111" s="127">
        <f>SUMIFS('Nov Receipts Data'!M:M,'Nov Receipts Data'!$B:$B,$B111)+SUMIFS('Nov Receipts Data'!M:M,'Nov Receipts Data'!$B:$B,$A111)</f>
        <v>0</v>
      </c>
      <c r="R111" s="127">
        <f>SUMIFS('Nov Receipts Data'!N:N,'Nov Receipts Data'!$B:$B,$B111)+SUMIFS('Nov Receipts Data'!N:N,'Nov Receipts Data'!$B:$B,$A111)</f>
        <v>175138.68</v>
      </c>
      <c r="S111" s="127">
        <f>SUMIFS('Nov Receipts Data'!O:O,'Nov Receipts Data'!$B:$B,$B111)+SUMIFS('Nov Receipts Data'!O:O,'Nov Receipts Data'!$B:$B,$A111)</f>
        <v>3642.12</v>
      </c>
      <c r="T111" s="127">
        <f>SUMIFS('Nov Receipts Data'!P:P,'Nov Receipts Data'!$B:$B,$B111)+SUMIFS('Nov Receipts Data'!P:P,'Nov Receipts Data'!$B:$B,$A111)</f>
        <v>0</v>
      </c>
      <c r="U111" s="127">
        <f>SUMIFS('Nov Receipts Data'!Q:Q,'Nov Receipts Data'!$B:$B,$B111)+SUMIFS('Nov Receipts Data'!Q:Q,'Nov Receipts Data'!$B:$B,$A111)</f>
        <v>0</v>
      </c>
      <c r="V111" s="127">
        <f>SUMIFS('Nov Receipts Data'!R:R,'Nov Receipts Data'!$B:$B,$B111)+SUMIFS('Nov Receipts Data'!R:R,'Nov Receipts Data'!$B:$B,$A111)</f>
        <v>0</v>
      </c>
      <c r="W111" s="127">
        <f>SUMIFS('Nov Receipts Data'!S:S,'Nov Receipts Data'!$B:$B,$B111)+SUMIFS('Nov Receipts Data'!S:S,'Nov Receipts Data'!$B:$B,$A111)</f>
        <v>38.82</v>
      </c>
      <c r="X111" s="127">
        <f>SUMIFS('Nov Receipts Data'!T:T,'Nov Receipts Data'!$B:$B,$B111)+SUMIFS('Nov Receipts Data'!T:T,'Nov Receipts Data'!$B:$B,$A111)</f>
        <v>0</v>
      </c>
      <c r="Y111" s="127">
        <f>SUMIFS('Nov Receipts Data'!U:U,'Nov Receipts Data'!$B:$B,$B111)+SUMIFS('Nov Receipts Data'!U:U,'Nov Receipts Data'!$B:$B,$A111)</f>
        <v>0</v>
      </c>
      <c r="Z111" s="127">
        <f>SUMIFS('Nov Receipts Data'!V:V,'Nov Receipts Data'!$B:$B,$B111)+SUMIFS('Nov Receipts Data'!V:V,'Nov Receipts Data'!$B:$B,$A111)</f>
        <v>13355.12</v>
      </c>
      <c r="AA111" s="127">
        <f>SUMIFS('Nov Receipts Data'!W:W,'Nov Receipts Data'!$B:$B,$B111)+SUMIFS('Nov Receipts Data'!W:W,'Nov Receipts Data'!$B:$B,$A111)</f>
        <v>38.82</v>
      </c>
      <c r="AB111" s="127">
        <f>SUMIFS('Nov Receipts Data'!X:X,'Nov Receipts Data'!$B:$B,$B111)+SUMIFS('Nov Receipts Data'!X:X,'Nov Receipts Data'!$B:$B,$A111)</f>
        <v>0</v>
      </c>
      <c r="AC111" s="127">
        <f>SUMIFS('Nov Receipts Data'!Y:Y,'Nov Receipts Data'!$B:$B,$B111)+SUMIFS('Nov Receipts Data'!Y:Y,'Nov Receipts Data'!$B:$B,$A111)</f>
        <v>1148.44</v>
      </c>
      <c r="AD111" s="127">
        <f>SUMIFS('Nov Receipts Data'!Z:Z,'Nov Receipts Data'!$B:$B,$B111)+SUMIFS('Nov Receipts Data'!Z:Z,'Nov Receipts Data'!$B:$B,$A111)</f>
        <v>154.29</v>
      </c>
      <c r="AE111" s="127">
        <f>SUMIFS('Nov Receipts Data'!AA:AA,'Nov Receipts Data'!$B:$B,$B111)+SUMIFS('Nov Receipts Data'!AA:AA,'Nov Receipts Data'!$B:$B,$A111)</f>
        <v>6227.24</v>
      </c>
      <c r="AF111" s="127">
        <f>SUMIFS('Nov Receipts Data'!AB:AB,'Nov Receipts Data'!$B:$B,$B111)+SUMIFS('Nov Receipts Data'!AB:AB,'Nov Receipts Data'!$B:$B,$A111)</f>
        <v>87111.26</v>
      </c>
      <c r="AG111" s="127">
        <f>SUMIFS('Nov Receipts Data'!AC:AC,'Nov Receipts Data'!$B:$B,$B111)+SUMIFS('Nov Receipts Data'!AC:AC,'Nov Receipts Data'!$B:$B,$A111)</f>
        <v>44155.58</v>
      </c>
      <c r="AH111" s="127">
        <f>SUMIFS('Nov Receipts Data'!AD:AD,'Nov Receipts Data'!$B:$B,$B111)+SUMIFS('Nov Receipts Data'!AD:AD,'Nov Receipts Data'!$B:$B,$A111)</f>
        <v>121.74</v>
      </c>
      <c r="AI111" s="127">
        <f>SUMIFS('Nov Receipts Data'!AE:AE,'Nov Receipts Data'!$B:$B,$B111)+SUMIFS('Nov Receipts Data'!AE:AE,'Nov Receipts Data'!$B:$B,$A111)</f>
        <v>196.16</v>
      </c>
      <c r="AJ111" s="127">
        <f>SUMIFS('Nov Receipts Data'!AF:AF,'Nov Receipts Data'!$B:$B,$B111)+SUMIFS('Nov Receipts Data'!AF:AF,'Nov Receipts Data'!$B:$B,$A111)</f>
        <v>13.19</v>
      </c>
      <c r="AK111" s="88"/>
    </row>
    <row r="112" spans="1:37" ht="13.2" outlineLevel="1">
      <c r="A112" s="86"/>
      <c r="B112" s="19" t="s">
        <v>81</v>
      </c>
      <c r="C112" s="127">
        <v>236639.70943979901</v>
      </c>
      <c r="D112" s="80">
        <f>SUMIFS('PMT Terms'!C:C,'PMT Terms'!B:B,B112)</f>
        <v>45</v>
      </c>
      <c r="E112" s="89">
        <f t="shared" si="13"/>
        <v>0.86202827278189709</v>
      </c>
      <c r="F112" s="84">
        <f t="shared" si="15"/>
        <v>203990.11999999994</v>
      </c>
      <c r="G112" s="88">
        <f>SUMIFS('Nov Receipts Data'!C:C,'Nov Receipts Data'!$B:$B,$B112)+SUMIFS('Nov Receipts Data'!C:C,'Nov Receipts Data'!$B:$B,$A112)</f>
        <v>885.12</v>
      </c>
      <c r="H112" s="88">
        <f>SUMIFS('Nov Receipts Data'!D:D,'Nov Receipts Data'!$B:$B,$B112)+SUMIFS('Nov Receipts Data'!D:D,'Nov Receipts Data'!$B:$B,$A112)</f>
        <v>227.28</v>
      </c>
      <c r="I112" s="127">
        <f>SUMIFS('Nov Receipts Data'!E:E,'Nov Receipts Data'!$B:$B,$B112)+SUMIFS('Nov Receipts Data'!E:E,'Nov Receipts Data'!$B:$B,$A112)</f>
        <v>0</v>
      </c>
      <c r="J112" s="127">
        <f>SUMIFS('Nov Receipts Data'!F:F,'Nov Receipts Data'!$B:$B,$B112)+SUMIFS('Nov Receipts Data'!F:F,'Nov Receipts Data'!$B:$B,$A112)</f>
        <v>0</v>
      </c>
      <c r="K112" s="127">
        <f>SUMIFS('Nov Receipts Data'!G:G,'Nov Receipts Data'!$B:$B,$B112)+SUMIFS('Nov Receipts Data'!G:G,'Nov Receipts Data'!$B:$B,$A112)</f>
        <v>0</v>
      </c>
      <c r="L112" s="127">
        <f>SUMIFS('Nov Receipts Data'!H:H,'Nov Receipts Data'!$B:$B,$B112)+SUMIFS('Nov Receipts Data'!H:H,'Nov Receipts Data'!$B:$B,$A112)</f>
        <v>46821</v>
      </c>
      <c r="M112" s="127">
        <f>SUMIFS('Nov Receipts Data'!I:I,'Nov Receipts Data'!$B:$B,$B112)+SUMIFS('Nov Receipts Data'!I:I,'Nov Receipts Data'!$B:$B,$A112)</f>
        <v>35481</v>
      </c>
      <c r="N112" s="127">
        <f>SUMIFS('Nov Receipts Data'!J:J,'Nov Receipts Data'!$B:$B,$B112)+SUMIFS('Nov Receipts Data'!J:J,'Nov Receipts Data'!$B:$B,$A112)</f>
        <v>0</v>
      </c>
      <c r="O112" s="127">
        <f>SUMIFS('Nov Receipts Data'!K:K,'Nov Receipts Data'!$B:$B,$B112)+SUMIFS('Nov Receipts Data'!K:K,'Nov Receipts Data'!$B:$B,$A112)</f>
        <v>0</v>
      </c>
      <c r="P112" s="127">
        <f>SUMIFS('Nov Receipts Data'!L:L,'Nov Receipts Data'!$B:$B,$B112)+SUMIFS('Nov Receipts Data'!L:L,'Nov Receipts Data'!$B:$B,$A112)</f>
        <v>10699.08</v>
      </c>
      <c r="Q112" s="127">
        <f>SUMIFS('Nov Receipts Data'!M:M,'Nov Receipts Data'!$B:$B,$B112)+SUMIFS('Nov Receipts Data'!M:M,'Nov Receipts Data'!$B:$B,$A112)</f>
        <v>216.84</v>
      </c>
      <c r="R112" s="127">
        <f>SUMIFS('Nov Receipts Data'!N:N,'Nov Receipts Data'!$B:$B,$B112)+SUMIFS('Nov Receipts Data'!N:N,'Nov Receipts Data'!$B:$B,$A112)</f>
        <v>59276.72</v>
      </c>
      <c r="S112" s="127">
        <f>SUMIFS('Nov Receipts Data'!O:O,'Nov Receipts Data'!$B:$B,$B112)+SUMIFS('Nov Receipts Data'!O:O,'Nov Receipts Data'!$B:$B,$A112)</f>
        <v>0</v>
      </c>
      <c r="T112" s="127">
        <f>SUMIFS('Nov Receipts Data'!P:P,'Nov Receipts Data'!$B:$B,$B112)+SUMIFS('Nov Receipts Data'!P:P,'Nov Receipts Data'!$B:$B,$A112)</f>
        <v>11661.14</v>
      </c>
      <c r="U112" s="127">
        <f>SUMIFS('Nov Receipts Data'!Q:Q,'Nov Receipts Data'!$B:$B,$B112)+SUMIFS('Nov Receipts Data'!Q:Q,'Nov Receipts Data'!$B:$B,$A112)</f>
        <v>582.12</v>
      </c>
      <c r="V112" s="127">
        <f>SUMIFS('Nov Receipts Data'!R:R,'Nov Receipts Data'!$B:$B,$B112)+SUMIFS('Nov Receipts Data'!R:R,'Nov Receipts Data'!$B:$B,$A112)</f>
        <v>262.32</v>
      </c>
      <c r="W112" s="127">
        <f>SUMIFS('Nov Receipts Data'!S:S,'Nov Receipts Data'!$B:$B,$B112)+SUMIFS('Nov Receipts Data'!S:S,'Nov Receipts Data'!$B:$B,$A112)</f>
        <v>1723.9</v>
      </c>
      <c r="X112" s="127">
        <f>SUMIFS('Nov Receipts Data'!T:T,'Nov Receipts Data'!$B:$B,$B112)+SUMIFS('Nov Receipts Data'!T:T,'Nov Receipts Data'!$B:$B,$A112)</f>
        <v>840.55</v>
      </c>
      <c r="Y112" s="127">
        <f>SUMIFS('Nov Receipts Data'!U:U,'Nov Receipts Data'!$B:$B,$B112)+SUMIFS('Nov Receipts Data'!U:U,'Nov Receipts Data'!$B:$B,$A112)</f>
        <v>28247.77</v>
      </c>
      <c r="Z112" s="127">
        <f>SUMIFS('Nov Receipts Data'!V:V,'Nov Receipts Data'!$B:$B,$B112)+SUMIFS('Nov Receipts Data'!V:V,'Nov Receipts Data'!$B:$B,$A112)</f>
        <v>2267.2800000000002</v>
      </c>
      <c r="AA112" s="127">
        <f>SUMIFS('Nov Receipts Data'!W:W,'Nov Receipts Data'!$B:$B,$B112)+SUMIFS('Nov Receipts Data'!W:W,'Nov Receipts Data'!$B:$B,$A112)</f>
        <v>0</v>
      </c>
      <c r="AB112" s="127">
        <f>SUMIFS('Nov Receipts Data'!X:X,'Nov Receipts Data'!$B:$B,$B112)+SUMIFS('Nov Receipts Data'!X:X,'Nov Receipts Data'!$B:$B,$A112)</f>
        <v>525.12</v>
      </c>
      <c r="AC112" s="127">
        <f>SUMIFS('Nov Receipts Data'!Y:Y,'Nov Receipts Data'!$B:$B,$B112)+SUMIFS('Nov Receipts Data'!Y:Y,'Nov Receipts Data'!$B:$B,$A112)</f>
        <v>294.44</v>
      </c>
      <c r="AD112" s="127">
        <f>SUMIFS('Nov Receipts Data'!Z:Z,'Nov Receipts Data'!$B:$B,$B112)+SUMIFS('Nov Receipts Data'!Z:Z,'Nov Receipts Data'!$B:$B,$A112)</f>
        <v>68.95</v>
      </c>
      <c r="AE112" s="127">
        <f>SUMIFS('Nov Receipts Data'!AA:AA,'Nov Receipts Data'!$B:$B,$B112)+SUMIFS('Nov Receipts Data'!AA:AA,'Nov Receipts Data'!$B:$B,$A112)</f>
        <v>0</v>
      </c>
      <c r="AF112" s="127">
        <f>SUMIFS('Nov Receipts Data'!AB:AB,'Nov Receipts Data'!$B:$B,$B112)+SUMIFS('Nov Receipts Data'!AB:AB,'Nov Receipts Data'!$B:$B,$A112)</f>
        <v>435.61</v>
      </c>
      <c r="AG112" s="127">
        <f>SUMIFS('Nov Receipts Data'!AC:AC,'Nov Receipts Data'!$B:$B,$B112)+SUMIFS('Nov Receipts Data'!AC:AC,'Nov Receipts Data'!$B:$B,$A112)</f>
        <v>0</v>
      </c>
      <c r="AH112" s="127">
        <f>SUMIFS('Nov Receipts Data'!AD:AD,'Nov Receipts Data'!$B:$B,$B112)+SUMIFS('Nov Receipts Data'!AD:AD,'Nov Receipts Data'!$B:$B,$A112)</f>
        <v>270.36</v>
      </c>
      <c r="AI112" s="127">
        <f>SUMIFS('Nov Receipts Data'!AE:AE,'Nov Receipts Data'!$B:$B,$B112)+SUMIFS('Nov Receipts Data'!AE:AE,'Nov Receipts Data'!$B:$B,$A112)</f>
        <v>0</v>
      </c>
      <c r="AJ112" s="127">
        <f>SUMIFS('Nov Receipts Data'!AF:AF,'Nov Receipts Data'!$B:$B,$B112)+SUMIFS('Nov Receipts Data'!AF:AF,'Nov Receipts Data'!$B:$B,$A112)</f>
        <v>3203.52</v>
      </c>
      <c r="AK112" s="88"/>
    </row>
    <row r="113" spans="1:37" ht="13.2" outlineLevel="1">
      <c r="A113" s="86"/>
      <c r="B113" s="19" t="s">
        <v>202</v>
      </c>
      <c r="C113" s="127">
        <v>210787.69181275414</v>
      </c>
      <c r="D113" s="80">
        <f>SUMIFS('PMT Terms'!C:C,'PMT Terms'!B:B,B113)</f>
        <v>60</v>
      </c>
      <c r="E113" s="89">
        <f t="shared" si="13"/>
        <v>1.4475996078132352</v>
      </c>
      <c r="F113" s="84">
        <f t="shared" si="15"/>
        <v>305136.18</v>
      </c>
      <c r="G113" s="88">
        <f>SUMIFS('Nov Receipts Data'!C:C,'Nov Receipts Data'!$B:$B,$B113)+SUMIFS('Nov Receipts Data'!C:C,'Nov Receipts Data'!$B:$B,$A113)</f>
        <v>175.52</v>
      </c>
      <c r="H113" s="88">
        <f>SUMIFS('Nov Receipts Data'!D:D,'Nov Receipts Data'!$B:$B,$B113)+SUMIFS('Nov Receipts Data'!D:D,'Nov Receipts Data'!$B:$B,$A113)</f>
        <v>0</v>
      </c>
      <c r="I113" s="127">
        <f>SUMIFS('Nov Receipts Data'!E:E,'Nov Receipts Data'!$B:$B,$B113)+SUMIFS('Nov Receipts Data'!E:E,'Nov Receipts Data'!$B:$B,$A113)</f>
        <v>0</v>
      </c>
      <c r="J113" s="127">
        <f>SUMIFS('Nov Receipts Data'!F:F,'Nov Receipts Data'!$B:$B,$B113)+SUMIFS('Nov Receipts Data'!F:F,'Nov Receipts Data'!$B:$B,$A113)</f>
        <v>264.06</v>
      </c>
      <c r="K113" s="127">
        <f>SUMIFS('Nov Receipts Data'!G:G,'Nov Receipts Data'!$B:$B,$B113)+SUMIFS('Nov Receipts Data'!G:G,'Nov Receipts Data'!$B:$B,$A113)</f>
        <v>0</v>
      </c>
      <c r="L113" s="127">
        <f>SUMIFS('Nov Receipts Data'!H:H,'Nov Receipts Data'!$B:$B,$B113)+SUMIFS('Nov Receipts Data'!H:H,'Nov Receipts Data'!$B:$B,$A113)</f>
        <v>0</v>
      </c>
      <c r="M113" s="127">
        <f>SUMIFS('Nov Receipts Data'!I:I,'Nov Receipts Data'!$B:$B,$B113)+SUMIFS('Nov Receipts Data'!I:I,'Nov Receipts Data'!$B:$B,$A113)</f>
        <v>0</v>
      </c>
      <c r="N113" s="127">
        <f>SUMIFS('Nov Receipts Data'!J:J,'Nov Receipts Data'!$B:$B,$B113)+SUMIFS('Nov Receipts Data'!J:J,'Nov Receipts Data'!$B:$B,$A113)</f>
        <v>0</v>
      </c>
      <c r="O113" s="127">
        <f>SUMIFS('Nov Receipts Data'!K:K,'Nov Receipts Data'!$B:$B,$B113)+SUMIFS('Nov Receipts Data'!K:K,'Nov Receipts Data'!$B:$B,$A113)</f>
        <v>57713.24</v>
      </c>
      <c r="P113" s="127">
        <f>SUMIFS('Nov Receipts Data'!L:L,'Nov Receipts Data'!$B:$B,$B113)+SUMIFS('Nov Receipts Data'!L:L,'Nov Receipts Data'!$B:$B,$A113)</f>
        <v>23276.79</v>
      </c>
      <c r="Q113" s="127">
        <f>SUMIFS('Nov Receipts Data'!M:M,'Nov Receipts Data'!$B:$B,$B113)+SUMIFS('Nov Receipts Data'!M:M,'Nov Receipts Data'!$B:$B,$A113)</f>
        <v>0</v>
      </c>
      <c r="R113" s="127">
        <f>SUMIFS('Nov Receipts Data'!N:N,'Nov Receipts Data'!$B:$B,$B113)+SUMIFS('Nov Receipts Data'!N:N,'Nov Receipts Data'!$B:$B,$A113)</f>
        <v>0</v>
      </c>
      <c r="S113" s="127">
        <f>SUMIFS('Nov Receipts Data'!O:O,'Nov Receipts Data'!$B:$B,$B113)+SUMIFS('Nov Receipts Data'!O:O,'Nov Receipts Data'!$B:$B,$A113)</f>
        <v>5171.3900000000003</v>
      </c>
      <c r="T113" s="127">
        <f>SUMIFS('Nov Receipts Data'!P:P,'Nov Receipts Data'!$B:$B,$B113)+SUMIFS('Nov Receipts Data'!P:P,'Nov Receipts Data'!$B:$B,$A113)</f>
        <v>0</v>
      </c>
      <c r="U113" s="127">
        <f>SUMIFS('Nov Receipts Data'!Q:Q,'Nov Receipts Data'!$B:$B,$B113)+SUMIFS('Nov Receipts Data'!Q:Q,'Nov Receipts Data'!$B:$B,$A113)</f>
        <v>64506.79</v>
      </c>
      <c r="V113" s="127">
        <f>SUMIFS('Nov Receipts Data'!R:R,'Nov Receipts Data'!$B:$B,$B113)+SUMIFS('Nov Receipts Data'!R:R,'Nov Receipts Data'!$B:$B,$A113)</f>
        <v>45184.12</v>
      </c>
      <c r="W113" s="127">
        <f>SUMIFS('Nov Receipts Data'!S:S,'Nov Receipts Data'!$B:$B,$B113)+SUMIFS('Nov Receipts Data'!S:S,'Nov Receipts Data'!$B:$B,$A113)</f>
        <v>0</v>
      </c>
      <c r="X113" s="127">
        <f>SUMIFS('Nov Receipts Data'!T:T,'Nov Receipts Data'!$B:$B,$B113)+SUMIFS('Nov Receipts Data'!T:T,'Nov Receipts Data'!$B:$B,$A113)</f>
        <v>0</v>
      </c>
      <c r="Y113" s="127">
        <f>SUMIFS('Nov Receipts Data'!U:U,'Nov Receipts Data'!$B:$B,$B113)+SUMIFS('Nov Receipts Data'!U:U,'Nov Receipts Data'!$B:$B,$A113)</f>
        <v>0</v>
      </c>
      <c r="Z113" s="127">
        <f>SUMIFS('Nov Receipts Data'!V:V,'Nov Receipts Data'!$B:$B,$B113)+SUMIFS('Nov Receipts Data'!V:V,'Nov Receipts Data'!$B:$B,$A113)</f>
        <v>696.09</v>
      </c>
      <c r="AA113" s="127">
        <f>SUMIFS('Nov Receipts Data'!W:W,'Nov Receipts Data'!$B:$B,$B113)+SUMIFS('Nov Receipts Data'!W:W,'Nov Receipts Data'!$B:$B,$A113)</f>
        <v>0</v>
      </c>
      <c r="AB113" s="127">
        <f>SUMIFS('Nov Receipts Data'!X:X,'Nov Receipts Data'!$B:$B,$B113)+SUMIFS('Nov Receipts Data'!X:X,'Nov Receipts Data'!$B:$B,$A113)</f>
        <v>0</v>
      </c>
      <c r="AC113" s="127">
        <f>SUMIFS('Nov Receipts Data'!Y:Y,'Nov Receipts Data'!$B:$B,$B113)+SUMIFS('Nov Receipts Data'!Y:Y,'Nov Receipts Data'!$B:$B,$A113)</f>
        <v>1038.5999999999999</v>
      </c>
      <c r="AD113" s="127">
        <f>SUMIFS('Nov Receipts Data'!Z:Z,'Nov Receipts Data'!$B:$B,$B113)+SUMIFS('Nov Receipts Data'!Z:Z,'Nov Receipts Data'!$B:$B,$A113)</f>
        <v>0</v>
      </c>
      <c r="AE113" s="127">
        <f>SUMIFS('Nov Receipts Data'!AA:AA,'Nov Receipts Data'!$B:$B,$B113)+SUMIFS('Nov Receipts Data'!AA:AA,'Nov Receipts Data'!$B:$B,$A113)</f>
        <v>186.18</v>
      </c>
      <c r="AF113" s="127">
        <f>SUMIFS('Nov Receipts Data'!AB:AB,'Nov Receipts Data'!$B:$B,$B113)+SUMIFS('Nov Receipts Data'!AB:AB,'Nov Receipts Data'!$B:$B,$A113)</f>
        <v>2077.6799999999998</v>
      </c>
      <c r="AG113" s="127">
        <f>SUMIFS('Nov Receipts Data'!AC:AC,'Nov Receipts Data'!$B:$B,$B113)+SUMIFS('Nov Receipts Data'!AC:AC,'Nov Receipts Data'!$B:$B,$A113)</f>
        <v>0</v>
      </c>
      <c r="AH113" s="127">
        <f>SUMIFS('Nov Receipts Data'!AD:AD,'Nov Receipts Data'!$B:$B,$B113)+SUMIFS('Nov Receipts Data'!AD:AD,'Nov Receipts Data'!$B:$B,$A113)</f>
        <v>104227.54</v>
      </c>
      <c r="AI113" s="127">
        <f>SUMIFS('Nov Receipts Data'!AE:AE,'Nov Receipts Data'!$B:$B,$B113)+SUMIFS('Nov Receipts Data'!AE:AE,'Nov Receipts Data'!$B:$B,$A113)</f>
        <v>618.17999999999995</v>
      </c>
      <c r="AJ113" s="127">
        <f>SUMIFS('Nov Receipts Data'!AF:AF,'Nov Receipts Data'!$B:$B,$B113)+SUMIFS('Nov Receipts Data'!AF:AF,'Nov Receipts Data'!$B:$B,$A113)</f>
        <v>0</v>
      </c>
      <c r="AK113" s="88"/>
    </row>
    <row r="114" spans="1:37" ht="13.2" outlineLevel="1">
      <c r="A114" s="86"/>
      <c r="B114" s="19" t="s">
        <v>303</v>
      </c>
      <c r="C114" s="127">
        <v>275112.59980970167</v>
      </c>
      <c r="D114" s="80">
        <f>SUMIFS('PMT Terms'!C:C,'PMT Terms'!B:B,B114)</f>
        <v>60</v>
      </c>
      <c r="E114" s="89">
        <f t="shared" si="13"/>
        <v>0.84947497919634962</v>
      </c>
      <c r="F114" s="84">
        <f t="shared" si="15"/>
        <v>233701.27</v>
      </c>
      <c r="G114" s="88">
        <f>SUMIFS('Nov Receipts Data'!C:C,'Nov Receipts Data'!$B:$B,$B114)+SUMIFS('Nov Receipts Data'!C:C,'Nov Receipts Data'!$B:$B,$A114)</f>
        <v>0</v>
      </c>
      <c r="H114" s="88">
        <f>SUMIFS('Nov Receipts Data'!D:D,'Nov Receipts Data'!$B:$B,$B114)+SUMIFS('Nov Receipts Data'!D:D,'Nov Receipts Data'!$B:$B,$A114)</f>
        <v>0</v>
      </c>
      <c r="I114" s="127">
        <f>SUMIFS('Nov Receipts Data'!E:E,'Nov Receipts Data'!$B:$B,$B114)+SUMIFS('Nov Receipts Data'!E:E,'Nov Receipts Data'!$B:$B,$A114)</f>
        <v>0</v>
      </c>
      <c r="J114" s="127">
        <f>SUMIFS('Nov Receipts Data'!F:F,'Nov Receipts Data'!$B:$B,$B114)+SUMIFS('Nov Receipts Data'!F:F,'Nov Receipts Data'!$B:$B,$A114)</f>
        <v>61040.74</v>
      </c>
      <c r="K114" s="127">
        <f>SUMIFS('Nov Receipts Data'!G:G,'Nov Receipts Data'!$B:$B,$B114)+SUMIFS('Nov Receipts Data'!G:G,'Nov Receipts Data'!$B:$B,$A114)</f>
        <v>642.64</v>
      </c>
      <c r="L114" s="127">
        <f>SUMIFS('Nov Receipts Data'!H:H,'Nov Receipts Data'!$B:$B,$B114)+SUMIFS('Nov Receipts Data'!H:H,'Nov Receipts Data'!$B:$B,$A114)</f>
        <v>33190.29</v>
      </c>
      <c r="M114" s="127">
        <f>SUMIFS('Nov Receipts Data'!I:I,'Nov Receipts Data'!$B:$B,$B114)+SUMIFS('Nov Receipts Data'!I:I,'Nov Receipts Data'!$B:$B,$A114)</f>
        <v>0</v>
      </c>
      <c r="N114" s="127">
        <f>SUMIFS('Nov Receipts Data'!J:J,'Nov Receipts Data'!$B:$B,$B114)+SUMIFS('Nov Receipts Data'!J:J,'Nov Receipts Data'!$B:$B,$A114)</f>
        <v>0</v>
      </c>
      <c r="O114" s="127">
        <f>SUMIFS('Nov Receipts Data'!K:K,'Nov Receipts Data'!$B:$B,$B114)+SUMIFS('Nov Receipts Data'!K:K,'Nov Receipts Data'!$B:$B,$A114)</f>
        <v>0</v>
      </c>
      <c r="P114" s="127">
        <f>SUMIFS('Nov Receipts Data'!L:L,'Nov Receipts Data'!$B:$B,$B114)+SUMIFS('Nov Receipts Data'!L:L,'Nov Receipts Data'!$B:$B,$A114)</f>
        <v>0</v>
      </c>
      <c r="Q114" s="127">
        <f>SUMIFS('Nov Receipts Data'!M:M,'Nov Receipts Data'!$B:$B,$B114)+SUMIFS('Nov Receipts Data'!M:M,'Nov Receipts Data'!$B:$B,$A114)</f>
        <v>40548.019999999997</v>
      </c>
      <c r="R114" s="127">
        <f>SUMIFS('Nov Receipts Data'!N:N,'Nov Receipts Data'!$B:$B,$B114)+SUMIFS('Nov Receipts Data'!N:N,'Nov Receipts Data'!$B:$B,$A114)</f>
        <v>56.04</v>
      </c>
      <c r="S114" s="127">
        <f>SUMIFS('Nov Receipts Data'!O:O,'Nov Receipts Data'!$B:$B,$B114)+SUMIFS('Nov Receipts Data'!O:O,'Nov Receipts Data'!$B:$B,$A114)</f>
        <v>16441.5</v>
      </c>
      <c r="T114" s="127">
        <f>SUMIFS('Nov Receipts Data'!P:P,'Nov Receipts Data'!$B:$B,$B114)+SUMIFS('Nov Receipts Data'!P:P,'Nov Receipts Data'!$B:$B,$A114)</f>
        <v>0</v>
      </c>
      <c r="U114" s="127">
        <f>SUMIFS('Nov Receipts Data'!Q:Q,'Nov Receipts Data'!$B:$B,$B114)+SUMIFS('Nov Receipts Data'!Q:Q,'Nov Receipts Data'!$B:$B,$A114)</f>
        <v>0</v>
      </c>
      <c r="V114" s="127">
        <f>SUMIFS('Nov Receipts Data'!R:R,'Nov Receipts Data'!$B:$B,$B114)+SUMIFS('Nov Receipts Data'!R:R,'Nov Receipts Data'!$B:$B,$A114)</f>
        <v>0</v>
      </c>
      <c r="W114" s="127">
        <f>SUMIFS('Nov Receipts Data'!S:S,'Nov Receipts Data'!$B:$B,$B114)+SUMIFS('Nov Receipts Data'!S:S,'Nov Receipts Data'!$B:$B,$A114)</f>
        <v>0</v>
      </c>
      <c r="X114" s="127">
        <f>SUMIFS('Nov Receipts Data'!T:T,'Nov Receipts Data'!$B:$B,$B114)+SUMIFS('Nov Receipts Data'!T:T,'Nov Receipts Data'!$B:$B,$A114)</f>
        <v>0</v>
      </c>
      <c r="Y114" s="127">
        <f>SUMIFS('Nov Receipts Data'!U:U,'Nov Receipts Data'!$B:$B,$B114)+SUMIFS('Nov Receipts Data'!U:U,'Nov Receipts Data'!$B:$B,$A114)</f>
        <v>357.12</v>
      </c>
      <c r="Z114" s="127">
        <f>SUMIFS('Nov Receipts Data'!V:V,'Nov Receipts Data'!$B:$B,$B114)+SUMIFS('Nov Receipts Data'!V:V,'Nov Receipts Data'!$B:$B,$A114)</f>
        <v>42123.24</v>
      </c>
      <c r="AA114" s="127">
        <f>SUMIFS('Nov Receipts Data'!W:W,'Nov Receipts Data'!$B:$B,$B114)+SUMIFS('Nov Receipts Data'!W:W,'Nov Receipts Data'!$B:$B,$A114)</f>
        <v>144.84</v>
      </c>
      <c r="AB114" s="127">
        <f>SUMIFS('Nov Receipts Data'!X:X,'Nov Receipts Data'!$B:$B,$B114)+SUMIFS('Nov Receipts Data'!X:X,'Nov Receipts Data'!$B:$B,$A114)</f>
        <v>1641</v>
      </c>
      <c r="AC114" s="127">
        <f>SUMIFS('Nov Receipts Data'!Y:Y,'Nov Receipts Data'!$B:$B,$B114)+SUMIFS('Nov Receipts Data'!Y:Y,'Nov Receipts Data'!$B:$B,$A114)</f>
        <v>0</v>
      </c>
      <c r="AD114" s="127">
        <f>SUMIFS('Nov Receipts Data'!Z:Z,'Nov Receipts Data'!$B:$B,$B114)+SUMIFS('Nov Receipts Data'!Z:Z,'Nov Receipts Data'!$B:$B,$A114)</f>
        <v>1254</v>
      </c>
      <c r="AE114" s="127">
        <f>SUMIFS('Nov Receipts Data'!AA:AA,'Nov Receipts Data'!$B:$B,$B114)+SUMIFS('Nov Receipts Data'!AA:AA,'Nov Receipts Data'!$B:$B,$A114)</f>
        <v>0</v>
      </c>
      <c r="AF114" s="127">
        <f>SUMIFS('Nov Receipts Data'!AB:AB,'Nov Receipts Data'!$B:$B,$B114)+SUMIFS('Nov Receipts Data'!AB:AB,'Nov Receipts Data'!$B:$B,$A114)</f>
        <v>0</v>
      </c>
      <c r="AG114" s="127">
        <f>SUMIFS('Nov Receipts Data'!AC:AC,'Nov Receipts Data'!$B:$B,$B114)+SUMIFS('Nov Receipts Data'!AC:AC,'Nov Receipts Data'!$B:$B,$A114)</f>
        <v>0</v>
      </c>
      <c r="AH114" s="127">
        <f>SUMIFS('Nov Receipts Data'!AD:AD,'Nov Receipts Data'!$B:$B,$B114)+SUMIFS('Nov Receipts Data'!AD:AD,'Nov Receipts Data'!$B:$B,$A114)</f>
        <v>0</v>
      </c>
      <c r="AI114" s="127">
        <f>SUMIFS('Nov Receipts Data'!AE:AE,'Nov Receipts Data'!$B:$B,$B114)+SUMIFS('Nov Receipts Data'!AE:AE,'Nov Receipts Data'!$B:$B,$A114)</f>
        <v>36261.839999999997</v>
      </c>
      <c r="AJ114" s="127">
        <f>SUMIFS('Nov Receipts Data'!AF:AF,'Nov Receipts Data'!$B:$B,$B114)+SUMIFS('Nov Receipts Data'!AF:AF,'Nov Receipts Data'!$B:$B,$A114)</f>
        <v>0</v>
      </c>
      <c r="AK114" s="88"/>
    </row>
    <row r="115" spans="1:37" ht="13.2" outlineLevel="1">
      <c r="A115" s="86"/>
      <c r="B115" s="19" t="s">
        <v>644</v>
      </c>
      <c r="C115" s="127">
        <v>131058.13128091439</v>
      </c>
      <c r="D115" s="80">
        <f>SUMIFS('PMT Terms'!C:C,'PMT Terms'!B:B,B115)</f>
        <v>45</v>
      </c>
      <c r="E115" s="89">
        <f t="shared" si="13"/>
        <v>1.6240261319138429</v>
      </c>
      <c r="F115" s="84">
        <f t="shared" si="15"/>
        <v>212841.83000000002</v>
      </c>
      <c r="G115" s="88">
        <f>SUMIFS('Nov Receipts Data'!C:C,'Nov Receipts Data'!$B:$B,$B115)+SUMIFS('Nov Receipts Data'!C:C,'Nov Receipts Data'!$B:$B,$A115)</f>
        <v>0</v>
      </c>
      <c r="H115" s="88">
        <f>SUMIFS('Nov Receipts Data'!D:D,'Nov Receipts Data'!$B:$B,$B115)+SUMIFS('Nov Receipts Data'!D:D,'Nov Receipts Data'!$B:$B,$A115)</f>
        <v>0</v>
      </c>
      <c r="I115" s="127">
        <f>SUMIFS('Nov Receipts Data'!E:E,'Nov Receipts Data'!$B:$B,$B115)+SUMIFS('Nov Receipts Data'!E:E,'Nov Receipts Data'!$B:$B,$A115)</f>
        <v>0</v>
      </c>
      <c r="J115" s="127">
        <f>SUMIFS('Nov Receipts Data'!F:F,'Nov Receipts Data'!$B:$B,$B115)+SUMIFS('Nov Receipts Data'!F:F,'Nov Receipts Data'!$B:$B,$A115)</f>
        <v>356.7</v>
      </c>
      <c r="K115" s="127">
        <f>SUMIFS('Nov Receipts Data'!G:G,'Nov Receipts Data'!$B:$B,$B115)+SUMIFS('Nov Receipts Data'!G:G,'Nov Receipts Data'!$B:$B,$A115)</f>
        <v>0</v>
      </c>
      <c r="L115" s="127">
        <f>SUMIFS('Nov Receipts Data'!H:H,'Nov Receipts Data'!$B:$B,$B115)+SUMIFS('Nov Receipts Data'!H:H,'Nov Receipts Data'!$B:$B,$A115)</f>
        <v>0</v>
      </c>
      <c r="M115" s="127">
        <f>SUMIFS('Nov Receipts Data'!I:I,'Nov Receipts Data'!$B:$B,$B115)+SUMIFS('Nov Receipts Data'!I:I,'Nov Receipts Data'!$B:$B,$A115)</f>
        <v>1382.44</v>
      </c>
      <c r="N115" s="127">
        <f>SUMIFS('Nov Receipts Data'!J:J,'Nov Receipts Data'!$B:$B,$B115)+SUMIFS('Nov Receipts Data'!J:J,'Nov Receipts Data'!$B:$B,$A115)</f>
        <v>0</v>
      </c>
      <c r="O115" s="127">
        <f>SUMIFS('Nov Receipts Data'!K:K,'Nov Receipts Data'!$B:$B,$B115)+SUMIFS('Nov Receipts Data'!K:K,'Nov Receipts Data'!$B:$B,$A115)</f>
        <v>0</v>
      </c>
      <c r="P115" s="127">
        <f>SUMIFS('Nov Receipts Data'!L:L,'Nov Receipts Data'!$B:$B,$B115)+SUMIFS('Nov Receipts Data'!L:L,'Nov Receipts Data'!$B:$B,$A115)</f>
        <v>938.8</v>
      </c>
      <c r="Q115" s="127">
        <f>SUMIFS('Nov Receipts Data'!M:M,'Nov Receipts Data'!$B:$B,$B115)+SUMIFS('Nov Receipts Data'!M:M,'Nov Receipts Data'!$B:$B,$A115)</f>
        <v>79099.600000000006</v>
      </c>
      <c r="R115" s="127">
        <f>SUMIFS('Nov Receipts Data'!N:N,'Nov Receipts Data'!$B:$B,$B115)+SUMIFS('Nov Receipts Data'!N:N,'Nov Receipts Data'!$B:$B,$A115)</f>
        <v>54007.76</v>
      </c>
      <c r="S115" s="127">
        <f>SUMIFS('Nov Receipts Data'!O:O,'Nov Receipts Data'!$B:$B,$B115)+SUMIFS('Nov Receipts Data'!O:O,'Nov Receipts Data'!$B:$B,$A115)</f>
        <v>3954.12</v>
      </c>
      <c r="T115" s="127">
        <f>SUMIFS('Nov Receipts Data'!P:P,'Nov Receipts Data'!$B:$B,$B115)+SUMIFS('Nov Receipts Data'!P:P,'Nov Receipts Data'!$B:$B,$A115)</f>
        <v>400.55</v>
      </c>
      <c r="U115" s="127">
        <f>SUMIFS('Nov Receipts Data'!Q:Q,'Nov Receipts Data'!$B:$B,$B115)+SUMIFS('Nov Receipts Data'!Q:Q,'Nov Receipts Data'!$B:$B,$A115)</f>
        <v>0</v>
      </c>
      <c r="V115" s="127">
        <f>SUMIFS('Nov Receipts Data'!R:R,'Nov Receipts Data'!$B:$B,$B115)+SUMIFS('Nov Receipts Data'!R:R,'Nov Receipts Data'!$B:$B,$A115)</f>
        <v>0</v>
      </c>
      <c r="W115" s="127">
        <f>SUMIFS('Nov Receipts Data'!S:S,'Nov Receipts Data'!$B:$B,$B115)+SUMIFS('Nov Receipts Data'!S:S,'Nov Receipts Data'!$B:$B,$A115)</f>
        <v>0</v>
      </c>
      <c r="X115" s="127">
        <f>SUMIFS('Nov Receipts Data'!T:T,'Nov Receipts Data'!$B:$B,$B115)+SUMIFS('Nov Receipts Data'!T:T,'Nov Receipts Data'!$B:$B,$A115)</f>
        <v>3618.76</v>
      </c>
      <c r="Y115" s="127">
        <f>SUMIFS('Nov Receipts Data'!U:U,'Nov Receipts Data'!$B:$B,$B115)+SUMIFS('Nov Receipts Data'!U:U,'Nov Receipts Data'!$B:$B,$A115)</f>
        <v>15075.08</v>
      </c>
      <c r="Z115" s="127">
        <f>SUMIFS('Nov Receipts Data'!V:V,'Nov Receipts Data'!$B:$B,$B115)+SUMIFS('Nov Receipts Data'!V:V,'Nov Receipts Data'!$B:$B,$A115)</f>
        <v>36053.440000000002</v>
      </c>
      <c r="AA115" s="127">
        <f>SUMIFS('Nov Receipts Data'!W:W,'Nov Receipts Data'!$B:$B,$B115)+SUMIFS('Nov Receipts Data'!W:W,'Nov Receipts Data'!$B:$B,$A115)</f>
        <v>0</v>
      </c>
      <c r="AB115" s="127">
        <f>SUMIFS('Nov Receipts Data'!X:X,'Nov Receipts Data'!$B:$B,$B115)+SUMIFS('Nov Receipts Data'!X:X,'Nov Receipts Data'!$B:$B,$A115)</f>
        <v>273.35000000000002</v>
      </c>
      <c r="AC115" s="127">
        <f>SUMIFS('Nov Receipts Data'!Y:Y,'Nov Receipts Data'!$B:$B,$B115)+SUMIFS('Nov Receipts Data'!Y:Y,'Nov Receipts Data'!$B:$B,$A115)</f>
        <v>0</v>
      </c>
      <c r="AD115" s="127">
        <f>SUMIFS('Nov Receipts Data'!Z:Z,'Nov Receipts Data'!$B:$B,$B115)+SUMIFS('Nov Receipts Data'!Z:Z,'Nov Receipts Data'!$B:$B,$A115)</f>
        <v>1398.76</v>
      </c>
      <c r="AE115" s="127">
        <f>SUMIFS('Nov Receipts Data'!AA:AA,'Nov Receipts Data'!$B:$B,$B115)+SUMIFS('Nov Receipts Data'!AA:AA,'Nov Receipts Data'!$B:$B,$A115)</f>
        <v>0</v>
      </c>
      <c r="AF115" s="127">
        <f>SUMIFS('Nov Receipts Data'!AB:AB,'Nov Receipts Data'!$B:$B,$B115)+SUMIFS('Nov Receipts Data'!AB:AB,'Nov Receipts Data'!$B:$B,$A115)</f>
        <v>0</v>
      </c>
      <c r="AG115" s="127">
        <f>SUMIFS('Nov Receipts Data'!AC:AC,'Nov Receipts Data'!$B:$B,$B115)+SUMIFS('Nov Receipts Data'!AC:AC,'Nov Receipts Data'!$B:$B,$A115)</f>
        <v>0</v>
      </c>
      <c r="AH115" s="127">
        <f>SUMIFS('Nov Receipts Data'!AD:AD,'Nov Receipts Data'!$B:$B,$B115)+SUMIFS('Nov Receipts Data'!AD:AD,'Nov Receipts Data'!$B:$B,$A115)</f>
        <v>0</v>
      </c>
      <c r="AI115" s="127">
        <f>SUMIFS('Nov Receipts Data'!AE:AE,'Nov Receipts Data'!$B:$B,$B115)+SUMIFS('Nov Receipts Data'!AE:AE,'Nov Receipts Data'!$B:$B,$A115)</f>
        <v>0</v>
      </c>
      <c r="AJ115" s="127">
        <f>SUMIFS('Nov Receipts Data'!AF:AF,'Nov Receipts Data'!$B:$B,$B115)+SUMIFS('Nov Receipts Data'!AF:AF,'Nov Receipts Data'!$B:$B,$A115)</f>
        <v>16282.47</v>
      </c>
      <c r="AK115" s="88"/>
    </row>
    <row r="116" spans="1:37" ht="13.2" outlineLevel="1">
      <c r="A116" s="86"/>
      <c r="B116" s="19" t="s">
        <v>107</v>
      </c>
      <c r="C116" s="127">
        <v>572824.29778657772</v>
      </c>
      <c r="D116" s="80">
        <f>SUMIFS('PMT Terms'!C:C,'PMT Terms'!B:B,B116)</f>
        <v>60</v>
      </c>
      <c r="E116" s="89">
        <f t="shared" si="13"/>
        <v>0.47482338135966762</v>
      </c>
      <c r="F116" s="84">
        <f t="shared" si="15"/>
        <v>271990.37</v>
      </c>
      <c r="G116" s="88">
        <f>SUMIFS('Nov Receipts Data'!C:C,'Nov Receipts Data'!$B:$B,$B116)+SUMIFS('Nov Receipts Data'!C:C,'Nov Receipts Data'!$B:$B,$A116)</f>
        <v>0</v>
      </c>
      <c r="H116" s="88">
        <f>SUMIFS('Nov Receipts Data'!D:D,'Nov Receipts Data'!$B:$B,$B116)+SUMIFS('Nov Receipts Data'!D:D,'Nov Receipts Data'!$B:$B,$A116)</f>
        <v>25996.52</v>
      </c>
      <c r="I116" s="127">
        <f>SUMIFS('Nov Receipts Data'!E:E,'Nov Receipts Data'!$B:$B,$B116)+SUMIFS('Nov Receipts Data'!E:E,'Nov Receipts Data'!$B:$B,$A116)</f>
        <v>7958.84</v>
      </c>
      <c r="J116" s="127">
        <f>SUMIFS('Nov Receipts Data'!F:F,'Nov Receipts Data'!$B:$B,$B116)+SUMIFS('Nov Receipts Data'!F:F,'Nov Receipts Data'!$B:$B,$A116)</f>
        <v>10096.32</v>
      </c>
      <c r="K116" s="127">
        <f>SUMIFS('Nov Receipts Data'!G:G,'Nov Receipts Data'!$B:$B,$B116)+SUMIFS('Nov Receipts Data'!G:G,'Nov Receipts Data'!$B:$B,$A116)</f>
        <v>9593.76</v>
      </c>
      <c r="L116" s="127">
        <f>SUMIFS('Nov Receipts Data'!H:H,'Nov Receipts Data'!$B:$B,$B116)+SUMIFS('Nov Receipts Data'!H:H,'Nov Receipts Data'!$B:$B,$A116)</f>
        <v>0</v>
      </c>
      <c r="M116" s="127">
        <f>SUMIFS('Nov Receipts Data'!I:I,'Nov Receipts Data'!$B:$B,$B116)+SUMIFS('Nov Receipts Data'!I:I,'Nov Receipts Data'!$B:$B,$A116)</f>
        <v>623.28</v>
      </c>
      <c r="N116" s="127">
        <f>SUMIFS('Nov Receipts Data'!J:J,'Nov Receipts Data'!$B:$B,$B116)+SUMIFS('Nov Receipts Data'!J:J,'Nov Receipts Data'!$B:$B,$A116)</f>
        <v>228.96</v>
      </c>
      <c r="O116" s="127">
        <f>SUMIFS('Nov Receipts Data'!K:K,'Nov Receipts Data'!$B:$B,$B116)+SUMIFS('Nov Receipts Data'!K:K,'Nov Receipts Data'!$B:$B,$A116)</f>
        <v>262.74</v>
      </c>
      <c r="P116" s="127">
        <f>SUMIFS('Nov Receipts Data'!L:L,'Nov Receipts Data'!$B:$B,$B116)+SUMIFS('Nov Receipts Data'!L:L,'Nov Receipts Data'!$B:$B,$A116)</f>
        <v>112.44</v>
      </c>
      <c r="Q116" s="127">
        <f>SUMIFS('Nov Receipts Data'!M:M,'Nov Receipts Data'!$B:$B,$B116)+SUMIFS('Nov Receipts Data'!M:M,'Nov Receipts Data'!$B:$B,$A116)</f>
        <v>0</v>
      </c>
      <c r="R116" s="127">
        <f>SUMIFS('Nov Receipts Data'!N:N,'Nov Receipts Data'!$B:$B,$B116)+SUMIFS('Nov Receipts Data'!N:N,'Nov Receipts Data'!$B:$B,$A116)</f>
        <v>88935.79</v>
      </c>
      <c r="S116" s="127">
        <f>SUMIFS('Nov Receipts Data'!O:O,'Nov Receipts Data'!$B:$B,$B116)+SUMIFS('Nov Receipts Data'!O:O,'Nov Receipts Data'!$B:$B,$A116)</f>
        <v>0</v>
      </c>
      <c r="T116" s="127">
        <f>SUMIFS('Nov Receipts Data'!P:P,'Nov Receipts Data'!$B:$B,$B116)+SUMIFS('Nov Receipts Data'!P:P,'Nov Receipts Data'!$B:$B,$A116)</f>
        <v>0</v>
      </c>
      <c r="U116" s="127">
        <f>SUMIFS('Nov Receipts Data'!Q:Q,'Nov Receipts Data'!$B:$B,$B116)+SUMIFS('Nov Receipts Data'!Q:Q,'Nov Receipts Data'!$B:$B,$A116)</f>
        <v>0</v>
      </c>
      <c r="V116" s="127">
        <f>SUMIFS('Nov Receipts Data'!R:R,'Nov Receipts Data'!$B:$B,$B116)+SUMIFS('Nov Receipts Data'!R:R,'Nov Receipts Data'!$B:$B,$A116)</f>
        <v>199.2</v>
      </c>
      <c r="W116" s="127">
        <f>SUMIFS('Nov Receipts Data'!S:S,'Nov Receipts Data'!$B:$B,$B116)+SUMIFS('Nov Receipts Data'!S:S,'Nov Receipts Data'!$B:$B,$A116)</f>
        <v>2848.8</v>
      </c>
      <c r="X116" s="127">
        <f>SUMIFS('Nov Receipts Data'!T:T,'Nov Receipts Data'!$B:$B,$B116)+SUMIFS('Nov Receipts Data'!T:T,'Nov Receipts Data'!$B:$B,$A116)</f>
        <v>17287.080000000002</v>
      </c>
      <c r="Y116" s="127">
        <f>SUMIFS('Nov Receipts Data'!U:U,'Nov Receipts Data'!$B:$B,$B116)+SUMIFS('Nov Receipts Data'!U:U,'Nov Receipts Data'!$B:$B,$A116)</f>
        <v>19422.96</v>
      </c>
      <c r="Z116" s="127">
        <f>SUMIFS('Nov Receipts Data'!V:V,'Nov Receipts Data'!$B:$B,$B116)+SUMIFS('Nov Receipts Data'!V:V,'Nov Receipts Data'!$B:$B,$A116)</f>
        <v>0</v>
      </c>
      <c r="AA116" s="127">
        <f>SUMIFS('Nov Receipts Data'!W:W,'Nov Receipts Data'!$B:$B,$B116)+SUMIFS('Nov Receipts Data'!W:W,'Nov Receipts Data'!$B:$B,$A116)</f>
        <v>0</v>
      </c>
      <c r="AB116" s="127">
        <f>SUMIFS('Nov Receipts Data'!X:X,'Nov Receipts Data'!$B:$B,$B116)+SUMIFS('Nov Receipts Data'!X:X,'Nov Receipts Data'!$B:$B,$A116)</f>
        <v>3205.44</v>
      </c>
      <c r="AC116" s="127">
        <f>SUMIFS('Nov Receipts Data'!Y:Y,'Nov Receipts Data'!$B:$B,$B116)+SUMIFS('Nov Receipts Data'!Y:Y,'Nov Receipts Data'!$B:$B,$A116)</f>
        <v>0</v>
      </c>
      <c r="AD116" s="127">
        <f>SUMIFS('Nov Receipts Data'!Z:Z,'Nov Receipts Data'!$B:$B,$B116)+SUMIFS('Nov Receipts Data'!Z:Z,'Nov Receipts Data'!$B:$B,$A116)</f>
        <v>1132.8</v>
      </c>
      <c r="AE116" s="127">
        <f>SUMIFS('Nov Receipts Data'!AA:AA,'Nov Receipts Data'!$B:$B,$B116)+SUMIFS('Nov Receipts Data'!AA:AA,'Nov Receipts Data'!$B:$B,$A116)</f>
        <v>0</v>
      </c>
      <c r="AF116" s="127">
        <f>SUMIFS('Nov Receipts Data'!AB:AB,'Nov Receipts Data'!$B:$B,$B116)+SUMIFS('Nov Receipts Data'!AB:AB,'Nov Receipts Data'!$B:$B,$A116)</f>
        <v>69115.41</v>
      </c>
      <c r="AG116" s="127">
        <f>SUMIFS('Nov Receipts Data'!AC:AC,'Nov Receipts Data'!$B:$B,$B116)+SUMIFS('Nov Receipts Data'!AC:AC,'Nov Receipts Data'!$B:$B,$A116)</f>
        <v>5065.5600000000004</v>
      </c>
      <c r="AH116" s="127">
        <f>SUMIFS('Nov Receipts Data'!AD:AD,'Nov Receipts Data'!$B:$B,$B116)+SUMIFS('Nov Receipts Data'!AD:AD,'Nov Receipts Data'!$B:$B,$A116)</f>
        <v>9879.0300000000007</v>
      </c>
      <c r="AI116" s="127">
        <f>SUMIFS('Nov Receipts Data'!AE:AE,'Nov Receipts Data'!$B:$B,$B116)+SUMIFS('Nov Receipts Data'!AE:AE,'Nov Receipts Data'!$B:$B,$A116)</f>
        <v>0</v>
      </c>
      <c r="AJ116" s="127">
        <f>SUMIFS('Nov Receipts Data'!AF:AF,'Nov Receipts Data'!$B:$B,$B116)+SUMIFS('Nov Receipts Data'!AF:AF,'Nov Receipts Data'!$B:$B,$A116)</f>
        <v>25.44</v>
      </c>
      <c r="AK116" s="88"/>
    </row>
    <row r="117" spans="1:37" ht="13.2" outlineLevel="1">
      <c r="A117" s="86"/>
      <c r="B117" s="19" t="s">
        <v>95</v>
      </c>
      <c r="C117" s="127">
        <v>118538.58296320849</v>
      </c>
      <c r="D117" s="80">
        <f>SUMIFS('PMT Terms'!C:C,'PMT Terms'!B:B,B117)</f>
        <v>30</v>
      </c>
      <c r="E117" s="89">
        <f t="shared" si="13"/>
        <v>1.5366680235795995</v>
      </c>
      <c r="F117" s="84">
        <f t="shared" si="15"/>
        <v>182154.44999999998</v>
      </c>
      <c r="G117" s="88">
        <f>SUMIFS('Nov Receipts Data'!C:C,'Nov Receipts Data'!$B:$B,$B117)+SUMIFS('Nov Receipts Data'!C:C,'Nov Receipts Data'!$B:$B,$A117)</f>
        <v>0</v>
      </c>
      <c r="H117" s="88">
        <f>SUMIFS('Nov Receipts Data'!D:D,'Nov Receipts Data'!$B:$B,$B117)+SUMIFS('Nov Receipts Data'!D:D,'Nov Receipts Data'!$B:$B,$A117)</f>
        <v>0</v>
      </c>
      <c r="I117" s="127">
        <f>SUMIFS('Nov Receipts Data'!E:E,'Nov Receipts Data'!$B:$B,$B117)+SUMIFS('Nov Receipts Data'!E:E,'Nov Receipts Data'!$B:$B,$A117)</f>
        <v>4634.0600000000004</v>
      </c>
      <c r="J117" s="127">
        <f>SUMIFS('Nov Receipts Data'!F:F,'Nov Receipts Data'!$B:$B,$B117)+SUMIFS('Nov Receipts Data'!F:F,'Nov Receipts Data'!$B:$B,$A117)</f>
        <v>0</v>
      </c>
      <c r="K117" s="127">
        <f>SUMIFS('Nov Receipts Data'!G:G,'Nov Receipts Data'!$B:$B,$B117)+SUMIFS('Nov Receipts Data'!G:G,'Nov Receipts Data'!$B:$B,$A117)</f>
        <v>67843.14</v>
      </c>
      <c r="L117" s="127">
        <f>SUMIFS('Nov Receipts Data'!H:H,'Nov Receipts Data'!$B:$B,$B117)+SUMIFS('Nov Receipts Data'!H:H,'Nov Receipts Data'!$B:$B,$A117)</f>
        <v>9112.2900000000009</v>
      </c>
      <c r="M117" s="127">
        <f>SUMIFS('Nov Receipts Data'!I:I,'Nov Receipts Data'!$B:$B,$B117)+SUMIFS('Nov Receipts Data'!I:I,'Nov Receipts Data'!$B:$B,$A117)</f>
        <v>49.25</v>
      </c>
      <c r="N117" s="127">
        <f>SUMIFS('Nov Receipts Data'!J:J,'Nov Receipts Data'!$B:$B,$B117)+SUMIFS('Nov Receipts Data'!J:J,'Nov Receipts Data'!$B:$B,$A117)</f>
        <v>0</v>
      </c>
      <c r="O117" s="127">
        <f>SUMIFS('Nov Receipts Data'!K:K,'Nov Receipts Data'!$B:$B,$B117)+SUMIFS('Nov Receipts Data'!K:K,'Nov Receipts Data'!$B:$B,$A117)</f>
        <v>1797.12</v>
      </c>
      <c r="P117" s="127">
        <f>SUMIFS('Nov Receipts Data'!L:L,'Nov Receipts Data'!$B:$B,$B117)+SUMIFS('Nov Receipts Data'!L:L,'Nov Receipts Data'!$B:$B,$A117)</f>
        <v>1387.77</v>
      </c>
      <c r="Q117" s="127">
        <f>SUMIFS('Nov Receipts Data'!M:M,'Nov Receipts Data'!$B:$B,$B117)+SUMIFS('Nov Receipts Data'!M:M,'Nov Receipts Data'!$B:$B,$A117)</f>
        <v>0</v>
      </c>
      <c r="R117" s="127">
        <f>SUMIFS('Nov Receipts Data'!N:N,'Nov Receipts Data'!$B:$B,$B117)+SUMIFS('Nov Receipts Data'!N:N,'Nov Receipts Data'!$B:$B,$A117)</f>
        <v>0</v>
      </c>
      <c r="S117" s="127">
        <f>SUMIFS('Nov Receipts Data'!O:O,'Nov Receipts Data'!$B:$B,$B117)+SUMIFS('Nov Receipts Data'!O:O,'Nov Receipts Data'!$B:$B,$A117)</f>
        <v>25111.439999999999</v>
      </c>
      <c r="T117" s="127">
        <f>SUMIFS('Nov Receipts Data'!P:P,'Nov Receipts Data'!$B:$B,$B117)+SUMIFS('Nov Receipts Data'!P:P,'Nov Receipts Data'!$B:$B,$A117)</f>
        <v>2992.84</v>
      </c>
      <c r="U117" s="127">
        <f>SUMIFS('Nov Receipts Data'!Q:Q,'Nov Receipts Data'!$B:$B,$B117)+SUMIFS('Nov Receipts Data'!Q:Q,'Nov Receipts Data'!$B:$B,$A117)</f>
        <v>55.4</v>
      </c>
      <c r="V117" s="127">
        <f>SUMIFS('Nov Receipts Data'!R:R,'Nov Receipts Data'!$B:$B,$B117)+SUMIFS('Nov Receipts Data'!R:R,'Nov Receipts Data'!$B:$B,$A117)</f>
        <v>4987.4799999999996</v>
      </c>
      <c r="W117" s="127">
        <f>SUMIFS('Nov Receipts Data'!S:S,'Nov Receipts Data'!$B:$B,$B117)+SUMIFS('Nov Receipts Data'!S:S,'Nov Receipts Data'!$B:$B,$A117)</f>
        <v>358.15</v>
      </c>
      <c r="X117" s="127">
        <f>SUMIFS('Nov Receipts Data'!T:T,'Nov Receipts Data'!$B:$B,$B117)+SUMIFS('Nov Receipts Data'!T:T,'Nov Receipts Data'!$B:$B,$A117)</f>
        <v>1586.77</v>
      </c>
      <c r="Y117" s="127">
        <f>SUMIFS('Nov Receipts Data'!U:U,'Nov Receipts Data'!$B:$B,$B117)+SUMIFS('Nov Receipts Data'!U:U,'Nov Receipts Data'!$B:$B,$A117)</f>
        <v>2908.64</v>
      </c>
      <c r="Z117" s="127">
        <f>SUMIFS('Nov Receipts Data'!V:V,'Nov Receipts Data'!$B:$B,$B117)+SUMIFS('Nov Receipts Data'!V:V,'Nov Receipts Data'!$B:$B,$A117)</f>
        <v>8.48</v>
      </c>
      <c r="AA117" s="127">
        <f>SUMIFS('Nov Receipts Data'!W:W,'Nov Receipts Data'!$B:$B,$B117)+SUMIFS('Nov Receipts Data'!W:W,'Nov Receipts Data'!$B:$B,$A117)</f>
        <v>33361.99</v>
      </c>
      <c r="AB117" s="127">
        <f>SUMIFS('Nov Receipts Data'!X:X,'Nov Receipts Data'!$B:$B,$B117)+SUMIFS('Nov Receipts Data'!X:X,'Nov Receipts Data'!$B:$B,$A117)</f>
        <v>579.87</v>
      </c>
      <c r="AC117" s="127">
        <f>SUMIFS('Nov Receipts Data'!Y:Y,'Nov Receipts Data'!$B:$B,$B117)+SUMIFS('Nov Receipts Data'!Y:Y,'Nov Receipts Data'!$B:$B,$A117)</f>
        <v>24873.68</v>
      </c>
      <c r="AD117" s="127">
        <f>SUMIFS('Nov Receipts Data'!Z:Z,'Nov Receipts Data'!$B:$B,$B117)+SUMIFS('Nov Receipts Data'!Z:Z,'Nov Receipts Data'!$B:$B,$A117)</f>
        <v>284.48</v>
      </c>
      <c r="AE117" s="127">
        <f>SUMIFS('Nov Receipts Data'!AA:AA,'Nov Receipts Data'!$B:$B,$B117)+SUMIFS('Nov Receipts Data'!AA:AA,'Nov Receipts Data'!$B:$B,$A117)</f>
        <v>221.6</v>
      </c>
      <c r="AF117" s="127">
        <f>SUMIFS('Nov Receipts Data'!AB:AB,'Nov Receipts Data'!$B:$B,$B117)+SUMIFS('Nov Receipts Data'!AB:AB,'Nov Receipts Data'!$B:$B,$A117)</f>
        <v>0</v>
      </c>
      <c r="AG117" s="127">
        <f>SUMIFS('Nov Receipts Data'!AC:AC,'Nov Receipts Data'!$B:$B,$B117)+SUMIFS('Nov Receipts Data'!AC:AC,'Nov Receipts Data'!$B:$B,$A117)</f>
        <v>0</v>
      </c>
      <c r="AH117" s="127">
        <f>SUMIFS('Nov Receipts Data'!AD:AD,'Nov Receipts Data'!$B:$B,$B117)+SUMIFS('Nov Receipts Data'!AD:AD,'Nov Receipts Data'!$B:$B,$A117)</f>
        <v>0</v>
      </c>
      <c r="AI117" s="127">
        <f>SUMIFS('Nov Receipts Data'!AE:AE,'Nov Receipts Data'!$B:$B,$B117)+SUMIFS('Nov Receipts Data'!AE:AE,'Nov Receipts Data'!$B:$B,$A117)</f>
        <v>0</v>
      </c>
      <c r="AJ117" s="127">
        <f>SUMIFS('Nov Receipts Data'!AF:AF,'Nov Receipts Data'!$B:$B,$B117)+SUMIFS('Nov Receipts Data'!AF:AF,'Nov Receipts Data'!$B:$B,$A117)</f>
        <v>0</v>
      </c>
      <c r="AK117" s="88"/>
    </row>
    <row r="118" spans="1:37" ht="13.2" outlineLevel="1">
      <c r="A118" s="86"/>
      <c r="B118" s="19" t="s">
        <v>503</v>
      </c>
      <c r="C118" s="127">
        <v>117819.55650470075</v>
      </c>
      <c r="D118" s="80">
        <f>SUMIFS('PMT Terms'!C:C,'PMT Terms'!B:B,B118)</f>
        <v>75</v>
      </c>
      <c r="E118" s="89">
        <f t="shared" si="13"/>
        <v>1.5278109622897629</v>
      </c>
      <c r="F118" s="84">
        <f t="shared" si="15"/>
        <v>180006.00999999995</v>
      </c>
      <c r="G118" s="88">
        <f>SUMIFS('Nov Receipts Data'!C:C,'Nov Receipts Data'!$B:$B,$B118)+SUMIFS('Nov Receipts Data'!C:C,'Nov Receipts Data'!$B:$B,$A118)</f>
        <v>0</v>
      </c>
      <c r="H118" s="88">
        <f>SUMIFS('Nov Receipts Data'!D:D,'Nov Receipts Data'!$B:$B,$B118)+SUMIFS('Nov Receipts Data'!D:D,'Nov Receipts Data'!$B:$B,$A118)</f>
        <v>0</v>
      </c>
      <c r="I118" s="127">
        <f>SUMIFS('Nov Receipts Data'!E:E,'Nov Receipts Data'!$B:$B,$B118)+SUMIFS('Nov Receipts Data'!E:E,'Nov Receipts Data'!$B:$B,$A118)</f>
        <v>0</v>
      </c>
      <c r="J118" s="127">
        <f>SUMIFS('Nov Receipts Data'!F:F,'Nov Receipts Data'!$B:$B,$B118)+SUMIFS('Nov Receipts Data'!F:F,'Nov Receipts Data'!$B:$B,$A118)</f>
        <v>150.56</v>
      </c>
      <c r="K118" s="127">
        <f>SUMIFS('Nov Receipts Data'!G:G,'Nov Receipts Data'!$B:$B,$B118)+SUMIFS('Nov Receipts Data'!G:G,'Nov Receipts Data'!$B:$B,$A118)</f>
        <v>92912.7</v>
      </c>
      <c r="L118" s="127">
        <f>SUMIFS('Nov Receipts Data'!H:H,'Nov Receipts Data'!$B:$B,$B118)+SUMIFS('Nov Receipts Data'!H:H,'Nov Receipts Data'!$B:$B,$A118)</f>
        <v>531.29999999999995</v>
      </c>
      <c r="M118" s="127">
        <f>SUMIFS('Nov Receipts Data'!I:I,'Nov Receipts Data'!$B:$B,$B118)+SUMIFS('Nov Receipts Data'!I:I,'Nov Receipts Data'!$B:$B,$A118)</f>
        <v>0</v>
      </c>
      <c r="N118" s="127">
        <f>SUMIFS('Nov Receipts Data'!J:J,'Nov Receipts Data'!$B:$B,$B118)+SUMIFS('Nov Receipts Data'!J:J,'Nov Receipts Data'!$B:$B,$A118)</f>
        <v>0</v>
      </c>
      <c r="O118" s="127">
        <f>SUMIFS('Nov Receipts Data'!K:K,'Nov Receipts Data'!$B:$B,$B118)+SUMIFS('Nov Receipts Data'!K:K,'Nov Receipts Data'!$B:$B,$A118)</f>
        <v>221.4</v>
      </c>
      <c r="P118" s="127">
        <f>SUMIFS('Nov Receipts Data'!L:L,'Nov Receipts Data'!$B:$B,$B118)+SUMIFS('Nov Receipts Data'!L:L,'Nov Receipts Data'!$B:$B,$A118)</f>
        <v>5338.3</v>
      </c>
      <c r="Q118" s="127">
        <f>SUMIFS('Nov Receipts Data'!M:M,'Nov Receipts Data'!$B:$B,$B118)+SUMIFS('Nov Receipts Data'!M:M,'Nov Receipts Data'!$B:$B,$A118)</f>
        <v>729.84</v>
      </c>
      <c r="R118" s="127">
        <f>SUMIFS('Nov Receipts Data'!N:N,'Nov Receipts Data'!$B:$B,$B118)+SUMIFS('Nov Receipts Data'!N:N,'Nov Receipts Data'!$B:$B,$A118)</f>
        <v>4781.3999999999996</v>
      </c>
      <c r="S118" s="127">
        <f>SUMIFS('Nov Receipts Data'!O:O,'Nov Receipts Data'!$B:$B,$B118)+SUMIFS('Nov Receipts Data'!O:O,'Nov Receipts Data'!$B:$B,$A118)</f>
        <v>1708.78</v>
      </c>
      <c r="T118" s="127">
        <f>SUMIFS('Nov Receipts Data'!P:P,'Nov Receipts Data'!$B:$B,$B118)+SUMIFS('Nov Receipts Data'!P:P,'Nov Receipts Data'!$B:$B,$A118)</f>
        <v>15717.11</v>
      </c>
      <c r="U118" s="127">
        <f>SUMIFS('Nov Receipts Data'!Q:Q,'Nov Receipts Data'!$B:$B,$B118)+SUMIFS('Nov Receipts Data'!Q:Q,'Nov Receipts Data'!$B:$B,$A118)</f>
        <v>0</v>
      </c>
      <c r="V118" s="127">
        <f>SUMIFS('Nov Receipts Data'!R:R,'Nov Receipts Data'!$B:$B,$B118)+SUMIFS('Nov Receipts Data'!R:R,'Nov Receipts Data'!$B:$B,$A118)</f>
        <v>3186</v>
      </c>
      <c r="W118" s="127">
        <f>SUMIFS('Nov Receipts Data'!S:S,'Nov Receipts Data'!$B:$B,$B118)+SUMIFS('Nov Receipts Data'!S:S,'Nov Receipts Data'!$B:$B,$A118)</f>
        <v>770.5</v>
      </c>
      <c r="X118" s="127">
        <f>SUMIFS('Nov Receipts Data'!T:T,'Nov Receipts Data'!$B:$B,$B118)+SUMIFS('Nov Receipts Data'!T:T,'Nov Receipts Data'!$B:$B,$A118)</f>
        <v>13810.8</v>
      </c>
      <c r="Y118" s="127">
        <f>SUMIFS('Nov Receipts Data'!U:U,'Nov Receipts Data'!$B:$B,$B118)+SUMIFS('Nov Receipts Data'!U:U,'Nov Receipts Data'!$B:$B,$A118)</f>
        <v>0</v>
      </c>
      <c r="Z118" s="127">
        <f>SUMIFS('Nov Receipts Data'!V:V,'Nov Receipts Data'!$B:$B,$B118)+SUMIFS('Nov Receipts Data'!V:V,'Nov Receipts Data'!$B:$B,$A118)</f>
        <v>15406.24</v>
      </c>
      <c r="AA118" s="127">
        <f>SUMIFS('Nov Receipts Data'!W:W,'Nov Receipts Data'!$B:$B,$B118)+SUMIFS('Nov Receipts Data'!W:W,'Nov Receipts Data'!$B:$B,$A118)</f>
        <v>22084.58</v>
      </c>
      <c r="AB118" s="127">
        <f>SUMIFS('Nov Receipts Data'!X:X,'Nov Receipts Data'!$B:$B,$B118)+SUMIFS('Nov Receipts Data'!X:X,'Nov Receipts Data'!$B:$B,$A118)</f>
        <v>0</v>
      </c>
      <c r="AC118" s="127">
        <f>SUMIFS('Nov Receipts Data'!Y:Y,'Nov Receipts Data'!$B:$B,$B118)+SUMIFS('Nov Receipts Data'!Y:Y,'Nov Receipts Data'!$B:$B,$A118)</f>
        <v>1593.9</v>
      </c>
      <c r="AD118" s="127">
        <f>SUMIFS('Nov Receipts Data'!Z:Z,'Nov Receipts Data'!$B:$B,$B118)+SUMIFS('Nov Receipts Data'!Z:Z,'Nov Receipts Data'!$B:$B,$A118)</f>
        <v>531</v>
      </c>
      <c r="AE118" s="127">
        <f>SUMIFS('Nov Receipts Data'!AA:AA,'Nov Receipts Data'!$B:$B,$B118)+SUMIFS('Nov Receipts Data'!AA:AA,'Nov Receipts Data'!$B:$B,$A118)</f>
        <v>531.6</v>
      </c>
      <c r="AF118" s="127">
        <f>SUMIFS('Nov Receipts Data'!AB:AB,'Nov Receipts Data'!$B:$B,$B118)+SUMIFS('Nov Receipts Data'!AB:AB,'Nov Receipts Data'!$B:$B,$A118)</f>
        <v>0</v>
      </c>
      <c r="AG118" s="127">
        <f>SUMIFS('Nov Receipts Data'!AC:AC,'Nov Receipts Data'!$B:$B,$B118)+SUMIFS('Nov Receipts Data'!AC:AC,'Nov Receipts Data'!$B:$B,$A118)</f>
        <v>0</v>
      </c>
      <c r="AH118" s="127">
        <f>SUMIFS('Nov Receipts Data'!AD:AD,'Nov Receipts Data'!$B:$B,$B118)+SUMIFS('Nov Receipts Data'!AD:AD,'Nov Receipts Data'!$B:$B,$A118)</f>
        <v>0</v>
      </c>
      <c r="AI118" s="127">
        <f>SUMIFS('Nov Receipts Data'!AE:AE,'Nov Receipts Data'!$B:$B,$B118)+SUMIFS('Nov Receipts Data'!AE:AE,'Nov Receipts Data'!$B:$B,$A118)</f>
        <v>0</v>
      </c>
      <c r="AJ118" s="127">
        <f>SUMIFS('Nov Receipts Data'!AF:AF,'Nov Receipts Data'!$B:$B,$B118)+SUMIFS('Nov Receipts Data'!AF:AF,'Nov Receipts Data'!$B:$B,$A118)</f>
        <v>0</v>
      </c>
      <c r="AK118" s="88"/>
    </row>
    <row r="119" spans="1:37" ht="13.2" outlineLevel="1">
      <c r="A119" s="86"/>
      <c r="B119" s="19" t="s">
        <v>92</v>
      </c>
      <c r="C119" s="127">
        <v>495650.78829560953</v>
      </c>
      <c r="D119" s="80">
        <f>SUMIFS('PMT Terms'!C:C,'PMT Terms'!B:B,B119)</f>
        <v>90</v>
      </c>
      <c r="E119" s="89">
        <f t="shared" si="13"/>
        <v>0.57502763383080979</v>
      </c>
      <c r="F119" s="84">
        <f t="shared" si="15"/>
        <v>285012.89999999997</v>
      </c>
      <c r="G119" s="88">
        <f>SUMIFS('Nov Receipts Data'!C:C,'Nov Receipts Data'!$B:$B,$B119)+SUMIFS('Nov Receipts Data'!C:C,'Nov Receipts Data'!$B:$B,$A119)</f>
        <v>3825.02</v>
      </c>
      <c r="H119" s="88">
        <f>SUMIFS('Nov Receipts Data'!D:D,'Nov Receipts Data'!$B:$B,$B119)+SUMIFS('Nov Receipts Data'!D:D,'Nov Receipts Data'!$B:$B,$A119)</f>
        <v>6671.04</v>
      </c>
      <c r="I119" s="127">
        <f>SUMIFS('Nov Receipts Data'!E:E,'Nov Receipts Data'!$B:$B,$B119)+SUMIFS('Nov Receipts Data'!E:E,'Nov Receipts Data'!$B:$B,$A119)</f>
        <v>2761.12</v>
      </c>
      <c r="J119" s="127">
        <f>SUMIFS('Nov Receipts Data'!F:F,'Nov Receipts Data'!$B:$B,$B119)+SUMIFS('Nov Receipts Data'!F:F,'Nov Receipts Data'!$B:$B,$A119)</f>
        <v>11606.64</v>
      </c>
      <c r="K119" s="127">
        <f>SUMIFS('Nov Receipts Data'!G:G,'Nov Receipts Data'!$B:$B,$B119)+SUMIFS('Nov Receipts Data'!G:G,'Nov Receipts Data'!$B:$B,$A119)</f>
        <v>3083.33</v>
      </c>
      <c r="L119" s="127">
        <f>SUMIFS('Nov Receipts Data'!H:H,'Nov Receipts Data'!$B:$B,$B119)+SUMIFS('Nov Receipts Data'!H:H,'Nov Receipts Data'!$B:$B,$A119)</f>
        <v>790.68</v>
      </c>
      <c r="M119" s="127">
        <f>SUMIFS('Nov Receipts Data'!I:I,'Nov Receipts Data'!$B:$B,$B119)+SUMIFS('Nov Receipts Data'!I:I,'Nov Receipts Data'!$B:$B,$A119)</f>
        <v>175.32</v>
      </c>
      <c r="N119" s="127">
        <f>SUMIFS('Nov Receipts Data'!J:J,'Nov Receipts Data'!$B:$B,$B119)+SUMIFS('Nov Receipts Data'!J:J,'Nov Receipts Data'!$B:$B,$A119)</f>
        <v>0</v>
      </c>
      <c r="O119" s="127">
        <f>SUMIFS('Nov Receipts Data'!K:K,'Nov Receipts Data'!$B:$B,$B119)+SUMIFS('Nov Receipts Data'!K:K,'Nov Receipts Data'!$B:$B,$A119)</f>
        <v>149.31</v>
      </c>
      <c r="P119" s="127">
        <f>SUMIFS('Nov Receipts Data'!L:L,'Nov Receipts Data'!$B:$B,$B119)+SUMIFS('Nov Receipts Data'!L:L,'Nov Receipts Data'!$B:$B,$A119)</f>
        <v>1334.02</v>
      </c>
      <c r="Q119" s="127">
        <f>SUMIFS('Nov Receipts Data'!M:M,'Nov Receipts Data'!$B:$B,$B119)+SUMIFS('Nov Receipts Data'!M:M,'Nov Receipts Data'!$B:$B,$A119)</f>
        <v>6645.16</v>
      </c>
      <c r="R119" s="127">
        <f>SUMIFS('Nov Receipts Data'!N:N,'Nov Receipts Data'!$B:$B,$B119)+SUMIFS('Nov Receipts Data'!N:N,'Nov Receipts Data'!$B:$B,$A119)</f>
        <v>22068.41</v>
      </c>
      <c r="S119" s="127">
        <f>SUMIFS('Nov Receipts Data'!O:O,'Nov Receipts Data'!$B:$B,$B119)+SUMIFS('Nov Receipts Data'!O:O,'Nov Receipts Data'!$B:$B,$A119)</f>
        <v>62992.44</v>
      </c>
      <c r="T119" s="127">
        <f>SUMIFS('Nov Receipts Data'!P:P,'Nov Receipts Data'!$B:$B,$B119)+SUMIFS('Nov Receipts Data'!P:P,'Nov Receipts Data'!$B:$B,$A119)</f>
        <v>389.7</v>
      </c>
      <c r="U119" s="127">
        <f>SUMIFS('Nov Receipts Data'!Q:Q,'Nov Receipts Data'!$B:$B,$B119)+SUMIFS('Nov Receipts Data'!Q:Q,'Nov Receipts Data'!$B:$B,$A119)</f>
        <v>77.94</v>
      </c>
      <c r="V119" s="127">
        <f>SUMIFS('Nov Receipts Data'!R:R,'Nov Receipts Data'!$B:$B,$B119)+SUMIFS('Nov Receipts Data'!R:R,'Nov Receipts Data'!$B:$B,$A119)</f>
        <v>0</v>
      </c>
      <c r="W119" s="127">
        <f>SUMIFS('Nov Receipts Data'!S:S,'Nov Receipts Data'!$B:$B,$B119)+SUMIFS('Nov Receipts Data'!S:S,'Nov Receipts Data'!$B:$B,$A119)</f>
        <v>0</v>
      </c>
      <c r="X119" s="127">
        <f>SUMIFS('Nov Receipts Data'!T:T,'Nov Receipts Data'!$B:$B,$B119)+SUMIFS('Nov Receipts Data'!T:T,'Nov Receipts Data'!$B:$B,$A119)</f>
        <v>0</v>
      </c>
      <c r="Y119" s="127">
        <f>SUMIFS('Nov Receipts Data'!U:U,'Nov Receipts Data'!$B:$B,$B119)+SUMIFS('Nov Receipts Data'!U:U,'Nov Receipts Data'!$B:$B,$A119)</f>
        <v>0</v>
      </c>
      <c r="Z119" s="127">
        <f>SUMIFS('Nov Receipts Data'!V:V,'Nov Receipts Data'!$B:$B,$B119)+SUMIFS('Nov Receipts Data'!V:V,'Nov Receipts Data'!$B:$B,$A119)</f>
        <v>0</v>
      </c>
      <c r="AA119" s="127">
        <f>SUMIFS('Nov Receipts Data'!W:W,'Nov Receipts Data'!$B:$B,$B119)+SUMIFS('Nov Receipts Data'!W:W,'Nov Receipts Data'!$B:$B,$A119)</f>
        <v>0</v>
      </c>
      <c r="AB119" s="127">
        <f>SUMIFS('Nov Receipts Data'!X:X,'Nov Receipts Data'!$B:$B,$B119)+SUMIFS('Nov Receipts Data'!X:X,'Nov Receipts Data'!$B:$B,$A119)</f>
        <v>23.96</v>
      </c>
      <c r="AC119" s="127">
        <f>SUMIFS('Nov Receipts Data'!Y:Y,'Nov Receipts Data'!$B:$B,$B119)+SUMIFS('Nov Receipts Data'!Y:Y,'Nov Receipts Data'!$B:$B,$A119)</f>
        <v>127.73</v>
      </c>
      <c r="AD119" s="127">
        <f>SUMIFS('Nov Receipts Data'!Z:Z,'Nov Receipts Data'!$B:$B,$B119)+SUMIFS('Nov Receipts Data'!Z:Z,'Nov Receipts Data'!$B:$B,$A119)</f>
        <v>40352.86</v>
      </c>
      <c r="AE119" s="127">
        <f>SUMIFS('Nov Receipts Data'!AA:AA,'Nov Receipts Data'!$B:$B,$B119)+SUMIFS('Nov Receipts Data'!AA:AA,'Nov Receipts Data'!$B:$B,$A119)</f>
        <v>14446.58</v>
      </c>
      <c r="AF119" s="127">
        <f>SUMIFS('Nov Receipts Data'!AB:AB,'Nov Receipts Data'!$B:$B,$B119)+SUMIFS('Nov Receipts Data'!AB:AB,'Nov Receipts Data'!$B:$B,$A119)</f>
        <v>24104.34</v>
      </c>
      <c r="AG119" s="127">
        <f>SUMIFS('Nov Receipts Data'!AC:AC,'Nov Receipts Data'!$B:$B,$B119)+SUMIFS('Nov Receipts Data'!AC:AC,'Nov Receipts Data'!$B:$B,$A119)</f>
        <v>0</v>
      </c>
      <c r="AH119" s="127">
        <f>SUMIFS('Nov Receipts Data'!AD:AD,'Nov Receipts Data'!$B:$B,$B119)+SUMIFS('Nov Receipts Data'!AD:AD,'Nov Receipts Data'!$B:$B,$A119)</f>
        <v>1169.4000000000001</v>
      </c>
      <c r="AI119" s="127">
        <f>SUMIFS('Nov Receipts Data'!AE:AE,'Nov Receipts Data'!$B:$B,$B119)+SUMIFS('Nov Receipts Data'!AE:AE,'Nov Receipts Data'!$B:$B,$A119)</f>
        <v>58804.92</v>
      </c>
      <c r="AJ119" s="127">
        <f>SUMIFS('Nov Receipts Data'!AF:AF,'Nov Receipts Data'!$B:$B,$B119)+SUMIFS('Nov Receipts Data'!AF:AF,'Nov Receipts Data'!$B:$B,$A119)</f>
        <v>23412.98</v>
      </c>
      <c r="AK119" s="88"/>
    </row>
    <row r="120" spans="1:37" ht="13.2" outlineLevel="1">
      <c r="A120" s="86"/>
      <c r="B120" s="19" t="s">
        <v>113</v>
      </c>
      <c r="C120" s="127">
        <v>290716.68690989452</v>
      </c>
      <c r="D120" s="80">
        <f>SUMIFS('PMT Terms'!C:C,'PMT Terms'!B:B,B120)</f>
        <v>30</v>
      </c>
      <c r="E120" s="89">
        <f t="shared" si="13"/>
        <v>0.69590456657448374</v>
      </c>
      <c r="F120" s="84">
        <f t="shared" si="15"/>
        <v>202311.07000000004</v>
      </c>
      <c r="G120" s="88">
        <f>SUMIFS('Nov Receipts Data'!C:C,'Nov Receipts Data'!$B:$B,$B120)+SUMIFS('Nov Receipts Data'!C:C,'Nov Receipts Data'!$B:$B,$A120)</f>
        <v>120.12</v>
      </c>
      <c r="H120" s="88">
        <f>SUMIFS('Nov Receipts Data'!D:D,'Nov Receipts Data'!$B:$B,$B120)+SUMIFS('Nov Receipts Data'!D:D,'Nov Receipts Data'!$B:$B,$A120)</f>
        <v>1446.12</v>
      </c>
      <c r="I120" s="127">
        <f>SUMIFS('Nov Receipts Data'!E:E,'Nov Receipts Data'!$B:$B,$B120)+SUMIFS('Nov Receipts Data'!E:E,'Nov Receipts Data'!$B:$B,$A120)</f>
        <v>5187.3100000000004</v>
      </c>
      <c r="J120" s="127">
        <f>SUMIFS('Nov Receipts Data'!F:F,'Nov Receipts Data'!$B:$B,$B120)+SUMIFS('Nov Receipts Data'!F:F,'Nov Receipts Data'!$B:$B,$A120)</f>
        <v>2757.45</v>
      </c>
      <c r="K120" s="127">
        <f>SUMIFS('Nov Receipts Data'!G:G,'Nov Receipts Data'!$B:$B,$B120)+SUMIFS('Nov Receipts Data'!G:G,'Nov Receipts Data'!$B:$B,$A120)</f>
        <v>2509.5300000000002</v>
      </c>
      <c r="L120" s="127">
        <f>SUMIFS('Nov Receipts Data'!H:H,'Nov Receipts Data'!$B:$B,$B120)+SUMIFS('Nov Receipts Data'!H:H,'Nov Receipts Data'!$B:$B,$A120)</f>
        <v>12807.85</v>
      </c>
      <c r="M120" s="127">
        <f>SUMIFS('Nov Receipts Data'!I:I,'Nov Receipts Data'!$B:$B,$B120)+SUMIFS('Nov Receipts Data'!I:I,'Nov Receipts Data'!$B:$B,$A120)</f>
        <v>3546.94</v>
      </c>
      <c r="N120" s="127">
        <f>SUMIFS('Nov Receipts Data'!J:J,'Nov Receipts Data'!$B:$B,$B120)+SUMIFS('Nov Receipts Data'!J:J,'Nov Receipts Data'!$B:$B,$A120)</f>
        <v>539.88</v>
      </c>
      <c r="O120" s="127">
        <f>SUMIFS('Nov Receipts Data'!K:K,'Nov Receipts Data'!$B:$B,$B120)+SUMIFS('Nov Receipts Data'!K:K,'Nov Receipts Data'!$B:$B,$A120)</f>
        <v>0</v>
      </c>
      <c r="P120" s="127">
        <f>SUMIFS('Nov Receipts Data'!L:L,'Nov Receipts Data'!$B:$B,$B120)+SUMIFS('Nov Receipts Data'!L:L,'Nov Receipts Data'!$B:$B,$A120)</f>
        <v>15883.93</v>
      </c>
      <c r="Q120" s="127">
        <f>SUMIFS('Nov Receipts Data'!M:M,'Nov Receipts Data'!$B:$B,$B120)+SUMIFS('Nov Receipts Data'!M:M,'Nov Receipts Data'!$B:$B,$A120)</f>
        <v>22123.61</v>
      </c>
      <c r="R120" s="127">
        <f>SUMIFS('Nov Receipts Data'!N:N,'Nov Receipts Data'!$B:$B,$B120)+SUMIFS('Nov Receipts Data'!N:N,'Nov Receipts Data'!$B:$B,$A120)</f>
        <v>5810.43</v>
      </c>
      <c r="S120" s="127">
        <f>SUMIFS('Nov Receipts Data'!O:O,'Nov Receipts Data'!$B:$B,$B120)+SUMIFS('Nov Receipts Data'!O:O,'Nov Receipts Data'!$B:$B,$A120)</f>
        <v>10042.36</v>
      </c>
      <c r="T120" s="127">
        <f>SUMIFS('Nov Receipts Data'!P:P,'Nov Receipts Data'!$B:$B,$B120)+SUMIFS('Nov Receipts Data'!P:P,'Nov Receipts Data'!$B:$B,$A120)</f>
        <v>3697.77</v>
      </c>
      <c r="U120" s="127">
        <f>SUMIFS('Nov Receipts Data'!Q:Q,'Nov Receipts Data'!$B:$B,$B120)+SUMIFS('Nov Receipts Data'!Q:Q,'Nov Receipts Data'!$B:$B,$A120)</f>
        <v>1195.2</v>
      </c>
      <c r="V120" s="127">
        <f>SUMIFS('Nov Receipts Data'!R:R,'Nov Receipts Data'!$B:$B,$B120)+SUMIFS('Nov Receipts Data'!R:R,'Nov Receipts Data'!$B:$B,$A120)</f>
        <v>756.96</v>
      </c>
      <c r="W120" s="127">
        <f>SUMIFS('Nov Receipts Data'!S:S,'Nov Receipts Data'!$B:$B,$B120)+SUMIFS('Nov Receipts Data'!S:S,'Nov Receipts Data'!$B:$B,$A120)</f>
        <v>178.08</v>
      </c>
      <c r="X120" s="127">
        <f>SUMIFS('Nov Receipts Data'!T:T,'Nov Receipts Data'!$B:$B,$B120)+SUMIFS('Nov Receipts Data'!T:T,'Nov Receipts Data'!$B:$B,$A120)</f>
        <v>1125.54</v>
      </c>
      <c r="Y120" s="127">
        <f>SUMIFS('Nov Receipts Data'!U:U,'Nov Receipts Data'!$B:$B,$B120)+SUMIFS('Nov Receipts Data'!U:U,'Nov Receipts Data'!$B:$B,$A120)</f>
        <v>27789.25</v>
      </c>
      <c r="Z120" s="127">
        <f>SUMIFS('Nov Receipts Data'!V:V,'Nov Receipts Data'!$B:$B,$B120)+SUMIFS('Nov Receipts Data'!V:V,'Nov Receipts Data'!$B:$B,$A120)</f>
        <v>14185.85</v>
      </c>
      <c r="AA120" s="127">
        <f>SUMIFS('Nov Receipts Data'!W:W,'Nov Receipts Data'!$B:$B,$B120)+SUMIFS('Nov Receipts Data'!W:W,'Nov Receipts Data'!$B:$B,$A120)</f>
        <v>0</v>
      </c>
      <c r="AB120" s="127">
        <f>SUMIFS('Nov Receipts Data'!X:X,'Nov Receipts Data'!$B:$B,$B120)+SUMIFS('Nov Receipts Data'!X:X,'Nov Receipts Data'!$B:$B,$A120)</f>
        <v>2005.08</v>
      </c>
      <c r="AC120" s="127">
        <f>SUMIFS('Nov Receipts Data'!Y:Y,'Nov Receipts Data'!$B:$B,$B120)+SUMIFS('Nov Receipts Data'!Y:Y,'Nov Receipts Data'!$B:$B,$A120)</f>
        <v>15867</v>
      </c>
      <c r="AD120" s="127">
        <f>SUMIFS('Nov Receipts Data'!Z:Z,'Nov Receipts Data'!$B:$B,$B120)+SUMIFS('Nov Receipts Data'!Z:Z,'Nov Receipts Data'!$B:$B,$A120)</f>
        <v>19346.560000000001</v>
      </c>
      <c r="AE120" s="127">
        <f>SUMIFS('Nov Receipts Data'!AA:AA,'Nov Receipts Data'!$B:$B,$B120)+SUMIFS('Nov Receipts Data'!AA:AA,'Nov Receipts Data'!$B:$B,$A120)</f>
        <v>4691.66</v>
      </c>
      <c r="AF120" s="127">
        <f>SUMIFS('Nov Receipts Data'!AB:AB,'Nov Receipts Data'!$B:$B,$B120)+SUMIFS('Nov Receipts Data'!AB:AB,'Nov Receipts Data'!$B:$B,$A120)</f>
        <v>2727.42</v>
      </c>
      <c r="AG120" s="127">
        <f>SUMIFS('Nov Receipts Data'!AC:AC,'Nov Receipts Data'!$B:$B,$B120)+SUMIFS('Nov Receipts Data'!AC:AC,'Nov Receipts Data'!$B:$B,$A120)</f>
        <v>0</v>
      </c>
      <c r="AH120" s="127">
        <f>SUMIFS('Nov Receipts Data'!AD:AD,'Nov Receipts Data'!$B:$B,$B120)+SUMIFS('Nov Receipts Data'!AD:AD,'Nov Receipts Data'!$B:$B,$A120)</f>
        <v>5848.29</v>
      </c>
      <c r="AI120" s="127">
        <f>SUMIFS('Nov Receipts Data'!AE:AE,'Nov Receipts Data'!$B:$B,$B120)+SUMIFS('Nov Receipts Data'!AE:AE,'Nov Receipts Data'!$B:$B,$A120)</f>
        <v>522.6</v>
      </c>
      <c r="AJ120" s="127">
        <f>SUMIFS('Nov Receipts Data'!AF:AF,'Nov Receipts Data'!$B:$B,$B120)+SUMIFS('Nov Receipts Data'!AF:AF,'Nov Receipts Data'!$B:$B,$A120)</f>
        <v>19598.28</v>
      </c>
      <c r="AK120" s="88"/>
    </row>
    <row r="121" spans="1:37" ht="13.2" outlineLevel="1">
      <c r="A121" s="86"/>
      <c r="B121" s="19" t="s">
        <v>642</v>
      </c>
      <c r="C121" s="127">
        <v>348812.94650262693</v>
      </c>
      <c r="D121" s="80">
        <f>SUMIFS('PMT Terms'!C:C,'PMT Terms'!B:B,B121)</f>
        <v>45</v>
      </c>
      <c r="E121" s="89">
        <f t="shared" si="13"/>
        <v>0.64816246721019377</v>
      </c>
      <c r="F121" s="84">
        <f t="shared" si="15"/>
        <v>226087.46</v>
      </c>
      <c r="G121" s="88">
        <f>SUMIFS('Nov Receipts Data'!C:C,'Nov Receipts Data'!$B:$B,$B121)+SUMIFS('Nov Receipts Data'!C:C,'Nov Receipts Data'!$B:$B,$A121)</f>
        <v>0</v>
      </c>
      <c r="H121" s="88">
        <f>SUMIFS('Nov Receipts Data'!D:D,'Nov Receipts Data'!$B:$B,$B121)+SUMIFS('Nov Receipts Data'!D:D,'Nov Receipts Data'!$B:$B,$A121)</f>
        <v>1995.48</v>
      </c>
      <c r="I121" s="127">
        <f>SUMIFS('Nov Receipts Data'!E:E,'Nov Receipts Data'!$B:$B,$B121)+SUMIFS('Nov Receipts Data'!E:E,'Nov Receipts Data'!$B:$B,$A121)</f>
        <v>528.96</v>
      </c>
      <c r="J121" s="127">
        <f>SUMIFS('Nov Receipts Data'!F:F,'Nov Receipts Data'!$B:$B,$B121)+SUMIFS('Nov Receipts Data'!F:F,'Nov Receipts Data'!$B:$B,$A121)</f>
        <v>0</v>
      </c>
      <c r="K121" s="127">
        <f>SUMIFS('Nov Receipts Data'!G:G,'Nov Receipts Data'!$B:$B,$B121)+SUMIFS('Nov Receipts Data'!G:G,'Nov Receipts Data'!$B:$B,$A121)</f>
        <v>2411.2800000000002</v>
      </c>
      <c r="L121" s="127">
        <f>SUMIFS('Nov Receipts Data'!H:H,'Nov Receipts Data'!$B:$B,$B121)+SUMIFS('Nov Receipts Data'!H:H,'Nov Receipts Data'!$B:$B,$A121)</f>
        <v>0</v>
      </c>
      <c r="M121" s="127">
        <f>SUMIFS('Nov Receipts Data'!I:I,'Nov Receipts Data'!$B:$B,$B121)+SUMIFS('Nov Receipts Data'!I:I,'Nov Receipts Data'!$B:$B,$A121)</f>
        <v>1080.53</v>
      </c>
      <c r="N121" s="127">
        <f>SUMIFS('Nov Receipts Data'!J:J,'Nov Receipts Data'!$B:$B,$B121)+SUMIFS('Nov Receipts Data'!J:J,'Nov Receipts Data'!$B:$B,$A121)</f>
        <v>28216.02</v>
      </c>
      <c r="O121" s="127">
        <f>SUMIFS('Nov Receipts Data'!K:K,'Nov Receipts Data'!$B:$B,$B121)+SUMIFS('Nov Receipts Data'!K:K,'Nov Receipts Data'!$B:$B,$A121)</f>
        <v>32307.33</v>
      </c>
      <c r="P121" s="127">
        <f>SUMIFS('Nov Receipts Data'!L:L,'Nov Receipts Data'!$B:$B,$B121)+SUMIFS('Nov Receipts Data'!L:L,'Nov Receipts Data'!$B:$B,$A121)</f>
        <v>634.79999999999995</v>
      </c>
      <c r="Q121" s="127">
        <f>SUMIFS('Nov Receipts Data'!M:M,'Nov Receipts Data'!$B:$B,$B121)+SUMIFS('Nov Receipts Data'!M:M,'Nov Receipts Data'!$B:$B,$A121)</f>
        <v>16437.93</v>
      </c>
      <c r="R121" s="127">
        <f>SUMIFS('Nov Receipts Data'!N:N,'Nov Receipts Data'!$B:$B,$B121)+SUMIFS('Nov Receipts Data'!N:N,'Nov Receipts Data'!$B:$B,$A121)</f>
        <v>0</v>
      </c>
      <c r="S121" s="127">
        <f>SUMIFS('Nov Receipts Data'!O:O,'Nov Receipts Data'!$B:$B,$B121)+SUMIFS('Nov Receipts Data'!O:O,'Nov Receipts Data'!$B:$B,$A121)</f>
        <v>16539.060000000001</v>
      </c>
      <c r="T121" s="127">
        <f>SUMIFS('Nov Receipts Data'!P:P,'Nov Receipts Data'!$B:$B,$B121)+SUMIFS('Nov Receipts Data'!P:P,'Nov Receipts Data'!$B:$B,$A121)</f>
        <v>0</v>
      </c>
      <c r="U121" s="127">
        <f>SUMIFS('Nov Receipts Data'!Q:Q,'Nov Receipts Data'!$B:$B,$B121)+SUMIFS('Nov Receipts Data'!Q:Q,'Nov Receipts Data'!$B:$B,$A121)</f>
        <v>0</v>
      </c>
      <c r="V121" s="127">
        <f>SUMIFS('Nov Receipts Data'!R:R,'Nov Receipts Data'!$B:$B,$B121)+SUMIFS('Nov Receipts Data'!R:R,'Nov Receipts Data'!$B:$B,$A121)</f>
        <v>0</v>
      </c>
      <c r="W121" s="127">
        <f>SUMIFS('Nov Receipts Data'!S:S,'Nov Receipts Data'!$B:$B,$B121)+SUMIFS('Nov Receipts Data'!S:S,'Nov Receipts Data'!$B:$B,$A121)</f>
        <v>0</v>
      </c>
      <c r="X121" s="127">
        <f>SUMIFS('Nov Receipts Data'!T:T,'Nov Receipts Data'!$B:$B,$B121)+SUMIFS('Nov Receipts Data'!T:T,'Nov Receipts Data'!$B:$B,$A121)</f>
        <v>42452.55</v>
      </c>
      <c r="Y121" s="127">
        <f>SUMIFS('Nov Receipts Data'!U:U,'Nov Receipts Data'!$B:$B,$B121)+SUMIFS('Nov Receipts Data'!U:U,'Nov Receipts Data'!$B:$B,$A121)</f>
        <v>0</v>
      </c>
      <c r="Z121" s="127">
        <f>SUMIFS('Nov Receipts Data'!V:V,'Nov Receipts Data'!$B:$B,$B121)+SUMIFS('Nov Receipts Data'!V:V,'Nov Receipts Data'!$B:$B,$A121)</f>
        <v>597.12</v>
      </c>
      <c r="AA121" s="127">
        <f>SUMIFS('Nov Receipts Data'!W:W,'Nov Receipts Data'!$B:$B,$B121)+SUMIFS('Nov Receipts Data'!W:W,'Nov Receipts Data'!$B:$B,$A121)</f>
        <v>3713.34</v>
      </c>
      <c r="AB121" s="127">
        <f>SUMIFS('Nov Receipts Data'!X:X,'Nov Receipts Data'!$B:$B,$B121)+SUMIFS('Nov Receipts Data'!X:X,'Nov Receipts Data'!$B:$B,$A121)</f>
        <v>0</v>
      </c>
      <c r="AC121" s="127">
        <f>SUMIFS('Nov Receipts Data'!Y:Y,'Nov Receipts Data'!$B:$B,$B121)+SUMIFS('Nov Receipts Data'!Y:Y,'Nov Receipts Data'!$B:$B,$A121)</f>
        <v>1103.52</v>
      </c>
      <c r="AD121" s="127">
        <f>SUMIFS('Nov Receipts Data'!Z:Z,'Nov Receipts Data'!$B:$B,$B121)+SUMIFS('Nov Receipts Data'!Z:Z,'Nov Receipts Data'!$B:$B,$A121)</f>
        <v>12848.76</v>
      </c>
      <c r="AE121" s="127">
        <f>SUMIFS('Nov Receipts Data'!AA:AA,'Nov Receipts Data'!$B:$B,$B121)+SUMIFS('Nov Receipts Data'!AA:AA,'Nov Receipts Data'!$B:$B,$A121)</f>
        <v>6961.47</v>
      </c>
      <c r="AF121" s="127">
        <f>SUMIFS('Nov Receipts Data'!AB:AB,'Nov Receipts Data'!$B:$B,$B121)+SUMIFS('Nov Receipts Data'!AB:AB,'Nov Receipts Data'!$B:$B,$A121)</f>
        <v>0</v>
      </c>
      <c r="AG121" s="127">
        <f>SUMIFS('Nov Receipts Data'!AC:AC,'Nov Receipts Data'!$B:$B,$B121)+SUMIFS('Nov Receipts Data'!AC:AC,'Nov Receipts Data'!$B:$B,$A121)</f>
        <v>0</v>
      </c>
      <c r="AH121" s="127">
        <f>SUMIFS('Nov Receipts Data'!AD:AD,'Nov Receipts Data'!$B:$B,$B121)+SUMIFS('Nov Receipts Data'!AD:AD,'Nov Receipts Data'!$B:$B,$A121)</f>
        <v>56770.47</v>
      </c>
      <c r="AI121" s="127">
        <f>SUMIFS('Nov Receipts Data'!AE:AE,'Nov Receipts Data'!$B:$B,$B121)+SUMIFS('Nov Receipts Data'!AE:AE,'Nov Receipts Data'!$B:$B,$A121)</f>
        <v>974.88</v>
      </c>
      <c r="AJ121" s="127">
        <f>SUMIFS('Nov Receipts Data'!AF:AF,'Nov Receipts Data'!$B:$B,$B121)+SUMIFS('Nov Receipts Data'!AF:AF,'Nov Receipts Data'!$B:$B,$A121)</f>
        <v>513.96</v>
      </c>
      <c r="AK121" s="88"/>
    </row>
    <row r="122" spans="1:37" ht="13.2" outlineLevel="1">
      <c r="A122" s="86"/>
      <c r="B122" s="19" t="s">
        <v>120</v>
      </c>
      <c r="C122" s="127">
        <v>202365.79867398905</v>
      </c>
      <c r="D122" s="80">
        <f>SUMIFS('PMT Terms'!C:C,'PMT Terms'!B:B,B122)</f>
        <v>30</v>
      </c>
      <c r="E122" s="89">
        <f t="shared" si="13"/>
        <v>0.8244636252432368</v>
      </c>
      <c r="F122" s="84">
        <f t="shared" si="15"/>
        <v>166843.24000000002</v>
      </c>
      <c r="G122" s="88">
        <f>SUMIFS('Nov Receipts Data'!C:C,'Nov Receipts Data'!$B:$B,$B122)+SUMIFS('Nov Receipts Data'!C:C,'Nov Receipts Data'!$B:$B,$A122)</f>
        <v>0</v>
      </c>
      <c r="H122" s="88">
        <f>SUMIFS('Nov Receipts Data'!D:D,'Nov Receipts Data'!$B:$B,$B122)+SUMIFS('Nov Receipts Data'!D:D,'Nov Receipts Data'!$B:$B,$A122)</f>
        <v>0</v>
      </c>
      <c r="I122" s="127">
        <f>SUMIFS('Nov Receipts Data'!E:E,'Nov Receipts Data'!$B:$B,$B122)+SUMIFS('Nov Receipts Data'!E:E,'Nov Receipts Data'!$B:$B,$A122)</f>
        <v>10004.879999999999</v>
      </c>
      <c r="J122" s="127">
        <f>SUMIFS('Nov Receipts Data'!F:F,'Nov Receipts Data'!$B:$B,$B122)+SUMIFS('Nov Receipts Data'!F:F,'Nov Receipts Data'!$B:$B,$A122)</f>
        <v>30991.75</v>
      </c>
      <c r="K122" s="127">
        <f>SUMIFS('Nov Receipts Data'!G:G,'Nov Receipts Data'!$B:$B,$B122)+SUMIFS('Nov Receipts Data'!G:G,'Nov Receipts Data'!$B:$B,$A122)</f>
        <v>24900.720000000001</v>
      </c>
      <c r="L122" s="127">
        <f>SUMIFS('Nov Receipts Data'!H:H,'Nov Receipts Data'!$B:$B,$B122)+SUMIFS('Nov Receipts Data'!H:H,'Nov Receipts Data'!$B:$B,$A122)</f>
        <v>0</v>
      </c>
      <c r="M122" s="127">
        <f>SUMIFS('Nov Receipts Data'!I:I,'Nov Receipts Data'!$B:$B,$B122)+SUMIFS('Nov Receipts Data'!I:I,'Nov Receipts Data'!$B:$B,$A122)</f>
        <v>431.9</v>
      </c>
      <c r="N122" s="127">
        <f>SUMIFS('Nov Receipts Data'!J:J,'Nov Receipts Data'!$B:$B,$B122)+SUMIFS('Nov Receipts Data'!J:J,'Nov Receipts Data'!$B:$B,$A122)</f>
        <v>0</v>
      </c>
      <c r="O122" s="127">
        <f>SUMIFS('Nov Receipts Data'!K:K,'Nov Receipts Data'!$B:$B,$B122)+SUMIFS('Nov Receipts Data'!K:K,'Nov Receipts Data'!$B:$B,$A122)</f>
        <v>0</v>
      </c>
      <c r="P122" s="127">
        <f>SUMIFS('Nov Receipts Data'!L:L,'Nov Receipts Data'!$B:$B,$B122)+SUMIFS('Nov Receipts Data'!L:L,'Nov Receipts Data'!$B:$B,$A122)</f>
        <v>0</v>
      </c>
      <c r="Q122" s="127">
        <f>SUMIFS('Nov Receipts Data'!M:M,'Nov Receipts Data'!$B:$B,$B122)+SUMIFS('Nov Receipts Data'!M:M,'Nov Receipts Data'!$B:$B,$A122)</f>
        <v>0</v>
      </c>
      <c r="R122" s="127">
        <f>SUMIFS('Nov Receipts Data'!N:N,'Nov Receipts Data'!$B:$B,$B122)+SUMIFS('Nov Receipts Data'!N:N,'Nov Receipts Data'!$B:$B,$A122)</f>
        <v>0</v>
      </c>
      <c r="S122" s="127">
        <f>SUMIFS('Nov Receipts Data'!O:O,'Nov Receipts Data'!$B:$B,$B122)+SUMIFS('Nov Receipts Data'!O:O,'Nov Receipts Data'!$B:$B,$A122)</f>
        <v>0</v>
      </c>
      <c r="T122" s="127">
        <f>SUMIFS('Nov Receipts Data'!P:P,'Nov Receipts Data'!$B:$B,$B122)+SUMIFS('Nov Receipts Data'!P:P,'Nov Receipts Data'!$B:$B,$A122)</f>
        <v>16309.44</v>
      </c>
      <c r="U122" s="127">
        <f>SUMIFS('Nov Receipts Data'!Q:Q,'Nov Receipts Data'!$B:$B,$B122)+SUMIFS('Nov Receipts Data'!Q:Q,'Nov Receipts Data'!$B:$B,$A122)</f>
        <v>181.04</v>
      </c>
      <c r="V122" s="127">
        <f>SUMIFS('Nov Receipts Data'!R:R,'Nov Receipts Data'!$B:$B,$B122)+SUMIFS('Nov Receipts Data'!R:R,'Nov Receipts Data'!$B:$B,$A122)</f>
        <v>785.45</v>
      </c>
      <c r="W122" s="127">
        <f>SUMIFS('Nov Receipts Data'!S:S,'Nov Receipts Data'!$B:$B,$B122)+SUMIFS('Nov Receipts Data'!S:S,'Nov Receipts Data'!$B:$B,$A122)</f>
        <v>0</v>
      </c>
      <c r="X122" s="127">
        <f>SUMIFS('Nov Receipts Data'!T:T,'Nov Receipts Data'!$B:$B,$B122)+SUMIFS('Nov Receipts Data'!T:T,'Nov Receipts Data'!$B:$B,$A122)</f>
        <v>0</v>
      </c>
      <c r="Y122" s="127">
        <f>SUMIFS('Nov Receipts Data'!U:U,'Nov Receipts Data'!$B:$B,$B122)+SUMIFS('Nov Receipts Data'!U:U,'Nov Receipts Data'!$B:$B,$A122)</f>
        <v>2996.28</v>
      </c>
      <c r="Z122" s="127">
        <f>SUMIFS('Nov Receipts Data'!V:V,'Nov Receipts Data'!$B:$B,$B122)+SUMIFS('Nov Receipts Data'!V:V,'Nov Receipts Data'!$B:$B,$A122)</f>
        <v>41137.129999999997</v>
      </c>
      <c r="AA122" s="127">
        <f>SUMIFS('Nov Receipts Data'!W:W,'Nov Receipts Data'!$B:$B,$B122)+SUMIFS('Nov Receipts Data'!W:W,'Nov Receipts Data'!$B:$B,$A122)</f>
        <v>839.52</v>
      </c>
      <c r="AB122" s="127">
        <f>SUMIFS('Nov Receipts Data'!X:X,'Nov Receipts Data'!$B:$B,$B122)+SUMIFS('Nov Receipts Data'!X:X,'Nov Receipts Data'!$B:$B,$A122)</f>
        <v>0</v>
      </c>
      <c r="AC122" s="127">
        <f>SUMIFS('Nov Receipts Data'!Y:Y,'Nov Receipts Data'!$B:$B,$B122)+SUMIFS('Nov Receipts Data'!Y:Y,'Nov Receipts Data'!$B:$B,$A122)</f>
        <v>348.39</v>
      </c>
      <c r="AD122" s="127">
        <f>SUMIFS('Nov Receipts Data'!Z:Z,'Nov Receipts Data'!$B:$B,$B122)+SUMIFS('Nov Receipts Data'!Z:Z,'Nov Receipts Data'!$B:$B,$A122)</f>
        <v>0</v>
      </c>
      <c r="AE122" s="127">
        <f>SUMIFS('Nov Receipts Data'!AA:AA,'Nov Receipts Data'!$B:$B,$B122)+SUMIFS('Nov Receipts Data'!AA:AA,'Nov Receipts Data'!$B:$B,$A122)</f>
        <v>37642.26</v>
      </c>
      <c r="AF122" s="127">
        <f>SUMIFS('Nov Receipts Data'!AB:AB,'Nov Receipts Data'!$B:$B,$B122)+SUMIFS('Nov Receipts Data'!AB:AB,'Nov Receipts Data'!$B:$B,$A122)</f>
        <v>274.48</v>
      </c>
      <c r="AG122" s="127">
        <f>SUMIFS('Nov Receipts Data'!AC:AC,'Nov Receipts Data'!$B:$B,$B122)+SUMIFS('Nov Receipts Data'!AC:AC,'Nov Receipts Data'!$B:$B,$A122)</f>
        <v>0</v>
      </c>
      <c r="AH122" s="127">
        <f>SUMIFS('Nov Receipts Data'!AD:AD,'Nov Receipts Data'!$B:$B,$B122)+SUMIFS('Nov Receipts Data'!AD:AD,'Nov Receipts Data'!$B:$B,$A122)</f>
        <v>0</v>
      </c>
      <c r="AI122" s="127">
        <f>SUMIFS('Nov Receipts Data'!AE:AE,'Nov Receipts Data'!$B:$B,$B122)+SUMIFS('Nov Receipts Data'!AE:AE,'Nov Receipts Data'!$B:$B,$A122)</f>
        <v>0</v>
      </c>
      <c r="AJ122" s="127">
        <f>SUMIFS('Nov Receipts Data'!AF:AF,'Nov Receipts Data'!$B:$B,$B122)+SUMIFS('Nov Receipts Data'!AF:AF,'Nov Receipts Data'!$B:$B,$A122)</f>
        <v>0</v>
      </c>
      <c r="AK122" s="88"/>
    </row>
    <row r="123" spans="1:37" ht="13.2" outlineLevel="1">
      <c r="A123" s="86"/>
      <c r="B123" s="19" t="s">
        <v>83</v>
      </c>
      <c r="C123" s="127">
        <v>55282.489685637091</v>
      </c>
      <c r="D123" s="80">
        <f>SUMIFS('PMT Terms'!C:C,'PMT Terms'!B:B,B123)</f>
        <v>30</v>
      </c>
      <c r="E123" s="89">
        <f t="shared" si="13"/>
        <v>2.9474025306485649</v>
      </c>
      <c r="F123" s="84">
        <f t="shared" si="15"/>
        <v>162939.74999999994</v>
      </c>
      <c r="G123" s="88">
        <f>SUMIFS('Nov Receipts Data'!C:C,'Nov Receipts Data'!$B:$B,$B123)+SUMIFS('Nov Receipts Data'!C:C,'Nov Receipts Data'!$B:$B,$A123)</f>
        <v>195.6</v>
      </c>
      <c r="H123" s="88">
        <f>SUMIFS('Nov Receipts Data'!D:D,'Nov Receipts Data'!$B:$B,$B123)+SUMIFS('Nov Receipts Data'!D:D,'Nov Receipts Data'!$B:$B,$A123)</f>
        <v>24119.7</v>
      </c>
      <c r="I123" s="127">
        <f>SUMIFS('Nov Receipts Data'!E:E,'Nov Receipts Data'!$B:$B,$B123)+SUMIFS('Nov Receipts Data'!E:E,'Nov Receipts Data'!$B:$B,$A123)</f>
        <v>28838.7</v>
      </c>
      <c r="J123" s="127">
        <f>SUMIFS('Nov Receipts Data'!F:F,'Nov Receipts Data'!$B:$B,$B123)+SUMIFS('Nov Receipts Data'!F:F,'Nov Receipts Data'!$B:$B,$A123)</f>
        <v>10168.799999999999</v>
      </c>
      <c r="K123" s="127">
        <f>SUMIFS('Nov Receipts Data'!G:G,'Nov Receipts Data'!$B:$B,$B123)+SUMIFS('Nov Receipts Data'!G:G,'Nov Receipts Data'!$B:$B,$A123)</f>
        <v>256.35000000000002</v>
      </c>
      <c r="L123" s="127">
        <f>SUMIFS('Nov Receipts Data'!H:H,'Nov Receipts Data'!$B:$B,$B123)+SUMIFS('Nov Receipts Data'!H:H,'Nov Receipts Data'!$B:$B,$A123)</f>
        <v>2284.0500000000002</v>
      </c>
      <c r="M123" s="127">
        <f>SUMIFS('Nov Receipts Data'!I:I,'Nov Receipts Data'!$B:$B,$B123)+SUMIFS('Nov Receipts Data'!I:I,'Nov Receipts Data'!$B:$B,$A123)</f>
        <v>1482</v>
      </c>
      <c r="N123" s="127">
        <f>SUMIFS('Nov Receipts Data'!J:J,'Nov Receipts Data'!$B:$B,$B123)+SUMIFS('Nov Receipts Data'!J:J,'Nov Receipts Data'!$B:$B,$A123)</f>
        <v>70192.350000000006</v>
      </c>
      <c r="O123" s="127">
        <f>SUMIFS('Nov Receipts Data'!K:K,'Nov Receipts Data'!$B:$B,$B123)+SUMIFS('Nov Receipts Data'!K:K,'Nov Receipts Data'!$B:$B,$A123)</f>
        <v>1162.8</v>
      </c>
      <c r="P123" s="127">
        <f>SUMIFS('Nov Receipts Data'!L:L,'Nov Receipts Data'!$B:$B,$B123)+SUMIFS('Nov Receipts Data'!L:L,'Nov Receipts Data'!$B:$B,$A123)</f>
        <v>0</v>
      </c>
      <c r="Q123" s="127">
        <f>SUMIFS('Nov Receipts Data'!M:M,'Nov Receipts Data'!$B:$B,$B123)+SUMIFS('Nov Receipts Data'!M:M,'Nov Receipts Data'!$B:$B,$A123)</f>
        <v>15790.8</v>
      </c>
      <c r="R123" s="127">
        <f>SUMIFS('Nov Receipts Data'!N:N,'Nov Receipts Data'!$B:$B,$B123)+SUMIFS('Nov Receipts Data'!N:N,'Nov Receipts Data'!$B:$B,$A123)</f>
        <v>65.7</v>
      </c>
      <c r="S123" s="127">
        <f>SUMIFS('Nov Receipts Data'!O:O,'Nov Receipts Data'!$B:$B,$B123)+SUMIFS('Nov Receipts Data'!O:O,'Nov Receipts Data'!$B:$B,$A123)</f>
        <v>462.3</v>
      </c>
      <c r="T123" s="127">
        <f>SUMIFS('Nov Receipts Data'!P:P,'Nov Receipts Data'!$B:$B,$B123)+SUMIFS('Nov Receipts Data'!P:P,'Nov Receipts Data'!$B:$B,$A123)</f>
        <v>1719.9</v>
      </c>
      <c r="U123" s="127">
        <f>SUMIFS('Nov Receipts Data'!Q:Q,'Nov Receipts Data'!$B:$B,$B123)+SUMIFS('Nov Receipts Data'!Q:Q,'Nov Receipts Data'!$B:$B,$A123)</f>
        <v>392.4</v>
      </c>
      <c r="V123" s="127">
        <f>SUMIFS('Nov Receipts Data'!R:R,'Nov Receipts Data'!$B:$B,$B123)+SUMIFS('Nov Receipts Data'!R:R,'Nov Receipts Data'!$B:$B,$A123)</f>
        <v>0</v>
      </c>
      <c r="W123" s="127">
        <f>SUMIFS('Nov Receipts Data'!S:S,'Nov Receipts Data'!$B:$B,$B123)+SUMIFS('Nov Receipts Data'!S:S,'Nov Receipts Data'!$B:$B,$A123)</f>
        <v>162.30000000000001</v>
      </c>
      <c r="X123" s="127">
        <f>SUMIFS('Nov Receipts Data'!T:T,'Nov Receipts Data'!$B:$B,$B123)+SUMIFS('Nov Receipts Data'!T:T,'Nov Receipts Data'!$B:$B,$A123)</f>
        <v>1440.6</v>
      </c>
      <c r="Y123" s="127">
        <f>SUMIFS('Nov Receipts Data'!U:U,'Nov Receipts Data'!$B:$B,$B123)+SUMIFS('Nov Receipts Data'!U:U,'Nov Receipts Data'!$B:$B,$A123)</f>
        <v>684</v>
      </c>
      <c r="Z123" s="127">
        <f>SUMIFS('Nov Receipts Data'!V:V,'Nov Receipts Data'!$B:$B,$B123)+SUMIFS('Nov Receipts Data'!V:V,'Nov Receipts Data'!$B:$B,$A123)</f>
        <v>0</v>
      </c>
      <c r="AA123" s="127">
        <f>SUMIFS('Nov Receipts Data'!W:W,'Nov Receipts Data'!$B:$B,$B123)+SUMIFS('Nov Receipts Data'!W:W,'Nov Receipts Data'!$B:$B,$A123)</f>
        <v>738.9</v>
      </c>
      <c r="AB123" s="127">
        <f>SUMIFS('Nov Receipts Data'!X:X,'Nov Receipts Data'!$B:$B,$B123)+SUMIFS('Nov Receipts Data'!X:X,'Nov Receipts Data'!$B:$B,$A123)</f>
        <v>1662.6</v>
      </c>
      <c r="AC123" s="127">
        <f>SUMIFS('Nov Receipts Data'!Y:Y,'Nov Receipts Data'!$B:$B,$B123)+SUMIFS('Nov Receipts Data'!Y:Y,'Nov Receipts Data'!$B:$B,$A123)</f>
        <v>401.4</v>
      </c>
      <c r="AD123" s="127">
        <f>SUMIFS('Nov Receipts Data'!Z:Z,'Nov Receipts Data'!$B:$B,$B123)+SUMIFS('Nov Receipts Data'!Z:Z,'Nov Receipts Data'!$B:$B,$A123)</f>
        <v>95.4</v>
      </c>
      <c r="AE123" s="127">
        <f>SUMIFS('Nov Receipts Data'!AA:AA,'Nov Receipts Data'!$B:$B,$B123)+SUMIFS('Nov Receipts Data'!AA:AA,'Nov Receipts Data'!$B:$B,$A123)</f>
        <v>60</v>
      </c>
      <c r="AF123" s="127">
        <f>SUMIFS('Nov Receipts Data'!AB:AB,'Nov Receipts Data'!$B:$B,$B123)+SUMIFS('Nov Receipts Data'!AB:AB,'Nov Receipts Data'!$B:$B,$A123)</f>
        <v>489.6</v>
      </c>
      <c r="AG123" s="127">
        <f>SUMIFS('Nov Receipts Data'!AC:AC,'Nov Receipts Data'!$B:$B,$B123)+SUMIFS('Nov Receipts Data'!AC:AC,'Nov Receipts Data'!$B:$B,$A123)</f>
        <v>39.6</v>
      </c>
      <c r="AH123" s="127">
        <f>SUMIFS('Nov Receipts Data'!AD:AD,'Nov Receipts Data'!$B:$B,$B123)+SUMIFS('Nov Receipts Data'!AD:AD,'Nov Receipts Data'!$B:$B,$A123)</f>
        <v>27</v>
      </c>
      <c r="AI123" s="127">
        <f>SUMIFS('Nov Receipts Data'!AE:AE,'Nov Receipts Data'!$B:$B,$B123)+SUMIFS('Nov Receipts Data'!AE:AE,'Nov Receipts Data'!$B:$B,$A123)</f>
        <v>0</v>
      </c>
      <c r="AJ123" s="127">
        <f>SUMIFS('Nov Receipts Data'!AF:AF,'Nov Receipts Data'!$B:$B,$B123)+SUMIFS('Nov Receipts Data'!AF:AF,'Nov Receipts Data'!$B:$B,$A123)</f>
        <v>6.9</v>
      </c>
      <c r="AK123" s="88"/>
    </row>
    <row r="124" spans="1:37" ht="13.2" outlineLevel="1">
      <c r="A124" s="86"/>
      <c r="B124" s="19" t="s">
        <v>105</v>
      </c>
      <c r="C124" s="127">
        <v>27580</v>
      </c>
      <c r="D124" s="80">
        <f>SUMIFS('PMT Terms'!C:C,'PMT Terms'!B:B,B124)</f>
        <v>60</v>
      </c>
      <c r="E124" s="89">
        <f t="shared" si="13"/>
        <v>5.8063466279912994</v>
      </c>
      <c r="F124" s="84">
        <f t="shared" si="15"/>
        <v>160139.04000000004</v>
      </c>
      <c r="G124" s="88">
        <f>SUMIFS('Nov Receipts Data'!C:C,'Nov Receipts Data'!$B:$B,$B124)+SUMIFS('Nov Receipts Data'!C:C,'Nov Receipts Data'!$B:$B,$A124)</f>
        <v>0</v>
      </c>
      <c r="H124" s="88">
        <f>SUMIFS('Nov Receipts Data'!D:D,'Nov Receipts Data'!$B:$B,$B124)+SUMIFS('Nov Receipts Data'!D:D,'Nov Receipts Data'!$B:$B,$A124)</f>
        <v>0</v>
      </c>
      <c r="I124" s="127">
        <f>SUMIFS('Nov Receipts Data'!E:E,'Nov Receipts Data'!$B:$B,$B124)+SUMIFS('Nov Receipts Data'!E:E,'Nov Receipts Data'!$B:$B,$A124)</f>
        <v>0</v>
      </c>
      <c r="J124" s="127">
        <f>SUMIFS('Nov Receipts Data'!F:F,'Nov Receipts Data'!$B:$B,$B124)+SUMIFS('Nov Receipts Data'!F:F,'Nov Receipts Data'!$B:$B,$A124)</f>
        <v>104880.72</v>
      </c>
      <c r="K124" s="127">
        <f>SUMIFS('Nov Receipts Data'!G:G,'Nov Receipts Data'!$B:$B,$B124)+SUMIFS('Nov Receipts Data'!G:G,'Nov Receipts Data'!$B:$B,$A124)</f>
        <v>0</v>
      </c>
      <c r="L124" s="127">
        <f>SUMIFS('Nov Receipts Data'!H:H,'Nov Receipts Data'!$B:$B,$B124)+SUMIFS('Nov Receipts Data'!H:H,'Nov Receipts Data'!$B:$B,$A124)</f>
        <v>13018.32</v>
      </c>
      <c r="M124" s="127">
        <f>SUMIFS('Nov Receipts Data'!I:I,'Nov Receipts Data'!$B:$B,$B124)+SUMIFS('Nov Receipts Data'!I:I,'Nov Receipts Data'!$B:$B,$A124)</f>
        <v>0</v>
      </c>
      <c r="N124" s="127">
        <f>SUMIFS('Nov Receipts Data'!J:J,'Nov Receipts Data'!$B:$B,$B124)+SUMIFS('Nov Receipts Data'!J:J,'Nov Receipts Data'!$B:$B,$A124)</f>
        <v>0</v>
      </c>
      <c r="O124" s="127">
        <f>SUMIFS('Nov Receipts Data'!K:K,'Nov Receipts Data'!$B:$B,$B124)+SUMIFS('Nov Receipts Data'!K:K,'Nov Receipts Data'!$B:$B,$A124)</f>
        <v>0</v>
      </c>
      <c r="P124" s="127">
        <f>SUMIFS('Nov Receipts Data'!L:L,'Nov Receipts Data'!$B:$B,$B124)+SUMIFS('Nov Receipts Data'!L:L,'Nov Receipts Data'!$B:$B,$A124)</f>
        <v>0</v>
      </c>
      <c r="Q124" s="127">
        <f>SUMIFS('Nov Receipts Data'!M:M,'Nov Receipts Data'!$B:$B,$B124)+SUMIFS('Nov Receipts Data'!M:M,'Nov Receipts Data'!$B:$B,$A124)</f>
        <v>0</v>
      </c>
      <c r="R124" s="127">
        <f>SUMIFS('Nov Receipts Data'!N:N,'Nov Receipts Data'!$B:$B,$B124)+SUMIFS('Nov Receipts Data'!N:N,'Nov Receipts Data'!$B:$B,$A124)</f>
        <v>0</v>
      </c>
      <c r="S124" s="127">
        <f>SUMIFS('Nov Receipts Data'!O:O,'Nov Receipts Data'!$B:$B,$B124)+SUMIFS('Nov Receipts Data'!O:O,'Nov Receipts Data'!$B:$B,$A124)</f>
        <v>0</v>
      </c>
      <c r="T124" s="127">
        <f>SUMIFS('Nov Receipts Data'!P:P,'Nov Receipts Data'!$B:$B,$B124)+SUMIFS('Nov Receipts Data'!P:P,'Nov Receipts Data'!$B:$B,$A124)</f>
        <v>0</v>
      </c>
      <c r="U124" s="127">
        <f>SUMIFS('Nov Receipts Data'!Q:Q,'Nov Receipts Data'!$B:$B,$B124)+SUMIFS('Nov Receipts Data'!Q:Q,'Nov Receipts Data'!$B:$B,$A124)</f>
        <v>0</v>
      </c>
      <c r="V124" s="127">
        <f>SUMIFS('Nov Receipts Data'!R:R,'Nov Receipts Data'!$B:$B,$B124)+SUMIFS('Nov Receipts Data'!R:R,'Nov Receipts Data'!$B:$B,$A124)</f>
        <v>0</v>
      </c>
      <c r="W124" s="127">
        <f>SUMIFS('Nov Receipts Data'!S:S,'Nov Receipts Data'!$B:$B,$B124)+SUMIFS('Nov Receipts Data'!S:S,'Nov Receipts Data'!$B:$B,$A124)</f>
        <v>0</v>
      </c>
      <c r="X124" s="127">
        <f>SUMIFS('Nov Receipts Data'!T:T,'Nov Receipts Data'!$B:$B,$B124)+SUMIFS('Nov Receipts Data'!T:T,'Nov Receipts Data'!$B:$B,$A124)</f>
        <v>0</v>
      </c>
      <c r="Y124" s="127">
        <f>SUMIFS('Nov Receipts Data'!U:U,'Nov Receipts Data'!$B:$B,$B124)+SUMIFS('Nov Receipts Data'!U:U,'Nov Receipts Data'!$B:$B,$A124)</f>
        <v>8504.32</v>
      </c>
      <c r="Z124" s="127">
        <f>SUMIFS('Nov Receipts Data'!V:V,'Nov Receipts Data'!$B:$B,$B124)+SUMIFS('Nov Receipts Data'!V:V,'Nov Receipts Data'!$B:$B,$A124)</f>
        <v>112.64</v>
      </c>
      <c r="AA124" s="127">
        <f>SUMIFS('Nov Receipts Data'!W:W,'Nov Receipts Data'!$B:$B,$B124)+SUMIFS('Nov Receipts Data'!W:W,'Nov Receipts Data'!$B:$B,$A124)</f>
        <v>56.32</v>
      </c>
      <c r="AB124" s="127">
        <f>SUMIFS('Nov Receipts Data'!X:X,'Nov Receipts Data'!$B:$B,$B124)+SUMIFS('Nov Receipts Data'!X:X,'Nov Receipts Data'!$B:$B,$A124)</f>
        <v>33566.720000000001</v>
      </c>
      <c r="AC124" s="127">
        <f>SUMIFS('Nov Receipts Data'!Y:Y,'Nov Receipts Data'!$B:$B,$B124)+SUMIFS('Nov Receipts Data'!Y:Y,'Nov Receipts Data'!$B:$B,$A124)</f>
        <v>0</v>
      </c>
      <c r="AD124" s="127">
        <f>SUMIFS('Nov Receipts Data'!Z:Z,'Nov Receipts Data'!$B:$B,$B124)+SUMIFS('Nov Receipts Data'!Z:Z,'Nov Receipts Data'!$B:$B,$A124)</f>
        <v>0</v>
      </c>
      <c r="AE124" s="127">
        <f>SUMIFS('Nov Receipts Data'!AA:AA,'Nov Receipts Data'!$B:$B,$B124)+SUMIFS('Nov Receipts Data'!AA:AA,'Nov Receipts Data'!$B:$B,$A124)</f>
        <v>0</v>
      </c>
      <c r="AF124" s="127">
        <f>SUMIFS('Nov Receipts Data'!AB:AB,'Nov Receipts Data'!$B:$B,$B124)+SUMIFS('Nov Receipts Data'!AB:AB,'Nov Receipts Data'!$B:$B,$A124)</f>
        <v>0</v>
      </c>
      <c r="AG124" s="127">
        <f>SUMIFS('Nov Receipts Data'!AC:AC,'Nov Receipts Data'!$B:$B,$B124)+SUMIFS('Nov Receipts Data'!AC:AC,'Nov Receipts Data'!$B:$B,$A124)</f>
        <v>0</v>
      </c>
      <c r="AH124" s="127">
        <f>SUMIFS('Nov Receipts Data'!AD:AD,'Nov Receipts Data'!$B:$B,$B124)+SUMIFS('Nov Receipts Data'!AD:AD,'Nov Receipts Data'!$B:$B,$A124)</f>
        <v>0</v>
      </c>
      <c r="AI124" s="127">
        <f>SUMIFS('Nov Receipts Data'!AE:AE,'Nov Receipts Data'!$B:$B,$B124)+SUMIFS('Nov Receipts Data'!AE:AE,'Nov Receipts Data'!$B:$B,$A124)</f>
        <v>0</v>
      </c>
      <c r="AJ124" s="127">
        <f>SUMIFS('Nov Receipts Data'!AF:AF,'Nov Receipts Data'!$B:$B,$B124)+SUMIFS('Nov Receipts Data'!AF:AF,'Nov Receipts Data'!$B:$B,$A124)</f>
        <v>0</v>
      </c>
      <c r="AK124" s="88"/>
    </row>
    <row r="125" spans="1:37" ht="13.2" outlineLevel="1">
      <c r="A125" s="86"/>
      <c r="B125" s="19" t="s">
        <v>106</v>
      </c>
      <c r="C125" s="127">
        <v>229770.41230231951</v>
      </c>
      <c r="D125" s="80">
        <f>SUMIFS('PMT Terms'!C:C,'PMT Terms'!B:B,B125)</f>
        <v>60</v>
      </c>
      <c r="E125" s="89">
        <f t="shared" si="13"/>
        <v>0.89555938877480423</v>
      </c>
      <c r="F125" s="84">
        <f t="shared" si="15"/>
        <v>205773.05000000002</v>
      </c>
      <c r="G125" s="88">
        <f>SUMIFS('Nov Receipts Data'!C:C,'Nov Receipts Data'!$B:$B,$B125)+SUMIFS('Nov Receipts Data'!C:C,'Nov Receipts Data'!$B:$B,$A125)</f>
        <v>0</v>
      </c>
      <c r="H125" s="88">
        <f>SUMIFS('Nov Receipts Data'!D:D,'Nov Receipts Data'!$B:$B,$B125)+SUMIFS('Nov Receipts Data'!D:D,'Nov Receipts Data'!$B:$B,$A125)</f>
        <v>187.6</v>
      </c>
      <c r="I125" s="127">
        <f>SUMIFS('Nov Receipts Data'!E:E,'Nov Receipts Data'!$B:$B,$B125)+SUMIFS('Nov Receipts Data'!E:E,'Nov Receipts Data'!$B:$B,$A125)</f>
        <v>1274.8800000000001</v>
      </c>
      <c r="J125" s="127">
        <f>SUMIFS('Nov Receipts Data'!F:F,'Nov Receipts Data'!$B:$B,$B125)+SUMIFS('Nov Receipts Data'!F:F,'Nov Receipts Data'!$B:$B,$A125)</f>
        <v>69.36</v>
      </c>
      <c r="K125" s="127">
        <f>SUMIFS('Nov Receipts Data'!G:G,'Nov Receipts Data'!$B:$B,$B125)+SUMIFS('Nov Receipts Data'!G:G,'Nov Receipts Data'!$B:$B,$A125)</f>
        <v>0</v>
      </c>
      <c r="L125" s="127">
        <f>SUMIFS('Nov Receipts Data'!H:H,'Nov Receipts Data'!$B:$B,$B125)+SUMIFS('Nov Receipts Data'!H:H,'Nov Receipts Data'!$B:$B,$A125)</f>
        <v>47691.12</v>
      </c>
      <c r="M125" s="127">
        <f>SUMIFS('Nov Receipts Data'!I:I,'Nov Receipts Data'!$B:$B,$B125)+SUMIFS('Nov Receipts Data'!I:I,'Nov Receipts Data'!$B:$B,$A125)</f>
        <v>939</v>
      </c>
      <c r="N125" s="127">
        <f>SUMIFS('Nov Receipts Data'!J:J,'Nov Receipts Data'!$B:$B,$B125)+SUMIFS('Nov Receipts Data'!J:J,'Nov Receipts Data'!$B:$B,$A125)</f>
        <v>114.48</v>
      </c>
      <c r="O125" s="127">
        <f>SUMIFS('Nov Receipts Data'!K:K,'Nov Receipts Data'!$B:$B,$B125)+SUMIFS('Nov Receipts Data'!K:K,'Nov Receipts Data'!$B:$B,$A125)</f>
        <v>0</v>
      </c>
      <c r="P125" s="127">
        <f>SUMIFS('Nov Receipts Data'!L:L,'Nov Receipts Data'!$B:$B,$B125)+SUMIFS('Nov Receipts Data'!L:L,'Nov Receipts Data'!$B:$B,$A125)</f>
        <v>1313.04</v>
      </c>
      <c r="Q125" s="127">
        <f>SUMIFS('Nov Receipts Data'!M:M,'Nov Receipts Data'!$B:$B,$B125)+SUMIFS('Nov Receipts Data'!M:M,'Nov Receipts Data'!$B:$B,$A125)</f>
        <v>113.16</v>
      </c>
      <c r="R125" s="127">
        <f>SUMIFS('Nov Receipts Data'!N:N,'Nov Receipts Data'!$B:$B,$B125)+SUMIFS('Nov Receipts Data'!N:N,'Nov Receipts Data'!$B:$B,$A125)</f>
        <v>378.12</v>
      </c>
      <c r="S125" s="127">
        <f>SUMIFS('Nov Receipts Data'!O:O,'Nov Receipts Data'!$B:$B,$B125)+SUMIFS('Nov Receipts Data'!O:O,'Nov Receipts Data'!$B:$B,$A125)</f>
        <v>0</v>
      </c>
      <c r="T125" s="127">
        <f>SUMIFS('Nov Receipts Data'!P:P,'Nov Receipts Data'!$B:$B,$B125)+SUMIFS('Nov Receipts Data'!P:P,'Nov Receipts Data'!$B:$B,$A125)</f>
        <v>108</v>
      </c>
      <c r="U125" s="127">
        <f>SUMIFS('Nov Receipts Data'!Q:Q,'Nov Receipts Data'!$B:$B,$B125)+SUMIFS('Nov Receipts Data'!Q:Q,'Nov Receipts Data'!$B:$B,$A125)</f>
        <v>49062.48</v>
      </c>
      <c r="V125" s="127">
        <f>SUMIFS('Nov Receipts Data'!R:R,'Nov Receipts Data'!$B:$B,$B125)+SUMIFS('Nov Receipts Data'!R:R,'Nov Receipts Data'!$B:$B,$A125)</f>
        <v>1842.84</v>
      </c>
      <c r="W125" s="127">
        <f>SUMIFS('Nov Receipts Data'!S:S,'Nov Receipts Data'!$B:$B,$B125)+SUMIFS('Nov Receipts Data'!S:S,'Nov Receipts Data'!$B:$B,$A125)</f>
        <v>806.76</v>
      </c>
      <c r="X125" s="127">
        <f>SUMIFS('Nov Receipts Data'!T:T,'Nov Receipts Data'!$B:$B,$B125)+SUMIFS('Nov Receipts Data'!T:T,'Nov Receipts Data'!$B:$B,$A125)</f>
        <v>138.22999999999999</v>
      </c>
      <c r="Y125" s="127">
        <f>SUMIFS('Nov Receipts Data'!U:U,'Nov Receipts Data'!$B:$B,$B125)+SUMIFS('Nov Receipts Data'!U:U,'Nov Receipts Data'!$B:$B,$A125)</f>
        <v>0</v>
      </c>
      <c r="Z125" s="127">
        <f>SUMIFS('Nov Receipts Data'!V:V,'Nov Receipts Data'!$B:$B,$B125)+SUMIFS('Nov Receipts Data'!V:V,'Nov Receipts Data'!$B:$B,$A125)</f>
        <v>48635.88</v>
      </c>
      <c r="AA125" s="127">
        <f>SUMIFS('Nov Receipts Data'!W:W,'Nov Receipts Data'!$B:$B,$B125)+SUMIFS('Nov Receipts Data'!W:W,'Nov Receipts Data'!$B:$B,$A125)</f>
        <v>1847.52</v>
      </c>
      <c r="AB125" s="127">
        <f>SUMIFS('Nov Receipts Data'!X:X,'Nov Receipts Data'!$B:$B,$B125)+SUMIFS('Nov Receipts Data'!X:X,'Nov Receipts Data'!$B:$B,$A125)</f>
        <v>126.5</v>
      </c>
      <c r="AC125" s="127">
        <f>SUMIFS('Nov Receipts Data'!Y:Y,'Nov Receipts Data'!$B:$B,$B125)+SUMIFS('Nov Receipts Data'!Y:Y,'Nov Receipts Data'!$B:$B,$A125)</f>
        <v>0</v>
      </c>
      <c r="AD125" s="127">
        <f>SUMIFS('Nov Receipts Data'!Z:Z,'Nov Receipts Data'!$B:$B,$B125)+SUMIFS('Nov Receipts Data'!Z:Z,'Nov Receipts Data'!$B:$B,$A125)</f>
        <v>308.88</v>
      </c>
      <c r="AE125" s="127">
        <f>SUMIFS('Nov Receipts Data'!AA:AA,'Nov Receipts Data'!$B:$B,$B125)+SUMIFS('Nov Receipts Data'!AA:AA,'Nov Receipts Data'!$B:$B,$A125)</f>
        <v>0</v>
      </c>
      <c r="AF125" s="127">
        <f>SUMIFS('Nov Receipts Data'!AB:AB,'Nov Receipts Data'!$B:$B,$B125)+SUMIFS('Nov Receipts Data'!AB:AB,'Nov Receipts Data'!$B:$B,$A125)</f>
        <v>64.319999999999993</v>
      </c>
      <c r="AG125" s="127">
        <f>SUMIFS('Nov Receipts Data'!AC:AC,'Nov Receipts Data'!$B:$B,$B125)+SUMIFS('Nov Receipts Data'!AC:AC,'Nov Receipts Data'!$B:$B,$A125)</f>
        <v>0</v>
      </c>
      <c r="AH125" s="127">
        <f>SUMIFS('Nov Receipts Data'!AD:AD,'Nov Receipts Data'!$B:$B,$B125)+SUMIFS('Nov Receipts Data'!AD:AD,'Nov Receipts Data'!$B:$B,$A125)</f>
        <v>0</v>
      </c>
      <c r="AI125" s="127">
        <f>SUMIFS('Nov Receipts Data'!AE:AE,'Nov Receipts Data'!$B:$B,$B125)+SUMIFS('Nov Receipts Data'!AE:AE,'Nov Receipts Data'!$B:$B,$A125)</f>
        <v>1635.48</v>
      </c>
      <c r="AJ125" s="127">
        <f>SUMIFS('Nov Receipts Data'!AF:AF,'Nov Receipts Data'!$B:$B,$B125)+SUMIFS('Nov Receipts Data'!AF:AF,'Nov Receipts Data'!$B:$B,$A125)</f>
        <v>49115.4</v>
      </c>
      <c r="AK125" s="88"/>
    </row>
    <row r="126" spans="1:37" ht="13.2" outlineLevel="1">
      <c r="A126" s="86"/>
      <c r="B126" s="19" t="s">
        <v>506</v>
      </c>
      <c r="C126" s="127">
        <v>180663.02580308981</v>
      </c>
      <c r="D126" s="80">
        <f>SUMIFS('PMT Terms'!C:C,'PMT Terms'!B:B,B126)</f>
        <v>60</v>
      </c>
      <c r="E126" s="89">
        <f t="shared" si="13"/>
        <v>0.86968951893483004</v>
      </c>
      <c r="F126" s="84">
        <f t="shared" si="15"/>
        <v>157120.73999999996</v>
      </c>
      <c r="G126" s="88">
        <f>SUMIFS('Nov Receipts Data'!C:C,'Nov Receipts Data'!$B:$B,$B126)+SUMIFS('Nov Receipts Data'!C:C,'Nov Receipts Data'!$B:$B,$A126)</f>
        <v>0</v>
      </c>
      <c r="H126" s="88">
        <f>SUMIFS('Nov Receipts Data'!D:D,'Nov Receipts Data'!$B:$B,$B126)+SUMIFS('Nov Receipts Data'!D:D,'Nov Receipts Data'!$B:$B,$A126)</f>
        <v>0</v>
      </c>
      <c r="I126" s="127">
        <f>SUMIFS('Nov Receipts Data'!E:E,'Nov Receipts Data'!$B:$B,$B126)+SUMIFS('Nov Receipts Data'!E:E,'Nov Receipts Data'!$B:$B,$A126)</f>
        <v>0</v>
      </c>
      <c r="J126" s="127">
        <f>SUMIFS('Nov Receipts Data'!F:F,'Nov Receipts Data'!$B:$B,$B126)+SUMIFS('Nov Receipts Data'!F:F,'Nov Receipts Data'!$B:$B,$A126)</f>
        <v>7960.83</v>
      </c>
      <c r="K126" s="127">
        <f>SUMIFS('Nov Receipts Data'!G:G,'Nov Receipts Data'!$B:$B,$B126)+SUMIFS('Nov Receipts Data'!G:G,'Nov Receipts Data'!$B:$B,$A126)</f>
        <v>0</v>
      </c>
      <c r="L126" s="127">
        <f>SUMIFS('Nov Receipts Data'!H:H,'Nov Receipts Data'!$B:$B,$B126)+SUMIFS('Nov Receipts Data'!H:H,'Nov Receipts Data'!$B:$B,$A126)</f>
        <v>604.62</v>
      </c>
      <c r="M126" s="127">
        <f>SUMIFS('Nov Receipts Data'!I:I,'Nov Receipts Data'!$B:$B,$B126)+SUMIFS('Nov Receipts Data'!I:I,'Nov Receipts Data'!$B:$B,$A126)</f>
        <v>1626.51</v>
      </c>
      <c r="N126" s="127">
        <f>SUMIFS('Nov Receipts Data'!J:J,'Nov Receipts Data'!$B:$B,$B126)+SUMIFS('Nov Receipts Data'!J:J,'Nov Receipts Data'!$B:$B,$A126)</f>
        <v>0</v>
      </c>
      <c r="O126" s="127">
        <f>SUMIFS('Nov Receipts Data'!K:K,'Nov Receipts Data'!$B:$B,$B126)+SUMIFS('Nov Receipts Data'!K:K,'Nov Receipts Data'!$B:$B,$A126)</f>
        <v>0</v>
      </c>
      <c r="P126" s="127">
        <f>SUMIFS('Nov Receipts Data'!L:L,'Nov Receipts Data'!$B:$B,$B126)+SUMIFS('Nov Receipts Data'!L:L,'Nov Receipts Data'!$B:$B,$A126)</f>
        <v>11861.9</v>
      </c>
      <c r="Q126" s="127">
        <f>SUMIFS('Nov Receipts Data'!M:M,'Nov Receipts Data'!$B:$B,$B126)+SUMIFS('Nov Receipts Data'!M:M,'Nov Receipts Data'!$B:$B,$A126)</f>
        <v>120.18</v>
      </c>
      <c r="R126" s="127">
        <f>SUMIFS('Nov Receipts Data'!N:N,'Nov Receipts Data'!$B:$B,$B126)+SUMIFS('Nov Receipts Data'!N:N,'Nov Receipts Data'!$B:$B,$A126)</f>
        <v>49561.46</v>
      </c>
      <c r="S126" s="127">
        <f>SUMIFS('Nov Receipts Data'!O:O,'Nov Receipts Data'!$B:$B,$B126)+SUMIFS('Nov Receipts Data'!O:O,'Nov Receipts Data'!$B:$B,$A126)</f>
        <v>9494.5499999999993</v>
      </c>
      <c r="T126" s="127">
        <f>SUMIFS('Nov Receipts Data'!P:P,'Nov Receipts Data'!$B:$B,$B126)+SUMIFS('Nov Receipts Data'!P:P,'Nov Receipts Data'!$B:$B,$A126)</f>
        <v>5542.44</v>
      </c>
      <c r="U126" s="127">
        <f>SUMIFS('Nov Receipts Data'!Q:Q,'Nov Receipts Data'!$B:$B,$B126)+SUMIFS('Nov Receipts Data'!Q:Q,'Nov Receipts Data'!$B:$B,$A126)</f>
        <v>60.09</v>
      </c>
      <c r="V126" s="127">
        <f>SUMIFS('Nov Receipts Data'!R:R,'Nov Receipts Data'!$B:$B,$B126)+SUMIFS('Nov Receipts Data'!R:R,'Nov Receipts Data'!$B:$B,$A126)</f>
        <v>160.51</v>
      </c>
      <c r="W126" s="127">
        <f>SUMIFS('Nov Receipts Data'!S:S,'Nov Receipts Data'!$B:$B,$B126)+SUMIFS('Nov Receipts Data'!S:S,'Nov Receipts Data'!$B:$B,$A126)</f>
        <v>826.26</v>
      </c>
      <c r="X126" s="127">
        <f>SUMIFS('Nov Receipts Data'!T:T,'Nov Receipts Data'!$B:$B,$B126)+SUMIFS('Nov Receipts Data'!T:T,'Nov Receipts Data'!$B:$B,$A126)</f>
        <v>0</v>
      </c>
      <c r="Y126" s="127">
        <f>SUMIFS('Nov Receipts Data'!U:U,'Nov Receipts Data'!$B:$B,$B126)+SUMIFS('Nov Receipts Data'!U:U,'Nov Receipts Data'!$B:$B,$A126)</f>
        <v>9081.2800000000007</v>
      </c>
      <c r="Z126" s="127">
        <f>SUMIFS('Nov Receipts Data'!V:V,'Nov Receipts Data'!$B:$B,$B126)+SUMIFS('Nov Receipts Data'!V:V,'Nov Receipts Data'!$B:$B,$A126)</f>
        <v>7009.26</v>
      </c>
      <c r="AA126" s="127">
        <f>SUMIFS('Nov Receipts Data'!W:W,'Nov Receipts Data'!$B:$B,$B126)+SUMIFS('Nov Receipts Data'!W:W,'Nov Receipts Data'!$B:$B,$A126)</f>
        <v>2942.34</v>
      </c>
      <c r="AB126" s="127">
        <f>SUMIFS('Nov Receipts Data'!X:X,'Nov Receipts Data'!$B:$B,$B126)+SUMIFS('Nov Receipts Data'!X:X,'Nov Receipts Data'!$B:$B,$A126)</f>
        <v>10183.89</v>
      </c>
      <c r="AC126" s="127">
        <f>SUMIFS('Nov Receipts Data'!Y:Y,'Nov Receipts Data'!$B:$B,$B126)+SUMIFS('Nov Receipts Data'!Y:Y,'Nov Receipts Data'!$B:$B,$A126)</f>
        <v>8706.9500000000007</v>
      </c>
      <c r="AD126" s="127">
        <f>SUMIFS('Nov Receipts Data'!Z:Z,'Nov Receipts Data'!$B:$B,$B126)+SUMIFS('Nov Receipts Data'!Z:Z,'Nov Receipts Data'!$B:$B,$A126)</f>
        <v>27691.02</v>
      </c>
      <c r="AE126" s="127">
        <f>SUMIFS('Nov Receipts Data'!AA:AA,'Nov Receipts Data'!$B:$B,$B126)+SUMIFS('Nov Receipts Data'!AA:AA,'Nov Receipts Data'!$B:$B,$A126)</f>
        <v>1466.42</v>
      </c>
      <c r="AF126" s="127">
        <f>SUMIFS('Nov Receipts Data'!AB:AB,'Nov Receipts Data'!$B:$B,$B126)+SUMIFS('Nov Receipts Data'!AB:AB,'Nov Receipts Data'!$B:$B,$A126)</f>
        <v>2056.83</v>
      </c>
      <c r="AG126" s="127">
        <f>SUMIFS('Nov Receipts Data'!AC:AC,'Nov Receipts Data'!$B:$B,$B126)+SUMIFS('Nov Receipts Data'!AC:AC,'Nov Receipts Data'!$B:$B,$A126)</f>
        <v>0</v>
      </c>
      <c r="AH126" s="127">
        <f>SUMIFS('Nov Receipts Data'!AD:AD,'Nov Receipts Data'!$B:$B,$B126)+SUMIFS('Nov Receipts Data'!AD:AD,'Nov Receipts Data'!$B:$B,$A126)</f>
        <v>0</v>
      </c>
      <c r="AI126" s="127">
        <f>SUMIFS('Nov Receipts Data'!AE:AE,'Nov Receipts Data'!$B:$B,$B126)+SUMIFS('Nov Receipts Data'!AE:AE,'Nov Receipts Data'!$B:$B,$A126)</f>
        <v>0</v>
      </c>
      <c r="AJ126" s="127">
        <f>SUMIFS('Nov Receipts Data'!AF:AF,'Nov Receipts Data'!$B:$B,$B126)+SUMIFS('Nov Receipts Data'!AF:AF,'Nov Receipts Data'!$B:$B,$A126)</f>
        <v>163.4</v>
      </c>
      <c r="AK126" s="88"/>
    </row>
    <row r="127" spans="1:37" ht="13.2" outlineLevel="1">
      <c r="A127" s="86"/>
      <c r="B127" s="19" t="s">
        <v>104</v>
      </c>
      <c r="C127" s="127">
        <v>191668.61580108065</v>
      </c>
      <c r="D127" s="80">
        <f>SUMIFS('PMT Terms'!C:C,'PMT Terms'!B:B,B127)</f>
        <v>70</v>
      </c>
      <c r="E127" s="89">
        <f t="shared" si="13"/>
        <v>0.80156612681675032</v>
      </c>
      <c r="F127" s="84">
        <f t="shared" si="15"/>
        <v>153635.07</v>
      </c>
      <c r="G127" s="88">
        <f>SUMIFS('Nov Receipts Data'!C:C,'Nov Receipts Data'!$B:$B,$B127)+SUMIFS('Nov Receipts Data'!C:C,'Nov Receipts Data'!$B:$B,$A127)</f>
        <v>0</v>
      </c>
      <c r="H127" s="88">
        <f>SUMIFS('Nov Receipts Data'!D:D,'Nov Receipts Data'!$B:$B,$B127)+SUMIFS('Nov Receipts Data'!D:D,'Nov Receipts Data'!$B:$B,$A127)</f>
        <v>551.02</v>
      </c>
      <c r="I127" s="127">
        <f>SUMIFS('Nov Receipts Data'!E:E,'Nov Receipts Data'!$B:$B,$B127)+SUMIFS('Nov Receipts Data'!E:E,'Nov Receipts Data'!$B:$B,$A127)</f>
        <v>7878.9</v>
      </c>
      <c r="J127" s="127">
        <f>SUMIFS('Nov Receipts Data'!F:F,'Nov Receipts Data'!$B:$B,$B127)+SUMIFS('Nov Receipts Data'!F:F,'Nov Receipts Data'!$B:$B,$A127)</f>
        <v>233.4</v>
      </c>
      <c r="K127" s="127">
        <f>SUMIFS('Nov Receipts Data'!G:G,'Nov Receipts Data'!$B:$B,$B127)+SUMIFS('Nov Receipts Data'!G:G,'Nov Receipts Data'!$B:$B,$A127)</f>
        <v>0</v>
      </c>
      <c r="L127" s="127">
        <f>SUMIFS('Nov Receipts Data'!H:H,'Nov Receipts Data'!$B:$B,$B127)+SUMIFS('Nov Receipts Data'!H:H,'Nov Receipts Data'!$B:$B,$A127)</f>
        <v>9.75</v>
      </c>
      <c r="M127" s="127">
        <f>SUMIFS('Nov Receipts Data'!I:I,'Nov Receipts Data'!$B:$B,$B127)+SUMIFS('Nov Receipts Data'!I:I,'Nov Receipts Data'!$B:$B,$A127)</f>
        <v>0</v>
      </c>
      <c r="N127" s="127">
        <f>SUMIFS('Nov Receipts Data'!J:J,'Nov Receipts Data'!$B:$B,$B127)+SUMIFS('Nov Receipts Data'!J:J,'Nov Receipts Data'!$B:$B,$A127)</f>
        <v>19308.599999999999</v>
      </c>
      <c r="O127" s="127">
        <f>SUMIFS('Nov Receipts Data'!K:K,'Nov Receipts Data'!$B:$B,$B127)+SUMIFS('Nov Receipts Data'!K:K,'Nov Receipts Data'!$B:$B,$A127)</f>
        <v>20463.05</v>
      </c>
      <c r="P127" s="127">
        <f>SUMIFS('Nov Receipts Data'!L:L,'Nov Receipts Data'!$B:$B,$B127)+SUMIFS('Nov Receipts Data'!L:L,'Nov Receipts Data'!$B:$B,$A127)</f>
        <v>1213.2</v>
      </c>
      <c r="Q127" s="127">
        <f>SUMIFS('Nov Receipts Data'!M:M,'Nov Receipts Data'!$B:$B,$B127)+SUMIFS('Nov Receipts Data'!M:M,'Nov Receipts Data'!$B:$B,$A127)</f>
        <v>9742.7999999999993</v>
      </c>
      <c r="R127" s="127">
        <f>SUMIFS('Nov Receipts Data'!N:N,'Nov Receipts Data'!$B:$B,$B127)+SUMIFS('Nov Receipts Data'!N:N,'Nov Receipts Data'!$B:$B,$A127)</f>
        <v>34834.800000000003</v>
      </c>
      <c r="S127" s="127">
        <f>SUMIFS('Nov Receipts Data'!O:O,'Nov Receipts Data'!$B:$B,$B127)+SUMIFS('Nov Receipts Data'!O:O,'Nov Receipts Data'!$B:$B,$A127)</f>
        <v>2100.6</v>
      </c>
      <c r="T127" s="127">
        <f>SUMIFS('Nov Receipts Data'!P:P,'Nov Receipts Data'!$B:$B,$B127)+SUMIFS('Nov Receipts Data'!P:P,'Nov Receipts Data'!$B:$B,$A127)</f>
        <v>0</v>
      </c>
      <c r="U127" s="127">
        <f>SUMIFS('Nov Receipts Data'!Q:Q,'Nov Receipts Data'!$B:$B,$B127)+SUMIFS('Nov Receipts Data'!Q:Q,'Nov Receipts Data'!$B:$B,$A127)</f>
        <v>0</v>
      </c>
      <c r="V127" s="127">
        <f>SUMIFS('Nov Receipts Data'!R:R,'Nov Receipts Data'!$B:$B,$B127)+SUMIFS('Nov Receipts Data'!R:R,'Nov Receipts Data'!$B:$B,$A127)</f>
        <v>2823.6</v>
      </c>
      <c r="W127" s="127">
        <f>SUMIFS('Nov Receipts Data'!S:S,'Nov Receipts Data'!$B:$B,$B127)+SUMIFS('Nov Receipts Data'!S:S,'Nov Receipts Data'!$B:$B,$A127)</f>
        <v>0</v>
      </c>
      <c r="X127" s="127">
        <f>SUMIFS('Nov Receipts Data'!T:T,'Nov Receipts Data'!$B:$B,$B127)+SUMIFS('Nov Receipts Data'!T:T,'Nov Receipts Data'!$B:$B,$A127)</f>
        <v>0</v>
      </c>
      <c r="Y127" s="127">
        <f>SUMIFS('Nov Receipts Data'!U:U,'Nov Receipts Data'!$B:$B,$B127)+SUMIFS('Nov Receipts Data'!U:U,'Nov Receipts Data'!$B:$B,$A127)</f>
        <v>0</v>
      </c>
      <c r="Z127" s="127">
        <f>SUMIFS('Nov Receipts Data'!V:V,'Nov Receipts Data'!$B:$B,$B127)+SUMIFS('Nov Receipts Data'!V:V,'Nov Receipts Data'!$B:$B,$A127)</f>
        <v>137.4</v>
      </c>
      <c r="AA127" s="127">
        <f>SUMIFS('Nov Receipts Data'!W:W,'Nov Receipts Data'!$B:$B,$B127)+SUMIFS('Nov Receipts Data'!W:W,'Nov Receipts Data'!$B:$B,$A127)</f>
        <v>0</v>
      </c>
      <c r="AB127" s="127">
        <f>SUMIFS('Nov Receipts Data'!X:X,'Nov Receipts Data'!$B:$B,$B127)+SUMIFS('Nov Receipts Data'!X:X,'Nov Receipts Data'!$B:$B,$A127)</f>
        <v>19.95</v>
      </c>
      <c r="AC127" s="127">
        <f>SUMIFS('Nov Receipts Data'!Y:Y,'Nov Receipts Data'!$B:$B,$B127)+SUMIFS('Nov Receipts Data'!Y:Y,'Nov Receipts Data'!$B:$B,$A127)</f>
        <v>14022.9</v>
      </c>
      <c r="AD127" s="127">
        <f>SUMIFS('Nov Receipts Data'!Z:Z,'Nov Receipts Data'!$B:$B,$B127)+SUMIFS('Nov Receipts Data'!Z:Z,'Nov Receipts Data'!$B:$B,$A127)</f>
        <v>40295.1</v>
      </c>
      <c r="AE127" s="127">
        <f>SUMIFS('Nov Receipts Data'!AA:AA,'Nov Receipts Data'!$B:$B,$B127)+SUMIFS('Nov Receipts Data'!AA:AA,'Nov Receipts Data'!$B:$B,$A127)</f>
        <v>0</v>
      </c>
      <c r="AF127" s="127">
        <f>SUMIFS('Nov Receipts Data'!AB:AB,'Nov Receipts Data'!$B:$B,$B127)+SUMIFS('Nov Receipts Data'!AB:AB,'Nov Receipts Data'!$B:$B,$A127)</f>
        <v>0</v>
      </c>
      <c r="AG127" s="127">
        <f>SUMIFS('Nov Receipts Data'!AC:AC,'Nov Receipts Data'!$B:$B,$B127)+SUMIFS('Nov Receipts Data'!AC:AC,'Nov Receipts Data'!$B:$B,$A127)</f>
        <v>0</v>
      </c>
      <c r="AH127" s="127">
        <f>SUMIFS('Nov Receipts Data'!AD:AD,'Nov Receipts Data'!$B:$B,$B127)+SUMIFS('Nov Receipts Data'!AD:AD,'Nov Receipts Data'!$B:$B,$A127)</f>
        <v>0</v>
      </c>
      <c r="AI127" s="127">
        <f>SUMIFS('Nov Receipts Data'!AE:AE,'Nov Receipts Data'!$B:$B,$B127)+SUMIFS('Nov Receipts Data'!AE:AE,'Nov Receipts Data'!$B:$B,$A127)</f>
        <v>0</v>
      </c>
      <c r="AJ127" s="127">
        <f>SUMIFS('Nov Receipts Data'!AF:AF,'Nov Receipts Data'!$B:$B,$B127)+SUMIFS('Nov Receipts Data'!AF:AF,'Nov Receipts Data'!$B:$B,$A127)</f>
        <v>0</v>
      </c>
      <c r="AK127" s="88"/>
    </row>
    <row r="128" spans="1:37" ht="13.2" outlineLevel="1">
      <c r="A128" s="86"/>
      <c r="B128" s="19" t="s">
        <v>179</v>
      </c>
      <c r="C128" s="127">
        <v>200063.32643963909</v>
      </c>
      <c r="D128" s="80">
        <f>SUMIFS('PMT Terms'!C:C,'PMT Terms'!B:B,B128)</f>
        <v>45</v>
      </c>
      <c r="E128" s="89">
        <f t="shared" si="13"/>
        <v>0.93480691003318794</v>
      </c>
      <c r="F128" s="84">
        <f t="shared" si="15"/>
        <v>187020.58000000002</v>
      </c>
      <c r="G128" s="88">
        <f>SUMIFS('Nov Receipts Data'!C:C,'Nov Receipts Data'!$B:$B,$B128)+SUMIFS('Nov Receipts Data'!C:C,'Nov Receipts Data'!$B:$B,$A128)</f>
        <v>0</v>
      </c>
      <c r="H128" s="88">
        <f>SUMIFS('Nov Receipts Data'!D:D,'Nov Receipts Data'!$B:$B,$B128)+SUMIFS('Nov Receipts Data'!D:D,'Nov Receipts Data'!$B:$B,$A128)</f>
        <v>2301.84</v>
      </c>
      <c r="I128" s="127">
        <f>SUMIFS('Nov Receipts Data'!E:E,'Nov Receipts Data'!$B:$B,$B128)+SUMIFS('Nov Receipts Data'!E:E,'Nov Receipts Data'!$B:$B,$A128)</f>
        <v>0</v>
      </c>
      <c r="J128" s="127">
        <f>SUMIFS('Nov Receipts Data'!F:F,'Nov Receipts Data'!$B:$B,$B128)+SUMIFS('Nov Receipts Data'!F:F,'Nov Receipts Data'!$B:$B,$A128)</f>
        <v>0</v>
      </c>
      <c r="K128" s="127">
        <f>SUMIFS('Nov Receipts Data'!G:G,'Nov Receipts Data'!$B:$B,$B128)+SUMIFS('Nov Receipts Data'!G:G,'Nov Receipts Data'!$B:$B,$A128)</f>
        <v>72512.44</v>
      </c>
      <c r="L128" s="127">
        <f>SUMIFS('Nov Receipts Data'!H:H,'Nov Receipts Data'!$B:$B,$B128)+SUMIFS('Nov Receipts Data'!H:H,'Nov Receipts Data'!$B:$B,$A128)</f>
        <v>2348.36</v>
      </c>
      <c r="M128" s="127">
        <f>SUMIFS('Nov Receipts Data'!I:I,'Nov Receipts Data'!$B:$B,$B128)+SUMIFS('Nov Receipts Data'!I:I,'Nov Receipts Data'!$B:$B,$A128)</f>
        <v>0</v>
      </c>
      <c r="N128" s="127">
        <f>SUMIFS('Nov Receipts Data'!J:J,'Nov Receipts Data'!$B:$B,$B128)+SUMIFS('Nov Receipts Data'!J:J,'Nov Receipts Data'!$B:$B,$A128)</f>
        <v>0</v>
      </c>
      <c r="O128" s="127">
        <f>SUMIFS('Nov Receipts Data'!K:K,'Nov Receipts Data'!$B:$B,$B128)+SUMIFS('Nov Receipts Data'!K:K,'Nov Receipts Data'!$B:$B,$A128)</f>
        <v>0</v>
      </c>
      <c r="P128" s="127">
        <f>SUMIFS('Nov Receipts Data'!L:L,'Nov Receipts Data'!$B:$B,$B128)+SUMIFS('Nov Receipts Data'!L:L,'Nov Receipts Data'!$B:$B,$A128)</f>
        <v>0</v>
      </c>
      <c r="Q128" s="127">
        <f>SUMIFS('Nov Receipts Data'!M:M,'Nov Receipts Data'!$B:$B,$B128)+SUMIFS('Nov Receipts Data'!M:M,'Nov Receipts Data'!$B:$B,$A128)</f>
        <v>0</v>
      </c>
      <c r="R128" s="127">
        <f>SUMIFS('Nov Receipts Data'!N:N,'Nov Receipts Data'!$B:$B,$B128)+SUMIFS('Nov Receipts Data'!N:N,'Nov Receipts Data'!$B:$B,$A128)</f>
        <v>0</v>
      </c>
      <c r="S128" s="127">
        <f>SUMIFS('Nov Receipts Data'!O:O,'Nov Receipts Data'!$B:$B,$B128)+SUMIFS('Nov Receipts Data'!O:O,'Nov Receipts Data'!$B:$B,$A128)</f>
        <v>0</v>
      </c>
      <c r="T128" s="127">
        <f>SUMIFS('Nov Receipts Data'!P:P,'Nov Receipts Data'!$B:$B,$B128)+SUMIFS('Nov Receipts Data'!P:P,'Nov Receipts Data'!$B:$B,$A128)</f>
        <v>0</v>
      </c>
      <c r="U128" s="127">
        <f>SUMIFS('Nov Receipts Data'!Q:Q,'Nov Receipts Data'!$B:$B,$B128)+SUMIFS('Nov Receipts Data'!Q:Q,'Nov Receipts Data'!$B:$B,$A128)</f>
        <v>0</v>
      </c>
      <c r="V128" s="127">
        <f>SUMIFS('Nov Receipts Data'!R:R,'Nov Receipts Data'!$B:$B,$B128)+SUMIFS('Nov Receipts Data'!R:R,'Nov Receipts Data'!$B:$B,$A128)</f>
        <v>0</v>
      </c>
      <c r="W128" s="127">
        <f>SUMIFS('Nov Receipts Data'!S:S,'Nov Receipts Data'!$B:$B,$B128)+SUMIFS('Nov Receipts Data'!S:S,'Nov Receipts Data'!$B:$B,$A128)</f>
        <v>42.76</v>
      </c>
      <c r="X128" s="127">
        <f>SUMIFS('Nov Receipts Data'!T:T,'Nov Receipts Data'!$B:$B,$B128)+SUMIFS('Nov Receipts Data'!T:T,'Nov Receipts Data'!$B:$B,$A128)</f>
        <v>49289.04</v>
      </c>
      <c r="Y128" s="127">
        <f>SUMIFS('Nov Receipts Data'!U:U,'Nov Receipts Data'!$B:$B,$B128)+SUMIFS('Nov Receipts Data'!U:U,'Nov Receipts Data'!$B:$B,$A128)</f>
        <v>0</v>
      </c>
      <c r="Z128" s="127">
        <f>SUMIFS('Nov Receipts Data'!V:V,'Nov Receipts Data'!$B:$B,$B128)+SUMIFS('Nov Receipts Data'!V:V,'Nov Receipts Data'!$B:$B,$A128)</f>
        <v>0</v>
      </c>
      <c r="AA128" s="127">
        <f>SUMIFS('Nov Receipts Data'!W:W,'Nov Receipts Data'!$B:$B,$B128)+SUMIFS('Nov Receipts Data'!W:W,'Nov Receipts Data'!$B:$B,$A128)</f>
        <v>0</v>
      </c>
      <c r="AB128" s="127">
        <f>SUMIFS('Nov Receipts Data'!X:X,'Nov Receipts Data'!$B:$B,$B128)+SUMIFS('Nov Receipts Data'!X:X,'Nov Receipts Data'!$B:$B,$A128)</f>
        <v>0</v>
      </c>
      <c r="AC128" s="127">
        <f>SUMIFS('Nov Receipts Data'!Y:Y,'Nov Receipts Data'!$B:$B,$B128)+SUMIFS('Nov Receipts Data'!Y:Y,'Nov Receipts Data'!$B:$B,$A128)</f>
        <v>0</v>
      </c>
      <c r="AD128" s="127">
        <f>SUMIFS('Nov Receipts Data'!Z:Z,'Nov Receipts Data'!$B:$B,$B128)+SUMIFS('Nov Receipts Data'!Z:Z,'Nov Receipts Data'!$B:$B,$A128)</f>
        <v>0</v>
      </c>
      <c r="AE128" s="127">
        <f>SUMIFS('Nov Receipts Data'!AA:AA,'Nov Receipts Data'!$B:$B,$B128)+SUMIFS('Nov Receipts Data'!AA:AA,'Nov Receipts Data'!$B:$B,$A128)</f>
        <v>26862</v>
      </c>
      <c r="AF128" s="127">
        <f>SUMIFS('Nov Receipts Data'!AB:AB,'Nov Receipts Data'!$B:$B,$B128)+SUMIFS('Nov Receipts Data'!AB:AB,'Nov Receipts Data'!$B:$B,$A128)</f>
        <v>0</v>
      </c>
      <c r="AG128" s="127">
        <f>SUMIFS('Nov Receipts Data'!AC:AC,'Nov Receipts Data'!$B:$B,$B128)+SUMIFS('Nov Receipts Data'!AC:AC,'Nov Receipts Data'!$B:$B,$A128)</f>
        <v>0</v>
      </c>
      <c r="AH128" s="127">
        <f>SUMIFS('Nov Receipts Data'!AD:AD,'Nov Receipts Data'!$B:$B,$B128)+SUMIFS('Nov Receipts Data'!AD:AD,'Nov Receipts Data'!$B:$B,$A128)</f>
        <v>32660.76</v>
      </c>
      <c r="AI128" s="127">
        <f>SUMIFS('Nov Receipts Data'!AE:AE,'Nov Receipts Data'!$B:$B,$B128)+SUMIFS('Nov Receipts Data'!AE:AE,'Nov Receipts Data'!$B:$B,$A128)</f>
        <v>1003.38</v>
      </c>
      <c r="AJ128" s="127">
        <f>SUMIFS('Nov Receipts Data'!AF:AF,'Nov Receipts Data'!$B:$B,$B128)+SUMIFS('Nov Receipts Data'!AF:AF,'Nov Receipts Data'!$B:$B,$A128)</f>
        <v>0</v>
      </c>
      <c r="AK128" s="88"/>
    </row>
    <row r="129" spans="1:37" ht="13.2" outlineLevel="1">
      <c r="A129" s="86"/>
      <c r="B129" s="19" t="s">
        <v>71</v>
      </c>
      <c r="C129" s="127">
        <v>373072.70680184563</v>
      </c>
      <c r="D129" s="80">
        <f>SUMIFS('PMT Terms'!C:C,'PMT Terms'!B:B,B129)</f>
        <v>10</v>
      </c>
      <c r="E129" s="89">
        <f t="shared" si="13"/>
        <v>0.45568190033878669</v>
      </c>
      <c r="F129" s="84">
        <f t="shared" si="15"/>
        <v>170002.48</v>
      </c>
      <c r="G129" s="88">
        <f>SUMIFS('Nov Receipts Data'!C:C,'Nov Receipts Data'!$B:$B,$B129)+SUMIFS('Nov Receipts Data'!C:C,'Nov Receipts Data'!$B:$B,$A129)</f>
        <v>110.88</v>
      </c>
      <c r="H129" s="88">
        <f>SUMIFS('Nov Receipts Data'!D:D,'Nov Receipts Data'!$B:$B,$B129)+SUMIFS('Nov Receipts Data'!D:D,'Nov Receipts Data'!$B:$B,$A129)</f>
        <v>302.88</v>
      </c>
      <c r="I129" s="127">
        <f>SUMIFS('Nov Receipts Data'!E:E,'Nov Receipts Data'!$B:$B,$B129)+SUMIFS('Nov Receipts Data'!E:E,'Nov Receipts Data'!$B:$B,$A129)</f>
        <v>174.24</v>
      </c>
      <c r="J129" s="127">
        <f>SUMIFS('Nov Receipts Data'!F:F,'Nov Receipts Data'!$B:$B,$B129)+SUMIFS('Nov Receipts Data'!F:F,'Nov Receipts Data'!$B:$B,$A129)</f>
        <v>0</v>
      </c>
      <c r="K129" s="127">
        <f>SUMIFS('Nov Receipts Data'!G:G,'Nov Receipts Data'!$B:$B,$B129)+SUMIFS('Nov Receipts Data'!G:G,'Nov Receipts Data'!$B:$B,$A129)</f>
        <v>0</v>
      </c>
      <c r="L129" s="127">
        <f>SUMIFS('Nov Receipts Data'!H:H,'Nov Receipts Data'!$B:$B,$B129)+SUMIFS('Nov Receipts Data'!H:H,'Nov Receipts Data'!$B:$B,$A129)</f>
        <v>45014.96</v>
      </c>
      <c r="M129" s="127">
        <f>SUMIFS('Nov Receipts Data'!I:I,'Nov Receipts Data'!$B:$B,$B129)+SUMIFS('Nov Receipts Data'!I:I,'Nov Receipts Data'!$B:$B,$A129)</f>
        <v>4022.4</v>
      </c>
      <c r="N129" s="127">
        <f>SUMIFS('Nov Receipts Data'!J:J,'Nov Receipts Data'!$B:$B,$B129)+SUMIFS('Nov Receipts Data'!J:J,'Nov Receipts Data'!$B:$B,$A129)</f>
        <v>288</v>
      </c>
      <c r="O129" s="127">
        <f>SUMIFS('Nov Receipts Data'!K:K,'Nov Receipts Data'!$B:$B,$B129)+SUMIFS('Nov Receipts Data'!K:K,'Nov Receipts Data'!$B:$B,$A129)</f>
        <v>755.04</v>
      </c>
      <c r="P129" s="127">
        <f>SUMIFS('Nov Receipts Data'!L:L,'Nov Receipts Data'!$B:$B,$B129)+SUMIFS('Nov Receipts Data'!L:L,'Nov Receipts Data'!$B:$B,$A129)</f>
        <v>0</v>
      </c>
      <c r="Q129" s="127">
        <f>SUMIFS('Nov Receipts Data'!M:M,'Nov Receipts Data'!$B:$B,$B129)+SUMIFS('Nov Receipts Data'!M:M,'Nov Receipts Data'!$B:$B,$A129)</f>
        <v>0</v>
      </c>
      <c r="R129" s="127">
        <f>SUMIFS('Nov Receipts Data'!N:N,'Nov Receipts Data'!$B:$B,$B129)+SUMIFS('Nov Receipts Data'!N:N,'Nov Receipts Data'!$B:$B,$A129)</f>
        <v>0</v>
      </c>
      <c r="S129" s="127">
        <f>SUMIFS('Nov Receipts Data'!O:O,'Nov Receipts Data'!$B:$B,$B129)+SUMIFS('Nov Receipts Data'!O:O,'Nov Receipts Data'!$B:$B,$A129)</f>
        <v>3592</v>
      </c>
      <c r="T129" s="127">
        <f>SUMIFS('Nov Receipts Data'!P:P,'Nov Receipts Data'!$B:$B,$B129)+SUMIFS('Nov Receipts Data'!P:P,'Nov Receipts Data'!$B:$B,$A129)</f>
        <v>17340.96</v>
      </c>
      <c r="U129" s="127">
        <f>SUMIFS('Nov Receipts Data'!Q:Q,'Nov Receipts Data'!$B:$B,$B129)+SUMIFS('Nov Receipts Data'!Q:Q,'Nov Receipts Data'!$B:$B,$A129)</f>
        <v>0</v>
      </c>
      <c r="V129" s="127">
        <f>SUMIFS('Nov Receipts Data'!R:R,'Nov Receipts Data'!$B:$B,$B129)+SUMIFS('Nov Receipts Data'!R:R,'Nov Receipts Data'!$B:$B,$A129)</f>
        <v>21117.599999999999</v>
      </c>
      <c r="W129" s="127">
        <f>SUMIFS('Nov Receipts Data'!S:S,'Nov Receipts Data'!$B:$B,$B129)+SUMIFS('Nov Receipts Data'!S:S,'Nov Receipts Data'!$B:$B,$A129)</f>
        <v>2513.2800000000002</v>
      </c>
      <c r="X129" s="127">
        <f>SUMIFS('Nov Receipts Data'!T:T,'Nov Receipts Data'!$B:$B,$B129)+SUMIFS('Nov Receipts Data'!T:T,'Nov Receipts Data'!$B:$B,$A129)</f>
        <v>51.84</v>
      </c>
      <c r="Y129" s="127">
        <f>SUMIFS('Nov Receipts Data'!U:U,'Nov Receipts Data'!$B:$B,$B129)+SUMIFS('Nov Receipts Data'!U:U,'Nov Receipts Data'!$B:$B,$A129)</f>
        <v>17452.8</v>
      </c>
      <c r="Z129" s="127">
        <f>SUMIFS('Nov Receipts Data'!V:V,'Nov Receipts Data'!$B:$B,$B129)+SUMIFS('Nov Receipts Data'!V:V,'Nov Receipts Data'!$B:$B,$A129)</f>
        <v>22908.36</v>
      </c>
      <c r="AA129" s="127">
        <f>SUMIFS('Nov Receipts Data'!W:W,'Nov Receipts Data'!$B:$B,$B129)+SUMIFS('Nov Receipts Data'!W:W,'Nov Receipts Data'!$B:$B,$A129)</f>
        <v>0</v>
      </c>
      <c r="AB129" s="127">
        <f>SUMIFS('Nov Receipts Data'!X:X,'Nov Receipts Data'!$B:$B,$B129)+SUMIFS('Nov Receipts Data'!X:X,'Nov Receipts Data'!$B:$B,$A129)</f>
        <v>0</v>
      </c>
      <c r="AC129" s="127">
        <f>SUMIFS('Nov Receipts Data'!Y:Y,'Nov Receipts Data'!$B:$B,$B129)+SUMIFS('Nov Receipts Data'!Y:Y,'Nov Receipts Data'!$B:$B,$A129)</f>
        <v>11286.64</v>
      </c>
      <c r="AD129" s="127">
        <f>SUMIFS('Nov Receipts Data'!Z:Z,'Nov Receipts Data'!$B:$B,$B129)+SUMIFS('Nov Receipts Data'!Z:Z,'Nov Receipts Data'!$B:$B,$A129)</f>
        <v>2000.64</v>
      </c>
      <c r="AE129" s="127">
        <f>SUMIFS('Nov Receipts Data'!AA:AA,'Nov Receipts Data'!$B:$B,$B129)+SUMIFS('Nov Receipts Data'!AA:AA,'Nov Receipts Data'!$B:$B,$A129)</f>
        <v>796.8</v>
      </c>
      <c r="AF129" s="127">
        <f>SUMIFS('Nov Receipts Data'!AB:AB,'Nov Receipts Data'!$B:$B,$B129)+SUMIFS('Nov Receipts Data'!AB:AB,'Nov Receipts Data'!$B:$B,$A129)</f>
        <v>20117.64</v>
      </c>
      <c r="AG129" s="127">
        <f>SUMIFS('Nov Receipts Data'!AC:AC,'Nov Receipts Data'!$B:$B,$B129)+SUMIFS('Nov Receipts Data'!AC:AC,'Nov Receipts Data'!$B:$B,$A129)</f>
        <v>0</v>
      </c>
      <c r="AH129" s="127">
        <f>SUMIFS('Nov Receipts Data'!AD:AD,'Nov Receipts Data'!$B:$B,$B129)+SUMIFS('Nov Receipts Data'!AD:AD,'Nov Receipts Data'!$B:$B,$A129)</f>
        <v>0</v>
      </c>
      <c r="AI129" s="127">
        <f>SUMIFS('Nov Receipts Data'!AE:AE,'Nov Receipts Data'!$B:$B,$B129)+SUMIFS('Nov Receipts Data'!AE:AE,'Nov Receipts Data'!$B:$B,$A129)</f>
        <v>0</v>
      </c>
      <c r="AJ129" s="127">
        <f>SUMIFS('Nov Receipts Data'!AF:AF,'Nov Receipts Data'!$B:$B,$B129)+SUMIFS('Nov Receipts Data'!AF:AF,'Nov Receipts Data'!$B:$B,$A129)</f>
        <v>155.52000000000001</v>
      </c>
      <c r="AK129" s="88"/>
    </row>
    <row r="130" spans="1:37" ht="13.2" outlineLevel="1">
      <c r="A130" s="86"/>
      <c r="B130" s="19" t="s">
        <v>645</v>
      </c>
      <c r="C130" s="127">
        <v>153477.12993275566</v>
      </c>
      <c r="D130" s="80">
        <f>SUMIFS('PMT Terms'!C:C,'PMT Terms'!B:B,B130)</f>
        <v>90</v>
      </c>
      <c r="E130" s="89">
        <f t="shared" si="13"/>
        <v>1.126862093888354</v>
      </c>
      <c r="F130" s="84">
        <f t="shared" si="15"/>
        <v>172947.56000000003</v>
      </c>
      <c r="G130" s="88">
        <f>SUMIFS('Nov Receipts Data'!C:C,'Nov Receipts Data'!$B:$B,$B130)+SUMIFS('Nov Receipts Data'!C:C,'Nov Receipts Data'!$B:$B,$A130)</f>
        <v>0</v>
      </c>
      <c r="H130" s="88">
        <f>SUMIFS('Nov Receipts Data'!D:D,'Nov Receipts Data'!$B:$B,$B130)+SUMIFS('Nov Receipts Data'!D:D,'Nov Receipts Data'!$B:$B,$A130)</f>
        <v>0</v>
      </c>
      <c r="I130" s="127">
        <f>SUMIFS('Nov Receipts Data'!E:E,'Nov Receipts Data'!$B:$B,$B130)+SUMIFS('Nov Receipts Data'!E:E,'Nov Receipts Data'!$B:$B,$A130)</f>
        <v>12592.46</v>
      </c>
      <c r="J130" s="127">
        <f>SUMIFS('Nov Receipts Data'!F:F,'Nov Receipts Data'!$B:$B,$B130)+SUMIFS('Nov Receipts Data'!F:F,'Nov Receipts Data'!$B:$B,$A130)</f>
        <v>16147.7</v>
      </c>
      <c r="K130" s="127">
        <f>SUMIFS('Nov Receipts Data'!G:G,'Nov Receipts Data'!$B:$B,$B130)+SUMIFS('Nov Receipts Data'!G:G,'Nov Receipts Data'!$B:$B,$A130)</f>
        <v>28432.87</v>
      </c>
      <c r="L130" s="127">
        <f>SUMIFS('Nov Receipts Data'!H:H,'Nov Receipts Data'!$B:$B,$B130)+SUMIFS('Nov Receipts Data'!H:H,'Nov Receipts Data'!$B:$B,$A130)</f>
        <v>112.78</v>
      </c>
      <c r="M130" s="127">
        <f>SUMIFS('Nov Receipts Data'!I:I,'Nov Receipts Data'!$B:$B,$B130)+SUMIFS('Nov Receipts Data'!I:I,'Nov Receipts Data'!$B:$B,$A130)</f>
        <v>9722.2999999999993</v>
      </c>
      <c r="N130" s="127">
        <f>SUMIFS('Nov Receipts Data'!J:J,'Nov Receipts Data'!$B:$B,$B130)+SUMIFS('Nov Receipts Data'!J:J,'Nov Receipts Data'!$B:$B,$A130)</f>
        <v>752.02</v>
      </c>
      <c r="O130" s="127">
        <f>SUMIFS('Nov Receipts Data'!K:K,'Nov Receipts Data'!$B:$B,$B130)+SUMIFS('Nov Receipts Data'!K:K,'Nov Receipts Data'!$B:$B,$A130)</f>
        <v>0</v>
      </c>
      <c r="P130" s="127">
        <f>SUMIFS('Nov Receipts Data'!L:L,'Nov Receipts Data'!$B:$B,$B130)+SUMIFS('Nov Receipts Data'!L:L,'Nov Receipts Data'!$B:$B,$A130)</f>
        <v>251.09</v>
      </c>
      <c r="Q130" s="127">
        <f>SUMIFS('Nov Receipts Data'!M:M,'Nov Receipts Data'!$B:$B,$B130)+SUMIFS('Nov Receipts Data'!M:M,'Nov Receipts Data'!$B:$B,$A130)</f>
        <v>0</v>
      </c>
      <c r="R130" s="127">
        <f>SUMIFS('Nov Receipts Data'!N:N,'Nov Receipts Data'!$B:$B,$B130)+SUMIFS('Nov Receipts Data'!N:N,'Nov Receipts Data'!$B:$B,$A130)</f>
        <v>0</v>
      </c>
      <c r="S130" s="127">
        <f>SUMIFS('Nov Receipts Data'!O:O,'Nov Receipts Data'!$B:$B,$B130)+SUMIFS('Nov Receipts Data'!O:O,'Nov Receipts Data'!$B:$B,$A130)</f>
        <v>0</v>
      </c>
      <c r="T130" s="127">
        <f>SUMIFS('Nov Receipts Data'!P:P,'Nov Receipts Data'!$B:$B,$B130)+SUMIFS('Nov Receipts Data'!P:P,'Nov Receipts Data'!$B:$B,$A130)</f>
        <v>0</v>
      </c>
      <c r="U130" s="127">
        <f>SUMIFS('Nov Receipts Data'!Q:Q,'Nov Receipts Data'!$B:$B,$B130)+SUMIFS('Nov Receipts Data'!Q:Q,'Nov Receipts Data'!$B:$B,$A130)</f>
        <v>459.85</v>
      </c>
      <c r="V130" s="127">
        <f>SUMIFS('Nov Receipts Data'!R:R,'Nov Receipts Data'!$B:$B,$B130)+SUMIFS('Nov Receipts Data'!R:R,'Nov Receipts Data'!$B:$B,$A130)</f>
        <v>43326.400000000001</v>
      </c>
      <c r="W130" s="127">
        <f>SUMIFS('Nov Receipts Data'!S:S,'Nov Receipts Data'!$B:$B,$B130)+SUMIFS('Nov Receipts Data'!S:S,'Nov Receipts Data'!$B:$B,$A130)</f>
        <v>13928.45</v>
      </c>
      <c r="X130" s="127">
        <f>SUMIFS('Nov Receipts Data'!T:T,'Nov Receipts Data'!$B:$B,$B130)+SUMIFS('Nov Receipts Data'!T:T,'Nov Receipts Data'!$B:$B,$A130)</f>
        <v>20672.54</v>
      </c>
      <c r="Y130" s="127">
        <f>SUMIFS('Nov Receipts Data'!U:U,'Nov Receipts Data'!$B:$B,$B130)+SUMIFS('Nov Receipts Data'!U:U,'Nov Receipts Data'!$B:$B,$A130)</f>
        <v>0</v>
      </c>
      <c r="Z130" s="127">
        <f>SUMIFS('Nov Receipts Data'!V:V,'Nov Receipts Data'!$B:$B,$B130)+SUMIFS('Nov Receipts Data'!V:V,'Nov Receipts Data'!$B:$B,$A130)</f>
        <v>0</v>
      </c>
      <c r="AA130" s="127">
        <f>SUMIFS('Nov Receipts Data'!W:W,'Nov Receipts Data'!$B:$B,$B130)+SUMIFS('Nov Receipts Data'!W:W,'Nov Receipts Data'!$B:$B,$A130)</f>
        <v>0</v>
      </c>
      <c r="AB130" s="127">
        <f>SUMIFS('Nov Receipts Data'!X:X,'Nov Receipts Data'!$B:$B,$B130)+SUMIFS('Nov Receipts Data'!X:X,'Nov Receipts Data'!$B:$B,$A130)</f>
        <v>0</v>
      </c>
      <c r="AC130" s="127">
        <f>SUMIFS('Nov Receipts Data'!Y:Y,'Nov Receipts Data'!$B:$B,$B130)+SUMIFS('Nov Receipts Data'!Y:Y,'Nov Receipts Data'!$B:$B,$A130)</f>
        <v>0</v>
      </c>
      <c r="AD130" s="127">
        <f>SUMIFS('Nov Receipts Data'!Z:Z,'Nov Receipts Data'!$B:$B,$B130)+SUMIFS('Nov Receipts Data'!Z:Z,'Nov Receipts Data'!$B:$B,$A130)</f>
        <v>0</v>
      </c>
      <c r="AE130" s="127">
        <f>SUMIFS('Nov Receipts Data'!AA:AA,'Nov Receipts Data'!$B:$B,$B130)+SUMIFS('Nov Receipts Data'!AA:AA,'Nov Receipts Data'!$B:$B,$A130)</f>
        <v>0</v>
      </c>
      <c r="AF130" s="127">
        <f>SUMIFS('Nov Receipts Data'!AB:AB,'Nov Receipts Data'!$B:$B,$B130)+SUMIFS('Nov Receipts Data'!AB:AB,'Nov Receipts Data'!$B:$B,$A130)</f>
        <v>226.92</v>
      </c>
      <c r="AG130" s="127">
        <f>SUMIFS('Nov Receipts Data'!AC:AC,'Nov Receipts Data'!$B:$B,$B130)+SUMIFS('Nov Receipts Data'!AC:AC,'Nov Receipts Data'!$B:$B,$A130)</f>
        <v>26.92</v>
      </c>
      <c r="AH130" s="127">
        <f>SUMIFS('Nov Receipts Data'!AD:AD,'Nov Receipts Data'!$B:$B,$B130)+SUMIFS('Nov Receipts Data'!AD:AD,'Nov Receipts Data'!$B:$B,$A130)</f>
        <v>0</v>
      </c>
      <c r="AI130" s="127">
        <f>SUMIFS('Nov Receipts Data'!AE:AE,'Nov Receipts Data'!$B:$B,$B130)+SUMIFS('Nov Receipts Data'!AE:AE,'Nov Receipts Data'!$B:$B,$A130)</f>
        <v>9.98</v>
      </c>
      <c r="AJ130" s="127">
        <f>SUMIFS('Nov Receipts Data'!AF:AF,'Nov Receipts Data'!$B:$B,$B130)+SUMIFS('Nov Receipts Data'!AF:AF,'Nov Receipts Data'!$B:$B,$A130)</f>
        <v>26285.279999999999</v>
      </c>
      <c r="AK130" s="88"/>
    </row>
    <row r="131" spans="1:37" ht="13.2" outlineLevel="1">
      <c r="A131" s="129" t="s">
        <v>552</v>
      </c>
      <c r="B131" s="19" t="s">
        <v>308</v>
      </c>
      <c r="C131" s="127">
        <v>276353.87391638936</v>
      </c>
      <c r="D131" s="80">
        <f>SUMIFS('PMT Terms'!C:C,'PMT Terms'!B:B,B131)</f>
        <v>90</v>
      </c>
      <c r="E131" s="89">
        <f t="shared" si="13"/>
        <v>0.69383908856661192</v>
      </c>
      <c r="F131" s="84">
        <f t="shared" si="15"/>
        <v>191745.12</v>
      </c>
      <c r="G131" s="88">
        <f>SUMIFS('Nov Receipts Data'!C:C,'Nov Receipts Data'!$B:$B,$B131)+SUMIFS('Nov Receipts Data'!C:C,'Nov Receipts Data'!$B:$B,$A131)</f>
        <v>213.6</v>
      </c>
      <c r="H131" s="88">
        <f>SUMIFS('Nov Receipts Data'!D:D,'Nov Receipts Data'!$B:$B,$B131)+SUMIFS('Nov Receipts Data'!D:D,'Nov Receipts Data'!$B:$B,$A131)</f>
        <v>0</v>
      </c>
      <c r="I131" s="127">
        <f>SUMIFS('Nov Receipts Data'!E:E,'Nov Receipts Data'!$B:$B,$B131)+SUMIFS('Nov Receipts Data'!E:E,'Nov Receipts Data'!$B:$B,$A131)</f>
        <v>0</v>
      </c>
      <c r="J131" s="127">
        <f>SUMIFS('Nov Receipts Data'!F:F,'Nov Receipts Data'!$B:$B,$B131)+SUMIFS('Nov Receipts Data'!F:F,'Nov Receipts Data'!$B:$B,$A131)</f>
        <v>0</v>
      </c>
      <c r="K131" s="127">
        <f>SUMIFS('Nov Receipts Data'!G:G,'Nov Receipts Data'!$B:$B,$B131)+SUMIFS('Nov Receipts Data'!G:G,'Nov Receipts Data'!$B:$B,$A131)</f>
        <v>0</v>
      </c>
      <c r="L131" s="127">
        <f>SUMIFS('Nov Receipts Data'!H:H,'Nov Receipts Data'!$B:$B,$B131)+SUMIFS('Nov Receipts Data'!H:H,'Nov Receipts Data'!$B:$B,$A131)</f>
        <v>0</v>
      </c>
      <c r="M131" s="127">
        <f>SUMIFS('Nov Receipts Data'!I:I,'Nov Receipts Data'!$B:$B,$B131)+SUMIFS('Nov Receipts Data'!I:I,'Nov Receipts Data'!$B:$B,$A131)</f>
        <v>74.8</v>
      </c>
      <c r="N131" s="127">
        <f>SUMIFS('Nov Receipts Data'!J:J,'Nov Receipts Data'!$B:$B,$B131)+SUMIFS('Nov Receipts Data'!J:J,'Nov Receipts Data'!$B:$B,$A131)</f>
        <v>232.56</v>
      </c>
      <c r="O131" s="127">
        <f>SUMIFS('Nov Receipts Data'!K:K,'Nov Receipts Data'!$B:$B,$B131)+SUMIFS('Nov Receipts Data'!K:K,'Nov Receipts Data'!$B:$B,$A131)</f>
        <v>0</v>
      </c>
      <c r="P131" s="127">
        <f>SUMIFS('Nov Receipts Data'!L:L,'Nov Receipts Data'!$B:$B,$B131)+SUMIFS('Nov Receipts Data'!L:L,'Nov Receipts Data'!$B:$B,$A131)</f>
        <v>1356</v>
      </c>
      <c r="Q131" s="127">
        <f>SUMIFS('Nov Receipts Data'!M:M,'Nov Receipts Data'!$B:$B,$B131)+SUMIFS('Nov Receipts Data'!M:M,'Nov Receipts Data'!$B:$B,$A131)</f>
        <v>38789.64</v>
      </c>
      <c r="R131" s="127">
        <f>SUMIFS('Nov Receipts Data'!N:N,'Nov Receipts Data'!$B:$B,$B131)+SUMIFS('Nov Receipts Data'!N:N,'Nov Receipts Data'!$B:$B,$A131)</f>
        <v>53736.68</v>
      </c>
      <c r="S131" s="127">
        <f>SUMIFS('Nov Receipts Data'!O:O,'Nov Receipts Data'!$B:$B,$B131)+SUMIFS('Nov Receipts Data'!O:O,'Nov Receipts Data'!$B:$B,$A131)</f>
        <v>339</v>
      </c>
      <c r="T131" s="127">
        <f>SUMIFS('Nov Receipts Data'!P:P,'Nov Receipts Data'!$B:$B,$B131)+SUMIFS('Nov Receipts Data'!P:P,'Nov Receipts Data'!$B:$B,$A131)</f>
        <v>0</v>
      </c>
      <c r="U131" s="127">
        <f>SUMIFS('Nov Receipts Data'!Q:Q,'Nov Receipts Data'!$B:$B,$B131)+SUMIFS('Nov Receipts Data'!Q:Q,'Nov Receipts Data'!$B:$B,$A131)</f>
        <v>0</v>
      </c>
      <c r="V131" s="127">
        <f>SUMIFS('Nov Receipts Data'!R:R,'Nov Receipts Data'!$B:$B,$B131)+SUMIFS('Nov Receipts Data'!R:R,'Nov Receipts Data'!$B:$B,$A131)</f>
        <v>0</v>
      </c>
      <c r="W131" s="127">
        <f>SUMIFS('Nov Receipts Data'!S:S,'Nov Receipts Data'!$B:$B,$B131)+SUMIFS('Nov Receipts Data'!S:S,'Nov Receipts Data'!$B:$B,$A131)</f>
        <v>0</v>
      </c>
      <c r="X131" s="127">
        <f>SUMIFS('Nov Receipts Data'!T:T,'Nov Receipts Data'!$B:$B,$B131)+SUMIFS('Nov Receipts Data'!T:T,'Nov Receipts Data'!$B:$B,$A131)</f>
        <v>0</v>
      </c>
      <c r="Y131" s="127">
        <f>SUMIFS('Nov Receipts Data'!U:U,'Nov Receipts Data'!$B:$B,$B131)+SUMIFS('Nov Receipts Data'!U:U,'Nov Receipts Data'!$B:$B,$A131)</f>
        <v>0</v>
      </c>
      <c r="Z131" s="127">
        <f>SUMIFS('Nov Receipts Data'!V:V,'Nov Receipts Data'!$B:$B,$B131)+SUMIFS('Nov Receipts Data'!V:V,'Nov Receipts Data'!$B:$B,$A131)</f>
        <v>49218</v>
      </c>
      <c r="AA131" s="127">
        <f>SUMIFS('Nov Receipts Data'!W:W,'Nov Receipts Data'!$B:$B,$B131)+SUMIFS('Nov Receipts Data'!W:W,'Nov Receipts Data'!$B:$B,$A131)</f>
        <v>213.6</v>
      </c>
      <c r="AB131" s="127">
        <f>SUMIFS('Nov Receipts Data'!X:X,'Nov Receipts Data'!$B:$B,$B131)+SUMIFS('Nov Receipts Data'!X:X,'Nov Receipts Data'!$B:$B,$A131)</f>
        <v>0</v>
      </c>
      <c r="AC131" s="127">
        <f>SUMIFS('Nov Receipts Data'!Y:Y,'Nov Receipts Data'!$B:$B,$B131)+SUMIFS('Nov Receipts Data'!Y:Y,'Nov Receipts Data'!$B:$B,$A131)</f>
        <v>0</v>
      </c>
      <c r="AD131" s="127">
        <f>SUMIFS('Nov Receipts Data'!Z:Z,'Nov Receipts Data'!$B:$B,$B131)+SUMIFS('Nov Receipts Data'!Z:Z,'Nov Receipts Data'!$B:$B,$A131)</f>
        <v>0</v>
      </c>
      <c r="AE131" s="127">
        <f>SUMIFS('Nov Receipts Data'!AA:AA,'Nov Receipts Data'!$B:$B,$B131)+SUMIFS('Nov Receipts Data'!AA:AA,'Nov Receipts Data'!$B:$B,$A131)</f>
        <v>0</v>
      </c>
      <c r="AF131" s="127">
        <f>SUMIFS('Nov Receipts Data'!AB:AB,'Nov Receipts Data'!$B:$B,$B131)+SUMIFS('Nov Receipts Data'!AB:AB,'Nov Receipts Data'!$B:$B,$A131)</f>
        <v>0</v>
      </c>
      <c r="AG131" s="127">
        <f>SUMIFS('Nov Receipts Data'!AC:AC,'Nov Receipts Data'!$B:$B,$B131)+SUMIFS('Nov Receipts Data'!AC:AC,'Nov Receipts Data'!$B:$B,$A131)</f>
        <v>0</v>
      </c>
      <c r="AH131" s="127">
        <f>SUMIFS('Nov Receipts Data'!AD:AD,'Nov Receipts Data'!$B:$B,$B131)+SUMIFS('Nov Receipts Data'!AD:AD,'Nov Receipts Data'!$B:$B,$A131)</f>
        <v>0</v>
      </c>
      <c r="AI131" s="127">
        <f>SUMIFS('Nov Receipts Data'!AE:AE,'Nov Receipts Data'!$B:$B,$B131)+SUMIFS('Nov Receipts Data'!AE:AE,'Nov Receipts Data'!$B:$B,$A131)</f>
        <v>47571.24</v>
      </c>
      <c r="AJ131" s="127">
        <f>SUMIFS('Nov Receipts Data'!AF:AF,'Nov Receipts Data'!$B:$B,$B131)+SUMIFS('Nov Receipts Data'!AF:AF,'Nov Receipts Data'!$B:$B,$A131)</f>
        <v>0</v>
      </c>
      <c r="AK131" s="88"/>
    </row>
    <row r="132" spans="1:37" ht="13.2" outlineLevel="1">
      <c r="A132" s="86"/>
      <c r="B132" s="19" t="s">
        <v>533</v>
      </c>
      <c r="C132" s="127">
        <v>183712.28105170748</v>
      </c>
      <c r="D132" s="80">
        <f>SUMIFS('PMT Terms'!C:C,'PMT Terms'!B:B,B132)</f>
        <v>60</v>
      </c>
      <c r="E132" s="89">
        <f t="shared" si="13"/>
        <v>0.78296224496562095</v>
      </c>
      <c r="F132" s="84">
        <f t="shared" si="15"/>
        <v>143839.78</v>
      </c>
      <c r="G132" s="88">
        <f>SUMIFS('Nov Receipts Data'!C:C,'Nov Receipts Data'!$B:$B,$B132)+SUMIFS('Nov Receipts Data'!C:C,'Nov Receipts Data'!$B:$B,$A132)</f>
        <v>0</v>
      </c>
      <c r="H132" s="88">
        <f>SUMIFS('Nov Receipts Data'!D:D,'Nov Receipts Data'!$B:$B,$B132)+SUMIFS('Nov Receipts Data'!D:D,'Nov Receipts Data'!$B:$B,$A132)</f>
        <v>0</v>
      </c>
      <c r="I132" s="127">
        <f>SUMIFS('Nov Receipts Data'!E:E,'Nov Receipts Data'!$B:$B,$B132)+SUMIFS('Nov Receipts Data'!E:E,'Nov Receipts Data'!$B:$B,$A132)</f>
        <v>0</v>
      </c>
      <c r="J132" s="127">
        <f>SUMIFS('Nov Receipts Data'!F:F,'Nov Receipts Data'!$B:$B,$B132)+SUMIFS('Nov Receipts Data'!F:F,'Nov Receipts Data'!$B:$B,$A132)</f>
        <v>0</v>
      </c>
      <c r="K132" s="127">
        <f>SUMIFS('Nov Receipts Data'!G:G,'Nov Receipts Data'!$B:$B,$B132)+SUMIFS('Nov Receipts Data'!G:G,'Nov Receipts Data'!$B:$B,$A132)</f>
        <v>0</v>
      </c>
      <c r="L132" s="127">
        <f>SUMIFS('Nov Receipts Data'!H:H,'Nov Receipts Data'!$B:$B,$B132)+SUMIFS('Nov Receipts Data'!H:H,'Nov Receipts Data'!$B:$B,$A132)</f>
        <v>0</v>
      </c>
      <c r="M132" s="127">
        <f>SUMIFS('Nov Receipts Data'!I:I,'Nov Receipts Data'!$B:$B,$B132)+SUMIFS('Nov Receipts Data'!I:I,'Nov Receipts Data'!$B:$B,$A132)</f>
        <v>5370.75</v>
      </c>
      <c r="N132" s="127">
        <f>SUMIFS('Nov Receipts Data'!J:J,'Nov Receipts Data'!$B:$B,$B132)+SUMIFS('Nov Receipts Data'!J:J,'Nov Receipts Data'!$B:$B,$A132)</f>
        <v>10253.25</v>
      </c>
      <c r="O132" s="127">
        <f>SUMIFS('Nov Receipts Data'!K:K,'Nov Receipts Data'!$B:$B,$B132)+SUMIFS('Nov Receipts Data'!K:K,'Nov Receipts Data'!$B:$B,$A132)</f>
        <v>21917</v>
      </c>
      <c r="P132" s="127">
        <f>SUMIFS('Nov Receipts Data'!L:L,'Nov Receipts Data'!$B:$B,$B132)+SUMIFS('Nov Receipts Data'!L:L,'Nov Receipts Data'!$B:$B,$A132)</f>
        <v>22833.3</v>
      </c>
      <c r="Q132" s="127">
        <f>SUMIFS('Nov Receipts Data'!M:M,'Nov Receipts Data'!$B:$B,$B132)+SUMIFS('Nov Receipts Data'!M:M,'Nov Receipts Data'!$B:$B,$A132)</f>
        <v>0</v>
      </c>
      <c r="R132" s="127">
        <f>SUMIFS('Nov Receipts Data'!N:N,'Nov Receipts Data'!$B:$B,$B132)+SUMIFS('Nov Receipts Data'!N:N,'Nov Receipts Data'!$B:$B,$A132)</f>
        <v>27667.5</v>
      </c>
      <c r="S132" s="127">
        <f>SUMIFS('Nov Receipts Data'!O:O,'Nov Receipts Data'!$B:$B,$B132)+SUMIFS('Nov Receipts Data'!O:O,'Nov Receipts Data'!$B:$B,$A132)</f>
        <v>8377.0400000000009</v>
      </c>
      <c r="T132" s="127">
        <f>SUMIFS('Nov Receipts Data'!P:P,'Nov Receipts Data'!$B:$B,$B132)+SUMIFS('Nov Receipts Data'!P:P,'Nov Receipts Data'!$B:$B,$A132)</f>
        <v>762.72</v>
      </c>
      <c r="U132" s="127">
        <f>SUMIFS('Nov Receipts Data'!Q:Q,'Nov Receipts Data'!$B:$B,$B132)+SUMIFS('Nov Receipts Data'!Q:Q,'Nov Receipts Data'!$B:$B,$A132)</f>
        <v>0</v>
      </c>
      <c r="V132" s="127">
        <f>SUMIFS('Nov Receipts Data'!R:R,'Nov Receipts Data'!$B:$B,$B132)+SUMIFS('Nov Receipts Data'!R:R,'Nov Receipts Data'!$B:$B,$A132)</f>
        <v>0</v>
      </c>
      <c r="W132" s="127">
        <f>SUMIFS('Nov Receipts Data'!S:S,'Nov Receipts Data'!$B:$B,$B132)+SUMIFS('Nov Receipts Data'!S:S,'Nov Receipts Data'!$B:$B,$A132)</f>
        <v>0</v>
      </c>
      <c r="X132" s="127">
        <f>SUMIFS('Nov Receipts Data'!T:T,'Nov Receipts Data'!$B:$B,$B132)+SUMIFS('Nov Receipts Data'!T:T,'Nov Receipts Data'!$B:$B,$A132)</f>
        <v>0</v>
      </c>
      <c r="Y132" s="127">
        <f>SUMIFS('Nov Receipts Data'!U:U,'Nov Receipts Data'!$B:$B,$B132)+SUMIFS('Nov Receipts Data'!U:U,'Nov Receipts Data'!$B:$B,$A132)</f>
        <v>0</v>
      </c>
      <c r="Z132" s="127">
        <f>SUMIFS('Nov Receipts Data'!V:V,'Nov Receipts Data'!$B:$B,$B132)+SUMIFS('Nov Receipts Data'!V:V,'Nov Receipts Data'!$B:$B,$A132)</f>
        <v>0</v>
      </c>
      <c r="AA132" s="127">
        <f>SUMIFS('Nov Receipts Data'!W:W,'Nov Receipts Data'!$B:$B,$B132)+SUMIFS('Nov Receipts Data'!W:W,'Nov Receipts Data'!$B:$B,$A132)</f>
        <v>0</v>
      </c>
      <c r="AB132" s="127">
        <f>SUMIFS('Nov Receipts Data'!X:X,'Nov Receipts Data'!$B:$B,$B132)+SUMIFS('Nov Receipts Data'!X:X,'Nov Receipts Data'!$B:$B,$A132)</f>
        <v>0</v>
      </c>
      <c r="AC132" s="127">
        <f>SUMIFS('Nov Receipts Data'!Y:Y,'Nov Receipts Data'!$B:$B,$B132)+SUMIFS('Nov Receipts Data'!Y:Y,'Nov Receipts Data'!$B:$B,$A132)</f>
        <v>20618.22</v>
      </c>
      <c r="AD132" s="127">
        <f>SUMIFS('Nov Receipts Data'!Z:Z,'Nov Receipts Data'!$B:$B,$B132)+SUMIFS('Nov Receipts Data'!Z:Z,'Nov Receipts Data'!$B:$B,$A132)</f>
        <v>23110.5</v>
      </c>
      <c r="AE132" s="127">
        <f>SUMIFS('Nov Receipts Data'!AA:AA,'Nov Receipts Data'!$B:$B,$B132)+SUMIFS('Nov Receipts Data'!AA:AA,'Nov Receipts Data'!$B:$B,$A132)</f>
        <v>2929.5</v>
      </c>
      <c r="AF132" s="127">
        <f>SUMIFS('Nov Receipts Data'!AB:AB,'Nov Receipts Data'!$B:$B,$B132)+SUMIFS('Nov Receipts Data'!AB:AB,'Nov Receipts Data'!$B:$B,$A132)</f>
        <v>0</v>
      </c>
      <c r="AG132" s="127">
        <f>SUMIFS('Nov Receipts Data'!AC:AC,'Nov Receipts Data'!$B:$B,$B132)+SUMIFS('Nov Receipts Data'!AC:AC,'Nov Receipts Data'!$B:$B,$A132)</f>
        <v>0</v>
      </c>
      <c r="AH132" s="127">
        <f>SUMIFS('Nov Receipts Data'!AD:AD,'Nov Receipts Data'!$B:$B,$B132)+SUMIFS('Nov Receipts Data'!AD:AD,'Nov Receipts Data'!$B:$B,$A132)</f>
        <v>0</v>
      </c>
      <c r="AI132" s="127">
        <f>SUMIFS('Nov Receipts Data'!AE:AE,'Nov Receipts Data'!$B:$B,$B132)+SUMIFS('Nov Receipts Data'!AE:AE,'Nov Receipts Data'!$B:$B,$A132)</f>
        <v>0</v>
      </c>
      <c r="AJ132" s="127">
        <f>SUMIFS('Nov Receipts Data'!AF:AF,'Nov Receipts Data'!$B:$B,$B132)+SUMIFS('Nov Receipts Data'!AF:AF,'Nov Receipts Data'!$B:$B,$A132)</f>
        <v>0</v>
      </c>
      <c r="AK132" s="88"/>
    </row>
    <row r="133" spans="1:37" ht="13.2" outlineLevel="1">
      <c r="A133" s="86"/>
      <c r="B133" s="19" t="s">
        <v>522</v>
      </c>
      <c r="C133" s="127">
        <v>77041.836252795896</v>
      </c>
      <c r="D133" s="80">
        <f>SUMIFS('PMT Terms'!C:C,'PMT Terms'!B:B,B133)</f>
        <v>45</v>
      </c>
      <c r="E133" s="89">
        <f t="shared" si="13"/>
        <v>1.9856575004006127</v>
      </c>
      <c r="F133" s="84">
        <f t="shared" si="15"/>
        <v>152978.70000000001</v>
      </c>
      <c r="G133" s="88">
        <f>SUMIFS('Nov Receipts Data'!C:C,'Nov Receipts Data'!$B:$B,$B133)+SUMIFS('Nov Receipts Data'!C:C,'Nov Receipts Data'!$B:$B,$A133)</f>
        <v>2179.52</v>
      </c>
      <c r="H133" s="88">
        <f>SUMIFS('Nov Receipts Data'!D:D,'Nov Receipts Data'!$B:$B,$B133)+SUMIFS('Nov Receipts Data'!D:D,'Nov Receipts Data'!$B:$B,$A133)</f>
        <v>1024.6500000000001</v>
      </c>
      <c r="I133" s="127">
        <f>SUMIFS('Nov Receipts Data'!E:E,'Nov Receipts Data'!$B:$B,$B133)+SUMIFS('Nov Receipts Data'!E:E,'Nov Receipts Data'!$B:$B,$A133)</f>
        <v>0</v>
      </c>
      <c r="J133" s="127">
        <f>SUMIFS('Nov Receipts Data'!F:F,'Nov Receipts Data'!$B:$B,$B133)+SUMIFS('Nov Receipts Data'!F:F,'Nov Receipts Data'!$B:$B,$A133)</f>
        <v>0</v>
      </c>
      <c r="K133" s="127">
        <f>SUMIFS('Nov Receipts Data'!G:G,'Nov Receipts Data'!$B:$B,$B133)+SUMIFS('Nov Receipts Data'!G:G,'Nov Receipts Data'!$B:$B,$A133)</f>
        <v>0</v>
      </c>
      <c r="L133" s="127">
        <f>SUMIFS('Nov Receipts Data'!H:H,'Nov Receipts Data'!$B:$B,$B133)+SUMIFS('Nov Receipts Data'!H:H,'Nov Receipts Data'!$B:$B,$A133)</f>
        <v>42798.720000000001</v>
      </c>
      <c r="M133" s="127">
        <f>SUMIFS('Nov Receipts Data'!I:I,'Nov Receipts Data'!$B:$B,$B133)+SUMIFS('Nov Receipts Data'!I:I,'Nov Receipts Data'!$B:$B,$A133)</f>
        <v>952.76</v>
      </c>
      <c r="N133" s="127">
        <f>SUMIFS('Nov Receipts Data'!J:J,'Nov Receipts Data'!$B:$B,$B133)+SUMIFS('Nov Receipts Data'!J:J,'Nov Receipts Data'!$B:$B,$A133)</f>
        <v>0</v>
      </c>
      <c r="O133" s="127">
        <f>SUMIFS('Nov Receipts Data'!K:K,'Nov Receipts Data'!$B:$B,$B133)+SUMIFS('Nov Receipts Data'!K:K,'Nov Receipts Data'!$B:$B,$A133)</f>
        <v>2003.56</v>
      </c>
      <c r="P133" s="127">
        <f>SUMIFS('Nov Receipts Data'!L:L,'Nov Receipts Data'!$B:$B,$B133)+SUMIFS('Nov Receipts Data'!L:L,'Nov Receipts Data'!$B:$B,$A133)</f>
        <v>610.67999999999995</v>
      </c>
      <c r="Q133" s="127">
        <f>SUMIFS('Nov Receipts Data'!M:M,'Nov Receipts Data'!$B:$B,$B133)+SUMIFS('Nov Receipts Data'!M:M,'Nov Receipts Data'!$B:$B,$A133)</f>
        <v>1505.08</v>
      </c>
      <c r="R133" s="127">
        <f>SUMIFS('Nov Receipts Data'!N:N,'Nov Receipts Data'!$B:$B,$B133)+SUMIFS('Nov Receipts Data'!N:N,'Nov Receipts Data'!$B:$B,$A133)</f>
        <v>7565.23</v>
      </c>
      <c r="S133" s="127">
        <f>SUMIFS('Nov Receipts Data'!O:O,'Nov Receipts Data'!$B:$B,$B133)+SUMIFS('Nov Receipts Data'!O:O,'Nov Receipts Data'!$B:$B,$A133)</f>
        <v>2618.4</v>
      </c>
      <c r="T133" s="127">
        <f>SUMIFS('Nov Receipts Data'!P:P,'Nov Receipts Data'!$B:$B,$B133)+SUMIFS('Nov Receipts Data'!P:P,'Nov Receipts Data'!$B:$B,$A133)</f>
        <v>9775.4</v>
      </c>
      <c r="U133" s="127">
        <f>SUMIFS('Nov Receipts Data'!Q:Q,'Nov Receipts Data'!$B:$B,$B133)+SUMIFS('Nov Receipts Data'!Q:Q,'Nov Receipts Data'!$B:$B,$A133)</f>
        <v>0</v>
      </c>
      <c r="V133" s="127">
        <f>SUMIFS('Nov Receipts Data'!R:R,'Nov Receipts Data'!$B:$B,$B133)+SUMIFS('Nov Receipts Data'!R:R,'Nov Receipts Data'!$B:$B,$A133)</f>
        <v>0</v>
      </c>
      <c r="W133" s="127">
        <f>SUMIFS('Nov Receipts Data'!S:S,'Nov Receipts Data'!$B:$B,$B133)+SUMIFS('Nov Receipts Data'!S:S,'Nov Receipts Data'!$B:$B,$A133)</f>
        <v>1505.16</v>
      </c>
      <c r="X133" s="127">
        <f>SUMIFS('Nov Receipts Data'!T:T,'Nov Receipts Data'!$B:$B,$B133)+SUMIFS('Nov Receipts Data'!T:T,'Nov Receipts Data'!$B:$B,$A133)</f>
        <v>1740.96</v>
      </c>
      <c r="Y133" s="127">
        <f>SUMIFS('Nov Receipts Data'!U:U,'Nov Receipts Data'!$B:$B,$B133)+SUMIFS('Nov Receipts Data'!U:U,'Nov Receipts Data'!$B:$B,$A133)</f>
        <v>0</v>
      </c>
      <c r="Z133" s="127">
        <f>SUMIFS('Nov Receipts Data'!V:V,'Nov Receipts Data'!$B:$B,$B133)+SUMIFS('Nov Receipts Data'!V:V,'Nov Receipts Data'!$B:$B,$A133)</f>
        <v>177.54</v>
      </c>
      <c r="AA133" s="127">
        <f>SUMIFS('Nov Receipts Data'!W:W,'Nov Receipts Data'!$B:$B,$B133)+SUMIFS('Nov Receipts Data'!W:W,'Nov Receipts Data'!$B:$B,$A133)</f>
        <v>0</v>
      </c>
      <c r="AB133" s="127">
        <f>SUMIFS('Nov Receipts Data'!X:X,'Nov Receipts Data'!$B:$B,$B133)+SUMIFS('Nov Receipts Data'!X:X,'Nov Receipts Data'!$B:$B,$A133)</f>
        <v>0</v>
      </c>
      <c r="AC133" s="127">
        <f>SUMIFS('Nov Receipts Data'!Y:Y,'Nov Receipts Data'!$B:$B,$B133)+SUMIFS('Nov Receipts Data'!Y:Y,'Nov Receipts Data'!$B:$B,$A133)</f>
        <v>0</v>
      </c>
      <c r="AD133" s="127">
        <f>SUMIFS('Nov Receipts Data'!Z:Z,'Nov Receipts Data'!$B:$B,$B133)+SUMIFS('Nov Receipts Data'!Z:Z,'Nov Receipts Data'!$B:$B,$A133)</f>
        <v>22118.639999999999</v>
      </c>
      <c r="AE133" s="127">
        <f>SUMIFS('Nov Receipts Data'!AA:AA,'Nov Receipts Data'!$B:$B,$B133)+SUMIFS('Nov Receipts Data'!AA:AA,'Nov Receipts Data'!$B:$B,$A133)</f>
        <v>39483.24</v>
      </c>
      <c r="AF133" s="127">
        <f>SUMIFS('Nov Receipts Data'!AB:AB,'Nov Receipts Data'!$B:$B,$B133)+SUMIFS('Nov Receipts Data'!AB:AB,'Nov Receipts Data'!$B:$B,$A133)</f>
        <v>16822.439999999999</v>
      </c>
      <c r="AG133" s="127">
        <f>SUMIFS('Nov Receipts Data'!AC:AC,'Nov Receipts Data'!$B:$B,$B133)+SUMIFS('Nov Receipts Data'!AC:AC,'Nov Receipts Data'!$B:$B,$A133)</f>
        <v>0</v>
      </c>
      <c r="AH133" s="127">
        <f>SUMIFS('Nov Receipts Data'!AD:AD,'Nov Receipts Data'!$B:$B,$B133)+SUMIFS('Nov Receipts Data'!AD:AD,'Nov Receipts Data'!$B:$B,$A133)</f>
        <v>0</v>
      </c>
      <c r="AI133" s="127">
        <f>SUMIFS('Nov Receipts Data'!AE:AE,'Nov Receipts Data'!$B:$B,$B133)+SUMIFS('Nov Receipts Data'!AE:AE,'Nov Receipts Data'!$B:$B,$A133)</f>
        <v>96.72</v>
      </c>
      <c r="AJ133" s="127">
        <f>SUMIFS('Nov Receipts Data'!AF:AF,'Nov Receipts Data'!$B:$B,$B133)+SUMIFS('Nov Receipts Data'!AF:AF,'Nov Receipts Data'!$B:$B,$A133)</f>
        <v>0</v>
      </c>
      <c r="AK133" s="88"/>
    </row>
    <row r="134" spans="1:37" ht="13.2" outlineLevel="1">
      <c r="A134" s="86"/>
      <c r="B134" s="19" t="s">
        <v>523</v>
      </c>
      <c r="C134" s="127">
        <v>125482.70258305233</v>
      </c>
      <c r="D134" s="80">
        <f>SUMIFS('PMT Terms'!C:C,'PMT Terms'!B:B,B134)</f>
        <v>30</v>
      </c>
      <c r="E134" s="89">
        <f t="shared" si="13"/>
        <v>1.0735162474751607</v>
      </c>
      <c r="F134" s="84">
        <f t="shared" si="15"/>
        <v>134707.72</v>
      </c>
      <c r="G134" s="88">
        <f>SUMIFS('Nov Receipts Data'!C:C,'Nov Receipts Data'!$B:$B,$B134)+SUMIFS('Nov Receipts Data'!C:C,'Nov Receipts Data'!$B:$B,$A134)</f>
        <v>0</v>
      </c>
      <c r="H134" s="88">
        <f>SUMIFS('Nov Receipts Data'!D:D,'Nov Receipts Data'!$B:$B,$B134)+SUMIFS('Nov Receipts Data'!D:D,'Nov Receipts Data'!$B:$B,$A134)</f>
        <v>0</v>
      </c>
      <c r="I134" s="127">
        <f>SUMIFS('Nov Receipts Data'!E:E,'Nov Receipts Data'!$B:$B,$B134)+SUMIFS('Nov Receipts Data'!E:E,'Nov Receipts Data'!$B:$B,$A134)</f>
        <v>48708.35</v>
      </c>
      <c r="J134" s="127">
        <f>SUMIFS('Nov Receipts Data'!F:F,'Nov Receipts Data'!$B:$B,$B134)+SUMIFS('Nov Receipts Data'!F:F,'Nov Receipts Data'!$B:$B,$A134)</f>
        <v>3405.25</v>
      </c>
      <c r="K134" s="127">
        <f>SUMIFS('Nov Receipts Data'!G:G,'Nov Receipts Data'!$B:$B,$B134)+SUMIFS('Nov Receipts Data'!G:G,'Nov Receipts Data'!$B:$B,$A134)</f>
        <v>2440.8000000000002</v>
      </c>
      <c r="L134" s="127">
        <f>SUMIFS('Nov Receipts Data'!H:H,'Nov Receipts Data'!$B:$B,$B134)+SUMIFS('Nov Receipts Data'!H:H,'Nov Receipts Data'!$B:$B,$A134)</f>
        <v>0</v>
      </c>
      <c r="M134" s="127">
        <f>SUMIFS('Nov Receipts Data'!I:I,'Nov Receipts Data'!$B:$B,$B134)+SUMIFS('Nov Receipts Data'!I:I,'Nov Receipts Data'!$B:$B,$A134)</f>
        <v>0</v>
      </c>
      <c r="N134" s="127">
        <f>SUMIFS('Nov Receipts Data'!J:J,'Nov Receipts Data'!$B:$B,$B134)+SUMIFS('Nov Receipts Data'!J:J,'Nov Receipts Data'!$B:$B,$A134)</f>
        <v>0</v>
      </c>
      <c r="O134" s="127">
        <f>SUMIFS('Nov Receipts Data'!K:K,'Nov Receipts Data'!$B:$B,$B134)+SUMIFS('Nov Receipts Data'!K:K,'Nov Receipts Data'!$B:$B,$A134)</f>
        <v>0</v>
      </c>
      <c r="P134" s="127">
        <f>SUMIFS('Nov Receipts Data'!L:L,'Nov Receipts Data'!$B:$B,$B134)+SUMIFS('Nov Receipts Data'!L:L,'Nov Receipts Data'!$B:$B,$A134)</f>
        <v>400.12</v>
      </c>
      <c r="Q134" s="127">
        <f>SUMIFS('Nov Receipts Data'!M:M,'Nov Receipts Data'!$B:$B,$B134)+SUMIFS('Nov Receipts Data'!M:M,'Nov Receipts Data'!$B:$B,$A134)</f>
        <v>0</v>
      </c>
      <c r="R134" s="127">
        <f>SUMIFS('Nov Receipts Data'!N:N,'Nov Receipts Data'!$B:$B,$B134)+SUMIFS('Nov Receipts Data'!N:N,'Nov Receipts Data'!$B:$B,$A134)</f>
        <v>0</v>
      </c>
      <c r="S134" s="127">
        <f>SUMIFS('Nov Receipts Data'!O:O,'Nov Receipts Data'!$B:$B,$B134)+SUMIFS('Nov Receipts Data'!O:O,'Nov Receipts Data'!$B:$B,$A134)</f>
        <v>0</v>
      </c>
      <c r="T134" s="127">
        <f>SUMIFS('Nov Receipts Data'!P:P,'Nov Receipts Data'!$B:$B,$B134)+SUMIFS('Nov Receipts Data'!P:P,'Nov Receipts Data'!$B:$B,$A134)</f>
        <v>0</v>
      </c>
      <c r="U134" s="127">
        <f>SUMIFS('Nov Receipts Data'!Q:Q,'Nov Receipts Data'!$B:$B,$B134)+SUMIFS('Nov Receipts Data'!Q:Q,'Nov Receipts Data'!$B:$B,$A134)</f>
        <v>0</v>
      </c>
      <c r="V134" s="127">
        <f>SUMIFS('Nov Receipts Data'!R:R,'Nov Receipts Data'!$B:$B,$B134)+SUMIFS('Nov Receipts Data'!R:R,'Nov Receipts Data'!$B:$B,$A134)</f>
        <v>0</v>
      </c>
      <c r="W134" s="127">
        <f>SUMIFS('Nov Receipts Data'!S:S,'Nov Receipts Data'!$B:$B,$B134)+SUMIFS('Nov Receipts Data'!S:S,'Nov Receipts Data'!$B:$B,$A134)</f>
        <v>0</v>
      </c>
      <c r="X134" s="127">
        <f>SUMIFS('Nov Receipts Data'!T:T,'Nov Receipts Data'!$B:$B,$B134)+SUMIFS('Nov Receipts Data'!T:T,'Nov Receipts Data'!$B:$B,$A134)</f>
        <v>0</v>
      </c>
      <c r="Y134" s="127">
        <f>SUMIFS('Nov Receipts Data'!U:U,'Nov Receipts Data'!$B:$B,$B134)+SUMIFS('Nov Receipts Data'!U:U,'Nov Receipts Data'!$B:$B,$A134)</f>
        <v>13492.5</v>
      </c>
      <c r="Z134" s="127">
        <f>SUMIFS('Nov Receipts Data'!V:V,'Nov Receipts Data'!$B:$B,$B134)+SUMIFS('Nov Receipts Data'!V:V,'Nov Receipts Data'!$B:$B,$A134)</f>
        <v>0</v>
      </c>
      <c r="AA134" s="127">
        <f>SUMIFS('Nov Receipts Data'!W:W,'Nov Receipts Data'!$B:$B,$B134)+SUMIFS('Nov Receipts Data'!W:W,'Nov Receipts Data'!$B:$B,$A134)</f>
        <v>6603</v>
      </c>
      <c r="AB134" s="127">
        <f>SUMIFS('Nov Receipts Data'!X:X,'Nov Receipts Data'!$B:$B,$B134)+SUMIFS('Nov Receipts Data'!X:X,'Nov Receipts Data'!$B:$B,$A134)</f>
        <v>0</v>
      </c>
      <c r="AC134" s="127">
        <f>SUMIFS('Nov Receipts Data'!Y:Y,'Nov Receipts Data'!$B:$B,$B134)+SUMIFS('Nov Receipts Data'!Y:Y,'Nov Receipts Data'!$B:$B,$A134)</f>
        <v>44974.21</v>
      </c>
      <c r="AD134" s="127">
        <f>SUMIFS('Nov Receipts Data'!Z:Z,'Nov Receipts Data'!$B:$B,$B134)+SUMIFS('Nov Receipts Data'!Z:Z,'Nov Receipts Data'!$B:$B,$A134)</f>
        <v>0</v>
      </c>
      <c r="AE134" s="127">
        <f>SUMIFS('Nov Receipts Data'!AA:AA,'Nov Receipts Data'!$B:$B,$B134)+SUMIFS('Nov Receipts Data'!AA:AA,'Nov Receipts Data'!$B:$B,$A134)</f>
        <v>14565</v>
      </c>
      <c r="AF134" s="127">
        <f>SUMIFS('Nov Receipts Data'!AB:AB,'Nov Receipts Data'!$B:$B,$B134)+SUMIFS('Nov Receipts Data'!AB:AB,'Nov Receipts Data'!$B:$B,$A134)</f>
        <v>118.49</v>
      </c>
      <c r="AG134" s="127">
        <f>SUMIFS('Nov Receipts Data'!AC:AC,'Nov Receipts Data'!$B:$B,$B134)+SUMIFS('Nov Receipts Data'!AC:AC,'Nov Receipts Data'!$B:$B,$A134)</f>
        <v>0</v>
      </c>
      <c r="AH134" s="127">
        <f>SUMIFS('Nov Receipts Data'!AD:AD,'Nov Receipts Data'!$B:$B,$B134)+SUMIFS('Nov Receipts Data'!AD:AD,'Nov Receipts Data'!$B:$B,$A134)</f>
        <v>0</v>
      </c>
      <c r="AI134" s="127">
        <f>SUMIFS('Nov Receipts Data'!AE:AE,'Nov Receipts Data'!$B:$B,$B134)+SUMIFS('Nov Receipts Data'!AE:AE,'Nov Receipts Data'!$B:$B,$A134)</f>
        <v>0</v>
      </c>
      <c r="AJ134" s="127">
        <f>SUMIFS('Nov Receipts Data'!AF:AF,'Nov Receipts Data'!$B:$B,$B134)+SUMIFS('Nov Receipts Data'!AF:AF,'Nov Receipts Data'!$B:$B,$A134)</f>
        <v>0</v>
      </c>
      <c r="AK134" s="88"/>
    </row>
    <row r="135" spans="1:37" ht="13.2" outlineLevel="1">
      <c r="A135" s="86"/>
      <c r="B135" s="19" t="s">
        <v>204</v>
      </c>
      <c r="C135" s="127">
        <v>145683.41105575464</v>
      </c>
      <c r="D135" s="80">
        <f>SUMIFS('PMT Terms'!C:C,'PMT Terms'!B:B,B135)</f>
        <v>60</v>
      </c>
      <c r="E135" s="89">
        <f t="shared" si="13"/>
        <v>1.0598670698402821</v>
      </c>
      <c r="F135" s="84">
        <f t="shared" si="15"/>
        <v>154405.05000000002</v>
      </c>
      <c r="G135" s="88">
        <f>SUMIFS('Nov Receipts Data'!C:C,'Nov Receipts Data'!$B:$B,$B135)+SUMIFS('Nov Receipts Data'!C:C,'Nov Receipts Data'!$B:$B,$A135)</f>
        <v>223.86</v>
      </c>
      <c r="H135" s="88">
        <f>SUMIFS('Nov Receipts Data'!D:D,'Nov Receipts Data'!$B:$B,$B135)+SUMIFS('Nov Receipts Data'!D:D,'Nov Receipts Data'!$B:$B,$A135)</f>
        <v>100.97</v>
      </c>
      <c r="I135" s="127">
        <f>SUMIFS('Nov Receipts Data'!E:E,'Nov Receipts Data'!$B:$B,$B135)+SUMIFS('Nov Receipts Data'!E:E,'Nov Receipts Data'!$B:$B,$A135)</f>
        <v>0</v>
      </c>
      <c r="J135" s="127">
        <f>SUMIFS('Nov Receipts Data'!F:F,'Nov Receipts Data'!$B:$B,$B135)+SUMIFS('Nov Receipts Data'!F:F,'Nov Receipts Data'!$B:$B,$A135)</f>
        <v>0</v>
      </c>
      <c r="K135" s="127">
        <f>SUMIFS('Nov Receipts Data'!G:G,'Nov Receipts Data'!$B:$B,$B135)+SUMIFS('Nov Receipts Data'!G:G,'Nov Receipts Data'!$B:$B,$A135)</f>
        <v>1001.2</v>
      </c>
      <c r="L135" s="127">
        <f>SUMIFS('Nov Receipts Data'!H:H,'Nov Receipts Data'!$B:$B,$B135)+SUMIFS('Nov Receipts Data'!H:H,'Nov Receipts Data'!$B:$B,$A135)</f>
        <v>0</v>
      </c>
      <c r="M135" s="127">
        <f>SUMIFS('Nov Receipts Data'!I:I,'Nov Receipts Data'!$B:$B,$B135)+SUMIFS('Nov Receipts Data'!I:I,'Nov Receipts Data'!$B:$B,$A135)</f>
        <v>0</v>
      </c>
      <c r="N135" s="127">
        <f>SUMIFS('Nov Receipts Data'!J:J,'Nov Receipts Data'!$B:$B,$B135)+SUMIFS('Nov Receipts Data'!J:J,'Nov Receipts Data'!$B:$B,$A135)</f>
        <v>0</v>
      </c>
      <c r="O135" s="127">
        <f>SUMIFS('Nov Receipts Data'!K:K,'Nov Receipts Data'!$B:$B,$B135)+SUMIFS('Nov Receipts Data'!K:K,'Nov Receipts Data'!$B:$B,$A135)</f>
        <v>25080.27</v>
      </c>
      <c r="P135" s="127">
        <f>SUMIFS('Nov Receipts Data'!L:L,'Nov Receipts Data'!$B:$B,$B135)+SUMIFS('Nov Receipts Data'!L:L,'Nov Receipts Data'!$B:$B,$A135)</f>
        <v>2853.54</v>
      </c>
      <c r="Q135" s="127">
        <f>SUMIFS('Nov Receipts Data'!M:M,'Nov Receipts Data'!$B:$B,$B135)+SUMIFS('Nov Receipts Data'!M:M,'Nov Receipts Data'!$B:$B,$A135)</f>
        <v>0</v>
      </c>
      <c r="R135" s="127">
        <f>SUMIFS('Nov Receipts Data'!N:N,'Nov Receipts Data'!$B:$B,$B135)+SUMIFS('Nov Receipts Data'!N:N,'Nov Receipts Data'!$B:$B,$A135)</f>
        <v>0</v>
      </c>
      <c r="S135" s="127">
        <f>SUMIFS('Nov Receipts Data'!O:O,'Nov Receipts Data'!$B:$B,$B135)+SUMIFS('Nov Receipts Data'!O:O,'Nov Receipts Data'!$B:$B,$A135)</f>
        <v>0</v>
      </c>
      <c r="T135" s="127">
        <f>SUMIFS('Nov Receipts Data'!P:P,'Nov Receipts Data'!$B:$B,$B135)+SUMIFS('Nov Receipts Data'!P:P,'Nov Receipts Data'!$B:$B,$A135)</f>
        <v>2025.55</v>
      </c>
      <c r="U135" s="127">
        <f>SUMIFS('Nov Receipts Data'!Q:Q,'Nov Receipts Data'!$B:$B,$B135)+SUMIFS('Nov Receipts Data'!Q:Q,'Nov Receipts Data'!$B:$B,$A135)</f>
        <v>393.96</v>
      </c>
      <c r="V135" s="127">
        <f>SUMIFS('Nov Receipts Data'!R:R,'Nov Receipts Data'!$B:$B,$B135)+SUMIFS('Nov Receipts Data'!R:R,'Nov Receipts Data'!$B:$B,$A135)</f>
        <v>38272.949999999997</v>
      </c>
      <c r="W135" s="127">
        <f>SUMIFS('Nov Receipts Data'!S:S,'Nov Receipts Data'!$B:$B,$B135)+SUMIFS('Nov Receipts Data'!S:S,'Nov Receipts Data'!$B:$B,$A135)</f>
        <v>21978.74</v>
      </c>
      <c r="X135" s="127">
        <f>SUMIFS('Nov Receipts Data'!T:T,'Nov Receipts Data'!$B:$B,$B135)+SUMIFS('Nov Receipts Data'!T:T,'Nov Receipts Data'!$B:$B,$A135)</f>
        <v>28098.639999999999</v>
      </c>
      <c r="Y135" s="127">
        <f>SUMIFS('Nov Receipts Data'!U:U,'Nov Receipts Data'!$B:$B,$B135)+SUMIFS('Nov Receipts Data'!U:U,'Nov Receipts Data'!$B:$B,$A135)</f>
        <v>1575.49</v>
      </c>
      <c r="Z135" s="127">
        <f>SUMIFS('Nov Receipts Data'!V:V,'Nov Receipts Data'!$B:$B,$B135)+SUMIFS('Nov Receipts Data'!V:V,'Nov Receipts Data'!$B:$B,$A135)</f>
        <v>0</v>
      </c>
      <c r="AA135" s="127">
        <f>SUMIFS('Nov Receipts Data'!W:W,'Nov Receipts Data'!$B:$B,$B135)+SUMIFS('Nov Receipts Data'!W:W,'Nov Receipts Data'!$B:$B,$A135)</f>
        <v>0</v>
      </c>
      <c r="AB135" s="127">
        <f>SUMIFS('Nov Receipts Data'!X:X,'Nov Receipts Data'!$B:$B,$B135)+SUMIFS('Nov Receipts Data'!X:X,'Nov Receipts Data'!$B:$B,$A135)</f>
        <v>5503.6</v>
      </c>
      <c r="AC135" s="127">
        <f>SUMIFS('Nov Receipts Data'!Y:Y,'Nov Receipts Data'!$B:$B,$B135)+SUMIFS('Nov Receipts Data'!Y:Y,'Nov Receipts Data'!$B:$B,$A135)</f>
        <v>0</v>
      </c>
      <c r="AD135" s="127">
        <f>SUMIFS('Nov Receipts Data'!Z:Z,'Nov Receipts Data'!$B:$B,$B135)+SUMIFS('Nov Receipts Data'!Z:Z,'Nov Receipts Data'!$B:$B,$A135)</f>
        <v>1809.61</v>
      </c>
      <c r="AE135" s="127">
        <f>SUMIFS('Nov Receipts Data'!AA:AA,'Nov Receipts Data'!$B:$B,$B135)+SUMIFS('Nov Receipts Data'!AA:AA,'Nov Receipts Data'!$B:$B,$A135)</f>
        <v>0</v>
      </c>
      <c r="AF135" s="127">
        <f>SUMIFS('Nov Receipts Data'!AB:AB,'Nov Receipts Data'!$B:$B,$B135)+SUMIFS('Nov Receipts Data'!AB:AB,'Nov Receipts Data'!$B:$B,$A135)</f>
        <v>14290.82</v>
      </c>
      <c r="AG135" s="127">
        <f>SUMIFS('Nov Receipts Data'!AC:AC,'Nov Receipts Data'!$B:$B,$B135)+SUMIFS('Nov Receipts Data'!AC:AC,'Nov Receipts Data'!$B:$B,$A135)</f>
        <v>0</v>
      </c>
      <c r="AH135" s="127">
        <f>SUMIFS('Nov Receipts Data'!AD:AD,'Nov Receipts Data'!$B:$B,$B135)+SUMIFS('Nov Receipts Data'!AD:AD,'Nov Receipts Data'!$B:$B,$A135)</f>
        <v>0</v>
      </c>
      <c r="AI135" s="127">
        <f>SUMIFS('Nov Receipts Data'!AE:AE,'Nov Receipts Data'!$B:$B,$B135)+SUMIFS('Nov Receipts Data'!AE:AE,'Nov Receipts Data'!$B:$B,$A135)</f>
        <v>0</v>
      </c>
      <c r="AJ135" s="127">
        <f>SUMIFS('Nov Receipts Data'!AF:AF,'Nov Receipts Data'!$B:$B,$B135)+SUMIFS('Nov Receipts Data'!AF:AF,'Nov Receipts Data'!$B:$B,$A135)</f>
        <v>11195.85</v>
      </c>
      <c r="AK135" s="88"/>
    </row>
    <row r="136" spans="1:37" ht="13.2" outlineLevel="1">
      <c r="A136" s="86"/>
      <c r="B136" s="19" t="s">
        <v>529</v>
      </c>
      <c r="C136" s="127">
        <v>102743.57478915583</v>
      </c>
      <c r="D136" s="80">
        <f>SUMIFS('PMT Terms'!C:C,'PMT Terms'!B:B,B136)</f>
        <v>60</v>
      </c>
      <c r="E136" s="89">
        <f t="shared" si="13"/>
        <v>1.257512114651832</v>
      </c>
      <c r="F136" s="84">
        <f t="shared" si="15"/>
        <v>129201.29000000001</v>
      </c>
      <c r="G136" s="88">
        <f>SUMIFS('Nov Receipts Data'!C:C,'Nov Receipts Data'!$B:$B,$B136)+SUMIFS('Nov Receipts Data'!C:C,'Nov Receipts Data'!$B:$B,$A136)</f>
        <v>0</v>
      </c>
      <c r="H136" s="88">
        <f>SUMIFS('Nov Receipts Data'!D:D,'Nov Receipts Data'!$B:$B,$B136)+SUMIFS('Nov Receipts Data'!D:D,'Nov Receipts Data'!$B:$B,$A136)</f>
        <v>568</v>
      </c>
      <c r="I136" s="127">
        <f>SUMIFS('Nov Receipts Data'!E:E,'Nov Receipts Data'!$B:$B,$B136)+SUMIFS('Nov Receipts Data'!E:E,'Nov Receipts Data'!$B:$B,$A136)</f>
        <v>1930</v>
      </c>
      <c r="J136" s="127">
        <f>SUMIFS('Nov Receipts Data'!F:F,'Nov Receipts Data'!$B:$B,$B136)+SUMIFS('Nov Receipts Data'!F:F,'Nov Receipts Data'!$B:$B,$A136)</f>
        <v>5922</v>
      </c>
      <c r="K136" s="127">
        <f>SUMIFS('Nov Receipts Data'!G:G,'Nov Receipts Data'!$B:$B,$B136)+SUMIFS('Nov Receipts Data'!G:G,'Nov Receipts Data'!$B:$B,$A136)</f>
        <v>4733.5</v>
      </c>
      <c r="L136" s="127">
        <f>SUMIFS('Nov Receipts Data'!H:H,'Nov Receipts Data'!$B:$B,$B136)+SUMIFS('Nov Receipts Data'!H:H,'Nov Receipts Data'!$B:$B,$A136)</f>
        <v>29554.29</v>
      </c>
      <c r="M136" s="127">
        <f>SUMIFS('Nov Receipts Data'!I:I,'Nov Receipts Data'!$B:$B,$B136)+SUMIFS('Nov Receipts Data'!I:I,'Nov Receipts Data'!$B:$B,$A136)</f>
        <v>394</v>
      </c>
      <c r="N136" s="127">
        <f>SUMIFS('Nov Receipts Data'!J:J,'Nov Receipts Data'!$B:$B,$B136)+SUMIFS('Nov Receipts Data'!J:J,'Nov Receipts Data'!$B:$B,$A136)</f>
        <v>0</v>
      </c>
      <c r="O136" s="127">
        <f>SUMIFS('Nov Receipts Data'!K:K,'Nov Receipts Data'!$B:$B,$B136)+SUMIFS('Nov Receipts Data'!K:K,'Nov Receipts Data'!$B:$B,$A136)</f>
        <v>120</v>
      </c>
      <c r="P136" s="127">
        <f>SUMIFS('Nov Receipts Data'!L:L,'Nov Receipts Data'!$B:$B,$B136)+SUMIFS('Nov Receipts Data'!L:L,'Nov Receipts Data'!$B:$B,$A136)</f>
        <v>2881</v>
      </c>
      <c r="Q136" s="127">
        <f>SUMIFS('Nov Receipts Data'!M:M,'Nov Receipts Data'!$B:$B,$B136)+SUMIFS('Nov Receipts Data'!M:M,'Nov Receipts Data'!$B:$B,$A136)</f>
        <v>0</v>
      </c>
      <c r="R136" s="127">
        <f>SUMIFS('Nov Receipts Data'!N:N,'Nov Receipts Data'!$B:$B,$B136)+SUMIFS('Nov Receipts Data'!N:N,'Nov Receipts Data'!$B:$B,$A136)</f>
        <v>55</v>
      </c>
      <c r="S136" s="127">
        <f>SUMIFS('Nov Receipts Data'!O:O,'Nov Receipts Data'!$B:$B,$B136)+SUMIFS('Nov Receipts Data'!O:O,'Nov Receipts Data'!$B:$B,$A136)</f>
        <v>0</v>
      </c>
      <c r="T136" s="127">
        <f>SUMIFS('Nov Receipts Data'!P:P,'Nov Receipts Data'!$B:$B,$B136)+SUMIFS('Nov Receipts Data'!P:P,'Nov Receipts Data'!$B:$B,$A136)</f>
        <v>0</v>
      </c>
      <c r="U136" s="127">
        <f>SUMIFS('Nov Receipts Data'!Q:Q,'Nov Receipts Data'!$B:$B,$B136)+SUMIFS('Nov Receipts Data'!Q:Q,'Nov Receipts Data'!$B:$B,$A136)</f>
        <v>0</v>
      </c>
      <c r="V136" s="127">
        <f>SUMIFS('Nov Receipts Data'!R:R,'Nov Receipts Data'!$B:$B,$B136)+SUMIFS('Nov Receipts Data'!R:R,'Nov Receipts Data'!$B:$B,$A136)</f>
        <v>19299</v>
      </c>
      <c r="W136" s="127">
        <f>SUMIFS('Nov Receipts Data'!S:S,'Nov Receipts Data'!$B:$B,$B136)+SUMIFS('Nov Receipts Data'!S:S,'Nov Receipts Data'!$B:$B,$A136)</f>
        <v>3126.5</v>
      </c>
      <c r="X136" s="127">
        <f>SUMIFS('Nov Receipts Data'!T:T,'Nov Receipts Data'!$B:$B,$B136)+SUMIFS('Nov Receipts Data'!T:T,'Nov Receipts Data'!$B:$B,$A136)</f>
        <v>2358.5</v>
      </c>
      <c r="Y136" s="127">
        <f>SUMIFS('Nov Receipts Data'!U:U,'Nov Receipts Data'!$B:$B,$B136)+SUMIFS('Nov Receipts Data'!U:U,'Nov Receipts Data'!$B:$B,$A136)</f>
        <v>192</v>
      </c>
      <c r="Z136" s="127">
        <f>SUMIFS('Nov Receipts Data'!V:V,'Nov Receipts Data'!$B:$B,$B136)+SUMIFS('Nov Receipts Data'!V:V,'Nov Receipts Data'!$B:$B,$A136)</f>
        <v>15443.5</v>
      </c>
      <c r="AA136" s="127">
        <f>SUMIFS('Nov Receipts Data'!W:W,'Nov Receipts Data'!$B:$B,$B136)+SUMIFS('Nov Receipts Data'!W:W,'Nov Receipts Data'!$B:$B,$A136)</f>
        <v>25320</v>
      </c>
      <c r="AB136" s="127">
        <f>SUMIFS('Nov Receipts Data'!X:X,'Nov Receipts Data'!$B:$B,$B136)+SUMIFS('Nov Receipts Data'!X:X,'Nov Receipts Data'!$B:$B,$A136)</f>
        <v>2805.5</v>
      </c>
      <c r="AC136" s="127">
        <f>SUMIFS('Nov Receipts Data'!Y:Y,'Nov Receipts Data'!$B:$B,$B136)+SUMIFS('Nov Receipts Data'!Y:Y,'Nov Receipts Data'!$B:$B,$A136)</f>
        <v>1872</v>
      </c>
      <c r="AD136" s="127">
        <f>SUMIFS('Nov Receipts Data'!Z:Z,'Nov Receipts Data'!$B:$B,$B136)+SUMIFS('Nov Receipts Data'!Z:Z,'Nov Receipts Data'!$B:$B,$A136)</f>
        <v>12109.5</v>
      </c>
      <c r="AE136" s="127">
        <f>SUMIFS('Nov Receipts Data'!AA:AA,'Nov Receipts Data'!$B:$B,$B136)+SUMIFS('Nov Receipts Data'!AA:AA,'Nov Receipts Data'!$B:$B,$A136)</f>
        <v>120</v>
      </c>
      <c r="AF136" s="127">
        <f>SUMIFS('Nov Receipts Data'!AB:AB,'Nov Receipts Data'!$B:$B,$B136)+SUMIFS('Nov Receipts Data'!AB:AB,'Nov Receipts Data'!$B:$B,$A136)</f>
        <v>165</v>
      </c>
      <c r="AG136" s="127">
        <f>SUMIFS('Nov Receipts Data'!AC:AC,'Nov Receipts Data'!$B:$B,$B136)+SUMIFS('Nov Receipts Data'!AC:AC,'Nov Receipts Data'!$B:$B,$A136)</f>
        <v>122</v>
      </c>
      <c r="AH136" s="127">
        <f>SUMIFS('Nov Receipts Data'!AD:AD,'Nov Receipts Data'!$B:$B,$B136)+SUMIFS('Nov Receipts Data'!AD:AD,'Nov Receipts Data'!$B:$B,$A136)</f>
        <v>42</v>
      </c>
      <c r="AI136" s="127">
        <f>SUMIFS('Nov Receipts Data'!AE:AE,'Nov Receipts Data'!$B:$B,$B136)+SUMIFS('Nov Receipts Data'!AE:AE,'Nov Receipts Data'!$B:$B,$A136)</f>
        <v>0</v>
      </c>
      <c r="AJ136" s="127">
        <f>SUMIFS('Nov Receipts Data'!AF:AF,'Nov Receipts Data'!$B:$B,$B136)+SUMIFS('Nov Receipts Data'!AF:AF,'Nov Receipts Data'!$B:$B,$A136)</f>
        <v>68</v>
      </c>
      <c r="AK136" s="88"/>
    </row>
    <row r="137" spans="1:37" ht="13.2" outlineLevel="1">
      <c r="A137" s="86"/>
      <c r="B137" s="19" t="s">
        <v>135</v>
      </c>
      <c r="C137" s="127">
        <v>160181.73489909439</v>
      </c>
      <c r="D137" s="80">
        <f>SUMIFS('PMT Terms'!C:C,'PMT Terms'!B:B,B137)</f>
        <v>45</v>
      </c>
      <c r="E137" s="89">
        <f t="shared" si="13"/>
        <v>0.78556447199968127</v>
      </c>
      <c r="F137" s="84">
        <f t="shared" si="15"/>
        <v>125833.08</v>
      </c>
      <c r="G137" s="88">
        <f>SUMIFS('Nov Receipts Data'!C:C,'Nov Receipts Data'!$B:$B,$B137)+SUMIFS('Nov Receipts Data'!C:C,'Nov Receipts Data'!$B:$B,$A137)</f>
        <v>0</v>
      </c>
      <c r="H137" s="88">
        <f>SUMIFS('Nov Receipts Data'!D:D,'Nov Receipts Data'!$B:$B,$B137)+SUMIFS('Nov Receipts Data'!D:D,'Nov Receipts Data'!$B:$B,$A137)</f>
        <v>0</v>
      </c>
      <c r="I137" s="127">
        <f>SUMIFS('Nov Receipts Data'!E:E,'Nov Receipts Data'!$B:$B,$B137)+SUMIFS('Nov Receipts Data'!E:E,'Nov Receipts Data'!$B:$B,$A137)</f>
        <v>0</v>
      </c>
      <c r="J137" s="127">
        <f>SUMIFS('Nov Receipts Data'!F:F,'Nov Receipts Data'!$B:$B,$B137)+SUMIFS('Nov Receipts Data'!F:F,'Nov Receipts Data'!$B:$B,$A137)</f>
        <v>0</v>
      </c>
      <c r="K137" s="127">
        <f>SUMIFS('Nov Receipts Data'!G:G,'Nov Receipts Data'!$B:$B,$B137)+SUMIFS('Nov Receipts Data'!G:G,'Nov Receipts Data'!$B:$B,$A137)</f>
        <v>15542.81</v>
      </c>
      <c r="L137" s="127">
        <f>SUMIFS('Nov Receipts Data'!H:H,'Nov Receipts Data'!$B:$B,$B137)+SUMIFS('Nov Receipts Data'!H:H,'Nov Receipts Data'!$B:$B,$A137)</f>
        <v>1385.16</v>
      </c>
      <c r="M137" s="127">
        <f>SUMIFS('Nov Receipts Data'!I:I,'Nov Receipts Data'!$B:$B,$B137)+SUMIFS('Nov Receipts Data'!I:I,'Nov Receipts Data'!$B:$B,$A137)</f>
        <v>0</v>
      </c>
      <c r="N137" s="127">
        <f>SUMIFS('Nov Receipts Data'!J:J,'Nov Receipts Data'!$B:$B,$B137)+SUMIFS('Nov Receipts Data'!J:J,'Nov Receipts Data'!$B:$B,$A137)</f>
        <v>0</v>
      </c>
      <c r="O137" s="127">
        <f>SUMIFS('Nov Receipts Data'!K:K,'Nov Receipts Data'!$B:$B,$B137)+SUMIFS('Nov Receipts Data'!K:K,'Nov Receipts Data'!$B:$B,$A137)</f>
        <v>461.28</v>
      </c>
      <c r="P137" s="127">
        <f>SUMIFS('Nov Receipts Data'!L:L,'Nov Receipts Data'!$B:$B,$B137)+SUMIFS('Nov Receipts Data'!L:L,'Nov Receipts Data'!$B:$B,$A137)</f>
        <v>0</v>
      </c>
      <c r="Q137" s="127">
        <f>SUMIFS('Nov Receipts Data'!M:M,'Nov Receipts Data'!$B:$B,$B137)+SUMIFS('Nov Receipts Data'!M:M,'Nov Receipts Data'!$B:$B,$A137)</f>
        <v>0</v>
      </c>
      <c r="R137" s="127">
        <f>SUMIFS('Nov Receipts Data'!N:N,'Nov Receipts Data'!$B:$B,$B137)+SUMIFS('Nov Receipts Data'!N:N,'Nov Receipts Data'!$B:$B,$A137)</f>
        <v>0</v>
      </c>
      <c r="S137" s="127">
        <f>SUMIFS('Nov Receipts Data'!O:O,'Nov Receipts Data'!$B:$B,$B137)+SUMIFS('Nov Receipts Data'!O:O,'Nov Receipts Data'!$B:$B,$A137)</f>
        <v>38740.68</v>
      </c>
      <c r="T137" s="127">
        <f>SUMIFS('Nov Receipts Data'!P:P,'Nov Receipts Data'!$B:$B,$B137)+SUMIFS('Nov Receipts Data'!P:P,'Nov Receipts Data'!$B:$B,$A137)</f>
        <v>1812.96</v>
      </c>
      <c r="U137" s="127">
        <f>SUMIFS('Nov Receipts Data'!Q:Q,'Nov Receipts Data'!$B:$B,$B137)+SUMIFS('Nov Receipts Data'!Q:Q,'Nov Receipts Data'!$B:$B,$A137)</f>
        <v>0</v>
      </c>
      <c r="V137" s="127">
        <f>SUMIFS('Nov Receipts Data'!R:R,'Nov Receipts Data'!$B:$B,$B137)+SUMIFS('Nov Receipts Data'!R:R,'Nov Receipts Data'!$B:$B,$A137)</f>
        <v>0</v>
      </c>
      <c r="W137" s="127">
        <f>SUMIFS('Nov Receipts Data'!S:S,'Nov Receipts Data'!$B:$B,$B137)+SUMIFS('Nov Receipts Data'!S:S,'Nov Receipts Data'!$B:$B,$A137)</f>
        <v>0</v>
      </c>
      <c r="X137" s="127">
        <f>SUMIFS('Nov Receipts Data'!T:T,'Nov Receipts Data'!$B:$B,$B137)+SUMIFS('Nov Receipts Data'!T:T,'Nov Receipts Data'!$B:$B,$A137)</f>
        <v>25871.040000000001</v>
      </c>
      <c r="Y137" s="127">
        <f>SUMIFS('Nov Receipts Data'!U:U,'Nov Receipts Data'!$B:$B,$B137)+SUMIFS('Nov Receipts Data'!U:U,'Nov Receipts Data'!$B:$B,$A137)</f>
        <v>0</v>
      </c>
      <c r="Z137" s="127">
        <f>SUMIFS('Nov Receipts Data'!V:V,'Nov Receipts Data'!$B:$B,$B137)+SUMIFS('Nov Receipts Data'!V:V,'Nov Receipts Data'!$B:$B,$A137)</f>
        <v>300.72000000000003</v>
      </c>
      <c r="AA137" s="127">
        <f>SUMIFS('Nov Receipts Data'!W:W,'Nov Receipts Data'!$B:$B,$B137)+SUMIFS('Nov Receipts Data'!W:W,'Nov Receipts Data'!$B:$B,$A137)</f>
        <v>0</v>
      </c>
      <c r="AB137" s="127">
        <f>SUMIFS('Nov Receipts Data'!X:X,'Nov Receipts Data'!$B:$B,$B137)+SUMIFS('Nov Receipts Data'!X:X,'Nov Receipts Data'!$B:$B,$A137)</f>
        <v>0</v>
      </c>
      <c r="AC137" s="127">
        <f>SUMIFS('Nov Receipts Data'!Y:Y,'Nov Receipts Data'!$B:$B,$B137)+SUMIFS('Nov Receipts Data'!Y:Y,'Nov Receipts Data'!$B:$B,$A137)</f>
        <v>0</v>
      </c>
      <c r="AD137" s="127">
        <f>SUMIFS('Nov Receipts Data'!Z:Z,'Nov Receipts Data'!$B:$B,$B137)+SUMIFS('Nov Receipts Data'!Z:Z,'Nov Receipts Data'!$B:$B,$A137)</f>
        <v>269.45999999999998</v>
      </c>
      <c r="AE137" s="127">
        <f>SUMIFS('Nov Receipts Data'!AA:AA,'Nov Receipts Data'!$B:$B,$B137)+SUMIFS('Nov Receipts Data'!AA:AA,'Nov Receipts Data'!$B:$B,$A137)</f>
        <v>40755.730000000003</v>
      </c>
      <c r="AF137" s="127">
        <f>SUMIFS('Nov Receipts Data'!AB:AB,'Nov Receipts Data'!$B:$B,$B137)+SUMIFS('Nov Receipts Data'!AB:AB,'Nov Receipts Data'!$B:$B,$A137)</f>
        <v>0</v>
      </c>
      <c r="AG137" s="127">
        <f>SUMIFS('Nov Receipts Data'!AC:AC,'Nov Receipts Data'!$B:$B,$B137)+SUMIFS('Nov Receipts Data'!AC:AC,'Nov Receipts Data'!$B:$B,$A137)</f>
        <v>0</v>
      </c>
      <c r="AH137" s="127">
        <f>SUMIFS('Nov Receipts Data'!AD:AD,'Nov Receipts Data'!$B:$B,$B137)+SUMIFS('Nov Receipts Data'!AD:AD,'Nov Receipts Data'!$B:$B,$A137)</f>
        <v>0</v>
      </c>
      <c r="AI137" s="127">
        <f>SUMIFS('Nov Receipts Data'!AE:AE,'Nov Receipts Data'!$B:$B,$B137)+SUMIFS('Nov Receipts Data'!AE:AE,'Nov Receipts Data'!$B:$B,$A137)</f>
        <v>0</v>
      </c>
      <c r="AJ137" s="127">
        <f>SUMIFS('Nov Receipts Data'!AF:AF,'Nov Receipts Data'!$B:$B,$B137)+SUMIFS('Nov Receipts Data'!AF:AF,'Nov Receipts Data'!$B:$B,$A137)</f>
        <v>693.24</v>
      </c>
      <c r="AK137" s="88"/>
    </row>
    <row r="138" spans="1:37" ht="13.2" outlineLevel="1">
      <c r="A138" s="86"/>
      <c r="B138" s="19" t="s">
        <v>545</v>
      </c>
      <c r="C138" s="127">
        <v>114216.69738611579</v>
      </c>
      <c r="D138" s="80">
        <f>SUMIFS('PMT Terms'!C:C,'PMT Terms'!B:B,B138)</f>
        <v>60</v>
      </c>
      <c r="E138" s="89">
        <f t="shared" si="13"/>
        <v>1.1005489816875083</v>
      </c>
      <c r="F138" s="84">
        <f t="shared" si="15"/>
        <v>125701.07</v>
      </c>
      <c r="G138" s="88">
        <f>SUMIFS('Nov Receipts Data'!C:C,'Nov Receipts Data'!$B:$B,$B138)+SUMIFS('Nov Receipts Data'!C:C,'Nov Receipts Data'!$B:$B,$A138)</f>
        <v>0</v>
      </c>
      <c r="H138" s="88">
        <f>SUMIFS('Nov Receipts Data'!D:D,'Nov Receipts Data'!$B:$B,$B138)+SUMIFS('Nov Receipts Data'!D:D,'Nov Receipts Data'!$B:$B,$A138)</f>
        <v>666.3</v>
      </c>
      <c r="I138" s="127">
        <f>SUMIFS('Nov Receipts Data'!E:E,'Nov Receipts Data'!$B:$B,$B138)+SUMIFS('Nov Receipts Data'!E:E,'Nov Receipts Data'!$B:$B,$A138)</f>
        <v>371.43</v>
      </c>
      <c r="J138" s="127">
        <f>SUMIFS('Nov Receipts Data'!F:F,'Nov Receipts Data'!$B:$B,$B138)+SUMIFS('Nov Receipts Data'!F:F,'Nov Receipts Data'!$B:$B,$A138)</f>
        <v>1473.42</v>
      </c>
      <c r="K138" s="127">
        <f>SUMIFS('Nov Receipts Data'!G:G,'Nov Receipts Data'!$B:$B,$B138)+SUMIFS('Nov Receipts Data'!G:G,'Nov Receipts Data'!$B:$B,$A138)</f>
        <v>0</v>
      </c>
      <c r="L138" s="127">
        <f>SUMIFS('Nov Receipts Data'!H:H,'Nov Receipts Data'!$B:$B,$B138)+SUMIFS('Nov Receipts Data'!H:H,'Nov Receipts Data'!$B:$B,$A138)</f>
        <v>8446.7900000000009</v>
      </c>
      <c r="M138" s="127">
        <f>SUMIFS('Nov Receipts Data'!I:I,'Nov Receipts Data'!$B:$B,$B138)+SUMIFS('Nov Receipts Data'!I:I,'Nov Receipts Data'!$B:$B,$A138)</f>
        <v>2336.73</v>
      </c>
      <c r="N138" s="127">
        <f>SUMIFS('Nov Receipts Data'!J:J,'Nov Receipts Data'!$B:$B,$B138)+SUMIFS('Nov Receipts Data'!J:J,'Nov Receipts Data'!$B:$B,$A138)</f>
        <v>251.34</v>
      </c>
      <c r="O138" s="127">
        <f>SUMIFS('Nov Receipts Data'!K:K,'Nov Receipts Data'!$B:$B,$B138)+SUMIFS('Nov Receipts Data'!K:K,'Nov Receipts Data'!$B:$B,$A138)</f>
        <v>0</v>
      </c>
      <c r="P138" s="127">
        <f>SUMIFS('Nov Receipts Data'!L:L,'Nov Receipts Data'!$B:$B,$B138)+SUMIFS('Nov Receipts Data'!L:L,'Nov Receipts Data'!$B:$B,$A138)</f>
        <v>8499.09</v>
      </c>
      <c r="Q138" s="127">
        <f>SUMIFS('Nov Receipts Data'!M:M,'Nov Receipts Data'!$B:$B,$B138)+SUMIFS('Nov Receipts Data'!M:M,'Nov Receipts Data'!$B:$B,$A138)</f>
        <v>1115.24</v>
      </c>
      <c r="R138" s="127">
        <f>SUMIFS('Nov Receipts Data'!N:N,'Nov Receipts Data'!$B:$B,$B138)+SUMIFS('Nov Receipts Data'!N:N,'Nov Receipts Data'!$B:$B,$A138)</f>
        <v>0</v>
      </c>
      <c r="S138" s="127">
        <f>SUMIFS('Nov Receipts Data'!O:O,'Nov Receipts Data'!$B:$B,$B138)+SUMIFS('Nov Receipts Data'!O:O,'Nov Receipts Data'!$B:$B,$A138)</f>
        <v>55.35</v>
      </c>
      <c r="T138" s="127">
        <f>SUMIFS('Nov Receipts Data'!P:P,'Nov Receipts Data'!$B:$B,$B138)+SUMIFS('Nov Receipts Data'!P:P,'Nov Receipts Data'!$B:$B,$A138)</f>
        <v>12004.82</v>
      </c>
      <c r="U138" s="127">
        <f>SUMIFS('Nov Receipts Data'!Q:Q,'Nov Receipts Data'!$B:$B,$B138)+SUMIFS('Nov Receipts Data'!Q:Q,'Nov Receipts Data'!$B:$B,$A138)</f>
        <v>0</v>
      </c>
      <c r="V138" s="127">
        <f>SUMIFS('Nov Receipts Data'!R:R,'Nov Receipts Data'!$B:$B,$B138)+SUMIFS('Nov Receipts Data'!R:R,'Nov Receipts Data'!$B:$B,$A138)</f>
        <v>47442.2</v>
      </c>
      <c r="W138" s="127">
        <f>SUMIFS('Nov Receipts Data'!S:S,'Nov Receipts Data'!$B:$B,$B138)+SUMIFS('Nov Receipts Data'!S:S,'Nov Receipts Data'!$B:$B,$A138)</f>
        <v>58.86</v>
      </c>
      <c r="X138" s="127">
        <f>SUMIFS('Nov Receipts Data'!T:T,'Nov Receipts Data'!$B:$B,$B138)+SUMIFS('Nov Receipts Data'!T:T,'Nov Receipts Data'!$B:$B,$A138)</f>
        <v>0</v>
      </c>
      <c r="Y138" s="127">
        <f>SUMIFS('Nov Receipts Data'!U:U,'Nov Receipts Data'!$B:$B,$B138)+SUMIFS('Nov Receipts Data'!U:U,'Nov Receipts Data'!$B:$B,$A138)</f>
        <v>0</v>
      </c>
      <c r="Z138" s="127">
        <f>SUMIFS('Nov Receipts Data'!V:V,'Nov Receipts Data'!$B:$B,$B138)+SUMIFS('Nov Receipts Data'!V:V,'Nov Receipts Data'!$B:$B,$A138)</f>
        <v>6209.69</v>
      </c>
      <c r="AA138" s="127">
        <f>SUMIFS('Nov Receipts Data'!W:W,'Nov Receipts Data'!$B:$B,$B138)+SUMIFS('Nov Receipts Data'!W:W,'Nov Receipts Data'!$B:$B,$A138)</f>
        <v>91.21</v>
      </c>
      <c r="AB138" s="127">
        <f>SUMIFS('Nov Receipts Data'!X:X,'Nov Receipts Data'!$B:$B,$B138)+SUMIFS('Nov Receipts Data'!X:X,'Nov Receipts Data'!$B:$B,$A138)</f>
        <v>0</v>
      </c>
      <c r="AC138" s="127">
        <f>SUMIFS('Nov Receipts Data'!Y:Y,'Nov Receipts Data'!$B:$B,$B138)+SUMIFS('Nov Receipts Data'!Y:Y,'Nov Receipts Data'!$B:$B,$A138)</f>
        <v>20796.259999999998</v>
      </c>
      <c r="AD138" s="127">
        <f>SUMIFS('Nov Receipts Data'!Z:Z,'Nov Receipts Data'!$B:$B,$B138)+SUMIFS('Nov Receipts Data'!Z:Z,'Nov Receipts Data'!$B:$B,$A138)</f>
        <v>9420.43</v>
      </c>
      <c r="AE138" s="127">
        <f>SUMIFS('Nov Receipts Data'!AA:AA,'Nov Receipts Data'!$B:$B,$B138)+SUMIFS('Nov Receipts Data'!AA:AA,'Nov Receipts Data'!$B:$B,$A138)</f>
        <v>5826.84</v>
      </c>
      <c r="AF138" s="127">
        <f>SUMIFS('Nov Receipts Data'!AB:AB,'Nov Receipts Data'!$B:$B,$B138)+SUMIFS('Nov Receipts Data'!AB:AB,'Nov Receipts Data'!$B:$B,$A138)</f>
        <v>588.6</v>
      </c>
      <c r="AG138" s="127">
        <f>SUMIFS('Nov Receipts Data'!AC:AC,'Nov Receipts Data'!$B:$B,$B138)+SUMIFS('Nov Receipts Data'!AC:AC,'Nov Receipts Data'!$B:$B,$A138)</f>
        <v>0</v>
      </c>
      <c r="AH138" s="127">
        <f>SUMIFS('Nov Receipts Data'!AD:AD,'Nov Receipts Data'!$B:$B,$B138)+SUMIFS('Nov Receipts Data'!AD:AD,'Nov Receipts Data'!$B:$B,$A138)</f>
        <v>0</v>
      </c>
      <c r="AI138" s="127">
        <f>SUMIFS('Nov Receipts Data'!AE:AE,'Nov Receipts Data'!$B:$B,$B138)+SUMIFS('Nov Receipts Data'!AE:AE,'Nov Receipts Data'!$B:$B,$A138)</f>
        <v>0</v>
      </c>
      <c r="AJ138" s="127">
        <f>SUMIFS('Nov Receipts Data'!AF:AF,'Nov Receipts Data'!$B:$B,$B138)+SUMIFS('Nov Receipts Data'!AF:AF,'Nov Receipts Data'!$B:$B,$A138)</f>
        <v>46.47</v>
      </c>
      <c r="AK138" s="88"/>
    </row>
    <row r="139" spans="1:37" ht="13.2" outlineLevel="1">
      <c r="A139" s="86"/>
      <c r="B139" s="19" t="s">
        <v>157</v>
      </c>
      <c r="C139" s="127">
        <v>80086</v>
      </c>
      <c r="D139" s="80">
        <f>SUMIFS('PMT Terms'!C:C,'PMT Terms'!B:B,B139)</f>
        <v>60</v>
      </c>
      <c r="E139" s="89">
        <f t="shared" si="13"/>
        <v>1.3781506130909269</v>
      </c>
      <c r="F139" s="84">
        <f t="shared" si="15"/>
        <v>110370.56999999998</v>
      </c>
      <c r="G139" s="88">
        <f>SUMIFS('Nov Receipts Data'!C:C,'Nov Receipts Data'!$B:$B,$B139)+SUMIFS('Nov Receipts Data'!C:C,'Nov Receipts Data'!$B:$B,$A139)</f>
        <v>0</v>
      </c>
      <c r="H139" s="88">
        <f>SUMIFS('Nov Receipts Data'!D:D,'Nov Receipts Data'!$B:$B,$B139)+SUMIFS('Nov Receipts Data'!D:D,'Nov Receipts Data'!$B:$B,$A139)</f>
        <v>0</v>
      </c>
      <c r="I139" s="127">
        <f>SUMIFS('Nov Receipts Data'!E:E,'Nov Receipts Data'!$B:$B,$B139)+SUMIFS('Nov Receipts Data'!E:E,'Nov Receipts Data'!$B:$B,$A139)</f>
        <v>0</v>
      </c>
      <c r="J139" s="127">
        <f>SUMIFS('Nov Receipts Data'!F:F,'Nov Receipts Data'!$B:$B,$B139)+SUMIFS('Nov Receipts Data'!F:F,'Nov Receipts Data'!$B:$B,$A139)</f>
        <v>0</v>
      </c>
      <c r="K139" s="127">
        <f>SUMIFS('Nov Receipts Data'!G:G,'Nov Receipts Data'!$B:$B,$B139)+SUMIFS('Nov Receipts Data'!G:G,'Nov Receipts Data'!$B:$B,$A139)</f>
        <v>80619.929999999993</v>
      </c>
      <c r="L139" s="127">
        <f>SUMIFS('Nov Receipts Data'!H:H,'Nov Receipts Data'!$B:$B,$B139)+SUMIFS('Nov Receipts Data'!H:H,'Nov Receipts Data'!$B:$B,$A139)</f>
        <v>3224.64</v>
      </c>
      <c r="M139" s="127">
        <f>SUMIFS('Nov Receipts Data'!I:I,'Nov Receipts Data'!$B:$B,$B139)+SUMIFS('Nov Receipts Data'!I:I,'Nov Receipts Data'!$B:$B,$A139)</f>
        <v>0</v>
      </c>
      <c r="N139" s="127">
        <f>SUMIFS('Nov Receipts Data'!J:J,'Nov Receipts Data'!$B:$B,$B139)+SUMIFS('Nov Receipts Data'!J:J,'Nov Receipts Data'!$B:$B,$A139)</f>
        <v>0</v>
      </c>
      <c r="O139" s="127">
        <f>SUMIFS('Nov Receipts Data'!K:K,'Nov Receipts Data'!$B:$B,$B139)+SUMIFS('Nov Receipts Data'!K:K,'Nov Receipts Data'!$B:$B,$A139)</f>
        <v>0</v>
      </c>
      <c r="P139" s="127">
        <f>SUMIFS('Nov Receipts Data'!L:L,'Nov Receipts Data'!$B:$B,$B139)+SUMIFS('Nov Receipts Data'!L:L,'Nov Receipts Data'!$B:$B,$A139)</f>
        <v>0</v>
      </c>
      <c r="Q139" s="127">
        <f>SUMIFS('Nov Receipts Data'!M:M,'Nov Receipts Data'!$B:$B,$B139)+SUMIFS('Nov Receipts Data'!M:M,'Nov Receipts Data'!$B:$B,$A139)</f>
        <v>0</v>
      </c>
      <c r="R139" s="127">
        <f>SUMIFS('Nov Receipts Data'!N:N,'Nov Receipts Data'!$B:$B,$B139)+SUMIFS('Nov Receipts Data'!N:N,'Nov Receipts Data'!$B:$B,$A139)</f>
        <v>0</v>
      </c>
      <c r="S139" s="127">
        <f>SUMIFS('Nov Receipts Data'!O:O,'Nov Receipts Data'!$B:$B,$B139)+SUMIFS('Nov Receipts Data'!O:O,'Nov Receipts Data'!$B:$B,$A139)</f>
        <v>3247.68</v>
      </c>
      <c r="T139" s="127">
        <f>SUMIFS('Nov Receipts Data'!P:P,'Nov Receipts Data'!$B:$B,$B139)+SUMIFS('Nov Receipts Data'!P:P,'Nov Receipts Data'!$B:$B,$A139)</f>
        <v>1916.16</v>
      </c>
      <c r="U139" s="127">
        <f>SUMIFS('Nov Receipts Data'!Q:Q,'Nov Receipts Data'!$B:$B,$B139)+SUMIFS('Nov Receipts Data'!Q:Q,'Nov Receipts Data'!$B:$B,$A139)</f>
        <v>0</v>
      </c>
      <c r="V139" s="127">
        <f>SUMIFS('Nov Receipts Data'!R:R,'Nov Receipts Data'!$B:$B,$B139)+SUMIFS('Nov Receipts Data'!R:R,'Nov Receipts Data'!$B:$B,$A139)</f>
        <v>0</v>
      </c>
      <c r="W139" s="127">
        <f>SUMIFS('Nov Receipts Data'!S:S,'Nov Receipts Data'!$B:$B,$B139)+SUMIFS('Nov Receipts Data'!S:S,'Nov Receipts Data'!$B:$B,$A139)</f>
        <v>0</v>
      </c>
      <c r="X139" s="127">
        <f>SUMIFS('Nov Receipts Data'!T:T,'Nov Receipts Data'!$B:$B,$B139)+SUMIFS('Nov Receipts Data'!T:T,'Nov Receipts Data'!$B:$B,$A139)</f>
        <v>19623.599999999999</v>
      </c>
      <c r="Y139" s="127">
        <f>SUMIFS('Nov Receipts Data'!U:U,'Nov Receipts Data'!$B:$B,$B139)+SUMIFS('Nov Receipts Data'!U:U,'Nov Receipts Data'!$B:$B,$A139)</f>
        <v>0</v>
      </c>
      <c r="Z139" s="127">
        <f>SUMIFS('Nov Receipts Data'!V:V,'Nov Receipts Data'!$B:$B,$B139)+SUMIFS('Nov Receipts Data'!V:V,'Nov Receipts Data'!$B:$B,$A139)</f>
        <v>0</v>
      </c>
      <c r="AA139" s="127">
        <f>SUMIFS('Nov Receipts Data'!W:W,'Nov Receipts Data'!$B:$B,$B139)+SUMIFS('Nov Receipts Data'!W:W,'Nov Receipts Data'!$B:$B,$A139)</f>
        <v>0</v>
      </c>
      <c r="AB139" s="127">
        <f>SUMIFS('Nov Receipts Data'!X:X,'Nov Receipts Data'!$B:$B,$B139)+SUMIFS('Nov Receipts Data'!X:X,'Nov Receipts Data'!$B:$B,$A139)</f>
        <v>0</v>
      </c>
      <c r="AC139" s="127">
        <f>SUMIFS('Nov Receipts Data'!Y:Y,'Nov Receipts Data'!$B:$B,$B139)+SUMIFS('Nov Receipts Data'!Y:Y,'Nov Receipts Data'!$B:$B,$A139)</f>
        <v>0</v>
      </c>
      <c r="AD139" s="127">
        <f>SUMIFS('Nov Receipts Data'!Z:Z,'Nov Receipts Data'!$B:$B,$B139)+SUMIFS('Nov Receipts Data'!Z:Z,'Nov Receipts Data'!$B:$B,$A139)</f>
        <v>0</v>
      </c>
      <c r="AE139" s="127">
        <f>SUMIFS('Nov Receipts Data'!AA:AA,'Nov Receipts Data'!$B:$B,$B139)+SUMIFS('Nov Receipts Data'!AA:AA,'Nov Receipts Data'!$B:$B,$A139)</f>
        <v>1738.56</v>
      </c>
      <c r="AF139" s="127">
        <f>SUMIFS('Nov Receipts Data'!AB:AB,'Nov Receipts Data'!$B:$B,$B139)+SUMIFS('Nov Receipts Data'!AB:AB,'Nov Receipts Data'!$B:$B,$A139)</f>
        <v>0</v>
      </c>
      <c r="AG139" s="127">
        <f>SUMIFS('Nov Receipts Data'!AC:AC,'Nov Receipts Data'!$B:$B,$B139)+SUMIFS('Nov Receipts Data'!AC:AC,'Nov Receipts Data'!$B:$B,$A139)</f>
        <v>0</v>
      </c>
      <c r="AH139" s="127">
        <f>SUMIFS('Nov Receipts Data'!AD:AD,'Nov Receipts Data'!$B:$B,$B139)+SUMIFS('Nov Receipts Data'!AD:AD,'Nov Receipts Data'!$B:$B,$A139)</f>
        <v>0</v>
      </c>
      <c r="AI139" s="127">
        <f>SUMIFS('Nov Receipts Data'!AE:AE,'Nov Receipts Data'!$B:$B,$B139)+SUMIFS('Nov Receipts Data'!AE:AE,'Nov Receipts Data'!$B:$B,$A139)</f>
        <v>0</v>
      </c>
      <c r="AJ139" s="127">
        <f>SUMIFS('Nov Receipts Data'!AF:AF,'Nov Receipts Data'!$B:$B,$B139)+SUMIFS('Nov Receipts Data'!AF:AF,'Nov Receipts Data'!$B:$B,$A139)</f>
        <v>0</v>
      </c>
      <c r="AK139" s="88"/>
    </row>
    <row r="140" spans="1:37" ht="13.2" outlineLevel="1">
      <c r="A140" s="86"/>
      <c r="B140" s="19" t="s">
        <v>527</v>
      </c>
      <c r="C140" s="127">
        <v>128037.82069465681</v>
      </c>
      <c r="D140" s="80">
        <f>SUMIFS('PMT Terms'!C:C,'PMT Terms'!B:B,B140)</f>
        <v>30</v>
      </c>
      <c r="E140" s="89">
        <f t="shared" si="13"/>
        <v>1.0868251212417512</v>
      </c>
      <c r="F140" s="84">
        <f t="shared" si="15"/>
        <v>139154.72</v>
      </c>
      <c r="G140" s="88">
        <f>SUMIFS('Nov Receipts Data'!C:C,'Nov Receipts Data'!$B:$B,$B140)+SUMIFS('Nov Receipts Data'!C:C,'Nov Receipts Data'!$B:$B,$A140)</f>
        <v>0</v>
      </c>
      <c r="H140" s="88">
        <f>SUMIFS('Nov Receipts Data'!D:D,'Nov Receipts Data'!$B:$B,$B140)+SUMIFS('Nov Receipts Data'!D:D,'Nov Receipts Data'!$B:$B,$A140)</f>
        <v>191.52</v>
      </c>
      <c r="I140" s="127">
        <f>SUMIFS('Nov Receipts Data'!E:E,'Nov Receipts Data'!$B:$B,$B140)+SUMIFS('Nov Receipts Data'!E:E,'Nov Receipts Data'!$B:$B,$A140)</f>
        <v>0</v>
      </c>
      <c r="J140" s="127">
        <f>SUMIFS('Nov Receipts Data'!F:F,'Nov Receipts Data'!$B:$B,$B140)+SUMIFS('Nov Receipts Data'!F:F,'Nov Receipts Data'!$B:$B,$A140)</f>
        <v>0</v>
      </c>
      <c r="K140" s="127">
        <f>SUMIFS('Nov Receipts Data'!G:G,'Nov Receipts Data'!$B:$B,$B140)+SUMIFS('Nov Receipts Data'!G:G,'Nov Receipts Data'!$B:$B,$A140)</f>
        <v>0</v>
      </c>
      <c r="L140" s="127">
        <f>SUMIFS('Nov Receipts Data'!H:H,'Nov Receipts Data'!$B:$B,$B140)+SUMIFS('Nov Receipts Data'!H:H,'Nov Receipts Data'!$B:$B,$A140)</f>
        <v>29318.400000000001</v>
      </c>
      <c r="M140" s="127">
        <f>SUMIFS('Nov Receipts Data'!I:I,'Nov Receipts Data'!$B:$B,$B140)+SUMIFS('Nov Receipts Data'!I:I,'Nov Receipts Data'!$B:$B,$A140)</f>
        <v>25540.799999999999</v>
      </c>
      <c r="N140" s="127">
        <f>SUMIFS('Nov Receipts Data'!J:J,'Nov Receipts Data'!$B:$B,$B140)+SUMIFS('Nov Receipts Data'!J:J,'Nov Receipts Data'!$B:$B,$A140)</f>
        <v>0</v>
      </c>
      <c r="O140" s="127">
        <f>SUMIFS('Nov Receipts Data'!K:K,'Nov Receipts Data'!$B:$B,$B140)+SUMIFS('Nov Receipts Data'!K:K,'Nov Receipts Data'!$B:$B,$A140)</f>
        <v>0</v>
      </c>
      <c r="P140" s="127">
        <f>SUMIFS('Nov Receipts Data'!L:L,'Nov Receipts Data'!$B:$B,$B140)+SUMIFS('Nov Receipts Data'!L:L,'Nov Receipts Data'!$B:$B,$A140)</f>
        <v>216</v>
      </c>
      <c r="Q140" s="127">
        <f>SUMIFS('Nov Receipts Data'!M:M,'Nov Receipts Data'!$B:$B,$B140)+SUMIFS('Nov Receipts Data'!M:M,'Nov Receipts Data'!$B:$B,$A140)</f>
        <v>0</v>
      </c>
      <c r="R140" s="127">
        <f>SUMIFS('Nov Receipts Data'!N:N,'Nov Receipts Data'!$B:$B,$B140)+SUMIFS('Nov Receipts Data'!N:N,'Nov Receipts Data'!$B:$B,$A140)</f>
        <v>0</v>
      </c>
      <c r="S140" s="127">
        <f>SUMIFS('Nov Receipts Data'!O:O,'Nov Receipts Data'!$B:$B,$B140)+SUMIFS('Nov Receipts Data'!O:O,'Nov Receipts Data'!$B:$B,$A140)</f>
        <v>17155.2</v>
      </c>
      <c r="T140" s="127">
        <f>SUMIFS('Nov Receipts Data'!P:P,'Nov Receipts Data'!$B:$B,$B140)+SUMIFS('Nov Receipts Data'!P:P,'Nov Receipts Data'!$B:$B,$A140)</f>
        <v>202.4</v>
      </c>
      <c r="U140" s="127">
        <f>SUMIFS('Nov Receipts Data'!Q:Q,'Nov Receipts Data'!$B:$B,$B140)+SUMIFS('Nov Receipts Data'!Q:Q,'Nov Receipts Data'!$B:$B,$A140)</f>
        <v>0</v>
      </c>
      <c r="V140" s="127">
        <f>SUMIFS('Nov Receipts Data'!R:R,'Nov Receipts Data'!$B:$B,$B140)+SUMIFS('Nov Receipts Data'!R:R,'Nov Receipts Data'!$B:$B,$A140)</f>
        <v>168</v>
      </c>
      <c r="W140" s="127">
        <f>SUMIFS('Nov Receipts Data'!S:S,'Nov Receipts Data'!$B:$B,$B140)+SUMIFS('Nov Receipts Data'!S:S,'Nov Receipts Data'!$B:$B,$A140)</f>
        <v>1969.6</v>
      </c>
      <c r="X140" s="127">
        <f>SUMIFS('Nov Receipts Data'!T:T,'Nov Receipts Data'!$B:$B,$B140)+SUMIFS('Nov Receipts Data'!T:T,'Nov Receipts Data'!$B:$B,$A140)</f>
        <v>0</v>
      </c>
      <c r="Y140" s="127">
        <f>SUMIFS('Nov Receipts Data'!U:U,'Nov Receipts Data'!$B:$B,$B140)+SUMIFS('Nov Receipts Data'!U:U,'Nov Receipts Data'!$B:$B,$A140)</f>
        <v>0</v>
      </c>
      <c r="Z140" s="127">
        <f>SUMIFS('Nov Receipts Data'!V:V,'Nov Receipts Data'!$B:$B,$B140)+SUMIFS('Nov Receipts Data'!V:V,'Nov Receipts Data'!$B:$B,$A140)</f>
        <v>9604.7999999999993</v>
      </c>
      <c r="AA140" s="127">
        <f>SUMIFS('Nov Receipts Data'!W:W,'Nov Receipts Data'!$B:$B,$B140)+SUMIFS('Nov Receipts Data'!W:W,'Nov Receipts Data'!$B:$B,$A140)</f>
        <v>43.2</v>
      </c>
      <c r="AB140" s="127">
        <f>SUMIFS('Nov Receipts Data'!X:X,'Nov Receipts Data'!$B:$B,$B140)+SUMIFS('Nov Receipts Data'!X:X,'Nov Receipts Data'!$B:$B,$A140)</f>
        <v>1358.4</v>
      </c>
      <c r="AC140" s="127">
        <f>SUMIFS('Nov Receipts Data'!Y:Y,'Nov Receipts Data'!$B:$B,$B140)+SUMIFS('Nov Receipts Data'!Y:Y,'Nov Receipts Data'!$B:$B,$A140)</f>
        <v>23822.400000000001</v>
      </c>
      <c r="AD140" s="127">
        <f>SUMIFS('Nov Receipts Data'!Z:Z,'Nov Receipts Data'!$B:$B,$B140)+SUMIFS('Nov Receipts Data'!Z:Z,'Nov Receipts Data'!$B:$B,$A140)</f>
        <v>542.4</v>
      </c>
      <c r="AE140" s="127">
        <f>SUMIFS('Nov Receipts Data'!AA:AA,'Nov Receipts Data'!$B:$B,$B140)+SUMIFS('Nov Receipts Data'!AA:AA,'Nov Receipts Data'!$B:$B,$A140)</f>
        <v>153.6</v>
      </c>
      <c r="AF140" s="127">
        <f>SUMIFS('Nov Receipts Data'!AB:AB,'Nov Receipts Data'!$B:$B,$B140)+SUMIFS('Nov Receipts Data'!AB:AB,'Nov Receipts Data'!$B:$B,$A140)</f>
        <v>0</v>
      </c>
      <c r="AG140" s="127">
        <f>SUMIFS('Nov Receipts Data'!AC:AC,'Nov Receipts Data'!$B:$B,$B140)+SUMIFS('Nov Receipts Data'!AC:AC,'Nov Receipts Data'!$B:$B,$A140)</f>
        <v>0</v>
      </c>
      <c r="AH140" s="127">
        <f>SUMIFS('Nov Receipts Data'!AD:AD,'Nov Receipts Data'!$B:$B,$B140)+SUMIFS('Nov Receipts Data'!AD:AD,'Nov Receipts Data'!$B:$B,$A140)</f>
        <v>8436</v>
      </c>
      <c r="AI140" s="127">
        <f>SUMIFS('Nov Receipts Data'!AE:AE,'Nov Receipts Data'!$B:$B,$B140)+SUMIFS('Nov Receipts Data'!AE:AE,'Nov Receipts Data'!$B:$B,$A140)</f>
        <v>19534.400000000001</v>
      </c>
      <c r="AJ140" s="127">
        <f>SUMIFS('Nov Receipts Data'!AF:AF,'Nov Receipts Data'!$B:$B,$B140)+SUMIFS('Nov Receipts Data'!AF:AF,'Nov Receipts Data'!$B:$B,$A140)</f>
        <v>897.6</v>
      </c>
      <c r="AK140" s="88"/>
    </row>
    <row r="141" spans="1:37" ht="13.2" outlineLevel="1">
      <c r="A141" s="86"/>
      <c r="B141" s="19" t="s">
        <v>516</v>
      </c>
      <c r="C141" s="127">
        <v>141944.82206831957</v>
      </c>
      <c r="D141" s="80">
        <f>SUMIFS('PMT Terms'!C:C,'PMT Terms'!B:B,B141)</f>
        <v>60</v>
      </c>
      <c r="E141" s="89">
        <f t="shared" si="13"/>
        <v>1.1671260535327062</v>
      </c>
      <c r="F141" s="84">
        <f t="shared" si="15"/>
        <v>165667.5</v>
      </c>
      <c r="G141" s="88">
        <f>SUMIFS('Nov Receipts Data'!C:C,'Nov Receipts Data'!$B:$B,$B141)+SUMIFS('Nov Receipts Data'!C:C,'Nov Receipts Data'!$B:$B,$A141)</f>
        <v>0</v>
      </c>
      <c r="H141" s="88">
        <f>SUMIFS('Nov Receipts Data'!D:D,'Nov Receipts Data'!$B:$B,$B141)+SUMIFS('Nov Receipts Data'!D:D,'Nov Receipts Data'!$B:$B,$A141)</f>
        <v>0</v>
      </c>
      <c r="I141" s="127">
        <f>SUMIFS('Nov Receipts Data'!E:E,'Nov Receipts Data'!$B:$B,$B141)+SUMIFS('Nov Receipts Data'!E:E,'Nov Receipts Data'!$B:$B,$A141)</f>
        <v>0</v>
      </c>
      <c r="J141" s="127">
        <f>SUMIFS('Nov Receipts Data'!F:F,'Nov Receipts Data'!$B:$B,$B141)+SUMIFS('Nov Receipts Data'!F:F,'Nov Receipts Data'!$B:$B,$A141)</f>
        <v>0</v>
      </c>
      <c r="K141" s="127">
        <f>SUMIFS('Nov Receipts Data'!G:G,'Nov Receipts Data'!$B:$B,$B141)+SUMIFS('Nov Receipts Data'!G:G,'Nov Receipts Data'!$B:$B,$A141)</f>
        <v>0</v>
      </c>
      <c r="L141" s="127">
        <f>SUMIFS('Nov Receipts Data'!H:H,'Nov Receipts Data'!$B:$B,$B141)+SUMIFS('Nov Receipts Data'!H:H,'Nov Receipts Data'!$B:$B,$A141)</f>
        <v>0</v>
      </c>
      <c r="M141" s="127">
        <f>SUMIFS('Nov Receipts Data'!I:I,'Nov Receipts Data'!$B:$B,$B141)+SUMIFS('Nov Receipts Data'!I:I,'Nov Receipts Data'!$B:$B,$A141)</f>
        <v>54441.5</v>
      </c>
      <c r="N141" s="127">
        <f>SUMIFS('Nov Receipts Data'!J:J,'Nov Receipts Data'!$B:$B,$B141)+SUMIFS('Nov Receipts Data'!J:J,'Nov Receipts Data'!$B:$B,$A141)</f>
        <v>0</v>
      </c>
      <c r="O141" s="127">
        <f>SUMIFS('Nov Receipts Data'!K:K,'Nov Receipts Data'!$B:$B,$B141)+SUMIFS('Nov Receipts Data'!K:K,'Nov Receipts Data'!$B:$B,$A141)</f>
        <v>0</v>
      </c>
      <c r="P141" s="127">
        <f>SUMIFS('Nov Receipts Data'!L:L,'Nov Receipts Data'!$B:$B,$B141)+SUMIFS('Nov Receipts Data'!L:L,'Nov Receipts Data'!$B:$B,$A141)</f>
        <v>589</v>
      </c>
      <c r="Q141" s="127">
        <f>SUMIFS('Nov Receipts Data'!M:M,'Nov Receipts Data'!$B:$B,$B141)+SUMIFS('Nov Receipts Data'!M:M,'Nov Receipts Data'!$B:$B,$A141)</f>
        <v>0</v>
      </c>
      <c r="R141" s="127">
        <f>SUMIFS('Nov Receipts Data'!N:N,'Nov Receipts Data'!$B:$B,$B141)+SUMIFS('Nov Receipts Data'!N:N,'Nov Receipts Data'!$B:$B,$A141)</f>
        <v>51790</v>
      </c>
      <c r="S141" s="127">
        <f>SUMIFS('Nov Receipts Data'!O:O,'Nov Receipts Data'!$B:$B,$B141)+SUMIFS('Nov Receipts Data'!O:O,'Nov Receipts Data'!$B:$B,$A141)</f>
        <v>0</v>
      </c>
      <c r="T141" s="127">
        <f>SUMIFS('Nov Receipts Data'!P:P,'Nov Receipts Data'!$B:$B,$B141)+SUMIFS('Nov Receipts Data'!P:P,'Nov Receipts Data'!$B:$B,$A141)</f>
        <v>589</v>
      </c>
      <c r="U141" s="127">
        <f>SUMIFS('Nov Receipts Data'!Q:Q,'Nov Receipts Data'!$B:$B,$B141)+SUMIFS('Nov Receipts Data'!Q:Q,'Nov Receipts Data'!$B:$B,$A141)</f>
        <v>0</v>
      </c>
      <c r="V141" s="127">
        <f>SUMIFS('Nov Receipts Data'!R:R,'Nov Receipts Data'!$B:$B,$B141)+SUMIFS('Nov Receipts Data'!R:R,'Nov Receipts Data'!$B:$B,$A141)</f>
        <v>0</v>
      </c>
      <c r="W141" s="127">
        <f>SUMIFS('Nov Receipts Data'!S:S,'Nov Receipts Data'!$B:$B,$B141)+SUMIFS('Nov Receipts Data'!S:S,'Nov Receipts Data'!$B:$B,$A141)</f>
        <v>0</v>
      </c>
      <c r="X141" s="127">
        <f>SUMIFS('Nov Receipts Data'!T:T,'Nov Receipts Data'!$B:$B,$B141)+SUMIFS('Nov Receipts Data'!T:T,'Nov Receipts Data'!$B:$B,$A141)</f>
        <v>0</v>
      </c>
      <c r="Y141" s="127">
        <f>SUMIFS('Nov Receipts Data'!U:U,'Nov Receipts Data'!$B:$B,$B141)+SUMIFS('Nov Receipts Data'!U:U,'Nov Receipts Data'!$B:$B,$A141)</f>
        <v>0</v>
      </c>
      <c r="Z141" s="127">
        <f>SUMIFS('Nov Receipts Data'!V:V,'Nov Receipts Data'!$B:$B,$B141)+SUMIFS('Nov Receipts Data'!V:V,'Nov Receipts Data'!$B:$B,$A141)</f>
        <v>0</v>
      </c>
      <c r="AA141" s="127">
        <f>SUMIFS('Nov Receipts Data'!W:W,'Nov Receipts Data'!$B:$B,$B141)+SUMIFS('Nov Receipts Data'!W:W,'Nov Receipts Data'!$B:$B,$A141)</f>
        <v>0</v>
      </c>
      <c r="AB141" s="127">
        <f>SUMIFS('Nov Receipts Data'!X:X,'Nov Receipts Data'!$B:$B,$B141)+SUMIFS('Nov Receipts Data'!X:X,'Nov Receipts Data'!$B:$B,$A141)</f>
        <v>0</v>
      </c>
      <c r="AC141" s="127">
        <f>SUMIFS('Nov Receipts Data'!Y:Y,'Nov Receipts Data'!$B:$B,$B141)+SUMIFS('Nov Receipts Data'!Y:Y,'Nov Receipts Data'!$B:$B,$A141)</f>
        <v>0</v>
      </c>
      <c r="AD141" s="127">
        <f>SUMIFS('Nov Receipts Data'!Z:Z,'Nov Receipts Data'!$B:$B,$B141)+SUMIFS('Nov Receipts Data'!Z:Z,'Nov Receipts Data'!$B:$B,$A141)</f>
        <v>0</v>
      </c>
      <c r="AE141" s="127">
        <f>SUMIFS('Nov Receipts Data'!AA:AA,'Nov Receipts Data'!$B:$B,$B141)+SUMIFS('Nov Receipts Data'!AA:AA,'Nov Receipts Data'!$B:$B,$A141)</f>
        <v>0</v>
      </c>
      <c r="AF141" s="127">
        <f>SUMIFS('Nov Receipts Data'!AB:AB,'Nov Receipts Data'!$B:$B,$B141)+SUMIFS('Nov Receipts Data'!AB:AB,'Nov Receipts Data'!$B:$B,$A141)</f>
        <v>0</v>
      </c>
      <c r="AG141" s="127">
        <f>SUMIFS('Nov Receipts Data'!AC:AC,'Nov Receipts Data'!$B:$B,$B141)+SUMIFS('Nov Receipts Data'!AC:AC,'Nov Receipts Data'!$B:$B,$A141)</f>
        <v>0</v>
      </c>
      <c r="AH141" s="127">
        <f>SUMIFS('Nov Receipts Data'!AD:AD,'Nov Receipts Data'!$B:$B,$B141)+SUMIFS('Nov Receipts Data'!AD:AD,'Nov Receipts Data'!$B:$B,$A141)</f>
        <v>0</v>
      </c>
      <c r="AI141" s="127">
        <f>SUMIFS('Nov Receipts Data'!AE:AE,'Nov Receipts Data'!$B:$B,$B141)+SUMIFS('Nov Receipts Data'!AE:AE,'Nov Receipts Data'!$B:$B,$A141)</f>
        <v>58258</v>
      </c>
      <c r="AJ141" s="127">
        <f>SUMIFS('Nov Receipts Data'!AF:AF,'Nov Receipts Data'!$B:$B,$B141)+SUMIFS('Nov Receipts Data'!AF:AF,'Nov Receipts Data'!$B:$B,$A141)</f>
        <v>0</v>
      </c>
      <c r="AK141" s="88"/>
    </row>
    <row r="142" spans="1:37" ht="13.2" outlineLevel="1">
      <c r="A142" s="86"/>
      <c r="B142" s="19" t="s">
        <v>555</v>
      </c>
      <c r="C142" s="127">
        <v>0</v>
      </c>
      <c r="D142" s="80">
        <f>SUMIFS('PMT Terms'!C:C,'PMT Terms'!B:B,B142)</f>
        <v>60</v>
      </c>
      <c r="E142" s="89" t="e">
        <f t="shared" si="13"/>
        <v>#DIV/0!</v>
      </c>
      <c r="F142" s="84">
        <f t="shared" si="15"/>
        <v>105005.40000000001</v>
      </c>
      <c r="G142" s="88">
        <f>SUMIFS('Nov Receipts Data'!C:C,'Nov Receipts Data'!$B:$B,$B142)+SUMIFS('Nov Receipts Data'!C:C,'Nov Receipts Data'!$B:$B,$A142)</f>
        <v>88479.96</v>
      </c>
      <c r="H142" s="88">
        <f>SUMIFS('Nov Receipts Data'!D:D,'Nov Receipts Data'!$B:$B,$B142)+SUMIFS('Nov Receipts Data'!D:D,'Nov Receipts Data'!$B:$B,$A142)</f>
        <v>15492.6</v>
      </c>
      <c r="I142" s="127">
        <f>SUMIFS('Nov Receipts Data'!E:E,'Nov Receipts Data'!$B:$B,$B142)+SUMIFS('Nov Receipts Data'!E:E,'Nov Receipts Data'!$B:$B,$A142)</f>
        <v>1032.8399999999999</v>
      </c>
      <c r="J142" s="127">
        <f>SUMIFS('Nov Receipts Data'!F:F,'Nov Receipts Data'!$B:$B,$B142)+SUMIFS('Nov Receipts Data'!F:F,'Nov Receipts Data'!$B:$B,$A142)</f>
        <v>0</v>
      </c>
      <c r="K142" s="127">
        <f>SUMIFS('Nov Receipts Data'!G:G,'Nov Receipts Data'!$B:$B,$B142)+SUMIFS('Nov Receipts Data'!G:G,'Nov Receipts Data'!$B:$B,$A142)</f>
        <v>0</v>
      </c>
      <c r="L142" s="127">
        <f>SUMIFS('Nov Receipts Data'!H:H,'Nov Receipts Data'!$B:$B,$B142)+SUMIFS('Nov Receipts Data'!H:H,'Nov Receipts Data'!$B:$B,$A142)</f>
        <v>0</v>
      </c>
      <c r="M142" s="127">
        <f>SUMIFS('Nov Receipts Data'!I:I,'Nov Receipts Data'!$B:$B,$B142)+SUMIFS('Nov Receipts Data'!I:I,'Nov Receipts Data'!$B:$B,$A142)</f>
        <v>0</v>
      </c>
      <c r="N142" s="127">
        <f>SUMIFS('Nov Receipts Data'!J:J,'Nov Receipts Data'!$B:$B,$B142)+SUMIFS('Nov Receipts Data'!J:J,'Nov Receipts Data'!$B:$B,$A142)</f>
        <v>0</v>
      </c>
      <c r="O142" s="127">
        <f>SUMIFS('Nov Receipts Data'!K:K,'Nov Receipts Data'!$B:$B,$B142)+SUMIFS('Nov Receipts Data'!K:K,'Nov Receipts Data'!$B:$B,$A142)</f>
        <v>0</v>
      </c>
      <c r="P142" s="127">
        <f>SUMIFS('Nov Receipts Data'!L:L,'Nov Receipts Data'!$B:$B,$B142)+SUMIFS('Nov Receipts Data'!L:L,'Nov Receipts Data'!$B:$B,$A142)</f>
        <v>0</v>
      </c>
      <c r="Q142" s="127">
        <f>SUMIFS('Nov Receipts Data'!M:M,'Nov Receipts Data'!$B:$B,$B142)+SUMIFS('Nov Receipts Data'!M:M,'Nov Receipts Data'!$B:$B,$A142)</f>
        <v>0</v>
      </c>
      <c r="R142" s="127">
        <f>SUMIFS('Nov Receipts Data'!N:N,'Nov Receipts Data'!$B:$B,$B142)+SUMIFS('Nov Receipts Data'!N:N,'Nov Receipts Data'!$B:$B,$A142)</f>
        <v>0</v>
      </c>
      <c r="S142" s="127">
        <f>SUMIFS('Nov Receipts Data'!O:O,'Nov Receipts Data'!$B:$B,$B142)+SUMIFS('Nov Receipts Data'!O:O,'Nov Receipts Data'!$B:$B,$A142)</f>
        <v>0</v>
      </c>
      <c r="T142" s="127">
        <f>SUMIFS('Nov Receipts Data'!P:P,'Nov Receipts Data'!$B:$B,$B142)+SUMIFS('Nov Receipts Data'!P:P,'Nov Receipts Data'!$B:$B,$A142)</f>
        <v>0</v>
      </c>
      <c r="U142" s="127">
        <f>SUMIFS('Nov Receipts Data'!Q:Q,'Nov Receipts Data'!$B:$B,$B142)+SUMIFS('Nov Receipts Data'!Q:Q,'Nov Receipts Data'!$B:$B,$A142)</f>
        <v>0</v>
      </c>
      <c r="V142" s="127">
        <f>SUMIFS('Nov Receipts Data'!R:R,'Nov Receipts Data'!$B:$B,$B142)+SUMIFS('Nov Receipts Data'!R:R,'Nov Receipts Data'!$B:$B,$A142)</f>
        <v>0</v>
      </c>
      <c r="W142" s="127">
        <f>SUMIFS('Nov Receipts Data'!S:S,'Nov Receipts Data'!$B:$B,$B142)+SUMIFS('Nov Receipts Data'!S:S,'Nov Receipts Data'!$B:$B,$A142)</f>
        <v>0</v>
      </c>
      <c r="X142" s="127">
        <f>SUMIFS('Nov Receipts Data'!T:T,'Nov Receipts Data'!$B:$B,$B142)+SUMIFS('Nov Receipts Data'!T:T,'Nov Receipts Data'!$B:$B,$A142)</f>
        <v>0</v>
      </c>
      <c r="Y142" s="127">
        <f>SUMIFS('Nov Receipts Data'!U:U,'Nov Receipts Data'!$B:$B,$B142)+SUMIFS('Nov Receipts Data'!U:U,'Nov Receipts Data'!$B:$B,$A142)</f>
        <v>0</v>
      </c>
      <c r="Z142" s="127">
        <f>SUMIFS('Nov Receipts Data'!V:V,'Nov Receipts Data'!$B:$B,$B142)+SUMIFS('Nov Receipts Data'!V:V,'Nov Receipts Data'!$B:$B,$A142)</f>
        <v>0</v>
      </c>
      <c r="AA142" s="127">
        <f>SUMIFS('Nov Receipts Data'!W:W,'Nov Receipts Data'!$B:$B,$B142)+SUMIFS('Nov Receipts Data'!W:W,'Nov Receipts Data'!$B:$B,$A142)</f>
        <v>0</v>
      </c>
      <c r="AB142" s="127">
        <f>SUMIFS('Nov Receipts Data'!X:X,'Nov Receipts Data'!$B:$B,$B142)+SUMIFS('Nov Receipts Data'!X:X,'Nov Receipts Data'!$B:$B,$A142)</f>
        <v>0</v>
      </c>
      <c r="AC142" s="127">
        <f>SUMIFS('Nov Receipts Data'!Y:Y,'Nov Receipts Data'!$B:$B,$B142)+SUMIFS('Nov Receipts Data'!Y:Y,'Nov Receipts Data'!$B:$B,$A142)</f>
        <v>0</v>
      </c>
      <c r="AD142" s="127">
        <f>SUMIFS('Nov Receipts Data'!Z:Z,'Nov Receipts Data'!$B:$B,$B142)+SUMIFS('Nov Receipts Data'!Z:Z,'Nov Receipts Data'!$B:$B,$A142)</f>
        <v>0</v>
      </c>
      <c r="AE142" s="127">
        <f>SUMIFS('Nov Receipts Data'!AA:AA,'Nov Receipts Data'!$B:$B,$B142)+SUMIFS('Nov Receipts Data'!AA:AA,'Nov Receipts Data'!$B:$B,$A142)</f>
        <v>0</v>
      </c>
      <c r="AF142" s="127">
        <f>SUMIFS('Nov Receipts Data'!AB:AB,'Nov Receipts Data'!$B:$B,$B142)+SUMIFS('Nov Receipts Data'!AB:AB,'Nov Receipts Data'!$B:$B,$A142)</f>
        <v>0</v>
      </c>
      <c r="AG142" s="127">
        <f>SUMIFS('Nov Receipts Data'!AC:AC,'Nov Receipts Data'!$B:$B,$B142)+SUMIFS('Nov Receipts Data'!AC:AC,'Nov Receipts Data'!$B:$B,$A142)</f>
        <v>0</v>
      </c>
      <c r="AH142" s="127">
        <f>SUMIFS('Nov Receipts Data'!AD:AD,'Nov Receipts Data'!$B:$B,$B142)+SUMIFS('Nov Receipts Data'!AD:AD,'Nov Receipts Data'!$B:$B,$A142)</f>
        <v>0</v>
      </c>
      <c r="AI142" s="127">
        <f>SUMIFS('Nov Receipts Data'!AE:AE,'Nov Receipts Data'!$B:$B,$B142)+SUMIFS('Nov Receipts Data'!AE:AE,'Nov Receipts Data'!$B:$B,$A142)</f>
        <v>0</v>
      </c>
      <c r="AJ142" s="127">
        <f>SUMIFS('Nov Receipts Data'!AF:AF,'Nov Receipts Data'!$B:$B,$B142)+SUMIFS('Nov Receipts Data'!AF:AF,'Nov Receipts Data'!$B:$B,$A142)</f>
        <v>0</v>
      </c>
      <c r="AK142" s="88"/>
    </row>
    <row r="143" spans="1:37" ht="13.2" outlineLevel="1">
      <c r="A143" s="86"/>
      <c r="B143" s="19" t="s">
        <v>513</v>
      </c>
      <c r="C143" s="127">
        <v>90892.55453330146</v>
      </c>
      <c r="D143" s="80">
        <f>SUMIFS('PMT Terms'!C:C,'PMT Terms'!B:B,B143)</f>
        <v>45</v>
      </c>
      <c r="E143" s="89">
        <f t="shared" si="13"/>
        <v>1.3288827739542324</v>
      </c>
      <c r="F143" s="84">
        <f t="shared" si="15"/>
        <v>120785.54999999999</v>
      </c>
      <c r="G143" s="88">
        <f>SUMIFS('Nov Receipts Data'!C:C,'Nov Receipts Data'!$B:$B,$B143)+SUMIFS('Nov Receipts Data'!C:C,'Nov Receipts Data'!$B:$B,$A143)</f>
        <v>0</v>
      </c>
      <c r="H143" s="88">
        <f>SUMIFS('Nov Receipts Data'!D:D,'Nov Receipts Data'!$B:$B,$B143)+SUMIFS('Nov Receipts Data'!D:D,'Nov Receipts Data'!$B:$B,$A143)</f>
        <v>0</v>
      </c>
      <c r="I143" s="127">
        <f>SUMIFS('Nov Receipts Data'!E:E,'Nov Receipts Data'!$B:$B,$B143)+SUMIFS('Nov Receipts Data'!E:E,'Nov Receipts Data'!$B:$B,$A143)</f>
        <v>0</v>
      </c>
      <c r="J143" s="127">
        <f>SUMIFS('Nov Receipts Data'!F:F,'Nov Receipts Data'!$B:$B,$B143)+SUMIFS('Nov Receipts Data'!F:F,'Nov Receipts Data'!$B:$B,$A143)</f>
        <v>27332</v>
      </c>
      <c r="K143" s="127">
        <f>SUMIFS('Nov Receipts Data'!G:G,'Nov Receipts Data'!$B:$B,$B143)+SUMIFS('Nov Receipts Data'!G:G,'Nov Receipts Data'!$B:$B,$A143)</f>
        <v>12794.06</v>
      </c>
      <c r="L143" s="127">
        <f>SUMIFS('Nov Receipts Data'!H:H,'Nov Receipts Data'!$B:$B,$B143)+SUMIFS('Nov Receipts Data'!H:H,'Nov Receipts Data'!$B:$B,$A143)</f>
        <v>25.16</v>
      </c>
      <c r="M143" s="127">
        <f>SUMIFS('Nov Receipts Data'!I:I,'Nov Receipts Data'!$B:$B,$B143)+SUMIFS('Nov Receipts Data'!I:I,'Nov Receipts Data'!$B:$B,$A143)</f>
        <v>0</v>
      </c>
      <c r="N143" s="127">
        <f>SUMIFS('Nov Receipts Data'!J:J,'Nov Receipts Data'!$B:$B,$B143)+SUMIFS('Nov Receipts Data'!J:J,'Nov Receipts Data'!$B:$B,$A143)</f>
        <v>0</v>
      </c>
      <c r="O143" s="127">
        <f>SUMIFS('Nov Receipts Data'!K:K,'Nov Receipts Data'!$B:$B,$B143)+SUMIFS('Nov Receipts Data'!K:K,'Nov Receipts Data'!$B:$B,$A143)</f>
        <v>0</v>
      </c>
      <c r="P143" s="127">
        <f>SUMIFS('Nov Receipts Data'!L:L,'Nov Receipts Data'!$B:$B,$B143)+SUMIFS('Nov Receipts Data'!L:L,'Nov Receipts Data'!$B:$B,$A143)</f>
        <v>0</v>
      </c>
      <c r="Q143" s="127">
        <f>SUMIFS('Nov Receipts Data'!M:M,'Nov Receipts Data'!$B:$B,$B143)+SUMIFS('Nov Receipts Data'!M:M,'Nov Receipts Data'!$B:$B,$A143)</f>
        <v>23170.44</v>
      </c>
      <c r="R143" s="127">
        <f>SUMIFS('Nov Receipts Data'!N:N,'Nov Receipts Data'!$B:$B,$B143)+SUMIFS('Nov Receipts Data'!N:N,'Nov Receipts Data'!$B:$B,$A143)</f>
        <v>0</v>
      </c>
      <c r="S143" s="127">
        <f>SUMIFS('Nov Receipts Data'!O:O,'Nov Receipts Data'!$B:$B,$B143)+SUMIFS('Nov Receipts Data'!O:O,'Nov Receipts Data'!$B:$B,$A143)</f>
        <v>0</v>
      </c>
      <c r="T143" s="127">
        <f>SUMIFS('Nov Receipts Data'!P:P,'Nov Receipts Data'!$B:$B,$B143)+SUMIFS('Nov Receipts Data'!P:P,'Nov Receipts Data'!$B:$B,$A143)</f>
        <v>0</v>
      </c>
      <c r="U143" s="127">
        <f>SUMIFS('Nov Receipts Data'!Q:Q,'Nov Receipts Data'!$B:$B,$B143)+SUMIFS('Nov Receipts Data'!Q:Q,'Nov Receipts Data'!$B:$B,$A143)</f>
        <v>0</v>
      </c>
      <c r="V143" s="127">
        <f>SUMIFS('Nov Receipts Data'!R:R,'Nov Receipts Data'!$B:$B,$B143)+SUMIFS('Nov Receipts Data'!R:R,'Nov Receipts Data'!$B:$B,$A143)</f>
        <v>0</v>
      </c>
      <c r="W143" s="127">
        <f>SUMIFS('Nov Receipts Data'!S:S,'Nov Receipts Data'!$B:$B,$B143)+SUMIFS('Nov Receipts Data'!S:S,'Nov Receipts Data'!$B:$B,$A143)</f>
        <v>0</v>
      </c>
      <c r="X143" s="127">
        <f>SUMIFS('Nov Receipts Data'!T:T,'Nov Receipts Data'!$B:$B,$B143)+SUMIFS('Nov Receipts Data'!T:T,'Nov Receipts Data'!$B:$B,$A143)</f>
        <v>32711.25</v>
      </c>
      <c r="Y143" s="127">
        <f>SUMIFS('Nov Receipts Data'!U:U,'Nov Receipts Data'!$B:$B,$B143)+SUMIFS('Nov Receipts Data'!U:U,'Nov Receipts Data'!$B:$B,$A143)</f>
        <v>0</v>
      </c>
      <c r="Z143" s="127">
        <f>SUMIFS('Nov Receipts Data'!V:V,'Nov Receipts Data'!$B:$B,$B143)+SUMIFS('Nov Receipts Data'!V:V,'Nov Receipts Data'!$B:$B,$A143)</f>
        <v>0</v>
      </c>
      <c r="AA143" s="127">
        <f>SUMIFS('Nov Receipts Data'!W:W,'Nov Receipts Data'!$B:$B,$B143)+SUMIFS('Nov Receipts Data'!W:W,'Nov Receipts Data'!$B:$B,$A143)</f>
        <v>0</v>
      </c>
      <c r="AB143" s="127">
        <f>SUMIFS('Nov Receipts Data'!X:X,'Nov Receipts Data'!$B:$B,$B143)+SUMIFS('Nov Receipts Data'!X:X,'Nov Receipts Data'!$B:$B,$A143)</f>
        <v>133.47999999999999</v>
      </c>
      <c r="AC143" s="127">
        <f>SUMIFS('Nov Receipts Data'!Y:Y,'Nov Receipts Data'!$B:$B,$B143)+SUMIFS('Nov Receipts Data'!Y:Y,'Nov Receipts Data'!$B:$B,$A143)</f>
        <v>0</v>
      </c>
      <c r="AD143" s="127">
        <f>SUMIFS('Nov Receipts Data'!Z:Z,'Nov Receipts Data'!$B:$B,$B143)+SUMIFS('Nov Receipts Data'!Z:Z,'Nov Receipts Data'!$B:$B,$A143)</f>
        <v>0</v>
      </c>
      <c r="AE143" s="127">
        <f>SUMIFS('Nov Receipts Data'!AA:AA,'Nov Receipts Data'!$B:$B,$B143)+SUMIFS('Nov Receipts Data'!AA:AA,'Nov Receipts Data'!$B:$B,$A143)</f>
        <v>4741.09</v>
      </c>
      <c r="AF143" s="127">
        <f>SUMIFS('Nov Receipts Data'!AB:AB,'Nov Receipts Data'!$B:$B,$B143)+SUMIFS('Nov Receipts Data'!AB:AB,'Nov Receipts Data'!$B:$B,$A143)</f>
        <v>19853.45</v>
      </c>
      <c r="AG143" s="127">
        <f>SUMIFS('Nov Receipts Data'!AC:AC,'Nov Receipts Data'!$B:$B,$B143)+SUMIFS('Nov Receipts Data'!AC:AC,'Nov Receipts Data'!$B:$B,$A143)</f>
        <v>0</v>
      </c>
      <c r="AH143" s="127">
        <f>SUMIFS('Nov Receipts Data'!AD:AD,'Nov Receipts Data'!$B:$B,$B143)+SUMIFS('Nov Receipts Data'!AD:AD,'Nov Receipts Data'!$B:$B,$A143)</f>
        <v>0</v>
      </c>
      <c r="AI143" s="127">
        <f>SUMIFS('Nov Receipts Data'!AE:AE,'Nov Receipts Data'!$B:$B,$B143)+SUMIFS('Nov Receipts Data'!AE:AE,'Nov Receipts Data'!$B:$B,$A143)</f>
        <v>24.62</v>
      </c>
      <c r="AJ143" s="127">
        <f>SUMIFS('Nov Receipts Data'!AF:AF,'Nov Receipts Data'!$B:$B,$B143)+SUMIFS('Nov Receipts Data'!AF:AF,'Nov Receipts Data'!$B:$B,$A143)</f>
        <v>0</v>
      </c>
      <c r="AK143" s="88"/>
    </row>
    <row r="144" spans="1:37" ht="13.2" outlineLevel="1">
      <c r="A144" s="86"/>
      <c r="B144" s="19" t="s">
        <v>82</v>
      </c>
      <c r="C144" s="127">
        <v>177849.87584392019</v>
      </c>
      <c r="D144" s="80">
        <f>SUMIFS('PMT Terms'!C:C,'PMT Terms'!B:B,B144)</f>
        <v>60</v>
      </c>
      <c r="E144" s="89">
        <f t="shared" si="13"/>
        <v>0.64881001154741391</v>
      </c>
      <c r="F144" s="84">
        <f t="shared" si="15"/>
        <v>115390.77999999998</v>
      </c>
      <c r="G144" s="88">
        <f>SUMIFS('Nov Receipts Data'!C:C,'Nov Receipts Data'!$B:$B,$B144)+SUMIFS('Nov Receipts Data'!C:C,'Nov Receipts Data'!$B:$B,$A144)</f>
        <v>0</v>
      </c>
      <c r="H144" s="88">
        <f>SUMIFS('Nov Receipts Data'!D:D,'Nov Receipts Data'!$B:$B,$B144)+SUMIFS('Nov Receipts Data'!D:D,'Nov Receipts Data'!$B:$B,$A144)</f>
        <v>0</v>
      </c>
      <c r="I144" s="127">
        <f>SUMIFS('Nov Receipts Data'!E:E,'Nov Receipts Data'!$B:$B,$B144)+SUMIFS('Nov Receipts Data'!E:E,'Nov Receipts Data'!$B:$B,$A144)</f>
        <v>0</v>
      </c>
      <c r="J144" s="127">
        <f>SUMIFS('Nov Receipts Data'!F:F,'Nov Receipts Data'!$B:$B,$B144)+SUMIFS('Nov Receipts Data'!F:F,'Nov Receipts Data'!$B:$B,$A144)</f>
        <v>0</v>
      </c>
      <c r="K144" s="127">
        <f>SUMIFS('Nov Receipts Data'!G:G,'Nov Receipts Data'!$B:$B,$B144)+SUMIFS('Nov Receipts Data'!G:G,'Nov Receipts Data'!$B:$B,$A144)</f>
        <v>0</v>
      </c>
      <c r="L144" s="127">
        <f>SUMIFS('Nov Receipts Data'!H:H,'Nov Receipts Data'!$B:$B,$B144)+SUMIFS('Nov Receipts Data'!H:H,'Nov Receipts Data'!$B:$B,$A144)</f>
        <v>4000.06</v>
      </c>
      <c r="M144" s="127">
        <f>SUMIFS('Nov Receipts Data'!I:I,'Nov Receipts Data'!$B:$B,$B144)+SUMIFS('Nov Receipts Data'!I:I,'Nov Receipts Data'!$B:$B,$A144)</f>
        <v>3913.92</v>
      </c>
      <c r="N144" s="127">
        <f>SUMIFS('Nov Receipts Data'!J:J,'Nov Receipts Data'!$B:$B,$B144)+SUMIFS('Nov Receipts Data'!J:J,'Nov Receipts Data'!$B:$B,$A144)</f>
        <v>0</v>
      </c>
      <c r="O144" s="127">
        <f>SUMIFS('Nov Receipts Data'!K:K,'Nov Receipts Data'!$B:$B,$B144)+SUMIFS('Nov Receipts Data'!K:K,'Nov Receipts Data'!$B:$B,$A144)</f>
        <v>0</v>
      </c>
      <c r="P144" s="127">
        <f>SUMIFS('Nov Receipts Data'!L:L,'Nov Receipts Data'!$B:$B,$B144)+SUMIFS('Nov Receipts Data'!L:L,'Nov Receipts Data'!$B:$B,$A144)</f>
        <v>5496.49</v>
      </c>
      <c r="Q144" s="127">
        <f>SUMIFS('Nov Receipts Data'!M:M,'Nov Receipts Data'!$B:$B,$B144)+SUMIFS('Nov Receipts Data'!M:M,'Nov Receipts Data'!$B:$B,$A144)</f>
        <v>0</v>
      </c>
      <c r="R144" s="127">
        <f>SUMIFS('Nov Receipts Data'!N:N,'Nov Receipts Data'!$B:$B,$B144)+SUMIFS('Nov Receipts Data'!N:N,'Nov Receipts Data'!$B:$B,$A144)</f>
        <v>0</v>
      </c>
      <c r="S144" s="127">
        <f>SUMIFS('Nov Receipts Data'!O:O,'Nov Receipts Data'!$B:$B,$B144)+SUMIFS('Nov Receipts Data'!O:O,'Nov Receipts Data'!$B:$B,$A144)</f>
        <v>911.68</v>
      </c>
      <c r="T144" s="127">
        <f>SUMIFS('Nov Receipts Data'!P:P,'Nov Receipts Data'!$B:$B,$B144)+SUMIFS('Nov Receipts Data'!P:P,'Nov Receipts Data'!$B:$B,$A144)</f>
        <v>4881.1899999999996</v>
      </c>
      <c r="U144" s="127">
        <f>SUMIFS('Nov Receipts Data'!Q:Q,'Nov Receipts Data'!$B:$B,$B144)+SUMIFS('Nov Receipts Data'!Q:Q,'Nov Receipts Data'!$B:$B,$A144)</f>
        <v>0</v>
      </c>
      <c r="V144" s="127">
        <f>SUMIFS('Nov Receipts Data'!R:R,'Nov Receipts Data'!$B:$B,$B144)+SUMIFS('Nov Receipts Data'!R:R,'Nov Receipts Data'!$B:$B,$A144)</f>
        <v>3952.01</v>
      </c>
      <c r="W144" s="127">
        <f>SUMIFS('Nov Receipts Data'!S:S,'Nov Receipts Data'!$B:$B,$B144)+SUMIFS('Nov Receipts Data'!S:S,'Nov Receipts Data'!$B:$B,$A144)</f>
        <v>4152.8500000000004</v>
      </c>
      <c r="X144" s="127">
        <f>SUMIFS('Nov Receipts Data'!T:T,'Nov Receipts Data'!$B:$B,$B144)+SUMIFS('Nov Receipts Data'!T:T,'Nov Receipts Data'!$B:$B,$A144)</f>
        <v>1105.44</v>
      </c>
      <c r="Y144" s="127">
        <f>SUMIFS('Nov Receipts Data'!U:U,'Nov Receipts Data'!$B:$B,$B144)+SUMIFS('Nov Receipts Data'!U:U,'Nov Receipts Data'!$B:$B,$A144)</f>
        <v>4455.3599999999997</v>
      </c>
      <c r="Z144" s="127">
        <f>SUMIFS('Nov Receipts Data'!V:V,'Nov Receipts Data'!$B:$B,$B144)+SUMIFS('Nov Receipts Data'!V:V,'Nov Receipts Data'!$B:$B,$A144)</f>
        <v>21090.639999999999</v>
      </c>
      <c r="AA144" s="127">
        <f>SUMIFS('Nov Receipts Data'!W:W,'Nov Receipts Data'!$B:$B,$B144)+SUMIFS('Nov Receipts Data'!W:W,'Nov Receipts Data'!$B:$B,$A144)</f>
        <v>12794.66</v>
      </c>
      <c r="AB144" s="127">
        <f>SUMIFS('Nov Receipts Data'!X:X,'Nov Receipts Data'!$B:$B,$B144)+SUMIFS('Nov Receipts Data'!X:X,'Nov Receipts Data'!$B:$B,$A144)</f>
        <v>13061.4</v>
      </c>
      <c r="AC144" s="127">
        <f>SUMIFS('Nov Receipts Data'!Y:Y,'Nov Receipts Data'!$B:$B,$B144)+SUMIFS('Nov Receipts Data'!Y:Y,'Nov Receipts Data'!$B:$B,$A144)</f>
        <v>16928.8</v>
      </c>
      <c r="AD144" s="127">
        <f>SUMIFS('Nov Receipts Data'!Z:Z,'Nov Receipts Data'!$B:$B,$B144)+SUMIFS('Nov Receipts Data'!Z:Z,'Nov Receipts Data'!$B:$B,$A144)</f>
        <v>439.44</v>
      </c>
      <c r="AE144" s="127">
        <f>SUMIFS('Nov Receipts Data'!AA:AA,'Nov Receipts Data'!$B:$B,$B144)+SUMIFS('Nov Receipts Data'!AA:AA,'Nov Receipts Data'!$B:$B,$A144)</f>
        <v>1710.12</v>
      </c>
      <c r="AF144" s="127">
        <f>SUMIFS('Nov Receipts Data'!AB:AB,'Nov Receipts Data'!$B:$B,$B144)+SUMIFS('Nov Receipts Data'!AB:AB,'Nov Receipts Data'!$B:$B,$A144)</f>
        <v>0</v>
      </c>
      <c r="AG144" s="127">
        <f>SUMIFS('Nov Receipts Data'!AC:AC,'Nov Receipts Data'!$B:$B,$B144)+SUMIFS('Nov Receipts Data'!AC:AC,'Nov Receipts Data'!$B:$B,$A144)</f>
        <v>0</v>
      </c>
      <c r="AH144" s="127">
        <f>SUMIFS('Nov Receipts Data'!AD:AD,'Nov Receipts Data'!$B:$B,$B144)+SUMIFS('Nov Receipts Data'!AD:AD,'Nov Receipts Data'!$B:$B,$A144)</f>
        <v>8348.0300000000007</v>
      </c>
      <c r="AI144" s="127">
        <f>SUMIFS('Nov Receipts Data'!AE:AE,'Nov Receipts Data'!$B:$B,$B144)+SUMIFS('Nov Receipts Data'!AE:AE,'Nov Receipts Data'!$B:$B,$A144)</f>
        <v>0</v>
      </c>
      <c r="AJ144" s="127">
        <f>SUMIFS('Nov Receipts Data'!AF:AF,'Nov Receipts Data'!$B:$B,$B144)+SUMIFS('Nov Receipts Data'!AF:AF,'Nov Receipts Data'!$B:$B,$A144)</f>
        <v>8148.69</v>
      </c>
      <c r="AK144" s="88"/>
    </row>
    <row r="145" spans="1:37" ht="13.2" outlineLevel="1">
      <c r="A145" s="86"/>
      <c r="B145" s="19" t="s">
        <v>97</v>
      </c>
      <c r="C145" s="127">
        <v>254700.43585362355</v>
      </c>
      <c r="D145" s="80">
        <f>SUMIFS('PMT Terms'!C:C,'PMT Terms'!B:B,B145)</f>
        <v>10</v>
      </c>
      <c r="E145" s="89">
        <f t="shared" si="13"/>
        <v>0.3882454683227553</v>
      </c>
      <c r="F145" s="84">
        <f t="shared" si="15"/>
        <v>98886.289999999979</v>
      </c>
      <c r="G145" s="88">
        <f>SUMIFS('Nov Receipts Data'!C:C,'Nov Receipts Data'!$B:$B,$B145)+SUMIFS('Nov Receipts Data'!C:C,'Nov Receipts Data'!$B:$B,$A145)</f>
        <v>148.54</v>
      </c>
      <c r="H145" s="88">
        <f>SUMIFS('Nov Receipts Data'!D:D,'Nov Receipts Data'!$B:$B,$B145)+SUMIFS('Nov Receipts Data'!D:D,'Nov Receipts Data'!$B:$B,$A145)</f>
        <v>44.41</v>
      </c>
      <c r="I145" s="127">
        <f>SUMIFS('Nov Receipts Data'!E:E,'Nov Receipts Data'!$B:$B,$B145)+SUMIFS('Nov Receipts Data'!E:E,'Nov Receipts Data'!$B:$B,$A145)</f>
        <v>57.77</v>
      </c>
      <c r="J145" s="127">
        <f>SUMIFS('Nov Receipts Data'!F:F,'Nov Receipts Data'!$B:$B,$B145)+SUMIFS('Nov Receipts Data'!F:F,'Nov Receipts Data'!$B:$B,$A145)</f>
        <v>18910.68</v>
      </c>
      <c r="K145" s="127">
        <f>SUMIFS('Nov Receipts Data'!G:G,'Nov Receipts Data'!$B:$B,$B145)+SUMIFS('Nov Receipts Data'!G:G,'Nov Receipts Data'!$B:$B,$A145)</f>
        <v>280.26</v>
      </c>
      <c r="L145" s="127">
        <f>SUMIFS('Nov Receipts Data'!H:H,'Nov Receipts Data'!$B:$B,$B145)+SUMIFS('Nov Receipts Data'!H:H,'Nov Receipts Data'!$B:$B,$A145)</f>
        <v>878.28</v>
      </c>
      <c r="M145" s="127">
        <f>SUMIFS('Nov Receipts Data'!I:I,'Nov Receipts Data'!$B:$B,$B145)+SUMIFS('Nov Receipts Data'!I:I,'Nov Receipts Data'!$B:$B,$A145)</f>
        <v>0</v>
      </c>
      <c r="N145" s="127">
        <f>SUMIFS('Nov Receipts Data'!J:J,'Nov Receipts Data'!$B:$B,$B145)+SUMIFS('Nov Receipts Data'!J:J,'Nov Receipts Data'!$B:$B,$A145)</f>
        <v>0</v>
      </c>
      <c r="O145" s="127">
        <f>SUMIFS('Nov Receipts Data'!K:K,'Nov Receipts Data'!$B:$B,$B145)+SUMIFS('Nov Receipts Data'!K:K,'Nov Receipts Data'!$B:$B,$A145)</f>
        <v>117.6</v>
      </c>
      <c r="P145" s="127">
        <f>SUMIFS('Nov Receipts Data'!L:L,'Nov Receipts Data'!$B:$B,$B145)+SUMIFS('Nov Receipts Data'!L:L,'Nov Receipts Data'!$B:$B,$A145)</f>
        <v>53.24</v>
      </c>
      <c r="Q145" s="127">
        <f>SUMIFS('Nov Receipts Data'!M:M,'Nov Receipts Data'!$B:$B,$B145)+SUMIFS('Nov Receipts Data'!M:M,'Nov Receipts Data'!$B:$B,$A145)</f>
        <v>1447.96</v>
      </c>
      <c r="R145" s="127">
        <f>SUMIFS('Nov Receipts Data'!N:N,'Nov Receipts Data'!$B:$B,$B145)+SUMIFS('Nov Receipts Data'!N:N,'Nov Receipts Data'!$B:$B,$A145)</f>
        <v>39759.279999999999</v>
      </c>
      <c r="S145" s="127">
        <f>SUMIFS('Nov Receipts Data'!O:O,'Nov Receipts Data'!$B:$B,$B145)+SUMIFS('Nov Receipts Data'!O:O,'Nov Receipts Data'!$B:$B,$A145)</f>
        <v>0</v>
      </c>
      <c r="T145" s="127">
        <f>SUMIFS('Nov Receipts Data'!P:P,'Nov Receipts Data'!$B:$B,$B145)+SUMIFS('Nov Receipts Data'!P:P,'Nov Receipts Data'!$B:$B,$A145)</f>
        <v>0</v>
      </c>
      <c r="U145" s="127">
        <f>SUMIFS('Nov Receipts Data'!Q:Q,'Nov Receipts Data'!$B:$B,$B145)+SUMIFS('Nov Receipts Data'!Q:Q,'Nov Receipts Data'!$B:$B,$A145)</f>
        <v>0</v>
      </c>
      <c r="V145" s="127">
        <f>SUMIFS('Nov Receipts Data'!R:R,'Nov Receipts Data'!$B:$B,$B145)+SUMIFS('Nov Receipts Data'!R:R,'Nov Receipts Data'!$B:$B,$A145)</f>
        <v>0</v>
      </c>
      <c r="W145" s="127">
        <f>SUMIFS('Nov Receipts Data'!S:S,'Nov Receipts Data'!$B:$B,$B145)+SUMIFS('Nov Receipts Data'!S:S,'Nov Receipts Data'!$B:$B,$A145)</f>
        <v>0</v>
      </c>
      <c r="X145" s="127">
        <f>SUMIFS('Nov Receipts Data'!T:T,'Nov Receipts Data'!$B:$B,$B145)+SUMIFS('Nov Receipts Data'!T:T,'Nov Receipts Data'!$B:$B,$A145)</f>
        <v>36087.24</v>
      </c>
      <c r="Y145" s="127">
        <f>SUMIFS('Nov Receipts Data'!U:U,'Nov Receipts Data'!$B:$B,$B145)+SUMIFS('Nov Receipts Data'!U:U,'Nov Receipts Data'!$B:$B,$A145)</f>
        <v>0</v>
      </c>
      <c r="Z145" s="127">
        <f>SUMIFS('Nov Receipts Data'!V:V,'Nov Receipts Data'!$B:$B,$B145)+SUMIFS('Nov Receipts Data'!V:V,'Nov Receipts Data'!$B:$B,$A145)</f>
        <v>453.12</v>
      </c>
      <c r="AA145" s="127">
        <f>SUMIFS('Nov Receipts Data'!W:W,'Nov Receipts Data'!$B:$B,$B145)+SUMIFS('Nov Receipts Data'!W:W,'Nov Receipts Data'!$B:$B,$A145)</f>
        <v>0</v>
      </c>
      <c r="AB145" s="127">
        <f>SUMIFS('Nov Receipts Data'!X:X,'Nov Receipts Data'!$B:$B,$B145)+SUMIFS('Nov Receipts Data'!X:X,'Nov Receipts Data'!$B:$B,$A145)</f>
        <v>0</v>
      </c>
      <c r="AC145" s="127">
        <f>SUMIFS('Nov Receipts Data'!Y:Y,'Nov Receipts Data'!$B:$B,$B145)+SUMIFS('Nov Receipts Data'!Y:Y,'Nov Receipts Data'!$B:$B,$A145)</f>
        <v>141.34</v>
      </c>
      <c r="AD145" s="127">
        <f>SUMIFS('Nov Receipts Data'!Z:Z,'Nov Receipts Data'!$B:$B,$B145)+SUMIFS('Nov Receipts Data'!Z:Z,'Nov Receipts Data'!$B:$B,$A145)</f>
        <v>0</v>
      </c>
      <c r="AE145" s="127">
        <f>SUMIFS('Nov Receipts Data'!AA:AA,'Nov Receipts Data'!$B:$B,$B145)+SUMIFS('Nov Receipts Data'!AA:AA,'Nov Receipts Data'!$B:$B,$A145)</f>
        <v>316.92</v>
      </c>
      <c r="AF145" s="127">
        <f>SUMIFS('Nov Receipts Data'!AB:AB,'Nov Receipts Data'!$B:$B,$B145)+SUMIFS('Nov Receipts Data'!AB:AB,'Nov Receipts Data'!$B:$B,$A145)</f>
        <v>0</v>
      </c>
      <c r="AG145" s="127">
        <f>SUMIFS('Nov Receipts Data'!AC:AC,'Nov Receipts Data'!$B:$B,$B145)+SUMIFS('Nov Receipts Data'!AC:AC,'Nov Receipts Data'!$B:$B,$A145)</f>
        <v>0</v>
      </c>
      <c r="AH145" s="127">
        <f>SUMIFS('Nov Receipts Data'!AD:AD,'Nov Receipts Data'!$B:$B,$B145)+SUMIFS('Nov Receipts Data'!AD:AD,'Nov Receipts Data'!$B:$B,$A145)</f>
        <v>0</v>
      </c>
      <c r="AI145" s="127">
        <f>SUMIFS('Nov Receipts Data'!AE:AE,'Nov Receipts Data'!$B:$B,$B145)+SUMIFS('Nov Receipts Data'!AE:AE,'Nov Receipts Data'!$B:$B,$A145)</f>
        <v>189.65</v>
      </c>
      <c r="AJ145" s="127">
        <f>SUMIFS('Nov Receipts Data'!AF:AF,'Nov Receipts Data'!$B:$B,$B145)+SUMIFS('Nov Receipts Data'!AF:AF,'Nov Receipts Data'!$B:$B,$A145)</f>
        <v>0</v>
      </c>
      <c r="AK145" s="88"/>
    </row>
    <row r="146" spans="1:37" ht="13.2" outlineLevel="1">
      <c r="A146" s="86"/>
      <c r="B146" s="19" t="s">
        <v>544</v>
      </c>
      <c r="C146" s="127">
        <v>92808.480516856071</v>
      </c>
      <c r="D146" s="80">
        <f>SUMIFS('PMT Terms'!C:C,'PMT Terms'!B:B,B146)</f>
        <v>60</v>
      </c>
      <c r="E146" s="89">
        <f t="shared" si="13"/>
        <v>1.0581779752569409</v>
      </c>
      <c r="F146" s="84">
        <f t="shared" si="15"/>
        <v>98207.890000000014</v>
      </c>
      <c r="G146" s="88">
        <f>SUMIFS('Nov Receipts Data'!C:C,'Nov Receipts Data'!$B:$B,$B146)+SUMIFS('Nov Receipts Data'!C:C,'Nov Receipts Data'!$B:$B,$A146)</f>
        <v>0</v>
      </c>
      <c r="H146" s="88">
        <f>SUMIFS('Nov Receipts Data'!D:D,'Nov Receipts Data'!$B:$B,$B146)+SUMIFS('Nov Receipts Data'!D:D,'Nov Receipts Data'!$B:$B,$A146)</f>
        <v>0</v>
      </c>
      <c r="I146" s="127">
        <f>SUMIFS('Nov Receipts Data'!E:E,'Nov Receipts Data'!$B:$B,$B146)+SUMIFS('Nov Receipts Data'!E:E,'Nov Receipts Data'!$B:$B,$A146)</f>
        <v>0</v>
      </c>
      <c r="J146" s="127">
        <f>SUMIFS('Nov Receipts Data'!F:F,'Nov Receipts Data'!$B:$B,$B146)+SUMIFS('Nov Receipts Data'!F:F,'Nov Receipts Data'!$B:$B,$A146)</f>
        <v>0</v>
      </c>
      <c r="K146" s="127">
        <f>SUMIFS('Nov Receipts Data'!G:G,'Nov Receipts Data'!$B:$B,$B146)+SUMIFS('Nov Receipts Data'!G:G,'Nov Receipts Data'!$B:$B,$A146)</f>
        <v>5868</v>
      </c>
      <c r="L146" s="127">
        <f>SUMIFS('Nov Receipts Data'!H:H,'Nov Receipts Data'!$B:$B,$B146)+SUMIFS('Nov Receipts Data'!H:H,'Nov Receipts Data'!$B:$B,$A146)</f>
        <v>4871.72</v>
      </c>
      <c r="M146" s="127">
        <f>SUMIFS('Nov Receipts Data'!I:I,'Nov Receipts Data'!$B:$B,$B146)+SUMIFS('Nov Receipts Data'!I:I,'Nov Receipts Data'!$B:$B,$A146)</f>
        <v>1279.8</v>
      </c>
      <c r="N146" s="127">
        <f>SUMIFS('Nov Receipts Data'!J:J,'Nov Receipts Data'!$B:$B,$B146)+SUMIFS('Nov Receipts Data'!J:J,'Nov Receipts Data'!$B:$B,$A146)</f>
        <v>0</v>
      </c>
      <c r="O146" s="127">
        <f>SUMIFS('Nov Receipts Data'!K:K,'Nov Receipts Data'!$B:$B,$B146)+SUMIFS('Nov Receipts Data'!K:K,'Nov Receipts Data'!$B:$B,$A146)</f>
        <v>0</v>
      </c>
      <c r="P146" s="127">
        <f>SUMIFS('Nov Receipts Data'!L:L,'Nov Receipts Data'!$B:$B,$B146)+SUMIFS('Nov Receipts Data'!L:L,'Nov Receipts Data'!$B:$B,$A146)</f>
        <v>0</v>
      </c>
      <c r="Q146" s="127">
        <f>SUMIFS('Nov Receipts Data'!M:M,'Nov Receipts Data'!$B:$B,$B146)+SUMIFS('Nov Receipts Data'!M:M,'Nov Receipts Data'!$B:$B,$A146)</f>
        <v>0</v>
      </c>
      <c r="R146" s="127">
        <f>SUMIFS('Nov Receipts Data'!N:N,'Nov Receipts Data'!$B:$B,$B146)+SUMIFS('Nov Receipts Data'!N:N,'Nov Receipts Data'!$B:$B,$A146)</f>
        <v>0</v>
      </c>
      <c r="S146" s="127">
        <f>SUMIFS('Nov Receipts Data'!O:O,'Nov Receipts Data'!$B:$B,$B146)+SUMIFS('Nov Receipts Data'!O:O,'Nov Receipts Data'!$B:$B,$A146)</f>
        <v>0</v>
      </c>
      <c r="T146" s="127">
        <f>SUMIFS('Nov Receipts Data'!P:P,'Nov Receipts Data'!$B:$B,$B146)+SUMIFS('Nov Receipts Data'!P:P,'Nov Receipts Data'!$B:$B,$A146)</f>
        <v>58961.08</v>
      </c>
      <c r="U146" s="127">
        <f>SUMIFS('Nov Receipts Data'!Q:Q,'Nov Receipts Data'!$B:$B,$B146)+SUMIFS('Nov Receipts Data'!Q:Q,'Nov Receipts Data'!$B:$B,$A146)</f>
        <v>0</v>
      </c>
      <c r="V146" s="127">
        <f>SUMIFS('Nov Receipts Data'!R:R,'Nov Receipts Data'!$B:$B,$B146)+SUMIFS('Nov Receipts Data'!R:R,'Nov Receipts Data'!$B:$B,$A146)</f>
        <v>3184.92</v>
      </c>
      <c r="W146" s="127">
        <f>SUMIFS('Nov Receipts Data'!S:S,'Nov Receipts Data'!$B:$B,$B146)+SUMIFS('Nov Receipts Data'!S:S,'Nov Receipts Data'!$B:$B,$A146)</f>
        <v>0</v>
      </c>
      <c r="X146" s="127">
        <f>SUMIFS('Nov Receipts Data'!T:T,'Nov Receipts Data'!$B:$B,$B146)+SUMIFS('Nov Receipts Data'!T:T,'Nov Receipts Data'!$B:$B,$A146)</f>
        <v>142.19999999999999</v>
      </c>
      <c r="Y146" s="127">
        <f>SUMIFS('Nov Receipts Data'!U:U,'Nov Receipts Data'!$B:$B,$B146)+SUMIFS('Nov Receipts Data'!U:U,'Nov Receipts Data'!$B:$B,$A146)</f>
        <v>107.14</v>
      </c>
      <c r="Z146" s="127">
        <f>SUMIFS('Nov Receipts Data'!V:V,'Nov Receipts Data'!$B:$B,$B146)+SUMIFS('Nov Receipts Data'!V:V,'Nov Receipts Data'!$B:$B,$A146)</f>
        <v>1103.52</v>
      </c>
      <c r="AA146" s="127">
        <f>SUMIFS('Nov Receipts Data'!W:W,'Nov Receipts Data'!$B:$B,$B146)+SUMIFS('Nov Receipts Data'!W:W,'Nov Receipts Data'!$B:$B,$A146)</f>
        <v>17624.32</v>
      </c>
      <c r="AB146" s="127">
        <f>SUMIFS('Nov Receipts Data'!X:X,'Nov Receipts Data'!$B:$B,$B146)+SUMIFS('Nov Receipts Data'!X:X,'Nov Receipts Data'!$B:$B,$A146)</f>
        <v>0</v>
      </c>
      <c r="AC146" s="127">
        <f>SUMIFS('Nov Receipts Data'!Y:Y,'Nov Receipts Data'!$B:$B,$B146)+SUMIFS('Nov Receipts Data'!Y:Y,'Nov Receipts Data'!$B:$B,$A146)</f>
        <v>80.760000000000005</v>
      </c>
      <c r="AD146" s="127">
        <f>SUMIFS('Nov Receipts Data'!Z:Z,'Nov Receipts Data'!$B:$B,$B146)+SUMIFS('Nov Receipts Data'!Z:Z,'Nov Receipts Data'!$B:$B,$A146)</f>
        <v>149.63</v>
      </c>
      <c r="AE146" s="127">
        <f>SUMIFS('Nov Receipts Data'!AA:AA,'Nov Receipts Data'!$B:$B,$B146)+SUMIFS('Nov Receipts Data'!AA:AA,'Nov Receipts Data'!$B:$B,$A146)</f>
        <v>4834.8</v>
      </c>
      <c r="AF146" s="127">
        <f>SUMIFS('Nov Receipts Data'!AB:AB,'Nov Receipts Data'!$B:$B,$B146)+SUMIFS('Nov Receipts Data'!AB:AB,'Nov Receipts Data'!$B:$B,$A146)</f>
        <v>0</v>
      </c>
      <c r="AG146" s="127">
        <f>SUMIFS('Nov Receipts Data'!AC:AC,'Nov Receipts Data'!$B:$B,$B146)+SUMIFS('Nov Receipts Data'!AC:AC,'Nov Receipts Data'!$B:$B,$A146)</f>
        <v>0</v>
      </c>
      <c r="AH146" s="127">
        <f>SUMIFS('Nov Receipts Data'!AD:AD,'Nov Receipts Data'!$B:$B,$B146)+SUMIFS('Nov Receipts Data'!AD:AD,'Nov Receipts Data'!$B:$B,$A146)</f>
        <v>0</v>
      </c>
      <c r="AI146" s="127">
        <f>SUMIFS('Nov Receipts Data'!AE:AE,'Nov Receipts Data'!$B:$B,$B146)+SUMIFS('Nov Receipts Data'!AE:AE,'Nov Receipts Data'!$B:$B,$A146)</f>
        <v>0</v>
      </c>
      <c r="AJ146" s="127">
        <f>SUMIFS('Nov Receipts Data'!AF:AF,'Nov Receipts Data'!$B:$B,$B146)+SUMIFS('Nov Receipts Data'!AF:AF,'Nov Receipts Data'!$B:$B,$A146)</f>
        <v>0</v>
      </c>
      <c r="AK146" s="88"/>
    </row>
    <row r="147" spans="1:37" ht="13.2" outlineLevel="1">
      <c r="A147" s="86"/>
      <c r="B147" s="19" t="s">
        <v>306</v>
      </c>
      <c r="C147" s="127">
        <v>155122.21060323896</v>
      </c>
      <c r="D147" s="80">
        <f>SUMIFS('PMT Terms'!C:C,'PMT Terms'!B:B,B147)</f>
        <v>30</v>
      </c>
      <c r="E147" s="89">
        <f t="shared" si="13"/>
        <v>0.92009054954132952</v>
      </c>
      <c r="F147" s="84">
        <f t="shared" si="15"/>
        <v>142726.47999999998</v>
      </c>
      <c r="G147" s="88">
        <f>SUMIFS('Nov Receipts Data'!C:C,'Nov Receipts Data'!$B:$B,$B147)+SUMIFS('Nov Receipts Data'!C:C,'Nov Receipts Data'!$B:$B,$A147)</f>
        <v>0</v>
      </c>
      <c r="H147" s="88">
        <f>SUMIFS('Nov Receipts Data'!D:D,'Nov Receipts Data'!$B:$B,$B147)+SUMIFS('Nov Receipts Data'!D:D,'Nov Receipts Data'!$B:$B,$A147)</f>
        <v>0</v>
      </c>
      <c r="I147" s="127">
        <f>SUMIFS('Nov Receipts Data'!E:E,'Nov Receipts Data'!$B:$B,$B147)+SUMIFS('Nov Receipts Data'!E:E,'Nov Receipts Data'!$B:$B,$A147)</f>
        <v>0</v>
      </c>
      <c r="J147" s="127">
        <f>SUMIFS('Nov Receipts Data'!F:F,'Nov Receipts Data'!$B:$B,$B147)+SUMIFS('Nov Receipts Data'!F:F,'Nov Receipts Data'!$B:$B,$A147)</f>
        <v>551.44000000000005</v>
      </c>
      <c r="K147" s="127">
        <f>SUMIFS('Nov Receipts Data'!G:G,'Nov Receipts Data'!$B:$B,$B147)+SUMIFS('Nov Receipts Data'!G:G,'Nov Receipts Data'!$B:$B,$A147)</f>
        <v>730.08</v>
      </c>
      <c r="L147" s="127">
        <f>SUMIFS('Nov Receipts Data'!H:H,'Nov Receipts Data'!$B:$B,$B147)+SUMIFS('Nov Receipts Data'!H:H,'Nov Receipts Data'!$B:$B,$A147)</f>
        <v>32193.119999999999</v>
      </c>
      <c r="M147" s="127">
        <f>SUMIFS('Nov Receipts Data'!I:I,'Nov Receipts Data'!$B:$B,$B147)+SUMIFS('Nov Receipts Data'!I:I,'Nov Receipts Data'!$B:$B,$A147)</f>
        <v>11929.02</v>
      </c>
      <c r="N147" s="127">
        <f>SUMIFS('Nov Receipts Data'!J:J,'Nov Receipts Data'!$B:$B,$B147)+SUMIFS('Nov Receipts Data'!J:J,'Nov Receipts Data'!$B:$B,$A147)</f>
        <v>0</v>
      </c>
      <c r="O147" s="127">
        <f>SUMIFS('Nov Receipts Data'!K:K,'Nov Receipts Data'!$B:$B,$B147)+SUMIFS('Nov Receipts Data'!K:K,'Nov Receipts Data'!$B:$B,$A147)</f>
        <v>0</v>
      </c>
      <c r="P147" s="127">
        <f>SUMIFS('Nov Receipts Data'!L:L,'Nov Receipts Data'!$B:$B,$B147)+SUMIFS('Nov Receipts Data'!L:L,'Nov Receipts Data'!$B:$B,$A147)</f>
        <v>631.91999999999996</v>
      </c>
      <c r="Q147" s="127">
        <f>SUMIFS('Nov Receipts Data'!M:M,'Nov Receipts Data'!$B:$B,$B147)+SUMIFS('Nov Receipts Data'!M:M,'Nov Receipts Data'!$B:$B,$A147)</f>
        <v>27519.119999999999</v>
      </c>
      <c r="R147" s="127">
        <f>SUMIFS('Nov Receipts Data'!N:N,'Nov Receipts Data'!$B:$B,$B147)+SUMIFS('Nov Receipts Data'!N:N,'Nov Receipts Data'!$B:$B,$A147)</f>
        <v>22127.7</v>
      </c>
      <c r="S147" s="127">
        <f>SUMIFS('Nov Receipts Data'!O:O,'Nov Receipts Data'!$B:$B,$B147)+SUMIFS('Nov Receipts Data'!O:O,'Nov Receipts Data'!$B:$B,$A147)</f>
        <v>0</v>
      </c>
      <c r="T147" s="127">
        <f>SUMIFS('Nov Receipts Data'!P:P,'Nov Receipts Data'!$B:$B,$B147)+SUMIFS('Nov Receipts Data'!P:P,'Nov Receipts Data'!$B:$B,$A147)</f>
        <v>0</v>
      </c>
      <c r="U147" s="127">
        <f>SUMIFS('Nov Receipts Data'!Q:Q,'Nov Receipts Data'!$B:$B,$B147)+SUMIFS('Nov Receipts Data'!Q:Q,'Nov Receipts Data'!$B:$B,$A147)</f>
        <v>0</v>
      </c>
      <c r="V147" s="127">
        <f>SUMIFS('Nov Receipts Data'!R:R,'Nov Receipts Data'!$B:$B,$B147)+SUMIFS('Nov Receipts Data'!R:R,'Nov Receipts Data'!$B:$B,$A147)</f>
        <v>0</v>
      </c>
      <c r="W147" s="127">
        <f>SUMIFS('Nov Receipts Data'!S:S,'Nov Receipts Data'!$B:$B,$B147)+SUMIFS('Nov Receipts Data'!S:S,'Nov Receipts Data'!$B:$B,$A147)</f>
        <v>1243.2</v>
      </c>
      <c r="X147" s="127">
        <f>SUMIFS('Nov Receipts Data'!T:T,'Nov Receipts Data'!$B:$B,$B147)+SUMIFS('Nov Receipts Data'!T:T,'Nov Receipts Data'!$B:$B,$A147)</f>
        <v>0</v>
      </c>
      <c r="Y147" s="127">
        <f>SUMIFS('Nov Receipts Data'!U:U,'Nov Receipts Data'!$B:$B,$B147)+SUMIFS('Nov Receipts Data'!U:U,'Nov Receipts Data'!$B:$B,$A147)</f>
        <v>247.68</v>
      </c>
      <c r="Z147" s="127">
        <f>SUMIFS('Nov Receipts Data'!V:V,'Nov Receipts Data'!$B:$B,$B147)+SUMIFS('Nov Receipts Data'!V:V,'Nov Receipts Data'!$B:$B,$A147)</f>
        <v>0</v>
      </c>
      <c r="AA147" s="127">
        <f>SUMIFS('Nov Receipts Data'!W:W,'Nov Receipts Data'!$B:$B,$B147)+SUMIFS('Nov Receipts Data'!W:W,'Nov Receipts Data'!$B:$B,$A147)</f>
        <v>0</v>
      </c>
      <c r="AB147" s="127">
        <f>SUMIFS('Nov Receipts Data'!X:X,'Nov Receipts Data'!$B:$B,$B147)+SUMIFS('Nov Receipts Data'!X:X,'Nov Receipts Data'!$B:$B,$A147)</f>
        <v>0</v>
      </c>
      <c r="AC147" s="127">
        <f>SUMIFS('Nov Receipts Data'!Y:Y,'Nov Receipts Data'!$B:$B,$B147)+SUMIFS('Nov Receipts Data'!Y:Y,'Nov Receipts Data'!$B:$B,$A147)</f>
        <v>0</v>
      </c>
      <c r="AD147" s="127">
        <f>SUMIFS('Nov Receipts Data'!Z:Z,'Nov Receipts Data'!$B:$B,$B147)+SUMIFS('Nov Receipts Data'!Z:Z,'Nov Receipts Data'!$B:$B,$A147)</f>
        <v>0</v>
      </c>
      <c r="AE147" s="127">
        <f>SUMIFS('Nov Receipts Data'!AA:AA,'Nov Receipts Data'!$B:$B,$B147)+SUMIFS('Nov Receipts Data'!AA:AA,'Nov Receipts Data'!$B:$B,$A147)</f>
        <v>0</v>
      </c>
      <c r="AF147" s="127">
        <f>SUMIFS('Nov Receipts Data'!AB:AB,'Nov Receipts Data'!$B:$B,$B147)+SUMIFS('Nov Receipts Data'!AB:AB,'Nov Receipts Data'!$B:$B,$A147)</f>
        <v>0</v>
      </c>
      <c r="AG147" s="127">
        <f>SUMIFS('Nov Receipts Data'!AC:AC,'Nov Receipts Data'!$B:$B,$B147)+SUMIFS('Nov Receipts Data'!AC:AC,'Nov Receipts Data'!$B:$B,$A147)</f>
        <v>0</v>
      </c>
      <c r="AH147" s="127">
        <f>SUMIFS('Nov Receipts Data'!AD:AD,'Nov Receipts Data'!$B:$B,$B147)+SUMIFS('Nov Receipts Data'!AD:AD,'Nov Receipts Data'!$B:$B,$A147)</f>
        <v>0</v>
      </c>
      <c r="AI147" s="127">
        <f>SUMIFS('Nov Receipts Data'!AE:AE,'Nov Receipts Data'!$B:$B,$B147)+SUMIFS('Nov Receipts Data'!AE:AE,'Nov Receipts Data'!$B:$B,$A147)</f>
        <v>0</v>
      </c>
      <c r="AJ147" s="127">
        <f>SUMIFS('Nov Receipts Data'!AF:AF,'Nov Receipts Data'!$B:$B,$B147)+SUMIFS('Nov Receipts Data'!AF:AF,'Nov Receipts Data'!$B:$B,$A147)</f>
        <v>45553.2</v>
      </c>
      <c r="AK147" s="88"/>
    </row>
    <row r="148" spans="1:37" ht="13.2" outlineLevel="1">
      <c r="A148" s="86"/>
      <c r="B148" s="19" t="s">
        <v>146</v>
      </c>
      <c r="C148" s="127"/>
      <c r="D148" s="80">
        <f>SUMIFS('PMT Terms'!C:C,'PMT Terms'!B:B,B148)</f>
        <v>75</v>
      </c>
      <c r="E148" s="89" t="e">
        <f t="shared" si="13"/>
        <v>#DIV/0!</v>
      </c>
      <c r="F148" s="84">
        <f t="shared" si="15"/>
        <v>138337.78</v>
      </c>
      <c r="G148" s="88">
        <f>SUMIFS('Nov Receipts Data'!C:C,'Nov Receipts Data'!$B:$B,$B148)+SUMIFS('Nov Receipts Data'!C:C,'Nov Receipts Data'!$B:$B,$A148)</f>
        <v>598.5</v>
      </c>
      <c r="H148" s="88">
        <f>SUMIFS('Nov Receipts Data'!D:D,'Nov Receipts Data'!$B:$B,$B148)+SUMIFS('Nov Receipts Data'!D:D,'Nov Receipts Data'!$B:$B,$A148)</f>
        <v>0</v>
      </c>
      <c r="I148" s="127">
        <f>SUMIFS('Nov Receipts Data'!E:E,'Nov Receipts Data'!$B:$B,$B148)+SUMIFS('Nov Receipts Data'!E:E,'Nov Receipts Data'!$B:$B,$A148)</f>
        <v>4456.38</v>
      </c>
      <c r="J148" s="127">
        <f>SUMIFS('Nov Receipts Data'!F:F,'Nov Receipts Data'!$B:$B,$B148)+SUMIFS('Nov Receipts Data'!F:F,'Nov Receipts Data'!$B:$B,$A148)</f>
        <v>0</v>
      </c>
      <c r="K148" s="127">
        <f>SUMIFS('Nov Receipts Data'!G:G,'Nov Receipts Data'!$B:$B,$B148)+SUMIFS('Nov Receipts Data'!G:G,'Nov Receipts Data'!$B:$B,$A148)</f>
        <v>0</v>
      </c>
      <c r="L148" s="127">
        <f>SUMIFS('Nov Receipts Data'!H:H,'Nov Receipts Data'!$B:$B,$B148)+SUMIFS('Nov Receipts Data'!H:H,'Nov Receipts Data'!$B:$B,$A148)</f>
        <v>2176.77</v>
      </c>
      <c r="M148" s="127">
        <f>SUMIFS('Nov Receipts Data'!I:I,'Nov Receipts Data'!$B:$B,$B148)+SUMIFS('Nov Receipts Data'!I:I,'Nov Receipts Data'!$B:$B,$A148)</f>
        <v>26416.02</v>
      </c>
      <c r="N148" s="127">
        <f>SUMIFS('Nov Receipts Data'!J:J,'Nov Receipts Data'!$B:$B,$B148)+SUMIFS('Nov Receipts Data'!J:J,'Nov Receipts Data'!$B:$B,$A148)</f>
        <v>4588.42</v>
      </c>
      <c r="O148" s="127">
        <f>SUMIFS('Nov Receipts Data'!K:K,'Nov Receipts Data'!$B:$B,$B148)+SUMIFS('Nov Receipts Data'!K:K,'Nov Receipts Data'!$B:$B,$A148)</f>
        <v>3424.78</v>
      </c>
      <c r="P148" s="127">
        <f>SUMIFS('Nov Receipts Data'!L:L,'Nov Receipts Data'!$B:$B,$B148)+SUMIFS('Nov Receipts Data'!L:L,'Nov Receipts Data'!$B:$B,$A148)</f>
        <v>102.6</v>
      </c>
      <c r="Q148" s="127">
        <f>SUMIFS('Nov Receipts Data'!M:M,'Nov Receipts Data'!$B:$B,$B148)+SUMIFS('Nov Receipts Data'!M:M,'Nov Receipts Data'!$B:$B,$A148)</f>
        <v>427.5</v>
      </c>
      <c r="R148" s="127">
        <f>SUMIFS('Nov Receipts Data'!N:N,'Nov Receipts Data'!$B:$B,$B148)+SUMIFS('Nov Receipts Data'!N:N,'Nov Receipts Data'!$B:$B,$A148)</f>
        <v>190.44</v>
      </c>
      <c r="S148" s="127">
        <f>SUMIFS('Nov Receipts Data'!O:O,'Nov Receipts Data'!$B:$B,$B148)+SUMIFS('Nov Receipts Data'!O:O,'Nov Receipts Data'!$B:$B,$A148)</f>
        <v>75.5</v>
      </c>
      <c r="T148" s="127">
        <f>SUMIFS('Nov Receipts Data'!P:P,'Nov Receipts Data'!$B:$B,$B148)+SUMIFS('Nov Receipts Data'!P:P,'Nov Receipts Data'!$B:$B,$A148)</f>
        <v>899.94</v>
      </c>
      <c r="U148" s="127">
        <f>SUMIFS('Nov Receipts Data'!Q:Q,'Nov Receipts Data'!$B:$B,$B148)+SUMIFS('Nov Receipts Data'!Q:Q,'Nov Receipts Data'!$B:$B,$A148)</f>
        <v>0</v>
      </c>
      <c r="V148" s="127">
        <f>SUMIFS('Nov Receipts Data'!R:R,'Nov Receipts Data'!$B:$B,$B148)+SUMIFS('Nov Receipts Data'!R:R,'Nov Receipts Data'!$B:$B,$A148)</f>
        <v>32646.54</v>
      </c>
      <c r="W148" s="127">
        <f>SUMIFS('Nov Receipts Data'!S:S,'Nov Receipts Data'!$B:$B,$B148)+SUMIFS('Nov Receipts Data'!S:S,'Nov Receipts Data'!$B:$B,$A148)</f>
        <v>6588.73</v>
      </c>
      <c r="X148" s="127">
        <f>SUMIFS('Nov Receipts Data'!T:T,'Nov Receipts Data'!$B:$B,$B148)+SUMIFS('Nov Receipts Data'!T:T,'Nov Receipts Data'!$B:$B,$A148)</f>
        <v>2123.69</v>
      </c>
      <c r="Y148" s="127">
        <f>SUMIFS('Nov Receipts Data'!U:U,'Nov Receipts Data'!$B:$B,$B148)+SUMIFS('Nov Receipts Data'!U:U,'Nov Receipts Data'!$B:$B,$A148)</f>
        <v>0</v>
      </c>
      <c r="Z148" s="127">
        <f>SUMIFS('Nov Receipts Data'!V:V,'Nov Receipts Data'!$B:$B,$B148)+SUMIFS('Nov Receipts Data'!V:V,'Nov Receipts Data'!$B:$B,$A148)</f>
        <v>604.79999999999995</v>
      </c>
      <c r="AA148" s="127">
        <f>SUMIFS('Nov Receipts Data'!W:W,'Nov Receipts Data'!$B:$B,$B148)+SUMIFS('Nov Receipts Data'!W:W,'Nov Receipts Data'!$B:$B,$A148)</f>
        <v>0</v>
      </c>
      <c r="AB148" s="127">
        <f>SUMIFS('Nov Receipts Data'!X:X,'Nov Receipts Data'!$B:$B,$B148)+SUMIFS('Nov Receipts Data'!X:X,'Nov Receipts Data'!$B:$B,$A148)</f>
        <v>0</v>
      </c>
      <c r="AC148" s="127">
        <f>SUMIFS('Nov Receipts Data'!Y:Y,'Nov Receipts Data'!$B:$B,$B148)+SUMIFS('Nov Receipts Data'!Y:Y,'Nov Receipts Data'!$B:$B,$A148)</f>
        <v>0</v>
      </c>
      <c r="AD148" s="127">
        <f>SUMIFS('Nov Receipts Data'!Z:Z,'Nov Receipts Data'!$B:$B,$B148)+SUMIFS('Nov Receipts Data'!Z:Z,'Nov Receipts Data'!$B:$B,$A148)</f>
        <v>2839.12</v>
      </c>
      <c r="AE148" s="127">
        <f>SUMIFS('Nov Receipts Data'!AA:AA,'Nov Receipts Data'!$B:$B,$B148)+SUMIFS('Nov Receipts Data'!AA:AA,'Nov Receipts Data'!$B:$B,$A148)</f>
        <v>7689.55</v>
      </c>
      <c r="AF148" s="127">
        <f>SUMIFS('Nov Receipts Data'!AB:AB,'Nov Receipts Data'!$B:$B,$B148)+SUMIFS('Nov Receipts Data'!AB:AB,'Nov Receipts Data'!$B:$B,$A148)</f>
        <v>35659.040000000001</v>
      </c>
      <c r="AG148" s="127">
        <f>SUMIFS('Nov Receipts Data'!AC:AC,'Nov Receipts Data'!$B:$B,$B148)+SUMIFS('Nov Receipts Data'!AC:AC,'Nov Receipts Data'!$B:$B,$A148)</f>
        <v>6753.9</v>
      </c>
      <c r="AH148" s="127">
        <f>SUMIFS('Nov Receipts Data'!AD:AD,'Nov Receipts Data'!$B:$B,$B148)+SUMIFS('Nov Receipts Data'!AD:AD,'Nov Receipts Data'!$B:$B,$A148)</f>
        <v>0</v>
      </c>
      <c r="AI148" s="127">
        <f>SUMIFS('Nov Receipts Data'!AE:AE,'Nov Receipts Data'!$B:$B,$B148)+SUMIFS('Nov Receipts Data'!AE:AE,'Nov Receipts Data'!$B:$B,$A148)</f>
        <v>0</v>
      </c>
      <c r="AJ148" s="127">
        <f>SUMIFS('Nov Receipts Data'!AF:AF,'Nov Receipts Data'!$B:$B,$B148)+SUMIFS('Nov Receipts Data'!AF:AF,'Nov Receipts Data'!$B:$B,$A148)</f>
        <v>75.56</v>
      </c>
      <c r="AK148" s="88"/>
    </row>
    <row r="149" spans="1:37" ht="13.2" outlineLevel="1">
      <c r="A149" s="86"/>
      <c r="B149" s="19" t="s">
        <v>174</v>
      </c>
      <c r="C149" s="127">
        <v>91443.019710685476</v>
      </c>
      <c r="D149" s="80">
        <f>SUMIFS('PMT Terms'!C:C,'PMT Terms'!B:B,B149)</f>
        <v>60</v>
      </c>
      <c r="E149" s="89">
        <f t="shared" si="13"/>
        <v>1.0013420410841942</v>
      </c>
      <c r="F149" s="84">
        <f t="shared" si="15"/>
        <v>91565.739999999991</v>
      </c>
      <c r="G149" s="88">
        <f>SUMIFS('Nov Receipts Data'!C:C,'Nov Receipts Data'!$B:$B,$B149)+SUMIFS('Nov Receipts Data'!C:C,'Nov Receipts Data'!$B:$B,$A149)</f>
        <v>21390.84</v>
      </c>
      <c r="H149" s="88">
        <f>SUMIFS('Nov Receipts Data'!D:D,'Nov Receipts Data'!$B:$B,$B149)+SUMIFS('Nov Receipts Data'!D:D,'Nov Receipts Data'!$B:$B,$A149)</f>
        <v>0</v>
      </c>
      <c r="I149" s="127">
        <f>SUMIFS('Nov Receipts Data'!E:E,'Nov Receipts Data'!$B:$B,$B149)+SUMIFS('Nov Receipts Data'!E:E,'Nov Receipts Data'!$B:$B,$A149)</f>
        <v>0</v>
      </c>
      <c r="J149" s="127">
        <f>SUMIFS('Nov Receipts Data'!F:F,'Nov Receipts Data'!$B:$B,$B149)+SUMIFS('Nov Receipts Data'!F:F,'Nov Receipts Data'!$B:$B,$A149)</f>
        <v>0</v>
      </c>
      <c r="K149" s="127">
        <f>SUMIFS('Nov Receipts Data'!G:G,'Nov Receipts Data'!$B:$B,$B149)+SUMIFS('Nov Receipts Data'!G:G,'Nov Receipts Data'!$B:$B,$A149)</f>
        <v>0</v>
      </c>
      <c r="L149" s="127">
        <f>SUMIFS('Nov Receipts Data'!H:H,'Nov Receipts Data'!$B:$B,$B149)+SUMIFS('Nov Receipts Data'!H:H,'Nov Receipts Data'!$B:$B,$A149)</f>
        <v>0</v>
      </c>
      <c r="M149" s="127">
        <f>SUMIFS('Nov Receipts Data'!I:I,'Nov Receipts Data'!$B:$B,$B149)+SUMIFS('Nov Receipts Data'!I:I,'Nov Receipts Data'!$B:$B,$A149)</f>
        <v>24360.48</v>
      </c>
      <c r="N149" s="127">
        <f>SUMIFS('Nov Receipts Data'!J:J,'Nov Receipts Data'!$B:$B,$B149)+SUMIFS('Nov Receipts Data'!J:J,'Nov Receipts Data'!$B:$B,$A149)</f>
        <v>0</v>
      </c>
      <c r="O149" s="127">
        <f>SUMIFS('Nov Receipts Data'!K:K,'Nov Receipts Data'!$B:$B,$B149)+SUMIFS('Nov Receipts Data'!K:K,'Nov Receipts Data'!$B:$B,$A149)</f>
        <v>0</v>
      </c>
      <c r="P149" s="127">
        <f>SUMIFS('Nov Receipts Data'!L:L,'Nov Receipts Data'!$B:$B,$B149)+SUMIFS('Nov Receipts Data'!L:L,'Nov Receipts Data'!$B:$B,$A149)</f>
        <v>0</v>
      </c>
      <c r="Q149" s="127">
        <f>SUMIFS('Nov Receipts Data'!M:M,'Nov Receipts Data'!$B:$B,$B149)+SUMIFS('Nov Receipts Data'!M:M,'Nov Receipts Data'!$B:$B,$A149)</f>
        <v>0</v>
      </c>
      <c r="R149" s="127">
        <f>SUMIFS('Nov Receipts Data'!N:N,'Nov Receipts Data'!$B:$B,$B149)+SUMIFS('Nov Receipts Data'!N:N,'Nov Receipts Data'!$B:$B,$A149)</f>
        <v>8230.92</v>
      </c>
      <c r="S149" s="127">
        <f>SUMIFS('Nov Receipts Data'!O:O,'Nov Receipts Data'!$B:$B,$B149)+SUMIFS('Nov Receipts Data'!O:O,'Nov Receipts Data'!$B:$B,$A149)</f>
        <v>403.68</v>
      </c>
      <c r="T149" s="127">
        <f>SUMIFS('Nov Receipts Data'!P:P,'Nov Receipts Data'!$B:$B,$B149)+SUMIFS('Nov Receipts Data'!P:P,'Nov Receipts Data'!$B:$B,$A149)</f>
        <v>22632.48</v>
      </c>
      <c r="U149" s="127">
        <f>SUMIFS('Nov Receipts Data'!Q:Q,'Nov Receipts Data'!$B:$B,$B149)+SUMIFS('Nov Receipts Data'!Q:Q,'Nov Receipts Data'!$B:$B,$A149)</f>
        <v>0</v>
      </c>
      <c r="V149" s="127">
        <f>SUMIFS('Nov Receipts Data'!R:R,'Nov Receipts Data'!$B:$B,$B149)+SUMIFS('Nov Receipts Data'!R:R,'Nov Receipts Data'!$B:$B,$A149)</f>
        <v>0</v>
      </c>
      <c r="W149" s="127">
        <f>SUMIFS('Nov Receipts Data'!S:S,'Nov Receipts Data'!$B:$B,$B149)+SUMIFS('Nov Receipts Data'!S:S,'Nov Receipts Data'!$B:$B,$A149)</f>
        <v>0</v>
      </c>
      <c r="X149" s="127">
        <f>SUMIFS('Nov Receipts Data'!T:T,'Nov Receipts Data'!$B:$B,$B149)+SUMIFS('Nov Receipts Data'!T:T,'Nov Receipts Data'!$B:$B,$A149)</f>
        <v>0</v>
      </c>
      <c r="Y149" s="127">
        <f>SUMIFS('Nov Receipts Data'!U:U,'Nov Receipts Data'!$B:$B,$B149)+SUMIFS('Nov Receipts Data'!U:U,'Nov Receipts Data'!$B:$B,$A149)</f>
        <v>0</v>
      </c>
      <c r="Z149" s="127">
        <f>SUMIFS('Nov Receipts Data'!V:V,'Nov Receipts Data'!$B:$B,$B149)+SUMIFS('Nov Receipts Data'!V:V,'Nov Receipts Data'!$B:$B,$A149)</f>
        <v>0</v>
      </c>
      <c r="AA149" s="127">
        <f>SUMIFS('Nov Receipts Data'!W:W,'Nov Receipts Data'!$B:$B,$B149)+SUMIFS('Nov Receipts Data'!W:W,'Nov Receipts Data'!$B:$B,$A149)</f>
        <v>13359.7</v>
      </c>
      <c r="AB149" s="127">
        <f>SUMIFS('Nov Receipts Data'!X:X,'Nov Receipts Data'!$B:$B,$B149)+SUMIFS('Nov Receipts Data'!X:X,'Nov Receipts Data'!$B:$B,$A149)</f>
        <v>0</v>
      </c>
      <c r="AC149" s="127">
        <f>SUMIFS('Nov Receipts Data'!Y:Y,'Nov Receipts Data'!$B:$B,$B149)+SUMIFS('Nov Receipts Data'!Y:Y,'Nov Receipts Data'!$B:$B,$A149)</f>
        <v>0</v>
      </c>
      <c r="AD149" s="127">
        <f>SUMIFS('Nov Receipts Data'!Z:Z,'Nov Receipts Data'!$B:$B,$B149)+SUMIFS('Nov Receipts Data'!Z:Z,'Nov Receipts Data'!$B:$B,$A149)</f>
        <v>0</v>
      </c>
      <c r="AE149" s="127">
        <f>SUMIFS('Nov Receipts Data'!AA:AA,'Nov Receipts Data'!$B:$B,$B149)+SUMIFS('Nov Receipts Data'!AA:AA,'Nov Receipts Data'!$B:$B,$A149)</f>
        <v>0</v>
      </c>
      <c r="AF149" s="127">
        <f>SUMIFS('Nov Receipts Data'!AB:AB,'Nov Receipts Data'!$B:$B,$B149)+SUMIFS('Nov Receipts Data'!AB:AB,'Nov Receipts Data'!$B:$B,$A149)</f>
        <v>0</v>
      </c>
      <c r="AG149" s="127">
        <f>SUMIFS('Nov Receipts Data'!AC:AC,'Nov Receipts Data'!$B:$B,$B149)+SUMIFS('Nov Receipts Data'!AC:AC,'Nov Receipts Data'!$B:$B,$A149)</f>
        <v>0</v>
      </c>
      <c r="AH149" s="127">
        <f>SUMIFS('Nov Receipts Data'!AD:AD,'Nov Receipts Data'!$B:$B,$B149)+SUMIFS('Nov Receipts Data'!AD:AD,'Nov Receipts Data'!$B:$B,$A149)</f>
        <v>0</v>
      </c>
      <c r="AI149" s="127">
        <f>SUMIFS('Nov Receipts Data'!AE:AE,'Nov Receipts Data'!$B:$B,$B149)+SUMIFS('Nov Receipts Data'!AE:AE,'Nov Receipts Data'!$B:$B,$A149)</f>
        <v>1187.6400000000001</v>
      </c>
      <c r="AJ149" s="127">
        <f>SUMIFS('Nov Receipts Data'!AF:AF,'Nov Receipts Data'!$B:$B,$B149)+SUMIFS('Nov Receipts Data'!AF:AF,'Nov Receipts Data'!$B:$B,$A149)</f>
        <v>0</v>
      </c>
      <c r="AK149" s="88"/>
    </row>
    <row r="150" spans="1:37" ht="13.2" outlineLevel="1">
      <c r="A150" s="86"/>
      <c r="B150" s="19" t="s">
        <v>93</v>
      </c>
      <c r="C150" s="127">
        <v>134948.82902304182</v>
      </c>
      <c r="D150" s="80">
        <f>SUMIFS('PMT Terms'!C:C,'PMT Terms'!B:B,B150)</f>
        <v>60</v>
      </c>
      <c r="E150" s="89">
        <f t="shared" si="13"/>
        <v>0.64422537512463973</v>
      </c>
      <c r="F150" s="84">
        <f t="shared" si="15"/>
        <v>86937.459999999992</v>
      </c>
      <c r="G150" s="88">
        <f>SUMIFS('Nov Receipts Data'!C:C,'Nov Receipts Data'!$B:$B,$B150)+SUMIFS('Nov Receipts Data'!C:C,'Nov Receipts Data'!$B:$B,$A150)</f>
        <v>0</v>
      </c>
      <c r="H150" s="88">
        <f>SUMIFS('Nov Receipts Data'!D:D,'Nov Receipts Data'!$B:$B,$B150)+SUMIFS('Nov Receipts Data'!D:D,'Nov Receipts Data'!$B:$B,$A150)</f>
        <v>2056.3200000000002</v>
      </c>
      <c r="I150" s="127">
        <f>SUMIFS('Nov Receipts Data'!E:E,'Nov Receipts Data'!$B:$B,$B150)+SUMIFS('Nov Receipts Data'!E:E,'Nov Receipts Data'!$B:$B,$A150)</f>
        <v>0</v>
      </c>
      <c r="J150" s="127">
        <f>SUMIFS('Nov Receipts Data'!F:F,'Nov Receipts Data'!$B:$B,$B150)+SUMIFS('Nov Receipts Data'!F:F,'Nov Receipts Data'!$B:$B,$A150)</f>
        <v>3422.3</v>
      </c>
      <c r="K150" s="127">
        <f>SUMIFS('Nov Receipts Data'!G:G,'Nov Receipts Data'!$B:$B,$B150)+SUMIFS('Nov Receipts Data'!G:G,'Nov Receipts Data'!$B:$B,$A150)</f>
        <v>10443.34</v>
      </c>
      <c r="L150" s="127">
        <f>SUMIFS('Nov Receipts Data'!H:H,'Nov Receipts Data'!$B:$B,$B150)+SUMIFS('Nov Receipts Data'!H:H,'Nov Receipts Data'!$B:$B,$A150)</f>
        <v>20182.82</v>
      </c>
      <c r="M150" s="127">
        <f>SUMIFS('Nov Receipts Data'!I:I,'Nov Receipts Data'!$B:$B,$B150)+SUMIFS('Nov Receipts Data'!I:I,'Nov Receipts Data'!$B:$B,$A150)</f>
        <v>7934.5</v>
      </c>
      <c r="N150" s="127">
        <f>SUMIFS('Nov Receipts Data'!J:J,'Nov Receipts Data'!$B:$B,$B150)+SUMIFS('Nov Receipts Data'!J:J,'Nov Receipts Data'!$B:$B,$A150)</f>
        <v>684.48</v>
      </c>
      <c r="O150" s="127">
        <f>SUMIFS('Nov Receipts Data'!K:K,'Nov Receipts Data'!$B:$B,$B150)+SUMIFS('Nov Receipts Data'!K:K,'Nov Receipts Data'!$B:$B,$A150)</f>
        <v>5256</v>
      </c>
      <c r="P150" s="127">
        <f>SUMIFS('Nov Receipts Data'!L:L,'Nov Receipts Data'!$B:$B,$B150)+SUMIFS('Nov Receipts Data'!L:L,'Nov Receipts Data'!$B:$B,$A150)</f>
        <v>5324.68</v>
      </c>
      <c r="Q150" s="127">
        <f>SUMIFS('Nov Receipts Data'!M:M,'Nov Receipts Data'!$B:$B,$B150)+SUMIFS('Nov Receipts Data'!M:M,'Nov Receipts Data'!$B:$B,$A150)</f>
        <v>409.62</v>
      </c>
      <c r="R150" s="127">
        <f>SUMIFS('Nov Receipts Data'!N:N,'Nov Receipts Data'!$B:$B,$B150)+SUMIFS('Nov Receipts Data'!N:N,'Nov Receipts Data'!$B:$B,$A150)</f>
        <v>66</v>
      </c>
      <c r="S150" s="127">
        <f>SUMIFS('Nov Receipts Data'!O:O,'Nov Receipts Data'!$B:$B,$B150)+SUMIFS('Nov Receipts Data'!O:O,'Nov Receipts Data'!$B:$B,$A150)</f>
        <v>343.86</v>
      </c>
      <c r="T150" s="127">
        <f>SUMIFS('Nov Receipts Data'!P:P,'Nov Receipts Data'!$B:$B,$B150)+SUMIFS('Nov Receipts Data'!P:P,'Nov Receipts Data'!$B:$B,$A150)</f>
        <v>110</v>
      </c>
      <c r="U150" s="127">
        <f>SUMIFS('Nov Receipts Data'!Q:Q,'Nov Receipts Data'!$B:$B,$B150)+SUMIFS('Nov Receipts Data'!Q:Q,'Nov Receipts Data'!$B:$B,$A150)</f>
        <v>12318.9</v>
      </c>
      <c r="V150" s="127">
        <f>SUMIFS('Nov Receipts Data'!R:R,'Nov Receipts Data'!$B:$B,$B150)+SUMIFS('Nov Receipts Data'!R:R,'Nov Receipts Data'!$B:$B,$A150)</f>
        <v>2506.5300000000002</v>
      </c>
      <c r="W150" s="127">
        <f>SUMIFS('Nov Receipts Data'!S:S,'Nov Receipts Data'!$B:$B,$B150)+SUMIFS('Nov Receipts Data'!S:S,'Nov Receipts Data'!$B:$B,$A150)</f>
        <v>9.5299999999999994</v>
      </c>
      <c r="X150" s="127">
        <f>SUMIFS('Nov Receipts Data'!T:T,'Nov Receipts Data'!$B:$B,$B150)+SUMIFS('Nov Receipts Data'!T:T,'Nov Receipts Data'!$B:$B,$A150)</f>
        <v>312</v>
      </c>
      <c r="Y150" s="127">
        <f>SUMIFS('Nov Receipts Data'!U:U,'Nov Receipts Data'!$B:$B,$B150)+SUMIFS('Nov Receipts Data'!U:U,'Nov Receipts Data'!$B:$B,$A150)</f>
        <v>1079.94</v>
      </c>
      <c r="Z150" s="127">
        <f>SUMIFS('Nov Receipts Data'!V:V,'Nov Receipts Data'!$B:$B,$B150)+SUMIFS('Nov Receipts Data'!V:V,'Nov Receipts Data'!$B:$B,$A150)</f>
        <v>0</v>
      </c>
      <c r="AA150" s="127">
        <f>SUMIFS('Nov Receipts Data'!W:W,'Nov Receipts Data'!$B:$B,$B150)+SUMIFS('Nov Receipts Data'!W:W,'Nov Receipts Data'!$B:$B,$A150)</f>
        <v>355.68</v>
      </c>
      <c r="AB150" s="127">
        <f>SUMIFS('Nov Receipts Data'!X:X,'Nov Receipts Data'!$B:$B,$B150)+SUMIFS('Nov Receipts Data'!X:X,'Nov Receipts Data'!$B:$B,$A150)</f>
        <v>672.76</v>
      </c>
      <c r="AC150" s="127">
        <f>SUMIFS('Nov Receipts Data'!Y:Y,'Nov Receipts Data'!$B:$B,$B150)+SUMIFS('Nov Receipts Data'!Y:Y,'Nov Receipts Data'!$B:$B,$A150)</f>
        <v>11771.26</v>
      </c>
      <c r="AD150" s="127">
        <f>SUMIFS('Nov Receipts Data'!Z:Z,'Nov Receipts Data'!$B:$B,$B150)+SUMIFS('Nov Receipts Data'!Z:Z,'Nov Receipts Data'!$B:$B,$A150)</f>
        <v>144.72</v>
      </c>
      <c r="AE150" s="127">
        <f>SUMIFS('Nov Receipts Data'!AA:AA,'Nov Receipts Data'!$B:$B,$B150)+SUMIFS('Nov Receipts Data'!AA:AA,'Nov Receipts Data'!$B:$B,$A150)</f>
        <v>150.1</v>
      </c>
      <c r="AF150" s="127">
        <f>SUMIFS('Nov Receipts Data'!AB:AB,'Nov Receipts Data'!$B:$B,$B150)+SUMIFS('Nov Receipts Data'!AB:AB,'Nov Receipts Data'!$B:$B,$A150)</f>
        <v>0</v>
      </c>
      <c r="AG150" s="127">
        <f>SUMIFS('Nov Receipts Data'!AC:AC,'Nov Receipts Data'!$B:$B,$B150)+SUMIFS('Nov Receipts Data'!AC:AC,'Nov Receipts Data'!$B:$B,$A150)</f>
        <v>0</v>
      </c>
      <c r="AH150" s="127">
        <f>SUMIFS('Nov Receipts Data'!AD:AD,'Nov Receipts Data'!$B:$B,$B150)+SUMIFS('Nov Receipts Data'!AD:AD,'Nov Receipts Data'!$B:$B,$A150)</f>
        <v>1316.12</v>
      </c>
      <c r="AI150" s="127">
        <f>SUMIFS('Nov Receipts Data'!AE:AE,'Nov Receipts Data'!$B:$B,$B150)+SUMIFS('Nov Receipts Data'!AE:AE,'Nov Receipts Data'!$B:$B,$A150)</f>
        <v>66</v>
      </c>
      <c r="AJ150" s="127">
        <f>SUMIFS('Nov Receipts Data'!AF:AF,'Nov Receipts Data'!$B:$B,$B150)+SUMIFS('Nov Receipts Data'!AF:AF,'Nov Receipts Data'!$B:$B,$A150)</f>
        <v>0</v>
      </c>
      <c r="AK150" s="88"/>
    </row>
    <row r="151" spans="1:37" ht="13.2" outlineLevel="1">
      <c r="A151" s="86"/>
      <c r="B151" s="19" t="s">
        <v>172</v>
      </c>
      <c r="C151" s="127">
        <v>160862.59025252753</v>
      </c>
      <c r="D151" s="80">
        <f>SUMIFS('PMT Terms'!C:C,'PMT Terms'!B:B,B151)</f>
        <v>45</v>
      </c>
      <c r="E151" s="89">
        <f t="shared" si="13"/>
        <v>0.68282289765176862</v>
      </c>
      <c r="F151" s="84">
        <f t="shared" si="15"/>
        <v>109840.66</v>
      </c>
      <c r="G151" s="88">
        <f>SUMIFS('Nov Receipts Data'!C:C,'Nov Receipts Data'!$B:$B,$B151)+SUMIFS('Nov Receipts Data'!C:C,'Nov Receipts Data'!$B:$B,$A151)</f>
        <v>786.78</v>
      </c>
      <c r="H151" s="88">
        <f>SUMIFS('Nov Receipts Data'!D:D,'Nov Receipts Data'!$B:$B,$B151)+SUMIFS('Nov Receipts Data'!D:D,'Nov Receipts Data'!$B:$B,$A151)</f>
        <v>333.24</v>
      </c>
      <c r="I151" s="127">
        <f>SUMIFS('Nov Receipts Data'!E:E,'Nov Receipts Data'!$B:$B,$B151)+SUMIFS('Nov Receipts Data'!E:E,'Nov Receipts Data'!$B:$B,$A151)</f>
        <v>9535.08</v>
      </c>
      <c r="J151" s="127">
        <f>SUMIFS('Nov Receipts Data'!F:F,'Nov Receipts Data'!$B:$B,$B151)+SUMIFS('Nov Receipts Data'!F:F,'Nov Receipts Data'!$B:$B,$A151)</f>
        <v>112.2</v>
      </c>
      <c r="K151" s="127">
        <f>SUMIFS('Nov Receipts Data'!G:G,'Nov Receipts Data'!$B:$B,$B151)+SUMIFS('Nov Receipts Data'!G:G,'Nov Receipts Data'!$B:$B,$A151)</f>
        <v>0</v>
      </c>
      <c r="L151" s="127">
        <f>SUMIFS('Nov Receipts Data'!H:H,'Nov Receipts Data'!$B:$B,$B151)+SUMIFS('Nov Receipts Data'!H:H,'Nov Receipts Data'!$B:$B,$A151)</f>
        <v>1067.8800000000001</v>
      </c>
      <c r="M151" s="127">
        <f>SUMIFS('Nov Receipts Data'!I:I,'Nov Receipts Data'!$B:$B,$B151)+SUMIFS('Nov Receipts Data'!I:I,'Nov Receipts Data'!$B:$B,$A151)</f>
        <v>559.20000000000005</v>
      </c>
      <c r="N151" s="127">
        <f>SUMIFS('Nov Receipts Data'!J:J,'Nov Receipts Data'!$B:$B,$B151)+SUMIFS('Nov Receipts Data'!J:J,'Nov Receipts Data'!$B:$B,$A151)</f>
        <v>0</v>
      </c>
      <c r="O151" s="127">
        <f>SUMIFS('Nov Receipts Data'!K:K,'Nov Receipts Data'!$B:$B,$B151)+SUMIFS('Nov Receipts Data'!K:K,'Nov Receipts Data'!$B:$B,$A151)</f>
        <v>0</v>
      </c>
      <c r="P151" s="127">
        <f>SUMIFS('Nov Receipts Data'!L:L,'Nov Receipts Data'!$B:$B,$B151)+SUMIFS('Nov Receipts Data'!L:L,'Nov Receipts Data'!$B:$B,$A151)</f>
        <v>0</v>
      </c>
      <c r="Q151" s="127">
        <f>SUMIFS('Nov Receipts Data'!M:M,'Nov Receipts Data'!$B:$B,$B151)+SUMIFS('Nov Receipts Data'!M:M,'Nov Receipts Data'!$B:$B,$A151)</f>
        <v>22039.599999999999</v>
      </c>
      <c r="R151" s="127">
        <f>SUMIFS('Nov Receipts Data'!N:N,'Nov Receipts Data'!$B:$B,$B151)+SUMIFS('Nov Receipts Data'!N:N,'Nov Receipts Data'!$B:$B,$A151)</f>
        <v>0</v>
      </c>
      <c r="S151" s="127">
        <f>SUMIFS('Nov Receipts Data'!O:O,'Nov Receipts Data'!$B:$B,$B151)+SUMIFS('Nov Receipts Data'!O:O,'Nov Receipts Data'!$B:$B,$A151)</f>
        <v>153.84</v>
      </c>
      <c r="T151" s="127">
        <f>SUMIFS('Nov Receipts Data'!P:P,'Nov Receipts Data'!$B:$B,$B151)+SUMIFS('Nov Receipts Data'!P:P,'Nov Receipts Data'!$B:$B,$A151)</f>
        <v>1936.8</v>
      </c>
      <c r="U151" s="127">
        <f>SUMIFS('Nov Receipts Data'!Q:Q,'Nov Receipts Data'!$B:$B,$B151)+SUMIFS('Nov Receipts Data'!Q:Q,'Nov Receipts Data'!$B:$B,$A151)</f>
        <v>0</v>
      </c>
      <c r="V151" s="127">
        <f>SUMIFS('Nov Receipts Data'!R:R,'Nov Receipts Data'!$B:$B,$B151)+SUMIFS('Nov Receipts Data'!R:R,'Nov Receipts Data'!$B:$B,$A151)</f>
        <v>0</v>
      </c>
      <c r="W151" s="127">
        <f>SUMIFS('Nov Receipts Data'!S:S,'Nov Receipts Data'!$B:$B,$B151)+SUMIFS('Nov Receipts Data'!S:S,'Nov Receipts Data'!$B:$B,$A151)</f>
        <v>0</v>
      </c>
      <c r="X151" s="127">
        <f>SUMIFS('Nov Receipts Data'!T:T,'Nov Receipts Data'!$B:$B,$B151)+SUMIFS('Nov Receipts Data'!T:T,'Nov Receipts Data'!$B:$B,$A151)</f>
        <v>0</v>
      </c>
      <c r="Y151" s="127">
        <f>SUMIFS('Nov Receipts Data'!U:U,'Nov Receipts Data'!$B:$B,$B151)+SUMIFS('Nov Receipts Data'!U:U,'Nov Receipts Data'!$B:$B,$A151)</f>
        <v>0</v>
      </c>
      <c r="Z151" s="127">
        <f>SUMIFS('Nov Receipts Data'!V:V,'Nov Receipts Data'!$B:$B,$B151)+SUMIFS('Nov Receipts Data'!V:V,'Nov Receipts Data'!$B:$B,$A151)</f>
        <v>20268.96</v>
      </c>
      <c r="AA151" s="127">
        <f>SUMIFS('Nov Receipts Data'!W:W,'Nov Receipts Data'!$B:$B,$B151)+SUMIFS('Nov Receipts Data'!W:W,'Nov Receipts Data'!$B:$B,$A151)</f>
        <v>1049.04</v>
      </c>
      <c r="AB151" s="127">
        <f>SUMIFS('Nov Receipts Data'!X:X,'Nov Receipts Data'!$B:$B,$B151)+SUMIFS('Nov Receipts Data'!X:X,'Nov Receipts Data'!$B:$B,$A151)</f>
        <v>0</v>
      </c>
      <c r="AC151" s="127">
        <f>SUMIFS('Nov Receipts Data'!Y:Y,'Nov Receipts Data'!$B:$B,$B151)+SUMIFS('Nov Receipts Data'!Y:Y,'Nov Receipts Data'!$B:$B,$A151)</f>
        <v>3266.64</v>
      </c>
      <c r="AD151" s="127">
        <f>SUMIFS('Nov Receipts Data'!Z:Z,'Nov Receipts Data'!$B:$B,$B151)+SUMIFS('Nov Receipts Data'!Z:Z,'Nov Receipts Data'!$B:$B,$A151)</f>
        <v>8278.56</v>
      </c>
      <c r="AE151" s="127">
        <f>SUMIFS('Nov Receipts Data'!AA:AA,'Nov Receipts Data'!$B:$B,$B151)+SUMIFS('Nov Receipts Data'!AA:AA,'Nov Receipts Data'!$B:$B,$A151)</f>
        <v>9272.66</v>
      </c>
      <c r="AF151" s="127">
        <f>SUMIFS('Nov Receipts Data'!AB:AB,'Nov Receipts Data'!$B:$B,$B151)+SUMIFS('Nov Receipts Data'!AB:AB,'Nov Receipts Data'!$B:$B,$A151)</f>
        <v>31180.18</v>
      </c>
      <c r="AG151" s="127">
        <f>SUMIFS('Nov Receipts Data'!AC:AC,'Nov Receipts Data'!$B:$B,$B151)+SUMIFS('Nov Receipts Data'!AC:AC,'Nov Receipts Data'!$B:$B,$A151)</f>
        <v>0</v>
      </c>
      <c r="AH151" s="127">
        <f>SUMIFS('Nov Receipts Data'!AD:AD,'Nov Receipts Data'!$B:$B,$B151)+SUMIFS('Nov Receipts Data'!AD:AD,'Nov Receipts Data'!$B:$B,$A151)</f>
        <v>0</v>
      </c>
      <c r="AI151" s="127">
        <f>SUMIFS('Nov Receipts Data'!AE:AE,'Nov Receipts Data'!$B:$B,$B151)+SUMIFS('Nov Receipts Data'!AE:AE,'Nov Receipts Data'!$B:$B,$A151)</f>
        <v>0</v>
      </c>
      <c r="AJ151" s="127">
        <f>SUMIFS('Nov Receipts Data'!AF:AF,'Nov Receipts Data'!$B:$B,$B151)+SUMIFS('Nov Receipts Data'!AF:AF,'Nov Receipts Data'!$B:$B,$A151)</f>
        <v>0</v>
      </c>
      <c r="AK151" s="88"/>
    </row>
    <row r="152" spans="1:37" ht="13.2" outlineLevel="1">
      <c r="A152" s="86"/>
      <c r="B152" s="19" t="s">
        <v>117</v>
      </c>
      <c r="C152" s="127">
        <v>81547.519810902639</v>
      </c>
      <c r="D152" s="80">
        <f>SUMIFS('PMT Terms'!C:C,'PMT Terms'!B:B,B152)</f>
        <v>60</v>
      </c>
      <c r="E152" s="89">
        <f t="shared" si="13"/>
        <v>0.93710845133248388</v>
      </c>
      <c r="F152" s="84">
        <f t="shared" si="15"/>
        <v>76418.870000000024</v>
      </c>
      <c r="G152" s="88">
        <f>SUMIFS('Nov Receipts Data'!C:C,'Nov Receipts Data'!$B:$B,$B152)+SUMIFS('Nov Receipts Data'!C:C,'Nov Receipts Data'!$B:$B,$A152)</f>
        <v>29708.82</v>
      </c>
      <c r="H152" s="88">
        <f>SUMIFS('Nov Receipts Data'!D:D,'Nov Receipts Data'!$B:$B,$B152)+SUMIFS('Nov Receipts Data'!D:D,'Nov Receipts Data'!$B:$B,$A152)</f>
        <v>9809.7199999999993</v>
      </c>
      <c r="I152" s="127">
        <f>SUMIFS('Nov Receipts Data'!E:E,'Nov Receipts Data'!$B:$B,$B152)+SUMIFS('Nov Receipts Data'!E:E,'Nov Receipts Data'!$B:$B,$A152)</f>
        <v>200.96</v>
      </c>
      <c r="J152" s="127">
        <f>SUMIFS('Nov Receipts Data'!F:F,'Nov Receipts Data'!$B:$B,$B152)+SUMIFS('Nov Receipts Data'!F:F,'Nov Receipts Data'!$B:$B,$A152)</f>
        <v>0</v>
      </c>
      <c r="K152" s="127">
        <f>SUMIFS('Nov Receipts Data'!G:G,'Nov Receipts Data'!$B:$B,$B152)+SUMIFS('Nov Receipts Data'!G:G,'Nov Receipts Data'!$B:$B,$A152)</f>
        <v>213.36</v>
      </c>
      <c r="L152" s="127">
        <f>SUMIFS('Nov Receipts Data'!H:H,'Nov Receipts Data'!$B:$B,$B152)+SUMIFS('Nov Receipts Data'!H:H,'Nov Receipts Data'!$B:$B,$A152)</f>
        <v>0</v>
      </c>
      <c r="M152" s="127">
        <f>SUMIFS('Nov Receipts Data'!I:I,'Nov Receipts Data'!$B:$B,$B152)+SUMIFS('Nov Receipts Data'!I:I,'Nov Receipts Data'!$B:$B,$A152)</f>
        <v>0</v>
      </c>
      <c r="N152" s="127">
        <f>SUMIFS('Nov Receipts Data'!J:J,'Nov Receipts Data'!$B:$B,$B152)+SUMIFS('Nov Receipts Data'!J:J,'Nov Receipts Data'!$B:$B,$A152)</f>
        <v>20.16</v>
      </c>
      <c r="O152" s="127">
        <f>SUMIFS('Nov Receipts Data'!K:K,'Nov Receipts Data'!$B:$B,$B152)+SUMIFS('Nov Receipts Data'!K:K,'Nov Receipts Data'!$B:$B,$A152)</f>
        <v>0</v>
      </c>
      <c r="P152" s="127">
        <f>SUMIFS('Nov Receipts Data'!L:L,'Nov Receipts Data'!$B:$B,$B152)+SUMIFS('Nov Receipts Data'!L:L,'Nov Receipts Data'!$B:$B,$A152)</f>
        <v>90.44</v>
      </c>
      <c r="Q152" s="127">
        <f>SUMIFS('Nov Receipts Data'!M:M,'Nov Receipts Data'!$B:$B,$B152)+SUMIFS('Nov Receipts Data'!M:M,'Nov Receipts Data'!$B:$B,$A152)</f>
        <v>27.22</v>
      </c>
      <c r="R152" s="127">
        <f>SUMIFS('Nov Receipts Data'!N:N,'Nov Receipts Data'!$B:$B,$B152)+SUMIFS('Nov Receipts Data'!N:N,'Nov Receipts Data'!$B:$B,$A152)</f>
        <v>10296.709999999999</v>
      </c>
      <c r="S152" s="127">
        <f>SUMIFS('Nov Receipts Data'!O:O,'Nov Receipts Data'!$B:$B,$B152)+SUMIFS('Nov Receipts Data'!O:O,'Nov Receipts Data'!$B:$B,$A152)</f>
        <v>0</v>
      </c>
      <c r="T152" s="127">
        <f>SUMIFS('Nov Receipts Data'!P:P,'Nov Receipts Data'!$B:$B,$B152)+SUMIFS('Nov Receipts Data'!P:P,'Nov Receipts Data'!$B:$B,$A152)</f>
        <v>83.76</v>
      </c>
      <c r="U152" s="127">
        <f>SUMIFS('Nov Receipts Data'!Q:Q,'Nov Receipts Data'!$B:$B,$B152)+SUMIFS('Nov Receipts Data'!Q:Q,'Nov Receipts Data'!$B:$B,$A152)</f>
        <v>41.28</v>
      </c>
      <c r="V152" s="127">
        <f>SUMIFS('Nov Receipts Data'!R:R,'Nov Receipts Data'!$B:$B,$B152)+SUMIFS('Nov Receipts Data'!R:R,'Nov Receipts Data'!$B:$B,$A152)</f>
        <v>10947.85</v>
      </c>
      <c r="W152" s="127">
        <f>SUMIFS('Nov Receipts Data'!S:S,'Nov Receipts Data'!$B:$B,$B152)+SUMIFS('Nov Receipts Data'!S:S,'Nov Receipts Data'!$B:$B,$A152)</f>
        <v>17.399999999999999</v>
      </c>
      <c r="X152" s="127">
        <f>SUMIFS('Nov Receipts Data'!T:T,'Nov Receipts Data'!$B:$B,$B152)+SUMIFS('Nov Receipts Data'!T:T,'Nov Receipts Data'!$B:$B,$A152)</f>
        <v>0</v>
      </c>
      <c r="Y152" s="127">
        <f>SUMIFS('Nov Receipts Data'!U:U,'Nov Receipts Data'!$B:$B,$B152)+SUMIFS('Nov Receipts Data'!U:U,'Nov Receipts Data'!$B:$B,$A152)</f>
        <v>0</v>
      </c>
      <c r="Z152" s="127">
        <f>SUMIFS('Nov Receipts Data'!V:V,'Nov Receipts Data'!$B:$B,$B152)+SUMIFS('Nov Receipts Data'!V:V,'Nov Receipts Data'!$B:$B,$A152)</f>
        <v>0</v>
      </c>
      <c r="AA152" s="127">
        <f>SUMIFS('Nov Receipts Data'!W:W,'Nov Receipts Data'!$B:$B,$B152)+SUMIFS('Nov Receipts Data'!W:W,'Nov Receipts Data'!$B:$B,$A152)</f>
        <v>0</v>
      </c>
      <c r="AB152" s="127">
        <f>SUMIFS('Nov Receipts Data'!X:X,'Nov Receipts Data'!$B:$B,$B152)+SUMIFS('Nov Receipts Data'!X:X,'Nov Receipts Data'!$B:$B,$A152)</f>
        <v>0</v>
      </c>
      <c r="AC152" s="127">
        <f>SUMIFS('Nov Receipts Data'!Y:Y,'Nov Receipts Data'!$B:$B,$B152)+SUMIFS('Nov Receipts Data'!Y:Y,'Nov Receipts Data'!$B:$B,$A152)</f>
        <v>0</v>
      </c>
      <c r="AD152" s="127">
        <f>SUMIFS('Nov Receipts Data'!Z:Z,'Nov Receipts Data'!$B:$B,$B152)+SUMIFS('Nov Receipts Data'!Z:Z,'Nov Receipts Data'!$B:$B,$A152)</f>
        <v>13989.43</v>
      </c>
      <c r="AE152" s="127">
        <f>SUMIFS('Nov Receipts Data'!AA:AA,'Nov Receipts Data'!$B:$B,$B152)+SUMIFS('Nov Receipts Data'!AA:AA,'Nov Receipts Data'!$B:$B,$A152)</f>
        <v>951.6</v>
      </c>
      <c r="AF152" s="127">
        <f>SUMIFS('Nov Receipts Data'!AB:AB,'Nov Receipts Data'!$B:$B,$B152)+SUMIFS('Nov Receipts Data'!AB:AB,'Nov Receipts Data'!$B:$B,$A152)</f>
        <v>0</v>
      </c>
      <c r="AG152" s="127">
        <f>SUMIFS('Nov Receipts Data'!AC:AC,'Nov Receipts Data'!$B:$B,$B152)+SUMIFS('Nov Receipts Data'!AC:AC,'Nov Receipts Data'!$B:$B,$A152)</f>
        <v>0</v>
      </c>
      <c r="AH152" s="127">
        <f>SUMIFS('Nov Receipts Data'!AD:AD,'Nov Receipts Data'!$B:$B,$B152)+SUMIFS('Nov Receipts Data'!AD:AD,'Nov Receipts Data'!$B:$B,$A152)</f>
        <v>0</v>
      </c>
      <c r="AI152" s="127">
        <f>SUMIFS('Nov Receipts Data'!AE:AE,'Nov Receipts Data'!$B:$B,$B152)+SUMIFS('Nov Receipts Data'!AE:AE,'Nov Receipts Data'!$B:$B,$A152)</f>
        <v>20.16</v>
      </c>
      <c r="AJ152" s="127">
        <f>SUMIFS('Nov Receipts Data'!AF:AF,'Nov Receipts Data'!$B:$B,$B152)+SUMIFS('Nov Receipts Data'!AF:AF,'Nov Receipts Data'!$B:$B,$A152)</f>
        <v>0</v>
      </c>
      <c r="AK152" s="88"/>
    </row>
    <row r="153" spans="1:37" ht="13.2" outlineLevel="1">
      <c r="A153" s="86"/>
      <c r="B153" s="19" t="s">
        <v>543</v>
      </c>
      <c r="C153" s="127">
        <v>46514.604966880521</v>
      </c>
      <c r="D153" s="80">
        <f>SUMIFS('PMT Terms'!C:C,'PMT Terms'!B:B,B153)</f>
        <v>45</v>
      </c>
      <c r="E153" s="89">
        <f t="shared" si="13"/>
        <v>1.5956992444168605</v>
      </c>
      <c r="F153" s="84">
        <f t="shared" si="15"/>
        <v>74223.319999999992</v>
      </c>
      <c r="G153" s="88">
        <f>SUMIFS('Nov Receipts Data'!C:C,'Nov Receipts Data'!$B:$B,$B153)+SUMIFS('Nov Receipts Data'!C:C,'Nov Receipts Data'!$B:$B,$A153)</f>
        <v>0</v>
      </c>
      <c r="H153" s="88">
        <f>SUMIFS('Nov Receipts Data'!D:D,'Nov Receipts Data'!$B:$B,$B153)+SUMIFS('Nov Receipts Data'!D:D,'Nov Receipts Data'!$B:$B,$A153)</f>
        <v>0</v>
      </c>
      <c r="I153" s="127">
        <f>SUMIFS('Nov Receipts Data'!E:E,'Nov Receipts Data'!$B:$B,$B153)+SUMIFS('Nov Receipts Data'!E:E,'Nov Receipts Data'!$B:$B,$A153)</f>
        <v>0</v>
      </c>
      <c r="J153" s="127">
        <f>SUMIFS('Nov Receipts Data'!F:F,'Nov Receipts Data'!$B:$B,$B153)+SUMIFS('Nov Receipts Data'!F:F,'Nov Receipts Data'!$B:$B,$A153)</f>
        <v>1632.96</v>
      </c>
      <c r="K153" s="127">
        <f>SUMIFS('Nov Receipts Data'!G:G,'Nov Receipts Data'!$B:$B,$B153)+SUMIFS('Nov Receipts Data'!G:G,'Nov Receipts Data'!$B:$B,$A153)</f>
        <v>0</v>
      </c>
      <c r="L153" s="127">
        <f>SUMIFS('Nov Receipts Data'!H:H,'Nov Receipts Data'!$B:$B,$B153)+SUMIFS('Nov Receipts Data'!H:H,'Nov Receipts Data'!$B:$B,$A153)</f>
        <v>0</v>
      </c>
      <c r="M153" s="127">
        <f>SUMIFS('Nov Receipts Data'!I:I,'Nov Receipts Data'!$B:$B,$B153)+SUMIFS('Nov Receipts Data'!I:I,'Nov Receipts Data'!$B:$B,$A153)</f>
        <v>0</v>
      </c>
      <c r="N153" s="127">
        <f>SUMIFS('Nov Receipts Data'!J:J,'Nov Receipts Data'!$B:$B,$B153)+SUMIFS('Nov Receipts Data'!J:J,'Nov Receipts Data'!$B:$B,$A153)</f>
        <v>266.98</v>
      </c>
      <c r="O153" s="127">
        <f>SUMIFS('Nov Receipts Data'!K:K,'Nov Receipts Data'!$B:$B,$B153)+SUMIFS('Nov Receipts Data'!K:K,'Nov Receipts Data'!$B:$B,$A153)</f>
        <v>0</v>
      </c>
      <c r="P153" s="127">
        <f>SUMIFS('Nov Receipts Data'!L:L,'Nov Receipts Data'!$B:$B,$B153)+SUMIFS('Nov Receipts Data'!L:L,'Nov Receipts Data'!$B:$B,$A153)</f>
        <v>0</v>
      </c>
      <c r="Q153" s="127">
        <f>SUMIFS('Nov Receipts Data'!M:M,'Nov Receipts Data'!$B:$B,$B153)+SUMIFS('Nov Receipts Data'!M:M,'Nov Receipts Data'!$B:$B,$A153)</f>
        <v>550.79999999999995</v>
      </c>
      <c r="R153" s="127">
        <f>SUMIFS('Nov Receipts Data'!N:N,'Nov Receipts Data'!$B:$B,$B153)+SUMIFS('Nov Receipts Data'!N:N,'Nov Receipts Data'!$B:$B,$A153)</f>
        <v>29117.48</v>
      </c>
      <c r="S153" s="127">
        <f>SUMIFS('Nov Receipts Data'!O:O,'Nov Receipts Data'!$B:$B,$B153)+SUMIFS('Nov Receipts Data'!O:O,'Nov Receipts Data'!$B:$B,$A153)</f>
        <v>42422.9</v>
      </c>
      <c r="T153" s="127">
        <f>SUMIFS('Nov Receipts Data'!P:P,'Nov Receipts Data'!$B:$B,$B153)+SUMIFS('Nov Receipts Data'!P:P,'Nov Receipts Data'!$B:$B,$A153)</f>
        <v>0</v>
      </c>
      <c r="U153" s="127">
        <f>SUMIFS('Nov Receipts Data'!Q:Q,'Nov Receipts Data'!$B:$B,$B153)+SUMIFS('Nov Receipts Data'!Q:Q,'Nov Receipts Data'!$B:$B,$A153)</f>
        <v>0</v>
      </c>
      <c r="V153" s="127">
        <f>SUMIFS('Nov Receipts Data'!R:R,'Nov Receipts Data'!$B:$B,$B153)+SUMIFS('Nov Receipts Data'!R:R,'Nov Receipts Data'!$B:$B,$A153)</f>
        <v>0</v>
      </c>
      <c r="W153" s="127">
        <f>SUMIFS('Nov Receipts Data'!S:S,'Nov Receipts Data'!$B:$B,$B153)+SUMIFS('Nov Receipts Data'!S:S,'Nov Receipts Data'!$B:$B,$A153)</f>
        <v>0</v>
      </c>
      <c r="X153" s="127">
        <f>SUMIFS('Nov Receipts Data'!T:T,'Nov Receipts Data'!$B:$B,$B153)+SUMIFS('Nov Receipts Data'!T:T,'Nov Receipts Data'!$B:$B,$A153)</f>
        <v>0</v>
      </c>
      <c r="Y153" s="127">
        <f>SUMIFS('Nov Receipts Data'!U:U,'Nov Receipts Data'!$B:$B,$B153)+SUMIFS('Nov Receipts Data'!U:U,'Nov Receipts Data'!$B:$B,$A153)</f>
        <v>0</v>
      </c>
      <c r="Z153" s="127">
        <f>SUMIFS('Nov Receipts Data'!V:V,'Nov Receipts Data'!$B:$B,$B153)+SUMIFS('Nov Receipts Data'!V:V,'Nov Receipts Data'!$B:$B,$A153)</f>
        <v>0</v>
      </c>
      <c r="AA153" s="127">
        <f>SUMIFS('Nov Receipts Data'!W:W,'Nov Receipts Data'!$B:$B,$B153)+SUMIFS('Nov Receipts Data'!W:W,'Nov Receipts Data'!$B:$B,$A153)</f>
        <v>77.400000000000006</v>
      </c>
      <c r="AB153" s="127">
        <f>SUMIFS('Nov Receipts Data'!X:X,'Nov Receipts Data'!$B:$B,$B153)+SUMIFS('Nov Receipts Data'!X:X,'Nov Receipts Data'!$B:$B,$A153)</f>
        <v>0</v>
      </c>
      <c r="AC153" s="127">
        <f>SUMIFS('Nov Receipts Data'!Y:Y,'Nov Receipts Data'!$B:$B,$B153)+SUMIFS('Nov Receipts Data'!Y:Y,'Nov Receipts Data'!$B:$B,$A153)</f>
        <v>0</v>
      </c>
      <c r="AD153" s="127">
        <f>SUMIFS('Nov Receipts Data'!Z:Z,'Nov Receipts Data'!$B:$B,$B153)+SUMIFS('Nov Receipts Data'!Z:Z,'Nov Receipts Data'!$B:$B,$A153)</f>
        <v>0</v>
      </c>
      <c r="AE153" s="127">
        <f>SUMIFS('Nov Receipts Data'!AA:AA,'Nov Receipts Data'!$B:$B,$B153)+SUMIFS('Nov Receipts Data'!AA:AA,'Nov Receipts Data'!$B:$B,$A153)</f>
        <v>0</v>
      </c>
      <c r="AF153" s="127">
        <f>SUMIFS('Nov Receipts Data'!AB:AB,'Nov Receipts Data'!$B:$B,$B153)+SUMIFS('Nov Receipts Data'!AB:AB,'Nov Receipts Data'!$B:$B,$A153)</f>
        <v>0</v>
      </c>
      <c r="AG153" s="127">
        <f>SUMIFS('Nov Receipts Data'!AC:AC,'Nov Receipts Data'!$B:$B,$B153)+SUMIFS('Nov Receipts Data'!AC:AC,'Nov Receipts Data'!$B:$B,$A153)</f>
        <v>154.80000000000001</v>
      </c>
      <c r="AH153" s="127">
        <f>SUMIFS('Nov Receipts Data'!AD:AD,'Nov Receipts Data'!$B:$B,$B153)+SUMIFS('Nov Receipts Data'!AD:AD,'Nov Receipts Data'!$B:$B,$A153)</f>
        <v>0</v>
      </c>
      <c r="AI153" s="127">
        <f>SUMIFS('Nov Receipts Data'!AE:AE,'Nov Receipts Data'!$B:$B,$B153)+SUMIFS('Nov Receipts Data'!AE:AE,'Nov Receipts Data'!$B:$B,$A153)</f>
        <v>0</v>
      </c>
      <c r="AJ153" s="127">
        <f>SUMIFS('Nov Receipts Data'!AF:AF,'Nov Receipts Data'!$B:$B,$B153)+SUMIFS('Nov Receipts Data'!AF:AF,'Nov Receipts Data'!$B:$B,$A153)</f>
        <v>0</v>
      </c>
      <c r="AK153" s="88"/>
    </row>
    <row r="154" spans="1:37" ht="13.2" outlineLevel="1">
      <c r="A154" s="86"/>
      <c r="B154" s="19" t="s">
        <v>232</v>
      </c>
      <c r="C154" s="127">
        <v>33010.017705434751</v>
      </c>
      <c r="D154" s="80">
        <f>SUMIFS('PMT Terms'!C:C,'PMT Terms'!B:B,B154)</f>
        <v>60</v>
      </c>
      <c r="E154" s="89">
        <f t="shared" si="13"/>
        <v>2.7186116893607428</v>
      </c>
      <c r="F154" s="84">
        <f t="shared" si="15"/>
        <v>89741.42</v>
      </c>
      <c r="G154" s="88">
        <f>SUMIFS('Nov Receipts Data'!C:C,'Nov Receipts Data'!$B:$B,$B154)+SUMIFS('Nov Receipts Data'!C:C,'Nov Receipts Data'!$B:$B,$A154)</f>
        <v>87.05</v>
      </c>
      <c r="H154" s="88">
        <f>SUMIFS('Nov Receipts Data'!D:D,'Nov Receipts Data'!$B:$B,$B154)+SUMIFS('Nov Receipts Data'!D:D,'Nov Receipts Data'!$B:$B,$A154)</f>
        <v>0</v>
      </c>
      <c r="I154" s="127">
        <f>SUMIFS('Nov Receipts Data'!E:E,'Nov Receipts Data'!$B:$B,$B154)+SUMIFS('Nov Receipts Data'!E:E,'Nov Receipts Data'!$B:$B,$A154)</f>
        <v>0</v>
      </c>
      <c r="J154" s="127">
        <f>SUMIFS('Nov Receipts Data'!F:F,'Nov Receipts Data'!$B:$B,$B154)+SUMIFS('Nov Receipts Data'!F:F,'Nov Receipts Data'!$B:$B,$A154)</f>
        <v>305.76</v>
      </c>
      <c r="K154" s="127">
        <f>SUMIFS('Nov Receipts Data'!G:G,'Nov Receipts Data'!$B:$B,$B154)+SUMIFS('Nov Receipts Data'!G:G,'Nov Receipts Data'!$B:$B,$A154)</f>
        <v>38.22</v>
      </c>
      <c r="L154" s="127">
        <f>SUMIFS('Nov Receipts Data'!H:H,'Nov Receipts Data'!$B:$B,$B154)+SUMIFS('Nov Receipts Data'!H:H,'Nov Receipts Data'!$B:$B,$A154)</f>
        <v>16294.23</v>
      </c>
      <c r="M154" s="127">
        <f>SUMIFS('Nov Receipts Data'!I:I,'Nov Receipts Data'!$B:$B,$B154)+SUMIFS('Nov Receipts Data'!I:I,'Nov Receipts Data'!$B:$B,$A154)</f>
        <v>8749.16</v>
      </c>
      <c r="N154" s="127">
        <f>SUMIFS('Nov Receipts Data'!J:J,'Nov Receipts Data'!$B:$B,$B154)+SUMIFS('Nov Receipts Data'!J:J,'Nov Receipts Data'!$B:$B,$A154)</f>
        <v>0</v>
      </c>
      <c r="O154" s="127">
        <f>SUMIFS('Nov Receipts Data'!K:K,'Nov Receipts Data'!$B:$B,$B154)+SUMIFS('Nov Receipts Data'!K:K,'Nov Receipts Data'!$B:$B,$A154)</f>
        <v>524.15</v>
      </c>
      <c r="P154" s="127">
        <f>SUMIFS('Nov Receipts Data'!L:L,'Nov Receipts Data'!$B:$B,$B154)+SUMIFS('Nov Receipts Data'!L:L,'Nov Receipts Data'!$B:$B,$A154)</f>
        <v>362.78</v>
      </c>
      <c r="Q154" s="127">
        <f>SUMIFS('Nov Receipts Data'!M:M,'Nov Receipts Data'!$B:$B,$B154)+SUMIFS('Nov Receipts Data'!M:M,'Nov Receipts Data'!$B:$B,$A154)</f>
        <v>2923.66</v>
      </c>
      <c r="R154" s="127">
        <f>SUMIFS('Nov Receipts Data'!N:N,'Nov Receipts Data'!$B:$B,$B154)+SUMIFS('Nov Receipts Data'!N:N,'Nov Receipts Data'!$B:$B,$A154)</f>
        <v>68.44</v>
      </c>
      <c r="S154" s="127">
        <f>SUMIFS('Nov Receipts Data'!O:O,'Nov Receipts Data'!$B:$B,$B154)+SUMIFS('Nov Receipts Data'!O:O,'Nov Receipts Data'!$B:$B,$A154)</f>
        <v>11498.1</v>
      </c>
      <c r="T154" s="127">
        <f>SUMIFS('Nov Receipts Data'!P:P,'Nov Receipts Data'!$B:$B,$B154)+SUMIFS('Nov Receipts Data'!P:P,'Nov Receipts Data'!$B:$B,$A154)</f>
        <v>1406.39</v>
      </c>
      <c r="U154" s="127">
        <f>SUMIFS('Nov Receipts Data'!Q:Q,'Nov Receipts Data'!$B:$B,$B154)+SUMIFS('Nov Receipts Data'!Q:Q,'Nov Receipts Data'!$B:$B,$A154)</f>
        <v>0</v>
      </c>
      <c r="V154" s="127">
        <f>SUMIFS('Nov Receipts Data'!R:R,'Nov Receipts Data'!$B:$B,$B154)+SUMIFS('Nov Receipts Data'!R:R,'Nov Receipts Data'!$B:$B,$A154)</f>
        <v>7289.92</v>
      </c>
      <c r="W154" s="127">
        <f>SUMIFS('Nov Receipts Data'!S:S,'Nov Receipts Data'!$B:$B,$B154)+SUMIFS('Nov Receipts Data'!S:S,'Nov Receipts Data'!$B:$B,$A154)</f>
        <v>1527.09</v>
      </c>
      <c r="X154" s="127">
        <f>SUMIFS('Nov Receipts Data'!T:T,'Nov Receipts Data'!$B:$B,$B154)+SUMIFS('Nov Receipts Data'!T:T,'Nov Receipts Data'!$B:$B,$A154)</f>
        <v>1302.22</v>
      </c>
      <c r="Y154" s="127">
        <f>SUMIFS('Nov Receipts Data'!U:U,'Nov Receipts Data'!$B:$B,$B154)+SUMIFS('Nov Receipts Data'!U:U,'Nov Receipts Data'!$B:$B,$A154)</f>
        <v>0</v>
      </c>
      <c r="Z154" s="127">
        <f>SUMIFS('Nov Receipts Data'!V:V,'Nov Receipts Data'!$B:$B,$B154)+SUMIFS('Nov Receipts Data'!V:V,'Nov Receipts Data'!$B:$B,$A154)</f>
        <v>6645.9</v>
      </c>
      <c r="AA154" s="127">
        <f>SUMIFS('Nov Receipts Data'!W:W,'Nov Receipts Data'!$B:$B,$B154)+SUMIFS('Nov Receipts Data'!W:W,'Nov Receipts Data'!$B:$B,$A154)</f>
        <v>0</v>
      </c>
      <c r="AB154" s="127">
        <f>SUMIFS('Nov Receipts Data'!X:X,'Nov Receipts Data'!$B:$B,$B154)+SUMIFS('Nov Receipts Data'!X:X,'Nov Receipts Data'!$B:$B,$A154)</f>
        <v>59.48</v>
      </c>
      <c r="AC154" s="127">
        <f>SUMIFS('Nov Receipts Data'!Y:Y,'Nov Receipts Data'!$B:$B,$B154)+SUMIFS('Nov Receipts Data'!Y:Y,'Nov Receipts Data'!$B:$B,$A154)</f>
        <v>2637.45</v>
      </c>
      <c r="AD154" s="127">
        <f>SUMIFS('Nov Receipts Data'!Z:Z,'Nov Receipts Data'!$B:$B,$B154)+SUMIFS('Nov Receipts Data'!Z:Z,'Nov Receipts Data'!$B:$B,$A154)</f>
        <v>9312.4500000000007</v>
      </c>
      <c r="AE154" s="127">
        <f>SUMIFS('Nov Receipts Data'!AA:AA,'Nov Receipts Data'!$B:$B,$B154)+SUMIFS('Nov Receipts Data'!AA:AA,'Nov Receipts Data'!$B:$B,$A154)</f>
        <v>1562.15</v>
      </c>
      <c r="AF154" s="127">
        <f>SUMIFS('Nov Receipts Data'!AB:AB,'Nov Receipts Data'!$B:$B,$B154)+SUMIFS('Nov Receipts Data'!AB:AB,'Nov Receipts Data'!$B:$B,$A154)</f>
        <v>12461.8</v>
      </c>
      <c r="AG154" s="127">
        <f>SUMIFS('Nov Receipts Data'!AC:AC,'Nov Receipts Data'!$B:$B,$B154)+SUMIFS('Nov Receipts Data'!AC:AC,'Nov Receipts Data'!$B:$B,$A154)</f>
        <v>4332.5200000000004</v>
      </c>
      <c r="AH154" s="127">
        <f>SUMIFS('Nov Receipts Data'!AD:AD,'Nov Receipts Data'!$B:$B,$B154)+SUMIFS('Nov Receipts Data'!AD:AD,'Nov Receipts Data'!$B:$B,$A154)</f>
        <v>216.37</v>
      </c>
      <c r="AI154" s="127">
        <f>SUMIFS('Nov Receipts Data'!AE:AE,'Nov Receipts Data'!$B:$B,$B154)+SUMIFS('Nov Receipts Data'!AE:AE,'Nov Receipts Data'!$B:$B,$A154)</f>
        <v>136.13</v>
      </c>
      <c r="AJ154" s="127">
        <f>SUMIFS('Nov Receipts Data'!AF:AF,'Nov Receipts Data'!$B:$B,$B154)+SUMIFS('Nov Receipts Data'!AF:AF,'Nov Receipts Data'!$B:$B,$A154)</f>
        <v>0</v>
      </c>
      <c r="AK154" s="88"/>
    </row>
    <row r="155" spans="1:37" ht="13.2" outlineLevel="1">
      <c r="A155" s="86"/>
      <c r="B155" s="19" t="s">
        <v>554</v>
      </c>
      <c r="C155" s="127">
        <v>273708.79339931923</v>
      </c>
      <c r="D155" s="80">
        <f>SUMIFS('PMT Terms'!C:C,'PMT Terms'!B:B,B155)</f>
        <v>60</v>
      </c>
      <c r="E155" s="89">
        <f t="shared" si="13"/>
        <v>0.23159562837836711</v>
      </c>
      <c r="F155" s="84">
        <f t="shared" si="15"/>
        <v>63389.759999999995</v>
      </c>
      <c r="G155" s="88">
        <f>SUMIFS('Nov Receipts Data'!C:C,'Nov Receipts Data'!$B:$B,$B155)+SUMIFS('Nov Receipts Data'!C:C,'Nov Receipts Data'!$B:$B,$A155)</f>
        <v>493.32</v>
      </c>
      <c r="H155" s="88">
        <f>SUMIFS('Nov Receipts Data'!D:D,'Nov Receipts Data'!$B:$B,$B155)+SUMIFS('Nov Receipts Data'!D:D,'Nov Receipts Data'!$B:$B,$A155)</f>
        <v>0</v>
      </c>
      <c r="I155" s="127">
        <f>SUMIFS('Nov Receipts Data'!E:E,'Nov Receipts Data'!$B:$B,$B155)+SUMIFS('Nov Receipts Data'!E:E,'Nov Receipts Data'!$B:$B,$A155)</f>
        <v>3054.72</v>
      </c>
      <c r="J155" s="127">
        <f>SUMIFS('Nov Receipts Data'!F:F,'Nov Receipts Data'!$B:$B,$B155)+SUMIFS('Nov Receipts Data'!F:F,'Nov Receipts Data'!$B:$B,$A155)</f>
        <v>763.68</v>
      </c>
      <c r="K155" s="127">
        <f>SUMIFS('Nov Receipts Data'!G:G,'Nov Receipts Data'!$B:$B,$B155)+SUMIFS('Nov Receipts Data'!G:G,'Nov Receipts Data'!$B:$B,$A155)</f>
        <v>1093.32</v>
      </c>
      <c r="L155" s="127">
        <f>SUMIFS('Nov Receipts Data'!H:H,'Nov Receipts Data'!$B:$B,$B155)+SUMIFS('Nov Receipts Data'!H:H,'Nov Receipts Data'!$B:$B,$A155)</f>
        <v>2626.14</v>
      </c>
      <c r="M155" s="127">
        <f>SUMIFS('Nov Receipts Data'!I:I,'Nov Receipts Data'!$B:$B,$B155)+SUMIFS('Nov Receipts Data'!I:I,'Nov Receipts Data'!$B:$B,$A155)</f>
        <v>0</v>
      </c>
      <c r="N155" s="127">
        <f>SUMIFS('Nov Receipts Data'!J:J,'Nov Receipts Data'!$B:$B,$B155)+SUMIFS('Nov Receipts Data'!J:J,'Nov Receipts Data'!$B:$B,$A155)</f>
        <v>0</v>
      </c>
      <c r="O155" s="127">
        <f>SUMIFS('Nov Receipts Data'!K:K,'Nov Receipts Data'!$B:$B,$B155)+SUMIFS('Nov Receipts Data'!K:K,'Nov Receipts Data'!$B:$B,$A155)</f>
        <v>685.08</v>
      </c>
      <c r="P155" s="127">
        <f>SUMIFS('Nov Receipts Data'!L:L,'Nov Receipts Data'!$B:$B,$B155)+SUMIFS('Nov Receipts Data'!L:L,'Nov Receipts Data'!$B:$B,$A155)</f>
        <v>0</v>
      </c>
      <c r="Q155" s="127">
        <f>SUMIFS('Nov Receipts Data'!M:M,'Nov Receipts Data'!$B:$B,$B155)+SUMIFS('Nov Receipts Data'!M:M,'Nov Receipts Data'!$B:$B,$A155)</f>
        <v>0</v>
      </c>
      <c r="R155" s="127">
        <f>SUMIFS('Nov Receipts Data'!N:N,'Nov Receipts Data'!$B:$B,$B155)+SUMIFS('Nov Receipts Data'!N:N,'Nov Receipts Data'!$B:$B,$A155)</f>
        <v>0</v>
      </c>
      <c r="S155" s="127">
        <f>SUMIFS('Nov Receipts Data'!O:O,'Nov Receipts Data'!$B:$B,$B155)+SUMIFS('Nov Receipts Data'!O:O,'Nov Receipts Data'!$B:$B,$A155)</f>
        <v>0</v>
      </c>
      <c r="T155" s="127">
        <f>SUMIFS('Nov Receipts Data'!P:P,'Nov Receipts Data'!$B:$B,$B155)+SUMIFS('Nov Receipts Data'!P:P,'Nov Receipts Data'!$B:$B,$A155)</f>
        <v>1457.76</v>
      </c>
      <c r="U155" s="127">
        <f>SUMIFS('Nov Receipts Data'!Q:Q,'Nov Receipts Data'!$B:$B,$B155)+SUMIFS('Nov Receipts Data'!Q:Q,'Nov Receipts Data'!$B:$B,$A155)</f>
        <v>26718.12</v>
      </c>
      <c r="V155" s="127">
        <f>SUMIFS('Nov Receipts Data'!R:R,'Nov Receipts Data'!$B:$B,$B155)+SUMIFS('Nov Receipts Data'!R:R,'Nov Receipts Data'!$B:$B,$A155)</f>
        <v>2169.42</v>
      </c>
      <c r="W155" s="127">
        <f>SUMIFS('Nov Receipts Data'!S:S,'Nov Receipts Data'!$B:$B,$B155)+SUMIFS('Nov Receipts Data'!S:S,'Nov Receipts Data'!$B:$B,$A155)</f>
        <v>0</v>
      </c>
      <c r="X155" s="127">
        <f>SUMIFS('Nov Receipts Data'!T:T,'Nov Receipts Data'!$B:$B,$B155)+SUMIFS('Nov Receipts Data'!T:T,'Nov Receipts Data'!$B:$B,$A155)</f>
        <v>0</v>
      </c>
      <c r="Y155" s="127">
        <f>SUMIFS('Nov Receipts Data'!U:U,'Nov Receipts Data'!$B:$B,$B155)+SUMIFS('Nov Receipts Data'!U:U,'Nov Receipts Data'!$B:$B,$A155)</f>
        <v>0</v>
      </c>
      <c r="Z155" s="127">
        <f>SUMIFS('Nov Receipts Data'!V:V,'Nov Receipts Data'!$B:$B,$B155)+SUMIFS('Nov Receipts Data'!V:V,'Nov Receipts Data'!$B:$B,$A155)</f>
        <v>1663.89</v>
      </c>
      <c r="AA155" s="127">
        <f>SUMIFS('Nov Receipts Data'!W:W,'Nov Receipts Data'!$B:$B,$B155)+SUMIFS('Nov Receipts Data'!W:W,'Nov Receipts Data'!$B:$B,$A155)</f>
        <v>3758.35</v>
      </c>
      <c r="AB155" s="127">
        <f>SUMIFS('Nov Receipts Data'!X:X,'Nov Receipts Data'!$B:$B,$B155)+SUMIFS('Nov Receipts Data'!X:X,'Nov Receipts Data'!$B:$B,$A155)</f>
        <v>15868.46</v>
      </c>
      <c r="AC155" s="127">
        <f>SUMIFS('Nov Receipts Data'!Y:Y,'Nov Receipts Data'!$B:$B,$B155)+SUMIFS('Nov Receipts Data'!Y:Y,'Nov Receipts Data'!$B:$B,$A155)</f>
        <v>0</v>
      </c>
      <c r="AD155" s="127">
        <f>SUMIFS('Nov Receipts Data'!Z:Z,'Nov Receipts Data'!$B:$B,$B155)+SUMIFS('Nov Receipts Data'!Z:Z,'Nov Receipts Data'!$B:$B,$A155)</f>
        <v>2466.6</v>
      </c>
      <c r="AE155" s="127">
        <f>SUMIFS('Nov Receipts Data'!AA:AA,'Nov Receipts Data'!$B:$B,$B155)+SUMIFS('Nov Receipts Data'!AA:AA,'Nov Receipts Data'!$B:$B,$A155)</f>
        <v>0</v>
      </c>
      <c r="AF155" s="127">
        <f>SUMIFS('Nov Receipts Data'!AB:AB,'Nov Receipts Data'!$B:$B,$B155)+SUMIFS('Nov Receipts Data'!AB:AB,'Nov Receipts Data'!$B:$B,$A155)</f>
        <v>570.9</v>
      </c>
      <c r="AG155" s="127">
        <f>SUMIFS('Nov Receipts Data'!AC:AC,'Nov Receipts Data'!$B:$B,$B155)+SUMIFS('Nov Receipts Data'!AC:AC,'Nov Receipts Data'!$B:$B,$A155)</f>
        <v>0</v>
      </c>
      <c r="AH155" s="127">
        <f>SUMIFS('Nov Receipts Data'!AD:AD,'Nov Receipts Data'!$B:$B,$B155)+SUMIFS('Nov Receipts Data'!AD:AD,'Nov Receipts Data'!$B:$B,$A155)</f>
        <v>0</v>
      </c>
      <c r="AI155" s="127">
        <f>SUMIFS('Nov Receipts Data'!AE:AE,'Nov Receipts Data'!$B:$B,$B155)+SUMIFS('Nov Receipts Data'!AE:AE,'Nov Receipts Data'!$B:$B,$A155)</f>
        <v>0</v>
      </c>
      <c r="AJ155" s="127">
        <f>SUMIFS('Nov Receipts Data'!AF:AF,'Nov Receipts Data'!$B:$B,$B155)+SUMIFS('Nov Receipts Data'!AF:AF,'Nov Receipts Data'!$B:$B,$A155)</f>
        <v>0</v>
      </c>
      <c r="AK155" s="88"/>
    </row>
    <row r="156" spans="1:37" ht="13.2" outlineLevel="1">
      <c r="A156" s="86"/>
      <c r="B156" s="19" t="s">
        <v>153</v>
      </c>
      <c r="C156" s="127">
        <v>74571.490478148495</v>
      </c>
      <c r="D156" s="80">
        <f>SUMIFS('PMT Terms'!C:C,'PMT Terms'!B:B,B156)</f>
        <v>30</v>
      </c>
      <c r="E156" s="89">
        <f t="shared" si="13"/>
        <v>0.86570765296580754</v>
      </c>
      <c r="F156" s="84">
        <f t="shared" si="15"/>
        <v>64557.11</v>
      </c>
      <c r="G156" s="88">
        <f>SUMIFS('Nov Receipts Data'!C:C,'Nov Receipts Data'!$B:$B,$B156)+SUMIFS('Nov Receipts Data'!C:C,'Nov Receipts Data'!$B:$B,$A156)</f>
        <v>0</v>
      </c>
      <c r="H156" s="88">
        <f>SUMIFS('Nov Receipts Data'!D:D,'Nov Receipts Data'!$B:$B,$B156)+SUMIFS('Nov Receipts Data'!D:D,'Nov Receipts Data'!$B:$B,$A156)</f>
        <v>0</v>
      </c>
      <c r="I156" s="127">
        <f>SUMIFS('Nov Receipts Data'!E:E,'Nov Receipts Data'!$B:$B,$B156)+SUMIFS('Nov Receipts Data'!E:E,'Nov Receipts Data'!$B:$B,$A156)</f>
        <v>0</v>
      </c>
      <c r="J156" s="127">
        <f>SUMIFS('Nov Receipts Data'!F:F,'Nov Receipts Data'!$B:$B,$B156)+SUMIFS('Nov Receipts Data'!F:F,'Nov Receipts Data'!$B:$B,$A156)</f>
        <v>4875.3599999999997</v>
      </c>
      <c r="K156" s="127">
        <f>SUMIFS('Nov Receipts Data'!G:G,'Nov Receipts Data'!$B:$B,$B156)+SUMIFS('Nov Receipts Data'!G:G,'Nov Receipts Data'!$B:$B,$A156)</f>
        <v>1651.2</v>
      </c>
      <c r="L156" s="127">
        <f>SUMIFS('Nov Receipts Data'!H:H,'Nov Receipts Data'!$B:$B,$B156)+SUMIFS('Nov Receipts Data'!H:H,'Nov Receipts Data'!$B:$B,$A156)</f>
        <v>10595.85</v>
      </c>
      <c r="M156" s="127">
        <f>SUMIFS('Nov Receipts Data'!I:I,'Nov Receipts Data'!$B:$B,$B156)+SUMIFS('Nov Receipts Data'!I:I,'Nov Receipts Data'!$B:$B,$A156)</f>
        <v>0</v>
      </c>
      <c r="N156" s="127">
        <f>SUMIFS('Nov Receipts Data'!J:J,'Nov Receipts Data'!$B:$B,$B156)+SUMIFS('Nov Receipts Data'!J:J,'Nov Receipts Data'!$B:$B,$A156)</f>
        <v>0</v>
      </c>
      <c r="O156" s="127">
        <f>SUMIFS('Nov Receipts Data'!K:K,'Nov Receipts Data'!$B:$B,$B156)+SUMIFS('Nov Receipts Data'!K:K,'Nov Receipts Data'!$B:$B,$A156)</f>
        <v>0</v>
      </c>
      <c r="P156" s="127">
        <f>SUMIFS('Nov Receipts Data'!L:L,'Nov Receipts Data'!$B:$B,$B156)+SUMIFS('Nov Receipts Data'!L:L,'Nov Receipts Data'!$B:$B,$A156)</f>
        <v>0</v>
      </c>
      <c r="Q156" s="127">
        <f>SUMIFS('Nov Receipts Data'!M:M,'Nov Receipts Data'!$B:$B,$B156)+SUMIFS('Nov Receipts Data'!M:M,'Nov Receipts Data'!$B:$B,$A156)</f>
        <v>0</v>
      </c>
      <c r="R156" s="127">
        <f>SUMIFS('Nov Receipts Data'!N:N,'Nov Receipts Data'!$B:$B,$B156)+SUMIFS('Nov Receipts Data'!N:N,'Nov Receipts Data'!$B:$B,$A156)</f>
        <v>0</v>
      </c>
      <c r="S156" s="127">
        <f>SUMIFS('Nov Receipts Data'!O:O,'Nov Receipts Data'!$B:$B,$B156)+SUMIFS('Nov Receipts Data'!O:O,'Nov Receipts Data'!$B:$B,$A156)</f>
        <v>0</v>
      </c>
      <c r="T156" s="127">
        <f>SUMIFS('Nov Receipts Data'!P:P,'Nov Receipts Data'!$B:$B,$B156)+SUMIFS('Nov Receipts Data'!P:P,'Nov Receipts Data'!$B:$B,$A156)</f>
        <v>5203.68</v>
      </c>
      <c r="U156" s="127">
        <f>SUMIFS('Nov Receipts Data'!Q:Q,'Nov Receipts Data'!$B:$B,$B156)+SUMIFS('Nov Receipts Data'!Q:Q,'Nov Receipts Data'!$B:$B,$A156)</f>
        <v>0</v>
      </c>
      <c r="V156" s="127">
        <f>SUMIFS('Nov Receipts Data'!R:R,'Nov Receipts Data'!$B:$B,$B156)+SUMIFS('Nov Receipts Data'!R:R,'Nov Receipts Data'!$B:$B,$A156)</f>
        <v>2874.48</v>
      </c>
      <c r="W156" s="127">
        <f>SUMIFS('Nov Receipts Data'!S:S,'Nov Receipts Data'!$B:$B,$B156)+SUMIFS('Nov Receipts Data'!S:S,'Nov Receipts Data'!$B:$B,$A156)</f>
        <v>14726.4</v>
      </c>
      <c r="X156" s="127">
        <f>SUMIFS('Nov Receipts Data'!T:T,'Nov Receipts Data'!$B:$B,$B156)+SUMIFS('Nov Receipts Data'!T:T,'Nov Receipts Data'!$B:$B,$A156)</f>
        <v>8809.16</v>
      </c>
      <c r="Y156" s="127">
        <f>SUMIFS('Nov Receipts Data'!U:U,'Nov Receipts Data'!$B:$B,$B156)+SUMIFS('Nov Receipts Data'!U:U,'Nov Receipts Data'!$B:$B,$A156)</f>
        <v>1579.68</v>
      </c>
      <c r="Z156" s="127">
        <f>SUMIFS('Nov Receipts Data'!V:V,'Nov Receipts Data'!$B:$B,$B156)+SUMIFS('Nov Receipts Data'!V:V,'Nov Receipts Data'!$B:$B,$A156)</f>
        <v>423.6</v>
      </c>
      <c r="AA156" s="127">
        <f>SUMIFS('Nov Receipts Data'!W:W,'Nov Receipts Data'!$B:$B,$B156)+SUMIFS('Nov Receipts Data'!W:W,'Nov Receipts Data'!$B:$B,$A156)</f>
        <v>0</v>
      </c>
      <c r="AB156" s="127">
        <f>SUMIFS('Nov Receipts Data'!X:X,'Nov Receipts Data'!$B:$B,$B156)+SUMIFS('Nov Receipts Data'!X:X,'Nov Receipts Data'!$B:$B,$A156)</f>
        <v>0</v>
      </c>
      <c r="AC156" s="127">
        <f>SUMIFS('Nov Receipts Data'!Y:Y,'Nov Receipts Data'!$B:$B,$B156)+SUMIFS('Nov Receipts Data'!Y:Y,'Nov Receipts Data'!$B:$B,$A156)</f>
        <v>0</v>
      </c>
      <c r="AD156" s="127">
        <f>SUMIFS('Nov Receipts Data'!Z:Z,'Nov Receipts Data'!$B:$B,$B156)+SUMIFS('Nov Receipts Data'!Z:Z,'Nov Receipts Data'!$B:$B,$A156)</f>
        <v>0</v>
      </c>
      <c r="AE156" s="127">
        <f>SUMIFS('Nov Receipts Data'!AA:AA,'Nov Receipts Data'!$B:$B,$B156)+SUMIFS('Nov Receipts Data'!AA:AA,'Nov Receipts Data'!$B:$B,$A156)</f>
        <v>11699.7</v>
      </c>
      <c r="AF156" s="127">
        <f>SUMIFS('Nov Receipts Data'!AB:AB,'Nov Receipts Data'!$B:$B,$B156)+SUMIFS('Nov Receipts Data'!AB:AB,'Nov Receipts Data'!$B:$B,$A156)</f>
        <v>0</v>
      </c>
      <c r="AG156" s="127">
        <f>SUMIFS('Nov Receipts Data'!AC:AC,'Nov Receipts Data'!$B:$B,$B156)+SUMIFS('Nov Receipts Data'!AC:AC,'Nov Receipts Data'!$B:$B,$A156)</f>
        <v>0</v>
      </c>
      <c r="AH156" s="127">
        <f>SUMIFS('Nov Receipts Data'!AD:AD,'Nov Receipts Data'!$B:$B,$B156)+SUMIFS('Nov Receipts Data'!AD:AD,'Nov Receipts Data'!$B:$B,$A156)</f>
        <v>0</v>
      </c>
      <c r="AI156" s="127">
        <f>SUMIFS('Nov Receipts Data'!AE:AE,'Nov Receipts Data'!$B:$B,$B156)+SUMIFS('Nov Receipts Data'!AE:AE,'Nov Receipts Data'!$B:$B,$A156)</f>
        <v>2118</v>
      </c>
      <c r="AJ156" s="127">
        <f>SUMIFS('Nov Receipts Data'!AF:AF,'Nov Receipts Data'!$B:$B,$B156)+SUMIFS('Nov Receipts Data'!AF:AF,'Nov Receipts Data'!$B:$B,$A156)</f>
        <v>0</v>
      </c>
      <c r="AK156" s="88"/>
    </row>
    <row r="157" spans="1:37" ht="13.2" outlineLevel="1">
      <c r="A157" s="86"/>
      <c r="B157" s="19" t="s">
        <v>181</v>
      </c>
      <c r="C157" s="127">
        <v>74668.134310563371</v>
      </c>
      <c r="D157" s="80">
        <f>SUMIFS('PMT Terms'!C:C,'PMT Terms'!B:B,B157)</f>
        <v>60</v>
      </c>
      <c r="E157" s="89">
        <f t="shared" si="13"/>
        <v>0.96882305508155664</v>
      </c>
      <c r="F157" s="84">
        <f t="shared" si="15"/>
        <v>72340.210000000006</v>
      </c>
      <c r="G157" s="88">
        <f>SUMIFS('Nov Receipts Data'!C:C,'Nov Receipts Data'!$B:$B,$B157)+SUMIFS('Nov Receipts Data'!C:C,'Nov Receipts Data'!$B:$B,$A157)</f>
        <v>8.4700000000000006</v>
      </c>
      <c r="H157" s="88">
        <f>SUMIFS('Nov Receipts Data'!D:D,'Nov Receipts Data'!$B:$B,$B157)+SUMIFS('Nov Receipts Data'!D:D,'Nov Receipts Data'!$B:$B,$A157)</f>
        <v>0</v>
      </c>
      <c r="I157" s="127">
        <f>SUMIFS('Nov Receipts Data'!E:E,'Nov Receipts Data'!$B:$B,$B157)+SUMIFS('Nov Receipts Data'!E:E,'Nov Receipts Data'!$B:$B,$A157)</f>
        <v>0</v>
      </c>
      <c r="J157" s="127">
        <f>SUMIFS('Nov Receipts Data'!F:F,'Nov Receipts Data'!$B:$B,$B157)+SUMIFS('Nov Receipts Data'!F:F,'Nov Receipts Data'!$B:$B,$A157)</f>
        <v>3568.92</v>
      </c>
      <c r="K157" s="127">
        <f>SUMIFS('Nov Receipts Data'!G:G,'Nov Receipts Data'!$B:$B,$B157)+SUMIFS('Nov Receipts Data'!G:G,'Nov Receipts Data'!$B:$B,$A157)</f>
        <v>0</v>
      </c>
      <c r="L157" s="127">
        <f>SUMIFS('Nov Receipts Data'!H:H,'Nov Receipts Data'!$B:$B,$B157)+SUMIFS('Nov Receipts Data'!H:H,'Nov Receipts Data'!$B:$B,$A157)</f>
        <v>15761.58</v>
      </c>
      <c r="M157" s="127">
        <f>SUMIFS('Nov Receipts Data'!I:I,'Nov Receipts Data'!$B:$B,$B157)+SUMIFS('Nov Receipts Data'!I:I,'Nov Receipts Data'!$B:$B,$A157)</f>
        <v>14940.53</v>
      </c>
      <c r="N157" s="127">
        <f>SUMIFS('Nov Receipts Data'!J:J,'Nov Receipts Data'!$B:$B,$B157)+SUMIFS('Nov Receipts Data'!J:J,'Nov Receipts Data'!$B:$B,$A157)</f>
        <v>0</v>
      </c>
      <c r="O157" s="127">
        <f>SUMIFS('Nov Receipts Data'!K:K,'Nov Receipts Data'!$B:$B,$B157)+SUMIFS('Nov Receipts Data'!K:K,'Nov Receipts Data'!$B:$B,$A157)</f>
        <v>0</v>
      </c>
      <c r="P157" s="127">
        <f>SUMIFS('Nov Receipts Data'!L:L,'Nov Receipts Data'!$B:$B,$B157)+SUMIFS('Nov Receipts Data'!L:L,'Nov Receipts Data'!$B:$B,$A157)</f>
        <v>777.09</v>
      </c>
      <c r="Q157" s="127">
        <f>SUMIFS('Nov Receipts Data'!M:M,'Nov Receipts Data'!$B:$B,$B157)+SUMIFS('Nov Receipts Data'!M:M,'Nov Receipts Data'!$B:$B,$A157)</f>
        <v>1972.03</v>
      </c>
      <c r="R157" s="127">
        <f>SUMIFS('Nov Receipts Data'!N:N,'Nov Receipts Data'!$B:$B,$B157)+SUMIFS('Nov Receipts Data'!N:N,'Nov Receipts Data'!$B:$B,$A157)</f>
        <v>0</v>
      </c>
      <c r="S157" s="127">
        <f>SUMIFS('Nov Receipts Data'!O:O,'Nov Receipts Data'!$B:$B,$B157)+SUMIFS('Nov Receipts Data'!O:O,'Nov Receipts Data'!$B:$B,$A157)</f>
        <v>13966.01</v>
      </c>
      <c r="T157" s="127">
        <f>SUMIFS('Nov Receipts Data'!P:P,'Nov Receipts Data'!$B:$B,$B157)+SUMIFS('Nov Receipts Data'!P:P,'Nov Receipts Data'!$B:$B,$A157)</f>
        <v>2917.01</v>
      </c>
      <c r="U157" s="127">
        <f>SUMIFS('Nov Receipts Data'!Q:Q,'Nov Receipts Data'!$B:$B,$B157)+SUMIFS('Nov Receipts Data'!Q:Q,'Nov Receipts Data'!$B:$B,$A157)</f>
        <v>0</v>
      </c>
      <c r="V157" s="127">
        <f>SUMIFS('Nov Receipts Data'!R:R,'Nov Receipts Data'!$B:$B,$B157)+SUMIFS('Nov Receipts Data'!R:R,'Nov Receipts Data'!$B:$B,$A157)</f>
        <v>196</v>
      </c>
      <c r="W157" s="127">
        <f>SUMIFS('Nov Receipts Data'!S:S,'Nov Receipts Data'!$B:$B,$B157)+SUMIFS('Nov Receipts Data'!S:S,'Nov Receipts Data'!$B:$B,$A157)</f>
        <v>27.6</v>
      </c>
      <c r="X157" s="127">
        <f>SUMIFS('Nov Receipts Data'!T:T,'Nov Receipts Data'!$B:$B,$B157)+SUMIFS('Nov Receipts Data'!T:T,'Nov Receipts Data'!$B:$B,$A157)</f>
        <v>140.49</v>
      </c>
      <c r="Y157" s="127">
        <f>SUMIFS('Nov Receipts Data'!U:U,'Nov Receipts Data'!$B:$B,$B157)+SUMIFS('Nov Receipts Data'!U:U,'Nov Receipts Data'!$B:$B,$A157)</f>
        <v>2080.62</v>
      </c>
      <c r="Z157" s="127">
        <f>SUMIFS('Nov Receipts Data'!V:V,'Nov Receipts Data'!$B:$B,$B157)+SUMIFS('Nov Receipts Data'!V:V,'Nov Receipts Data'!$B:$B,$A157)</f>
        <v>890.9</v>
      </c>
      <c r="AA157" s="127">
        <f>SUMIFS('Nov Receipts Data'!W:W,'Nov Receipts Data'!$B:$B,$B157)+SUMIFS('Nov Receipts Data'!W:W,'Nov Receipts Data'!$B:$B,$A157)</f>
        <v>0</v>
      </c>
      <c r="AB157" s="127">
        <f>SUMIFS('Nov Receipts Data'!X:X,'Nov Receipts Data'!$B:$B,$B157)+SUMIFS('Nov Receipts Data'!X:X,'Nov Receipts Data'!$B:$B,$A157)</f>
        <v>0</v>
      </c>
      <c r="AC157" s="127">
        <f>SUMIFS('Nov Receipts Data'!Y:Y,'Nov Receipts Data'!$B:$B,$B157)+SUMIFS('Nov Receipts Data'!Y:Y,'Nov Receipts Data'!$B:$B,$A157)</f>
        <v>516.12</v>
      </c>
      <c r="AD157" s="127">
        <f>SUMIFS('Nov Receipts Data'!Z:Z,'Nov Receipts Data'!$B:$B,$B157)+SUMIFS('Nov Receipts Data'!Z:Z,'Nov Receipts Data'!$B:$B,$A157)</f>
        <v>3108</v>
      </c>
      <c r="AE157" s="127">
        <f>SUMIFS('Nov Receipts Data'!AA:AA,'Nov Receipts Data'!$B:$B,$B157)+SUMIFS('Nov Receipts Data'!AA:AA,'Nov Receipts Data'!$B:$B,$A157)</f>
        <v>1288</v>
      </c>
      <c r="AF157" s="127">
        <f>SUMIFS('Nov Receipts Data'!AB:AB,'Nov Receipts Data'!$B:$B,$B157)+SUMIFS('Nov Receipts Data'!AB:AB,'Nov Receipts Data'!$B:$B,$A157)</f>
        <v>10170.61</v>
      </c>
      <c r="AG157" s="127">
        <f>SUMIFS('Nov Receipts Data'!AC:AC,'Nov Receipts Data'!$B:$B,$B157)+SUMIFS('Nov Receipts Data'!AC:AC,'Nov Receipts Data'!$B:$B,$A157)</f>
        <v>10.23</v>
      </c>
      <c r="AH157" s="127">
        <f>SUMIFS('Nov Receipts Data'!AD:AD,'Nov Receipts Data'!$B:$B,$B157)+SUMIFS('Nov Receipts Data'!AD:AD,'Nov Receipts Data'!$B:$B,$A157)</f>
        <v>0</v>
      </c>
      <c r="AI157" s="127">
        <f>SUMIFS('Nov Receipts Data'!AE:AE,'Nov Receipts Data'!$B:$B,$B157)+SUMIFS('Nov Receipts Data'!AE:AE,'Nov Receipts Data'!$B:$B,$A157)</f>
        <v>0</v>
      </c>
      <c r="AJ157" s="127">
        <f>SUMIFS('Nov Receipts Data'!AF:AF,'Nov Receipts Data'!$B:$B,$B157)+SUMIFS('Nov Receipts Data'!AF:AF,'Nov Receipts Data'!$B:$B,$A157)</f>
        <v>0</v>
      </c>
      <c r="AK157" s="88"/>
    </row>
    <row r="158" spans="1:37" ht="13.2" outlineLevel="1">
      <c r="A158" s="86"/>
      <c r="B158" s="19" t="s">
        <v>518</v>
      </c>
      <c r="C158" s="127">
        <v>151736.7701717543</v>
      </c>
      <c r="D158" s="80">
        <f>SUMIFS('PMT Terms'!C:C,'PMT Terms'!B:B,B158)</f>
        <v>45</v>
      </c>
      <c r="E158" s="89">
        <f t="shared" si="13"/>
        <v>0.41083080870535232</v>
      </c>
      <c r="F158" s="84">
        <f t="shared" si="15"/>
        <v>62338.14</v>
      </c>
      <c r="G158" s="88">
        <f>SUMIFS('Nov Receipts Data'!C:C,'Nov Receipts Data'!$B:$B,$B158)+SUMIFS('Nov Receipts Data'!C:C,'Nov Receipts Data'!$B:$B,$A158)</f>
        <v>0</v>
      </c>
      <c r="H158" s="88">
        <f>SUMIFS('Nov Receipts Data'!D:D,'Nov Receipts Data'!$B:$B,$B158)+SUMIFS('Nov Receipts Data'!D:D,'Nov Receipts Data'!$B:$B,$A158)</f>
        <v>0</v>
      </c>
      <c r="I158" s="127">
        <f>SUMIFS('Nov Receipts Data'!E:E,'Nov Receipts Data'!$B:$B,$B158)+SUMIFS('Nov Receipts Data'!E:E,'Nov Receipts Data'!$B:$B,$A158)</f>
        <v>0</v>
      </c>
      <c r="J158" s="127">
        <f>SUMIFS('Nov Receipts Data'!F:F,'Nov Receipts Data'!$B:$B,$B158)+SUMIFS('Nov Receipts Data'!F:F,'Nov Receipts Data'!$B:$B,$A158)</f>
        <v>1691.76</v>
      </c>
      <c r="K158" s="127">
        <f>SUMIFS('Nov Receipts Data'!G:G,'Nov Receipts Data'!$B:$B,$B158)+SUMIFS('Nov Receipts Data'!G:G,'Nov Receipts Data'!$B:$B,$A158)</f>
        <v>0</v>
      </c>
      <c r="L158" s="127">
        <f>SUMIFS('Nov Receipts Data'!H:H,'Nov Receipts Data'!$B:$B,$B158)+SUMIFS('Nov Receipts Data'!H:H,'Nov Receipts Data'!$B:$B,$A158)</f>
        <v>0</v>
      </c>
      <c r="M158" s="127">
        <f>SUMIFS('Nov Receipts Data'!I:I,'Nov Receipts Data'!$B:$B,$B158)+SUMIFS('Nov Receipts Data'!I:I,'Nov Receipts Data'!$B:$B,$A158)</f>
        <v>0</v>
      </c>
      <c r="N158" s="127">
        <f>SUMIFS('Nov Receipts Data'!J:J,'Nov Receipts Data'!$B:$B,$B158)+SUMIFS('Nov Receipts Data'!J:J,'Nov Receipts Data'!$B:$B,$A158)</f>
        <v>0</v>
      </c>
      <c r="O158" s="127">
        <f>SUMIFS('Nov Receipts Data'!K:K,'Nov Receipts Data'!$B:$B,$B158)+SUMIFS('Nov Receipts Data'!K:K,'Nov Receipts Data'!$B:$B,$A158)</f>
        <v>0</v>
      </c>
      <c r="P158" s="127">
        <f>SUMIFS('Nov Receipts Data'!L:L,'Nov Receipts Data'!$B:$B,$B158)+SUMIFS('Nov Receipts Data'!L:L,'Nov Receipts Data'!$B:$B,$A158)</f>
        <v>0</v>
      </c>
      <c r="Q158" s="127">
        <f>SUMIFS('Nov Receipts Data'!M:M,'Nov Receipts Data'!$B:$B,$B158)+SUMIFS('Nov Receipts Data'!M:M,'Nov Receipts Data'!$B:$B,$A158)</f>
        <v>0</v>
      </c>
      <c r="R158" s="127">
        <f>SUMIFS('Nov Receipts Data'!N:N,'Nov Receipts Data'!$B:$B,$B158)+SUMIFS('Nov Receipts Data'!N:N,'Nov Receipts Data'!$B:$B,$A158)</f>
        <v>0</v>
      </c>
      <c r="S158" s="127">
        <f>SUMIFS('Nov Receipts Data'!O:O,'Nov Receipts Data'!$B:$B,$B158)+SUMIFS('Nov Receipts Data'!O:O,'Nov Receipts Data'!$B:$B,$A158)</f>
        <v>0</v>
      </c>
      <c r="T158" s="127">
        <f>SUMIFS('Nov Receipts Data'!P:P,'Nov Receipts Data'!$B:$B,$B158)+SUMIFS('Nov Receipts Data'!P:P,'Nov Receipts Data'!$B:$B,$A158)</f>
        <v>0</v>
      </c>
      <c r="U158" s="127">
        <f>SUMIFS('Nov Receipts Data'!Q:Q,'Nov Receipts Data'!$B:$B,$B158)+SUMIFS('Nov Receipts Data'!Q:Q,'Nov Receipts Data'!$B:$B,$A158)</f>
        <v>0</v>
      </c>
      <c r="V158" s="127">
        <f>SUMIFS('Nov Receipts Data'!R:R,'Nov Receipts Data'!$B:$B,$B158)+SUMIFS('Nov Receipts Data'!R:R,'Nov Receipts Data'!$B:$B,$A158)</f>
        <v>0</v>
      </c>
      <c r="W158" s="127">
        <f>SUMIFS('Nov Receipts Data'!S:S,'Nov Receipts Data'!$B:$B,$B158)+SUMIFS('Nov Receipts Data'!S:S,'Nov Receipts Data'!$B:$B,$A158)</f>
        <v>1691.76</v>
      </c>
      <c r="X158" s="127">
        <f>SUMIFS('Nov Receipts Data'!T:T,'Nov Receipts Data'!$B:$B,$B158)+SUMIFS('Nov Receipts Data'!T:T,'Nov Receipts Data'!$B:$B,$A158)</f>
        <v>0</v>
      </c>
      <c r="Y158" s="127">
        <f>SUMIFS('Nov Receipts Data'!U:U,'Nov Receipts Data'!$B:$B,$B158)+SUMIFS('Nov Receipts Data'!U:U,'Nov Receipts Data'!$B:$B,$A158)</f>
        <v>26598.18</v>
      </c>
      <c r="Z158" s="127">
        <f>SUMIFS('Nov Receipts Data'!V:V,'Nov Receipts Data'!$B:$B,$B158)+SUMIFS('Nov Receipts Data'!V:V,'Nov Receipts Data'!$B:$B,$A158)</f>
        <v>0</v>
      </c>
      <c r="AA158" s="127">
        <f>SUMIFS('Nov Receipts Data'!W:W,'Nov Receipts Data'!$B:$B,$B158)+SUMIFS('Nov Receipts Data'!W:W,'Nov Receipts Data'!$B:$B,$A158)</f>
        <v>16375.8</v>
      </c>
      <c r="AB158" s="127">
        <f>SUMIFS('Nov Receipts Data'!X:X,'Nov Receipts Data'!$B:$B,$B158)+SUMIFS('Nov Receipts Data'!X:X,'Nov Receipts Data'!$B:$B,$A158)</f>
        <v>0</v>
      </c>
      <c r="AC158" s="127">
        <f>SUMIFS('Nov Receipts Data'!Y:Y,'Nov Receipts Data'!$B:$B,$B158)+SUMIFS('Nov Receipts Data'!Y:Y,'Nov Receipts Data'!$B:$B,$A158)</f>
        <v>15793.56</v>
      </c>
      <c r="AD158" s="127">
        <f>SUMIFS('Nov Receipts Data'!Z:Z,'Nov Receipts Data'!$B:$B,$B158)+SUMIFS('Nov Receipts Data'!Z:Z,'Nov Receipts Data'!$B:$B,$A158)</f>
        <v>0</v>
      </c>
      <c r="AE158" s="127">
        <f>SUMIFS('Nov Receipts Data'!AA:AA,'Nov Receipts Data'!$B:$B,$B158)+SUMIFS('Nov Receipts Data'!AA:AA,'Nov Receipts Data'!$B:$B,$A158)</f>
        <v>0</v>
      </c>
      <c r="AF158" s="127">
        <f>SUMIFS('Nov Receipts Data'!AB:AB,'Nov Receipts Data'!$B:$B,$B158)+SUMIFS('Nov Receipts Data'!AB:AB,'Nov Receipts Data'!$B:$B,$A158)</f>
        <v>0</v>
      </c>
      <c r="AG158" s="127">
        <f>SUMIFS('Nov Receipts Data'!AC:AC,'Nov Receipts Data'!$B:$B,$B158)+SUMIFS('Nov Receipts Data'!AC:AC,'Nov Receipts Data'!$B:$B,$A158)</f>
        <v>0</v>
      </c>
      <c r="AH158" s="127">
        <f>SUMIFS('Nov Receipts Data'!AD:AD,'Nov Receipts Data'!$B:$B,$B158)+SUMIFS('Nov Receipts Data'!AD:AD,'Nov Receipts Data'!$B:$B,$A158)</f>
        <v>187.08</v>
      </c>
      <c r="AI158" s="127">
        <f>SUMIFS('Nov Receipts Data'!AE:AE,'Nov Receipts Data'!$B:$B,$B158)+SUMIFS('Nov Receipts Data'!AE:AE,'Nov Receipts Data'!$B:$B,$A158)</f>
        <v>0</v>
      </c>
      <c r="AJ158" s="127">
        <f>SUMIFS('Nov Receipts Data'!AF:AF,'Nov Receipts Data'!$B:$B,$B158)+SUMIFS('Nov Receipts Data'!AF:AF,'Nov Receipts Data'!$B:$B,$A158)</f>
        <v>0</v>
      </c>
      <c r="AK158" s="88"/>
    </row>
    <row r="159" spans="1:37" ht="13.2" outlineLevel="1">
      <c r="A159" s="86"/>
      <c r="B159" s="19" t="s">
        <v>538</v>
      </c>
      <c r="C159" s="127">
        <v>88843.226542290504</v>
      </c>
      <c r="D159" s="80">
        <f>SUMIFS('PMT Terms'!C:C,'PMT Terms'!B:B,B159)</f>
        <v>30</v>
      </c>
      <c r="E159" s="89">
        <f t="shared" si="13"/>
        <v>0.85101929480251337</v>
      </c>
      <c r="F159" s="84">
        <f t="shared" si="15"/>
        <v>75607.3</v>
      </c>
      <c r="G159" s="88">
        <f>SUMIFS('Nov Receipts Data'!C:C,'Nov Receipts Data'!$B:$B,$B159)+SUMIFS('Nov Receipts Data'!C:C,'Nov Receipts Data'!$B:$B,$A159)</f>
        <v>0</v>
      </c>
      <c r="H159" s="88">
        <f>SUMIFS('Nov Receipts Data'!D:D,'Nov Receipts Data'!$B:$B,$B159)+SUMIFS('Nov Receipts Data'!D:D,'Nov Receipts Data'!$B:$B,$A159)</f>
        <v>0</v>
      </c>
      <c r="I159" s="127">
        <f>SUMIFS('Nov Receipts Data'!E:E,'Nov Receipts Data'!$B:$B,$B159)+SUMIFS('Nov Receipts Data'!E:E,'Nov Receipts Data'!$B:$B,$A159)</f>
        <v>0</v>
      </c>
      <c r="J159" s="127">
        <f>SUMIFS('Nov Receipts Data'!F:F,'Nov Receipts Data'!$B:$B,$B159)+SUMIFS('Nov Receipts Data'!F:F,'Nov Receipts Data'!$B:$B,$A159)</f>
        <v>0</v>
      </c>
      <c r="K159" s="127">
        <f>SUMIFS('Nov Receipts Data'!G:G,'Nov Receipts Data'!$B:$B,$B159)+SUMIFS('Nov Receipts Data'!G:G,'Nov Receipts Data'!$B:$B,$A159)</f>
        <v>0</v>
      </c>
      <c r="L159" s="127">
        <f>SUMIFS('Nov Receipts Data'!H:H,'Nov Receipts Data'!$B:$B,$B159)+SUMIFS('Nov Receipts Data'!H:H,'Nov Receipts Data'!$B:$B,$A159)</f>
        <v>21918.6</v>
      </c>
      <c r="M159" s="127">
        <f>SUMIFS('Nov Receipts Data'!I:I,'Nov Receipts Data'!$B:$B,$B159)+SUMIFS('Nov Receipts Data'!I:I,'Nov Receipts Data'!$B:$B,$A159)</f>
        <v>747.2</v>
      </c>
      <c r="N159" s="127">
        <f>SUMIFS('Nov Receipts Data'!J:J,'Nov Receipts Data'!$B:$B,$B159)+SUMIFS('Nov Receipts Data'!J:J,'Nov Receipts Data'!$B:$B,$A159)</f>
        <v>0</v>
      </c>
      <c r="O159" s="127">
        <f>SUMIFS('Nov Receipts Data'!K:K,'Nov Receipts Data'!$B:$B,$B159)+SUMIFS('Nov Receipts Data'!K:K,'Nov Receipts Data'!$B:$B,$A159)</f>
        <v>0</v>
      </c>
      <c r="P159" s="127">
        <f>SUMIFS('Nov Receipts Data'!L:L,'Nov Receipts Data'!$B:$B,$B159)+SUMIFS('Nov Receipts Data'!L:L,'Nov Receipts Data'!$B:$B,$A159)</f>
        <v>0</v>
      </c>
      <c r="Q159" s="127">
        <f>SUMIFS('Nov Receipts Data'!M:M,'Nov Receipts Data'!$B:$B,$B159)+SUMIFS('Nov Receipts Data'!M:M,'Nov Receipts Data'!$B:$B,$A159)</f>
        <v>0</v>
      </c>
      <c r="R159" s="127">
        <f>SUMIFS('Nov Receipts Data'!N:N,'Nov Receipts Data'!$B:$B,$B159)+SUMIFS('Nov Receipts Data'!N:N,'Nov Receipts Data'!$B:$B,$A159)</f>
        <v>190.16</v>
      </c>
      <c r="S159" s="127">
        <f>SUMIFS('Nov Receipts Data'!O:O,'Nov Receipts Data'!$B:$B,$B159)+SUMIFS('Nov Receipts Data'!O:O,'Nov Receipts Data'!$B:$B,$A159)</f>
        <v>37227.1</v>
      </c>
      <c r="T159" s="127">
        <f>SUMIFS('Nov Receipts Data'!P:P,'Nov Receipts Data'!$B:$B,$B159)+SUMIFS('Nov Receipts Data'!P:P,'Nov Receipts Data'!$B:$B,$A159)</f>
        <v>209.76</v>
      </c>
      <c r="U159" s="127">
        <f>SUMIFS('Nov Receipts Data'!Q:Q,'Nov Receipts Data'!$B:$B,$B159)+SUMIFS('Nov Receipts Data'!Q:Q,'Nov Receipts Data'!$B:$B,$A159)</f>
        <v>0</v>
      </c>
      <c r="V159" s="127">
        <f>SUMIFS('Nov Receipts Data'!R:R,'Nov Receipts Data'!$B:$B,$B159)+SUMIFS('Nov Receipts Data'!R:R,'Nov Receipts Data'!$B:$B,$A159)</f>
        <v>0</v>
      </c>
      <c r="W159" s="127">
        <f>SUMIFS('Nov Receipts Data'!S:S,'Nov Receipts Data'!$B:$B,$B159)+SUMIFS('Nov Receipts Data'!S:S,'Nov Receipts Data'!$B:$B,$A159)</f>
        <v>0</v>
      </c>
      <c r="X159" s="127">
        <f>SUMIFS('Nov Receipts Data'!T:T,'Nov Receipts Data'!$B:$B,$B159)+SUMIFS('Nov Receipts Data'!T:T,'Nov Receipts Data'!$B:$B,$A159)</f>
        <v>0</v>
      </c>
      <c r="Y159" s="127">
        <f>SUMIFS('Nov Receipts Data'!U:U,'Nov Receipts Data'!$B:$B,$B159)+SUMIFS('Nov Receipts Data'!U:U,'Nov Receipts Data'!$B:$B,$A159)</f>
        <v>0</v>
      </c>
      <c r="Z159" s="127">
        <f>SUMIFS('Nov Receipts Data'!V:V,'Nov Receipts Data'!$B:$B,$B159)+SUMIFS('Nov Receipts Data'!V:V,'Nov Receipts Data'!$B:$B,$A159)</f>
        <v>0</v>
      </c>
      <c r="AA159" s="127">
        <f>SUMIFS('Nov Receipts Data'!W:W,'Nov Receipts Data'!$B:$B,$B159)+SUMIFS('Nov Receipts Data'!W:W,'Nov Receipts Data'!$B:$B,$A159)</f>
        <v>0</v>
      </c>
      <c r="AB159" s="127">
        <f>SUMIFS('Nov Receipts Data'!X:X,'Nov Receipts Data'!$B:$B,$B159)+SUMIFS('Nov Receipts Data'!X:X,'Nov Receipts Data'!$B:$B,$A159)</f>
        <v>0</v>
      </c>
      <c r="AC159" s="127">
        <f>SUMIFS('Nov Receipts Data'!Y:Y,'Nov Receipts Data'!$B:$B,$B159)+SUMIFS('Nov Receipts Data'!Y:Y,'Nov Receipts Data'!$B:$B,$A159)</f>
        <v>0</v>
      </c>
      <c r="AD159" s="127">
        <f>SUMIFS('Nov Receipts Data'!Z:Z,'Nov Receipts Data'!$B:$B,$B159)+SUMIFS('Nov Receipts Data'!Z:Z,'Nov Receipts Data'!$B:$B,$A159)</f>
        <v>484.4</v>
      </c>
      <c r="AE159" s="127">
        <f>SUMIFS('Nov Receipts Data'!AA:AA,'Nov Receipts Data'!$B:$B,$B159)+SUMIFS('Nov Receipts Data'!AA:AA,'Nov Receipts Data'!$B:$B,$A159)</f>
        <v>0</v>
      </c>
      <c r="AF159" s="127">
        <f>SUMIFS('Nov Receipts Data'!AB:AB,'Nov Receipts Data'!$B:$B,$B159)+SUMIFS('Nov Receipts Data'!AB:AB,'Nov Receipts Data'!$B:$B,$A159)</f>
        <v>0</v>
      </c>
      <c r="AG159" s="127">
        <f>SUMIFS('Nov Receipts Data'!AC:AC,'Nov Receipts Data'!$B:$B,$B159)+SUMIFS('Nov Receipts Data'!AC:AC,'Nov Receipts Data'!$B:$B,$A159)</f>
        <v>0</v>
      </c>
      <c r="AH159" s="127">
        <f>SUMIFS('Nov Receipts Data'!AD:AD,'Nov Receipts Data'!$B:$B,$B159)+SUMIFS('Nov Receipts Data'!AD:AD,'Nov Receipts Data'!$B:$B,$A159)</f>
        <v>0</v>
      </c>
      <c r="AI159" s="127">
        <f>SUMIFS('Nov Receipts Data'!AE:AE,'Nov Receipts Data'!$B:$B,$B159)+SUMIFS('Nov Receipts Data'!AE:AE,'Nov Receipts Data'!$B:$B,$A159)</f>
        <v>14830.08</v>
      </c>
      <c r="AJ159" s="127">
        <f>SUMIFS('Nov Receipts Data'!AF:AF,'Nov Receipts Data'!$B:$B,$B159)+SUMIFS('Nov Receipts Data'!AF:AF,'Nov Receipts Data'!$B:$B,$A159)</f>
        <v>0</v>
      </c>
      <c r="AK159" s="88"/>
    </row>
    <row r="160" spans="1:37" ht="13.2" outlineLevel="1">
      <c r="A160" s="86"/>
      <c r="B160" s="19" t="s">
        <v>267</v>
      </c>
      <c r="C160" s="127">
        <v>86051.573521938</v>
      </c>
      <c r="D160" s="80">
        <f>SUMIFS('PMT Terms'!C:C,'PMT Terms'!B:B,B160)</f>
        <v>90</v>
      </c>
      <c r="E160" s="89">
        <f t="shared" si="13"/>
        <v>0.63823248956625356</v>
      </c>
      <c r="F160" s="84">
        <f t="shared" si="15"/>
        <v>54920.909999999996</v>
      </c>
      <c r="G160" s="88">
        <f>SUMIFS('Nov Receipts Data'!C:C,'Nov Receipts Data'!$B:$B,$B160)+SUMIFS('Nov Receipts Data'!C:C,'Nov Receipts Data'!$B:$B,$A160)</f>
        <v>155.66</v>
      </c>
      <c r="H160" s="88">
        <f>SUMIFS('Nov Receipts Data'!D:D,'Nov Receipts Data'!$B:$B,$B160)+SUMIFS('Nov Receipts Data'!D:D,'Nov Receipts Data'!$B:$B,$A160)</f>
        <v>0</v>
      </c>
      <c r="I160" s="127">
        <f>SUMIFS('Nov Receipts Data'!E:E,'Nov Receipts Data'!$B:$B,$B160)+SUMIFS('Nov Receipts Data'!E:E,'Nov Receipts Data'!$B:$B,$A160)</f>
        <v>2179.94</v>
      </c>
      <c r="J160" s="127">
        <f>SUMIFS('Nov Receipts Data'!F:F,'Nov Receipts Data'!$B:$B,$B160)+SUMIFS('Nov Receipts Data'!F:F,'Nov Receipts Data'!$B:$B,$A160)</f>
        <v>544.03</v>
      </c>
      <c r="K160" s="127">
        <f>SUMIFS('Nov Receipts Data'!G:G,'Nov Receipts Data'!$B:$B,$B160)+SUMIFS('Nov Receipts Data'!G:G,'Nov Receipts Data'!$B:$B,$A160)</f>
        <v>65.12</v>
      </c>
      <c r="L160" s="127">
        <f>SUMIFS('Nov Receipts Data'!H:H,'Nov Receipts Data'!$B:$B,$B160)+SUMIFS('Nov Receipts Data'!H:H,'Nov Receipts Data'!$B:$B,$A160)</f>
        <v>18415.669999999998</v>
      </c>
      <c r="M160" s="127">
        <f>SUMIFS('Nov Receipts Data'!I:I,'Nov Receipts Data'!$B:$B,$B160)+SUMIFS('Nov Receipts Data'!I:I,'Nov Receipts Data'!$B:$B,$A160)</f>
        <v>580</v>
      </c>
      <c r="N160" s="127">
        <f>SUMIFS('Nov Receipts Data'!J:J,'Nov Receipts Data'!$B:$B,$B160)+SUMIFS('Nov Receipts Data'!J:J,'Nov Receipts Data'!$B:$B,$A160)</f>
        <v>0</v>
      </c>
      <c r="O160" s="127">
        <f>SUMIFS('Nov Receipts Data'!K:K,'Nov Receipts Data'!$B:$B,$B160)+SUMIFS('Nov Receipts Data'!K:K,'Nov Receipts Data'!$B:$B,$A160)</f>
        <v>0</v>
      </c>
      <c r="P160" s="127">
        <f>SUMIFS('Nov Receipts Data'!L:L,'Nov Receipts Data'!$B:$B,$B160)+SUMIFS('Nov Receipts Data'!L:L,'Nov Receipts Data'!$B:$B,$A160)</f>
        <v>0</v>
      </c>
      <c r="Q160" s="127">
        <f>SUMIFS('Nov Receipts Data'!M:M,'Nov Receipts Data'!$B:$B,$B160)+SUMIFS('Nov Receipts Data'!M:M,'Nov Receipts Data'!$B:$B,$A160)</f>
        <v>277.91000000000003</v>
      </c>
      <c r="R160" s="127">
        <f>SUMIFS('Nov Receipts Data'!N:N,'Nov Receipts Data'!$B:$B,$B160)+SUMIFS('Nov Receipts Data'!N:N,'Nov Receipts Data'!$B:$B,$A160)</f>
        <v>0</v>
      </c>
      <c r="S160" s="127">
        <f>SUMIFS('Nov Receipts Data'!O:O,'Nov Receipts Data'!$B:$B,$B160)+SUMIFS('Nov Receipts Data'!O:O,'Nov Receipts Data'!$B:$B,$A160)</f>
        <v>0</v>
      </c>
      <c r="T160" s="127">
        <f>SUMIFS('Nov Receipts Data'!P:P,'Nov Receipts Data'!$B:$B,$B160)+SUMIFS('Nov Receipts Data'!P:P,'Nov Receipts Data'!$B:$B,$A160)</f>
        <v>0</v>
      </c>
      <c r="U160" s="127">
        <f>SUMIFS('Nov Receipts Data'!Q:Q,'Nov Receipts Data'!$B:$B,$B160)+SUMIFS('Nov Receipts Data'!Q:Q,'Nov Receipts Data'!$B:$B,$A160)</f>
        <v>0</v>
      </c>
      <c r="V160" s="127">
        <f>SUMIFS('Nov Receipts Data'!R:R,'Nov Receipts Data'!$B:$B,$B160)+SUMIFS('Nov Receipts Data'!R:R,'Nov Receipts Data'!$B:$B,$A160)</f>
        <v>0</v>
      </c>
      <c r="W160" s="127">
        <f>SUMIFS('Nov Receipts Data'!S:S,'Nov Receipts Data'!$B:$B,$B160)+SUMIFS('Nov Receipts Data'!S:S,'Nov Receipts Data'!$B:$B,$A160)</f>
        <v>19391.509999999998</v>
      </c>
      <c r="X160" s="127">
        <f>SUMIFS('Nov Receipts Data'!T:T,'Nov Receipts Data'!$B:$B,$B160)+SUMIFS('Nov Receipts Data'!T:T,'Nov Receipts Data'!$B:$B,$A160)</f>
        <v>0</v>
      </c>
      <c r="Y160" s="127">
        <f>SUMIFS('Nov Receipts Data'!U:U,'Nov Receipts Data'!$B:$B,$B160)+SUMIFS('Nov Receipts Data'!U:U,'Nov Receipts Data'!$B:$B,$A160)</f>
        <v>0</v>
      </c>
      <c r="Z160" s="127">
        <f>SUMIFS('Nov Receipts Data'!V:V,'Nov Receipts Data'!$B:$B,$B160)+SUMIFS('Nov Receipts Data'!V:V,'Nov Receipts Data'!$B:$B,$A160)</f>
        <v>862.2</v>
      </c>
      <c r="AA160" s="127">
        <f>SUMIFS('Nov Receipts Data'!W:W,'Nov Receipts Data'!$B:$B,$B160)+SUMIFS('Nov Receipts Data'!W:W,'Nov Receipts Data'!$B:$B,$A160)</f>
        <v>3016.98</v>
      </c>
      <c r="AB160" s="127">
        <f>SUMIFS('Nov Receipts Data'!X:X,'Nov Receipts Data'!$B:$B,$B160)+SUMIFS('Nov Receipts Data'!X:X,'Nov Receipts Data'!$B:$B,$A160)</f>
        <v>0</v>
      </c>
      <c r="AC160" s="127">
        <f>SUMIFS('Nov Receipts Data'!Y:Y,'Nov Receipts Data'!$B:$B,$B160)+SUMIFS('Nov Receipts Data'!Y:Y,'Nov Receipts Data'!$B:$B,$A160)</f>
        <v>0</v>
      </c>
      <c r="AD160" s="127">
        <f>SUMIFS('Nov Receipts Data'!Z:Z,'Nov Receipts Data'!$B:$B,$B160)+SUMIFS('Nov Receipts Data'!Z:Z,'Nov Receipts Data'!$B:$B,$A160)</f>
        <v>9269.89</v>
      </c>
      <c r="AE160" s="127">
        <f>SUMIFS('Nov Receipts Data'!AA:AA,'Nov Receipts Data'!$B:$B,$B160)+SUMIFS('Nov Receipts Data'!AA:AA,'Nov Receipts Data'!$B:$B,$A160)</f>
        <v>0</v>
      </c>
      <c r="AF160" s="127">
        <f>SUMIFS('Nov Receipts Data'!AB:AB,'Nov Receipts Data'!$B:$B,$B160)+SUMIFS('Nov Receipts Data'!AB:AB,'Nov Receipts Data'!$B:$B,$A160)</f>
        <v>0</v>
      </c>
      <c r="AG160" s="127">
        <f>SUMIFS('Nov Receipts Data'!AC:AC,'Nov Receipts Data'!$B:$B,$B160)+SUMIFS('Nov Receipts Data'!AC:AC,'Nov Receipts Data'!$B:$B,$A160)</f>
        <v>162</v>
      </c>
      <c r="AH160" s="127">
        <f>SUMIFS('Nov Receipts Data'!AD:AD,'Nov Receipts Data'!$B:$B,$B160)+SUMIFS('Nov Receipts Data'!AD:AD,'Nov Receipts Data'!$B:$B,$A160)</f>
        <v>0</v>
      </c>
      <c r="AI160" s="127">
        <f>SUMIFS('Nov Receipts Data'!AE:AE,'Nov Receipts Data'!$B:$B,$B160)+SUMIFS('Nov Receipts Data'!AE:AE,'Nov Receipts Data'!$B:$B,$A160)</f>
        <v>0</v>
      </c>
      <c r="AJ160" s="127">
        <f>SUMIFS('Nov Receipts Data'!AF:AF,'Nov Receipts Data'!$B:$B,$B160)+SUMIFS('Nov Receipts Data'!AF:AF,'Nov Receipts Data'!$B:$B,$A160)</f>
        <v>0</v>
      </c>
      <c r="AK160" s="88"/>
    </row>
    <row r="161" spans="1:37" ht="13.2" outlineLevel="1">
      <c r="A161" s="86"/>
      <c r="B161" s="19" t="s">
        <v>139</v>
      </c>
      <c r="C161" s="127">
        <v>123924.73298838951</v>
      </c>
      <c r="D161" s="80">
        <f>SUMIFS('PMT Terms'!C:C,'PMT Terms'!B:B,B161)</f>
        <v>10</v>
      </c>
      <c r="E161" s="89">
        <f t="shared" si="13"/>
        <v>0.46464631080056285</v>
      </c>
      <c r="F161" s="84">
        <f t="shared" si="15"/>
        <v>57581.17</v>
      </c>
      <c r="G161" s="88">
        <f>SUMIFS('Nov Receipts Data'!C:C,'Nov Receipts Data'!$B:$B,$B161)+SUMIFS('Nov Receipts Data'!C:C,'Nov Receipts Data'!$B:$B,$A161)</f>
        <v>0</v>
      </c>
      <c r="H161" s="88">
        <f>SUMIFS('Nov Receipts Data'!D:D,'Nov Receipts Data'!$B:$B,$B161)+SUMIFS('Nov Receipts Data'!D:D,'Nov Receipts Data'!$B:$B,$A161)</f>
        <v>0</v>
      </c>
      <c r="I161" s="127">
        <f>SUMIFS('Nov Receipts Data'!E:E,'Nov Receipts Data'!$B:$B,$B161)+SUMIFS('Nov Receipts Data'!E:E,'Nov Receipts Data'!$B:$B,$A161)</f>
        <v>0</v>
      </c>
      <c r="J161" s="127">
        <f>SUMIFS('Nov Receipts Data'!F:F,'Nov Receipts Data'!$B:$B,$B161)+SUMIFS('Nov Receipts Data'!F:F,'Nov Receipts Data'!$B:$B,$A161)</f>
        <v>0</v>
      </c>
      <c r="K161" s="127">
        <f>SUMIFS('Nov Receipts Data'!G:G,'Nov Receipts Data'!$B:$B,$B161)+SUMIFS('Nov Receipts Data'!G:G,'Nov Receipts Data'!$B:$B,$A161)</f>
        <v>0</v>
      </c>
      <c r="L161" s="127">
        <f>SUMIFS('Nov Receipts Data'!H:H,'Nov Receipts Data'!$B:$B,$B161)+SUMIFS('Nov Receipts Data'!H:H,'Nov Receipts Data'!$B:$B,$A161)</f>
        <v>383.52</v>
      </c>
      <c r="M161" s="127">
        <f>SUMIFS('Nov Receipts Data'!I:I,'Nov Receipts Data'!$B:$B,$B161)+SUMIFS('Nov Receipts Data'!I:I,'Nov Receipts Data'!$B:$B,$A161)</f>
        <v>0</v>
      </c>
      <c r="N161" s="127">
        <f>SUMIFS('Nov Receipts Data'!J:J,'Nov Receipts Data'!$B:$B,$B161)+SUMIFS('Nov Receipts Data'!J:J,'Nov Receipts Data'!$B:$B,$A161)</f>
        <v>0</v>
      </c>
      <c r="O161" s="127">
        <f>SUMIFS('Nov Receipts Data'!K:K,'Nov Receipts Data'!$B:$B,$B161)+SUMIFS('Nov Receipts Data'!K:K,'Nov Receipts Data'!$B:$B,$A161)</f>
        <v>0</v>
      </c>
      <c r="P161" s="127">
        <f>SUMIFS('Nov Receipts Data'!L:L,'Nov Receipts Data'!$B:$B,$B161)+SUMIFS('Nov Receipts Data'!L:L,'Nov Receipts Data'!$B:$B,$A161)</f>
        <v>15512.52</v>
      </c>
      <c r="Q161" s="127">
        <f>SUMIFS('Nov Receipts Data'!M:M,'Nov Receipts Data'!$B:$B,$B161)+SUMIFS('Nov Receipts Data'!M:M,'Nov Receipts Data'!$B:$B,$A161)</f>
        <v>383.52</v>
      </c>
      <c r="R161" s="127">
        <f>SUMIFS('Nov Receipts Data'!N:N,'Nov Receipts Data'!$B:$B,$B161)+SUMIFS('Nov Receipts Data'!N:N,'Nov Receipts Data'!$B:$B,$A161)</f>
        <v>31653.8</v>
      </c>
      <c r="S161" s="127">
        <f>SUMIFS('Nov Receipts Data'!O:O,'Nov Receipts Data'!$B:$B,$B161)+SUMIFS('Nov Receipts Data'!O:O,'Nov Receipts Data'!$B:$B,$A161)</f>
        <v>495.76</v>
      </c>
      <c r="T161" s="127">
        <f>SUMIFS('Nov Receipts Data'!P:P,'Nov Receipts Data'!$B:$B,$B161)+SUMIFS('Nov Receipts Data'!P:P,'Nov Receipts Data'!$B:$B,$A161)</f>
        <v>0</v>
      </c>
      <c r="U161" s="127">
        <f>SUMIFS('Nov Receipts Data'!Q:Q,'Nov Receipts Data'!$B:$B,$B161)+SUMIFS('Nov Receipts Data'!Q:Q,'Nov Receipts Data'!$B:$B,$A161)</f>
        <v>0</v>
      </c>
      <c r="V161" s="127">
        <f>SUMIFS('Nov Receipts Data'!R:R,'Nov Receipts Data'!$B:$B,$B161)+SUMIFS('Nov Receipts Data'!R:R,'Nov Receipts Data'!$B:$B,$A161)</f>
        <v>0</v>
      </c>
      <c r="W161" s="127">
        <f>SUMIFS('Nov Receipts Data'!S:S,'Nov Receipts Data'!$B:$B,$B161)+SUMIFS('Nov Receipts Data'!S:S,'Nov Receipts Data'!$B:$B,$A161)</f>
        <v>0</v>
      </c>
      <c r="X161" s="127">
        <f>SUMIFS('Nov Receipts Data'!T:T,'Nov Receipts Data'!$B:$B,$B161)+SUMIFS('Nov Receipts Data'!T:T,'Nov Receipts Data'!$B:$B,$A161)</f>
        <v>0</v>
      </c>
      <c r="Y161" s="127">
        <f>SUMIFS('Nov Receipts Data'!U:U,'Nov Receipts Data'!$B:$B,$B161)+SUMIFS('Nov Receipts Data'!U:U,'Nov Receipts Data'!$B:$B,$A161)</f>
        <v>0</v>
      </c>
      <c r="Z161" s="127">
        <f>SUMIFS('Nov Receipts Data'!V:V,'Nov Receipts Data'!$B:$B,$B161)+SUMIFS('Nov Receipts Data'!V:V,'Nov Receipts Data'!$B:$B,$A161)</f>
        <v>0</v>
      </c>
      <c r="AA161" s="127">
        <f>SUMIFS('Nov Receipts Data'!W:W,'Nov Receipts Data'!$B:$B,$B161)+SUMIFS('Nov Receipts Data'!W:W,'Nov Receipts Data'!$B:$B,$A161)</f>
        <v>0</v>
      </c>
      <c r="AB161" s="127">
        <f>SUMIFS('Nov Receipts Data'!X:X,'Nov Receipts Data'!$B:$B,$B161)+SUMIFS('Nov Receipts Data'!X:X,'Nov Receipts Data'!$B:$B,$A161)</f>
        <v>1123.22</v>
      </c>
      <c r="AC161" s="127">
        <f>SUMIFS('Nov Receipts Data'!Y:Y,'Nov Receipts Data'!$B:$B,$B161)+SUMIFS('Nov Receipts Data'!Y:Y,'Nov Receipts Data'!$B:$B,$A161)</f>
        <v>383.52</v>
      </c>
      <c r="AD161" s="127">
        <f>SUMIFS('Nov Receipts Data'!Z:Z,'Nov Receipts Data'!$B:$B,$B161)+SUMIFS('Nov Receipts Data'!Z:Z,'Nov Receipts Data'!$B:$B,$A161)</f>
        <v>512.4</v>
      </c>
      <c r="AE161" s="127">
        <f>SUMIFS('Nov Receipts Data'!AA:AA,'Nov Receipts Data'!$B:$B,$B161)+SUMIFS('Nov Receipts Data'!AA:AA,'Nov Receipts Data'!$B:$B,$A161)</f>
        <v>0</v>
      </c>
      <c r="AF161" s="127">
        <f>SUMIFS('Nov Receipts Data'!AB:AB,'Nov Receipts Data'!$B:$B,$B161)+SUMIFS('Nov Receipts Data'!AB:AB,'Nov Receipts Data'!$B:$B,$A161)</f>
        <v>0</v>
      </c>
      <c r="AG161" s="127">
        <f>SUMIFS('Nov Receipts Data'!AC:AC,'Nov Receipts Data'!$B:$B,$B161)+SUMIFS('Nov Receipts Data'!AC:AC,'Nov Receipts Data'!$B:$B,$A161)</f>
        <v>0</v>
      </c>
      <c r="AH161" s="127">
        <f>SUMIFS('Nov Receipts Data'!AD:AD,'Nov Receipts Data'!$B:$B,$B161)+SUMIFS('Nov Receipts Data'!AD:AD,'Nov Receipts Data'!$B:$B,$A161)</f>
        <v>5924.03</v>
      </c>
      <c r="AI161" s="127">
        <f>SUMIFS('Nov Receipts Data'!AE:AE,'Nov Receipts Data'!$B:$B,$B161)+SUMIFS('Nov Receipts Data'!AE:AE,'Nov Receipts Data'!$B:$B,$A161)</f>
        <v>1208.8800000000001</v>
      </c>
      <c r="AJ161" s="127">
        <f>SUMIFS('Nov Receipts Data'!AF:AF,'Nov Receipts Data'!$B:$B,$B161)+SUMIFS('Nov Receipts Data'!AF:AF,'Nov Receipts Data'!$B:$B,$A161)</f>
        <v>0</v>
      </c>
      <c r="AK161" s="88"/>
    </row>
    <row r="162" spans="1:37" ht="13.2" outlineLevel="1">
      <c r="A162" s="86"/>
      <c r="B162" s="19" t="s">
        <v>111</v>
      </c>
      <c r="C162" s="127">
        <v>89139.95943381192</v>
      </c>
      <c r="D162" s="80">
        <f>SUMIFS('PMT Terms'!C:C,'PMT Terms'!B:B,B162)</f>
        <v>30</v>
      </c>
      <c r="E162" s="89">
        <f t="shared" si="13"/>
        <v>0.52959727937786449</v>
      </c>
      <c r="F162" s="84">
        <f t="shared" si="15"/>
        <v>47208.28</v>
      </c>
      <c r="G162" s="88">
        <f>SUMIFS('Nov Receipts Data'!C:C,'Nov Receipts Data'!$B:$B,$B162)+SUMIFS('Nov Receipts Data'!C:C,'Nov Receipts Data'!$B:$B,$A162)</f>
        <v>0</v>
      </c>
      <c r="H162" s="88">
        <f>SUMIFS('Nov Receipts Data'!D:D,'Nov Receipts Data'!$B:$B,$B162)+SUMIFS('Nov Receipts Data'!D:D,'Nov Receipts Data'!$B:$B,$A162)</f>
        <v>0</v>
      </c>
      <c r="I162" s="127">
        <f>SUMIFS('Nov Receipts Data'!E:E,'Nov Receipts Data'!$B:$B,$B162)+SUMIFS('Nov Receipts Data'!E:E,'Nov Receipts Data'!$B:$B,$A162)</f>
        <v>312.36</v>
      </c>
      <c r="J162" s="127">
        <f>SUMIFS('Nov Receipts Data'!F:F,'Nov Receipts Data'!$B:$B,$B162)+SUMIFS('Nov Receipts Data'!F:F,'Nov Receipts Data'!$B:$B,$A162)</f>
        <v>14.26</v>
      </c>
      <c r="K162" s="127">
        <f>SUMIFS('Nov Receipts Data'!G:G,'Nov Receipts Data'!$B:$B,$B162)+SUMIFS('Nov Receipts Data'!G:G,'Nov Receipts Data'!$B:$B,$A162)</f>
        <v>18562.89</v>
      </c>
      <c r="L162" s="127">
        <f>SUMIFS('Nov Receipts Data'!H:H,'Nov Receipts Data'!$B:$B,$B162)+SUMIFS('Nov Receipts Data'!H:H,'Nov Receipts Data'!$B:$B,$A162)</f>
        <v>24148.880000000001</v>
      </c>
      <c r="M162" s="127">
        <f>SUMIFS('Nov Receipts Data'!I:I,'Nov Receipts Data'!$B:$B,$B162)+SUMIFS('Nov Receipts Data'!I:I,'Nov Receipts Data'!$B:$B,$A162)</f>
        <v>2039.12</v>
      </c>
      <c r="N162" s="127">
        <f>SUMIFS('Nov Receipts Data'!J:J,'Nov Receipts Data'!$B:$B,$B162)+SUMIFS('Nov Receipts Data'!J:J,'Nov Receipts Data'!$B:$B,$A162)</f>
        <v>0</v>
      </c>
      <c r="O162" s="127">
        <f>SUMIFS('Nov Receipts Data'!K:K,'Nov Receipts Data'!$B:$B,$B162)+SUMIFS('Nov Receipts Data'!K:K,'Nov Receipts Data'!$B:$B,$A162)</f>
        <v>1.86</v>
      </c>
      <c r="P162" s="127">
        <f>SUMIFS('Nov Receipts Data'!L:L,'Nov Receipts Data'!$B:$B,$B162)+SUMIFS('Nov Receipts Data'!L:L,'Nov Receipts Data'!$B:$B,$A162)</f>
        <v>50.35</v>
      </c>
      <c r="Q162" s="127">
        <f>SUMIFS('Nov Receipts Data'!M:M,'Nov Receipts Data'!$B:$B,$B162)+SUMIFS('Nov Receipts Data'!M:M,'Nov Receipts Data'!$B:$B,$A162)</f>
        <v>148.01</v>
      </c>
      <c r="R162" s="127">
        <f>SUMIFS('Nov Receipts Data'!N:N,'Nov Receipts Data'!$B:$B,$B162)+SUMIFS('Nov Receipts Data'!N:N,'Nov Receipts Data'!$B:$B,$A162)</f>
        <v>0</v>
      </c>
      <c r="S162" s="127">
        <f>SUMIFS('Nov Receipts Data'!O:O,'Nov Receipts Data'!$B:$B,$B162)+SUMIFS('Nov Receipts Data'!O:O,'Nov Receipts Data'!$B:$B,$A162)</f>
        <v>32.24</v>
      </c>
      <c r="T162" s="127">
        <f>SUMIFS('Nov Receipts Data'!P:P,'Nov Receipts Data'!$B:$B,$B162)+SUMIFS('Nov Receipts Data'!P:P,'Nov Receipts Data'!$B:$B,$A162)</f>
        <v>0</v>
      </c>
      <c r="U162" s="127">
        <f>SUMIFS('Nov Receipts Data'!Q:Q,'Nov Receipts Data'!$B:$B,$B162)+SUMIFS('Nov Receipts Data'!Q:Q,'Nov Receipts Data'!$B:$B,$A162)</f>
        <v>0</v>
      </c>
      <c r="V162" s="127">
        <f>SUMIFS('Nov Receipts Data'!R:R,'Nov Receipts Data'!$B:$B,$B162)+SUMIFS('Nov Receipts Data'!R:R,'Nov Receipts Data'!$B:$B,$A162)</f>
        <v>57.97</v>
      </c>
      <c r="W162" s="127">
        <f>SUMIFS('Nov Receipts Data'!S:S,'Nov Receipts Data'!$B:$B,$B162)+SUMIFS('Nov Receipts Data'!S:S,'Nov Receipts Data'!$B:$B,$A162)</f>
        <v>1795.42</v>
      </c>
      <c r="X162" s="127">
        <f>SUMIFS('Nov Receipts Data'!T:T,'Nov Receipts Data'!$B:$B,$B162)+SUMIFS('Nov Receipts Data'!T:T,'Nov Receipts Data'!$B:$B,$A162)</f>
        <v>8.0399999999999991</v>
      </c>
      <c r="Y162" s="127">
        <f>SUMIFS('Nov Receipts Data'!U:U,'Nov Receipts Data'!$B:$B,$B162)+SUMIFS('Nov Receipts Data'!U:U,'Nov Receipts Data'!$B:$B,$A162)</f>
        <v>36.880000000000003</v>
      </c>
      <c r="Z162" s="127">
        <f>SUMIFS('Nov Receipts Data'!V:V,'Nov Receipts Data'!$B:$B,$B162)+SUMIFS('Nov Receipts Data'!V:V,'Nov Receipts Data'!$B:$B,$A162)</f>
        <v>0</v>
      </c>
      <c r="AA162" s="127">
        <f>SUMIFS('Nov Receipts Data'!W:W,'Nov Receipts Data'!$B:$B,$B162)+SUMIFS('Nov Receipts Data'!W:W,'Nov Receipts Data'!$B:$B,$A162)</f>
        <v>0</v>
      </c>
      <c r="AB162" s="127">
        <f>SUMIFS('Nov Receipts Data'!X:X,'Nov Receipts Data'!$B:$B,$B162)+SUMIFS('Nov Receipts Data'!X:X,'Nov Receipts Data'!$B:$B,$A162)</f>
        <v>0</v>
      </c>
      <c r="AC162" s="127">
        <f>SUMIFS('Nov Receipts Data'!Y:Y,'Nov Receipts Data'!$B:$B,$B162)+SUMIFS('Nov Receipts Data'!Y:Y,'Nov Receipts Data'!$B:$B,$A162)</f>
        <v>0</v>
      </c>
      <c r="AD162" s="127">
        <f>SUMIFS('Nov Receipts Data'!Z:Z,'Nov Receipts Data'!$B:$B,$B162)+SUMIFS('Nov Receipts Data'!Z:Z,'Nov Receipts Data'!$B:$B,$A162)</f>
        <v>0</v>
      </c>
      <c r="AE162" s="127">
        <f>SUMIFS('Nov Receipts Data'!AA:AA,'Nov Receipts Data'!$B:$B,$B162)+SUMIFS('Nov Receipts Data'!AA:AA,'Nov Receipts Data'!$B:$B,$A162)</f>
        <v>0</v>
      </c>
      <c r="AF162" s="127">
        <f>SUMIFS('Nov Receipts Data'!AB:AB,'Nov Receipts Data'!$B:$B,$B162)+SUMIFS('Nov Receipts Data'!AB:AB,'Nov Receipts Data'!$B:$B,$A162)</f>
        <v>0</v>
      </c>
      <c r="AG162" s="127">
        <f>SUMIFS('Nov Receipts Data'!AC:AC,'Nov Receipts Data'!$B:$B,$B162)+SUMIFS('Nov Receipts Data'!AC:AC,'Nov Receipts Data'!$B:$B,$A162)</f>
        <v>0</v>
      </c>
      <c r="AH162" s="127">
        <f>SUMIFS('Nov Receipts Data'!AD:AD,'Nov Receipts Data'!$B:$B,$B162)+SUMIFS('Nov Receipts Data'!AD:AD,'Nov Receipts Data'!$B:$B,$A162)</f>
        <v>0</v>
      </c>
      <c r="AI162" s="127">
        <f>SUMIFS('Nov Receipts Data'!AE:AE,'Nov Receipts Data'!$B:$B,$B162)+SUMIFS('Nov Receipts Data'!AE:AE,'Nov Receipts Data'!$B:$B,$A162)</f>
        <v>0</v>
      </c>
      <c r="AJ162" s="127">
        <f>SUMIFS('Nov Receipts Data'!AF:AF,'Nov Receipts Data'!$B:$B,$B162)+SUMIFS('Nov Receipts Data'!AF:AF,'Nov Receipts Data'!$B:$B,$A162)</f>
        <v>0</v>
      </c>
      <c r="AK162" s="88"/>
    </row>
    <row r="163" spans="1:37" ht="13.2" outlineLevel="1">
      <c r="A163" s="86"/>
      <c r="B163" s="19" t="s">
        <v>530</v>
      </c>
      <c r="C163" s="127">
        <v>65534.561703346539</v>
      </c>
      <c r="D163" s="80">
        <f>SUMIFS('PMT Terms'!C:C,'PMT Terms'!B:B,B163)</f>
        <v>45</v>
      </c>
      <c r="E163" s="89">
        <f t="shared" si="13"/>
        <v>0.69735157773499357</v>
      </c>
      <c r="F163" s="84">
        <f t="shared" si="15"/>
        <v>45700.63</v>
      </c>
      <c r="G163" s="88">
        <f>SUMIFS('Nov Receipts Data'!C:C,'Nov Receipts Data'!$B:$B,$B163)+SUMIFS('Nov Receipts Data'!C:C,'Nov Receipts Data'!$B:$B,$A163)</f>
        <v>99.17</v>
      </c>
      <c r="H163" s="88">
        <f>SUMIFS('Nov Receipts Data'!D:D,'Nov Receipts Data'!$B:$B,$B163)+SUMIFS('Nov Receipts Data'!D:D,'Nov Receipts Data'!$B:$B,$A163)</f>
        <v>0</v>
      </c>
      <c r="I163" s="127">
        <f>SUMIFS('Nov Receipts Data'!E:E,'Nov Receipts Data'!$B:$B,$B163)+SUMIFS('Nov Receipts Data'!E:E,'Nov Receipts Data'!$B:$B,$A163)</f>
        <v>0</v>
      </c>
      <c r="J163" s="127">
        <f>SUMIFS('Nov Receipts Data'!F:F,'Nov Receipts Data'!$B:$B,$B163)+SUMIFS('Nov Receipts Data'!F:F,'Nov Receipts Data'!$B:$B,$A163)</f>
        <v>0</v>
      </c>
      <c r="K163" s="127">
        <f>SUMIFS('Nov Receipts Data'!G:G,'Nov Receipts Data'!$B:$B,$B163)+SUMIFS('Nov Receipts Data'!G:G,'Nov Receipts Data'!$B:$B,$A163)</f>
        <v>0</v>
      </c>
      <c r="L163" s="127">
        <f>SUMIFS('Nov Receipts Data'!H:H,'Nov Receipts Data'!$B:$B,$B163)+SUMIFS('Nov Receipts Data'!H:H,'Nov Receipts Data'!$B:$B,$A163)</f>
        <v>9319.68</v>
      </c>
      <c r="M163" s="127">
        <f>SUMIFS('Nov Receipts Data'!I:I,'Nov Receipts Data'!$B:$B,$B163)+SUMIFS('Nov Receipts Data'!I:I,'Nov Receipts Data'!$B:$B,$A163)</f>
        <v>1721.76</v>
      </c>
      <c r="N163" s="127">
        <f>SUMIFS('Nov Receipts Data'!J:J,'Nov Receipts Data'!$B:$B,$B163)+SUMIFS('Nov Receipts Data'!J:J,'Nov Receipts Data'!$B:$B,$A163)</f>
        <v>10328.15</v>
      </c>
      <c r="O163" s="127">
        <f>SUMIFS('Nov Receipts Data'!K:K,'Nov Receipts Data'!$B:$B,$B163)+SUMIFS('Nov Receipts Data'!K:K,'Nov Receipts Data'!$B:$B,$A163)</f>
        <v>33.76</v>
      </c>
      <c r="P163" s="127">
        <f>SUMIFS('Nov Receipts Data'!L:L,'Nov Receipts Data'!$B:$B,$B163)+SUMIFS('Nov Receipts Data'!L:L,'Nov Receipts Data'!$B:$B,$A163)</f>
        <v>6.33</v>
      </c>
      <c r="Q163" s="127">
        <f>SUMIFS('Nov Receipts Data'!M:M,'Nov Receipts Data'!$B:$B,$B163)+SUMIFS('Nov Receipts Data'!M:M,'Nov Receipts Data'!$B:$B,$A163)</f>
        <v>4316.5600000000004</v>
      </c>
      <c r="R163" s="127">
        <f>SUMIFS('Nov Receipts Data'!N:N,'Nov Receipts Data'!$B:$B,$B163)+SUMIFS('Nov Receipts Data'!N:N,'Nov Receipts Data'!$B:$B,$A163)</f>
        <v>5476.19</v>
      </c>
      <c r="S163" s="127">
        <f>SUMIFS('Nov Receipts Data'!O:O,'Nov Receipts Data'!$B:$B,$B163)+SUMIFS('Nov Receipts Data'!O:O,'Nov Receipts Data'!$B:$B,$A163)</f>
        <v>303.83999999999997</v>
      </c>
      <c r="T163" s="127">
        <f>SUMIFS('Nov Receipts Data'!P:P,'Nov Receipts Data'!$B:$B,$B163)+SUMIFS('Nov Receipts Data'!P:P,'Nov Receipts Data'!$B:$B,$A163)</f>
        <v>101.28</v>
      </c>
      <c r="U163" s="127">
        <f>SUMIFS('Nov Receipts Data'!Q:Q,'Nov Receipts Data'!$B:$B,$B163)+SUMIFS('Nov Receipts Data'!Q:Q,'Nov Receipts Data'!$B:$B,$A163)</f>
        <v>0</v>
      </c>
      <c r="V163" s="127">
        <f>SUMIFS('Nov Receipts Data'!R:R,'Nov Receipts Data'!$B:$B,$B163)+SUMIFS('Nov Receipts Data'!R:R,'Nov Receipts Data'!$B:$B,$A163)</f>
        <v>0</v>
      </c>
      <c r="W163" s="127">
        <f>SUMIFS('Nov Receipts Data'!S:S,'Nov Receipts Data'!$B:$B,$B163)+SUMIFS('Nov Receipts Data'!S:S,'Nov Receipts Data'!$B:$B,$A163)</f>
        <v>6.33</v>
      </c>
      <c r="X163" s="127">
        <f>SUMIFS('Nov Receipts Data'!T:T,'Nov Receipts Data'!$B:$B,$B163)+SUMIFS('Nov Receipts Data'!T:T,'Nov Receipts Data'!$B:$B,$A163)</f>
        <v>21.1</v>
      </c>
      <c r="Y163" s="127">
        <f>SUMIFS('Nov Receipts Data'!U:U,'Nov Receipts Data'!$B:$B,$B163)+SUMIFS('Nov Receipts Data'!U:U,'Nov Receipts Data'!$B:$B,$A163)</f>
        <v>13656.41</v>
      </c>
      <c r="Z163" s="127">
        <f>SUMIFS('Nov Receipts Data'!V:V,'Nov Receipts Data'!$B:$B,$B163)+SUMIFS('Nov Receipts Data'!V:V,'Nov Receipts Data'!$B:$B,$A163)</f>
        <v>147.6</v>
      </c>
      <c r="AA163" s="127">
        <f>SUMIFS('Nov Receipts Data'!W:W,'Nov Receipts Data'!$B:$B,$B163)+SUMIFS('Nov Receipts Data'!W:W,'Nov Receipts Data'!$B:$B,$A163)</f>
        <v>0</v>
      </c>
      <c r="AB163" s="127">
        <f>SUMIFS('Nov Receipts Data'!X:X,'Nov Receipts Data'!$B:$B,$B163)+SUMIFS('Nov Receipts Data'!X:X,'Nov Receipts Data'!$B:$B,$A163)</f>
        <v>0</v>
      </c>
      <c r="AC163" s="127">
        <f>SUMIFS('Nov Receipts Data'!Y:Y,'Nov Receipts Data'!$B:$B,$B163)+SUMIFS('Nov Receipts Data'!Y:Y,'Nov Receipts Data'!$B:$B,$A163)</f>
        <v>0</v>
      </c>
      <c r="AD163" s="127">
        <f>SUMIFS('Nov Receipts Data'!Z:Z,'Nov Receipts Data'!$B:$B,$B163)+SUMIFS('Nov Receipts Data'!Z:Z,'Nov Receipts Data'!$B:$B,$A163)</f>
        <v>0</v>
      </c>
      <c r="AE163" s="127">
        <f>SUMIFS('Nov Receipts Data'!AA:AA,'Nov Receipts Data'!$B:$B,$B163)+SUMIFS('Nov Receipts Data'!AA:AA,'Nov Receipts Data'!$B:$B,$A163)</f>
        <v>0</v>
      </c>
      <c r="AF163" s="127">
        <f>SUMIFS('Nov Receipts Data'!AB:AB,'Nov Receipts Data'!$B:$B,$B163)+SUMIFS('Nov Receipts Data'!AB:AB,'Nov Receipts Data'!$B:$B,$A163)</f>
        <v>162.47</v>
      </c>
      <c r="AG163" s="127">
        <f>SUMIFS('Nov Receipts Data'!AC:AC,'Nov Receipts Data'!$B:$B,$B163)+SUMIFS('Nov Receipts Data'!AC:AC,'Nov Receipts Data'!$B:$B,$A163)</f>
        <v>0</v>
      </c>
      <c r="AH163" s="127">
        <f>SUMIFS('Nov Receipts Data'!AD:AD,'Nov Receipts Data'!$B:$B,$B163)+SUMIFS('Nov Receipts Data'!AD:AD,'Nov Receipts Data'!$B:$B,$A163)</f>
        <v>0</v>
      </c>
      <c r="AI163" s="127">
        <f>SUMIFS('Nov Receipts Data'!AE:AE,'Nov Receipts Data'!$B:$B,$B163)+SUMIFS('Nov Receipts Data'!AE:AE,'Nov Receipts Data'!$B:$B,$A163)</f>
        <v>0</v>
      </c>
      <c r="AJ163" s="127">
        <f>SUMIFS('Nov Receipts Data'!AF:AF,'Nov Receipts Data'!$B:$B,$B163)+SUMIFS('Nov Receipts Data'!AF:AF,'Nov Receipts Data'!$B:$B,$A163)</f>
        <v>0</v>
      </c>
      <c r="AK163" s="88"/>
    </row>
    <row r="164" spans="1:37" ht="13.2" outlineLevel="1">
      <c r="A164" s="86"/>
      <c r="B164" s="19" t="s">
        <v>214</v>
      </c>
      <c r="C164" s="127">
        <v>67185.723272852818</v>
      </c>
      <c r="D164" s="80">
        <f>SUMIFS('PMT Terms'!C:C,'PMT Terms'!B:B,B164)</f>
        <v>60</v>
      </c>
      <c r="E164" s="89">
        <f t="shared" si="13"/>
        <v>0.66986523040356916</v>
      </c>
      <c r="F164" s="84">
        <f t="shared" si="15"/>
        <v>45005.37999999999</v>
      </c>
      <c r="G164" s="88">
        <f>SUMIFS('Nov Receipts Data'!C:C,'Nov Receipts Data'!$B:$B,$B164)+SUMIFS('Nov Receipts Data'!C:C,'Nov Receipts Data'!$B:$B,$A164)</f>
        <v>0</v>
      </c>
      <c r="H164" s="88">
        <f>SUMIFS('Nov Receipts Data'!D:D,'Nov Receipts Data'!$B:$B,$B164)+SUMIFS('Nov Receipts Data'!D:D,'Nov Receipts Data'!$B:$B,$A164)</f>
        <v>0</v>
      </c>
      <c r="I164" s="127">
        <f>SUMIFS('Nov Receipts Data'!E:E,'Nov Receipts Data'!$B:$B,$B164)+SUMIFS('Nov Receipts Data'!E:E,'Nov Receipts Data'!$B:$B,$A164)</f>
        <v>0</v>
      </c>
      <c r="J164" s="127">
        <f>SUMIFS('Nov Receipts Data'!F:F,'Nov Receipts Data'!$B:$B,$B164)+SUMIFS('Nov Receipts Data'!F:F,'Nov Receipts Data'!$B:$B,$A164)</f>
        <v>13692.14</v>
      </c>
      <c r="K164" s="127">
        <f>SUMIFS('Nov Receipts Data'!G:G,'Nov Receipts Data'!$B:$B,$B164)+SUMIFS('Nov Receipts Data'!G:G,'Nov Receipts Data'!$B:$B,$A164)</f>
        <v>1107.32</v>
      </c>
      <c r="L164" s="127">
        <f>SUMIFS('Nov Receipts Data'!H:H,'Nov Receipts Data'!$B:$B,$B164)+SUMIFS('Nov Receipts Data'!H:H,'Nov Receipts Data'!$B:$B,$A164)</f>
        <v>29.14</v>
      </c>
      <c r="M164" s="127">
        <f>SUMIFS('Nov Receipts Data'!I:I,'Nov Receipts Data'!$B:$B,$B164)+SUMIFS('Nov Receipts Data'!I:I,'Nov Receipts Data'!$B:$B,$A164)</f>
        <v>1349.98</v>
      </c>
      <c r="N164" s="127">
        <f>SUMIFS('Nov Receipts Data'!J:J,'Nov Receipts Data'!$B:$B,$B164)+SUMIFS('Nov Receipts Data'!J:J,'Nov Receipts Data'!$B:$B,$A164)</f>
        <v>0</v>
      </c>
      <c r="O164" s="127">
        <f>SUMIFS('Nov Receipts Data'!K:K,'Nov Receipts Data'!$B:$B,$B164)+SUMIFS('Nov Receipts Data'!K:K,'Nov Receipts Data'!$B:$B,$A164)</f>
        <v>4827.76</v>
      </c>
      <c r="P164" s="127">
        <f>SUMIFS('Nov Receipts Data'!L:L,'Nov Receipts Data'!$B:$B,$B164)+SUMIFS('Nov Receipts Data'!L:L,'Nov Receipts Data'!$B:$B,$A164)</f>
        <v>10827.46</v>
      </c>
      <c r="Q164" s="127">
        <f>SUMIFS('Nov Receipts Data'!M:M,'Nov Receipts Data'!$B:$B,$B164)+SUMIFS('Nov Receipts Data'!M:M,'Nov Receipts Data'!$B:$B,$A164)</f>
        <v>5230.54</v>
      </c>
      <c r="R164" s="127">
        <f>SUMIFS('Nov Receipts Data'!N:N,'Nov Receipts Data'!$B:$B,$B164)+SUMIFS('Nov Receipts Data'!N:N,'Nov Receipts Data'!$B:$B,$A164)</f>
        <v>30</v>
      </c>
      <c r="S164" s="127">
        <f>SUMIFS('Nov Receipts Data'!O:O,'Nov Receipts Data'!$B:$B,$B164)+SUMIFS('Nov Receipts Data'!O:O,'Nov Receipts Data'!$B:$B,$A164)</f>
        <v>0</v>
      </c>
      <c r="T164" s="127">
        <f>SUMIFS('Nov Receipts Data'!P:P,'Nov Receipts Data'!$B:$B,$B164)+SUMIFS('Nov Receipts Data'!P:P,'Nov Receipts Data'!$B:$B,$A164)</f>
        <v>25.85</v>
      </c>
      <c r="U164" s="127">
        <f>SUMIFS('Nov Receipts Data'!Q:Q,'Nov Receipts Data'!$B:$B,$B164)+SUMIFS('Nov Receipts Data'!Q:Q,'Nov Receipts Data'!$B:$B,$A164)</f>
        <v>0</v>
      </c>
      <c r="V164" s="127">
        <f>SUMIFS('Nov Receipts Data'!R:R,'Nov Receipts Data'!$B:$B,$B164)+SUMIFS('Nov Receipts Data'!R:R,'Nov Receipts Data'!$B:$B,$A164)</f>
        <v>0</v>
      </c>
      <c r="W164" s="127">
        <f>SUMIFS('Nov Receipts Data'!S:S,'Nov Receipts Data'!$B:$B,$B164)+SUMIFS('Nov Receipts Data'!S:S,'Nov Receipts Data'!$B:$B,$A164)</f>
        <v>0</v>
      </c>
      <c r="X164" s="127">
        <f>SUMIFS('Nov Receipts Data'!T:T,'Nov Receipts Data'!$B:$B,$B164)+SUMIFS('Nov Receipts Data'!T:T,'Nov Receipts Data'!$B:$B,$A164)</f>
        <v>0</v>
      </c>
      <c r="Y164" s="127">
        <f>SUMIFS('Nov Receipts Data'!U:U,'Nov Receipts Data'!$B:$B,$B164)+SUMIFS('Nov Receipts Data'!U:U,'Nov Receipts Data'!$B:$B,$A164)</f>
        <v>0</v>
      </c>
      <c r="Z164" s="127">
        <f>SUMIFS('Nov Receipts Data'!V:V,'Nov Receipts Data'!$B:$B,$B164)+SUMIFS('Nov Receipts Data'!V:V,'Nov Receipts Data'!$B:$B,$A164)</f>
        <v>468.59</v>
      </c>
      <c r="AA164" s="127">
        <f>SUMIFS('Nov Receipts Data'!W:W,'Nov Receipts Data'!$B:$B,$B164)+SUMIFS('Nov Receipts Data'!W:W,'Nov Receipts Data'!$B:$B,$A164)</f>
        <v>0</v>
      </c>
      <c r="AB164" s="127">
        <f>SUMIFS('Nov Receipts Data'!X:X,'Nov Receipts Data'!$B:$B,$B164)+SUMIFS('Nov Receipts Data'!X:X,'Nov Receipts Data'!$B:$B,$A164)</f>
        <v>0</v>
      </c>
      <c r="AC164" s="127">
        <f>SUMIFS('Nov Receipts Data'!Y:Y,'Nov Receipts Data'!$B:$B,$B164)+SUMIFS('Nov Receipts Data'!Y:Y,'Nov Receipts Data'!$B:$B,$A164)</f>
        <v>3058.76</v>
      </c>
      <c r="AD164" s="127">
        <f>SUMIFS('Nov Receipts Data'!Z:Z,'Nov Receipts Data'!$B:$B,$B164)+SUMIFS('Nov Receipts Data'!Z:Z,'Nov Receipts Data'!$B:$B,$A164)</f>
        <v>426.76</v>
      </c>
      <c r="AE164" s="127">
        <f>SUMIFS('Nov Receipts Data'!AA:AA,'Nov Receipts Data'!$B:$B,$B164)+SUMIFS('Nov Receipts Data'!AA:AA,'Nov Receipts Data'!$B:$B,$A164)</f>
        <v>3850.24</v>
      </c>
      <c r="AF164" s="127">
        <f>SUMIFS('Nov Receipts Data'!AB:AB,'Nov Receipts Data'!$B:$B,$B164)+SUMIFS('Nov Receipts Data'!AB:AB,'Nov Receipts Data'!$B:$B,$A164)</f>
        <v>0</v>
      </c>
      <c r="AG164" s="127">
        <f>SUMIFS('Nov Receipts Data'!AC:AC,'Nov Receipts Data'!$B:$B,$B164)+SUMIFS('Nov Receipts Data'!AC:AC,'Nov Receipts Data'!$B:$B,$A164)</f>
        <v>0</v>
      </c>
      <c r="AH164" s="127">
        <f>SUMIFS('Nov Receipts Data'!AD:AD,'Nov Receipts Data'!$B:$B,$B164)+SUMIFS('Nov Receipts Data'!AD:AD,'Nov Receipts Data'!$B:$B,$A164)</f>
        <v>80.84</v>
      </c>
      <c r="AI164" s="127">
        <f>SUMIFS('Nov Receipts Data'!AE:AE,'Nov Receipts Data'!$B:$B,$B164)+SUMIFS('Nov Receipts Data'!AE:AE,'Nov Receipts Data'!$B:$B,$A164)</f>
        <v>0</v>
      </c>
      <c r="AJ164" s="127">
        <f>SUMIFS('Nov Receipts Data'!AF:AF,'Nov Receipts Data'!$B:$B,$B164)+SUMIFS('Nov Receipts Data'!AF:AF,'Nov Receipts Data'!$B:$B,$A164)</f>
        <v>0</v>
      </c>
      <c r="AK164" s="88"/>
    </row>
    <row r="165" spans="1:37" ht="13.2" outlineLevel="1">
      <c r="A165" s="86"/>
      <c r="B165" s="19" t="s">
        <v>123</v>
      </c>
      <c r="C165" s="127">
        <v>49268.605504587162</v>
      </c>
      <c r="D165" s="80">
        <f>SUMIFS('PMT Terms'!C:C,'PMT Terms'!B:B,B165)</f>
        <v>60</v>
      </c>
      <c r="E165" s="89">
        <f t="shared" si="13"/>
        <v>0.89674529139832226</v>
      </c>
      <c r="F165" s="84">
        <f t="shared" si="15"/>
        <v>44181.39</v>
      </c>
      <c r="G165" s="88">
        <f>SUMIFS('Nov Receipts Data'!C:C,'Nov Receipts Data'!$B:$B,$B165)+SUMIFS('Nov Receipts Data'!C:C,'Nov Receipts Data'!$B:$B,$A165)</f>
        <v>0</v>
      </c>
      <c r="H165" s="88">
        <f>SUMIFS('Nov Receipts Data'!D:D,'Nov Receipts Data'!$B:$B,$B165)+SUMIFS('Nov Receipts Data'!D:D,'Nov Receipts Data'!$B:$B,$A165)</f>
        <v>0</v>
      </c>
      <c r="I165" s="127">
        <f>SUMIFS('Nov Receipts Data'!E:E,'Nov Receipts Data'!$B:$B,$B165)+SUMIFS('Nov Receipts Data'!E:E,'Nov Receipts Data'!$B:$B,$A165)</f>
        <v>0</v>
      </c>
      <c r="J165" s="127">
        <f>SUMIFS('Nov Receipts Data'!F:F,'Nov Receipts Data'!$B:$B,$B165)+SUMIFS('Nov Receipts Data'!F:F,'Nov Receipts Data'!$B:$B,$A165)</f>
        <v>0</v>
      </c>
      <c r="K165" s="127">
        <f>SUMIFS('Nov Receipts Data'!G:G,'Nov Receipts Data'!$B:$B,$B165)+SUMIFS('Nov Receipts Data'!G:G,'Nov Receipts Data'!$B:$B,$A165)</f>
        <v>0</v>
      </c>
      <c r="L165" s="127">
        <f>SUMIFS('Nov Receipts Data'!H:H,'Nov Receipts Data'!$B:$B,$B165)+SUMIFS('Nov Receipts Data'!H:H,'Nov Receipts Data'!$B:$B,$A165)</f>
        <v>17371.580000000002</v>
      </c>
      <c r="M165" s="127">
        <f>SUMIFS('Nov Receipts Data'!I:I,'Nov Receipts Data'!$B:$B,$B165)+SUMIFS('Nov Receipts Data'!I:I,'Nov Receipts Data'!$B:$B,$A165)</f>
        <v>2655.44</v>
      </c>
      <c r="N165" s="127">
        <f>SUMIFS('Nov Receipts Data'!J:J,'Nov Receipts Data'!$B:$B,$B165)+SUMIFS('Nov Receipts Data'!J:J,'Nov Receipts Data'!$B:$B,$A165)</f>
        <v>0</v>
      </c>
      <c r="O165" s="127">
        <f>SUMIFS('Nov Receipts Data'!K:K,'Nov Receipts Data'!$B:$B,$B165)+SUMIFS('Nov Receipts Data'!K:K,'Nov Receipts Data'!$B:$B,$A165)</f>
        <v>0</v>
      </c>
      <c r="P165" s="127">
        <f>SUMIFS('Nov Receipts Data'!L:L,'Nov Receipts Data'!$B:$B,$B165)+SUMIFS('Nov Receipts Data'!L:L,'Nov Receipts Data'!$B:$B,$A165)</f>
        <v>8271.7199999999993</v>
      </c>
      <c r="Q165" s="127">
        <f>SUMIFS('Nov Receipts Data'!M:M,'Nov Receipts Data'!$B:$B,$B165)+SUMIFS('Nov Receipts Data'!M:M,'Nov Receipts Data'!$B:$B,$A165)</f>
        <v>5073.83</v>
      </c>
      <c r="R165" s="127">
        <f>SUMIFS('Nov Receipts Data'!N:N,'Nov Receipts Data'!$B:$B,$B165)+SUMIFS('Nov Receipts Data'!N:N,'Nov Receipts Data'!$B:$B,$A165)</f>
        <v>10808.82</v>
      </c>
      <c r="S165" s="127">
        <f>SUMIFS('Nov Receipts Data'!O:O,'Nov Receipts Data'!$B:$B,$B165)+SUMIFS('Nov Receipts Data'!O:O,'Nov Receipts Data'!$B:$B,$A165)</f>
        <v>0</v>
      </c>
      <c r="T165" s="127">
        <f>SUMIFS('Nov Receipts Data'!P:P,'Nov Receipts Data'!$B:$B,$B165)+SUMIFS('Nov Receipts Data'!P:P,'Nov Receipts Data'!$B:$B,$A165)</f>
        <v>0</v>
      </c>
      <c r="U165" s="127">
        <f>SUMIFS('Nov Receipts Data'!Q:Q,'Nov Receipts Data'!$B:$B,$B165)+SUMIFS('Nov Receipts Data'!Q:Q,'Nov Receipts Data'!$B:$B,$A165)</f>
        <v>0</v>
      </c>
      <c r="V165" s="127">
        <f>SUMIFS('Nov Receipts Data'!R:R,'Nov Receipts Data'!$B:$B,$B165)+SUMIFS('Nov Receipts Data'!R:R,'Nov Receipts Data'!$B:$B,$A165)</f>
        <v>0</v>
      </c>
      <c r="W165" s="127">
        <f>SUMIFS('Nov Receipts Data'!S:S,'Nov Receipts Data'!$B:$B,$B165)+SUMIFS('Nov Receipts Data'!S:S,'Nov Receipts Data'!$B:$B,$A165)</f>
        <v>0</v>
      </c>
      <c r="X165" s="127">
        <f>SUMIFS('Nov Receipts Data'!T:T,'Nov Receipts Data'!$B:$B,$B165)+SUMIFS('Nov Receipts Data'!T:T,'Nov Receipts Data'!$B:$B,$A165)</f>
        <v>0</v>
      </c>
      <c r="Y165" s="127">
        <f>SUMIFS('Nov Receipts Data'!U:U,'Nov Receipts Data'!$B:$B,$B165)+SUMIFS('Nov Receipts Data'!U:U,'Nov Receipts Data'!$B:$B,$A165)</f>
        <v>0</v>
      </c>
      <c r="Z165" s="127">
        <f>SUMIFS('Nov Receipts Data'!V:V,'Nov Receipts Data'!$B:$B,$B165)+SUMIFS('Nov Receipts Data'!V:V,'Nov Receipts Data'!$B:$B,$A165)</f>
        <v>0</v>
      </c>
      <c r="AA165" s="127">
        <f>SUMIFS('Nov Receipts Data'!W:W,'Nov Receipts Data'!$B:$B,$B165)+SUMIFS('Nov Receipts Data'!W:W,'Nov Receipts Data'!$B:$B,$A165)</f>
        <v>0</v>
      </c>
      <c r="AB165" s="127">
        <f>SUMIFS('Nov Receipts Data'!X:X,'Nov Receipts Data'!$B:$B,$B165)+SUMIFS('Nov Receipts Data'!X:X,'Nov Receipts Data'!$B:$B,$A165)</f>
        <v>0</v>
      </c>
      <c r="AC165" s="127">
        <f>SUMIFS('Nov Receipts Data'!Y:Y,'Nov Receipts Data'!$B:$B,$B165)+SUMIFS('Nov Receipts Data'!Y:Y,'Nov Receipts Data'!$B:$B,$A165)</f>
        <v>0</v>
      </c>
      <c r="AD165" s="127">
        <f>SUMIFS('Nov Receipts Data'!Z:Z,'Nov Receipts Data'!$B:$B,$B165)+SUMIFS('Nov Receipts Data'!Z:Z,'Nov Receipts Data'!$B:$B,$A165)</f>
        <v>0</v>
      </c>
      <c r="AE165" s="127">
        <f>SUMIFS('Nov Receipts Data'!AA:AA,'Nov Receipts Data'!$B:$B,$B165)+SUMIFS('Nov Receipts Data'!AA:AA,'Nov Receipts Data'!$B:$B,$A165)</f>
        <v>0</v>
      </c>
      <c r="AF165" s="127">
        <f>SUMIFS('Nov Receipts Data'!AB:AB,'Nov Receipts Data'!$B:$B,$B165)+SUMIFS('Nov Receipts Data'!AB:AB,'Nov Receipts Data'!$B:$B,$A165)</f>
        <v>0</v>
      </c>
      <c r="AG165" s="127">
        <f>SUMIFS('Nov Receipts Data'!AC:AC,'Nov Receipts Data'!$B:$B,$B165)+SUMIFS('Nov Receipts Data'!AC:AC,'Nov Receipts Data'!$B:$B,$A165)</f>
        <v>0</v>
      </c>
      <c r="AH165" s="127">
        <f>SUMIFS('Nov Receipts Data'!AD:AD,'Nov Receipts Data'!$B:$B,$B165)+SUMIFS('Nov Receipts Data'!AD:AD,'Nov Receipts Data'!$B:$B,$A165)</f>
        <v>0</v>
      </c>
      <c r="AI165" s="127">
        <f>SUMIFS('Nov Receipts Data'!AE:AE,'Nov Receipts Data'!$B:$B,$B165)+SUMIFS('Nov Receipts Data'!AE:AE,'Nov Receipts Data'!$B:$B,$A165)</f>
        <v>0</v>
      </c>
      <c r="AJ165" s="127">
        <f>SUMIFS('Nov Receipts Data'!AF:AF,'Nov Receipts Data'!$B:$B,$B165)+SUMIFS('Nov Receipts Data'!AF:AF,'Nov Receipts Data'!$B:$B,$A165)</f>
        <v>0</v>
      </c>
      <c r="AK165" s="88"/>
    </row>
    <row r="166" spans="1:37" ht="13.2" outlineLevel="1">
      <c r="A166" s="86"/>
      <c r="B166" s="19" t="s">
        <v>144</v>
      </c>
      <c r="C166" s="127">
        <v>185571</v>
      </c>
      <c r="D166" s="80">
        <f>SUMIFS('PMT Terms'!C:C,'PMT Terms'!B:B,B166)</f>
        <v>45</v>
      </c>
      <c r="E166" s="89">
        <f t="shared" si="13"/>
        <v>0.21601823560793443</v>
      </c>
      <c r="F166" s="84">
        <f t="shared" si="15"/>
        <v>40086.720000000001</v>
      </c>
      <c r="G166" s="88">
        <f>SUMIFS('Nov Receipts Data'!C:C,'Nov Receipts Data'!$B:$B,$B166)+SUMIFS('Nov Receipts Data'!C:C,'Nov Receipts Data'!$B:$B,$A166)</f>
        <v>0</v>
      </c>
      <c r="H166" s="88">
        <f>SUMIFS('Nov Receipts Data'!D:D,'Nov Receipts Data'!$B:$B,$B166)+SUMIFS('Nov Receipts Data'!D:D,'Nov Receipts Data'!$B:$B,$A166)</f>
        <v>0</v>
      </c>
      <c r="I166" s="127">
        <f>SUMIFS('Nov Receipts Data'!E:E,'Nov Receipts Data'!$B:$B,$B166)+SUMIFS('Nov Receipts Data'!E:E,'Nov Receipts Data'!$B:$B,$A166)</f>
        <v>0</v>
      </c>
      <c r="J166" s="127">
        <f>SUMIFS('Nov Receipts Data'!F:F,'Nov Receipts Data'!$B:$B,$B166)+SUMIFS('Nov Receipts Data'!F:F,'Nov Receipts Data'!$B:$B,$A166)</f>
        <v>0</v>
      </c>
      <c r="K166" s="127">
        <f>SUMIFS('Nov Receipts Data'!G:G,'Nov Receipts Data'!$B:$B,$B166)+SUMIFS('Nov Receipts Data'!G:G,'Nov Receipts Data'!$B:$B,$A166)</f>
        <v>0</v>
      </c>
      <c r="L166" s="127">
        <f>SUMIFS('Nov Receipts Data'!H:H,'Nov Receipts Data'!$B:$B,$B166)+SUMIFS('Nov Receipts Data'!H:H,'Nov Receipts Data'!$B:$B,$A166)</f>
        <v>0</v>
      </c>
      <c r="M166" s="127">
        <f>SUMIFS('Nov Receipts Data'!I:I,'Nov Receipts Data'!$B:$B,$B166)+SUMIFS('Nov Receipts Data'!I:I,'Nov Receipts Data'!$B:$B,$A166)</f>
        <v>0</v>
      </c>
      <c r="N166" s="127">
        <f>SUMIFS('Nov Receipts Data'!J:J,'Nov Receipts Data'!$B:$B,$B166)+SUMIFS('Nov Receipts Data'!J:J,'Nov Receipts Data'!$B:$B,$A166)</f>
        <v>0</v>
      </c>
      <c r="O166" s="127">
        <f>SUMIFS('Nov Receipts Data'!K:K,'Nov Receipts Data'!$B:$B,$B166)+SUMIFS('Nov Receipts Data'!K:K,'Nov Receipts Data'!$B:$B,$A166)</f>
        <v>0</v>
      </c>
      <c r="P166" s="127">
        <f>SUMIFS('Nov Receipts Data'!L:L,'Nov Receipts Data'!$B:$B,$B166)+SUMIFS('Nov Receipts Data'!L:L,'Nov Receipts Data'!$B:$B,$A166)</f>
        <v>0</v>
      </c>
      <c r="Q166" s="127">
        <f>SUMIFS('Nov Receipts Data'!M:M,'Nov Receipts Data'!$B:$B,$B166)+SUMIFS('Nov Receipts Data'!M:M,'Nov Receipts Data'!$B:$B,$A166)</f>
        <v>0</v>
      </c>
      <c r="R166" s="127">
        <f>SUMIFS('Nov Receipts Data'!N:N,'Nov Receipts Data'!$B:$B,$B166)+SUMIFS('Nov Receipts Data'!N:N,'Nov Receipts Data'!$B:$B,$A166)</f>
        <v>0</v>
      </c>
      <c r="S166" s="127">
        <f>SUMIFS('Nov Receipts Data'!O:O,'Nov Receipts Data'!$B:$B,$B166)+SUMIFS('Nov Receipts Data'!O:O,'Nov Receipts Data'!$B:$B,$A166)</f>
        <v>0</v>
      </c>
      <c r="T166" s="127">
        <f>SUMIFS('Nov Receipts Data'!P:P,'Nov Receipts Data'!$B:$B,$B166)+SUMIFS('Nov Receipts Data'!P:P,'Nov Receipts Data'!$B:$B,$A166)</f>
        <v>0</v>
      </c>
      <c r="U166" s="127">
        <f>SUMIFS('Nov Receipts Data'!Q:Q,'Nov Receipts Data'!$B:$B,$B166)+SUMIFS('Nov Receipts Data'!Q:Q,'Nov Receipts Data'!$B:$B,$A166)</f>
        <v>0</v>
      </c>
      <c r="V166" s="127">
        <f>SUMIFS('Nov Receipts Data'!R:R,'Nov Receipts Data'!$B:$B,$B166)+SUMIFS('Nov Receipts Data'!R:R,'Nov Receipts Data'!$B:$B,$A166)</f>
        <v>0</v>
      </c>
      <c r="W166" s="127">
        <f>SUMIFS('Nov Receipts Data'!S:S,'Nov Receipts Data'!$B:$B,$B166)+SUMIFS('Nov Receipts Data'!S:S,'Nov Receipts Data'!$B:$B,$A166)</f>
        <v>0</v>
      </c>
      <c r="X166" s="127">
        <f>SUMIFS('Nov Receipts Data'!T:T,'Nov Receipts Data'!$B:$B,$B166)+SUMIFS('Nov Receipts Data'!T:T,'Nov Receipts Data'!$B:$B,$A166)</f>
        <v>0</v>
      </c>
      <c r="Y166" s="127">
        <f>SUMIFS('Nov Receipts Data'!U:U,'Nov Receipts Data'!$B:$B,$B166)+SUMIFS('Nov Receipts Data'!U:U,'Nov Receipts Data'!$B:$B,$A166)</f>
        <v>0</v>
      </c>
      <c r="Z166" s="127">
        <f>SUMIFS('Nov Receipts Data'!V:V,'Nov Receipts Data'!$B:$B,$B166)+SUMIFS('Nov Receipts Data'!V:V,'Nov Receipts Data'!$B:$B,$A166)</f>
        <v>18946.439999999999</v>
      </c>
      <c r="AA166" s="127">
        <f>SUMIFS('Nov Receipts Data'!W:W,'Nov Receipts Data'!$B:$B,$B166)+SUMIFS('Nov Receipts Data'!W:W,'Nov Receipts Data'!$B:$B,$A166)</f>
        <v>21140.28</v>
      </c>
      <c r="AB166" s="127">
        <f>SUMIFS('Nov Receipts Data'!X:X,'Nov Receipts Data'!$B:$B,$B166)+SUMIFS('Nov Receipts Data'!X:X,'Nov Receipts Data'!$B:$B,$A166)</f>
        <v>0</v>
      </c>
      <c r="AC166" s="127">
        <f>SUMIFS('Nov Receipts Data'!Y:Y,'Nov Receipts Data'!$B:$B,$B166)+SUMIFS('Nov Receipts Data'!Y:Y,'Nov Receipts Data'!$B:$B,$A166)</f>
        <v>0</v>
      </c>
      <c r="AD166" s="127">
        <f>SUMIFS('Nov Receipts Data'!Z:Z,'Nov Receipts Data'!$B:$B,$B166)+SUMIFS('Nov Receipts Data'!Z:Z,'Nov Receipts Data'!$B:$B,$A166)</f>
        <v>0</v>
      </c>
      <c r="AE166" s="127">
        <f>SUMIFS('Nov Receipts Data'!AA:AA,'Nov Receipts Data'!$B:$B,$B166)+SUMIFS('Nov Receipts Data'!AA:AA,'Nov Receipts Data'!$B:$B,$A166)</f>
        <v>0</v>
      </c>
      <c r="AF166" s="127">
        <f>SUMIFS('Nov Receipts Data'!AB:AB,'Nov Receipts Data'!$B:$B,$B166)+SUMIFS('Nov Receipts Data'!AB:AB,'Nov Receipts Data'!$B:$B,$A166)</f>
        <v>0</v>
      </c>
      <c r="AG166" s="127">
        <f>SUMIFS('Nov Receipts Data'!AC:AC,'Nov Receipts Data'!$B:$B,$B166)+SUMIFS('Nov Receipts Data'!AC:AC,'Nov Receipts Data'!$B:$B,$A166)</f>
        <v>0</v>
      </c>
      <c r="AH166" s="127">
        <f>SUMIFS('Nov Receipts Data'!AD:AD,'Nov Receipts Data'!$B:$B,$B166)+SUMIFS('Nov Receipts Data'!AD:AD,'Nov Receipts Data'!$B:$B,$A166)</f>
        <v>0</v>
      </c>
      <c r="AI166" s="127">
        <f>SUMIFS('Nov Receipts Data'!AE:AE,'Nov Receipts Data'!$B:$B,$B166)+SUMIFS('Nov Receipts Data'!AE:AE,'Nov Receipts Data'!$B:$B,$A166)</f>
        <v>0</v>
      </c>
      <c r="AJ166" s="127">
        <f>SUMIFS('Nov Receipts Data'!AF:AF,'Nov Receipts Data'!$B:$B,$B166)+SUMIFS('Nov Receipts Data'!AF:AF,'Nov Receipts Data'!$B:$B,$A166)</f>
        <v>0</v>
      </c>
      <c r="AK166" s="88"/>
    </row>
    <row r="167" spans="1:37" ht="13.2" outlineLevel="1">
      <c r="A167" s="86"/>
      <c r="B167" s="19" t="s">
        <v>517</v>
      </c>
      <c r="C167" s="127">
        <v>82773.200351876803</v>
      </c>
      <c r="D167" s="80">
        <f>SUMIFS('PMT Terms'!C:C,'PMT Terms'!B:B,B167)</f>
        <v>60</v>
      </c>
      <c r="E167" s="89">
        <f t="shared" si="13"/>
        <v>0.47808590016784008</v>
      </c>
      <c r="F167" s="84">
        <f t="shared" si="15"/>
        <v>39572.699999999997</v>
      </c>
      <c r="G167" s="88">
        <f>SUMIFS('Nov Receipts Data'!C:C,'Nov Receipts Data'!$B:$B,$B167)+SUMIFS('Nov Receipts Data'!C:C,'Nov Receipts Data'!$B:$B,$A167)</f>
        <v>0</v>
      </c>
      <c r="H167" s="88">
        <f>SUMIFS('Nov Receipts Data'!D:D,'Nov Receipts Data'!$B:$B,$B167)+SUMIFS('Nov Receipts Data'!D:D,'Nov Receipts Data'!$B:$B,$A167)</f>
        <v>0</v>
      </c>
      <c r="I167" s="127">
        <f>SUMIFS('Nov Receipts Data'!E:E,'Nov Receipts Data'!$B:$B,$B167)+SUMIFS('Nov Receipts Data'!E:E,'Nov Receipts Data'!$B:$B,$A167)</f>
        <v>0</v>
      </c>
      <c r="J167" s="127">
        <f>SUMIFS('Nov Receipts Data'!F:F,'Nov Receipts Data'!$B:$B,$B167)+SUMIFS('Nov Receipts Data'!F:F,'Nov Receipts Data'!$B:$B,$A167)</f>
        <v>0</v>
      </c>
      <c r="K167" s="127">
        <f>SUMIFS('Nov Receipts Data'!G:G,'Nov Receipts Data'!$B:$B,$B167)+SUMIFS('Nov Receipts Data'!G:G,'Nov Receipts Data'!$B:$B,$A167)</f>
        <v>8787.7900000000009</v>
      </c>
      <c r="L167" s="127">
        <f>SUMIFS('Nov Receipts Data'!H:H,'Nov Receipts Data'!$B:$B,$B167)+SUMIFS('Nov Receipts Data'!H:H,'Nov Receipts Data'!$B:$B,$A167)</f>
        <v>0</v>
      </c>
      <c r="M167" s="127">
        <f>SUMIFS('Nov Receipts Data'!I:I,'Nov Receipts Data'!$B:$B,$B167)+SUMIFS('Nov Receipts Data'!I:I,'Nov Receipts Data'!$B:$B,$A167)</f>
        <v>0</v>
      </c>
      <c r="N167" s="127">
        <f>SUMIFS('Nov Receipts Data'!J:J,'Nov Receipts Data'!$B:$B,$B167)+SUMIFS('Nov Receipts Data'!J:J,'Nov Receipts Data'!$B:$B,$A167)</f>
        <v>0</v>
      </c>
      <c r="O167" s="127">
        <f>SUMIFS('Nov Receipts Data'!K:K,'Nov Receipts Data'!$B:$B,$B167)+SUMIFS('Nov Receipts Data'!K:K,'Nov Receipts Data'!$B:$B,$A167)</f>
        <v>0</v>
      </c>
      <c r="P167" s="127">
        <f>SUMIFS('Nov Receipts Data'!L:L,'Nov Receipts Data'!$B:$B,$B167)+SUMIFS('Nov Receipts Data'!L:L,'Nov Receipts Data'!$B:$B,$A167)</f>
        <v>488.62</v>
      </c>
      <c r="Q167" s="127">
        <f>SUMIFS('Nov Receipts Data'!M:M,'Nov Receipts Data'!$B:$B,$B167)+SUMIFS('Nov Receipts Data'!M:M,'Nov Receipts Data'!$B:$B,$A167)</f>
        <v>0</v>
      </c>
      <c r="R167" s="127">
        <f>SUMIFS('Nov Receipts Data'!N:N,'Nov Receipts Data'!$B:$B,$B167)+SUMIFS('Nov Receipts Data'!N:N,'Nov Receipts Data'!$B:$B,$A167)</f>
        <v>0</v>
      </c>
      <c r="S167" s="127">
        <f>SUMIFS('Nov Receipts Data'!O:O,'Nov Receipts Data'!$B:$B,$B167)+SUMIFS('Nov Receipts Data'!O:O,'Nov Receipts Data'!$B:$B,$A167)</f>
        <v>0</v>
      </c>
      <c r="T167" s="127">
        <f>SUMIFS('Nov Receipts Data'!P:P,'Nov Receipts Data'!$B:$B,$B167)+SUMIFS('Nov Receipts Data'!P:P,'Nov Receipts Data'!$B:$B,$A167)</f>
        <v>0</v>
      </c>
      <c r="U167" s="127">
        <f>SUMIFS('Nov Receipts Data'!Q:Q,'Nov Receipts Data'!$B:$B,$B167)+SUMIFS('Nov Receipts Data'!Q:Q,'Nov Receipts Data'!$B:$B,$A167)</f>
        <v>0</v>
      </c>
      <c r="V167" s="127">
        <f>SUMIFS('Nov Receipts Data'!R:R,'Nov Receipts Data'!$B:$B,$B167)+SUMIFS('Nov Receipts Data'!R:R,'Nov Receipts Data'!$B:$B,$A167)</f>
        <v>13744.09</v>
      </c>
      <c r="W167" s="127">
        <f>SUMIFS('Nov Receipts Data'!S:S,'Nov Receipts Data'!$B:$B,$B167)+SUMIFS('Nov Receipts Data'!S:S,'Nov Receipts Data'!$B:$B,$A167)</f>
        <v>2930</v>
      </c>
      <c r="X167" s="127">
        <f>SUMIFS('Nov Receipts Data'!T:T,'Nov Receipts Data'!$B:$B,$B167)+SUMIFS('Nov Receipts Data'!T:T,'Nov Receipts Data'!$B:$B,$A167)</f>
        <v>0</v>
      </c>
      <c r="Y167" s="127">
        <f>SUMIFS('Nov Receipts Data'!U:U,'Nov Receipts Data'!$B:$B,$B167)+SUMIFS('Nov Receipts Data'!U:U,'Nov Receipts Data'!$B:$B,$A167)</f>
        <v>13622.2</v>
      </c>
      <c r="Z167" s="127">
        <f>SUMIFS('Nov Receipts Data'!V:V,'Nov Receipts Data'!$B:$B,$B167)+SUMIFS('Nov Receipts Data'!V:V,'Nov Receipts Data'!$B:$B,$A167)</f>
        <v>0</v>
      </c>
      <c r="AA167" s="127">
        <f>SUMIFS('Nov Receipts Data'!W:W,'Nov Receipts Data'!$B:$B,$B167)+SUMIFS('Nov Receipts Data'!W:W,'Nov Receipts Data'!$B:$B,$A167)</f>
        <v>0</v>
      </c>
      <c r="AB167" s="127">
        <f>SUMIFS('Nov Receipts Data'!X:X,'Nov Receipts Data'!$B:$B,$B167)+SUMIFS('Nov Receipts Data'!X:X,'Nov Receipts Data'!$B:$B,$A167)</f>
        <v>0</v>
      </c>
      <c r="AC167" s="127">
        <f>SUMIFS('Nov Receipts Data'!Y:Y,'Nov Receipts Data'!$B:$B,$B167)+SUMIFS('Nov Receipts Data'!Y:Y,'Nov Receipts Data'!$B:$B,$A167)</f>
        <v>0</v>
      </c>
      <c r="AD167" s="127">
        <f>SUMIFS('Nov Receipts Data'!Z:Z,'Nov Receipts Data'!$B:$B,$B167)+SUMIFS('Nov Receipts Data'!Z:Z,'Nov Receipts Data'!$B:$B,$A167)</f>
        <v>0</v>
      </c>
      <c r="AE167" s="127">
        <f>SUMIFS('Nov Receipts Data'!AA:AA,'Nov Receipts Data'!$B:$B,$B167)+SUMIFS('Nov Receipts Data'!AA:AA,'Nov Receipts Data'!$B:$B,$A167)</f>
        <v>0</v>
      </c>
      <c r="AF167" s="127">
        <f>SUMIFS('Nov Receipts Data'!AB:AB,'Nov Receipts Data'!$B:$B,$B167)+SUMIFS('Nov Receipts Data'!AB:AB,'Nov Receipts Data'!$B:$B,$A167)</f>
        <v>0</v>
      </c>
      <c r="AG167" s="127">
        <f>SUMIFS('Nov Receipts Data'!AC:AC,'Nov Receipts Data'!$B:$B,$B167)+SUMIFS('Nov Receipts Data'!AC:AC,'Nov Receipts Data'!$B:$B,$A167)</f>
        <v>0</v>
      </c>
      <c r="AH167" s="127">
        <f>SUMIFS('Nov Receipts Data'!AD:AD,'Nov Receipts Data'!$B:$B,$B167)+SUMIFS('Nov Receipts Data'!AD:AD,'Nov Receipts Data'!$B:$B,$A167)</f>
        <v>0</v>
      </c>
      <c r="AI167" s="127">
        <f>SUMIFS('Nov Receipts Data'!AE:AE,'Nov Receipts Data'!$B:$B,$B167)+SUMIFS('Nov Receipts Data'!AE:AE,'Nov Receipts Data'!$B:$B,$A167)</f>
        <v>0</v>
      </c>
      <c r="AJ167" s="127">
        <f>SUMIFS('Nov Receipts Data'!AF:AF,'Nov Receipts Data'!$B:$B,$B167)+SUMIFS('Nov Receipts Data'!AF:AF,'Nov Receipts Data'!$B:$B,$A167)</f>
        <v>0</v>
      </c>
      <c r="AK167" s="88"/>
    </row>
    <row r="168" spans="1:37" ht="13.2" outlineLevel="1">
      <c r="A168" s="86"/>
      <c r="B168" s="19" t="s">
        <v>141</v>
      </c>
      <c r="C168" s="127">
        <v>38578.701577903601</v>
      </c>
      <c r="D168" s="80">
        <f>SUMIFS('PMT Terms'!C:C,'PMT Terms'!B:B,B168)</f>
        <v>30</v>
      </c>
      <c r="E168" s="89">
        <f t="shared" si="13"/>
        <v>1.1621746758237161</v>
      </c>
      <c r="F168" s="84">
        <f t="shared" si="15"/>
        <v>44835.19</v>
      </c>
      <c r="G168" s="88">
        <f>SUMIFS('Nov Receipts Data'!C:C,'Nov Receipts Data'!$B:$B,$B168)+SUMIFS('Nov Receipts Data'!C:C,'Nov Receipts Data'!$B:$B,$A168)</f>
        <v>97.38</v>
      </c>
      <c r="H168" s="88">
        <f>SUMIFS('Nov Receipts Data'!D:D,'Nov Receipts Data'!$B:$B,$B168)+SUMIFS('Nov Receipts Data'!D:D,'Nov Receipts Data'!$B:$B,$A168)</f>
        <v>303.19</v>
      </c>
      <c r="I168" s="127">
        <f>SUMIFS('Nov Receipts Data'!E:E,'Nov Receipts Data'!$B:$B,$B168)+SUMIFS('Nov Receipts Data'!E:E,'Nov Receipts Data'!$B:$B,$A168)</f>
        <v>480.93</v>
      </c>
      <c r="J168" s="127">
        <f>SUMIFS('Nov Receipts Data'!F:F,'Nov Receipts Data'!$B:$B,$B168)+SUMIFS('Nov Receipts Data'!F:F,'Nov Receipts Data'!$B:$B,$A168)</f>
        <v>1191.06</v>
      </c>
      <c r="K168" s="127">
        <f>SUMIFS('Nov Receipts Data'!G:G,'Nov Receipts Data'!$B:$B,$B168)+SUMIFS('Nov Receipts Data'!G:G,'Nov Receipts Data'!$B:$B,$A168)</f>
        <v>0</v>
      </c>
      <c r="L168" s="127">
        <f>SUMIFS('Nov Receipts Data'!H:H,'Nov Receipts Data'!$B:$B,$B168)+SUMIFS('Nov Receipts Data'!H:H,'Nov Receipts Data'!$B:$B,$A168)</f>
        <v>78.88</v>
      </c>
      <c r="M168" s="127">
        <f>SUMIFS('Nov Receipts Data'!I:I,'Nov Receipts Data'!$B:$B,$B168)+SUMIFS('Nov Receipts Data'!I:I,'Nov Receipts Data'!$B:$B,$A168)</f>
        <v>31.55</v>
      </c>
      <c r="N168" s="127">
        <f>SUMIFS('Nov Receipts Data'!J:J,'Nov Receipts Data'!$B:$B,$B168)+SUMIFS('Nov Receipts Data'!J:J,'Nov Receipts Data'!$B:$B,$A168)</f>
        <v>0</v>
      </c>
      <c r="O168" s="127">
        <f>SUMIFS('Nov Receipts Data'!K:K,'Nov Receipts Data'!$B:$B,$B168)+SUMIFS('Nov Receipts Data'!K:K,'Nov Receipts Data'!$B:$B,$A168)</f>
        <v>0</v>
      </c>
      <c r="P168" s="127">
        <f>SUMIFS('Nov Receipts Data'!L:L,'Nov Receipts Data'!$B:$B,$B168)+SUMIFS('Nov Receipts Data'!L:L,'Nov Receipts Data'!$B:$B,$A168)</f>
        <v>13802.43</v>
      </c>
      <c r="Q168" s="127">
        <f>SUMIFS('Nov Receipts Data'!M:M,'Nov Receipts Data'!$B:$B,$B168)+SUMIFS('Nov Receipts Data'!M:M,'Nov Receipts Data'!$B:$B,$A168)</f>
        <v>0</v>
      </c>
      <c r="R168" s="127">
        <f>SUMIFS('Nov Receipts Data'!N:N,'Nov Receipts Data'!$B:$B,$B168)+SUMIFS('Nov Receipts Data'!N:N,'Nov Receipts Data'!$B:$B,$A168)</f>
        <v>687.76</v>
      </c>
      <c r="S168" s="127">
        <f>SUMIFS('Nov Receipts Data'!O:O,'Nov Receipts Data'!$B:$B,$B168)+SUMIFS('Nov Receipts Data'!O:O,'Nov Receipts Data'!$B:$B,$A168)</f>
        <v>1059.8399999999999</v>
      </c>
      <c r="T168" s="127">
        <f>SUMIFS('Nov Receipts Data'!P:P,'Nov Receipts Data'!$B:$B,$B168)+SUMIFS('Nov Receipts Data'!P:P,'Nov Receipts Data'!$B:$B,$A168)</f>
        <v>546.96</v>
      </c>
      <c r="U168" s="127">
        <f>SUMIFS('Nov Receipts Data'!Q:Q,'Nov Receipts Data'!$B:$B,$B168)+SUMIFS('Nov Receipts Data'!Q:Q,'Nov Receipts Data'!$B:$B,$A168)</f>
        <v>0</v>
      </c>
      <c r="V168" s="127">
        <f>SUMIFS('Nov Receipts Data'!R:R,'Nov Receipts Data'!$B:$B,$B168)+SUMIFS('Nov Receipts Data'!R:R,'Nov Receipts Data'!$B:$B,$A168)</f>
        <v>0</v>
      </c>
      <c r="W168" s="127">
        <f>SUMIFS('Nov Receipts Data'!S:S,'Nov Receipts Data'!$B:$B,$B168)+SUMIFS('Nov Receipts Data'!S:S,'Nov Receipts Data'!$B:$B,$A168)</f>
        <v>268.18</v>
      </c>
      <c r="X168" s="127">
        <f>SUMIFS('Nov Receipts Data'!T:T,'Nov Receipts Data'!$B:$B,$B168)+SUMIFS('Nov Receipts Data'!T:T,'Nov Receipts Data'!$B:$B,$A168)</f>
        <v>485.95</v>
      </c>
      <c r="Y168" s="127">
        <f>SUMIFS('Nov Receipts Data'!U:U,'Nov Receipts Data'!$B:$B,$B168)+SUMIFS('Nov Receipts Data'!U:U,'Nov Receipts Data'!$B:$B,$A168)</f>
        <v>0</v>
      </c>
      <c r="Z168" s="127">
        <f>SUMIFS('Nov Receipts Data'!V:V,'Nov Receipts Data'!$B:$B,$B168)+SUMIFS('Nov Receipts Data'!V:V,'Nov Receipts Data'!$B:$B,$A168)</f>
        <v>0</v>
      </c>
      <c r="AA168" s="127">
        <f>SUMIFS('Nov Receipts Data'!W:W,'Nov Receipts Data'!$B:$B,$B168)+SUMIFS('Nov Receipts Data'!W:W,'Nov Receipts Data'!$B:$B,$A168)</f>
        <v>30.66</v>
      </c>
      <c r="AB168" s="127">
        <f>SUMIFS('Nov Receipts Data'!X:X,'Nov Receipts Data'!$B:$B,$B168)+SUMIFS('Nov Receipts Data'!X:X,'Nov Receipts Data'!$B:$B,$A168)</f>
        <v>0</v>
      </c>
      <c r="AC168" s="127">
        <f>SUMIFS('Nov Receipts Data'!Y:Y,'Nov Receipts Data'!$B:$B,$B168)+SUMIFS('Nov Receipts Data'!Y:Y,'Nov Receipts Data'!$B:$B,$A168)</f>
        <v>68.36</v>
      </c>
      <c r="AD168" s="127">
        <f>SUMIFS('Nov Receipts Data'!Z:Z,'Nov Receipts Data'!$B:$B,$B168)+SUMIFS('Nov Receipts Data'!Z:Z,'Nov Receipts Data'!$B:$B,$A168)</f>
        <v>18748.96</v>
      </c>
      <c r="AE168" s="127">
        <f>SUMIFS('Nov Receipts Data'!AA:AA,'Nov Receipts Data'!$B:$B,$B168)+SUMIFS('Nov Receipts Data'!AA:AA,'Nov Receipts Data'!$B:$B,$A168)</f>
        <v>31.55</v>
      </c>
      <c r="AF168" s="127">
        <f>SUMIFS('Nov Receipts Data'!AB:AB,'Nov Receipts Data'!$B:$B,$B168)+SUMIFS('Nov Receipts Data'!AB:AB,'Nov Receipts Data'!$B:$B,$A168)</f>
        <v>0</v>
      </c>
      <c r="AG168" s="127">
        <f>SUMIFS('Nov Receipts Data'!AC:AC,'Nov Receipts Data'!$B:$B,$B168)+SUMIFS('Nov Receipts Data'!AC:AC,'Nov Receipts Data'!$B:$B,$A168)</f>
        <v>0</v>
      </c>
      <c r="AH168" s="127">
        <f>SUMIFS('Nov Receipts Data'!AD:AD,'Nov Receipts Data'!$B:$B,$B168)+SUMIFS('Nov Receipts Data'!AD:AD,'Nov Receipts Data'!$B:$B,$A168)</f>
        <v>0</v>
      </c>
      <c r="AI168" s="127">
        <f>SUMIFS('Nov Receipts Data'!AE:AE,'Nov Receipts Data'!$B:$B,$B168)+SUMIFS('Nov Receipts Data'!AE:AE,'Nov Receipts Data'!$B:$B,$A168)</f>
        <v>0</v>
      </c>
      <c r="AJ168" s="127">
        <f>SUMIFS('Nov Receipts Data'!AF:AF,'Nov Receipts Data'!$B:$B,$B168)+SUMIFS('Nov Receipts Data'!AF:AF,'Nov Receipts Data'!$B:$B,$A168)</f>
        <v>6921.55</v>
      </c>
      <c r="AK168" s="88"/>
    </row>
    <row r="169" spans="1:37" ht="13.2" outlineLevel="1">
      <c r="A169" s="86"/>
      <c r="B169" s="19" t="s">
        <v>155</v>
      </c>
      <c r="C169" s="127">
        <v>32519</v>
      </c>
      <c r="D169" s="80">
        <f>SUMIFS('PMT Terms'!C:C,'PMT Terms'!B:B,B169)</f>
        <v>45</v>
      </c>
      <c r="E169" s="89">
        <f t="shared" si="13"/>
        <v>1.1911925335957443</v>
      </c>
      <c r="F169" s="84">
        <f t="shared" si="15"/>
        <v>38736.390000000007</v>
      </c>
      <c r="G169" s="88">
        <f>SUMIFS('Nov Receipts Data'!C:C,'Nov Receipts Data'!$B:$B,$B169)+SUMIFS('Nov Receipts Data'!C:C,'Nov Receipts Data'!$B:$B,$A169)</f>
        <v>0</v>
      </c>
      <c r="H169" s="88">
        <f>SUMIFS('Nov Receipts Data'!D:D,'Nov Receipts Data'!$B:$B,$B169)+SUMIFS('Nov Receipts Data'!D:D,'Nov Receipts Data'!$B:$B,$A169)</f>
        <v>0</v>
      </c>
      <c r="I169" s="127">
        <f>SUMIFS('Nov Receipts Data'!E:E,'Nov Receipts Data'!$B:$B,$B169)+SUMIFS('Nov Receipts Data'!E:E,'Nov Receipts Data'!$B:$B,$A169)</f>
        <v>6701.56</v>
      </c>
      <c r="J169" s="127">
        <f>SUMIFS('Nov Receipts Data'!F:F,'Nov Receipts Data'!$B:$B,$B169)+SUMIFS('Nov Receipts Data'!F:F,'Nov Receipts Data'!$B:$B,$A169)</f>
        <v>6638.5</v>
      </c>
      <c r="K169" s="127">
        <f>SUMIFS('Nov Receipts Data'!G:G,'Nov Receipts Data'!$B:$B,$B169)+SUMIFS('Nov Receipts Data'!G:G,'Nov Receipts Data'!$B:$B,$A169)</f>
        <v>3261.56</v>
      </c>
      <c r="L169" s="127">
        <f>SUMIFS('Nov Receipts Data'!H:H,'Nov Receipts Data'!$B:$B,$B169)+SUMIFS('Nov Receipts Data'!H:H,'Nov Receipts Data'!$B:$B,$A169)</f>
        <v>554.91</v>
      </c>
      <c r="M169" s="127">
        <f>SUMIFS('Nov Receipts Data'!I:I,'Nov Receipts Data'!$B:$B,$B169)+SUMIFS('Nov Receipts Data'!I:I,'Nov Receipts Data'!$B:$B,$A169)</f>
        <v>1113.74</v>
      </c>
      <c r="N169" s="127">
        <f>SUMIFS('Nov Receipts Data'!J:J,'Nov Receipts Data'!$B:$B,$B169)+SUMIFS('Nov Receipts Data'!J:J,'Nov Receipts Data'!$B:$B,$A169)</f>
        <v>0</v>
      </c>
      <c r="O169" s="127">
        <f>SUMIFS('Nov Receipts Data'!K:K,'Nov Receipts Data'!$B:$B,$B169)+SUMIFS('Nov Receipts Data'!K:K,'Nov Receipts Data'!$B:$B,$A169)</f>
        <v>0</v>
      </c>
      <c r="P169" s="127">
        <f>SUMIFS('Nov Receipts Data'!L:L,'Nov Receipts Data'!$B:$B,$B169)+SUMIFS('Nov Receipts Data'!L:L,'Nov Receipts Data'!$B:$B,$A169)</f>
        <v>209.4</v>
      </c>
      <c r="Q169" s="127">
        <f>SUMIFS('Nov Receipts Data'!M:M,'Nov Receipts Data'!$B:$B,$B169)+SUMIFS('Nov Receipts Data'!M:M,'Nov Receipts Data'!$B:$B,$A169)</f>
        <v>3856.98</v>
      </c>
      <c r="R169" s="127">
        <f>SUMIFS('Nov Receipts Data'!N:N,'Nov Receipts Data'!$B:$B,$B169)+SUMIFS('Nov Receipts Data'!N:N,'Nov Receipts Data'!$B:$B,$A169)</f>
        <v>3945.84</v>
      </c>
      <c r="S169" s="127">
        <f>SUMIFS('Nov Receipts Data'!O:O,'Nov Receipts Data'!$B:$B,$B169)+SUMIFS('Nov Receipts Data'!O:O,'Nov Receipts Data'!$B:$B,$A169)</f>
        <v>0</v>
      </c>
      <c r="T169" s="127">
        <f>SUMIFS('Nov Receipts Data'!P:P,'Nov Receipts Data'!$B:$B,$B169)+SUMIFS('Nov Receipts Data'!P:P,'Nov Receipts Data'!$B:$B,$A169)</f>
        <v>0</v>
      </c>
      <c r="U169" s="127">
        <f>SUMIFS('Nov Receipts Data'!Q:Q,'Nov Receipts Data'!$B:$B,$B169)+SUMIFS('Nov Receipts Data'!Q:Q,'Nov Receipts Data'!$B:$B,$A169)</f>
        <v>286</v>
      </c>
      <c r="V169" s="127">
        <f>SUMIFS('Nov Receipts Data'!R:R,'Nov Receipts Data'!$B:$B,$B169)+SUMIFS('Nov Receipts Data'!R:R,'Nov Receipts Data'!$B:$B,$A169)</f>
        <v>0</v>
      </c>
      <c r="W169" s="127">
        <f>SUMIFS('Nov Receipts Data'!S:S,'Nov Receipts Data'!$B:$B,$B169)+SUMIFS('Nov Receipts Data'!S:S,'Nov Receipts Data'!$B:$B,$A169)</f>
        <v>10805.66</v>
      </c>
      <c r="X169" s="127">
        <f>SUMIFS('Nov Receipts Data'!T:T,'Nov Receipts Data'!$B:$B,$B169)+SUMIFS('Nov Receipts Data'!T:T,'Nov Receipts Data'!$B:$B,$A169)</f>
        <v>0</v>
      </c>
      <c r="Y169" s="127">
        <f>SUMIFS('Nov Receipts Data'!U:U,'Nov Receipts Data'!$B:$B,$B169)+SUMIFS('Nov Receipts Data'!U:U,'Nov Receipts Data'!$B:$B,$A169)</f>
        <v>0</v>
      </c>
      <c r="Z169" s="127">
        <f>SUMIFS('Nov Receipts Data'!V:V,'Nov Receipts Data'!$B:$B,$B169)+SUMIFS('Nov Receipts Data'!V:V,'Nov Receipts Data'!$B:$B,$A169)</f>
        <v>0</v>
      </c>
      <c r="AA169" s="127">
        <f>SUMIFS('Nov Receipts Data'!W:W,'Nov Receipts Data'!$B:$B,$B169)+SUMIFS('Nov Receipts Data'!W:W,'Nov Receipts Data'!$B:$B,$A169)</f>
        <v>0</v>
      </c>
      <c r="AB169" s="127">
        <f>SUMIFS('Nov Receipts Data'!X:X,'Nov Receipts Data'!$B:$B,$B169)+SUMIFS('Nov Receipts Data'!X:X,'Nov Receipts Data'!$B:$B,$A169)</f>
        <v>0</v>
      </c>
      <c r="AC169" s="127">
        <f>SUMIFS('Nov Receipts Data'!Y:Y,'Nov Receipts Data'!$B:$B,$B169)+SUMIFS('Nov Receipts Data'!Y:Y,'Nov Receipts Data'!$B:$B,$A169)</f>
        <v>0</v>
      </c>
      <c r="AD169" s="127">
        <f>SUMIFS('Nov Receipts Data'!Z:Z,'Nov Receipts Data'!$B:$B,$B169)+SUMIFS('Nov Receipts Data'!Z:Z,'Nov Receipts Data'!$B:$B,$A169)</f>
        <v>0</v>
      </c>
      <c r="AE169" s="127">
        <f>SUMIFS('Nov Receipts Data'!AA:AA,'Nov Receipts Data'!$B:$B,$B169)+SUMIFS('Nov Receipts Data'!AA:AA,'Nov Receipts Data'!$B:$B,$A169)</f>
        <v>0</v>
      </c>
      <c r="AF169" s="127">
        <f>SUMIFS('Nov Receipts Data'!AB:AB,'Nov Receipts Data'!$B:$B,$B169)+SUMIFS('Nov Receipts Data'!AB:AB,'Nov Receipts Data'!$B:$B,$A169)</f>
        <v>838.74</v>
      </c>
      <c r="AG169" s="127">
        <f>SUMIFS('Nov Receipts Data'!AC:AC,'Nov Receipts Data'!$B:$B,$B169)+SUMIFS('Nov Receipts Data'!AC:AC,'Nov Receipts Data'!$B:$B,$A169)</f>
        <v>523.5</v>
      </c>
      <c r="AH169" s="127">
        <f>SUMIFS('Nov Receipts Data'!AD:AD,'Nov Receipts Data'!$B:$B,$B169)+SUMIFS('Nov Receipts Data'!AD:AD,'Nov Receipts Data'!$B:$B,$A169)</f>
        <v>0</v>
      </c>
      <c r="AI169" s="127">
        <f>SUMIFS('Nov Receipts Data'!AE:AE,'Nov Receipts Data'!$B:$B,$B169)+SUMIFS('Nov Receipts Data'!AE:AE,'Nov Receipts Data'!$B:$B,$A169)</f>
        <v>0</v>
      </c>
      <c r="AJ169" s="127">
        <f>SUMIFS('Nov Receipts Data'!AF:AF,'Nov Receipts Data'!$B:$B,$B169)+SUMIFS('Nov Receipts Data'!AF:AF,'Nov Receipts Data'!$B:$B,$A169)</f>
        <v>0</v>
      </c>
      <c r="AK169" s="88"/>
    </row>
    <row r="170" spans="1:37" ht="13.2" outlineLevel="1">
      <c r="A170" s="86"/>
      <c r="B170" s="19" t="s">
        <v>511</v>
      </c>
      <c r="C170" s="127">
        <v>39483.954942730081</v>
      </c>
      <c r="D170" s="80">
        <f>SUMIFS('PMT Terms'!C:C,'PMT Terms'!B:B,B170)</f>
        <v>45</v>
      </c>
      <c r="E170" s="89">
        <f t="shared" si="13"/>
        <v>0.87240399422911163</v>
      </c>
      <c r="F170" s="84">
        <f t="shared" si="15"/>
        <v>34445.96</v>
      </c>
      <c r="G170" s="88">
        <f>SUMIFS('Nov Receipts Data'!C:C,'Nov Receipts Data'!$B:$B,$B170)+SUMIFS('Nov Receipts Data'!C:C,'Nov Receipts Data'!$B:$B,$A170)</f>
        <v>3111.21</v>
      </c>
      <c r="H170" s="88">
        <f>SUMIFS('Nov Receipts Data'!D:D,'Nov Receipts Data'!$B:$B,$B170)+SUMIFS('Nov Receipts Data'!D:D,'Nov Receipts Data'!$B:$B,$A170)</f>
        <v>0</v>
      </c>
      <c r="I170" s="127">
        <f>SUMIFS('Nov Receipts Data'!E:E,'Nov Receipts Data'!$B:$B,$B170)+SUMIFS('Nov Receipts Data'!E:E,'Nov Receipts Data'!$B:$B,$A170)</f>
        <v>89.24</v>
      </c>
      <c r="J170" s="127">
        <f>SUMIFS('Nov Receipts Data'!F:F,'Nov Receipts Data'!$B:$B,$B170)+SUMIFS('Nov Receipts Data'!F:F,'Nov Receipts Data'!$B:$B,$A170)</f>
        <v>0</v>
      </c>
      <c r="K170" s="127">
        <f>SUMIFS('Nov Receipts Data'!G:G,'Nov Receipts Data'!$B:$B,$B170)+SUMIFS('Nov Receipts Data'!G:G,'Nov Receipts Data'!$B:$B,$A170)</f>
        <v>0</v>
      </c>
      <c r="L170" s="127">
        <f>SUMIFS('Nov Receipts Data'!H:H,'Nov Receipts Data'!$B:$B,$B170)+SUMIFS('Nov Receipts Data'!H:H,'Nov Receipts Data'!$B:$B,$A170)</f>
        <v>0</v>
      </c>
      <c r="M170" s="127">
        <f>SUMIFS('Nov Receipts Data'!I:I,'Nov Receipts Data'!$B:$B,$B170)+SUMIFS('Nov Receipts Data'!I:I,'Nov Receipts Data'!$B:$B,$A170)</f>
        <v>11603.06</v>
      </c>
      <c r="N170" s="127">
        <f>SUMIFS('Nov Receipts Data'!J:J,'Nov Receipts Data'!$B:$B,$B170)+SUMIFS('Nov Receipts Data'!J:J,'Nov Receipts Data'!$B:$B,$A170)</f>
        <v>479.52</v>
      </c>
      <c r="O170" s="127">
        <f>SUMIFS('Nov Receipts Data'!K:K,'Nov Receipts Data'!$B:$B,$B170)+SUMIFS('Nov Receipts Data'!K:K,'Nov Receipts Data'!$B:$B,$A170)</f>
        <v>49.13</v>
      </c>
      <c r="P170" s="127">
        <f>SUMIFS('Nov Receipts Data'!L:L,'Nov Receipts Data'!$B:$B,$B170)+SUMIFS('Nov Receipts Data'!L:L,'Nov Receipts Data'!$B:$B,$A170)</f>
        <v>493.31</v>
      </c>
      <c r="Q170" s="127">
        <f>SUMIFS('Nov Receipts Data'!M:M,'Nov Receipts Data'!$B:$B,$B170)+SUMIFS('Nov Receipts Data'!M:M,'Nov Receipts Data'!$B:$B,$A170)</f>
        <v>0</v>
      </c>
      <c r="R170" s="127">
        <f>SUMIFS('Nov Receipts Data'!N:N,'Nov Receipts Data'!$B:$B,$B170)+SUMIFS('Nov Receipts Data'!N:N,'Nov Receipts Data'!$B:$B,$A170)</f>
        <v>49.13</v>
      </c>
      <c r="S170" s="127">
        <f>SUMIFS('Nov Receipts Data'!O:O,'Nov Receipts Data'!$B:$B,$B170)+SUMIFS('Nov Receipts Data'!O:O,'Nov Receipts Data'!$B:$B,$A170)</f>
        <v>0</v>
      </c>
      <c r="T170" s="127">
        <f>SUMIFS('Nov Receipts Data'!P:P,'Nov Receipts Data'!$B:$B,$B170)+SUMIFS('Nov Receipts Data'!P:P,'Nov Receipts Data'!$B:$B,$A170)</f>
        <v>0</v>
      </c>
      <c r="U170" s="127">
        <f>SUMIFS('Nov Receipts Data'!Q:Q,'Nov Receipts Data'!$B:$B,$B170)+SUMIFS('Nov Receipts Data'!Q:Q,'Nov Receipts Data'!$B:$B,$A170)</f>
        <v>0</v>
      </c>
      <c r="V170" s="127">
        <f>SUMIFS('Nov Receipts Data'!R:R,'Nov Receipts Data'!$B:$B,$B170)+SUMIFS('Nov Receipts Data'!R:R,'Nov Receipts Data'!$B:$B,$A170)</f>
        <v>0</v>
      </c>
      <c r="W170" s="127">
        <f>SUMIFS('Nov Receipts Data'!S:S,'Nov Receipts Data'!$B:$B,$B170)+SUMIFS('Nov Receipts Data'!S:S,'Nov Receipts Data'!$B:$B,$A170)</f>
        <v>0</v>
      </c>
      <c r="X170" s="127">
        <f>SUMIFS('Nov Receipts Data'!T:T,'Nov Receipts Data'!$B:$B,$B170)+SUMIFS('Nov Receipts Data'!T:T,'Nov Receipts Data'!$B:$B,$A170)</f>
        <v>5364.07</v>
      </c>
      <c r="Y170" s="127">
        <f>SUMIFS('Nov Receipts Data'!U:U,'Nov Receipts Data'!$B:$B,$B170)+SUMIFS('Nov Receipts Data'!U:U,'Nov Receipts Data'!$B:$B,$A170)</f>
        <v>3712.61</v>
      </c>
      <c r="Z170" s="127">
        <f>SUMIFS('Nov Receipts Data'!V:V,'Nov Receipts Data'!$B:$B,$B170)+SUMIFS('Nov Receipts Data'!V:V,'Nov Receipts Data'!$B:$B,$A170)</f>
        <v>97.56</v>
      </c>
      <c r="AA170" s="127">
        <f>SUMIFS('Nov Receipts Data'!W:W,'Nov Receipts Data'!$B:$B,$B170)+SUMIFS('Nov Receipts Data'!W:W,'Nov Receipts Data'!$B:$B,$A170)</f>
        <v>0</v>
      </c>
      <c r="AB170" s="127">
        <f>SUMIFS('Nov Receipts Data'!X:X,'Nov Receipts Data'!$B:$B,$B170)+SUMIFS('Nov Receipts Data'!X:X,'Nov Receipts Data'!$B:$B,$A170)</f>
        <v>0</v>
      </c>
      <c r="AC170" s="127">
        <f>SUMIFS('Nov Receipts Data'!Y:Y,'Nov Receipts Data'!$B:$B,$B170)+SUMIFS('Nov Receipts Data'!Y:Y,'Nov Receipts Data'!$B:$B,$A170)</f>
        <v>168.84</v>
      </c>
      <c r="AD170" s="127">
        <f>SUMIFS('Nov Receipts Data'!Z:Z,'Nov Receipts Data'!$B:$B,$B170)+SUMIFS('Nov Receipts Data'!Z:Z,'Nov Receipts Data'!$B:$B,$A170)</f>
        <v>4159.83</v>
      </c>
      <c r="AE170" s="127">
        <f>SUMIFS('Nov Receipts Data'!AA:AA,'Nov Receipts Data'!$B:$B,$B170)+SUMIFS('Nov Receipts Data'!AA:AA,'Nov Receipts Data'!$B:$B,$A170)</f>
        <v>5068.45</v>
      </c>
      <c r="AF170" s="127">
        <f>SUMIFS('Nov Receipts Data'!AB:AB,'Nov Receipts Data'!$B:$B,$B170)+SUMIFS('Nov Receipts Data'!AB:AB,'Nov Receipts Data'!$B:$B,$A170)</f>
        <v>0</v>
      </c>
      <c r="AG170" s="127">
        <f>SUMIFS('Nov Receipts Data'!AC:AC,'Nov Receipts Data'!$B:$B,$B170)+SUMIFS('Nov Receipts Data'!AC:AC,'Nov Receipts Data'!$B:$B,$A170)</f>
        <v>0</v>
      </c>
      <c r="AH170" s="127">
        <f>SUMIFS('Nov Receipts Data'!AD:AD,'Nov Receipts Data'!$B:$B,$B170)+SUMIFS('Nov Receipts Data'!AD:AD,'Nov Receipts Data'!$B:$B,$A170)</f>
        <v>0</v>
      </c>
      <c r="AI170" s="127">
        <f>SUMIFS('Nov Receipts Data'!AE:AE,'Nov Receipts Data'!$B:$B,$B170)+SUMIFS('Nov Receipts Data'!AE:AE,'Nov Receipts Data'!$B:$B,$A170)</f>
        <v>0</v>
      </c>
      <c r="AJ170" s="127">
        <f>SUMIFS('Nov Receipts Data'!AF:AF,'Nov Receipts Data'!$B:$B,$B170)+SUMIFS('Nov Receipts Data'!AF:AF,'Nov Receipts Data'!$B:$B,$A170)</f>
        <v>0</v>
      </c>
      <c r="AK170" s="88"/>
    </row>
    <row r="171" spans="1:37" ht="13.2" outlineLevel="1">
      <c r="A171" s="86"/>
      <c r="B171" s="19" t="s">
        <v>150</v>
      </c>
      <c r="C171" s="127">
        <v>22280.156041611095</v>
      </c>
      <c r="D171" s="80">
        <f>SUMIFS('PMT Terms'!C:C,'PMT Terms'!B:B,B171)</f>
        <v>30</v>
      </c>
      <c r="E171" s="89">
        <f t="shared" si="13"/>
        <v>1.530372136367427</v>
      </c>
      <c r="F171" s="84">
        <f t="shared" si="15"/>
        <v>34096.930000000008</v>
      </c>
      <c r="G171" s="88">
        <f>SUMIFS('Nov Receipts Data'!C:C,'Nov Receipts Data'!$B:$B,$B171)+SUMIFS('Nov Receipts Data'!C:C,'Nov Receipts Data'!$B:$B,$A171)</f>
        <v>0</v>
      </c>
      <c r="H171" s="88">
        <f>SUMIFS('Nov Receipts Data'!D:D,'Nov Receipts Data'!$B:$B,$B171)+SUMIFS('Nov Receipts Data'!D:D,'Nov Receipts Data'!$B:$B,$A171)</f>
        <v>0</v>
      </c>
      <c r="I171" s="127">
        <f>SUMIFS('Nov Receipts Data'!E:E,'Nov Receipts Data'!$B:$B,$B171)+SUMIFS('Nov Receipts Data'!E:E,'Nov Receipts Data'!$B:$B,$A171)</f>
        <v>0</v>
      </c>
      <c r="J171" s="127">
        <f>SUMIFS('Nov Receipts Data'!F:F,'Nov Receipts Data'!$B:$B,$B171)+SUMIFS('Nov Receipts Data'!F:F,'Nov Receipts Data'!$B:$B,$A171)</f>
        <v>9457.44</v>
      </c>
      <c r="K171" s="127">
        <f>SUMIFS('Nov Receipts Data'!G:G,'Nov Receipts Data'!$B:$B,$B171)+SUMIFS('Nov Receipts Data'!G:G,'Nov Receipts Data'!$B:$B,$A171)</f>
        <v>120</v>
      </c>
      <c r="L171" s="127">
        <f>SUMIFS('Nov Receipts Data'!H:H,'Nov Receipts Data'!$B:$B,$B171)+SUMIFS('Nov Receipts Data'!H:H,'Nov Receipts Data'!$B:$B,$A171)</f>
        <v>0</v>
      </c>
      <c r="M171" s="127">
        <f>SUMIFS('Nov Receipts Data'!I:I,'Nov Receipts Data'!$B:$B,$B171)+SUMIFS('Nov Receipts Data'!I:I,'Nov Receipts Data'!$B:$B,$A171)</f>
        <v>0</v>
      </c>
      <c r="N171" s="127">
        <f>SUMIFS('Nov Receipts Data'!J:J,'Nov Receipts Data'!$B:$B,$B171)+SUMIFS('Nov Receipts Data'!J:J,'Nov Receipts Data'!$B:$B,$A171)</f>
        <v>0</v>
      </c>
      <c r="O171" s="127">
        <f>SUMIFS('Nov Receipts Data'!K:K,'Nov Receipts Data'!$B:$B,$B171)+SUMIFS('Nov Receipts Data'!K:K,'Nov Receipts Data'!$B:$B,$A171)</f>
        <v>0</v>
      </c>
      <c r="P171" s="127">
        <f>SUMIFS('Nov Receipts Data'!L:L,'Nov Receipts Data'!$B:$B,$B171)+SUMIFS('Nov Receipts Data'!L:L,'Nov Receipts Data'!$B:$B,$A171)</f>
        <v>8.9700000000000006</v>
      </c>
      <c r="Q171" s="127">
        <f>SUMIFS('Nov Receipts Data'!M:M,'Nov Receipts Data'!$B:$B,$B171)+SUMIFS('Nov Receipts Data'!M:M,'Nov Receipts Data'!$B:$B,$A171)</f>
        <v>5.66</v>
      </c>
      <c r="R171" s="127">
        <f>SUMIFS('Nov Receipts Data'!N:N,'Nov Receipts Data'!$B:$B,$B171)+SUMIFS('Nov Receipts Data'!N:N,'Nov Receipts Data'!$B:$B,$A171)</f>
        <v>0</v>
      </c>
      <c r="S171" s="127">
        <f>SUMIFS('Nov Receipts Data'!O:O,'Nov Receipts Data'!$B:$B,$B171)+SUMIFS('Nov Receipts Data'!O:O,'Nov Receipts Data'!$B:$B,$A171)</f>
        <v>6710.85</v>
      </c>
      <c r="T171" s="127">
        <f>SUMIFS('Nov Receipts Data'!P:P,'Nov Receipts Data'!$B:$B,$B171)+SUMIFS('Nov Receipts Data'!P:P,'Nov Receipts Data'!$B:$B,$A171)</f>
        <v>1718.86</v>
      </c>
      <c r="U171" s="127">
        <f>SUMIFS('Nov Receipts Data'!Q:Q,'Nov Receipts Data'!$B:$B,$B171)+SUMIFS('Nov Receipts Data'!Q:Q,'Nov Receipts Data'!$B:$B,$A171)</f>
        <v>244.28</v>
      </c>
      <c r="V171" s="127">
        <f>SUMIFS('Nov Receipts Data'!R:R,'Nov Receipts Data'!$B:$B,$B171)+SUMIFS('Nov Receipts Data'!R:R,'Nov Receipts Data'!$B:$B,$A171)</f>
        <v>7055.25</v>
      </c>
      <c r="W171" s="127">
        <f>SUMIFS('Nov Receipts Data'!S:S,'Nov Receipts Data'!$B:$B,$B171)+SUMIFS('Nov Receipts Data'!S:S,'Nov Receipts Data'!$B:$B,$A171)</f>
        <v>25.74</v>
      </c>
      <c r="X171" s="127">
        <f>SUMIFS('Nov Receipts Data'!T:T,'Nov Receipts Data'!$B:$B,$B171)+SUMIFS('Nov Receipts Data'!T:T,'Nov Receipts Data'!$B:$B,$A171)</f>
        <v>756.12</v>
      </c>
      <c r="Y171" s="127">
        <f>SUMIFS('Nov Receipts Data'!U:U,'Nov Receipts Data'!$B:$B,$B171)+SUMIFS('Nov Receipts Data'!U:U,'Nov Receipts Data'!$B:$B,$A171)</f>
        <v>4306.1099999999997</v>
      </c>
      <c r="Z171" s="127">
        <f>SUMIFS('Nov Receipts Data'!V:V,'Nov Receipts Data'!$B:$B,$B171)+SUMIFS('Nov Receipts Data'!V:V,'Nov Receipts Data'!$B:$B,$A171)</f>
        <v>2504.08</v>
      </c>
      <c r="AA171" s="127">
        <f>SUMIFS('Nov Receipts Data'!W:W,'Nov Receipts Data'!$B:$B,$B171)+SUMIFS('Nov Receipts Data'!W:W,'Nov Receipts Data'!$B:$B,$A171)</f>
        <v>549.29999999999995</v>
      </c>
      <c r="AB171" s="127">
        <f>SUMIFS('Nov Receipts Data'!X:X,'Nov Receipts Data'!$B:$B,$B171)+SUMIFS('Nov Receipts Data'!X:X,'Nov Receipts Data'!$B:$B,$A171)</f>
        <v>0</v>
      </c>
      <c r="AC171" s="127">
        <f>SUMIFS('Nov Receipts Data'!Y:Y,'Nov Receipts Data'!$B:$B,$B171)+SUMIFS('Nov Receipts Data'!Y:Y,'Nov Receipts Data'!$B:$B,$A171)</f>
        <v>77.5</v>
      </c>
      <c r="AD171" s="127">
        <f>SUMIFS('Nov Receipts Data'!Z:Z,'Nov Receipts Data'!$B:$B,$B171)+SUMIFS('Nov Receipts Data'!Z:Z,'Nov Receipts Data'!$B:$B,$A171)</f>
        <v>161.07</v>
      </c>
      <c r="AE171" s="127">
        <f>SUMIFS('Nov Receipts Data'!AA:AA,'Nov Receipts Data'!$B:$B,$B171)+SUMIFS('Nov Receipts Data'!AA:AA,'Nov Receipts Data'!$B:$B,$A171)</f>
        <v>147.93</v>
      </c>
      <c r="AF171" s="127">
        <f>SUMIFS('Nov Receipts Data'!AB:AB,'Nov Receipts Data'!$B:$B,$B171)+SUMIFS('Nov Receipts Data'!AB:AB,'Nov Receipts Data'!$B:$B,$A171)</f>
        <v>0</v>
      </c>
      <c r="AG171" s="127">
        <f>SUMIFS('Nov Receipts Data'!AC:AC,'Nov Receipts Data'!$B:$B,$B171)+SUMIFS('Nov Receipts Data'!AC:AC,'Nov Receipts Data'!$B:$B,$A171)</f>
        <v>2.8</v>
      </c>
      <c r="AH171" s="127">
        <f>SUMIFS('Nov Receipts Data'!AD:AD,'Nov Receipts Data'!$B:$B,$B171)+SUMIFS('Nov Receipts Data'!AD:AD,'Nov Receipts Data'!$B:$B,$A171)</f>
        <v>0</v>
      </c>
      <c r="AI171" s="127">
        <f>SUMIFS('Nov Receipts Data'!AE:AE,'Nov Receipts Data'!$B:$B,$B171)+SUMIFS('Nov Receipts Data'!AE:AE,'Nov Receipts Data'!$B:$B,$A171)</f>
        <v>0</v>
      </c>
      <c r="AJ171" s="127">
        <f>SUMIFS('Nov Receipts Data'!AF:AF,'Nov Receipts Data'!$B:$B,$B171)+SUMIFS('Nov Receipts Data'!AF:AF,'Nov Receipts Data'!$B:$B,$A171)</f>
        <v>244.97</v>
      </c>
      <c r="AK171" s="88"/>
    </row>
    <row r="172" spans="1:37" ht="13.2" outlineLevel="1">
      <c r="A172" s="86"/>
      <c r="B172" s="19" t="s">
        <v>539</v>
      </c>
      <c r="C172" s="127">
        <v>108571.65995683389</v>
      </c>
      <c r="D172" s="80">
        <f>SUMIFS('PMT Terms'!C:C,'PMT Terms'!B:B,B172)</f>
        <v>60</v>
      </c>
      <c r="E172" s="89">
        <f t="shared" si="13"/>
        <v>0.31103724501795654</v>
      </c>
      <c r="F172" s="84">
        <f t="shared" si="15"/>
        <v>33769.83</v>
      </c>
      <c r="G172" s="88">
        <f>SUMIFS('Nov Receipts Data'!C:C,'Nov Receipts Data'!$B:$B,$B172)+SUMIFS('Nov Receipts Data'!C:C,'Nov Receipts Data'!$B:$B,$A172)</f>
        <v>0</v>
      </c>
      <c r="H172" s="88">
        <f>SUMIFS('Nov Receipts Data'!D:D,'Nov Receipts Data'!$B:$B,$B172)+SUMIFS('Nov Receipts Data'!D:D,'Nov Receipts Data'!$B:$B,$A172)</f>
        <v>0</v>
      </c>
      <c r="I172" s="127">
        <f>SUMIFS('Nov Receipts Data'!E:E,'Nov Receipts Data'!$B:$B,$B172)+SUMIFS('Nov Receipts Data'!E:E,'Nov Receipts Data'!$B:$B,$A172)</f>
        <v>138.66999999999999</v>
      </c>
      <c r="J172" s="127">
        <f>SUMIFS('Nov Receipts Data'!F:F,'Nov Receipts Data'!$B:$B,$B172)+SUMIFS('Nov Receipts Data'!F:F,'Nov Receipts Data'!$B:$B,$A172)</f>
        <v>0</v>
      </c>
      <c r="K172" s="127">
        <f>SUMIFS('Nov Receipts Data'!G:G,'Nov Receipts Data'!$B:$B,$B172)+SUMIFS('Nov Receipts Data'!G:G,'Nov Receipts Data'!$B:$B,$A172)</f>
        <v>0</v>
      </c>
      <c r="L172" s="127">
        <f>SUMIFS('Nov Receipts Data'!H:H,'Nov Receipts Data'!$B:$B,$B172)+SUMIFS('Nov Receipts Data'!H:H,'Nov Receipts Data'!$B:$B,$A172)</f>
        <v>0</v>
      </c>
      <c r="M172" s="127">
        <f>SUMIFS('Nov Receipts Data'!I:I,'Nov Receipts Data'!$B:$B,$B172)+SUMIFS('Nov Receipts Data'!I:I,'Nov Receipts Data'!$B:$B,$A172)</f>
        <v>194.5</v>
      </c>
      <c r="N172" s="127">
        <f>SUMIFS('Nov Receipts Data'!J:J,'Nov Receipts Data'!$B:$B,$B172)+SUMIFS('Nov Receipts Data'!J:J,'Nov Receipts Data'!$B:$B,$A172)</f>
        <v>0</v>
      </c>
      <c r="O172" s="127">
        <f>SUMIFS('Nov Receipts Data'!K:K,'Nov Receipts Data'!$B:$B,$B172)+SUMIFS('Nov Receipts Data'!K:K,'Nov Receipts Data'!$B:$B,$A172)</f>
        <v>0</v>
      </c>
      <c r="P172" s="127">
        <f>SUMIFS('Nov Receipts Data'!L:L,'Nov Receipts Data'!$B:$B,$B172)+SUMIFS('Nov Receipts Data'!L:L,'Nov Receipts Data'!$B:$B,$A172)</f>
        <v>0</v>
      </c>
      <c r="Q172" s="127">
        <f>SUMIFS('Nov Receipts Data'!M:M,'Nov Receipts Data'!$B:$B,$B172)+SUMIFS('Nov Receipts Data'!M:M,'Nov Receipts Data'!$B:$B,$A172)</f>
        <v>0</v>
      </c>
      <c r="R172" s="127">
        <f>SUMIFS('Nov Receipts Data'!N:N,'Nov Receipts Data'!$B:$B,$B172)+SUMIFS('Nov Receipts Data'!N:N,'Nov Receipts Data'!$B:$B,$A172)</f>
        <v>0</v>
      </c>
      <c r="S172" s="127">
        <f>SUMIFS('Nov Receipts Data'!O:O,'Nov Receipts Data'!$B:$B,$B172)+SUMIFS('Nov Receipts Data'!O:O,'Nov Receipts Data'!$B:$B,$A172)</f>
        <v>139.5</v>
      </c>
      <c r="T172" s="127">
        <f>SUMIFS('Nov Receipts Data'!P:P,'Nov Receipts Data'!$B:$B,$B172)+SUMIFS('Nov Receipts Data'!P:P,'Nov Receipts Data'!$B:$B,$A172)</f>
        <v>0</v>
      </c>
      <c r="U172" s="127">
        <f>SUMIFS('Nov Receipts Data'!Q:Q,'Nov Receipts Data'!$B:$B,$B172)+SUMIFS('Nov Receipts Data'!Q:Q,'Nov Receipts Data'!$B:$B,$A172)</f>
        <v>144.5</v>
      </c>
      <c r="V172" s="127">
        <f>SUMIFS('Nov Receipts Data'!R:R,'Nov Receipts Data'!$B:$B,$B172)+SUMIFS('Nov Receipts Data'!R:R,'Nov Receipts Data'!$B:$B,$A172)</f>
        <v>20801.580000000002</v>
      </c>
      <c r="W172" s="127">
        <f>SUMIFS('Nov Receipts Data'!S:S,'Nov Receipts Data'!$B:$B,$B172)+SUMIFS('Nov Receipts Data'!S:S,'Nov Receipts Data'!$B:$B,$A172)</f>
        <v>11901.08</v>
      </c>
      <c r="X172" s="127">
        <f>SUMIFS('Nov Receipts Data'!T:T,'Nov Receipts Data'!$B:$B,$B172)+SUMIFS('Nov Receipts Data'!T:T,'Nov Receipts Data'!$B:$B,$A172)</f>
        <v>0</v>
      </c>
      <c r="Y172" s="127">
        <f>SUMIFS('Nov Receipts Data'!U:U,'Nov Receipts Data'!$B:$B,$B172)+SUMIFS('Nov Receipts Data'!U:U,'Nov Receipts Data'!$B:$B,$A172)</f>
        <v>450</v>
      </c>
      <c r="Z172" s="127">
        <f>SUMIFS('Nov Receipts Data'!V:V,'Nov Receipts Data'!$B:$B,$B172)+SUMIFS('Nov Receipts Data'!V:V,'Nov Receipts Data'!$B:$B,$A172)</f>
        <v>0</v>
      </c>
      <c r="AA172" s="127">
        <f>SUMIFS('Nov Receipts Data'!W:W,'Nov Receipts Data'!$B:$B,$B172)+SUMIFS('Nov Receipts Data'!W:W,'Nov Receipts Data'!$B:$B,$A172)</f>
        <v>0</v>
      </c>
      <c r="AB172" s="127">
        <f>SUMIFS('Nov Receipts Data'!X:X,'Nov Receipts Data'!$B:$B,$B172)+SUMIFS('Nov Receipts Data'!X:X,'Nov Receipts Data'!$B:$B,$A172)</f>
        <v>0</v>
      </c>
      <c r="AC172" s="127">
        <f>SUMIFS('Nov Receipts Data'!Y:Y,'Nov Receipts Data'!$B:$B,$B172)+SUMIFS('Nov Receipts Data'!Y:Y,'Nov Receipts Data'!$B:$B,$A172)</f>
        <v>0</v>
      </c>
      <c r="AD172" s="127">
        <f>SUMIFS('Nov Receipts Data'!Z:Z,'Nov Receipts Data'!$B:$B,$B172)+SUMIFS('Nov Receipts Data'!Z:Z,'Nov Receipts Data'!$B:$B,$A172)</f>
        <v>0</v>
      </c>
      <c r="AE172" s="127">
        <f>SUMIFS('Nov Receipts Data'!AA:AA,'Nov Receipts Data'!$B:$B,$B172)+SUMIFS('Nov Receipts Data'!AA:AA,'Nov Receipts Data'!$B:$B,$A172)</f>
        <v>0</v>
      </c>
      <c r="AF172" s="127">
        <f>SUMIFS('Nov Receipts Data'!AB:AB,'Nov Receipts Data'!$B:$B,$B172)+SUMIFS('Nov Receipts Data'!AB:AB,'Nov Receipts Data'!$B:$B,$A172)</f>
        <v>0</v>
      </c>
      <c r="AG172" s="127">
        <f>SUMIFS('Nov Receipts Data'!AC:AC,'Nov Receipts Data'!$B:$B,$B172)+SUMIFS('Nov Receipts Data'!AC:AC,'Nov Receipts Data'!$B:$B,$A172)</f>
        <v>0</v>
      </c>
      <c r="AH172" s="127">
        <f>SUMIFS('Nov Receipts Data'!AD:AD,'Nov Receipts Data'!$B:$B,$B172)+SUMIFS('Nov Receipts Data'!AD:AD,'Nov Receipts Data'!$B:$B,$A172)</f>
        <v>0</v>
      </c>
      <c r="AI172" s="127">
        <f>SUMIFS('Nov Receipts Data'!AE:AE,'Nov Receipts Data'!$B:$B,$B172)+SUMIFS('Nov Receipts Data'!AE:AE,'Nov Receipts Data'!$B:$B,$A172)</f>
        <v>0</v>
      </c>
      <c r="AJ172" s="127">
        <f>SUMIFS('Nov Receipts Data'!AF:AF,'Nov Receipts Data'!$B:$B,$B172)+SUMIFS('Nov Receipts Data'!AF:AF,'Nov Receipts Data'!$B:$B,$A172)</f>
        <v>0</v>
      </c>
      <c r="AK172" s="88"/>
    </row>
    <row r="173" spans="1:37" ht="13.2" outlineLevel="1">
      <c r="A173" s="86"/>
      <c r="B173" s="19" t="s">
        <v>60</v>
      </c>
      <c r="C173" s="127">
        <v>64801.032908031862</v>
      </c>
      <c r="D173" s="80">
        <f>SUMIFS('PMT Terms'!C:C,'PMT Terms'!B:B,B173)</f>
        <v>90</v>
      </c>
      <c r="E173" s="89">
        <f t="shared" si="13"/>
        <v>0.50533160553897971</v>
      </c>
      <c r="F173" s="84">
        <f t="shared" si="15"/>
        <v>32746.010000000002</v>
      </c>
      <c r="G173" s="88">
        <f>SUMIFS('Nov Receipts Data'!C:C,'Nov Receipts Data'!$B:$B,$B173)+SUMIFS('Nov Receipts Data'!C:C,'Nov Receipts Data'!$B:$B,$A173)</f>
        <v>0</v>
      </c>
      <c r="H173" s="88">
        <f>SUMIFS('Nov Receipts Data'!D:D,'Nov Receipts Data'!$B:$B,$B173)+SUMIFS('Nov Receipts Data'!D:D,'Nov Receipts Data'!$B:$B,$A173)</f>
        <v>0</v>
      </c>
      <c r="I173" s="127">
        <f>SUMIFS('Nov Receipts Data'!E:E,'Nov Receipts Data'!$B:$B,$B173)+SUMIFS('Nov Receipts Data'!E:E,'Nov Receipts Data'!$B:$B,$A173)</f>
        <v>0</v>
      </c>
      <c r="J173" s="127">
        <f>SUMIFS('Nov Receipts Data'!F:F,'Nov Receipts Data'!$B:$B,$B173)+SUMIFS('Nov Receipts Data'!F:F,'Nov Receipts Data'!$B:$B,$A173)</f>
        <v>0</v>
      </c>
      <c r="K173" s="127">
        <f>SUMIFS('Nov Receipts Data'!G:G,'Nov Receipts Data'!$B:$B,$B173)+SUMIFS('Nov Receipts Data'!G:G,'Nov Receipts Data'!$B:$B,$A173)</f>
        <v>7928.65</v>
      </c>
      <c r="L173" s="127">
        <f>SUMIFS('Nov Receipts Data'!H:H,'Nov Receipts Data'!$B:$B,$B173)+SUMIFS('Nov Receipts Data'!H:H,'Nov Receipts Data'!$B:$B,$A173)</f>
        <v>1797.75</v>
      </c>
      <c r="M173" s="127">
        <f>SUMIFS('Nov Receipts Data'!I:I,'Nov Receipts Data'!$B:$B,$B173)+SUMIFS('Nov Receipts Data'!I:I,'Nov Receipts Data'!$B:$B,$A173)</f>
        <v>0</v>
      </c>
      <c r="N173" s="127">
        <f>SUMIFS('Nov Receipts Data'!J:J,'Nov Receipts Data'!$B:$B,$B173)+SUMIFS('Nov Receipts Data'!J:J,'Nov Receipts Data'!$B:$B,$A173)</f>
        <v>0</v>
      </c>
      <c r="O173" s="127">
        <f>SUMIFS('Nov Receipts Data'!K:K,'Nov Receipts Data'!$B:$B,$B173)+SUMIFS('Nov Receipts Data'!K:K,'Nov Receipts Data'!$B:$B,$A173)</f>
        <v>0</v>
      </c>
      <c r="P173" s="127">
        <f>SUMIFS('Nov Receipts Data'!L:L,'Nov Receipts Data'!$B:$B,$B173)+SUMIFS('Nov Receipts Data'!L:L,'Nov Receipts Data'!$B:$B,$A173)</f>
        <v>0</v>
      </c>
      <c r="Q173" s="127">
        <f>SUMIFS('Nov Receipts Data'!M:M,'Nov Receipts Data'!$B:$B,$B173)+SUMIFS('Nov Receipts Data'!M:M,'Nov Receipts Data'!$B:$B,$A173)</f>
        <v>206.64</v>
      </c>
      <c r="R173" s="127">
        <f>SUMIFS('Nov Receipts Data'!N:N,'Nov Receipts Data'!$B:$B,$B173)+SUMIFS('Nov Receipts Data'!N:N,'Nov Receipts Data'!$B:$B,$A173)</f>
        <v>0</v>
      </c>
      <c r="S173" s="127">
        <f>SUMIFS('Nov Receipts Data'!O:O,'Nov Receipts Data'!$B:$B,$B173)+SUMIFS('Nov Receipts Data'!O:O,'Nov Receipts Data'!$B:$B,$A173)</f>
        <v>573.69000000000005</v>
      </c>
      <c r="T173" s="127">
        <f>SUMIFS('Nov Receipts Data'!P:P,'Nov Receipts Data'!$B:$B,$B173)+SUMIFS('Nov Receipts Data'!P:P,'Nov Receipts Data'!$B:$B,$A173)</f>
        <v>0</v>
      </c>
      <c r="U173" s="127">
        <f>SUMIFS('Nov Receipts Data'!Q:Q,'Nov Receipts Data'!$B:$B,$B173)+SUMIFS('Nov Receipts Data'!Q:Q,'Nov Receipts Data'!$B:$B,$A173)</f>
        <v>0</v>
      </c>
      <c r="V173" s="127">
        <f>SUMIFS('Nov Receipts Data'!R:R,'Nov Receipts Data'!$B:$B,$B173)+SUMIFS('Nov Receipts Data'!R:R,'Nov Receipts Data'!$B:$B,$A173)</f>
        <v>0</v>
      </c>
      <c r="W173" s="127">
        <f>SUMIFS('Nov Receipts Data'!S:S,'Nov Receipts Data'!$B:$B,$B173)+SUMIFS('Nov Receipts Data'!S:S,'Nov Receipts Data'!$B:$B,$A173)</f>
        <v>267.83999999999997</v>
      </c>
      <c r="X173" s="127">
        <f>SUMIFS('Nov Receipts Data'!T:T,'Nov Receipts Data'!$B:$B,$B173)+SUMIFS('Nov Receipts Data'!T:T,'Nov Receipts Data'!$B:$B,$A173)</f>
        <v>3466.67</v>
      </c>
      <c r="Y173" s="127">
        <f>SUMIFS('Nov Receipts Data'!U:U,'Nov Receipts Data'!$B:$B,$B173)+SUMIFS('Nov Receipts Data'!U:U,'Nov Receipts Data'!$B:$B,$A173)</f>
        <v>4087.05</v>
      </c>
      <c r="Z173" s="127">
        <f>SUMIFS('Nov Receipts Data'!V:V,'Nov Receipts Data'!$B:$B,$B173)+SUMIFS('Nov Receipts Data'!V:V,'Nov Receipts Data'!$B:$B,$A173)</f>
        <v>795.03</v>
      </c>
      <c r="AA173" s="127">
        <f>SUMIFS('Nov Receipts Data'!W:W,'Nov Receipts Data'!$B:$B,$B173)+SUMIFS('Nov Receipts Data'!W:W,'Nov Receipts Data'!$B:$B,$A173)</f>
        <v>0</v>
      </c>
      <c r="AB173" s="127">
        <f>SUMIFS('Nov Receipts Data'!X:X,'Nov Receipts Data'!$B:$B,$B173)+SUMIFS('Nov Receipts Data'!X:X,'Nov Receipts Data'!$B:$B,$A173)</f>
        <v>0</v>
      </c>
      <c r="AC173" s="127">
        <f>SUMIFS('Nov Receipts Data'!Y:Y,'Nov Receipts Data'!$B:$B,$B173)+SUMIFS('Nov Receipts Data'!Y:Y,'Nov Receipts Data'!$B:$B,$A173)</f>
        <v>13398.45</v>
      </c>
      <c r="AD173" s="127">
        <f>SUMIFS('Nov Receipts Data'!Z:Z,'Nov Receipts Data'!$B:$B,$B173)+SUMIFS('Nov Receipts Data'!Z:Z,'Nov Receipts Data'!$B:$B,$A173)</f>
        <v>149.9</v>
      </c>
      <c r="AE173" s="127">
        <f>SUMIFS('Nov Receipts Data'!AA:AA,'Nov Receipts Data'!$B:$B,$B173)+SUMIFS('Nov Receipts Data'!AA:AA,'Nov Receipts Data'!$B:$B,$A173)</f>
        <v>74.34</v>
      </c>
      <c r="AF173" s="127">
        <f>SUMIFS('Nov Receipts Data'!AB:AB,'Nov Receipts Data'!$B:$B,$B173)+SUMIFS('Nov Receipts Data'!AB:AB,'Nov Receipts Data'!$B:$B,$A173)</f>
        <v>0</v>
      </c>
      <c r="AG173" s="127">
        <f>SUMIFS('Nov Receipts Data'!AC:AC,'Nov Receipts Data'!$B:$B,$B173)+SUMIFS('Nov Receipts Data'!AC:AC,'Nov Receipts Data'!$B:$B,$A173)</f>
        <v>0</v>
      </c>
      <c r="AH173" s="127">
        <f>SUMIFS('Nov Receipts Data'!AD:AD,'Nov Receipts Data'!$B:$B,$B173)+SUMIFS('Nov Receipts Data'!AD:AD,'Nov Receipts Data'!$B:$B,$A173)</f>
        <v>0</v>
      </c>
      <c r="AI173" s="127">
        <f>SUMIFS('Nov Receipts Data'!AE:AE,'Nov Receipts Data'!$B:$B,$B173)+SUMIFS('Nov Receipts Data'!AE:AE,'Nov Receipts Data'!$B:$B,$A173)</f>
        <v>0</v>
      </c>
      <c r="AJ173" s="127">
        <f>SUMIFS('Nov Receipts Data'!AF:AF,'Nov Receipts Data'!$B:$B,$B173)+SUMIFS('Nov Receipts Data'!AF:AF,'Nov Receipts Data'!$B:$B,$A173)</f>
        <v>0</v>
      </c>
      <c r="AK173" s="88"/>
    </row>
    <row r="174" spans="1:37" ht="13.2" outlineLevel="1">
      <c r="A174" s="86"/>
      <c r="B174" s="19" t="s">
        <v>148</v>
      </c>
      <c r="C174" s="127">
        <v>96894.186919590051</v>
      </c>
      <c r="D174" s="80">
        <f>SUMIFS('PMT Terms'!C:C,'PMT Terms'!B:B,B174)</f>
        <v>60</v>
      </c>
      <c r="E174" s="89">
        <f t="shared" si="13"/>
        <v>0.54789148542064681</v>
      </c>
      <c r="F174" s="84">
        <f t="shared" si="15"/>
        <v>53087.5</v>
      </c>
      <c r="G174" s="88">
        <f>SUMIFS('Nov Receipts Data'!C:C,'Nov Receipts Data'!$B:$B,$B174)+SUMIFS('Nov Receipts Data'!C:C,'Nov Receipts Data'!$B:$B,$A174)</f>
        <v>0</v>
      </c>
      <c r="H174" s="88">
        <f>SUMIFS('Nov Receipts Data'!D:D,'Nov Receipts Data'!$B:$B,$B174)+SUMIFS('Nov Receipts Data'!D:D,'Nov Receipts Data'!$B:$B,$A174)</f>
        <v>0</v>
      </c>
      <c r="I174" s="127">
        <f>SUMIFS('Nov Receipts Data'!E:E,'Nov Receipts Data'!$B:$B,$B174)+SUMIFS('Nov Receipts Data'!E:E,'Nov Receipts Data'!$B:$B,$A174)</f>
        <v>0</v>
      </c>
      <c r="J174" s="127">
        <f>SUMIFS('Nov Receipts Data'!F:F,'Nov Receipts Data'!$B:$B,$B174)+SUMIFS('Nov Receipts Data'!F:F,'Nov Receipts Data'!$B:$B,$A174)</f>
        <v>0</v>
      </c>
      <c r="K174" s="127">
        <f>SUMIFS('Nov Receipts Data'!G:G,'Nov Receipts Data'!$B:$B,$B174)+SUMIFS('Nov Receipts Data'!G:G,'Nov Receipts Data'!$B:$B,$A174)</f>
        <v>0</v>
      </c>
      <c r="L174" s="127">
        <f>SUMIFS('Nov Receipts Data'!H:H,'Nov Receipts Data'!$B:$B,$B174)+SUMIFS('Nov Receipts Data'!H:H,'Nov Receipts Data'!$B:$B,$A174)</f>
        <v>0</v>
      </c>
      <c r="M174" s="127">
        <f>SUMIFS('Nov Receipts Data'!I:I,'Nov Receipts Data'!$B:$B,$B174)+SUMIFS('Nov Receipts Data'!I:I,'Nov Receipts Data'!$B:$B,$A174)</f>
        <v>0</v>
      </c>
      <c r="N174" s="127">
        <f>SUMIFS('Nov Receipts Data'!J:J,'Nov Receipts Data'!$B:$B,$B174)+SUMIFS('Nov Receipts Data'!J:J,'Nov Receipts Data'!$B:$B,$A174)</f>
        <v>0</v>
      </c>
      <c r="O174" s="127">
        <f>SUMIFS('Nov Receipts Data'!K:K,'Nov Receipts Data'!$B:$B,$B174)+SUMIFS('Nov Receipts Data'!K:K,'Nov Receipts Data'!$B:$B,$A174)</f>
        <v>0</v>
      </c>
      <c r="P174" s="127">
        <f>SUMIFS('Nov Receipts Data'!L:L,'Nov Receipts Data'!$B:$B,$B174)+SUMIFS('Nov Receipts Data'!L:L,'Nov Receipts Data'!$B:$B,$A174)</f>
        <v>0</v>
      </c>
      <c r="Q174" s="127">
        <f>SUMIFS('Nov Receipts Data'!M:M,'Nov Receipts Data'!$B:$B,$B174)+SUMIFS('Nov Receipts Data'!M:M,'Nov Receipts Data'!$B:$B,$A174)</f>
        <v>0</v>
      </c>
      <c r="R174" s="127">
        <f>SUMIFS('Nov Receipts Data'!N:N,'Nov Receipts Data'!$B:$B,$B174)+SUMIFS('Nov Receipts Data'!N:N,'Nov Receipts Data'!$B:$B,$A174)</f>
        <v>0</v>
      </c>
      <c r="S174" s="127">
        <f>SUMIFS('Nov Receipts Data'!O:O,'Nov Receipts Data'!$B:$B,$B174)+SUMIFS('Nov Receipts Data'!O:O,'Nov Receipts Data'!$B:$B,$A174)</f>
        <v>0</v>
      </c>
      <c r="T174" s="127">
        <f>SUMIFS('Nov Receipts Data'!P:P,'Nov Receipts Data'!$B:$B,$B174)+SUMIFS('Nov Receipts Data'!P:P,'Nov Receipts Data'!$B:$B,$A174)</f>
        <v>0</v>
      </c>
      <c r="U174" s="127">
        <f>SUMIFS('Nov Receipts Data'!Q:Q,'Nov Receipts Data'!$B:$B,$B174)+SUMIFS('Nov Receipts Data'!Q:Q,'Nov Receipts Data'!$B:$B,$A174)</f>
        <v>0</v>
      </c>
      <c r="V174" s="127">
        <f>SUMIFS('Nov Receipts Data'!R:R,'Nov Receipts Data'!$B:$B,$B174)+SUMIFS('Nov Receipts Data'!R:R,'Nov Receipts Data'!$B:$B,$A174)</f>
        <v>0</v>
      </c>
      <c r="W174" s="127">
        <f>SUMIFS('Nov Receipts Data'!S:S,'Nov Receipts Data'!$B:$B,$B174)+SUMIFS('Nov Receipts Data'!S:S,'Nov Receipts Data'!$B:$B,$A174)</f>
        <v>0</v>
      </c>
      <c r="X174" s="127">
        <f>SUMIFS('Nov Receipts Data'!T:T,'Nov Receipts Data'!$B:$B,$B174)+SUMIFS('Nov Receipts Data'!T:T,'Nov Receipts Data'!$B:$B,$A174)</f>
        <v>0</v>
      </c>
      <c r="Y174" s="127">
        <f>SUMIFS('Nov Receipts Data'!U:U,'Nov Receipts Data'!$B:$B,$B174)+SUMIFS('Nov Receipts Data'!U:U,'Nov Receipts Data'!$B:$B,$A174)</f>
        <v>0</v>
      </c>
      <c r="Z174" s="127">
        <f>SUMIFS('Nov Receipts Data'!V:V,'Nov Receipts Data'!$B:$B,$B174)+SUMIFS('Nov Receipts Data'!V:V,'Nov Receipts Data'!$B:$B,$A174)</f>
        <v>32283.75</v>
      </c>
      <c r="AA174" s="127">
        <f>SUMIFS('Nov Receipts Data'!W:W,'Nov Receipts Data'!$B:$B,$B174)+SUMIFS('Nov Receipts Data'!W:W,'Nov Receipts Data'!$B:$B,$A174)</f>
        <v>0</v>
      </c>
      <c r="AB174" s="127">
        <f>SUMIFS('Nov Receipts Data'!X:X,'Nov Receipts Data'!$B:$B,$B174)+SUMIFS('Nov Receipts Data'!X:X,'Nov Receipts Data'!$B:$B,$A174)</f>
        <v>0</v>
      </c>
      <c r="AC174" s="127">
        <f>SUMIFS('Nov Receipts Data'!Y:Y,'Nov Receipts Data'!$B:$B,$B174)+SUMIFS('Nov Receipts Data'!Y:Y,'Nov Receipts Data'!$B:$B,$A174)</f>
        <v>0</v>
      </c>
      <c r="AD174" s="127">
        <f>SUMIFS('Nov Receipts Data'!Z:Z,'Nov Receipts Data'!$B:$B,$B174)+SUMIFS('Nov Receipts Data'!Z:Z,'Nov Receipts Data'!$B:$B,$A174)</f>
        <v>0</v>
      </c>
      <c r="AE174" s="127">
        <f>SUMIFS('Nov Receipts Data'!AA:AA,'Nov Receipts Data'!$B:$B,$B174)+SUMIFS('Nov Receipts Data'!AA:AA,'Nov Receipts Data'!$B:$B,$A174)</f>
        <v>0</v>
      </c>
      <c r="AF174" s="127">
        <f>SUMIFS('Nov Receipts Data'!AB:AB,'Nov Receipts Data'!$B:$B,$B174)+SUMIFS('Nov Receipts Data'!AB:AB,'Nov Receipts Data'!$B:$B,$A174)</f>
        <v>0</v>
      </c>
      <c r="AG174" s="127">
        <f>SUMIFS('Nov Receipts Data'!AC:AC,'Nov Receipts Data'!$B:$B,$B174)+SUMIFS('Nov Receipts Data'!AC:AC,'Nov Receipts Data'!$B:$B,$A174)</f>
        <v>0</v>
      </c>
      <c r="AH174" s="127">
        <f>SUMIFS('Nov Receipts Data'!AD:AD,'Nov Receipts Data'!$B:$B,$B174)+SUMIFS('Nov Receipts Data'!AD:AD,'Nov Receipts Data'!$B:$B,$A174)</f>
        <v>4156.25</v>
      </c>
      <c r="AI174" s="127">
        <f>SUMIFS('Nov Receipts Data'!AE:AE,'Nov Receipts Data'!$B:$B,$B174)+SUMIFS('Nov Receipts Data'!AE:AE,'Nov Receipts Data'!$B:$B,$A174)</f>
        <v>16647.5</v>
      </c>
      <c r="AJ174" s="127">
        <f>SUMIFS('Nov Receipts Data'!AF:AF,'Nov Receipts Data'!$B:$B,$B174)+SUMIFS('Nov Receipts Data'!AF:AF,'Nov Receipts Data'!$B:$B,$A174)</f>
        <v>0</v>
      </c>
      <c r="AK174" s="88"/>
    </row>
    <row r="175" spans="1:37" ht="13.2" outlineLevel="1">
      <c r="A175" s="86"/>
      <c r="B175" s="19" t="s">
        <v>189</v>
      </c>
      <c r="C175" s="127">
        <v>37031.541258926212</v>
      </c>
      <c r="D175" s="80">
        <f>SUMIFS('PMT Terms'!C:C,'PMT Terms'!B:B,B175)</f>
        <v>10</v>
      </c>
      <c r="E175" s="89">
        <f t="shared" si="13"/>
        <v>0.85379973193470049</v>
      </c>
      <c r="F175" s="84">
        <f t="shared" si="15"/>
        <v>31617.52</v>
      </c>
      <c r="G175" s="88">
        <f>SUMIFS('Nov Receipts Data'!C:C,'Nov Receipts Data'!$B:$B,$B175)+SUMIFS('Nov Receipts Data'!C:C,'Nov Receipts Data'!$B:$B,$A175)</f>
        <v>4452.84</v>
      </c>
      <c r="H175" s="88">
        <f>SUMIFS('Nov Receipts Data'!D:D,'Nov Receipts Data'!$B:$B,$B175)+SUMIFS('Nov Receipts Data'!D:D,'Nov Receipts Data'!$B:$B,$A175)</f>
        <v>1272.24</v>
      </c>
      <c r="I175" s="127">
        <f>SUMIFS('Nov Receipts Data'!E:E,'Nov Receipts Data'!$B:$B,$B175)+SUMIFS('Nov Receipts Data'!E:E,'Nov Receipts Data'!$B:$B,$A175)</f>
        <v>0</v>
      </c>
      <c r="J175" s="127">
        <f>SUMIFS('Nov Receipts Data'!F:F,'Nov Receipts Data'!$B:$B,$B175)+SUMIFS('Nov Receipts Data'!F:F,'Nov Receipts Data'!$B:$B,$A175)</f>
        <v>0</v>
      </c>
      <c r="K175" s="127">
        <f>SUMIFS('Nov Receipts Data'!G:G,'Nov Receipts Data'!$B:$B,$B175)+SUMIFS('Nov Receipts Data'!G:G,'Nov Receipts Data'!$B:$B,$A175)</f>
        <v>4876.92</v>
      </c>
      <c r="L175" s="127">
        <f>SUMIFS('Nov Receipts Data'!H:H,'Nov Receipts Data'!$B:$B,$B175)+SUMIFS('Nov Receipts Data'!H:H,'Nov Receipts Data'!$B:$B,$A175)</f>
        <v>0</v>
      </c>
      <c r="M175" s="127">
        <f>SUMIFS('Nov Receipts Data'!I:I,'Nov Receipts Data'!$B:$B,$B175)+SUMIFS('Nov Receipts Data'!I:I,'Nov Receipts Data'!$B:$B,$A175)</f>
        <v>0</v>
      </c>
      <c r="N175" s="127">
        <f>SUMIFS('Nov Receipts Data'!J:J,'Nov Receipts Data'!$B:$B,$B175)+SUMIFS('Nov Receipts Data'!J:J,'Nov Receipts Data'!$B:$B,$A175)</f>
        <v>2120.4</v>
      </c>
      <c r="O175" s="127">
        <f>SUMIFS('Nov Receipts Data'!K:K,'Nov Receipts Data'!$B:$B,$B175)+SUMIFS('Nov Receipts Data'!K:K,'Nov Receipts Data'!$B:$B,$A175)</f>
        <v>848.16</v>
      </c>
      <c r="P175" s="127">
        <f>SUMIFS('Nov Receipts Data'!L:L,'Nov Receipts Data'!$B:$B,$B175)+SUMIFS('Nov Receipts Data'!L:L,'Nov Receipts Data'!$B:$B,$A175)</f>
        <v>0</v>
      </c>
      <c r="Q175" s="127">
        <f>SUMIFS('Nov Receipts Data'!M:M,'Nov Receipts Data'!$B:$B,$B175)+SUMIFS('Nov Receipts Data'!M:M,'Nov Receipts Data'!$B:$B,$A175)</f>
        <v>0</v>
      </c>
      <c r="R175" s="127">
        <f>SUMIFS('Nov Receipts Data'!N:N,'Nov Receipts Data'!$B:$B,$B175)+SUMIFS('Nov Receipts Data'!N:N,'Nov Receipts Data'!$B:$B,$A175)</f>
        <v>2544.48</v>
      </c>
      <c r="S175" s="127">
        <f>SUMIFS('Nov Receipts Data'!O:O,'Nov Receipts Data'!$B:$B,$B175)+SUMIFS('Nov Receipts Data'!O:O,'Nov Receipts Data'!$B:$B,$A175)</f>
        <v>2332.44</v>
      </c>
      <c r="T175" s="127">
        <f>SUMIFS('Nov Receipts Data'!P:P,'Nov Receipts Data'!$B:$B,$B175)+SUMIFS('Nov Receipts Data'!P:P,'Nov Receipts Data'!$B:$B,$A175)</f>
        <v>1484.28</v>
      </c>
      <c r="U175" s="127">
        <f>SUMIFS('Nov Receipts Data'!Q:Q,'Nov Receipts Data'!$B:$B,$B175)+SUMIFS('Nov Receipts Data'!Q:Q,'Nov Receipts Data'!$B:$B,$A175)</f>
        <v>0</v>
      </c>
      <c r="V175" s="127">
        <f>SUMIFS('Nov Receipts Data'!R:R,'Nov Receipts Data'!$B:$B,$B175)+SUMIFS('Nov Receipts Data'!R:R,'Nov Receipts Data'!$B:$B,$A175)</f>
        <v>2544.48</v>
      </c>
      <c r="W175" s="127">
        <f>SUMIFS('Nov Receipts Data'!S:S,'Nov Receipts Data'!$B:$B,$B175)+SUMIFS('Nov Receipts Data'!S:S,'Nov Receipts Data'!$B:$B,$A175)</f>
        <v>2980.34</v>
      </c>
      <c r="X175" s="127">
        <f>SUMIFS('Nov Receipts Data'!T:T,'Nov Receipts Data'!$B:$B,$B175)+SUMIFS('Nov Receipts Data'!T:T,'Nov Receipts Data'!$B:$B,$A175)</f>
        <v>1908.36</v>
      </c>
      <c r="Y175" s="127">
        <f>SUMIFS('Nov Receipts Data'!U:U,'Nov Receipts Data'!$B:$B,$B175)+SUMIFS('Nov Receipts Data'!U:U,'Nov Receipts Data'!$B:$B,$A175)</f>
        <v>0</v>
      </c>
      <c r="Z175" s="127">
        <f>SUMIFS('Nov Receipts Data'!V:V,'Nov Receipts Data'!$B:$B,$B175)+SUMIFS('Nov Receipts Data'!V:V,'Nov Receipts Data'!$B:$B,$A175)</f>
        <v>0</v>
      </c>
      <c r="AA175" s="127">
        <f>SUMIFS('Nov Receipts Data'!W:W,'Nov Receipts Data'!$B:$B,$B175)+SUMIFS('Nov Receipts Data'!W:W,'Nov Receipts Data'!$B:$B,$A175)</f>
        <v>0</v>
      </c>
      <c r="AB175" s="127">
        <f>SUMIFS('Nov Receipts Data'!X:X,'Nov Receipts Data'!$B:$B,$B175)+SUMIFS('Nov Receipts Data'!X:X,'Nov Receipts Data'!$B:$B,$A175)</f>
        <v>848.16</v>
      </c>
      <c r="AC175" s="127">
        <f>SUMIFS('Nov Receipts Data'!Y:Y,'Nov Receipts Data'!$B:$B,$B175)+SUMIFS('Nov Receipts Data'!Y:Y,'Nov Receipts Data'!$B:$B,$A175)</f>
        <v>2968.56</v>
      </c>
      <c r="AD175" s="127">
        <f>SUMIFS('Nov Receipts Data'!Z:Z,'Nov Receipts Data'!$B:$B,$B175)+SUMIFS('Nov Receipts Data'!Z:Z,'Nov Receipts Data'!$B:$B,$A175)</f>
        <v>435.86</v>
      </c>
      <c r="AE175" s="127">
        <f>SUMIFS('Nov Receipts Data'!AA:AA,'Nov Receipts Data'!$B:$B,$B175)+SUMIFS('Nov Receipts Data'!AA:AA,'Nov Receipts Data'!$B:$B,$A175)</f>
        <v>0</v>
      </c>
      <c r="AF175" s="127">
        <f>SUMIFS('Nov Receipts Data'!AB:AB,'Nov Receipts Data'!$B:$B,$B175)+SUMIFS('Nov Receipts Data'!AB:AB,'Nov Receipts Data'!$B:$B,$A175)</f>
        <v>0</v>
      </c>
      <c r="AG175" s="127">
        <f>SUMIFS('Nov Receipts Data'!AC:AC,'Nov Receipts Data'!$B:$B,$B175)+SUMIFS('Nov Receipts Data'!AC:AC,'Nov Receipts Data'!$B:$B,$A175)</f>
        <v>0</v>
      </c>
      <c r="AH175" s="127">
        <f>SUMIFS('Nov Receipts Data'!AD:AD,'Nov Receipts Data'!$B:$B,$B175)+SUMIFS('Nov Receipts Data'!AD:AD,'Nov Receipts Data'!$B:$B,$A175)</f>
        <v>0</v>
      </c>
      <c r="AI175" s="127">
        <f>SUMIFS('Nov Receipts Data'!AE:AE,'Nov Receipts Data'!$B:$B,$B175)+SUMIFS('Nov Receipts Data'!AE:AE,'Nov Receipts Data'!$B:$B,$A175)</f>
        <v>0</v>
      </c>
      <c r="AJ175" s="127">
        <f>SUMIFS('Nov Receipts Data'!AF:AF,'Nov Receipts Data'!$B:$B,$B175)+SUMIFS('Nov Receipts Data'!AF:AF,'Nov Receipts Data'!$B:$B,$A175)</f>
        <v>0</v>
      </c>
      <c r="AK175" s="88"/>
    </row>
    <row r="176" spans="1:37" ht="13.2" outlineLevel="1">
      <c r="A176" s="86"/>
      <c r="B176" s="19" t="s">
        <v>103</v>
      </c>
      <c r="C176" s="127">
        <v>79041.882890394059</v>
      </c>
      <c r="D176" s="80">
        <f>SUMIFS('PMT Terms'!C:C,'PMT Terms'!B:B,B176)</f>
        <v>60</v>
      </c>
      <c r="E176" s="89">
        <f t="shared" si="13"/>
        <v>0.39662516698232597</v>
      </c>
      <c r="F176" s="84">
        <f t="shared" si="15"/>
        <v>31350</v>
      </c>
      <c r="G176" s="88">
        <f>SUMIFS('Nov Receipts Data'!C:C,'Nov Receipts Data'!$B:$B,$B176)+SUMIFS('Nov Receipts Data'!C:C,'Nov Receipts Data'!$B:$B,$A176)</f>
        <v>0</v>
      </c>
      <c r="H176" s="88">
        <f>SUMIFS('Nov Receipts Data'!D:D,'Nov Receipts Data'!$B:$B,$B176)+SUMIFS('Nov Receipts Data'!D:D,'Nov Receipts Data'!$B:$B,$A176)</f>
        <v>0</v>
      </c>
      <c r="I176" s="127">
        <f>SUMIFS('Nov Receipts Data'!E:E,'Nov Receipts Data'!$B:$B,$B176)+SUMIFS('Nov Receipts Data'!E:E,'Nov Receipts Data'!$B:$B,$A176)</f>
        <v>0</v>
      </c>
      <c r="J176" s="127">
        <f>SUMIFS('Nov Receipts Data'!F:F,'Nov Receipts Data'!$B:$B,$B176)+SUMIFS('Nov Receipts Data'!F:F,'Nov Receipts Data'!$B:$B,$A176)</f>
        <v>15675</v>
      </c>
      <c r="K176" s="127">
        <f>SUMIFS('Nov Receipts Data'!G:G,'Nov Receipts Data'!$B:$B,$B176)+SUMIFS('Nov Receipts Data'!G:G,'Nov Receipts Data'!$B:$B,$A176)</f>
        <v>0</v>
      </c>
      <c r="L176" s="127">
        <f>SUMIFS('Nov Receipts Data'!H:H,'Nov Receipts Data'!$B:$B,$B176)+SUMIFS('Nov Receipts Data'!H:H,'Nov Receipts Data'!$B:$B,$A176)</f>
        <v>0</v>
      </c>
      <c r="M176" s="127">
        <f>SUMIFS('Nov Receipts Data'!I:I,'Nov Receipts Data'!$B:$B,$B176)+SUMIFS('Nov Receipts Data'!I:I,'Nov Receipts Data'!$B:$B,$A176)</f>
        <v>0</v>
      </c>
      <c r="N176" s="127">
        <f>SUMIFS('Nov Receipts Data'!J:J,'Nov Receipts Data'!$B:$B,$B176)+SUMIFS('Nov Receipts Data'!J:J,'Nov Receipts Data'!$B:$B,$A176)</f>
        <v>0</v>
      </c>
      <c r="O176" s="127">
        <f>SUMIFS('Nov Receipts Data'!K:K,'Nov Receipts Data'!$B:$B,$B176)+SUMIFS('Nov Receipts Data'!K:K,'Nov Receipts Data'!$B:$B,$A176)</f>
        <v>0</v>
      </c>
      <c r="P176" s="127">
        <f>SUMIFS('Nov Receipts Data'!L:L,'Nov Receipts Data'!$B:$B,$B176)+SUMIFS('Nov Receipts Data'!L:L,'Nov Receipts Data'!$B:$B,$A176)</f>
        <v>0</v>
      </c>
      <c r="Q176" s="127">
        <f>SUMIFS('Nov Receipts Data'!M:M,'Nov Receipts Data'!$B:$B,$B176)+SUMIFS('Nov Receipts Data'!M:M,'Nov Receipts Data'!$B:$B,$A176)</f>
        <v>0</v>
      </c>
      <c r="R176" s="127">
        <f>SUMIFS('Nov Receipts Data'!N:N,'Nov Receipts Data'!$B:$B,$B176)+SUMIFS('Nov Receipts Data'!N:N,'Nov Receipts Data'!$B:$B,$A176)</f>
        <v>0</v>
      </c>
      <c r="S176" s="127">
        <f>SUMIFS('Nov Receipts Data'!O:O,'Nov Receipts Data'!$B:$B,$B176)+SUMIFS('Nov Receipts Data'!O:O,'Nov Receipts Data'!$B:$B,$A176)</f>
        <v>7524</v>
      </c>
      <c r="T176" s="127">
        <f>SUMIFS('Nov Receipts Data'!P:P,'Nov Receipts Data'!$B:$B,$B176)+SUMIFS('Nov Receipts Data'!P:P,'Nov Receipts Data'!$B:$B,$A176)</f>
        <v>0</v>
      </c>
      <c r="U176" s="127">
        <f>SUMIFS('Nov Receipts Data'!Q:Q,'Nov Receipts Data'!$B:$B,$B176)+SUMIFS('Nov Receipts Data'!Q:Q,'Nov Receipts Data'!$B:$B,$A176)</f>
        <v>0</v>
      </c>
      <c r="V176" s="127">
        <f>SUMIFS('Nov Receipts Data'!R:R,'Nov Receipts Data'!$B:$B,$B176)+SUMIFS('Nov Receipts Data'!R:R,'Nov Receipts Data'!$B:$B,$A176)</f>
        <v>8151</v>
      </c>
      <c r="W176" s="127">
        <f>SUMIFS('Nov Receipts Data'!S:S,'Nov Receipts Data'!$B:$B,$B176)+SUMIFS('Nov Receipts Data'!S:S,'Nov Receipts Data'!$B:$B,$A176)</f>
        <v>0</v>
      </c>
      <c r="X176" s="127">
        <f>SUMIFS('Nov Receipts Data'!T:T,'Nov Receipts Data'!$B:$B,$B176)+SUMIFS('Nov Receipts Data'!T:T,'Nov Receipts Data'!$B:$B,$A176)</f>
        <v>0</v>
      </c>
      <c r="Y176" s="127">
        <f>SUMIFS('Nov Receipts Data'!U:U,'Nov Receipts Data'!$B:$B,$B176)+SUMIFS('Nov Receipts Data'!U:U,'Nov Receipts Data'!$B:$B,$A176)</f>
        <v>0</v>
      </c>
      <c r="Z176" s="127">
        <f>SUMIFS('Nov Receipts Data'!V:V,'Nov Receipts Data'!$B:$B,$B176)+SUMIFS('Nov Receipts Data'!V:V,'Nov Receipts Data'!$B:$B,$A176)</f>
        <v>0</v>
      </c>
      <c r="AA176" s="127">
        <f>SUMIFS('Nov Receipts Data'!W:W,'Nov Receipts Data'!$B:$B,$B176)+SUMIFS('Nov Receipts Data'!W:W,'Nov Receipts Data'!$B:$B,$A176)</f>
        <v>0</v>
      </c>
      <c r="AB176" s="127">
        <f>SUMIFS('Nov Receipts Data'!X:X,'Nov Receipts Data'!$B:$B,$B176)+SUMIFS('Nov Receipts Data'!X:X,'Nov Receipts Data'!$B:$B,$A176)</f>
        <v>0</v>
      </c>
      <c r="AC176" s="127">
        <f>SUMIFS('Nov Receipts Data'!Y:Y,'Nov Receipts Data'!$B:$B,$B176)+SUMIFS('Nov Receipts Data'!Y:Y,'Nov Receipts Data'!$B:$B,$A176)</f>
        <v>0</v>
      </c>
      <c r="AD176" s="127">
        <f>SUMIFS('Nov Receipts Data'!Z:Z,'Nov Receipts Data'!$B:$B,$B176)+SUMIFS('Nov Receipts Data'!Z:Z,'Nov Receipts Data'!$B:$B,$A176)</f>
        <v>0</v>
      </c>
      <c r="AE176" s="127">
        <f>SUMIFS('Nov Receipts Data'!AA:AA,'Nov Receipts Data'!$B:$B,$B176)+SUMIFS('Nov Receipts Data'!AA:AA,'Nov Receipts Data'!$B:$B,$A176)</f>
        <v>0</v>
      </c>
      <c r="AF176" s="127">
        <f>SUMIFS('Nov Receipts Data'!AB:AB,'Nov Receipts Data'!$B:$B,$B176)+SUMIFS('Nov Receipts Data'!AB:AB,'Nov Receipts Data'!$B:$B,$A176)</f>
        <v>0</v>
      </c>
      <c r="AG176" s="127">
        <f>SUMIFS('Nov Receipts Data'!AC:AC,'Nov Receipts Data'!$B:$B,$B176)+SUMIFS('Nov Receipts Data'!AC:AC,'Nov Receipts Data'!$B:$B,$A176)</f>
        <v>0</v>
      </c>
      <c r="AH176" s="127">
        <f>SUMIFS('Nov Receipts Data'!AD:AD,'Nov Receipts Data'!$B:$B,$B176)+SUMIFS('Nov Receipts Data'!AD:AD,'Nov Receipts Data'!$B:$B,$A176)</f>
        <v>0</v>
      </c>
      <c r="AI176" s="127">
        <f>SUMIFS('Nov Receipts Data'!AE:AE,'Nov Receipts Data'!$B:$B,$B176)+SUMIFS('Nov Receipts Data'!AE:AE,'Nov Receipts Data'!$B:$B,$A176)</f>
        <v>0</v>
      </c>
      <c r="AJ176" s="127">
        <f>SUMIFS('Nov Receipts Data'!AF:AF,'Nov Receipts Data'!$B:$B,$B176)+SUMIFS('Nov Receipts Data'!AF:AF,'Nov Receipts Data'!$B:$B,$A176)</f>
        <v>0</v>
      </c>
      <c r="AK176" s="88"/>
    </row>
    <row r="177" spans="1:37" ht="13.2" outlineLevel="1">
      <c r="A177" s="86"/>
      <c r="B177" s="19" t="s">
        <v>198</v>
      </c>
      <c r="C177" s="127">
        <v>40178.320425684135</v>
      </c>
      <c r="D177" s="80">
        <f>SUMIFS('PMT Terms'!C:C,'PMT Terms'!B:B,B177)</f>
        <v>60</v>
      </c>
      <c r="E177" s="89">
        <f t="shared" si="13"/>
        <v>0.7168582383445804</v>
      </c>
      <c r="F177" s="84">
        <f t="shared" si="15"/>
        <v>28802.16</v>
      </c>
      <c r="G177" s="88">
        <f>SUMIFS('Nov Receipts Data'!C:C,'Nov Receipts Data'!$B:$B,$B177)+SUMIFS('Nov Receipts Data'!C:C,'Nov Receipts Data'!$B:$B,$A177)</f>
        <v>0</v>
      </c>
      <c r="H177" s="88">
        <f>SUMIFS('Nov Receipts Data'!D:D,'Nov Receipts Data'!$B:$B,$B177)+SUMIFS('Nov Receipts Data'!D:D,'Nov Receipts Data'!$B:$B,$A177)</f>
        <v>0</v>
      </c>
      <c r="I177" s="127">
        <f>SUMIFS('Nov Receipts Data'!E:E,'Nov Receipts Data'!$B:$B,$B177)+SUMIFS('Nov Receipts Data'!E:E,'Nov Receipts Data'!$B:$B,$A177)</f>
        <v>2893.59</v>
      </c>
      <c r="J177" s="127">
        <f>SUMIFS('Nov Receipts Data'!F:F,'Nov Receipts Data'!$B:$B,$B177)+SUMIFS('Nov Receipts Data'!F:F,'Nov Receipts Data'!$B:$B,$A177)</f>
        <v>0</v>
      </c>
      <c r="K177" s="127">
        <f>SUMIFS('Nov Receipts Data'!G:G,'Nov Receipts Data'!$B:$B,$B177)+SUMIFS('Nov Receipts Data'!G:G,'Nov Receipts Data'!$B:$B,$A177)</f>
        <v>0</v>
      </c>
      <c r="L177" s="127">
        <f>SUMIFS('Nov Receipts Data'!H:H,'Nov Receipts Data'!$B:$B,$B177)+SUMIFS('Nov Receipts Data'!H:H,'Nov Receipts Data'!$B:$B,$A177)</f>
        <v>0</v>
      </c>
      <c r="M177" s="127">
        <f>SUMIFS('Nov Receipts Data'!I:I,'Nov Receipts Data'!$B:$B,$B177)+SUMIFS('Nov Receipts Data'!I:I,'Nov Receipts Data'!$B:$B,$A177)</f>
        <v>0</v>
      </c>
      <c r="N177" s="127">
        <f>SUMIFS('Nov Receipts Data'!J:J,'Nov Receipts Data'!$B:$B,$B177)+SUMIFS('Nov Receipts Data'!J:J,'Nov Receipts Data'!$B:$B,$A177)</f>
        <v>0</v>
      </c>
      <c r="O177" s="127">
        <f>SUMIFS('Nov Receipts Data'!K:K,'Nov Receipts Data'!$B:$B,$B177)+SUMIFS('Nov Receipts Data'!K:K,'Nov Receipts Data'!$B:$B,$A177)</f>
        <v>0</v>
      </c>
      <c r="P177" s="127">
        <f>SUMIFS('Nov Receipts Data'!L:L,'Nov Receipts Data'!$B:$B,$B177)+SUMIFS('Nov Receipts Data'!L:L,'Nov Receipts Data'!$B:$B,$A177)</f>
        <v>0</v>
      </c>
      <c r="Q177" s="127">
        <f>SUMIFS('Nov Receipts Data'!M:M,'Nov Receipts Data'!$B:$B,$B177)+SUMIFS('Nov Receipts Data'!M:M,'Nov Receipts Data'!$B:$B,$A177)</f>
        <v>0</v>
      </c>
      <c r="R177" s="127">
        <f>SUMIFS('Nov Receipts Data'!N:N,'Nov Receipts Data'!$B:$B,$B177)+SUMIFS('Nov Receipts Data'!N:N,'Nov Receipts Data'!$B:$B,$A177)</f>
        <v>0</v>
      </c>
      <c r="S177" s="127">
        <f>SUMIFS('Nov Receipts Data'!O:O,'Nov Receipts Data'!$B:$B,$B177)+SUMIFS('Nov Receipts Data'!O:O,'Nov Receipts Data'!$B:$B,$A177)</f>
        <v>0</v>
      </c>
      <c r="T177" s="127">
        <f>SUMIFS('Nov Receipts Data'!P:P,'Nov Receipts Data'!$B:$B,$B177)+SUMIFS('Nov Receipts Data'!P:P,'Nov Receipts Data'!$B:$B,$A177)</f>
        <v>9200.73</v>
      </c>
      <c r="U177" s="127">
        <f>SUMIFS('Nov Receipts Data'!Q:Q,'Nov Receipts Data'!$B:$B,$B177)+SUMIFS('Nov Receipts Data'!Q:Q,'Nov Receipts Data'!$B:$B,$A177)</f>
        <v>0</v>
      </c>
      <c r="V177" s="127">
        <f>SUMIFS('Nov Receipts Data'!R:R,'Nov Receipts Data'!$B:$B,$B177)+SUMIFS('Nov Receipts Data'!R:R,'Nov Receipts Data'!$B:$B,$A177)</f>
        <v>983.4</v>
      </c>
      <c r="W177" s="127">
        <f>SUMIFS('Nov Receipts Data'!S:S,'Nov Receipts Data'!$B:$B,$B177)+SUMIFS('Nov Receipts Data'!S:S,'Nov Receipts Data'!$B:$B,$A177)</f>
        <v>0</v>
      </c>
      <c r="X177" s="127">
        <f>SUMIFS('Nov Receipts Data'!T:T,'Nov Receipts Data'!$B:$B,$B177)+SUMIFS('Nov Receipts Data'!T:T,'Nov Receipts Data'!$B:$B,$A177)</f>
        <v>0</v>
      </c>
      <c r="Y177" s="127">
        <f>SUMIFS('Nov Receipts Data'!U:U,'Nov Receipts Data'!$B:$B,$B177)+SUMIFS('Nov Receipts Data'!U:U,'Nov Receipts Data'!$B:$B,$A177)</f>
        <v>446.16</v>
      </c>
      <c r="Z177" s="127">
        <f>SUMIFS('Nov Receipts Data'!V:V,'Nov Receipts Data'!$B:$B,$B177)+SUMIFS('Nov Receipts Data'!V:V,'Nov Receipts Data'!$B:$B,$A177)</f>
        <v>4617.37</v>
      </c>
      <c r="AA177" s="127">
        <f>SUMIFS('Nov Receipts Data'!W:W,'Nov Receipts Data'!$B:$B,$B177)+SUMIFS('Nov Receipts Data'!W:W,'Nov Receipts Data'!$B:$B,$A177)</f>
        <v>0</v>
      </c>
      <c r="AB177" s="127">
        <f>SUMIFS('Nov Receipts Data'!X:X,'Nov Receipts Data'!$B:$B,$B177)+SUMIFS('Nov Receipts Data'!X:X,'Nov Receipts Data'!$B:$B,$A177)</f>
        <v>0</v>
      </c>
      <c r="AC177" s="127">
        <f>SUMIFS('Nov Receipts Data'!Y:Y,'Nov Receipts Data'!$B:$B,$B177)+SUMIFS('Nov Receipts Data'!Y:Y,'Nov Receipts Data'!$B:$B,$A177)</f>
        <v>0</v>
      </c>
      <c r="AD177" s="127">
        <f>SUMIFS('Nov Receipts Data'!Z:Z,'Nov Receipts Data'!$B:$B,$B177)+SUMIFS('Nov Receipts Data'!Z:Z,'Nov Receipts Data'!$B:$B,$A177)</f>
        <v>10660.91</v>
      </c>
      <c r="AE177" s="127">
        <f>SUMIFS('Nov Receipts Data'!AA:AA,'Nov Receipts Data'!$B:$B,$B177)+SUMIFS('Nov Receipts Data'!AA:AA,'Nov Receipts Data'!$B:$B,$A177)</f>
        <v>0</v>
      </c>
      <c r="AF177" s="127">
        <f>SUMIFS('Nov Receipts Data'!AB:AB,'Nov Receipts Data'!$B:$B,$B177)+SUMIFS('Nov Receipts Data'!AB:AB,'Nov Receipts Data'!$B:$B,$A177)</f>
        <v>0</v>
      </c>
      <c r="AG177" s="127">
        <f>SUMIFS('Nov Receipts Data'!AC:AC,'Nov Receipts Data'!$B:$B,$B177)+SUMIFS('Nov Receipts Data'!AC:AC,'Nov Receipts Data'!$B:$B,$A177)</f>
        <v>0</v>
      </c>
      <c r="AH177" s="127">
        <f>SUMIFS('Nov Receipts Data'!AD:AD,'Nov Receipts Data'!$B:$B,$B177)+SUMIFS('Nov Receipts Data'!AD:AD,'Nov Receipts Data'!$B:$B,$A177)</f>
        <v>0</v>
      </c>
      <c r="AI177" s="127">
        <f>SUMIFS('Nov Receipts Data'!AE:AE,'Nov Receipts Data'!$B:$B,$B177)+SUMIFS('Nov Receipts Data'!AE:AE,'Nov Receipts Data'!$B:$B,$A177)</f>
        <v>0</v>
      </c>
      <c r="AJ177" s="127">
        <f>SUMIFS('Nov Receipts Data'!AF:AF,'Nov Receipts Data'!$B:$B,$B177)+SUMIFS('Nov Receipts Data'!AF:AF,'Nov Receipts Data'!$B:$B,$A177)</f>
        <v>0</v>
      </c>
      <c r="AK177" s="88"/>
    </row>
    <row r="178" spans="1:37" ht="13.2" outlineLevel="1">
      <c r="A178" s="86"/>
      <c r="B178" s="19" t="s">
        <v>754</v>
      </c>
      <c r="C178" s="127">
        <v>0</v>
      </c>
      <c r="D178" s="80">
        <f>SUMIFS('PMT Terms'!C:C,'PMT Terms'!B:B,B178)</f>
        <v>60</v>
      </c>
      <c r="E178" s="89" t="e">
        <f t="shared" si="13"/>
        <v>#DIV/0!</v>
      </c>
      <c r="F178" s="84">
        <f t="shared" si="15"/>
        <v>28092</v>
      </c>
      <c r="G178" s="88">
        <f>SUMIFS('Nov Receipts Data'!C:C,'Nov Receipts Data'!$B:$B,$B178)+SUMIFS('Nov Receipts Data'!C:C,'Nov Receipts Data'!$B:$B,$A178)</f>
        <v>0</v>
      </c>
      <c r="H178" s="88">
        <f>SUMIFS('Nov Receipts Data'!D:D,'Nov Receipts Data'!$B:$B,$B178)+SUMIFS('Nov Receipts Data'!D:D,'Nov Receipts Data'!$B:$B,$A178)</f>
        <v>0</v>
      </c>
      <c r="I178" s="127">
        <f>SUMIFS('Nov Receipts Data'!E:E,'Nov Receipts Data'!$B:$B,$B178)+SUMIFS('Nov Receipts Data'!E:E,'Nov Receipts Data'!$B:$B,$A178)</f>
        <v>0</v>
      </c>
      <c r="J178" s="127">
        <f>SUMIFS('Nov Receipts Data'!F:F,'Nov Receipts Data'!$B:$B,$B178)+SUMIFS('Nov Receipts Data'!F:F,'Nov Receipts Data'!$B:$B,$A178)</f>
        <v>0</v>
      </c>
      <c r="K178" s="127">
        <f>SUMIFS('Nov Receipts Data'!G:G,'Nov Receipts Data'!$B:$B,$B178)+SUMIFS('Nov Receipts Data'!G:G,'Nov Receipts Data'!$B:$B,$A178)</f>
        <v>0</v>
      </c>
      <c r="L178" s="127">
        <f>SUMIFS('Nov Receipts Data'!H:H,'Nov Receipts Data'!$B:$B,$B178)+SUMIFS('Nov Receipts Data'!H:H,'Nov Receipts Data'!$B:$B,$A178)</f>
        <v>0</v>
      </c>
      <c r="M178" s="127">
        <f>SUMIFS('Nov Receipts Data'!I:I,'Nov Receipts Data'!$B:$B,$B178)+SUMIFS('Nov Receipts Data'!I:I,'Nov Receipts Data'!$B:$B,$A178)</f>
        <v>0</v>
      </c>
      <c r="N178" s="127">
        <f>SUMIFS('Nov Receipts Data'!J:J,'Nov Receipts Data'!$B:$B,$B178)+SUMIFS('Nov Receipts Data'!J:J,'Nov Receipts Data'!$B:$B,$A178)</f>
        <v>0</v>
      </c>
      <c r="O178" s="127">
        <f>SUMIFS('Nov Receipts Data'!K:K,'Nov Receipts Data'!$B:$B,$B178)+SUMIFS('Nov Receipts Data'!K:K,'Nov Receipts Data'!$B:$B,$A178)</f>
        <v>0</v>
      </c>
      <c r="P178" s="127">
        <f>SUMIFS('Nov Receipts Data'!L:L,'Nov Receipts Data'!$B:$B,$B178)+SUMIFS('Nov Receipts Data'!L:L,'Nov Receipts Data'!$B:$B,$A178)</f>
        <v>0</v>
      </c>
      <c r="Q178" s="127">
        <f>SUMIFS('Nov Receipts Data'!M:M,'Nov Receipts Data'!$B:$B,$B178)+SUMIFS('Nov Receipts Data'!M:M,'Nov Receipts Data'!$B:$B,$A178)</f>
        <v>0</v>
      </c>
      <c r="R178" s="127">
        <f>SUMIFS('Nov Receipts Data'!N:N,'Nov Receipts Data'!$B:$B,$B178)+SUMIFS('Nov Receipts Data'!N:N,'Nov Receipts Data'!$B:$B,$A178)</f>
        <v>0</v>
      </c>
      <c r="S178" s="127">
        <f>SUMIFS('Nov Receipts Data'!O:O,'Nov Receipts Data'!$B:$B,$B178)+SUMIFS('Nov Receipts Data'!O:O,'Nov Receipts Data'!$B:$B,$A178)</f>
        <v>0</v>
      </c>
      <c r="T178" s="127">
        <f>SUMIFS('Nov Receipts Data'!P:P,'Nov Receipts Data'!$B:$B,$B178)+SUMIFS('Nov Receipts Data'!P:P,'Nov Receipts Data'!$B:$B,$A178)</f>
        <v>0</v>
      </c>
      <c r="U178" s="127">
        <f>SUMIFS('Nov Receipts Data'!Q:Q,'Nov Receipts Data'!$B:$B,$B178)+SUMIFS('Nov Receipts Data'!Q:Q,'Nov Receipts Data'!$B:$B,$A178)</f>
        <v>0</v>
      </c>
      <c r="V178" s="127">
        <f>SUMIFS('Nov Receipts Data'!R:R,'Nov Receipts Data'!$B:$B,$B178)+SUMIFS('Nov Receipts Data'!R:R,'Nov Receipts Data'!$B:$B,$A178)</f>
        <v>0</v>
      </c>
      <c r="W178" s="127">
        <f>SUMIFS('Nov Receipts Data'!S:S,'Nov Receipts Data'!$B:$B,$B178)+SUMIFS('Nov Receipts Data'!S:S,'Nov Receipts Data'!$B:$B,$A178)</f>
        <v>0</v>
      </c>
      <c r="X178" s="127">
        <f>SUMIFS('Nov Receipts Data'!T:T,'Nov Receipts Data'!$B:$B,$B178)+SUMIFS('Nov Receipts Data'!T:T,'Nov Receipts Data'!$B:$B,$A178)</f>
        <v>0</v>
      </c>
      <c r="Y178" s="127">
        <f>SUMIFS('Nov Receipts Data'!U:U,'Nov Receipts Data'!$B:$B,$B178)+SUMIFS('Nov Receipts Data'!U:U,'Nov Receipts Data'!$B:$B,$A178)</f>
        <v>4896</v>
      </c>
      <c r="Z178" s="127">
        <f>SUMIFS('Nov Receipts Data'!V:V,'Nov Receipts Data'!$B:$B,$B178)+SUMIFS('Nov Receipts Data'!V:V,'Nov Receipts Data'!$B:$B,$A178)</f>
        <v>0</v>
      </c>
      <c r="AA178" s="127">
        <f>SUMIFS('Nov Receipts Data'!W:W,'Nov Receipts Data'!$B:$B,$B178)+SUMIFS('Nov Receipts Data'!W:W,'Nov Receipts Data'!$B:$B,$A178)</f>
        <v>0</v>
      </c>
      <c r="AB178" s="127">
        <f>SUMIFS('Nov Receipts Data'!X:X,'Nov Receipts Data'!$B:$B,$B178)+SUMIFS('Nov Receipts Data'!X:X,'Nov Receipts Data'!$B:$B,$A178)</f>
        <v>0</v>
      </c>
      <c r="AC178" s="127">
        <f>SUMIFS('Nov Receipts Data'!Y:Y,'Nov Receipts Data'!$B:$B,$B178)+SUMIFS('Nov Receipts Data'!Y:Y,'Nov Receipts Data'!$B:$B,$A178)</f>
        <v>0</v>
      </c>
      <c r="AD178" s="127">
        <f>SUMIFS('Nov Receipts Data'!Z:Z,'Nov Receipts Data'!$B:$B,$B178)+SUMIFS('Nov Receipts Data'!Z:Z,'Nov Receipts Data'!$B:$B,$A178)</f>
        <v>23196</v>
      </c>
      <c r="AE178" s="127">
        <f>SUMIFS('Nov Receipts Data'!AA:AA,'Nov Receipts Data'!$B:$B,$B178)+SUMIFS('Nov Receipts Data'!AA:AA,'Nov Receipts Data'!$B:$B,$A178)</f>
        <v>0</v>
      </c>
      <c r="AF178" s="127">
        <f>SUMIFS('Nov Receipts Data'!AB:AB,'Nov Receipts Data'!$B:$B,$B178)+SUMIFS('Nov Receipts Data'!AB:AB,'Nov Receipts Data'!$B:$B,$A178)</f>
        <v>0</v>
      </c>
      <c r="AG178" s="127">
        <f>SUMIFS('Nov Receipts Data'!AC:AC,'Nov Receipts Data'!$B:$B,$B178)+SUMIFS('Nov Receipts Data'!AC:AC,'Nov Receipts Data'!$B:$B,$A178)</f>
        <v>0</v>
      </c>
      <c r="AH178" s="127">
        <f>SUMIFS('Nov Receipts Data'!AD:AD,'Nov Receipts Data'!$B:$B,$B178)+SUMIFS('Nov Receipts Data'!AD:AD,'Nov Receipts Data'!$B:$B,$A178)</f>
        <v>0</v>
      </c>
      <c r="AI178" s="127">
        <f>SUMIFS('Nov Receipts Data'!AE:AE,'Nov Receipts Data'!$B:$B,$B178)+SUMIFS('Nov Receipts Data'!AE:AE,'Nov Receipts Data'!$B:$B,$A178)</f>
        <v>0</v>
      </c>
      <c r="AJ178" s="127">
        <f>SUMIFS('Nov Receipts Data'!AF:AF,'Nov Receipts Data'!$B:$B,$B178)+SUMIFS('Nov Receipts Data'!AF:AF,'Nov Receipts Data'!$B:$B,$A178)</f>
        <v>0</v>
      </c>
      <c r="AK178" s="88"/>
    </row>
    <row r="179" spans="1:37" ht="13.2" outlineLevel="1">
      <c r="A179" s="86"/>
      <c r="B179" s="19" t="s">
        <v>212</v>
      </c>
      <c r="C179" s="127">
        <v>24056.675047704568</v>
      </c>
      <c r="D179" s="80">
        <f>SUMIFS('PMT Terms'!C:C,'PMT Terms'!B:B,B179)</f>
        <v>30</v>
      </c>
      <c r="E179" s="89">
        <f t="shared" si="13"/>
        <v>1.0958172709954519</v>
      </c>
      <c r="F179" s="84">
        <f t="shared" si="15"/>
        <v>26361.72</v>
      </c>
      <c r="G179" s="88">
        <f>SUMIFS('Nov Receipts Data'!C:C,'Nov Receipts Data'!$B:$B,$B179)+SUMIFS('Nov Receipts Data'!C:C,'Nov Receipts Data'!$B:$B,$A179)</f>
        <v>0</v>
      </c>
      <c r="H179" s="88">
        <f>SUMIFS('Nov Receipts Data'!D:D,'Nov Receipts Data'!$B:$B,$B179)+SUMIFS('Nov Receipts Data'!D:D,'Nov Receipts Data'!$B:$B,$A179)</f>
        <v>0</v>
      </c>
      <c r="I179" s="127">
        <f>SUMIFS('Nov Receipts Data'!E:E,'Nov Receipts Data'!$B:$B,$B179)+SUMIFS('Nov Receipts Data'!E:E,'Nov Receipts Data'!$B:$B,$A179)</f>
        <v>1602.5</v>
      </c>
      <c r="J179" s="127">
        <f>SUMIFS('Nov Receipts Data'!F:F,'Nov Receipts Data'!$B:$B,$B179)+SUMIFS('Nov Receipts Data'!F:F,'Nov Receipts Data'!$B:$B,$A179)</f>
        <v>0</v>
      </c>
      <c r="K179" s="127">
        <f>SUMIFS('Nov Receipts Data'!G:G,'Nov Receipts Data'!$B:$B,$B179)+SUMIFS('Nov Receipts Data'!G:G,'Nov Receipts Data'!$B:$B,$A179)</f>
        <v>0</v>
      </c>
      <c r="L179" s="127">
        <f>SUMIFS('Nov Receipts Data'!H:H,'Nov Receipts Data'!$B:$B,$B179)+SUMIFS('Nov Receipts Data'!H:H,'Nov Receipts Data'!$B:$B,$A179)</f>
        <v>0</v>
      </c>
      <c r="M179" s="127">
        <f>SUMIFS('Nov Receipts Data'!I:I,'Nov Receipts Data'!$B:$B,$B179)+SUMIFS('Nov Receipts Data'!I:I,'Nov Receipts Data'!$B:$B,$A179)</f>
        <v>0</v>
      </c>
      <c r="N179" s="127">
        <f>SUMIFS('Nov Receipts Data'!J:J,'Nov Receipts Data'!$B:$B,$B179)+SUMIFS('Nov Receipts Data'!J:J,'Nov Receipts Data'!$B:$B,$A179)</f>
        <v>0</v>
      </c>
      <c r="O179" s="127">
        <f>SUMIFS('Nov Receipts Data'!K:K,'Nov Receipts Data'!$B:$B,$B179)+SUMIFS('Nov Receipts Data'!K:K,'Nov Receipts Data'!$B:$B,$A179)</f>
        <v>0</v>
      </c>
      <c r="P179" s="127">
        <f>SUMIFS('Nov Receipts Data'!L:L,'Nov Receipts Data'!$B:$B,$B179)+SUMIFS('Nov Receipts Data'!L:L,'Nov Receipts Data'!$B:$B,$A179)</f>
        <v>0</v>
      </c>
      <c r="Q179" s="127">
        <f>SUMIFS('Nov Receipts Data'!M:M,'Nov Receipts Data'!$B:$B,$B179)+SUMIFS('Nov Receipts Data'!M:M,'Nov Receipts Data'!$B:$B,$A179)</f>
        <v>8085</v>
      </c>
      <c r="R179" s="127">
        <f>SUMIFS('Nov Receipts Data'!N:N,'Nov Receipts Data'!$B:$B,$B179)+SUMIFS('Nov Receipts Data'!N:N,'Nov Receipts Data'!$B:$B,$A179)</f>
        <v>0</v>
      </c>
      <c r="S179" s="127">
        <f>SUMIFS('Nov Receipts Data'!O:O,'Nov Receipts Data'!$B:$B,$B179)+SUMIFS('Nov Receipts Data'!O:O,'Nov Receipts Data'!$B:$B,$A179)</f>
        <v>2200</v>
      </c>
      <c r="T179" s="127">
        <f>SUMIFS('Nov Receipts Data'!P:P,'Nov Receipts Data'!$B:$B,$B179)+SUMIFS('Nov Receipts Data'!P:P,'Nov Receipts Data'!$B:$B,$A179)</f>
        <v>9819.2199999999993</v>
      </c>
      <c r="U179" s="127">
        <f>SUMIFS('Nov Receipts Data'!Q:Q,'Nov Receipts Data'!$B:$B,$B179)+SUMIFS('Nov Receipts Data'!Q:Q,'Nov Receipts Data'!$B:$B,$A179)</f>
        <v>0</v>
      </c>
      <c r="V179" s="127">
        <f>SUMIFS('Nov Receipts Data'!R:R,'Nov Receipts Data'!$B:$B,$B179)+SUMIFS('Nov Receipts Data'!R:R,'Nov Receipts Data'!$B:$B,$A179)</f>
        <v>0</v>
      </c>
      <c r="W179" s="127">
        <f>SUMIFS('Nov Receipts Data'!S:S,'Nov Receipts Data'!$B:$B,$B179)+SUMIFS('Nov Receipts Data'!S:S,'Nov Receipts Data'!$B:$B,$A179)</f>
        <v>0</v>
      </c>
      <c r="X179" s="127">
        <f>SUMIFS('Nov Receipts Data'!T:T,'Nov Receipts Data'!$B:$B,$B179)+SUMIFS('Nov Receipts Data'!T:T,'Nov Receipts Data'!$B:$B,$A179)</f>
        <v>0</v>
      </c>
      <c r="Y179" s="127">
        <f>SUMIFS('Nov Receipts Data'!U:U,'Nov Receipts Data'!$B:$B,$B179)+SUMIFS('Nov Receipts Data'!U:U,'Nov Receipts Data'!$B:$B,$A179)</f>
        <v>0</v>
      </c>
      <c r="Z179" s="127">
        <f>SUMIFS('Nov Receipts Data'!V:V,'Nov Receipts Data'!$B:$B,$B179)+SUMIFS('Nov Receipts Data'!V:V,'Nov Receipts Data'!$B:$B,$A179)</f>
        <v>0</v>
      </c>
      <c r="AA179" s="127">
        <f>SUMIFS('Nov Receipts Data'!W:W,'Nov Receipts Data'!$B:$B,$B179)+SUMIFS('Nov Receipts Data'!W:W,'Nov Receipts Data'!$B:$B,$A179)</f>
        <v>0</v>
      </c>
      <c r="AB179" s="127">
        <f>SUMIFS('Nov Receipts Data'!X:X,'Nov Receipts Data'!$B:$B,$B179)+SUMIFS('Nov Receipts Data'!X:X,'Nov Receipts Data'!$B:$B,$A179)</f>
        <v>0</v>
      </c>
      <c r="AC179" s="127">
        <f>SUMIFS('Nov Receipts Data'!Y:Y,'Nov Receipts Data'!$B:$B,$B179)+SUMIFS('Nov Receipts Data'!Y:Y,'Nov Receipts Data'!$B:$B,$A179)</f>
        <v>0</v>
      </c>
      <c r="AD179" s="127">
        <f>SUMIFS('Nov Receipts Data'!Z:Z,'Nov Receipts Data'!$B:$B,$B179)+SUMIFS('Nov Receipts Data'!Z:Z,'Nov Receipts Data'!$B:$B,$A179)</f>
        <v>4655</v>
      </c>
      <c r="AE179" s="127">
        <f>SUMIFS('Nov Receipts Data'!AA:AA,'Nov Receipts Data'!$B:$B,$B179)+SUMIFS('Nov Receipts Data'!AA:AA,'Nov Receipts Data'!$B:$B,$A179)</f>
        <v>0</v>
      </c>
      <c r="AF179" s="127">
        <f>SUMIFS('Nov Receipts Data'!AB:AB,'Nov Receipts Data'!$B:$B,$B179)+SUMIFS('Nov Receipts Data'!AB:AB,'Nov Receipts Data'!$B:$B,$A179)</f>
        <v>0</v>
      </c>
      <c r="AG179" s="127">
        <f>SUMIFS('Nov Receipts Data'!AC:AC,'Nov Receipts Data'!$B:$B,$B179)+SUMIFS('Nov Receipts Data'!AC:AC,'Nov Receipts Data'!$B:$B,$A179)</f>
        <v>0</v>
      </c>
      <c r="AH179" s="127">
        <f>SUMIFS('Nov Receipts Data'!AD:AD,'Nov Receipts Data'!$B:$B,$B179)+SUMIFS('Nov Receipts Data'!AD:AD,'Nov Receipts Data'!$B:$B,$A179)</f>
        <v>0</v>
      </c>
      <c r="AI179" s="127">
        <f>SUMIFS('Nov Receipts Data'!AE:AE,'Nov Receipts Data'!$B:$B,$B179)+SUMIFS('Nov Receipts Data'!AE:AE,'Nov Receipts Data'!$B:$B,$A179)</f>
        <v>0</v>
      </c>
      <c r="AJ179" s="127">
        <f>SUMIFS('Nov Receipts Data'!AF:AF,'Nov Receipts Data'!$B:$B,$B179)+SUMIFS('Nov Receipts Data'!AF:AF,'Nov Receipts Data'!$B:$B,$A179)</f>
        <v>0</v>
      </c>
      <c r="AK179" s="88"/>
    </row>
    <row r="180" spans="1:37" ht="13.2" outlineLevel="1">
      <c r="A180" s="86"/>
      <c r="B180" s="19" t="s">
        <v>239</v>
      </c>
      <c r="C180" s="127">
        <v>48481.821237585944</v>
      </c>
      <c r="D180" s="80">
        <f>SUMIFS('PMT Terms'!C:C,'PMT Terms'!B:B,B180)</f>
        <v>60</v>
      </c>
      <c r="E180" s="89">
        <f t="shared" si="13"/>
        <v>0.3896033506545829</v>
      </c>
      <c r="F180" s="84">
        <f t="shared" si="15"/>
        <v>18888.68</v>
      </c>
      <c r="G180" s="88">
        <f>SUMIFS('Nov Receipts Data'!C:C,'Nov Receipts Data'!$B:$B,$B180)+SUMIFS('Nov Receipts Data'!C:C,'Nov Receipts Data'!$B:$B,$A180)</f>
        <v>0</v>
      </c>
      <c r="H180" s="88">
        <f>SUMIFS('Nov Receipts Data'!D:D,'Nov Receipts Data'!$B:$B,$B180)+SUMIFS('Nov Receipts Data'!D:D,'Nov Receipts Data'!$B:$B,$A180)</f>
        <v>0</v>
      </c>
      <c r="I180" s="127">
        <f>SUMIFS('Nov Receipts Data'!E:E,'Nov Receipts Data'!$B:$B,$B180)+SUMIFS('Nov Receipts Data'!E:E,'Nov Receipts Data'!$B:$B,$A180)</f>
        <v>0</v>
      </c>
      <c r="J180" s="127">
        <f>SUMIFS('Nov Receipts Data'!F:F,'Nov Receipts Data'!$B:$B,$B180)+SUMIFS('Nov Receipts Data'!F:F,'Nov Receipts Data'!$B:$B,$A180)</f>
        <v>0</v>
      </c>
      <c r="K180" s="127">
        <f>SUMIFS('Nov Receipts Data'!G:G,'Nov Receipts Data'!$B:$B,$B180)+SUMIFS('Nov Receipts Data'!G:G,'Nov Receipts Data'!$B:$B,$A180)</f>
        <v>0</v>
      </c>
      <c r="L180" s="127">
        <f>SUMIFS('Nov Receipts Data'!H:H,'Nov Receipts Data'!$B:$B,$B180)+SUMIFS('Nov Receipts Data'!H:H,'Nov Receipts Data'!$B:$B,$A180)</f>
        <v>0</v>
      </c>
      <c r="M180" s="127">
        <f>SUMIFS('Nov Receipts Data'!I:I,'Nov Receipts Data'!$B:$B,$B180)+SUMIFS('Nov Receipts Data'!I:I,'Nov Receipts Data'!$B:$B,$A180)</f>
        <v>0</v>
      </c>
      <c r="N180" s="127">
        <f>SUMIFS('Nov Receipts Data'!J:J,'Nov Receipts Data'!$B:$B,$B180)+SUMIFS('Nov Receipts Data'!J:J,'Nov Receipts Data'!$B:$B,$A180)</f>
        <v>0</v>
      </c>
      <c r="O180" s="127">
        <f>SUMIFS('Nov Receipts Data'!K:K,'Nov Receipts Data'!$B:$B,$B180)+SUMIFS('Nov Receipts Data'!K:K,'Nov Receipts Data'!$B:$B,$A180)</f>
        <v>0</v>
      </c>
      <c r="P180" s="127">
        <f>SUMIFS('Nov Receipts Data'!L:L,'Nov Receipts Data'!$B:$B,$B180)+SUMIFS('Nov Receipts Data'!L:L,'Nov Receipts Data'!$B:$B,$A180)</f>
        <v>0</v>
      </c>
      <c r="Q180" s="127">
        <f>SUMIFS('Nov Receipts Data'!M:M,'Nov Receipts Data'!$B:$B,$B180)+SUMIFS('Nov Receipts Data'!M:M,'Nov Receipts Data'!$B:$B,$A180)</f>
        <v>0</v>
      </c>
      <c r="R180" s="127">
        <f>SUMIFS('Nov Receipts Data'!N:N,'Nov Receipts Data'!$B:$B,$B180)+SUMIFS('Nov Receipts Data'!N:N,'Nov Receipts Data'!$B:$B,$A180)</f>
        <v>0</v>
      </c>
      <c r="S180" s="127">
        <f>SUMIFS('Nov Receipts Data'!O:O,'Nov Receipts Data'!$B:$B,$B180)+SUMIFS('Nov Receipts Data'!O:O,'Nov Receipts Data'!$B:$B,$A180)</f>
        <v>1370.4</v>
      </c>
      <c r="T180" s="127">
        <f>SUMIFS('Nov Receipts Data'!P:P,'Nov Receipts Data'!$B:$B,$B180)+SUMIFS('Nov Receipts Data'!P:P,'Nov Receipts Data'!$B:$B,$A180)</f>
        <v>0</v>
      </c>
      <c r="U180" s="127">
        <f>SUMIFS('Nov Receipts Data'!Q:Q,'Nov Receipts Data'!$B:$B,$B180)+SUMIFS('Nov Receipts Data'!Q:Q,'Nov Receipts Data'!$B:$B,$A180)</f>
        <v>0</v>
      </c>
      <c r="V180" s="127">
        <f>SUMIFS('Nov Receipts Data'!R:R,'Nov Receipts Data'!$B:$B,$B180)+SUMIFS('Nov Receipts Data'!R:R,'Nov Receipts Data'!$B:$B,$A180)</f>
        <v>0</v>
      </c>
      <c r="W180" s="127">
        <f>SUMIFS('Nov Receipts Data'!S:S,'Nov Receipts Data'!$B:$B,$B180)+SUMIFS('Nov Receipts Data'!S:S,'Nov Receipts Data'!$B:$B,$A180)</f>
        <v>11513</v>
      </c>
      <c r="X180" s="127">
        <f>SUMIFS('Nov Receipts Data'!T:T,'Nov Receipts Data'!$B:$B,$B180)+SUMIFS('Nov Receipts Data'!T:T,'Nov Receipts Data'!$B:$B,$A180)</f>
        <v>0</v>
      </c>
      <c r="Y180" s="127">
        <f>SUMIFS('Nov Receipts Data'!U:U,'Nov Receipts Data'!$B:$B,$B180)+SUMIFS('Nov Receipts Data'!U:U,'Nov Receipts Data'!$B:$B,$A180)</f>
        <v>0</v>
      </c>
      <c r="Z180" s="127">
        <f>SUMIFS('Nov Receipts Data'!V:V,'Nov Receipts Data'!$B:$B,$B180)+SUMIFS('Nov Receipts Data'!V:V,'Nov Receipts Data'!$B:$B,$A180)</f>
        <v>1633.92</v>
      </c>
      <c r="AA180" s="127">
        <f>SUMIFS('Nov Receipts Data'!W:W,'Nov Receipts Data'!$B:$B,$B180)+SUMIFS('Nov Receipts Data'!W:W,'Nov Receipts Data'!$B:$B,$A180)</f>
        <v>0</v>
      </c>
      <c r="AB180" s="127">
        <f>SUMIFS('Nov Receipts Data'!X:X,'Nov Receipts Data'!$B:$B,$B180)+SUMIFS('Nov Receipts Data'!X:X,'Nov Receipts Data'!$B:$B,$A180)</f>
        <v>0</v>
      </c>
      <c r="AC180" s="127">
        <f>SUMIFS('Nov Receipts Data'!Y:Y,'Nov Receipts Data'!$B:$B,$B180)+SUMIFS('Nov Receipts Data'!Y:Y,'Nov Receipts Data'!$B:$B,$A180)</f>
        <v>1092.8399999999999</v>
      </c>
      <c r="AD180" s="127">
        <f>SUMIFS('Nov Receipts Data'!Z:Z,'Nov Receipts Data'!$B:$B,$B180)+SUMIFS('Nov Receipts Data'!Z:Z,'Nov Receipts Data'!$B:$B,$A180)</f>
        <v>364.28</v>
      </c>
      <c r="AE180" s="127">
        <f>SUMIFS('Nov Receipts Data'!AA:AA,'Nov Receipts Data'!$B:$B,$B180)+SUMIFS('Nov Receipts Data'!AA:AA,'Nov Receipts Data'!$B:$B,$A180)</f>
        <v>2914.24</v>
      </c>
      <c r="AF180" s="127">
        <f>SUMIFS('Nov Receipts Data'!AB:AB,'Nov Receipts Data'!$B:$B,$B180)+SUMIFS('Nov Receipts Data'!AB:AB,'Nov Receipts Data'!$B:$B,$A180)</f>
        <v>0</v>
      </c>
      <c r="AG180" s="127">
        <f>SUMIFS('Nov Receipts Data'!AC:AC,'Nov Receipts Data'!$B:$B,$B180)+SUMIFS('Nov Receipts Data'!AC:AC,'Nov Receipts Data'!$B:$B,$A180)</f>
        <v>0</v>
      </c>
      <c r="AH180" s="127">
        <f>SUMIFS('Nov Receipts Data'!AD:AD,'Nov Receipts Data'!$B:$B,$B180)+SUMIFS('Nov Receipts Data'!AD:AD,'Nov Receipts Data'!$B:$B,$A180)</f>
        <v>0</v>
      </c>
      <c r="AI180" s="127">
        <f>SUMIFS('Nov Receipts Data'!AE:AE,'Nov Receipts Data'!$B:$B,$B180)+SUMIFS('Nov Receipts Data'!AE:AE,'Nov Receipts Data'!$B:$B,$A180)</f>
        <v>0</v>
      </c>
      <c r="AJ180" s="127">
        <f>SUMIFS('Nov Receipts Data'!AF:AF,'Nov Receipts Data'!$B:$B,$B180)+SUMIFS('Nov Receipts Data'!AF:AF,'Nov Receipts Data'!$B:$B,$A180)</f>
        <v>0</v>
      </c>
      <c r="AK180" s="88"/>
    </row>
    <row r="181" spans="1:37" ht="13.2" outlineLevel="1">
      <c r="A181" s="86"/>
      <c r="B181" s="19" t="s">
        <v>190</v>
      </c>
      <c r="C181" s="127">
        <v>28495.259657506969</v>
      </c>
      <c r="D181" s="80">
        <f>SUMIFS('PMT Terms'!C:C,'PMT Terms'!B:B,B181)</f>
        <v>60</v>
      </c>
      <c r="E181" s="89">
        <f t="shared" si="13"/>
        <v>1.3229537282026005</v>
      </c>
      <c r="F181" s="84">
        <f t="shared" si="15"/>
        <v>37697.910000000003</v>
      </c>
      <c r="G181" s="88">
        <f>SUMIFS('Nov Receipts Data'!C:C,'Nov Receipts Data'!$B:$B,$B181)+SUMIFS('Nov Receipts Data'!C:C,'Nov Receipts Data'!$B:$B,$A181)</f>
        <v>0</v>
      </c>
      <c r="H181" s="88">
        <f>SUMIFS('Nov Receipts Data'!D:D,'Nov Receipts Data'!$B:$B,$B181)+SUMIFS('Nov Receipts Data'!D:D,'Nov Receipts Data'!$B:$B,$A181)</f>
        <v>0</v>
      </c>
      <c r="I181" s="127">
        <f>SUMIFS('Nov Receipts Data'!E:E,'Nov Receipts Data'!$B:$B,$B181)+SUMIFS('Nov Receipts Data'!E:E,'Nov Receipts Data'!$B:$B,$A181)</f>
        <v>0</v>
      </c>
      <c r="J181" s="127">
        <f>SUMIFS('Nov Receipts Data'!F:F,'Nov Receipts Data'!$B:$B,$B181)+SUMIFS('Nov Receipts Data'!F:F,'Nov Receipts Data'!$B:$B,$A181)</f>
        <v>0</v>
      </c>
      <c r="K181" s="127">
        <f>SUMIFS('Nov Receipts Data'!G:G,'Nov Receipts Data'!$B:$B,$B181)+SUMIFS('Nov Receipts Data'!G:G,'Nov Receipts Data'!$B:$B,$A181)</f>
        <v>0</v>
      </c>
      <c r="L181" s="127">
        <f>SUMIFS('Nov Receipts Data'!H:H,'Nov Receipts Data'!$B:$B,$B181)+SUMIFS('Nov Receipts Data'!H:H,'Nov Receipts Data'!$B:$B,$A181)</f>
        <v>133.94999999999999</v>
      </c>
      <c r="M181" s="127">
        <f>SUMIFS('Nov Receipts Data'!I:I,'Nov Receipts Data'!$B:$B,$B181)+SUMIFS('Nov Receipts Data'!I:I,'Nov Receipts Data'!$B:$B,$A181)</f>
        <v>0</v>
      </c>
      <c r="N181" s="127">
        <f>SUMIFS('Nov Receipts Data'!J:J,'Nov Receipts Data'!$B:$B,$B181)+SUMIFS('Nov Receipts Data'!J:J,'Nov Receipts Data'!$B:$B,$A181)</f>
        <v>0</v>
      </c>
      <c r="O181" s="127">
        <f>SUMIFS('Nov Receipts Data'!K:K,'Nov Receipts Data'!$B:$B,$B181)+SUMIFS('Nov Receipts Data'!K:K,'Nov Receipts Data'!$B:$B,$A181)</f>
        <v>0</v>
      </c>
      <c r="P181" s="127">
        <f>SUMIFS('Nov Receipts Data'!L:L,'Nov Receipts Data'!$B:$B,$B181)+SUMIFS('Nov Receipts Data'!L:L,'Nov Receipts Data'!$B:$B,$A181)</f>
        <v>6079.05</v>
      </c>
      <c r="Q181" s="127">
        <f>SUMIFS('Nov Receipts Data'!M:M,'Nov Receipts Data'!$B:$B,$B181)+SUMIFS('Nov Receipts Data'!M:M,'Nov Receipts Data'!$B:$B,$A181)</f>
        <v>0</v>
      </c>
      <c r="R181" s="127">
        <f>SUMIFS('Nov Receipts Data'!N:N,'Nov Receipts Data'!$B:$B,$B181)+SUMIFS('Nov Receipts Data'!N:N,'Nov Receipts Data'!$B:$B,$A181)</f>
        <v>0</v>
      </c>
      <c r="S181" s="127">
        <f>SUMIFS('Nov Receipts Data'!O:O,'Nov Receipts Data'!$B:$B,$B181)+SUMIFS('Nov Receipts Data'!O:O,'Nov Receipts Data'!$B:$B,$A181)</f>
        <v>0</v>
      </c>
      <c r="T181" s="127">
        <f>SUMIFS('Nov Receipts Data'!P:P,'Nov Receipts Data'!$B:$B,$B181)+SUMIFS('Nov Receipts Data'!P:P,'Nov Receipts Data'!$B:$B,$A181)</f>
        <v>459.96</v>
      </c>
      <c r="U181" s="127">
        <f>SUMIFS('Nov Receipts Data'!Q:Q,'Nov Receipts Data'!$B:$B,$B181)+SUMIFS('Nov Receipts Data'!Q:Q,'Nov Receipts Data'!$B:$B,$A181)</f>
        <v>0</v>
      </c>
      <c r="V181" s="127">
        <f>SUMIFS('Nov Receipts Data'!R:R,'Nov Receipts Data'!$B:$B,$B181)+SUMIFS('Nov Receipts Data'!R:R,'Nov Receipts Data'!$B:$B,$A181)</f>
        <v>5532.96</v>
      </c>
      <c r="W181" s="127">
        <f>SUMIFS('Nov Receipts Data'!S:S,'Nov Receipts Data'!$B:$B,$B181)+SUMIFS('Nov Receipts Data'!S:S,'Nov Receipts Data'!$B:$B,$A181)</f>
        <v>247.95</v>
      </c>
      <c r="X181" s="127">
        <f>SUMIFS('Nov Receipts Data'!T:T,'Nov Receipts Data'!$B:$B,$B181)+SUMIFS('Nov Receipts Data'!T:T,'Nov Receipts Data'!$B:$B,$A181)</f>
        <v>193.8</v>
      </c>
      <c r="Y181" s="127">
        <f>SUMIFS('Nov Receipts Data'!U:U,'Nov Receipts Data'!$B:$B,$B181)+SUMIFS('Nov Receipts Data'!U:U,'Nov Receipts Data'!$B:$B,$A181)</f>
        <v>99.75</v>
      </c>
      <c r="Z181" s="127">
        <f>SUMIFS('Nov Receipts Data'!V:V,'Nov Receipts Data'!$B:$B,$B181)+SUMIFS('Nov Receipts Data'!V:V,'Nov Receipts Data'!$B:$B,$A181)</f>
        <v>3598.05</v>
      </c>
      <c r="AA181" s="127">
        <f>SUMIFS('Nov Receipts Data'!W:W,'Nov Receipts Data'!$B:$B,$B181)+SUMIFS('Nov Receipts Data'!W:W,'Nov Receipts Data'!$B:$B,$A181)</f>
        <v>0</v>
      </c>
      <c r="AB181" s="127">
        <f>SUMIFS('Nov Receipts Data'!X:X,'Nov Receipts Data'!$B:$B,$B181)+SUMIFS('Nov Receipts Data'!X:X,'Nov Receipts Data'!$B:$B,$A181)</f>
        <v>213.75</v>
      </c>
      <c r="AC181" s="127">
        <f>SUMIFS('Nov Receipts Data'!Y:Y,'Nov Receipts Data'!$B:$B,$B181)+SUMIFS('Nov Receipts Data'!Y:Y,'Nov Receipts Data'!$B:$B,$A181)</f>
        <v>0</v>
      </c>
      <c r="AD181" s="127">
        <f>SUMIFS('Nov Receipts Data'!Z:Z,'Nov Receipts Data'!$B:$B,$B181)+SUMIFS('Nov Receipts Data'!Z:Z,'Nov Receipts Data'!$B:$B,$A181)</f>
        <v>1849.65</v>
      </c>
      <c r="AE181" s="127">
        <f>SUMIFS('Nov Receipts Data'!AA:AA,'Nov Receipts Data'!$B:$B,$B181)+SUMIFS('Nov Receipts Data'!AA:AA,'Nov Receipts Data'!$B:$B,$A181)</f>
        <v>0</v>
      </c>
      <c r="AF181" s="127">
        <f>SUMIFS('Nov Receipts Data'!AB:AB,'Nov Receipts Data'!$B:$B,$B181)+SUMIFS('Nov Receipts Data'!AB:AB,'Nov Receipts Data'!$B:$B,$A181)</f>
        <v>19289.04</v>
      </c>
      <c r="AG181" s="127">
        <f>SUMIFS('Nov Receipts Data'!AC:AC,'Nov Receipts Data'!$B:$B,$B181)+SUMIFS('Nov Receipts Data'!AC:AC,'Nov Receipts Data'!$B:$B,$A181)</f>
        <v>0</v>
      </c>
      <c r="AH181" s="127">
        <f>SUMIFS('Nov Receipts Data'!AD:AD,'Nov Receipts Data'!$B:$B,$B181)+SUMIFS('Nov Receipts Data'!AD:AD,'Nov Receipts Data'!$B:$B,$A181)</f>
        <v>0</v>
      </c>
      <c r="AI181" s="127">
        <f>SUMIFS('Nov Receipts Data'!AE:AE,'Nov Receipts Data'!$B:$B,$B181)+SUMIFS('Nov Receipts Data'!AE:AE,'Nov Receipts Data'!$B:$B,$A181)</f>
        <v>0</v>
      </c>
      <c r="AJ181" s="127">
        <f>SUMIFS('Nov Receipts Data'!AF:AF,'Nov Receipts Data'!$B:$B,$B181)+SUMIFS('Nov Receipts Data'!AF:AF,'Nov Receipts Data'!$B:$B,$A181)</f>
        <v>0</v>
      </c>
      <c r="AK181" s="88"/>
    </row>
    <row r="182" spans="1:37" ht="13.2" outlineLevel="1">
      <c r="A182" s="86"/>
      <c r="B182" s="19" t="s">
        <v>175</v>
      </c>
      <c r="C182" s="127">
        <v>19588</v>
      </c>
      <c r="D182" s="80">
        <f>SUMIFS('PMT Terms'!C:C,'PMT Terms'!B:B,B182)</f>
        <v>90</v>
      </c>
      <c r="E182" s="89">
        <f t="shared" si="13"/>
        <v>0.94624106595875035</v>
      </c>
      <c r="F182" s="84">
        <f t="shared" si="15"/>
        <v>18534.97</v>
      </c>
      <c r="G182" s="88">
        <f>SUMIFS('Nov Receipts Data'!C:C,'Nov Receipts Data'!$B:$B,$B182)+SUMIFS('Nov Receipts Data'!C:C,'Nov Receipts Data'!$B:$B,$A182)</f>
        <v>0</v>
      </c>
      <c r="H182" s="88">
        <f>SUMIFS('Nov Receipts Data'!D:D,'Nov Receipts Data'!$B:$B,$B182)+SUMIFS('Nov Receipts Data'!D:D,'Nov Receipts Data'!$B:$B,$A182)</f>
        <v>0</v>
      </c>
      <c r="I182" s="127">
        <f>SUMIFS('Nov Receipts Data'!E:E,'Nov Receipts Data'!$B:$B,$B182)+SUMIFS('Nov Receipts Data'!E:E,'Nov Receipts Data'!$B:$B,$A182)</f>
        <v>0</v>
      </c>
      <c r="J182" s="127">
        <f>SUMIFS('Nov Receipts Data'!F:F,'Nov Receipts Data'!$B:$B,$B182)+SUMIFS('Nov Receipts Data'!F:F,'Nov Receipts Data'!$B:$B,$A182)</f>
        <v>2596.41</v>
      </c>
      <c r="K182" s="127">
        <f>SUMIFS('Nov Receipts Data'!G:G,'Nov Receipts Data'!$B:$B,$B182)+SUMIFS('Nov Receipts Data'!G:G,'Nov Receipts Data'!$B:$B,$A182)</f>
        <v>0</v>
      </c>
      <c r="L182" s="127">
        <f>SUMIFS('Nov Receipts Data'!H:H,'Nov Receipts Data'!$B:$B,$B182)+SUMIFS('Nov Receipts Data'!H:H,'Nov Receipts Data'!$B:$B,$A182)</f>
        <v>0</v>
      </c>
      <c r="M182" s="127">
        <f>SUMIFS('Nov Receipts Data'!I:I,'Nov Receipts Data'!$B:$B,$B182)+SUMIFS('Nov Receipts Data'!I:I,'Nov Receipts Data'!$B:$B,$A182)</f>
        <v>30.71</v>
      </c>
      <c r="N182" s="127">
        <f>SUMIFS('Nov Receipts Data'!J:J,'Nov Receipts Data'!$B:$B,$B182)+SUMIFS('Nov Receipts Data'!J:J,'Nov Receipts Data'!$B:$B,$A182)</f>
        <v>0</v>
      </c>
      <c r="O182" s="127">
        <f>SUMIFS('Nov Receipts Data'!K:K,'Nov Receipts Data'!$B:$B,$B182)+SUMIFS('Nov Receipts Data'!K:K,'Nov Receipts Data'!$B:$B,$A182)</f>
        <v>0</v>
      </c>
      <c r="P182" s="127">
        <f>SUMIFS('Nov Receipts Data'!L:L,'Nov Receipts Data'!$B:$B,$B182)+SUMIFS('Nov Receipts Data'!L:L,'Nov Receipts Data'!$B:$B,$A182)</f>
        <v>43.9</v>
      </c>
      <c r="Q182" s="127">
        <f>SUMIFS('Nov Receipts Data'!M:M,'Nov Receipts Data'!$B:$B,$B182)+SUMIFS('Nov Receipts Data'!M:M,'Nov Receipts Data'!$B:$B,$A182)</f>
        <v>0</v>
      </c>
      <c r="R182" s="127">
        <f>SUMIFS('Nov Receipts Data'!N:N,'Nov Receipts Data'!$B:$B,$B182)+SUMIFS('Nov Receipts Data'!N:N,'Nov Receipts Data'!$B:$B,$A182)</f>
        <v>0</v>
      </c>
      <c r="S182" s="127">
        <f>SUMIFS('Nov Receipts Data'!O:O,'Nov Receipts Data'!$B:$B,$B182)+SUMIFS('Nov Receipts Data'!O:O,'Nov Receipts Data'!$B:$B,$A182)</f>
        <v>0</v>
      </c>
      <c r="T182" s="127">
        <f>SUMIFS('Nov Receipts Data'!P:P,'Nov Receipts Data'!$B:$B,$B182)+SUMIFS('Nov Receipts Data'!P:P,'Nov Receipts Data'!$B:$B,$A182)</f>
        <v>8986.1299999999992</v>
      </c>
      <c r="U182" s="127">
        <f>SUMIFS('Nov Receipts Data'!Q:Q,'Nov Receipts Data'!$B:$B,$B182)+SUMIFS('Nov Receipts Data'!Q:Q,'Nov Receipts Data'!$B:$B,$A182)</f>
        <v>0</v>
      </c>
      <c r="V182" s="127">
        <f>SUMIFS('Nov Receipts Data'!R:R,'Nov Receipts Data'!$B:$B,$B182)+SUMIFS('Nov Receipts Data'!R:R,'Nov Receipts Data'!$B:$B,$A182)</f>
        <v>0</v>
      </c>
      <c r="W182" s="127">
        <f>SUMIFS('Nov Receipts Data'!S:S,'Nov Receipts Data'!$B:$B,$B182)+SUMIFS('Nov Receipts Data'!S:S,'Nov Receipts Data'!$B:$B,$A182)</f>
        <v>2310.2800000000002</v>
      </c>
      <c r="X182" s="127">
        <f>SUMIFS('Nov Receipts Data'!T:T,'Nov Receipts Data'!$B:$B,$B182)+SUMIFS('Nov Receipts Data'!T:T,'Nov Receipts Data'!$B:$B,$A182)</f>
        <v>0</v>
      </c>
      <c r="Y182" s="127">
        <f>SUMIFS('Nov Receipts Data'!U:U,'Nov Receipts Data'!$B:$B,$B182)+SUMIFS('Nov Receipts Data'!U:U,'Nov Receipts Data'!$B:$B,$A182)</f>
        <v>863.19</v>
      </c>
      <c r="Z182" s="127">
        <f>SUMIFS('Nov Receipts Data'!V:V,'Nov Receipts Data'!$B:$B,$B182)+SUMIFS('Nov Receipts Data'!V:V,'Nov Receipts Data'!$B:$B,$A182)</f>
        <v>2343.25</v>
      </c>
      <c r="AA182" s="127">
        <f>SUMIFS('Nov Receipts Data'!W:W,'Nov Receipts Data'!$B:$B,$B182)+SUMIFS('Nov Receipts Data'!W:W,'Nov Receipts Data'!$B:$B,$A182)</f>
        <v>295.77</v>
      </c>
      <c r="AB182" s="127">
        <f>SUMIFS('Nov Receipts Data'!X:X,'Nov Receipts Data'!$B:$B,$B182)+SUMIFS('Nov Receipts Data'!X:X,'Nov Receipts Data'!$B:$B,$A182)</f>
        <v>0</v>
      </c>
      <c r="AC182" s="127">
        <f>SUMIFS('Nov Receipts Data'!Y:Y,'Nov Receipts Data'!$B:$B,$B182)+SUMIFS('Nov Receipts Data'!Y:Y,'Nov Receipts Data'!$B:$B,$A182)</f>
        <v>0</v>
      </c>
      <c r="AD182" s="127">
        <f>SUMIFS('Nov Receipts Data'!Z:Z,'Nov Receipts Data'!$B:$B,$B182)+SUMIFS('Nov Receipts Data'!Z:Z,'Nov Receipts Data'!$B:$B,$A182)</f>
        <v>0</v>
      </c>
      <c r="AE182" s="127">
        <f>SUMIFS('Nov Receipts Data'!AA:AA,'Nov Receipts Data'!$B:$B,$B182)+SUMIFS('Nov Receipts Data'!AA:AA,'Nov Receipts Data'!$B:$B,$A182)</f>
        <v>0</v>
      </c>
      <c r="AF182" s="127">
        <f>SUMIFS('Nov Receipts Data'!AB:AB,'Nov Receipts Data'!$B:$B,$B182)+SUMIFS('Nov Receipts Data'!AB:AB,'Nov Receipts Data'!$B:$B,$A182)</f>
        <v>1065.33</v>
      </c>
      <c r="AG182" s="127">
        <f>SUMIFS('Nov Receipts Data'!AC:AC,'Nov Receipts Data'!$B:$B,$B182)+SUMIFS('Nov Receipts Data'!AC:AC,'Nov Receipts Data'!$B:$B,$A182)</f>
        <v>0</v>
      </c>
      <c r="AH182" s="127">
        <f>SUMIFS('Nov Receipts Data'!AD:AD,'Nov Receipts Data'!$B:$B,$B182)+SUMIFS('Nov Receipts Data'!AD:AD,'Nov Receipts Data'!$B:$B,$A182)</f>
        <v>0</v>
      </c>
      <c r="AI182" s="127">
        <f>SUMIFS('Nov Receipts Data'!AE:AE,'Nov Receipts Data'!$B:$B,$B182)+SUMIFS('Nov Receipts Data'!AE:AE,'Nov Receipts Data'!$B:$B,$A182)</f>
        <v>0</v>
      </c>
      <c r="AJ182" s="127">
        <f>SUMIFS('Nov Receipts Data'!AF:AF,'Nov Receipts Data'!$B:$B,$B182)+SUMIFS('Nov Receipts Data'!AF:AF,'Nov Receipts Data'!$B:$B,$A182)</f>
        <v>0</v>
      </c>
      <c r="AK182" s="88"/>
    </row>
    <row r="183" spans="1:37" ht="13.2" outlineLevel="1">
      <c r="A183" s="86"/>
      <c r="B183" s="19" t="s">
        <v>215</v>
      </c>
      <c r="C183" s="127">
        <v>23387.324527062865</v>
      </c>
      <c r="D183" s="80">
        <f>SUMIFS('PMT Terms'!C:C,'PMT Terms'!B:B,B183)</f>
        <v>65</v>
      </c>
      <c r="E183" s="89">
        <f t="shared" si="13"/>
        <v>1.0021911644009487</v>
      </c>
      <c r="F183" s="84">
        <f t="shared" si="15"/>
        <v>23438.57</v>
      </c>
      <c r="G183" s="88">
        <f>SUMIFS('Nov Receipts Data'!C:C,'Nov Receipts Data'!$B:$B,$B183)+SUMIFS('Nov Receipts Data'!C:C,'Nov Receipts Data'!$B:$B,$A183)</f>
        <v>0</v>
      </c>
      <c r="H183" s="88">
        <f>SUMIFS('Nov Receipts Data'!D:D,'Nov Receipts Data'!$B:$B,$B183)+SUMIFS('Nov Receipts Data'!D:D,'Nov Receipts Data'!$B:$B,$A183)</f>
        <v>167.8</v>
      </c>
      <c r="I183" s="127">
        <f>SUMIFS('Nov Receipts Data'!E:E,'Nov Receipts Data'!$B:$B,$B183)+SUMIFS('Nov Receipts Data'!E:E,'Nov Receipts Data'!$B:$B,$A183)</f>
        <v>202.18</v>
      </c>
      <c r="J183" s="127">
        <f>SUMIFS('Nov Receipts Data'!F:F,'Nov Receipts Data'!$B:$B,$B183)+SUMIFS('Nov Receipts Data'!F:F,'Nov Receipts Data'!$B:$B,$A183)</f>
        <v>266.88</v>
      </c>
      <c r="K183" s="127">
        <f>SUMIFS('Nov Receipts Data'!G:G,'Nov Receipts Data'!$B:$B,$B183)+SUMIFS('Nov Receipts Data'!G:G,'Nov Receipts Data'!$B:$B,$A183)</f>
        <v>0</v>
      </c>
      <c r="L183" s="127">
        <f>SUMIFS('Nov Receipts Data'!H:H,'Nov Receipts Data'!$B:$B,$B183)+SUMIFS('Nov Receipts Data'!H:H,'Nov Receipts Data'!$B:$B,$A183)</f>
        <v>0</v>
      </c>
      <c r="M183" s="127">
        <f>SUMIFS('Nov Receipts Data'!I:I,'Nov Receipts Data'!$B:$B,$B183)+SUMIFS('Nov Receipts Data'!I:I,'Nov Receipts Data'!$B:$B,$A183)</f>
        <v>0</v>
      </c>
      <c r="N183" s="127">
        <f>SUMIFS('Nov Receipts Data'!J:J,'Nov Receipts Data'!$B:$B,$B183)+SUMIFS('Nov Receipts Data'!J:J,'Nov Receipts Data'!$B:$B,$A183)</f>
        <v>0</v>
      </c>
      <c r="O183" s="127">
        <f>SUMIFS('Nov Receipts Data'!K:K,'Nov Receipts Data'!$B:$B,$B183)+SUMIFS('Nov Receipts Data'!K:K,'Nov Receipts Data'!$B:$B,$A183)</f>
        <v>2196.42</v>
      </c>
      <c r="P183" s="127">
        <f>SUMIFS('Nov Receipts Data'!L:L,'Nov Receipts Data'!$B:$B,$B183)+SUMIFS('Nov Receipts Data'!L:L,'Nov Receipts Data'!$B:$B,$A183)</f>
        <v>1408.55</v>
      </c>
      <c r="Q183" s="127">
        <f>SUMIFS('Nov Receipts Data'!M:M,'Nov Receipts Data'!$B:$B,$B183)+SUMIFS('Nov Receipts Data'!M:M,'Nov Receipts Data'!$B:$B,$A183)</f>
        <v>0</v>
      </c>
      <c r="R183" s="127">
        <f>SUMIFS('Nov Receipts Data'!N:N,'Nov Receipts Data'!$B:$B,$B183)+SUMIFS('Nov Receipts Data'!N:N,'Nov Receipts Data'!$B:$B,$A183)</f>
        <v>0</v>
      </c>
      <c r="S183" s="127">
        <f>SUMIFS('Nov Receipts Data'!O:O,'Nov Receipts Data'!$B:$B,$B183)+SUMIFS('Nov Receipts Data'!O:O,'Nov Receipts Data'!$B:$B,$A183)</f>
        <v>42.94</v>
      </c>
      <c r="T183" s="127">
        <f>SUMIFS('Nov Receipts Data'!P:P,'Nov Receipts Data'!$B:$B,$B183)+SUMIFS('Nov Receipts Data'!P:P,'Nov Receipts Data'!$B:$B,$A183)</f>
        <v>0</v>
      </c>
      <c r="U183" s="127">
        <f>SUMIFS('Nov Receipts Data'!Q:Q,'Nov Receipts Data'!$B:$B,$B183)+SUMIFS('Nov Receipts Data'!Q:Q,'Nov Receipts Data'!$B:$B,$A183)</f>
        <v>35.93</v>
      </c>
      <c r="V183" s="127">
        <f>SUMIFS('Nov Receipts Data'!R:R,'Nov Receipts Data'!$B:$B,$B183)+SUMIFS('Nov Receipts Data'!R:R,'Nov Receipts Data'!$B:$B,$A183)</f>
        <v>212.28</v>
      </c>
      <c r="W183" s="127">
        <f>SUMIFS('Nov Receipts Data'!S:S,'Nov Receipts Data'!$B:$B,$B183)+SUMIFS('Nov Receipts Data'!S:S,'Nov Receipts Data'!$B:$B,$A183)</f>
        <v>0</v>
      </c>
      <c r="X183" s="127">
        <f>SUMIFS('Nov Receipts Data'!T:T,'Nov Receipts Data'!$B:$B,$B183)+SUMIFS('Nov Receipts Data'!T:T,'Nov Receipts Data'!$B:$B,$A183)</f>
        <v>0</v>
      </c>
      <c r="Y183" s="127">
        <f>SUMIFS('Nov Receipts Data'!U:U,'Nov Receipts Data'!$B:$B,$B183)+SUMIFS('Nov Receipts Data'!U:U,'Nov Receipts Data'!$B:$B,$A183)</f>
        <v>2533.46</v>
      </c>
      <c r="Z183" s="127">
        <f>SUMIFS('Nov Receipts Data'!V:V,'Nov Receipts Data'!$B:$B,$B183)+SUMIFS('Nov Receipts Data'!V:V,'Nov Receipts Data'!$B:$B,$A183)</f>
        <v>3997.89</v>
      </c>
      <c r="AA183" s="127">
        <f>SUMIFS('Nov Receipts Data'!W:W,'Nov Receipts Data'!$B:$B,$B183)+SUMIFS('Nov Receipts Data'!W:W,'Nov Receipts Data'!$B:$B,$A183)</f>
        <v>5245.71</v>
      </c>
      <c r="AB183" s="127">
        <f>SUMIFS('Nov Receipts Data'!X:X,'Nov Receipts Data'!$B:$B,$B183)+SUMIFS('Nov Receipts Data'!X:X,'Nov Receipts Data'!$B:$B,$A183)</f>
        <v>21.47</v>
      </c>
      <c r="AC183" s="127">
        <f>SUMIFS('Nov Receipts Data'!Y:Y,'Nov Receipts Data'!$B:$B,$B183)+SUMIFS('Nov Receipts Data'!Y:Y,'Nov Receipts Data'!$B:$B,$A183)</f>
        <v>0</v>
      </c>
      <c r="AD183" s="127">
        <f>SUMIFS('Nov Receipts Data'!Z:Z,'Nov Receipts Data'!$B:$B,$B183)+SUMIFS('Nov Receipts Data'!Z:Z,'Nov Receipts Data'!$B:$B,$A183)</f>
        <v>0</v>
      </c>
      <c r="AE183" s="127">
        <f>SUMIFS('Nov Receipts Data'!AA:AA,'Nov Receipts Data'!$B:$B,$B183)+SUMIFS('Nov Receipts Data'!AA:AA,'Nov Receipts Data'!$B:$B,$A183)</f>
        <v>0</v>
      </c>
      <c r="AF183" s="127">
        <f>SUMIFS('Nov Receipts Data'!AB:AB,'Nov Receipts Data'!$B:$B,$B183)+SUMIFS('Nov Receipts Data'!AB:AB,'Nov Receipts Data'!$B:$B,$A183)</f>
        <v>0</v>
      </c>
      <c r="AG183" s="127">
        <f>SUMIFS('Nov Receipts Data'!AC:AC,'Nov Receipts Data'!$B:$B,$B183)+SUMIFS('Nov Receipts Data'!AC:AC,'Nov Receipts Data'!$B:$B,$A183)</f>
        <v>0</v>
      </c>
      <c r="AH183" s="127">
        <f>SUMIFS('Nov Receipts Data'!AD:AD,'Nov Receipts Data'!$B:$B,$B183)+SUMIFS('Nov Receipts Data'!AD:AD,'Nov Receipts Data'!$B:$B,$A183)</f>
        <v>7085.59</v>
      </c>
      <c r="AI183" s="127">
        <f>SUMIFS('Nov Receipts Data'!AE:AE,'Nov Receipts Data'!$B:$B,$B183)+SUMIFS('Nov Receipts Data'!AE:AE,'Nov Receipts Data'!$B:$B,$A183)</f>
        <v>21.47</v>
      </c>
      <c r="AJ183" s="127">
        <f>SUMIFS('Nov Receipts Data'!AF:AF,'Nov Receipts Data'!$B:$B,$B183)+SUMIFS('Nov Receipts Data'!AF:AF,'Nov Receipts Data'!$B:$B,$A183)</f>
        <v>0</v>
      </c>
      <c r="AK183" s="88"/>
    </row>
    <row r="184" spans="1:37" ht="13.2" outlineLevel="1">
      <c r="A184" s="86"/>
      <c r="B184" s="19" t="s">
        <v>313</v>
      </c>
      <c r="C184" s="127">
        <v>7541.8539390454289</v>
      </c>
      <c r="D184" s="80">
        <f>SUMIFS('PMT Terms'!C:C,'PMT Terms'!B:B,B184)</f>
        <v>60</v>
      </c>
      <c r="E184" s="89">
        <f t="shared" si="13"/>
        <v>3.9735640920928588</v>
      </c>
      <c r="F184" s="84">
        <f t="shared" si="15"/>
        <v>29968.04</v>
      </c>
      <c r="G184" s="88">
        <f>SUMIFS('Nov Receipts Data'!C:C,'Nov Receipts Data'!$B:$B,$B184)+SUMIFS('Nov Receipts Data'!C:C,'Nov Receipts Data'!$B:$B,$A184)</f>
        <v>0</v>
      </c>
      <c r="H184" s="88">
        <f>SUMIFS('Nov Receipts Data'!D:D,'Nov Receipts Data'!$B:$B,$B184)+SUMIFS('Nov Receipts Data'!D:D,'Nov Receipts Data'!$B:$B,$A184)</f>
        <v>0</v>
      </c>
      <c r="I184" s="127">
        <f>SUMIFS('Nov Receipts Data'!E:E,'Nov Receipts Data'!$B:$B,$B184)+SUMIFS('Nov Receipts Data'!E:E,'Nov Receipts Data'!$B:$B,$A184)</f>
        <v>0</v>
      </c>
      <c r="J184" s="127">
        <f>SUMIFS('Nov Receipts Data'!F:F,'Nov Receipts Data'!$B:$B,$B184)+SUMIFS('Nov Receipts Data'!F:F,'Nov Receipts Data'!$B:$B,$A184)</f>
        <v>0</v>
      </c>
      <c r="K184" s="127">
        <f>SUMIFS('Nov Receipts Data'!G:G,'Nov Receipts Data'!$B:$B,$B184)+SUMIFS('Nov Receipts Data'!G:G,'Nov Receipts Data'!$B:$B,$A184)</f>
        <v>0</v>
      </c>
      <c r="L184" s="127">
        <f>SUMIFS('Nov Receipts Data'!H:H,'Nov Receipts Data'!$B:$B,$B184)+SUMIFS('Nov Receipts Data'!H:H,'Nov Receipts Data'!$B:$B,$A184)</f>
        <v>13969.47</v>
      </c>
      <c r="M184" s="127">
        <f>SUMIFS('Nov Receipts Data'!I:I,'Nov Receipts Data'!$B:$B,$B184)+SUMIFS('Nov Receipts Data'!I:I,'Nov Receipts Data'!$B:$B,$A184)</f>
        <v>343.27</v>
      </c>
      <c r="N184" s="127">
        <f>SUMIFS('Nov Receipts Data'!J:J,'Nov Receipts Data'!$B:$B,$B184)+SUMIFS('Nov Receipts Data'!J:J,'Nov Receipts Data'!$B:$B,$A184)</f>
        <v>0</v>
      </c>
      <c r="O184" s="127">
        <f>SUMIFS('Nov Receipts Data'!K:K,'Nov Receipts Data'!$B:$B,$B184)+SUMIFS('Nov Receipts Data'!K:K,'Nov Receipts Data'!$B:$B,$A184)</f>
        <v>0</v>
      </c>
      <c r="P184" s="127">
        <f>SUMIFS('Nov Receipts Data'!L:L,'Nov Receipts Data'!$B:$B,$B184)+SUMIFS('Nov Receipts Data'!L:L,'Nov Receipts Data'!$B:$B,$A184)</f>
        <v>0</v>
      </c>
      <c r="Q184" s="127">
        <f>SUMIFS('Nov Receipts Data'!M:M,'Nov Receipts Data'!$B:$B,$B184)+SUMIFS('Nov Receipts Data'!M:M,'Nov Receipts Data'!$B:$B,$A184)</f>
        <v>405.5</v>
      </c>
      <c r="R184" s="127">
        <f>SUMIFS('Nov Receipts Data'!N:N,'Nov Receipts Data'!$B:$B,$B184)+SUMIFS('Nov Receipts Data'!N:N,'Nov Receipts Data'!$B:$B,$A184)</f>
        <v>0</v>
      </c>
      <c r="S184" s="127">
        <f>SUMIFS('Nov Receipts Data'!O:O,'Nov Receipts Data'!$B:$B,$B184)+SUMIFS('Nov Receipts Data'!O:O,'Nov Receipts Data'!$B:$B,$A184)</f>
        <v>154.5</v>
      </c>
      <c r="T184" s="127">
        <f>SUMIFS('Nov Receipts Data'!P:P,'Nov Receipts Data'!$B:$B,$B184)+SUMIFS('Nov Receipts Data'!P:P,'Nov Receipts Data'!$B:$B,$A184)</f>
        <v>0</v>
      </c>
      <c r="U184" s="127">
        <f>SUMIFS('Nov Receipts Data'!Q:Q,'Nov Receipts Data'!$B:$B,$B184)+SUMIFS('Nov Receipts Data'!Q:Q,'Nov Receipts Data'!$B:$B,$A184)</f>
        <v>0</v>
      </c>
      <c r="V184" s="127">
        <f>SUMIFS('Nov Receipts Data'!R:R,'Nov Receipts Data'!$B:$B,$B184)+SUMIFS('Nov Receipts Data'!R:R,'Nov Receipts Data'!$B:$B,$A184)</f>
        <v>0</v>
      </c>
      <c r="W184" s="127">
        <f>SUMIFS('Nov Receipts Data'!S:S,'Nov Receipts Data'!$B:$B,$B184)+SUMIFS('Nov Receipts Data'!S:S,'Nov Receipts Data'!$B:$B,$A184)</f>
        <v>0</v>
      </c>
      <c r="X184" s="127">
        <f>SUMIFS('Nov Receipts Data'!T:T,'Nov Receipts Data'!$B:$B,$B184)+SUMIFS('Nov Receipts Data'!T:T,'Nov Receipts Data'!$B:$B,$A184)</f>
        <v>0</v>
      </c>
      <c r="Y184" s="127">
        <f>SUMIFS('Nov Receipts Data'!U:U,'Nov Receipts Data'!$B:$B,$B184)+SUMIFS('Nov Receipts Data'!U:U,'Nov Receipts Data'!$B:$B,$A184)</f>
        <v>0</v>
      </c>
      <c r="Z184" s="127">
        <f>SUMIFS('Nov Receipts Data'!V:V,'Nov Receipts Data'!$B:$B,$B184)+SUMIFS('Nov Receipts Data'!V:V,'Nov Receipts Data'!$B:$B,$A184)</f>
        <v>0</v>
      </c>
      <c r="AA184" s="127">
        <f>SUMIFS('Nov Receipts Data'!W:W,'Nov Receipts Data'!$B:$B,$B184)+SUMIFS('Nov Receipts Data'!W:W,'Nov Receipts Data'!$B:$B,$A184)</f>
        <v>0</v>
      </c>
      <c r="AB184" s="127">
        <f>SUMIFS('Nov Receipts Data'!X:X,'Nov Receipts Data'!$B:$B,$B184)+SUMIFS('Nov Receipts Data'!X:X,'Nov Receipts Data'!$B:$B,$A184)</f>
        <v>0</v>
      </c>
      <c r="AC184" s="127">
        <f>SUMIFS('Nov Receipts Data'!Y:Y,'Nov Receipts Data'!$B:$B,$B184)+SUMIFS('Nov Receipts Data'!Y:Y,'Nov Receipts Data'!$B:$B,$A184)</f>
        <v>0</v>
      </c>
      <c r="AD184" s="127">
        <f>SUMIFS('Nov Receipts Data'!Z:Z,'Nov Receipts Data'!$B:$B,$B184)+SUMIFS('Nov Receipts Data'!Z:Z,'Nov Receipts Data'!$B:$B,$A184)</f>
        <v>0</v>
      </c>
      <c r="AE184" s="127">
        <f>SUMIFS('Nov Receipts Data'!AA:AA,'Nov Receipts Data'!$B:$B,$B184)+SUMIFS('Nov Receipts Data'!AA:AA,'Nov Receipts Data'!$B:$B,$A184)</f>
        <v>0</v>
      </c>
      <c r="AF184" s="127">
        <f>SUMIFS('Nov Receipts Data'!AB:AB,'Nov Receipts Data'!$B:$B,$B184)+SUMIFS('Nov Receipts Data'!AB:AB,'Nov Receipts Data'!$B:$B,$A184)</f>
        <v>14990.6</v>
      </c>
      <c r="AG184" s="127">
        <f>SUMIFS('Nov Receipts Data'!AC:AC,'Nov Receipts Data'!$B:$B,$B184)+SUMIFS('Nov Receipts Data'!AC:AC,'Nov Receipts Data'!$B:$B,$A184)</f>
        <v>104.7</v>
      </c>
      <c r="AH184" s="127">
        <f>SUMIFS('Nov Receipts Data'!AD:AD,'Nov Receipts Data'!$B:$B,$B184)+SUMIFS('Nov Receipts Data'!AD:AD,'Nov Receipts Data'!$B:$B,$A184)</f>
        <v>0</v>
      </c>
      <c r="AI184" s="127">
        <f>SUMIFS('Nov Receipts Data'!AE:AE,'Nov Receipts Data'!$B:$B,$B184)+SUMIFS('Nov Receipts Data'!AE:AE,'Nov Receipts Data'!$B:$B,$A184)</f>
        <v>0</v>
      </c>
      <c r="AJ184" s="127">
        <f>SUMIFS('Nov Receipts Data'!AF:AF,'Nov Receipts Data'!$B:$B,$B184)+SUMIFS('Nov Receipts Data'!AF:AF,'Nov Receipts Data'!$B:$B,$A184)</f>
        <v>0</v>
      </c>
      <c r="AK184" s="88"/>
    </row>
    <row r="185" spans="1:37" ht="13.2" outlineLevel="1">
      <c r="A185" s="86"/>
      <c r="B185" s="19" t="s">
        <v>209</v>
      </c>
      <c r="C185" s="127">
        <v>16162.863814173515</v>
      </c>
      <c r="D185" s="80">
        <f>SUMIFS('PMT Terms'!C:C,'PMT Terms'!B:B,B185)</f>
        <v>10</v>
      </c>
      <c r="E185" s="89">
        <f t="shared" si="13"/>
        <v>0.5937165659705026</v>
      </c>
      <c r="F185" s="84">
        <f t="shared" si="15"/>
        <v>9596.16</v>
      </c>
      <c r="G185" s="88">
        <f>SUMIFS('Nov Receipts Data'!C:C,'Nov Receipts Data'!$B:$B,$B185)+SUMIFS('Nov Receipts Data'!C:C,'Nov Receipts Data'!$B:$B,$A185)</f>
        <v>0</v>
      </c>
      <c r="H185" s="88">
        <f>SUMIFS('Nov Receipts Data'!D:D,'Nov Receipts Data'!$B:$B,$B185)+SUMIFS('Nov Receipts Data'!D:D,'Nov Receipts Data'!$B:$B,$A185)</f>
        <v>0</v>
      </c>
      <c r="I185" s="127">
        <f>SUMIFS('Nov Receipts Data'!E:E,'Nov Receipts Data'!$B:$B,$B185)+SUMIFS('Nov Receipts Data'!E:E,'Nov Receipts Data'!$B:$B,$A185)</f>
        <v>0</v>
      </c>
      <c r="J185" s="127">
        <f>SUMIFS('Nov Receipts Data'!F:F,'Nov Receipts Data'!$B:$B,$B185)+SUMIFS('Nov Receipts Data'!F:F,'Nov Receipts Data'!$B:$B,$A185)</f>
        <v>0</v>
      </c>
      <c r="K185" s="127">
        <f>SUMIFS('Nov Receipts Data'!G:G,'Nov Receipts Data'!$B:$B,$B185)+SUMIFS('Nov Receipts Data'!G:G,'Nov Receipts Data'!$B:$B,$A185)</f>
        <v>0</v>
      </c>
      <c r="L185" s="127">
        <f>SUMIFS('Nov Receipts Data'!H:H,'Nov Receipts Data'!$B:$B,$B185)+SUMIFS('Nov Receipts Data'!H:H,'Nov Receipts Data'!$B:$B,$A185)</f>
        <v>0</v>
      </c>
      <c r="M185" s="127">
        <f>SUMIFS('Nov Receipts Data'!I:I,'Nov Receipts Data'!$B:$B,$B185)+SUMIFS('Nov Receipts Data'!I:I,'Nov Receipts Data'!$B:$B,$A185)</f>
        <v>0</v>
      </c>
      <c r="N185" s="127">
        <f>SUMIFS('Nov Receipts Data'!J:J,'Nov Receipts Data'!$B:$B,$B185)+SUMIFS('Nov Receipts Data'!J:J,'Nov Receipts Data'!$B:$B,$A185)</f>
        <v>0</v>
      </c>
      <c r="O185" s="127">
        <f>SUMIFS('Nov Receipts Data'!K:K,'Nov Receipts Data'!$B:$B,$B185)+SUMIFS('Nov Receipts Data'!K:K,'Nov Receipts Data'!$B:$B,$A185)</f>
        <v>0</v>
      </c>
      <c r="P185" s="127">
        <f>SUMIFS('Nov Receipts Data'!L:L,'Nov Receipts Data'!$B:$B,$B185)+SUMIFS('Nov Receipts Data'!L:L,'Nov Receipts Data'!$B:$B,$A185)</f>
        <v>0</v>
      </c>
      <c r="Q185" s="127">
        <f>SUMIFS('Nov Receipts Data'!M:M,'Nov Receipts Data'!$B:$B,$B185)+SUMIFS('Nov Receipts Data'!M:M,'Nov Receipts Data'!$B:$B,$A185)</f>
        <v>329.28</v>
      </c>
      <c r="R185" s="127">
        <f>SUMIFS('Nov Receipts Data'!N:N,'Nov Receipts Data'!$B:$B,$B185)+SUMIFS('Nov Receipts Data'!N:N,'Nov Receipts Data'!$B:$B,$A185)</f>
        <v>623.28</v>
      </c>
      <c r="S185" s="127">
        <f>SUMIFS('Nov Receipts Data'!O:O,'Nov Receipts Data'!$B:$B,$B185)+SUMIFS('Nov Receipts Data'!O:O,'Nov Receipts Data'!$B:$B,$A185)</f>
        <v>0</v>
      </c>
      <c r="T185" s="127">
        <f>SUMIFS('Nov Receipts Data'!P:P,'Nov Receipts Data'!$B:$B,$B185)+SUMIFS('Nov Receipts Data'!P:P,'Nov Receipts Data'!$B:$B,$A185)</f>
        <v>1975.68</v>
      </c>
      <c r="U185" s="127">
        <f>SUMIFS('Nov Receipts Data'!Q:Q,'Nov Receipts Data'!$B:$B,$B185)+SUMIFS('Nov Receipts Data'!Q:Q,'Nov Receipts Data'!$B:$B,$A185)</f>
        <v>0</v>
      </c>
      <c r="V185" s="127">
        <f>SUMIFS('Nov Receipts Data'!R:R,'Nov Receipts Data'!$B:$B,$B185)+SUMIFS('Nov Receipts Data'!R:R,'Nov Receipts Data'!$B:$B,$A185)</f>
        <v>1740.48</v>
      </c>
      <c r="W185" s="127">
        <f>SUMIFS('Nov Receipts Data'!S:S,'Nov Receipts Data'!$B:$B,$B185)+SUMIFS('Nov Receipts Data'!S:S,'Nov Receipts Data'!$B:$B,$A185)</f>
        <v>0</v>
      </c>
      <c r="X185" s="127">
        <f>SUMIFS('Nov Receipts Data'!T:T,'Nov Receipts Data'!$B:$B,$B185)+SUMIFS('Nov Receipts Data'!T:T,'Nov Receipts Data'!$B:$B,$A185)</f>
        <v>0</v>
      </c>
      <c r="Y185" s="127">
        <f>SUMIFS('Nov Receipts Data'!U:U,'Nov Receipts Data'!$B:$B,$B185)+SUMIFS('Nov Receipts Data'!U:U,'Nov Receipts Data'!$B:$B,$A185)</f>
        <v>2898.84</v>
      </c>
      <c r="Z185" s="127">
        <f>SUMIFS('Nov Receipts Data'!V:V,'Nov Receipts Data'!$B:$B,$B185)+SUMIFS('Nov Receipts Data'!V:V,'Nov Receipts Data'!$B:$B,$A185)</f>
        <v>0</v>
      </c>
      <c r="AA185" s="127">
        <f>SUMIFS('Nov Receipts Data'!W:W,'Nov Receipts Data'!$B:$B,$B185)+SUMIFS('Nov Receipts Data'!W:W,'Nov Receipts Data'!$B:$B,$A185)</f>
        <v>0</v>
      </c>
      <c r="AB185" s="127">
        <f>SUMIFS('Nov Receipts Data'!X:X,'Nov Receipts Data'!$B:$B,$B185)+SUMIFS('Nov Receipts Data'!X:X,'Nov Receipts Data'!$B:$B,$A185)</f>
        <v>0</v>
      </c>
      <c r="AC185" s="127">
        <f>SUMIFS('Nov Receipts Data'!Y:Y,'Nov Receipts Data'!$B:$B,$B185)+SUMIFS('Nov Receipts Data'!Y:Y,'Nov Receipts Data'!$B:$B,$A185)</f>
        <v>2028.6</v>
      </c>
      <c r="AD185" s="127">
        <f>SUMIFS('Nov Receipts Data'!Z:Z,'Nov Receipts Data'!$B:$B,$B185)+SUMIFS('Nov Receipts Data'!Z:Z,'Nov Receipts Data'!$B:$B,$A185)</f>
        <v>0</v>
      </c>
      <c r="AE185" s="127">
        <f>SUMIFS('Nov Receipts Data'!AA:AA,'Nov Receipts Data'!$B:$B,$B185)+SUMIFS('Nov Receipts Data'!AA:AA,'Nov Receipts Data'!$B:$B,$A185)</f>
        <v>0</v>
      </c>
      <c r="AF185" s="127">
        <f>SUMIFS('Nov Receipts Data'!AB:AB,'Nov Receipts Data'!$B:$B,$B185)+SUMIFS('Nov Receipts Data'!AB:AB,'Nov Receipts Data'!$B:$B,$A185)</f>
        <v>0</v>
      </c>
      <c r="AG185" s="127">
        <f>SUMIFS('Nov Receipts Data'!AC:AC,'Nov Receipts Data'!$B:$B,$B185)+SUMIFS('Nov Receipts Data'!AC:AC,'Nov Receipts Data'!$B:$B,$A185)</f>
        <v>0</v>
      </c>
      <c r="AH185" s="127">
        <f>SUMIFS('Nov Receipts Data'!AD:AD,'Nov Receipts Data'!$B:$B,$B185)+SUMIFS('Nov Receipts Data'!AD:AD,'Nov Receipts Data'!$B:$B,$A185)</f>
        <v>0</v>
      </c>
      <c r="AI185" s="127">
        <f>SUMIFS('Nov Receipts Data'!AE:AE,'Nov Receipts Data'!$B:$B,$B185)+SUMIFS('Nov Receipts Data'!AE:AE,'Nov Receipts Data'!$B:$B,$A185)</f>
        <v>0</v>
      </c>
      <c r="AJ185" s="127">
        <f>SUMIFS('Nov Receipts Data'!AF:AF,'Nov Receipts Data'!$B:$B,$B185)+SUMIFS('Nov Receipts Data'!AF:AF,'Nov Receipts Data'!$B:$B,$A185)</f>
        <v>0</v>
      </c>
      <c r="AK185" s="88"/>
    </row>
    <row r="186" spans="1:37" ht="13.2" outlineLevel="1">
      <c r="A186" s="86"/>
      <c r="B186" s="19" t="s">
        <v>310</v>
      </c>
      <c r="C186" s="127">
        <v>52194.648620574109</v>
      </c>
      <c r="D186" s="80">
        <f>SUMIFS('PMT Terms'!C:C,'PMT Terms'!B:B,B186)</f>
        <v>75</v>
      </c>
      <c r="E186" s="89">
        <f t="shared" si="13"/>
        <v>0.22721448105170816</v>
      </c>
      <c r="F186" s="84">
        <f t="shared" si="15"/>
        <v>11859.380000000001</v>
      </c>
      <c r="G186" s="88">
        <f>SUMIFS('Nov Receipts Data'!C:C,'Nov Receipts Data'!$B:$B,$B186)+SUMIFS('Nov Receipts Data'!C:C,'Nov Receipts Data'!$B:$B,$A186)</f>
        <v>0</v>
      </c>
      <c r="H186" s="88">
        <f>SUMIFS('Nov Receipts Data'!D:D,'Nov Receipts Data'!$B:$B,$B186)+SUMIFS('Nov Receipts Data'!D:D,'Nov Receipts Data'!$B:$B,$A186)</f>
        <v>55</v>
      </c>
      <c r="I186" s="127">
        <f>SUMIFS('Nov Receipts Data'!E:E,'Nov Receipts Data'!$B:$B,$B186)+SUMIFS('Nov Receipts Data'!E:E,'Nov Receipts Data'!$B:$B,$A186)</f>
        <v>1242</v>
      </c>
      <c r="J186" s="127">
        <f>SUMIFS('Nov Receipts Data'!F:F,'Nov Receipts Data'!$B:$B,$B186)+SUMIFS('Nov Receipts Data'!F:F,'Nov Receipts Data'!$B:$B,$A186)</f>
        <v>0</v>
      </c>
      <c r="K186" s="127">
        <f>SUMIFS('Nov Receipts Data'!G:G,'Nov Receipts Data'!$B:$B,$B186)+SUMIFS('Nov Receipts Data'!G:G,'Nov Receipts Data'!$B:$B,$A186)</f>
        <v>0</v>
      </c>
      <c r="L186" s="127">
        <f>SUMIFS('Nov Receipts Data'!H:H,'Nov Receipts Data'!$B:$B,$B186)+SUMIFS('Nov Receipts Data'!H:H,'Nov Receipts Data'!$B:$B,$A186)</f>
        <v>0</v>
      </c>
      <c r="M186" s="127">
        <f>SUMIFS('Nov Receipts Data'!I:I,'Nov Receipts Data'!$B:$B,$B186)+SUMIFS('Nov Receipts Data'!I:I,'Nov Receipts Data'!$B:$B,$A186)</f>
        <v>0</v>
      </c>
      <c r="N186" s="127">
        <f>SUMIFS('Nov Receipts Data'!J:J,'Nov Receipts Data'!$B:$B,$B186)+SUMIFS('Nov Receipts Data'!J:J,'Nov Receipts Data'!$B:$B,$A186)</f>
        <v>0</v>
      </c>
      <c r="O186" s="127">
        <f>SUMIFS('Nov Receipts Data'!K:K,'Nov Receipts Data'!$B:$B,$B186)+SUMIFS('Nov Receipts Data'!K:K,'Nov Receipts Data'!$B:$B,$A186)</f>
        <v>0</v>
      </c>
      <c r="P186" s="127">
        <f>SUMIFS('Nov Receipts Data'!L:L,'Nov Receipts Data'!$B:$B,$B186)+SUMIFS('Nov Receipts Data'!L:L,'Nov Receipts Data'!$B:$B,$A186)</f>
        <v>95.76</v>
      </c>
      <c r="Q186" s="127">
        <f>SUMIFS('Nov Receipts Data'!M:M,'Nov Receipts Data'!$B:$B,$B186)+SUMIFS('Nov Receipts Data'!M:M,'Nov Receipts Data'!$B:$B,$A186)</f>
        <v>717.12</v>
      </c>
      <c r="R186" s="127">
        <f>SUMIFS('Nov Receipts Data'!N:N,'Nov Receipts Data'!$B:$B,$B186)+SUMIFS('Nov Receipts Data'!N:N,'Nov Receipts Data'!$B:$B,$A186)</f>
        <v>7219.5</v>
      </c>
      <c r="S186" s="127">
        <f>SUMIFS('Nov Receipts Data'!O:O,'Nov Receipts Data'!$B:$B,$B186)+SUMIFS('Nov Receipts Data'!O:O,'Nov Receipts Data'!$B:$B,$A186)</f>
        <v>0</v>
      </c>
      <c r="T186" s="127">
        <f>SUMIFS('Nov Receipts Data'!P:P,'Nov Receipts Data'!$B:$B,$B186)+SUMIFS('Nov Receipts Data'!P:P,'Nov Receipts Data'!$B:$B,$A186)</f>
        <v>0</v>
      </c>
      <c r="U186" s="127">
        <f>SUMIFS('Nov Receipts Data'!Q:Q,'Nov Receipts Data'!$B:$B,$B186)+SUMIFS('Nov Receipts Data'!Q:Q,'Nov Receipts Data'!$B:$B,$A186)</f>
        <v>0</v>
      </c>
      <c r="V186" s="127">
        <f>SUMIFS('Nov Receipts Data'!R:R,'Nov Receipts Data'!$B:$B,$B186)+SUMIFS('Nov Receipts Data'!R:R,'Nov Receipts Data'!$B:$B,$A186)</f>
        <v>0</v>
      </c>
      <c r="W186" s="127">
        <f>SUMIFS('Nov Receipts Data'!S:S,'Nov Receipts Data'!$B:$B,$B186)+SUMIFS('Nov Receipts Data'!S:S,'Nov Receipts Data'!$B:$B,$A186)</f>
        <v>0</v>
      </c>
      <c r="X186" s="127">
        <f>SUMIFS('Nov Receipts Data'!T:T,'Nov Receipts Data'!$B:$B,$B186)+SUMIFS('Nov Receipts Data'!T:T,'Nov Receipts Data'!$B:$B,$A186)</f>
        <v>0</v>
      </c>
      <c r="Y186" s="127">
        <f>SUMIFS('Nov Receipts Data'!U:U,'Nov Receipts Data'!$B:$B,$B186)+SUMIFS('Nov Receipts Data'!U:U,'Nov Receipts Data'!$B:$B,$A186)</f>
        <v>0</v>
      </c>
      <c r="Z186" s="127">
        <f>SUMIFS('Nov Receipts Data'!V:V,'Nov Receipts Data'!$B:$B,$B186)+SUMIFS('Nov Receipts Data'!V:V,'Nov Receipts Data'!$B:$B,$A186)</f>
        <v>0</v>
      </c>
      <c r="AA186" s="127">
        <f>SUMIFS('Nov Receipts Data'!W:W,'Nov Receipts Data'!$B:$B,$B186)+SUMIFS('Nov Receipts Data'!W:W,'Nov Receipts Data'!$B:$B,$A186)</f>
        <v>0</v>
      </c>
      <c r="AB186" s="127">
        <f>SUMIFS('Nov Receipts Data'!X:X,'Nov Receipts Data'!$B:$B,$B186)+SUMIFS('Nov Receipts Data'!X:X,'Nov Receipts Data'!$B:$B,$A186)</f>
        <v>0</v>
      </c>
      <c r="AC186" s="127">
        <f>SUMIFS('Nov Receipts Data'!Y:Y,'Nov Receipts Data'!$B:$B,$B186)+SUMIFS('Nov Receipts Data'!Y:Y,'Nov Receipts Data'!$B:$B,$A186)</f>
        <v>0</v>
      </c>
      <c r="AD186" s="127">
        <f>SUMIFS('Nov Receipts Data'!Z:Z,'Nov Receipts Data'!$B:$B,$B186)+SUMIFS('Nov Receipts Data'!Z:Z,'Nov Receipts Data'!$B:$B,$A186)</f>
        <v>0</v>
      </c>
      <c r="AE186" s="127">
        <f>SUMIFS('Nov Receipts Data'!AA:AA,'Nov Receipts Data'!$B:$B,$B186)+SUMIFS('Nov Receipts Data'!AA:AA,'Nov Receipts Data'!$B:$B,$A186)</f>
        <v>0</v>
      </c>
      <c r="AF186" s="127">
        <f>SUMIFS('Nov Receipts Data'!AB:AB,'Nov Receipts Data'!$B:$B,$B186)+SUMIFS('Nov Receipts Data'!AB:AB,'Nov Receipts Data'!$B:$B,$A186)</f>
        <v>0</v>
      </c>
      <c r="AG186" s="127">
        <f>SUMIFS('Nov Receipts Data'!AC:AC,'Nov Receipts Data'!$B:$B,$B186)+SUMIFS('Nov Receipts Data'!AC:AC,'Nov Receipts Data'!$B:$B,$A186)</f>
        <v>0</v>
      </c>
      <c r="AH186" s="127">
        <f>SUMIFS('Nov Receipts Data'!AD:AD,'Nov Receipts Data'!$B:$B,$B186)+SUMIFS('Nov Receipts Data'!AD:AD,'Nov Receipts Data'!$B:$B,$A186)</f>
        <v>2255</v>
      </c>
      <c r="AI186" s="127">
        <f>SUMIFS('Nov Receipts Data'!AE:AE,'Nov Receipts Data'!$B:$B,$B186)+SUMIFS('Nov Receipts Data'!AE:AE,'Nov Receipts Data'!$B:$B,$A186)</f>
        <v>275</v>
      </c>
      <c r="AJ186" s="127">
        <f>SUMIFS('Nov Receipts Data'!AF:AF,'Nov Receipts Data'!$B:$B,$B186)+SUMIFS('Nov Receipts Data'!AF:AF,'Nov Receipts Data'!$B:$B,$A186)</f>
        <v>0</v>
      </c>
      <c r="AK186" s="88"/>
    </row>
    <row r="187" spans="1:37" ht="13.2" outlineLevel="1">
      <c r="A187" s="86"/>
      <c r="B187" s="19" t="s">
        <v>163</v>
      </c>
      <c r="C187" s="127">
        <v>37466</v>
      </c>
      <c r="D187" s="80">
        <f>SUMIFS('PMT Terms'!C:C,'PMT Terms'!B:B,B187)</f>
        <v>60</v>
      </c>
      <c r="E187" s="89">
        <f t="shared" si="13"/>
        <v>0.23678108151390592</v>
      </c>
      <c r="F187" s="84">
        <f t="shared" si="15"/>
        <v>8871.24</v>
      </c>
      <c r="G187" s="88">
        <f>SUMIFS('Nov Receipts Data'!C:C,'Nov Receipts Data'!$B:$B,$B187)+SUMIFS('Nov Receipts Data'!C:C,'Nov Receipts Data'!$B:$B,$A187)</f>
        <v>0</v>
      </c>
      <c r="H187" s="88">
        <f>SUMIFS('Nov Receipts Data'!D:D,'Nov Receipts Data'!$B:$B,$B187)+SUMIFS('Nov Receipts Data'!D:D,'Nov Receipts Data'!$B:$B,$A187)</f>
        <v>0</v>
      </c>
      <c r="I187" s="127">
        <f>SUMIFS('Nov Receipts Data'!E:E,'Nov Receipts Data'!$B:$B,$B187)+SUMIFS('Nov Receipts Data'!E:E,'Nov Receipts Data'!$B:$B,$A187)</f>
        <v>0</v>
      </c>
      <c r="J187" s="127">
        <f>SUMIFS('Nov Receipts Data'!F:F,'Nov Receipts Data'!$B:$B,$B187)+SUMIFS('Nov Receipts Data'!F:F,'Nov Receipts Data'!$B:$B,$A187)</f>
        <v>0</v>
      </c>
      <c r="K187" s="127">
        <f>SUMIFS('Nov Receipts Data'!G:G,'Nov Receipts Data'!$B:$B,$B187)+SUMIFS('Nov Receipts Data'!G:G,'Nov Receipts Data'!$B:$B,$A187)</f>
        <v>0</v>
      </c>
      <c r="L187" s="127">
        <f>SUMIFS('Nov Receipts Data'!H:H,'Nov Receipts Data'!$B:$B,$B187)+SUMIFS('Nov Receipts Data'!H:H,'Nov Receipts Data'!$B:$B,$A187)</f>
        <v>0</v>
      </c>
      <c r="M187" s="127">
        <f>SUMIFS('Nov Receipts Data'!I:I,'Nov Receipts Data'!$B:$B,$B187)+SUMIFS('Nov Receipts Data'!I:I,'Nov Receipts Data'!$B:$B,$A187)</f>
        <v>0</v>
      </c>
      <c r="N187" s="127">
        <f>SUMIFS('Nov Receipts Data'!J:J,'Nov Receipts Data'!$B:$B,$B187)+SUMIFS('Nov Receipts Data'!J:J,'Nov Receipts Data'!$B:$B,$A187)</f>
        <v>0</v>
      </c>
      <c r="O187" s="127">
        <f>SUMIFS('Nov Receipts Data'!K:K,'Nov Receipts Data'!$B:$B,$B187)+SUMIFS('Nov Receipts Data'!K:K,'Nov Receipts Data'!$B:$B,$A187)</f>
        <v>0</v>
      </c>
      <c r="P187" s="127">
        <f>SUMIFS('Nov Receipts Data'!L:L,'Nov Receipts Data'!$B:$B,$B187)+SUMIFS('Nov Receipts Data'!L:L,'Nov Receipts Data'!$B:$B,$A187)</f>
        <v>0</v>
      </c>
      <c r="Q187" s="127">
        <f>SUMIFS('Nov Receipts Data'!M:M,'Nov Receipts Data'!$B:$B,$B187)+SUMIFS('Nov Receipts Data'!M:M,'Nov Receipts Data'!$B:$B,$A187)</f>
        <v>0</v>
      </c>
      <c r="R187" s="127">
        <f>SUMIFS('Nov Receipts Data'!N:N,'Nov Receipts Data'!$B:$B,$B187)+SUMIFS('Nov Receipts Data'!N:N,'Nov Receipts Data'!$B:$B,$A187)</f>
        <v>0</v>
      </c>
      <c r="S187" s="127">
        <f>SUMIFS('Nov Receipts Data'!O:O,'Nov Receipts Data'!$B:$B,$B187)+SUMIFS('Nov Receipts Data'!O:O,'Nov Receipts Data'!$B:$B,$A187)</f>
        <v>0</v>
      </c>
      <c r="T187" s="127">
        <f>SUMIFS('Nov Receipts Data'!P:P,'Nov Receipts Data'!$B:$B,$B187)+SUMIFS('Nov Receipts Data'!P:P,'Nov Receipts Data'!$B:$B,$A187)</f>
        <v>0</v>
      </c>
      <c r="U187" s="127">
        <f>SUMIFS('Nov Receipts Data'!Q:Q,'Nov Receipts Data'!$B:$B,$B187)+SUMIFS('Nov Receipts Data'!Q:Q,'Nov Receipts Data'!$B:$B,$A187)</f>
        <v>0</v>
      </c>
      <c r="V187" s="127">
        <f>SUMIFS('Nov Receipts Data'!R:R,'Nov Receipts Data'!$B:$B,$B187)+SUMIFS('Nov Receipts Data'!R:R,'Nov Receipts Data'!$B:$B,$A187)</f>
        <v>0</v>
      </c>
      <c r="W187" s="127">
        <f>SUMIFS('Nov Receipts Data'!S:S,'Nov Receipts Data'!$B:$B,$B187)+SUMIFS('Nov Receipts Data'!S:S,'Nov Receipts Data'!$B:$B,$A187)</f>
        <v>0</v>
      </c>
      <c r="X187" s="127">
        <f>SUMIFS('Nov Receipts Data'!T:T,'Nov Receipts Data'!$B:$B,$B187)+SUMIFS('Nov Receipts Data'!T:T,'Nov Receipts Data'!$B:$B,$A187)</f>
        <v>0</v>
      </c>
      <c r="Y187" s="127">
        <f>SUMIFS('Nov Receipts Data'!U:U,'Nov Receipts Data'!$B:$B,$B187)+SUMIFS('Nov Receipts Data'!U:U,'Nov Receipts Data'!$B:$B,$A187)</f>
        <v>0</v>
      </c>
      <c r="Z187" s="127">
        <f>SUMIFS('Nov Receipts Data'!V:V,'Nov Receipts Data'!$B:$B,$B187)+SUMIFS('Nov Receipts Data'!V:V,'Nov Receipts Data'!$B:$B,$A187)</f>
        <v>0</v>
      </c>
      <c r="AA187" s="127">
        <f>SUMIFS('Nov Receipts Data'!W:W,'Nov Receipts Data'!$B:$B,$B187)+SUMIFS('Nov Receipts Data'!W:W,'Nov Receipts Data'!$B:$B,$A187)</f>
        <v>0</v>
      </c>
      <c r="AB187" s="127">
        <f>SUMIFS('Nov Receipts Data'!X:X,'Nov Receipts Data'!$B:$B,$B187)+SUMIFS('Nov Receipts Data'!X:X,'Nov Receipts Data'!$B:$B,$A187)</f>
        <v>0</v>
      </c>
      <c r="AC187" s="127">
        <f>SUMIFS('Nov Receipts Data'!Y:Y,'Nov Receipts Data'!$B:$B,$B187)+SUMIFS('Nov Receipts Data'!Y:Y,'Nov Receipts Data'!$B:$B,$A187)</f>
        <v>0</v>
      </c>
      <c r="AD187" s="127">
        <f>SUMIFS('Nov Receipts Data'!Z:Z,'Nov Receipts Data'!$B:$B,$B187)+SUMIFS('Nov Receipts Data'!Z:Z,'Nov Receipts Data'!$B:$B,$A187)</f>
        <v>8871.24</v>
      </c>
      <c r="AE187" s="127">
        <f>SUMIFS('Nov Receipts Data'!AA:AA,'Nov Receipts Data'!$B:$B,$B187)+SUMIFS('Nov Receipts Data'!AA:AA,'Nov Receipts Data'!$B:$B,$A187)</f>
        <v>0</v>
      </c>
      <c r="AF187" s="127">
        <f>SUMIFS('Nov Receipts Data'!AB:AB,'Nov Receipts Data'!$B:$B,$B187)+SUMIFS('Nov Receipts Data'!AB:AB,'Nov Receipts Data'!$B:$B,$A187)</f>
        <v>0</v>
      </c>
      <c r="AG187" s="127">
        <f>SUMIFS('Nov Receipts Data'!AC:AC,'Nov Receipts Data'!$B:$B,$B187)+SUMIFS('Nov Receipts Data'!AC:AC,'Nov Receipts Data'!$B:$B,$A187)</f>
        <v>0</v>
      </c>
      <c r="AH187" s="127">
        <f>SUMIFS('Nov Receipts Data'!AD:AD,'Nov Receipts Data'!$B:$B,$B187)+SUMIFS('Nov Receipts Data'!AD:AD,'Nov Receipts Data'!$B:$B,$A187)</f>
        <v>0</v>
      </c>
      <c r="AI187" s="127">
        <f>SUMIFS('Nov Receipts Data'!AE:AE,'Nov Receipts Data'!$B:$B,$B187)+SUMIFS('Nov Receipts Data'!AE:AE,'Nov Receipts Data'!$B:$B,$A187)</f>
        <v>0</v>
      </c>
      <c r="AJ187" s="127">
        <f>SUMIFS('Nov Receipts Data'!AF:AF,'Nov Receipts Data'!$B:$B,$B187)+SUMIFS('Nov Receipts Data'!AF:AF,'Nov Receipts Data'!$B:$B,$A187)</f>
        <v>0</v>
      </c>
      <c r="AK187" s="88"/>
    </row>
    <row r="188" spans="1:37" ht="13.2" outlineLevel="1">
      <c r="A188" s="86"/>
      <c r="B188" s="19" t="s">
        <v>221</v>
      </c>
      <c r="C188" s="127">
        <v>6802.6868130384291</v>
      </c>
      <c r="D188" s="80">
        <f>SUMIFS('PMT Terms'!C:C,'PMT Terms'!B:B,B188)</f>
        <v>60</v>
      </c>
      <c r="E188" s="89">
        <f t="shared" si="13"/>
        <v>1.1155783308228464</v>
      </c>
      <c r="F188" s="84">
        <f t="shared" si="15"/>
        <v>7588.9299999999994</v>
      </c>
      <c r="G188" s="88">
        <f>SUMIFS('Nov Receipts Data'!C:C,'Nov Receipts Data'!$B:$B,$B188)+SUMIFS('Nov Receipts Data'!C:C,'Nov Receipts Data'!$B:$B,$A188)</f>
        <v>4.6500000000000004</v>
      </c>
      <c r="H188" s="88">
        <f>SUMIFS('Nov Receipts Data'!D:D,'Nov Receipts Data'!$B:$B,$B188)+SUMIFS('Nov Receipts Data'!D:D,'Nov Receipts Data'!$B:$B,$A188)</f>
        <v>0</v>
      </c>
      <c r="I188" s="127">
        <f>SUMIFS('Nov Receipts Data'!E:E,'Nov Receipts Data'!$B:$B,$B188)+SUMIFS('Nov Receipts Data'!E:E,'Nov Receipts Data'!$B:$B,$A188)</f>
        <v>0</v>
      </c>
      <c r="J188" s="127">
        <f>SUMIFS('Nov Receipts Data'!F:F,'Nov Receipts Data'!$B:$B,$B188)+SUMIFS('Nov Receipts Data'!F:F,'Nov Receipts Data'!$B:$B,$A188)</f>
        <v>0</v>
      </c>
      <c r="K188" s="127">
        <f>SUMIFS('Nov Receipts Data'!G:G,'Nov Receipts Data'!$B:$B,$B188)+SUMIFS('Nov Receipts Data'!G:G,'Nov Receipts Data'!$B:$B,$A188)</f>
        <v>0</v>
      </c>
      <c r="L188" s="127">
        <f>SUMIFS('Nov Receipts Data'!H:H,'Nov Receipts Data'!$B:$B,$B188)+SUMIFS('Nov Receipts Data'!H:H,'Nov Receipts Data'!$B:$B,$A188)</f>
        <v>1770.64</v>
      </c>
      <c r="M188" s="127">
        <f>SUMIFS('Nov Receipts Data'!I:I,'Nov Receipts Data'!$B:$B,$B188)+SUMIFS('Nov Receipts Data'!I:I,'Nov Receipts Data'!$B:$B,$A188)</f>
        <v>667.96</v>
      </c>
      <c r="N188" s="127">
        <f>SUMIFS('Nov Receipts Data'!J:J,'Nov Receipts Data'!$B:$B,$B188)+SUMIFS('Nov Receipts Data'!J:J,'Nov Receipts Data'!$B:$B,$A188)</f>
        <v>247</v>
      </c>
      <c r="O188" s="127">
        <f>SUMIFS('Nov Receipts Data'!K:K,'Nov Receipts Data'!$B:$B,$B188)+SUMIFS('Nov Receipts Data'!K:K,'Nov Receipts Data'!$B:$B,$A188)</f>
        <v>0</v>
      </c>
      <c r="P188" s="127">
        <f>SUMIFS('Nov Receipts Data'!L:L,'Nov Receipts Data'!$B:$B,$B188)+SUMIFS('Nov Receipts Data'!L:L,'Nov Receipts Data'!$B:$B,$A188)</f>
        <v>1934.88</v>
      </c>
      <c r="Q188" s="127">
        <f>SUMIFS('Nov Receipts Data'!M:M,'Nov Receipts Data'!$B:$B,$B188)+SUMIFS('Nov Receipts Data'!M:M,'Nov Receipts Data'!$B:$B,$A188)</f>
        <v>0</v>
      </c>
      <c r="R188" s="127">
        <f>SUMIFS('Nov Receipts Data'!N:N,'Nov Receipts Data'!$B:$B,$B188)+SUMIFS('Nov Receipts Data'!N:N,'Nov Receipts Data'!$B:$B,$A188)</f>
        <v>0</v>
      </c>
      <c r="S188" s="127">
        <f>SUMIFS('Nov Receipts Data'!O:O,'Nov Receipts Data'!$B:$B,$B188)+SUMIFS('Nov Receipts Data'!O:O,'Nov Receipts Data'!$B:$B,$A188)</f>
        <v>0</v>
      </c>
      <c r="T188" s="127">
        <f>SUMIFS('Nov Receipts Data'!P:P,'Nov Receipts Data'!$B:$B,$B188)+SUMIFS('Nov Receipts Data'!P:P,'Nov Receipts Data'!$B:$B,$A188)</f>
        <v>1004.4</v>
      </c>
      <c r="U188" s="127">
        <f>SUMIFS('Nov Receipts Data'!Q:Q,'Nov Receipts Data'!$B:$B,$B188)+SUMIFS('Nov Receipts Data'!Q:Q,'Nov Receipts Data'!$B:$B,$A188)</f>
        <v>0</v>
      </c>
      <c r="V188" s="127">
        <f>SUMIFS('Nov Receipts Data'!R:R,'Nov Receipts Data'!$B:$B,$B188)+SUMIFS('Nov Receipts Data'!R:R,'Nov Receipts Data'!$B:$B,$A188)</f>
        <v>368.82</v>
      </c>
      <c r="W188" s="127">
        <f>SUMIFS('Nov Receipts Data'!S:S,'Nov Receipts Data'!$B:$B,$B188)+SUMIFS('Nov Receipts Data'!S:S,'Nov Receipts Data'!$B:$B,$A188)</f>
        <v>0</v>
      </c>
      <c r="X188" s="127">
        <f>SUMIFS('Nov Receipts Data'!T:T,'Nov Receipts Data'!$B:$B,$B188)+SUMIFS('Nov Receipts Data'!T:T,'Nov Receipts Data'!$B:$B,$A188)</f>
        <v>0</v>
      </c>
      <c r="Y188" s="127">
        <f>SUMIFS('Nov Receipts Data'!U:U,'Nov Receipts Data'!$B:$B,$B188)+SUMIFS('Nov Receipts Data'!U:U,'Nov Receipts Data'!$B:$B,$A188)</f>
        <v>0</v>
      </c>
      <c r="Z188" s="127">
        <f>SUMIFS('Nov Receipts Data'!V:V,'Nov Receipts Data'!$B:$B,$B188)+SUMIFS('Nov Receipts Data'!V:V,'Nov Receipts Data'!$B:$B,$A188)</f>
        <v>0</v>
      </c>
      <c r="AA188" s="127">
        <f>SUMIFS('Nov Receipts Data'!W:W,'Nov Receipts Data'!$B:$B,$B188)+SUMIFS('Nov Receipts Data'!W:W,'Nov Receipts Data'!$B:$B,$A188)</f>
        <v>0</v>
      </c>
      <c r="AB188" s="127">
        <f>SUMIFS('Nov Receipts Data'!X:X,'Nov Receipts Data'!$B:$B,$B188)+SUMIFS('Nov Receipts Data'!X:X,'Nov Receipts Data'!$B:$B,$A188)</f>
        <v>0</v>
      </c>
      <c r="AC188" s="127">
        <f>SUMIFS('Nov Receipts Data'!Y:Y,'Nov Receipts Data'!$B:$B,$B188)+SUMIFS('Nov Receipts Data'!Y:Y,'Nov Receipts Data'!$B:$B,$A188)</f>
        <v>484.12</v>
      </c>
      <c r="AD188" s="127">
        <f>SUMIFS('Nov Receipts Data'!Z:Z,'Nov Receipts Data'!$B:$B,$B188)+SUMIFS('Nov Receipts Data'!Z:Z,'Nov Receipts Data'!$B:$B,$A188)</f>
        <v>0</v>
      </c>
      <c r="AE188" s="127">
        <f>SUMIFS('Nov Receipts Data'!AA:AA,'Nov Receipts Data'!$B:$B,$B188)+SUMIFS('Nov Receipts Data'!AA:AA,'Nov Receipts Data'!$B:$B,$A188)</f>
        <v>0</v>
      </c>
      <c r="AF188" s="127">
        <f>SUMIFS('Nov Receipts Data'!AB:AB,'Nov Receipts Data'!$B:$B,$B188)+SUMIFS('Nov Receipts Data'!AB:AB,'Nov Receipts Data'!$B:$B,$A188)</f>
        <v>0</v>
      </c>
      <c r="AG188" s="127">
        <f>SUMIFS('Nov Receipts Data'!AC:AC,'Nov Receipts Data'!$B:$B,$B188)+SUMIFS('Nov Receipts Data'!AC:AC,'Nov Receipts Data'!$B:$B,$A188)</f>
        <v>0</v>
      </c>
      <c r="AH188" s="127">
        <f>SUMIFS('Nov Receipts Data'!AD:AD,'Nov Receipts Data'!$B:$B,$B188)+SUMIFS('Nov Receipts Data'!AD:AD,'Nov Receipts Data'!$B:$B,$A188)</f>
        <v>1106.46</v>
      </c>
      <c r="AI188" s="127">
        <f>SUMIFS('Nov Receipts Data'!AE:AE,'Nov Receipts Data'!$B:$B,$B188)+SUMIFS('Nov Receipts Data'!AE:AE,'Nov Receipts Data'!$B:$B,$A188)</f>
        <v>0</v>
      </c>
      <c r="AJ188" s="127">
        <f>SUMIFS('Nov Receipts Data'!AF:AF,'Nov Receipts Data'!$B:$B,$B188)+SUMIFS('Nov Receipts Data'!AF:AF,'Nov Receipts Data'!$B:$B,$A188)</f>
        <v>0</v>
      </c>
      <c r="AK188" s="88"/>
    </row>
    <row r="189" spans="1:37" ht="13.2" outlineLevel="1">
      <c r="A189" s="86"/>
      <c r="B189" s="19" t="s">
        <v>201</v>
      </c>
      <c r="C189" s="127">
        <v>34030.189318648372</v>
      </c>
      <c r="D189" s="80">
        <f>SUMIFS('PMT Terms'!C:C,'PMT Terms'!B:B,B189)</f>
        <v>30</v>
      </c>
      <c r="E189" s="89">
        <f t="shared" si="13"/>
        <v>0.19027222973607533</v>
      </c>
      <c r="F189" s="84">
        <f t="shared" si="15"/>
        <v>6475</v>
      </c>
      <c r="G189" s="88">
        <f>SUMIFS('Nov Receipts Data'!C:C,'Nov Receipts Data'!$B:$B,$B189)+SUMIFS('Nov Receipts Data'!C:C,'Nov Receipts Data'!$B:$B,$A189)</f>
        <v>0</v>
      </c>
      <c r="H189" s="88">
        <f>SUMIFS('Nov Receipts Data'!D:D,'Nov Receipts Data'!$B:$B,$B189)+SUMIFS('Nov Receipts Data'!D:D,'Nov Receipts Data'!$B:$B,$A189)</f>
        <v>0</v>
      </c>
      <c r="I189" s="127">
        <f>SUMIFS('Nov Receipts Data'!E:E,'Nov Receipts Data'!$B:$B,$B189)+SUMIFS('Nov Receipts Data'!E:E,'Nov Receipts Data'!$B:$B,$A189)</f>
        <v>0</v>
      </c>
      <c r="J189" s="127">
        <f>SUMIFS('Nov Receipts Data'!F:F,'Nov Receipts Data'!$B:$B,$B189)+SUMIFS('Nov Receipts Data'!F:F,'Nov Receipts Data'!$B:$B,$A189)</f>
        <v>0</v>
      </c>
      <c r="K189" s="127">
        <f>SUMIFS('Nov Receipts Data'!G:G,'Nov Receipts Data'!$B:$B,$B189)+SUMIFS('Nov Receipts Data'!G:G,'Nov Receipts Data'!$B:$B,$A189)</f>
        <v>0</v>
      </c>
      <c r="L189" s="127">
        <f>SUMIFS('Nov Receipts Data'!H:H,'Nov Receipts Data'!$B:$B,$B189)+SUMIFS('Nov Receipts Data'!H:H,'Nov Receipts Data'!$B:$B,$A189)</f>
        <v>6086.5</v>
      </c>
      <c r="M189" s="127">
        <f>SUMIFS('Nov Receipts Data'!I:I,'Nov Receipts Data'!$B:$B,$B189)+SUMIFS('Nov Receipts Data'!I:I,'Nov Receipts Data'!$B:$B,$A189)</f>
        <v>0</v>
      </c>
      <c r="N189" s="127">
        <f>SUMIFS('Nov Receipts Data'!J:J,'Nov Receipts Data'!$B:$B,$B189)+SUMIFS('Nov Receipts Data'!J:J,'Nov Receipts Data'!$B:$B,$A189)</f>
        <v>0</v>
      </c>
      <c r="O189" s="127">
        <f>SUMIFS('Nov Receipts Data'!K:K,'Nov Receipts Data'!$B:$B,$B189)+SUMIFS('Nov Receipts Data'!K:K,'Nov Receipts Data'!$B:$B,$A189)</f>
        <v>0</v>
      </c>
      <c r="P189" s="127">
        <f>SUMIFS('Nov Receipts Data'!L:L,'Nov Receipts Data'!$B:$B,$B189)+SUMIFS('Nov Receipts Data'!L:L,'Nov Receipts Data'!$B:$B,$A189)</f>
        <v>0</v>
      </c>
      <c r="Q189" s="127">
        <f>SUMIFS('Nov Receipts Data'!M:M,'Nov Receipts Data'!$B:$B,$B189)+SUMIFS('Nov Receipts Data'!M:M,'Nov Receipts Data'!$B:$B,$A189)</f>
        <v>0</v>
      </c>
      <c r="R189" s="127">
        <f>SUMIFS('Nov Receipts Data'!N:N,'Nov Receipts Data'!$B:$B,$B189)+SUMIFS('Nov Receipts Data'!N:N,'Nov Receipts Data'!$B:$B,$A189)</f>
        <v>0</v>
      </c>
      <c r="S189" s="127">
        <f>SUMIFS('Nov Receipts Data'!O:O,'Nov Receipts Data'!$B:$B,$B189)+SUMIFS('Nov Receipts Data'!O:O,'Nov Receipts Data'!$B:$B,$A189)</f>
        <v>0</v>
      </c>
      <c r="T189" s="127">
        <f>SUMIFS('Nov Receipts Data'!P:P,'Nov Receipts Data'!$B:$B,$B189)+SUMIFS('Nov Receipts Data'!P:P,'Nov Receipts Data'!$B:$B,$A189)</f>
        <v>0</v>
      </c>
      <c r="U189" s="127">
        <f>SUMIFS('Nov Receipts Data'!Q:Q,'Nov Receipts Data'!$B:$B,$B189)+SUMIFS('Nov Receipts Data'!Q:Q,'Nov Receipts Data'!$B:$B,$A189)</f>
        <v>0</v>
      </c>
      <c r="V189" s="127">
        <f>SUMIFS('Nov Receipts Data'!R:R,'Nov Receipts Data'!$B:$B,$B189)+SUMIFS('Nov Receipts Data'!R:R,'Nov Receipts Data'!$B:$B,$A189)</f>
        <v>0</v>
      </c>
      <c r="W189" s="127">
        <f>SUMIFS('Nov Receipts Data'!S:S,'Nov Receipts Data'!$B:$B,$B189)+SUMIFS('Nov Receipts Data'!S:S,'Nov Receipts Data'!$B:$B,$A189)</f>
        <v>388.5</v>
      </c>
      <c r="X189" s="127">
        <f>SUMIFS('Nov Receipts Data'!T:T,'Nov Receipts Data'!$B:$B,$B189)+SUMIFS('Nov Receipts Data'!T:T,'Nov Receipts Data'!$B:$B,$A189)</f>
        <v>0</v>
      </c>
      <c r="Y189" s="127">
        <f>SUMIFS('Nov Receipts Data'!U:U,'Nov Receipts Data'!$B:$B,$B189)+SUMIFS('Nov Receipts Data'!U:U,'Nov Receipts Data'!$B:$B,$A189)</f>
        <v>0</v>
      </c>
      <c r="Z189" s="127">
        <f>SUMIFS('Nov Receipts Data'!V:V,'Nov Receipts Data'!$B:$B,$B189)+SUMIFS('Nov Receipts Data'!V:V,'Nov Receipts Data'!$B:$B,$A189)</f>
        <v>0</v>
      </c>
      <c r="AA189" s="127">
        <f>SUMIFS('Nov Receipts Data'!W:W,'Nov Receipts Data'!$B:$B,$B189)+SUMIFS('Nov Receipts Data'!W:W,'Nov Receipts Data'!$B:$B,$A189)</f>
        <v>0</v>
      </c>
      <c r="AB189" s="127">
        <f>SUMIFS('Nov Receipts Data'!X:X,'Nov Receipts Data'!$B:$B,$B189)+SUMIFS('Nov Receipts Data'!X:X,'Nov Receipts Data'!$B:$B,$A189)</f>
        <v>0</v>
      </c>
      <c r="AC189" s="127">
        <f>SUMIFS('Nov Receipts Data'!Y:Y,'Nov Receipts Data'!$B:$B,$B189)+SUMIFS('Nov Receipts Data'!Y:Y,'Nov Receipts Data'!$B:$B,$A189)</f>
        <v>0</v>
      </c>
      <c r="AD189" s="127">
        <f>SUMIFS('Nov Receipts Data'!Z:Z,'Nov Receipts Data'!$B:$B,$B189)+SUMIFS('Nov Receipts Data'!Z:Z,'Nov Receipts Data'!$B:$B,$A189)</f>
        <v>0</v>
      </c>
      <c r="AE189" s="127">
        <f>SUMIFS('Nov Receipts Data'!AA:AA,'Nov Receipts Data'!$B:$B,$B189)+SUMIFS('Nov Receipts Data'!AA:AA,'Nov Receipts Data'!$B:$B,$A189)</f>
        <v>0</v>
      </c>
      <c r="AF189" s="127">
        <f>SUMIFS('Nov Receipts Data'!AB:AB,'Nov Receipts Data'!$B:$B,$B189)+SUMIFS('Nov Receipts Data'!AB:AB,'Nov Receipts Data'!$B:$B,$A189)</f>
        <v>0</v>
      </c>
      <c r="AG189" s="127">
        <f>SUMIFS('Nov Receipts Data'!AC:AC,'Nov Receipts Data'!$B:$B,$B189)+SUMIFS('Nov Receipts Data'!AC:AC,'Nov Receipts Data'!$B:$B,$A189)</f>
        <v>0</v>
      </c>
      <c r="AH189" s="127">
        <f>SUMIFS('Nov Receipts Data'!AD:AD,'Nov Receipts Data'!$B:$B,$B189)+SUMIFS('Nov Receipts Data'!AD:AD,'Nov Receipts Data'!$B:$B,$A189)</f>
        <v>0</v>
      </c>
      <c r="AI189" s="127">
        <f>SUMIFS('Nov Receipts Data'!AE:AE,'Nov Receipts Data'!$B:$B,$B189)+SUMIFS('Nov Receipts Data'!AE:AE,'Nov Receipts Data'!$B:$B,$A189)</f>
        <v>0</v>
      </c>
      <c r="AJ189" s="127">
        <f>SUMIFS('Nov Receipts Data'!AF:AF,'Nov Receipts Data'!$B:$B,$B189)+SUMIFS('Nov Receipts Data'!AF:AF,'Nov Receipts Data'!$B:$B,$A189)</f>
        <v>0</v>
      </c>
      <c r="AK189" s="88"/>
    </row>
    <row r="190" spans="1:37" ht="13.2" outlineLevel="1">
      <c r="A190" s="86"/>
      <c r="B190" s="19" t="s">
        <v>154</v>
      </c>
      <c r="C190" s="127">
        <v>9251.4193385932522</v>
      </c>
      <c r="D190" s="80">
        <f>SUMIFS('PMT Terms'!C:C,'PMT Terms'!B:B,B190)</f>
        <v>60</v>
      </c>
      <c r="E190" s="89">
        <f t="shared" si="13"/>
        <v>0.55229255241790132</v>
      </c>
      <c r="F190" s="84">
        <f t="shared" si="15"/>
        <v>5109.49</v>
      </c>
      <c r="G190" s="88">
        <f>SUMIFS('Nov Receipts Data'!C:C,'Nov Receipts Data'!$B:$B,$B190)+SUMIFS('Nov Receipts Data'!C:C,'Nov Receipts Data'!$B:$B,$A190)</f>
        <v>0</v>
      </c>
      <c r="H190" s="88">
        <f>SUMIFS('Nov Receipts Data'!D:D,'Nov Receipts Data'!$B:$B,$B190)+SUMIFS('Nov Receipts Data'!D:D,'Nov Receipts Data'!$B:$B,$A190)</f>
        <v>0</v>
      </c>
      <c r="I190" s="127">
        <f>SUMIFS('Nov Receipts Data'!E:E,'Nov Receipts Data'!$B:$B,$B190)+SUMIFS('Nov Receipts Data'!E:E,'Nov Receipts Data'!$B:$B,$A190)</f>
        <v>0</v>
      </c>
      <c r="J190" s="127">
        <f>SUMIFS('Nov Receipts Data'!F:F,'Nov Receipts Data'!$B:$B,$B190)+SUMIFS('Nov Receipts Data'!F:F,'Nov Receipts Data'!$B:$B,$A190)</f>
        <v>93.25</v>
      </c>
      <c r="K190" s="127">
        <f>SUMIFS('Nov Receipts Data'!G:G,'Nov Receipts Data'!$B:$B,$B190)+SUMIFS('Nov Receipts Data'!G:G,'Nov Receipts Data'!$B:$B,$A190)</f>
        <v>0</v>
      </c>
      <c r="L190" s="127">
        <f>SUMIFS('Nov Receipts Data'!H:H,'Nov Receipts Data'!$B:$B,$B190)+SUMIFS('Nov Receipts Data'!H:H,'Nov Receipts Data'!$B:$B,$A190)</f>
        <v>0</v>
      </c>
      <c r="M190" s="127">
        <f>SUMIFS('Nov Receipts Data'!I:I,'Nov Receipts Data'!$B:$B,$B190)+SUMIFS('Nov Receipts Data'!I:I,'Nov Receipts Data'!$B:$B,$A190)</f>
        <v>0</v>
      </c>
      <c r="N190" s="127">
        <f>SUMIFS('Nov Receipts Data'!J:J,'Nov Receipts Data'!$B:$B,$B190)+SUMIFS('Nov Receipts Data'!J:J,'Nov Receipts Data'!$B:$B,$A190)</f>
        <v>0</v>
      </c>
      <c r="O190" s="127">
        <f>SUMIFS('Nov Receipts Data'!K:K,'Nov Receipts Data'!$B:$B,$B190)+SUMIFS('Nov Receipts Data'!K:K,'Nov Receipts Data'!$B:$B,$A190)</f>
        <v>0</v>
      </c>
      <c r="P190" s="127">
        <f>SUMIFS('Nov Receipts Data'!L:L,'Nov Receipts Data'!$B:$B,$B190)+SUMIFS('Nov Receipts Data'!L:L,'Nov Receipts Data'!$B:$B,$A190)</f>
        <v>0</v>
      </c>
      <c r="Q190" s="127">
        <f>SUMIFS('Nov Receipts Data'!M:M,'Nov Receipts Data'!$B:$B,$B190)+SUMIFS('Nov Receipts Data'!M:M,'Nov Receipts Data'!$B:$B,$A190)</f>
        <v>0</v>
      </c>
      <c r="R190" s="127">
        <f>SUMIFS('Nov Receipts Data'!N:N,'Nov Receipts Data'!$B:$B,$B190)+SUMIFS('Nov Receipts Data'!N:N,'Nov Receipts Data'!$B:$B,$A190)</f>
        <v>0</v>
      </c>
      <c r="S190" s="127">
        <f>SUMIFS('Nov Receipts Data'!O:O,'Nov Receipts Data'!$B:$B,$B190)+SUMIFS('Nov Receipts Data'!O:O,'Nov Receipts Data'!$B:$B,$A190)</f>
        <v>0</v>
      </c>
      <c r="T190" s="127">
        <f>SUMIFS('Nov Receipts Data'!P:P,'Nov Receipts Data'!$B:$B,$B190)+SUMIFS('Nov Receipts Data'!P:P,'Nov Receipts Data'!$B:$B,$A190)</f>
        <v>0</v>
      </c>
      <c r="U190" s="127">
        <f>SUMIFS('Nov Receipts Data'!Q:Q,'Nov Receipts Data'!$B:$B,$B190)+SUMIFS('Nov Receipts Data'!Q:Q,'Nov Receipts Data'!$B:$B,$A190)</f>
        <v>0</v>
      </c>
      <c r="V190" s="127">
        <f>SUMIFS('Nov Receipts Data'!R:R,'Nov Receipts Data'!$B:$B,$B190)+SUMIFS('Nov Receipts Data'!R:R,'Nov Receipts Data'!$B:$B,$A190)</f>
        <v>331.64</v>
      </c>
      <c r="W190" s="127">
        <f>SUMIFS('Nov Receipts Data'!S:S,'Nov Receipts Data'!$B:$B,$B190)+SUMIFS('Nov Receipts Data'!S:S,'Nov Receipts Data'!$B:$B,$A190)</f>
        <v>2181.88</v>
      </c>
      <c r="X190" s="127">
        <f>SUMIFS('Nov Receipts Data'!T:T,'Nov Receipts Data'!$B:$B,$B190)+SUMIFS('Nov Receipts Data'!T:T,'Nov Receipts Data'!$B:$B,$A190)</f>
        <v>0</v>
      </c>
      <c r="Y190" s="127">
        <f>SUMIFS('Nov Receipts Data'!U:U,'Nov Receipts Data'!$B:$B,$B190)+SUMIFS('Nov Receipts Data'!U:U,'Nov Receipts Data'!$B:$B,$A190)</f>
        <v>0</v>
      </c>
      <c r="Z190" s="127">
        <f>SUMIFS('Nov Receipts Data'!V:V,'Nov Receipts Data'!$B:$B,$B190)+SUMIFS('Nov Receipts Data'!V:V,'Nov Receipts Data'!$B:$B,$A190)</f>
        <v>0</v>
      </c>
      <c r="AA190" s="127">
        <f>SUMIFS('Nov Receipts Data'!W:W,'Nov Receipts Data'!$B:$B,$B190)+SUMIFS('Nov Receipts Data'!W:W,'Nov Receipts Data'!$B:$B,$A190)</f>
        <v>0</v>
      </c>
      <c r="AB190" s="127">
        <f>SUMIFS('Nov Receipts Data'!X:X,'Nov Receipts Data'!$B:$B,$B190)+SUMIFS('Nov Receipts Data'!X:X,'Nov Receipts Data'!$B:$B,$A190)</f>
        <v>0</v>
      </c>
      <c r="AC190" s="127">
        <f>SUMIFS('Nov Receipts Data'!Y:Y,'Nov Receipts Data'!$B:$B,$B190)+SUMIFS('Nov Receipts Data'!Y:Y,'Nov Receipts Data'!$B:$B,$A190)</f>
        <v>0</v>
      </c>
      <c r="AD190" s="127">
        <f>SUMIFS('Nov Receipts Data'!Z:Z,'Nov Receipts Data'!$B:$B,$B190)+SUMIFS('Nov Receipts Data'!Z:Z,'Nov Receipts Data'!$B:$B,$A190)</f>
        <v>0</v>
      </c>
      <c r="AE190" s="127">
        <f>SUMIFS('Nov Receipts Data'!AA:AA,'Nov Receipts Data'!$B:$B,$B190)+SUMIFS('Nov Receipts Data'!AA:AA,'Nov Receipts Data'!$B:$B,$A190)</f>
        <v>2502.7199999999998</v>
      </c>
      <c r="AF190" s="127">
        <f>SUMIFS('Nov Receipts Data'!AB:AB,'Nov Receipts Data'!$B:$B,$B190)+SUMIFS('Nov Receipts Data'!AB:AB,'Nov Receipts Data'!$B:$B,$A190)</f>
        <v>0</v>
      </c>
      <c r="AG190" s="127">
        <f>SUMIFS('Nov Receipts Data'!AC:AC,'Nov Receipts Data'!$B:$B,$B190)+SUMIFS('Nov Receipts Data'!AC:AC,'Nov Receipts Data'!$B:$B,$A190)</f>
        <v>0</v>
      </c>
      <c r="AH190" s="127">
        <f>SUMIFS('Nov Receipts Data'!AD:AD,'Nov Receipts Data'!$B:$B,$B190)+SUMIFS('Nov Receipts Data'!AD:AD,'Nov Receipts Data'!$B:$B,$A190)</f>
        <v>0</v>
      </c>
      <c r="AI190" s="127">
        <f>SUMIFS('Nov Receipts Data'!AE:AE,'Nov Receipts Data'!$B:$B,$B190)+SUMIFS('Nov Receipts Data'!AE:AE,'Nov Receipts Data'!$B:$B,$A190)</f>
        <v>0</v>
      </c>
      <c r="AJ190" s="127">
        <f>SUMIFS('Nov Receipts Data'!AF:AF,'Nov Receipts Data'!$B:$B,$B190)+SUMIFS('Nov Receipts Data'!AF:AF,'Nov Receipts Data'!$B:$B,$A190)</f>
        <v>0</v>
      </c>
      <c r="AK190" s="88"/>
    </row>
    <row r="191" spans="1:37" ht="13.2" outlineLevel="1">
      <c r="A191" s="86"/>
      <c r="B191" s="19" t="s">
        <v>194</v>
      </c>
      <c r="C191" s="127">
        <v>34816</v>
      </c>
      <c r="D191" s="80">
        <f>SUMIFS('PMT Terms'!C:C,'PMT Terms'!B:B,B191)</f>
        <v>30</v>
      </c>
      <c r="E191" s="89">
        <f t="shared" si="13"/>
        <v>0.14220875459558824</v>
      </c>
      <c r="F191" s="84">
        <f t="shared" si="15"/>
        <v>4951.1400000000003</v>
      </c>
      <c r="G191" s="88">
        <f>SUMIFS('Nov Receipts Data'!C:C,'Nov Receipts Data'!$B:$B,$B191)+SUMIFS('Nov Receipts Data'!C:C,'Nov Receipts Data'!$B:$B,$A191)</f>
        <v>0</v>
      </c>
      <c r="H191" s="88">
        <f>SUMIFS('Nov Receipts Data'!D:D,'Nov Receipts Data'!$B:$B,$B191)+SUMIFS('Nov Receipts Data'!D:D,'Nov Receipts Data'!$B:$B,$A191)</f>
        <v>0</v>
      </c>
      <c r="I191" s="127">
        <f>SUMIFS('Nov Receipts Data'!E:E,'Nov Receipts Data'!$B:$B,$B191)+SUMIFS('Nov Receipts Data'!E:E,'Nov Receipts Data'!$B:$B,$A191)</f>
        <v>0</v>
      </c>
      <c r="J191" s="127">
        <f>SUMIFS('Nov Receipts Data'!F:F,'Nov Receipts Data'!$B:$B,$B191)+SUMIFS('Nov Receipts Data'!F:F,'Nov Receipts Data'!$B:$B,$A191)</f>
        <v>0</v>
      </c>
      <c r="K191" s="127">
        <f>SUMIFS('Nov Receipts Data'!G:G,'Nov Receipts Data'!$B:$B,$B191)+SUMIFS('Nov Receipts Data'!G:G,'Nov Receipts Data'!$B:$B,$A191)</f>
        <v>0</v>
      </c>
      <c r="L191" s="127">
        <f>SUMIFS('Nov Receipts Data'!H:H,'Nov Receipts Data'!$B:$B,$B191)+SUMIFS('Nov Receipts Data'!H:H,'Nov Receipts Data'!$B:$B,$A191)</f>
        <v>0</v>
      </c>
      <c r="M191" s="127">
        <f>SUMIFS('Nov Receipts Data'!I:I,'Nov Receipts Data'!$B:$B,$B191)+SUMIFS('Nov Receipts Data'!I:I,'Nov Receipts Data'!$B:$B,$A191)</f>
        <v>0</v>
      </c>
      <c r="N191" s="127">
        <f>SUMIFS('Nov Receipts Data'!J:J,'Nov Receipts Data'!$B:$B,$B191)+SUMIFS('Nov Receipts Data'!J:J,'Nov Receipts Data'!$B:$B,$A191)</f>
        <v>0</v>
      </c>
      <c r="O191" s="127">
        <f>SUMIFS('Nov Receipts Data'!K:K,'Nov Receipts Data'!$B:$B,$B191)+SUMIFS('Nov Receipts Data'!K:K,'Nov Receipts Data'!$B:$B,$A191)</f>
        <v>0</v>
      </c>
      <c r="P191" s="127">
        <f>SUMIFS('Nov Receipts Data'!L:L,'Nov Receipts Data'!$B:$B,$B191)+SUMIFS('Nov Receipts Data'!L:L,'Nov Receipts Data'!$B:$B,$A191)</f>
        <v>0</v>
      </c>
      <c r="Q191" s="127">
        <f>SUMIFS('Nov Receipts Data'!M:M,'Nov Receipts Data'!$B:$B,$B191)+SUMIFS('Nov Receipts Data'!M:M,'Nov Receipts Data'!$B:$B,$A191)</f>
        <v>0</v>
      </c>
      <c r="R191" s="127">
        <f>SUMIFS('Nov Receipts Data'!N:N,'Nov Receipts Data'!$B:$B,$B191)+SUMIFS('Nov Receipts Data'!N:N,'Nov Receipts Data'!$B:$B,$A191)</f>
        <v>0</v>
      </c>
      <c r="S191" s="127">
        <f>SUMIFS('Nov Receipts Data'!O:O,'Nov Receipts Data'!$B:$B,$B191)+SUMIFS('Nov Receipts Data'!O:O,'Nov Receipts Data'!$B:$B,$A191)</f>
        <v>0</v>
      </c>
      <c r="T191" s="127">
        <f>SUMIFS('Nov Receipts Data'!P:P,'Nov Receipts Data'!$B:$B,$B191)+SUMIFS('Nov Receipts Data'!P:P,'Nov Receipts Data'!$B:$B,$A191)</f>
        <v>1386.3</v>
      </c>
      <c r="U191" s="127">
        <f>SUMIFS('Nov Receipts Data'!Q:Q,'Nov Receipts Data'!$B:$B,$B191)+SUMIFS('Nov Receipts Data'!Q:Q,'Nov Receipts Data'!$B:$B,$A191)</f>
        <v>0</v>
      </c>
      <c r="V191" s="127">
        <f>SUMIFS('Nov Receipts Data'!R:R,'Nov Receipts Data'!$B:$B,$B191)+SUMIFS('Nov Receipts Data'!R:R,'Nov Receipts Data'!$B:$B,$A191)</f>
        <v>0</v>
      </c>
      <c r="W191" s="127">
        <f>SUMIFS('Nov Receipts Data'!S:S,'Nov Receipts Data'!$B:$B,$B191)+SUMIFS('Nov Receipts Data'!S:S,'Nov Receipts Data'!$B:$B,$A191)</f>
        <v>0</v>
      </c>
      <c r="X191" s="127">
        <f>SUMIFS('Nov Receipts Data'!T:T,'Nov Receipts Data'!$B:$B,$B191)+SUMIFS('Nov Receipts Data'!T:T,'Nov Receipts Data'!$B:$B,$A191)</f>
        <v>0</v>
      </c>
      <c r="Y191" s="127">
        <f>SUMIFS('Nov Receipts Data'!U:U,'Nov Receipts Data'!$B:$B,$B191)+SUMIFS('Nov Receipts Data'!U:U,'Nov Receipts Data'!$B:$B,$A191)</f>
        <v>3564.84</v>
      </c>
      <c r="Z191" s="127">
        <f>SUMIFS('Nov Receipts Data'!V:V,'Nov Receipts Data'!$B:$B,$B191)+SUMIFS('Nov Receipts Data'!V:V,'Nov Receipts Data'!$B:$B,$A191)</f>
        <v>0</v>
      </c>
      <c r="AA191" s="127">
        <f>SUMIFS('Nov Receipts Data'!W:W,'Nov Receipts Data'!$B:$B,$B191)+SUMIFS('Nov Receipts Data'!W:W,'Nov Receipts Data'!$B:$B,$A191)</f>
        <v>0</v>
      </c>
      <c r="AB191" s="127">
        <f>SUMIFS('Nov Receipts Data'!X:X,'Nov Receipts Data'!$B:$B,$B191)+SUMIFS('Nov Receipts Data'!X:X,'Nov Receipts Data'!$B:$B,$A191)</f>
        <v>0</v>
      </c>
      <c r="AC191" s="127">
        <f>SUMIFS('Nov Receipts Data'!Y:Y,'Nov Receipts Data'!$B:$B,$B191)+SUMIFS('Nov Receipts Data'!Y:Y,'Nov Receipts Data'!$B:$B,$A191)</f>
        <v>0</v>
      </c>
      <c r="AD191" s="127">
        <f>SUMIFS('Nov Receipts Data'!Z:Z,'Nov Receipts Data'!$B:$B,$B191)+SUMIFS('Nov Receipts Data'!Z:Z,'Nov Receipts Data'!$B:$B,$A191)</f>
        <v>0</v>
      </c>
      <c r="AE191" s="127">
        <f>SUMIFS('Nov Receipts Data'!AA:AA,'Nov Receipts Data'!$B:$B,$B191)+SUMIFS('Nov Receipts Data'!AA:AA,'Nov Receipts Data'!$B:$B,$A191)</f>
        <v>0</v>
      </c>
      <c r="AF191" s="127">
        <f>SUMIFS('Nov Receipts Data'!AB:AB,'Nov Receipts Data'!$B:$B,$B191)+SUMIFS('Nov Receipts Data'!AB:AB,'Nov Receipts Data'!$B:$B,$A191)</f>
        <v>0</v>
      </c>
      <c r="AG191" s="127">
        <f>SUMIFS('Nov Receipts Data'!AC:AC,'Nov Receipts Data'!$B:$B,$B191)+SUMIFS('Nov Receipts Data'!AC:AC,'Nov Receipts Data'!$B:$B,$A191)</f>
        <v>0</v>
      </c>
      <c r="AH191" s="127">
        <f>SUMIFS('Nov Receipts Data'!AD:AD,'Nov Receipts Data'!$B:$B,$B191)+SUMIFS('Nov Receipts Data'!AD:AD,'Nov Receipts Data'!$B:$B,$A191)</f>
        <v>0</v>
      </c>
      <c r="AI191" s="127">
        <f>SUMIFS('Nov Receipts Data'!AE:AE,'Nov Receipts Data'!$B:$B,$B191)+SUMIFS('Nov Receipts Data'!AE:AE,'Nov Receipts Data'!$B:$B,$A191)</f>
        <v>0</v>
      </c>
      <c r="AJ191" s="127">
        <f>SUMIFS('Nov Receipts Data'!AF:AF,'Nov Receipts Data'!$B:$B,$B191)+SUMIFS('Nov Receipts Data'!AF:AF,'Nov Receipts Data'!$B:$B,$A191)</f>
        <v>0</v>
      </c>
      <c r="AK191" s="88"/>
    </row>
    <row r="192" spans="1:37" ht="13.2" outlineLevel="1">
      <c r="A192" s="86"/>
      <c r="B192" s="19" t="s">
        <v>265</v>
      </c>
      <c r="C192" s="127">
        <v>2294.2918032786888</v>
      </c>
      <c r="D192" s="80">
        <f>SUMIFS('PMT Terms'!C:C,'PMT Terms'!B:B,B192)</f>
        <v>45</v>
      </c>
      <c r="E192" s="89">
        <f t="shared" si="13"/>
        <v>1.9159027608076493</v>
      </c>
      <c r="F192" s="84">
        <f t="shared" si="15"/>
        <v>4395.6400000000003</v>
      </c>
      <c r="G192" s="88">
        <f>SUMIFS('Nov Receipts Data'!C:C,'Nov Receipts Data'!$B:$B,$B192)+SUMIFS('Nov Receipts Data'!C:C,'Nov Receipts Data'!$B:$B,$A192)</f>
        <v>0</v>
      </c>
      <c r="H192" s="88">
        <f>SUMIFS('Nov Receipts Data'!D:D,'Nov Receipts Data'!$B:$B,$B192)+SUMIFS('Nov Receipts Data'!D:D,'Nov Receipts Data'!$B:$B,$A192)</f>
        <v>0</v>
      </c>
      <c r="I192" s="127">
        <f>SUMIFS('Nov Receipts Data'!E:E,'Nov Receipts Data'!$B:$B,$B192)+SUMIFS('Nov Receipts Data'!E:E,'Nov Receipts Data'!$B:$B,$A192)</f>
        <v>0</v>
      </c>
      <c r="J192" s="127">
        <f>SUMIFS('Nov Receipts Data'!F:F,'Nov Receipts Data'!$B:$B,$B192)+SUMIFS('Nov Receipts Data'!F:F,'Nov Receipts Data'!$B:$B,$A192)</f>
        <v>0</v>
      </c>
      <c r="K192" s="127">
        <f>SUMIFS('Nov Receipts Data'!G:G,'Nov Receipts Data'!$B:$B,$B192)+SUMIFS('Nov Receipts Data'!G:G,'Nov Receipts Data'!$B:$B,$A192)</f>
        <v>0</v>
      </c>
      <c r="L192" s="127">
        <f>SUMIFS('Nov Receipts Data'!H:H,'Nov Receipts Data'!$B:$B,$B192)+SUMIFS('Nov Receipts Data'!H:H,'Nov Receipts Data'!$B:$B,$A192)</f>
        <v>1018.12</v>
      </c>
      <c r="M192" s="127">
        <f>SUMIFS('Nov Receipts Data'!I:I,'Nov Receipts Data'!$B:$B,$B192)+SUMIFS('Nov Receipts Data'!I:I,'Nov Receipts Data'!$B:$B,$A192)</f>
        <v>460</v>
      </c>
      <c r="N192" s="127">
        <f>SUMIFS('Nov Receipts Data'!J:J,'Nov Receipts Data'!$B:$B,$B192)+SUMIFS('Nov Receipts Data'!J:J,'Nov Receipts Data'!$B:$B,$A192)</f>
        <v>0</v>
      </c>
      <c r="O192" s="127">
        <f>SUMIFS('Nov Receipts Data'!K:K,'Nov Receipts Data'!$B:$B,$B192)+SUMIFS('Nov Receipts Data'!K:K,'Nov Receipts Data'!$B:$B,$A192)</f>
        <v>0</v>
      </c>
      <c r="P192" s="127">
        <f>SUMIFS('Nov Receipts Data'!L:L,'Nov Receipts Data'!$B:$B,$B192)+SUMIFS('Nov Receipts Data'!L:L,'Nov Receipts Data'!$B:$B,$A192)</f>
        <v>0</v>
      </c>
      <c r="Q192" s="127">
        <f>SUMIFS('Nov Receipts Data'!M:M,'Nov Receipts Data'!$B:$B,$B192)+SUMIFS('Nov Receipts Data'!M:M,'Nov Receipts Data'!$B:$B,$A192)</f>
        <v>0</v>
      </c>
      <c r="R192" s="127">
        <f>SUMIFS('Nov Receipts Data'!N:N,'Nov Receipts Data'!$B:$B,$B192)+SUMIFS('Nov Receipts Data'!N:N,'Nov Receipts Data'!$B:$B,$A192)</f>
        <v>0</v>
      </c>
      <c r="S192" s="127">
        <f>SUMIFS('Nov Receipts Data'!O:O,'Nov Receipts Data'!$B:$B,$B192)+SUMIFS('Nov Receipts Data'!O:O,'Nov Receipts Data'!$B:$B,$A192)</f>
        <v>2675.48</v>
      </c>
      <c r="T192" s="127">
        <f>SUMIFS('Nov Receipts Data'!P:P,'Nov Receipts Data'!$B:$B,$B192)+SUMIFS('Nov Receipts Data'!P:P,'Nov Receipts Data'!$B:$B,$A192)</f>
        <v>0</v>
      </c>
      <c r="U192" s="127">
        <f>SUMIFS('Nov Receipts Data'!Q:Q,'Nov Receipts Data'!$B:$B,$B192)+SUMIFS('Nov Receipts Data'!Q:Q,'Nov Receipts Data'!$B:$B,$A192)</f>
        <v>0</v>
      </c>
      <c r="V192" s="127">
        <f>SUMIFS('Nov Receipts Data'!R:R,'Nov Receipts Data'!$B:$B,$B192)+SUMIFS('Nov Receipts Data'!R:R,'Nov Receipts Data'!$B:$B,$A192)</f>
        <v>0</v>
      </c>
      <c r="W192" s="127">
        <f>SUMIFS('Nov Receipts Data'!S:S,'Nov Receipts Data'!$B:$B,$B192)+SUMIFS('Nov Receipts Data'!S:S,'Nov Receipts Data'!$B:$B,$A192)</f>
        <v>0</v>
      </c>
      <c r="X192" s="127">
        <f>SUMIFS('Nov Receipts Data'!T:T,'Nov Receipts Data'!$B:$B,$B192)+SUMIFS('Nov Receipts Data'!T:T,'Nov Receipts Data'!$B:$B,$A192)</f>
        <v>0</v>
      </c>
      <c r="Y192" s="127">
        <f>SUMIFS('Nov Receipts Data'!U:U,'Nov Receipts Data'!$B:$B,$B192)+SUMIFS('Nov Receipts Data'!U:U,'Nov Receipts Data'!$B:$B,$A192)</f>
        <v>0</v>
      </c>
      <c r="Z192" s="127">
        <f>SUMIFS('Nov Receipts Data'!V:V,'Nov Receipts Data'!$B:$B,$B192)+SUMIFS('Nov Receipts Data'!V:V,'Nov Receipts Data'!$B:$B,$A192)</f>
        <v>0</v>
      </c>
      <c r="AA192" s="127">
        <f>SUMIFS('Nov Receipts Data'!W:W,'Nov Receipts Data'!$B:$B,$B192)+SUMIFS('Nov Receipts Data'!W:W,'Nov Receipts Data'!$B:$B,$A192)</f>
        <v>0</v>
      </c>
      <c r="AB192" s="127">
        <f>SUMIFS('Nov Receipts Data'!X:X,'Nov Receipts Data'!$B:$B,$B192)+SUMIFS('Nov Receipts Data'!X:X,'Nov Receipts Data'!$B:$B,$A192)</f>
        <v>0</v>
      </c>
      <c r="AC192" s="127">
        <f>SUMIFS('Nov Receipts Data'!Y:Y,'Nov Receipts Data'!$B:$B,$B192)+SUMIFS('Nov Receipts Data'!Y:Y,'Nov Receipts Data'!$B:$B,$A192)</f>
        <v>0</v>
      </c>
      <c r="AD192" s="127">
        <f>SUMIFS('Nov Receipts Data'!Z:Z,'Nov Receipts Data'!$B:$B,$B192)+SUMIFS('Nov Receipts Data'!Z:Z,'Nov Receipts Data'!$B:$B,$A192)</f>
        <v>242.04</v>
      </c>
      <c r="AE192" s="127">
        <f>SUMIFS('Nov Receipts Data'!AA:AA,'Nov Receipts Data'!$B:$B,$B192)+SUMIFS('Nov Receipts Data'!AA:AA,'Nov Receipts Data'!$B:$B,$A192)</f>
        <v>0</v>
      </c>
      <c r="AF192" s="127">
        <f>SUMIFS('Nov Receipts Data'!AB:AB,'Nov Receipts Data'!$B:$B,$B192)+SUMIFS('Nov Receipts Data'!AB:AB,'Nov Receipts Data'!$B:$B,$A192)</f>
        <v>0</v>
      </c>
      <c r="AG192" s="127">
        <f>SUMIFS('Nov Receipts Data'!AC:AC,'Nov Receipts Data'!$B:$B,$B192)+SUMIFS('Nov Receipts Data'!AC:AC,'Nov Receipts Data'!$B:$B,$A192)</f>
        <v>0</v>
      </c>
      <c r="AH192" s="127">
        <f>SUMIFS('Nov Receipts Data'!AD:AD,'Nov Receipts Data'!$B:$B,$B192)+SUMIFS('Nov Receipts Data'!AD:AD,'Nov Receipts Data'!$B:$B,$A192)</f>
        <v>0</v>
      </c>
      <c r="AI192" s="127">
        <f>SUMIFS('Nov Receipts Data'!AE:AE,'Nov Receipts Data'!$B:$B,$B192)+SUMIFS('Nov Receipts Data'!AE:AE,'Nov Receipts Data'!$B:$B,$A192)</f>
        <v>0</v>
      </c>
      <c r="AJ192" s="127">
        <f>SUMIFS('Nov Receipts Data'!AF:AF,'Nov Receipts Data'!$B:$B,$B192)+SUMIFS('Nov Receipts Data'!AF:AF,'Nov Receipts Data'!$B:$B,$A192)</f>
        <v>0</v>
      </c>
      <c r="AK192" s="88"/>
    </row>
    <row r="193" spans="1:37" ht="13.2" outlineLevel="1">
      <c r="A193" s="86"/>
      <c r="B193" s="19" t="s">
        <v>297</v>
      </c>
      <c r="C193" s="127">
        <v>39447.6918288667</v>
      </c>
      <c r="D193" s="80">
        <f>SUMIFS('PMT Terms'!C:C,'PMT Terms'!B:B,B193)</f>
        <v>60</v>
      </c>
      <c r="E193" s="89">
        <f t="shared" si="13"/>
        <v>8.8375005947722018E-2</v>
      </c>
      <c r="F193" s="84">
        <f t="shared" si="15"/>
        <v>3486.19</v>
      </c>
      <c r="G193" s="88">
        <f>SUMIFS('Nov Receipts Data'!C:C,'Nov Receipts Data'!$B:$B,$B193)+SUMIFS('Nov Receipts Data'!C:C,'Nov Receipts Data'!$B:$B,$A193)</f>
        <v>0</v>
      </c>
      <c r="H193" s="88">
        <f>SUMIFS('Nov Receipts Data'!D:D,'Nov Receipts Data'!$B:$B,$B193)+SUMIFS('Nov Receipts Data'!D:D,'Nov Receipts Data'!$B:$B,$A193)</f>
        <v>0</v>
      </c>
      <c r="I193" s="127">
        <f>SUMIFS('Nov Receipts Data'!E:E,'Nov Receipts Data'!$B:$B,$B193)+SUMIFS('Nov Receipts Data'!E:E,'Nov Receipts Data'!$B:$B,$A193)</f>
        <v>0</v>
      </c>
      <c r="J193" s="127">
        <f>SUMIFS('Nov Receipts Data'!F:F,'Nov Receipts Data'!$B:$B,$B193)+SUMIFS('Nov Receipts Data'!F:F,'Nov Receipts Data'!$B:$B,$A193)</f>
        <v>0</v>
      </c>
      <c r="K193" s="127">
        <f>SUMIFS('Nov Receipts Data'!G:G,'Nov Receipts Data'!$B:$B,$B193)+SUMIFS('Nov Receipts Data'!G:G,'Nov Receipts Data'!$B:$B,$A193)</f>
        <v>982.58</v>
      </c>
      <c r="L193" s="127">
        <f>SUMIFS('Nov Receipts Data'!H:H,'Nov Receipts Data'!$B:$B,$B193)+SUMIFS('Nov Receipts Data'!H:H,'Nov Receipts Data'!$B:$B,$A193)</f>
        <v>0</v>
      </c>
      <c r="M193" s="127">
        <f>SUMIFS('Nov Receipts Data'!I:I,'Nov Receipts Data'!$B:$B,$B193)+SUMIFS('Nov Receipts Data'!I:I,'Nov Receipts Data'!$B:$B,$A193)</f>
        <v>854.7</v>
      </c>
      <c r="N193" s="127">
        <f>SUMIFS('Nov Receipts Data'!J:J,'Nov Receipts Data'!$B:$B,$B193)+SUMIFS('Nov Receipts Data'!J:J,'Nov Receipts Data'!$B:$B,$A193)</f>
        <v>0</v>
      </c>
      <c r="O193" s="127">
        <f>SUMIFS('Nov Receipts Data'!K:K,'Nov Receipts Data'!$B:$B,$B193)+SUMIFS('Nov Receipts Data'!K:K,'Nov Receipts Data'!$B:$B,$A193)</f>
        <v>0</v>
      </c>
      <c r="P193" s="127">
        <f>SUMIFS('Nov Receipts Data'!L:L,'Nov Receipts Data'!$B:$B,$B193)+SUMIFS('Nov Receipts Data'!L:L,'Nov Receipts Data'!$B:$B,$A193)</f>
        <v>9.24</v>
      </c>
      <c r="Q193" s="127">
        <f>SUMIFS('Nov Receipts Data'!M:M,'Nov Receipts Data'!$B:$B,$B193)+SUMIFS('Nov Receipts Data'!M:M,'Nov Receipts Data'!$B:$B,$A193)</f>
        <v>0</v>
      </c>
      <c r="R193" s="127">
        <f>SUMIFS('Nov Receipts Data'!N:N,'Nov Receipts Data'!$B:$B,$B193)+SUMIFS('Nov Receipts Data'!N:N,'Nov Receipts Data'!$B:$B,$A193)</f>
        <v>0</v>
      </c>
      <c r="S193" s="127">
        <f>SUMIFS('Nov Receipts Data'!O:O,'Nov Receipts Data'!$B:$B,$B193)+SUMIFS('Nov Receipts Data'!O:O,'Nov Receipts Data'!$B:$B,$A193)</f>
        <v>0</v>
      </c>
      <c r="T193" s="127">
        <f>SUMIFS('Nov Receipts Data'!P:P,'Nov Receipts Data'!$B:$B,$B193)+SUMIFS('Nov Receipts Data'!P:P,'Nov Receipts Data'!$B:$B,$A193)</f>
        <v>0</v>
      </c>
      <c r="U193" s="127">
        <f>SUMIFS('Nov Receipts Data'!Q:Q,'Nov Receipts Data'!$B:$B,$B193)+SUMIFS('Nov Receipts Data'!Q:Q,'Nov Receipts Data'!$B:$B,$A193)</f>
        <v>0</v>
      </c>
      <c r="V193" s="127">
        <f>SUMIFS('Nov Receipts Data'!R:R,'Nov Receipts Data'!$B:$B,$B193)+SUMIFS('Nov Receipts Data'!R:R,'Nov Receipts Data'!$B:$B,$A193)</f>
        <v>0</v>
      </c>
      <c r="W193" s="127">
        <f>SUMIFS('Nov Receipts Data'!S:S,'Nov Receipts Data'!$B:$B,$B193)+SUMIFS('Nov Receipts Data'!S:S,'Nov Receipts Data'!$B:$B,$A193)</f>
        <v>0</v>
      </c>
      <c r="X193" s="127">
        <f>SUMIFS('Nov Receipts Data'!T:T,'Nov Receipts Data'!$B:$B,$B193)+SUMIFS('Nov Receipts Data'!T:T,'Nov Receipts Data'!$B:$B,$A193)</f>
        <v>0</v>
      </c>
      <c r="Y193" s="127">
        <f>SUMIFS('Nov Receipts Data'!U:U,'Nov Receipts Data'!$B:$B,$B193)+SUMIFS('Nov Receipts Data'!U:U,'Nov Receipts Data'!$B:$B,$A193)</f>
        <v>0</v>
      </c>
      <c r="Z193" s="127">
        <f>SUMIFS('Nov Receipts Data'!V:V,'Nov Receipts Data'!$B:$B,$B193)+SUMIFS('Nov Receipts Data'!V:V,'Nov Receipts Data'!$B:$B,$A193)</f>
        <v>0</v>
      </c>
      <c r="AA193" s="127">
        <f>SUMIFS('Nov Receipts Data'!W:W,'Nov Receipts Data'!$B:$B,$B193)+SUMIFS('Nov Receipts Data'!W:W,'Nov Receipts Data'!$B:$B,$A193)</f>
        <v>0</v>
      </c>
      <c r="AB193" s="127">
        <f>SUMIFS('Nov Receipts Data'!X:X,'Nov Receipts Data'!$B:$B,$B193)+SUMIFS('Nov Receipts Data'!X:X,'Nov Receipts Data'!$B:$B,$A193)</f>
        <v>0</v>
      </c>
      <c r="AC193" s="127">
        <f>SUMIFS('Nov Receipts Data'!Y:Y,'Nov Receipts Data'!$B:$B,$B193)+SUMIFS('Nov Receipts Data'!Y:Y,'Nov Receipts Data'!$B:$B,$A193)</f>
        <v>1190.0999999999999</v>
      </c>
      <c r="AD193" s="127">
        <f>SUMIFS('Nov Receipts Data'!Z:Z,'Nov Receipts Data'!$B:$B,$B193)+SUMIFS('Nov Receipts Data'!Z:Z,'Nov Receipts Data'!$B:$B,$A193)</f>
        <v>449.57</v>
      </c>
      <c r="AE193" s="127">
        <f>SUMIFS('Nov Receipts Data'!AA:AA,'Nov Receipts Data'!$B:$B,$B193)+SUMIFS('Nov Receipts Data'!AA:AA,'Nov Receipts Data'!$B:$B,$A193)</f>
        <v>0</v>
      </c>
      <c r="AF193" s="127">
        <f>SUMIFS('Nov Receipts Data'!AB:AB,'Nov Receipts Data'!$B:$B,$B193)+SUMIFS('Nov Receipts Data'!AB:AB,'Nov Receipts Data'!$B:$B,$A193)</f>
        <v>0</v>
      </c>
      <c r="AG193" s="127">
        <f>SUMIFS('Nov Receipts Data'!AC:AC,'Nov Receipts Data'!$B:$B,$B193)+SUMIFS('Nov Receipts Data'!AC:AC,'Nov Receipts Data'!$B:$B,$A193)</f>
        <v>0</v>
      </c>
      <c r="AH193" s="127">
        <f>SUMIFS('Nov Receipts Data'!AD:AD,'Nov Receipts Data'!$B:$B,$B193)+SUMIFS('Nov Receipts Data'!AD:AD,'Nov Receipts Data'!$B:$B,$A193)</f>
        <v>0</v>
      </c>
      <c r="AI193" s="127">
        <f>SUMIFS('Nov Receipts Data'!AE:AE,'Nov Receipts Data'!$B:$B,$B193)+SUMIFS('Nov Receipts Data'!AE:AE,'Nov Receipts Data'!$B:$B,$A193)</f>
        <v>0</v>
      </c>
      <c r="AJ193" s="127">
        <f>SUMIFS('Nov Receipts Data'!AF:AF,'Nov Receipts Data'!$B:$B,$B193)+SUMIFS('Nov Receipts Data'!AF:AF,'Nov Receipts Data'!$B:$B,$A193)</f>
        <v>0</v>
      </c>
      <c r="AK193" s="88"/>
    </row>
    <row r="194" spans="1:37" ht="13.2" outlineLevel="1">
      <c r="A194" s="86"/>
      <c r="B194" s="19" t="s">
        <v>186</v>
      </c>
      <c r="C194" s="127">
        <v>826.70308880308892</v>
      </c>
      <c r="D194" s="80">
        <f>SUMIFS('PMT Terms'!C:C,'PMT Terms'!B:B,B194)</f>
        <v>60</v>
      </c>
      <c r="E194" s="89">
        <f t="shared" si="13"/>
        <v>2.4487630776013569</v>
      </c>
      <c r="F194" s="84">
        <f t="shared" si="15"/>
        <v>2024.3999999999999</v>
      </c>
      <c r="G194" s="88">
        <f>SUMIFS('Nov Receipts Data'!C:C,'Nov Receipts Data'!$B:$B,$B194)+SUMIFS('Nov Receipts Data'!C:C,'Nov Receipts Data'!$B:$B,$A194)</f>
        <v>0</v>
      </c>
      <c r="H194" s="88">
        <f>SUMIFS('Nov Receipts Data'!D:D,'Nov Receipts Data'!$B:$B,$B194)+SUMIFS('Nov Receipts Data'!D:D,'Nov Receipts Data'!$B:$B,$A194)</f>
        <v>0</v>
      </c>
      <c r="I194" s="127">
        <f>SUMIFS('Nov Receipts Data'!E:E,'Nov Receipts Data'!$B:$B,$B194)+SUMIFS('Nov Receipts Data'!E:E,'Nov Receipts Data'!$B:$B,$A194)</f>
        <v>0</v>
      </c>
      <c r="J194" s="127">
        <f>SUMIFS('Nov Receipts Data'!F:F,'Nov Receipts Data'!$B:$B,$B194)+SUMIFS('Nov Receipts Data'!F:F,'Nov Receipts Data'!$B:$B,$A194)</f>
        <v>855.55</v>
      </c>
      <c r="K194" s="127">
        <f>SUMIFS('Nov Receipts Data'!G:G,'Nov Receipts Data'!$B:$B,$B194)+SUMIFS('Nov Receipts Data'!G:G,'Nov Receipts Data'!$B:$B,$A194)</f>
        <v>12.05</v>
      </c>
      <c r="L194" s="127">
        <f>SUMIFS('Nov Receipts Data'!H:H,'Nov Receipts Data'!$B:$B,$B194)+SUMIFS('Nov Receipts Data'!H:H,'Nov Receipts Data'!$B:$B,$A194)</f>
        <v>0</v>
      </c>
      <c r="M194" s="127">
        <f>SUMIFS('Nov Receipts Data'!I:I,'Nov Receipts Data'!$B:$B,$B194)+SUMIFS('Nov Receipts Data'!I:I,'Nov Receipts Data'!$B:$B,$A194)</f>
        <v>0</v>
      </c>
      <c r="N194" s="127">
        <f>SUMIFS('Nov Receipts Data'!J:J,'Nov Receipts Data'!$B:$B,$B194)+SUMIFS('Nov Receipts Data'!J:J,'Nov Receipts Data'!$B:$B,$A194)</f>
        <v>0</v>
      </c>
      <c r="O194" s="127">
        <f>SUMIFS('Nov Receipts Data'!K:K,'Nov Receipts Data'!$B:$B,$B194)+SUMIFS('Nov Receipts Data'!K:K,'Nov Receipts Data'!$B:$B,$A194)</f>
        <v>0</v>
      </c>
      <c r="P194" s="127">
        <f>SUMIFS('Nov Receipts Data'!L:L,'Nov Receipts Data'!$B:$B,$B194)+SUMIFS('Nov Receipts Data'!L:L,'Nov Receipts Data'!$B:$B,$A194)</f>
        <v>0</v>
      </c>
      <c r="Q194" s="127">
        <f>SUMIFS('Nov Receipts Data'!M:M,'Nov Receipts Data'!$B:$B,$B194)+SUMIFS('Nov Receipts Data'!M:M,'Nov Receipts Data'!$B:$B,$A194)</f>
        <v>0</v>
      </c>
      <c r="R194" s="127">
        <f>SUMIFS('Nov Receipts Data'!N:N,'Nov Receipts Data'!$B:$B,$B194)+SUMIFS('Nov Receipts Data'!N:N,'Nov Receipts Data'!$B:$B,$A194)</f>
        <v>0</v>
      </c>
      <c r="S194" s="127">
        <f>SUMIFS('Nov Receipts Data'!O:O,'Nov Receipts Data'!$B:$B,$B194)+SUMIFS('Nov Receipts Data'!O:O,'Nov Receipts Data'!$B:$B,$A194)</f>
        <v>1156.8</v>
      </c>
      <c r="T194" s="127">
        <f>SUMIFS('Nov Receipts Data'!P:P,'Nov Receipts Data'!$B:$B,$B194)+SUMIFS('Nov Receipts Data'!P:P,'Nov Receipts Data'!$B:$B,$A194)</f>
        <v>0</v>
      </c>
      <c r="U194" s="127">
        <f>SUMIFS('Nov Receipts Data'!Q:Q,'Nov Receipts Data'!$B:$B,$B194)+SUMIFS('Nov Receipts Data'!Q:Q,'Nov Receipts Data'!$B:$B,$A194)</f>
        <v>0</v>
      </c>
      <c r="V194" s="127">
        <f>SUMIFS('Nov Receipts Data'!R:R,'Nov Receipts Data'!$B:$B,$B194)+SUMIFS('Nov Receipts Data'!R:R,'Nov Receipts Data'!$B:$B,$A194)</f>
        <v>0</v>
      </c>
      <c r="W194" s="127">
        <f>SUMIFS('Nov Receipts Data'!S:S,'Nov Receipts Data'!$B:$B,$B194)+SUMIFS('Nov Receipts Data'!S:S,'Nov Receipts Data'!$B:$B,$A194)</f>
        <v>0</v>
      </c>
      <c r="X194" s="127">
        <f>SUMIFS('Nov Receipts Data'!T:T,'Nov Receipts Data'!$B:$B,$B194)+SUMIFS('Nov Receipts Data'!T:T,'Nov Receipts Data'!$B:$B,$A194)</f>
        <v>0</v>
      </c>
      <c r="Y194" s="127">
        <f>SUMIFS('Nov Receipts Data'!U:U,'Nov Receipts Data'!$B:$B,$B194)+SUMIFS('Nov Receipts Data'!U:U,'Nov Receipts Data'!$B:$B,$A194)</f>
        <v>0</v>
      </c>
      <c r="Z194" s="127">
        <f>SUMIFS('Nov Receipts Data'!V:V,'Nov Receipts Data'!$B:$B,$B194)+SUMIFS('Nov Receipts Data'!V:V,'Nov Receipts Data'!$B:$B,$A194)</f>
        <v>0</v>
      </c>
      <c r="AA194" s="127">
        <f>SUMIFS('Nov Receipts Data'!W:W,'Nov Receipts Data'!$B:$B,$B194)+SUMIFS('Nov Receipts Data'!W:W,'Nov Receipts Data'!$B:$B,$A194)</f>
        <v>0</v>
      </c>
      <c r="AB194" s="127">
        <f>SUMIFS('Nov Receipts Data'!X:X,'Nov Receipts Data'!$B:$B,$B194)+SUMIFS('Nov Receipts Data'!X:X,'Nov Receipts Data'!$B:$B,$A194)</f>
        <v>0</v>
      </c>
      <c r="AC194" s="127">
        <f>SUMIFS('Nov Receipts Data'!Y:Y,'Nov Receipts Data'!$B:$B,$B194)+SUMIFS('Nov Receipts Data'!Y:Y,'Nov Receipts Data'!$B:$B,$A194)</f>
        <v>0</v>
      </c>
      <c r="AD194" s="127">
        <f>SUMIFS('Nov Receipts Data'!Z:Z,'Nov Receipts Data'!$B:$B,$B194)+SUMIFS('Nov Receipts Data'!Z:Z,'Nov Receipts Data'!$B:$B,$A194)</f>
        <v>0</v>
      </c>
      <c r="AE194" s="127">
        <f>SUMIFS('Nov Receipts Data'!AA:AA,'Nov Receipts Data'!$B:$B,$B194)+SUMIFS('Nov Receipts Data'!AA:AA,'Nov Receipts Data'!$B:$B,$A194)</f>
        <v>0</v>
      </c>
      <c r="AF194" s="127">
        <f>SUMIFS('Nov Receipts Data'!AB:AB,'Nov Receipts Data'!$B:$B,$B194)+SUMIFS('Nov Receipts Data'!AB:AB,'Nov Receipts Data'!$B:$B,$A194)</f>
        <v>0</v>
      </c>
      <c r="AG194" s="127">
        <f>SUMIFS('Nov Receipts Data'!AC:AC,'Nov Receipts Data'!$B:$B,$B194)+SUMIFS('Nov Receipts Data'!AC:AC,'Nov Receipts Data'!$B:$B,$A194)</f>
        <v>0</v>
      </c>
      <c r="AH194" s="127">
        <f>SUMIFS('Nov Receipts Data'!AD:AD,'Nov Receipts Data'!$B:$B,$B194)+SUMIFS('Nov Receipts Data'!AD:AD,'Nov Receipts Data'!$B:$B,$A194)</f>
        <v>0</v>
      </c>
      <c r="AI194" s="127">
        <f>SUMIFS('Nov Receipts Data'!AE:AE,'Nov Receipts Data'!$B:$B,$B194)+SUMIFS('Nov Receipts Data'!AE:AE,'Nov Receipts Data'!$B:$B,$A194)</f>
        <v>0</v>
      </c>
      <c r="AJ194" s="127">
        <f>SUMIFS('Nov Receipts Data'!AF:AF,'Nov Receipts Data'!$B:$B,$B194)+SUMIFS('Nov Receipts Data'!AF:AF,'Nov Receipts Data'!$B:$B,$A194)</f>
        <v>0</v>
      </c>
      <c r="AK194" s="88"/>
    </row>
    <row r="195" spans="1:37" ht="13.2" outlineLevel="1">
      <c r="A195" s="86"/>
      <c r="B195" s="19" t="s">
        <v>531</v>
      </c>
      <c r="C195" s="127">
        <v>14417.758467125057</v>
      </c>
      <c r="D195" s="80">
        <f>SUMIFS('PMT Terms'!C:C,'PMT Terms'!B:B,B195)</f>
        <v>60</v>
      </c>
      <c r="E195" s="89">
        <f t="shared" si="13"/>
        <v>6.2045705789825024E-2</v>
      </c>
      <c r="F195" s="84">
        <f t="shared" si="15"/>
        <v>894.56</v>
      </c>
      <c r="G195" s="88">
        <f>SUMIFS('Nov Receipts Data'!C:C,'Nov Receipts Data'!$B:$B,$B195)+SUMIFS('Nov Receipts Data'!C:C,'Nov Receipts Data'!$B:$B,$A195)</f>
        <v>0</v>
      </c>
      <c r="H195" s="88">
        <f>SUMIFS('Nov Receipts Data'!D:D,'Nov Receipts Data'!$B:$B,$B195)+SUMIFS('Nov Receipts Data'!D:D,'Nov Receipts Data'!$B:$B,$A195)</f>
        <v>0</v>
      </c>
      <c r="I195" s="127">
        <f>SUMIFS('Nov Receipts Data'!E:E,'Nov Receipts Data'!$B:$B,$B195)+SUMIFS('Nov Receipts Data'!E:E,'Nov Receipts Data'!$B:$B,$A195)</f>
        <v>0</v>
      </c>
      <c r="J195" s="127">
        <f>SUMIFS('Nov Receipts Data'!F:F,'Nov Receipts Data'!$B:$B,$B195)+SUMIFS('Nov Receipts Data'!F:F,'Nov Receipts Data'!$B:$B,$A195)</f>
        <v>161.82</v>
      </c>
      <c r="K195" s="127">
        <f>SUMIFS('Nov Receipts Data'!G:G,'Nov Receipts Data'!$B:$B,$B195)+SUMIFS('Nov Receipts Data'!G:G,'Nov Receipts Data'!$B:$B,$A195)</f>
        <v>0</v>
      </c>
      <c r="L195" s="127">
        <f>SUMIFS('Nov Receipts Data'!H:H,'Nov Receipts Data'!$B:$B,$B195)+SUMIFS('Nov Receipts Data'!H:H,'Nov Receipts Data'!$B:$B,$A195)</f>
        <v>15.04</v>
      </c>
      <c r="M195" s="127">
        <f>SUMIFS('Nov Receipts Data'!I:I,'Nov Receipts Data'!$B:$B,$B195)+SUMIFS('Nov Receipts Data'!I:I,'Nov Receipts Data'!$B:$B,$A195)</f>
        <v>0</v>
      </c>
      <c r="N195" s="127">
        <f>SUMIFS('Nov Receipts Data'!J:J,'Nov Receipts Data'!$B:$B,$B195)+SUMIFS('Nov Receipts Data'!J:J,'Nov Receipts Data'!$B:$B,$A195)</f>
        <v>0</v>
      </c>
      <c r="O195" s="127">
        <f>SUMIFS('Nov Receipts Data'!K:K,'Nov Receipts Data'!$B:$B,$B195)+SUMIFS('Nov Receipts Data'!K:K,'Nov Receipts Data'!$B:$B,$A195)</f>
        <v>0</v>
      </c>
      <c r="P195" s="127">
        <f>SUMIFS('Nov Receipts Data'!L:L,'Nov Receipts Data'!$B:$B,$B195)+SUMIFS('Nov Receipts Data'!L:L,'Nov Receipts Data'!$B:$B,$A195)</f>
        <v>0</v>
      </c>
      <c r="Q195" s="127">
        <f>SUMIFS('Nov Receipts Data'!M:M,'Nov Receipts Data'!$B:$B,$B195)+SUMIFS('Nov Receipts Data'!M:M,'Nov Receipts Data'!$B:$B,$A195)</f>
        <v>436.77</v>
      </c>
      <c r="R195" s="127">
        <f>SUMIFS('Nov Receipts Data'!N:N,'Nov Receipts Data'!$B:$B,$B195)+SUMIFS('Nov Receipts Data'!N:N,'Nov Receipts Data'!$B:$B,$A195)</f>
        <v>0</v>
      </c>
      <c r="S195" s="127">
        <f>SUMIFS('Nov Receipts Data'!O:O,'Nov Receipts Data'!$B:$B,$B195)+SUMIFS('Nov Receipts Data'!O:O,'Nov Receipts Data'!$B:$B,$A195)</f>
        <v>0</v>
      </c>
      <c r="T195" s="127">
        <f>SUMIFS('Nov Receipts Data'!P:P,'Nov Receipts Data'!$B:$B,$B195)+SUMIFS('Nov Receipts Data'!P:P,'Nov Receipts Data'!$B:$B,$A195)</f>
        <v>36.69</v>
      </c>
      <c r="U195" s="127">
        <f>SUMIFS('Nov Receipts Data'!Q:Q,'Nov Receipts Data'!$B:$B,$B195)+SUMIFS('Nov Receipts Data'!Q:Q,'Nov Receipts Data'!$B:$B,$A195)</f>
        <v>0</v>
      </c>
      <c r="V195" s="127">
        <f>SUMIFS('Nov Receipts Data'!R:R,'Nov Receipts Data'!$B:$B,$B195)+SUMIFS('Nov Receipts Data'!R:R,'Nov Receipts Data'!$B:$B,$A195)</f>
        <v>0</v>
      </c>
      <c r="W195" s="127">
        <f>SUMIFS('Nov Receipts Data'!S:S,'Nov Receipts Data'!$B:$B,$B195)+SUMIFS('Nov Receipts Data'!S:S,'Nov Receipts Data'!$B:$B,$A195)</f>
        <v>0</v>
      </c>
      <c r="X195" s="127">
        <f>SUMIFS('Nov Receipts Data'!T:T,'Nov Receipts Data'!$B:$B,$B195)+SUMIFS('Nov Receipts Data'!T:T,'Nov Receipts Data'!$B:$B,$A195)</f>
        <v>0</v>
      </c>
      <c r="Y195" s="127">
        <f>SUMIFS('Nov Receipts Data'!U:U,'Nov Receipts Data'!$B:$B,$B195)+SUMIFS('Nov Receipts Data'!U:U,'Nov Receipts Data'!$B:$B,$A195)</f>
        <v>0</v>
      </c>
      <c r="Z195" s="127">
        <f>SUMIFS('Nov Receipts Data'!V:V,'Nov Receipts Data'!$B:$B,$B195)+SUMIFS('Nov Receipts Data'!V:V,'Nov Receipts Data'!$B:$B,$A195)</f>
        <v>0</v>
      </c>
      <c r="AA195" s="127">
        <f>SUMIFS('Nov Receipts Data'!W:W,'Nov Receipts Data'!$B:$B,$B195)+SUMIFS('Nov Receipts Data'!W:W,'Nov Receipts Data'!$B:$B,$A195)</f>
        <v>124.6</v>
      </c>
      <c r="AB195" s="127">
        <f>SUMIFS('Nov Receipts Data'!X:X,'Nov Receipts Data'!$B:$B,$B195)+SUMIFS('Nov Receipts Data'!X:X,'Nov Receipts Data'!$B:$B,$A195)</f>
        <v>0</v>
      </c>
      <c r="AC195" s="127">
        <f>SUMIFS('Nov Receipts Data'!Y:Y,'Nov Receipts Data'!$B:$B,$B195)+SUMIFS('Nov Receipts Data'!Y:Y,'Nov Receipts Data'!$B:$B,$A195)</f>
        <v>0</v>
      </c>
      <c r="AD195" s="127">
        <f>SUMIFS('Nov Receipts Data'!Z:Z,'Nov Receipts Data'!$B:$B,$B195)+SUMIFS('Nov Receipts Data'!Z:Z,'Nov Receipts Data'!$B:$B,$A195)</f>
        <v>0</v>
      </c>
      <c r="AE195" s="127">
        <f>SUMIFS('Nov Receipts Data'!AA:AA,'Nov Receipts Data'!$B:$B,$B195)+SUMIFS('Nov Receipts Data'!AA:AA,'Nov Receipts Data'!$B:$B,$A195)</f>
        <v>119.64</v>
      </c>
      <c r="AF195" s="127">
        <f>SUMIFS('Nov Receipts Data'!AB:AB,'Nov Receipts Data'!$B:$B,$B195)+SUMIFS('Nov Receipts Data'!AB:AB,'Nov Receipts Data'!$B:$B,$A195)</f>
        <v>0</v>
      </c>
      <c r="AG195" s="127">
        <f>SUMIFS('Nov Receipts Data'!AC:AC,'Nov Receipts Data'!$B:$B,$B195)+SUMIFS('Nov Receipts Data'!AC:AC,'Nov Receipts Data'!$B:$B,$A195)</f>
        <v>0</v>
      </c>
      <c r="AH195" s="127">
        <f>SUMIFS('Nov Receipts Data'!AD:AD,'Nov Receipts Data'!$B:$B,$B195)+SUMIFS('Nov Receipts Data'!AD:AD,'Nov Receipts Data'!$B:$B,$A195)</f>
        <v>0</v>
      </c>
      <c r="AI195" s="127">
        <f>SUMIFS('Nov Receipts Data'!AE:AE,'Nov Receipts Data'!$B:$B,$B195)+SUMIFS('Nov Receipts Data'!AE:AE,'Nov Receipts Data'!$B:$B,$A195)</f>
        <v>0</v>
      </c>
      <c r="AJ195" s="127">
        <f>SUMIFS('Nov Receipts Data'!AF:AF,'Nov Receipts Data'!$B:$B,$B195)+SUMIFS('Nov Receipts Data'!AF:AF,'Nov Receipts Data'!$B:$B,$A195)</f>
        <v>0</v>
      </c>
      <c r="AK195" s="88"/>
    </row>
    <row r="196" spans="1:37" ht="13.2" outlineLevel="1">
      <c r="A196" s="86"/>
      <c r="B196" s="19" t="s">
        <v>546</v>
      </c>
      <c r="C196" s="127">
        <v>26877.696341574676</v>
      </c>
      <c r="D196" s="80">
        <f>SUMIFS('PMT Terms'!C:C,'PMT Terms'!B:B,B196)</f>
        <v>45</v>
      </c>
      <c r="E196" s="89">
        <f t="shared" si="13"/>
        <v>8.2912611694066028E-3</v>
      </c>
      <c r="F196" s="84">
        <f t="shared" si="15"/>
        <v>222.85</v>
      </c>
      <c r="G196" s="88">
        <f>SUMIFS('Nov Receipts Data'!C:C,'Nov Receipts Data'!$B:$B,$B196)+SUMIFS('Nov Receipts Data'!C:C,'Nov Receipts Data'!$B:$B,$A196)</f>
        <v>0</v>
      </c>
      <c r="H196" s="88">
        <f>SUMIFS('Nov Receipts Data'!D:D,'Nov Receipts Data'!$B:$B,$B196)+SUMIFS('Nov Receipts Data'!D:D,'Nov Receipts Data'!$B:$B,$A196)</f>
        <v>0</v>
      </c>
      <c r="I196" s="127">
        <f>SUMIFS('Nov Receipts Data'!E:E,'Nov Receipts Data'!$B:$B,$B196)+SUMIFS('Nov Receipts Data'!E:E,'Nov Receipts Data'!$B:$B,$A196)</f>
        <v>0</v>
      </c>
      <c r="J196" s="127">
        <f>SUMIFS('Nov Receipts Data'!F:F,'Nov Receipts Data'!$B:$B,$B196)+SUMIFS('Nov Receipts Data'!F:F,'Nov Receipts Data'!$B:$B,$A196)</f>
        <v>0</v>
      </c>
      <c r="K196" s="127">
        <f>SUMIFS('Nov Receipts Data'!G:G,'Nov Receipts Data'!$B:$B,$B196)+SUMIFS('Nov Receipts Data'!G:G,'Nov Receipts Data'!$B:$B,$A196)</f>
        <v>0</v>
      </c>
      <c r="L196" s="127">
        <f>SUMIFS('Nov Receipts Data'!H:H,'Nov Receipts Data'!$B:$B,$B196)+SUMIFS('Nov Receipts Data'!H:H,'Nov Receipts Data'!$B:$B,$A196)</f>
        <v>0</v>
      </c>
      <c r="M196" s="127">
        <f>SUMIFS('Nov Receipts Data'!I:I,'Nov Receipts Data'!$B:$B,$B196)+SUMIFS('Nov Receipts Data'!I:I,'Nov Receipts Data'!$B:$B,$A196)</f>
        <v>222.85</v>
      </c>
      <c r="N196" s="127">
        <f>SUMIFS('Nov Receipts Data'!J:J,'Nov Receipts Data'!$B:$B,$B196)+SUMIFS('Nov Receipts Data'!J:J,'Nov Receipts Data'!$B:$B,$A196)</f>
        <v>0</v>
      </c>
      <c r="O196" s="127">
        <f>SUMIFS('Nov Receipts Data'!K:K,'Nov Receipts Data'!$B:$B,$B196)+SUMIFS('Nov Receipts Data'!K:K,'Nov Receipts Data'!$B:$B,$A196)</f>
        <v>0</v>
      </c>
      <c r="P196" s="127">
        <f>SUMIFS('Nov Receipts Data'!L:L,'Nov Receipts Data'!$B:$B,$B196)+SUMIFS('Nov Receipts Data'!L:L,'Nov Receipts Data'!$B:$B,$A196)</f>
        <v>0</v>
      </c>
      <c r="Q196" s="127">
        <f>SUMIFS('Nov Receipts Data'!M:M,'Nov Receipts Data'!$B:$B,$B196)+SUMIFS('Nov Receipts Data'!M:M,'Nov Receipts Data'!$B:$B,$A196)</f>
        <v>0</v>
      </c>
      <c r="R196" s="127">
        <f>SUMIFS('Nov Receipts Data'!N:N,'Nov Receipts Data'!$B:$B,$B196)+SUMIFS('Nov Receipts Data'!N:N,'Nov Receipts Data'!$B:$B,$A196)</f>
        <v>0</v>
      </c>
      <c r="S196" s="127">
        <f>SUMIFS('Nov Receipts Data'!O:O,'Nov Receipts Data'!$B:$B,$B196)+SUMIFS('Nov Receipts Data'!O:O,'Nov Receipts Data'!$B:$B,$A196)</f>
        <v>0</v>
      </c>
      <c r="T196" s="127">
        <f>SUMIFS('Nov Receipts Data'!P:P,'Nov Receipts Data'!$B:$B,$B196)+SUMIFS('Nov Receipts Data'!P:P,'Nov Receipts Data'!$B:$B,$A196)</f>
        <v>0</v>
      </c>
      <c r="U196" s="127">
        <f>SUMIFS('Nov Receipts Data'!Q:Q,'Nov Receipts Data'!$B:$B,$B196)+SUMIFS('Nov Receipts Data'!Q:Q,'Nov Receipts Data'!$B:$B,$A196)</f>
        <v>0</v>
      </c>
      <c r="V196" s="127">
        <f>SUMIFS('Nov Receipts Data'!R:R,'Nov Receipts Data'!$B:$B,$B196)+SUMIFS('Nov Receipts Data'!R:R,'Nov Receipts Data'!$B:$B,$A196)</f>
        <v>0</v>
      </c>
      <c r="W196" s="127">
        <f>SUMIFS('Nov Receipts Data'!S:S,'Nov Receipts Data'!$B:$B,$B196)+SUMIFS('Nov Receipts Data'!S:S,'Nov Receipts Data'!$B:$B,$A196)</f>
        <v>0</v>
      </c>
      <c r="X196" s="127">
        <f>SUMIFS('Nov Receipts Data'!T:T,'Nov Receipts Data'!$B:$B,$B196)+SUMIFS('Nov Receipts Data'!T:T,'Nov Receipts Data'!$B:$B,$A196)</f>
        <v>0</v>
      </c>
      <c r="Y196" s="127">
        <f>SUMIFS('Nov Receipts Data'!U:U,'Nov Receipts Data'!$B:$B,$B196)+SUMIFS('Nov Receipts Data'!U:U,'Nov Receipts Data'!$B:$B,$A196)</f>
        <v>0</v>
      </c>
      <c r="Z196" s="127">
        <f>SUMIFS('Nov Receipts Data'!V:V,'Nov Receipts Data'!$B:$B,$B196)+SUMIFS('Nov Receipts Data'!V:V,'Nov Receipts Data'!$B:$B,$A196)</f>
        <v>0</v>
      </c>
      <c r="AA196" s="127">
        <f>SUMIFS('Nov Receipts Data'!W:W,'Nov Receipts Data'!$B:$B,$B196)+SUMIFS('Nov Receipts Data'!W:W,'Nov Receipts Data'!$B:$B,$A196)</f>
        <v>0</v>
      </c>
      <c r="AB196" s="127">
        <f>SUMIFS('Nov Receipts Data'!X:X,'Nov Receipts Data'!$B:$B,$B196)+SUMIFS('Nov Receipts Data'!X:X,'Nov Receipts Data'!$B:$B,$A196)</f>
        <v>0</v>
      </c>
      <c r="AC196" s="127">
        <f>SUMIFS('Nov Receipts Data'!Y:Y,'Nov Receipts Data'!$B:$B,$B196)+SUMIFS('Nov Receipts Data'!Y:Y,'Nov Receipts Data'!$B:$B,$A196)</f>
        <v>0</v>
      </c>
      <c r="AD196" s="127">
        <f>SUMIFS('Nov Receipts Data'!Z:Z,'Nov Receipts Data'!$B:$B,$B196)+SUMIFS('Nov Receipts Data'!Z:Z,'Nov Receipts Data'!$B:$B,$A196)</f>
        <v>0</v>
      </c>
      <c r="AE196" s="127">
        <f>SUMIFS('Nov Receipts Data'!AA:AA,'Nov Receipts Data'!$B:$B,$B196)+SUMIFS('Nov Receipts Data'!AA:AA,'Nov Receipts Data'!$B:$B,$A196)</f>
        <v>0</v>
      </c>
      <c r="AF196" s="127">
        <f>SUMIFS('Nov Receipts Data'!AB:AB,'Nov Receipts Data'!$B:$B,$B196)+SUMIFS('Nov Receipts Data'!AB:AB,'Nov Receipts Data'!$B:$B,$A196)</f>
        <v>0</v>
      </c>
      <c r="AG196" s="127">
        <f>SUMIFS('Nov Receipts Data'!AC:AC,'Nov Receipts Data'!$B:$B,$B196)+SUMIFS('Nov Receipts Data'!AC:AC,'Nov Receipts Data'!$B:$B,$A196)</f>
        <v>0</v>
      </c>
      <c r="AH196" s="127">
        <f>SUMIFS('Nov Receipts Data'!AD:AD,'Nov Receipts Data'!$B:$B,$B196)+SUMIFS('Nov Receipts Data'!AD:AD,'Nov Receipts Data'!$B:$B,$A196)</f>
        <v>0</v>
      </c>
      <c r="AI196" s="127">
        <f>SUMIFS('Nov Receipts Data'!AE:AE,'Nov Receipts Data'!$B:$B,$B196)+SUMIFS('Nov Receipts Data'!AE:AE,'Nov Receipts Data'!$B:$B,$A196)</f>
        <v>0</v>
      </c>
      <c r="AJ196" s="127">
        <f>SUMIFS('Nov Receipts Data'!AF:AF,'Nov Receipts Data'!$B:$B,$B196)+SUMIFS('Nov Receipts Data'!AF:AF,'Nov Receipts Data'!$B:$B,$A196)</f>
        <v>0</v>
      </c>
      <c r="AK196" s="88"/>
    </row>
    <row r="197" spans="1:37" ht="13.2" outlineLevel="1">
      <c r="A197" s="86"/>
      <c r="B197" s="19" t="s">
        <v>75</v>
      </c>
      <c r="C197" s="127"/>
      <c r="D197" s="80">
        <f>SUMIFS('PMT Terms'!C:C,'PMT Terms'!B:B,B197)</f>
        <v>90</v>
      </c>
      <c r="E197" s="89" t="e">
        <f t="shared" si="13"/>
        <v>#DIV/0!</v>
      </c>
      <c r="F197" s="84">
        <f t="shared" si="15"/>
        <v>47249.600000000006</v>
      </c>
      <c r="G197" s="88">
        <f>SUMIFS('Nov Receipts Data'!C:C,'Nov Receipts Data'!$B:$B,$B197)+SUMIFS('Nov Receipts Data'!C:C,'Nov Receipts Data'!$B:$B,$A197)</f>
        <v>0</v>
      </c>
      <c r="H197" s="88">
        <f>SUMIFS('Nov Receipts Data'!D:D,'Nov Receipts Data'!$B:$B,$B197)+SUMIFS('Nov Receipts Data'!D:D,'Nov Receipts Data'!$B:$B,$A197)</f>
        <v>0</v>
      </c>
      <c r="I197" s="127">
        <f>SUMIFS('Nov Receipts Data'!E:E,'Nov Receipts Data'!$B:$B,$B197)+SUMIFS('Nov Receipts Data'!E:E,'Nov Receipts Data'!$B:$B,$A197)</f>
        <v>0</v>
      </c>
      <c r="J197" s="127">
        <f>SUMIFS('Nov Receipts Data'!F:F,'Nov Receipts Data'!$B:$B,$B197)+SUMIFS('Nov Receipts Data'!F:F,'Nov Receipts Data'!$B:$B,$A197)</f>
        <v>0</v>
      </c>
      <c r="K197" s="127">
        <f>SUMIFS('Nov Receipts Data'!G:G,'Nov Receipts Data'!$B:$B,$B197)+SUMIFS('Nov Receipts Data'!G:G,'Nov Receipts Data'!$B:$B,$A197)</f>
        <v>0</v>
      </c>
      <c r="L197" s="127">
        <f>SUMIFS('Nov Receipts Data'!H:H,'Nov Receipts Data'!$B:$B,$B197)+SUMIFS('Nov Receipts Data'!H:H,'Nov Receipts Data'!$B:$B,$A197)</f>
        <v>0</v>
      </c>
      <c r="M197" s="127">
        <f>SUMIFS('Nov Receipts Data'!I:I,'Nov Receipts Data'!$B:$B,$B197)+SUMIFS('Nov Receipts Data'!I:I,'Nov Receipts Data'!$B:$B,$A197)</f>
        <v>0</v>
      </c>
      <c r="N197" s="127">
        <f>SUMIFS('Nov Receipts Data'!J:J,'Nov Receipts Data'!$B:$B,$B197)+SUMIFS('Nov Receipts Data'!J:J,'Nov Receipts Data'!$B:$B,$A197)</f>
        <v>0</v>
      </c>
      <c r="O197" s="127">
        <f>SUMIFS('Nov Receipts Data'!K:K,'Nov Receipts Data'!$B:$B,$B197)+SUMIFS('Nov Receipts Data'!K:K,'Nov Receipts Data'!$B:$B,$A197)</f>
        <v>0</v>
      </c>
      <c r="P197" s="127">
        <f>SUMIFS('Nov Receipts Data'!L:L,'Nov Receipts Data'!$B:$B,$B197)+SUMIFS('Nov Receipts Data'!L:L,'Nov Receipts Data'!$B:$B,$A197)</f>
        <v>0</v>
      </c>
      <c r="Q197" s="127">
        <f>SUMIFS('Nov Receipts Data'!M:M,'Nov Receipts Data'!$B:$B,$B197)+SUMIFS('Nov Receipts Data'!M:M,'Nov Receipts Data'!$B:$B,$A197)</f>
        <v>0</v>
      </c>
      <c r="R197" s="127">
        <f>SUMIFS('Nov Receipts Data'!N:N,'Nov Receipts Data'!$B:$B,$B197)+SUMIFS('Nov Receipts Data'!N:N,'Nov Receipts Data'!$B:$B,$A197)</f>
        <v>0</v>
      </c>
      <c r="S197" s="127">
        <f>SUMIFS('Nov Receipts Data'!O:O,'Nov Receipts Data'!$B:$B,$B197)+SUMIFS('Nov Receipts Data'!O:O,'Nov Receipts Data'!$B:$B,$A197)</f>
        <v>0</v>
      </c>
      <c r="T197" s="127">
        <f>SUMIFS('Nov Receipts Data'!P:P,'Nov Receipts Data'!$B:$B,$B197)+SUMIFS('Nov Receipts Data'!P:P,'Nov Receipts Data'!$B:$B,$A197)</f>
        <v>0</v>
      </c>
      <c r="U197" s="127">
        <f>SUMIFS('Nov Receipts Data'!Q:Q,'Nov Receipts Data'!$B:$B,$B197)+SUMIFS('Nov Receipts Data'!Q:Q,'Nov Receipts Data'!$B:$B,$A197)</f>
        <v>0</v>
      </c>
      <c r="V197" s="127">
        <f>SUMIFS('Nov Receipts Data'!R:R,'Nov Receipts Data'!$B:$B,$B197)+SUMIFS('Nov Receipts Data'!R:R,'Nov Receipts Data'!$B:$B,$A197)</f>
        <v>0</v>
      </c>
      <c r="W197" s="127">
        <f>SUMIFS('Nov Receipts Data'!S:S,'Nov Receipts Data'!$B:$B,$B197)+SUMIFS('Nov Receipts Data'!S:S,'Nov Receipts Data'!$B:$B,$A197)</f>
        <v>0</v>
      </c>
      <c r="X197" s="127">
        <f>SUMIFS('Nov Receipts Data'!T:T,'Nov Receipts Data'!$B:$B,$B197)+SUMIFS('Nov Receipts Data'!T:T,'Nov Receipts Data'!$B:$B,$A197)</f>
        <v>0</v>
      </c>
      <c r="Y197" s="127">
        <f>SUMIFS('Nov Receipts Data'!U:U,'Nov Receipts Data'!$B:$B,$B197)+SUMIFS('Nov Receipts Data'!U:U,'Nov Receipts Data'!$B:$B,$A197)</f>
        <v>0</v>
      </c>
      <c r="Z197" s="127">
        <f>SUMIFS('Nov Receipts Data'!V:V,'Nov Receipts Data'!$B:$B,$B197)+SUMIFS('Nov Receipts Data'!V:V,'Nov Receipts Data'!$B:$B,$A197)</f>
        <v>0</v>
      </c>
      <c r="AA197" s="127">
        <f>SUMIFS('Nov Receipts Data'!W:W,'Nov Receipts Data'!$B:$B,$B197)+SUMIFS('Nov Receipts Data'!W:W,'Nov Receipts Data'!$B:$B,$A197)</f>
        <v>0</v>
      </c>
      <c r="AB197" s="127">
        <f>SUMIFS('Nov Receipts Data'!X:X,'Nov Receipts Data'!$B:$B,$B197)+SUMIFS('Nov Receipts Data'!X:X,'Nov Receipts Data'!$B:$B,$A197)</f>
        <v>0</v>
      </c>
      <c r="AC197" s="127">
        <f>SUMIFS('Nov Receipts Data'!Y:Y,'Nov Receipts Data'!$B:$B,$B197)+SUMIFS('Nov Receipts Data'!Y:Y,'Nov Receipts Data'!$B:$B,$A197)</f>
        <v>0</v>
      </c>
      <c r="AD197" s="127">
        <f>SUMIFS('Nov Receipts Data'!Z:Z,'Nov Receipts Data'!$B:$B,$B197)+SUMIFS('Nov Receipts Data'!Z:Z,'Nov Receipts Data'!$B:$B,$A197)</f>
        <v>0</v>
      </c>
      <c r="AE197" s="127">
        <f>SUMIFS('Nov Receipts Data'!AA:AA,'Nov Receipts Data'!$B:$B,$B197)+SUMIFS('Nov Receipts Data'!AA:AA,'Nov Receipts Data'!$B:$B,$A197)</f>
        <v>0</v>
      </c>
      <c r="AF197" s="127">
        <f>SUMIFS('Nov Receipts Data'!AB:AB,'Nov Receipts Data'!$B:$B,$B197)+SUMIFS('Nov Receipts Data'!AB:AB,'Nov Receipts Data'!$B:$B,$A197)</f>
        <v>0</v>
      </c>
      <c r="AG197" s="127">
        <f>SUMIFS('Nov Receipts Data'!AC:AC,'Nov Receipts Data'!$B:$B,$B197)+SUMIFS('Nov Receipts Data'!AC:AC,'Nov Receipts Data'!$B:$B,$A197)</f>
        <v>0</v>
      </c>
      <c r="AH197" s="127">
        <f>SUMIFS('Nov Receipts Data'!AD:AD,'Nov Receipts Data'!$B:$B,$B197)+SUMIFS('Nov Receipts Data'!AD:AD,'Nov Receipts Data'!$B:$B,$A197)</f>
        <v>38224.300000000003</v>
      </c>
      <c r="AI197" s="127">
        <f>SUMIFS('Nov Receipts Data'!AE:AE,'Nov Receipts Data'!$B:$B,$B197)+SUMIFS('Nov Receipts Data'!AE:AE,'Nov Receipts Data'!$B:$B,$A197)</f>
        <v>8449.2999999999993</v>
      </c>
      <c r="AJ197" s="127">
        <f>SUMIFS('Nov Receipts Data'!AF:AF,'Nov Receipts Data'!$B:$B,$B197)+SUMIFS('Nov Receipts Data'!AF:AF,'Nov Receipts Data'!$B:$B,$A197)</f>
        <v>576</v>
      </c>
      <c r="AK197" s="88"/>
    </row>
    <row r="198" spans="1:37" ht="13.2" outlineLevel="1">
      <c r="A198" s="86"/>
      <c r="B198" s="19" t="s">
        <v>177</v>
      </c>
      <c r="C198" s="127">
        <v>11038.027472909142</v>
      </c>
      <c r="D198" s="80">
        <f>SUMIFS('PMT Terms'!C:C,'PMT Terms'!B:B,B198)</f>
        <v>30</v>
      </c>
      <c r="E198" s="89">
        <f t="shared" si="13"/>
        <v>0.7327396149221902</v>
      </c>
      <c r="F198" s="84">
        <f t="shared" si="15"/>
        <v>8088</v>
      </c>
      <c r="G198" s="88">
        <f>SUMIFS('Nov Receipts Data'!C:C,'Nov Receipts Data'!$B:$B,$B198)+SUMIFS('Nov Receipts Data'!C:C,'Nov Receipts Data'!$B:$B,$A198)</f>
        <v>0</v>
      </c>
      <c r="H198" s="88">
        <f>SUMIFS('Nov Receipts Data'!D:D,'Nov Receipts Data'!$B:$B,$B198)+SUMIFS('Nov Receipts Data'!D:D,'Nov Receipts Data'!$B:$B,$A198)</f>
        <v>0</v>
      </c>
      <c r="I198" s="127">
        <f>SUMIFS('Nov Receipts Data'!E:E,'Nov Receipts Data'!$B:$B,$B198)+SUMIFS('Nov Receipts Data'!E:E,'Nov Receipts Data'!$B:$B,$A198)</f>
        <v>0</v>
      </c>
      <c r="J198" s="127">
        <f>SUMIFS('Nov Receipts Data'!F:F,'Nov Receipts Data'!$B:$B,$B198)+SUMIFS('Nov Receipts Data'!F:F,'Nov Receipts Data'!$B:$B,$A198)</f>
        <v>0</v>
      </c>
      <c r="K198" s="127">
        <f>SUMIFS('Nov Receipts Data'!G:G,'Nov Receipts Data'!$B:$B,$B198)+SUMIFS('Nov Receipts Data'!G:G,'Nov Receipts Data'!$B:$B,$A198)</f>
        <v>0</v>
      </c>
      <c r="L198" s="127">
        <f>SUMIFS('Nov Receipts Data'!H:H,'Nov Receipts Data'!$B:$B,$B198)+SUMIFS('Nov Receipts Data'!H:H,'Nov Receipts Data'!$B:$B,$A198)</f>
        <v>0</v>
      </c>
      <c r="M198" s="127">
        <f>SUMIFS('Nov Receipts Data'!I:I,'Nov Receipts Data'!$B:$B,$B198)+SUMIFS('Nov Receipts Data'!I:I,'Nov Receipts Data'!$B:$B,$A198)</f>
        <v>0</v>
      </c>
      <c r="N198" s="127">
        <f>SUMIFS('Nov Receipts Data'!J:J,'Nov Receipts Data'!$B:$B,$B198)+SUMIFS('Nov Receipts Data'!J:J,'Nov Receipts Data'!$B:$B,$A198)</f>
        <v>0</v>
      </c>
      <c r="O198" s="127">
        <f>SUMIFS('Nov Receipts Data'!K:K,'Nov Receipts Data'!$B:$B,$B198)+SUMIFS('Nov Receipts Data'!K:K,'Nov Receipts Data'!$B:$B,$A198)</f>
        <v>0</v>
      </c>
      <c r="P198" s="127">
        <f>SUMIFS('Nov Receipts Data'!L:L,'Nov Receipts Data'!$B:$B,$B198)+SUMIFS('Nov Receipts Data'!L:L,'Nov Receipts Data'!$B:$B,$A198)</f>
        <v>0</v>
      </c>
      <c r="Q198" s="127">
        <f>SUMIFS('Nov Receipts Data'!M:M,'Nov Receipts Data'!$B:$B,$B198)+SUMIFS('Nov Receipts Data'!M:M,'Nov Receipts Data'!$B:$B,$A198)</f>
        <v>0</v>
      </c>
      <c r="R198" s="127">
        <f>SUMIFS('Nov Receipts Data'!N:N,'Nov Receipts Data'!$B:$B,$B198)+SUMIFS('Nov Receipts Data'!N:N,'Nov Receipts Data'!$B:$B,$A198)</f>
        <v>0</v>
      </c>
      <c r="S198" s="127">
        <f>SUMIFS('Nov Receipts Data'!O:O,'Nov Receipts Data'!$B:$B,$B198)+SUMIFS('Nov Receipts Data'!O:O,'Nov Receipts Data'!$B:$B,$A198)</f>
        <v>0</v>
      </c>
      <c r="T198" s="127">
        <f>SUMIFS('Nov Receipts Data'!P:P,'Nov Receipts Data'!$B:$B,$B198)+SUMIFS('Nov Receipts Data'!P:P,'Nov Receipts Data'!$B:$B,$A198)</f>
        <v>0</v>
      </c>
      <c r="U198" s="127">
        <f>SUMIFS('Nov Receipts Data'!Q:Q,'Nov Receipts Data'!$B:$B,$B198)+SUMIFS('Nov Receipts Data'!Q:Q,'Nov Receipts Data'!$B:$B,$A198)</f>
        <v>0</v>
      </c>
      <c r="V198" s="127">
        <f>SUMIFS('Nov Receipts Data'!R:R,'Nov Receipts Data'!$B:$B,$B198)+SUMIFS('Nov Receipts Data'!R:R,'Nov Receipts Data'!$B:$B,$A198)</f>
        <v>0</v>
      </c>
      <c r="W198" s="127">
        <f>SUMIFS('Nov Receipts Data'!S:S,'Nov Receipts Data'!$B:$B,$B198)+SUMIFS('Nov Receipts Data'!S:S,'Nov Receipts Data'!$B:$B,$A198)</f>
        <v>0</v>
      </c>
      <c r="X198" s="127">
        <f>SUMIFS('Nov Receipts Data'!T:T,'Nov Receipts Data'!$B:$B,$B198)+SUMIFS('Nov Receipts Data'!T:T,'Nov Receipts Data'!$B:$B,$A198)</f>
        <v>0</v>
      </c>
      <c r="Y198" s="127">
        <f>SUMIFS('Nov Receipts Data'!U:U,'Nov Receipts Data'!$B:$B,$B198)+SUMIFS('Nov Receipts Data'!U:U,'Nov Receipts Data'!$B:$B,$A198)</f>
        <v>0</v>
      </c>
      <c r="Z198" s="127">
        <f>SUMIFS('Nov Receipts Data'!V:V,'Nov Receipts Data'!$B:$B,$B198)+SUMIFS('Nov Receipts Data'!V:V,'Nov Receipts Data'!$B:$B,$A198)</f>
        <v>0</v>
      </c>
      <c r="AA198" s="127">
        <f>SUMIFS('Nov Receipts Data'!W:W,'Nov Receipts Data'!$B:$B,$B198)+SUMIFS('Nov Receipts Data'!W:W,'Nov Receipts Data'!$B:$B,$A198)</f>
        <v>0</v>
      </c>
      <c r="AB198" s="127">
        <f>SUMIFS('Nov Receipts Data'!X:X,'Nov Receipts Data'!$B:$B,$B198)+SUMIFS('Nov Receipts Data'!X:X,'Nov Receipts Data'!$B:$B,$A198)</f>
        <v>0</v>
      </c>
      <c r="AC198" s="127">
        <f>SUMIFS('Nov Receipts Data'!Y:Y,'Nov Receipts Data'!$B:$B,$B198)+SUMIFS('Nov Receipts Data'!Y:Y,'Nov Receipts Data'!$B:$B,$A198)</f>
        <v>0</v>
      </c>
      <c r="AD198" s="127">
        <f>SUMIFS('Nov Receipts Data'!Z:Z,'Nov Receipts Data'!$B:$B,$B198)+SUMIFS('Nov Receipts Data'!Z:Z,'Nov Receipts Data'!$B:$B,$A198)</f>
        <v>0</v>
      </c>
      <c r="AE198" s="127">
        <f>SUMIFS('Nov Receipts Data'!AA:AA,'Nov Receipts Data'!$B:$B,$B198)+SUMIFS('Nov Receipts Data'!AA:AA,'Nov Receipts Data'!$B:$B,$A198)</f>
        <v>0</v>
      </c>
      <c r="AF198" s="127">
        <f>SUMIFS('Nov Receipts Data'!AB:AB,'Nov Receipts Data'!$B:$B,$B198)+SUMIFS('Nov Receipts Data'!AB:AB,'Nov Receipts Data'!$B:$B,$A198)</f>
        <v>0</v>
      </c>
      <c r="AG198" s="127">
        <f>SUMIFS('Nov Receipts Data'!AC:AC,'Nov Receipts Data'!$B:$B,$B198)+SUMIFS('Nov Receipts Data'!AC:AC,'Nov Receipts Data'!$B:$B,$A198)</f>
        <v>0</v>
      </c>
      <c r="AH198" s="127">
        <f>SUMIFS('Nov Receipts Data'!AD:AD,'Nov Receipts Data'!$B:$B,$B198)+SUMIFS('Nov Receipts Data'!AD:AD,'Nov Receipts Data'!$B:$B,$A198)</f>
        <v>8088</v>
      </c>
      <c r="AI198" s="127">
        <f>SUMIFS('Nov Receipts Data'!AE:AE,'Nov Receipts Data'!$B:$B,$B198)+SUMIFS('Nov Receipts Data'!AE:AE,'Nov Receipts Data'!$B:$B,$A198)</f>
        <v>0</v>
      </c>
      <c r="AJ198" s="127">
        <f>SUMIFS('Nov Receipts Data'!AF:AF,'Nov Receipts Data'!$B:$B,$B198)+SUMIFS('Nov Receipts Data'!AF:AF,'Nov Receipts Data'!$B:$B,$A198)</f>
        <v>0</v>
      </c>
      <c r="AK198" s="88"/>
    </row>
    <row r="199" spans="1:37" ht="13.2" outlineLevel="1">
      <c r="A199" s="86"/>
      <c r="B199" s="19" t="s">
        <v>751</v>
      </c>
      <c r="C199" s="127">
        <v>9000000</v>
      </c>
      <c r="D199" s="80">
        <f>SUMIFS('PMT Terms'!C:C,'PMT Terms'!B:B,B199)</f>
        <v>55</v>
      </c>
      <c r="E199" s="89">
        <f t="shared" si="13"/>
        <v>0</v>
      </c>
      <c r="F199" s="84">
        <f t="shared" si="15"/>
        <v>0</v>
      </c>
      <c r="G199" s="88">
        <f>SUMIFS('Nov Receipts Data'!C:C,'Nov Receipts Data'!$B:$B,$B199)+SUMIFS('Nov Receipts Data'!C:C,'Nov Receipts Data'!$B:$B,$A199)</f>
        <v>0</v>
      </c>
      <c r="H199" s="88">
        <f>SUMIFS('Nov Receipts Data'!D:D,'Nov Receipts Data'!$B:$B,$B199)+SUMIFS('Nov Receipts Data'!D:D,'Nov Receipts Data'!$B:$B,$A199)</f>
        <v>0</v>
      </c>
      <c r="I199" s="127">
        <f>SUMIFS('Nov Receipts Data'!E:E,'Nov Receipts Data'!$B:$B,$B199)+SUMIFS('Nov Receipts Data'!E:E,'Nov Receipts Data'!$B:$B,$A199)</f>
        <v>0</v>
      </c>
      <c r="J199" s="127">
        <f>SUMIFS('Nov Receipts Data'!F:F,'Nov Receipts Data'!$B:$B,$B199)+SUMIFS('Nov Receipts Data'!F:F,'Nov Receipts Data'!$B:$B,$A199)</f>
        <v>0</v>
      </c>
      <c r="K199" s="127">
        <f>SUMIFS('Nov Receipts Data'!G:G,'Nov Receipts Data'!$B:$B,$B199)+SUMIFS('Nov Receipts Data'!G:G,'Nov Receipts Data'!$B:$B,$A199)</f>
        <v>0</v>
      </c>
      <c r="L199" s="127">
        <f>SUMIFS('Nov Receipts Data'!H:H,'Nov Receipts Data'!$B:$B,$B199)+SUMIFS('Nov Receipts Data'!H:H,'Nov Receipts Data'!$B:$B,$A199)</f>
        <v>0</v>
      </c>
      <c r="M199" s="127">
        <f>SUMIFS('Nov Receipts Data'!I:I,'Nov Receipts Data'!$B:$B,$B199)+SUMIFS('Nov Receipts Data'!I:I,'Nov Receipts Data'!$B:$B,$A199)</f>
        <v>0</v>
      </c>
      <c r="N199" s="127">
        <f>SUMIFS('Nov Receipts Data'!J:J,'Nov Receipts Data'!$B:$B,$B199)+SUMIFS('Nov Receipts Data'!J:J,'Nov Receipts Data'!$B:$B,$A199)</f>
        <v>0</v>
      </c>
      <c r="O199" s="127">
        <f>SUMIFS('Nov Receipts Data'!K:K,'Nov Receipts Data'!$B:$B,$B199)+SUMIFS('Nov Receipts Data'!K:K,'Nov Receipts Data'!$B:$B,$A199)</f>
        <v>0</v>
      </c>
      <c r="P199" s="127">
        <f>SUMIFS('Nov Receipts Data'!L:L,'Nov Receipts Data'!$B:$B,$B199)+SUMIFS('Nov Receipts Data'!L:L,'Nov Receipts Data'!$B:$B,$A199)</f>
        <v>0</v>
      </c>
      <c r="Q199" s="127">
        <f>SUMIFS('Nov Receipts Data'!M:M,'Nov Receipts Data'!$B:$B,$B199)+SUMIFS('Nov Receipts Data'!M:M,'Nov Receipts Data'!$B:$B,$A199)</f>
        <v>0</v>
      </c>
      <c r="R199" s="127">
        <f>SUMIFS('Nov Receipts Data'!N:N,'Nov Receipts Data'!$B:$B,$B199)+SUMIFS('Nov Receipts Data'!N:N,'Nov Receipts Data'!$B:$B,$A199)</f>
        <v>0</v>
      </c>
      <c r="S199" s="127">
        <f>SUMIFS('Nov Receipts Data'!O:O,'Nov Receipts Data'!$B:$B,$B199)+SUMIFS('Nov Receipts Data'!O:O,'Nov Receipts Data'!$B:$B,$A199)</f>
        <v>0</v>
      </c>
      <c r="T199" s="127">
        <f>SUMIFS('Nov Receipts Data'!P:P,'Nov Receipts Data'!$B:$B,$B199)+SUMIFS('Nov Receipts Data'!P:P,'Nov Receipts Data'!$B:$B,$A199)</f>
        <v>0</v>
      </c>
      <c r="U199" s="127">
        <f>SUMIFS('Nov Receipts Data'!Q:Q,'Nov Receipts Data'!$B:$B,$B199)+SUMIFS('Nov Receipts Data'!Q:Q,'Nov Receipts Data'!$B:$B,$A199)</f>
        <v>0</v>
      </c>
      <c r="V199" s="127">
        <f>SUMIFS('Nov Receipts Data'!R:R,'Nov Receipts Data'!$B:$B,$B199)+SUMIFS('Nov Receipts Data'!R:R,'Nov Receipts Data'!$B:$B,$A199)</f>
        <v>0</v>
      </c>
      <c r="W199" s="127">
        <f>SUMIFS('Nov Receipts Data'!S:S,'Nov Receipts Data'!$B:$B,$B199)+SUMIFS('Nov Receipts Data'!S:S,'Nov Receipts Data'!$B:$B,$A199)</f>
        <v>0</v>
      </c>
      <c r="X199" s="127">
        <f>SUMIFS('Nov Receipts Data'!T:T,'Nov Receipts Data'!$B:$B,$B199)+SUMIFS('Nov Receipts Data'!T:T,'Nov Receipts Data'!$B:$B,$A199)</f>
        <v>0</v>
      </c>
      <c r="Y199" s="127">
        <f>SUMIFS('Nov Receipts Data'!U:U,'Nov Receipts Data'!$B:$B,$B199)+SUMIFS('Nov Receipts Data'!U:U,'Nov Receipts Data'!$B:$B,$A199)</f>
        <v>0</v>
      </c>
      <c r="Z199" s="127">
        <f>SUMIFS('Nov Receipts Data'!V:V,'Nov Receipts Data'!$B:$B,$B199)+SUMIFS('Nov Receipts Data'!V:V,'Nov Receipts Data'!$B:$B,$A199)</f>
        <v>0</v>
      </c>
      <c r="AA199" s="127">
        <f>SUMIFS('Nov Receipts Data'!W:W,'Nov Receipts Data'!$B:$B,$B199)+SUMIFS('Nov Receipts Data'!W:W,'Nov Receipts Data'!$B:$B,$A199)</f>
        <v>0</v>
      </c>
      <c r="AB199" s="127">
        <f>SUMIFS('Nov Receipts Data'!X:X,'Nov Receipts Data'!$B:$B,$B199)+SUMIFS('Nov Receipts Data'!X:X,'Nov Receipts Data'!$B:$B,$A199)</f>
        <v>0</v>
      </c>
      <c r="AC199" s="127">
        <f>SUMIFS('Nov Receipts Data'!Y:Y,'Nov Receipts Data'!$B:$B,$B199)+SUMIFS('Nov Receipts Data'!Y:Y,'Nov Receipts Data'!$B:$B,$A199)</f>
        <v>0</v>
      </c>
      <c r="AD199" s="127">
        <f>SUMIFS('Nov Receipts Data'!Z:Z,'Nov Receipts Data'!$B:$B,$B199)+SUMIFS('Nov Receipts Data'!Z:Z,'Nov Receipts Data'!$B:$B,$A199)</f>
        <v>0</v>
      </c>
      <c r="AE199" s="127">
        <f>SUMIFS('Nov Receipts Data'!AA:AA,'Nov Receipts Data'!$B:$B,$B199)+SUMIFS('Nov Receipts Data'!AA:AA,'Nov Receipts Data'!$B:$B,$A199)</f>
        <v>0</v>
      </c>
      <c r="AF199" s="127">
        <f>SUMIFS('Nov Receipts Data'!AB:AB,'Nov Receipts Data'!$B:$B,$B199)+SUMIFS('Nov Receipts Data'!AB:AB,'Nov Receipts Data'!$B:$B,$A199)</f>
        <v>0</v>
      </c>
      <c r="AG199" s="127">
        <f>SUMIFS('Nov Receipts Data'!AC:AC,'Nov Receipts Data'!$B:$B,$B199)+SUMIFS('Nov Receipts Data'!AC:AC,'Nov Receipts Data'!$B:$B,$A199)</f>
        <v>0</v>
      </c>
      <c r="AH199" s="127">
        <f>SUMIFS('Nov Receipts Data'!AD:AD,'Nov Receipts Data'!$B:$B,$B199)+SUMIFS('Nov Receipts Data'!AD:AD,'Nov Receipts Data'!$B:$B,$A199)</f>
        <v>0</v>
      </c>
      <c r="AI199" s="127">
        <f>SUMIFS('Nov Receipts Data'!AE:AE,'Nov Receipts Data'!$B:$B,$B199)+SUMIFS('Nov Receipts Data'!AE:AE,'Nov Receipts Data'!$B:$B,$A199)</f>
        <v>0</v>
      </c>
      <c r="AJ199" s="127">
        <f>SUMIFS('Nov Receipts Data'!AF:AF,'Nov Receipts Data'!$B:$B,$B199)+SUMIFS('Nov Receipts Data'!AF:AF,'Nov Receipts Data'!$B:$B,$A199)</f>
        <v>0</v>
      </c>
      <c r="AK199" s="88"/>
    </row>
    <row r="200" spans="1:37" ht="13.2" outlineLevel="1">
      <c r="A200" s="86"/>
      <c r="B200" s="19" t="s">
        <v>353</v>
      </c>
      <c r="C200" s="127">
        <v>903317</v>
      </c>
      <c r="D200" s="80">
        <f>SUMIFS('PMT Terms'!C:C,'PMT Terms'!B:B,B200)</f>
        <v>55</v>
      </c>
      <c r="E200" s="89">
        <f t="shared" si="13"/>
        <v>0</v>
      </c>
      <c r="F200" s="84">
        <f t="shared" si="15"/>
        <v>0</v>
      </c>
      <c r="G200" s="88">
        <f>SUMIFS('Nov Receipts Data'!C:C,'Nov Receipts Data'!$B:$B,$B200)+SUMIFS('Nov Receipts Data'!C:C,'Nov Receipts Data'!$B:$B,$A200)</f>
        <v>0</v>
      </c>
      <c r="H200" s="88">
        <f>SUMIFS('Nov Receipts Data'!D:D,'Nov Receipts Data'!$B:$B,$B200)+SUMIFS('Nov Receipts Data'!D:D,'Nov Receipts Data'!$B:$B,$A200)</f>
        <v>0</v>
      </c>
      <c r="I200" s="127">
        <f>SUMIFS('Nov Receipts Data'!E:E,'Nov Receipts Data'!$B:$B,$B200)+SUMIFS('Nov Receipts Data'!E:E,'Nov Receipts Data'!$B:$B,$A200)</f>
        <v>0</v>
      </c>
      <c r="J200" s="127">
        <f>SUMIFS('Nov Receipts Data'!F:F,'Nov Receipts Data'!$B:$B,$B200)+SUMIFS('Nov Receipts Data'!F:F,'Nov Receipts Data'!$B:$B,$A200)</f>
        <v>0</v>
      </c>
      <c r="K200" s="127">
        <f>SUMIFS('Nov Receipts Data'!G:G,'Nov Receipts Data'!$B:$B,$B200)+SUMIFS('Nov Receipts Data'!G:G,'Nov Receipts Data'!$B:$B,$A200)</f>
        <v>0</v>
      </c>
      <c r="L200" s="127">
        <f>SUMIFS('Nov Receipts Data'!H:H,'Nov Receipts Data'!$B:$B,$B200)+SUMIFS('Nov Receipts Data'!H:H,'Nov Receipts Data'!$B:$B,$A200)</f>
        <v>0</v>
      </c>
      <c r="M200" s="127">
        <f>SUMIFS('Nov Receipts Data'!I:I,'Nov Receipts Data'!$B:$B,$B200)+SUMIFS('Nov Receipts Data'!I:I,'Nov Receipts Data'!$B:$B,$A200)</f>
        <v>0</v>
      </c>
      <c r="N200" s="127">
        <f>SUMIFS('Nov Receipts Data'!J:J,'Nov Receipts Data'!$B:$B,$B200)+SUMIFS('Nov Receipts Data'!J:J,'Nov Receipts Data'!$B:$B,$A200)</f>
        <v>0</v>
      </c>
      <c r="O200" s="127">
        <f>SUMIFS('Nov Receipts Data'!K:K,'Nov Receipts Data'!$B:$B,$B200)+SUMIFS('Nov Receipts Data'!K:K,'Nov Receipts Data'!$B:$B,$A200)</f>
        <v>0</v>
      </c>
      <c r="P200" s="127">
        <f>SUMIFS('Nov Receipts Data'!L:L,'Nov Receipts Data'!$B:$B,$B200)+SUMIFS('Nov Receipts Data'!L:L,'Nov Receipts Data'!$B:$B,$A200)</f>
        <v>0</v>
      </c>
      <c r="Q200" s="127">
        <f>SUMIFS('Nov Receipts Data'!M:M,'Nov Receipts Data'!$B:$B,$B200)+SUMIFS('Nov Receipts Data'!M:M,'Nov Receipts Data'!$B:$B,$A200)</f>
        <v>0</v>
      </c>
      <c r="R200" s="127">
        <f>SUMIFS('Nov Receipts Data'!N:N,'Nov Receipts Data'!$B:$B,$B200)+SUMIFS('Nov Receipts Data'!N:N,'Nov Receipts Data'!$B:$B,$A200)</f>
        <v>0</v>
      </c>
      <c r="S200" s="127">
        <f>SUMIFS('Nov Receipts Data'!O:O,'Nov Receipts Data'!$B:$B,$B200)+SUMIFS('Nov Receipts Data'!O:O,'Nov Receipts Data'!$B:$B,$A200)</f>
        <v>0</v>
      </c>
      <c r="T200" s="127">
        <f>SUMIFS('Nov Receipts Data'!P:P,'Nov Receipts Data'!$B:$B,$B200)+SUMIFS('Nov Receipts Data'!P:P,'Nov Receipts Data'!$B:$B,$A200)</f>
        <v>0</v>
      </c>
      <c r="U200" s="127">
        <f>SUMIFS('Nov Receipts Data'!Q:Q,'Nov Receipts Data'!$B:$B,$B200)+SUMIFS('Nov Receipts Data'!Q:Q,'Nov Receipts Data'!$B:$B,$A200)</f>
        <v>0</v>
      </c>
      <c r="V200" s="127">
        <f>SUMIFS('Nov Receipts Data'!R:R,'Nov Receipts Data'!$B:$B,$B200)+SUMIFS('Nov Receipts Data'!R:R,'Nov Receipts Data'!$B:$B,$A200)</f>
        <v>0</v>
      </c>
      <c r="W200" s="127">
        <f>SUMIFS('Nov Receipts Data'!S:S,'Nov Receipts Data'!$B:$B,$B200)+SUMIFS('Nov Receipts Data'!S:S,'Nov Receipts Data'!$B:$B,$A200)</f>
        <v>0</v>
      </c>
      <c r="X200" s="127">
        <f>SUMIFS('Nov Receipts Data'!T:T,'Nov Receipts Data'!$B:$B,$B200)+SUMIFS('Nov Receipts Data'!T:T,'Nov Receipts Data'!$B:$B,$A200)</f>
        <v>0</v>
      </c>
      <c r="Y200" s="127">
        <f>SUMIFS('Nov Receipts Data'!U:U,'Nov Receipts Data'!$B:$B,$B200)+SUMIFS('Nov Receipts Data'!U:U,'Nov Receipts Data'!$B:$B,$A200)</f>
        <v>0</v>
      </c>
      <c r="Z200" s="127">
        <f>SUMIFS('Nov Receipts Data'!V:V,'Nov Receipts Data'!$B:$B,$B200)+SUMIFS('Nov Receipts Data'!V:V,'Nov Receipts Data'!$B:$B,$A200)</f>
        <v>0</v>
      </c>
      <c r="AA200" s="127">
        <f>SUMIFS('Nov Receipts Data'!W:W,'Nov Receipts Data'!$B:$B,$B200)+SUMIFS('Nov Receipts Data'!W:W,'Nov Receipts Data'!$B:$B,$A200)</f>
        <v>0</v>
      </c>
      <c r="AB200" s="127">
        <f>SUMIFS('Nov Receipts Data'!X:X,'Nov Receipts Data'!$B:$B,$B200)+SUMIFS('Nov Receipts Data'!X:X,'Nov Receipts Data'!$B:$B,$A200)</f>
        <v>0</v>
      </c>
      <c r="AC200" s="127">
        <f>SUMIFS('Nov Receipts Data'!Y:Y,'Nov Receipts Data'!$B:$B,$B200)+SUMIFS('Nov Receipts Data'!Y:Y,'Nov Receipts Data'!$B:$B,$A200)</f>
        <v>0</v>
      </c>
      <c r="AD200" s="127">
        <f>SUMIFS('Nov Receipts Data'!Z:Z,'Nov Receipts Data'!$B:$B,$B200)+SUMIFS('Nov Receipts Data'!Z:Z,'Nov Receipts Data'!$B:$B,$A200)</f>
        <v>0</v>
      </c>
      <c r="AE200" s="127">
        <f>SUMIFS('Nov Receipts Data'!AA:AA,'Nov Receipts Data'!$B:$B,$B200)+SUMIFS('Nov Receipts Data'!AA:AA,'Nov Receipts Data'!$B:$B,$A200)</f>
        <v>0</v>
      </c>
      <c r="AF200" s="127">
        <f>SUMIFS('Nov Receipts Data'!AB:AB,'Nov Receipts Data'!$B:$B,$B200)+SUMIFS('Nov Receipts Data'!AB:AB,'Nov Receipts Data'!$B:$B,$A200)</f>
        <v>0</v>
      </c>
      <c r="AG200" s="127">
        <f>SUMIFS('Nov Receipts Data'!AC:AC,'Nov Receipts Data'!$B:$B,$B200)+SUMIFS('Nov Receipts Data'!AC:AC,'Nov Receipts Data'!$B:$B,$A200)</f>
        <v>0</v>
      </c>
      <c r="AH200" s="127">
        <f>SUMIFS('Nov Receipts Data'!AD:AD,'Nov Receipts Data'!$B:$B,$B200)+SUMIFS('Nov Receipts Data'!AD:AD,'Nov Receipts Data'!$B:$B,$A200)</f>
        <v>0</v>
      </c>
      <c r="AI200" s="127">
        <f>SUMIFS('Nov Receipts Data'!AE:AE,'Nov Receipts Data'!$B:$B,$B200)+SUMIFS('Nov Receipts Data'!AE:AE,'Nov Receipts Data'!$B:$B,$A200)</f>
        <v>0</v>
      </c>
      <c r="AJ200" s="127">
        <f>SUMIFS('Nov Receipts Data'!AF:AF,'Nov Receipts Data'!$B:$B,$B200)+SUMIFS('Nov Receipts Data'!AF:AF,'Nov Receipts Data'!$B:$B,$A200)</f>
        <v>0</v>
      </c>
      <c r="AK200" s="88"/>
    </row>
    <row r="201" spans="1:37" ht="13.2" outlineLevel="1">
      <c r="A201" s="86"/>
      <c r="B201" s="19" t="s">
        <v>672</v>
      </c>
      <c r="C201" s="127">
        <v>616805</v>
      </c>
      <c r="D201" s="80">
        <f>SUMIFS('PMT Terms'!C:C,'PMT Terms'!B:B,B201)</f>
        <v>60</v>
      </c>
      <c r="E201" s="89">
        <f t="shared" si="13"/>
        <v>0</v>
      </c>
      <c r="F201" s="84">
        <f t="shared" si="15"/>
        <v>0</v>
      </c>
      <c r="G201" s="88">
        <f>SUMIFS('Nov Receipts Data'!C:C,'Nov Receipts Data'!$B:$B,$B201)+SUMIFS('Nov Receipts Data'!C:C,'Nov Receipts Data'!$B:$B,$A201)</f>
        <v>0</v>
      </c>
      <c r="H201" s="88">
        <f>SUMIFS('Nov Receipts Data'!D:D,'Nov Receipts Data'!$B:$B,$B201)+SUMIFS('Nov Receipts Data'!D:D,'Nov Receipts Data'!$B:$B,$A201)</f>
        <v>0</v>
      </c>
      <c r="I201" s="127">
        <f>SUMIFS('Nov Receipts Data'!E:E,'Nov Receipts Data'!$B:$B,$B201)+SUMIFS('Nov Receipts Data'!E:E,'Nov Receipts Data'!$B:$B,$A201)</f>
        <v>0</v>
      </c>
      <c r="J201" s="127">
        <f>SUMIFS('Nov Receipts Data'!F:F,'Nov Receipts Data'!$B:$B,$B201)+SUMIFS('Nov Receipts Data'!F:F,'Nov Receipts Data'!$B:$B,$A201)</f>
        <v>0</v>
      </c>
      <c r="K201" s="127">
        <f>SUMIFS('Nov Receipts Data'!G:G,'Nov Receipts Data'!$B:$B,$B201)+SUMIFS('Nov Receipts Data'!G:G,'Nov Receipts Data'!$B:$B,$A201)</f>
        <v>0</v>
      </c>
      <c r="L201" s="127">
        <f>SUMIFS('Nov Receipts Data'!H:H,'Nov Receipts Data'!$B:$B,$B201)+SUMIFS('Nov Receipts Data'!H:H,'Nov Receipts Data'!$B:$B,$A201)</f>
        <v>0</v>
      </c>
      <c r="M201" s="127">
        <f>SUMIFS('Nov Receipts Data'!I:I,'Nov Receipts Data'!$B:$B,$B201)+SUMIFS('Nov Receipts Data'!I:I,'Nov Receipts Data'!$B:$B,$A201)</f>
        <v>0</v>
      </c>
      <c r="N201" s="127">
        <f>SUMIFS('Nov Receipts Data'!J:J,'Nov Receipts Data'!$B:$B,$B201)+SUMIFS('Nov Receipts Data'!J:J,'Nov Receipts Data'!$B:$B,$A201)</f>
        <v>0</v>
      </c>
      <c r="O201" s="127">
        <f>SUMIFS('Nov Receipts Data'!K:K,'Nov Receipts Data'!$B:$B,$B201)+SUMIFS('Nov Receipts Data'!K:K,'Nov Receipts Data'!$B:$B,$A201)</f>
        <v>0</v>
      </c>
      <c r="P201" s="127">
        <f>SUMIFS('Nov Receipts Data'!L:L,'Nov Receipts Data'!$B:$B,$B201)+SUMIFS('Nov Receipts Data'!L:L,'Nov Receipts Data'!$B:$B,$A201)</f>
        <v>0</v>
      </c>
      <c r="Q201" s="127">
        <f>SUMIFS('Nov Receipts Data'!M:M,'Nov Receipts Data'!$B:$B,$B201)+SUMIFS('Nov Receipts Data'!M:M,'Nov Receipts Data'!$B:$B,$A201)</f>
        <v>0</v>
      </c>
      <c r="R201" s="127">
        <f>SUMIFS('Nov Receipts Data'!N:N,'Nov Receipts Data'!$B:$B,$B201)+SUMIFS('Nov Receipts Data'!N:N,'Nov Receipts Data'!$B:$B,$A201)</f>
        <v>0</v>
      </c>
      <c r="S201" s="127">
        <f>SUMIFS('Nov Receipts Data'!O:O,'Nov Receipts Data'!$B:$B,$B201)+SUMIFS('Nov Receipts Data'!O:O,'Nov Receipts Data'!$B:$B,$A201)</f>
        <v>0</v>
      </c>
      <c r="T201" s="127">
        <f>SUMIFS('Nov Receipts Data'!P:P,'Nov Receipts Data'!$B:$B,$B201)+SUMIFS('Nov Receipts Data'!P:P,'Nov Receipts Data'!$B:$B,$A201)</f>
        <v>0</v>
      </c>
      <c r="U201" s="127">
        <f>SUMIFS('Nov Receipts Data'!Q:Q,'Nov Receipts Data'!$B:$B,$B201)+SUMIFS('Nov Receipts Data'!Q:Q,'Nov Receipts Data'!$B:$B,$A201)</f>
        <v>0</v>
      </c>
      <c r="V201" s="127">
        <f>SUMIFS('Nov Receipts Data'!R:R,'Nov Receipts Data'!$B:$B,$B201)+SUMIFS('Nov Receipts Data'!R:R,'Nov Receipts Data'!$B:$B,$A201)</f>
        <v>0</v>
      </c>
      <c r="W201" s="127">
        <f>SUMIFS('Nov Receipts Data'!S:S,'Nov Receipts Data'!$B:$B,$B201)+SUMIFS('Nov Receipts Data'!S:S,'Nov Receipts Data'!$B:$B,$A201)</f>
        <v>0</v>
      </c>
      <c r="X201" s="127">
        <f>SUMIFS('Nov Receipts Data'!T:T,'Nov Receipts Data'!$B:$B,$B201)+SUMIFS('Nov Receipts Data'!T:T,'Nov Receipts Data'!$B:$B,$A201)</f>
        <v>0</v>
      </c>
      <c r="Y201" s="127">
        <f>SUMIFS('Nov Receipts Data'!U:U,'Nov Receipts Data'!$B:$B,$B201)+SUMIFS('Nov Receipts Data'!U:U,'Nov Receipts Data'!$B:$B,$A201)</f>
        <v>0</v>
      </c>
      <c r="Z201" s="127">
        <f>SUMIFS('Nov Receipts Data'!V:V,'Nov Receipts Data'!$B:$B,$B201)+SUMIFS('Nov Receipts Data'!V:V,'Nov Receipts Data'!$B:$B,$A201)</f>
        <v>0</v>
      </c>
      <c r="AA201" s="127">
        <f>SUMIFS('Nov Receipts Data'!W:W,'Nov Receipts Data'!$B:$B,$B201)+SUMIFS('Nov Receipts Data'!W:W,'Nov Receipts Data'!$B:$B,$A201)</f>
        <v>0</v>
      </c>
      <c r="AB201" s="127">
        <f>SUMIFS('Nov Receipts Data'!X:X,'Nov Receipts Data'!$B:$B,$B201)+SUMIFS('Nov Receipts Data'!X:X,'Nov Receipts Data'!$B:$B,$A201)</f>
        <v>0</v>
      </c>
      <c r="AC201" s="127">
        <f>SUMIFS('Nov Receipts Data'!Y:Y,'Nov Receipts Data'!$B:$B,$B201)+SUMIFS('Nov Receipts Data'!Y:Y,'Nov Receipts Data'!$B:$B,$A201)</f>
        <v>0</v>
      </c>
      <c r="AD201" s="127">
        <f>SUMIFS('Nov Receipts Data'!Z:Z,'Nov Receipts Data'!$B:$B,$B201)+SUMIFS('Nov Receipts Data'!Z:Z,'Nov Receipts Data'!$B:$B,$A201)</f>
        <v>0</v>
      </c>
      <c r="AE201" s="127">
        <f>SUMIFS('Nov Receipts Data'!AA:AA,'Nov Receipts Data'!$B:$B,$B201)+SUMIFS('Nov Receipts Data'!AA:AA,'Nov Receipts Data'!$B:$B,$A201)</f>
        <v>0</v>
      </c>
      <c r="AF201" s="127">
        <f>SUMIFS('Nov Receipts Data'!AB:AB,'Nov Receipts Data'!$B:$B,$B201)+SUMIFS('Nov Receipts Data'!AB:AB,'Nov Receipts Data'!$B:$B,$A201)</f>
        <v>0</v>
      </c>
      <c r="AG201" s="127">
        <f>SUMIFS('Nov Receipts Data'!AC:AC,'Nov Receipts Data'!$B:$B,$B201)+SUMIFS('Nov Receipts Data'!AC:AC,'Nov Receipts Data'!$B:$B,$A201)</f>
        <v>0</v>
      </c>
      <c r="AH201" s="127">
        <f>SUMIFS('Nov Receipts Data'!AD:AD,'Nov Receipts Data'!$B:$B,$B201)+SUMIFS('Nov Receipts Data'!AD:AD,'Nov Receipts Data'!$B:$B,$A201)</f>
        <v>0</v>
      </c>
      <c r="AI201" s="127">
        <f>SUMIFS('Nov Receipts Data'!AE:AE,'Nov Receipts Data'!$B:$B,$B201)+SUMIFS('Nov Receipts Data'!AE:AE,'Nov Receipts Data'!$B:$B,$A201)</f>
        <v>0</v>
      </c>
      <c r="AJ201" s="127">
        <f>SUMIFS('Nov Receipts Data'!AF:AF,'Nov Receipts Data'!$B:$B,$B201)+SUMIFS('Nov Receipts Data'!AF:AF,'Nov Receipts Data'!$B:$B,$A201)</f>
        <v>0</v>
      </c>
      <c r="AK201" s="88"/>
    </row>
    <row r="202" spans="1:37" ht="13.2" outlineLevel="1">
      <c r="A202" s="86"/>
      <c r="B202" s="19" t="s">
        <v>302</v>
      </c>
      <c r="C202" s="127">
        <v>570985</v>
      </c>
      <c r="D202" s="80">
        <f>SUMIFS('PMT Terms'!C:C,'PMT Terms'!B:B,B202)</f>
        <v>55</v>
      </c>
      <c r="E202" s="89">
        <f t="shared" si="13"/>
        <v>0</v>
      </c>
      <c r="F202" s="84">
        <f t="shared" si="15"/>
        <v>0</v>
      </c>
      <c r="G202" s="88">
        <f>SUMIFS('Nov Receipts Data'!C:C,'Nov Receipts Data'!$B:$B,$B202)+SUMIFS('Nov Receipts Data'!C:C,'Nov Receipts Data'!$B:$B,$A202)</f>
        <v>0</v>
      </c>
      <c r="H202" s="88">
        <f>SUMIFS('Nov Receipts Data'!D:D,'Nov Receipts Data'!$B:$B,$B202)+SUMIFS('Nov Receipts Data'!D:D,'Nov Receipts Data'!$B:$B,$A202)</f>
        <v>0</v>
      </c>
      <c r="I202" s="127">
        <f>SUMIFS('Nov Receipts Data'!E:E,'Nov Receipts Data'!$B:$B,$B202)+SUMIFS('Nov Receipts Data'!E:E,'Nov Receipts Data'!$B:$B,$A202)</f>
        <v>0</v>
      </c>
      <c r="J202" s="127">
        <f>SUMIFS('Nov Receipts Data'!F:F,'Nov Receipts Data'!$B:$B,$B202)+SUMIFS('Nov Receipts Data'!F:F,'Nov Receipts Data'!$B:$B,$A202)</f>
        <v>0</v>
      </c>
      <c r="K202" s="127">
        <f>SUMIFS('Nov Receipts Data'!G:G,'Nov Receipts Data'!$B:$B,$B202)+SUMIFS('Nov Receipts Data'!G:G,'Nov Receipts Data'!$B:$B,$A202)</f>
        <v>0</v>
      </c>
      <c r="L202" s="127">
        <f>SUMIFS('Nov Receipts Data'!H:H,'Nov Receipts Data'!$B:$B,$B202)+SUMIFS('Nov Receipts Data'!H:H,'Nov Receipts Data'!$B:$B,$A202)</f>
        <v>0</v>
      </c>
      <c r="M202" s="127">
        <f>SUMIFS('Nov Receipts Data'!I:I,'Nov Receipts Data'!$B:$B,$B202)+SUMIFS('Nov Receipts Data'!I:I,'Nov Receipts Data'!$B:$B,$A202)</f>
        <v>0</v>
      </c>
      <c r="N202" s="127">
        <f>SUMIFS('Nov Receipts Data'!J:J,'Nov Receipts Data'!$B:$B,$B202)+SUMIFS('Nov Receipts Data'!J:J,'Nov Receipts Data'!$B:$B,$A202)</f>
        <v>0</v>
      </c>
      <c r="O202" s="127">
        <f>SUMIFS('Nov Receipts Data'!K:K,'Nov Receipts Data'!$B:$B,$B202)+SUMIFS('Nov Receipts Data'!K:K,'Nov Receipts Data'!$B:$B,$A202)</f>
        <v>0</v>
      </c>
      <c r="P202" s="127">
        <f>SUMIFS('Nov Receipts Data'!L:L,'Nov Receipts Data'!$B:$B,$B202)+SUMIFS('Nov Receipts Data'!L:L,'Nov Receipts Data'!$B:$B,$A202)</f>
        <v>0</v>
      </c>
      <c r="Q202" s="127">
        <f>SUMIFS('Nov Receipts Data'!M:M,'Nov Receipts Data'!$B:$B,$B202)+SUMIFS('Nov Receipts Data'!M:M,'Nov Receipts Data'!$B:$B,$A202)</f>
        <v>0</v>
      </c>
      <c r="R202" s="127">
        <f>SUMIFS('Nov Receipts Data'!N:N,'Nov Receipts Data'!$B:$B,$B202)+SUMIFS('Nov Receipts Data'!N:N,'Nov Receipts Data'!$B:$B,$A202)</f>
        <v>0</v>
      </c>
      <c r="S202" s="127">
        <f>SUMIFS('Nov Receipts Data'!O:O,'Nov Receipts Data'!$B:$B,$B202)+SUMIFS('Nov Receipts Data'!O:O,'Nov Receipts Data'!$B:$B,$A202)</f>
        <v>0</v>
      </c>
      <c r="T202" s="127">
        <f>SUMIFS('Nov Receipts Data'!P:P,'Nov Receipts Data'!$B:$B,$B202)+SUMIFS('Nov Receipts Data'!P:P,'Nov Receipts Data'!$B:$B,$A202)</f>
        <v>0</v>
      </c>
      <c r="U202" s="127">
        <f>SUMIFS('Nov Receipts Data'!Q:Q,'Nov Receipts Data'!$B:$B,$B202)+SUMIFS('Nov Receipts Data'!Q:Q,'Nov Receipts Data'!$B:$B,$A202)</f>
        <v>0</v>
      </c>
      <c r="V202" s="127">
        <f>SUMIFS('Nov Receipts Data'!R:R,'Nov Receipts Data'!$B:$B,$B202)+SUMIFS('Nov Receipts Data'!R:R,'Nov Receipts Data'!$B:$B,$A202)</f>
        <v>0</v>
      </c>
      <c r="W202" s="127">
        <f>SUMIFS('Nov Receipts Data'!S:S,'Nov Receipts Data'!$B:$B,$B202)+SUMIFS('Nov Receipts Data'!S:S,'Nov Receipts Data'!$B:$B,$A202)</f>
        <v>0</v>
      </c>
      <c r="X202" s="127">
        <f>SUMIFS('Nov Receipts Data'!T:T,'Nov Receipts Data'!$B:$B,$B202)+SUMIFS('Nov Receipts Data'!T:T,'Nov Receipts Data'!$B:$B,$A202)</f>
        <v>0</v>
      </c>
      <c r="Y202" s="127">
        <f>SUMIFS('Nov Receipts Data'!U:U,'Nov Receipts Data'!$B:$B,$B202)+SUMIFS('Nov Receipts Data'!U:U,'Nov Receipts Data'!$B:$B,$A202)</f>
        <v>0</v>
      </c>
      <c r="Z202" s="127">
        <f>SUMIFS('Nov Receipts Data'!V:V,'Nov Receipts Data'!$B:$B,$B202)+SUMIFS('Nov Receipts Data'!V:V,'Nov Receipts Data'!$B:$B,$A202)</f>
        <v>0</v>
      </c>
      <c r="AA202" s="127">
        <f>SUMIFS('Nov Receipts Data'!W:W,'Nov Receipts Data'!$B:$B,$B202)+SUMIFS('Nov Receipts Data'!W:W,'Nov Receipts Data'!$B:$B,$A202)</f>
        <v>0</v>
      </c>
      <c r="AB202" s="127">
        <f>SUMIFS('Nov Receipts Data'!X:X,'Nov Receipts Data'!$B:$B,$B202)+SUMIFS('Nov Receipts Data'!X:X,'Nov Receipts Data'!$B:$B,$A202)</f>
        <v>0</v>
      </c>
      <c r="AC202" s="127">
        <f>SUMIFS('Nov Receipts Data'!Y:Y,'Nov Receipts Data'!$B:$B,$B202)+SUMIFS('Nov Receipts Data'!Y:Y,'Nov Receipts Data'!$B:$B,$A202)</f>
        <v>0</v>
      </c>
      <c r="AD202" s="127">
        <f>SUMIFS('Nov Receipts Data'!Z:Z,'Nov Receipts Data'!$B:$B,$B202)+SUMIFS('Nov Receipts Data'!Z:Z,'Nov Receipts Data'!$B:$B,$A202)</f>
        <v>0</v>
      </c>
      <c r="AE202" s="127">
        <f>SUMIFS('Nov Receipts Data'!AA:AA,'Nov Receipts Data'!$B:$B,$B202)+SUMIFS('Nov Receipts Data'!AA:AA,'Nov Receipts Data'!$B:$B,$A202)</f>
        <v>0</v>
      </c>
      <c r="AF202" s="127">
        <f>SUMIFS('Nov Receipts Data'!AB:AB,'Nov Receipts Data'!$B:$B,$B202)+SUMIFS('Nov Receipts Data'!AB:AB,'Nov Receipts Data'!$B:$B,$A202)</f>
        <v>0</v>
      </c>
      <c r="AG202" s="127">
        <f>SUMIFS('Nov Receipts Data'!AC:AC,'Nov Receipts Data'!$B:$B,$B202)+SUMIFS('Nov Receipts Data'!AC:AC,'Nov Receipts Data'!$B:$B,$A202)</f>
        <v>0</v>
      </c>
      <c r="AH202" s="127">
        <f>SUMIFS('Nov Receipts Data'!AD:AD,'Nov Receipts Data'!$B:$B,$B202)+SUMIFS('Nov Receipts Data'!AD:AD,'Nov Receipts Data'!$B:$B,$A202)</f>
        <v>0</v>
      </c>
      <c r="AI202" s="127">
        <f>SUMIFS('Nov Receipts Data'!AE:AE,'Nov Receipts Data'!$B:$B,$B202)+SUMIFS('Nov Receipts Data'!AE:AE,'Nov Receipts Data'!$B:$B,$A202)</f>
        <v>0</v>
      </c>
      <c r="AJ202" s="127">
        <f>SUMIFS('Nov Receipts Data'!AF:AF,'Nov Receipts Data'!$B:$B,$B202)+SUMIFS('Nov Receipts Data'!AF:AF,'Nov Receipts Data'!$B:$B,$A202)</f>
        <v>0</v>
      </c>
      <c r="AK202" s="88"/>
    </row>
    <row r="203" spans="1:37" ht="13.2" outlineLevel="1">
      <c r="A203" s="86"/>
      <c r="B203" s="19" t="s">
        <v>304</v>
      </c>
      <c r="C203" s="127">
        <v>331433</v>
      </c>
      <c r="D203" s="80">
        <f>SUMIFS('PMT Terms'!C:C,'PMT Terms'!B:B,B203)</f>
        <v>55</v>
      </c>
      <c r="E203" s="89">
        <f t="shared" si="13"/>
        <v>0</v>
      </c>
      <c r="F203" s="84">
        <f t="shared" si="15"/>
        <v>0</v>
      </c>
      <c r="G203" s="88">
        <f>SUMIFS('Nov Receipts Data'!C:C,'Nov Receipts Data'!$B:$B,$B203)+SUMIFS('Nov Receipts Data'!C:C,'Nov Receipts Data'!$B:$B,$A203)</f>
        <v>0</v>
      </c>
      <c r="H203" s="88">
        <f>SUMIFS('Nov Receipts Data'!D:D,'Nov Receipts Data'!$B:$B,$B203)+SUMIFS('Nov Receipts Data'!D:D,'Nov Receipts Data'!$B:$B,$A203)</f>
        <v>0</v>
      </c>
      <c r="I203" s="127">
        <f>SUMIFS('Nov Receipts Data'!E:E,'Nov Receipts Data'!$B:$B,$B203)+SUMIFS('Nov Receipts Data'!E:E,'Nov Receipts Data'!$B:$B,$A203)</f>
        <v>0</v>
      </c>
      <c r="J203" s="127">
        <f>SUMIFS('Nov Receipts Data'!F:F,'Nov Receipts Data'!$B:$B,$B203)+SUMIFS('Nov Receipts Data'!F:F,'Nov Receipts Data'!$B:$B,$A203)</f>
        <v>0</v>
      </c>
      <c r="K203" s="127">
        <f>SUMIFS('Nov Receipts Data'!G:G,'Nov Receipts Data'!$B:$B,$B203)+SUMIFS('Nov Receipts Data'!G:G,'Nov Receipts Data'!$B:$B,$A203)</f>
        <v>0</v>
      </c>
      <c r="L203" s="127">
        <f>SUMIFS('Nov Receipts Data'!H:H,'Nov Receipts Data'!$B:$B,$B203)+SUMIFS('Nov Receipts Data'!H:H,'Nov Receipts Data'!$B:$B,$A203)</f>
        <v>0</v>
      </c>
      <c r="M203" s="127">
        <f>SUMIFS('Nov Receipts Data'!I:I,'Nov Receipts Data'!$B:$B,$B203)+SUMIFS('Nov Receipts Data'!I:I,'Nov Receipts Data'!$B:$B,$A203)</f>
        <v>0</v>
      </c>
      <c r="N203" s="127">
        <f>SUMIFS('Nov Receipts Data'!J:J,'Nov Receipts Data'!$B:$B,$B203)+SUMIFS('Nov Receipts Data'!J:J,'Nov Receipts Data'!$B:$B,$A203)</f>
        <v>0</v>
      </c>
      <c r="O203" s="127">
        <f>SUMIFS('Nov Receipts Data'!K:K,'Nov Receipts Data'!$B:$B,$B203)+SUMIFS('Nov Receipts Data'!K:K,'Nov Receipts Data'!$B:$B,$A203)</f>
        <v>0</v>
      </c>
      <c r="P203" s="127">
        <f>SUMIFS('Nov Receipts Data'!L:L,'Nov Receipts Data'!$B:$B,$B203)+SUMIFS('Nov Receipts Data'!L:L,'Nov Receipts Data'!$B:$B,$A203)</f>
        <v>0</v>
      </c>
      <c r="Q203" s="127">
        <f>SUMIFS('Nov Receipts Data'!M:M,'Nov Receipts Data'!$B:$B,$B203)+SUMIFS('Nov Receipts Data'!M:M,'Nov Receipts Data'!$B:$B,$A203)</f>
        <v>0</v>
      </c>
      <c r="R203" s="127">
        <f>SUMIFS('Nov Receipts Data'!N:N,'Nov Receipts Data'!$B:$B,$B203)+SUMIFS('Nov Receipts Data'!N:N,'Nov Receipts Data'!$B:$B,$A203)</f>
        <v>0</v>
      </c>
      <c r="S203" s="127">
        <f>SUMIFS('Nov Receipts Data'!O:O,'Nov Receipts Data'!$B:$B,$B203)+SUMIFS('Nov Receipts Data'!O:O,'Nov Receipts Data'!$B:$B,$A203)</f>
        <v>0</v>
      </c>
      <c r="T203" s="127">
        <f>SUMIFS('Nov Receipts Data'!P:P,'Nov Receipts Data'!$B:$B,$B203)+SUMIFS('Nov Receipts Data'!P:P,'Nov Receipts Data'!$B:$B,$A203)</f>
        <v>0</v>
      </c>
      <c r="U203" s="127">
        <f>SUMIFS('Nov Receipts Data'!Q:Q,'Nov Receipts Data'!$B:$B,$B203)+SUMIFS('Nov Receipts Data'!Q:Q,'Nov Receipts Data'!$B:$B,$A203)</f>
        <v>0</v>
      </c>
      <c r="V203" s="127">
        <f>SUMIFS('Nov Receipts Data'!R:R,'Nov Receipts Data'!$B:$B,$B203)+SUMIFS('Nov Receipts Data'!R:R,'Nov Receipts Data'!$B:$B,$A203)</f>
        <v>0</v>
      </c>
      <c r="W203" s="127">
        <f>SUMIFS('Nov Receipts Data'!S:S,'Nov Receipts Data'!$B:$B,$B203)+SUMIFS('Nov Receipts Data'!S:S,'Nov Receipts Data'!$B:$B,$A203)</f>
        <v>0</v>
      </c>
      <c r="X203" s="127">
        <f>SUMIFS('Nov Receipts Data'!T:T,'Nov Receipts Data'!$B:$B,$B203)+SUMIFS('Nov Receipts Data'!T:T,'Nov Receipts Data'!$B:$B,$A203)</f>
        <v>0</v>
      </c>
      <c r="Y203" s="127">
        <f>SUMIFS('Nov Receipts Data'!U:U,'Nov Receipts Data'!$B:$B,$B203)+SUMIFS('Nov Receipts Data'!U:U,'Nov Receipts Data'!$B:$B,$A203)</f>
        <v>0</v>
      </c>
      <c r="Z203" s="127">
        <f>SUMIFS('Nov Receipts Data'!V:V,'Nov Receipts Data'!$B:$B,$B203)+SUMIFS('Nov Receipts Data'!V:V,'Nov Receipts Data'!$B:$B,$A203)</f>
        <v>0</v>
      </c>
      <c r="AA203" s="127">
        <f>SUMIFS('Nov Receipts Data'!W:W,'Nov Receipts Data'!$B:$B,$B203)+SUMIFS('Nov Receipts Data'!W:W,'Nov Receipts Data'!$B:$B,$A203)</f>
        <v>0</v>
      </c>
      <c r="AB203" s="127">
        <f>SUMIFS('Nov Receipts Data'!X:X,'Nov Receipts Data'!$B:$B,$B203)+SUMIFS('Nov Receipts Data'!X:X,'Nov Receipts Data'!$B:$B,$A203)</f>
        <v>0</v>
      </c>
      <c r="AC203" s="127">
        <f>SUMIFS('Nov Receipts Data'!Y:Y,'Nov Receipts Data'!$B:$B,$B203)+SUMIFS('Nov Receipts Data'!Y:Y,'Nov Receipts Data'!$B:$B,$A203)</f>
        <v>0</v>
      </c>
      <c r="AD203" s="127">
        <f>SUMIFS('Nov Receipts Data'!Z:Z,'Nov Receipts Data'!$B:$B,$B203)+SUMIFS('Nov Receipts Data'!Z:Z,'Nov Receipts Data'!$B:$B,$A203)</f>
        <v>0</v>
      </c>
      <c r="AE203" s="127">
        <f>SUMIFS('Nov Receipts Data'!AA:AA,'Nov Receipts Data'!$B:$B,$B203)+SUMIFS('Nov Receipts Data'!AA:AA,'Nov Receipts Data'!$B:$B,$A203)</f>
        <v>0</v>
      </c>
      <c r="AF203" s="127">
        <f>SUMIFS('Nov Receipts Data'!AB:AB,'Nov Receipts Data'!$B:$B,$B203)+SUMIFS('Nov Receipts Data'!AB:AB,'Nov Receipts Data'!$B:$B,$A203)</f>
        <v>0</v>
      </c>
      <c r="AG203" s="127">
        <f>SUMIFS('Nov Receipts Data'!AC:AC,'Nov Receipts Data'!$B:$B,$B203)+SUMIFS('Nov Receipts Data'!AC:AC,'Nov Receipts Data'!$B:$B,$A203)</f>
        <v>0</v>
      </c>
      <c r="AH203" s="127">
        <f>SUMIFS('Nov Receipts Data'!AD:AD,'Nov Receipts Data'!$B:$B,$B203)+SUMIFS('Nov Receipts Data'!AD:AD,'Nov Receipts Data'!$B:$B,$A203)</f>
        <v>0</v>
      </c>
      <c r="AI203" s="127">
        <f>SUMIFS('Nov Receipts Data'!AE:AE,'Nov Receipts Data'!$B:$B,$B203)+SUMIFS('Nov Receipts Data'!AE:AE,'Nov Receipts Data'!$B:$B,$A203)</f>
        <v>0</v>
      </c>
      <c r="AJ203" s="127">
        <f>SUMIFS('Nov Receipts Data'!AF:AF,'Nov Receipts Data'!$B:$B,$B203)+SUMIFS('Nov Receipts Data'!AF:AF,'Nov Receipts Data'!$B:$B,$A203)</f>
        <v>0</v>
      </c>
      <c r="AK203" s="88"/>
    </row>
    <row r="204" spans="1:37" ht="13.2" outlineLevel="1">
      <c r="A204" s="86"/>
      <c r="B204" s="19" t="s">
        <v>673</v>
      </c>
      <c r="C204" s="127">
        <v>326197</v>
      </c>
      <c r="D204" s="80">
        <f>SUMIFS('PMT Terms'!C:C,'PMT Terms'!B:B,B204)</f>
        <v>75</v>
      </c>
      <c r="E204" s="89">
        <f t="shared" si="13"/>
        <v>0</v>
      </c>
      <c r="F204" s="84">
        <f t="shared" si="15"/>
        <v>0</v>
      </c>
      <c r="G204" s="88">
        <f>SUMIFS('Nov Receipts Data'!C:C,'Nov Receipts Data'!$B:$B,$B204)+SUMIFS('Nov Receipts Data'!C:C,'Nov Receipts Data'!$B:$B,$A204)</f>
        <v>0</v>
      </c>
      <c r="H204" s="88">
        <f>SUMIFS('Nov Receipts Data'!D:D,'Nov Receipts Data'!$B:$B,$B204)+SUMIFS('Nov Receipts Data'!D:D,'Nov Receipts Data'!$B:$B,$A204)</f>
        <v>0</v>
      </c>
      <c r="I204" s="127">
        <f>SUMIFS('Nov Receipts Data'!E:E,'Nov Receipts Data'!$B:$B,$B204)+SUMIFS('Nov Receipts Data'!E:E,'Nov Receipts Data'!$B:$B,$A204)</f>
        <v>0</v>
      </c>
      <c r="J204" s="127">
        <f>SUMIFS('Nov Receipts Data'!F:F,'Nov Receipts Data'!$B:$B,$B204)+SUMIFS('Nov Receipts Data'!F:F,'Nov Receipts Data'!$B:$B,$A204)</f>
        <v>0</v>
      </c>
      <c r="K204" s="127">
        <f>SUMIFS('Nov Receipts Data'!G:G,'Nov Receipts Data'!$B:$B,$B204)+SUMIFS('Nov Receipts Data'!G:G,'Nov Receipts Data'!$B:$B,$A204)</f>
        <v>0</v>
      </c>
      <c r="L204" s="127">
        <f>SUMIFS('Nov Receipts Data'!H:H,'Nov Receipts Data'!$B:$B,$B204)+SUMIFS('Nov Receipts Data'!H:H,'Nov Receipts Data'!$B:$B,$A204)</f>
        <v>0</v>
      </c>
      <c r="M204" s="127">
        <f>SUMIFS('Nov Receipts Data'!I:I,'Nov Receipts Data'!$B:$B,$B204)+SUMIFS('Nov Receipts Data'!I:I,'Nov Receipts Data'!$B:$B,$A204)</f>
        <v>0</v>
      </c>
      <c r="N204" s="127">
        <f>SUMIFS('Nov Receipts Data'!J:J,'Nov Receipts Data'!$B:$B,$B204)+SUMIFS('Nov Receipts Data'!J:J,'Nov Receipts Data'!$B:$B,$A204)</f>
        <v>0</v>
      </c>
      <c r="O204" s="127">
        <f>SUMIFS('Nov Receipts Data'!K:K,'Nov Receipts Data'!$B:$B,$B204)+SUMIFS('Nov Receipts Data'!K:K,'Nov Receipts Data'!$B:$B,$A204)</f>
        <v>0</v>
      </c>
      <c r="P204" s="127">
        <f>SUMIFS('Nov Receipts Data'!L:L,'Nov Receipts Data'!$B:$B,$B204)+SUMIFS('Nov Receipts Data'!L:L,'Nov Receipts Data'!$B:$B,$A204)</f>
        <v>0</v>
      </c>
      <c r="Q204" s="127">
        <f>SUMIFS('Nov Receipts Data'!M:M,'Nov Receipts Data'!$B:$B,$B204)+SUMIFS('Nov Receipts Data'!M:M,'Nov Receipts Data'!$B:$B,$A204)</f>
        <v>0</v>
      </c>
      <c r="R204" s="127">
        <f>SUMIFS('Nov Receipts Data'!N:N,'Nov Receipts Data'!$B:$B,$B204)+SUMIFS('Nov Receipts Data'!N:N,'Nov Receipts Data'!$B:$B,$A204)</f>
        <v>0</v>
      </c>
      <c r="S204" s="127">
        <f>SUMIFS('Nov Receipts Data'!O:O,'Nov Receipts Data'!$B:$B,$B204)+SUMIFS('Nov Receipts Data'!O:O,'Nov Receipts Data'!$B:$B,$A204)</f>
        <v>0</v>
      </c>
      <c r="T204" s="127">
        <f>SUMIFS('Nov Receipts Data'!P:P,'Nov Receipts Data'!$B:$B,$B204)+SUMIFS('Nov Receipts Data'!P:P,'Nov Receipts Data'!$B:$B,$A204)</f>
        <v>0</v>
      </c>
      <c r="U204" s="127">
        <f>SUMIFS('Nov Receipts Data'!Q:Q,'Nov Receipts Data'!$B:$B,$B204)+SUMIFS('Nov Receipts Data'!Q:Q,'Nov Receipts Data'!$B:$B,$A204)</f>
        <v>0</v>
      </c>
      <c r="V204" s="127">
        <f>SUMIFS('Nov Receipts Data'!R:R,'Nov Receipts Data'!$B:$B,$B204)+SUMIFS('Nov Receipts Data'!R:R,'Nov Receipts Data'!$B:$B,$A204)</f>
        <v>0</v>
      </c>
      <c r="W204" s="127">
        <f>SUMIFS('Nov Receipts Data'!S:S,'Nov Receipts Data'!$B:$B,$B204)+SUMIFS('Nov Receipts Data'!S:S,'Nov Receipts Data'!$B:$B,$A204)</f>
        <v>0</v>
      </c>
      <c r="X204" s="127">
        <f>SUMIFS('Nov Receipts Data'!T:T,'Nov Receipts Data'!$B:$B,$B204)+SUMIFS('Nov Receipts Data'!T:T,'Nov Receipts Data'!$B:$B,$A204)</f>
        <v>0</v>
      </c>
      <c r="Y204" s="127">
        <f>SUMIFS('Nov Receipts Data'!U:U,'Nov Receipts Data'!$B:$B,$B204)+SUMIFS('Nov Receipts Data'!U:U,'Nov Receipts Data'!$B:$B,$A204)</f>
        <v>0</v>
      </c>
      <c r="Z204" s="127">
        <f>SUMIFS('Nov Receipts Data'!V:V,'Nov Receipts Data'!$B:$B,$B204)+SUMIFS('Nov Receipts Data'!V:V,'Nov Receipts Data'!$B:$B,$A204)</f>
        <v>0</v>
      </c>
      <c r="AA204" s="127">
        <f>SUMIFS('Nov Receipts Data'!W:W,'Nov Receipts Data'!$B:$B,$B204)+SUMIFS('Nov Receipts Data'!W:W,'Nov Receipts Data'!$B:$B,$A204)</f>
        <v>0</v>
      </c>
      <c r="AB204" s="127">
        <f>SUMIFS('Nov Receipts Data'!X:X,'Nov Receipts Data'!$B:$B,$B204)+SUMIFS('Nov Receipts Data'!X:X,'Nov Receipts Data'!$B:$B,$A204)</f>
        <v>0</v>
      </c>
      <c r="AC204" s="127">
        <f>SUMIFS('Nov Receipts Data'!Y:Y,'Nov Receipts Data'!$B:$B,$B204)+SUMIFS('Nov Receipts Data'!Y:Y,'Nov Receipts Data'!$B:$B,$A204)</f>
        <v>0</v>
      </c>
      <c r="AD204" s="127">
        <f>SUMIFS('Nov Receipts Data'!Z:Z,'Nov Receipts Data'!$B:$B,$B204)+SUMIFS('Nov Receipts Data'!Z:Z,'Nov Receipts Data'!$B:$B,$A204)</f>
        <v>0</v>
      </c>
      <c r="AE204" s="127">
        <f>SUMIFS('Nov Receipts Data'!AA:AA,'Nov Receipts Data'!$B:$B,$B204)+SUMIFS('Nov Receipts Data'!AA:AA,'Nov Receipts Data'!$B:$B,$A204)</f>
        <v>0</v>
      </c>
      <c r="AF204" s="127">
        <f>SUMIFS('Nov Receipts Data'!AB:AB,'Nov Receipts Data'!$B:$B,$B204)+SUMIFS('Nov Receipts Data'!AB:AB,'Nov Receipts Data'!$B:$B,$A204)</f>
        <v>0</v>
      </c>
      <c r="AG204" s="127">
        <f>SUMIFS('Nov Receipts Data'!AC:AC,'Nov Receipts Data'!$B:$B,$B204)+SUMIFS('Nov Receipts Data'!AC:AC,'Nov Receipts Data'!$B:$B,$A204)</f>
        <v>0</v>
      </c>
      <c r="AH204" s="127">
        <f>SUMIFS('Nov Receipts Data'!AD:AD,'Nov Receipts Data'!$B:$B,$B204)+SUMIFS('Nov Receipts Data'!AD:AD,'Nov Receipts Data'!$B:$B,$A204)</f>
        <v>0</v>
      </c>
      <c r="AI204" s="127">
        <f>SUMIFS('Nov Receipts Data'!AE:AE,'Nov Receipts Data'!$B:$B,$B204)+SUMIFS('Nov Receipts Data'!AE:AE,'Nov Receipts Data'!$B:$B,$A204)</f>
        <v>0</v>
      </c>
      <c r="AJ204" s="127">
        <f>SUMIFS('Nov Receipts Data'!AF:AF,'Nov Receipts Data'!$B:$B,$B204)+SUMIFS('Nov Receipts Data'!AF:AF,'Nov Receipts Data'!$B:$B,$A204)</f>
        <v>0</v>
      </c>
      <c r="AK204" s="88"/>
    </row>
    <row r="205" spans="1:37" ht="13.2" outlineLevel="1">
      <c r="A205" s="86"/>
      <c r="B205" s="19" t="s">
        <v>312</v>
      </c>
      <c r="C205" s="127">
        <v>136544</v>
      </c>
      <c r="D205" s="80">
        <f>SUMIFS('PMT Terms'!C:C,'PMT Terms'!B:B,B205)</f>
        <v>55</v>
      </c>
      <c r="E205" s="89">
        <f t="shared" si="13"/>
        <v>0</v>
      </c>
      <c r="F205" s="84">
        <f t="shared" si="15"/>
        <v>0</v>
      </c>
      <c r="G205" s="88">
        <f>SUMIFS('Nov Receipts Data'!C:C,'Nov Receipts Data'!$B:$B,$B205)+SUMIFS('Nov Receipts Data'!C:C,'Nov Receipts Data'!$B:$B,$A205)</f>
        <v>0</v>
      </c>
      <c r="H205" s="88">
        <f>SUMIFS('Nov Receipts Data'!D:D,'Nov Receipts Data'!$B:$B,$B205)+SUMIFS('Nov Receipts Data'!D:D,'Nov Receipts Data'!$B:$B,$A205)</f>
        <v>0</v>
      </c>
      <c r="I205" s="127">
        <f>SUMIFS('Nov Receipts Data'!E:E,'Nov Receipts Data'!$B:$B,$B205)+SUMIFS('Nov Receipts Data'!E:E,'Nov Receipts Data'!$B:$B,$A205)</f>
        <v>0</v>
      </c>
      <c r="J205" s="127">
        <f>SUMIFS('Nov Receipts Data'!F:F,'Nov Receipts Data'!$B:$B,$B205)+SUMIFS('Nov Receipts Data'!F:F,'Nov Receipts Data'!$B:$B,$A205)</f>
        <v>0</v>
      </c>
      <c r="K205" s="127">
        <f>SUMIFS('Nov Receipts Data'!G:G,'Nov Receipts Data'!$B:$B,$B205)+SUMIFS('Nov Receipts Data'!G:G,'Nov Receipts Data'!$B:$B,$A205)</f>
        <v>0</v>
      </c>
      <c r="L205" s="127">
        <f>SUMIFS('Nov Receipts Data'!H:H,'Nov Receipts Data'!$B:$B,$B205)+SUMIFS('Nov Receipts Data'!H:H,'Nov Receipts Data'!$B:$B,$A205)</f>
        <v>0</v>
      </c>
      <c r="M205" s="127">
        <f>SUMIFS('Nov Receipts Data'!I:I,'Nov Receipts Data'!$B:$B,$B205)+SUMIFS('Nov Receipts Data'!I:I,'Nov Receipts Data'!$B:$B,$A205)</f>
        <v>0</v>
      </c>
      <c r="N205" s="127">
        <f>SUMIFS('Nov Receipts Data'!J:J,'Nov Receipts Data'!$B:$B,$B205)+SUMIFS('Nov Receipts Data'!J:J,'Nov Receipts Data'!$B:$B,$A205)</f>
        <v>0</v>
      </c>
      <c r="O205" s="127">
        <f>SUMIFS('Nov Receipts Data'!K:K,'Nov Receipts Data'!$B:$B,$B205)+SUMIFS('Nov Receipts Data'!K:K,'Nov Receipts Data'!$B:$B,$A205)</f>
        <v>0</v>
      </c>
      <c r="P205" s="127">
        <f>SUMIFS('Nov Receipts Data'!L:L,'Nov Receipts Data'!$B:$B,$B205)+SUMIFS('Nov Receipts Data'!L:L,'Nov Receipts Data'!$B:$B,$A205)</f>
        <v>0</v>
      </c>
      <c r="Q205" s="127">
        <f>SUMIFS('Nov Receipts Data'!M:M,'Nov Receipts Data'!$B:$B,$B205)+SUMIFS('Nov Receipts Data'!M:M,'Nov Receipts Data'!$B:$B,$A205)</f>
        <v>0</v>
      </c>
      <c r="R205" s="127">
        <f>SUMIFS('Nov Receipts Data'!N:N,'Nov Receipts Data'!$B:$B,$B205)+SUMIFS('Nov Receipts Data'!N:N,'Nov Receipts Data'!$B:$B,$A205)</f>
        <v>0</v>
      </c>
      <c r="S205" s="127">
        <f>SUMIFS('Nov Receipts Data'!O:O,'Nov Receipts Data'!$B:$B,$B205)+SUMIFS('Nov Receipts Data'!O:O,'Nov Receipts Data'!$B:$B,$A205)</f>
        <v>0</v>
      </c>
      <c r="T205" s="127">
        <f>SUMIFS('Nov Receipts Data'!P:P,'Nov Receipts Data'!$B:$B,$B205)+SUMIFS('Nov Receipts Data'!P:P,'Nov Receipts Data'!$B:$B,$A205)</f>
        <v>0</v>
      </c>
      <c r="U205" s="127">
        <f>SUMIFS('Nov Receipts Data'!Q:Q,'Nov Receipts Data'!$B:$B,$B205)+SUMIFS('Nov Receipts Data'!Q:Q,'Nov Receipts Data'!$B:$B,$A205)</f>
        <v>0</v>
      </c>
      <c r="V205" s="127">
        <f>SUMIFS('Nov Receipts Data'!R:R,'Nov Receipts Data'!$B:$B,$B205)+SUMIFS('Nov Receipts Data'!R:R,'Nov Receipts Data'!$B:$B,$A205)</f>
        <v>0</v>
      </c>
      <c r="W205" s="127">
        <f>SUMIFS('Nov Receipts Data'!S:S,'Nov Receipts Data'!$B:$B,$B205)+SUMIFS('Nov Receipts Data'!S:S,'Nov Receipts Data'!$B:$B,$A205)</f>
        <v>0</v>
      </c>
      <c r="X205" s="127">
        <f>SUMIFS('Nov Receipts Data'!T:T,'Nov Receipts Data'!$B:$B,$B205)+SUMIFS('Nov Receipts Data'!T:T,'Nov Receipts Data'!$B:$B,$A205)</f>
        <v>0</v>
      </c>
      <c r="Y205" s="127">
        <f>SUMIFS('Nov Receipts Data'!U:U,'Nov Receipts Data'!$B:$B,$B205)+SUMIFS('Nov Receipts Data'!U:U,'Nov Receipts Data'!$B:$B,$A205)</f>
        <v>0</v>
      </c>
      <c r="Z205" s="127">
        <f>SUMIFS('Nov Receipts Data'!V:V,'Nov Receipts Data'!$B:$B,$B205)+SUMIFS('Nov Receipts Data'!V:V,'Nov Receipts Data'!$B:$B,$A205)</f>
        <v>0</v>
      </c>
      <c r="AA205" s="127">
        <f>SUMIFS('Nov Receipts Data'!W:W,'Nov Receipts Data'!$B:$B,$B205)+SUMIFS('Nov Receipts Data'!W:W,'Nov Receipts Data'!$B:$B,$A205)</f>
        <v>0</v>
      </c>
      <c r="AB205" s="127">
        <f>SUMIFS('Nov Receipts Data'!X:X,'Nov Receipts Data'!$B:$B,$B205)+SUMIFS('Nov Receipts Data'!X:X,'Nov Receipts Data'!$B:$B,$A205)</f>
        <v>0</v>
      </c>
      <c r="AC205" s="127">
        <f>SUMIFS('Nov Receipts Data'!Y:Y,'Nov Receipts Data'!$B:$B,$B205)+SUMIFS('Nov Receipts Data'!Y:Y,'Nov Receipts Data'!$B:$B,$A205)</f>
        <v>0</v>
      </c>
      <c r="AD205" s="127">
        <f>SUMIFS('Nov Receipts Data'!Z:Z,'Nov Receipts Data'!$B:$B,$B205)+SUMIFS('Nov Receipts Data'!Z:Z,'Nov Receipts Data'!$B:$B,$A205)</f>
        <v>0</v>
      </c>
      <c r="AE205" s="127">
        <f>SUMIFS('Nov Receipts Data'!AA:AA,'Nov Receipts Data'!$B:$B,$B205)+SUMIFS('Nov Receipts Data'!AA:AA,'Nov Receipts Data'!$B:$B,$A205)</f>
        <v>0</v>
      </c>
      <c r="AF205" s="127">
        <f>SUMIFS('Nov Receipts Data'!AB:AB,'Nov Receipts Data'!$B:$B,$B205)+SUMIFS('Nov Receipts Data'!AB:AB,'Nov Receipts Data'!$B:$B,$A205)</f>
        <v>0</v>
      </c>
      <c r="AG205" s="127">
        <f>SUMIFS('Nov Receipts Data'!AC:AC,'Nov Receipts Data'!$B:$B,$B205)+SUMIFS('Nov Receipts Data'!AC:AC,'Nov Receipts Data'!$B:$B,$A205)</f>
        <v>0</v>
      </c>
      <c r="AH205" s="127">
        <f>SUMIFS('Nov Receipts Data'!AD:AD,'Nov Receipts Data'!$B:$B,$B205)+SUMIFS('Nov Receipts Data'!AD:AD,'Nov Receipts Data'!$B:$B,$A205)</f>
        <v>0</v>
      </c>
      <c r="AI205" s="127">
        <f>SUMIFS('Nov Receipts Data'!AE:AE,'Nov Receipts Data'!$B:$B,$B205)+SUMIFS('Nov Receipts Data'!AE:AE,'Nov Receipts Data'!$B:$B,$A205)</f>
        <v>0</v>
      </c>
      <c r="AJ205" s="127">
        <f>SUMIFS('Nov Receipts Data'!AF:AF,'Nov Receipts Data'!$B:$B,$B205)+SUMIFS('Nov Receipts Data'!AF:AF,'Nov Receipts Data'!$B:$B,$A205)</f>
        <v>0</v>
      </c>
      <c r="AK205" s="88"/>
    </row>
    <row r="206" spans="1:37" ht="13.2" outlineLevel="1">
      <c r="A206" s="86"/>
      <c r="B206" s="19" t="s">
        <v>674</v>
      </c>
      <c r="C206" s="127">
        <v>128330</v>
      </c>
      <c r="D206" s="80">
        <f>SUMIFS('PMT Terms'!C:C,'PMT Terms'!B:B,B206)</f>
        <v>55</v>
      </c>
      <c r="E206" s="89">
        <f t="shared" si="13"/>
        <v>0</v>
      </c>
      <c r="F206" s="84">
        <f t="shared" si="15"/>
        <v>0</v>
      </c>
      <c r="G206" s="88">
        <f>SUMIFS('Nov Receipts Data'!C:C,'Nov Receipts Data'!$B:$B,$B206)+SUMIFS('Nov Receipts Data'!C:C,'Nov Receipts Data'!$B:$B,$A206)</f>
        <v>0</v>
      </c>
      <c r="H206" s="88">
        <f>SUMIFS('Nov Receipts Data'!D:D,'Nov Receipts Data'!$B:$B,$B206)+SUMIFS('Nov Receipts Data'!D:D,'Nov Receipts Data'!$B:$B,$A206)</f>
        <v>0</v>
      </c>
      <c r="I206" s="127">
        <f>SUMIFS('Nov Receipts Data'!E:E,'Nov Receipts Data'!$B:$B,$B206)+SUMIFS('Nov Receipts Data'!E:E,'Nov Receipts Data'!$B:$B,$A206)</f>
        <v>0</v>
      </c>
      <c r="J206" s="127">
        <f>SUMIFS('Nov Receipts Data'!F:F,'Nov Receipts Data'!$B:$B,$B206)+SUMIFS('Nov Receipts Data'!F:F,'Nov Receipts Data'!$B:$B,$A206)</f>
        <v>0</v>
      </c>
      <c r="K206" s="127">
        <f>SUMIFS('Nov Receipts Data'!G:G,'Nov Receipts Data'!$B:$B,$B206)+SUMIFS('Nov Receipts Data'!G:G,'Nov Receipts Data'!$B:$B,$A206)</f>
        <v>0</v>
      </c>
      <c r="L206" s="127">
        <f>SUMIFS('Nov Receipts Data'!H:H,'Nov Receipts Data'!$B:$B,$B206)+SUMIFS('Nov Receipts Data'!H:H,'Nov Receipts Data'!$B:$B,$A206)</f>
        <v>0</v>
      </c>
      <c r="M206" s="127">
        <f>SUMIFS('Nov Receipts Data'!I:I,'Nov Receipts Data'!$B:$B,$B206)+SUMIFS('Nov Receipts Data'!I:I,'Nov Receipts Data'!$B:$B,$A206)</f>
        <v>0</v>
      </c>
      <c r="N206" s="127">
        <f>SUMIFS('Nov Receipts Data'!J:J,'Nov Receipts Data'!$B:$B,$B206)+SUMIFS('Nov Receipts Data'!J:J,'Nov Receipts Data'!$B:$B,$A206)</f>
        <v>0</v>
      </c>
      <c r="O206" s="127">
        <f>SUMIFS('Nov Receipts Data'!K:K,'Nov Receipts Data'!$B:$B,$B206)+SUMIFS('Nov Receipts Data'!K:K,'Nov Receipts Data'!$B:$B,$A206)</f>
        <v>0</v>
      </c>
      <c r="P206" s="127">
        <f>SUMIFS('Nov Receipts Data'!L:L,'Nov Receipts Data'!$B:$B,$B206)+SUMIFS('Nov Receipts Data'!L:L,'Nov Receipts Data'!$B:$B,$A206)</f>
        <v>0</v>
      </c>
      <c r="Q206" s="127">
        <f>SUMIFS('Nov Receipts Data'!M:M,'Nov Receipts Data'!$B:$B,$B206)+SUMIFS('Nov Receipts Data'!M:M,'Nov Receipts Data'!$B:$B,$A206)</f>
        <v>0</v>
      </c>
      <c r="R206" s="127">
        <f>SUMIFS('Nov Receipts Data'!N:N,'Nov Receipts Data'!$B:$B,$B206)+SUMIFS('Nov Receipts Data'!N:N,'Nov Receipts Data'!$B:$B,$A206)</f>
        <v>0</v>
      </c>
      <c r="S206" s="127">
        <f>SUMIFS('Nov Receipts Data'!O:O,'Nov Receipts Data'!$B:$B,$B206)+SUMIFS('Nov Receipts Data'!O:O,'Nov Receipts Data'!$B:$B,$A206)</f>
        <v>0</v>
      </c>
      <c r="T206" s="127">
        <f>SUMIFS('Nov Receipts Data'!P:P,'Nov Receipts Data'!$B:$B,$B206)+SUMIFS('Nov Receipts Data'!P:P,'Nov Receipts Data'!$B:$B,$A206)</f>
        <v>0</v>
      </c>
      <c r="U206" s="127">
        <f>SUMIFS('Nov Receipts Data'!Q:Q,'Nov Receipts Data'!$B:$B,$B206)+SUMIFS('Nov Receipts Data'!Q:Q,'Nov Receipts Data'!$B:$B,$A206)</f>
        <v>0</v>
      </c>
      <c r="V206" s="127">
        <f>SUMIFS('Nov Receipts Data'!R:R,'Nov Receipts Data'!$B:$B,$B206)+SUMIFS('Nov Receipts Data'!R:R,'Nov Receipts Data'!$B:$B,$A206)</f>
        <v>0</v>
      </c>
      <c r="W206" s="127">
        <f>SUMIFS('Nov Receipts Data'!S:S,'Nov Receipts Data'!$B:$B,$B206)+SUMIFS('Nov Receipts Data'!S:S,'Nov Receipts Data'!$B:$B,$A206)</f>
        <v>0</v>
      </c>
      <c r="X206" s="127">
        <f>SUMIFS('Nov Receipts Data'!T:T,'Nov Receipts Data'!$B:$B,$B206)+SUMIFS('Nov Receipts Data'!T:T,'Nov Receipts Data'!$B:$B,$A206)</f>
        <v>0</v>
      </c>
      <c r="Y206" s="127">
        <f>SUMIFS('Nov Receipts Data'!U:U,'Nov Receipts Data'!$B:$B,$B206)+SUMIFS('Nov Receipts Data'!U:U,'Nov Receipts Data'!$B:$B,$A206)</f>
        <v>0</v>
      </c>
      <c r="Z206" s="127">
        <f>SUMIFS('Nov Receipts Data'!V:V,'Nov Receipts Data'!$B:$B,$B206)+SUMIFS('Nov Receipts Data'!V:V,'Nov Receipts Data'!$B:$B,$A206)</f>
        <v>0</v>
      </c>
      <c r="AA206" s="127">
        <f>SUMIFS('Nov Receipts Data'!W:W,'Nov Receipts Data'!$B:$B,$B206)+SUMIFS('Nov Receipts Data'!W:W,'Nov Receipts Data'!$B:$B,$A206)</f>
        <v>0</v>
      </c>
      <c r="AB206" s="127">
        <f>SUMIFS('Nov Receipts Data'!X:X,'Nov Receipts Data'!$B:$B,$B206)+SUMIFS('Nov Receipts Data'!X:X,'Nov Receipts Data'!$B:$B,$A206)</f>
        <v>0</v>
      </c>
      <c r="AC206" s="127">
        <f>SUMIFS('Nov Receipts Data'!Y:Y,'Nov Receipts Data'!$B:$B,$B206)+SUMIFS('Nov Receipts Data'!Y:Y,'Nov Receipts Data'!$B:$B,$A206)</f>
        <v>0</v>
      </c>
      <c r="AD206" s="127">
        <f>SUMIFS('Nov Receipts Data'!Z:Z,'Nov Receipts Data'!$B:$B,$B206)+SUMIFS('Nov Receipts Data'!Z:Z,'Nov Receipts Data'!$B:$B,$A206)</f>
        <v>0</v>
      </c>
      <c r="AE206" s="127">
        <f>SUMIFS('Nov Receipts Data'!AA:AA,'Nov Receipts Data'!$B:$B,$B206)+SUMIFS('Nov Receipts Data'!AA:AA,'Nov Receipts Data'!$B:$B,$A206)</f>
        <v>0</v>
      </c>
      <c r="AF206" s="127">
        <f>SUMIFS('Nov Receipts Data'!AB:AB,'Nov Receipts Data'!$B:$B,$B206)+SUMIFS('Nov Receipts Data'!AB:AB,'Nov Receipts Data'!$B:$B,$A206)</f>
        <v>0</v>
      </c>
      <c r="AG206" s="127">
        <f>SUMIFS('Nov Receipts Data'!AC:AC,'Nov Receipts Data'!$B:$B,$B206)+SUMIFS('Nov Receipts Data'!AC:AC,'Nov Receipts Data'!$B:$B,$A206)</f>
        <v>0</v>
      </c>
      <c r="AH206" s="127">
        <f>SUMIFS('Nov Receipts Data'!AD:AD,'Nov Receipts Data'!$B:$B,$B206)+SUMIFS('Nov Receipts Data'!AD:AD,'Nov Receipts Data'!$B:$B,$A206)</f>
        <v>0</v>
      </c>
      <c r="AI206" s="127">
        <f>SUMIFS('Nov Receipts Data'!AE:AE,'Nov Receipts Data'!$B:$B,$B206)+SUMIFS('Nov Receipts Data'!AE:AE,'Nov Receipts Data'!$B:$B,$A206)</f>
        <v>0</v>
      </c>
      <c r="AJ206" s="127">
        <f>SUMIFS('Nov Receipts Data'!AF:AF,'Nov Receipts Data'!$B:$B,$B206)+SUMIFS('Nov Receipts Data'!AF:AF,'Nov Receipts Data'!$B:$B,$A206)</f>
        <v>0</v>
      </c>
      <c r="AK206" s="88"/>
    </row>
    <row r="207" spans="1:37" ht="13.2" outlineLevel="1">
      <c r="A207" s="86"/>
      <c r="B207" s="19" t="s">
        <v>178</v>
      </c>
      <c r="C207" s="127">
        <v>95615.635761819984</v>
      </c>
      <c r="D207" s="80">
        <f>SUMIFS('PMT Terms'!C:C,'PMT Terms'!B:B,B207)</f>
        <v>10</v>
      </c>
      <c r="E207" s="89">
        <f t="shared" si="13"/>
        <v>0</v>
      </c>
      <c r="F207" s="84">
        <f t="shared" si="15"/>
        <v>0</v>
      </c>
      <c r="G207" s="88">
        <f>SUMIFS('Nov Receipts Data'!C:C,'Nov Receipts Data'!$B:$B,$B207)+SUMIFS('Nov Receipts Data'!C:C,'Nov Receipts Data'!$B:$B,$A207)</f>
        <v>0</v>
      </c>
      <c r="H207" s="88">
        <f>SUMIFS('Nov Receipts Data'!D:D,'Nov Receipts Data'!$B:$B,$B207)+SUMIFS('Nov Receipts Data'!D:D,'Nov Receipts Data'!$B:$B,$A207)</f>
        <v>0</v>
      </c>
      <c r="I207" s="127">
        <f>SUMIFS('Nov Receipts Data'!E:E,'Nov Receipts Data'!$B:$B,$B207)+SUMIFS('Nov Receipts Data'!E:E,'Nov Receipts Data'!$B:$B,$A207)</f>
        <v>0</v>
      </c>
      <c r="J207" s="127">
        <f>SUMIFS('Nov Receipts Data'!F:F,'Nov Receipts Data'!$B:$B,$B207)+SUMIFS('Nov Receipts Data'!F:F,'Nov Receipts Data'!$B:$B,$A207)</f>
        <v>0</v>
      </c>
      <c r="K207" s="127">
        <f>SUMIFS('Nov Receipts Data'!G:G,'Nov Receipts Data'!$B:$B,$B207)+SUMIFS('Nov Receipts Data'!G:G,'Nov Receipts Data'!$B:$B,$A207)</f>
        <v>0</v>
      </c>
      <c r="L207" s="127">
        <f>SUMIFS('Nov Receipts Data'!H:H,'Nov Receipts Data'!$B:$B,$B207)+SUMIFS('Nov Receipts Data'!H:H,'Nov Receipts Data'!$B:$B,$A207)</f>
        <v>0</v>
      </c>
      <c r="M207" s="127">
        <f>SUMIFS('Nov Receipts Data'!I:I,'Nov Receipts Data'!$B:$B,$B207)+SUMIFS('Nov Receipts Data'!I:I,'Nov Receipts Data'!$B:$B,$A207)</f>
        <v>0</v>
      </c>
      <c r="N207" s="127">
        <f>SUMIFS('Nov Receipts Data'!J:J,'Nov Receipts Data'!$B:$B,$B207)+SUMIFS('Nov Receipts Data'!J:J,'Nov Receipts Data'!$B:$B,$A207)</f>
        <v>0</v>
      </c>
      <c r="O207" s="127">
        <f>SUMIFS('Nov Receipts Data'!K:K,'Nov Receipts Data'!$B:$B,$B207)+SUMIFS('Nov Receipts Data'!K:K,'Nov Receipts Data'!$B:$B,$A207)</f>
        <v>0</v>
      </c>
      <c r="P207" s="127">
        <f>SUMIFS('Nov Receipts Data'!L:L,'Nov Receipts Data'!$B:$B,$B207)+SUMIFS('Nov Receipts Data'!L:L,'Nov Receipts Data'!$B:$B,$A207)</f>
        <v>0</v>
      </c>
      <c r="Q207" s="127">
        <f>SUMIFS('Nov Receipts Data'!M:M,'Nov Receipts Data'!$B:$B,$B207)+SUMIFS('Nov Receipts Data'!M:M,'Nov Receipts Data'!$B:$B,$A207)</f>
        <v>0</v>
      </c>
      <c r="R207" s="127">
        <f>SUMIFS('Nov Receipts Data'!N:N,'Nov Receipts Data'!$B:$B,$B207)+SUMIFS('Nov Receipts Data'!N:N,'Nov Receipts Data'!$B:$B,$A207)</f>
        <v>0</v>
      </c>
      <c r="S207" s="127">
        <f>SUMIFS('Nov Receipts Data'!O:O,'Nov Receipts Data'!$B:$B,$B207)+SUMIFS('Nov Receipts Data'!O:O,'Nov Receipts Data'!$B:$B,$A207)</f>
        <v>0</v>
      </c>
      <c r="T207" s="127">
        <f>SUMIFS('Nov Receipts Data'!P:P,'Nov Receipts Data'!$B:$B,$B207)+SUMIFS('Nov Receipts Data'!P:P,'Nov Receipts Data'!$B:$B,$A207)</f>
        <v>0</v>
      </c>
      <c r="U207" s="127">
        <f>SUMIFS('Nov Receipts Data'!Q:Q,'Nov Receipts Data'!$B:$B,$B207)+SUMIFS('Nov Receipts Data'!Q:Q,'Nov Receipts Data'!$B:$B,$A207)</f>
        <v>0</v>
      </c>
      <c r="V207" s="127">
        <f>SUMIFS('Nov Receipts Data'!R:R,'Nov Receipts Data'!$B:$B,$B207)+SUMIFS('Nov Receipts Data'!R:R,'Nov Receipts Data'!$B:$B,$A207)</f>
        <v>0</v>
      </c>
      <c r="W207" s="127">
        <f>SUMIFS('Nov Receipts Data'!S:S,'Nov Receipts Data'!$B:$B,$B207)+SUMIFS('Nov Receipts Data'!S:S,'Nov Receipts Data'!$B:$B,$A207)</f>
        <v>0</v>
      </c>
      <c r="X207" s="127">
        <f>SUMIFS('Nov Receipts Data'!T:T,'Nov Receipts Data'!$B:$B,$B207)+SUMIFS('Nov Receipts Data'!T:T,'Nov Receipts Data'!$B:$B,$A207)</f>
        <v>0</v>
      </c>
      <c r="Y207" s="127">
        <f>SUMIFS('Nov Receipts Data'!U:U,'Nov Receipts Data'!$B:$B,$B207)+SUMIFS('Nov Receipts Data'!U:U,'Nov Receipts Data'!$B:$B,$A207)</f>
        <v>0</v>
      </c>
      <c r="Z207" s="127">
        <f>SUMIFS('Nov Receipts Data'!V:V,'Nov Receipts Data'!$B:$B,$B207)+SUMIFS('Nov Receipts Data'!V:V,'Nov Receipts Data'!$B:$B,$A207)</f>
        <v>0</v>
      </c>
      <c r="AA207" s="127">
        <f>SUMIFS('Nov Receipts Data'!W:W,'Nov Receipts Data'!$B:$B,$B207)+SUMIFS('Nov Receipts Data'!W:W,'Nov Receipts Data'!$B:$B,$A207)</f>
        <v>0</v>
      </c>
      <c r="AB207" s="127">
        <f>SUMIFS('Nov Receipts Data'!X:X,'Nov Receipts Data'!$B:$B,$B207)+SUMIFS('Nov Receipts Data'!X:X,'Nov Receipts Data'!$B:$B,$A207)</f>
        <v>0</v>
      </c>
      <c r="AC207" s="127">
        <f>SUMIFS('Nov Receipts Data'!Y:Y,'Nov Receipts Data'!$B:$B,$B207)+SUMIFS('Nov Receipts Data'!Y:Y,'Nov Receipts Data'!$B:$B,$A207)</f>
        <v>0</v>
      </c>
      <c r="AD207" s="127">
        <f>SUMIFS('Nov Receipts Data'!Z:Z,'Nov Receipts Data'!$B:$B,$B207)+SUMIFS('Nov Receipts Data'!Z:Z,'Nov Receipts Data'!$B:$B,$A207)</f>
        <v>0</v>
      </c>
      <c r="AE207" s="127">
        <f>SUMIFS('Nov Receipts Data'!AA:AA,'Nov Receipts Data'!$B:$B,$B207)+SUMIFS('Nov Receipts Data'!AA:AA,'Nov Receipts Data'!$B:$B,$A207)</f>
        <v>0</v>
      </c>
      <c r="AF207" s="127">
        <f>SUMIFS('Nov Receipts Data'!AB:AB,'Nov Receipts Data'!$B:$B,$B207)+SUMIFS('Nov Receipts Data'!AB:AB,'Nov Receipts Data'!$B:$B,$A207)</f>
        <v>0</v>
      </c>
      <c r="AG207" s="127">
        <f>SUMIFS('Nov Receipts Data'!AC:AC,'Nov Receipts Data'!$B:$B,$B207)+SUMIFS('Nov Receipts Data'!AC:AC,'Nov Receipts Data'!$B:$B,$A207)</f>
        <v>0</v>
      </c>
      <c r="AH207" s="127">
        <f>SUMIFS('Nov Receipts Data'!AD:AD,'Nov Receipts Data'!$B:$B,$B207)+SUMIFS('Nov Receipts Data'!AD:AD,'Nov Receipts Data'!$B:$B,$A207)</f>
        <v>0</v>
      </c>
      <c r="AI207" s="127">
        <f>SUMIFS('Nov Receipts Data'!AE:AE,'Nov Receipts Data'!$B:$B,$B207)+SUMIFS('Nov Receipts Data'!AE:AE,'Nov Receipts Data'!$B:$B,$A207)</f>
        <v>0</v>
      </c>
      <c r="AJ207" s="127">
        <f>SUMIFS('Nov Receipts Data'!AF:AF,'Nov Receipts Data'!$B:$B,$B207)+SUMIFS('Nov Receipts Data'!AF:AF,'Nov Receipts Data'!$B:$B,$A207)</f>
        <v>0</v>
      </c>
      <c r="AK207" s="88"/>
    </row>
    <row r="208" spans="1:37" ht="13.2" outlineLevel="1">
      <c r="A208" s="86"/>
      <c r="B208" s="19" t="s">
        <v>48</v>
      </c>
      <c r="C208" s="127">
        <v>126866</v>
      </c>
      <c r="D208" s="80">
        <f>SUMIFS('PMT Terms'!C:C,'PMT Terms'!B:B,B208)</f>
        <v>60</v>
      </c>
      <c r="E208" s="89">
        <f t="shared" si="13"/>
        <v>0</v>
      </c>
      <c r="F208" s="84">
        <f t="shared" si="15"/>
        <v>0</v>
      </c>
      <c r="G208" s="88">
        <f>SUMIFS('Nov Receipts Data'!C:C,'Nov Receipts Data'!$B:$B,$B208)+SUMIFS('Nov Receipts Data'!C:C,'Nov Receipts Data'!$B:$B,$A208)</f>
        <v>0</v>
      </c>
      <c r="H208" s="88">
        <f>SUMIFS('Nov Receipts Data'!D:D,'Nov Receipts Data'!$B:$B,$B208)+SUMIFS('Nov Receipts Data'!D:D,'Nov Receipts Data'!$B:$B,$A208)</f>
        <v>0</v>
      </c>
      <c r="I208" s="127">
        <f>SUMIFS('Nov Receipts Data'!E:E,'Nov Receipts Data'!$B:$B,$B208)+SUMIFS('Nov Receipts Data'!E:E,'Nov Receipts Data'!$B:$B,$A208)</f>
        <v>0</v>
      </c>
      <c r="J208" s="127">
        <f>SUMIFS('Nov Receipts Data'!F:F,'Nov Receipts Data'!$B:$B,$B208)+SUMIFS('Nov Receipts Data'!F:F,'Nov Receipts Data'!$B:$B,$A208)</f>
        <v>0</v>
      </c>
      <c r="K208" s="127">
        <f>SUMIFS('Nov Receipts Data'!G:G,'Nov Receipts Data'!$B:$B,$B208)+SUMIFS('Nov Receipts Data'!G:G,'Nov Receipts Data'!$B:$B,$A208)</f>
        <v>0</v>
      </c>
      <c r="L208" s="127">
        <f>SUMIFS('Nov Receipts Data'!H:H,'Nov Receipts Data'!$B:$B,$B208)+SUMIFS('Nov Receipts Data'!H:H,'Nov Receipts Data'!$B:$B,$A208)</f>
        <v>0</v>
      </c>
      <c r="M208" s="127">
        <f>SUMIFS('Nov Receipts Data'!I:I,'Nov Receipts Data'!$B:$B,$B208)+SUMIFS('Nov Receipts Data'!I:I,'Nov Receipts Data'!$B:$B,$A208)</f>
        <v>0</v>
      </c>
      <c r="N208" s="127">
        <f>SUMIFS('Nov Receipts Data'!J:J,'Nov Receipts Data'!$B:$B,$B208)+SUMIFS('Nov Receipts Data'!J:J,'Nov Receipts Data'!$B:$B,$A208)</f>
        <v>0</v>
      </c>
      <c r="O208" s="127">
        <f>SUMIFS('Nov Receipts Data'!K:K,'Nov Receipts Data'!$B:$B,$B208)+SUMIFS('Nov Receipts Data'!K:K,'Nov Receipts Data'!$B:$B,$A208)</f>
        <v>0</v>
      </c>
      <c r="P208" s="127">
        <f>SUMIFS('Nov Receipts Data'!L:L,'Nov Receipts Data'!$B:$B,$B208)+SUMIFS('Nov Receipts Data'!L:L,'Nov Receipts Data'!$B:$B,$A208)</f>
        <v>0</v>
      </c>
      <c r="Q208" s="127">
        <f>SUMIFS('Nov Receipts Data'!M:M,'Nov Receipts Data'!$B:$B,$B208)+SUMIFS('Nov Receipts Data'!M:M,'Nov Receipts Data'!$B:$B,$A208)</f>
        <v>0</v>
      </c>
      <c r="R208" s="127">
        <f>SUMIFS('Nov Receipts Data'!N:N,'Nov Receipts Data'!$B:$B,$B208)+SUMIFS('Nov Receipts Data'!N:N,'Nov Receipts Data'!$B:$B,$A208)</f>
        <v>0</v>
      </c>
      <c r="S208" s="127">
        <f>SUMIFS('Nov Receipts Data'!O:O,'Nov Receipts Data'!$B:$B,$B208)+SUMIFS('Nov Receipts Data'!O:O,'Nov Receipts Data'!$B:$B,$A208)</f>
        <v>0</v>
      </c>
      <c r="T208" s="127">
        <f>SUMIFS('Nov Receipts Data'!P:P,'Nov Receipts Data'!$B:$B,$B208)+SUMIFS('Nov Receipts Data'!P:P,'Nov Receipts Data'!$B:$B,$A208)</f>
        <v>0</v>
      </c>
      <c r="U208" s="127">
        <f>SUMIFS('Nov Receipts Data'!Q:Q,'Nov Receipts Data'!$B:$B,$B208)+SUMIFS('Nov Receipts Data'!Q:Q,'Nov Receipts Data'!$B:$B,$A208)</f>
        <v>0</v>
      </c>
      <c r="V208" s="127">
        <f>SUMIFS('Nov Receipts Data'!R:R,'Nov Receipts Data'!$B:$B,$B208)+SUMIFS('Nov Receipts Data'!R:R,'Nov Receipts Data'!$B:$B,$A208)</f>
        <v>0</v>
      </c>
      <c r="W208" s="127">
        <f>SUMIFS('Nov Receipts Data'!S:S,'Nov Receipts Data'!$B:$B,$B208)+SUMIFS('Nov Receipts Data'!S:S,'Nov Receipts Data'!$B:$B,$A208)</f>
        <v>0</v>
      </c>
      <c r="X208" s="127">
        <f>SUMIFS('Nov Receipts Data'!T:T,'Nov Receipts Data'!$B:$B,$B208)+SUMIFS('Nov Receipts Data'!T:T,'Nov Receipts Data'!$B:$B,$A208)</f>
        <v>0</v>
      </c>
      <c r="Y208" s="127">
        <f>SUMIFS('Nov Receipts Data'!U:U,'Nov Receipts Data'!$B:$B,$B208)+SUMIFS('Nov Receipts Data'!U:U,'Nov Receipts Data'!$B:$B,$A208)</f>
        <v>0</v>
      </c>
      <c r="Z208" s="127">
        <f>SUMIFS('Nov Receipts Data'!V:V,'Nov Receipts Data'!$B:$B,$B208)+SUMIFS('Nov Receipts Data'!V:V,'Nov Receipts Data'!$B:$B,$A208)</f>
        <v>0</v>
      </c>
      <c r="AA208" s="127">
        <f>SUMIFS('Nov Receipts Data'!W:W,'Nov Receipts Data'!$B:$B,$B208)+SUMIFS('Nov Receipts Data'!W:W,'Nov Receipts Data'!$B:$B,$A208)</f>
        <v>0</v>
      </c>
      <c r="AB208" s="127">
        <f>SUMIFS('Nov Receipts Data'!X:X,'Nov Receipts Data'!$B:$B,$B208)+SUMIFS('Nov Receipts Data'!X:X,'Nov Receipts Data'!$B:$B,$A208)</f>
        <v>0</v>
      </c>
      <c r="AC208" s="127">
        <f>SUMIFS('Nov Receipts Data'!Y:Y,'Nov Receipts Data'!$B:$B,$B208)+SUMIFS('Nov Receipts Data'!Y:Y,'Nov Receipts Data'!$B:$B,$A208)</f>
        <v>0</v>
      </c>
      <c r="AD208" s="127">
        <f>SUMIFS('Nov Receipts Data'!Z:Z,'Nov Receipts Data'!$B:$B,$B208)+SUMIFS('Nov Receipts Data'!Z:Z,'Nov Receipts Data'!$B:$B,$A208)</f>
        <v>0</v>
      </c>
      <c r="AE208" s="127">
        <f>SUMIFS('Nov Receipts Data'!AA:AA,'Nov Receipts Data'!$B:$B,$B208)+SUMIFS('Nov Receipts Data'!AA:AA,'Nov Receipts Data'!$B:$B,$A208)</f>
        <v>0</v>
      </c>
      <c r="AF208" s="127">
        <f>SUMIFS('Nov Receipts Data'!AB:AB,'Nov Receipts Data'!$B:$B,$B208)+SUMIFS('Nov Receipts Data'!AB:AB,'Nov Receipts Data'!$B:$B,$A208)</f>
        <v>0</v>
      </c>
      <c r="AG208" s="127">
        <f>SUMIFS('Nov Receipts Data'!AC:AC,'Nov Receipts Data'!$B:$B,$B208)+SUMIFS('Nov Receipts Data'!AC:AC,'Nov Receipts Data'!$B:$B,$A208)</f>
        <v>0</v>
      </c>
      <c r="AH208" s="127">
        <f>SUMIFS('Nov Receipts Data'!AD:AD,'Nov Receipts Data'!$B:$B,$B208)+SUMIFS('Nov Receipts Data'!AD:AD,'Nov Receipts Data'!$B:$B,$A208)</f>
        <v>0</v>
      </c>
      <c r="AI208" s="127">
        <f>SUMIFS('Nov Receipts Data'!AE:AE,'Nov Receipts Data'!$B:$B,$B208)+SUMIFS('Nov Receipts Data'!AE:AE,'Nov Receipts Data'!$B:$B,$A208)</f>
        <v>0</v>
      </c>
      <c r="AJ208" s="127">
        <f>SUMIFS('Nov Receipts Data'!AF:AF,'Nov Receipts Data'!$B:$B,$B208)+SUMIFS('Nov Receipts Data'!AF:AF,'Nov Receipts Data'!$B:$B,$A208)</f>
        <v>0</v>
      </c>
      <c r="AK208" s="88"/>
    </row>
    <row r="209" spans="1:37" ht="13.2" outlineLevel="1">
      <c r="A209" s="86"/>
      <c r="B209" s="19" t="s">
        <v>195</v>
      </c>
      <c r="C209" s="127">
        <v>22113.94118225632</v>
      </c>
      <c r="D209" s="80">
        <f>SUMIFS('PMT Terms'!C:C,'PMT Terms'!B:B,B209)</f>
        <v>60</v>
      </c>
      <c r="E209" s="89">
        <f t="shared" si="13"/>
        <v>0</v>
      </c>
      <c r="F209" s="84">
        <f t="shared" si="15"/>
        <v>0</v>
      </c>
      <c r="G209" s="88">
        <f>SUMIFS('Nov Receipts Data'!C:C,'Nov Receipts Data'!$B:$B,$B209)+SUMIFS('Nov Receipts Data'!C:C,'Nov Receipts Data'!$B:$B,$A209)</f>
        <v>0</v>
      </c>
      <c r="H209" s="88">
        <f>SUMIFS('Nov Receipts Data'!D:D,'Nov Receipts Data'!$B:$B,$B209)+SUMIFS('Nov Receipts Data'!D:D,'Nov Receipts Data'!$B:$B,$A209)</f>
        <v>0</v>
      </c>
      <c r="I209" s="127">
        <f>SUMIFS('Nov Receipts Data'!E:E,'Nov Receipts Data'!$B:$B,$B209)+SUMIFS('Nov Receipts Data'!E:E,'Nov Receipts Data'!$B:$B,$A209)</f>
        <v>0</v>
      </c>
      <c r="J209" s="127">
        <f>SUMIFS('Nov Receipts Data'!F:F,'Nov Receipts Data'!$B:$B,$B209)+SUMIFS('Nov Receipts Data'!F:F,'Nov Receipts Data'!$B:$B,$A209)</f>
        <v>0</v>
      </c>
      <c r="K209" s="127">
        <f>SUMIFS('Nov Receipts Data'!G:G,'Nov Receipts Data'!$B:$B,$B209)+SUMIFS('Nov Receipts Data'!G:G,'Nov Receipts Data'!$B:$B,$A209)</f>
        <v>0</v>
      </c>
      <c r="L209" s="127">
        <f>SUMIFS('Nov Receipts Data'!H:H,'Nov Receipts Data'!$B:$B,$B209)+SUMIFS('Nov Receipts Data'!H:H,'Nov Receipts Data'!$B:$B,$A209)</f>
        <v>0</v>
      </c>
      <c r="M209" s="127">
        <f>SUMIFS('Nov Receipts Data'!I:I,'Nov Receipts Data'!$B:$B,$B209)+SUMIFS('Nov Receipts Data'!I:I,'Nov Receipts Data'!$B:$B,$A209)</f>
        <v>0</v>
      </c>
      <c r="N209" s="127">
        <f>SUMIFS('Nov Receipts Data'!J:J,'Nov Receipts Data'!$B:$B,$B209)+SUMIFS('Nov Receipts Data'!J:J,'Nov Receipts Data'!$B:$B,$A209)</f>
        <v>0</v>
      </c>
      <c r="O209" s="127">
        <f>SUMIFS('Nov Receipts Data'!K:K,'Nov Receipts Data'!$B:$B,$B209)+SUMIFS('Nov Receipts Data'!K:K,'Nov Receipts Data'!$B:$B,$A209)</f>
        <v>0</v>
      </c>
      <c r="P209" s="127">
        <f>SUMIFS('Nov Receipts Data'!L:L,'Nov Receipts Data'!$B:$B,$B209)+SUMIFS('Nov Receipts Data'!L:L,'Nov Receipts Data'!$B:$B,$A209)</f>
        <v>0</v>
      </c>
      <c r="Q209" s="127">
        <f>SUMIFS('Nov Receipts Data'!M:M,'Nov Receipts Data'!$B:$B,$B209)+SUMIFS('Nov Receipts Data'!M:M,'Nov Receipts Data'!$B:$B,$A209)</f>
        <v>0</v>
      </c>
      <c r="R209" s="127">
        <f>SUMIFS('Nov Receipts Data'!N:N,'Nov Receipts Data'!$B:$B,$B209)+SUMIFS('Nov Receipts Data'!N:N,'Nov Receipts Data'!$B:$B,$A209)</f>
        <v>0</v>
      </c>
      <c r="S209" s="127">
        <f>SUMIFS('Nov Receipts Data'!O:O,'Nov Receipts Data'!$B:$B,$B209)+SUMIFS('Nov Receipts Data'!O:O,'Nov Receipts Data'!$B:$B,$A209)</f>
        <v>0</v>
      </c>
      <c r="T209" s="127">
        <f>SUMIFS('Nov Receipts Data'!P:P,'Nov Receipts Data'!$B:$B,$B209)+SUMIFS('Nov Receipts Data'!P:P,'Nov Receipts Data'!$B:$B,$A209)</f>
        <v>0</v>
      </c>
      <c r="U209" s="127">
        <f>SUMIFS('Nov Receipts Data'!Q:Q,'Nov Receipts Data'!$B:$B,$B209)+SUMIFS('Nov Receipts Data'!Q:Q,'Nov Receipts Data'!$B:$B,$A209)</f>
        <v>0</v>
      </c>
      <c r="V209" s="127">
        <f>SUMIFS('Nov Receipts Data'!R:R,'Nov Receipts Data'!$B:$B,$B209)+SUMIFS('Nov Receipts Data'!R:R,'Nov Receipts Data'!$B:$B,$A209)</f>
        <v>0</v>
      </c>
      <c r="W209" s="127">
        <f>SUMIFS('Nov Receipts Data'!S:S,'Nov Receipts Data'!$B:$B,$B209)+SUMIFS('Nov Receipts Data'!S:S,'Nov Receipts Data'!$B:$B,$A209)</f>
        <v>0</v>
      </c>
      <c r="X209" s="127">
        <f>SUMIFS('Nov Receipts Data'!T:T,'Nov Receipts Data'!$B:$B,$B209)+SUMIFS('Nov Receipts Data'!T:T,'Nov Receipts Data'!$B:$B,$A209)</f>
        <v>0</v>
      </c>
      <c r="Y209" s="127">
        <f>SUMIFS('Nov Receipts Data'!U:U,'Nov Receipts Data'!$B:$B,$B209)+SUMIFS('Nov Receipts Data'!U:U,'Nov Receipts Data'!$B:$B,$A209)</f>
        <v>0</v>
      </c>
      <c r="Z209" s="127">
        <f>SUMIFS('Nov Receipts Data'!V:V,'Nov Receipts Data'!$B:$B,$B209)+SUMIFS('Nov Receipts Data'!V:V,'Nov Receipts Data'!$B:$B,$A209)</f>
        <v>0</v>
      </c>
      <c r="AA209" s="127">
        <f>SUMIFS('Nov Receipts Data'!W:W,'Nov Receipts Data'!$B:$B,$B209)+SUMIFS('Nov Receipts Data'!W:W,'Nov Receipts Data'!$B:$B,$A209)</f>
        <v>0</v>
      </c>
      <c r="AB209" s="127">
        <f>SUMIFS('Nov Receipts Data'!X:X,'Nov Receipts Data'!$B:$B,$B209)+SUMIFS('Nov Receipts Data'!X:X,'Nov Receipts Data'!$B:$B,$A209)</f>
        <v>0</v>
      </c>
      <c r="AC209" s="127">
        <f>SUMIFS('Nov Receipts Data'!Y:Y,'Nov Receipts Data'!$B:$B,$B209)+SUMIFS('Nov Receipts Data'!Y:Y,'Nov Receipts Data'!$B:$B,$A209)</f>
        <v>0</v>
      </c>
      <c r="AD209" s="127">
        <f>SUMIFS('Nov Receipts Data'!Z:Z,'Nov Receipts Data'!$B:$B,$B209)+SUMIFS('Nov Receipts Data'!Z:Z,'Nov Receipts Data'!$B:$B,$A209)</f>
        <v>0</v>
      </c>
      <c r="AE209" s="127">
        <f>SUMIFS('Nov Receipts Data'!AA:AA,'Nov Receipts Data'!$B:$B,$B209)+SUMIFS('Nov Receipts Data'!AA:AA,'Nov Receipts Data'!$B:$B,$A209)</f>
        <v>0</v>
      </c>
      <c r="AF209" s="127">
        <f>SUMIFS('Nov Receipts Data'!AB:AB,'Nov Receipts Data'!$B:$B,$B209)+SUMIFS('Nov Receipts Data'!AB:AB,'Nov Receipts Data'!$B:$B,$A209)</f>
        <v>0</v>
      </c>
      <c r="AG209" s="127">
        <f>SUMIFS('Nov Receipts Data'!AC:AC,'Nov Receipts Data'!$B:$B,$B209)+SUMIFS('Nov Receipts Data'!AC:AC,'Nov Receipts Data'!$B:$B,$A209)</f>
        <v>0</v>
      </c>
      <c r="AH209" s="127">
        <f>SUMIFS('Nov Receipts Data'!AD:AD,'Nov Receipts Data'!$B:$B,$B209)+SUMIFS('Nov Receipts Data'!AD:AD,'Nov Receipts Data'!$B:$B,$A209)</f>
        <v>0</v>
      </c>
      <c r="AI209" s="127">
        <f>SUMIFS('Nov Receipts Data'!AE:AE,'Nov Receipts Data'!$B:$B,$B209)+SUMIFS('Nov Receipts Data'!AE:AE,'Nov Receipts Data'!$B:$B,$A209)</f>
        <v>0</v>
      </c>
      <c r="AJ209" s="127">
        <f>SUMIFS('Nov Receipts Data'!AF:AF,'Nov Receipts Data'!$B:$B,$B209)+SUMIFS('Nov Receipts Data'!AF:AF,'Nov Receipts Data'!$B:$B,$A209)</f>
        <v>0</v>
      </c>
      <c r="AK209" s="88"/>
    </row>
    <row r="210" spans="1:37" ht="13.2" outlineLevel="1">
      <c r="A210" s="86"/>
      <c r="B210" s="19" t="s">
        <v>86</v>
      </c>
      <c r="C210" s="127">
        <v>3676.2957707199698</v>
      </c>
      <c r="D210" s="80">
        <f>SUMIFS('PMT Terms'!C:C,'PMT Terms'!B:B,B210)</f>
        <v>30</v>
      </c>
      <c r="E210" s="89">
        <f t="shared" si="13"/>
        <v>0</v>
      </c>
      <c r="F210" s="84">
        <f t="shared" si="15"/>
        <v>0</v>
      </c>
      <c r="G210" s="88">
        <f>SUMIFS('Nov Receipts Data'!C:C,'Nov Receipts Data'!$B:$B,$B210)+SUMIFS('Nov Receipts Data'!C:C,'Nov Receipts Data'!$B:$B,$A210)</f>
        <v>0</v>
      </c>
      <c r="H210" s="88">
        <f>SUMIFS('Nov Receipts Data'!D:D,'Nov Receipts Data'!$B:$B,$B210)+SUMIFS('Nov Receipts Data'!D:D,'Nov Receipts Data'!$B:$B,$A210)</f>
        <v>0</v>
      </c>
      <c r="I210" s="127">
        <f>SUMIFS('Nov Receipts Data'!E:E,'Nov Receipts Data'!$B:$B,$B210)+SUMIFS('Nov Receipts Data'!E:E,'Nov Receipts Data'!$B:$B,$A210)</f>
        <v>0</v>
      </c>
      <c r="J210" s="127">
        <f>SUMIFS('Nov Receipts Data'!F:F,'Nov Receipts Data'!$B:$B,$B210)+SUMIFS('Nov Receipts Data'!F:F,'Nov Receipts Data'!$B:$B,$A210)</f>
        <v>0</v>
      </c>
      <c r="K210" s="127">
        <f>SUMIFS('Nov Receipts Data'!G:G,'Nov Receipts Data'!$B:$B,$B210)+SUMIFS('Nov Receipts Data'!G:G,'Nov Receipts Data'!$B:$B,$A210)</f>
        <v>0</v>
      </c>
      <c r="L210" s="127">
        <f>SUMIFS('Nov Receipts Data'!H:H,'Nov Receipts Data'!$B:$B,$B210)+SUMIFS('Nov Receipts Data'!H:H,'Nov Receipts Data'!$B:$B,$A210)</f>
        <v>0</v>
      </c>
      <c r="M210" s="127">
        <f>SUMIFS('Nov Receipts Data'!I:I,'Nov Receipts Data'!$B:$B,$B210)+SUMIFS('Nov Receipts Data'!I:I,'Nov Receipts Data'!$B:$B,$A210)</f>
        <v>0</v>
      </c>
      <c r="N210" s="127">
        <f>SUMIFS('Nov Receipts Data'!J:J,'Nov Receipts Data'!$B:$B,$B210)+SUMIFS('Nov Receipts Data'!J:J,'Nov Receipts Data'!$B:$B,$A210)</f>
        <v>0</v>
      </c>
      <c r="O210" s="127">
        <f>SUMIFS('Nov Receipts Data'!K:K,'Nov Receipts Data'!$B:$B,$B210)+SUMIFS('Nov Receipts Data'!K:K,'Nov Receipts Data'!$B:$B,$A210)</f>
        <v>0</v>
      </c>
      <c r="P210" s="127">
        <f>SUMIFS('Nov Receipts Data'!L:L,'Nov Receipts Data'!$B:$B,$B210)+SUMIFS('Nov Receipts Data'!L:L,'Nov Receipts Data'!$B:$B,$A210)</f>
        <v>0</v>
      </c>
      <c r="Q210" s="127">
        <f>SUMIFS('Nov Receipts Data'!M:M,'Nov Receipts Data'!$B:$B,$B210)+SUMIFS('Nov Receipts Data'!M:M,'Nov Receipts Data'!$B:$B,$A210)</f>
        <v>0</v>
      </c>
      <c r="R210" s="127">
        <f>SUMIFS('Nov Receipts Data'!N:N,'Nov Receipts Data'!$B:$B,$B210)+SUMIFS('Nov Receipts Data'!N:N,'Nov Receipts Data'!$B:$B,$A210)</f>
        <v>0</v>
      </c>
      <c r="S210" s="127">
        <f>SUMIFS('Nov Receipts Data'!O:O,'Nov Receipts Data'!$B:$B,$B210)+SUMIFS('Nov Receipts Data'!O:O,'Nov Receipts Data'!$B:$B,$A210)</f>
        <v>0</v>
      </c>
      <c r="T210" s="127">
        <f>SUMIFS('Nov Receipts Data'!P:P,'Nov Receipts Data'!$B:$B,$B210)+SUMIFS('Nov Receipts Data'!P:P,'Nov Receipts Data'!$B:$B,$A210)</f>
        <v>0</v>
      </c>
      <c r="U210" s="127">
        <f>SUMIFS('Nov Receipts Data'!Q:Q,'Nov Receipts Data'!$B:$B,$B210)+SUMIFS('Nov Receipts Data'!Q:Q,'Nov Receipts Data'!$B:$B,$A210)</f>
        <v>0</v>
      </c>
      <c r="V210" s="127">
        <f>SUMIFS('Nov Receipts Data'!R:R,'Nov Receipts Data'!$B:$B,$B210)+SUMIFS('Nov Receipts Data'!R:R,'Nov Receipts Data'!$B:$B,$A210)</f>
        <v>0</v>
      </c>
      <c r="W210" s="127">
        <f>SUMIFS('Nov Receipts Data'!S:S,'Nov Receipts Data'!$B:$B,$B210)+SUMIFS('Nov Receipts Data'!S:S,'Nov Receipts Data'!$B:$B,$A210)</f>
        <v>0</v>
      </c>
      <c r="X210" s="127">
        <f>SUMIFS('Nov Receipts Data'!T:T,'Nov Receipts Data'!$B:$B,$B210)+SUMIFS('Nov Receipts Data'!T:T,'Nov Receipts Data'!$B:$B,$A210)</f>
        <v>0</v>
      </c>
      <c r="Y210" s="127">
        <f>SUMIFS('Nov Receipts Data'!U:U,'Nov Receipts Data'!$B:$B,$B210)+SUMIFS('Nov Receipts Data'!U:U,'Nov Receipts Data'!$B:$B,$A210)</f>
        <v>0</v>
      </c>
      <c r="Z210" s="127">
        <f>SUMIFS('Nov Receipts Data'!V:V,'Nov Receipts Data'!$B:$B,$B210)+SUMIFS('Nov Receipts Data'!V:V,'Nov Receipts Data'!$B:$B,$A210)</f>
        <v>0</v>
      </c>
      <c r="AA210" s="127">
        <f>SUMIFS('Nov Receipts Data'!W:W,'Nov Receipts Data'!$B:$B,$B210)+SUMIFS('Nov Receipts Data'!W:W,'Nov Receipts Data'!$B:$B,$A210)</f>
        <v>0</v>
      </c>
      <c r="AB210" s="127">
        <f>SUMIFS('Nov Receipts Data'!X:X,'Nov Receipts Data'!$B:$B,$B210)+SUMIFS('Nov Receipts Data'!X:X,'Nov Receipts Data'!$B:$B,$A210)</f>
        <v>0</v>
      </c>
      <c r="AC210" s="127">
        <f>SUMIFS('Nov Receipts Data'!Y:Y,'Nov Receipts Data'!$B:$B,$B210)+SUMIFS('Nov Receipts Data'!Y:Y,'Nov Receipts Data'!$B:$B,$A210)</f>
        <v>0</v>
      </c>
      <c r="AD210" s="127">
        <f>SUMIFS('Nov Receipts Data'!Z:Z,'Nov Receipts Data'!$B:$B,$B210)+SUMIFS('Nov Receipts Data'!Z:Z,'Nov Receipts Data'!$B:$B,$A210)</f>
        <v>0</v>
      </c>
      <c r="AE210" s="127">
        <f>SUMIFS('Nov Receipts Data'!AA:AA,'Nov Receipts Data'!$B:$B,$B210)+SUMIFS('Nov Receipts Data'!AA:AA,'Nov Receipts Data'!$B:$B,$A210)</f>
        <v>0</v>
      </c>
      <c r="AF210" s="127">
        <f>SUMIFS('Nov Receipts Data'!AB:AB,'Nov Receipts Data'!$B:$B,$B210)+SUMIFS('Nov Receipts Data'!AB:AB,'Nov Receipts Data'!$B:$B,$A210)</f>
        <v>0</v>
      </c>
      <c r="AG210" s="127">
        <f>SUMIFS('Nov Receipts Data'!AC:AC,'Nov Receipts Data'!$B:$B,$B210)+SUMIFS('Nov Receipts Data'!AC:AC,'Nov Receipts Data'!$B:$B,$A210)</f>
        <v>0</v>
      </c>
      <c r="AH210" s="127">
        <f>SUMIFS('Nov Receipts Data'!AD:AD,'Nov Receipts Data'!$B:$B,$B210)+SUMIFS('Nov Receipts Data'!AD:AD,'Nov Receipts Data'!$B:$B,$A210)</f>
        <v>0</v>
      </c>
      <c r="AI210" s="127">
        <f>SUMIFS('Nov Receipts Data'!AE:AE,'Nov Receipts Data'!$B:$B,$B210)+SUMIFS('Nov Receipts Data'!AE:AE,'Nov Receipts Data'!$B:$B,$A210)</f>
        <v>0</v>
      </c>
      <c r="AJ210" s="127">
        <f>SUMIFS('Nov Receipts Data'!AF:AF,'Nov Receipts Data'!$B:$B,$B210)+SUMIFS('Nov Receipts Data'!AF:AF,'Nov Receipts Data'!$B:$B,$A210)</f>
        <v>0</v>
      </c>
      <c r="AK210" s="88"/>
    </row>
    <row r="211" spans="1:37" ht="13.2" outlineLevel="1">
      <c r="A211" s="86"/>
      <c r="B211" s="19" t="s">
        <v>114</v>
      </c>
      <c r="C211" s="127">
        <v>6156</v>
      </c>
      <c r="D211" s="80">
        <f>SUMIFS('PMT Terms'!C:C,'PMT Terms'!B:B,B211)</f>
        <v>30</v>
      </c>
      <c r="E211" s="89">
        <f t="shared" si="13"/>
        <v>0</v>
      </c>
      <c r="F211" s="84">
        <f t="shared" si="15"/>
        <v>0</v>
      </c>
      <c r="G211" s="88">
        <f>SUMIFS('Nov Receipts Data'!C:C,'Nov Receipts Data'!$B:$B,$B211)+SUMIFS('Nov Receipts Data'!C:C,'Nov Receipts Data'!$B:$B,$A211)</f>
        <v>0</v>
      </c>
      <c r="H211" s="88">
        <f>SUMIFS('Nov Receipts Data'!D:D,'Nov Receipts Data'!$B:$B,$B211)+SUMIFS('Nov Receipts Data'!D:D,'Nov Receipts Data'!$B:$B,$A211)</f>
        <v>0</v>
      </c>
      <c r="I211" s="127">
        <f>SUMIFS('Nov Receipts Data'!E:E,'Nov Receipts Data'!$B:$B,$B211)+SUMIFS('Nov Receipts Data'!E:E,'Nov Receipts Data'!$B:$B,$A211)</f>
        <v>0</v>
      </c>
      <c r="J211" s="127">
        <f>SUMIFS('Nov Receipts Data'!F:F,'Nov Receipts Data'!$B:$B,$B211)+SUMIFS('Nov Receipts Data'!F:F,'Nov Receipts Data'!$B:$B,$A211)</f>
        <v>0</v>
      </c>
      <c r="K211" s="127">
        <f>SUMIFS('Nov Receipts Data'!G:G,'Nov Receipts Data'!$B:$B,$B211)+SUMIFS('Nov Receipts Data'!G:G,'Nov Receipts Data'!$B:$B,$A211)</f>
        <v>0</v>
      </c>
      <c r="L211" s="127">
        <f>SUMIFS('Nov Receipts Data'!H:H,'Nov Receipts Data'!$B:$B,$B211)+SUMIFS('Nov Receipts Data'!H:H,'Nov Receipts Data'!$B:$B,$A211)</f>
        <v>0</v>
      </c>
      <c r="M211" s="127">
        <f>SUMIFS('Nov Receipts Data'!I:I,'Nov Receipts Data'!$B:$B,$B211)+SUMIFS('Nov Receipts Data'!I:I,'Nov Receipts Data'!$B:$B,$A211)</f>
        <v>0</v>
      </c>
      <c r="N211" s="127">
        <f>SUMIFS('Nov Receipts Data'!J:J,'Nov Receipts Data'!$B:$B,$B211)+SUMIFS('Nov Receipts Data'!J:J,'Nov Receipts Data'!$B:$B,$A211)</f>
        <v>0</v>
      </c>
      <c r="O211" s="127">
        <f>SUMIFS('Nov Receipts Data'!K:K,'Nov Receipts Data'!$B:$B,$B211)+SUMIFS('Nov Receipts Data'!K:K,'Nov Receipts Data'!$B:$B,$A211)</f>
        <v>0</v>
      </c>
      <c r="P211" s="127">
        <f>SUMIFS('Nov Receipts Data'!L:L,'Nov Receipts Data'!$B:$B,$B211)+SUMIFS('Nov Receipts Data'!L:L,'Nov Receipts Data'!$B:$B,$A211)</f>
        <v>0</v>
      </c>
      <c r="Q211" s="127">
        <f>SUMIFS('Nov Receipts Data'!M:M,'Nov Receipts Data'!$B:$B,$B211)+SUMIFS('Nov Receipts Data'!M:M,'Nov Receipts Data'!$B:$B,$A211)</f>
        <v>0</v>
      </c>
      <c r="R211" s="127">
        <f>SUMIFS('Nov Receipts Data'!N:N,'Nov Receipts Data'!$B:$B,$B211)+SUMIFS('Nov Receipts Data'!N:N,'Nov Receipts Data'!$B:$B,$A211)</f>
        <v>0</v>
      </c>
      <c r="S211" s="127">
        <f>SUMIFS('Nov Receipts Data'!O:O,'Nov Receipts Data'!$B:$B,$B211)+SUMIFS('Nov Receipts Data'!O:O,'Nov Receipts Data'!$B:$B,$A211)</f>
        <v>0</v>
      </c>
      <c r="T211" s="127">
        <f>SUMIFS('Nov Receipts Data'!P:P,'Nov Receipts Data'!$B:$B,$B211)+SUMIFS('Nov Receipts Data'!P:P,'Nov Receipts Data'!$B:$B,$A211)</f>
        <v>0</v>
      </c>
      <c r="U211" s="127">
        <f>SUMIFS('Nov Receipts Data'!Q:Q,'Nov Receipts Data'!$B:$B,$B211)+SUMIFS('Nov Receipts Data'!Q:Q,'Nov Receipts Data'!$B:$B,$A211)</f>
        <v>0</v>
      </c>
      <c r="V211" s="127">
        <f>SUMIFS('Nov Receipts Data'!R:R,'Nov Receipts Data'!$B:$B,$B211)+SUMIFS('Nov Receipts Data'!R:R,'Nov Receipts Data'!$B:$B,$A211)</f>
        <v>0</v>
      </c>
      <c r="W211" s="127">
        <f>SUMIFS('Nov Receipts Data'!S:S,'Nov Receipts Data'!$B:$B,$B211)+SUMIFS('Nov Receipts Data'!S:S,'Nov Receipts Data'!$B:$B,$A211)</f>
        <v>0</v>
      </c>
      <c r="X211" s="127">
        <f>SUMIFS('Nov Receipts Data'!T:T,'Nov Receipts Data'!$B:$B,$B211)+SUMIFS('Nov Receipts Data'!T:T,'Nov Receipts Data'!$B:$B,$A211)</f>
        <v>0</v>
      </c>
      <c r="Y211" s="127">
        <f>SUMIFS('Nov Receipts Data'!U:U,'Nov Receipts Data'!$B:$B,$B211)+SUMIFS('Nov Receipts Data'!U:U,'Nov Receipts Data'!$B:$B,$A211)</f>
        <v>0</v>
      </c>
      <c r="Z211" s="127">
        <f>SUMIFS('Nov Receipts Data'!V:V,'Nov Receipts Data'!$B:$B,$B211)+SUMIFS('Nov Receipts Data'!V:V,'Nov Receipts Data'!$B:$B,$A211)</f>
        <v>0</v>
      </c>
      <c r="AA211" s="127">
        <f>SUMIFS('Nov Receipts Data'!W:W,'Nov Receipts Data'!$B:$B,$B211)+SUMIFS('Nov Receipts Data'!W:W,'Nov Receipts Data'!$B:$B,$A211)</f>
        <v>0</v>
      </c>
      <c r="AB211" s="127">
        <f>SUMIFS('Nov Receipts Data'!X:X,'Nov Receipts Data'!$B:$B,$B211)+SUMIFS('Nov Receipts Data'!X:X,'Nov Receipts Data'!$B:$B,$A211)</f>
        <v>0</v>
      </c>
      <c r="AC211" s="127">
        <f>SUMIFS('Nov Receipts Data'!Y:Y,'Nov Receipts Data'!$B:$B,$B211)+SUMIFS('Nov Receipts Data'!Y:Y,'Nov Receipts Data'!$B:$B,$A211)</f>
        <v>0</v>
      </c>
      <c r="AD211" s="127">
        <f>SUMIFS('Nov Receipts Data'!Z:Z,'Nov Receipts Data'!$B:$B,$B211)+SUMIFS('Nov Receipts Data'!Z:Z,'Nov Receipts Data'!$B:$B,$A211)</f>
        <v>0</v>
      </c>
      <c r="AE211" s="127">
        <f>SUMIFS('Nov Receipts Data'!AA:AA,'Nov Receipts Data'!$B:$B,$B211)+SUMIFS('Nov Receipts Data'!AA:AA,'Nov Receipts Data'!$B:$B,$A211)</f>
        <v>0</v>
      </c>
      <c r="AF211" s="127">
        <f>SUMIFS('Nov Receipts Data'!AB:AB,'Nov Receipts Data'!$B:$B,$B211)+SUMIFS('Nov Receipts Data'!AB:AB,'Nov Receipts Data'!$B:$B,$A211)</f>
        <v>0</v>
      </c>
      <c r="AG211" s="127">
        <f>SUMIFS('Nov Receipts Data'!AC:AC,'Nov Receipts Data'!$B:$B,$B211)+SUMIFS('Nov Receipts Data'!AC:AC,'Nov Receipts Data'!$B:$B,$A211)</f>
        <v>0</v>
      </c>
      <c r="AH211" s="127">
        <f>SUMIFS('Nov Receipts Data'!AD:AD,'Nov Receipts Data'!$B:$B,$B211)+SUMIFS('Nov Receipts Data'!AD:AD,'Nov Receipts Data'!$B:$B,$A211)</f>
        <v>0</v>
      </c>
      <c r="AI211" s="127">
        <f>SUMIFS('Nov Receipts Data'!AE:AE,'Nov Receipts Data'!$B:$B,$B211)+SUMIFS('Nov Receipts Data'!AE:AE,'Nov Receipts Data'!$B:$B,$A211)</f>
        <v>0</v>
      </c>
      <c r="AJ211" s="127">
        <f>SUMIFS('Nov Receipts Data'!AF:AF,'Nov Receipts Data'!$B:$B,$B211)+SUMIFS('Nov Receipts Data'!AF:AF,'Nov Receipts Data'!$B:$B,$A211)</f>
        <v>0</v>
      </c>
      <c r="AK211" s="88"/>
    </row>
    <row r="212" spans="1:37" ht="13.2" outlineLevel="1">
      <c r="A212" s="86"/>
      <c r="B212" s="19" t="s">
        <v>238</v>
      </c>
      <c r="C212" s="127">
        <v>5823</v>
      </c>
      <c r="D212" s="80">
        <f>SUMIFS('PMT Terms'!C:C,'PMT Terms'!B:B,B212)</f>
        <v>60</v>
      </c>
      <c r="E212" s="89">
        <f t="shared" si="13"/>
        <v>0</v>
      </c>
      <c r="F212" s="84">
        <f t="shared" si="15"/>
        <v>0</v>
      </c>
      <c r="G212" s="88">
        <f>SUMIFS('Nov Receipts Data'!C:C,'Nov Receipts Data'!$B:$B,$B212)+SUMIFS('Nov Receipts Data'!C:C,'Nov Receipts Data'!$B:$B,$A212)</f>
        <v>0</v>
      </c>
      <c r="H212" s="88">
        <f>SUMIFS('Nov Receipts Data'!D:D,'Nov Receipts Data'!$B:$B,$B212)+SUMIFS('Nov Receipts Data'!D:D,'Nov Receipts Data'!$B:$B,$A212)</f>
        <v>0</v>
      </c>
      <c r="I212" s="127">
        <f>SUMIFS('Nov Receipts Data'!E:E,'Nov Receipts Data'!$B:$B,$B212)+SUMIFS('Nov Receipts Data'!E:E,'Nov Receipts Data'!$B:$B,$A212)</f>
        <v>0</v>
      </c>
      <c r="J212" s="127">
        <f>SUMIFS('Nov Receipts Data'!F:F,'Nov Receipts Data'!$B:$B,$B212)+SUMIFS('Nov Receipts Data'!F:F,'Nov Receipts Data'!$B:$B,$A212)</f>
        <v>0</v>
      </c>
      <c r="K212" s="127">
        <f>SUMIFS('Nov Receipts Data'!G:G,'Nov Receipts Data'!$B:$B,$B212)+SUMIFS('Nov Receipts Data'!G:G,'Nov Receipts Data'!$B:$B,$A212)</f>
        <v>0</v>
      </c>
      <c r="L212" s="127">
        <f>SUMIFS('Nov Receipts Data'!H:H,'Nov Receipts Data'!$B:$B,$B212)+SUMIFS('Nov Receipts Data'!H:H,'Nov Receipts Data'!$B:$B,$A212)</f>
        <v>0</v>
      </c>
      <c r="M212" s="127">
        <f>SUMIFS('Nov Receipts Data'!I:I,'Nov Receipts Data'!$B:$B,$B212)+SUMIFS('Nov Receipts Data'!I:I,'Nov Receipts Data'!$B:$B,$A212)</f>
        <v>0</v>
      </c>
      <c r="N212" s="127">
        <f>SUMIFS('Nov Receipts Data'!J:J,'Nov Receipts Data'!$B:$B,$B212)+SUMIFS('Nov Receipts Data'!J:J,'Nov Receipts Data'!$B:$B,$A212)</f>
        <v>0</v>
      </c>
      <c r="O212" s="127">
        <f>SUMIFS('Nov Receipts Data'!K:K,'Nov Receipts Data'!$B:$B,$B212)+SUMIFS('Nov Receipts Data'!K:K,'Nov Receipts Data'!$B:$B,$A212)</f>
        <v>0</v>
      </c>
      <c r="P212" s="127">
        <f>SUMIFS('Nov Receipts Data'!L:L,'Nov Receipts Data'!$B:$B,$B212)+SUMIFS('Nov Receipts Data'!L:L,'Nov Receipts Data'!$B:$B,$A212)</f>
        <v>0</v>
      </c>
      <c r="Q212" s="127">
        <f>SUMIFS('Nov Receipts Data'!M:M,'Nov Receipts Data'!$B:$B,$B212)+SUMIFS('Nov Receipts Data'!M:M,'Nov Receipts Data'!$B:$B,$A212)</f>
        <v>0</v>
      </c>
      <c r="R212" s="127">
        <f>SUMIFS('Nov Receipts Data'!N:N,'Nov Receipts Data'!$B:$B,$B212)+SUMIFS('Nov Receipts Data'!N:N,'Nov Receipts Data'!$B:$B,$A212)</f>
        <v>0</v>
      </c>
      <c r="S212" s="127">
        <f>SUMIFS('Nov Receipts Data'!O:O,'Nov Receipts Data'!$B:$B,$B212)+SUMIFS('Nov Receipts Data'!O:O,'Nov Receipts Data'!$B:$B,$A212)</f>
        <v>0</v>
      </c>
      <c r="T212" s="127">
        <f>SUMIFS('Nov Receipts Data'!P:P,'Nov Receipts Data'!$B:$B,$B212)+SUMIFS('Nov Receipts Data'!P:P,'Nov Receipts Data'!$B:$B,$A212)</f>
        <v>0</v>
      </c>
      <c r="U212" s="127">
        <f>SUMIFS('Nov Receipts Data'!Q:Q,'Nov Receipts Data'!$B:$B,$B212)+SUMIFS('Nov Receipts Data'!Q:Q,'Nov Receipts Data'!$B:$B,$A212)</f>
        <v>0</v>
      </c>
      <c r="V212" s="127">
        <f>SUMIFS('Nov Receipts Data'!R:R,'Nov Receipts Data'!$B:$B,$B212)+SUMIFS('Nov Receipts Data'!R:R,'Nov Receipts Data'!$B:$B,$A212)</f>
        <v>0</v>
      </c>
      <c r="W212" s="127">
        <f>SUMIFS('Nov Receipts Data'!S:S,'Nov Receipts Data'!$B:$B,$B212)+SUMIFS('Nov Receipts Data'!S:S,'Nov Receipts Data'!$B:$B,$A212)</f>
        <v>0</v>
      </c>
      <c r="X212" s="127">
        <f>SUMIFS('Nov Receipts Data'!T:T,'Nov Receipts Data'!$B:$B,$B212)+SUMIFS('Nov Receipts Data'!T:T,'Nov Receipts Data'!$B:$B,$A212)</f>
        <v>0</v>
      </c>
      <c r="Y212" s="127">
        <f>SUMIFS('Nov Receipts Data'!U:U,'Nov Receipts Data'!$B:$B,$B212)+SUMIFS('Nov Receipts Data'!U:U,'Nov Receipts Data'!$B:$B,$A212)</f>
        <v>0</v>
      </c>
      <c r="Z212" s="127">
        <f>SUMIFS('Nov Receipts Data'!V:V,'Nov Receipts Data'!$B:$B,$B212)+SUMIFS('Nov Receipts Data'!V:V,'Nov Receipts Data'!$B:$B,$A212)</f>
        <v>0</v>
      </c>
      <c r="AA212" s="127">
        <f>SUMIFS('Nov Receipts Data'!W:W,'Nov Receipts Data'!$B:$B,$B212)+SUMIFS('Nov Receipts Data'!W:W,'Nov Receipts Data'!$B:$B,$A212)</f>
        <v>0</v>
      </c>
      <c r="AB212" s="127">
        <f>SUMIFS('Nov Receipts Data'!X:X,'Nov Receipts Data'!$B:$B,$B212)+SUMIFS('Nov Receipts Data'!X:X,'Nov Receipts Data'!$B:$B,$A212)</f>
        <v>0</v>
      </c>
      <c r="AC212" s="127">
        <f>SUMIFS('Nov Receipts Data'!Y:Y,'Nov Receipts Data'!$B:$B,$B212)+SUMIFS('Nov Receipts Data'!Y:Y,'Nov Receipts Data'!$B:$B,$A212)</f>
        <v>0</v>
      </c>
      <c r="AD212" s="127">
        <f>SUMIFS('Nov Receipts Data'!Z:Z,'Nov Receipts Data'!$B:$B,$B212)+SUMIFS('Nov Receipts Data'!Z:Z,'Nov Receipts Data'!$B:$B,$A212)</f>
        <v>0</v>
      </c>
      <c r="AE212" s="127">
        <f>SUMIFS('Nov Receipts Data'!AA:AA,'Nov Receipts Data'!$B:$B,$B212)+SUMIFS('Nov Receipts Data'!AA:AA,'Nov Receipts Data'!$B:$B,$A212)</f>
        <v>0</v>
      </c>
      <c r="AF212" s="127">
        <f>SUMIFS('Nov Receipts Data'!AB:AB,'Nov Receipts Data'!$B:$B,$B212)+SUMIFS('Nov Receipts Data'!AB:AB,'Nov Receipts Data'!$B:$B,$A212)</f>
        <v>0</v>
      </c>
      <c r="AG212" s="127">
        <f>SUMIFS('Nov Receipts Data'!AC:AC,'Nov Receipts Data'!$B:$B,$B212)+SUMIFS('Nov Receipts Data'!AC:AC,'Nov Receipts Data'!$B:$B,$A212)</f>
        <v>0</v>
      </c>
      <c r="AH212" s="127">
        <f>SUMIFS('Nov Receipts Data'!AD:AD,'Nov Receipts Data'!$B:$B,$B212)+SUMIFS('Nov Receipts Data'!AD:AD,'Nov Receipts Data'!$B:$B,$A212)</f>
        <v>0</v>
      </c>
      <c r="AI212" s="127">
        <f>SUMIFS('Nov Receipts Data'!AE:AE,'Nov Receipts Data'!$B:$B,$B212)+SUMIFS('Nov Receipts Data'!AE:AE,'Nov Receipts Data'!$B:$B,$A212)</f>
        <v>0</v>
      </c>
      <c r="AJ212" s="127">
        <f>SUMIFS('Nov Receipts Data'!AF:AF,'Nov Receipts Data'!$B:$B,$B212)+SUMIFS('Nov Receipts Data'!AF:AF,'Nov Receipts Data'!$B:$B,$A212)</f>
        <v>0</v>
      </c>
      <c r="AK212" s="88"/>
    </row>
    <row r="213" spans="1:37" ht="13.2" outlineLevel="1">
      <c r="A213" s="86"/>
      <c r="B213" s="19" t="s">
        <v>218</v>
      </c>
      <c r="C213" s="127">
        <v>5618</v>
      </c>
      <c r="D213" s="80">
        <f>SUMIFS('PMT Terms'!C:C,'PMT Terms'!B:B,B213)</f>
        <v>90</v>
      </c>
      <c r="E213" s="89">
        <f t="shared" si="13"/>
        <v>0</v>
      </c>
      <c r="F213" s="84">
        <f t="shared" si="15"/>
        <v>0</v>
      </c>
      <c r="G213" s="88">
        <f>SUMIFS('Nov Receipts Data'!C:C,'Nov Receipts Data'!$B:$B,$B213)+SUMIFS('Nov Receipts Data'!C:C,'Nov Receipts Data'!$B:$B,$A213)</f>
        <v>0</v>
      </c>
      <c r="H213" s="88">
        <f>SUMIFS('Nov Receipts Data'!D:D,'Nov Receipts Data'!$B:$B,$B213)+SUMIFS('Nov Receipts Data'!D:D,'Nov Receipts Data'!$B:$B,$A213)</f>
        <v>0</v>
      </c>
      <c r="I213" s="127">
        <f>SUMIFS('Nov Receipts Data'!E:E,'Nov Receipts Data'!$B:$B,$B213)+SUMIFS('Nov Receipts Data'!E:E,'Nov Receipts Data'!$B:$B,$A213)</f>
        <v>0</v>
      </c>
      <c r="J213" s="127">
        <f>SUMIFS('Nov Receipts Data'!F:F,'Nov Receipts Data'!$B:$B,$B213)+SUMIFS('Nov Receipts Data'!F:F,'Nov Receipts Data'!$B:$B,$A213)</f>
        <v>0</v>
      </c>
      <c r="K213" s="127">
        <f>SUMIFS('Nov Receipts Data'!G:G,'Nov Receipts Data'!$B:$B,$B213)+SUMIFS('Nov Receipts Data'!G:G,'Nov Receipts Data'!$B:$B,$A213)</f>
        <v>0</v>
      </c>
      <c r="L213" s="127">
        <f>SUMIFS('Nov Receipts Data'!H:H,'Nov Receipts Data'!$B:$B,$B213)+SUMIFS('Nov Receipts Data'!H:H,'Nov Receipts Data'!$B:$B,$A213)</f>
        <v>0</v>
      </c>
      <c r="M213" s="127">
        <f>SUMIFS('Nov Receipts Data'!I:I,'Nov Receipts Data'!$B:$B,$B213)+SUMIFS('Nov Receipts Data'!I:I,'Nov Receipts Data'!$B:$B,$A213)</f>
        <v>0</v>
      </c>
      <c r="N213" s="127">
        <f>SUMIFS('Nov Receipts Data'!J:J,'Nov Receipts Data'!$B:$B,$B213)+SUMIFS('Nov Receipts Data'!J:J,'Nov Receipts Data'!$B:$B,$A213)</f>
        <v>0</v>
      </c>
      <c r="O213" s="127">
        <f>SUMIFS('Nov Receipts Data'!K:K,'Nov Receipts Data'!$B:$B,$B213)+SUMIFS('Nov Receipts Data'!K:K,'Nov Receipts Data'!$B:$B,$A213)</f>
        <v>0</v>
      </c>
      <c r="P213" s="127">
        <f>SUMIFS('Nov Receipts Data'!L:L,'Nov Receipts Data'!$B:$B,$B213)+SUMIFS('Nov Receipts Data'!L:L,'Nov Receipts Data'!$B:$B,$A213)</f>
        <v>0</v>
      </c>
      <c r="Q213" s="127">
        <f>SUMIFS('Nov Receipts Data'!M:M,'Nov Receipts Data'!$B:$B,$B213)+SUMIFS('Nov Receipts Data'!M:M,'Nov Receipts Data'!$B:$B,$A213)</f>
        <v>0</v>
      </c>
      <c r="R213" s="127">
        <f>SUMIFS('Nov Receipts Data'!N:N,'Nov Receipts Data'!$B:$B,$B213)+SUMIFS('Nov Receipts Data'!N:N,'Nov Receipts Data'!$B:$B,$A213)</f>
        <v>0</v>
      </c>
      <c r="S213" s="127">
        <f>SUMIFS('Nov Receipts Data'!O:O,'Nov Receipts Data'!$B:$B,$B213)+SUMIFS('Nov Receipts Data'!O:O,'Nov Receipts Data'!$B:$B,$A213)</f>
        <v>0</v>
      </c>
      <c r="T213" s="127">
        <f>SUMIFS('Nov Receipts Data'!P:P,'Nov Receipts Data'!$B:$B,$B213)+SUMIFS('Nov Receipts Data'!P:P,'Nov Receipts Data'!$B:$B,$A213)</f>
        <v>0</v>
      </c>
      <c r="U213" s="127">
        <f>SUMIFS('Nov Receipts Data'!Q:Q,'Nov Receipts Data'!$B:$B,$B213)+SUMIFS('Nov Receipts Data'!Q:Q,'Nov Receipts Data'!$B:$B,$A213)</f>
        <v>0</v>
      </c>
      <c r="V213" s="127">
        <f>SUMIFS('Nov Receipts Data'!R:R,'Nov Receipts Data'!$B:$B,$B213)+SUMIFS('Nov Receipts Data'!R:R,'Nov Receipts Data'!$B:$B,$A213)</f>
        <v>0</v>
      </c>
      <c r="W213" s="127">
        <f>SUMIFS('Nov Receipts Data'!S:S,'Nov Receipts Data'!$B:$B,$B213)+SUMIFS('Nov Receipts Data'!S:S,'Nov Receipts Data'!$B:$B,$A213)</f>
        <v>0</v>
      </c>
      <c r="X213" s="127">
        <f>SUMIFS('Nov Receipts Data'!T:T,'Nov Receipts Data'!$B:$B,$B213)+SUMIFS('Nov Receipts Data'!T:T,'Nov Receipts Data'!$B:$B,$A213)</f>
        <v>0</v>
      </c>
      <c r="Y213" s="127">
        <f>SUMIFS('Nov Receipts Data'!U:U,'Nov Receipts Data'!$B:$B,$B213)+SUMIFS('Nov Receipts Data'!U:U,'Nov Receipts Data'!$B:$B,$A213)</f>
        <v>0</v>
      </c>
      <c r="Z213" s="127">
        <f>SUMIFS('Nov Receipts Data'!V:V,'Nov Receipts Data'!$B:$B,$B213)+SUMIFS('Nov Receipts Data'!V:V,'Nov Receipts Data'!$B:$B,$A213)</f>
        <v>0</v>
      </c>
      <c r="AA213" s="127">
        <f>SUMIFS('Nov Receipts Data'!W:W,'Nov Receipts Data'!$B:$B,$B213)+SUMIFS('Nov Receipts Data'!W:W,'Nov Receipts Data'!$B:$B,$A213)</f>
        <v>0</v>
      </c>
      <c r="AB213" s="127">
        <f>SUMIFS('Nov Receipts Data'!X:X,'Nov Receipts Data'!$B:$B,$B213)+SUMIFS('Nov Receipts Data'!X:X,'Nov Receipts Data'!$B:$B,$A213)</f>
        <v>0</v>
      </c>
      <c r="AC213" s="127">
        <f>SUMIFS('Nov Receipts Data'!Y:Y,'Nov Receipts Data'!$B:$B,$B213)+SUMIFS('Nov Receipts Data'!Y:Y,'Nov Receipts Data'!$B:$B,$A213)</f>
        <v>0</v>
      </c>
      <c r="AD213" s="127">
        <f>SUMIFS('Nov Receipts Data'!Z:Z,'Nov Receipts Data'!$B:$B,$B213)+SUMIFS('Nov Receipts Data'!Z:Z,'Nov Receipts Data'!$B:$B,$A213)</f>
        <v>0</v>
      </c>
      <c r="AE213" s="127">
        <f>SUMIFS('Nov Receipts Data'!AA:AA,'Nov Receipts Data'!$B:$B,$B213)+SUMIFS('Nov Receipts Data'!AA:AA,'Nov Receipts Data'!$B:$B,$A213)</f>
        <v>0</v>
      </c>
      <c r="AF213" s="127">
        <f>SUMIFS('Nov Receipts Data'!AB:AB,'Nov Receipts Data'!$B:$B,$B213)+SUMIFS('Nov Receipts Data'!AB:AB,'Nov Receipts Data'!$B:$B,$A213)</f>
        <v>0</v>
      </c>
      <c r="AG213" s="127">
        <f>SUMIFS('Nov Receipts Data'!AC:AC,'Nov Receipts Data'!$B:$B,$B213)+SUMIFS('Nov Receipts Data'!AC:AC,'Nov Receipts Data'!$B:$B,$A213)</f>
        <v>0</v>
      </c>
      <c r="AH213" s="127">
        <f>SUMIFS('Nov Receipts Data'!AD:AD,'Nov Receipts Data'!$B:$B,$B213)+SUMIFS('Nov Receipts Data'!AD:AD,'Nov Receipts Data'!$B:$B,$A213)</f>
        <v>0</v>
      </c>
      <c r="AI213" s="127">
        <f>SUMIFS('Nov Receipts Data'!AE:AE,'Nov Receipts Data'!$B:$B,$B213)+SUMIFS('Nov Receipts Data'!AE:AE,'Nov Receipts Data'!$B:$B,$A213)</f>
        <v>0</v>
      </c>
      <c r="AJ213" s="127">
        <f>SUMIFS('Nov Receipts Data'!AF:AF,'Nov Receipts Data'!$B:$B,$B213)+SUMIFS('Nov Receipts Data'!AF:AF,'Nov Receipts Data'!$B:$B,$A213)</f>
        <v>0</v>
      </c>
      <c r="AK213" s="88"/>
    </row>
    <row r="214" spans="1:37" ht="13.2" outlineLevel="1">
      <c r="A214" s="86"/>
      <c r="B214" s="19" t="s">
        <v>446</v>
      </c>
      <c r="C214" s="127">
        <v>5576</v>
      </c>
      <c r="D214" s="80">
        <f>SUMIFS('PMT Terms'!C:C,'PMT Terms'!B:B,B214)</f>
        <v>55</v>
      </c>
      <c r="E214" s="89">
        <f t="shared" si="13"/>
        <v>0</v>
      </c>
      <c r="F214" s="84">
        <f t="shared" si="15"/>
        <v>0</v>
      </c>
      <c r="G214" s="88">
        <f>SUMIFS('Nov Receipts Data'!C:C,'Nov Receipts Data'!$B:$B,$B214)+SUMIFS('Nov Receipts Data'!C:C,'Nov Receipts Data'!$B:$B,$A214)</f>
        <v>0</v>
      </c>
      <c r="H214" s="88">
        <f>SUMIFS('Nov Receipts Data'!D:D,'Nov Receipts Data'!$B:$B,$B214)+SUMIFS('Nov Receipts Data'!D:D,'Nov Receipts Data'!$B:$B,$A214)</f>
        <v>0</v>
      </c>
      <c r="I214" s="127">
        <f>SUMIFS('Nov Receipts Data'!E:E,'Nov Receipts Data'!$B:$B,$B214)+SUMIFS('Nov Receipts Data'!E:E,'Nov Receipts Data'!$B:$B,$A214)</f>
        <v>0</v>
      </c>
      <c r="J214" s="127">
        <f>SUMIFS('Nov Receipts Data'!F:F,'Nov Receipts Data'!$B:$B,$B214)+SUMIFS('Nov Receipts Data'!F:F,'Nov Receipts Data'!$B:$B,$A214)</f>
        <v>0</v>
      </c>
      <c r="K214" s="127">
        <f>SUMIFS('Nov Receipts Data'!G:G,'Nov Receipts Data'!$B:$B,$B214)+SUMIFS('Nov Receipts Data'!G:G,'Nov Receipts Data'!$B:$B,$A214)</f>
        <v>0</v>
      </c>
      <c r="L214" s="127">
        <f>SUMIFS('Nov Receipts Data'!H:H,'Nov Receipts Data'!$B:$B,$B214)+SUMIFS('Nov Receipts Data'!H:H,'Nov Receipts Data'!$B:$B,$A214)</f>
        <v>0</v>
      </c>
      <c r="M214" s="127">
        <f>SUMIFS('Nov Receipts Data'!I:I,'Nov Receipts Data'!$B:$B,$B214)+SUMIFS('Nov Receipts Data'!I:I,'Nov Receipts Data'!$B:$B,$A214)</f>
        <v>0</v>
      </c>
      <c r="N214" s="127">
        <f>SUMIFS('Nov Receipts Data'!J:J,'Nov Receipts Data'!$B:$B,$B214)+SUMIFS('Nov Receipts Data'!J:J,'Nov Receipts Data'!$B:$B,$A214)</f>
        <v>0</v>
      </c>
      <c r="O214" s="127">
        <f>SUMIFS('Nov Receipts Data'!K:K,'Nov Receipts Data'!$B:$B,$B214)+SUMIFS('Nov Receipts Data'!K:K,'Nov Receipts Data'!$B:$B,$A214)</f>
        <v>0</v>
      </c>
      <c r="P214" s="127">
        <f>SUMIFS('Nov Receipts Data'!L:L,'Nov Receipts Data'!$B:$B,$B214)+SUMIFS('Nov Receipts Data'!L:L,'Nov Receipts Data'!$B:$B,$A214)</f>
        <v>0</v>
      </c>
      <c r="Q214" s="127">
        <f>SUMIFS('Nov Receipts Data'!M:M,'Nov Receipts Data'!$B:$B,$B214)+SUMIFS('Nov Receipts Data'!M:M,'Nov Receipts Data'!$B:$B,$A214)</f>
        <v>0</v>
      </c>
      <c r="R214" s="127">
        <f>SUMIFS('Nov Receipts Data'!N:N,'Nov Receipts Data'!$B:$B,$B214)+SUMIFS('Nov Receipts Data'!N:N,'Nov Receipts Data'!$B:$B,$A214)</f>
        <v>0</v>
      </c>
      <c r="S214" s="127">
        <f>SUMIFS('Nov Receipts Data'!O:O,'Nov Receipts Data'!$B:$B,$B214)+SUMIFS('Nov Receipts Data'!O:O,'Nov Receipts Data'!$B:$B,$A214)</f>
        <v>0</v>
      </c>
      <c r="T214" s="127">
        <f>SUMIFS('Nov Receipts Data'!P:P,'Nov Receipts Data'!$B:$B,$B214)+SUMIFS('Nov Receipts Data'!P:P,'Nov Receipts Data'!$B:$B,$A214)</f>
        <v>0</v>
      </c>
      <c r="U214" s="127">
        <f>SUMIFS('Nov Receipts Data'!Q:Q,'Nov Receipts Data'!$B:$B,$B214)+SUMIFS('Nov Receipts Data'!Q:Q,'Nov Receipts Data'!$B:$B,$A214)</f>
        <v>0</v>
      </c>
      <c r="V214" s="127">
        <f>SUMIFS('Nov Receipts Data'!R:R,'Nov Receipts Data'!$B:$B,$B214)+SUMIFS('Nov Receipts Data'!R:R,'Nov Receipts Data'!$B:$B,$A214)</f>
        <v>0</v>
      </c>
      <c r="W214" s="127">
        <f>SUMIFS('Nov Receipts Data'!S:S,'Nov Receipts Data'!$B:$B,$B214)+SUMIFS('Nov Receipts Data'!S:S,'Nov Receipts Data'!$B:$B,$A214)</f>
        <v>0</v>
      </c>
      <c r="X214" s="127">
        <f>SUMIFS('Nov Receipts Data'!T:T,'Nov Receipts Data'!$B:$B,$B214)+SUMIFS('Nov Receipts Data'!T:T,'Nov Receipts Data'!$B:$B,$A214)</f>
        <v>0</v>
      </c>
      <c r="Y214" s="127">
        <f>SUMIFS('Nov Receipts Data'!U:U,'Nov Receipts Data'!$B:$B,$B214)+SUMIFS('Nov Receipts Data'!U:U,'Nov Receipts Data'!$B:$B,$A214)</f>
        <v>0</v>
      </c>
      <c r="Z214" s="127">
        <f>SUMIFS('Nov Receipts Data'!V:V,'Nov Receipts Data'!$B:$B,$B214)+SUMIFS('Nov Receipts Data'!V:V,'Nov Receipts Data'!$B:$B,$A214)</f>
        <v>0</v>
      </c>
      <c r="AA214" s="127">
        <f>SUMIFS('Nov Receipts Data'!W:W,'Nov Receipts Data'!$B:$B,$B214)+SUMIFS('Nov Receipts Data'!W:W,'Nov Receipts Data'!$B:$B,$A214)</f>
        <v>0</v>
      </c>
      <c r="AB214" s="127">
        <f>SUMIFS('Nov Receipts Data'!X:X,'Nov Receipts Data'!$B:$B,$B214)+SUMIFS('Nov Receipts Data'!X:X,'Nov Receipts Data'!$B:$B,$A214)</f>
        <v>0</v>
      </c>
      <c r="AC214" s="127">
        <f>SUMIFS('Nov Receipts Data'!Y:Y,'Nov Receipts Data'!$B:$B,$B214)+SUMIFS('Nov Receipts Data'!Y:Y,'Nov Receipts Data'!$B:$B,$A214)</f>
        <v>0</v>
      </c>
      <c r="AD214" s="127">
        <f>SUMIFS('Nov Receipts Data'!Z:Z,'Nov Receipts Data'!$B:$B,$B214)+SUMIFS('Nov Receipts Data'!Z:Z,'Nov Receipts Data'!$B:$B,$A214)</f>
        <v>0</v>
      </c>
      <c r="AE214" s="127">
        <f>SUMIFS('Nov Receipts Data'!AA:AA,'Nov Receipts Data'!$B:$B,$B214)+SUMIFS('Nov Receipts Data'!AA:AA,'Nov Receipts Data'!$B:$B,$A214)</f>
        <v>0</v>
      </c>
      <c r="AF214" s="127">
        <f>SUMIFS('Nov Receipts Data'!AB:AB,'Nov Receipts Data'!$B:$B,$B214)+SUMIFS('Nov Receipts Data'!AB:AB,'Nov Receipts Data'!$B:$B,$A214)</f>
        <v>0</v>
      </c>
      <c r="AG214" s="127">
        <f>SUMIFS('Nov Receipts Data'!AC:AC,'Nov Receipts Data'!$B:$B,$B214)+SUMIFS('Nov Receipts Data'!AC:AC,'Nov Receipts Data'!$B:$B,$A214)</f>
        <v>0</v>
      </c>
      <c r="AH214" s="127">
        <f>SUMIFS('Nov Receipts Data'!AD:AD,'Nov Receipts Data'!$B:$B,$B214)+SUMIFS('Nov Receipts Data'!AD:AD,'Nov Receipts Data'!$B:$B,$A214)</f>
        <v>0</v>
      </c>
      <c r="AI214" s="127">
        <f>SUMIFS('Nov Receipts Data'!AE:AE,'Nov Receipts Data'!$B:$B,$B214)+SUMIFS('Nov Receipts Data'!AE:AE,'Nov Receipts Data'!$B:$B,$A214)</f>
        <v>0</v>
      </c>
      <c r="AJ214" s="127">
        <f>SUMIFS('Nov Receipts Data'!AF:AF,'Nov Receipts Data'!$B:$B,$B214)+SUMIFS('Nov Receipts Data'!AF:AF,'Nov Receipts Data'!$B:$B,$A214)</f>
        <v>0</v>
      </c>
      <c r="AK214" s="88"/>
    </row>
    <row r="215" spans="1:37" ht="13.2" outlineLevel="1">
      <c r="A215" s="86"/>
      <c r="B215" s="19" t="s">
        <v>65</v>
      </c>
      <c r="C215" s="127">
        <v>3210.343192336918</v>
      </c>
      <c r="D215" s="80">
        <f>SUMIFS('PMT Terms'!C:C,'PMT Terms'!B:B,B215)</f>
        <v>60</v>
      </c>
      <c r="E215" s="89">
        <f t="shared" si="13"/>
        <v>0</v>
      </c>
      <c r="F215" s="84">
        <f t="shared" si="15"/>
        <v>0</v>
      </c>
      <c r="G215" s="88">
        <f>SUMIFS('Nov Receipts Data'!C:C,'Nov Receipts Data'!$B:$B,$B215)+SUMIFS('Nov Receipts Data'!C:C,'Nov Receipts Data'!$B:$B,$A215)</f>
        <v>0</v>
      </c>
      <c r="H215" s="88">
        <f>SUMIFS('Nov Receipts Data'!D:D,'Nov Receipts Data'!$B:$B,$B215)+SUMIFS('Nov Receipts Data'!D:D,'Nov Receipts Data'!$B:$B,$A215)</f>
        <v>0</v>
      </c>
      <c r="I215" s="127">
        <f>SUMIFS('Nov Receipts Data'!E:E,'Nov Receipts Data'!$B:$B,$B215)+SUMIFS('Nov Receipts Data'!E:E,'Nov Receipts Data'!$B:$B,$A215)</f>
        <v>0</v>
      </c>
      <c r="J215" s="127">
        <f>SUMIFS('Nov Receipts Data'!F:F,'Nov Receipts Data'!$B:$B,$B215)+SUMIFS('Nov Receipts Data'!F:F,'Nov Receipts Data'!$B:$B,$A215)</f>
        <v>0</v>
      </c>
      <c r="K215" s="127">
        <f>SUMIFS('Nov Receipts Data'!G:G,'Nov Receipts Data'!$B:$B,$B215)+SUMIFS('Nov Receipts Data'!G:G,'Nov Receipts Data'!$B:$B,$A215)</f>
        <v>0</v>
      </c>
      <c r="L215" s="127">
        <f>SUMIFS('Nov Receipts Data'!H:H,'Nov Receipts Data'!$B:$B,$B215)+SUMIFS('Nov Receipts Data'!H:H,'Nov Receipts Data'!$B:$B,$A215)</f>
        <v>0</v>
      </c>
      <c r="M215" s="127">
        <f>SUMIFS('Nov Receipts Data'!I:I,'Nov Receipts Data'!$B:$B,$B215)+SUMIFS('Nov Receipts Data'!I:I,'Nov Receipts Data'!$B:$B,$A215)</f>
        <v>0</v>
      </c>
      <c r="N215" s="127">
        <f>SUMIFS('Nov Receipts Data'!J:J,'Nov Receipts Data'!$B:$B,$B215)+SUMIFS('Nov Receipts Data'!J:J,'Nov Receipts Data'!$B:$B,$A215)</f>
        <v>0</v>
      </c>
      <c r="O215" s="127">
        <f>SUMIFS('Nov Receipts Data'!K:K,'Nov Receipts Data'!$B:$B,$B215)+SUMIFS('Nov Receipts Data'!K:K,'Nov Receipts Data'!$B:$B,$A215)</f>
        <v>0</v>
      </c>
      <c r="P215" s="127">
        <f>SUMIFS('Nov Receipts Data'!L:L,'Nov Receipts Data'!$B:$B,$B215)+SUMIFS('Nov Receipts Data'!L:L,'Nov Receipts Data'!$B:$B,$A215)</f>
        <v>0</v>
      </c>
      <c r="Q215" s="127">
        <f>SUMIFS('Nov Receipts Data'!M:M,'Nov Receipts Data'!$B:$B,$B215)+SUMIFS('Nov Receipts Data'!M:M,'Nov Receipts Data'!$B:$B,$A215)</f>
        <v>0</v>
      </c>
      <c r="R215" s="127">
        <f>SUMIFS('Nov Receipts Data'!N:N,'Nov Receipts Data'!$B:$B,$B215)+SUMIFS('Nov Receipts Data'!N:N,'Nov Receipts Data'!$B:$B,$A215)</f>
        <v>0</v>
      </c>
      <c r="S215" s="127">
        <f>SUMIFS('Nov Receipts Data'!O:O,'Nov Receipts Data'!$B:$B,$B215)+SUMIFS('Nov Receipts Data'!O:O,'Nov Receipts Data'!$B:$B,$A215)</f>
        <v>0</v>
      </c>
      <c r="T215" s="127">
        <f>SUMIFS('Nov Receipts Data'!P:P,'Nov Receipts Data'!$B:$B,$B215)+SUMIFS('Nov Receipts Data'!P:P,'Nov Receipts Data'!$B:$B,$A215)</f>
        <v>0</v>
      </c>
      <c r="U215" s="127">
        <f>SUMIFS('Nov Receipts Data'!Q:Q,'Nov Receipts Data'!$B:$B,$B215)+SUMIFS('Nov Receipts Data'!Q:Q,'Nov Receipts Data'!$B:$B,$A215)</f>
        <v>0</v>
      </c>
      <c r="V215" s="127">
        <f>SUMIFS('Nov Receipts Data'!R:R,'Nov Receipts Data'!$B:$B,$B215)+SUMIFS('Nov Receipts Data'!R:R,'Nov Receipts Data'!$B:$B,$A215)</f>
        <v>0</v>
      </c>
      <c r="W215" s="127">
        <f>SUMIFS('Nov Receipts Data'!S:S,'Nov Receipts Data'!$B:$B,$B215)+SUMIFS('Nov Receipts Data'!S:S,'Nov Receipts Data'!$B:$B,$A215)</f>
        <v>0</v>
      </c>
      <c r="X215" s="127">
        <f>SUMIFS('Nov Receipts Data'!T:T,'Nov Receipts Data'!$B:$B,$B215)+SUMIFS('Nov Receipts Data'!T:T,'Nov Receipts Data'!$B:$B,$A215)</f>
        <v>0</v>
      </c>
      <c r="Y215" s="127">
        <f>SUMIFS('Nov Receipts Data'!U:U,'Nov Receipts Data'!$B:$B,$B215)+SUMIFS('Nov Receipts Data'!U:U,'Nov Receipts Data'!$B:$B,$A215)</f>
        <v>0</v>
      </c>
      <c r="Z215" s="127">
        <f>SUMIFS('Nov Receipts Data'!V:V,'Nov Receipts Data'!$B:$B,$B215)+SUMIFS('Nov Receipts Data'!V:V,'Nov Receipts Data'!$B:$B,$A215)</f>
        <v>0</v>
      </c>
      <c r="AA215" s="127">
        <f>SUMIFS('Nov Receipts Data'!W:W,'Nov Receipts Data'!$B:$B,$B215)+SUMIFS('Nov Receipts Data'!W:W,'Nov Receipts Data'!$B:$B,$A215)</f>
        <v>0</v>
      </c>
      <c r="AB215" s="127">
        <f>SUMIFS('Nov Receipts Data'!X:X,'Nov Receipts Data'!$B:$B,$B215)+SUMIFS('Nov Receipts Data'!X:X,'Nov Receipts Data'!$B:$B,$A215)</f>
        <v>0</v>
      </c>
      <c r="AC215" s="127">
        <f>SUMIFS('Nov Receipts Data'!Y:Y,'Nov Receipts Data'!$B:$B,$B215)+SUMIFS('Nov Receipts Data'!Y:Y,'Nov Receipts Data'!$B:$B,$A215)</f>
        <v>0</v>
      </c>
      <c r="AD215" s="127">
        <f>SUMIFS('Nov Receipts Data'!Z:Z,'Nov Receipts Data'!$B:$B,$B215)+SUMIFS('Nov Receipts Data'!Z:Z,'Nov Receipts Data'!$B:$B,$A215)</f>
        <v>0</v>
      </c>
      <c r="AE215" s="127">
        <f>SUMIFS('Nov Receipts Data'!AA:AA,'Nov Receipts Data'!$B:$B,$B215)+SUMIFS('Nov Receipts Data'!AA:AA,'Nov Receipts Data'!$B:$B,$A215)</f>
        <v>0</v>
      </c>
      <c r="AF215" s="127">
        <f>SUMIFS('Nov Receipts Data'!AB:AB,'Nov Receipts Data'!$B:$B,$B215)+SUMIFS('Nov Receipts Data'!AB:AB,'Nov Receipts Data'!$B:$B,$A215)</f>
        <v>0</v>
      </c>
      <c r="AG215" s="127">
        <f>SUMIFS('Nov Receipts Data'!AC:AC,'Nov Receipts Data'!$B:$B,$B215)+SUMIFS('Nov Receipts Data'!AC:AC,'Nov Receipts Data'!$B:$B,$A215)</f>
        <v>0</v>
      </c>
      <c r="AH215" s="127">
        <f>SUMIFS('Nov Receipts Data'!AD:AD,'Nov Receipts Data'!$B:$B,$B215)+SUMIFS('Nov Receipts Data'!AD:AD,'Nov Receipts Data'!$B:$B,$A215)</f>
        <v>0</v>
      </c>
      <c r="AI215" s="127">
        <f>SUMIFS('Nov Receipts Data'!AE:AE,'Nov Receipts Data'!$B:$B,$B215)+SUMIFS('Nov Receipts Data'!AE:AE,'Nov Receipts Data'!$B:$B,$A215)</f>
        <v>0</v>
      </c>
      <c r="AJ215" s="127">
        <f>SUMIFS('Nov Receipts Data'!AF:AF,'Nov Receipts Data'!$B:$B,$B215)+SUMIFS('Nov Receipts Data'!AF:AF,'Nov Receipts Data'!$B:$B,$A215)</f>
        <v>0</v>
      </c>
      <c r="AK215" s="88"/>
    </row>
    <row r="216" spans="1:37" ht="13.2" outlineLevel="1">
      <c r="A216" s="86"/>
      <c r="B216" s="19" t="s">
        <v>502</v>
      </c>
      <c r="C216" s="127">
        <v>2385.8105515587531</v>
      </c>
      <c r="D216" s="80">
        <f>SUMIFS('PMT Terms'!C:C,'PMT Terms'!B:B,B216)</f>
        <v>45</v>
      </c>
      <c r="E216" s="89">
        <f t="shared" si="13"/>
        <v>0</v>
      </c>
      <c r="F216" s="84">
        <f t="shared" si="15"/>
        <v>0</v>
      </c>
      <c r="G216" s="88">
        <f>SUMIFS('Nov Receipts Data'!C:C,'Nov Receipts Data'!$B:$B,$B216)+SUMIFS('Nov Receipts Data'!C:C,'Nov Receipts Data'!$B:$B,$A216)</f>
        <v>0</v>
      </c>
      <c r="H216" s="88">
        <f>SUMIFS('Nov Receipts Data'!D:D,'Nov Receipts Data'!$B:$B,$B216)+SUMIFS('Nov Receipts Data'!D:D,'Nov Receipts Data'!$B:$B,$A216)</f>
        <v>0</v>
      </c>
      <c r="I216" s="127">
        <f>SUMIFS('Nov Receipts Data'!E:E,'Nov Receipts Data'!$B:$B,$B216)+SUMIFS('Nov Receipts Data'!E:E,'Nov Receipts Data'!$B:$B,$A216)</f>
        <v>0</v>
      </c>
      <c r="J216" s="127">
        <f>SUMIFS('Nov Receipts Data'!F:F,'Nov Receipts Data'!$B:$B,$B216)+SUMIFS('Nov Receipts Data'!F:F,'Nov Receipts Data'!$B:$B,$A216)</f>
        <v>0</v>
      </c>
      <c r="K216" s="127">
        <f>SUMIFS('Nov Receipts Data'!G:G,'Nov Receipts Data'!$B:$B,$B216)+SUMIFS('Nov Receipts Data'!G:G,'Nov Receipts Data'!$B:$B,$A216)</f>
        <v>0</v>
      </c>
      <c r="L216" s="127">
        <f>SUMIFS('Nov Receipts Data'!H:H,'Nov Receipts Data'!$B:$B,$B216)+SUMIFS('Nov Receipts Data'!H:H,'Nov Receipts Data'!$B:$B,$A216)</f>
        <v>0</v>
      </c>
      <c r="M216" s="127">
        <f>SUMIFS('Nov Receipts Data'!I:I,'Nov Receipts Data'!$B:$B,$B216)+SUMIFS('Nov Receipts Data'!I:I,'Nov Receipts Data'!$B:$B,$A216)</f>
        <v>0</v>
      </c>
      <c r="N216" s="127">
        <f>SUMIFS('Nov Receipts Data'!J:J,'Nov Receipts Data'!$B:$B,$B216)+SUMIFS('Nov Receipts Data'!J:J,'Nov Receipts Data'!$B:$B,$A216)</f>
        <v>0</v>
      </c>
      <c r="O216" s="127">
        <f>SUMIFS('Nov Receipts Data'!K:K,'Nov Receipts Data'!$B:$B,$B216)+SUMIFS('Nov Receipts Data'!K:K,'Nov Receipts Data'!$B:$B,$A216)</f>
        <v>0</v>
      </c>
      <c r="P216" s="127">
        <f>SUMIFS('Nov Receipts Data'!L:L,'Nov Receipts Data'!$B:$B,$B216)+SUMIFS('Nov Receipts Data'!L:L,'Nov Receipts Data'!$B:$B,$A216)</f>
        <v>0</v>
      </c>
      <c r="Q216" s="127">
        <f>SUMIFS('Nov Receipts Data'!M:M,'Nov Receipts Data'!$B:$B,$B216)+SUMIFS('Nov Receipts Data'!M:M,'Nov Receipts Data'!$B:$B,$A216)</f>
        <v>0</v>
      </c>
      <c r="R216" s="127">
        <f>SUMIFS('Nov Receipts Data'!N:N,'Nov Receipts Data'!$B:$B,$B216)+SUMIFS('Nov Receipts Data'!N:N,'Nov Receipts Data'!$B:$B,$A216)</f>
        <v>0</v>
      </c>
      <c r="S216" s="127">
        <f>SUMIFS('Nov Receipts Data'!O:O,'Nov Receipts Data'!$B:$B,$B216)+SUMIFS('Nov Receipts Data'!O:O,'Nov Receipts Data'!$B:$B,$A216)</f>
        <v>0</v>
      </c>
      <c r="T216" s="127">
        <f>SUMIFS('Nov Receipts Data'!P:P,'Nov Receipts Data'!$B:$B,$B216)+SUMIFS('Nov Receipts Data'!P:P,'Nov Receipts Data'!$B:$B,$A216)</f>
        <v>0</v>
      </c>
      <c r="U216" s="127">
        <f>SUMIFS('Nov Receipts Data'!Q:Q,'Nov Receipts Data'!$B:$B,$B216)+SUMIFS('Nov Receipts Data'!Q:Q,'Nov Receipts Data'!$B:$B,$A216)</f>
        <v>0</v>
      </c>
      <c r="V216" s="127">
        <f>SUMIFS('Nov Receipts Data'!R:R,'Nov Receipts Data'!$B:$B,$B216)+SUMIFS('Nov Receipts Data'!R:R,'Nov Receipts Data'!$B:$B,$A216)</f>
        <v>0</v>
      </c>
      <c r="W216" s="127">
        <f>SUMIFS('Nov Receipts Data'!S:S,'Nov Receipts Data'!$B:$B,$B216)+SUMIFS('Nov Receipts Data'!S:S,'Nov Receipts Data'!$B:$B,$A216)</f>
        <v>0</v>
      </c>
      <c r="X216" s="127">
        <f>SUMIFS('Nov Receipts Data'!T:T,'Nov Receipts Data'!$B:$B,$B216)+SUMIFS('Nov Receipts Data'!T:T,'Nov Receipts Data'!$B:$B,$A216)</f>
        <v>0</v>
      </c>
      <c r="Y216" s="127">
        <f>SUMIFS('Nov Receipts Data'!U:U,'Nov Receipts Data'!$B:$B,$B216)+SUMIFS('Nov Receipts Data'!U:U,'Nov Receipts Data'!$B:$B,$A216)</f>
        <v>0</v>
      </c>
      <c r="Z216" s="127">
        <f>SUMIFS('Nov Receipts Data'!V:V,'Nov Receipts Data'!$B:$B,$B216)+SUMIFS('Nov Receipts Data'!V:V,'Nov Receipts Data'!$B:$B,$A216)</f>
        <v>0</v>
      </c>
      <c r="AA216" s="127">
        <f>SUMIFS('Nov Receipts Data'!W:W,'Nov Receipts Data'!$B:$B,$B216)+SUMIFS('Nov Receipts Data'!W:W,'Nov Receipts Data'!$B:$B,$A216)</f>
        <v>0</v>
      </c>
      <c r="AB216" s="127">
        <f>SUMIFS('Nov Receipts Data'!X:X,'Nov Receipts Data'!$B:$B,$B216)+SUMIFS('Nov Receipts Data'!X:X,'Nov Receipts Data'!$B:$B,$A216)</f>
        <v>0</v>
      </c>
      <c r="AC216" s="127">
        <f>SUMIFS('Nov Receipts Data'!Y:Y,'Nov Receipts Data'!$B:$B,$B216)+SUMIFS('Nov Receipts Data'!Y:Y,'Nov Receipts Data'!$B:$B,$A216)</f>
        <v>0</v>
      </c>
      <c r="AD216" s="127">
        <f>SUMIFS('Nov Receipts Data'!Z:Z,'Nov Receipts Data'!$B:$B,$B216)+SUMIFS('Nov Receipts Data'!Z:Z,'Nov Receipts Data'!$B:$B,$A216)</f>
        <v>0</v>
      </c>
      <c r="AE216" s="127">
        <f>SUMIFS('Nov Receipts Data'!AA:AA,'Nov Receipts Data'!$B:$B,$B216)+SUMIFS('Nov Receipts Data'!AA:AA,'Nov Receipts Data'!$B:$B,$A216)</f>
        <v>0</v>
      </c>
      <c r="AF216" s="127">
        <f>SUMIFS('Nov Receipts Data'!AB:AB,'Nov Receipts Data'!$B:$B,$B216)+SUMIFS('Nov Receipts Data'!AB:AB,'Nov Receipts Data'!$B:$B,$A216)</f>
        <v>0</v>
      </c>
      <c r="AG216" s="127">
        <f>SUMIFS('Nov Receipts Data'!AC:AC,'Nov Receipts Data'!$B:$B,$B216)+SUMIFS('Nov Receipts Data'!AC:AC,'Nov Receipts Data'!$B:$B,$A216)</f>
        <v>0</v>
      </c>
      <c r="AH216" s="127">
        <f>SUMIFS('Nov Receipts Data'!AD:AD,'Nov Receipts Data'!$B:$B,$B216)+SUMIFS('Nov Receipts Data'!AD:AD,'Nov Receipts Data'!$B:$B,$A216)</f>
        <v>0</v>
      </c>
      <c r="AI216" s="127">
        <f>SUMIFS('Nov Receipts Data'!AE:AE,'Nov Receipts Data'!$B:$B,$B216)+SUMIFS('Nov Receipts Data'!AE:AE,'Nov Receipts Data'!$B:$B,$A216)</f>
        <v>0</v>
      </c>
      <c r="AJ216" s="127">
        <f>SUMIFS('Nov Receipts Data'!AF:AF,'Nov Receipts Data'!$B:$B,$B216)+SUMIFS('Nov Receipts Data'!AF:AF,'Nov Receipts Data'!$B:$B,$A216)</f>
        <v>0</v>
      </c>
      <c r="AK216" s="88"/>
    </row>
    <row r="217" spans="1:37" ht="13.2" outlineLevel="1">
      <c r="A217" s="86"/>
      <c r="B217" s="19" t="s">
        <v>59</v>
      </c>
      <c r="C217" s="127">
        <v>1968</v>
      </c>
      <c r="D217" s="80">
        <f>SUMIFS('PMT Terms'!C:C,'PMT Terms'!B:B,B217)</f>
        <v>60</v>
      </c>
      <c r="E217" s="89">
        <f t="shared" si="13"/>
        <v>0</v>
      </c>
      <c r="F217" s="84">
        <f t="shared" si="15"/>
        <v>0</v>
      </c>
      <c r="G217" s="88">
        <f>SUMIFS('Nov Receipts Data'!C:C,'Nov Receipts Data'!$B:$B,$B217)+SUMIFS('Nov Receipts Data'!C:C,'Nov Receipts Data'!$B:$B,$A217)</f>
        <v>0</v>
      </c>
      <c r="H217" s="88">
        <f>SUMIFS('Nov Receipts Data'!D:D,'Nov Receipts Data'!$B:$B,$B217)+SUMIFS('Nov Receipts Data'!D:D,'Nov Receipts Data'!$B:$B,$A217)</f>
        <v>0</v>
      </c>
      <c r="I217" s="127">
        <f>SUMIFS('Nov Receipts Data'!E:E,'Nov Receipts Data'!$B:$B,$B217)+SUMIFS('Nov Receipts Data'!E:E,'Nov Receipts Data'!$B:$B,$A217)</f>
        <v>0</v>
      </c>
      <c r="J217" s="127">
        <f>SUMIFS('Nov Receipts Data'!F:F,'Nov Receipts Data'!$B:$B,$B217)+SUMIFS('Nov Receipts Data'!F:F,'Nov Receipts Data'!$B:$B,$A217)</f>
        <v>0</v>
      </c>
      <c r="K217" s="127">
        <f>SUMIFS('Nov Receipts Data'!G:G,'Nov Receipts Data'!$B:$B,$B217)+SUMIFS('Nov Receipts Data'!G:G,'Nov Receipts Data'!$B:$B,$A217)</f>
        <v>0</v>
      </c>
      <c r="L217" s="127">
        <f>SUMIFS('Nov Receipts Data'!H:H,'Nov Receipts Data'!$B:$B,$B217)+SUMIFS('Nov Receipts Data'!H:H,'Nov Receipts Data'!$B:$B,$A217)</f>
        <v>0</v>
      </c>
      <c r="M217" s="127">
        <f>SUMIFS('Nov Receipts Data'!I:I,'Nov Receipts Data'!$B:$B,$B217)+SUMIFS('Nov Receipts Data'!I:I,'Nov Receipts Data'!$B:$B,$A217)</f>
        <v>0</v>
      </c>
      <c r="N217" s="127">
        <f>SUMIFS('Nov Receipts Data'!J:J,'Nov Receipts Data'!$B:$B,$B217)+SUMIFS('Nov Receipts Data'!J:J,'Nov Receipts Data'!$B:$B,$A217)</f>
        <v>0</v>
      </c>
      <c r="O217" s="127">
        <f>SUMIFS('Nov Receipts Data'!K:K,'Nov Receipts Data'!$B:$B,$B217)+SUMIFS('Nov Receipts Data'!K:K,'Nov Receipts Data'!$B:$B,$A217)</f>
        <v>0</v>
      </c>
      <c r="P217" s="127">
        <f>SUMIFS('Nov Receipts Data'!L:L,'Nov Receipts Data'!$B:$B,$B217)+SUMIFS('Nov Receipts Data'!L:L,'Nov Receipts Data'!$B:$B,$A217)</f>
        <v>0</v>
      </c>
      <c r="Q217" s="127">
        <f>SUMIFS('Nov Receipts Data'!M:M,'Nov Receipts Data'!$B:$B,$B217)+SUMIFS('Nov Receipts Data'!M:M,'Nov Receipts Data'!$B:$B,$A217)</f>
        <v>0</v>
      </c>
      <c r="R217" s="127">
        <f>SUMIFS('Nov Receipts Data'!N:N,'Nov Receipts Data'!$B:$B,$B217)+SUMIFS('Nov Receipts Data'!N:N,'Nov Receipts Data'!$B:$B,$A217)</f>
        <v>0</v>
      </c>
      <c r="S217" s="127">
        <f>SUMIFS('Nov Receipts Data'!O:O,'Nov Receipts Data'!$B:$B,$B217)+SUMIFS('Nov Receipts Data'!O:O,'Nov Receipts Data'!$B:$B,$A217)</f>
        <v>0</v>
      </c>
      <c r="T217" s="127">
        <f>SUMIFS('Nov Receipts Data'!P:P,'Nov Receipts Data'!$B:$B,$B217)+SUMIFS('Nov Receipts Data'!P:P,'Nov Receipts Data'!$B:$B,$A217)</f>
        <v>0</v>
      </c>
      <c r="U217" s="127">
        <f>SUMIFS('Nov Receipts Data'!Q:Q,'Nov Receipts Data'!$B:$B,$B217)+SUMIFS('Nov Receipts Data'!Q:Q,'Nov Receipts Data'!$B:$B,$A217)</f>
        <v>0</v>
      </c>
      <c r="V217" s="127">
        <f>SUMIFS('Nov Receipts Data'!R:R,'Nov Receipts Data'!$B:$B,$B217)+SUMIFS('Nov Receipts Data'!R:R,'Nov Receipts Data'!$B:$B,$A217)</f>
        <v>0</v>
      </c>
      <c r="W217" s="127">
        <f>SUMIFS('Nov Receipts Data'!S:S,'Nov Receipts Data'!$B:$B,$B217)+SUMIFS('Nov Receipts Data'!S:S,'Nov Receipts Data'!$B:$B,$A217)</f>
        <v>0</v>
      </c>
      <c r="X217" s="127">
        <f>SUMIFS('Nov Receipts Data'!T:T,'Nov Receipts Data'!$B:$B,$B217)+SUMIFS('Nov Receipts Data'!T:T,'Nov Receipts Data'!$B:$B,$A217)</f>
        <v>0</v>
      </c>
      <c r="Y217" s="127">
        <f>SUMIFS('Nov Receipts Data'!U:U,'Nov Receipts Data'!$B:$B,$B217)+SUMIFS('Nov Receipts Data'!U:U,'Nov Receipts Data'!$B:$B,$A217)</f>
        <v>0</v>
      </c>
      <c r="Z217" s="127">
        <f>SUMIFS('Nov Receipts Data'!V:V,'Nov Receipts Data'!$B:$B,$B217)+SUMIFS('Nov Receipts Data'!V:V,'Nov Receipts Data'!$B:$B,$A217)</f>
        <v>0</v>
      </c>
      <c r="AA217" s="127">
        <f>SUMIFS('Nov Receipts Data'!W:W,'Nov Receipts Data'!$B:$B,$B217)+SUMIFS('Nov Receipts Data'!W:W,'Nov Receipts Data'!$B:$B,$A217)</f>
        <v>0</v>
      </c>
      <c r="AB217" s="127">
        <f>SUMIFS('Nov Receipts Data'!X:X,'Nov Receipts Data'!$B:$B,$B217)+SUMIFS('Nov Receipts Data'!X:X,'Nov Receipts Data'!$B:$B,$A217)</f>
        <v>0</v>
      </c>
      <c r="AC217" s="127">
        <f>SUMIFS('Nov Receipts Data'!Y:Y,'Nov Receipts Data'!$B:$B,$B217)+SUMIFS('Nov Receipts Data'!Y:Y,'Nov Receipts Data'!$B:$B,$A217)</f>
        <v>0</v>
      </c>
      <c r="AD217" s="127">
        <f>SUMIFS('Nov Receipts Data'!Z:Z,'Nov Receipts Data'!$B:$B,$B217)+SUMIFS('Nov Receipts Data'!Z:Z,'Nov Receipts Data'!$B:$B,$A217)</f>
        <v>0</v>
      </c>
      <c r="AE217" s="127">
        <f>SUMIFS('Nov Receipts Data'!AA:AA,'Nov Receipts Data'!$B:$B,$B217)+SUMIFS('Nov Receipts Data'!AA:AA,'Nov Receipts Data'!$B:$B,$A217)</f>
        <v>0</v>
      </c>
      <c r="AF217" s="127">
        <f>SUMIFS('Nov Receipts Data'!AB:AB,'Nov Receipts Data'!$B:$B,$B217)+SUMIFS('Nov Receipts Data'!AB:AB,'Nov Receipts Data'!$B:$B,$A217)</f>
        <v>0</v>
      </c>
      <c r="AG217" s="127">
        <f>SUMIFS('Nov Receipts Data'!AC:AC,'Nov Receipts Data'!$B:$B,$B217)+SUMIFS('Nov Receipts Data'!AC:AC,'Nov Receipts Data'!$B:$B,$A217)</f>
        <v>0</v>
      </c>
      <c r="AH217" s="127">
        <f>SUMIFS('Nov Receipts Data'!AD:AD,'Nov Receipts Data'!$B:$B,$B217)+SUMIFS('Nov Receipts Data'!AD:AD,'Nov Receipts Data'!$B:$B,$A217)</f>
        <v>0</v>
      </c>
      <c r="AI217" s="127">
        <f>SUMIFS('Nov Receipts Data'!AE:AE,'Nov Receipts Data'!$B:$B,$B217)+SUMIFS('Nov Receipts Data'!AE:AE,'Nov Receipts Data'!$B:$B,$A217)</f>
        <v>0</v>
      </c>
      <c r="AJ217" s="127">
        <f>SUMIFS('Nov Receipts Data'!AF:AF,'Nov Receipts Data'!$B:$B,$B217)+SUMIFS('Nov Receipts Data'!AF:AF,'Nov Receipts Data'!$B:$B,$A217)</f>
        <v>0</v>
      </c>
      <c r="AK217" s="88"/>
    </row>
    <row r="218" spans="1:37" ht="13.2" outlineLevel="1">
      <c r="A218" s="86"/>
      <c r="B218" s="19" t="s">
        <v>497</v>
      </c>
      <c r="C218" s="127">
        <v>486.14298323036184</v>
      </c>
      <c r="D218" s="80">
        <f>SUMIFS('PMT Terms'!C:C,'PMT Terms'!B:B,B218)</f>
        <v>60</v>
      </c>
      <c r="E218" s="89">
        <f t="shared" si="13"/>
        <v>0</v>
      </c>
      <c r="F218" s="84">
        <f t="shared" si="15"/>
        <v>0</v>
      </c>
      <c r="G218" s="88">
        <f>SUMIFS('Nov Receipts Data'!C:C,'Nov Receipts Data'!$B:$B,$B218)+SUMIFS('Nov Receipts Data'!C:C,'Nov Receipts Data'!$B:$B,$A218)</f>
        <v>0</v>
      </c>
      <c r="H218" s="88">
        <f>SUMIFS('Nov Receipts Data'!D:D,'Nov Receipts Data'!$B:$B,$B218)+SUMIFS('Nov Receipts Data'!D:D,'Nov Receipts Data'!$B:$B,$A218)</f>
        <v>0</v>
      </c>
      <c r="I218" s="127">
        <f>SUMIFS('Nov Receipts Data'!E:E,'Nov Receipts Data'!$B:$B,$B218)+SUMIFS('Nov Receipts Data'!E:E,'Nov Receipts Data'!$B:$B,$A218)</f>
        <v>0</v>
      </c>
      <c r="J218" s="127">
        <f>SUMIFS('Nov Receipts Data'!F:F,'Nov Receipts Data'!$B:$B,$B218)+SUMIFS('Nov Receipts Data'!F:F,'Nov Receipts Data'!$B:$B,$A218)</f>
        <v>0</v>
      </c>
      <c r="K218" s="127">
        <f>SUMIFS('Nov Receipts Data'!G:G,'Nov Receipts Data'!$B:$B,$B218)+SUMIFS('Nov Receipts Data'!G:G,'Nov Receipts Data'!$B:$B,$A218)</f>
        <v>0</v>
      </c>
      <c r="L218" s="127">
        <f>SUMIFS('Nov Receipts Data'!H:H,'Nov Receipts Data'!$B:$B,$B218)+SUMIFS('Nov Receipts Data'!H:H,'Nov Receipts Data'!$B:$B,$A218)</f>
        <v>0</v>
      </c>
      <c r="M218" s="127">
        <f>SUMIFS('Nov Receipts Data'!I:I,'Nov Receipts Data'!$B:$B,$B218)+SUMIFS('Nov Receipts Data'!I:I,'Nov Receipts Data'!$B:$B,$A218)</f>
        <v>0</v>
      </c>
      <c r="N218" s="127">
        <f>SUMIFS('Nov Receipts Data'!J:J,'Nov Receipts Data'!$B:$B,$B218)+SUMIFS('Nov Receipts Data'!J:J,'Nov Receipts Data'!$B:$B,$A218)</f>
        <v>0</v>
      </c>
      <c r="O218" s="127">
        <f>SUMIFS('Nov Receipts Data'!K:K,'Nov Receipts Data'!$B:$B,$B218)+SUMIFS('Nov Receipts Data'!K:K,'Nov Receipts Data'!$B:$B,$A218)</f>
        <v>0</v>
      </c>
      <c r="P218" s="127">
        <f>SUMIFS('Nov Receipts Data'!L:L,'Nov Receipts Data'!$B:$B,$B218)+SUMIFS('Nov Receipts Data'!L:L,'Nov Receipts Data'!$B:$B,$A218)</f>
        <v>0</v>
      </c>
      <c r="Q218" s="127">
        <f>SUMIFS('Nov Receipts Data'!M:M,'Nov Receipts Data'!$B:$B,$B218)+SUMIFS('Nov Receipts Data'!M:M,'Nov Receipts Data'!$B:$B,$A218)</f>
        <v>0</v>
      </c>
      <c r="R218" s="127">
        <f>SUMIFS('Nov Receipts Data'!N:N,'Nov Receipts Data'!$B:$B,$B218)+SUMIFS('Nov Receipts Data'!N:N,'Nov Receipts Data'!$B:$B,$A218)</f>
        <v>0</v>
      </c>
      <c r="S218" s="127">
        <f>SUMIFS('Nov Receipts Data'!O:O,'Nov Receipts Data'!$B:$B,$B218)+SUMIFS('Nov Receipts Data'!O:O,'Nov Receipts Data'!$B:$B,$A218)</f>
        <v>0</v>
      </c>
      <c r="T218" s="127">
        <f>SUMIFS('Nov Receipts Data'!P:P,'Nov Receipts Data'!$B:$B,$B218)+SUMIFS('Nov Receipts Data'!P:P,'Nov Receipts Data'!$B:$B,$A218)</f>
        <v>0</v>
      </c>
      <c r="U218" s="127">
        <f>SUMIFS('Nov Receipts Data'!Q:Q,'Nov Receipts Data'!$B:$B,$B218)+SUMIFS('Nov Receipts Data'!Q:Q,'Nov Receipts Data'!$B:$B,$A218)</f>
        <v>0</v>
      </c>
      <c r="V218" s="127">
        <f>SUMIFS('Nov Receipts Data'!R:R,'Nov Receipts Data'!$B:$B,$B218)+SUMIFS('Nov Receipts Data'!R:R,'Nov Receipts Data'!$B:$B,$A218)</f>
        <v>0</v>
      </c>
      <c r="W218" s="127">
        <f>SUMIFS('Nov Receipts Data'!S:S,'Nov Receipts Data'!$B:$B,$B218)+SUMIFS('Nov Receipts Data'!S:S,'Nov Receipts Data'!$B:$B,$A218)</f>
        <v>0</v>
      </c>
      <c r="X218" s="127">
        <f>SUMIFS('Nov Receipts Data'!T:T,'Nov Receipts Data'!$B:$B,$B218)+SUMIFS('Nov Receipts Data'!T:T,'Nov Receipts Data'!$B:$B,$A218)</f>
        <v>0</v>
      </c>
      <c r="Y218" s="127">
        <f>SUMIFS('Nov Receipts Data'!U:U,'Nov Receipts Data'!$B:$B,$B218)+SUMIFS('Nov Receipts Data'!U:U,'Nov Receipts Data'!$B:$B,$A218)</f>
        <v>0</v>
      </c>
      <c r="Z218" s="127">
        <f>SUMIFS('Nov Receipts Data'!V:V,'Nov Receipts Data'!$B:$B,$B218)+SUMIFS('Nov Receipts Data'!V:V,'Nov Receipts Data'!$B:$B,$A218)</f>
        <v>0</v>
      </c>
      <c r="AA218" s="127">
        <f>SUMIFS('Nov Receipts Data'!W:W,'Nov Receipts Data'!$B:$B,$B218)+SUMIFS('Nov Receipts Data'!W:W,'Nov Receipts Data'!$B:$B,$A218)</f>
        <v>0</v>
      </c>
      <c r="AB218" s="127">
        <f>SUMIFS('Nov Receipts Data'!X:X,'Nov Receipts Data'!$B:$B,$B218)+SUMIFS('Nov Receipts Data'!X:X,'Nov Receipts Data'!$B:$B,$A218)</f>
        <v>0</v>
      </c>
      <c r="AC218" s="127">
        <f>SUMIFS('Nov Receipts Data'!Y:Y,'Nov Receipts Data'!$B:$B,$B218)+SUMIFS('Nov Receipts Data'!Y:Y,'Nov Receipts Data'!$B:$B,$A218)</f>
        <v>0</v>
      </c>
      <c r="AD218" s="127">
        <f>SUMIFS('Nov Receipts Data'!Z:Z,'Nov Receipts Data'!$B:$B,$B218)+SUMIFS('Nov Receipts Data'!Z:Z,'Nov Receipts Data'!$B:$B,$A218)</f>
        <v>0</v>
      </c>
      <c r="AE218" s="127">
        <f>SUMIFS('Nov Receipts Data'!AA:AA,'Nov Receipts Data'!$B:$B,$B218)+SUMIFS('Nov Receipts Data'!AA:AA,'Nov Receipts Data'!$B:$B,$A218)</f>
        <v>0</v>
      </c>
      <c r="AF218" s="127">
        <f>SUMIFS('Nov Receipts Data'!AB:AB,'Nov Receipts Data'!$B:$B,$B218)+SUMIFS('Nov Receipts Data'!AB:AB,'Nov Receipts Data'!$B:$B,$A218)</f>
        <v>0</v>
      </c>
      <c r="AG218" s="127">
        <f>SUMIFS('Nov Receipts Data'!AC:AC,'Nov Receipts Data'!$B:$B,$B218)+SUMIFS('Nov Receipts Data'!AC:AC,'Nov Receipts Data'!$B:$B,$A218)</f>
        <v>0</v>
      </c>
      <c r="AH218" s="127">
        <f>SUMIFS('Nov Receipts Data'!AD:AD,'Nov Receipts Data'!$B:$B,$B218)+SUMIFS('Nov Receipts Data'!AD:AD,'Nov Receipts Data'!$B:$B,$A218)</f>
        <v>0</v>
      </c>
      <c r="AI218" s="127">
        <f>SUMIFS('Nov Receipts Data'!AE:AE,'Nov Receipts Data'!$B:$B,$B218)+SUMIFS('Nov Receipts Data'!AE:AE,'Nov Receipts Data'!$B:$B,$A218)</f>
        <v>0</v>
      </c>
      <c r="AJ218" s="127">
        <f>SUMIFS('Nov Receipts Data'!AF:AF,'Nov Receipts Data'!$B:$B,$B218)+SUMIFS('Nov Receipts Data'!AF:AF,'Nov Receipts Data'!$B:$B,$A218)</f>
        <v>0</v>
      </c>
      <c r="AK218" s="88"/>
    </row>
    <row r="219" spans="1:37" ht="13.2" outlineLevel="1">
      <c r="A219" s="86"/>
      <c r="B219" s="19" t="s">
        <v>233</v>
      </c>
      <c r="C219" s="127">
        <v>116</v>
      </c>
      <c r="D219" s="80">
        <f>SUMIFS('PMT Terms'!C:C,'PMT Terms'!B:B,B219)</f>
        <v>55</v>
      </c>
      <c r="E219" s="89">
        <f t="shared" si="13"/>
        <v>0</v>
      </c>
      <c r="F219" s="84">
        <f t="shared" si="15"/>
        <v>0</v>
      </c>
      <c r="G219" s="88">
        <f>SUMIFS('Nov Receipts Data'!C:C,'Nov Receipts Data'!$B:$B,$B219)+SUMIFS('Nov Receipts Data'!C:C,'Nov Receipts Data'!$B:$B,$A219)</f>
        <v>0</v>
      </c>
      <c r="H219" s="88">
        <f>SUMIFS('Nov Receipts Data'!D:D,'Nov Receipts Data'!$B:$B,$B219)+SUMIFS('Nov Receipts Data'!D:D,'Nov Receipts Data'!$B:$B,$A219)</f>
        <v>0</v>
      </c>
      <c r="I219" s="127">
        <f>SUMIFS('Nov Receipts Data'!E:E,'Nov Receipts Data'!$B:$B,$B219)+SUMIFS('Nov Receipts Data'!E:E,'Nov Receipts Data'!$B:$B,$A219)</f>
        <v>0</v>
      </c>
      <c r="J219" s="127">
        <f>SUMIFS('Nov Receipts Data'!F:F,'Nov Receipts Data'!$B:$B,$B219)+SUMIFS('Nov Receipts Data'!F:F,'Nov Receipts Data'!$B:$B,$A219)</f>
        <v>0</v>
      </c>
      <c r="K219" s="127">
        <f>SUMIFS('Nov Receipts Data'!G:G,'Nov Receipts Data'!$B:$B,$B219)+SUMIFS('Nov Receipts Data'!G:G,'Nov Receipts Data'!$B:$B,$A219)</f>
        <v>0</v>
      </c>
      <c r="L219" s="127">
        <f>SUMIFS('Nov Receipts Data'!H:H,'Nov Receipts Data'!$B:$B,$B219)+SUMIFS('Nov Receipts Data'!H:H,'Nov Receipts Data'!$B:$B,$A219)</f>
        <v>0</v>
      </c>
      <c r="M219" s="127">
        <f>SUMIFS('Nov Receipts Data'!I:I,'Nov Receipts Data'!$B:$B,$B219)+SUMIFS('Nov Receipts Data'!I:I,'Nov Receipts Data'!$B:$B,$A219)</f>
        <v>0</v>
      </c>
      <c r="N219" s="127">
        <f>SUMIFS('Nov Receipts Data'!J:J,'Nov Receipts Data'!$B:$B,$B219)+SUMIFS('Nov Receipts Data'!J:J,'Nov Receipts Data'!$B:$B,$A219)</f>
        <v>0</v>
      </c>
      <c r="O219" s="127">
        <f>SUMIFS('Nov Receipts Data'!K:K,'Nov Receipts Data'!$B:$B,$B219)+SUMIFS('Nov Receipts Data'!K:K,'Nov Receipts Data'!$B:$B,$A219)</f>
        <v>0</v>
      </c>
      <c r="P219" s="127">
        <f>SUMIFS('Nov Receipts Data'!L:L,'Nov Receipts Data'!$B:$B,$B219)+SUMIFS('Nov Receipts Data'!L:L,'Nov Receipts Data'!$B:$B,$A219)</f>
        <v>0</v>
      </c>
      <c r="Q219" s="127">
        <f>SUMIFS('Nov Receipts Data'!M:M,'Nov Receipts Data'!$B:$B,$B219)+SUMIFS('Nov Receipts Data'!M:M,'Nov Receipts Data'!$B:$B,$A219)</f>
        <v>0</v>
      </c>
      <c r="R219" s="127">
        <f>SUMIFS('Nov Receipts Data'!N:N,'Nov Receipts Data'!$B:$B,$B219)+SUMIFS('Nov Receipts Data'!N:N,'Nov Receipts Data'!$B:$B,$A219)</f>
        <v>0</v>
      </c>
      <c r="S219" s="127">
        <f>SUMIFS('Nov Receipts Data'!O:O,'Nov Receipts Data'!$B:$B,$B219)+SUMIFS('Nov Receipts Data'!O:O,'Nov Receipts Data'!$B:$B,$A219)</f>
        <v>0</v>
      </c>
      <c r="T219" s="127">
        <f>SUMIFS('Nov Receipts Data'!P:P,'Nov Receipts Data'!$B:$B,$B219)+SUMIFS('Nov Receipts Data'!P:P,'Nov Receipts Data'!$B:$B,$A219)</f>
        <v>0</v>
      </c>
      <c r="U219" s="127">
        <f>SUMIFS('Nov Receipts Data'!Q:Q,'Nov Receipts Data'!$B:$B,$B219)+SUMIFS('Nov Receipts Data'!Q:Q,'Nov Receipts Data'!$B:$B,$A219)</f>
        <v>0</v>
      </c>
      <c r="V219" s="127">
        <f>SUMIFS('Nov Receipts Data'!R:R,'Nov Receipts Data'!$B:$B,$B219)+SUMIFS('Nov Receipts Data'!R:R,'Nov Receipts Data'!$B:$B,$A219)</f>
        <v>0</v>
      </c>
      <c r="W219" s="127">
        <f>SUMIFS('Nov Receipts Data'!S:S,'Nov Receipts Data'!$B:$B,$B219)+SUMIFS('Nov Receipts Data'!S:S,'Nov Receipts Data'!$B:$B,$A219)</f>
        <v>0</v>
      </c>
      <c r="X219" s="127">
        <f>SUMIFS('Nov Receipts Data'!T:T,'Nov Receipts Data'!$B:$B,$B219)+SUMIFS('Nov Receipts Data'!T:T,'Nov Receipts Data'!$B:$B,$A219)</f>
        <v>0</v>
      </c>
      <c r="Y219" s="127">
        <f>SUMIFS('Nov Receipts Data'!U:U,'Nov Receipts Data'!$B:$B,$B219)+SUMIFS('Nov Receipts Data'!U:U,'Nov Receipts Data'!$B:$B,$A219)</f>
        <v>0</v>
      </c>
      <c r="Z219" s="127">
        <f>SUMIFS('Nov Receipts Data'!V:V,'Nov Receipts Data'!$B:$B,$B219)+SUMIFS('Nov Receipts Data'!V:V,'Nov Receipts Data'!$B:$B,$A219)</f>
        <v>0</v>
      </c>
      <c r="AA219" s="127">
        <f>SUMIFS('Nov Receipts Data'!W:W,'Nov Receipts Data'!$B:$B,$B219)+SUMIFS('Nov Receipts Data'!W:W,'Nov Receipts Data'!$B:$B,$A219)</f>
        <v>0</v>
      </c>
      <c r="AB219" s="127">
        <f>SUMIFS('Nov Receipts Data'!X:X,'Nov Receipts Data'!$B:$B,$B219)+SUMIFS('Nov Receipts Data'!X:X,'Nov Receipts Data'!$B:$B,$A219)</f>
        <v>0</v>
      </c>
      <c r="AC219" s="127">
        <f>SUMIFS('Nov Receipts Data'!Y:Y,'Nov Receipts Data'!$B:$B,$B219)+SUMIFS('Nov Receipts Data'!Y:Y,'Nov Receipts Data'!$B:$B,$A219)</f>
        <v>0</v>
      </c>
      <c r="AD219" s="127">
        <f>SUMIFS('Nov Receipts Data'!Z:Z,'Nov Receipts Data'!$B:$B,$B219)+SUMIFS('Nov Receipts Data'!Z:Z,'Nov Receipts Data'!$B:$B,$A219)</f>
        <v>0</v>
      </c>
      <c r="AE219" s="127">
        <f>SUMIFS('Nov Receipts Data'!AA:AA,'Nov Receipts Data'!$B:$B,$B219)+SUMIFS('Nov Receipts Data'!AA:AA,'Nov Receipts Data'!$B:$B,$A219)</f>
        <v>0</v>
      </c>
      <c r="AF219" s="127">
        <f>SUMIFS('Nov Receipts Data'!AB:AB,'Nov Receipts Data'!$B:$B,$B219)+SUMIFS('Nov Receipts Data'!AB:AB,'Nov Receipts Data'!$B:$B,$A219)</f>
        <v>0</v>
      </c>
      <c r="AG219" s="127">
        <f>SUMIFS('Nov Receipts Data'!AC:AC,'Nov Receipts Data'!$B:$B,$B219)+SUMIFS('Nov Receipts Data'!AC:AC,'Nov Receipts Data'!$B:$B,$A219)</f>
        <v>0</v>
      </c>
      <c r="AH219" s="127">
        <f>SUMIFS('Nov Receipts Data'!AD:AD,'Nov Receipts Data'!$B:$B,$B219)+SUMIFS('Nov Receipts Data'!AD:AD,'Nov Receipts Data'!$B:$B,$A219)</f>
        <v>0</v>
      </c>
      <c r="AI219" s="127">
        <f>SUMIFS('Nov Receipts Data'!AE:AE,'Nov Receipts Data'!$B:$B,$B219)+SUMIFS('Nov Receipts Data'!AE:AE,'Nov Receipts Data'!$B:$B,$A219)</f>
        <v>0</v>
      </c>
      <c r="AJ219" s="127">
        <f>SUMIFS('Nov Receipts Data'!AF:AF,'Nov Receipts Data'!$B:$B,$B219)+SUMIFS('Nov Receipts Data'!AF:AF,'Nov Receipts Data'!$B:$B,$A219)</f>
        <v>0</v>
      </c>
      <c r="AK219" s="88"/>
    </row>
    <row r="220" spans="1:37" ht="13.2" outlineLevel="1">
      <c r="A220" s="86"/>
      <c r="B220" s="19" t="s">
        <v>675</v>
      </c>
      <c r="C220" s="127">
        <v>0</v>
      </c>
      <c r="D220" s="80">
        <f>SUMIFS('PMT Terms'!C:C,'PMT Terms'!B:B,B220)</f>
        <v>55</v>
      </c>
      <c r="E220" s="89" t="e">
        <f t="shared" si="13"/>
        <v>#DIV/0!</v>
      </c>
      <c r="F220" s="84">
        <f t="shared" si="15"/>
        <v>0</v>
      </c>
      <c r="G220" s="88">
        <f>SUMIFS('Nov Receipts Data'!C:C,'Nov Receipts Data'!$B:$B,$B220)+SUMIFS('Nov Receipts Data'!C:C,'Nov Receipts Data'!$B:$B,$A220)</f>
        <v>0</v>
      </c>
      <c r="H220" s="88">
        <f>SUMIFS('Nov Receipts Data'!D:D,'Nov Receipts Data'!$B:$B,$B220)+SUMIFS('Nov Receipts Data'!D:D,'Nov Receipts Data'!$B:$B,$A220)</f>
        <v>0</v>
      </c>
      <c r="I220" s="127">
        <f>SUMIFS('Nov Receipts Data'!E:E,'Nov Receipts Data'!$B:$B,$B220)+SUMIFS('Nov Receipts Data'!E:E,'Nov Receipts Data'!$B:$B,$A220)</f>
        <v>0</v>
      </c>
      <c r="J220" s="127">
        <f>SUMIFS('Nov Receipts Data'!F:F,'Nov Receipts Data'!$B:$B,$B220)+SUMIFS('Nov Receipts Data'!F:F,'Nov Receipts Data'!$B:$B,$A220)</f>
        <v>0</v>
      </c>
      <c r="K220" s="127">
        <f>SUMIFS('Nov Receipts Data'!G:G,'Nov Receipts Data'!$B:$B,$B220)+SUMIFS('Nov Receipts Data'!G:G,'Nov Receipts Data'!$B:$B,$A220)</f>
        <v>0</v>
      </c>
      <c r="L220" s="127">
        <f>SUMIFS('Nov Receipts Data'!H:H,'Nov Receipts Data'!$B:$B,$B220)+SUMIFS('Nov Receipts Data'!H:H,'Nov Receipts Data'!$B:$B,$A220)</f>
        <v>0</v>
      </c>
      <c r="M220" s="127">
        <f>SUMIFS('Nov Receipts Data'!I:I,'Nov Receipts Data'!$B:$B,$B220)+SUMIFS('Nov Receipts Data'!I:I,'Nov Receipts Data'!$B:$B,$A220)</f>
        <v>0</v>
      </c>
      <c r="N220" s="127">
        <f>SUMIFS('Nov Receipts Data'!J:J,'Nov Receipts Data'!$B:$B,$B220)+SUMIFS('Nov Receipts Data'!J:J,'Nov Receipts Data'!$B:$B,$A220)</f>
        <v>0</v>
      </c>
      <c r="O220" s="127">
        <f>SUMIFS('Nov Receipts Data'!K:K,'Nov Receipts Data'!$B:$B,$B220)+SUMIFS('Nov Receipts Data'!K:K,'Nov Receipts Data'!$B:$B,$A220)</f>
        <v>0</v>
      </c>
      <c r="P220" s="127">
        <f>SUMIFS('Nov Receipts Data'!L:L,'Nov Receipts Data'!$B:$B,$B220)+SUMIFS('Nov Receipts Data'!L:L,'Nov Receipts Data'!$B:$B,$A220)</f>
        <v>0</v>
      </c>
      <c r="Q220" s="127">
        <f>SUMIFS('Nov Receipts Data'!M:M,'Nov Receipts Data'!$B:$B,$B220)+SUMIFS('Nov Receipts Data'!M:M,'Nov Receipts Data'!$B:$B,$A220)</f>
        <v>0</v>
      </c>
      <c r="R220" s="127">
        <f>SUMIFS('Nov Receipts Data'!N:N,'Nov Receipts Data'!$B:$B,$B220)+SUMIFS('Nov Receipts Data'!N:N,'Nov Receipts Data'!$B:$B,$A220)</f>
        <v>0</v>
      </c>
      <c r="S220" s="127">
        <f>SUMIFS('Nov Receipts Data'!O:O,'Nov Receipts Data'!$B:$B,$B220)+SUMIFS('Nov Receipts Data'!O:O,'Nov Receipts Data'!$B:$B,$A220)</f>
        <v>0</v>
      </c>
      <c r="T220" s="127">
        <f>SUMIFS('Nov Receipts Data'!P:P,'Nov Receipts Data'!$B:$B,$B220)+SUMIFS('Nov Receipts Data'!P:P,'Nov Receipts Data'!$B:$B,$A220)</f>
        <v>0</v>
      </c>
      <c r="U220" s="127">
        <f>SUMIFS('Nov Receipts Data'!Q:Q,'Nov Receipts Data'!$B:$B,$B220)+SUMIFS('Nov Receipts Data'!Q:Q,'Nov Receipts Data'!$B:$B,$A220)</f>
        <v>0</v>
      </c>
      <c r="V220" s="127">
        <f>SUMIFS('Nov Receipts Data'!R:R,'Nov Receipts Data'!$B:$B,$B220)+SUMIFS('Nov Receipts Data'!R:R,'Nov Receipts Data'!$B:$B,$A220)</f>
        <v>0</v>
      </c>
      <c r="W220" s="127">
        <f>SUMIFS('Nov Receipts Data'!S:S,'Nov Receipts Data'!$B:$B,$B220)+SUMIFS('Nov Receipts Data'!S:S,'Nov Receipts Data'!$B:$B,$A220)</f>
        <v>0</v>
      </c>
      <c r="X220" s="127">
        <f>SUMIFS('Nov Receipts Data'!T:T,'Nov Receipts Data'!$B:$B,$B220)+SUMIFS('Nov Receipts Data'!T:T,'Nov Receipts Data'!$B:$B,$A220)</f>
        <v>0</v>
      </c>
      <c r="Y220" s="127">
        <f>SUMIFS('Nov Receipts Data'!U:U,'Nov Receipts Data'!$B:$B,$B220)+SUMIFS('Nov Receipts Data'!U:U,'Nov Receipts Data'!$B:$B,$A220)</f>
        <v>0</v>
      </c>
      <c r="Z220" s="127">
        <f>SUMIFS('Nov Receipts Data'!V:V,'Nov Receipts Data'!$B:$B,$B220)+SUMIFS('Nov Receipts Data'!V:V,'Nov Receipts Data'!$B:$B,$A220)</f>
        <v>0</v>
      </c>
      <c r="AA220" s="127">
        <f>SUMIFS('Nov Receipts Data'!W:W,'Nov Receipts Data'!$B:$B,$B220)+SUMIFS('Nov Receipts Data'!W:W,'Nov Receipts Data'!$B:$B,$A220)</f>
        <v>0</v>
      </c>
      <c r="AB220" s="127">
        <f>SUMIFS('Nov Receipts Data'!X:X,'Nov Receipts Data'!$B:$B,$B220)+SUMIFS('Nov Receipts Data'!X:X,'Nov Receipts Data'!$B:$B,$A220)</f>
        <v>0</v>
      </c>
      <c r="AC220" s="127">
        <f>SUMIFS('Nov Receipts Data'!Y:Y,'Nov Receipts Data'!$B:$B,$B220)+SUMIFS('Nov Receipts Data'!Y:Y,'Nov Receipts Data'!$B:$B,$A220)</f>
        <v>0</v>
      </c>
      <c r="AD220" s="127">
        <f>SUMIFS('Nov Receipts Data'!Z:Z,'Nov Receipts Data'!$B:$B,$B220)+SUMIFS('Nov Receipts Data'!Z:Z,'Nov Receipts Data'!$B:$B,$A220)</f>
        <v>0</v>
      </c>
      <c r="AE220" s="127">
        <f>SUMIFS('Nov Receipts Data'!AA:AA,'Nov Receipts Data'!$B:$B,$B220)+SUMIFS('Nov Receipts Data'!AA:AA,'Nov Receipts Data'!$B:$B,$A220)</f>
        <v>0</v>
      </c>
      <c r="AF220" s="127">
        <f>SUMIFS('Nov Receipts Data'!AB:AB,'Nov Receipts Data'!$B:$B,$B220)+SUMIFS('Nov Receipts Data'!AB:AB,'Nov Receipts Data'!$B:$B,$A220)</f>
        <v>0</v>
      </c>
      <c r="AG220" s="127">
        <f>SUMIFS('Nov Receipts Data'!AC:AC,'Nov Receipts Data'!$B:$B,$B220)+SUMIFS('Nov Receipts Data'!AC:AC,'Nov Receipts Data'!$B:$B,$A220)</f>
        <v>0</v>
      </c>
      <c r="AH220" s="127">
        <f>SUMIFS('Nov Receipts Data'!AD:AD,'Nov Receipts Data'!$B:$B,$B220)+SUMIFS('Nov Receipts Data'!AD:AD,'Nov Receipts Data'!$B:$B,$A220)</f>
        <v>0</v>
      </c>
      <c r="AI220" s="127">
        <f>SUMIFS('Nov Receipts Data'!AE:AE,'Nov Receipts Data'!$B:$B,$B220)+SUMIFS('Nov Receipts Data'!AE:AE,'Nov Receipts Data'!$B:$B,$A220)</f>
        <v>0</v>
      </c>
      <c r="AJ220" s="127">
        <f>SUMIFS('Nov Receipts Data'!AF:AF,'Nov Receipts Data'!$B:$B,$B220)+SUMIFS('Nov Receipts Data'!AF:AF,'Nov Receipts Data'!$B:$B,$A220)</f>
        <v>0</v>
      </c>
      <c r="AK220" s="88"/>
    </row>
    <row r="221" spans="1:37" ht="13.2" outlineLevel="1">
      <c r="A221" s="86"/>
      <c r="B221" s="19" t="s">
        <v>464</v>
      </c>
      <c r="C221" s="127">
        <v>-106686</v>
      </c>
      <c r="D221" s="80">
        <f>SUMIFS('PMT Terms'!C:C,'PMT Terms'!B:B,B221)</f>
        <v>55</v>
      </c>
      <c r="E221" s="89">
        <f t="shared" si="13"/>
        <v>0</v>
      </c>
      <c r="F221" s="84">
        <f t="shared" si="15"/>
        <v>0</v>
      </c>
      <c r="G221" s="88">
        <f>SUMIFS('Nov Receipts Data'!C:C,'Nov Receipts Data'!$B:$B,$B221)+SUMIFS('Nov Receipts Data'!C:C,'Nov Receipts Data'!$B:$B,$A221)</f>
        <v>0</v>
      </c>
      <c r="H221" s="88">
        <f>SUMIFS('Nov Receipts Data'!D:D,'Nov Receipts Data'!$B:$B,$B221)+SUMIFS('Nov Receipts Data'!D:D,'Nov Receipts Data'!$B:$B,$A221)</f>
        <v>0</v>
      </c>
      <c r="I221" s="127">
        <f>SUMIFS('Nov Receipts Data'!E:E,'Nov Receipts Data'!$B:$B,$B221)+SUMIFS('Nov Receipts Data'!E:E,'Nov Receipts Data'!$B:$B,$A221)</f>
        <v>0</v>
      </c>
      <c r="J221" s="127">
        <f>SUMIFS('Nov Receipts Data'!F:F,'Nov Receipts Data'!$B:$B,$B221)+SUMIFS('Nov Receipts Data'!F:F,'Nov Receipts Data'!$B:$B,$A221)</f>
        <v>0</v>
      </c>
      <c r="K221" s="127">
        <f>SUMIFS('Nov Receipts Data'!G:G,'Nov Receipts Data'!$B:$B,$B221)+SUMIFS('Nov Receipts Data'!G:G,'Nov Receipts Data'!$B:$B,$A221)</f>
        <v>0</v>
      </c>
      <c r="L221" s="127">
        <f>SUMIFS('Nov Receipts Data'!H:H,'Nov Receipts Data'!$B:$B,$B221)+SUMIFS('Nov Receipts Data'!H:H,'Nov Receipts Data'!$B:$B,$A221)</f>
        <v>0</v>
      </c>
      <c r="M221" s="127">
        <f>SUMIFS('Nov Receipts Data'!I:I,'Nov Receipts Data'!$B:$B,$B221)+SUMIFS('Nov Receipts Data'!I:I,'Nov Receipts Data'!$B:$B,$A221)</f>
        <v>0</v>
      </c>
      <c r="N221" s="127">
        <f>SUMIFS('Nov Receipts Data'!J:J,'Nov Receipts Data'!$B:$B,$B221)+SUMIFS('Nov Receipts Data'!J:J,'Nov Receipts Data'!$B:$B,$A221)</f>
        <v>0</v>
      </c>
      <c r="O221" s="127">
        <f>SUMIFS('Nov Receipts Data'!K:K,'Nov Receipts Data'!$B:$B,$B221)+SUMIFS('Nov Receipts Data'!K:K,'Nov Receipts Data'!$B:$B,$A221)</f>
        <v>0</v>
      </c>
      <c r="P221" s="127">
        <f>SUMIFS('Nov Receipts Data'!L:L,'Nov Receipts Data'!$B:$B,$B221)+SUMIFS('Nov Receipts Data'!L:L,'Nov Receipts Data'!$B:$B,$A221)</f>
        <v>0</v>
      </c>
      <c r="Q221" s="127">
        <f>SUMIFS('Nov Receipts Data'!M:M,'Nov Receipts Data'!$B:$B,$B221)+SUMIFS('Nov Receipts Data'!M:M,'Nov Receipts Data'!$B:$B,$A221)</f>
        <v>0</v>
      </c>
      <c r="R221" s="127">
        <f>SUMIFS('Nov Receipts Data'!N:N,'Nov Receipts Data'!$B:$B,$B221)+SUMIFS('Nov Receipts Data'!N:N,'Nov Receipts Data'!$B:$B,$A221)</f>
        <v>0</v>
      </c>
      <c r="S221" s="127">
        <f>SUMIFS('Nov Receipts Data'!O:O,'Nov Receipts Data'!$B:$B,$B221)+SUMIFS('Nov Receipts Data'!O:O,'Nov Receipts Data'!$B:$B,$A221)</f>
        <v>0</v>
      </c>
      <c r="T221" s="127">
        <f>SUMIFS('Nov Receipts Data'!P:P,'Nov Receipts Data'!$B:$B,$B221)+SUMIFS('Nov Receipts Data'!P:P,'Nov Receipts Data'!$B:$B,$A221)</f>
        <v>0</v>
      </c>
      <c r="U221" s="127">
        <f>SUMIFS('Nov Receipts Data'!Q:Q,'Nov Receipts Data'!$B:$B,$B221)+SUMIFS('Nov Receipts Data'!Q:Q,'Nov Receipts Data'!$B:$B,$A221)</f>
        <v>0</v>
      </c>
      <c r="V221" s="127">
        <f>SUMIFS('Nov Receipts Data'!R:R,'Nov Receipts Data'!$B:$B,$B221)+SUMIFS('Nov Receipts Data'!R:R,'Nov Receipts Data'!$B:$B,$A221)</f>
        <v>0</v>
      </c>
      <c r="W221" s="127">
        <f>SUMIFS('Nov Receipts Data'!S:S,'Nov Receipts Data'!$B:$B,$B221)+SUMIFS('Nov Receipts Data'!S:S,'Nov Receipts Data'!$B:$B,$A221)</f>
        <v>0</v>
      </c>
      <c r="X221" s="127">
        <f>SUMIFS('Nov Receipts Data'!T:T,'Nov Receipts Data'!$B:$B,$B221)+SUMIFS('Nov Receipts Data'!T:T,'Nov Receipts Data'!$B:$B,$A221)</f>
        <v>0</v>
      </c>
      <c r="Y221" s="127">
        <f>SUMIFS('Nov Receipts Data'!U:U,'Nov Receipts Data'!$B:$B,$B221)+SUMIFS('Nov Receipts Data'!U:U,'Nov Receipts Data'!$B:$B,$A221)</f>
        <v>0</v>
      </c>
      <c r="Z221" s="127">
        <f>SUMIFS('Nov Receipts Data'!V:V,'Nov Receipts Data'!$B:$B,$B221)+SUMIFS('Nov Receipts Data'!V:V,'Nov Receipts Data'!$B:$B,$A221)</f>
        <v>0</v>
      </c>
      <c r="AA221" s="127">
        <f>SUMIFS('Nov Receipts Data'!W:W,'Nov Receipts Data'!$B:$B,$B221)+SUMIFS('Nov Receipts Data'!W:W,'Nov Receipts Data'!$B:$B,$A221)</f>
        <v>0</v>
      </c>
      <c r="AB221" s="127">
        <f>SUMIFS('Nov Receipts Data'!X:X,'Nov Receipts Data'!$B:$B,$B221)+SUMIFS('Nov Receipts Data'!X:X,'Nov Receipts Data'!$B:$B,$A221)</f>
        <v>0</v>
      </c>
      <c r="AC221" s="127">
        <f>SUMIFS('Nov Receipts Data'!Y:Y,'Nov Receipts Data'!$B:$B,$B221)+SUMIFS('Nov Receipts Data'!Y:Y,'Nov Receipts Data'!$B:$B,$A221)</f>
        <v>0</v>
      </c>
      <c r="AD221" s="127">
        <f>SUMIFS('Nov Receipts Data'!Z:Z,'Nov Receipts Data'!$B:$B,$B221)+SUMIFS('Nov Receipts Data'!Z:Z,'Nov Receipts Data'!$B:$B,$A221)</f>
        <v>0</v>
      </c>
      <c r="AE221" s="127">
        <f>SUMIFS('Nov Receipts Data'!AA:AA,'Nov Receipts Data'!$B:$B,$B221)+SUMIFS('Nov Receipts Data'!AA:AA,'Nov Receipts Data'!$B:$B,$A221)</f>
        <v>0</v>
      </c>
      <c r="AF221" s="127">
        <f>SUMIFS('Nov Receipts Data'!AB:AB,'Nov Receipts Data'!$B:$B,$B221)+SUMIFS('Nov Receipts Data'!AB:AB,'Nov Receipts Data'!$B:$B,$A221)</f>
        <v>0</v>
      </c>
      <c r="AG221" s="127">
        <f>SUMIFS('Nov Receipts Data'!AC:AC,'Nov Receipts Data'!$B:$B,$B221)+SUMIFS('Nov Receipts Data'!AC:AC,'Nov Receipts Data'!$B:$B,$A221)</f>
        <v>0</v>
      </c>
      <c r="AH221" s="127">
        <f>SUMIFS('Nov Receipts Data'!AD:AD,'Nov Receipts Data'!$B:$B,$B221)+SUMIFS('Nov Receipts Data'!AD:AD,'Nov Receipts Data'!$B:$B,$A221)</f>
        <v>0</v>
      </c>
      <c r="AI221" s="127">
        <f>SUMIFS('Nov Receipts Data'!AE:AE,'Nov Receipts Data'!$B:$B,$B221)+SUMIFS('Nov Receipts Data'!AE:AE,'Nov Receipts Data'!$B:$B,$A221)</f>
        <v>0</v>
      </c>
      <c r="AJ221" s="127">
        <f>SUMIFS('Nov Receipts Data'!AF:AF,'Nov Receipts Data'!$B:$B,$B221)+SUMIFS('Nov Receipts Data'!AF:AF,'Nov Receipts Data'!$B:$B,$A221)</f>
        <v>0</v>
      </c>
      <c r="AK221" s="88"/>
    </row>
    <row r="222" spans="1:37" ht="13.2" outlineLevel="1">
      <c r="A222" s="86"/>
      <c r="B222" s="19" t="s">
        <v>670</v>
      </c>
      <c r="C222" s="127">
        <v>-166927</v>
      </c>
      <c r="D222" s="80">
        <f>SUMIFS('PMT Terms'!C:C,'PMT Terms'!B:B,B222)</f>
        <v>55</v>
      </c>
      <c r="E222" s="89">
        <f t="shared" si="13"/>
        <v>0</v>
      </c>
      <c r="F222" s="84">
        <f t="shared" si="15"/>
        <v>0</v>
      </c>
      <c r="G222" s="88">
        <f>SUMIFS('Nov Receipts Data'!C:C,'Nov Receipts Data'!$B:$B,$B222)+SUMIFS('Nov Receipts Data'!C:C,'Nov Receipts Data'!$B:$B,$A222)</f>
        <v>0</v>
      </c>
      <c r="H222" s="88">
        <f>SUMIFS('Nov Receipts Data'!D:D,'Nov Receipts Data'!$B:$B,$B222)+SUMIFS('Nov Receipts Data'!D:D,'Nov Receipts Data'!$B:$B,$A222)</f>
        <v>0</v>
      </c>
      <c r="I222" s="127">
        <f>SUMIFS('Nov Receipts Data'!E:E,'Nov Receipts Data'!$B:$B,$B222)+SUMIFS('Nov Receipts Data'!E:E,'Nov Receipts Data'!$B:$B,$A222)</f>
        <v>0</v>
      </c>
      <c r="J222" s="127">
        <f>SUMIFS('Nov Receipts Data'!F:F,'Nov Receipts Data'!$B:$B,$B222)+SUMIFS('Nov Receipts Data'!F:F,'Nov Receipts Data'!$B:$B,$A222)</f>
        <v>0</v>
      </c>
      <c r="K222" s="127">
        <f>SUMIFS('Nov Receipts Data'!G:G,'Nov Receipts Data'!$B:$B,$B222)+SUMIFS('Nov Receipts Data'!G:G,'Nov Receipts Data'!$B:$B,$A222)</f>
        <v>0</v>
      </c>
      <c r="L222" s="127">
        <f>SUMIFS('Nov Receipts Data'!H:H,'Nov Receipts Data'!$B:$B,$B222)+SUMIFS('Nov Receipts Data'!H:H,'Nov Receipts Data'!$B:$B,$A222)</f>
        <v>0</v>
      </c>
      <c r="M222" s="127">
        <f>SUMIFS('Nov Receipts Data'!I:I,'Nov Receipts Data'!$B:$B,$B222)+SUMIFS('Nov Receipts Data'!I:I,'Nov Receipts Data'!$B:$B,$A222)</f>
        <v>0</v>
      </c>
      <c r="N222" s="127">
        <f>SUMIFS('Nov Receipts Data'!J:J,'Nov Receipts Data'!$B:$B,$B222)+SUMIFS('Nov Receipts Data'!J:J,'Nov Receipts Data'!$B:$B,$A222)</f>
        <v>0</v>
      </c>
      <c r="O222" s="127">
        <f>SUMIFS('Nov Receipts Data'!K:K,'Nov Receipts Data'!$B:$B,$B222)+SUMIFS('Nov Receipts Data'!K:K,'Nov Receipts Data'!$B:$B,$A222)</f>
        <v>0</v>
      </c>
      <c r="P222" s="127">
        <f>SUMIFS('Nov Receipts Data'!L:L,'Nov Receipts Data'!$B:$B,$B222)+SUMIFS('Nov Receipts Data'!L:L,'Nov Receipts Data'!$B:$B,$A222)</f>
        <v>0</v>
      </c>
      <c r="Q222" s="127">
        <f>SUMIFS('Nov Receipts Data'!M:M,'Nov Receipts Data'!$B:$B,$B222)+SUMIFS('Nov Receipts Data'!M:M,'Nov Receipts Data'!$B:$B,$A222)</f>
        <v>0</v>
      </c>
      <c r="R222" s="127">
        <f>SUMIFS('Nov Receipts Data'!N:N,'Nov Receipts Data'!$B:$B,$B222)+SUMIFS('Nov Receipts Data'!N:N,'Nov Receipts Data'!$B:$B,$A222)</f>
        <v>0</v>
      </c>
      <c r="S222" s="127">
        <f>SUMIFS('Nov Receipts Data'!O:O,'Nov Receipts Data'!$B:$B,$B222)+SUMIFS('Nov Receipts Data'!O:O,'Nov Receipts Data'!$B:$B,$A222)</f>
        <v>0</v>
      </c>
      <c r="T222" s="127">
        <f>SUMIFS('Nov Receipts Data'!P:P,'Nov Receipts Data'!$B:$B,$B222)+SUMIFS('Nov Receipts Data'!P:P,'Nov Receipts Data'!$B:$B,$A222)</f>
        <v>0</v>
      </c>
      <c r="U222" s="127">
        <f>SUMIFS('Nov Receipts Data'!Q:Q,'Nov Receipts Data'!$B:$B,$B222)+SUMIFS('Nov Receipts Data'!Q:Q,'Nov Receipts Data'!$B:$B,$A222)</f>
        <v>0</v>
      </c>
      <c r="V222" s="127">
        <f>SUMIFS('Nov Receipts Data'!R:R,'Nov Receipts Data'!$B:$B,$B222)+SUMIFS('Nov Receipts Data'!R:R,'Nov Receipts Data'!$B:$B,$A222)</f>
        <v>0</v>
      </c>
      <c r="W222" s="127">
        <f>SUMIFS('Nov Receipts Data'!S:S,'Nov Receipts Data'!$B:$B,$B222)+SUMIFS('Nov Receipts Data'!S:S,'Nov Receipts Data'!$B:$B,$A222)</f>
        <v>0</v>
      </c>
      <c r="X222" s="127">
        <f>SUMIFS('Nov Receipts Data'!T:T,'Nov Receipts Data'!$B:$B,$B222)+SUMIFS('Nov Receipts Data'!T:T,'Nov Receipts Data'!$B:$B,$A222)</f>
        <v>0</v>
      </c>
      <c r="Y222" s="127">
        <f>SUMIFS('Nov Receipts Data'!U:U,'Nov Receipts Data'!$B:$B,$B222)+SUMIFS('Nov Receipts Data'!U:U,'Nov Receipts Data'!$B:$B,$A222)</f>
        <v>0</v>
      </c>
      <c r="Z222" s="127">
        <f>SUMIFS('Nov Receipts Data'!V:V,'Nov Receipts Data'!$B:$B,$B222)+SUMIFS('Nov Receipts Data'!V:V,'Nov Receipts Data'!$B:$B,$A222)</f>
        <v>0</v>
      </c>
      <c r="AA222" s="127">
        <f>SUMIFS('Nov Receipts Data'!W:W,'Nov Receipts Data'!$B:$B,$B222)+SUMIFS('Nov Receipts Data'!W:W,'Nov Receipts Data'!$B:$B,$A222)</f>
        <v>0</v>
      </c>
      <c r="AB222" s="127">
        <f>SUMIFS('Nov Receipts Data'!X:X,'Nov Receipts Data'!$B:$B,$B222)+SUMIFS('Nov Receipts Data'!X:X,'Nov Receipts Data'!$B:$B,$A222)</f>
        <v>0</v>
      </c>
      <c r="AC222" s="127">
        <f>SUMIFS('Nov Receipts Data'!Y:Y,'Nov Receipts Data'!$B:$B,$B222)+SUMIFS('Nov Receipts Data'!Y:Y,'Nov Receipts Data'!$B:$B,$A222)</f>
        <v>0</v>
      </c>
      <c r="AD222" s="127">
        <f>SUMIFS('Nov Receipts Data'!Z:Z,'Nov Receipts Data'!$B:$B,$B222)+SUMIFS('Nov Receipts Data'!Z:Z,'Nov Receipts Data'!$B:$B,$A222)</f>
        <v>0</v>
      </c>
      <c r="AE222" s="127">
        <f>SUMIFS('Nov Receipts Data'!AA:AA,'Nov Receipts Data'!$B:$B,$B222)+SUMIFS('Nov Receipts Data'!AA:AA,'Nov Receipts Data'!$B:$B,$A222)</f>
        <v>0</v>
      </c>
      <c r="AF222" s="127">
        <f>SUMIFS('Nov Receipts Data'!AB:AB,'Nov Receipts Data'!$B:$B,$B222)+SUMIFS('Nov Receipts Data'!AB:AB,'Nov Receipts Data'!$B:$B,$A222)</f>
        <v>0</v>
      </c>
      <c r="AG222" s="127">
        <f>SUMIFS('Nov Receipts Data'!AC:AC,'Nov Receipts Data'!$B:$B,$B222)+SUMIFS('Nov Receipts Data'!AC:AC,'Nov Receipts Data'!$B:$B,$A222)</f>
        <v>0</v>
      </c>
      <c r="AH222" s="127">
        <f>SUMIFS('Nov Receipts Data'!AD:AD,'Nov Receipts Data'!$B:$B,$B222)+SUMIFS('Nov Receipts Data'!AD:AD,'Nov Receipts Data'!$B:$B,$A222)</f>
        <v>0</v>
      </c>
      <c r="AI222" s="127">
        <f>SUMIFS('Nov Receipts Data'!AE:AE,'Nov Receipts Data'!$B:$B,$B222)+SUMIFS('Nov Receipts Data'!AE:AE,'Nov Receipts Data'!$B:$B,$A222)</f>
        <v>0</v>
      </c>
      <c r="AJ222" s="127">
        <f>SUMIFS('Nov Receipts Data'!AF:AF,'Nov Receipts Data'!$B:$B,$B222)+SUMIFS('Nov Receipts Data'!AF:AF,'Nov Receipts Data'!$B:$B,$A222)</f>
        <v>0</v>
      </c>
      <c r="AK222" s="88"/>
    </row>
    <row r="223" spans="1:37" ht="13.2" outlineLevel="1">
      <c r="A223" s="86"/>
      <c r="B223" s="19" t="s">
        <v>465</v>
      </c>
      <c r="C223" s="127">
        <v>-229132</v>
      </c>
      <c r="D223" s="80">
        <f>SUMIFS('PMT Terms'!C:C,'PMT Terms'!B:B,B223)</f>
        <v>55</v>
      </c>
      <c r="E223" s="89">
        <f t="shared" si="13"/>
        <v>0</v>
      </c>
      <c r="F223" s="84">
        <f t="shared" si="15"/>
        <v>0</v>
      </c>
      <c r="G223" s="88">
        <f>SUMIFS('Nov Receipts Data'!C:C,'Nov Receipts Data'!$B:$B,$B223)+SUMIFS('Nov Receipts Data'!C:C,'Nov Receipts Data'!$B:$B,$A223)</f>
        <v>0</v>
      </c>
      <c r="H223" s="88">
        <f>SUMIFS('Nov Receipts Data'!D:D,'Nov Receipts Data'!$B:$B,$B223)+SUMIFS('Nov Receipts Data'!D:D,'Nov Receipts Data'!$B:$B,$A223)</f>
        <v>0</v>
      </c>
      <c r="I223" s="127">
        <f>SUMIFS('Nov Receipts Data'!E:E,'Nov Receipts Data'!$B:$B,$B223)+SUMIFS('Nov Receipts Data'!E:E,'Nov Receipts Data'!$B:$B,$A223)</f>
        <v>0</v>
      </c>
      <c r="J223" s="127">
        <f>SUMIFS('Nov Receipts Data'!F:F,'Nov Receipts Data'!$B:$B,$B223)+SUMIFS('Nov Receipts Data'!F:F,'Nov Receipts Data'!$B:$B,$A223)</f>
        <v>0</v>
      </c>
      <c r="K223" s="127">
        <f>SUMIFS('Nov Receipts Data'!G:G,'Nov Receipts Data'!$B:$B,$B223)+SUMIFS('Nov Receipts Data'!G:G,'Nov Receipts Data'!$B:$B,$A223)</f>
        <v>0</v>
      </c>
      <c r="L223" s="127">
        <f>SUMIFS('Nov Receipts Data'!H:H,'Nov Receipts Data'!$B:$B,$B223)+SUMIFS('Nov Receipts Data'!H:H,'Nov Receipts Data'!$B:$B,$A223)</f>
        <v>0</v>
      </c>
      <c r="M223" s="127">
        <f>SUMIFS('Nov Receipts Data'!I:I,'Nov Receipts Data'!$B:$B,$B223)+SUMIFS('Nov Receipts Data'!I:I,'Nov Receipts Data'!$B:$B,$A223)</f>
        <v>0</v>
      </c>
      <c r="N223" s="127">
        <f>SUMIFS('Nov Receipts Data'!J:J,'Nov Receipts Data'!$B:$B,$B223)+SUMIFS('Nov Receipts Data'!J:J,'Nov Receipts Data'!$B:$B,$A223)</f>
        <v>0</v>
      </c>
      <c r="O223" s="127">
        <f>SUMIFS('Nov Receipts Data'!K:K,'Nov Receipts Data'!$B:$B,$B223)+SUMIFS('Nov Receipts Data'!K:K,'Nov Receipts Data'!$B:$B,$A223)</f>
        <v>0</v>
      </c>
      <c r="P223" s="127">
        <f>SUMIFS('Nov Receipts Data'!L:L,'Nov Receipts Data'!$B:$B,$B223)+SUMIFS('Nov Receipts Data'!L:L,'Nov Receipts Data'!$B:$B,$A223)</f>
        <v>0</v>
      </c>
      <c r="Q223" s="127">
        <f>SUMIFS('Nov Receipts Data'!M:M,'Nov Receipts Data'!$B:$B,$B223)+SUMIFS('Nov Receipts Data'!M:M,'Nov Receipts Data'!$B:$B,$A223)</f>
        <v>0</v>
      </c>
      <c r="R223" s="127">
        <f>SUMIFS('Nov Receipts Data'!N:N,'Nov Receipts Data'!$B:$B,$B223)+SUMIFS('Nov Receipts Data'!N:N,'Nov Receipts Data'!$B:$B,$A223)</f>
        <v>0</v>
      </c>
      <c r="S223" s="127">
        <f>SUMIFS('Nov Receipts Data'!O:O,'Nov Receipts Data'!$B:$B,$B223)+SUMIFS('Nov Receipts Data'!O:O,'Nov Receipts Data'!$B:$B,$A223)</f>
        <v>0</v>
      </c>
      <c r="T223" s="127">
        <f>SUMIFS('Nov Receipts Data'!P:P,'Nov Receipts Data'!$B:$B,$B223)+SUMIFS('Nov Receipts Data'!P:P,'Nov Receipts Data'!$B:$B,$A223)</f>
        <v>0</v>
      </c>
      <c r="U223" s="127">
        <f>SUMIFS('Nov Receipts Data'!Q:Q,'Nov Receipts Data'!$B:$B,$B223)+SUMIFS('Nov Receipts Data'!Q:Q,'Nov Receipts Data'!$B:$B,$A223)</f>
        <v>0</v>
      </c>
      <c r="V223" s="127">
        <f>SUMIFS('Nov Receipts Data'!R:R,'Nov Receipts Data'!$B:$B,$B223)+SUMIFS('Nov Receipts Data'!R:R,'Nov Receipts Data'!$B:$B,$A223)</f>
        <v>0</v>
      </c>
      <c r="W223" s="127">
        <f>SUMIFS('Nov Receipts Data'!S:S,'Nov Receipts Data'!$B:$B,$B223)+SUMIFS('Nov Receipts Data'!S:S,'Nov Receipts Data'!$B:$B,$A223)</f>
        <v>0</v>
      </c>
      <c r="X223" s="127">
        <f>SUMIFS('Nov Receipts Data'!T:T,'Nov Receipts Data'!$B:$B,$B223)+SUMIFS('Nov Receipts Data'!T:T,'Nov Receipts Data'!$B:$B,$A223)</f>
        <v>0</v>
      </c>
      <c r="Y223" s="127">
        <f>SUMIFS('Nov Receipts Data'!U:U,'Nov Receipts Data'!$B:$B,$B223)+SUMIFS('Nov Receipts Data'!U:U,'Nov Receipts Data'!$B:$B,$A223)</f>
        <v>0</v>
      </c>
      <c r="Z223" s="127">
        <f>SUMIFS('Nov Receipts Data'!V:V,'Nov Receipts Data'!$B:$B,$B223)+SUMIFS('Nov Receipts Data'!V:V,'Nov Receipts Data'!$B:$B,$A223)</f>
        <v>0</v>
      </c>
      <c r="AA223" s="127">
        <f>SUMIFS('Nov Receipts Data'!W:W,'Nov Receipts Data'!$B:$B,$B223)+SUMIFS('Nov Receipts Data'!W:W,'Nov Receipts Data'!$B:$B,$A223)</f>
        <v>0</v>
      </c>
      <c r="AB223" s="127">
        <f>SUMIFS('Nov Receipts Data'!X:X,'Nov Receipts Data'!$B:$B,$B223)+SUMIFS('Nov Receipts Data'!X:X,'Nov Receipts Data'!$B:$B,$A223)</f>
        <v>0</v>
      </c>
      <c r="AC223" s="127">
        <f>SUMIFS('Nov Receipts Data'!Y:Y,'Nov Receipts Data'!$B:$B,$B223)+SUMIFS('Nov Receipts Data'!Y:Y,'Nov Receipts Data'!$B:$B,$A223)</f>
        <v>0</v>
      </c>
      <c r="AD223" s="127">
        <f>SUMIFS('Nov Receipts Data'!Z:Z,'Nov Receipts Data'!$B:$B,$B223)+SUMIFS('Nov Receipts Data'!Z:Z,'Nov Receipts Data'!$B:$B,$A223)</f>
        <v>0</v>
      </c>
      <c r="AE223" s="127">
        <f>SUMIFS('Nov Receipts Data'!AA:AA,'Nov Receipts Data'!$B:$B,$B223)+SUMIFS('Nov Receipts Data'!AA:AA,'Nov Receipts Data'!$B:$B,$A223)</f>
        <v>0</v>
      </c>
      <c r="AF223" s="127">
        <f>SUMIFS('Nov Receipts Data'!AB:AB,'Nov Receipts Data'!$B:$B,$B223)+SUMIFS('Nov Receipts Data'!AB:AB,'Nov Receipts Data'!$B:$B,$A223)</f>
        <v>0</v>
      </c>
      <c r="AG223" s="127">
        <f>SUMIFS('Nov Receipts Data'!AC:AC,'Nov Receipts Data'!$B:$B,$B223)+SUMIFS('Nov Receipts Data'!AC:AC,'Nov Receipts Data'!$B:$B,$A223)</f>
        <v>0</v>
      </c>
      <c r="AH223" s="127">
        <f>SUMIFS('Nov Receipts Data'!AD:AD,'Nov Receipts Data'!$B:$B,$B223)+SUMIFS('Nov Receipts Data'!AD:AD,'Nov Receipts Data'!$B:$B,$A223)</f>
        <v>0</v>
      </c>
      <c r="AI223" s="127">
        <f>SUMIFS('Nov Receipts Data'!AE:AE,'Nov Receipts Data'!$B:$B,$B223)+SUMIFS('Nov Receipts Data'!AE:AE,'Nov Receipts Data'!$B:$B,$A223)</f>
        <v>0</v>
      </c>
      <c r="AJ223" s="127">
        <f>SUMIFS('Nov Receipts Data'!AF:AF,'Nov Receipts Data'!$B:$B,$B223)+SUMIFS('Nov Receipts Data'!AF:AF,'Nov Receipts Data'!$B:$B,$A223)</f>
        <v>0</v>
      </c>
      <c r="AK223" s="88"/>
    </row>
    <row r="224" spans="1:37" ht="13.2" outlineLevel="1">
      <c r="A224" s="86"/>
      <c r="B224" s="19" t="s">
        <v>671</v>
      </c>
      <c r="C224" s="127">
        <v>-289091</v>
      </c>
      <c r="D224" s="80">
        <f>SUMIFS('PMT Terms'!C:C,'PMT Terms'!B:B,B224)</f>
        <v>55</v>
      </c>
      <c r="E224" s="89">
        <f t="shared" si="13"/>
        <v>0</v>
      </c>
      <c r="F224" s="84">
        <f t="shared" si="15"/>
        <v>0</v>
      </c>
      <c r="G224" s="88">
        <f>SUMIFS('Nov Receipts Data'!C:C,'Nov Receipts Data'!$B:$B,$B224)+SUMIFS('Nov Receipts Data'!C:C,'Nov Receipts Data'!$B:$B,$A224)</f>
        <v>0</v>
      </c>
      <c r="H224" s="88">
        <f>SUMIFS('Nov Receipts Data'!D:D,'Nov Receipts Data'!$B:$B,$B224)+SUMIFS('Nov Receipts Data'!D:D,'Nov Receipts Data'!$B:$B,$A224)</f>
        <v>0</v>
      </c>
      <c r="I224" s="127">
        <f>SUMIFS('Nov Receipts Data'!E:E,'Nov Receipts Data'!$B:$B,$B224)+SUMIFS('Nov Receipts Data'!E:E,'Nov Receipts Data'!$B:$B,$A224)</f>
        <v>0</v>
      </c>
      <c r="J224" s="127">
        <f>SUMIFS('Nov Receipts Data'!F:F,'Nov Receipts Data'!$B:$B,$B224)+SUMIFS('Nov Receipts Data'!F:F,'Nov Receipts Data'!$B:$B,$A224)</f>
        <v>0</v>
      </c>
      <c r="K224" s="127">
        <f>SUMIFS('Nov Receipts Data'!G:G,'Nov Receipts Data'!$B:$B,$B224)+SUMIFS('Nov Receipts Data'!G:G,'Nov Receipts Data'!$B:$B,$A224)</f>
        <v>0</v>
      </c>
      <c r="L224" s="127">
        <f>SUMIFS('Nov Receipts Data'!H:H,'Nov Receipts Data'!$B:$B,$B224)+SUMIFS('Nov Receipts Data'!H:H,'Nov Receipts Data'!$B:$B,$A224)</f>
        <v>0</v>
      </c>
      <c r="M224" s="127">
        <f>SUMIFS('Nov Receipts Data'!I:I,'Nov Receipts Data'!$B:$B,$B224)+SUMIFS('Nov Receipts Data'!I:I,'Nov Receipts Data'!$B:$B,$A224)</f>
        <v>0</v>
      </c>
      <c r="N224" s="127">
        <f>SUMIFS('Nov Receipts Data'!J:J,'Nov Receipts Data'!$B:$B,$B224)+SUMIFS('Nov Receipts Data'!J:J,'Nov Receipts Data'!$B:$B,$A224)</f>
        <v>0</v>
      </c>
      <c r="O224" s="127">
        <f>SUMIFS('Nov Receipts Data'!K:K,'Nov Receipts Data'!$B:$B,$B224)+SUMIFS('Nov Receipts Data'!K:K,'Nov Receipts Data'!$B:$B,$A224)</f>
        <v>0</v>
      </c>
      <c r="P224" s="127">
        <f>SUMIFS('Nov Receipts Data'!L:L,'Nov Receipts Data'!$B:$B,$B224)+SUMIFS('Nov Receipts Data'!L:L,'Nov Receipts Data'!$B:$B,$A224)</f>
        <v>0</v>
      </c>
      <c r="Q224" s="127">
        <f>SUMIFS('Nov Receipts Data'!M:M,'Nov Receipts Data'!$B:$B,$B224)+SUMIFS('Nov Receipts Data'!M:M,'Nov Receipts Data'!$B:$B,$A224)</f>
        <v>0</v>
      </c>
      <c r="R224" s="127">
        <f>SUMIFS('Nov Receipts Data'!N:N,'Nov Receipts Data'!$B:$B,$B224)+SUMIFS('Nov Receipts Data'!N:N,'Nov Receipts Data'!$B:$B,$A224)</f>
        <v>0</v>
      </c>
      <c r="S224" s="127">
        <f>SUMIFS('Nov Receipts Data'!O:O,'Nov Receipts Data'!$B:$B,$B224)+SUMIFS('Nov Receipts Data'!O:O,'Nov Receipts Data'!$B:$B,$A224)</f>
        <v>0</v>
      </c>
      <c r="T224" s="127">
        <f>SUMIFS('Nov Receipts Data'!P:P,'Nov Receipts Data'!$B:$B,$B224)+SUMIFS('Nov Receipts Data'!P:P,'Nov Receipts Data'!$B:$B,$A224)</f>
        <v>0</v>
      </c>
      <c r="U224" s="127">
        <f>SUMIFS('Nov Receipts Data'!Q:Q,'Nov Receipts Data'!$B:$B,$B224)+SUMIFS('Nov Receipts Data'!Q:Q,'Nov Receipts Data'!$B:$B,$A224)</f>
        <v>0</v>
      </c>
      <c r="V224" s="127">
        <f>SUMIFS('Nov Receipts Data'!R:R,'Nov Receipts Data'!$B:$B,$B224)+SUMIFS('Nov Receipts Data'!R:R,'Nov Receipts Data'!$B:$B,$A224)</f>
        <v>0</v>
      </c>
      <c r="W224" s="127">
        <f>SUMIFS('Nov Receipts Data'!S:S,'Nov Receipts Data'!$B:$B,$B224)+SUMIFS('Nov Receipts Data'!S:S,'Nov Receipts Data'!$B:$B,$A224)</f>
        <v>0</v>
      </c>
      <c r="X224" s="127">
        <f>SUMIFS('Nov Receipts Data'!T:T,'Nov Receipts Data'!$B:$B,$B224)+SUMIFS('Nov Receipts Data'!T:T,'Nov Receipts Data'!$B:$B,$A224)</f>
        <v>0</v>
      </c>
      <c r="Y224" s="127">
        <f>SUMIFS('Nov Receipts Data'!U:U,'Nov Receipts Data'!$B:$B,$B224)+SUMIFS('Nov Receipts Data'!U:U,'Nov Receipts Data'!$B:$B,$A224)</f>
        <v>0</v>
      </c>
      <c r="Z224" s="127">
        <f>SUMIFS('Nov Receipts Data'!V:V,'Nov Receipts Data'!$B:$B,$B224)+SUMIFS('Nov Receipts Data'!V:V,'Nov Receipts Data'!$B:$B,$A224)</f>
        <v>0</v>
      </c>
      <c r="AA224" s="127">
        <f>SUMIFS('Nov Receipts Data'!W:W,'Nov Receipts Data'!$B:$B,$B224)+SUMIFS('Nov Receipts Data'!W:W,'Nov Receipts Data'!$B:$B,$A224)</f>
        <v>0</v>
      </c>
      <c r="AB224" s="127">
        <f>SUMIFS('Nov Receipts Data'!X:X,'Nov Receipts Data'!$B:$B,$B224)+SUMIFS('Nov Receipts Data'!X:X,'Nov Receipts Data'!$B:$B,$A224)</f>
        <v>0</v>
      </c>
      <c r="AC224" s="127">
        <f>SUMIFS('Nov Receipts Data'!Y:Y,'Nov Receipts Data'!$B:$B,$B224)+SUMIFS('Nov Receipts Data'!Y:Y,'Nov Receipts Data'!$B:$B,$A224)</f>
        <v>0</v>
      </c>
      <c r="AD224" s="127">
        <f>SUMIFS('Nov Receipts Data'!Z:Z,'Nov Receipts Data'!$B:$B,$B224)+SUMIFS('Nov Receipts Data'!Z:Z,'Nov Receipts Data'!$B:$B,$A224)</f>
        <v>0</v>
      </c>
      <c r="AE224" s="127">
        <f>SUMIFS('Nov Receipts Data'!AA:AA,'Nov Receipts Data'!$B:$B,$B224)+SUMIFS('Nov Receipts Data'!AA:AA,'Nov Receipts Data'!$B:$B,$A224)</f>
        <v>0</v>
      </c>
      <c r="AF224" s="127">
        <f>SUMIFS('Nov Receipts Data'!AB:AB,'Nov Receipts Data'!$B:$B,$B224)+SUMIFS('Nov Receipts Data'!AB:AB,'Nov Receipts Data'!$B:$B,$A224)</f>
        <v>0</v>
      </c>
      <c r="AG224" s="127">
        <f>SUMIFS('Nov Receipts Data'!AC:AC,'Nov Receipts Data'!$B:$B,$B224)+SUMIFS('Nov Receipts Data'!AC:AC,'Nov Receipts Data'!$B:$B,$A224)</f>
        <v>0</v>
      </c>
      <c r="AH224" s="127">
        <f>SUMIFS('Nov Receipts Data'!AD:AD,'Nov Receipts Data'!$B:$B,$B224)+SUMIFS('Nov Receipts Data'!AD:AD,'Nov Receipts Data'!$B:$B,$A224)</f>
        <v>0</v>
      </c>
      <c r="AI224" s="127">
        <f>SUMIFS('Nov Receipts Data'!AE:AE,'Nov Receipts Data'!$B:$B,$B224)+SUMIFS('Nov Receipts Data'!AE:AE,'Nov Receipts Data'!$B:$B,$A224)</f>
        <v>0</v>
      </c>
      <c r="AJ224" s="127">
        <f>SUMIFS('Nov Receipts Data'!AF:AF,'Nov Receipts Data'!$B:$B,$B224)+SUMIFS('Nov Receipts Data'!AF:AF,'Nov Receipts Data'!$B:$B,$A224)</f>
        <v>0</v>
      </c>
      <c r="AK224" s="88"/>
    </row>
    <row r="225" spans="1:37" ht="13.2" outlineLevel="1">
      <c r="A225" s="86"/>
      <c r="B225" s="19" t="s">
        <v>466</v>
      </c>
      <c r="C225" s="127">
        <v>-587971</v>
      </c>
      <c r="D225" s="80">
        <f>SUMIFS('PMT Terms'!C:C,'PMT Terms'!B:B,B225)</f>
        <v>55</v>
      </c>
      <c r="E225" s="89">
        <f t="shared" si="13"/>
        <v>0</v>
      </c>
      <c r="F225" s="84">
        <f t="shared" si="15"/>
        <v>0</v>
      </c>
      <c r="G225" s="88">
        <f>SUMIFS('Nov Receipts Data'!C:C,'Nov Receipts Data'!$B:$B,$B225)+SUMIFS('Nov Receipts Data'!C:C,'Nov Receipts Data'!$B:$B,$A225)</f>
        <v>0</v>
      </c>
      <c r="H225" s="88">
        <f>SUMIFS('Nov Receipts Data'!D:D,'Nov Receipts Data'!$B:$B,$B225)+SUMIFS('Nov Receipts Data'!D:D,'Nov Receipts Data'!$B:$B,$A225)</f>
        <v>0</v>
      </c>
      <c r="I225" s="127">
        <f>SUMIFS('Nov Receipts Data'!E:E,'Nov Receipts Data'!$B:$B,$B225)+SUMIFS('Nov Receipts Data'!E:E,'Nov Receipts Data'!$B:$B,$A225)</f>
        <v>0</v>
      </c>
      <c r="J225" s="127">
        <f>SUMIFS('Nov Receipts Data'!F:F,'Nov Receipts Data'!$B:$B,$B225)+SUMIFS('Nov Receipts Data'!F:F,'Nov Receipts Data'!$B:$B,$A225)</f>
        <v>0</v>
      </c>
      <c r="K225" s="127">
        <f>SUMIFS('Nov Receipts Data'!G:G,'Nov Receipts Data'!$B:$B,$B225)+SUMIFS('Nov Receipts Data'!G:G,'Nov Receipts Data'!$B:$B,$A225)</f>
        <v>0</v>
      </c>
      <c r="L225" s="127">
        <f>SUMIFS('Nov Receipts Data'!H:H,'Nov Receipts Data'!$B:$B,$B225)+SUMIFS('Nov Receipts Data'!H:H,'Nov Receipts Data'!$B:$B,$A225)</f>
        <v>0</v>
      </c>
      <c r="M225" s="127">
        <f>SUMIFS('Nov Receipts Data'!I:I,'Nov Receipts Data'!$B:$B,$B225)+SUMIFS('Nov Receipts Data'!I:I,'Nov Receipts Data'!$B:$B,$A225)</f>
        <v>0</v>
      </c>
      <c r="N225" s="127">
        <f>SUMIFS('Nov Receipts Data'!J:J,'Nov Receipts Data'!$B:$B,$B225)+SUMIFS('Nov Receipts Data'!J:J,'Nov Receipts Data'!$B:$B,$A225)</f>
        <v>0</v>
      </c>
      <c r="O225" s="127">
        <f>SUMIFS('Nov Receipts Data'!K:K,'Nov Receipts Data'!$B:$B,$B225)+SUMIFS('Nov Receipts Data'!K:K,'Nov Receipts Data'!$B:$B,$A225)</f>
        <v>0</v>
      </c>
      <c r="P225" s="127">
        <f>SUMIFS('Nov Receipts Data'!L:L,'Nov Receipts Data'!$B:$B,$B225)+SUMIFS('Nov Receipts Data'!L:L,'Nov Receipts Data'!$B:$B,$A225)</f>
        <v>0</v>
      </c>
      <c r="Q225" s="127">
        <f>SUMIFS('Nov Receipts Data'!M:M,'Nov Receipts Data'!$B:$B,$B225)+SUMIFS('Nov Receipts Data'!M:M,'Nov Receipts Data'!$B:$B,$A225)</f>
        <v>0</v>
      </c>
      <c r="R225" s="127">
        <f>SUMIFS('Nov Receipts Data'!N:N,'Nov Receipts Data'!$B:$B,$B225)+SUMIFS('Nov Receipts Data'!N:N,'Nov Receipts Data'!$B:$B,$A225)</f>
        <v>0</v>
      </c>
      <c r="S225" s="127">
        <f>SUMIFS('Nov Receipts Data'!O:O,'Nov Receipts Data'!$B:$B,$B225)+SUMIFS('Nov Receipts Data'!O:O,'Nov Receipts Data'!$B:$B,$A225)</f>
        <v>0</v>
      </c>
      <c r="T225" s="127">
        <f>SUMIFS('Nov Receipts Data'!P:P,'Nov Receipts Data'!$B:$B,$B225)+SUMIFS('Nov Receipts Data'!P:P,'Nov Receipts Data'!$B:$B,$A225)</f>
        <v>0</v>
      </c>
      <c r="U225" s="127">
        <f>SUMIFS('Nov Receipts Data'!Q:Q,'Nov Receipts Data'!$B:$B,$B225)+SUMIFS('Nov Receipts Data'!Q:Q,'Nov Receipts Data'!$B:$B,$A225)</f>
        <v>0</v>
      </c>
      <c r="V225" s="127">
        <f>SUMIFS('Nov Receipts Data'!R:R,'Nov Receipts Data'!$B:$B,$B225)+SUMIFS('Nov Receipts Data'!R:R,'Nov Receipts Data'!$B:$B,$A225)</f>
        <v>0</v>
      </c>
      <c r="W225" s="127">
        <f>SUMIFS('Nov Receipts Data'!S:S,'Nov Receipts Data'!$B:$B,$B225)+SUMIFS('Nov Receipts Data'!S:S,'Nov Receipts Data'!$B:$B,$A225)</f>
        <v>0</v>
      </c>
      <c r="X225" s="127">
        <f>SUMIFS('Nov Receipts Data'!T:T,'Nov Receipts Data'!$B:$B,$B225)+SUMIFS('Nov Receipts Data'!T:T,'Nov Receipts Data'!$B:$B,$A225)</f>
        <v>0</v>
      </c>
      <c r="Y225" s="127">
        <f>SUMIFS('Nov Receipts Data'!U:U,'Nov Receipts Data'!$B:$B,$B225)+SUMIFS('Nov Receipts Data'!U:U,'Nov Receipts Data'!$B:$B,$A225)</f>
        <v>0</v>
      </c>
      <c r="Z225" s="127">
        <f>SUMIFS('Nov Receipts Data'!V:V,'Nov Receipts Data'!$B:$B,$B225)+SUMIFS('Nov Receipts Data'!V:V,'Nov Receipts Data'!$B:$B,$A225)</f>
        <v>0</v>
      </c>
      <c r="AA225" s="127">
        <f>SUMIFS('Nov Receipts Data'!W:W,'Nov Receipts Data'!$B:$B,$B225)+SUMIFS('Nov Receipts Data'!W:W,'Nov Receipts Data'!$B:$B,$A225)</f>
        <v>0</v>
      </c>
      <c r="AB225" s="127">
        <f>SUMIFS('Nov Receipts Data'!X:X,'Nov Receipts Data'!$B:$B,$B225)+SUMIFS('Nov Receipts Data'!X:X,'Nov Receipts Data'!$B:$B,$A225)</f>
        <v>0</v>
      </c>
      <c r="AC225" s="127">
        <f>SUMIFS('Nov Receipts Data'!Y:Y,'Nov Receipts Data'!$B:$B,$B225)+SUMIFS('Nov Receipts Data'!Y:Y,'Nov Receipts Data'!$B:$B,$A225)</f>
        <v>0</v>
      </c>
      <c r="AD225" s="127">
        <f>SUMIFS('Nov Receipts Data'!Z:Z,'Nov Receipts Data'!$B:$B,$B225)+SUMIFS('Nov Receipts Data'!Z:Z,'Nov Receipts Data'!$B:$B,$A225)</f>
        <v>0</v>
      </c>
      <c r="AE225" s="127">
        <f>SUMIFS('Nov Receipts Data'!AA:AA,'Nov Receipts Data'!$B:$B,$B225)+SUMIFS('Nov Receipts Data'!AA:AA,'Nov Receipts Data'!$B:$B,$A225)</f>
        <v>0</v>
      </c>
      <c r="AF225" s="127">
        <f>SUMIFS('Nov Receipts Data'!AB:AB,'Nov Receipts Data'!$B:$B,$B225)+SUMIFS('Nov Receipts Data'!AB:AB,'Nov Receipts Data'!$B:$B,$A225)</f>
        <v>0</v>
      </c>
      <c r="AG225" s="127">
        <f>SUMIFS('Nov Receipts Data'!AC:AC,'Nov Receipts Data'!$B:$B,$B225)+SUMIFS('Nov Receipts Data'!AC:AC,'Nov Receipts Data'!$B:$B,$A225)</f>
        <v>0</v>
      </c>
      <c r="AH225" s="127">
        <f>SUMIFS('Nov Receipts Data'!AD:AD,'Nov Receipts Data'!$B:$B,$B225)+SUMIFS('Nov Receipts Data'!AD:AD,'Nov Receipts Data'!$B:$B,$A225)</f>
        <v>0</v>
      </c>
      <c r="AI225" s="127">
        <f>SUMIFS('Nov Receipts Data'!AE:AE,'Nov Receipts Data'!$B:$B,$B225)+SUMIFS('Nov Receipts Data'!AE:AE,'Nov Receipts Data'!$B:$B,$A225)</f>
        <v>0</v>
      </c>
      <c r="AJ225" s="127">
        <f>SUMIFS('Nov Receipts Data'!AF:AF,'Nov Receipts Data'!$B:$B,$B225)+SUMIFS('Nov Receipts Data'!AF:AF,'Nov Receipts Data'!$B:$B,$A225)</f>
        <v>0</v>
      </c>
      <c r="AK225" s="88"/>
    </row>
    <row r="226" spans="1:37" ht="13.2" outlineLevel="1">
      <c r="A226" s="86"/>
      <c r="B226" s="19" t="s">
        <v>467</v>
      </c>
      <c r="C226" s="127">
        <v>-1111966</v>
      </c>
      <c r="D226" s="80">
        <f>SUMIFS('PMT Terms'!C:C,'PMT Terms'!B:B,B226)</f>
        <v>55</v>
      </c>
      <c r="E226" s="89">
        <f t="shared" si="13"/>
        <v>0</v>
      </c>
      <c r="F226" s="84">
        <f t="shared" si="15"/>
        <v>0</v>
      </c>
      <c r="G226" s="88">
        <f>SUMIFS('Nov Receipts Data'!C:C,'Nov Receipts Data'!$B:$B,$B226)+SUMIFS('Nov Receipts Data'!C:C,'Nov Receipts Data'!$B:$B,$A226)</f>
        <v>0</v>
      </c>
      <c r="H226" s="88">
        <f>SUMIFS('Nov Receipts Data'!D:D,'Nov Receipts Data'!$B:$B,$B226)+SUMIFS('Nov Receipts Data'!D:D,'Nov Receipts Data'!$B:$B,$A226)</f>
        <v>0</v>
      </c>
      <c r="I226" s="127">
        <f>SUMIFS('Nov Receipts Data'!E:E,'Nov Receipts Data'!$B:$B,$B226)+SUMIFS('Nov Receipts Data'!E:E,'Nov Receipts Data'!$B:$B,$A226)</f>
        <v>0</v>
      </c>
      <c r="J226" s="127">
        <f>SUMIFS('Nov Receipts Data'!F:F,'Nov Receipts Data'!$B:$B,$B226)+SUMIFS('Nov Receipts Data'!F:F,'Nov Receipts Data'!$B:$B,$A226)</f>
        <v>0</v>
      </c>
      <c r="K226" s="127">
        <f>SUMIFS('Nov Receipts Data'!G:G,'Nov Receipts Data'!$B:$B,$B226)+SUMIFS('Nov Receipts Data'!G:G,'Nov Receipts Data'!$B:$B,$A226)</f>
        <v>0</v>
      </c>
      <c r="L226" s="127">
        <f>SUMIFS('Nov Receipts Data'!H:H,'Nov Receipts Data'!$B:$B,$B226)+SUMIFS('Nov Receipts Data'!H:H,'Nov Receipts Data'!$B:$B,$A226)</f>
        <v>0</v>
      </c>
      <c r="M226" s="127">
        <f>SUMIFS('Nov Receipts Data'!I:I,'Nov Receipts Data'!$B:$B,$B226)+SUMIFS('Nov Receipts Data'!I:I,'Nov Receipts Data'!$B:$B,$A226)</f>
        <v>0</v>
      </c>
      <c r="N226" s="127">
        <f>SUMIFS('Nov Receipts Data'!J:J,'Nov Receipts Data'!$B:$B,$B226)+SUMIFS('Nov Receipts Data'!J:J,'Nov Receipts Data'!$B:$B,$A226)</f>
        <v>0</v>
      </c>
      <c r="O226" s="127">
        <f>SUMIFS('Nov Receipts Data'!K:K,'Nov Receipts Data'!$B:$B,$B226)+SUMIFS('Nov Receipts Data'!K:K,'Nov Receipts Data'!$B:$B,$A226)</f>
        <v>0</v>
      </c>
      <c r="P226" s="127">
        <f>SUMIFS('Nov Receipts Data'!L:L,'Nov Receipts Data'!$B:$B,$B226)+SUMIFS('Nov Receipts Data'!L:L,'Nov Receipts Data'!$B:$B,$A226)</f>
        <v>0</v>
      </c>
      <c r="Q226" s="127">
        <f>SUMIFS('Nov Receipts Data'!M:M,'Nov Receipts Data'!$B:$B,$B226)+SUMIFS('Nov Receipts Data'!M:M,'Nov Receipts Data'!$B:$B,$A226)</f>
        <v>0</v>
      </c>
      <c r="R226" s="127">
        <f>SUMIFS('Nov Receipts Data'!N:N,'Nov Receipts Data'!$B:$B,$B226)+SUMIFS('Nov Receipts Data'!N:N,'Nov Receipts Data'!$B:$B,$A226)</f>
        <v>0</v>
      </c>
      <c r="S226" s="127">
        <f>SUMIFS('Nov Receipts Data'!O:O,'Nov Receipts Data'!$B:$B,$B226)+SUMIFS('Nov Receipts Data'!O:O,'Nov Receipts Data'!$B:$B,$A226)</f>
        <v>0</v>
      </c>
      <c r="T226" s="127">
        <f>SUMIFS('Nov Receipts Data'!P:P,'Nov Receipts Data'!$B:$B,$B226)+SUMIFS('Nov Receipts Data'!P:P,'Nov Receipts Data'!$B:$B,$A226)</f>
        <v>0</v>
      </c>
      <c r="U226" s="127">
        <f>SUMIFS('Nov Receipts Data'!Q:Q,'Nov Receipts Data'!$B:$B,$B226)+SUMIFS('Nov Receipts Data'!Q:Q,'Nov Receipts Data'!$B:$B,$A226)</f>
        <v>0</v>
      </c>
      <c r="V226" s="127">
        <f>SUMIFS('Nov Receipts Data'!R:R,'Nov Receipts Data'!$B:$B,$B226)+SUMIFS('Nov Receipts Data'!R:R,'Nov Receipts Data'!$B:$B,$A226)</f>
        <v>0</v>
      </c>
      <c r="W226" s="127">
        <f>SUMIFS('Nov Receipts Data'!S:S,'Nov Receipts Data'!$B:$B,$B226)+SUMIFS('Nov Receipts Data'!S:S,'Nov Receipts Data'!$B:$B,$A226)</f>
        <v>0</v>
      </c>
      <c r="X226" s="127">
        <f>SUMIFS('Nov Receipts Data'!T:T,'Nov Receipts Data'!$B:$B,$B226)+SUMIFS('Nov Receipts Data'!T:T,'Nov Receipts Data'!$B:$B,$A226)</f>
        <v>0</v>
      </c>
      <c r="Y226" s="127">
        <f>SUMIFS('Nov Receipts Data'!U:U,'Nov Receipts Data'!$B:$B,$B226)+SUMIFS('Nov Receipts Data'!U:U,'Nov Receipts Data'!$B:$B,$A226)</f>
        <v>0</v>
      </c>
      <c r="Z226" s="127">
        <f>SUMIFS('Nov Receipts Data'!V:V,'Nov Receipts Data'!$B:$B,$B226)+SUMIFS('Nov Receipts Data'!V:V,'Nov Receipts Data'!$B:$B,$A226)</f>
        <v>0</v>
      </c>
      <c r="AA226" s="127">
        <f>SUMIFS('Nov Receipts Data'!W:W,'Nov Receipts Data'!$B:$B,$B226)+SUMIFS('Nov Receipts Data'!W:W,'Nov Receipts Data'!$B:$B,$A226)</f>
        <v>0</v>
      </c>
      <c r="AB226" s="127">
        <f>SUMIFS('Nov Receipts Data'!X:X,'Nov Receipts Data'!$B:$B,$B226)+SUMIFS('Nov Receipts Data'!X:X,'Nov Receipts Data'!$B:$B,$A226)</f>
        <v>0</v>
      </c>
      <c r="AC226" s="127">
        <f>SUMIFS('Nov Receipts Data'!Y:Y,'Nov Receipts Data'!$B:$B,$B226)+SUMIFS('Nov Receipts Data'!Y:Y,'Nov Receipts Data'!$B:$B,$A226)</f>
        <v>0</v>
      </c>
      <c r="AD226" s="127">
        <f>SUMIFS('Nov Receipts Data'!Z:Z,'Nov Receipts Data'!$B:$B,$B226)+SUMIFS('Nov Receipts Data'!Z:Z,'Nov Receipts Data'!$B:$B,$A226)</f>
        <v>0</v>
      </c>
      <c r="AE226" s="127">
        <f>SUMIFS('Nov Receipts Data'!AA:AA,'Nov Receipts Data'!$B:$B,$B226)+SUMIFS('Nov Receipts Data'!AA:AA,'Nov Receipts Data'!$B:$B,$A226)</f>
        <v>0</v>
      </c>
      <c r="AF226" s="127">
        <f>SUMIFS('Nov Receipts Data'!AB:AB,'Nov Receipts Data'!$B:$B,$B226)+SUMIFS('Nov Receipts Data'!AB:AB,'Nov Receipts Data'!$B:$B,$A226)</f>
        <v>0</v>
      </c>
      <c r="AG226" s="127">
        <f>SUMIFS('Nov Receipts Data'!AC:AC,'Nov Receipts Data'!$B:$B,$B226)+SUMIFS('Nov Receipts Data'!AC:AC,'Nov Receipts Data'!$B:$B,$A226)</f>
        <v>0</v>
      </c>
      <c r="AH226" s="127">
        <f>SUMIFS('Nov Receipts Data'!AD:AD,'Nov Receipts Data'!$B:$B,$B226)+SUMIFS('Nov Receipts Data'!AD:AD,'Nov Receipts Data'!$B:$B,$A226)</f>
        <v>0</v>
      </c>
      <c r="AI226" s="127">
        <f>SUMIFS('Nov Receipts Data'!AE:AE,'Nov Receipts Data'!$B:$B,$B226)+SUMIFS('Nov Receipts Data'!AE:AE,'Nov Receipts Data'!$B:$B,$A226)</f>
        <v>0</v>
      </c>
      <c r="AJ226" s="127">
        <f>SUMIFS('Nov Receipts Data'!AF:AF,'Nov Receipts Data'!$B:$B,$B226)+SUMIFS('Nov Receipts Data'!AF:AF,'Nov Receipts Data'!$B:$B,$A226)</f>
        <v>0</v>
      </c>
      <c r="AK226" s="88"/>
    </row>
    <row r="227" spans="1:37" ht="13.2" outlineLevel="1">
      <c r="A227" s="86"/>
      <c r="AK227" s="88"/>
    </row>
    <row r="228" spans="1:37" ht="13.8" outlineLevel="1">
      <c r="A228" s="86"/>
      <c r="B228" s="130"/>
      <c r="C228" s="88"/>
      <c r="D228" s="89"/>
      <c r="G228" s="88"/>
      <c r="H228" s="88"/>
    </row>
    <row r="230" spans="1:37" ht="13.2">
      <c r="C230" s="88"/>
      <c r="L230" s="123"/>
    </row>
    <row r="231" spans="1:37" ht="13.2">
      <c r="C231" s="131"/>
      <c r="D231" s="131"/>
    </row>
    <row r="233" spans="1:37" ht="13.2">
      <c r="C233" s="132"/>
      <c r="D233" s="132"/>
    </row>
    <row r="235" spans="1:37" ht="13.2">
      <c r="C235" s="123"/>
    </row>
  </sheetData>
  <autoFilter ref="A29:AJ227" xr:uid="{00000000-0009-0000-0000-000008000000}">
    <sortState xmlns:xlrd2="http://schemas.microsoft.com/office/spreadsheetml/2017/richdata2" ref="A29:AJ227">
      <sortCondition descending="1" ref="F29:F227"/>
      <sortCondition descending="1" ref="AH29:AH227"/>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D500"/>
  <sheetViews>
    <sheetView workbookViewId="0"/>
  </sheetViews>
  <sheetFormatPr defaultColWidth="12.6640625" defaultRowHeight="15.75" customHeight="1"/>
  <cols>
    <col min="2" max="2" width="33.6640625" customWidth="1"/>
  </cols>
  <sheetData>
    <row r="2" spans="2:3">
      <c r="B2" s="25" t="s">
        <v>161</v>
      </c>
      <c r="C2" s="151">
        <v>60</v>
      </c>
    </row>
    <row r="3" spans="2:3">
      <c r="B3" s="25" t="s">
        <v>71</v>
      </c>
      <c r="C3" s="151">
        <v>10</v>
      </c>
    </row>
    <row r="4" spans="2:3">
      <c r="B4" s="25" t="s">
        <v>121</v>
      </c>
      <c r="C4" s="151">
        <v>45</v>
      </c>
    </row>
    <row r="5" spans="2:3">
      <c r="B5" s="25" t="s">
        <v>198</v>
      </c>
      <c r="C5" s="151">
        <v>60</v>
      </c>
    </row>
    <row r="6" spans="2:3">
      <c r="B6" s="25" t="s">
        <v>241</v>
      </c>
      <c r="C6" s="151">
        <v>0</v>
      </c>
    </row>
    <row r="7" spans="2:3">
      <c r="B7" s="25" t="s">
        <v>159</v>
      </c>
      <c r="C7" s="151">
        <v>90</v>
      </c>
    </row>
    <row r="8" spans="2:3">
      <c r="B8" s="25" t="s">
        <v>202</v>
      </c>
      <c r="C8" s="151">
        <v>60</v>
      </c>
    </row>
    <row r="9" spans="2:3">
      <c r="B9" s="25" t="s">
        <v>529</v>
      </c>
      <c r="C9" s="151">
        <v>60</v>
      </c>
    </row>
    <row r="10" spans="2:3">
      <c r="B10" s="25" t="s">
        <v>60</v>
      </c>
      <c r="C10" s="151">
        <v>90</v>
      </c>
    </row>
    <row r="11" spans="2:3">
      <c r="B11" s="25" t="s">
        <v>526</v>
      </c>
      <c r="C11" s="151">
        <v>60</v>
      </c>
    </row>
    <row r="12" spans="2:3">
      <c r="B12" s="25" t="s">
        <v>102</v>
      </c>
      <c r="C12" s="151">
        <v>60</v>
      </c>
    </row>
    <row r="13" spans="2:3">
      <c r="B13" s="25" t="s">
        <v>167</v>
      </c>
      <c r="C13" s="151">
        <v>60</v>
      </c>
    </row>
    <row r="14" spans="2:3">
      <c r="B14" s="25" t="s">
        <v>46</v>
      </c>
      <c r="C14" s="151">
        <v>60</v>
      </c>
    </row>
    <row r="15" spans="2:3">
      <c r="B15" s="25" t="s">
        <v>524</v>
      </c>
      <c r="C15" s="151">
        <v>60</v>
      </c>
    </row>
    <row r="16" spans="2:3">
      <c r="B16" s="25" t="s">
        <v>174</v>
      </c>
      <c r="C16" s="151">
        <v>60</v>
      </c>
    </row>
    <row r="17" spans="2:3">
      <c r="B17" s="25" t="s">
        <v>213</v>
      </c>
      <c r="C17" s="151">
        <v>60</v>
      </c>
    </row>
    <row r="18" spans="2:3">
      <c r="B18" s="25" t="s">
        <v>67</v>
      </c>
      <c r="C18" s="151">
        <v>60</v>
      </c>
    </row>
    <row r="19" spans="2:3">
      <c r="B19" s="25" t="s">
        <v>210</v>
      </c>
      <c r="C19" s="151">
        <v>68</v>
      </c>
    </row>
    <row r="20" spans="2:3">
      <c r="B20" s="25" t="s">
        <v>120</v>
      </c>
      <c r="C20" s="151">
        <v>30</v>
      </c>
    </row>
    <row r="21" spans="2:3">
      <c r="B21" s="25" t="s">
        <v>546</v>
      </c>
      <c r="C21" s="151">
        <v>45</v>
      </c>
    </row>
    <row r="22" spans="2:3">
      <c r="B22" s="25" t="s">
        <v>65</v>
      </c>
      <c r="C22" s="151">
        <v>60</v>
      </c>
    </row>
    <row r="23" spans="2:3">
      <c r="B23" s="25" t="s">
        <v>555</v>
      </c>
      <c r="C23" s="151">
        <v>60</v>
      </c>
    </row>
    <row r="24" spans="2:3">
      <c r="B24" s="25" t="s">
        <v>498</v>
      </c>
      <c r="C24" s="151">
        <v>60</v>
      </c>
    </row>
    <row r="25" spans="2:3">
      <c r="B25" s="25" t="s">
        <v>123</v>
      </c>
      <c r="C25" s="151">
        <v>60</v>
      </c>
    </row>
    <row r="26" spans="2:3">
      <c r="B26" s="25" t="s">
        <v>307</v>
      </c>
      <c r="C26" s="151">
        <v>30</v>
      </c>
    </row>
    <row r="27" spans="2:3">
      <c r="B27" s="25" t="s">
        <v>189</v>
      </c>
      <c r="C27" s="151">
        <v>10</v>
      </c>
    </row>
    <row r="28" spans="2:3">
      <c r="B28" s="25" t="s">
        <v>103</v>
      </c>
      <c r="C28" s="151">
        <v>60</v>
      </c>
    </row>
    <row r="29" spans="2:3">
      <c r="B29" s="25" t="s">
        <v>134</v>
      </c>
      <c r="C29" s="151">
        <v>60</v>
      </c>
    </row>
    <row r="30" spans="2:3">
      <c r="B30" s="25" t="s">
        <v>111</v>
      </c>
      <c r="C30" s="151">
        <v>30</v>
      </c>
    </row>
    <row r="31" spans="2:3">
      <c r="B31" s="25" t="s">
        <v>781</v>
      </c>
      <c r="C31" s="151">
        <v>60</v>
      </c>
    </row>
    <row r="32" spans="2:3">
      <c r="B32" s="25" t="s">
        <v>205</v>
      </c>
      <c r="C32" s="151">
        <v>45</v>
      </c>
    </row>
    <row r="33" spans="2:4">
      <c r="B33" s="25" t="s">
        <v>563</v>
      </c>
      <c r="C33" s="151">
        <v>45</v>
      </c>
    </row>
    <row r="34" spans="2:4">
      <c r="B34" s="25" t="s">
        <v>565</v>
      </c>
      <c r="C34" s="151">
        <v>60</v>
      </c>
    </row>
    <row r="35" spans="2:4">
      <c r="B35" s="25" t="s">
        <v>152</v>
      </c>
      <c r="C35" s="151">
        <v>45</v>
      </c>
    </row>
    <row r="36" spans="2:4">
      <c r="B36" s="25" t="s">
        <v>522</v>
      </c>
      <c r="C36" s="151">
        <v>45</v>
      </c>
    </row>
    <row r="37" spans="2:4">
      <c r="B37" s="25" t="s">
        <v>133</v>
      </c>
      <c r="C37" s="151">
        <v>45</v>
      </c>
    </row>
    <row r="38" spans="2:4">
      <c r="B38" s="25" t="s">
        <v>153</v>
      </c>
      <c r="C38" s="151">
        <v>30</v>
      </c>
    </row>
    <row r="39" spans="2:4">
      <c r="B39" s="25" t="s">
        <v>92</v>
      </c>
      <c r="C39" s="151">
        <v>90</v>
      </c>
    </row>
    <row r="40" spans="2:4">
      <c r="B40" s="152" t="s">
        <v>752</v>
      </c>
      <c r="C40" s="153">
        <v>10</v>
      </c>
      <c r="D40" s="80" t="s">
        <v>811</v>
      </c>
    </row>
    <row r="41" spans="2:4">
      <c r="B41" s="25" t="s">
        <v>303</v>
      </c>
      <c r="C41" s="151">
        <v>60</v>
      </c>
    </row>
    <row r="42" spans="2:4">
      <c r="B42" s="25" t="s">
        <v>539</v>
      </c>
      <c r="C42" s="151">
        <v>60</v>
      </c>
    </row>
    <row r="43" spans="2:4">
      <c r="B43" s="25" t="s">
        <v>79</v>
      </c>
      <c r="C43" s="151">
        <v>45</v>
      </c>
    </row>
    <row r="44" spans="2:4">
      <c r="B44" s="25" t="s">
        <v>537</v>
      </c>
      <c r="C44" s="151">
        <v>60</v>
      </c>
    </row>
    <row r="45" spans="2:4">
      <c r="B45" s="25" t="s">
        <v>83</v>
      </c>
      <c r="C45" s="151">
        <v>30</v>
      </c>
    </row>
    <row r="46" spans="2:4">
      <c r="B46" s="25" t="s">
        <v>96</v>
      </c>
      <c r="C46" s="151">
        <v>45</v>
      </c>
    </row>
    <row r="47" spans="2:4">
      <c r="B47" s="25" t="s">
        <v>149</v>
      </c>
      <c r="C47" s="151">
        <v>75</v>
      </c>
    </row>
    <row r="48" spans="2:4">
      <c r="B48" s="25" t="s">
        <v>507</v>
      </c>
      <c r="C48" s="151">
        <v>45</v>
      </c>
    </row>
    <row r="49" spans="2:3">
      <c r="B49" s="25" t="s">
        <v>538</v>
      </c>
      <c r="C49" s="151">
        <v>30</v>
      </c>
    </row>
    <row r="50" spans="2:3">
      <c r="B50" s="25" t="s">
        <v>221</v>
      </c>
      <c r="C50" s="151">
        <v>60</v>
      </c>
    </row>
    <row r="51" spans="2:3">
      <c r="B51" s="25" t="s">
        <v>525</v>
      </c>
      <c r="C51" s="151">
        <v>60</v>
      </c>
    </row>
    <row r="52" spans="2:3">
      <c r="B52" s="25" t="s">
        <v>564</v>
      </c>
      <c r="C52" s="151">
        <v>30</v>
      </c>
    </row>
    <row r="53" spans="2:3">
      <c r="B53" s="25" t="s">
        <v>531</v>
      </c>
      <c r="C53" s="151">
        <v>60</v>
      </c>
    </row>
    <row r="54" spans="2:3">
      <c r="B54" s="25" t="s">
        <v>93</v>
      </c>
      <c r="C54" s="151">
        <v>60</v>
      </c>
    </row>
    <row r="55" spans="2:3">
      <c r="B55" s="25" t="s">
        <v>265</v>
      </c>
      <c r="C55" s="151">
        <v>45</v>
      </c>
    </row>
    <row r="56" spans="2:3">
      <c r="B56" s="25" t="s">
        <v>113</v>
      </c>
      <c r="C56" s="151">
        <v>30</v>
      </c>
    </row>
    <row r="57" spans="2:3">
      <c r="B57" s="25" t="s">
        <v>497</v>
      </c>
      <c r="C57" s="151">
        <v>60</v>
      </c>
    </row>
    <row r="58" spans="2:3">
      <c r="B58" s="25" t="s">
        <v>62</v>
      </c>
      <c r="C58" s="151">
        <v>60</v>
      </c>
    </row>
    <row r="59" spans="2:3">
      <c r="B59" s="25" t="s">
        <v>39</v>
      </c>
      <c r="C59" s="151">
        <v>45</v>
      </c>
    </row>
    <row r="60" spans="2:3">
      <c r="B60" s="25" t="s">
        <v>513</v>
      </c>
      <c r="C60" s="151">
        <v>45</v>
      </c>
    </row>
    <row r="61" spans="2:3">
      <c r="B61" s="25" t="s">
        <v>137</v>
      </c>
      <c r="C61" s="151">
        <v>30</v>
      </c>
    </row>
    <row r="62" spans="2:3">
      <c r="B62" s="25" t="s">
        <v>232</v>
      </c>
      <c r="C62" s="151">
        <v>60</v>
      </c>
    </row>
    <row r="63" spans="2:3">
      <c r="B63" s="25" t="s">
        <v>172</v>
      </c>
      <c r="C63" s="151">
        <v>45</v>
      </c>
    </row>
    <row r="64" spans="2:3">
      <c r="B64" s="25" t="s">
        <v>141</v>
      </c>
      <c r="C64" s="151">
        <v>30</v>
      </c>
    </row>
    <row r="65" spans="2:3">
      <c r="B65" s="25" t="s">
        <v>530</v>
      </c>
      <c r="C65" s="151">
        <v>45</v>
      </c>
    </row>
    <row r="66" spans="2:3">
      <c r="B66" s="25" t="s">
        <v>125</v>
      </c>
      <c r="C66" s="151">
        <v>60</v>
      </c>
    </row>
    <row r="67" spans="2:3">
      <c r="B67" s="25" t="s">
        <v>249</v>
      </c>
      <c r="C67" s="151">
        <v>0</v>
      </c>
    </row>
    <row r="68" spans="2:3">
      <c r="B68" s="25" t="s">
        <v>567</v>
      </c>
      <c r="C68" s="151">
        <v>60</v>
      </c>
    </row>
    <row r="69" spans="2:3">
      <c r="B69" s="25" t="s">
        <v>182</v>
      </c>
      <c r="C69" s="151">
        <v>60</v>
      </c>
    </row>
    <row r="70" spans="2:3">
      <c r="B70" s="25" t="s">
        <v>57</v>
      </c>
      <c r="C70" s="151">
        <v>60</v>
      </c>
    </row>
    <row r="71" spans="2:3">
      <c r="B71" s="25" t="s">
        <v>195</v>
      </c>
      <c r="C71" s="151">
        <v>60</v>
      </c>
    </row>
    <row r="72" spans="2:3">
      <c r="B72" s="25" t="s">
        <v>132</v>
      </c>
      <c r="C72" s="151">
        <v>30</v>
      </c>
    </row>
    <row r="73" spans="2:3">
      <c r="B73" s="25" t="s">
        <v>47</v>
      </c>
      <c r="C73" s="151">
        <v>10</v>
      </c>
    </row>
    <row r="74" spans="2:3">
      <c r="B74" s="25" t="s">
        <v>519</v>
      </c>
      <c r="C74" s="151">
        <v>60</v>
      </c>
    </row>
    <row r="75" spans="2:3">
      <c r="B75" s="25" t="s">
        <v>168</v>
      </c>
      <c r="C75" s="151">
        <v>60</v>
      </c>
    </row>
    <row r="76" spans="2:3">
      <c r="B76" s="25" t="s">
        <v>520</v>
      </c>
      <c r="C76" s="151">
        <v>60</v>
      </c>
    </row>
    <row r="77" spans="2:3">
      <c r="B77" s="25" t="s">
        <v>117</v>
      </c>
      <c r="C77" s="151">
        <v>60</v>
      </c>
    </row>
    <row r="78" spans="2:3">
      <c r="B78" s="25" t="s">
        <v>160</v>
      </c>
      <c r="C78" s="151">
        <v>60</v>
      </c>
    </row>
    <row r="79" spans="2:3">
      <c r="B79" s="25" t="s">
        <v>55</v>
      </c>
      <c r="C79" s="151">
        <v>30</v>
      </c>
    </row>
    <row r="80" spans="2:3">
      <c r="B80" s="25" t="s">
        <v>68</v>
      </c>
      <c r="C80" s="151">
        <v>60</v>
      </c>
    </row>
    <row r="81" spans="2:3">
      <c r="B81" s="25" t="s">
        <v>782</v>
      </c>
      <c r="C81" s="151">
        <v>60</v>
      </c>
    </row>
    <row r="82" spans="2:3">
      <c r="B82" s="25" t="s">
        <v>215</v>
      </c>
      <c r="C82" s="151">
        <v>65</v>
      </c>
    </row>
    <row r="83" spans="2:3">
      <c r="B83" s="25" t="s">
        <v>208</v>
      </c>
      <c r="C83" s="151">
        <v>10</v>
      </c>
    </row>
    <row r="84" spans="2:3">
      <c r="B84" s="25" t="s">
        <v>69</v>
      </c>
      <c r="C84" s="151">
        <v>30</v>
      </c>
    </row>
    <row r="85" spans="2:3">
      <c r="B85" s="25" t="s">
        <v>82</v>
      </c>
      <c r="C85" s="151">
        <v>60</v>
      </c>
    </row>
    <row r="86" spans="2:3">
      <c r="B86" s="25" t="s">
        <v>212</v>
      </c>
      <c r="C86" s="151">
        <v>30</v>
      </c>
    </row>
    <row r="87" spans="2:3">
      <c r="B87" s="25" t="s">
        <v>516</v>
      </c>
      <c r="C87" s="151">
        <v>60</v>
      </c>
    </row>
    <row r="88" spans="2:3">
      <c r="B88" s="25" t="s">
        <v>146</v>
      </c>
      <c r="C88" s="151">
        <v>75</v>
      </c>
    </row>
    <row r="89" spans="2:3">
      <c r="B89" s="25" t="s">
        <v>130</v>
      </c>
      <c r="C89" s="151">
        <v>60</v>
      </c>
    </row>
    <row r="90" spans="2:3">
      <c r="B90" s="25" t="s">
        <v>129</v>
      </c>
      <c r="C90" s="151">
        <v>45</v>
      </c>
    </row>
    <row r="91" spans="2:3">
      <c r="B91" s="25" t="s">
        <v>58</v>
      </c>
      <c r="C91" s="151">
        <v>45</v>
      </c>
    </row>
    <row r="92" spans="2:3">
      <c r="B92" s="25" t="s">
        <v>547</v>
      </c>
      <c r="C92" s="151">
        <v>68</v>
      </c>
    </row>
    <row r="93" spans="2:3">
      <c r="B93" s="25" t="s">
        <v>523</v>
      </c>
      <c r="C93" s="151">
        <v>30</v>
      </c>
    </row>
    <row r="94" spans="2:3">
      <c r="B94" s="25" t="s">
        <v>238</v>
      </c>
      <c r="C94" s="151">
        <v>60</v>
      </c>
    </row>
    <row r="95" spans="2:3">
      <c r="B95" s="25" t="s">
        <v>559</v>
      </c>
      <c r="C95" s="151">
        <v>45</v>
      </c>
    </row>
    <row r="96" spans="2:3">
      <c r="B96" s="25" t="s">
        <v>97</v>
      </c>
      <c r="C96" s="151">
        <v>10</v>
      </c>
    </row>
    <row r="97" spans="2:3">
      <c r="B97" s="25" t="s">
        <v>267</v>
      </c>
      <c r="C97" s="151">
        <v>90</v>
      </c>
    </row>
    <row r="98" spans="2:3">
      <c r="B98" s="25" t="s">
        <v>557</v>
      </c>
      <c r="C98" s="151">
        <v>60</v>
      </c>
    </row>
    <row r="99" spans="2:3">
      <c r="B99" s="25" t="s">
        <v>552</v>
      </c>
      <c r="C99" s="151">
        <v>90</v>
      </c>
    </row>
    <row r="100" spans="2:3">
      <c r="B100" s="25" t="s">
        <v>812</v>
      </c>
      <c r="C100" s="151">
        <v>60</v>
      </c>
    </row>
    <row r="101" spans="2:3">
      <c r="B101" s="25" t="s">
        <v>813</v>
      </c>
      <c r="C101" s="151">
        <v>60</v>
      </c>
    </row>
    <row r="102" spans="2:3">
      <c r="B102" s="25" t="s">
        <v>814</v>
      </c>
      <c r="C102" s="151">
        <v>60</v>
      </c>
    </row>
    <row r="103" spans="2:3">
      <c r="B103" s="25" t="s">
        <v>815</v>
      </c>
      <c r="C103" s="151">
        <v>60</v>
      </c>
    </row>
    <row r="104" spans="2:3">
      <c r="B104" s="25" t="s">
        <v>816</v>
      </c>
      <c r="C104" s="151">
        <v>60</v>
      </c>
    </row>
    <row r="105" spans="2:3">
      <c r="B105" s="25" t="s">
        <v>817</v>
      </c>
      <c r="C105" s="151">
        <v>60</v>
      </c>
    </row>
    <row r="106" spans="2:3">
      <c r="B106" s="25" t="s">
        <v>162</v>
      </c>
      <c r="C106" s="151">
        <v>10</v>
      </c>
    </row>
    <row r="107" spans="2:3">
      <c r="B107" s="25" t="s">
        <v>139</v>
      </c>
      <c r="C107" s="151">
        <v>10</v>
      </c>
    </row>
    <row r="108" spans="2:3">
      <c r="B108" s="25" t="s">
        <v>84</v>
      </c>
      <c r="C108" s="151">
        <v>45</v>
      </c>
    </row>
    <row r="109" spans="2:3">
      <c r="B109" s="25" t="s">
        <v>181</v>
      </c>
      <c r="C109" s="151">
        <v>60</v>
      </c>
    </row>
    <row r="110" spans="2:3">
      <c r="B110" s="25" t="s">
        <v>511</v>
      </c>
      <c r="C110" s="151">
        <v>45</v>
      </c>
    </row>
    <row r="111" spans="2:3">
      <c r="B111" s="25" t="s">
        <v>156</v>
      </c>
      <c r="C111" s="151">
        <v>60</v>
      </c>
    </row>
    <row r="112" spans="2:3">
      <c r="B112" s="25" t="s">
        <v>51</v>
      </c>
      <c r="C112" s="151">
        <v>60</v>
      </c>
    </row>
    <row r="113" spans="2:3">
      <c r="B113" s="25" t="s">
        <v>88</v>
      </c>
      <c r="C113" s="151">
        <v>60</v>
      </c>
    </row>
    <row r="114" spans="2:3">
      <c r="B114" s="25" t="s">
        <v>541</v>
      </c>
      <c r="C114" s="151">
        <v>30</v>
      </c>
    </row>
    <row r="115" spans="2:3">
      <c r="B115" s="25" t="s">
        <v>543</v>
      </c>
      <c r="C115" s="151">
        <v>45</v>
      </c>
    </row>
    <row r="116" spans="2:3">
      <c r="B116" s="25" t="s">
        <v>527</v>
      </c>
      <c r="C116" s="151">
        <v>30</v>
      </c>
    </row>
    <row r="117" spans="2:3">
      <c r="B117" s="25" t="s">
        <v>561</v>
      </c>
      <c r="C117" s="151">
        <v>60</v>
      </c>
    </row>
    <row r="118" spans="2:3">
      <c r="B118" s="25" t="s">
        <v>192</v>
      </c>
      <c r="C118" s="151">
        <v>60</v>
      </c>
    </row>
    <row r="119" spans="2:3">
      <c r="B119" s="25" t="s">
        <v>107</v>
      </c>
      <c r="C119" s="151">
        <v>60</v>
      </c>
    </row>
    <row r="120" spans="2:3">
      <c r="B120" s="25" t="s">
        <v>77</v>
      </c>
      <c r="C120" s="151">
        <v>60</v>
      </c>
    </row>
    <row r="121" spans="2:3">
      <c r="B121" s="25" t="s">
        <v>548</v>
      </c>
      <c r="C121" s="151">
        <v>45</v>
      </c>
    </row>
    <row r="122" spans="2:3">
      <c r="B122" s="25" t="s">
        <v>535</v>
      </c>
      <c r="C122" s="151">
        <v>90</v>
      </c>
    </row>
    <row r="123" spans="2:3">
      <c r="B123" s="25" t="s">
        <v>211</v>
      </c>
      <c r="C123" s="151">
        <v>0</v>
      </c>
    </row>
    <row r="124" spans="2:3">
      <c r="B124" s="25" t="s">
        <v>214</v>
      </c>
      <c r="C124" s="151">
        <v>60</v>
      </c>
    </row>
    <row r="125" spans="2:3">
      <c r="B125" s="25" t="s">
        <v>99</v>
      </c>
      <c r="C125" s="151">
        <v>30</v>
      </c>
    </row>
    <row r="126" spans="2:3">
      <c r="B126" s="25" t="s">
        <v>200</v>
      </c>
      <c r="C126" s="151">
        <v>90</v>
      </c>
    </row>
    <row r="127" spans="2:3">
      <c r="B127" s="25" t="s">
        <v>534</v>
      </c>
      <c r="C127" s="151">
        <v>60</v>
      </c>
    </row>
    <row r="128" spans="2:3">
      <c r="B128" s="25" t="s">
        <v>70</v>
      </c>
      <c r="C128" s="151">
        <v>30</v>
      </c>
    </row>
    <row r="129" spans="2:3">
      <c r="B129" s="25" t="s">
        <v>108</v>
      </c>
      <c r="C129" s="151">
        <v>45</v>
      </c>
    </row>
    <row r="130" spans="2:3">
      <c r="B130" s="25" t="s">
        <v>568</v>
      </c>
      <c r="C130" s="151">
        <v>75</v>
      </c>
    </row>
    <row r="131" spans="2:3">
      <c r="B131" s="25" t="s">
        <v>550</v>
      </c>
      <c r="C131" s="151">
        <v>30</v>
      </c>
    </row>
    <row r="132" spans="2:3">
      <c r="B132" s="25" t="s">
        <v>220</v>
      </c>
      <c r="C132" s="151">
        <v>0</v>
      </c>
    </row>
    <row r="133" spans="2:3">
      <c r="B133" s="25" t="s">
        <v>818</v>
      </c>
      <c r="C133" s="151">
        <v>30</v>
      </c>
    </row>
    <row r="134" spans="2:3">
      <c r="B134" s="25" t="s">
        <v>819</v>
      </c>
      <c r="C134" s="151">
        <v>30</v>
      </c>
    </row>
    <row r="135" spans="2:3">
      <c r="B135" s="25" t="s">
        <v>820</v>
      </c>
      <c r="C135" s="151">
        <v>30</v>
      </c>
    </row>
    <row r="136" spans="2:3">
      <c r="B136" s="25" t="s">
        <v>821</v>
      </c>
      <c r="C136" s="151">
        <v>30</v>
      </c>
    </row>
    <row r="137" spans="2:3">
      <c r="B137" s="25" t="s">
        <v>203</v>
      </c>
      <c r="C137" s="151">
        <v>10</v>
      </c>
    </row>
    <row r="138" spans="2:3">
      <c r="B138" s="25" t="s">
        <v>66</v>
      </c>
      <c r="C138" s="151">
        <v>60</v>
      </c>
    </row>
    <row r="139" spans="2:3">
      <c r="B139" s="25" t="s">
        <v>106</v>
      </c>
      <c r="C139" s="151">
        <v>60</v>
      </c>
    </row>
    <row r="140" spans="2:3">
      <c r="B140" s="25" t="s">
        <v>558</v>
      </c>
      <c r="C140" s="151">
        <v>45</v>
      </c>
    </row>
    <row r="141" spans="2:3">
      <c r="B141" s="25" t="s">
        <v>61</v>
      </c>
      <c r="C141" s="151">
        <v>45</v>
      </c>
    </row>
    <row r="142" spans="2:3">
      <c r="B142" s="25" t="s">
        <v>504</v>
      </c>
      <c r="C142" s="151">
        <v>30</v>
      </c>
    </row>
    <row r="143" spans="2:3">
      <c r="B143" s="25" t="s">
        <v>566</v>
      </c>
      <c r="C143" s="151">
        <v>30</v>
      </c>
    </row>
    <row r="144" spans="2:3">
      <c r="B144" s="25" t="s">
        <v>190</v>
      </c>
      <c r="C144" s="151">
        <v>60</v>
      </c>
    </row>
    <row r="145" spans="2:3">
      <c r="B145" s="25" t="s">
        <v>38</v>
      </c>
      <c r="C145" s="151">
        <v>45</v>
      </c>
    </row>
    <row r="146" spans="2:3">
      <c r="B146" s="25" t="s">
        <v>560</v>
      </c>
      <c r="C146" s="151">
        <v>70</v>
      </c>
    </row>
    <row r="147" spans="2:3">
      <c r="B147" s="25" t="s">
        <v>305</v>
      </c>
      <c r="C147" s="151">
        <v>60</v>
      </c>
    </row>
    <row r="148" spans="2:3">
      <c r="B148" s="25" t="s">
        <v>569</v>
      </c>
      <c r="C148" s="151">
        <v>60</v>
      </c>
    </row>
    <row r="149" spans="2:3">
      <c r="B149" s="25" t="s">
        <v>509</v>
      </c>
      <c r="C149" s="151">
        <v>60</v>
      </c>
    </row>
    <row r="150" spans="2:3">
      <c r="B150" s="25" t="s">
        <v>503</v>
      </c>
      <c r="C150" s="151">
        <v>75</v>
      </c>
    </row>
    <row r="151" spans="2:3">
      <c r="B151" s="25" t="s">
        <v>81</v>
      </c>
      <c r="C151" s="151">
        <v>45</v>
      </c>
    </row>
    <row r="152" spans="2:3">
      <c r="B152" s="25" t="s">
        <v>74</v>
      </c>
      <c r="C152" s="151">
        <v>45</v>
      </c>
    </row>
    <row r="153" spans="2:3">
      <c r="B153" s="25" t="s">
        <v>179</v>
      </c>
      <c r="C153" s="151">
        <v>45</v>
      </c>
    </row>
    <row r="154" spans="2:3">
      <c r="B154" s="25" t="s">
        <v>545</v>
      </c>
      <c r="C154" s="151">
        <v>60</v>
      </c>
    </row>
    <row r="155" spans="2:3">
      <c r="B155" s="25" t="s">
        <v>128</v>
      </c>
      <c r="C155" s="151">
        <v>30</v>
      </c>
    </row>
    <row r="156" spans="2:3">
      <c r="B156" s="25" t="s">
        <v>104</v>
      </c>
      <c r="C156" s="151">
        <v>70</v>
      </c>
    </row>
    <row r="157" spans="2:3">
      <c r="B157" s="25" t="s">
        <v>199</v>
      </c>
      <c r="C157" s="151">
        <v>45</v>
      </c>
    </row>
    <row r="158" spans="2:3">
      <c r="B158" s="25" t="s">
        <v>518</v>
      </c>
      <c r="C158" s="151">
        <v>45</v>
      </c>
    </row>
    <row r="159" spans="2:3">
      <c r="B159" s="25" t="s">
        <v>533</v>
      </c>
      <c r="C159" s="151">
        <v>60</v>
      </c>
    </row>
    <row r="160" spans="2:3">
      <c r="B160" s="25" t="s">
        <v>204</v>
      </c>
      <c r="C160" s="151">
        <v>60</v>
      </c>
    </row>
    <row r="161" spans="2:3">
      <c r="B161" s="25" t="s">
        <v>135</v>
      </c>
      <c r="C161" s="151">
        <v>45</v>
      </c>
    </row>
    <row r="162" spans="2:3">
      <c r="B162" s="25" t="s">
        <v>86</v>
      </c>
      <c r="C162" s="151">
        <v>30</v>
      </c>
    </row>
    <row r="163" spans="2:3">
      <c r="B163" s="25" t="s">
        <v>54</v>
      </c>
      <c r="C163" s="151">
        <v>30</v>
      </c>
    </row>
    <row r="164" spans="2:3">
      <c r="B164" s="25" t="s">
        <v>49</v>
      </c>
      <c r="C164" s="151">
        <v>10</v>
      </c>
    </row>
    <row r="165" spans="2:3">
      <c r="B165" s="25" t="s">
        <v>42</v>
      </c>
      <c r="C165" s="151">
        <v>60</v>
      </c>
    </row>
    <row r="166" spans="2:3">
      <c r="B166" s="25" t="s">
        <v>449</v>
      </c>
      <c r="C166" s="151">
        <v>30</v>
      </c>
    </row>
    <row r="167" spans="2:3">
      <c r="B167" s="25" t="s">
        <v>542</v>
      </c>
      <c r="C167" s="151">
        <v>10</v>
      </c>
    </row>
    <row r="168" spans="2:3">
      <c r="B168" s="25" t="s">
        <v>183</v>
      </c>
      <c r="C168" s="151">
        <v>7</v>
      </c>
    </row>
    <row r="169" spans="2:3">
      <c r="B169" s="25" t="s">
        <v>185</v>
      </c>
      <c r="C169" s="151">
        <v>60</v>
      </c>
    </row>
    <row r="170" spans="2:3">
      <c r="B170" s="25" t="s">
        <v>194</v>
      </c>
      <c r="C170" s="151">
        <v>30</v>
      </c>
    </row>
    <row r="171" spans="2:3">
      <c r="B171" s="25" t="s">
        <v>171</v>
      </c>
      <c r="C171" s="151">
        <v>60</v>
      </c>
    </row>
    <row r="172" spans="2:3">
      <c r="B172" s="25" t="s">
        <v>147</v>
      </c>
      <c r="C172" s="151">
        <v>0</v>
      </c>
    </row>
    <row r="173" spans="2:3">
      <c r="B173" s="25" t="s">
        <v>500</v>
      </c>
      <c r="C173" s="151">
        <v>60</v>
      </c>
    </row>
    <row r="174" spans="2:3">
      <c r="B174" s="25" t="s">
        <v>517</v>
      </c>
      <c r="C174" s="151">
        <v>60</v>
      </c>
    </row>
    <row r="175" spans="2:3">
      <c r="B175" s="25" t="s">
        <v>508</v>
      </c>
      <c r="C175" s="151">
        <v>75</v>
      </c>
    </row>
    <row r="176" spans="2:3">
      <c r="B176" s="25" t="s">
        <v>122</v>
      </c>
      <c r="C176" s="151">
        <v>45</v>
      </c>
    </row>
    <row r="177" spans="2:3">
      <c r="B177" s="25" t="s">
        <v>169</v>
      </c>
      <c r="C177" s="151">
        <v>70</v>
      </c>
    </row>
    <row r="178" spans="2:3">
      <c r="B178" s="25" t="s">
        <v>306</v>
      </c>
      <c r="C178" s="151">
        <v>30</v>
      </c>
    </row>
    <row r="179" spans="2:3">
      <c r="B179" s="25" t="s">
        <v>665</v>
      </c>
      <c r="C179" s="151">
        <v>0</v>
      </c>
    </row>
    <row r="180" spans="2:3">
      <c r="B180" s="25" t="s">
        <v>319</v>
      </c>
      <c r="C180" s="151">
        <v>0</v>
      </c>
    </row>
    <row r="181" spans="2:3">
      <c r="B181" s="25" t="s">
        <v>331</v>
      </c>
      <c r="C181" s="151">
        <v>0</v>
      </c>
    </row>
    <row r="182" spans="2:3">
      <c r="B182" s="25" t="s">
        <v>486</v>
      </c>
      <c r="C182" s="151">
        <v>0</v>
      </c>
    </row>
    <row r="183" spans="2:3">
      <c r="B183" s="25" t="s">
        <v>116</v>
      </c>
      <c r="C183" s="154">
        <v>10</v>
      </c>
    </row>
    <row r="184" spans="2:3">
      <c r="B184" s="25" t="s">
        <v>332</v>
      </c>
      <c r="C184" s="151">
        <v>0</v>
      </c>
    </row>
    <row r="185" spans="2:3">
      <c r="B185" s="25" t="s">
        <v>333</v>
      </c>
      <c r="C185" s="151">
        <v>0</v>
      </c>
    </row>
    <row r="186" spans="2:3">
      <c r="B186" s="25" t="s">
        <v>334</v>
      </c>
      <c r="C186" s="151">
        <v>0</v>
      </c>
    </row>
    <row r="187" spans="2:3">
      <c r="B187" s="25" t="s">
        <v>822</v>
      </c>
      <c r="C187" s="151">
        <v>0</v>
      </c>
    </row>
    <row r="188" spans="2:3">
      <c r="B188" s="25" t="s">
        <v>335</v>
      </c>
      <c r="C188" s="151">
        <v>0</v>
      </c>
    </row>
    <row r="189" spans="2:3">
      <c r="B189" s="25" t="s">
        <v>528</v>
      </c>
      <c r="C189" s="151">
        <v>45</v>
      </c>
    </row>
    <row r="190" spans="2:3">
      <c r="B190" s="25" t="s">
        <v>336</v>
      </c>
      <c r="C190" s="151">
        <v>0</v>
      </c>
    </row>
    <row r="191" spans="2:3">
      <c r="B191" s="25" t="s">
        <v>316</v>
      </c>
      <c r="C191" s="151">
        <v>0</v>
      </c>
    </row>
    <row r="192" spans="2:3">
      <c r="B192" s="25" t="s">
        <v>706</v>
      </c>
      <c r="C192" s="151">
        <v>0</v>
      </c>
    </row>
    <row r="193" spans="2:3">
      <c r="B193" s="25" t="s">
        <v>176</v>
      </c>
      <c r="C193" s="151">
        <v>0</v>
      </c>
    </row>
    <row r="194" spans="2:3">
      <c r="B194" s="25" t="s">
        <v>549</v>
      </c>
      <c r="C194" s="151">
        <v>60</v>
      </c>
    </row>
    <row r="195" spans="2:3">
      <c r="B195" s="25" t="s">
        <v>339</v>
      </c>
      <c r="C195" s="151">
        <v>0</v>
      </c>
    </row>
    <row r="196" spans="2:3">
      <c r="B196" s="25" t="s">
        <v>647</v>
      </c>
      <c r="C196" s="151">
        <v>0</v>
      </c>
    </row>
    <row r="197" spans="2:3">
      <c r="B197" s="25" t="s">
        <v>315</v>
      </c>
      <c r="C197" s="151">
        <v>0</v>
      </c>
    </row>
    <row r="198" spans="2:3">
      <c r="B198" s="25" t="s">
        <v>823</v>
      </c>
      <c r="C198" s="151">
        <v>0</v>
      </c>
    </row>
    <row r="199" spans="2:3">
      <c r="B199" s="25" t="s">
        <v>340</v>
      </c>
      <c r="C199" s="151">
        <v>0</v>
      </c>
    </row>
    <row r="200" spans="2:3">
      <c r="B200" s="25" t="s">
        <v>464</v>
      </c>
      <c r="C200" s="151">
        <v>0</v>
      </c>
    </row>
    <row r="201" spans="2:3">
      <c r="B201" s="25" t="s">
        <v>350</v>
      </c>
      <c r="C201" s="151">
        <v>80</v>
      </c>
    </row>
    <row r="202" spans="2:3">
      <c r="B202" s="25" t="s">
        <v>824</v>
      </c>
      <c r="C202" s="151">
        <v>0</v>
      </c>
    </row>
    <row r="203" spans="2:3">
      <c r="B203" s="25" t="s">
        <v>352</v>
      </c>
      <c r="C203" s="151">
        <v>0</v>
      </c>
    </row>
    <row r="204" spans="2:3">
      <c r="B204" s="25" t="s">
        <v>354</v>
      </c>
      <c r="C204" s="151">
        <v>0</v>
      </c>
    </row>
    <row r="205" spans="2:3">
      <c r="B205" s="25" t="s">
        <v>255</v>
      </c>
      <c r="C205" s="151">
        <v>10</v>
      </c>
    </row>
    <row r="206" spans="2:3">
      <c r="B206" s="25" t="s">
        <v>314</v>
      </c>
      <c r="C206" s="151">
        <v>45</v>
      </c>
    </row>
    <row r="207" spans="2:3">
      <c r="B207" s="25" t="s">
        <v>328</v>
      </c>
      <c r="C207" s="151">
        <v>0</v>
      </c>
    </row>
    <row r="208" spans="2:3">
      <c r="B208" s="25" t="s">
        <v>651</v>
      </c>
      <c r="C208" s="151">
        <v>0</v>
      </c>
    </row>
    <row r="209" spans="2:3">
      <c r="B209" s="25" t="s">
        <v>708</v>
      </c>
      <c r="C209" s="151">
        <v>0</v>
      </c>
    </row>
    <row r="210" spans="2:3">
      <c r="B210" s="25" t="s">
        <v>502</v>
      </c>
      <c r="C210" s="151">
        <v>45</v>
      </c>
    </row>
    <row r="211" spans="2:3">
      <c r="B211" s="25" t="s">
        <v>245</v>
      </c>
      <c r="C211" s="151">
        <v>0</v>
      </c>
    </row>
    <row r="212" spans="2:3">
      <c r="B212" s="25" t="s">
        <v>825</v>
      </c>
      <c r="C212" s="151">
        <v>0</v>
      </c>
    </row>
    <row r="213" spans="2:3">
      <c r="B213" s="25" t="s">
        <v>359</v>
      </c>
      <c r="C213" s="151">
        <v>0</v>
      </c>
    </row>
    <row r="214" spans="2:3">
      <c r="B214" s="25" t="s">
        <v>243</v>
      </c>
      <c r="C214" s="151">
        <v>0</v>
      </c>
    </row>
    <row r="215" spans="2:3">
      <c r="B215" s="25" t="s">
        <v>709</v>
      </c>
      <c r="C215" s="151">
        <v>0</v>
      </c>
    </row>
    <row r="216" spans="2:3">
      <c r="B216" s="25" t="s">
        <v>251</v>
      </c>
      <c r="C216" s="151">
        <v>60</v>
      </c>
    </row>
    <row r="217" spans="2:3">
      <c r="B217" s="25" t="s">
        <v>362</v>
      </c>
      <c r="C217" s="151">
        <v>0</v>
      </c>
    </row>
    <row r="218" spans="2:3">
      <c r="B218" s="25" t="s">
        <v>140</v>
      </c>
      <c r="C218" s="151">
        <v>60</v>
      </c>
    </row>
    <row r="219" spans="2:3">
      <c r="B219" s="25" t="s">
        <v>165</v>
      </c>
      <c r="C219" s="151">
        <v>30</v>
      </c>
    </row>
    <row r="220" spans="2:3">
      <c r="B220" s="25" t="s">
        <v>648</v>
      </c>
      <c r="C220" s="151">
        <v>0</v>
      </c>
    </row>
    <row r="221" spans="2:3">
      <c r="B221" s="25" t="s">
        <v>710</v>
      </c>
      <c r="C221" s="151">
        <v>0</v>
      </c>
    </row>
    <row r="222" spans="2:3">
      <c r="B222" s="25" t="s">
        <v>471</v>
      </c>
      <c r="C222" s="151">
        <v>0</v>
      </c>
    </row>
    <row r="223" spans="2:3">
      <c r="B223" s="25" t="s">
        <v>364</v>
      </c>
      <c r="C223" s="151">
        <v>0</v>
      </c>
    </row>
    <row r="224" spans="2:3">
      <c r="B224" s="25" t="s">
        <v>365</v>
      </c>
      <c r="C224" s="151">
        <v>0</v>
      </c>
    </row>
    <row r="225" spans="2:3">
      <c r="B225" s="25" t="s">
        <v>652</v>
      </c>
      <c r="C225" s="151">
        <v>60</v>
      </c>
    </row>
    <row r="226" spans="2:3">
      <c r="B226" s="25" t="s">
        <v>109</v>
      </c>
      <c r="C226" s="151">
        <v>90</v>
      </c>
    </row>
    <row r="227" spans="2:3">
      <c r="B227" s="25" t="s">
        <v>196</v>
      </c>
      <c r="C227" s="151">
        <v>60</v>
      </c>
    </row>
    <row r="228" spans="2:3">
      <c r="B228" s="25" t="s">
        <v>366</v>
      </c>
      <c r="C228" s="151">
        <v>0</v>
      </c>
    </row>
    <row r="229" spans="2:3">
      <c r="B229" s="25" t="s">
        <v>826</v>
      </c>
      <c r="C229" s="151">
        <v>0</v>
      </c>
    </row>
    <row r="230" spans="2:3">
      <c r="B230" s="25" t="s">
        <v>368</v>
      </c>
      <c r="C230" s="151">
        <v>0</v>
      </c>
    </row>
    <row r="231" spans="2:3">
      <c r="B231" s="25" t="s">
        <v>495</v>
      </c>
      <c r="C231" s="151">
        <v>0</v>
      </c>
    </row>
    <row r="232" spans="2:3">
      <c r="B232" s="25" t="s">
        <v>247</v>
      </c>
      <c r="C232" s="151">
        <v>60</v>
      </c>
    </row>
    <row r="233" spans="2:3">
      <c r="B233" s="25" t="s">
        <v>289</v>
      </c>
      <c r="C233" s="151">
        <v>30</v>
      </c>
    </row>
    <row r="234" spans="2:3">
      <c r="B234" s="25" t="s">
        <v>219</v>
      </c>
      <c r="C234" s="151">
        <v>30</v>
      </c>
    </row>
    <row r="235" spans="2:3">
      <c r="B235" s="25" t="s">
        <v>164</v>
      </c>
      <c r="C235" s="151">
        <v>0</v>
      </c>
    </row>
    <row r="236" spans="2:3">
      <c r="B236" s="25" t="s">
        <v>369</v>
      </c>
      <c r="C236" s="151">
        <v>0</v>
      </c>
    </row>
    <row r="237" spans="2:3">
      <c r="B237" s="25" t="s">
        <v>370</v>
      </c>
      <c r="C237" s="151">
        <v>0</v>
      </c>
    </row>
    <row r="238" spans="2:3">
      <c r="B238" s="25" t="s">
        <v>43</v>
      </c>
      <c r="C238" s="151">
        <v>60</v>
      </c>
    </row>
    <row r="239" spans="2:3">
      <c r="B239" s="25" t="s">
        <v>226</v>
      </c>
      <c r="C239" s="151">
        <v>0</v>
      </c>
    </row>
    <row r="240" spans="2:3">
      <c r="B240" s="25" t="s">
        <v>827</v>
      </c>
      <c r="C240" s="151">
        <v>0</v>
      </c>
    </row>
    <row r="241" spans="2:3">
      <c r="B241" s="25" t="s">
        <v>325</v>
      </c>
      <c r="C241" s="151">
        <v>0</v>
      </c>
    </row>
    <row r="242" spans="2:3">
      <c r="B242" s="25" t="s">
        <v>233</v>
      </c>
      <c r="C242" s="151">
        <v>0</v>
      </c>
    </row>
    <row r="243" spans="2:3">
      <c r="B243" s="25" t="s">
        <v>372</v>
      </c>
      <c r="C243" s="151">
        <v>0</v>
      </c>
    </row>
    <row r="244" spans="2:3">
      <c r="B244" s="25" t="s">
        <v>142</v>
      </c>
      <c r="C244" s="151">
        <v>45</v>
      </c>
    </row>
    <row r="245" spans="2:3">
      <c r="B245" s="25" t="s">
        <v>296</v>
      </c>
      <c r="C245" s="151">
        <v>0</v>
      </c>
    </row>
    <row r="246" spans="2:3">
      <c r="B246" s="25" t="s">
        <v>828</v>
      </c>
      <c r="C246" s="151">
        <v>0</v>
      </c>
    </row>
    <row r="247" spans="2:3">
      <c r="B247" s="25" t="s">
        <v>829</v>
      </c>
      <c r="C247" s="151">
        <v>0</v>
      </c>
    </row>
    <row r="248" spans="2:3">
      <c r="B248" s="25" t="s">
        <v>374</v>
      </c>
      <c r="C248" s="151">
        <v>0</v>
      </c>
    </row>
    <row r="249" spans="2:3">
      <c r="B249" s="25" t="s">
        <v>830</v>
      </c>
      <c r="C249" s="151">
        <v>0</v>
      </c>
    </row>
    <row r="250" spans="2:3">
      <c r="B250" s="25" t="s">
        <v>375</v>
      </c>
      <c r="C250" s="151">
        <v>60</v>
      </c>
    </row>
    <row r="251" spans="2:3">
      <c r="B251" s="25" t="s">
        <v>468</v>
      </c>
      <c r="C251" s="151">
        <v>0</v>
      </c>
    </row>
    <row r="252" spans="2:3">
      <c r="B252" s="25" t="s">
        <v>248</v>
      </c>
      <c r="C252" s="151">
        <v>0</v>
      </c>
    </row>
    <row r="253" spans="2:3">
      <c r="B253" s="25" t="s">
        <v>831</v>
      </c>
      <c r="C253" s="151">
        <v>0</v>
      </c>
    </row>
    <row r="254" spans="2:3">
      <c r="B254" s="25" t="s">
        <v>298</v>
      </c>
      <c r="C254" s="151">
        <v>0</v>
      </c>
    </row>
    <row r="255" spans="2:3">
      <c r="B255" s="25" t="s">
        <v>379</v>
      </c>
      <c r="C255" s="151">
        <v>0</v>
      </c>
    </row>
    <row r="256" spans="2:3">
      <c r="B256" s="25" t="s">
        <v>259</v>
      </c>
      <c r="C256" s="151">
        <v>0</v>
      </c>
    </row>
    <row r="257" spans="2:3">
      <c r="B257" s="25" t="s">
        <v>327</v>
      </c>
      <c r="C257" s="151">
        <v>0</v>
      </c>
    </row>
    <row r="258" spans="2:3">
      <c r="B258" s="25" t="s">
        <v>382</v>
      </c>
      <c r="C258" s="151">
        <v>30</v>
      </c>
    </row>
    <row r="259" spans="2:3">
      <c r="B259" s="25" t="s">
        <v>832</v>
      </c>
      <c r="C259" s="151">
        <v>0</v>
      </c>
    </row>
    <row r="260" spans="2:3">
      <c r="B260" s="25" t="s">
        <v>711</v>
      </c>
      <c r="C260" s="151">
        <v>0</v>
      </c>
    </row>
    <row r="261" spans="2:3">
      <c r="B261" s="25" t="s">
        <v>87</v>
      </c>
      <c r="C261" s="151">
        <v>75</v>
      </c>
    </row>
    <row r="262" spans="2:3">
      <c r="B262" s="25" t="s">
        <v>712</v>
      </c>
      <c r="C262" s="151">
        <v>0</v>
      </c>
    </row>
    <row r="263" spans="2:3">
      <c r="B263" s="25" t="s">
        <v>833</v>
      </c>
      <c r="C263" s="151">
        <v>0</v>
      </c>
    </row>
    <row r="264" spans="2:3">
      <c r="B264" s="25" t="s">
        <v>713</v>
      </c>
      <c r="C264" s="151">
        <v>0</v>
      </c>
    </row>
    <row r="265" spans="2:3">
      <c r="B265" s="25" t="s">
        <v>291</v>
      </c>
      <c r="C265" s="151">
        <v>60</v>
      </c>
    </row>
    <row r="266" spans="2:3">
      <c r="B266" s="25" t="s">
        <v>499</v>
      </c>
      <c r="C266" s="151">
        <v>0</v>
      </c>
    </row>
    <row r="267" spans="2:3">
      <c r="B267" s="25" t="s">
        <v>386</v>
      </c>
      <c r="C267" s="151">
        <v>0</v>
      </c>
    </row>
    <row r="268" spans="2:3">
      <c r="B268" s="25" t="s">
        <v>460</v>
      </c>
      <c r="C268" s="151">
        <v>0</v>
      </c>
    </row>
    <row r="269" spans="2:3">
      <c r="B269" s="25" t="s">
        <v>388</v>
      </c>
      <c r="C269" s="151">
        <v>0</v>
      </c>
    </row>
    <row r="270" spans="2:3">
      <c r="B270" s="25" t="s">
        <v>389</v>
      </c>
      <c r="C270" s="151">
        <v>0</v>
      </c>
    </row>
    <row r="271" spans="2:3">
      <c r="B271" s="25" t="s">
        <v>485</v>
      </c>
      <c r="C271" s="151">
        <v>60</v>
      </c>
    </row>
    <row r="272" spans="2:3">
      <c r="B272" s="25" t="s">
        <v>158</v>
      </c>
      <c r="C272" s="151">
        <v>50</v>
      </c>
    </row>
    <row r="273" spans="2:3">
      <c r="B273" s="25" t="s">
        <v>834</v>
      </c>
      <c r="C273" s="151">
        <v>0</v>
      </c>
    </row>
    <row r="274" spans="2:3">
      <c r="B274" s="25" t="s">
        <v>649</v>
      </c>
      <c r="C274" s="151">
        <v>0</v>
      </c>
    </row>
    <row r="275" spans="2:3">
      <c r="B275" s="25" t="s">
        <v>390</v>
      </c>
      <c r="C275" s="151">
        <v>0</v>
      </c>
    </row>
    <row r="276" spans="2:3">
      <c r="B276" s="25" t="s">
        <v>266</v>
      </c>
      <c r="C276" s="151">
        <v>45</v>
      </c>
    </row>
    <row r="277" spans="2:3">
      <c r="B277" s="25" t="s">
        <v>256</v>
      </c>
      <c r="C277" s="151">
        <v>0</v>
      </c>
    </row>
    <row r="278" spans="2:3">
      <c r="B278" s="25" t="s">
        <v>391</v>
      </c>
      <c r="C278" s="151">
        <v>60</v>
      </c>
    </row>
    <row r="279" spans="2:3">
      <c r="B279" s="25" t="s">
        <v>835</v>
      </c>
      <c r="C279" s="151">
        <v>0</v>
      </c>
    </row>
    <row r="280" spans="2:3">
      <c r="B280" s="25" t="s">
        <v>170</v>
      </c>
      <c r="C280" s="151">
        <v>60</v>
      </c>
    </row>
    <row r="281" spans="2:3">
      <c r="B281" s="25" t="s">
        <v>392</v>
      </c>
      <c r="C281" s="151">
        <v>0</v>
      </c>
    </row>
    <row r="282" spans="2:3">
      <c r="B282" s="25" t="s">
        <v>393</v>
      </c>
      <c r="C282" s="151">
        <v>0</v>
      </c>
    </row>
    <row r="283" spans="2:3">
      <c r="B283" s="25" t="s">
        <v>268</v>
      </c>
      <c r="C283" s="151">
        <v>0</v>
      </c>
    </row>
    <row r="284" spans="2:3">
      <c r="B284" s="25" t="s">
        <v>394</v>
      </c>
      <c r="C284" s="151">
        <v>0</v>
      </c>
    </row>
    <row r="285" spans="2:3">
      <c r="B285" s="25" t="s">
        <v>329</v>
      </c>
      <c r="C285" s="151">
        <v>0</v>
      </c>
    </row>
    <row r="286" spans="2:3">
      <c r="B286" s="25" t="s">
        <v>321</v>
      </c>
      <c r="C286" s="151">
        <v>0</v>
      </c>
    </row>
    <row r="287" spans="2:3">
      <c r="B287" s="25" t="s">
        <v>494</v>
      </c>
      <c r="C287" s="151">
        <v>0</v>
      </c>
    </row>
    <row r="288" spans="2:3">
      <c r="B288" s="25" t="s">
        <v>836</v>
      </c>
      <c r="C288" s="151">
        <v>0</v>
      </c>
    </row>
    <row r="289" spans="2:3">
      <c r="B289" s="25" t="s">
        <v>398</v>
      </c>
      <c r="C289" s="151">
        <v>0</v>
      </c>
    </row>
    <row r="290" spans="2:3">
      <c r="B290" s="25" t="s">
        <v>234</v>
      </c>
      <c r="C290" s="151">
        <v>0</v>
      </c>
    </row>
    <row r="291" spans="2:3">
      <c r="B291" s="25" t="s">
        <v>715</v>
      </c>
      <c r="C291" s="151">
        <v>0</v>
      </c>
    </row>
    <row r="292" spans="2:3">
      <c r="B292" s="25" t="s">
        <v>308</v>
      </c>
      <c r="C292" s="151">
        <v>90</v>
      </c>
    </row>
    <row r="293" spans="2:3">
      <c r="B293" s="25" t="s">
        <v>506</v>
      </c>
      <c r="C293" s="151">
        <v>60</v>
      </c>
    </row>
    <row r="294" spans="2:3">
      <c r="B294" s="25" t="s">
        <v>324</v>
      </c>
      <c r="C294" s="151">
        <v>0</v>
      </c>
    </row>
    <row r="295" spans="2:3">
      <c r="B295" s="25" t="s">
        <v>837</v>
      </c>
      <c r="C295" s="151">
        <v>0</v>
      </c>
    </row>
    <row r="296" spans="2:3">
      <c r="B296" s="25" t="s">
        <v>400</v>
      </c>
      <c r="C296" s="151">
        <v>0</v>
      </c>
    </row>
    <row r="297" spans="2:3">
      <c r="B297" s="25" t="s">
        <v>402</v>
      </c>
      <c r="C297" s="151">
        <v>0</v>
      </c>
    </row>
    <row r="298" spans="2:3">
      <c r="B298" s="25" t="s">
        <v>403</v>
      </c>
      <c r="C298" s="151">
        <v>0</v>
      </c>
    </row>
    <row r="299" spans="2:3">
      <c r="B299" s="25" t="s">
        <v>717</v>
      </c>
      <c r="C299" s="151">
        <v>0</v>
      </c>
    </row>
    <row r="300" spans="2:3">
      <c r="B300" s="25" t="s">
        <v>405</v>
      </c>
      <c r="C300" s="151">
        <v>0</v>
      </c>
    </row>
    <row r="301" spans="2:3">
      <c r="B301" s="25" t="s">
        <v>408</v>
      </c>
      <c r="C301" s="151">
        <v>10</v>
      </c>
    </row>
    <row r="302" spans="2:3">
      <c r="B302" s="25" t="s">
        <v>410</v>
      </c>
      <c r="C302" s="151">
        <v>0</v>
      </c>
    </row>
    <row r="303" spans="2:3">
      <c r="B303" s="25" t="s">
        <v>224</v>
      </c>
      <c r="C303" s="151">
        <v>0</v>
      </c>
    </row>
    <row r="304" spans="2:3">
      <c r="B304" s="25" t="s">
        <v>411</v>
      </c>
      <c r="C304" s="151">
        <v>0</v>
      </c>
    </row>
    <row r="305" spans="2:3">
      <c r="B305" s="25" t="s">
        <v>295</v>
      </c>
      <c r="C305" s="151">
        <v>0</v>
      </c>
    </row>
    <row r="306" spans="2:3">
      <c r="B306" s="25" t="s">
        <v>309</v>
      </c>
      <c r="C306" s="151">
        <v>60</v>
      </c>
    </row>
    <row r="307" spans="2:3">
      <c r="B307" s="25" t="s">
        <v>412</v>
      </c>
      <c r="C307" s="151">
        <v>0</v>
      </c>
    </row>
    <row r="308" spans="2:3">
      <c r="B308" s="25" t="s">
        <v>413</v>
      </c>
      <c r="C308" s="151">
        <v>0</v>
      </c>
    </row>
    <row r="309" spans="2:3">
      <c r="B309" s="25" t="s">
        <v>838</v>
      </c>
      <c r="C309" s="151">
        <v>0</v>
      </c>
    </row>
    <row r="310" spans="2:3">
      <c r="B310" s="25" t="s">
        <v>151</v>
      </c>
      <c r="C310" s="151">
        <v>0</v>
      </c>
    </row>
    <row r="311" spans="2:3">
      <c r="B311" s="25" t="s">
        <v>414</v>
      </c>
      <c r="C311" s="151">
        <v>0</v>
      </c>
    </row>
    <row r="312" spans="2:3">
      <c r="B312" s="25" t="s">
        <v>225</v>
      </c>
      <c r="C312" s="151">
        <v>30</v>
      </c>
    </row>
    <row r="313" spans="2:3">
      <c r="B313" s="25" t="s">
        <v>839</v>
      </c>
      <c r="C313" s="151">
        <v>0</v>
      </c>
    </row>
    <row r="314" spans="2:3">
      <c r="B314" s="25" t="s">
        <v>173</v>
      </c>
      <c r="C314" s="151">
        <v>60</v>
      </c>
    </row>
    <row r="315" spans="2:3">
      <c r="B315" s="25" t="s">
        <v>416</v>
      </c>
      <c r="C315" s="151">
        <v>0</v>
      </c>
    </row>
    <row r="316" spans="2:3">
      <c r="B316" s="25" t="s">
        <v>417</v>
      </c>
      <c r="C316" s="151">
        <v>0</v>
      </c>
    </row>
    <row r="317" spans="2:3">
      <c r="B317" s="25" t="s">
        <v>470</v>
      </c>
      <c r="C317" s="151">
        <v>0</v>
      </c>
    </row>
    <row r="318" spans="2:3">
      <c r="B318" s="25" t="s">
        <v>418</v>
      </c>
      <c r="C318" s="151">
        <v>0</v>
      </c>
    </row>
    <row r="319" spans="2:3">
      <c r="B319" s="25" t="s">
        <v>840</v>
      </c>
      <c r="C319" s="151">
        <v>0</v>
      </c>
    </row>
    <row r="320" spans="2:3">
      <c r="B320" s="25" t="s">
        <v>240</v>
      </c>
      <c r="C320" s="151">
        <v>50</v>
      </c>
    </row>
    <row r="321" spans="2:3">
      <c r="B321" s="25" t="s">
        <v>841</v>
      </c>
      <c r="C321" s="151">
        <v>0</v>
      </c>
    </row>
    <row r="322" spans="2:3">
      <c r="B322" s="25" t="s">
        <v>421</v>
      </c>
      <c r="C322" s="151">
        <v>0</v>
      </c>
    </row>
    <row r="323" spans="2:3">
      <c r="B323" s="25" t="s">
        <v>490</v>
      </c>
      <c r="C323" s="151">
        <v>0</v>
      </c>
    </row>
    <row r="324" spans="2:3">
      <c r="B324" s="25" t="s">
        <v>166</v>
      </c>
      <c r="C324" s="151">
        <v>45</v>
      </c>
    </row>
    <row r="325" spans="2:3">
      <c r="B325" s="25" t="s">
        <v>842</v>
      </c>
      <c r="C325" s="151">
        <v>0</v>
      </c>
    </row>
    <row r="326" spans="2:3">
      <c r="B326" s="25" t="s">
        <v>843</v>
      </c>
      <c r="C326" s="151">
        <v>0</v>
      </c>
    </row>
    <row r="327" spans="2:3">
      <c r="B327" s="25" t="s">
        <v>425</v>
      </c>
      <c r="C327" s="151">
        <v>0</v>
      </c>
    </row>
    <row r="328" spans="2:3">
      <c r="B328" s="25" t="s">
        <v>844</v>
      </c>
      <c r="C328" s="151">
        <v>0</v>
      </c>
    </row>
    <row r="329" spans="2:3">
      <c r="B329" s="25" t="s">
        <v>426</v>
      </c>
      <c r="C329" s="151">
        <v>0</v>
      </c>
    </row>
    <row r="330" spans="2:3">
      <c r="B330" s="25" t="s">
        <v>845</v>
      </c>
      <c r="C330" s="151">
        <v>0</v>
      </c>
    </row>
    <row r="331" spans="2:3">
      <c r="B331" s="25" t="s">
        <v>427</v>
      </c>
      <c r="C331" s="151">
        <v>0</v>
      </c>
    </row>
    <row r="332" spans="2:3">
      <c r="B332" s="25" t="s">
        <v>237</v>
      </c>
      <c r="C332" s="151">
        <v>0</v>
      </c>
    </row>
    <row r="333" spans="2:3">
      <c r="B333" s="25" t="s">
        <v>288</v>
      </c>
      <c r="C333" s="151">
        <v>60</v>
      </c>
    </row>
    <row r="334" spans="2:3">
      <c r="B334" s="25" t="s">
        <v>253</v>
      </c>
      <c r="C334" s="151">
        <v>60</v>
      </c>
    </row>
    <row r="335" spans="2:3">
      <c r="B335" s="25" t="s">
        <v>428</v>
      </c>
      <c r="C335" s="151">
        <v>0</v>
      </c>
    </row>
    <row r="336" spans="2:3">
      <c r="B336" s="25" t="s">
        <v>846</v>
      </c>
      <c r="C336" s="151">
        <v>0</v>
      </c>
    </row>
    <row r="337" spans="2:3">
      <c r="B337" s="25" t="s">
        <v>326</v>
      </c>
      <c r="C337" s="151">
        <v>60</v>
      </c>
    </row>
    <row r="338" spans="2:3">
      <c r="B338" s="25" t="s">
        <v>52</v>
      </c>
      <c r="C338" s="151">
        <v>60</v>
      </c>
    </row>
    <row r="339" spans="2:3">
      <c r="B339" s="25" t="s">
        <v>217</v>
      </c>
      <c r="C339" s="151">
        <v>0</v>
      </c>
    </row>
    <row r="340" spans="2:3">
      <c r="B340" s="25" t="s">
        <v>310</v>
      </c>
      <c r="C340" s="151">
        <v>75</v>
      </c>
    </row>
    <row r="341" spans="2:3">
      <c r="B341" s="25" t="s">
        <v>127</v>
      </c>
      <c r="C341" s="151">
        <v>60</v>
      </c>
    </row>
    <row r="342" spans="2:3">
      <c r="B342" s="25" t="s">
        <v>124</v>
      </c>
      <c r="C342" s="151">
        <v>60</v>
      </c>
    </row>
    <row r="343" spans="2:3">
      <c r="B343" s="25" t="s">
        <v>136</v>
      </c>
      <c r="C343" s="151">
        <v>30</v>
      </c>
    </row>
    <row r="344" spans="2:3">
      <c r="B344" s="25" t="s">
        <v>847</v>
      </c>
      <c r="C344" s="151">
        <v>0</v>
      </c>
    </row>
    <row r="345" spans="2:3">
      <c r="B345" s="25" t="s">
        <v>429</v>
      </c>
      <c r="C345" s="151">
        <v>0</v>
      </c>
    </row>
    <row r="346" spans="2:3">
      <c r="B346" s="25" t="s">
        <v>430</v>
      </c>
      <c r="C346" s="151">
        <v>0</v>
      </c>
    </row>
    <row r="347" spans="2:3">
      <c r="B347" s="25" t="s">
        <v>848</v>
      </c>
      <c r="C347" s="151">
        <v>0</v>
      </c>
    </row>
    <row r="348" spans="2:3">
      <c r="B348" s="25" t="s">
        <v>277</v>
      </c>
      <c r="C348" s="151">
        <v>0</v>
      </c>
    </row>
    <row r="349" spans="2:3">
      <c r="B349" s="25" t="s">
        <v>849</v>
      </c>
      <c r="C349" s="151">
        <v>0</v>
      </c>
    </row>
    <row r="350" spans="2:3">
      <c r="B350" s="25" t="s">
        <v>175</v>
      </c>
      <c r="C350" s="151">
        <v>90</v>
      </c>
    </row>
    <row r="351" spans="2:3">
      <c r="B351" s="25" t="s">
        <v>431</v>
      </c>
      <c r="C351" s="151">
        <v>0</v>
      </c>
    </row>
    <row r="352" spans="2:3">
      <c r="B352" s="25" t="s">
        <v>432</v>
      </c>
      <c r="C352" s="151">
        <v>0</v>
      </c>
    </row>
    <row r="353" spans="2:3">
      <c r="B353" s="25" t="s">
        <v>720</v>
      </c>
      <c r="C353" s="151">
        <v>30</v>
      </c>
    </row>
    <row r="354" spans="2:3">
      <c r="B354" s="25" t="s">
        <v>721</v>
      </c>
      <c r="C354" s="151">
        <v>60</v>
      </c>
    </row>
    <row r="355" spans="2:3">
      <c r="B355" s="25" t="s">
        <v>433</v>
      </c>
      <c r="C355" s="151">
        <v>0</v>
      </c>
    </row>
    <row r="356" spans="2:3">
      <c r="B356" s="25" t="s">
        <v>722</v>
      </c>
      <c r="C356" s="151">
        <v>60</v>
      </c>
    </row>
    <row r="357" spans="2:3">
      <c r="B357" s="25" t="s">
        <v>850</v>
      </c>
      <c r="C357" s="151">
        <v>0</v>
      </c>
    </row>
    <row r="358" spans="2:3">
      <c r="B358" s="25" t="s">
        <v>242</v>
      </c>
      <c r="C358" s="151">
        <v>90</v>
      </c>
    </row>
    <row r="359" spans="2:3">
      <c r="B359" s="25" t="s">
        <v>489</v>
      </c>
      <c r="C359" s="151">
        <v>0</v>
      </c>
    </row>
    <row r="360" spans="2:3">
      <c r="B360" s="25" t="s">
        <v>250</v>
      </c>
      <c r="C360" s="151">
        <v>0</v>
      </c>
    </row>
    <row r="361" spans="2:3">
      <c r="B361" s="25" t="s">
        <v>441</v>
      </c>
      <c r="C361" s="151">
        <v>0</v>
      </c>
    </row>
    <row r="362" spans="2:3">
      <c r="B362" s="25" t="s">
        <v>216</v>
      </c>
      <c r="C362" s="151">
        <v>90</v>
      </c>
    </row>
    <row r="363" spans="2:3">
      <c r="B363" s="25" t="s">
        <v>442</v>
      </c>
      <c r="C363" s="151">
        <v>0</v>
      </c>
    </row>
    <row r="364" spans="2:3">
      <c r="B364" s="25" t="s">
        <v>292</v>
      </c>
      <c r="C364" s="151">
        <v>30</v>
      </c>
    </row>
    <row r="365" spans="2:3">
      <c r="B365" s="25" t="s">
        <v>228</v>
      </c>
      <c r="C365" s="151">
        <v>0</v>
      </c>
    </row>
    <row r="366" spans="2:3">
      <c r="B366" s="25" t="s">
        <v>521</v>
      </c>
      <c r="C366" s="151">
        <v>75</v>
      </c>
    </row>
    <row r="367" spans="2:3">
      <c r="B367" s="25" t="s">
        <v>444</v>
      </c>
      <c r="C367" s="151">
        <v>0</v>
      </c>
    </row>
    <row r="368" spans="2:3">
      <c r="B368" s="25" t="s">
        <v>496</v>
      </c>
      <c r="C368" s="151">
        <v>10</v>
      </c>
    </row>
    <row r="369" spans="2:3">
      <c r="B369" s="25" t="s">
        <v>501</v>
      </c>
      <c r="C369" s="151">
        <v>45</v>
      </c>
    </row>
    <row r="370" spans="2:3">
      <c r="B370" s="25" t="s">
        <v>488</v>
      </c>
      <c r="C370" s="151">
        <v>10</v>
      </c>
    </row>
    <row r="371" spans="2:3">
      <c r="B371" s="25" t="s">
        <v>73</v>
      </c>
      <c r="C371" s="151">
        <v>45</v>
      </c>
    </row>
    <row r="372" spans="2:3">
      <c r="B372" s="25" t="s">
        <v>445</v>
      </c>
      <c r="C372" s="151">
        <v>0</v>
      </c>
    </row>
    <row r="373" spans="2:3">
      <c r="B373" s="25" t="s">
        <v>447</v>
      </c>
      <c r="C373" s="151">
        <v>60</v>
      </c>
    </row>
    <row r="374" spans="2:3">
      <c r="B374" s="25" t="s">
        <v>724</v>
      </c>
      <c r="C374" s="151">
        <v>90</v>
      </c>
    </row>
    <row r="375" spans="2:3">
      <c r="B375" s="25" t="s">
        <v>851</v>
      </c>
      <c r="C375" s="151">
        <v>0</v>
      </c>
    </row>
    <row r="376" spans="2:3">
      <c r="B376" s="25" t="s">
        <v>229</v>
      </c>
      <c r="C376" s="151">
        <v>90</v>
      </c>
    </row>
    <row r="377" spans="2:3">
      <c r="B377" s="25" t="s">
        <v>448</v>
      </c>
      <c r="C377" s="151">
        <v>0</v>
      </c>
    </row>
    <row r="378" spans="2:3">
      <c r="B378" s="25" t="s">
        <v>451</v>
      </c>
      <c r="C378" s="151">
        <v>0</v>
      </c>
    </row>
    <row r="379" spans="2:3">
      <c r="B379" s="25" t="s">
        <v>453</v>
      </c>
      <c r="C379" s="151">
        <v>0</v>
      </c>
    </row>
    <row r="380" spans="2:3">
      <c r="B380" s="25" t="s">
        <v>155</v>
      </c>
      <c r="C380" s="151">
        <v>45</v>
      </c>
    </row>
    <row r="381" spans="2:3">
      <c r="B381" s="25" t="s">
        <v>311</v>
      </c>
      <c r="C381" s="151">
        <v>60</v>
      </c>
    </row>
    <row r="382" spans="2:3">
      <c r="B382" s="25" t="s">
        <v>852</v>
      </c>
      <c r="C382" s="151">
        <v>0</v>
      </c>
    </row>
    <row r="383" spans="2:3">
      <c r="B383" s="25" t="s">
        <v>853</v>
      </c>
      <c r="C383" s="151">
        <v>0</v>
      </c>
    </row>
    <row r="384" spans="2:3">
      <c r="B384" s="25" t="s">
        <v>854</v>
      </c>
      <c r="C384" s="151">
        <v>0</v>
      </c>
    </row>
    <row r="385" spans="2:3">
      <c r="B385" s="25" t="s">
        <v>855</v>
      </c>
      <c r="C385" s="151">
        <v>0</v>
      </c>
    </row>
    <row r="386" spans="2:3">
      <c r="B386" s="25" t="s">
        <v>856</v>
      </c>
      <c r="C386" s="151">
        <v>60</v>
      </c>
    </row>
    <row r="387" spans="2:3">
      <c r="B387" s="25" t="s">
        <v>857</v>
      </c>
      <c r="C387" s="151">
        <v>0</v>
      </c>
    </row>
    <row r="388" spans="2:3">
      <c r="B388" s="25" t="s">
        <v>858</v>
      </c>
      <c r="C388" s="151">
        <v>60</v>
      </c>
    </row>
    <row r="389" spans="2:3">
      <c r="B389" s="25" t="s">
        <v>859</v>
      </c>
      <c r="C389" s="151">
        <v>0</v>
      </c>
    </row>
    <row r="390" spans="2:3">
      <c r="B390" s="25" t="s">
        <v>860</v>
      </c>
      <c r="C390" s="151">
        <v>0</v>
      </c>
    </row>
    <row r="391" spans="2:3">
      <c r="B391" s="25" t="s">
        <v>861</v>
      </c>
      <c r="C391" s="151">
        <v>45</v>
      </c>
    </row>
    <row r="392" spans="2:3">
      <c r="B392" s="25" t="s">
        <v>862</v>
      </c>
      <c r="C392" s="151">
        <v>0</v>
      </c>
    </row>
    <row r="393" spans="2:3">
      <c r="B393" s="25" t="s">
        <v>863</v>
      </c>
      <c r="C393" s="151">
        <v>0</v>
      </c>
    </row>
    <row r="394" spans="2:3">
      <c r="B394" s="25" t="s">
        <v>864</v>
      </c>
      <c r="C394" s="151">
        <v>0</v>
      </c>
    </row>
    <row r="395" spans="2:3">
      <c r="B395" s="25" t="s">
        <v>865</v>
      </c>
      <c r="C395" s="151">
        <v>0</v>
      </c>
    </row>
    <row r="396" spans="2:3">
      <c r="B396" s="25" t="s">
        <v>866</v>
      </c>
      <c r="C396" s="151">
        <v>0</v>
      </c>
    </row>
    <row r="397" spans="2:3">
      <c r="B397" s="25" t="s">
        <v>867</v>
      </c>
      <c r="C397" s="151">
        <v>0</v>
      </c>
    </row>
    <row r="398" spans="2:3">
      <c r="B398" s="25" t="s">
        <v>396</v>
      </c>
      <c r="C398" s="151">
        <v>0</v>
      </c>
    </row>
    <row r="399" spans="2:3">
      <c r="B399" s="25" t="s">
        <v>868</v>
      </c>
      <c r="C399" s="151">
        <v>0</v>
      </c>
    </row>
    <row r="400" spans="2:3">
      <c r="B400" s="25" t="s">
        <v>869</v>
      </c>
      <c r="C400" s="151">
        <v>0</v>
      </c>
    </row>
    <row r="401" spans="2:3">
      <c r="B401" s="25" t="s">
        <v>870</v>
      </c>
      <c r="C401" s="151">
        <v>0</v>
      </c>
    </row>
    <row r="402" spans="2:3">
      <c r="B402" s="25" t="s">
        <v>871</v>
      </c>
      <c r="C402" s="151">
        <v>0</v>
      </c>
    </row>
    <row r="403" spans="2:3">
      <c r="B403" s="25" t="s">
        <v>260</v>
      </c>
      <c r="C403" s="151">
        <v>60</v>
      </c>
    </row>
    <row r="404" spans="2:3">
      <c r="B404" s="25" t="s">
        <v>719</v>
      </c>
      <c r="C404" s="151">
        <v>60</v>
      </c>
    </row>
    <row r="405" spans="2:3">
      <c r="B405" s="25" t="s">
        <v>318</v>
      </c>
      <c r="C405" s="151">
        <v>30</v>
      </c>
    </row>
    <row r="406" spans="2:3">
      <c r="B406" s="25" t="s">
        <v>419</v>
      </c>
      <c r="C406" s="151">
        <v>0</v>
      </c>
    </row>
    <row r="407" spans="2:3">
      <c r="B407" s="25" t="s">
        <v>100</v>
      </c>
      <c r="C407" s="151">
        <v>90</v>
      </c>
    </row>
    <row r="408" spans="2:3">
      <c r="B408" s="25" t="s">
        <v>872</v>
      </c>
      <c r="C408" s="151">
        <v>0</v>
      </c>
    </row>
    <row r="409" spans="2:3">
      <c r="B409" s="25" t="s">
        <v>723</v>
      </c>
      <c r="C409" s="151">
        <v>0</v>
      </c>
    </row>
    <row r="410" spans="2:3">
      <c r="B410" s="25" t="s">
        <v>873</v>
      </c>
      <c r="C410" s="151">
        <v>30</v>
      </c>
    </row>
    <row r="411" spans="2:3">
      <c r="B411" s="25" t="s">
        <v>874</v>
      </c>
      <c r="C411" s="151">
        <v>0</v>
      </c>
    </row>
    <row r="412" spans="2:3">
      <c r="B412" s="25" t="s">
        <v>341</v>
      </c>
      <c r="C412" s="151">
        <v>0</v>
      </c>
    </row>
    <row r="413" spans="2:3">
      <c r="B413" s="25" t="s">
        <v>367</v>
      </c>
      <c r="C413" s="151">
        <v>0</v>
      </c>
    </row>
    <row r="414" spans="2:3">
      <c r="B414" s="25" t="s">
        <v>875</v>
      </c>
      <c r="C414" s="151">
        <v>0</v>
      </c>
    </row>
    <row r="415" spans="2:3">
      <c r="B415" s="25" t="s">
        <v>323</v>
      </c>
      <c r="C415" s="151">
        <v>60</v>
      </c>
    </row>
    <row r="416" spans="2:3">
      <c r="B416" s="25" t="s">
        <v>544</v>
      </c>
      <c r="C416" s="151">
        <v>60</v>
      </c>
    </row>
    <row r="417" spans="2:3">
      <c r="B417" s="25" t="s">
        <v>668</v>
      </c>
      <c r="C417" s="151">
        <v>10</v>
      </c>
    </row>
    <row r="418" spans="2:3">
      <c r="B418" s="25" t="s">
        <v>551</v>
      </c>
      <c r="C418" s="151">
        <v>30</v>
      </c>
    </row>
    <row r="419" spans="2:3">
      <c r="B419" s="25" t="s">
        <v>227</v>
      </c>
      <c r="C419" s="151">
        <v>60</v>
      </c>
    </row>
    <row r="420" spans="2:3">
      <c r="B420" s="25" t="s">
        <v>446</v>
      </c>
      <c r="C420" s="151">
        <v>0</v>
      </c>
    </row>
    <row r="421" spans="2:3">
      <c r="B421" s="25" t="s">
        <v>297</v>
      </c>
      <c r="C421" s="151">
        <v>60</v>
      </c>
    </row>
    <row r="422" spans="2:3">
      <c r="B422" s="25" t="s">
        <v>532</v>
      </c>
      <c r="C422" s="151">
        <v>60</v>
      </c>
    </row>
    <row r="423" spans="2:3">
      <c r="B423" s="25" t="s">
        <v>131</v>
      </c>
      <c r="C423" s="151">
        <v>60</v>
      </c>
    </row>
    <row r="424" spans="2:3">
      <c r="B424" s="25" t="s">
        <v>138</v>
      </c>
      <c r="C424" s="151">
        <v>0</v>
      </c>
    </row>
    <row r="425" spans="2:3">
      <c r="B425" s="25" t="s">
        <v>98</v>
      </c>
      <c r="C425" s="151">
        <v>45</v>
      </c>
    </row>
    <row r="426" spans="2:3">
      <c r="B426" s="25" t="s">
        <v>154</v>
      </c>
      <c r="C426" s="151">
        <v>60</v>
      </c>
    </row>
    <row r="427" spans="2:3">
      <c r="B427" s="25" t="s">
        <v>118</v>
      </c>
      <c r="C427" s="151">
        <v>60</v>
      </c>
    </row>
    <row r="428" spans="2:3">
      <c r="B428" s="25" t="s">
        <v>876</v>
      </c>
      <c r="C428" s="151">
        <v>18</v>
      </c>
    </row>
    <row r="429" spans="2:3">
      <c r="B429" s="25" t="s">
        <v>540</v>
      </c>
      <c r="C429" s="151">
        <v>50</v>
      </c>
    </row>
    <row r="430" spans="2:3">
      <c r="B430" s="25" t="s">
        <v>136</v>
      </c>
      <c r="C430" s="151">
        <v>30</v>
      </c>
    </row>
    <row r="431" spans="2:3">
      <c r="B431" s="25" t="s">
        <v>136</v>
      </c>
      <c r="C431" s="151">
        <v>30</v>
      </c>
    </row>
    <row r="432" spans="2:3">
      <c r="B432" s="25" t="s">
        <v>300</v>
      </c>
      <c r="C432" s="151">
        <v>30</v>
      </c>
    </row>
    <row r="433" spans="2:3">
      <c r="B433" s="25" t="s">
        <v>218</v>
      </c>
      <c r="C433" s="151">
        <v>90</v>
      </c>
    </row>
    <row r="434" spans="2:3">
      <c r="B434" s="25" t="s">
        <v>148</v>
      </c>
      <c r="C434" s="151">
        <v>60</v>
      </c>
    </row>
    <row r="435" spans="2:3">
      <c r="B435" s="25" t="s">
        <v>351</v>
      </c>
      <c r="C435" s="151">
        <v>14</v>
      </c>
    </row>
    <row r="436" spans="2:3">
      <c r="B436" s="25" t="s">
        <v>95</v>
      </c>
      <c r="C436" s="151">
        <v>30</v>
      </c>
    </row>
    <row r="437" spans="2:3">
      <c r="B437" s="25" t="s">
        <v>78</v>
      </c>
      <c r="C437" s="151">
        <v>10</v>
      </c>
    </row>
    <row r="438" spans="2:3">
      <c r="B438" s="25" t="s">
        <v>536</v>
      </c>
      <c r="C438" s="151">
        <v>30</v>
      </c>
    </row>
    <row r="439" spans="2:3">
      <c r="B439" s="25" t="s">
        <v>59</v>
      </c>
      <c r="C439" s="151">
        <v>60</v>
      </c>
    </row>
    <row r="440" spans="2:3">
      <c r="B440" s="25" t="s">
        <v>178</v>
      </c>
      <c r="C440" s="151">
        <v>10</v>
      </c>
    </row>
    <row r="441" spans="2:3">
      <c r="B441" s="25" t="s">
        <v>45</v>
      </c>
      <c r="C441" s="151">
        <v>60</v>
      </c>
    </row>
    <row r="442" spans="2:3">
      <c r="B442" s="25" t="s">
        <v>201</v>
      </c>
      <c r="C442" s="151">
        <v>30</v>
      </c>
    </row>
    <row r="443" spans="2:3">
      <c r="B443" s="25" t="s">
        <v>163</v>
      </c>
      <c r="C443" s="151">
        <v>60</v>
      </c>
    </row>
    <row r="444" spans="2:3">
      <c r="B444" s="25" t="s">
        <v>105</v>
      </c>
      <c r="C444" s="151">
        <v>60</v>
      </c>
    </row>
    <row r="445" spans="2:3">
      <c r="B445" s="25" t="s">
        <v>94</v>
      </c>
      <c r="C445" s="151">
        <v>45</v>
      </c>
    </row>
    <row r="446" spans="2:3">
      <c r="B446" s="25" t="s">
        <v>231</v>
      </c>
      <c r="C446" s="151">
        <v>45</v>
      </c>
    </row>
    <row r="447" spans="2:3">
      <c r="B447" s="25" t="s">
        <v>85</v>
      </c>
      <c r="C447" s="151">
        <v>60</v>
      </c>
    </row>
    <row r="448" spans="2:3">
      <c r="B448" s="25" t="s">
        <v>556</v>
      </c>
      <c r="C448" s="151">
        <v>45</v>
      </c>
    </row>
    <row r="449" spans="2:3">
      <c r="B449" s="25" t="s">
        <v>177</v>
      </c>
      <c r="C449" s="151">
        <v>30</v>
      </c>
    </row>
    <row r="450" spans="2:3">
      <c r="B450" s="25" t="s">
        <v>313</v>
      </c>
      <c r="C450" s="151">
        <v>60</v>
      </c>
    </row>
    <row r="451" spans="2:3">
      <c r="B451" s="155" t="s">
        <v>206</v>
      </c>
      <c r="C451" s="151">
        <v>45</v>
      </c>
    </row>
    <row r="452" spans="2:3">
      <c r="B452" s="156" t="s">
        <v>706</v>
      </c>
      <c r="C452" s="151">
        <v>90</v>
      </c>
    </row>
    <row r="453" spans="2:3">
      <c r="B453" s="25" t="s">
        <v>338</v>
      </c>
      <c r="C453" s="151">
        <v>90</v>
      </c>
    </row>
    <row r="454" spans="2:3">
      <c r="B454" s="80" t="s">
        <v>301</v>
      </c>
      <c r="C454" s="80">
        <v>60</v>
      </c>
    </row>
    <row r="455" spans="2:3">
      <c r="B455" s="80" t="s">
        <v>783</v>
      </c>
      <c r="C455" s="80">
        <v>55</v>
      </c>
    </row>
    <row r="456" spans="2:3">
      <c r="B456" s="80" t="s">
        <v>454</v>
      </c>
      <c r="C456" s="80">
        <v>55</v>
      </c>
    </row>
    <row r="457" spans="2:3">
      <c r="B457" s="80" t="s">
        <v>455</v>
      </c>
      <c r="C457" s="80">
        <v>55</v>
      </c>
    </row>
    <row r="458" spans="2:3">
      <c r="B458" s="80" t="s">
        <v>456</v>
      </c>
      <c r="C458" s="80">
        <v>55</v>
      </c>
    </row>
    <row r="459" spans="2:3">
      <c r="B459" s="80" t="s">
        <v>228</v>
      </c>
      <c r="C459" s="80">
        <v>55</v>
      </c>
    </row>
    <row r="460" spans="2:3">
      <c r="B460" s="80" t="s">
        <v>302</v>
      </c>
      <c r="C460" s="80">
        <v>55</v>
      </c>
    </row>
    <row r="461" spans="2:3">
      <c r="B461" s="80" t="s">
        <v>711</v>
      </c>
      <c r="C461" s="80">
        <v>55</v>
      </c>
    </row>
    <row r="462" spans="2:3">
      <c r="B462" s="80" t="s">
        <v>304</v>
      </c>
      <c r="C462" s="80">
        <v>55</v>
      </c>
    </row>
    <row r="463" spans="2:3">
      <c r="B463" s="80" t="s">
        <v>446</v>
      </c>
      <c r="C463" s="80">
        <v>55</v>
      </c>
    </row>
    <row r="464" spans="2:3">
      <c r="B464" s="80" t="s">
        <v>315</v>
      </c>
      <c r="C464" s="80">
        <v>55</v>
      </c>
    </row>
    <row r="465" spans="2:3">
      <c r="B465" s="80" t="s">
        <v>233</v>
      </c>
      <c r="C465" s="80">
        <v>55</v>
      </c>
    </row>
    <row r="466" spans="2:3">
      <c r="B466" s="80" t="s">
        <v>312</v>
      </c>
      <c r="C466" s="80">
        <v>55</v>
      </c>
    </row>
    <row r="467" spans="2:3">
      <c r="B467" s="80" t="s">
        <v>239</v>
      </c>
      <c r="C467" s="80">
        <v>60</v>
      </c>
    </row>
    <row r="468" spans="2:3">
      <c r="B468" s="80" t="s">
        <v>150</v>
      </c>
      <c r="C468" s="80">
        <v>30</v>
      </c>
    </row>
    <row r="469" spans="2:3">
      <c r="B469" s="80" t="s">
        <v>75</v>
      </c>
      <c r="C469" s="80">
        <v>90</v>
      </c>
    </row>
    <row r="470" spans="2:3">
      <c r="B470" s="80" t="s">
        <v>726</v>
      </c>
      <c r="C470" s="80">
        <v>30</v>
      </c>
    </row>
    <row r="471" spans="2:3">
      <c r="B471" s="19" t="s">
        <v>353</v>
      </c>
      <c r="C471" s="80">
        <v>55</v>
      </c>
    </row>
    <row r="472" spans="2:3">
      <c r="B472" s="19" t="s">
        <v>672</v>
      </c>
      <c r="C472" s="80">
        <v>60</v>
      </c>
    </row>
    <row r="473" spans="2:3">
      <c r="B473" s="19" t="s">
        <v>673</v>
      </c>
      <c r="C473" s="80">
        <v>75</v>
      </c>
    </row>
    <row r="474" spans="2:3">
      <c r="B474" s="19" t="s">
        <v>145</v>
      </c>
      <c r="C474" s="80">
        <v>60</v>
      </c>
    </row>
    <row r="475" spans="2:3">
      <c r="B475" s="19" t="s">
        <v>144</v>
      </c>
      <c r="C475" s="80">
        <v>45</v>
      </c>
    </row>
    <row r="476" spans="2:3">
      <c r="B476" s="19" t="s">
        <v>80</v>
      </c>
      <c r="C476" s="80">
        <v>20</v>
      </c>
    </row>
    <row r="477" spans="2:3">
      <c r="B477" s="19" t="s">
        <v>674</v>
      </c>
      <c r="C477" s="80">
        <v>55</v>
      </c>
    </row>
    <row r="478" spans="2:3">
      <c r="B478" s="19" t="s">
        <v>48</v>
      </c>
      <c r="C478" s="80">
        <v>60</v>
      </c>
    </row>
    <row r="479" spans="2:3">
      <c r="B479" s="19" t="s">
        <v>101</v>
      </c>
      <c r="C479" s="80">
        <v>60</v>
      </c>
    </row>
    <row r="480" spans="2:3">
      <c r="B480" s="19" t="s">
        <v>114</v>
      </c>
      <c r="C480" s="80">
        <v>30</v>
      </c>
    </row>
    <row r="481" spans="2:3">
      <c r="B481" s="19" t="s">
        <v>675</v>
      </c>
      <c r="C481" s="80">
        <v>55</v>
      </c>
    </row>
    <row r="482" spans="2:3">
      <c r="B482" s="19" t="s">
        <v>464</v>
      </c>
      <c r="C482" s="80">
        <v>55</v>
      </c>
    </row>
    <row r="483" spans="2:3">
      <c r="B483" s="19" t="s">
        <v>670</v>
      </c>
      <c r="C483" s="80">
        <v>55</v>
      </c>
    </row>
    <row r="484" spans="2:3">
      <c r="B484" s="19" t="s">
        <v>465</v>
      </c>
      <c r="C484" s="80">
        <v>55</v>
      </c>
    </row>
    <row r="485" spans="2:3">
      <c r="B485" s="19" t="s">
        <v>671</v>
      </c>
      <c r="C485" s="80">
        <v>55</v>
      </c>
    </row>
    <row r="486" spans="2:3">
      <c r="B486" s="19" t="s">
        <v>466</v>
      </c>
      <c r="C486" s="80">
        <v>55</v>
      </c>
    </row>
    <row r="487" spans="2:3">
      <c r="B487" s="19" t="s">
        <v>467</v>
      </c>
      <c r="C487" s="80">
        <v>55</v>
      </c>
    </row>
    <row r="488" spans="2:3">
      <c r="B488" s="19" t="s">
        <v>753</v>
      </c>
      <c r="C488" s="157">
        <v>55</v>
      </c>
    </row>
    <row r="489" spans="2:3">
      <c r="B489" s="19" t="s">
        <v>227</v>
      </c>
      <c r="C489" s="157">
        <v>55</v>
      </c>
    </row>
    <row r="490" spans="2:3">
      <c r="B490" s="19" t="s">
        <v>718</v>
      </c>
      <c r="C490" s="80">
        <v>30</v>
      </c>
    </row>
    <row r="493" spans="2:3">
      <c r="B493" s="19"/>
    </row>
    <row r="494" spans="2:3">
      <c r="B494" s="19"/>
    </row>
    <row r="495" spans="2:3">
      <c r="B495" s="19"/>
    </row>
    <row r="496" spans="2:3">
      <c r="B496" s="19"/>
    </row>
    <row r="497" spans="2:2">
      <c r="B497" s="19"/>
    </row>
    <row r="498" spans="2:2">
      <c r="B498" s="19"/>
    </row>
    <row r="499" spans="2:2">
      <c r="B499" s="19"/>
    </row>
    <row r="500" spans="2:2">
      <c r="B500"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AG175"/>
  <sheetViews>
    <sheetView workbookViewId="0"/>
  </sheetViews>
  <sheetFormatPr defaultColWidth="12.6640625" defaultRowHeight="15.75" customHeight="1"/>
  <sheetData>
    <row r="2" spans="2:33">
      <c r="B2" s="158" t="s">
        <v>877</v>
      </c>
      <c r="C2" s="159">
        <v>45931</v>
      </c>
      <c r="D2" s="159">
        <v>45932</v>
      </c>
      <c r="E2" s="159">
        <v>45933</v>
      </c>
      <c r="F2" s="159">
        <v>45934</v>
      </c>
      <c r="G2" s="159">
        <v>45935</v>
      </c>
      <c r="H2" s="159">
        <v>45936</v>
      </c>
      <c r="I2" s="159">
        <v>45937</v>
      </c>
      <c r="J2" s="159">
        <v>45938</v>
      </c>
      <c r="K2" s="159">
        <v>45939</v>
      </c>
      <c r="L2" s="159">
        <v>45940</v>
      </c>
      <c r="M2" s="159">
        <v>45941</v>
      </c>
      <c r="N2" s="159">
        <v>45942</v>
      </c>
      <c r="O2" s="159">
        <v>45943</v>
      </c>
      <c r="P2" s="159">
        <v>45944</v>
      </c>
      <c r="Q2" s="159">
        <v>45945</v>
      </c>
      <c r="R2" s="159">
        <v>45946</v>
      </c>
      <c r="S2" s="159">
        <v>45947</v>
      </c>
      <c r="T2" s="159">
        <v>45948</v>
      </c>
      <c r="U2" s="159">
        <v>45949</v>
      </c>
      <c r="V2" s="159">
        <v>45950</v>
      </c>
      <c r="W2" s="159">
        <v>45951</v>
      </c>
      <c r="X2" s="159">
        <v>45952</v>
      </c>
      <c r="Y2" s="159">
        <v>45953</v>
      </c>
      <c r="Z2" s="159">
        <v>45954</v>
      </c>
      <c r="AA2" s="159">
        <v>45955</v>
      </c>
      <c r="AB2" s="159">
        <v>45956</v>
      </c>
      <c r="AC2" s="159">
        <v>45957</v>
      </c>
      <c r="AD2" s="159">
        <v>45958</v>
      </c>
      <c r="AE2" s="159">
        <v>45959</v>
      </c>
      <c r="AF2" s="159">
        <v>45960</v>
      </c>
      <c r="AG2" s="159">
        <v>45961</v>
      </c>
    </row>
    <row r="3" spans="2:33">
      <c r="B3" s="160" t="s">
        <v>161</v>
      </c>
      <c r="C3" s="161"/>
      <c r="D3" s="161"/>
      <c r="E3" s="162">
        <v>3775.64</v>
      </c>
      <c r="F3" s="162">
        <v>272490.48</v>
      </c>
      <c r="G3" s="161"/>
      <c r="H3" s="161"/>
      <c r="I3" s="163"/>
      <c r="J3" s="161"/>
      <c r="K3" s="162">
        <v>1012.32</v>
      </c>
      <c r="L3" s="163"/>
      <c r="M3" s="162">
        <v>128709</v>
      </c>
      <c r="N3" s="163"/>
      <c r="O3" s="162">
        <v>1101.44</v>
      </c>
      <c r="P3" s="163"/>
      <c r="Q3" s="162">
        <v>3450.16</v>
      </c>
      <c r="R3" s="163"/>
      <c r="S3" s="163"/>
      <c r="T3" s="163"/>
      <c r="U3" s="162">
        <v>2310.16</v>
      </c>
      <c r="V3" s="163"/>
      <c r="W3" s="162">
        <v>164534.16</v>
      </c>
      <c r="X3" s="162">
        <v>16929.400000000001</v>
      </c>
      <c r="Y3" s="163"/>
      <c r="Z3" s="162">
        <v>220208.8</v>
      </c>
      <c r="AA3" s="163"/>
      <c r="AB3" s="162">
        <v>5689.16</v>
      </c>
      <c r="AC3" s="161"/>
      <c r="AD3" s="161"/>
      <c r="AE3" s="161"/>
      <c r="AF3" s="161"/>
      <c r="AG3" s="161"/>
    </row>
    <row r="4" spans="2:33">
      <c r="B4" s="160" t="s">
        <v>148</v>
      </c>
      <c r="C4" s="161"/>
      <c r="D4" s="161"/>
      <c r="E4" s="161"/>
      <c r="F4" s="161"/>
      <c r="G4" s="163"/>
      <c r="H4" s="161"/>
      <c r="I4" s="161"/>
      <c r="J4" s="161"/>
      <c r="K4" s="161"/>
      <c r="L4" s="163"/>
      <c r="M4" s="161"/>
      <c r="N4" s="162">
        <v>24700</v>
      </c>
      <c r="O4" s="162">
        <v>2105</v>
      </c>
      <c r="P4" s="162">
        <v>22645</v>
      </c>
      <c r="Q4" s="162">
        <v>30419</v>
      </c>
      <c r="R4" s="163"/>
      <c r="S4" s="162">
        <v>61470</v>
      </c>
      <c r="T4" s="163"/>
      <c r="U4" s="162">
        <v>21840</v>
      </c>
      <c r="V4" s="162">
        <v>1810</v>
      </c>
      <c r="W4" s="162">
        <v>490</v>
      </c>
      <c r="X4" s="162">
        <v>603</v>
      </c>
      <c r="Y4" s="162">
        <v>1503</v>
      </c>
      <c r="Z4" s="161"/>
      <c r="AA4" s="163"/>
      <c r="AB4" s="162">
        <v>20900</v>
      </c>
      <c r="AC4" s="161"/>
      <c r="AD4" s="161"/>
      <c r="AE4" s="161"/>
      <c r="AF4" s="161"/>
      <c r="AG4" s="161"/>
    </row>
    <row r="5" spans="2:33">
      <c r="B5" s="160" t="s">
        <v>71</v>
      </c>
      <c r="C5" s="162">
        <v>311.04000000000002</v>
      </c>
      <c r="D5" s="162">
        <v>4358.3999999999996</v>
      </c>
      <c r="E5" s="162">
        <v>5516.16</v>
      </c>
      <c r="F5" s="163"/>
      <c r="G5" s="163"/>
      <c r="H5" s="162">
        <v>14031.36</v>
      </c>
      <c r="I5" s="162">
        <v>1967.05</v>
      </c>
      <c r="J5" s="162">
        <v>13217.03</v>
      </c>
      <c r="K5" s="162">
        <v>11451.72</v>
      </c>
      <c r="L5" s="163"/>
      <c r="M5" s="164">
        <v>184.08</v>
      </c>
      <c r="N5" s="162">
        <v>27216.240000000002</v>
      </c>
      <c r="O5" s="162">
        <v>3447.84</v>
      </c>
      <c r="P5" s="162">
        <v>8552.9599999999991</v>
      </c>
      <c r="Q5" s="162">
        <v>26622.959999999999</v>
      </c>
      <c r="R5" s="162">
        <v>2526.48</v>
      </c>
      <c r="S5" s="161"/>
      <c r="T5" s="162">
        <v>1778.16</v>
      </c>
      <c r="U5" s="162">
        <v>126.72</v>
      </c>
      <c r="V5" s="161"/>
      <c r="W5" s="162">
        <v>25074.880000000001</v>
      </c>
      <c r="X5" s="162">
        <v>46149.120000000003</v>
      </c>
      <c r="Y5" s="162">
        <v>31029.119999999999</v>
      </c>
      <c r="Z5" s="164">
        <v>282.24</v>
      </c>
      <c r="AA5" s="163"/>
      <c r="AB5" s="162">
        <v>63.36</v>
      </c>
      <c r="AC5" s="164">
        <v>69.12</v>
      </c>
      <c r="AD5" s="162">
        <v>32897.040000000001</v>
      </c>
      <c r="AE5" s="162">
        <v>17187.72</v>
      </c>
      <c r="AF5" s="162">
        <v>33778.559999999998</v>
      </c>
      <c r="AG5" s="162">
        <v>6359.04</v>
      </c>
    </row>
    <row r="6" spans="2:33">
      <c r="B6" s="160" t="s">
        <v>121</v>
      </c>
      <c r="C6" s="162">
        <v>23.05</v>
      </c>
      <c r="D6" s="162">
        <v>142982.85999999999</v>
      </c>
      <c r="E6" s="162">
        <v>128934.16</v>
      </c>
      <c r="F6" s="164">
        <v>608.88</v>
      </c>
      <c r="G6" s="163"/>
      <c r="H6" s="161"/>
      <c r="I6" s="161"/>
      <c r="J6" s="161"/>
      <c r="K6" s="161"/>
      <c r="L6" s="162">
        <v>152493.17000000001</v>
      </c>
      <c r="M6" s="162">
        <v>1039.5</v>
      </c>
      <c r="N6" s="161"/>
      <c r="O6" s="162">
        <v>22368.880000000001</v>
      </c>
      <c r="P6" s="162">
        <v>7311.15</v>
      </c>
      <c r="Q6" s="161"/>
      <c r="R6" s="162">
        <v>69288.539999999994</v>
      </c>
      <c r="S6" s="162">
        <v>7796.25</v>
      </c>
      <c r="T6" s="162">
        <v>4158</v>
      </c>
      <c r="U6" s="163"/>
      <c r="V6" s="162">
        <v>1749.45</v>
      </c>
      <c r="W6" s="161"/>
      <c r="X6" s="161"/>
      <c r="Y6" s="162">
        <v>147055.97</v>
      </c>
      <c r="Z6" s="162">
        <v>179940.26</v>
      </c>
      <c r="AA6" s="163"/>
      <c r="AB6" s="163"/>
      <c r="AC6" s="163"/>
      <c r="AD6" s="161"/>
      <c r="AE6" s="161"/>
      <c r="AF6" s="161"/>
      <c r="AG6" s="161"/>
    </row>
    <row r="7" spans="2:33">
      <c r="B7" s="160" t="s">
        <v>198</v>
      </c>
      <c r="C7" s="161"/>
      <c r="D7" s="161"/>
      <c r="E7" s="162">
        <v>12425.69</v>
      </c>
      <c r="F7" s="161"/>
      <c r="G7" s="161"/>
      <c r="H7" s="161"/>
      <c r="I7" s="162">
        <v>1372.46</v>
      </c>
      <c r="J7" s="161"/>
      <c r="K7" s="162">
        <v>4868.8100000000004</v>
      </c>
      <c r="L7" s="161"/>
      <c r="M7" s="161"/>
      <c r="N7" s="163"/>
      <c r="O7" s="161"/>
      <c r="P7" s="161"/>
      <c r="Q7" s="164">
        <v>6.8</v>
      </c>
      <c r="R7" s="162">
        <v>832.42</v>
      </c>
      <c r="S7" s="161"/>
      <c r="T7" s="161"/>
      <c r="U7" s="163"/>
      <c r="V7" s="162">
        <v>198.66</v>
      </c>
      <c r="W7" s="163"/>
      <c r="X7" s="163"/>
      <c r="Y7" s="161"/>
      <c r="Z7" s="161"/>
      <c r="AA7" s="163"/>
      <c r="AB7" s="163"/>
      <c r="AC7" s="163"/>
      <c r="AD7" s="163"/>
      <c r="AE7" s="163"/>
      <c r="AF7" s="162">
        <v>7483.08</v>
      </c>
      <c r="AG7" s="161"/>
    </row>
    <row r="8" spans="2:33">
      <c r="B8" s="160" t="s">
        <v>116</v>
      </c>
      <c r="C8" s="161"/>
      <c r="D8" s="161"/>
      <c r="E8" s="161"/>
      <c r="F8" s="161"/>
      <c r="G8" s="161"/>
      <c r="H8" s="161"/>
      <c r="I8" s="162">
        <v>372300.07</v>
      </c>
      <c r="J8" s="162">
        <v>19732.830000000002</v>
      </c>
      <c r="K8" s="162">
        <v>2984.32</v>
      </c>
      <c r="L8" s="163"/>
      <c r="M8" s="163"/>
      <c r="N8" s="163"/>
      <c r="O8" s="164">
        <v>367.2</v>
      </c>
      <c r="P8" s="163"/>
      <c r="Q8" s="162">
        <v>171703.77</v>
      </c>
      <c r="R8" s="162">
        <v>183473.87</v>
      </c>
      <c r="S8" s="162">
        <v>1003.21</v>
      </c>
      <c r="T8" s="162">
        <v>1043.6300000000001</v>
      </c>
      <c r="U8" s="163"/>
      <c r="V8" s="162">
        <v>33883</v>
      </c>
      <c r="W8" s="163"/>
      <c r="X8" s="163"/>
      <c r="Y8" s="163"/>
      <c r="Z8" s="163"/>
      <c r="AA8" s="163"/>
      <c r="AB8" s="163"/>
      <c r="AC8" s="164">
        <v>118.8</v>
      </c>
      <c r="AD8" s="164">
        <v>323.88</v>
      </c>
      <c r="AE8" s="162">
        <v>70353.039999999994</v>
      </c>
      <c r="AF8" s="162">
        <v>331627.65999999997</v>
      </c>
      <c r="AG8" s="162">
        <v>4447.26</v>
      </c>
    </row>
    <row r="9" spans="2:33">
      <c r="B9" s="160" t="s">
        <v>159</v>
      </c>
      <c r="C9" s="162">
        <v>72413.09</v>
      </c>
      <c r="D9" s="162">
        <v>4096.91</v>
      </c>
      <c r="E9" s="162">
        <v>354.93</v>
      </c>
      <c r="F9" s="161"/>
      <c r="G9" s="161"/>
      <c r="H9" s="161"/>
      <c r="I9" s="161"/>
      <c r="J9" s="162">
        <v>736.93</v>
      </c>
      <c r="K9" s="162">
        <v>319.95999999999998</v>
      </c>
      <c r="L9" s="164">
        <v>103.96</v>
      </c>
      <c r="M9" s="163"/>
      <c r="N9" s="164">
        <v>419.35</v>
      </c>
      <c r="O9" s="163"/>
      <c r="P9" s="162">
        <v>21859.59</v>
      </c>
      <c r="Q9" s="162">
        <v>38139.32</v>
      </c>
      <c r="R9" s="162">
        <v>108989.71</v>
      </c>
      <c r="S9" s="162">
        <v>52944.01</v>
      </c>
      <c r="T9" s="162">
        <v>8451.33</v>
      </c>
      <c r="U9" s="163"/>
      <c r="V9" s="162">
        <v>6281.88</v>
      </c>
      <c r="W9" s="164">
        <v>758.85</v>
      </c>
      <c r="X9" s="164">
        <v>80.73</v>
      </c>
      <c r="Y9" s="162">
        <v>28975.96</v>
      </c>
      <c r="Z9" s="164">
        <v>156.96</v>
      </c>
      <c r="AA9" s="163"/>
      <c r="AB9" s="164">
        <v>70.790000000000006</v>
      </c>
      <c r="AC9" s="162">
        <v>3117.4</v>
      </c>
      <c r="AD9" s="162">
        <v>9412.32</v>
      </c>
      <c r="AE9" s="162">
        <v>4332.75</v>
      </c>
      <c r="AF9" s="161"/>
      <c r="AG9" s="162">
        <v>1036.42</v>
      </c>
    </row>
    <row r="10" spans="2:33">
      <c r="B10" s="160" t="s">
        <v>202</v>
      </c>
      <c r="C10" s="161"/>
      <c r="D10" s="161"/>
      <c r="E10" s="162">
        <v>2036.13</v>
      </c>
      <c r="F10" s="163"/>
      <c r="G10" s="163"/>
      <c r="H10" s="162">
        <v>818.22</v>
      </c>
      <c r="I10" s="163"/>
      <c r="J10" s="161"/>
      <c r="K10" s="162">
        <v>21305.119999999999</v>
      </c>
      <c r="L10" s="163"/>
      <c r="M10" s="162">
        <v>58667.45</v>
      </c>
      <c r="N10" s="162">
        <v>34134.769999999997</v>
      </c>
      <c r="O10" s="163"/>
      <c r="P10" s="161"/>
      <c r="Q10" s="162">
        <v>541.67999999999995</v>
      </c>
      <c r="R10" s="161"/>
      <c r="S10" s="161"/>
      <c r="T10" s="161"/>
      <c r="U10" s="164">
        <v>337.62</v>
      </c>
      <c r="V10" s="161"/>
      <c r="W10" s="162">
        <v>3572.31</v>
      </c>
      <c r="X10" s="164">
        <v>80.81</v>
      </c>
      <c r="Y10" s="161"/>
      <c r="Z10" s="163"/>
      <c r="AA10" s="162">
        <v>28938.92</v>
      </c>
      <c r="AB10" s="162">
        <v>7036.56</v>
      </c>
      <c r="AC10" s="162">
        <v>1624</v>
      </c>
      <c r="AD10" s="161"/>
      <c r="AE10" s="162">
        <v>3337.18</v>
      </c>
      <c r="AF10" s="161"/>
      <c r="AG10" s="161"/>
    </row>
    <row r="11" spans="2:33">
      <c r="B11" s="160" t="s">
        <v>529</v>
      </c>
      <c r="C11" s="162">
        <v>1342.5</v>
      </c>
      <c r="D11" s="161"/>
      <c r="E11" s="162">
        <v>33875.01</v>
      </c>
      <c r="F11" s="164">
        <v>116</v>
      </c>
      <c r="G11" s="162">
        <v>616</v>
      </c>
      <c r="H11" s="162">
        <v>1197.02</v>
      </c>
      <c r="I11" s="164">
        <v>158.5</v>
      </c>
      <c r="J11" s="162">
        <v>3146</v>
      </c>
      <c r="K11" s="162">
        <v>8693.5</v>
      </c>
      <c r="L11" s="164">
        <v>241</v>
      </c>
      <c r="M11" s="162">
        <v>1291</v>
      </c>
      <c r="N11" s="162">
        <v>2785</v>
      </c>
      <c r="O11" s="162">
        <v>9239</v>
      </c>
      <c r="P11" s="162">
        <v>12049.02</v>
      </c>
      <c r="Q11" s="164">
        <v>450</v>
      </c>
      <c r="R11" s="163"/>
      <c r="S11" s="164">
        <v>42</v>
      </c>
      <c r="T11" s="164">
        <v>120</v>
      </c>
      <c r="U11" s="164">
        <v>204</v>
      </c>
      <c r="V11" s="163"/>
      <c r="W11" s="162">
        <v>120</v>
      </c>
      <c r="X11" s="162">
        <v>34621</v>
      </c>
      <c r="Y11" s="162">
        <v>1315</v>
      </c>
      <c r="Z11" s="163"/>
      <c r="AA11" s="161"/>
      <c r="AB11" s="161"/>
      <c r="AC11" s="162">
        <v>866.5</v>
      </c>
      <c r="AD11" s="163"/>
      <c r="AE11" s="162">
        <v>11505</v>
      </c>
      <c r="AF11" s="161"/>
      <c r="AG11" s="161"/>
    </row>
    <row r="12" spans="2:33">
      <c r="B12" s="160" t="s">
        <v>60</v>
      </c>
      <c r="C12" s="161"/>
      <c r="D12" s="161"/>
      <c r="E12" s="162">
        <v>20327.060000000001</v>
      </c>
      <c r="F12" s="162">
        <v>37.17</v>
      </c>
      <c r="G12" s="161"/>
      <c r="H12" s="162">
        <v>2230.94</v>
      </c>
      <c r="I12" s="164">
        <v>224.76</v>
      </c>
      <c r="J12" s="162">
        <v>2145.25</v>
      </c>
      <c r="K12" s="161"/>
      <c r="L12" s="163"/>
      <c r="M12" s="162">
        <v>88.84</v>
      </c>
      <c r="N12" s="161"/>
      <c r="O12" s="161"/>
      <c r="P12" s="161"/>
      <c r="Q12" s="162">
        <v>20424.66</v>
      </c>
      <c r="R12" s="163"/>
      <c r="S12" s="163"/>
      <c r="T12" s="163"/>
      <c r="U12" s="164">
        <v>413.28</v>
      </c>
      <c r="V12" s="163"/>
      <c r="W12" s="163"/>
      <c r="X12" s="162">
        <v>11700.91</v>
      </c>
      <c r="Y12" s="162">
        <v>1914.5</v>
      </c>
      <c r="Z12" s="163"/>
      <c r="AA12" s="163"/>
      <c r="AB12" s="163"/>
      <c r="AC12" s="163"/>
      <c r="AD12" s="163"/>
      <c r="AE12" s="164">
        <v>973.72</v>
      </c>
      <c r="AF12" s="163"/>
      <c r="AG12" s="163"/>
    </row>
    <row r="13" spans="2:33">
      <c r="B13" s="160" t="s">
        <v>102</v>
      </c>
      <c r="C13" s="161"/>
      <c r="D13" s="162">
        <v>57077.33</v>
      </c>
      <c r="E13" s="162">
        <v>33160.75</v>
      </c>
      <c r="F13" s="163"/>
      <c r="G13" s="162">
        <v>1220.1600000000001</v>
      </c>
      <c r="H13" s="161"/>
      <c r="I13" s="164">
        <v>110.48</v>
      </c>
      <c r="J13" s="162">
        <v>64.92</v>
      </c>
      <c r="K13" s="161"/>
      <c r="L13" s="162">
        <v>72935.509999999995</v>
      </c>
      <c r="M13" s="162">
        <v>1119.96</v>
      </c>
      <c r="N13" s="163"/>
      <c r="O13" s="162">
        <v>1030.6300000000001</v>
      </c>
      <c r="P13" s="164">
        <v>183.56</v>
      </c>
      <c r="Q13" s="162">
        <v>33454.83</v>
      </c>
      <c r="R13" s="162">
        <v>18037.64</v>
      </c>
      <c r="S13" s="162">
        <v>27006.63</v>
      </c>
      <c r="T13" s="164">
        <v>311.64</v>
      </c>
      <c r="U13" s="163"/>
      <c r="V13" s="163"/>
      <c r="W13" s="162">
        <v>2607.33</v>
      </c>
      <c r="X13" s="161"/>
      <c r="Y13" s="161"/>
      <c r="Z13" s="163"/>
      <c r="AA13" s="164">
        <v>101.64</v>
      </c>
      <c r="AB13" s="164">
        <v>759.57</v>
      </c>
      <c r="AC13" s="162">
        <v>47647.99</v>
      </c>
      <c r="AD13" s="162">
        <v>20867.2</v>
      </c>
      <c r="AE13" s="162">
        <v>5889.94</v>
      </c>
      <c r="AF13" s="162">
        <v>35177.980000000003</v>
      </c>
      <c r="AG13" s="162">
        <v>34552.550000000003</v>
      </c>
    </row>
    <row r="14" spans="2:33">
      <c r="B14" s="160" t="s">
        <v>306</v>
      </c>
      <c r="C14" s="162">
        <v>190.38</v>
      </c>
      <c r="D14" s="161"/>
      <c r="E14" s="162">
        <v>9720.43</v>
      </c>
      <c r="F14" s="162">
        <v>174.6</v>
      </c>
      <c r="G14" s="161"/>
      <c r="H14" s="161"/>
      <c r="I14" s="164">
        <v>269.72000000000003</v>
      </c>
      <c r="J14" s="162">
        <v>16094.4</v>
      </c>
      <c r="K14" s="162">
        <v>24325.88</v>
      </c>
      <c r="L14" s="162">
        <v>66550.97</v>
      </c>
      <c r="M14" s="162">
        <v>317.33999999999997</v>
      </c>
      <c r="N14" s="164">
        <v>714.1</v>
      </c>
      <c r="O14" s="162">
        <v>24226.38</v>
      </c>
      <c r="P14" s="163"/>
      <c r="Q14" s="162">
        <v>18.07</v>
      </c>
      <c r="R14" s="161"/>
      <c r="S14" s="161"/>
      <c r="T14" s="163"/>
      <c r="U14" s="163"/>
      <c r="V14" s="163"/>
      <c r="W14" s="162">
        <v>353.78</v>
      </c>
      <c r="X14" s="163"/>
      <c r="Y14" s="162">
        <v>5012.46</v>
      </c>
      <c r="Z14" s="162">
        <v>5125.8100000000004</v>
      </c>
      <c r="AA14" s="163"/>
      <c r="AB14" s="163"/>
      <c r="AC14" s="162">
        <v>256.56</v>
      </c>
      <c r="AD14" s="162">
        <v>325.26</v>
      </c>
      <c r="AE14" s="162">
        <v>534.05999999999995</v>
      </c>
      <c r="AF14" s="162">
        <v>73544.88</v>
      </c>
      <c r="AG14" s="162">
        <v>25892.44</v>
      </c>
    </row>
    <row r="15" spans="2:33">
      <c r="B15" s="160" t="s">
        <v>167</v>
      </c>
      <c r="C15" s="161"/>
      <c r="D15" s="162">
        <v>65679.009999999995</v>
      </c>
      <c r="E15" s="162">
        <v>1292.28</v>
      </c>
      <c r="F15" s="161"/>
      <c r="G15" s="161"/>
      <c r="H15" s="162">
        <v>1923</v>
      </c>
      <c r="I15" s="162">
        <v>54.87</v>
      </c>
      <c r="J15" s="161"/>
      <c r="K15" s="161"/>
      <c r="L15" s="162">
        <v>72125.279999999999</v>
      </c>
      <c r="M15" s="163"/>
      <c r="N15" s="163"/>
      <c r="O15" s="162">
        <v>551.13</v>
      </c>
      <c r="P15" s="162">
        <v>1730.61</v>
      </c>
      <c r="Q15" s="163"/>
      <c r="R15" s="163"/>
      <c r="S15" s="164">
        <v>798.85</v>
      </c>
      <c r="T15" s="164">
        <v>254.25</v>
      </c>
      <c r="U15" s="163"/>
      <c r="V15" s="163"/>
      <c r="W15" s="164">
        <v>666</v>
      </c>
      <c r="X15" s="162">
        <v>47324.7</v>
      </c>
      <c r="Y15" s="162">
        <v>10425.299999999999</v>
      </c>
      <c r="Z15" s="161"/>
      <c r="AA15" s="164">
        <v>199.38</v>
      </c>
      <c r="AB15" s="162">
        <v>2371.38</v>
      </c>
      <c r="AC15" s="162">
        <v>63749.99</v>
      </c>
      <c r="AD15" s="162">
        <v>24954.42</v>
      </c>
      <c r="AE15" s="162">
        <v>49607.22</v>
      </c>
      <c r="AF15" s="162">
        <v>1401.24</v>
      </c>
      <c r="AG15" s="161"/>
    </row>
    <row r="16" spans="2:33">
      <c r="B16" s="160" t="s">
        <v>46</v>
      </c>
      <c r="C16" s="162">
        <v>26366.639999999999</v>
      </c>
      <c r="D16" s="162">
        <v>1550532.23</v>
      </c>
      <c r="E16" s="162">
        <v>1898094.35</v>
      </c>
      <c r="F16" s="162">
        <v>1145036.02</v>
      </c>
      <c r="G16" s="162">
        <v>336712.09</v>
      </c>
      <c r="H16" s="162">
        <v>106169.94</v>
      </c>
      <c r="I16" s="162">
        <v>73624.929999999993</v>
      </c>
      <c r="J16" s="162">
        <v>613175.54</v>
      </c>
      <c r="K16" s="162">
        <v>1003386.73</v>
      </c>
      <c r="L16" s="162">
        <v>4513099.6900000004</v>
      </c>
      <c r="M16" s="162">
        <v>53322.13</v>
      </c>
      <c r="N16" s="162">
        <v>704536.75</v>
      </c>
      <c r="O16" s="162">
        <v>312476</v>
      </c>
      <c r="P16" s="162">
        <v>111365.49</v>
      </c>
      <c r="Q16" s="162">
        <v>585058.31999999995</v>
      </c>
      <c r="R16" s="162">
        <v>1514406.97</v>
      </c>
      <c r="S16" s="162">
        <v>2992965.38</v>
      </c>
      <c r="T16" s="162">
        <v>398470.64</v>
      </c>
      <c r="U16" s="162">
        <v>176156.66</v>
      </c>
      <c r="V16" s="162">
        <v>459582.94</v>
      </c>
      <c r="W16" s="162">
        <v>325805.52</v>
      </c>
      <c r="X16" s="162">
        <v>252949.99</v>
      </c>
      <c r="Y16" s="162">
        <v>1489095.78</v>
      </c>
      <c r="Z16" s="162">
        <v>894696.76</v>
      </c>
      <c r="AA16" s="162">
        <v>508921.31</v>
      </c>
      <c r="AB16" s="162">
        <v>178685.35</v>
      </c>
      <c r="AC16" s="162">
        <v>1771079.45</v>
      </c>
      <c r="AD16" s="162">
        <v>845927.85</v>
      </c>
      <c r="AE16" s="162">
        <v>290331.31</v>
      </c>
      <c r="AF16" s="162">
        <v>2604656.2999999998</v>
      </c>
      <c r="AG16" s="162">
        <v>2903805.62</v>
      </c>
    </row>
    <row r="17" spans="2:33">
      <c r="B17" s="160" t="s">
        <v>524</v>
      </c>
      <c r="C17" s="162">
        <v>6377.48</v>
      </c>
      <c r="D17" s="162">
        <v>49702.46</v>
      </c>
      <c r="E17" s="162">
        <v>19930.55</v>
      </c>
      <c r="F17" s="161"/>
      <c r="G17" s="161"/>
      <c r="H17" s="162">
        <v>5121.18</v>
      </c>
      <c r="I17" s="162">
        <v>1145.99</v>
      </c>
      <c r="J17" s="162">
        <v>21171.07</v>
      </c>
      <c r="K17" s="162">
        <v>13053.22</v>
      </c>
      <c r="L17" s="162">
        <v>22670.22</v>
      </c>
      <c r="M17" s="161"/>
      <c r="N17" s="161"/>
      <c r="O17" s="162">
        <v>28.77</v>
      </c>
      <c r="P17" s="162">
        <v>9250.66</v>
      </c>
      <c r="Q17" s="162">
        <v>20905.04</v>
      </c>
      <c r="R17" s="162">
        <v>5871.29</v>
      </c>
      <c r="S17" s="162">
        <v>30354.13</v>
      </c>
      <c r="T17" s="162">
        <v>711.84</v>
      </c>
      <c r="U17" s="162">
        <v>88.86</v>
      </c>
      <c r="V17" s="162">
        <v>15276.59</v>
      </c>
      <c r="W17" s="162">
        <v>537.84</v>
      </c>
      <c r="X17" s="162">
        <v>31229.81</v>
      </c>
      <c r="Y17" s="162">
        <v>11908.1</v>
      </c>
      <c r="Z17" s="162">
        <v>12779.02</v>
      </c>
      <c r="AA17" s="162">
        <v>235.75</v>
      </c>
      <c r="AB17" s="162">
        <v>1277.3399999999999</v>
      </c>
      <c r="AC17" s="162">
        <v>1025.9000000000001</v>
      </c>
      <c r="AD17" s="162">
        <v>14163.07</v>
      </c>
      <c r="AE17" s="162">
        <v>19001.72</v>
      </c>
      <c r="AF17" s="162">
        <v>717.12</v>
      </c>
      <c r="AG17" s="162">
        <v>35249.980000000003</v>
      </c>
    </row>
    <row r="18" spans="2:33">
      <c r="B18" s="160" t="s">
        <v>174</v>
      </c>
      <c r="C18" s="161"/>
      <c r="D18" s="162">
        <v>16638.330000000002</v>
      </c>
      <c r="E18" s="162">
        <v>2189.64</v>
      </c>
      <c r="F18" s="164">
        <v>742.2</v>
      </c>
      <c r="G18" s="164">
        <v>890.64</v>
      </c>
      <c r="H18" s="162">
        <v>445.5</v>
      </c>
      <c r="I18" s="161"/>
      <c r="J18" s="161"/>
      <c r="K18" s="161"/>
      <c r="L18" s="161"/>
      <c r="M18" s="163"/>
      <c r="N18" s="163"/>
      <c r="O18" s="164">
        <v>316.64</v>
      </c>
      <c r="P18" s="161"/>
      <c r="Q18" s="161"/>
      <c r="R18" s="161"/>
      <c r="S18" s="162">
        <v>31619.84</v>
      </c>
      <c r="T18" s="162">
        <v>1544.1</v>
      </c>
      <c r="U18" s="164">
        <v>890.64</v>
      </c>
      <c r="V18" s="161"/>
      <c r="W18" s="164">
        <v>24.74</v>
      </c>
      <c r="X18" s="161"/>
      <c r="Y18" s="161"/>
      <c r="Z18" s="161"/>
      <c r="AA18" s="163"/>
      <c r="AB18" s="161"/>
      <c r="AC18" s="162">
        <v>197.92</v>
      </c>
      <c r="AD18" s="161"/>
      <c r="AE18" s="161"/>
      <c r="AF18" s="161"/>
      <c r="AG18" s="162">
        <v>482.43</v>
      </c>
    </row>
    <row r="19" spans="2:33">
      <c r="B19" s="160" t="s">
        <v>67</v>
      </c>
      <c r="C19" s="161"/>
      <c r="D19" s="161"/>
      <c r="E19" s="162">
        <v>537710.6</v>
      </c>
      <c r="F19" s="161"/>
      <c r="G19" s="161"/>
      <c r="H19" s="161"/>
      <c r="I19" s="163"/>
      <c r="J19" s="161"/>
      <c r="K19" s="163"/>
      <c r="L19" s="163"/>
      <c r="M19" s="163"/>
      <c r="N19" s="163"/>
      <c r="O19" s="163"/>
      <c r="P19" s="162">
        <v>253184.6</v>
      </c>
      <c r="Q19" s="162">
        <v>5914</v>
      </c>
      <c r="R19" s="162">
        <v>124194</v>
      </c>
      <c r="S19" s="161"/>
      <c r="T19" s="161"/>
      <c r="U19" s="163"/>
      <c r="V19" s="163"/>
      <c r="W19" s="163"/>
      <c r="X19" s="163"/>
      <c r="Y19" s="163"/>
      <c r="Z19" s="163"/>
      <c r="AA19" s="163"/>
      <c r="AB19" s="163"/>
      <c r="AC19" s="163"/>
      <c r="AD19" s="162">
        <v>340675.97</v>
      </c>
      <c r="AE19" s="163"/>
      <c r="AF19" s="162">
        <v>168650.23</v>
      </c>
      <c r="AG19" s="161"/>
    </row>
    <row r="20" spans="2:33">
      <c r="B20" s="160" t="s">
        <v>210</v>
      </c>
      <c r="C20" s="164">
        <v>476.75</v>
      </c>
      <c r="D20" s="161"/>
      <c r="E20" s="162">
        <v>26866.48</v>
      </c>
      <c r="F20" s="162">
        <v>1904.5</v>
      </c>
      <c r="G20" s="164">
        <v>276.95999999999998</v>
      </c>
      <c r="H20" s="162">
        <v>263.08</v>
      </c>
      <c r="I20" s="164">
        <v>770.19</v>
      </c>
      <c r="J20" s="161"/>
      <c r="K20" s="164">
        <v>579.64</v>
      </c>
      <c r="L20" s="162">
        <v>34611.18</v>
      </c>
      <c r="M20" s="162">
        <v>205498.17</v>
      </c>
      <c r="N20" s="162">
        <v>63228.84</v>
      </c>
      <c r="O20" s="162">
        <v>35075.24</v>
      </c>
      <c r="P20" s="162">
        <v>31209.83</v>
      </c>
      <c r="Q20" s="162">
        <v>6621.6</v>
      </c>
      <c r="R20" s="162">
        <v>2658.53</v>
      </c>
      <c r="S20" s="162">
        <v>149269.95000000001</v>
      </c>
      <c r="T20" s="163"/>
      <c r="U20" s="164">
        <v>191.88</v>
      </c>
      <c r="V20" s="164">
        <v>294.45</v>
      </c>
      <c r="W20" s="164">
        <v>327.81</v>
      </c>
      <c r="X20" s="162">
        <v>75541.37</v>
      </c>
      <c r="Y20" s="162">
        <v>190604.16</v>
      </c>
      <c r="Z20" s="162">
        <v>7942.98</v>
      </c>
      <c r="AA20" s="162">
        <v>4740.12</v>
      </c>
      <c r="AB20" s="162">
        <v>141227.70000000001</v>
      </c>
      <c r="AC20" s="162">
        <v>126947.69</v>
      </c>
      <c r="AD20" s="162">
        <v>72.36</v>
      </c>
      <c r="AE20" s="162">
        <v>2702.15</v>
      </c>
      <c r="AF20" s="162">
        <v>1161.6099999999999</v>
      </c>
      <c r="AG20" s="162">
        <v>225894.8</v>
      </c>
    </row>
    <row r="21" spans="2:33">
      <c r="B21" s="160" t="s">
        <v>120</v>
      </c>
      <c r="C21" s="161"/>
      <c r="D21" s="162">
        <v>32846.230000000003</v>
      </c>
      <c r="E21" s="161"/>
      <c r="F21" s="161"/>
      <c r="G21" s="161"/>
      <c r="H21" s="161"/>
      <c r="I21" s="162">
        <v>996.69</v>
      </c>
      <c r="J21" s="162">
        <v>61790.86</v>
      </c>
      <c r="K21" s="164">
        <v>642.6</v>
      </c>
      <c r="L21" s="162">
        <v>29313.03</v>
      </c>
      <c r="M21" s="161"/>
      <c r="N21" s="161"/>
      <c r="O21" s="162">
        <v>1839.81</v>
      </c>
      <c r="P21" s="161"/>
      <c r="Q21" s="162">
        <v>67293.89</v>
      </c>
      <c r="R21" s="162">
        <v>51535.5</v>
      </c>
      <c r="S21" s="161"/>
      <c r="T21" s="162">
        <v>1051.6400000000001</v>
      </c>
      <c r="U21" s="164">
        <v>81.06</v>
      </c>
      <c r="V21" s="163"/>
      <c r="W21" s="164">
        <v>114.99</v>
      </c>
      <c r="X21" s="161"/>
      <c r="Y21" s="161"/>
      <c r="Z21" s="162">
        <v>63.24</v>
      </c>
      <c r="AA21" s="161"/>
      <c r="AB21" s="162">
        <v>1821.56</v>
      </c>
      <c r="AC21" s="162">
        <v>50851.79</v>
      </c>
      <c r="AD21" s="161"/>
      <c r="AE21" s="162">
        <v>85.4</v>
      </c>
      <c r="AF21" s="161"/>
      <c r="AG21" s="162">
        <v>19852.490000000002</v>
      </c>
    </row>
    <row r="22" spans="2:33">
      <c r="B22" s="160" t="s">
        <v>206</v>
      </c>
      <c r="C22" s="161"/>
      <c r="D22" s="161"/>
      <c r="E22" s="161"/>
      <c r="F22" s="163"/>
      <c r="G22" s="161"/>
      <c r="H22" s="161"/>
      <c r="I22" s="161"/>
      <c r="J22" s="161"/>
      <c r="K22" s="163"/>
      <c r="L22" s="161"/>
      <c r="M22" s="163"/>
      <c r="N22" s="163"/>
      <c r="O22" s="161"/>
      <c r="P22" s="163"/>
      <c r="Q22" s="161"/>
      <c r="R22" s="161"/>
      <c r="S22" s="163"/>
      <c r="T22" s="161"/>
      <c r="U22" s="163"/>
      <c r="V22" s="163"/>
      <c r="W22" s="163"/>
      <c r="X22" s="163"/>
      <c r="Y22" s="161"/>
      <c r="Z22" s="163"/>
      <c r="AA22" s="163"/>
      <c r="AB22" s="161"/>
      <c r="AC22" s="161"/>
      <c r="AD22" s="163"/>
      <c r="AE22" s="162">
        <v>71818.77</v>
      </c>
      <c r="AF22" s="161"/>
      <c r="AG22" s="161"/>
    </row>
    <row r="23" spans="2:33">
      <c r="B23" s="160" t="s">
        <v>546</v>
      </c>
      <c r="C23" s="161"/>
      <c r="D23" s="161"/>
      <c r="E23" s="161"/>
      <c r="F23" s="161"/>
      <c r="G23" s="163"/>
      <c r="H23" s="161"/>
      <c r="I23" s="162">
        <v>2027.5</v>
      </c>
      <c r="J23" s="161"/>
      <c r="K23" s="164">
        <v>257.39999999999998</v>
      </c>
      <c r="L23" s="162">
        <v>1069.68</v>
      </c>
      <c r="M23" s="163"/>
      <c r="N23" s="163"/>
      <c r="O23" s="164">
        <v>311.99</v>
      </c>
      <c r="P23" s="163"/>
      <c r="Q23" s="163"/>
      <c r="R23" s="164">
        <v>163.63999999999999</v>
      </c>
      <c r="S23" s="163"/>
      <c r="T23" s="163"/>
      <c r="U23" s="163"/>
      <c r="V23" s="163"/>
      <c r="W23" s="163"/>
      <c r="X23" s="163"/>
      <c r="Y23" s="162">
        <v>1174.32</v>
      </c>
      <c r="Z23" s="161"/>
      <c r="AA23" s="163"/>
      <c r="AB23" s="163"/>
      <c r="AC23" s="164">
        <v>281.7</v>
      </c>
      <c r="AD23" s="164">
        <v>163.80000000000001</v>
      </c>
      <c r="AE23" s="163"/>
      <c r="AF23" s="163"/>
      <c r="AG23" s="163"/>
    </row>
    <row r="24" spans="2:33">
      <c r="B24" s="160" t="s">
        <v>555</v>
      </c>
      <c r="C24" s="162">
        <v>344.28</v>
      </c>
      <c r="D24" s="161"/>
      <c r="E24" s="161"/>
      <c r="F24" s="163"/>
      <c r="G24" s="163"/>
      <c r="H24" s="161"/>
      <c r="I24" s="161"/>
      <c r="J24" s="162">
        <v>344.28</v>
      </c>
      <c r="K24" s="161"/>
      <c r="L24" s="161"/>
      <c r="M24" s="163"/>
      <c r="N24" s="163"/>
      <c r="O24" s="163"/>
      <c r="P24" s="163"/>
      <c r="Q24" s="163"/>
      <c r="R24" s="161"/>
      <c r="S24" s="163"/>
      <c r="T24" s="163"/>
      <c r="U24" s="163"/>
      <c r="V24" s="163"/>
      <c r="W24" s="163"/>
      <c r="X24" s="163"/>
      <c r="Y24" s="163"/>
      <c r="Z24" s="162">
        <v>3385.42</v>
      </c>
      <c r="AA24" s="163"/>
      <c r="AB24" s="163"/>
      <c r="AC24" s="161"/>
      <c r="AD24" s="162">
        <v>344.28</v>
      </c>
      <c r="AE24" s="162">
        <v>1377.12</v>
      </c>
      <c r="AF24" s="161"/>
      <c r="AG24" s="162">
        <v>376.56</v>
      </c>
    </row>
    <row r="25" spans="2:33">
      <c r="B25" s="160" t="s">
        <v>498</v>
      </c>
      <c r="C25" s="161"/>
      <c r="D25" s="162">
        <v>7979.56</v>
      </c>
      <c r="E25" s="161"/>
      <c r="F25" s="163"/>
      <c r="G25" s="163"/>
      <c r="H25" s="161"/>
      <c r="I25" s="162">
        <v>21990.84</v>
      </c>
      <c r="J25" s="162">
        <v>22364.79</v>
      </c>
      <c r="K25" s="161"/>
      <c r="L25" s="162">
        <v>55287.92</v>
      </c>
      <c r="M25" s="163"/>
      <c r="N25" s="163"/>
      <c r="O25" s="163"/>
      <c r="P25" s="161"/>
      <c r="Q25" s="164">
        <v>814.59</v>
      </c>
      <c r="R25" s="162">
        <v>41073.199999999997</v>
      </c>
      <c r="S25" s="164">
        <v>762.95</v>
      </c>
      <c r="T25" s="163"/>
      <c r="U25" s="164">
        <v>720.81</v>
      </c>
      <c r="V25" s="163"/>
      <c r="W25" s="163"/>
      <c r="X25" s="164">
        <v>736.54</v>
      </c>
      <c r="Y25" s="163"/>
      <c r="Z25" s="162">
        <v>28923</v>
      </c>
      <c r="AA25" s="163"/>
      <c r="AB25" s="163"/>
      <c r="AC25" s="162">
        <v>60451.46</v>
      </c>
      <c r="AD25" s="162">
        <v>10790.79</v>
      </c>
      <c r="AE25" s="161"/>
      <c r="AF25" s="161"/>
      <c r="AG25" s="161"/>
    </row>
    <row r="26" spans="2:33">
      <c r="B26" s="160" t="s">
        <v>98</v>
      </c>
      <c r="C26" s="161"/>
      <c r="D26" s="163"/>
      <c r="E26" s="161"/>
      <c r="F26" s="163"/>
      <c r="G26" s="163"/>
      <c r="H26" s="161"/>
      <c r="I26" s="163"/>
      <c r="J26" s="161"/>
      <c r="K26" s="161"/>
      <c r="L26" s="163"/>
      <c r="M26" s="163"/>
      <c r="N26" s="163"/>
      <c r="O26" s="163"/>
      <c r="P26" s="161"/>
      <c r="Q26" s="161"/>
      <c r="R26" s="163"/>
      <c r="S26" s="163"/>
      <c r="T26" s="163"/>
      <c r="U26" s="164">
        <v>3</v>
      </c>
      <c r="V26" s="163"/>
      <c r="W26" s="164">
        <v>9.34</v>
      </c>
      <c r="X26" s="162">
        <v>4.67</v>
      </c>
      <c r="Y26" s="164">
        <v>3</v>
      </c>
      <c r="Z26" s="163"/>
      <c r="AA26" s="163"/>
      <c r="AB26" s="163"/>
      <c r="AC26" s="164">
        <v>6</v>
      </c>
      <c r="AD26" s="163"/>
      <c r="AE26" s="163"/>
      <c r="AF26" s="163"/>
      <c r="AG26" s="163"/>
    </row>
    <row r="27" spans="2:33">
      <c r="B27" s="160" t="s">
        <v>123</v>
      </c>
      <c r="C27" s="161"/>
      <c r="D27" s="161"/>
      <c r="E27" s="162">
        <v>362.1</v>
      </c>
      <c r="F27" s="161"/>
      <c r="G27" s="161"/>
      <c r="H27" s="161"/>
      <c r="I27" s="163"/>
      <c r="J27" s="162">
        <v>9897.99</v>
      </c>
      <c r="K27" s="162">
        <v>1450.82</v>
      </c>
      <c r="L27" s="164">
        <v>8.02</v>
      </c>
      <c r="M27" s="161"/>
      <c r="N27" s="163"/>
      <c r="O27" s="161"/>
      <c r="P27" s="162">
        <v>7519.75</v>
      </c>
      <c r="Q27" s="161"/>
      <c r="R27" s="163"/>
      <c r="S27" s="163"/>
      <c r="T27" s="163"/>
      <c r="U27" s="164">
        <v>222.56</v>
      </c>
      <c r="V27" s="163"/>
      <c r="W27" s="161"/>
      <c r="X27" s="162">
        <v>6685.63</v>
      </c>
      <c r="Y27" s="164">
        <v>512.28</v>
      </c>
      <c r="Z27" s="161"/>
      <c r="AA27" s="163"/>
      <c r="AB27" s="163"/>
      <c r="AC27" s="163"/>
      <c r="AD27" s="163"/>
      <c r="AE27" s="163"/>
      <c r="AF27" s="163"/>
      <c r="AG27" s="163"/>
    </row>
    <row r="28" spans="2:33">
      <c r="B28" s="160" t="s">
        <v>154</v>
      </c>
      <c r="C28" s="162">
        <v>2592.1799999999998</v>
      </c>
      <c r="D28" s="161"/>
      <c r="E28" s="161"/>
      <c r="F28" s="161"/>
      <c r="G28" s="161"/>
      <c r="H28" s="161"/>
      <c r="I28" s="164">
        <v>6.71</v>
      </c>
      <c r="J28" s="161"/>
      <c r="K28" s="161"/>
      <c r="L28" s="163"/>
      <c r="M28" s="161"/>
      <c r="N28" s="163"/>
      <c r="O28" s="161"/>
      <c r="P28" s="162">
        <v>3945.52</v>
      </c>
      <c r="Q28" s="162">
        <v>1973.9</v>
      </c>
      <c r="R28" s="164">
        <v>8.7799999999999994</v>
      </c>
      <c r="S28" s="161"/>
      <c r="T28" s="163"/>
      <c r="U28" s="163"/>
      <c r="V28" s="163"/>
      <c r="W28" s="162">
        <v>3770.45</v>
      </c>
      <c r="X28" s="161"/>
      <c r="Y28" s="163"/>
      <c r="Z28" s="162">
        <v>2614.21</v>
      </c>
      <c r="AA28" s="161"/>
      <c r="AB28" s="163"/>
      <c r="AC28" s="163"/>
      <c r="AD28" s="163"/>
      <c r="AE28" s="163"/>
      <c r="AF28" s="163"/>
      <c r="AG28" s="163"/>
    </row>
    <row r="29" spans="2:33">
      <c r="B29" s="160" t="s">
        <v>189</v>
      </c>
      <c r="C29" s="161"/>
      <c r="D29" s="161"/>
      <c r="E29" s="161"/>
      <c r="F29" s="161"/>
      <c r="G29" s="163"/>
      <c r="H29" s="162">
        <v>589</v>
      </c>
      <c r="I29" s="163"/>
      <c r="J29" s="162">
        <v>2120.4</v>
      </c>
      <c r="K29" s="162">
        <v>3569.34</v>
      </c>
      <c r="L29" s="162">
        <v>424.08</v>
      </c>
      <c r="M29" s="162">
        <v>2544.48</v>
      </c>
      <c r="N29" s="163"/>
      <c r="O29" s="162">
        <v>2367.7800000000002</v>
      </c>
      <c r="P29" s="161"/>
      <c r="Q29" s="161"/>
      <c r="R29" s="161"/>
      <c r="S29" s="162">
        <v>1696.32</v>
      </c>
      <c r="T29" s="163"/>
      <c r="U29" s="163"/>
      <c r="V29" s="161"/>
      <c r="W29" s="163"/>
      <c r="X29" s="162">
        <v>5442.36</v>
      </c>
      <c r="Y29" s="164">
        <v>388.74</v>
      </c>
      <c r="Z29" s="163"/>
      <c r="AA29" s="162">
        <v>2532.6999999999998</v>
      </c>
      <c r="AB29" s="164">
        <v>200.26</v>
      </c>
      <c r="AC29" s="164">
        <v>212.04</v>
      </c>
      <c r="AD29" s="164">
        <v>94.24</v>
      </c>
      <c r="AE29" s="162">
        <v>1083.76</v>
      </c>
      <c r="AF29" s="162">
        <v>1083.76</v>
      </c>
      <c r="AG29" s="162">
        <v>435.86</v>
      </c>
    </row>
    <row r="30" spans="2:33">
      <c r="B30" s="160" t="s">
        <v>103</v>
      </c>
      <c r="C30" s="162">
        <v>8151</v>
      </c>
      <c r="D30" s="161"/>
      <c r="E30" s="161"/>
      <c r="F30" s="163"/>
      <c r="G30" s="161"/>
      <c r="H30" s="161"/>
      <c r="I30" s="163"/>
      <c r="J30" s="162">
        <v>1254</v>
      </c>
      <c r="K30" s="162">
        <v>8151</v>
      </c>
      <c r="L30" s="161"/>
      <c r="M30" s="163"/>
      <c r="N30" s="163"/>
      <c r="O30" s="163"/>
      <c r="P30" s="161"/>
      <c r="Q30" s="161"/>
      <c r="R30" s="161"/>
      <c r="S30" s="163"/>
      <c r="T30" s="163"/>
      <c r="U30" s="163"/>
      <c r="V30" s="162">
        <v>10659</v>
      </c>
      <c r="W30" s="163"/>
      <c r="X30" s="162">
        <v>37620</v>
      </c>
      <c r="Y30" s="161"/>
      <c r="Z30" s="161"/>
      <c r="AA30" s="163"/>
      <c r="AB30" s="163"/>
      <c r="AC30" s="161"/>
      <c r="AD30" s="161"/>
      <c r="AE30" s="162">
        <v>21318</v>
      </c>
      <c r="AF30" s="162">
        <v>8778</v>
      </c>
      <c r="AG30" s="161"/>
    </row>
    <row r="31" spans="2:33">
      <c r="B31" s="160" t="s">
        <v>111</v>
      </c>
      <c r="C31" s="161"/>
      <c r="D31" s="161"/>
      <c r="E31" s="162">
        <v>15.81</v>
      </c>
      <c r="F31" s="161"/>
      <c r="G31" s="161"/>
      <c r="H31" s="161"/>
      <c r="I31" s="163"/>
      <c r="J31" s="161"/>
      <c r="K31" s="163"/>
      <c r="L31" s="162">
        <v>11167.27</v>
      </c>
      <c r="M31" s="163"/>
      <c r="N31" s="163"/>
      <c r="O31" s="164">
        <v>357.12</v>
      </c>
      <c r="P31" s="162">
        <v>13613.77</v>
      </c>
      <c r="Q31" s="162">
        <v>2884.41</v>
      </c>
      <c r="R31" s="162">
        <v>2823.79</v>
      </c>
      <c r="S31" s="162">
        <v>281.16000000000003</v>
      </c>
      <c r="T31" s="161"/>
      <c r="U31" s="163"/>
      <c r="V31" s="162">
        <v>1215.6400000000001</v>
      </c>
      <c r="W31" s="164">
        <v>42.72</v>
      </c>
      <c r="X31" s="161"/>
      <c r="Y31" s="162">
        <v>19168.02</v>
      </c>
      <c r="Z31" s="162">
        <v>3108.4</v>
      </c>
      <c r="AA31" s="164">
        <v>357.12</v>
      </c>
      <c r="AB31" s="164">
        <v>75.12</v>
      </c>
      <c r="AC31" s="162">
        <v>1335</v>
      </c>
      <c r="AD31" s="162">
        <v>2392.11</v>
      </c>
      <c r="AE31" s="162">
        <v>1670.85</v>
      </c>
      <c r="AF31" s="161"/>
      <c r="AG31" s="161"/>
    </row>
    <row r="32" spans="2:33">
      <c r="B32" s="160" t="s">
        <v>781</v>
      </c>
      <c r="C32" s="162">
        <v>49851.6</v>
      </c>
      <c r="D32" s="162">
        <v>22841.88</v>
      </c>
      <c r="E32" s="161"/>
      <c r="F32" s="161"/>
      <c r="G32" s="161"/>
      <c r="H32" s="162">
        <v>1938.72</v>
      </c>
      <c r="I32" s="161"/>
      <c r="J32" s="162">
        <v>332.88</v>
      </c>
      <c r="K32" s="161"/>
      <c r="L32" s="163"/>
      <c r="M32" s="161"/>
      <c r="N32" s="163"/>
      <c r="O32" s="163"/>
      <c r="P32" s="163"/>
      <c r="Q32" s="162">
        <v>2060.4</v>
      </c>
      <c r="R32" s="163"/>
      <c r="S32" s="162">
        <v>60885.04</v>
      </c>
      <c r="T32" s="162">
        <v>46323.12</v>
      </c>
      <c r="U32" s="164">
        <v>553.91999999999996</v>
      </c>
      <c r="V32" s="163"/>
      <c r="W32" s="164">
        <v>46.16</v>
      </c>
      <c r="X32" s="162">
        <v>22965.49</v>
      </c>
      <c r="Y32" s="163"/>
      <c r="Z32" s="164">
        <v>685.08</v>
      </c>
      <c r="AA32" s="164">
        <v>46.16</v>
      </c>
      <c r="AB32" s="163"/>
      <c r="AC32" s="163"/>
      <c r="AD32" s="163"/>
      <c r="AE32" s="162">
        <v>21922.560000000001</v>
      </c>
      <c r="AF32" s="161"/>
      <c r="AG32" s="162">
        <v>507.76</v>
      </c>
    </row>
    <row r="33" spans="2:33">
      <c r="B33" s="160" t="s">
        <v>183</v>
      </c>
      <c r="C33" s="161"/>
      <c r="D33" s="161"/>
      <c r="E33" s="161"/>
      <c r="F33" s="161"/>
      <c r="G33" s="161"/>
      <c r="H33" s="162">
        <v>0</v>
      </c>
      <c r="I33" s="162">
        <v>0</v>
      </c>
      <c r="J33" s="162">
        <v>0</v>
      </c>
      <c r="K33" s="162">
        <v>0</v>
      </c>
      <c r="L33" s="163"/>
      <c r="M33" s="161"/>
      <c r="N33" s="163"/>
      <c r="O33" s="163"/>
      <c r="P33" s="163"/>
      <c r="Q33" s="161"/>
      <c r="R33" s="161"/>
      <c r="S33" s="161"/>
      <c r="T33" s="163"/>
      <c r="U33" s="161"/>
      <c r="V33" s="161"/>
      <c r="W33" s="161"/>
      <c r="X33" s="161"/>
      <c r="Y33" s="161"/>
      <c r="Z33" s="161"/>
      <c r="AA33" s="163"/>
      <c r="AB33" s="163"/>
      <c r="AC33" s="161"/>
      <c r="AD33" s="161"/>
      <c r="AE33" s="161"/>
      <c r="AF33" s="161"/>
      <c r="AG33" s="161"/>
    </row>
    <row r="34" spans="2:33">
      <c r="B34" s="160" t="s">
        <v>563</v>
      </c>
      <c r="C34" s="162">
        <v>170.31</v>
      </c>
      <c r="D34" s="162">
        <v>236.14</v>
      </c>
      <c r="E34" s="162">
        <v>968.95</v>
      </c>
      <c r="F34" s="162">
        <v>17.25</v>
      </c>
      <c r="G34" s="162">
        <v>178</v>
      </c>
      <c r="H34" s="162">
        <v>537.32000000000005</v>
      </c>
      <c r="I34" s="162">
        <v>311.60000000000002</v>
      </c>
      <c r="J34" s="161"/>
      <c r="K34" s="162">
        <v>897.6</v>
      </c>
      <c r="L34" s="164">
        <v>469.92</v>
      </c>
      <c r="M34" s="162">
        <v>4094.6</v>
      </c>
      <c r="N34" s="164">
        <v>56.77</v>
      </c>
      <c r="O34" s="163"/>
      <c r="P34" s="163"/>
      <c r="Q34" s="162">
        <v>31912.79</v>
      </c>
      <c r="R34" s="162">
        <v>179.76</v>
      </c>
      <c r="S34" s="162">
        <v>3381.81</v>
      </c>
      <c r="T34" s="161"/>
      <c r="U34" s="162">
        <v>44912.34</v>
      </c>
      <c r="V34" s="162">
        <v>279846.03000000003</v>
      </c>
      <c r="W34" s="162">
        <v>41409.17</v>
      </c>
      <c r="X34" s="162">
        <v>1004.84</v>
      </c>
      <c r="Y34" s="162">
        <v>252481.42</v>
      </c>
      <c r="Z34" s="162">
        <v>168624.54</v>
      </c>
      <c r="AA34" s="164">
        <v>627.46</v>
      </c>
      <c r="AB34" s="164">
        <v>103.5</v>
      </c>
      <c r="AC34" s="162">
        <v>8563.4500000000007</v>
      </c>
      <c r="AD34" s="162">
        <v>8094.99</v>
      </c>
      <c r="AE34" s="162">
        <v>806.88</v>
      </c>
      <c r="AF34" s="162">
        <v>73653.58</v>
      </c>
      <c r="AG34" s="162">
        <v>152770.62</v>
      </c>
    </row>
    <row r="35" spans="2:33">
      <c r="B35" s="160" t="s">
        <v>565</v>
      </c>
      <c r="C35" s="161"/>
      <c r="D35" s="161"/>
      <c r="E35" s="161"/>
      <c r="F35" s="161"/>
      <c r="G35" s="161"/>
      <c r="H35" s="161"/>
      <c r="I35" s="161"/>
      <c r="J35" s="161"/>
      <c r="K35" s="161"/>
      <c r="L35" s="161"/>
      <c r="M35" s="163"/>
      <c r="N35" s="163"/>
      <c r="O35" s="161"/>
      <c r="P35" s="163"/>
      <c r="Q35" s="161"/>
      <c r="R35" s="161"/>
      <c r="S35" s="163"/>
      <c r="T35" s="161"/>
      <c r="U35" s="163"/>
      <c r="V35" s="163"/>
      <c r="W35" s="161"/>
      <c r="X35" s="163"/>
      <c r="Y35" s="163"/>
      <c r="Z35" s="161"/>
      <c r="AA35" s="163"/>
      <c r="AB35" s="163"/>
      <c r="AC35" s="163"/>
      <c r="AD35" s="163"/>
      <c r="AE35" s="164">
        <v>440</v>
      </c>
      <c r="AF35" s="163"/>
      <c r="AG35" s="164">
        <v>150</v>
      </c>
    </row>
    <row r="36" spans="2:33">
      <c r="B36" s="160" t="s">
        <v>95</v>
      </c>
      <c r="C36" s="161"/>
      <c r="D36" s="162">
        <v>51382.28</v>
      </c>
      <c r="E36" s="162">
        <v>3976.8</v>
      </c>
      <c r="F36" s="162">
        <v>8.48</v>
      </c>
      <c r="G36" s="161"/>
      <c r="H36" s="162">
        <v>7167.9</v>
      </c>
      <c r="I36" s="162">
        <v>13320.52</v>
      </c>
      <c r="J36" s="162">
        <v>3541.52</v>
      </c>
      <c r="K36" s="162">
        <v>6827.09</v>
      </c>
      <c r="L36" s="162">
        <v>34.729999999999997</v>
      </c>
      <c r="M36" s="161"/>
      <c r="N36" s="161"/>
      <c r="O36" s="161"/>
      <c r="P36" s="164">
        <v>99.56</v>
      </c>
      <c r="Q36" s="162">
        <v>43850.26</v>
      </c>
      <c r="R36" s="162">
        <v>6680.82</v>
      </c>
      <c r="S36" s="162">
        <v>76</v>
      </c>
      <c r="T36" s="162">
        <v>33857.15</v>
      </c>
      <c r="U36" s="164">
        <v>776.3</v>
      </c>
      <c r="V36" s="161"/>
      <c r="W36" s="161"/>
      <c r="X36" s="164">
        <v>121.8</v>
      </c>
      <c r="Y36" s="164">
        <v>159.18</v>
      </c>
      <c r="Z36" s="161"/>
      <c r="AA36" s="163"/>
      <c r="AB36" s="164">
        <v>13.83</v>
      </c>
      <c r="AC36" s="163"/>
      <c r="AD36" s="161"/>
      <c r="AE36" s="162">
        <v>18.71</v>
      </c>
      <c r="AF36" s="162">
        <v>49500.57</v>
      </c>
      <c r="AG36" s="162">
        <v>3983.3</v>
      </c>
    </row>
    <row r="37" spans="2:33">
      <c r="B37" s="160" t="s">
        <v>152</v>
      </c>
      <c r="C37" s="162">
        <v>212.5</v>
      </c>
      <c r="D37" s="162">
        <v>62922.36</v>
      </c>
      <c r="E37" s="162">
        <v>77850.179999999993</v>
      </c>
      <c r="F37" s="162">
        <v>1123.68</v>
      </c>
      <c r="G37" s="161"/>
      <c r="H37" s="161"/>
      <c r="I37" s="162">
        <v>222.96</v>
      </c>
      <c r="J37" s="161"/>
      <c r="K37" s="162">
        <v>1180.08</v>
      </c>
      <c r="L37" s="161"/>
      <c r="M37" s="161"/>
      <c r="N37" s="161"/>
      <c r="O37" s="161"/>
      <c r="P37" s="164">
        <v>188.28</v>
      </c>
      <c r="Q37" s="161"/>
      <c r="R37" s="161"/>
      <c r="S37" s="161"/>
      <c r="T37" s="161"/>
      <c r="U37" s="162">
        <v>248.51</v>
      </c>
      <c r="V37" s="161"/>
      <c r="W37" s="162">
        <v>40206.6</v>
      </c>
      <c r="X37" s="164">
        <v>664.8</v>
      </c>
      <c r="Y37" s="164">
        <v>916.73</v>
      </c>
      <c r="Z37" s="162">
        <v>2293.75</v>
      </c>
      <c r="AA37" s="164">
        <v>387.36</v>
      </c>
      <c r="AB37" s="163"/>
      <c r="AC37" s="164">
        <v>318</v>
      </c>
      <c r="AD37" s="162">
        <v>2085.31</v>
      </c>
      <c r="AE37" s="162">
        <v>45.29</v>
      </c>
      <c r="AF37" s="161"/>
      <c r="AG37" s="162">
        <v>50081.91</v>
      </c>
    </row>
    <row r="38" spans="2:33">
      <c r="B38" s="160" t="s">
        <v>522</v>
      </c>
      <c r="C38" s="162">
        <v>783.6</v>
      </c>
      <c r="D38" s="162">
        <v>22139.37</v>
      </c>
      <c r="E38" s="162">
        <v>6321.81</v>
      </c>
      <c r="F38" s="163"/>
      <c r="G38" s="161"/>
      <c r="H38" s="162">
        <v>62890.54</v>
      </c>
      <c r="I38" s="162">
        <v>4035.73</v>
      </c>
      <c r="J38" s="162">
        <v>378.67</v>
      </c>
      <c r="K38" s="162">
        <v>29981.69</v>
      </c>
      <c r="L38" s="162">
        <v>30610.34</v>
      </c>
      <c r="M38" s="161"/>
      <c r="N38" s="161"/>
      <c r="O38" s="162">
        <v>2711.52</v>
      </c>
      <c r="P38" s="161"/>
      <c r="Q38" s="162">
        <v>19341.88</v>
      </c>
      <c r="R38" s="162">
        <v>141.36000000000001</v>
      </c>
      <c r="S38" s="162">
        <v>2390.6999999999998</v>
      </c>
      <c r="T38" s="161"/>
      <c r="U38" s="162">
        <v>757.34</v>
      </c>
      <c r="V38" s="162">
        <v>63598.05</v>
      </c>
      <c r="W38" s="162">
        <v>112196.2</v>
      </c>
      <c r="X38" s="164">
        <v>208.17</v>
      </c>
      <c r="Y38" s="163"/>
      <c r="Z38" s="162">
        <v>29220.3</v>
      </c>
      <c r="AA38" s="163"/>
      <c r="AB38" s="163"/>
      <c r="AC38" s="162">
        <v>91.59</v>
      </c>
      <c r="AD38" s="162">
        <v>5606.81</v>
      </c>
      <c r="AE38" s="161"/>
      <c r="AF38" s="161"/>
      <c r="AG38" s="162">
        <v>324.83999999999997</v>
      </c>
    </row>
    <row r="39" spans="2:33">
      <c r="B39" s="160" t="s">
        <v>133</v>
      </c>
      <c r="C39" s="162">
        <v>37799.46</v>
      </c>
      <c r="D39" s="162">
        <v>477.96</v>
      </c>
      <c r="E39" s="162">
        <v>5783.94</v>
      </c>
      <c r="F39" s="163"/>
      <c r="G39" s="162">
        <v>1870.92</v>
      </c>
      <c r="H39" s="161"/>
      <c r="I39" s="161"/>
      <c r="J39" s="161"/>
      <c r="K39" s="161"/>
      <c r="L39" s="162">
        <v>332.52</v>
      </c>
      <c r="M39" s="162">
        <v>25404.35</v>
      </c>
      <c r="N39" s="162">
        <v>5366.31</v>
      </c>
      <c r="O39" s="162">
        <v>2822.88</v>
      </c>
      <c r="P39" s="162">
        <v>298.56</v>
      </c>
      <c r="Q39" s="161"/>
      <c r="R39" s="162">
        <v>41385.54</v>
      </c>
      <c r="S39" s="162">
        <v>279.60000000000002</v>
      </c>
      <c r="T39" s="162">
        <v>59307.14</v>
      </c>
      <c r="U39" s="162">
        <v>12071.94</v>
      </c>
      <c r="V39" s="162">
        <v>880.56</v>
      </c>
      <c r="W39" s="162">
        <v>990.62</v>
      </c>
      <c r="X39" s="163"/>
      <c r="Y39" s="162">
        <v>517.79999999999995</v>
      </c>
      <c r="Z39" s="162">
        <v>1243.44</v>
      </c>
      <c r="AA39" s="163"/>
      <c r="AB39" s="162">
        <v>275.88</v>
      </c>
      <c r="AC39" s="161"/>
      <c r="AD39" s="162">
        <v>1452.16</v>
      </c>
      <c r="AE39" s="162">
        <v>1531.62</v>
      </c>
      <c r="AF39" s="161"/>
      <c r="AG39" s="161"/>
    </row>
    <row r="40" spans="2:33">
      <c r="B40" s="160" t="s">
        <v>153</v>
      </c>
      <c r="C40" s="161"/>
      <c r="D40" s="162">
        <v>17156.52</v>
      </c>
      <c r="E40" s="162">
        <v>732.48</v>
      </c>
      <c r="F40" s="163"/>
      <c r="G40" s="161"/>
      <c r="H40" s="162">
        <v>3016.8</v>
      </c>
      <c r="I40" s="162">
        <v>15092.16</v>
      </c>
      <c r="J40" s="162">
        <v>1150.8</v>
      </c>
      <c r="K40" s="162">
        <v>2998.98</v>
      </c>
      <c r="L40" s="161"/>
      <c r="M40" s="161"/>
      <c r="N40" s="163"/>
      <c r="O40" s="162">
        <v>8666.16</v>
      </c>
      <c r="P40" s="161"/>
      <c r="Q40" s="161"/>
      <c r="R40" s="161"/>
      <c r="S40" s="161"/>
      <c r="T40" s="163"/>
      <c r="U40" s="161"/>
      <c r="V40" s="161"/>
      <c r="W40" s="162">
        <v>10511.28</v>
      </c>
      <c r="X40" s="163"/>
      <c r="Y40" s="161"/>
      <c r="Z40" s="164">
        <v>751.2</v>
      </c>
      <c r="AA40" s="163"/>
      <c r="AB40" s="161"/>
      <c r="AC40" s="162">
        <v>10075.92</v>
      </c>
      <c r="AD40" s="162">
        <v>19369.32</v>
      </c>
      <c r="AE40" s="163"/>
      <c r="AF40" s="163"/>
      <c r="AG40" s="164">
        <v>751.2</v>
      </c>
    </row>
    <row r="41" spans="2:33">
      <c r="B41" s="160" t="s">
        <v>92</v>
      </c>
      <c r="C41" s="162">
        <v>4456</v>
      </c>
      <c r="D41" s="162">
        <v>68951.44</v>
      </c>
      <c r="E41" s="162">
        <v>14394.52</v>
      </c>
      <c r="F41" s="162">
        <v>935.02</v>
      </c>
      <c r="G41" s="162">
        <v>73955.8</v>
      </c>
      <c r="H41" s="162">
        <v>11143.22</v>
      </c>
      <c r="I41" s="161"/>
      <c r="J41" s="162">
        <v>575.04</v>
      </c>
      <c r="K41" s="162">
        <v>1758.18</v>
      </c>
      <c r="L41" s="162">
        <v>29090.5</v>
      </c>
      <c r="M41" s="162">
        <v>2875.2</v>
      </c>
      <c r="N41" s="164">
        <v>214.2</v>
      </c>
      <c r="O41" s="162">
        <v>28923.360000000001</v>
      </c>
      <c r="P41" s="162">
        <v>49605.54</v>
      </c>
      <c r="Q41" s="162">
        <v>44708.800000000003</v>
      </c>
      <c r="R41" s="162">
        <v>35682.9</v>
      </c>
      <c r="S41" s="162">
        <v>6352.33</v>
      </c>
      <c r="T41" s="162">
        <v>509.56</v>
      </c>
      <c r="U41" s="162">
        <v>3249.48</v>
      </c>
      <c r="V41" s="162">
        <v>1495.68</v>
      </c>
      <c r="W41" s="163"/>
      <c r="X41" s="164">
        <v>162.78</v>
      </c>
      <c r="Y41" s="162">
        <v>2198.7399999999998</v>
      </c>
      <c r="Z41" s="164">
        <v>883.4</v>
      </c>
      <c r="AA41" s="164">
        <v>136.32</v>
      </c>
      <c r="AB41" s="162">
        <v>6851.57</v>
      </c>
      <c r="AC41" s="164">
        <v>974.25</v>
      </c>
      <c r="AD41" s="163"/>
      <c r="AE41" s="164">
        <v>617.46</v>
      </c>
      <c r="AF41" s="162">
        <v>33999.699999999997</v>
      </c>
      <c r="AG41" s="162">
        <v>64808.73</v>
      </c>
    </row>
    <row r="42" spans="2:33">
      <c r="B42" s="160" t="s">
        <v>303</v>
      </c>
      <c r="C42" s="161"/>
      <c r="D42" s="162">
        <v>63846.879999999997</v>
      </c>
      <c r="E42" s="162">
        <v>3568.32</v>
      </c>
      <c r="F42" s="161"/>
      <c r="G42" s="161"/>
      <c r="H42" s="161"/>
      <c r="I42" s="162">
        <v>889.2</v>
      </c>
      <c r="J42" s="161"/>
      <c r="K42" s="162">
        <v>166635.70000000001</v>
      </c>
      <c r="L42" s="161"/>
      <c r="M42" s="161"/>
      <c r="N42" s="161"/>
      <c r="O42" s="162">
        <v>14221.44</v>
      </c>
      <c r="P42" s="162">
        <v>15.52</v>
      </c>
      <c r="Q42" s="161"/>
      <c r="R42" s="162">
        <v>56090.02</v>
      </c>
      <c r="S42" s="161"/>
      <c r="T42" s="161"/>
      <c r="U42" s="161"/>
      <c r="V42" s="162">
        <v>23.58</v>
      </c>
      <c r="W42" s="161"/>
      <c r="X42" s="161"/>
      <c r="Y42" s="161"/>
      <c r="Z42" s="162">
        <v>77.2</v>
      </c>
      <c r="AA42" s="163"/>
      <c r="AB42" s="164">
        <v>124.16</v>
      </c>
      <c r="AC42" s="161"/>
      <c r="AD42" s="161"/>
      <c r="AE42" s="161"/>
      <c r="AF42" s="161"/>
      <c r="AG42" s="161"/>
    </row>
    <row r="43" spans="2:33">
      <c r="B43" s="160" t="s">
        <v>75</v>
      </c>
      <c r="C43" s="161"/>
      <c r="D43" s="161"/>
      <c r="E43" s="161"/>
      <c r="F43" s="161"/>
      <c r="G43" s="161"/>
      <c r="H43" s="161"/>
      <c r="I43" s="161"/>
      <c r="J43" s="161"/>
      <c r="K43" s="161"/>
      <c r="L43" s="161"/>
      <c r="M43" s="163"/>
      <c r="N43" s="163"/>
      <c r="O43" s="161"/>
      <c r="P43" s="161"/>
      <c r="Q43" s="161"/>
      <c r="R43" s="161"/>
      <c r="S43" s="161"/>
      <c r="T43" s="162">
        <v>145052.91</v>
      </c>
      <c r="U43" s="162">
        <v>9882.09</v>
      </c>
      <c r="V43" s="162">
        <v>411.2</v>
      </c>
      <c r="W43" s="161"/>
      <c r="X43" s="161"/>
      <c r="Y43" s="162">
        <v>138203.70000000001</v>
      </c>
      <c r="Z43" s="161"/>
      <c r="AA43" s="161"/>
      <c r="AB43" s="163"/>
      <c r="AC43" s="162">
        <v>411.2</v>
      </c>
      <c r="AD43" s="161"/>
      <c r="AE43" s="161"/>
      <c r="AF43" s="161"/>
      <c r="AG43" s="161"/>
    </row>
    <row r="44" spans="2:33">
      <c r="B44" s="160" t="s">
        <v>752</v>
      </c>
      <c r="C44" s="162">
        <v>46869.99</v>
      </c>
      <c r="D44" s="162">
        <v>30428.25</v>
      </c>
      <c r="E44" s="162">
        <v>7650.02</v>
      </c>
      <c r="F44" s="162">
        <v>387.12</v>
      </c>
      <c r="G44" s="161"/>
      <c r="H44" s="162">
        <v>1930.54</v>
      </c>
      <c r="I44" s="162">
        <v>24577.39</v>
      </c>
      <c r="J44" s="162">
        <v>178640.94</v>
      </c>
      <c r="K44" s="162">
        <v>483056.04</v>
      </c>
      <c r="L44" s="162">
        <v>41478.46</v>
      </c>
      <c r="M44" s="162">
        <v>436.68</v>
      </c>
      <c r="N44" s="162">
        <v>51.04</v>
      </c>
      <c r="O44" s="162">
        <v>11414.31</v>
      </c>
      <c r="P44" s="162">
        <v>2412.17</v>
      </c>
      <c r="Q44" s="162">
        <v>18439.12</v>
      </c>
      <c r="R44" s="162">
        <v>264048.18</v>
      </c>
      <c r="S44" s="162">
        <v>278642.12</v>
      </c>
      <c r="T44" s="162">
        <v>3502.82</v>
      </c>
      <c r="U44" s="162">
        <v>6693.91</v>
      </c>
      <c r="V44" s="162">
        <v>2827.45</v>
      </c>
      <c r="W44" s="162">
        <v>15793.81</v>
      </c>
      <c r="X44" s="162">
        <v>1248.06</v>
      </c>
      <c r="Y44" s="162">
        <v>1245.9000000000001</v>
      </c>
      <c r="Z44" s="162">
        <v>228458.89</v>
      </c>
      <c r="AA44" s="162">
        <v>795.59</v>
      </c>
      <c r="AB44" s="164">
        <v>492.52</v>
      </c>
      <c r="AC44" s="162">
        <v>209559.37</v>
      </c>
      <c r="AD44" s="162">
        <v>71450.23</v>
      </c>
      <c r="AE44" s="162">
        <v>13748.32</v>
      </c>
      <c r="AF44" s="162">
        <v>517127.78</v>
      </c>
      <c r="AG44" s="162">
        <v>110.88</v>
      </c>
    </row>
    <row r="45" spans="2:33">
      <c r="B45" s="160" t="s">
        <v>536</v>
      </c>
      <c r="C45" s="162">
        <v>68230.8</v>
      </c>
      <c r="D45" s="162">
        <v>30370.83</v>
      </c>
      <c r="E45" s="162">
        <v>1004.4</v>
      </c>
      <c r="F45" s="162">
        <v>789.66</v>
      </c>
      <c r="G45" s="162">
        <v>2511.48</v>
      </c>
      <c r="H45" s="162">
        <v>1778.4</v>
      </c>
      <c r="I45" s="161"/>
      <c r="J45" s="162">
        <v>43095.46</v>
      </c>
      <c r="K45" s="161"/>
      <c r="L45" s="162">
        <v>399.24</v>
      </c>
      <c r="M45" s="161"/>
      <c r="N45" s="161"/>
      <c r="O45" s="161"/>
      <c r="P45" s="162">
        <v>30694.34</v>
      </c>
      <c r="Q45" s="161"/>
      <c r="R45" s="161"/>
      <c r="S45" s="163"/>
      <c r="T45" s="162">
        <v>34719.440000000002</v>
      </c>
      <c r="U45" s="162">
        <v>114600.8</v>
      </c>
      <c r="V45" s="162">
        <v>157630.67000000001</v>
      </c>
      <c r="W45" s="164">
        <v>999.24</v>
      </c>
      <c r="X45" s="162">
        <v>156</v>
      </c>
      <c r="Y45" s="162">
        <v>1282.1199999999999</v>
      </c>
      <c r="Z45" s="162">
        <v>2540.13</v>
      </c>
      <c r="AA45" s="162">
        <v>75823.06</v>
      </c>
      <c r="AB45" s="164">
        <v>502.2</v>
      </c>
      <c r="AC45" s="162">
        <v>52922.57</v>
      </c>
      <c r="AD45" s="163"/>
      <c r="AE45" s="162">
        <v>1217.3</v>
      </c>
      <c r="AF45" s="161"/>
      <c r="AG45" s="162">
        <v>589.55999999999995</v>
      </c>
    </row>
    <row r="46" spans="2:33">
      <c r="B46" s="160" t="s">
        <v>539</v>
      </c>
      <c r="C46" s="162">
        <v>24333.74</v>
      </c>
      <c r="D46" s="161"/>
      <c r="E46" s="162">
        <v>1819.92</v>
      </c>
      <c r="F46" s="161"/>
      <c r="G46" s="163"/>
      <c r="H46" s="162">
        <v>62.5</v>
      </c>
      <c r="I46" s="162">
        <v>36986.800000000003</v>
      </c>
      <c r="J46" s="162">
        <v>22236.03</v>
      </c>
      <c r="K46" s="162">
        <v>8486.41</v>
      </c>
      <c r="L46" s="162">
        <v>33604.76</v>
      </c>
      <c r="M46" s="162">
        <v>1793.32</v>
      </c>
      <c r="N46" s="162">
        <v>2292.2399999999998</v>
      </c>
      <c r="O46" s="162">
        <v>2081.52</v>
      </c>
      <c r="P46" s="162">
        <v>76.33</v>
      </c>
      <c r="Q46" s="161"/>
      <c r="R46" s="161"/>
      <c r="S46" s="163"/>
      <c r="T46" s="164">
        <v>100</v>
      </c>
      <c r="U46" s="162">
        <v>382.5</v>
      </c>
      <c r="V46" s="162">
        <v>334.72</v>
      </c>
      <c r="W46" s="163"/>
      <c r="X46" s="162">
        <v>6703.56</v>
      </c>
      <c r="Y46" s="162">
        <v>2314.5</v>
      </c>
      <c r="Z46" s="161"/>
      <c r="AA46" s="161"/>
      <c r="AB46" s="163"/>
      <c r="AC46" s="163"/>
      <c r="AD46" s="163"/>
      <c r="AE46" s="163"/>
      <c r="AF46" s="162">
        <v>56446.47</v>
      </c>
      <c r="AG46" s="161"/>
    </row>
    <row r="47" spans="2:33">
      <c r="B47" s="160" t="s">
        <v>79</v>
      </c>
      <c r="C47" s="162">
        <v>175</v>
      </c>
      <c r="D47" s="161"/>
      <c r="E47" s="162">
        <v>507.65</v>
      </c>
      <c r="F47" s="161"/>
      <c r="G47" s="161"/>
      <c r="H47" s="161"/>
      <c r="I47" s="161"/>
      <c r="J47" s="162">
        <v>772.56</v>
      </c>
      <c r="K47" s="161"/>
      <c r="L47" s="162">
        <v>72448.740000000005</v>
      </c>
      <c r="M47" s="163"/>
      <c r="N47" s="163"/>
      <c r="O47" s="161"/>
      <c r="P47" s="164">
        <v>124</v>
      </c>
      <c r="Q47" s="162">
        <v>20024.599999999999</v>
      </c>
      <c r="R47" s="162">
        <v>29245.68</v>
      </c>
      <c r="S47" s="163"/>
      <c r="T47" s="161"/>
      <c r="U47" s="161"/>
      <c r="V47" s="161"/>
      <c r="W47" s="162">
        <v>212.37</v>
      </c>
      <c r="X47" s="162">
        <v>3880.28</v>
      </c>
      <c r="Y47" s="163"/>
      <c r="Z47" s="162">
        <v>73901.240000000005</v>
      </c>
      <c r="AA47" s="161"/>
      <c r="AB47" s="161"/>
      <c r="AC47" s="162">
        <v>398.5</v>
      </c>
      <c r="AD47" s="161"/>
      <c r="AE47" s="161"/>
      <c r="AF47" s="162">
        <v>9145.1200000000008</v>
      </c>
      <c r="AG47" s="162">
        <v>42826.48</v>
      </c>
    </row>
    <row r="48" spans="2:33">
      <c r="B48" s="160" t="s">
        <v>537</v>
      </c>
      <c r="C48" s="161"/>
      <c r="D48" s="162">
        <v>19617.2</v>
      </c>
      <c r="E48" s="161"/>
      <c r="F48" s="161"/>
      <c r="G48" s="161"/>
      <c r="H48" s="161"/>
      <c r="I48" s="161"/>
      <c r="J48" s="161"/>
      <c r="K48" s="161"/>
      <c r="L48" s="162">
        <v>3835</v>
      </c>
      <c r="M48" s="163"/>
      <c r="N48" s="164">
        <v>767</v>
      </c>
      <c r="O48" s="161"/>
      <c r="P48" s="161"/>
      <c r="Q48" s="162">
        <v>29913</v>
      </c>
      <c r="R48" s="161"/>
      <c r="S48" s="163"/>
      <c r="T48" s="161"/>
      <c r="U48" s="162">
        <v>36312</v>
      </c>
      <c r="V48" s="162">
        <v>1192.4000000000001</v>
      </c>
      <c r="W48" s="161"/>
      <c r="X48" s="161"/>
      <c r="Y48" s="163"/>
      <c r="Z48" s="161"/>
      <c r="AA48" s="162">
        <v>3835</v>
      </c>
      <c r="AB48" s="161"/>
      <c r="AC48" s="161"/>
      <c r="AD48" s="163"/>
      <c r="AE48" s="162">
        <v>5369</v>
      </c>
      <c r="AF48" s="163"/>
      <c r="AG48" s="163"/>
    </row>
    <row r="49" spans="2:33">
      <c r="B49" s="160" t="s">
        <v>83</v>
      </c>
      <c r="C49" s="162">
        <v>316.8</v>
      </c>
      <c r="D49" s="162">
        <v>1060.2</v>
      </c>
      <c r="E49" s="162">
        <v>6685.2</v>
      </c>
      <c r="F49" s="162">
        <v>1386.3</v>
      </c>
      <c r="G49" s="161"/>
      <c r="H49" s="162">
        <v>19533.3</v>
      </c>
      <c r="I49" s="162">
        <v>18680.400000000001</v>
      </c>
      <c r="J49" s="162">
        <v>10990.8</v>
      </c>
      <c r="K49" s="162">
        <v>2207.4</v>
      </c>
      <c r="L49" s="162">
        <v>155.1</v>
      </c>
      <c r="M49" s="164">
        <v>19.8</v>
      </c>
      <c r="N49" s="163"/>
      <c r="O49" s="162">
        <v>2805</v>
      </c>
      <c r="P49" s="161"/>
      <c r="Q49" s="162">
        <v>1317.6</v>
      </c>
      <c r="R49" s="162">
        <v>2137.8000000000002</v>
      </c>
      <c r="S49" s="164">
        <v>980.4</v>
      </c>
      <c r="T49" s="162">
        <v>4301.7</v>
      </c>
      <c r="U49" s="162">
        <v>1147.2</v>
      </c>
      <c r="V49" s="162">
        <v>21248.55</v>
      </c>
      <c r="W49" s="162">
        <v>4211.7</v>
      </c>
      <c r="X49" s="162">
        <v>15180.9</v>
      </c>
      <c r="Y49" s="164">
        <v>542.4</v>
      </c>
      <c r="Z49" s="162">
        <v>2367</v>
      </c>
      <c r="AA49" s="163"/>
      <c r="AB49" s="162">
        <v>12879.6</v>
      </c>
      <c r="AC49" s="162">
        <v>3194.1</v>
      </c>
      <c r="AD49" s="164">
        <v>237.9</v>
      </c>
      <c r="AE49" s="164">
        <v>36</v>
      </c>
      <c r="AF49" s="162">
        <v>4230.6000000000004</v>
      </c>
      <c r="AG49" s="161"/>
    </row>
    <row r="50" spans="2:33">
      <c r="B50" s="160" t="s">
        <v>194</v>
      </c>
      <c r="C50" s="161"/>
      <c r="D50" s="161"/>
      <c r="E50" s="161"/>
      <c r="F50" s="161"/>
      <c r="G50" s="163"/>
      <c r="H50" s="162">
        <v>320.27999999999997</v>
      </c>
      <c r="I50" s="162">
        <v>327.24</v>
      </c>
      <c r="J50" s="161"/>
      <c r="K50" s="161"/>
      <c r="L50" s="161"/>
      <c r="M50" s="161"/>
      <c r="N50" s="161"/>
      <c r="O50" s="161"/>
      <c r="P50" s="162">
        <v>1017.91</v>
      </c>
      <c r="Q50" s="161"/>
      <c r="R50" s="161"/>
      <c r="S50" s="161"/>
      <c r="T50" s="164">
        <v>984.48</v>
      </c>
      <c r="U50" s="161"/>
      <c r="V50" s="163"/>
      <c r="W50" s="163"/>
      <c r="X50" s="163"/>
      <c r="Y50" s="161"/>
      <c r="Z50" s="163"/>
      <c r="AA50" s="163"/>
      <c r="AB50" s="163"/>
      <c r="AC50" s="161"/>
      <c r="AD50" s="161"/>
      <c r="AE50" s="161"/>
      <c r="AF50" s="161"/>
      <c r="AG50" s="161"/>
    </row>
    <row r="51" spans="2:33">
      <c r="B51" s="160" t="s">
        <v>96</v>
      </c>
      <c r="C51" s="161"/>
      <c r="D51" s="161"/>
      <c r="E51" s="162">
        <v>2888.16</v>
      </c>
      <c r="F51" s="162">
        <v>59057.25</v>
      </c>
      <c r="G51" s="161"/>
      <c r="H51" s="161"/>
      <c r="I51" s="162">
        <v>507.83</v>
      </c>
      <c r="J51" s="161"/>
      <c r="K51" s="164">
        <v>546.84</v>
      </c>
      <c r="L51" s="161"/>
      <c r="M51" s="163"/>
      <c r="N51" s="163"/>
      <c r="O51" s="163"/>
      <c r="P51" s="163"/>
      <c r="Q51" s="162">
        <v>8260.16</v>
      </c>
      <c r="R51" s="162">
        <v>105168.6</v>
      </c>
      <c r="S51" s="161"/>
      <c r="T51" s="163"/>
      <c r="U51" s="162">
        <v>1739.4</v>
      </c>
      <c r="V51" s="161"/>
      <c r="W51" s="164">
        <v>107.52</v>
      </c>
      <c r="X51" s="164">
        <v>381.12</v>
      </c>
      <c r="Y51" s="161"/>
      <c r="Z51" s="163"/>
      <c r="AA51" s="163"/>
      <c r="AB51" s="163"/>
      <c r="AC51" s="161"/>
      <c r="AD51" s="163"/>
      <c r="AE51" s="163"/>
      <c r="AF51" s="162">
        <v>144024.9</v>
      </c>
      <c r="AG51" s="162">
        <v>1346.52</v>
      </c>
    </row>
    <row r="52" spans="2:33">
      <c r="B52" s="160" t="s">
        <v>538</v>
      </c>
      <c r="C52" s="161"/>
      <c r="D52" s="161"/>
      <c r="E52" s="161"/>
      <c r="F52" s="162">
        <v>24.57</v>
      </c>
      <c r="G52" s="161"/>
      <c r="H52" s="161"/>
      <c r="I52" s="162">
        <v>22670.14</v>
      </c>
      <c r="J52" s="161"/>
      <c r="K52" s="161"/>
      <c r="L52" s="162">
        <v>12695.04</v>
      </c>
      <c r="M52" s="162">
        <v>230.64</v>
      </c>
      <c r="N52" s="161"/>
      <c r="O52" s="161"/>
      <c r="P52" s="161"/>
      <c r="Q52" s="161"/>
      <c r="R52" s="161"/>
      <c r="S52" s="162">
        <v>18534.86</v>
      </c>
      <c r="T52" s="162">
        <v>22.75</v>
      </c>
      <c r="U52" s="163"/>
      <c r="V52" s="161"/>
      <c r="W52" s="161"/>
      <c r="X52" s="161"/>
      <c r="Y52" s="162">
        <v>14077.44</v>
      </c>
      <c r="Z52" s="161"/>
      <c r="AA52" s="161"/>
      <c r="AB52" s="163"/>
      <c r="AC52" s="162">
        <v>15801.72</v>
      </c>
      <c r="AD52" s="162">
        <v>595.44000000000005</v>
      </c>
      <c r="AE52" s="161"/>
      <c r="AF52" s="161"/>
      <c r="AG52" s="161"/>
    </row>
    <row r="53" spans="2:33">
      <c r="B53" s="160" t="s">
        <v>221</v>
      </c>
      <c r="C53" s="161"/>
      <c r="D53" s="161"/>
      <c r="E53" s="161"/>
      <c r="F53" s="163"/>
      <c r="G53" s="163"/>
      <c r="H53" s="161"/>
      <c r="I53" s="161"/>
      <c r="J53" s="161"/>
      <c r="K53" s="161"/>
      <c r="L53" s="162">
        <v>1571.56</v>
      </c>
      <c r="M53" s="161"/>
      <c r="N53" s="161"/>
      <c r="O53" s="161"/>
      <c r="P53" s="161"/>
      <c r="Q53" s="161"/>
      <c r="R53" s="161"/>
      <c r="S53" s="161"/>
      <c r="T53" s="161"/>
      <c r="U53" s="163"/>
      <c r="V53" s="162">
        <v>4262.6099999999997</v>
      </c>
      <c r="W53" s="162">
        <v>106.95</v>
      </c>
      <c r="X53" s="161"/>
      <c r="Y53" s="161"/>
      <c r="Z53" s="161"/>
      <c r="AA53" s="161"/>
      <c r="AB53" s="163"/>
      <c r="AC53" s="161"/>
      <c r="AD53" s="163"/>
      <c r="AE53" s="163"/>
      <c r="AF53" s="163"/>
      <c r="AG53" s="163"/>
    </row>
    <row r="54" spans="2:33">
      <c r="B54" s="160" t="s">
        <v>564</v>
      </c>
      <c r="C54" s="162">
        <v>18652.5</v>
      </c>
      <c r="D54" s="162">
        <v>1387.8</v>
      </c>
      <c r="E54" s="162">
        <v>125595.18</v>
      </c>
      <c r="F54" s="162">
        <v>298.35000000000002</v>
      </c>
      <c r="G54" s="162">
        <v>934.2</v>
      </c>
      <c r="H54" s="162">
        <v>26592.75</v>
      </c>
      <c r="I54" s="162">
        <v>102478.95</v>
      </c>
      <c r="J54" s="162">
        <v>21137.759999999998</v>
      </c>
      <c r="K54" s="162">
        <v>77621.399999999994</v>
      </c>
      <c r="L54" s="162">
        <v>53192.25</v>
      </c>
      <c r="M54" s="162">
        <v>88006.95</v>
      </c>
      <c r="N54" s="162">
        <v>32950.800000000003</v>
      </c>
      <c r="O54" s="162">
        <v>18645.75</v>
      </c>
      <c r="P54" s="162">
        <v>31817.19</v>
      </c>
      <c r="Q54" s="162">
        <v>10866.6</v>
      </c>
      <c r="R54" s="162">
        <v>15916.5</v>
      </c>
      <c r="S54" s="162">
        <v>15943.47</v>
      </c>
      <c r="T54" s="162">
        <v>9416.25</v>
      </c>
      <c r="U54" s="164">
        <v>270</v>
      </c>
      <c r="V54" s="162">
        <v>775.35</v>
      </c>
      <c r="W54" s="162">
        <v>2386.7399999999998</v>
      </c>
      <c r="X54" s="162">
        <v>127452.6</v>
      </c>
      <c r="Y54" s="162">
        <v>64807.199999999997</v>
      </c>
      <c r="Z54" s="162">
        <v>4664.25</v>
      </c>
      <c r="AA54" s="162">
        <v>6567.75</v>
      </c>
      <c r="AB54" s="164">
        <v>8.1</v>
      </c>
      <c r="AC54" s="162">
        <v>4511.7</v>
      </c>
      <c r="AD54" s="162">
        <v>870.75</v>
      </c>
      <c r="AE54" s="162">
        <v>14202.9</v>
      </c>
      <c r="AF54" s="161"/>
      <c r="AG54" s="162">
        <v>4577.8500000000004</v>
      </c>
    </row>
    <row r="55" spans="2:33">
      <c r="B55" s="160" t="s">
        <v>531</v>
      </c>
      <c r="C55" s="161"/>
      <c r="D55" s="161"/>
      <c r="E55" s="161"/>
      <c r="F55" s="161"/>
      <c r="G55" s="161"/>
      <c r="H55" s="161"/>
      <c r="I55" s="162">
        <v>583.82000000000005</v>
      </c>
      <c r="J55" s="161"/>
      <c r="K55" s="161"/>
      <c r="L55" s="161"/>
      <c r="M55" s="161"/>
      <c r="N55" s="161"/>
      <c r="O55" s="163"/>
      <c r="P55" s="162">
        <v>32.96</v>
      </c>
      <c r="Q55" s="162">
        <v>30.22</v>
      </c>
      <c r="R55" s="162">
        <v>66.709999999999994</v>
      </c>
      <c r="S55" s="164">
        <v>218.05</v>
      </c>
      <c r="T55" s="163"/>
      <c r="U55" s="163"/>
      <c r="V55" s="162">
        <v>141.79</v>
      </c>
      <c r="W55" s="163"/>
      <c r="X55" s="161"/>
      <c r="Y55" s="163"/>
      <c r="Z55" s="163"/>
      <c r="AA55" s="161"/>
      <c r="AB55" s="163"/>
      <c r="AC55" s="161"/>
      <c r="AD55" s="161"/>
      <c r="AE55" s="162">
        <v>71311.94</v>
      </c>
      <c r="AF55" s="161"/>
      <c r="AG55" s="161"/>
    </row>
    <row r="56" spans="2:33">
      <c r="B56" s="160" t="s">
        <v>93</v>
      </c>
      <c r="C56" s="162">
        <v>15869.78</v>
      </c>
      <c r="D56" s="162">
        <v>20901.7</v>
      </c>
      <c r="E56" s="162">
        <v>10579.92</v>
      </c>
      <c r="F56" s="163"/>
      <c r="G56" s="161"/>
      <c r="H56" s="162">
        <v>1396.3</v>
      </c>
      <c r="I56" s="161"/>
      <c r="J56" s="162">
        <v>3299.7</v>
      </c>
      <c r="K56" s="162">
        <v>2450.8000000000002</v>
      </c>
      <c r="L56" s="161"/>
      <c r="M56" s="162">
        <v>6024.08</v>
      </c>
      <c r="N56" s="162">
        <v>16117.86</v>
      </c>
      <c r="O56" s="164">
        <v>64.8</v>
      </c>
      <c r="P56" s="162">
        <v>4420.3</v>
      </c>
      <c r="Q56" s="162">
        <v>32083.06</v>
      </c>
      <c r="R56" s="162">
        <v>3535.28</v>
      </c>
      <c r="S56" s="163"/>
      <c r="T56" s="163"/>
      <c r="U56" s="161"/>
      <c r="V56" s="162">
        <v>2059</v>
      </c>
      <c r="W56" s="161"/>
      <c r="X56" s="162">
        <v>1120.33</v>
      </c>
      <c r="Y56" s="162">
        <v>11.23</v>
      </c>
      <c r="Z56" s="164">
        <v>220</v>
      </c>
      <c r="AA56" s="162">
        <v>1050.18</v>
      </c>
      <c r="AB56" s="164">
        <v>78.08</v>
      </c>
      <c r="AC56" s="162">
        <v>5986.98</v>
      </c>
      <c r="AD56" s="162">
        <v>57212.98</v>
      </c>
      <c r="AE56" s="163"/>
      <c r="AF56" s="162">
        <v>34719.550000000003</v>
      </c>
      <c r="AG56" s="162">
        <v>906.16</v>
      </c>
    </row>
    <row r="57" spans="2:33">
      <c r="B57" s="160" t="s">
        <v>265</v>
      </c>
      <c r="C57" s="161"/>
      <c r="D57" s="161"/>
      <c r="E57" s="161"/>
      <c r="F57" s="161"/>
      <c r="G57" s="161"/>
      <c r="H57" s="161"/>
      <c r="I57" s="161"/>
      <c r="J57" s="161"/>
      <c r="K57" s="161"/>
      <c r="L57" s="162">
        <v>5314.08</v>
      </c>
      <c r="M57" s="163"/>
      <c r="N57" s="161"/>
      <c r="O57" s="164">
        <v>991.68</v>
      </c>
      <c r="P57" s="162">
        <v>2760</v>
      </c>
      <c r="Q57" s="162">
        <v>255.08</v>
      </c>
      <c r="R57" s="161"/>
      <c r="S57" s="164">
        <v>255.08</v>
      </c>
      <c r="T57" s="163"/>
      <c r="U57" s="161"/>
      <c r="V57" s="161"/>
      <c r="W57" s="161"/>
      <c r="X57" s="161"/>
      <c r="Y57" s="161"/>
      <c r="Z57" s="163"/>
      <c r="AA57" s="163"/>
      <c r="AB57" s="163"/>
      <c r="AC57" s="162">
        <v>5446.8</v>
      </c>
      <c r="AD57" s="161"/>
      <c r="AE57" s="161"/>
      <c r="AF57" s="161"/>
      <c r="AG57" s="161"/>
    </row>
    <row r="58" spans="2:33">
      <c r="B58" s="160" t="s">
        <v>113</v>
      </c>
      <c r="C58" s="162">
        <v>19599.37</v>
      </c>
      <c r="D58" s="162">
        <v>546.96</v>
      </c>
      <c r="E58" s="162">
        <v>2661.53</v>
      </c>
      <c r="F58" s="162">
        <v>750</v>
      </c>
      <c r="G58" s="162">
        <v>53196.93</v>
      </c>
      <c r="H58" s="162">
        <v>748.44</v>
      </c>
      <c r="I58" s="161"/>
      <c r="J58" s="162">
        <v>3373.84</v>
      </c>
      <c r="K58" s="162">
        <v>5010.08</v>
      </c>
      <c r="L58" s="162">
        <v>1701.93</v>
      </c>
      <c r="M58" s="162">
        <v>152.88</v>
      </c>
      <c r="N58" s="161"/>
      <c r="O58" s="163"/>
      <c r="P58" s="162">
        <v>12.14</v>
      </c>
      <c r="Q58" s="162">
        <v>8738.52</v>
      </c>
      <c r="R58" s="162">
        <v>7737.32</v>
      </c>
      <c r="S58" s="163"/>
      <c r="T58" s="164">
        <v>510.68</v>
      </c>
      <c r="U58" s="162">
        <v>30579.58</v>
      </c>
      <c r="V58" s="162">
        <v>15061.02</v>
      </c>
      <c r="W58" s="162">
        <v>20092.63</v>
      </c>
      <c r="X58" s="162">
        <v>5033.4799999999996</v>
      </c>
      <c r="Y58" s="162">
        <v>1210.74</v>
      </c>
      <c r="Z58" s="163"/>
      <c r="AA58" s="163"/>
      <c r="AB58" s="163"/>
      <c r="AC58" s="164">
        <v>224.9</v>
      </c>
      <c r="AD58" s="162">
        <v>44703.45</v>
      </c>
      <c r="AE58" s="162">
        <v>24087.9</v>
      </c>
      <c r="AF58" s="162">
        <v>1768.3</v>
      </c>
      <c r="AG58" s="162">
        <v>434.1</v>
      </c>
    </row>
    <row r="59" spans="2:33">
      <c r="B59" s="160" t="s">
        <v>497</v>
      </c>
      <c r="C59" s="161"/>
      <c r="D59" s="161"/>
      <c r="E59" s="161"/>
      <c r="F59" s="161"/>
      <c r="G59" s="161"/>
      <c r="H59" s="161"/>
      <c r="I59" s="161"/>
      <c r="J59" s="161"/>
      <c r="K59" s="161"/>
      <c r="L59" s="161"/>
      <c r="M59" s="161"/>
      <c r="N59" s="161"/>
      <c r="O59" s="161"/>
      <c r="P59" s="161"/>
      <c r="Q59" s="161"/>
      <c r="R59" s="164">
        <v>294.12</v>
      </c>
      <c r="S59" s="161"/>
      <c r="T59" s="163"/>
      <c r="U59" s="163"/>
      <c r="V59" s="161"/>
      <c r="W59" s="161"/>
      <c r="X59" s="161"/>
      <c r="Y59" s="161"/>
      <c r="Z59" s="161"/>
      <c r="AA59" s="163"/>
      <c r="AB59" s="161"/>
      <c r="AC59" s="161"/>
      <c r="AD59" s="161"/>
      <c r="AE59" s="161"/>
      <c r="AF59" s="161"/>
      <c r="AG59" s="161"/>
    </row>
    <row r="60" spans="2:33">
      <c r="B60" s="160" t="s">
        <v>62</v>
      </c>
      <c r="C60" s="162">
        <v>10641.3</v>
      </c>
      <c r="D60" s="162">
        <v>104013.87</v>
      </c>
      <c r="E60" s="162">
        <v>17948.400000000001</v>
      </c>
      <c r="F60" s="161"/>
      <c r="G60" s="162">
        <v>304.5</v>
      </c>
      <c r="H60" s="162">
        <v>7990.44</v>
      </c>
      <c r="I60" s="161"/>
      <c r="J60" s="162">
        <v>29997.08</v>
      </c>
      <c r="K60" s="162">
        <v>95281.08</v>
      </c>
      <c r="L60" s="162">
        <v>4257.3599999999997</v>
      </c>
      <c r="M60" s="163"/>
      <c r="N60" s="161"/>
      <c r="O60" s="161"/>
      <c r="P60" s="161"/>
      <c r="Q60" s="162">
        <v>101775.7</v>
      </c>
      <c r="R60" s="162">
        <v>498.96</v>
      </c>
      <c r="S60" s="162">
        <v>59.76</v>
      </c>
      <c r="T60" s="162">
        <v>65.099999999999994</v>
      </c>
      <c r="U60" s="162">
        <v>269</v>
      </c>
      <c r="V60" s="161"/>
      <c r="W60" s="162">
        <v>121980.17</v>
      </c>
      <c r="X60" s="162">
        <v>156743.94</v>
      </c>
      <c r="Y60" s="162">
        <v>68.760000000000005</v>
      </c>
      <c r="Z60" s="162">
        <v>364.38</v>
      </c>
      <c r="AA60" s="161"/>
      <c r="AB60" s="162">
        <v>161.4</v>
      </c>
      <c r="AC60" s="163"/>
      <c r="AD60" s="163"/>
      <c r="AE60" s="162">
        <v>46508.89</v>
      </c>
      <c r="AF60" s="162">
        <v>6858</v>
      </c>
      <c r="AG60" s="162">
        <v>3249.72</v>
      </c>
    </row>
    <row r="61" spans="2:33">
      <c r="B61" s="160" t="s">
        <v>141</v>
      </c>
      <c r="C61" s="161"/>
      <c r="D61" s="161"/>
      <c r="E61" s="161"/>
      <c r="F61" s="161"/>
      <c r="G61" s="162">
        <v>116.58</v>
      </c>
      <c r="H61" s="162">
        <v>4859.6400000000003</v>
      </c>
      <c r="I61" s="162">
        <v>30752.85</v>
      </c>
      <c r="J61" s="162">
        <v>13253.91</v>
      </c>
      <c r="K61" s="162">
        <v>1881.36</v>
      </c>
      <c r="L61" s="161"/>
      <c r="M61" s="161"/>
      <c r="N61" s="161"/>
      <c r="O61" s="161"/>
      <c r="P61" s="161"/>
      <c r="Q61" s="161"/>
      <c r="R61" s="161"/>
      <c r="S61" s="162">
        <v>6028.44</v>
      </c>
      <c r="T61" s="162">
        <v>231.87</v>
      </c>
      <c r="U61" s="162">
        <v>42.76</v>
      </c>
      <c r="V61" s="162">
        <v>11539.28</v>
      </c>
      <c r="W61" s="161"/>
      <c r="X61" s="162">
        <v>37247.25</v>
      </c>
      <c r="Y61" s="162">
        <v>16653.68</v>
      </c>
      <c r="Z61" s="162">
        <v>6655.4</v>
      </c>
      <c r="AA61" s="162">
        <v>129.91999999999999</v>
      </c>
      <c r="AB61" s="162">
        <v>1086.6600000000001</v>
      </c>
      <c r="AC61" s="163"/>
      <c r="AD61" s="161"/>
      <c r="AE61" s="162">
        <v>94.65</v>
      </c>
      <c r="AF61" s="162">
        <v>14741.09</v>
      </c>
      <c r="AG61" s="162">
        <v>5240.55</v>
      </c>
    </row>
    <row r="62" spans="2:33">
      <c r="B62" s="160" t="s">
        <v>39</v>
      </c>
      <c r="C62" s="162">
        <v>118632.55</v>
      </c>
      <c r="D62" s="162">
        <v>350365.54</v>
      </c>
      <c r="E62" s="162">
        <v>161641.5</v>
      </c>
      <c r="F62" s="162">
        <v>1383.75</v>
      </c>
      <c r="G62" s="162">
        <v>14119.58</v>
      </c>
      <c r="H62" s="162">
        <v>482.16</v>
      </c>
      <c r="I62" s="162">
        <v>342814.16</v>
      </c>
      <c r="J62" s="162">
        <v>10393.950000000001</v>
      </c>
      <c r="K62" s="162">
        <v>3531.5</v>
      </c>
      <c r="L62" s="162">
        <v>3481.1</v>
      </c>
      <c r="M62" s="161"/>
      <c r="N62" s="162">
        <v>8221.1200000000008</v>
      </c>
      <c r="O62" s="162">
        <v>672.34</v>
      </c>
      <c r="P62" s="162">
        <v>389117.6</v>
      </c>
      <c r="Q62" s="162">
        <v>51673.29</v>
      </c>
      <c r="R62" s="161"/>
      <c r="S62" s="162">
        <v>1857.74</v>
      </c>
      <c r="T62" s="162">
        <v>7110.26</v>
      </c>
      <c r="U62" s="162">
        <v>8191.8</v>
      </c>
      <c r="V62" s="162">
        <v>2878.2</v>
      </c>
      <c r="W62" s="162">
        <v>130088.76</v>
      </c>
      <c r="X62" s="162">
        <v>327980.44</v>
      </c>
      <c r="Y62" s="164">
        <v>613.23</v>
      </c>
      <c r="Z62" s="162">
        <v>422.16</v>
      </c>
      <c r="AA62" s="162">
        <v>2650.24</v>
      </c>
      <c r="AB62" s="163"/>
      <c r="AC62" s="161"/>
      <c r="AD62" s="162">
        <v>1427.32</v>
      </c>
      <c r="AE62" s="162">
        <v>427148.74</v>
      </c>
      <c r="AF62" s="162">
        <v>7495.28</v>
      </c>
      <c r="AG62" s="162">
        <v>1763.16</v>
      </c>
    </row>
    <row r="63" spans="2:33">
      <c r="B63" s="160" t="s">
        <v>513</v>
      </c>
      <c r="C63" s="162">
        <v>32040.07</v>
      </c>
      <c r="D63" s="161"/>
      <c r="E63" s="161"/>
      <c r="F63" s="161"/>
      <c r="G63" s="162">
        <v>81.459999999999994</v>
      </c>
      <c r="H63" s="161"/>
      <c r="I63" s="162">
        <v>9456.8700000000008</v>
      </c>
      <c r="J63" s="162">
        <v>1344</v>
      </c>
      <c r="K63" s="161"/>
      <c r="L63" s="161"/>
      <c r="M63" s="162">
        <v>2913</v>
      </c>
      <c r="N63" s="162">
        <v>1667.54</v>
      </c>
      <c r="O63" s="161"/>
      <c r="P63" s="162">
        <v>57604.11</v>
      </c>
      <c r="Q63" s="161"/>
      <c r="R63" s="161"/>
      <c r="S63" s="161"/>
      <c r="T63" s="163"/>
      <c r="U63" s="163"/>
      <c r="V63" s="163"/>
      <c r="W63" s="162">
        <v>14548.38</v>
      </c>
      <c r="X63" s="162">
        <v>8332.3799999999992</v>
      </c>
      <c r="Y63" s="164">
        <v>295.44</v>
      </c>
      <c r="Z63" s="161"/>
      <c r="AA63" s="161"/>
      <c r="AB63" s="164">
        <v>301.92</v>
      </c>
      <c r="AC63" s="161"/>
      <c r="AD63" s="162">
        <v>3446.8</v>
      </c>
      <c r="AE63" s="162">
        <v>29105.79</v>
      </c>
      <c r="AF63" s="162">
        <v>1557</v>
      </c>
      <c r="AG63" s="161"/>
    </row>
    <row r="64" spans="2:33">
      <c r="B64" s="160" t="s">
        <v>232</v>
      </c>
      <c r="C64" s="162">
        <v>7125.73</v>
      </c>
      <c r="D64" s="162">
        <v>8896.99</v>
      </c>
      <c r="E64" s="162">
        <v>1705.92</v>
      </c>
      <c r="F64" s="161"/>
      <c r="G64" s="162">
        <v>1531.36</v>
      </c>
      <c r="H64" s="161"/>
      <c r="I64" s="162">
        <v>5516.53</v>
      </c>
      <c r="J64" s="162">
        <v>2547.0500000000002</v>
      </c>
      <c r="K64" s="162">
        <v>780.65</v>
      </c>
      <c r="L64" s="162">
        <v>7150.67</v>
      </c>
      <c r="M64" s="162">
        <v>105.14</v>
      </c>
      <c r="N64" s="163"/>
      <c r="O64" s="162">
        <v>6301.7</v>
      </c>
      <c r="P64" s="162">
        <v>1951.94</v>
      </c>
      <c r="Q64" s="162">
        <v>661.9</v>
      </c>
      <c r="R64" s="162">
        <v>2649.59</v>
      </c>
      <c r="S64" s="162">
        <v>6013</v>
      </c>
      <c r="T64" s="164">
        <v>169.69</v>
      </c>
      <c r="U64" s="163"/>
      <c r="V64" s="163"/>
      <c r="W64" s="162">
        <v>12052.28</v>
      </c>
      <c r="X64" s="162">
        <v>600</v>
      </c>
      <c r="Y64" s="163"/>
      <c r="Z64" s="162">
        <v>1035.6199999999999</v>
      </c>
      <c r="AA64" s="162">
        <v>81.69</v>
      </c>
      <c r="AB64" s="163"/>
      <c r="AC64" s="162">
        <v>16824.03</v>
      </c>
      <c r="AD64" s="162">
        <v>3813.93</v>
      </c>
      <c r="AE64" s="162">
        <v>5796.06</v>
      </c>
      <c r="AF64" s="162">
        <v>191.65</v>
      </c>
      <c r="AG64" s="161"/>
    </row>
    <row r="65" spans="2:33">
      <c r="B65" s="160" t="s">
        <v>172</v>
      </c>
      <c r="C65" s="162">
        <v>1522.2</v>
      </c>
      <c r="D65" s="162">
        <v>109364.57</v>
      </c>
      <c r="E65" s="162">
        <v>6770.91</v>
      </c>
      <c r="F65" s="161"/>
      <c r="G65" s="161"/>
      <c r="H65" s="162">
        <v>3764.04</v>
      </c>
      <c r="I65" s="162">
        <v>1064.8800000000001</v>
      </c>
      <c r="J65" s="162">
        <v>41.95</v>
      </c>
      <c r="K65" s="161"/>
      <c r="L65" s="162">
        <v>125.85</v>
      </c>
      <c r="M65" s="162">
        <v>484.2</v>
      </c>
      <c r="N65" s="161"/>
      <c r="O65" s="162">
        <v>6484.66</v>
      </c>
      <c r="P65" s="162">
        <v>7932.96</v>
      </c>
      <c r="Q65" s="162">
        <v>239109</v>
      </c>
      <c r="R65" s="162">
        <v>21025.18</v>
      </c>
      <c r="S65" s="162">
        <v>1865.85</v>
      </c>
      <c r="T65" s="161"/>
      <c r="U65" s="161"/>
      <c r="V65" s="161"/>
      <c r="W65" s="162">
        <v>167.8</v>
      </c>
      <c r="X65" s="162">
        <v>1994.95</v>
      </c>
      <c r="Y65" s="161"/>
      <c r="Z65" s="161"/>
      <c r="AA65" s="162">
        <v>2361.6</v>
      </c>
      <c r="AB65" s="162">
        <v>960.06</v>
      </c>
      <c r="AC65" s="162">
        <v>4153.62</v>
      </c>
      <c r="AD65" s="162">
        <v>26771.16</v>
      </c>
      <c r="AE65" s="162">
        <v>562.20000000000005</v>
      </c>
      <c r="AF65" s="161"/>
      <c r="AG65" s="162">
        <v>139662.34</v>
      </c>
    </row>
    <row r="66" spans="2:33">
      <c r="B66" s="160" t="s">
        <v>530</v>
      </c>
      <c r="C66" s="161"/>
      <c r="D66" s="161"/>
      <c r="E66" s="161"/>
      <c r="F66" s="162">
        <v>22805.45</v>
      </c>
      <c r="G66" s="161"/>
      <c r="H66" s="161"/>
      <c r="I66" s="161"/>
      <c r="J66" s="161"/>
      <c r="K66" s="162">
        <v>101.28</v>
      </c>
      <c r="L66" s="161"/>
      <c r="M66" s="162">
        <v>17244.66</v>
      </c>
      <c r="N66" s="162">
        <v>396</v>
      </c>
      <c r="O66" s="162">
        <v>202.56</v>
      </c>
      <c r="P66" s="162">
        <v>5945.98</v>
      </c>
      <c r="Q66" s="161"/>
      <c r="R66" s="161"/>
      <c r="S66" s="161"/>
      <c r="T66" s="161"/>
      <c r="U66" s="161"/>
      <c r="V66" s="162">
        <v>33.76</v>
      </c>
      <c r="W66" s="162">
        <v>911.34</v>
      </c>
      <c r="X66" s="162">
        <v>1225.6099999999999</v>
      </c>
      <c r="Y66" s="161"/>
      <c r="Z66" s="161"/>
      <c r="AA66" s="161"/>
      <c r="AB66" s="161"/>
      <c r="AC66" s="161"/>
      <c r="AD66" s="162">
        <v>5628.77</v>
      </c>
      <c r="AE66" s="162">
        <v>1692.8</v>
      </c>
      <c r="AF66" s="162">
        <v>5176.3500000000004</v>
      </c>
      <c r="AG66" s="162">
        <v>35.869999999999997</v>
      </c>
    </row>
    <row r="67" spans="2:33">
      <c r="B67" s="160" t="s">
        <v>125</v>
      </c>
      <c r="C67" s="162">
        <v>148503.67000000001</v>
      </c>
      <c r="D67" s="162">
        <v>3873.17</v>
      </c>
      <c r="E67" s="162">
        <v>3665.41</v>
      </c>
      <c r="F67" s="162">
        <v>1962.3</v>
      </c>
      <c r="G67" s="162">
        <v>4521.3500000000004</v>
      </c>
      <c r="H67" s="162">
        <v>25191.17</v>
      </c>
      <c r="I67" s="162">
        <v>12771.69</v>
      </c>
      <c r="J67" s="162">
        <v>17312.16</v>
      </c>
      <c r="K67" s="162">
        <v>19166.54</v>
      </c>
      <c r="L67" s="162">
        <v>6463.44</v>
      </c>
      <c r="M67" s="162">
        <v>16856.25</v>
      </c>
      <c r="N67" s="162">
        <v>3892.53</v>
      </c>
      <c r="O67" s="162">
        <v>18508.900000000001</v>
      </c>
      <c r="P67" s="162">
        <v>2257.1</v>
      </c>
      <c r="Q67" s="162">
        <v>15518.68</v>
      </c>
      <c r="R67" s="162">
        <v>2389.63</v>
      </c>
      <c r="S67" s="162">
        <v>21432.49</v>
      </c>
      <c r="T67" s="162">
        <v>9323.74</v>
      </c>
      <c r="U67" s="162">
        <v>2903.77</v>
      </c>
      <c r="V67" s="162">
        <v>3816.06</v>
      </c>
      <c r="W67" s="162">
        <v>9037.7800000000007</v>
      </c>
      <c r="X67" s="162">
        <v>4552.75</v>
      </c>
      <c r="Y67" s="162">
        <v>3640.37</v>
      </c>
      <c r="Z67" s="162">
        <v>6405.1</v>
      </c>
      <c r="AA67" s="162">
        <v>281.20999999999998</v>
      </c>
      <c r="AB67" s="162">
        <v>1440.74</v>
      </c>
      <c r="AC67" s="162">
        <v>8789.2800000000007</v>
      </c>
      <c r="AD67" s="162">
        <v>99791.99</v>
      </c>
      <c r="AE67" s="162">
        <v>8329.68</v>
      </c>
      <c r="AF67" s="162">
        <v>8151.34</v>
      </c>
      <c r="AG67" s="162">
        <v>1378.26</v>
      </c>
    </row>
    <row r="68" spans="2:33">
      <c r="B68" s="160" t="s">
        <v>567</v>
      </c>
      <c r="C68" s="162">
        <v>1260.1500000000001</v>
      </c>
      <c r="D68" s="161"/>
      <c r="E68" s="162">
        <v>517.5</v>
      </c>
      <c r="F68" s="161"/>
      <c r="G68" s="161"/>
      <c r="H68" s="162">
        <v>8.24</v>
      </c>
      <c r="I68" s="162">
        <v>11185.86</v>
      </c>
      <c r="J68" s="162">
        <v>56909.67</v>
      </c>
      <c r="K68" s="162">
        <v>127577.13</v>
      </c>
      <c r="L68" s="161"/>
      <c r="M68" s="161"/>
      <c r="N68" s="162">
        <v>502.78</v>
      </c>
      <c r="O68" s="161"/>
      <c r="P68" s="161"/>
      <c r="Q68" s="161"/>
      <c r="R68" s="161"/>
      <c r="S68" s="161"/>
      <c r="T68" s="164">
        <v>616</v>
      </c>
      <c r="U68" s="163"/>
      <c r="V68" s="163"/>
      <c r="W68" s="163"/>
      <c r="X68" s="161"/>
      <c r="Y68" s="161"/>
      <c r="Z68" s="161"/>
      <c r="AA68" s="162">
        <v>21920</v>
      </c>
      <c r="AB68" s="161"/>
      <c r="AC68" s="162">
        <v>26478.74</v>
      </c>
      <c r="AD68" s="162">
        <v>38605.760000000002</v>
      </c>
      <c r="AE68" s="162">
        <v>5223</v>
      </c>
      <c r="AF68" s="162">
        <v>45148.91</v>
      </c>
      <c r="AG68" s="161"/>
    </row>
    <row r="69" spans="2:33">
      <c r="B69" s="160" t="s">
        <v>297</v>
      </c>
      <c r="C69" s="161"/>
      <c r="D69" s="162">
        <v>9772.19</v>
      </c>
      <c r="E69" s="162">
        <v>193.91</v>
      </c>
      <c r="F69" s="161"/>
      <c r="G69" s="161"/>
      <c r="H69" s="161"/>
      <c r="I69" s="162">
        <v>10.61</v>
      </c>
      <c r="J69" s="161"/>
      <c r="K69" s="162">
        <v>887.43</v>
      </c>
      <c r="L69" s="162">
        <v>7663.66</v>
      </c>
      <c r="M69" s="162">
        <v>945.42</v>
      </c>
      <c r="N69" s="162">
        <v>137.76</v>
      </c>
      <c r="O69" s="162">
        <v>1991.94</v>
      </c>
      <c r="P69" s="162">
        <v>1210.43</v>
      </c>
      <c r="Q69" s="162">
        <v>71.62</v>
      </c>
      <c r="R69" s="162">
        <v>8810.14</v>
      </c>
      <c r="S69" s="162">
        <v>2522.96</v>
      </c>
      <c r="T69" s="163"/>
      <c r="U69" s="163"/>
      <c r="V69" s="164">
        <v>12.66</v>
      </c>
      <c r="W69" s="164">
        <v>95.12</v>
      </c>
      <c r="X69" s="161"/>
      <c r="Y69" s="162">
        <v>3006.85</v>
      </c>
      <c r="Z69" s="162">
        <v>1799.23</v>
      </c>
      <c r="AA69" s="164">
        <v>28.38</v>
      </c>
      <c r="AB69" s="162">
        <v>1299.6600000000001</v>
      </c>
      <c r="AC69" s="162">
        <v>737.21</v>
      </c>
      <c r="AD69" s="163"/>
      <c r="AE69" s="163"/>
      <c r="AF69" s="163"/>
      <c r="AG69" s="163"/>
    </row>
    <row r="70" spans="2:33">
      <c r="B70" s="160" t="s">
        <v>155</v>
      </c>
      <c r="C70" s="161"/>
      <c r="D70" s="161"/>
      <c r="E70" s="161"/>
      <c r="F70" s="161"/>
      <c r="G70" s="161"/>
      <c r="H70" s="162">
        <v>3077.1</v>
      </c>
      <c r="I70" s="162">
        <v>10738.82</v>
      </c>
      <c r="J70" s="162">
        <v>858</v>
      </c>
      <c r="K70" s="162">
        <v>5148</v>
      </c>
      <c r="L70" s="161"/>
      <c r="M70" s="161"/>
      <c r="N70" s="161"/>
      <c r="O70" s="161"/>
      <c r="P70" s="161"/>
      <c r="Q70" s="162">
        <v>1287</v>
      </c>
      <c r="R70" s="162">
        <v>17015.04</v>
      </c>
      <c r="S70" s="162">
        <v>4347.96</v>
      </c>
      <c r="T70" s="163"/>
      <c r="U70" s="161"/>
      <c r="V70" s="163"/>
      <c r="W70" s="163"/>
      <c r="X70" s="162">
        <v>1364.52</v>
      </c>
      <c r="Y70" s="161"/>
      <c r="Z70" s="161"/>
      <c r="AA70" s="163"/>
      <c r="AB70" s="163"/>
      <c r="AC70" s="162">
        <v>1943.04</v>
      </c>
      <c r="AD70" s="161"/>
      <c r="AE70" s="161"/>
      <c r="AF70" s="161"/>
      <c r="AG70" s="162">
        <v>2165.2600000000002</v>
      </c>
    </row>
    <row r="71" spans="2:33">
      <c r="B71" s="160" t="s">
        <v>182</v>
      </c>
      <c r="C71" s="161"/>
      <c r="D71" s="161"/>
      <c r="E71" s="161"/>
      <c r="F71" s="161"/>
      <c r="G71" s="161"/>
      <c r="H71" s="161"/>
      <c r="I71" s="161"/>
      <c r="J71" s="161"/>
      <c r="K71" s="161"/>
      <c r="L71" s="161"/>
      <c r="M71" s="161"/>
      <c r="N71" s="161"/>
      <c r="O71" s="161"/>
      <c r="P71" s="161"/>
      <c r="Q71" s="161"/>
      <c r="R71" s="161"/>
      <c r="S71" s="161"/>
      <c r="T71" s="161"/>
      <c r="U71" s="162">
        <v>20.62</v>
      </c>
      <c r="V71" s="161"/>
      <c r="W71" s="163"/>
      <c r="X71" s="163"/>
      <c r="Y71" s="161"/>
      <c r="Z71" s="161"/>
      <c r="AA71" s="161"/>
      <c r="AB71" s="161"/>
      <c r="AC71" s="161"/>
      <c r="AD71" s="161"/>
      <c r="AE71" s="161"/>
      <c r="AF71" s="161"/>
      <c r="AG71" s="161"/>
    </row>
    <row r="72" spans="2:33">
      <c r="B72" s="160" t="s">
        <v>532</v>
      </c>
      <c r="C72" s="162">
        <v>210080.66</v>
      </c>
      <c r="D72" s="162">
        <v>22033.78</v>
      </c>
      <c r="E72" s="162">
        <v>3203.66</v>
      </c>
      <c r="F72" s="161"/>
      <c r="G72" s="161"/>
      <c r="H72" s="161"/>
      <c r="I72" s="162">
        <v>580.73</v>
      </c>
      <c r="J72" s="161"/>
      <c r="K72" s="162">
        <v>137189.85</v>
      </c>
      <c r="L72" s="162">
        <v>3009.3</v>
      </c>
      <c r="M72" s="161"/>
      <c r="N72" s="162">
        <v>3837.12</v>
      </c>
      <c r="O72" s="162">
        <v>1170.96</v>
      </c>
      <c r="P72" s="161"/>
      <c r="Q72" s="162">
        <v>19122.68</v>
      </c>
      <c r="R72" s="162">
        <v>172469.84</v>
      </c>
      <c r="S72" s="162">
        <v>10201.5</v>
      </c>
      <c r="T72" s="162">
        <v>554.6</v>
      </c>
      <c r="U72" s="161"/>
      <c r="V72" s="162">
        <v>821.4</v>
      </c>
      <c r="W72" s="163"/>
      <c r="X72" s="161"/>
      <c r="Y72" s="162">
        <v>128609.8</v>
      </c>
      <c r="Z72" s="162">
        <v>1872.36</v>
      </c>
      <c r="AA72" s="162">
        <v>162</v>
      </c>
      <c r="AB72" s="161"/>
      <c r="AC72" s="162">
        <v>2321.46</v>
      </c>
      <c r="AD72" s="164">
        <v>222.9</v>
      </c>
      <c r="AE72" s="162">
        <v>12096</v>
      </c>
      <c r="AF72" s="162">
        <v>11075.04</v>
      </c>
      <c r="AG72" s="162">
        <v>250865.02</v>
      </c>
    </row>
    <row r="73" spans="2:33">
      <c r="B73" s="160" t="s">
        <v>57</v>
      </c>
      <c r="C73" s="161"/>
      <c r="D73" s="162">
        <v>57269.760000000002</v>
      </c>
      <c r="E73" s="162">
        <v>122484.24</v>
      </c>
      <c r="F73" s="162">
        <v>85179.9</v>
      </c>
      <c r="G73" s="162">
        <v>687.72</v>
      </c>
      <c r="H73" s="162">
        <v>1100.82</v>
      </c>
      <c r="I73" s="161"/>
      <c r="J73" s="162">
        <v>2376.96</v>
      </c>
      <c r="K73" s="162">
        <v>220358.88</v>
      </c>
      <c r="L73" s="162">
        <v>46202.12</v>
      </c>
      <c r="M73" s="162">
        <v>18788.16</v>
      </c>
      <c r="N73" s="164">
        <v>427.67</v>
      </c>
      <c r="O73" s="162">
        <v>5047.5</v>
      </c>
      <c r="P73" s="162">
        <v>1047</v>
      </c>
      <c r="Q73" s="162">
        <v>1051.92</v>
      </c>
      <c r="R73" s="161"/>
      <c r="S73" s="162">
        <v>198659.64</v>
      </c>
      <c r="T73" s="162">
        <v>94.32</v>
      </c>
      <c r="U73" s="162">
        <v>2292.6</v>
      </c>
      <c r="V73" s="162">
        <v>9833.44</v>
      </c>
      <c r="W73" s="164">
        <v>152.76</v>
      </c>
      <c r="X73" s="161"/>
      <c r="Y73" s="162">
        <v>281811.84000000003</v>
      </c>
      <c r="Z73" s="162">
        <v>30403.08</v>
      </c>
      <c r="AA73" s="162">
        <v>2121.6</v>
      </c>
      <c r="AB73" s="162">
        <v>6613.56</v>
      </c>
      <c r="AC73" s="161"/>
      <c r="AD73" s="161"/>
      <c r="AE73" s="161"/>
      <c r="AF73" s="161"/>
      <c r="AG73" s="162">
        <v>304948.92</v>
      </c>
    </row>
    <row r="74" spans="2:33">
      <c r="B74" s="160" t="s">
        <v>142</v>
      </c>
      <c r="C74" s="161"/>
      <c r="D74" s="161"/>
      <c r="E74" s="161"/>
      <c r="F74" s="161"/>
      <c r="G74" s="161"/>
      <c r="H74" s="161"/>
      <c r="I74" s="161"/>
      <c r="J74" s="161"/>
      <c r="K74" s="161"/>
      <c r="L74" s="161"/>
      <c r="M74" s="161"/>
      <c r="N74" s="161"/>
      <c r="O74" s="161"/>
      <c r="P74" s="161"/>
      <c r="Q74" s="161"/>
      <c r="R74" s="161"/>
      <c r="S74" s="163"/>
      <c r="T74" s="161"/>
      <c r="U74" s="161"/>
      <c r="V74" s="163"/>
      <c r="W74" s="163"/>
      <c r="X74" s="161"/>
      <c r="Y74" s="161"/>
      <c r="Z74" s="163"/>
      <c r="AA74" s="163"/>
      <c r="AB74" s="163"/>
      <c r="AC74" s="163"/>
      <c r="AD74" s="162">
        <v>5958</v>
      </c>
      <c r="AE74" s="161"/>
      <c r="AF74" s="161"/>
      <c r="AG74" s="161"/>
    </row>
    <row r="75" spans="2:33">
      <c r="B75" s="160" t="s">
        <v>132</v>
      </c>
      <c r="C75" s="162">
        <v>6217.11</v>
      </c>
      <c r="D75" s="162">
        <v>24444.83</v>
      </c>
      <c r="E75" s="162">
        <v>86511.92</v>
      </c>
      <c r="F75" s="162">
        <v>22138.74</v>
      </c>
      <c r="G75" s="162">
        <v>3474.64</v>
      </c>
      <c r="H75" s="162">
        <v>11962.95</v>
      </c>
      <c r="I75" s="162">
        <v>27580.02</v>
      </c>
      <c r="J75" s="162">
        <v>28382.31</v>
      </c>
      <c r="K75" s="162">
        <v>34387.15</v>
      </c>
      <c r="L75" s="162">
        <v>18885.71</v>
      </c>
      <c r="M75" s="162">
        <v>24345.58</v>
      </c>
      <c r="N75" s="162">
        <v>12666.72</v>
      </c>
      <c r="O75" s="162">
        <v>22239.66</v>
      </c>
      <c r="P75" s="162">
        <v>42868.87</v>
      </c>
      <c r="Q75" s="162">
        <v>6676.1</v>
      </c>
      <c r="R75" s="162">
        <v>2837.98</v>
      </c>
      <c r="S75" s="162">
        <v>388.8</v>
      </c>
      <c r="T75" s="162">
        <v>4914.21</v>
      </c>
      <c r="U75" s="162">
        <v>2048.6</v>
      </c>
      <c r="V75" s="164">
        <v>235.1</v>
      </c>
      <c r="W75" s="164">
        <v>223.6</v>
      </c>
      <c r="X75" s="162">
        <v>2138.4</v>
      </c>
      <c r="Y75" s="162">
        <v>1801.85</v>
      </c>
      <c r="Z75" s="162">
        <v>594.4</v>
      </c>
      <c r="AA75" s="162">
        <v>290</v>
      </c>
      <c r="AB75" s="161"/>
      <c r="AC75" s="162">
        <v>150.85</v>
      </c>
      <c r="AD75" s="162">
        <v>3188.1</v>
      </c>
      <c r="AE75" s="162">
        <v>1050</v>
      </c>
      <c r="AF75" s="162">
        <v>5.15</v>
      </c>
      <c r="AG75" s="161"/>
    </row>
    <row r="76" spans="2:33">
      <c r="B76" s="160" t="s">
        <v>47</v>
      </c>
      <c r="C76" s="162">
        <v>1161</v>
      </c>
      <c r="D76" s="162">
        <v>1680</v>
      </c>
      <c r="E76" s="162">
        <v>10463.4</v>
      </c>
      <c r="F76" s="162">
        <v>3612</v>
      </c>
      <c r="G76" s="162">
        <v>1566.81</v>
      </c>
      <c r="H76" s="162">
        <v>4863</v>
      </c>
      <c r="I76" s="162">
        <v>825881.23</v>
      </c>
      <c r="J76" s="162">
        <v>77297</v>
      </c>
      <c r="K76" s="161"/>
      <c r="L76" s="161"/>
      <c r="M76" s="163"/>
      <c r="N76" s="161"/>
      <c r="O76" s="162">
        <v>1122</v>
      </c>
      <c r="P76" s="162">
        <v>817776.4</v>
      </c>
      <c r="Q76" s="162">
        <v>875336.13</v>
      </c>
      <c r="R76" s="162">
        <v>4130.1000000000004</v>
      </c>
      <c r="S76" s="162">
        <v>1132</v>
      </c>
      <c r="T76" s="162">
        <v>5086.92</v>
      </c>
      <c r="U76" s="164">
        <v>215.5</v>
      </c>
      <c r="V76" s="164">
        <v>162</v>
      </c>
      <c r="W76" s="162">
        <v>363</v>
      </c>
      <c r="X76" s="162">
        <v>4902</v>
      </c>
      <c r="Y76" s="162">
        <v>489334.39</v>
      </c>
      <c r="Z76" s="162">
        <v>183628.87</v>
      </c>
      <c r="AA76" s="162">
        <v>701171.98</v>
      </c>
      <c r="AB76" s="162">
        <v>18034.439999999999</v>
      </c>
      <c r="AC76" s="162">
        <v>89970.18</v>
      </c>
      <c r="AD76" s="162">
        <v>3188.64</v>
      </c>
      <c r="AE76" s="162">
        <v>105537.36</v>
      </c>
      <c r="AF76" s="161"/>
      <c r="AG76" s="161"/>
    </row>
    <row r="77" spans="2:33">
      <c r="B77" s="160" t="s">
        <v>519</v>
      </c>
      <c r="C77" s="161"/>
      <c r="D77" s="162">
        <v>395.76</v>
      </c>
      <c r="E77" s="162">
        <v>67302.48</v>
      </c>
      <c r="F77" s="161"/>
      <c r="G77" s="161"/>
      <c r="H77" s="162">
        <v>51773.1</v>
      </c>
      <c r="I77" s="161"/>
      <c r="J77" s="161"/>
      <c r="K77" s="161"/>
      <c r="L77" s="161"/>
      <c r="M77" s="161"/>
      <c r="N77" s="161"/>
      <c r="O77" s="161"/>
      <c r="P77" s="161"/>
      <c r="Q77" s="162">
        <v>67751.16</v>
      </c>
      <c r="R77" s="162">
        <v>259.08</v>
      </c>
      <c r="S77" s="162">
        <v>29.2</v>
      </c>
      <c r="T77" s="162">
        <v>324</v>
      </c>
      <c r="U77" s="161"/>
      <c r="V77" s="163"/>
      <c r="W77" s="163"/>
      <c r="X77" s="161"/>
      <c r="Y77" s="163"/>
      <c r="Z77" s="163"/>
      <c r="AA77" s="163"/>
      <c r="AB77" s="164">
        <v>258.41000000000003</v>
      </c>
      <c r="AC77" s="163"/>
      <c r="AD77" s="163"/>
      <c r="AE77" s="162">
        <v>56688.28</v>
      </c>
      <c r="AF77" s="162">
        <v>72.900000000000006</v>
      </c>
      <c r="AG77" s="161"/>
    </row>
    <row r="78" spans="2:33">
      <c r="B78" s="160" t="s">
        <v>168</v>
      </c>
      <c r="C78" s="162">
        <v>29865.599999999999</v>
      </c>
      <c r="D78" s="161"/>
      <c r="E78" s="161"/>
      <c r="F78" s="161"/>
      <c r="G78" s="161"/>
      <c r="H78" s="161"/>
      <c r="I78" s="161"/>
      <c r="J78" s="161"/>
      <c r="K78" s="161"/>
      <c r="L78" s="161"/>
      <c r="M78" s="161"/>
      <c r="N78" s="161"/>
      <c r="O78" s="161"/>
      <c r="P78" s="161"/>
      <c r="Q78" s="161"/>
      <c r="R78" s="161"/>
      <c r="S78" s="161"/>
      <c r="T78" s="161"/>
      <c r="U78" s="161"/>
      <c r="V78" s="161"/>
      <c r="W78" s="161"/>
      <c r="X78" s="161"/>
      <c r="Y78" s="163"/>
      <c r="Z78" s="163"/>
      <c r="AA78" s="163"/>
      <c r="AB78" s="163"/>
      <c r="AC78" s="161"/>
      <c r="AD78" s="161"/>
      <c r="AE78" s="161"/>
      <c r="AF78" s="161"/>
      <c r="AG78" s="161"/>
    </row>
    <row r="79" spans="2:33">
      <c r="B79" s="160" t="s">
        <v>517</v>
      </c>
      <c r="C79" s="161"/>
      <c r="D79" s="162">
        <v>1207.2</v>
      </c>
      <c r="E79" s="161"/>
      <c r="F79" s="161"/>
      <c r="G79" s="161"/>
      <c r="H79" s="161"/>
      <c r="I79" s="161"/>
      <c r="J79" s="162">
        <v>468.5</v>
      </c>
      <c r="K79" s="161"/>
      <c r="L79" s="162">
        <v>3991.2</v>
      </c>
      <c r="M79" s="163"/>
      <c r="N79" s="161"/>
      <c r="O79" s="162">
        <v>405.25</v>
      </c>
      <c r="P79" s="161"/>
      <c r="Q79" s="161"/>
      <c r="R79" s="162">
        <v>30059.81</v>
      </c>
      <c r="S79" s="161"/>
      <c r="T79" s="161"/>
      <c r="U79" s="161"/>
      <c r="V79" s="163"/>
      <c r="W79" s="162">
        <v>8795.4</v>
      </c>
      <c r="X79" s="162">
        <v>7537.35</v>
      </c>
      <c r="Y79" s="161"/>
      <c r="Z79" s="163"/>
      <c r="AA79" s="161"/>
      <c r="AB79" s="161"/>
      <c r="AC79" s="162">
        <v>3174.5</v>
      </c>
      <c r="AD79" s="162">
        <v>25342.44</v>
      </c>
      <c r="AE79" s="161"/>
      <c r="AF79" s="162">
        <v>16456.310000000001</v>
      </c>
      <c r="AG79" s="162">
        <v>5092.6000000000004</v>
      </c>
    </row>
    <row r="80" spans="2:33">
      <c r="B80" s="160" t="s">
        <v>178</v>
      </c>
      <c r="C80" s="161"/>
      <c r="D80" s="162">
        <v>74043.149999999994</v>
      </c>
      <c r="E80" s="162">
        <v>46988.19</v>
      </c>
      <c r="F80" s="161"/>
      <c r="G80" s="162">
        <v>2503.9899999999998</v>
      </c>
      <c r="H80" s="162">
        <v>7001.44</v>
      </c>
      <c r="I80" s="162">
        <v>706.8</v>
      </c>
      <c r="J80" s="162">
        <v>151.56</v>
      </c>
      <c r="K80" s="162">
        <v>2165.96</v>
      </c>
      <c r="L80" s="162">
        <v>2539.27</v>
      </c>
      <c r="M80" s="161"/>
      <c r="N80" s="161"/>
      <c r="O80" s="162">
        <v>1739.78</v>
      </c>
      <c r="P80" s="162">
        <v>2911.28</v>
      </c>
      <c r="Q80" s="162">
        <v>22303.279999999999</v>
      </c>
      <c r="R80" s="162">
        <v>1420.76</v>
      </c>
      <c r="S80" s="162">
        <v>43.18</v>
      </c>
      <c r="T80" s="161"/>
      <c r="U80" s="161"/>
      <c r="V80" s="161"/>
      <c r="W80" s="163"/>
      <c r="X80" s="162">
        <v>23436.080000000002</v>
      </c>
      <c r="Y80" s="163"/>
      <c r="Z80" s="163"/>
      <c r="AA80" s="163"/>
      <c r="AB80" s="163"/>
      <c r="AC80" s="163"/>
      <c r="AD80" s="161"/>
      <c r="AE80" s="161"/>
      <c r="AF80" s="161"/>
      <c r="AG80" s="161"/>
    </row>
    <row r="81" spans="2:33">
      <c r="B81" s="160" t="s">
        <v>85</v>
      </c>
      <c r="C81" s="162">
        <v>170.66</v>
      </c>
      <c r="D81" s="162">
        <v>1159.95</v>
      </c>
      <c r="E81" s="162">
        <v>23081.24</v>
      </c>
      <c r="F81" s="162">
        <v>12705.76</v>
      </c>
      <c r="G81" s="162">
        <v>117.84</v>
      </c>
      <c r="H81" s="162">
        <v>79005.2</v>
      </c>
      <c r="I81" s="162">
        <v>2553.84</v>
      </c>
      <c r="J81" s="162">
        <v>46702.91</v>
      </c>
      <c r="K81" s="162">
        <v>5824.12</v>
      </c>
      <c r="L81" s="161"/>
      <c r="M81" s="162">
        <v>26.82</v>
      </c>
      <c r="N81" s="161"/>
      <c r="O81" s="161"/>
      <c r="P81" s="161"/>
      <c r="Q81" s="161"/>
      <c r="R81" s="162">
        <v>375.38</v>
      </c>
      <c r="S81" s="162">
        <v>28018.89</v>
      </c>
      <c r="T81" s="162">
        <v>3434.46</v>
      </c>
      <c r="U81" s="162">
        <v>47225.94</v>
      </c>
      <c r="V81" s="162">
        <v>4567.22</v>
      </c>
      <c r="W81" s="161"/>
      <c r="X81" s="162">
        <v>75191.64</v>
      </c>
      <c r="Y81" s="162">
        <v>530.70000000000005</v>
      </c>
      <c r="Z81" s="161"/>
      <c r="AA81" s="161"/>
      <c r="AB81" s="161"/>
      <c r="AC81" s="162">
        <v>237.6</v>
      </c>
      <c r="AD81" s="162">
        <v>12087.48</v>
      </c>
      <c r="AE81" s="162">
        <v>35426.019999999997</v>
      </c>
      <c r="AF81" s="162">
        <v>2302.88</v>
      </c>
      <c r="AG81" s="162">
        <v>76.739999999999995</v>
      </c>
    </row>
    <row r="82" spans="2:33">
      <c r="B82" s="160" t="s">
        <v>520</v>
      </c>
      <c r="C82" s="162">
        <v>176.47</v>
      </c>
      <c r="D82" s="162">
        <v>341.64</v>
      </c>
      <c r="E82" s="162">
        <v>259229.31</v>
      </c>
      <c r="F82" s="162">
        <v>124223.94</v>
      </c>
      <c r="G82" s="162">
        <v>144417.95000000001</v>
      </c>
      <c r="H82" s="162">
        <v>998.16</v>
      </c>
      <c r="I82" s="162">
        <v>524.88</v>
      </c>
      <c r="J82" s="162">
        <v>228.96</v>
      </c>
      <c r="K82" s="162">
        <v>262.44</v>
      </c>
      <c r="L82" s="162">
        <v>587.04</v>
      </c>
      <c r="M82" s="164">
        <v>491.4</v>
      </c>
      <c r="N82" s="162">
        <v>49650.6</v>
      </c>
      <c r="O82" s="162">
        <v>24733.32</v>
      </c>
      <c r="P82" s="162">
        <v>228.96</v>
      </c>
      <c r="Q82" s="162">
        <v>677.19</v>
      </c>
      <c r="R82" s="162">
        <v>203230.65</v>
      </c>
      <c r="S82" s="162">
        <v>228630.46</v>
      </c>
      <c r="T82" s="162">
        <v>48516.72</v>
      </c>
      <c r="U82" s="162">
        <v>635.16</v>
      </c>
      <c r="V82" s="162">
        <v>369.96</v>
      </c>
      <c r="W82" s="162">
        <v>1461.9</v>
      </c>
      <c r="X82" s="161"/>
      <c r="Y82" s="162">
        <v>1219.8</v>
      </c>
      <c r="Z82" s="162">
        <v>38.159999999999997</v>
      </c>
      <c r="AA82" s="162">
        <v>270928.2</v>
      </c>
      <c r="AB82" s="162">
        <v>3312.12</v>
      </c>
      <c r="AC82" s="162">
        <v>1882.2</v>
      </c>
      <c r="AD82" s="162">
        <v>61.74</v>
      </c>
      <c r="AE82" s="162">
        <v>65591.490000000005</v>
      </c>
      <c r="AF82" s="162">
        <v>142067.60999999999</v>
      </c>
      <c r="AG82" s="162">
        <v>171916</v>
      </c>
    </row>
    <row r="83" spans="2:33">
      <c r="B83" s="160" t="s">
        <v>117</v>
      </c>
      <c r="C83" s="162">
        <v>17826.53</v>
      </c>
      <c r="D83" s="162">
        <v>20237.96</v>
      </c>
      <c r="E83" s="162">
        <v>8523.7800000000007</v>
      </c>
      <c r="F83" s="162">
        <v>7701.13</v>
      </c>
      <c r="G83" s="162">
        <v>399.54</v>
      </c>
      <c r="H83" s="162">
        <v>273.69</v>
      </c>
      <c r="I83" s="162">
        <v>20788.150000000001</v>
      </c>
      <c r="J83" s="162">
        <v>631.38</v>
      </c>
      <c r="K83" s="162">
        <v>139.13999999999999</v>
      </c>
      <c r="L83" s="162">
        <v>151.91999999999999</v>
      </c>
      <c r="M83" s="162">
        <v>200.76</v>
      </c>
      <c r="N83" s="162">
        <v>865.98</v>
      </c>
      <c r="O83" s="162">
        <v>1303.56</v>
      </c>
      <c r="P83" s="162">
        <v>266.88</v>
      </c>
      <c r="Q83" s="161"/>
      <c r="R83" s="161"/>
      <c r="S83" s="164">
        <v>84</v>
      </c>
      <c r="T83" s="162">
        <v>368.88</v>
      </c>
      <c r="U83" s="162">
        <v>4005.3</v>
      </c>
      <c r="V83" s="162">
        <v>12830.82</v>
      </c>
      <c r="W83" s="161"/>
      <c r="X83" s="162">
        <v>1457.88</v>
      </c>
      <c r="Y83" s="161"/>
      <c r="Z83" s="161"/>
      <c r="AA83" s="162">
        <v>473.76</v>
      </c>
      <c r="AB83" s="162">
        <v>311.88</v>
      </c>
      <c r="AC83" s="163"/>
      <c r="AD83" s="162">
        <v>96.96</v>
      </c>
      <c r="AE83" s="161"/>
      <c r="AF83" s="162">
        <v>7797.08</v>
      </c>
      <c r="AG83" s="162">
        <v>28070.68</v>
      </c>
    </row>
    <row r="84" spans="2:33">
      <c r="B84" s="160" t="s">
        <v>55</v>
      </c>
      <c r="C84" s="162">
        <v>204</v>
      </c>
      <c r="D84" s="161"/>
      <c r="E84" s="162">
        <v>1717.27</v>
      </c>
      <c r="F84" s="162">
        <v>1138.72</v>
      </c>
      <c r="G84" s="162">
        <v>472.51</v>
      </c>
      <c r="H84" s="162">
        <v>8548.94</v>
      </c>
      <c r="I84" s="162">
        <v>702.96</v>
      </c>
      <c r="J84" s="162">
        <v>4831.62</v>
      </c>
      <c r="K84" s="162">
        <v>115911.36</v>
      </c>
      <c r="L84" s="162">
        <v>27561.61</v>
      </c>
      <c r="M84" s="162">
        <v>60434.62</v>
      </c>
      <c r="N84" s="162">
        <v>23412.15</v>
      </c>
      <c r="O84" s="162">
        <v>164.1</v>
      </c>
      <c r="P84" s="162">
        <v>22701.93</v>
      </c>
      <c r="Q84" s="162">
        <v>21471.21</v>
      </c>
      <c r="R84" s="162">
        <v>2250</v>
      </c>
      <c r="S84" s="162">
        <v>624</v>
      </c>
      <c r="T84" s="162">
        <v>4397.5200000000004</v>
      </c>
      <c r="U84" s="162">
        <v>403.46</v>
      </c>
      <c r="V84" s="162">
        <v>44.55</v>
      </c>
      <c r="W84" s="162">
        <v>1372.01</v>
      </c>
      <c r="X84" s="162">
        <v>87439.24</v>
      </c>
      <c r="Y84" s="162">
        <v>141844.42000000001</v>
      </c>
      <c r="Z84" s="162">
        <v>217745.33</v>
      </c>
      <c r="AA84" s="162">
        <v>101457.42</v>
      </c>
      <c r="AB84" s="162">
        <v>13502.03</v>
      </c>
      <c r="AC84" s="162">
        <v>65.760000000000005</v>
      </c>
      <c r="AD84" s="162">
        <v>4725.12</v>
      </c>
      <c r="AE84" s="162">
        <v>151.69999999999999</v>
      </c>
      <c r="AF84" s="162">
        <v>101.92</v>
      </c>
      <c r="AG84" s="162">
        <v>155.91</v>
      </c>
    </row>
    <row r="85" spans="2:33">
      <c r="B85" s="160" t="s">
        <v>68</v>
      </c>
      <c r="C85" s="162">
        <v>60048.35</v>
      </c>
      <c r="D85" s="162">
        <v>9423.91</v>
      </c>
      <c r="E85" s="162">
        <v>196190.56</v>
      </c>
      <c r="F85" s="161"/>
      <c r="G85" s="162">
        <v>4795.2700000000004</v>
      </c>
      <c r="H85" s="162">
        <v>113563.52</v>
      </c>
      <c r="I85" s="162">
        <v>110219.19</v>
      </c>
      <c r="J85" s="162">
        <v>157150.64000000001</v>
      </c>
      <c r="K85" s="162">
        <v>12990.76</v>
      </c>
      <c r="L85" s="162">
        <v>15584.53</v>
      </c>
      <c r="M85" s="164">
        <v>335.19</v>
      </c>
      <c r="N85" s="162">
        <v>46219.42</v>
      </c>
      <c r="O85" s="162">
        <v>350048.23</v>
      </c>
      <c r="P85" s="162">
        <v>96649.93</v>
      </c>
      <c r="Q85" s="162">
        <v>11652.42</v>
      </c>
      <c r="R85" s="162">
        <v>1026.53</v>
      </c>
      <c r="S85" s="162">
        <v>13953.15</v>
      </c>
      <c r="T85" s="162">
        <v>165835.60999999999</v>
      </c>
      <c r="U85" s="162">
        <v>22843.58</v>
      </c>
      <c r="V85" s="162">
        <v>62050.82</v>
      </c>
      <c r="W85" s="162">
        <v>83127.09</v>
      </c>
      <c r="X85" s="162">
        <v>51199.61</v>
      </c>
      <c r="Y85" s="162">
        <v>73007.34</v>
      </c>
      <c r="Z85" s="162">
        <v>68981.17</v>
      </c>
      <c r="AA85" s="163"/>
      <c r="AB85" s="163"/>
      <c r="AC85" s="162">
        <v>31341.94</v>
      </c>
      <c r="AD85" s="161"/>
      <c r="AE85" s="162">
        <v>58.41</v>
      </c>
      <c r="AF85" s="161"/>
      <c r="AG85" s="162">
        <v>232.82</v>
      </c>
    </row>
    <row r="86" spans="2:33">
      <c r="B86" s="160" t="s">
        <v>157</v>
      </c>
      <c r="C86" s="161"/>
      <c r="D86" s="161"/>
      <c r="E86" s="161"/>
      <c r="F86" s="161"/>
      <c r="G86" s="161"/>
      <c r="H86" s="161"/>
      <c r="I86" s="162">
        <v>22879.71</v>
      </c>
      <c r="J86" s="161"/>
      <c r="K86" s="161"/>
      <c r="L86" s="163"/>
      <c r="M86" s="161"/>
      <c r="N86" s="161"/>
      <c r="O86" s="161"/>
      <c r="P86" s="162">
        <v>81371.38</v>
      </c>
      <c r="Q86" s="161"/>
      <c r="R86" s="161"/>
      <c r="S86" s="161"/>
      <c r="T86" s="161"/>
      <c r="U86" s="161"/>
      <c r="V86" s="163"/>
      <c r="W86" s="163"/>
      <c r="X86" s="163"/>
      <c r="Y86" s="161"/>
      <c r="Z86" s="163"/>
      <c r="AA86" s="161"/>
      <c r="AB86" s="161"/>
      <c r="AC86" s="161"/>
      <c r="AD86" s="162">
        <v>22188.87</v>
      </c>
      <c r="AE86" s="163"/>
      <c r="AF86" s="162">
        <v>2696.16</v>
      </c>
      <c r="AG86" s="161"/>
    </row>
    <row r="87" spans="2:33">
      <c r="B87" s="160" t="s">
        <v>215</v>
      </c>
      <c r="C87" s="162">
        <v>49.72</v>
      </c>
      <c r="D87" s="162">
        <v>1349.35</v>
      </c>
      <c r="E87" s="161"/>
      <c r="F87" s="161"/>
      <c r="G87" s="162">
        <v>7001.66</v>
      </c>
      <c r="H87" s="162">
        <v>7035.78</v>
      </c>
      <c r="I87" s="162">
        <v>4813.8599999999997</v>
      </c>
      <c r="J87" s="162">
        <v>10788.32</v>
      </c>
      <c r="K87" s="161"/>
      <c r="L87" s="161"/>
      <c r="M87" s="161"/>
      <c r="N87" s="161"/>
      <c r="O87" s="161"/>
      <c r="P87" s="162">
        <v>266.85000000000002</v>
      </c>
      <c r="Q87" s="164">
        <v>40</v>
      </c>
      <c r="R87" s="162">
        <v>124.76</v>
      </c>
      <c r="S87" s="161"/>
      <c r="T87" s="162">
        <v>23.47</v>
      </c>
      <c r="U87" s="162">
        <v>18.38</v>
      </c>
      <c r="V87" s="161"/>
      <c r="W87" s="163"/>
      <c r="X87" s="162">
        <v>62.46</v>
      </c>
      <c r="Y87" s="162">
        <v>23916.3</v>
      </c>
      <c r="Z87" s="161"/>
      <c r="AA87" s="162">
        <v>3523.39</v>
      </c>
      <c r="AB87" s="162">
        <v>3620.86</v>
      </c>
      <c r="AC87" s="162">
        <v>5129.17</v>
      </c>
      <c r="AD87" s="161"/>
      <c r="AE87" s="161"/>
      <c r="AF87" s="161"/>
      <c r="AG87" s="161"/>
    </row>
    <row r="88" spans="2:33">
      <c r="B88" s="160" t="s">
        <v>313</v>
      </c>
      <c r="C88" s="161"/>
      <c r="D88" s="162">
        <v>648.5</v>
      </c>
      <c r="E88" s="162">
        <v>262.60000000000002</v>
      </c>
      <c r="F88" s="161"/>
      <c r="G88" s="161"/>
      <c r="H88" s="161"/>
      <c r="I88" s="161"/>
      <c r="J88" s="161"/>
      <c r="K88" s="163"/>
      <c r="L88" s="161"/>
      <c r="M88" s="163"/>
      <c r="N88" s="161"/>
      <c r="O88" s="161"/>
      <c r="P88" s="161"/>
      <c r="Q88" s="161"/>
      <c r="R88" s="163"/>
      <c r="S88" s="162">
        <v>3.16</v>
      </c>
      <c r="T88" s="164">
        <v>88.48</v>
      </c>
      <c r="U88" s="163"/>
      <c r="V88" s="163"/>
      <c r="W88" s="163"/>
      <c r="X88" s="163"/>
      <c r="Y88" s="163"/>
      <c r="Z88" s="163"/>
      <c r="AA88" s="163"/>
      <c r="AB88" s="163"/>
      <c r="AC88" s="163"/>
      <c r="AD88" s="163"/>
      <c r="AE88" s="163"/>
      <c r="AF88" s="163"/>
      <c r="AG88" s="163"/>
    </row>
    <row r="89" spans="2:33">
      <c r="B89" s="160" t="s">
        <v>208</v>
      </c>
      <c r="C89" s="162">
        <v>3222.24</v>
      </c>
      <c r="D89" s="162">
        <v>94.08</v>
      </c>
      <c r="E89" s="161"/>
      <c r="F89" s="161"/>
      <c r="G89" s="161"/>
      <c r="H89" s="161"/>
      <c r="I89" s="161"/>
      <c r="J89" s="161"/>
      <c r="K89" s="162">
        <v>94.08</v>
      </c>
      <c r="L89" s="161"/>
      <c r="M89" s="161"/>
      <c r="N89" s="161"/>
      <c r="O89" s="161"/>
      <c r="P89" s="161"/>
      <c r="Q89" s="162">
        <v>10384.08</v>
      </c>
      <c r="R89" s="161"/>
      <c r="S89" s="161"/>
      <c r="T89" s="162">
        <v>152.88</v>
      </c>
      <c r="U89" s="161"/>
      <c r="V89" s="161"/>
      <c r="W89" s="163"/>
      <c r="X89" s="161"/>
      <c r="Y89" s="161"/>
      <c r="Z89" s="161"/>
      <c r="AA89" s="163"/>
      <c r="AB89" s="164">
        <v>39.200000000000003</v>
      </c>
      <c r="AC89" s="161"/>
      <c r="AD89" s="161"/>
      <c r="AE89" s="162">
        <v>294</v>
      </c>
      <c r="AF89" s="162">
        <v>1029</v>
      </c>
      <c r="AG89" s="161"/>
    </row>
    <row r="90" spans="2:33">
      <c r="B90" s="160" t="s">
        <v>69</v>
      </c>
      <c r="C90" s="162">
        <v>91696</v>
      </c>
      <c r="D90" s="161"/>
      <c r="E90" s="162">
        <v>46</v>
      </c>
      <c r="F90" s="162">
        <v>1048.06</v>
      </c>
      <c r="G90" s="161"/>
      <c r="H90" s="162">
        <v>3612</v>
      </c>
      <c r="I90" s="162">
        <v>276684.08</v>
      </c>
      <c r="J90" s="162">
        <v>106382.2</v>
      </c>
      <c r="K90" s="162">
        <v>2374</v>
      </c>
      <c r="L90" s="161"/>
      <c r="M90" s="162">
        <v>1338.56</v>
      </c>
      <c r="N90" s="162">
        <v>3713.2</v>
      </c>
      <c r="O90" s="162">
        <v>441183</v>
      </c>
      <c r="P90" s="162">
        <v>6748.8</v>
      </c>
      <c r="Q90" s="161"/>
      <c r="R90" s="162">
        <v>1748</v>
      </c>
      <c r="S90" s="162">
        <v>135644</v>
      </c>
      <c r="T90" s="162">
        <v>168469.2</v>
      </c>
      <c r="U90" s="162">
        <v>3209</v>
      </c>
      <c r="V90" s="162">
        <v>1296</v>
      </c>
      <c r="W90" s="164">
        <v>75</v>
      </c>
      <c r="X90" s="162">
        <v>2703.28</v>
      </c>
      <c r="Y90" s="162">
        <v>36293.279999999999</v>
      </c>
      <c r="Z90" s="162">
        <v>326743.28000000003</v>
      </c>
      <c r="AA90" s="163"/>
      <c r="AB90" s="163"/>
      <c r="AC90" s="162">
        <v>20898.759999999998</v>
      </c>
      <c r="AD90" s="162">
        <v>2067.04</v>
      </c>
      <c r="AE90" s="162">
        <v>5813.28</v>
      </c>
      <c r="AF90" s="162">
        <v>844.8</v>
      </c>
      <c r="AG90" s="161"/>
    </row>
    <row r="91" spans="2:33">
      <c r="B91" s="160" t="s">
        <v>82</v>
      </c>
      <c r="C91" s="162">
        <v>18973.52</v>
      </c>
      <c r="D91" s="162">
        <v>22199.88</v>
      </c>
      <c r="E91" s="162">
        <v>14158.52</v>
      </c>
      <c r="F91" s="161"/>
      <c r="G91" s="162">
        <v>414.54</v>
      </c>
      <c r="H91" s="162">
        <v>22219.64</v>
      </c>
      <c r="I91" s="162">
        <v>338.52</v>
      </c>
      <c r="J91" s="161"/>
      <c r="K91" s="162">
        <v>97.86</v>
      </c>
      <c r="L91" s="162">
        <v>1223.04</v>
      </c>
      <c r="M91" s="161"/>
      <c r="N91" s="162">
        <v>6790.03</v>
      </c>
      <c r="O91" s="162">
        <v>3755.93</v>
      </c>
      <c r="P91" s="162">
        <v>9117.65</v>
      </c>
      <c r="Q91" s="161"/>
      <c r="R91" s="162">
        <v>174.72</v>
      </c>
      <c r="S91" s="162">
        <v>1957.44</v>
      </c>
      <c r="T91" s="164">
        <v>386.88</v>
      </c>
      <c r="U91" s="164">
        <v>480.98</v>
      </c>
      <c r="V91" s="164">
        <v>897.05</v>
      </c>
      <c r="W91" s="164">
        <v>496.44</v>
      </c>
      <c r="X91" s="161"/>
      <c r="Y91" s="161"/>
      <c r="Z91" s="161"/>
      <c r="AA91" s="164">
        <v>346.08</v>
      </c>
      <c r="AB91" s="163"/>
      <c r="AC91" s="161"/>
      <c r="AD91" s="162">
        <v>23920.41</v>
      </c>
      <c r="AE91" s="162">
        <v>3917.16</v>
      </c>
      <c r="AF91" s="162">
        <v>18405.77</v>
      </c>
      <c r="AG91" s="162">
        <v>6060.36</v>
      </c>
    </row>
    <row r="92" spans="2:33">
      <c r="B92" s="160" t="s">
        <v>239</v>
      </c>
      <c r="C92" s="161"/>
      <c r="D92" s="161"/>
      <c r="E92" s="162">
        <v>2549.96</v>
      </c>
      <c r="F92" s="161"/>
      <c r="G92" s="162">
        <v>9973.76</v>
      </c>
      <c r="H92" s="162">
        <v>7565.56</v>
      </c>
      <c r="I92" s="162">
        <v>7650.62</v>
      </c>
      <c r="J92" s="162">
        <v>3239.08</v>
      </c>
      <c r="K92" s="161"/>
      <c r="L92" s="161"/>
      <c r="M92" s="161"/>
      <c r="N92" s="161"/>
      <c r="O92" s="161"/>
      <c r="P92" s="161"/>
      <c r="Q92" s="161"/>
      <c r="R92" s="161"/>
      <c r="S92" s="161"/>
      <c r="T92" s="161"/>
      <c r="U92" s="163"/>
      <c r="V92" s="161"/>
      <c r="W92" s="161"/>
      <c r="X92" s="161"/>
      <c r="Y92" s="162">
        <v>5411.59</v>
      </c>
      <c r="Z92" s="163"/>
      <c r="AA92" s="163"/>
      <c r="AB92" s="163"/>
      <c r="AC92" s="163"/>
      <c r="AD92" s="163"/>
      <c r="AE92" s="162">
        <v>8742.7199999999993</v>
      </c>
      <c r="AF92" s="162">
        <v>3404</v>
      </c>
      <c r="AG92" s="161"/>
    </row>
    <row r="93" spans="2:33">
      <c r="B93" s="160" t="s">
        <v>212</v>
      </c>
      <c r="C93" s="161"/>
      <c r="D93" s="162">
        <v>4657.42</v>
      </c>
      <c r="E93" s="162">
        <v>2805.3</v>
      </c>
      <c r="F93" s="161"/>
      <c r="G93" s="161"/>
      <c r="H93" s="162">
        <v>204</v>
      </c>
      <c r="I93" s="162">
        <v>8471.15</v>
      </c>
      <c r="J93" s="162">
        <v>3416.6</v>
      </c>
      <c r="K93" s="161"/>
      <c r="L93" s="161"/>
      <c r="M93" s="163"/>
      <c r="N93" s="161"/>
      <c r="O93" s="161"/>
      <c r="P93" s="161"/>
      <c r="Q93" s="161"/>
      <c r="R93" s="161"/>
      <c r="S93" s="161"/>
      <c r="T93" s="161"/>
      <c r="U93" s="163"/>
      <c r="V93" s="161"/>
      <c r="W93" s="163"/>
      <c r="X93" s="162">
        <v>11607.26</v>
      </c>
      <c r="Y93" s="162">
        <v>315.32</v>
      </c>
      <c r="Z93" s="161"/>
      <c r="AA93" s="163"/>
      <c r="AB93" s="163"/>
      <c r="AC93" s="161"/>
      <c r="AD93" s="162">
        <v>48.64</v>
      </c>
      <c r="AE93" s="161"/>
      <c r="AF93" s="161"/>
      <c r="AG93" s="162">
        <v>7129.6</v>
      </c>
    </row>
    <row r="94" spans="2:33">
      <c r="B94" s="160" t="s">
        <v>516</v>
      </c>
      <c r="C94" s="162">
        <v>13281</v>
      </c>
      <c r="D94" s="162">
        <v>389</v>
      </c>
      <c r="E94" s="161"/>
      <c r="F94" s="161"/>
      <c r="G94" s="161"/>
      <c r="H94" s="161"/>
      <c r="I94" s="161"/>
      <c r="J94" s="161"/>
      <c r="K94" s="161"/>
      <c r="L94" s="162">
        <v>20398.349999999999</v>
      </c>
      <c r="M94" s="161"/>
      <c r="N94" s="161"/>
      <c r="O94" s="161"/>
      <c r="P94" s="161"/>
      <c r="Q94" s="161"/>
      <c r="R94" s="161"/>
      <c r="S94" s="161"/>
      <c r="T94" s="161"/>
      <c r="U94" s="163"/>
      <c r="V94" s="161"/>
      <c r="W94" s="161"/>
      <c r="X94" s="162">
        <v>7647.5</v>
      </c>
      <c r="Y94" s="162">
        <v>8980</v>
      </c>
      <c r="Z94" s="162">
        <v>16476.2</v>
      </c>
      <c r="AA94" s="163"/>
      <c r="AB94" s="163"/>
      <c r="AC94" s="162">
        <v>10602</v>
      </c>
      <c r="AD94" s="161"/>
      <c r="AE94" s="162">
        <v>206.8</v>
      </c>
      <c r="AF94" s="162">
        <v>36219</v>
      </c>
      <c r="AG94" s="162">
        <v>589</v>
      </c>
    </row>
    <row r="95" spans="2:33">
      <c r="B95" s="160" t="s">
        <v>146</v>
      </c>
      <c r="C95" s="162">
        <v>8247.66</v>
      </c>
      <c r="D95" s="162">
        <v>827.56</v>
      </c>
      <c r="E95" s="162">
        <v>50.36</v>
      </c>
      <c r="F95" s="161"/>
      <c r="G95" s="161"/>
      <c r="H95" s="162">
        <v>5167.79</v>
      </c>
      <c r="I95" s="162">
        <v>16752.939999999999</v>
      </c>
      <c r="J95" s="162">
        <v>601.71</v>
      </c>
      <c r="K95" s="161"/>
      <c r="L95" s="162">
        <v>2357.34</v>
      </c>
      <c r="M95" s="161"/>
      <c r="N95" s="162">
        <v>150.84</v>
      </c>
      <c r="O95" s="161"/>
      <c r="P95" s="162">
        <v>331.98</v>
      </c>
      <c r="Q95" s="162">
        <v>3499.57</v>
      </c>
      <c r="R95" s="162">
        <v>5934.3</v>
      </c>
      <c r="S95" s="162">
        <v>237.48</v>
      </c>
      <c r="T95" s="162">
        <v>100.68</v>
      </c>
      <c r="U95" s="161"/>
      <c r="V95" s="162">
        <v>30415.63</v>
      </c>
      <c r="W95" s="162">
        <v>22656.94</v>
      </c>
      <c r="X95" s="161"/>
      <c r="Y95" s="161"/>
      <c r="Z95" s="161"/>
      <c r="AA95" s="162">
        <v>85.5</v>
      </c>
      <c r="AB95" s="161"/>
      <c r="AC95" s="161"/>
      <c r="AD95" s="162">
        <v>1510.2</v>
      </c>
      <c r="AE95" s="162">
        <v>27340.48</v>
      </c>
      <c r="AF95" s="161"/>
      <c r="AG95" s="161"/>
    </row>
    <row r="96" spans="2:33">
      <c r="B96" s="160" t="s">
        <v>551</v>
      </c>
      <c r="C96" s="161"/>
      <c r="D96" s="162">
        <v>138988.4</v>
      </c>
      <c r="E96" s="162">
        <v>7601.37</v>
      </c>
      <c r="F96" s="162">
        <v>16266.82</v>
      </c>
      <c r="G96" s="162">
        <v>2668.28</v>
      </c>
      <c r="H96" s="161"/>
      <c r="I96" s="161"/>
      <c r="J96" s="162">
        <v>2785.68</v>
      </c>
      <c r="K96" s="162">
        <v>3207.42</v>
      </c>
      <c r="L96" s="162">
        <v>445.68</v>
      </c>
      <c r="M96" s="164">
        <v>196.8</v>
      </c>
      <c r="N96" s="162">
        <v>49651.44</v>
      </c>
      <c r="O96" s="162">
        <v>3215.52</v>
      </c>
      <c r="P96" s="162">
        <v>4861.17</v>
      </c>
      <c r="Q96" s="162">
        <v>2443.14</v>
      </c>
      <c r="R96" s="162">
        <v>48131.96</v>
      </c>
      <c r="S96" s="162">
        <v>132598.26</v>
      </c>
      <c r="T96" s="162">
        <v>2545.2800000000002</v>
      </c>
      <c r="U96" s="161"/>
      <c r="V96" s="162">
        <v>30141.62</v>
      </c>
      <c r="W96" s="162">
        <v>542.88</v>
      </c>
      <c r="X96" s="162">
        <v>27903</v>
      </c>
      <c r="Y96" s="162">
        <v>1184.5</v>
      </c>
      <c r="Z96" s="162">
        <v>951.2</v>
      </c>
      <c r="AA96" s="163"/>
      <c r="AB96" s="164">
        <v>857.7</v>
      </c>
      <c r="AC96" s="162">
        <v>7317.34</v>
      </c>
      <c r="AD96" s="162">
        <v>171250.9</v>
      </c>
      <c r="AE96" s="162">
        <v>86636.479999999996</v>
      </c>
      <c r="AF96" s="162">
        <v>54058.62</v>
      </c>
      <c r="AG96" s="162">
        <v>17264.05</v>
      </c>
    </row>
    <row r="97" spans="2:33">
      <c r="B97" s="160" t="s">
        <v>58</v>
      </c>
      <c r="C97" s="162">
        <v>685646.07</v>
      </c>
      <c r="D97" s="162">
        <v>11561.21</v>
      </c>
      <c r="E97" s="162">
        <v>385.08</v>
      </c>
      <c r="F97" s="162">
        <v>821.85</v>
      </c>
      <c r="G97" s="161"/>
      <c r="H97" s="162">
        <v>508463.31</v>
      </c>
      <c r="I97" s="162">
        <v>277456.61</v>
      </c>
      <c r="J97" s="162">
        <v>1040.4100000000001</v>
      </c>
      <c r="K97" s="162">
        <v>223.79</v>
      </c>
      <c r="L97" s="162">
        <v>575.76</v>
      </c>
      <c r="M97" s="161"/>
      <c r="N97" s="162">
        <v>1675.37</v>
      </c>
      <c r="O97" s="162">
        <v>603508.27</v>
      </c>
      <c r="P97" s="162">
        <v>193802.97</v>
      </c>
      <c r="Q97" s="162">
        <v>13.79</v>
      </c>
      <c r="R97" s="161"/>
      <c r="S97" s="162">
        <v>2602.91</v>
      </c>
      <c r="T97" s="162">
        <v>2178.19</v>
      </c>
      <c r="U97" s="162">
        <v>524.16</v>
      </c>
      <c r="V97" s="162">
        <v>518636.04</v>
      </c>
      <c r="W97" s="162">
        <v>495723.09</v>
      </c>
      <c r="X97" s="162">
        <v>5807.86</v>
      </c>
      <c r="Y97" s="162">
        <v>777.24</v>
      </c>
      <c r="Z97" s="162">
        <v>2092.7800000000002</v>
      </c>
      <c r="AA97" s="162">
        <v>215.88</v>
      </c>
      <c r="AB97" s="161"/>
      <c r="AC97" s="162">
        <v>174463.47</v>
      </c>
      <c r="AD97" s="162">
        <v>448435</v>
      </c>
      <c r="AE97" s="162">
        <v>158640.82</v>
      </c>
      <c r="AF97" s="162">
        <v>2585.19</v>
      </c>
      <c r="AG97" s="162">
        <v>299.76</v>
      </c>
    </row>
    <row r="98" spans="2:33">
      <c r="B98" s="160" t="s">
        <v>547</v>
      </c>
      <c r="C98" s="162">
        <v>154231.56</v>
      </c>
      <c r="D98" s="162">
        <v>2716.1</v>
      </c>
      <c r="E98" s="162">
        <v>35110.129999999997</v>
      </c>
      <c r="F98" s="162">
        <v>89656.08</v>
      </c>
      <c r="G98" s="162">
        <v>129964</v>
      </c>
      <c r="H98" s="162">
        <v>85789.440000000002</v>
      </c>
      <c r="I98" s="162">
        <v>79049.94</v>
      </c>
      <c r="J98" s="162">
        <v>63491.61</v>
      </c>
      <c r="K98" s="162">
        <v>252643.49</v>
      </c>
      <c r="L98" s="162">
        <v>563915.61</v>
      </c>
      <c r="M98" s="162">
        <v>9027.0400000000009</v>
      </c>
      <c r="N98" s="162">
        <v>403819.54</v>
      </c>
      <c r="O98" s="162">
        <v>240771.82</v>
      </c>
      <c r="P98" s="162">
        <v>172246.37</v>
      </c>
      <c r="Q98" s="162">
        <v>71438.89</v>
      </c>
      <c r="R98" s="162">
        <v>32567.84</v>
      </c>
      <c r="S98" s="162">
        <v>284816.15000000002</v>
      </c>
      <c r="T98" s="162">
        <v>112282.63</v>
      </c>
      <c r="U98" s="162">
        <v>1179</v>
      </c>
      <c r="V98" s="162">
        <v>121626.75</v>
      </c>
      <c r="W98" s="162">
        <v>51081.15</v>
      </c>
      <c r="X98" s="162">
        <v>14574.78</v>
      </c>
      <c r="Y98" s="162">
        <v>598366.34</v>
      </c>
      <c r="Z98" s="162">
        <v>401293.61</v>
      </c>
      <c r="AA98" s="162">
        <v>272409.83</v>
      </c>
      <c r="AB98" s="162">
        <v>367347.99</v>
      </c>
      <c r="AC98" s="162">
        <v>406200.89</v>
      </c>
      <c r="AD98" s="162">
        <v>23126.97</v>
      </c>
      <c r="AE98" s="162">
        <v>89599.02</v>
      </c>
      <c r="AF98" s="162">
        <v>22873.93</v>
      </c>
      <c r="AG98" s="162">
        <v>154975.41</v>
      </c>
    </row>
    <row r="99" spans="2:33">
      <c r="B99" s="160" t="s">
        <v>177</v>
      </c>
      <c r="C99" s="161"/>
      <c r="D99" s="161"/>
      <c r="E99" s="161"/>
      <c r="F99" s="161"/>
      <c r="G99" s="161"/>
      <c r="H99" s="162">
        <v>74940</v>
      </c>
      <c r="I99" s="162">
        <v>696</v>
      </c>
      <c r="J99" s="162">
        <v>8416</v>
      </c>
      <c r="K99" s="162">
        <v>880</v>
      </c>
      <c r="L99" s="161"/>
      <c r="M99" s="163"/>
      <c r="N99" s="163"/>
      <c r="O99" s="163"/>
      <c r="P99" s="162">
        <v>696</v>
      </c>
      <c r="Q99" s="161"/>
      <c r="R99" s="161"/>
      <c r="S99" s="161"/>
      <c r="T99" s="161"/>
      <c r="U99" s="162">
        <v>3196</v>
      </c>
      <c r="V99" s="161"/>
      <c r="W99" s="163"/>
      <c r="X99" s="161"/>
      <c r="Y99" s="161"/>
      <c r="Z99" s="163"/>
      <c r="AA99" s="161"/>
      <c r="AB99" s="163"/>
      <c r="AC99" s="164">
        <v>232</v>
      </c>
      <c r="AD99" s="163"/>
      <c r="AE99" s="163"/>
      <c r="AF99" s="163"/>
      <c r="AG99" s="163"/>
    </row>
    <row r="100" spans="2:33">
      <c r="B100" s="160" t="s">
        <v>523</v>
      </c>
      <c r="C100" s="161"/>
      <c r="D100" s="162">
        <v>3801.14</v>
      </c>
      <c r="E100" s="161"/>
      <c r="F100" s="161"/>
      <c r="G100" s="161"/>
      <c r="H100" s="162">
        <v>77544.75</v>
      </c>
      <c r="I100" s="161"/>
      <c r="J100" s="161"/>
      <c r="K100" s="162">
        <v>110.05</v>
      </c>
      <c r="L100" s="162">
        <v>8543.2999999999993</v>
      </c>
      <c r="M100" s="163"/>
      <c r="N100" s="161"/>
      <c r="O100" s="161"/>
      <c r="P100" s="161"/>
      <c r="Q100" s="161"/>
      <c r="R100" s="161"/>
      <c r="S100" s="162">
        <v>87806.25</v>
      </c>
      <c r="T100" s="162">
        <v>63035.7</v>
      </c>
      <c r="U100" s="162">
        <v>8312.4</v>
      </c>
      <c r="V100" s="162">
        <v>83354.899999999994</v>
      </c>
      <c r="W100" s="162">
        <v>230.9</v>
      </c>
      <c r="X100" s="161"/>
      <c r="Y100" s="161"/>
      <c r="Z100" s="161"/>
      <c r="AA100" s="161"/>
      <c r="AB100" s="161"/>
      <c r="AC100" s="162">
        <v>461.8</v>
      </c>
      <c r="AD100" s="161"/>
      <c r="AE100" s="161"/>
      <c r="AF100" s="162">
        <v>91959.48</v>
      </c>
      <c r="AG100" s="162">
        <v>6425.93</v>
      </c>
    </row>
    <row r="101" spans="2:33">
      <c r="B101" s="160" t="s">
        <v>559</v>
      </c>
      <c r="C101" s="162">
        <v>62980.29</v>
      </c>
      <c r="D101" s="162">
        <v>87661.28</v>
      </c>
      <c r="E101" s="162">
        <v>4606.07</v>
      </c>
      <c r="F101" s="163"/>
      <c r="G101" s="162">
        <v>14284.68</v>
      </c>
      <c r="H101" s="161"/>
      <c r="I101" s="161"/>
      <c r="J101" s="161"/>
      <c r="K101" s="162">
        <v>424.74</v>
      </c>
      <c r="L101" s="162">
        <v>71.400000000000006</v>
      </c>
      <c r="M101" s="164">
        <v>586.32000000000005</v>
      </c>
      <c r="N101" s="162">
        <v>29431.360000000001</v>
      </c>
      <c r="O101" s="162">
        <v>10283.64</v>
      </c>
      <c r="P101" s="162">
        <v>2410.7399999999998</v>
      </c>
      <c r="Q101" s="162">
        <v>218.88</v>
      </c>
      <c r="R101" s="162">
        <v>35780.800000000003</v>
      </c>
      <c r="S101" s="162">
        <v>155828.13</v>
      </c>
      <c r="T101" s="162">
        <v>129106.26</v>
      </c>
      <c r="U101" s="162">
        <v>111864.68</v>
      </c>
      <c r="V101" s="162">
        <v>27535.33</v>
      </c>
      <c r="W101" s="162">
        <v>201738.59</v>
      </c>
      <c r="X101" s="162">
        <v>20364.88</v>
      </c>
      <c r="Y101" s="162">
        <v>3053.16</v>
      </c>
      <c r="Z101" s="162">
        <v>1365.64</v>
      </c>
      <c r="AA101" s="162">
        <v>182920</v>
      </c>
      <c r="AB101" s="162">
        <v>62033.46</v>
      </c>
      <c r="AC101" s="162">
        <v>18857.53</v>
      </c>
      <c r="AD101" s="162">
        <v>5580.98</v>
      </c>
      <c r="AE101" s="162">
        <v>3820.8</v>
      </c>
      <c r="AF101" s="162">
        <v>15565.5</v>
      </c>
      <c r="AG101" s="162">
        <v>26814.400000000001</v>
      </c>
    </row>
    <row r="102" spans="2:33">
      <c r="B102" s="160" t="s">
        <v>97</v>
      </c>
      <c r="C102" s="162">
        <v>457.32</v>
      </c>
      <c r="D102" s="162">
        <v>780.72</v>
      </c>
      <c r="E102" s="161"/>
      <c r="F102" s="161"/>
      <c r="G102" s="161"/>
      <c r="H102" s="162">
        <v>2492.88</v>
      </c>
      <c r="I102" s="162">
        <v>49659.95</v>
      </c>
      <c r="J102" s="162">
        <v>757.47</v>
      </c>
      <c r="K102" s="162">
        <v>15308.16</v>
      </c>
      <c r="L102" s="162">
        <v>58.08</v>
      </c>
      <c r="M102" s="163"/>
      <c r="N102" s="161"/>
      <c r="O102" s="162">
        <v>34.92</v>
      </c>
      <c r="P102" s="162">
        <v>38567.43</v>
      </c>
      <c r="Q102" s="162">
        <v>817.23</v>
      </c>
      <c r="R102" s="162">
        <v>1417.8</v>
      </c>
      <c r="S102" s="162">
        <v>85699.05</v>
      </c>
      <c r="T102" s="164">
        <v>215.28</v>
      </c>
      <c r="U102" s="161"/>
      <c r="V102" s="161"/>
      <c r="W102" s="161"/>
      <c r="X102" s="162">
        <v>58297.8</v>
      </c>
      <c r="Y102" s="162">
        <v>10106.5</v>
      </c>
      <c r="Z102" s="163"/>
      <c r="AA102" s="162">
        <v>1505.27</v>
      </c>
      <c r="AB102" s="163"/>
      <c r="AC102" s="163"/>
      <c r="AD102" s="164">
        <v>279.58</v>
      </c>
      <c r="AE102" s="162">
        <v>35032.06</v>
      </c>
      <c r="AF102" s="162">
        <v>843.78</v>
      </c>
      <c r="AG102" s="162">
        <v>64.92</v>
      </c>
    </row>
    <row r="103" spans="2:33">
      <c r="B103" s="160" t="s">
        <v>45</v>
      </c>
      <c r="C103" s="162">
        <v>128689.54</v>
      </c>
      <c r="D103" s="162">
        <v>1704.26</v>
      </c>
      <c r="E103" s="162">
        <v>11.18</v>
      </c>
      <c r="F103" s="162">
        <v>407.25</v>
      </c>
      <c r="G103" s="161"/>
      <c r="H103" s="161"/>
      <c r="I103" s="161"/>
      <c r="J103" s="161"/>
      <c r="K103" s="161"/>
      <c r="L103" s="161"/>
      <c r="M103" s="164">
        <v>912.24</v>
      </c>
      <c r="N103" s="161"/>
      <c r="O103" s="161"/>
      <c r="P103" s="161"/>
      <c r="Q103" s="162">
        <v>160478.20000000001</v>
      </c>
      <c r="R103" s="162">
        <v>26491.4</v>
      </c>
      <c r="S103" s="162">
        <v>5163.7</v>
      </c>
      <c r="T103" s="163"/>
      <c r="U103" s="162">
        <v>996.28</v>
      </c>
      <c r="V103" s="162">
        <v>2403.1</v>
      </c>
      <c r="W103" s="162">
        <v>280571.73</v>
      </c>
      <c r="X103" s="162">
        <v>1150.45</v>
      </c>
      <c r="Y103" s="162">
        <v>1881.36</v>
      </c>
      <c r="Z103" s="164">
        <v>325.92</v>
      </c>
      <c r="AA103" s="164">
        <v>531.24</v>
      </c>
      <c r="AB103" s="163"/>
      <c r="AC103" s="162">
        <v>325.92</v>
      </c>
      <c r="AD103" s="161"/>
      <c r="AE103" s="162">
        <v>11135.66</v>
      </c>
      <c r="AF103" s="162">
        <v>186052.04</v>
      </c>
      <c r="AG103" s="162">
        <v>9978.99</v>
      </c>
    </row>
    <row r="104" spans="2:33">
      <c r="B104" s="160" t="s">
        <v>227</v>
      </c>
      <c r="C104" s="161"/>
      <c r="D104" s="161"/>
      <c r="E104" s="161"/>
      <c r="F104" s="161"/>
      <c r="G104" s="161"/>
      <c r="H104" s="162">
        <v>4781.3</v>
      </c>
      <c r="I104" s="161"/>
      <c r="J104" s="161"/>
      <c r="K104" s="161"/>
      <c r="L104" s="161"/>
      <c r="M104" s="163"/>
      <c r="N104" s="161"/>
      <c r="O104" s="161"/>
      <c r="P104" s="161"/>
      <c r="Q104" s="162">
        <v>4094.18</v>
      </c>
      <c r="R104" s="161"/>
      <c r="S104" s="161"/>
      <c r="T104" s="163"/>
      <c r="U104" s="163"/>
      <c r="V104" s="161"/>
      <c r="W104" s="162">
        <v>3864.4</v>
      </c>
      <c r="X104" s="163"/>
      <c r="Y104" s="163"/>
      <c r="Z104" s="163"/>
      <c r="AA104" s="163"/>
      <c r="AB104" s="163"/>
      <c r="AC104" s="163"/>
      <c r="AD104" s="162">
        <v>15892.87</v>
      </c>
      <c r="AE104" s="163"/>
      <c r="AF104" s="163"/>
      <c r="AG104" s="163"/>
    </row>
    <row r="105" spans="2:33">
      <c r="B105" s="160" t="s">
        <v>267</v>
      </c>
      <c r="C105" s="161"/>
      <c r="D105" s="161"/>
      <c r="E105" s="162">
        <v>17870.97</v>
      </c>
      <c r="F105" s="161"/>
      <c r="G105" s="162">
        <v>7.67</v>
      </c>
      <c r="H105" s="162">
        <v>1375.2</v>
      </c>
      <c r="I105" s="162">
        <v>86.46</v>
      </c>
      <c r="J105" s="162">
        <v>384.94</v>
      </c>
      <c r="K105" s="161"/>
      <c r="L105" s="162">
        <v>7175.13</v>
      </c>
      <c r="M105" s="163"/>
      <c r="N105" s="161"/>
      <c r="O105" s="161"/>
      <c r="P105" s="162">
        <v>466.96</v>
      </c>
      <c r="Q105" s="161"/>
      <c r="R105" s="161"/>
      <c r="S105" s="162">
        <v>2848.75</v>
      </c>
      <c r="T105" s="163"/>
      <c r="U105" s="161"/>
      <c r="V105" s="162">
        <v>5717.56</v>
      </c>
      <c r="W105" s="162">
        <v>12205.94</v>
      </c>
      <c r="X105" s="163"/>
      <c r="Y105" s="163"/>
      <c r="Z105" s="161"/>
      <c r="AA105" s="163"/>
      <c r="AB105" s="163"/>
      <c r="AC105" s="161"/>
      <c r="AD105" s="163"/>
      <c r="AE105" s="163"/>
      <c r="AF105" s="163"/>
      <c r="AG105" s="163"/>
    </row>
    <row r="106" spans="2:33">
      <c r="B106" s="160" t="s">
        <v>557</v>
      </c>
      <c r="C106" s="162">
        <v>12.96</v>
      </c>
      <c r="D106" s="162">
        <v>29010.639999999999</v>
      </c>
      <c r="E106" s="162">
        <v>2142.2399999999998</v>
      </c>
      <c r="F106" s="162">
        <v>22315.35</v>
      </c>
      <c r="G106" s="162">
        <v>21219.56</v>
      </c>
      <c r="H106" s="162">
        <v>978.14</v>
      </c>
      <c r="I106" s="162">
        <v>18624.5</v>
      </c>
      <c r="J106" s="162">
        <v>311.45999999999998</v>
      </c>
      <c r="K106" s="162">
        <v>33.479999999999997</v>
      </c>
      <c r="L106" s="162">
        <v>645.5</v>
      </c>
      <c r="M106" s="164">
        <v>25.92</v>
      </c>
      <c r="N106" s="162">
        <v>81.69</v>
      </c>
      <c r="O106" s="162">
        <v>109.14</v>
      </c>
      <c r="P106" s="162">
        <v>187.8</v>
      </c>
      <c r="Q106" s="162">
        <v>48470.9</v>
      </c>
      <c r="R106" s="162">
        <v>16749.740000000002</v>
      </c>
      <c r="S106" s="162">
        <v>3363.26</v>
      </c>
      <c r="T106" s="162">
        <v>186.39</v>
      </c>
      <c r="U106" s="162">
        <v>35679.71</v>
      </c>
      <c r="V106" s="162">
        <v>1040.17</v>
      </c>
      <c r="W106" s="164">
        <v>687.33</v>
      </c>
      <c r="X106" s="164">
        <v>259.74</v>
      </c>
      <c r="Y106" s="164">
        <v>422.02</v>
      </c>
      <c r="Z106" s="164">
        <v>907.75</v>
      </c>
      <c r="AA106" s="164">
        <v>452.1</v>
      </c>
      <c r="AB106" s="164">
        <v>321.87</v>
      </c>
      <c r="AC106" s="162">
        <v>1585.16</v>
      </c>
      <c r="AD106" s="164">
        <v>275.76</v>
      </c>
      <c r="AE106" s="164">
        <v>534.75</v>
      </c>
      <c r="AF106" s="164">
        <v>69.14</v>
      </c>
      <c r="AG106" s="164">
        <v>82.35</v>
      </c>
    </row>
    <row r="107" spans="2:33">
      <c r="B107" s="160" t="s">
        <v>552</v>
      </c>
      <c r="C107" s="161"/>
      <c r="D107" s="162">
        <v>77284.679999999993</v>
      </c>
      <c r="E107" s="161"/>
      <c r="F107" s="161"/>
      <c r="G107" s="161"/>
      <c r="H107" s="161"/>
      <c r="I107" s="161"/>
      <c r="J107" s="161"/>
      <c r="K107" s="161"/>
      <c r="L107" s="161"/>
      <c r="M107" s="163"/>
      <c r="N107" s="161"/>
      <c r="O107" s="161"/>
      <c r="P107" s="161"/>
      <c r="Q107" s="161"/>
      <c r="R107" s="162">
        <v>144632.29</v>
      </c>
      <c r="S107" s="162">
        <v>552.6</v>
      </c>
      <c r="T107" s="161"/>
      <c r="U107" s="162">
        <v>539.4</v>
      </c>
      <c r="V107" s="161"/>
      <c r="W107" s="162">
        <v>213.6</v>
      </c>
      <c r="X107" s="164">
        <v>438</v>
      </c>
      <c r="Y107" s="164">
        <v>112.2</v>
      </c>
      <c r="Z107" s="161"/>
      <c r="AA107" s="163"/>
      <c r="AB107" s="163"/>
      <c r="AC107" s="161"/>
      <c r="AD107" s="162">
        <v>37.4</v>
      </c>
      <c r="AE107" s="161"/>
      <c r="AF107" s="162">
        <v>123013.92</v>
      </c>
      <c r="AG107" s="162">
        <v>4281.6000000000004</v>
      </c>
    </row>
    <row r="108" spans="2:33">
      <c r="B108" s="160" t="s">
        <v>506</v>
      </c>
      <c r="C108" s="162">
        <v>6053</v>
      </c>
      <c r="D108" s="162">
        <v>11501.44</v>
      </c>
      <c r="E108" s="162">
        <v>120.99</v>
      </c>
      <c r="F108" s="161"/>
      <c r="G108" s="161"/>
      <c r="H108" s="162">
        <v>40.33</v>
      </c>
      <c r="I108" s="162">
        <v>16319.11</v>
      </c>
      <c r="J108" s="162">
        <v>42298.06</v>
      </c>
      <c r="K108" s="162">
        <v>37202.11</v>
      </c>
      <c r="L108" s="162">
        <v>403.07</v>
      </c>
      <c r="M108" s="163"/>
      <c r="N108" s="163"/>
      <c r="O108" s="162">
        <v>142.36000000000001</v>
      </c>
      <c r="P108" s="161"/>
      <c r="Q108" s="162">
        <v>159.30000000000001</v>
      </c>
      <c r="R108" s="162">
        <v>500.93</v>
      </c>
      <c r="S108" s="162">
        <v>3896.3</v>
      </c>
      <c r="T108" s="162">
        <v>272.48</v>
      </c>
      <c r="U108" s="162">
        <v>40.33</v>
      </c>
      <c r="V108" s="164">
        <v>365.48</v>
      </c>
      <c r="W108" s="164">
        <v>333.48</v>
      </c>
      <c r="X108" s="164">
        <v>40.33</v>
      </c>
      <c r="Y108" s="163"/>
      <c r="Z108" s="162">
        <v>86446.44</v>
      </c>
      <c r="AA108" s="163"/>
      <c r="AB108" s="161"/>
      <c r="AC108" s="162">
        <v>323.02999999999997</v>
      </c>
      <c r="AD108" s="162">
        <v>44787.12</v>
      </c>
      <c r="AE108" s="162">
        <v>444.64</v>
      </c>
      <c r="AF108" s="162">
        <v>28308.14</v>
      </c>
      <c r="AG108" s="162">
        <v>675.07</v>
      </c>
    </row>
    <row r="109" spans="2:33">
      <c r="B109" s="160" t="s">
        <v>201</v>
      </c>
      <c r="C109" s="161"/>
      <c r="D109" s="161"/>
      <c r="E109" s="161"/>
      <c r="F109" s="161"/>
      <c r="G109" s="161"/>
      <c r="H109" s="161"/>
      <c r="I109" s="161"/>
      <c r="J109" s="161"/>
      <c r="K109" s="161"/>
      <c r="L109" s="161"/>
      <c r="M109" s="163"/>
      <c r="N109" s="161"/>
      <c r="O109" s="162">
        <v>2259.6</v>
      </c>
      <c r="P109" s="161"/>
      <c r="Q109" s="161"/>
      <c r="R109" s="162">
        <v>161.4</v>
      </c>
      <c r="S109" s="161"/>
      <c r="T109" s="161"/>
      <c r="U109" s="161"/>
      <c r="V109" s="161"/>
      <c r="W109" s="161"/>
      <c r="X109" s="161"/>
      <c r="Y109" s="161"/>
      <c r="Z109" s="161"/>
      <c r="AA109" s="163"/>
      <c r="AB109" s="163"/>
      <c r="AC109" s="161"/>
      <c r="AD109" s="161"/>
      <c r="AE109" s="161"/>
      <c r="AF109" s="161"/>
      <c r="AG109" s="161"/>
    </row>
    <row r="110" spans="2:33">
      <c r="B110" s="160" t="s">
        <v>162</v>
      </c>
      <c r="C110" s="162">
        <v>83840.490000000005</v>
      </c>
      <c r="D110" s="162">
        <v>3825.58</v>
      </c>
      <c r="E110" s="162">
        <v>33709.19</v>
      </c>
      <c r="F110" s="161"/>
      <c r="G110" s="162">
        <v>36323.97</v>
      </c>
      <c r="H110" s="162">
        <v>13200.78</v>
      </c>
      <c r="I110" s="162">
        <v>1728.66</v>
      </c>
      <c r="J110" s="162">
        <v>42622.21</v>
      </c>
      <c r="K110" s="162">
        <v>25264.94</v>
      </c>
      <c r="L110" s="162">
        <v>7964.77</v>
      </c>
      <c r="M110" s="163"/>
      <c r="N110" s="162">
        <v>3765.81</v>
      </c>
      <c r="O110" s="162">
        <v>20255.18</v>
      </c>
      <c r="P110" s="162">
        <v>26616.25</v>
      </c>
      <c r="Q110" s="162">
        <v>47014.76</v>
      </c>
      <c r="R110" s="162">
        <v>27989.58</v>
      </c>
      <c r="S110" s="162">
        <v>143303.76999999999</v>
      </c>
      <c r="T110" s="162">
        <v>4148.3500000000004</v>
      </c>
      <c r="U110" s="162">
        <v>123.75</v>
      </c>
      <c r="V110" s="162">
        <v>13920.07</v>
      </c>
      <c r="W110" s="162">
        <v>48552.32</v>
      </c>
      <c r="X110" s="163"/>
      <c r="Y110" s="164">
        <v>201.54</v>
      </c>
      <c r="Z110" s="162">
        <v>41990.94</v>
      </c>
      <c r="AA110" s="163"/>
      <c r="AB110" s="161"/>
      <c r="AC110" s="162">
        <v>38652.559999999998</v>
      </c>
      <c r="AD110" s="162">
        <v>18033.650000000001</v>
      </c>
      <c r="AE110" s="162">
        <v>71886.92</v>
      </c>
      <c r="AF110" s="162">
        <v>49821.21</v>
      </c>
      <c r="AG110" s="162">
        <v>19768.810000000001</v>
      </c>
    </row>
    <row r="111" spans="2:33">
      <c r="B111" s="160" t="s">
        <v>139</v>
      </c>
      <c r="C111" s="161"/>
      <c r="D111" s="161"/>
      <c r="E111" s="162">
        <v>383.52</v>
      </c>
      <c r="F111" s="161"/>
      <c r="G111" s="161"/>
      <c r="H111" s="162">
        <v>5053.42</v>
      </c>
      <c r="I111" s="161"/>
      <c r="J111" s="161"/>
      <c r="K111" s="161"/>
      <c r="L111" s="161"/>
      <c r="M111" s="163"/>
      <c r="N111" s="163"/>
      <c r="O111" s="162">
        <v>247.88</v>
      </c>
      <c r="P111" s="162">
        <v>3223.68</v>
      </c>
      <c r="Q111" s="162">
        <v>1579.36</v>
      </c>
      <c r="R111" s="162">
        <v>1325.74</v>
      </c>
      <c r="S111" s="161"/>
      <c r="T111" s="161"/>
      <c r="U111" s="162">
        <v>2022.59</v>
      </c>
      <c r="V111" s="161"/>
      <c r="W111" s="161"/>
      <c r="X111" s="162">
        <v>764.85</v>
      </c>
      <c r="Y111" s="162">
        <v>805.92</v>
      </c>
      <c r="Z111" s="161"/>
      <c r="AA111" s="163"/>
      <c r="AB111" s="162">
        <v>1483.34</v>
      </c>
      <c r="AC111" s="161"/>
      <c r="AD111" s="162">
        <v>872.1</v>
      </c>
      <c r="AE111" s="162">
        <v>16433.03</v>
      </c>
      <c r="AF111" s="162">
        <v>383.52</v>
      </c>
      <c r="AG111" s="161"/>
    </row>
    <row r="112" spans="2:33">
      <c r="B112" s="160" t="s">
        <v>84</v>
      </c>
      <c r="C112" s="162">
        <v>72351.28</v>
      </c>
      <c r="D112" s="162">
        <v>71539.31</v>
      </c>
      <c r="E112" s="162">
        <v>77157.740000000005</v>
      </c>
      <c r="F112" s="161"/>
      <c r="G112" s="162">
        <v>90.72</v>
      </c>
      <c r="H112" s="162">
        <v>64454.84</v>
      </c>
      <c r="I112" s="162">
        <v>57687.8</v>
      </c>
      <c r="J112" s="162">
        <v>30737.919999999998</v>
      </c>
      <c r="K112" s="162">
        <v>1964.21</v>
      </c>
      <c r="L112" s="162">
        <v>1096.0999999999999</v>
      </c>
      <c r="M112" s="164">
        <v>86.76</v>
      </c>
      <c r="N112" s="161"/>
      <c r="O112" s="162">
        <v>74356.160000000003</v>
      </c>
      <c r="P112" s="162">
        <v>116735.66</v>
      </c>
      <c r="Q112" s="162">
        <v>128532.31</v>
      </c>
      <c r="R112" s="162">
        <v>126083.36</v>
      </c>
      <c r="S112" s="162">
        <v>116132.99</v>
      </c>
      <c r="T112" s="162">
        <v>3745.53</v>
      </c>
      <c r="U112" s="162">
        <v>11081.76</v>
      </c>
      <c r="V112" s="162">
        <v>82310.320000000007</v>
      </c>
      <c r="W112" s="162">
        <v>73715.149999999994</v>
      </c>
      <c r="X112" s="162">
        <v>25626.77</v>
      </c>
      <c r="Y112" s="162">
        <v>75925.240000000005</v>
      </c>
      <c r="Z112" s="162">
        <v>97115.83</v>
      </c>
      <c r="AA112" s="163"/>
      <c r="AB112" s="164">
        <v>48.2</v>
      </c>
      <c r="AC112" s="162">
        <v>110958.39999999999</v>
      </c>
      <c r="AD112" s="162">
        <v>121013.93</v>
      </c>
      <c r="AE112" s="162">
        <v>69235.33</v>
      </c>
      <c r="AF112" s="162">
        <v>94665.26</v>
      </c>
      <c r="AG112" s="162">
        <v>77180.679999999993</v>
      </c>
    </row>
    <row r="113" spans="2:33">
      <c r="B113" s="160" t="s">
        <v>181</v>
      </c>
      <c r="C113" s="162">
        <v>15667.12</v>
      </c>
      <c r="D113" s="162">
        <v>961.91</v>
      </c>
      <c r="E113" s="162">
        <v>2418</v>
      </c>
      <c r="F113" s="161"/>
      <c r="G113" s="161"/>
      <c r="H113" s="162">
        <v>7536.65</v>
      </c>
      <c r="I113" s="162">
        <v>2705.41</v>
      </c>
      <c r="J113" s="161"/>
      <c r="K113" s="162">
        <v>6013.4</v>
      </c>
      <c r="L113" s="162">
        <v>9354.4</v>
      </c>
      <c r="M113" s="162">
        <v>30.69</v>
      </c>
      <c r="N113" s="162">
        <v>5142.4399999999996</v>
      </c>
      <c r="O113" s="162">
        <v>3916.65</v>
      </c>
      <c r="P113" s="162">
        <v>331.48</v>
      </c>
      <c r="Q113" s="162">
        <v>2831.04</v>
      </c>
      <c r="R113" s="162">
        <v>5722.71</v>
      </c>
      <c r="S113" s="164">
        <v>45.41</v>
      </c>
      <c r="T113" s="162">
        <v>2912</v>
      </c>
      <c r="U113" s="161"/>
      <c r="V113" s="163"/>
      <c r="W113" s="162">
        <v>16823</v>
      </c>
      <c r="X113" s="162">
        <v>23.64</v>
      </c>
      <c r="Y113" s="161"/>
      <c r="Z113" s="163"/>
      <c r="AA113" s="161"/>
      <c r="AB113" s="161"/>
      <c r="AC113" s="162">
        <v>2383.0500000000002</v>
      </c>
      <c r="AD113" s="162">
        <v>577.12</v>
      </c>
      <c r="AE113" s="162">
        <v>5542.68</v>
      </c>
      <c r="AF113" s="162">
        <v>51.24</v>
      </c>
      <c r="AG113" s="161"/>
    </row>
    <row r="114" spans="2:33">
      <c r="B114" s="160" t="s">
        <v>511</v>
      </c>
      <c r="C114" s="162">
        <v>2448.6</v>
      </c>
      <c r="D114" s="162">
        <v>160.22999999999999</v>
      </c>
      <c r="E114" s="161"/>
      <c r="F114" s="161"/>
      <c r="G114" s="161"/>
      <c r="H114" s="161"/>
      <c r="I114" s="162">
        <v>24002.31</v>
      </c>
      <c r="J114" s="162">
        <v>11734.91</v>
      </c>
      <c r="K114" s="162">
        <v>9203.7099999999991</v>
      </c>
      <c r="L114" s="162">
        <v>938.44</v>
      </c>
      <c r="M114" s="161"/>
      <c r="N114" s="161"/>
      <c r="O114" s="161"/>
      <c r="P114" s="161"/>
      <c r="Q114" s="161"/>
      <c r="R114" s="164">
        <v>112.6</v>
      </c>
      <c r="S114" s="164">
        <v>35.96</v>
      </c>
      <c r="T114" s="164">
        <v>53.73</v>
      </c>
      <c r="U114" s="161"/>
      <c r="V114" s="161"/>
      <c r="W114" s="162">
        <v>102.79</v>
      </c>
      <c r="X114" s="162">
        <v>1225.8900000000001</v>
      </c>
      <c r="Y114" s="162">
        <v>4119.76</v>
      </c>
      <c r="Z114" s="163"/>
      <c r="AA114" s="163"/>
      <c r="AB114" s="163"/>
      <c r="AC114" s="161"/>
      <c r="AD114" s="162">
        <v>7556.74</v>
      </c>
      <c r="AE114" s="162">
        <v>1876.03</v>
      </c>
      <c r="AF114" s="161"/>
      <c r="AG114" s="161"/>
    </row>
    <row r="115" spans="2:33">
      <c r="B115" s="160" t="s">
        <v>309</v>
      </c>
      <c r="C115" s="161"/>
      <c r="D115" s="161"/>
      <c r="E115" s="162">
        <v>542.89</v>
      </c>
      <c r="F115" s="162">
        <v>28224</v>
      </c>
      <c r="G115" s="162">
        <v>4998</v>
      </c>
      <c r="H115" s="162">
        <v>63638.68</v>
      </c>
      <c r="I115" s="162">
        <v>249527.24</v>
      </c>
      <c r="J115" s="162">
        <v>746.52</v>
      </c>
      <c r="K115" s="161"/>
      <c r="L115" s="162">
        <v>27146</v>
      </c>
      <c r="M115" s="162">
        <v>882</v>
      </c>
      <c r="N115" s="161"/>
      <c r="O115" s="161"/>
      <c r="P115" s="162">
        <v>1078</v>
      </c>
      <c r="Q115" s="161"/>
      <c r="R115" s="161"/>
      <c r="S115" s="163"/>
      <c r="T115" s="161"/>
      <c r="U115" s="161"/>
      <c r="V115" s="162">
        <v>5757.56</v>
      </c>
      <c r="W115" s="162">
        <v>1338.88</v>
      </c>
      <c r="X115" s="162">
        <v>184822.92</v>
      </c>
      <c r="Y115" s="162">
        <v>179734.08</v>
      </c>
      <c r="Z115" s="163"/>
      <c r="AA115" s="161"/>
      <c r="AB115" s="161"/>
      <c r="AC115" s="163"/>
      <c r="AD115" s="162">
        <v>18541.84</v>
      </c>
      <c r="AE115" s="162">
        <v>180706.92</v>
      </c>
      <c r="AF115" s="161"/>
      <c r="AG115" s="161"/>
    </row>
    <row r="116" spans="2:33">
      <c r="B116" s="160" t="s">
        <v>541</v>
      </c>
      <c r="C116" s="161"/>
      <c r="D116" s="161"/>
      <c r="E116" s="161"/>
      <c r="F116" s="161"/>
      <c r="G116" s="161"/>
      <c r="H116" s="161"/>
      <c r="I116" s="161"/>
      <c r="J116" s="161"/>
      <c r="K116" s="161"/>
      <c r="L116" s="162">
        <v>63.48</v>
      </c>
      <c r="M116" s="161"/>
      <c r="N116" s="161"/>
      <c r="O116" s="161"/>
      <c r="P116" s="161"/>
      <c r="Q116" s="161"/>
      <c r="R116" s="161"/>
      <c r="S116" s="161"/>
      <c r="T116" s="161"/>
      <c r="U116" s="161"/>
      <c r="V116" s="161"/>
      <c r="W116" s="161"/>
      <c r="X116" s="162">
        <v>1039.18</v>
      </c>
      <c r="Y116" s="162">
        <v>1092.8599999999999</v>
      </c>
      <c r="Z116" s="161"/>
      <c r="AA116" s="162">
        <v>1435.38</v>
      </c>
      <c r="AB116" s="162">
        <v>4789.3500000000004</v>
      </c>
      <c r="AC116" s="161"/>
      <c r="AD116" s="162">
        <v>30.96</v>
      </c>
      <c r="AE116" s="161"/>
      <c r="AF116" s="162">
        <v>216.72</v>
      </c>
      <c r="AG116" s="161"/>
    </row>
    <row r="117" spans="2:33">
      <c r="B117" s="160" t="s">
        <v>543</v>
      </c>
      <c r="C117" s="161"/>
      <c r="D117" s="162">
        <v>5418</v>
      </c>
      <c r="E117" s="161"/>
      <c r="F117" s="161"/>
      <c r="G117" s="161"/>
      <c r="H117" s="161"/>
      <c r="I117" s="161"/>
      <c r="J117" s="161"/>
      <c r="K117" s="161"/>
      <c r="L117" s="161"/>
      <c r="M117" s="161"/>
      <c r="N117" s="161"/>
      <c r="O117" s="161"/>
      <c r="P117" s="161"/>
      <c r="Q117" s="161"/>
      <c r="R117" s="161"/>
      <c r="S117" s="161"/>
      <c r="T117" s="161"/>
      <c r="U117" s="162">
        <v>1588.08</v>
      </c>
      <c r="V117" s="163"/>
      <c r="W117" s="161"/>
      <c r="X117" s="162">
        <v>927.72</v>
      </c>
      <c r="Y117" s="163"/>
      <c r="Z117" s="163"/>
      <c r="AA117" s="163"/>
      <c r="AB117" s="163"/>
      <c r="AC117" s="162">
        <v>25337.040000000001</v>
      </c>
      <c r="AD117" s="162">
        <v>14046</v>
      </c>
      <c r="AE117" s="163"/>
      <c r="AF117" s="162">
        <v>2039.04</v>
      </c>
      <c r="AG117" s="162">
        <v>5019.8599999999997</v>
      </c>
    </row>
    <row r="118" spans="2:33">
      <c r="B118" s="160" t="s">
        <v>527</v>
      </c>
      <c r="C118" s="162">
        <v>1425.6</v>
      </c>
      <c r="D118" s="162">
        <v>25656</v>
      </c>
      <c r="E118" s="161"/>
      <c r="F118" s="161"/>
      <c r="G118" s="161"/>
      <c r="H118" s="162">
        <v>518.4</v>
      </c>
      <c r="I118" s="161"/>
      <c r="J118" s="161"/>
      <c r="K118" s="162">
        <v>43420.800000000003</v>
      </c>
      <c r="L118" s="162">
        <v>120</v>
      </c>
      <c r="M118" s="161"/>
      <c r="N118" s="161"/>
      <c r="O118" s="161"/>
      <c r="P118" s="161"/>
      <c r="Q118" s="161"/>
      <c r="R118" s="162">
        <v>105.6</v>
      </c>
      <c r="S118" s="161"/>
      <c r="T118" s="162">
        <v>81.599999999999994</v>
      </c>
      <c r="U118" s="161"/>
      <c r="V118" s="161"/>
      <c r="W118" s="161"/>
      <c r="X118" s="162">
        <v>32891.199999999997</v>
      </c>
      <c r="Y118" s="162">
        <v>369.6</v>
      </c>
      <c r="Z118" s="161"/>
      <c r="AA118" s="161"/>
      <c r="AB118" s="161"/>
      <c r="AC118" s="161"/>
      <c r="AD118" s="162">
        <v>96</v>
      </c>
      <c r="AE118" s="161"/>
      <c r="AF118" s="162">
        <v>552</v>
      </c>
      <c r="AG118" s="161"/>
    </row>
    <row r="119" spans="2:33">
      <c r="B119" s="160" t="s">
        <v>561</v>
      </c>
      <c r="C119" s="162">
        <v>448.51</v>
      </c>
      <c r="D119" s="162">
        <v>73708</v>
      </c>
      <c r="E119" s="162">
        <v>138768.42000000001</v>
      </c>
      <c r="F119" s="162">
        <v>171620.1</v>
      </c>
      <c r="G119" s="162">
        <v>3820.32</v>
      </c>
      <c r="H119" s="162">
        <v>20950.07</v>
      </c>
      <c r="I119" s="162">
        <v>984.27</v>
      </c>
      <c r="J119" s="162">
        <v>196247.22</v>
      </c>
      <c r="K119" s="162">
        <v>4241.55</v>
      </c>
      <c r="L119" s="162">
        <v>2052.04</v>
      </c>
      <c r="M119" s="162">
        <v>5.5</v>
      </c>
      <c r="N119" s="162">
        <v>8.49</v>
      </c>
      <c r="O119" s="162">
        <v>1833</v>
      </c>
      <c r="P119" s="162">
        <v>7058.9</v>
      </c>
      <c r="Q119" s="162">
        <v>1391.77</v>
      </c>
      <c r="R119" s="162">
        <v>1757.12</v>
      </c>
      <c r="S119" s="162">
        <v>371.2</v>
      </c>
      <c r="T119" s="162">
        <v>174825.13</v>
      </c>
      <c r="U119" s="162">
        <v>57531.93</v>
      </c>
      <c r="V119" s="162">
        <v>90976.41</v>
      </c>
      <c r="W119" s="162">
        <v>1821.12</v>
      </c>
      <c r="X119" s="162">
        <v>2671.52</v>
      </c>
      <c r="Y119" s="162">
        <v>1159.2</v>
      </c>
      <c r="Z119" s="162">
        <v>276803.52</v>
      </c>
      <c r="AA119" s="162">
        <v>5567.63</v>
      </c>
      <c r="AB119" s="162">
        <v>13591.32</v>
      </c>
      <c r="AC119" s="162">
        <v>58884.37</v>
      </c>
      <c r="AD119" s="162">
        <v>35658.99</v>
      </c>
      <c r="AE119" s="162">
        <v>7951.49</v>
      </c>
      <c r="AF119" s="162">
        <v>1439.4</v>
      </c>
      <c r="AG119" s="162">
        <v>431112.72</v>
      </c>
    </row>
    <row r="120" spans="2:33">
      <c r="B120" s="160" t="s">
        <v>173</v>
      </c>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2">
        <v>3090.92</v>
      </c>
      <c r="Y120" s="163"/>
      <c r="Z120" s="161"/>
      <c r="AA120" s="161"/>
      <c r="AB120" s="161"/>
      <c r="AC120" s="161"/>
      <c r="AD120" s="161"/>
      <c r="AE120" s="161"/>
      <c r="AF120" s="161"/>
      <c r="AG120" s="161"/>
    </row>
    <row r="121" spans="2:33">
      <c r="B121" s="160" t="s">
        <v>131</v>
      </c>
      <c r="C121" s="162">
        <v>973.44</v>
      </c>
      <c r="D121" s="162">
        <v>43965.19</v>
      </c>
      <c r="E121" s="162">
        <v>38107.839999999997</v>
      </c>
      <c r="F121" s="161"/>
      <c r="G121" s="161"/>
      <c r="H121" s="162">
        <v>11262</v>
      </c>
      <c r="I121" s="162">
        <v>825.88</v>
      </c>
      <c r="J121" s="162">
        <v>36067.61</v>
      </c>
      <c r="K121" s="162">
        <v>34205.279999999999</v>
      </c>
      <c r="L121" s="162">
        <v>13093.68</v>
      </c>
      <c r="M121" s="161"/>
      <c r="N121" s="161"/>
      <c r="O121" s="162">
        <v>30234.240000000002</v>
      </c>
      <c r="P121" s="161"/>
      <c r="Q121" s="161"/>
      <c r="R121" s="161"/>
      <c r="S121" s="162">
        <v>3434.91</v>
      </c>
      <c r="T121" s="162">
        <v>73603.44</v>
      </c>
      <c r="U121" s="162">
        <v>12941.05</v>
      </c>
      <c r="V121" s="162">
        <v>486.72</v>
      </c>
      <c r="W121" s="162">
        <v>6545.91</v>
      </c>
      <c r="X121" s="162">
        <v>17498.009999999998</v>
      </c>
      <c r="Y121" s="161"/>
      <c r="Z121" s="162">
        <v>51658.98</v>
      </c>
      <c r="AA121" s="163"/>
      <c r="AB121" s="162">
        <v>1622.4</v>
      </c>
      <c r="AC121" s="162">
        <v>8739.0499999999993</v>
      </c>
      <c r="AD121" s="162">
        <v>3409.42</v>
      </c>
      <c r="AE121" s="162">
        <v>1511.02</v>
      </c>
      <c r="AF121" s="162">
        <v>2595.84</v>
      </c>
      <c r="AG121" s="162">
        <v>11194.56</v>
      </c>
    </row>
    <row r="122" spans="2:33">
      <c r="B122" s="160" t="s">
        <v>192</v>
      </c>
      <c r="C122" s="162">
        <v>89019.21</v>
      </c>
      <c r="D122" s="161"/>
      <c r="E122" s="162">
        <v>17921.28</v>
      </c>
      <c r="F122" s="162">
        <v>2576.2800000000002</v>
      </c>
      <c r="G122" s="162">
        <v>65128</v>
      </c>
      <c r="H122" s="162">
        <v>99035.3</v>
      </c>
      <c r="I122" s="162">
        <v>3937.56</v>
      </c>
      <c r="J122" s="162">
        <v>1509.84</v>
      </c>
      <c r="K122" s="162">
        <v>1274.4000000000001</v>
      </c>
      <c r="L122" s="162">
        <v>1304.76</v>
      </c>
      <c r="M122" s="162">
        <v>1077.71</v>
      </c>
      <c r="N122" s="162">
        <v>2493.86</v>
      </c>
      <c r="O122" s="162">
        <v>734.4</v>
      </c>
      <c r="P122" s="162">
        <v>548.28</v>
      </c>
      <c r="Q122" s="162">
        <v>5382.7</v>
      </c>
      <c r="R122" s="162">
        <v>35514</v>
      </c>
      <c r="S122" s="162">
        <v>23561.16</v>
      </c>
      <c r="T122" s="162">
        <v>14336.52</v>
      </c>
      <c r="U122" s="162">
        <v>1236.96</v>
      </c>
      <c r="V122" s="162">
        <v>73419.67</v>
      </c>
      <c r="W122" s="162">
        <v>4366.2</v>
      </c>
      <c r="X122" s="162">
        <v>3313.56</v>
      </c>
      <c r="Y122" s="162">
        <v>3055.2</v>
      </c>
      <c r="Z122" s="162">
        <v>3406.41</v>
      </c>
      <c r="AA122" s="161"/>
      <c r="AB122" s="162">
        <v>6128.26</v>
      </c>
      <c r="AC122" s="162">
        <v>12830.6</v>
      </c>
      <c r="AD122" s="162">
        <v>2909.12</v>
      </c>
      <c r="AE122" s="162">
        <v>979.74</v>
      </c>
      <c r="AF122" s="162">
        <v>6908</v>
      </c>
      <c r="AG122" s="162">
        <v>2218.92</v>
      </c>
    </row>
    <row r="123" spans="2:33">
      <c r="B123" s="160" t="s">
        <v>107</v>
      </c>
      <c r="C123" s="162">
        <v>21835.74</v>
      </c>
      <c r="D123" s="162">
        <v>21367.32</v>
      </c>
      <c r="E123" s="162">
        <v>43392.22</v>
      </c>
      <c r="F123" s="162">
        <v>4135.2</v>
      </c>
      <c r="G123" s="162">
        <v>2390.4</v>
      </c>
      <c r="H123" s="162">
        <v>11744.7</v>
      </c>
      <c r="I123" s="161"/>
      <c r="J123" s="162">
        <v>9247.44</v>
      </c>
      <c r="K123" s="162">
        <v>1530.5</v>
      </c>
      <c r="L123" s="162">
        <v>3180</v>
      </c>
      <c r="M123" s="162">
        <v>456.94</v>
      </c>
      <c r="N123" s="162">
        <v>41153.120000000003</v>
      </c>
      <c r="O123" s="162">
        <v>45817.68</v>
      </c>
      <c r="P123" s="162">
        <v>17473.32</v>
      </c>
      <c r="Q123" s="162">
        <v>7724.64</v>
      </c>
      <c r="R123" s="161"/>
      <c r="S123" s="162">
        <v>53729.46</v>
      </c>
      <c r="T123" s="162">
        <v>7767.18</v>
      </c>
      <c r="U123" s="162">
        <v>91976.52</v>
      </c>
      <c r="V123" s="162">
        <v>29716.28</v>
      </c>
      <c r="W123" s="162">
        <v>15406.32</v>
      </c>
      <c r="X123" s="162">
        <v>3701.52</v>
      </c>
      <c r="Y123" s="161"/>
      <c r="Z123" s="162">
        <v>3305.4</v>
      </c>
      <c r="AA123" s="162">
        <v>1427.04</v>
      </c>
      <c r="AB123" s="163"/>
      <c r="AC123" s="163"/>
      <c r="AD123" s="162">
        <v>142490.72</v>
      </c>
      <c r="AE123" s="162">
        <v>38612.71</v>
      </c>
      <c r="AF123" s="162">
        <v>1135.44</v>
      </c>
      <c r="AG123" s="161"/>
    </row>
    <row r="124" spans="2:33">
      <c r="B124" s="160" t="s">
        <v>150</v>
      </c>
      <c r="C124" s="161"/>
      <c r="D124" s="161"/>
      <c r="E124" s="161"/>
      <c r="F124" s="161"/>
      <c r="G124" s="161"/>
      <c r="H124" s="161"/>
      <c r="I124" s="161"/>
      <c r="J124" s="162">
        <v>48277.34</v>
      </c>
      <c r="K124" s="162">
        <v>1194.55</v>
      </c>
      <c r="L124" s="162">
        <v>243.8</v>
      </c>
      <c r="M124" s="161"/>
      <c r="N124" s="161"/>
      <c r="O124" s="162">
        <v>117.21</v>
      </c>
      <c r="P124" s="162">
        <v>107.08</v>
      </c>
      <c r="Q124" s="162">
        <v>182.5</v>
      </c>
      <c r="R124" s="161"/>
      <c r="S124" s="161"/>
      <c r="T124" s="163"/>
      <c r="U124" s="161"/>
      <c r="V124" s="161"/>
      <c r="W124" s="162">
        <v>6.55</v>
      </c>
      <c r="X124" s="161"/>
      <c r="Y124" s="161"/>
      <c r="Z124" s="161"/>
      <c r="AA124" s="161"/>
      <c r="AB124" s="161"/>
      <c r="AC124" s="161"/>
      <c r="AD124" s="162">
        <v>163.36000000000001</v>
      </c>
      <c r="AE124" s="161"/>
      <c r="AF124" s="161"/>
      <c r="AG124" s="161"/>
    </row>
    <row r="125" spans="2:33">
      <c r="B125" s="160" t="s">
        <v>77</v>
      </c>
      <c r="C125" s="162">
        <v>35252.07</v>
      </c>
      <c r="D125" s="162">
        <v>10545.95</v>
      </c>
      <c r="E125" s="162">
        <v>1116.57</v>
      </c>
      <c r="F125" s="162">
        <v>177.29</v>
      </c>
      <c r="G125" s="161"/>
      <c r="H125" s="162">
        <v>116002.73</v>
      </c>
      <c r="I125" s="162">
        <v>46436.09</v>
      </c>
      <c r="J125" s="162">
        <v>3684.48</v>
      </c>
      <c r="K125" s="162">
        <v>111137.88</v>
      </c>
      <c r="L125" s="162">
        <v>4954.21</v>
      </c>
      <c r="M125" s="162">
        <v>4044.03</v>
      </c>
      <c r="N125" s="162">
        <v>348.95</v>
      </c>
      <c r="O125" s="162">
        <v>406.86</v>
      </c>
      <c r="P125" s="162">
        <v>13296.9</v>
      </c>
      <c r="Q125" s="162">
        <v>16869.57</v>
      </c>
      <c r="R125" s="162">
        <v>1088.82</v>
      </c>
      <c r="S125" s="162">
        <v>11138.9</v>
      </c>
      <c r="T125" s="163"/>
      <c r="U125" s="162">
        <v>5158.3599999999997</v>
      </c>
      <c r="V125" s="162">
        <v>26522.12</v>
      </c>
      <c r="W125" s="162">
        <v>125.84</v>
      </c>
      <c r="X125" s="162">
        <v>1097.4100000000001</v>
      </c>
      <c r="Y125" s="161"/>
      <c r="Z125" s="162">
        <v>2987.16</v>
      </c>
      <c r="AA125" s="162">
        <v>8465.2199999999993</v>
      </c>
      <c r="AB125" s="162">
        <v>4794.1000000000004</v>
      </c>
      <c r="AC125" s="162">
        <v>39270.15</v>
      </c>
      <c r="AD125" s="162">
        <v>54353.7</v>
      </c>
      <c r="AE125" s="162">
        <v>80505.990000000005</v>
      </c>
      <c r="AF125" s="162">
        <v>108966.7</v>
      </c>
      <c r="AG125" s="162">
        <v>125.4</v>
      </c>
    </row>
    <row r="126" spans="2:33">
      <c r="B126" s="160" t="s">
        <v>548</v>
      </c>
      <c r="C126" s="162">
        <v>155375.56</v>
      </c>
      <c r="D126" s="162">
        <v>38738.32</v>
      </c>
      <c r="E126" s="162">
        <v>19207.84</v>
      </c>
      <c r="F126" s="162">
        <v>1161.78</v>
      </c>
      <c r="G126" s="161"/>
      <c r="H126" s="162">
        <v>605.9</v>
      </c>
      <c r="I126" s="162">
        <v>87764.62</v>
      </c>
      <c r="J126" s="162">
        <v>132630.32</v>
      </c>
      <c r="K126" s="162">
        <v>1236.52</v>
      </c>
      <c r="L126" s="161"/>
      <c r="M126" s="161"/>
      <c r="N126" s="162">
        <v>184.8</v>
      </c>
      <c r="O126" s="161"/>
      <c r="P126" s="162">
        <v>186555.24</v>
      </c>
      <c r="Q126" s="162">
        <v>11671.86</v>
      </c>
      <c r="R126" s="161"/>
      <c r="S126" s="163"/>
      <c r="T126" s="163"/>
      <c r="U126" s="162">
        <v>1466.14</v>
      </c>
      <c r="V126" s="163"/>
      <c r="W126" s="162">
        <v>131637.17000000001</v>
      </c>
      <c r="X126" s="162">
        <v>189052.83</v>
      </c>
      <c r="Y126" s="162">
        <v>2546.2199999999998</v>
      </c>
      <c r="Z126" s="161"/>
      <c r="AA126" s="162">
        <v>1450.28</v>
      </c>
      <c r="AB126" s="162">
        <v>572.22</v>
      </c>
      <c r="AC126" s="161"/>
      <c r="AD126" s="161"/>
      <c r="AE126" s="162">
        <v>156193.85</v>
      </c>
      <c r="AF126" s="162">
        <v>3125.6</v>
      </c>
      <c r="AG126" s="162">
        <v>358.32</v>
      </c>
    </row>
    <row r="127" spans="2:33">
      <c r="B127" s="160" t="s">
        <v>535</v>
      </c>
      <c r="C127" s="162">
        <v>34705.08</v>
      </c>
      <c r="D127" s="162">
        <v>11548.21</v>
      </c>
      <c r="E127" s="162">
        <v>26967.11</v>
      </c>
      <c r="F127" s="161"/>
      <c r="G127" s="161"/>
      <c r="H127" s="162">
        <v>26685.119999999999</v>
      </c>
      <c r="I127" s="162">
        <v>52376.49</v>
      </c>
      <c r="J127" s="162">
        <v>31695</v>
      </c>
      <c r="K127" s="162">
        <v>44461.32</v>
      </c>
      <c r="L127" s="162">
        <v>24242.36</v>
      </c>
      <c r="M127" s="161"/>
      <c r="N127" s="162">
        <v>360</v>
      </c>
      <c r="O127" s="162">
        <v>9792.6</v>
      </c>
      <c r="P127" s="162">
        <v>11710.53</v>
      </c>
      <c r="Q127" s="162">
        <v>34608.839999999997</v>
      </c>
      <c r="R127" s="162">
        <v>7132.2</v>
      </c>
      <c r="S127" s="162">
        <v>733.08</v>
      </c>
      <c r="T127" s="164">
        <v>629.64</v>
      </c>
      <c r="U127" s="161"/>
      <c r="V127" s="161"/>
      <c r="W127" s="162">
        <v>485.64</v>
      </c>
      <c r="X127" s="162">
        <v>22756.46</v>
      </c>
      <c r="Y127" s="162">
        <v>2970</v>
      </c>
      <c r="Z127" s="162">
        <v>1980</v>
      </c>
      <c r="AA127" s="162">
        <v>364.32</v>
      </c>
      <c r="AB127" s="161"/>
      <c r="AC127" s="162">
        <v>1482.24</v>
      </c>
      <c r="AD127" s="162">
        <v>10163.530000000001</v>
      </c>
      <c r="AE127" s="162">
        <v>5776.8</v>
      </c>
      <c r="AF127" s="162">
        <v>12621.36</v>
      </c>
      <c r="AG127" s="162">
        <v>1653.96</v>
      </c>
    </row>
    <row r="128" spans="2:33">
      <c r="B128" s="160" t="s">
        <v>214</v>
      </c>
      <c r="C128" s="162">
        <v>27.26</v>
      </c>
      <c r="D128" s="161"/>
      <c r="E128" s="162">
        <v>6535.82</v>
      </c>
      <c r="F128" s="162">
        <v>22518.17</v>
      </c>
      <c r="G128" s="162">
        <v>71741.740000000005</v>
      </c>
      <c r="H128" s="162">
        <v>112373.24</v>
      </c>
      <c r="I128" s="162">
        <v>32817.129999999997</v>
      </c>
      <c r="J128" s="162">
        <v>8319.94</v>
      </c>
      <c r="K128" s="162">
        <v>2795.56</v>
      </c>
      <c r="L128" s="162">
        <v>1123.3</v>
      </c>
      <c r="M128" s="161"/>
      <c r="N128" s="162">
        <v>6765</v>
      </c>
      <c r="O128" s="162">
        <v>1374.2</v>
      </c>
      <c r="P128" s="162">
        <v>10618.24</v>
      </c>
      <c r="Q128" s="162">
        <v>391.04</v>
      </c>
      <c r="R128" s="162">
        <v>1842.87</v>
      </c>
      <c r="S128" s="162">
        <v>26.32</v>
      </c>
      <c r="T128" s="162">
        <v>300.8</v>
      </c>
      <c r="U128" s="162">
        <v>7964.25</v>
      </c>
      <c r="V128" s="162">
        <v>2994.84</v>
      </c>
      <c r="W128" s="162">
        <v>8018.17</v>
      </c>
      <c r="X128" s="161"/>
      <c r="Y128" s="162">
        <v>767.8</v>
      </c>
      <c r="Z128" s="163"/>
      <c r="AA128" s="162">
        <v>1653.46</v>
      </c>
      <c r="AB128" s="162">
        <v>30534.48</v>
      </c>
      <c r="AC128" s="162">
        <v>8783.83</v>
      </c>
      <c r="AD128" s="162">
        <v>20796.439999999999</v>
      </c>
      <c r="AE128" s="162">
        <v>522.16999999999996</v>
      </c>
      <c r="AF128" s="161"/>
      <c r="AG128" s="161"/>
    </row>
    <row r="129" spans="2:33">
      <c r="B129" s="160" t="s">
        <v>99</v>
      </c>
      <c r="C129" s="161"/>
      <c r="D129" s="162">
        <v>1605.12</v>
      </c>
      <c r="E129" s="162">
        <v>69930.679999999993</v>
      </c>
      <c r="F129" s="162">
        <v>50553.84</v>
      </c>
      <c r="G129" s="162">
        <v>4013.4</v>
      </c>
      <c r="H129" s="162">
        <v>130986</v>
      </c>
      <c r="I129" s="162">
        <v>29571.32</v>
      </c>
      <c r="J129" s="162">
        <v>35758.239999999998</v>
      </c>
      <c r="K129" s="162">
        <v>56143.44</v>
      </c>
      <c r="L129" s="162">
        <v>124056.21</v>
      </c>
      <c r="M129" s="161"/>
      <c r="N129" s="161"/>
      <c r="O129" s="161"/>
      <c r="P129" s="162">
        <v>30523.200000000001</v>
      </c>
      <c r="Q129" s="162">
        <v>3777.84</v>
      </c>
      <c r="R129" s="162">
        <v>17151.68</v>
      </c>
      <c r="S129" s="162">
        <v>663.1</v>
      </c>
      <c r="T129" s="162">
        <v>327.60000000000002</v>
      </c>
      <c r="U129" s="161"/>
      <c r="V129" s="161"/>
      <c r="W129" s="162">
        <v>349685.62</v>
      </c>
      <c r="X129" s="162">
        <v>24042.560000000001</v>
      </c>
      <c r="Y129" s="162">
        <v>13197.6</v>
      </c>
      <c r="Z129" s="161"/>
      <c r="AA129" s="162">
        <v>60215.040000000001</v>
      </c>
      <c r="AB129" s="162">
        <v>91998.24</v>
      </c>
      <c r="AC129" s="162">
        <v>85395.16</v>
      </c>
      <c r="AD129" s="162">
        <v>8236.36</v>
      </c>
      <c r="AE129" s="162">
        <v>37508.129999999997</v>
      </c>
      <c r="AF129" s="162">
        <v>5278.08</v>
      </c>
      <c r="AG129" s="162">
        <v>207</v>
      </c>
    </row>
    <row r="130" spans="2:33">
      <c r="B130" s="160" t="s">
        <v>200</v>
      </c>
      <c r="C130" s="162">
        <v>548765.31999999995</v>
      </c>
      <c r="D130" s="162">
        <v>8962.27</v>
      </c>
      <c r="E130" s="162">
        <v>2439.41</v>
      </c>
      <c r="F130" s="161"/>
      <c r="G130" s="161"/>
      <c r="H130" s="162">
        <v>32.96</v>
      </c>
      <c r="I130" s="161"/>
      <c r="J130" s="162">
        <v>2447.73</v>
      </c>
      <c r="K130" s="162">
        <v>2312.6</v>
      </c>
      <c r="L130" s="161"/>
      <c r="M130" s="163"/>
      <c r="N130" s="161"/>
      <c r="O130" s="162">
        <v>10850.27</v>
      </c>
      <c r="P130" s="162">
        <v>447346.79</v>
      </c>
      <c r="Q130" s="162">
        <v>983.76</v>
      </c>
      <c r="R130" s="161"/>
      <c r="S130" s="161"/>
      <c r="T130" s="161"/>
      <c r="U130" s="162">
        <v>130.47999999999999</v>
      </c>
      <c r="V130" s="161"/>
      <c r="W130" s="164">
        <v>82.13</v>
      </c>
      <c r="X130" s="163"/>
      <c r="Y130" s="163"/>
      <c r="Z130" s="162">
        <v>25044.46</v>
      </c>
      <c r="AA130" s="164">
        <v>253.2</v>
      </c>
      <c r="AB130" s="161"/>
      <c r="AC130" s="162">
        <v>4449.26</v>
      </c>
      <c r="AD130" s="161"/>
      <c r="AE130" s="161"/>
      <c r="AF130" s="161"/>
      <c r="AG130" s="161"/>
    </row>
    <row r="131" spans="2:33">
      <c r="B131" s="160" t="s">
        <v>534</v>
      </c>
      <c r="C131" s="161"/>
      <c r="D131" s="161"/>
      <c r="E131" s="161"/>
      <c r="F131" s="161"/>
      <c r="G131" s="161"/>
      <c r="H131" s="161"/>
      <c r="I131" s="161"/>
      <c r="J131" s="161"/>
      <c r="K131" s="161"/>
      <c r="L131" s="161"/>
      <c r="M131" s="161"/>
      <c r="N131" s="161"/>
      <c r="O131" s="161"/>
      <c r="P131" s="161"/>
      <c r="Q131" s="161"/>
      <c r="R131" s="162">
        <v>6163.2</v>
      </c>
      <c r="S131" s="161"/>
      <c r="T131" s="161"/>
      <c r="U131" s="161"/>
      <c r="V131" s="161"/>
      <c r="W131" s="161"/>
      <c r="X131" s="161"/>
      <c r="Y131" s="161"/>
      <c r="Z131" s="163"/>
      <c r="AA131" s="163"/>
      <c r="AB131" s="163"/>
      <c r="AC131" s="161"/>
      <c r="AD131" s="161"/>
      <c r="AE131" s="161"/>
      <c r="AF131" s="161"/>
      <c r="AG131" s="161"/>
    </row>
    <row r="132" spans="2:33">
      <c r="B132" s="160" t="s">
        <v>70</v>
      </c>
      <c r="C132" s="162">
        <v>94024.73</v>
      </c>
      <c r="D132" s="162">
        <v>109748.76</v>
      </c>
      <c r="E132" s="162">
        <v>32147.78</v>
      </c>
      <c r="F132" s="161"/>
      <c r="G132" s="162">
        <v>14958.6</v>
      </c>
      <c r="H132" s="162">
        <v>92555.36</v>
      </c>
      <c r="I132" s="162">
        <v>1944</v>
      </c>
      <c r="J132" s="162">
        <v>1082.0899999999999</v>
      </c>
      <c r="K132" s="162">
        <v>353.01</v>
      </c>
      <c r="L132" s="162">
        <v>73327.94</v>
      </c>
      <c r="M132" s="162">
        <v>1717.2</v>
      </c>
      <c r="N132" s="161"/>
      <c r="O132" s="162">
        <v>26176.080000000002</v>
      </c>
      <c r="P132" s="162">
        <v>45128.68</v>
      </c>
      <c r="Q132" s="162">
        <v>169196.52</v>
      </c>
      <c r="R132" s="162">
        <v>13016.16</v>
      </c>
      <c r="S132" s="162">
        <v>1103.04</v>
      </c>
      <c r="T132" s="161"/>
      <c r="U132" s="162">
        <v>1189.44</v>
      </c>
      <c r="V132" s="162">
        <v>798.96</v>
      </c>
      <c r="W132" s="162">
        <v>467.08</v>
      </c>
      <c r="X132" s="162">
        <v>128277.77</v>
      </c>
      <c r="Y132" s="162">
        <v>97707.72</v>
      </c>
      <c r="Z132" s="162">
        <v>798.96</v>
      </c>
      <c r="AA132" s="163"/>
      <c r="AB132" s="161"/>
      <c r="AC132" s="161"/>
      <c r="AD132" s="162">
        <v>778.98</v>
      </c>
      <c r="AE132" s="162">
        <v>160.58000000000001</v>
      </c>
      <c r="AF132" s="162">
        <v>121154.88</v>
      </c>
      <c r="AG132" s="162">
        <v>2384.7600000000002</v>
      </c>
    </row>
    <row r="133" spans="2:33">
      <c r="B133" s="160" t="s">
        <v>108</v>
      </c>
      <c r="C133" s="162">
        <v>12060.1</v>
      </c>
      <c r="D133" s="162">
        <v>9034.73</v>
      </c>
      <c r="E133" s="161"/>
      <c r="F133" s="162">
        <v>2027.64</v>
      </c>
      <c r="G133" s="162">
        <v>18682.43</v>
      </c>
      <c r="H133" s="162">
        <v>20373.09</v>
      </c>
      <c r="I133" s="162">
        <v>6274.42</v>
      </c>
      <c r="J133" s="162">
        <v>3927.43</v>
      </c>
      <c r="K133" s="161"/>
      <c r="L133" s="161"/>
      <c r="M133" s="161"/>
      <c r="N133" s="162">
        <v>3144.68</v>
      </c>
      <c r="O133" s="162">
        <v>97966.89</v>
      </c>
      <c r="P133" s="162">
        <v>1549.84</v>
      </c>
      <c r="Q133" s="162">
        <v>4134</v>
      </c>
      <c r="R133" s="161"/>
      <c r="S133" s="162">
        <v>2583.13</v>
      </c>
      <c r="T133" s="162">
        <v>46040.74</v>
      </c>
      <c r="U133" s="162">
        <v>4905.8900000000003</v>
      </c>
      <c r="V133" s="162">
        <v>23004.39</v>
      </c>
      <c r="W133" s="161"/>
      <c r="X133" s="161"/>
      <c r="Y133" s="161"/>
      <c r="Z133" s="162">
        <v>6910.27</v>
      </c>
      <c r="AA133" s="163"/>
      <c r="AB133" s="162">
        <v>3568.5</v>
      </c>
      <c r="AC133" s="161"/>
      <c r="AD133" s="162">
        <v>76163.56</v>
      </c>
      <c r="AE133" s="162">
        <v>33776.080000000002</v>
      </c>
      <c r="AF133" s="162">
        <v>3917.57</v>
      </c>
      <c r="AG133" s="162">
        <v>514.54999999999995</v>
      </c>
    </row>
    <row r="134" spans="2:33">
      <c r="B134" s="160" t="s">
        <v>300</v>
      </c>
      <c r="C134" s="161"/>
      <c r="D134" s="162">
        <v>258445.87</v>
      </c>
      <c r="E134" s="162">
        <v>27121.73</v>
      </c>
      <c r="F134" s="162">
        <v>164358.49</v>
      </c>
      <c r="G134" s="161"/>
      <c r="H134" s="162">
        <v>49600.69</v>
      </c>
      <c r="I134" s="162">
        <v>552.20000000000005</v>
      </c>
      <c r="J134" s="161"/>
      <c r="K134" s="161"/>
      <c r="L134" s="161"/>
      <c r="M134" s="161"/>
      <c r="N134" s="161"/>
      <c r="O134" s="161"/>
      <c r="P134" s="162">
        <v>6628.15</v>
      </c>
      <c r="Q134" s="162">
        <v>4150.3500000000004</v>
      </c>
      <c r="R134" s="162">
        <v>203021.78</v>
      </c>
      <c r="S134" s="162">
        <v>574.14</v>
      </c>
      <c r="T134" s="162">
        <v>977.04</v>
      </c>
      <c r="U134" s="161"/>
      <c r="V134" s="161"/>
      <c r="W134" s="161"/>
      <c r="X134" s="162">
        <v>10297.700000000001</v>
      </c>
      <c r="Y134" s="162">
        <v>488.52</v>
      </c>
      <c r="Z134" s="161"/>
      <c r="AA134" s="163"/>
      <c r="AB134" s="161"/>
      <c r="AC134" s="162">
        <v>7475.34</v>
      </c>
      <c r="AD134" s="162">
        <v>2945.52</v>
      </c>
      <c r="AE134" s="161"/>
      <c r="AF134" s="162">
        <v>198848.3</v>
      </c>
      <c r="AG134" s="162">
        <v>840.48</v>
      </c>
    </row>
    <row r="135" spans="2:33">
      <c r="B135" s="160" t="s">
        <v>568</v>
      </c>
      <c r="C135" s="162">
        <v>2425.2199999999998</v>
      </c>
      <c r="D135" s="162">
        <v>107915.39</v>
      </c>
      <c r="E135" s="162">
        <v>5000.6899999999996</v>
      </c>
      <c r="F135" s="162">
        <v>25609.14</v>
      </c>
      <c r="G135" s="161"/>
      <c r="H135" s="161"/>
      <c r="I135" s="162">
        <v>136.68</v>
      </c>
      <c r="J135" s="162">
        <v>189332.08</v>
      </c>
      <c r="K135" s="162">
        <v>32293.63</v>
      </c>
      <c r="L135" s="162">
        <v>6362.28</v>
      </c>
      <c r="M135" s="161"/>
      <c r="N135" s="162">
        <v>29.58</v>
      </c>
      <c r="O135" s="162">
        <v>81883.56</v>
      </c>
      <c r="P135" s="162">
        <v>121259.64</v>
      </c>
      <c r="Q135" s="162">
        <v>88837.38</v>
      </c>
      <c r="R135" s="162">
        <v>101326.8</v>
      </c>
      <c r="S135" s="162">
        <v>34.68</v>
      </c>
      <c r="T135" s="162">
        <v>49181.85</v>
      </c>
      <c r="U135" s="162">
        <v>11113.31</v>
      </c>
      <c r="V135" s="162">
        <v>1561.62</v>
      </c>
      <c r="W135" s="162">
        <v>160406.07999999999</v>
      </c>
      <c r="X135" s="162">
        <v>325314.7</v>
      </c>
      <c r="Y135" s="162">
        <v>1105.68</v>
      </c>
      <c r="Z135" s="162">
        <v>3308.37</v>
      </c>
      <c r="AA135" s="164">
        <v>35.700000000000003</v>
      </c>
      <c r="AB135" s="162">
        <v>1152.5899999999999</v>
      </c>
      <c r="AC135" s="162">
        <v>80145.52</v>
      </c>
      <c r="AD135" s="162">
        <v>184586.85</v>
      </c>
      <c r="AE135" s="162">
        <v>214361.09</v>
      </c>
      <c r="AF135" s="162">
        <v>2609.83</v>
      </c>
      <c r="AG135" s="162">
        <v>179709.72</v>
      </c>
    </row>
    <row r="136" spans="2:33">
      <c r="B136" s="160" t="s">
        <v>550</v>
      </c>
      <c r="C136" s="161"/>
      <c r="D136" s="161"/>
      <c r="E136" s="161"/>
      <c r="F136" s="161"/>
      <c r="G136" s="161"/>
      <c r="H136" s="162">
        <v>177.28</v>
      </c>
      <c r="I136" s="162">
        <v>10201.719999999999</v>
      </c>
      <c r="J136" s="162">
        <v>156132.66</v>
      </c>
      <c r="K136" s="162">
        <v>300309.09000000003</v>
      </c>
      <c r="L136" s="162">
        <v>29590.99</v>
      </c>
      <c r="M136" s="162">
        <v>33685.32</v>
      </c>
      <c r="N136" s="162">
        <v>2708.06</v>
      </c>
      <c r="O136" s="161"/>
      <c r="P136" s="161"/>
      <c r="Q136" s="162">
        <v>177.28</v>
      </c>
      <c r="R136" s="162">
        <v>354.56</v>
      </c>
      <c r="S136" s="161"/>
      <c r="T136" s="161"/>
      <c r="U136" s="162">
        <v>726.2</v>
      </c>
      <c r="V136" s="162">
        <v>9300.59</v>
      </c>
      <c r="W136" s="162">
        <v>9730.1</v>
      </c>
      <c r="X136" s="162">
        <v>247947.27</v>
      </c>
      <c r="Y136" s="162">
        <v>115493.68</v>
      </c>
      <c r="Z136" s="161"/>
      <c r="AA136" s="163"/>
      <c r="AB136" s="163"/>
      <c r="AC136" s="163"/>
      <c r="AD136" s="162">
        <v>195414.74</v>
      </c>
      <c r="AE136" s="162">
        <v>5216.6400000000003</v>
      </c>
      <c r="AF136" s="162">
        <v>9976.4</v>
      </c>
      <c r="AG136" s="162">
        <v>2927.8</v>
      </c>
    </row>
    <row r="137" spans="2:33">
      <c r="B137" s="160" t="s">
        <v>310</v>
      </c>
      <c r="C137" s="162">
        <v>6348</v>
      </c>
      <c r="D137" s="162">
        <v>151.25</v>
      </c>
      <c r="E137" s="161"/>
      <c r="F137" s="161"/>
      <c r="G137" s="161"/>
      <c r="H137" s="161"/>
      <c r="I137" s="161"/>
      <c r="J137" s="162">
        <v>39.840000000000003</v>
      </c>
      <c r="K137" s="161"/>
      <c r="L137" s="161"/>
      <c r="M137" s="163"/>
      <c r="N137" s="161"/>
      <c r="O137" s="161"/>
      <c r="P137" s="161"/>
      <c r="Q137" s="161"/>
      <c r="R137" s="161"/>
      <c r="S137" s="161"/>
      <c r="T137" s="161"/>
      <c r="U137" s="161"/>
      <c r="V137" s="161"/>
      <c r="W137" s="161"/>
      <c r="X137" s="161"/>
      <c r="Y137" s="161"/>
      <c r="Z137" s="161"/>
      <c r="AA137" s="164">
        <v>19.920000000000002</v>
      </c>
      <c r="AB137" s="161"/>
      <c r="AC137" s="161"/>
      <c r="AD137" s="161"/>
      <c r="AE137" s="161"/>
      <c r="AF137" s="162">
        <v>2297.92</v>
      </c>
      <c r="AG137" s="162">
        <v>1425.88</v>
      </c>
    </row>
    <row r="138" spans="2:33">
      <c r="B138" s="160" t="s">
        <v>136</v>
      </c>
      <c r="C138" s="162">
        <v>1900.8</v>
      </c>
      <c r="D138" s="162">
        <v>3003.24</v>
      </c>
      <c r="E138" s="162">
        <v>411.6</v>
      </c>
      <c r="F138" s="161"/>
      <c r="G138" s="161"/>
      <c r="H138" s="162">
        <v>283202.51</v>
      </c>
      <c r="I138" s="162">
        <v>122862.81</v>
      </c>
      <c r="J138" s="162">
        <v>3033.64</v>
      </c>
      <c r="K138" s="162">
        <v>422813.82</v>
      </c>
      <c r="L138" s="162">
        <v>21598.79</v>
      </c>
      <c r="M138" s="161"/>
      <c r="N138" s="161"/>
      <c r="O138" s="162">
        <v>2014.89</v>
      </c>
      <c r="P138" s="162">
        <v>42.87</v>
      </c>
      <c r="Q138" s="161"/>
      <c r="R138" s="162">
        <v>458894.72</v>
      </c>
      <c r="S138" s="162">
        <v>5136.91</v>
      </c>
      <c r="T138" s="161"/>
      <c r="U138" s="161"/>
      <c r="V138" s="162">
        <v>45.32</v>
      </c>
      <c r="W138" s="162">
        <v>15.11</v>
      </c>
      <c r="X138" s="162">
        <v>1214.46</v>
      </c>
      <c r="Y138" s="161"/>
      <c r="Z138" s="161"/>
      <c r="AA138" s="161"/>
      <c r="AB138" s="161"/>
      <c r="AC138" s="162">
        <v>2254.34</v>
      </c>
      <c r="AD138" s="162">
        <v>506376.62</v>
      </c>
      <c r="AE138" s="162">
        <v>2915.28</v>
      </c>
      <c r="AF138" s="162">
        <v>3821.4</v>
      </c>
      <c r="AG138" s="162">
        <v>735576.3</v>
      </c>
    </row>
    <row r="139" spans="2:33">
      <c r="B139" s="160" t="s">
        <v>203</v>
      </c>
      <c r="C139" s="162">
        <v>275351.05</v>
      </c>
      <c r="D139" s="161"/>
      <c r="E139" s="161"/>
      <c r="F139" s="161"/>
      <c r="G139" s="161"/>
      <c r="H139" s="161"/>
      <c r="I139" s="161"/>
      <c r="J139" s="161"/>
      <c r="K139" s="161"/>
      <c r="L139" s="161"/>
      <c r="M139" s="161"/>
      <c r="N139" s="161"/>
      <c r="O139" s="161"/>
      <c r="P139" s="162">
        <v>104978.85</v>
      </c>
      <c r="Q139" s="162">
        <v>96.72</v>
      </c>
      <c r="R139" s="161"/>
      <c r="S139" s="161"/>
      <c r="T139" s="161"/>
      <c r="U139" s="161"/>
      <c r="V139" s="161"/>
      <c r="W139" s="161"/>
      <c r="X139" s="161"/>
      <c r="Y139" s="161"/>
      <c r="Z139" s="162">
        <v>321754.5</v>
      </c>
      <c r="AA139" s="161"/>
      <c r="AB139" s="161"/>
      <c r="AC139" s="161"/>
      <c r="AD139" s="161"/>
      <c r="AE139" s="161"/>
      <c r="AF139" s="161"/>
      <c r="AG139" s="162">
        <v>1610.4</v>
      </c>
    </row>
    <row r="140" spans="2:33">
      <c r="B140" s="160" t="s">
        <v>100</v>
      </c>
      <c r="C140" s="162">
        <v>2889.6</v>
      </c>
      <c r="D140" s="161"/>
      <c r="E140" s="162">
        <v>3561.6</v>
      </c>
      <c r="F140" s="161"/>
      <c r="G140" s="161"/>
      <c r="H140" s="162">
        <v>34545.379999999997</v>
      </c>
      <c r="I140" s="162">
        <v>19641.09</v>
      </c>
      <c r="J140" s="162">
        <v>1411.2</v>
      </c>
      <c r="K140" s="161"/>
      <c r="L140" s="161"/>
      <c r="M140" s="162">
        <v>129.59</v>
      </c>
      <c r="N140" s="161"/>
      <c r="O140" s="162">
        <v>1128</v>
      </c>
      <c r="P140" s="162">
        <v>537.6</v>
      </c>
      <c r="Q140" s="162">
        <v>141896.66</v>
      </c>
      <c r="R140" s="162">
        <v>30752.99</v>
      </c>
      <c r="S140" s="162">
        <v>47704.28</v>
      </c>
      <c r="T140" s="162">
        <v>44615.43</v>
      </c>
      <c r="U140" s="162">
        <v>9811.2000000000007</v>
      </c>
      <c r="V140" s="162">
        <v>27272.18</v>
      </c>
      <c r="W140" s="162">
        <v>20686.330000000002</v>
      </c>
      <c r="X140" s="162">
        <v>116645.64</v>
      </c>
      <c r="Y140" s="162">
        <v>131730.98000000001</v>
      </c>
      <c r="Z140" s="162">
        <v>153670.97</v>
      </c>
      <c r="AA140" s="161"/>
      <c r="AB140" s="162">
        <v>1094.4000000000001</v>
      </c>
      <c r="AC140" s="162">
        <v>96475.199999999997</v>
      </c>
      <c r="AD140" s="162">
        <v>12220.78</v>
      </c>
      <c r="AE140" s="164">
        <v>310.68</v>
      </c>
      <c r="AF140" s="162">
        <v>65474.11</v>
      </c>
      <c r="AG140" s="162">
        <v>48496.09</v>
      </c>
    </row>
    <row r="141" spans="2:33">
      <c r="B141" s="160" t="s">
        <v>66</v>
      </c>
      <c r="C141" s="162">
        <v>758.28</v>
      </c>
      <c r="D141" s="161"/>
      <c r="E141" s="162">
        <v>500617.89</v>
      </c>
      <c r="F141" s="161"/>
      <c r="G141" s="162">
        <v>33355.230000000003</v>
      </c>
      <c r="H141" s="162">
        <v>260168.08</v>
      </c>
      <c r="I141" s="162">
        <v>82324.31</v>
      </c>
      <c r="J141" s="162">
        <v>11856.16</v>
      </c>
      <c r="K141" s="162">
        <v>20046.46</v>
      </c>
      <c r="L141" s="162">
        <v>14173.39</v>
      </c>
      <c r="M141" s="164">
        <v>428.64</v>
      </c>
      <c r="N141" s="162">
        <v>10214.120000000001</v>
      </c>
      <c r="O141" s="162">
        <v>2714.84</v>
      </c>
      <c r="P141" s="162">
        <v>13241.27</v>
      </c>
      <c r="Q141" s="162">
        <v>167285.38</v>
      </c>
      <c r="R141" s="162">
        <v>365555.46</v>
      </c>
      <c r="S141" s="162">
        <v>906.6</v>
      </c>
      <c r="T141" s="163"/>
      <c r="U141" s="162">
        <v>6626.52</v>
      </c>
      <c r="V141" s="162">
        <v>120.88</v>
      </c>
      <c r="W141" s="161"/>
      <c r="X141" s="162">
        <v>1087.92</v>
      </c>
      <c r="Y141" s="162">
        <v>572218.22</v>
      </c>
      <c r="Z141" s="162">
        <v>5060.2</v>
      </c>
      <c r="AA141" s="162">
        <v>1197.83</v>
      </c>
      <c r="AB141" s="162">
        <v>2076.66</v>
      </c>
      <c r="AC141" s="162">
        <v>663226.61</v>
      </c>
      <c r="AD141" s="164">
        <v>926.24</v>
      </c>
      <c r="AE141" s="162">
        <v>1335.06</v>
      </c>
      <c r="AF141" s="163"/>
      <c r="AG141" s="163"/>
    </row>
    <row r="142" spans="2:33">
      <c r="B142" s="160" t="s">
        <v>106</v>
      </c>
      <c r="C142" s="161"/>
      <c r="D142" s="162">
        <v>43203.96</v>
      </c>
      <c r="E142" s="162">
        <v>2865.12</v>
      </c>
      <c r="F142" s="161"/>
      <c r="G142" s="161"/>
      <c r="H142" s="162">
        <v>45579.88</v>
      </c>
      <c r="I142" s="162">
        <v>569.28</v>
      </c>
      <c r="J142" s="162">
        <v>216.24</v>
      </c>
      <c r="K142" s="161"/>
      <c r="L142" s="162">
        <v>239.48</v>
      </c>
      <c r="M142" s="162">
        <v>64.319999999999993</v>
      </c>
      <c r="N142" s="162">
        <v>1834.27</v>
      </c>
      <c r="O142" s="161"/>
      <c r="P142" s="162">
        <v>108</v>
      </c>
      <c r="Q142" s="162">
        <v>9332.77</v>
      </c>
      <c r="R142" s="162">
        <v>962.28</v>
      </c>
      <c r="S142" s="162">
        <v>210</v>
      </c>
      <c r="T142" s="162">
        <v>108.96</v>
      </c>
      <c r="U142" s="162">
        <v>58886.68</v>
      </c>
      <c r="V142" s="162">
        <v>67651.41</v>
      </c>
      <c r="W142" s="162">
        <v>1096.32</v>
      </c>
      <c r="X142" s="162">
        <v>1232.1600000000001</v>
      </c>
      <c r="Y142" s="162">
        <v>200.76</v>
      </c>
      <c r="Z142" s="162">
        <v>32256.720000000001</v>
      </c>
      <c r="AA142" s="162">
        <v>23927.4</v>
      </c>
      <c r="AB142" s="162">
        <v>7329.36</v>
      </c>
      <c r="AC142" s="164">
        <v>203.76</v>
      </c>
      <c r="AD142" s="163"/>
      <c r="AE142" s="162">
        <v>3172.46</v>
      </c>
      <c r="AF142" s="162">
        <v>53825.79</v>
      </c>
      <c r="AG142" s="162">
        <v>135</v>
      </c>
    </row>
    <row r="143" spans="2:33">
      <c r="B143" s="160" t="s">
        <v>558</v>
      </c>
      <c r="C143" s="162">
        <v>3791.91</v>
      </c>
      <c r="D143" s="162">
        <v>237.52</v>
      </c>
      <c r="E143" s="162">
        <v>2480.8200000000002</v>
      </c>
      <c r="F143" s="162">
        <v>2770.35</v>
      </c>
      <c r="G143" s="162">
        <v>7692.79</v>
      </c>
      <c r="H143" s="162">
        <v>67.84</v>
      </c>
      <c r="I143" s="162">
        <v>2221.19</v>
      </c>
      <c r="J143" s="162">
        <v>177477.62</v>
      </c>
      <c r="K143" s="162">
        <v>23023.7</v>
      </c>
      <c r="L143" s="162">
        <v>72841.83</v>
      </c>
      <c r="M143" s="162">
        <v>14199.66</v>
      </c>
      <c r="N143" s="162">
        <v>18991.43</v>
      </c>
      <c r="O143" s="162">
        <v>39010.35</v>
      </c>
      <c r="P143" s="162">
        <v>2082.96</v>
      </c>
      <c r="Q143" s="162">
        <v>567.22</v>
      </c>
      <c r="R143" s="162">
        <v>328.2</v>
      </c>
      <c r="S143" s="162">
        <v>67.8</v>
      </c>
      <c r="T143" s="162">
        <v>1481.49</v>
      </c>
      <c r="U143" s="162">
        <v>4116.58</v>
      </c>
      <c r="V143" s="164">
        <v>956.35</v>
      </c>
      <c r="W143" s="162">
        <v>122882.03</v>
      </c>
      <c r="X143" s="162">
        <v>148346.01999999999</v>
      </c>
      <c r="Y143" s="162">
        <v>5401.48</v>
      </c>
      <c r="Z143" s="162">
        <v>667.67</v>
      </c>
      <c r="AA143" s="164">
        <v>72.239999999999995</v>
      </c>
      <c r="AB143" s="164">
        <v>862</v>
      </c>
      <c r="AC143" s="162">
        <v>497.13</v>
      </c>
      <c r="AD143" s="162">
        <v>353.39</v>
      </c>
      <c r="AE143" s="162">
        <v>132915.35999999999</v>
      </c>
      <c r="AF143" s="162">
        <v>43687.46</v>
      </c>
      <c r="AG143" s="162">
        <v>80562.84</v>
      </c>
    </row>
    <row r="144" spans="2:33">
      <c r="B144" s="160" t="s">
        <v>175</v>
      </c>
      <c r="C144" s="162">
        <v>954.45</v>
      </c>
      <c r="D144" s="162">
        <v>6331.52</v>
      </c>
      <c r="E144" s="162">
        <v>1372.88</v>
      </c>
      <c r="F144" s="161"/>
      <c r="G144" s="161"/>
      <c r="H144" s="162">
        <v>705.6</v>
      </c>
      <c r="I144" s="162">
        <v>503.77</v>
      </c>
      <c r="J144" s="161"/>
      <c r="K144" s="161"/>
      <c r="L144" s="162">
        <v>6154.67</v>
      </c>
      <c r="M144" s="161"/>
      <c r="N144" s="161"/>
      <c r="O144" s="161"/>
      <c r="P144" s="162">
        <v>125.21</v>
      </c>
      <c r="Q144" s="162">
        <v>6018.08</v>
      </c>
      <c r="R144" s="161"/>
      <c r="S144" s="162">
        <v>1212.17</v>
      </c>
      <c r="T144" s="161"/>
      <c r="U144" s="161"/>
      <c r="V144" s="163"/>
      <c r="W144" s="163"/>
      <c r="X144" s="161"/>
      <c r="Y144" s="162">
        <v>2428.2399999999998</v>
      </c>
      <c r="Z144" s="162">
        <v>4656.6899999999996</v>
      </c>
      <c r="AA144" s="163"/>
      <c r="AB144" s="161"/>
      <c r="AC144" s="161"/>
      <c r="AD144" s="161"/>
      <c r="AE144" s="161"/>
      <c r="AF144" s="161"/>
      <c r="AG144" s="162">
        <v>3719.58</v>
      </c>
    </row>
    <row r="145" spans="2:33">
      <c r="B145" s="160" t="s">
        <v>61</v>
      </c>
      <c r="C145" s="162">
        <v>70314.48</v>
      </c>
      <c r="D145" s="162">
        <v>20827.759999999998</v>
      </c>
      <c r="E145" s="162">
        <v>18044.64</v>
      </c>
      <c r="F145" s="162">
        <v>49137.68</v>
      </c>
      <c r="G145" s="162">
        <v>12323.36</v>
      </c>
      <c r="H145" s="162">
        <v>54026.14</v>
      </c>
      <c r="I145" s="162">
        <v>5997.94</v>
      </c>
      <c r="J145" s="162">
        <v>30592.19</v>
      </c>
      <c r="K145" s="162">
        <v>4823.84</v>
      </c>
      <c r="L145" s="162">
        <v>117163.62</v>
      </c>
      <c r="M145" s="162">
        <v>61.46</v>
      </c>
      <c r="N145" s="162">
        <v>5220.82</v>
      </c>
      <c r="O145" s="162">
        <v>862.28</v>
      </c>
      <c r="P145" s="162">
        <v>1574.44</v>
      </c>
      <c r="Q145" s="162">
        <v>2173.4</v>
      </c>
      <c r="R145" s="162">
        <v>347.9</v>
      </c>
      <c r="S145" s="162">
        <v>73.64</v>
      </c>
      <c r="T145" s="162">
        <v>274.62</v>
      </c>
      <c r="U145" s="162">
        <v>221.2</v>
      </c>
      <c r="V145" s="162">
        <v>210.28</v>
      </c>
      <c r="W145" s="162">
        <v>526.26</v>
      </c>
      <c r="X145" s="162">
        <v>1069.5999999999999</v>
      </c>
      <c r="Y145" s="162">
        <v>86920.12</v>
      </c>
      <c r="Z145" s="162">
        <v>1634.1</v>
      </c>
      <c r="AA145" s="163"/>
      <c r="AB145" s="162">
        <v>43.08</v>
      </c>
      <c r="AC145" s="161"/>
      <c r="AD145" s="162">
        <v>1011.84</v>
      </c>
      <c r="AE145" s="162">
        <v>20987.54</v>
      </c>
      <c r="AF145" s="162">
        <v>28476.52</v>
      </c>
      <c r="AG145" s="162">
        <v>37772.82</v>
      </c>
    </row>
    <row r="146" spans="2:33">
      <c r="B146" s="160" t="s">
        <v>566</v>
      </c>
      <c r="C146" s="161"/>
      <c r="D146" s="161"/>
      <c r="E146" s="162">
        <v>104775.6</v>
      </c>
      <c r="F146" s="162">
        <v>3818.15</v>
      </c>
      <c r="G146" s="162">
        <v>18763.080000000002</v>
      </c>
      <c r="H146" s="161"/>
      <c r="I146" s="162">
        <v>173476.56</v>
      </c>
      <c r="J146" s="162">
        <v>1022.88</v>
      </c>
      <c r="K146" s="161"/>
      <c r="L146" s="162">
        <v>288220.03999999998</v>
      </c>
      <c r="M146" s="162">
        <v>410.4</v>
      </c>
      <c r="N146" s="161"/>
      <c r="O146" s="162">
        <v>710.16</v>
      </c>
      <c r="P146" s="162">
        <v>1257.6199999999999</v>
      </c>
      <c r="Q146" s="162">
        <v>22.78</v>
      </c>
      <c r="R146" s="161"/>
      <c r="S146" s="162">
        <v>313908.28999999998</v>
      </c>
      <c r="T146" s="162">
        <v>724.2</v>
      </c>
      <c r="U146" s="162">
        <v>221.88</v>
      </c>
      <c r="V146" s="161"/>
      <c r="W146" s="162">
        <v>1275.56</v>
      </c>
      <c r="X146" s="161"/>
      <c r="Y146" s="162">
        <v>330689.69</v>
      </c>
      <c r="Z146" s="162">
        <v>386.28</v>
      </c>
      <c r="AA146" s="162">
        <v>317.39999999999998</v>
      </c>
      <c r="AB146" s="161"/>
      <c r="AC146" s="162">
        <v>37018.339999999997</v>
      </c>
      <c r="AD146" s="162">
        <v>179037</v>
      </c>
      <c r="AE146" s="162">
        <v>7.27</v>
      </c>
      <c r="AF146" s="161"/>
      <c r="AG146" s="161"/>
    </row>
    <row r="147" spans="2:33">
      <c r="B147" s="160" t="s">
        <v>190</v>
      </c>
      <c r="C147" s="161"/>
      <c r="D147" s="161"/>
      <c r="E147" s="161"/>
      <c r="F147" s="161"/>
      <c r="G147" s="161"/>
      <c r="H147" s="162">
        <v>2410.65</v>
      </c>
      <c r="I147" s="161"/>
      <c r="J147" s="161"/>
      <c r="K147" s="161"/>
      <c r="L147" s="161"/>
      <c r="M147" s="161"/>
      <c r="N147" s="161"/>
      <c r="O147" s="161"/>
      <c r="P147" s="162">
        <v>176.7</v>
      </c>
      <c r="Q147" s="162">
        <v>20035.5</v>
      </c>
      <c r="R147" s="162">
        <v>9564.6</v>
      </c>
      <c r="S147" s="162">
        <v>3648.24</v>
      </c>
      <c r="T147" s="162">
        <v>2251.5</v>
      </c>
      <c r="U147" s="161"/>
      <c r="V147" s="162">
        <v>450.3</v>
      </c>
      <c r="W147" s="163"/>
      <c r="X147" s="162">
        <v>4277.8500000000004</v>
      </c>
      <c r="Y147" s="161"/>
      <c r="Z147" s="163"/>
      <c r="AA147" s="164">
        <v>883.5</v>
      </c>
      <c r="AB147" s="162">
        <v>2026.35</v>
      </c>
      <c r="AC147" s="161"/>
      <c r="AD147" s="161"/>
      <c r="AE147" s="161"/>
      <c r="AF147" s="161"/>
      <c r="AG147" s="161"/>
    </row>
    <row r="148" spans="2:33">
      <c r="B148" s="160" t="s">
        <v>122</v>
      </c>
      <c r="C148" s="162">
        <v>3086.57</v>
      </c>
      <c r="D148" s="162">
        <v>2842.27</v>
      </c>
      <c r="E148" s="162">
        <v>10054.18</v>
      </c>
      <c r="F148" s="162">
        <v>3019.1</v>
      </c>
      <c r="G148" s="162">
        <v>7526.62</v>
      </c>
      <c r="H148" s="162">
        <v>2855.59</v>
      </c>
      <c r="I148" s="162">
        <v>1191.4100000000001</v>
      </c>
      <c r="J148" s="162">
        <v>116.44</v>
      </c>
      <c r="K148" s="162">
        <v>3076.51</v>
      </c>
      <c r="L148" s="162">
        <v>846.11</v>
      </c>
      <c r="M148" s="162">
        <v>1161.99</v>
      </c>
      <c r="N148" s="162">
        <v>1645.8</v>
      </c>
      <c r="O148" s="162">
        <v>2829.63</v>
      </c>
      <c r="P148" s="162">
        <v>73.08</v>
      </c>
      <c r="Q148" s="162">
        <v>2907.64</v>
      </c>
      <c r="R148" s="162">
        <v>237.66</v>
      </c>
      <c r="S148" s="162">
        <v>414.8</v>
      </c>
      <c r="T148" s="162">
        <v>381.6</v>
      </c>
      <c r="U148" s="162">
        <v>36.54</v>
      </c>
      <c r="V148" s="162">
        <v>262.74</v>
      </c>
      <c r="W148" s="162">
        <v>342.03</v>
      </c>
      <c r="X148" s="162">
        <v>329.8</v>
      </c>
      <c r="Y148" s="162">
        <v>1957.58</v>
      </c>
      <c r="Z148" s="162">
        <v>104.05</v>
      </c>
      <c r="AA148" s="161"/>
      <c r="AB148" s="162">
        <v>1075.68</v>
      </c>
      <c r="AC148" s="162">
        <v>502.27</v>
      </c>
      <c r="AD148" s="162">
        <v>576.1</v>
      </c>
      <c r="AE148" s="162">
        <v>975.86</v>
      </c>
      <c r="AF148" s="162">
        <v>1731.33</v>
      </c>
      <c r="AG148" s="162">
        <v>850626.04</v>
      </c>
    </row>
    <row r="149" spans="2:33">
      <c r="B149" s="160" t="s">
        <v>38</v>
      </c>
      <c r="C149" s="162">
        <v>1895939.32</v>
      </c>
      <c r="D149" s="162">
        <v>422448.1</v>
      </c>
      <c r="E149" s="162">
        <v>2334.2399999999998</v>
      </c>
      <c r="F149" s="162">
        <v>22424.07</v>
      </c>
      <c r="G149" s="162">
        <v>10667.22</v>
      </c>
      <c r="H149" s="162">
        <v>221808.63</v>
      </c>
      <c r="I149" s="162">
        <v>2731838.52</v>
      </c>
      <c r="J149" s="162">
        <v>1299349.6200000001</v>
      </c>
      <c r="K149" s="162">
        <v>26637</v>
      </c>
      <c r="L149" s="162">
        <v>490475.74</v>
      </c>
      <c r="M149" s="162">
        <v>2428.5700000000002</v>
      </c>
      <c r="N149" s="162">
        <v>436371.26</v>
      </c>
      <c r="O149" s="162">
        <v>895004.54</v>
      </c>
      <c r="P149" s="162">
        <v>2741654.56</v>
      </c>
      <c r="Q149" s="162">
        <v>2179528.7599999998</v>
      </c>
      <c r="R149" s="162">
        <v>550727.51</v>
      </c>
      <c r="S149" s="162">
        <v>10402.32</v>
      </c>
      <c r="T149" s="162">
        <v>4711.1000000000004</v>
      </c>
      <c r="U149" s="162">
        <v>2886.71</v>
      </c>
      <c r="V149" s="162">
        <v>748826.09</v>
      </c>
      <c r="W149" s="162">
        <v>4372477.33</v>
      </c>
      <c r="X149" s="162">
        <v>529603.93999999994</v>
      </c>
      <c r="Y149" s="162">
        <v>127469.75999999999</v>
      </c>
      <c r="Z149" s="162">
        <v>230780.65</v>
      </c>
      <c r="AA149" s="162">
        <v>130401.87</v>
      </c>
      <c r="AB149" s="162">
        <v>36203.43</v>
      </c>
      <c r="AC149" s="162">
        <v>1327256.99</v>
      </c>
      <c r="AD149" s="162">
        <v>3146575.96</v>
      </c>
      <c r="AE149" s="162">
        <v>1321740.3</v>
      </c>
      <c r="AF149" s="162">
        <v>59363.3</v>
      </c>
      <c r="AG149" s="162">
        <v>9354.9500000000007</v>
      </c>
    </row>
    <row r="150" spans="2:33">
      <c r="B150" s="160" t="s">
        <v>560</v>
      </c>
      <c r="C150" s="161"/>
      <c r="D150" s="162">
        <v>60965.96</v>
      </c>
      <c r="E150" s="162">
        <v>61695.6</v>
      </c>
      <c r="F150" s="163"/>
      <c r="G150" s="161"/>
      <c r="H150" s="161"/>
      <c r="I150" s="161"/>
      <c r="J150" s="161"/>
      <c r="K150" s="161"/>
      <c r="L150" s="161"/>
      <c r="M150" s="161"/>
      <c r="N150" s="162">
        <v>994</v>
      </c>
      <c r="O150" s="162">
        <v>13.36</v>
      </c>
      <c r="P150" s="162">
        <v>15.59</v>
      </c>
      <c r="Q150" s="161"/>
      <c r="R150" s="161"/>
      <c r="S150" s="161"/>
      <c r="T150" s="161"/>
      <c r="U150" s="161"/>
      <c r="V150" s="162">
        <v>25.38</v>
      </c>
      <c r="W150" s="161"/>
      <c r="X150" s="163"/>
      <c r="Y150" s="163"/>
      <c r="Z150" s="161"/>
      <c r="AA150" s="161"/>
      <c r="AB150" s="162">
        <v>93708.32</v>
      </c>
      <c r="AC150" s="162">
        <v>118598.52</v>
      </c>
      <c r="AD150" s="162">
        <v>41119</v>
      </c>
      <c r="AE150" s="161"/>
      <c r="AF150" s="161"/>
      <c r="AG150" s="162">
        <v>185305.41</v>
      </c>
    </row>
    <row r="151" spans="2:33">
      <c r="B151" s="160" t="s">
        <v>305</v>
      </c>
      <c r="C151" s="161"/>
      <c r="D151" s="162">
        <v>75967.710000000006</v>
      </c>
      <c r="E151" s="162">
        <v>1452</v>
      </c>
      <c r="F151" s="161"/>
      <c r="G151" s="161"/>
      <c r="H151" s="161"/>
      <c r="I151" s="161"/>
      <c r="J151" s="161"/>
      <c r="K151" s="161"/>
      <c r="L151" s="162">
        <v>382.5</v>
      </c>
      <c r="M151" s="161"/>
      <c r="N151" s="161"/>
      <c r="O151" s="162">
        <v>920</v>
      </c>
      <c r="P151" s="162">
        <v>469.2</v>
      </c>
      <c r="Q151" s="161"/>
      <c r="R151" s="161"/>
      <c r="S151" s="161"/>
      <c r="T151" s="162">
        <v>46101.19</v>
      </c>
      <c r="U151" s="162">
        <v>12098.75</v>
      </c>
      <c r="V151" s="162">
        <v>56229.75</v>
      </c>
      <c r="W151" s="162">
        <v>466.5</v>
      </c>
      <c r="X151" s="161"/>
      <c r="Y151" s="162">
        <v>282.56</v>
      </c>
      <c r="Z151" s="161"/>
      <c r="AA151" s="162">
        <v>52384.83</v>
      </c>
      <c r="AB151" s="162">
        <v>57895.57</v>
      </c>
      <c r="AC151" s="164">
        <v>8.83</v>
      </c>
      <c r="AD151" s="161"/>
      <c r="AE151" s="162">
        <v>662.25</v>
      </c>
      <c r="AF151" s="161"/>
      <c r="AG151" s="161"/>
    </row>
    <row r="152" spans="2:33">
      <c r="B152" s="160" t="s">
        <v>569</v>
      </c>
      <c r="C152" s="162">
        <v>45135.13</v>
      </c>
      <c r="D152" s="162">
        <v>48382.29</v>
      </c>
      <c r="E152" s="162">
        <v>12292.63</v>
      </c>
      <c r="F152" s="162">
        <v>320066.76</v>
      </c>
      <c r="G152" s="162">
        <v>37762.6</v>
      </c>
      <c r="H152" s="162">
        <v>25633.82</v>
      </c>
      <c r="I152" s="162">
        <v>8353.42</v>
      </c>
      <c r="J152" s="162">
        <v>16411.169999999998</v>
      </c>
      <c r="K152" s="162">
        <v>77913.06</v>
      </c>
      <c r="L152" s="162">
        <v>23909.11</v>
      </c>
      <c r="M152" s="162">
        <v>249599.91</v>
      </c>
      <c r="N152" s="162">
        <v>788.43</v>
      </c>
      <c r="O152" s="162">
        <v>74.91</v>
      </c>
      <c r="P152" s="162">
        <v>35173.64</v>
      </c>
      <c r="Q152" s="162">
        <v>311.57</v>
      </c>
      <c r="R152" s="162">
        <v>287.66000000000003</v>
      </c>
      <c r="S152" s="162">
        <v>1452.21</v>
      </c>
      <c r="T152" s="162">
        <v>217268.32</v>
      </c>
      <c r="U152" s="162">
        <v>38265.699999999997</v>
      </c>
      <c r="V152" s="162">
        <v>82851.539999999994</v>
      </c>
      <c r="W152" s="162">
        <v>35442.800000000003</v>
      </c>
      <c r="X152" s="162">
        <v>22963.59</v>
      </c>
      <c r="Y152" s="162">
        <v>4759.63</v>
      </c>
      <c r="Z152" s="162">
        <v>193991.74</v>
      </c>
      <c r="AA152" s="162">
        <v>65034.720000000001</v>
      </c>
      <c r="AB152" s="162">
        <v>3828.18</v>
      </c>
      <c r="AC152" s="164">
        <v>397.9</v>
      </c>
      <c r="AD152" s="162">
        <v>17062.939999999999</v>
      </c>
      <c r="AE152" s="162">
        <v>18734.740000000002</v>
      </c>
      <c r="AF152" s="162">
        <v>333996.34000000003</v>
      </c>
      <c r="AG152" s="162">
        <v>110390.34</v>
      </c>
    </row>
    <row r="153" spans="2:33">
      <c r="B153" s="160" t="s">
        <v>163</v>
      </c>
      <c r="C153" s="161"/>
      <c r="D153" s="161"/>
      <c r="E153" s="161"/>
      <c r="F153" s="161"/>
      <c r="G153" s="161"/>
      <c r="H153" s="161"/>
      <c r="I153" s="161"/>
      <c r="J153" s="161"/>
      <c r="K153" s="161"/>
      <c r="L153" s="163"/>
      <c r="M153" s="161"/>
      <c r="N153" s="161"/>
      <c r="O153" s="161"/>
      <c r="P153" s="161"/>
      <c r="Q153" s="161"/>
      <c r="R153" s="161"/>
      <c r="S153" s="161"/>
      <c r="T153" s="161"/>
      <c r="U153" s="163"/>
      <c r="V153" s="161"/>
      <c r="W153" s="161"/>
      <c r="X153" s="161"/>
      <c r="Y153" s="161"/>
      <c r="Z153" s="161"/>
      <c r="AA153" s="163"/>
      <c r="AB153" s="161"/>
      <c r="AC153" s="161"/>
      <c r="AD153" s="162">
        <v>33294.239999999998</v>
      </c>
      <c r="AE153" s="161"/>
      <c r="AF153" s="161"/>
      <c r="AG153" s="161"/>
    </row>
    <row r="154" spans="2:33">
      <c r="B154" s="160" t="s">
        <v>509</v>
      </c>
      <c r="C154" s="161"/>
      <c r="D154" s="162">
        <v>36180</v>
      </c>
      <c r="E154" s="162">
        <v>59341.68</v>
      </c>
      <c r="F154" s="161"/>
      <c r="G154" s="162">
        <v>1838.16</v>
      </c>
      <c r="H154" s="162">
        <v>24095.88</v>
      </c>
      <c r="I154" s="162">
        <v>9632.52</v>
      </c>
      <c r="J154" s="161"/>
      <c r="K154" s="162">
        <v>5436.72</v>
      </c>
      <c r="L154" s="161"/>
      <c r="M154" s="161"/>
      <c r="N154" s="161"/>
      <c r="O154" s="162">
        <v>95507.64</v>
      </c>
      <c r="P154" s="162">
        <v>40558.75</v>
      </c>
      <c r="Q154" s="162">
        <v>182219.76</v>
      </c>
      <c r="R154" s="162">
        <v>79206.12</v>
      </c>
      <c r="S154" s="162">
        <v>67602.820000000007</v>
      </c>
      <c r="T154" s="161"/>
      <c r="U154" s="162">
        <v>233.63</v>
      </c>
      <c r="V154" s="162">
        <v>5414.13</v>
      </c>
      <c r="W154" s="162">
        <v>2822.04</v>
      </c>
      <c r="X154" s="163"/>
      <c r="Y154" s="163"/>
      <c r="Z154" s="162">
        <v>145886.39999999999</v>
      </c>
      <c r="AA154" s="164">
        <v>544.32000000000005</v>
      </c>
      <c r="AB154" s="162">
        <v>30290.82</v>
      </c>
      <c r="AC154" s="162">
        <v>173547.36</v>
      </c>
      <c r="AD154" s="162">
        <v>433990.44</v>
      </c>
      <c r="AE154" s="162">
        <v>59283.58</v>
      </c>
      <c r="AF154" s="162">
        <v>16892.28</v>
      </c>
      <c r="AG154" s="162">
        <v>238.82</v>
      </c>
    </row>
    <row r="155" spans="2:33">
      <c r="B155" s="160" t="s">
        <v>503</v>
      </c>
      <c r="C155" s="162">
        <v>44.25</v>
      </c>
      <c r="D155" s="161"/>
      <c r="E155" s="162">
        <v>4144.34</v>
      </c>
      <c r="F155" s="161"/>
      <c r="G155" s="163"/>
      <c r="H155" s="162">
        <v>35264.85</v>
      </c>
      <c r="I155" s="162">
        <v>1062</v>
      </c>
      <c r="J155" s="161"/>
      <c r="K155" s="161"/>
      <c r="L155" s="162">
        <v>150.59</v>
      </c>
      <c r="M155" s="163"/>
      <c r="N155" s="162">
        <v>3541.6</v>
      </c>
      <c r="O155" s="162">
        <v>531</v>
      </c>
      <c r="P155" s="162">
        <v>9559.2000000000007</v>
      </c>
      <c r="Q155" s="161"/>
      <c r="R155" s="161"/>
      <c r="S155" s="161"/>
      <c r="T155" s="161"/>
      <c r="U155" s="162">
        <v>20184</v>
      </c>
      <c r="V155" s="162">
        <v>2125.1999999999998</v>
      </c>
      <c r="W155" s="161"/>
      <c r="X155" s="161"/>
      <c r="Y155" s="163"/>
      <c r="Z155" s="163"/>
      <c r="AA155" s="164">
        <v>531</v>
      </c>
      <c r="AB155" s="163"/>
      <c r="AC155" s="163"/>
      <c r="AD155" s="161"/>
      <c r="AE155" s="162">
        <v>43426.2</v>
      </c>
      <c r="AF155" s="161"/>
      <c r="AG155" s="161"/>
    </row>
    <row r="156" spans="2:33">
      <c r="B156" s="160" t="s">
        <v>81</v>
      </c>
      <c r="C156" s="161"/>
      <c r="D156" s="162">
        <v>43567.4</v>
      </c>
      <c r="E156" s="161"/>
      <c r="F156" s="161"/>
      <c r="G156" s="162">
        <v>103.68</v>
      </c>
      <c r="H156" s="162">
        <v>7029.64</v>
      </c>
      <c r="I156" s="162">
        <v>340.15</v>
      </c>
      <c r="J156" s="162">
        <v>1490.4</v>
      </c>
      <c r="K156" s="162">
        <v>2995.68</v>
      </c>
      <c r="L156" s="162">
        <v>5634.62</v>
      </c>
      <c r="M156" s="163"/>
      <c r="N156" s="161"/>
      <c r="O156" s="162">
        <v>2325</v>
      </c>
      <c r="P156" s="162">
        <v>7818.44</v>
      </c>
      <c r="Q156" s="162">
        <v>2586.56</v>
      </c>
      <c r="R156" s="161"/>
      <c r="S156" s="161"/>
      <c r="T156" s="162">
        <v>9050.6299999999992</v>
      </c>
      <c r="U156" s="162">
        <v>583.44000000000005</v>
      </c>
      <c r="V156" s="162">
        <v>4273.5600000000004</v>
      </c>
      <c r="W156" s="162">
        <v>53444.61</v>
      </c>
      <c r="X156" s="162">
        <v>906.72</v>
      </c>
      <c r="Y156" s="161"/>
      <c r="Z156" s="161"/>
      <c r="AA156" s="164">
        <v>88</v>
      </c>
      <c r="AB156" s="163"/>
      <c r="AC156" s="161"/>
      <c r="AD156" s="162">
        <v>1588.8</v>
      </c>
      <c r="AE156" s="162">
        <v>14750.28</v>
      </c>
      <c r="AF156" s="162">
        <v>52879.4</v>
      </c>
      <c r="AG156" s="162">
        <v>2790</v>
      </c>
    </row>
    <row r="157" spans="2:33">
      <c r="B157" s="160" t="s">
        <v>73</v>
      </c>
      <c r="C157" s="161"/>
      <c r="D157" s="162">
        <v>106907.04</v>
      </c>
      <c r="E157" s="162">
        <v>320805.21999999997</v>
      </c>
      <c r="F157" s="162">
        <v>1472.88</v>
      </c>
      <c r="G157" s="162">
        <v>631.44000000000005</v>
      </c>
      <c r="H157" s="162">
        <v>4888.76</v>
      </c>
      <c r="I157" s="161"/>
      <c r="J157" s="161"/>
      <c r="K157" s="161"/>
      <c r="L157" s="162">
        <v>768</v>
      </c>
      <c r="M157" s="161"/>
      <c r="N157" s="162">
        <v>20.99</v>
      </c>
      <c r="O157" s="162">
        <v>7940.4</v>
      </c>
      <c r="P157" s="162">
        <v>976.8</v>
      </c>
      <c r="Q157" s="161"/>
      <c r="R157" s="162">
        <v>28204.32</v>
      </c>
      <c r="S157" s="162">
        <v>286648.03999999998</v>
      </c>
      <c r="T157" s="162">
        <v>22212.48</v>
      </c>
      <c r="U157" s="161"/>
      <c r="V157" s="162">
        <v>473.24</v>
      </c>
      <c r="W157" s="161"/>
      <c r="X157" s="162">
        <v>218927.87</v>
      </c>
      <c r="Y157" s="162">
        <v>21910.62</v>
      </c>
      <c r="Z157" s="162">
        <v>8231.82</v>
      </c>
      <c r="AA157" s="163"/>
      <c r="AB157" s="161"/>
      <c r="AC157" s="161"/>
      <c r="AD157" s="162">
        <v>4051.07</v>
      </c>
      <c r="AE157" s="162">
        <v>261747.73</v>
      </c>
      <c r="AF157" s="162">
        <v>179616.04</v>
      </c>
      <c r="AG157" s="162">
        <v>87736.56</v>
      </c>
    </row>
    <row r="158" spans="2:33">
      <c r="B158" s="160" t="s">
        <v>556</v>
      </c>
      <c r="C158" s="161"/>
      <c r="D158" s="162">
        <v>12.03</v>
      </c>
      <c r="E158" s="162">
        <v>23919.84</v>
      </c>
      <c r="F158" s="162">
        <v>649.44000000000005</v>
      </c>
      <c r="G158" s="161"/>
      <c r="H158" s="162">
        <v>489612.73</v>
      </c>
      <c r="I158" s="162">
        <v>2359.36</v>
      </c>
      <c r="J158" s="162">
        <v>679.46</v>
      </c>
      <c r="K158" s="161"/>
      <c r="L158" s="164">
        <v>266.20999999999998</v>
      </c>
      <c r="M158" s="162">
        <v>18794.16</v>
      </c>
      <c r="N158" s="162">
        <v>569.52</v>
      </c>
      <c r="O158" s="162">
        <v>132.33000000000001</v>
      </c>
      <c r="P158" s="162">
        <v>6856.44</v>
      </c>
      <c r="Q158" s="161"/>
      <c r="R158" s="161"/>
      <c r="S158" s="162">
        <v>60096.68</v>
      </c>
      <c r="T158" s="162">
        <v>332319.26</v>
      </c>
      <c r="U158" s="162">
        <v>89.88</v>
      </c>
      <c r="V158" s="164">
        <v>159.84</v>
      </c>
      <c r="W158" s="164">
        <v>319.68</v>
      </c>
      <c r="X158" s="161"/>
      <c r="Y158" s="163"/>
      <c r="Z158" s="162">
        <v>315202.12</v>
      </c>
      <c r="AA158" s="163"/>
      <c r="AB158" s="163"/>
      <c r="AC158" s="164">
        <v>497.28</v>
      </c>
      <c r="AD158" s="164">
        <v>371.4</v>
      </c>
      <c r="AE158" s="162">
        <v>1187.57</v>
      </c>
      <c r="AF158" s="162">
        <v>247.56</v>
      </c>
      <c r="AG158" s="161"/>
    </row>
    <row r="159" spans="2:33">
      <c r="B159" s="160" t="s">
        <v>179</v>
      </c>
      <c r="C159" s="162">
        <v>31043.759999999998</v>
      </c>
      <c r="D159" s="162">
        <v>12511.08</v>
      </c>
      <c r="E159" s="161"/>
      <c r="F159" s="161"/>
      <c r="G159" s="161"/>
      <c r="H159" s="161"/>
      <c r="I159" s="161"/>
      <c r="J159" s="162">
        <v>43908.480000000003</v>
      </c>
      <c r="K159" s="162">
        <v>30612.12</v>
      </c>
      <c r="L159" s="161"/>
      <c r="M159" s="163"/>
      <c r="N159" s="161"/>
      <c r="O159" s="162">
        <v>21.38</v>
      </c>
      <c r="P159" s="161"/>
      <c r="Q159" s="162">
        <v>2982</v>
      </c>
      <c r="R159" s="162">
        <v>39679.089999999997</v>
      </c>
      <c r="S159" s="161"/>
      <c r="T159" s="161"/>
      <c r="U159" s="162">
        <v>362.88</v>
      </c>
      <c r="V159" s="163"/>
      <c r="W159" s="161"/>
      <c r="X159" s="162">
        <v>33431.4</v>
      </c>
      <c r="Y159" s="162">
        <v>432.48</v>
      </c>
      <c r="Z159" s="163"/>
      <c r="AA159" s="163"/>
      <c r="AB159" s="163"/>
      <c r="AC159" s="161"/>
      <c r="AD159" s="164">
        <v>447.12</v>
      </c>
      <c r="AE159" s="163"/>
      <c r="AF159" s="163"/>
      <c r="AG159" s="162">
        <v>41457.72</v>
      </c>
    </row>
    <row r="160" spans="2:33">
      <c r="B160" s="160" t="s">
        <v>545</v>
      </c>
      <c r="C160" s="161"/>
      <c r="D160" s="162">
        <v>3202.17</v>
      </c>
      <c r="E160" s="162">
        <v>29353.34</v>
      </c>
      <c r="F160" s="162">
        <v>102.8</v>
      </c>
      <c r="G160" s="161"/>
      <c r="H160" s="162">
        <v>4867.5600000000004</v>
      </c>
      <c r="I160" s="162">
        <v>18714.14</v>
      </c>
      <c r="J160" s="161"/>
      <c r="K160" s="161"/>
      <c r="L160" s="161"/>
      <c r="M160" s="163"/>
      <c r="N160" s="161"/>
      <c r="O160" s="162">
        <v>26434.9</v>
      </c>
      <c r="P160" s="162">
        <v>19883.89</v>
      </c>
      <c r="Q160" s="163"/>
      <c r="R160" s="162">
        <v>19153.54</v>
      </c>
      <c r="S160" s="162">
        <v>11222.37</v>
      </c>
      <c r="T160" s="162">
        <v>504.71</v>
      </c>
      <c r="U160" s="161"/>
      <c r="V160" s="161"/>
      <c r="W160" s="162">
        <v>80.06</v>
      </c>
      <c r="X160" s="162">
        <v>17093.77</v>
      </c>
      <c r="Y160" s="162">
        <v>30448.880000000001</v>
      </c>
      <c r="Z160" s="163"/>
      <c r="AA160" s="163"/>
      <c r="AB160" s="161"/>
      <c r="AC160" s="162">
        <v>1350.83</v>
      </c>
      <c r="AD160" s="162">
        <v>346.96</v>
      </c>
      <c r="AE160" s="162">
        <v>14284.89</v>
      </c>
      <c r="AF160" s="162">
        <v>27265.9</v>
      </c>
      <c r="AG160" s="162">
        <v>5776.8</v>
      </c>
    </row>
    <row r="161" spans="2:33">
      <c r="B161" s="160" t="s">
        <v>128</v>
      </c>
      <c r="C161" s="161"/>
      <c r="D161" s="161"/>
      <c r="E161" s="161"/>
      <c r="F161" s="161"/>
      <c r="G161" s="161"/>
      <c r="H161" s="162">
        <v>5494.56</v>
      </c>
      <c r="I161" s="161"/>
      <c r="J161" s="162">
        <v>207568.68</v>
      </c>
      <c r="K161" s="162">
        <v>819.84</v>
      </c>
      <c r="L161" s="162">
        <v>176.28</v>
      </c>
      <c r="M161" s="161"/>
      <c r="N161" s="161"/>
      <c r="O161" s="161"/>
      <c r="P161" s="162">
        <v>6057.48</v>
      </c>
      <c r="Q161" s="161"/>
      <c r="R161" s="162">
        <v>27282.240000000002</v>
      </c>
      <c r="S161" s="162">
        <v>9222.1200000000008</v>
      </c>
      <c r="T161" s="162">
        <v>327956.40000000002</v>
      </c>
      <c r="U161" s="162">
        <v>20399.2</v>
      </c>
      <c r="V161" s="162">
        <v>73921.820000000007</v>
      </c>
      <c r="W161" s="162">
        <v>9396.9599999999991</v>
      </c>
      <c r="X161" s="164">
        <v>190.44</v>
      </c>
      <c r="Y161" s="162">
        <v>2357.25</v>
      </c>
      <c r="Z161" s="164">
        <v>756.12</v>
      </c>
      <c r="AA161" s="163"/>
      <c r="AB161" s="162">
        <v>58429.56</v>
      </c>
      <c r="AC161" s="162">
        <v>444608.68</v>
      </c>
      <c r="AD161" s="162">
        <v>31027.32</v>
      </c>
      <c r="AE161" s="162">
        <v>1321.08</v>
      </c>
      <c r="AF161" s="162">
        <v>1427.28</v>
      </c>
      <c r="AG161" s="161"/>
    </row>
    <row r="162" spans="2:33">
      <c r="B162" s="160" t="s">
        <v>105</v>
      </c>
      <c r="C162" s="161"/>
      <c r="D162" s="161"/>
      <c r="E162" s="161"/>
      <c r="F162" s="161"/>
      <c r="G162" s="161"/>
      <c r="H162" s="161"/>
      <c r="I162" s="161"/>
      <c r="J162" s="161"/>
      <c r="K162" s="161"/>
      <c r="L162" s="161"/>
      <c r="M162" s="161"/>
      <c r="N162" s="162">
        <v>10024.959999999999</v>
      </c>
      <c r="O162" s="162">
        <v>56.32</v>
      </c>
      <c r="P162" s="162">
        <v>56.32</v>
      </c>
      <c r="Q162" s="161"/>
      <c r="R162" s="161"/>
      <c r="S162" s="161"/>
      <c r="T162" s="161"/>
      <c r="U162" s="161"/>
      <c r="V162" s="163"/>
      <c r="W162" s="161"/>
      <c r="X162" s="163"/>
      <c r="Y162" s="163"/>
      <c r="Z162" s="163"/>
      <c r="AA162" s="163"/>
      <c r="AB162" s="163"/>
      <c r="AC162" s="163"/>
      <c r="AD162" s="163"/>
      <c r="AE162" s="164">
        <v>0</v>
      </c>
      <c r="AF162" s="163"/>
      <c r="AG162" s="164">
        <v>0</v>
      </c>
    </row>
    <row r="163" spans="2:33">
      <c r="B163" s="160" t="s">
        <v>104</v>
      </c>
      <c r="C163" s="161"/>
      <c r="D163" s="161"/>
      <c r="E163" s="162">
        <v>1077.9000000000001</v>
      </c>
      <c r="F163" s="162">
        <v>38844.85</v>
      </c>
      <c r="G163" s="162">
        <v>29.9</v>
      </c>
      <c r="H163" s="162">
        <v>114.65</v>
      </c>
      <c r="I163" s="162">
        <v>1342.2</v>
      </c>
      <c r="J163" s="162">
        <v>565.20000000000005</v>
      </c>
      <c r="K163" s="162">
        <v>852.15</v>
      </c>
      <c r="L163" s="161"/>
      <c r="M163" s="161"/>
      <c r="N163" s="162">
        <v>8319.2999999999993</v>
      </c>
      <c r="O163" s="162">
        <v>36794.9</v>
      </c>
      <c r="P163" s="162">
        <v>915.9</v>
      </c>
      <c r="Q163" s="162">
        <v>1075.8</v>
      </c>
      <c r="R163" s="162">
        <v>1465.8</v>
      </c>
      <c r="S163" s="164">
        <v>291.3</v>
      </c>
      <c r="T163" s="162">
        <v>48147.1</v>
      </c>
      <c r="U163" s="162">
        <v>1465.8</v>
      </c>
      <c r="V163" s="161"/>
      <c r="W163" s="161"/>
      <c r="X163" s="161"/>
      <c r="Y163" s="164">
        <v>506.7</v>
      </c>
      <c r="Z163" s="161"/>
      <c r="AA163" s="164">
        <v>322.8</v>
      </c>
      <c r="AB163" s="163"/>
      <c r="AC163" s="164">
        <v>729.6</v>
      </c>
      <c r="AD163" s="164">
        <v>286.64999999999998</v>
      </c>
      <c r="AE163" s="162">
        <v>35248.199999999997</v>
      </c>
      <c r="AF163" s="162">
        <v>43899.3</v>
      </c>
      <c r="AG163" s="162">
        <v>2225.1</v>
      </c>
    </row>
    <row r="164" spans="2:33">
      <c r="B164" s="160" t="s">
        <v>199</v>
      </c>
      <c r="C164" s="162">
        <v>72.48</v>
      </c>
      <c r="D164" s="161"/>
      <c r="E164" s="162">
        <v>472.96</v>
      </c>
      <c r="F164" s="161"/>
      <c r="G164" s="161"/>
      <c r="H164" s="162">
        <v>8716.7000000000007</v>
      </c>
      <c r="I164" s="162">
        <v>28562.58</v>
      </c>
      <c r="J164" s="162">
        <v>215317.21</v>
      </c>
      <c r="K164" s="162">
        <v>164733.25</v>
      </c>
      <c r="L164" s="161"/>
      <c r="M164" s="161"/>
      <c r="N164" s="161"/>
      <c r="O164" s="161"/>
      <c r="P164" s="161"/>
      <c r="Q164" s="161"/>
      <c r="R164" s="161"/>
      <c r="S164" s="161"/>
      <c r="T164" s="164">
        <v>386.64</v>
      </c>
      <c r="U164" s="162">
        <v>2322.94</v>
      </c>
      <c r="V164" s="162">
        <v>513.04</v>
      </c>
      <c r="W164" s="162">
        <v>174177.79</v>
      </c>
      <c r="X164" s="162">
        <v>43645.2</v>
      </c>
      <c r="Y164" s="161"/>
      <c r="Z164" s="162">
        <v>107.76</v>
      </c>
      <c r="AA164" s="161"/>
      <c r="AB164" s="161"/>
      <c r="AC164" s="161"/>
      <c r="AD164" s="161"/>
      <c r="AE164" s="161"/>
      <c r="AF164" s="162">
        <v>171798.83</v>
      </c>
      <c r="AG164" s="161"/>
    </row>
    <row r="165" spans="2:33">
      <c r="B165" s="160" t="s">
        <v>518</v>
      </c>
      <c r="C165" s="161"/>
      <c r="D165" s="162">
        <v>3383.52</v>
      </c>
      <c r="E165" s="162">
        <v>31815.9</v>
      </c>
      <c r="F165" s="161"/>
      <c r="G165" s="163"/>
      <c r="H165" s="161"/>
      <c r="I165" s="161"/>
      <c r="J165" s="161"/>
      <c r="K165" s="162">
        <v>187.08</v>
      </c>
      <c r="L165" s="162">
        <v>49052.53</v>
      </c>
      <c r="M165" s="161"/>
      <c r="N165" s="161"/>
      <c r="O165" s="161"/>
      <c r="P165" s="161"/>
      <c r="Q165" s="161"/>
      <c r="R165" s="161"/>
      <c r="S165" s="162">
        <v>9609.9599999999991</v>
      </c>
      <c r="T165" s="164">
        <v>969.86</v>
      </c>
      <c r="U165" s="163"/>
      <c r="V165" s="162">
        <v>25287.119999999999</v>
      </c>
      <c r="W165" s="162">
        <v>467.88</v>
      </c>
      <c r="X165" s="162">
        <v>971.88</v>
      </c>
      <c r="Y165" s="162">
        <v>24927.599999999999</v>
      </c>
      <c r="Z165" s="163"/>
      <c r="AA165" s="163"/>
      <c r="AB165" s="163"/>
      <c r="AC165" s="163"/>
      <c r="AD165" s="162">
        <v>11014.08</v>
      </c>
      <c r="AE165" s="162">
        <v>33745.019999999997</v>
      </c>
      <c r="AF165" s="161"/>
      <c r="AG165" s="161"/>
    </row>
    <row r="166" spans="2:33">
      <c r="B166" s="160" t="s">
        <v>533</v>
      </c>
      <c r="C166" s="162">
        <v>5859</v>
      </c>
      <c r="D166" s="162">
        <v>976.5</v>
      </c>
      <c r="E166" s="162">
        <v>32224.5</v>
      </c>
      <c r="F166" s="161"/>
      <c r="G166" s="161"/>
      <c r="H166" s="162">
        <v>16275</v>
      </c>
      <c r="I166" s="161"/>
      <c r="J166" s="161"/>
      <c r="K166" s="162">
        <v>762.72</v>
      </c>
      <c r="L166" s="162">
        <v>762.72</v>
      </c>
      <c r="M166" s="161"/>
      <c r="N166" s="162">
        <v>11718</v>
      </c>
      <c r="O166" s="161"/>
      <c r="P166" s="161"/>
      <c r="Q166" s="161"/>
      <c r="R166" s="161"/>
      <c r="S166" s="162">
        <v>2278.5</v>
      </c>
      <c r="T166" s="161"/>
      <c r="U166" s="161"/>
      <c r="V166" s="163"/>
      <c r="W166" s="162">
        <v>5339.04</v>
      </c>
      <c r="X166" s="163"/>
      <c r="Y166" s="163"/>
      <c r="Z166" s="161"/>
      <c r="AA166" s="163"/>
      <c r="AB166" s="161"/>
      <c r="AC166" s="161"/>
      <c r="AD166" s="161"/>
      <c r="AE166" s="161"/>
      <c r="AF166" s="161"/>
      <c r="AG166" s="161"/>
    </row>
    <row r="167" spans="2:33">
      <c r="B167" s="160" t="s">
        <v>544</v>
      </c>
      <c r="C167" s="162">
        <v>12648.24</v>
      </c>
      <c r="D167" s="161"/>
      <c r="E167" s="161"/>
      <c r="F167" s="161"/>
      <c r="G167" s="161"/>
      <c r="H167" s="161"/>
      <c r="I167" s="161"/>
      <c r="J167" s="161"/>
      <c r="K167" s="161"/>
      <c r="L167" s="161"/>
      <c r="M167" s="161"/>
      <c r="N167" s="161"/>
      <c r="O167" s="162">
        <v>22956</v>
      </c>
      <c r="P167" s="161"/>
      <c r="Q167" s="162">
        <v>8035.64</v>
      </c>
      <c r="R167" s="162">
        <v>9128</v>
      </c>
      <c r="S167" s="161"/>
      <c r="T167" s="161"/>
      <c r="U167" s="162">
        <v>7034.2</v>
      </c>
      <c r="V167" s="161"/>
      <c r="W167" s="162">
        <v>201.12</v>
      </c>
      <c r="X167" s="164">
        <v>201.12</v>
      </c>
      <c r="Y167" s="161"/>
      <c r="Z167" s="162">
        <v>6309.04</v>
      </c>
      <c r="AA167" s="161"/>
      <c r="AB167" s="161"/>
      <c r="AC167" s="161"/>
      <c r="AD167" s="163"/>
      <c r="AE167" s="163"/>
      <c r="AF167" s="163"/>
      <c r="AG167" s="163"/>
    </row>
    <row r="168" spans="2:33">
      <c r="B168" s="160" t="s">
        <v>204</v>
      </c>
      <c r="C168" s="161"/>
      <c r="D168" s="162">
        <v>13948.12</v>
      </c>
      <c r="E168" s="161"/>
      <c r="F168" s="162">
        <v>63295.4</v>
      </c>
      <c r="G168" s="162">
        <v>9594.5400000000009</v>
      </c>
      <c r="H168" s="162">
        <v>272.43</v>
      </c>
      <c r="I168" s="161"/>
      <c r="J168" s="162">
        <v>9139.08</v>
      </c>
      <c r="K168" s="161"/>
      <c r="L168" s="161"/>
      <c r="M168" s="161"/>
      <c r="N168" s="161"/>
      <c r="O168" s="161"/>
      <c r="P168" s="162">
        <v>56012.14</v>
      </c>
      <c r="Q168" s="162">
        <v>34.44</v>
      </c>
      <c r="R168" s="162">
        <v>58689.72</v>
      </c>
      <c r="S168" s="161"/>
      <c r="T168" s="161"/>
      <c r="U168" s="162">
        <v>13013.89</v>
      </c>
      <c r="V168" s="162">
        <v>4357.2700000000004</v>
      </c>
      <c r="W168" s="162">
        <v>31535.64</v>
      </c>
      <c r="X168" s="162">
        <v>874.04</v>
      </c>
      <c r="Y168" s="161"/>
      <c r="Z168" s="162">
        <v>1215.23</v>
      </c>
      <c r="AA168" s="162">
        <v>4963.8900000000003</v>
      </c>
      <c r="AB168" s="162">
        <v>3413.14</v>
      </c>
      <c r="AC168" s="162">
        <v>6875.08</v>
      </c>
      <c r="AD168" s="162">
        <v>569.74</v>
      </c>
      <c r="AE168" s="161"/>
      <c r="AF168" s="161"/>
      <c r="AG168" s="162">
        <v>34486.230000000003</v>
      </c>
    </row>
    <row r="169" spans="2:33">
      <c r="B169" s="160" t="s">
        <v>135</v>
      </c>
      <c r="C169" s="161"/>
      <c r="D169" s="161"/>
      <c r="E169" s="162">
        <v>38459.56</v>
      </c>
      <c r="F169" s="161"/>
      <c r="G169" s="162">
        <v>518.4</v>
      </c>
      <c r="H169" s="161"/>
      <c r="I169" s="161"/>
      <c r="J169" s="162">
        <v>31190.16</v>
      </c>
      <c r="K169" s="161"/>
      <c r="L169" s="161"/>
      <c r="M169" s="161"/>
      <c r="N169" s="161"/>
      <c r="O169" s="161"/>
      <c r="P169" s="162">
        <v>2670.36</v>
      </c>
      <c r="Q169" s="162">
        <v>29492.28</v>
      </c>
      <c r="R169" s="162">
        <v>6321</v>
      </c>
      <c r="S169" s="162">
        <v>492.48</v>
      </c>
      <c r="T169" s="162">
        <v>208.56</v>
      </c>
      <c r="U169" s="161"/>
      <c r="V169" s="161"/>
      <c r="W169" s="161"/>
      <c r="X169" s="162">
        <v>47432.52</v>
      </c>
      <c r="Y169" s="163"/>
      <c r="Z169" s="161"/>
      <c r="AA169" s="161"/>
      <c r="AB169" s="162">
        <v>228</v>
      </c>
      <c r="AC169" s="163"/>
      <c r="AD169" s="162">
        <v>423.84</v>
      </c>
      <c r="AE169" s="162">
        <v>42527.040000000001</v>
      </c>
      <c r="AF169" s="162">
        <v>362.88</v>
      </c>
      <c r="AG169" s="161"/>
    </row>
    <row r="170" spans="2:33">
      <c r="B170" s="160" t="s">
        <v>54</v>
      </c>
      <c r="C170" s="162">
        <v>1554.77</v>
      </c>
      <c r="D170" s="162">
        <v>2454.9</v>
      </c>
      <c r="E170" s="161"/>
      <c r="F170" s="161"/>
      <c r="G170" s="163"/>
      <c r="H170" s="162">
        <v>413075.25</v>
      </c>
      <c r="I170" s="162">
        <v>831568.69</v>
      </c>
      <c r="J170" s="161"/>
      <c r="K170" s="161"/>
      <c r="L170" s="163"/>
      <c r="M170" s="161"/>
      <c r="N170" s="163"/>
      <c r="O170" s="162">
        <v>16366</v>
      </c>
      <c r="P170" s="161"/>
      <c r="Q170" s="161"/>
      <c r="R170" s="161"/>
      <c r="S170" s="162">
        <v>348404.96</v>
      </c>
      <c r="T170" s="164">
        <v>433.24</v>
      </c>
      <c r="U170" s="161"/>
      <c r="V170" s="163"/>
      <c r="W170" s="162">
        <v>107218.8</v>
      </c>
      <c r="X170" s="161"/>
      <c r="Y170" s="161"/>
      <c r="Z170" s="161"/>
      <c r="AA170" s="161"/>
      <c r="AB170" s="162">
        <v>2170.56</v>
      </c>
      <c r="AC170" s="163"/>
      <c r="AD170" s="162">
        <v>34204.94</v>
      </c>
      <c r="AE170" s="163"/>
      <c r="AF170" s="163"/>
      <c r="AG170" s="163"/>
    </row>
    <row r="171" spans="2:33">
      <c r="B171" s="160" t="s">
        <v>94</v>
      </c>
      <c r="C171" s="162">
        <v>67293.149999999994</v>
      </c>
      <c r="D171" s="162">
        <v>2507.83</v>
      </c>
      <c r="E171" s="161"/>
      <c r="F171" s="162">
        <v>7610.2</v>
      </c>
      <c r="G171" s="161"/>
      <c r="H171" s="162">
        <v>9618.6</v>
      </c>
      <c r="I171" s="162">
        <v>15780</v>
      </c>
      <c r="J171" s="161"/>
      <c r="K171" s="161"/>
      <c r="L171" s="161"/>
      <c r="M171" s="161"/>
      <c r="N171" s="161"/>
      <c r="O171" s="161"/>
      <c r="P171" s="162">
        <v>766.04</v>
      </c>
      <c r="Q171" s="161"/>
      <c r="R171" s="161"/>
      <c r="S171" s="161"/>
      <c r="T171" s="161"/>
      <c r="U171" s="161"/>
      <c r="V171" s="161"/>
      <c r="W171" s="162">
        <v>420</v>
      </c>
      <c r="X171" s="161"/>
      <c r="Y171" s="162">
        <v>39598.68</v>
      </c>
      <c r="Z171" s="162">
        <v>73172.070000000007</v>
      </c>
      <c r="AA171" s="162">
        <v>182486</v>
      </c>
      <c r="AB171" s="161"/>
      <c r="AC171" s="161"/>
      <c r="AD171" s="161"/>
      <c r="AE171" s="161"/>
      <c r="AF171" s="161"/>
      <c r="AG171" s="161"/>
    </row>
    <row r="172" spans="2:33">
      <c r="B172" s="160" t="s">
        <v>726</v>
      </c>
      <c r="C172" s="161"/>
      <c r="D172" s="161"/>
      <c r="E172" s="161"/>
      <c r="F172" s="161"/>
      <c r="G172" s="161"/>
      <c r="H172" s="161"/>
      <c r="I172" s="161"/>
      <c r="J172" s="161"/>
      <c r="K172" s="161"/>
      <c r="L172" s="161"/>
      <c r="M172" s="161"/>
      <c r="N172" s="161"/>
      <c r="O172" s="161"/>
      <c r="P172" s="161"/>
      <c r="Q172" s="161"/>
      <c r="R172" s="163"/>
      <c r="S172" s="161"/>
      <c r="T172" s="161"/>
      <c r="U172" s="161"/>
      <c r="V172" s="161"/>
      <c r="W172" s="163"/>
      <c r="X172" s="162">
        <v>75425.039999999994</v>
      </c>
      <c r="Y172" s="162">
        <v>29361.24</v>
      </c>
      <c r="Z172" s="161"/>
      <c r="AA172" s="161"/>
      <c r="AB172" s="162">
        <v>52983.360000000001</v>
      </c>
      <c r="AC172" s="162">
        <v>11023.68</v>
      </c>
      <c r="AD172" s="163"/>
      <c r="AE172" s="163"/>
      <c r="AF172" s="162">
        <v>8127.6</v>
      </c>
      <c r="AG172" s="162">
        <v>970.2</v>
      </c>
    </row>
    <row r="173" spans="2:33">
      <c r="B173" s="160" t="s">
        <v>49</v>
      </c>
      <c r="C173" s="162">
        <v>33392.800000000003</v>
      </c>
      <c r="D173" s="162">
        <v>3417.12</v>
      </c>
      <c r="E173" s="162">
        <v>43172.86</v>
      </c>
      <c r="F173" s="162">
        <v>2883.28</v>
      </c>
      <c r="G173" s="162">
        <v>27336.959999999999</v>
      </c>
      <c r="H173" s="162">
        <v>30036.720000000001</v>
      </c>
      <c r="I173" s="162">
        <v>34114.639999999999</v>
      </c>
      <c r="J173" s="162">
        <v>39883.24</v>
      </c>
      <c r="K173" s="162">
        <v>34916.639999999999</v>
      </c>
      <c r="L173" s="162">
        <v>62836.52</v>
      </c>
      <c r="M173" s="162">
        <v>28913.439999999999</v>
      </c>
      <c r="N173" s="162">
        <v>47161.08</v>
      </c>
      <c r="O173" s="162">
        <v>37847.599999999999</v>
      </c>
      <c r="P173" s="162">
        <v>7847.88</v>
      </c>
      <c r="Q173" s="162">
        <v>6183.8</v>
      </c>
      <c r="R173" s="161"/>
      <c r="S173" s="162">
        <v>63103.68</v>
      </c>
      <c r="T173" s="162">
        <v>93113.919999999998</v>
      </c>
      <c r="U173" s="162">
        <v>21792.34</v>
      </c>
      <c r="V173" s="162">
        <v>3235.28</v>
      </c>
      <c r="W173" s="162">
        <v>131.04</v>
      </c>
      <c r="X173" s="162">
        <v>5190.6400000000003</v>
      </c>
      <c r="Y173" s="164">
        <v>58.24</v>
      </c>
      <c r="Z173" s="162">
        <v>37711.699999999997</v>
      </c>
      <c r="AA173" s="162">
        <v>163077.92000000001</v>
      </c>
      <c r="AB173" s="162">
        <v>232.96</v>
      </c>
      <c r="AC173" s="162">
        <v>36.4</v>
      </c>
      <c r="AD173" s="162">
        <v>152.88</v>
      </c>
      <c r="AE173" s="162">
        <v>5562.96</v>
      </c>
      <c r="AF173" s="162">
        <v>14787.96</v>
      </c>
      <c r="AG173" s="162">
        <v>3073.4</v>
      </c>
    </row>
    <row r="174" spans="2:33">
      <c r="B174" s="160" t="s">
        <v>639</v>
      </c>
      <c r="C174" s="161"/>
      <c r="D174" s="162">
        <v>6728.4</v>
      </c>
      <c r="E174" s="162">
        <v>3397.44</v>
      </c>
      <c r="F174" s="162">
        <v>1767.12</v>
      </c>
      <c r="G174" s="161"/>
      <c r="H174" s="162">
        <v>96.96</v>
      </c>
      <c r="I174" s="161"/>
      <c r="J174" s="162">
        <v>67500</v>
      </c>
      <c r="K174" s="162">
        <v>56312.28</v>
      </c>
      <c r="L174" s="162">
        <v>386.28</v>
      </c>
      <c r="M174" s="162">
        <v>58571.68</v>
      </c>
      <c r="N174" s="161"/>
      <c r="O174" s="162">
        <v>112576.14</v>
      </c>
      <c r="P174" s="162">
        <v>44153.72</v>
      </c>
      <c r="Q174" s="162">
        <v>277971.98</v>
      </c>
      <c r="R174" s="162">
        <v>1383.6</v>
      </c>
      <c r="S174" s="162">
        <v>25550.76</v>
      </c>
      <c r="T174" s="162">
        <v>181.08</v>
      </c>
      <c r="U174" s="162">
        <v>1096.57</v>
      </c>
      <c r="V174" s="162">
        <v>89.93</v>
      </c>
      <c r="W174" s="162">
        <v>1911.84</v>
      </c>
      <c r="X174" s="162">
        <v>3920.04</v>
      </c>
      <c r="Y174" s="162">
        <v>320.27999999999997</v>
      </c>
      <c r="Z174" s="162">
        <v>322.95999999999998</v>
      </c>
      <c r="AA174" s="162">
        <v>3115.34</v>
      </c>
      <c r="AB174" s="162">
        <v>1104</v>
      </c>
      <c r="AC174" s="162">
        <v>33003.980000000003</v>
      </c>
      <c r="AD174" s="162">
        <v>222608.64000000001</v>
      </c>
      <c r="AE174" s="162">
        <v>107397</v>
      </c>
      <c r="AF174" s="162">
        <v>318.55</v>
      </c>
      <c r="AG174" s="162">
        <v>79.12</v>
      </c>
    </row>
    <row r="175" spans="2:33">
      <c r="B175" s="165" t="s">
        <v>878</v>
      </c>
      <c r="C175" s="166">
        <v>5853950.1399999997</v>
      </c>
      <c r="D175" s="166">
        <v>5263164.87</v>
      </c>
      <c r="E175" s="166">
        <v>5968450.1799999997</v>
      </c>
      <c r="F175" s="166">
        <v>2890078.64</v>
      </c>
      <c r="G175" s="166">
        <v>1227299.99</v>
      </c>
      <c r="H175" s="166">
        <v>4225771.59</v>
      </c>
      <c r="I175" s="166">
        <v>7612969.4100000001</v>
      </c>
      <c r="J175" s="166">
        <v>4872545.32</v>
      </c>
      <c r="K175" s="166">
        <v>4547213.74</v>
      </c>
      <c r="L175" s="166">
        <v>7558755.96</v>
      </c>
      <c r="M175" s="166">
        <v>1153828.5</v>
      </c>
      <c r="N175" s="166">
        <v>2186282.5</v>
      </c>
      <c r="O175" s="166">
        <v>3968695.36</v>
      </c>
      <c r="P175" s="166">
        <v>6742978.5899999999</v>
      </c>
      <c r="Q175" s="166">
        <v>6596892.79</v>
      </c>
      <c r="R175" s="166">
        <v>5716940.75</v>
      </c>
      <c r="S175" s="166">
        <v>6801992.7699999996</v>
      </c>
      <c r="T175" s="166">
        <v>3018924.37</v>
      </c>
      <c r="U175" s="166">
        <v>1157810.21</v>
      </c>
      <c r="V175" s="166">
        <v>3480887.37</v>
      </c>
      <c r="W175" s="166">
        <v>8004873.4100000001</v>
      </c>
      <c r="X175" s="166">
        <v>4199551.7</v>
      </c>
      <c r="Y175" s="166">
        <v>6168034.7000000002</v>
      </c>
      <c r="Z175" s="166">
        <v>5280894.6900000004</v>
      </c>
      <c r="AA175" s="166">
        <v>2911579.36</v>
      </c>
      <c r="AB175" s="166">
        <v>1378289.98</v>
      </c>
      <c r="AC175" s="166">
        <v>6685687.1799999997</v>
      </c>
      <c r="AD175" s="166">
        <v>8107320.4000000004</v>
      </c>
      <c r="AE175" s="166">
        <v>5014680.87</v>
      </c>
      <c r="AF175" s="166">
        <v>6786408.1200000001</v>
      </c>
      <c r="AG175" s="166">
        <v>7711077.7999999998</v>
      </c>
    </row>
  </sheetData>
  <autoFilter ref="B2:H153" xr:uid="{00000000-0009-0000-0000-00000A000000}">
    <sortState xmlns:xlrd2="http://schemas.microsoft.com/office/spreadsheetml/2017/richdata2" ref="B2:H153">
      <sortCondition descending="1" ref="H2:H153"/>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2:AG174"/>
  <sheetViews>
    <sheetView workbookViewId="0"/>
  </sheetViews>
  <sheetFormatPr defaultColWidth="12.6640625" defaultRowHeight="15.75" customHeight="1"/>
  <sheetData>
    <row r="2" spans="2:33">
      <c r="B2" s="158" t="s">
        <v>877</v>
      </c>
      <c r="C2" s="159">
        <v>45962</v>
      </c>
      <c r="D2" s="159">
        <v>45963</v>
      </c>
      <c r="E2" s="159">
        <v>45964</v>
      </c>
      <c r="F2" s="159">
        <v>45965</v>
      </c>
      <c r="G2" s="159">
        <v>45966</v>
      </c>
      <c r="H2" s="159">
        <v>45967</v>
      </c>
      <c r="I2" s="159">
        <v>45968</v>
      </c>
      <c r="J2" s="159">
        <v>45969</v>
      </c>
      <c r="K2" s="159">
        <v>45970</v>
      </c>
      <c r="L2" s="159">
        <v>45971</v>
      </c>
      <c r="M2" s="159">
        <v>45972</v>
      </c>
      <c r="N2" s="159">
        <v>45973</v>
      </c>
      <c r="O2" s="159">
        <v>45974</v>
      </c>
      <c r="P2" s="159">
        <v>45975</v>
      </c>
      <c r="Q2" s="159">
        <v>45976</v>
      </c>
      <c r="R2" s="159">
        <v>45977</v>
      </c>
      <c r="S2" s="159">
        <v>45978</v>
      </c>
      <c r="T2" s="159">
        <v>45979</v>
      </c>
      <c r="U2" s="159">
        <v>45980</v>
      </c>
      <c r="V2" s="159">
        <v>45981</v>
      </c>
      <c r="W2" s="159">
        <v>45982</v>
      </c>
      <c r="X2" s="159">
        <v>45983</v>
      </c>
      <c r="Y2" s="159">
        <v>45984</v>
      </c>
      <c r="Z2" s="159">
        <v>45985</v>
      </c>
      <c r="AA2" s="159">
        <v>45986</v>
      </c>
      <c r="AB2" s="159">
        <v>45987</v>
      </c>
      <c r="AC2" s="159">
        <v>45988</v>
      </c>
      <c r="AD2" s="159">
        <v>45989</v>
      </c>
      <c r="AE2" s="159">
        <v>45990</v>
      </c>
      <c r="AF2" s="159">
        <v>45991</v>
      </c>
      <c r="AG2" s="158" t="s">
        <v>878</v>
      </c>
    </row>
    <row r="3" spans="2:33">
      <c r="B3" s="160" t="s">
        <v>161</v>
      </c>
      <c r="C3" s="162">
        <v>103636.8</v>
      </c>
      <c r="D3" s="162">
        <v>3833.68</v>
      </c>
      <c r="E3" s="161"/>
      <c r="F3" s="162">
        <v>12053.52</v>
      </c>
      <c r="G3" s="164">
        <v>772.8</v>
      </c>
      <c r="H3" s="162">
        <v>76406.720000000001</v>
      </c>
      <c r="I3" s="163"/>
      <c r="J3" s="163"/>
      <c r="K3" s="163"/>
      <c r="L3" s="162">
        <v>11051.04</v>
      </c>
      <c r="M3" s="163"/>
      <c r="N3" s="163"/>
      <c r="O3" s="162">
        <v>1081.92</v>
      </c>
      <c r="P3" s="162">
        <v>55437.36</v>
      </c>
      <c r="Q3" s="162">
        <v>28597.200000000001</v>
      </c>
      <c r="R3" s="163"/>
      <c r="S3" s="163"/>
      <c r="T3" s="163"/>
      <c r="U3" s="163"/>
      <c r="V3" s="161"/>
      <c r="W3" s="164">
        <v>193.2</v>
      </c>
      <c r="X3" s="162">
        <v>5534.32</v>
      </c>
      <c r="Y3" s="162">
        <v>75294.320000000007</v>
      </c>
      <c r="Z3" s="163"/>
      <c r="AA3" s="163"/>
      <c r="AB3" s="163"/>
      <c r="AC3" s="163"/>
      <c r="AD3" s="163"/>
      <c r="AE3" s="164">
        <v>29.44</v>
      </c>
      <c r="AF3" s="163"/>
      <c r="AG3" s="162">
        <v>373922.32</v>
      </c>
    </row>
    <row r="4" spans="2:33">
      <c r="B4" s="160" t="s">
        <v>148</v>
      </c>
      <c r="C4" s="161"/>
      <c r="D4" s="161"/>
      <c r="E4" s="161"/>
      <c r="F4" s="161"/>
      <c r="G4" s="163"/>
      <c r="H4" s="161"/>
      <c r="I4" s="161"/>
      <c r="J4" s="163"/>
      <c r="K4" s="163"/>
      <c r="L4" s="163"/>
      <c r="M4" s="163"/>
      <c r="N4" s="163"/>
      <c r="O4" s="161"/>
      <c r="P4" s="161"/>
      <c r="Q4" s="163"/>
      <c r="R4" s="161"/>
      <c r="S4" s="161"/>
      <c r="T4" s="163"/>
      <c r="U4" s="161"/>
      <c r="V4" s="162">
        <v>32283.75</v>
      </c>
      <c r="W4" s="163"/>
      <c r="X4" s="163"/>
      <c r="Y4" s="161"/>
      <c r="Z4" s="163"/>
      <c r="AA4" s="163"/>
      <c r="AB4" s="163"/>
      <c r="AC4" s="163"/>
      <c r="AD4" s="162">
        <v>4156.25</v>
      </c>
      <c r="AE4" s="162">
        <v>16647.5</v>
      </c>
      <c r="AF4" s="163"/>
      <c r="AG4" s="162">
        <v>53087.5</v>
      </c>
    </row>
    <row r="5" spans="2:33">
      <c r="B5" s="160" t="s">
        <v>71</v>
      </c>
      <c r="C5" s="162">
        <v>110.88</v>
      </c>
      <c r="D5" s="162">
        <v>302.88</v>
      </c>
      <c r="E5" s="162">
        <v>174.24</v>
      </c>
      <c r="F5" s="161"/>
      <c r="G5" s="161"/>
      <c r="H5" s="162">
        <v>45014.96</v>
      </c>
      <c r="I5" s="162">
        <v>4022.4</v>
      </c>
      <c r="J5" s="164">
        <v>288</v>
      </c>
      <c r="K5" s="164">
        <v>755.04</v>
      </c>
      <c r="L5" s="163"/>
      <c r="M5" s="161"/>
      <c r="N5" s="163"/>
      <c r="O5" s="162">
        <v>3592</v>
      </c>
      <c r="P5" s="162">
        <v>17340.96</v>
      </c>
      <c r="Q5" s="163"/>
      <c r="R5" s="162">
        <v>21117.599999999999</v>
      </c>
      <c r="S5" s="162">
        <v>2513.2800000000002</v>
      </c>
      <c r="T5" s="164">
        <v>51.84</v>
      </c>
      <c r="U5" s="162">
        <v>17452.8</v>
      </c>
      <c r="V5" s="162">
        <v>22908.36</v>
      </c>
      <c r="W5" s="161"/>
      <c r="X5" s="163"/>
      <c r="Y5" s="162">
        <v>11286.64</v>
      </c>
      <c r="Z5" s="162">
        <v>2000.64</v>
      </c>
      <c r="AA5" s="162">
        <v>796.8</v>
      </c>
      <c r="AB5" s="162">
        <v>20117.64</v>
      </c>
      <c r="AC5" s="161"/>
      <c r="AD5" s="161"/>
      <c r="AE5" s="161"/>
      <c r="AF5" s="162">
        <v>155.52000000000001</v>
      </c>
      <c r="AG5" s="162">
        <v>170002.48</v>
      </c>
    </row>
    <row r="6" spans="2:33">
      <c r="B6" s="160" t="s">
        <v>121</v>
      </c>
      <c r="C6" s="161"/>
      <c r="D6" s="161"/>
      <c r="E6" s="162">
        <v>166.7</v>
      </c>
      <c r="F6" s="161"/>
      <c r="G6" s="162">
        <v>206549.32</v>
      </c>
      <c r="H6" s="162">
        <v>193444.93</v>
      </c>
      <c r="I6" s="163"/>
      <c r="J6" s="164">
        <v>50.01</v>
      </c>
      <c r="K6" s="163"/>
      <c r="L6" s="163"/>
      <c r="M6" s="162">
        <v>134503.19</v>
      </c>
      <c r="N6" s="163"/>
      <c r="O6" s="163"/>
      <c r="P6" s="161"/>
      <c r="Q6" s="163"/>
      <c r="R6" s="164">
        <v>433.42</v>
      </c>
      <c r="S6" s="163"/>
      <c r="T6" s="163"/>
      <c r="U6" s="163"/>
      <c r="V6" s="162">
        <v>158627.04999999999</v>
      </c>
      <c r="W6" s="162">
        <v>161126.10999999999</v>
      </c>
      <c r="X6" s="163"/>
      <c r="Y6" s="163"/>
      <c r="Z6" s="163"/>
      <c r="AA6" s="163"/>
      <c r="AB6" s="164">
        <v>608.88</v>
      </c>
      <c r="AC6" s="163"/>
      <c r="AD6" s="163"/>
      <c r="AE6" s="163"/>
      <c r="AF6" s="163"/>
      <c r="AG6" s="162">
        <v>855509.61</v>
      </c>
    </row>
    <row r="7" spans="2:33">
      <c r="B7" s="160" t="s">
        <v>198</v>
      </c>
      <c r="C7" s="161"/>
      <c r="D7" s="161"/>
      <c r="E7" s="162">
        <v>2893.59</v>
      </c>
      <c r="F7" s="163"/>
      <c r="G7" s="161"/>
      <c r="H7" s="161"/>
      <c r="I7" s="163"/>
      <c r="J7" s="163"/>
      <c r="K7" s="163"/>
      <c r="L7" s="163"/>
      <c r="M7" s="161"/>
      <c r="N7" s="163"/>
      <c r="O7" s="161"/>
      <c r="P7" s="162">
        <v>9200.73</v>
      </c>
      <c r="Q7" s="163"/>
      <c r="R7" s="162">
        <v>983.4</v>
      </c>
      <c r="S7" s="163"/>
      <c r="T7" s="163"/>
      <c r="U7" s="162">
        <v>446.16</v>
      </c>
      <c r="V7" s="162">
        <v>4617.37</v>
      </c>
      <c r="W7" s="161"/>
      <c r="X7" s="161"/>
      <c r="Y7" s="161"/>
      <c r="Z7" s="162">
        <v>10660.91</v>
      </c>
      <c r="AA7" s="161"/>
      <c r="AB7" s="161"/>
      <c r="AC7" s="161"/>
      <c r="AD7" s="161"/>
      <c r="AE7" s="161"/>
      <c r="AF7" s="161"/>
      <c r="AG7" s="162">
        <v>28802.16</v>
      </c>
    </row>
    <row r="8" spans="2:33">
      <c r="B8" s="160" t="s">
        <v>116</v>
      </c>
      <c r="C8" s="162">
        <v>47.09</v>
      </c>
      <c r="D8" s="161"/>
      <c r="E8" s="162">
        <v>236.16</v>
      </c>
      <c r="F8" s="161"/>
      <c r="G8" s="162">
        <v>62699.83</v>
      </c>
      <c r="H8" s="162">
        <v>8407.68</v>
      </c>
      <c r="I8" s="161"/>
      <c r="J8" s="163"/>
      <c r="K8" s="163"/>
      <c r="L8" s="164">
        <v>457.06</v>
      </c>
      <c r="M8" s="162">
        <v>1167.21</v>
      </c>
      <c r="N8" s="163"/>
      <c r="O8" s="162">
        <v>144374.71</v>
      </c>
      <c r="P8" s="163"/>
      <c r="Q8" s="163"/>
      <c r="R8" s="162">
        <v>5368.2</v>
      </c>
      <c r="S8" s="162">
        <v>251.16</v>
      </c>
      <c r="T8" s="162">
        <v>228.84</v>
      </c>
      <c r="U8" s="162">
        <v>1104.96</v>
      </c>
      <c r="V8" s="164">
        <v>359.88</v>
      </c>
      <c r="W8" s="162">
        <v>119526.84</v>
      </c>
      <c r="X8" s="162">
        <v>10885.32</v>
      </c>
      <c r="Y8" s="162">
        <v>9658.44</v>
      </c>
      <c r="Z8" s="162">
        <v>34089.96</v>
      </c>
      <c r="AA8" s="161"/>
      <c r="AB8" s="161"/>
      <c r="AC8" s="161"/>
      <c r="AD8" s="161"/>
      <c r="AE8" s="161"/>
      <c r="AF8" s="162">
        <v>1296</v>
      </c>
      <c r="AG8" s="162">
        <v>400159.34</v>
      </c>
    </row>
    <row r="9" spans="2:33">
      <c r="B9" s="160" t="s">
        <v>159</v>
      </c>
      <c r="C9" s="161"/>
      <c r="D9" s="161"/>
      <c r="E9" s="162">
        <v>12592.46</v>
      </c>
      <c r="F9" s="162">
        <v>16147.7</v>
      </c>
      <c r="G9" s="162">
        <v>28432.87</v>
      </c>
      <c r="H9" s="164">
        <v>112.78</v>
      </c>
      <c r="I9" s="162">
        <v>9722.2999999999993</v>
      </c>
      <c r="J9" s="164">
        <v>752.02</v>
      </c>
      <c r="K9" s="161"/>
      <c r="L9" s="162">
        <v>251.09</v>
      </c>
      <c r="M9" s="163"/>
      <c r="N9" s="163"/>
      <c r="O9" s="161"/>
      <c r="P9" s="163"/>
      <c r="Q9" s="162">
        <v>459.85</v>
      </c>
      <c r="R9" s="162">
        <v>43326.400000000001</v>
      </c>
      <c r="S9" s="162">
        <v>13928.45</v>
      </c>
      <c r="T9" s="162">
        <v>20672.54</v>
      </c>
      <c r="U9" s="163"/>
      <c r="V9" s="163"/>
      <c r="W9" s="163"/>
      <c r="X9" s="163"/>
      <c r="Y9" s="161"/>
      <c r="Z9" s="163"/>
      <c r="AA9" s="163"/>
      <c r="AB9" s="164">
        <v>226.92</v>
      </c>
      <c r="AC9" s="164">
        <v>26.92</v>
      </c>
      <c r="AD9" s="163"/>
      <c r="AE9" s="164">
        <v>9.98</v>
      </c>
      <c r="AF9" s="162">
        <v>26285.279999999999</v>
      </c>
      <c r="AG9" s="162">
        <v>172947.56</v>
      </c>
    </row>
    <row r="10" spans="2:33">
      <c r="B10" s="160" t="s">
        <v>202</v>
      </c>
      <c r="C10" s="162">
        <v>175.52</v>
      </c>
      <c r="D10" s="161"/>
      <c r="E10" s="161"/>
      <c r="F10" s="162">
        <v>264.06</v>
      </c>
      <c r="G10" s="161"/>
      <c r="H10" s="161"/>
      <c r="I10" s="163"/>
      <c r="J10" s="163"/>
      <c r="K10" s="162">
        <v>57713.24</v>
      </c>
      <c r="L10" s="162">
        <v>23276.79</v>
      </c>
      <c r="M10" s="163"/>
      <c r="N10" s="163"/>
      <c r="O10" s="162">
        <v>5171.3900000000003</v>
      </c>
      <c r="P10" s="163"/>
      <c r="Q10" s="162">
        <v>64506.79</v>
      </c>
      <c r="R10" s="162">
        <v>45184.12</v>
      </c>
      <c r="S10" s="161"/>
      <c r="T10" s="161"/>
      <c r="U10" s="163"/>
      <c r="V10" s="162">
        <v>696.09</v>
      </c>
      <c r="W10" s="161"/>
      <c r="X10" s="161"/>
      <c r="Y10" s="162">
        <v>1038.5999999999999</v>
      </c>
      <c r="Z10" s="163"/>
      <c r="AA10" s="164">
        <v>186.18</v>
      </c>
      <c r="AB10" s="162">
        <v>2077.6799999999998</v>
      </c>
      <c r="AC10" s="163"/>
      <c r="AD10" s="162">
        <v>104227.54</v>
      </c>
      <c r="AE10" s="164">
        <v>618.17999999999995</v>
      </c>
      <c r="AF10" s="163"/>
      <c r="AG10" s="162">
        <v>305136.18</v>
      </c>
    </row>
    <row r="11" spans="2:33">
      <c r="B11" s="160" t="s">
        <v>529</v>
      </c>
      <c r="C11" s="161"/>
      <c r="D11" s="162">
        <v>568</v>
      </c>
      <c r="E11" s="162">
        <v>1930</v>
      </c>
      <c r="F11" s="162">
        <v>5922</v>
      </c>
      <c r="G11" s="162">
        <v>4733.5</v>
      </c>
      <c r="H11" s="162">
        <v>29554.29</v>
      </c>
      <c r="I11" s="164">
        <v>394</v>
      </c>
      <c r="J11" s="163"/>
      <c r="K11" s="164">
        <v>120</v>
      </c>
      <c r="L11" s="162">
        <v>2881</v>
      </c>
      <c r="M11" s="163"/>
      <c r="N11" s="164">
        <v>55</v>
      </c>
      <c r="O11" s="163"/>
      <c r="P11" s="163"/>
      <c r="Q11" s="163"/>
      <c r="R11" s="162">
        <v>19299</v>
      </c>
      <c r="S11" s="162">
        <v>3126.5</v>
      </c>
      <c r="T11" s="162">
        <v>2358.5</v>
      </c>
      <c r="U11" s="162">
        <v>192</v>
      </c>
      <c r="V11" s="162">
        <v>15443.5</v>
      </c>
      <c r="W11" s="162">
        <v>25320</v>
      </c>
      <c r="X11" s="162">
        <v>2805.5</v>
      </c>
      <c r="Y11" s="162">
        <v>1872</v>
      </c>
      <c r="Z11" s="162">
        <v>12109.5</v>
      </c>
      <c r="AA11" s="162">
        <v>120</v>
      </c>
      <c r="AB11" s="162">
        <v>165</v>
      </c>
      <c r="AC11" s="162">
        <v>122</v>
      </c>
      <c r="AD11" s="162">
        <v>42</v>
      </c>
      <c r="AE11" s="161"/>
      <c r="AF11" s="162">
        <v>68</v>
      </c>
      <c r="AG11" s="162">
        <v>129201.29</v>
      </c>
    </row>
    <row r="12" spans="2:33">
      <c r="B12" s="160" t="s">
        <v>60</v>
      </c>
      <c r="C12" s="161"/>
      <c r="D12" s="163"/>
      <c r="E12" s="161"/>
      <c r="F12" s="161"/>
      <c r="G12" s="162">
        <v>7928.65</v>
      </c>
      <c r="H12" s="162">
        <v>1797.75</v>
      </c>
      <c r="I12" s="161"/>
      <c r="J12" s="163"/>
      <c r="K12" s="163"/>
      <c r="L12" s="161"/>
      <c r="M12" s="164">
        <v>206.64</v>
      </c>
      <c r="N12" s="163"/>
      <c r="O12" s="162">
        <v>573.69000000000005</v>
      </c>
      <c r="P12" s="163"/>
      <c r="Q12" s="161"/>
      <c r="R12" s="163"/>
      <c r="S12" s="164">
        <v>267.83999999999997</v>
      </c>
      <c r="T12" s="162">
        <v>3466.67</v>
      </c>
      <c r="U12" s="162">
        <v>4087.05</v>
      </c>
      <c r="V12" s="164">
        <v>795.03</v>
      </c>
      <c r="W12" s="163"/>
      <c r="X12" s="163"/>
      <c r="Y12" s="162">
        <v>13398.45</v>
      </c>
      <c r="Z12" s="164">
        <v>149.9</v>
      </c>
      <c r="AA12" s="164">
        <v>74.34</v>
      </c>
      <c r="AB12" s="163"/>
      <c r="AC12" s="163"/>
      <c r="AD12" s="163"/>
      <c r="AE12" s="163"/>
      <c r="AF12" s="163"/>
      <c r="AG12" s="162">
        <v>32746.01</v>
      </c>
    </row>
    <row r="13" spans="2:33">
      <c r="B13" s="160" t="s">
        <v>102</v>
      </c>
      <c r="C13" s="161"/>
      <c r="D13" s="161"/>
      <c r="E13" s="161"/>
      <c r="F13" s="162">
        <v>48165.46</v>
      </c>
      <c r="G13" s="162">
        <v>29984.76</v>
      </c>
      <c r="H13" s="162">
        <v>109.68</v>
      </c>
      <c r="I13" s="162">
        <v>2376.62</v>
      </c>
      <c r="J13" s="164">
        <v>439.3</v>
      </c>
      <c r="K13" s="163"/>
      <c r="L13" s="162">
        <v>3749.69</v>
      </c>
      <c r="M13" s="162">
        <v>240.37</v>
      </c>
      <c r="N13" s="162">
        <v>850.26</v>
      </c>
      <c r="O13" s="162">
        <v>78714.48</v>
      </c>
      <c r="P13" s="164">
        <v>60.24</v>
      </c>
      <c r="Q13" s="162">
        <v>2315.3200000000002</v>
      </c>
      <c r="R13" s="164">
        <v>434.88</v>
      </c>
      <c r="S13" s="162">
        <v>483.12</v>
      </c>
      <c r="T13" s="162">
        <v>53198.25</v>
      </c>
      <c r="U13" s="164">
        <v>23.64</v>
      </c>
      <c r="V13" s="163"/>
      <c r="W13" s="163"/>
      <c r="X13" s="163"/>
      <c r="Y13" s="163"/>
      <c r="Z13" s="162">
        <v>1917.95</v>
      </c>
      <c r="AA13" s="162">
        <v>48456.36</v>
      </c>
      <c r="AB13" s="162">
        <v>4284.08</v>
      </c>
      <c r="AC13" s="162">
        <v>33.22</v>
      </c>
      <c r="AD13" s="162">
        <v>211.44</v>
      </c>
      <c r="AE13" s="162">
        <v>401.45</v>
      </c>
      <c r="AF13" s="161"/>
      <c r="AG13" s="162">
        <v>276450.58</v>
      </c>
    </row>
    <row r="14" spans="2:33">
      <c r="B14" s="160" t="s">
        <v>306</v>
      </c>
      <c r="C14" s="161"/>
      <c r="D14" s="163"/>
      <c r="E14" s="163"/>
      <c r="F14" s="162">
        <v>551.44000000000005</v>
      </c>
      <c r="G14" s="162">
        <v>730.08</v>
      </c>
      <c r="H14" s="162">
        <v>32193.119999999999</v>
      </c>
      <c r="I14" s="162">
        <v>11929.02</v>
      </c>
      <c r="J14" s="163"/>
      <c r="K14" s="163"/>
      <c r="L14" s="164">
        <v>631.91999999999996</v>
      </c>
      <c r="M14" s="162">
        <v>27519.119999999999</v>
      </c>
      <c r="N14" s="162">
        <v>22127.7</v>
      </c>
      <c r="O14" s="161"/>
      <c r="P14" s="161"/>
      <c r="Q14" s="163"/>
      <c r="R14" s="163"/>
      <c r="S14" s="162">
        <v>1243.2</v>
      </c>
      <c r="T14" s="163"/>
      <c r="U14" s="164">
        <v>247.68</v>
      </c>
      <c r="V14" s="163"/>
      <c r="W14" s="163"/>
      <c r="X14" s="163"/>
      <c r="Y14" s="163"/>
      <c r="Z14" s="163"/>
      <c r="AA14" s="163"/>
      <c r="AB14" s="163"/>
      <c r="AC14" s="163"/>
      <c r="AD14" s="163"/>
      <c r="AE14" s="163"/>
      <c r="AF14" s="162">
        <v>45553.2</v>
      </c>
      <c r="AG14" s="162">
        <v>142726.48000000001</v>
      </c>
    </row>
    <row r="15" spans="2:33">
      <c r="B15" s="160" t="s">
        <v>167</v>
      </c>
      <c r="C15" s="161"/>
      <c r="D15" s="161"/>
      <c r="E15" s="162">
        <v>109.74</v>
      </c>
      <c r="F15" s="162">
        <v>43246.59</v>
      </c>
      <c r="G15" s="162">
        <v>46369.79</v>
      </c>
      <c r="H15" s="162">
        <v>109.74</v>
      </c>
      <c r="I15" s="162">
        <v>109.74</v>
      </c>
      <c r="J15" s="161"/>
      <c r="K15" s="162">
        <v>219.48</v>
      </c>
      <c r="L15" s="162">
        <v>630</v>
      </c>
      <c r="M15" s="161"/>
      <c r="N15" s="162">
        <v>472.64</v>
      </c>
      <c r="O15" s="162">
        <v>62455.55</v>
      </c>
      <c r="P15" s="162">
        <v>1264.0899999999999</v>
      </c>
      <c r="Q15" s="161"/>
      <c r="R15" s="161"/>
      <c r="S15" s="162">
        <v>829.68</v>
      </c>
      <c r="T15" s="161"/>
      <c r="U15" s="161"/>
      <c r="V15" s="161"/>
      <c r="W15" s="161"/>
      <c r="X15" s="161"/>
      <c r="Y15" s="161"/>
      <c r="Z15" s="163"/>
      <c r="AA15" s="162">
        <v>109941.42</v>
      </c>
      <c r="AB15" s="162">
        <v>1411.68</v>
      </c>
      <c r="AC15" s="162">
        <v>3633.09</v>
      </c>
      <c r="AD15" s="162">
        <v>414.84</v>
      </c>
      <c r="AE15" s="161"/>
      <c r="AF15" s="162">
        <v>73.150000000000006</v>
      </c>
      <c r="AG15" s="162">
        <v>271291.21999999997</v>
      </c>
    </row>
    <row r="16" spans="2:33">
      <c r="B16" s="160" t="s">
        <v>46</v>
      </c>
      <c r="C16" s="162">
        <v>430121.86</v>
      </c>
      <c r="D16" s="162">
        <v>88442.16</v>
      </c>
      <c r="E16" s="162">
        <v>48866.559999999998</v>
      </c>
      <c r="F16" s="162">
        <v>31157.57</v>
      </c>
      <c r="G16" s="162">
        <v>42193.02</v>
      </c>
      <c r="H16" s="162">
        <v>2807346.83</v>
      </c>
      <c r="I16" s="162">
        <v>1063980.82</v>
      </c>
      <c r="J16" s="162">
        <v>317609.05</v>
      </c>
      <c r="K16" s="162">
        <v>3204.41</v>
      </c>
      <c r="L16" s="162">
        <v>466114.27</v>
      </c>
      <c r="M16" s="162">
        <v>69105.88</v>
      </c>
      <c r="N16" s="162">
        <v>1072594.3600000001</v>
      </c>
      <c r="O16" s="162">
        <v>2770787.97</v>
      </c>
      <c r="P16" s="162">
        <v>486085.45</v>
      </c>
      <c r="Q16" s="162">
        <v>1857345.84</v>
      </c>
      <c r="R16" s="162">
        <v>461310.01</v>
      </c>
      <c r="S16" s="162">
        <v>66564.44</v>
      </c>
      <c r="T16" s="162">
        <v>60146.63</v>
      </c>
      <c r="U16" s="162">
        <v>4320.42</v>
      </c>
      <c r="V16" s="162">
        <v>1093004.24</v>
      </c>
      <c r="W16" s="162">
        <v>2784047.96</v>
      </c>
      <c r="X16" s="162">
        <v>961533.83</v>
      </c>
      <c r="Y16" s="162">
        <v>63939.17</v>
      </c>
      <c r="Z16" s="162">
        <v>77770.73</v>
      </c>
      <c r="AA16" s="162">
        <v>260330.34</v>
      </c>
      <c r="AB16" s="162">
        <v>3299852.94</v>
      </c>
      <c r="AC16" s="162">
        <v>23416.1</v>
      </c>
      <c r="AD16" s="162">
        <v>337342.3</v>
      </c>
      <c r="AE16" s="162">
        <v>679925.62</v>
      </c>
      <c r="AF16" s="162">
        <v>170522.9</v>
      </c>
      <c r="AG16" s="162">
        <v>21898983.690000001</v>
      </c>
    </row>
    <row r="17" spans="2:33">
      <c r="B17" s="160" t="s">
        <v>524</v>
      </c>
      <c r="C17" s="161"/>
      <c r="D17" s="161"/>
      <c r="E17" s="162">
        <v>20654.080000000002</v>
      </c>
      <c r="F17" s="162">
        <v>1877.61</v>
      </c>
      <c r="G17" s="162">
        <v>19844.400000000001</v>
      </c>
      <c r="H17" s="164">
        <v>571.77</v>
      </c>
      <c r="I17" s="162">
        <v>1750.85</v>
      </c>
      <c r="J17" s="163"/>
      <c r="K17" s="163"/>
      <c r="L17" s="162">
        <v>18122.060000000001</v>
      </c>
      <c r="M17" s="162">
        <v>14873.15</v>
      </c>
      <c r="N17" s="162">
        <v>14544.22</v>
      </c>
      <c r="O17" s="164">
        <v>471.56</v>
      </c>
      <c r="P17" s="162">
        <v>22325.81</v>
      </c>
      <c r="Q17" s="164">
        <v>666.24</v>
      </c>
      <c r="R17" s="163"/>
      <c r="S17" s="162">
        <v>32066.14</v>
      </c>
      <c r="T17" s="162">
        <v>24956.41</v>
      </c>
      <c r="U17" s="162">
        <v>8683.65</v>
      </c>
      <c r="V17" s="162">
        <v>34139.300000000003</v>
      </c>
      <c r="W17" s="162">
        <v>1141.51</v>
      </c>
      <c r="X17" s="163"/>
      <c r="Y17" s="164">
        <v>217.4</v>
      </c>
      <c r="Z17" s="162">
        <v>10112.93</v>
      </c>
      <c r="AA17" s="162">
        <v>3759.17</v>
      </c>
      <c r="AB17" s="162">
        <v>21308.959999999999</v>
      </c>
      <c r="AC17" s="162">
        <v>12193.63</v>
      </c>
      <c r="AD17" s="162">
        <v>16116.32</v>
      </c>
      <c r="AE17" s="162">
        <v>297</v>
      </c>
      <c r="AF17" s="162">
        <v>13237.39</v>
      </c>
      <c r="AG17" s="162">
        <v>293931.57</v>
      </c>
    </row>
    <row r="18" spans="2:33">
      <c r="B18" s="160" t="s">
        <v>174</v>
      </c>
      <c r="C18" s="162">
        <v>21390.84</v>
      </c>
      <c r="D18" s="161"/>
      <c r="E18" s="161"/>
      <c r="F18" s="161"/>
      <c r="G18" s="163"/>
      <c r="H18" s="161"/>
      <c r="I18" s="162">
        <v>24360.48</v>
      </c>
      <c r="J18" s="163"/>
      <c r="K18" s="163"/>
      <c r="L18" s="163"/>
      <c r="M18" s="161"/>
      <c r="N18" s="162">
        <v>8230.92</v>
      </c>
      <c r="O18" s="164">
        <v>403.68</v>
      </c>
      <c r="P18" s="162">
        <v>22632.48</v>
      </c>
      <c r="Q18" s="163"/>
      <c r="R18" s="163"/>
      <c r="S18" s="163"/>
      <c r="T18" s="163"/>
      <c r="U18" s="163"/>
      <c r="V18" s="163"/>
      <c r="W18" s="162">
        <v>13359.7</v>
      </c>
      <c r="X18" s="161"/>
      <c r="Y18" s="163"/>
      <c r="Z18" s="163"/>
      <c r="AA18" s="163"/>
      <c r="AB18" s="163"/>
      <c r="AC18" s="163"/>
      <c r="AD18" s="163"/>
      <c r="AE18" s="162">
        <v>1187.6400000000001</v>
      </c>
      <c r="AF18" s="163"/>
      <c r="AG18" s="162">
        <v>91565.74</v>
      </c>
    </row>
    <row r="19" spans="2:33">
      <c r="B19" s="160" t="s">
        <v>67</v>
      </c>
      <c r="C19" s="162">
        <v>620.97</v>
      </c>
      <c r="D19" s="162">
        <v>29.57</v>
      </c>
      <c r="E19" s="161"/>
      <c r="F19" s="161"/>
      <c r="G19" s="161"/>
      <c r="H19" s="162">
        <v>124194</v>
      </c>
      <c r="I19" s="162">
        <v>390651</v>
      </c>
      <c r="J19" s="161"/>
      <c r="K19" s="163"/>
      <c r="L19" s="162">
        <v>147.85</v>
      </c>
      <c r="M19" s="162">
        <v>321917.8</v>
      </c>
      <c r="N19" s="162">
        <v>7358.4</v>
      </c>
      <c r="O19" s="161"/>
      <c r="P19" s="163"/>
      <c r="Q19" s="163"/>
      <c r="R19" s="163"/>
      <c r="S19" s="161"/>
      <c r="T19" s="163"/>
      <c r="U19" s="161"/>
      <c r="V19" s="161"/>
      <c r="W19" s="161"/>
      <c r="X19" s="162">
        <v>295700</v>
      </c>
      <c r="Y19" s="163"/>
      <c r="Z19" s="163"/>
      <c r="AA19" s="163"/>
      <c r="AB19" s="163"/>
      <c r="AC19" s="163"/>
      <c r="AD19" s="162">
        <v>106056.8</v>
      </c>
      <c r="AE19" s="163"/>
      <c r="AF19" s="162">
        <v>5518.8</v>
      </c>
      <c r="AG19" s="162">
        <v>1252195.19</v>
      </c>
    </row>
    <row r="20" spans="2:33">
      <c r="B20" s="160" t="s">
        <v>210</v>
      </c>
      <c r="C20" s="162">
        <v>536.64</v>
      </c>
      <c r="D20" s="162">
        <v>1747.95</v>
      </c>
      <c r="E20" s="162">
        <v>3687.06</v>
      </c>
      <c r="F20" s="162">
        <v>4901.96</v>
      </c>
      <c r="G20" s="162">
        <v>1182.8499999999999</v>
      </c>
      <c r="H20" s="162">
        <v>39609.99</v>
      </c>
      <c r="I20" s="162">
        <v>31951.08</v>
      </c>
      <c r="J20" s="162">
        <v>36585.42</v>
      </c>
      <c r="K20" s="163"/>
      <c r="L20" s="162">
        <v>1886.54</v>
      </c>
      <c r="M20" s="164">
        <v>923.11</v>
      </c>
      <c r="N20" s="162">
        <v>1293.5</v>
      </c>
      <c r="O20" s="162">
        <v>227715.18</v>
      </c>
      <c r="P20" s="162">
        <v>357.12</v>
      </c>
      <c r="Q20" s="164">
        <v>259.10000000000002</v>
      </c>
      <c r="R20" s="163"/>
      <c r="S20" s="162">
        <v>1680.93</v>
      </c>
      <c r="T20" s="163"/>
      <c r="U20" s="162">
        <v>2109.1</v>
      </c>
      <c r="V20" s="162">
        <v>2168.88</v>
      </c>
      <c r="W20" s="162">
        <v>193722.66</v>
      </c>
      <c r="X20" s="163"/>
      <c r="Y20" s="164">
        <v>559.79</v>
      </c>
      <c r="Z20" s="164">
        <v>336.56</v>
      </c>
      <c r="AA20" s="162">
        <v>1465.47</v>
      </c>
      <c r="AB20" s="162">
        <v>904.74</v>
      </c>
      <c r="AC20" s="161"/>
      <c r="AD20" s="162">
        <v>270.24</v>
      </c>
      <c r="AE20" s="161"/>
      <c r="AF20" s="161"/>
      <c r="AG20" s="162">
        <v>555855.86</v>
      </c>
    </row>
    <row r="21" spans="2:33">
      <c r="B21" s="160" t="s">
        <v>120</v>
      </c>
      <c r="C21" s="161"/>
      <c r="D21" s="161"/>
      <c r="E21" s="162">
        <v>10004.879999999999</v>
      </c>
      <c r="F21" s="162">
        <v>30991.75</v>
      </c>
      <c r="G21" s="162">
        <v>24900.720000000001</v>
      </c>
      <c r="H21" s="163"/>
      <c r="I21" s="162">
        <v>431.9</v>
      </c>
      <c r="J21" s="161"/>
      <c r="K21" s="163"/>
      <c r="L21" s="161"/>
      <c r="M21" s="161"/>
      <c r="N21" s="163"/>
      <c r="O21" s="163"/>
      <c r="P21" s="162">
        <v>16309.44</v>
      </c>
      <c r="Q21" s="164">
        <v>181.04</v>
      </c>
      <c r="R21" s="164">
        <v>785.45</v>
      </c>
      <c r="S21" s="163"/>
      <c r="T21" s="163"/>
      <c r="U21" s="162">
        <v>2996.28</v>
      </c>
      <c r="V21" s="162">
        <v>41137.129999999997</v>
      </c>
      <c r="W21" s="164">
        <v>839.52</v>
      </c>
      <c r="X21" s="163"/>
      <c r="Y21" s="164">
        <v>348.39</v>
      </c>
      <c r="Z21" s="163"/>
      <c r="AA21" s="162">
        <v>37642.26</v>
      </c>
      <c r="AB21" s="162">
        <v>274.48</v>
      </c>
      <c r="AC21" s="161"/>
      <c r="AD21" s="161"/>
      <c r="AE21" s="161"/>
      <c r="AF21" s="161"/>
      <c r="AG21" s="162">
        <v>166843.24</v>
      </c>
    </row>
    <row r="22" spans="2:33">
      <c r="B22" s="160" t="s">
        <v>206</v>
      </c>
      <c r="C22" s="161"/>
      <c r="D22" s="161"/>
      <c r="E22" s="161"/>
      <c r="F22" s="161"/>
      <c r="G22" s="163"/>
      <c r="H22" s="161"/>
      <c r="I22" s="162">
        <v>116449.88</v>
      </c>
      <c r="J22" s="162">
        <v>25636.02</v>
      </c>
      <c r="K22" s="163"/>
      <c r="L22" s="162">
        <v>20511.86</v>
      </c>
      <c r="M22" s="162">
        <v>104875.64</v>
      </c>
      <c r="N22" s="163"/>
      <c r="O22" s="163"/>
      <c r="P22" s="162">
        <v>76426.73</v>
      </c>
      <c r="Q22" s="163"/>
      <c r="R22" s="163"/>
      <c r="S22" s="163"/>
      <c r="T22" s="163"/>
      <c r="U22" s="163"/>
      <c r="V22" s="163"/>
      <c r="W22" s="163"/>
      <c r="X22" s="163"/>
      <c r="Y22" s="163"/>
      <c r="Z22" s="163"/>
      <c r="AA22" s="163"/>
      <c r="AB22" s="162">
        <v>112876.2</v>
      </c>
      <c r="AC22" s="163"/>
      <c r="AD22" s="163"/>
      <c r="AE22" s="163"/>
      <c r="AF22" s="163"/>
      <c r="AG22" s="162">
        <v>456776.33</v>
      </c>
    </row>
    <row r="23" spans="2:33">
      <c r="B23" s="160" t="s">
        <v>546</v>
      </c>
      <c r="C23" s="161"/>
      <c r="D23" s="161"/>
      <c r="E23" s="161"/>
      <c r="F23" s="161"/>
      <c r="G23" s="163"/>
      <c r="H23" s="163"/>
      <c r="I23" s="164">
        <v>222.85</v>
      </c>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4">
        <v>222.85</v>
      </c>
    </row>
    <row r="24" spans="2:33">
      <c r="B24" s="160" t="s">
        <v>555</v>
      </c>
      <c r="C24" s="162">
        <v>88479.96</v>
      </c>
      <c r="D24" s="162">
        <v>15492.6</v>
      </c>
      <c r="E24" s="162">
        <v>1032.8399999999999</v>
      </c>
      <c r="F24" s="161"/>
      <c r="G24" s="161"/>
      <c r="H24" s="161"/>
      <c r="I24" s="161"/>
      <c r="J24" s="163"/>
      <c r="K24" s="163"/>
      <c r="L24" s="161"/>
      <c r="M24" s="161"/>
      <c r="N24" s="161"/>
      <c r="O24" s="161"/>
      <c r="P24" s="163"/>
      <c r="Q24" s="163"/>
      <c r="R24" s="163"/>
      <c r="S24" s="161"/>
      <c r="T24" s="163"/>
      <c r="U24" s="161"/>
      <c r="V24" s="161"/>
      <c r="W24" s="163"/>
      <c r="X24" s="163"/>
      <c r="Y24" s="163"/>
      <c r="Z24" s="163"/>
      <c r="AA24" s="163"/>
      <c r="AB24" s="163"/>
      <c r="AC24" s="163"/>
      <c r="AD24" s="163"/>
      <c r="AE24" s="163"/>
      <c r="AF24" s="163"/>
      <c r="AG24" s="162">
        <v>105005.4</v>
      </c>
    </row>
    <row r="25" spans="2:33">
      <c r="B25" s="160" t="s">
        <v>498</v>
      </c>
      <c r="C25" s="161"/>
      <c r="D25" s="163"/>
      <c r="E25" s="162">
        <v>48866.82</v>
      </c>
      <c r="F25" s="162">
        <v>36829.51</v>
      </c>
      <c r="G25" s="163"/>
      <c r="H25" s="162">
        <v>63025.11</v>
      </c>
      <c r="I25" s="162">
        <v>46890.92</v>
      </c>
      <c r="J25" s="163"/>
      <c r="K25" s="163"/>
      <c r="L25" s="162">
        <v>23016.04</v>
      </c>
      <c r="M25" s="162">
        <v>1778.07</v>
      </c>
      <c r="N25" s="162">
        <v>3123.51</v>
      </c>
      <c r="O25" s="162">
        <v>29575.47</v>
      </c>
      <c r="P25" s="163"/>
      <c r="Q25" s="163"/>
      <c r="R25" s="163"/>
      <c r="S25" s="162">
        <v>1110.8900000000001</v>
      </c>
      <c r="T25" s="163"/>
      <c r="U25" s="162">
        <v>5261.26</v>
      </c>
      <c r="V25" s="162">
        <v>4207.2700000000004</v>
      </c>
      <c r="W25" s="163"/>
      <c r="X25" s="163"/>
      <c r="Y25" s="163"/>
      <c r="Z25" s="162">
        <v>11676.67</v>
      </c>
      <c r="AA25" s="162">
        <v>1299.8699999999999</v>
      </c>
      <c r="AB25" s="162">
        <v>3428.03</v>
      </c>
      <c r="AC25" s="161"/>
      <c r="AD25" s="161"/>
      <c r="AE25" s="161"/>
      <c r="AF25" s="161"/>
      <c r="AG25" s="162">
        <v>280089.44</v>
      </c>
    </row>
    <row r="26" spans="2:33">
      <c r="B26" s="160" t="s">
        <v>98</v>
      </c>
      <c r="C26" s="161"/>
      <c r="D26" s="161"/>
      <c r="E26" s="163"/>
      <c r="F26" s="163"/>
      <c r="G26" s="161"/>
      <c r="H26" s="162">
        <v>7.6</v>
      </c>
      <c r="I26" s="161"/>
      <c r="J26" s="163"/>
      <c r="K26" s="163"/>
      <c r="L26" s="161"/>
      <c r="M26" s="161"/>
      <c r="N26" s="161"/>
      <c r="O26" s="163"/>
      <c r="P26" s="163"/>
      <c r="Q26" s="163"/>
      <c r="R26" s="163"/>
      <c r="S26" s="164">
        <v>6</v>
      </c>
      <c r="T26" s="164">
        <v>6</v>
      </c>
      <c r="U26" s="163"/>
      <c r="V26" s="164">
        <v>3</v>
      </c>
      <c r="W26" s="163"/>
      <c r="X26" s="163"/>
      <c r="Y26" s="163"/>
      <c r="Z26" s="163"/>
      <c r="AA26" s="163"/>
      <c r="AB26" s="163"/>
      <c r="AC26" s="163"/>
      <c r="AD26" s="163"/>
      <c r="AE26" s="163"/>
      <c r="AF26" s="163"/>
      <c r="AG26" s="164">
        <v>22.6</v>
      </c>
    </row>
    <row r="27" spans="2:33">
      <c r="B27" s="160" t="s">
        <v>123</v>
      </c>
      <c r="C27" s="161"/>
      <c r="D27" s="163"/>
      <c r="E27" s="161"/>
      <c r="F27" s="161"/>
      <c r="G27" s="161"/>
      <c r="H27" s="162">
        <v>17371.580000000002</v>
      </c>
      <c r="I27" s="162">
        <v>2655.44</v>
      </c>
      <c r="J27" s="163"/>
      <c r="K27" s="163"/>
      <c r="L27" s="162">
        <v>8271.7199999999993</v>
      </c>
      <c r="M27" s="162">
        <v>5073.83</v>
      </c>
      <c r="N27" s="162">
        <v>10808.82</v>
      </c>
      <c r="O27" s="161"/>
      <c r="P27" s="161"/>
      <c r="Q27" s="163"/>
      <c r="R27" s="161"/>
      <c r="S27" s="161"/>
      <c r="T27" s="161"/>
      <c r="U27" s="161"/>
      <c r="V27" s="161"/>
      <c r="W27" s="161"/>
      <c r="X27" s="163"/>
      <c r="Y27" s="163"/>
      <c r="Z27" s="163"/>
      <c r="AA27" s="163"/>
      <c r="AB27" s="163"/>
      <c r="AC27" s="163"/>
      <c r="AD27" s="163"/>
      <c r="AE27" s="163"/>
      <c r="AF27" s="163"/>
      <c r="AG27" s="162">
        <v>44181.39</v>
      </c>
    </row>
    <row r="28" spans="2:33">
      <c r="B28" s="160" t="s">
        <v>307</v>
      </c>
      <c r="C28" s="161"/>
      <c r="D28" s="161"/>
      <c r="E28" s="161"/>
      <c r="F28" s="161"/>
      <c r="G28" s="161"/>
      <c r="H28" s="161"/>
      <c r="I28" s="163"/>
      <c r="J28" s="161"/>
      <c r="K28" s="163"/>
      <c r="L28" s="163"/>
      <c r="M28" s="163"/>
      <c r="N28" s="161"/>
      <c r="O28" s="162">
        <v>87139.8</v>
      </c>
      <c r="P28" s="162">
        <v>61128.2</v>
      </c>
      <c r="Q28" s="163"/>
      <c r="R28" s="162">
        <v>9290</v>
      </c>
      <c r="S28" s="162">
        <v>1885.87</v>
      </c>
      <c r="T28" s="162">
        <v>1300.5999999999999</v>
      </c>
      <c r="U28" s="162">
        <v>177141.72</v>
      </c>
      <c r="V28" s="162">
        <v>66358.47</v>
      </c>
      <c r="W28" s="162">
        <v>7432</v>
      </c>
      <c r="X28" s="163"/>
      <c r="Y28" s="163"/>
      <c r="Z28" s="163"/>
      <c r="AA28" s="163"/>
      <c r="AB28" s="163"/>
      <c r="AC28" s="163"/>
      <c r="AD28" s="163"/>
      <c r="AE28" s="163"/>
      <c r="AF28" s="163"/>
      <c r="AG28" s="162">
        <v>411676.66</v>
      </c>
    </row>
    <row r="29" spans="2:33">
      <c r="B29" s="160" t="s">
        <v>154</v>
      </c>
      <c r="C29" s="161"/>
      <c r="D29" s="161"/>
      <c r="E29" s="161"/>
      <c r="F29" s="162">
        <v>93.25</v>
      </c>
      <c r="G29" s="161"/>
      <c r="H29" s="161"/>
      <c r="I29" s="163"/>
      <c r="J29" s="161"/>
      <c r="K29" s="163"/>
      <c r="L29" s="163"/>
      <c r="M29" s="163"/>
      <c r="N29" s="161"/>
      <c r="O29" s="161"/>
      <c r="P29" s="161"/>
      <c r="Q29" s="163"/>
      <c r="R29" s="162">
        <v>331.64</v>
      </c>
      <c r="S29" s="162">
        <v>2181.88</v>
      </c>
      <c r="T29" s="161"/>
      <c r="U29" s="163"/>
      <c r="V29" s="163"/>
      <c r="W29" s="163"/>
      <c r="X29" s="163"/>
      <c r="Y29" s="161"/>
      <c r="Z29" s="163"/>
      <c r="AA29" s="162">
        <v>2502.7199999999998</v>
      </c>
      <c r="AB29" s="161"/>
      <c r="AC29" s="161"/>
      <c r="AD29" s="161"/>
      <c r="AE29" s="161"/>
      <c r="AF29" s="161"/>
      <c r="AG29" s="162">
        <v>5109.49</v>
      </c>
    </row>
    <row r="30" spans="2:33">
      <c r="B30" s="160" t="s">
        <v>189</v>
      </c>
      <c r="C30" s="162">
        <v>4452.84</v>
      </c>
      <c r="D30" s="162">
        <v>1272.24</v>
      </c>
      <c r="E30" s="161"/>
      <c r="F30" s="161"/>
      <c r="G30" s="162">
        <v>4876.92</v>
      </c>
      <c r="H30" s="161"/>
      <c r="I30" s="161"/>
      <c r="J30" s="162">
        <v>2120.4</v>
      </c>
      <c r="K30" s="164">
        <v>848.16</v>
      </c>
      <c r="L30" s="163"/>
      <c r="M30" s="163"/>
      <c r="N30" s="162">
        <v>2544.48</v>
      </c>
      <c r="O30" s="162">
        <v>2332.44</v>
      </c>
      <c r="P30" s="162">
        <v>1484.28</v>
      </c>
      <c r="Q30" s="163"/>
      <c r="R30" s="162">
        <v>2544.48</v>
      </c>
      <c r="S30" s="162">
        <v>2980.34</v>
      </c>
      <c r="T30" s="162">
        <v>1908.36</v>
      </c>
      <c r="U30" s="163"/>
      <c r="V30" s="163"/>
      <c r="W30" s="163"/>
      <c r="X30" s="164">
        <v>848.16</v>
      </c>
      <c r="Y30" s="162">
        <v>2968.56</v>
      </c>
      <c r="Z30" s="164">
        <v>435.86</v>
      </c>
      <c r="AA30" s="163"/>
      <c r="AB30" s="163"/>
      <c r="AC30" s="163"/>
      <c r="AD30" s="163"/>
      <c r="AE30" s="163"/>
      <c r="AF30" s="163"/>
      <c r="AG30" s="162">
        <v>31617.52</v>
      </c>
    </row>
    <row r="31" spans="2:33">
      <c r="B31" s="160" t="s">
        <v>103</v>
      </c>
      <c r="C31" s="161"/>
      <c r="D31" s="161"/>
      <c r="E31" s="161"/>
      <c r="F31" s="162">
        <v>15675</v>
      </c>
      <c r="G31" s="161"/>
      <c r="H31" s="161"/>
      <c r="I31" s="161"/>
      <c r="J31" s="163"/>
      <c r="K31" s="163"/>
      <c r="L31" s="163"/>
      <c r="M31" s="163"/>
      <c r="N31" s="163"/>
      <c r="O31" s="162">
        <v>7524</v>
      </c>
      <c r="P31" s="163"/>
      <c r="Q31" s="163"/>
      <c r="R31" s="162">
        <v>8151</v>
      </c>
      <c r="S31" s="161"/>
      <c r="T31" s="163"/>
      <c r="U31" s="163"/>
      <c r="V31" s="163"/>
      <c r="W31" s="163"/>
      <c r="X31" s="163"/>
      <c r="Y31" s="163"/>
      <c r="Z31" s="163"/>
      <c r="AA31" s="163"/>
      <c r="AB31" s="163"/>
      <c r="AC31" s="163"/>
      <c r="AD31" s="163"/>
      <c r="AE31" s="163"/>
      <c r="AF31" s="163"/>
      <c r="AG31" s="162">
        <v>31350</v>
      </c>
    </row>
    <row r="32" spans="2:33">
      <c r="B32" s="160" t="s">
        <v>111</v>
      </c>
      <c r="C32" s="163"/>
      <c r="D32" s="161"/>
      <c r="E32" s="162">
        <v>312.36</v>
      </c>
      <c r="F32" s="162">
        <v>14.26</v>
      </c>
      <c r="G32" s="162">
        <v>18562.89</v>
      </c>
      <c r="H32" s="162">
        <v>24148.880000000001</v>
      </c>
      <c r="I32" s="162">
        <v>2039.12</v>
      </c>
      <c r="J32" s="163"/>
      <c r="K32" s="164">
        <v>1.86</v>
      </c>
      <c r="L32" s="162">
        <v>50.35</v>
      </c>
      <c r="M32" s="162">
        <v>148.01</v>
      </c>
      <c r="N32" s="161"/>
      <c r="O32" s="164">
        <v>32.24</v>
      </c>
      <c r="P32" s="161"/>
      <c r="Q32" s="161"/>
      <c r="R32" s="162">
        <v>57.97</v>
      </c>
      <c r="S32" s="162">
        <v>1795.42</v>
      </c>
      <c r="T32" s="164">
        <v>8.0399999999999991</v>
      </c>
      <c r="U32" s="164">
        <v>36.880000000000003</v>
      </c>
      <c r="V32" s="161"/>
      <c r="W32" s="161"/>
      <c r="X32" s="161"/>
      <c r="Y32" s="163"/>
      <c r="Z32" s="163"/>
      <c r="AA32" s="163"/>
      <c r="AB32" s="163"/>
      <c r="AC32" s="163"/>
      <c r="AD32" s="163"/>
      <c r="AE32" s="163"/>
      <c r="AF32" s="163"/>
      <c r="AG32" s="162">
        <v>47208.28</v>
      </c>
    </row>
    <row r="33" spans="2:33">
      <c r="B33" s="160" t="s">
        <v>781</v>
      </c>
      <c r="C33" s="162">
        <v>493.32</v>
      </c>
      <c r="D33" s="161"/>
      <c r="E33" s="162">
        <v>3054.72</v>
      </c>
      <c r="F33" s="162">
        <v>763.68</v>
      </c>
      <c r="G33" s="162">
        <v>1093.32</v>
      </c>
      <c r="H33" s="162">
        <v>2626.14</v>
      </c>
      <c r="I33" s="161"/>
      <c r="J33" s="163"/>
      <c r="K33" s="162">
        <v>685.08</v>
      </c>
      <c r="L33" s="161"/>
      <c r="M33" s="161"/>
      <c r="N33" s="161"/>
      <c r="O33" s="161"/>
      <c r="P33" s="162">
        <v>1457.76</v>
      </c>
      <c r="Q33" s="162">
        <v>26718.12</v>
      </c>
      <c r="R33" s="162">
        <v>2169.42</v>
      </c>
      <c r="S33" s="161"/>
      <c r="T33" s="163"/>
      <c r="U33" s="163"/>
      <c r="V33" s="162">
        <v>1663.89</v>
      </c>
      <c r="W33" s="162">
        <v>3758.35</v>
      </c>
      <c r="X33" s="162">
        <v>15868.46</v>
      </c>
      <c r="Y33" s="161"/>
      <c r="Z33" s="162">
        <v>2466.6</v>
      </c>
      <c r="AA33" s="161"/>
      <c r="AB33" s="162">
        <v>570.9</v>
      </c>
      <c r="AC33" s="161"/>
      <c r="AD33" s="161"/>
      <c r="AE33" s="161"/>
      <c r="AF33" s="161"/>
      <c r="AG33" s="162">
        <v>63389.760000000002</v>
      </c>
    </row>
    <row r="34" spans="2:33">
      <c r="B34" s="160" t="s">
        <v>563</v>
      </c>
      <c r="C34" s="164">
        <v>198.28</v>
      </c>
      <c r="D34" s="162">
        <v>1564.2</v>
      </c>
      <c r="E34" s="162">
        <v>4717.99</v>
      </c>
      <c r="F34" s="162">
        <v>44034.94</v>
      </c>
      <c r="G34" s="162">
        <v>13863.87</v>
      </c>
      <c r="H34" s="162">
        <v>12110.93</v>
      </c>
      <c r="I34" s="162">
        <v>3008.37</v>
      </c>
      <c r="J34" s="164">
        <v>448.32</v>
      </c>
      <c r="K34" s="161"/>
      <c r="L34" s="162">
        <v>2741.01</v>
      </c>
      <c r="M34" s="162">
        <v>1221.83</v>
      </c>
      <c r="N34" s="162">
        <v>204055.58</v>
      </c>
      <c r="O34" s="162">
        <v>19150.88</v>
      </c>
      <c r="P34" s="162">
        <v>36943.1</v>
      </c>
      <c r="Q34" s="162">
        <v>3963.54</v>
      </c>
      <c r="R34" s="162">
        <v>6385.88</v>
      </c>
      <c r="S34" s="162">
        <v>21208.66</v>
      </c>
      <c r="T34" s="162">
        <v>882.12</v>
      </c>
      <c r="U34" s="161"/>
      <c r="V34" s="162">
        <v>4657.62</v>
      </c>
      <c r="W34" s="162">
        <v>20972.04</v>
      </c>
      <c r="X34" s="164">
        <v>188.12</v>
      </c>
      <c r="Y34" s="162">
        <v>80769.7</v>
      </c>
      <c r="Z34" s="164">
        <v>473.64</v>
      </c>
      <c r="AA34" s="164">
        <v>654.42999999999995</v>
      </c>
      <c r="AB34" s="163"/>
      <c r="AC34" s="164">
        <v>207</v>
      </c>
      <c r="AD34" s="163"/>
      <c r="AE34" s="163"/>
      <c r="AF34" s="163"/>
      <c r="AG34" s="162">
        <v>484422.05</v>
      </c>
    </row>
    <row r="35" spans="2:33">
      <c r="B35" s="160" t="s">
        <v>95</v>
      </c>
      <c r="C35" s="161"/>
      <c r="D35" s="161"/>
      <c r="E35" s="162">
        <v>4634.0600000000004</v>
      </c>
      <c r="F35" s="161"/>
      <c r="G35" s="162">
        <v>67843.14</v>
      </c>
      <c r="H35" s="162">
        <v>9112.2900000000009</v>
      </c>
      <c r="I35" s="162">
        <v>49.25</v>
      </c>
      <c r="J35" s="163"/>
      <c r="K35" s="162">
        <v>1797.12</v>
      </c>
      <c r="L35" s="162">
        <v>1387.77</v>
      </c>
      <c r="M35" s="161"/>
      <c r="N35" s="161"/>
      <c r="O35" s="162">
        <v>25111.439999999999</v>
      </c>
      <c r="P35" s="162">
        <v>2992.84</v>
      </c>
      <c r="Q35" s="164">
        <v>55.4</v>
      </c>
      <c r="R35" s="162">
        <v>4987.4799999999996</v>
      </c>
      <c r="S35" s="164">
        <v>358.15</v>
      </c>
      <c r="T35" s="162">
        <v>1586.77</v>
      </c>
      <c r="U35" s="162">
        <v>2908.64</v>
      </c>
      <c r="V35" s="162">
        <v>8.48</v>
      </c>
      <c r="W35" s="162">
        <v>33361.99</v>
      </c>
      <c r="X35" s="162">
        <v>579.87</v>
      </c>
      <c r="Y35" s="162">
        <v>24873.68</v>
      </c>
      <c r="Z35" s="164">
        <v>284.48</v>
      </c>
      <c r="AA35" s="164">
        <v>221.6</v>
      </c>
      <c r="AB35" s="163"/>
      <c r="AC35" s="163"/>
      <c r="AD35" s="163"/>
      <c r="AE35" s="163"/>
      <c r="AF35" s="163"/>
      <c r="AG35" s="162">
        <v>182154.45</v>
      </c>
    </row>
    <row r="36" spans="2:33">
      <c r="B36" s="160" t="s">
        <v>152</v>
      </c>
      <c r="C36" s="162">
        <v>405.36</v>
      </c>
      <c r="D36" s="161"/>
      <c r="E36" s="163"/>
      <c r="F36" s="162">
        <v>69771.360000000001</v>
      </c>
      <c r="G36" s="162">
        <v>136.08000000000001</v>
      </c>
      <c r="H36" s="162">
        <v>48480.32</v>
      </c>
      <c r="I36" s="162">
        <v>2100.1</v>
      </c>
      <c r="J36" s="164">
        <v>191.04</v>
      </c>
      <c r="K36" s="162">
        <v>136.08000000000001</v>
      </c>
      <c r="L36" s="163"/>
      <c r="M36" s="161"/>
      <c r="N36" s="161"/>
      <c r="O36" s="161"/>
      <c r="P36" s="162">
        <v>1328.4</v>
      </c>
      <c r="Q36" s="164">
        <v>11.34</v>
      </c>
      <c r="R36" s="162">
        <v>3509.85</v>
      </c>
      <c r="S36" s="162">
        <v>662.3</v>
      </c>
      <c r="T36" s="161"/>
      <c r="U36" s="162">
        <v>50551.81</v>
      </c>
      <c r="V36" s="162">
        <v>2730.96</v>
      </c>
      <c r="W36" s="164">
        <v>99.78</v>
      </c>
      <c r="X36" s="162">
        <v>15730.32</v>
      </c>
      <c r="Y36" s="162">
        <v>61559.77</v>
      </c>
      <c r="Z36" s="164">
        <v>484.44</v>
      </c>
      <c r="AA36" s="163"/>
      <c r="AB36" s="163"/>
      <c r="AC36" s="162">
        <v>7528.8</v>
      </c>
      <c r="AD36" s="162">
        <v>54052.57</v>
      </c>
      <c r="AE36" s="163"/>
      <c r="AF36" s="164">
        <v>550.14</v>
      </c>
      <c r="AG36" s="162">
        <v>320020.82</v>
      </c>
    </row>
    <row r="37" spans="2:33">
      <c r="B37" s="160" t="s">
        <v>522</v>
      </c>
      <c r="C37" s="162">
        <v>2179.52</v>
      </c>
      <c r="D37" s="162">
        <v>1024.6500000000001</v>
      </c>
      <c r="E37" s="161"/>
      <c r="F37" s="161"/>
      <c r="G37" s="161"/>
      <c r="H37" s="162">
        <v>42798.720000000001</v>
      </c>
      <c r="I37" s="162">
        <v>952.76</v>
      </c>
      <c r="J37" s="161"/>
      <c r="K37" s="162">
        <v>2003.56</v>
      </c>
      <c r="L37" s="164">
        <v>610.67999999999995</v>
      </c>
      <c r="M37" s="162">
        <v>1505.08</v>
      </c>
      <c r="N37" s="162">
        <v>7565.23</v>
      </c>
      <c r="O37" s="162">
        <v>2618.4</v>
      </c>
      <c r="P37" s="162">
        <v>9775.4</v>
      </c>
      <c r="Q37" s="163"/>
      <c r="R37" s="163"/>
      <c r="S37" s="162">
        <v>1505.16</v>
      </c>
      <c r="T37" s="162">
        <v>1740.96</v>
      </c>
      <c r="U37" s="163"/>
      <c r="V37" s="164">
        <v>177.54</v>
      </c>
      <c r="W37" s="163"/>
      <c r="X37" s="163"/>
      <c r="Y37" s="163"/>
      <c r="Z37" s="162">
        <v>22118.639999999999</v>
      </c>
      <c r="AA37" s="162">
        <v>39483.24</v>
      </c>
      <c r="AB37" s="162">
        <v>16822.439999999999</v>
      </c>
      <c r="AC37" s="161"/>
      <c r="AD37" s="161"/>
      <c r="AE37" s="162">
        <v>96.72</v>
      </c>
      <c r="AF37" s="161"/>
      <c r="AG37" s="162">
        <v>152978.70000000001</v>
      </c>
    </row>
    <row r="38" spans="2:33">
      <c r="B38" s="160" t="s">
        <v>186</v>
      </c>
      <c r="C38" s="163"/>
      <c r="D38" s="161"/>
      <c r="E38" s="161"/>
      <c r="F38" s="162">
        <v>855.55</v>
      </c>
      <c r="G38" s="162">
        <v>12.05</v>
      </c>
      <c r="H38" s="161"/>
      <c r="I38" s="161"/>
      <c r="J38" s="161"/>
      <c r="K38" s="161"/>
      <c r="L38" s="163"/>
      <c r="M38" s="161"/>
      <c r="N38" s="163"/>
      <c r="O38" s="162">
        <v>1156.8</v>
      </c>
      <c r="P38" s="163"/>
      <c r="Q38" s="163"/>
      <c r="R38" s="163"/>
      <c r="S38" s="163"/>
      <c r="T38" s="161"/>
      <c r="U38" s="163"/>
      <c r="V38" s="163"/>
      <c r="W38" s="161"/>
      <c r="X38" s="163"/>
      <c r="Y38" s="161"/>
      <c r="Z38" s="163"/>
      <c r="AA38" s="163"/>
      <c r="AB38" s="163"/>
      <c r="AC38" s="163"/>
      <c r="AD38" s="163"/>
      <c r="AE38" s="163"/>
      <c r="AF38" s="163"/>
      <c r="AG38" s="162">
        <v>2024.4</v>
      </c>
    </row>
    <row r="39" spans="2:33">
      <c r="B39" s="160" t="s">
        <v>133</v>
      </c>
      <c r="C39" s="161"/>
      <c r="D39" s="162">
        <v>1995.48</v>
      </c>
      <c r="E39" s="162">
        <v>528.96</v>
      </c>
      <c r="F39" s="161"/>
      <c r="G39" s="162">
        <v>2411.2800000000002</v>
      </c>
      <c r="H39" s="161"/>
      <c r="I39" s="162">
        <v>1080.53</v>
      </c>
      <c r="J39" s="162">
        <v>28216.02</v>
      </c>
      <c r="K39" s="162">
        <v>32307.33</v>
      </c>
      <c r="L39" s="162">
        <v>634.79999999999995</v>
      </c>
      <c r="M39" s="162">
        <v>16437.93</v>
      </c>
      <c r="N39" s="161"/>
      <c r="O39" s="162">
        <v>16539.060000000001</v>
      </c>
      <c r="P39" s="161"/>
      <c r="Q39" s="163"/>
      <c r="R39" s="161"/>
      <c r="S39" s="161"/>
      <c r="T39" s="162">
        <v>42452.55</v>
      </c>
      <c r="U39" s="161"/>
      <c r="V39" s="164">
        <v>597.12</v>
      </c>
      <c r="W39" s="162">
        <v>3713.34</v>
      </c>
      <c r="X39" s="163"/>
      <c r="Y39" s="162">
        <v>1103.52</v>
      </c>
      <c r="Z39" s="162">
        <v>12848.76</v>
      </c>
      <c r="AA39" s="162">
        <v>6961.47</v>
      </c>
      <c r="AB39" s="161"/>
      <c r="AC39" s="161"/>
      <c r="AD39" s="162">
        <v>56770.47</v>
      </c>
      <c r="AE39" s="162">
        <v>974.88</v>
      </c>
      <c r="AF39" s="162">
        <v>513.96</v>
      </c>
      <c r="AG39" s="162">
        <v>226087.46</v>
      </c>
    </row>
    <row r="40" spans="2:33">
      <c r="B40" s="160" t="s">
        <v>153</v>
      </c>
      <c r="C40" s="161"/>
      <c r="D40" s="161"/>
      <c r="E40" s="161"/>
      <c r="F40" s="162">
        <v>4875.3599999999997</v>
      </c>
      <c r="G40" s="162">
        <v>1651.2</v>
      </c>
      <c r="H40" s="162">
        <v>10595.85</v>
      </c>
      <c r="I40" s="163"/>
      <c r="J40" s="163"/>
      <c r="K40" s="163"/>
      <c r="L40" s="161"/>
      <c r="M40" s="161"/>
      <c r="N40" s="161"/>
      <c r="O40" s="161"/>
      <c r="P40" s="162">
        <v>5203.68</v>
      </c>
      <c r="Q40" s="163"/>
      <c r="R40" s="162">
        <v>2874.48</v>
      </c>
      <c r="S40" s="162">
        <v>14726.4</v>
      </c>
      <c r="T40" s="162">
        <v>8809.16</v>
      </c>
      <c r="U40" s="162">
        <v>1579.68</v>
      </c>
      <c r="V40" s="164">
        <v>423.6</v>
      </c>
      <c r="W40" s="163"/>
      <c r="X40" s="163"/>
      <c r="Y40" s="163"/>
      <c r="Z40" s="163"/>
      <c r="AA40" s="162">
        <v>11699.7</v>
      </c>
      <c r="AB40" s="161"/>
      <c r="AC40" s="161"/>
      <c r="AD40" s="161"/>
      <c r="AE40" s="162">
        <v>2118</v>
      </c>
      <c r="AF40" s="161"/>
      <c r="AG40" s="162">
        <v>64557.11</v>
      </c>
    </row>
    <row r="41" spans="2:33">
      <c r="B41" s="160" t="s">
        <v>92</v>
      </c>
      <c r="C41" s="162">
        <v>3825.02</v>
      </c>
      <c r="D41" s="162">
        <v>6671.04</v>
      </c>
      <c r="E41" s="162">
        <v>2761.12</v>
      </c>
      <c r="F41" s="162">
        <v>11606.64</v>
      </c>
      <c r="G41" s="162">
        <v>3083.33</v>
      </c>
      <c r="H41" s="162">
        <v>790.68</v>
      </c>
      <c r="I41" s="162">
        <v>175.32</v>
      </c>
      <c r="J41" s="163"/>
      <c r="K41" s="162">
        <v>149.31</v>
      </c>
      <c r="L41" s="162">
        <v>1334.02</v>
      </c>
      <c r="M41" s="162">
        <v>6645.16</v>
      </c>
      <c r="N41" s="162">
        <v>22068.41</v>
      </c>
      <c r="O41" s="162">
        <v>62992.44</v>
      </c>
      <c r="P41" s="164">
        <v>389.7</v>
      </c>
      <c r="Q41" s="164">
        <v>77.94</v>
      </c>
      <c r="R41" s="163"/>
      <c r="S41" s="163"/>
      <c r="T41" s="163"/>
      <c r="U41" s="163"/>
      <c r="V41" s="161"/>
      <c r="W41" s="163"/>
      <c r="X41" s="162">
        <v>23.96</v>
      </c>
      <c r="Y41" s="164">
        <v>127.73</v>
      </c>
      <c r="Z41" s="162">
        <v>40352.86</v>
      </c>
      <c r="AA41" s="162">
        <v>14446.58</v>
      </c>
      <c r="AB41" s="162">
        <v>24104.34</v>
      </c>
      <c r="AC41" s="161"/>
      <c r="AD41" s="162">
        <v>1169.4000000000001</v>
      </c>
      <c r="AE41" s="162">
        <v>58804.92</v>
      </c>
      <c r="AF41" s="162">
        <v>23412.98</v>
      </c>
      <c r="AG41" s="162">
        <v>285012.90000000002</v>
      </c>
    </row>
    <row r="42" spans="2:33">
      <c r="B42" s="160" t="s">
        <v>303</v>
      </c>
      <c r="C42" s="163"/>
      <c r="D42" s="161"/>
      <c r="E42" s="161"/>
      <c r="F42" s="162">
        <v>61040.74</v>
      </c>
      <c r="G42" s="162">
        <v>642.64</v>
      </c>
      <c r="H42" s="162">
        <v>33190.29</v>
      </c>
      <c r="I42" s="161"/>
      <c r="J42" s="161"/>
      <c r="K42" s="161"/>
      <c r="L42" s="161"/>
      <c r="M42" s="162">
        <v>40548.019999999997</v>
      </c>
      <c r="N42" s="162">
        <v>56.04</v>
      </c>
      <c r="O42" s="162">
        <v>16441.5</v>
      </c>
      <c r="P42" s="161"/>
      <c r="Q42" s="163"/>
      <c r="R42" s="161"/>
      <c r="S42" s="161"/>
      <c r="T42" s="161"/>
      <c r="U42" s="164">
        <v>357.12</v>
      </c>
      <c r="V42" s="162">
        <v>42123.24</v>
      </c>
      <c r="W42" s="164">
        <v>144.84</v>
      </c>
      <c r="X42" s="162">
        <v>1641</v>
      </c>
      <c r="Y42" s="163"/>
      <c r="Z42" s="162">
        <v>1254</v>
      </c>
      <c r="AA42" s="161"/>
      <c r="AB42" s="161"/>
      <c r="AC42" s="161"/>
      <c r="AD42" s="161"/>
      <c r="AE42" s="162">
        <v>36261.839999999997</v>
      </c>
      <c r="AF42" s="161"/>
      <c r="AG42" s="162">
        <v>233701.27</v>
      </c>
    </row>
    <row r="43" spans="2:33">
      <c r="B43" s="160" t="s">
        <v>75</v>
      </c>
      <c r="C43" s="163"/>
      <c r="D43" s="161"/>
      <c r="E43" s="161"/>
      <c r="F43" s="161"/>
      <c r="G43" s="161"/>
      <c r="H43" s="161"/>
      <c r="I43" s="161"/>
      <c r="J43" s="161"/>
      <c r="K43" s="161"/>
      <c r="L43" s="161"/>
      <c r="M43" s="161"/>
      <c r="N43" s="161"/>
      <c r="O43" s="161"/>
      <c r="P43" s="161"/>
      <c r="Q43" s="161"/>
      <c r="R43" s="161"/>
      <c r="S43" s="161"/>
      <c r="T43" s="161"/>
      <c r="U43" s="163"/>
      <c r="V43" s="161"/>
      <c r="W43" s="163"/>
      <c r="X43" s="163"/>
      <c r="Y43" s="163"/>
      <c r="Z43" s="163"/>
      <c r="AA43" s="161"/>
      <c r="AB43" s="161"/>
      <c r="AC43" s="161"/>
      <c r="AD43" s="162">
        <v>38224.300000000003</v>
      </c>
      <c r="AE43" s="162">
        <v>8449.2999999999993</v>
      </c>
      <c r="AF43" s="162">
        <v>576</v>
      </c>
      <c r="AG43" s="162">
        <v>47249.599999999999</v>
      </c>
    </row>
    <row r="44" spans="2:33">
      <c r="B44" s="160" t="s">
        <v>752</v>
      </c>
      <c r="C44" s="164">
        <v>25.07</v>
      </c>
      <c r="D44" s="162">
        <v>71688.11</v>
      </c>
      <c r="E44" s="162">
        <v>150283.13</v>
      </c>
      <c r="F44" s="162">
        <v>9143.35</v>
      </c>
      <c r="G44" s="162">
        <v>35746.33</v>
      </c>
      <c r="H44" s="162">
        <v>7606.2</v>
      </c>
      <c r="I44" s="162">
        <v>3468.24</v>
      </c>
      <c r="J44" s="161"/>
      <c r="K44" s="162">
        <v>1275.5999999999999</v>
      </c>
      <c r="L44" s="162">
        <v>2305.19</v>
      </c>
      <c r="M44" s="162">
        <v>4215.2</v>
      </c>
      <c r="N44" s="162">
        <v>21118.77</v>
      </c>
      <c r="O44" s="162">
        <v>209263.54</v>
      </c>
      <c r="P44" s="162">
        <v>329315.01</v>
      </c>
      <c r="Q44" s="162">
        <v>530.88</v>
      </c>
      <c r="R44" s="162">
        <v>58114.16</v>
      </c>
      <c r="S44" s="162">
        <v>10714.56</v>
      </c>
      <c r="T44" s="162">
        <v>1604.88</v>
      </c>
      <c r="U44" s="163"/>
      <c r="V44" s="162">
        <v>7395</v>
      </c>
      <c r="W44" s="164">
        <v>517.58000000000004</v>
      </c>
      <c r="X44" s="164">
        <v>10.3</v>
      </c>
      <c r="Y44" s="164">
        <v>492.82</v>
      </c>
      <c r="Z44" s="162">
        <v>70.87</v>
      </c>
      <c r="AA44" s="162">
        <v>171663.45</v>
      </c>
      <c r="AB44" s="162">
        <v>256939.8</v>
      </c>
      <c r="AC44" s="162">
        <v>8143.35</v>
      </c>
      <c r="AD44" s="162">
        <v>408.48</v>
      </c>
      <c r="AE44" s="162">
        <v>112.97</v>
      </c>
      <c r="AF44" s="162">
        <v>4027.96</v>
      </c>
      <c r="AG44" s="162">
        <v>1366200.8</v>
      </c>
    </row>
    <row r="45" spans="2:33">
      <c r="B45" s="160" t="s">
        <v>536</v>
      </c>
      <c r="C45" s="163"/>
      <c r="D45" s="162">
        <v>1731.6</v>
      </c>
      <c r="E45" s="161"/>
      <c r="F45" s="162">
        <v>166399.28</v>
      </c>
      <c r="G45" s="162">
        <v>22732.76</v>
      </c>
      <c r="H45" s="161"/>
      <c r="I45" s="161"/>
      <c r="J45" s="162">
        <v>1820.7</v>
      </c>
      <c r="K45" s="163"/>
      <c r="L45" s="164">
        <v>254.52</v>
      </c>
      <c r="M45" s="162">
        <v>1825.2</v>
      </c>
      <c r="N45" s="162">
        <v>689.39</v>
      </c>
      <c r="O45" s="162">
        <v>139081.92000000001</v>
      </c>
      <c r="P45" s="164">
        <v>589.55999999999995</v>
      </c>
      <c r="Q45" s="162">
        <v>14569.32</v>
      </c>
      <c r="R45" s="162">
        <v>35991.97</v>
      </c>
      <c r="S45" s="162">
        <v>1946.52</v>
      </c>
      <c r="T45" s="161"/>
      <c r="U45" s="161"/>
      <c r="V45" s="162">
        <v>199.32</v>
      </c>
      <c r="W45" s="163"/>
      <c r="X45" s="163"/>
      <c r="Y45" s="163"/>
      <c r="Z45" s="162">
        <v>44503.64</v>
      </c>
      <c r="AA45" s="162">
        <v>1512</v>
      </c>
      <c r="AB45" s="162">
        <v>1802.27</v>
      </c>
      <c r="AC45" s="163"/>
      <c r="AD45" s="162">
        <v>1071.2</v>
      </c>
      <c r="AE45" s="164">
        <v>38.479999999999997</v>
      </c>
      <c r="AF45" s="162">
        <v>19835.96</v>
      </c>
      <c r="AG45" s="162">
        <v>456595.61</v>
      </c>
    </row>
    <row r="46" spans="2:33">
      <c r="B46" s="160" t="s">
        <v>539</v>
      </c>
      <c r="C46" s="163"/>
      <c r="D46" s="161"/>
      <c r="E46" s="162">
        <v>138.66999999999999</v>
      </c>
      <c r="F46" s="161"/>
      <c r="G46" s="163"/>
      <c r="H46" s="161"/>
      <c r="I46" s="162">
        <v>194.5</v>
      </c>
      <c r="J46" s="161"/>
      <c r="K46" s="161"/>
      <c r="L46" s="163"/>
      <c r="M46" s="161"/>
      <c r="N46" s="161"/>
      <c r="O46" s="162">
        <v>139.5</v>
      </c>
      <c r="P46" s="163"/>
      <c r="Q46" s="164">
        <v>144.5</v>
      </c>
      <c r="R46" s="162">
        <v>20801.580000000002</v>
      </c>
      <c r="S46" s="162">
        <v>11901.08</v>
      </c>
      <c r="T46" s="161"/>
      <c r="U46" s="162">
        <v>450</v>
      </c>
      <c r="V46" s="161"/>
      <c r="W46" s="163"/>
      <c r="X46" s="163"/>
      <c r="Y46" s="161"/>
      <c r="Z46" s="161"/>
      <c r="AA46" s="161"/>
      <c r="AB46" s="161"/>
      <c r="AC46" s="161"/>
      <c r="AD46" s="161"/>
      <c r="AE46" s="161"/>
      <c r="AF46" s="161"/>
      <c r="AG46" s="162">
        <v>33769.83</v>
      </c>
    </row>
    <row r="47" spans="2:33">
      <c r="B47" s="160" t="s">
        <v>79</v>
      </c>
      <c r="C47" s="163"/>
      <c r="D47" s="161"/>
      <c r="E47" s="161"/>
      <c r="F47" s="162">
        <v>356.7</v>
      </c>
      <c r="G47" s="161"/>
      <c r="H47" s="161"/>
      <c r="I47" s="162">
        <v>1382.44</v>
      </c>
      <c r="J47" s="161"/>
      <c r="K47" s="161"/>
      <c r="L47" s="164">
        <v>938.8</v>
      </c>
      <c r="M47" s="162">
        <v>79099.600000000006</v>
      </c>
      <c r="N47" s="162">
        <v>54007.76</v>
      </c>
      <c r="O47" s="162">
        <v>3954.12</v>
      </c>
      <c r="P47" s="162">
        <v>400.55</v>
      </c>
      <c r="Q47" s="163"/>
      <c r="R47" s="163"/>
      <c r="S47" s="161"/>
      <c r="T47" s="162">
        <v>3618.76</v>
      </c>
      <c r="U47" s="162">
        <v>15075.08</v>
      </c>
      <c r="V47" s="162">
        <v>36053.440000000002</v>
      </c>
      <c r="W47" s="163"/>
      <c r="X47" s="162">
        <v>273.35000000000002</v>
      </c>
      <c r="Y47" s="161"/>
      <c r="Z47" s="162">
        <v>1398.76</v>
      </c>
      <c r="AA47" s="161"/>
      <c r="AB47" s="161"/>
      <c r="AC47" s="161"/>
      <c r="AD47" s="161"/>
      <c r="AE47" s="161"/>
      <c r="AF47" s="162">
        <v>16282.47</v>
      </c>
      <c r="AG47" s="162">
        <v>212841.83</v>
      </c>
    </row>
    <row r="48" spans="2:33">
      <c r="B48" s="160" t="s">
        <v>537</v>
      </c>
      <c r="C48" s="163"/>
      <c r="D48" s="161"/>
      <c r="E48" s="162">
        <v>5410.9</v>
      </c>
      <c r="F48" s="161"/>
      <c r="G48" s="161"/>
      <c r="H48" s="162">
        <v>20851.5</v>
      </c>
      <c r="I48" s="162">
        <v>153016.5</v>
      </c>
      <c r="J48" s="161"/>
      <c r="K48" s="161"/>
      <c r="L48" s="163"/>
      <c r="M48" s="161"/>
      <c r="N48" s="161"/>
      <c r="O48" s="161"/>
      <c r="P48" s="161"/>
      <c r="Q48" s="163"/>
      <c r="R48" s="163"/>
      <c r="S48" s="162">
        <v>1917.5</v>
      </c>
      <c r="T48" s="161"/>
      <c r="U48" s="161"/>
      <c r="V48" s="163"/>
      <c r="W48" s="163"/>
      <c r="X48" s="161"/>
      <c r="Y48" s="162">
        <v>43377.4</v>
      </c>
      <c r="Z48" s="162">
        <v>11505</v>
      </c>
      <c r="AA48" s="162">
        <v>1150.5</v>
      </c>
      <c r="AB48" s="163"/>
      <c r="AC48" s="163"/>
      <c r="AD48" s="163"/>
      <c r="AE48" s="163"/>
      <c r="AF48" s="163"/>
      <c r="AG48" s="162">
        <v>237229.3</v>
      </c>
    </row>
    <row r="49" spans="2:33">
      <c r="B49" s="160" t="s">
        <v>83</v>
      </c>
      <c r="C49" s="164">
        <v>195.6</v>
      </c>
      <c r="D49" s="162">
        <v>24119.7</v>
      </c>
      <c r="E49" s="162">
        <v>28838.7</v>
      </c>
      <c r="F49" s="162">
        <v>10168.799999999999</v>
      </c>
      <c r="G49" s="162">
        <v>256.35000000000002</v>
      </c>
      <c r="H49" s="162">
        <v>2284.0500000000002</v>
      </c>
      <c r="I49" s="162">
        <v>1482</v>
      </c>
      <c r="J49" s="162">
        <v>70192.350000000006</v>
      </c>
      <c r="K49" s="162">
        <v>1162.8</v>
      </c>
      <c r="L49" s="161"/>
      <c r="M49" s="162">
        <v>15790.8</v>
      </c>
      <c r="N49" s="162">
        <v>65.7</v>
      </c>
      <c r="O49" s="162">
        <v>462.3</v>
      </c>
      <c r="P49" s="162">
        <v>1719.9</v>
      </c>
      <c r="Q49" s="164">
        <v>392.4</v>
      </c>
      <c r="R49" s="163"/>
      <c r="S49" s="164">
        <v>162.30000000000001</v>
      </c>
      <c r="T49" s="162">
        <v>1440.6</v>
      </c>
      <c r="U49" s="162">
        <v>684</v>
      </c>
      <c r="V49" s="163"/>
      <c r="W49" s="162">
        <v>738.9</v>
      </c>
      <c r="X49" s="162">
        <v>1662.6</v>
      </c>
      <c r="Y49" s="164">
        <v>401.4</v>
      </c>
      <c r="Z49" s="164">
        <v>95.4</v>
      </c>
      <c r="AA49" s="164">
        <v>60</v>
      </c>
      <c r="AB49" s="164">
        <v>489.6</v>
      </c>
      <c r="AC49" s="164">
        <v>39.6</v>
      </c>
      <c r="AD49" s="164">
        <v>27</v>
      </c>
      <c r="AE49" s="163"/>
      <c r="AF49" s="164">
        <v>6.9</v>
      </c>
      <c r="AG49" s="162">
        <v>162939.75</v>
      </c>
    </row>
    <row r="50" spans="2:33">
      <c r="B50" s="160" t="s">
        <v>194</v>
      </c>
      <c r="C50" s="163"/>
      <c r="D50" s="161"/>
      <c r="E50" s="161"/>
      <c r="F50" s="161"/>
      <c r="G50" s="161"/>
      <c r="H50" s="161"/>
      <c r="I50" s="161"/>
      <c r="J50" s="161"/>
      <c r="K50" s="161"/>
      <c r="L50" s="161"/>
      <c r="M50" s="161"/>
      <c r="N50" s="161"/>
      <c r="O50" s="161"/>
      <c r="P50" s="162">
        <v>1386.3</v>
      </c>
      <c r="Q50" s="163"/>
      <c r="R50" s="163"/>
      <c r="S50" s="163"/>
      <c r="T50" s="161"/>
      <c r="U50" s="162">
        <v>3564.84</v>
      </c>
      <c r="V50" s="163"/>
      <c r="W50" s="161"/>
      <c r="X50" s="163"/>
      <c r="Y50" s="163"/>
      <c r="Z50" s="161"/>
      <c r="AA50" s="161"/>
      <c r="AB50" s="161"/>
      <c r="AC50" s="161"/>
      <c r="AD50" s="161"/>
      <c r="AE50" s="161"/>
      <c r="AF50" s="161"/>
      <c r="AG50" s="162">
        <v>4951.1400000000003</v>
      </c>
    </row>
    <row r="51" spans="2:33">
      <c r="B51" s="160" t="s">
        <v>96</v>
      </c>
      <c r="C51" s="161"/>
      <c r="D51" s="162">
        <v>700.8</v>
      </c>
      <c r="E51" s="161"/>
      <c r="F51" s="161"/>
      <c r="G51" s="162">
        <v>970.8</v>
      </c>
      <c r="H51" s="162">
        <v>10635</v>
      </c>
      <c r="I51" s="162">
        <v>60680.77</v>
      </c>
      <c r="J51" s="162">
        <v>3553.2</v>
      </c>
      <c r="K51" s="162">
        <v>411.84</v>
      </c>
      <c r="L51" s="161"/>
      <c r="M51" s="162">
        <v>350.28</v>
      </c>
      <c r="N51" s="162">
        <v>51953.58</v>
      </c>
      <c r="O51" s="162">
        <v>44682.75</v>
      </c>
      <c r="P51" s="161"/>
      <c r="Q51" s="164">
        <v>245.88</v>
      </c>
      <c r="R51" s="163"/>
      <c r="S51" s="163"/>
      <c r="T51" s="162">
        <v>1481.16</v>
      </c>
      <c r="U51" s="163"/>
      <c r="V51" s="163"/>
      <c r="W51" s="162">
        <v>49280.28</v>
      </c>
      <c r="X51" s="163"/>
      <c r="Y51" s="163"/>
      <c r="Z51" s="162">
        <v>11076.12</v>
      </c>
      <c r="AA51" s="164">
        <v>312.06</v>
      </c>
      <c r="AB51" s="163"/>
      <c r="AC51" s="163"/>
      <c r="AD51" s="163"/>
      <c r="AE51" s="163"/>
      <c r="AF51" s="163"/>
      <c r="AG51" s="162">
        <v>236334.52</v>
      </c>
    </row>
    <row r="52" spans="2:33">
      <c r="B52" s="160" t="s">
        <v>538</v>
      </c>
      <c r="C52" s="163"/>
      <c r="D52" s="161"/>
      <c r="E52" s="161"/>
      <c r="F52" s="161"/>
      <c r="G52" s="161"/>
      <c r="H52" s="162">
        <v>21918.6</v>
      </c>
      <c r="I52" s="162">
        <v>747.2</v>
      </c>
      <c r="J52" s="161"/>
      <c r="K52" s="161"/>
      <c r="L52" s="161"/>
      <c r="M52" s="161"/>
      <c r="N52" s="162">
        <v>190.16</v>
      </c>
      <c r="O52" s="162">
        <v>37227.1</v>
      </c>
      <c r="P52" s="162">
        <v>209.76</v>
      </c>
      <c r="Q52" s="161"/>
      <c r="R52" s="161"/>
      <c r="S52" s="161"/>
      <c r="T52" s="161"/>
      <c r="U52" s="161"/>
      <c r="V52" s="161"/>
      <c r="W52" s="161"/>
      <c r="X52" s="161"/>
      <c r="Y52" s="161"/>
      <c r="Z52" s="164">
        <v>484.4</v>
      </c>
      <c r="AA52" s="163"/>
      <c r="AB52" s="163"/>
      <c r="AC52" s="163"/>
      <c r="AD52" s="163"/>
      <c r="AE52" s="162">
        <v>14830.08</v>
      </c>
      <c r="AF52" s="163"/>
      <c r="AG52" s="162">
        <v>75607.3</v>
      </c>
    </row>
    <row r="53" spans="2:33">
      <c r="B53" s="160" t="s">
        <v>221</v>
      </c>
      <c r="C53" s="164">
        <v>4.6500000000000004</v>
      </c>
      <c r="D53" s="161"/>
      <c r="E53" s="161"/>
      <c r="F53" s="161"/>
      <c r="G53" s="161"/>
      <c r="H53" s="162">
        <v>1770.64</v>
      </c>
      <c r="I53" s="162">
        <v>667.96</v>
      </c>
      <c r="J53" s="162">
        <v>247</v>
      </c>
      <c r="K53" s="161"/>
      <c r="L53" s="162">
        <v>1934.88</v>
      </c>
      <c r="M53" s="161"/>
      <c r="N53" s="161"/>
      <c r="O53" s="161"/>
      <c r="P53" s="162">
        <v>1004.4</v>
      </c>
      <c r="Q53" s="161"/>
      <c r="R53" s="162">
        <v>368.82</v>
      </c>
      <c r="S53" s="161"/>
      <c r="T53" s="161"/>
      <c r="U53" s="161"/>
      <c r="V53" s="161"/>
      <c r="W53" s="161"/>
      <c r="X53" s="161"/>
      <c r="Y53" s="162">
        <v>484.12</v>
      </c>
      <c r="Z53" s="161"/>
      <c r="AA53" s="161"/>
      <c r="AB53" s="161"/>
      <c r="AC53" s="161"/>
      <c r="AD53" s="162">
        <v>1106.46</v>
      </c>
      <c r="AE53" s="161"/>
      <c r="AF53" s="161"/>
      <c r="AG53" s="162">
        <v>7588.93</v>
      </c>
    </row>
    <row r="54" spans="2:33">
      <c r="B54" s="160" t="s">
        <v>564</v>
      </c>
      <c r="C54" s="163"/>
      <c r="D54" s="162">
        <v>1132.6500000000001</v>
      </c>
      <c r="E54" s="162">
        <v>4646.7</v>
      </c>
      <c r="F54" s="162">
        <v>184261.5</v>
      </c>
      <c r="G54" s="162">
        <v>15865.65</v>
      </c>
      <c r="H54" s="162">
        <v>4124.25</v>
      </c>
      <c r="I54" s="162">
        <v>22364.1</v>
      </c>
      <c r="J54" s="162">
        <v>51390.45</v>
      </c>
      <c r="K54" s="162">
        <v>2272.0500000000002</v>
      </c>
      <c r="L54" s="162">
        <v>299.7</v>
      </c>
      <c r="M54" s="162">
        <v>6848.15</v>
      </c>
      <c r="N54" s="162">
        <v>16895.25</v>
      </c>
      <c r="O54" s="162">
        <v>26306.1</v>
      </c>
      <c r="P54" s="162">
        <v>182117.1</v>
      </c>
      <c r="Q54" s="162">
        <v>11095.77</v>
      </c>
      <c r="R54" s="162">
        <v>79973.100000000006</v>
      </c>
      <c r="S54" s="162">
        <v>236037.22</v>
      </c>
      <c r="T54" s="162">
        <v>251075.05</v>
      </c>
      <c r="U54" s="162">
        <v>73674</v>
      </c>
      <c r="V54" s="162">
        <v>106910.92</v>
      </c>
      <c r="W54" s="162">
        <v>17953.2</v>
      </c>
      <c r="X54" s="162">
        <v>79453.8</v>
      </c>
      <c r="Y54" s="162">
        <v>67634.25</v>
      </c>
      <c r="Z54" s="162">
        <v>15079.95</v>
      </c>
      <c r="AA54" s="162">
        <v>8576.1</v>
      </c>
      <c r="AB54" s="162">
        <v>73497.83</v>
      </c>
      <c r="AC54" s="164">
        <v>421.2</v>
      </c>
      <c r="AD54" s="162">
        <v>4396</v>
      </c>
      <c r="AE54" s="164">
        <v>36.450000000000003</v>
      </c>
      <c r="AF54" s="162">
        <v>2954.42</v>
      </c>
      <c r="AG54" s="162">
        <v>1547292.91</v>
      </c>
    </row>
    <row r="55" spans="2:33">
      <c r="B55" s="160" t="s">
        <v>531</v>
      </c>
      <c r="C55" s="161"/>
      <c r="D55" s="161"/>
      <c r="E55" s="161"/>
      <c r="F55" s="162">
        <v>161.82</v>
      </c>
      <c r="G55" s="161"/>
      <c r="H55" s="162">
        <v>15.04</v>
      </c>
      <c r="I55" s="161"/>
      <c r="J55" s="163"/>
      <c r="K55" s="161"/>
      <c r="L55" s="161"/>
      <c r="M55" s="162">
        <v>436.77</v>
      </c>
      <c r="N55" s="161"/>
      <c r="O55" s="161"/>
      <c r="P55" s="164">
        <v>36.69</v>
      </c>
      <c r="Q55" s="161"/>
      <c r="R55" s="161"/>
      <c r="S55" s="163"/>
      <c r="T55" s="163"/>
      <c r="U55" s="161"/>
      <c r="V55" s="163"/>
      <c r="W55" s="164">
        <v>124.6</v>
      </c>
      <c r="X55" s="163"/>
      <c r="Y55" s="161"/>
      <c r="Z55" s="163"/>
      <c r="AA55" s="164">
        <v>119.64</v>
      </c>
      <c r="AB55" s="163"/>
      <c r="AC55" s="163"/>
      <c r="AD55" s="163"/>
      <c r="AE55" s="163"/>
      <c r="AF55" s="163"/>
      <c r="AG55" s="164">
        <v>894.56</v>
      </c>
    </row>
    <row r="56" spans="2:33">
      <c r="B56" s="160" t="s">
        <v>93</v>
      </c>
      <c r="C56" s="163"/>
      <c r="D56" s="162">
        <v>2056.3200000000002</v>
      </c>
      <c r="E56" s="161"/>
      <c r="F56" s="162">
        <v>3422.3</v>
      </c>
      <c r="G56" s="162">
        <v>10443.34</v>
      </c>
      <c r="H56" s="162">
        <v>20182.82</v>
      </c>
      <c r="I56" s="162">
        <v>7934.5</v>
      </c>
      <c r="J56" s="164">
        <v>684.48</v>
      </c>
      <c r="K56" s="162">
        <v>5256</v>
      </c>
      <c r="L56" s="162">
        <v>5324.68</v>
      </c>
      <c r="M56" s="162">
        <v>409.62</v>
      </c>
      <c r="N56" s="162">
        <v>66</v>
      </c>
      <c r="O56" s="162">
        <v>343.86</v>
      </c>
      <c r="P56" s="162">
        <v>110</v>
      </c>
      <c r="Q56" s="162">
        <v>12318.9</v>
      </c>
      <c r="R56" s="162">
        <v>2506.5300000000002</v>
      </c>
      <c r="S56" s="164">
        <v>9.5299999999999994</v>
      </c>
      <c r="T56" s="162">
        <v>312</v>
      </c>
      <c r="U56" s="162">
        <v>1079.94</v>
      </c>
      <c r="V56" s="161"/>
      <c r="W56" s="164">
        <v>355.68</v>
      </c>
      <c r="X56" s="162">
        <v>672.76</v>
      </c>
      <c r="Y56" s="162">
        <v>11771.26</v>
      </c>
      <c r="Z56" s="164">
        <v>144.72</v>
      </c>
      <c r="AA56" s="164">
        <v>150.1</v>
      </c>
      <c r="AB56" s="163"/>
      <c r="AC56" s="163"/>
      <c r="AD56" s="162">
        <v>1316.12</v>
      </c>
      <c r="AE56" s="164">
        <v>66</v>
      </c>
      <c r="AF56" s="163"/>
      <c r="AG56" s="162">
        <v>86937.46</v>
      </c>
    </row>
    <row r="57" spans="2:33">
      <c r="B57" s="160" t="s">
        <v>265</v>
      </c>
      <c r="C57" s="161"/>
      <c r="D57" s="161"/>
      <c r="E57" s="161"/>
      <c r="F57" s="161"/>
      <c r="G57" s="161"/>
      <c r="H57" s="162">
        <v>1018.12</v>
      </c>
      <c r="I57" s="162">
        <v>460</v>
      </c>
      <c r="J57" s="163"/>
      <c r="K57" s="161"/>
      <c r="L57" s="161"/>
      <c r="M57" s="161"/>
      <c r="N57" s="161"/>
      <c r="O57" s="162">
        <v>2675.48</v>
      </c>
      <c r="P57" s="161"/>
      <c r="Q57" s="161"/>
      <c r="R57" s="161"/>
      <c r="S57" s="161"/>
      <c r="T57" s="161"/>
      <c r="U57" s="161"/>
      <c r="V57" s="161"/>
      <c r="W57" s="161"/>
      <c r="X57" s="161"/>
      <c r="Y57" s="161"/>
      <c r="Z57" s="162">
        <v>242.04</v>
      </c>
      <c r="AA57" s="161"/>
      <c r="AB57" s="161"/>
      <c r="AC57" s="161"/>
      <c r="AD57" s="161"/>
      <c r="AE57" s="161"/>
      <c r="AF57" s="161"/>
      <c r="AG57" s="162">
        <v>4395.6400000000003</v>
      </c>
    </row>
    <row r="58" spans="2:33">
      <c r="B58" s="160" t="s">
        <v>113</v>
      </c>
      <c r="C58" s="162">
        <v>120.12</v>
      </c>
      <c r="D58" s="162">
        <v>1446.12</v>
      </c>
      <c r="E58" s="162">
        <v>5187.3100000000004</v>
      </c>
      <c r="F58" s="162">
        <v>2757.45</v>
      </c>
      <c r="G58" s="162">
        <v>2509.5300000000002</v>
      </c>
      <c r="H58" s="162">
        <v>12807.85</v>
      </c>
      <c r="I58" s="162">
        <v>3546.94</v>
      </c>
      <c r="J58" s="164">
        <v>539.88</v>
      </c>
      <c r="K58" s="161"/>
      <c r="L58" s="162">
        <v>15883.93</v>
      </c>
      <c r="M58" s="162">
        <v>22123.61</v>
      </c>
      <c r="N58" s="162">
        <v>5810.43</v>
      </c>
      <c r="O58" s="162">
        <v>10042.36</v>
      </c>
      <c r="P58" s="162">
        <v>3697.77</v>
      </c>
      <c r="Q58" s="162">
        <v>1195.2</v>
      </c>
      <c r="R58" s="162">
        <v>756.96</v>
      </c>
      <c r="S58" s="162">
        <v>178.08</v>
      </c>
      <c r="T58" s="162">
        <v>1125.54</v>
      </c>
      <c r="U58" s="162">
        <v>27789.25</v>
      </c>
      <c r="V58" s="162">
        <v>14185.85</v>
      </c>
      <c r="W58" s="161"/>
      <c r="X58" s="162">
        <v>2005.08</v>
      </c>
      <c r="Y58" s="162">
        <v>15867</v>
      </c>
      <c r="Z58" s="162">
        <v>19346.560000000001</v>
      </c>
      <c r="AA58" s="162">
        <v>4691.66</v>
      </c>
      <c r="AB58" s="162">
        <v>2727.42</v>
      </c>
      <c r="AC58" s="161"/>
      <c r="AD58" s="162">
        <v>5848.29</v>
      </c>
      <c r="AE58" s="162">
        <v>522.6</v>
      </c>
      <c r="AF58" s="162">
        <v>19598.28</v>
      </c>
      <c r="AG58" s="162">
        <v>202311.08</v>
      </c>
    </row>
    <row r="59" spans="2:33">
      <c r="B59" s="160" t="s">
        <v>62</v>
      </c>
      <c r="C59" s="161"/>
      <c r="D59" s="162">
        <v>2743.61</v>
      </c>
      <c r="E59" s="162">
        <v>609.24</v>
      </c>
      <c r="F59" s="162">
        <v>304.62</v>
      </c>
      <c r="G59" s="162">
        <v>40171.120000000003</v>
      </c>
      <c r="H59" s="162">
        <v>21459.46</v>
      </c>
      <c r="I59" s="161"/>
      <c r="J59" s="164">
        <v>93.48</v>
      </c>
      <c r="K59" s="162">
        <v>1982.22</v>
      </c>
      <c r="L59" s="161"/>
      <c r="M59" s="162">
        <v>18538.439999999999</v>
      </c>
      <c r="N59" s="162">
        <v>23538.84</v>
      </c>
      <c r="O59" s="162">
        <v>26911.38</v>
      </c>
      <c r="P59" s="162">
        <v>913.86</v>
      </c>
      <c r="Q59" s="163"/>
      <c r="R59" s="162">
        <v>8534.6</v>
      </c>
      <c r="S59" s="162">
        <v>1114.02</v>
      </c>
      <c r="T59" s="162">
        <v>107.6</v>
      </c>
      <c r="U59" s="162">
        <v>68375.429999999993</v>
      </c>
      <c r="V59" s="162">
        <v>7467.36</v>
      </c>
      <c r="W59" s="162">
        <v>46490.79</v>
      </c>
      <c r="X59" s="162">
        <v>3237.96</v>
      </c>
      <c r="Y59" s="162">
        <v>45445.82</v>
      </c>
      <c r="Z59" s="162">
        <v>43547.5</v>
      </c>
      <c r="AA59" s="162">
        <v>3073.18</v>
      </c>
      <c r="AB59" s="162">
        <v>4206.93</v>
      </c>
      <c r="AC59" s="164">
        <v>304.62</v>
      </c>
      <c r="AD59" s="162">
        <v>5035.7700000000004</v>
      </c>
      <c r="AE59" s="163"/>
      <c r="AF59" s="164">
        <v>290.88</v>
      </c>
      <c r="AG59" s="162">
        <v>374498.73</v>
      </c>
    </row>
    <row r="60" spans="2:33">
      <c r="B60" s="160" t="s">
        <v>145</v>
      </c>
      <c r="C60" s="161"/>
      <c r="D60" s="161"/>
      <c r="E60" s="161"/>
      <c r="F60" s="161"/>
      <c r="G60" s="161"/>
      <c r="H60" s="161"/>
      <c r="I60" s="161"/>
      <c r="J60" s="163"/>
      <c r="K60" s="161"/>
      <c r="L60" s="161"/>
      <c r="M60" s="161"/>
      <c r="N60" s="161"/>
      <c r="O60" s="161"/>
      <c r="P60" s="161"/>
      <c r="Q60" s="163"/>
      <c r="R60" s="161"/>
      <c r="S60" s="161"/>
      <c r="T60" s="162">
        <v>179972.9</v>
      </c>
      <c r="U60" s="161"/>
      <c r="V60" s="162">
        <v>26188.560000000001</v>
      </c>
      <c r="W60" s="164">
        <v>466.08</v>
      </c>
      <c r="X60" s="162">
        <v>1214.1600000000001</v>
      </c>
      <c r="Y60" s="161"/>
      <c r="Z60" s="161"/>
      <c r="AA60" s="161"/>
      <c r="AB60" s="162">
        <v>1590</v>
      </c>
      <c r="AC60" s="161"/>
      <c r="AD60" s="161"/>
      <c r="AE60" s="161"/>
      <c r="AF60" s="161"/>
      <c r="AG60" s="162">
        <v>209431.7</v>
      </c>
    </row>
    <row r="61" spans="2:33">
      <c r="B61" s="160" t="s">
        <v>141</v>
      </c>
      <c r="C61" s="162">
        <v>97.38</v>
      </c>
      <c r="D61" s="162">
        <v>303.19</v>
      </c>
      <c r="E61" s="162">
        <v>480.93</v>
      </c>
      <c r="F61" s="162">
        <v>1191.06</v>
      </c>
      <c r="G61" s="161"/>
      <c r="H61" s="162">
        <v>78.88</v>
      </c>
      <c r="I61" s="162">
        <v>31.55</v>
      </c>
      <c r="J61" s="161"/>
      <c r="K61" s="161"/>
      <c r="L61" s="162">
        <v>13802.43</v>
      </c>
      <c r="M61" s="161"/>
      <c r="N61" s="162">
        <v>687.76</v>
      </c>
      <c r="O61" s="162">
        <v>1059.8399999999999</v>
      </c>
      <c r="P61" s="162">
        <v>546.96</v>
      </c>
      <c r="Q61" s="163"/>
      <c r="R61" s="161"/>
      <c r="S61" s="162">
        <v>268.18</v>
      </c>
      <c r="T61" s="162">
        <v>485.95</v>
      </c>
      <c r="U61" s="161"/>
      <c r="V61" s="163"/>
      <c r="W61" s="164">
        <v>30.66</v>
      </c>
      <c r="X61" s="161"/>
      <c r="Y61" s="162">
        <v>68.36</v>
      </c>
      <c r="Z61" s="162">
        <v>18748.96</v>
      </c>
      <c r="AA61" s="162">
        <v>31.55</v>
      </c>
      <c r="AB61" s="161"/>
      <c r="AC61" s="161"/>
      <c r="AD61" s="161"/>
      <c r="AE61" s="161"/>
      <c r="AF61" s="162">
        <v>6921.55</v>
      </c>
      <c r="AG61" s="162">
        <v>44835.19</v>
      </c>
    </row>
    <row r="62" spans="2:33">
      <c r="B62" s="160" t="s">
        <v>39</v>
      </c>
      <c r="C62" s="162">
        <v>1217.5</v>
      </c>
      <c r="D62" s="162">
        <v>1237.3900000000001</v>
      </c>
      <c r="E62" s="162">
        <v>475.7</v>
      </c>
      <c r="F62" s="162">
        <v>13212.88</v>
      </c>
      <c r="G62" s="162">
        <v>473342.79</v>
      </c>
      <c r="H62" s="162">
        <v>135.84</v>
      </c>
      <c r="I62" s="162">
        <v>442.8</v>
      </c>
      <c r="J62" s="162">
        <v>471.19</v>
      </c>
      <c r="K62" s="162">
        <v>3997.61</v>
      </c>
      <c r="L62" s="161"/>
      <c r="M62" s="162">
        <v>419215.19</v>
      </c>
      <c r="N62" s="162">
        <v>39820.21</v>
      </c>
      <c r="O62" s="162">
        <v>4094</v>
      </c>
      <c r="P62" s="162">
        <v>3109.76</v>
      </c>
      <c r="Q62" s="164">
        <v>146.16</v>
      </c>
      <c r="R62" s="162">
        <v>10988.68</v>
      </c>
      <c r="S62" s="162">
        <v>1490.91</v>
      </c>
      <c r="T62" s="162">
        <v>185641.4</v>
      </c>
      <c r="U62" s="162">
        <v>134486.89000000001</v>
      </c>
      <c r="V62" s="161"/>
      <c r="W62" s="164">
        <v>37.659999999999997</v>
      </c>
      <c r="X62" s="162">
        <v>3551.45</v>
      </c>
      <c r="Y62" s="162">
        <v>2493.2600000000002</v>
      </c>
      <c r="Z62" s="162">
        <v>3260.89</v>
      </c>
      <c r="AA62" s="162">
        <v>8971.7999999999993</v>
      </c>
      <c r="AB62" s="162">
        <v>366210.59</v>
      </c>
      <c r="AC62" s="162">
        <v>3308.01</v>
      </c>
      <c r="AD62" s="161"/>
      <c r="AE62" s="162">
        <v>932.89</v>
      </c>
      <c r="AF62" s="162">
        <v>2911.94</v>
      </c>
      <c r="AG62" s="162">
        <v>1685205.39</v>
      </c>
    </row>
    <row r="63" spans="2:33">
      <c r="B63" s="160" t="s">
        <v>513</v>
      </c>
      <c r="C63" s="163"/>
      <c r="D63" s="161"/>
      <c r="E63" s="161"/>
      <c r="F63" s="162">
        <v>27332</v>
      </c>
      <c r="G63" s="162">
        <v>12794.06</v>
      </c>
      <c r="H63" s="162">
        <v>25.16</v>
      </c>
      <c r="I63" s="161"/>
      <c r="J63" s="161"/>
      <c r="K63" s="161"/>
      <c r="L63" s="161"/>
      <c r="M63" s="162">
        <v>23170.44</v>
      </c>
      <c r="N63" s="161"/>
      <c r="O63" s="161"/>
      <c r="P63" s="161"/>
      <c r="Q63" s="163"/>
      <c r="R63" s="161"/>
      <c r="S63" s="161"/>
      <c r="T63" s="162">
        <v>32711.25</v>
      </c>
      <c r="U63" s="161"/>
      <c r="V63" s="161"/>
      <c r="W63" s="161"/>
      <c r="X63" s="164">
        <v>133.47999999999999</v>
      </c>
      <c r="Y63" s="161"/>
      <c r="Z63" s="161"/>
      <c r="AA63" s="162">
        <v>4741.09</v>
      </c>
      <c r="AB63" s="162">
        <v>19853.45</v>
      </c>
      <c r="AC63" s="161"/>
      <c r="AD63" s="161"/>
      <c r="AE63" s="162">
        <v>24.62</v>
      </c>
      <c r="AF63" s="161"/>
      <c r="AG63" s="162">
        <v>120785.55</v>
      </c>
    </row>
    <row r="64" spans="2:33">
      <c r="B64" s="160" t="s">
        <v>232</v>
      </c>
      <c r="C64" s="162">
        <v>87.05</v>
      </c>
      <c r="D64" s="161"/>
      <c r="E64" s="161"/>
      <c r="F64" s="162">
        <v>305.76</v>
      </c>
      <c r="G64" s="162">
        <v>38.22</v>
      </c>
      <c r="H64" s="162">
        <v>16294.23</v>
      </c>
      <c r="I64" s="162">
        <v>8749.16</v>
      </c>
      <c r="J64" s="161"/>
      <c r="K64" s="162">
        <v>524.15</v>
      </c>
      <c r="L64" s="162">
        <v>362.78</v>
      </c>
      <c r="M64" s="162">
        <v>2923.66</v>
      </c>
      <c r="N64" s="162">
        <v>68.44</v>
      </c>
      <c r="O64" s="162">
        <v>11498.1</v>
      </c>
      <c r="P64" s="162">
        <v>1406.39</v>
      </c>
      <c r="Q64" s="163"/>
      <c r="R64" s="162">
        <v>7289.92</v>
      </c>
      <c r="S64" s="162">
        <v>1527.09</v>
      </c>
      <c r="T64" s="162">
        <v>1302.22</v>
      </c>
      <c r="U64" s="161"/>
      <c r="V64" s="162">
        <v>6645.9</v>
      </c>
      <c r="W64" s="161"/>
      <c r="X64" s="164">
        <v>59.48</v>
      </c>
      <c r="Y64" s="162">
        <v>2637.45</v>
      </c>
      <c r="Z64" s="162">
        <v>9312.4500000000007</v>
      </c>
      <c r="AA64" s="162">
        <v>1562.15</v>
      </c>
      <c r="AB64" s="162">
        <v>12461.8</v>
      </c>
      <c r="AC64" s="162">
        <v>4332.5200000000004</v>
      </c>
      <c r="AD64" s="162">
        <v>216.37</v>
      </c>
      <c r="AE64" s="162">
        <v>136.13</v>
      </c>
      <c r="AF64" s="161"/>
      <c r="AG64" s="162">
        <v>89741.42</v>
      </c>
    </row>
    <row r="65" spans="2:33">
      <c r="B65" s="160" t="s">
        <v>172</v>
      </c>
      <c r="C65" s="164">
        <v>786.78</v>
      </c>
      <c r="D65" s="162">
        <v>333.24</v>
      </c>
      <c r="E65" s="162">
        <v>9535.08</v>
      </c>
      <c r="F65" s="162">
        <v>112.2</v>
      </c>
      <c r="G65" s="161"/>
      <c r="H65" s="162">
        <v>1067.8800000000001</v>
      </c>
      <c r="I65" s="162">
        <v>559.20000000000005</v>
      </c>
      <c r="J65" s="161"/>
      <c r="K65" s="161"/>
      <c r="L65" s="161"/>
      <c r="M65" s="162">
        <v>22039.599999999999</v>
      </c>
      <c r="N65" s="161"/>
      <c r="O65" s="162">
        <v>153.84</v>
      </c>
      <c r="P65" s="162">
        <v>1936.8</v>
      </c>
      <c r="Q65" s="163"/>
      <c r="R65" s="161"/>
      <c r="S65" s="161"/>
      <c r="T65" s="161"/>
      <c r="U65" s="161"/>
      <c r="V65" s="162">
        <v>20268.96</v>
      </c>
      <c r="W65" s="162">
        <v>1049.04</v>
      </c>
      <c r="X65" s="161"/>
      <c r="Y65" s="162">
        <v>3266.64</v>
      </c>
      <c r="Z65" s="162">
        <v>8278.56</v>
      </c>
      <c r="AA65" s="162">
        <v>9272.66</v>
      </c>
      <c r="AB65" s="162">
        <v>31180.18</v>
      </c>
      <c r="AC65" s="163"/>
      <c r="AD65" s="163"/>
      <c r="AE65" s="163"/>
      <c r="AF65" s="163"/>
      <c r="AG65" s="162">
        <v>109840.66</v>
      </c>
    </row>
    <row r="66" spans="2:33">
      <c r="B66" s="160" t="s">
        <v>530</v>
      </c>
      <c r="C66" s="162">
        <v>99.17</v>
      </c>
      <c r="D66" s="161"/>
      <c r="E66" s="161"/>
      <c r="F66" s="161"/>
      <c r="G66" s="161"/>
      <c r="H66" s="162">
        <v>9319.68</v>
      </c>
      <c r="I66" s="162">
        <v>1721.76</v>
      </c>
      <c r="J66" s="162">
        <v>10328.15</v>
      </c>
      <c r="K66" s="162">
        <v>33.76</v>
      </c>
      <c r="L66" s="162">
        <v>6.33</v>
      </c>
      <c r="M66" s="162">
        <v>4316.5600000000004</v>
      </c>
      <c r="N66" s="162">
        <v>5476.19</v>
      </c>
      <c r="O66" s="162">
        <v>303.83999999999997</v>
      </c>
      <c r="P66" s="162">
        <v>101.28</v>
      </c>
      <c r="Q66" s="163"/>
      <c r="R66" s="161"/>
      <c r="S66" s="162">
        <v>6.33</v>
      </c>
      <c r="T66" s="162">
        <v>21.1</v>
      </c>
      <c r="U66" s="162">
        <v>13656.41</v>
      </c>
      <c r="V66" s="162">
        <v>147.6</v>
      </c>
      <c r="W66" s="161"/>
      <c r="X66" s="161"/>
      <c r="Y66" s="161"/>
      <c r="Z66" s="161"/>
      <c r="AA66" s="161"/>
      <c r="AB66" s="162">
        <v>162.47</v>
      </c>
      <c r="AC66" s="161"/>
      <c r="AD66" s="161"/>
      <c r="AE66" s="161"/>
      <c r="AF66" s="161"/>
      <c r="AG66" s="162">
        <v>45700.63</v>
      </c>
    </row>
    <row r="67" spans="2:33">
      <c r="B67" s="160" t="s">
        <v>125</v>
      </c>
      <c r="C67" s="162">
        <v>513.72</v>
      </c>
      <c r="D67" s="162">
        <v>1942.79</v>
      </c>
      <c r="E67" s="162">
        <v>9886.2099999999991</v>
      </c>
      <c r="F67" s="162">
        <v>2414.7600000000002</v>
      </c>
      <c r="G67" s="162">
        <v>8622.9</v>
      </c>
      <c r="H67" s="162">
        <v>5163.84</v>
      </c>
      <c r="I67" s="162">
        <v>906.3</v>
      </c>
      <c r="J67" s="162">
        <v>58.54</v>
      </c>
      <c r="K67" s="162">
        <v>160</v>
      </c>
      <c r="L67" s="162">
        <v>3864.21</v>
      </c>
      <c r="M67" s="162">
        <v>7144.39</v>
      </c>
      <c r="N67" s="162">
        <v>3749.11</v>
      </c>
      <c r="O67" s="162">
        <v>4592.28</v>
      </c>
      <c r="P67" s="162">
        <v>10687.36</v>
      </c>
      <c r="Q67" s="164">
        <v>534.72</v>
      </c>
      <c r="R67" s="162">
        <v>8458.16</v>
      </c>
      <c r="S67" s="162">
        <v>38488.33</v>
      </c>
      <c r="T67" s="162">
        <v>25076.95</v>
      </c>
      <c r="U67" s="162">
        <v>22396.68</v>
      </c>
      <c r="V67" s="162">
        <v>21173.07</v>
      </c>
      <c r="W67" s="162">
        <v>17468.990000000002</v>
      </c>
      <c r="X67" s="162">
        <v>2112.42</v>
      </c>
      <c r="Y67" s="162">
        <v>13192.19</v>
      </c>
      <c r="Z67" s="162">
        <v>48668.29</v>
      </c>
      <c r="AA67" s="162">
        <v>20469.5</v>
      </c>
      <c r="AB67" s="162">
        <v>35473.57</v>
      </c>
      <c r="AC67" s="162">
        <v>4169.57</v>
      </c>
      <c r="AD67" s="162">
        <v>50483.42</v>
      </c>
      <c r="AE67" s="162">
        <v>10078.07</v>
      </c>
      <c r="AF67" s="162">
        <v>10329.57</v>
      </c>
      <c r="AG67" s="162">
        <v>388279.91</v>
      </c>
    </row>
    <row r="68" spans="2:33">
      <c r="B68" s="160" t="s">
        <v>567</v>
      </c>
      <c r="C68" s="161"/>
      <c r="D68" s="162">
        <v>40165.730000000003</v>
      </c>
      <c r="E68" s="162">
        <v>24711.24</v>
      </c>
      <c r="F68" s="162">
        <v>192.28</v>
      </c>
      <c r="G68" s="162">
        <v>158.69999999999999</v>
      </c>
      <c r="H68" s="161"/>
      <c r="I68" s="162">
        <v>8780.9599999999991</v>
      </c>
      <c r="J68" s="162">
        <v>17479.32</v>
      </c>
      <c r="K68" s="162">
        <v>28707.35</v>
      </c>
      <c r="L68" s="162">
        <v>4112</v>
      </c>
      <c r="M68" s="162">
        <v>255.3</v>
      </c>
      <c r="N68" s="162">
        <v>489.55</v>
      </c>
      <c r="O68" s="162">
        <v>16456.349999999999</v>
      </c>
      <c r="P68" s="162">
        <v>4751.3999999999996</v>
      </c>
      <c r="Q68" s="163"/>
      <c r="R68" s="162">
        <v>63271.51</v>
      </c>
      <c r="S68" s="162">
        <v>13006.24</v>
      </c>
      <c r="T68" s="162">
        <v>37002.230000000003</v>
      </c>
      <c r="U68" s="162">
        <v>11166.77</v>
      </c>
      <c r="V68" s="164">
        <v>690</v>
      </c>
      <c r="W68" s="164">
        <v>55.44</v>
      </c>
      <c r="X68" s="164">
        <v>206</v>
      </c>
      <c r="Y68" s="162">
        <v>8.99</v>
      </c>
      <c r="Z68" s="164">
        <v>506</v>
      </c>
      <c r="AA68" s="162">
        <v>3305.1</v>
      </c>
      <c r="AB68" s="162">
        <v>66484.990000000005</v>
      </c>
      <c r="AC68" s="164">
        <v>632.22</v>
      </c>
      <c r="AD68" s="162">
        <v>44075.08</v>
      </c>
      <c r="AE68" s="162">
        <v>8949.4</v>
      </c>
      <c r="AF68" s="162">
        <v>1015.45</v>
      </c>
      <c r="AG68" s="162">
        <v>396635.6</v>
      </c>
    </row>
    <row r="69" spans="2:33">
      <c r="B69" s="160" t="s">
        <v>297</v>
      </c>
      <c r="C69" s="161"/>
      <c r="D69" s="161"/>
      <c r="E69" s="161"/>
      <c r="F69" s="161"/>
      <c r="G69" s="162">
        <v>982.58</v>
      </c>
      <c r="H69" s="161"/>
      <c r="I69" s="162">
        <v>854.7</v>
      </c>
      <c r="J69" s="161"/>
      <c r="K69" s="161"/>
      <c r="L69" s="162">
        <v>9.24</v>
      </c>
      <c r="M69" s="161"/>
      <c r="N69" s="161"/>
      <c r="O69" s="161"/>
      <c r="P69" s="163"/>
      <c r="Q69" s="161"/>
      <c r="R69" s="163"/>
      <c r="S69" s="161"/>
      <c r="T69" s="161"/>
      <c r="U69" s="161"/>
      <c r="V69" s="161"/>
      <c r="W69" s="161"/>
      <c r="X69" s="163"/>
      <c r="Y69" s="162">
        <v>1190.0999999999999</v>
      </c>
      <c r="Z69" s="164">
        <v>449.57</v>
      </c>
      <c r="AA69" s="163"/>
      <c r="AB69" s="163"/>
      <c r="AC69" s="163"/>
      <c r="AD69" s="163"/>
      <c r="AE69" s="163"/>
      <c r="AF69" s="163"/>
      <c r="AG69" s="162">
        <v>3486.19</v>
      </c>
    </row>
    <row r="70" spans="2:33">
      <c r="B70" s="160" t="s">
        <v>155</v>
      </c>
      <c r="C70" s="161"/>
      <c r="D70" s="161"/>
      <c r="E70" s="162">
        <v>6701.56</v>
      </c>
      <c r="F70" s="162">
        <v>6638.5</v>
      </c>
      <c r="G70" s="162">
        <v>3261.56</v>
      </c>
      <c r="H70" s="162">
        <v>554.91</v>
      </c>
      <c r="I70" s="162">
        <v>1113.74</v>
      </c>
      <c r="J70" s="161"/>
      <c r="K70" s="161"/>
      <c r="L70" s="162">
        <v>209.4</v>
      </c>
      <c r="M70" s="162">
        <v>3856.98</v>
      </c>
      <c r="N70" s="162">
        <v>3945.84</v>
      </c>
      <c r="O70" s="161"/>
      <c r="P70" s="161"/>
      <c r="Q70" s="162">
        <v>286</v>
      </c>
      <c r="R70" s="161"/>
      <c r="S70" s="162">
        <v>10805.66</v>
      </c>
      <c r="T70" s="161"/>
      <c r="U70" s="161"/>
      <c r="V70" s="161"/>
      <c r="W70" s="161"/>
      <c r="X70" s="161"/>
      <c r="Y70" s="161"/>
      <c r="Z70" s="161"/>
      <c r="AA70" s="161"/>
      <c r="AB70" s="162">
        <v>838.74</v>
      </c>
      <c r="AC70" s="162">
        <v>523.5</v>
      </c>
      <c r="AD70" s="161"/>
      <c r="AE70" s="161"/>
      <c r="AF70" s="161"/>
      <c r="AG70" s="162">
        <v>38736.39</v>
      </c>
    </row>
    <row r="71" spans="2:33">
      <c r="B71" s="160" t="s">
        <v>532</v>
      </c>
      <c r="C71" s="162">
        <v>1312.51</v>
      </c>
      <c r="D71" s="161"/>
      <c r="E71" s="161"/>
      <c r="F71" s="162">
        <v>438.75</v>
      </c>
      <c r="G71" s="162">
        <v>17910.240000000002</v>
      </c>
      <c r="H71" s="162">
        <v>62.48</v>
      </c>
      <c r="I71" s="161"/>
      <c r="J71" s="161"/>
      <c r="K71" s="161"/>
      <c r="L71" s="162">
        <v>12477.05</v>
      </c>
      <c r="M71" s="162">
        <v>573.83000000000004</v>
      </c>
      <c r="N71" s="162">
        <v>353123.55</v>
      </c>
      <c r="O71" s="162">
        <v>3101.28</v>
      </c>
      <c r="P71" s="161"/>
      <c r="Q71" s="161"/>
      <c r="R71" s="161"/>
      <c r="S71" s="161"/>
      <c r="T71" s="162">
        <v>19365.25</v>
      </c>
      <c r="U71" s="162">
        <v>228985.4</v>
      </c>
      <c r="V71" s="162">
        <v>41892.019999999997</v>
      </c>
      <c r="W71" s="162">
        <v>3507.34</v>
      </c>
      <c r="X71" s="162">
        <v>179.63</v>
      </c>
      <c r="Y71" s="162">
        <v>1748.78</v>
      </c>
      <c r="Z71" s="162">
        <v>4371.1000000000004</v>
      </c>
      <c r="AA71" s="161"/>
      <c r="AB71" s="162">
        <v>141210.67000000001</v>
      </c>
      <c r="AC71" s="162">
        <v>1028.8</v>
      </c>
      <c r="AD71" s="162">
        <v>154326.14000000001</v>
      </c>
      <c r="AE71" s="162">
        <v>7490.18</v>
      </c>
      <c r="AF71" s="162">
        <v>38543.39</v>
      </c>
      <c r="AG71" s="162">
        <v>1031648.39</v>
      </c>
    </row>
    <row r="72" spans="2:33">
      <c r="B72" s="160" t="s">
        <v>57</v>
      </c>
      <c r="C72" s="162">
        <v>296.52</v>
      </c>
      <c r="D72" s="162">
        <v>296.05</v>
      </c>
      <c r="E72" s="162">
        <v>92314.559999999998</v>
      </c>
      <c r="F72" s="162">
        <v>187344.44</v>
      </c>
      <c r="G72" s="162">
        <v>305.52</v>
      </c>
      <c r="H72" s="162">
        <v>2119.9499999999998</v>
      </c>
      <c r="I72" s="162">
        <v>128627.54</v>
      </c>
      <c r="J72" s="162">
        <v>332.4</v>
      </c>
      <c r="K72" s="162">
        <v>709.92</v>
      </c>
      <c r="L72" s="162">
        <v>152.76</v>
      </c>
      <c r="M72" s="161"/>
      <c r="N72" s="162">
        <v>283.32</v>
      </c>
      <c r="O72" s="162">
        <v>163494.12</v>
      </c>
      <c r="P72" s="162">
        <v>910.14</v>
      </c>
      <c r="Q72" s="162">
        <v>22836.240000000002</v>
      </c>
      <c r="R72" s="161"/>
      <c r="S72" s="162">
        <v>3136.83</v>
      </c>
      <c r="T72" s="161"/>
      <c r="U72" s="162">
        <v>1295.04</v>
      </c>
      <c r="V72" s="162">
        <v>195596.88</v>
      </c>
      <c r="W72" s="162">
        <v>8457.1200000000008</v>
      </c>
      <c r="X72" s="162">
        <v>9997.44</v>
      </c>
      <c r="Y72" s="162">
        <v>7205.4</v>
      </c>
      <c r="Z72" s="162">
        <v>4031.64</v>
      </c>
      <c r="AA72" s="162">
        <v>74.8</v>
      </c>
      <c r="AB72" s="162">
        <v>376.59</v>
      </c>
      <c r="AC72" s="161"/>
      <c r="AD72" s="161"/>
      <c r="AE72" s="162">
        <v>1236</v>
      </c>
      <c r="AF72" s="161"/>
      <c r="AG72" s="162">
        <v>831431.22</v>
      </c>
    </row>
    <row r="73" spans="2:33">
      <c r="B73" s="160" t="s">
        <v>132</v>
      </c>
      <c r="C73" s="163"/>
      <c r="D73" s="162">
        <v>8310</v>
      </c>
      <c r="E73" s="162">
        <v>11160</v>
      </c>
      <c r="F73" s="162">
        <v>35847.879999999997</v>
      </c>
      <c r="G73" s="162">
        <v>82719.08</v>
      </c>
      <c r="H73" s="162">
        <v>55484.14</v>
      </c>
      <c r="I73" s="162">
        <v>60330.36</v>
      </c>
      <c r="J73" s="162">
        <v>36080.42</v>
      </c>
      <c r="K73" s="162">
        <v>10775.6</v>
      </c>
      <c r="L73" s="162">
        <v>1895.5</v>
      </c>
      <c r="M73" s="162">
        <v>2.7</v>
      </c>
      <c r="N73" s="162">
        <v>36780.28</v>
      </c>
      <c r="O73" s="162">
        <v>40083.06</v>
      </c>
      <c r="P73" s="162">
        <v>1894.56</v>
      </c>
      <c r="Q73" s="162">
        <v>13294</v>
      </c>
      <c r="R73" s="162">
        <v>1351.97</v>
      </c>
      <c r="S73" s="162">
        <v>768.97</v>
      </c>
      <c r="T73" s="162">
        <v>37201.410000000003</v>
      </c>
      <c r="U73" s="162">
        <v>98850.54</v>
      </c>
      <c r="V73" s="162">
        <v>15062.4</v>
      </c>
      <c r="W73" s="162">
        <v>22026</v>
      </c>
      <c r="X73" s="162">
        <v>4395</v>
      </c>
      <c r="Y73" s="162">
        <v>15866.3</v>
      </c>
      <c r="Z73" s="162">
        <v>38887.96</v>
      </c>
      <c r="AA73" s="162">
        <v>1042.25</v>
      </c>
      <c r="AB73" s="162">
        <v>3709.35</v>
      </c>
      <c r="AC73" s="162">
        <v>16.2</v>
      </c>
      <c r="AD73" s="162">
        <v>3738.9</v>
      </c>
      <c r="AE73" s="162">
        <v>2308.3000000000002</v>
      </c>
      <c r="AF73" s="162">
        <v>55706.47</v>
      </c>
      <c r="AG73" s="162">
        <v>695589.6</v>
      </c>
    </row>
    <row r="74" spans="2:33">
      <c r="B74" s="160" t="s">
        <v>47</v>
      </c>
      <c r="C74" s="161"/>
      <c r="D74" s="161"/>
      <c r="E74" s="162">
        <v>1168.53</v>
      </c>
      <c r="F74" s="162">
        <v>385</v>
      </c>
      <c r="G74" s="162">
        <v>5303.4</v>
      </c>
      <c r="H74" s="162">
        <v>765648.64</v>
      </c>
      <c r="I74" s="162">
        <v>255</v>
      </c>
      <c r="J74" s="164">
        <v>108</v>
      </c>
      <c r="K74" s="162">
        <v>375</v>
      </c>
      <c r="L74" s="162">
        <v>34020.97</v>
      </c>
      <c r="M74" s="162">
        <v>122896.16</v>
      </c>
      <c r="N74" s="162">
        <v>603812.86</v>
      </c>
      <c r="O74" s="162">
        <v>2458.8000000000002</v>
      </c>
      <c r="P74" s="162">
        <v>6.56</v>
      </c>
      <c r="Q74" s="163"/>
      <c r="R74" s="161"/>
      <c r="S74" s="162">
        <v>29087.64</v>
      </c>
      <c r="T74" s="161"/>
      <c r="U74" s="161"/>
      <c r="V74" s="162">
        <v>1455.78</v>
      </c>
      <c r="W74" s="164">
        <v>108</v>
      </c>
      <c r="X74" s="163"/>
      <c r="Y74" s="162">
        <v>759779.72</v>
      </c>
      <c r="Z74" s="162">
        <v>6088.2</v>
      </c>
      <c r="AA74" s="162">
        <v>53991</v>
      </c>
      <c r="AB74" s="162">
        <v>695011.54</v>
      </c>
      <c r="AC74" s="164">
        <v>441.72</v>
      </c>
      <c r="AD74" s="164">
        <v>594</v>
      </c>
      <c r="AE74" s="163"/>
      <c r="AF74" s="162">
        <v>1973.76</v>
      </c>
      <c r="AG74" s="162">
        <v>3084970.28</v>
      </c>
    </row>
    <row r="75" spans="2:33">
      <c r="B75" s="160" t="s">
        <v>519</v>
      </c>
      <c r="C75" s="161"/>
      <c r="D75" s="161"/>
      <c r="E75" s="161"/>
      <c r="F75" s="161"/>
      <c r="G75" s="161"/>
      <c r="H75" s="161"/>
      <c r="I75" s="161"/>
      <c r="J75" s="161"/>
      <c r="K75" s="162">
        <v>2824.2</v>
      </c>
      <c r="L75" s="162">
        <v>42486.48</v>
      </c>
      <c r="M75" s="162">
        <v>39854.04</v>
      </c>
      <c r="N75" s="162">
        <v>62360.79</v>
      </c>
      <c r="O75" s="162">
        <v>1156.05</v>
      </c>
      <c r="P75" s="161"/>
      <c r="Q75" s="163"/>
      <c r="R75" s="161"/>
      <c r="S75" s="161"/>
      <c r="T75" s="161"/>
      <c r="U75" s="162">
        <v>71581.5</v>
      </c>
      <c r="V75" s="162">
        <v>7628.85</v>
      </c>
      <c r="W75" s="164">
        <v>259.08</v>
      </c>
      <c r="X75" s="163"/>
      <c r="Y75" s="162">
        <v>989.15</v>
      </c>
      <c r="Z75" s="164">
        <v>19.52</v>
      </c>
      <c r="AA75" s="163"/>
      <c r="AB75" s="163"/>
      <c r="AC75" s="163"/>
      <c r="AD75" s="163"/>
      <c r="AE75" s="163"/>
      <c r="AF75" s="162">
        <v>1295.4000000000001</v>
      </c>
      <c r="AG75" s="162">
        <v>230455.06</v>
      </c>
    </row>
    <row r="76" spans="2:33">
      <c r="B76" s="160" t="s">
        <v>517</v>
      </c>
      <c r="C76" s="161"/>
      <c r="D76" s="161"/>
      <c r="E76" s="161"/>
      <c r="F76" s="161"/>
      <c r="G76" s="162">
        <v>8787.7900000000009</v>
      </c>
      <c r="H76" s="161"/>
      <c r="I76" s="161"/>
      <c r="J76" s="161"/>
      <c r="K76" s="161"/>
      <c r="L76" s="162">
        <v>488.62</v>
      </c>
      <c r="M76" s="161"/>
      <c r="N76" s="161"/>
      <c r="O76" s="163"/>
      <c r="P76" s="161"/>
      <c r="Q76" s="163"/>
      <c r="R76" s="162">
        <v>13744.09</v>
      </c>
      <c r="S76" s="162">
        <v>2930</v>
      </c>
      <c r="T76" s="161"/>
      <c r="U76" s="162">
        <v>13622.2</v>
      </c>
      <c r="V76" s="163"/>
      <c r="W76" s="161"/>
      <c r="X76" s="161"/>
      <c r="Y76" s="161"/>
      <c r="Z76" s="161"/>
      <c r="AA76" s="161"/>
      <c r="AB76" s="161"/>
      <c r="AC76" s="161"/>
      <c r="AD76" s="161"/>
      <c r="AE76" s="161"/>
      <c r="AF76" s="161"/>
      <c r="AG76" s="162">
        <v>39572.699999999997</v>
      </c>
    </row>
    <row r="77" spans="2:33">
      <c r="B77" s="160" t="s">
        <v>85</v>
      </c>
      <c r="C77" s="161"/>
      <c r="D77" s="161"/>
      <c r="E77" s="162">
        <v>145.19999999999999</v>
      </c>
      <c r="F77" s="162">
        <v>270.18</v>
      </c>
      <c r="G77" s="161"/>
      <c r="H77" s="162">
        <v>46187.22</v>
      </c>
      <c r="I77" s="162">
        <v>16971.3</v>
      </c>
      <c r="J77" s="162">
        <v>695.86</v>
      </c>
      <c r="K77" s="162">
        <v>26.64</v>
      </c>
      <c r="L77" s="162">
        <v>45126.79</v>
      </c>
      <c r="M77" s="162">
        <v>308.18</v>
      </c>
      <c r="N77" s="162">
        <v>27187.5</v>
      </c>
      <c r="O77" s="162">
        <v>33.9</v>
      </c>
      <c r="P77" s="162">
        <v>8554.98</v>
      </c>
      <c r="Q77" s="163"/>
      <c r="R77" s="161"/>
      <c r="S77" s="164">
        <v>674.75</v>
      </c>
      <c r="T77" s="162">
        <v>42279.92</v>
      </c>
      <c r="U77" s="162">
        <v>8813.8799999999992</v>
      </c>
      <c r="V77" s="164">
        <v>234.24</v>
      </c>
      <c r="W77" s="161"/>
      <c r="X77" s="161"/>
      <c r="Y77" s="162">
        <v>14795.36</v>
      </c>
      <c r="Z77" s="162">
        <v>8606.94</v>
      </c>
      <c r="AA77" s="161"/>
      <c r="AB77" s="161"/>
      <c r="AC77" s="161"/>
      <c r="AD77" s="161"/>
      <c r="AE77" s="162">
        <v>16090.86</v>
      </c>
      <c r="AF77" s="162">
        <v>12973.08</v>
      </c>
      <c r="AG77" s="162">
        <v>249976.78</v>
      </c>
    </row>
    <row r="78" spans="2:33">
      <c r="B78" s="160" t="s">
        <v>520</v>
      </c>
      <c r="C78" s="162">
        <v>324.60000000000002</v>
      </c>
      <c r="D78" s="161"/>
      <c r="E78" s="162">
        <v>498.9</v>
      </c>
      <c r="F78" s="162">
        <v>526.32000000000005</v>
      </c>
      <c r="G78" s="162">
        <v>223.44</v>
      </c>
      <c r="H78" s="162">
        <v>262.44</v>
      </c>
      <c r="I78" s="161"/>
      <c r="J78" s="162">
        <v>601.35</v>
      </c>
      <c r="K78" s="162">
        <v>13412</v>
      </c>
      <c r="L78" s="162">
        <v>6760.08</v>
      </c>
      <c r="M78" s="161"/>
      <c r="N78" s="161"/>
      <c r="O78" s="162">
        <v>232.2</v>
      </c>
      <c r="P78" s="162">
        <v>4397.46</v>
      </c>
      <c r="Q78" s="164">
        <v>592.14</v>
      </c>
      <c r="R78" s="161"/>
      <c r="S78" s="162">
        <v>38.159999999999997</v>
      </c>
      <c r="T78" s="161"/>
      <c r="U78" s="162">
        <v>69.78</v>
      </c>
      <c r="V78" s="162">
        <v>19.079999999999998</v>
      </c>
      <c r="W78" s="162">
        <v>138814.78</v>
      </c>
      <c r="X78" s="162">
        <v>3480.48</v>
      </c>
      <c r="Y78" s="162">
        <v>309629.90000000002</v>
      </c>
      <c r="Z78" s="162">
        <v>44059.3</v>
      </c>
      <c r="AA78" s="162">
        <v>825.82</v>
      </c>
      <c r="AB78" s="162">
        <v>1900.56</v>
      </c>
      <c r="AC78" s="161"/>
      <c r="AD78" s="162">
        <v>2687.82</v>
      </c>
      <c r="AE78" s="161"/>
      <c r="AF78" s="161"/>
      <c r="AG78" s="162">
        <v>529356.61</v>
      </c>
    </row>
    <row r="79" spans="2:33">
      <c r="B79" s="160" t="s">
        <v>876</v>
      </c>
      <c r="C79" s="161"/>
      <c r="D79" s="161"/>
      <c r="E79" s="161"/>
      <c r="F79" s="161"/>
      <c r="G79" s="161"/>
      <c r="H79" s="161"/>
      <c r="I79" s="161"/>
      <c r="J79" s="161"/>
      <c r="K79" s="161"/>
      <c r="L79" s="161"/>
      <c r="M79" s="161"/>
      <c r="N79" s="161"/>
      <c r="O79" s="161"/>
      <c r="P79" s="163"/>
      <c r="Q79" s="163"/>
      <c r="R79" s="161"/>
      <c r="S79" s="163"/>
      <c r="T79" s="161"/>
      <c r="U79" s="163"/>
      <c r="V79" s="161"/>
      <c r="W79" s="161"/>
      <c r="X79" s="163"/>
      <c r="Y79" s="163"/>
      <c r="Z79" s="163"/>
      <c r="AA79" s="161"/>
      <c r="AB79" s="161"/>
      <c r="AC79" s="162">
        <v>30.47</v>
      </c>
      <c r="AD79" s="161"/>
      <c r="AE79" s="161"/>
      <c r="AF79" s="161"/>
      <c r="AG79" s="162">
        <v>30.47</v>
      </c>
    </row>
    <row r="80" spans="2:33">
      <c r="B80" s="160" t="s">
        <v>117</v>
      </c>
      <c r="C80" s="162">
        <v>29708.82</v>
      </c>
      <c r="D80" s="162">
        <v>9809.7199999999993</v>
      </c>
      <c r="E80" s="162">
        <v>200.96</v>
      </c>
      <c r="F80" s="161"/>
      <c r="G80" s="162">
        <v>213.36</v>
      </c>
      <c r="H80" s="161"/>
      <c r="I80" s="161"/>
      <c r="J80" s="162">
        <v>20.16</v>
      </c>
      <c r="K80" s="161"/>
      <c r="L80" s="162">
        <v>90.44</v>
      </c>
      <c r="M80" s="162">
        <v>27.22</v>
      </c>
      <c r="N80" s="162">
        <v>10296.709999999999</v>
      </c>
      <c r="O80" s="161"/>
      <c r="P80" s="162">
        <v>83.76</v>
      </c>
      <c r="Q80" s="164">
        <v>41.28</v>
      </c>
      <c r="R80" s="162">
        <v>10947.85</v>
      </c>
      <c r="S80" s="162">
        <v>17.399999999999999</v>
      </c>
      <c r="T80" s="161"/>
      <c r="U80" s="161"/>
      <c r="V80" s="161"/>
      <c r="W80" s="161"/>
      <c r="X80" s="161"/>
      <c r="Y80" s="161"/>
      <c r="Z80" s="162">
        <v>13989.43</v>
      </c>
      <c r="AA80" s="164">
        <v>951.6</v>
      </c>
      <c r="AB80" s="163"/>
      <c r="AC80" s="163"/>
      <c r="AD80" s="163"/>
      <c r="AE80" s="164">
        <v>20.16</v>
      </c>
      <c r="AF80" s="163"/>
      <c r="AG80" s="162">
        <v>76418.87</v>
      </c>
    </row>
    <row r="81" spans="2:33">
      <c r="B81" s="160" t="s">
        <v>55</v>
      </c>
      <c r="C81" s="162">
        <v>120294.45</v>
      </c>
      <c r="D81" s="162">
        <v>17779.900000000001</v>
      </c>
      <c r="E81" s="162">
        <v>1286.31</v>
      </c>
      <c r="F81" s="162">
        <v>10420.879999999999</v>
      </c>
      <c r="G81" s="162">
        <v>1260.95</v>
      </c>
      <c r="H81" s="162">
        <v>34883.74</v>
      </c>
      <c r="I81" s="162">
        <v>54634.76</v>
      </c>
      <c r="J81" s="162">
        <v>22629.96</v>
      </c>
      <c r="K81" s="162">
        <v>65.02</v>
      </c>
      <c r="L81" s="162">
        <v>273.51</v>
      </c>
      <c r="M81" s="162">
        <v>1518.96</v>
      </c>
      <c r="N81" s="162">
        <v>307.5</v>
      </c>
      <c r="O81" s="161"/>
      <c r="P81" s="162">
        <v>194.88</v>
      </c>
      <c r="Q81" s="163"/>
      <c r="R81" s="162">
        <v>2440.38</v>
      </c>
      <c r="S81" s="162">
        <v>236.88</v>
      </c>
      <c r="T81" s="162">
        <v>5.09</v>
      </c>
      <c r="U81" s="161"/>
      <c r="V81" s="162">
        <v>16815.93</v>
      </c>
      <c r="W81" s="161"/>
      <c r="X81" s="162">
        <v>383.04</v>
      </c>
      <c r="Y81" s="161"/>
      <c r="Z81" s="162">
        <v>198.24</v>
      </c>
      <c r="AA81" s="162">
        <v>8525.4599999999991</v>
      </c>
      <c r="AB81" s="162">
        <v>129.12</v>
      </c>
      <c r="AC81" s="161"/>
      <c r="AD81" s="162">
        <v>21789.78</v>
      </c>
      <c r="AE81" s="162">
        <v>887.22</v>
      </c>
      <c r="AF81" s="162">
        <v>4.8</v>
      </c>
      <c r="AG81" s="162">
        <v>316966.76</v>
      </c>
    </row>
    <row r="82" spans="2:33">
      <c r="B82" s="160" t="s">
        <v>144</v>
      </c>
      <c r="C82" s="161"/>
      <c r="D82" s="161"/>
      <c r="E82" s="161"/>
      <c r="F82" s="161"/>
      <c r="G82" s="161"/>
      <c r="H82" s="161"/>
      <c r="I82" s="161"/>
      <c r="J82" s="161"/>
      <c r="K82" s="163"/>
      <c r="L82" s="161"/>
      <c r="M82" s="161"/>
      <c r="N82" s="161"/>
      <c r="O82" s="161"/>
      <c r="P82" s="161"/>
      <c r="Q82" s="163"/>
      <c r="R82" s="163"/>
      <c r="S82" s="163"/>
      <c r="T82" s="161"/>
      <c r="U82" s="163"/>
      <c r="V82" s="162">
        <v>18946.439999999999</v>
      </c>
      <c r="W82" s="162">
        <v>21140.28</v>
      </c>
      <c r="X82" s="163"/>
      <c r="Y82" s="163"/>
      <c r="Z82" s="163"/>
      <c r="AA82" s="163"/>
      <c r="AB82" s="163"/>
      <c r="AC82" s="163"/>
      <c r="AD82" s="163"/>
      <c r="AE82" s="163"/>
      <c r="AF82" s="163"/>
      <c r="AG82" s="162">
        <v>40086.720000000001</v>
      </c>
    </row>
    <row r="83" spans="2:33">
      <c r="B83" s="160" t="s">
        <v>68</v>
      </c>
      <c r="C83" s="164">
        <v>5.94</v>
      </c>
      <c r="D83" s="161"/>
      <c r="E83" s="162">
        <v>142612.5</v>
      </c>
      <c r="F83" s="162">
        <v>152060.91</v>
      </c>
      <c r="G83" s="162">
        <v>14714.22</v>
      </c>
      <c r="H83" s="162">
        <v>10137.799999999999</v>
      </c>
      <c r="I83" s="162">
        <v>23155.61</v>
      </c>
      <c r="J83" s="162">
        <v>6552.91</v>
      </c>
      <c r="K83" s="162">
        <v>35995.089999999997</v>
      </c>
      <c r="L83" s="162">
        <v>53036.19</v>
      </c>
      <c r="M83" s="162">
        <v>44181.52</v>
      </c>
      <c r="N83" s="162">
        <v>1645.24</v>
      </c>
      <c r="O83" s="162">
        <v>10404.120000000001</v>
      </c>
      <c r="P83" s="162">
        <v>5718.73</v>
      </c>
      <c r="Q83" s="164">
        <v>73.66</v>
      </c>
      <c r="R83" s="162">
        <v>163952.13</v>
      </c>
      <c r="S83" s="162">
        <v>80487.44</v>
      </c>
      <c r="T83" s="162">
        <v>59329.69</v>
      </c>
      <c r="U83" s="162">
        <v>7687.06</v>
      </c>
      <c r="V83" s="162">
        <v>263.76</v>
      </c>
      <c r="W83" s="162">
        <v>78125.5</v>
      </c>
      <c r="X83" s="162">
        <v>48582.68</v>
      </c>
      <c r="Y83" s="162">
        <v>24060.240000000002</v>
      </c>
      <c r="Z83" s="162">
        <v>259248.96</v>
      </c>
      <c r="AA83" s="162">
        <v>247378.35</v>
      </c>
      <c r="AB83" s="162">
        <v>70449.789999999994</v>
      </c>
      <c r="AC83" s="162">
        <v>32842.5</v>
      </c>
      <c r="AD83" s="162">
        <v>8735.49</v>
      </c>
      <c r="AE83" s="162">
        <v>10.91</v>
      </c>
      <c r="AF83" s="161"/>
      <c r="AG83" s="162">
        <v>1581448.94</v>
      </c>
    </row>
    <row r="84" spans="2:33">
      <c r="B84" s="160" t="s">
        <v>80</v>
      </c>
      <c r="C84" s="161"/>
      <c r="D84" s="161"/>
      <c r="E84" s="161"/>
      <c r="F84" s="162">
        <v>83888.76</v>
      </c>
      <c r="G84" s="162">
        <v>6981.12</v>
      </c>
      <c r="H84" s="162">
        <v>74385.119999999995</v>
      </c>
      <c r="I84" s="162">
        <v>162014.28</v>
      </c>
      <c r="J84" s="162">
        <v>52170.6</v>
      </c>
      <c r="K84" s="162">
        <v>229.08</v>
      </c>
      <c r="L84" s="162">
        <v>10035.36</v>
      </c>
      <c r="M84" s="161"/>
      <c r="N84" s="162">
        <v>2519.88</v>
      </c>
      <c r="O84" s="162">
        <v>75896.06</v>
      </c>
      <c r="P84" s="164">
        <v>171.48</v>
      </c>
      <c r="Q84" s="164">
        <v>563.16</v>
      </c>
      <c r="R84" s="162">
        <v>370.08</v>
      </c>
      <c r="S84" s="162">
        <v>14.29</v>
      </c>
      <c r="T84" s="162">
        <v>4077</v>
      </c>
      <c r="U84" s="161"/>
      <c r="V84" s="161"/>
      <c r="W84" s="161"/>
      <c r="X84" s="163"/>
      <c r="Y84" s="163"/>
      <c r="Z84" s="163"/>
      <c r="AA84" s="163"/>
      <c r="AB84" s="162">
        <v>175569.74</v>
      </c>
      <c r="AC84" s="163"/>
      <c r="AD84" s="162">
        <v>3416.02</v>
      </c>
      <c r="AE84" s="164">
        <v>189.48</v>
      </c>
      <c r="AF84" s="163"/>
      <c r="AG84" s="162">
        <v>652491.51</v>
      </c>
    </row>
    <row r="85" spans="2:33">
      <c r="B85" s="160" t="s">
        <v>157</v>
      </c>
      <c r="C85" s="161"/>
      <c r="D85" s="161"/>
      <c r="E85" s="161"/>
      <c r="F85" s="161"/>
      <c r="G85" s="162">
        <v>80619.929999999993</v>
      </c>
      <c r="H85" s="162">
        <v>3224.64</v>
      </c>
      <c r="I85" s="161"/>
      <c r="J85" s="161"/>
      <c r="K85" s="161"/>
      <c r="L85" s="161"/>
      <c r="M85" s="163"/>
      <c r="N85" s="161"/>
      <c r="O85" s="162">
        <v>3247.68</v>
      </c>
      <c r="P85" s="162">
        <v>1916.16</v>
      </c>
      <c r="Q85" s="163"/>
      <c r="R85" s="161"/>
      <c r="S85" s="161"/>
      <c r="T85" s="162">
        <v>19623.599999999999</v>
      </c>
      <c r="U85" s="161"/>
      <c r="V85" s="163"/>
      <c r="W85" s="163"/>
      <c r="X85" s="163"/>
      <c r="Y85" s="161"/>
      <c r="Z85" s="163"/>
      <c r="AA85" s="162">
        <v>1738.56</v>
      </c>
      <c r="AB85" s="163"/>
      <c r="AC85" s="163"/>
      <c r="AD85" s="163"/>
      <c r="AE85" s="163"/>
      <c r="AF85" s="163"/>
      <c r="AG85" s="162">
        <v>110370.57</v>
      </c>
    </row>
    <row r="86" spans="2:33">
      <c r="B86" s="160" t="s">
        <v>215</v>
      </c>
      <c r="C86" s="161"/>
      <c r="D86" s="162">
        <v>167.8</v>
      </c>
      <c r="E86" s="162">
        <v>202.18</v>
      </c>
      <c r="F86" s="164">
        <v>266.88</v>
      </c>
      <c r="G86" s="161"/>
      <c r="H86" s="161"/>
      <c r="I86" s="161"/>
      <c r="J86" s="161"/>
      <c r="K86" s="162">
        <v>2196.42</v>
      </c>
      <c r="L86" s="162">
        <v>1408.55</v>
      </c>
      <c r="M86" s="161"/>
      <c r="N86" s="163"/>
      <c r="O86" s="162">
        <v>42.94</v>
      </c>
      <c r="P86" s="161"/>
      <c r="Q86" s="164">
        <v>35.93</v>
      </c>
      <c r="R86" s="162">
        <v>212.28</v>
      </c>
      <c r="S86" s="161"/>
      <c r="T86" s="161"/>
      <c r="U86" s="162">
        <v>2533.46</v>
      </c>
      <c r="V86" s="162">
        <v>3997.89</v>
      </c>
      <c r="W86" s="162">
        <v>5245.71</v>
      </c>
      <c r="X86" s="164">
        <v>21.47</v>
      </c>
      <c r="Y86" s="161"/>
      <c r="Z86" s="163"/>
      <c r="AA86" s="163"/>
      <c r="AB86" s="163"/>
      <c r="AC86" s="163"/>
      <c r="AD86" s="162">
        <v>7085.59</v>
      </c>
      <c r="AE86" s="164">
        <v>21.47</v>
      </c>
      <c r="AF86" s="163"/>
      <c r="AG86" s="162">
        <v>23438.57</v>
      </c>
    </row>
    <row r="87" spans="2:33">
      <c r="B87" s="160" t="s">
        <v>313</v>
      </c>
      <c r="C87" s="161"/>
      <c r="D87" s="161"/>
      <c r="E87" s="161"/>
      <c r="F87" s="161"/>
      <c r="G87" s="161"/>
      <c r="H87" s="162">
        <v>13969.47</v>
      </c>
      <c r="I87" s="162">
        <v>343.27</v>
      </c>
      <c r="J87" s="161"/>
      <c r="K87" s="161"/>
      <c r="L87" s="161"/>
      <c r="M87" s="162">
        <v>405.5</v>
      </c>
      <c r="N87" s="161"/>
      <c r="O87" s="162">
        <v>154.5</v>
      </c>
      <c r="P87" s="161"/>
      <c r="Q87" s="163"/>
      <c r="R87" s="161"/>
      <c r="S87" s="161"/>
      <c r="T87" s="161"/>
      <c r="U87" s="161"/>
      <c r="V87" s="161"/>
      <c r="W87" s="161"/>
      <c r="X87" s="161"/>
      <c r="Y87" s="161"/>
      <c r="Z87" s="161"/>
      <c r="AA87" s="161"/>
      <c r="AB87" s="162">
        <v>14990.6</v>
      </c>
      <c r="AC87" s="162">
        <v>104.7</v>
      </c>
      <c r="AD87" s="161"/>
      <c r="AE87" s="161"/>
      <c r="AF87" s="161"/>
      <c r="AG87" s="162">
        <v>29968.04</v>
      </c>
    </row>
    <row r="88" spans="2:33">
      <c r="B88" s="160" t="s">
        <v>208</v>
      </c>
      <c r="C88" s="161"/>
      <c r="D88" s="161"/>
      <c r="E88" s="161"/>
      <c r="F88" s="161"/>
      <c r="G88" s="161"/>
      <c r="H88" s="161"/>
      <c r="I88" s="161"/>
      <c r="J88" s="161"/>
      <c r="K88" s="161"/>
      <c r="L88" s="161"/>
      <c r="M88" s="162">
        <v>329.28</v>
      </c>
      <c r="N88" s="162">
        <v>623.28</v>
      </c>
      <c r="O88" s="161"/>
      <c r="P88" s="162">
        <v>1975.68</v>
      </c>
      <c r="Q88" s="163"/>
      <c r="R88" s="162">
        <v>1740.48</v>
      </c>
      <c r="S88" s="161"/>
      <c r="T88" s="161"/>
      <c r="U88" s="162">
        <v>2898.84</v>
      </c>
      <c r="V88" s="161"/>
      <c r="W88" s="161"/>
      <c r="X88" s="161"/>
      <c r="Y88" s="162">
        <v>2028.6</v>
      </c>
      <c r="Z88" s="163"/>
      <c r="AA88" s="161"/>
      <c r="AB88" s="161"/>
      <c r="AC88" s="161"/>
      <c r="AD88" s="161"/>
      <c r="AE88" s="161"/>
      <c r="AF88" s="161"/>
      <c r="AG88" s="162">
        <v>9596.16</v>
      </c>
    </row>
    <row r="89" spans="2:33">
      <c r="B89" s="160" t="s">
        <v>69</v>
      </c>
      <c r="C89" s="161"/>
      <c r="D89" s="162">
        <v>14348.8</v>
      </c>
      <c r="E89" s="162">
        <v>216928.4</v>
      </c>
      <c r="F89" s="162">
        <v>32.4</v>
      </c>
      <c r="G89" s="161"/>
      <c r="H89" s="162">
        <v>2392.3200000000002</v>
      </c>
      <c r="I89" s="162">
        <v>240534.18</v>
      </c>
      <c r="J89" s="162">
        <v>92</v>
      </c>
      <c r="K89" s="161"/>
      <c r="L89" s="162">
        <v>1552.08</v>
      </c>
      <c r="M89" s="162">
        <v>111408.3</v>
      </c>
      <c r="N89" s="161"/>
      <c r="O89" s="161"/>
      <c r="P89" s="162">
        <v>708.9</v>
      </c>
      <c r="Q89" s="163"/>
      <c r="R89" s="162">
        <v>173868.64</v>
      </c>
      <c r="S89" s="162">
        <v>152386.16</v>
      </c>
      <c r="T89" s="162">
        <v>10673.76</v>
      </c>
      <c r="U89" s="163"/>
      <c r="V89" s="162">
        <v>290626.08</v>
      </c>
      <c r="W89" s="163"/>
      <c r="X89" s="163"/>
      <c r="Y89" s="162">
        <v>13557.28</v>
      </c>
      <c r="Z89" s="162">
        <v>18285.28</v>
      </c>
      <c r="AA89" s="162">
        <v>1498.72</v>
      </c>
      <c r="AB89" s="161"/>
      <c r="AC89" s="162">
        <v>520</v>
      </c>
      <c r="AD89" s="161"/>
      <c r="AE89" s="161"/>
      <c r="AF89" s="162">
        <v>345.6</v>
      </c>
      <c r="AG89" s="162">
        <v>1249758.8999999999</v>
      </c>
    </row>
    <row r="90" spans="2:33">
      <c r="B90" s="160" t="s">
        <v>82</v>
      </c>
      <c r="C90" s="161"/>
      <c r="D90" s="161"/>
      <c r="E90" s="161"/>
      <c r="F90" s="161"/>
      <c r="G90" s="161"/>
      <c r="H90" s="162">
        <v>4000.06</v>
      </c>
      <c r="I90" s="162">
        <v>3913.92</v>
      </c>
      <c r="J90" s="161"/>
      <c r="K90" s="161"/>
      <c r="L90" s="162">
        <v>5496.49</v>
      </c>
      <c r="M90" s="161"/>
      <c r="N90" s="161"/>
      <c r="O90" s="162">
        <v>911.68</v>
      </c>
      <c r="P90" s="162">
        <v>4881.1899999999996</v>
      </c>
      <c r="Q90" s="161"/>
      <c r="R90" s="162">
        <v>3952.01</v>
      </c>
      <c r="S90" s="162">
        <v>4152.8500000000004</v>
      </c>
      <c r="T90" s="162">
        <v>1105.44</v>
      </c>
      <c r="U90" s="162">
        <v>4455.3599999999997</v>
      </c>
      <c r="V90" s="162">
        <v>21090.639999999999</v>
      </c>
      <c r="W90" s="162">
        <v>12794.66</v>
      </c>
      <c r="X90" s="162">
        <v>13061.4</v>
      </c>
      <c r="Y90" s="162">
        <v>16928.8</v>
      </c>
      <c r="Z90" s="162">
        <v>439.44</v>
      </c>
      <c r="AA90" s="162">
        <v>1710.12</v>
      </c>
      <c r="AB90" s="161"/>
      <c r="AC90" s="161"/>
      <c r="AD90" s="162">
        <v>8348.0300000000007</v>
      </c>
      <c r="AE90" s="161"/>
      <c r="AF90" s="162">
        <v>8148.69</v>
      </c>
      <c r="AG90" s="162">
        <v>115390.78</v>
      </c>
    </row>
    <row r="91" spans="2:33">
      <c r="B91" s="160" t="s">
        <v>239</v>
      </c>
      <c r="C91" s="161"/>
      <c r="D91" s="161"/>
      <c r="E91" s="161"/>
      <c r="F91" s="161"/>
      <c r="G91" s="161"/>
      <c r="H91" s="161"/>
      <c r="I91" s="161"/>
      <c r="J91" s="161"/>
      <c r="K91" s="161"/>
      <c r="L91" s="161"/>
      <c r="M91" s="161"/>
      <c r="N91" s="161"/>
      <c r="O91" s="162">
        <v>1370.4</v>
      </c>
      <c r="P91" s="163"/>
      <c r="Q91" s="161"/>
      <c r="R91" s="161"/>
      <c r="S91" s="162">
        <v>11513</v>
      </c>
      <c r="T91" s="161"/>
      <c r="U91" s="161"/>
      <c r="V91" s="162">
        <v>1633.92</v>
      </c>
      <c r="W91" s="163"/>
      <c r="X91" s="163"/>
      <c r="Y91" s="162">
        <v>1092.8399999999999</v>
      </c>
      <c r="Z91" s="164">
        <v>364.28</v>
      </c>
      <c r="AA91" s="162">
        <v>2914.24</v>
      </c>
      <c r="AB91" s="163"/>
      <c r="AC91" s="163"/>
      <c r="AD91" s="163"/>
      <c r="AE91" s="163"/>
      <c r="AF91" s="163"/>
      <c r="AG91" s="162">
        <v>18888.68</v>
      </c>
    </row>
    <row r="92" spans="2:33">
      <c r="B92" s="160" t="s">
        <v>212</v>
      </c>
      <c r="C92" s="161"/>
      <c r="D92" s="161"/>
      <c r="E92" s="162">
        <v>1602.5</v>
      </c>
      <c r="F92" s="161"/>
      <c r="G92" s="161"/>
      <c r="H92" s="161"/>
      <c r="I92" s="161"/>
      <c r="J92" s="161"/>
      <c r="K92" s="161"/>
      <c r="L92" s="161"/>
      <c r="M92" s="162">
        <v>8085</v>
      </c>
      <c r="N92" s="161"/>
      <c r="O92" s="162">
        <v>2200</v>
      </c>
      <c r="P92" s="162">
        <v>9819.2199999999993</v>
      </c>
      <c r="Q92" s="161"/>
      <c r="R92" s="161"/>
      <c r="S92" s="161"/>
      <c r="T92" s="161"/>
      <c r="U92" s="161"/>
      <c r="V92" s="163"/>
      <c r="W92" s="163"/>
      <c r="X92" s="163"/>
      <c r="Y92" s="163"/>
      <c r="Z92" s="162">
        <v>4655</v>
      </c>
      <c r="AA92" s="161"/>
      <c r="AB92" s="161"/>
      <c r="AC92" s="161"/>
      <c r="AD92" s="161"/>
      <c r="AE92" s="161"/>
      <c r="AF92" s="161"/>
      <c r="AG92" s="162">
        <v>26361.72</v>
      </c>
    </row>
    <row r="93" spans="2:33">
      <c r="B93" s="160" t="s">
        <v>516</v>
      </c>
      <c r="C93" s="161"/>
      <c r="D93" s="161"/>
      <c r="E93" s="161"/>
      <c r="F93" s="161"/>
      <c r="G93" s="161"/>
      <c r="H93" s="161"/>
      <c r="I93" s="162">
        <v>54441.5</v>
      </c>
      <c r="J93" s="161"/>
      <c r="K93" s="161"/>
      <c r="L93" s="162">
        <v>589</v>
      </c>
      <c r="M93" s="161"/>
      <c r="N93" s="162">
        <v>51790</v>
      </c>
      <c r="O93" s="161"/>
      <c r="P93" s="162">
        <v>589</v>
      </c>
      <c r="Q93" s="161"/>
      <c r="R93" s="161"/>
      <c r="S93" s="161"/>
      <c r="T93" s="161"/>
      <c r="U93" s="161"/>
      <c r="V93" s="163"/>
      <c r="W93" s="163"/>
      <c r="X93" s="161"/>
      <c r="Y93" s="163"/>
      <c r="Z93" s="161"/>
      <c r="AA93" s="161"/>
      <c r="AB93" s="161"/>
      <c r="AC93" s="161"/>
      <c r="AD93" s="161"/>
      <c r="AE93" s="162">
        <v>58258</v>
      </c>
      <c r="AF93" s="161"/>
      <c r="AG93" s="162">
        <v>165667.5</v>
      </c>
    </row>
    <row r="94" spans="2:33">
      <c r="B94" s="160" t="s">
        <v>146</v>
      </c>
      <c r="C94" s="162">
        <v>598.5</v>
      </c>
      <c r="D94" s="161"/>
      <c r="E94" s="162">
        <v>4456.38</v>
      </c>
      <c r="F94" s="161"/>
      <c r="G94" s="161"/>
      <c r="H94" s="162">
        <v>2176.77</v>
      </c>
      <c r="I94" s="162">
        <v>26416.02</v>
      </c>
      <c r="J94" s="162">
        <v>4588.42</v>
      </c>
      <c r="K94" s="162">
        <v>3424.78</v>
      </c>
      <c r="L94" s="162">
        <v>102.6</v>
      </c>
      <c r="M94" s="162">
        <v>427.5</v>
      </c>
      <c r="N94" s="162">
        <v>190.44</v>
      </c>
      <c r="O94" s="162">
        <v>75.5</v>
      </c>
      <c r="P94" s="162">
        <v>899.94</v>
      </c>
      <c r="Q94" s="161"/>
      <c r="R94" s="162">
        <v>32646.54</v>
      </c>
      <c r="S94" s="162">
        <v>6588.73</v>
      </c>
      <c r="T94" s="162">
        <v>2123.69</v>
      </c>
      <c r="U94" s="161"/>
      <c r="V94" s="162">
        <v>604.79999999999995</v>
      </c>
      <c r="W94" s="161"/>
      <c r="X94" s="161"/>
      <c r="Y94" s="161"/>
      <c r="Z94" s="162">
        <v>2839.12</v>
      </c>
      <c r="AA94" s="162">
        <v>7689.55</v>
      </c>
      <c r="AB94" s="162">
        <v>35659.040000000001</v>
      </c>
      <c r="AC94" s="162">
        <v>6753.9</v>
      </c>
      <c r="AD94" s="161"/>
      <c r="AE94" s="161"/>
      <c r="AF94" s="162">
        <v>75.56</v>
      </c>
      <c r="AG94" s="162">
        <v>138337.78</v>
      </c>
    </row>
    <row r="95" spans="2:33">
      <c r="B95" s="160" t="s">
        <v>551</v>
      </c>
      <c r="C95" s="162">
        <v>2261.2800000000002</v>
      </c>
      <c r="D95" s="162">
        <v>294.08</v>
      </c>
      <c r="E95" s="161"/>
      <c r="F95" s="161"/>
      <c r="G95" s="162">
        <v>79.38</v>
      </c>
      <c r="H95" s="162">
        <v>10032.24</v>
      </c>
      <c r="I95" s="162">
        <v>947.18</v>
      </c>
      <c r="J95" s="162">
        <v>2396.11</v>
      </c>
      <c r="K95" s="162">
        <v>15553.88</v>
      </c>
      <c r="L95" s="162">
        <v>22629.35</v>
      </c>
      <c r="M95" s="162">
        <v>99008.06</v>
      </c>
      <c r="N95" s="162">
        <v>448.08</v>
      </c>
      <c r="O95" s="162">
        <v>75281.19</v>
      </c>
      <c r="P95" s="162">
        <v>49829.32</v>
      </c>
      <c r="Q95" s="162">
        <v>72242.320000000007</v>
      </c>
      <c r="R95" s="162">
        <v>6504.2</v>
      </c>
      <c r="S95" s="162">
        <v>160.08000000000001</v>
      </c>
      <c r="T95" s="162">
        <v>7011.46</v>
      </c>
      <c r="U95" s="162">
        <v>629.76</v>
      </c>
      <c r="V95" s="162">
        <v>152.88</v>
      </c>
      <c r="W95" s="161"/>
      <c r="X95" s="161"/>
      <c r="Y95" s="162">
        <v>13.12</v>
      </c>
      <c r="Z95" s="162">
        <v>82776.399999999994</v>
      </c>
      <c r="AA95" s="161"/>
      <c r="AB95" s="162">
        <v>8002.2</v>
      </c>
      <c r="AC95" s="161"/>
      <c r="AD95" s="162">
        <v>10775.28</v>
      </c>
      <c r="AE95" s="162">
        <v>92629.05</v>
      </c>
      <c r="AF95" s="162">
        <v>6658.68</v>
      </c>
      <c r="AG95" s="162">
        <v>566315.57999999996</v>
      </c>
    </row>
    <row r="96" spans="2:33">
      <c r="B96" s="160" t="s">
        <v>58</v>
      </c>
      <c r="C96" s="161"/>
      <c r="D96" s="162">
        <v>656.27</v>
      </c>
      <c r="E96" s="161"/>
      <c r="F96" s="162">
        <v>730446.48</v>
      </c>
      <c r="G96" s="162">
        <v>3596.53</v>
      </c>
      <c r="H96" s="161"/>
      <c r="I96" s="162">
        <v>694.48</v>
      </c>
      <c r="J96" s="162">
        <v>17.989999999999998</v>
      </c>
      <c r="K96" s="162">
        <v>701.1</v>
      </c>
      <c r="L96" s="162">
        <v>271001.89</v>
      </c>
      <c r="M96" s="162">
        <v>404942.24</v>
      </c>
      <c r="N96" s="162">
        <v>474.96</v>
      </c>
      <c r="O96" s="163"/>
      <c r="P96" s="161"/>
      <c r="Q96" s="162">
        <v>3111.07</v>
      </c>
      <c r="R96" s="164">
        <v>33.590000000000003</v>
      </c>
      <c r="S96" s="162">
        <v>262520.84999999998</v>
      </c>
      <c r="T96" s="162">
        <v>475982.74</v>
      </c>
      <c r="U96" s="162">
        <v>1036.2</v>
      </c>
      <c r="V96" s="162">
        <v>403.08</v>
      </c>
      <c r="W96" s="162">
        <v>971.55</v>
      </c>
      <c r="X96" s="162">
        <v>2192.13</v>
      </c>
      <c r="Y96" s="161"/>
      <c r="Z96" s="162">
        <v>493332.76</v>
      </c>
      <c r="AA96" s="162">
        <v>285774.34000000003</v>
      </c>
      <c r="AB96" s="162">
        <v>10310.5</v>
      </c>
      <c r="AC96" s="161"/>
      <c r="AD96" s="162">
        <v>468.95</v>
      </c>
      <c r="AE96" s="162">
        <v>5569.14</v>
      </c>
      <c r="AF96" s="162">
        <v>242886.31</v>
      </c>
      <c r="AG96" s="162">
        <v>3197125.15</v>
      </c>
    </row>
    <row r="97" spans="2:33">
      <c r="B97" s="160" t="s">
        <v>547</v>
      </c>
      <c r="C97" s="162">
        <v>405678.93</v>
      </c>
      <c r="D97" s="162">
        <v>296361.88</v>
      </c>
      <c r="E97" s="162">
        <v>60047.53</v>
      </c>
      <c r="F97" s="162">
        <v>49974.04</v>
      </c>
      <c r="G97" s="162">
        <v>7854.43</v>
      </c>
      <c r="H97" s="162">
        <v>72842.34</v>
      </c>
      <c r="I97" s="162">
        <v>373963.74</v>
      </c>
      <c r="J97" s="162">
        <v>278543.82</v>
      </c>
      <c r="K97" s="164">
        <v>453.12</v>
      </c>
      <c r="L97" s="162">
        <v>32483.81</v>
      </c>
      <c r="M97" s="162">
        <v>30034.53</v>
      </c>
      <c r="N97" s="162">
        <v>6559.22</v>
      </c>
      <c r="O97" s="162">
        <v>278896.19</v>
      </c>
      <c r="P97" s="162">
        <v>708104.9</v>
      </c>
      <c r="Q97" s="162">
        <v>14131.57</v>
      </c>
      <c r="R97" s="162">
        <v>1208.4000000000001</v>
      </c>
      <c r="S97" s="162">
        <v>17670.22</v>
      </c>
      <c r="T97" s="162">
        <v>478.22</v>
      </c>
      <c r="U97" s="162">
        <v>15619.16</v>
      </c>
      <c r="V97" s="162">
        <v>536470.86</v>
      </c>
      <c r="W97" s="162">
        <v>437569.06</v>
      </c>
      <c r="X97" s="162">
        <v>73414.67</v>
      </c>
      <c r="Y97" s="162">
        <v>8307.6</v>
      </c>
      <c r="Z97" s="162">
        <v>19595.810000000001</v>
      </c>
      <c r="AA97" s="162">
        <v>1852.88</v>
      </c>
      <c r="AB97" s="162">
        <v>6312.51</v>
      </c>
      <c r="AC97" s="162">
        <v>1403.85</v>
      </c>
      <c r="AD97" s="162">
        <v>27550.67</v>
      </c>
      <c r="AE97" s="162">
        <v>14888.29</v>
      </c>
      <c r="AF97" s="162">
        <v>242.65</v>
      </c>
      <c r="AG97" s="162">
        <v>3778514.9</v>
      </c>
    </row>
    <row r="98" spans="2:33">
      <c r="B98" s="160" t="s">
        <v>177</v>
      </c>
      <c r="C98" s="161"/>
      <c r="D98" s="161"/>
      <c r="E98" s="161"/>
      <c r="F98" s="161"/>
      <c r="G98" s="161"/>
      <c r="H98" s="161"/>
      <c r="I98" s="161"/>
      <c r="J98" s="163"/>
      <c r="K98" s="161"/>
      <c r="L98" s="161"/>
      <c r="M98" s="161"/>
      <c r="N98" s="161"/>
      <c r="O98" s="161"/>
      <c r="P98" s="163"/>
      <c r="Q98" s="163"/>
      <c r="R98" s="163"/>
      <c r="S98" s="161"/>
      <c r="T98" s="161"/>
      <c r="U98" s="163"/>
      <c r="V98" s="161"/>
      <c r="W98" s="161"/>
      <c r="X98" s="161"/>
      <c r="Y98" s="163"/>
      <c r="Z98" s="163"/>
      <c r="AA98" s="163"/>
      <c r="AB98" s="163"/>
      <c r="AC98" s="163"/>
      <c r="AD98" s="162">
        <v>8088</v>
      </c>
      <c r="AE98" s="163"/>
      <c r="AF98" s="163"/>
      <c r="AG98" s="162">
        <v>8088</v>
      </c>
    </row>
    <row r="99" spans="2:33">
      <c r="B99" s="160" t="s">
        <v>523</v>
      </c>
      <c r="C99" s="161"/>
      <c r="D99" s="161"/>
      <c r="E99" s="162">
        <v>48708.35</v>
      </c>
      <c r="F99" s="162">
        <v>3405.25</v>
      </c>
      <c r="G99" s="162">
        <v>2440.8000000000002</v>
      </c>
      <c r="H99" s="161"/>
      <c r="I99" s="161"/>
      <c r="J99" s="161"/>
      <c r="K99" s="161"/>
      <c r="L99" s="162">
        <v>400.12</v>
      </c>
      <c r="M99" s="161"/>
      <c r="N99" s="161"/>
      <c r="O99" s="161"/>
      <c r="P99" s="161"/>
      <c r="Q99" s="163"/>
      <c r="R99" s="163"/>
      <c r="S99" s="163"/>
      <c r="T99" s="161"/>
      <c r="U99" s="162">
        <v>13492.5</v>
      </c>
      <c r="V99" s="161"/>
      <c r="W99" s="162">
        <v>6603</v>
      </c>
      <c r="X99" s="161"/>
      <c r="Y99" s="162">
        <v>44974.21</v>
      </c>
      <c r="Z99" s="163"/>
      <c r="AA99" s="162">
        <v>14565</v>
      </c>
      <c r="AB99" s="164">
        <v>118.49</v>
      </c>
      <c r="AC99" s="163"/>
      <c r="AD99" s="163"/>
      <c r="AE99" s="163"/>
      <c r="AF99" s="163"/>
      <c r="AG99" s="162">
        <v>134707.72</v>
      </c>
    </row>
    <row r="100" spans="2:33">
      <c r="B100" s="160" t="s">
        <v>559</v>
      </c>
      <c r="C100" s="162">
        <v>120988.86</v>
      </c>
      <c r="D100" s="162">
        <v>76364.259999999995</v>
      </c>
      <c r="E100" s="162">
        <v>8418.6</v>
      </c>
      <c r="F100" s="162">
        <v>6.66</v>
      </c>
      <c r="G100" s="162">
        <v>80018.64</v>
      </c>
      <c r="H100" s="162">
        <v>153165.85</v>
      </c>
      <c r="I100" s="161"/>
      <c r="J100" s="162">
        <v>23908.26</v>
      </c>
      <c r="K100" s="162">
        <v>753.6</v>
      </c>
      <c r="L100" s="162">
        <v>43200.160000000003</v>
      </c>
      <c r="M100" s="162">
        <v>117752.4</v>
      </c>
      <c r="N100" s="162">
        <v>13878.3</v>
      </c>
      <c r="O100" s="162">
        <v>242.37</v>
      </c>
      <c r="P100" s="162">
        <v>1278.6199999999999</v>
      </c>
      <c r="Q100" s="164">
        <v>6.42</v>
      </c>
      <c r="R100" s="164">
        <v>521.36</v>
      </c>
      <c r="S100" s="161"/>
      <c r="T100" s="164">
        <v>44.1</v>
      </c>
      <c r="U100" s="162">
        <v>223458.5</v>
      </c>
      <c r="V100" s="162">
        <v>13445.42</v>
      </c>
      <c r="W100" s="162">
        <v>18471.169999999998</v>
      </c>
      <c r="X100" s="162">
        <v>24534.12</v>
      </c>
      <c r="Y100" s="162">
        <v>40534.239999999998</v>
      </c>
      <c r="Z100" s="164">
        <v>290.45</v>
      </c>
      <c r="AA100" s="162">
        <v>138183.62</v>
      </c>
      <c r="AB100" s="162">
        <v>46310.47</v>
      </c>
      <c r="AC100" s="163"/>
      <c r="AD100" s="163"/>
      <c r="AE100" s="162">
        <v>4793.9799999999996</v>
      </c>
      <c r="AF100" s="164">
        <v>952.56</v>
      </c>
      <c r="AG100" s="162">
        <v>1151522.99</v>
      </c>
    </row>
    <row r="101" spans="2:33">
      <c r="B101" s="160" t="s">
        <v>97</v>
      </c>
      <c r="C101" s="162">
        <v>148.54</v>
      </c>
      <c r="D101" s="162">
        <v>44.41</v>
      </c>
      <c r="E101" s="162">
        <v>57.77</v>
      </c>
      <c r="F101" s="162">
        <v>18910.68</v>
      </c>
      <c r="G101" s="162">
        <v>280.26</v>
      </c>
      <c r="H101" s="162">
        <v>878.28</v>
      </c>
      <c r="I101" s="161"/>
      <c r="J101" s="161"/>
      <c r="K101" s="162">
        <v>117.6</v>
      </c>
      <c r="L101" s="162">
        <v>53.24</v>
      </c>
      <c r="M101" s="162">
        <v>1447.96</v>
      </c>
      <c r="N101" s="162">
        <v>39759.279999999999</v>
      </c>
      <c r="O101" s="161"/>
      <c r="P101" s="161"/>
      <c r="Q101" s="163"/>
      <c r="R101" s="163"/>
      <c r="S101" s="161"/>
      <c r="T101" s="162">
        <v>36087.24</v>
      </c>
      <c r="U101" s="161"/>
      <c r="V101" s="164">
        <v>453.12</v>
      </c>
      <c r="W101" s="161"/>
      <c r="X101" s="163"/>
      <c r="Y101" s="162">
        <v>141.34</v>
      </c>
      <c r="Z101" s="161"/>
      <c r="AA101" s="162">
        <v>316.92</v>
      </c>
      <c r="AB101" s="161"/>
      <c r="AC101" s="161"/>
      <c r="AD101" s="161"/>
      <c r="AE101" s="162">
        <v>189.65</v>
      </c>
      <c r="AF101" s="161"/>
      <c r="AG101" s="162">
        <v>98886.29</v>
      </c>
    </row>
    <row r="102" spans="2:33">
      <c r="B102" s="160" t="s">
        <v>45</v>
      </c>
      <c r="C102" s="161"/>
      <c r="D102" s="162">
        <v>175.67</v>
      </c>
      <c r="E102" s="161"/>
      <c r="F102" s="161"/>
      <c r="G102" s="162">
        <v>1238.1600000000001</v>
      </c>
      <c r="H102" s="161"/>
      <c r="I102" s="161"/>
      <c r="J102" s="161"/>
      <c r="K102" s="162">
        <v>3098.46</v>
      </c>
      <c r="L102" s="162">
        <v>1480.7</v>
      </c>
      <c r="M102" s="162">
        <v>220825.91</v>
      </c>
      <c r="N102" s="161"/>
      <c r="O102" s="161"/>
      <c r="P102" s="163"/>
      <c r="Q102" s="163"/>
      <c r="R102" s="163"/>
      <c r="S102" s="163"/>
      <c r="T102" s="161"/>
      <c r="U102" s="161"/>
      <c r="V102" s="162">
        <v>38050.03</v>
      </c>
      <c r="W102" s="162">
        <v>87689.63</v>
      </c>
      <c r="X102" s="162">
        <v>1368.36</v>
      </c>
      <c r="Y102" s="162">
        <v>125.23</v>
      </c>
      <c r="Z102" s="161"/>
      <c r="AA102" s="161"/>
      <c r="AB102" s="162">
        <v>19.97</v>
      </c>
      <c r="AC102" s="161"/>
      <c r="AD102" s="161"/>
      <c r="AE102" s="161"/>
      <c r="AF102" s="162">
        <v>63.64</v>
      </c>
      <c r="AG102" s="162">
        <v>354135.76</v>
      </c>
    </row>
    <row r="103" spans="2:33">
      <c r="B103" s="160" t="s">
        <v>227</v>
      </c>
      <c r="C103" s="161"/>
      <c r="D103" s="163"/>
      <c r="E103" s="162">
        <v>8126.06</v>
      </c>
      <c r="F103" s="162">
        <v>461.28</v>
      </c>
      <c r="G103" s="161"/>
      <c r="H103" s="161"/>
      <c r="I103" s="161"/>
      <c r="J103" s="161"/>
      <c r="K103" s="161"/>
      <c r="L103" s="161"/>
      <c r="M103" s="161"/>
      <c r="N103" s="161"/>
      <c r="O103" s="161"/>
      <c r="P103" s="162">
        <v>7426.52</v>
      </c>
      <c r="Q103" s="163"/>
      <c r="R103" s="161"/>
      <c r="S103" s="161"/>
      <c r="T103" s="161"/>
      <c r="U103" s="161"/>
      <c r="V103" s="162">
        <v>5865.47</v>
      </c>
      <c r="W103" s="161"/>
      <c r="X103" s="161"/>
      <c r="Y103" s="161"/>
      <c r="Z103" s="164">
        <v>206.34</v>
      </c>
      <c r="AA103" s="163"/>
      <c r="AB103" s="163"/>
      <c r="AC103" s="163"/>
      <c r="AD103" s="163"/>
      <c r="AE103" s="163"/>
      <c r="AF103" s="164">
        <v>614.58000000000004</v>
      </c>
      <c r="AG103" s="162">
        <v>22700.25</v>
      </c>
    </row>
    <row r="104" spans="2:33">
      <c r="B104" s="160" t="s">
        <v>267</v>
      </c>
      <c r="C104" s="162">
        <v>155.66</v>
      </c>
      <c r="D104" s="161"/>
      <c r="E104" s="162">
        <v>2179.94</v>
      </c>
      <c r="F104" s="162">
        <v>544.03</v>
      </c>
      <c r="G104" s="162">
        <v>65.12</v>
      </c>
      <c r="H104" s="162">
        <v>18415.669999999998</v>
      </c>
      <c r="I104" s="162">
        <v>580</v>
      </c>
      <c r="J104" s="161"/>
      <c r="K104" s="161"/>
      <c r="L104" s="161"/>
      <c r="M104" s="162">
        <v>277.91000000000003</v>
      </c>
      <c r="N104" s="161"/>
      <c r="O104" s="161"/>
      <c r="P104" s="161"/>
      <c r="Q104" s="163"/>
      <c r="R104" s="163"/>
      <c r="S104" s="162">
        <v>19391.509999999998</v>
      </c>
      <c r="T104" s="163"/>
      <c r="U104" s="161"/>
      <c r="V104" s="162">
        <v>862.2</v>
      </c>
      <c r="W104" s="162">
        <v>3016.98</v>
      </c>
      <c r="X104" s="161"/>
      <c r="Y104" s="161"/>
      <c r="Z104" s="162">
        <v>9269.89</v>
      </c>
      <c r="AA104" s="161"/>
      <c r="AB104" s="161"/>
      <c r="AC104" s="162">
        <v>162</v>
      </c>
      <c r="AD104" s="161"/>
      <c r="AE104" s="161"/>
      <c r="AF104" s="161"/>
      <c r="AG104" s="162">
        <v>54920.91</v>
      </c>
    </row>
    <row r="105" spans="2:33">
      <c r="B105" s="160" t="s">
        <v>557</v>
      </c>
      <c r="C105" s="162">
        <v>47729.85</v>
      </c>
      <c r="D105" s="162">
        <v>56724.37</v>
      </c>
      <c r="E105" s="162">
        <v>3308.78</v>
      </c>
      <c r="F105" s="161"/>
      <c r="G105" s="162">
        <v>32393.61</v>
      </c>
      <c r="H105" s="162">
        <v>18607.669999999998</v>
      </c>
      <c r="I105" s="162">
        <v>2041.52</v>
      </c>
      <c r="J105" s="162">
        <v>122.04</v>
      </c>
      <c r="K105" s="161"/>
      <c r="L105" s="162">
        <v>3829.08</v>
      </c>
      <c r="M105" s="162">
        <v>1381.69</v>
      </c>
      <c r="N105" s="162">
        <v>1064.4000000000001</v>
      </c>
      <c r="O105" s="162">
        <v>1329.51</v>
      </c>
      <c r="P105" s="162">
        <v>78.36</v>
      </c>
      <c r="Q105" s="164">
        <v>576.14</v>
      </c>
      <c r="R105" s="162">
        <v>181.24</v>
      </c>
      <c r="S105" s="162">
        <v>484.24</v>
      </c>
      <c r="T105" s="162">
        <v>62169.65</v>
      </c>
      <c r="U105" s="162">
        <v>5304.48</v>
      </c>
      <c r="V105" s="162">
        <v>399.87</v>
      </c>
      <c r="W105" s="164">
        <v>211.68</v>
      </c>
      <c r="X105" s="163"/>
      <c r="Y105" s="162">
        <v>46106.58</v>
      </c>
      <c r="Z105" s="162">
        <v>6763.48</v>
      </c>
      <c r="AA105" s="164">
        <v>482.94</v>
      </c>
      <c r="AB105" s="162">
        <v>21318.94</v>
      </c>
      <c r="AC105" s="163"/>
      <c r="AD105" s="164">
        <v>435.6</v>
      </c>
      <c r="AE105" s="164">
        <v>282.2</v>
      </c>
      <c r="AF105" s="163"/>
      <c r="AG105" s="162">
        <v>313327.92</v>
      </c>
    </row>
    <row r="106" spans="2:33">
      <c r="B106" s="160" t="s">
        <v>552</v>
      </c>
      <c r="C106" s="162">
        <v>213.6</v>
      </c>
      <c r="D106" s="161"/>
      <c r="E106" s="161"/>
      <c r="F106" s="161"/>
      <c r="G106" s="161"/>
      <c r="H106" s="161"/>
      <c r="I106" s="162">
        <v>74.8</v>
      </c>
      <c r="J106" s="162">
        <v>232.56</v>
      </c>
      <c r="K106" s="161"/>
      <c r="L106" s="162">
        <v>1356</v>
      </c>
      <c r="M106" s="162">
        <v>38789.64</v>
      </c>
      <c r="N106" s="162">
        <v>53736.68</v>
      </c>
      <c r="O106" s="162">
        <v>339</v>
      </c>
      <c r="P106" s="161"/>
      <c r="Q106" s="163"/>
      <c r="R106" s="161"/>
      <c r="S106" s="161"/>
      <c r="T106" s="161"/>
      <c r="U106" s="161"/>
      <c r="V106" s="162">
        <v>49218</v>
      </c>
      <c r="W106" s="164">
        <v>213.6</v>
      </c>
      <c r="X106" s="161"/>
      <c r="Y106" s="161"/>
      <c r="Z106" s="161"/>
      <c r="AA106" s="161"/>
      <c r="AB106" s="161"/>
      <c r="AC106" s="161"/>
      <c r="AD106" s="161"/>
      <c r="AE106" s="162">
        <v>47571.24</v>
      </c>
      <c r="AF106" s="161"/>
      <c r="AG106" s="162">
        <v>191745.12</v>
      </c>
    </row>
    <row r="107" spans="2:33">
      <c r="B107" s="160" t="s">
        <v>506</v>
      </c>
      <c r="C107" s="161"/>
      <c r="D107" s="161"/>
      <c r="E107" s="161"/>
      <c r="F107" s="162">
        <v>7960.83</v>
      </c>
      <c r="G107" s="161"/>
      <c r="H107" s="162">
        <v>604.62</v>
      </c>
      <c r="I107" s="162">
        <v>1626.51</v>
      </c>
      <c r="J107" s="161"/>
      <c r="K107" s="161"/>
      <c r="L107" s="162">
        <v>11861.9</v>
      </c>
      <c r="M107" s="162">
        <v>120.18</v>
      </c>
      <c r="N107" s="162">
        <v>49561.46</v>
      </c>
      <c r="O107" s="162">
        <v>9494.5499999999993</v>
      </c>
      <c r="P107" s="162">
        <v>5542.44</v>
      </c>
      <c r="Q107" s="164">
        <v>60.09</v>
      </c>
      <c r="R107" s="162">
        <v>160.51</v>
      </c>
      <c r="S107" s="162">
        <v>826.26</v>
      </c>
      <c r="T107" s="161"/>
      <c r="U107" s="162">
        <v>9081.2800000000007</v>
      </c>
      <c r="V107" s="162">
        <v>7009.26</v>
      </c>
      <c r="W107" s="162">
        <v>2942.34</v>
      </c>
      <c r="X107" s="162">
        <v>10183.89</v>
      </c>
      <c r="Y107" s="162">
        <v>8706.9500000000007</v>
      </c>
      <c r="Z107" s="162">
        <v>27691.02</v>
      </c>
      <c r="AA107" s="162">
        <v>1466.42</v>
      </c>
      <c r="AB107" s="162">
        <v>2056.83</v>
      </c>
      <c r="AC107" s="163"/>
      <c r="AD107" s="163"/>
      <c r="AE107" s="163"/>
      <c r="AF107" s="164">
        <v>163.4</v>
      </c>
      <c r="AG107" s="162">
        <v>157120.74</v>
      </c>
    </row>
    <row r="108" spans="2:33">
      <c r="B108" s="160" t="s">
        <v>201</v>
      </c>
      <c r="C108" s="161"/>
      <c r="D108" s="161"/>
      <c r="E108" s="161"/>
      <c r="F108" s="161"/>
      <c r="G108" s="161"/>
      <c r="H108" s="162">
        <v>6086.5</v>
      </c>
      <c r="I108" s="161"/>
      <c r="J108" s="161"/>
      <c r="K108" s="161"/>
      <c r="L108" s="161"/>
      <c r="M108" s="161"/>
      <c r="N108" s="161"/>
      <c r="O108" s="161"/>
      <c r="P108" s="161"/>
      <c r="Q108" s="163"/>
      <c r="R108" s="161"/>
      <c r="S108" s="162">
        <v>388.5</v>
      </c>
      <c r="T108" s="161"/>
      <c r="U108" s="161"/>
      <c r="V108" s="161"/>
      <c r="W108" s="161"/>
      <c r="X108" s="163"/>
      <c r="Y108" s="163"/>
      <c r="Z108" s="161"/>
      <c r="AA108" s="161"/>
      <c r="AB108" s="161"/>
      <c r="AC108" s="161"/>
      <c r="AD108" s="161"/>
      <c r="AE108" s="161"/>
      <c r="AF108" s="161"/>
      <c r="AG108" s="162">
        <v>6475</v>
      </c>
    </row>
    <row r="109" spans="2:33">
      <c r="B109" s="160" t="s">
        <v>162</v>
      </c>
      <c r="C109" s="162">
        <v>1604.42</v>
      </c>
      <c r="D109" s="161"/>
      <c r="E109" s="162">
        <v>9976.23</v>
      </c>
      <c r="F109" s="162">
        <v>47736.28</v>
      </c>
      <c r="G109" s="162">
        <v>38196.39</v>
      </c>
      <c r="H109" s="162">
        <v>53507.3</v>
      </c>
      <c r="I109" s="162">
        <v>29274.81</v>
      </c>
      <c r="J109" s="162">
        <v>35730.36</v>
      </c>
      <c r="K109" s="162">
        <v>26044.89</v>
      </c>
      <c r="L109" s="162">
        <v>69188.66</v>
      </c>
      <c r="M109" s="162">
        <v>5114.53</v>
      </c>
      <c r="N109" s="161"/>
      <c r="O109" s="162">
        <v>1595.61</v>
      </c>
      <c r="P109" s="162">
        <v>8283.0300000000007</v>
      </c>
      <c r="Q109" s="164">
        <v>127.07</v>
      </c>
      <c r="R109" s="162">
        <v>13185.93</v>
      </c>
      <c r="S109" s="162">
        <v>49254.7</v>
      </c>
      <c r="T109" s="162">
        <v>25428.93</v>
      </c>
      <c r="U109" s="161"/>
      <c r="V109" s="162">
        <v>22571.11</v>
      </c>
      <c r="W109" s="164">
        <v>608.95000000000005</v>
      </c>
      <c r="X109" s="163"/>
      <c r="Y109" s="162">
        <v>18623.29</v>
      </c>
      <c r="Z109" s="162">
        <v>47716.27</v>
      </c>
      <c r="AA109" s="162">
        <v>124359.81</v>
      </c>
      <c r="AB109" s="162">
        <v>63535.92</v>
      </c>
      <c r="AC109" s="162">
        <v>68002.44</v>
      </c>
      <c r="AD109" s="162">
        <v>676.79</v>
      </c>
      <c r="AE109" s="162">
        <v>449.56</v>
      </c>
      <c r="AF109" s="161"/>
      <c r="AG109" s="162">
        <v>760793.28</v>
      </c>
    </row>
    <row r="110" spans="2:33">
      <c r="B110" s="160" t="s">
        <v>139</v>
      </c>
      <c r="C110" s="161"/>
      <c r="D110" s="161"/>
      <c r="E110" s="161"/>
      <c r="F110" s="161"/>
      <c r="G110" s="161"/>
      <c r="H110" s="162">
        <v>383.52</v>
      </c>
      <c r="I110" s="161"/>
      <c r="J110" s="161"/>
      <c r="K110" s="161"/>
      <c r="L110" s="162">
        <v>15512.52</v>
      </c>
      <c r="M110" s="164">
        <v>383.52</v>
      </c>
      <c r="N110" s="162">
        <v>31653.8</v>
      </c>
      <c r="O110" s="162">
        <v>495.76</v>
      </c>
      <c r="P110" s="161"/>
      <c r="Q110" s="163"/>
      <c r="R110" s="163"/>
      <c r="S110" s="161"/>
      <c r="T110" s="161"/>
      <c r="U110" s="161"/>
      <c r="V110" s="161"/>
      <c r="W110" s="161"/>
      <c r="X110" s="162">
        <v>1123.22</v>
      </c>
      <c r="Y110" s="164">
        <v>383.52</v>
      </c>
      <c r="Z110" s="162">
        <v>512.4</v>
      </c>
      <c r="AA110" s="161"/>
      <c r="AB110" s="161"/>
      <c r="AC110" s="161"/>
      <c r="AD110" s="162">
        <v>5924.03</v>
      </c>
      <c r="AE110" s="162">
        <v>1208.8800000000001</v>
      </c>
      <c r="AF110" s="161"/>
      <c r="AG110" s="162">
        <v>57581.17</v>
      </c>
    </row>
    <row r="111" spans="2:33">
      <c r="B111" s="160" t="s">
        <v>84</v>
      </c>
      <c r="C111" s="161"/>
      <c r="D111" s="161"/>
      <c r="E111" s="162">
        <v>89502.25</v>
      </c>
      <c r="F111" s="162">
        <v>88111.98</v>
      </c>
      <c r="G111" s="162">
        <v>70847.570000000007</v>
      </c>
      <c r="H111" s="162">
        <v>121886.89</v>
      </c>
      <c r="I111" s="162">
        <v>18137.77</v>
      </c>
      <c r="J111" s="162">
        <v>12779.88</v>
      </c>
      <c r="K111" s="162">
        <v>36332.94</v>
      </c>
      <c r="L111" s="162">
        <v>25219.47</v>
      </c>
      <c r="M111" s="162">
        <v>30395.200000000001</v>
      </c>
      <c r="N111" s="162">
        <v>5557</v>
      </c>
      <c r="O111" s="162">
        <v>77780.429999999993</v>
      </c>
      <c r="P111" s="162">
        <v>41624.14</v>
      </c>
      <c r="Q111" s="164">
        <v>201.3</v>
      </c>
      <c r="R111" s="162">
        <v>2826.6</v>
      </c>
      <c r="S111" s="162">
        <v>46819.01</v>
      </c>
      <c r="T111" s="162">
        <v>29487.599999999999</v>
      </c>
      <c r="U111" s="162">
        <v>121113.78</v>
      </c>
      <c r="V111" s="162">
        <v>4620.71</v>
      </c>
      <c r="W111" s="162">
        <v>1247.44</v>
      </c>
      <c r="X111" s="161"/>
      <c r="Y111" s="163"/>
      <c r="Z111" s="162">
        <v>6155.37</v>
      </c>
      <c r="AA111" s="162">
        <v>58162.7</v>
      </c>
      <c r="AB111" s="162">
        <v>16950.669999999998</v>
      </c>
      <c r="AC111" s="162">
        <v>1461.02</v>
      </c>
      <c r="AD111" s="164">
        <v>968.21</v>
      </c>
      <c r="AE111" s="163"/>
      <c r="AF111" s="163"/>
      <c r="AG111" s="162">
        <v>908189.93</v>
      </c>
    </row>
    <row r="112" spans="2:33">
      <c r="B112" s="160" t="s">
        <v>181</v>
      </c>
      <c r="C112" s="162">
        <v>8.4700000000000006</v>
      </c>
      <c r="D112" s="161"/>
      <c r="E112" s="161"/>
      <c r="F112" s="162">
        <v>3568.92</v>
      </c>
      <c r="G112" s="161"/>
      <c r="H112" s="162">
        <v>15761.58</v>
      </c>
      <c r="I112" s="162">
        <v>14940.53</v>
      </c>
      <c r="J112" s="163"/>
      <c r="K112" s="161"/>
      <c r="L112" s="162">
        <v>777.09</v>
      </c>
      <c r="M112" s="162">
        <v>1972.03</v>
      </c>
      <c r="N112" s="161"/>
      <c r="O112" s="162">
        <v>13966.01</v>
      </c>
      <c r="P112" s="162">
        <v>2917.01</v>
      </c>
      <c r="Q112" s="161"/>
      <c r="R112" s="162">
        <v>196</v>
      </c>
      <c r="S112" s="162">
        <v>27.6</v>
      </c>
      <c r="T112" s="162">
        <v>140.49</v>
      </c>
      <c r="U112" s="162">
        <v>2080.62</v>
      </c>
      <c r="V112" s="164">
        <v>890.9</v>
      </c>
      <c r="W112" s="163"/>
      <c r="X112" s="163"/>
      <c r="Y112" s="164">
        <v>516.12</v>
      </c>
      <c r="Z112" s="162">
        <v>3108</v>
      </c>
      <c r="AA112" s="162">
        <v>1288</v>
      </c>
      <c r="AB112" s="162">
        <v>10170.61</v>
      </c>
      <c r="AC112" s="164">
        <v>10.23</v>
      </c>
      <c r="AD112" s="163"/>
      <c r="AE112" s="163"/>
      <c r="AF112" s="163"/>
      <c r="AG112" s="162">
        <v>72340.210000000006</v>
      </c>
    </row>
    <row r="113" spans="2:33">
      <c r="B113" s="160" t="s">
        <v>511</v>
      </c>
      <c r="C113" s="162">
        <v>3111.21</v>
      </c>
      <c r="D113" s="161"/>
      <c r="E113" s="162">
        <v>89.24</v>
      </c>
      <c r="F113" s="161"/>
      <c r="G113" s="161"/>
      <c r="H113" s="161"/>
      <c r="I113" s="162">
        <v>11603.06</v>
      </c>
      <c r="J113" s="162">
        <v>479.52</v>
      </c>
      <c r="K113" s="162">
        <v>49.13</v>
      </c>
      <c r="L113" s="162">
        <v>493.31</v>
      </c>
      <c r="M113" s="161"/>
      <c r="N113" s="162">
        <v>49.13</v>
      </c>
      <c r="O113" s="161"/>
      <c r="P113" s="163"/>
      <c r="Q113" s="161"/>
      <c r="R113" s="163"/>
      <c r="S113" s="161"/>
      <c r="T113" s="162">
        <v>5364.07</v>
      </c>
      <c r="U113" s="162">
        <v>3712.61</v>
      </c>
      <c r="V113" s="162">
        <v>97.56</v>
      </c>
      <c r="W113" s="163"/>
      <c r="X113" s="161"/>
      <c r="Y113" s="162">
        <v>168.84</v>
      </c>
      <c r="Z113" s="162">
        <v>4159.83</v>
      </c>
      <c r="AA113" s="162">
        <v>5068.45</v>
      </c>
      <c r="AB113" s="163"/>
      <c r="AC113" s="163"/>
      <c r="AD113" s="163"/>
      <c r="AE113" s="163"/>
      <c r="AF113" s="163"/>
      <c r="AG113" s="162">
        <v>34445.96</v>
      </c>
    </row>
    <row r="114" spans="2:33">
      <c r="B114" s="160" t="s">
        <v>309</v>
      </c>
      <c r="C114" s="161"/>
      <c r="D114" s="161"/>
      <c r="E114" s="162">
        <v>20.92</v>
      </c>
      <c r="F114" s="162">
        <v>102292.64</v>
      </c>
      <c r="G114" s="161"/>
      <c r="H114" s="161"/>
      <c r="I114" s="161"/>
      <c r="J114" s="162">
        <v>16403</v>
      </c>
      <c r="K114" s="161"/>
      <c r="L114" s="162">
        <v>9240</v>
      </c>
      <c r="M114" s="161"/>
      <c r="N114" s="162">
        <v>5760</v>
      </c>
      <c r="O114" s="162">
        <v>21975</v>
      </c>
      <c r="P114" s="162">
        <v>22725</v>
      </c>
      <c r="Q114" s="162">
        <v>420</v>
      </c>
      <c r="R114" s="162">
        <v>60</v>
      </c>
      <c r="S114" s="162">
        <v>7545</v>
      </c>
      <c r="T114" s="162">
        <v>795</v>
      </c>
      <c r="U114" s="161"/>
      <c r="V114" s="162">
        <v>1159.76</v>
      </c>
      <c r="W114" s="162">
        <v>122104.36</v>
      </c>
      <c r="X114" s="162">
        <v>18849.68</v>
      </c>
      <c r="Y114" s="162">
        <v>62.76</v>
      </c>
      <c r="Z114" s="163"/>
      <c r="AA114" s="163"/>
      <c r="AB114" s="163"/>
      <c r="AC114" s="163"/>
      <c r="AD114" s="163"/>
      <c r="AE114" s="163"/>
      <c r="AF114" s="163"/>
      <c r="AG114" s="162">
        <v>329413.12</v>
      </c>
    </row>
    <row r="115" spans="2:33">
      <c r="B115" s="160" t="s">
        <v>541</v>
      </c>
      <c r="C115" s="162">
        <v>41238.949999999997</v>
      </c>
      <c r="D115" s="161"/>
      <c r="E115" s="161"/>
      <c r="F115" s="161"/>
      <c r="G115" s="162">
        <v>22.19</v>
      </c>
      <c r="H115" s="161"/>
      <c r="I115" s="161"/>
      <c r="J115" s="163"/>
      <c r="K115" s="162">
        <v>10047.66</v>
      </c>
      <c r="L115" s="162">
        <v>88487.09</v>
      </c>
      <c r="M115" s="162">
        <v>70742.39</v>
      </c>
      <c r="N115" s="162">
        <v>9694.5300000000007</v>
      </c>
      <c r="O115" s="162">
        <v>61.07</v>
      </c>
      <c r="P115" s="162">
        <v>250.08</v>
      </c>
      <c r="Q115" s="162">
        <v>24.24</v>
      </c>
      <c r="R115" s="162">
        <v>17.850000000000001</v>
      </c>
      <c r="S115" s="161"/>
      <c r="T115" s="161"/>
      <c r="U115" s="162">
        <v>6702.3</v>
      </c>
      <c r="V115" s="162">
        <v>495.48</v>
      </c>
      <c r="W115" s="162">
        <v>887.62</v>
      </c>
      <c r="X115" s="161"/>
      <c r="Y115" s="161"/>
      <c r="Z115" s="162">
        <v>504</v>
      </c>
      <c r="AA115" s="162">
        <v>72.72</v>
      </c>
      <c r="AB115" s="161"/>
      <c r="AC115" s="161"/>
      <c r="AD115" s="161"/>
      <c r="AE115" s="161"/>
      <c r="AF115" s="161"/>
      <c r="AG115" s="162">
        <v>229248.17</v>
      </c>
    </row>
    <row r="116" spans="2:33">
      <c r="B116" s="160" t="s">
        <v>543</v>
      </c>
      <c r="C116" s="161"/>
      <c r="D116" s="161"/>
      <c r="E116" s="161"/>
      <c r="F116" s="162">
        <v>1632.96</v>
      </c>
      <c r="G116" s="161"/>
      <c r="H116" s="161"/>
      <c r="I116" s="161"/>
      <c r="J116" s="162">
        <v>266.98</v>
      </c>
      <c r="K116" s="161"/>
      <c r="L116" s="161"/>
      <c r="M116" s="162">
        <v>550.79999999999995</v>
      </c>
      <c r="N116" s="162">
        <v>29117.48</v>
      </c>
      <c r="O116" s="162">
        <v>42422.9</v>
      </c>
      <c r="P116" s="161"/>
      <c r="Q116" s="161"/>
      <c r="R116" s="161"/>
      <c r="S116" s="161"/>
      <c r="T116" s="161"/>
      <c r="U116" s="161"/>
      <c r="V116" s="161"/>
      <c r="W116" s="162">
        <v>77.400000000000006</v>
      </c>
      <c r="X116" s="163"/>
      <c r="Y116" s="161"/>
      <c r="Z116" s="163"/>
      <c r="AA116" s="163"/>
      <c r="AB116" s="163"/>
      <c r="AC116" s="164">
        <v>154.80000000000001</v>
      </c>
      <c r="AD116" s="163"/>
      <c r="AE116" s="163"/>
      <c r="AF116" s="163"/>
      <c r="AG116" s="162">
        <v>74223.320000000007</v>
      </c>
    </row>
    <row r="117" spans="2:33">
      <c r="B117" s="160" t="s">
        <v>527</v>
      </c>
      <c r="C117" s="163"/>
      <c r="D117" s="162">
        <v>191.52</v>
      </c>
      <c r="E117" s="161"/>
      <c r="F117" s="161"/>
      <c r="G117" s="161"/>
      <c r="H117" s="162">
        <v>29318.400000000001</v>
      </c>
      <c r="I117" s="162">
        <v>25540.799999999999</v>
      </c>
      <c r="J117" s="161"/>
      <c r="K117" s="161"/>
      <c r="L117" s="162">
        <v>216</v>
      </c>
      <c r="M117" s="161"/>
      <c r="N117" s="161"/>
      <c r="O117" s="162">
        <v>17155.2</v>
      </c>
      <c r="P117" s="162">
        <v>202.4</v>
      </c>
      <c r="Q117" s="161"/>
      <c r="R117" s="162">
        <v>168</v>
      </c>
      <c r="S117" s="162">
        <v>1969.6</v>
      </c>
      <c r="T117" s="161"/>
      <c r="U117" s="161"/>
      <c r="V117" s="162">
        <v>9604.7999999999993</v>
      </c>
      <c r="W117" s="164">
        <v>43.2</v>
      </c>
      <c r="X117" s="162">
        <v>1358.4</v>
      </c>
      <c r="Y117" s="162">
        <v>23822.400000000001</v>
      </c>
      <c r="Z117" s="162">
        <v>542.4</v>
      </c>
      <c r="AA117" s="162">
        <v>153.6</v>
      </c>
      <c r="AB117" s="161"/>
      <c r="AC117" s="161"/>
      <c r="AD117" s="162">
        <v>8436</v>
      </c>
      <c r="AE117" s="162">
        <v>19534.400000000001</v>
      </c>
      <c r="AF117" s="162">
        <v>897.6</v>
      </c>
      <c r="AG117" s="162">
        <v>139154.72</v>
      </c>
    </row>
    <row r="118" spans="2:33">
      <c r="B118" s="160" t="s">
        <v>561</v>
      </c>
      <c r="C118" s="162">
        <v>17328</v>
      </c>
      <c r="D118" s="162">
        <v>8215.9599999999991</v>
      </c>
      <c r="E118" s="162">
        <v>662392.16</v>
      </c>
      <c r="F118" s="162">
        <v>33981.64</v>
      </c>
      <c r="G118" s="162">
        <v>145345.04999999999</v>
      </c>
      <c r="H118" s="162">
        <v>19401.46</v>
      </c>
      <c r="I118" s="162">
        <v>7705.21</v>
      </c>
      <c r="J118" s="164">
        <v>11</v>
      </c>
      <c r="K118" s="161"/>
      <c r="L118" s="162">
        <v>624</v>
      </c>
      <c r="M118" s="162">
        <v>99363.99</v>
      </c>
      <c r="N118" s="161"/>
      <c r="O118" s="162">
        <v>265923.78000000003</v>
      </c>
      <c r="P118" s="162">
        <v>3709.8</v>
      </c>
      <c r="Q118" s="162">
        <v>2160.31</v>
      </c>
      <c r="R118" s="162">
        <v>114242.86</v>
      </c>
      <c r="S118" s="162">
        <v>98123.73</v>
      </c>
      <c r="T118" s="162">
        <v>113835.97</v>
      </c>
      <c r="U118" s="162">
        <v>85353.56</v>
      </c>
      <c r="V118" s="162">
        <v>28716.97</v>
      </c>
      <c r="W118" s="162">
        <v>278121.59999999998</v>
      </c>
      <c r="X118" s="162">
        <v>64540.12</v>
      </c>
      <c r="Y118" s="162">
        <v>66699.360000000001</v>
      </c>
      <c r="Z118" s="162">
        <v>50328.04</v>
      </c>
      <c r="AA118" s="162">
        <v>954</v>
      </c>
      <c r="AB118" s="162">
        <v>4971.46</v>
      </c>
      <c r="AC118" s="162">
        <v>74781.55</v>
      </c>
      <c r="AD118" s="162">
        <v>35700.71</v>
      </c>
      <c r="AE118" s="162">
        <v>3334.96</v>
      </c>
      <c r="AF118" s="162">
        <v>22478.23</v>
      </c>
      <c r="AG118" s="162">
        <v>2308345.48</v>
      </c>
    </row>
    <row r="119" spans="2:33">
      <c r="B119" s="160" t="s">
        <v>131</v>
      </c>
      <c r="C119" s="163"/>
      <c r="D119" s="162">
        <v>486.72</v>
      </c>
      <c r="E119" s="161"/>
      <c r="F119" s="162">
        <v>108971.53</v>
      </c>
      <c r="G119" s="162">
        <v>5715.91</v>
      </c>
      <c r="H119" s="161"/>
      <c r="I119" s="161"/>
      <c r="J119" s="163"/>
      <c r="K119" s="161"/>
      <c r="L119" s="161"/>
      <c r="M119" s="161"/>
      <c r="N119" s="161"/>
      <c r="O119" s="162">
        <v>228462.85</v>
      </c>
      <c r="P119" s="161"/>
      <c r="Q119" s="162">
        <v>1010.16</v>
      </c>
      <c r="R119" s="161"/>
      <c r="S119" s="162">
        <v>2900.32</v>
      </c>
      <c r="T119" s="162">
        <v>12972.07</v>
      </c>
      <c r="U119" s="162">
        <v>7582.45</v>
      </c>
      <c r="V119" s="162">
        <v>83160.179999999993</v>
      </c>
      <c r="W119" s="162">
        <v>19330.7</v>
      </c>
      <c r="X119" s="161"/>
      <c r="Y119" s="161"/>
      <c r="Z119" s="164">
        <v>287.42</v>
      </c>
      <c r="AA119" s="163"/>
      <c r="AB119" s="162">
        <v>51606.84</v>
      </c>
      <c r="AC119" s="162">
        <v>19037.439999999999</v>
      </c>
      <c r="AD119" s="162">
        <v>2973.8</v>
      </c>
      <c r="AE119" s="163"/>
      <c r="AF119" s="164">
        <v>604.21</v>
      </c>
      <c r="AG119" s="162">
        <v>545102.6</v>
      </c>
    </row>
    <row r="120" spans="2:33">
      <c r="B120" s="160" t="s">
        <v>192</v>
      </c>
      <c r="C120" s="161"/>
      <c r="D120" s="162">
        <v>15486.48</v>
      </c>
      <c r="E120" s="162">
        <v>10907.37</v>
      </c>
      <c r="F120" s="161"/>
      <c r="G120" s="161"/>
      <c r="H120" s="161"/>
      <c r="I120" s="161"/>
      <c r="J120" s="162">
        <v>25720.97</v>
      </c>
      <c r="K120" s="162">
        <v>83044.83</v>
      </c>
      <c r="L120" s="162">
        <v>70888.58</v>
      </c>
      <c r="M120" s="162">
        <v>1171.32</v>
      </c>
      <c r="N120" s="162">
        <v>2549.04</v>
      </c>
      <c r="O120" s="162">
        <v>1943.17</v>
      </c>
      <c r="P120" s="161"/>
      <c r="Q120" s="161"/>
      <c r="R120" s="161"/>
      <c r="S120" s="161"/>
      <c r="T120" s="162">
        <v>6418.15</v>
      </c>
      <c r="U120" s="162">
        <v>19701.900000000001</v>
      </c>
      <c r="V120" s="162">
        <v>26646.12</v>
      </c>
      <c r="W120" s="161"/>
      <c r="X120" s="162">
        <v>119.88</v>
      </c>
      <c r="Y120" s="162">
        <v>1014.72</v>
      </c>
      <c r="Z120" s="162">
        <v>11928.24</v>
      </c>
      <c r="AA120" s="162">
        <v>1217.8800000000001</v>
      </c>
      <c r="AB120" s="161"/>
      <c r="AC120" s="161"/>
      <c r="AD120" s="162">
        <v>971.76</v>
      </c>
      <c r="AE120" s="161"/>
      <c r="AF120" s="161"/>
      <c r="AG120" s="162">
        <v>279730.40999999997</v>
      </c>
    </row>
    <row r="121" spans="2:33">
      <c r="B121" s="160" t="s">
        <v>107</v>
      </c>
      <c r="C121" s="161"/>
      <c r="D121" s="162">
        <v>25996.52</v>
      </c>
      <c r="E121" s="162">
        <v>7958.84</v>
      </c>
      <c r="F121" s="162">
        <v>10096.32</v>
      </c>
      <c r="G121" s="162">
        <v>9593.76</v>
      </c>
      <c r="H121" s="161"/>
      <c r="I121" s="162">
        <v>623.28</v>
      </c>
      <c r="J121" s="162">
        <v>228.96</v>
      </c>
      <c r="K121" s="162">
        <v>262.74</v>
      </c>
      <c r="L121" s="162">
        <v>112.44</v>
      </c>
      <c r="M121" s="161"/>
      <c r="N121" s="162">
        <v>88935.79</v>
      </c>
      <c r="O121" s="161"/>
      <c r="P121" s="161"/>
      <c r="Q121" s="163"/>
      <c r="R121" s="164">
        <v>199.2</v>
      </c>
      <c r="S121" s="162">
        <v>2848.8</v>
      </c>
      <c r="T121" s="162">
        <v>17287.080000000002</v>
      </c>
      <c r="U121" s="162">
        <v>19422.96</v>
      </c>
      <c r="V121" s="161"/>
      <c r="W121" s="161"/>
      <c r="X121" s="162">
        <v>3205.44</v>
      </c>
      <c r="Y121" s="163"/>
      <c r="Z121" s="162">
        <v>1132.8</v>
      </c>
      <c r="AA121" s="161"/>
      <c r="AB121" s="162">
        <v>69115.41</v>
      </c>
      <c r="AC121" s="162">
        <v>5065.5600000000004</v>
      </c>
      <c r="AD121" s="162">
        <v>9879.0300000000007</v>
      </c>
      <c r="AE121" s="161"/>
      <c r="AF121" s="162">
        <v>25.44</v>
      </c>
      <c r="AG121" s="162">
        <v>271990.37</v>
      </c>
    </row>
    <row r="122" spans="2:33">
      <c r="B122" s="160" t="s">
        <v>150</v>
      </c>
      <c r="C122" s="161"/>
      <c r="D122" s="161"/>
      <c r="E122" s="161"/>
      <c r="F122" s="162">
        <v>9457.44</v>
      </c>
      <c r="G122" s="162">
        <v>120</v>
      </c>
      <c r="H122" s="161"/>
      <c r="I122" s="161"/>
      <c r="J122" s="161"/>
      <c r="K122" s="161"/>
      <c r="L122" s="162">
        <v>8.9700000000000006</v>
      </c>
      <c r="M122" s="162">
        <v>5.66</v>
      </c>
      <c r="N122" s="161"/>
      <c r="O122" s="162">
        <v>6710.85</v>
      </c>
      <c r="P122" s="162">
        <v>1718.86</v>
      </c>
      <c r="Q122" s="164">
        <v>244.28</v>
      </c>
      <c r="R122" s="162">
        <v>7055.25</v>
      </c>
      <c r="S122" s="162">
        <v>25.74</v>
      </c>
      <c r="T122" s="164">
        <v>756.12</v>
      </c>
      <c r="U122" s="162">
        <v>4306.1099999999997</v>
      </c>
      <c r="V122" s="162">
        <v>2504.08</v>
      </c>
      <c r="W122" s="162">
        <v>549.29999999999995</v>
      </c>
      <c r="X122" s="163"/>
      <c r="Y122" s="162">
        <v>77.5</v>
      </c>
      <c r="Z122" s="162">
        <v>161.07</v>
      </c>
      <c r="AA122" s="162">
        <v>147.93</v>
      </c>
      <c r="AB122" s="161"/>
      <c r="AC122" s="162">
        <v>2.8</v>
      </c>
      <c r="AD122" s="161"/>
      <c r="AE122" s="161"/>
      <c r="AF122" s="162">
        <v>244.97</v>
      </c>
      <c r="AG122" s="162">
        <v>34096.93</v>
      </c>
    </row>
    <row r="123" spans="2:33">
      <c r="B123" s="160" t="s">
        <v>77</v>
      </c>
      <c r="C123" s="161"/>
      <c r="D123" s="162">
        <v>4040.28</v>
      </c>
      <c r="E123" s="162">
        <v>60933.39</v>
      </c>
      <c r="F123" s="162">
        <v>200650.42</v>
      </c>
      <c r="G123" s="162">
        <v>11233.98</v>
      </c>
      <c r="H123" s="162">
        <v>3244.2</v>
      </c>
      <c r="I123" s="162">
        <v>186.71</v>
      </c>
      <c r="J123" s="161"/>
      <c r="K123" s="162">
        <v>8280.02</v>
      </c>
      <c r="L123" s="162">
        <v>189819.22</v>
      </c>
      <c r="M123" s="162">
        <v>42971.88</v>
      </c>
      <c r="N123" s="162">
        <v>29.55</v>
      </c>
      <c r="O123" s="162">
        <v>1279.8</v>
      </c>
      <c r="P123" s="162">
        <v>126785.77</v>
      </c>
      <c r="Q123" s="162">
        <v>217154.5</v>
      </c>
      <c r="R123" s="162">
        <v>7426.92</v>
      </c>
      <c r="S123" s="162">
        <v>3352.92</v>
      </c>
      <c r="T123" s="162">
        <v>260.82</v>
      </c>
      <c r="U123" s="162">
        <v>84602.16</v>
      </c>
      <c r="V123" s="162">
        <v>41449.97</v>
      </c>
      <c r="W123" s="162">
        <v>12023.16</v>
      </c>
      <c r="X123" s="162">
        <v>1046.28</v>
      </c>
      <c r="Y123" s="162">
        <v>50035.839999999997</v>
      </c>
      <c r="Z123" s="162">
        <v>3506.97</v>
      </c>
      <c r="AA123" s="162">
        <v>1273.0899999999999</v>
      </c>
      <c r="AB123" s="162">
        <v>1330.95</v>
      </c>
      <c r="AC123" s="161"/>
      <c r="AD123" s="162">
        <v>22481.72</v>
      </c>
      <c r="AE123" s="162">
        <v>7165.68</v>
      </c>
      <c r="AF123" s="162">
        <v>271.07</v>
      </c>
      <c r="AG123" s="162">
        <v>1102837.27</v>
      </c>
    </row>
    <row r="124" spans="2:33">
      <c r="B124" s="160" t="s">
        <v>548</v>
      </c>
      <c r="C124" s="161"/>
      <c r="D124" s="162">
        <v>554.88</v>
      </c>
      <c r="E124" s="162">
        <v>665.62</v>
      </c>
      <c r="F124" s="162">
        <v>16299.36</v>
      </c>
      <c r="G124" s="162">
        <v>123550.96</v>
      </c>
      <c r="H124" s="162">
        <v>2510.7199999999998</v>
      </c>
      <c r="I124" s="161"/>
      <c r="J124" s="161"/>
      <c r="K124" s="161"/>
      <c r="L124" s="162">
        <v>277.44</v>
      </c>
      <c r="M124" s="162">
        <v>172376.24</v>
      </c>
      <c r="N124" s="162">
        <v>16073.3</v>
      </c>
      <c r="O124" s="162">
        <v>218.4</v>
      </c>
      <c r="P124" s="161"/>
      <c r="Q124" s="161"/>
      <c r="R124" s="162">
        <v>34.68</v>
      </c>
      <c r="S124" s="161"/>
      <c r="T124" s="162">
        <v>22815.02</v>
      </c>
      <c r="U124" s="162">
        <v>81457.279999999999</v>
      </c>
      <c r="V124" s="162">
        <v>1959.98</v>
      </c>
      <c r="W124" s="162">
        <v>262.24</v>
      </c>
      <c r="X124" s="162">
        <v>1056.67</v>
      </c>
      <c r="Y124" s="162">
        <v>358.32</v>
      </c>
      <c r="Z124" s="162">
        <v>262.24</v>
      </c>
      <c r="AA124" s="162">
        <v>11123.68</v>
      </c>
      <c r="AB124" s="162">
        <v>161938.56</v>
      </c>
      <c r="AC124" s="162">
        <v>568.64</v>
      </c>
      <c r="AD124" s="161"/>
      <c r="AE124" s="161"/>
      <c r="AF124" s="162">
        <v>32.54</v>
      </c>
      <c r="AG124" s="162">
        <v>614396.77</v>
      </c>
    </row>
    <row r="125" spans="2:33">
      <c r="B125" s="160" t="s">
        <v>535</v>
      </c>
      <c r="C125" s="161"/>
      <c r="D125" s="161"/>
      <c r="E125" s="162">
        <v>7353</v>
      </c>
      <c r="F125" s="162">
        <v>13906.44</v>
      </c>
      <c r="G125" s="162">
        <v>35049.96</v>
      </c>
      <c r="H125" s="162">
        <v>7266.96</v>
      </c>
      <c r="I125" s="162">
        <v>4088.52</v>
      </c>
      <c r="J125" s="161"/>
      <c r="K125" s="161"/>
      <c r="L125" s="162">
        <v>14796.6</v>
      </c>
      <c r="M125" s="162">
        <v>36829.68</v>
      </c>
      <c r="N125" s="162">
        <v>18799.79</v>
      </c>
      <c r="O125" s="162">
        <v>36738.35</v>
      </c>
      <c r="P125" s="162">
        <v>851.04</v>
      </c>
      <c r="Q125" s="162">
        <v>562.08000000000004</v>
      </c>
      <c r="R125" s="161"/>
      <c r="S125" s="162">
        <v>8424.65</v>
      </c>
      <c r="T125" s="161"/>
      <c r="U125" s="162">
        <v>1320</v>
      </c>
      <c r="V125" s="163"/>
      <c r="W125" s="162">
        <v>14369.16</v>
      </c>
      <c r="X125" s="163"/>
      <c r="Y125" s="162">
        <v>3545.94</v>
      </c>
      <c r="Z125" s="162">
        <v>25283.4</v>
      </c>
      <c r="AA125" s="164">
        <v>645.84</v>
      </c>
      <c r="AB125" s="163"/>
      <c r="AC125" s="163"/>
      <c r="AD125" s="163"/>
      <c r="AE125" s="163"/>
      <c r="AF125" s="163"/>
      <c r="AG125" s="162">
        <v>229831.41</v>
      </c>
    </row>
    <row r="126" spans="2:33">
      <c r="B126" s="160" t="s">
        <v>214</v>
      </c>
      <c r="C126" s="161"/>
      <c r="D126" s="161"/>
      <c r="E126" s="161"/>
      <c r="F126" s="162">
        <v>13692.14</v>
      </c>
      <c r="G126" s="162">
        <v>1107.32</v>
      </c>
      <c r="H126" s="162">
        <v>29.14</v>
      </c>
      <c r="I126" s="162">
        <v>1349.98</v>
      </c>
      <c r="J126" s="161"/>
      <c r="K126" s="162">
        <v>4827.76</v>
      </c>
      <c r="L126" s="162">
        <v>10827.46</v>
      </c>
      <c r="M126" s="162">
        <v>5230.54</v>
      </c>
      <c r="N126" s="162">
        <v>30</v>
      </c>
      <c r="O126" s="163"/>
      <c r="P126" s="162">
        <v>25.85</v>
      </c>
      <c r="Q126" s="161"/>
      <c r="R126" s="161"/>
      <c r="S126" s="161"/>
      <c r="T126" s="161"/>
      <c r="U126" s="161"/>
      <c r="V126" s="164">
        <v>468.59</v>
      </c>
      <c r="W126" s="161"/>
      <c r="X126" s="163"/>
      <c r="Y126" s="162">
        <v>3058.76</v>
      </c>
      <c r="Z126" s="162">
        <v>426.76</v>
      </c>
      <c r="AA126" s="162">
        <v>3850.24</v>
      </c>
      <c r="AB126" s="161"/>
      <c r="AC126" s="161"/>
      <c r="AD126" s="162">
        <v>80.84</v>
      </c>
      <c r="AE126" s="161"/>
      <c r="AF126" s="161"/>
      <c r="AG126" s="162">
        <v>45005.38</v>
      </c>
    </row>
    <row r="127" spans="2:33">
      <c r="B127" s="160" t="s">
        <v>99</v>
      </c>
      <c r="C127" s="162">
        <v>655.63</v>
      </c>
      <c r="D127" s="162">
        <v>271.08</v>
      </c>
      <c r="E127" s="161"/>
      <c r="F127" s="162">
        <v>238116.76</v>
      </c>
      <c r="G127" s="162">
        <v>748.44</v>
      </c>
      <c r="H127" s="162">
        <v>11563.92</v>
      </c>
      <c r="I127" s="162">
        <v>12342.3</v>
      </c>
      <c r="J127" s="162">
        <v>4</v>
      </c>
      <c r="K127" s="161"/>
      <c r="L127" s="161"/>
      <c r="M127" s="162">
        <v>1106.8800000000001</v>
      </c>
      <c r="N127" s="161"/>
      <c r="O127" s="162">
        <v>316042.05</v>
      </c>
      <c r="P127" s="162">
        <v>76280.17</v>
      </c>
      <c r="Q127" s="161"/>
      <c r="R127" s="162">
        <v>264</v>
      </c>
      <c r="S127" s="162">
        <v>765.6</v>
      </c>
      <c r="T127" s="162">
        <v>165663.31</v>
      </c>
      <c r="U127" s="162">
        <v>16714.830000000002</v>
      </c>
      <c r="V127" s="162">
        <v>149.52000000000001</v>
      </c>
      <c r="W127" s="161"/>
      <c r="X127" s="163"/>
      <c r="Y127" s="162">
        <v>8781.4699999999993</v>
      </c>
      <c r="Z127" s="162">
        <v>3862.8</v>
      </c>
      <c r="AA127" s="162">
        <v>448.56</v>
      </c>
      <c r="AB127" s="161"/>
      <c r="AC127" s="162">
        <v>898.8</v>
      </c>
      <c r="AD127" s="161"/>
      <c r="AE127" s="162">
        <v>58.35</v>
      </c>
      <c r="AF127" s="162">
        <v>1104</v>
      </c>
      <c r="AG127" s="162">
        <v>855842.47</v>
      </c>
    </row>
    <row r="128" spans="2:33">
      <c r="B128" s="160" t="s">
        <v>200</v>
      </c>
      <c r="C128" s="161"/>
      <c r="D128" s="161"/>
      <c r="E128" s="161"/>
      <c r="F128" s="162">
        <v>6896</v>
      </c>
      <c r="G128" s="162">
        <v>2461.96</v>
      </c>
      <c r="H128" s="162">
        <v>141.71</v>
      </c>
      <c r="I128" s="161"/>
      <c r="J128" s="161"/>
      <c r="K128" s="162">
        <v>47816.82</v>
      </c>
      <c r="L128" s="162">
        <v>9190.7000000000007</v>
      </c>
      <c r="M128" s="162">
        <v>167911.31</v>
      </c>
      <c r="N128" s="162">
        <v>79.349999999999994</v>
      </c>
      <c r="O128" s="161"/>
      <c r="P128" s="161"/>
      <c r="Q128" s="161"/>
      <c r="R128" s="162">
        <v>1182.99</v>
      </c>
      <c r="S128" s="162">
        <v>5571.9</v>
      </c>
      <c r="T128" s="161"/>
      <c r="U128" s="161"/>
      <c r="V128" s="161"/>
      <c r="W128" s="162">
        <v>127271.89</v>
      </c>
      <c r="X128" s="163"/>
      <c r="Y128" s="162">
        <v>11288.15</v>
      </c>
      <c r="Z128" s="161"/>
      <c r="AA128" s="161"/>
      <c r="AB128" s="162">
        <v>4956.62</v>
      </c>
      <c r="AC128" s="162">
        <v>1623.28</v>
      </c>
      <c r="AD128" s="162">
        <v>103.11</v>
      </c>
      <c r="AE128" s="161"/>
      <c r="AF128" s="161"/>
      <c r="AG128" s="162">
        <v>386495.79</v>
      </c>
    </row>
    <row r="129" spans="2:33">
      <c r="B129" s="160" t="s">
        <v>534</v>
      </c>
      <c r="C129" s="161"/>
      <c r="D129" s="161"/>
      <c r="E129" s="161"/>
      <c r="F129" s="161"/>
      <c r="G129" s="161"/>
      <c r="H129" s="161"/>
      <c r="I129" s="161"/>
      <c r="J129" s="161"/>
      <c r="K129" s="163"/>
      <c r="L129" s="161"/>
      <c r="M129" s="161"/>
      <c r="N129" s="161"/>
      <c r="O129" s="161"/>
      <c r="P129" s="161"/>
      <c r="Q129" s="161"/>
      <c r="R129" s="161"/>
      <c r="S129" s="161"/>
      <c r="T129" s="161"/>
      <c r="U129" s="162">
        <v>4896</v>
      </c>
      <c r="V129" s="161"/>
      <c r="W129" s="161"/>
      <c r="X129" s="161"/>
      <c r="Y129" s="161"/>
      <c r="Z129" s="162">
        <v>23196</v>
      </c>
      <c r="AA129" s="161"/>
      <c r="AB129" s="161"/>
      <c r="AC129" s="161"/>
      <c r="AD129" s="161"/>
      <c r="AE129" s="161"/>
      <c r="AF129" s="161"/>
      <c r="AG129" s="162">
        <v>28092</v>
      </c>
    </row>
    <row r="130" spans="2:33">
      <c r="B130" s="160" t="s">
        <v>70</v>
      </c>
      <c r="C130" s="161"/>
      <c r="D130" s="162">
        <v>2633.55</v>
      </c>
      <c r="E130" s="162">
        <v>6011.32</v>
      </c>
      <c r="F130" s="162">
        <v>751.2</v>
      </c>
      <c r="G130" s="162">
        <v>35154.239999999998</v>
      </c>
      <c r="H130" s="162">
        <v>174295.67999999999</v>
      </c>
      <c r="I130" s="162">
        <v>222532.92</v>
      </c>
      <c r="J130" s="162">
        <v>850.32</v>
      </c>
      <c r="K130" s="161"/>
      <c r="L130" s="162">
        <v>22951.38</v>
      </c>
      <c r="M130" s="162">
        <v>6439.8</v>
      </c>
      <c r="N130" s="161"/>
      <c r="O130" s="161"/>
      <c r="P130" s="162">
        <v>74684.62</v>
      </c>
      <c r="Q130" s="161"/>
      <c r="R130" s="162">
        <v>4435.9799999999996</v>
      </c>
      <c r="S130" s="162">
        <v>8652</v>
      </c>
      <c r="T130" s="162">
        <v>70402.320000000007</v>
      </c>
      <c r="U130" s="162">
        <v>55045.440000000002</v>
      </c>
      <c r="V130" s="161"/>
      <c r="W130" s="162">
        <v>1986.72</v>
      </c>
      <c r="X130" s="161"/>
      <c r="Y130" s="162">
        <v>1588.32</v>
      </c>
      <c r="Z130" s="162">
        <v>154644.6</v>
      </c>
      <c r="AA130" s="162">
        <v>6195.65</v>
      </c>
      <c r="AB130" s="162">
        <v>22.09</v>
      </c>
      <c r="AC130" s="162">
        <v>7582.02</v>
      </c>
      <c r="AD130" s="161"/>
      <c r="AE130" s="161"/>
      <c r="AF130" s="162">
        <v>4080.6</v>
      </c>
      <c r="AG130" s="162">
        <v>860940.77</v>
      </c>
    </row>
    <row r="131" spans="2:33">
      <c r="B131" s="160" t="s">
        <v>108</v>
      </c>
      <c r="C131" s="162">
        <v>50046.8</v>
      </c>
      <c r="D131" s="162">
        <v>559.79999999999995</v>
      </c>
      <c r="E131" s="162">
        <v>24691.919999999998</v>
      </c>
      <c r="F131" s="161"/>
      <c r="G131" s="162">
        <v>965.4</v>
      </c>
      <c r="H131" s="161"/>
      <c r="I131" s="161"/>
      <c r="J131" s="162">
        <v>576.73</v>
      </c>
      <c r="K131" s="162">
        <v>2404.08</v>
      </c>
      <c r="L131" s="162">
        <v>27352</v>
      </c>
      <c r="M131" s="162">
        <v>15788.94</v>
      </c>
      <c r="N131" s="162">
        <v>30917.35</v>
      </c>
      <c r="O131" s="162">
        <v>4222.55</v>
      </c>
      <c r="P131" s="162">
        <v>14691.7</v>
      </c>
      <c r="Q131" s="162">
        <v>1949.82</v>
      </c>
      <c r="R131" s="162">
        <v>20596.310000000001</v>
      </c>
      <c r="S131" s="162">
        <v>3141.36</v>
      </c>
      <c r="T131" s="162">
        <v>46.44</v>
      </c>
      <c r="U131" s="162">
        <v>117</v>
      </c>
      <c r="V131" s="162">
        <v>16295.05</v>
      </c>
      <c r="W131" s="163"/>
      <c r="X131" s="163"/>
      <c r="Y131" s="162">
        <v>25298.67</v>
      </c>
      <c r="Z131" s="162">
        <v>20836.71</v>
      </c>
      <c r="AA131" s="164">
        <v>434</v>
      </c>
      <c r="AB131" s="163"/>
      <c r="AC131" s="162">
        <v>38124.75</v>
      </c>
      <c r="AD131" s="162">
        <v>20725.59</v>
      </c>
      <c r="AE131" s="162">
        <v>5140.8</v>
      </c>
      <c r="AF131" s="162">
        <v>4928.51</v>
      </c>
      <c r="AG131" s="162">
        <v>329852.28000000003</v>
      </c>
    </row>
    <row r="132" spans="2:33">
      <c r="B132" s="160" t="s">
        <v>300</v>
      </c>
      <c r="C132" s="161"/>
      <c r="D132" s="162">
        <v>1758.64</v>
      </c>
      <c r="E132" s="162">
        <v>888.76</v>
      </c>
      <c r="F132" s="162">
        <v>66744</v>
      </c>
      <c r="G132" s="161"/>
      <c r="H132" s="162">
        <v>85988.34</v>
      </c>
      <c r="I132" s="162">
        <v>141650.47</v>
      </c>
      <c r="J132" s="162">
        <v>1582.76</v>
      </c>
      <c r="K132" s="161"/>
      <c r="L132" s="162">
        <v>20905.150000000001</v>
      </c>
      <c r="M132" s="162">
        <v>13783.3</v>
      </c>
      <c r="N132" s="162">
        <v>1039.83</v>
      </c>
      <c r="O132" s="161"/>
      <c r="P132" s="162">
        <v>26218.6</v>
      </c>
      <c r="Q132" s="163"/>
      <c r="R132" s="162">
        <v>39918.58</v>
      </c>
      <c r="S132" s="162">
        <v>32932.46</v>
      </c>
      <c r="T132" s="162">
        <v>6713.9</v>
      </c>
      <c r="U132" s="162">
        <v>11419.16</v>
      </c>
      <c r="V132" s="162">
        <v>45678.58</v>
      </c>
      <c r="W132" s="162">
        <v>12337.88</v>
      </c>
      <c r="X132" s="163"/>
      <c r="Y132" s="162">
        <v>95450.31</v>
      </c>
      <c r="Z132" s="163"/>
      <c r="AA132" s="162">
        <v>21872.63</v>
      </c>
      <c r="AB132" s="164">
        <v>23.14</v>
      </c>
      <c r="AC132" s="163"/>
      <c r="AD132" s="162">
        <v>3534</v>
      </c>
      <c r="AE132" s="163"/>
      <c r="AF132" s="163"/>
      <c r="AG132" s="162">
        <v>630440.49</v>
      </c>
    </row>
    <row r="133" spans="2:33">
      <c r="B133" s="160" t="s">
        <v>568</v>
      </c>
      <c r="C133" s="161"/>
      <c r="D133" s="162">
        <v>159593.79</v>
      </c>
      <c r="E133" s="162">
        <v>390271.38</v>
      </c>
      <c r="F133" s="162">
        <v>6569.82</v>
      </c>
      <c r="G133" s="162">
        <v>602365.59</v>
      </c>
      <c r="H133" s="162">
        <v>118073.16</v>
      </c>
      <c r="I133" s="162">
        <v>6256.17</v>
      </c>
      <c r="J133" s="162">
        <v>424.39</v>
      </c>
      <c r="K133" s="162">
        <v>562.02</v>
      </c>
      <c r="L133" s="162">
        <v>519.17999999999995</v>
      </c>
      <c r="M133" s="162">
        <v>93.12</v>
      </c>
      <c r="N133" s="162">
        <v>180631.8</v>
      </c>
      <c r="O133" s="162">
        <v>736.44</v>
      </c>
      <c r="P133" s="162">
        <v>44412.33</v>
      </c>
      <c r="Q133" s="162">
        <v>2698.92</v>
      </c>
      <c r="R133" s="162">
        <v>33898.68</v>
      </c>
      <c r="S133" s="162">
        <v>5182.2</v>
      </c>
      <c r="T133" s="162">
        <v>44379.18</v>
      </c>
      <c r="U133" s="164">
        <v>817.72</v>
      </c>
      <c r="V133" s="162">
        <v>6868.28</v>
      </c>
      <c r="W133" s="162">
        <v>154221.57999999999</v>
      </c>
      <c r="X133" s="162">
        <v>15020.52</v>
      </c>
      <c r="Y133" s="162">
        <v>19604.91</v>
      </c>
      <c r="Z133" s="162">
        <v>3180.36</v>
      </c>
      <c r="AA133" s="162">
        <v>162272.82</v>
      </c>
      <c r="AB133" s="162">
        <v>59906.13</v>
      </c>
      <c r="AC133" s="162">
        <v>475740.75</v>
      </c>
      <c r="AD133" s="162">
        <v>371119.91</v>
      </c>
      <c r="AE133" s="162">
        <v>12335.37</v>
      </c>
      <c r="AF133" s="162">
        <v>78888.84</v>
      </c>
      <c r="AG133" s="162">
        <v>2956645.37</v>
      </c>
    </row>
    <row r="134" spans="2:33">
      <c r="B134" s="160" t="s">
        <v>550</v>
      </c>
      <c r="C134" s="161"/>
      <c r="D134" s="162">
        <v>396.72</v>
      </c>
      <c r="E134" s="162">
        <v>2546.2800000000002</v>
      </c>
      <c r="F134" s="162">
        <v>256.32</v>
      </c>
      <c r="G134" s="162">
        <v>8466.86</v>
      </c>
      <c r="H134" s="162">
        <v>61870.92</v>
      </c>
      <c r="I134" s="162">
        <v>52099.199999999997</v>
      </c>
      <c r="J134" s="162">
        <v>103851.78</v>
      </c>
      <c r="K134" s="162">
        <v>50049.8</v>
      </c>
      <c r="L134" s="162">
        <v>108338.16</v>
      </c>
      <c r="M134" s="162">
        <v>14286.68</v>
      </c>
      <c r="N134" s="161"/>
      <c r="O134" s="161"/>
      <c r="P134" s="161"/>
      <c r="Q134" s="162">
        <v>99.18</v>
      </c>
      <c r="R134" s="162">
        <v>37843.96</v>
      </c>
      <c r="S134" s="162">
        <v>74588.039999999994</v>
      </c>
      <c r="T134" s="162">
        <v>180474.09</v>
      </c>
      <c r="U134" s="162">
        <v>1614.74</v>
      </c>
      <c r="V134" s="163"/>
      <c r="W134" s="162">
        <v>156.38</v>
      </c>
      <c r="X134" s="163"/>
      <c r="Y134" s="161"/>
      <c r="Z134" s="161"/>
      <c r="AA134" s="163"/>
      <c r="AB134" s="162">
        <v>55987.68</v>
      </c>
      <c r="AC134" s="162">
        <v>2946.72</v>
      </c>
      <c r="AD134" s="163"/>
      <c r="AE134" s="163"/>
      <c r="AF134" s="164">
        <v>156.38</v>
      </c>
      <c r="AG134" s="162">
        <v>756029.89</v>
      </c>
    </row>
    <row r="135" spans="2:33">
      <c r="B135" s="160" t="s">
        <v>310</v>
      </c>
      <c r="C135" s="161"/>
      <c r="D135" s="162">
        <v>55</v>
      </c>
      <c r="E135" s="162">
        <v>1242</v>
      </c>
      <c r="F135" s="161"/>
      <c r="G135" s="161"/>
      <c r="H135" s="161"/>
      <c r="I135" s="161"/>
      <c r="J135" s="161"/>
      <c r="K135" s="161"/>
      <c r="L135" s="162">
        <v>95.76</v>
      </c>
      <c r="M135" s="162">
        <v>717.12</v>
      </c>
      <c r="N135" s="162">
        <v>7219.5</v>
      </c>
      <c r="O135" s="161"/>
      <c r="P135" s="161"/>
      <c r="Q135" s="163"/>
      <c r="R135" s="161"/>
      <c r="S135" s="161"/>
      <c r="T135" s="161"/>
      <c r="U135" s="161"/>
      <c r="V135" s="161"/>
      <c r="W135" s="161"/>
      <c r="X135" s="161"/>
      <c r="Y135" s="161"/>
      <c r="Z135" s="163"/>
      <c r="AA135" s="161"/>
      <c r="AB135" s="161"/>
      <c r="AC135" s="161"/>
      <c r="AD135" s="162">
        <v>2255</v>
      </c>
      <c r="AE135" s="162">
        <v>275</v>
      </c>
      <c r="AF135" s="161"/>
      <c r="AG135" s="162">
        <v>11859.38</v>
      </c>
    </row>
    <row r="136" spans="2:33">
      <c r="B136" s="160" t="s">
        <v>136</v>
      </c>
      <c r="C136" s="162">
        <v>773.88</v>
      </c>
      <c r="D136" s="161"/>
      <c r="E136" s="162">
        <v>914.51</v>
      </c>
      <c r="F136" s="162">
        <v>0</v>
      </c>
      <c r="G136" s="161"/>
      <c r="H136" s="161"/>
      <c r="I136" s="162">
        <v>781457.48</v>
      </c>
      <c r="J136" s="162">
        <v>21113.47</v>
      </c>
      <c r="K136" s="161"/>
      <c r="L136" s="162">
        <v>930.9</v>
      </c>
      <c r="M136" s="162">
        <v>31548.77</v>
      </c>
      <c r="N136" s="161"/>
      <c r="O136" s="162">
        <v>642692.85</v>
      </c>
      <c r="P136" s="162">
        <v>1170.83</v>
      </c>
      <c r="Q136" s="161"/>
      <c r="R136" s="162">
        <v>2350.69</v>
      </c>
      <c r="S136" s="162">
        <v>2864.43</v>
      </c>
      <c r="T136" s="162">
        <v>6292.07</v>
      </c>
      <c r="U136" s="163"/>
      <c r="V136" s="162">
        <v>316942.09999999998</v>
      </c>
      <c r="W136" s="162">
        <v>116124.51</v>
      </c>
      <c r="X136" s="162">
        <v>857.4</v>
      </c>
      <c r="Y136" s="162">
        <v>1514.16</v>
      </c>
      <c r="Z136" s="162">
        <v>1460.03</v>
      </c>
      <c r="AA136" s="161"/>
      <c r="AB136" s="161"/>
      <c r="AC136" s="161"/>
      <c r="AD136" s="161"/>
      <c r="AE136" s="161"/>
      <c r="AF136" s="161"/>
      <c r="AG136" s="162">
        <v>1929008.08</v>
      </c>
    </row>
    <row r="137" spans="2:33">
      <c r="B137" s="160" t="s">
        <v>203</v>
      </c>
      <c r="C137" s="161"/>
      <c r="D137" s="161"/>
      <c r="E137" s="162">
        <v>52372.76</v>
      </c>
      <c r="F137" s="161"/>
      <c r="G137" s="161"/>
      <c r="H137" s="161"/>
      <c r="I137" s="161"/>
      <c r="J137" s="161"/>
      <c r="K137" s="161"/>
      <c r="L137" s="161"/>
      <c r="M137" s="161"/>
      <c r="N137" s="162">
        <v>198500.61</v>
      </c>
      <c r="O137" s="161"/>
      <c r="P137" s="161"/>
      <c r="Q137" s="161"/>
      <c r="R137" s="161"/>
      <c r="S137" s="161"/>
      <c r="T137" s="161"/>
      <c r="U137" s="161"/>
      <c r="V137" s="161"/>
      <c r="W137" s="162">
        <v>126747.5</v>
      </c>
      <c r="X137" s="161"/>
      <c r="Y137" s="163"/>
      <c r="Z137" s="162">
        <v>210271.22</v>
      </c>
      <c r="AA137" s="163"/>
      <c r="AB137" s="163"/>
      <c r="AC137" s="163"/>
      <c r="AD137" s="163"/>
      <c r="AE137" s="163"/>
      <c r="AF137" s="163"/>
      <c r="AG137" s="162">
        <v>587892.09</v>
      </c>
    </row>
    <row r="138" spans="2:33">
      <c r="B138" s="160" t="s">
        <v>100</v>
      </c>
      <c r="C138" s="162">
        <v>67.2</v>
      </c>
      <c r="D138" s="162">
        <v>21518.15</v>
      </c>
      <c r="E138" s="162">
        <v>132813.41</v>
      </c>
      <c r="F138" s="162">
        <v>20907.53</v>
      </c>
      <c r="G138" s="162">
        <v>11006.1</v>
      </c>
      <c r="H138" s="162">
        <v>49771.199999999997</v>
      </c>
      <c r="I138" s="162">
        <v>59500.1</v>
      </c>
      <c r="J138" s="162">
        <v>11380.57</v>
      </c>
      <c r="K138" s="162">
        <v>3988.52</v>
      </c>
      <c r="L138" s="162">
        <v>66942.320000000007</v>
      </c>
      <c r="M138" s="162">
        <v>24128.2</v>
      </c>
      <c r="N138" s="162">
        <v>7247.7</v>
      </c>
      <c r="O138" s="162">
        <v>7027.2</v>
      </c>
      <c r="P138" s="162">
        <v>55276.22</v>
      </c>
      <c r="Q138" s="163"/>
      <c r="R138" s="162">
        <v>45445.19</v>
      </c>
      <c r="S138" s="162">
        <v>31991.65</v>
      </c>
      <c r="T138" s="162">
        <v>4607.93</v>
      </c>
      <c r="U138" s="162">
        <v>1118.4000000000001</v>
      </c>
      <c r="V138" s="162">
        <v>307.2</v>
      </c>
      <c r="W138" s="162">
        <v>4905.6000000000004</v>
      </c>
      <c r="X138" s="161"/>
      <c r="Y138" s="162">
        <v>11683.18</v>
      </c>
      <c r="Z138" s="162">
        <v>76.8</v>
      </c>
      <c r="AA138" s="162">
        <v>49558.85</v>
      </c>
      <c r="AB138" s="162">
        <v>2640</v>
      </c>
      <c r="AC138" s="162">
        <v>1382.4</v>
      </c>
      <c r="AD138" s="162">
        <v>3009.08</v>
      </c>
      <c r="AE138" s="161"/>
      <c r="AF138" s="161"/>
      <c r="AG138" s="162">
        <v>628300.69999999995</v>
      </c>
    </row>
    <row r="139" spans="2:33">
      <c r="B139" s="160" t="s">
        <v>66</v>
      </c>
      <c r="C139" s="161"/>
      <c r="D139" s="162">
        <v>972.54</v>
      </c>
      <c r="E139" s="162">
        <v>510255.98</v>
      </c>
      <c r="F139" s="162">
        <v>28408.12</v>
      </c>
      <c r="G139" s="162">
        <v>6228.27</v>
      </c>
      <c r="H139" s="162">
        <v>7775.92</v>
      </c>
      <c r="I139" s="162">
        <v>989.1</v>
      </c>
      <c r="J139" s="162">
        <v>395.64</v>
      </c>
      <c r="K139" s="161"/>
      <c r="L139" s="161"/>
      <c r="M139" s="162">
        <v>184744.57</v>
      </c>
      <c r="N139" s="162">
        <v>3362.76</v>
      </c>
      <c r="O139" s="162">
        <v>2587.62</v>
      </c>
      <c r="P139" s="162">
        <v>11141.89</v>
      </c>
      <c r="Q139" s="163"/>
      <c r="R139" s="161"/>
      <c r="S139" s="162">
        <v>6546.45</v>
      </c>
      <c r="T139" s="162">
        <v>1652.56</v>
      </c>
      <c r="U139" s="161"/>
      <c r="V139" s="162">
        <v>258214.33</v>
      </c>
      <c r="W139" s="162">
        <v>1022.07</v>
      </c>
      <c r="X139" s="162">
        <v>2175.81</v>
      </c>
      <c r="Y139" s="163"/>
      <c r="Z139" s="162">
        <v>3328.63</v>
      </c>
      <c r="AA139" s="162">
        <v>1071.5999999999999</v>
      </c>
      <c r="AB139" s="162">
        <v>204904.25</v>
      </c>
      <c r="AC139" s="163"/>
      <c r="AD139" s="162">
        <v>2884.8</v>
      </c>
      <c r="AE139" s="164">
        <v>906.6</v>
      </c>
      <c r="AF139" s="163"/>
      <c r="AG139" s="162">
        <v>1239569.52</v>
      </c>
    </row>
    <row r="140" spans="2:33">
      <c r="B140" s="160" t="s">
        <v>106</v>
      </c>
      <c r="C140" s="161"/>
      <c r="D140" s="162">
        <v>187.6</v>
      </c>
      <c r="E140" s="162">
        <v>1274.8800000000001</v>
      </c>
      <c r="F140" s="162">
        <v>69.36</v>
      </c>
      <c r="G140" s="161"/>
      <c r="H140" s="162">
        <v>47691.12</v>
      </c>
      <c r="I140" s="162">
        <v>939</v>
      </c>
      <c r="J140" s="162">
        <v>114.48</v>
      </c>
      <c r="K140" s="161"/>
      <c r="L140" s="162">
        <v>1313.04</v>
      </c>
      <c r="M140" s="162">
        <v>113.16</v>
      </c>
      <c r="N140" s="162">
        <v>378.12</v>
      </c>
      <c r="O140" s="161"/>
      <c r="P140" s="162">
        <v>108</v>
      </c>
      <c r="Q140" s="162">
        <v>49062.48</v>
      </c>
      <c r="R140" s="162">
        <v>1842.84</v>
      </c>
      <c r="S140" s="162">
        <v>806.76</v>
      </c>
      <c r="T140" s="162">
        <v>138.22999999999999</v>
      </c>
      <c r="U140" s="161"/>
      <c r="V140" s="162">
        <v>48635.88</v>
      </c>
      <c r="W140" s="162">
        <v>1847.52</v>
      </c>
      <c r="X140" s="164">
        <v>126.5</v>
      </c>
      <c r="Y140" s="163"/>
      <c r="Z140" s="164">
        <v>308.88</v>
      </c>
      <c r="AA140" s="161"/>
      <c r="AB140" s="162">
        <v>64.319999999999993</v>
      </c>
      <c r="AC140" s="161"/>
      <c r="AD140" s="161"/>
      <c r="AE140" s="162">
        <v>1635.48</v>
      </c>
      <c r="AF140" s="162">
        <v>49115.4</v>
      </c>
      <c r="AG140" s="162">
        <v>205773.05</v>
      </c>
    </row>
    <row r="141" spans="2:33">
      <c r="B141" s="160" t="s">
        <v>558</v>
      </c>
      <c r="C141" s="162">
        <v>3262.26</v>
      </c>
      <c r="D141" s="162">
        <v>6627.17</v>
      </c>
      <c r="E141" s="162">
        <v>171608.23</v>
      </c>
      <c r="F141" s="162">
        <v>2011.2</v>
      </c>
      <c r="G141" s="162">
        <v>115716.3</v>
      </c>
      <c r="H141" s="162">
        <v>52681.04</v>
      </c>
      <c r="I141" s="162">
        <v>693.2</v>
      </c>
      <c r="J141" s="162">
        <v>47708.17</v>
      </c>
      <c r="K141" s="162">
        <v>148459.23000000001</v>
      </c>
      <c r="L141" s="162">
        <v>91789.89</v>
      </c>
      <c r="M141" s="162">
        <v>366.9</v>
      </c>
      <c r="N141" s="162">
        <v>367</v>
      </c>
      <c r="O141" s="162">
        <v>2582.36</v>
      </c>
      <c r="P141" s="162">
        <v>81</v>
      </c>
      <c r="Q141" s="162">
        <v>693.63</v>
      </c>
      <c r="R141" s="162">
        <v>136081.66</v>
      </c>
      <c r="S141" s="162">
        <v>9688.9599999999991</v>
      </c>
      <c r="T141" s="162">
        <v>10606.97</v>
      </c>
      <c r="U141" s="162">
        <v>53778.87</v>
      </c>
      <c r="V141" s="162">
        <v>17455</v>
      </c>
      <c r="W141" s="162">
        <v>12364.05</v>
      </c>
      <c r="X141" s="162">
        <v>2635.36</v>
      </c>
      <c r="Y141" s="164">
        <v>972.41</v>
      </c>
      <c r="Z141" s="162">
        <v>69036.27</v>
      </c>
      <c r="AA141" s="162">
        <v>127090.4</v>
      </c>
      <c r="AB141" s="162">
        <v>31616.07</v>
      </c>
      <c r="AC141" s="164">
        <v>321.89999999999998</v>
      </c>
      <c r="AD141" s="164">
        <v>259.2</v>
      </c>
      <c r="AE141" s="164">
        <v>320</v>
      </c>
      <c r="AF141" s="163"/>
      <c r="AG141" s="162">
        <v>1116874.7</v>
      </c>
    </row>
    <row r="142" spans="2:33">
      <c r="B142" s="160" t="s">
        <v>175</v>
      </c>
      <c r="C142" s="161"/>
      <c r="D142" s="161"/>
      <c r="E142" s="161"/>
      <c r="F142" s="162">
        <v>2596.41</v>
      </c>
      <c r="G142" s="161"/>
      <c r="H142" s="161"/>
      <c r="I142" s="162">
        <v>30.71</v>
      </c>
      <c r="J142" s="161"/>
      <c r="K142" s="161"/>
      <c r="L142" s="162">
        <v>43.9</v>
      </c>
      <c r="M142" s="161"/>
      <c r="N142" s="161"/>
      <c r="O142" s="161"/>
      <c r="P142" s="162">
        <v>8986.1299999999992</v>
      </c>
      <c r="Q142" s="163"/>
      <c r="R142" s="161"/>
      <c r="S142" s="162">
        <v>2310.2800000000002</v>
      </c>
      <c r="T142" s="161"/>
      <c r="U142" s="162">
        <v>863.19</v>
      </c>
      <c r="V142" s="162">
        <v>2343.25</v>
      </c>
      <c r="W142" s="164">
        <v>295.77</v>
      </c>
      <c r="X142" s="161"/>
      <c r="Y142" s="163"/>
      <c r="Z142" s="161"/>
      <c r="AA142" s="161"/>
      <c r="AB142" s="162">
        <v>1065.33</v>
      </c>
      <c r="AC142" s="161"/>
      <c r="AD142" s="161"/>
      <c r="AE142" s="161"/>
      <c r="AF142" s="161"/>
      <c r="AG142" s="162">
        <v>18534.96</v>
      </c>
    </row>
    <row r="143" spans="2:33">
      <c r="B143" s="160" t="s">
        <v>61</v>
      </c>
      <c r="C143" s="161"/>
      <c r="D143" s="161"/>
      <c r="E143" s="162">
        <v>53.94</v>
      </c>
      <c r="F143" s="162">
        <v>38578.269999999997</v>
      </c>
      <c r="G143" s="162">
        <v>49468.639999999999</v>
      </c>
      <c r="H143" s="162">
        <v>69556.240000000005</v>
      </c>
      <c r="I143" s="162">
        <v>36708.559999999998</v>
      </c>
      <c r="J143" s="162">
        <v>8649.84</v>
      </c>
      <c r="K143" s="161"/>
      <c r="L143" s="162">
        <v>51727.47</v>
      </c>
      <c r="M143" s="162">
        <v>14613.43</v>
      </c>
      <c r="N143" s="161"/>
      <c r="O143" s="162">
        <v>528.88</v>
      </c>
      <c r="P143" s="162">
        <v>3762.64</v>
      </c>
      <c r="Q143" s="161"/>
      <c r="R143" s="162">
        <v>125.76</v>
      </c>
      <c r="S143" s="162">
        <v>7674.61</v>
      </c>
      <c r="T143" s="162">
        <v>949.2</v>
      </c>
      <c r="U143" s="162">
        <v>157497.62</v>
      </c>
      <c r="V143" s="162">
        <v>11659.16</v>
      </c>
      <c r="W143" s="162">
        <v>651.86</v>
      </c>
      <c r="X143" s="162">
        <v>119.84</v>
      </c>
      <c r="Y143" s="162">
        <v>16.100000000000001</v>
      </c>
      <c r="Z143" s="164">
        <v>177.96</v>
      </c>
      <c r="AA143" s="162">
        <v>9087.84</v>
      </c>
      <c r="AB143" s="164">
        <v>694.4</v>
      </c>
      <c r="AC143" s="163"/>
      <c r="AD143" s="162">
        <v>4496.5600000000004</v>
      </c>
      <c r="AE143" s="164">
        <v>221.2</v>
      </c>
      <c r="AF143" s="164">
        <v>84.28</v>
      </c>
      <c r="AG143" s="162">
        <v>467104.3</v>
      </c>
    </row>
    <row r="144" spans="2:33">
      <c r="B144" s="160" t="s">
        <v>566</v>
      </c>
      <c r="C144" s="161"/>
      <c r="D144" s="161"/>
      <c r="E144" s="162">
        <v>670.4</v>
      </c>
      <c r="F144" s="161"/>
      <c r="G144" s="161"/>
      <c r="H144" s="162">
        <v>351896.42</v>
      </c>
      <c r="I144" s="162">
        <v>927.58</v>
      </c>
      <c r="J144" s="162">
        <v>761.44</v>
      </c>
      <c r="K144" s="161"/>
      <c r="L144" s="161"/>
      <c r="M144" s="161"/>
      <c r="N144" s="161"/>
      <c r="O144" s="162">
        <v>433528.17</v>
      </c>
      <c r="P144" s="162">
        <v>24365.07</v>
      </c>
      <c r="Q144" s="161"/>
      <c r="R144" s="162">
        <v>307.8</v>
      </c>
      <c r="S144" s="162">
        <v>813.46</v>
      </c>
      <c r="T144" s="161"/>
      <c r="U144" s="162">
        <v>784.2</v>
      </c>
      <c r="V144" s="161"/>
      <c r="W144" s="161"/>
      <c r="X144" s="161"/>
      <c r="Y144" s="162">
        <v>608.4</v>
      </c>
      <c r="Z144" s="162">
        <v>35.14</v>
      </c>
      <c r="AA144" s="161"/>
      <c r="AB144" s="161"/>
      <c r="AC144" s="161"/>
      <c r="AD144" s="161"/>
      <c r="AE144" s="162">
        <v>185325.98</v>
      </c>
      <c r="AF144" s="162">
        <v>1571.52</v>
      </c>
      <c r="AG144" s="162">
        <v>1001595.58</v>
      </c>
    </row>
    <row r="145" spans="2:33">
      <c r="B145" s="160" t="s">
        <v>190</v>
      </c>
      <c r="C145" s="161"/>
      <c r="D145" s="161"/>
      <c r="E145" s="161"/>
      <c r="F145" s="161"/>
      <c r="G145" s="161"/>
      <c r="H145" s="162">
        <v>133.94999999999999</v>
      </c>
      <c r="I145" s="161"/>
      <c r="J145" s="161"/>
      <c r="K145" s="161"/>
      <c r="L145" s="162">
        <v>6079.05</v>
      </c>
      <c r="M145" s="161"/>
      <c r="N145" s="161"/>
      <c r="O145" s="161"/>
      <c r="P145" s="162">
        <v>459.96</v>
      </c>
      <c r="Q145" s="163"/>
      <c r="R145" s="162">
        <v>5532.96</v>
      </c>
      <c r="S145" s="162">
        <v>247.95</v>
      </c>
      <c r="T145" s="162">
        <v>193.8</v>
      </c>
      <c r="U145" s="162">
        <v>99.75</v>
      </c>
      <c r="V145" s="162">
        <v>3598.05</v>
      </c>
      <c r="W145" s="163"/>
      <c r="X145" s="164">
        <v>213.75</v>
      </c>
      <c r="Y145" s="163"/>
      <c r="Z145" s="162">
        <v>1849.65</v>
      </c>
      <c r="AA145" s="163"/>
      <c r="AB145" s="162">
        <v>19289.04</v>
      </c>
      <c r="AC145" s="163"/>
      <c r="AD145" s="163"/>
      <c r="AE145" s="163"/>
      <c r="AF145" s="163"/>
      <c r="AG145" s="162">
        <v>37697.910000000003</v>
      </c>
    </row>
    <row r="146" spans="2:33">
      <c r="B146" s="160" t="s">
        <v>122</v>
      </c>
      <c r="C146" s="161"/>
      <c r="D146" s="161"/>
      <c r="E146" s="161"/>
      <c r="F146" s="161"/>
      <c r="G146" s="161"/>
      <c r="H146" s="162">
        <v>1516.6</v>
      </c>
      <c r="I146" s="161"/>
      <c r="J146" s="162">
        <v>41.94</v>
      </c>
      <c r="K146" s="161"/>
      <c r="L146" s="161"/>
      <c r="M146" s="162">
        <v>93.04</v>
      </c>
      <c r="N146" s="161"/>
      <c r="O146" s="161"/>
      <c r="P146" s="161"/>
      <c r="Q146" s="161"/>
      <c r="R146" s="161"/>
      <c r="S146" s="161"/>
      <c r="T146" s="162">
        <v>253618.01</v>
      </c>
      <c r="U146" s="162">
        <v>14581.52</v>
      </c>
      <c r="V146" s="162">
        <v>163.22</v>
      </c>
      <c r="W146" s="161"/>
      <c r="X146" s="162">
        <v>12771.6</v>
      </c>
      <c r="Y146" s="162">
        <v>827.76</v>
      </c>
      <c r="Z146" s="161"/>
      <c r="AA146" s="161"/>
      <c r="AB146" s="162">
        <v>38384.639999999999</v>
      </c>
      <c r="AC146" s="161"/>
      <c r="AD146" s="162">
        <v>71690.94</v>
      </c>
      <c r="AE146" s="162">
        <v>27005.15</v>
      </c>
      <c r="AF146" s="162">
        <v>4700.3999999999996</v>
      </c>
      <c r="AG146" s="162">
        <v>425394.82</v>
      </c>
    </row>
    <row r="147" spans="2:33">
      <c r="B147" s="160" t="s">
        <v>38</v>
      </c>
      <c r="C147" s="162">
        <v>12541.15</v>
      </c>
      <c r="D147" s="162">
        <v>3097.14</v>
      </c>
      <c r="E147" s="162">
        <v>2447864.02</v>
      </c>
      <c r="F147" s="162">
        <v>1875777.48</v>
      </c>
      <c r="G147" s="162">
        <v>916318.11</v>
      </c>
      <c r="H147" s="162">
        <v>323984.40000000002</v>
      </c>
      <c r="I147" s="162">
        <v>227473.08</v>
      </c>
      <c r="J147" s="162">
        <v>16131.22</v>
      </c>
      <c r="K147" s="162">
        <v>4169.72</v>
      </c>
      <c r="L147" s="162">
        <v>1406107.02</v>
      </c>
      <c r="M147" s="162">
        <v>3355835.47</v>
      </c>
      <c r="N147" s="162">
        <v>582687.59</v>
      </c>
      <c r="O147" s="162">
        <v>779.64</v>
      </c>
      <c r="P147" s="162">
        <v>217101.24</v>
      </c>
      <c r="Q147" s="162">
        <v>141252.26</v>
      </c>
      <c r="R147" s="162">
        <v>18965.66</v>
      </c>
      <c r="S147" s="162">
        <v>2072899.4</v>
      </c>
      <c r="T147" s="162">
        <v>2063488.61</v>
      </c>
      <c r="U147" s="162">
        <v>1060130.79</v>
      </c>
      <c r="V147" s="162">
        <v>225397.98</v>
      </c>
      <c r="W147" s="162">
        <v>43256.26</v>
      </c>
      <c r="X147" s="162">
        <v>125144.1</v>
      </c>
      <c r="Y147" s="162">
        <v>386079.38</v>
      </c>
      <c r="Z147" s="162">
        <v>1945112.34</v>
      </c>
      <c r="AA147" s="162">
        <v>2347920.0699999998</v>
      </c>
      <c r="AB147" s="162">
        <v>434238.32</v>
      </c>
      <c r="AC147" s="162">
        <v>151.19999999999999</v>
      </c>
      <c r="AD147" s="162">
        <v>2451.35</v>
      </c>
      <c r="AE147" s="162">
        <v>326105.8</v>
      </c>
      <c r="AF147" s="162">
        <v>42982.25</v>
      </c>
      <c r="AG147" s="162">
        <v>22625443.050000001</v>
      </c>
    </row>
    <row r="148" spans="2:33">
      <c r="B148" s="160" t="s">
        <v>560</v>
      </c>
      <c r="C148" s="162">
        <v>7799.33</v>
      </c>
      <c r="D148" s="161"/>
      <c r="E148" s="162">
        <v>113707.24</v>
      </c>
      <c r="F148" s="162">
        <v>8547</v>
      </c>
      <c r="G148" s="161"/>
      <c r="H148" s="162">
        <v>253.09</v>
      </c>
      <c r="I148" s="161"/>
      <c r="J148" s="161"/>
      <c r="K148" s="161"/>
      <c r="L148" s="162">
        <v>11.48</v>
      </c>
      <c r="M148" s="162">
        <v>29.67</v>
      </c>
      <c r="N148" s="161"/>
      <c r="O148" s="162">
        <v>181528.36</v>
      </c>
      <c r="P148" s="162">
        <v>1270</v>
      </c>
      <c r="Q148" s="163"/>
      <c r="R148" s="161"/>
      <c r="S148" s="161"/>
      <c r="T148" s="161"/>
      <c r="U148" s="161"/>
      <c r="V148" s="162">
        <v>209520.8</v>
      </c>
      <c r="W148" s="161"/>
      <c r="X148" s="163"/>
      <c r="Y148" s="161"/>
      <c r="Z148" s="161"/>
      <c r="AA148" s="161"/>
      <c r="AB148" s="161"/>
      <c r="AC148" s="161"/>
      <c r="AD148" s="161"/>
      <c r="AE148" s="161"/>
      <c r="AF148" s="161"/>
      <c r="AG148" s="162">
        <v>522666.97</v>
      </c>
    </row>
    <row r="149" spans="2:33">
      <c r="B149" s="160" t="s">
        <v>305</v>
      </c>
      <c r="C149" s="161"/>
      <c r="D149" s="161"/>
      <c r="E149" s="161"/>
      <c r="F149" s="161"/>
      <c r="G149" s="161"/>
      <c r="H149" s="161"/>
      <c r="I149" s="161"/>
      <c r="J149" s="162">
        <v>30732.75</v>
      </c>
      <c r="K149" s="162">
        <v>72303.75</v>
      </c>
      <c r="L149" s="162">
        <v>65201.32</v>
      </c>
      <c r="M149" s="161"/>
      <c r="N149" s="161"/>
      <c r="O149" s="161"/>
      <c r="P149" s="161"/>
      <c r="Q149" s="163"/>
      <c r="R149" s="161"/>
      <c r="S149" s="161"/>
      <c r="T149" s="161"/>
      <c r="U149" s="161"/>
      <c r="V149" s="162">
        <v>3204.48</v>
      </c>
      <c r="W149" s="161"/>
      <c r="X149" s="163"/>
      <c r="Y149" s="161"/>
      <c r="Z149" s="162">
        <v>108473.11</v>
      </c>
      <c r="AA149" s="161"/>
      <c r="AB149" s="161"/>
      <c r="AC149" s="161"/>
      <c r="AD149" s="162">
        <v>5717.04</v>
      </c>
      <c r="AE149" s="162">
        <v>15993.5</v>
      </c>
      <c r="AF149" s="162">
        <v>23121.41</v>
      </c>
      <c r="AG149" s="162">
        <v>324747.36</v>
      </c>
    </row>
    <row r="150" spans="2:33">
      <c r="B150" s="160" t="s">
        <v>569</v>
      </c>
      <c r="C150" s="162">
        <v>6530.67</v>
      </c>
      <c r="D150" s="162">
        <v>518.46</v>
      </c>
      <c r="E150" s="162">
        <v>65489.42</v>
      </c>
      <c r="F150" s="162">
        <v>248793.95</v>
      </c>
      <c r="G150" s="162">
        <v>1270.44</v>
      </c>
      <c r="H150" s="162">
        <v>642.84</v>
      </c>
      <c r="I150" s="162">
        <v>287.04000000000002</v>
      </c>
      <c r="J150" s="161"/>
      <c r="K150" s="162">
        <v>156</v>
      </c>
      <c r="L150" s="162">
        <v>2460.92</v>
      </c>
      <c r="M150" s="162">
        <v>10864.9</v>
      </c>
      <c r="N150" s="162">
        <v>6846.93</v>
      </c>
      <c r="O150" s="162">
        <v>302351.90000000002</v>
      </c>
      <c r="P150" s="162">
        <v>19650.23</v>
      </c>
      <c r="Q150" s="162">
        <v>27623.07</v>
      </c>
      <c r="R150" s="162">
        <v>4784.37</v>
      </c>
      <c r="S150" s="162">
        <v>328.41</v>
      </c>
      <c r="T150" s="162">
        <v>678.79</v>
      </c>
      <c r="U150" s="162">
        <v>251.22</v>
      </c>
      <c r="V150" s="162">
        <v>759.16</v>
      </c>
      <c r="W150" s="162">
        <v>166021.76000000001</v>
      </c>
      <c r="X150" s="162">
        <v>220326.18</v>
      </c>
      <c r="Y150" s="162">
        <v>98468.17</v>
      </c>
      <c r="Z150" s="162">
        <v>48867.55</v>
      </c>
      <c r="AA150" s="162">
        <v>6623.85</v>
      </c>
      <c r="AB150" s="164">
        <v>413.86</v>
      </c>
      <c r="AC150" s="164">
        <v>12.59</v>
      </c>
      <c r="AD150" s="164">
        <v>38.43</v>
      </c>
      <c r="AE150" s="162">
        <v>76668.14</v>
      </c>
      <c r="AF150" s="162">
        <v>31052</v>
      </c>
      <c r="AG150" s="162">
        <v>1348781.25</v>
      </c>
    </row>
    <row r="151" spans="2:33">
      <c r="B151" s="160" t="s">
        <v>163</v>
      </c>
      <c r="C151" s="161"/>
      <c r="D151" s="161"/>
      <c r="E151" s="161"/>
      <c r="F151" s="161"/>
      <c r="G151" s="161"/>
      <c r="H151" s="161"/>
      <c r="I151" s="161"/>
      <c r="J151" s="161"/>
      <c r="K151" s="161"/>
      <c r="L151" s="161"/>
      <c r="M151" s="161"/>
      <c r="N151" s="161"/>
      <c r="O151" s="161"/>
      <c r="P151" s="161"/>
      <c r="Q151" s="163"/>
      <c r="R151" s="161"/>
      <c r="S151" s="161"/>
      <c r="T151" s="161"/>
      <c r="U151" s="161"/>
      <c r="V151" s="161"/>
      <c r="W151" s="161"/>
      <c r="X151" s="161"/>
      <c r="Y151" s="163"/>
      <c r="Z151" s="162">
        <v>8871.24</v>
      </c>
      <c r="AA151" s="163"/>
      <c r="AB151" s="163"/>
      <c r="AC151" s="163"/>
      <c r="AD151" s="163"/>
      <c r="AE151" s="163"/>
      <c r="AF151" s="163"/>
      <c r="AG151" s="162">
        <v>8871.24</v>
      </c>
    </row>
    <row r="152" spans="2:33">
      <c r="B152" s="160" t="s">
        <v>509</v>
      </c>
      <c r="C152" s="162">
        <v>534.97</v>
      </c>
      <c r="D152" s="161"/>
      <c r="E152" s="162">
        <v>7242.48</v>
      </c>
      <c r="F152" s="161"/>
      <c r="G152" s="161"/>
      <c r="H152" s="162">
        <v>65834.64</v>
      </c>
      <c r="I152" s="162">
        <v>16747.560000000001</v>
      </c>
      <c r="J152" s="162">
        <v>3952.8</v>
      </c>
      <c r="K152" s="162">
        <v>4710.96</v>
      </c>
      <c r="L152" s="162">
        <v>5194.16</v>
      </c>
      <c r="M152" s="162">
        <v>31745.040000000001</v>
      </c>
      <c r="N152" s="162">
        <v>38281.68</v>
      </c>
      <c r="O152" s="162">
        <v>55657.8</v>
      </c>
      <c r="P152" s="162">
        <v>116506.08</v>
      </c>
      <c r="Q152" s="163"/>
      <c r="R152" s="164">
        <v>239.76</v>
      </c>
      <c r="S152" s="162">
        <v>26308.799999999999</v>
      </c>
      <c r="T152" s="162">
        <v>18789.84</v>
      </c>
      <c r="U152" s="162">
        <v>197913.24</v>
      </c>
      <c r="V152" s="162">
        <v>32115.96</v>
      </c>
      <c r="W152" s="161"/>
      <c r="X152" s="162">
        <v>109.08</v>
      </c>
      <c r="Y152" s="162">
        <v>22565.05</v>
      </c>
      <c r="Z152" s="162">
        <v>69547.679999999993</v>
      </c>
      <c r="AA152" s="162">
        <v>250952.71</v>
      </c>
      <c r="AB152" s="161"/>
      <c r="AC152" s="161"/>
      <c r="AD152" s="161"/>
      <c r="AE152" s="162">
        <v>259.2</v>
      </c>
      <c r="AF152" s="162">
        <v>1416.15</v>
      </c>
      <c r="AG152" s="162">
        <v>966625.64</v>
      </c>
    </row>
    <row r="153" spans="2:33">
      <c r="B153" s="160" t="s">
        <v>503</v>
      </c>
      <c r="C153" s="161"/>
      <c r="D153" s="161"/>
      <c r="E153" s="161"/>
      <c r="F153" s="162">
        <v>150.56</v>
      </c>
      <c r="G153" s="162">
        <v>92912.7</v>
      </c>
      <c r="H153" s="162">
        <v>531.29999999999995</v>
      </c>
      <c r="I153" s="161"/>
      <c r="J153" s="161"/>
      <c r="K153" s="162">
        <v>221.4</v>
      </c>
      <c r="L153" s="162">
        <v>5338.3</v>
      </c>
      <c r="M153" s="162">
        <v>729.84</v>
      </c>
      <c r="N153" s="162">
        <v>4781.3999999999996</v>
      </c>
      <c r="O153" s="162">
        <v>1708.78</v>
      </c>
      <c r="P153" s="162">
        <v>15717.11</v>
      </c>
      <c r="Q153" s="163"/>
      <c r="R153" s="162">
        <v>3186</v>
      </c>
      <c r="S153" s="164">
        <v>770.5</v>
      </c>
      <c r="T153" s="162">
        <v>13810.8</v>
      </c>
      <c r="U153" s="161"/>
      <c r="V153" s="162">
        <v>15406.24</v>
      </c>
      <c r="W153" s="162">
        <v>22084.58</v>
      </c>
      <c r="X153" s="163"/>
      <c r="Y153" s="162">
        <v>1593.9</v>
      </c>
      <c r="Z153" s="164">
        <v>531</v>
      </c>
      <c r="AA153" s="164">
        <v>531.6</v>
      </c>
      <c r="AB153" s="163"/>
      <c r="AC153" s="163"/>
      <c r="AD153" s="163"/>
      <c r="AE153" s="163"/>
      <c r="AF153" s="163"/>
      <c r="AG153" s="162">
        <v>180006.01</v>
      </c>
    </row>
    <row r="154" spans="2:33">
      <c r="B154" s="160" t="s">
        <v>81</v>
      </c>
      <c r="C154" s="164">
        <v>885.12</v>
      </c>
      <c r="D154" s="162">
        <v>227.28</v>
      </c>
      <c r="E154" s="161"/>
      <c r="F154" s="161"/>
      <c r="G154" s="161"/>
      <c r="H154" s="162">
        <v>46821</v>
      </c>
      <c r="I154" s="162">
        <v>35481</v>
      </c>
      <c r="J154" s="161"/>
      <c r="K154" s="161"/>
      <c r="L154" s="162">
        <v>10699.08</v>
      </c>
      <c r="M154" s="162">
        <v>216.84</v>
      </c>
      <c r="N154" s="162">
        <v>59276.72</v>
      </c>
      <c r="O154" s="161"/>
      <c r="P154" s="162">
        <v>11661.14</v>
      </c>
      <c r="Q154" s="164">
        <v>582.12</v>
      </c>
      <c r="R154" s="162">
        <v>262.32</v>
      </c>
      <c r="S154" s="162">
        <v>1723.9</v>
      </c>
      <c r="T154" s="162">
        <v>840.55</v>
      </c>
      <c r="U154" s="162">
        <v>28247.77</v>
      </c>
      <c r="V154" s="162">
        <v>2267.2800000000002</v>
      </c>
      <c r="W154" s="163"/>
      <c r="X154" s="162">
        <v>525.12</v>
      </c>
      <c r="Y154" s="162">
        <v>294.44</v>
      </c>
      <c r="Z154" s="164">
        <v>68.95</v>
      </c>
      <c r="AA154" s="161"/>
      <c r="AB154" s="162">
        <v>435.61</v>
      </c>
      <c r="AC154" s="161"/>
      <c r="AD154" s="162">
        <v>270.36</v>
      </c>
      <c r="AE154" s="161"/>
      <c r="AF154" s="162">
        <v>3203.52</v>
      </c>
      <c r="AG154" s="162">
        <v>203990.12</v>
      </c>
    </row>
    <row r="155" spans="2:33">
      <c r="B155" s="160" t="s">
        <v>73</v>
      </c>
      <c r="C155" s="161"/>
      <c r="D155" s="162">
        <v>7989.12</v>
      </c>
      <c r="E155" s="161"/>
      <c r="F155" s="162">
        <v>37331.85</v>
      </c>
      <c r="G155" s="162">
        <v>110929.82</v>
      </c>
      <c r="H155" s="162">
        <v>210.48</v>
      </c>
      <c r="I155" s="162">
        <v>61618.559999999998</v>
      </c>
      <c r="J155" s="161"/>
      <c r="K155" s="161"/>
      <c r="L155" s="162">
        <v>841.92</v>
      </c>
      <c r="M155" s="161"/>
      <c r="N155" s="162">
        <v>1469.3</v>
      </c>
      <c r="O155" s="162">
        <v>189776.72</v>
      </c>
      <c r="P155" s="162">
        <v>1261.92</v>
      </c>
      <c r="Q155" s="164">
        <v>210.48</v>
      </c>
      <c r="R155" s="162">
        <v>420.48</v>
      </c>
      <c r="S155" s="161"/>
      <c r="T155" s="162">
        <v>216080.2</v>
      </c>
      <c r="U155" s="162">
        <v>2277.84</v>
      </c>
      <c r="V155" s="162">
        <v>1052.4000000000001</v>
      </c>
      <c r="W155" s="162">
        <v>1262.4000000000001</v>
      </c>
      <c r="X155" s="162">
        <v>7034.64</v>
      </c>
      <c r="Y155" s="161"/>
      <c r="Z155" s="161"/>
      <c r="AA155" s="162">
        <v>191089.92000000001</v>
      </c>
      <c r="AB155" s="162">
        <v>210.48</v>
      </c>
      <c r="AC155" s="161"/>
      <c r="AD155" s="162">
        <v>5893.92</v>
      </c>
      <c r="AE155" s="162">
        <v>420.48</v>
      </c>
      <c r="AF155" s="161"/>
      <c r="AG155" s="162">
        <v>837382.93</v>
      </c>
    </row>
    <row r="156" spans="2:33">
      <c r="B156" s="160" t="s">
        <v>556</v>
      </c>
      <c r="C156" s="162">
        <v>620584.76</v>
      </c>
      <c r="D156" s="162">
        <v>173100.39</v>
      </c>
      <c r="E156" s="162">
        <v>193466.98</v>
      </c>
      <c r="F156" s="162">
        <v>155727.74</v>
      </c>
      <c r="G156" s="162">
        <v>175.32</v>
      </c>
      <c r="H156" s="162">
        <v>394.08</v>
      </c>
      <c r="I156" s="161"/>
      <c r="J156" s="161"/>
      <c r="K156" s="161"/>
      <c r="L156" s="161"/>
      <c r="M156" s="162">
        <v>3369.66</v>
      </c>
      <c r="N156" s="162">
        <v>592423.76</v>
      </c>
      <c r="O156" s="162">
        <v>1562.16</v>
      </c>
      <c r="P156" s="162">
        <v>1734.84</v>
      </c>
      <c r="Q156" s="164">
        <v>544.08000000000004</v>
      </c>
      <c r="R156" s="162">
        <v>99.22</v>
      </c>
      <c r="S156" s="162">
        <v>83.88</v>
      </c>
      <c r="T156" s="162">
        <v>2130.1799999999998</v>
      </c>
      <c r="U156" s="161"/>
      <c r="V156" s="162">
        <v>1766.56</v>
      </c>
      <c r="W156" s="163"/>
      <c r="X156" s="161"/>
      <c r="Y156" s="161"/>
      <c r="Z156" s="161"/>
      <c r="AA156" s="161"/>
      <c r="AB156" s="162">
        <v>6.99</v>
      </c>
      <c r="AC156" s="161"/>
      <c r="AD156" s="161"/>
      <c r="AE156" s="161"/>
      <c r="AF156" s="161"/>
      <c r="AG156" s="162">
        <v>1747170.6</v>
      </c>
    </row>
    <row r="157" spans="2:33">
      <c r="B157" s="160" t="s">
        <v>179</v>
      </c>
      <c r="C157" s="161"/>
      <c r="D157" s="162">
        <v>2301.84</v>
      </c>
      <c r="E157" s="161"/>
      <c r="F157" s="161"/>
      <c r="G157" s="162">
        <v>72512.44</v>
      </c>
      <c r="H157" s="162">
        <v>2348.36</v>
      </c>
      <c r="I157" s="161"/>
      <c r="J157" s="161"/>
      <c r="K157" s="161"/>
      <c r="L157" s="161"/>
      <c r="M157" s="161"/>
      <c r="N157" s="161"/>
      <c r="O157" s="161"/>
      <c r="P157" s="161"/>
      <c r="Q157" s="163"/>
      <c r="R157" s="161"/>
      <c r="S157" s="164">
        <v>42.76</v>
      </c>
      <c r="T157" s="162">
        <v>49289.04</v>
      </c>
      <c r="U157" s="161"/>
      <c r="V157" s="161"/>
      <c r="W157" s="163"/>
      <c r="X157" s="161"/>
      <c r="Y157" s="161"/>
      <c r="Z157" s="163"/>
      <c r="AA157" s="162">
        <v>26862</v>
      </c>
      <c r="AB157" s="163"/>
      <c r="AC157" s="163"/>
      <c r="AD157" s="162">
        <v>32660.76</v>
      </c>
      <c r="AE157" s="162">
        <v>1003.38</v>
      </c>
      <c r="AF157" s="163"/>
      <c r="AG157" s="162">
        <v>187020.58</v>
      </c>
    </row>
    <row r="158" spans="2:33">
      <c r="B158" s="160" t="s">
        <v>545</v>
      </c>
      <c r="C158" s="163"/>
      <c r="D158" s="164">
        <v>666.3</v>
      </c>
      <c r="E158" s="162">
        <v>371.43</v>
      </c>
      <c r="F158" s="162">
        <v>1473.42</v>
      </c>
      <c r="G158" s="161"/>
      <c r="H158" s="162">
        <v>8446.7900000000009</v>
      </c>
      <c r="I158" s="162">
        <v>2336.73</v>
      </c>
      <c r="J158" s="162">
        <v>251.34</v>
      </c>
      <c r="K158" s="161"/>
      <c r="L158" s="162">
        <v>8499.09</v>
      </c>
      <c r="M158" s="162">
        <v>1115.24</v>
      </c>
      <c r="N158" s="161"/>
      <c r="O158" s="162">
        <v>55.35</v>
      </c>
      <c r="P158" s="162">
        <v>12004.82</v>
      </c>
      <c r="Q158" s="163"/>
      <c r="R158" s="162">
        <v>47442.2</v>
      </c>
      <c r="S158" s="162">
        <v>58.86</v>
      </c>
      <c r="T158" s="163"/>
      <c r="U158" s="161"/>
      <c r="V158" s="162">
        <v>6209.69</v>
      </c>
      <c r="W158" s="162">
        <v>91.21</v>
      </c>
      <c r="X158" s="163"/>
      <c r="Y158" s="162">
        <v>20796.259999999998</v>
      </c>
      <c r="Z158" s="162">
        <v>9420.43</v>
      </c>
      <c r="AA158" s="162">
        <v>5826.84</v>
      </c>
      <c r="AB158" s="162">
        <v>588.6</v>
      </c>
      <c r="AC158" s="161"/>
      <c r="AD158" s="161"/>
      <c r="AE158" s="161"/>
      <c r="AF158" s="162">
        <v>46.47</v>
      </c>
      <c r="AG158" s="162">
        <v>125701.07</v>
      </c>
    </row>
    <row r="159" spans="2:33">
      <c r="B159" s="160" t="s">
        <v>128</v>
      </c>
      <c r="C159" s="161"/>
      <c r="D159" s="161"/>
      <c r="E159" s="161"/>
      <c r="F159" s="161"/>
      <c r="G159" s="161"/>
      <c r="H159" s="162">
        <v>209397.72</v>
      </c>
      <c r="I159" s="162">
        <v>2126.7600000000002</v>
      </c>
      <c r="J159" s="162">
        <v>29005.94</v>
      </c>
      <c r="K159" s="162">
        <v>2707.2</v>
      </c>
      <c r="L159" s="162">
        <v>22540.95</v>
      </c>
      <c r="M159" s="164">
        <v>755.4</v>
      </c>
      <c r="N159" s="162">
        <v>225338.44</v>
      </c>
      <c r="O159" s="162">
        <v>19783.439999999999</v>
      </c>
      <c r="P159" s="161"/>
      <c r="Q159" s="164">
        <v>190.44</v>
      </c>
      <c r="R159" s="162">
        <v>353.28</v>
      </c>
      <c r="S159" s="161"/>
      <c r="T159" s="162">
        <v>100818.84</v>
      </c>
      <c r="U159" s="162">
        <v>74060.759999999995</v>
      </c>
      <c r="V159" s="162">
        <v>169.2</v>
      </c>
      <c r="W159" s="161"/>
      <c r="X159" s="162">
        <v>1565.28</v>
      </c>
      <c r="Y159" s="162">
        <v>797.88</v>
      </c>
      <c r="Z159" s="162">
        <v>8334.56</v>
      </c>
      <c r="AA159" s="161"/>
      <c r="AB159" s="162">
        <v>847.44</v>
      </c>
      <c r="AC159" s="161"/>
      <c r="AD159" s="162">
        <v>177142.3</v>
      </c>
      <c r="AE159" s="162">
        <v>25063.08</v>
      </c>
      <c r="AF159" s="161"/>
      <c r="AG159" s="162">
        <v>900998.91</v>
      </c>
    </row>
    <row r="160" spans="2:33">
      <c r="B160" s="160" t="s">
        <v>105</v>
      </c>
      <c r="C160" s="161"/>
      <c r="D160" s="161"/>
      <c r="E160" s="161"/>
      <c r="F160" s="162">
        <v>104880.72</v>
      </c>
      <c r="G160" s="161"/>
      <c r="H160" s="162">
        <v>13018.32</v>
      </c>
      <c r="I160" s="161"/>
      <c r="J160" s="161"/>
      <c r="K160" s="161"/>
      <c r="L160" s="161"/>
      <c r="M160" s="161"/>
      <c r="N160" s="161"/>
      <c r="O160" s="161"/>
      <c r="P160" s="161"/>
      <c r="Q160" s="163"/>
      <c r="R160" s="161"/>
      <c r="S160" s="161"/>
      <c r="T160" s="161"/>
      <c r="U160" s="162">
        <v>8504.32</v>
      </c>
      <c r="V160" s="162">
        <v>112.64</v>
      </c>
      <c r="W160" s="162">
        <v>56.32</v>
      </c>
      <c r="X160" s="162">
        <v>33566.720000000001</v>
      </c>
      <c r="Y160" s="161"/>
      <c r="Z160" s="163"/>
      <c r="AA160" s="163"/>
      <c r="AB160" s="163"/>
      <c r="AC160" s="163"/>
      <c r="AD160" s="163"/>
      <c r="AE160" s="163"/>
      <c r="AF160" s="163"/>
      <c r="AG160" s="162">
        <v>160139.04</v>
      </c>
    </row>
    <row r="161" spans="2:33">
      <c r="B161" s="160" t="s">
        <v>104</v>
      </c>
      <c r="C161" s="161"/>
      <c r="D161" s="162">
        <v>551.02</v>
      </c>
      <c r="E161" s="162">
        <v>7878.9</v>
      </c>
      <c r="F161" s="162">
        <v>233.4</v>
      </c>
      <c r="G161" s="161"/>
      <c r="H161" s="162">
        <v>9.75</v>
      </c>
      <c r="I161" s="161"/>
      <c r="J161" s="162">
        <v>19308.599999999999</v>
      </c>
      <c r="K161" s="162">
        <v>20463.05</v>
      </c>
      <c r="L161" s="162">
        <v>1213.2</v>
      </c>
      <c r="M161" s="162">
        <v>9742.7999999999993</v>
      </c>
      <c r="N161" s="162">
        <v>34834.800000000003</v>
      </c>
      <c r="O161" s="162">
        <v>2100.6</v>
      </c>
      <c r="P161" s="161"/>
      <c r="Q161" s="161"/>
      <c r="R161" s="162">
        <v>2823.6</v>
      </c>
      <c r="S161" s="161"/>
      <c r="T161" s="161"/>
      <c r="U161" s="161"/>
      <c r="V161" s="162">
        <v>137.4</v>
      </c>
      <c r="W161" s="161"/>
      <c r="X161" s="162">
        <v>19.95</v>
      </c>
      <c r="Y161" s="162">
        <v>14022.9</v>
      </c>
      <c r="Z161" s="162">
        <v>40295.1</v>
      </c>
      <c r="AA161" s="161"/>
      <c r="AB161" s="161"/>
      <c r="AC161" s="161"/>
      <c r="AD161" s="161"/>
      <c r="AE161" s="161"/>
      <c r="AF161" s="161"/>
      <c r="AG161" s="162">
        <v>153635.07</v>
      </c>
    </row>
    <row r="162" spans="2:33">
      <c r="B162" s="160" t="s">
        <v>199</v>
      </c>
      <c r="C162" s="162">
        <v>945.92</v>
      </c>
      <c r="D162" s="161"/>
      <c r="E162" s="162">
        <v>72.48</v>
      </c>
      <c r="F162" s="161"/>
      <c r="G162" s="161"/>
      <c r="H162" s="161"/>
      <c r="I162" s="161"/>
      <c r="J162" s="161"/>
      <c r="K162" s="161"/>
      <c r="L162" s="161"/>
      <c r="M162" s="161"/>
      <c r="N162" s="162">
        <v>175138.68</v>
      </c>
      <c r="O162" s="162">
        <v>3642.12</v>
      </c>
      <c r="P162" s="161"/>
      <c r="Q162" s="161"/>
      <c r="R162" s="161"/>
      <c r="S162" s="162">
        <v>38.82</v>
      </c>
      <c r="T162" s="161"/>
      <c r="U162" s="161"/>
      <c r="V162" s="162">
        <v>13355.12</v>
      </c>
      <c r="W162" s="162">
        <v>38.82</v>
      </c>
      <c r="X162" s="161"/>
      <c r="Y162" s="162">
        <v>1148.44</v>
      </c>
      <c r="Z162" s="164">
        <v>154.29</v>
      </c>
      <c r="AA162" s="162">
        <v>6227.24</v>
      </c>
      <c r="AB162" s="162">
        <v>87111.26</v>
      </c>
      <c r="AC162" s="162">
        <v>44155.58</v>
      </c>
      <c r="AD162" s="162">
        <v>121.74</v>
      </c>
      <c r="AE162" s="162">
        <v>196.16</v>
      </c>
      <c r="AF162" s="162">
        <v>13.19</v>
      </c>
      <c r="AG162" s="162">
        <v>332359.86</v>
      </c>
    </row>
    <row r="163" spans="2:33">
      <c r="B163" s="160" t="s">
        <v>518</v>
      </c>
      <c r="C163" s="161"/>
      <c r="D163" s="161"/>
      <c r="E163" s="161"/>
      <c r="F163" s="162">
        <v>1691.76</v>
      </c>
      <c r="G163" s="161"/>
      <c r="H163" s="161"/>
      <c r="I163" s="161"/>
      <c r="J163" s="161"/>
      <c r="K163" s="161"/>
      <c r="L163" s="161"/>
      <c r="M163" s="161"/>
      <c r="N163" s="161"/>
      <c r="O163" s="161"/>
      <c r="P163" s="161"/>
      <c r="Q163" s="161"/>
      <c r="R163" s="161"/>
      <c r="S163" s="162">
        <v>1691.76</v>
      </c>
      <c r="T163" s="161"/>
      <c r="U163" s="162">
        <v>26598.18</v>
      </c>
      <c r="V163" s="163"/>
      <c r="W163" s="162">
        <v>16375.8</v>
      </c>
      <c r="X163" s="161"/>
      <c r="Y163" s="162">
        <v>15793.56</v>
      </c>
      <c r="Z163" s="161"/>
      <c r="AA163" s="161"/>
      <c r="AB163" s="161"/>
      <c r="AC163" s="161"/>
      <c r="AD163" s="162">
        <v>187.08</v>
      </c>
      <c r="AE163" s="161"/>
      <c r="AF163" s="161"/>
      <c r="AG163" s="162">
        <v>62338.14</v>
      </c>
    </row>
    <row r="164" spans="2:33">
      <c r="B164" s="160" t="s">
        <v>533</v>
      </c>
      <c r="C164" s="161"/>
      <c r="D164" s="161"/>
      <c r="E164" s="161"/>
      <c r="F164" s="161"/>
      <c r="G164" s="161"/>
      <c r="H164" s="161"/>
      <c r="I164" s="162">
        <v>5370.75</v>
      </c>
      <c r="J164" s="162">
        <v>10253.25</v>
      </c>
      <c r="K164" s="162">
        <v>21917</v>
      </c>
      <c r="L164" s="162">
        <v>22833.3</v>
      </c>
      <c r="M164" s="161"/>
      <c r="N164" s="162">
        <v>27667.5</v>
      </c>
      <c r="O164" s="162">
        <v>8377.0400000000009</v>
      </c>
      <c r="P164" s="162">
        <v>762.72</v>
      </c>
      <c r="Q164" s="161"/>
      <c r="R164" s="161"/>
      <c r="S164" s="161"/>
      <c r="T164" s="161"/>
      <c r="U164" s="161"/>
      <c r="V164" s="163"/>
      <c r="W164" s="163"/>
      <c r="X164" s="163"/>
      <c r="Y164" s="162">
        <v>20618.22</v>
      </c>
      <c r="Z164" s="162">
        <v>23110.5</v>
      </c>
      <c r="AA164" s="162">
        <v>2929.5</v>
      </c>
      <c r="AB164" s="161"/>
      <c r="AC164" s="161"/>
      <c r="AD164" s="161"/>
      <c r="AE164" s="161"/>
      <c r="AF164" s="161"/>
      <c r="AG164" s="162">
        <v>143839.78</v>
      </c>
    </row>
    <row r="165" spans="2:33">
      <c r="B165" s="160" t="s">
        <v>544</v>
      </c>
      <c r="C165" s="161"/>
      <c r="D165" s="161"/>
      <c r="E165" s="161"/>
      <c r="F165" s="161"/>
      <c r="G165" s="162">
        <v>5868</v>
      </c>
      <c r="H165" s="162">
        <v>4871.72</v>
      </c>
      <c r="I165" s="162">
        <v>1279.8</v>
      </c>
      <c r="J165" s="161"/>
      <c r="K165" s="161"/>
      <c r="L165" s="161"/>
      <c r="M165" s="161"/>
      <c r="N165" s="161"/>
      <c r="O165" s="161"/>
      <c r="P165" s="162">
        <v>58961.08</v>
      </c>
      <c r="Q165" s="161"/>
      <c r="R165" s="162">
        <v>3184.92</v>
      </c>
      <c r="S165" s="161"/>
      <c r="T165" s="162">
        <v>142.19999999999999</v>
      </c>
      <c r="U165" s="162">
        <v>107.14</v>
      </c>
      <c r="V165" s="162">
        <v>1103.52</v>
      </c>
      <c r="W165" s="162">
        <v>17624.32</v>
      </c>
      <c r="X165" s="163"/>
      <c r="Y165" s="162">
        <v>80.760000000000005</v>
      </c>
      <c r="Z165" s="164">
        <v>149.63</v>
      </c>
      <c r="AA165" s="162">
        <v>4834.8</v>
      </c>
      <c r="AB165" s="163"/>
      <c r="AC165" s="163"/>
      <c r="AD165" s="163"/>
      <c r="AE165" s="163"/>
      <c r="AF165" s="163"/>
      <c r="AG165" s="162">
        <v>98207.89</v>
      </c>
    </row>
    <row r="166" spans="2:33">
      <c r="B166" s="160" t="s">
        <v>204</v>
      </c>
      <c r="C166" s="162">
        <v>223.86</v>
      </c>
      <c r="D166" s="162">
        <v>100.97</v>
      </c>
      <c r="E166" s="161"/>
      <c r="F166" s="161"/>
      <c r="G166" s="162">
        <v>1001.2</v>
      </c>
      <c r="H166" s="161"/>
      <c r="I166" s="161"/>
      <c r="J166" s="161"/>
      <c r="K166" s="162">
        <v>25080.27</v>
      </c>
      <c r="L166" s="162">
        <v>2853.54</v>
      </c>
      <c r="M166" s="161"/>
      <c r="N166" s="161"/>
      <c r="O166" s="161"/>
      <c r="P166" s="162">
        <v>2025.55</v>
      </c>
      <c r="Q166" s="162">
        <v>393.96</v>
      </c>
      <c r="R166" s="162">
        <v>38272.949999999997</v>
      </c>
      <c r="S166" s="162">
        <v>21978.74</v>
      </c>
      <c r="T166" s="162">
        <v>28098.639999999999</v>
      </c>
      <c r="U166" s="162">
        <v>1575.49</v>
      </c>
      <c r="V166" s="161"/>
      <c r="W166" s="161"/>
      <c r="X166" s="162">
        <v>5503.6</v>
      </c>
      <c r="Y166" s="161"/>
      <c r="Z166" s="162">
        <v>1809.61</v>
      </c>
      <c r="AA166" s="161"/>
      <c r="AB166" s="162">
        <v>14290.82</v>
      </c>
      <c r="AC166" s="161"/>
      <c r="AD166" s="161"/>
      <c r="AE166" s="161"/>
      <c r="AF166" s="162">
        <v>11195.85</v>
      </c>
      <c r="AG166" s="162">
        <v>154405.04999999999</v>
      </c>
    </row>
    <row r="167" spans="2:33">
      <c r="B167" s="160" t="s">
        <v>135</v>
      </c>
      <c r="C167" s="161"/>
      <c r="D167" s="161"/>
      <c r="E167" s="161"/>
      <c r="F167" s="161"/>
      <c r="G167" s="162">
        <v>15542.81</v>
      </c>
      <c r="H167" s="162">
        <v>1385.16</v>
      </c>
      <c r="I167" s="161"/>
      <c r="J167" s="161"/>
      <c r="K167" s="162">
        <v>461.28</v>
      </c>
      <c r="L167" s="161"/>
      <c r="M167" s="161"/>
      <c r="N167" s="161"/>
      <c r="O167" s="162">
        <v>38740.68</v>
      </c>
      <c r="P167" s="162">
        <v>1812.96</v>
      </c>
      <c r="Q167" s="161"/>
      <c r="R167" s="161"/>
      <c r="S167" s="161"/>
      <c r="T167" s="162">
        <v>25871.040000000001</v>
      </c>
      <c r="U167" s="161"/>
      <c r="V167" s="162">
        <v>300.72000000000003</v>
      </c>
      <c r="W167" s="161"/>
      <c r="X167" s="161"/>
      <c r="Y167" s="161"/>
      <c r="Z167" s="162">
        <v>269.45999999999998</v>
      </c>
      <c r="AA167" s="162">
        <v>40755.730000000003</v>
      </c>
      <c r="AB167" s="161"/>
      <c r="AC167" s="161"/>
      <c r="AD167" s="161"/>
      <c r="AE167" s="161"/>
      <c r="AF167" s="162">
        <v>693.24</v>
      </c>
      <c r="AG167" s="162">
        <v>125833.08</v>
      </c>
    </row>
    <row r="168" spans="2:33">
      <c r="B168" s="160" t="s">
        <v>54</v>
      </c>
      <c r="C168" s="162">
        <v>1809.6</v>
      </c>
      <c r="D168" s="161"/>
      <c r="E168" s="162">
        <v>49389.36</v>
      </c>
      <c r="F168" s="161"/>
      <c r="G168" s="161"/>
      <c r="H168" s="162">
        <v>33515.68</v>
      </c>
      <c r="I168" s="161"/>
      <c r="J168" s="161"/>
      <c r="K168" s="161"/>
      <c r="L168" s="161"/>
      <c r="M168" s="161"/>
      <c r="N168" s="161"/>
      <c r="O168" s="161"/>
      <c r="P168" s="162">
        <v>9436.93</v>
      </c>
      <c r="Q168" s="162">
        <v>490.98</v>
      </c>
      <c r="R168" s="162">
        <v>304983.3</v>
      </c>
      <c r="S168" s="162">
        <v>226.2</v>
      </c>
      <c r="T168" s="162">
        <v>78902.41</v>
      </c>
      <c r="U168" s="162">
        <v>26109.119999999999</v>
      </c>
      <c r="V168" s="161"/>
      <c r="W168" s="161"/>
      <c r="X168" s="161"/>
      <c r="Y168" s="162">
        <v>79348.08</v>
      </c>
      <c r="Z168" s="161"/>
      <c r="AA168" s="161"/>
      <c r="AB168" s="162">
        <v>3980.16</v>
      </c>
      <c r="AC168" s="162">
        <v>17758.22</v>
      </c>
      <c r="AD168" s="162">
        <v>17040.400000000001</v>
      </c>
      <c r="AE168" s="161"/>
      <c r="AF168" s="162">
        <v>2945.88</v>
      </c>
      <c r="AG168" s="162">
        <v>625936.31999999995</v>
      </c>
    </row>
    <row r="169" spans="2:33">
      <c r="B169" s="160" t="s">
        <v>94</v>
      </c>
      <c r="C169" s="162">
        <v>878.83</v>
      </c>
      <c r="D169" s="161"/>
      <c r="E169" s="161"/>
      <c r="F169" s="161"/>
      <c r="G169" s="162">
        <v>17504.02</v>
      </c>
      <c r="H169" s="162">
        <v>57005.4</v>
      </c>
      <c r="I169" s="162">
        <v>60202.3</v>
      </c>
      <c r="J169" s="161"/>
      <c r="K169" s="161"/>
      <c r="L169" s="161"/>
      <c r="M169" s="162">
        <v>17836.73</v>
      </c>
      <c r="N169" s="161"/>
      <c r="O169" s="162">
        <v>73525.19</v>
      </c>
      <c r="P169" s="162">
        <v>47724.09</v>
      </c>
      <c r="Q169" s="162">
        <v>1512</v>
      </c>
      <c r="R169" s="161"/>
      <c r="S169" s="162">
        <v>1004.14</v>
      </c>
      <c r="T169" s="161"/>
      <c r="U169" s="161"/>
      <c r="V169" s="161"/>
      <c r="W169" s="161"/>
      <c r="X169" s="161"/>
      <c r="Y169" s="161"/>
      <c r="Z169" s="163"/>
      <c r="AA169" s="162">
        <v>8395.31</v>
      </c>
      <c r="AB169" s="163"/>
      <c r="AC169" s="163"/>
      <c r="AD169" s="162">
        <v>38347.68</v>
      </c>
      <c r="AE169" s="163"/>
      <c r="AF169" s="163"/>
      <c r="AG169" s="162">
        <v>323935.69</v>
      </c>
    </row>
    <row r="170" spans="2:33">
      <c r="B170" s="160" t="s">
        <v>726</v>
      </c>
      <c r="C170" s="161"/>
      <c r="D170" s="161"/>
      <c r="E170" s="161"/>
      <c r="F170" s="161"/>
      <c r="G170" s="162">
        <v>53625.24</v>
      </c>
      <c r="H170" s="161"/>
      <c r="I170" s="161"/>
      <c r="J170" s="161"/>
      <c r="K170" s="161"/>
      <c r="L170" s="161"/>
      <c r="M170" s="161"/>
      <c r="N170" s="161"/>
      <c r="O170" s="161"/>
      <c r="P170" s="161"/>
      <c r="Q170" s="161"/>
      <c r="R170" s="161"/>
      <c r="S170" s="161"/>
      <c r="T170" s="161"/>
      <c r="U170" s="162">
        <v>458275.61</v>
      </c>
      <c r="V170" s="162">
        <v>6186.78</v>
      </c>
      <c r="W170" s="162">
        <v>2679.36</v>
      </c>
      <c r="X170" s="161"/>
      <c r="Y170" s="161"/>
      <c r="Z170" s="162">
        <v>46516.56</v>
      </c>
      <c r="AA170" s="162">
        <v>48785.87</v>
      </c>
      <c r="AB170" s="164">
        <v>716.28</v>
      </c>
      <c r="AC170" s="163"/>
      <c r="AD170" s="162">
        <v>2320.92</v>
      </c>
      <c r="AE170" s="163"/>
      <c r="AF170" s="162">
        <v>3786.25</v>
      </c>
      <c r="AG170" s="162">
        <v>622892.87</v>
      </c>
    </row>
    <row r="171" spans="2:33">
      <c r="B171" s="160" t="s">
        <v>49</v>
      </c>
      <c r="C171" s="162">
        <v>110115.68</v>
      </c>
      <c r="D171" s="162">
        <v>1426.88</v>
      </c>
      <c r="E171" s="162">
        <v>7.28</v>
      </c>
      <c r="F171" s="162">
        <v>104002.4</v>
      </c>
      <c r="G171" s="162">
        <v>21462.639999999999</v>
      </c>
      <c r="H171" s="162">
        <v>34713.64</v>
      </c>
      <c r="I171" s="162">
        <v>80697.16</v>
      </c>
      <c r="J171" s="162">
        <v>59980.72</v>
      </c>
      <c r="K171" s="162">
        <v>122738.34</v>
      </c>
      <c r="L171" s="162">
        <v>4633.2</v>
      </c>
      <c r="M171" s="162">
        <v>6746.48</v>
      </c>
      <c r="N171" s="162">
        <v>1790.88</v>
      </c>
      <c r="O171" s="162">
        <v>152549.92000000001</v>
      </c>
      <c r="P171" s="162">
        <v>8812.32</v>
      </c>
      <c r="Q171" s="162">
        <v>40800.480000000003</v>
      </c>
      <c r="R171" s="162">
        <v>93807.039999999994</v>
      </c>
      <c r="S171" s="162">
        <v>102036.08</v>
      </c>
      <c r="T171" s="162">
        <v>8868.08</v>
      </c>
      <c r="U171" s="162">
        <v>6549.96</v>
      </c>
      <c r="V171" s="162">
        <v>3889.92</v>
      </c>
      <c r="W171" s="162">
        <v>3185.68</v>
      </c>
      <c r="X171" s="162">
        <v>51744.959999999999</v>
      </c>
      <c r="Y171" s="162">
        <v>30818.880000000001</v>
      </c>
      <c r="Z171" s="162">
        <v>84293.84</v>
      </c>
      <c r="AA171" s="162">
        <v>46227.56</v>
      </c>
      <c r="AB171" s="162">
        <v>15709.12</v>
      </c>
      <c r="AC171" s="161"/>
      <c r="AD171" s="162">
        <v>9900.76</v>
      </c>
      <c r="AE171" s="162">
        <v>17573.759999999998</v>
      </c>
      <c r="AF171" s="162">
        <v>73766.399999999994</v>
      </c>
      <c r="AG171" s="162">
        <v>1298850.06</v>
      </c>
    </row>
    <row r="172" spans="2:33">
      <c r="B172" s="160" t="s">
        <v>639</v>
      </c>
      <c r="C172" s="164">
        <v>46.92</v>
      </c>
      <c r="D172" s="162">
        <v>1813.8</v>
      </c>
      <c r="E172" s="164">
        <v>706.98</v>
      </c>
      <c r="F172" s="162">
        <v>2256.2399999999998</v>
      </c>
      <c r="G172" s="163"/>
      <c r="H172" s="162">
        <v>81996.570000000007</v>
      </c>
      <c r="I172" s="162">
        <v>171611.88</v>
      </c>
      <c r="J172" s="162">
        <v>102985.83</v>
      </c>
      <c r="K172" s="163"/>
      <c r="L172" s="162">
        <v>12659.04</v>
      </c>
      <c r="M172" s="162">
        <v>3905.64</v>
      </c>
      <c r="N172" s="162">
        <v>26662.560000000001</v>
      </c>
      <c r="O172" s="164">
        <v>118.08</v>
      </c>
      <c r="P172" s="162">
        <v>4958.6400000000003</v>
      </c>
      <c r="Q172" s="164">
        <v>492</v>
      </c>
      <c r="R172" s="162">
        <v>4373.76</v>
      </c>
      <c r="S172" s="163"/>
      <c r="T172" s="163"/>
      <c r="U172" s="164">
        <v>234.24</v>
      </c>
      <c r="V172" s="162">
        <v>53673.9</v>
      </c>
      <c r="W172" s="162">
        <v>1081.94</v>
      </c>
      <c r="X172" s="164">
        <v>604.79999999999995</v>
      </c>
      <c r="Y172" s="163"/>
      <c r="Z172" s="164">
        <v>346.92</v>
      </c>
      <c r="AA172" s="164">
        <v>416.28</v>
      </c>
      <c r="AB172" s="163"/>
      <c r="AC172" s="163"/>
      <c r="AD172" s="162">
        <v>51355.82</v>
      </c>
      <c r="AE172" s="162">
        <v>3188.16</v>
      </c>
      <c r="AF172" s="163"/>
      <c r="AG172" s="162">
        <v>525490</v>
      </c>
    </row>
    <row r="173" spans="2:33">
      <c r="B173" s="160" t="s">
        <v>101</v>
      </c>
      <c r="C173" s="163"/>
      <c r="D173" s="163"/>
      <c r="E173" s="163"/>
      <c r="F173" s="163"/>
      <c r="G173" s="163"/>
      <c r="H173" s="163"/>
      <c r="I173" s="163"/>
      <c r="J173" s="163"/>
      <c r="K173" s="163"/>
      <c r="L173" s="163"/>
      <c r="M173" s="163"/>
      <c r="N173" s="162">
        <v>20106.3</v>
      </c>
      <c r="O173" s="162">
        <v>74409.919999999998</v>
      </c>
      <c r="P173" s="162">
        <v>4875</v>
      </c>
      <c r="Q173" s="163"/>
      <c r="R173" s="163"/>
      <c r="S173" s="164">
        <v>374.8</v>
      </c>
      <c r="T173" s="162">
        <v>234752.13</v>
      </c>
      <c r="U173" s="162">
        <v>1179.0999999999999</v>
      </c>
      <c r="V173" s="163"/>
      <c r="W173" s="163"/>
      <c r="X173" s="163"/>
      <c r="Y173" s="163"/>
      <c r="Z173" s="163"/>
      <c r="AA173" s="164">
        <v>180</v>
      </c>
      <c r="AB173" s="163"/>
      <c r="AC173" s="163"/>
      <c r="AD173" s="163"/>
      <c r="AE173" s="163"/>
      <c r="AF173" s="163"/>
      <c r="AG173" s="162">
        <v>335877.25</v>
      </c>
    </row>
    <row r="174" spans="2:33">
      <c r="B174" s="165" t="s">
        <v>878</v>
      </c>
      <c r="C174" s="166">
        <v>2270533.63</v>
      </c>
      <c r="D174" s="166">
        <v>1195218.51</v>
      </c>
      <c r="E174" s="166">
        <v>6049164.5099999998</v>
      </c>
      <c r="F174" s="166">
        <v>5755576.4400000004</v>
      </c>
      <c r="G174" s="166">
        <v>4147889.6</v>
      </c>
      <c r="H174" s="166">
        <v>7247661.8799999999</v>
      </c>
      <c r="I174" s="166">
        <v>5242786.12</v>
      </c>
      <c r="J174" s="166">
        <v>1559965.85</v>
      </c>
      <c r="K174" s="166">
        <v>933534.97</v>
      </c>
      <c r="L174" s="166">
        <v>3717108.64</v>
      </c>
      <c r="M174" s="166">
        <v>7011585.25</v>
      </c>
      <c r="N174" s="166">
        <v>5358025.75</v>
      </c>
      <c r="O174" s="166">
        <v>8008995.3799999999</v>
      </c>
      <c r="P174" s="166">
        <v>3274176.23</v>
      </c>
      <c r="Q174" s="166">
        <v>2644681.31</v>
      </c>
      <c r="R174" s="166">
        <v>2347875.9700000002</v>
      </c>
      <c r="S174" s="166">
        <v>3739061.36</v>
      </c>
      <c r="T174" s="166">
        <v>5548172.7699999996</v>
      </c>
      <c r="U174" s="166">
        <v>4010034.02</v>
      </c>
      <c r="V174" s="166">
        <v>4573942.26</v>
      </c>
      <c r="W174" s="166">
        <v>5634813.1200000001</v>
      </c>
      <c r="X174" s="166">
        <v>2169090.91</v>
      </c>
      <c r="Y174" s="166">
        <v>2912365.99</v>
      </c>
      <c r="Z174" s="166">
        <v>4568728.3099999996</v>
      </c>
      <c r="AA174" s="166">
        <v>5125596.63</v>
      </c>
      <c r="AB174" s="166">
        <v>6974134.54</v>
      </c>
      <c r="AC174" s="166">
        <v>872122.18</v>
      </c>
      <c r="AD174" s="166">
        <v>2002698.57</v>
      </c>
      <c r="AE174" s="166">
        <v>1825375.36</v>
      </c>
      <c r="AF174" s="166">
        <v>1105993.8700000001</v>
      </c>
      <c r="AG174" s="166">
        <v>117826909.92</v>
      </c>
    </row>
  </sheetData>
  <autoFilter ref="B2:F174" xr:uid="{00000000-0009-0000-0000-00000B000000}">
    <sortState xmlns:xlrd2="http://schemas.microsoft.com/office/spreadsheetml/2017/richdata2" ref="B2:F174">
      <sortCondition descending="1" ref="C2:C174"/>
    </sortState>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2:AG180"/>
  <sheetViews>
    <sheetView workbookViewId="0"/>
  </sheetViews>
  <sheetFormatPr defaultColWidth="12.6640625" defaultRowHeight="15.75" customHeight="1"/>
  <sheetData>
    <row r="2" spans="1:33">
      <c r="A2" s="158" t="s">
        <v>877</v>
      </c>
      <c r="B2" s="158" t="s">
        <v>879</v>
      </c>
      <c r="C2" s="159">
        <v>45992</v>
      </c>
      <c r="D2" s="159">
        <v>45993</v>
      </c>
      <c r="E2" s="159">
        <v>45994</v>
      </c>
      <c r="F2" s="159">
        <v>45995</v>
      </c>
      <c r="G2" s="159">
        <v>45996</v>
      </c>
      <c r="H2" s="159">
        <v>45997</v>
      </c>
      <c r="I2" s="159">
        <v>45998</v>
      </c>
      <c r="J2" s="159">
        <v>45999</v>
      </c>
      <c r="K2" s="159">
        <v>46000</v>
      </c>
      <c r="L2" s="159">
        <v>46001</v>
      </c>
      <c r="M2" s="159">
        <v>46002</v>
      </c>
      <c r="N2" s="159">
        <v>46003</v>
      </c>
      <c r="O2" s="159">
        <v>46004</v>
      </c>
      <c r="P2" s="159">
        <v>46005</v>
      </c>
      <c r="Q2" s="159">
        <v>46006</v>
      </c>
      <c r="R2" s="159">
        <v>46007</v>
      </c>
      <c r="S2" s="159">
        <v>46008</v>
      </c>
      <c r="T2" s="159">
        <v>46009</v>
      </c>
      <c r="U2" s="159">
        <v>46010</v>
      </c>
      <c r="V2" s="159">
        <v>46011</v>
      </c>
      <c r="W2" s="159">
        <v>46012</v>
      </c>
      <c r="X2" s="159">
        <v>46013</v>
      </c>
      <c r="Y2" s="159">
        <v>46014</v>
      </c>
      <c r="Z2" s="159">
        <v>46015</v>
      </c>
      <c r="AA2" s="159">
        <v>46016</v>
      </c>
      <c r="AB2" s="159">
        <v>46017</v>
      </c>
      <c r="AC2" s="159">
        <v>46018</v>
      </c>
      <c r="AD2" s="159">
        <v>46019</v>
      </c>
      <c r="AE2" s="159">
        <v>46020</v>
      </c>
      <c r="AF2" s="159">
        <v>46021</v>
      </c>
      <c r="AG2" s="159">
        <v>46022</v>
      </c>
    </row>
    <row r="3" spans="1:33">
      <c r="A3" s="160"/>
      <c r="B3" s="162">
        <v>138754878.13999999</v>
      </c>
      <c r="C3" s="163"/>
      <c r="D3" s="163"/>
      <c r="E3" s="163"/>
      <c r="F3" s="163"/>
      <c r="G3" s="163"/>
      <c r="H3" s="163"/>
      <c r="I3" s="163"/>
      <c r="J3" s="163"/>
      <c r="K3" s="163"/>
      <c r="L3" s="161"/>
      <c r="M3" s="161"/>
      <c r="N3" s="161"/>
      <c r="O3" s="161"/>
      <c r="P3" s="161"/>
      <c r="Q3" s="161"/>
      <c r="R3" s="161"/>
      <c r="S3" s="161"/>
      <c r="T3" s="161"/>
      <c r="U3" s="161"/>
      <c r="V3" s="161"/>
      <c r="W3" s="161"/>
      <c r="X3" s="161"/>
      <c r="Y3" s="161"/>
      <c r="Z3" s="161"/>
      <c r="AA3" s="161"/>
      <c r="AB3" s="161"/>
      <c r="AC3" s="161"/>
      <c r="AD3" s="161"/>
      <c r="AE3" s="161"/>
      <c r="AF3" s="161"/>
      <c r="AG3" s="161"/>
    </row>
    <row r="4" spans="1:33">
      <c r="A4" s="160" t="s">
        <v>161</v>
      </c>
      <c r="B4" s="163"/>
      <c r="C4" s="163"/>
      <c r="D4" s="163"/>
      <c r="E4" s="163"/>
      <c r="F4" s="164">
        <v>686.48</v>
      </c>
      <c r="G4" s="163"/>
      <c r="H4" s="162">
        <v>2297.52</v>
      </c>
      <c r="I4" s="162">
        <v>3387.72</v>
      </c>
      <c r="J4" s="162">
        <v>3225.64</v>
      </c>
      <c r="K4" s="162">
        <v>3360.8</v>
      </c>
      <c r="L4" s="162">
        <v>270.95999999999998</v>
      </c>
      <c r="M4" s="161"/>
      <c r="N4" s="161"/>
      <c r="O4" s="161"/>
      <c r="P4" s="162">
        <v>4342.8</v>
      </c>
      <c r="Q4" s="161"/>
      <c r="R4" s="162">
        <v>729.28</v>
      </c>
      <c r="S4" s="162">
        <v>218.8</v>
      </c>
      <c r="T4" s="162">
        <v>1015.68</v>
      </c>
      <c r="U4" s="161"/>
      <c r="V4" s="161"/>
      <c r="W4" s="162">
        <v>8246.7999999999993</v>
      </c>
      <c r="X4" s="162">
        <v>375.36</v>
      </c>
      <c r="Y4" s="162">
        <v>143799.28</v>
      </c>
      <c r="Z4" s="162">
        <v>1140.6400000000001</v>
      </c>
      <c r="AA4" s="161"/>
      <c r="AB4" s="161"/>
      <c r="AC4" s="162">
        <v>2217.96</v>
      </c>
      <c r="AD4" s="161"/>
      <c r="AE4" s="161"/>
      <c r="AF4" s="161"/>
      <c r="AG4" s="161"/>
    </row>
    <row r="5" spans="1:33">
      <c r="A5" s="160" t="s">
        <v>148</v>
      </c>
      <c r="B5" s="163"/>
      <c r="C5" s="163"/>
      <c r="D5" s="163"/>
      <c r="E5" s="163"/>
      <c r="F5" s="163"/>
      <c r="G5" s="163"/>
      <c r="H5" s="163"/>
      <c r="I5" s="161"/>
      <c r="J5" s="161"/>
      <c r="K5" s="161"/>
      <c r="L5" s="162">
        <v>69.25</v>
      </c>
      <c r="M5" s="161"/>
      <c r="N5" s="161"/>
      <c r="O5" s="161"/>
      <c r="P5" s="161"/>
      <c r="Q5" s="161"/>
      <c r="R5" s="161"/>
      <c r="S5" s="161"/>
      <c r="T5" s="162">
        <v>1177.25</v>
      </c>
      <c r="U5" s="161"/>
      <c r="V5" s="161"/>
      <c r="W5" s="161"/>
      <c r="X5" s="161"/>
      <c r="Y5" s="161"/>
      <c r="Z5" s="161"/>
      <c r="AA5" s="161"/>
      <c r="AB5" s="161"/>
      <c r="AC5" s="161"/>
      <c r="AD5" s="161"/>
      <c r="AE5" s="161"/>
      <c r="AF5" s="161"/>
      <c r="AG5" s="161"/>
    </row>
    <row r="6" spans="1:33">
      <c r="A6" s="160" t="s">
        <v>71</v>
      </c>
      <c r="B6" s="163"/>
      <c r="C6" s="163"/>
      <c r="D6" s="161"/>
      <c r="E6" s="163"/>
      <c r="F6" s="162">
        <v>380.16</v>
      </c>
      <c r="G6" s="163"/>
      <c r="H6" s="163"/>
      <c r="I6" s="162">
        <v>2403.1999999999998</v>
      </c>
      <c r="J6" s="162">
        <v>32337.919999999998</v>
      </c>
      <c r="K6" s="162">
        <v>2538.7199999999998</v>
      </c>
      <c r="L6" s="162">
        <v>97986</v>
      </c>
      <c r="M6" s="162">
        <v>33255.360000000001</v>
      </c>
      <c r="N6" s="161"/>
      <c r="O6" s="162">
        <v>464.96</v>
      </c>
      <c r="P6" s="162">
        <v>1115.04</v>
      </c>
      <c r="Q6" s="162">
        <v>259.2</v>
      </c>
      <c r="R6" s="162">
        <v>2555.7600000000002</v>
      </c>
      <c r="S6" s="162">
        <v>48196</v>
      </c>
      <c r="T6" s="162">
        <v>912</v>
      </c>
      <c r="U6" s="162">
        <v>4359</v>
      </c>
      <c r="V6" s="161"/>
      <c r="W6" s="162">
        <v>192</v>
      </c>
      <c r="X6" s="162">
        <v>27465.360000000001</v>
      </c>
      <c r="Y6" s="162">
        <v>2072.64</v>
      </c>
      <c r="Z6" s="162">
        <v>56712.57</v>
      </c>
      <c r="AA6" s="161"/>
      <c r="AB6" s="162">
        <v>10257.16</v>
      </c>
      <c r="AC6" s="162">
        <v>311.04000000000002</v>
      </c>
      <c r="AD6" s="162">
        <v>5840.36</v>
      </c>
      <c r="AE6" s="162">
        <v>47664.32</v>
      </c>
      <c r="AF6" s="162">
        <v>2547.66</v>
      </c>
      <c r="AG6" s="162">
        <v>1950.67</v>
      </c>
    </row>
    <row r="7" spans="1:33">
      <c r="A7" s="160" t="s">
        <v>121</v>
      </c>
      <c r="B7" s="163"/>
      <c r="C7" s="164">
        <v>416.75</v>
      </c>
      <c r="D7" s="162">
        <v>1039.5</v>
      </c>
      <c r="E7" s="163"/>
      <c r="F7" s="162">
        <v>139524.79</v>
      </c>
      <c r="G7" s="163"/>
      <c r="H7" s="163"/>
      <c r="I7" s="163"/>
      <c r="J7" s="163"/>
      <c r="K7" s="161"/>
      <c r="L7" s="161"/>
      <c r="M7" s="162">
        <v>196827.86</v>
      </c>
      <c r="N7" s="161"/>
      <c r="O7" s="161"/>
      <c r="P7" s="162">
        <v>512.13</v>
      </c>
      <c r="Q7" s="161"/>
      <c r="R7" s="161"/>
      <c r="S7" s="161"/>
      <c r="T7" s="162">
        <v>202635.77</v>
      </c>
      <c r="U7" s="162">
        <v>34.65</v>
      </c>
      <c r="V7" s="161"/>
      <c r="W7" s="162">
        <v>33.340000000000003</v>
      </c>
      <c r="X7" s="161"/>
      <c r="Y7" s="161"/>
      <c r="Z7" s="161"/>
      <c r="AA7" s="161"/>
      <c r="AB7" s="162">
        <v>121227.57</v>
      </c>
      <c r="AC7" s="161"/>
      <c r="AD7" s="162">
        <v>2162.46</v>
      </c>
      <c r="AE7" s="161"/>
      <c r="AF7" s="161"/>
      <c r="AG7" s="161"/>
    </row>
    <row r="8" spans="1:33">
      <c r="A8" s="160" t="s">
        <v>198</v>
      </c>
      <c r="B8" s="163"/>
      <c r="C8" s="161"/>
      <c r="D8" s="163"/>
      <c r="E8" s="164">
        <v>48.1</v>
      </c>
      <c r="F8" s="163"/>
      <c r="G8" s="164">
        <v>150.88999999999999</v>
      </c>
      <c r="H8" s="163"/>
      <c r="I8" s="163"/>
      <c r="J8" s="163"/>
      <c r="K8" s="162">
        <v>9616.2099999999991</v>
      </c>
      <c r="L8" s="162">
        <v>10636.86</v>
      </c>
      <c r="M8" s="162">
        <v>1638.12</v>
      </c>
      <c r="N8" s="161"/>
      <c r="O8" s="161"/>
      <c r="P8" s="161"/>
      <c r="Q8" s="162">
        <v>2195.8200000000002</v>
      </c>
      <c r="R8" s="162">
        <v>151.80000000000001</v>
      </c>
      <c r="S8" s="161"/>
      <c r="T8" s="161"/>
      <c r="U8" s="161"/>
      <c r="V8" s="161"/>
      <c r="W8" s="162">
        <v>119.58</v>
      </c>
      <c r="X8" s="162">
        <v>38.9</v>
      </c>
      <c r="Y8" s="161"/>
      <c r="Z8" s="161"/>
      <c r="AA8" s="161"/>
      <c r="AB8" s="161"/>
      <c r="AC8" s="161"/>
      <c r="AD8" s="161"/>
      <c r="AE8" s="161"/>
      <c r="AF8" s="161"/>
      <c r="AG8" s="161"/>
    </row>
    <row r="9" spans="1:33">
      <c r="A9" s="160" t="s">
        <v>116</v>
      </c>
      <c r="B9" s="163"/>
      <c r="C9" s="162">
        <v>4752</v>
      </c>
      <c r="D9" s="164">
        <v>426.84</v>
      </c>
      <c r="E9" s="161"/>
      <c r="F9" s="163"/>
      <c r="G9" s="163"/>
      <c r="H9" s="161"/>
      <c r="I9" s="161"/>
      <c r="J9" s="161"/>
      <c r="K9" s="162">
        <v>97420.06</v>
      </c>
      <c r="L9" s="162">
        <v>36</v>
      </c>
      <c r="M9" s="162">
        <v>772.69</v>
      </c>
      <c r="N9" s="162">
        <v>95524.93</v>
      </c>
      <c r="O9" s="162">
        <v>125443.8</v>
      </c>
      <c r="P9" s="162">
        <v>303273.28999999998</v>
      </c>
      <c r="Q9" s="162">
        <v>228405.64</v>
      </c>
      <c r="R9" s="162">
        <v>36846.78</v>
      </c>
      <c r="S9" s="161"/>
      <c r="T9" s="161"/>
      <c r="U9" s="162">
        <v>309.48</v>
      </c>
      <c r="V9" s="162">
        <v>285.52</v>
      </c>
      <c r="W9" s="162">
        <v>251843.85</v>
      </c>
      <c r="X9" s="162">
        <v>19507.82</v>
      </c>
      <c r="Y9" s="162">
        <v>272180.27</v>
      </c>
      <c r="Z9" s="162">
        <v>1867.11</v>
      </c>
      <c r="AA9" s="161"/>
      <c r="AB9" s="161"/>
      <c r="AC9" s="162">
        <v>296.52</v>
      </c>
      <c r="AD9" s="162">
        <v>296.52</v>
      </c>
      <c r="AE9" s="162">
        <v>336.72</v>
      </c>
      <c r="AF9" s="162">
        <v>224453.5</v>
      </c>
      <c r="AG9" s="162">
        <v>673.44</v>
      </c>
    </row>
    <row r="10" spans="1:33">
      <c r="A10" s="160" t="s">
        <v>159</v>
      </c>
      <c r="B10" s="163"/>
      <c r="C10" s="162">
        <v>2622.36</v>
      </c>
      <c r="D10" s="164">
        <v>497.84</v>
      </c>
      <c r="E10" s="162">
        <v>3621.16</v>
      </c>
      <c r="F10" s="164">
        <v>666.01</v>
      </c>
      <c r="G10" s="164">
        <v>556.37</v>
      </c>
      <c r="H10" s="162">
        <v>13507.04</v>
      </c>
      <c r="I10" s="162">
        <v>8191.01</v>
      </c>
      <c r="J10" s="162">
        <v>5866.04</v>
      </c>
      <c r="K10" s="164">
        <v>711.47</v>
      </c>
      <c r="L10" s="162">
        <v>68.400000000000006</v>
      </c>
      <c r="M10" s="162">
        <v>1495.8</v>
      </c>
      <c r="N10" s="162">
        <v>3930.87</v>
      </c>
      <c r="O10" s="161"/>
      <c r="P10" s="161"/>
      <c r="Q10" s="162">
        <v>917.33</v>
      </c>
      <c r="R10" s="161"/>
      <c r="S10" s="162">
        <v>37674.71</v>
      </c>
      <c r="T10" s="162">
        <v>2564.87</v>
      </c>
      <c r="U10" s="162">
        <v>36035.980000000003</v>
      </c>
      <c r="V10" s="161"/>
      <c r="W10" s="162">
        <v>14437.9</v>
      </c>
      <c r="X10" s="162">
        <v>82.67</v>
      </c>
      <c r="Y10" s="161"/>
      <c r="Z10" s="161"/>
      <c r="AA10" s="161"/>
      <c r="AB10" s="161"/>
      <c r="AC10" s="161"/>
      <c r="AD10" s="162">
        <v>7455.09</v>
      </c>
      <c r="AE10" s="162">
        <v>40320.14</v>
      </c>
      <c r="AF10" s="162">
        <v>6030.6</v>
      </c>
      <c r="AG10" s="161"/>
    </row>
    <row r="11" spans="1:33">
      <c r="A11" s="160" t="s">
        <v>202</v>
      </c>
      <c r="B11" s="163"/>
      <c r="C11" s="162">
        <v>842.88</v>
      </c>
      <c r="D11" s="163"/>
      <c r="E11" s="164">
        <v>403.9</v>
      </c>
      <c r="F11" s="163"/>
      <c r="G11" s="163"/>
      <c r="H11" s="163"/>
      <c r="I11" s="163"/>
      <c r="J11" s="162">
        <v>263.58</v>
      </c>
      <c r="K11" s="164">
        <v>998.32</v>
      </c>
      <c r="L11" s="162">
        <v>28.85</v>
      </c>
      <c r="M11" s="161"/>
      <c r="N11" s="161"/>
      <c r="O11" s="161"/>
      <c r="P11" s="161"/>
      <c r="Q11" s="161"/>
      <c r="R11" s="162">
        <v>765.48</v>
      </c>
      <c r="S11" s="162">
        <v>24627.5</v>
      </c>
      <c r="T11" s="161"/>
      <c r="U11" s="161"/>
      <c r="V11" s="161"/>
      <c r="W11" s="162">
        <v>9192.9599999999991</v>
      </c>
      <c r="X11" s="161"/>
      <c r="Y11" s="161"/>
      <c r="Z11" s="161"/>
      <c r="AA11" s="161"/>
      <c r="AB11" s="161"/>
      <c r="AC11" s="162">
        <v>58.2</v>
      </c>
      <c r="AD11" s="162">
        <v>67235.5</v>
      </c>
      <c r="AE11" s="162">
        <v>16051.1</v>
      </c>
      <c r="AF11" s="161"/>
      <c r="AG11" s="161"/>
    </row>
    <row r="12" spans="1:33">
      <c r="A12" s="160" t="s">
        <v>529</v>
      </c>
      <c r="B12" s="163"/>
      <c r="C12" s="162">
        <v>1247.5</v>
      </c>
      <c r="D12" s="164">
        <v>469</v>
      </c>
      <c r="E12" s="163"/>
      <c r="F12" s="164">
        <v>128</v>
      </c>
      <c r="G12" s="163"/>
      <c r="H12" s="161"/>
      <c r="I12" s="162">
        <v>240</v>
      </c>
      <c r="J12" s="162">
        <v>14807</v>
      </c>
      <c r="K12" s="163"/>
      <c r="L12" s="162">
        <v>744</v>
      </c>
      <c r="M12" s="162">
        <v>76</v>
      </c>
      <c r="N12" s="162">
        <v>7356.5</v>
      </c>
      <c r="O12" s="162">
        <v>7204</v>
      </c>
      <c r="P12" s="162">
        <v>445</v>
      </c>
      <c r="Q12" s="162">
        <v>11267</v>
      </c>
      <c r="R12" s="162">
        <v>810</v>
      </c>
      <c r="S12" s="162">
        <v>7390</v>
      </c>
      <c r="T12" s="162">
        <v>165</v>
      </c>
      <c r="U12" s="161"/>
      <c r="V12" s="161"/>
      <c r="W12" s="162">
        <v>2030</v>
      </c>
      <c r="X12" s="162">
        <v>16487</v>
      </c>
      <c r="Y12" s="162">
        <v>9067</v>
      </c>
      <c r="Z12" s="161"/>
      <c r="AA12" s="161"/>
      <c r="AB12" s="161"/>
      <c r="AC12" s="161"/>
      <c r="AD12" s="162">
        <v>512</v>
      </c>
      <c r="AE12" s="161"/>
      <c r="AF12" s="162">
        <v>34930.5</v>
      </c>
      <c r="AG12" s="162">
        <v>1189</v>
      </c>
    </row>
    <row r="13" spans="1:33">
      <c r="A13" s="160" t="s">
        <v>60</v>
      </c>
      <c r="B13" s="163"/>
      <c r="C13" s="163"/>
      <c r="D13" s="163"/>
      <c r="E13" s="163"/>
      <c r="F13" s="164">
        <v>39.69</v>
      </c>
      <c r="G13" s="161"/>
      <c r="H13" s="162">
        <v>6184.67</v>
      </c>
      <c r="I13" s="162">
        <v>24311.21</v>
      </c>
      <c r="J13" s="162">
        <v>10428.89</v>
      </c>
      <c r="K13" s="163"/>
      <c r="L13" s="161"/>
      <c r="M13" s="161"/>
      <c r="N13" s="161"/>
      <c r="O13" s="161"/>
      <c r="P13" s="161"/>
      <c r="Q13" s="161"/>
      <c r="R13" s="161"/>
      <c r="S13" s="162">
        <v>632.08000000000004</v>
      </c>
      <c r="T13" s="162">
        <v>3201.18</v>
      </c>
      <c r="U13" s="162">
        <v>116.1</v>
      </c>
      <c r="V13" s="161"/>
      <c r="W13" s="162">
        <v>10533.24</v>
      </c>
      <c r="X13" s="162">
        <v>540.72</v>
      </c>
      <c r="Y13" s="161"/>
      <c r="Z13" s="161"/>
      <c r="AA13" s="161"/>
      <c r="AB13" s="161"/>
      <c r="AC13" s="161"/>
      <c r="AD13" s="161"/>
      <c r="AE13" s="162">
        <v>68.319999999999993</v>
      </c>
      <c r="AF13" s="162">
        <v>2050.3000000000002</v>
      </c>
      <c r="AG13" s="162">
        <v>6421.7</v>
      </c>
    </row>
    <row r="14" spans="1:33">
      <c r="A14" s="160" t="s">
        <v>102</v>
      </c>
      <c r="B14" s="163"/>
      <c r="C14" s="163"/>
      <c r="D14" s="164">
        <v>495.08</v>
      </c>
      <c r="E14" s="164">
        <v>50.84</v>
      </c>
      <c r="F14" s="163"/>
      <c r="G14" s="162">
        <v>103608.09</v>
      </c>
      <c r="H14" s="162">
        <v>1579.6</v>
      </c>
      <c r="I14" s="162">
        <v>5166.84</v>
      </c>
      <c r="J14" s="162">
        <v>1365.37</v>
      </c>
      <c r="K14" s="162">
        <v>101.64</v>
      </c>
      <c r="L14" s="162">
        <v>198</v>
      </c>
      <c r="M14" s="161"/>
      <c r="N14" s="161"/>
      <c r="O14" s="161"/>
      <c r="P14" s="161"/>
      <c r="Q14" s="161"/>
      <c r="R14" s="162">
        <v>1678.08</v>
      </c>
      <c r="S14" s="162">
        <v>88686.46</v>
      </c>
      <c r="T14" s="162">
        <v>211.44</v>
      </c>
      <c r="U14" s="162">
        <v>4013.12</v>
      </c>
      <c r="V14" s="161"/>
      <c r="W14" s="161"/>
      <c r="X14" s="162">
        <v>44360.38</v>
      </c>
      <c r="Y14" s="162">
        <v>27727.83</v>
      </c>
      <c r="Z14" s="162">
        <v>69566.25</v>
      </c>
      <c r="AA14" s="161"/>
      <c r="AB14" s="161"/>
      <c r="AC14" s="161"/>
      <c r="AD14" s="162">
        <v>3640.1</v>
      </c>
      <c r="AE14" s="162">
        <v>841.64</v>
      </c>
      <c r="AF14" s="162">
        <v>155.28</v>
      </c>
      <c r="AG14" s="161"/>
    </row>
    <row r="15" spans="1:33">
      <c r="A15" s="160" t="s">
        <v>306</v>
      </c>
      <c r="B15" s="163"/>
      <c r="C15" s="163"/>
      <c r="D15" s="163"/>
      <c r="E15" s="161"/>
      <c r="F15" s="163"/>
      <c r="G15" s="162">
        <v>46316.639999999999</v>
      </c>
      <c r="H15" s="163"/>
      <c r="I15" s="162">
        <v>23189.4</v>
      </c>
      <c r="J15" s="162">
        <v>77442.36</v>
      </c>
      <c r="K15" s="162">
        <v>1367.22</v>
      </c>
      <c r="L15" s="161"/>
      <c r="M15" s="161"/>
      <c r="N15" s="161"/>
      <c r="O15" s="161"/>
      <c r="P15" s="161"/>
      <c r="Q15" s="161"/>
      <c r="R15" s="161"/>
      <c r="S15" s="161"/>
      <c r="T15" s="161"/>
      <c r="U15" s="162">
        <v>126</v>
      </c>
      <c r="V15" s="161"/>
      <c r="W15" s="162">
        <v>8530.2099999999991</v>
      </c>
      <c r="X15" s="162">
        <v>10.130000000000001</v>
      </c>
      <c r="Y15" s="161"/>
      <c r="Z15" s="161"/>
      <c r="AA15" s="161"/>
      <c r="AB15" s="161"/>
      <c r="AC15" s="161"/>
      <c r="AD15" s="162">
        <v>11134.86</v>
      </c>
      <c r="AE15" s="162">
        <v>49495.62</v>
      </c>
      <c r="AF15" s="162">
        <v>220.2</v>
      </c>
      <c r="AG15" s="162">
        <v>73.5</v>
      </c>
    </row>
    <row r="16" spans="1:33">
      <c r="A16" s="160" t="s">
        <v>167</v>
      </c>
      <c r="B16" s="163"/>
      <c r="C16" s="161"/>
      <c r="D16" s="161"/>
      <c r="E16" s="162">
        <v>4799.8599999999997</v>
      </c>
      <c r="F16" s="162">
        <v>273</v>
      </c>
      <c r="G16" s="162">
        <v>57425.16</v>
      </c>
      <c r="H16" s="162">
        <v>670.32</v>
      </c>
      <c r="I16" s="162">
        <v>207.42</v>
      </c>
      <c r="J16" s="161"/>
      <c r="K16" s="162">
        <v>87.42</v>
      </c>
      <c r="L16" s="161"/>
      <c r="M16" s="162">
        <v>605.26</v>
      </c>
      <c r="N16" s="161"/>
      <c r="O16" s="161"/>
      <c r="P16" s="161"/>
      <c r="Q16" s="162">
        <v>2105.16</v>
      </c>
      <c r="R16" s="162">
        <v>199.38</v>
      </c>
      <c r="S16" s="162">
        <v>69478.62</v>
      </c>
      <c r="T16" s="162">
        <v>874.25</v>
      </c>
      <c r="U16" s="161"/>
      <c r="V16" s="161"/>
      <c r="W16" s="161"/>
      <c r="X16" s="162">
        <v>75316.97</v>
      </c>
      <c r="Y16" s="162">
        <v>1527.99</v>
      </c>
      <c r="Z16" s="162">
        <v>2011.53</v>
      </c>
      <c r="AA16" s="161"/>
      <c r="AB16" s="161"/>
      <c r="AC16" s="161"/>
      <c r="AD16" s="162">
        <v>52793.8</v>
      </c>
      <c r="AE16" s="162">
        <v>438.96</v>
      </c>
      <c r="AF16" s="161"/>
      <c r="AG16" s="162">
        <v>2044.44</v>
      </c>
    </row>
    <row r="17" spans="1:33">
      <c r="A17" s="160" t="s">
        <v>46</v>
      </c>
      <c r="B17" s="163"/>
      <c r="C17" s="162">
        <v>433506.39</v>
      </c>
      <c r="D17" s="162">
        <v>119152.82</v>
      </c>
      <c r="E17" s="162">
        <v>46324.91</v>
      </c>
      <c r="F17" s="162">
        <v>1786535.41</v>
      </c>
      <c r="G17" s="162">
        <v>1182131.3500000001</v>
      </c>
      <c r="H17" s="162">
        <v>1058608.55</v>
      </c>
      <c r="I17" s="162">
        <v>1616596.36</v>
      </c>
      <c r="J17" s="162">
        <v>265162.83</v>
      </c>
      <c r="K17" s="162">
        <v>146734.51</v>
      </c>
      <c r="L17" s="162">
        <v>296442.51</v>
      </c>
      <c r="M17" s="162">
        <v>834799.15</v>
      </c>
      <c r="N17" s="162">
        <v>1890059.23</v>
      </c>
      <c r="O17" s="162">
        <v>156241.59</v>
      </c>
      <c r="P17" s="162">
        <v>449062.85</v>
      </c>
      <c r="Q17" s="162">
        <v>1001917.83</v>
      </c>
      <c r="R17" s="162">
        <v>165716.73000000001</v>
      </c>
      <c r="S17" s="162">
        <v>1200163.58</v>
      </c>
      <c r="T17" s="162">
        <v>131101.9</v>
      </c>
      <c r="U17" s="162">
        <v>1406656.76</v>
      </c>
      <c r="V17" s="162">
        <v>1017518.69</v>
      </c>
      <c r="W17" s="162">
        <v>2225700.94</v>
      </c>
      <c r="X17" s="162">
        <v>1014380.44</v>
      </c>
      <c r="Y17" s="162">
        <v>118820.45</v>
      </c>
      <c r="Z17" s="162">
        <v>672509.42</v>
      </c>
      <c r="AA17" s="162">
        <v>18111.650000000001</v>
      </c>
      <c r="AB17" s="162">
        <v>201200.33</v>
      </c>
      <c r="AC17" s="162">
        <v>414453.92</v>
      </c>
      <c r="AD17" s="162">
        <v>2084906.74</v>
      </c>
      <c r="AE17" s="162">
        <v>1913579.97</v>
      </c>
      <c r="AF17" s="162">
        <v>161141.46</v>
      </c>
      <c r="AG17" s="162">
        <v>37123.43</v>
      </c>
    </row>
    <row r="18" spans="1:33">
      <c r="A18" s="160" t="s">
        <v>524</v>
      </c>
      <c r="B18" s="163"/>
      <c r="C18" s="162">
        <v>2801.81</v>
      </c>
      <c r="D18" s="162">
        <v>1390.47</v>
      </c>
      <c r="E18" s="162">
        <v>13575.23</v>
      </c>
      <c r="F18" s="162">
        <v>278.37</v>
      </c>
      <c r="G18" s="164">
        <v>251.88</v>
      </c>
      <c r="H18" s="163"/>
      <c r="I18" s="163"/>
      <c r="J18" s="164">
        <v>363.06</v>
      </c>
      <c r="K18" s="163"/>
      <c r="L18" s="161"/>
      <c r="M18" s="162">
        <v>26.2</v>
      </c>
      <c r="N18" s="162">
        <v>16883.87</v>
      </c>
      <c r="O18" s="162">
        <v>8.7799999999999994</v>
      </c>
      <c r="P18" s="161"/>
      <c r="Q18" s="162">
        <v>16856.48</v>
      </c>
      <c r="R18" s="162">
        <v>17272.98</v>
      </c>
      <c r="S18" s="162">
        <v>38092.01</v>
      </c>
      <c r="T18" s="162">
        <v>63904.55</v>
      </c>
      <c r="U18" s="162">
        <v>15319.12</v>
      </c>
      <c r="V18" s="161"/>
      <c r="W18" s="162">
        <v>1669.58</v>
      </c>
      <c r="X18" s="162">
        <v>18637.169999999998</v>
      </c>
      <c r="Y18" s="162">
        <v>30115.21</v>
      </c>
      <c r="Z18" s="162">
        <v>23541.09</v>
      </c>
      <c r="AA18" s="161"/>
      <c r="AB18" s="161"/>
      <c r="AC18" s="161"/>
      <c r="AD18" s="162">
        <v>16675.22</v>
      </c>
      <c r="AE18" s="162">
        <v>198</v>
      </c>
      <c r="AF18" s="162">
        <v>4822.32</v>
      </c>
      <c r="AG18" s="162">
        <v>4920.47</v>
      </c>
    </row>
    <row r="19" spans="1:33">
      <c r="A19" s="160" t="s">
        <v>174</v>
      </c>
      <c r="B19" s="163"/>
      <c r="C19" s="162">
        <v>222.66</v>
      </c>
      <c r="D19" s="163"/>
      <c r="E19" s="163"/>
      <c r="F19" s="162">
        <v>19673.080000000002</v>
      </c>
      <c r="G19" s="163"/>
      <c r="H19" s="161"/>
      <c r="I19" s="161"/>
      <c r="J19" s="163"/>
      <c r="K19" s="163"/>
      <c r="L19" s="161"/>
      <c r="M19" s="161"/>
      <c r="N19" s="161"/>
      <c r="O19" s="161"/>
      <c r="P19" s="161"/>
      <c r="Q19" s="161"/>
      <c r="R19" s="161"/>
      <c r="S19" s="161"/>
      <c r="T19" s="161"/>
      <c r="U19" s="161"/>
      <c r="V19" s="162">
        <v>39344.58</v>
      </c>
      <c r="W19" s="161"/>
      <c r="X19" s="162">
        <v>14103.48</v>
      </c>
      <c r="Y19" s="162">
        <v>890.64</v>
      </c>
      <c r="Z19" s="161"/>
      <c r="AA19" s="161"/>
      <c r="AB19" s="161"/>
      <c r="AC19" s="161"/>
      <c r="AD19" s="161"/>
      <c r="AE19" s="161"/>
      <c r="AF19" s="161"/>
      <c r="AG19" s="161"/>
    </row>
    <row r="20" spans="1:33">
      <c r="A20" s="160" t="s">
        <v>67</v>
      </c>
      <c r="B20" s="163"/>
      <c r="C20" s="162">
        <v>1839.6</v>
      </c>
      <c r="D20" s="161"/>
      <c r="E20" s="161"/>
      <c r="F20" s="162">
        <v>2720.44</v>
      </c>
      <c r="G20" s="161"/>
      <c r="H20" s="162">
        <v>198164.99</v>
      </c>
      <c r="I20" s="162">
        <v>7358.4</v>
      </c>
      <c r="J20" s="162">
        <v>45.99</v>
      </c>
      <c r="K20" s="161"/>
      <c r="L20" s="161"/>
      <c r="M20" s="162">
        <v>294582.59999999998</v>
      </c>
      <c r="N20" s="161"/>
      <c r="O20" s="161"/>
      <c r="P20" s="161"/>
      <c r="Q20" s="162">
        <v>8830.08</v>
      </c>
      <c r="R20" s="161"/>
      <c r="S20" s="162">
        <v>45.99</v>
      </c>
      <c r="T20" s="161"/>
      <c r="U20" s="162">
        <v>297144.40000000002</v>
      </c>
      <c r="V20" s="162">
        <v>1839.6</v>
      </c>
      <c r="W20" s="161"/>
      <c r="X20" s="161"/>
      <c r="Y20" s="162">
        <v>206.99</v>
      </c>
      <c r="Z20" s="162">
        <v>689.85</v>
      </c>
      <c r="AA20" s="162">
        <v>3633.21</v>
      </c>
      <c r="AB20" s="161"/>
      <c r="AC20" s="161"/>
      <c r="AD20" s="161"/>
      <c r="AE20" s="162">
        <v>163870.94</v>
      </c>
      <c r="AF20" s="162">
        <v>535.46</v>
      </c>
      <c r="AG20" s="161"/>
    </row>
    <row r="21" spans="1:33">
      <c r="A21" s="160" t="s">
        <v>880</v>
      </c>
      <c r="B21" s="163"/>
      <c r="C21" s="161"/>
      <c r="D21" s="161"/>
      <c r="E21" s="161"/>
      <c r="F21" s="163"/>
      <c r="G21" s="161"/>
      <c r="H21" s="161"/>
      <c r="I21" s="163"/>
      <c r="J21" s="161"/>
      <c r="K21" s="161"/>
      <c r="L21" s="161"/>
      <c r="M21" s="161"/>
      <c r="N21" s="161"/>
      <c r="O21" s="161"/>
      <c r="P21" s="161"/>
      <c r="Q21" s="161"/>
      <c r="R21" s="161"/>
      <c r="S21" s="161"/>
      <c r="T21" s="161"/>
      <c r="U21" s="161"/>
      <c r="V21" s="161"/>
      <c r="W21" s="161"/>
      <c r="X21" s="161"/>
      <c r="Y21" s="161"/>
      <c r="Z21" s="161"/>
      <c r="AA21" s="161"/>
      <c r="AB21" s="162">
        <v>328.68</v>
      </c>
      <c r="AC21" s="161"/>
      <c r="AD21" s="161"/>
      <c r="AE21" s="161"/>
      <c r="AF21" s="161"/>
      <c r="AG21" s="161"/>
    </row>
    <row r="22" spans="1:33">
      <c r="A22" s="160" t="s">
        <v>210</v>
      </c>
      <c r="B22" s="163"/>
      <c r="C22" s="162">
        <v>99497.62</v>
      </c>
      <c r="D22" s="162">
        <v>89063.679999999993</v>
      </c>
      <c r="E22" s="162">
        <v>13598.4</v>
      </c>
      <c r="F22" s="162">
        <v>268</v>
      </c>
      <c r="G22" s="162">
        <v>71814.8</v>
      </c>
      <c r="H22" s="162">
        <v>2442.06</v>
      </c>
      <c r="I22" s="163"/>
      <c r="J22" s="162">
        <v>34824</v>
      </c>
      <c r="K22" s="162">
        <v>17050.8</v>
      </c>
      <c r="L22" s="161"/>
      <c r="M22" s="162">
        <v>285192.68</v>
      </c>
      <c r="N22" s="162">
        <v>37735.980000000003</v>
      </c>
      <c r="O22" s="162">
        <v>501.2</v>
      </c>
      <c r="P22" s="161"/>
      <c r="Q22" s="161"/>
      <c r="R22" s="161"/>
      <c r="S22" s="162">
        <v>13378.88</v>
      </c>
      <c r="T22" s="162">
        <v>82952.3</v>
      </c>
      <c r="U22" s="161"/>
      <c r="V22" s="162">
        <v>60514.26</v>
      </c>
      <c r="W22" s="162">
        <v>189</v>
      </c>
      <c r="X22" s="162">
        <v>284209.14</v>
      </c>
      <c r="Y22" s="162">
        <v>41948.6</v>
      </c>
      <c r="Z22" s="162">
        <v>10451.52</v>
      </c>
      <c r="AA22" s="161"/>
      <c r="AB22" s="162">
        <v>118219.28</v>
      </c>
      <c r="AC22" s="161"/>
      <c r="AD22" s="161"/>
      <c r="AE22" s="162">
        <v>1547.42</v>
      </c>
      <c r="AF22" s="162">
        <v>55923.14</v>
      </c>
      <c r="AG22" s="161"/>
    </row>
    <row r="23" spans="1:33">
      <c r="A23" s="160" t="s">
        <v>120</v>
      </c>
      <c r="B23" s="163"/>
      <c r="C23" s="164">
        <v>163.52000000000001</v>
      </c>
      <c r="D23" s="164">
        <v>212.88</v>
      </c>
      <c r="E23" s="162">
        <v>4389.3599999999997</v>
      </c>
      <c r="F23" s="162">
        <v>144.75</v>
      </c>
      <c r="G23" s="163"/>
      <c r="H23" s="164">
        <v>677.32</v>
      </c>
      <c r="I23" s="164">
        <v>5.84</v>
      </c>
      <c r="J23" s="163"/>
      <c r="K23" s="162">
        <v>2066.4</v>
      </c>
      <c r="L23" s="162">
        <v>30728.400000000001</v>
      </c>
      <c r="M23" s="161"/>
      <c r="N23" s="161"/>
      <c r="O23" s="161"/>
      <c r="P23" s="162">
        <v>124.96</v>
      </c>
      <c r="Q23" s="161"/>
      <c r="R23" s="162">
        <v>59002.73</v>
      </c>
      <c r="S23" s="162">
        <v>726.3</v>
      </c>
      <c r="T23" s="162">
        <v>1671.16</v>
      </c>
      <c r="U23" s="162">
        <v>49.83</v>
      </c>
      <c r="V23" s="161"/>
      <c r="W23" s="162">
        <v>119118.71</v>
      </c>
      <c r="X23" s="162">
        <v>71175.67</v>
      </c>
      <c r="Y23" s="162">
        <v>2110.77</v>
      </c>
      <c r="Z23" s="161"/>
      <c r="AA23" s="161"/>
      <c r="AB23" s="161"/>
      <c r="AC23" s="162">
        <v>280.58</v>
      </c>
      <c r="AD23" s="161"/>
      <c r="AE23" s="162">
        <v>26.15</v>
      </c>
      <c r="AF23" s="161"/>
      <c r="AG23" s="161"/>
    </row>
    <row r="24" spans="1:33">
      <c r="A24" s="160" t="s">
        <v>206</v>
      </c>
      <c r="B24" s="163"/>
      <c r="C24" s="163"/>
      <c r="D24" s="163"/>
      <c r="E24" s="161"/>
      <c r="F24" s="162">
        <v>34905.06</v>
      </c>
      <c r="G24" s="163"/>
      <c r="H24" s="163"/>
      <c r="I24" s="163"/>
      <c r="J24" s="163"/>
      <c r="K24" s="163"/>
      <c r="L24" s="163"/>
      <c r="M24" s="162">
        <v>5929.96</v>
      </c>
      <c r="N24" s="161"/>
      <c r="O24" s="161"/>
      <c r="P24" s="161"/>
      <c r="Q24" s="161"/>
      <c r="R24" s="161"/>
      <c r="S24" s="161"/>
      <c r="T24" s="161"/>
      <c r="U24" s="161"/>
      <c r="V24" s="161"/>
      <c r="W24" s="161"/>
      <c r="X24" s="161"/>
      <c r="Y24" s="162">
        <v>17009.400000000001</v>
      </c>
      <c r="Z24" s="161"/>
      <c r="AA24" s="161"/>
      <c r="AB24" s="161"/>
      <c r="AC24" s="161"/>
      <c r="AD24" s="161"/>
      <c r="AE24" s="161"/>
      <c r="AF24" s="161"/>
      <c r="AG24" s="161"/>
    </row>
    <row r="25" spans="1:33">
      <c r="A25" s="160" t="s">
        <v>546</v>
      </c>
      <c r="B25" s="163"/>
      <c r="C25" s="163"/>
      <c r="D25" s="163"/>
      <c r="E25" s="161"/>
      <c r="F25" s="161"/>
      <c r="G25" s="163"/>
      <c r="H25" s="163"/>
      <c r="I25" s="163"/>
      <c r="J25" s="161"/>
      <c r="K25" s="163"/>
      <c r="L25" s="161"/>
      <c r="M25" s="161"/>
      <c r="N25" s="161"/>
      <c r="O25" s="161"/>
      <c r="P25" s="161"/>
      <c r="Q25" s="161"/>
      <c r="R25" s="161"/>
      <c r="S25" s="162">
        <v>54.03</v>
      </c>
      <c r="T25" s="161"/>
      <c r="U25" s="161"/>
      <c r="V25" s="161"/>
      <c r="W25" s="162">
        <v>18.010000000000002</v>
      </c>
      <c r="X25" s="161"/>
      <c r="Y25" s="161"/>
      <c r="Z25" s="161"/>
      <c r="AA25" s="161"/>
      <c r="AB25" s="161"/>
      <c r="AC25" s="161"/>
      <c r="AD25" s="161"/>
      <c r="AE25" s="161"/>
      <c r="AF25" s="162">
        <v>44.57</v>
      </c>
      <c r="AG25" s="162">
        <v>1024.8</v>
      </c>
    </row>
    <row r="26" spans="1:33">
      <c r="A26" s="160" t="s">
        <v>498</v>
      </c>
      <c r="B26" s="163"/>
      <c r="C26" s="163"/>
      <c r="D26" s="163"/>
      <c r="E26" s="162">
        <v>3788.55</v>
      </c>
      <c r="F26" s="162">
        <v>19289.36</v>
      </c>
      <c r="G26" s="161"/>
      <c r="H26" s="163"/>
      <c r="I26" s="162">
        <v>90.15</v>
      </c>
      <c r="J26" s="161"/>
      <c r="K26" s="163"/>
      <c r="L26" s="161"/>
      <c r="M26" s="161"/>
      <c r="N26" s="161"/>
      <c r="O26" s="161"/>
      <c r="P26" s="161"/>
      <c r="Q26" s="161"/>
      <c r="R26" s="162">
        <v>86250.66</v>
      </c>
      <c r="S26" s="161"/>
      <c r="T26" s="162">
        <v>144.43</v>
      </c>
      <c r="U26" s="161"/>
      <c r="V26" s="161"/>
      <c r="W26" s="161"/>
      <c r="X26" s="162">
        <v>13756.49</v>
      </c>
      <c r="Y26" s="162">
        <v>13084</v>
      </c>
      <c r="Z26" s="161"/>
      <c r="AA26" s="161"/>
      <c r="AB26" s="162">
        <v>21753.63</v>
      </c>
      <c r="AC26" s="161"/>
      <c r="AD26" s="161"/>
      <c r="AE26" s="161"/>
      <c r="AF26" s="162">
        <v>37625.51</v>
      </c>
      <c r="AG26" s="161"/>
    </row>
    <row r="27" spans="1:33">
      <c r="A27" s="160" t="s">
        <v>98</v>
      </c>
      <c r="B27" s="163"/>
      <c r="C27" s="163"/>
      <c r="D27" s="163"/>
      <c r="E27" s="163"/>
      <c r="F27" s="161"/>
      <c r="G27" s="163"/>
      <c r="H27" s="163"/>
      <c r="I27" s="163"/>
      <c r="J27" s="161"/>
      <c r="K27" s="164">
        <v>3</v>
      </c>
      <c r="L27" s="161"/>
      <c r="M27" s="161"/>
      <c r="N27" s="161"/>
      <c r="O27" s="161"/>
      <c r="P27" s="162">
        <v>3</v>
      </c>
      <c r="Q27" s="161"/>
      <c r="R27" s="161"/>
      <c r="S27" s="161"/>
      <c r="T27" s="161"/>
      <c r="U27" s="161"/>
      <c r="V27" s="161"/>
      <c r="W27" s="161"/>
      <c r="X27" s="161"/>
      <c r="Y27" s="161"/>
      <c r="Z27" s="162">
        <v>3</v>
      </c>
      <c r="AA27" s="161"/>
      <c r="AB27" s="162">
        <v>3</v>
      </c>
      <c r="AC27" s="161"/>
      <c r="AD27" s="161"/>
      <c r="AE27" s="161"/>
      <c r="AF27" s="161"/>
      <c r="AG27" s="161"/>
    </row>
    <row r="28" spans="1:33">
      <c r="A28" s="160" t="s">
        <v>123</v>
      </c>
      <c r="B28" s="163"/>
      <c r="C28" s="163"/>
      <c r="D28" s="163"/>
      <c r="E28" s="163"/>
      <c r="F28" s="161"/>
      <c r="G28" s="161"/>
      <c r="H28" s="163"/>
      <c r="I28" s="161"/>
      <c r="J28" s="162">
        <v>14802.82</v>
      </c>
      <c r="K28" s="164">
        <v>827.62</v>
      </c>
      <c r="L28" s="161"/>
      <c r="M28" s="161"/>
      <c r="N28" s="161"/>
      <c r="O28" s="161"/>
      <c r="P28" s="161"/>
      <c r="Q28" s="161"/>
      <c r="R28" s="161"/>
      <c r="S28" s="161"/>
      <c r="T28" s="161"/>
      <c r="U28" s="162">
        <v>119.44</v>
      </c>
      <c r="V28" s="161"/>
      <c r="W28" s="161"/>
      <c r="X28" s="161"/>
      <c r="Y28" s="161"/>
      <c r="Z28" s="161"/>
      <c r="AA28" s="161"/>
      <c r="AB28" s="161"/>
      <c r="AC28" s="161"/>
      <c r="AD28" s="161"/>
      <c r="AE28" s="161"/>
      <c r="AF28" s="162">
        <v>288.72000000000003</v>
      </c>
      <c r="AG28" s="161"/>
    </row>
    <row r="29" spans="1:33">
      <c r="A29" s="160" t="s">
        <v>154</v>
      </c>
      <c r="B29" s="163"/>
      <c r="C29" s="163"/>
      <c r="D29" s="161"/>
      <c r="E29" s="163"/>
      <c r="F29" s="161"/>
      <c r="G29" s="161"/>
      <c r="H29" s="163"/>
      <c r="I29" s="161"/>
      <c r="J29" s="161"/>
      <c r="K29" s="161"/>
      <c r="L29" s="162">
        <v>2724.06</v>
      </c>
      <c r="M29" s="161"/>
      <c r="N29" s="161"/>
      <c r="O29" s="161"/>
      <c r="P29" s="161"/>
      <c r="Q29" s="161"/>
      <c r="R29" s="161"/>
      <c r="S29" s="161"/>
      <c r="T29" s="161"/>
      <c r="U29" s="161"/>
      <c r="V29" s="161"/>
      <c r="W29" s="161"/>
      <c r="X29" s="161"/>
      <c r="Y29" s="161"/>
      <c r="Z29" s="161"/>
      <c r="AA29" s="161"/>
      <c r="AB29" s="161"/>
      <c r="AC29" s="161"/>
      <c r="AD29" s="161"/>
      <c r="AE29" s="161"/>
      <c r="AF29" s="161"/>
      <c r="AG29" s="161"/>
    </row>
    <row r="30" spans="1:33">
      <c r="A30" s="160" t="s">
        <v>189</v>
      </c>
      <c r="B30" s="163"/>
      <c r="C30" s="163"/>
      <c r="D30" s="161"/>
      <c r="E30" s="161"/>
      <c r="F30" s="162">
        <v>2968.56</v>
      </c>
      <c r="G30" s="162">
        <v>6149.16</v>
      </c>
      <c r="H30" s="163"/>
      <c r="I30" s="162">
        <v>2968.56</v>
      </c>
      <c r="J30" s="162">
        <v>3392.64</v>
      </c>
      <c r="K30" s="161"/>
      <c r="L30" s="161"/>
      <c r="M30" s="161"/>
      <c r="N30" s="161"/>
      <c r="O30" s="161"/>
      <c r="P30" s="161"/>
      <c r="Q30" s="161"/>
      <c r="R30" s="161"/>
      <c r="S30" s="162">
        <v>3427.98</v>
      </c>
      <c r="T30" s="161"/>
      <c r="U30" s="161"/>
      <c r="V30" s="162">
        <v>4146.5600000000004</v>
      </c>
      <c r="W30" s="162">
        <v>1024.8599999999999</v>
      </c>
      <c r="X30" s="162">
        <v>4759.12</v>
      </c>
      <c r="Y30" s="162">
        <v>2756.52</v>
      </c>
      <c r="Z30" s="161"/>
      <c r="AA30" s="161"/>
      <c r="AB30" s="162">
        <v>212.04</v>
      </c>
      <c r="AC30" s="162">
        <v>2744.74</v>
      </c>
      <c r="AD30" s="162">
        <v>4040.54</v>
      </c>
      <c r="AE30" s="161"/>
      <c r="AF30" s="162">
        <v>6785.28</v>
      </c>
      <c r="AG30" s="161"/>
    </row>
    <row r="31" spans="1:33">
      <c r="A31" s="160" t="s">
        <v>103</v>
      </c>
      <c r="B31" s="163"/>
      <c r="C31" s="163"/>
      <c r="D31" s="161"/>
      <c r="E31" s="163"/>
      <c r="F31" s="162">
        <v>6270</v>
      </c>
      <c r="G31" s="161"/>
      <c r="H31" s="163"/>
      <c r="I31" s="161"/>
      <c r="J31" s="162">
        <v>5643</v>
      </c>
      <c r="K31" s="161"/>
      <c r="L31" s="161"/>
      <c r="M31" s="161"/>
      <c r="N31" s="161"/>
      <c r="O31" s="161"/>
      <c r="P31" s="161"/>
      <c r="Q31" s="161"/>
      <c r="R31" s="161"/>
      <c r="S31" s="161"/>
      <c r="T31" s="162">
        <v>627</v>
      </c>
      <c r="U31" s="161"/>
      <c r="V31" s="161"/>
      <c r="W31" s="162">
        <v>3762</v>
      </c>
      <c r="X31" s="161"/>
      <c r="Y31" s="161"/>
      <c r="Z31" s="161"/>
      <c r="AA31" s="161"/>
      <c r="AB31" s="161"/>
      <c r="AC31" s="161"/>
      <c r="AD31" s="161"/>
      <c r="AE31" s="162">
        <v>1881</v>
      </c>
      <c r="AF31" s="161"/>
      <c r="AG31" s="161"/>
    </row>
    <row r="32" spans="1:33">
      <c r="A32" s="160" t="s">
        <v>111</v>
      </c>
      <c r="B32" s="163"/>
      <c r="C32" s="163"/>
      <c r="D32" s="161"/>
      <c r="E32" s="161"/>
      <c r="F32" s="161"/>
      <c r="G32" s="164">
        <v>638.78</v>
      </c>
      <c r="H32" s="164">
        <v>126.48</v>
      </c>
      <c r="I32" s="161"/>
      <c r="J32" s="163"/>
      <c r="K32" s="161"/>
      <c r="L32" s="162">
        <v>29006.03</v>
      </c>
      <c r="M32" s="162">
        <v>1143.1400000000001</v>
      </c>
      <c r="N32" s="162">
        <v>15.48</v>
      </c>
      <c r="O32" s="162">
        <v>59.98</v>
      </c>
      <c r="P32" s="161"/>
      <c r="Q32" s="162">
        <v>1702.79</v>
      </c>
      <c r="R32" s="162">
        <v>986.7</v>
      </c>
      <c r="S32" s="161"/>
      <c r="T32" s="161"/>
      <c r="U32" s="161"/>
      <c r="V32" s="161"/>
      <c r="W32" s="162">
        <v>161.12</v>
      </c>
      <c r="X32" s="161"/>
      <c r="Y32" s="161"/>
      <c r="Z32" s="162">
        <v>146.01</v>
      </c>
      <c r="AA32" s="161"/>
      <c r="AB32" s="162">
        <v>135.18</v>
      </c>
      <c r="AC32" s="161"/>
      <c r="AD32" s="162">
        <v>108.5</v>
      </c>
      <c r="AE32" s="161"/>
      <c r="AF32" s="162">
        <v>457.2</v>
      </c>
      <c r="AG32" s="162">
        <v>546.48</v>
      </c>
    </row>
    <row r="33" spans="1:33">
      <c r="A33" s="160" t="s">
        <v>781</v>
      </c>
      <c r="B33" s="163"/>
      <c r="C33" s="163"/>
      <c r="D33" s="162">
        <v>1822.92</v>
      </c>
      <c r="E33" s="161"/>
      <c r="F33" s="161"/>
      <c r="G33" s="161"/>
      <c r="H33" s="163"/>
      <c r="I33" s="161"/>
      <c r="J33" s="163"/>
      <c r="K33" s="162">
        <v>22631.22</v>
      </c>
      <c r="L33" s="162">
        <v>2814.87</v>
      </c>
      <c r="M33" s="162">
        <v>3564.2</v>
      </c>
      <c r="N33" s="162">
        <v>3037</v>
      </c>
      <c r="O33" s="161"/>
      <c r="P33" s="162">
        <v>41476.620000000003</v>
      </c>
      <c r="Q33" s="161"/>
      <c r="R33" s="161"/>
      <c r="S33" s="161"/>
      <c r="T33" s="161"/>
      <c r="U33" s="161"/>
      <c r="V33" s="162">
        <v>1274.4100000000001</v>
      </c>
      <c r="W33" s="162">
        <v>3715.88</v>
      </c>
      <c r="X33" s="161"/>
      <c r="Y33" s="161"/>
      <c r="Z33" s="161"/>
      <c r="AA33" s="161"/>
      <c r="AB33" s="161"/>
      <c r="AC33" s="161"/>
      <c r="AD33" s="162">
        <v>685.08</v>
      </c>
      <c r="AE33" s="162">
        <v>3647.64</v>
      </c>
      <c r="AF33" s="161"/>
      <c r="AG33" s="161"/>
    </row>
    <row r="34" spans="1:33">
      <c r="A34" s="160" t="s">
        <v>563</v>
      </c>
      <c r="B34" s="163"/>
      <c r="C34" s="163"/>
      <c r="D34" s="162">
        <v>7992.93</v>
      </c>
      <c r="E34" s="162">
        <v>6487.37</v>
      </c>
      <c r="F34" s="162">
        <v>901.2</v>
      </c>
      <c r="G34" s="161"/>
      <c r="H34" s="164">
        <v>416.25</v>
      </c>
      <c r="I34" s="162">
        <v>1866.64</v>
      </c>
      <c r="J34" s="163"/>
      <c r="K34" s="162">
        <v>2791.9</v>
      </c>
      <c r="L34" s="162">
        <v>354</v>
      </c>
      <c r="M34" s="161"/>
      <c r="N34" s="162">
        <v>1424.92</v>
      </c>
      <c r="O34" s="162">
        <v>3272.5</v>
      </c>
      <c r="P34" s="161"/>
      <c r="Q34" s="162">
        <v>23.05</v>
      </c>
      <c r="R34" s="162">
        <v>5718.1</v>
      </c>
      <c r="S34" s="162">
        <v>6938.98</v>
      </c>
      <c r="T34" s="162">
        <v>1599.36</v>
      </c>
      <c r="U34" s="161"/>
      <c r="V34" s="162">
        <v>17.25</v>
      </c>
      <c r="W34" s="162">
        <v>338.31</v>
      </c>
      <c r="X34" s="162">
        <v>8416.56</v>
      </c>
      <c r="Y34" s="162">
        <v>19355.86</v>
      </c>
      <c r="Z34" s="162">
        <v>1815.24</v>
      </c>
      <c r="AA34" s="162">
        <v>351.67</v>
      </c>
      <c r="AB34" s="161"/>
      <c r="AC34" s="162">
        <v>414</v>
      </c>
      <c r="AD34" s="162">
        <v>3394.32</v>
      </c>
      <c r="AE34" s="161"/>
      <c r="AF34" s="162">
        <v>3745.08</v>
      </c>
      <c r="AG34" s="161"/>
    </row>
    <row r="35" spans="1:33">
      <c r="A35" s="160" t="s">
        <v>565</v>
      </c>
      <c r="B35" s="163"/>
      <c r="C35" s="163"/>
      <c r="D35" s="161"/>
      <c r="E35" s="161"/>
      <c r="F35" s="161"/>
      <c r="G35" s="161"/>
      <c r="H35" s="163"/>
      <c r="I35" s="161"/>
      <c r="J35" s="163"/>
      <c r="K35" s="161"/>
      <c r="L35" s="161"/>
      <c r="M35" s="161"/>
      <c r="N35" s="161"/>
      <c r="O35" s="161"/>
      <c r="P35" s="161"/>
      <c r="Q35" s="161"/>
      <c r="R35" s="161"/>
      <c r="S35" s="161"/>
      <c r="T35" s="161"/>
      <c r="U35" s="161"/>
      <c r="V35" s="161"/>
      <c r="W35" s="161"/>
      <c r="X35" s="161"/>
      <c r="Y35" s="161"/>
      <c r="Z35" s="161"/>
      <c r="AA35" s="162">
        <v>40</v>
      </c>
      <c r="AB35" s="161"/>
      <c r="AC35" s="161"/>
      <c r="AD35" s="161"/>
      <c r="AE35" s="161"/>
      <c r="AF35" s="161"/>
      <c r="AG35" s="161"/>
    </row>
    <row r="36" spans="1:33">
      <c r="A36" s="160" t="s">
        <v>95</v>
      </c>
      <c r="B36" s="163"/>
      <c r="C36" s="161"/>
      <c r="D36" s="162">
        <v>47.09</v>
      </c>
      <c r="E36" s="161"/>
      <c r="F36" s="161"/>
      <c r="G36" s="162">
        <v>26461.89</v>
      </c>
      <c r="H36" s="163"/>
      <c r="I36" s="162">
        <v>6160.55</v>
      </c>
      <c r="J36" s="164">
        <v>783.51</v>
      </c>
      <c r="K36" s="161"/>
      <c r="L36" s="162">
        <v>4026.76</v>
      </c>
      <c r="M36" s="162">
        <v>3419.15</v>
      </c>
      <c r="N36" s="162">
        <v>63465.54</v>
      </c>
      <c r="O36" s="162">
        <v>7798.73</v>
      </c>
      <c r="P36" s="162">
        <v>2609.12</v>
      </c>
      <c r="Q36" s="162">
        <v>21305.09</v>
      </c>
      <c r="R36" s="162">
        <v>7049.08</v>
      </c>
      <c r="S36" s="162">
        <v>799.92</v>
      </c>
      <c r="T36" s="162">
        <v>40.200000000000003</v>
      </c>
      <c r="U36" s="161"/>
      <c r="V36" s="161"/>
      <c r="W36" s="162">
        <v>150.15</v>
      </c>
      <c r="X36" s="162">
        <v>11613.41</v>
      </c>
      <c r="Y36" s="162">
        <v>123.84</v>
      </c>
      <c r="Z36" s="161"/>
      <c r="AA36" s="161"/>
      <c r="AB36" s="162">
        <v>806.51</v>
      </c>
      <c r="AC36" s="161"/>
      <c r="AD36" s="161"/>
      <c r="AE36" s="162">
        <v>705.5</v>
      </c>
      <c r="AF36" s="162">
        <v>17207.830000000002</v>
      </c>
      <c r="AG36" s="162">
        <v>14296.41</v>
      </c>
    </row>
    <row r="37" spans="1:33">
      <c r="A37" s="160" t="s">
        <v>152</v>
      </c>
      <c r="B37" s="163"/>
      <c r="C37" s="164">
        <v>465.6</v>
      </c>
      <c r="D37" s="162">
        <v>1254.3599999999999</v>
      </c>
      <c r="E37" s="162">
        <v>2149.08</v>
      </c>
      <c r="F37" s="162">
        <v>8434.68</v>
      </c>
      <c r="G37" s="161"/>
      <c r="H37" s="162">
        <v>258.72000000000003</v>
      </c>
      <c r="I37" s="162">
        <v>701.4</v>
      </c>
      <c r="J37" s="161"/>
      <c r="K37" s="162">
        <v>133305.54</v>
      </c>
      <c r="L37" s="162">
        <v>1423.08</v>
      </c>
      <c r="M37" s="161"/>
      <c r="N37" s="161"/>
      <c r="O37" s="162">
        <v>258.72000000000003</v>
      </c>
      <c r="P37" s="162">
        <v>27795.24</v>
      </c>
      <c r="Q37" s="162">
        <v>28437.06</v>
      </c>
      <c r="R37" s="162">
        <v>44733.3</v>
      </c>
      <c r="S37" s="162">
        <v>102871.82</v>
      </c>
      <c r="T37" s="162">
        <v>233.16</v>
      </c>
      <c r="U37" s="161"/>
      <c r="V37" s="162">
        <v>407.64</v>
      </c>
      <c r="W37" s="162">
        <v>1144.2</v>
      </c>
      <c r="X37" s="161"/>
      <c r="Y37" s="162">
        <v>10287.06</v>
      </c>
      <c r="Z37" s="162">
        <v>11685.36</v>
      </c>
      <c r="AA37" s="161"/>
      <c r="AB37" s="162">
        <v>128865.84</v>
      </c>
      <c r="AC37" s="162">
        <v>86766.12</v>
      </c>
      <c r="AD37" s="162">
        <v>30902.79</v>
      </c>
      <c r="AE37" s="162">
        <v>1224.57</v>
      </c>
      <c r="AF37" s="161"/>
      <c r="AG37" s="162">
        <v>628.55999999999995</v>
      </c>
    </row>
    <row r="38" spans="1:33">
      <c r="A38" s="160" t="s">
        <v>522</v>
      </c>
      <c r="B38" s="163"/>
      <c r="C38" s="161"/>
      <c r="D38" s="162">
        <v>1352.4</v>
      </c>
      <c r="E38" s="162">
        <v>5599.02</v>
      </c>
      <c r="F38" s="162">
        <v>7341.41</v>
      </c>
      <c r="G38" s="162">
        <v>865.92</v>
      </c>
      <c r="H38" s="161"/>
      <c r="I38" s="162">
        <v>5699.82</v>
      </c>
      <c r="J38" s="163"/>
      <c r="K38" s="161"/>
      <c r="L38" s="161"/>
      <c r="M38" s="162">
        <v>11005.35</v>
      </c>
      <c r="N38" s="162">
        <v>203.71</v>
      </c>
      <c r="O38" s="161"/>
      <c r="P38" s="162">
        <v>11.49</v>
      </c>
      <c r="Q38" s="162">
        <v>53938.41</v>
      </c>
      <c r="R38" s="161"/>
      <c r="S38" s="162">
        <v>37270.65</v>
      </c>
      <c r="T38" s="161"/>
      <c r="U38" s="161"/>
      <c r="V38" s="161"/>
      <c r="W38" s="162">
        <v>368.32</v>
      </c>
      <c r="X38" s="161"/>
      <c r="Y38" s="162">
        <v>2017.26</v>
      </c>
      <c r="Z38" s="161"/>
      <c r="AA38" s="161"/>
      <c r="AB38" s="162">
        <v>3940.96</v>
      </c>
      <c r="AC38" s="161"/>
      <c r="AD38" s="162">
        <v>72.349999999999994</v>
      </c>
      <c r="AE38" s="161"/>
      <c r="AF38" s="162">
        <v>7439.55</v>
      </c>
      <c r="AG38" s="162">
        <v>547.52</v>
      </c>
    </row>
    <row r="39" spans="1:33">
      <c r="A39" s="160" t="s">
        <v>133</v>
      </c>
      <c r="B39" s="163"/>
      <c r="C39" s="162">
        <v>275.88</v>
      </c>
      <c r="D39" s="163"/>
      <c r="E39" s="164">
        <v>978.84</v>
      </c>
      <c r="F39" s="164">
        <v>241.8</v>
      </c>
      <c r="G39" s="161"/>
      <c r="H39" s="162">
        <v>423.24</v>
      </c>
      <c r="I39" s="161"/>
      <c r="J39" s="162">
        <v>474.65</v>
      </c>
      <c r="K39" s="162">
        <v>6803.1</v>
      </c>
      <c r="L39" s="162">
        <v>25797.37</v>
      </c>
      <c r="M39" s="162">
        <v>40486.32</v>
      </c>
      <c r="N39" s="162">
        <v>48.82</v>
      </c>
      <c r="O39" s="162">
        <v>665.16</v>
      </c>
      <c r="P39" s="161"/>
      <c r="Q39" s="161"/>
      <c r="R39" s="162">
        <v>41453.949999999997</v>
      </c>
      <c r="S39" s="161"/>
      <c r="T39" s="161"/>
      <c r="U39" s="161"/>
      <c r="V39" s="161"/>
      <c r="W39" s="162">
        <v>495.68</v>
      </c>
      <c r="X39" s="162">
        <v>838.42</v>
      </c>
      <c r="Y39" s="162">
        <v>32343.4</v>
      </c>
      <c r="Z39" s="162">
        <v>8373.9599999999991</v>
      </c>
      <c r="AA39" s="161"/>
      <c r="AB39" s="161"/>
      <c r="AC39" s="161"/>
      <c r="AD39" s="162">
        <v>76105.78</v>
      </c>
      <c r="AE39" s="162">
        <v>9750.2099999999991</v>
      </c>
      <c r="AF39" s="162">
        <v>7176.55</v>
      </c>
      <c r="AG39" s="162">
        <v>551.76</v>
      </c>
    </row>
    <row r="40" spans="1:33">
      <c r="A40" s="160" t="s">
        <v>153</v>
      </c>
      <c r="B40" s="163"/>
      <c r="C40" s="161"/>
      <c r="D40" s="163"/>
      <c r="E40" s="162">
        <v>457.92</v>
      </c>
      <c r="F40" s="163"/>
      <c r="G40" s="162">
        <v>24250.26</v>
      </c>
      <c r="H40" s="161"/>
      <c r="I40" s="161"/>
      <c r="J40" s="161"/>
      <c r="K40" s="161"/>
      <c r="L40" s="162">
        <v>6680.64</v>
      </c>
      <c r="M40" s="162">
        <v>11912.79</v>
      </c>
      <c r="N40" s="162">
        <v>739.59</v>
      </c>
      <c r="O40" s="161"/>
      <c r="P40" s="161"/>
      <c r="Q40" s="162">
        <v>15719.34</v>
      </c>
      <c r="R40" s="162">
        <v>2613.6</v>
      </c>
      <c r="S40" s="161"/>
      <c r="T40" s="162">
        <v>191.88</v>
      </c>
      <c r="U40" s="162">
        <v>664.71</v>
      </c>
      <c r="V40" s="162">
        <v>7561.74</v>
      </c>
      <c r="W40" s="161"/>
      <c r="X40" s="161"/>
      <c r="Y40" s="161"/>
      <c r="Z40" s="162">
        <v>10447.98</v>
      </c>
      <c r="AA40" s="161"/>
      <c r="AB40" s="161"/>
      <c r="AC40" s="162">
        <v>19452.32</v>
      </c>
      <c r="AD40" s="162">
        <v>370.65</v>
      </c>
      <c r="AE40" s="161"/>
      <c r="AF40" s="161"/>
      <c r="AG40" s="162">
        <v>17039.939999999999</v>
      </c>
    </row>
    <row r="41" spans="1:33">
      <c r="A41" s="160" t="s">
        <v>92</v>
      </c>
      <c r="B41" s="163"/>
      <c r="C41" s="162">
        <v>28207.39</v>
      </c>
      <c r="D41" s="163"/>
      <c r="E41" s="162">
        <v>11.98</v>
      </c>
      <c r="F41" s="164">
        <v>545.28</v>
      </c>
      <c r="G41" s="162">
        <v>869.26</v>
      </c>
      <c r="H41" s="162">
        <v>624.07000000000005</v>
      </c>
      <c r="I41" s="162">
        <v>26.28</v>
      </c>
      <c r="J41" s="161"/>
      <c r="K41" s="162">
        <v>6163.17</v>
      </c>
      <c r="L41" s="162">
        <v>138.24</v>
      </c>
      <c r="M41" s="162">
        <v>728.34</v>
      </c>
      <c r="N41" s="162">
        <v>74.459999999999994</v>
      </c>
      <c r="O41" s="161"/>
      <c r="P41" s="162">
        <v>11904.36</v>
      </c>
      <c r="Q41" s="162">
        <v>467.28</v>
      </c>
      <c r="R41" s="162">
        <v>19138.5</v>
      </c>
      <c r="S41" s="162">
        <v>43551.96</v>
      </c>
      <c r="T41" s="162">
        <v>1512.6</v>
      </c>
      <c r="U41" s="162">
        <v>121199.42</v>
      </c>
      <c r="V41" s="161"/>
      <c r="W41" s="161"/>
      <c r="X41" s="162">
        <v>140.47999999999999</v>
      </c>
      <c r="Y41" s="161"/>
      <c r="Z41" s="162">
        <v>28752</v>
      </c>
      <c r="AA41" s="161"/>
      <c r="AB41" s="161"/>
      <c r="AC41" s="162">
        <v>33352.32</v>
      </c>
      <c r="AD41" s="162">
        <v>8506.74</v>
      </c>
      <c r="AE41" s="162">
        <v>157808.45000000001</v>
      </c>
      <c r="AF41" s="162">
        <v>9865.6</v>
      </c>
      <c r="AG41" s="161"/>
    </row>
    <row r="42" spans="1:33">
      <c r="A42" s="160" t="s">
        <v>303</v>
      </c>
      <c r="B42" s="163"/>
      <c r="C42" s="161"/>
      <c r="D42" s="163"/>
      <c r="E42" s="161"/>
      <c r="F42" s="161"/>
      <c r="G42" s="161"/>
      <c r="H42" s="161"/>
      <c r="I42" s="161"/>
      <c r="J42" s="161"/>
      <c r="K42" s="161"/>
      <c r="L42" s="161"/>
      <c r="M42" s="162">
        <v>83718.09</v>
      </c>
      <c r="N42" s="162">
        <v>1231.2</v>
      </c>
      <c r="O42" s="161"/>
      <c r="P42" s="162">
        <v>15382.44</v>
      </c>
      <c r="Q42" s="161"/>
      <c r="R42" s="162">
        <v>37006.019999999997</v>
      </c>
      <c r="S42" s="162">
        <v>357.12</v>
      </c>
      <c r="T42" s="162">
        <v>24.57</v>
      </c>
      <c r="U42" s="161"/>
      <c r="V42" s="161"/>
      <c r="W42" s="161"/>
      <c r="X42" s="162">
        <v>155.19999999999999</v>
      </c>
      <c r="Y42" s="161"/>
      <c r="Z42" s="161"/>
      <c r="AA42" s="162">
        <v>2867.4</v>
      </c>
      <c r="AB42" s="161"/>
      <c r="AC42" s="162">
        <v>13069.08</v>
      </c>
      <c r="AD42" s="161"/>
      <c r="AE42" s="161"/>
      <c r="AF42" s="162">
        <v>120582.68</v>
      </c>
      <c r="AG42" s="162">
        <v>5087.88</v>
      </c>
    </row>
    <row r="43" spans="1:33">
      <c r="A43" s="160" t="s">
        <v>752</v>
      </c>
      <c r="B43" s="163"/>
      <c r="C43" s="161"/>
      <c r="D43" s="164">
        <v>518.67999999999995</v>
      </c>
      <c r="E43" s="162">
        <v>239.04</v>
      </c>
      <c r="F43" s="164">
        <v>545.4</v>
      </c>
      <c r="G43" s="162">
        <v>9261.69</v>
      </c>
      <c r="H43" s="162">
        <v>26735.25</v>
      </c>
      <c r="I43" s="162">
        <v>127885.47</v>
      </c>
      <c r="J43" s="162">
        <v>92416.74</v>
      </c>
      <c r="K43" s="162">
        <v>36613.94</v>
      </c>
      <c r="L43" s="162">
        <v>2462.88</v>
      </c>
      <c r="M43" s="162">
        <v>53.07</v>
      </c>
      <c r="N43" s="161"/>
      <c r="O43" s="162">
        <v>495.48</v>
      </c>
      <c r="P43" s="162">
        <v>981.6</v>
      </c>
      <c r="Q43" s="162">
        <v>123</v>
      </c>
      <c r="R43" s="162">
        <v>178.44</v>
      </c>
      <c r="S43" s="162">
        <v>723.6</v>
      </c>
      <c r="T43" s="162">
        <v>370.2</v>
      </c>
      <c r="U43" s="162">
        <v>609.12</v>
      </c>
      <c r="V43" s="162">
        <v>2725.8</v>
      </c>
      <c r="W43" s="162">
        <v>1276.77</v>
      </c>
      <c r="X43" s="162">
        <v>150791.01999999999</v>
      </c>
      <c r="Y43" s="162">
        <v>6238.5</v>
      </c>
      <c r="Z43" s="161"/>
      <c r="AA43" s="161"/>
      <c r="AB43" s="162">
        <v>1449.78</v>
      </c>
      <c r="AC43" s="162">
        <v>5.18</v>
      </c>
      <c r="AD43" s="162">
        <v>20136.45</v>
      </c>
      <c r="AE43" s="162">
        <v>115746.3</v>
      </c>
      <c r="AF43" s="162">
        <v>1899.78</v>
      </c>
      <c r="AG43" s="161"/>
    </row>
    <row r="44" spans="1:33">
      <c r="A44" s="160" t="s">
        <v>536</v>
      </c>
      <c r="B44" s="163"/>
      <c r="C44" s="162">
        <v>37060</v>
      </c>
      <c r="D44" s="164">
        <v>399.24</v>
      </c>
      <c r="E44" s="162">
        <v>5588.4</v>
      </c>
      <c r="F44" s="161"/>
      <c r="G44" s="162">
        <v>56024.12</v>
      </c>
      <c r="H44" s="162">
        <v>6498.12</v>
      </c>
      <c r="I44" s="162">
        <v>692.64</v>
      </c>
      <c r="J44" s="162">
        <v>502.2</v>
      </c>
      <c r="K44" s="162">
        <v>502.2</v>
      </c>
      <c r="L44" s="162">
        <v>6988.8</v>
      </c>
      <c r="M44" s="162">
        <v>25595.040000000001</v>
      </c>
      <c r="N44" s="162">
        <v>1527.12</v>
      </c>
      <c r="O44" s="162">
        <v>67959.039999999994</v>
      </c>
      <c r="P44" s="161"/>
      <c r="Q44" s="162">
        <v>1599.84</v>
      </c>
      <c r="R44" s="161"/>
      <c r="S44" s="161"/>
      <c r="T44" s="162">
        <v>47603.08</v>
      </c>
      <c r="U44" s="162">
        <v>1358.28</v>
      </c>
      <c r="V44" s="161"/>
      <c r="W44" s="162">
        <v>50539</v>
      </c>
      <c r="X44" s="162">
        <v>6309.68</v>
      </c>
      <c r="Y44" s="161"/>
      <c r="Z44" s="161"/>
      <c r="AA44" s="161"/>
      <c r="AB44" s="161"/>
      <c r="AC44" s="161"/>
      <c r="AD44" s="162">
        <v>82985.08</v>
      </c>
      <c r="AE44" s="161"/>
      <c r="AF44" s="161"/>
      <c r="AG44" s="161"/>
    </row>
    <row r="45" spans="1:33">
      <c r="A45" s="160" t="s">
        <v>539</v>
      </c>
      <c r="B45" s="163"/>
      <c r="C45" s="163"/>
      <c r="D45" s="164">
        <v>29.5</v>
      </c>
      <c r="E45" s="161"/>
      <c r="F45" s="161"/>
      <c r="G45" s="161"/>
      <c r="H45" s="161"/>
      <c r="I45" s="161"/>
      <c r="J45" s="162">
        <v>13974.46</v>
      </c>
      <c r="K45" s="162">
        <v>11192.83</v>
      </c>
      <c r="L45" s="162">
        <v>137.65</v>
      </c>
      <c r="M45" s="161"/>
      <c r="N45" s="162">
        <v>447</v>
      </c>
      <c r="O45" s="161"/>
      <c r="P45" s="162">
        <v>8760.6</v>
      </c>
      <c r="Q45" s="162">
        <v>1347.5</v>
      </c>
      <c r="R45" s="161"/>
      <c r="S45" s="162">
        <v>22132.28</v>
      </c>
      <c r="T45" s="161"/>
      <c r="U45" s="162">
        <v>935</v>
      </c>
      <c r="V45" s="161"/>
      <c r="W45" s="162">
        <v>97.5</v>
      </c>
      <c r="X45" s="162">
        <v>125</v>
      </c>
      <c r="Y45" s="161"/>
      <c r="Z45" s="161"/>
      <c r="AA45" s="161"/>
      <c r="AB45" s="161"/>
      <c r="AC45" s="161"/>
      <c r="AD45" s="161"/>
      <c r="AE45" s="162">
        <v>74.5</v>
      </c>
      <c r="AF45" s="161"/>
      <c r="AG45" s="161"/>
    </row>
    <row r="46" spans="1:33">
      <c r="A46" s="160" t="s">
        <v>79</v>
      </c>
      <c r="B46" s="163"/>
      <c r="C46" s="162">
        <v>8743.2800000000007</v>
      </c>
      <c r="D46" s="163"/>
      <c r="E46" s="162">
        <v>562.32000000000005</v>
      </c>
      <c r="F46" s="162">
        <v>598</v>
      </c>
      <c r="G46" s="162">
        <v>1686.96</v>
      </c>
      <c r="H46" s="161"/>
      <c r="I46" s="162">
        <v>15811</v>
      </c>
      <c r="J46" s="162">
        <v>1269.76</v>
      </c>
      <c r="K46" s="162">
        <v>11494.4</v>
      </c>
      <c r="L46" s="161"/>
      <c r="M46" s="162">
        <v>130.19999999999999</v>
      </c>
      <c r="N46" s="161"/>
      <c r="O46" s="161"/>
      <c r="P46" s="162">
        <v>1513.08</v>
      </c>
      <c r="Q46" s="162">
        <v>562.16</v>
      </c>
      <c r="R46" s="162">
        <v>810.32</v>
      </c>
      <c r="S46" s="162">
        <v>1604.84</v>
      </c>
      <c r="T46" s="162">
        <v>45349.3</v>
      </c>
      <c r="U46" s="161"/>
      <c r="V46" s="162">
        <v>1077.78</v>
      </c>
      <c r="W46" s="161"/>
      <c r="X46" s="162">
        <v>248</v>
      </c>
      <c r="Y46" s="162">
        <v>1857.82</v>
      </c>
      <c r="Z46" s="162">
        <v>281.16000000000003</v>
      </c>
      <c r="AA46" s="161"/>
      <c r="AB46" s="161"/>
      <c r="AC46" s="161"/>
      <c r="AD46" s="161"/>
      <c r="AE46" s="161"/>
      <c r="AF46" s="161"/>
      <c r="AG46" s="162">
        <v>46.86</v>
      </c>
    </row>
    <row r="47" spans="1:33">
      <c r="A47" s="160" t="s">
        <v>537</v>
      </c>
      <c r="B47" s="163"/>
      <c r="C47" s="163"/>
      <c r="D47" s="163"/>
      <c r="E47" s="162">
        <v>1150.5</v>
      </c>
      <c r="F47" s="161"/>
      <c r="G47" s="161"/>
      <c r="H47" s="163"/>
      <c r="I47" s="161"/>
      <c r="J47" s="163"/>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row>
    <row r="48" spans="1:33">
      <c r="A48" s="160" t="s">
        <v>83</v>
      </c>
      <c r="B48" s="163"/>
      <c r="C48" s="164">
        <v>316.8</v>
      </c>
      <c r="D48" s="164">
        <v>72</v>
      </c>
      <c r="E48" s="162">
        <v>61.2</v>
      </c>
      <c r="F48" s="162">
        <v>26122.2</v>
      </c>
      <c r="G48" s="162">
        <v>25662</v>
      </c>
      <c r="H48" s="162">
        <v>11698.65</v>
      </c>
      <c r="I48" s="162">
        <v>37920.6</v>
      </c>
      <c r="J48" s="162">
        <v>12219</v>
      </c>
      <c r="K48" s="162">
        <v>162.6</v>
      </c>
      <c r="L48" s="162">
        <v>15063</v>
      </c>
      <c r="M48" s="162">
        <v>33740.699999999997</v>
      </c>
      <c r="N48" s="162">
        <v>506.7</v>
      </c>
      <c r="O48" s="162">
        <v>168</v>
      </c>
      <c r="P48" s="162">
        <v>375</v>
      </c>
      <c r="Q48" s="162">
        <v>94.5</v>
      </c>
      <c r="R48" s="162">
        <v>198</v>
      </c>
      <c r="S48" s="161"/>
      <c r="T48" s="161"/>
      <c r="U48" s="161"/>
      <c r="V48" s="161"/>
      <c r="W48" s="162">
        <v>49.8</v>
      </c>
      <c r="X48" s="162">
        <v>1338.3</v>
      </c>
      <c r="Y48" s="162">
        <v>1259.4000000000001</v>
      </c>
      <c r="Z48" s="162">
        <v>5.7</v>
      </c>
      <c r="AA48" s="161"/>
      <c r="AB48" s="162">
        <v>30316.5</v>
      </c>
      <c r="AC48" s="162">
        <v>521.4</v>
      </c>
      <c r="AD48" s="162">
        <v>23090.55</v>
      </c>
      <c r="AE48" s="162">
        <v>16228.2</v>
      </c>
      <c r="AF48" s="162">
        <v>8457.2999999999993</v>
      </c>
      <c r="AG48" s="162">
        <v>176.4</v>
      </c>
    </row>
    <row r="49" spans="1:33">
      <c r="A49" s="160" t="s">
        <v>194</v>
      </c>
      <c r="B49" s="163"/>
      <c r="C49" s="163"/>
      <c r="D49" s="163"/>
      <c r="E49" s="161"/>
      <c r="F49" s="161"/>
      <c r="G49" s="161"/>
      <c r="H49" s="163"/>
      <c r="I49" s="161"/>
      <c r="J49" s="163"/>
      <c r="K49" s="162">
        <v>2095.56</v>
      </c>
      <c r="L49" s="161"/>
      <c r="M49" s="161"/>
      <c r="N49" s="161"/>
      <c r="O49" s="161"/>
      <c r="P49" s="161"/>
      <c r="Q49" s="161"/>
      <c r="R49" s="161"/>
      <c r="S49" s="161"/>
      <c r="T49" s="161"/>
      <c r="U49" s="161"/>
      <c r="V49" s="161"/>
      <c r="W49" s="161"/>
      <c r="X49" s="162">
        <v>214.5</v>
      </c>
      <c r="Y49" s="161"/>
      <c r="Z49" s="161"/>
      <c r="AA49" s="161"/>
      <c r="AB49" s="161"/>
      <c r="AC49" s="161"/>
      <c r="AD49" s="162">
        <v>1956.96</v>
      </c>
      <c r="AE49" s="161"/>
      <c r="AF49" s="161"/>
      <c r="AG49" s="161"/>
    </row>
    <row r="50" spans="1:33">
      <c r="A50" s="160" t="s">
        <v>96</v>
      </c>
      <c r="B50" s="163"/>
      <c r="C50" s="161"/>
      <c r="D50" s="164">
        <v>209.04</v>
      </c>
      <c r="E50" s="161"/>
      <c r="F50" s="162">
        <v>116.64</v>
      </c>
      <c r="G50" s="162">
        <v>54386.82</v>
      </c>
      <c r="H50" s="161"/>
      <c r="I50" s="162">
        <v>1480.44</v>
      </c>
      <c r="J50" s="164">
        <v>92.04</v>
      </c>
      <c r="K50" s="161"/>
      <c r="L50" s="161"/>
      <c r="M50" s="162">
        <v>140515.68</v>
      </c>
      <c r="N50" s="161"/>
      <c r="O50" s="161"/>
      <c r="P50" s="161"/>
      <c r="Q50" s="162">
        <v>2316.84</v>
      </c>
      <c r="R50" s="161"/>
      <c r="S50" s="162">
        <v>571.55999999999995</v>
      </c>
      <c r="T50" s="161"/>
      <c r="U50" s="161"/>
      <c r="V50" s="161"/>
      <c r="W50" s="162">
        <v>3712.2</v>
      </c>
      <c r="X50" s="161"/>
      <c r="Y50" s="162">
        <v>1683.48</v>
      </c>
      <c r="Z50" s="161"/>
      <c r="AA50" s="161"/>
      <c r="AB50" s="161"/>
      <c r="AC50" s="161"/>
      <c r="AD50" s="162">
        <v>774.24</v>
      </c>
      <c r="AE50" s="161"/>
      <c r="AF50" s="161"/>
      <c r="AG50" s="161"/>
    </row>
    <row r="51" spans="1:33">
      <c r="A51" s="160" t="s">
        <v>538</v>
      </c>
      <c r="B51" s="163"/>
      <c r="C51" s="161"/>
      <c r="D51" s="163"/>
      <c r="E51" s="161"/>
      <c r="F51" s="161"/>
      <c r="G51" s="161"/>
      <c r="H51" s="163"/>
      <c r="I51" s="162">
        <v>17430.48</v>
      </c>
      <c r="J51" s="163"/>
      <c r="K51" s="162">
        <v>18180.91</v>
      </c>
      <c r="L51" s="161"/>
      <c r="M51" s="161"/>
      <c r="N51" s="161"/>
      <c r="O51" s="161"/>
      <c r="P51" s="161"/>
      <c r="Q51" s="161"/>
      <c r="R51" s="161"/>
      <c r="S51" s="161"/>
      <c r="T51" s="162">
        <v>76.680000000000007</v>
      </c>
      <c r="U51" s="162">
        <v>34076.980000000003</v>
      </c>
      <c r="V51" s="162">
        <v>33.46</v>
      </c>
      <c r="W51" s="161"/>
      <c r="X51" s="161"/>
      <c r="Y51" s="161"/>
      <c r="Z51" s="161"/>
      <c r="AA51" s="161"/>
      <c r="AB51" s="161"/>
      <c r="AC51" s="162">
        <v>36003.96</v>
      </c>
      <c r="AD51" s="161"/>
      <c r="AE51" s="161"/>
      <c r="AF51" s="162">
        <v>17057.28</v>
      </c>
      <c r="AG51" s="162">
        <v>8442.1200000000008</v>
      </c>
    </row>
    <row r="52" spans="1:33">
      <c r="A52" s="160" t="s">
        <v>221</v>
      </c>
      <c r="B52" s="163"/>
      <c r="C52" s="161"/>
      <c r="D52" s="163"/>
      <c r="E52" s="162">
        <v>1157.8499999999999</v>
      </c>
      <c r="F52" s="161"/>
      <c r="G52" s="161"/>
      <c r="H52" s="161"/>
      <c r="I52" s="163"/>
      <c r="J52" s="161"/>
      <c r="K52" s="161"/>
      <c r="L52" s="161"/>
      <c r="M52" s="161"/>
      <c r="N52" s="161"/>
      <c r="O52" s="161"/>
      <c r="P52" s="161"/>
      <c r="Q52" s="161"/>
      <c r="R52" s="161"/>
      <c r="S52" s="161"/>
      <c r="T52" s="161"/>
      <c r="U52" s="161"/>
      <c r="V52" s="161"/>
      <c r="W52" s="161"/>
      <c r="X52" s="161"/>
      <c r="Y52" s="161"/>
      <c r="Z52" s="161"/>
      <c r="AA52" s="161"/>
      <c r="AB52" s="161"/>
      <c r="AC52" s="161"/>
      <c r="AD52" s="161"/>
      <c r="AE52" s="161"/>
      <c r="AF52" s="161"/>
      <c r="AG52" s="161"/>
    </row>
    <row r="53" spans="1:33">
      <c r="A53" s="160" t="s">
        <v>564</v>
      </c>
      <c r="B53" s="163"/>
      <c r="C53" s="162">
        <v>607.5</v>
      </c>
      <c r="D53" s="163"/>
      <c r="E53" s="162">
        <v>1433.7</v>
      </c>
      <c r="F53" s="162">
        <v>5630.4</v>
      </c>
      <c r="G53" s="162">
        <v>5757.3</v>
      </c>
      <c r="H53" s="161"/>
      <c r="I53" s="162">
        <v>2008.8</v>
      </c>
      <c r="J53" s="164">
        <v>468.9</v>
      </c>
      <c r="K53" s="162">
        <v>517.14</v>
      </c>
      <c r="L53" s="162">
        <v>13182</v>
      </c>
      <c r="M53" s="162">
        <v>7211.7</v>
      </c>
      <c r="N53" s="161"/>
      <c r="O53" s="162">
        <v>1583.7</v>
      </c>
      <c r="P53" s="162">
        <v>34614.6</v>
      </c>
      <c r="Q53" s="162">
        <v>7556.28</v>
      </c>
      <c r="R53" s="162">
        <v>4691.25</v>
      </c>
      <c r="S53" s="161"/>
      <c r="T53" s="162">
        <v>54277.599999999999</v>
      </c>
      <c r="U53" s="162">
        <v>9414.7999999999993</v>
      </c>
      <c r="V53" s="162">
        <v>32955</v>
      </c>
      <c r="W53" s="162">
        <v>622.45000000000005</v>
      </c>
      <c r="X53" s="162">
        <v>1885.5</v>
      </c>
      <c r="Y53" s="161"/>
      <c r="Z53" s="162">
        <v>16.2</v>
      </c>
      <c r="AA53" s="162">
        <v>727.51</v>
      </c>
      <c r="AB53" s="162">
        <v>73233.7</v>
      </c>
      <c r="AC53" s="162">
        <v>7577.84</v>
      </c>
      <c r="AD53" s="162">
        <v>51.75</v>
      </c>
      <c r="AE53" s="162">
        <v>4230.29</v>
      </c>
      <c r="AF53" s="162">
        <v>9943.51</v>
      </c>
      <c r="AG53" s="162">
        <v>1980.56</v>
      </c>
    </row>
    <row r="54" spans="1:33">
      <c r="A54" s="160" t="s">
        <v>531</v>
      </c>
      <c r="B54" s="163"/>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2">
        <v>20.2</v>
      </c>
      <c r="AF54" s="161"/>
      <c r="AG54" s="161"/>
    </row>
    <row r="55" spans="1:33">
      <c r="A55" s="160" t="s">
        <v>93</v>
      </c>
      <c r="B55" s="163"/>
      <c r="C55" s="162">
        <v>89.84</v>
      </c>
      <c r="D55" s="163"/>
      <c r="E55" s="161"/>
      <c r="F55" s="161"/>
      <c r="G55" s="162">
        <v>12982.75</v>
      </c>
      <c r="H55" s="163"/>
      <c r="I55" s="161"/>
      <c r="J55" s="161"/>
      <c r="K55" s="161"/>
      <c r="L55" s="162">
        <v>14605.44</v>
      </c>
      <c r="M55" s="162">
        <v>1454.87</v>
      </c>
      <c r="N55" s="162">
        <v>356.58</v>
      </c>
      <c r="O55" s="161"/>
      <c r="P55" s="161"/>
      <c r="Q55" s="161"/>
      <c r="R55" s="161"/>
      <c r="S55" s="161"/>
      <c r="T55" s="162">
        <v>5715.34</v>
      </c>
      <c r="U55" s="162">
        <v>49.62</v>
      </c>
      <c r="V55" s="162">
        <v>2138.34</v>
      </c>
      <c r="W55" s="161"/>
      <c r="X55" s="161"/>
      <c r="Y55" s="161"/>
      <c r="Z55" s="161"/>
      <c r="AA55" s="161"/>
      <c r="AB55" s="161"/>
      <c r="AC55" s="162">
        <v>3941.98</v>
      </c>
      <c r="AD55" s="162">
        <v>7204.13</v>
      </c>
      <c r="AE55" s="162">
        <v>530.70000000000005</v>
      </c>
      <c r="AF55" s="161"/>
      <c r="AG55" s="161"/>
    </row>
    <row r="56" spans="1:33">
      <c r="A56" s="160" t="s">
        <v>265</v>
      </c>
      <c r="B56" s="163"/>
      <c r="C56" s="161"/>
      <c r="D56" s="161"/>
      <c r="E56" s="161"/>
      <c r="F56" s="162">
        <v>726.12</v>
      </c>
      <c r="G56" s="161"/>
      <c r="H56" s="161"/>
      <c r="I56" s="163"/>
      <c r="J56" s="161"/>
      <c r="K56" s="161"/>
      <c r="L56" s="161"/>
      <c r="M56" s="161"/>
      <c r="N56" s="161"/>
      <c r="O56" s="161"/>
      <c r="P56" s="161"/>
      <c r="Q56" s="161"/>
      <c r="R56" s="161"/>
      <c r="S56" s="161"/>
      <c r="T56" s="161"/>
      <c r="U56" s="162">
        <v>242.04</v>
      </c>
      <c r="V56" s="161"/>
      <c r="W56" s="162">
        <v>2001.52</v>
      </c>
      <c r="X56" s="161"/>
      <c r="Y56" s="161"/>
      <c r="Z56" s="161"/>
      <c r="AA56" s="161"/>
      <c r="AB56" s="161"/>
      <c r="AC56" s="161"/>
      <c r="AD56" s="161"/>
      <c r="AE56" s="161"/>
      <c r="AF56" s="161"/>
      <c r="AG56" s="161"/>
    </row>
    <row r="57" spans="1:33">
      <c r="A57" s="160" t="s">
        <v>113</v>
      </c>
      <c r="B57" s="163"/>
      <c r="C57" s="162">
        <v>21783.91</v>
      </c>
      <c r="D57" s="164">
        <v>119.92</v>
      </c>
      <c r="E57" s="162">
        <v>3336.04</v>
      </c>
      <c r="F57" s="162">
        <v>1508.58</v>
      </c>
      <c r="G57" s="162">
        <v>1688.74</v>
      </c>
      <c r="H57" s="162">
        <v>1365.36</v>
      </c>
      <c r="I57" s="162">
        <v>83</v>
      </c>
      <c r="J57" s="161"/>
      <c r="K57" s="162">
        <v>27868.69</v>
      </c>
      <c r="L57" s="162">
        <v>4331.13</v>
      </c>
      <c r="M57" s="162">
        <v>1099.8399999999999</v>
      </c>
      <c r="N57" s="162">
        <v>8354.7800000000007</v>
      </c>
      <c r="O57" s="162">
        <v>498.28</v>
      </c>
      <c r="P57" s="162">
        <v>246.06</v>
      </c>
      <c r="Q57" s="162">
        <v>29449.599999999999</v>
      </c>
      <c r="R57" s="162">
        <v>9574.15</v>
      </c>
      <c r="S57" s="162">
        <v>23532</v>
      </c>
      <c r="T57" s="162">
        <v>2132.7600000000002</v>
      </c>
      <c r="U57" s="162">
        <v>3731.05</v>
      </c>
      <c r="V57" s="162">
        <v>166.44</v>
      </c>
      <c r="W57" s="161"/>
      <c r="X57" s="162">
        <v>16.87</v>
      </c>
      <c r="Y57" s="162">
        <v>17654.599999999999</v>
      </c>
      <c r="Z57" s="162">
        <v>4034.92</v>
      </c>
      <c r="AA57" s="161"/>
      <c r="AB57" s="162">
        <v>21682.23</v>
      </c>
      <c r="AC57" s="162">
        <v>21383.69</v>
      </c>
      <c r="AD57" s="162">
        <v>1246.75</v>
      </c>
      <c r="AE57" s="162">
        <v>11101.58</v>
      </c>
      <c r="AF57" s="162">
        <v>3692.68</v>
      </c>
      <c r="AG57" s="162">
        <v>3484.75</v>
      </c>
    </row>
    <row r="58" spans="1:33">
      <c r="A58" s="160" t="s">
        <v>62</v>
      </c>
      <c r="B58" s="163"/>
      <c r="C58" s="162">
        <v>2732</v>
      </c>
      <c r="D58" s="161"/>
      <c r="E58" s="162">
        <v>969.3</v>
      </c>
      <c r="F58" s="162">
        <v>1218.48</v>
      </c>
      <c r="G58" s="162">
        <v>48392.26</v>
      </c>
      <c r="H58" s="163"/>
      <c r="I58" s="162">
        <v>39244.5</v>
      </c>
      <c r="J58" s="161"/>
      <c r="K58" s="162">
        <v>63665.31</v>
      </c>
      <c r="L58" s="162">
        <v>57500.58</v>
      </c>
      <c r="M58" s="162">
        <v>17987.189999999999</v>
      </c>
      <c r="N58" s="162">
        <v>99.6</v>
      </c>
      <c r="O58" s="162">
        <v>1096.47</v>
      </c>
      <c r="P58" s="162">
        <v>2435.67</v>
      </c>
      <c r="Q58" s="162">
        <v>58069.22</v>
      </c>
      <c r="R58" s="161"/>
      <c r="S58" s="161"/>
      <c r="T58" s="162">
        <v>28234.68</v>
      </c>
      <c r="U58" s="162">
        <v>522.05999999999995</v>
      </c>
      <c r="V58" s="161"/>
      <c r="W58" s="162">
        <v>1585.64</v>
      </c>
      <c r="X58" s="161"/>
      <c r="Y58" s="161"/>
      <c r="Z58" s="162">
        <v>117.18</v>
      </c>
      <c r="AA58" s="161"/>
      <c r="AB58" s="162">
        <v>4501.66</v>
      </c>
      <c r="AC58" s="162">
        <v>105.12</v>
      </c>
      <c r="AD58" s="162">
        <v>59136.29</v>
      </c>
      <c r="AE58" s="162">
        <v>787.25</v>
      </c>
      <c r="AF58" s="162">
        <v>456.93</v>
      </c>
      <c r="AG58" s="161"/>
    </row>
    <row r="59" spans="1:33">
      <c r="A59" s="160" t="s">
        <v>145</v>
      </c>
      <c r="B59" s="163"/>
      <c r="C59" s="161"/>
      <c r="D59" s="161"/>
      <c r="E59" s="161"/>
      <c r="F59" s="161"/>
      <c r="G59" s="161"/>
      <c r="H59" s="161"/>
      <c r="I59" s="161"/>
      <c r="J59" s="161"/>
      <c r="K59" s="161"/>
      <c r="L59" s="161"/>
      <c r="M59" s="161"/>
      <c r="N59" s="162">
        <v>1112.1600000000001</v>
      </c>
      <c r="O59" s="162">
        <v>323.39999999999998</v>
      </c>
      <c r="P59" s="161"/>
      <c r="Q59" s="162">
        <v>204155.32</v>
      </c>
      <c r="R59" s="162">
        <v>33086.28</v>
      </c>
      <c r="S59" s="162">
        <v>2217.6</v>
      </c>
      <c r="T59" s="162">
        <v>6185.5</v>
      </c>
      <c r="U59" s="162">
        <v>224.28</v>
      </c>
      <c r="V59" s="161"/>
      <c r="W59" s="161"/>
      <c r="X59" s="161"/>
      <c r="Y59" s="162">
        <v>28498.36</v>
      </c>
      <c r="Z59" s="162">
        <v>14372.84</v>
      </c>
      <c r="AA59" s="161"/>
      <c r="AB59" s="162">
        <v>448.56</v>
      </c>
      <c r="AC59" s="162">
        <v>50.4</v>
      </c>
      <c r="AD59" s="162">
        <v>2160</v>
      </c>
      <c r="AE59" s="162">
        <v>30489.5</v>
      </c>
      <c r="AF59" s="162">
        <v>3318.12</v>
      </c>
      <c r="AG59" s="162">
        <v>26533.439999999999</v>
      </c>
    </row>
    <row r="60" spans="1:33">
      <c r="A60" s="160" t="s">
        <v>141</v>
      </c>
      <c r="B60" s="163"/>
      <c r="C60" s="162">
        <v>31.55</v>
      </c>
      <c r="D60" s="161"/>
      <c r="E60" s="161"/>
      <c r="F60" s="161"/>
      <c r="G60" s="162">
        <v>1530.26</v>
      </c>
      <c r="H60" s="162">
        <v>12221.37</v>
      </c>
      <c r="I60" s="162">
        <v>147.24</v>
      </c>
      <c r="J60" s="162">
        <v>8084.76</v>
      </c>
      <c r="K60" s="162">
        <v>5643.9</v>
      </c>
      <c r="L60" s="162">
        <v>9197.2800000000007</v>
      </c>
      <c r="M60" s="162">
        <v>1084.93</v>
      </c>
      <c r="N60" s="162">
        <v>4580.32</v>
      </c>
      <c r="O60" s="161"/>
      <c r="P60" s="161"/>
      <c r="Q60" s="161"/>
      <c r="R60" s="162">
        <v>221.68</v>
      </c>
      <c r="S60" s="162">
        <v>513.84</v>
      </c>
      <c r="T60" s="162">
        <v>84</v>
      </c>
      <c r="U60" s="162">
        <v>1455.09</v>
      </c>
      <c r="V60" s="162">
        <v>7363.24</v>
      </c>
      <c r="W60" s="161"/>
      <c r="X60" s="162">
        <v>10863.11</v>
      </c>
      <c r="Y60" s="162">
        <v>2788.31</v>
      </c>
      <c r="Z60" s="162">
        <v>4138.8599999999997</v>
      </c>
      <c r="AA60" s="161"/>
      <c r="AB60" s="161"/>
      <c r="AC60" s="161"/>
      <c r="AD60" s="162">
        <v>18853.52</v>
      </c>
      <c r="AE60" s="162">
        <v>4452.82</v>
      </c>
      <c r="AF60" s="162">
        <v>2486.1</v>
      </c>
      <c r="AG60" s="161"/>
    </row>
    <row r="61" spans="1:33">
      <c r="A61" s="160" t="s">
        <v>39</v>
      </c>
      <c r="B61" s="163"/>
      <c r="C61" s="162">
        <v>2761.14</v>
      </c>
      <c r="D61" s="161"/>
      <c r="E61" s="162">
        <v>160399.38</v>
      </c>
      <c r="F61" s="162">
        <v>257208.01</v>
      </c>
      <c r="G61" s="162">
        <v>882.21</v>
      </c>
      <c r="H61" s="163"/>
      <c r="I61" s="164">
        <v>918.56</v>
      </c>
      <c r="J61" s="162">
        <v>171.24</v>
      </c>
      <c r="K61" s="162">
        <v>333.6</v>
      </c>
      <c r="L61" s="162">
        <v>473368.11</v>
      </c>
      <c r="M61" s="162">
        <v>13738.04</v>
      </c>
      <c r="N61" s="162">
        <v>3194.26</v>
      </c>
      <c r="O61" s="162">
        <v>1673</v>
      </c>
      <c r="P61" s="162">
        <v>5321.22</v>
      </c>
      <c r="Q61" s="162">
        <v>3153.69</v>
      </c>
      <c r="R61" s="162">
        <v>180483.8</v>
      </c>
      <c r="S61" s="162">
        <v>392861.97</v>
      </c>
      <c r="T61" s="162">
        <v>270.75</v>
      </c>
      <c r="U61" s="162">
        <v>485.97</v>
      </c>
      <c r="V61" s="162">
        <v>836.5</v>
      </c>
      <c r="W61" s="162">
        <v>5785.92</v>
      </c>
      <c r="X61" s="161"/>
      <c r="Y61" s="162">
        <v>278149.3</v>
      </c>
      <c r="Z61" s="162">
        <v>17386.41</v>
      </c>
      <c r="AA61" s="162">
        <v>1491.77</v>
      </c>
      <c r="AB61" s="162">
        <v>17.22</v>
      </c>
      <c r="AC61" s="162">
        <v>14122.5</v>
      </c>
      <c r="AD61" s="162">
        <v>39983.620000000003</v>
      </c>
      <c r="AE61" s="162">
        <v>25513.81</v>
      </c>
      <c r="AF61" s="162">
        <v>604286.32999999996</v>
      </c>
      <c r="AG61" s="162">
        <v>69886.42</v>
      </c>
    </row>
    <row r="62" spans="1:33">
      <c r="A62" s="160" t="s">
        <v>513</v>
      </c>
      <c r="B62" s="163"/>
      <c r="C62" s="161"/>
      <c r="D62" s="162">
        <v>3046.68</v>
      </c>
      <c r="E62" s="162">
        <v>5961.94</v>
      </c>
      <c r="F62" s="162">
        <v>5272.43</v>
      </c>
      <c r="G62" s="162">
        <v>1234.08</v>
      </c>
      <c r="H62" s="163"/>
      <c r="I62" s="161"/>
      <c r="J62" s="161"/>
      <c r="K62" s="161"/>
      <c r="L62" s="162">
        <v>31682.14</v>
      </c>
      <c r="M62" s="162">
        <v>459.48</v>
      </c>
      <c r="N62" s="161"/>
      <c r="O62" s="161"/>
      <c r="P62" s="162">
        <v>62.28</v>
      </c>
      <c r="Q62" s="161"/>
      <c r="R62" s="162">
        <v>28789.360000000001</v>
      </c>
      <c r="S62" s="162">
        <v>11606.48</v>
      </c>
      <c r="T62" s="161"/>
      <c r="U62" s="161"/>
      <c r="V62" s="161"/>
      <c r="W62" s="162">
        <v>32.82</v>
      </c>
      <c r="X62" s="162">
        <v>918.96</v>
      </c>
      <c r="Y62" s="161"/>
      <c r="Z62" s="161"/>
      <c r="AA62" s="161"/>
      <c r="AB62" s="161"/>
      <c r="AC62" s="161"/>
      <c r="AD62" s="162">
        <v>11203.09</v>
      </c>
      <c r="AE62" s="162">
        <v>517.04999999999995</v>
      </c>
      <c r="AF62" s="162">
        <v>18555.14</v>
      </c>
      <c r="AG62" s="162">
        <v>6072</v>
      </c>
    </row>
    <row r="63" spans="1:33">
      <c r="A63" s="160" t="s">
        <v>232</v>
      </c>
      <c r="B63" s="163"/>
      <c r="C63" s="161"/>
      <c r="D63" s="161"/>
      <c r="E63" s="162">
        <v>11003.42</v>
      </c>
      <c r="F63" s="162">
        <v>1745.83</v>
      </c>
      <c r="G63" s="162">
        <v>82.14</v>
      </c>
      <c r="H63" s="164">
        <v>615</v>
      </c>
      <c r="I63" s="162">
        <v>3650.99</v>
      </c>
      <c r="J63" s="162">
        <v>9416.85</v>
      </c>
      <c r="K63" s="162">
        <v>2912.19</v>
      </c>
      <c r="L63" s="162">
        <v>210.9</v>
      </c>
      <c r="M63" s="162">
        <v>5628.42</v>
      </c>
      <c r="N63" s="162">
        <v>2147.58</v>
      </c>
      <c r="O63" s="161"/>
      <c r="P63" s="162">
        <v>843.7</v>
      </c>
      <c r="Q63" s="162">
        <v>1950.54</v>
      </c>
      <c r="R63" s="162">
        <v>2138.29</v>
      </c>
      <c r="S63" s="162">
        <v>4506.83</v>
      </c>
      <c r="T63" s="162">
        <v>4814.28</v>
      </c>
      <c r="U63" s="162">
        <v>673.58</v>
      </c>
      <c r="V63" s="162">
        <v>444.04</v>
      </c>
      <c r="W63" s="162">
        <v>20012.22</v>
      </c>
      <c r="X63" s="162">
        <v>4168.24</v>
      </c>
      <c r="Y63" s="162">
        <v>497.07</v>
      </c>
      <c r="Z63" s="162">
        <v>409.67</v>
      </c>
      <c r="AA63" s="161"/>
      <c r="AB63" s="161"/>
      <c r="AC63" s="161"/>
      <c r="AD63" s="162">
        <v>6089.36</v>
      </c>
      <c r="AE63" s="162">
        <v>1103.4100000000001</v>
      </c>
      <c r="AF63" s="162">
        <v>4177.3999999999996</v>
      </c>
      <c r="AG63" s="162">
        <v>1057.93</v>
      </c>
    </row>
    <row r="64" spans="1:33">
      <c r="A64" s="160" t="s">
        <v>172</v>
      </c>
      <c r="B64" s="163"/>
      <c r="C64" s="161"/>
      <c r="D64" s="163"/>
      <c r="E64" s="163"/>
      <c r="F64" s="161"/>
      <c r="G64" s="161"/>
      <c r="H64" s="161"/>
      <c r="I64" s="162">
        <v>865.92</v>
      </c>
      <c r="J64" s="161"/>
      <c r="K64" s="163"/>
      <c r="L64" s="161"/>
      <c r="M64" s="161"/>
      <c r="N64" s="161"/>
      <c r="O64" s="161"/>
      <c r="P64" s="161"/>
      <c r="Q64" s="161"/>
      <c r="R64" s="161"/>
      <c r="S64" s="161"/>
      <c r="T64" s="161"/>
      <c r="U64" s="161"/>
      <c r="V64" s="162">
        <v>7332.74</v>
      </c>
      <c r="W64" s="162">
        <v>60074.28</v>
      </c>
      <c r="X64" s="162">
        <v>74657.88</v>
      </c>
      <c r="Y64" s="162">
        <v>3900.42</v>
      </c>
      <c r="Z64" s="161"/>
      <c r="AA64" s="161"/>
      <c r="AB64" s="161"/>
      <c r="AC64" s="161"/>
      <c r="AD64" s="162">
        <v>32216.99</v>
      </c>
      <c r="AE64" s="162">
        <v>1445.34</v>
      </c>
      <c r="AF64" s="162">
        <v>538.32000000000005</v>
      </c>
      <c r="AG64" s="162">
        <v>61842.97</v>
      </c>
    </row>
    <row r="65" spans="1:33">
      <c r="A65" s="160" t="s">
        <v>530</v>
      </c>
      <c r="B65" s="163"/>
      <c r="C65" s="161"/>
      <c r="D65" s="161"/>
      <c r="E65" s="161"/>
      <c r="F65" s="161"/>
      <c r="G65" s="162">
        <v>15908.2</v>
      </c>
      <c r="H65" s="162">
        <v>2.11</v>
      </c>
      <c r="I65" s="161"/>
      <c r="J65" s="161"/>
      <c r="K65" s="161"/>
      <c r="L65" s="162">
        <v>4.22</v>
      </c>
      <c r="M65" s="162">
        <v>9281.01</v>
      </c>
      <c r="N65" s="162">
        <v>6005.17</v>
      </c>
      <c r="O65" s="161"/>
      <c r="P65" s="161"/>
      <c r="Q65" s="162">
        <v>6.33</v>
      </c>
      <c r="R65" s="162">
        <v>12.66</v>
      </c>
      <c r="S65" s="161"/>
      <c r="T65" s="162">
        <v>9986.94</v>
      </c>
      <c r="U65" s="162">
        <v>297.51</v>
      </c>
      <c r="V65" s="162">
        <v>2641.92</v>
      </c>
      <c r="W65" s="162">
        <v>1732.31</v>
      </c>
      <c r="X65" s="162">
        <v>11181.02</v>
      </c>
      <c r="Y65" s="162">
        <v>2044.02</v>
      </c>
      <c r="Z65" s="162">
        <v>2.11</v>
      </c>
      <c r="AA65" s="161"/>
      <c r="AB65" s="162">
        <v>107.61</v>
      </c>
      <c r="AC65" s="162">
        <v>4.22</v>
      </c>
      <c r="AD65" s="162">
        <v>11129.68</v>
      </c>
      <c r="AE65" s="162">
        <v>5514.2</v>
      </c>
      <c r="AF65" s="161"/>
      <c r="AG65" s="161"/>
    </row>
    <row r="66" spans="1:33">
      <c r="A66" s="160" t="s">
        <v>125</v>
      </c>
      <c r="B66" s="163"/>
      <c r="C66" s="162">
        <v>88025.07</v>
      </c>
      <c r="D66" s="162">
        <v>21187.91</v>
      </c>
      <c r="E66" s="162">
        <v>30080.07</v>
      </c>
      <c r="F66" s="162">
        <v>6624</v>
      </c>
      <c r="G66" s="162">
        <v>5258.39</v>
      </c>
      <c r="H66" s="162">
        <v>327.93</v>
      </c>
      <c r="I66" s="162">
        <v>8260.85</v>
      </c>
      <c r="J66" s="162">
        <v>10713.49</v>
      </c>
      <c r="K66" s="162">
        <v>12998.97</v>
      </c>
      <c r="L66" s="162">
        <v>13366.26</v>
      </c>
      <c r="M66" s="162">
        <v>4783.2299999999996</v>
      </c>
      <c r="N66" s="162">
        <v>4528.91</v>
      </c>
      <c r="O66" s="162">
        <v>421.51</v>
      </c>
      <c r="P66" s="162">
        <v>34794.879999999997</v>
      </c>
      <c r="Q66" s="162">
        <v>6508.23</v>
      </c>
      <c r="R66" s="162">
        <v>24737.14</v>
      </c>
      <c r="S66" s="162">
        <v>4614.17</v>
      </c>
      <c r="T66" s="162">
        <v>8722.52</v>
      </c>
      <c r="U66" s="162">
        <v>3814.06</v>
      </c>
      <c r="V66" s="162">
        <v>2102.16</v>
      </c>
      <c r="W66" s="162">
        <v>5764.53</v>
      </c>
      <c r="X66" s="162">
        <v>26715.439999999999</v>
      </c>
      <c r="Y66" s="162">
        <v>12921.09</v>
      </c>
      <c r="Z66" s="162">
        <v>1947.6</v>
      </c>
      <c r="AA66" s="161"/>
      <c r="AB66" s="162">
        <v>7419.66</v>
      </c>
      <c r="AC66" s="162">
        <v>1991.56</v>
      </c>
      <c r="AD66" s="162">
        <v>4781.25</v>
      </c>
      <c r="AE66" s="162">
        <v>6870.98</v>
      </c>
      <c r="AF66" s="162">
        <v>9375.7900000000009</v>
      </c>
      <c r="AG66" s="162">
        <v>7114.73</v>
      </c>
    </row>
    <row r="67" spans="1:33">
      <c r="A67" s="160" t="s">
        <v>881</v>
      </c>
      <c r="B67" s="163"/>
      <c r="C67" s="161"/>
      <c r="D67" s="161"/>
      <c r="E67" s="161"/>
      <c r="F67" s="161"/>
      <c r="G67" s="161"/>
      <c r="H67" s="161"/>
      <c r="I67" s="161"/>
      <c r="J67" s="161"/>
      <c r="K67" s="161"/>
      <c r="L67" s="161"/>
      <c r="M67" s="161"/>
      <c r="N67" s="161"/>
      <c r="O67" s="161"/>
      <c r="P67" s="161"/>
      <c r="Q67" s="162">
        <v>29660.04</v>
      </c>
      <c r="R67" s="162">
        <v>1322906.45</v>
      </c>
      <c r="S67" s="162">
        <v>201455.7</v>
      </c>
      <c r="T67" s="162">
        <v>80934.679999999993</v>
      </c>
      <c r="U67" s="161"/>
      <c r="V67" s="161"/>
      <c r="W67" s="161"/>
      <c r="X67" s="161"/>
      <c r="Y67" s="162">
        <v>108.18</v>
      </c>
      <c r="Z67" s="161"/>
      <c r="AA67" s="161"/>
      <c r="AB67" s="161"/>
      <c r="AC67" s="162">
        <v>174637.4</v>
      </c>
      <c r="AD67" s="162">
        <v>215773.89</v>
      </c>
      <c r="AE67" s="162">
        <v>10331.17</v>
      </c>
      <c r="AF67" s="162">
        <v>2079.4499999999998</v>
      </c>
      <c r="AG67" s="161"/>
    </row>
    <row r="68" spans="1:33">
      <c r="A68" s="160" t="s">
        <v>567</v>
      </c>
      <c r="B68" s="163"/>
      <c r="C68" s="162">
        <v>6920.61</v>
      </c>
      <c r="D68" s="163"/>
      <c r="E68" s="163"/>
      <c r="F68" s="161"/>
      <c r="G68" s="161"/>
      <c r="H68" s="161"/>
      <c r="I68" s="161"/>
      <c r="J68" s="161"/>
      <c r="K68" s="161"/>
      <c r="L68" s="161"/>
      <c r="M68" s="162">
        <v>6.16</v>
      </c>
      <c r="N68" s="161"/>
      <c r="O68" s="161"/>
      <c r="P68" s="161"/>
      <c r="Q68" s="161"/>
      <c r="R68" s="161"/>
      <c r="S68" s="161"/>
      <c r="T68" s="161"/>
      <c r="U68" s="161"/>
      <c r="V68" s="162">
        <v>66219.28</v>
      </c>
      <c r="W68" s="162">
        <v>15607.14</v>
      </c>
      <c r="X68" s="161"/>
      <c r="Y68" s="161"/>
      <c r="Z68" s="161"/>
      <c r="AA68" s="161"/>
      <c r="AB68" s="162">
        <v>42841.5</v>
      </c>
      <c r="AC68" s="162">
        <v>759</v>
      </c>
      <c r="AD68" s="162">
        <v>759</v>
      </c>
      <c r="AE68" s="162">
        <v>6.16</v>
      </c>
      <c r="AF68" s="162">
        <v>2788.76</v>
      </c>
      <c r="AG68" s="162">
        <v>1848</v>
      </c>
    </row>
    <row r="69" spans="1:33">
      <c r="A69" s="160" t="s">
        <v>297</v>
      </c>
      <c r="B69" s="163"/>
      <c r="C69" s="161"/>
      <c r="D69" s="161"/>
      <c r="E69" s="162">
        <v>677.89</v>
      </c>
      <c r="F69" s="161"/>
      <c r="G69" s="162">
        <v>57.28</v>
      </c>
      <c r="H69" s="161"/>
      <c r="I69" s="162">
        <v>72.959999999999994</v>
      </c>
      <c r="J69" s="162">
        <v>1812.04</v>
      </c>
      <c r="K69" s="161"/>
      <c r="L69" s="162">
        <v>9.7899999999999991</v>
      </c>
      <c r="M69" s="161"/>
      <c r="N69" s="161"/>
      <c r="O69" s="162">
        <v>409.09</v>
      </c>
      <c r="P69" s="162">
        <v>76.06</v>
      </c>
      <c r="Q69" s="161"/>
      <c r="R69" s="161"/>
      <c r="S69" s="161"/>
      <c r="T69" s="161"/>
      <c r="U69" s="162">
        <v>223.63</v>
      </c>
      <c r="V69" s="161"/>
      <c r="W69" s="161"/>
      <c r="X69" s="162">
        <v>5049.12</v>
      </c>
      <c r="Y69" s="162">
        <v>176.23</v>
      </c>
      <c r="Z69" s="161"/>
      <c r="AA69" s="161"/>
      <c r="AB69" s="161"/>
      <c r="AC69" s="161"/>
      <c r="AD69" s="161"/>
      <c r="AE69" s="161"/>
      <c r="AF69" s="161"/>
      <c r="AG69" s="161"/>
    </row>
    <row r="70" spans="1:33">
      <c r="A70" s="160" t="s">
        <v>155</v>
      </c>
      <c r="B70" s="163"/>
      <c r="C70" s="161"/>
      <c r="D70" s="164">
        <v>522.17999999999995</v>
      </c>
      <c r="E70" s="161"/>
      <c r="F70" s="161"/>
      <c r="G70" s="161"/>
      <c r="H70" s="161"/>
      <c r="I70" s="161"/>
      <c r="J70" s="162">
        <v>10423.94</v>
      </c>
      <c r="K70" s="162">
        <v>2345.3000000000002</v>
      </c>
      <c r="L70" s="162">
        <v>2427.86</v>
      </c>
      <c r="M70" s="161"/>
      <c r="N70" s="162">
        <v>1346.4</v>
      </c>
      <c r="O70" s="161"/>
      <c r="P70" s="161"/>
      <c r="Q70" s="162">
        <v>157.68</v>
      </c>
      <c r="R70" s="162">
        <v>1731.83</v>
      </c>
      <c r="S70" s="161"/>
      <c r="T70" s="162">
        <v>548</v>
      </c>
      <c r="U70" s="162">
        <v>33</v>
      </c>
      <c r="V70" s="161"/>
      <c r="W70" s="161"/>
      <c r="X70" s="161"/>
      <c r="Y70" s="162">
        <v>2261.8000000000002</v>
      </c>
      <c r="Z70" s="162">
        <v>25671.46</v>
      </c>
      <c r="AA70" s="161"/>
      <c r="AB70" s="161"/>
      <c r="AC70" s="162">
        <v>20.94</v>
      </c>
      <c r="AD70" s="161"/>
      <c r="AE70" s="162">
        <v>2013.18</v>
      </c>
      <c r="AF70" s="162">
        <v>2237.92</v>
      </c>
      <c r="AG70" s="162">
        <v>6721.8</v>
      </c>
    </row>
    <row r="71" spans="1:33">
      <c r="A71" s="160" t="s">
        <v>182</v>
      </c>
      <c r="B71" s="163"/>
      <c r="C71" s="161"/>
      <c r="D71" s="161"/>
      <c r="E71" s="161"/>
      <c r="F71" s="161"/>
      <c r="G71" s="161"/>
      <c r="H71" s="161"/>
      <c r="I71" s="162">
        <v>265.32</v>
      </c>
      <c r="J71" s="161"/>
      <c r="K71" s="162">
        <v>247.44</v>
      </c>
      <c r="L71" s="161"/>
      <c r="M71" s="161"/>
      <c r="N71" s="161"/>
      <c r="O71" s="161"/>
      <c r="P71" s="161"/>
      <c r="Q71" s="161"/>
      <c r="R71" s="161"/>
      <c r="S71" s="161"/>
      <c r="T71" s="161"/>
      <c r="U71" s="161"/>
      <c r="V71" s="161"/>
      <c r="W71" s="161"/>
      <c r="X71" s="161"/>
      <c r="Y71" s="161"/>
      <c r="Z71" s="161"/>
      <c r="AA71" s="161"/>
      <c r="AB71" s="161"/>
      <c r="AC71" s="161"/>
      <c r="AD71" s="161"/>
      <c r="AE71" s="161"/>
      <c r="AF71" s="161"/>
      <c r="AG71" s="161"/>
    </row>
    <row r="72" spans="1:33">
      <c r="A72" s="160" t="s">
        <v>532</v>
      </c>
      <c r="B72" s="163"/>
      <c r="C72" s="162">
        <v>31154.23</v>
      </c>
      <c r="D72" s="162">
        <v>157140.82</v>
      </c>
      <c r="E72" s="162">
        <v>3747.78</v>
      </c>
      <c r="F72" s="162">
        <v>218177.49</v>
      </c>
      <c r="G72" s="162">
        <v>680.88</v>
      </c>
      <c r="H72" s="161"/>
      <c r="I72" s="162">
        <v>2155.6799999999998</v>
      </c>
      <c r="J72" s="162">
        <v>17358.96</v>
      </c>
      <c r="K72" s="161"/>
      <c r="L72" s="161"/>
      <c r="M72" s="161"/>
      <c r="N72" s="162">
        <v>2455.4</v>
      </c>
      <c r="O72" s="162">
        <v>523.67999999999995</v>
      </c>
      <c r="P72" s="161"/>
      <c r="Q72" s="162">
        <v>50791.06</v>
      </c>
      <c r="R72" s="162">
        <v>55155.3</v>
      </c>
      <c r="S72" s="162">
        <v>104752.02</v>
      </c>
      <c r="T72" s="162">
        <v>87671.26</v>
      </c>
      <c r="U72" s="162">
        <v>188382.05</v>
      </c>
      <c r="V72" s="162">
        <v>381292.66</v>
      </c>
      <c r="W72" s="162">
        <v>27792.63</v>
      </c>
      <c r="X72" s="162">
        <v>1201.96</v>
      </c>
      <c r="Y72" s="162">
        <v>615233.30000000005</v>
      </c>
      <c r="Z72" s="162">
        <v>3991.6</v>
      </c>
      <c r="AA72" s="162">
        <v>440.88</v>
      </c>
      <c r="AB72" s="162">
        <v>46007.51</v>
      </c>
      <c r="AC72" s="162">
        <v>596.16</v>
      </c>
      <c r="AD72" s="162">
        <v>16950.22</v>
      </c>
      <c r="AE72" s="162">
        <v>1286.5</v>
      </c>
      <c r="AF72" s="162">
        <v>54</v>
      </c>
      <c r="AG72" s="162">
        <v>1336.79</v>
      </c>
    </row>
    <row r="73" spans="1:33">
      <c r="A73" s="160" t="s">
        <v>57</v>
      </c>
      <c r="B73" s="163"/>
      <c r="C73" s="162">
        <v>5995.08</v>
      </c>
      <c r="D73" s="161"/>
      <c r="E73" s="162">
        <v>273.83999999999997</v>
      </c>
      <c r="F73" s="162">
        <v>78825.72</v>
      </c>
      <c r="G73" s="162">
        <v>48743.17</v>
      </c>
      <c r="H73" s="162">
        <v>200451.09</v>
      </c>
      <c r="I73" s="162">
        <v>84213.16</v>
      </c>
      <c r="J73" s="162">
        <v>26610.959999999999</v>
      </c>
      <c r="K73" s="162">
        <v>11.98</v>
      </c>
      <c r="L73" s="162">
        <v>143.76</v>
      </c>
      <c r="M73" s="162">
        <v>134.88</v>
      </c>
      <c r="N73" s="162">
        <v>65068.11</v>
      </c>
      <c r="O73" s="162">
        <v>165721.44</v>
      </c>
      <c r="P73" s="162">
        <v>1136.52</v>
      </c>
      <c r="Q73" s="161"/>
      <c r="R73" s="162">
        <v>2871</v>
      </c>
      <c r="S73" s="162">
        <v>822.24</v>
      </c>
      <c r="T73" s="162">
        <v>188.64</v>
      </c>
      <c r="U73" s="162">
        <v>104593.55</v>
      </c>
      <c r="V73" s="162">
        <v>173934.96</v>
      </c>
      <c r="W73" s="162">
        <v>18321.84</v>
      </c>
      <c r="X73" s="162">
        <v>2066.64</v>
      </c>
      <c r="Y73" s="162">
        <v>2050.56</v>
      </c>
      <c r="Z73" s="161"/>
      <c r="AA73" s="161"/>
      <c r="AB73" s="162">
        <v>180845.16</v>
      </c>
      <c r="AC73" s="162">
        <v>48107.64</v>
      </c>
      <c r="AD73" s="161"/>
      <c r="AE73" s="162">
        <v>3140.4</v>
      </c>
      <c r="AF73" s="162">
        <v>4912.5</v>
      </c>
      <c r="AG73" s="161"/>
    </row>
    <row r="74" spans="1:33">
      <c r="A74" s="160" t="s">
        <v>132</v>
      </c>
      <c r="B74" s="163"/>
      <c r="C74" s="162">
        <v>24478.16</v>
      </c>
      <c r="D74" s="162">
        <v>10019.700000000001</v>
      </c>
      <c r="E74" s="162">
        <v>64111.82</v>
      </c>
      <c r="F74" s="162">
        <v>93828.19</v>
      </c>
      <c r="G74" s="162">
        <v>8751.92</v>
      </c>
      <c r="H74" s="162">
        <v>24082.97</v>
      </c>
      <c r="I74" s="162">
        <v>19470</v>
      </c>
      <c r="J74" s="162">
        <v>12559.14</v>
      </c>
      <c r="K74" s="162">
        <v>12246.99</v>
      </c>
      <c r="L74" s="162">
        <v>444.26</v>
      </c>
      <c r="M74" s="162">
        <v>759.42</v>
      </c>
      <c r="N74" s="162">
        <v>116.3</v>
      </c>
      <c r="O74" s="162">
        <v>2034.66</v>
      </c>
      <c r="P74" s="162">
        <v>1402.2</v>
      </c>
      <c r="Q74" s="162">
        <v>83936.51</v>
      </c>
      <c r="R74" s="162">
        <v>21917.919999999998</v>
      </c>
      <c r="S74" s="162">
        <v>19881.919999999998</v>
      </c>
      <c r="T74" s="162">
        <v>3142.4</v>
      </c>
      <c r="U74" s="162">
        <v>307.8</v>
      </c>
      <c r="V74" s="161"/>
      <c r="W74" s="162">
        <v>3356.5</v>
      </c>
      <c r="X74" s="162">
        <v>16.2</v>
      </c>
      <c r="Y74" s="161"/>
      <c r="Z74" s="161"/>
      <c r="AA74" s="161"/>
      <c r="AB74" s="162">
        <v>11767.73</v>
      </c>
      <c r="AC74" s="162">
        <v>592.55999999999995</v>
      </c>
      <c r="AD74" s="162">
        <v>29365.37</v>
      </c>
      <c r="AE74" s="162">
        <v>7580</v>
      </c>
      <c r="AF74" s="162">
        <v>99.9</v>
      </c>
      <c r="AG74" s="161"/>
    </row>
    <row r="75" spans="1:33">
      <c r="A75" s="160" t="s">
        <v>47</v>
      </c>
      <c r="B75" s="163"/>
      <c r="C75" s="163"/>
      <c r="D75" s="163"/>
      <c r="E75" s="162">
        <v>417</v>
      </c>
      <c r="F75" s="162">
        <v>45873.94</v>
      </c>
      <c r="G75" s="162">
        <v>24528.22</v>
      </c>
      <c r="H75" s="161"/>
      <c r="I75" s="162">
        <v>91787.06</v>
      </c>
      <c r="J75" s="162">
        <v>539000.82999999996</v>
      </c>
      <c r="K75" s="162">
        <v>1526.4</v>
      </c>
      <c r="L75" s="162">
        <v>175885.5</v>
      </c>
      <c r="M75" s="162">
        <v>539257.31000000006</v>
      </c>
      <c r="N75" s="162">
        <v>22686.48</v>
      </c>
      <c r="O75" s="162">
        <v>115.5</v>
      </c>
      <c r="P75" s="162">
        <v>459</v>
      </c>
      <c r="Q75" s="162">
        <v>27811.56</v>
      </c>
      <c r="R75" s="162">
        <v>142.80000000000001</v>
      </c>
      <c r="S75" s="162">
        <v>1624.56</v>
      </c>
      <c r="T75" s="162">
        <v>1259.46</v>
      </c>
      <c r="U75" s="162">
        <v>11710.33</v>
      </c>
      <c r="V75" s="162">
        <v>15054</v>
      </c>
      <c r="W75" s="162">
        <v>646473.94999999995</v>
      </c>
      <c r="X75" s="162">
        <v>90178.89</v>
      </c>
      <c r="Y75" s="162">
        <v>188373.96</v>
      </c>
      <c r="Z75" s="162">
        <v>585323.16</v>
      </c>
      <c r="AA75" s="162">
        <v>255</v>
      </c>
      <c r="AB75" s="162">
        <v>663.14</v>
      </c>
      <c r="AC75" s="162">
        <v>705944.01</v>
      </c>
      <c r="AD75" s="162">
        <v>109485.04</v>
      </c>
      <c r="AE75" s="162">
        <v>165</v>
      </c>
      <c r="AF75" s="162">
        <v>6182.44</v>
      </c>
      <c r="AG75" s="162">
        <v>909</v>
      </c>
    </row>
    <row r="76" spans="1:33">
      <c r="A76" s="160" t="s">
        <v>76</v>
      </c>
      <c r="B76" s="163"/>
      <c r="C76" s="163"/>
      <c r="D76" s="161"/>
      <c r="E76" s="161"/>
      <c r="F76" s="163"/>
      <c r="G76" s="161"/>
      <c r="H76" s="161"/>
      <c r="I76" s="161"/>
      <c r="J76" s="161"/>
      <c r="K76" s="161"/>
      <c r="L76" s="161"/>
      <c r="M76" s="161"/>
      <c r="N76" s="161"/>
      <c r="O76" s="161"/>
      <c r="P76" s="161"/>
      <c r="Q76" s="161"/>
      <c r="R76" s="161"/>
      <c r="S76" s="161"/>
      <c r="T76" s="161"/>
      <c r="U76" s="161"/>
      <c r="V76" s="161"/>
      <c r="W76" s="161"/>
      <c r="X76" s="162">
        <v>0</v>
      </c>
      <c r="Y76" s="161"/>
      <c r="Z76" s="161"/>
      <c r="AA76" s="161"/>
      <c r="AB76" s="161"/>
      <c r="AC76" s="161"/>
      <c r="AD76" s="161"/>
      <c r="AE76" s="161"/>
      <c r="AF76" s="161"/>
      <c r="AG76" s="161"/>
    </row>
    <row r="77" spans="1:33">
      <c r="A77" s="160" t="s">
        <v>519</v>
      </c>
      <c r="B77" s="163"/>
      <c r="C77" s="163"/>
      <c r="D77" s="162">
        <v>1081.3499999999999</v>
      </c>
      <c r="E77" s="161"/>
      <c r="F77" s="161"/>
      <c r="G77" s="161"/>
      <c r="H77" s="161"/>
      <c r="I77" s="161"/>
      <c r="J77" s="161"/>
      <c r="K77" s="161"/>
      <c r="L77" s="162">
        <v>24587.58</v>
      </c>
      <c r="M77" s="162">
        <v>13535.22</v>
      </c>
      <c r="N77" s="162">
        <v>7183.2</v>
      </c>
      <c r="O77" s="161"/>
      <c r="P77" s="162">
        <v>2328.63</v>
      </c>
      <c r="Q77" s="162">
        <v>418.77</v>
      </c>
      <c r="R77" s="161"/>
      <c r="S77" s="162">
        <v>324</v>
      </c>
      <c r="T77" s="161"/>
      <c r="U77" s="161"/>
      <c r="V77" s="161"/>
      <c r="W77" s="161"/>
      <c r="X77" s="161"/>
      <c r="Y77" s="161"/>
      <c r="Z77" s="161"/>
      <c r="AA77" s="162">
        <v>27.45</v>
      </c>
      <c r="AB77" s="161"/>
      <c r="AC77" s="161"/>
      <c r="AD77" s="161"/>
      <c r="AE77" s="161"/>
      <c r="AF77" s="161"/>
      <c r="AG77" s="162">
        <v>82.35</v>
      </c>
    </row>
    <row r="78" spans="1:33">
      <c r="A78" s="160" t="s">
        <v>517</v>
      </c>
      <c r="B78" s="163"/>
      <c r="C78" s="161"/>
      <c r="D78" s="161"/>
      <c r="E78" s="161"/>
      <c r="F78" s="162">
        <v>12897.18</v>
      </c>
      <c r="G78" s="161"/>
      <c r="H78" s="161"/>
      <c r="I78" s="161"/>
      <c r="J78" s="161"/>
      <c r="K78" s="161"/>
      <c r="L78" s="162">
        <v>15876.1</v>
      </c>
      <c r="M78" s="162">
        <v>714</v>
      </c>
      <c r="N78" s="161"/>
      <c r="O78" s="161"/>
      <c r="P78" s="162">
        <v>1183.56</v>
      </c>
      <c r="Q78" s="162">
        <v>84.54</v>
      </c>
      <c r="R78" s="161"/>
      <c r="S78" s="161"/>
      <c r="T78" s="161"/>
      <c r="U78" s="161"/>
      <c r="V78" s="161"/>
      <c r="W78" s="162">
        <v>405.25</v>
      </c>
      <c r="X78" s="162">
        <v>363.5</v>
      </c>
      <c r="Y78" s="162">
        <v>363.5</v>
      </c>
      <c r="Z78" s="161"/>
      <c r="AA78" s="161"/>
      <c r="AB78" s="161"/>
      <c r="AC78" s="161"/>
      <c r="AD78" s="162">
        <v>11790.44</v>
      </c>
      <c r="AE78" s="162">
        <v>24073.64</v>
      </c>
      <c r="AF78" s="162">
        <v>17800.919999999998</v>
      </c>
      <c r="AG78" s="161"/>
    </row>
    <row r="79" spans="1:33">
      <c r="A79" s="160" t="s">
        <v>178</v>
      </c>
      <c r="B79" s="163"/>
      <c r="C79" s="163"/>
      <c r="D79" s="161"/>
      <c r="E79" s="161"/>
      <c r="F79" s="161"/>
      <c r="G79" s="161"/>
      <c r="H79" s="161"/>
      <c r="I79" s="161"/>
      <c r="J79" s="161"/>
      <c r="K79" s="161"/>
      <c r="L79" s="161"/>
      <c r="M79" s="162">
        <v>1017.52</v>
      </c>
      <c r="N79" s="161"/>
      <c r="O79" s="161"/>
      <c r="P79" s="161"/>
      <c r="Q79" s="161"/>
      <c r="R79" s="161"/>
      <c r="S79" s="161"/>
      <c r="T79" s="161"/>
      <c r="U79" s="161"/>
      <c r="V79" s="161"/>
      <c r="W79" s="161"/>
      <c r="X79" s="161"/>
      <c r="Y79" s="161"/>
      <c r="Z79" s="161"/>
      <c r="AA79" s="161"/>
      <c r="AB79" s="161"/>
      <c r="AC79" s="161"/>
      <c r="AD79" s="161"/>
      <c r="AE79" s="161"/>
      <c r="AF79" s="161"/>
      <c r="AG79" s="161"/>
    </row>
    <row r="80" spans="1:33">
      <c r="A80" s="160" t="s">
        <v>85</v>
      </c>
      <c r="B80" s="163"/>
      <c r="C80" s="162">
        <v>146.52000000000001</v>
      </c>
      <c r="D80" s="161"/>
      <c r="E80" s="162">
        <v>6793.08</v>
      </c>
      <c r="F80" s="161"/>
      <c r="G80" s="161"/>
      <c r="H80" s="162">
        <v>9713.5</v>
      </c>
      <c r="I80" s="161"/>
      <c r="J80" s="162">
        <v>34641.050000000003</v>
      </c>
      <c r="K80" s="162">
        <v>44422.41</v>
      </c>
      <c r="L80" s="162">
        <v>4115.62</v>
      </c>
      <c r="M80" s="162">
        <v>17676.34</v>
      </c>
      <c r="N80" s="162">
        <v>485.22</v>
      </c>
      <c r="O80" s="161"/>
      <c r="P80" s="161"/>
      <c r="Q80" s="162">
        <v>15887.04</v>
      </c>
      <c r="R80" s="162">
        <v>1983.3</v>
      </c>
      <c r="S80" s="161"/>
      <c r="T80" s="162">
        <v>11473.12</v>
      </c>
      <c r="U80" s="161"/>
      <c r="V80" s="161"/>
      <c r="W80" s="162">
        <v>11936.42</v>
      </c>
      <c r="X80" s="162">
        <v>17578.490000000002</v>
      </c>
      <c r="Y80" s="162">
        <v>30233.15</v>
      </c>
      <c r="Z80" s="161"/>
      <c r="AA80" s="161"/>
      <c r="AB80" s="162">
        <v>46.08</v>
      </c>
      <c r="AC80" s="161"/>
      <c r="AD80" s="162">
        <v>22629.05</v>
      </c>
      <c r="AE80" s="162">
        <v>21848.94</v>
      </c>
      <c r="AF80" s="162">
        <v>20891.400000000001</v>
      </c>
      <c r="AG80" s="162">
        <v>14964.36</v>
      </c>
    </row>
    <row r="81" spans="1:33">
      <c r="A81" s="160" t="s">
        <v>520</v>
      </c>
      <c r="B81" s="163"/>
      <c r="C81" s="163"/>
      <c r="D81" s="162">
        <v>447.6</v>
      </c>
      <c r="E81" s="162">
        <v>1000.08</v>
      </c>
      <c r="F81" s="162">
        <v>3826.4</v>
      </c>
      <c r="G81" s="162">
        <v>24178.92</v>
      </c>
      <c r="H81" s="162">
        <v>300.72000000000003</v>
      </c>
      <c r="I81" s="162">
        <v>15279.28</v>
      </c>
      <c r="J81" s="162">
        <v>35412.239999999998</v>
      </c>
      <c r="K81" s="162">
        <v>96156.94</v>
      </c>
      <c r="L81" s="162">
        <v>20143.71</v>
      </c>
      <c r="M81" s="162">
        <v>565.32000000000005</v>
      </c>
      <c r="N81" s="161"/>
      <c r="O81" s="162">
        <v>342256.85</v>
      </c>
      <c r="P81" s="162">
        <v>168063.72</v>
      </c>
      <c r="Q81" s="162">
        <v>28619.24</v>
      </c>
      <c r="R81" s="162">
        <v>1182.72</v>
      </c>
      <c r="S81" s="161"/>
      <c r="T81" s="161"/>
      <c r="U81" s="162">
        <v>819.2</v>
      </c>
      <c r="V81" s="162">
        <v>827.58</v>
      </c>
      <c r="W81" s="162">
        <v>248.5</v>
      </c>
      <c r="X81" s="161"/>
      <c r="Y81" s="162">
        <v>5290.09</v>
      </c>
      <c r="Z81" s="162">
        <v>447.6</v>
      </c>
      <c r="AA81" s="162">
        <v>702.24</v>
      </c>
      <c r="AB81" s="161"/>
      <c r="AC81" s="162">
        <v>60203.839999999997</v>
      </c>
      <c r="AD81" s="162">
        <v>267621.53999999998</v>
      </c>
      <c r="AE81" s="162">
        <v>1127.0999999999999</v>
      </c>
      <c r="AF81" s="162">
        <v>52414.49</v>
      </c>
      <c r="AG81" s="162">
        <v>429.96</v>
      </c>
    </row>
    <row r="82" spans="1:33">
      <c r="A82" s="160" t="s">
        <v>876</v>
      </c>
      <c r="B82" s="163"/>
      <c r="C82" s="161"/>
      <c r="D82" s="163"/>
      <c r="E82" s="162">
        <v>535.89</v>
      </c>
      <c r="F82" s="161"/>
      <c r="G82" s="161"/>
      <c r="H82" s="161"/>
      <c r="I82" s="161"/>
      <c r="J82" s="162">
        <v>117.56</v>
      </c>
      <c r="K82" s="163"/>
      <c r="L82" s="161"/>
      <c r="M82" s="161"/>
      <c r="N82" s="161"/>
      <c r="O82" s="161"/>
      <c r="P82" s="161"/>
      <c r="Q82" s="161"/>
      <c r="R82" s="161"/>
      <c r="S82" s="161"/>
      <c r="T82" s="161"/>
      <c r="U82" s="161"/>
      <c r="V82" s="161"/>
      <c r="W82" s="161"/>
      <c r="X82" s="161"/>
      <c r="Y82" s="161"/>
      <c r="Z82" s="161"/>
      <c r="AA82" s="161"/>
      <c r="AB82" s="161"/>
      <c r="AC82" s="161"/>
      <c r="AD82" s="161"/>
      <c r="AE82" s="161"/>
      <c r="AF82" s="161"/>
      <c r="AG82" s="161"/>
    </row>
    <row r="83" spans="1:33">
      <c r="A83" s="160" t="s">
        <v>117</v>
      </c>
      <c r="B83" s="163"/>
      <c r="C83" s="161"/>
      <c r="D83" s="162">
        <v>391.44</v>
      </c>
      <c r="E83" s="161"/>
      <c r="F83" s="162">
        <v>335.04</v>
      </c>
      <c r="G83" s="162">
        <v>6970.56</v>
      </c>
      <c r="H83" s="162">
        <v>3720.46</v>
      </c>
      <c r="I83" s="162">
        <v>2285.02</v>
      </c>
      <c r="J83" s="162">
        <v>335.04</v>
      </c>
      <c r="K83" s="162">
        <v>46.62</v>
      </c>
      <c r="L83" s="161"/>
      <c r="M83" s="161"/>
      <c r="N83" s="161"/>
      <c r="O83" s="161"/>
      <c r="P83" s="162">
        <v>11166.78</v>
      </c>
      <c r="Q83" s="162">
        <v>4666.37</v>
      </c>
      <c r="R83" s="161"/>
      <c r="S83" s="162">
        <v>356.85</v>
      </c>
      <c r="T83" s="161"/>
      <c r="U83" s="162">
        <v>24102.41</v>
      </c>
      <c r="V83" s="161"/>
      <c r="W83" s="161"/>
      <c r="X83" s="161"/>
      <c r="Y83" s="162">
        <v>2.66</v>
      </c>
      <c r="Z83" s="161"/>
      <c r="AA83" s="162">
        <v>41.28</v>
      </c>
      <c r="AB83" s="161"/>
      <c r="AC83" s="162">
        <v>33.36</v>
      </c>
      <c r="AD83" s="162">
        <v>20606.919999999998</v>
      </c>
      <c r="AE83" s="161"/>
      <c r="AF83" s="161"/>
      <c r="AG83" s="161"/>
    </row>
    <row r="84" spans="1:33">
      <c r="A84" s="160" t="s">
        <v>55</v>
      </c>
      <c r="B84" s="163"/>
      <c r="C84" s="162">
        <v>51.12</v>
      </c>
      <c r="D84" s="161"/>
      <c r="E84" s="162">
        <v>76.8</v>
      </c>
      <c r="F84" s="162">
        <v>127805.83</v>
      </c>
      <c r="G84" s="162">
        <v>15257.91</v>
      </c>
      <c r="H84" s="162">
        <v>94083.69</v>
      </c>
      <c r="I84" s="162">
        <v>1797.23</v>
      </c>
      <c r="J84" s="162">
        <v>2384.0100000000002</v>
      </c>
      <c r="K84" s="162">
        <v>7820.79</v>
      </c>
      <c r="L84" s="162">
        <v>19326.669999999998</v>
      </c>
      <c r="M84" s="162">
        <v>10221.11</v>
      </c>
      <c r="N84" s="162">
        <v>13434.14</v>
      </c>
      <c r="O84" s="162">
        <v>131899.66</v>
      </c>
      <c r="P84" s="162">
        <v>33199.75</v>
      </c>
      <c r="Q84" s="162">
        <v>12332.41</v>
      </c>
      <c r="R84" s="162">
        <v>4850.9799999999996</v>
      </c>
      <c r="S84" s="162">
        <v>191.46</v>
      </c>
      <c r="T84" s="162">
        <v>237.91</v>
      </c>
      <c r="U84" s="162">
        <v>7604.4</v>
      </c>
      <c r="V84" s="162">
        <v>20615.169999999998</v>
      </c>
      <c r="W84" s="162">
        <v>325.45</v>
      </c>
      <c r="X84" s="162">
        <v>127.52</v>
      </c>
      <c r="Y84" s="162">
        <v>3636.24</v>
      </c>
      <c r="Z84" s="162">
        <v>70735.58</v>
      </c>
      <c r="AA84" s="162">
        <v>291.77999999999997</v>
      </c>
      <c r="AB84" s="162">
        <v>22972.27</v>
      </c>
      <c r="AC84" s="162">
        <v>5935.15</v>
      </c>
      <c r="AD84" s="162">
        <v>3947.76</v>
      </c>
      <c r="AE84" s="162">
        <v>17717.64</v>
      </c>
      <c r="AF84" s="162">
        <v>43162.2</v>
      </c>
      <c r="AG84" s="162">
        <v>10951.6</v>
      </c>
    </row>
    <row r="85" spans="1:33">
      <c r="A85" s="160" t="s">
        <v>144</v>
      </c>
      <c r="B85" s="163"/>
      <c r="C85" s="162">
        <v>208.08</v>
      </c>
      <c r="D85" s="162">
        <v>2140.56</v>
      </c>
      <c r="E85" s="161"/>
      <c r="F85" s="161"/>
      <c r="G85" s="162">
        <v>1071.3599999999999</v>
      </c>
      <c r="H85" s="161"/>
      <c r="I85" s="161"/>
      <c r="J85" s="162">
        <v>357.84</v>
      </c>
      <c r="K85" s="161"/>
      <c r="L85" s="161"/>
      <c r="M85" s="162">
        <v>9642.43</v>
      </c>
      <c r="N85" s="161"/>
      <c r="O85" s="161"/>
      <c r="P85" s="162">
        <v>88038.58</v>
      </c>
      <c r="Q85" s="162">
        <v>66267.34</v>
      </c>
      <c r="R85" s="162">
        <v>398.34</v>
      </c>
      <c r="S85" s="161"/>
      <c r="T85" s="161"/>
      <c r="U85" s="161"/>
      <c r="V85" s="161"/>
      <c r="W85" s="161"/>
      <c r="X85" s="161"/>
      <c r="Y85" s="161"/>
      <c r="Z85" s="162">
        <v>12729.36</v>
      </c>
      <c r="AA85" s="161"/>
      <c r="AB85" s="161"/>
      <c r="AC85" s="162">
        <v>28968.959999999999</v>
      </c>
      <c r="AD85" s="161"/>
      <c r="AE85" s="161"/>
      <c r="AF85" s="161"/>
      <c r="AG85" s="161"/>
    </row>
    <row r="86" spans="1:33">
      <c r="A86" s="160" t="s">
        <v>218</v>
      </c>
      <c r="B86" s="163"/>
      <c r="C86" s="161"/>
      <c r="D86" s="161"/>
      <c r="E86" s="162">
        <v>11652.02</v>
      </c>
      <c r="F86" s="163"/>
      <c r="G86" s="161"/>
      <c r="H86" s="161"/>
      <c r="I86" s="161"/>
      <c r="J86" s="161"/>
      <c r="K86" s="161"/>
      <c r="L86" s="161"/>
      <c r="M86" s="161"/>
      <c r="N86" s="161"/>
      <c r="O86" s="161"/>
      <c r="P86" s="161"/>
      <c r="Q86" s="161"/>
      <c r="R86" s="161"/>
      <c r="S86" s="161"/>
      <c r="T86" s="161"/>
      <c r="U86" s="161"/>
      <c r="V86" s="161"/>
      <c r="W86" s="161"/>
      <c r="X86" s="161"/>
      <c r="Y86" s="161"/>
      <c r="Z86" s="161"/>
      <c r="AA86" s="161"/>
      <c r="AB86" s="161"/>
      <c r="AC86" s="161"/>
      <c r="AD86" s="161"/>
      <c r="AE86" s="161"/>
      <c r="AF86" s="161"/>
      <c r="AG86" s="161"/>
    </row>
    <row r="87" spans="1:33">
      <c r="A87" s="160" t="s">
        <v>68</v>
      </c>
      <c r="B87" s="163"/>
      <c r="C87" s="161"/>
      <c r="D87" s="162">
        <v>13356.24</v>
      </c>
      <c r="E87" s="162">
        <v>4256.2700000000004</v>
      </c>
      <c r="F87" s="162">
        <v>32.729999999999997</v>
      </c>
      <c r="G87" s="162">
        <v>2616.39</v>
      </c>
      <c r="H87" s="162">
        <v>5773.39</v>
      </c>
      <c r="I87" s="162">
        <v>51579</v>
      </c>
      <c r="J87" s="162">
        <v>147803.51</v>
      </c>
      <c r="K87" s="162">
        <v>114015.8</v>
      </c>
      <c r="L87" s="162">
        <v>11829</v>
      </c>
      <c r="M87" s="161"/>
      <c r="N87" s="161"/>
      <c r="O87" s="161"/>
      <c r="P87" s="161"/>
      <c r="Q87" s="162">
        <v>193107.33</v>
      </c>
      <c r="R87" s="162">
        <v>342776.99</v>
      </c>
      <c r="S87" s="162">
        <v>132260.44</v>
      </c>
      <c r="T87" s="162">
        <v>59810.48</v>
      </c>
      <c r="U87" s="162">
        <v>328.76</v>
      </c>
      <c r="V87" s="162">
        <v>663.95</v>
      </c>
      <c r="W87" s="162">
        <v>70025.73</v>
      </c>
      <c r="X87" s="162">
        <v>245534.89</v>
      </c>
      <c r="Y87" s="162">
        <v>115056.51</v>
      </c>
      <c r="Z87" s="162">
        <v>39144.71</v>
      </c>
      <c r="AA87" s="161"/>
      <c r="AB87" s="162">
        <v>27497.93</v>
      </c>
      <c r="AC87" s="162">
        <v>27789.360000000001</v>
      </c>
      <c r="AD87" s="162">
        <v>122255.56</v>
      </c>
      <c r="AE87" s="162">
        <v>193211.74</v>
      </c>
      <c r="AF87" s="162">
        <v>12840.48</v>
      </c>
      <c r="AG87" s="162">
        <v>29762.52</v>
      </c>
    </row>
    <row r="88" spans="1:33">
      <c r="A88" s="160" t="s">
        <v>80</v>
      </c>
      <c r="B88" s="163"/>
      <c r="C88" s="161"/>
      <c r="D88" s="161"/>
      <c r="E88" s="163"/>
      <c r="F88" s="162">
        <v>122294.16</v>
      </c>
      <c r="G88" s="161"/>
      <c r="H88" s="161"/>
      <c r="I88" s="161"/>
      <c r="J88" s="162">
        <v>246.74</v>
      </c>
      <c r="K88" s="162">
        <v>151.80000000000001</v>
      </c>
      <c r="L88" s="161"/>
      <c r="M88" s="161"/>
      <c r="N88" s="161"/>
      <c r="O88" s="161"/>
      <c r="P88" s="162">
        <v>11750.04</v>
      </c>
      <c r="Q88" s="161"/>
      <c r="R88" s="162">
        <v>94.56</v>
      </c>
      <c r="S88" s="161"/>
      <c r="T88" s="161"/>
      <c r="U88" s="162">
        <v>73213.08</v>
      </c>
      <c r="V88" s="161"/>
      <c r="W88" s="162">
        <v>1623.72</v>
      </c>
      <c r="X88" s="161"/>
      <c r="Y88" s="161"/>
      <c r="Z88" s="161"/>
      <c r="AA88" s="161"/>
      <c r="AB88" s="162">
        <v>99403.62</v>
      </c>
      <c r="AC88" s="162">
        <v>28258.44</v>
      </c>
      <c r="AD88" s="162">
        <v>2097</v>
      </c>
      <c r="AE88" s="162">
        <v>20441.04</v>
      </c>
      <c r="AF88" s="162">
        <v>20127</v>
      </c>
      <c r="AG88" s="162">
        <v>47953.56</v>
      </c>
    </row>
    <row r="89" spans="1:33">
      <c r="A89" s="160" t="s">
        <v>157</v>
      </c>
      <c r="B89" s="163"/>
      <c r="C89" s="162">
        <v>50221.47</v>
      </c>
      <c r="D89" s="162">
        <v>103064.55</v>
      </c>
      <c r="E89" s="161"/>
      <c r="F89" s="161"/>
      <c r="G89" s="163"/>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1"/>
      <c r="AF89" s="161"/>
      <c r="AG89" s="161"/>
    </row>
    <row r="90" spans="1:33">
      <c r="A90" s="160" t="s">
        <v>215</v>
      </c>
      <c r="B90" s="163"/>
      <c r="C90" s="162">
        <v>33.78</v>
      </c>
      <c r="D90" s="161"/>
      <c r="E90" s="161"/>
      <c r="F90" s="161"/>
      <c r="G90" s="162">
        <v>203.83</v>
      </c>
      <c r="H90" s="161"/>
      <c r="I90" s="162">
        <v>6140.94</v>
      </c>
      <c r="J90" s="162">
        <v>5637.71</v>
      </c>
      <c r="K90" s="161"/>
      <c r="L90" s="161"/>
      <c r="M90" s="161"/>
      <c r="N90" s="161"/>
      <c r="O90" s="162">
        <v>299.55</v>
      </c>
      <c r="P90" s="161"/>
      <c r="Q90" s="161"/>
      <c r="R90" s="161"/>
      <c r="S90" s="161"/>
      <c r="T90" s="162">
        <v>43.53</v>
      </c>
      <c r="U90" s="161"/>
      <c r="V90" s="161"/>
      <c r="W90" s="162">
        <v>5434.48</v>
      </c>
      <c r="X90" s="162">
        <v>1063.8900000000001</v>
      </c>
      <c r="Y90" s="162">
        <v>98</v>
      </c>
      <c r="Z90" s="161"/>
      <c r="AA90" s="161"/>
      <c r="AB90" s="161"/>
      <c r="AC90" s="161"/>
      <c r="AD90" s="161"/>
      <c r="AE90" s="161"/>
      <c r="AF90" s="162">
        <v>110.63</v>
      </c>
      <c r="AG90" s="161"/>
    </row>
    <row r="91" spans="1:33">
      <c r="A91" s="160" t="s">
        <v>313</v>
      </c>
      <c r="B91" s="163"/>
      <c r="C91" s="161"/>
      <c r="D91" s="161"/>
      <c r="E91" s="161"/>
      <c r="F91" s="162">
        <v>142.78</v>
      </c>
      <c r="G91" s="163"/>
      <c r="H91" s="161"/>
      <c r="I91" s="164">
        <v>820.56</v>
      </c>
      <c r="J91" s="161"/>
      <c r="K91" s="161"/>
      <c r="L91" s="161"/>
      <c r="M91" s="161"/>
      <c r="N91" s="161"/>
      <c r="O91" s="161"/>
      <c r="P91" s="161"/>
      <c r="Q91" s="162">
        <v>11.74</v>
      </c>
      <c r="R91" s="161"/>
      <c r="S91" s="161"/>
      <c r="T91" s="161"/>
      <c r="U91" s="161"/>
      <c r="V91" s="161"/>
      <c r="W91" s="161"/>
      <c r="X91" s="161"/>
      <c r="Y91" s="161"/>
      <c r="Z91" s="161"/>
      <c r="AA91" s="161"/>
      <c r="AB91" s="161"/>
      <c r="AC91" s="161"/>
      <c r="AD91" s="161"/>
      <c r="AE91" s="161"/>
      <c r="AF91" s="161"/>
      <c r="AG91" s="161"/>
    </row>
    <row r="92" spans="1:33">
      <c r="A92" s="160" t="s">
        <v>208</v>
      </c>
      <c r="B92" s="163"/>
      <c r="C92" s="161"/>
      <c r="D92" s="161"/>
      <c r="E92" s="161"/>
      <c r="F92" s="161"/>
      <c r="G92" s="161"/>
      <c r="H92" s="161"/>
      <c r="I92" s="161"/>
      <c r="J92" s="161"/>
      <c r="K92" s="162">
        <v>117.6</v>
      </c>
      <c r="L92" s="161"/>
      <c r="M92" s="161"/>
      <c r="N92" s="162">
        <v>3234</v>
      </c>
      <c r="O92" s="161"/>
      <c r="P92" s="161"/>
      <c r="Q92" s="162">
        <v>1790.46</v>
      </c>
      <c r="R92" s="162">
        <v>646.79999999999995</v>
      </c>
      <c r="S92" s="162">
        <v>3181.08</v>
      </c>
      <c r="T92" s="161"/>
      <c r="U92" s="161"/>
      <c r="V92" s="161"/>
      <c r="W92" s="162">
        <v>529.20000000000005</v>
      </c>
      <c r="X92" s="161"/>
      <c r="Y92" s="161"/>
      <c r="Z92" s="161"/>
      <c r="AA92" s="161"/>
      <c r="AB92" s="162">
        <v>1446.48</v>
      </c>
      <c r="AC92" s="161"/>
      <c r="AD92" s="161"/>
      <c r="AE92" s="161"/>
      <c r="AF92" s="162">
        <v>252.84</v>
      </c>
      <c r="AG92" s="162">
        <v>338.59</v>
      </c>
    </row>
    <row r="93" spans="1:33">
      <c r="A93" s="160" t="s">
        <v>69</v>
      </c>
      <c r="B93" s="163"/>
      <c r="C93" s="162">
        <v>3798.2</v>
      </c>
      <c r="D93" s="161"/>
      <c r="E93" s="162">
        <v>99662.399999999994</v>
      </c>
      <c r="F93" s="162">
        <v>209317.92</v>
      </c>
      <c r="G93" s="162">
        <v>128.16</v>
      </c>
      <c r="H93" s="161"/>
      <c r="I93" s="162">
        <v>339010.62</v>
      </c>
      <c r="J93" s="162">
        <v>130961.04</v>
      </c>
      <c r="K93" s="162">
        <v>812</v>
      </c>
      <c r="L93" s="161"/>
      <c r="M93" s="162">
        <v>52</v>
      </c>
      <c r="N93" s="162">
        <v>888</v>
      </c>
      <c r="O93" s="162">
        <v>32.4</v>
      </c>
      <c r="P93" s="161"/>
      <c r="Q93" s="162">
        <v>1181.26</v>
      </c>
      <c r="R93" s="161"/>
      <c r="S93" s="161"/>
      <c r="T93" s="161"/>
      <c r="U93" s="162">
        <v>8847.41</v>
      </c>
      <c r="V93" s="161"/>
      <c r="W93" s="161"/>
      <c r="X93" s="162">
        <v>7641.68</v>
      </c>
      <c r="Y93" s="162">
        <v>222</v>
      </c>
      <c r="Z93" s="162">
        <v>312982.59999999998</v>
      </c>
      <c r="AA93" s="161"/>
      <c r="AB93" s="162">
        <v>2127.6</v>
      </c>
      <c r="AC93" s="162">
        <v>6228</v>
      </c>
      <c r="AD93" s="162">
        <v>1344</v>
      </c>
      <c r="AE93" s="162">
        <v>195450.8</v>
      </c>
      <c r="AF93" s="162">
        <v>125462.08</v>
      </c>
      <c r="AG93" s="162">
        <v>14571.88</v>
      </c>
    </row>
    <row r="94" spans="1:33">
      <c r="A94" s="160" t="s">
        <v>82</v>
      </c>
      <c r="B94" s="163"/>
      <c r="C94" s="162">
        <v>407.68</v>
      </c>
      <c r="D94" s="162">
        <v>2460.48</v>
      </c>
      <c r="E94" s="161"/>
      <c r="F94" s="162">
        <v>6551.54</v>
      </c>
      <c r="G94" s="162">
        <v>4022.28</v>
      </c>
      <c r="H94" s="162">
        <v>2210.88</v>
      </c>
      <c r="I94" s="162">
        <v>3314.16</v>
      </c>
      <c r="J94" s="162">
        <v>8758.8799999999992</v>
      </c>
      <c r="K94" s="162">
        <v>24586.43</v>
      </c>
      <c r="L94" s="161"/>
      <c r="M94" s="162">
        <v>486.37</v>
      </c>
      <c r="N94" s="162">
        <v>13608</v>
      </c>
      <c r="O94" s="162">
        <v>3257.24</v>
      </c>
      <c r="P94" s="161"/>
      <c r="Q94" s="161"/>
      <c r="R94" s="162">
        <v>2821.8</v>
      </c>
      <c r="S94" s="162">
        <v>5679.78</v>
      </c>
      <c r="T94" s="162">
        <v>931.84</v>
      </c>
      <c r="U94" s="162">
        <v>3808.61</v>
      </c>
      <c r="V94" s="162">
        <v>615.12</v>
      </c>
      <c r="W94" s="162">
        <v>439.44</v>
      </c>
      <c r="X94" s="162">
        <v>11180.08</v>
      </c>
      <c r="Y94" s="161"/>
      <c r="Z94" s="162">
        <v>163.12</v>
      </c>
      <c r="AA94" s="161"/>
      <c r="AB94" s="161"/>
      <c r="AC94" s="162">
        <v>4484.37</v>
      </c>
      <c r="AD94" s="162">
        <v>3119.67</v>
      </c>
      <c r="AE94" s="161"/>
      <c r="AF94" s="161"/>
      <c r="AG94" s="162">
        <v>2638.32</v>
      </c>
    </row>
    <row r="95" spans="1:33">
      <c r="A95" s="160" t="s">
        <v>239</v>
      </c>
      <c r="B95" s="163"/>
      <c r="C95" s="161"/>
      <c r="D95" s="161"/>
      <c r="E95" s="161"/>
      <c r="F95" s="161"/>
      <c r="G95" s="161"/>
      <c r="H95" s="161"/>
      <c r="I95" s="161"/>
      <c r="J95" s="162">
        <v>5460.64</v>
      </c>
      <c r="K95" s="161"/>
      <c r="L95" s="161"/>
      <c r="M95" s="161"/>
      <c r="N95" s="161"/>
      <c r="O95" s="161"/>
      <c r="P95" s="161"/>
      <c r="Q95" s="161"/>
      <c r="R95" s="162">
        <v>7951.68</v>
      </c>
      <c r="S95" s="161"/>
      <c r="T95" s="161"/>
      <c r="U95" s="161"/>
      <c r="V95" s="161"/>
      <c r="W95" s="162">
        <v>2587.04</v>
      </c>
      <c r="X95" s="162">
        <v>4869.0600000000004</v>
      </c>
      <c r="Y95" s="162">
        <v>953.12</v>
      </c>
      <c r="Z95" s="161"/>
      <c r="AA95" s="161"/>
      <c r="AB95" s="161"/>
      <c r="AC95" s="162">
        <v>364.28</v>
      </c>
      <c r="AD95" s="161"/>
      <c r="AE95" s="161"/>
      <c r="AF95" s="162">
        <v>685.2</v>
      </c>
      <c r="AG95" s="162">
        <v>612.72</v>
      </c>
    </row>
    <row r="96" spans="1:33">
      <c r="A96" s="160" t="s">
        <v>212</v>
      </c>
      <c r="B96" s="163"/>
      <c r="C96" s="161"/>
      <c r="D96" s="162">
        <v>48.64</v>
      </c>
      <c r="E96" s="161"/>
      <c r="F96" s="162">
        <v>980</v>
      </c>
      <c r="G96" s="162">
        <v>2657.35</v>
      </c>
      <c r="H96" s="162">
        <v>14399.02</v>
      </c>
      <c r="I96" s="161"/>
      <c r="J96" s="162">
        <v>2174.1999999999998</v>
      </c>
      <c r="K96" s="161"/>
      <c r="L96" s="161"/>
      <c r="M96" s="161"/>
      <c r="N96" s="161"/>
      <c r="O96" s="161"/>
      <c r="P96" s="161"/>
      <c r="Q96" s="161"/>
      <c r="R96" s="161"/>
      <c r="S96" s="162">
        <v>1040.81</v>
      </c>
      <c r="T96" s="162">
        <v>629.02</v>
      </c>
      <c r="U96" s="161"/>
      <c r="V96" s="161"/>
      <c r="W96" s="161"/>
      <c r="X96" s="161"/>
      <c r="Y96" s="161"/>
      <c r="Z96" s="161"/>
      <c r="AA96" s="161"/>
      <c r="AB96" s="161"/>
      <c r="AC96" s="161"/>
      <c r="AD96" s="162">
        <v>1848.16</v>
      </c>
      <c r="AE96" s="161"/>
      <c r="AF96" s="161"/>
      <c r="AG96" s="161"/>
    </row>
    <row r="97" spans="1:33">
      <c r="A97" s="160" t="s">
        <v>516</v>
      </c>
      <c r="B97" s="163"/>
      <c r="C97" s="162">
        <v>1367</v>
      </c>
      <c r="D97" s="161"/>
      <c r="E97" s="161"/>
      <c r="F97" s="161"/>
      <c r="G97" s="161"/>
      <c r="H97" s="161"/>
      <c r="I97" s="161"/>
      <c r="J97" s="162">
        <v>37731</v>
      </c>
      <c r="K97" s="162">
        <v>14470</v>
      </c>
      <c r="L97" s="162">
        <v>34147.800000000003</v>
      </c>
      <c r="M97" s="161"/>
      <c r="N97" s="161"/>
      <c r="O97" s="161"/>
      <c r="P97" s="161"/>
      <c r="Q97" s="162">
        <v>62137</v>
      </c>
      <c r="R97" s="161"/>
      <c r="S97" s="161"/>
      <c r="T97" s="162">
        <v>471.2</v>
      </c>
      <c r="U97" s="161"/>
      <c r="V97" s="161"/>
      <c r="W97" s="161"/>
      <c r="X97" s="161"/>
      <c r="Y97" s="162">
        <v>53997.5</v>
      </c>
      <c r="Z97" s="162">
        <v>6862.9</v>
      </c>
      <c r="AA97" s="161"/>
      <c r="AB97" s="161"/>
      <c r="AC97" s="161"/>
      <c r="AD97" s="161"/>
      <c r="AE97" s="161"/>
      <c r="AF97" s="161"/>
      <c r="AG97" s="161"/>
    </row>
    <row r="98" spans="1:33">
      <c r="A98" s="160" t="s">
        <v>146</v>
      </c>
      <c r="B98" s="163"/>
      <c r="C98" s="161"/>
      <c r="D98" s="162">
        <v>2917.46</v>
      </c>
      <c r="E98" s="162">
        <v>7034.02</v>
      </c>
      <c r="F98" s="162">
        <v>1042.25</v>
      </c>
      <c r="G98" s="162">
        <v>630</v>
      </c>
      <c r="H98" s="161"/>
      <c r="I98" s="162">
        <v>11399.1</v>
      </c>
      <c r="J98" s="162">
        <v>22397.83</v>
      </c>
      <c r="K98" s="162">
        <v>4995.5600000000004</v>
      </c>
      <c r="L98" s="162">
        <v>153.4</v>
      </c>
      <c r="M98" s="162">
        <v>13787.85</v>
      </c>
      <c r="N98" s="161"/>
      <c r="O98" s="162">
        <v>50.34</v>
      </c>
      <c r="P98" s="161"/>
      <c r="Q98" s="161"/>
      <c r="R98" s="162">
        <v>50.34</v>
      </c>
      <c r="S98" s="161"/>
      <c r="T98" s="162">
        <v>34637.699999999997</v>
      </c>
      <c r="U98" s="162">
        <v>341.54</v>
      </c>
      <c r="V98" s="162">
        <v>126</v>
      </c>
      <c r="W98" s="162">
        <v>5174.28</v>
      </c>
      <c r="X98" s="162">
        <v>42205.57</v>
      </c>
      <c r="Y98" s="162">
        <v>15587.91</v>
      </c>
      <c r="Z98" s="161"/>
      <c r="AA98" s="162">
        <v>34.979999999999997</v>
      </c>
      <c r="AB98" s="161"/>
      <c r="AC98" s="161"/>
      <c r="AD98" s="162">
        <v>2478.04</v>
      </c>
      <c r="AE98" s="162">
        <v>3287.57</v>
      </c>
      <c r="AF98" s="161"/>
      <c r="AG98" s="162">
        <v>50.36</v>
      </c>
    </row>
    <row r="99" spans="1:33">
      <c r="A99" s="160" t="s">
        <v>551</v>
      </c>
      <c r="B99" s="163"/>
      <c r="C99" s="162">
        <v>69.12</v>
      </c>
      <c r="D99" s="162">
        <v>87.36</v>
      </c>
      <c r="E99" s="162">
        <v>262.08</v>
      </c>
      <c r="F99" s="162">
        <v>2007.84</v>
      </c>
      <c r="G99" s="162">
        <v>83267.839999999997</v>
      </c>
      <c r="H99" s="162">
        <v>1103.0999999999999</v>
      </c>
      <c r="I99" s="161"/>
      <c r="J99" s="162">
        <v>509.64</v>
      </c>
      <c r="K99" s="161"/>
      <c r="L99" s="162">
        <v>166.14</v>
      </c>
      <c r="M99" s="161"/>
      <c r="N99" s="162">
        <v>85380.38</v>
      </c>
      <c r="O99" s="161"/>
      <c r="P99" s="162">
        <v>948.84</v>
      </c>
      <c r="Q99" s="162">
        <v>54405.94</v>
      </c>
      <c r="R99" s="162">
        <v>28277.16</v>
      </c>
      <c r="S99" s="162">
        <v>157.44</v>
      </c>
      <c r="T99" s="161"/>
      <c r="U99" s="161"/>
      <c r="V99" s="161"/>
      <c r="W99" s="162">
        <v>25170.32</v>
      </c>
      <c r="X99" s="162">
        <v>5589</v>
      </c>
      <c r="Y99" s="161"/>
      <c r="Z99" s="161"/>
      <c r="AA99" s="162">
        <v>3303.58</v>
      </c>
      <c r="AB99" s="162">
        <v>123.3</v>
      </c>
      <c r="AC99" s="162">
        <v>17423.759999999998</v>
      </c>
      <c r="AD99" s="162">
        <v>31057.040000000001</v>
      </c>
      <c r="AE99" s="162">
        <v>1380.72</v>
      </c>
      <c r="AF99" s="162">
        <v>4753.9799999999996</v>
      </c>
      <c r="AG99" s="161"/>
    </row>
    <row r="100" spans="1:33">
      <c r="A100" s="160" t="s">
        <v>58</v>
      </c>
      <c r="B100" s="163"/>
      <c r="C100" s="162">
        <v>486470.52</v>
      </c>
      <c r="D100" s="162">
        <v>2643.34</v>
      </c>
      <c r="E100" s="162">
        <v>24096.36</v>
      </c>
      <c r="F100" s="162">
        <v>2334.48</v>
      </c>
      <c r="G100" s="162">
        <v>415.59</v>
      </c>
      <c r="H100" s="162">
        <v>1542.17</v>
      </c>
      <c r="I100" s="162">
        <v>17.989999999999998</v>
      </c>
      <c r="J100" s="162">
        <v>884055.21</v>
      </c>
      <c r="K100" s="162">
        <v>87889</v>
      </c>
      <c r="L100" s="162">
        <v>1209</v>
      </c>
      <c r="M100" s="162">
        <v>1012.11</v>
      </c>
      <c r="N100" s="162">
        <v>1965</v>
      </c>
      <c r="O100" s="161"/>
      <c r="P100" s="161"/>
      <c r="Q100" s="162">
        <v>340103.67</v>
      </c>
      <c r="R100" s="162">
        <v>477052.98</v>
      </c>
      <c r="S100" s="162">
        <v>11193.35</v>
      </c>
      <c r="T100" s="161"/>
      <c r="U100" s="162">
        <v>755.94</v>
      </c>
      <c r="V100" s="161"/>
      <c r="W100" s="162">
        <v>645.51</v>
      </c>
      <c r="X100" s="162">
        <v>650847.96</v>
      </c>
      <c r="Y100" s="162">
        <v>35703.99</v>
      </c>
      <c r="Z100" s="161"/>
      <c r="AA100" s="162">
        <v>205.11</v>
      </c>
      <c r="AB100" s="162">
        <v>970.33</v>
      </c>
      <c r="AC100" s="162">
        <v>4160.2</v>
      </c>
      <c r="AD100" s="162">
        <v>2411.65</v>
      </c>
      <c r="AE100" s="162">
        <v>622949.01</v>
      </c>
      <c r="AF100" s="162">
        <v>47897.99</v>
      </c>
      <c r="AG100" s="162">
        <v>388.56</v>
      </c>
    </row>
    <row r="101" spans="1:33">
      <c r="A101" s="160" t="s">
        <v>547</v>
      </c>
      <c r="B101" s="163"/>
      <c r="C101" s="162">
        <v>54766.95</v>
      </c>
      <c r="D101" s="162">
        <v>133669.62</v>
      </c>
      <c r="E101" s="162">
        <v>202216.83</v>
      </c>
      <c r="F101" s="162">
        <v>292668.03000000003</v>
      </c>
      <c r="G101" s="162">
        <v>162528.1</v>
      </c>
      <c r="H101" s="162">
        <v>225066.52</v>
      </c>
      <c r="I101" s="162">
        <v>10437.959999999999</v>
      </c>
      <c r="J101" s="162">
        <v>68181.97</v>
      </c>
      <c r="K101" s="162">
        <v>325242.03999999998</v>
      </c>
      <c r="L101" s="162">
        <v>1996.79</v>
      </c>
      <c r="M101" s="162">
        <v>87394.85</v>
      </c>
      <c r="N101" s="162">
        <v>42194.46</v>
      </c>
      <c r="O101" s="162">
        <v>866.61</v>
      </c>
      <c r="P101" s="162">
        <v>65624.34</v>
      </c>
      <c r="Q101" s="162">
        <v>132023.04000000001</v>
      </c>
      <c r="R101" s="162">
        <v>532140.59</v>
      </c>
      <c r="S101" s="162">
        <v>390920.65</v>
      </c>
      <c r="T101" s="162">
        <v>10261.59</v>
      </c>
      <c r="U101" s="162">
        <v>37822.86</v>
      </c>
      <c r="V101" s="162">
        <v>4868.4399999999996</v>
      </c>
      <c r="W101" s="162">
        <v>46319.76</v>
      </c>
      <c r="X101" s="162">
        <v>196411.33</v>
      </c>
      <c r="Y101" s="162">
        <v>205266.04</v>
      </c>
      <c r="Z101" s="162">
        <v>471572.07</v>
      </c>
      <c r="AA101" s="162">
        <v>18458.740000000002</v>
      </c>
      <c r="AB101" s="162">
        <v>208191.05</v>
      </c>
      <c r="AC101" s="162">
        <v>224245.1</v>
      </c>
      <c r="AD101" s="162">
        <v>165568.16</v>
      </c>
      <c r="AE101" s="162">
        <v>42288.77</v>
      </c>
      <c r="AF101" s="162">
        <v>9077.7900000000009</v>
      </c>
      <c r="AG101" s="162">
        <v>10858.44</v>
      </c>
    </row>
    <row r="102" spans="1:33">
      <c r="A102" s="160" t="s">
        <v>177</v>
      </c>
      <c r="B102" s="163"/>
      <c r="C102" s="161"/>
      <c r="D102" s="161"/>
      <c r="E102" s="161"/>
      <c r="F102" s="161"/>
      <c r="G102" s="161"/>
      <c r="H102" s="162">
        <v>348</v>
      </c>
      <c r="I102" s="161"/>
      <c r="J102" s="161"/>
      <c r="K102" s="161"/>
      <c r="L102" s="161"/>
      <c r="M102" s="161"/>
      <c r="N102" s="161"/>
      <c r="O102" s="161"/>
      <c r="P102" s="161"/>
      <c r="Q102" s="161"/>
      <c r="R102" s="161"/>
      <c r="S102" s="161"/>
      <c r="T102" s="161"/>
      <c r="U102" s="161"/>
      <c r="V102" s="161"/>
      <c r="W102" s="161"/>
      <c r="X102" s="161"/>
      <c r="Y102" s="161"/>
      <c r="Z102" s="161"/>
      <c r="AA102" s="161"/>
      <c r="AB102" s="161"/>
      <c r="AC102" s="161"/>
      <c r="AD102" s="162">
        <v>1456</v>
      </c>
      <c r="AE102" s="162">
        <v>15504</v>
      </c>
      <c r="AF102" s="161"/>
      <c r="AG102" s="161"/>
    </row>
    <row r="103" spans="1:33">
      <c r="A103" s="160" t="s">
        <v>523</v>
      </c>
      <c r="B103" s="163"/>
      <c r="C103" s="161"/>
      <c r="D103" s="161"/>
      <c r="E103" s="161"/>
      <c r="F103" s="161"/>
      <c r="G103" s="161"/>
      <c r="H103" s="161"/>
      <c r="I103" s="162">
        <v>64.25</v>
      </c>
      <c r="J103" s="161"/>
      <c r="K103" s="161"/>
      <c r="L103" s="161"/>
      <c r="M103" s="161"/>
      <c r="N103" s="161"/>
      <c r="O103" s="161"/>
      <c r="P103" s="161"/>
      <c r="Q103" s="161"/>
      <c r="R103" s="161"/>
      <c r="S103" s="161"/>
      <c r="T103" s="162">
        <v>51867.35</v>
      </c>
      <c r="U103" s="161"/>
      <c r="V103" s="161"/>
      <c r="W103" s="162">
        <v>28227.85</v>
      </c>
      <c r="X103" s="162">
        <v>328.58</v>
      </c>
      <c r="Y103" s="161"/>
      <c r="Z103" s="161"/>
      <c r="AA103" s="161"/>
      <c r="AB103" s="161"/>
      <c r="AC103" s="161"/>
      <c r="AD103" s="161"/>
      <c r="AE103" s="162">
        <v>37879.35</v>
      </c>
      <c r="AF103" s="162">
        <v>19341.45</v>
      </c>
      <c r="AG103" s="161"/>
    </row>
    <row r="104" spans="1:33">
      <c r="A104" s="160" t="s">
        <v>559</v>
      </c>
      <c r="B104" s="163"/>
      <c r="C104" s="162">
        <v>219.9</v>
      </c>
      <c r="D104" s="162">
        <v>704.16</v>
      </c>
      <c r="E104" s="164">
        <v>58.44</v>
      </c>
      <c r="F104" s="162">
        <v>112328.83</v>
      </c>
      <c r="G104" s="162">
        <v>103034.79</v>
      </c>
      <c r="H104" s="162">
        <v>13437.39</v>
      </c>
      <c r="I104" s="162">
        <v>48013.8</v>
      </c>
      <c r="J104" s="162">
        <v>85942.63</v>
      </c>
      <c r="K104" s="162">
        <v>66877.759999999995</v>
      </c>
      <c r="L104" s="162">
        <v>32368.12</v>
      </c>
      <c r="M104" s="162">
        <v>57394.1</v>
      </c>
      <c r="N104" s="162">
        <v>82606.14</v>
      </c>
      <c r="O104" s="162">
        <v>2367.6</v>
      </c>
      <c r="P104" s="162">
        <v>227.16</v>
      </c>
      <c r="Q104" s="162">
        <v>141478.20000000001</v>
      </c>
      <c r="R104" s="162">
        <v>32848.019999999997</v>
      </c>
      <c r="S104" s="161"/>
      <c r="T104" s="162">
        <v>1044.7</v>
      </c>
      <c r="U104" s="162">
        <v>115.41</v>
      </c>
      <c r="V104" s="162">
        <v>330</v>
      </c>
      <c r="W104" s="162">
        <v>101685.28</v>
      </c>
      <c r="X104" s="162">
        <v>102621</v>
      </c>
      <c r="Y104" s="162">
        <v>110124.42</v>
      </c>
      <c r="Z104" s="162">
        <v>12402.38</v>
      </c>
      <c r="AA104" s="161"/>
      <c r="AB104" s="161"/>
      <c r="AC104" s="162">
        <v>957.6</v>
      </c>
      <c r="AD104" s="162">
        <v>55.56</v>
      </c>
      <c r="AE104" s="161"/>
      <c r="AF104" s="161"/>
      <c r="AG104" s="161"/>
    </row>
    <row r="105" spans="1:33">
      <c r="A105" s="160" t="s">
        <v>97</v>
      </c>
      <c r="B105" s="163"/>
      <c r="C105" s="161"/>
      <c r="D105" s="162">
        <v>205.68</v>
      </c>
      <c r="E105" s="161"/>
      <c r="F105" s="162">
        <v>40.799999999999997</v>
      </c>
      <c r="G105" s="162">
        <v>1771.68</v>
      </c>
      <c r="H105" s="162">
        <v>36526.53</v>
      </c>
      <c r="I105" s="162">
        <v>43164.12</v>
      </c>
      <c r="J105" s="162">
        <v>925.68</v>
      </c>
      <c r="K105" s="162">
        <v>1061.8800000000001</v>
      </c>
      <c r="L105" s="162">
        <v>138.44</v>
      </c>
      <c r="M105" s="162">
        <v>60532.800000000003</v>
      </c>
      <c r="N105" s="162">
        <v>17234.84</v>
      </c>
      <c r="O105" s="161"/>
      <c r="P105" s="161"/>
      <c r="Q105" s="162">
        <v>1028.76</v>
      </c>
      <c r="R105" s="162">
        <v>348.48</v>
      </c>
      <c r="S105" s="161"/>
      <c r="T105" s="162">
        <v>1175.47</v>
      </c>
      <c r="U105" s="162">
        <v>18216.32</v>
      </c>
      <c r="V105" s="162">
        <v>1420.12</v>
      </c>
      <c r="W105" s="162">
        <v>23897.18</v>
      </c>
      <c r="X105" s="162">
        <v>42131.57</v>
      </c>
      <c r="Y105" s="162">
        <v>13619.12</v>
      </c>
      <c r="Z105" s="162">
        <v>78.36</v>
      </c>
      <c r="AA105" s="161"/>
      <c r="AB105" s="161"/>
      <c r="AC105" s="161"/>
      <c r="AD105" s="162">
        <v>1918.84</v>
      </c>
      <c r="AE105" s="162">
        <v>18403.68</v>
      </c>
      <c r="AF105" s="162">
        <v>41823.74</v>
      </c>
      <c r="AG105" s="162">
        <v>541.44000000000005</v>
      </c>
    </row>
    <row r="106" spans="1:33">
      <c r="A106" s="160" t="s">
        <v>45</v>
      </c>
      <c r="B106" s="163"/>
      <c r="C106" s="162">
        <v>1697.37</v>
      </c>
      <c r="D106" s="161"/>
      <c r="E106" s="161"/>
      <c r="F106" s="161"/>
      <c r="G106" s="163"/>
      <c r="H106" s="161"/>
      <c r="I106" s="161"/>
      <c r="J106" s="161"/>
      <c r="K106" s="161"/>
      <c r="L106" s="162">
        <v>29.5</v>
      </c>
      <c r="M106" s="162">
        <v>712.6</v>
      </c>
      <c r="N106" s="161"/>
      <c r="O106" s="161"/>
      <c r="P106" s="161"/>
      <c r="Q106" s="162">
        <v>146066.23999999999</v>
      </c>
      <c r="R106" s="161"/>
      <c r="S106" s="162">
        <v>50.2</v>
      </c>
      <c r="T106" s="161"/>
      <c r="U106" s="161"/>
      <c r="V106" s="162">
        <v>5612.13</v>
      </c>
      <c r="W106" s="161"/>
      <c r="X106" s="161"/>
      <c r="Y106" s="161"/>
      <c r="Z106" s="161"/>
      <c r="AA106" s="162">
        <v>2717.96</v>
      </c>
      <c r="AB106" s="162">
        <v>896.28</v>
      </c>
      <c r="AC106" s="161"/>
      <c r="AD106" s="161"/>
      <c r="AE106" s="161"/>
      <c r="AF106" s="161"/>
      <c r="AG106" s="161"/>
    </row>
    <row r="107" spans="1:33">
      <c r="A107" s="160" t="s">
        <v>227</v>
      </c>
      <c r="B107" s="163"/>
      <c r="C107" s="162">
        <v>30639.89</v>
      </c>
      <c r="D107" s="162">
        <v>2128.96</v>
      </c>
      <c r="E107" s="162">
        <v>9583.2800000000007</v>
      </c>
      <c r="F107" s="162">
        <v>6219.88</v>
      </c>
      <c r="G107" s="161"/>
      <c r="H107" s="163"/>
      <c r="I107" s="161"/>
      <c r="J107" s="161"/>
      <c r="K107" s="161"/>
      <c r="L107" s="162">
        <v>52472.21</v>
      </c>
      <c r="M107" s="162">
        <v>8522.52</v>
      </c>
      <c r="N107" s="161"/>
      <c r="O107" s="161"/>
      <c r="P107" s="161"/>
      <c r="Q107" s="161"/>
      <c r="R107" s="161"/>
      <c r="S107" s="161"/>
      <c r="T107" s="162">
        <v>1499.12</v>
      </c>
      <c r="U107" s="161"/>
      <c r="V107" s="161"/>
      <c r="W107" s="161"/>
      <c r="X107" s="162">
        <v>18056.96</v>
      </c>
      <c r="Y107" s="161"/>
      <c r="Z107" s="161"/>
      <c r="AA107" s="161"/>
      <c r="AB107" s="161"/>
      <c r="AC107" s="161"/>
      <c r="AD107" s="161"/>
      <c r="AE107" s="161"/>
      <c r="AF107" s="161"/>
      <c r="AG107" s="161"/>
    </row>
    <row r="108" spans="1:33">
      <c r="A108" s="160" t="s">
        <v>267</v>
      </c>
      <c r="B108" s="163"/>
      <c r="C108" s="161"/>
      <c r="D108" s="161"/>
      <c r="E108" s="161"/>
      <c r="F108" s="161"/>
      <c r="G108" s="161"/>
      <c r="H108" s="161"/>
      <c r="I108" s="161"/>
      <c r="J108" s="162">
        <v>1610.7</v>
      </c>
      <c r="K108" s="161"/>
      <c r="L108" s="162">
        <v>43354.41</v>
      </c>
      <c r="M108" s="162">
        <v>26286.26</v>
      </c>
      <c r="N108" s="162">
        <v>18200.88</v>
      </c>
      <c r="O108" s="161"/>
      <c r="P108" s="161"/>
      <c r="Q108" s="161"/>
      <c r="R108" s="161"/>
      <c r="S108" s="161"/>
      <c r="T108" s="161"/>
      <c r="U108" s="161"/>
      <c r="V108" s="161"/>
      <c r="W108" s="161"/>
      <c r="X108" s="161"/>
      <c r="Y108" s="161"/>
      <c r="Z108" s="162">
        <v>9567.11</v>
      </c>
      <c r="AA108" s="161"/>
      <c r="AB108" s="161"/>
      <c r="AC108" s="161"/>
      <c r="AD108" s="161"/>
      <c r="AE108" s="161"/>
      <c r="AF108" s="162">
        <v>282.60000000000002</v>
      </c>
      <c r="AG108" s="161"/>
    </row>
    <row r="109" spans="1:33">
      <c r="A109" s="160" t="s">
        <v>557</v>
      </c>
      <c r="B109" s="163"/>
      <c r="C109" s="162">
        <v>3367.24</v>
      </c>
      <c r="D109" s="162">
        <v>8881.75</v>
      </c>
      <c r="E109" s="162">
        <v>3784.17</v>
      </c>
      <c r="F109" s="162">
        <v>1081.31</v>
      </c>
      <c r="G109" s="162">
        <v>18450.419999999998</v>
      </c>
      <c r="H109" s="162">
        <v>54038.03</v>
      </c>
      <c r="I109" s="162">
        <v>436.5</v>
      </c>
      <c r="J109" s="161"/>
      <c r="K109" s="162">
        <v>900.69</v>
      </c>
      <c r="L109" s="162">
        <v>32752.83</v>
      </c>
      <c r="M109" s="162">
        <v>46585.73</v>
      </c>
      <c r="N109" s="162">
        <v>9789.1299999999992</v>
      </c>
      <c r="O109" s="162">
        <v>6156.01</v>
      </c>
      <c r="P109" s="162">
        <v>5818.22</v>
      </c>
      <c r="Q109" s="162">
        <v>32.4</v>
      </c>
      <c r="R109" s="162">
        <v>1095.1400000000001</v>
      </c>
      <c r="S109" s="162">
        <v>78.36</v>
      </c>
      <c r="T109" s="162">
        <v>39.56</v>
      </c>
      <c r="U109" s="162">
        <v>22539</v>
      </c>
      <c r="V109" s="162">
        <v>54043.64</v>
      </c>
      <c r="W109" s="162">
        <v>29744.66</v>
      </c>
      <c r="X109" s="162">
        <v>13164.65</v>
      </c>
      <c r="Y109" s="162">
        <v>3395.97</v>
      </c>
      <c r="Z109" s="162">
        <v>194.16</v>
      </c>
      <c r="AA109" s="162">
        <v>28.5</v>
      </c>
      <c r="AB109" s="162">
        <v>497.21</v>
      </c>
      <c r="AC109" s="162">
        <v>97.75</v>
      </c>
      <c r="AD109" s="162">
        <v>3.16</v>
      </c>
      <c r="AE109" s="162">
        <v>12365.41</v>
      </c>
      <c r="AF109" s="162">
        <v>464.2</v>
      </c>
      <c r="AG109" s="162">
        <v>194.4</v>
      </c>
    </row>
    <row r="110" spans="1:33">
      <c r="A110" s="160" t="s">
        <v>552</v>
      </c>
      <c r="B110" s="163"/>
      <c r="C110" s="161"/>
      <c r="D110" s="161"/>
      <c r="E110" s="161"/>
      <c r="F110" s="162">
        <v>83809.679999999993</v>
      </c>
      <c r="G110" s="161"/>
      <c r="H110" s="161"/>
      <c r="I110" s="161"/>
      <c r="J110" s="161"/>
      <c r="K110" s="162">
        <v>339</v>
      </c>
      <c r="L110" s="161"/>
      <c r="M110" s="162">
        <v>162508.32</v>
      </c>
      <c r="N110" s="162">
        <v>339</v>
      </c>
      <c r="O110" s="161"/>
      <c r="P110" s="161"/>
      <c r="Q110" s="161"/>
      <c r="R110" s="161"/>
      <c r="S110" s="161"/>
      <c r="T110" s="161"/>
      <c r="U110" s="161"/>
      <c r="V110" s="161"/>
      <c r="W110" s="161"/>
      <c r="X110" s="161"/>
      <c r="Y110" s="161"/>
      <c r="Z110" s="161"/>
      <c r="AA110" s="161"/>
      <c r="AB110" s="161"/>
      <c r="AC110" s="162">
        <v>97718.399999999994</v>
      </c>
      <c r="AD110" s="162">
        <v>41129.279999999999</v>
      </c>
      <c r="AE110" s="161"/>
      <c r="AF110" s="162">
        <v>339</v>
      </c>
      <c r="AG110" s="161"/>
    </row>
    <row r="111" spans="1:33">
      <c r="A111" s="160" t="s">
        <v>506</v>
      </c>
      <c r="B111" s="163"/>
      <c r="C111" s="164">
        <v>444.64</v>
      </c>
      <c r="D111" s="162">
        <v>6977.2</v>
      </c>
      <c r="E111" s="162">
        <v>4143.0200000000004</v>
      </c>
      <c r="F111" s="162">
        <v>1290.56</v>
      </c>
      <c r="G111" s="162">
        <v>39952.79</v>
      </c>
      <c r="H111" s="161"/>
      <c r="I111" s="162">
        <v>8256.7900000000009</v>
      </c>
      <c r="J111" s="162">
        <v>32872.57</v>
      </c>
      <c r="K111" s="162">
        <v>13478.41</v>
      </c>
      <c r="L111" s="162">
        <v>3661.68</v>
      </c>
      <c r="M111" s="162">
        <v>17340.86</v>
      </c>
      <c r="N111" s="162">
        <v>857.77</v>
      </c>
      <c r="O111" s="162">
        <v>2485.85</v>
      </c>
      <c r="P111" s="162">
        <v>3658.83</v>
      </c>
      <c r="Q111" s="162">
        <v>787.94</v>
      </c>
      <c r="R111" s="162">
        <v>924.82</v>
      </c>
      <c r="S111" s="162">
        <v>1991.11</v>
      </c>
      <c r="T111" s="162">
        <v>2670.29</v>
      </c>
      <c r="U111" s="162">
        <v>7472.25</v>
      </c>
      <c r="V111" s="162">
        <v>15475.5</v>
      </c>
      <c r="W111" s="162">
        <v>13130.72</v>
      </c>
      <c r="X111" s="162">
        <v>25049.1</v>
      </c>
      <c r="Y111" s="162">
        <v>19344.25</v>
      </c>
      <c r="Z111" s="162">
        <v>20987.74</v>
      </c>
      <c r="AA111" s="161"/>
      <c r="AB111" s="162">
        <v>3105.41</v>
      </c>
      <c r="AC111" s="162">
        <v>4221.4399999999996</v>
      </c>
      <c r="AD111" s="162">
        <v>26916.35</v>
      </c>
      <c r="AE111" s="162">
        <v>7154.67</v>
      </c>
      <c r="AF111" s="162">
        <v>17542.11</v>
      </c>
      <c r="AG111" s="162">
        <v>10969.34</v>
      </c>
    </row>
    <row r="112" spans="1:33">
      <c r="A112" s="160" t="s">
        <v>753</v>
      </c>
      <c r="B112" s="163"/>
      <c r="C112" s="161"/>
      <c r="D112" s="161"/>
      <c r="E112" s="161"/>
      <c r="F112" s="162">
        <v>375.6</v>
      </c>
      <c r="G112" s="161"/>
      <c r="H112" s="163"/>
      <c r="I112" s="162">
        <v>3744</v>
      </c>
      <c r="J112" s="162">
        <v>5472</v>
      </c>
      <c r="K112" s="161"/>
      <c r="L112" s="162">
        <v>5449.2</v>
      </c>
      <c r="M112" s="161"/>
      <c r="N112" s="161"/>
      <c r="O112" s="161"/>
      <c r="P112" s="161"/>
      <c r="Q112" s="161"/>
      <c r="R112" s="161"/>
      <c r="S112" s="162">
        <v>180</v>
      </c>
      <c r="T112" s="161"/>
      <c r="U112" s="162">
        <v>205.2</v>
      </c>
      <c r="V112" s="161"/>
      <c r="W112" s="162">
        <v>2160</v>
      </c>
      <c r="X112" s="161"/>
      <c r="Y112" s="161"/>
      <c r="Z112" s="161"/>
      <c r="AA112" s="161"/>
      <c r="AB112" s="161"/>
      <c r="AC112" s="161"/>
      <c r="AD112" s="161"/>
      <c r="AE112" s="161"/>
      <c r="AF112" s="162">
        <v>4572</v>
      </c>
      <c r="AG112" s="161"/>
    </row>
    <row r="113" spans="1:33">
      <c r="A113" s="160" t="s">
        <v>143</v>
      </c>
      <c r="B113" s="163"/>
      <c r="C113" s="161"/>
      <c r="D113" s="161"/>
      <c r="E113" s="161"/>
      <c r="F113" s="163"/>
      <c r="G113" s="161"/>
      <c r="H113" s="161"/>
      <c r="I113" s="161"/>
      <c r="J113" s="161"/>
      <c r="K113" s="161"/>
      <c r="L113" s="162">
        <v>193.44</v>
      </c>
      <c r="M113" s="162">
        <v>5972.16</v>
      </c>
      <c r="N113" s="161"/>
      <c r="O113" s="162">
        <v>14.06</v>
      </c>
      <c r="P113" s="161"/>
      <c r="Q113" s="161"/>
      <c r="R113" s="161"/>
      <c r="S113" s="161"/>
      <c r="T113" s="161"/>
      <c r="U113" s="161"/>
      <c r="V113" s="161"/>
      <c r="W113" s="161"/>
      <c r="X113" s="161"/>
      <c r="Y113" s="161"/>
      <c r="Z113" s="161"/>
      <c r="AA113" s="161"/>
      <c r="AB113" s="161"/>
      <c r="AC113" s="161"/>
      <c r="AD113" s="161"/>
      <c r="AE113" s="161"/>
      <c r="AF113" s="161"/>
      <c r="AG113" s="161"/>
    </row>
    <row r="114" spans="1:33">
      <c r="A114" s="160" t="s">
        <v>162</v>
      </c>
      <c r="B114" s="163"/>
      <c r="C114" s="162">
        <v>1190.76</v>
      </c>
      <c r="D114" s="162">
        <v>100.1</v>
      </c>
      <c r="E114" s="161"/>
      <c r="F114" s="162">
        <v>169.81</v>
      </c>
      <c r="G114" s="164">
        <v>178.03</v>
      </c>
      <c r="H114" s="162">
        <v>3384.76</v>
      </c>
      <c r="I114" s="162">
        <v>1088.8599999999999</v>
      </c>
      <c r="J114" s="162">
        <v>13888.61</v>
      </c>
      <c r="K114" s="162">
        <v>57766.71</v>
      </c>
      <c r="L114" s="162">
        <v>112226.21</v>
      </c>
      <c r="M114" s="162">
        <v>11944.92</v>
      </c>
      <c r="N114" s="162">
        <v>10113.36</v>
      </c>
      <c r="O114" s="161"/>
      <c r="P114" s="161"/>
      <c r="Q114" s="162">
        <v>20117.39</v>
      </c>
      <c r="R114" s="162">
        <v>126179.58</v>
      </c>
      <c r="S114" s="162">
        <v>138031.89000000001</v>
      </c>
      <c r="T114" s="162">
        <v>6702.7</v>
      </c>
      <c r="U114" s="161"/>
      <c r="V114" s="162">
        <v>163266.35999999999</v>
      </c>
      <c r="W114" s="162">
        <v>65837.41</v>
      </c>
      <c r="X114" s="162">
        <v>3270.08</v>
      </c>
      <c r="Y114" s="162">
        <v>52006.53</v>
      </c>
      <c r="Z114" s="162">
        <v>15220.06</v>
      </c>
      <c r="AA114" s="161"/>
      <c r="AB114" s="162">
        <v>3938.17</v>
      </c>
      <c r="AC114" s="162">
        <v>1727.64</v>
      </c>
      <c r="AD114" s="162">
        <v>160697.19</v>
      </c>
      <c r="AE114" s="162">
        <v>36734.67</v>
      </c>
      <c r="AF114" s="162">
        <v>4266.51</v>
      </c>
      <c r="AG114" s="161"/>
    </row>
    <row r="115" spans="1:33">
      <c r="A115" s="160" t="s">
        <v>139</v>
      </c>
      <c r="B115" s="163"/>
      <c r="C115" s="162">
        <v>383.52</v>
      </c>
      <c r="D115" s="162">
        <v>143.69999999999999</v>
      </c>
      <c r="E115" s="161"/>
      <c r="F115" s="161"/>
      <c r="G115" s="161"/>
      <c r="H115" s="162">
        <v>6033.53</v>
      </c>
      <c r="I115" s="162">
        <v>1208.8800000000001</v>
      </c>
      <c r="J115" s="162">
        <v>744.3</v>
      </c>
      <c r="K115" s="162">
        <v>1506.74</v>
      </c>
      <c r="L115" s="162">
        <v>13115.56</v>
      </c>
      <c r="M115" s="161"/>
      <c r="N115" s="161"/>
      <c r="O115" s="162">
        <v>22309.200000000001</v>
      </c>
      <c r="P115" s="161"/>
      <c r="Q115" s="161"/>
      <c r="R115" s="161"/>
      <c r="S115" s="161"/>
      <c r="T115" s="161"/>
      <c r="U115" s="161"/>
      <c r="V115" s="161"/>
      <c r="W115" s="161"/>
      <c r="X115" s="161"/>
      <c r="Y115" s="162">
        <v>8734.02</v>
      </c>
      <c r="Z115" s="162">
        <v>5986.1</v>
      </c>
      <c r="AA115" s="161"/>
      <c r="AB115" s="162">
        <v>170.8</v>
      </c>
      <c r="AC115" s="161"/>
      <c r="AD115" s="161"/>
      <c r="AE115" s="162">
        <v>10075.52</v>
      </c>
      <c r="AF115" s="161"/>
      <c r="AG115" s="161"/>
    </row>
    <row r="116" spans="1:33">
      <c r="A116" s="160" t="s">
        <v>84</v>
      </c>
      <c r="B116" s="163"/>
      <c r="C116" s="162">
        <v>1871.69</v>
      </c>
      <c r="D116" s="162">
        <v>19696.75</v>
      </c>
      <c r="E116" s="162">
        <v>275.01</v>
      </c>
      <c r="F116" s="162">
        <v>137094.22</v>
      </c>
      <c r="G116" s="162">
        <v>151177.32</v>
      </c>
      <c r="H116" s="163"/>
      <c r="I116" s="161"/>
      <c r="J116" s="162">
        <v>100171.55</v>
      </c>
      <c r="K116" s="162">
        <v>81118.080000000002</v>
      </c>
      <c r="L116" s="162">
        <v>12483.11</v>
      </c>
      <c r="M116" s="162">
        <v>23447.91</v>
      </c>
      <c r="N116" s="162">
        <v>16578.78</v>
      </c>
      <c r="O116" s="161"/>
      <c r="P116" s="162">
        <v>2321.87</v>
      </c>
      <c r="Q116" s="162">
        <v>54118.84</v>
      </c>
      <c r="R116" s="162">
        <v>57219.03</v>
      </c>
      <c r="S116" s="162">
        <v>55040.81</v>
      </c>
      <c r="T116" s="162">
        <v>94380.74</v>
      </c>
      <c r="U116" s="162">
        <v>63496.99</v>
      </c>
      <c r="V116" s="161"/>
      <c r="W116" s="161"/>
      <c r="X116" s="162">
        <v>101641.59</v>
      </c>
      <c r="Y116" s="162">
        <v>21601.95</v>
      </c>
      <c r="Z116" s="161"/>
      <c r="AA116" s="162">
        <v>90.71</v>
      </c>
      <c r="AB116" s="162">
        <v>122989.28</v>
      </c>
      <c r="AC116" s="161"/>
      <c r="AD116" s="162">
        <v>45.36</v>
      </c>
      <c r="AE116" s="162">
        <v>162170.91</v>
      </c>
      <c r="AF116" s="162">
        <v>99028.09</v>
      </c>
      <c r="AG116" s="161"/>
    </row>
    <row r="117" spans="1:33">
      <c r="A117" s="160" t="s">
        <v>114</v>
      </c>
      <c r="B117" s="163"/>
      <c r="C117" s="161"/>
      <c r="D117" s="161"/>
      <c r="E117" s="161"/>
      <c r="F117" s="161"/>
      <c r="G117" s="161"/>
      <c r="H117" s="161"/>
      <c r="I117" s="161"/>
      <c r="J117" s="161"/>
      <c r="K117" s="161"/>
      <c r="L117" s="161"/>
      <c r="M117" s="162">
        <v>580.67999999999995</v>
      </c>
      <c r="N117" s="162">
        <v>2680.8</v>
      </c>
      <c r="O117" s="161"/>
      <c r="P117" s="162">
        <v>7496.78</v>
      </c>
      <c r="Q117" s="162">
        <v>1879.18</v>
      </c>
      <c r="R117" s="162">
        <v>216</v>
      </c>
      <c r="S117" s="162">
        <v>33</v>
      </c>
      <c r="T117" s="161"/>
      <c r="U117" s="161"/>
      <c r="V117" s="161"/>
      <c r="W117" s="162">
        <v>5014.99</v>
      </c>
      <c r="X117" s="162">
        <v>2044.32</v>
      </c>
      <c r="Y117" s="162">
        <v>486</v>
      </c>
      <c r="Z117" s="161"/>
      <c r="AA117" s="161"/>
      <c r="AB117" s="161"/>
      <c r="AC117" s="161"/>
      <c r="AD117" s="162">
        <v>314.64</v>
      </c>
      <c r="AE117" s="161"/>
      <c r="AF117" s="162">
        <v>84.84</v>
      </c>
      <c r="AG117" s="161"/>
    </row>
    <row r="118" spans="1:33">
      <c r="A118" s="160" t="s">
        <v>718</v>
      </c>
      <c r="B118" s="163"/>
      <c r="C118" s="162">
        <v>3716</v>
      </c>
      <c r="D118" s="162">
        <v>58432.2</v>
      </c>
      <c r="E118" s="162">
        <v>22509.67</v>
      </c>
      <c r="F118" s="162">
        <v>24154</v>
      </c>
      <c r="G118" s="161"/>
      <c r="H118" s="161"/>
      <c r="I118" s="162">
        <v>1858</v>
      </c>
      <c r="J118" s="161"/>
      <c r="K118" s="161"/>
      <c r="L118" s="161"/>
      <c r="M118" s="161"/>
      <c r="N118" s="161"/>
      <c r="O118" s="161"/>
      <c r="P118" s="162">
        <v>5546.13</v>
      </c>
      <c r="Q118" s="161"/>
      <c r="R118" s="161"/>
      <c r="S118" s="162">
        <v>185.8</v>
      </c>
      <c r="T118" s="162">
        <v>1858</v>
      </c>
      <c r="U118" s="161"/>
      <c r="V118" s="162">
        <v>18208.400000000001</v>
      </c>
      <c r="W118" s="161"/>
      <c r="X118" s="161"/>
      <c r="Y118" s="161"/>
      <c r="Z118" s="161"/>
      <c r="AA118" s="161"/>
      <c r="AB118" s="161"/>
      <c r="AC118" s="161"/>
      <c r="AD118" s="161"/>
      <c r="AE118" s="161"/>
      <c r="AF118" s="161"/>
      <c r="AG118" s="162">
        <v>157.93</v>
      </c>
    </row>
    <row r="119" spans="1:33">
      <c r="A119" s="160" t="s">
        <v>181</v>
      </c>
      <c r="B119" s="163"/>
      <c r="C119" s="161"/>
      <c r="D119" s="161"/>
      <c r="E119" s="162">
        <v>3245.74</v>
      </c>
      <c r="F119" s="162">
        <v>64</v>
      </c>
      <c r="G119" s="161"/>
      <c r="H119" s="161"/>
      <c r="I119" s="162">
        <v>4064.69</v>
      </c>
      <c r="J119" s="162">
        <v>9843.02</v>
      </c>
      <c r="K119" s="162">
        <v>678</v>
      </c>
      <c r="L119" s="162">
        <v>3085.13</v>
      </c>
      <c r="M119" s="162">
        <v>112</v>
      </c>
      <c r="N119" s="162">
        <v>4636.4799999999996</v>
      </c>
      <c r="O119" s="161"/>
      <c r="P119" s="161"/>
      <c r="Q119" s="162">
        <v>270.3</v>
      </c>
      <c r="R119" s="162">
        <v>2704.99</v>
      </c>
      <c r="S119" s="162">
        <v>8502.49</v>
      </c>
      <c r="T119" s="162">
        <v>3332</v>
      </c>
      <c r="U119" s="162">
        <v>272.75</v>
      </c>
      <c r="V119" s="161"/>
      <c r="W119" s="162">
        <v>14512.38</v>
      </c>
      <c r="X119" s="162">
        <v>7222.99</v>
      </c>
      <c r="Y119" s="162">
        <v>370.32</v>
      </c>
      <c r="Z119" s="161"/>
      <c r="AA119" s="161"/>
      <c r="AB119" s="161"/>
      <c r="AC119" s="161"/>
      <c r="AD119" s="162">
        <v>937.06</v>
      </c>
      <c r="AE119" s="162">
        <v>168.54</v>
      </c>
      <c r="AF119" s="162">
        <v>7271.79</v>
      </c>
      <c r="AG119" s="162">
        <v>2023.41</v>
      </c>
    </row>
    <row r="120" spans="1:33">
      <c r="A120" s="160" t="s">
        <v>511</v>
      </c>
      <c r="B120" s="163"/>
      <c r="C120" s="162">
        <v>63.45</v>
      </c>
      <c r="D120" s="161"/>
      <c r="E120" s="162">
        <v>35.96</v>
      </c>
      <c r="F120" s="162">
        <v>24.12</v>
      </c>
      <c r="G120" s="161"/>
      <c r="H120" s="161"/>
      <c r="I120" s="163"/>
      <c r="J120" s="162">
        <v>5735.34</v>
      </c>
      <c r="K120" s="162">
        <v>147.38999999999999</v>
      </c>
      <c r="L120" s="162">
        <v>638.69000000000005</v>
      </c>
      <c r="M120" s="162">
        <v>7810.48</v>
      </c>
      <c r="N120" s="161"/>
      <c r="O120" s="161"/>
      <c r="P120" s="161"/>
      <c r="Q120" s="162">
        <v>98.26</v>
      </c>
      <c r="R120" s="161"/>
      <c r="S120" s="162">
        <v>4060.58</v>
      </c>
      <c r="T120" s="162">
        <v>4605.99</v>
      </c>
      <c r="U120" s="162">
        <v>4551</v>
      </c>
      <c r="V120" s="161"/>
      <c r="W120" s="162">
        <v>2371.59</v>
      </c>
      <c r="X120" s="161"/>
      <c r="Y120" s="162">
        <v>98.26</v>
      </c>
      <c r="Z120" s="161"/>
      <c r="AA120" s="161"/>
      <c r="AB120" s="161"/>
      <c r="AC120" s="162">
        <v>127.5</v>
      </c>
      <c r="AD120" s="161"/>
      <c r="AE120" s="161"/>
      <c r="AF120" s="161"/>
      <c r="AG120" s="162">
        <v>262.18</v>
      </c>
    </row>
    <row r="121" spans="1:33">
      <c r="A121" s="160" t="s">
        <v>309</v>
      </c>
      <c r="B121" s="163"/>
      <c r="C121" s="161"/>
      <c r="D121" s="161"/>
      <c r="E121" s="162">
        <v>277830</v>
      </c>
      <c r="F121" s="162">
        <v>744</v>
      </c>
      <c r="G121" s="161"/>
      <c r="H121" s="161"/>
      <c r="I121" s="161"/>
      <c r="J121" s="162">
        <v>6713</v>
      </c>
      <c r="K121" s="161"/>
      <c r="L121" s="161"/>
      <c r="M121" s="161"/>
      <c r="N121" s="161"/>
      <c r="O121" s="161"/>
      <c r="P121" s="161"/>
      <c r="Q121" s="161"/>
      <c r="R121" s="161"/>
      <c r="S121" s="161"/>
      <c r="T121" s="161"/>
      <c r="U121" s="161"/>
      <c r="V121" s="161"/>
      <c r="W121" s="161"/>
      <c r="X121" s="161"/>
      <c r="Y121" s="161"/>
      <c r="Z121" s="161"/>
      <c r="AA121" s="161"/>
      <c r="AB121" s="161"/>
      <c r="AC121" s="161"/>
      <c r="AD121" s="162">
        <v>50250</v>
      </c>
      <c r="AE121" s="161"/>
      <c r="AF121" s="162">
        <v>88408.08</v>
      </c>
      <c r="AG121" s="161"/>
    </row>
    <row r="122" spans="1:33">
      <c r="A122" s="160" t="s">
        <v>541</v>
      </c>
      <c r="B122" s="163"/>
      <c r="C122" s="162">
        <v>9154.31</v>
      </c>
      <c r="D122" s="161"/>
      <c r="E122" s="161"/>
      <c r="F122" s="162">
        <v>107.7</v>
      </c>
      <c r="G122" s="161"/>
      <c r="H122" s="162">
        <v>48.17</v>
      </c>
      <c r="I122" s="162">
        <v>3461.45</v>
      </c>
      <c r="J122" s="161"/>
      <c r="K122" s="161"/>
      <c r="L122" s="161"/>
      <c r="M122" s="162">
        <v>20129.32</v>
      </c>
      <c r="N122" s="161"/>
      <c r="O122" s="161"/>
      <c r="P122" s="161"/>
      <c r="Q122" s="161"/>
      <c r="R122" s="161"/>
      <c r="S122" s="161"/>
      <c r="T122" s="161"/>
      <c r="U122" s="161"/>
      <c r="V122" s="161"/>
      <c r="W122" s="161"/>
      <c r="X122" s="161"/>
      <c r="Y122" s="161"/>
      <c r="Z122" s="161"/>
      <c r="AA122" s="161"/>
      <c r="AB122" s="161"/>
      <c r="AC122" s="161"/>
      <c r="AD122" s="161"/>
      <c r="AE122" s="162">
        <v>3595.62</v>
      </c>
      <c r="AF122" s="161"/>
      <c r="AG122" s="161"/>
    </row>
    <row r="123" spans="1:33">
      <c r="A123" s="160" t="s">
        <v>543</v>
      </c>
      <c r="B123" s="163"/>
      <c r="C123" s="161"/>
      <c r="D123" s="163"/>
      <c r="E123" s="161"/>
      <c r="F123" s="161"/>
      <c r="G123" s="162">
        <v>94366.27</v>
      </c>
      <c r="H123" s="162">
        <v>1050.96</v>
      </c>
      <c r="I123" s="162">
        <v>10993.8</v>
      </c>
      <c r="J123" s="161"/>
      <c r="K123" s="162">
        <v>19175.52</v>
      </c>
      <c r="L123" s="162">
        <v>30248.89</v>
      </c>
      <c r="M123" s="161"/>
      <c r="N123" s="161"/>
      <c r="O123" s="161"/>
      <c r="P123" s="162">
        <v>151.32</v>
      </c>
      <c r="Q123" s="161"/>
      <c r="R123" s="161"/>
      <c r="S123" s="161"/>
      <c r="T123" s="161"/>
      <c r="U123" s="161"/>
      <c r="V123" s="161"/>
      <c r="W123" s="162">
        <v>73.099999999999994</v>
      </c>
      <c r="X123" s="162">
        <v>272.16000000000003</v>
      </c>
      <c r="Y123" s="161"/>
      <c r="Z123" s="162">
        <v>38285.519999999997</v>
      </c>
      <c r="AA123" s="161"/>
      <c r="AB123" s="161"/>
      <c r="AC123" s="162">
        <v>3095.64</v>
      </c>
      <c r="AD123" s="161"/>
      <c r="AE123" s="161"/>
      <c r="AF123" s="161"/>
      <c r="AG123" s="161"/>
    </row>
    <row r="124" spans="1:33">
      <c r="A124" s="160" t="s">
        <v>527</v>
      </c>
      <c r="B124" s="163"/>
      <c r="C124" s="161"/>
      <c r="D124" s="162">
        <v>297.60000000000002</v>
      </c>
      <c r="E124" s="161"/>
      <c r="F124" s="161"/>
      <c r="G124" s="162">
        <v>163.19999999999999</v>
      </c>
      <c r="H124" s="161"/>
      <c r="I124" s="162">
        <v>772.8</v>
      </c>
      <c r="J124" s="161"/>
      <c r="K124" s="162">
        <v>1084.83</v>
      </c>
      <c r="L124" s="162">
        <v>48</v>
      </c>
      <c r="M124" s="161"/>
      <c r="N124" s="162">
        <v>5406.4</v>
      </c>
      <c r="O124" s="162">
        <v>24715.200000000001</v>
      </c>
      <c r="P124" s="162">
        <v>874.4</v>
      </c>
      <c r="Q124" s="162">
        <v>24420</v>
      </c>
      <c r="R124" s="162">
        <v>796.8</v>
      </c>
      <c r="S124" s="162">
        <v>9768</v>
      </c>
      <c r="T124" s="162">
        <v>11088</v>
      </c>
      <c r="U124" s="162">
        <v>196.8</v>
      </c>
      <c r="V124" s="161"/>
      <c r="W124" s="161"/>
      <c r="X124" s="161"/>
      <c r="Y124" s="161"/>
      <c r="Z124" s="161"/>
      <c r="AA124" s="161"/>
      <c r="AB124" s="162">
        <v>124.83</v>
      </c>
      <c r="AC124" s="162">
        <v>96.9</v>
      </c>
      <c r="AD124" s="162">
        <v>638.4</v>
      </c>
      <c r="AE124" s="162">
        <v>220.8</v>
      </c>
      <c r="AF124" s="162">
        <v>144</v>
      </c>
      <c r="AG124" s="161"/>
    </row>
    <row r="125" spans="1:33">
      <c r="A125" s="160" t="s">
        <v>561</v>
      </c>
      <c r="B125" s="163"/>
      <c r="C125" s="162">
        <v>2504.3000000000002</v>
      </c>
      <c r="D125" s="162">
        <v>2819.4</v>
      </c>
      <c r="E125" s="162">
        <v>3683.29</v>
      </c>
      <c r="F125" s="162">
        <v>25079.24</v>
      </c>
      <c r="G125" s="161"/>
      <c r="H125" s="163"/>
      <c r="I125" s="162">
        <v>173731.03</v>
      </c>
      <c r="J125" s="162">
        <v>14348.99</v>
      </c>
      <c r="K125" s="162">
        <v>22411.200000000001</v>
      </c>
      <c r="L125" s="162">
        <v>142982.34</v>
      </c>
      <c r="M125" s="162">
        <v>54608.12</v>
      </c>
      <c r="N125" s="162">
        <v>22863.32</v>
      </c>
      <c r="O125" s="162">
        <v>264</v>
      </c>
      <c r="P125" s="162">
        <v>71300.63</v>
      </c>
      <c r="Q125" s="162">
        <v>4849.28</v>
      </c>
      <c r="R125" s="162">
        <v>643348.81999999995</v>
      </c>
      <c r="S125" s="162">
        <v>244956.76</v>
      </c>
      <c r="T125" s="162">
        <v>129049.69</v>
      </c>
      <c r="U125" s="162">
        <v>166412.70000000001</v>
      </c>
      <c r="V125" s="162">
        <v>3280.32</v>
      </c>
      <c r="W125" s="162">
        <v>7480.16</v>
      </c>
      <c r="X125" s="162">
        <v>352426.52</v>
      </c>
      <c r="Y125" s="162">
        <v>290236.83</v>
      </c>
      <c r="Z125" s="162">
        <v>228385.44</v>
      </c>
      <c r="AA125" s="162">
        <v>3422.8</v>
      </c>
      <c r="AB125" s="162">
        <v>62263.73</v>
      </c>
      <c r="AC125" s="162">
        <v>7813.87</v>
      </c>
      <c r="AD125" s="162">
        <v>3685.27</v>
      </c>
      <c r="AE125" s="162">
        <v>12119.52</v>
      </c>
      <c r="AF125" s="162">
        <v>12302.33</v>
      </c>
      <c r="AG125" s="162">
        <v>30646.77</v>
      </c>
    </row>
    <row r="126" spans="1:33">
      <c r="A126" s="160" t="s">
        <v>131</v>
      </c>
      <c r="B126" s="163"/>
      <c r="C126" s="162">
        <v>4916.3500000000004</v>
      </c>
      <c r="D126" s="162">
        <v>6414.96</v>
      </c>
      <c r="E126" s="162">
        <v>7521.45</v>
      </c>
      <c r="F126" s="161"/>
      <c r="G126" s="161"/>
      <c r="H126" s="161"/>
      <c r="I126" s="161"/>
      <c r="J126" s="162">
        <v>2726.81</v>
      </c>
      <c r="K126" s="162">
        <v>16319.4</v>
      </c>
      <c r="L126" s="162">
        <v>42445.279999999999</v>
      </c>
      <c r="M126" s="162">
        <v>69801.600000000006</v>
      </c>
      <c r="N126" s="162">
        <v>5225.26</v>
      </c>
      <c r="O126" s="162">
        <v>20.28</v>
      </c>
      <c r="P126" s="161"/>
      <c r="Q126" s="162">
        <v>15016</v>
      </c>
      <c r="R126" s="161"/>
      <c r="S126" s="162">
        <v>199.68</v>
      </c>
      <c r="T126" s="162">
        <v>54841.78</v>
      </c>
      <c r="U126" s="162">
        <v>28980.240000000002</v>
      </c>
      <c r="V126" s="162">
        <v>25583.200000000001</v>
      </c>
      <c r="W126" s="162">
        <v>47880.12</v>
      </c>
      <c r="X126" s="161"/>
      <c r="Y126" s="162">
        <v>66.56</v>
      </c>
      <c r="Z126" s="162">
        <v>5416.95</v>
      </c>
      <c r="AA126" s="161"/>
      <c r="AB126" s="162">
        <v>199.68</v>
      </c>
      <c r="AC126" s="161"/>
      <c r="AD126" s="162">
        <v>56475.6</v>
      </c>
      <c r="AE126" s="162">
        <v>71869.929999999993</v>
      </c>
      <c r="AF126" s="162">
        <v>11860.05</v>
      </c>
      <c r="AG126" s="162">
        <v>41.6</v>
      </c>
    </row>
    <row r="127" spans="1:33">
      <c r="A127" s="160" t="s">
        <v>192</v>
      </c>
      <c r="B127" s="163"/>
      <c r="C127" s="162">
        <v>4488.88</v>
      </c>
      <c r="D127" s="162">
        <v>428.13</v>
      </c>
      <c r="E127" s="162">
        <v>15752.91</v>
      </c>
      <c r="F127" s="162">
        <v>7385.55</v>
      </c>
      <c r="G127" s="162">
        <v>377.88</v>
      </c>
      <c r="H127" s="162">
        <v>2829.6</v>
      </c>
      <c r="I127" s="162">
        <v>3041.97</v>
      </c>
      <c r="J127" s="162">
        <v>650.16</v>
      </c>
      <c r="K127" s="162">
        <v>11811.84</v>
      </c>
      <c r="L127" s="162">
        <v>24483.61</v>
      </c>
      <c r="M127" s="162">
        <v>736.08</v>
      </c>
      <c r="N127" s="161"/>
      <c r="O127" s="162">
        <v>47895.12</v>
      </c>
      <c r="P127" s="162">
        <v>88284.72</v>
      </c>
      <c r="Q127" s="162">
        <v>25283.18</v>
      </c>
      <c r="R127" s="162">
        <v>4976.8599999999997</v>
      </c>
      <c r="S127" s="162">
        <v>1334.43</v>
      </c>
      <c r="T127" s="162">
        <v>302.72000000000003</v>
      </c>
      <c r="U127" s="161"/>
      <c r="V127" s="161"/>
      <c r="W127" s="162">
        <v>8071.44</v>
      </c>
      <c r="X127" s="162">
        <v>3738</v>
      </c>
      <c r="Y127" s="162">
        <v>3415.76</v>
      </c>
      <c r="Z127" s="162">
        <v>769.6</v>
      </c>
      <c r="AA127" s="161"/>
      <c r="AB127" s="162">
        <v>1506.6</v>
      </c>
      <c r="AC127" s="161"/>
      <c r="AD127" s="162">
        <v>149235.82999999999</v>
      </c>
      <c r="AE127" s="162">
        <v>69876.14</v>
      </c>
      <c r="AF127" s="162">
        <v>367.1</v>
      </c>
      <c r="AG127" s="161"/>
    </row>
    <row r="128" spans="1:33">
      <c r="A128" s="160" t="s">
        <v>107</v>
      </c>
      <c r="B128" s="163"/>
      <c r="C128" s="161"/>
      <c r="D128" s="162">
        <v>5159.28</v>
      </c>
      <c r="E128" s="162">
        <v>10.029999999999999</v>
      </c>
      <c r="F128" s="161"/>
      <c r="G128" s="162">
        <v>5308.26</v>
      </c>
      <c r="H128" s="162">
        <v>18093.77</v>
      </c>
      <c r="I128" s="162">
        <v>122087.39</v>
      </c>
      <c r="J128" s="162">
        <v>35629.14</v>
      </c>
      <c r="K128" s="162">
        <v>11401.99</v>
      </c>
      <c r="L128" s="162">
        <v>56796.5</v>
      </c>
      <c r="M128" s="162">
        <v>6428.75</v>
      </c>
      <c r="N128" s="162">
        <v>7700.4</v>
      </c>
      <c r="O128" s="162">
        <v>18.760000000000002</v>
      </c>
      <c r="P128" s="162">
        <v>58880.72</v>
      </c>
      <c r="Q128" s="161"/>
      <c r="R128" s="162">
        <v>10.029999999999999</v>
      </c>
      <c r="S128" s="161"/>
      <c r="T128" s="162">
        <v>4578.28</v>
      </c>
      <c r="U128" s="162">
        <v>4452</v>
      </c>
      <c r="V128" s="162">
        <v>89.04</v>
      </c>
      <c r="W128" s="162">
        <v>51307.199999999997</v>
      </c>
      <c r="X128" s="162">
        <v>628.70000000000005</v>
      </c>
      <c r="Y128" s="162">
        <v>3220.32</v>
      </c>
      <c r="Z128" s="162">
        <v>13463.81</v>
      </c>
      <c r="AA128" s="161"/>
      <c r="AB128" s="161"/>
      <c r="AC128" s="161"/>
      <c r="AD128" s="161"/>
      <c r="AE128" s="162">
        <v>45002.54</v>
      </c>
      <c r="AF128" s="161"/>
      <c r="AG128" s="161"/>
    </row>
    <row r="129" spans="1:33">
      <c r="A129" s="160" t="s">
        <v>150</v>
      </c>
      <c r="B129" s="163"/>
      <c r="C129" s="162">
        <v>136.19999999999999</v>
      </c>
      <c r="D129" s="162">
        <v>138.36000000000001</v>
      </c>
      <c r="E129" s="162">
        <v>26.8</v>
      </c>
      <c r="F129" s="161"/>
      <c r="G129" s="162">
        <v>20.16</v>
      </c>
      <c r="H129" s="161"/>
      <c r="I129" s="162">
        <v>10873.59</v>
      </c>
      <c r="J129" s="162">
        <v>7757.28</v>
      </c>
      <c r="K129" s="162">
        <v>126.39</v>
      </c>
      <c r="L129" s="161"/>
      <c r="M129" s="162">
        <v>2242.12</v>
      </c>
      <c r="N129" s="161"/>
      <c r="O129" s="161"/>
      <c r="P129" s="162">
        <v>5.96</v>
      </c>
      <c r="Q129" s="161"/>
      <c r="R129" s="162">
        <v>296.07</v>
      </c>
      <c r="S129" s="161"/>
      <c r="T129" s="161"/>
      <c r="U129" s="162">
        <v>35.380000000000003</v>
      </c>
      <c r="V129" s="161"/>
      <c r="W129" s="161"/>
      <c r="X129" s="161"/>
      <c r="Y129" s="162">
        <v>14.56</v>
      </c>
      <c r="Z129" s="161"/>
      <c r="AA129" s="161"/>
      <c r="AB129" s="161"/>
      <c r="AC129" s="161"/>
      <c r="AD129" s="162">
        <v>403.2</v>
      </c>
      <c r="AE129" s="162">
        <v>2766.29</v>
      </c>
      <c r="AF129" s="161"/>
      <c r="AG129" s="161"/>
    </row>
    <row r="130" spans="1:33">
      <c r="A130" s="160" t="s">
        <v>77</v>
      </c>
      <c r="B130" s="163"/>
      <c r="C130" s="162">
        <v>100505.07</v>
      </c>
      <c r="D130" s="162">
        <v>36036.57</v>
      </c>
      <c r="E130" s="162">
        <v>264160.99</v>
      </c>
      <c r="F130" s="162">
        <v>59824.6</v>
      </c>
      <c r="G130" s="162">
        <v>1269.75</v>
      </c>
      <c r="H130" s="162">
        <v>1181.52</v>
      </c>
      <c r="I130" s="162">
        <v>816.94</v>
      </c>
      <c r="J130" s="162">
        <v>4526.04</v>
      </c>
      <c r="K130" s="162">
        <v>3836.58</v>
      </c>
      <c r="L130" s="162">
        <v>811.55</v>
      </c>
      <c r="M130" s="162">
        <v>334.56</v>
      </c>
      <c r="N130" s="162">
        <v>61249.36</v>
      </c>
      <c r="O130" s="162">
        <v>9950.32</v>
      </c>
      <c r="P130" s="162">
        <v>831.24</v>
      </c>
      <c r="Q130" s="162">
        <v>4781.5</v>
      </c>
      <c r="R130" s="162">
        <v>706.3</v>
      </c>
      <c r="S130" s="162">
        <v>527.96</v>
      </c>
      <c r="T130" s="162">
        <v>139849.48000000001</v>
      </c>
      <c r="U130" s="162">
        <v>26539.200000000001</v>
      </c>
      <c r="V130" s="162">
        <v>7144.86</v>
      </c>
      <c r="W130" s="162">
        <v>2284.08</v>
      </c>
      <c r="X130" s="162">
        <v>1375.2</v>
      </c>
      <c r="Y130" s="162">
        <v>121518.26</v>
      </c>
      <c r="Z130" s="162">
        <v>32685.09</v>
      </c>
      <c r="AA130" s="161"/>
      <c r="AB130" s="162">
        <v>1027.02</v>
      </c>
      <c r="AC130" s="162">
        <v>54.3</v>
      </c>
      <c r="AD130" s="162">
        <v>5963.13</v>
      </c>
      <c r="AE130" s="162">
        <v>14423.88</v>
      </c>
      <c r="AF130" s="162">
        <v>199.95</v>
      </c>
      <c r="AG130" s="161"/>
    </row>
    <row r="131" spans="1:33">
      <c r="A131" s="160" t="s">
        <v>548</v>
      </c>
      <c r="B131" s="163"/>
      <c r="C131" s="162">
        <v>329.46</v>
      </c>
      <c r="D131" s="161"/>
      <c r="E131" s="161"/>
      <c r="F131" s="162">
        <v>93316.97</v>
      </c>
      <c r="G131" s="162">
        <v>18571.86</v>
      </c>
      <c r="H131" s="161"/>
      <c r="I131" s="162">
        <v>3244.68</v>
      </c>
      <c r="J131" s="162">
        <v>21645.58</v>
      </c>
      <c r="K131" s="162">
        <v>583.74</v>
      </c>
      <c r="L131" s="162">
        <v>152375.99</v>
      </c>
      <c r="M131" s="162">
        <v>474.12</v>
      </c>
      <c r="N131" s="161"/>
      <c r="O131" s="161"/>
      <c r="P131" s="162">
        <v>3941.52</v>
      </c>
      <c r="Q131" s="162">
        <v>716.64</v>
      </c>
      <c r="R131" s="162">
        <v>49735.63</v>
      </c>
      <c r="S131" s="162">
        <v>44713.08</v>
      </c>
      <c r="T131" s="162">
        <v>685.92</v>
      </c>
      <c r="U131" s="162">
        <v>410.34</v>
      </c>
      <c r="V131" s="161"/>
      <c r="W131" s="162">
        <v>44517.440000000002</v>
      </c>
      <c r="X131" s="161"/>
      <c r="Y131" s="162">
        <v>24352.83</v>
      </c>
      <c r="Z131" s="162">
        <v>669.36</v>
      </c>
      <c r="AA131" s="161"/>
      <c r="AB131" s="162">
        <v>262.24</v>
      </c>
      <c r="AC131" s="162">
        <v>34.68</v>
      </c>
      <c r="AD131" s="162">
        <v>53707.42</v>
      </c>
      <c r="AE131" s="162">
        <v>19143.36</v>
      </c>
      <c r="AF131" s="162">
        <v>169008.34</v>
      </c>
      <c r="AG131" s="162">
        <v>19504.72</v>
      </c>
    </row>
    <row r="132" spans="1:33">
      <c r="A132" s="160" t="s">
        <v>535</v>
      </c>
      <c r="B132" s="163"/>
      <c r="C132" s="162">
        <v>2622.6</v>
      </c>
      <c r="D132" s="162">
        <v>27024.84</v>
      </c>
      <c r="E132" s="162">
        <v>7399.32</v>
      </c>
      <c r="F132" s="162">
        <v>9341.5400000000009</v>
      </c>
      <c r="G132" s="161"/>
      <c r="H132" s="161"/>
      <c r="I132" s="163"/>
      <c r="J132" s="162">
        <v>21163.1</v>
      </c>
      <c r="K132" s="162">
        <v>38173.199999999997</v>
      </c>
      <c r="L132" s="162">
        <v>21812.28</v>
      </c>
      <c r="M132" s="162">
        <v>15237.95</v>
      </c>
      <c r="N132" s="162">
        <v>3420.91</v>
      </c>
      <c r="O132" s="162">
        <v>219.36</v>
      </c>
      <c r="P132" s="161"/>
      <c r="Q132" s="162">
        <v>8433.14</v>
      </c>
      <c r="R132" s="162">
        <v>28739.4</v>
      </c>
      <c r="S132" s="162">
        <v>49685.88</v>
      </c>
      <c r="T132" s="162">
        <v>36370.99</v>
      </c>
      <c r="U132" s="162">
        <v>15303.24</v>
      </c>
      <c r="V132" s="162">
        <v>36.56</v>
      </c>
      <c r="W132" s="161"/>
      <c r="X132" s="162">
        <v>4956.1000000000004</v>
      </c>
      <c r="Y132" s="162">
        <v>1118.5899999999999</v>
      </c>
      <c r="Z132" s="161"/>
      <c r="AA132" s="162">
        <v>323.76</v>
      </c>
      <c r="AB132" s="162">
        <v>419.76</v>
      </c>
      <c r="AC132" s="161"/>
      <c r="AD132" s="162">
        <v>52.47</v>
      </c>
      <c r="AE132" s="161"/>
      <c r="AF132" s="162">
        <v>56.52</v>
      </c>
      <c r="AG132" s="161"/>
    </row>
    <row r="133" spans="1:33">
      <c r="A133" s="160" t="s">
        <v>214</v>
      </c>
      <c r="B133" s="163"/>
      <c r="C133" s="161"/>
      <c r="D133" s="161"/>
      <c r="E133" s="161"/>
      <c r="F133" s="161"/>
      <c r="G133" s="161"/>
      <c r="H133" s="163"/>
      <c r="I133" s="164">
        <v>60</v>
      </c>
      <c r="J133" s="162">
        <v>477.52</v>
      </c>
      <c r="K133" s="162">
        <v>10805.6</v>
      </c>
      <c r="L133" s="162">
        <v>9950.52</v>
      </c>
      <c r="M133" s="162">
        <v>1272.6099999999999</v>
      </c>
      <c r="N133" s="162">
        <v>3891.6</v>
      </c>
      <c r="O133" s="162">
        <v>48.88</v>
      </c>
      <c r="P133" s="162">
        <v>708.76</v>
      </c>
      <c r="Q133" s="162">
        <v>607.24</v>
      </c>
      <c r="R133" s="161"/>
      <c r="S133" s="162">
        <v>297.98</v>
      </c>
      <c r="T133" s="161"/>
      <c r="U133" s="162">
        <v>327.2</v>
      </c>
      <c r="V133" s="162">
        <v>270.45999999999998</v>
      </c>
      <c r="W133" s="162">
        <v>4398.26</v>
      </c>
      <c r="X133" s="162">
        <v>1551.8</v>
      </c>
      <c r="Y133" s="161"/>
      <c r="Z133" s="161"/>
      <c r="AA133" s="161"/>
      <c r="AB133" s="161"/>
      <c r="AC133" s="161"/>
      <c r="AD133" s="162">
        <v>1363</v>
      </c>
      <c r="AE133" s="162">
        <v>18555.849999999999</v>
      </c>
      <c r="AF133" s="162">
        <v>1728.94</v>
      </c>
      <c r="AG133" s="161"/>
    </row>
    <row r="134" spans="1:33">
      <c r="A134" s="160" t="s">
        <v>99</v>
      </c>
      <c r="B134" s="163"/>
      <c r="C134" s="161"/>
      <c r="D134" s="162">
        <v>5258.64</v>
      </c>
      <c r="E134" s="162">
        <v>1034.8800000000001</v>
      </c>
      <c r="F134" s="161"/>
      <c r="G134" s="162">
        <v>90287.57</v>
      </c>
      <c r="H134" s="162">
        <v>514.52</v>
      </c>
      <c r="I134" s="161"/>
      <c r="J134" s="162">
        <v>73479.850000000006</v>
      </c>
      <c r="K134" s="162">
        <v>53930.65</v>
      </c>
      <c r="L134" s="162">
        <v>83373.66</v>
      </c>
      <c r="M134" s="162">
        <v>12538.32</v>
      </c>
      <c r="N134" s="162">
        <v>175860.04</v>
      </c>
      <c r="O134" s="162">
        <v>1002.48</v>
      </c>
      <c r="P134" s="162">
        <v>689.52</v>
      </c>
      <c r="Q134" s="161"/>
      <c r="R134" s="161"/>
      <c r="S134" s="162">
        <v>2220</v>
      </c>
      <c r="T134" s="162">
        <v>482883.84000000003</v>
      </c>
      <c r="U134" s="162">
        <v>4251.37</v>
      </c>
      <c r="V134" s="162">
        <v>304.8</v>
      </c>
      <c r="W134" s="161"/>
      <c r="X134" s="162">
        <v>696.2</v>
      </c>
      <c r="Y134" s="162">
        <v>2108.88</v>
      </c>
      <c r="Z134" s="162">
        <v>1902</v>
      </c>
      <c r="AA134" s="161"/>
      <c r="AB134" s="161"/>
      <c r="AC134" s="161"/>
      <c r="AD134" s="162">
        <v>8421.84</v>
      </c>
      <c r="AE134" s="162">
        <v>2926.25</v>
      </c>
      <c r="AF134" s="162">
        <v>3168.09</v>
      </c>
      <c r="AG134" s="162">
        <v>265.2</v>
      </c>
    </row>
    <row r="135" spans="1:33">
      <c r="A135" s="160" t="s">
        <v>200</v>
      </c>
      <c r="B135" s="163"/>
      <c r="C135" s="161"/>
      <c r="D135" s="163"/>
      <c r="E135" s="161"/>
      <c r="F135" s="162">
        <v>102650.58</v>
      </c>
      <c r="G135" s="161"/>
      <c r="H135" s="161"/>
      <c r="I135" s="161"/>
      <c r="J135" s="163"/>
      <c r="K135" s="161"/>
      <c r="L135" s="161"/>
      <c r="M135" s="161"/>
      <c r="N135" s="161"/>
      <c r="O135" s="161"/>
      <c r="P135" s="161"/>
      <c r="Q135" s="162">
        <v>7394.58</v>
      </c>
      <c r="R135" s="161"/>
      <c r="S135" s="161"/>
      <c r="T135" s="162">
        <v>11351.83</v>
      </c>
      <c r="U135" s="161"/>
      <c r="V135" s="161"/>
      <c r="W135" s="162">
        <v>3025.19</v>
      </c>
      <c r="X135" s="162">
        <v>903.68</v>
      </c>
      <c r="Y135" s="161"/>
      <c r="Z135" s="161"/>
      <c r="AA135" s="161"/>
      <c r="AB135" s="161"/>
      <c r="AC135" s="161"/>
      <c r="AD135" s="161"/>
      <c r="AE135" s="161"/>
      <c r="AF135" s="162">
        <v>146924.1</v>
      </c>
      <c r="AG135" s="161"/>
    </row>
    <row r="136" spans="1:33">
      <c r="A136" s="160" t="s">
        <v>70</v>
      </c>
      <c r="B136" s="163"/>
      <c r="C136" s="162">
        <v>1088.52</v>
      </c>
      <c r="D136" s="161"/>
      <c r="E136" s="161"/>
      <c r="F136" s="161"/>
      <c r="G136" s="162">
        <v>1530.51</v>
      </c>
      <c r="H136" s="161"/>
      <c r="I136" s="163"/>
      <c r="J136" s="161"/>
      <c r="K136" s="161"/>
      <c r="L136" s="161"/>
      <c r="M136" s="162">
        <v>47090.12</v>
      </c>
      <c r="N136" s="161"/>
      <c r="O136" s="162">
        <v>23402.880000000001</v>
      </c>
      <c r="P136" s="162">
        <v>160989.93</v>
      </c>
      <c r="Q136" s="162">
        <v>40526.01</v>
      </c>
      <c r="R136" s="162">
        <v>30956.16</v>
      </c>
      <c r="S136" s="162">
        <v>3616.8</v>
      </c>
      <c r="T136" s="162">
        <v>39479.519999999997</v>
      </c>
      <c r="U136" s="162">
        <v>1337.88</v>
      </c>
      <c r="V136" s="161"/>
      <c r="W136" s="162">
        <v>17552.16</v>
      </c>
      <c r="X136" s="162">
        <v>6701.04</v>
      </c>
      <c r="Y136" s="162">
        <v>106860.36</v>
      </c>
      <c r="Z136" s="162">
        <v>39945.06</v>
      </c>
      <c r="AA136" s="162">
        <v>189.24</v>
      </c>
      <c r="AB136" s="161"/>
      <c r="AC136" s="162">
        <v>487.56</v>
      </c>
      <c r="AD136" s="161"/>
      <c r="AE136" s="162">
        <v>673.59</v>
      </c>
      <c r="AF136" s="161"/>
      <c r="AG136" s="161"/>
    </row>
    <row r="137" spans="1:33">
      <c r="A137" s="160" t="s">
        <v>108</v>
      </c>
      <c r="B137" s="163"/>
      <c r="C137" s="162">
        <v>71.47</v>
      </c>
      <c r="D137" s="162">
        <v>8742.27</v>
      </c>
      <c r="E137" s="162">
        <v>7824.47</v>
      </c>
      <c r="F137" s="162">
        <v>1818.6</v>
      </c>
      <c r="G137" s="162">
        <v>2371.88</v>
      </c>
      <c r="H137" s="162">
        <v>46.44</v>
      </c>
      <c r="I137" s="164">
        <v>468</v>
      </c>
      <c r="J137" s="162">
        <v>75797.929999999993</v>
      </c>
      <c r="K137" s="162">
        <v>23.16</v>
      </c>
      <c r="L137" s="161"/>
      <c r="M137" s="162">
        <v>65</v>
      </c>
      <c r="N137" s="162">
        <v>135.1</v>
      </c>
      <c r="O137" s="162">
        <v>27725.4</v>
      </c>
      <c r="P137" s="162">
        <v>21839.1</v>
      </c>
      <c r="Q137" s="162">
        <v>33796.949999999997</v>
      </c>
      <c r="R137" s="162">
        <v>90.93</v>
      </c>
      <c r="S137" s="162">
        <v>1531.56</v>
      </c>
      <c r="T137" s="162">
        <v>27.6</v>
      </c>
      <c r="U137" s="162">
        <v>3728.63</v>
      </c>
      <c r="V137" s="161"/>
      <c r="W137" s="161"/>
      <c r="X137" s="161"/>
      <c r="Y137" s="162">
        <v>4366.93</v>
      </c>
      <c r="Z137" s="161"/>
      <c r="AA137" s="161"/>
      <c r="AB137" s="162">
        <v>3455.34</v>
      </c>
      <c r="AC137" s="162">
        <v>8775.18</v>
      </c>
      <c r="AD137" s="162">
        <v>65142.53</v>
      </c>
      <c r="AE137" s="162">
        <v>2374.09</v>
      </c>
      <c r="AF137" s="162">
        <v>965.4</v>
      </c>
      <c r="AG137" s="162">
        <v>81.599999999999994</v>
      </c>
    </row>
    <row r="138" spans="1:33">
      <c r="A138" s="160" t="s">
        <v>300</v>
      </c>
      <c r="B138" s="163"/>
      <c r="C138" s="162">
        <v>2135.6999999999998</v>
      </c>
      <c r="D138" s="162">
        <v>21821.91</v>
      </c>
      <c r="E138" s="161"/>
      <c r="F138" s="162">
        <v>414205.99</v>
      </c>
      <c r="G138" s="161"/>
      <c r="H138" s="161"/>
      <c r="I138" s="161"/>
      <c r="J138" s="162">
        <v>1412.28</v>
      </c>
      <c r="K138" s="162">
        <v>157579.16</v>
      </c>
      <c r="L138" s="162">
        <v>177097.82</v>
      </c>
      <c r="M138" s="162">
        <v>3291.5</v>
      </c>
      <c r="N138" s="162">
        <v>28389.59</v>
      </c>
      <c r="O138" s="162">
        <v>372.71</v>
      </c>
      <c r="P138" s="162">
        <v>156494.46</v>
      </c>
      <c r="Q138" s="162">
        <v>406332.97</v>
      </c>
      <c r="R138" s="162">
        <v>3851.66</v>
      </c>
      <c r="S138" s="162">
        <v>46806.23</v>
      </c>
      <c r="T138" s="161"/>
      <c r="U138" s="162">
        <v>542.52</v>
      </c>
      <c r="V138" s="161"/>
      <c r="W138" s="161"/>
      <c r="X138" s="161"/>
      <c r="Y138" s="161"/>
      <c r="Z138" s="161"/>
      <c r="AA138" s="162">
        <v>37.4</v>
      </c>
      <c r="AB138" s="162">
        <v>1645.42</v>
      </c>
      <c r="AC138" s="162">
        <v>476909.48</v>
      </c>
      <c r="AD138" s="162">
        <v>13548.68</v>
      </c>
      <c r="AE138" s="162">
        <v>22406.48</v>
      </c>
      <c r="AF138" s="162">
        <v>2843.05</v>
      </c>
      <c r="AG138" s="161"/>
    </row>
    <row r="139" spans="1:33">
      <c r="A139" s="160" t="s">
        <v>568</v>
      </c>
      <c r="B139" s="163"/>
      <c r="C139" s="162">
        <v>6779.9</v>
      </c>
      <c r="D139" s="162">
        <v>639.16999999999996</v>
      </c>
      <c r="E139" s="162">
        <v>3324.69</v>
      </c>
      <c r="F139" s="162">
        <v>49109.94</v>
      </c>
      <c r="G139" s="162">
        <v>59556.27</v>
      </c>
      <c r="H139" s="161"/>
      <c r="I139" s="161"/>
      <c r="J139" s="161"/>
      <c r="K139" s="162">
        <v>221.85</v>
      </c>
      <c r="L139" s="162">
        <v>3050.52</v>
      </c>
      <c r="M139" s="162">
        <v>15444.26</v>
      </c>
      <c r="N139" s="162">
        <v>1306.32</v>
      </c>
      <c r="O139" s="161"/>
      <c r="P139" s="161"/>
      <c r="Q139" s="161"/>
      <c r="R139" s="161"/>
      <c r="S139" s="161"/>
      <c r="T139" s="162">
        <v>438.6</v>
      </c>
      <c r="U139" s="161"/>
      <c r="V139" s="161"/>
      <c r="W139" s="162">
        <v>124009.05</v>
      </c>
      <c r="X139" s="162">
        <v>653306.43000000005</v>
      </c>
      <c r="Y139" s="162">
        <v>62838.12</v>
      </c>
      <c r="Z139" s="162">
        <v>6873.93</v>
      </c>
      <c r="AA139" s="161"/>
      <c r="AB139" s="161"/>
      <c r="AC139" s="162">
        <v>457560.78</v>
      </c>
      <c r="AD139" s="162">
        <v>4054.5</v>
      </c>
      <c r="AE139" s="162">
        <v>4309.88</v>
      </c>
      <c r="AF139" s="161"/>
      <c r="AG139" s="162">
        <v>24050.58</v>
      </c>
    </row>
    <row r="140" spans="1:33">
      <c r="A140" s="160" t="s">
        <v>550</v>
      </c>
      <c r="B140" s="163"/>
      <c r="C140" s="161"/>
      <c r="D140" s="161"/>
      <c r="E140" s="162">
        <v>17239.41</v>
      </c>
      <c r="F140" s="162">
        <v>1824.71</v>
      </c>
      <c r="G140" s="161"/>
      <c r="H140" s="161"/>
      <c r="I140" s="161"/>
      <c r="J140" s="162">
        <v>109788.81</v>
      </c>
      <c r="K140" s="162">
        <v>192985.59</v>
      </c>
      <c r="L140" s="162">
        <v>151248.4</v>
      </c>
      <c r="M140" s="162">
        <v>15083.15</v>
      </c>
      <c r="N140" s="162">
        <v>236810.6</v>
      </c>
      <c r="O140" s="162">
        <v>23198.080000000002</v>
      </c>
      <c r="P140" s="161"/>
      <c r="Q140" s="162">
        <v>89158.5</v>
      </c>
      <c r="R140" s="162">
        <v>5318.92</v>
      </c>
      <c r="S140" s="162">
        <v>591</v>
      </c>
      <c r="T140" s="161"/>
      <c r="U140" s="162">
        <v>1242.32</v>
      </c>
      <c r="V140" s="162">
        <v>6139</v>
      </c>
      <c r="W140" s="162">
        <v>2731.25</v>
      </c>
      <c r="X140" s="161"/>
      <c r="Y140" s="161"/>
      <c r="Z140" s="161"/>
      <c r="AA140" s="161"/>
      <c r="AB140" s="162">
        <v>2010.35</v>
      </c>
      <c r="AC140" s="162">
        <v>7062.79</v>
      </c>
      <c r="AD140" s="161"/>
      <c r="AE140" s="161"/>
      <c r="AF140" s="161"/>
      <c r="AG140" s="162">
        <v>158661.99</v>
      </c>
    </row>
    <row r="141" spans="1:33">
      <c r="A141" s="160" t="s">
        <v>310</v>
      </c>
      <c r="B141" s="163"/>
      <c r="C141" s="161"/>
      <c r="D141" s="161"/>
      <c r="E141" s="161"/>
      <c r="F141" s="161"/>
      <c r="G141" s="161"/>
      <c r="H141" s="161"/>
      <c r="I141" s="161"/>
      <c r="J141" s="161"/>
      <c r="K141" s="162">
        <v>426.25</v>
      </c>
      <c r="L141" s="161"/>
      <c r="M141" s="161"/>
      <c r="N141" s="161"/>
      <c r="O141" s="161"/>
      <c r="P141" s="161"/>
      <c r="Q141" s="161"/>
      <c r="R141" s="161"/>
      <c r="S141" s="161"/>
      <c r="T141" s="161"/>
      <c r="U141" s="161"/>
      <c r="V141" s="161"/>
      <c r="W141" s="161"/>
      <c r="X141" s="161"/>
      <c r="Y141" s="161"/>
      <c r="Z141" s="161"/>
      <c r="AA141" s="161"/>
      <c r="AB141" s="161"/>
      <c r="AC141" s="161"/>
      <c r="AD141" s="161"/>
      <c r="AE141" s="161"/>
      <c r="AF141" s="161"/>
      <c r="AG141" s="161"/>
    </row>
    <row r="142" spans="1:33">
      <c r="A142" s="160" t="s">
        <v>136</v>
      </c>
      <c r="B142" s="163"/>
      <c r="C142" s="162">
        <v>498.94</v>
      </c>
      <c r="D142" s="162">
        <v>14855.9</v>
      </c>
      <c r="E142" s="161"/>
      <c r="F142" s="161"/>
      <c r="G142" s="162">
        <v>1239.73</v>
      </c>
      <c r="H142" s="161"/>
      <c r="I142" s="161"/>
      <c r="J142" s="162">
        <v>209995.86</v>
      </c>
      <c r="K142" s="162">
        <v>1027313.75</v>
      </c>
      <c r="L142" s="162">
        <v>8437.07</v>
      </c>
      <c r="M142" s="161"/>
      <c r="N142" s="161"/>
      <c r="O142" s="161"/>
      <c r="P142" s="162">
        <v>105411.66</v>
      </c>
      <c r="Q142" s="162">
        <v>1535.82</v>
      </c>
      <c r="R142" s="162">
        <v>685.8</v>
      </c>
      <c r="S142" s="162">
        <v>659947.72</v>
      </c>
      <c r="T142" s="162">
        <v>38527.22</v>
      </c>
      <c r="U142" s="162">
        <v>757505.51</v>
      </c>
      <c r="V142" s="162">
        <v>12400</v>
      </c>
      <c r="W142" s="162">
        <v>67.5</v>
      </c>
      <c r="X142" s="162">
        <v>130.65</v>
      </c>
      <c r="Y142" s="161"/>
      <c r="Z142" s="161"/>
      <c r="AA142" s="162">
        <v>2469.31</v>
      </c>
      <c r="AB142" s="162">
        <v>882</v>
      </c>
      <c r="AC142" s="161"/>
      <c r="AD142" s="162">
        <v>123989.57</v>
      </c>
      <c r="AE142" s="162">
        <v>15452.96</v>
      </c>
      <c r="AF142" s="162">
        <v>804490.44</v>
      </c>
      <c r="AG142" s="162">
        <v>4344.5200000000004</v>
      </c>
    </row>
    <row r="143" spans="1:33">
      <c r="A143" s="160" t="s">
        <v>203</v>
      </c>
      <c r="B143" s="163"/>
      <c r="C143" s="161"/>
      <c r="D143" s="161"/>
      <c r="E143" s="162">
        <v>75858.44</v>
      </c>
      <c r="F143" s="161"/>
      <c r="G143" s="161"/>
      <c r="H143" s="161"/>
      <c r="I143" s="161"/>
      <c r="J143" s="161"/>
      <c r="K143" s="161"/>
      <c r="L143" s="161"/>
      <c r="M143" s="161"/>
      <c r="N143" s="162">
        <v>18260.96</v>
      </c>
      <c r="O143" s="161"/>
      <c r="P143" s="161"/>
      <c r="Q143" s="161"/>
      <c r="R143" s="162">
        <v>77719.460000000006</v>
      </c>
      <c r="S143" s="161"/>
      <c r="T143" s="162">
        <v>197729.36</v>
      </c>
      <c r="U143" s="162">
        <v>199.48</v>
      </c>
      <c r="V143" s="161"/>
      <c r="W143" s="161"/>
      <c r="X143" s="161"/>
      <c r="Y143" s="162">
        <v>76774.02</v>
      </c>
      <c r="Z143" s="161"/>
      <c r="AA143" s="161"/>
      <c r="AB143" s="161"/>
      <c r="AC143" s="161"/>
      <c r="AD143" s="161"/>
      <c r="AE143" s="161"/>
      <c r="AF143" s="162">
        <v>84197.67</v>
      </c>
      <c r="AG143" s="162">
        <v>147841.21</v>
      </c>
    </row>
    <row r="144" spans="1:33">
      <c r="A144" s="160" t="s">
        <v>100</v>
      </c>
      <c r="B144" s="163"/>
      <c r="C144" s="163"/>
      <c r="D144" s="161"/>
      <c r="E144" s="162">
        <v>43443.48</v>
      </c>
      <c r="F144" s="162">
        <v>201.6</v>
      </c>
      <c r="G144" s="162">
        <v>167.99</v>
      </c>
      <c r="H144" s="162">
        <v>29726.03</v>
      </c>
      <c r="I144" s="162">
        <v>16468.47</v>
      </c>
      <c r="J144" s="162">
        <v>48527.08</v>
      </c>
      <c r="K144" s="162">
        <v>28966.99</v>
      </c>
      <c r="L144" s="161"/>
      <c r="M144" s="162">
        <v>31833.599999999999</v>
      </c>
      <c r="N144" s="161"/>
      <c r="O144" s="161"/>
      <c r="P144" s="162">
        <v>532.79</v>
      </c>
      <c r="Q144" s="162">
        <v>9282.2800000000007</v>
      </c>
      <c r="R144" s="162">
        <v>67.2</v>
      </c>
      <c r="S144" s="162">
        <v>137152.87</v>
      </c>
      <c r="T144" s="162">
        <v>12916.07</v>
      </c>
      <c r="U144" s="161"/>
      <c r="V144" s="161"/>
      <c r="W144" s="162">
        <v>1857.49</v>
      </c>
      <c r="X144" s="162">
        <v>388.8</v>
      </c>
      <c r="Y144" s="162">
        <v>59562.62</v>
      </c>
      <c r="Z144" s="162">
        <v>120</v>
      </c>
      <c r="AA144" s="162">
        <v>9374.4</v>
      </c>
      <c r="AB144" s="161"/>
      <c r="AC144" s="161"/>
      <c r="AD144" s="162">
        <v>23106.39</v>
      </c>
      <c r="AE144" s="162">
        <v>44159.32</v>
      </c>
      <c r="AF144" s="162">
        <v>8361.3799999999992</v>
      </c>
      <c r="AG144" s="162">
        <v>4794.83</v>
      </c>
    </row>
    <row r="145" spans="1:33">
      <c r="A145" s="160" t="s">
        <v>66</v>
      </c>
      <c r="B145" s="163"/>
      <c r="C145" s="162">
        <v>906.6</v>
      </c>
      <c r="D145" s="161"/>
      <c r="E145" s="161"/>
      <c r="F145" s="161"/>
      <c r="G145" s="162">
        <v>200274.9</v>
      </c>
      <c r="H145" s="162">
        <v>1384.56</v>
      </c>
      <c r="I145" s="161"/>
      <c r="J145" s="161"/>
      <c r="K145" s="162">
        <v>9791.8799999999992</v>
      </c>
      <c r="L145" s="162">
        <v>400375.85</v>
      </c>
      <c r="M145" s="162">
        <v>85722.4</v>
      </c>
      <c r="N145" s="161"/>
      <c r="O145" s="162">
        <v>989.1</v>
      </c>
      <c r="P145" s="161"/>
      <c r="Q145" s="161"/>
      <c r="R145" s="162">
        <v>1258.8499999999999</v>
      </c>
      <c r="S145" s="162">
        <v>8728.58</v>
      </c>
      <c r="T145" s="162">
        <v>2529.6</v>
      </c>
      <c r="U145" s="162">
        <v>22687.49</v>
      </c>
      <c r="V145" s="162">
        <v>460098.06</v>
      </c>
      <c r="W145" s="162">
        <v>23041.3</v>
      </c>
      <c r="X145" s="162">
        <v>28622.67</v>
      </c>
      <c r="Y145" s="161"/>
      <c r="Z145" s="162">
        <v>7614.95</v>
      </c>
      <c r="AA145" s="161"/>
      <c r="AB145" s="162">
        <v>106973.82</v>
      </c>
      <c r="AC145" s="162">
        <v>109260.1</v>
      </c>
      <c r="AD145" s="161"/>
      <c r="AE145" s="162">
        <v>107761.92</v>
      </c>
      <c r="AF145" s="162">
        <v>140900.35</v>
      </c>
      <c r="AG145" s="162">
        <v>8968.08</v>
      </c>
    </row>
    <row r="146" spans="1:33">
      <c r="A146" s="160" t="s">
        <v>106</v>
      </c>
      <c r="B146" s="163"/>
      <c r="C146" s="162">
        <v>687.36</v>
      </c>
      <c r="D146" s="163"/>
      <c r="E146" s="161"/>
      <c r="F146" s="162">
        <v>68389.08</v>
      </c>
      <c r="G146" s="162">
        <v>51443.519999999997</v>
      </c>
      <c r="H146" s="162">
        <v>5003.5200000000004</v>
      </c>
      <c r="I146" s="161"/>
      <c r="J146" s="161"/>
      <c r="K146" s="161"/>
      <c r="L146" s="161"/>
      <c r="M146" s="161"/>
      <c r="N146" s="161"/>
      <c r="O146" s="162">
        <v>72346.679999999993</v>
      </c>
      <c r="P146" s="162">
        <v>1488.24</v>
      </c>
      <c r="Q146" s="162">
        <v>92.16</v>
      </c>
      <c r="R146" s="162">
        <v>215.16</v>
      </c>
      <c r="S146" s="162">
        <v>183.12</v>
      </c>
      <c r="T146" s="161"/>
      <c r="U146" s="162">
        <v>39349.68</v>
      </c>
      <c r="V146" s="162">
        <v>15403.44</v>
      </c>
      <c r="W146" s="162">
        <v>153.6</v>
      </c>
      <c r="X146" s="161"/>
      <c r="Y146" s="162">
        <v>672.84</v>
      </c>
      <c r="Z146" s="161"/>
      <c r="AA146" s="161"/>
      <c r="AB146" s="162">
        <v>21.44</v>
      </c>
      <c r="AC146" s="161"/>
      <c r="AD146" s="162">
        <v>814.08</v>
      </c>
      <c r="AE146" s="162">
        <v>417</v>
      </c>
      <c r="AF146" s="162">
        <v>136.68</v>
      </c>
      <c r="AG146" s="161"/>
    </row>
    <row r="147" spans="1:33">
      <c r="A147" s="160" t="s">
        <v>558</v>
      </c>
      <c r="B147" s="163"/>
      <c r="C147" s="162">
        <v>189.9</v>
      </c>
      <c r="D147" s="161"/>
      <c r="E147" s="161"/>
      <c r="F147" s="162">
        <v>335.68</v>
      </c>
      <c r="G147" s="162">
        <v>248.45</v>
      </c>
      <c r="H147" s="162">
        <v>231.77</v>
      </c>
      <c r="I147" s="161"/>
      <c r="J147" s="161"/>
      <c r="K147" s="162">
        <v>3187.93</v>
      </c>
      <c r="L147" s="162">
        <v>48.19</v>
      </c>
      <c r="M147" s="162">
        <v>4834.4799999999996</v>
      </c>
      <c r="N147" s="162">
        <v>59239.32</v>
      </c>
      <c r="O147" s="162">
        <v>67680.59</v>
      </c>
      <c r="P147" s="162">
        <v>13847.05</v>
      </c>
      <c r="Q147" s="162">
        <v>2951.8</v>
      </c>
      <c r="R147" s="162">
        <v>183.3</v>
      </c>
      <c r="S147" s="162">
        <v>4310.72</v>
      </c>
      <c r="T147" s="162">
        <v>178822.79</v>
      </c>
      <c r="U147" s="162">
        <v>37448.94</v>
      </c>
      <c r="V147" s="162">
        <v>4527.67</v>
      </c>
      <c r="W147" s="162">
        <v>267215.26</v>
      </c>
      <c r="X147" s="162">
        <v>95420.160000000003</v>
      </c>
      <c r="Y147" s="162">
        <v>189607.18</v>
      </c>
      <c r="Z147" s="162">
        <v>1086.71</v>
      </c>
      <c r="AA147" s="162">
        <v>61.4</v>
      </c>
      <c r="AB147" s="162">
        <v>221.7</v>
      </c>
      <c r="AC147" s="162">
        <v>9223.58</v>
      </c>
      <c r="AD147" s="162">
        <v>52595.21</v>
      </c>
      <c r="AE147" s="162">
        <v>68493.67</v>
      </c>
      <c r="AF147" s="162">
        <v>7868.19</v>
      </c>
      <c r="AG147" s="162">
        <v>235444.91</v>
      </c>
    </row>
    <row r="148" spans="1:33">
      <c r="A148" s="160" t="s">
        <v>175</v>
      </c>
      <c r="B148" s="163"/>
      <c r="C148" s="161"/>
      <c r="D148" s="161"/>
      <c r="E148" s="161"/>
      <c r="F148" s="161"/>
      <c r="G148" s="161"/>
      <c r="H148" s="161"/>
      <c r="I148" s="163"/>
      <c r="J148" s="161"/>
      <c r="K148" s="161"/>
      <c r="L148" s="161"/>
      <c r="M148" s="162">
        <v>1345.37</v>
      </c>
      <c r="N148" s="162">
        <v>2316.63</v>
      </c>
      <c r="O148" s="161"/>
      <c r="P148" s="161"/>
      <c r="Q148" s="161"/>
      <c r="R148" s="161"/>
      <c r="S148" s="161"/>
      <c r="T148" s="161"/>
      <c r="U148" s="161"/>
      <c r="V148" s="161"/>
      <c r="W148" s="161"/>
      <c r="X148" s="161"/>
      <c r="Y148" s="162">
        <v>2958.79</v>
      </c>
      <c r="Z148" s="162">
        <v>87.3</v>
      </c>
      <c r="AA148" s="161"/>
      <c r="AB148" s="161"/>
      <c r="AC148" s="161"/>
      <c r="AD148" s="161"/>
      <c r="AE148" s="161"/>
      <c r="AF148" s="161"/>
      <c r="AG148" s="161"/>
    </row>
    <row r="149" spans="1:33">
      <c r="A149" s="160" t="s">
        <v>61</v>
      </c>
      <c r="B149" s="163"/>
      <c r="C149" s="162">
        <v>58309.16</v>
      </c>
      <c r="D149" s="162">
        <v>104610.15</v>
      </c>
      <c r="E149" s="162">
        <v>55854.3</v>
      </c>
      <c r="F149" s="162">
        <v>211636.24</v>
      </c>
      <c r="G149" s="162">
        <v>3091.14</v>
      </c>
      <c r="H149" s="162">
        <v>4215.4399999999996</v>
      </c>
      <c r="I149" s="162">
        <v>216.12</v>
      </c>
      <c r="J149" s="162">
        <v>22.66</v>
      </c>
      <c r="K149" s="162">
        <v>311.56</v>
      </c>
      <c r="L149" s="161"/>
      <c r="M149" s="162">
        <v>871.36</v>
      </c>
      <c r="N149" s="162">
        <v>114759.08</v>
      </c>
      <c r="O149" s="162">
        <v>1277.28</v>
      </c>
      <c r="P149" s="162">
        <v>129129.42</v>
      </c>
      <c r="Q149" s="162">
        <v>212188.89</v>
      </c>
      <c r="R149" s="162">
        <v>6938.16</v>
      </c>
      <c r="S149" s="162">
        <v>7580.37</v>
      </c>
      <c r="T149" s="161"/>
      <c r="U149" s="162">
        <v>894.44</v>
      </c>
      <c r="V149" s="161"/>
      <c r="W149" s="162">
        <v>228024.19</v>
      </c>
      <c r="X149" s="162">
        <v>2447.14</v>
      </c>
      <c r="Y149" s="162">
        <v>353.28</v>
      </c>
      <c r="Z149" s="162">
        <v>173.74</v>
      </c>
      <c r="AA149" s="162">
        <v>172.32</v>
      </c>
      <c r="AB149" s="162">
        <v>669.38</v>
      </c>
      <c r="AC149" s="162">
        <v>35.549999999999997</v>
      </c>
      <c r="AD149" s="162">
        <v>507.59</v>
      </c>
      <c r="AE149" s="162">
        <v>12862.31</v>
      </c>
      <c r="AF149" s="162">
        <v>970.4</v>
      </c>
      <c r="AG149" s="162">
        <v>39758.959999999999</v>
      </c>
    </row>
    <row r="150" spans="1:33">
      <c r="A150" s="160" t="s">
        <v>566</v>
      </c>
      <c r="B150" s="163"/>
      <c r="C150" s="161"/>
      <c r="D150" s="161"/>
      <c r="E150" s="161"/>
      <c r="F150" s="161"/>
      <c r="G150" s="162">
        <v>54286.45</v>
      </c>
      <c r="H150" s="162">
        <v>11.66</v>
      </c>
      <c r="I150" s="162">
        <v>235369.76</v>
      </c>
      <c r="J150" s="162">
        <v>464.76</v>
      </c>
      <c r="K150" s="162">
        <v>305034.96000000002</v>
      </c>
      <c r="L150" s="162">
        <v>4296.54</v>
      </c>
      <c r="M150" s="162">
        <v>106.68</v>
      </c>
      <c r="N150" s="162">
        <v>215.1</v>
      </c>
      <c r="O150" s="161"/>
      <c r="P150" s="162">
        <v>112.44</v>
      </c>
      <c r="Q150" s="161"/>
      <c r="R150" s="162">
        <v>90.93</v>
      </c>
      <c r="S150" s="161"/>
      <c r="T150" s="162">
        <v>1692.72</v>
      </c>
      <c r="U150" s="162">
        <v>418756.68</v>
      </c>
      <c r="V150" s="162">
        <v>2896.61</v>
      </c>
      <c r="W150" s="162">
        <v>395.62</v>
      </c>
      <c r="X150" s="161"/>
      <c r="Y150" s="162">
        <v>1334.62</v>
      </c>
      <c r="Z150" s="161"/>
      <c r="AA150" s="161"/>
      <c r="AB150" s="162">
        <v>97351.98</v>
      </c>
      <c r="AC150" s="162">
        <v>189706.12</v>
      </c>
      <c r="AD150" s="162">
        <v>252</v>
      </c>
      <c r="AE150" s="161"/>
      <c r="AF150" s="162">
        <v>103917.18</v>
      </c>
      <c r="AG150" s="162">
        <v>86410.78</v>
      </c>
    </row>
    <row r="151" spans="1:33">
      <c r="A151" s="160" t="s">
        <v>190</v>
      </c>
      <c r="B151" s="163"/>
      <c r="C151" s="162">
        <v>1576.05</v>
      </c>
      <c r="D151" s="162">
        <v>1576.05</v>
      </c>
      <c r="E151" s="161"/>
      <c r="F151" s="162">
        <v>229.98</v>
      </c>
      <c r="G151" s="161"/>
      <c r="H151" s="162">
        <v>229.98</v>
      </c>
      <c r="I151" s="161"/>
      <c r="J151" s="162">
        <v>17405.77</v>
      </c>
      <c r="K151" s="162">
        <v>270.75</v>
      </c>
      <c r="L151" s="162">
        <v>17.100000000000001</v>
      </c>
      <c r="M151" s="161"/>
      <c r="N151" s="162">
        <v>900.6</v>
      </c>
      <c r="O151" s="161"/>
      <c r="P151" s="161"/>
      <c r="Q151" s="162">
        <v>3103.65</v>
      </c>
      <c r="R151" s="162">
        <v>7771.08</v>
      </c>
      <c r="S151" s="162">
        <v>1972.2</v>
      </c>
      <c r="T151" s="162">
        <v>229.98</v>
      </c>
      <c r="U151" s="161"/>
      <c r="V151" s="162">
        <v>1530.45</v>
      </c>
      <c r="W151" s="162">
        <v>10068.18</v>
      </c>
      <c r="X151" s="161"/>
      <c r="Y151" s="162">
        <v>1068.75</v>
      </c>
      <c r="Z151" s="162">
        <v>4804.42</v>
      </c>
      <c r="AA151" s="161"/>
      <c r="AB151" s="162">
        <v>3838.08</v>
      </c>
      <c r="AC151" s="162">
        <v>675.45</v>
      </c>
      <c r="AD151" s="162">
        <v>1145.7</v>
      </c>
      <c r="AE151" s="161"/>
      <c r="AF151" s="161"/>
      <c r="AG151" s="161"/>
    </row>
    <row r="152" spans="1:33">
      <c r="A152" s="160" t="s">
        <v>122</v>
      </c>
      <c r="B152" s="163"/>
      <c r="C152" s="161"/>
      <c r="D152" s="161"/>
      <c r="E152" s="161"/>
      <c r="F152" s="162">
        <v>182.7</v>
      </c>
      <c r="G152" s="162">
        <v>5405.4</v>
      </c>
      <c r="H152" s="162">
        <v>4572</v>
      </c>
      <c r="I152" s="162">
        <v>981.12</v>
      </c>
      <c r="J152" s="162">
        <v>5796.72</v>
      </c>
      <c r="K152" s="162">
        <v>293.52</v>
      </c>
      <c r="L152" s="161"/>
      <c r="M152" s="161"/>
      <c r="N152" s="161"/>
      <c r="O152" s="161"/>
      <c r="P152" s="161"/>
      <c r="Q152" s="162">
        <v>37202.379999999997</v>
      </c>
      <c r="R152" s="162">
        <v>71201.64</v>
      </c>
      <c r="S152" s="162">
        <v>20257.68</v>
      </c>
      <c r="T152" s="162">
        <v>1939.2</v>
      </c>
      <c r="U152" s="161"/>
      <c r="V152" s="161"/>
      <c r="W152" s="162">
        <v>31921.919999999998</v>
      </c>
      <c r="X152" s="161"/>
      <c r="Y152" s="162">
        <v>482461.64</v>
      </c>
      <c r="Z152" s="162">
        <v>64779.66</v>
      </c>
      <c r="AA152" s="161"/>
      <c r="AB152" s="162">
        <v>80.8</v>
      </c>
      <c r="AC152" s="162">
        <v>587.04</v>
      </c>
      <c r="AD152" s="161"/>
      <c r="AE152" s="161"/>
      <c r="AF152" s="161"/>
      <c r="AG152" s="162">
        <v>10995.6</v>
      </c>
    </row>
    <row r="153" spans="1:33">
      <c r="A153" s="160" t="s">
        <v>38</v>
      </c>
      <c r="B153" s="163"/>
      <c r="C153" s="162">
        <v>1161570.79</v>
      </c>
      <c r="D153" s="162">
        <v>1249680.81</v>
      </c>
      <c r="E153" s="162">
        <v>1956566.86</v>
      </c>
      <c r="F153" s="162">
        <v>689206.77</v>
      </c>
      <c r="G153" s="162">
        <v>79956.850000000006</v>
      </c>
      <c r="H153" s="162">
        <v>27509.37</v>
      </c>
      <c r="I153" s="162">
        <v>4134.26</v>
      </c>
      <c r="J153" s="162">
        <v>1325900.7</v>
      </c>
      <c r="K153" s="162">
        <v>3304951.87</v>
      </c>
      <c r="L153" s="162">
        <v>1122423.92</v>
      </c>
      <c r="M153" s="162">
        <v>33824.080000000002</v>
      </c>
      <c r="N153" s="162">
        <v>311489.37</v>
      </c>
      <c r="O153" s="162">
        <v>185348.27</v>
      </c>
      <c r="P153" s="162">
        <v>2990.88</v>
      </c>
      <c r="Q153" s="162">
        <v>1610607.03</v>
      </c>
      <c r="R153" s="162">
        <v>2873711.54</v>
      </c>
      <c r="S153" s="162">
        <v>698386.64</v>
      </c>
      <c r="T153" s="162">
        <v>3198.99</v>
      </c>
      <c r="U153" s="162">
        <v>527387.16</v>
      </c>
      <c r="V153" s="162">
        <v>33254.85</v>
      </c>
      <c r="W153" s="162">
        <v>589169.93999999994</v>
      </c>
      <c r="X153" s="162">
        <v>2504940.17</v>
      </c>
      <c r="Y153" s="162">
        <v>2873818.72</v>
      </c>
      <c r="Z153" s="162">
        <v>67751.100000000006</v>
      </c>
      <c r="AA153" s="162">
        <v>655.92</v>
      </c>
      <c r="AB153" s="162">
        <v>2916.67</v>
      </c>
      <c r="AC153" s="162">
        <v>4509.87</v>
      </c>
      <c r="AD153" s="162">
        <v>13044.54</v>
      </c>
      <c r="AE153" s="162">
        <v>1252.8599999999999</v>
      </c>
      <c r="AF153" s="162">
        <v>77574.179999999993</v>
      </c>
      <c r="AG153" s="162">
        <v>209617.62</v>
      </c>
    </row>
    <row r="154" spans="1:33">
      <c r="A154" s="160" t="s">
        <v>560</v>
      </c>
      <c r="B154" s="163"/>
      <c r="C154" s="162">
        <v>7880.49</v>
      </c>
      <c r="D154" s="162">
        <v>2665.8</v>
      </c>
      <c r="E154" s="162">
        <v>1460.1</v>
      </c>
      <c r="F154" s="161"/>
      <c r="G154" s="161"/>
      <c r="H154" s="161"/>
      <c r="I154" s="161"/>
      <c r="J154" s="161"/>
      <c r="K154" s="161"/>
      <c r="L154" s="162">
        <v>34.22</v>
      </c>
      <c r="M154" s="162">
        <v>90002.74</v>
      </c>
      <c r="N154" s="161"/>
      <c r="O154" s="161"/>
      <c r="P154" s="161"/>
      <c r="Q154" s="161"/>
      <c r="R154" s="161"/>
      <c r="S154" s="161"/>
      <c r="T154" s="161"/>
      <c r="U154" s="161"/>
      <c r="V154" s="161"/>
      <c r="W154" s="162">
        <v>32.26</v>
      </c>
      <c r="X154" s="161"/>
      <c r="Y154" s="162">
        <v>11.48</v>
      </c>
      <c r="Z154" s="161"/>
      <c r="AA154" s="161"/>
      <c r="AB154" s="161"/>
      <c r="AC154" s="162">
        <v>156076.74</v>
      </c>
      <c r="AD154" s="162">
        <v>26116</v>
      </c>
      <c r="AE154" s="161"/>
      <c r="AF154" s="161"/>
      <c r="AG154" s="161"/>
    </row>
    <row r="155" spans="1:33">
      <c r="A155" s="160" t="s">
        <v>305</v>
      </c>
      <c r="B155" s="163"/>
      <c r="C155" s="161"/>
      <c r="D155" s="162">
        <v>898.5</v>
      </c>
      <c r="E155" s="162">
        <v>436.5</v>
      </c>
      <c r="F155" s="162">
        <v>37837.949999999997</v>
      </c>
      <c r="G155" s="161"/>
      <c r="H155" s="161"/>
      <c r="I155" s="162">
        <v>16823.78</v>
      </c>
      <c r="J155" s="161"/>
      <c r="K155" s="162">
        <v>14344.75</v>
      </c>
      <c r="L155" s="162">
        <v>2118.04</v>
      </c>
      <c r="M155" s="162">
        <v>71.31</v>
      </c>
      <c r="N155" s="161"/>
      <c r="O155" s="161"/>
      <c r="P155" s="161"/>
      <c r="Q155" s="161"/>
      <c r="R155" s="162">
        <v>232.8</v>
      </c>
      <c r="S155" s="162">
        <v>89578.03</v>
      </c>
      <c r="T155" s="162">
        <v>1101.72</v>
      </c>
      <c r="U155" s="162">
        <v>6898</v>
      </c>
      <c r="V155" s="162">
        <v>466.25</v>
      </c>
      <c r="W155" s="162">
        <v>15.3</v>
      </c>
      <c r="X155" s="162">
        <v>38316</v>
      </c>
      <c r="Y155" s="162">
        <v>17643.11</v>
      </c>
      <c r="Z155" s="161"/>
      <c r="AA155" s="161"/>
      <c r="AB155" s="161"/>
      <c r="AC155" s="161"/>
      <c r="AD155" s="162">
        <v>71025.5</v>
      </c>
      <c r="AE155" s="162">
        <v>62862.25</v>
      </c>
      <c r="AF155" s="162">
        <v>460</v>
      </c>
      <c r="AG155" s="161"/>
    </row>
    <row r="156" spans="1:33">
      <c r="A156" s="160" t="s">
        <v>569</v>
      </c>
      <c r="B156" s="163"/>
      <c r="C156" s="162">
        <v>94072.84</v>
      </c>
      <c r="D156" s="162">
        <v>306560.57</v>
      </c>
      <c r="E156" s="162">
        <v>84383.31</v>
      </c>
      <c r="F156" s="162">
        <v>60805.74</v>
      </c>
      <c r="G156" s="162">
        <v>10943.01</v>
      </c>
      <c r="H156" s="161"/>
      <c r="I156" s="162">
        <v>6214.19</v>
      </c>
      <c r="J156" s="162">
        <v>1038.96</v>
      </c>
      <c r="K156" s="162">
        <v>1105.23</v>
      </c>
      <c r="L156" s="162">
        <v>207.25</v>
      </c>
      <c r="M156" s="162">
        <v>282687.74</v>
      </c>
      <c r="N156" s="162">
        <v>210597.34</v>
      </c>
      <c r="O156" s="162">
        <v>20128.21</v>
      </c>
      <c r="P156" s="162">
        <v>24269.49</v>
      </c>
      <c r="Q156" s="161"/>
      <c r="R156" s="162">
        <v>112251.71</v>
      </c>
      <c r="S156" s="162">
        <v>85563.87</v>
      </c>
      <c r="T156" s="162">
        <v>47573.91</v>
      </c>
      <c r="U156" s="162">
        <v>28974.959999999999</v>
      </c>
      <c r="V156" s="162">
        <v>293407.27</v>
      </c>
      <c r="W156" s="162">
        <v>104155.79</v>
      </c>
      <c r="X156" s="162">
        <v>551295.04</v>
      </c>
      <c r="Y156" s="162">
        <v>498912.43</v>
      </c>
      <c r="Z156" s="162">
        <v>54954.559999999998</v>
      </c>
      <c r="AA156" s="161"/>
      <c r="AB156" s="162">
        <v>151568.6</v>
      </c>
      <c r="AC156" s="162">
        <v>127594.45</v>
      </c>
      <c r="AD156" s="162">
        <v>417.6</v>
      </c>
      <c r="AE156" s="161"/>
      <c r="AF156" s="162">
        <v>363.91</v>
      </c>
      <c r="AG156" s="161"/>
    </row>
    <row r="157" spans="1:33">
      <c r="A157" s="160" t="s">
        <v>163</v>
      </c>
      <c r="B157" s="163"/>
      <c r="C157" s="161"/>
      <c r="D157" s="163"/>
      <c r="E157" s="161"/>
      <c r="F157" s="161"/>
      <c r="G157" s="161"/>
      <c r="H157" s="161"/>
      <c r="I157" s="161"/>
      <c r="J157" s="161"/>
      <c r="K157" s="161"/>
      <c r="L157" s="161"/>
      <c r="M157" s="161"/>
      <c r="N157" s="161"/>
      <c r="O157" s="161"/>
      <c r="P157" s="161"/>
      <c r="Q157" s="162">
        <v>13476.24</v>
      </c>
      <c r="R157" s="161"/>
      <c r="S157" s="161"/>
      <c r="T157" s="161"/>
      <c r="U157" s="161"/>
      <c r="V157" s="161"/>
      <c r="W157" s="161"/>
      <c r="X157" s="161"/>
      <c r="Y157" s="161"/>
      <c r="Z157" s="161"/>
      <c r="AA157" s="161"/>
      <c r="AB157" s="161"/>
      <c r="AC157" s="161"/>
      <c r="AD157" s="161"/>
      <c r="AE157" s="161"/>
      <c r="AF157" s="161"/>
      <c r="AG157" s="161"/>
    </row>
    <row r="158" spans="1:33">
      <c r="A158" s="160" t="s">
        <v>509</v>
      </c>
      <c r="B158" s="163"/>
      <c r="C158" s="162">
        <v>107141.62</v>
      </c>
      <c r="D158" s="161"/>
      <c r="E158" s="162">
        <v>61998.720000000001</v>
      </c>
      <c r="F158" s="162">
        <v>56154.19</v>
      </c>
      <c r="G158" s="162">
        <v>3671.16</v>
      </c>
      <c r="H158" s="162">
        <v>54673.17</v>
      </c>
      <c r="I158" s="162">
        <v>27204.9</v>
      </c>
      <c r="J158" s="161"/>
      <c r="K158" s="162">
        <v>3032.01</v>
      </c>
      <c r="L158" s="161"/>
      <c r="M158" s="162">
        <v>77951.16</v>
      </c>
      <c r="N158" s="162">
        <v>43299.47</v>
      </c>
      <c r="O158" s="162">
        <v>11192.18</v>
      </c>
      <c r="P158" s="162">
        <v>155.52000000000001</v>
      </c>
      <c r="Q158" s="162">
        <v>12742.04</v>
      </c>
      <c r="R158" s="161"/>
      <c r="S158" s="162">
        <v>35751.980000000003</v>
      </c>
      <c r="T158" s="161"/>
      <c r="U158" s="161"/>
      <c r="V158" s="161"/>
      <c r="W158" s="161"/>
      <c r="X158" s="162">
        <v>107349.17</v>
      </c>
      <c r="Y158" s="162">
        <v>411.48</v>
      </c>
      <c r="Z158" s="162">
        <v>17266.32</v>
      </c>
      <c r="AA158" s="161"/>
      <c r="AB158" s="162">
        <v>287.70999999999998</v>
      </c>
      <c r="AC158" s="161"/>
      <c r="AD158" s="162">
        <v>122741.46</v>
      </c>
      <c r="AE158" s="162">
        <v>15829.56</v>
      </c>
      <c r="AF158" s="162">
        <v>32920.1</v>
      </c>
      <c r="AG158" s="162">
        <v>1221.48</v>
      </c>
    </row>
    <row r="159" spans="1:33">
      <c r="A159" s="160" t="s">
        <v>503</v>
      </c>
      <c r="B159" s="163"/>
      <c r="C159" s="161"/>
      <c r="D159" s="161"/>
      <c r="E159" s="163"/>
      <c r="F159" s="162">
        <v>11257.6</v>
      </c>
      <c r="G159" s="162">
        <v>442.75</v>
      </c>
      <c r="H159" s="163"/>
      <c r="I159" s="162">
        <v>11656.08</v>
      </c>
      <c r="J159" s="162">
        <v>12742.34</v>
      </c>
      <c r="K159" s="162">
        <v>531.6</v>
      </c>
      <c r="L159" s="161"/>
      <c r="M159" s="162">
        <v>9580.58</v>
      </c>
      <c r="N159" s="161"/>
      <c r="O159" s="162">
        <v>69704.5</v>
      </c>
      <c r="P159" s="161"/>
      <c r="Q159" s="161"/>
      <c r="R159" s="162">
        <v>956.34</v>
      </c>
      <c r="S159" s="162">
        <v>8.86</v>
      </c>
      <c r="T159" s="161"/>
      <c r="U159" s="161"/>
      <c r="V159" s="161"/>
      <c r="W159" s="161"/>
      <c r="X159" s="162">
        <v>4985.46</v>
      </c>
      <c r="Y159" s="161"/>
      <c r="Z159" s="162">
        <v>265.8</v>
      </c>
      <c r="AA159" s="161"/>
      <c r="AB159" s="161"/>
      <c r="AC159" s="161"/>
      <c r="AD159" s="162">
        <v>1328.4</v>
      </c>
      <c r="AE159" s="162">
        <v>6375</v>
      </c>
      <c r="AF159" s="162">
        <v>15105.18</v>
      </c>
      <c r="AG159" s="162">
        <v>3015.84</v>
      </c>
    </row>
    <row r="160" spans="1:33">
      <c r="A160" s="160" t="s">
        <v>81</v>
      </c>
      <c r="B160" s="163"/>
      <c r="C160" s="161"/>
      <c r="D160" s="162">
        <v>3689.32</v>
      </c>
      <c r="E160" s="162">
        <v>378.96</v>
      </c>
      <c r="F160" s="162">
        <v>807</v>
      </c>
      <c r="G160" s="162">
        <v>37654.97</v>
      </c>
      <c r="H160" s="164">
        <v>464.88</v>
      </c>
      <c r="I160" s="162">
        <v>852.72</v>
      </c>
      <c r="J160" s="162">
        <v>6961.32</v>
      </c>
      <c r="K160" s="162">
        <v>2136.2399999999998</v>
      </c>
      <c r="L160" s="161"/>
      <c r="M160" s="161"/>
      <c r="N160" s="162">
        <v>42507.11</v>
      </c>
      <c r="O160" s="162">
        <v>1168.03</v>
      </c>
      <c r="P160" s="161"/>
      <c r="Q160" s="162">
        <v>223.8</v>
      </c>
      <c r="R160" s="162">
        <v>186.24</v>
      </c>
      <c r="S160" s="161"/>
      <c r="T160" s="162">
        <v>5174.76</v>
      </c>
      <c r="U160" s="162">
        <v>622.48</v>
      </c>
      <c r="V160" s="161"/>
      <c r="W160" s="162">
        <v>2932.8</v>
      </c>
      <c r="X160" s="162">
        <v>933.84</v>
      </c>
      <c r="Y160" s="162">
        <v>27810.52</v>
      </c>
      <c r="Z160" s="162">
        <v>4135.32</v>
      </c>
      <c r="AA160" s="161"/>
      <c r="AB160" s="161"/>
      <c r="AC160" s="161"/>
      <c r="AD160" s="161"/>
      <c r="AE160" s="162">
        <v>1930.48</v>
      </c>
      <c r="AF160" s="162">
        <v>51149.16</v>
      </c>
      <c r="AG160" s="162">
        <v>4100.88</v>
      </c>
    </row>
    <row r="161" spans="1:33">
      <c r="A161" s="160" t="s">
        <v>73</v>
      </c>
      <c r="B161" s="163"/>
      <c r="C161" s="162">
        <v>83.96</v>
      </c>
      <c r="D161" s="161"/>
      <c r="E161" s="162">
        <v>2119.1999999999998</v>
      </c>
      <c r="F161" s="162">
        <v>1007.52</v>
      </c>
      <c r="G161" s="161"/>
      <c r="H161" s="161"/>
      <c r="I161" s="162">
        <v>176515.29</v>
      </c>
      <c r="J161" s="162">
        <v>5543.91</v>
      </c>
      <c r="K161" s="162">
        <v>708.48</v>
      </c>
      <c r="L161" s="162">
        <v>480</v>
      </c>
      <c r="M161" s="162">
        <v>104.95</v>
      </c>
      <c r="N161" s="162">
        <v>157.86000000000001</v>
      </c>
      <c r="O161" s="161"/>
      <c r="P161" s="161"/>
      <c r="Q161" s="162">
        <v>20388.240000000002</v>
      </c>
      <c r="R161" s="162">
        <v>165686.74</v>
      </c>
      <c r="S161" s="162">
        <v>123424.22</v>
      </c>
      <c r="T161" s="162">
        <v>31115.52</v>
      </c>
      <c r="U161" s="162">
        <v>714.34</v>
      </c>
      <c r="V161" s="161"/>
      <c r="W161" s="161"/>
      <c r="X161" s="162">
        <v>32771.760000000002</v>
      </c>
      <c r="Y161" s="162">
        <v>14161.98</v>
      </c>
      <c r="Z161" s="162">
        <v>192</v>
      </c>
      <c r="AA161" s="162">
        <v>157.86000000000001</v>
      </c>
      <c r="AB161" s="162">
        <v>420.48</v>
      </c>
      <c r="AC161" s="161"/>
      <c r="AD161" s="162">
        <v>20684.689999999999</v>
      </c>
      <c r="AE161" s="162">
        <v>116004.06</v>
      </c>
      <c r="AF161" s="161"/>
      <c r="AG161" s="162">
        <v>13491.12</v>
      </c>
    </row>
    <row r="162" spans="1:33">
      <c r="A162" s="160" t="s">
        <v>556</v>
      </c>
      <c r="B162" s="163"/>
      <c r="C162" s="161"/>
      <c r="D162" s="161"/>
      <c r="E162" s="161"/>
      <c r="F162" s="161"/>
      <c r="G162" s="162">
        <v>124708.73</v>
      </c>
      <c r="H162" s="162">
        <v>294988.90999999997</v>
      </c>
      <c r="I162" s="162">
        <v>175.32</v>
      </c>
      <c r="J162" s="162">
        <v>175.32</v>
      </c>
      <c r="K162" s="162">
        <v>2889</v>
      </c>
      <c r="L162" s="162">
        <v>22243.32</v>
      </c>
      <c r="M162" s="162">
        <v>161257.51</v>
      </c>
      <c r="N162" s="162">
        <v>81717.460000000006</v>
      </c>
      <c r="O162" s="162">
        <v>5303.55</v>
      </c>
      <c r="P162" s="161"/>
      <c r="Q162" s="162">
        <v>218940.16</v>
      </c>
      <c r="R162" s="162">
        <v>87025.8</v>
      </c>
      <c r="S162" s="162">
        <v>248598.19</v>
      </c>
      <c r="T162" s="162">
        <v>391731.34</v>
      </c>
      <c r="U162" s="162">
        <v>2768.18</v>
      </c>
      <c r="V162" s="162">
        <v>6834.24</v>
      </c>
      <c r="W162" s="162">
        <v>30804.959999999999</v>
      </c>
      <c r="X162" s="162">
        <v>37588.32</v>
      </c>
      <c r="Y162" s="162">
        <v>47.46</v>
      </c>
      <c r="Z162" s="162">
        <v>4993.72</v>
      </c>
      <c r="AA162" s="162">
        <v>100.72</v>
      </c>
      <c r="AB162" s="162">
        <v>376090.68</v>
      </c>
      <c r="AC162" s="162">
        <v>123239.16</v>
      </c>
      <c r="AD162" s="162">
        <v>35812.629999999997</v>
      </c>
      <c r="AE162" s="161"/>
      <c r="AF162" s="162">
        <v>4392</v>
      </c>
      <c r="AG162" s="161"/>
    </row>
    <row r="163" spans="1:33">
      <c r="A163" s="160" t="s">
        <v>179</v>
      </c>
      <c r="B163" s="163"/>
      <c r="C163" s="163"/>
      <c r="D163" s="161"/>
      <c r="E163" s="161"/>
      <c r="F163" s="161"/>
      <c r="G163" s="162">
        <v>9851.52</v>
      </c>
      <c r="H163" s="161"/>
      <c r="I163" s="161"/>
      <c r="J163" s="161"/>
      <c r="K163" s="161"/>
      <c r="L163" s="161"/>
      <c r="M163" s="161"/>
      <c r="N163" s="161"/>
      <c r="O163" s="161"/>
      <c r="P163" s="162">
        <v>44088.89</v>
      </c>
      <c r="Q163" s="162">
        <v>703.68</v>
      </c>
      <c r="R163" s="161"/>
      <c r="S163" s="161"/>
      <c r="T163" s="161"/>
      <c r="U163" s="161"/>
      <c r="V163" s="161"/>
      <c r="W163" s="161"/>
      <c r="X163" s="161"/>
      <c r="Y163" s="161"/>
      <c r="Z163" s="162">
        <v>19993.439999999999</v>
      </c>
      <c r="AA163" s="161"/>
      <c r="AB163" s="162">
        <v>11232.84</v>
      </c>
      <c r="AC163" s="162">
        <v>106913.88</v>
      </c>
      <c r="AD163" s="162">
        <v>11373</v>
      </c>
      <c r="AE163" s="162">
        <v>32717.16</v>
      </c>
      <c r="AF163" s="161"/>
      <c r="AG163" s="162">
        <v>256.56</v>
      </c>
    </row>
    <row r="164" spans="1:33">
      <c r="A164" s="160" t="s">
        <v>545</v>
      </c>
      <c r="B164" s="161"/>
      <c r="C164" s="162">
        <v>102.23</v>
      </c>
      <c r="D164" s="162">
        <v>788.77</v>
      </c>
      <c r="E164" s="162">
        <v>1906.38</v>
      </c>
      <c r="F164" s="162">
        <v>17.37</v>
      </c>
      <c r="G164" s="162">
        <v>80.540000000000006</v>
      </c>
      <c r="H164" s="162">
        <v>98.72</v>
      </c>
      <c r="I164" s="161"/>
      <c r="J164" s="162">
        <v>4089.14</v>
      </c>
      <c r="K164" s="162">
        <v>18642.66</v>
      </c>
      <c r="L164" s="162">
        <v>15046.51</v>
      </c>
      <c r="M164" s="162">
        <v>86.74</v>
      </c>
      <c r="N164" s="161"/>
      <c r="O164" s="162">
        <v>235.44</v>
      </c>
      <c r="P164" s="161"/>
      <c r="Q164" s="162">
        <v>13390.11</v>
      </c>
      <c r="R164" s="162">
        <v>21591.71</v>
      </c>
      <c r="S164" s="162">
        <v>4781.05</v>
      </c>
      <c r="T164" s="162">
        <v>356.26</v>
      </c>
      <c r="U164" s="162">
        <v>440.4</v>
      </c>
      <c r="V164" s="161"/>
      <c r="W164" s="162">
        <v>1356.06</v>
      </c>
      <c r="X164" s="162">
        <v>604.09</v>
      </c>
      <c r="Y164" s="162">
        <v>12805.25</v>
      </c>
      <c r="Z164" s="161"/>
      <c r="AA164" s="161"/>
      <c r="AB164" s="162">
        <v>28.22</v>
      </c>
      <c r="AC164" s="162">
        <v>920.07</v>
      </c>
      <c r="AD164" s="162">
        <v>26538.25</v>
      </c>
      <c r="AE164" s="162">
        <v>59116.66</v>
      </c>
      <c r="AF164" s="162">
        <v>8562.69</v>
      </c>
      <c r="AG164" s="161"/>
    </row>
    <row r="165" spans="1:33">
      <c r="A165" s="160" t="s">
        <v>128</v>
      </c>
      <c r="B165" s="163"/>
      <c r="C165" s="162">
        <v>2298.0700000000002</v>
      </c>
      <c r="D165" s="163"/>
      <c r="E165" s="161"/>
      <c r="F165" s="161"/>
      <c r="G165" s="163"/>
      <c r="H165" s="161"/>
      <c r="I165" s="162">
        <v>917.52</v>
      </c>
      <c r="J165" s="161"/>
      <c r="K165" s="161"/>
      <c r="L165" s="162">
        <v>196543.89</v>
      </c>
      <c r="M165" s="162">
        <v>113073.36</v>
      </c>
      <c r="N165" s="162">
        <v>225930.79</v>
      </c>
      <c r="O165" s="162">
        <v>380.88</v>
      </c>
      <c r="P165" s="161"/>
      <c r="Q165" s="162">
        <v>1864.08</v>
      </c>
      <c r="R165" s="162">
        <v>2582.91</v>
      </c>
      <c r="S165" s="161"/>
      <c r="T165" s="162">
        <v>357054.71999999997</v>
      </c>
      <c r="U165" s="161"/>
      <c r="V165" s="161"/>
      <c r="W165" s="161"/>
      <c r="X165" s="161"/>
      <c r="Y165" s="161"/>
      <c r="Z165" s="161"/>
      <c r="AA165" s="161"/>
      <c r="AB165" s="161"/>
      <c r="AC165" s="162">
        <v>76868.039999999994</v>
      </c>
      <c r="AD165" s="162">
        <v>83985</v>
      </c>
      <c r="AE165" s="162">
        <v>445.32</v>
      </c>
      <c r="AF165" s="162">
        <v>494.88</v>
      </c>
      <c r="AG165" s="162">
        <v>1717.49</v>
      </c>
    </row>
    <row r="166" spans="1:33">
      <c r="A166" s="160" t="s">
        <v>105</v>
      </c>
      <c r="B166" s="163"/>
      <c r="C166" s="161"/>
      <c r="D166" s="161"/>
      <c r="E166" s="162">
        <v>112.64</v>
      </c>
      <c r="F166" s="161"/>
      <c r="G166" s="161"/>
      <c r="H166" s="161"/>
      <c r="I166" s="161"/>
      <c r="J166" s="161"/>
      <c r="K166" s="161"/>
      <c r="L166" s="161"/>
      <c r="M166" s="161"/>
      <c r="N166" s="161"/>
      <c r="O166" s="161"/>
      <c r="P166" s="161"/>
      <c r="Q166" s="162">
        <v>0</v>
      </c>
      <c r="R166" s="162">
        <v>2703.36</v>
      </c>
      <c r="S166" s="162">
        <v>9123.84</v>
      </c>
      <c r="T166" s="162">
        <v>62913.4</v>
      </c>
      <c r="U166" s="162">
        <v>253.44</v>
      </c>
      <c r="V166" s="161"/>
      <c r="W166" s="162">
        <v>0</v>
      </c>
      <c r="X166" s="161"/>
      <c r="Y166" s="161"/>
      <c r="Z166" s="162">
        <v>2534.4</v>
      </c>
      <c r="AA166" s="161"/>
      <c r="AB166" s="161"/>
      <c r="AC166" s="161"/>
      <c r="AD166" s="162">
        <v>95856.639999999999</v>
      </c>
      <c r="AE166" s="162">
        <v>2224.64</v>
      </c>
      <c r="AF166" s="162">
        <v>337.92</v>
      </c>
      <c r="AG166" s="162">
        <v>112.64</v>
      </c>
    </row>
    <row r="167" spans="1:33">
      <c r="A167" s="160" t="s">
        <v>104</v>
      </c>
      <c r="B167" s="163"/>
      <c r="C167" s="164">
        <v>859.2</v>
      </c>
      <c r="D167" s="162">
        <v>41928.300000000003</v>
      </c>
      <c r="E167" s="162">
        <v>4038.55</v>
      </c>
      <c r="F167" s="162">
        <v>2483.4</v>
      </c>
      <c r="G167" s="161"/>
      <c r="H167" s="161"/>
      <c r="I167" s="162">
        <v>31767.05</v>
      </c>
      <c r="J167" s="162">
        <v>3183.6</v>
      </c>
      <c r="K167" s="162">
        <v>1675.2</v>
      </c>
      <c r="L167" s="161"/>
      <c r="M167" s="161"/>
      <c r="N167" s="161"/>
      <c r="O167" s="161"/>
      <c r="P167" s="162">
        <v>54203.7</v>
      </c>
      <c r="Q167" s="162">
        <v>1266</v>
      </c>
      <c r="R167" s="161"/>
      <c r="S167" s="161"/>
      <c r="T167" s="162">
        <v>567</v>
      </c>
      <c r="U167" s="161"/>
      <c r="V167" s="161"/>
      <c r="W167" s="162">
        <v>767.4</v>
      </c>
      <c r="X167" s="161"/>
      <c r="Y167" s="162">
        <v>28336.05</v>
      </c>
      <c r="Z167" s="162">
        <v>1925.5</v>
      </c>
      <c r="AA167" s="161"/>
      <c r="AB167" s="162">
        <v>12980.25</v>
      </c>
      <c r="AC167" s="162">
        <v>15859.1</v>
      </c>
      <c r="AD167" s="162">
        <v>14898.75</v>
      </c>
      <c r="AE167" s="162">
        <v>6804</v>
      </c>
      <c r="AF167" s="162">
        <v>137.4</v>
      </c>
      <c r="AG167" s="161"/>
    </row>
    <row r="168" spans="1:33">
      <c r="A168" s="160" t="s">
        <v>199</v>
      </c>
      <c r="B168" s="161"/>
      <c r="C168" s="161"/>
      <c r="D168" s="161"/>
      <c r="E168" s="161"/>
      <c r="F168" s="162">
        <v>289.92</v>
      </c>
      <c r="G168" s="162">
        <v>87376.63</v>
      </c>
      <c r="H168" s="162">
        <v>6473.14</v>
      </c>
      <c r="I168" s="162">
        <v>3341.05</v>
      </c>
      <c r="J168" s="161"/>
      <c r="K168" s="161"/>
      <c r="L168" s="161"/>
      <c r="M168" s="161"/>
      <c r="N168" s="162">
        <v>62417.91</v>
      </c>
      <c r="O168" s="162">
        <v>39860.61</v>
      </c>
      <c r="P168" s="161"/>
      <c r="Q168" s="161"/>
      <c r="R168" s="161"/>
      <c r="S168" s="162">
        <v>511.78</v>
      </c>
      <c r="T168" s="162">
        <v>257427.04</v>
      </c>
      <c r="U168" s="162">
        <v>153.4</v>
      </c>
      <c r="V168" s="161"/>
      <c r="W168" s="161"/>
      <c r="X168" s="161"/>
      <c r="Y168" s="161"/>
      <c r="Z168" s="161"/>
      <c r="AA168" s="161"/>
      <c r="AB168" s="161"/>
      <c r="AC168" s="162">
        <v>38.81</v>
      </c>
      <c r="AD168" s="162">
        <v>143782.01</v>
      </c>
      <c r="AE168" s="162">
        <v>10792.52</v>
      </c>
      <c r="AF168" s="161"/>
      <c r="AG168" s="161"/>
    </row>
    <row r="169" spans="1:33">
      <c r="A169" s="160" t="s">
        <v>518</v>
      </c>
      <c r="B169" s="163"/>
      <c r="C169" s="163"/>
      <c r="D169" s="161"/>
      <c r="E169" s="161"/>
      <c r="F169" s="161"/>
      <c r="G169" s="161"/>
      <c r="H169" s="161"/>
      <c r="I169" s="161"/>
      <c r="J169" s="162">
        <v>1691.76</v>
      </c>
      <c r="K169" s="163"/>
      <c r="L169" s="162">
        <v>34227.360000000001</v>
      </c>
      <c r="M169" s="162">
        <v>60166.11</v>
      </c>
      <c r="N169" s="162">
        <v>935.76</v>
      </c>
      <c r="O169" s="162">
        <v>2123.4</v>
      </c>
      <c r="P169" s="162">
        <v>5823.36</v>
      </c>
      <c r="Q169" s="162">
        <v>30898.26</v>
      </c>
      <c r="R169" s="162">
        <v>2105.58</v>
      </c>
      <c r="S169" s="162">
        <v>17060.400000000001</v>
      </c>
      <c r="T169" s="162">
        <v>611.88</v>
      </c>
      <c r="U169" s="161"/>
      <c r="V169" s="161"/>
      <c r="W169" s="162">
        <v>467.88</v>
      </c>
      <c r="X169" s="161"/>
      <c r="Y169" s="161"/>
      <c r="Z169" s="161"/>
      <c r="AA169" s="162">
        <v>187.05</v>
      </c>
      <c r="AB169" s="162">
        <v>32517.66</v>
      </c>
      <c r="AC169" s="161"/>
      <c r="AD169" s="162">
        <v>8951.7199999999993</v>
      </c>
      <c r="AE169" s="161"/>
      <c r="AF169" s="162">
        <v>42663.42</v>
      </c>
      <c r="AG169" s="161"/>
    </row>
    <row r="170" spans="1:33">
      <c r="A170" s="160" t="s">
        <v>533</v>
      </c>
      <c r="B170" s="163"/>
      <c r="C170" s="161"/>
      <c r="D170" s="162">
        <v>17433.57</v>
      </c>
      <c r="E170" s="161"/>
      <c r="F170" s="162">
        <v>26528.25</v>
      </c>
      <c r="G170" s="162">
        <v>48142.29</v>
      </c>
      <c r="H170" s="162">
        <v>58740.36</v>
      </c>
      <c r="I170" s="162">
        <v>36510.25</v>
      </c>
      <c r="J170" s="161"/>
      <c r="K170" s="163"/>
      <c r="L170" s="161"/>
      <c r="M170" s="161"/>
      <c r="N170" s="161"/>
      <c r="O170" s="161"/>
      <c r="P170" s="162">
        <v>78046.92</v>
      </c>
      <c r="Q170" s="162">
        <v>85606.5</v>
      </c>
      <c r="R170" s="161"/>
      <c r="S170" s="161"/>
      <c r="T170" s="161"/>
      <c r="U170" s="161"/>
      <c r="V170" s="161"/>
      <c r="W170" s="161"/>
      <c r="X170" s="162">
        <v>647.28</v>
      </c>
      <c r="Y170" s="161"/>
      <c r="Z170" s="161"/>
      <c r="AA170" s="161"/>
      <c r="AB170" s="161"/>
      <c r="AC170" s="161"/>
      <c r="AD170" s="162">
        <v>70094.22</v>
      </c>
      <c r="AE170" s="162">
        <v>27342</v>
      </c>
      <c r="AF170" s="161"/>
      <c r="AG170" s="161"/>
    </row>
    <row r="171" spans="1:33">
      <c r="A171" s="160" t="s">
        <v>544</v>
      </c>
      <c r="B171" s="163"/>
      <c r="C171" s="161"/>
      <c r="D171" s="161"/>
      <c r="E171" s="161"/>
      <c r="F171" s="162">
        <v>13317.24</v>
      </c>
      <c r="G171" s="161"/>
      <c r="H171" s="161"/>
      <c r="I171" s="162">
        <v>23843.94</v>
      </c>
      <c r="J171" s="161"/>
      <c r="K171" s="161"/>
      <c r="L171" s="161"/>
      <c r="M171" s="162">
        <v>3555</v>
      </c>
      <c r="N171" s="161"/>
      <c r="O171" s="161"/>
      <c r="P171" s="161"/>
      <c r="Q171" s="162">
        <v>414.36</v>
      </c>
      <c r="R171" s="162">
        <v>33724.879999999997</v>
      </c>
      <c r="S171" s="162">
        <v>789.12</v>
      </c>
      <c r="T171" s="161"/>
      <c r="U171" s="162">
        <v>3857.04</v>
      </c>
      <c r="V171" s="161"/>
      <c r="W171" s="161"/>
      <c r="X171" s="162">
        <v>18230.080000000002</v>
      </c>
      <c r="Y171" s="162">
        <v>155.88</v>
      </c>
      <c r="Z171" s="162">
        <v>318</v>
      </c>
      <c r="AA171" s="161"/>
      <c r="AB171" s="162">
        <v>116.88</v>
      </c>
      <c r="AC171" s="161"/>
      <c r="AD171" s="161"/>
      <c r="AE171" s="161"/>
      <c r="AF171" s="162">
        <v>584.4</v>
      </c>
      <c r="AG171" s="162">
        <v>16646.28</v>
      </c>
    </row>
    <row r="172" spans="1:33">
      <c r="A172" s="160" t="s">
        <v>204</v>
      </c>
      <c r="B172" s="163"/>
      <c r="C172" s="162">
        <v>3093.44</v>
      </c>
      <c r="D172" s="162">
        <v>21.12</v>
      </c>
      <c r="E172" s="162">
        <v>192.35</v>
      </c>
      <c r="F172" s="162">
        <v>44384.22</v>
      </c>
      <c r="G172" s="162">
        <v>15.88</v>
      </c>
      <c r="H172" s="162">
        <v>573.55999999999995</v>
      </c>
      <c r="I172" s="163"/>
      <c r="J172" s="162">
        <v>74.06</v>
      </c>
      <c r="K172" s="162">
        <v>47872.61</v>
      </c>
      <c r="L172" s="162">
        <v>370.02</v>
      </c>
      <c r="M172" s="162">
        <v>206.11</v>
      </c>
      <c r="N172" s="161"/>
      <c r="O172" s="161"/>
      <c r="P172" s="163"/>
      <c r="Q172" s="162">
        <v>14233.92</v>
      </c>
      <c r="R172" s="162">
        <v>18929.2</v>
      </c>
      <c r="S172" s="161"/>
      <c r="T172" s="162">
        <v>45086.48</v>
      </c>
      <c r="U172" s="161"/>
      <c r="V172" s="161"/>
      <c r="W172" s="161"/>
      <c r="X172" s="161"/>
      <c r="Y172" s="161"/>
      <c r="Z172" s="162">
        <v>28800.69</v>
      </c>
      <c r="AA172" s="162">
        <v>217.82</v>
      </c>
      <c r="AB172" s="162">
        <v>1438.6</v>
      </c>
      <c r="AC172" s="162">
        <v>8458.86</v>
      </c>
      <c r="AD172" s="162">
        <v>182.43</v>
      </c>
      <c r="AE172" s="162">
        <v>746.76</v>
      </c>
      <c r="AF172" s="162">
        <v>43284.45</v>
      </c>
      <c r="AG172" s="161"/>
    </row>
    <row r="173" spans="1:33">
      <c r="A173" s="160" t="s">
        <v>135</v>
      </c>
      <c r="B173" s="161"/>
      <c r="C173" s="161"/>
      <c r="D173" s="162">
        <v>792.96</v>
      </c>
      <c r="E173" s="161"/>
      <c r="F173" s="161"/>
      <c r="G173" s="161"/>
      <c r="H173" s="161"/>
      <c r="I173" s="161"/>
      <c r="J173" s="161"/>
      <c r="K173" s="161"/>
      <c r="L173" s="162">
        <v>11726.88</v>
      </c>
      <c r="M173" s="161"/>
      <c r="N173" s="162">
        <v>300.72000000000003</v>
      </c>
      <c r="O173" s="161"/>
      <c r="P173" s="162">
        <v>417.12</v>
      </c>
      <c r="Q173" s="161"/>
      <c r="R173" s="162">
        <v>39513.480000000003</v>
      </c>
      <c r="S173" s="162">
        <v>22073.52</v>
      </c>
      <c r="T173" s="162">
        <v>24137.279999999999</v>
      </c>
      <c r="U173" s="162">
        <v>2835.84</v>
      </c>
      <c r="V173" s="161"/>
      <c r="W173" s="162">
        <v>105.84</v>
      </c>
      <c r="X173" s="162">
        <v>454.8</v>
      </c>
      <c r="Y173" s="161"/>
      <c r="Z173" s="161"/>
      <c r="AA173" s="161"/>
      <c r="AB173" s="161"/>
      <c r="AC173" s="162">
        <v>311.04000000000002</v>
      </c>
      <c r="AD173" s="161"/>
      <c r="AE173" s="162">
        <v>31234.2</v>
      </c>
      <c r="AF173" s="162">
        <v>226.8</v>
      </c>
      <c r="AG173" s="162">
        <v>369.36</v>
      </c>
    </row>
    <row r="174" spans="1:33">
      <c r="A174" s="160" t="s">
        <v>54</v>
      </c>
      <c r="B174" s="161"/>
      <c r="C174" s="161"/>
      <c r="D174" s="162">
        <v>24802.99</v>
      </c>
      <c r="E174" s="161"/>
      <c r="F174" s="162">
        <v>26993.200000000001</v>
      </c>
      <c r="G174" s="162">
        <v>635739.15</v>
      </c>
      <c r="H174" s="162">
        <v>182919.56</v>
      </c>
      <c r="I174" s="162">
        <v>136693.32</v>
      </c>
      <c r="J174" s="162">
        <v>4664.3100000000004</v>
      </c>
      <c r="K174" s="161"/>
      <c r="L174" s="162">
        <v>45426</v>
      </c>
      <c r="M174" s="162">
        <v>478166.64</v>
      </c>
      <c r="N174" s="162">
        <v>683940.48</v>
      </c>
      <c r="O174" s="162">
        <v>29949.78</v>
      </c>
      <c r="P174" s="162">
        <v>2864.05</v>
      </c>
      <c r="Q174" s="162">
        <v>11169.89</v>
      </c>
      <c r="R174" s="162">
        <v>2170.56</v>
      </c>
      <c r="S174" s="162">
        <v>38636.480000000003</v>
      </c>
      <c r="T174" s="161"/>
      <c r="U174" s="161"/>
      <c r="V174" s="162">
        <v>202675.20000000001</v>
      </c>
      <c r="W174" s="162">
        <v>22384.799999999999</v>
      </c>
      <c r="X174" s="162">
        <v>357178.3</v>
      </c>
      <c r="Y174" s="162">
        <v>11666.76</v>
      </c>
      <c r="Z174" s="161"/>
      <c r="AA174" s="162">
        <v>169388.1</v>
      </c>
      <c r="AB174" s="162">
        <v>10506.07</v>
      </c>
      <c r="AC174" s="161"/>
      <c r="AD174" s="161"/>
      <c r="AE174" s="161"/>
      <c r="AF174" s="161"/>
      <c r="AG174" s="162">
        <v>415550.16</v>
      </c>
    </row>
    <row r="175" spans="1:33">
      <c r="A175" s="160" t="s">
        <v>94</v>
      </c>
      <c r="B175" s="163"/>
      <c r="C175" s="164">
        <v>525.52</v>
      </c>
      <c r="D175" s="161"/>
      <c r="E175" s="161"/>
      <c r="F175" s="163"/>
      <c r="G175" s="162">
        <v>60763.87</v>
      </c>
      <c r="H175" s="163"/>
      <c r="I175" s="163"/>
      <c r="J175" s="162">
        <v>41207.49</v>
      </c>
      <c r="K175" s="163"/>
      <c r="L175" s="164">
        <v>269.33</v>
      </c>
      <c r="M175" s="162">
        <v>919.33</v>
      </c>
      <c r="N175" s="162">
        <v>111475</v>
      </c>
      <c r="O175" s="162">
        <v>2370</v>
      </c>
      <c r="P175" s="163"/>
      <c r="Q175" s="161"/>
      <c r="R175" s="163"/>
      <c r="S175" s="162">
        <v>11311.86</v>
      </c>
      <c r="T175" s="162">
        <v>127556.54</v>
      </c>
      <c r="U175" s="162">
        <v>86906.14</v>
      </c>
      <c r="V175" s="161"/>
      <c r="W175" s="161"/>
      <c r="X175" s="161"/>
      <c r="Y175" s="161"/>
      <c r="Z175" s="161"/>
      <c r="AA175" s="161"/>
      <c r="AB175" s="161"/>
      <c r="AC175" s="161"/>
      <c r="AD175" s="162">
        <v>1158.6600000000001</v>
      </c>
      <c r="AE175" s="161"/>
      <c r="AF175" s="161"/>
      <c r="AG175" s="161"/>
    </row>
    <row r="176" spans="1:33">
      <c r="A176" s="160" t="s">
        <v>726</v>
      </c>
      <c r="B176" s="161"/>
      <c r="C176" s="162">
        <v>850.68</v>
      </c>
      <c r="D176" s="162">
        <v>83513.789999999994</v>
      </c>
      <c r="E176" s="162">
        <v>3404.16</v>
      </c>
      <c r="F176" s="162">
        <v>656.76</v>
      </c>
      <c r="G176" s="162">
        <v>789.72</v>
      </c>
      <c r="H176" s="161"/>
      <c r="I176" s="161"/>
      <c r="J176" s="161"/>
      <c r="K176" s="162">
        <v>208.92</v>
      </c>
      <c r="L176" s="161"/>
      <c r="M176" s="162">
        <v>201635.06</v>
      </c>
      <c r="N176" s="162">
        <v>5174.17</v>
      </c>
      <c r="O176" s="162">
        <v>1496.3</v>
      </c>
      <c r="P176" s="162">
        <v>409.19</v>
      </c>
      <c r="Q176" s="162">
        <v>3929.74</v>
      </c>
      <c r="R176" s="161"/>
      <c r="S176" s="162">
        <v>42289.06</v>
      </c>
      <c r="T176" s="162">
        <v>764.88</v>
      </c>
      <c r="U176" s="162">
        <v>656.76</v>
      </c>
      <c r="V176" s="162">
        <v>41518.68</v>
      </c>
      <c r="W176" s="161"/>
      <c r="X176" s="162">
        <v>201.48</v>
      </c>
      <c r="Y176" s="161"/>
      <c r="Z176" s="162">
        <v>351.38</v>
      </c>
      <c r="AA176" s="161"/>
      <c r="AB176" s="161"/>
      <c r="AC176" s="161"/>
      <c r="AD176" s="162">
        <v>723.96</v>
      </c>
      <c r="AE176" s="161"/>
      <c r="AF176" s="161"/>
      <c r="AG176" s="162">
        <v>69.66</v>
      </c>
    </row>
    <row r="177" spans="1:33">
      <c r="A177" s="160" t="s">
        <v>49</v>
      </c>
      <c r="B177" s="163"/>
      <c r="C177" s="162">
        <v>69549.240000000005</v>
      </c>
      <c r="D177" s="161"/>
      <c r="E177" s="162">
        <v>49875.28</v>
      </c>
      <c r="F177" s="162">
        <v>45880.24</v>
      </c>
      <c r="G177" s="162">
        <v>181</v>
      </c>
      <c r="H177" s="162">
        <v>35770.46</v>
      </c>
      <c r="I177" s="162">
        <v>55235.6</v>
      </c>
      <c r="J177" s="162">
        <v>100071.64</v>
      </c>
      <c r="K177" s="161"/>
      <c r="L177" s="162">
        <v>11341.28</v>
      </c>
      <c r="M177" s="162">
        <v>14401.32</v>
      </c>
      <c r="N177" s="162">
        <v>8517.6</v>
      </c>
      <c r="O177" s="162">
        <v>67541.36</v>
      </c>
      <c r="P177" s="162">
        <v>34171.199999999997</v>
      </c>
      <c r="Q177" s="162">
        <v>49262.84</v>
      </c>
      <c r="R177" s="162">
        <v>33321.5</v>
      </c>
      <c r="S177" s="162">
        <v>49515.040000000001</v>
      </c>
      <c r="T177" s="162">
        <v>341.64</v>
      </c>
      <c r="U177" s="162">
        <v>132956</v>
      </c>
      <c r="V177" s="162">
        <v>68037.119999999995</v>
      </c>
      <c r="W177" s="162">
        <v>53697.599999999999</v>
      </c>
      <c r="X177" s="162">
        <v>13024.64</v>
      </c>
      <c r="Y177" s="163"/>
      <c r="Z177" s="162">
        <v>8101.92</v>
      </c>
      <c r="AA177" s="163"/>
      <c r="AB177" s="162">
        <v>5125.12</v>
      </c>
      <c r="AC177" s="162">
        <v>163419.48000000001</v>
      </c>
      <c r="AD177" s="162">
        <v>78226.240000000005</v>
      </c>
      <c r="AE177" s="162">
        <v>59905.440000000002</v>
      </c>
      <c r="AF177" s="162">
        <v>66344.42</v>
      </c>
      <c r="AG177" s="162">
        <v>8934.6200000000008</v>
      </c>
    </row>
    <row r="178" spans="1:33">
      <c r="A178" s="160" t="s">
        <v>639</v>
      </c>
      <c r="B178" s="163"/>
      <c r="C178" s="162">
        <v>17712</v>
      </c>
      <c r="D178" s="162">
        <v>7471.32</v>
      </c>
      <c r="E178" s="162">
        <v>35771.4</v>
      </c>
      <c r="F178" s="164">
        <v>188.64</v>
      </c>
      <c r="G178" s="162">
        <v>17712</v>
      </c>
      <c r="H178" s="162">
        <v>1061.43</v>
      </c>
      <c r="I178" s="164">
        <v>7.54</v>
      </c>
      <c r="J178" s="162">
        <v>35923.01</v>
      </c>
      <c r="K178" s="162">
        <v>71335.56</v>
      </c>
      <c r="L178" s="162">
        <v>9448.77</v>
      </c>
      <c r="M178" s="162">
        <v>61402.85</v>
      </c>
      <c r="N178" s="164">
        <v>119.88</v>
      </c>
      <c r="O178" s="162">
        <v>94004.52</v>
      </c>
      <c r="P178" s="163"/>
      <c r="Q178" s="163"/>
      <c r="R178" s="164">
        <v>354.24</v>
      </c>
      <c r="S178" s="162">
        <v>105.84</v>
      </c>
      <c r="T178" s="162">
        <v>11437.44</v>
      </c>
      <c r="U178" s="162">
        <v>89704.37</v>
      </c>
      <c r="V178" s="162">
        <v>107745.99</v>
      </c>
      <c r="W178" s="162">
        <v>7833.98</v>
      </c>
      <c r="X178" s="162">
        <v>20426.28</v>
      </c>
      <c r="Y178" s="164">
        <v>393.81</v>
      </c>
      <c r="Z178" s="163"/>
      <c r="AA178" s="163"/>
      <c r="AB178" s="163"/>
      <c r="AC178" s="163"/>
      <c r="AD178" s="161"/>
      <c r="AE178" s="162">
        <v>1096.8</v>
      </c>
      <c r="AF178" s="162">
        <v>441803.73</v>
      </c>
      <c r="AG178" s="162">
        <v>1672.8</v>
      </c>
    </row>
    <row r="179" spans="1:33">
      <c r="A179" s="160" t="s">
        <v>101</v>
      </c>
      <c r="B179" s="161"/>
      <c r="C179" s="161"/>
      <c r="D179" s="161"/>
      <c r="E179" s="161"/>
      <c r="F179" s="162">
        <v>335.76</v>
      </c>
      <c r="G179" s="161"/>
      <c r="H179" s="161"/>
      <c r="I179" s="161"/>
      <c r="J179" s="161"/>
      <c r="K179" s="161"/>
      <c r="L179" s="161"/>
      <c r="M179" s="161"/>
      <c r="N179" s="161"/>
      <c r="O179" s="162">
        <v>11232</v>
      </c>
      <c r="P179" s="161"/>
      <c r="Q179" s="161"/>
      <c r="R179" s="161"/>
      <c r="S179" s="162">
        <v>72850.320000000007</v>
      </c>
      <c r="T179" s="162">
        <v>37741.18</v>
      </c>
      <c r="U179" s="162">
        <v>84</v>
      </c>
      <c r="V179" s="162">
        <v>19683.240000000002</v>
      </c>
      <c r="W179" s="162">
        <v>444</v>
      </c>
      <c r="X179" s="162">
        <v>288</v>
      </c>
      <c r="Y179" s="161"/>
      <c r="Z179" s="162">
        <v>576</v>
      </c>
      <c r="AA179" s="161"/>
      <c r="AB179" s="161"/>
      <c r="AC179" s="161"/>
      <c r="AD179" s="162">
        <v>51558.94</v>
      </c>
      <c r="AE179" s="162">
        <v>39964.6</v>
      </c>
      <c r="AF179" s="161"/>
      <c r="AG179" s="162">
        <v>214.44</v>
      </c>
    </row>
    <row r="180" spans="1:33">
      <c r="A180" s="165" t="s">
        <v>878</v>
      </c>
      <c r="B180" s="166">
        <v>138754878.13999999</v>
      </c>
      <c r="C180" s="166">
        <v>3111336.88</v>
      </c>
      <c r="D180" s="166">
        <v>2754133.67</v>
      </c>
      <c r="E180" s="166">
        <v>3782286</v>
      </c>
      <c r="F180" s="166">
        <v>5989662.4199999999</v>
      </c>
      <c r="G180" s="166">
        <v>4171514.42</v>
      </c>
      <c r="H180" s="166">
        <v>2774073.87</v>
      </c>
      <c r="I180" s="166">
        <v>3831397.15</v>
      </c>
      <c r="J180" s="166">
        <v>5074294.0199999996</v>
      </c>
      <c r="K180" s="166">
        <v>6995243.54</v>
      </c>
      <c r="L180" s="166">
        <v>4558513.08</v>
      </c>
      <c r="M180" s="166">
        <v>5178540.75</v>
      </c>
      <c r="N180" s="166">
        <v>5114206.0599999996</v>
      </c>
      <c r="O180" s="166">
        <v>1900104.19</v>
      </c>
      <c r="P180" s="166">
        <v>2421408.2400000002</v>
      </c>
      <c r="Q180" s="166">
        <v>6199300.9800000004</v>
      </c>
      <c r="R180" s="166">
        <v>8174097.6299999999</v>
      </c>
      <c r="S180" s="166">
        <v>6068207.8200000003</v>
      </c>
      <c r="T180" s="166">
        <v>3923228.1</v>
      </c>
      <c r="U180" s="166">
        <v>4939615.49</v>
      </c>
      <c r="V180" s="166">
        <v>3428628.29</v>
      </c>
      <c r="W180" s="166">
        <v>5675545.9400000004</v>
      </c>
      <c r="X180" s="166">
        <v>8356060.9900000002</v>
      </c>
      <c r="Y180" s="166">
        <v>7530419.6299999999</v>
      </c>
      <c r="Z180" s="166">
        <v>3195709.94</v>
      </c>
      <c r="AA180" s="166">
        <v>240579.52</v>
      </c>
      <c r="AB180" s="166">
        <v>2410811.9</v>
      </c>
      <c r="AC180" s="166">
        <v>4158316.03</v>
      </c>
      <c r="AD180" s="166">
        <v>5458274.1100000003</v>
      </c>
      <c r="AE180" s="166">
        <v>5118894.6399999997</v>
      </c>
      <c r="AF180" s="166">
        <v>4332344.8499999996</v>
      </c>
      <c r="AG180" s="166">
        <v>1888127.99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K996"/>
  <sheetViews>
    <sheetView workbookViewId="0"/>
  </sheetViews>
  <sheetFormatPr defaultColWidth="12.6640625" defaultRowHeight="15.75" customHeight="1"/>
  <cols>
    <col min="1" max="1" width="12.33203125" customWidth="1"/>
    <col min="2" max="2" width="24.21875" customWidth="1"/>
    <col min="3" max="3" width="18.44140625" customWidth="1"/>
    <col min="4" max="4" width="22.44140625" customWidth="1"/>
    <col min="5" max="5" width="20.109375" customWidth="1"/>
    <col min="6" max="6" width="10.44140625" customWidth="1"/>
    <col min="7" max="7" width="14.33203125" customWidth="1"/>
    <col min="8" max="8" width="9.33203125" customWidth="1"/>
    <col min="9" max="9" width="19.109375" customWidth="1"/>
    <col min="10" max="10" width="22.77734375" customWidth="1"/>
    <col min="11" max="11" width="23.77734375" customWidth="1"/>
    <col min="12" max="12" width="11.77734375" customWidth="1"/>
    <col min="13" max="13" width="20.88671875" customWidth="1"/>
  </cols>
  <sheetData>
    <row r="1" spans="1:37">
      <c r="A1" s="167" t="s">
        <v>637</v>
      </c>
      <c r="B1" s="167" t="s">
        <v>577</v>
      </c>
      <c r="C1" s="167" t="s">
        <v>581</v>
      </c>
      <c r="D1" s="167" t="s">
        <v>582</v>
      </c>
      <c r="E1" s="167" t="s">
        <v>882</v>
      </c>
      <c r="F1" s="167" t="s">
        <v>883</v>
      </c>
      <c r="G1" s="167" t="s">
        <v>576</v>
      </c>
      <c r="H1" s="167" t="s">
        <v>884</v>
      </c>
      <c r="I1" s="167" t="s">
        <v>885</v>
      </c>
      <c r="J1" s="167" t="s">
        <v>886</v>
      </c>
      <c r="K1" s="167" t="s">
        <v>887</v>
      </c>
      <c r="L1" s="167" t="s">
        <v>888</v>
      </c>
      <c r="M1" s="167" t="s">
        <v>889</v>
      </c>
      <c r="N1" s="167" t="s">
        <v>890</v>
      </c>
      <c r="O1" s="167" t="s">
        <v>891</v>
      </c>
      <c r="P1" s="167" t="s">
        <v>11</v>
      </c>
      <c r="Q1" s="167" t="s">
        <v>892</v>
      </c>
      <c r="R1" s="19"/>
      <c r="S1" s="19"/>
      <c r="T1" s="19"/>
      <c r="U1" s="19"/>
      <c r="V1" s="19"/>
      <c r="W1" s="19"/>
      <c r="X1" s="19"/>
      <c r="Y1" s="19"/>
      <c r="Z1" s="19"/>
      <c r="AA1" s="19"/>
      <c r="AB1" s="19"/>
      <c r="AC1" s="19"/>
      <c r="AD1" s="19"/>
      <c r="AE1" s="19"/>
      <c r="AF1" s="19"/>
      <c r="AG1" s="19"/>
      <c r="AH1" s="19"/>
      <c r="AI1" s="19"/>
      <c r="AJ1" s="19"/>
      <c r="AK1" s="19"/>
    </row>
    <row r="2" spans="1:37">
      <c r="A2" s="19" t="s">
        <v>122</v>
      </c>
      <c r="B2" s="127">
        <v>1913518</v>
      </c>
      <c r="C2" s="17">
        <v>503551</v>
      </c>
      <c r="D2" s="17">
        <v>583978</v>
      </c>
      <c r="E2" s="17">
        <v>0</v>
      </c>
      <c r="F2" s="17">
        <v>114</v>
      </c>
      <c r="G2" s="17">
        <v>8</v>
      </c>
      <c r="H2" s="168" t="s">
        <v>605</v>
      </c>
      <c r="I2" s="127">
        <v>900000</v>
      </c>
      <c r="J2" s="127">
        <v>5000000</v>
      </c>
      <c r="K2" s="169">
        <v>0</v>
      </c>
      <c r="L2" s="168">
        <v>0</v>
      </c>
      <c r="M2" s="170">
        <v>45992</v>
      </c>
      <c r="N2" s="171" t="s">
        <v>893</v>
      </c>
      <c r="O2" s="19" t="s">
        <v>894</v>
      </c>
      <c r="P2" s="19" t="s">
        <v>593</v>
      </c>
      <c r="Q2" s="19" t="s">
        <v>895</v>
      </c>
      <c r="R2" s="19" t="s">
        <v>896</v>
      </c>
      <c r="S2" s="19"/>
      <c r="T2" s="19"/>
      <c r="U2" s="19"/>
      <c r="V2" s="19"/>
      <c r="W2" s="19"/>
      <c r="X2" s="19"/>
      <c r="Y2" s="19"/>
      <c r="Z2" s="19"/>
      <c r="AA2" s="19"/>
      <c r="AB2" s="19"/>
      <c r="AC2" s="19"/>
      <c r="AD2" s="19"/>
      <c r="AE2" s="19"/>
      <c r="AF2" s="19"/>
      <c r="AG2" s="19"/>
      <c r="AH2" s="19"/>
      <c r="AI2" s="19"/>
      <c r="AJ2" s="19"/>
      <c r="AK2" s="19"/>
    </row>
    <row r="3" spans="1:37">
      <c r="A3" s="19" t="s">
        <v>897</v>
      </c>
      <c r="B3" s="127">
        <v>7620230</v>
      </c>
      <c r="C3" s="17">
        <v>3376271</v>
      </c>
      <c r="D3" s="17">
        <v>1340034</v>
      </c>
      <c r="E3" s="17">
        <v>11467</v>
      </c>
      <c r="F3" s="17">
        <v>68</v>
      </c>
      <c r="G3" s="17">
        <v>3</v>
      </c>
      <c r="H3" s="168" t="s">
        <v>605</v>
      </c>
      <c r="I3" s="127">
        <v>1340000</v>
      </c>
      <c r="J3" s="127">
        <v>1500000</v>
      </c>
      <c r="K3" s="169">
        <v>0</v>
      </c>
      <c r="L3" s="168">
        <v>0</v>
      </c>
      <c r="M3" s="19"/>
      <c r="N3" s="171" t="s">
        <v>898</v>
      </c>
      <c r="O3" s="19" t="s">
        <v>899</v>
      </c>
      <c r="P3" s="19" t="s">
        <v>900</v>
      </c>
      <c r="Q3" s="19"/>
      <c r="R3" s="19"/>
      <c r="S3" s="19"/>
      <c r="T3" s="19"/>
      <c r="U3" s="19"/>
      <c r="V3" s="19"/>
      <c r="W3" s="19"/>
      <c r="X3" s="19"/>
      <c r="Y3" s="19"/>
      <c r="Z3" s="19"/>
      <c r="AA3" s="19"/>
      <c r="AB3" s="19"/>
      <c r="AC3" s="19"/>
      <c r="AD3" s="19"/>
      <c r="AE3" s="19"/>
      <c r="AF3" s="19"/>
      <c r="AG3" s="19"/>
      <c r="AH3" s="19"/>
      <c r="AI3" s="19"/>
      <c r="AJ3" s="19"/>
      <c r="AK3" s="19"/>
    </row>
    <row r="4" spans="1:37">
      <c r="A4" s="19" t="s">
        <v>558</v>
      </c>
      <c r="B4" s="127">
        <v>2363451</v>
      </c>
      <c r="C4" s="17">
        <v>884060</v>
      </c>
      <c r="D4" s="17">
        <v>349700</v>
      </c>
      <c r="E4" s="17">
        <v>289814</v>
      </c>
      <c r="F4" s="17">
        <v>80</v>
      </c>
      <c r="G4" s="17">
        <v>15</v>
      </c>
      <c r="H4" s="168" t="s">
        <v>592</v>
      </c>
      <c r="I4" s="127">
        <v>0</v>
      </c>
      <c r="J4" s="127">
        <v>1500000</v>
      </c>
      <c r="K4" s="19" t="s">
        <v>901</v>
      </c>
      <c r="L4" s="168" t="s">
        <v>902</v>
      </c>
      <c r="M4" s="19"/>
      <c r="N4" s="171" t="s">
        <v>903</v>
      </c>
      <c r="O4" s="20" t="e">
        <v>#N/A</v>
      </c>
      <c r="P4" s="19" t="s">
        <v>900</v>
      </c>
      <c r="Q4" s="19"/>
      <c r="R4" s="19" t="s">
        <v>904</v>
      </c>
      <c r="S4" s="19"/>
      <c r="T4" s="19"/>
      <c r="U4" s="19"/>
      <c r="V4" s="19"/>
      <c r="W4" s="19"/>
      <c r="X4" s="19"/>
      <c r="Y4" s="19"/>
      <c r="Z4" s="19"/>
      <c r="AA4" s="19"/>
      <c r="AB4" s="19"/>
      <c r="AC4" s="19"/>
      <c r="AD4" s="19"/>
      <c r="AE4" s="19"/>
      <c r="AF4" s="19"/>
      <c r="AG4" s="19"/>
      <c r="AH4" s="19"/>
      <c r="AI4" s="19"/>
      <c r="AJ4" s="19"/>
      <c r="AK4" s="19"/>
    </row>
    <row r="5" spans="1:37">
      <c r="A5" s="19" t="s">
        <v>47</v>
      </c>
      <c r="B5" s="127">
        <v>3985319</v>
      </c>
      <c r="C5" s="17">
        <v>2805448</v>
      </c>
      <c r="D5" s="17">
        <v>97814</v>
      </c>
      <c r="E5" s="17">
        <v>50</v>
      </c>
      <c r="F5" s="17">
        <v>43</v>
      </c>
      <c r="G5" s="17">
        <v>332</v>
      </c>
      <c r="H5" s="168" t="s">
        <v>592</v>
      </c>
      <c r="I5" s="168"/>
      <c r="J5" s="127">
        <v>1200000</v>
      </c>
      <c r="K5" s="19" t="s">
        <v>905</v>
      </c>
      <c r="L5" s="168">
        <v>1500000</v>
      </c>
      <c r="M5" s="19"/>
      <c r="N5" s="171" t="s">
        <v>906</v>
      </c>
      <c r="O5" s="19" t="s">
        <v>907</v>
      </c>
      <c r="P5" s="19" t="s">
        <v>603</v>
      </c>
      <c r="Q5" s="19" t="s">
        <v>908</v>
      </c>
      <c r="R5" s="172" t="s">
        <v>909</v>
      </c>
      <c r="S5" s="19"/>
      <c r="T5" s="19"/>
      <c r="U5" s="19"/>
      <c r="V5" s="19"/>
      <c r="W5" s="19"/>
      <c r="X5" s="19"/>
      <c r="Y5" s="19"/>
      <c r="Z5" s="19"/>
      <c r="AA5" s="19"/>
      <c r="AB5" s="19"/>
      <c r="AC5" s="19"/>
      <c r="AD5" s="19"/>
      <c r="AE5" s="19"/>
      <c r="AF5" s="19"/>
      <c r="AG5" s="19"/>
      <c r="AH5" s="19"/>
      <c r="AI5" s="19"/>
      <c r="AJ5" s="19"/>
      <c r="AK5" s="19"/>
    </row>
    <row r="6" spans="1:37">
      <c r="A6" s="19" t="s">
        <v>569</v>
      </c>
      <c r="B6" s="127">
        <v>2761642</v>
      </c>
      <c r="C6" s="17">
        <v>1316279</v>
      </c>
      <c r="D6" s="17">
        <v>554393</v>
      </c>
      <c r="E6" s="17">
        <v>18644</v>
      </c>
      <c r="F6" s="17">
        <v>63</v>
      </c>
      <c r="G6" s="17">
        <v>30</v>
      </c>
      <c r="H6" s="168" t="s">
        <v>592</v>
      </c>
      <c r="I6" s="168"/>
      <c r="J6" s="127">
        <v>7000000</v>
      </c>
      <c r="K6" s="168">
        <v>1000000</v>
      </c>
      <c r="L6" s="168">
        <v>1000000</v>
      </c>
      <c r="M6" s="19"/>
      <c r="N6" s="171" t="s">
        <v>893</v>
      </c>
      <c r="O6" s="19" t="s">
        <v>910</v>
      </c>
      <c r="P6" s="19" t="s">
        <v>593</v>
      </c>
      <c r="Q6" s="19"/>
      <c r="R6" s="19" t="s">
        <v>911</v>
      </c>
      <c r="S6" s="19"/>
      <c r="T6" s="19"/>
      <c r="U6" s="19"/>
      <c r="V6" s="19"/>
      <c r="W6" s="19"/>
      <c r="X6" s="19"/>
      <c r="Y6" s="19"/>
      <c r="Z6" s="19"/>
      <c r="AA6" s="19"/>
      <c r="AB6" s="19"/>
      <c r="AC6" s="19"/>
      <c r="AD6" s="19"/>
      <c r="AE6" s="19"/>
      <c r="AF6" s="19"/>
      <c r="AG6" s="19"/>
      <c r="AH6" s="19"/>
      <c r="AI6" s="19"/>
      <c r="AJ6" s="19"/>
      <c r="AK6" s="19"/>
    </row>
    <row r="7" spans="1:37">
      <c r="A7" s="19" t="s">
        <v>214</v>
      </c>
      <c r="B7" s="127">
        <v>451569</v>
      </c>
      <c r="C7" s="17">
        <v>151379</v>
      </c>
      <c r="D7" s="17">
        <v>219868</v>
      </c>
      <c r="E7" s="17">
        <v>230732</v>
      </c>
      <c r="F7" s="17">
        <v>89</v>
      </c>
      <c r="G7" s="17">
        <v>47</v>
      </c>
      <c r="H7" s="19" t="s">
        <v>605</v>
      </c>
      <c r="I7" s="127">
        <v>200000</v>
      </c>
      <c r="J7" s="127">
        <v>0</v>
      </c>
      <c r="K7" s="127">
        <v>0</v>
      </c>
      <c r="L7" s="127">
        <v>0</v>
      </c>
      <c r="M7" s="19"/>
      <c r="N7" s="171" t="s">
        <v>912</v>
      </c>
      <c r="O7" s="19" t="s">
        <v>913</v>
      </c>
      <c r="P7" s="19" t="s">
        <v>588</v>
      </c>
      <c r="Q7" s="19" t="s">
        <v>914</v>
      </c>
      <c r="R7" s="19"/>
      <c r="S7" s="19"/>
      <c r="T7" s="19"/>
      <c r="U7" s="19"/>
      <c r="V7" s="19"/>
      <c r="W7" s="19"/>
      <c r="X7" s="19"/>
      <c r="Y7" s="19"/>
      <c r="Z7" s="19"/>
      <c r="AA7" s="19"/>
      <c r="AB7" s="19"/>
      <c r="AC7" s="19"/>
      <c r="AD7" s="19"/>
      <c r="AE7" s="19"/>
      <c r="AF7" s="19"/>
      <c r="AG7" s="19"/>
      <c r="AH7" s="19"/>
      <c r="AI7" s="19"/>
      <c r="AJ7" s="19"/>
      <c r="AK7" s="19"/>
    </row>
    <row r="8" spans="1:37">
      <c r="A8" s="19" t="s">
        <v>568</v>
      </c>
      <c r="B8" s="127">
        <v>3447454</v>
      </c>
      <c r="C8" s="17">
        <v>1335910</v>
      </c>
      <c r="D8" s="17">
        <v>1119937</v>
      </c>
      <c r="E8" s="17">
        <v>1071999</v>
      </c>
      <c r="F8" s="17">
        <v>77</v>
      </c>
      <c r="G8" s="17">
        <v>9</v>
      </c>
      <c r="H8" s="19" t="s">
        <v>592</v>
      </c>
      <c r="I8" s="168"/>
      <c r="J8" s="127">
        <v>6000000</v>
      </c>
      <c r="K8" s="168">
        <v>400000</v>
      </c>
      <c r="L8" s="168">
        <f>K8</f>
        <v>400000</v>
      </c>
      <c r="M8" s="19"/>
      <c r="N8" s="171" t="s">
        <v>912</v>
      </c>
      <c r="O8" s="19" t="s">
        <v>915</v>
      </c>
      <c r="P8" s="19" t="s">
        <v>588</v>
      </c>
      <c r="Q8" s="19" t="s">
        <v>916</v>
      </c>
      <c r="R8" s="19" t="s">
        <v>917</v>
      </c>
      <c r="S8" s="19"/>
      <c r="T8" s="19"/>
      <c r="U8" s="19"/>
      <c r="V8" s="19"/>
      <c r="W8" s="19"/>
      <c r="X8" s="19"/>
      <c r="Y8" s="19"/>
      <c r="Z8" s="19"/>
      <c r="AA8" s="19"/>
      <c r="AB8" s="19"/>
      <c r="AC8" s="19"/>
      <c r="AD8" s="19"/>
      <c r="AE8" s="19"/>
      <c r="AF8" s="19"/>
      <c r="AG8" s="19"/>
      <c r="AH8" s="19"/>
      <c r="AI8" s="19"/>
      <c r="AJ8" s="19"/>
      <c r="AK8" s="19"/>
    </row>
    <row r="9" spans="1:37">
      <c r="A9" s="173" t="s">
        <v>42</v>
      </c>
      <c r="B9" s="173"/>
      <c r="C9" s="173"/>
      <c r="D9" s="173"/>
      <c r="E9" s="173"/>
      <c r="F9" s="173"/>
      <c r="G9" s="173"/>
      <c r="H9" s="173"/>
      <c r="I9" s="174"/>
      <c r="J9" s="174">
        <v>500000</v>
      </c>
      <c r="K9" s="173"/>
      <c r="L9" s="173"/>
      <c r="M9" s="173"/>
      <c r="N9" s="173"/>
      <c r="O9" s="173"/>
      <c r="P9" s="173"/>
      <c r="Q9" s="173"/>
      <c r="R9" s="173"/>
      <c r="S9" s="173"/>
      <c r="T9" s="173"/>
      <c r="U9" s="173"/>
      <c r="V9" s="173"/>
      <c r="W9" s="173"/>
      <c r="X9" s="173"/>
      <c r="Y9" s="173"/>
      <c r="Z9" s="173"/>
      <c r="AA9" s="173"/>
      <c r="AB9" s="173"/>
      <c r="AC9" s="173"/>
      <c r="AD9" s="173"/>
      <c r="AE9" s="173"/>
      <c r="AF9" s="173"/>
      <c r="AG9" s="173"/>
      <c r="AH9" s="173"/>
      <c r="AI9" s="173"/>
      <c r="AJ9" s="173"/>
      <c r="AK9" s="173"/>
    </row>
    <row r="10" spans="1:37">
      <c r="A10" s="19" t="s">
        <v>523</v>
      </c>
      <c r="B10" s="168">
        <v>325948</v>
      </c>
      <c r="C10" s="175">
        <v>226238</v>
      </c>
      <c r="D10" s="175">
        <v>46974</v>
      </c>
      <c r="E10" s="175">
        <v>125915</v>
      </c>
      <c r="F10" s="19">
        <v>43</v>
      </c>
      <c r="G10" s="19">
        <v>300</v>
      </c>
      <c r="H10" s="19"/>
      <c r="I10" s="168"/>
      <c r="J10" s="168"/>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row>
    <row r="11" spans="1:37">
      <c r="A11" s="19" t="s">
        <v>71</v>
      </c>
      <c r="B11" s="168">
        <v>1481332</v>
      </c>
      <c r="C11" s="175">
        <v>614204</v>
      </c>
      <c r="D11" s="175">
        <v>648905</v>
      </c>
      <c r="E11" s="175">
        <v>67270</v>
      </c>
      <c r="F11" s="19">
        <v>72</v>
      </c>
      <c r="G11" s="19">
        <v>28</v>
      </c>
      <c r="H11" s="19"/>
      <c r="I11" s="168"/>
      <c r="J11" s="168"/>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row>
    <row r="12" spans="1:37">
      <c r="A12" s="19" t="s">
        <v>201</v>
      </c>
      <c r="B12" s="168">
        <v>204485</v>
      </c>
      <c r="C12" s="175">
        <v>22113</v>
      </c>
      <c r="D12" s="175">
        <v>123350</v>
      </c>
      <c r="E12" s="19">
        <v>0</v>
      </c>
      <c r="F12" s="19">
        <v>277</v>
      </c>
      <c r="G12" s="19">
        <v>49</v>
      </c>
      <c r="H12" s="19" t="s">
        <v>605</v>
      </c>
      <c r="J12" s="168">
        <v>41705</v>
      </c>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row>
    <row r="13" spans="1:37">
      <c r="A13" s="19" t="s">
        <v>42</v>
      </c>
      <c r="B13" s="19"/>
      <c r="C13" s="19"/>
      <c r="D13" s="19"/>
      <c r="E13" s="19"/>
      <c r="F13" s="19"/>
      <c r="G13" s="19"/>
      <c r="H13" s="19" t="s">
        <v>592</v>
      </c>
      <c r="J13" s="176">
        <v>700000</v>
      </c>
      <c r="K13" s="177" t="s">
        <v>918</v>
      </c>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row>
    <row r="14" spans="1:37">
      <c r="A14" s="19" t="s">
        <v>49</v>
      </c>
      <c r="B14" s="168">
        <v>1924868</v>
      </c>
      <c r="C14" s="175">
        <v>688731</v>
      </c>
      <c r="D14" s="175">
        <v>305908</v>
      </c>
      <c r="E14" s="175">
        <v>75636</v>
      </c>
      <c r="F14" s="19">
        <v>84</v>
      </c>
      <c r="G14" s="19">
        <v>18</v>
      </c>
      <c r="H14" s="19" t="s">
        <v>592</v>
      </c>
      <c r="I14" s="168"/>
      <c r="J14" s="168">
        <v>100000</v>
      </c>
      <c r="K14" s="19" t="s">
        <v>919</v>
      </c>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row>
    <row r="15" spans="1:37">
      <c r="A15" s="19" t="s">
        <v>920</v>
      </c>
      <c r="B15" s="175">
        <v>2076874</v>
      </c>
      <c r="C15" s="175">
        <v>750757</v>
      </c>
      <c r="D15" s="175">
        <v>38604</v>
      </c>
      <c r="E15" s="19">
        <v>0</v>
      </c>
      <c r="F15" s="19">
        <v>69</v>
      </c>
      <c r="G15" s="19"/>
      <c r="H15" s="19"/>
      <c r="I15" s="168"/>
      <c r="J15" s="168">
        <v>318000</v>
      </c>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row>
    <row r="16" spans="1:37">
      <c r="A16" s="19"/>
      <c r="B16" s="19"/>
      <c r="C16" s="19"/>
      <c r="D16" s="19"/>
      <c r="E16" s="19"/>
      <c r="F16" s="19"/>
      <c r="G16" s="19"/>
      <c r="H16" s="19"/>
      <c r="I16" s="168"/>
      <c r="J16" s="168"/>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row>
    <row r="17" spans="1:37">
      <c r="A17" s="19" t="s">
        <v>921</v>
      </c>
      <c r="B17" s="19"/>
      <c r="C17" s="19"/>
      <c r="D17" s="19"/>
      <c r="E17" s="19"/>
      <c r="F17" s="19"/>
      <c r="G17" s="19"/>
      <c r="H17" s="19"/>
      <c r="I17" s="168"/>
      <c r="J17" s="178">
        <v>1000000</v>
      </c>
      <c r="K17" s="19"/>
      <c r="L17" s="19"/>
      <c r="M17" s="19"/>
      <c r="N17" s="19"/>
      <c r="O17" s="19"/>
      <c r="P17" s="19"/>
      <c r="Q17" s="19" t="s">
        <v>922</v>
      </c>
      <c r="R17" s="19"/>
      <c r="S17" s="19"/>
      <c r="T17" s="19"/>
      <c r="U17" s="19"/>
      <c r="V17" s="19"/>
      <c r="W17" s="19"/>
      <c r="X17" s="19"/>
      <c r="Y17" s="19"/>
      <c r="Z17" s="19"/>
      <c r="AA17" s="19"/>
      <c r="AB17" s="19"/>
      <c r="AC17" s="19"/>
      <c r="AD17" s="19"/>
      <c r="AE17" s="19"/>
      <c r="AF17" s="19"/>
      <c r="AG17" s="19"/>
      <c r="AH17" s="19"/>
      <c r="AI17" s="19"/>
      <c r="AJ17" s="19"/>
      <c r="AK17" s="19"/>
    </row>
    <row r="18" spans="1:37">
      <c r="A18" s="19" t="s">
        <v>923</v>
      </c>
      <c r="B18" s="19"/>
      <c r="C18" s="19"/>
      <c r="D18" s="19"/>
      <c r="E18" s="19"/>
      <c r="F18" s="19"/>
      <c r="G18" s="19" t="s">
        <v>924</v>
      </c>
      <c r="H18" s="19"/>
      <c r="I18" s="19"/>
      <c r="J18" s="178">
        <f>J4</f>
        <v>1500000</v>
      </c>
      <c r="K18" s="19"/>
      <c r="L18" s="19"/>
      <c r="M18" s="19"/>
      <c r="N18" s="19"/>
      <c r="O18" s="19"/>
      <c r="P18" s="19"/>
      <c r="Q18" s="19" t="s">
        <v>925</v>
      </c>
      <c r="R18" s="19"/>
      <c r="S18" s="19"/>
      <c r="T18" s="19"/>
      <c r="U18" s="19"/>
      <c r="V18" s="19"/>
      <c r="W18" s="19"/>
      <c r="X18" s="19"/>
      <c r="Y18" s="19"/>
      <c r="Z18" s="19"/>
      <c r="AA18" s="19"/>
      <c r="AB18" s="19"/>
      <c r="AC18" s="19"/>
      <c r="AD18" s="19"/>
      <c r="AE18" s="19"/>
      <c r="AF18" s="19"/>
      <c r="AG18" s="19"/>
      <c r="AH18" s="19"/>
      <c r="AI18" s="19"/>
      <c r="AJ18" s="19"/>
      <c r="AK18" s="19"/>
    </row>
    <row r="19" spans="1:37">
      <c r="A19" s="19" t="s">
        <v>136</v>
      </c>
      <c r="B19" s="168">
        <v>3373217</v>
      </c>
      <c r="C19" s="175">
        <v>2435355</v>
      </c>
      <c r="D19" s="175">
        <v>46363</v>
      </c>
      <c r="E19" s="19">
        <v>83</v>
      </c>
      <c r="F19" s="19">
        <v>38</v>
      </c>
      <c r="G19" s="19"/>
      <c r="H19" s="19"/>
      <c r="I19" s="19"/>
      <c r="J19" s="168">
        <v>600000</v>
      </c>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row>
    <row r="20" spans="1:37">
      <c r="A20" s="80" t="s">
        <v>556</v>
      </c>
      <c r="B20" s="19"/>
      <c r="C20" s="19"/>
      <c r="D20" s="19"/>
      <c r="E20" s="19"/>
      <c r="F20" s="19"/>
      <c r="G20" s="19"/>
      <c r="H20" s="19"/>
      <c r="I20" s="19"/>
      <c r="J20" s="84">
        <v>500000</v>
      </c>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row>
    <row r="21" spans="1:37">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row>
    <row r="22" spans="1:37">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row>
    <row r="23" spans="1:37">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row>
    <row r="24" spans="1:37">
      <c r="A24" s="167">
        <v>2026</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row>
    <row r="25" spans="1:37">
      <c r="A25" s="167" t="s">
        <v>637</v>
      </c>
      <c r="B25" s="167" t="s">
        <v>577</v>
      </c>
      <c r="C25" s="167" t="s">
        <v>581</v>
      </c>
      <c r="D25" s="167" t="s">
        <v>582</v>
      </c>
      <c r="E25" s="167" t="s">
        <v>882</v>
      </c>
      <c r="F25" s="167" t="s">
        <v>883</v>
      </c>
      <c r="G25" s="167" t="s">
        <v>576</v>
      </c>
      <c r="H25" s="167" t="s">
        <v>926</v>
      </c>
      <c r="I25" s="167" t="s">
        <v>892</v>
      </c>
      <c r="J25" s="167"/>
      <c r="K25" s="167"/>
      <c r="L25" s="167"/>
      <c r="M25" s="167"/>
      <c r="N25" s="167"/>
      <c r="O25" s="167"/>
      <c r="P25" s="167"/>
      <c r="Q25" s="167"/>
      <c r="R25" s="19"/>
      <c r="S25" s="19"/>
      <c r="T25" s="19"/>
      <c r="U25" s="19"/>
      <c r="V25" s="19"/>
      <c r="W25" s="19"/>
      <c r="X25" s="19"/>
      <c r="Y25" s="19"/>
      <c r="Z25" s="19"/>
      <c r="AA25" s="19"/>
      <c r="AB25" s="19"/>
      <c r="AC25" s="19"/>
      <c r="AD25" s="19"/>
      <c r="AE25" s="19"/>
      <c r="AF25" s="19"/>
      <c r="AG25" s="19"/>
      <c r="AH25" s="19"/>
      <c r="AI25" s="19"/>
      <c r="AJ25" s="19"/>
      <c r="AK25" s="19"/>
    </row>
    <row r="26" spans="1:37">
      <c r="A26" s="19" t="s">
        <v>202</v>
      </c>
      <c r="B26" s="179">
        <v>288770</v>
      </c>
      <c r="C26" s="179">
        <v>189217</v>
      </c>
      <c r="D26" s="179">
        <v>23753</v>
      </c>
      <c r="E26" s="19" t="s">
        <v>927</v>
      </c>
      <c r="F26" s="19">
        <v>46</v>
      </c>
      <c r="G26" s="19">
        <v>0</v>
      </c>
      <c r="H26" s="179">
        <v>45000</v>
      </c>
      <c r="I26" s="19" t="s">
        <v>928</v>
      </c>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row>
    <row r="27" spans="1:37">
      <c r="A27" s="19" t="s">
        <v>929</v>
      </c>
      <c r="B27" s="179">
        <v>907365</v>
      </c>
      <c r="C27" s="179">
        <v>254822</v>
      </c>
      <c r="D27" s="179">
        <v>36771</v>
      </c>
      <c r="E27" s="19" t="s">
        <v>927</v>
      </c>
      <c r="F27" s="19">
        <v>107</v>
      </c>
      <c r="G27" s="19">
        <v>0.1</v>
      </c>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row>
    <row r="28" spans="1:37">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row>
    <row r="29" spans="1:37">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row>
    <row r="30" spans="1:37">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row>
    <row r="31" spans="1:37">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row>
    <row r="32" spans="1:37">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row>
    <row r="33" spans="1:37">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row>
    <row r="34" spans="1:37">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row>
    <row r="35" spans="1:37">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row>
    <row r="36" spans="1:37">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row>
    <row r="37" spans="1: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row>
    <row r="38" spans="1:37">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row>
    <row r="39" spans="1:37">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row>
    <row r="40" spans="1:37">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row>
    <row r="41" spans="1:37">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row>
    <row r="42" spans="1:37">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row>
    <row r="43" spans="1:37">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row>
    <row r="44" spans="1:37">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row>
    <row r="45" spans="1:37">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row>
    <row r="46" spans="1:37">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row>
    <row r="47" spans="1:3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row>
    <row r="48" spans="1:37">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row>
    <row r="49" spans="1:37">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row>
    <row r="50" spans="1:37">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row>
    <row r="51" spans="1:37">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row>
    <row r="52" spans="1:37">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row>
    <row r="53" spans="1:37">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row>
    <row r="54" spans="1:37">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row>
    <row r="55" spans="1:37">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row>
    <row r="56" spans="1:37">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row>
    <row r="57" spans="1:3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row>
    <row r="58" spans="1:37">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row>
    <row r="59" spans="1:37">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row>
    <row r="60" spans="1:37">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row>
    <row r="61" spans="1:37">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row>
    <row r="62" spans="1:37">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row>
    <row r="63" spans="1:37">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row>
    <row r="64" spans="1:37">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row>
    <row r="65" spans="1:37">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row>
    <row r="66" spans="1:37">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row>
    <row r="67" spans="1:3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row>
    <row r="68" spans="1:37">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row>
    <row r="69" spans="1:37">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row>
    <row r="70" spans="1:37">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row>
    <row r="71" spans="1:37">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row>
    <row r="72" spans="1:37">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row>
    <row r="73" spans="1:37">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row>
    <row r="74" spans="1:37">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row>
    <row r="75" spans="1:37">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row>
    <row r="76" spans="1:37">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row>
    <row r="77" spans="1:3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row>
    <row r="78" spans="1:37">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row>
    <row r="79" spans="1:37">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row>
    <row r="80" spans="1:37">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row>
    <row r="81" spans="1:37">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row>
    <row r="82" spans="1:37">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row>
    <row r="83" spans="1:37">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row>
    <row r="84" spans="1:37">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row>
    <row r="85" spans="1:37">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row>
    <row r="86" spans="1:37">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row>
    <row r="87" spans="1:3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row>
    <row r="88" spans="1:37">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row>
    <row r="89" spans="1:37">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row>
    <row r="90" spans="1:37">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row>
    <row r="91" spans="1:37">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row>
    <row r="92" spans="1:37">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row>
    <row r="93" spans="1:37">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row>
    <row r="94" spans="1:37">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row>
    <row r="95" spans="1:37">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row>
    <row r="96" spans="1:37">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row>
    <row r="97" spans="1:3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row>
    <row r="98" spans="1:37">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row>
    <row r="99" spans="1:37">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row>
    <row r="100" spans="1:37">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row>
    <row r="101" spans="1:37">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row>
    <row r="102" spans="1:37">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row>
    <row r="103" spans="1:37">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row>
    <row r="104" spans="1:37">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row>
    <row r="105" spans="1:37">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row>
    <row r="106" spans="1:37">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row>
    <row r="107" spans="1:3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row>
    <row r="108" spans="1:37">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row>
    <row r="109" spans="1:37">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row>
    <row r="110" spans="1:37">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row>
    <row r="111" spans="1:37">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row>
    <row r="112" spans="1:37">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row>
    <row r="113" spans="1:37">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row>
    <row r="114" spans="1:37">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row>
    <row r="115" spans="1:37">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row>
    <row r="116" spans="1:37">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row>
    <row r="117" spans="1:3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row>
    <row r="118" spans="1:37">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row>
    <row r="119" spans="1:37">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row>
    <row r="120" spans="1:37">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row>
    <row r="121" spans="1:37">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row>
    <row r="122" spans="1:37">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row>
    <row r="123" spans="1:37">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row>
    <row r="124" spans="1:37">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row>
    <row r="125" spans="1:37">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row>
    <row r="126" spans="1:37">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row>
    <row r="127" spans="1:3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row>
    <row r="128" spans="1:37">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row>
    <row r="129" spans="1:37">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row>
    <row r="130" spans="1:37">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row>
    <row r="131" spans="1:37">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row>
    <row r="132" spans="1:37">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row>
    <row r="133" spans="1:37">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row>
    <row r="134" spans="1:37">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row>
    <row r="135" spans="1:37">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row>
    <row r="136" spans="1:37">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row>
    <row r="137" spans="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row>
    <row r="138" spans="1:37">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row>
    <row r="139" spans="1:37">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row>
    <row r="140" spans="1:37">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row>
    <row r="141" spans="1:37">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row>
    <row r="142" spans="1:37">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row>
    <row r="143" spans="1:37">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row>
    <row r="144" spans="1:37">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row>
    <row r="145" spans="1:37">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row>
    <row r="146" spans="1:37">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row>
    <row r="147" spans="1:3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row>
    <row r="148" spans="1:37">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row>
    <row r="149" spans="1:37">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row>
    <row r="150" spans="1:37">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row>
    <row r="151" spans="1:37">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row>
    <row r="152" spans="1:37">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row>
    <row r="153" spans="1:37">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row>
    <row r="154" spans="1:37">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row>
    <row r="155" spans="1:37">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row>
    <row r="156" spans="1:37">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row>
    <row r="157" spans="1:3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row>
    <row r="158" spans="1:37">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row>
    <row r="159" spans="1:37">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row>
    <row r="160" spans="1:37">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row>
    <row r="161" spans="1:37">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row>
    <row r="162" spans="1:37">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row>
    <row r="163" spans="1:37">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row>
    <row r="164" spans="1:37">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row>
    <row r="165" spans="1:37">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row>
    <row r="166" spans="1:37">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row>
    <row r="167" spans="1:3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row>
    <row r="168" spans="1:37">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row>
    <row r="169" spans="1:37">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row>
    <row r="170" spans="1:37">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row>
    <row r="171" spans="1:37">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row>
    <row r="172" spans="1:37">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row>
    <row r="173" spans="1:37">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row>
    <row r="174" spans="1:37">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row>
    <row r="175" spans="1:37">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row>
    <row r="176" spans="1:37">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row>
    <row r="177" spans="1:3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row>
    <row r="178" spans="1:37">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row>
    <row r="179" spans="1:37">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row>
    <row r="180" spans="1:37">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row>
    <row r="181" spans="1:37">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row>
    <row r="182" spans="1:37">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row>
    <row r="183" spans="1:37">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row>
    <row r="184" spans="1:37">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row>
    <row r="185" spans="1:37">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row>
    <row r="186" spans="1:37">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row>
    <row r="187" spans="1:3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row>
    <row r="188" spans="1:37">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row>
    <row r="189" spans="1:37">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row>
    <row r="190" spans="1:37">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row>
    <row r="191" spans="1:37">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row>
    <row r="192" spans="1:37">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row>
    <row r="193" spans="1:37">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row>
    <row r="194" spans="1:37">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row>
    <row r="195" spans="1:37">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row>
    <row r="196" spans="1:37">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row>
    <row r="197" spans="1:3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row>
    <row r="198" spans="1:37">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row>
    <row r="199" spans="1:37">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row>
    <row r="200" spans="1:37">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row>
    <row r="201" spans="1:37">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row>
    <row r="202" spans="1:37">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row>
    <row r="203" spans="1:37">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row>
    <row r="204" spans="1:37">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row>
    <row r="205" spans="1:37">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row>
    <row r="206" spans="1:37">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row>
    <row r="207" spans="1:3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row>
    <row r="208" spans="1:37">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row>
    <row r="209" spans="1:37">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row>
    <row r="210" spans="1:37">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row>
    <row r="211" spans="1:37">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row>
    <row r="212" spans="1:37">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row>
    <row r="213" spans="1:37">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row>
    <row r="214" spans="1:37">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row>
    <row r="215" spans="1:37">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row>
    <row r="216" spans="1:37">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row>
    <row r="217" spans="1:3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row>
    <row r="218" spans="1:37">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row>
    <row r="219" spans="1:37">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row>
    <row r="220" spans="1:37">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row>
    <row r="221" spans="1:37">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row>
    <row r="222" spans="1:37">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row>
    <row r="223" spans="1:37">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row>
    <row r="224" spans="1:37">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row>
    <row r="225" spans="1:37">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row>
    <row r="226" spans="1:37">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row>
    <row r="227" spans="1:3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row>
    <row r="228" spans="1:37">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row>
    <row r="229" spans="1:37">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row>
    <row r="230" spans="1:37">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row>
    <row r="231" spans="1:37">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row>
    <row r="232" spans="1:37">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row>
    <row r="233" spans="1:37">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row>
    <row r="234" spans="1:37">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row>
    <row r="235" spans="1:37">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row>
    <row r="236" spans="1:37">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row>
    <row r="237" spans="1: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row>
    <row r="238" spans="1:37">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row>
    <row r="239" spans="1:37">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row>
    <row r="240" spans="1:37">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row>
    <row r="241" spans="1:37">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row>
    <row r="242" spans="1:37">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row>
    <row r="243" spans="1:37">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row>
    <row r="244" spans="1:37">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row>
    <row r="245" spans="1:37">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row>
    <row r="246" spans="1:37">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row>
    <row r="247" spans="1:3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row>
    <row r="248" spans="1:37">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row>
    <row r="249" spans="1:37">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row>
    <row r="250" spans="1:37">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row>
    <row r="251" spans="1:37">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row>
    <row r="252" spans="1:37">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row>
    <row r="253" spans="1:37">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row>
    <row r="254" spans="1:37">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row>
    <row r="255" spans="1:37">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row>
    <row r="256" spans="1:37">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row>
    <row r="257" spans="1:3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row>
    <row r="258" spans="1:37">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row>
    <row r="259" spans="1:37">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row>
    <row r="260" spans="1:37">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row>
    <row r="261" spans="1:37">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row>
    <row r="262" spans="1:37">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row>
    <row r="263" spans="1:37">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row>
    <row r="264" spans="1:37">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row>
    <row r="265" spans="1:37">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row>
    <row r="266" spans="1:37">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row>
    <row r="267" spans="1:3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row>
    <row r="268" spans="1:37">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row>
    <row r="269" spans="1:37">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row>
    <row r="270" spans="1:37">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row>
    <row r="271" spans="1:37">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row>
    <row r="272" spans="1:37">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row>
    <row r="273" spans="1:37">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row>
    <row r="274" spans="1:37">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row>
    <row r="275" spans="1:37">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row>
    <row r="276" spans="1:37">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row>
    <row r="277" spans="1:3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row>
    <row r="278" spans="1:37">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row>
    <row r="279" spans="1:37">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row>
    <row r="280" spans="1:37">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row>
    <row r="281" spans="1:37">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row>
    <row r="282" spans="1:37">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row>
    <row r="283" spans="1:37">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row>
    <row r="284" spans="1:37">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row>
    <row r="285" spans="1:37">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row>
    <row r="286" spans="1:37">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row>
    <row r="287" spans="1:3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row>
    <row r="288" spans="1:37">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row>
    <row r="289" spans="1:37">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row>
    <row r="290" spans="1:37">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row>
    <row r="291" spans="1:37">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row>
    <row r="292" spans="1:37">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row>
    <row r="293" spans="1:37">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row>
    <row r="294" spans="1:37">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row>
    <row r="295" spans="1:37">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row>
    <row r="296" spans="1:37">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row>
    <row r="297" spans="1:3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row>
    <row r="298" spans="1:37">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row>
    <row r="299" spans="1:37">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row>
    <row r="300" spans="1:37">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row>
    <row r="301" spans="1:37">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row>
    <row r="302" spans="1:37">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row>
    <row r="303" spans="1:37">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row>
    <row r="304" spans="1:37">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row>
    <row r="305" spans="1:37">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row>
    <row r="306" spans="1:37">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row>
    <row r="307" spans="1:3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row>
    <row r="308" spans="1:37">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row>
    <row r="309" spans="1:37">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row>
    <row r="310" spans="1:37">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row>
    <row r="311" spans="1:37">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row>
    <row r="312" spans="1:37">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row>
    <row r="313" spans="1:37">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row>
    <row r="314" spans="1:37">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row>
    <row r="315" spans="1:37">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row>
    <row r="316" spans="1:37">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row>
    <row r="317" spans="1:3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row>
    <row r="318" spans="1:37">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row>
    <row r="319" spans="1:37">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row>
    <row r="320" spans="1:37">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row>
    <row r="321" spans="1:37">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row>
    <row r="322" spans="1:37">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row>
    <row r="323" spans="1:37">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row>
    <row r="324" spans="1:37">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row>
    <row r="325" spans="1:37">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row>
    <row r="326" spans="1:37">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row>
    <row r="327" spans="1:3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row>
    <row r="328" spans="1:37">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row>
    <row r="329" spans="1:37">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row>
    <row r="330" spans="1:37">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row>
    <row r="331" spans="1:37">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row>
    <row r="332" spans="1:37">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row>
    <row r="333" spans="1:37">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row>
    <row r="334" spans="1:37">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row>
    <row r="335" spans="1:37">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row>
    <row r="336" spans="1:37">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row>
    <row r="337" spans="1: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row>
    <row r="338" spans="1:37">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row>
    <row r="339" spans="1:37">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row>
    <row r="340" spans="1:37">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row>
    <row r="341" spans="1:37">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row>
    <row r="342" spans="1:37">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row>
    <row r="343" spans="1:37">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row>
    <row r="344" spans="1:37">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row>
    <row r="345" spans="1:37">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row>
    <row r="346" spans="1:37">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row>
    <row r="347" spans="1:3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row>
    <row r="348" spans="1:37">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row>
    <row r="349" spans="1:37">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row>
    <row r="350" spans="1:37">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row>
    <row r="351" spans="1:37">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row>
    <row r="352" spans="1:37">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row>
    <row r="353" spans="1:37">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row>
    <row r="354" spans="1:37">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row>
    <row r="355" spans="1:37">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row>
    <row r="356" spans="1:37">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row>
    <row r="357" spans="1:3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row>
    <row r="358" spans="1:37">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row>
    <row r="359" spans="1:37">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row>
    <row r="360" spans="1:37">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row>
    <row r="361" spans="1:37">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row>
    <row r="362" spans="1:37">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row>
    <row r="363" spans="1:37">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row>
    <row r="364" spans="1:37">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row>
    <row r="365" spans="1:37">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row>
    <row r="366" spans="1:37">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row>
    <row r="367" spans="1:3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row>
    <row r="368" spans="1:37">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row>
    <row r="369" spans="1:37">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row>
    <row r="370" spans="1:37">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row>
    <row r="371" spans="1:37">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row>
    <row r="372" spans="1:37">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row>
    <row r="373" spans="1:37">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row>
    <row r="374" spans="1:37">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row>
    <row r="375" spans="1:37">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row>
    <row r="376" spans="1:37">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row>
    <row r="377" spans="1:3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row>
    <row r="378" spans="1:37">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row>
    <row r="379" spans="1:37">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row>
    <row r="380" spans="1:37">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row>
    <row r="381" spans="1:37">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row>
    <row r="382" spans="1:37">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row>
    <row r="383" spans="1:37">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row>
    <row r="384" spans="1:37">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row>
    <row r="385" spans="1:37">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row>
    <row r="386" spans="1:37">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row>
    <row r="387" spans="1:3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row>
    <row r="388" spans="1:37">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row>
    <row r="389" spans="1:37">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row>
    <row r="390" spans="1:37">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row>
    <row r="391" spans="1:37">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row>
    <row r="392" spans="1:37">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row>
    <row r="393" spans="1:37">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row>
    <row r="394" spans="1:37">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row>
    <row r="395" spans="1:37">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row>
    <row r="396" spans="1:37">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row>
    <row r="397" spans="1:3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row>
    <row r="398" spans="1:37">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row>
    <row r="399" spans="1:37">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row>
    <row r="400" spans="1:37">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row>
    <row r="401" spans="1:37">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row>
    <row r="402" spans="1:37">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row>
    <row r="403" spans="1:37">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row>
    <row r="404" spans="1:37">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row>
    <row r="405" spans="1:37">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row>
    <row r="406" spans="1:37">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row>
    <row r="407" spans="1:3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row>
    <row r="408" spans="1:37">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row>
    <row r="409" spans="1:37">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row>
    <row r="410" spans="1:37">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row>
    <row r="411" spans="1:37">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row>
    <row r="412" spans="1:37">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row>
    <row r="413" spans="1:37">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row>
    <row r="414" spans="1:37">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row>
    <row r="415" spans="1:37">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row>
    <row r="416" spans="1:37">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row>
    <row r="417" spans="1:3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row>
    <row r="418" spans="1:37">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row>
    <row r="419" spans="1:37">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row>
    <row r="420" spans="1:37">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row>
    <row r="421" spans="1:37">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row>
    <row r="422" spans="1:37">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row>
    <row r="423" spans="1:37">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row>
    <row r="424" spans="1:37">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row>
    <row r="425" spans="1:37">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row>
    <row r="426" spans="1:37">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row>
    <row r="427" spans="1:3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row>
    <row r="428" spans="1:37">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row>
    <row r="429" spans="1:37">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row>
    <row r="430" spans="1:37">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row>
    <row r="431" spans="1:37">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row>
    <row r="432" spans="1:37">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row>
    <row r="433" spans="1:37">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row>
    <row r="434" spans="1:37">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row>
    <row r="435" spans="1:37">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row>
    <row r="436" spans="1:37">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row>
    <row r="437" spans="1: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row>
    <row r="438" spans="1:37">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row>
    <row r="439" spans="1:37">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row>
    <row r="440" spans="1:37">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row>
    <row r="441" spans="1:37">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row>
    <row r="442" spans="1:37">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row>
    <row r="443" spans="1:37">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row>
    <row r="444" spans="1:37">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row>
    <row r="445" spans="1:37">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row>
    <row r="446" spans="1:37">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row>
    <row r="447" spans="1:3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row>
    <row r="448" spans="1:37">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row>
    <row r="449" spans="1:37">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row>
    <row r="450" spans="1:37">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row>
    <row r="451" spans="1:37">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row>
    <row r="452" spans="1:37">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row>
    <row r="453" spans="1:37">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row>
    <row r="454" spans="1:37">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row>
    <row r="455" spans="1:37">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row>
    <row r="456" spans="1:37">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row>
    <row r="457" spans="1:3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row>
    <row r="458" spans="1:37">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row>
    <row r="459" spans="1:37">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row>
    <row r="460" spans="1:37">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row>
    <row r="461" spans="1:37">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row>
    <row r="462" spans="1:37">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row>
    <row r="463" spans="1:37">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row>
    <row r="464" spans="1:37">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row>
    <row r="465" spans="1:37">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row>
    <row r="466" spans="1:37">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row>
    <row r="467" spans="1:3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row>
    <row r="468" spans="1:37">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row>
    <row r="469" spans="1:37">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row>
    <row r="470" spans="1:37">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row>
    <row r="471" spans="1:37">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row>
    <row r="472" spans="1:37">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row>
    <row r="473" spans="1:37">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row>
    <row r="474" spans="1:37">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row>
    <row r="475" spans="1:37">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row>
    <row r="476" spans="1:37">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row>
    <row r="477" spans="1:3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row>
    <row r="478" spans="1:37">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row>
    <row r="479" spans="1:37">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row>
    <row r="480" spans="1:37">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row>
    <row r="481" spans="1:37">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row>
    <row r="482" spans="1:37">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row>
    <row r="483" spans="1:37">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row>
    <row r="484" spans="1:37">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row>
    <row r="485" spans="1:37">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row>
    <row r="486" spans="1:37">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row>
    <row r="487" spans="1:3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row>
    <row r="488" spans="1:37">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row>
    <row r="489" spans="1:37">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row>
    <row r="490" spans="1:37">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row>
    <row r="491" spans="1:37">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row>
    <row r="492" spans="1:37">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row>
    <row r="493" spans="1:37">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row>
    <row r="494" spans="1:37">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row>
    <row r="495" spans="1:37">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row>
    <row r="496" spans="1:37">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row>
    <row r="497" spans="1:3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row>
    <row r="498" spans="1:37">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row>
    <row r="499" spans="1:37">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row>
    <row r="500" spans="1:37">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row>
    <row r="501" spans="1:37">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row>
    <row r="502" spans="1:37">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row>
    <row r="503" spans="1:37">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row>
    <row r="504" spans="1:37">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row>
    <row r="505" spans="1:37">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row>
    <row r="506" spans="1:37">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row>
    <row r="507" spans="1:3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row>
    <row r="508" spans="1:37">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row>
    <row r="509" spans="1:37">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row>
    <row r="510" spans="1:37">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row>
    <row r="511" spans="1:37">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row>
    <row r="512" spans="1:37">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row>
    <row r="513" spans="1:37">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row>
    <row r="514" spans="1:37">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row>
    <row r="515" spans="1:37">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row>
    <row r="516" spans="1:37">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row>
    <row r="517" spans="1:3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row>
    <row r="518" spans="1:37">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row>
    <row r="519" spans="1:37">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row>
    <row r="520" spans="1:37">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row>
    <row r="521" spans="1:37">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row>
    <row r="522" spans="1:37">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row>
    <row r="523" spans="1:37">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row>
    <row r="524" spans="1:37">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row>
    <row r="525" spans="1:37">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row>
    <row r="526" spans="1:37">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row>
    <row r="527" spans="1:3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row>
    <row r="528" spans="1:37">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row>
    <row r="529" spans="1:37">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row>
    <row r="530" spans="1:37">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row>
    <row r="531" spans="1:37">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row>
    <row r="532" spans="1:37">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row>
    <row r="533" spans="1:37">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row>
    <row r="534" spans="1:37">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row>
    <row r="535" spans="1:37">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row>
    <row r="536" spans="1:37">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row>
    <row r="537" spans="1: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row>
    <row r="538" spans="1:37">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row>
    <row r="539" spans="1:37">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row>
    <row r="540" spans="1:37">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row>
    <row r="541" spans="1:37">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row>
    <row r="542" spans="1:37">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row>
    <row r="543" spans="1:37">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row>
    <row r="544" spans="1:37">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row>
    <row r="545" spans="1:37">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row>
    <row r="546" spans="1:37">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row>
    <row r="547" spans="1:3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row>
    <row r="548" spans="1:37">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row>
    <row r="549" spans="1:37">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row>
    <row r="550" spans="1:37">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row>
    <row r="551" spans="1:37">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row>
    <row r="552" spans="1:37">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row>
    <row r="553" spans="1:37">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row>
    <row r="554" spans="1:37">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row>
    <row r="555" spans="1:37">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row>
    <row r="556" spans="1:37">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row>
    <row r="557" spans="1:3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row>
    <row r="558" spans="1:37">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row>
    <row r="559" spans="1:37">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row>
    <row r="560" spans="1:37">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row>
    <row r="561" spans="1:37">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row>
    <row r="562" spans="1:37">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row>
    <row r="563" spans="1:37">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row>
    <row r="564" spans="1:37">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row>
    <row r="565" spans="1:37">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row>
    <row r="566" spans="1:37">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row>
    <row r="567" spans="1:3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row>
    <row r="568" spans="1:37">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row>
    <row r="569" spans="1:37">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row>
    <row r="570" spans="1:37">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row>
    <row r="571" spans="1:37">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row>
    <row r="572" spans="1:37">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row>
    <row r="573" spans="1:37">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row>
    <row r="574" spans="1:37">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row>
    <row r="575" spans="1:37">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row>
    <row r="576" spans="1:37">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row>
    <row r="577" spans="1:3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row>
    <row r="578" spans="1:37">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row>
    <row r="579" spans="1:37">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row>
    <row r="580" spans="1:37">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row>
    <row r="581" spans="1:37">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row>
    <row r="582" spans="1:37">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row>
    <row r="583" spans="1:37">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row>
    <row r="584" spans="1:37">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row>
    <row r="585" spans="1:37">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row>
    <row r="586" spans="1:37">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row>
    <row r="587" spans="1:3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row>
    <row r="588" spans="1:37">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row>
    <row r="589" spans="1:37">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row>
    <row r="590" spans="1:37">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row>
    <row r="591" spans="1:37">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row>
    <row r="592" spans="1:37">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row>
    <row r="593" spans="1:37">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row>
    <row r="594" spans="1:37">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row>
    <row r="595" spans="1:37">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row>
    <row r="596" spans="1:37">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row>
    <row r="597" spans="1:3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row>
    <row r="598" spans="1:37">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row>
    <row r="599" spans="1:37">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row>
    <row r="600" spans="1:37">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row>
    <row r="601" spans="1:37">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row>
    <row r="602" spans="1:37">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row>
    <row r="603" spans="1:37">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row>
    <row r="604" spans="1:37">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row>
    <row r="605" spans="1:37">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row>
    <row r="606" spans="1:37">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row>
    <row r="607" spans="1:3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row>
    <row r="608" spans="1:37">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row>
    <row r="609" spans="1:37">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row>
    <row r="610" spans="1:37">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row>
    <row r="611" spans="1:37">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row>
    <row r="612" spans="1:37">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row>
    <row r="613" spans="1:37">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row>
    <row r="614" spans="1:37">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row>
    <row r="615" spans="1:37">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row>
    <row r="616" spans="1:37">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row>
    <row r="617" spans="1:3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row>
    <row r="618" spans="1:37">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row>
    <row r="619" spans="1:37">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row>
    <row r="620" spans="1:37">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row>
    <row r="621" spans="1:37">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row>
    <row r="622" spans="1:37">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row>
    <row r="623" spans="1:37">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row>
    <row r="624" spans="1:37">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row>
    <row r="625" spans="1:37">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row>
    <row r="626" spans="1:37">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row>
    <row r="627" spans="1:3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row>
    <row r="628" spans="1:37">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row>
    <row r="629" spans="1:37">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row>
    <row r="630" spans="1:37">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row>
    <row r="631" spans="1:37">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row>
    <row r="632" spans="1:37">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row>
    <row r="633" spans="1:37">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row>
    <row r="634" spans="1:37">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row>
    <row r="635" spans="1:37">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row>
    <row r="636" spans="1:37">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row>
    <row r="637" spans="1: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row>
    <row r="638" spans="1:37">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row>
    <row r="639" spans="1:37">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row>
    <row r="640" spans="1:37">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row>
    <row r="641" spans="1:37">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row>
    <row r="642" spans="1:37">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row>
    <row r="643" spans="1:37">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row>
    <row r="644" spans="1:37">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row>
    <row r="645" spans="1:37">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row>
    <row r="646" spans="1:37">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row>
    <row r="647" spans="1:3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row>
    <row r="648" spans="1:37">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row>
    <row r="649" spans="1:37">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row>
    <row r="650" spans="1:37">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row>
    <row r="651" spans="1:37">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row>
    <row r="652" spans="1:37">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row>
    <row r="653" spans="1:37">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row>
    <row r="654" spans="1:37">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row>
    <row r="655" spans="1:37">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row>
    <row r="656" spans="1:37">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row>
    <row r="657" spans="1:3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row>
    <row r="658" spans="1:37">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row>
    <row r="659" spans="1:37">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row>
    <row r="660" spans="1:37">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row>
    <row r="661" spans="1:37">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row>
    <row r="662" spans="1:37">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row>
    <row r="663" spans="1:37">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row>
    <row r="664" spans="1:37">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row>
    <row r="665" spans="1:37">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row>
    <row r="666" spans="1:37">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row>
    <row r="667" spans="1:3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row>
    <row r="668" spans="1:37">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row>
    <row r="669" spans="1:37">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row>
    <row r="670" spans="1:37">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row>
    <row r="671" spans="1:37">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row>
    <row r="672" spans="1:37">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row>
    <row r="673" spans="1:37">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row>
    <row r="674" spans="1:37">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row>
    <row r="675" spans="1:37">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row>
    <row r="676" spans="1:37">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row>
    <row r="677" spans="1:3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row>
    <row r="678" spans="1:37">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row>
    <row r="679" spans="1:37">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row>
    <row r="680" spans="1:37">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row>
    <row r="681" spans="1:37">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row>
    <row r="682" spans="1:37">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row>
    <row r="683" spans="1:37">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row>
    <row r="684" spans="1:37">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row>
    <row r="685" spans="1:37">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row>
    <row r="686" spans="1:37">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row>
    <row r="687" spans="1:3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row>
    <row r="688" spans="1:37">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row>
    <row r="689" spans="1:37">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row>
    <row r="690" spans="1:37">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row>
    <row r="691" spans="1:37">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row>
    <row r="692" spans="1:37">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row>
    <row r="693" spans="1:37">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row>
    <row r="694" spans="1:37">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row>
    <row r="695" spans="1:37">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row>
    <row r="696" spans="1:37">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row>
    <row r="697" spans="1:3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row>
    <row r="698" spans="1:37">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row>
    <row r="699" spans="1:37">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row>
    <row r="700" spans="1:37">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row>
    <row r="701" spans="1:37">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row>
    <row r="702" spans="1:37">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row>
    <row r="703" spans="1:37">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row>
    <row r="704" spans="1:37">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row>
    <row r="705" spans="1:37">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row>
    <row r="706" spans="1:37">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row>
    <row r="707" spans="1:3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row>
    <row r="708" spans="1:37">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row>
    <row r="709" spans="1:37">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row>
    <row r="710" spans="1:37">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row>
    <row r="711" spans="1:37">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row>
    <row r="712" spans="1:37">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row>
    <row r="713" spans="1:37">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row>
    <row r="714" spans="1:37">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row>
    <row r="715" spans="1:37">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row>
    <row r="716" spans="1:37">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row>
    <row r="717" spans="1:3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row>
    <row r="718" spans="1:37">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row>
    <row r="719" spans="1:37">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row>
    <row r="720" spans="1:37">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row>
    <row r="721" spans="1:37">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row>
    <row r="722" spans="1:37">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row>
    <row r="723" spans="1:37">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row>
    <row r="724" spans="1:37">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row>
    <row r="725" spans="1:37">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row>
    <row r="726" spans="1:37">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row>
    <row r="727" spans="1:3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row>
    <row r="728" spans="1:37">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row>
    <row r="729" spans="1:37">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row>
    <row r="730" spans="1:37">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row>
    <row r="731" spans="1:37">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row>
    <row r="732" spans="1:37">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row>
    <row r="733" spans="1:37">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row>
    <row r="734" spans="1:37">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row>
    <row r="735" spans="1:37">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row>
    <row r="736" spans="1:37">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row>
    <row r="737" spans="1: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row>
    <row r="738" spans="1:37">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row>
    <row r="739" spans="1:37">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row>
    <row r="740" spans="1:37">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row>
    <row r="741" spans="1:37">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row>
    <row r="742" spans="1:37">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row>
    <row r="743" spans="1:37">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row>
    <row r="744" spans="1:37">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row>
    <row r="745" spans="1:37">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row>
    <row r="746" spans="1:37">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row>
    <row r="747" spans="1:3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row>
    <row r="748" spans="1:37">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row>
    <row r="749" spans="1:37">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row>
    <row r="750" spans="1:37">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row>
    <row r="751" spans="1:37">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row>
    <row r="752" spans="1:37">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row>
    <row r="753" spans="1:37">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row>
    <row r="754" spans="1:37">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row>
    <row r="755" spans="1:37">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row>
    <row r="756" spans="1:37">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row>
    <row r="757" spans="1:3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row>
    <row r="758" spans="1:37">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row>
    <row r="759" spans="1:37">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row>
    <row r="760" spans="1:37">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row>
    <row r="761" spans="1:37">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row>
    <row r="762" spans="1:37">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row>
    <row r="763" spans="1:37">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row>
    <row r="764" spans="1:37">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row>
    <row r="765" spans="1:37">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row>
    <row r="766" spans="1:37">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row>
    <row r="767" spans="1:3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row>
    <row r="768" spans="1:37">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row>
    <row r="769" spans="1:37">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row>
    <row r="770" spans="1:37">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row>
    <row r="771" spans="1:37">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row>
    <row r="772" spans="1:37">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row>
    <row r="773" spans="1:37">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row>
    <row r="774" spans="1:37">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row>
    <row r="775" spans="1:37">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row>
    <row r="776" spans="1:37">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row>
    <row r="777" spans="1:3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row>
    <row r="778" spans="1:37">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row>
    <row r="779" spans="1:37">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row>
    <row r="780" spans="1:37">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row>
    <row r="781" spans="1:37">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row>
    <row r="782" spans="1:37">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row>
    <row r="783" spans="1:37">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row>
    <row r="784" spans="1:37">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row>
    <row r="785" spans="1:37">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row>
    <row r="786" spans="1:37">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row>
    <row r="787" spans="1:3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row>
    <row r="788" spans="1:37">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row>
    <row r="789" spans="1:37">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row>
    <row r="790" spans="1:37">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row>
    <row r="791" spans="1:37">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row>
    <row r="792" spans="1:37">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row>
    <row r="793" spans="1:37">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row>
    <row r="794" spans="1:37">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row>
    <row r="795" spans="1:37">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row>
    <row r="796" spans="1:37">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row>
    <row r="797" spans="1:3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row>
    <row r="798" spans="1:37">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row>
    <row r="799" spans="1:37">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row>
    <row r="800" spans="1:37">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row>
    <row r="801" spans="1:37">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row>
    <row r="802" spans="1:37">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row>
    <row r="803" spans="1:37">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row>
    <row r="804" spans="1:37">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row>
    <row r="805" spans="1:37">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row>
    <row r="806" spans="1:37">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row>
    <row r="807" spans="1:3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row>
    <row r="808" spans="1:37">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row>
    <row r="809" spans="1:37">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row>
    <row r="810" spans="1:37">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row>
    <row r="811" spans="1:37">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row>
    <row r="812" spans="1:37">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row>
    <row r="813" spans="1:37">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row>
    <row r="814" spans="1:37">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row>
    <row r="815" spans="1:37">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row>
    <row r="816" spans="1:37">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row>
    <row r="817" spans="1:3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row>
    <row r="818" spans="1:37">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row>
    <row r="819" spans="1:37">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row>
    <row r="820" spans="1:37">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row>
    <row r="821" spans="1:37">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row>
    <row r="822" spans="1:37">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row>
    <row r="823" spans="1:37">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row>
    <row r="824" spans="1:37">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row>
    <row r="825" spans="1:37">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row>
    <row r="826" spans="1:37">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row>
    <row r="827" spans="1:3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row>
    <row r="828" spans="1:37">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row>
    <row r="829" spans="1:37">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row>
    <row r="830" spans="1:37">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row>
    <row r="831" spans="1:37">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row>
    <row r="832" spans="1:37">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row>
    <row r="833" spans="1:37">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row>
    <row r="834" spans="1:37">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row>
    <row r="835" spans="1:37">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row>
    <row r="836" spans="1:37">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row>
    <row r="837" spans="1: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row>
    <row r="838" spans="1:37">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row>
    <row r="839" spans="1:37">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row>
    <row r="840" spans="1:37">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row>
    <row r="841" spans="1:37">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row>
    <row r="842" spans="1:37">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row>
    <row r="843" spans="1:37">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row>
    <row r="844" spans="1:37">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row>
    <row r="845" spans="1:37">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row>
    <row r="846" spans="1:37">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row>
    <row r="847" spans="1:3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row>
    <row r="848" spans="1:37">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row>
    <row r="849" spans="1:37">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row>
    <row r="850" spans="1:37">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row>
    <row r="851" spans="1:37">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row>
    <row r="852" spans="1:37">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row>
    <row r="853" spans="1:37">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row>
    <row r="854" spans="1:37">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row>
    <row r="855" spans="1:37">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row>
    <row r="856" spans="1:37">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row>
    <row r="857" spans="1:3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row>
    <row r="858" spans="1:37">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row>
    <row r="859" spans="1:37">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row>
    <row r="860" spans="1:37">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row>
    <row r="861" spans="1:37">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row>
    <row r="862" spans="1:37">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row>
    <row r="863" spans="1:37">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row>
    <row r="864" spans="1:37">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row>
    <row r="865" spans="1:37">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row>
    <row r="866" spans="1:37">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row>
    <row r="867" spans="1:3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row>
    <row r="868" spans="1:37">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row>
    <row r="869" spans="1:37">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row>
    <row r="870" spans="1:37">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row>
    <row r="871" spans="1:37">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row>
    <row r="872" spans="1:37">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row>
    <row r="873" spans="1:37">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row>
    <row r="874" spans="1:37">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row>
    <row r="875" spans="1:37">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row>
    <row r="876" spans="1:37">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row>
    <row r="877" spans="1:3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row>
    <row r="878" spans="1:37">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row>
    <row r="879" spans="1:37">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row>
    <row r="880" spans="1:37">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row>
    <row r="881" spans="1:37">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row>
    <row r="882" spans="1:37">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row>
    <row r="883" spans="1:37">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row>
    <row r="884" spans="1:37">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row>
    <row r="885" spans="1:37">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row>
    <row r="886" spans="1:37">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row>
    <row r="887" spans="1:3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row>
    <row r="888" spans="1:37">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row>
    <row r="889" spans="1:37">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row>
    <row r="890" spans="1:37">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row>
    <row r="891" spans="1:37">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row>
    <row r="892" spans="1:37">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row>
    <row r="893" spans="1:37">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row>
    <row r="894" spans="1:37">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row>
    <row r="895" spans="1:37">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row>
    <row r="896" spans="1:37">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row>
    <row r="897" spans="1:3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row>
    <row r="898" spans="1:37">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row>
    <row r="899" spans="1:37">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row>
    <row r="900" spans="1:37">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row>
    <row r="901" spans="1:37">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row>
    <row r="902" spans="1:37">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row>
    <row r="903" spans="1:37">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row>
    <row r="904" spans="1:37">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row>
    <row r="905" spans="1:37">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row>
    <row r="906" spans="1:37">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row>
    <row r="907" spans="1:3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row>
    <row r="908" spans="1:37">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row>
    <row r="909" spans="1:37">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row>
    <row r="910" spans="1:37">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row>
    <row r="911" spans="1:37">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row>
    <row r="912" spans="1:37">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row>
    <row r="913" spans="1:37">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row>
    <row r="914" spans="1:37">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row>
    <row r="915" spans="1:37">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row>
    <row r="916" spans="1:37">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row>
    <row r="917" spans="1:3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row>
    <row r="918" spans="1:37">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row>
    <row r="919" spans="1:37">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row>
    <row r="920" spans="1:37">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row>
    <row r="921" spans="1:37">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row>
    <row r="922" spans="1:37">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row>
    <row r="923" spans="1:37">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row>
    <row r="924" spans="1:37">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row>
    <row r="925" spans="1:37">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row>
    <row r="926" spans="1:37">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row>
    <row r="927" spans="1:3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row>
    <row r="928" spans="1:37">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row>
    <row r="929" spans="1:37">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row>
    <row r="930" spans="1:37">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row>
    <row r="931" spans="1:37">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row>
    <row r="932" spans="1:37">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row>
    <row r="933" spans="1:37">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row>
    <row r="934" spans="1:37">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row>
    <row r="935" spans="1:37">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row>
    <row r="936" spans="1:37">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row>
    <row r="937" spans="1: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row>
    <row r="938" spans="1:37">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row>
    <row r="939" spans="1:37">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row>
    <row r="940" spans="1:37">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row>
    <row r="941" spans="1:37">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row>
    <row r="942" spans="1:37">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row>
    <row r="943" spans="1:37">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row>
    <row r="944" spans="1:37">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row>
    <row r="945" spans="1:37">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row>
    <row r="946" spans="1:37">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row>
    <row r="947" spans="1:3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row>
    <row r="948" spans="1:37">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row>
    <row r="949" spans="1:37">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row>
    <row r="950" spans="1:37">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row>
    <row r="951" spans="1:37">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row>
    <row r="952" spans="1:37">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row>
    <row r="953" spans="1:37">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row>
    <row r="954" spans="1:37">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row>
    <row r="955" spans="1:37">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row>
    <row r="956" spans="1:37">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row>
    <row r="957" spans="1:3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row>
    <row r="958" spans="1:37">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row>
    <row r="959" spans="1:37">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row>
    <row r="960" spans="1:37">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row>
    <row r="961" spans="1:37">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row>
    <row r="962" spans="1:37">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row>
    <row r="963" spans="1:37">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row>
    <row r="964" spans="1:37">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row>
    <row r="965" spans="1:37">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row>
    <row r="966" spans="1:37">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row>
    <row r="967" spans="1:3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row>
    <row r="968" spans="1:37">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row>
    <row r="969" spans="1:37">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row>
    <row r="970" spans="1:37">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row>
    <row r="971" spans="1:37">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row>
    <row r="972" spans="1:37">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row>
    <row r="973" spans="1:37">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row>
    <row r="974" spans="1:37">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row>
    <row r="975" spans="1:37">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row>
    <row r="976" spans="1:37">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row>
    <row r="977" spans="1:3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row>
    <row r="978" spans="1:37">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row>
    <row r="979" spans="1:37">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row>
    <row r="980" spans="1:37">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row>
    <row r="981" spans="1:37">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row>
    <row r="982" spans="1:37">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row>
    <row r="983" spans="1:37">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row>
    <row r="984" spans="1:37">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row>
    <row r="985" spans="1:37">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row>
    <row r="986" spans="1:37">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row>
    <row r="987" spans="1:3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row>
    <row r="988" spans="1:37">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row>
    <row r="989" spans="1:37">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row>
    <row r="990" spans="1:37">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row>
    <row r="991" spans="1:37">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row>
    <row r="992" spans="1:37">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row>
    <row r="993" spans="1:37">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row>
    <row r="994" spans="1:37">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row>
    <row r="995" spans="1:37">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row>
    <row r="996" spans="1:37">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9000"/>
    <outlinePr summaryBelow="0" summaryRight="0"/>
  </sheetPr>
  <dimension ref="A1:AL541"/>
  <sheetViews>
    <sheetView workbookViewId="0"/>
  </sheetViews>
  <sheetFormatPr defaultColWidth="12.6640625" defaultRowHeight="15.75" customHeight="1"/>
  <sheetData>
    <row r="1" spans="1:38">
      <c r="A1" s="44" t="s">
        <v>930</v>
      </c>
      <c r="B1" s="44" t="s">
        <v>931</v>
      </c>
      <c r="C1" s="44" t="s">
        <v>932</v>
      </c>
      <c r="D1" s="44" t="s">
        <v>933</v>
      </c>
      <c r="E1" s="44" t="s">
        <v>934</v>
      </c>
      <c r="F1" s="44" t="s">
        <v>935</v>
      </c>
      <c r="G1" s="44" t="s">
        <v>936</v>
      </c>
      <c r="H1" s="44" t="s">
        <v>937</v>
      </c>
      <c r="I1" s="44" t="s">
        <v>938</v>
      </c>
      <c r="J1" s="44" t="s">
        <v>939</v>
      </c>
      <c r="K1" s="44" t="s">
        <v>940</v>
      </c>
      <c r="L1" s="44" t="s">
        <v>941</v>
      </c>
      <c r="M1" s="44" t="s">
        <v>942</v>
      </c>
      <c r="N1" s="44" t="s">
        <v>943</v>
      </c>
      <c r="O1" s="44" t="s">
        <v>944</v>
      </c>
      <c r="P1" s="44" t="s">
        <v>945</v>
      </c>
      <c r="Q1" s="44" t="s">
        <v>946</v>
      </c>
      <c r="R1" s="44" t="s">
        <v>947</v>
      </c>
      <c r="S1" s="44" t="s">
        <v>948</v>
      </c>
      <c r="T1" s="44" t="s">
        <v>949</v>
      </c>
      <c r="U1" s="44" t="s">
        <v>950</v>
      </c>
      <c r="V1" s="44" t="s">
        <v>951</v>
      </c>
      <c r="W1" s="44" t="s">
        <v>952</v>
      </c>
      <c r="X1" s="44" t="s">
        <v>953</v>
      </c>
      <c r="Y1" s="44" t="s">
        <v>954</v>
      </c>
      <c r="Z1" s="44" t="s">
        <v>955</v>
      </c>
      <c r="AA1" s="44" t="s">
        <v>956</v>
      </c>
      <c r="AB1" s="44" t="s">
        <v>957</v>
      </c>
      <c r="AC1" s="44" t="s">
        <v>958</v>
      </c>
      <c r="AD1" s="44" t="s">
        <v>959</v>
      </c>
      <c r="AE1" s="44" t="s">
        <v>960</v>
      </c>
      <c r="AF1" s="44" t="s">
        <v>961</v>
      </c>
      <c r="AG1" s="44" t="s">
        <v>962</v>
      </c>
      <c r="AH1" s="44" t="s">
        <v>963</v>
      </c>
      <c r="AI1" s="44" t="s">
        <v>964</v>
      </c>
      <c r="AJ1" s="44" t="s">
        <v>965</v>
      </c>
      <c r="AK1" s="44" t="s">
        <v>966</v>
      </c>
      <c r="AL1" s="44" t="s">
        <v>967</v>
      </c>
    </row>
    <row r="2" spans="1:38">
      <c r="A2" s="44" t="s">
        <v>638</v>
      </c>
      <c r="B2" s="45">
        <v>46096</v>
      </c>
      <c r="C2" s="47">
        <v>55664564</v>
      </c>
      <c r="D2" s="47">
        <v>55276841</v>
      </c>
      <c r="E2" s="47">
        <v>55906053</v>
      </c>
      <c r="F2" s="47">
        <v>56390191</v>
      </c>
      <c r="G2" s="47">
        <v>57460470</v>
      </c>
      <c r="H2" s="47">
        <v>58776968</v>
      </c>
      <c r="I2" s="47">
        <v>1639299</v>
      </c>
      <c r="J2" s="47">
        <v>1625630</v>
      </c>
      <c r="K2" s="47">
        <v>1633116</v>
      </c>
      <c r="L2" s="47">
        <v>1639274</v>
      </c>
      <c r="M2" s="47">
        <v>1661228</v>
      </c>
      <c r="N2" s="47">
        <v>1703131</v>
      </c>
      <c r="O2" s="47">
        <v>58776968</v>
      </c>
      <c r="P2" s="47">
        <v>1703131</v>
      </c>
      <c r="Q2" s="47">
        <v>40030766</v>
      </c>
      <c r="R2" s="47">
        <v>1165620</v>
      </c>
      <c r="S2" s="180">
        <v>0.47</v>
      </c>
      <c r="T2" s="180">
        <v>0.46</v>
      </c>
      <c r="U2" s="47">
        <v>617509793</v>
      </c>
      <c r="V2" s="47">
        <v>18318440</v>
      </c>
      <c r="W2" s="47">
        <v>451270315</v>
      </c>
      <c r="X2" s="47">
        <v>13249906</v>
      </c>
      <c r="Y2" s="180">
        <v>0.37</v>
      </c>
      <c r="Z2" s="180">
        <v>0.38</v>
      </c>
      <c r="AA2" s="47">
        <v>22509079</v>
      </c>
      <c r="AB2" s="47">
        <v>1731468</v>
      </c>
      <c r="AC2" s="47">
        <v>1240666</v>
      </c>
      <c r="AD2" s="180">
        <v>0.4</v>
      </c>
      <c r="AE2" s="47">
        <v>0</v>
      </c>
      <c r="AF2" s="47">
        <v>0</v>
      </c>
      <c r="AG2" s="47">
        <v>1240666</v>
      </c>
      <c r="AH2" s="180">
        <v>-1</v>
      </c>
      <c r="AI2" s="47">
        <v>12590892</v>
      </c>
      <c r="AJ2" s="47">
        <v>251240936</v>
      </c>
      <c r="AK2" s="49">
        <v>7</v>
      </c>
      <c r="AL2" s="44"/>
    </row>
    <row r="3" spans="1:38">
      <c r="A3" s="44" t="s">
        <v>46</v>
      </c>
      <c r="B3" s="45">
        <v>46096</v>
      </c>
      <c r="C3" s="47">
        <v>11623854</v>
      </c>
      <c r="D3" s="47">
        <v>11794955</v>
      </c>
      <c r="E3" s="47">
        <v>11954910</v>
      </c>
      <c r="F3" s="47">
        <v>11962980</v>
      </c>
      <c r="G3" s="47">
        <v>12190188</v>
      </c>
      <c r="H3" s="47">
        <v>12467165</v>
      </c>
      <c r="I3" s="47">
        <v>312228</v>
      </c>
      <c r="J3" s="47">
        <v>315311</v>
      </c>
      <c r="K3" s="47">
        <v>317102</v>
      </c>
      <c r="L3" s="47">
        <v>318094</v>
      </c>
      <c r="M3" s="47">
        <v>322697</v>
      </c>
      <c r="N3" s="47">
        <v>328064</v>
      </c>
      <c r="O3" s="47">
        <v>12467165</v>
      </c>
      <c r="P3" s="47">
        <v>328064</v>
      </c>
      <c r="Q3" s="47">
        <v>8348516</v>
      </c>
      <c r="R3" s="47">
        <v>230636</v>
      </c>
      <c r="S3" s="180">
        <v>0.49</v>
      </c>
      <c r="T3" s="180">
        <v>0.42</v>
      </c>
      <c r="U3" s="47">
        <v>133502617</v>
      </c>
      <c r="V3" s="47">
        <v>3651654</v>
      </c>
      <c r="W3" s="47">
        <v>94247291</v>
      </c>
      <c r="X3" s="47">
        <v>2628818</v>
      </c>
      <c r="Y3" s="180">
        <v>0.42</v>
      </c>
      <c r="Z3" s="180">
        <v>0.39</v>
      </c>
      <c r="AA3" s="47">
        <v>4302059</v>
      </c>
      <c r="AB3" s="47">
        <v>330928</v>
      </c>
      <c r="AC3" s="47">
        <v>246649</v>
      </c>
      <c r="AD3" s="180">
        <v>0.34</v>
      </c>
      <c r="AE3" s="47">
        <v>0</v>
      </c>
      <c r="AF3" s="47">
        <v>0</v>
      </c>
      <c r="AG3" s="47">
        <v>246649</v>
      </c>
      <c r="AH3" s="180">
        <v>-1</v>
      </c>
      <c r="AI3" s="47">
        <v>1995700</v>
      </c>
      <c r="AJ3" s="47">
        <v>41258267</v>
      </c>
      <c r="AK3" s="49">
        <v>6</v>
      </c>
      <c r="AL3" s="44"/>
    </row>
    <row r="4" spans="1:38">
      <c r="A4" s="44" t="s">
        <v>38</v>
      </c>
      <c r="B4" s="45">
        <v>46096</v>
      </c>
      <c r="C4" s="47">
        <v>10159238</v>
      </c>
      <c r="D4" s="47">
        <v>10079072</v>
      </c>
      <c r="E4" s="47">
        <v>10079026</v>
      </c>
      <c r="F4" s="47">
        <v>10277328</v>
      </c>
      <c r="G4" s="47">
        <v>10542525</v>
      </c>
      <c r="H4" s="47">
        <v>11007362</v>
      </c>
      <c r="I4" s="47">
        <v>285756</v>
      </c>
      <c r="J4" s="47">
        <v>281931</v>
      </c>
      <c r="K4" s="47">
        <v>281988</v>
      </c>
      <c r="L4" s="47">
        <v>287096</v>
      </c>
      <c r="M4" s="47">
        <v>292612</v>
      </c>
      <c r="N4" s="47">
        <v>304575</v>
      </c>
      <c r="O4" s="47">
        <v>11007362</v>
      </c>
      <c r="P4" s="47">
        <v>304575</v>
      </c>
      <c r="Q4" s="47">
        <v>5949660</v>
      </c>
      <c r="R4" s="47">
        <v>177585</v>
      </c>
      <c r="S4" s="180">
        <v>0.85</v>
      </c>
      <c r="T4" s="180">
        <v>0.72</v>
      </c>
      <c r="U4" s="47">
        <v>111771770</v>
      </c>
      <c r="V4" s="47">
        <v>3159065</v>
      </c>
      <c r="W4" s="47">
        <v>64186874</v>
      </c>
      <c r="X4" s="47">
        <v>2026502</v>
      </c>
      <c r="Y4" s="180">
        <v>0.74</v>
      </c>
      <c r="Z4" s="180">
        <v>0.56000000000000005</v>
      </c>
      <c r="AA4" s="47">
        <v>3782072</v>
      </c>
      <c r="AB4" s="47">
        <v>290929</v>
      </c>
      <c r="AC4" s="47">
        <v>191733</v>
      </c>
      <c r="AD4" s="180">
        <v>0.52</v>
      </c>
      <c r="AE4" s="47">
        <v>0</v>
      </c>
      <c r="AF4" s="47">
        <v>0</v>
      </c>
      <c r="AG4" s="47">
        <v>191733</v>
      </c>
      <c r="AH4" s="180">
        <v>-1</v>
      </c>
      <c r="AI4" s="47">
        <v>1778644</v>
      </c>
      <c r="AJ4" s="47">
        <v>40443126</v>
      </c>
      <c r="AK4" s="49">
        <v>6</v>
      </c>
      <c r="AL4" s="44"/>
    </row>
    <row r="5" spans="1:38">
      <c r="A5" s="44" t="s">
        <v>58</v>
      </c>
      <c r="B5" s="45">
        <v>46096</v>
      </c>
      <c r="C5" s="47">
        <v>1493626</v>
      </c>
      <c r="D5" s="47">
        <v>1416924</v>
      </c>
      <c r="E5" s="47">
        <v>1400889</v>
      </c>
      <c r="F5" s="47">
        <v>1395637</v>
      </c>
      <c r="G5" s="47">
        <v>1408929</v>
      </c>
      <c r="H5" s="47">
        <v>1519475</v>
      </c>
      <c r="I5" s="47">
        <v>53259</v>
      </c>
      <c r="J5" s="47">
        <v>51084</v>
      </c>
      <c r="K5" s="47">
        <v>50813</v>
      </c>
      <c r="L5" s="47">
        <v>50307</v>
      </c>
      <c r="M5" s="47">
        <v>50182</v>
      </c>
      <c r="N5" s="47">
        <v>53320</v>
      </c>
      <c r="O5" s="47">
        <v>1519475</v>
      </c>
      <c r="P5" s="47">
        <v>53320</v>
      </c>
      <c r="Q5" s="47">
        <v>1190618</v>
      </c>
      <c r="R5" s="47">
        <v>44220</v>
      </c>
      <c r="S5" s="180">
        <v>0.28000000000000003</v>
      </c>
      <c r="T5" s="180">
        <v>0.21</v>
      </c>
      <c r="U5" s="47">
        <v>16022595</v>
      </c>
      <c r="V5" s="47">
        <v>578318</v>
      </c>
      <c r="W5" s="47">
        <v>13232649</v>
      </c>
      <c r="X5" s="47">
        <v>502913</v>
      </c>
      <c r="Y5" s="180">
        <v>0.21</v>
      </c>
      <c r="Z5" s="180">
        <v>0.15</v>
      </c>
      <c r="AA5" s="47">
        <v>643150</v>
      </c>
      <c r="AB5" s="47">
        <v>49473</v>
      </c>
      <c r="AC5" s="47">
        <v>44279</v>
      </c>
      <c r="AD5" s="180">
        <v>0.12</v>
      </c>
      <c r="AE5" s="47">
        <v>0</v>
      </c>
      <c r="AF5" s="47">
        <v>0</v>
      </c>
      <c r="AG5" s="47">
        <v>44279</v>
      </c>
      <c r="AH5" s="180">
        <v>-1</v>
      </c>
      <c r="AI5" s="47">
        <v>387544</v>
      </c>
      <c r="AJ5" s="47">
        <v>6572886</v>
      </c>
      <c r="AK5" s="49">
        <v>8</v>
      </c>
      <c r="AL5" s="44"/>
    </row>
    <row r="6" spans="1:38">
      <c r="A6" s="44" t="s">
        <v>47</v>
      </c>
      <c r="B6" s="45">
        <v>46096</v>
      </c>
      <c r="C6" s="47">
        <v>1356178</v>
      </c>
      <c r="D6" s="47">
        <v>1297295</v>
      </c>
      <c r="E6" s="47">
        <v>1341621</v>
      </c>
      <c r="F6" s="47">
        <v>1327604</v>
      </c>
      <c r="G6" s="47">
        <v>1289621</v>
      </c>
      <c r="H6" s="47">
        <v>1442811</v>
      </c>
      <c r="I6" s="47">
        <v>44017</v>
      </c>
      <c r="J6" s="47">
        <v>42224</v>
      </c>
      <c r="K6" s="47">
        <v>43204</v>
      </c>
      <c r="L6" s="47">
        <v>42972</v>
      </c>
      <c r="M6" s="47">
        <v>40796</v>
      </c>
      <c r="N6" s="47">
        <v>45293</v>
      </c>
      <c r="O6" s="47">
        <v>1442811</v>
      </c>
      <c r="P6" s="47">
        <v>45293</v>
      </c>
      <c r="Q6" s="47">
        <v>1142087</v>
      </c>
      <c r="R6" s="47">
        <v>36721</v>
      </c>
      <c r="S6" s="180">
        <v>0.26</v>
      </c>
      <c r="T6" s="180">
        <v>0.23</v>
      </c>
      <c r="U6" s="47">
        <v>14827665</v>
      </c>
      <c r="V6" s="47">
        <v>491340</v>
      </c>
      <c r="W6" s="47">
        <v>13310268</v>
      </c>
      <c r="X6" s="47">
        <v>433185</v>
      </c>
      <c r="Y6" s="180">
        <v>0.11</v>
      </c>
      <c r="Z6" s="180">
        <v>0.13</v>
      </c>
      <c r="AA6" s="47">
        <v>549818</v>
      </c>
      <c r="AB6" s="47">
        <v>42294</v>
      </c>
      <c r="AC6" s="47">
        <v>38200</v>
      </c>
      <c r="AD6" s="180">
        <v>0.11</v>
      </c>
      <c r="AE6" s="47">
        <v>0</v>
      </c>
      <c r="AF6" s="47">
        <v>0</v>
      </c>
      <c r="AG6" s="47">
        <v>38200</v>
      </c>
      <c r="AH6" s="180">
        <v>-1</v>
      </c>
      <c r="AI6" s="47">
        <v>296874</v>
      </c>
      <c r="AJ6" s="47">
        <v>4885059</v>
      </c>
      <c r="AK6" s="49">
        <v>7</v>
      </c>
      <c r="AL6" s="44"/>
    </row>
    <row r="7" spans="1:38">
      <c r="A7" s="44" t="s">
        <v>547</v>
      </c>
      <c r="B7" s="45">
        <v>46096</v>
      </c>
      <c r="C7" s="47">
        <v>1548980</v>
      </c>
      <c r="D7" s="47">
        <v>1501522</v>
      </c>
      <c r="E7" s="47">
        <v>1530487</v>
      </c>
      <c r="F7" s="47">
        <v>1574959</v>
      </c>
      <c r="G7" s="47">
        <v>1629380</v>
      </c>
      <c r="H7" s="47">
        <v>1735552</v>
      </c>
      <c r="I7" s="47">
        <v>36818</v>
      </c>
      <c r="J7" s="47">
        <v>35732</v>
      </c>
      <c r="K7" s="47">
        <v>36125</v>
      </c>
      <c r="L7" s="47">
        <v>36898</v>
      </c>
      <c r="M7" s="47">
        <v>37815</v>
      </c>
      <c r="N7" s="47">
        <v>39950</v>
      </c>
      <c r="O7" s="47">
        <v>1735552</v>
      </c>
      <c r="P7" s="47">
        <v>39950</v>
      </c>
      <c r="Q7" s="47">
        <v>1111473</v>
      </c>
      <c r="R7" s="47">
        <v>24655</v>
      </c>
      <c r="S7" s="180">
        <v>0.56000000000000005</v>
      </c>
      <c r="T7" s="180">
        <v>0.62</v>
      </c>
      <c r="U7" s="47">
        <v>17357065</v>
      </c>
      <c r="V7" s="47">
        <v>424777</v>
      </c>
      <c r="W7" s="47">
        <v>12549610</v>
      </c>
      <c r="X7" s="47">
        <v>285693</v>
      </c>
      <c r="Y7" s="180">
        <v>0.38</v>
      </c>
      <c r="Z7" s="180">
        <v>0.49</v>
      </c>
      <c r="AA7" s="47">
        <v>541847</v>
      </c>
      <c r="AB7" s="47">
        <v>41681</v>
      </c>
      <c r="AC7" s="47">
        <v>26389</v>
      </c>
      <c r="AD7" s="180">
        <v>0.57999999999999996</v>
      </c>
      <c r="AE7" s="47">
        <v>0</v>
      </c>
      <c r="AF7" s="47">
        <v>0</v>
      </c>
      <c r="AG7" s="47">
        <v>26389</v>
      </c>
      <c r="AH7" s="180">
        <v>-1</v>
      </c>
      <c r="AI7" s="47">
        <v>257778</v>
      </c>
      <c r="AJ7" s="47">
        <v>7431986</v>
      </c>
      <c r="AK7" s="49">
        <v>6</v>
      </c>
      <c r="AL7" s="44"/>
    </row>
    <row r="8" spans="1:38">
      <c r="A8" s="44" t="s">
        <v>55</v>
      </c>
      <c r="B8" s="45">
        <v>46096</v>
      </c>
      <c r="C8" s="47">
        <v>436730</v>
      </c>
      <c r="D8" s="47">
        <v>454668</v>
      </c>
      <c r="E8" s="47">
        <v>454387</v>
      </c>
      <c r="F8" s="47">
        <v>439848</v>
      </c>
      <c r="G8" s="47">
        <v>429542</v>
      </c>
      <c r="H8" s="47">
        <v>432137</v>
      </c>
      <c r="I8" s="47">
        <v>34587</v>
      </c>
      <c r="J8" s="47">
        <v>36216</v>
      </c>
      <c r="K8" s="47">
        <v>35755</v>
      </c>
      <c r="L8" s="47">
        <v>34842</v>
      </c>
      <c r="M8" s="47">
        <v>34512</v>
      </c>
      <c r="N8" s="47">
        <v>34389</v>
      </c>
      <c r="O8" s="47">
        <v>432137</v>
      </c>
      <c r="P8" s="47">
        <v>34389</v>
      </c>
      <c r="Q8" s="47">
        <v>347504</v>
      </c>
      <c r="R8" s="47">
        <v>28373</v>
      </c>
      <c r="S8" s="180">
        <v>0.24</v>
      </c>
      <c r="T8" s="180">
        <v>0.21</v>
      </c>
      <c r="U8" s="47">
        <v>4937438</v>
      </c>
      <c r="V8" s="47">
        <v>392892</v>
      </c>
      <c r="W8" s="47">
        <v>4100211</v>
      </c>
      <c r="X8" s="47">
        <v>336291</v>
      </c>
      <c r="Y8" s="180">
        <v>0.2</v>
      </c>
      <c r="Z8" s="180">
        <v>0.17</v>
      </c>
      <c r="AA8" s="47">
        <v>475956</v>
      </c>
      <c r="AB8" s="47">
        <v>36612</v>
      </c>
      <c r="AC8" s="47">
        <v>28385</v>
      </c>
      <c r="AD8" s="180">
        <v>0.28999999999999998</v>
      </c>
      <c r="AE8" s="47">
        <v>0</v>
      </c>
      <c r="AF8" s="47">
        <v>0</v>
      </c>
      <c r="AG8" s="47">
        <v>28385</v>
      </c>
      <c r="AH8" s="180">
        <v>-1</v>
      </c>
      <c r="AI8" s="47">
        <v>249307</v>
      </c>
      <c r="AJ8" s="47">
        <v>998738</v>
      </c>
      <c r="AK8" s="49">
        <v>7</v>
      </c>
      <c r="AL8" s="44"/>
    </row>
    <row r="9" spans="1:38">
      <c r="A9" s="44" t="s">
        <v>558</v>
      </c>
      <c r="B9" s="45">
        <v>46096</v>
      </c>
      <c r="C9" s="47">
        <v>599314</v>
      </c>
      <c r="D9" s="47">
        <v>560599</v>
      </c>
      <c r="E9" s="47">
        <v>551873</v>
      </c>
      <c r="F9" s="47">
        <v>579881</v>
      </c>
      <c r="G9" s="47">
        <v>587658</v>
      </c>
      <c r="H9" s="47">
        <v>589253</v>
      </c>
      <c r="I9" s="47">
        <v>36070</v>
      </c>
      <c r="J9" s="47">
        <v>33446</v>
      </c>
      <c r="K9" s="47">
        <v>32688</v>
      </c>
      <c r="L9" s="47">
        <v>34556</v>
      </c>
      <c r="M9" s="47">
        <v>35303</v>
      </c>
      <c r="N9" s="47">
        <v>35135</v>
      </c>
      <c r="O9" s="47">
        <v>589253</v>
      </c>
      <c r="P9" s="47">
        <v>35135</v>
      </c>
      <c r="Q9" s="47">
        <v>424182</v>
      </c>
      <c r="R9" s="47">
        <v>26892</v>
      </c>
      <c r="S9" s="180">
        <v>0.39</v>
      </c>
      <c r="T9" s="180">
        <v>0.31</v>
      </c>
      <c r="U9" s="47">
        <v>6499320</v>
      </c>
      <c r="V9" s="47">
        <v>391146</v>
      </c>
      <c r="W9" s="47">
        <v>4376440</v>
      </c>
      <c r="X9" s="47">
        <v>277186</v>
      </c>
      <c r="Y9" s="180">
        <v>0.49</v>
      </c>
      <c r="Z9" s="180">
        <v>0.41</v>
      </c>
      <c r="AA9" s="47">
        <v>455896</v>
      </c>
      <c r="AB9" s="47">
        <v>35069</v>
      </c>
      <c r="AC9" s="47">
        <v>28078</v>
      </c>
      <c r="AD9" s="180">
        <v>0.25</v>
      </c>
      <c r="AE9" s="47">
        <v>0</v>
      </c>
      <c r="AF9" s="47">
        <v>0</v>
      </c>
      <c r="AG9" s="47">
        <v>28078</v>
      </c>
      <c r="AH9" s="180">
        <v>-1</v>
      </c>
      <c r="AI9" s="47">
        <v>326466</v>
      </c>
      <c r="AJ9" s="47">
        <v>2690858</v>
      </c>
      <c r="AK9" s="49">
        <v>9</v>
      </c>
      <c r="AL9" s="44"/>
    </row>
    <row r="10" spans="1:38">
      <c r="A10" s="44" t="s">
        <v>39</v>
      </c>
      <c r="B10" s="45">
        <v>46096</v>
      </c>
      <c r="C10" s="47">
        <v>859901</v>
      </c>
      <c r="D10" s="47">
        <v>813553</v>
      </c>
      <c r="E10" s="47">
        <v>782058</v>
      </c>
      <c r="F10" s="47">
        <v>779215</v>
      </c>
      <c r="G10" s="47">
        <v>804047</v>
      </c>
      <c r="H10" s="47">
        <v>855212</v>
      </c>
      <c r="I10" s="47">
        <v>26075</v>
      </c>
      <c r="J10" s="47">
        <v>24784</v>
      </c>
      <c r="K10" s="47">
        <v>23698</v>
      </c>
      <c r="L10" s="47">
        <v>23474</v>
      </c>
      <c r="M10" s="47">
        <v>24108</v>
      </c>
      <c r="N10" s="47">
        <v>25468</v>
      </c>
      <c r="O10" s="47">
        <v>855212</v>
      </c>
      <c r="P10" s="47">
        <v>25468</v>
      </c>
      <c r="Q10" s="47">
        <v>778113</v>
      </c>
      <c r="R10" s="47">
        <v>23182</v>
      </c>
      <c r="S10" s="180">
        <v>0.1</v>
      </c>
      <c r="T10" s="180">
        <v>0.1</v>
      </c>
      <c r="U10" s="47">
        <v>9247574</v>
      </c>
      <c r="V10" s="47">
        <v>284104</v>
      </c>
      <c r="W10" s="47">
        <v>9759157</v>
      </c>
      <c r="X10" s="47">
        <v>292192</v>
      </c>
      <c r="Y10" s="180">
        <v>-0.05</v>
      </c>
      <c r="Z10" s="180">
        <v>-0.03</v>
      </c>
      <c r="AA10" s="47">
        <v>343596</v>
      </c>
      <c r="AB10" s="47">
        <v>26430</v>
      </c>
      <c r="AC10" s="47">
        <v>20178</v>
      </c>
      <c r="AD10" s="180">
        <v>0.31</v>
      </c>
      <c r="AE10" s="47">
        <v>0</v>
      </c>
      <c r="AF10" s="47">
        <v>0</v>
      </c>
      <c r="AG10" s="47">
        <v>20178</v>
      </c>
      <c r="AH10" s="180">
        <v>-1</v>
      </c>
      <c r="AI10" s="47">
        <v>187028</v>
      </c>
      <c r="AJ10" s="47">
        <v>3548450</v>
      </c>
      <c r="AK10" s="49">
        <v>7</v>
      </c>
      <c r="AL10" s="44"/>
    </row>
    <row r="11" spans="1:38">
      <c r="A11" s="44" t="s">
        <v>559</v>
      </c>
      <c r="B11" s="45">
        <v>46096</v>
      </c>
      <c r="C11" s="47">
        <v>572934</v>
      </c>
      <c r="D11" s="47">
        <v>556268</v>
      </c>
      <c r="E11" s="47">
        <v>567291</v>
      </c>
      <c r="F11" s="47">
        <v>566796</v>
      </c>
      <c r="G11" s="47">
        <v>574563</v>
      </c>
      <c r="H11" s="47">
        <v>683618</v>
      </c>
      <c r="I11" s="47">
        <v>23951</v>
      </c>
      <c r="J11" s="47">
        <v>23299</v>
      </c>
      <c r="K11" s="47">
        <v>23700</v>
      </c>
      <c r="L11" s="47">
        <v>23339</v>
      </c>
      <c r="M11" s="47">
        <v>23758</v>
      </c>
      <c r="N11" s="47">
        <v>29388</v>
      </c>
      <c r="O11" s="47">
        <v>683618</v>
      </c>
      <c r="P11" s="47">
        <v>29388</v>
      </c>
      <c r="Q11" s="47">
        <v>365084</v>
      </c>
      <c r="R11" s="47">
        <v>14769</v>
      </c>
      <c r="S11" s="181">
        <v>0.87</v>
      </c>
      <c r="T11" s="181">
        <v>0.99</v>
      </c>
      <c r="U11" s="47">
        <v>6491160</v>
      </c>
      <c r="V11" s="47">
        <v>274057</v>
      </c>
      <c r="W11" s="47">
        <v>3762062</v>
      </c>
      <c r="X11" s="47">
        <v>156220</v>
      </c>
      <c r="Y11" s="181">
        <v>0.73</v>
      </c>
      <c r="Z11" s="181">
        <v>0.75</v>
      </c>
      <c r="AA11" s="47">
        <v>315411</v>
      </c>
      <c r="AB11" s="47">
        <v>24262</v>
      </c>
      <c r="AC11" s="76">
        <v>16839</v>
      </c>
      <c r="AD11" s="181">
        <v>0.44</v>
      </c>
      <c r="AE11" s="47">
        <v>0</v>
      </c>
      <c r="AF11" s="47">
        <v>0</v>
      </c>
      <c r="AG11" s="76">
        <v>16839</v>
      </c>
      <c r="AH11" s="181">
        <v>-1</v>
      </c>
      <c r="AI11" s="47">
        <v>150322</v>
      </c>
      <c r="AJ11" s="47">
        <v>1845899</v>
      </c>
      <c r="AK11" s="49">
        <v>6</v>
      </c>
      <c r="AL11" s="44"/>
    </row>
    <row r="12" spans="1:38">
      <c r="A12" s="44" t="s">
        <v>556</v>
      </c>
      <c r="B12" s="45">
        <v>46096</v>
      </c>
      <c r="C12" s="47">
        <v>759326</v>
      </c>
      <c r="D12" s="47">
        <v>741624</v>
      </c>
      <c r="E12" s="47">
        <v>736887</v>
      </c>
      <c r="F12" s="47">
        <v>711223</v>
      </c>
      <c r="G12" s="47">
        <v>733220</v>
      </c>
      <c r="H12" s="47">
        <v>757724</v>
      </c>
      <c r="I12" s="47">
        <v>24709</v>
      </c>
      <c r="J12" s="47">
        <v>24449</v>
      </c>
      <c r="K12" s="47">
        <v>24500</v>
      </c>
      <c r="L12" s="47">
        <v>23480</v>
      </c>
      <c r="M12" s="47">
        <v>23865</v>
      </c>
      <c r="N12" s="47">
        <v>24271</v>
      </c>
      <c r="O12" s="47">
        <v>757724</v>
      </c>
      <c r="P12" s="47">
        <v>24271</v>
      </c>
      <c r="Q12" s="47">
        <v>0</v>
      </c>
      <c r="R12" s="47">
        <v>0</v>
      </c>
      <c r="S12" s="180"/>
      <c r="T12" s="180"/>
      <c r="U12" s="47">
        <v>8273259</v>
      </c>
      <c r="V12" s="47">
        <v>273397</v>
      </c>
      <c r="W12" s="47">
        <v>0</v>
      </c>
      <c r="X12" s="47">
        <v>0</v>
      </c>
      <c r="Y12" s="180"/>
      <c r="Z12" s="180"/>
      <c r="AA12" s="47">
        <v>307421</v>
      </c>
      <c r="AB12" s="47">
        <v>23648</v>
      </c>
      <c r="AC12" s="47"/>
      <c r="AD12" s="180"/>
      <c r="AE12" s="47">
        <v>0</v>
      </c>
      <c r="AF12" s="47">
        <v>0</v>
      </c>
      <c r="AG12" s="47"/>
      <c r="AH12" s="180"/>
      <c r="AI12" s="47">
        <v>166358</v>
      </c>
      <c r="AJ12" s="47">
        <v>2886274</v>
      </c>
      <c r="AK12" s="49">
        <v>7</v>
      </c>
      <c r="AL12" s="44"/>
    </row>
    <row r="13" spans="1:38">
      <c r="A13" s="44" t="s">
        <v>136</v>
      </c>
      <c r="B13" s="45">
        <v>46096</v>
      </c>
      <c r="C13" s="47">
        <v>835961</v>
      </c>
      <c r="D13" s="47">
        <v>856714</v>
      </c>
      <c r="E13" s="47">
        <v>854319</v>
      </c>
      <c r="F13" s="47">
        <v>843980</v>
      </c>
      <c r="G13" s="47">
        <v>833463</v>
      </c>
      <c r="H13" s="47">
        <v>880472</v>
      </c>
      <c r="I13" s="47">
        <v>22587</v>
      </c>
      <c r="J13" s="47">
        <v>22515</v>
      </c>
      <c r="K13" s="47">
        <v>22417</v>
      </c>
      <c r="L13" s="47">
        <v>22185</v>
      </c>
      <c r="M13" s="47">
        <v>21861</v>
      </c>
      <c r="N13" s="47">
        <v>22830</v>
      </c>
      <c r="O13" s="47">
        <v>880472</v>
      </c>
      <c r="P13" s="47">
        <v>22830</v>
      </c>
      <c r="Q13" s="47">
        <v>833557</v>
      </c>
      <c r="R13" s="47">
        <v>19728</v>
      </c>
      <c r="S13" s="180">
        <v>0.06</v>
      </c>
      <c r="T13" s="180">
        <v>0.16</v>
      </c>
      <c r="U13" s="47">
        <v>9539275</v>
      </c>
      <c r="V13" s="47">
        <v>254877</v>
      </c>
      <c r="W13" s="47">
        <v>9845092</v>
      </c>
      <c r="X13" s="47">
        <v>232306</v>
      </c>
      <c r="Y13" s="180">
        <v>-0.03</v>
      </c>
      <c r="Z13" s="180">
        <v>0.1</v>
      </c>
      <c r="AA13" s="47">
        <v>285583</v>
      </c>
      <c r="AB13" s="47">
        <v>21968</v>
      </c>
      <c r="AC13" s="47">
        <v>19039</v>
      </c>
      <c r="AD13" s="180">
        <v>0.15</v>
      </c>
      <c r="AE13" s="47">
        <v>0</v>
      </c>
      <c r="AF13" s="47">
        <v>0</v>
      </c>
      <c r="AG13" s="47">
        <v>19039</v>
      </c>
      <c r="AH13" s="180">
        <v>-1</v>
      </c>
      <c r="AI13" s="47">
        <v>157882</v>
      </c>
      <c r="AJ13" s="47">
        <v>3726159</v>
      </c>
      <c r="AK13" s="49">
        <v>7</v>
      </c>
      <c r="AL13" s="44"/>
    </row>
    <row r="14" spans="1:38">
      <c r="A14" s="44" t="s">
        <v>49</v>
      </c>
      <c r="B14" s="45">
        <v>46096</v>
      </c>
      <c r="C14" s="47">
        <v>423476</v>
      </c>
      <c r="D14" s="47">
        <v>450315</v>
      </c>
      <c r="E14" s="47">
        <v>451612</v>
      </c>
      <c r="F14" s="47">
        <v>450846</v>
      </c>
      <c r="G14" s="47">
        <v>412135</v>
      </c>
      <c r="H14" s="47">
        <v>410746</v>
      </c>
      <c r="I14" s="47">
        <v>20530</v>
      </c>
      <c r="J14" s="47">
        <v>21556</v>
      </c>
      <c r="K14" s="47">
        <v>22189</v>
      </c>
      <c r="L14" s="47">
        <v>22157</v>
      </c>
      <c r="M14" s="47">
        <v>20047</v>
      </c>
      <c r="N14" s="47">
        <v>19773</v>
      </c>
      <c r="O14" s="47">
        <v>410746</v>
      </c>
      <c r="P14" s="47">
        <v>19773</v>
      </c>
      <c r="Q14" s="47">
        <v>437722</v>
      </c>
      <c r="R14" s="47">
        <v>21072</v>
      </c>
      <c r="S14" s="180">
        <v>-0.06</v>
      </c>
      <c r="T14" s="180">
        <v>-0.06</v>
      </c>
      <c r="U14" s="47">
        <v>5141177</v>
      </c>
      <c r="V14" s="47">
        <v>247570</v>
      </c>
      <c r="W14" s="47">
        <v>5879262</v>
      </c>
      <c r="X14" s="47">
        <v>284003</v>
      </c>
      <c r="Y14" s="180">
        <v>-0.13</v>
      </c>
      <c r="Z14" s="180">
        <v>-0.13</v>
      </c>
      <c r="AA14" s="47">
        <v>239896</v>
      </c>
      <c r="AB14" s="47">
        <v>18454</v>
      </c>
      <c r="AC14" s="47">
        <v>17919</v>
      </c>
      <c r="AD14" s="180">
        <v>0.03</v>
      </c>
      <c r="AE14" s="47">
        <v>0</v>
      </c>
      <c r="AF14" s="47">
        <v>0</v>
      </c>
      <c r="AG14" s="47">
        <v>17919</v>
      </c>
      <c r="AH14" s="180">
        <v>-1</v>
      </c>
      <c r="AI14" s="47">
        <v>259331</v>
      </c>
      <c r="AJ14" s="47">
        <v>2132949</v>
      </c>
      <c r="AK14" s="49">
        <v>14</v>
      </c>
      <c r="AL14" s="44"/>
    </row>
    <row r="15" spans="1:38">
      <c r="A15" s="44" t="s">
        <v>569</v>
      </c>
      <c r="B15" s="45">
        <v>46096</v>
      </c>
      <c r="C15" s="47">
        <v>614439</v>
      </c>
      <c r="D15" s="47">
        <v>582090</v>
      </c>
      <c r="E15" s="47">
        <v>541872</v>
      </c>
      <c r="F15" s="47">
        <v>493236</v>
      </c>
      <c r="G15" s="47">
        <v>392338</v>
      </c>
      <c r="H15" s="47">
        <v>265258</v>
      </c>
      <c r="I15" s="47">
        <v>24345</v>
      </c>
      <c r="J15" s="47">
        <v>26245</v>
      </c>
      <c r="K15" s="47">
        <v>24057</v>
      </c>
      <c r="L15" s="47">
        <v>19910</v>
      </c>
      <c r="M15" s="47">
        <v>16178</v>
      </c>
      <c r="N15" s="47">
        <v>9803</v>
      </c>
      <c r="O15" s="47">
        <v>265258</v>
      </c>
      <c r="P15" s="47">
        <v>9803</v>
      </c>
      <c r="Q15" s="47">
        <v>476145</v>
      </c>
      <c r="R15" s="47">
        <v>18408</v>
      </c>
      <c r="S15" s="180">
        <v>-0.44</v>
      </c>
      <c r="T15" s="180">
        <v>-0.47</v>
      </c>
      <c r="U15" s="47">
        <v>5865444</v>
      </c>
      <c r="V15" s="47">
        <v>246761</v>
      </c>
      <c r="W15" s="47">
        <v>5329666</v>
      </c>
      <c r="X15" s="47">
        <v>205858</v>
      </c>
      <c r="Y15" s="180">
        <v>0.1</v>
      </c>
      <c r="Z15" s="180">
        <v>0.2</v>
      </c>
      <c r="AA15" s="47">
        <v>4757</v>
      </c>
      <c r="AB15" s="47">
        <v>366</v>
      </c>
      <c r="AC15" s="47">
        <v>19290</v>
      </c>
      <c r="AD15" s="180">
        <v>-0.98</v>
      </c>
      <c r="AE15" s="47">
        <v>0</v>
      </c>
      <c r="AF15" s="47">
        <v>0</v>
      </c>
      <c r="AG15" s="47">
        <v>19290</v>
      </c>
      <c r="AH15" s="180">
        <v>-1</v>
      </c>
      <c r="AI15" s="47">
        <v>53923</v>
      </c>
      <c r="AJ15" s="47">
        <v>1071260</v>
      </c>
      <c r="AK15" s="49">
        <v>147</v>
      </c>
      <c r="AL15" s="44"/>
    </row>
    <row r="16" spans="1:38">
      <c r="A16" s="44" t="s">
        <v>78</v>
      </c>
      <c r="B16" s="45">
        <v>46096</v>
      </c>
      <c r="C16" s="47">
        <v>679328</v>
      </c>
      <c r="D16" s="47">
        <v>641801</v>
      </c>
      <c r="E16" s="47">
        <v>642280</v>
      </c>
      <c r="F16" s="47">
        <v>620262</v>
      </c>
      <c r="G16" s="47">
        <v>625214</v>
      </c>
      <c r="H16" s="47">
        <v>658790</v>
      </c>
      <c r="I16" s="47">
        <v>22493</v>
      </c>
      <c r="J16" s="47">
        <v>21529</v>
      </c>
      <c r="K16" s="47">
        <v>21260</v>
      </c>
      <c r="L16" s="47">
        <v>20352</v>
      </c>
      <c r="M16" s="47">
        <v>19813</v>
      </c>
      <c r="N16" s="47">
        <v>20898</v>
      </c>
      <c r="O16" s="47">
        <v>658790</v>
      </c>
      <c r="P16" s="47">
        <v>20898</v>
      </c>
      <c r="Q16" s="47">
        <v>639158</v>
      </c>
      <c r="R16" s="47">
        <v>20273</v>
      </c>
      <c r="S16" s="180">
        <v>0.03</v>
      </c>
      <c r="T16" s="180">
        <v>0.03</v>
      </c>
      <c r="U16" s="47">
        <v>7368706</v>
      </c>
      <c r="V16" s="47">
        <v>241765</v>
      </c>
      <c r="W16" s="47">
        <v>6900415</v>
      </c>
      <c r="X16" s="47">
        <v>222506</v>
      </c>
      <c r="Y16" s="180">
        <v>7.0000000000000007E-2</v>
      </c>
      <c r="Z16" s="180">
        <v>0.09</v>
      </c>
      <c r="AA16" s="47">
        <v>313116</v>
      </c>
      <c r="AB16" s="47">
        <v>24086</v>
      </c>
      <c r="AC16" s="47">
        <v>21594</v>
      </c>
      <c r="AD16" s="180">
        <v>0.12</v>
      </c>
      <c r="AE16" s="47">
        <v>0</v>
      </c>
      <c r="AF16" s="47">
        <v>0</v>
      </c>
      <c r="AG16" s="47">
        <v>21594</v>
      </c>
      <c r="AH16" s="180">
        <v>-1</v>
      </c>
      <c r="AI16" s="47">
        <v>96616</v>
      </c>
      <c r="AJ16" s="47">
        <v>1801216</v>
      </c>
      <c r="AK16" s="49">
        <v>4</v>
      </c>
      <c r="AL16" s="44"/>
    </row>
    <row r="17" spans="1:38">
      <c r="A17" s="44" t="s">
        <v>532</v>
      </c>
      <c r="B17" s="45">
        <v>46096</v>
      </c>
      <c r="C17" s="47">
        <v>500363</v>
      </c>
      <c r="D17" s="47">
        <v>468333</v>
      </c>
      <c r="E17" s="47">
        <v>486728</v>
      </c>
      <c r="F17" s="47">
        <v>478894</v>
      </c>
      <c r="G17" s="47">
        <v>477971</v>
      </c>
      <c r="H17" s="47">
        <v>506514</v>
      </c>
      <c r="I17" s="47">
        <v>23997</v>
      </c>
      <c r="J17" s="47">
        <v>19391</v>
      </c>
      <c r="K17" s="47">
        <v>19708</v>
      </c>
      <c r="L17" s="47">
        <v>19870</v>
      </c>
      <c r="M17" s="47">
        <v>19751</v>
      </c>
      <c r="N17" s="47">
        <v>20557</v>
      </c>
      <c r="O17" s="47">
        <v>506514</v>
      </c>
      <c r="P17" s="47">
        <v>20557</v>
      </c>
      <c r="Q17" s="47">
        <v>0</v>
      </c>
      <c r="R17" s="47">
        <v>0</v>
      </c>
      <c r="S17" s="181"/>
      <c r="T17" s="181"/>
      <c r="U17" s="47">
        <v>5509896</v>
      </c>
      <c r="V17" s="47">
        <v>241131</v>
      </c>
      <c r="W17" s="47">
        <v>0</v>
      </c>
      <c r="X17" s="47">
        <v>0</v>
      </c>
      <c r="Y17" s="181"/>
      <c r="Z17" s="181"/>
      <c r="AA17" s="47">
        <v>272766</v>
      </c>
      <c r="AB17" s="47">
        <v>20982</v>
      </c>
      <c r="AC17" s="47">
        <v>586</v>
      </c>
      <c r="AD17" s="180">
        <v>34.79</v>
      </c>
      <c r="AE17" s="47">
        <v>0</v>
      </c>
      <c r="AF17" s="47">
        <v>0</v>
      </c>
      <c r="AG17" s="47">
        <v>586</v>
      </c>
      <c r="AH17" s="180">
        <v>-1</v>
      </c>
      <c r="AI17" s="47">
        <v>217102</v>
      </c>
      <c r="AJ17" s="47">
        <v>2209814</v>
      </c>
      <c r="AK17" s="49">
        <v>10</v>
      </c>
      <c r="AL17" s="44"/>
    </row>
    <row r="18" spans="1:38">
      <c r="A18" s="44" t="s">
        <v>77</v>
      </c>
      <c r="B18" s="45">
        <v>46096</v>
      </c>
      <c r="C18" s="47">
        <v>274838</v>
      </c>
      <c r="D18" s="47">
        <v>267941</v>
      </c>
      <c r="E18" s="47">
        <v>292943</v>
      </c>
      <c r="F18" s="47">
        <v>263740</v>
      </c>
      <c r="G18" s="47">
        <v>255470</v>
      </c>
      <c r="H18" s="47">
        <v>246701</v>
      </c>
      <c r="I18" s="47">
        <v>19873</v>
      </c>
      <c r="J18" s="47">
        <v>19279</v>
      </c>
      <c r="K18" s="47">
        <v>20429</v>
      </c>
      <c r="L18" s="47">
        <v>18268</v>
      </c>
      <c r="M18" s="47">
        <v>18090</v>
      </c>
      <c r="N18" s="47">
        <v>17437</v>
      </c>
      <c r="O18" s="47">
        <v>246701</v>
      </c>
      <c r="P18" s="47">
        <v>17437</v>
      </c>
      <c r="Q18" s="47">
        <v>204985</v>
      </c>
      <c r="R18" s="47">
        <v>14932</v>
      </c>
      <c r="S18" s="180">
        <v>0.2</v>
      </c>
      <c r="T18" s="180">
        <v>0.17</v>
      </c>
      <c r="U18" s="47">
        <v>3234277</v>
      </c>
      <c r="V18" s="47">
        <v>234076</v>
      </c>
      <c r="W18" s="47">
        <v>2902174</v>
      </c>
      <c r="X18" s="47">
        <v>210928</v>
      </c>
      <c r="Y18" s="180">
        <v>0.11</v>
      </c>
      <c r="Z18" s="180">
        <v>0.11</v>
      </c>
      <c r="AA18" s="47">
        <v>229271</v>
      </c>
      <c r="AB18" s="47">
        <v>17636</v>
      </c>
      <c r="AC18" s="47">
        <v>13260</v>
      </c>
      <c r="AD18" s="180">
        <v>0.33</v>
      </c>
      <c r="AE18" s="47">
        <v>0</v>
      </c>
      <c r="AF18" s="47">
        <v>0</v>
      </c>
      <c r="AG18" s="47">
        <v>13260</v>
      </c>
      <c r="AH18" s="180">
        <v>-1</v>
      </c>
      <c r="AI18" s="47">
        <v>193580</v>
      </c>
      <c r="AJ18" s="47">
        <v>1285732</v>
      </c>
      <c r="AK18" s="49">
        <v>11</v>
      </c>
      <c r="AL18" s="44"/>
    </row>
    <row r="19" spans="1:38">
      <c r="A19" s="44" t="s">
        <v>42</v>
      </c>
      <c r="B19" s="45">
        <v>46096</v>
      </c>
      <c r="C19" s="47">
        <v>340803</v>
      </c>
      <c r="D19" s="47">
        <v>330795</v>
      </c>
      <c r="E19" s="47">
        <v>332003</v>
      </c>
      <c r="F19" s="47">
        <v>348404</v>
      </c>
      <c r="G19" s="47">
        <v>364837</v>
      </c>
      <c r="H19" s="47">
        <v>376894</v>
      </c>
      <c r="I19" s="47">
        <v>19042</v>
      </c>
      <c r="J19" s="47">
        <v>18655</v>
      </c>
      <c r="K19" s="47">
        <v>19257</v>
      </c>
      <c r="L19" s="47">
        <v>19282</v>
      </c>
      <c r="M19" s="47">
        <v>20103</v>
      </c>
      <c r="N19" s="47">
        <v>20598</v>
      </c>
      <c r="O19" s="47">
        <v>376894</v>
      </c>
      <c r="P19" s="47">
        <v>20598</v>
      </c>
      <c r="Q19" s="47">
        <v>289151</v>
      </c>
      <c r="R19" s="47">
        <v>16290</v>
      </c>
      <c r="S19" s="180">
        <v>0.3</v>
      </c>
      <c r="T19" s="180">
        <v>0.26</v>
      </c>
      <c r="U19" s="47">
        <v>3900334</v>
      </c>
      <c r="V19" s="47">
        <v>220670</v>
      </c>
      <c r="W19" s="47">
        <v>3148476</v>
      </c>
      <c r="X19" s="47">
        <v>181915</v>
      </c>
      <c r="Y19" s="180">
        <v>0.24</v>
      </c>
      <c r="Z19" s="180">
        <v>0.21</v>
      </c>
      <c r="AA19" s="47">
        <v>259745</v>
      </c>
      <c r="AB19" s="47">
        <v>19980</v>
      </c>
      <c r="AC19" s="47">
        <v>16201</v>
      </c>
      <c r="AD19" s="180">
        <v>0.23</v>
      </c>
      <c r="AE19" s="47">
        <v>0</v>
      </c>
      <c r="AF19" s="47">
        <v>0</v>
      </c>
      <c r="AG19" s="47">
        <v>16201</v>
      </c>
      <c r="AH19" s="180">
        <v>-1</v>
      </c>
      <c r="AI19" s="47">
        <v>152809</v>
      </c>
      <c r="AJ19" s="47">
        <v>1297291</v>
      </c>
      <c r="AK19" s="49">
        <v>8</v>
      </c>
      <c r="AL19" s="44"/>
    </row>
    <row r="20" spans="1:38">
      <c r="A20" s="44" t="s">
        <v>53</v>
      </c>
      <c r="B20" s="45">
        <v>46096</v>
      </c>
      <c r="C20" s="47">
        <v>853796</v>
      </c>
      <c r="D20" s="47">
        <v>910560</v>
      </c>
      <c r="E20" s="47">
        <v>958825</v>
      </c>
      <c r="F20" s="47">
        <v>1022389</v>
      </c>
      <c r="G20" s="47">
        <v>1036696</v>
      </c>
      <c r="H20" s="47">
        <v>1067450</v>
      </c>
      <c r="I20" s="47">
        <v>22008</v>
      </c>
      <c r="J20" s="47">
        <v>23475</v>
      </c>
      <c r="K20" s="47">
        <v>24670</v>
      </c>
      <c r="L20" s="47">
        <v>26861</v>
      </c>
      <c r="M20" s="47">
        <v>27147</v>
      </c>
      <c r="N20" s="47">
        <v>27931</v>
      </c>
      <c r="O20" s="47">
        <v>1067450</v>
      </c>
      <c r="P20" s="47">
        <v>27931</v>
      </c>
      <c r="Q20" s="47">
        <v>0</v>
      </c>
      <c r="R20" s="47">
        <v>0</v>
      </c>
      <c r="S20" s="180"/>
      <c r="T20" s="180"/>
      <c r="U20" s="47">
        <v>8006447</v>
      </c>
      <c r="V20" s="47">
        <v>208627</v>
      </c>
      <c r="W20" s="47">
        <v>0</v>
      </c>
      <c r="X20" s="47">
        <v>0</v>
      </c>
      <c r="Y20" s="180"/>
      <c r="Z20" s="180"/>
      <c r="AA20" s="47">
        <v>395767</v>
      </c>
      <c r="AB20" s="47">
        <v>30444</v>
      </c>
      <c r="AC20" s="47"/>
      <c r="AD20" s="180"/>
      <c r="AE20" s="47">
        <v>0</v>
      </c>
      <c r="AF20" s="47">
        <v>0</v>
      </c>
      <c r="AG20" s="47"/>
      <c r="AH20" s="180"/>
      <c r="AI20" s="47">
        <v>152551</v>
      </c>
      <c r="AJ20" s="47">
        <v>2947384</v>
      </c>
      <c r="AK20" s="49">
        <v>5</v>
      </c>
      <c r="AL20" s="44"/>
    </row>
    <row r="21" spans="1:38">
      <c r="A21" s="44" t="s">
        <v>61</v>
      </c>
      <c r="B21" s="45">
        <v>46096</v>
      </c>
      <c r="C21" s="47">
        <v>411258</v>
      </c>
      <c r="D21" s="47">
        <v>447030</v>
      </c>
      <c r="E21" s="47">
        <v>406501</v>
      </c>
      <c r="F21" s="47">
        <v>429547</v>
      </c>
      <c r="G21" s="47">
        <v>439892</v>
      </c>
      <c r="H21" s="47">
        <v>381913</v>
      </c>
      <c r="I21" s="47">
        <v>17456</v>
      </c>
      <c r="J21" s="47">
        <v>18976</v>
      </c>
      <c r="K21" s="47">
        <v>17237</v>
      </c>
      <c r="L21" s="47">
        <v>18320</v>
      </c>
      <c r="M21" s="47">
        <v>18888</v>
      </c>
      <c r="N21" s="47">
        <v>16874</v>
      </c>
      <c r="O21" s="47">
        <v>381913</v>
      </c>
      <c r="P21" s="47">
        <v>16874</v>
      </c>
      <c r="Q21" s="47">
        <v>234476</v>
      </c>
      <c r="R21" s="47">
        <v>17660</v>
      </c>
      <c r="S21" s="180">
        <v>0.63</v>
      </c>
      <c r="T21" s="180">
        <v>-0.04</v>
      </c>
      <c r="U21" s="47">
        <v>4683519</v>
      </c>
      <c r="V21" s="47">
        <v>198479</v>
      </c>
      <c r="W21" s="47">
        <v>3446976</v>
      </c>
      <c r="X21" s="47">
        <v>225755</v>
      </c>
      <c r="Y21" s="180">
        <v>0.36</v>
      </c>
      <c r="Z21" s="180">
        <v>-0.12</v>
      </c>
      <c r="AA21" s="47">
        <v>230148</v>
      </c>
      <c r="AB21" s="47">
        <v>17704</v>
      </c>
      <c r="AC21" s="47">
        <v>18733</v>
      </c>
      <c r="AD21" s="180">
        <v>-0.05</v>
      </c>
      <c r="AE21" s="47">
        <v>0</v>
      </c>
      <c r="AF21" s="47">
        <v>0</v>
      </c>
      <c r="AG21" s="47">
        <v>18733</v>
      </c>
      <c r="AH21" s="180">
        <v>-1</v>
      </c>
      <c r="AI21" s="47">
        <v>135571</v>
      </c>
      <c r="AJ21" s="47">
        <v>1714885</v>
      </c>
      <c r="AK21" s="49">
        <v>8</v>
      </c>
      <c r="AL21" s="44"/>
    </row>
    <row r="22" spans="1:38">
      <c r="A22" s="44" t="s">
        <v>568</v>
      </c>
      <c r="B22" s="45">
        <v>46096</v>
      </c>
      <c r="C22" s="47">
        <v>661299</v>
      </c>
      <c r="D22" s="47">
        <v>680893</v>
      </c>
      <c r="E22" s="47">
        <v>711352</v>
      </c>
      <c r="F22" s="47">
        <v>728253</v>
      </c>
      <c r="G22" s="47">
        <v>742976</v>
      </c>
      <c r="H22" s="47">
        <v>713368</v>
      </c>
      <c r="I22" s="47">
        <v>16624</v>
      </c>
      <c r="J22" s="47">
        <v>16627</v>
      </c>
      <c r="K22" s="47">
        <v>17142</v>
      </c>
      <c r="L22" s="47">
        <v>17630</v>
      </c>
      <c r="M22" s="47">
        <v>18192</v>
      </c>
      <c r="N22" s="47">
        <v>17499</v>
      </c>
      <c r="O22" s="47">
        <v>713368</v>
      </c>
      <c r="P22" s="47">
        <v>17499</v>
      </c>
      <c r="Q22" s="47">
        <v>523707</v>
      </c>
      <c r="R22" s="47">
        <v>14485</v>
      </c>
      <c r="S22" s="181">
        <v>0.36</v>
      </c>
      <c r="T22" s="181">
        <v>0.21</v>
      </c>
      <c r="U22" s="47">
        <v>7770883</v>
      </c>
      <c r="V22" s="47">
        <v>190551</v>
      </c>
      <c r="W22" s="47">
        <v>5658638</v>
      </c>
      <c r="X22" s="47">
        <v>158172</v>
      </c>
      <c r="Y22" s="181">
        <v>0.37</v>
      </c>
      <c r="Z22" s="181">
        <v>0.2</v>
      </c>
      <c r="AA22" s="47">
        <v>151122</v>
      </c>
      <c r="AB22" s="47">
        <v>11625</v>
      </c>
      <c r="AC22" s="76">
        <v>17828</v>
      </c>
      <c r="AD22" s="181">
        <v>-0.35</v>
      </c>
      <c r="AE22" s="47">
        <v>0</v>
      </c>
      <c r="AF22" s="47">
        <v>0</v>
      </c>
      <c r="AG22" s="76">
        <v>17828</v>
      </c>
      <c r="AH22" s="181">
        <v>-1</v>
      </c>
      <c r="AI22" s="47">
        <v>202675</v>
      </c>
      <c r="AJ22" s="47">
        <v>4745103</v>
      </c>
      <c r="AK22" s="49">
        <v>17</v>
      </c>
      <c r="AL22" s="44"/>
    </row>
    <row r="23" spans="1:38">
      <c r="A23" s="44" t="s">
        <v>561</v>
      </c>
      <c r="B23" s="45">
        <v>46096</v>
      </c>
      <c r="C23" s="47">
        <v>589574</v>
      </c>
      <c r="D23" s="47">
        <v>494007</v>
      </c>
      <c r="E23" s="47">
        <v>497585</v>
      </c>
      <c r="F23" s="47">
        <v>525831</v>
      </c>
      <c r="G23" s="47">
        <v>566388</v>
      </c>
      <c r="H23" s="47">
        <v>557491</v>
      </c>
      <c r="I23" s="47">
        <v>19658</v>
      </c>
      <c r="J23" s="47">
        <v>14194</v>
      </c>
      <c r="K23" s="47">
        <v>14196</v>
      </c>
      <c r="L23" s="47">
        <v>14653</v>
      </c>
      <c r="M23" s="47">
        <v>15866</v>
      </c>
      <c r="N23" s="47">
        <v>16024</v>
      </c>
      <c r="O23" s="47">
        <v>557491</v>
      </c>
      <c r="P23" s="47">
        <v>16024</v>
      </c>
      <c r="Q23" s="47">
        <v>324053</v>
      </c>
      <c r="R23" s="47">
        <v>8658</v>
      </c>
      <c r="S23" s="180">
        <v>0.72</v>
      </c>
      <c r="T23" s="180">
        <v>0.85</v>
      </c>
      <c r="U23" s="47">
        <v>5862554</v>
      </c>
      <c r="V23" s="47">
        <v>171941</v>
      </c>
      <c r="W23" s="47">
        <v>3439622</v>
      </c>
      <c r="X23" s="47">
        <v>97383</v>
      </c>
      <c r="Y23" s="180">
        <v>0.7</v>
      </c>
      <c r="Z23" s="180">
        <v>0.77</v>
      </c>
      <c r="AA23" s="47">
        <v>262889</v>
      </c>
      <c r="AB23" s="47">
        <v>20222</v>
      </c>
      <c r="AC23" s="47">
        <v>10657</v>
      </c>
      <c r="AD23" s="180">
        <v>0.9</v>
      </c>
      <c r="AE23" s="47">
        <v>0</v>
      </c>
      <c r="AF23" s="47">
        <v>0</v>
      </c>
      <c r="AG23" s="47">
        <v>10657</v>
      </c>
      <c r="AH23" s="180">
        <v>-1</v>
      </c>
      <c r="AI23" s="47">
        <v>164859</v>
      </c>
      <c r="AJ23" s="47">
        <v>3722294</v>
      </c>
      <c r="AK23" s="49">
        <v>8</v>
      </c>
      <c r="AL23" s="44"/>
    </row>
    <row r="24" spans="1:38">
      <c r="A24" s="44" t="s">
        <v>99</v>
      </c>
      <c r="B24" s="45">
        <v>46096</v>
      </c>
      <c r="C24" s="47">
        <v>460504</v>
      </c>
      <c r="D24" s="47">
        <v>457749</v>
      </c>
      <c r="E24" s="47">
        <v>444881</v>
      </c>
      <c r="F24" s="47">
        <v>432834</v>
      </c>
      <c r="G24" s="47">
        <v>446455</v>
      </c>
      <c r="H24" s="47">
        <v>476888</v>
      </c>
      <c r="I24" s="47">
        <v>14036</v>
      </c>
      <c r="J24" s="47">
        <v>13936</v>
      </c>
      <c r="K24" s="47">
        <v>13746</v>
      </c>
      <c r="L24" s="47">
        <v>13318</v>
      </c>
      <c r="M24" s="47">
        <v>13643</v>
      </c>
      <c r="N24" s="47">
        <v>14765</v>
      </c>
      <c r="O24" s="47">
        <v>476888</v>
      </c>
      <c r="P24" s="47">
        <v>14765</v>
      </c>
      <c r="Q24" s="47">
        <v>333785</v>
      </c>
      <c r="R24" s="47">
        <v>10953</v>
      </c>
      <c r="S24" s="180">
        <v>0.43</v>
      </c>
      <c r="T24" s="180">
        <v>0.35</v>
      </c>
      <c r="U24" s="47">
        <v>4934920</v>
      </c>
      <c r="V24" s="47">
        <v>154740</v>
      </c>
      <c r="W24" s="47">
        <v>3453207</v>
      </c>
      <c r="X24" s="47">
        <v>116137</v>
      </c>
      <c r="Y24" s="180">
        <v>0.43</v>
      </c>
      <c r="Z24" s="180">
        <v>0.33</v>
      </c>
      <c r="AA24" s="47">
        <v>180967</v>
      </c>
      <c r="AB24" s="47">
        <v>13921</v>
      </c>
      <c r="AC24" s="47">
        <v>11181</v>
      </c>
      <c r="AD24" s="180">
        <v>0.25</v>
      </c>
      <c r="AE24" s="47">
        <v>0</v>
      </c>
      <c r="AF24" s="47">
        <v>0</v>
      </c>
      <c r="AG24" s="47">
        <v>11181</v>
      </c>
      <c r="AH24" s="180">
        <v>-1</v>
      </c>
      <c r="AI24" s="47">
        <v>80537</v>
      </c>
      <c r="AJ24" s="47">
        <v>1458259</v>
      </c>
      <c r="AK24" s="49">
        <v>6</v>
      </c>
      <c r="AL24" s="44"/>
    </row>
    <row r="25" spans="1:38">
      <c r="A25" s="44" t="s">
        <v>57</v>
      </c>
      <c r="B25" s="45">
        <v>46096</v>
      </c>
      <c r="C25" s="47">
        <v>475405</v>
      </c>
      <c r="D25" s="47">
        <v>456991</v>
      </c>
      <c r="E25" s="47">
        <v>447330</v>
      </c>
      <c r="F25" s="47">
        <v>453967</v>
      </c>
      <c r="G25" s="47">
        <v>468639</v>
      </c>
      <c r="H25" s="47">
        <v>475337</v>
      </c>
      <c r="I25" s="47">
        <v>13853</v>
      </c>
      <c r="J25" s="47">
        <v>13469</v>
      </c>
      <c r="K25" s="47">
        <v>13319</v>
      </c>
      <c r="L25" s="47">
        <v>13323</v>
      </c>
      <c r="M25" s="47">
        <v>13727</v>
      </c>
      <c r="N25" s="47">
        <v>13856</v>
      </c>
      <c r="O25" s="47">
        <v>475337</v>
      </c>
      <c r="P25" s="47">
        <v>13856</v>
      </c>
      <c r="Q25" s="47">
        <v>483127</v>
      </c>
      <c r="R25" s="47">
        <v>14457</v>
      </c>
      <c r="S25" s="180">
        <v>-0.02</v>
      </c>
      <c r="T25" s="180">
        <v>-0.04</v>
      </c>
      <c r="U25" s="47">
        <v>5267223</v>
      </c>
      <c r="V25" s="47">
        <v>154681</v>
      </c>
      <c r="W25" s="47">
        <v>5628592</v>
      </c>
      <c r="X25" s="47">
        <v>170422</v>
      </c>
      <c r="Y25" s="180">
        <v>-0.06</v>
      </c>
      <c r="Z25" s="180">
        <v>-0.09</v>
      </c>
      <c r="AA25" s="47">
        <v>187201</v>
      </c>
      <c r="AB25" s="47">
        <v>14400</v>
      </c>
      <c r="AC25" s="47">
        <v>13864</v>
      </c>
      <c r="AD25" s="180">
        <v>0.04</v>
      </c>
      <c r="AE25" s="47">
        <v>0</v>
      </c>
      <c r="AF25" s="47">
        <v>0</v>
      </c>
      <c r="AG25" s="47">
        <v>13864</v>
      </c>
      <c r="AH25" s="180">
        <v>-1</v>
      </c>
      <c r="AI25" s="47">
        <v>80110</v>
      </c>
      <c r="AJ25" s="47">
        <v>1318065</v>
      </c>
      <c r="AK25" s="49">
        <v>6</v>
      </c>
      <c r="AL25" s="44"/>
    </row>
    <row r="26" spans="1:38">
      <c r="A26" s="44" t="s">
        <v>520</v>
      </c>
      <c r="B26" s="45">
        <v>46096</v>
      </c>
      <c r="C26" s="47">
        <v>467525</v>
      </c>
      <c r="D26" s="47">
        <v>452764</v>
      </c>
      <c r="E26" s="47">
        <v>472604</v>
      </c>
      <c r="F26" s="47">
        <v>502018</v>
      </c>
      <c r="G26" s="47">
        <v>519970</v>
      </c>
      <c r="H26" s="47">
        <v>498484</v>
      </c>
      <c r="I26" s="47">
        <v>12943</v>
      </c>
      <c r="J26" s="47">
        <v>12415</v>
      </c>
      <c r="K26" s="47">
        <v>12832</v>
      </c>
      <c r="L26" s="47">
        <v>13673</v>
      </c>
      <c r="M26" s="47">
        <v>14142</v>
      </c>
      <c r="N26" s="47">
        <v>13699</v>
      </c>
      <c r="O26" s="47">
        <v>498484</v>
      </c>
      <c r="P26" s="47">
        <v>13699</v>
      </c>
      <c r="Q26" s="47">
        <v>408709</v>
      </c>
      <c r="R26" s="47">
        <v>10491</v>
      </c>
      <c r="S26" s="181">
        <v>0.22</v>
      </c>
      <c r="T26" s="181">
        <v>0.31</v>
      </c>
      <c r="U26" s="47">
        <v>5195944</v>
      </c>
      <c r="V26" s="47">
        <v>143031</v>
      </c>
      <c r="W26" s="47">
        <v>3422615</v>
      </c>
      <c r="X26" s="47">
        <v>88710</v>
      </c>
      <c r="Y26" s="181">
        <v>0.52</v>
      </c>
      <c r="Z26" s="181">
        <v>0.61</v>
      </c>
      <c r="AA26" s="47">
        <v>153316</v>
      </c>
      <c r="AB26" s="47">
        <v>11794</v>
      </c>
      <c r="AC26" s="47">
        <v>11001</v>
      </c>
      <c r="AD26" s="180">
        <v>7.0000000000000007E-2</v>
      </c>
      <c r="AE26" s="47">
        <v>0</v>
      </c>
      <c r="AF26" s="47">
        <v>0</v>
      </c>
      <c r="AG26" s="47">
        <v>11001</v>
      </c>
      <c r="AH26" s="180">
        <v>-1</v>
      </c>
      <c r="AI26" s="47">
        <v>79252</v>
      </c>
      <c r="AJ26" s="47">
        <v>1826370</v>
      </c>
      <c r="AK26" s="49">
        <v>7</v>
      </c>
      <c r="AL26" s="44"/>
    </row>
    <row r="27" spans="1:38">
      <c r="A27" s="44" t="s">
        <v>89</v>
      </c>
      <c r="B27" s="45">
        <v>46096</v>
      </c>
      <c r="C27" s="47">
        <v>275699</v>
      </c>
      <c r="D27" s="47">
        <v>266331</v>
      </c>
      <c r="E27" s="47">
        <v>274876</v>
      </c>
      <c r="F27" s="47">
        <v>279170</v>
      </c>
      <c r="G27" s="47">
        <v>283497</v>
      </c>
      <c r="H27" s="47">
        <v>296924</v>
      </c>
      <c r="I27" s="47">
        <v>13045</v>
      </c>
      <c r="J27" s="47">
        <v>12527</v>
      </c>
      <c r="K27" s="47">
        <v>12880</v>
      </c>
      <c r="L27" s="47">
        <v>13044</v>
      </c>
      <c r="M27" s="47">
        <v>13272</v>
      </c>
      <c r="N27" s="47">
        <v>13848</v>
      </c>
      <c r="O27" s="47">
        <v>296924</v>
      </c>
      <c r="P27" s="47">
        <v>13848</v>
      </c>
      <c r="Q27" s="47">
        <v>0</v>
      </c>
      <c r="R27" s="47">
        <v>0</v>
      </c>
      <c r="S27" s="180"/>
      <c r="T27" s="180"/>
      <c r="U27" s="47">
        <v>2914034</v>
      </c>
      <c r="V27" s="47">
        <v>142412</v>
      </c>
      <c r="W27" s="47">
        <v>0</v>
      </c>
      <c r="X27" s="47">
        <v>0</v>
      </c>
      <c r="Y27" s="180"/>
      <c r="Z27" s="180"/>
      <c r="AA27" s="47">
        <v>183907</v>
      </c>
      <c r="AB27" s="47">
        <v>14147</v>
      </c>
      <c r="AC27" s="47">
        <v>2622</v>
      </c>
      <c r="AD27" s="180">
        <v>4.4000000000000004</v>
      </c>
      <c r="AE27" s="47">
        <v>0</v>
      </c>
      <c r="AF27" s="47">
        <v>0</v>
      </c>
      <c r="AG27" s="47">
        <v>2622</v>
      </c>
      <c r="AH27" s="180">
        <v>-1</v>
      </c>
      <c r="AI27" s="47">
        <v>95376</v>
      </c>
      <c r="AJ27" s="47">
        <v>1158020</v>
      </c>
      <c r="AK27" s="49">
        <v>7</v>
      </c>
      <c r="AL27" s="44"/>
    </row>
    <row r="28" spans="1:38">
      <c r="A28" s="44" t="s">
        <v>128</v>
      </c>
      <c r="B28" s="45">
        <v>46096</v>
      </c>
      <c r="C28" s="47">
        <v>446574</v>
      </c>
      <c r="D28" s="47">
        <v>442325</v>
      </c>
      <c r="E28" s="47">
        <v>426063</v>
      </c>
      <c r="F28" s="47">
        <v>428315</v>
      </c>
      <c r="G28" s="47">
        <v>441795</v>
      </c>
      <c r="H28" s="47">
        <v>462754</v>
      </c>
      <c r="I28" s="47">
        <v>12446</v>
      </c>
      <c r="J28" s="47">
        <v>12240</v>
      </c>
      <c r="K28" s="47">
        <v>11710</v>
      </c>
      <c r="L28" s="47">
        <v>11668</v>
      </c>
      <c r="M28" s="47">
        <v>11992</v>
      </c>
      <c r="N28" s="47">
        <v>12463</v>
      </c>
      <c r="O28" s="47">
        <v>462754</v>
      </c>
      <c r="P28" s="47">
        <v>12463</v>
      </c>
      <c r="Q28" s="47">
        <v>391892</v>
      </c>
      <c r="R28" s="47">
        <v>11222</v>
      </c>
      <c r="S28" s="180">
        <v>0.18</v>
      </c>
      <c r="T28" s="180">
        <v>0.11</v>
      </c>
      <c r="U28" s="47">
        <v>4901940</v>
      </c>
      <c r="V28" s="47">
        <v>137214</v>
      </c>
      <c r="W28" s="47">
        <v>4326024</v>
      </c>
      <c r="X28" s="47">
        <v>125446</v>
      </c>
      <c r="Y28" s="180">
        <v>0.13</v>
      </c>
      <c r="Z28" s="180">
        <v>0.09</v>
      </c>
      <c r="AA28" s="47">
        <v>158982</v>
      </c>
      <c r="AB28" s="47">
        <v>12229</v>
      </c>
      <c r="AC28" s="47">
        <v>11240</v>
      </c>
      <c r="AD28" s="180">
        <v>0.09</v>
      </c>
      <c r="AE28" s="47">
        <v>0</v>
      </c>
      <c r="AF28" s="47">
        <v>0</v>
      </c>
      <c r="AG28" s="47">
        <v>11240</v>
      </c>
      <c r="AH28" s="180">
        <v>-1</v>
      </c>
      <c r="AI28" s="47">
        <v>73869</v>
      </c>
      <c r="AJ28" s="47">
        <v>1591290</v>
      </c>
      <c r="AK28" s="49">
        <v>6</v>
      </c>
      <c r="AL28" s="44"/>
    </row>
    <row r="29" spans="1:38">
      <c r="A29" s="44" t="s">
        <v>66</v>
      </c>
      <c r="B29" s="45">
        <v>46096</v>
      </c>
      <c r="C29" s="47">
        <v>626180</v>
      </c>
      <c r="D29" s="47">
        <v>646994</v>
      </c>
      <c r="E29" s="47">
        <v>657811</v>
      </c>
      <c r="F29" s="47">
        <v>721489</v>
      </c>
      <c r="G29" s="47">
        <v>726483</v>
      </c>
      <c r="H29" s="47">
        <v>654977</v>
      </c>
      <c r="I29" s="47">
        <v>11656</v>
      </c>
      <c r="J29" s="47">
        <v>12058</v>
      </c>
      <c r="K29" s="47">
        <v>12482</v>
      </c>
      <c r="L29" s="47">
        <v>13644</v>
      </c>
      <c r="M29" s="47">
        <v>13688</v>
      </c>
      <c r="N29" s="47">
        <v>11628</v>
      </c>
      <c r="O29" s="47">
        <v>654977</v>
      </c>
      <c r="P29" s="47">
        <v>11628</v>
      </c>
      <c r="Q29" s="47">
        <v>646683</v>
      </c>
      <c r="R29" s="47">
        <v>11990</v>
      </c>
      <c r="S29" s="180">
        <v>0.01</v>
      </c>
      <c r="T29" s="180">
        <v>-0.03</v>
      </c>
      <c r="U29" s="47">
        <v>7230686</v>
      </c>
      <c r="V29" s="47">
        <v>136939</v>
      </c>
      <c r="W29" s="47">
        <v>6650953</v>
      </c>
      <c r="X29" s="47">
        <v>123760</v>
      </c>
      <c r="Y29" s="180">
        <v>0.09</v>
      </c>
      <c r="Z29" s="180">
        <v>0.11</v>
      </c>
      <c r="AA29" s="47">
        <v>184601</v>
      </c>
      <c r="AB29" s="47">
        <v>14200</v>
      </c>
      <c r="AC29" s="47">
        <v>13194</v>
      </c>
      <c r="AD29" s="180">
        <v>0.08</v>
      </c>
      <c r="AE29" s="47">
        <v>0</v>
      </c>
      <c r="AF29" s="47">
        <v>0</v>
      </c>
      <c r="AG29" s="47">
        <v>13194</v>
      </c>
      <c r="AH29" s="180">
        <v>-1</v>
      </c>
      <c r="AI29" s="47">
        <v>110052</v>
      </c>
      <c r="AJ29" s="47">
        <v>3199619</v>
      </c>
      <c r="AK29" s="49">
        <v>8</v>
      </c>
      <c r="AL29" s="44"/>
    </row>
    <row r="30" spans="1:38">
      <c r="A30" s="44" t="s">
        <v>68</v>
      </c>
      <c r="B30" s="45">
        <v>46096</v>
      </c>
      <c r="C30" s="47">
        <v>521659</v>
      </c>
      <c r="D30" s="47">
        <v>546903</v>
      </c>
      <c r="E30" s="47">
        <v>576340</v>
      </c>
      <c r="F30" s="47">
        <v>559794</v>
      </c>
      <c r="G30" s="47">
        <v>565255</v>
      </c>
      <c r="H30" s="47">
        <v>544697</v>
      </c>
      <c r="I30" s="47">
        <v>10908</v>
      </c>
      <c r="J30" s="47">
        <v>11983</v>
      </c>
      <c r="K30" s="47">
        <v>12258</v>
      </c>
      <c r="L30" s="47">
        <v>12507</v>
      </c>
      <c r="M30" s="47">
        <v>12949</v>
      </c>
      <c r="N30" s="47">
        <v>11985</v>
      </c>
      <c r="O30" s="47">
        <v>544697</v>
      </c>
      <c r="P30" s="47">
        <v>11985</v>
      </c>
      <c r="Q30" s="47">
        <v>560337</v>
      </c>
      <c r="R30" s="47">
        <v>12648</v>
      </c>
      <c r="S30" s="180">
        <v>-0.03</v>
      </c>
      <c r="T30" s="180">
        <v>-0.05</v>
      </c>
      <c r="U30" s="47">
        <v>6287774</v>
      </c>
      <c r="V30" s="47">
        <v>136046</v>
      </c>
      <c r="W30" s="47">
        <v>6795651</v>
      </c>
      <c r="X30" s="47">
        <v>151073</v>
      </c>
      <c r="Y30" s="180">
        <v>-7.0000000000000007E-2</v>
      </c>
      <c r="Z30" s="180">
        <v>-0.1</v>
      </c>
      <c r="AA30" s="47">
        <v>145458</v>
      </c>
      <c r="AB30" s="47">
        <v>11189</v>
      </c>
      <c r="AC30" s="47">
        <v>10571</v>
      </c>
      <c r="AD30" s="180">
        <v>0.06</v>
      </c>
      <c r="AE30" s="47">
        <v>0</v>
      </c>
      <c r="AF30" s="47">
        <v>0</v>
      </c>
      <c r="AG30" s="47">
        <v>10571</v>
      </c>
      <c r="AH30" s="180">
        <v>-1</v>
      </c>
      <c r="AI30" s="47">
        <v>96216</v>
      </c>
      <c r="AJ30" s="47">
        <v>3438646</v>
      </c>
      <c r="AK30" s="49">
        <v>9</v>
      </c>
      <c r="AL30" s="44"/>
    </row>
    <row r="31" spans="1:38">
      <c r="A31" s="44" t="s">
        <v>69</v>
      </c>
      <c r="B31" s="45">
        <v>46096</v>
      </c>
      <c r="C31" s="47">
        <v>528557</v>
      </c>
      <c r="D31" s="47">
        <v>522779</v>
      </c>
      <c r="E31" s="47">
        <v>520738</v>
      </c>
      <c r="F31" s="47">
        <v>534859</v>
      </c>
      <c r="G31" s="47">
        <v>531632</v>
      </c>
      <c r="H31" s="47">
        <v>531301</v>
      </c>
      <c r="I31" s="47">
        <v>11455</v>
      </c>
      <c r="J31" s="47">
        <v>11134</v>
      </c>
      <c r="K31" s="47">
        <v>11123</v>
      </c>
      <c r="L31" s="47">
        <v>11750</v>
      </c>
      <c r="M31" s="47">
        <v>11727</v>
      </c>
      <c r="N31" s="47">
        <v>11614</v>
      </c>
      <c r="O31" s="47">
        <v>531301</v>
      </c>
      <c r="P31" s="47">
        <v>11614</v>
      </c>
      <c r="Q31" s="47">
        <v>477415</v>
      </c>
      <c r="R31" s="47">
        <v>10092</v>
      </c>
      <c r="S31" s="180">
        <v>0.11</v>
      </c>
      <c r="T31" s="180">
        <v>0.15</v>
      </c>
      <c r="U31" s="47">
        <v>5951079</v>
      </c>
      <c r="V31" s="47">
        <v>129593</v>
      </c>
      <c r="W31" s="47">
        <v>5329019</v>
      </c>
      <c r="X31" s="47">
        <v>113412</v>
      </c>
      <c r="Y31" s="180">
        <v>0.12</v>
      </c>
      <c r="Z31" s="180">
        <v>0.14000000000000001</v>
      </c>
      <c r="AA31" s="47">
        <v>154679</v>
      </c>
      <c r="AB31" s="47">
        <v>11898</v>
      </c>
      <c r="AC31" s="47">
        <v>10210</v>
      </c>
      <c r="AD31" s="180">
        <v>0.17</v>
      </c>
      <c r="AE31" s="47">
        <v>0</v>
      </c>
      <c r="AF31" s="47">
        <v>0</v>
      </c>
      <c r="AG31" s="47">
        <v>10210</v>
      </c>
      <c r="AH31" s="180">
        <v>-1</v>
      </c>
      <c r="AI31" s="47">
        <v>88580</v>
      </c>
      <c r="AJ31" s="47">
        <v>2315097</v>
      </c>
      <c r="AK31" s="49">
        <v>7</v>
      </c>
      <c r="AL31" s="44"/>
    </row>
    <row r="32" spans="1:38">
      <c r="A32" s="44" t="s">
        <v>62</v>
      </c>
      <c r="B32" s="45">
        <v>46096</v>
      </c>
      <c r="C32" s="47">
        <v>610383</v>
      </c>
      <c r="D32" s="47">
        <v>691569</v>
      </c>
      <c r="E32" s="47">
        <v>616910</v>
      </c>
      <c r="F32" s="47">
        <v>649733</v>
      </c>
      <c r="G32" s="47">
        <v>706295</v>
      </c>
      <c r="H32" s="47">
        <v>718840</v>
      </c>
      <c r="I32" s="47">
        <v>11484</v>
      </c>
      <c r="J32" s="47">
        <v>12690</v>
      </c>
      <c r="K32" s="47">
        <v>11507</v>
      </c>
      <c r="L32" s="47">
        <v>11717</v>
      </c>
      <c r="M32" s="47">
        <v>12595</v>
      </c>
      <c r="N32" s="47">
        <v>12609</v>
      </c>
      <c r="O32" s="47">
        <v>718840</v>
      </c>
      <c r="P32" s="47">
        <v>12609</v>
      </c>
      <c r="Q32" s="47">
        <v>57537</v>
      </c>
      <c r="R32" s="47">
        <v>1741</v>
      </c>
      <c r="S32" s="180">
        <v>11.49</v>
      </c>
      <c r="T32" s="180">
        <v>6.24</v>
      </c>
      <c r="U32" s="47">
        <v>6884084</v>
      </c>
      <c r="V32" s="47">
        <v>126068</v>
      </c>
      <c r="W32" s="47">
        <v>482422</v>
      </c>
      <c r="X32" s="47">
        <v>14247</v>
      </c>
      <c r="Y32" s="180">
        <v>13.27</v>
      </c>
      <c r="Z32" s="180">
        <v>7.85</v>
      </c>
      <c r="AA32" s="47">
        <v>236233</v>
      </c>
      <c r="AB32" s="47">
        <v>18172</v>
      </c>
      <c r="AC32" s="47">
        <v>4008</v>
      </c>
      <c r="AD32" s="180">
        <v>3.53</v>
      </c>
      <c r="AE32" s="47">
        <v>0</v>
      </c>
      <c r="AF32" s="47">
        <v>0</v>
      </c>
      <c r="AG32" s="47">
        <v>4008</v>
      </c>
      <c r="AH32" s="180">
        <v>-1</v>
      </c>
      <c r="AI32" s="47">
        <v>177041</v>
      </c>
      <c r="AJ32" s="47">
        <v>3479552</v>
      </c>
      <c r="AK32" s="49">
        <v>10</v>
      </c>
      <c r="AL32" s="44"/>
    </row>
    <row r="33" spans="1:38">
      <c r="A33" s="44" t="s">
        <v>564</v>
      </c>
      <c r="B33" s="45">
        <v>46096</v>
      </c>
      <c r="C33" s="47">
        <v>255233</v>
      </c>
      <c r="D33" s="47">
        <v>268915</v>
      </c>
      <c r="E33" s="47">
        <v>271174</v>
      </c>
      <c r="F33" s="47">
        <v>307997</v>
      </c>
      <c r="G33" s="47">
        <v>314393</v>
      </c>
      <c r="H33" s="47">
        <v>305405</v>
      </c>
      <c r="I33" s="47">
        <v>11060</v>
      </c>
      <c r="J33" s="47">
        <v>11521</v>
      </c>
      <c r="K33" s="47">
        <v>11714</v>
      </c>
      <c r="L33" s="47">
        <v>13186</v>
      </c>
      <c r="M33" s="47">
        <v>13451</v>
      </c>
      <c r="N33" s="47">
        <v>12387</v>
      </c>
      <c r="O33" s="47">
        <v>305405</v>
      </c>
      <c r="P33" s="47">
        <v>12387</v>
      </c>
      <c r="Q33" s="47">
        <v>245852</v>
      </c>
      <c r="R33" s="47">
        <v>13200</v>
      </c>
      <c r="S33" s="180">
        <v>0.24</v>
      </c>
      <c r="T33" s="180">
        <v>-0.06</v>
      </c>
      <c r="U33" s="47">
        <v>2904352</v>
      </c>
      <c r="V33" s="47">
        <v>123443</v>
      </c>
      <c r="W33" s="47">
        <v>2468332</v>
      </c>
      <c r="X33" s="47">
        <v>136788</v>
      </c>
      <c r="Y33" s="180">
        <v>0.18</v>
      </c>
      <c r="Z33" s="180">
        <v>-0.1</v>
      </c>
      <c r="AA33" s="47">
        <v>143221</v>
      </c>
      <c r="AB33" s="47">
        <v>11017</v>
      </c>
      <c r="AC33" s="47">
        <v>16489</v>
      </c>
      <c r="AD33" s="180">
        <v>-0.33</v>
      </c>
      <c r="AE33" s="47">
        <v>0</v>
      </c>
      <c r="AF33" s="47">
        <v>0</v>
      </c>
      <c r="AG33" s="47">
        <v>16489</v>
      </c>
      <c r="AH33" s="180">
        <v>-1</v>
      </c>
      <c r="AI33" s="47">
        <v>106865</v>
      </c>
      <c r="AJ33" s="47">
        <v>1072660</v>
      </c>
      <c r="AK33" s="49">
        <v>10</v>
      </c>
      <c r="AL33" s="44"/>
    </row>
    <row r="34" spans="1:38">
      <c r="A34" s="44" t="s">
        <v>132</v>
      </c>
      <c r="B34" s="45">
        <v>46096</v>
      </c>
      <c r="C34" s="47">
        <v>238030</v>
      </c>
      <c r="D34" s="47">
        <v>249245</v>
      </c>
      <c r="E34" s="47">
        <v>251179</v>
      </c>
      <c r="F34" s="47">
        <v>259524</v>
      </c>
      <c r="G34" s="47">
        <v>244099</v>
      </c>
      <c r="H34" s="47">
        <v>248707</v>
      </c>
      <c r="I34" s="47">
        <v>10827</v>
      </c>
      <c r="J34" s="47">
        <v>11367</v>
      </c>
      <c r="K34" s="47">
        <v>11449</v>
      </c>
      <c r="L34" s="47">
        <v>11803</v>
      </c>
      <c r="M34" s="47">
        <v>11155</v>
      </c>
      <c r="N34" s="47">
        <v>11279</v>
      </c>
      <c r="O34" s="47">
        <v>248707</v>
      </c>
      <c r="P34" s="47">
        <v>11279</v>
      </c>
      <c r="Q34" s="47">
        <v>171317</v>
      </c>
      <c r="R34" s="47">
        <v>7957</v>
      </c>
      <c r="S34" s="180">
        <v>0.45</v>
      </c>
      <c r="T34" s="180">
        <v>0.42</v>
      </c>
      <c r="U34" s="47">
        <v>2699811</v>
      </c>
      <c r="V34" s="47">
        <v>123013</v>
      </c>
      <c r="W34" s="47">
        <v>2121104</v>
      </c>
      <c r="X34" s="47">
        <v>96769</v>
      </c>
      <c r="Y34" s="180">
        <v>0.27</v>
      </c>
      <c r="Z34" s="180">
        <v>0.27</v>
      </c>
      <c r="AA34" s="47">
        <v>140470</v>
      </c>
      <c r="AB34" s="47">
        <v>10805</v>
      </c>
      <c r="AC34" s="47">
        <v>9168</v>
      </c>
      <c r="AD34" s="180">
        <v>0.18</v>
      </c>
      <c r="AE34" s="47">
        <v>0</v>
      </c>
      <c r="AF34" s="47">
        <v>0</v>
      </c>
      <c r="AG34" s="47">
        <v>9168</v>
      </c>
      <c r="AH34" s="180">
        <v>-1</v>
      </c>
      <c r="AI34" s="47">
        <v>78591</v>
      </c>
      <c r="AJ34" s="47">
        <v>665368</v>
      </c>
      <c r="AK34" s="49">
        <v>7</v>
      </c>
      <c r="AL34" s="44"/>
    </row>
    <row r="35" spans="1:38">
      <c r="A35" s="44" t="s">
        <v>45</v>
      </c>
      <c r="B35" s="45">
        <v>46096</v>
      </c>
      <c r="C35" s="47">
        <v>278871</v>
      </c>
      <c r="D35" s="47">
        <v>276139</v>
      </c>
      <c r="E35" s="47">
        <v>295889</v>
      </c>
      <c r="F35" s="47">
        <v>283479</v>
      </c>
      <c r="G35" s="47">
        <v>315850</v>
      </c>
      <c r="H35" s="47">
        <v>468623</v>
      </c>
      <c r="I35" s="47">
        <v>11130</v>
      </c>
      <c r="J35" s="47">
        <v>11034</v>
      </c>
      <c r="K35" s="47">
        <v>11737</v>
      </c>
      <c r="L35" s="47">
        <v>11257</v>
      </c>
      <c r="M35" s="47">
        <v>12597</v>
      </c>
      <c r="N35" s="47">
        <v>18838</v>
      </c>
      <c r="O35" s="47">
        <v>468623</v>
      </c>
      <c r="P35" s="47">
        <v>18838</v>
      </c>
      <c r="Q35" s="47">
        <v>0</v>
      </c>
      <c r="R35" s="47">
        <v>0</v>
      </c>
      <c r="S35" s="180"/>
      <c r="T35" s="180"/>
      <c r="U35" s="47">
        <v>2968601</v>
      </c>
      <c r="V35" s="47">
        <v>117374</v>
      </c>
      <c r="W35" s="47">
        <v>0</v>
      </c>
      <c r="X35" s="47">
        <v>0</v>
      </c>
      <c r="Y35" s="180"/>
      <c r="Z35" s="180"/>
      <c r="AA35" s="47">
        <v>314043</v>
      </c>
      <c r="AB35" s="47">
        <v>24157</v>
      </c>
      <c r="AC35" s="47"/>
      <c r="AD35" s="180"/>
      <c r="AE35" s="47">
        <v>0</v>
      </c>
      <c r="AF35" s="47">
        <v>0</v>
      </c>
      <c r="AG35" s="47"/>
      <c r="AH35" s="180"/>
      <c r="AI35" s="47">
        <v>162789</v>
      </c>
      <c r="AJ35" s="47">
        <v>2359684</v>
      </c>
      <c r="AK35" s="49">
        <v>7</v>
      </c>
      <c r="AL35" s="44"/>
    </row>
    <row r="36" spans="1:38">
      <c r="A36" s="44" t="s">
        <v>74</v>
      </c>
      <c r="B36" s="45">
        <v>46096</v>
      </c>
      <c r="C36" s="47">
        <v>361543</v>
      </c>
      <c r="D36" s="47">
        <v>366638</v>
      </c>
      <c r="E36" s="47">
        <v>339722</v>
      </c>
      <c r="F36" s="47">
        <v>346541</v>
      </c>
      <c r="G36" s="47">
        <v>349698</v>
      </c>
      <c r="H36" s="47">
        <v>365449</v>
      </c>
      <c r="I36" s="47">
        <v>10586</v>
      </c>
      <c r="J36" s="47">
        <v>10711</v>
      </c>
      <c r="K36" s="47">
        <v>10018</v>
      </c>
      <c r="L36" s="47">
        <v>9965</v>
      </c>
      <c r="M36" s="47">
        <v>9987</v>
      </c>
      <c r="N36" s="47">
        <v>10266</v>
      </c>
      <c r="O36" s="47">
        <v>365449</v>
      </c>
      <c r="P36" s="47">
        <v>10266</v>
      </c>
      <c r="Q36" s="47">
        <v>172389</v>
      </c>
      <c r="R36" s="47">
        <v>4654</v>
      </c>
      <c r="S36" s="180">
        <v>1.1200000000000001</v>
      </c>
      <c r="T36" s="180">
        <v>1.21</v>
      </c>
      <c r="U36" s="47">
        <v>3949699</v>
      </c>
      <c r="V36" s="47">
        <v>114597</v>
      </c>
      <c r="W36" s="47">
        <v>1894980</v>
      </c>
      <c r="X36" s="47">
        <v>50950</v>
      </c>
      <c r="Y36" s="180">
        <v>1.08</v>
      </c>
      <c r="Z36" s="180">
        <v>1.25</v>
      </c>
      <c r="AA36" s="47">
        <v>171957</v>
      </c>
      <c r="AB36" s="47">
        <v>13227</v>
      </c>
      <c r="AC36" s="47">
        <v>5309</v>
      </c>
      <c r="AD36" s="180">
        <v>1.49</v>
      </c>
      <c r="AE36" s="47">
        <v>0</v>
      </c>
      <c r="AF36" s="47">
        <v>0</v>
      </c>
      <c r="AG36" s="47">
        <v>5309</v>
      </c>
      <c r="AH36" s="180">
        <v>-1</v>
      </c>
      <c r="AI36" s="47">
        <v>90171</v>
      </c>
      <c r="AJ36" s="47">
        <v>1911371</v>
      </c>
      <c r="AK36" s="49">
        <v>7</v>
      </c>
      <c r="AL36" s="44"/>
    </row>
    <row r="37" spans="1:38">
      <c r="A37" s="44" t="s">
        <v>97</v>
      </c>
      <c r="B37" s="45">
        <v>46096</v>
      </c>
      <c r="C37" s="47">
        <v>142079</v>
      </c>
      <c r="D37" s="47">
        <v>140265</v>
      </c>
      <c r="E37" s="47">
        <v>141479</v>
      </c>
      <c r="F37" s="47">
        <v>147602</v>
      </c>
      <c r="G37" s="47">
        <v>147808</v>
      </c>
      <c r="H37" s="47">
        <v>148910</v>
      </c>
      <c r="I37" s="47">
        <v>9613</v>
      </c>
      <c r="J37" s="47">
        <v>9635</v>
      </c>
      <c r="K37" s="47">
        <v>9659</v>
      </c>
      <c r="L37" s="47">
        <v>10004</v>
      </c>
      <c r="M37" s="47">
        <v>9998</v>
      </c>
      <c r="N37" s="47">
        <v>9990</v>
      </c>
      <c r="O37" s="47">
        <v>148910</v>
      </c>
      <c r="P37" s="47">
        <v>9990</v>
      </c>
      <c r="Q37" s="47">
        <v>132401</v>
      </c>
      <c r="R37" s="47">
        <v>8747</v>
      </c>
      <c r="S37" s="180">
        <v>0.12</v>
      </c>
      <c r="T37" s="180">
        <v>0.14000000000000001</v>
      </c>
      <c r="U37" s="47">
        <v>1652311</v>
      </c>
      <c r="V37" s="47">
        <v>112099</v>
      </c>
      <c r="W37" s="47">
        <v>1753234</v>
      </c>
      <c r="X37" s="47">
        <v>117372</v>
      </c>
      <c r="Y37" s="180">
        <v>-0.06</v>
      </c>
      <c r="Z37" s="180">
        <v>-0.04</v>
      </c>
      <c r="AA37" s="47">
        <v>124457</v>
      </c>
      <c r="AB37" s="47">
        <v>9574</v>
      </c>
      <c r="AC37" s="47">
        <v>8955</v>
      </c>
      <c r="AD37" s="180">
        <v>7.0000000000000007E-2</v>
      </c>
      <c r="AE37" s="47">
        <v>0</v>
      </c>
      <c r="AF37" s="47">
        <v>0</v>
      </c>
      <c r="AG37" s="47">
        <v>8955</v>
      </c>
      <c r="AH37" s="180">
        <v>-1</v>
      </c>
      <c r="AI37" s="47">
        <v>59605</v>
      </c>
      <c r="AJ37" s="47">
        <v>394658</v>
      </c>
      <c r="AK37" s="49">
        <v>6</v>
      </c>
      <c r="AL37" s="44"/>
    </row>
    <row r="38" spans="1:38">
      <c r="A38" s="44" t="s">
        <v>551</v>
      </c>
      <c r="B38" s="45">
        <v>46096</v>
      </c>
      <c r="C38" s="47">
        <v>209376</v>
      </c>
      <c r="D38" s="47">
        <v>205389</v>
      </c>
      <c r="E38" s="47">
        <v>207375</v>
      </c>
      <c r="F38" s="47">
        <v>219205</v>
      </c>
      <c r="G38" s="47">
        <v>222304</v>
      </c>
      <c r="H38" s="47">
        <v>226711</v>
      </c>
      <c r="I38" s="47">
        <v>9765</v>
      </c>
      <c r="J38" s="47">
        <v>9507</v>
      </c>
      <c r="K38" s="47">
        <v>9598</v>
      </c>
      <c r="L38" s="47">
        <v>10172</v>
      </c>
      <c r="M38" s="47">
        <v>10215</v>
      </c>
      <c r="N38" s="47">
        <v>10395</v>
      </c>
      <c r="O38" s="47">
        <v>226711</v>
      </c>
      <c r="P38" s="47">
        <v>10395</v>
      </c>
      <c r="Q38" s="47">
        <v>0</v>
      </c>
      <c r="R38" s="47">
        <v>0</v>
      </c>
      <c r="S38" s="181"/>
      <c r="T38" s="181"/>
      <c r="U38" s="47">
        <v>2385165</v>
      </c>
      <c r="V38" s="47">
        <v>111195</v>
      </c>
      <c r="W38" s="47">
        <v>0</v>
      </c>
      <c r="X38" s="47">
        <v>0</v>
      </c>
      <c r="Y38" s="181"/>
      <c r="Z38" s="181"/>
      <c r="AA38" s="47">
        <v>131319</v>
      </c>
      <c r="AB38" s="47">
        <v>10101</v>
      </c>
      <c r="AC38" s="47">
        <v>5911</v>
      </c>
      <c r="AD38" s="180">
        <v>0.71</v>
      </c>
      <c r="AE38" s="47">
        <v>0</v>
      </c>
      <c r="AF38" s="47">
        <v>0</v>
      </c>
      <c r="AG38" s="47">
        <v>5911</v>
      </c>
      <c r="AH38" s="180">
        <v>-1</v>
      </c>
      <c r="AI38" s="47">
        <v>56582</v>
      </c>
      <c r="AJ38" s="47">
        <v>640940</v>
      </c>
      <c r="AK38" s="49">
        <v>6</v>
      </c>
      <c r="AL38" s="44"/>
    </row>
    <row r="39" spans="1:38">
      <c r="A39" s="44" t="s">
        <v>210</v>
      </c>
      <c r="B39" s="45">
        <v>46096</v>
      </c>
      <c r="C39" s="47">
        <v>368043</v>
      </c>
      <c r="D39" s="47">
        <v>359472</v>
      </c>
      <c r="E39" s="47">
        <v>365497</v>
      </c>
      <c r="F39" s="47">
        <v>359802</v>
      </c>
      <c r="G39" s="47">
        <v>377251</v>
      </c>
      <c r="H39" s="47">
        <v>400652</v>
      </c>
      <c r="I39" s="47">
        <v>9412</v>
      </c>
      <c r="J39" s="47">
        <v>9190</v>
      </c>
      <c r="K39" s="47">
        <v>9275</v>
      </c>
      <c r="L39" s="47">
        <v>9122</v>
      </c>
      <c r="M39" s="47">
        <v>9379</v>
      </c>
      <c r="N39" s="47">
        <v>9915</v>
      </c>
      <c r="O39" s="47">
        <v>400652</v>
      </c>
      <c r="P39" s="47">
        <v>9915</v>
      </c>
      <c r="Q39" s="47">
        <v>293421</v>
      </c>
      <c r="R39" s="47">
        <v>7556</v>
      </c>
      <c r="S39" s="180">
        <v>0.37</v>
      </c>
      <c r="T39" s="180">
        <v>0.31</v>
      </c>
      <c r="U39" s="47">
        <v>4089026</v>
      </c>
      <c r="V39" s="47">
        <v>107958</v>
      </c>
      <c r="W39" s="47">
        <v>3376894</v>
      </c>
      <c r="X39" s="47">
        <v>85547</v>
      </c>
      <c r="Y39" s="180">
        <v>0.21</v>
      </c>
      <c r="Z39" s="180">
        <v>0.26</v>
      </c>
      <c r="AA39" s="47">
        <v>132184</v>
      </c>
      <c r="AB39" s="47">
        <v>10168</v>
      </c>
      <c r="AC39" s="47">
        <v>7749</v>
      </c>
      <c r="AD39" s="180">
        <v>0.31</v>
      </c>
      <c r="AE39" s="47">
        <v>0</v>
      </c>
      <c r="AF39" s="47">
        <v>0</v>
      </c>
      <c r="AG39" s="47">
        <v>7749</v>
      </c>
      <c r="AH39" s="180">
        <v>-1</v>
      </c>
      <c r="AI39" s="47">
        <v>69990</v>
      </c>
      <c r="AJ39" s="47">
        <v>1738431</v>
      </c>
      <c r="AK39" s="49">
        <v>7</v>
      </c>
      <c r="AL39" s="44"/>
    </row>
    <row r="40" spans="1:38">
      <c r="A40" s="44" t="s">
        <v>108</v>
      </c>
      <c r="B40" s="45">
        <v>46096</v>
      </c>
      <c r="C40" s="47">
        <v>179184</v>
      </c>
      <c r="D40" s="47">
        <v>175069</v>
      </c>
      <c r="E40" s="47">
        <v>176118</v>
      </c>
      <c r="F40" s="47">
        <v>182469</v>
      </c>
      <c r="G40" s="47">
        <v>181381</v>
      </c>
      <c r="H40" s="47">
        <v>182249</v>
      </c>
      <c r="I40" s="47">
        <v>9149</v>
      </c>
      <c r="J40" s="47">
        <v>9348</v>
      </c>
      <c r="K40" s="47">
        <v>9493</v>
      </c>
      <c r="L40" s="47">
        <v>9509</v>
      </c>
      <c r="M40" s="47">
        <v>9187</v>
      </c>
      <c r="N40" s="47">
        <v>8542</v>
      </c>
      <c r="O40" s="47">
        <v>182249</v>
      </c>
      <c r="P40" s="47">
        <v>8542</v>
      </c>
      <c r="Q40" s="47">
        <v>156080</v>
      </c>
      <c r="R40" s="47">
        <v>8083</v>
      </c>
      <c r="S40" s="181">
        <v>0.17</v>
      </c>
      <c r="T40" s="181">
        <v>0.06</v>
      </c>
      <c r="U40" s="47">
        <v>1997202</v>
      </c>
      <c r="V40" s="47">
        <v>103623</v>
      </c>
      <c r="W40" s="47">
        <v>1673982</v>
      </c>
      <c r="X40" s="47">
        <v>87542</v>
      </c>
      <c r="Y40" s="181">
        <v>0.19</v>
      </c>
      <c r="Z40" s="181">
        <v>0.18</v>
      </c>
      <c r="AA40" s="47">
        <v>134902</v>
      </c>
      <c r="AB40" s="47">
        <v>10377</v>
      </c>
      <c r="AC40" s="76">
        <v>7905</v>
      </c>
      <c r="AD40" s="181">
        <v>0.31</v>
      </c>
      <c r="AE40" s="47">
        <v>0</v>
      </c>
      <c r="AF40" s="47">
        <v>0</v>
      </c>
      <c r="AG40" s="76">
        <v>7905</v>
      </c>
      <c r="AH40" s="181">
        <v>-1</v>
      </c>
      <c r="AI40" s="47">
        <v>77311</v>
      </c>
      <c r="AJ40" s="47">
        <v>660318</v>
      </c>
      <c r="AK40" s="49">
        <v>7</v>
      </c>
      <c r="AL40" s="44"/>
    </row>
    <row r="41" spans="1:38">
      <c r="A41" s="44" t="s">
        <v>116</v>
      </c>
      <c r="B41" s="45">
        <v>46096</v>
      </c>
      <c r="C41" s="47">
        <v>383942</v>
      </c>
      <c r="D41" s="47">
        <v>375609</v>
      </c>
      <c r="E41" s="47">
        <v>378499</v>
      </c>
      <c r="F41" s="47">
        <v>391574</v>
      </c>
      <c r="G41" s="47">
        <v>394362</v>
      </c>
      <c r="H41" s="47">
        <v>399854</v>
      </c>
      <c r="I41" s="47">
        <v>9282</v>
      </c>
      <c r="J41" s="47">
        <v>8998</v>
      </c>
      <c r="K41" s="47">
        <v>8943</v>
      </c>
      <c r="L41" s="47">
        <v>9279</v>
      </c>
      <c r="M41" s="47">
        <v>9255</v>
      </c>
      <c r="N41" s="47">
        <v>9366</v>
      </c>
      <c r="O41" s="47">
        <v>399854</v>
      </c>
      <c r="P41" s="47">
        <v>9366</v>
      </c>
      <c r="Q41" s="47">
        <v>0</v>
      </c>
      <c r="R41" s="47">
        <v>0</v>
      </c>
      <c r="S41" s="180"/>
      <c r="T41" s="180"/>
      <c r="U41" s="47">
        <v>4224022</v>
      </c>
      <c r="V41" s="47">
        <v>101629</v>
      </c>
      <c r="W41" s="47">
        <v>0</v>
      </c>
      <c r="X41" s="47">
        <v>0</v>
      </c>
      <c r="Y41" s="180"/>
      <c r="Z41" s="180"/>
      <c r="AA41" s="47">
        <v>121319</v>
      </c>
      <c r="AB41" s="47">
        <v>9332</v>
      </c>
      <c r="AC41" s="47"/>
      <c r="AD41" s="180"/>
      <c r="AE41" s="47">
        <v>0</v>
      </c>
      <c r="AF41" s="47">
        <v>0</v>
      </c>
      <c r="AG41" s="47"/>
      <c r="AH41" s="180"/>
      <c r="AI41" s="47">
        <v>72816</v>
      </c>
      <c r="AJ41" s="47">
        <v>1906418</v>
      </c>
      <c r="AK41" s="49">
        <v>8</v>
      </c>
      <c r="AL41" s="44"/>
    </row>
    <row r="42" spans="1:38">
      <c r="A42" s="44" t="s">
        <v>566</v>
      </c>
      <c r="B42" s="45">
        <v>46096</v>
      </c>
      <c r="C42" s="47">
        <v>470504</v>
      </c>
      <c r="D42" s="47">
        <v>439487</v>
      </c>
      <c r="E42" s="47">
        <v>430434</v>
      </c>
      <c r="F42" s="47">
        <v>419673</v>
      </c>
      <c r="G42" s="47">
        <v>289191</v>
      </c>
      <c r="H42" s="47">
        <v>208280</v>
      </c>
      <c r="I42" s="47">
        <v>10102</v>
      </c>
      <c r="J42" s="47">
        <v>9478</v>
      </c>
      <c r="K42" s="47">
        <v>9446</v>
      </c>
      <c r="L42" s="47">
        <v>9119</v>
      </c>
      <c r="M42" s="47">
        <v>5923</v>
      </c>
      <c r="N42" s="47">
        <v>3948</v>
      </c>
      <c r="O42" s="47">
        <v>208280</v>
      </c>
      <c r="P42" s="47">
        <v>3948</v>
      </c>
      <c r="Q42" s="47">
        <v>378905</v>
      </c>
      <c r="R42" s="47">
        <v>8440</v>
      </c>
      <c r="S42" s="181">
        <v>-0.45</v>
      </c>
      <c r="T42" s="181">
        <v>-0.53</v>
      </c>
      <c r="U42" s="47">
        <v>4645144</v>
      </c>
      <c r="V42" s="47">
        <v>100844</v>
      </c>
      <c r="W42" s="47">
        <v>3915801</v>
      </c>
      <c r="X42" s="47">
        <v>88487</v>
      </c>
      <c r="Y42" s="181">
        <v>0.19</v>
      </c>
      <c r="Z42" s="181">
        <v>0.14000000000000001</v>
      </c>
      <c r="AA42" s="47">
        <v>10125</v>
      </c>
      <c r="AB42" s="47">
        <v>779</v>
      </c>
      <c r="AC42" s="76">
        <v>9413</v>
      </c>
      <c r="AD42" s="181">
        <v>-0.92</v>
      </c>
      <c r="AE42" s="47">
        <v>0</v>
      </c>
      <c r="AF42" s="47">
        <v>0</v>
      </c>
      <c r="AG42" s="76">
        <v>9413</v>
      </c>
      <c r="AH42" s="181">
        <v>-1</v>
      </c>
      <c r="AI42" s="47">
        <v>15801</v>
      </c>
      <c r="AJ42" s="47">
        <v>485087</v>
      </c>
      <c r="AK42" s="49">
        <v>20</v>
      </c>
      <c r="AL42" s="44"/>
    </row>
    <row r="43" spans="1:38">
      <c r="A43" s="44" t="s">
        <v>560</v>
      </c>
      <c r="B43" s="45">
        <v>46096</v>
      </c>
      <c r="C43" s="47">
        <v>242471</v>
      </c>
      <c r="D43" s="47">
        <v>230777</v>
      </c>
      <c r="E43" s="47">
        <v>242951</v>
      </c>
      <c r="F43" s="47">
        <v>233399</v>
      </c>
      <c r="G43" s="47">
        <v>298647</v>
      </c>
      <c r="H43" s="47">
        <v>309672</v>
      </c>
      <c r="I43" s="47">
        <v>9516</v>
      </c>
      <c r="J43" s="47">
        <v>7981</v>
      </c>
      <c r="K43" s="47">
        <v>8555</v>
      </c>
      <c r="L43" s="47">
        <v>7717</v>
      </c>
      <c r="M43" s="47">
        <v>10419</v>
      </c>
      <c r="N43" s="47">
        <v>10627</v>
      </c>
      <c r="O43" s="47">
        <v>309672</v>
      </c>
      <c r="P43" s="47">
        <v>10627</v>
      </c>
      <c r="Q43" s="47">
        <v>76481</v>
      </c>
      <c r="R43" s="47">
        <v>2544</v>
      </c>
      <c r="S43" s="180">
        <v>3.05</v>
      </c>
      <c r="T43" s="180">
        <v>3.18</v>
      </c>
      <c r="U43" s="47">
        <v>2871179</v>
      </c>
      <c r="V43" s="47">
        <v>100332</v>
      </c>
      <c r="W43" s="47">
        <v>1356041</v>
      </c>
      <c r="X43" s="47">
        <v>47480</v>
      </c>
      <c r="Y43" s="180">
        <v>1.1200000000000001</v>
      </c>
      <c r="Z43" s="180">
        <v>1.1100000000000001</v>
      </c>
      <c r="AA43" s="47">
        <v>134501</v>
      </c>
      <c r="AB43" s="47">
        <v>10346</v>
      </c>
      <c r="AC43" s="47">
        <v>5152</v>
      </c>
      <c r="AD43" s="180">
        <v>1.01</v>
      </c>
      <c r="AE43" s="47">
        <v>0</v>
      </c>
      <c r="AF43" s="47">
        <v>0</v>
      </c>
      <c r="AG43" s="47">
        <v>5152</v>
      </c>
      <c r="AH43" s="180">
        <v>-1</v>
      </c>
      <c r="AI43" s="47">
        <v>44269</v>
      </c>
      <c r="AJ43" s="47">
        <v>635447</v>
      </c>
      <c r="AK43" s="49">
        <v>4</v>
      </c>
      <c r="AL43" s="44"/>
    </row>
    <row r="44" spans="1:38">
      <c r="A44" s="44" t="s">
        <v>548</v>
      </c>
      <c r="B44" s="45">
        <v>46096</v>
      </c>
      <c r="C44" s="47">
        <v>298933</v>
      </c>
      <c r="D44" s="47">
        <v>302532</v>
      </c>
      <c r="E44" s="47">
        <v>310560</v>
      </c>
      <c r="F44" s="47">
        <v>313172</v>
      </c>
      <c r="G44" s="47">
        <v>315555</v>
      </c>
      <c r="H44" s="47">
        <v>341872</v>
      </c>
      <c r="I44" s="47">
        <v>8579</v>
      </c>
      <c r="J44" s="47">
        <v>8749</v>
      </c>
      <c r="K44" s="47">
        <v>9066</v>
      </c>
      <c r="L44" s="47">
        <v>9269</v>
      </c>
      <c r="M44" s="47">
        <v>9162</v>
      </c>
      <c r="N44" s="47">
        <v>9825</v>
      </c>
      <c r="O44" s="47">
        <v>341872</v>
      </c>
      <c r="P44" s="47">
        <v>9825</v>
      </c>
      <c r="Q44" s="47">
        <v>253414</v>
      </c>
      <c r="R44" s="47">
        <v>7135</v>
      </c>
      <c r="S44" s="180">
        <v>0.35</v>
      </c>
      <c r="T44" s="180">
        <v>0.38</v>
      </c>
      <c r="U44" s="47">
        <v>3300516</v>
      </c>
      <c r="V44" s="47">
        <v>97946</v>
      </c>
      <c r="W44" s="47">
        <v>2815885</v>
      </c>
      <c r="X44" s="47">
        <v>77717</v>
      </c>
      <c r="Y44" s="180">
        <v>0.17</v>
      </c>
      <c r="Z44" s="180">
        <v>0.26</v>
      </c>
      <c r="AA44" s="47">
        <v>115761</v>
      </c>
      <c r="AB44" s="47">
        <v>8905</v>
      </c>
      <c r="AC44" s="47">
        <v>6848</v>
      </c>
      <c r="AD44" s="180">
        <v>0.3</v>
      </c>
      <c r="AE44" s="47">
        <v>0</v>
      </c>
      <c r="AF44" s="47">
        <v>0</v>
      </c>
      <c r="AG44" s="47">
        <v>6848</v>
      </c>
      <c r="AH44" s="180">
        <v>-1</v>
      </c>
      <c r="AI44" s="47">
        <v>58536</v>
      </c>
      <c r="AJ44" s="47">
        <v>1308653</v>
      </c>
      <c r="AK44" s="47">
        <v>7</v>
      </c>
      <c r="AL44" s="44"/>
    </row>
    <row r="45" spans="1:38">
      <c r="A45" s="44" t="s">
        <v>106</v>
      </c>
      <c r="B45" s="45">
        <v>46096</v>
      </c>
      <c r="C45" s="47">
        <v>122484</v>
      </c>
      <c r="D45" s="47">
        <v>116027</v>
      </c>
      <c r="E45" s="47">
        <v>118302</v>
      </c>
      <c r="F45" s="47">
        <v>116981</v>
      </c>
      <c r="G45" s="47">
        <v>119397</v>
      </c>
      <c r="H45" s="47">
        <v>121869</v>
      </c>
      <c r="I45" s="47">
        <v>8800</v>
      </c>
      <c r="J45" s="47">
        <v>8313</v>
      </c>
      <c r="K45" s="47">
        <v>8410</v>
      </c>
      <c r="L45" s="47">
        <v>8250</v>
      </c>
      <c r="M45" s="47">
        <v>8369</v>
      </c>
      <c r="N45" s="47">
        <v>8518</v>
      </c>
      <c r="O45" s="47">
        <v>121869</v>
      </c>
      <c r="P45" s="47">
        <v>8518</v>
      </c>
      <c r="Q45" s="47">
        <v>114701</v>
      </c>
      <c r="R45" s="47">
        <v>8174</v>
      </c>
      <c r="S45" s="180">
        <v>0.06</v>
      </c>
      <c r="T45" s="180">
        <v>0.04</v>
      </c>
      <c r="U45" s="47">
        <v>1344355</v>
      </c>
      <c r="V45" s="47">
        <v>96745</v>
      </c>
      <c r="W45" s="47">
        <v>1344754</v>
      </c>
      <c r="X45" s="47">
        <v>96277</v>
      </c>
      <c r="Y45" s="180">
        <v>0</v>
      </c>
      <c r="Z45" s="180">
        <v>0</v>
      </c>
      <c r="AA45" s="47">
        <v>108738</v>
      </c>
      <c r="AB45" s="47">
        <v>8364</v>
      </c>
      <c r="AC45" s="47">
        <v>8097</v>
      </c>
      <c r="AD45" s="180">
        <v>0.03</v>
      </c>
      <c r="AE45" s="47">
        <v>0</v>
      </c>
      <c r="AF45" s="47">
        <v>0</v>
      </c>
      <c r="AG45" s="47">
        <v>8097</v>
      </c>
      <c r="AH45" s="180">
        <v>-1</v>
      </c>
      <c r="AI45" s="47">
        <v>61592</v>
      </c>
      <c r="AJ45" s="47">
        <v>404377</v>
      </c>
      <c r="AK45" s="47">
        <v>7</v>
      </c>
      <c r="AL45" s="44"/>
    </row>
    <row r="46" spans="1:38">
      <c r="A46" s="44" t="s">
        <v>80</v>
      </c>
      <c r="B46" s="45">
        <v>46096</v>
      </c>
      <c r="C46" s="47">
        <v>224972</v>
      </c>
      <c r="D46" s="47">
        <v>186301</v>
      </c>
      <c r="E46" s="47">
        <v>211266</v>
      </c>
      <c r="F46" s="47">
        <v>217219</v>
      </c>
      <c r="G46" s="47">
        <v>242958</v>
      </c>
      <c r="H46" s="47">
        <v>264558</v>
      </c>
      <c r="I46" s="47">
        <v>8366</v>
      </c>
      <c r="J46" s="47">
        <v>7230</v>
      </c>
      <c r="K46" s="47">
        <v>7900</v>
      </c>
      <c r="L46" s="47">
        <v>7979</v>
      </c>
      <c r="M46" s="47">
        <v>9037</v>
      </c>
      <c r="N46" s="47">
        <v>9905</v>
      </c>
      <c r="O46" s="47">
        <v>264558</v>
      </c>
      <c r="P46" s="47">
        <v>9905</v>
      </c>
      <c r="Q46" s="47">
        <v>0</v>
      </c>
      <c r="R46" s="47">
        <v>0</v>
      </c>
      <c r="S46" s="181"/>
      <c r="T46" s="181"/>
      <c r="U46" s="47">
        <v>2607214</v>
      </c>
      <c r="V46" s="47">
        <v>95826</v>
      </c>
      <c r="W46" s="47">
        <v>0</v>
      </c>
      <c r="X46" s="47">
        <v>0</v>
      </c>
      <c r="Y46" s="181"/>
      <c r="Z46" s="181"/>
      <c r="AA46" s="47">
        <v>122225</v>
      </c>
      <c r="AB46" s="47">
        <v>9402</v>
      </c>
      <c r="AC46" s="76"/>
      <c r="AD46" s="181"/>
      <c r="AE46" s="47">
        <v>0</v>
      </c>
      <c r="AF46" s="47">
        <v>0</v>
      </c>
      <c r="AG46" s="76"/>
      <c r="AH46" s="181"/>
      <c r="AI46" s="47">
        <v>60153</v>
      </c>
      <c r="AJ46" s="47">
        <v>850640</v>
      </c>
      <c r="AK46" s="47">
        <v>6</v>
      </c>
      <c r="AL46" s="44"/>
    </row>
    <row r="47" spans="1:38">
      <c r="A47" s="44" t="s">
        <v>101</v>
      </c>
      <c r="B47" s="45">
        <v>46096</v>
      </c>
      <c r="C47" s="47">
        <v>228338</v>
      </c>
      <c r="D47" s="47">
        <v>248345</v>
      </c>
      <c r="E47" s="47">
        <v>237770</v>
      </c>
      <c r="F47" s="47">
        <v>222087</v>
      </c>
      <c r="G47" s="47">
        <v>214733</v>
      </c>
      <c r="H47" s="47">
        <v>221551</v>
      </c>
      <c r="I47" s="47">
        <v>9620</v>
      </c>
      <c r="J47" s="47">
        <v>10230</v>
      </c>
      <c r="K47" s="47">
        <v>10017</v>
      </c>
      <c r="L47" s="47">
        <v>9301</v>
      </c>
      <c r="M47" s="47">
        <v>9013</v>
      </c>
      <c r="N47" s="47">
        <v>9321</v>
      </c>
      <c r="O47" s="47">
        <v>221551</v>
      </c>
      <c r="P47" s="47">
        <v>9321</v>
      </c>
      <c r="Q47" s="47">
        <v>0</v>
      </c>
      <c r="R47" s="47">
        <v>0</v>
      </c>
      <c r="S47" s="181"/>
      <c r="T47" s="181"/>
      <c r="U47" s="47">
        <v>2272174</v>
      </c>
      <c r="V47" s="47">
        <v>95796</v>
      </c>
      <c r="W47" s="47">
        <v>0</v>
      </c>
      <c r="X47" s="47">
        <v>0</v>
      </c>
      <c r="Y47" s="181"/>
      <c r="Z47" s="181"/>
      <c r="AA47" s="47">
        <v>135457</v>
      </c>
      <c r="AB47" s="47">
        <v>10420</v>
      </c>
      <c r="AC47" s="76"/>
      <c r="AD47" s="181"/>
      <c r="AE47" s="47">
        <v>0</v>
      </c>
      <c r="AF47" s="47">
        <v>0</v>
      </c>
      <c r="AG47" s="76"/>
      <c r="AH47" s="181"/>
      <c r="AI47" s="47">
        <v>74888</v>
      </c>
      <c r="AJ47" s="47">
        <v>929246</v>
      </c>
      <c r="AK47" s="47">
        <v>7</v>
      </c>
      <c r="AL47" s="44"/>
    </row>
    <row r="48" spans="1:38">
      <c r="A48" s="44" t="s">
        <v>63</v>
      </c>
      <c r="B48" s="45">
        <v>46096</v>
      </c>
      <c r="C48" s="47">
        <v>211754</v>
      </c>
      <c r="D48" s="47">
        <v>207863</v>
      </c>
      <c r="E48" s="47">
        <v>212135</v>
      </c>
      <c r="F48" s="47">
        <v>207001</v>
      </c>
      <c r="G48" s="47">
        <v>212476</v>
      </c>
      <c r="H48" s="47">
        <v>221432</v>
      </c>
      <c r="I48" s="47">
        <v>8640</v>
      </c>
      <c r="J48" s="47">
        <v>8469</v>
      </c>
      <c r="K48" s="47">
        <v>8601</v>
      </c>
      <c r="L48" s="47">
        <v>8350</v>
      </c>
      <c r="M48" s="47">
        <v>8526</v>
      </c>
      <c r="N48" s="47">
        <v>8880</v>
      </c>
      <c r="O48" s="47">
        <v>221432</v>
      </c>
      <c r="P48" s="47">
        <v>8880</v>
      </c>
      <c r="Q48" s="47">
        <v>0</v>
      </c>
      <c r="R48" s="47">
        <v>0</v>
      </c>
      <c r="S48" s="181"/>
      <c r="T48" s="181"/>
      <c r="U48" s="47">
        <v>2247410</v>
      </c>
      <c r="V48" s="47">
        <v>95447</v>
      </c>
      <c r="W48" s="47">
        <v>0</v>
      </c>
      <c r="X48" s="47">
        <v>0</v>
      </c>
      <c r="Y48" s="181"/>
      <c r="Z48" s="181"/>
      <c r="AA48" s="47">
        <v>126977</v>
      </c>
      <c r="AB48" s="47">
        <v>9767</v>
      </c>
      <c r="AC48" s="76"/>
      <c r="AD48" s="181"/>
      <c r="AE48" s="47">
        <v>0</v>
      </c>
      <c r="AF48" s="47">
        <v>0</v>
      </c>
      <c r="AG48" s="76"/>
      <c r="AH48" s="181"/>
      <c r="AI48" s="47">
        <v>59378</v>
      </c>
      <c r="AJ48" s="47">
        <v>837234</v>
      </c>
      <c r="AK48" s="49">
        <v>6</v>
      </c>
      <c r="AL48" s="44"/>
    </row>
    <row r="49" spans="1:38">
      <c r="A49" s="44" t="s">
        <v>557</v>
      </c>
      <c r="B49" s="45">
        <v>46096</v>
      </c>
      <c r="C49" s="47">
        <v>137280</v>
      </c>
      <c r="D49" s="47">
        <v>135213</v>
      </c>
      <c r="E49" s="47">
        <v>138266</v>
      </c>
      <c r="F49" s="47">
        <v>139065</v>
      </c>
      <c r="G49" s="47">
        <v>148958</v>
      </c>
      <c r="H49" s="47">
        <v>141007</v>
      </c>
      <c r="I49" s="47">
        <v>7912</v>
      </c>
      <c r="J49" s="47">
        <v>7631</v>
      </c>
      <c r="K49" s="47">
        <v>7731</v>
      </c>
      <c r="L49" s="47">
        <v>7630</v>
      </c>
      <c r="M49" s="47">
        <v>8020</v>
      </c>
      <c r="N49" s="47">
        <v>7524</v>
      </c>
      <c r="O49" s="47">
        <v>141007</v>
      </c>
      <c r="P49" s="47">
        <v>7524</v>
      </c>
      <c r="Q49" s="47">
        <v>122025</v>
      </c>
      <c r="R49" s="47">
        <v>8281</v>
      </c>
      <c r="S49" s="180">
        <v>0.16</v>
      </c>
      <c r="T49" s="180">
        <v>-0.09</v>
      </c>
      <c r="U49" s="47">
        <v>1581648</v>
      </c>
      <c r="V49" s="47">
        <v>89391</v>
      </c>
      <c r="W49" s="47">
        <v>1302988</v>
      </c>
      <c r="X49" s="47">
        <v>88334</v>
      </c>
      <c r="Y49" s="180">
        <v>0.21</v>
      </c>
      <c r="Z49" s="180">
        <v>0.01</v>
      </c>
      <c r="AA49" s="47">
        <v>123924</v>
      </c>
      <c r="AB49" s="47">
        <v>9533</v>
      </c>
      <c r="AC49" s="47">
        <v>9890</v>
      </c>
      <c r="AD49" s="180">
        <v>-0.04</v>
      </c>
      <c r="AE49" s="47">
        <v>0</v>
      </c>
      <c r="AF49" s="47">
        <v>0</v>
      </c>
      <c r="AG49" s="47">
        <v>9890</v>
      </c>
      <c r="AH49" s="180">
        <v>-1</v>
      </c>
      <c r="AI49" s="47">
        <v>78959</v>
      </c>
      <c r="AJ49" s="47">
        <v>638156</v>
      </c>
      <c r="AK49" s="49">
        <v>8</v>
      </c>
      <c r="AL49" s="44"/>
    </row>
    <row r="50" spans="1:38">
      <c r="A50" s="44" t="s">
        <v>567</v>
      </c>
      <c r="B50" s="45">
        <v>46096</v>
      </c>
      <c r="C50" s="47">
        <v>238104</v>
      </c>
      <c r="D50" s="47">
        <v>273235</v>
      </c>
      <c r="E50" s="47">
        <v>283141</v>
      </c>
      <c r="F50" s="47">
        <v>318296</v>
      </c>
      <c r="G50" s="47">
        <v>331882</v>
      </c>
      <c r="H50" s="47">
        <v>305872</v>
      </c>
      <c r="I50" s="47">
        <v>7458</v>
      </c>
      <c r="J50" s="47">
        <v>8355</v>
      </c>
      <c r="K50" s="47">
        <v>8546</v>
      </c>
      <c r="L50" s="47">
        <v>9135</v>
      </c>
      <c r="M50" s="47">
        <v>9753</v>
      </c>
      <c r="N50" s="47">
        <v>9789</v>
      </c>
      <c r="O50" s="47">
        <v>305872</v>
      </c>
      <c r="P50" s="47">
        <v>9789</v>
      </c>
      <c r="Q50" s="47">
        <v>213049</v>
      </c>
      <c r="R50" s="47">
        <v>15020</v>
      </c>
      <c r="S50" s="180">
        <v>0.44</v>
      </c>
      <c r="T50" s="180">
        <v>-0.35</v>
      </c>
      <c r="U50" s="47">
        <v>2622487</v>
      </c>
      <c r="V50" s="47">
        <v>89379</v>
      </c>
      <c r="W50" s="47">
        <v>1361916</v>
      </c>
      <c r="X50" s="47">
        <v>89629</v>
      </c>
      <c r="Y50" s="180">
        <v>0.93</v>
      </c>
      <c r="Z50" s="180">
        <v>0</v>
      </c>
      <c r="AA50" s="47">
        <v>132542</v>
      </c>
      <c r="AB50" s="47">
        <v>10196</v>
      </c>
      <c r="AC50" s="47">
        <v>15504</v>
      </c>
      <c r="AD50" s="180">
        <v>-0.34</v>
      </c>
      <c r="AE50" s="47">
        <v>0</v>
      </c>
      <c r="AF50" s="47">
        <v>0</v>
      </c>
      <c r="AG50" s="47">
        <v>15504</v>
      </c>
      <c r="AH50" s="180">
        <v>-1</v>
      </c>
      <c r="AI50" s="47">
        <v>46963</v>
      </c>
      <c r="AJ50" s="47">
        <v>701523</v>
      </c>
      <c r="AK50" s="49">
        <v>5</v>
      </c>
      <c r="AL50" s="44"/>
    </row>
    <row r="51" spans="1:38">
      <c r="A51" s="44" t="s">
        <v>530</v>
      </c>
      <c r="B51" s="45">
        <v>46096</v>
      </c>
      <c r="C51" s="47">
        <v>57963</v>
      </c>
      <c r="D51" s="47">
        <v>59305</v>
      </c>
      <c r="E51" s="47">
        <v>59309</v>
      </c>
      <c r="F51" s="47">
        <v>59568</v>
      </c>
      <c r="G51" s="47">
        <v>66722</v>
      </c>
      <c r="H51" s="47">
        <v>77382</v>
      </c>
      <c r="I51" s="47">
        <v>6935</v>
      </c>
      <c r="J51" s="47">
        <v>7115</v>
      </c>
      <c r="K51" s="47">
        <v>7096</v>
      </c>
      <c r="L51" s="47">
        <v>7338</v>
      </c>
      <c r="M51" s="47">
        <v>7693</v>
      </c>
      <c r="N51" s="47">
        <v>8947</v>
      </c>
      <c r="O51" s="47">
        <v>77382</v>
      </c>
      <c r="P51" s="47">
        <v>8947</v>
      </c>
      <c r="Q51" s="47">
        <v>35978</v>
      </c>
      <c r="R51" s="47">
        <v>2917</v>
      </c>
      <c r="S51" s="181">
        <v>1.1499999999999999</v>
      </c>
      <c r="T51" s="181">
        <v>2.0699999999999998</v>
      </c>
      <c r="U51" s="47">
        <v>660989</v>
      </c>
      <c r="V51" s="47">
        <v>78687</v>
      </c>
      <c r="W51" s="47">
        <v>213789</v>
      </c>
      <c r="X51" s="47">
        <v>17059</v>
      </c>
      <c r="Y51" s="181">
        <v>2.09</v>
      </c>
      <c r="Z51" s="181">
        <v>3.61</v>
      </c>
      <c r="AA51" s="47">
        <v>105113</v>
      </c>
      <c r="AB51" s="47">
        <v>8086</v>
      </c>
      <c r="AC51" s="47">
        <v>3073</v>
      </c>
      <c r="AD51" s="180">
        <v>1.63</v>
      </c>
      <c r="AE51" s="47">
        <v>0</v>
      </c>
      <c r="AF51" s="47">
        <v>0</v>
      </c>
      <c r="AG51" s="47">
        <v>3073</v>
      </c>
      <c r="AH51" s="180">
        <v>-1</v>
      </c>
      <c r="AI51" s="47">
        <v>52605</v>
      </c>
      <c r="AJ51" s="47">
        <v>137905</v>
      </c>
      <c r="AK51" s="47">
        <v>7</v>
      </c>
      <c r="AL51" s="44"/>
    </row>
    <row r="52" spans="1:38">
      <c r="A52" s="44" t="s">
        <v>121</v>
      </c>
      <c r="B52" s="45">
        <v>46096</v>
      </c>
      <c r="C52" s="47">
        <v>264669</v>
      </c>
      <c r="D52" s="47">
        <v>266691</v>
      </c>
      <c r="E52" s="47">
        <v>274474</v>
      </c>
      <c r="F52" s="47">
        <v>275534</v>
      </c>
      <c r="G52" s="47">
        <v>262432</v>
      </c>
      <c r="H52" s="47">
        <v>266589</v>
      </c>
      <c r="I52" s="47">
        <v>6724</v>
      </c>
      <c r="J52" s="47">
        <v>6656</v>
      </c>
      <c r="K52" s="47">
        <v>6847</v>
      </c>
      <c r="L52" s="47">
        <v>7050</v>
      </c>
      <c r="M52" s="47">
        <v>6707</v>
      </c>
      <c r="N52" s="47">
        <v>6765</v>
      </c>
      <c r="O52" s="47">
        <v>266589</v>
      </c>
      <c r="P52" s="47">
        <v>6765</v>
      </c>
      <c r="Q52" s="47">
        <v>277007</v>
      </c>
      <c r="R52" s="47">
        <v>6640</v>
      </c>
      <c r="S52" s="180">
        <v>-0.04</v>
      </c>
      <c r="T52" s="180">
        <v>0.02</v>
      </c>
      <c r="U52" s="47">
        <v>2962668</v>
      </c>
      <c r="V52" s="47">
        <v>77049</v>
      </c>
      <c r="W52" s="47">
        <v>2980745</v>
      </c>
      <c r="X52" s="47">
        <v>73424</v>
      </c>
      <c r="Y52" s="180">
        <v>-0.01</v>
      </c>
      <c r="Z52" s="180">
        <v>0.05</v>
      </c>
      <c r="AA52" s="47">
        <v>94932</v>
      </c>
      <c r="AB52" s="47">
        <v>7302</v>
      </c>
      <c r="AC52" s="47">
        <v>6097</v>
      </c>
      <c r="AD52" s="180">
        <v>0.2</v>
      </c>
      <c r="AE52" s="47">
        <v>0</v>
      </c>
      <c r="AF52" s="47">
        <v>0</v>
      </c>
      <c r="AG52" s="47">
        <v>6097</v>
      </c>
      <c r="AH52" s="180">
        <v>-1</v>
      </c>
      <c r="AI52" s="47">
        <v>41667</v>
      </c>
      <c r="AJ52" s="47">
        <v>1001532</v>
      </c>
      <c r="AK52" s="49">
        <v>6</v>
      </c>
      <c r="AL52" s="44"/>
    </row>
    <row r="53" spans="1:38">
      <c r="A53" s="44" t="s">
        <v>122</v>
      </c>
      <c r="B53" s="45">
        <v>46096</v>
      </c>
      <c r="C53" s="47">
        <v>171951</v>
      </c>
      <c r="D53" s="47">
        <v>255387</v>
      </c>
      <c r="E53" s="47">
        <v>159662</v>
      </c>
      <c r="F53" s="47">
        <v>154996</v>
      </c>
      <c r="G53" s="47">
        <v>158070</v>
      </c>
      <c r="H53" s="47">
        <v>157752</v>
      </c>
      <c r="I53" s="47">
        <v>7032</v>
      </c>
      <c r="J53" s="47">
        <v>12459</v>
      </c>
      <c r="K53" s="47">
        <v>7307</v>
      </c>
      <c r="L53" s="47">
        <v>5957</v>
      </c>
      <c r="M53" s="47">
        <v>5807</v>
      </c>
      <c r="N53" s="47">
        <v>6621</v>
      </c>
      <c r="O53" s="47">
        <v>157752</v>
      </c>
      <c r="P53" s="47">
        <v>6621</v>
      </c>
      <c r="Q53" s="47">
        <v>0</v>
      </c>
      <c r="R53" s="47">
        <v>0</v>
      </c>
      <c r="S53" s="180"/>
      <c r="T53" s="180"/>
      <c r="U53" s="47">
        <v>1834870</v>
      </c>
      <c r="V53" s="47">
        <v>76169</v>
      </c>
      <c r="W53" s="47">
        <v>0</v>
      </c>
      <c r="X53" s="47">
        <v>0</v>
      </c>
      <c r="Y53" s="180"/>
      <c r="Z53" s="180"/>
      <c r="AA53" s="47">
        <v>80142</v>
      </c>
      <c r="AB53" s="47">
        <v>6165</v>
      </c>
      <c r="AC53" s="47">
        <v>4285</v>
      </c>
      <c r="AD53" s="180">
        <v>0.44</v>
      </c>
      <c r="AE53" s="47">
        <v>0</v>
      </c>
      <c r="AF53" s="47">
        <v>0</v>
      </c>
      <c r="AG53" s="47">
        <v>4285</v>
      </c>
      <c r="AH53" s="180">
        <v>-1</v>
      </c>
      <c r="AI53" s="47">
        <v>162183</v>
      </c>
      <c r="AJ53" s="47">
        <v>2747978</v>
      </c>
      <c r="AK53" s="49">
        <v>26</v>
      </c>
      <c r="AL53" s="44"/>
    </row>
    <row r="54" spans="1:38">
      <c r="A54" s="44" t="s">
        <v>85</v>
      </c>
      <c r="B54" s="45">
        <v>46096</v>
      </c>
      <c r="C54" s="47">
        <v>120839</v>
      </c>
      <c r="D54" s="47">
        <v>130534</v>
      </c>
      <c r="E54" s="47">
        <v>156974</v>
      </c>
      <c r="F54" s="47">
        <v>147151</v>
      </c>
      <c r="G54" s="47">
        <v>138263</v>
      </c>
      <c r="H54" s="47">
        <v>142376</v>
      </c>
      <c r="I54" s="47">
        <v>6004</v>
      </c>
      <c r="J54" s="47">
        <v>6490</v>
      </c>
      <c r="K54" s="47">
        <v>8828</v>
      </c>
      <c r="L54" s="47">
        <v>7820</v>
      </c>
      <c r="M54" s="47">
        <v>7072</v>
      </c>
      <c r="N54" s="47">
        <v>7594</v>
      </c>
      <c r="O54" s="47">
        <v>142376</v>
      </c>
      <c r="P54" s="47">
        <v>7594</v>
      </c>
      <c r="Q54" s="47">
        <v>0</v>
      </c>
      <c r="R54" s="47">
        <v>0</v>
      </c>
      <c r="S54" s="181"/>
      <c r="T54" s="181"/>
      <c r="U54" s="47">
        <v>1411072</v>
      </c>
      <c r="V54" s="47">
        <v>73258</v>
      </c>
      <c r="W54" s="47">
        <v>0</v>
      </c>
      <c r="X54" s="47">
        <v>0</v>
      </c>
      <c r="Y54" s="181"/>
      <c r="Z54" s="181"/>
      <c r="AA54" s="47">
        <v>93549</v>
      </c>
      <c r="AB54" s="47">
        <v>7196</v>
      </c>
      <c r="AC54" s="76"/>
      <c r="AD54" s="181"/>
      <c r="AE54" s="47">
        <v>0</v>
      </c>
      <c r="AF54" s="47">
        <v>0</v>
      </c>
      <c r="AG54" s="76"/>
      <c r="AH54" s="181"/>
      <c r="AI54" s="47">
        <v>40972</v>
      </c>
      <c r="AJ54" s="47">
        <v>533970</v>
      </c>
      <c r="AK54" s="49">
        <v>6</v>
      </c>
      <c r="AL54" s="44"/>
    </row>
    <row r="55" spans="1:38">
      <c r="A55" s="44" t="s">
        <v>71</v>
      </c>
      <c r="B55" s="45">
        <v>46096</v>
      </c>
      <c r="C55" s="47">
        <v>130994</v>
      </c>
      <c r="D55" s="47">
        <v>156763</v>
      </c>
      <c r="E55" s="47">
        <v>170405</v>
      </c>
      <c r="F55" s="47">
        <v>193501</v>
      </c>
      <c r="G55" s="47">
        <v>219980</v>
      </c>
      <c r="H55" s="47">
        <v>217601</v>
      </c>
      <c r="I55" s="47">
        <v>4673</v>
      </c>
      <c r="J55" s="47">
        <v>5447</v>
      </c>
      <c r="K55" s="47">
        <v>6067</v>
      </c>
      <c r="L55" s="47">
        <v>6916</v>
      </c>
      <c r="M55" s="47">
        <v>7773</v>
      </c>
      <c r="N55" s="47">
        <v>7611</v>
      </c>
      <c r="O55" s="47">
        <v>217601</v>
      </c>
      <c r="P55" s="47">
        <v>7611</v>
      </c>
      <c r="Q55" s="47">
        <v>185723</v>
      </c>
      <c r="R55" s="47">
        <v>7471</v>
      </c>
      <c r="S55" s="180">
        <v>0.17</v>
      </c>
      <c r="T55" s="180">
        <v>0.02</v>
      </c>
      <c r="U55" s="47">
        <v>1958855</v>
      </c>
      <c r="V55" s="47">
        <v>70375</v>
      </c>
      <c r="W55" s="47">
        <v>1624601</v>
      </c>
      <c r="X55" s="47">
        <v>64866</v>
      </c>
      <c r="Y55" s="180">
        <v>0.21</v>
      </c>
      <c r="Z55" s="180">
        <v>0.08</v>
      </c>
      <c r="AA55" s="47">
        <v>245928</v>
      </c>
      <c r="AB55" s="47">
        <v>18918</v>
      </c>
      <c r="AC55" s="47">
        <v>15373</v>
      </c>
      <c r="AD55" s="180">
        <v>0.23</v>
      </c>
      <c r="AE55" s="47">
        <v>0</v>
      </c>
      <c r="AF55" s="47">
        <v>0</v>
      </c>
      <c r="AG55" s="47">
        <v>15373</v>
      </c>
      <c r="AH55" s="180">
        <v>-1</v>
      </c>
      <c r="AI55" s="47">
        <v>103133</v>
      </c>
      <c r="AJ55" s="47">
        <v>1317932</v>
      </c>
      <c r="AK55" s="49">
        <v>5</v>
      </c>
      <c r="AL55" s="44"/>
    </row>
    <row r="56" spans="1:38">
      <c r="A56" s="44" t="s">
        <v>131</v>
      </c>
      <c r="B56" s="45">
        <v>46096</v>
      </c>
      <c r="C56" s="47">
        <v>185715</v>
      </c>
      <c r="D56" s="47">
        <v>215029</v>
      </c>
      <c r="E56" s="47">
        <v>209073</v>
      </c>
      <c r="F56" s="47">
        <v>188695</v>
      </c>
      <c r="G56" s="47">
        <v>191494</v>
      </c>
      <c r="H56" s="47">
        <v>179805</v>
      </c>
      <c r="I56" s="47">
        <v>5522</v>
      </c>
      <c r="J56" s="47">
        <v>6272</v>
      </c>
      <c r="K56" s="47">
        <v>6172</v>
      </c>
      <c r="L56" s="47">
        <v>5608</v>
      </c>
      <c r="M56" s="47">
        <v>5712</v>
      </c>
      <c r="N56" s="47">
        <v>5356</v>
      </c>
      <c r="O56" s="47">
        <v>179805</v>
      </c>
      <c r="P56" s="47">
        <v>5356</v>
      </c>
      <c r="Q56" s="47">
        <v>0</v>
      </c>
      <c r="R56" s="47">
        <v>0</v>
      </c>
      <c r="S56" s="181"/>
      <c r="T56" s="181"/>
      <c r="U56" s="47">
        <v>2228806</v>
      </c>
      <c r="V56" s="47">
        <v>67095</v>
      </c>
      <c r="W56" s="47">
        <v>0</v>
      </c>
      <c r="X56" s="47">
        <v>0</v>
      </c>
      <c r="Y56" s="181"/>
      <c r="Z56" s="181"/>
      <c r="AA56" s="47">
        <v>77820</v>
      </c>
      <c r="AB56" s="47">
        <v>5986</v>
      </c>
      <c r="AC56" s="47">
        <v>453</v>
      </c>
      <c r="AD56" s="180">
        <v>12.22</v>
      </c>
      <c r="AE56" s="47">
        <v>0</v>
      </c>
      <c r="AF56" s="47">
        <v>0</v>
      </c>
      <c r="AG56" s="47">
        <v>453</v>
      </c>
      <c r="AH56" s="180">
        <v>-1</v>
      </c>
      <c r="AI56" s="47">
        <v>47519</v>
      </c>
      <c r="AJ56" s="47">
        <v>878129</v>
      </c>
      <c r="AK56" s="49">
        <v>8</v>
      </c>
      <c r="AL56" s="44"/>
    </row>
    <row r="57" spans="1:38">
      <c r="A57" s="44" t="s">
        <v>102</v>
      </c>
      <c r="B57" s="45">
        <v>46096</v>
      </c>
      <c r="C57" s="47">
        <v>162773</v>
      </c>
      <c r="D57" s="47">
        <v>167090</v>
      </c>
      <c r="E57" s="47">
        <v>165695</v>
      </c>
      <c r="F57" s="47">
        <v>164271</v>
      </c>
      <c r="G57" s="47">
        <v>164111</v>
      </c>
      <c r="H57" s="47">
        <v>169051</v>
      </c>
      <c r="I57" s="47">
        <v>5800</v>
      </c>
      <c r="J57" s="47">
        <v>5874</v>
      </c>
      <c r="K57" s="47">
        <v>5849</v>
      </c>
      <c r="L57" s="47">
        <v>5759</v>
      </c>
      <c r="M57" s="47">
        <v>5860</v>
      </c>
      <c r="N57" s="47">
        <v>5951</v>
      </c>
      <c r="O57" s="47">
        <v>169051</v>
      </c>
      <c r="P57" s="47">
        <v>5951</v>
      </c>
      <c r="Q57" s="47">
        <v>173785</v>
      </c>
      <c r="R57" s="47">
        <v>6163</v>
      </c>
      <c r="S57" s="180">
        <v>-0.03</v>
      </c>
      <c r="T57" s="180">
        <v>-0.03</v>
      </c>
      <c r="U57" s="47">
        <v>1844366</v>
      </c>
      <c r="V57" s="47">
        <v>66052</v>
      </c>
      <c r="W57" s="47">
        <v>1933637</v>
      </c>
      <c r="X57" s="47">
        <v>69402</v>
      </c>
      <c r="Y57" s="180">
        <v>-0.05</v>
      </c>
      <c r="Z57" s="180">
        <v>-0.05</v>
      </c>
      <c r="AA57" s="47">
        <v>79678</v>
      </c>
      <c r="AB57" s="47">
        <v>6129</v>
      </c>
      <c r="AC57" s="47">
        <v>6111</v>
      </c>
      <c r="AD57" s="180">
        <v>0</v>
      </c>
      <c r="AE57" s="47">
        <v>0</v>
      </c>
      <c r="AF57" s="47">
        <v>0</v>
      </c>
      <c r="AG57" s="47">
        <v>6111</v>
      </c>
      <c r="AH57" s="180">
        <v>-1</v>
      </c>
      <c r="AI57" s="47">
        <v>40103</v>
      </c>
      <c r="AJ57" s="47">
        <v>642739</v>
      </c>
      <c r="AK57" s="49">
        <v>7</v>
      </c>
      <c r="AL57" s="44"/>
    </row>
    <row r="58" spans="1:38">
      <c r="A58" s="44" t="s">
        <v>84</v>
      </c>
      <c r="B58" s="45">
        <v>46096</v>
      </c>
      <c r="C58" s="47">
        <v>825044</v>
      </c>
      <c r="D58" s="47">
        <v>383235</v>
      </c>
      <c r="E58" s="47">
        <v>301138</v>
      </c>
      <c r="F58" s="47">
        <v>276160</v>
      </c>
      <c r="G58" s="47">
        <v>268749</v>
      </c>
      <c r="H58" s="47">
        <v>277287</v>
      </c>
      <c r="I58" s="47">
        <v>14725</v>
      </c>
      <c r="J58" s="47">
        <v>6035</v>
      </c>
      <c r="K58" s="47">
        <v>4313</v>
      </c>
      <c r="L58" s="47">
        <v>3901</v>
      </c>
      <c r="M58" s="47">
        <v>3770</v>
      </c>
      <c r="N58" s="47">
        <v>3834</v>
      </c>
      <c r="O58" s="47">
        <v>277287</v>
      </c>
      <c r="P58" s="47">
        <v>3834</v>
      </c>
      <c r="Q58" s="47">
        <v>174363</v>
      </c>
      <c r="R58" s="47">
        <v>2425</v>
      </c>
      <c r="S58" s="180">
        <v>0.59</v>
      </c>
      <c r="T58" s="180">
        <v>0.57999999999999996</v>
      </c>
      <c r="U58" s="47">
        <v>4169509</v>
      </c>
      <c r="V58" s="47">
        <v>63720</v>
      </c>
      <c r="W58" s="47">
        <v>3277576</v>
      </c>
      <c r="X58" s="47">
        <v>51806</v>
      </c>
      <c r="Y58" s="180">
        <v>0.27</v>
      </c>
      <c r="Z58" s="180">
        <v>0.23</v>
      </c>
      <c r="AA58" s="47">
        <v>96876</v>
      </c>
      <c r="AB58" s="47">
        <v>7452</v>
      </c>
      <c r="AC58" s="47">
        <v>4536</v>
      </c>
      <c r="AD58" s="180">
        <v>0.64</v>
      </c>
      <c r="AE58" s="47">
        <v>0</v>
      </c>
      <c r="AF58" s="47">
        <v>0</v>
      </c>
      <c r="AG58" s="47">
        <v>4536</v>
      </c>
      <c r="AH58" s="180">
        <v>-1</v>
      </c>
      <c r="AI58" s="47">
        <v>79073</v>
      </c>
      <c r="AJ58" s="47">
        <v>2914101</v>
      </c>
      <c r="AK58" s="49">
        <v>11</v>
      </c>
      <c r="AL58" s="44"/>
    </row>
    <row r="59" spans="1:38">
      <c r="A59" s="44" t="s">
        <v>107</v>
      </c>
      <c r="B59" s="45">
        <v>46096</v>
      </c>
      <c r="C59" s="47">
        <v>198111</v>
      </c>
      <c r="D59" s="47">
        <v>185203</v>
      </c>
      <c r="E59" s="47">
        <v>184469</v>
      </c>
      <c r="F59" s="47">
        <v>190580</v>
      </c>
      <c r="G59" s="47">
        <v>219314</v>
      </c>
      <c r="H59" s="47">
        <v>253237</v>
      </c>
      <c r="I59" s="47">
        <v>5555</v>
      </c>
      <c r="J59" s="47">
        <v>4927</v>
      </c>
      <c r="K59" s="47">
        <v>4901</v>
      </c>
      <c r="L59" s="47">
        <v>4396</v>
      </c>
      <c r="M59" s="47">
        <v>5142</v>
      </c>
      <c r="N59" s="47">
        <v>5347</v>
      </c>
      <c r="O59" s="47">
        <v>253237</v>
      </c>
      <c r="P59" s="47">
        <v>5347</v>
      </c>
      <c r="Q59" s="47">
        <v>391038</v>
      </c>
      <c r="R59" s="47">
        <v>10422</v>
      </c>
      <c r="S59" s="180">
        <v>-0.35</v>
      </c>
      <c r="T59" s="180">
        <v>-0.49</v>
      </c>
      <c r="U59" s="47">
        <v>2285264</v>
      </c>
      <c r="V59" s="47">
        <v>59745</v>
      </c>
      <c r="W59" s="47">
        <v>4529547</v>
      </c>
      <c r="X59" s="47">
        <v>120429</v>
      </c>
      <c r="Y59" s="180">
        <v>-0.5</v>
      </c>
      <c r="Z59" s="180">
        <v>-0.5</v>
      </c>
      <c r="AA59" s="47">
        <v>71179</v>
      </c>
      <c r="AB59" s="47">
        <v>5475</v>
      </c>
      <c r="AC59" s="47">
        <v>9073</v>
      </c>
      <c r="AD59" s="180">
        <v>-0.4</v>
      </c>
      <c r="AE59" s="47">
        <v>0</v>
      </c>
      <c r="AF59" s="47">
        <v>0</v>
      </c>
      <c r="AG59" s="47">
        <v>9073</v>
      </c>
      <c r="AH59" s="180">
        <v>-1</v>
      </c>
      <c r="AI59" s="47">
        <v>51278</v>
      </c>
      <c r="AJ59" s="47">
        <v>1457951</v>
      </c>
      <c r="AK59" s="49">
        <v>9</v>
      </c>
      <c r="AL59" s="44"/>
    </row>
    <row r="60" spans="1:38">
      <c r="A60" s="44" t="s">
        <v>199</v>
      </c>
      <c r="B60" s="45">
        <v>46096</v>
      </c>
      <c r="C60" s="47">
        <v>258371</v>
      </c>
      <c r="D60" s="47">
        <v>286692</v>
      </c>
      <c r="E60" s="47">
        <v>308899</v>
      </c>
      <c r="F60" s="47">
        <v>310174</v>
      </c>
      <c r="G60" s="47">
        <v>318932</v>
      </c>
      <c r="H60" s="47">
        <v>311536</v>
      </c>
      <c r="I60" s="47">
        <v>4493</v>
      </c>
      <c r="J60" s="47">
        <v>5105</v>
      </c>
      <c r="K60" s="47">
        <v>5777</v>
      </c>
      <c r="L60" s="47">
        <v>5255</v>
      </c>
      <c r="M60" s="47">
        <v>5545</v>
      </c>
      <c r="N60" s="47">
        <v>5392</v>
      </c>
      <c r="O60" s="47">
        <v>311536</v>
      </c>
      <c r="P60" s="47">
        <v>5392</v>
      </c>
      <c r="Q60" s="47">
        <v>348073</v>
      </c>
      <c r="R60" s="47">
        <v>5661</v>
      </c>
      <c r="S60" s="180">
        <v>-0.1</v>
      </c>
      <c r="T60" s="180">
        <v>-0.05</v>
      </c>
      <c r="U60" s="47">
        <v>3069104</v>
      </c>
      <c r="V60" s="47">
        <v>55843</v>
      </c>
      <c r="W60" s="47">
        <v>3476785</v>
      </c>
      <c r="X60" s="47">
        <v>50416</v>
      </c>
      <c r="Y60" s="180">
        <v>-0.12</v>
      </c>
      <c r="Z60" s="180">
        <v>0.11</v>
      </c>
      <c r="AA60" s="47">
        <v>68311</v>
      </c>
      <c r="AB60" s="47">
        <v>5255</v>
      </c>
      <c r="AC60" s="47">
        <v>4864</v>
      </c>
      <c r="AD60" s="180">
        <v>0.08</v>
      </c>
      <c r="AE60" s="47">
        <v>0</v>
      </c>
      <c r="AF60" s="47">
        <v>0</v>
      </c>
      <c r="AG60" s="47">
        <v>4864</v>
      </c>
      <c r="AH60" s="180">
        <v>-1</v>
      </c>
      <c r="AI60" s="47">
        <v>33444</v>
      </c>
      <c r="AJ60" s="47">
        <v>1028506</v>
      </c>
      <c r="AK60" s="49">
        <v>6</v>
      </c>
      <c r="AL60" s="44"/>
    </row>
    <row r="61" spans="1:38">
      <c r="A61" s="44" t="s">
        <v>524</v>
      </c>
      <c r="B61" s="45">
        <v>46096</v>
      </c>
      <c r="C61" s="47">
        <v>152707</v>
      </c>
      <c r="D61" s="47">
        <v>150636</v>
      </c>
      <c r="E61" s="47">
        <v>151404</v>
      </c>
      <c r="F61" s="47">
        <v>156423</v>
      </c>
      <c r="G61" s="47">
        <v>151046</v>
      </c>
      <c r="H61" s="47">
        <v>143997</v>
      </c>
      <c r="I61" s="47">
        <v>4734</v>
      </c>
      <c r="J61" s="47">
        <v>4729</v>
      </c>
      <c r="K61" s="47">
        <v>4732</v>
      </c>
      <c r="L61" s="47">
        <v>4831</v>
      </c>
      <c r="M61" s="47">
        <v>4741</v>
      </c>
      <c r="N61" s="47">
        <v>4531</v>
      </c>
      <c r="O61" s="47">
        <v>143997</v>
      </c>
      <c r="P61" s="47">
        <v>4531</v>
      </c>
      <c r="Q61" s="47">
        <v>134909</v>
      </c>
      <c r="R61" s="47">
        <v>4248</v>
      </c>
      <c r="S61" s="180">
        <v>7.0000000000000007E-2</v>
      </c>
      <c r="T61" s="180">
        <v>7.0000000000000007E-2</v>
      </c>
      <c r="U61" s="47">
        <v>1747239</v>
      </c>
      <c r="V61" s="47">
        <v>54810</v>
      </c>
      <c r="W61" s="47">
        <v>1596399</v>
      </c>
      <c r="X61" s="47">
        <v>50556</v>
      </c>
      <c r="Y61" s="180">
        <v>0.09</v>
      </c>
      <c r="Z61" s="180">
        <v>0.08</v>
      </c>
      <c r="AA61" s="47">
        <v>58608</v>
      </c>
      <c r="AB61" s="47">
        <v>4508</v>
      </c>
      <c r="AC61" s="47">
        <v>4092</v>
      </c>
      <c r="AD61" s="180">
        <v>0.1</v>
      </c>
      <c r="AE61" s="47">
        <v>0</v>
      </c>
      <c r="AF61" s="47">
        <v>0</v>
      </c>
      <c r="AG61" s="47">
        <v>4092</v>
      </c>
      <c r="AH61" s="180">
        <v>-1</v>
      </c>
      <c r="AI61" s="47">
        <v>43958</v>
      </c>
      <c r="AJ61" s="47">
        <v>798620</v>
      </c>
      <c r="AK61" s="49">
        <v>10</v>
      </c>
      <c r="AL61" s="44"/>
    </row>
    <row r="62" spans="1:38">
      <c r="A62" s="44" t="s">
        <v>70</v>
      </c>
      <c r="B62" s="45">
        <v>46096</v>
      </c>
      <c r="C62" s="47">
        <v>324700</v>
      </c>
      <c r="D62" s="47">
        <v>298289</v>
      </c>
      <c r="E62" s="47">
        <v>315132</v>
      </c>
      <c r="F62" s="47">
        <v>289983</v>
      </c>
      <c r="G62" s="47">
        <v>300595</v>
      </c>
      <c r="H62" s="47">
        <v>295980</v>
      </c>
      <c r="I62" s="47">
        <v>4908</v>
      </c>
      <c r="J62" s="47">
        <v>4665</v>
      </c>
      <c r="K62" s="47">
        <v>4825</v>
      </c>
      <c r="L62" s="47">
        <v>4557</v>
      </c>
      <c r="M62" s="47">
        <v>4715</v>
      </c>
      <c r="N62" s="47">
        <v>4552</v>
      </c>
      <c r="O62" s="47">
        <v>295980</v>
      </c>
      <c r="P62" s="47">
        <v>4552</v>
      </c>
      <c r="Q62" s="47">
        <v>335377</v>
      </c>
      <c r="R62" s="47">
        <v>5366</v>
      </c>
      <c r="S62" s="180">
        <v>-0.12</v>
      </c>
      <c r="T62" s="180">
        <v>-0.15</v>
      </c>
      <c r="U62" s="47">
        <v>3267419</v>
      </c>
      <c r="V62" s="47">
        <v>51372</v>
      </c>
      <c r="W62" s="47">
        <v>3149668</v>
      </c>
      <c r="X62" s="47">
        <v>49048</v>
      </c>
      <c r="Y62" s="180">
        <v>0.04</v>
      </c>
      <c r="Z62" s="180">
        <v>0.05</v>
      </c>
      <c r="AA62" s="47">
        <v>61213</v>
      </c>
      <c r="AB62" s="47">
        <v>4709</v>
      </c>
      <c r="AC62" s="47">
        <v>4583</v>
      </c>
      <c r="AD62" s="180">
        <v>0.03</v>
      </c>
      <c r="AE62" s="47">
        <v>0</v>
      </c>
      <c r="AF62" s="47">
        <v>0</v>
      </c>
      <c r="AG62" s="47">
        <v>4583</v>
      </c>
      <c r="AH62" s="180">
        <v>-1</v>
      </c>
      <c r="AI62" s="47">
        <v>33330</v>
      </c>
      <c r="AJ62" s="47">
        <v>1247916</v>
      </c>
      <c r="AK62" s="49">
        <v>7</v>
      </c>
      <c r="AL62" s="44"/>
    </row>
    <row r="63" spans="1:38">
      <c r="A63" s="44" t="s">
        <v>192</v>
      </c>
      <c r="B63" s="45">
        <v>46096</v>
      </c>
      <c r="C63" s="47">
        <v>216982</v>
      </c>
      <c r="D63" s="47">
        <v>214666</v>
      </c>
      <c r="E63" s="47">
        <v>202327</v>
      </c>
      <c r="F63" s="47">
        <v>213297</v>
      </c>
      <c r="G63" s="47">
        <v>220351</v>
      </c>
      <c r="H63" s="47">
        <v>223526</v>
      </c>
      <c r="I63" s="47">
        <v>4448</v>
      </c>
      <c r="J63" s="47">
        <v>4369</v>
      </c>
      <c r="K63" s="47">
        <v>4229</v>
      </c>
      <c r="L63" s="47">
        <v>4314</v>
      </c>
      <c r="M63" s="47">
        <v>4471</v>
      </c>
      <c r="N63" s="47">
        <v>4513</v>
      </c>
      <c r="O63" s="47">
        <v>223526</v>
      </c>
      <c r="P63" s="47">
        <v>4513</v>
      </c>
      <c r="Q63" s="47">
        <v>152987</v>
      </c>
      <c r="R63" s="47">
        <v>3127</v>
      </c>
      <c r="S63" s="180">
        <v>0.46</v>
      </c>
      <c r="T63" s="180">
        <v>0.44</v>
      </c>
      <c r="U63" s="47">
        <v>2393034</v>
      </c>
      <c r="V63" s="47">
        <v>48790</v>
      </c>
      <c r="W63" s="47">
        <v>1829330</v>
      </c>
      <c r="X63" s="47">
        <v>36845</v>
      </c>
      <c r="Y63" s="180">
        <v>0.31</v>
      </c>
      <c r="Z63" s="180">
        <v>0.32</v>
      </c>
      <c r="AA63" s="47">
        <v>51692</v>
      </c>
      <c r="AB63" s="47">
        <v>3976</v>
      </c>
      <c r="AC63" s="47">
        <v>3238</v>
      </c>
      <c r="AD63" s="180">
        <v>0.23</v>
      </c>
      <c r="AE63" s="47">
        <v>0</v>
      </c>
      <c r="AF63" s="47">
        <v>0</v>
      </c>
      <c r="AG63" s="47">
        <v>3238</v>
      </c>
      <c r="AH63" s="180">
        <v>-1</v>
      </c>
      <c r="AI63" s="47">
        <v>23739</v>
      </c>
      <c r="AJ63" s="47">
        <v>682686</v>
      </c>
      <c r="AK63" s="49">
        <v>6</v>
      </c>
      <c r="AL63" s="44"/>
    </row>
    <row r="64" spans="1:38">
      <c r="A64" s="44" t="s">
        <v>95</v>
      </c>
      <c r="B64" s="45">
        <v>46096</v>
      </c>
      <c r="C64" s="47">
        <v>80351</v>
      </c>
      <c r="D64" s="47">
        <v>77474</v>
      </c>
      <c r="E64" s="47">
        <v>81639</v>
      </c>
      <c r="F64" s="47">
        <v>77717</v>
      </c>
      <c r="G64" s="47">
        <v>69811</v>
      </c>
      <c r="H64" s="47">
        <v>71986</v>
      </c>
      <c r="I64" s="47">
        <v>4324</v>
      </c>
      <c r="J64" s="47">
        <v>4257</v>
      </c>
      <c r="K64" s="47">
        <v>4560</v>
      </c>
      <c r="L64" s="47">
        <v>4431</v>
      </c>
      <c r="M64" s="47">
        <v>3874</v>
      </c>
      <c r="N64" s="47">
        <v>3605</v>
      </c>
      <c r="O64" s="47">
        <v>71986</v>
      </c>
      <c r="P64" s="47">
        <v>3605</v>
      </c>
      <c r="Q64" s="47">
        <v>0</v>
      </c>
      <c r="R64" s="47">
        <v>0</v>
      </c>
      <c r="S64" s="181"/>
      <c r="T64" s="181"/>
      <c r="U64" s="47">
        <v>856500</v>
      </c>
      <c r="V64" s="47">
        <v>47062</v>
      </c>
      <c r="W64" s="47">
        <v>0</v>
      </c>
      <c r="X64" s="47">
        <v>0</v>
      </c>
      <c r="Y64" s="181"/>
      <c r="Z64" s="181"/>
      <c r="AA64" s="47">
        <v>63029</v>
      </c>
      <c r="AB64" s="47">
        <v>4848</v>
      </c>
      <c r="AC64" s="76"/>
      <c r="AD64" s="181"/>
      <c r="AE64" s="47">
        <v>0</v>
      </c>
      <c r="AF64" s="47">
        <v>0</v>
      </c>
      <c r="AG64" s="76"/>
      <c r="AH64" s="181"/>
      <c r="AI64" s="47">
        <v>51038</v>
      </c>
      <c r="AJ64" s="47">
        <v>662372</v>
      </c>
      <c r="AK64" s="49">
        <v>11</v>
      </c>
      <c r="AL64" s="44"/>
    </row>
    <row r="65" spans="1:38">
      <c r="A65" s="44" t="s">
        <v>137</v>
      </c>
      <c r="B65" s="45">
        <v>46096</v>
      </c>
      <c r="C65" s="47">
        <v>121843</v>
      </c>
      <c r="D65" s="47">
        <v>126783</v>
      </c>
      <c r="E65" s="47">
        <v>142343</v>
      </c>
      <c r="F65" s="47">
        <v>151691</v>
      </c>
      <c r="G65" s="47">
        <v>147863</v>
      </c>
      <c r="H65" s="47">
        <v>135338</v>
      </c>
      <c r="I65" s="47">
        <v>4016</v>
      </c>
      <c r="J65" s="47">
        <v>4283</v>
      </c>
      <c r="K65" s="47">
        <v>4590</v>
      </c>
      <c r="L65" s="47">
        <v>4925</v>
      </c>
      <c r="M65" s="47">
        <v>4723</v>
      </c>
      <c r="N65" s="47">
        <v>4514</v>
      </c>
      <c r="O65" s="47">
        <v>135338</v>
      </c>
      <c r="P65" s="47">
        <v>4514</v>
      </c>
      <c r="Q65" s="47">
        <v>7763</v>
      </c>
      <c r="R65" s="47">
        <v>282</v>
      </c>
      <c r="S65" s="180">
        <v>16.43</v>
      </c>
      <c r="T65" s="180">
        <v>15.01</v>
      </c>
      <c r="U65" s="47">
        <v>1430677</v>
      </c>
      <c r="V65" s="47">
        <v>46448</v>
      </c>
      <c r="W65" s="47">
        <v>151369</v>
      </c>
      <c r="X65" s="47">
        <v>4798</v>
      </c>
      <c r="Y65" s="180">
        <v>8.4499999999999993</v>
      </c>
      <c r="Z65" s="180">
        <v>8.68</v>
      </c>
      <c r="AA65" s="47">
        <v>63060</v>
      </c>
      <c r="AB65" s="47">
        <v>4851</v>
      </c>
      <c r="AC65" s="47">
        <v>839</v>
      </c>
      <c r="AD65" s="180">
        <v>4.78</v>
      </c>
      <c r="AE65" s="47">
        <v>0</v>
      </c>
      <c r="AF65" s="47">
        <v>0</v>
      </c>
      <c r="AG65" s="47">
        <v>839</v>
      </c>
      <c r="AH65" s="180">
        <v>-1</v>
      </c>
      <c r="AI65" s="47">
        <v>35566</v>
      </c>
      <c r="AJ65" s="47">
        <v>633025</v>
      </c>
      <c r="AK65" s="49">
        <v>7</v>
      </c>
      <c r="AL65" s="44"/>
    </row>
    <row r="66" spans="1:38">
      <c r="A66" s="44" t="s">
        <v>167</v>
      </c>
      <c r="B66" s="45">
        <v>46096</v>
      </c>
      <c r="C66" s="47">
        <v>148252</v>
      </c>
      <c r="D66" s="47">
        <v>141150</v>
      </c>
      <c r="E66" s="47">
        <v>143142</v>
      </c>
      <c r="F66" s="47">
        <v>138892</v>
      </c>
      <c r="G66" s="47">
        <v>139412</v>
      </c>
      <c r="H66" s="47">
        <v>149897</v>
      </c>
      <c r="I66" s="47">
        <v>4003</v>
      </c>
      <c r="J66" s="47">
        <v>3836</v>
      </c>
      <c r="K66" s="47">
        <v>3827</v>
      </c>
      <c r="L66" s="47">
        <v>3723</v>
      </c>
      <c r="M66" s="47">
        <v>3737</v>
      </c>
      <c r="N66" s="47">
        <v>4029</v>
      </c>
      <c r="O66" s="47">
        <v>149897</v>
      </c>
      <c r="P66" s="47">
        <v>4029</v>
      </c>
      <c r="Q66" s="47">
        <v>122641</v>
      </c>
      <c r="R66" s="47">
        <v>3430</v>
      </c>
      <c r="S66" s="180">
        <v>0.22</v>
      </c>
      <c r="T66" s="180">
        <v>0.17</v>
      </c>
      <c r="U66" s="47">
        <v>1595897</v>
      </c>
      <c r="V66" s="47">
        <v>44089</v>
      </c>
      <c r="W66" s="47">
        <v>1405976</v>
      </c>
      <c r="X66" s="47">
        <v>40867</v>
      </c>
      <c r="Y66" s="180">
        <v>0.14000000000000001</v>
      </c>
      <c r="Z66" s="180">
        <v>0.08</v>
      </c>
      <c r="AA66" s="47">
        <v>54716</v>
      </c>
      <c r="AB66" s="47">
        <v>4209</v>
      </c>
      <c r="AC66" s="47">
        <v>3859</v>
      </c>
      <c r="AD66" s="180">
        <v>0.09</v>
      </c>
      <c r="AE66" s="47">
        <v>0</v>
      </c>
      <c r="AF66" s="47">
        <v>0</v>
      </c>
      <c r="AG66" s="47">
        <v>3859</v>
      </c>
      <c r="AH66" s="180">
        <v>-1</v>
      </c>
      <c r="AI66" s="47">
        <v>25118</v>
      </c>
      <c r="AJ66" s="47">
        <v>527608</v>
      </c>
      <c r="AK66" s="49">
        <v>6</v>
      </c>
      <c r="AL66" s="44"/>
    </row>
    <row r="67" spans="1:38">
      <c r="A67" s="44" t="s">
        <v>113</v>
      </c>
      <c r="B67" s="45">
        <v>46096</v>
      </c>
      <c r="C67" s="47">
        <v>107525</v>
      </c>
      <c r="D67" s="47">
        <v>103071</v>
      </c>
      <c r="E67" s="47">
        <v>116998</v>
      </c>
      <c r="F67" s="47">
        <v>119058</v>
      </c>
      <c r="G67" s="47">
        <v>121535</v>
      </c>
      <c r="H67" s="47">
        <v>115951</v>
      </c>
      <c r="I67" s="47">
        <v>3597</v>
      </c>
      <c r="J67" s="47">
        <v>3536</v>
      </c>
      <c r="K67" s="47">
        <v>3985</v>
      </c>
      <c r="L67" s="47">
        <v>3875</v>
      </c>
      <c r="M67" s="47">
        <v>3926</v>
      </c>
      <c r="N67" s="47">
        <v>3772</v>
      </c>
      <c r="O67" s="47">
        <v>115951</v>
      </c>
      <c r="P67" s="47">
        <v>3772</v>
      </c>
      <c r="Q67" s="47">
        <v>36386</v>
      </c>
      <c r="R67" s="47">
        <v>1183</v>
      </c>
      <c r="S67" s="180">
        <v>2.19</v>
      </c>
      <c r="T67" s="180">
        <v>2.19</v>
      </c>
      <c r="U67" s="47">
        <v>1281746</v>
      </c>
      <c r="V67" s="47">
        <v>43891</v>
      </c>
      <c r="W67" s="47">
        <v>342810</v>
      </c>
      <c r="X67" s="47">
        <v>10557</v>
      </c>
      <c r="Y67" s="180">
        <v>2.74</v>
      </c>
      <c r="Z67" s="180">
        <v>3.16</v>
      </c>
      <c r="AA67" s="47">
        <v>60886</v>
      </c>
      <c r="AB67" s="47">
        <v>4684</v>
      </c>
      <c r="AC67" s="47">
        <v>2206</v>
      </c>
      <c r="AD67" s="180">
        <v>1.1200000000000001</v>
      </c>
      <c r="AE67" s="47">
        <v>0</v>
      </c>
      <c r="AF67" s="47">
        <v>0</v>
      </c>
      <c r="AG67" s="47">
        <v>2206</v>
      </c>
      <c r="AH67" s="180">
        <v>-1</v>
      </c>
      <c r="AI67" s="47">
        <v>21424</v>
      </c>
      <c r="AJ67" s="47">
        <v>332038</v>
      </c>
      <c r="AK67" s="49">
        <v>5</v>
      </c>
      <c r="AL67" s="44"/>
    </row>
    <row r="68" spans="1:38">
      <c r="A68" s="44" t="s">
        <v>92</v>
      </c>
      <c r="B68" s="45">
        <v>46096</v>
      </c>
      <c r="C68" s="47">
        <v>138344</v>
      </c>
      <c r="D68" s="47">
        <v>138573</v>
      </c>
      <c r="E68" s="47">
        <v>139632</v>
      </c>
      <c r="F68" s="47">
        <v>132313</v>
      </c>
      <c r="G68" s="47">
        <v>130375</v>
      </c>
      <c r="H68" s="47">
        <v>123473</v>
      </c>
      <c r="I68" s="47">
        <v>3771</v>
      </c>
      <c r="J68" s="47">
        <v>3946</v>
      </c>
      <c r="K68" s="47">
        <v>3934</v>
      </c>
      <c r="L68" s="47">
        <v>3781</v>
      </c>
      <c r="M68" s="47">
        <v>3746</v>
      </c>
      <c r="N68" s="47">
        <v>3598</v>
      </c>
      <c r="O68" s="47">
        <v>123473</v>
      </c>
      <c r="P68" s="47">
        <v>3598</v>
      </c>
      <c r="Q68" s="47">
        <v>122870</v>
      </c>
      <c r="R68" s="47">
        <v>4241</v>
      </c>
      <c r="S68" s="180">
        <v>0</v>
      </c>
      <c r="T68" s="180">
        <v>-0.15</v>
      </c>
      <c r="U68" s="47">
        <v>1510592</v>
      </c>
      <c r="V68" s="47">
        <v>43754</v>
      </c>
      <c r="W68" s="47">
        <v>1585120</v>
      </c>
      <c r="X68" s="47">
        <v>55950</v>
      </c>
      <c r="Y68" s="180">
        <v>-0.05</v>
      </c>
      <c r="Z68" s="180">
        <v>-0.22</v>
      </c>
      <c r="AA68" s="47">
        <v>51585</v>
      </c>
      <c r="AB68" s="47">
        <v>3968</v>
      </c>
      <c r="AC68" s="47">
        <v>4040</v>
      </c>
      <c r="AD68" s="180">
        <v>-0.02</v>
      </c>
      <c r="AE68" s="47">
        <v>0</v>
      </c>
      <c r="AF68" s="47">
        <v>0</v>
      </c>
      <c r="AG68" s="47">
        <v>4040</v>
      </c>
      <c r="AH68" s="180">
        <v>-1</v>
      </c>
      <c r="AI68" s="47">
        <v>37104</v>
      </c>
      <c r="AJ68" s="47">
        <v>769886</v>
      </c>
      <c r="AK68" s="49">
        <v>9</v>
      </c>
      <c r="AL68" s="44"/>
    </row>
    <row r="69" spans="1:38">
      <c r="A69" s="44" t="s">
        <v>67</v>
      </c>
      <c r="B69" s="45">
        <v>46096</v>
      </c>
      <c r="C69" s="47">
        <v>387396</v>
      </c>
      <c r="D69" s="47">
        <v>347595</v>
      </c>
      <c r="E69" s="47">
        <v>340284</v>
      </c>
      <c r="F69" s="47">
        <v>336348</v>
      </c>
      <c r="G69" s="47">
        <v>363921</v>
      </c>
      <c r="H69" s="47">
        <v>367019</v>
      </c>
      <c r="I69" s="47">
        <v>3955</v>
      </c>
      <c r="J69" s="47">
        <v>3496</v>
      </c>
      <c r="K69" s="47">
        <v>3410</v>
      </c>
      <c r="L69" s="47">
        <v>3394</v>
      </c>
      <c r="M69" s="47">
        <v>3638</v>
      </c>
      <c r="N69" s="47">
        <v>3597</v>
      </c>
      <c r="O69" s="47">
        <v>367019</v>
      </c>
      <c r="P69" s="47">
        <v>3597</v>
      </c>
      <c r="Q69" s="47">
        <v>529320</v>
      </c>
      <c r="R69" s="47">
        <v>5207</v>
      </c>
      <c r="S69" s="180">
        <v>-0.31</v>
      </c>
      <c r="T69" s="180">
        <v>-0.31</v>
      </c>
      <c r="U69" s="47">
        <v>3883647</v>
      </c>
      <c r="V69" s="47">
        <v>43369</v>
      </c>
      <c r="W69" s="47">
        <v>6607489</v>
      </c>
      <c r="X69" s="47">
        <v>72509</v>
      </c>
      <c r="Y69" s="180">
        <v>-0.41</v>
      </c>
      <c r="Z69" s="180">
        <v>-0.4</v>
      </c>
      <c r="AA69" s="47">
        <v>51312</v>
      </c>
      <c r="AB69" s="47">
        <v>3947</v>
      </c>
      <c r="AC69" s="47">
        <v>4722</v>
      </c>
      <c r="AD69" s="180">
        <v>-0.16</v>
      </c>
      <c r="AE69" s="47">
        <v>0</v>
      </c>
      <c r="AF69" s="47">
        <v>0</v>
      </c>
      <c r="AG69" s="47">
        <v>4722</v>
      </c>
      <c r="AH69" s="180">
        <v>-1</v>
      </c>
      <c r="AI69" s="47">
        <v>42700</v>
      </c>
      <c r="AJ69" s="47">
        <v>2220408</v>
      </c>
      <c r="AK69" s="49">
        <v>11</v>
      </c>
      <c r="AL69" s="44"/>
    </row>
    <row r="70" spans="1:38">
      <c r="A70" s="44" t="s">
        <v>96</v>
      </c>
      <c r="B70" s="45">
        <v>46096</v>
      </c>
      <c r="C70" s="47">
        <v>122847</v>
      </c>
      <c r="D70" s="47">
        <v>115485</v>
      </c>
      <c r="E70" s="47">
        <v>115461</v>
      </c>
      <c r="F70" s="47">
        <v>116652</v>
      </c>
      <c r="G70" s="47">
        <v>116627</v>
      </c>
      <c r="H70" s="47">
        <v>121150</v>
      </c>
      <c r="I70" s="47">
        <v>4049</v>
      </c>
      <c r="J70" s="47">
        <v>3815</v>
      </c>
      <c r="K70" s="47">
        <v>3803</v>
      </c>
      <c r="L70" s="47">
        <v>3796</v>
      </c>
      <c r="M70" s="47">
        <v>3778</v>
      </c>
      <c r="N70" s="47">
        <v>3888</v>
      </c>
      <c r="O70" s="47">
        <v>121150</v>
      </c>
      <c r="P70" s="47">
        <v>3888</v>
      </c>
      <c r="Q70" s="47">
        <v>98840</v>
      </c>
      <c r="R70" s="47">
        <v>3360</v>
      </c>
      <c r="S70" s="180">
        <v>0.23</v>
      </c>
      <c r="T70" s="180">
        <v>0.16</v>
      </c>
      <c r="U70" s="47">
        <v>1311561</v>
      </c>
      <c r="V70" s="47">
        <v>43007</v>
      </c>
      <c r="W70" s="47">
        <v>1127333</v>
      </c>
      <c r="X70" s="47">
        <v>38200</v>
      </c>
      <c r="Y70" s="180">
        <v>0.16</v>
      </c>
      <c r="Z70" s="180">
        <v>0.13</v>
      </c>
      <c r="AA70" s="47">
        <v>50022</v>
      </c>
      <c r="AB70" s="47">
        <v>3848</v>
      </c>
      <c r="AC70" s="47">
        <v>3410</v>
      </c>
      <c r="AD70" s="180">
        <v>0.13</v>
      </c>
      <c r="AE70" s="47">
        <v>0</v>
      </c>
      <c r="AF70" s="47">
        <v>0</v>
      </c>
      <c r="AG70" s="47">
        <v>3410</v>
      </c>
      <c r="AH70" s="180">
        <v>-1</v>
      </c>
      <c r="AI70" s="47">
        <v>30120</v>
      </c>
      <c r="AJ70" s="47">
        <v>529382</v>
      </c>
      <c r="AK70" s="49">
        <v>8</v>
      </c>
      <c r="AL70" s="76"/>
    </row>
    <row r="71" spans="1:38">
      <c r="A71" s="44" t="s">
        <v>552</v>
      </c>
      <c r="B71" s="45">
        <v>46096</v>
      </c>
      <c r="C71" s="47">
        <v>131461</v>
      </c>
      <c r="D71" s="47">
        <v>143158</v>
      </c>
      <c r="E71" s="47">
        <v>142547</v>
      </c>
      <c r="F71" s="47">
        <v>127424</v>
      </c>
      <c r="G71" s="47">
        <v>149226</v>
      </c>
      <c r="H71" s="47">
        <v>159761</v>
      </c>
      <c r="I71" s="47">
        <v>3425</v>
      </c>
      <c r="J71" s="47">
        <v>3825</v>
      </c>
      <c r="K71" s="47">
        <v>3808</v>
      </c>
      <c r="L71" s="47">
        <v>3505</v>
      </c>
      <c r="M71" s="47">
        <v>4099</v>
      </c>
      <c r="N71" s="47">
        <v>4404</v>
      </c>
      <c r="O71" s="47">
        <v>159761</v>
      </c>
      <c r="P71" s="47">
        <v>4404</v>
      </c>
      <c r="Q71" s="47">
        <v>84720</v>
      </c>
      <c r="R71" s="47">
        <v>2655</v>
      </c>
      <c r="S71" s="180">
        <v>0.89</v>
      </c>
      <c r="T71" s="180">
        <v>0.66</v>
      </c>
      <c r="U71" s="47">
        <v>1595513</v>
      </c>
      <c r="V71" s="47">
        <v>42805</v>
      </c>
      <c r="W71" s="47">
        <v>916758</v>
      </c>
      <c r="X71" s="47">
        <v>28747</v>
      </c>
      <c r="Y71" s="180">
        <v>0.74</v>
      </c>
      <c r="Z71" s="180">
        <v>0.49</v>
      </c>
      <c r="AA71" s="47">
        <v>37269</v>
      </c>
      <c r="AB71" s="47">
        <v>2867</v>
      </c>
      <c r="AC71" s="47">
        <v>2857</v>
      </c>
      <c r="AD71" s="180">
        <v>0</v>
      </c>
      <c r="AE71" s="47">
        <v>0</v>
      </c>
      <c r="AF71" s="49">
        <v>0</v>
      </c>
      <c r="AG71" s="47">
        <v>2857</v>
      </c>
      <c r="AH71" s="180">
        <v>-1</v>
      </c>
      <c r="AI71" s="47">
        <v>24307</v>
      </c>
      <c r="AJ71" s="47">
        <v>546981</v>
      </c>
      <c r="AK71" s="49">
        <v>8</v>
      </c>
      <c r="AL71" s="44"/>
    </row>
    <row r="72" spans="1:38">
      <c r="A72" s="44" t="s">
        <v>550</v>
      </c>
      <c r="B72" s="45">
        <v>46096</v>
      </c>
      <c r="C72" s="47">
        <v>363100</v>
      </c>
      <c r="D72" s="47">
        <v>335689</v>
      </c>
      <c r="E72" s="47">
        <v>422435</v>
      </c>
      <c r="F72" s="47">
        <v>357162</v>
      </c>
      <c r="G72" s="47">
        <v>381443</v>
      </c>
      <c r="H72" s="47">
        <v>357361</v>
      </c>
      <c r="I72" s="47">
        <v>4091</v>
      </c>
      <c r="J72" s="47">
        <v>4252</v>
      </c>
      <c r="K72" s="47">
        <v>4571</v>
      </c>
      <c r="L72" s="47">
        <v>3890</v>
      </c>
      <c r="M72" s="47">
        <v>4064</v>
      </c>
      <c r="N72" s="47">
        <v>3883</v>
      </c>
      <c r="O72" s="47">
        <v>357361</v>
      </c>
      <c r="P72" s="47">
        <v>3883</v>
      </c>
      <c r="Q72" s="47">
        <v>228126</v>
      </c>
      <c r="R72" s="47">
        <v>3198</v>
      </c>
      <c r="S72" s="180">
        <v>0.56999999999999995</v>
      </c>
      <c r="T72" s="180">
        <v>0.21</v>
      </c>
      <c r="U72" s="47">
        <v>4100573</v>
      </c>
      <c r="V72" s="47">
        <v>42556</v>
      </c>
      <c r="W72" s="47">
        <v>2698202</v>
      </c>
      <c r="X72" s="47">
        <v>41022</v>
      </c>
      <c r="Y72" s="180">
        <v>0.52</v>
      </c>
      <c r="Z72" s="180">
        <v>0.04</v>
      </c>
      <c r="AA72" s="47">
        <v>56974</v>
      </c>
      <c r="AB72" s="47">
        <v>4383</v>
      </c>
      <c r="AC72" s="47">
        <v>4272</v>
      </c>
      <c r="AD72" s="180">
        <v>0.03</v>
      </c>
      <c r="AE72" s="47">
        <v>0</v>
      </c>
      <c r="AF72" s="49">
        <v>0</v>
      </c>
      <c r="AG72" s="47">
        <v>4272</v>
      </c>
      <c r="AH72" s="180">
        <v>-1</v>
      </c>
      <c r="AI72" s="47">
        <v>30111</v>
      </c>
      <c r="AJ72" s="47">
        <v>1755469</v>
      </c>
      <c r="AK72" s="49">
        <v>7</v>
      </c>
      <c r="AL72" s="44"/>
    </row>
    <row r="73" spans="1:38">
      <c r="A73" s="44" t="s">
        <v>50</v>
      </c>
      <c r="B73" s="45">
        <v>46096</v>
      </c>
      <c r="C73" s="47">
        <v>229907</v>
      </c>
      <c r="D73" s="47">
        <v>250327</v>
      </c>
      <c r="E73" s="47">
        <v>253830</v>
      </c>
      <c r="F73" s="47">
        <v>273538</v>
      </c>
      <c r="G73" s="47">
        <v>298157</v>
      </c>
      <c r="H73" s="47">
        <v>255619</v>
      </c>
      <c r="I73" s="47">
        <v>3778</v>
      </c>
      <c r="J73" s="47">
        <v>4064</v>
      </c>
      <c r="K73" s="47">
        <v>4166</v>
      </c>
      <c r="L73" s="47">
        <v>4494</v>
      </c>
      <c r="M73" s="47">
        <v>4967</v>
      </c>
      <c r="N73" s="47">
        <v>4140</v>
      </c>
      <c r="O73" s="47">
        <v>255619</v>
      </c>
      <c r="P73" s="47">
        <v>4140</v>
      </c>
      <c r="Q73" s="47">
        <v>0</v>
      </c>
      <c r="R73" s="47">
        <v>0</v>
      </c>
      <c r="S73" s="180"/>
      <c r="T73" s="180"/>
      <c r="U73" s="47">
        <v>2472072</v>
      </c>
      <c r="V73" s="47">
        <v>41088</v>
      </c>
      <c r="W73" s="47">
        <v>0</v>
      </c>
      <c r="X73" s="47">
        <v>0</v>
      </c>
      <c r="Y73" s="180"/>
      <c r="Z73" s="180"/>
      <c r="AA73" s="47">
        <v>120111</v>
      </c>
      <c r="AB73" s="47">
        <v>9239</v>
      </c>
      <c r="AC73" s="47"/>
      <c r="AD73" s="180"/>
      <c r="AE73" s="47">
        <v>0</v>
      </c>
      <c r="AF73" s="47">
        <v>0</v>
      </c>
      <c r="AG73" s="47"/>
      <c r="AH73" s="180"/>
      <c r="AI73" s="47">
        <v>62809</v>
      </c>
      <c r="AJ73" s="47">
        <v>2435585</v>
      </c>
      <c r="AK73" s="49">
        <v>7</v>
      </c>
      <c r="AL73" s="44"/>
    </row>
    <row r="74" spans="1:38">
      <c r="A74" s="44" t="s">
        <v>535</v>
      </c>
      <c r="B74" s="45">
        <v>46096</v>
      </c>
      <c r="C74" s="47">
        <v>105907</v>
      </c>
      <c r="D74" s="47">
        <v>84191</v>
      </c>
      <c r="E74" s="47">
        <v>89905</v>
      </c>
      <c r="F74" s="47">
        <v>90182</v>
      </c>
      <c r="G74" s="47">
        <v>86881</v>
      </c>
      <c r="H74" s="47">
        <v>88954</v>
      </c>
      <c r="I74" s="47">
        <v>4221</v>
      </c>
      <c r="J74" s="47">
        <v>3538</v>
      </c>
      <c r="K74" s="47">
        <v>3707</v>
      </c>
      <c r="L74" s="47">
        <v>3641</v>
      </c>
      <c r="M74" s="47">
        <v>3514</v>
      </c>
      <c r="N74" s="47">
        <v>3656</v>
      </c>
      <c r="O74" s="47">
        <v>88954</v>
      </c>
      <c r="P74" s="47">
        <v>3656</v>
      </c>
      <c r="Q74" s="47">
        <v>88912</v>
      </c>
      <c r="R74" s="47">
        <v>3441</v>
      </c>
      <c r="S74" s="180">
        <v>0</v>
      </c>
      <c r="T74" s="180">
        <v>0.06</v>
      </c>
      <c r="U74" s="47">
        <v>998996</v>
      </c>
      <c r="V74" s="47">
        <v>40753</v>
      </c>
      <c r="W74" s="47">
        <v>805183</v>
      </c>
      <c r="X74" s="47">
        <v>31186</v>
      </c>
      <c r="Y74" s="180">
        <v>0.24</v>
      </c>
      <c r="Z74" s="180">
        <v>0.31</v>
      </c>
      <c r="AA74" s="47">
        <v>50588</v>
      </c>
      <c r="AB74" s="47">
        <v>3891</v>
      </c>
      <c r="AC74" s="47">
        <v>3598</v>
      </c>
      <c r="AD74" s="180">
        <v>0.08</v>
      </c>
      <c r="AE74" s="47">
        <v>0</v>
      </c>
      <c r="AF74" s="47">
        <v>0</v>
      </c>
      <c r="AG74" s="47">
        <v>3598</v>
      </c>
      <c r="AH74" s="180">
        <v>-1</v>
      </c>
      <c r="AI74" s="47">
        <v>48333</v>
      </c>
      <c r="AJ74" s="47">
        <v>670615</v>
      </c>
      <c r="AK74" s="49">
        <v>12</v>
      </c>
      <c r="AL74" s="44"/>
    </row>
    <row r="75" spans="1:38">
      <c r="A75" s="44" t="s">
        <v>152</v>
      </c>
      <c r="B75" s="45">
        <v>46096</v>
      </c>
      <c r="C75" s="47">
        <v>122488</v>
      </c>
      <c r="D75" s="47">
        <v>112778</v>
      </c>
      <c r="E75" s="47">
        <v>118095</v>
      </c>
      <c r="F75" s="47">
        <v>126039</v>
      </c>
      <c r="G75" s="47">
        <v>123798</v>
      </c>
      <c r="H75" s="47">
        <v>137090</v>
      </c>
      <c r="I75" s="47">
        <v>3557</v>
      </c>
      <c r="J75" s="47">
        <v>3265</v>
      </c>
      <c r="K75" s="47">
        <v>3409</v>
      </c>
      <c r="L75" s="47">
        <v>3581</v>
      </c>
      <c r="M75" s="47">
        <v>3491</v>
      </c>
      <c r="N75" s="47">
        <v>3754</v>
      </c>
      <c r="O75" s="47">
        <v>137090</v>
      </c>
      <c r="P75" s="47">
        <v>3754</v>
      </c>
      <c r="Q75" s="47">
        <v>107823</v>
      </c>
      <c r="R75" s="47">
        <v>3087</v>
      </c>
      <c r="S75" s="180">
        <v>0.27</v>
      </c>
      <c r="T75" s="180">
        <v>0.22</v>
      </c>
      <c r="U75" s="47">
        <v>1370311</v>
      </c>
      <c r="V75" s="47">
        <v>40485</v>
      </c>
      <c r="W75" s="47">
        <v>1221696</v>
      </c>
      <c r="X75" s="47">
        <v>36675</v>
      </c>
      <c r="Y75" s="180">
        <v>0.12</v>
      </c>
      <c r="Z75" s="180">
        <v>0.1</v>
      </c>
      <c r="AA75" s="47">
        <v>47201</v>
      </c>
      <c r="AB75" s="47">
        <v>3631</v>
      </c>
      <c r="AC75" s="47">
        <v>3215</v>
      </c>
      <c r="AD75" s="180">
        <v>0.13</v>
      </c>
      <c r="AE75" s="47">
        <v>0</v>
      </c>
      <c r="AF75" s="49">
        <v>0</v>
      </c>
      <c r="AG75" s="47">
        <v>3215</v>
      </c>
      <c r="AH75" s="180">
        <v>-1</v>
      </c>
      <c r="AI75" s="47">
        <v>31345</v>
      </c>
      <c r="AJ75" s="47">
        <v>659685</v>
      </c>
      <c r="AK75" s="49">
        <v>9</v>
      </c>
      <c r="AL75" s="44"/>
    </row>
    <row r="76" spans="1:38">
      <c r="A76" s="44" t="s">
        <v>104</v>
      </c>
      <c r="B76" s="45">
        <v>46096</v>
      </c>
      <c r="C76" s="47">
        <v>107938</v>
      </c>
      <c r="D76" s="47">
        <v>99945</v>
      </c>
      <c r="E76" s="47">
        <v>99657</v>
      </c>
      <c r="F76" s="47">
        <v>99962</v>
      </c>
      <c r="G76" s="47">
        <v>103979</v>
      </c>
      <c r="H76" s="47">
        <v>104354</v>
      </c>
      <c r="I76" s="47">
        <v>3838</v>
      </c>
      <c r="J76" s="47">
        <v>3563</v>
      </c>
      <c r="K76" s="47">
        <v>3523</v>
      </c>
      <c r="L76" s="47">
        <v>3414</v>
      </c>
      <c r="M76" s="47">
        <v>3653</v>
      </c>
      <c r="N76" s="47">
        <v>3635</v>
      </c>
      <c r="O76" s="47">
        <v>104354</v>
      </c>
      <c r="P76" s="47">
        <v>3635</v>
      </c>
      <c r="Q76" s="47">
        <v>106676</v>
      </c>
      <c r="R76" s="47">
        <v>3653</v>
      </c>
      <c r="S76" s="181">
        <v>-0.02</v>
      </c>
      <c r="T76" s="181">
        <v>0</v>
      </c>
      <c r="U76" s="47">
        <v>1153862</v>
      </c>
      <c r="V76" s="47">
        <v>40211</v>
      </c>
      <c r="W76" s="47">
        <v>1216280</v>
      </c>
      <c r="X76" s="47">
        <v>41740</v>
      </c>
      <c r="Y76" s="181">
        <v>-0.05</v>
      </c>
      <c r="Z76" s="181">
        <v>-0.04</v>
      </c>
      <c r="AA76" s="47">
        <v>47313</v>
      </c>
      <c r="AB76" s="47">
        <v>3639</v>
      </c>
      <c r="AC76" s="76">
        <v>2698</v>
      </c>
      <c r="AD76" s="181">
        <v>0.35</v>
      </c>
      <c r="AE76" s="47">
        <v>0</v>
      </c>
      <c r="AF76" s="49">
        <v>0</v>
      </c>
      <c r="AG76" s="76">
        <v>2698</v>
      </c>
      <c r="AH76" s="181">
        <v>-1</v>
      </c>
      <c r="AI76" s="47">
        <v>27150</v>
      </c>
      <c r="AJ76" s="47">
        <v>448439</v>
      </c>
      <c r="AK76" s="49">
        <v>7</v>
      </c>
      <c r="AL76" s="44"/>
    </row>
    <row r="77" spans="1:38">
      <c r="A77" s="44" t="s">
        <v>120</v>
      </c>
      <c r="B77" s="45">
        <v>46096</v>
      </c>
      <c r="C77" s="47">
        <v>98952</v>
      </c>
      <c r="D77" s="47">
        <v>105964</v>
      </c>
      <c r="E77" s="47">
        <v>92449</v>
      </c>
      <c r="F77" s="47">
        <v>109788</v>
      </c>
      <c r="G77" s="47">
        <v>114955</v>
      </c>
      <c r="H77" s="47">
        <v>118056</v>
      </c>
      <c r="I77" s="47">
        <v>3355</v>
      </c>
      <c r="J77" s="47">
        <v>3633</v>
      </c>
      <c r="K77" s="47">
        <v>3374</v>
      </c>
      <c r="L77" s="47">
        <v>3957</v>
      </c>
      <c r="M77" s="47">
        <v>4143</v>
      </c>
      <c r="N77" s="47">
        <v>4184</v>
      </c>
      <c r="O77" s="47">
        <v>118056</v>
      </c>
      <c r="P77" s="47">
        <v>4184</v>
      </c>
      <c r="Q77" s="47">
        <v>92948</v>
      </c>
      <c r="R77" s="47">
        <v>3204</v>
      </c>
      <c r="S77" s="180">
        <v>0.27</v>
      </c>
      <c r="T77" s="180">
        <v>0.31</v>
      </c>
      <c r="U77" s="47">
        <v>1137105</v>
      </c>
      <c r="V77" s="47">
        <v>39567</v>
      </c>
      <c r="W77" s="47">
        <v>958662</v>
      </c>
      <c r="X77" s="47">
        <v>31380</v>
      </c>
      <c r="Y77" s="180">
        <v>0.19</v>
      </c>
      <c r="Z77" s="180">
        <v>0.26</v>
      </c>
      <c r="AA77" s="47">
        <v>51072</v>
      </c>
      <c r="AB77" s="47">
        <v>3929</v>
      </c>
      <c r="AC77" s="47">
        <v>2853</v>
      </c>
      <c r="AD77" s="180">
        <v>0.38</v>
      </c>
      <c r="AE77" s="47">
        <v>0</v>
      </c>
      <c r="AF77" s="47">
        <v>0</v>
      </c>
      <c r="AG77" s="47">
        <v>2853</v>
      </c>
      <c r="AH77" s="180">
        <v>-1</v>
      </c>
      <c r="AI77" s="47">
        <v>24561</v>
      </c>
      <c r="AJ77" s="47">
        <v>344715</v>
      </c>
      <c r="AK77" s="49">
        <v>6</v>
      </c>
      <c r="AL77" s="44"/>
    </row>
    <row r="78" spans="1:38">
      <c r="A78" s="44" t="s">
        <v>562</v>
      </c>
      <c r="B78" s="45">
        <v>46096</v>
      </c>
      <c r="C78" s="47">
        <v>95909</v>
      </c>
      <c r="D78" s="47">
        <v>81474</v>
      </c>
      <c r="E78" s="47">
        <v>80223</v>
      </c>
      <c r="F78" s="47">
        <v>75166</v>
      </c>
      <c r="G78" s="47">
        <v>77084</v>
      </c>
      <c r="H78" s="47">
        <v>83171</v>
      </c>
      <c r="I78" s="47">
        <v>3725</v>
      </c>
      <c r="J78" s="47">
        <v>3177</v>
      </c>
      <c r="K78" s="47">
        <v>3124</v>
      </c>
      <c r="L78" s="47">
        <v>2944</v>
      </c>
      <c r="M78" s="47">
        <v>2982</v>
      </c>
      <c r="N78" s="47">
        <v>3231</v>
      </c>
      <c r="O78" s="47">
        <v>83171</v>
      </c>
      <c r="P78" s="47">
        <v>3231</v>
      </c>
      <c r="Q78" s="47">
        <v>61160</v>
      </c>
      <c r="R78" s="47">
        <v>2338</v>
      </c>
      <c r="S78" s="180">
        <v>0.36</v>
      </c>
      <c r="T78" s="180">
        <v>0.38</v>
      </c>
      <c r="U78" s="47">
        <v>949524</v>
      </c>
      <c r="V78" s="47">
        <v>36909</v>
      </c>
      <c r="W78" s="47">
        <v>150416</v>
      </c>
      <c r="X78" s="47">
        <v>5551</v>
      </c>
      <c r="Y78" s="180">
        <v>5.31</v>
      </c>
      <c r="Z78" s="180">
        <v>5.65</v>
      </c>
      <c r="AA78" s="47">
        <v>18134</v>
      </c>
      <c r="AB78" s="47">
        <v>1395</v>
      </c>
      <c r="AC78" s="47">
        <v>3792</v>
      </c>
      <c r="AD78" s="180">
        <v>-0.63</v>
      </c>
      <c r="AE78" s="47">
        <v>0</v>
      </c>
      <c r="AF78" s="47">
        <v>0</v>
      </c>
      <c r="AG78" s="47">
        <v>3792</v>
      </c>
      <c r="AH78" s="180">
        <v>-1</v>
      </c>
      <c r="AI78" s="47">
        <v>22122</v>
      </c>
      <c r="AJ78" s="47">
        <v>352619</v>
      </c>
      <c r="AK78" s="49">
        <v>16</v>
      </c>
      <c r="AL78" s="44"/>
    </row>
    <row r="79" spans="1:38">
      <c r="A79" s="44" t="s">
        <v>536</v>
      </c>
      <c r="B79" s="45">
        <v>46096</v>
      </c>
      <c r="C79" s="47">
        <v>146147</v>
      </c>
      <c r="D79" s="47">
        <v>135572</v>
      </c>
      <c r="E79" s="47">
        <v>140521</v>
      </c>
      <c r="F79" s="47">
        <v>136587</v>
      </c>
      <c r="G79" s="47">
        <v>140560</v>
      </c>
      <c r="H79" s="47">
        <v>147322</v>
      </c>
      <c r="I79" s="47">
        <v>3140</v>
      </c>
      <c r="J79" s="47">
        <v>2908</v>
      </c>
      <c r="K79" s="47">
        <v>3035</v>
      </c>
      <c r="L79" s="47">
        <v>2977</v>
      </c>
      <c r="M79" s="47">
        <v>3068</v>
      </c>
      <c r="N79" s="47">
        <v>3130</v>
      </c>
      <c r="O79" s="47">
        <v>147322</v>
      </c>
      <c r="P79" s="47">
        <v>3130</v>
      </c>
      <c r="Q79" s="47">
        <v>0</v>
      </c>
      <c r="R79" s="47">
        <v>0</v>
      </c>
      <c r="S79" s="181"/>
      <c r="T79" s="181"/>
      <c r="U79" s="47">
        <v>1603765</v>
      </c>
      <c r="V79" s="47">
        <v>35499</v>
      </c>
      <c r="W79" s="47">
        <v>0</v>
      </c>
      <c r="X79" s="47">
        <v>0</v>
      </c>
      <c r="Y79" s="181"/>
      <c r="Z79" s="181"/>
      <c r="AA79" s="47">
        <v>36944</v>
      </c>
      <c r="AB79" s="47">
        <v>2842</v>
      </c>
      <c r="AC79" s="76"/>
      <c r="AD79" s="181"/>
      <c r="AE79" s="47">
        <v>0</v>
      </c>
      <c r="AF79" s="47">
        <v>0</v>
      </c>
      <c r="AG79" s="76"/>
      <c r="AH79" s="181"/>
      <c r="AI79" s="47">
        <v>19604</v>
      </c>
      <c r="AJ79" s="47">
        <v>587676</v>
      </c>
      <c r="AK79" s="49">
        <v>7</v>
      </c>
      <c r="AL79" s="44"/>
    </row>
    <row r="80" spans="1:38">
      <c r="A80" s="44" t="s">
        <v>125</v>
      </c>
      <c r="B80" s="45">
        <v>46096</v>
      </c>
      <c r="C80" s="47">
        <v>122919</v>
      </c>
      <c r="D80" s="47">
        <v>139887</v>
      </c>
      <c r="E80" s="47">
        <v>149318</v>
      </c>
      <c r="F80" s="47">
        <v>96055</v>
      </c>
      <c r="G80" s="47">
        <v>95877</v>
      </c>
      <c r="H80" s="47">
        <v>147137</v>
      </c>
      <c r="I80" s="47">
        <v>3220</v>
      </c>
      <c r="J80" s="47">
        <v>3843</v>
      </c>
      <c r="K80" s="47">
        <v>3805</v>
      </c>
      <c r="L80" s="47">
        <v>2606</v>
      </c>
      <c r="M80" s="47">
        <v>2047</v>
      </c>
      <c r="N80" s="47">
        <v>3036</v>
      </c>
      <c r="O80" s="47">
        <v>147137</v>
      </c>
      <c r="P80" s="47">
        <v>3036</v>
      </c>
      <c r="Q80" s="47">
        <v>121812</v>
      </c>
      <c r="R80" s="47">
        <v>3060</v>
      </c>
      <c r="S80" s="180">
        <v>0.21</v>
      </c>
      <c r="T80" s="180">
        <v>-0.01</v>
      </c>
      <c r="U80" s="47">
        <v>1377481</v>
      </c>
      <c r="V80" s="47">
        <v>34444</v>
      </c>
      <c r="W80" s="47">
        <v>1088016</v>
      </c>
      <c r="X80" s="47">
        <v>26342</v>
      </c>
      <c r="Y80" s="180">
        <v>0.27</v>
      </c>
      <c r="Z80" s="180">
        <v>0.31</v>
      </c>
      <c r="AA80" s="47">
        <v>41359</v>
      </c>
      <c r="AB80" s="47">
        <v>3181</v>
      </c>
      <c r="AC80" s="47">
        <v>3507</v>
      </c>
      <c r="AD80" s="180">
        <v>-0.09</v>
      </c>
      <c r="AE80" s="47">
        <v>0</v>
      </c>
      <c r="AF80" s="47">
        <v>0</v>
      </c>
      <c r="AG80" s="47">
        <v>3507</v>
      </c>
      <c r="AH80" s="180">
        <v>-1</v>
      </c>
      <c r="AI80" s="47">
        <v>16995</v>
      </c>
      <c r="AJ80" s="47">
        <v>480244</v>
      </c>
      <c r="AK80" s="49">
        <v>5</v>
      </c>
      <c r="AL80" s="44"/>
    </row>
    <row r="81" spans="1:38">
      <c r="A81" s="44" t="s">
        <v>147</v>
      </c>
      <c r="B81" s="45">
        <v>46096</v>
      </c>
      <c r="C81" s="47">
        <v>84432</v>
      </c>
      <c r="D81" s="47">
        <v>78206</v>
      </c>
      <c r="E81" s="47">
        <v>82394</v>
      </c>
      <c r="F81" s="47">
        <v>81927</v>
      </c>
      <c r="G81" s="47">
        <v>81391</v>
      </c>
      <c r="H81" s="47">
        <v>81083</v>
      </c>
      <c r="I81" s="47">
        <v>2900</v>
      </c>
      <c r="J81" s="47">
        <v>2709</v>
      </c>
      <c r="K81" s="47">
        <v>2928</v>
      </c>
      <c r="L81" s="47">
        <v>2937</v>
      </c>
      <c r="M81" s="47">
        <v>2906</v>
      </c>
      <c r="N81" s="47">
        <v>2831</v>
      </c>
      <c r="O81" s="47">
        <v>81083</v>
      </c>
      <c r="P81" s="47">
        <v>2831</v>
      </c>
      <c r="Q81" s="47">
        <v>78600</v>
      </c>
      <c r="R81" s="47">
        <v>2766</v>
      </c>
      <c r="S81" s="180">
        <v>0.03</v>
      </c>
      <c r="T81" s="180">
        <v>0.02</v>
      </c>
      <c r="U81" s="47">
        <v>923593</v>
      </c>
      <c r="V81" s="47">
        <v>33782</v>
      </c>
      <c r="W81" s="47">
        <v>870386</v>
      </c>
      <c r="X81" s="47">
        <v>30345</v>
      </c>
      <c r="Y81" s="180">
        <v>0.06</v>
      </c>
      <c r="Z81" s="180">
        <v>0.11</v>
      </c>
      <c r="AA81" s="47">
        <v>41844</v>
      </c>
      <c r="AB81" s="47">
        <v>3219</v>
      </c>
      <c r="AC81" s="47">
        <v>2816</v>
      </c>
      <c r="AD81" s="180">
        <v>0.14000000000000001</v>
      </c>
      <c r="AE81" s="47">
        <v>0</v>
      </c>
      <c r="AF81" s="47">
        <v>0</v>
      </c>
      <c r="AG81" s="47">
        <v>2816</v>
      </c>
      <c r="AH81" s="180">
        <v>-1</v>
      </c>
      <c r="AI81" s="47">
        <v>25814</v>
      </c>
      <c r="AJ81" s="47">
        <v>465599</v>
      </c>
      <c r="AK81" s="49">
        <v>8</v>
      </c>
      <c r="AL81" s="44"/>
    </row>
    <row r="82" spans="1:38">
      <c r="A82" s="44" t="s">
        <v>111</v>
      </c>
      <c r="B82" s="45">
        <v>46096</v>
      </c>
      <c r="C82" s="47">
        <v>48731</v>
      </c>
      <c r="D82" s="47">
        <v>49390</v>
      </c>
      <c r="E82" s="47">
        <v>49989</v>
      </c>
      <c r="F82" s="47">
        <v>45729</v>
      </c>
      <c r="G82" s="47">
        <v>48582</v>
      </c>
      <c r="H82" s="47">
        <v>48069</v>
      </c>
      <c r="I82" s="47">
        <v>3108</v>
      </c>
      <c r="J82" s="47">
        <v>3129</v>
      </c>
      <c r="K82" s="47">
        <v>3169</v>
      </c>
      <c r="L82" s="47">
        <v>3060</v>
      </c>
      <c r="M82" s="47">
        <v>3257</v>
      </c>
      <c r="N82" s="47">
        <v>3178</v>
      </c>
      <c r="O82" s="47">
        <v>48069</v>
      </c>
      <c r="P82" s="47">
        <v>3178</v>
      </c>
      <c r="Q82" s="47">
        <v>72019</v>
      </c>
      <c r="R82" s="47">
        <v>4652</v>
      </c>
      <c r="S82" s="180">
        <v>-0.33</v>
      </c>
      <c r="T82" s="180">
        <v>-0.32</v>
      </c>
      <c r="U82" s="47">
        <v>515861</v>
      </c>
      <c r="V82" s="47">
        <v>33301</v>
      </c>
      <c r="W82" s="47">
        <v>771585</v>
      </c>
      <c r="X82" s="47">
        <v>51612</v>
      </c>
      <c r="Y82" s="180">
        <v>-0.33</v>
      </c>
      <c r="Z82" s="180">
        <v>-0.35</v>
      </c>
      <c r="AA82" s="47">
        <v>50038</v>
      </c>
      <c r="AB82" s="47">
        <v>3849</v>
      </c>
      <c r="AC82" s="47">
        <v>5475</v>
      </c>
      <c r="AD82" s="180">
        <v>-0.3</v>
      </c>
      <c r="AE82" s="47">
        <v>0</v>
      </c>
      <c r="AF82" s="47">
        <v>0</v>
      </c>
      <c r="AG82" s="47">
        <v>5475</v>
      </c>
      <c r="AH82" s="180">
        <v>-1</v>
      </c>
      <c r="AI82" s="47">
        <v>29359</v>
      </c>
      <c r="AJ82" s="47">
        <v>193935</v>
      </c>
      <c r="AK82" s="49">
        <v>8</v>
      </c>
      <c r="AL82" s="44"/>
    </row>
    <row r="83" spans="1:38">
      <c r="A83" s="44" t="s">
        <v>91</v>
      </c>
      <c r="B83" s="45">
        <v>46096</v>
      </c>
      <c r="C83" s="47">
        <v>56864</v>
      </c>
      <c r="D83" s="47">
        <v>55450</v>
      </c>
      <c r="E83" s="47">
        <v>53874</v>
      </c>
      <c r="F83" s="47">
        <v>56652</v>
      </c>
      <c r="G83" s="47">
        <v>70035</v>
      </c>
      <c r="H83" s="47">
        <v>56701</v>
      </c>
      <c r="I83" s="47">
        <v>2437</v>
      </c>
      <c r="J83" s="47">
        <v>2474</v>
      </c>
      <c r="K83" s="47">
        <v>2386</v>
      </c>
      <c r="L83" s="47">
        <v>2506</v>
      </c>
      <c r="M83" s="47">
        <v>3109</v>
      </c>
      <c r="N83" s="47">
        <v>2533</v>
      </c>
      <c r="O83" s="47">
        <v>56701</v>
      </c>
      <c r="P83" s="47">
        <v>2533</v>
      </c>
      <c r="Q83" s="47">
        <v>79543</v>
      </c>
      <c r="R83" s="47">
        <v>3567</v>
      </c>
      <c r="S83" s="180">
        <v>-0.28999999999999998</v>
      </c>
      <c r="T83" s="180">
        <v>-0.28999999999999998</v>
      </c>
      <c r="U83" s="47">
        <v>706800</v>
      </c>
      <c r="V83" s="47">
        <v>32190</v>
      </c>
      <c r="W83" s="47">
        <v>879455</v>
      </c>
      <c r="X83" s="47">
        <v>39434</v>
      </c>
      <c r="Y83" s="180">
        <v>-0.2</v>
      </c>
      <c r="Z83" s="180">
        <v>-0.18</v>
      </c>
      <c r="AA83" s="47">
        <v>36653</v>
      </c>
      <c r="AB83" s="47">
        <v>2819</v>
      </c>
      <c r="AC83" s="47">
        <v>2601</v>
      </c>
      <c r="AD83" s="180">
        <v>0.08</v>
      </c>
      <c r="AE83" s="47">
        <v>0</v>
      </c>
      <c r="AF83" s="47">
        <v>0</v>
      </c>
      <c r="AG83" s="47">
        <v>2601</v>
      </c>
      <c r="AH83" s="180">
        <v>-1</v>
      </c>
      <c r="AI83" s="47">
        <v>59533</v>
      </c>
      <c r="AJ83" s="47">
        <v>570444</v>
      </c>
      <c r="AK83" s="49">
        <v>21</v>
      </c>
      <c r="AL83" s="44"/>
    </row>
    <row r="84" spans="1:38">
      <c r="A84" s="44" t="s">
        <v>161</v>
      </c>
      <c r="B84" s="45">
        <v>46096</v>
      </c>
      <c r="C84" s="47">
        <v>147722</v>
      </c>
      <c r="D84" s="47">
        <v>139386</v>
      </c>
      <c r="E84" s="47">
        <v>138088</v>
      </c>
      <c r="F84" s="47">
        <v>142561</v>
      </c>
      <c r="G84" s="47">
        <v>152137</v>
      </c>
      <c r="H84" s="47">
        <v>147449</v>
      </c>
      <c r="I84" s="47">
        <v>2899</v>
      </c>
      <c r="J84" s="47">
        <v>2343</v>
      </c>
      <c r="K84" s="47">
        <v>2349</v>
      </c>
      <c r="L84" s="47">
        <v>2386</v>
      </c>
      <c r="M84" s="47">
        <v>2498</v>
      </c>
      <c r="N84" s="47">
        <v>2414</v>
      </c>
      <c r="O84" s="47">
        <v>147449</v>
      </c>
      <c r="P84" s="47">
        <v>2414</v>
      </c>
      <c r="Q84" s="47">
        <v>129939</v>
      </c>
      <c r="R84" s="47">
        <v>2296</v>
      </c>
      <c r="S84" s="180">
        <v>0.13</v>
      </c>
      <c r="T84" s="180">
        <v>0.05</v>
      </c>
      <c r="U84" s="47">
        <v>1718642</v>
      </c>
      <c r="V84" s="47">
        <v>32170</v>
      </c>
      <c r="W84" s="47">
        <v>1524741</v>
      </c>
      <c r="X84" s="47">
        <v>27555</v>
      </c>
      <c r="Y84" s="180">
        <v>0.13</v>
      </c>
      <c r="Z84" s="180">
        <v>0.17</v>
      </c>
      <c r="AA84" s="47">
        <v>31566</v>
      </c>
      <c r="AB84" s="47">
        <v>2428</v>
      </c>
      <c r="AC84" s="47">
        <v>2300</v>
      </c>
      <c r="AD84" s="180">
        <v>0.06</v>
      </c>
      <c r="AE84" s="47">
        <v>0</v>
      </c>
      <c r="AF84" s="47">
        <v>0</v>
      </c>
      <c r="AG84" s="47">
        <v>2300</v>
      </c>
      <c r="AH84" s="180">
        <v>-1</v>
      </c>
      <c r="AI84" s="47">
        <v>24671</v>
      </c>
      <c r="AJ84" s="47">
        <v>795214</v>
      </c>
      <c r="AK84" s="49">
        <v>10</v>
      </c>
      <c r="AL84" s="44"/>
    </row>
    <row r="85" spans="1:38">
      <c r="A85" s="44" t="s">
        <v>76</v>
      </c>
      <c r="B85" s="45">
        <v>46096</v>
      </c>
      <c r="C85" s="47">
        <v>104162</v>
      </c>
      <c r="D85" s="47">
        <v>132229</v>
      </c>
      <c r="E85" s="47">
        <v>135173</v>
      </c>
      <c r="F85" s="47">
        <v>136389</v>
      </c>
      <c r="G85" s="47">
        <v>124979</v>
      </c>
      <c r="H85" s="47">
        <v>120436</v>
      </c>
      <c r="I85" s="47">
        <v>4159</v>
      </c>
      <c r="J85" s="47">
        <v>5159</v>
      </c>
      <c r="K85" s="47">
        <v>5305</v>
      </c>
      <c r="L85" s="47">
        <v>5279</v>
      </c>
      <c r="M85" s="47">
        <v>5054</v>
      </c>
      <c r="N85" s="47">
        <v>5081</v>
      </c>
      <c r="O85" s="47">
        <v>120436</v>
      </c>
      <c r="P85" s="47">
        <v>5081</v>
      </c>
      <c r="Q85" s="47">
        <v>0</v>
      </c>
      <c r="R85" s="47">
        <v>0</v>
      </c>
      <c r="S85" s="180"/>
      <c r="T85" s="180"/>
      <c r="U85" s="47">
        <v>761082</v>
      </c>
      <c r="V85" s="47">
        <v>30388</v>
      </c>
      <c r="W85" s="47">
        <v>0</v>
      </c>
      <c r="X85" s="47">
        <v>0</v>
      </c>
      <c r="Y85" s="180"/>
      <c r="Z85" s="180"/>
      <c r="AA85" s="47">
        <v>67159</v>
      </c>
      <c r="AB85" s="47">
        <v>5166</v>
      </c>
      <c r="AC85" s="47"/>
      <c r="AD85" s="180"/>
      <c r="AE85" s="47">
        <v>0</v>
      </c>
      <c r="AF85" s="47">
        <v>0</v>
      </c>
      <c r="AG85" s="47"/>
      <c r="AH85" s="180"/>
      <c r="AI85" s="47">
        <v>36360</v>
      </c>
      <c r="AJ85" s="47">
        <v>509120</v>
      </c>
      <c r="AK85" s="49">
        <v>7</v>
      </c>
      <c r="AL85" s="44"/>
    </row>
    <row r="86" spans="1:38">
      <c r="A86" s="44" t="s">
        <v>54</v>
      </c>
      <c r="B86" s="45">
        <v>46096</v>
      </c>
      <c r="C86" s="47">
        <v>246840</v>
      </c>
      <c r="D86" s="47">
        <v>225944</v>
      </c>
      <c r="E86" s="47">
        <v>254201</v>
      </c>
      <c r="F86" s="47">
        <v>281849</v>
      </c>
      <c r="G86" s="47">
        <v>272501</v>
      </c>
      <c r="H86" s="47">
        <v>305210</v>
      </c>
      <c r="I86" s="47">
        <v>2474</v>
      </c>
      <c r="J86" s="47">
        <v>2105</v>
      </c>
      <c r="K86" s="47">
        <v>2225</v>
      </c>
      <c r="L86" s="47">
        <v>2708</v>
      </c>
      <c r="M86" s="47">
        <v>2723</v>
      </c>
      <c r="N86" s="47">
        <v>3318</v>
      </c>
      <c r="O86" s="47">
        <v>305210</v>
      </c>
      <c r="P86" s="47">
        <v>3318</v>
      </c>
      <c r="Q86" s="47">
        <v>209070</v>
      </c>
      <c r="R86" s="47">
        <v>2223</v>
      </c>
      <c r="S86" s="180">
        <v>0.46</v>
      </c>
      <c r="T86" s="180">
        <v>0.49</v>
      </c>
      <c r="U86" s="47">
        <v>2899301</v>
      </c>
      <c r="V86" s="47">
        <v>28224</v>
      </c>
      <c r="W86" s="47">
        <v>2904363</v>
      </c>
      <c r="X86" s="47">
        <v>30894</v>
      </c>
      <c r="Y86" s="180">
        <v>0</v>
      </c>
      <c r="Z86" s="180">
        <v>-0.09</v>
      </c>
      <c r="AA86" s="47">
        <v>46676</v>
      </c>
      <c r="AB86" s="47">
        <v>3590</v>
      </c>
      <c r="AC86" s="47">
        <v>1954</v>
      </c>
      <c r="AD86" s="180">
        <v>0.84</v>
      </c>
      <c r="AE86" s="47">
        <v>0</v>
      </c>
      <c r="AF86" s="47">
        <v>0</v>
      </c>
      <c r="AG86" s="47">
        <v>1954</v>
      </c>
      <c r="AH86" s="180">
        <v>-1</v>
      </c>
      <c r="AI86" s="47">
        <v>31240</v>
      </c>
      <c r="AJ86" s="47">
        <v>2602653</v>
      </c>
      <c r="AK86" s="49">
        <v>9</v>
      </c>
      <c r="AL86" s="44"/>
    </row>
    <row r="87" spans="1:38">
      <c r="A87" s="44" t="s">
        <v>527</v>
      </c>
      <c r="B87" s="45">
        <v>46096</v>
      </c>
      <c r="C87" s="47">
        <v>64703</v>
      </c>
      <c r="D87" s="47">
        <v>58884</v>
      </c>
      <c r="E87" s="47">
        <v>58436</v>
      </c>
      <c r="F87" s="47">
        <v>57183</v>
      </c>
      <c r="G87" s="47">
        <v>58453</v>
      </c>
      <c r="H87" s="47">
        <v>63514</v>
      </c>
      <c r="I87" s="47">
        <v>2528</v>
      </c>
      <c r="J87" s="47">
        <v>2245</v>
      </c>
      <c r="K87" s="47">
        <v>2123</v>
      </c>
      <c r="L87" s="47">
        <v>2156</v>
      </c>
      <c r="M87" s="47">
        <v>2225</v>
      </c>
      <c r="N87" s="47">
        <v>2298</v>
      </c>
      <c r="O87" s="47">
        <v>63514</v>
      </c>
      <c r="P87" s="47">
        <v>2298</v>
      </c>
      <c r="Q87" s="47">
        <v>56039</v>
      </c>
      <c r="R87" s="47">
        <v>2193</v>
      </c>
      <c r="S87" s="180">
        <v>0.13</v>
      </c>
      <c r="T87" s="180">
        <v>0.05</v>
      </c>
      <c r="U87" s="47">
        <v>731857</v>
      </c>
      <c r="V87" s="47">
        <v>28141</v>
      </c>
      <c r="W87" s="47">
        <v>648884</v>
      </c>
      <c r="X87" s="47">
        <v>26421</v>
      </c>
      <c r="Y87" s="180">
        <v>0.13</v>
      </c>
      <c r="Z87" s="180">
        <v>7.0000000000000007E-2</v>
      </c>
      <c r="AA87" s="47">
        <v>30789</v>
      </c>
      <c r="AB87" s="47">
        <v>2368</v>
      </c>
      <c r="AC87" s="47">
        <v>2256</v>
      </c>
      <c r="AD87" s="180">
        <v>0.05</v>
      </c>
      <c r="AE87" s="47">
        <v>0</v>
      </c>
      <c r="AF87" s="47">
        <v>0</v>
      </c>
      <c r="AG87" s="47">
        <v>2256</v>
      </c>
      <c r="AH87" s="180">
        <v>-1</v>
      </c>
      <c r="AI87" s="47">
        <v>20366</v>
      </c>
      <c r="AJ87" s="47">
        <v>228787</v>
      </c>
      <c r="AK87" s="49">
        <v>9</v>
      </c>
      <c r="AL87" s="44"/>
    </row>
    <row r="88" spans="1:38">
      <c r="A88" s="44" t="s">
        <v>40</v>
      </c>
      <c r="B88" s="45">
        <v>46096</v>
      </c>
      <c r="C88" s="47">
        <v>2237</v>
      </c>
      <c r="D88" s="47">
        <v>23277</v>
      </c>
      <c r="E88" s="47">
        <v>64091</v>
      </c>
      <c r="F88" s="47">
        <v>79231</v>
      </c>
      <c r="G88" s="47">
        <v>94476</v>
      </c>
      <c r="H88" s="47">
        <v>133490</v>
      </c>
      <c r="I88" s="47">
        <v>174</v>
      </c>
      <c r="J88" s="47">
        <v>1556</v>
      </c>
      <c r="K88" s="47">
        <v>4210</v>
      </c>
      <c r="L88" s="47">
        <v>5288</v>
      </c>
      <c r="M88" s="47">
        <v>7186</v>
      </c>
      <c r="N88" s="47">
        <v>9391</v>
      </c>
      <c r="O88" s="47">
        <v>133490</v>
      </c>
      <c r="P88" s="47">
        <v>9391</v>
      </c>
      <c r="Q88" s="47">
        <v>0</v>
      </c>
      <c r="R88" s="47">
        <v>0</v>
      </c>
      <c r="S88" s="180"/>
      <c r="T88" s="180"/>
      <c r="U88" s="47">
        <v>397227</v>
      </c>
      <c r="V88" s="47">
        <v>27836</v>
      </c>
      <c r="W88" s="47">
        <v>0</v>
      </c>
      <c r="X88" s="47">
        <v>0</v>
      </c>
      <c r="Y88" s="180"/>
      <c r="Z88" s="180"/>
      <c r="AA88" s="47">
        <v>123491</v>
      </c>
      <c r="AB88" s="47">
        <v>9499</v>
      </c>
      <c r="AC88" s="47"/>
      <c r="AD88" s="180"/>
      <c r="AE88" s="47">
        <v>0</v>
      </c>
      <c r="AF88" s="47">
        <v>0</v>
      </c>
      <c r="AG88" s="47"/>
      <c r="AH88" s="180"/>
      <c r="AI88" s="47">
        <v>84519</v>
      </c>
      <c r="AJ88" s="47">
        <v>572545</v>
      </c>
      <c r="AK88" s="49">
        <v>9</v>
      </c>
      <c r="AL88" s="44"/>
    </row>
    <row r="89" spans="1:38">
      <c r="A89" s="44" t="s">
        <v>162</v>
      </c>
      <c r="B89" s="45">
        <v>46096</v>
      </c>
      <c r="C89" s="47">
        <v>381247</v>
      </c>
      <c r="D89" s="47">
        <v>407203</v>
      </c>
      <c r="E89" s="47">
        <v>443772</v>
      </c>
      <c r="F89" s="47">
        <v>443534</v>
      </c>
      <c r="G89" s="47">
        <v>470670</v>
      </c>
      <c r="H89" s="47">
        <v>411488</v>
      </c>
      <c r="I89" s="47">
        <v>2408</v>
      </c>
      <c r="J89" s="47">
        <v>2532</v>
      </c>
      <c r="K89" s="47">
        <v>2629</v>
      </c>
      <c r="L89" s="47">
        <v>2651</v>
      </c>
      <c r="M89" s="47">
        <v>2805</v>
      </c>
      <c r="N89" s="47">
        <v>2528</v>
      </c>
      <c r="O89" s="47">
        <v>411488</v>
      </c>
      <c r="P89" s="47">
        <v>2528</v>
      </c>
      <c r="Q89" s="47">
        <v>378061</v>
      </c>
      <c r="R89" s="47">
        <v>2229</v>
      </c>
      <c r="S89" s="180">
        <v>0.09</v>
      </c>
      <c r="T89" s="180">
        <v>0.13</v>
      </c>
      <c r="U89" s="47">
        <v>4465252</v>
      </c>
      <c r="V89" s="47">
        <v>27690</v>
      </c>
      <c r="W89" s="47">
        <v>4200111</v>
      </c>
      <c r="X89" s="47">
        <v>25815</v>
      </c>
      <c r="Y89" s="180">
        <v>0.06</v>
      </c>
      <c r="Z89" s="180">
        <v>7.0000000000000007E-2</v>
      </c>
      <c r="AA89" s="47">
        <v>39093</v>
      </c>
      <c r="AB89" s="47">
        <v>3007</v>
      </c>
      <c r="AC89" s="47">
        <v>2585</v>
      </c>
      <c r="AD89" s="180">
        <v>0.16</v>
      </c>
      <c r="AE89" s="47">
        <v>0</v>
      </c>
      <c r="AF89" s="47">
        <v>0</v>
      </c>
      <c r="AG89" s="47">
        <v>2585</v>
      </c>
      <c r="AH89" s="180">
        <v>-1</v>
      </c>
      <c r="AI89" s="47">
        <v>10465</v>
      </c>
      <c r="AJ89" s="47">
        <v>1089936</v>
      </c>
      <c r="AK89" s="49">
        <v>3</v>
      </c>
      <c r="AL89" s="44"/>
    </row>
    <row r="90" spans="1:38">
      <c r="A90" s="44" t="s">
        <v>519</v>
      </c>
      <c r="B90" s="45">
        <v>46096</v>
      </c>
      <c r="C90" s="47">
        <v>120592</v>
      </c>
      <c r="D90" s="47">
        <v>125150</v>
      </c>
      <c r="E90" s="47">
        <v>123938</v>
      </c>
      <c r="F90" s="47">
        <v>135342</v>
      </c>
      <c r="G90" s="47">
        <v>127441</v>
      </c>
      <c r="H90" s="47">
        <v>131055</v>
      </c>
      <c r="I90" s="47">
        <v>2430</v>
      </c>
      <c r="J90" s="47">
        <v>2372</v>
      </c>
      <c r="K90" s="47">
        <v>2445</v>
      </c>
      <c r="L90" s="47">
        <v>2575</v>
      </c>
      <c r="M90" s="47">
        <v>2405</v>
      </c>
      <c r="N90" s="47">
        <v>2459</v>
      </c>
      <c r="O90" s="47">
        <v>131055</v>
      </c>
      <c r="P90" s="47">
        <v>2459</v>
      </c>
      <c r="Q90" s="47">
        <v>148334</v>
      </c>
      <c r="R90" s="47">
        <v>2716</v>
      </c>
      <c r="S90" s="180">
        <v>-0.12</v>
      </c>
      <c r="T90" s="180">
        <v>-0.09</v>
      </c>
      <c r="U90" s="47">
        <v>1433798</v>
      </c>
      <c r="V90" s="47">
        <v>27479</v>
      </c>
      <c r="W90" s="47">
        <v>1577292</v>
      </c>
      <c r="X90" s="47">
        <v>29438</v>
      </c>
      <c r="Y90" s="180">
        <v>-0.09</v>
      </c>
      <c r="Z90" s="180">
        <v>-7.0000000000000007E-2</v>
      </c>
      <c r="AA90" s="47">
        <v>33540</v>
      </c>
      <c r="AB90" s="47">
        <v>2580</v>
      </c>
      <c r="AC90" s="47">
        <v>2841</v>
      </c>
      <c r="AD90" s="180">
        <v>-0.09</v>
      </c>
      <c r="AE90" s="47">
        <v>0</v>
      </c>
      <c r="AF90" s="47">
        <v>0</v>
      </c>
      <c r="AG90" s="47">
        <v>2841</v>
      </c>
      <c r="AH90" s="180">
        <v>-1</v>
      </c>
      <c r="AI90" s="47">
        <v>13016</v>
      </c>
      <c r="AJ90" s="47">
        <v>325167</v>
      </c>
      <c r="AK90" s="49">
        <v>5</v>
      </c>
      <c r="AL90" s="44"/>
    </row>
    <row r="91" spans="1:38">
      <c r="A91" s="44" t="s">
        <v>133</v>
      </c>
      <c r="B91" s="45">
        <v>46096</v>
      </c>
      <c r="C91" s="47">
        <v>108151</v>
      </c>
      <c r="D91" s="47">
        <v>125143</v>
      </c>
      <c r="E91" s="47">
        <v>126393</v>
      </c>
      <c r="F91" s="47">
        <v>124151</v>
      </c>
      <c r="G91" s="47">
        <v>120536</v>
      </c>
      <c r="H91" s="47">
        <v>121169</v>
      </c>
      <c r="I91" s="47">
        <v>2116</v>
      </c>
      <c r="J91" s="47">
        <v>2418</v>
      </c>
      <c r="K91" s="47">
        <v>2427</v>
      </c>
      <c r="L91" s="47">
        <v>2477</v>
      </c>
      <c r="M91" s="47">
        <v>2376</v>
      </c>
      <c r="N91" s="47">
        <v>2409</v>
      </c>
      <c r="O91" s="47">
        <v>121169</v>
      </c>
      <c r="P91" s="47">
        <v>2409</v>
      </c>
      <c r="Q91" s="47">
        <v>63464</v>
      </c>
      <c r="R91" s="47">
        <v>1204</v>
      </c>
      <c r="S91" s="181">
        <v>0.91</v>
      </c>
      <c r="T91" s="181">
        <v>1</v>
      </c>
      <c r="U91" s="47">
        <v>1306424</v>
      </c>
      <c r="V91" s="47">
        <v>26085</v>
      </c>
      <c r="W91" s="47">
        <v>707272</v>
      </c>
      <c r="X91" s="47">
        <v>13006</v>
      </c>
      <c r="Y91" s="181">
        <v>0.85</v>
      </c>
      <c r="Z91" s="181">
        <v>1.01</v>
      </c>
      <c r="AA91" s="47">
        <v>35323</v>
      </c>
      <c r="AB91" s="47">
        <v>2717</v>
      </c>
      <c r="AC91" s="76">
        <v>1625</v>
      </c>
      <c r="AD91" s="181">
        <v>0.67</v>
      </c>
      <c r="AE91" s="47">
        <v>0</v>
      </c>
      <c r="AF91" s="47">
        <v>0</v>
      </c>
      <c r="AG91" s="76">
        <v>1625</v>
      </c>
      <c r="AH91" s="181">
        <v>-1</v>
      </c>
      <c r="AI91" s="47">
        <v>22189</v>
      </c>
      <c r="AJ91" s="47">
        <v>710745</v>
      </c>
      <c r="AK91" s="47">
        <v>8</v>
      </c>
      <c r="AL91" s="44"/>
    </row>
    <row r="92" spans="1:38">
      <c r="A92" s="44" t="s">
        <v>81</v>
      </c>
      <c r="B92" s="45">
        <v>46096</v>
      </c>
      <c r="C92" s="47">
        <v>73356</v>
      </c>
      <c r="D92" s="47">
        <v>78981</v>
      </c>
      <c r="E92" s="47">
        <v>79197</v>
      </c>
      <c r="F92" s="47">
        <v>81158</v>
      </c>
      <c r="G92" s="47">
        <v>80308</v>
      </c>
      <c r="H92" s="47">
        <v>84392</v>
      </c>
      <c r="I92" s="47">
        <v>1912</v>
      </c>
      <c r="J92" s="47">
        <v>2029</v>
      </c>
      <c r="K92" s="47">
        <v>1997</v>
      </c>
      <c r="L92" s="47">
        <v>2080</v>
      </c>
      <c r="M92" s="47">
        <v>2083</v>
      </c>
      <c r="N92" s="47">
        <v>2118</v>
      </c>
      <c r="O92" s="47">
        <v>84392</v>
      </c>
      <c r="P92" s="47">
        <v>2118</v>
      </c>
      <c r="Q92" s="47">
        <v>101469</v>
      </c>
      <c r="R92" s="47">
        <v>2536</v>
      </c>
      <c r="S92" s="180">
        <v>-0.17</v>
      </c>
      <c r="T92" s="180">
        <v>-0.16</v>
      </c>
      <c r="U92" s="47">
        <v>886388</v>
      </c>
      <c r="V92" s="47">
        <v>24909</v>
      </c>
      <c r="W92" s="47">
        <v>1179904</v>
      </c>
      <c r="X92" s="47">
        <v>31978</v>
      </c>
      <c r="Y92" s="180">
        <v>-0.25</v>
      </c>
      <c r="Z92" s="180">
        <v>-0.22</v>
      </c>
      <c r="AA92" s="47">
        <v>31702</v>
      </c>
      <c r="AB92" s="47">
        <v>2439</v>
      </c>
      <c r="AC92" s="47">
        <v>2166</v>
      </c>
      <c r="AD92" s="180">
        <v>0.13</v>
      </c>
      <c r="AE92" s="47">
        <v>0</v>
      </c>
      <c r="AF92" s="47">
        <v>0</v>
      </c>
      <c r="AG92" s="47">
        <v>2166</v>
      </c>
      <c r="AH92" s="180">
        <v>-1</v>
      </c>
      <c r="AI92" s="47">
        <v>19770</v>
      </c>
      <c r="AJ92" s="47">
        <v>415516</v>
      </c>
      <c r="AK92" s="49">
        <v>8</v>
      </c>
      <c r="AL92" s="44"/>
    </row>
    <row r="93" spans="1:38">
      <c r="A93" s="44" t="s">
        <v>93</v>
      </c>
      <c r="B93" s="45">
        <v>46096</v>
      </c>
      <c r="C93" s="47">
        <v>83298</v>
      </c>
      <c r="D93" s="47">
        <v>78405</v>
      </c>
      <c r="E93" s="47">
        <v>89494</v>
      </c>
      <c r="F93" s="47">
        <v>83568</v>
      </c>
      <c r="G93" s="47">
        <v>89209</v>
      </c>
      <c r="H93" s="47">
        <v>88252</v>
      </c>
      <c r="I93" s="47">
        <v>2104</v>
      </c>
      <c r="J93" s="47">
        <v>2027</v>
      </c>
      <c r="K93" s="47">
        <v>2265</v>
      </c>
      <c r="L93" s="47">
        <v>2364</v>
      </c>
      <c r="M93" s="47">
        <v>2566</v>
      </c>
      <c r="N93" s="47">
        <v>2555</v>
      </c>
      <c r="O93" s="47">
        <v>88252</v>
      </c>
      <c r="P93" s="47">
        <v>2555</v>
      </c>
      <c r="Q93" s="47">
        <v>115163</v>
      </c>
      <c r="R93" s="47">
        <v>3666</v>
      </c>
      <c r="S93" s="180">
        <v>-0.23</v>
      </c>
      <c r="T93" s="180">
        <v>-0.3</v>
      </c>
      <c r="U93" s="47">
        <v>912088</v>
      </c>
      <c r="V93" s="47">
        <v>24779</v>
      </c>
      <c r="W93" s="47">
        <v>1164430</v>
      </c>
      <c r="X93" s="47">
        <v>36470</v>
      </c>
      <c r="Y93" s="180">
        <v>-0.22</v>
      </c>
      <c r="Z93" s="180">
        <v>-0.32</v>
      </c>
      <c r="AA93" s="47">
        <v>58432</v>
      </c>
      <c r="AB93" s="47">
        <v>4495</v>
      </c>
      <c r="AC93" s="47">
        <v>5007</v>
      </c>
      <c r="AD93" s="180">
        <v>-0.1</v>
      </c>
      <c r="AE93" s="47">
        <v>0</v>
      </c>
      <c r="AF93" s="47">
        <v>0</v>
      </c>
      <c r="AG93" s="47">
        <v>5007</v>
      </c>
      <c r="AH93" s="180">
        <v>-1</v>
      </c>
      <c r="AI93" s="47">
        <v>37238</v>
      </c>
      <c r="AJ93" s="47">
        <v>420011</v>
      </c>
      <c r="AK93" s="49">
        <v>8</v>
      </c>
      <c r="AL93" s="44"/>
    </row>
    <row r="94" spans="1:38">
      <c r="A94" s="44" t="s">
        <v>75</v>
      </c>
      <c r="B94" s="45">
        <v>46096</v>
      </c>
      <c r="C94" s="47">
        <v>33863</v>
      </c>
      <c r="D94" s="47">
        <v>39871</v>
      </c>
      <c r="E94" s="47">
        <v>52673</v>
      </c>
      <c r="F94" s="47">
        <v>53020</v>
      </c>
      <c r="G94" s="47">
        <v>52417</v>
      </c>
      <c r="H94" s="47">
        <v>51435</v>
      </c>
      <c r="I94" s="47">
        <v>1767</v>
      </c>
      <c r="J94" s="47">
        <v>2098</v>
      </c>
      <c r="K94" s="47">
        <v>2624</v>
      </c>
      <c r="L94" s="47">
        <v>2552</v>
      </c>
      <c r="M94" s="47">
        <v>2493</v>
      </c>
      <c r="N94" s="47">
        <v>2454</v>
      </c>
      <c r="O94" s="47">
        <v>51435</v>
      </c>
      <c r="P94" s="47">
        <v>2454</v>
      </c>
      <c r="Q94" s="47">
        <v>0</v>
      </c>
      <c r="R94" s="47">
        <v>0</v>
      </c>
      <c r="S94" s="181"/>
      <c r="T94" s="181"/>
      <c r="U94" s="47">
        <v>472127</v>
      </c>
      <c r="V94" s="47">
        <v>24032</v>
      </c>
      <c r="W94" s="47">
        <v>0</v>
      </c>
      <c r="X94" s="47">
        <v>0</v>
      </c>
      <c r="Y94" s="181"/>
      <c r="Z94" s="181"/>
      <c r="AA94" s="47">
        <v>44306</v>
      </c>
      <c r="AB94" s="47">
        <v>3408</v>
      </c>
      <c r="AC94" s="76"/>
      <c r="AD94" s="181"/>
      <c r="AE94" s="47">
        <v>0</v>
      </c>
      <c r="AF94" s="47">
        <v>0</v>
      </c>
      <c r="AG94" s="76"/>
      <c r="AH94" s="181"/>
      <c r="AI94" s="47">
        <v>22021</v>
      </c>
      <c r="AJ94" s="47">
        <v>221476</v>
      </c>
      <c r="AK94" s="49">
        <v>6</v>
      </c>
      <c r="AL94" s="44"/>
    </row>
    <row r="95" spans="1:38">
      <c r="A95" s="44" t="s">
        <v>503</v>
      </c>
      <c r="B95" s="45">
        <v>46096</v>
      </c>
      <c r="C95" s="47">
        <v>42997</v>
      </c>
      <c r="D95" s="47">
        <v>44989</v>
      </c>
      <c r="E95" s="47">
        <v>46406</v>
      </c>
      <c r="F95" s="47">
        <v>49275</v>
      </c>
      <c r="G95" s="47">
        <v>41908</v>
      </c>
      <c r="H95" s="47">
        <v>42593</v>
      </c>
      <c r="I95" s="47">
        <v>1914</v>
      </c>
      <c r="J95" s="47">
        <v>1987</v>
      </c>
      <c r="K95" s="47">
        <v>2058</v>
      </c>
      <c r="L95" s="47">
        <v>2181</v>
      </c>
      <c r="M95" s="47">
        <v>1882</v>
      </c>
      <c r="N95" s="47">
        <v>1888</v>
      </c>
      <c r="O95" s="47">
        <v>42593</v>
      </c>
      <c r="P95" s="47">
        <v>1888</v>
      </c>
      <c r="Q95" s="47">
        <v>36160</v>
      </c>
      <c r="R95" s="47">
        <v>1590</v>
      </c>
      <c r="S95" s="181">
        <v>0.18</v>
      </c>
      <c r="T95" s="181">
        <v>0.19</v>
      </c>
      <c r="U95" s="47">
        <v>527033</v>
      </c>
      <c r="V95" s="47">
        <v>23203</v>
      </c>
      <c r="W95" s="47">
        <v>425671</v>
      </c>
      <c r="X95" s="47">
        <v>20338</v>
      </c>
      <c r="Y95" s="181">
        <v>0.24</v>
      </c>
      <c r="Z95" s="181">
        <v>0.14000000000000001</v>
      </c>
      <c r="AA95" s="47">
        <v>27756</v>
      </c>
      <c r="AB95" s="47">
        <v>2135</v>
      </c>
      <c r="AC95" s="47">
        <v>1723</v>
      </c>
      <c r="AD95" s="180">
        <v>0.24</v>
      </c>
      <c r="AE95" s="47">
        <v>0</v>
      </c>
      <c r="AF95" s="47">
        <v>0</v>
      </c>
      <c r="AG95" s="47">
        <v>1723</v>
      </c>
      <c r="AH95" s="180">
        <v>-1</v>
      </c>
      <c r="AI95" s="47">
        <v>12691</v>
      </c>
      <c r="AJ95" s="47">
        <v>130089</v>
      </c>
      <c r="AK95" s="49">
        <v>6</v>
      </c>
      <c r="AL95" s="44"/>
    </row>
    <row r="96" spans="1:38">
      <c r="A96" s="44" t="s">
        <v>117</v>
      </c>
      <c r="B96" s="45">
        <v>46096</v>
      </c>
      <c r="C96" s="47">
        <v>48129</v>
      </c>
      <c r="D96" s="47">
        <v>45977</v>
      </c>
      <c r="E96" s="47">
        <v>46339</v>
      </c>
      <c r="F96" s="47">
        <v>61310</v>
      </c>
      <c r="G96" s="47">
        <v>63049</v>
      </c>
      <c r="H96" s="47">
        <v>64840</v>
      </c>
      <c r="I96" s="47">
        <v>1931</v>
      </c>
      <c r="J96" s="47">
        <v>1836</v>
      </c>
      <c r="K96" s="47">
        <v>1854</v>
      </c>
      <c r="L96" s="47">
        <v>2428</v>
      </c>
      <c r="M96" s="47">
        <v>2544</v>
      </c>
      <c r="N96" s="47">
        <v>2595</v>
      </c>
      <c r="O96" s="47">
        <v>64840</v>
      </c>
      <c r="P96" s="47">
        <v>2595</v>
      </c>
      <c r="Q96" s="47">
        <v>39378</v>
      </c>
      <c r="R96" s="47">
        <v>1875</v>
      </c>
      <c r="S96" s="180">
        <v>0.65</v>
      </c>
      <c r="T96" s="180">
        <v>0.38</v>
      </c>
      <c r="U96" s="47">
        <v>570911</v>
      </c>
      <c r="V96" s="47">
        <v>23138</v>
      </c>
      <c r="W96" s="47">
        <v>539809</v>
      </c>
      <c r="X96" s="47">
        <v>24179</v>
      </c>
      <c r="Y96" s="180">
        <v>0.06</v>
      </c>
      <c r="Z96" s="180">
        <v>-0.04</v>
      </c>
      <c r="AA96" s="47">
        <v>21743</v>
      </c>
      <c r="AB96" s="47">
        <v>1673</v>
      </c>
      <c r="AC96" s="47">
        <v>1958</v>
      </c>
      <c r="AD96" s="180">
        <v>-0.15</v>
      </c>
      <c r="AE96" s="47">
        <v>0</v>
      </c>
      <c r="AF96" s="47">
        <v>0</v>
      </c>
      <c r="AG96" s="47">
        <v>1958</v>
      </c>
      <c r="AH96" s="180">
        <v>-1</v>
      </c>
      <c r="AI96" s="47">
        <v>19233</v>
      </c>
      <c r="AJ96" s="47">
        <v>207204</v>
      </c>
      <c r="AK96" s="47">
        <v>11</v>
      </c>
      <c r="AL96" s="44"/>
    </row>
    <row r="97" spans="1:38">
      <c r="A97" s="44" t="s">
        <v>553</v>
      </c>
      <c r="B97" s="45">
        <v>46096</v>
      </c>
      <c r="C97" s="47">
        <v>46593</v>
      </c>
      <c r="D97" s="47">
        <v>47643</v>
      </c>
      <c r="E97" s="47">
        <v>44068</v>
      </c>
      <c r="F97" s="47">
        <v>41859</v>
      </c>
      <c r="G97" s="47">
        <v>50213</v>
      </c>
      <c r="H97" s="47">
        <v>43809</v>
      </c>
      <c r="I97" s="47">
        <v>2280</v>
      </c>
      <c r="J97" s="47">
        <v>2365</v>
      </c>
      <c r="K97" s="47">
        <v>2286</v>
      </c>
      <c r="L97" s="47">
        <v>2190</v>
      </c>
      <c r="M97" s="47">
        <v>2551</v>
      </c>
      <c r="N97" s="47">
        <v>2480</v>
      </c>
      <c r="O97" s="47">
        <v>43809</v>
      </c>
      <c r="P97" s="47">
        <v>2480</v>
      </c>
      <c r="Q97" s="47">
        <v>0</v>
      </c>
      <c r="R97" s="47">
        <v>0</v>
      </c>
      <c r="S97" s="180"/>
      <c r="T97" s="180"/>
      <c r="U97" s="47">
        <v>453261</v>
      </c>
      <c r="V97" s="47">
        <v>23107</v>
      </c>
      <c r="W97" s="47">
        <v>0</v>
      </c>
      <c r="X97" s="47">
        <v>0</v>
      </c>
      <c r="Y97" s="180"/>
      <c r="Z97" s="180"/>
      <c r="AA97" s="47">
        <v>18057</v>
      </c>
      <c r="AB97" s="47">
        <v>1389</v>
      </c>
      <c r="AC97" s="47">
        <v>470</v>
      </c>
      <c r="AD97" s="180">
        <v>1.96</v>
      </c>
      <c r="AE97" s="47">
        <v>0</v>
      </c>
      <c r="AF97" s="47">
        <v>0</v>
      </c>
      <c r="AG97" s="47">
        <v>470</v>
      </c>
      <c r="AH97" s="180">
        <v>-1</v>
      </c>
      <c r="AI97" s="47">
        <v>10524</v>
      </c>
      <c r="AJ97" s="47">
        <v>160333</v>
      </c>
      <c r="AK97" s="49">
        <v>8</v>
      </c>
      <c r="AL97" s="44"/>
    </row>
    <row r="98" spans="1:38">
      <c r="A98" s="44" t="s">
        <v>135</v>
      </c>
      <c r="B98" s="45">
        <v>46096</v>
      </c>
      <c r="C98" s="47">
        <v>82365</v>
      </c>
      <c r="D98" s="47">
        <v>79544</v>
      </c>
      <c r="E98" s="47">
        <v>78411</v>
      </c>
      <c r="F98" s="47">
        <v>84097</v>
      </c>
      <c r="G98" s="47">
        <v>86855</v>
      </c>
      <c r="H98" s="47">
        <v>90005</v>
      </c>
      <c r="I98" s="47">
        <v>2057</v>
      </c>
      <c r="J98" s="47">
        <v>2016</v>
      </c>
      <c r="K98" s="47">
        <v>1983</v>
      </c>
      <c r="L98" s="47">
        <v>2079</v>
      </c>
      <c r="M98" s="47">
        <v>2170</v>
      </c>
      <c r="N98" s="47">
        <v>2199</v>
      </c>
      <c r="O98" s="47">
        <v>90005</v>
      </c>
      <c r="P98" s="47">
        <v>2199</v>
      </c>
      <c r="Q98" s="47">
        <v>72587</v>
      </c>
      <c r="R98" s="47">
        <v>1859</v>
      </c>
      <c r="S98" s="180">
        <v>0.24</v>
      </c>
      <c r="T98" s="180">
        <v>0.18</v>
      </c>
      <c r="U98" s="47">
        <v>845968</v>
      </c>
      <c r="V98" s="47">
        <v>21554</v>
      </c>
      <c r="W98" s="47">
        <v>813287</v>
      </c>
      <c r="X98" s="47">
        <v>20952</v>
      </c>
      <c r="Y98" s="180">
        <v>0.04</v>
      </c>
      <c r="Z98" s="180">
        <v>0.03</v>
      </c>
      <c r="AA98" s="47">
        <v>28019</v>
      </c>
      <c r="AB98" s="47">
        <v>2155</v>
      </c>
      <c r="AC98" s="47">
        <v>1806</v>
      </c>
      <c r="AD98" s="180">
        <v>0.19</v>
      </c>
      <c r="AE98" s="47">
        <v>0</v>
      </c>
      <c r="AF98" s="47">
        <v>0</v>
      </c>
      <c r="AG98" s="47">
        <v>1806</v>
      </c>
      <c r="AH98" s="180">
        <v>-1</v>
      </c>
      <c r="AI98" s="47">
        <v>13681</v>
      </c>
      <c r="AJ98" s="47">
        <v>301293</v>
      </c>
      <c r="AK98" s="49">
        <v>6</v>
      </c>
      <c r="AL98" s="44"/>
    </row>
    <row r="99" spans="1:38">
      <c r="A99" s="44" t="s">
        <v>544</v>
      </c>
      <c r="B99" s="45">
        <v>46096</v>
      </c>
      <c r="C99" s="47">
        <v>37775</v>
      </c>
      <c r="D99" s="47">
        <v>40060</v>
      </c>
      <c r="E99" s="47">
        <v>38509</v>
      </c>
      <c r="F99" s="47">
        <v>36934</v>
      </c>
      <c r="G99" s="47">
        <v>40281</v>
      </c>
      <c r="H99" s="47">
        <v>43494</v>
      </c>
      <c r="I99" s="47">
        <v>1777</v>
      </c>
      <c r="J99" s="47">
        <v>1872</v>
      </c>
      <c r="K99" s="47">
        <v>1853</v>
      </c>
      <c r="L99" s="47">
        <v>1747</v>
      </c>
      <c r="M99" s="47">
        <v>1954</v>
      </c>
      <c r="N99" s="47">
        <v>2080</v>
      </c>
      <c r="O99" s="47">
        <v>43494</v>
      </c>
      <c r="P99" s="47">
        <v>2080</v>
      </c>
      <c r="Q99" s="47">
        <v>12811</v>
      </c>
      <c r="R99" s="47">
        <v>523</v>
      </c>
      <c r="S99" s="180">
        <v>2.4</v>
      </c>
      <c r="T99" s="180">
        <v>2.98</v>
      </c>
      <c r="U99" s="47">
        <v>406522</v>
      </c>
      <c r="V99" s="47">
        <v>20548</v>
      </c>
      <c r="W99" s="47">
        <v>58342</v>
      </c>
      <c r="X99" s="47">
        <v>2378</v>
      </c>
      <c r="Y99" s="180">
        <v>5.97</v>
      </c>
      <c r="Z99" s="180">
        <v>7.64</v>
      </c>
      <c r="AA99" s="47">
        <v>19871</v>
      </c>
      <c r="AB99" s="47">
        <v>1529</v>
      </c>
      <c r="AC99" s="47">
        <v>583</v>
      </c>
      <c r="AD99" s="180">
        <v>1.62</v>
      </c>
      <c r="AE99" s="47">
        <v>0</v>
      </c>
      <c r="AF99" s="47">
        <v>0</v>
      </c>
      <c r="AG99" s="47">
        <v>583</v>
      </c>
      <c r="AH99" s="180">
        <v>-1</v>
      </c>
      <c r="AI99" s="47">
        <v>11017</v>
      </c>
      <c r="AJ99" s="47">
        <v>117908</v>
      </c>
      <c r="AK99" s="49">
        <v>7</v>
      </c>
      <c r="AL99" s="44"/>
    </row>
    <row r="100" spans="1:38">
      <c r="A100" s="44" t="s">
        <v>179</v>
      </c>
      <c r="B100" s="45">
        <v>46096</v>
      </c>
      <c r="C100" s="47">
        <v>89208</v>
      </c>
      <c r="D100" s="47">
        <v>79066</v>
      </c>
      <c r="E100" s="47">
        <v>77003</v>
      </c>
      <c r="F100" s="47">
        <v>78344</v>
      </c>
      <c r="G100" s="47">
        <v>83173</v>
      </c>
      <c r="H100" s="47">
        <v>91551</v>
      </c>
      <c r="I100" s="47">
        <v>1962</v>
      </c>
      <c r="J100" s="47">
        <v>1758</v>
      </c>
      <c r="K100" s="47">
        <v>1702</v>
      </c>
      <c r="L100" s="47">
        <v>1754</v>
      </c>
      <c r="M100" s="47">
        <v>1838</v>
      </c>
      <c r="N100" s="47">
        <v>1974</v>
      </c>
      <c r="O100" s="47">
        <v>91551</v>
      </c>
      <c r="P100" s="47">
        <v>1974</v>
      </c>
      <c r="Q100" s="47">
        <v>60475</v>
      </c>
      <c r="R100" s="47">
        <v>1315</v>
      </c>
      <c r="S100" s="181">
        <v>0.51</v>
      </c>
      <c r="T100" s="181">
        <v>0.5</v>
      </c>
      <c r="U100" s="47">
        <v>912257</v>
      </c>
      <c r="V100" s="47">
        <v>20151</v>
      </c>
      <c r="W100" s="47">
        <v>561524</v>
      </c>
      <c r="X100" s="47">
        <v>12820</v>
      </c>
      <c r="Y100" s="181">
        <v>0.62</v>
      </c>
      <c r="Z100" s="181">
        <v>0.56999999999999995</v>
      </c>
      <c r="AA100" s="47">
        <v>23111</v>
      </c>
      <c r="AB100" s="47">
        <v>1778</v>
      </c>
      <c r="AC100" s="76">
        <v>1190</v>
      </c>
      <c r="AD100" s="181">
        <v>0.49</v>
      </c>
      <c r="AE100" s="47">
        <v>0</v>
      </c>
      <c r="AF100" s="47">
        <v>0</v>
      </c>
      <c r="AG100" s="76">
        <v>1190</v>
      </c>
      <c r="AH100" s="181">
        <v>-1</v>
      </c>
      <c r="AI100" s="47">
        <v>11589</v>
      </c>
      <c r="AJ100" s="47">
        <v>316044</v>
      </c>
      <c r="AK100" s="49">
        <v>7</v>
      </c>
      <c r="AL100" s="44"/>
    </row>
    <row r="101" spans="1:38">
      <c r="A101" s="44" t="s">
        <v>506</v>
      </c>
      <c r="B101" s="45">
        <v>46096</v>
      </c>
      <c r="C101" s="47">
        <v>89123</v>
      </c>
      <c r="D101" s="47">
        <v>89405</v>
      </c>
      <c r="E101" s="47">
        <v>97001</v>
      </c>
      <c r="F101" s="47">
        <v>103773</v>
      </c>
      <c r="G101" s="47">
        <v>105761</v>
      </c>
      <c r="H101" s="47">
        <v>104142</v>
      </c>
      <c r="I101" s="47">
        <v>1759</v>
      </c>
      <c r="J101" s="47">
        <v>1777</v>
      </c>
      <c r="K101" s="47">
        <v>1899</v>
      </c>
      <c r="L101" s="47">
        <v>1975</v>
      </c>
      <c r="M101" s="47">
        <v>2050</v>
      </c>
      <c r="N101" s="47">
        <v>1902</v>
      </c>
      <c r="O101" s="47">
        <v>104142</v>
      </c>
      <c r="P101" s="47">
        <v>1902</v>
      </c>
      <c r="Q101" s="47">
        <v>223834</v>
      </c>
      <c r="R101" s="47">
        <v>2716</v>
      </c>
      <c r="S101" s="180">
        <v>-0.53</v>
      </c>
      <c r="T101" s="180">
        <v>-0.3</v>
      </c>
      <c r="U101" s="47">
        <v>1043327</v>
      </c>
      <c r="V101" s="47">
        <v>20071</v>
      </c>
      <c r="W101" s="47">
        <v>2314970</v>
      </c>
      <c r="X101" s="47">
        <v>27880</v>
      </c>
      <c r="Y101" s="180">
        <v>-0.55000000000000004</v>
      </c>
      <c r="Z101" s="180">
        <v>-0.28000000000000003</v>
      </c>
      <c r="AA101" s="47">
        <v>26943</v>
      </c>
      <c r="AB101" s="47">
        <v>2073</v>
      </c>
      <c r="AC101" s="47">
        <v>2794</v>
      </c>
      <c r="AD101" s="180">
        <v>-0.26</v>
      </c>
      <c r="AE101" s="47">
        <v>0</v>
      </c>
      <c r="AF101" s="47">
        <v>0</v>
      </c>
      <c r="AG101" s="47">
        <v>2794</v>
      </c>
      <c r="AH101" s="180">
        <v>-1</v>
      </c>
      <c r="AI101" s="47">
        <v>10992</v>
      </c>
      <c r="AJ101" s="47">
        <v>401684</v>
      </c>
      <c r="AK101" s="49">
        <v>5</v>
      </c>
      <c r="AL101" s="44"/>
    </row>
    <row r="102" spans="1:38">
      <c r="A102" s="44" t="s">
        <v>144</v>
      </c>
      <c r="B102" s="45">
        <v>46096</v>
      </c>
      <c r="C102" s="47">
        <v>50714</v>
      </c>
      <c r="D102" s="47">
        <v>49914</v>
      </c>
      <c r="E102" s="47">
        <v>45945</v>
      </c>
      <c r="F102" s="47">
        <v>44658</v>
      </c>
      <c r="G102" s="47">
        <v>44525</v>
      </c>
      <c r="H102" s="47">
        <v>45643</v>
      </c>
      <c r="I102" s="47">
        <v>1914</v>
      </c>
      <c r="J102" s="47">
        <v>1818</v>
      </c>
      <c r="K102" s="47">
        <v>1741</v>
      </c>
      <c r="L102" s="47">
        <v>1678</v>
      </c>
      <c r="M102" s="47">
        <v>1715</v>
      </c>
      <c r="N102" s="47">
        <v>1877</v>
      </c>
      <c r="O102" s="47">
        <v>45643</v>
      </c>
      <c r="P102" s="47">
        <v>1877</v>
      </c>
      <c r="Q102" s="47">
        <v>0</v>
      </c>
      <c r="R102" s="47">
        <v>0</v>
      </c>
      <c r="S102" s="180"/>
      <c r="T102" s="180"/>
      <c r="U102" s="47">
        <v>524998</v>
      </c>
      <c r="V102" s="47">
        <v>19931</v>
      </c>
      <c r="W102" s="47">
        <v>0</v>
      </c>
      <c r="X102" s="47">
        <v>0</v>
      </c>
      <c r="Y102" s="180"/>
      <c r="Z102" s="180"/>
      <c r="AA102" s="47">
        <v>26608</v>
      </c>
      <c r="AB102" s="47">
        <v>2047</v>
      </c>
      <c r="AC102" s="47"/>
      <c r="AD102" s="180"/>
      <c r="AE102" s="47">
        <v>0</v>
      </c>
      <c r="AF102" s="47">
        <v>0</v>
      </c>
      <c r="AG102" s="47"/>
      <c r="AH102" s="180"/>
      <c r="AI102" s="47">
        <v>19173</v>
      </c>
      <c r="AJ102" s="47">
        <v>244508</v>
      </c>
      <c r="AK102" s="49">
        <v>9</v>
      </c>
      <c r="AL102" s="44"/>
    </row>
    <row r="103" spans="1:38">
      <c r="A103" s="44" t="s">
        <v>153</v>
      </c>
      <c r="B103" s="45">
        <v>46096</v>
      </c>
      <c r="C103" s="47">
        <v>41884</v>
      </c>
      <c r="D103" s="47">
        <v>48552</v>
      </c>
      <c r="E103" s="47">
        <v>53528</v>
      </c>
      <c r="F103" s="47">
        <v>51573</v>
      </c>
      <c r="G103" s="47">
        <v>48644</v>
      </c>
      <c r="H103" s="47">
        <v>53164</v>
      </c>
      <c r="I103" s="47">
        <v>1523</v>
      </c>
      <c r="J103" s="47">
        <v>1719</v>
      </c>
      <c r="K103" s="47">
        <v>1839</v>
      </c>
      <c r="L103" s="47">
        <v>1825</v>
      </c>
      <c r="M103" s="47">
        <v>1757</v>
      </c>
      <c r="N103" s="47">
        <v>1870</v>
      </c>
      <c r="O103" s="47">
        <v>53164</v>
      </c>
      <c r="P103" s="47">
        <v>1870</v>
      </c>
      <c r="Q103" s="47">
        <v>43628</v>
      </c>
      <c r="R103" s="47">
        <v>1519</v>
      </c>
      <c r="S103" s="180">
        <v>0.22</v>
      </c>
      <c r="T103" s="180">
        <v>0.23</v>
      </c>
      <c r="U103" s="47">
        <v>541025</v>
      </c>
      <c r="V103" s="47">
        <v>19152</v>
      </c>
      <c r="W103" s="47">
        <v>534774</v>
      </c>
      <c r="X103" s="47">
        <v>18507</v>
      </c>
      <c r="Y103" s="180">
        <v>0.01</v>
      </c>
      <c r="Z103" s="180">
        <v>0.03</v>
      </c>
      <c r="AA103" s="47">
        <v>25482</v>
      </c>
      <c r="AB103" s="47">
        <v>1960</v>
      </c>
      <c r="AC103" s="47">
        <v>1708</v>
      </c>
      <c r="AD103" s="180">
        <v>0.15</v>
      </c>
      <c r="AE103" s="47">
        <v>0</v>
      </c>
      <c r="AF103" s="47">
        <v>0</v>
      </c>
      <c r="AG103" s="47">
        <v>1708</v>
      </c>
      <c r="AH103" s="180">
        <v>-1</v>
      </c>
      <c r="AI103" s="47">
        <v>38210</v>
      </c>
      <c r="AJ103" s="47">
        <v>256012</v>
      </c>
      <c r="AK103" s="49">
        <v>19</v>
      </c>
      <c r="AL103" s="44"/>
    </row>
    <row r="104" spans="1:38">
      <c r="A104" s="44" t="s">
        <v>79</v>
      </c>
      <c r="B104" s="45">
        <v>46096</v>
      </c>
      <c r="C104" s="47">
        <v>31717</v>
      </c>
      <c r="D104" s="47">
        <v>32529</v>
      </c>
      <c r="E104" s="47">
        <v>33680</v>
      </c>
      <c r="F104" s="47">
        <v>37880</v>
      </c>
      <c r="G104" s="47">
        <v>41848</v>
      </c>
      <c r="H104" s="47">
        <v>41886</v>
      </c>
      <c r="I104" s="47">
        <v>1528</v>
      </c>
      <c r="J104" s="47">
        <v>1553</v>
      </c>
      <c r="K104" s="47">
        <v>1624</v>
      </c>
      <c r="L104" s="47">
        <v>1844</v>
      </c>
      <c r="M104" s="47">
        <v>2080</v>
      </c>
      <c r="N104" s="47">
        <v>2125</v>
      </c>
      <c r="O104" s="47">
        <v>41886</v>
      </c>
      <c r="P104" s="47">
        <v>2125</v>
      </c>
      <c r="Q104" s="47">
        <v>37289</v>
      </c>
      <c r="R104" s="47">
        <v>1844</v>
      </c>
      <c r="S104" s="180">
        <v>0.12</v>
      </c>
      <c r="T104" s="180">
        <v>0.15</v>
      </c>
      <c r="U104" s="47">
        <v>396006</v>
      </c>
      <c r="V104" s="47">
        <v>19097</v>
      </c>
      <c r="W104" s="47">
        <v>334567</v>
      </c>
      <c r="X104" s="47">
        <v>16978</v>
      </c>
      <c r="Y104" s="180">
        <v>0.18</v>
      </c>
      <c r="Z104" s="180">
        <v>0.12</v>
      </c>
      <c r="AA104" s="47">
        <v>30433</v>
      </c>
      <c r="AB104" s="47">
        <v>2341</v>
      </c>
      <c r="AC104" s="47">
        <v>2614</v>
      </c>
      <c r="AD104" s="180">
        <v>-0.1</v>
      </c>
      <c r="AE104" s="47">
        <v>0</v>
      </c>
      <c r="AF104" s="49">
        <v>0</v>
      </c>
      <c r="AG104" s="47">
        <v>2614</v>
      </c>
      <c r="AH104" s="180">
        <v>-1</v>
      </c>
      <c r="AI104" s="47">
        <v>24296</v>
      </c>
      <c r="AJ104" s="47">
        <v>224885</v>
      </c>
      <c r="AK104" s="49">
        <v>10</v>
      </c>
      <c r="AL104" s="44"/>
    </row>
    <row r="105" spans="1:38">
      <c r="A105" s="44" t="s">
        <v>83</v>
      </c>
      <c r="B105" s="45">
        <v>46096</v>
      </c>
      <c r="C105" s="47">
        <v>46609</v>
      </c>
      <c r="D105" s="47">
        <v>42069</v>
      </c>
      <c r="E105" s="47">
        <v>29115</v>
      </c>
      <c r="F105" s="47">
        <v>23200</v>
      </c>
      <c r="G105" s="47">
        <v>28192</v>
      </c>
      <c r="H105" s="47">
        <v>12764</v>
      </c>
      <c r="I105" s="47">
        <v>1653</v>
      </c>
      <c r="J105" s="47">
        <v>1483</v>
      </c>
      <c r="K105" s="47">
        <v>1029</v>
      </c>
      <c r="L105" s="47">
        <v>836</v>
      </c>
      <c r="M105" s="47">
        <v>857</v>
      </c>
      <c r="N105" s="47">
        <v>453</v>
      </c>
      <c r="O105" s="47">
        <v>12764</v>
      </c>
      <c r="P105" s="47">
        <v>453</v>
      </c>
      <c r="Q105" s="47">
        <v>30397</v>
      </c>
      <c r="R105" s="47">
        <v>963</v>
      </c>
      <c r="S105" s="180">
        <v>-0.57999999999999996</v>
      </c>
      <c r="T105" s="180">
        <v>-0.53</v>
      </c>
      <c r="U105" s="47">
        <v>561685</v>
      </c>
      <c r="V105" s="47">
        <v>18678</v>
      </c>
      <c r="W105" s="47">
        <v>437024</v>
      </c>
      <c r="X105" s="47">
        <v>13742</v>
      </c>
      <c r="Y105" s="180">
        <v>0.28999999999999998</v>
      </c>
      <c r="Z105" s="180">
        <v>0.36</v>
      </c>
      <c r="AA105" s="47">
        <v>28153</v>
      </c>
      <c r="AB105" s="47">
        <v>2166</v>
      </c>
      <c r="AC105" s="47">
        <v>1371</v>
      </c>
      <c r="AD105" s="180">
        <v>0.57999999999999996</v>
      </c>
      <c r="AE105" s="47">
        <v>0</v>
      </c>
      <c r="AF105" s="47">
        <v>0</v>
      </c>
      <c r="AG105" s="47">
        <v>1371</v>
      </c>
      <c r="AH105" s="180">
        <v>-1</v>
      </c>
      <c r="AI105" s="47">
        <v>4690</v>
      </c>
      <c r="AJ105" s="47">
        <v>54379</v>
      </c>
      <c r="AK105" s="49">
        <v>2</v>
      </c>
      <c r="AL105" s="44"/>
    </row>
    <row r="106" spans="1:38">
      <c r="A106" s="44" t="s">
        <v>82</v>
      </c>
      <c r="B106" s="45">
        <v>46096</v>
      </c>
      <c r="C106" s="47">
        <v>62607</v>
      </c>
      <c r="D106" s="47">
        <v>72736</v>
      </c>
      <c r="E106" s="47">
        <v>71307</v>
      </c>
      <c r="F106" s="47">
        <v>71354</v>
      </c>
      <c r="G106" s="47">
        <v>58090</v>
      </c>
      <c r="H106" s="47">
        <v>46402</v>
      </c>
      <c r="I106" s="47">
        <v>1716</v>
      </c>
      <c r="J106" s="47">
        <v>1864</v>
      </c>
      <c r="K106" s="47">
        <v>1858</v>
      </c>
      <c r="L106" s="47">
        <v>1836</v>
      </c>
      <c r="M106" s="47">
        <v>1528</v>
      </c>
      <c r="N106" s="47">
        <v>1094</v>
      </c>
      <c r="O106" s="47">
        <v>46402</v>
      </c>
      <c r="P106" s="47">
        <v>1094</v>
      </c>
      <c r="Q106" s="47">
        <v>81530</v>
      </c>
      <c r="R106" s="47">
        <v>1897</v>
      </c>
      <c r="S106" s="180">
        <v>-0.43</v>
      </c>
      <c r="T106" s="180">
        <v>-0.42</v>
      </c>
      <c r="U106" s="47">
        <v>709250</v>
      </c>
      <c r="V106" s="47">
        <v>18664</v>
      </c>
      <c r="W106" s="47">
        <v>1305027</v>
      </c>
      <c r="X106" s="47">
        <v>30469</v>
      </c>
      <c r="Y106" s="180">
        <v>-0.46</v>
      </c>
      <c r="Z106" s="180">
        <v>-0.39</v>
      </c>
      <c r="AA106" s="47">
        <v>21956</v>
      </c>
      <c r="AB106" s="47">
        <v>1689</v>
      </c>
      <c r="AC106" s="47">
        <v>2053</v>
      </c>
      <c r="AD106" s="180">
        <v>-0.18</v>
      </c>
      <c r="AE106" s="47">
        <v>0</v>
      </c>
      <c r="AF106" s="49">
        <v>0</v>
      </c>
      <c r="AG106" s="47">
        <v>2053</v>
      </c>
      <c r="AH106" s="180">
        <v>-1</v>
      </c>
      <c r="AI106" s="47">
        <v>14012</v>
      </c>
      <c r="AJ106" s="47">
        <v>372436</v>
      </c>
      <c r="AK106" s="49">
        <v>8</v>
      </c>
      <c r="AL106" s="44"/>
    </row>
    <row r="107" spans="1:38">
      <c r="A107" s="44" t="s">
        <v>202</v>
      </c>
      <c r="B107" s="45">
        <v>46096</v>
      </c>
      <c r="C107" s="47">
        <v>76091</v>
      </c>
      <c r="D107" s="47">
        <v>72795</v>
      </c>
      <c r="E107" s="47">
        <v>72650</v>
      </c>
      <c r="F107" s="47">
        <v>70531</v>
      </c>
      <c r="G107" s="47">
        <v>79456</v>
      </c>
      <c r="H107" s="47">
        <v>77902</v>
      </c>
      <c r="I107" s="47">
        <v>1730</v>
      </c>
      <c r="J107" s="47">
        <v>1648</v>
      </c>
      <c r="K107" s="47">
        <v>1624</v>
      </c>
      <c r="L107" s="47">
        <v>1581</v>
      </c>
      <c r="M107" s="47">
        <v>1746</v>
      </c>
      <c r="N107" s="47">
        <v>1700</v>
      </c>
      <c r="O107" s="47">
        <v>77902</v>
      </c>
      <c r="P107" s="47">
        <v>1700</v>
      </c>
      <c r="Q107" s="47">
        <v>74888</v>
      </c>
      <c r="R107" s="47">
        <v>1720</v>
      </c>
      <c r="S107" s="180">
        <v>0.04</v>
      </c>
      <c r="T107" s="180">
        <v>-0.01</v>
      </c>
      <c r="U107" s="47">
        <v>826919</v>
      </c>
      <c r="V107" s="47">
        <v>18547</v>
      </c>
      <c r="W107" s="47">
        <v>846152</v>
      </c>
      <c r="X107" s="47">
        <v>18783</v>
      </c>
      <c r="Y107" s="180">
        <v>-0.02</v>
      </c>
      <c r="Z107" s="180">
        <v>-0.01</v>
      </c>
      <c r="AA107" s="47">
        <v>7005</v>
      </c>
      <c r="AB107" s="47">
        <v>539</v>
      </c>
      <c r="AC107" s="47">
        <v>1752</v>
      </c>
      <c r="AD107" s="180">
        <v>-0.69</v>
      </c>
      <c r="AE107" s="47">
        <v>0</v>
      </c>
      <c r="AF107" s="49">
        <v>0</v>
      </c>
      <c r="AG107" s="47">
        <v>1752</v>
      </c>
      <c r="AH107" s="180">
        <v>-1</v>
      </c>
      <c r="AI107" s="47">
        <v>10303</v>
      </c>
      <c r="AJ107" s="47">
        <v>309890</v>
      </c>
      <c r="AK107" s="49">
        <v>19</v>
      </c>
      <c r="AL107" s="44"/>
    </row>
    <row r="108" spans="1:38">
      <c r="A108" s="44" t="s">
        <v>563</v>
      </c>
      <c r="B108" s="45">
        <v>46096</v>
      </c>
      <c r="C108" s="47">
        <v>64157</v>
      </c>
      <c r="D108" s="47">
        <v>52207</v>
      </c>
      <c r="E108" s="47">
        <v>55428</v>
      </c>
      <c r="F108" s="47">
        <v>51550</v>
      </c>
      <c r="G108" s="47">
        <v>38781</v>
      </c>
      <c r="H108" s="47">
        <v>36515</v>
      </c>
      <c r="I108" s="47">
        <v>1785</v>
      </c>
      <c r="J108" s="47">
        <v>1451</v>
      </c>
      <c r="K108" s="47">
        <v>1548</v>
      </c>
      <c r="L108" s="47">
        <v>1422</v>
      </c>
      <c r="M108" s="47">
        <v>1084</v>
      </c>
      <c r="N108" s="47">
        <v>1018</v>
      </c>
      <c r="O108" s="47">
        <v>36515</v>
      </c>
      <c r="P108" s="47">
        <v>1018</v>
      </c>
      <c r="Q108" s="47">
        <v>23038</v>
      </c>
      <c r="R108" s="47">
        <v>687</v>
      </c>
      <c r="S108" s="180">
        <v>0.57999999999999996</v>
      </c>
      <c r="T108" s="180">
        <v>0.48</v>
      </c>
      <c r="U108" s="47">
        <v>646137</v>
      </c>
      <c r="V108" s="47">
        <v>18526</v>
      </c>
      <c r="W108" s="47">
        <v>55956</v>
      </c>
      <c r="X108" s="47">
        <v>1706</v>
      </c>
      <c r="Y108" s="180">
        <v>10.55</v>
      </c>
      <c r="Z108" s="180">
        <v>9.86</v>
      </c>
      <c r="AA108" s="47">
        <v>0</v>
      </c>
      <c r="AB108" s="47">
        <v>0</v>
      </c>
      <c r="AC108" s="47">
        <v>2175</v>
      </c>
      <c r="AD108" s="180">
        <v>-1</v>
      </c>
      <c r="AE108" s="47">
        <v>0</v>
      </c>
      <c r="AF108" s="47">
        <v>0</v>
      </c>
      <c r="AG108" s="47">
        <v>2175</v>
      </c>
      <c r="AH108" s="180">
        <v>-1</v>
      </c>
      <c r="AI108" s="47">
        <v>40188</v>
      </c>
      <c r="AJ108" s="47">
        <v>731782</v>
      </c>
      <c r="AK108" s="47">
        <v>10448880</v>
      </c>
      <c r="AL108" s="44"/>
    </row>
    <row r="109" spans="1:38">
      <c r="A109" s="44" t="s">
        <v>200</v>
      </c>
      <c r="B109" s="45">
        <v>46096</v>
      </c>
      <c r="C109" s="47">
        <v>73998</v>
      </c>
      <c r="D109" s="47">
        <v>64347</v>
      </c>
      <c r="E109" s="47">
        <v>72679</v>
      </c>
      <c r="F109" s="47">
        <v>82012</v>
      </c>
      <c r="G109" s="47">
        <v>62242</v>
      </c>
      <c r="H109" s="47">
        <v>58325</v>
      </c>
      <c r="I109" s="47">
        <v>1604</v>
      </c>
      <c r="J109" s="47">
        <v>1372</v>
      </c>
      <c r="K109" s="47">
        <v>1533</v>
      </c>
      <c r="L109" s="47">
        <v>1939</v>
      </c>
      <c r="M109" s="47">
        <v>1269</v>
      </c>
      <c r="N109" s="47">
        <v>1232</v>
      </c>
      <c r="O109" s="47">
        <v>58325</v>
      </c>
      <c r="P109" s="47">
        <v>1232</v>
      </c>
      <c r="Q109" s="47">
        <v>65378</v>
      </c>
      <c r="R109" s="47">
        <v>1460</v>
      </c>
      <c r="S109" s="180">
        <v>-0.11</v>
      </c>
      <c r="T109" s="180">
        <v>-0.16</v>
      </c>
      <c r="U109" s="47">
        <v>828146</v>
      </c>
      <c r="V109" s="47">
        <v>17728</v>
      </c>
      <c r="W109" s="47">
        <v>818790</v>
      </c>
      <c r="X109" s="47">
        <v>18479</v>
      </c>
      <c r="Y109" s="180">
        <v>0.01</v>
      </c>
      <c r="Z109" s="180">
        <v>-0.04</v>
      </c>
      <c r="AA109" s="47">
        <v>20100</v>
      </c>
      <c r="AB109" s="47">
        <v>1546</v>
      </c>
      <c r="AC109" s="47">
        <v>1482</v>
      </c>
      <c r="AD109" s="180">
        <v>0.04</v>
      </c>
      <c r="AE109" s="47">
        <v>0</v>
      </c>
      <c r="AF109" s="47">
        <v>0</v>
      </c>
      <c r="AG109" s="47">
        <v>1482</v>
      </c>
      <c r="AH109" s="180">
        <v>-1</v>
      </c>
      <c r="AI109" s="47">
        <v>29889</v>
      </c>
      <c r="AJ109" s="47">
        <v>717354</v>
      </c>
      <c r="AK109" s="49">
        <v>19</v>
      </c>
      <c r="AL109" s="44"/>
    </row>
    <row r="110" spans="1:38">
      <c r="A110" s="44" t="s">
        <v>51</v>
      </c>
      <c r="B110" s="45">
        <v>46096</v>
      </c>
      <c r="C110" s="47">
        <v>58639</v>
      </c>
      <c r="D110" s="47">
        <v>50731</v>
      </c>
      <c r="E110" s="47">
        <v>55512</v>
      </c>
      <c r="F110" s="47">
        <v>55536</v>
      </c>
      <c r="G110" s="47">
        <v>46514</v>
      </c>
      <c r="H110" s="47">
        <v>96016</v>
      </c>
      <c r="I110" s="47">
        <v>1721</v>
      </c>
      <c r="J110" s="47">
        <v>1513</v>
      </c>
      <c r="K110" s="47">
        <v>1232</v>
      </c>
      <c r="L110" s="47">
        <v>1339</v>
      </c>
      <c r="M110" s="47">
        <v>1420</v>
      </c>
      <c r="N110" s="47">
        <v>3297</v>
      </c>
      <c r="O110" s="47">
        <v>96016</v>
      </c>
      <c r="P110" s="47">
        <v>3297</v>
      </c>
      <c r="Q110" s="47">
        <v>189463</v>
      </c>
      <c r="R110" s="47">
        <v>6082</v>
      </c>
      <c r="S110" s="181">
        <v>-0.49</v>
      </c>
      <c r="T110" s="181">
        <v>-0.46</v>
      </c>
      <c r="U110" s="47">
        <v>622162</v>
      </c>
      <c r="V110" s="47">
        <v>17613</v>
      </c>
      <c r="W110" s="47">
        <v>902605</v>
      </c>
      <c r="X110" s="47">
        <v>27162</v>
      </c>
      <c r="Y110" s="181">
        <v>-0.31</v>
      </c>
      <c r="Z110" s="181">
        <v>-0.35</v>
      </c>
      <c r="AA110" s="47">
        <v>41300</v>
      </c>
      <c r="AB110" s="47">
        <v>3177</v>
      </c>
      <c r="AC110" s="76">
        <v>1982</v>
      </c>
      <c r="AD110" s="181">
        <v>0.6</v>
      </c>
      <c r="AE110" s="47">
        <v>0</v>
      </c>
      <c r="AF110" s="47">
        <v>0</v>
      </c>
      <c r="AG110" s="76">
        <v>1982</v>
      </c>
      <c r="AH110" s="181">
        <v>-1</v>
      </c>
      <c r="AI110" s="47">
        <v>23301</v>
      </c>
      <c r="AJ110" s="47">
        <v>591910</v>
      </c>
      <c r="AK110" s="49">
        <v>7</v>
      </c>
      <c r="AL110" s="44"/>
    </row>
    <row r="111" spans="1:38">
      <c r="A111" s="44" t="s">
        <v>267</v>
      </c>
      <c r="B111" s="45">
        <v>46096</v>
      </c>
      <c r="C111" s="47">
        <v>40153</v>
      </c>
      <c r="D111" s="47">
        <v>41321</v>
      </c>
      <c r="E111" s="47">
        <v>39710</v>
      </c>
      <c r="F111" s="47">
        <v>47230</v>
      </c>
      <c r="G111" s="47">
        <v>45244</v>
      </c>
      <c r="H111" s="47">
        <v>48733</v>
      </c>
      <c r="I111" s="47">
        <v>1466</v>
      </c>
      <c r="J111" s="47">
        <v>1443</v>
      </c>
      <c r="K111" s="47">
        <v>1453</v>
      </c>
      <c r="L111" s="47">
        <v>1601</v>
      </c>
      <c r="M111" s="47">
        <v>1558</v>
      </c>
      <c r="N111" s="47">
        <v>1681</v>
      </c>
      <c r="O111" s="47">
        <v>48733</v>
      </c>
      <c r="P111" s="47">
        <v>1681</v>
      </c>
      <c r="Q111" s="47">
        <v>45215</v>
      </c>
      <c r="R111" s="47">
        <v>1869</v>
      </c>
      <c r="S111" s="181">
        <v>0.08</v>
      </c>
      <c r="T111" s="181">
        <v>-0.1</v>
      </c>
      <c r="U111" s="47">
        <v>473382</v>
      </c>
      <c r="V111" s="47">
        <v>17207</v>
      </c>
      <c r="W111" s="47">
        <v>517594</v>
      </c>
      <c r="X111" s="47">
        <v>20955</v>
      </c>
      <c r="Y111" s="181">
        <v>-0.09</v>
      </c>
      <c r="Z111" s="181">
        <v>-0.18</v>
      </c>
      <c r="AA111" s="47">
        <v>8352</v>
      </c>
      <c r="AB111" s="47">
        <v>642</v>
      </c>
      <c r="AC111" s="47">
        <v>1743</v>
      </c>
      <c r="AD111" s="180">
        <v>-0.63</v>
      </c>
      <c r="AE111" s="47">
        <v>0</v>
      </c>
      <c r="AF111" s="47">
        <v>0</v>
      </c>
      <c r="AG111" s="47">
        <v>1743</v>
      </c>
      <c r="AH111" s="180">
        <v>-1</v>
      </c>
      <c r="AI111" s="47">
        <v>15200</v>
      </c>
      <c r="AJ111" s="47">
        <v>202523</v>
      </c>
      <c r="AK111" s="49">
        <v>24</v>
      </c>
      <c r="AL111" s="44"/>
    </row>
    <row r="112" spans="1:38">
      <c r="A112" s="44" t="s">
        <v>105</v>
      </c>
      <c r="B112" s="45">
        <v>46096</v>
      </c>
      <c r="C112" s="47">
        <v>10467</v>
      </c>
      <c r="D112" s="47">
        <v>14913</v>
      </c>
      <c r="E112" s="47">
        <v>13769</v>
      </c>
      <c r="F112" s="47">
        <v>17004</v>
      </c>
      <c r="G112" s="47">
        <v>20623</v>
      </c>
      <c r="H112" s="47">
        <v>21698</v>
      </c>
      <c r="I112" s="47">
        <v>588</v>
      </c>
      <c r="J112" s="47">
        <v>799</v>
      </c>
      <c r="K112" s="47">
        <v>749</v>
      </c>
      <c r="L112" s="47">
        <v>929</v>
      </c>
      <c r="M112" s="47">
        <v>1162</v>
      </c>
      <c r="N112" s="47">
        <v>2054</v>
      </c>
      <c r="O112" s="47">
        <v>21698</v>
      </c>
      <c r="P112" s="47">
        <v>2054</v>
      </c>
      <c r="Q112" s="47">
        <v>0</v>
      </c>
      <c r="R112" s="47">
        <v>0</v>
      </c>
      <c r="S112" s="180"/>
      <c r="T112" s="180"/>
      <c r="U112" s="47">
        <v>242623</v>
      </c>
      <c r="V112" s="47">
        <v>16365</v>
      </c>
      <c r="W112" s="47">
        <v>0</v>
      </c>
      <c r="X112" s="47">
        <v>0</v>
      </c>
      <c r="Y112" s="180"/>
      <c r="Z112" s="180"/>
      <c r="AA112" s="47">
        <v>31145</v>
      </c>
      <c r="AB112" s="47">
        <v>2396</v>
      </c>
      <c r="AC112" s="47"/>
      <c r="AD112" s="180"/>
      <c r="AE112" s="47">
        <v>0</v>
      </c>
      <c r="AF112" s="49">
        <v>0</v>
      </c>
      <c r="AG112" s="47"/>
      <c r="AH112" s="180"/>
      <c r="AI112" s="47">
        <v>40966</v>
      </c>
      <c r="AJ112" s="47">
        <v>516554</v>
      </c>
      <c r="AK112" s="49">
        <v>17</v>
      </c>
      <c r="AL112" s="44"/>
    </row>
    <row r="113" spans="1:38">
      <c r="A113" s="44" t="s">
        <v>64</v>
      </c>
      <c r="B113" s="45">
        <v>46096</v>
      </c>
      <c r="C113" s="47">
        <v>46867</v>
      </c>
      <c r="D113" s="47">
        <v>104802</v>
      </c>
      <c r="E113" s="47">
        <v>118748</v>
      </c>
      <c r="F113" s="47">
        <v>95039</v>
      </c>
      <c r="G113" s="47">
        <v>93462</v>
      </c>
      <c r="H113" s="47">
        <v>120412</v>
      </c>
      <c r="I113" s="47">
        <v>1217</v>
      </c>
      <c r="J113" s="47">
        <v>2992</v>
      </c>
      <c r="K113" s="47">
        <v>3419</v>
      </c>
      <c r="L113" s="47">
        <v>2659</v>
      </c>
      <c r="M113" s="47">
        <v>2592</v>
      </c>
      <c r="N113" s="47">
        <v>3377</v>
      </c>
      <c r="O113" s="47">
        <v>120412</v>
      </c>
      <c r="P113" s="47">
        <v>3377</v>
      </c>
      <c r="Q113" s="47">
        <v>0</v>
      </c>
      <c r="R113" s="47">
        <v>0</v>
      </c>
      <c r="S113" s="180"/>
      <c r="T113" s="180"/>
      <c r="U113" s="47">
        <v>582437</v>
      </c>
      <c r="V113" s="47">
        <v>16345</v>
      </c>
      <c r="W113" s="47">
        <v>0</v>
      </c>
      <c r="X113" s="47">
        <v>0</v>
      </c>
      <c r="Y113" s="180"/>
      <c r="Z113" s="180"/>
      <c r="AA113" s="47">
        <v>92528</v>
      </c>
      <c r="AB113" s="47">
        <v>7118</v>
      </c>
      <c r="AC113" s="47"/>
      <c r="AD113" s="180"/>
      <c r="AE113" s="47">
        <v>0</v>
      </c>
      <c r="AF113" s="49">
        <v>0</v>
      </c>
      <c r="AG113" s="47"/>
      <c r="AH113" s="180"/>
      <c r="AI113" s="47">
        <v>28665</v>
      </c>
      <c r="AJ113" s="47">
        <v>540367</v>
      </c>
      <c r="AK113" s="49">
        <v>4</v>
      </c>
      <c r="AL113" s="44"/>
    </row>
    <row r="114" spans="1:38">
      <c r="A114" s="44" t="s">
        <v>517</v>
      </c>
      <c r="B114" s="45">
        <v>46096</v>
      </c>
      <c r="C114" s="47">
        <v>47559</v>
      </c>
      <c r="D114" s="47">
        <v>43767</v>
      </c>
      <c r="E114" s="47">
        <v>44095</v>
      </c>
      <c r="F114" s="47">
        <v>48443</v>
      </c>
      <c r="G114" s="47">
        <v>46818</v>
      </c>
      <c r="H114" s="47">
        <v>42598</v>
      </c>
      <c r="I114" s="47">
        <v>1503</v>
      </c>
      <c r="J114" s="47">
        <v>1445</v>
      </c>
      <c r="K114" s="47">
        <v>1374</v>
      </c>
      <c r="L114" s="47">
        <v>1675</v>
      </c>
      <c r="M114" s="47">
        <v>1663</v>
      </c>
      <c r="N114" s="47">
        <v>1393</v>
      </c>
      <c r="O114" s="47">
        <v>42598</v>
      </c>
      <c r="P114" s="47">
        <v>1393</v>
      </c>
      <c r="Q114" s="47">
        <v>0</v>
      </c>
      <c r="R114" s="47">
        <v>0</v>
      </c>
      <c r="S114" s="180"/>
      <c r="T114" s="180"/>
      <c r="U114" s="47">
        <v>497714</v>
      </c>
      <c r="V114" s="47">
        <v>16149</v>
      </c>
      <c r="W114" s="47">
        <v>0</v>
      </c>
      <c r="X114" s="47">
        <v>0</v>
      </c>
      <c r="Y114" s="180"/>
      <c r="Z114" s="180"/>
      <c r="AA114" s="47">
        <v>23712</v>
      </c>
      <c r="AB114" s="47">
        <v>1824</v>
      </c>
      <c r="AC114" s="47">
        <v>369</v>
      </c>
      <c r="AD114" s="180">
        <v>3.94</v>
      </c>
      <c r="AE114" s="47">
        <v>0</v>
      </c>
      <c r="AF114" s="49">
        <v>0</v>
      </c>
      <c r="AG114" s="47">
        <v>369</v>
      </c>
      <c r="AH114" s="180">
        <v>-1</v>
      </c>
      <c r="AI114" s="47">
        <v>11134</v>
      </c>
      <c r="AJ114" s="47">
        <v>191848</v>
      </c>
      <c r="AK114" s="49">
        <v>6</v>
      </c>
      <c r="AL114" s="44"/>
    </row>
    <row r="115" spans="1:38">
      <c r="A115" s="44" t="s">
        <v>541</v>
      </c>
      <c r="B115" s="45">
        <v>46096</v>
      </c>
      <c r="C115" s="47">
        <v>29679</v>
      </c>
      <c r="D115" s="47">
        <v>29710</v>
      </c>
      <c r="E115" s="47">
        <v>33117</v>
      </c>
      <c r="F115" s="47">
        <v>34064</v>
      </c>
      <c r="G115" s="47">
        <v>45438</v>
      </c>
      <c r="H115" s="47">
        <v>45594</v>
      </c>
      <c r="I115" s="47">
        <v>1010</v>
      </c>
      <c r="J115" s="47">
        <v>1053</v>
      </c>
      <c r="K115" s="47">
        <v>1177</v>
      </c>
      <c r="L115" s="47">
        <v>1182</v>
      </c>
      <c r="M115" s="47">
        <v>1561</v>
      </c>
      <c r="N115" s="47">
        <v>1600</v>
      </c>
      <c r="O115" s="47">
        <v>45594</v>
      </c>
      <c r="P115" s="47">
        <v>1600</v>
      </c>
      <c r="Q115" s="47">
        <v>7023</v>
      </c>
      <c r="R115" s="47">
        <v>255</v>
      </c>
      <c r="S115" s="180">
        <v>5.49</v>
      </c>
      <c r="T115" s="180">
        <v>5.27</v>
      </c>
      <c r="U115" s="47">
        <v>407925</v>
      </c>
      <c r="V115" s="47">
        <v>15229</v>
      </c>
      <c r="W115" s="47">
        <v>39514</v>
      </c>
      <c r="X115" s="47">
        <v>1485</v>
      </c>
      <c r="Y115" s="180">
        <v>9.32</v>
      </c>
      <c r="Z115" s="180">
        <v>9.26</v>
      </c>
      <c r="AA115" s="47">
        <v>16105</v>
      </c>
      <c r="AB115" s="47">
        <v>1239</v>
      </c>
      <c r="AC115" s="47">
        <v>631</v>
      </c>
      <c r="AD115" s="180">
        <v>0.96</v>
      </c>
      <c r="AE115" s="47">
        <v>0</v>
      </c>
      <c r="AF115" s="49">
        <v>0</v>
      </c>
      <c r="AG115" s="47">
        <v>631</v>
      </c>
      <c r="AH115" s="180">
        <v>-1</v>
      </c>
      <c r="AI115" s="47">
        <v>36085</v>
      </c>
      <c r="AJ115" s="47">
        <v>406559</v>
      </c>
      <c r="AK115" s="49">
        <v>29</v>
      </c>
      <c r="AL115" s="44"/>
    </row>
    <row r="116" spans="1:38">
      <c r="A116" s="44" t="s">
        <v>123</v>
      </c>
      <c r="B116" s="45">
        <v>46096</v>
      </c>
      <c r="C116" s="47">
        <v>33031</v>
      </c>
      <c r="D116" s="47">
        <v>30874</v>
      </c>
      <c r="E116" s="47">
        <v>28024</v>
      </c>
      <c r="F116" s="47">
        <v>29945</v>
      </c>
      <c r="G116" s="47">
        <v>31517</v>
      </c>
      <c r="H116" s="47">
        <v>30226</v>
      </c>
      <c r="I116" s="47">
        <v>1530</v>
      </c>
      <c r="J116" s="47">
        <v>1475</v>
      </c>
      <c r="K116" s="47">
        <v>1352</v>
      </c>
      <c r="L116" s="47">
        <v>1443</v>
      </c>
      <c r="M116" s="47">
        <v>1503</v>
      </c>
      <c r="N116" s="47">
        <v>1454</v>
      </c>
      <c r="O116" s="47">
        <v>30226</v>
      </c>
      <c r="P116" s="47">
        <v>1454</v>
      </c>
      <c r="Q116" s="47">
        <v>23813</v>
      </c>
      <c r="R116" s="47">
        <v>1210</v>
      </c>
      <c r="S116" s="180">
        <v>0.27</v>
      </c>
      <c r="T116" s="180">
        <v>0.2</v>
      </c>
      <c r="U116" s="47">
        <v>308480</v>
      </c>
      <c r="V116" s="47">
        <v>14776</v>
      </c>
      <c r="W116" s="47">
        <v>282179</v>
      </c>
      <c r="X116" s="47">
        <v>13787</v>
      </c>
      <c r="Y116" s="180">
        <v>0.09</v>
      </c>
      <c r="Z116" s="180">
        <v>7.0000000000000007E-2</v>
      </c>
      <c r="AA116" s="47">
        <v>18186</v>
      </c>
      <c r="AB116" s="47">
        <v>1399</v>
      </c>
      <c r="AC116" s="47">
        <v>1109</v>
      </c>
      <c r="AD116" s="180">
        <v>0.26</v>
      </c>
      <c r="AE116" s="47">
        <v>0</v>
      </c>
      <c r="AF116" s="49">
        <v>0</v>
      </c>
      <c r="AG116" s="47">
        <v>1109</v>
      </c>
      <c r="AH116" s="180">
        <v>-1</v>
      </c>
      <c r="AI116" s="47">
        <v>14003</v>
      </c>
      <c r="AJ116" s="47">
        <v>156282</v>
      </c>
      <c r="AK116" s="47">
        <v>10</v>
      </c>
      <c r="AL116" s="44"/>
    </row>
    <row r="117" spans="1:38">
      <c r="A117" s="44" t="s">
        <v>513</v>
      </c>
      <c r="B117" s="45">
        <v>46096</v>
      </c>
      <c r="C117" s="47">
        <v>54537</v>
      </c>
      <c r="D117" s="47">
        <v>56953</v>
      </c>
      <c r="E117" s="47">
        <v>54913</v>
      </c>
      <c r="F117" s="47">
        <v>56256</v>
      </c>
      <c r="G117" s="47">
        <v>54393</v>
      </c>
      <c r="H117" s="47">
        <v>58595</v>
      </c>
      <c r="I117" s="47">
        <v>1274</v>
      </c>
      <c r="J117" s="47">
        <v>1307</v>
      </c>
      <c r="K117" s="47">
        <v>1243</v>
      </c>
      <c r="L117" s="47">
        <v>1291</v>
      </c>
      <c r="M117" s="47">
        <v>1266</v>
      </c>
      <c r="N117" s="47">
        <v>1386</v>
      </c>
      <c r="O117" s="47">
        <v>58595</v>
      </c>
      <c r="P117" s="47">
        <v>1386</v>
      </c>
      <c r="Q117" s="47">
        <v>37061</v>
      </c>
      <c r="R117" s="47">
        <v>881</v>
      </c>
      <c r="S117" s="181">
        <v>0.57999999999999996</v>
      </c>
      <c r="T117" s="181">
        <v>0.56999999999999995</v>
      </c>
      <c r="U117" s="47">
        <v>638641</v>
      </c>
      <c r="V117" s="47">
        <v>14704</v>
      </c>
      <c r="W117" s="47">
        <v>404426</v>
      </c>
      <c r="X117" s="47">
        <v>9650</v>
      </c>
      <c r="Y117" s="181">
        <v>0.57999999999999996</v>
      </c>
      <c r="Z117" s="181">
        <v>0.52</v>
      </c>
      <c r="AA117" s="47">
        <v>16786</v>
      </c>
      <c r="AB117" s="47">
        <v>1291</v>
      </c>
      <c r="AC117" s="76">
        <v>858</v>
      </c>
      <c r="AD117" s="181">
        <v>0.5</v>
      </c>
      <c r="AE117" s="47">
        <v>0</v>
      </c>
      <c r="AF117" s="49">
        <v>0</v>
      </c>
      <c r="AG117" s="76">
        <v>858</v>
      </c>
      <c r="AH117" s="181">
        <v>-1</v>
      </c>
      <c r="AI117" s="47">
        <v>9888</v>
      </c>
      <c r="AJ117" s="47">
        <v>238430</v>
      </c>
      <c r="AK117" s="47">
        <v>8</v>
      </c>
      <c r="AL117" s="44"/>
    </row>
    <row r="118" spans="1:38">
      <c r="A118" s="44" t="s">
        <v>214</v>
      </c>
      <c r="B118" s="45">
        <v>46096</v>
      </c>
      <c r="C118" s="47">
        <v>51748</v>
      </c>
      <c r="D118" s="47">
        <v>57810</v>
      </c>
      <c r="E118" s="47">
        <v>64534</v>
      </c>
      <c r="F118" s="47">
        <v>82475</v>
      </c>
      <c r="G118" s="47">
        <v>106396</v>
      </c>
      <c r="H118" s="47">
        <v>84559</v>
      </c>
      <c r="I118" s="47">
        <v>1051</v>
      </c>
      <c r="J118" s="47">
        <v>1172</v>
      </c>
      <c r="K118" s="47">
        <v>1354</v>
      </c>
      <c r="L118" s="47">
        <v>1779</v>
      </c>
      <c r="M118" s="47">
        <v>2232</v>
      </c>
      <c r="N118" s="47">
        <v>1755</v>
      </c>
      <c r="O118" s="47">
        <v>84559</v>
      </c>
      <c r="P118" s="47">
        <v>1755</v>
      </c>
      <c r="Q118" s="47">
        <v>73257</v>
      </c>
      <c r="R118" s="47">
        <v>1491</v>
      </c>
      <c r="S118" s="181">
        <v>0.15</v>
      </c>
      <c r="T118" s="181">
        <v>0.18</v>
      </c>
      <c r="U118" s="47">
        <v>701873</v>
      </c>
      <c r="V118" s="47">
        <v>14538</v>
      </c>
      <c r="W118" s="47">
        <v>596648</v>
      </c>
      <c r="X118" s="47">
        <v>12498</v>
      </c>
      <c r="Y118" s="181">
        <v>0.18</v>
      </c>
      <c r="Z118" s="181">
        <v>0.16</v>
      </c>
      <c r="AA118" s="47">
        <v>23237</v>
      </c>
      <c r="AB118" s="47">
        <v>1787</v>
      </c>
      <c r="AC118" s="76">
        <v>1449</v>
      </c>
      <c r="AD118" s="181">
        <v>0.23</v>
      </c>
      <c r="AE118" s="47">
        <v>0</v>
      </c>
      <c r="AF118" s="49">
        <v>0</v>
      </c>
      <c r="AG118" s="76">
        <v>1449</v>
      </c>
      <c r="AH118" s="181">
        <v>-1</v>
      </c>
      <c r="AI118" s="47">
        <v>19762</v>
      </c>
      <c r="AJ118" s="47">
        <v>513271</v>
      </c>
      <c r="AK118" s="49">
        <v>11</v>
      </c>
      <c r="AL118" s="44"/>
    </row>
    <row r="119" spans="1:38">
      <c r="A119" s="44" t="s">
        <v>145</v>
      </c>
      <c r="B119" s="45">
        <v>46096</v>
      </c>
      <c r="C119" s="47">
        <v>65675</v>
      </c>
      <c r="D119" s="47">
        <v>63219</v>
      </c>
      <c r="E119" s="47">
        <v>67891</v>
      </c>
      <c r="F119" s="47">
        <v>72603</v>
      </c>
      <c r="G119" s="47">
        <v>73590</v>
      </c>
      <c r="H119" s="47">
        <v>74807</v>
      </c>
      <c r="I119" s="47">
        <v>1310</v>
      </c>
      <c r="J119" s="47">
        <v>1237</v>
      </c>
      <c r="K119" s="47">
        <v>1342</v>
      </c>
      <c r="L119" s="47">
        <v>1387</v>
      </c>
      <c r="M119" s="47">
        <v>1410</v>
      </c>
      <c r="N119" s="47">
        <v>1409</v>
      </c>
      <c r="O119" s="47">
        <v>74807</v>
      </c>
      <c r="P119" s="47">
        <v>1409</v>
      </c>
      <c r="Q119" s="47">
        <v>0</v>
      </c>
      <c r="R119" s="47">
        <v>0</v>
      </c>
      <c r="S119" s="180"/>
      <c r="T119" s="180"/>
      <c r="U119" s="47">
        <v>723547</v>
      </c>
      <c r="V119" s="47">
        <v>14287</v>
      </c>
      <c r="W119" s="47">
        <v>0</v>
      </c>
      <c r="X119" s="47">
        <v>0</v>
      </c>
      <c r="Y119" s="180"/>
      <c r="Z119" s="180"/>
      <c r="AA119" s="47">
        <v>20336</v>
      </c>
      <c r="AB119" s="47">
        <v>1564</v>
      </c>
      <c r="AC119" s="47"/>
      <c r="AD119" s="180"/>
      <c r="AE119" s="47">
        <v>0</v>
      </c>
      <c r="AF119" s="47">
        <v>0</v>
      </c>
      <c r="AG119" s="47"/>
      <c r="AH119" s="180"/>
      <c r="AI119" s="47">
        <v>9289</v>
      </c>
      <c r="AJ119" s="47">
        <v>303433</v>
      </c>
      <c r="AK119" s="49">
        <v>6</v>
      </c>
      <c r="AL119" s="44"/>
    </row>
    <row r="120" spans="1:38">
      <c r="A120" s="44" t="s">
        <v>52</v>
      </c>
      <c r="B120" s="45">
        <v>46096</v>
      </c>
      <c r="C120" s="47">
        <v>150292</v>
      </c>
      <c r="D120" s="47">
        <v>118715</v>
      </c>
      <c r="E120" s="47">
        <v>140996</v>
      </c>
      <c r="F120" s="47">
        <v>65648</v>
      </c>
      <c r="G120" s="47">
        <v>56194</v>
      </c>
      <c r="H120" s="47">
        <v>38268</v>
      </c>
      <c r="I120" s="47">
        <v>1426</v>
      </c>
      <c r="J120" s="47">
        <v>1244</v>
      </c>
      <c r="K120" s="47">
        <v>1357</v>
      </c>
      <c r="L120" s="47">
        <v>685</v>
      </c>
      <c r="M120" s="47">
        <v>581</v>
      </c>
      <c r="N120" s="47">
        <v>413</v>
      </c>
      <c r="O120" s="47">
        <v>38268</v>
      </c>
      <c r="P120" s="47">
        <v>413</v>
      </c>
      <c r="Q120" s="47">
        <v>157468</v>
      </c>
      <c r="R120" s="47">
        <v>1851</v>
      </c>
      <c r="S120" s="180">
        <v>-0.76</v>
      </c>
      <c r="T120" s="180">
        <v>-0.78</v>
      </c>
      <c r="U120" s="47">
        <v>1535286</v>
      </c>
      <c r="V120" s="47">
        <v>13178</v>
      </c>
      <c r="W120" s="47">
        <v>7399830</v>
      </c>
      <c r="X120" s="47">
        <v>73489</v>
      </c>
      <c r="Y120" s="180">
        <v>-0.79</v>
      </c>
      <c r="Z120" s="180">
        <v>-0.82</v>
      </c>
      <c r="AA120" s="47">
        <v>20245</v>
      </c>
      <c r="AB120" s="47">
        <v>1557</v>
      </c>
      <c r="AC120" s="47">
        <v>903</v>
      </c>
      <c r="AD120" s="180">
        <v>0.72</v>
      </c>
      <c r="AE120" s="47">
        <v>0</v>
      </c>
      <c r="AF120" s="49">
        <v>0</v>
      </c>
      <c r="AG120" s="47">
        <v>903</v>
      </c>
      <c r="AH120" s="180">
        <v>-1</v>
      </c>
      <c r="AI120" s="47">
        <v>23233</v>
      </c>
      <c r="AJ120" s="47">
        <v>1474404</v>
      </c>
      <c r="AK120" s="49">
        <v>15</v>
      </c>
      <c r="AL120" s="44"/>
    </row>
    <row r="121" spans="1:38">
      <c r="A121" s="44" t="s">
        <v>174</v>
      </c>
      <c r="B121" s="45">
        <v>46096</v>
      </c>
      <c r="C121" s="47">
        <v>37519</v>
      </c>
      <c r="D121" s="47">
        <v>36779</v>
      </c>
      <c r="E121" s="47">
        <v>37889</v>
      </c>
      <c r="F121" s="47">
        <v>37808</v>
      </c>
      <c r="G121" s="47">
        <v>38586</v>
      </c>
      <c r="H121" s="47">
        <v>39430</v>
      </c>
      <c r="I121" s="47">
        <v>1153</v>
      </c>
      <c r="J121" s="47">
        <v>1118</v>
      </c>
      <c r="K121" s="47">
        <v>1147</v>
      </c>
      <c r="L121" s="47">
        <v>1164</v>
      </c>
      <c r="M121" s="47">
        <v>1127</v>
      </c>
      <c r="N121" s="47">
        <v>1166</v>
      </c>
      <c r="O121" s="47">
        <v>39430</v>
      </c>
      <c r="P121" s="47">
        <v>1166</v>
      </c>
      <c r="Q121" s="47">
        <v>39527</v>
      </c>
      <c r="R121" s="47">
        <v>1241</v>
      </c>
      <c r="S121" s="181">
        <v>0</v>
      </c>
      <c r="T121" s="181">
        <v>-0.06</v>
      </c>
      <c r="U121" s="47">
        <v>421325</v>
      </c>
      <c r="V121" s="47">
        <v>12675</v>
      </c>
      <c r="W121" s="47">
        <v>474651</v>
      </c>
      <c r="X121" s="47">
        <v>15035</v>
      </c>
      <c r="Y121" s="181">
        <v>-0.11</v>
      </c>
      <c r="Z121" s="181">
        <v>-0.16</v>
      </c>
      <c r="AA121" s="47">
        <v>15503</v>
      </c>
      <c r="AB121" s="47">
        <v>1193</v>
      </c>
      <c r="AC121" s="76">
        <v>1375</v>
      </c>
      <c r="AD121" s="181">
        <v>-0.13</v>
      </c>
      <c r="AE121" s="47">
        <v>0</v>
      </c>
      <c r="AF121" s="49">
        <v>0</v>
      </c>
      <c r="AG121" s="76">
        <v>1375</v>
      </c>
      <c r="AH121" s="181">
        <v>-1</v>
      </c>
      <c r="AI121" s="47">
        <v>7322</v>
      </c>
      <c r="AJ121" s="47">
        <v>117983</v>
      </c>
      <c r="AK121" s="49">
        <v>6</v>
      </c>
      <c r="AL121" s="44"/>
    </row>
    <row r="122" spans="1:38">
      <c r="A122" s="44" t="s">
        <v>126</v>
      </c>
      <c r="B122" s="45">
        <v>46096</v>
      </c>
      <c r="C122" s="47">
        <v>9590</v>
      </c>
      <c r="D122" s="47">
        <v>10052</v>
      </c>
      <c r="E122" s="47">
        <v>9474</v>
      </c>
      <c r="F122" s="47">
        <v>9764</v>
      </c>
      <c r="G122" s="47">
        <v>10372</v>
      </c>
      <c r="H122" s="47">
        <v>11893</v>
      </c>
      <c r="I122" s="47">
        <v>1093</v>
      </c>
      <c r="J122" s="47">
        <v>1165</v>
      </c>
      <c r="K122" s="47">
        <v>1048</v>
      </c>
      <c r="L122" s="47">
        <v>1091</v>
      </c>
      <c r="M122" s="47">
        <v>1131</v>
      </c>
      <c r="N122" s="47">
        <v>1270</v>
      </c>
      <c r="O122" s="47">
        <v>11893</v>
      </c>
      <c r="P122" s="47">
        <v>1270</v>
      </c>
      <c r="Q122" s="47">
        <v>0</v>
      </c>
      <c r="R122" s="47">
        <v>0</v>
      </c>
      <c r="S122" s="181"/>
      <c r="T122" s="181"/>
      <c r="U122" s="47">
        <v>111221</v>
      </c>
      <c r="V122" s="47">
        <v>12403</v>
      </c>
      <c r="W122" s="47">
        <v>0</v>
      </c>
      <c r="X122" s="47">
        <v>0</v>
      </c>
      <c r="Y122" s="181"/>
      <c r="Z122" s="181"/>
      <c r="AA122" s="47">
        <v>21705</v>
      </c>
      <c r="AB122" s="47">
        <v>1670</v>
      </c>
      <c r="AC122" s="76"/>
      <c r="AD122" s="181"/>
      <c r="AE122" s="47">
        <v>0</v>
      </c>
      <c r="AF122" s="49">
        <v>0</v>
      </c>
      <c r="AG122" s="76"/>
      <c r="AH122" s="181"/>
      <c r="AI122" s="47">
        <v>9359</v>
      </c>
      <c r="AJ122" s="47">
        <v>31459</v>
      </c>
      <c r="AK122" s="49">
        <v>6</v>
      </c>
      <c r="AL122" s="44"/>
    </row>
    <row r="123" spans="1:38">
      <c r="A123" s="44" t="s">
        <v>539</v>
      </c>
      <c r="B123" s="45">
        <v>46096</v>
      </c>
      <c r="C123" s="47">
        <v>66572</v>
      </c>
      <c r="D123" s="47">
        <v>72285</v>
      </c>
      <c r="E123" s="47">
        <v>81989</v>
      </c>
      <c r="F123" s="47">
        <v>75833</v>
      </c>
      <c r="G123" s="47">
        <v>80342</v>
      </c>
      <c r="H123" s="47">
        <v>98927</v>
      </c>
      <c r="I123" s="47">
        <v>989</v>
      </c>
      <c r="J123" s="47">
        <v>1064</v>
      </c>
      <c r="K123" s="47">
        <v>1205</v>
      </c>
      <c r="L123" s="47">
        <v>1154</v>
      </c>
      <c r="M123" s="47">
        <v>1204</v>
      </c>
      <c r="N123" s="47">
        <v>1445</v>
      </c>
      <c r="O123" s="47">
        <v>98927</v>
      </c>
      <c r="P123" s="47">
        <v>1445</v>
      </c>
      <c r="Q123" s="47">
        <v>0</v>
      </c>
      <c r="R123" s="47">
        <v>0</v>
      </c>
      <c r="S123" s="180"/>
      <c r="T123" s="180"/>
      <c r="U123" s="47">
        <v>818865</v>
      </c>
      <c r="V123" s="47">
        <v>12074</v>
      </c>
      <c r="W123" s="47">
        <v>0</v>
      </c>
      <c r="X123" s="47">
        <v>0</v>
      </c>
      <c r="Y123" s="180"/>
      <c r="Z123" s="180"/>
      <c r="AA123" s="47">
        <v>17913</v>
      </c>
      <c r="AB123" s="47">
        <v>1378</v>
      </c>
      <c r="AC123" s="47">
        <v>652</v>
      </c>
      <c r="AD123" s="180">
        <v>1.1100000000000001</v>
      </c>
      <c r="AE123" s="47">
        <v>0</v>
      </c>
      <c r="AF123" s="49">
        <v>0</v>
      </c>
      <c r="AG123" s="47">
        <v>652</v>
      </c>
      <c r="AH123" s="180">
        <v>-1</v>
      </c>
      <c r="AI123" s="47">
        <v>9532</v>
      </c>
      <c r="AJ123" s="47">
        <v>407945</v>
      </c>
      <c r="AK123" s="49">
        <v>7</v>
      </c>
      <c r="AL123" s="44"/>
    </row>
    <row r="124" spans="1:38">
      <c r="A124" s="44" t="s">
        <v>155</v>
      </c>
      <c r="B124" s="45">
        <v>46096</v>
      </c>
      <c r="C124" s="47">
        <v>24403</v>
      </c>
      <c r="D124" s="47">
        <v>27070</v>
      </c>
      <c r="E124" s="47">
        <v>26281</v>
      </c>
      <c r="F124" s="47">
        <v>29043</v>
      </c>
      <c r="G124" s="47">
        <v>30604</v>
      </c>
      <c r="H124" s="47">
        <v>30928</v>
      </c>
      <c r="I124" s="47">
        <v>1061</v>
      </c>
      <c r="J124" s="47">
        <v>1109</v>
      </c>
      <c r="K124" s="47">
        <v>1011</v>
      </c>
      <c r="L124" s="47">
        <v>1073</v>
      </c>
      <c r="M124" s="47">
        <v>1139</v>
      </c>
      <c r="N124" s="47">
        <v>1204</v>
      </c>
      <c r="O124" s="47">
        <v>30928</v>
      </c>
      <c r="P124" s="47">
        <v>1204</v>
      </c>
      <c r="Q124" s="47">
        <v>8062</v>
      </c>
      <c r="R124" s="47">
        <v>307</v>
      </c>
      <c r="S124" s="180">
        <v>2.84</v>
      </c>
      <c r="T124" s="180">
        <v>2.92</v>
      </c>
      <c r="U124" s="47">
        <v>300206</v>
      </c>
      <c r="V124" s="47">
        <v>11954</v>
      </c>
      <c r="W124" s="47">
        <v>30500</v>
      </c>
      <c r="X124" s="47">
        <v>1334</v>
      </c>
      <c r="Y124" s="180">
        <v>8.84</v>
      </c>
      <c r="Z124" s="180">
        <v>7.96</v>
      </c>
      <c r="AA124" s="47">
        <v>24708</v>
      </c>
      <c r="AB124" s="47">
        <v>1901</v>
      </c>
      <c r="AC124" s="47">
        <v>459</v>
      </c>
      <c r="AD124" s="180">
        <v>3.14</v>
      </c>
      <c r="AE124" s="47">
        <v>0</v>
      </c>
      <c r="AF124" s="49">
        <v>0</v>
      </c>
      <c r="AG124" s="47">
        <v>459</v>
      </c>
      <c r="AH124" s="180">
        <v>-1</v>
      </c>
      <c r="AI124" s="47">
        <v>16360</v>
      </c>
      <c r="AJ124" s="47">
        <v>173443</v>
      </c>
      <c r="AK124" s="49">
        <v>9</v>
      </c>
      <c r="AL124" s="44"/>
    </row>
    <row r="125" spans="1:38">
      <c r="A125" s="44" t="s">
        <v>509</v>
      </c>
      <c r="B125" s="45">
        <v>46096</v>
      </c>
      <c r="C125" s="47">
        <v>367261</v>
      </c>
      <c r="D125" s="47">
        <v>397190</v>
      </c>
      <c r="E125" s="47">
        <v>382719</v>
      </c>
      <c r="F125" s="47">
        <v>387084</v>
      </c>
      <c r="G125" s="47">
        <v>424547</v>
      </c>
      <c r="H125" s="47">
        <v>364288</v>
      </c>
      <c r="I125" s="47">
        <v>1035</v>
      </c>
      <c r="J125" s="47">
        <v>1115</v>
      </c>
      <c r="K125" s="47">
        <v>1099</v>
      </c>
      <c r="L125" s="47">
        <v>1086</v>
      </c>
      <c r="M125" s="47">
        <v>1257</v>
      </c>
      <c r="N125" s="47">
        <v>1070</v>
      </c>
      <c r="O125" s="47">
        <v>364288</v>
      </c>
      <c r="P125" s="47">
        <v>1070</v>
      </c>
      <c r="Q125" s="47">
        <v>455456</v>
      </c>
      <c r="R125" s="47">
        <v>1315</v>
      </c>
      <c r="S125" s="180">
        <v>-0.2</v>
      </c>
      <c r="T125" s="180">
        <v>-0.19</v>
      </c>
      <c r="U125" s="47">
        <v>4277159</v>
      </c>
      <c r="V125" s="47">
        <v>11938</v>
      </c>
      <c r="W125" s="47">
        <v>4581276</v>
      </c>
      <c r="X125" s="47">
        <v>12848</v>
      </c>
      <c r="Y125" s="180">
        <v>-7.0000000000000007E-2</v>
      </c>
      <c r="Z125" s="180">
        <v>-7.0000000000000007E-2</v>
      </c>
      <c r="AA125" s="47">
        <v>15919</v>
      </c>
      <c r="AB125" s="47">
        <v>1225</v>
      </c>
      <c r="AC125" s="47">
        <v>1314</v>
      </c>
      <c r="AD125" s="180">
        <v>-7.0000000000000007E-2</v>
      </c>
      <c r="AE125" s="47">
        <v>0</v>
      </c>
      <c r="AF125" s="49">
        <v>0</v>
      </c>
      <c r="AG125" s="47">
        <v>1314</v>
      </c>
      <c r="AH125" s="180">
        <v>-1</v>
      </c>
      <c r="AI125" s="47">
        <v>12010</v>
      </c>
      <c r="AJ125" s="47">
        <v>2609044</v>
      </c>
      <c r="AK125" s="49">
        <v>10</v>
      </c>
      <c r="AL125" s="44"/>
    </row>
    <row r="126" spans="1:38">
      <c r="A126" s="44" t="s">
        <v>181</v>
      </c>
      <c r="B126" s="45">
        <v>46096</v>
      </c>
      <c r="C126" s="47">
        <v>32865</v>
      </c>
      <c r="D126" s="47">
        <v>34981</v>
      </c>
      <c r="E126" s="47">
        <v>34287</v>
      </c>
      <c r="F126" s="47">
        <v>32148</v>
      </c>
      <c r="G126" s="47">
        <v>33705</v>
      </c>
      <c r="H126" s="47">
        <v>33665</v>
      </c>
      <c r="I126" s="47">
        <v>1033</v>
      </c>
      <c r="J126" s="47">
        <v>1105</v>
      </c>
      <c r="K126" s="47">
        <v>1086</v>
      </c>
      <c r="L126" s="47">
        <v>945</v>
      </c>
      <c r="M126" s="47">
        <v>969</v>
      </c>
      <c r="N126" s="47">
        <v>1025</v>
      </c>
      <c r="O126" s="47">
        <v>33665</v>
      </c>
      <c r="P126" s="47">
        <v>1025</v>
      </c>
      <c r="Q126" s="47">
        <v>39533</v>
      </c>
      <c r="R126" s="47">
        <v>1145</v>
      </c>
      <c r="S126" s="180">
        <v>-0.15</v>
      </c>
      <c r="T126" s="180">
        <v>-0.1</v>
      </c>
      <c r="U126" s="47">
        <v>383382</v>
      </c>
      <c r="V126" s="47">
        <v>11847</v>
      </c>
      <c r="W126" s="47">
        <v>457898</v>
      </c>
      <c r="X126" s="47">
        <v>13321</v>
      </c>
      <c r="Y126" s="180">
        <v>-0.16</v>
      </c>
      <c r="Z126" s="180">
        <v>-0.11</v>
      </c>
      <c r="AA126" s="47">
        <v>14751</v>
      </c>
      <c r="AB126" s="47">
        <v>1135</v>
      </c>
      <c r="AC126" s="47">
        <v>1216</v>
      </c>
      <c r="AD126" s="180">
        <v>-7.0000000000000007E-2</v>
      </c>
      <c r="AE126" s="47">
        <v>0</v>
      </c>
      <c r="AF126" s="47">
        <v>0</v>
      </c>
      <c r="AG126" s="47">
        <v>1216</v>
      </c>
      <c r="AH126" s="180">
        <v>-1</v>
      </c>
      <c r="AI126" s="47">
        <v>8471</v>
      </c>
      <c r="AJ126" s="47">
        <v>147724</v>
      </c>
      <c r="AK126" s="49">
        <v>7</v>
      </c>
      <c r="AL126" s="44"/>
    </row>
    <row r="127" spans="1:38">
      <c r="A127" s="44" t="s">
        <v>189</v>
      </c>
      <c r="B127" s="45">
        <v>46096</v>
      </c>
      <c r="C127" s="47">
        <v>16625</v>
      </c>
      <c r="D127" s="47">
        <v>16302</v>
      </c>
      <c r="E127" s="47">
        <v>17431</v>
      </c>
      <c r="F127" s="47">
        <v>16038</v>
      </c>
      <c r="G127" s="47">
        <v>16278</v>
      </c>
      <c r="H127" s="47">
        <v>15661</v>
      </c>
      <c r="I127" s="47">
        <v>965</v>
      </c>
      <c r="J127" s="47">
        <v>953</v>
      </c>
      <c r="K127" s="47">
        <v>1040</v>
      </c>
      <c r="L127" s="47">
        <v>946</v>
      </c>
      <c r="M127" s="47">
        <v>958</v>
      </c>
      <c r="N127" s="47">
        <v>930</v>
      </c>
      <c r="O127" s="47">
        <v>15661</v>
      </c>
      <c r="P127" s="47">
        <v>930</v>
      </c>
      <c r="Q127" s="47">
        <v>18097</v>
      </c>
      <c r="R127" s="47">
        <v>1000</v>
      </c>
      <c r="S127" s="180">
        <v>-0.13</v>
      </c>
      <c r="T127" s="180">
        <v>-7.0000000000000007E-2</v>
      </c>
      <c r="U127" s="47">
        <v>195095</v>
      </c>
      <c r="V127" s="47">
        <v>11423</v>
      </c>
      <c r="W127" s="47">
        <v>227344</v>
      </c>
      <c r="X127" s="47">
        <v>12907</v>
      </c>
      <c r="Y127" s="180">
        <v>-0.14000000000000001</v>
      </c>
      <c r="Z127" s="180">
        <v>-0.11</v>
      </c>
      <c r="AA127" s="47">
        <v>11589</v>
      </c>
      <c r="AB127" s="47">
        <v>891</v>
      </c>
      <c r="AC127" s="47">
        <v>905</v>
      </c>
      <c r="AD127" s="180">
        <v>-0.01</v>
      </c>
      <c r="AE127" s="47">
        <v>0</v>
      </c>
      <c r="AF127" s="47">
        <v>0</v>
      </c>
      <c r="AG127" s="47">
        <v>905</v>
      </c>
      <c r="AH127" s="180">
        <v>-1</v>
      </c>
      <c r="AI127" s="47">
        <v>13427</v>
      </c>
      <c r="AJ127" s="47">
        <v>93056</v>
      </c>
      <c r="AK127" s="49">
        <v>15</v>
      </c>
      <c r="AL127" s="44"/>
    </row>
    <row r="128" spans="1:38">
      <c r="A128" s="44" t="s">
        <v>100</v>
      </c>
      <c r="B128" s="45">
        <v>46096</v>
      </c>
      <c r="C128" s="47">
        <v>119521</v>
      </c>
      <c r="D128" s="47">
        <v>134724</v>
      </c>
      <c r="E128" s="47">
        <v>155422</v>
      </c>
      <c r="F128" s="47">
        <v>172785</v>
      </c>
      <c r="G128" s="47">
        <v>211824</v>
      </c>
      <c r="H128" s="47">
        <v>203925</v>
      </c>
      <c r="I128" s="47">
        <v>882</v>
      </c>
      <c r="J128" s="47">
        <v>990</v>
      </c>
      <c r="K128" s="47">
        <v>1153</v>
      </c>
      <c r="L128" s="47">
        <v>1284</v>
      </c>
      <c r="M128" s="47">
        <v>1570</v>
      </c>
      <c r="N128" s="47">
        <v>1466</v>
      </c>
      <c r="O128" s="47">
        <v>203925</v>
      </c>
      <c r="P128" s="47">
        <v>1466</v>
      </c>
      <c r="Q128" s="47">
        <v>0</v>
      </c>
      <c r="R128" s="47">
        <v>0</v>
      </c>
      <c r="S128" s="181"/>
      <c r="T128" s="181"/>
      <c r="U128" s="47">
        <v>1574664</v>
      </c>
      <c r="V128" s="47">
        <v>11419</v>
      </c>
      <c r="W128" s="47">
        <v>0</v>
      </c>
      <c r="X128" s="47">
        <v>0</v>
      </c>
      <c r="Y128" s="181"/>
      <c r="Z128" s="181"/>
      <c r="AA128" s="47">
        <v>23693</v>
      </c>
      <c r="AB128" s="47">
        <v>1823</v>
      </c>
      <c r="AC128" s="47">
        <v>105</v>
      </c>
      <c r="AD128" s="180">
        <v>16.34</v>
      </c>
      <c r="AE128" s="47">
        <v>0</v>
      </c>
      <c r="AF128" s="49">
        <v>0</v>
      </c>
      <c r="AG128" s="47">
        <v>105</v>
      </c>
      <c r="AH128" s="180">
        <v>-1</v>
      </c>
      <c r="AI128" s="47">
        <v>8607</v>
      </c>
      <c r="AJ128" s="47">
        <v>584936</v>
      </c>
      <c r="AK128" s="49">
        <v>5</v>
      </c>
      <c r="AL128" s="44"/>
    </row>
    <row r="129" spans="1:38">
      <c r="A129" s="44" t="s">
        <v>518</v>
      </c>
      <c r="B129" s="45">
        <v>46096</v>
      </c>
      <c r="C129" s="47">
        <v>69301</v>
      </c>
      <c r="D129" s="47">
        <v>65950</v>
      </c>
      <c r="E129" s="47">
        <v>61027</v>
      </c>
      <c r="F129" s="47">
        <v>64670</v>
      </c>
      <c r="G129" s="47">
        <v>66520</v>
      </c>
      <c r="H129" s="47">
        <v>57823</v>
      </c>
      <c r="I129" s="47">
        <v>1074</v>
      </c>
      <c r="J129" s="47">
        <v>1013</v>
      </c>
      <c r="K129" s="47">
        <v>950</v>
      </c>
      <c r="L129" s="47">
        <v>1013</v>
      </c>
      <c r="M129" s="47">
        <v>1066</v>
      </c>
      <c r="N129" s="47">
        <v>922</v>
      </c>
      <c r="O129" s="47">
        <v>57823</v>
      </c>
      <c r="P129" s="47">
        <v>922</v>
      </c>
      <c r="Q129" s="47">
        <v>67515</v>
      </c>
      <c r="R129" s="47">
        <v>977</v>
      </c>
      <c r="S129" s="180">
        <v>-0.14000000000000001</v>
      </c>
      <c r="T129" s="180">
        <v>-0.06</v>
      </c>
      <c r="U129" s="47">
        <v>727645</v>
      </c>
      <c r="V129" s="47">
        <v>11389</v>
      </c>
      <c r="W129" s="47">
        <v>795485</v>
      </c>
      <c r="X129" s="47">
        <v>11437</v>
      </c>
      <c r="Y129" s="180">
        <v>-0.09</v>
      </c>
      <c r="Z129" s="180">
        <v>0</v>
      </c>
      <c r="AA129" s="47">
        <v>12600</v>
      </c>
      <c r="AB129" s="47">
        <v>969</v>
      </c>
      <c r="AC129" s="47">
        <v>1061</v>
      </c>
      <c r="AD129" s="180">
        <v>-0.09</v>
      </c>
      <c r="AE129" s="47">
        <v>0</v>
      </c>
      <c r="AF129" s="47">
        <v>0</v>
      </c>
      <c r="AG129" s="47">
        <v>1061</v>
      </c>
      <c r="AH129" s="180">
        <v>-1</v>
      </c>
      <c r="AI129" s="47">
        <v>4863</v>
      </c>
      <c r="AJ129" s="47">
        <v>203237</v>
      </c>
      <c r="AK129" s="49">
        <v>5</v>
      </c>
      <c r="AL129" s="44"/>
    </row>
    <row r="130" spans="1:38">
      <c r="A130" s="44" t="s">
        <v>146</v>
      </c>
      <c r="B130" s="45">
        <v>46096</v>
      </c>
      <c r="C130" s="47">
        <v>48229</v>
      </c>
      <c r="D130" s="47">
        <v>54582</v>
      </c>
      <c r="E130" s="47">
        <v>53963</v>
      </c>
      <c r="F130" s="47">
        <v>59798</v>
      </c>
      <c r="G130" s="47">
        <v>47999</v>
      </c>
      <c r="H130" s="47">
        <v>42408</v>
      </c>
      <c r="I130" s="47">
        <v>912</v>
      </c>
      <c r="J130" s="47">
        <v>986</v>
      </c>
      <c r="K130" s="47">
        <v>1015</v>
      </c>
      <c r="L130" s="47">
        <v>1284</v>
      </c>
      <c r="M130" s="47">
        <v>904</v>
      </c>
      <c r="N130" s="47">
        <v>853</v>
      </c>
      <c r="O130" s="47">
        <v>42408</v>
      </c>
      <c r="P130" s="47">
        <v>853</v>
      </c>
      <c r="Q130" s="47">
        <v>32219</v>
      </c>
      <c r="R130" s="47">
        <v>671</v>
      </c>
      <c r="S130" s="180">
        <v>0.32</v>
      </c>
      <c r="T130" s="180">
        <v>0.27</v>
      </c>
      <c r="U130" s="47">
        <v>584289</v>
      </c>
      <c r="V130" s="47">
        <v>11323</v>
      </c>
      <c r="W130" s="47">
        <v>525306</v>
      </c>
      <c r="X130" s="47">
        <v>10361</v>
      </c>
      <c r="Y130" s="180">
        <v>0.11</v>
      </c>
      <c r="Z130" s="180">
        <v>0.09</v>
      </c>
      <c r="AA130" s="47">
        <v>16236</v>
      </c>
      <c r="AB130" s="47">
        <v>1249</v>
      </c>
      <c r="AC130" s="47">
        <v>811</v>
      </c>
      <c r="AD130" s="180">
        <v>0.54</v>
      </c>
      <c r="AE130" s="47">
        <v>0</v>
      </c>
      <c r="AF130" s="47">
        <v>0</v>
      </c>
      <c r="AG130" s="47">
        <v>811</v>
      </c>
      <c r="AH130" s="180">
        <v>-1</v>
      </c>
      <c r="AI130" s="47">
        <v>8731</v>
      </c>
      <c r="AJ130" s="47">
        <v>297785</v>
      </c>
      <c r="AK130" s="49">
        <v>7</v>
      </c>
      <c r="AL130" s="44"/>
    </row>
    <row r="131" spans="1:38">
      <c r="A131" s="44" t="s">
        <v>159</v>
      </c>
      <c r="B131" s="45">
        <v>46096</v>
      </c>
      <c r="C131" s="47">
        <v>81482</v>
      </c>
      <c r="D131" s="47">
        <v>64119</v>
      </c>
      <c r="E131" s="47">
        <v>85889</v>
      </c>
      <c r="F131" s="47">
        <v>84459</v>
      </c>
      <c r="G131" s="47">
        <v>92597</v>
      </c>
      <c r="H131" s="47">
        <v>81322</v>
      </c>
      <c r="I131" s="47">
        <v>1076</v>
      </c>
      <c r="J131" s="47">
        <v>952</v>
      </c>
      <c r="K131" s="47">
        <v>1053</v>
      </c>
      <c r="L131" s="47">
        <v>1057</v>
      </c>
      <c r="M131" s="47">
        <v>1033</v>
      </c>
      <c r="N131" s="47">
        <v>1020</v>
      </c>
      <c r="O131" s="47">
        <v>81322</v>
      </c>
      <c r="P131" s="47">
        <v>1020</v>
      </c>
      <c r="Q131" s="47">
        <v>129373</v>
      </c>
      <c r="R131" s="47">
        <v>1409</v>
      </c>
      <c r="S131" s="181">
        <v>-0.37</v>
      </c>
      <c r="T131" s="181">
        <v>-0.28000000000000003</v>
      </c>
      <c r="U131" s="47">
        <v>917499</v>
      </c>
      <c r="V131" s="47">
        <v>11269</v>
      </c>
      <c r="W131" s="47">
        <v>1467825</v>
      </c>
      <c r="X131" s="47">
        <v>18050</v>
      </c>
      <c r="Y131" s="181">
        <v>-0.37</v>
      </c>
      <c r="Z131" s="181">
        <v>-0.38</v>
      </c>
      <c r="AA131" s="47">
        <v>13559</v>
      </c>
      <c r="AB131" s="47">
        <v>1043</v>
      </c>
      <c r="AC131" s="47">
        <v>1353</v>
      </c>
      <c r="AD131" s="180">
        <v>-0.23</v>
      </c>
      <c r="AE131" s="47">
        <v>0</v>
      </c>
      <c r="AF131" s="47">
        <v>0</v>
      </c>
      <c r="AG131" s="47">
        <v>1353</v>
      </c>
      <c r="AH131" s="180">
        <v>-1</v>
      </c>
      <c r="AI131" s="47">
        <v>15106</v>
      </c>
      <c r="AJ131" s="47">
        <v>1481112</v>
      </c>
      <c r="AK131" s="49">
        <v>14</v>
      </c>
      <c r="AL131" s="44"/>
    </row>
    <row r="132" spans="1:38">
      <c r="A132" s="44" t="s">
        <v>141</v>
      </c>
      <c r="B132" s="45">
        <v>46096</v>
      </c>
      <c r="C132" s="47">
        <v>40868</v>
      </c>
      <c r="D132" s="47">
        <v>44762</v>
      </c>
      <c r="E132" s="47">
        <v>49896</v>
      </c>
      <c r="F132" s="47">
        <v>56005</v>
      </c>
      <c r="G132" s="47">
        <v>55992</v>
      </c>
      <c r="H132" s="47">
        <v>49463</v>
      </c>
      <c r="I132" s="47">
        <v>908</v>
      </c>
      <c r="J132" s="47">
        <v>1085</v>
      </c>
      <c r="K132" s="47">
        <v>1193</v>
      </c>
      <c r="L132" s="47">
        <v>1305</v>
      </c>
      <c r="M132" s="47">
        <v>1343</v>
      </c>
      <c r="N132" s="47">
        <v>1165</v>
      </c>
      <c r="O132" s="47">
        <v>49463</v>
      </c>
      <c r="P132" s="47">
        <v>1165</v>
      </c>
      <c r="Q132" s="47">
        <v>41112</v>
      </c>
      <c r="R132" s="47">
        <v>943</v>
      </c>
      <c r="S132" s="180">
        <v>0.2</v>
      </c>
      <c r="T132" s="180">
        <v>0.24</v>
      </c>
      <c r="U132" s="47">
        <v>470808</v>
      </c>
      <c r="V132" s="47">
        <v>10903</v>
      </c>
      <c r="W132" s="47">
        <v>438805</v>
      </c>
      <c r="X132" s="47">
        <v>9049</v>
      </c>
      <c r="Y132" s="180">
        <v>7.0000000000000007E-2</v>
      </c>
      <c r="Z132" s="180">
        <v>0.2</v>
      </c>
      <c r="AA132" s="47">
        <v>15811</v>
      </c>
      <c r="AB132" s="47">
        <v>1216</v>
      </c>
      <c r="AC132" s="47">
        <v>1106</v>
      </c>
      <c r="AD132" s="180">
        <v>0.1</v>
      </c>
      <c r="AE132" s="47">
        <v>0</v>
      </c>
      <c r="AF132" s="47">
        <v>0</v>
      </c>
      <c r="AG132" s="47">
        <v>1106</v>
      </c>
      <c r="AH132" s="180">
        <v>-1</v>
      </c>
      <c r="AI132" s="47">
        <v>12936</v>
      </c>
      <c r="AJ132" s="47">
        <v>361438</v>
      </c>
      <c r="AK132" s="49">
        <v>11</v>
      </c>
      <c r="AL132" s="44"/>
    </row>
    <row r="133" spans="1:38">
      <c r="A133" s="44" t="s">
        <v>781</v>
      </c>
      <c r="B133" s="45">
        <v>46096</v>
      </c>
      <c r="C133" s="47">
        <v>52953</v>
      </c>
      <c r="D133" s="47">
        <v>54496</v>
      </c>
      <c r="E133" s="47">
        <v>48433</v>
      </c>
      <c r="F133" s="47">
        <v>48545</v>
      </c>
      <c r="G133" s="47">
        <v>52198</v>
      </c>
      <c r="H133" s="47">
        <v>44946</v>
      </c>
      <c r="I133" s="47">
        <v>983</v>
      </c>
      <c r="J133" s="47">
        <v>1044</v>
      </c>
      <c r="K133" s="47">
        <v>926</v>
      </c>
      <c r="L133" s="47">
        <v>973</v>
      </c>
      <c r="M133" s="47">
        <v>1044</v>
      </c>
      <c r="N133" s="47">
        <v>810</v>
      </c>
      <c r="O133" s="47">
        <v>44946</v>
      </c>
      <c r="P133" s="47">
        <v>810</v>
      </c>
      <c r="Q133" s="47">
        <v>29766</v>
      </c>
      <c r="R133" s="47">
        <v>352</v>
      </c>
      <c r="S133" s="181">
        <v>0.51</v>
      </c>
      <c r="T133" s="181">
        <v>1.3</v>
      </c>
      <c r="U133" s="47">
        <v>608499</v>
      </c>
      <c r="V133" s="47">
        <v>10846</v>
      </c>
      <c r="W133" s="47">
        <v>28722</v>
      </c>
      <c r="X133" s="47">
        <v>340</v>
      </c>
      <c r="Y133" s="181">
        <v>20.190000000000001</v>
      </c>
      <c r="Z133" s="181">
        <v>30.9</v>
      </c>
      <c r="AA133" s="47">
        <v>9906</v>
      </c>
      <c r="AB133" s="47">
        <v>762</v>
      </c>
      <c r="AC133" s="47">
        <v>1119</v>
      </c>
      <c r="AD133" s="180">
        <v>-0.32</v>
      </c>
      <c r="AE133" s="47">
        <v>0</v>
      </c>
      <c r="AF133" s="47">
        <v>0</v>
      </c>
      <c r="AG133" s="47">
        <v>1119</v>
      </c>
      <c r="AH133" s="180">
        <v>-1</v>
      </c>
      <c r="AI133" s="47">
        <v>4060</v>
      </c>
      <c r="AJ133" s="47">
        <v>234353</v>
      </c>
      <c r="AK133" s="49">
        <v>5</v>
      </c>
      <c r="AL133" s="44"/>
    </row>
    <row r="134" spans="1:38">
      <c r="A134" s="44" t="s">
        <v>48</v>
      </c>
      <c r="B134" s="45">
        <v>46096</v>
      </c>
      <c r="C134" s="47">
        <v>6855</v>
      </c>
      <c r="D134" s="47">
        <v>26240</v>
      </c>
      <c r="E134" s="47">
        <v>27167</v>
      </c>
      <c r="F134" s="47">
        <v>45458</v>
      </c>
      <c r="G134" s="47">
        <v>61133</v>
      </c>
      <c r="H134" s="47">
        <v>77324</v>
      </c>
      <c r="I134" s="47">
        <v>356</v>
      </c>
      <c r="J134" s="47">
        <v>1096</v>
      </c>
      <c r="K134" s="47">
        <v>1114</v>
      </c>
      <c r="L134" s="47">
        <v>1883</v>
      </c>
      <c r="M134" s="47">
        <v>2534</v>
      </c>
      <c r="N134" s="47">
        <v>3266</v>
      </c>
      <c r="O134" s="47">
        <v>77324</v>
      </c>
      <c r="P134" s="47">
        <v>3266</v>
      </c>
      <c r="Q134" s="47">
        <v>0</v>
      </c>
      <c r="R134" s="47">
        <v>0</v>
      </c>
      <c r="S134" s="180"/>
      <c r="T134" s="180"/>
      <c r="U134" s="47">
        <v>244443</v>
      </c>
      <c r="V134" s="47">
        <v>10436</v>
      </c>
      <c r="W134" s="47">
        <v>0</v>
      </c>
      <c r="X134" s="47">
        <v>0</v>
      </c>
      <c r="Y134" s="180"/>
      <c r="Z134" s="180"/>
      <c r="AA134" s="47">
        <v>48851</v>
      </c>
      <c r="AB134" s="47">
        <v>3758</v>
      </c>
      <c r="AC134" s="47"/>
      <c r="AD134" s="180"/>
      <c r="AE134" s="47">
        <v>0</v>
      </c>
      <c r="AF134" s="49">
        <v>0</v>
      </c>
      <c r="AG134" s="47"/>
      <c r="AH134" s="180"/>
      <c r="AI134" s="47">
        <v>22700</v>
      </c>
      <c r="AJ134" s="47">
        <v>205908</v>
      </c>
      <c r="AK134" s="49">
        <v>6</v>
      </c>
      <c r="AL134" s="44"/>
    </row>
    <row r="135" spans="1:38">
      <c r="A135" s="44" t="s">
        <v>543</v>
      </c>
      <c r="B135" s="45">
        <v>46096</v>
      </c>
      <c r="C135" s="47">
        <v>43089</v>
      </c>
      <c r="D135" s="47">
        <v>40592</v>
      </c>
      <c r="E135" s="47">
        <v>39241</v>
      </c>
      <c r="F135" s="47">
        <v>41728</v>
      </c>
      <c r="G135" s="47">
        <v>40746</v>
      </c>
      <c r="H135" s="47">
        <v>42949</v>
      </c>
      <c r="I135" s="47">
        <v>936</v>
      </c>
      <c r="J135" s="47">
        <v>881</v>
      </c>
      <c r="K135" s="47">
        <v>823</v>
      </c>
      <c r="L135" s="47">
        <v>895</v>
      </c>
      <c r="M135" s="47">
        <v>867</v>
      </c>
      <c r="N135" s="47">
        <v>910</v>
      </c>
      <c r="O135" s="47">
        <v>42949</v>
      </c>
      <c r="P135" s="47">
        <v>910</v>
      </c>
      <c r="Q135" s="47">
        <v>49724</v>
      </c>
      <c r="R135" s="47">
        <v>1307</v>
      </c>
      <c r="S135" s="180">
        <v>-0.14000000000000001</v>
      </c>
      <c r="T135" s="180">
        <v>-0.3</v>
      </c>
      <c r="U135" s="47">
        <v>461567</v>
      </c>
      <c r="V135" s="47">
        <v>9876</v>
      </c>
      <c r="W135" s="47">
        <v>451366</v>
      </c>
      <c r="X135" s="47">
        <v>12052</v>
      </c>
      <c r="Y135" s="180">
        <v>0.02</v>
      </c>
      <c r="Z135" s="180">
        <v>-0.18</v>
      </c>
      <c r="AA135" s="47">
        <v>9807</v>
      </c>
      <c r="AB135" s="47">
        <v>754</v>
      </c>
      <c r="AC135" s="47">
        <v>1083</v>
      </c>
      <c r="AD135" s="180">
        <v>-0.3</v>
      </c>
      <c r="AE135" s="47">
        <v>0</v>
      </c>
      <c r="AF135" s="49">
        <v>0</v>
      </c>
      <c r="AG135" s="47">
        <v>1083</v>
      </c>
      <c r="AH135" s="180">
        <v>-1</v>
      </c>
      <c r="AI135" s="47">
        <v>6376</v>
      </c>
      <c r="AJ135" s="47">
        <v>155747</v>
      </c>
      <c r="AK135" s="49">
        <v>8</v>
      </c>
      <c r="AL135" s="44"/>
    </row>
    <row r="136" spans="1:38">
      <c r="A136" s="44" t="s">
        <v>150</v>
      </c>
      <c r="B136" s="45">
        <v>46096</v>
      </c>
      <c r="C136" s="47">
        <v>10788</v>
      </c>
      <c r="D136" s="47">
        <v>10616</v>
      </c>
      <c r="E136" s="47">
        <v>13749</v>
      </c>
      <c r="F136" s="47">
        <v>13819</v>
      </c>
      <c r="G136" s="47">
        <v>14447</v>
      </c>
      <c r="H136" s="47">
        <v>13858</v>
      </c>
      <c r="I136" s="47">
        <v>766</v>
      </c>
      <c r="J136" s="47">
        <v>690</v>
      </c>
      <c r="K136" s="47">
        <v>964</v>
      </c>
      <c r="L136" s="47">
        <v>1028</v>
      </c>
      <c r="M136" s="47">
        <v>1101</v>
      </c>
      <c r="N136" s="47">
        <v>1003</v>
      </c>
      <c r="O136" s="47">
        <v>13858</v>
      </c>
      <c r="P136" s="47">
        <v>1003</v>
      </c>
      <c r="Q136" s="47">
        <v>0</v>
      </c>
      <c r="R136" s="47">
        <v>0</v>
      </c>
      <c r="S136" s="181"/>
      <c r="T136" s="181"/>
      <c r="U136" s="47">
        <v>147236</v>
      </c>
      <c r="V136" s="47">
        <v>9642</v>
      </c>
      <c r="W136" s="47">
        <v>0</v>
      </c>
      <c r="X136" s="47">
        <v>0</v>
      </c>
      <c r="Y136" s="181"/>
      <c r="Z136" s="181"/>
      <c r="AA136" s="47">
        <v>15230</v>
      </c>
      <c r="AB136" s="47">
        <v>1172</v>
      </c>
      <c r="AC136" s="76"/>
      <c r="AD136" s="181"/>
      <c r="AE136" s="47">
        <v>0</v>
      </c>
      <c r="AF136" s="47">
        <v>0</v>
      </c>
      <c r="AG136" s="76"/>
      <c r="AH136" s="181"/>
      <c r="AI136" s="47">
        <v>7364</v>
      </c>
      <c r="AJ136" s="47">
        <v>68415</v>
      </c>
      <c r="AK136" s="49">
        <v>6</v>
      </c>
      <c r="AL136" s="44"/>
    </row>
    <row r="137" spans="1:38">
      <c r="A137" s="44" t="s">
        <v>516</v>
      </c>
      <c r="B137" s="45">
        <v>46096</v>
      </c>
      <c r="C137" s="47">
        <v>34395</v>
      </c>
      <c r="D137" s="47">
        <v>29927</v>
      </c>
      <c r="E137" s="47">
        <v>28801</v>
      </c>
      <c r="F137" s="47">
        <v>30054</v>
      </c>
      <c r="G137" s="47">
        <v>32049</v>
      </c>
      <c r="H137" s="47">
        <v>35286</v>
      </c>
      <c r="I137" s="47">
        <v>898</v>
      </c>
      <c r="J137" s="47">
        <v>766</v>
      </c>
      <c r="K137" s="47">
        <v>736</v>
      </c>
      <c r="L137" s="47">
        <v>763</v>
      </c>
      <c r="M137" s="47">
        <v>825</v>
      </c>
      <c r="N137" s="47">
        <v>909</v>
      </c>
      <c r="O137" s="47">
        <v>35286</v>
      </c>
      <c r="P137" s="47">
        <v>909</v>
      </c>
      <c r="Q137" s="47">
        <v>38257</v>
      </c>
      <c r="R137" s="47">
        <v>717</v>
      </c>
      <c r="S137" s="180">
        <v>-0.08</v>
      </c>
      <c r="T137" s="180">
        <v>0.27</v>
      </c>
      <c r="U137" s="47">
        <v>380758</v>
      </c>
      <c r="V137" s="47">
        <v>9434</v>
      </c>
      <c r="W137" s="47">
        <v>371616</v>
      </c>
      <c r="X137" s="47">
        <v>6569</v>
      </c>
      <c r="Y137" s="180">
        <v>0.02</v>
      </c>
      <c r="Z137" s="180">
        <v>0.44</v>
      </c>
      <c r="AA137" s="47">
        <v>9111</v>
      </c>
      <c r="AB137" s="47">
        <v>701</v>
      </c>
      <c r="AC137" s="47">
        <v>771</v>
      </c>
      <c r="AD137" s="180">
        <v>-0.09</v>
      </c>
      <c r="AE137" s="47">
        <v>0</v>
      </c>
      <c r="AF137" s="49">
        <v>0</v>
      </c>
      <c r="AG137" s="47">
        <v>771</v>
      </c>
      <c r="AH137" s="180">
        <v>-1</v>
      </c>
      <c r="AI137" s="47">
        <v>11363</v>
      </c>
      <c r="AJ137" s="47">
        <v>523759</v>
      </c>
      <c r="AK137" s="49">
        <v>16</v>
      </c>
      <c r="AL137" s="76"/>
    </row>
    <row r="138" spans="1:38">
      <c r="A138" s="44" t="s">
        <v>529</v>
      </c>
      <c r="B138" s="45">
        <v>46096</v>
      </c>
      <c r="C138" s="47">
        <v>34822</v>
      </c>
      <c r="D138" s="47">
        <v>38048</v>
      </c>
      <c r="E138" s="47">
        <v>44247</v>
      </c>
      <c r="F138" s="47">
        <v>35774</v>
      </c>
      <c r="G138" s="47">
        <v>44334</v>
      </c>
      <c r="H138" s="47">
        <v>44455</v>
      </c>
      <c r="I138" s="47">
        <v>739</v>
      </c>
      <c r="J138" s="47">
        <v>743</v>
      </c>
      <c r="K138" s="47">
        <v>914</v>
      </c>
      <c r="L138" s="47">
        <v>789</v>
      </c>
      <c r="M138" s="47">
        <v>927</v>
      </c>
      <c r="N138" s="47">
        <v>971</v>
      </c>
      <c r="O138" s="47">
        <v>44455</v>
      </c>
      <c r="P138" s="47">
        <v>971</v>
      </c>
      <c r="Q138" s="47">
        <v>38487</v>
      </c>
      <c r="R138" s="47">
        <v>854</v>
      </c>
      <c r="S138" s="181">
        <v>0.16</v>
      </c>
      <c r="T138" s="181">
        <v>0.14000000000000001</v>
      </c>
      <c r="U138" s="47">
        <v>451138</v>
      </c>
      <c r="V138" s="47">
        <v>9380</v>
      </c>
      <c r="W138" s="47">
        <v>405283</v>
      </c>
      <c r="X138" s="47">
        <v>9555</v>
      </c>
      <c r="Y138" s="181">
        <v>0.11</v>
      </c>
      <c r="Z138" s="181">
        <v>-0.02</v>
      </c>
      <c r="AA138" s="47">
        <v>7691</v>
      </c>
      <c r="AB138" s="47">
        <v>592</v>
      </c>
      <c r="AC138" s="47">
        <v>927</v>
      </c>
      <c r="AD138" s="180">
        <v>-0.36</v>
      </c>
      <c r="AE138" s="47">
        <v>0</v>
      </c>
      <c r="AF138" s="49">
        <v>0</v>
      </c>
      <c r="AG138" s="47">
        <v>927</v>
      </c>
      <c r="AH138" s="180">
        <v>-1</v>
      </c>
      <c r="AI138" s="47">
        <v>7577</v>
      </c>
      <c r="AJ138" s="47">
        <v>222093</v>
      </c>
      <c r="AK138" s="49">
        <v>13</v>
      </c>
      <c r="AL138" s="44"/>
    </row>
    <row r="139" spans="1:38">
      <c r="A139" s="44" t="s">
        <v>227</v>
      </c>
      <c r="B139" s="45">
        <v>46096</v>
      </c>
      <c r="C139" s="47">
        <v>19111</v>
      </c>
      <c r="D139" s="47">
        <v>23064</v>
      </c>
      <c r="E139" s="47">
        <v>21887</v>
      </c>
      <c r="F139" s="47">
        <v>22293</v>
      </c>
      <c r="G139" s="47">
        <v>23864</v>
      </c>
      <c r="H139" s="47">
        <v>27876</v>
      </c>
      <c r="I139" s="47">
        <v>669</v>
      </c>
      <c r="J139" s="47">
        <v>911</v>
      </c>
      <c r="K139" s="47">
        <v>755</v>
      </c>
      <c r="L139" s="47">
        <v>693</v>
      </c>
      <c r="M139" s="47">
        <v>768</v>
      </c>
      <c r="N139" s="47">
        <v>1023</v>
      </c>
      <c r="O139" s="47">
        <v>27876</v>
      </c>
      <c r="P139" s="47">
        <v>1023</v>
      </c>
      <c r="Q139" s="47">
        <v>0</v>
      </c>
      <c r="R139" s="47">
        <v>0</v>
      </c>
      <c r="S139" s="180"/>
      <c r="T139" s="180"/>
      <c r="U139" s="47">
        <v>258729</v>
      </c>
      <c r="V139" s="47">
        <v>9212</v>
      </c>
      <c r="W139" s="47">
        <v>0</v>
      </c>
      <c r="X139" s="47">
        <v>0</v>
      </c>
      <c r="Y139" s="180"/>
      <c r="Z139" s="180"/>
      <c r="AA139" s="47">
        <v>10963</v>
      </c>
      <c r="AB139" s="47">
        <v>843</v>
      </c>
      <c r="AC139" s="47">
        <v>406</v>
      </c>
      <c r="AD139" s="180">
        <v>1.08</v>
      </c>
      <c r="AE139" s="47">
        <v>0</v>
      </c>
      <c r="AF139" s="49">
        <v>0</v>
      </c>
      <c r="AG139" s="47">
        <v>406</v>
      </c>
      <c r="AH139" s="180">
        <v>-1</v>
      </c>
      <c r="AI139" s="47">
        <v>4780</v>
      </c>
      <c r="AJ139" s="47">
        <v>78822</v>
      </c>
      <c r="AK139" s="49">
        <v>6</v>
      </c>
      <c r="AL139" s="44"/>
    </row>
    <row r="140" spans="1:38">
      <c r="A140" s="44" t="s">
        <v>172</v>
      </c>
      <c r="B140" s="45">
        <v>46096</v>
      </c>
      <c r="C140" s="47">
        <v>67706</v>
      </c>
      <c r="D140" s="47">
        <v>60031</v>
      </c>
      <c r="E140" s="47">
        <v>61526</v>
      </c>
      <c r="F140" s="47">
        <v>63147</v>
      </c>
      <c r="G140" s="47">
        <v>69368</v>
      </c>
      <c r="H140" s="47">
        <v>69299</v>
      </c>
      <c r="I140" s="47">
        <v>745</v>
      </c>
      <c r="J140" s="47">
        <v>694</v>
      </c>
      <c r="K140" s="47">
        <v>698</v>
      </c>
      <c r="L140" s="47">
        <v>719</v>
      </c>
      <c r="M140" s="47">
        <v>791</v>
      </c>
      <c r="N140" s="47">
        <v>781</v>
      </c>
      <c r="O140" s="47">
        <v>69299</v>
      </c>
      <c r="P140" s="47">
        <v>781</v>
      </c>
      <c r="Q140" s="47">
        <v>32966</v>
      </c>
      <c r="R140" s="47">
        <v>383</v>
      </c>
      <c r="S140" s="180">
        <v>1.1000000000000001</v>
      </c>
      <c r="T140" s="180">
        <v>1.04</v>
      </c>
      <c r="U140" s="47">
        <v>699795</v>
      </c>
      <c r="V140" s="47">
        <v>7915</v>
      </c>
      <c r="W140" s="47">
        <v>551421</v>
      </c>
      <c r="X140" s="47">
        <v>6322</v>
      </c>
      <c r="Y140" s="180">
        <v>0.27</v>
      </c>
      <c r="Z140" s="180">
        <v>0.25</v>
      </c>
      <c r="AA140" s="47">
        <v>10818</v>
      </c>
      <c r="AB140" s="47">
        <v>832</v>
      </c>
      <c r="AC140" s="47">
        <v>680</v>
      </c>
      <c r="AD140" s="180">
        <v>0.22</v>
      </c>
      <c r="AE140" s="47">
        <v>0</v>
      </c>
      <c r="AF140" s="49">
        <v>0</v>
      </c>
      <c r="AG140" s="47">
        <v>680</v>
      </c>
      <c r="AH140" s="180">
        <v>-1</v>
      </c>
      <c r="AI140" s="47">
        <v>11610</v>
      </c>
      <c r="AJ140" s="47">
        <v>590900</v>
      </c>
      <c r="AK140" s="49">
        <v>14</v>
      </c>
      <c r="AL140" s="44"/>
    </row>
    <row r="141" spans="1:38">
      <c r="A141" s="44" t="s">
        <v>545</v>
      </c>
      <c r="B141" s="45">
        <v>46096</v>
      </c>
      <c r="C141" s="47">
        <v>43923</v>
      </c>
      <c r="D141" s="47">
        <v>48613</v>
      </c>
      <c r="E141" s="47">
        <v>46145</v>
      </c>
      <c r="F141" s="47">
        <v>46439</v>
      </c>
      <c r="G141" s="47">
        <v>40196</v>
      </c>
      <c r="H141" s="47">
        <v>43949</v>
      </c>
      <c r="I141" s="47">
        <v>869</v>
      </c>
      <c r="J141" s="47">
        <v>957</v>
      </c>
      <c r="K141" s="47">
        <v>790</v>
      </c>
      <c r="L141" s="47">
        <v>547</v>
      </c>
      <c r="M141" s="47">
        <v>553</v>
      </c>
      <c r="N141" s="47">
        <v>524</v>
      </c>
      <c r="O141" s="47">
        <v>43949</v>
      </c>
      <c r="P141" s="47">
        <v>524</v>
      </c>
      <c r="Q141" s="47">
        <v>38376</v>
      </c>
      <c r="R141" s="47">
        <v>492</v>
      </c>
      <c r="S141" s="180">
        <v>0.15</v>
      </c>
      <c r="T141" s="180">
        <v>7.0000000000000007E-2</v>
      </c>
      <c r="U141" s="47">
        <v>493421</v>
      </c>
      <c r="V141" s="47">
        <v>7874</v>
      </c>
      <c r="W141" s="47">
        <v>443671</v>
      </c>
      <c r="X141" s="47">
        <v>7501</v>
      </c>
      <c r="Y141" s="180">
        <v>0.11</v>
      </c>
      <c r="Z141" s="180">
        <v>0.05</v>
      </c>
      <c r="AA141" s="47">
        <v>5435</v>
      </c>
      <c r="AB141" s="47">
        <v>418</v>
      </c>
      <c r="AC141" s="47">
        <v>676</v>
      </c>
      <c r="AD141" s="180">
        <v>-0.38</v>
      </c>
      <c r="AE141" s="47">
        <v>0</v>
      </c>
      <c r="AF141" s="47">
        <v>0</v>
      </c>
      <c r="AG141" s="47">
        <v>676</v>
      </c>
      <c r="AH141" s="180">
        <v>-1</v>
      </c>
      <c r="AI141" s="47">
        <v>5184</v>
      </c>
      <c r="AJ141" s="47">
        <v>336330</v>
      </c>
      <c r="AK141" s="49">
        <v>12</v>
      </c>
      <c r="AL141" s="44"/>
    </row>
    <row r="142" spans="1:38">
      <c r="A142" s="44" t="s">
        <v>59</v>
      </c>
      <c r="B142" s="45">
        <v>46096</v>
      </c>
      <c r="C142" s="47">
        <v>0</v>
      </c>
      <c r="D142" s="47">
        <v>2225</v>
      </c>
      <c r="E142" s="47">
        <v>19067</v>
      </c>
      <c r="F142" s="47">
        <v>47828</v>
      </c>
      <c r="G142" s="47">
        <v>95717</v>
      </c>
      <c r="H142" s="47">
        <v>95134</v>
      </c>
      <c r="I142" s="49">
        <v>0</v>
      </c>
      <c r="J142" s="49">
        <v>61</v>
      </c>
      <c r="K142" s="49">
        <v>565</v>
      </c>
      <c r="L142" s="47">
        <v>1360</v>
      </c>
      <c r="M142" s="47">
        <v>2819</v>
      </c>
      <c r="N142" s="47">
        <v>2900</v>
      </c>
      <c r="O142" s="47">
        <v>95134</v>
      </c>
      <c r="P142" s="47">
        <v>2900</v>
      </c>
      <c r="Q142" s="47">
        <v>0</v>
      </c>
      <c r="R142" s="47">
        <v>0</v>
      </c>
      <c r="S142" s="180"/>
      <c r="T142" s="180"/>
      <c r="U142" s="47">
        <v>259971</v>
      </c>
      <c r="V142" s="47">
        <v>7705</v>
      </c>
      <c r="W142" s="47">
        <v>0</v>
      </c>
      <c r="X142" s="47">
        <v>0</v>
      </c>
      <c r="Y142" s="180"/>
      <c r="Z142" s="180"/>
      <c r="AA142" s="47">
        <v>46381</v>
      </c>
      <c r="AB142" s="47">
        <v>3568</v>
      </c>
      <c r="AC142" s="47"/>
      <c r="AD142" s="180"/>
      <c r="AE142" s="47">
        <v>0</v>
      </c>
      <c r="AF142" s="49">
        <v>0</v>
      </c>
      <c r="AG142" s="47"/>
      <c r="AH142" s="180"/>
      <c r="AI142" s="47">
        <v>12988</v>
      </c>
      <c r="AJ142" s="47">
        <v>277257</v>
      </c>
      <c r="AK142" s="49">
        <v>4</v>
      </c>
      <c r="AL142" s="44"/>
    </row>
    <row r="143" spans="1:38">
      <c r="A143" s="44" t="s">
        <v>232</v>
      </c>
      <c r="B143" s="45">
        <v>46096</v>
      </c>
      <c r="C143" s="47">
        <v>35454</v>
      </c>
      <c r="D143" s="47">
        <v>38179</v>
      </c>
      <c r="E143" s="47">
        <v>38255</v>
      </c>
      <c r="F143" s="47">
        <v>41114</v>
      </c>
      <c r="G143" s="47">
        <v>44855</v>
      </c>
      <c r="H143" s="47">
        <v>43467</v>
      </c>
      <c r="I143" s="47">
        <v>601</v>
      </c>
      <c r="J143" s="47">
        <v>589</v>
      </c>
      <c r="K143" s="47">
        <v>599</v>
      </c>
      <c r="L143" s="47">
        <v>619</v>
      </c>
      <c r="M143" s="47">
        <v>641</v>
      </c>
      <c r="N143" s="47">
        <v>634</v>
      </c>
      <c r="O143" s="47">
        <v>43467</v>
      </c>
      <c r="P143" s="47">
        <v>634</v>
      </c>
      <c r="Q143" s="47">
        <v>23190</v>
      </c>
      <c r="R143" s="47">
        <v>383</v>
      </c>
      <c r="S143" s="180">
        <v>0.87</v>
      </c>
      <c r="T143" s="180">
        <v>0.66</v>
      </c>
      <c r="U143" s="47">
        <v>482729</v>
      </c>
      <c r="V143" s="47">
        <v>7151</v>
      </c>
      <c r="W143" s="47">
        <v>299835</v>
      </c>
      <c r="X143" s="47">
        <v>5205</v>
      </c>
      <c r="Y143" s="180">
        <v>0.61</v>
      </c>
      <c r="Z143" s="180">
        <v>0.37</v>
      </c>
      <c r="AA143" s="47">
        <v>8395</v>
      </c>
      <c r="AB143" s="47">
        <v>646</v>
      </c>
      <c r="AC143" s="47">
        <v>545</v>
      </c>
      <c r="AD143" s="180">
        <v>0.18</v>
      </c>
      <c r="AE143" s="47">
        <v>0</v>
      </c>
      <c r="AF143" s="47">
        <v>0</v>
      </c>
      <c r="AG143" s="47">
        <v>545</v>
      </c>
      <c r="AH143" s="180">
        <v>-1</v>
      </c>
      <c r="AI143" s="47">
        <v>9593</v>
      </c>
      <c r="AJ143" s="47">
        <v>383360</v>
      </c>
      <c r="AK143" s="49">
        <v>15</v>
      </c>
      <c r="AL143" s="44"/>
    </row>
    <row r="144" spans="1:38">
      <c r="A144" s="44" t="s">
        <v>538</v>
      </c>
      <c r="B144" s="45">
        <v>46096</v>
      </c>
      <c r="C144" s="47">
        <v>29544</v>
      </c>
      <c r="D144" s="47">
        <v>28710</v>
      </c>
      <c r="E144" s="47">
        <v>23882</v>
      </c>
      <c r="F144" s="47">
        <v>23783</v>
      </c>
      <c r="G144" s="47">
        <v>17906</v>
      </c>
      <c r="H144" s="47">
        <v>20448</v>
      </c>
      <c r="I144" s="47">
        <v>617</v>
      </c>
      <c r="J144" s="47">
        <v>613</v>
      </c>
      <c r="K144" s="47">
        <v>515</v>
      </c>
      <c r="L144" s="47">
        <v>514</v>
      </c>
      <c r="M144" s="47">
        <v>403</v>
      </c>
      <c r="N144" s="47">
        <v>432</v>
      </c>
      <c r="O144" s="47">
        <v>20448</v>
      </c>
      <c r="P144" s="47">
        <v>432</v>
      </c>
      <c r="Q144" s="47">
        <v>35935</v>
      </c>
      <c r="R144" s="47">
        <v>718</v>
      </c>
      <c r="S144" s="181">
        <v>-0.43</v>
      </c>
      <c r="T144" s="181">
        <v>-0.4</v>
      </c>
      <c r="U144" s="47">
        <v>305490</v>
      </c>
      <c r="V144" s="47">
        <v>6746</v>
      </c>
      <c r="W144" s="47">
        <v>419335</v>
      </c>
      <c r="X144" s="47">
        <v>8525</v>
      </c>
      <c r="Y144" s="181">
        <v>-0.27</v>
      </c>
      <c r="Z144" s="181">
        <v>-0.21</v>
      </c>
      <c r="AA144" s="47">
        <v>682</v>
      </c>
      <c r="AB144" s="47">
        <v>52</v>
      </c>
      <c r="AC144" s="76">
        <v>758</v>
      </c>
      <c r="AD144" s="181">
        <v>-0.93</v>
      </c>
      <c r="AE144" s="47">
        <v>0</v>
      </c>
      <c r="AF144" s="47">
        <v>0</v>
      </c>
      <c r="AG144" s="76">
        <v>758</v>
      </c>
      <c r="AH144" s="181">
        <v>-1</v>
      </c>
      <c r="AI144" s="47">
        <v>3205</v>
      </c>
      <c r="AJ144" s="47">
        <v>100369</v>
      </c>
      <c r="AK144" s="49">
        <v>61</v>
      </c>
      <c r="AL144" s="44"/>
    </row>
    <row r="145" spans="1:38">
      <c r="A145" s="44" t="s">
        <v>60</v>
      </c>
      <c r="B145" s="45">
        <v>46096</v>
      </c>
      <c r="C145" s="47">
        <v>9602</v>
      </c>
      <c r="D145" s="47">
        <v>10304</v>
      </c>
      <c r="E145" s="47">
        <v>11856</v>
      </c>
      <c r="F145" s="47">
        <v>14527</v>
      </c>
      <c r="G145" s="47">
        <v>13842</v>
      </c>
      <c r="H145" s="47">
        <v>11760</v>
      </c>
      <c r="I145" s="47">
        <v>465</v>
      </c>
      <c r="J145" s="47">
        <v>525</v>
      </c>
      <c r="K145" s="47">
        <v>593</v>
      </c>
      <c r="L145" s="47">
        <v>709</v>
      </c>
      <c r="M145" s="47">
        <v>692</v>
      </c>
      <c r="N145" s="47">
        <v>604</v>
      </c>
      <c r="O145" s="47">
        <v>11760</v>
      </c>
      <c r="P145" s="47">
        <v>604</v>
      </c>
      <c r="Q145" s="47">
        <v>28106</v>
      </c>
      <c r="R145" s="47">
        <v>1312</v>
      </c>
      <c r="S145" s="181">
        <v>-0.57999999999999996</v>
      </c>
      <c r="T145" s="181">
        <v>-0.54</v>
      </c>
      <c r="U145" s="47">
        <v>127471</v>
      </c>
      <c r="V145" s="47">
        <v>6352</v>
      </c>
      <c r="W145" s="47">
        <v>558918</v>
      </c>
      <c r="X145" s="47">
        <v>30069</v>
      </c>
      <c r="Y145" s="181">
        <v>-0.77</v>
      </c>
      <c r="Z145" s="181">
        <v>-0.79</v>
      </c>
      <c r="AA145" s="47">
        <v>10542</v>
      </c>
      <c r="AB145" s="47">
        <v>811</v>
      </c>
      <c r="AC145" s="76">
        <v>2144</v>
      </c>
      <c r="AD145" s="181">
        <v>-0.62</v>
      </c>
      <c r="AE145" s="47">
        <v>0</v>
      </c>
      <c r="AF145" s="49">
        <v>0</v>
      </c>
      <c r="AG145" s="76">
        <v>2144</v>
      </c>
      <c r="AH145" s="181">
        <v>-1</v>
      </c>
      <c r="AI145" s="47">
        <v>36154</v>
      </c>
      <c r="AJ145" s="47">
        <v>613765</v>
      </c>
      <c r="AK145" s="47">
        <v>45</v>
      </c>
      <c r="AL145" s="44"/>
    </row>
    <row r="146" spans="1:38">
      <c r="A146" s="44" t="s">
        <v>115</v>
      </c>
      <c r="B146" s="45">
        <v>46096</v>
      </c>
      <c r="C146" s="47">
        <v>16056</v>
      </c>
      <c r="D146" s="47">
        <v>15438</v>
      </c>
      <c r="E146" s="47">
        <v>18793</v>
      </c>
      <c r="F146" s="47">
        <v>19883</v>
      </c>
      <c r="G146" s="47">
        <v>18723</v>
      </c>
      <c r="H146" s="47">
        <v>15669</v>
      </c>
      <c r="I146" s="49">
        <v>622</v>
      </c>
      <c r="J146" s="49">
        <v>570</v>
      </c>
      <c r="K146" s="49">
        <v>686</v>
      </c>
      <c r="L146" s="49">
        <v>726</v>
      </c>
      <c r="M146" s="49">
        <v>673</v>
      </c>
      <c r="N146" s="49">
        <v>598</v>
      </c>
      <c r="O146" s="47">
        <v>15669</v>
      </c>
      <c r="P146" s="49">
        <v>598</v>
      </c>
      <c r="Q146" s="47">
        <v>0</v>
      </c>
      <c r="R146" s="47">
        <v>0</v>
      </c>
      <c r="S146" s="181"/>
      <c r="T146" s="181"/>
      <c r="U146" s="47">
        <v>153959</v>
      </c>
      <c r="V146" s="47">
        <v>5801</v>
      </c>
      <c r="W146" s="47">
        <v>0</v>
      </c>
      <c r="X146" s="47">
        <v>0</v>
      </c>
      <c r="Y146" s="181"/>
      <c r="Z146" s="181"/>
      <c r="AA146" s="47">
        <v>13985</v>
      </c>
      <c r="AB146" s="47">
        <v>1076</v>
      </c>
      <c r="AC146" s="76"/>
      <c r="AD146" s="181"/>
      <c r="AE146" s="49">
        <v>0</v>
      </c>
      <c r="AF146" s="49">
        <v>0</v>
      </c>
      <c r="AG146" s="76"/>
      <c r="AH146" s="181"/>
      <c r="AI146" s="47">
        <v>2143</v>
      </c>
      <c r="AJ146" s="47">
        <v>29227</v>
      </c>
      <c r="AK146" s="47">
        <v>2</v>
      </c>
      <c r="AL146" s="44"/>
    </row>
    <row r="147" spans="1:38">
      <c r="A147" s="44" t="s">
        <v>201</v>
      </c>
      <c r="B147" s="45">
        <v>46096</v>
      </c>
      <c r="C147" s="47">
        <v>17304</v>
      </c>
      <c r="D147" s="47">
        <v>17673</v>
      </c>
      <c r="E147" s="47">
        <v>16690</v>
      </c>
      <c r="F147" s="47">
        <v>17404</v>
      </c>
      <c r="G147" s="47">
        <v>16753</v>
      </c>
      <c r="H147" s="47">
        <v>16075</v>
      </c>
      <c r="I147" s="49">
        <v>571</v>
      </c>
      <c r="J147" s="49">
        <v>590</v>
      </c>
      <c r="K147" s="47">
        <v>557</v>
      </c>
      <c r="L147" s="47">
        <v>581</v>
      </c>
      <c r="M147" s="47">
        <v>559</v>
      </c>
      <c r="N147" s="47">
        <v>527</v>
      </c>
      <c r="O147" s="47">
        <v>16075</v>
      </c>
      <c r="P147" s="47">
        <v>527</v>
      </c>
      <c r="Q147" s="47">
        <v>0</v>
      </c>
      <c r="R147" s="47">
        <v>0</v>
      </c>
      <c r="S147" s="180"/>
      <c r="T147" s="180"/>
      <c r="U147" s="47">
        <v>172320</v>
      </c>
      <c r="V147" s="47">
        <v>5734</v>
      </c>
      <c r="W147" s="47">
        <v>0</v>
      </c>
      <c r="X147" s="47">
        <v>0</v>
      </c>
      <c r="Y147" s="180"/>
      <c r="Z147" s="180"/>
      <c r="AA147" s="47">
        <v>8114</v>
      </c>
      <c r="AB147" s="47">
        <v>624</v>
      </c>
      <c r="AC147" s="47">
        <v>35</v>
      </c>
      <c r="AD147" s="180">
        <v>17.07</v>
      </c>
      <c r="AE147" s="49">
        <v>0</v>
      </c>
      <c r="AF147" s="49">
        <v>0</v>
      </c>
      <c r="AG147" s="47">
        <v>35</v>
      </c>
      <c r="AH147" s="180">
        <v>-1</v>
      </c>
      <c r="AI147" s="47">
        <v>9776</v>
      </c>
      <c r="AJ147" s="47">
        <v>131693</v>
      </c>
      <c r="AK147" s="49">
        <v>16</v>
      </c>
      <c r="AL147" s="44"/>
    </row>
    <row r="148" spans="1:38">
      <c r="A148" s="44" t="s">
        <v>511</v>
      </c>
      <c r="B148" s="45">
        <v>46096</v>
      </c>
      <c r="C148" s="47">
        <v>19759</v>
      </c>
      <c r="D148" s="47">
        <v>20652</v>
      </c>
      <c r="E148" s="47">
        <v>15712</v>
      </c>
      <c r="F148" s="47">
        <v>21347</v>
      </c>
      <c r="G148" s="47">
        <v>19421</v>
      </c>
      <c r="H148" s="47">
        <v>19212</v>
      </c>
      <c r="I148" s="47">
        <v>473</v>
      </c>
      <c r="J148" s="47">
        <v>471</v>
      </c>
      <c r="K148" s="47">
        <v>426</v>
      </c>
      <c r="L148" s="47">
        <v>453</v>
      </c>
      <c r="M148" s="47">
        <v>548</v>
      </c>
      <c r="N148" s="47">
        <v>515</v>
      </c>
      <c r="O148" s="47">
        <v>19212</v>
      </c>
      <c r="P148" s="47">
        <v>515</v>
      </c>
      <c r="Q148" s="47">
        <v>30879</v>
      </c>
      <c r="R148" s="47">
        <v>875</v>
      </c>
      <c r="S148" s="180">
        <v>-0.38</v>
      </c>
      <c r="T148" s="180">
        <v>-0.41</v>
      </c>
      <c r="U148" s="47">
        <v>220380</v>
      </c>
      <c r="V148" s="47">
        <v>5361</v>
      </c>
      <c r="W148" s="47">
        <v>399425</v>
      </c>
      <c r="X148" s="47">
        <v>10445</v>
      </c>
      <c r="Y148" s="180">
        <v>-0.45</v>
      </c>
      <c r="Z148" s="180">
        <v>-0.49</v>
      </c>
      <c r="AA148" s="47">
        <v>7001</v>
      </c>
      <c r="AB148" s="47">
        <v>539</v>
      </c>
      <c r="AC148" s="47">
        <v>893</v>
      </c>
      <c r="AD148" s="180">
        <v>-0.4</v>
      </c>
      <c r="AE148" s="47">
        <v>0</v>
      </c>
      <c r="AF148" s="47">
        <v>0</v>
      </c>
      <c r="AG148" s="47">
        <v>893</v>
      </c>
      <c r="AH148" s="180">
        <v>-1</v>
      </c>
      <c r="AI148" s="47">
        <v>6316</v>
      </c>
      <c r="AJ148" s="47">
        <v>173511</v>
      </c>
      <c r="AK148" s="49">
        <v>12</v>
      </c>
      <c r="AL148" s="44"/>
    </row>
    <row r="149" spans="1:38">
      <c r="A149" s="44" t="s">
        <v>72</v>
      </c>
      <c r="B149" s="45">
        <v>46096</v>
      </c>
      <c r="C149" s="47">
        <v>15838</v>
      </c>
      <c r="D149" s="47">
        <v>36135</v>
      </c>
      <c r="E149" s="47">
        <v>42629</v>
      </c>
      <c r="F149" s="47">
        <v>49699</v>
      </c>
      <c r="G149" s="47">
        <v>50246</v>
      </c>
      <c r="H149" s="47">
        <v>65932</v>
      </c>
      <c r="I149" s="47">
        <v>325</v>
      </c>
      <c r="J149" s="47">
        <v>748</v>
      </c>
      <c r="K149" s="49">
        <v>915</v>
      </c>
      <c r="L149" s="47">
        <v>1014</v>
      </c>
      <c r="M149" s="47">
        <v>1069</v>
      </c>
      <c r="N149" s="47">
        <v>1280</v>
      </c>
      <c r="O149" s="47">
        <v>65932</v>
      </c>
      <c r="P149" s="47">
        <v>1280</v>
      </c>
      <c r="Q149" s="47">
        <v>0</v>
      </c>
      <c r="R149" s="47">
        <v>0</v>
      </c>
      <c r="S149" s="180"/>
      <c r="T149" s="180"/>
      <c r="U149" s="47">
        <v>260478</v>
      </c>
      <c r="V149" s="47">
        <v>5351</v>
      </c>
      <c r="W149" s="47">
        <v>0</v>
      </c>
      <c r="X149" s="47">
        <v>0</v>
      </c>
      <c r="Y149" s="180"/>
      <c r="Z149" s="180"/>
      <c r="AA149" s="47">
        <v>25012</v>
      </c>
      <c r="AB149" s="47">
        <v>1924</v>
      </c>
      <c r="AC149" s="47"/>
      <c r="AD149" s="180"/>
      <c r="AE149" s="47">
        <v>0</v>
      </c>
      <c r="AF149" s="47">
        <v>0</v>
      </c>
      <c r="AG149" s="47"/>
      <c r="AH149" s="180"/>
      <c r="AI149" s="47">
        <v>15544</v>
      </c>
      <c r="AJ149" s="47">
        <v>388807</v>
      </c>
      <c r="AK149" s="47">
        <v>8</v>
      </c>
      <c r="AL149" s="44"/>
    </row>
    <row r="150" spans="1:38">
      <c r="A150" s="44" t="s">
        <v>522</v>
      </c>
      <c r="B150" s="45">
        <v>46096</v>
      </c>
      <c r="C150" s="47">
        <v>101730</v>
      </c>
      <c r="D150" s="47">
        <v>83764</v>
      </c>
      <c r="E150" s="47">
        <v>94219</v>
      </c>
      <c r="F150" s="47">
        <v>88905</v>
      </c>
      <c r="G150" s="47">
        <v>136500</v>
      </c>
      <c r="H150" s="47">
        <v>107158</v>
      </c>
      <c r="I150" s="47">
        <v>331</v>
      </c>
      <c r="J150" s="47">
        <v>363</v>
      </c>
      <c r="K150" s="47">
        <v>388</v>
      </c>
      <c r="L150" s="47">
        <v>369</v>
      </c>
      <c r="M150" s="47">
        <v>966</v>
      </c>
      <c r="N150" s="47">
        <v>623</v>
      </c>
      <c r="O150" s="47">
        <v>107158</v>
      </c>
      <c r="P150" s="47">
        <v>623</v>
      </c>
      <c r="Q150" s="47">
        <v>109341</v>
      </c>
      <c r="R150" s="47">
        <v>415</v>
      </c>
      <c r="S150" s="180">
        <v>-0.02</v>
      </c>
      <c r="T150" s="180">
        <v>0.5</v>
      </c>
      <c r="U150" s="47">
        <v>1141192</v>
      </c>
      <c r="V150" s="47">
        <v>4978</v>
      </c>
      <c r="W150" s="47">
        <v>1095530</v>
      </c>
      <c r="X150" s="47">
        <v>4429</v>
      </c>
      <c r="Y150" s="180">
        <v>0.04</v>
      </c>
      <c r="Z150" s="180">
        <v>0.12</v>
      </c>
      <c r="AA150" s="47">
        <v>4448</v>
      </c>
      <c r="AB150" s="47">
        <v>342</v>
      </c>
      <c r="AC150" s="47">
        <v>361</v>
      </c>
      <c r="AD150" s="180">
        <v>-0.05</v>
      </c>
      <c r="AE150" s="47">
        <v>0</v>
      </c>
      <c r="AF150" s="47">
        <v>0</v>
      </c>
      <c r="AG150" s="47">
        <v>361</v>
      </c>
      <c r="AH150" s="180">
        <v>-1</v>
      </c>
      <c r="AI150" s="47">
        <v>4806</v>
      </c>
      <c r="AJ150" s="47">
        <v>865201</v>
      </c>
      <c r="AK150" s="47">
        <v>14</v>
      </c>
      <c r="AL150" s="44"/>
    </row>
    <row r="151" spans="1:38">
      <c r="A151" s="44" t="s">
        <v>103</v>
      </c>
      <c r="B151" s="45">
        <v>46096</v>
      </c>
      <c r="C151" s="47">
        <v>10397</v>
      </c>
      <c r="D151" s="47">
        <v>13171</v>
      </c>
      <c r="E151" s="47">
        <v>14244</v>
      </c>
      <c r="F151" s="47">
        <v>12221</v>
      </c>
      <c r="G151" s="47">
        <v>9823</v>
      </c>
      <c r="H151" s="47">
        <v>10797</v>
      </c>
      <c r="I151" s="49">
        <v>416</v>
      </c>
      <c r="J151" s="49">
        <v>527</v>
      </c>
      <c r="K151" s="47">
        <v>570</v>
      </c>
      <c r="L151" s="49">
        <v>489</v>
      </c>
      <c r="M151" s="49">
        <v>393</v>
      </c>
      <c r="N151" s="49">
        <v>432</v>
      </c>
      <c r="O151" s="47">
        <v>10797</v>
      </c>
      <c r="P151" s="49">
        <v>432</v>
      </c>
      <c r="Q151" s="47">
        <v>44110</v>
      </c>
      <c r="R151" s="47">
        <v>1766</v>
      </c>
      <c r="S151" s="180">
        <v>-0.76</v>
      </c>
      <c r="T151" s="180">
        <v>-0.76</v>
      </c>
      <c r="U151" s="47">
        <v>124187</v>
      </c>
      <c r="V151" s="47">
        <v>4969</v>
      </c>
      <c r="W151" s="47">
        <v>625331</v>
      </c>
      <c r="X151" s="47">
        <v>25073</v>
      </c>
      <c r="Y151" s="180">
        <v>-0.8</v>
      </c>
      <c r="Z151" s="180">
        <v>-0.8</v>
      </c>
      <c r="AA151" s="47">
        <v>10571</v>
      </c>
      <c r="AB151" s="49">
        <v>813</v>
      </c>
      <c r="AC151" s="47">
        <v>1707</v>
      </c>
      <c r="AD151" s="180">
        <v>-0.52</v>
      </c>
      <c r="AE151" s="47">
        <v>0</v>
      </c>
      <c r="AF151" s="49">
        <v>0</v>
      </c>
      <c r="AG151" s="47">
        <v>1707</v>
      </c>
      <c r="AH151" s="180">
        <v>-1</v>
      </c>
      <c r="AI151" s="47">
        <v>5967</v>
      </c>
      <c r="AJ151" s="47">
        <v>74526</v>
      </c>
      <c r="AK151" s="47">
        <v>7</v>
      </c>
      <c r="AL151" s="44"/>
    </row>
    <row r="152" spans="1:38">
      <c r="A152" s="44" t="s">
        <v>523</v>
      </c>
      <c r="B152" s="45">
        <v>46096</v>
      </c>
      <c r="C152" s="47">
        <v>50654</v>
      </c>
      <c r="D152" s="47">
        <v>48938</v>
      </c>
      <c r="E152" s="47">
        <v>46712</v>
      </c>
      <c r="F152" s="47">
        <v>58228</v>
      </c>
      <c r="G152" s="47">
        <v>55741</v>
      </c>
      <c r="H152" s="47">
        <v>51431</v>
      </c>
      <c r="I152" s="47">
        <v>405</v>
      </c>
      <c r="J152" s="47">
        <v>374</v>
      </c>
      <c r="K152" s="49">
        <v>358</v>
      </c>
      <c r="L152" s="47">
        <v>438</v>
      </c>
      <c r="M152" s="47">
        <v>435</v>
      </c>
      <c r="N152" s="47">
        <v>402</v>
      </c>
      <c r="O152" s="47">
        <v>51431</v>
      </c>
      <c r="P152" s="47">
        <v>402</v>
      </c>
      <c r="Q152" s="47">
        <v>15619</v>
      </c>
      <c r="R152" s="49">
        <v>117</v>
      </c>
      <c r="S152" s="180">
        <v>2.29</v>
      </c>
      <c r="T152" s="180">
        <v>2.44</v>
      </c>
      <c r="U152" s="47">
        <v>630984</v>
      </c>
      <c r="V152" s="47">
        <v>4821</v>
      </c>
      <c r="W152" s="47">
        <v>36932</v>
      </c>
      <c r="X152" s="47">
        <v>259</v>
      </c>
      <c r="Y152" s="180">
        <v>16.09</v>
      </c>
      <c r="Z152" s="180">
        <v>17.61</v>
      </c>
      <c r="AA152" s="47">
        <v>5955</v>
      </c>
      <c r="AB152" s="47">
        <v>458</v>
      </c>
      <c r="AC152" s="49">
        <v>381</v>
      </c>
      <c r="AD152" s="180">
        <v>0.2</v>
      </c>
      <c r="AE152" s="47">
        <v>0</v>
      </c>
      <c r="AF152" s="49">
        <v>0</v>
      </c>
      <c r="AG152" s="49">
        <v>381</v>
      </c>
      <c r="AH152" s="180">
        <v>-1</v>
      </c>
      <c r="AI152" s="47">
        <v>2994</v>
      </c>
      <c r="AJ152" s="47">
        <v>305341</v>
      </c>
      <c r="AK152" s="49">
        <v>7</v>
      </c>
      <c r="AL152" s="44"/>
    </row>
    <row r="153" spans="1:38">
      <c r="A153" s="44" t="s">
        <v>56</v>
      </c>
      <c r="B153" s="45">
        <v>46096</v>
      </c>
      <c r="C153" s="47">
        <v>0</v>
      </c>
      <c r="D153" s="47">
        <v>0</v>
      </c>
      <c r="E153" s="47">
        <v>22639</v>
      </c>
      <c r="F153" s="47">
        <v>25307</v>
      </c>
      <c r="G153" s="47">
        <v>41173</v>
      </c>
      <c r="H153" s="47">
        <v>61510</v>
      </c>
      <c r="I153" s="47">
        <v>0</v>
      </c>
      <c r="J153" s="49">
        <v>0</v>
      </c>
      <c r="K153" s="49">
        <v>743</v>
      </c>
      <c r="L153" s="49">
        <v>805</v>
      </c>
      <c r="M153" s="47">
        <v>1258</v>
      </c>
      <c r="N153" s="47">
        <v>1988</v>
      </c>
      <c r="O153" s="47">
        <v>61510</v>
      </c>
      <c r="P153" s="47">
        <v>1988</v>
      </c>
      <c r="Q153" s="47">
        <v>0</v>
      </c>
      <c r="R153" s="47">
        <v>0</v>
      </c>
      <c r="S153" s="181"/>
      <c r="T153" s="181"/>
      <c r="U153" s="47">
        <v>150629</v>
      </c>
      <c r="V153" s="47">
        <v>4794</v>
      </c>
      <c r="W153" s="47">
        <v>0</v>
      </c>
      <c r="X153" s="47">
        <v>0</v>
      </c>
      <c r="Y153" s="181"/>
      <c r="Z153" s="181"/>
      <c r="AA153" s="47">
        <v>37852</v>
      </c>
      <c r="AB153" s="47">
        <v>2912</v>
      </c>
      <c r="AC153" s="47"/>
      <c r="AD153" s="180"/>
      <c r="AE153" s="47">
        <v>0</v>
      </c>
      <c r="AF153" s="49">
        <v>0</v>
      </c>
      <c r="AG153" s="47"/>
      <c r="AH153" s="180"/>
      <c r="AI153" s="47">
        <v>25237</v>
      </c>
      <c r="AJ153" s="47">
        <v>559933</v>
      </c>
      <c r="AK153" s="47">
        <v>9</v>
      </c>
      <c r="AL153" s="44"/>
    </row>
    <row r="154" spans="1:38">
      <c r="A154" s="44" t="s">
        <v>508</v>
      </c>
      <c r="B154" s="45">
        <v>46096</v>
      </c>
      <c r="C154" s="47">
        <v>6074</v>
      </c>
      <c r="D154" s="47">
        <v>6294</v>
      </c>
      <c r="E154" s="47">
        <v>8906</v>
      </c>
      <c r="F154" s="47">
        <v>7887</v>
      </c>
      <c r="G154" s="47">
        <v>4800</v>
      </c>
      <c r="H154" s="47">
        <v>7228</v>
      </c>
      <c r="I154" s="47">
        <v>305</v>
      </c>
      <c r="J154" s="47">
        <v>316</v>
      </c>
      <c r="K154" s="47">
        <v>446</v>
      </c>
      <c r="L154" s="47">
        <v>393</v>
      </c>
      <c r="M154" s="47">
        <v>239</v>
      </c>
      <c r="N154" s="47">
        <v>361</v>
      </c>
      <c r="O154" s="47">
        <v>7228</v>
      </c>
      <c r="P154" s="47">
        <v>361</v>
      </c>
      <c r="Q154" s="47">
        <v>2473</v>
      </c>
      <c r="R154" s="47">
        <v>99</v>
      </c>
      <c r="S154" s="180">
        <v>1.92</v>
      </c>
      <c r="T154" s="180">
        <v>2.65</v>
      </c>
      <c r="U154" s="47">
        <v>85561</v>
      </c>
      <c r="V154" s="47">
        <v>4280</v>
      </c>
      <c r="W154" s="47">
        <v>11505</v>
      </c>
      <c r="X154" s="47">
        <v>461</v>
      </c>
      <c r="Y154" s="180">
        <v>6.44</v>
      </c>
      <c r="Z154" s="180">
        <v>8.2799999999999994</v>
      </c>
      <c r="AA154" s="47">
        <v>2581</v>
      </c>
      <c r="AB154" s="47">
        <v>199</v>
      </c>
      <c r="AC154" s="47">
        <v>73</v>
      </c>
      <c r="AD154" s="180">
        <v>1.72</v>
      </c>
      <c r="AE154" s="47">
        <v>0</v>
      </c>
      <c r="AF154" s="49">
        <v>0</v>
      </c>
      <c r="AG154" s="47">
        <v>73</v>
      </c>
      <c r="AH154" s="180">
        <v>-1</v>
      </c>
      <c r="AI154" s="47">
        <v>6315</v>
      </c>
      <c r="AJ154" s="47">
        <v>39164</v>
      </c>
      <c r="AK154" s="49">
        <v>32</v>
      </c>
      <c r="AL154" s="44"/>
    </row>
    <row r="155" spans="1:38">
      <c r="A155" s="44" t="s">
        <v>782</v>
      </c>
      <c r="B155" s="45">
        <v>46096</v>
      </c>
      <c r="C155" s="47">
        <v>32520</v>
      </c>
      <c r="D155" s="47">
        <v>34548</v>
      </c>
      <c r="E155" s="47">
        <v>35139</v>
      </c>
      <c r="F155" s="47">
        <v>43718</v>
      </c>
      <c r="G155" s="47">
        <v>45569</v>
      </c>
      <c r="H155" s="47">
        <v>45622</v>
      </c>
      <c r="I155" s="47">
        <v>349</v>
      </c>
      <c r="J155" s="47">
        <v>351</v>
      </c>
      <c r="K155" s="47">
        <v>380</v>
      </c>
      <c r="L155" s="47">
        <v>453</v>
      </c>
      <c r="M155" s="49">
        <v>488</v>
      </c>
      <c r="N155" s="47">
        <v>521</v>
      </c>
      <c r="O155" s="47">
        <v>45622</v>
      </c>
      <c r="P155" s="47">
        <v>521</v>
      </c>
      <c r="Q155" s="47">
        <v>22727</v>
      </c>
      <c r="R155" s="47">
        <v>263</v>
      </c>
      <c r="S155" s="180">
        <v>1.01</v>
      </c>
      <c r="T155" s="180">
        <v>0.98</v>
      </c>
      <c r="U155" s="47">
        <v>402191</v>
      </c>
      <c r="V155" s="47">
        <v>4197</v>
      </c>
      <c r="W155" s="47">
        <v>108877</v>
      </c>
      <c r="X155" s="47">
        <v>1219</v>
      </c>
      <c r="Y155" s="180">
        <v>2.69</v>
      </c>
      <c r="Z155" s="180">
        <v>2.44</v>
      </c>
      <c r="AA155" s="47">
        <v>8121</v>
      </c>
      <c r="AB155" s="49">
        <v>625</v>
      </c>
      <c r="AC155" s="47">
        <v>404</v>
      </c>
      <c r="AD155" s="180">
        <v>0.55000000000000004</v>
      </c>
      <c r="AE155" s="47">
        <v>0</v>
      </c>
      <c r="AF155" s="49">
        <v>0</v>
      </c>
      <c r="AG155" s="47">
        <v>404</v>
      </c>
      <c r="AH155" s="180">
        <v>-1</v>
      </c>
      <c r="AI155" s="47">
        <v>8779</v>
      </c>
      <c r="AJ155" s="47">
        <v>369414</v>
      </c>
      <c r="AK155" s="49">
        <v>14</v>
      </c>
      <c r="AL155" s="44"/>
    </row>
    <row r="156" spans="1:38">
      <c r="A156" s="44" t="s">
        <v>194</v>
      </c>
      <c r="B156" s="45">
        <v>46096</v>
      </c>
      <c r="C156" s="47">
        <v>14279</v>
      </c>
      <c r="D156" s="47">
        <v>18728</v>
      </c>
      <c r="E156" s="47">
        <v>17737</v>
      </c>
      <c r="F156" s="47">
        <v>20476</v>
      </c>
      <c r="G156" s="47">
        <v>18594</v>
      </c>
      <c r="H156" s="47">
        <v>22002</v>
      </c>
      <c r="I156" s="47">
        <v>329</v>
      </c>
      <c r="J156" s="47">
        <v>439</v>
      </c>
      <c r="K156" s="47">
        <v>402</v>
      </c>
      <c r="L156" s="47">
        <v>463</v>
      </c>
      <c r="M156" s="47">
        <v>428</v>
      </c>
      <c r="N156" s="47">
        <v>496</v>
      </c>
      <c r="O156" s="47">
        <v>22002</v>
      </c>
      <c r="P156" s="47">
        <v>496</v>
      </c>
      <c r="Q156" s="47">
        <v>0</v>
      </c>
      <c r="R156" s="47">
        <v>0</v>
      </c>
      <c r="S156" s="181"/>
      <c r="T156" s="181"/>
      <c r="U156" s="47">
        <v>182475</v>
      </c>
      <c r="V156" s="47">
        <v>4188</v>
      </c>
      <c r="W156" s="47">
        <v>0</v>
      </c>
      <c r="X156" s="47">
        <v>0</v>
      </c>
      <c r="Y156" s="181"/>
      <c r="Z156" s="181"/>
      <c r="AA156" s="47">
        <v>6395</v>
      </c>
      <c r="AB156" s="47">
        <v>492</v>
      </c>
      <c r="AC156" s="76">
        <v>224</v>
      </c>
      <c r="AD156" s="181">
        <v>1.19</v>
      </c>
      <c r="AE156" s="47">
        <v>0</v>
      </c>
      <c r="AF156" s="47">
        <v>0</v>
      </c>
      <c r="AG156" s="76">
        <v>224</v>
      </c>
      <c r="AH156" s="181">
        <v>-1</v>
      </c>
      <c r="AI156" s="47">
        <v>5429</v>
      </c>
      <c r="AJ156" s="47">
        <v>138324</v>
      </c>
      <c r="AK156" s="49">
        <v>11</v>
      </c>
      <c r="AL156" s="44"/>
    </row>
    <row r="157" spans="1:38">
      <c r="A157" s="44" t="s">
        <v>533</v>
      </c>
      <c r="B157" s="45">
        <v>46096</v>
      </c>
      <c r="C157" s="47">
        <v>86514</v>
      </c>
      <c r="D157" s="47">
        <v>96410</v>
      </c>
      <c r="E157" s="47">
        <v>91134</v>
      </c>
      <c r="F157" s="47">
        <v>95938</v>
      </c>
      <c r="G157" s="47">
        <v>99404</v>
      </c>
      <c r="H157" s="47">
        <v>82403</v>
      </c>
      <c r="I157" s="47">
        <v>401</v>
      </c>
      <c r="J157" s="47">
        <v>448</v>
      </c>
      <c r="K157" s="49">
        <v>415</v>
      </c>
      <c r="L157" s="47">
        <v>355</v>
      </c>
      <c r="M157" s="47">
        <v>364</v>
      </c>
      <c r="N157" s="47">
        <v>305</v>
      </c>
      <c r="O157" s="47">
        <v>82403</v>
      </c>
      <c r="P157" s="47">
        <v>305</v>
      </c>
      <c r="Q157" s="47">
        <v>53317</v>
      </c>
      <c r="R157" s="47">
        <v>257</v>
      </c>
      <c r="S157" s="180">
        <v>0.55000000000000004</v>
      </c>
      <c r="T157" s="180">
        <v>0.19</v>
      </c>
      <c r="U157" s="47">
        <v>1003965</v>
      </c>
      <c r="V157" s="47">
        <v>4156</v>
      </c>
      <c r="W157" s="47">
        <v>226512</v>
      </c>
      <c r="X157" s="47">
        <v>1040</v>
      </c>
      <c r="Y157" s="180">
        <v>3.43</v>
      </c>
      <c r="Z157" s="180">
        <v>3</v>
      </c>
      <c r="AA157" s="47">
        <v>6080</v>
      </c>
      <c r="AB157" s="47">
        <v>468</v>
      </c>
      <c r="AC157" s="47">
        <v>353</v>
      </c>
      <c r="AD157" s="180">
        <v>0.32</v>
      </c>
      <c r="AE157" s="47">
        <v>0</v>
      </c>
      <c r="AF157" s="49">
        <v>0</v>
      </c>
      <c r="AG157" s="47">
        <v>353</v>
      </c>
      <c r="AH157" s="180">
        <v>-1</v>
      </c>
      <c r="AI157" s="47">
        <v>2812</v>
      </c>
      <c r="AJ157" s="47">
        <v>341305</v>
      </c>
      <c r="AK157" s="49">
        <v>6</v>
      </c>
      <c r="AL157" s="44"/>
    </row>
    <row r="158" spans="1:38">
      <c r="A158" s="44" t="s">
        <v>139</v>
      </c>
      <c r="B158" s="45">
        <v>46096</v>
      </c>
      <c r="C158" s="47">
        <v>31359</v>
      </c>
      <c r="D158" s="47">
        <v>33642</v>
      </c>
      <c r="E158" s="47">
        <v>27319</v>
      </c>
      <c r="F158" s="47">
        <v>42830</v>
      </c>
      <c r="G158" s="47">
        <v>42923</v>
      </c>
      <c r="H158" s="47">
        <v>40449</v>
      </c>
      <c r="I158" s="47">
        <v>320</v>
      </c>
      <c r="J158" s="47">
        <v>334</v>
      </c>
      <c r="K158" s="47">
        <v>271</v>
      </c>
      <c r="L158" s="47">
        <v>410</v>
      </c>
      <c r="M158" s="47">
        <v>409</v>
      </c>
      <c r="N158" s="47">
        <v>415</v>
      </c>
      <c r="O158" s="47">
        <v>40449</v>
      </c>
      <c r="P158" s="47">
        <v>415</v>
      </c>
      <c r="Q158" s="47">
        <v>54017</v>
      </c>
      <c r="R158" s="47">
        <v>488</v>
      </c>
      <c r="S158" s="180">
        <v>-0.25</v>
      </c>
      <c r="T158" s="180">
        <v>-0.15</v>
      </c>
      <c r="U158" s="47">
        <v>399134</v>
      </c>
      <c r="V158" s="47">
        <v>3891</v>
      </c>
      <c r="W158" s="47">
        <v>542543</v>
      </c>
      <c r="X158" s="47">
        <v>5015</v>
      </c>
      <c r="Y158" s="180">
        <v>-0.26</v>
      </c>
      <c r="Z158" s="180">
        <v>-0.22</v>
      </c>
      <c r="AA158" s="47">
        <v>6499</v>
      </c>
      <c r="AB158" s="47">
        <v>500</v>
      </c>
      <c r="AC158" s="49">
        <v>451</v>
      </c>
      <c r="AD158" s="180">
        <v>0.11</v>
      </c>
      <c r="AE158" s="47">
        <v>0</v>
      </c>
      <c r="AF158" s="49">
        <v>0</v>
      </c>
      <c r="AG158" s="49">
        <v>451</v>
      </c>
      <c r="AH158" s="180">
        <v>-1</v>
      </c>
      <c r="AI158" s="47">
        <v>2617</v>
      </c>
      <c r="AJ158" s="47">
        <v>182785</v>
      </c>
      <c r="AK158" s="49">
        <v>5</v>
      </c>
      <c r="AL158" s="44"/>
    </row>
    <row r="159" spans="1:38">
      <c r="A159" s="44" t="s">
        <v>498</v>
      </c>
      <c r="B159" s="45">
        <v>46096</v>
      </c>
      <c r="C159" s="47">
        <v>59318</v>
      </c>
      <c r="D159" s="47">
        <v>68240</v>
      </c>
      <c r="E159" s="47">
        <v>84753</v>
      </c>
      <c r="F159" s="47">
        <v>97354</v>
      </c>
      <c r="G159" s="47">
        <v>100560</v>
      </c>
      <c r="H159" s="47">
        <v>98702</v>
      </c>
      <c r="I159" s="49">
        <v>270</v>
      </c>
      <c r="J159" s="49">
        <v>281</v>
      </c>
      <c r="K159" s="49">
        <v>306</v>
      </c>
      <c r="L159" s="49">
        <v>346</v>
      </c>
      <c r="M159" s="49">
        <v>342</v>
      </c>
      <c r="N159" s="47">
        <v>354</v>
      </c>
      <c r="O159" s="47">
        <v>98702</v>
      </c>
      <c r="P159" s="47">
        <v>354</v>
      </c>
      <c r="Q159" s="47">
        <v>118943</v>
      </c>
      <c r="R159" s="47">
        <v>458</v>
      </c>
      <c r="S159" s="180">
        <v>-0.17</v>
      </c>
      <c r="T159" s="180">
        <v>-0.23</v>
      </c>
      <c r="U159" s="47">
        <v>940606</v>
      </c>
      <c r="V159" s="47">
        <v>3510</v>
      </c>
      <c r="W159" s="47">
        <v>1119015</v>
      </c>
      <c r="X159" s="47">
        <v>4429</v>
      </c>
      <c r="Y159" s="180">
        <v>-0.16</v>
      </c>
      <c r="Z159" s="180">
        <v>-0.21</v>
      </c>
      <c r="AA159" s="47">
        <v>4918</v>
      </c>
      <c r="AB159" s="47">
        <v>378</v>
      </c>
      <c r="AC159" s="49">
        <v>400</v>
      </c>
      <c r="AD159" s="180">
        <v>-0.05</v>
      </c>
      <c r="AE159" s="47">
        <v>0</v>
      </c>
      <c r="AF159" s="49">
        <v>0</v>
      </c>
      <c r="AG159" s="49">
        <v>400</v>
      </c>
      <c r="AH159" s="180">
        <v>-1</v>
      </c>
      <c r="AI159" s="47">
        <v>3007</v>
      </c>
      <c r="AJ159" s="47">
        <v>582671</v>
      </c>
      <c r="AK159" s="49">
        <v>8</v>
      </c>
      <c r="AL159" s="44"/>
    </row>
    <row r="160" spans="1:38">
      <c r="A160" s="44" t="s">
        <v>112</v>
      </c>
      <c r="B160" s="45">
        <v>46096</v>
      </c>
      <c r="C160" s="47">
        <v>10155</v>
      </c>
      <c r="D160" s="47">
        <v>23142</v>
      </c>
      <c r="E160" s="47">
        <v>28236</v>
      </c>
      <c r="F160" s="47">
        <v>28509</v>
      </c>
      <c r="G160" s="47">
        <v>21604</v>
      </c>
      <c r="H160" s="47">
        <v>40620</v>
      </c>
      <c r="I160" s="47">
        <v>452</v>
      </c>
      <c r="J160" s="49">
        <v>452</v>
      </c>
      <c r="K160" s="49">
        <v>689</v>
      </c>
      <c r="L160" s="47">
        <v>526</v>
      </c>
      <c r="M160" s="47">
        <v>426</v>
      </c>
      <c r="N160" s="47">
        <v>910</v>
      </c>
      <c r="O160" s="47">
        <v>40620</v>
      </c>
      <c r="P160" s="47">
        <v>910</v>
      </c>
      <c r="Q160" s="47">
        <v>0</v>
      </c>
      <c r="R160" s="49">
        <v>0</v>
      </c>
      <c r="S160" s="180"/>
      <c r="T160" s="180"/>
      <c r="U160" s="47">
        <v>152265</v>
      </c>
      <c r="V160" s="47">
        <v>3455</v>
      </c>
      <c r="W160" s="47">
        <v>0</v>
      </c>
      <c r="X160" s="47">
        <v>0</v>
      </c>
      <c r="Y160" s="180"/>
      <c r="Z160" s="180"/>
      <c r="AA160" s="47">
        <v>10800</v>
      </c>
      <c r="AB160" s="47">
        <v>831</v>
      </c>
      <c r="AC160" s="49"/>
      <c r="AD160" s="180"/>
      <c r="AE160" s="47">
        <v>0</v>
      </c>
      <c r="AF160" s="49">
        <v>0</v>
      </c>
      <c r="AG160" s="49"/>
      <c r="AH160" s="180"/>
      <c r="AI160" s="47">
        <v>9919</v>
      </c>
      <c r="AJ160" s="47">
        <v>307157</v>
      </c>
      <c r="AK160" s="49">
        <v>12</v>
      </c>
      <c r="AL160" s="44"/>
    </row>
    <row r="161" spans="1:38">
      <c r="A161" s="44" t="s">
        <v>215</v>
      </c>
      <c r="B161" s="45">
        <v>46096</v>
      </c>
      <c r="C161" s="47">
        <v>13437</v>
      </c>
      <c r="D161" s="47">
        <v>12560</v>
      </c>
      <c r="E161" s="47">
        <v>17661</v>
      </c>
      <c r="F161" s="47">
        <v>23769</v>
      </c>
      <c r="G161" s="47">
        <v>28705</v>
      </c>
      <c r="H161" s="47">
        <v>29930</v>
      </c>
      <c r="I161" s="47">
        <v>213</v>
      </c>
      <c r="J161" s="47">
        <v>225</v>
      </c>
      <c r="K161" s="47">
        <v>289</v>
      </c>
      <c r="L161" s="47">
        <v>409</v>
      </c>
      <c r="M161" s="47">
        <v>500</v>
      </c>
      <c r="N161" s="47">
        <v>554</v>
      </c>
      <c r="O161" s="47">
        <v>29930</v>
      </c>
      <c r="P161" s="47">
        <v>554</v>
      </c>
      <c r="Q161" s="47">
        <v>39186</v>
      </c>
      <c r="R161" s="47">
        <v>673</v>
      </c>
      <c r="S161" s="181">
        <v>-0.24</v>
      </c>
      <c r="T161" s="181">
        <v>-0.18</v>
      </c>
      <c r="U161" s="47">
        <v>184606</v>
      </c>
      <c r="V161" s="47">
        <v>3124</v>
      </c>
      <c r="W161" s="47">
        <v>237785</v>
      </c>
      <c r="X161" s="47">
        <v>3693</v>
      </c>
      <c r="Y161" s="181">
        <v>-0.22</v>
      </c>
      <c r="Z161" s="181">
        <v>-0.15</v>
      </c>
      <c r="AA161" s="47">
        <v>12436</v>
      </c>
      <c r="AB161" s="47">
        <v>957</v>
      </c>
      <c r="AC161" s="47">
        <v>943</v>
      </c>
      <c r="AD161" s="180">
        <v>0.01</v>
      </c>
      <c r="AE161" s="47">
        <v>0</v>
      </c>
      <c r="AF161" s="47">
        <v>0</v>
      </c>
      <c r="AG161" s="47">
        <v>943</v>
      </c>
      <c r="AH161" s="180">
        <v>-1</v>
      </c>
      <c r="AI161" s="47">
        <v>4154</v>
      </c>
      <c r="AJ161" s="47">
        <v>104530</v>
      </c>
      <c r="AK161" s="49">
        <v>4</v>
      </c>
      <c r="AL161" s="44"/>
    </row>
    <row r="162" spans="1:38">
      <c r="A162" s="44" t="s">
        <v>130</v>
      </c>
      <c r="B162" s="45">
        <v>46096</v>
      </c>
      <c r="C162" s="47">
        <v>8821</v>
      </c>
      <c r="D162" s="47">
        <v>10841</v>
      </c>
      <c r="E162" s="47">
        <v>8690</v>
      </c>
      <c r="F162" s="47">
        <v>9191</v>
      </c>
      <c r="G162" s="47">
        <v>8559</v>
      </c>
      <c r="H162" s="47">
        <v>8609</v>
      </c>
      <c r="I162" s="47">
        <v>210</v>
      </c>
      <c r="J162" s="47">
        <v>247</v>
      </c>
      <c r="K162" s="47">
        <v>181</v>
      </c>
      <c r="L162" s="47">
        <v>196</v>
      </c>
      <c r="M162" s="49">
        <v>183</v>
      </c>
      <c r="N162" s="49">
        <v>186</v>
      </c>
      <c r="O162" s="47">
        <v>8609</v>
      </c>
      <c r="P162" s="49">
        <v>186</v>
      </c>
      <c r="Q162" s="47">
        <v>2163</v>
      </c>
      <c r="R162" s="49">
        <v>144</v>
      </c>
      <c r="S162" s="181">
        <v>2.98</v>
      </c>
      <c r="T162" s="181">
        <v>0.28999999999999998</v>
      </c>
      <c r="U162" s="47">
        <v>135360</v>
      </c>
      <c r="V162" s="47">
        <v>2935</v>
      </c>
      <c r="W162" s="47">
        <v>12704</v>
      </c>
      <c r="X162" s="47">
        <v>1168</v>
      </c>
      <c r="Y162" s="181">
        <v>9.65</v>
      </c>
      <c r="Z162" s="181">
        <v>1.51</v>
      </c>
      <c r="AA162" s="47">
        <v>5615</v>
      </c>
      <c r="AB162" s="49">
        <v>432</v>
      </c>
      <c r="AC162" s="44">
        <v>148</v>
      </c>
      <c r="AD162" s="181">
        <v>1.93</v>
      </c>
      <c r="AE162" s="47">
        <v>0</v>
      </c>
      <c r="AF162" s="47">
        <v>0</v>
      </c>
      <c r="AG162" s="44">
        <v>148</v>
      </c>
      <c r="AH162" s="181">
        <v>-1</v>
      </c>
      <c r="AI162" s="47">
        <v>22200</v>
      </c>
      <c r="AJ162" s="47">
        <v>589080</v>
      </c>
      <c r="AK162" s="49">
        <v>51</v>
      </c>
      <c r="AL162" s="44"/>
    </row>
    <row r="163" spans="1:38">
      <c r="A163" s="44" t="s">
        <v>220</v>
      </c>
      <c r="B163" s="45">
        <v>46096</v>
      </c>
      <c r="C163" s="47">
        <v>14809</v>
      </c>
      <c r="D163" s="47">
        <v>12551</v>
      </c>
      <c r="E163" s="47">
        <v>9031</v>
      </c>
      <c r="F163" s="47">
        <v>7692</v>
      </c>
      <c r="G163" s="47">
        <v>6030</v>
      </c>
      <c r="H163" s="47">
        <v>1940</v>
      </c>
      <c r="I163" s="49">
        <v>496</v>
      </c>
      <c r="J163" s="47">
        <v>420</v>
      </c>
      <c r="K163" s="47">
        <v>305</v>
      </c>
      <c r="L163" s="47">
        <v>260</v>
      </c>
      <c r="M163" s="47">
        <v>202</v>
      </c>
      <c r="N163" s="47">
        <v>66</v>
      </c>
      <c r="O163" s="47">
        <v>1940</v>
      </c>
      <c r="P163" s="47">
        <v>66</v>
      </c>
      <c r="Q163" s="47">
        <v>14715</v>
      </c>
      <c r="R163" s="49">
        <v>522</v>
      </c>
      <c r="S163" s="181">
        <v>-0.87</v>
      </c>
      <c r="T163" s="181">
        <v>-0.87</v>
      </c>
      <c r="U163" s="47">
        <v>86984</v>
      </c>
      <c r="V163" s="47">
        <v>2923</v>
      </c>
      <c r="W163" s="47">
        <v>231650</v>
      </c>
      <c r="X163" s="47">
        <v>7847</v>
      </c>
      <c r="Y163" s="181">
        <v>-0.62</v>
      </c>
      <c r="Z163" s="181">
        <v>-0.63</v>
      </c>
      <c r="AA163" s="47">
        <v>4308</v>
      </c>
      <c r="AB163" s="47">
        <v>331</v>
      </c>
      <c r="AC163" s="44">
        <v>423</v>
      </c>
      <c r="AD163" s="181">
        <v>-0.22</v>
      </c>
      <c r="AE163" s="47">
        <v>0</v>
      </c>
      <c r="AF163" s="47">
        <v>0</v>
      </c>
      <c r="AG163" s="44">
        <v>423</v>
      </c>
      <c r="AH163" s="181">
        <v>-1</v>
      </c>
      <c r="AI163" s="47">
        <v>1521</v>
      </c>
      <c r="AJ163" s="47">
        <v>17297</v>
      </c>
      <c r="AK163" s="49">
        <v>5</v>
      </c>
      <c r="AL163" s="44"/>
    </row>
    <row r="164" spans="1:38">
      <c r="A164" s="44" t="s">
        <v>208</v>
      </c>
      <c r="B164" s="45">
        <v>46096</v>
      </c>
      <c r="C164" s="47">
        <v>6196</v>
      </c>
      <c r="D164" s="47">
        <v>6921</v>
      </c>
      <c r="E164" s="47">
        <v>5709</v>
      </c>
      <c r="F164" s="47">
        <v>6745</v>
      </c>
      <c r="G164" s="47">
        <v>7973</v>
      </c>
      <c r="H164" s="47">
        <v>8672</v>
      </c>
      <c r="I164" s="47">
        <v>242</v>
      </c>
      <c r="J164" s="47">
        <v>270</v>
      </c>
      <c r="K164" s="47">
        <v>224</v>
      </c>
      <c r="L164" s="47">
        <v>257</v>
      </c>
      <c r="M164" s="47">
        <v>309</v>
      </c>
      <c r="N164" s="47">
        <v>317</v>
      </c>
      <c r="O164" s="47">
        <v>8672</v>
      </c>
      <c r="P164" s="47">
        <v>317</v>
      </c>
      <c r="Q164" s="47">
        <v>8094</v>
      </c>
      <c r="R164" s="47">
        <v>325</v>
      </c>
      <c r="S164" s="180">
        <v>7.0000000000000007E-2</v>
      </c>
      <c r="T164" s="180">
        <v>-0.02</v>
      </c>
      <c r="U164" s="47">
        <v>74387</v>
      </c>
      <c r="V164" s="47">
        <v>2860</v>
      </c>
      <c r="W164" s="47">
        <v>92143</v>
      </c>
      <c r="X164" s="47">
        <v>3699</v>
      </c>
      <c r="Y164" s="180">
        <v>-0.19</v>
      </c>
      <c r="Z164" s="180">
        <v>-0.23</v>
      </c>
      <c r="AA164" s="47">
        <v>3998</v>
      </c>
      <c r="AB164" s="47">
        <v>308</v>
      </c>
      <c r="AC164" s="49">
        <v>353</v>
      </c>
      <c r="AD164" s="180">
        <v>-0.13</v>
      </c>
      <c r="AE164" s="47">
        <v>0</v>
      </c>
      <c r="AF164" s="47">
        <v>0</v>
      </c>
      <c r="AG164" s="49">
        <v>353</v>
      </c>
      <c r="AH164" s="180">
        <v>-1</v>
      </c>
      <c r="AI164" s="47">
        <v>2522</v>
      </c>
      <c r="AJ164" s="47">
        <v>32281</v>
      </c>
      <c r="AK164" s="49">
        <v>8</v>
      </c>
      <c r="AL164" s="44"/>
    </row>
    <row r="165" spans="1:38">
      <c r="A165" s="44" t="s">
        <v>114</v>
      </c>
      <c r="B165" s="45">
        <v>46096</v>
      </c>
      <c r="C165" s="47">
        <v>1221</v>
      </c>
      <c r="D165" s="47">
        <v>791</v>
      </c>
      <c r="E165" s="47">
        <v>582</v>
      </c>
      <c r="F165" s="47">
        <v>165</v>
      </c>
      <c r="G165" s="47">
        <v>2754</v>
      </c>
      <c r="H165" s="47">
        <v>6383</v>
      </c>
      <c r="I165" s="47">
        <v>112</v>
      </c>
      <c r="J165" s="47">
        <v>106</v>
      </c>
      <c r="K165" s="47">
        <v>76</v>
      </c>
      <c r="L165" s="47">
        <v>13</v>
      </c>
      <c r="M165" s="47">
        <v>296</v>
      </c>
      <c r="N165" s="47">
        <v>715</v>
      </c>
      <c r="O165" s="47">
        <v>6383</v>
      </c>
      <c r="P165" s="47">
        <v>715</v>
      </c>
      <c r="Q165" s="47">
        <v>0</v>
      </c>
      <c r="R165" s="49">
        <v>0</v>
      </c>
      <c r="S165" s="180"/>
      <c r="T165" s="180"/>
      <c r="U165" s="47">
        <v>25021</v>
      </c>
      <c r="V165" s="47">
        <v>2854</v>
      </c>
      <c r="W165" s="47">
        <v>0</v>
      </c>
      <c r="X165" s="47">
        <v>0</v>
      </c>
      <c r="Y165" s="180"/>
      <c r="Z165" s="180"/>
      <c r="AA165" s="47">
        <v>6573</v>
      </c>
      <c r="AB165" s="47">
        <v>506</v>
      </c>
      <c r="AC165" s="49"/>
      <c r="AD165" s="180"/>
      <c r="AE165" s="47">
        <v>0</v>
      </c>
      <c r="AF165" s="47">
        <v>0</v>
      </c>
      <c r="AG165" s="49"/>
      <c r="AH165" s="180"/>
      <c r="AI165" s="47">
        <v>17281</v>
      </c>
      <c r="AJ165" s="47">
        <v>54414</v>
      </c>
      <c r="AK165" s="49">
        <v>34</v>
      </c>
      <c r="AL165" s="44"/>
    </row>
    <row r="166" spans="1:38">
      <c r="A166" s="44" t="s">
        <v>515</v>
      </c>
      <c r="B166" s="45">
        <v>46096</v>
      </c>
      <c r="C166" s="47">
        <v>5958</v>
      </c>
      <c r="D166" s="47">
        <v>7672</v>
      </c>
      <c r="E166" s="47">
        <v>6086</v>
      </c>
      <c r="F166" s="47">
        <v>7011</v>
      </c>
      <c r="G166" s="47">
        <v>7906</v>
      </c>
      <c r="H166" s="47">
        <v>7064</v>
      </c>
      <c r="I166" s="49">
        <v>219</v>
      </c>
      <c r="J166" s="47">
        <v>284</v>
      </c>
      <c r="K166" s="47">
        <v>231</v>
      </c>
      <c r="L166" s="47">
        <v>257</v>
      </c>
      <c r="M166" s="47">
        <v>279</v>
      </c>
      <c r="N166" s="47">
        <v>253</v>
      </c>
      <c r="O166" s="47">
        <v>7064</v>
      </c>
      <c r="P166" s="47">
        <v>253</v>
      </c>
      <c r="Q166" s="47">
        <v>0</v>
      </c>
      <c r="R166" s="47">
        <v>0</v>
      </c>
      <c r="S166" s="181"/>
      <c r="T166" s="181"/>
      <c r="U166" s="47">
        <v>72287</v>
      </c>
      <c r="V166" s="47">
        <v>2725</v>
      </c>
      <c r="W166" s="47">
        <v>0</v>
      </c>
      <c r="X166" s="47">
        <v>0</v>
      </c>
      <c r="Y166" s="181"/>
      <c r="Z166" s="181"/>
      <c r="AA166" s="47">
        <v>2981</v>
      </c>
      <c r="AB166" s="47">
        <v>229</v>
      </c>
      <c r="AC166" s="76">
        <v>41</v>
      </c>
      <c r="AD166" s="181">
        <v>4.5999999999999996</v>
      </c>
      <c r="AE166" s="47">
        <v>0</v>
      </c>
      <c r="AF166" s="47">
        <v>0</v>
      </c>
      <c r="AG166" s="76">
        <v>41</v>
      </c>
      <c r="AH166" s="181">
        <v>-1</v>
      </c>
      <c r="AI166" s="47">
        <v>2139</v>
      </c>
      <c r="AJ166" s="47">
        <v>39636</v>
      </c>
      <c r="AK166" s="49">
        <v>9</v>
      </c>
      <c r="AL166" s="44"/>
    </row>
    <row r="167" spans="1:38">
      <c r="A167" s="44" t="s">
        <v>119</v>
      </c>
      <c r="B167" s="45">
        <v>46096</v>
      </c>
      <c r="C167" s="47">
        <v>13769</v>
      </c>
      <c r="D167" s="47">
        <v>16967</v>
      </c>
      <c r="E167" s="47">
        <v>14114</v>
      </c>
      <c r="F167" s="47">
        <v>9363</v>
      </c>
      <c r="G167" s="47">
        <v>9484</v>
      </c>
      <c r="H167" s="47">
        <v>10402</v>
      </c>
      <c r="I167" s="49">
        <v>435</v>
      </c>
      <c r="J167" s="49">
        <v>553</v>
      </c>
      <c r="K167" s="49">
        <v>465</v>
      </c>
      <c r="L167" s="47">
        <v>304</v>
      </c>
      <c r="M167" s="47">
        <v>297</v>
      </c>
      <c r="N167" s="47">
        <v>339</v>
      </c>
      <c r="O167" s="47">
        <v>10402</v>
      </c>
      <c r="P167" s="47">
        <v>339</v>
      </c>
      <c r="Q167" s="47">
        <v>0</v>
      </c>
      <c r="R167" s="49">
        <v>0</v>
      </c>
      <c r="S167" s="181"/>
      <c r="T167" s="181"/>
      <c r="U167" s="47">
        <v>81462</v>
      </c>
      <c r="V167" s="47">
        <v>2644</v>
      </c>
      <c r="W167" s="47">
        <v>0</v>
      </c>
      <c r="X167" s="47">
        <v>0</v>
      </c>
      <c r="Y167" s="181"/>
      <c r="Z167" s="181"/>
      <c r="AA167" s="47">
        <v>9868</v>
      </c>
      <c r="AB167" s="47">
        <v>759</v>
      </c>
      <c r="AC167" s="76"/>
      <c r="AD167" s="181"/>
      <c r="AE167" s="47">
        <v>0</v>
      </c>
      <c r="AF167" s="49">
        <v>0</v>
      </c>
      <c r="AG167" s="76"/>
      <c r="AH167" s="181"/>
      <c r="AI167" s="47">
        <v>4462</v>
      </c>
      <c r="AJ167" s="47">
        <v>61774</v>
      </c>
      <c r="AK167" s="49">
        <v>6</v>
      </c>
      <c r="AL167" s="44"/>
    </row>
    <row r="168" spans="1:38">
      <c r="A168" s="44" t="s">
        <v>204</v>
      </c>
      <c r="B168" s="45">
        <v>46096</v>
      </c>
      <c r="C168" s="47">
        <v>54125</v>
      </c>
      <c r="D168" s="47">
        <v>51528</v>
      </c>
      <c r="E168" s="47">
        <v>52578</v>
      </c>
      <c r="F168" s="47">
        <v>65728</v>
      </c>
      <c r="G168" s="47">
        <v>59918</v>
      </c>
      <c r="H168" s="47">
        <v>57985</v>
      </c>
      <c r="I168" s="47">
        <v>242</v>
      </c>
      <c r="J168" s="47">
        <v>225</v>
      </c>
      <c r="K168" s="47">
        <v>257</v>
      </c>
      <c r="L168" s="47">
        <v>263</v>
      </c>
      <c r="M168" s="47">
        <v>287</v>
      </c>
      <c r="N168" s="47">
        <v>270</v>
      </c>
      <c r="O168" s="47">
        <v>57985</v>
      </c>
      <c r="P168" s="47">
        <v>270</v>
      </c>
      <c r="Q168" s="47">
        <v>72445</v>
      </c>
      <c r="R168" s="47">
        <v>320</v>
      </c>
      <c r="S168" s="181">
        <v>-0.2</v>
      </c>
      <c r="T168" s="181">
        <v>-0.16</v>
      </c>
      <c r="U168" s="47">
        <v>589795</v>
      </c>
      <c r="V168" s="47">
        <v>2608</v>
      </c>
      <c r="W168" s="47">
        <v>663369</v>
      </c>
      <c r="X168" s="47">
        <v>3072</v>
      </c>
      <c r="Y168" s="181">
        <v>-0.11</v>
      </c>
      <c r="Z168" s="181">
        <v>-0.15</v>
      </c>
      <c r="AA168" s="47">
        <v>3995</v>
      </c>
      <c r="AB168" s="47">
        <v>307</v>
      </c>
      <c r="AC168" s="76">
        <v>351</v>
      </c>
      <c r="AD168" s="181">
        <v>-0.13</v>
      </c>
      <c r="AE168" s="47">
        <v>0</v>
      </c>
      <c r="AF168" s="49">
        <v>0</v>
      </c>
      <c r="AG168" s="76">
        <v>351</v>
      </c>
      <c r="AH168" s="181">
        <v>-1</v>
      </c>
      <c r="AI168" s="47">
        <v>2968</v>
      </c>
      <c r="AJ168" s="47">
        <v>653178</v>
      </c>
      <c r="AK168" s="49">
        <v>10</v>
      </c>
      <c r="AL168" s="44"/>
    </row>
    <row r="169" spans="1:38">
      <c r="A169" s="44" t="s">
        <v>206</v>
      </c>
      <c r="B169" s="45">
        <v>46096</v>
      </c>
      <c r="C169" s="47">
        <v>31294</v>
      </c>
      <c r="D169" s="47">
        <v>38070</v>
      </c>
      <c r="E169" s="47">
        <v>41204</v>
      </c>
      <c r="F169" s="47">
        <v>67665</v>
      </c>
      <c r="G169" s="47">
        <v>46968</v>
      </c>
      <c r="H169" s="47">
        <v>29132</v>
      </c>
      <c r="I169" s="49">
        <v>179</v>
      </c>
      <c r="J169" s="49">
        <v>212</v>
      </c>
      <c r="K169" s="49">
        <v>224</v>
      </c>
      <c r="L169" s="49">
        <v>453</v>
      </c>
      <c r="M169" s="49">
        <v>293</v>
      </c>
      <c r="N169" s="49">
        <v>165</v>
      </c>
      <c r="O169" s="47">
        <v>29132</v>
      </c>
      <c r="P169" s="49">
        <v>165</v>
      </c>
      <c r="Q169" s="47">
        <v>0</v>
      </c>
      <c r="R169" s="47">
        <v>0</v>
      </c>
      <c r="S169" s="181"/>
      <c r="T169" s="181"/>
      <c r="U169" s="47">
        <v>431333</v>
      </c>
      <c r="V169" s="47">
        <v>2574</v>
      </c>
      <c r="W169" s="47">
        <v>0</v>
      </c>
      <c r="X169" s="47">
        <v>0</v>
      </c>
      <c r="Y169" s="181"/>
      <c r="Z169" s="181"/>
      <c r="AA169" s="47">
        <v>1584</v>
      </c>
      <c r="AB169" s="47">
        <v>122</v>
      </c>
      <c r="AC169" s="76"/>
      <c r="AD169" s="181"/>
      <c r="AE169" s="47">
        <v>0</v>
      </c>
      <c r="AF169" s="49">
        <v>0</v>
      </c>
      <c r="AG169" s="76"/>
      <c r="AH169" s="181"/>
      <c r="AI169" s="47">
        <v>2218</v>
      </c>
      <c r="AJ169" s="47">
        <v>222205</v>
      </c>
      <c r="AK169" s="49">
        <v>18</v>
      </c>
      <c r="AL169" s="44"/>
    </row>
    <row r="170" spans="1:38">
      <c r="A170" s="44" t="s">
        <v>203</v>
      </c>
      <c r="B170" s="45">
        <v>46096</v>
      </c>
      <c r="C170" s="47">
        <v>108769</v>
      </c>
      <c r="D170" s="47">
        <v>125079</v>
      </c>
      <c r="E170" s="47">
        <v>172504</v>
      </c>
      <c r="F170" s="47">
        <v>178384</v>
      </c>
      <c r="G170" s="47">
        <v>186403</v>
      </c>
      <c r="H170" s="47">
        <v>147026</v>
      </c>
      <c r="I170" s="49">
        <v>136</v>
      </c>
      <c r="J170" s="49">
        <v>135</v>
      </c>
      <c r="K170" s="49">
        <v>179</v>
      </c>
      <c r="L170" s="47">
        <v>193</v>
      </c>
      <c r="M170" s="47">
        <v>193</v>
      </c>
      <c r="N170" s="47">
        <v>175</v>
      </c>
      <c r="O170" s="47">
        <v>147026</v>
      </c>
      <c r="P170" s="47">
        <v>175</v>
      </c>
      <c r="Q170" s="47">
        <v>154158</v>
      </c>
      <c r="R170" s="47">
        <v>198</v>
      </c>
      <c r="S170" s="180">
        <v>-0.05</v>
      </c>
      <c r="T170" s="180">
        <v>-0.12</v>
      </c>
      <c r="U170" s="47">
        <v>1607940</v>
      </c>
      <c r="V170" s="47">
        <v>1861</v>
      </c>
      <c r="W170" s="47">
        <v>1814134</v>
      </c>
      <c r="X170" s="47">
        <v>2360</v>
      </c>
      <c r="Y170" s="180">
        <v>-0.11</v>
      </c>
      <c r="Z170" s="180">
        <v>-0.21</v>
      </c>
      <c r="AA170" s="47">
        <v>2706</v>
      </c>
      <c r="AB170" s="47">
        <v>208</v>
      </c>
      <c r="AC170" s="47">
        <v>179</v>
      </c>
      <c r="AD170" s="180">
        <v>0.16</v>
      </c>
      <c r="AE170" s="47">
        <v>0</v>
      </c>
      <c r="AF170" s="49">
        <v>0</v>
      </c>
      <c r="AG170" s="47">
        <v>179</v>
      </c>
      <c r="AH170" s="180">
        <v>-1</v>
      </c>
      <c r="AI170" s="47">
        <v>1749</v>
      </c>
      <c r="AJ170" s="47">
        <v>910535</v>
      </c>
      <c r="AK170" s="49">
        <v>8</v>
      </c>
      <c r="AL170" s="44"/>
    </row>
    <row r="171" spans="1:38">
      <c r="A171" s="44" t="s">
        <v>528</v>
      </c>
      <c r="B171" s="45">
        <v>46096</v>
      </c>
      <c r="C171" s="47">
        <v>10771</v>
      </c>
      <c r="D171" s="47">
        <v>13521</v>
      </c>
      <c r="E171" s="47">
        <v>12438</v>
      </c>
      <c r="F171" s="47">
        <v>11266</v>
      </c>
      <c r="G171" s="47">
        <v>12887</v>
      </c>
      <c r="H171" s="47">
        <v>6715</v>
      </c>
      <c r="I171" s="49">
        <v>154</v>
      </c>
      <c r="J171" s="49">
        <v>161</v>
      </c>
      <c r="K171" s="47">
        <v>175</v>
      </c>
      <c r="L171" s="47">
        <v>141</v>
      </c>
      <c r="M171" s="47">
        <v>141</v>
      </c>
      <c r="N171" s="47">
        <v>86</v>
      </c>
      <c r="O171" s="47">
        <v>6715</v>
      </c>
      <c r="P171" s="47">
        <v>86</v>
      </c>
      <c r="Q171" s="47">
        <v>65015</v>
      </c>
      <c r="R171" s="47">
        <v>881</v>
      </c>
      <c r="S171" s="180">
        <v>-0.9</v>
      </c>
      <c r="T171" s="180">
        <v>-0.9</v>
      </c>
      <c r="U171" s="47">
        <v>143855</v>
      </c>
      <c r="V171" s="47">
        <v>1754</v>
      </c>
      <c r="W171" s="47">
        <v>714956</v>
      </c>
      <c r="X171" s="47">
        <v>9148</v>
      </c>
      <c r="Y171" s="180">
        <v>-0.8</v>
      </c>
      <c r="Z171" s="180">
        <v>-0.81</v>
      </c>
      <c r="AA171" s="47">
        <v>730</v>
      </c>
      <c r="AB171" s="47">
        <v>56</v>
      </c>
      <c r="AC171" s="47">
        <v>620</v>
      </c>
      <c r="AD171" s="180">
        <v>-0.91</v>
      </c>
      <c r="AE171" s="47">
        <v>0</v>
      </c>
      <c r="AF171" s="49">
        <v>0</v>
      </c>
      <c r="AG171" s="47">
        <v>620</v>
      </c>
      <c r="AH171" s="180">
        <v>-1</v>
      </c>
      <c r="AI171" s="47">
        <v>18368</v>
      </c>
      <c r="AJ171" s="47">
        <v>890485</v>
      </c>
      <c r="AK171" s="49">
        <v>327</v>
      </c>
      <c r="AL171" s="44"/>
    </row>
    <row r="172" spans="1:38">
      <c r="A172" s="44" t="s">
        <v>163</v>
      </c>
      <c r="B172" s="45">
        <v>46096</v>
      </c>
      <c r="C172" s="47">
        <v>1907</v>
      </c>
      <c r="D172" s="47">
        <v>4596</v>
      </c>
      <c r="E172" s="47">
        <v>2607</v>
      </c>
      <c r="F172" s="47">
        <v>5988</v>
      </c>
      <c r="G172" s="47">
        <v>5782</v>
      </c>
      <c r="H172" s="47">
        <v>2841</v>
      </c>
      <c r="I172" s="49">
        <v>158</v>
      </c>
      <c r="J172" s="49">
        <v>170</v>
      </c>
      <c r="K172" s="49">
        <v>169</v>
      </c>
      <c r="L172" s="49">
        <v>156</v>
      </c>
      <c r="M172" s="49">
        <v>252</v>
      </c>
      <c r="N172" s="47">
        <v>161</v>
      </c>
      <c r="O172" s="47">
        <v>2841</v>
      </c>
      <c r="P172" s="47">
        <v>161</v>
      </c>
      <c r="Q172" s="47">
        <v>0</v>
      </c>
      <c r="R172" s="47">
        <v>0</v>
      </c>
      <c r="S172" s="181"/>
      <c r="T172" s="181"/>
      <c r="U172" s="47">
        <v>41289</v>
      </c>
      <c r="V172" s="47">
        <v>1609</v>
      </c>
      <c r="W172" s="47">
        <v>0</v>
      </c>
      <c r="X172" s="47">
        <v>0</v>
      </c>
      <c r="Y172" s="181"/>
      <c r="Z172" s="181"/>
      <c r="AA172" s="47">
        <v>3634</v>
      </c>
      <c r="AB172" s="49">
        <v>280</v>
      </c>
      <c r="AC172" s="76"/>
      <c r="AD172" s="181"/>
      <c r="AE172" s="47">
        <v>0</v>
      </c>
      <c r="AF172" s="49">
        <v>0</v>
      </c>
      <c r="AG172" s="76"/>
      <c r="AH172" s="181"/>
      <c r="AI172" s="47">
        <v>4418</v>
      </c>
      <c r="AJ172" s="47">
        <v>155956</v>
      </c>
      <c r="AK172" s="49">
        <v>16</v>
      </c>
      <c r="AL172" s="44"/>
    </row>
    <row r="173" spans="1:38">
      <c r="A173" s="44" t="s">
        <v>94</v>
      </c>
      <c r="B173" s="45">
        <v>46096</v>
      </c>
      <c r="C173" s="47">
        <v>80091</v>
      </c>
      <c r="D173" s="47">
        <v>114815</v>
      </c>
      <c r="E173" s="47">
        <v>172817</v>
      </c>
      <c r="F173" s="47">
        <v>137274</v>
      </c>
      <c r="G173" s="47">
        <v>116364</v>
      </c>
      <c r="H173" s="47">
        <v>132116</v>
      </c>
      <c r="I173" s="49">
        <v>130</v>
      </c>
      <c r="J173" s="49">
        <v>176</v>
      </c>
      <c r="K173" s="49">
        <v>276</v>
      </c>
      <c r="L173" s="49">
        <v>228</v>
      </c>
      <c r="M173" s="49">
        <v>206</v>
      </c>
      <c r="N173" s="49">
        <v>206</v>
      </c>
      <c r="O173" s="47">
        <v>132116</v>
      </c>
      <c r="P173" s="49">
        <v>206</v>
      </c>
      <c r="Q173" s="47">
        <v>0</v>
      </c>
      <c r="R173" s="49">
        <v>0</v>
      </c>
      <c r="S173" s="181"/>
      <c r="T173" s="181"/>
      <c r="U173" s="47">
        <v>985434</v>
      </c>
      <c r="V173" s="47">
        <v>1587</v>
      </c>
      <c r="W173" s="47">
        <v>0</v>
      </c>
      <c r="X173" s="47">
        <v>0</v>
      </c>
      <c r="Y173" s="181"/>
      <c r="Z173" s="181"/>
      <c r="AA173" s="47">
        <v>4351</v>
      </c>
      <c r="AB173" s="49">
        <v>335</v>
      </c>
      <c r="AC173" s="76"/>
      <c r="AD173" s="181"/>
      <c r="AE173" s="47">
        <v>0</v>
      </c>
      <c r="AF173" s="49">
        <v>0</v>
      </c>
      <c r="AG173" s="76"/>
      <c r="AH173" s="181"/>
      <c r="AI173" s="47">
        <v>1098</v>
      </c>
      <c r="AJ173" s="47">
        <v>441424</v>
      </c>
      <c r="AK173" s="49">
        <v>3</v>
      </c>
      <c r="AL173" s="44"/>
    </row>
    <row r="174" spans="1:38">
      <c r="A174" s="44" t="s">
        <v>148</v>
      </c>
      <c r="B174" s="45">
        <v>46096</v>
      </c>
      <c r="C174" s="47">
        <v>23272</v>
      </c>
      <c r="D174" s="47">
        <v>11867</v>
      </c>
      <c r="E174" s="47">
        <v>10102</v>
      </c>
      <c r="F174" s="47">
        <v>4190</v>
      </c>
      <c r="G174" s="47">
        <v>7242</v>
      </c>
      <c r="H174" s="47">
        <v>7500</v>
      </c>
      <c r="I174" s="49">
        <v>204</v>
      </c>
      <c r="J174" s="49">
        <v>108</v>
      </c>
      <c r="K174" s="49">
        <v>83</v>
      </c>
      <c r="L174" s="47">
        <v>39</v>
      </c>
      <c r="M174" s="47">
        <v>68</v>
      </c>
      <c r="N174" s="47">
        <v>75</v>
      </c>
      <c r="O174" s="47">
        <v>7500</v>
      </c>
      <c r="P174" s="47">
        <v>75</v>
      </c>
      <c r="Q174" s="47">
        <v>0</v>
      </c>
      <c r="R174" s="49">
        <v>0</v>
      </c>
      <c r="S174" s="180"/>
      <c r="T174" s="180"/>
      <c r="U174" s="47">
        <v>193915</v>
      </c>
      <c r="V174" s="47">
        <v>1575</v>
      </c>
      <c r="W174" s="47">
        <v>0</v>
      </c>
      <c r="X174" s="47">
        <v>0</v>
      </c>
      <c r="Y174" s="180"/>
      <c r="Z174" s="180"/>
      <c r="AA174" s="47">
        <v>3928</v>
      </c>
      <c r="AB174" s="47">
        <v>302</v>
      </c>
      <c r="AC174" s="47"/>
      <c r="AD174" s="180"/>
      <c r="AE174" s="47">
        <v>0</v>
      </c>
      <c r="AF174" s="49">
        <v>0</v>
      </c>
      <c r="AG174" s="47"/>
      <c r="AH174" s="180"/>
      <c r="AI174" s="47">
        <v>1974</v>
      </c>
      <c r="AJ174" s="47">
        <v>168633</v>
      </c>
      <c r="AK174" s="49">
        <v>7</v>
      </c>
      <c r="AL174" s="44"/>
    </row>
    <row r="175" spans="1:38">
      <c r="A175" s="44" t="s">
        <v>546</v>
      </c>
      <c r="B175" s="45">
        <v>46096</v>
      </c>
      <c r="C175" s="47">
        <v>4153</v>
      </c>
      <c r="D175" s="47">
        <v>7455</v>
      </c>
      <c r="E175" s="47">
        <v>4176</v>
      </c>
      <c r="F175" s="47">
        <v>4650</v>
      </c>
      <c r="G175" s="47">
        <v>7201</v>
      </c>
      <c r="H175" s="47">
        <v>5286</v>
      </c>
      <c r="I175" s="49">
        <v>114</v>
      </c>
      <c r="J175" s="49">
        <v>156</v>
      </c>
      <c r="K175" s="49">
        <v>108</v>
      </c>
      <c r="L175" s="49">
        <v>116</v>
      </c>
      <c r="M175" s="49">
        <v>168</v>
      </c>
      <c r="N175" s="49">
        <v>156</v>
      </c>
      <c r="O175" s="47">
        <v>5286</v>
      </c>
      <c r="P175" s="49">
        <v>156</v>
      </c>
      <c r="Q175" s="47">
        <v>21240</v>
      </c>
      <c r="R175" s="47">
        <v>514</v>
      </c>
      <c r="S175" s="181">
        <v>-0.75</v>
      </c>
      <c r="T175" s="181">
        <v>-0.7</v>
      </c>
      <c r="U175" s="47">
        <v>58766</v>
      </c>
      <c r="V175" s="47">
        <v>1557</v>
      </c>
      <c r="W175" s="47">
        <v>258200</v>
      </c>
      <c r="X175" s="47">
        <v>6175</v>
      </c>
      <c r="Y175" s="181">
        <v>-0.77</v>
      </c>
      <c r="Z175" s="181">
        <v>-0.75</v>
      </c>
      <c r="AA175" s="47">
        <v>1877</v>
      </c>
      <c r="AB175" s="49">
        <v>144</v>
      </c>
      <c r="AC175" s="47">
        <v>2441</v>
      </c>
      <c r="AD175" s="180">
        <v>-0.94</v>
      </c>
      <c r="AE175" s="49">
        <v>0</v>
      </c>
      <c r="AF175" s="49">
        <v>0</v>
      </c>
      <c r="AG175" s="47">
        <v>2441</v>
      </c>
      <c r="AH175" s="180">
        <v>-1</v>
      </c>
      <c r="AI175" s="47">
        <v>2390</v>
      </c>
      <c r="AJ175" s="47">
        <v>38726</v>
      </c>
      <c r="AK175" s="49">
        <v>17</v>
      </c>
      <c r="AL175" s="44"/>
    </row>
    <row r="176" spans="1:38">
      <c r="A176" s="44" t="s">
        <v>525</v>
      </c>
      <c r="B176" s="45">
        <v>46096</v>
      </c>
      <c r="C176" s="47">
        <v>2192</v>
      </c>
      <c r="D176" s="47">
        <v>1642</v>
      </c>
      <c r="E176" s="47">
        <v>1173</v>
      </c>
      <c r="F176" s="47">
        <v>1512</v>
      </c>
      <c r="G176" s="47">
        <v>1546</v>
      </c>
      <c r="H176" s="47">
        <v>1494</v>
      </c>
      <c r="I176" s="47">
        <v>165</v>
      </c>
      <c r="J176" s="49">
        <v>125</v>
      </c>
      <c r="K176" s="49">
        <v>132</v>
      </c>
      <c r="L176" s="49">
        <v>171</v>
      </c>
      <c r="M176" s="49">
        <v>154</v>
      </c>
      <c r="N176" s="49">
        <v>112</v>
      </c>
      <c r="O176" s="47">
        <v>1494</v>
      </c>
      <c r="P176" s="49">
        <v>112</v>
      </c>
      <c r="Q176" s="47">
        <v>0</v>
      </c>
      <c r="R176" s="47">
        <v>0</v>
      </c>
      <c r="S176" s="181"/>
      <c r="T176" s="181"/>
      <c r="U176" s="47">
        <v>17610</v>
      </c>
      <c r="V176" s="47">
        <v>1486</v>
      </c>
      <c r="W176" s="47">
        <v>0</v>
      </c>
      <c r="X176" s="47">
        <v>0</v>
      </c>
      <c r="Y176" s="181"/>
      <c r="Z176" s="181"/>
      <c r="AA176" s="47">
        <v>568</v>
      </c>
      <c r="AB176" s="47">
        <v>44</v>
      </c>
      <c r="AC176" s="76">
        <v>58</v>
      </c>
      <c r="AD176" s="181">
        <v>-0.25</v>
      </c>
      <c r="AE176" s="49">
        <v>0</v>
      </c>
      <c r="AF176" s="49">
        <v>0</v>
      </c>
      <c r="AG176" s="76">
        <v>58</v>
      </c>
      <c r="AH176" s="181">
        <v>-1</v>
      </c>
      <c r="AI176" s="47">
        <v>16729</v>
      </c>
      <c r="AJ176" s="47">
        <v>160834</v>
      </c>
      <c r="AK176" s="49">
        <v>383</v>
      </c>
      <c r="AL176" s="44"/>
    </row>
    <row r="177" spans="1:38">
      <c r="A177" s="44" t="s">
        <v>198</v>
      </c>
      <c r="B177" s="45">
        <v>46096</v>
      </c>
      <c r="C177" s="47">
        <v>19916</v>
      </c>
      <c r="D177" s="47">
        <v>25603</v>
      </c>
      <c r="E177" s="47">
        <v>17904</v>
      </c>
      <c r="F177" s="47">
        <v>25152</v>
      </c>
      <c r="G177" s="47">
        <v>19259</v>
      </c>
      <c r="H177" s="47">
        <v>14902</v>
      </c>
      <c r="I177" s="49">
        <v>117</v>
      </c>
      <c r="J177" s="49">
        <v>165</v>
      </c>
      <c r="K177" s="49">
        <v>129</v>
      </c>
      <c r="L177" s="49">
        <v>150</v>
      </c>
      <c r="M177" s="47">
        <v>127</v>
      </c>
      <c r="N177" s="47">
        <v>101</v>
      </c>
      <c r="O177" s="47">
        <v>14902</v>
      </c>
      <c r="P177" s="47">
        <v>101</v>
      </c>
      <c r="Q177" s="47">
        <v>21720</v>
      </c>
      <c r="R177" s="47">
        <v>136</v>
      </c>
      <c r="S177" s="181">
        <v>-0.31</v>
      </c>
      <c r="T177" s="181">
        <v>-0.26</v>
      </c>
      <c r="U177" s="47">
        <v>222882</v>
      </c>
      <c r="V177" s="47">
        <v>1360</v>
      </c>
      <c r="W177" s="47">
        <v>363247</v>
      </c>
      <c r="X177" s="47">
        <v>2375</v>
      </c>
      <c r="Y177" s="181">
        <v>-0.39</v>
      </c>
      <c r="Z177" s="181">
        <v>-0.43</v>
      </c>
      <c r="AA177" s="47">
        <v>2872</v>
      </c>
      <c r="AB177" s="47">
        <v>221</v>
      </c>
      <c r="AC177" s="49">
        <v>113</v>
      </c>
      <c r="AD177" s="180">
        <v>0.96</v>
      </c>
      <c r="AE177" s="49">
        <v>0</v>
      </c>
      <c r="AF177" s="49">
        <v>0</v>
      </c>
      <c r="AG177" s="49">
        <v>113</v>
      </c>
      <c r="AH177" s="180">
        <v>-1</v>
      </c>
      <c r="AI177" s="47">
        <v>3672</v>
      </c>
      <c r="AJ177" s="47">
        <v>452934</v>
      </c>
      <c r="AK177" s="49">
        <v>17</v>
      </c>
      <c r="AL177" s="44"/>
    </row>
    <row r="178" spans="1:38">
      <c r="A178" s="44" t="s">
        <v>175</v>
      </c>
      <c r="B178" s="45">
        <v>46096</v>
      </c>
      <c r="C178" s="47">
        <v>2234</v>
      </c>
      <c r="D178" s="47">
        <v>2438</v>
      </c>
      <c r="E178" s="47">
        <v>2285</v>
      </c>
      <c r="F178" s="47">
        <v>2004</v>
      </c>
      <c r="G178" s="47">
        <v>4283</v>
      </c>
      <c r="H178" s="47">
        <v>6547</v>
      </c>
      <c r="I178" s="49">
        <v>77</v>
      </c>
      <c r="J178" s="49">
        <v>88</v>
      </c>
      <c r="K178" s="49">
        <v>76</v>
      </c>
      <c r="L178" s="49">
        <v>71</v>
      </c>
      <c r="M178" s="47">
        <v>162</v>
      </c>
      <c r="N178" s="47">
        <v>232</v>
      </c>
      <c r="O178" s="47">
        <v>6547</v>
      </c>
      <c r="P178" s="47">
        <v>232</v>
      </c>
      <c r="Q178" s="47">
        <v>7583</v>
      </c>
      <c r="R178" s="49">
        <v>306</v>
      </c>
      <c r="S178" s="181">
        <v>-0.14000000000000001</v>
      </c>
      <c r="T178" s="181">
        <v>-0.24</v>
      </c>
      <c r="U178" s="47">
        <v>36791</v>
      </c>
      <c r="V178" s="47">
        <v>1360</v>
      </c>
      <c r="W178" s="47">
        <v>72912</v>
      </c>
      <c r="X178" s="47">
        <v>3015</v>
      </c>
      <c r="Y178" s="181">
        <v>-0.5</v>
      </c>
      <c r="Z178" s="181">
        <v>-0.55000000000000004</v>
      </c>
      <c r="AA178" s="47">
        <v>4609</v>
      </c>
      <c r="AB178" s="47">
        <v>355</v>
      </c>
      <c r="AC178" s="76">
        <v>385</v>
      </c>
      <c r="AD178" s="181">
        <v>-0.08</v>
      </c>
      <c r="AE178" s="47">
        <v>0</v>
      </c>
      <c r="AF178" s="49">
        <v>0</v>
      </c>
      <c r="AG178" s="76">
        <v>385</v>
      </c>
      <c r="AH178" s="181">
        <v>-1</v>
      </c>
      <c r="AI178" s="47">
        <v>6740</v>
      </c>
      <c r="AJ178" s="47">
        <v>122183</v>
      </c>
      <c r="AK178" s="49">
        <v>19</v>
      </c>
      <c r="AL178" s="44"/>
    </row>
    <row r="179" spans="1:38">
      <c r="A179" s="44" t="s">
        <v>142</v>
      </c>
      <c r="B179" s="45">
        <v>46096</v>
      </c>
      <c r="C179" s="47">
        <v>4803</v>
      </c>
      <c r="D179" s="47">
        <v>7759</v>
      </c>
      <c r="E179" s="47">
        <v>8967</v>
      </c>
      <c r="F179" s="47">
        <v>6856</v>
      </c>
      <c r="G179" s="47">
        <v>6077</v>
      </c>
      <c r="H179" s="47">
        <v>5619</v>
      </c>
      <c r="I179" s="49">
        <v>83</v>
      </c>
      <c r="J179" s="49">
        <v>134</v>
      </c>
      <c r="K179" s="47">
        <v>163</v>
      </c>
      <c r="L179" s="49">
        <v>118</v>
      </c>
      <c r="M179" s="49">
        <v>116</v>
      </c>
      <c r="N179" s="47">
        <v>108</v>
      </c>
      <c r="O179" s="47">
        <v>5619</v>
      </c>
      <c r="P179" s="47">
        <v>108</v>
      </c>
      <c r="Q179" s="47">
        <v>135028</v>
      </c>
      <c r="R179" s="47">
        <v>1722</v>
      </c>
      <c r="S179" s="180">
        <v>-0.96</v>
      </c>
      <c r="T179" s="180">
        <v>-0.94</v>
      </c>
      <c r="U179" s="47">
        <v>77302</v>
      </c>
      <c r="V179" s="47">
        <v>1345</v>
      </c>
      <c r="W179" s="47">
        <v>1634066</v>
      </c>
      <c r="X179" s="47">
        <v>20634</v>
      </c>
      <c r="Y179" s="180">
        <v>-0.95</v>
      </c>
      <c r="Z179" s="180">
        <v>-0.93</v>
      </c>
      <c r="AA179" s="47">
        <v>1082</v>
      </c>
      <c r="AB179" s="47">
        <v>83</v>
      </c>
      <c r="AC179" s="47">
        <v>1015</v>
      </c>
      <c r="AD179" s="180">
        <v>-0.92</v>
      </c>
      <c r="AE179" s="47">
        <v>0</v>
      </c>
      <c r="AF179" s="49">
        <v>0</v>
      </c>
      <c r="AG179" s="47">
        <v>1015</v>
      </c>
      <c r="AH179" s="180">
        <v>-1</v>
      </c>
      <c r="AI179" s="47">
        <v>9096</v>
      </c>
      <c r="AJ179" s="47">
        <v>644401</v>
      </c>
      <c r="AK179" s="47">
        <v>109</v>
      </c>
      <c r="AL179" s="44"/>
    </row>
    <row r="180" spans="1:38">
      <c r="A180" s="44" t="s">
        <v>178</v>
      </c>
      <c r="B180" s="45">
        <v>46096</v>
      </c>
      <c r="C180" s="47">
        <v>289</v>
      </c>
      <c r="D180" s="47">
        <v>301</v>
      </c>
      <c r="E180" s="47">
        <v>270</v>
      </c>
      <c r="F180" s="47">
        <v>491</v>
      </c>
      <c r="G180" s="47">
        <v>291</v>
      </c>
      <c r="H180" s="47">
        <v>255</v>
      </c>
      <c r="I180" s="49">
        <v>5</v>
      </c>
      <c r="J180" s="49">
        <v>7</v>
      </c>
      <c r="K180" s="47">
        <v>4</v>
      </c>
      <c r="L180" s="49">
        <v>10</v>
      </c>
      <c r="M180" s="47">
        <v>6</v>
      </c>
      <c r="N180" s="47">
        <v>5</v>
      </c>
      <c r="O180" s="47">
        <v>255</v>
      </c>
      <c r="P180" s="47">
        <v>5</v>
      </c>
      <c r="Q180" s="47">
        <v>0</v>
      </c>
      <c r="R180" s="47">
        <v>0</v>
      </c>
      <c r="S180" s="180"/>
      <c r="T180" s="180"/>
      <c r="U180" s="47">
        <v>69981</v>
      </c>
      <c r="V180" s="47">
        <v>1323</v>
      </c>
      <c r="W180" s="47">
        <v>0</v>
      </c>
      <c r="X180" s="47">
        <v>0</v>
      </c>
      <c r="Y180" s="180"/>
      <c r="Z180" s="180"/>
      <c r="AA180" s="47">
        <v>341</v>
      </c>
      <c r="AB180" s="47">
        <v>26</v>
      </c>
      <c r="AC180" s="47">
        <v>3</v>
      </c>
      <c r="AD180" s="180">
        <v>7.54</v>
      </c>
      <c r="AE180" s="47">
        <v>0</v>
      </c>
      <c r="AF180" s="49">
        <v>0</v>
      </c>
      <c r="AG180" s="47">
        <v>3</v>
      </c>
      <c r="AH180" s="180">
        <v>-1</v>
      </c>
      <c r="AI180" s="47">
        <v>4670</v>
      </c>
      <c r="AJ180" s="47">
        <v>133712</v>
      </c>
      <c r="AK180" s="49">
        <v>178</v>
      </c>
      <c r="AL180" s="44"/>
    </row>
    <row r="181" spans="1:38">
      <c r="A181" s="44" t="s">
        <v>143</v>
      </c>
      <c r="B181" s="45">
        <v>46096</v>
      </c>
      <c r="C181" s="47">
        <v>1785</v>
      </c>
      <c r="D181" s="47">
        <v>3762</v>
      </c>
      <c r="E181" s="47">
        <v>5842</v>
      </c>
      <c r="F181" s="47">
        <v>7617</v>
      </c>
      <c r="G181" s="47">
        <v>5359</v>
      </c>
      <c r="H181" s="47">
        <v>6708</v>
      </c>
      <c r="I181" s="49">
        <v>56</v>
      </c>
      <c r="J181" s="49">
        <v>118</v>
      </c>
      <c r="K181" s="49">
        <v>192</v>
      </c>
      <c r="L181" s="49">
        <v>245</v>
      </c>
      <c r="M181" s="49">
        <v>164</v>
      </c>
      <c r="N181" s="49">
        <v>207</v>
      </c>
      <c r="O181" s="47">
        <v>6708</v>
      </c>
      <c r="P181" s="49">
        <v>207</v>
      </c>
      <c r="Q181" s="47">
        <v>0</v>
      </c>
      <c r="R181" s="47">
        <v>0</v>
      </c>
      <c r="S181" s="180"/>
      <c r="T181" s="180"/>
      <c r="U181" s="47">
        <v>42015</v>
      </c>
      <c r="V181" s="47">
        <v>1322</v>
      </c>
      <c r="W181" s="47">
        <v>0</v>
      </c>
      <c r="X181" s="47">
        <v>0</v>
      </c>
      <c r="Y181" s="180"/>
      <c r="Z181" s="180"/>
      <c r="AA181" s="47">
        <v>4753</v>
      </c>
      <c r="AB181" s="47">
        <v>366</v>
      </c>
      <c r="AC181" s="47"/>
      <c r="AD181" s="180"/>
      <c r="AE181" s="47">
        <v>0</v>
      </c>
      <c r="AF181" s="49">
        <v>0</v>
      </c>
      <c r="AG181" s="47"/>
      <c r="AH181" s="180"/>
      <c r="AI181" s="47">
        <v>2329</v>
      </c>
      <c r="AJ181" s="47">
        <v>32981</v>
      </c>
      <c r="AK181" s="49">
        <v>6</v>
      </c>
      <c r="AL181" s="44"/>
    </row>
    <row r="182" spans="1:38">
      <c r="A182" s="44" t="s">
        <v>537</v>
      </c>
      <c r="B182" s="45">
        <v>46096</v>
      </c>
      <c r="C182" s="47">
        <v>27209</v>
      </c>
      <c r="D182" s="47">
        <v>22049</v>
      </c>
      <c r="E182" s="47">
        <v>20699</v>
      </c>
      <c r="F182" s="47">
        <v>17249</v>
      </c>
      <c r="G182" s="47">
        <v>17449</v>
      </c>
      <c r="H182" s="47">
        <v>17049</v>
      </c>
      <c r="I182" s="49">
        <v>100</v>
      </c>
      <c r="J182" s="49">
        <v>83</v>
      </c>
      <c r="K182" s="49">
        <v>78</v>
      </c>
      <c r="L182" s="49">
        <v>66</v>
      </c>
      <c r="M182" s="49">
        <v>68</v>
      </c>
      <c r="N182" s="49">
        <v>61</v>
      </c>
      <c r="O182" s="47">
        <v>17049</v>
      </c>
      <c r="P182" s="49">
        <v>61</v>
      </c>
      <c r="Q182" s="47">
        <v>0</v>
      </c>
      <c r="R182" s="47">
        <v>0</v>
      </c>
      <c r="S182" s="181"/>
      <c r="T182" s="181"/>
      <c r="U182" s="47">
        <v>348097</v>
      </c>
      <c r="V182" s="47">
        <v>1318</v>
      </c>
      <c r="W182" s="47">
        <v>0</v>
      </c>
      <c r="X182" s="47">
        <v>0</v>
      </c>
      <c r="Y182" s="181"/>
      <c r="Z182" s="181"/>
      <c r="AA182" s="47">
        <v>0</v>
      </c>
      <c r="AB182" s="49">
        <v>0</v>
      </c>
      <c r="AC182" s="44">
        <v>134</v>
      </c>
      <c r="AD182" s="181">
        <v>-1</v>
      </c>
      <c r="AE182" s="47">
        <v>0</v>
      </c>
      <c r="AF182" s="49">
        <v>0</v>
      </c>
      <c r="AG182" s="44">
        <v>134</v>
      </c>
      <c r="AH182" s="181">
        <v>-1</v>
      </c>
      <c r="AI182" s="47">
        <v>1591</v>
      </c>
      <c r="AJ182" s="47">
        <v>231508</v>
      </c>
      <c r="AK182" s="49"/>
      <c r="AL182" s="44"/>
    </row>
    <row r="183" spans="1:38">
      <c r="A183" s="44" t="s">
        <v>154</v>
      </c>
      <c r="B183" s="45">
        <v>46096</v>
      </c>
      <c r="C183" s="47">
        <v>2952</v>
      </c>
      <c r="D183" s="47">
        <v>5096</v>
      </c>
      <c r="E183" s="47">
        <v>5019</v>
      </c>
      <c r="F183" s="47">
        <v>6801</v>
      </c>
      <c r="G183" s="47">
        <v>6864</v>
      </c>
      <c r="H183" s="47">
        <v>10613</v>
      </c>
      <c r="I183" s="47">
        <v>54</v>
      </c>
      <c r="J183" s="49">
        <v>103</v>
      </c>
      <c r="K183" s="49">
        <v>107</v>
      </c>
      <c r="L183" s="49">
        <v>138</v>
      </c>
      <c r="M183" s="49">
        <v>150</v>
      </c>
      <c r="N183" s="49">
        <v>227</v>
      </c>
      <c r="O183" s="47">
        <v>10613</v>
      </c>
      <c r="P183" s="49">
        <v>227</v>
      </c>
      <c r="Q183" s="47">
        <v>7790</v>
      </c>
      <c r="R183" s="47">
        <v>243</v>
      </c>
      <c r="S183" s="181">
        <v>0.36</v>
      </c>
      <c r="T183" s="181">
        <v>-7.0000000000000007E-2</v>
      </c>
      <c r="U183" s="47">
        <v>56014</v>
      </c>
      <c r="V183" s="47">
        <v>1181</v>
      </c>
      <c r="W183" s="47">
        <v>78718</v>
      </c>
      <c r="X183" s="47">
        <v>2239</v>
      </c>
      <c r="Y183" s="181">
        <v>-0.28999999999999998</v>
      </c>
      <c r="Z183" s="181">
        <v>-0.47</v>
      </c>
      <c r="AA183" s="47">
        <v>3003</v>
      </c>
      <c r="AB183" s="49">
        <v>231</v>
      </c>
      <c r="AC183" s="76">
        <v>166</v>
      </c>
      <c r="AD183" s="181">
        <v>0.39</v>
      </c>
      <c r="AE183" s="49">
        <v>0</v>
      </c>
      <c r="AF183" s="49">
        <v>0</v>
      </c>
      <c r="AG183" s="76">
        <v>166</v>
      </c>
      <c r="AH183" s="181">
        <v>-1</v>
      </c>
      <c r="AI183" s="47">
        <v>2793</v>
      </c>
      <c r="AJ183" s="47">
        <v>56411</v>
      </c>
      <c r="AK183" s="49">
        <v>12</v>
      </c>
      <c r="AL183" s="44"/>
    </row>
    <row r="184" spans="1:38">
      <c r="A184" s="44" t="s">
        <v>110</v>
      </c>
      <c r="B184" s="45">
        <v>46096</v>
      </c>
      <c r="C184" s="47">
        <v>628</v>
      </c>
      <c r="D184" s="47">
        <v>708</v>
      </c>
      <c r="E184" s="47">
        <v>1565</v>
      </c>
      <c r="F184" s="47">
        <v>3003</v>
      </c>
      <c r="G184" s="47">
        <v>4706</v>
      </c>
      <c r="H184" s="47">
        <v>4142</v>
      </c>
      <c r="I184" s="49">
        <v>104</v>
      </c>
      <c r="J184" s="49">
        <v>90</v>
      </c>
      <c r="K184" s="49">
        <v>253</v>
      </c>
      <c r="L184" s="49">
        <v>131</v>
      </c>
      <c r="M184" s="47">
        <v>291</v>
      </c>
      <c r="N184" s="47">
        <v>190</v>
      </c>
      <c r="O184" s="47">
        <v>4142</v>
      </c>
      <c r="P184" s="47">
        <v>190</v>
      </c>
      <c r="Q184" s="47">
        <v>0</v>
      </c>
      <c r="R184" s="47">
        <v>0</v>
      </c>
      <c r="S184" s="180"/>
      <c r="T184" s="180"/>
      <c r="U184" s="47">
        <v>15324</v>
      </c>
      <c r="V184" s="47">
        <v>1087</v>
      </c>
      <c r="W184" s="47">
        <v>0</v>
      </c>
      <c r="X184" s="47">
        <v>0</v>
      </c>
      <c r="Y184" s="180"/>
      <c r="Z184" s="180"/>
      <c r="AA184" s="47">
        <v>4283</v>
      </c>
      <c r="AB184" s="47">
        <v>329</v>
      </c>
      <c r="AC184" s="47"/>
      <c r="AD184" s="180"/>
      <c r="AE184" s="47">
        <v>0</v>
      </c>
      <c r="AF184" s="49">
        <v>0</v>
      </c>
      <c r="AG184" s="47"/>
      <c r="AH184" s="180"/>
      <c r="AI184" s="47">
        <v>2617</v>
      </c>
      <c r="AJ184" s="47">
        <v>24830</v>
      </c>
      <c r="AK184" s="49">
        <v>8</v>
      </c>
      <c r="AL184" s="44"/>
    </row>
    <row r="185" spans="1:38">
      <c r="A185" s="44" t="s">
        <v>177</v>
      </c>
      <c r="B185" s="45">
        <v>46096</v>
      </c>
      <c r="C185" s="47">
        <v>24542</v>
      </c>
      <c r="D185" s="47">
        <v>18963</v>
      </c>
      <c r="E185" s="47">
        <v>16760</v>
      </c>
      <c r="F185" s="47">
        <v>15878</v>
      </c>
      <c r="G185" s="47">
        <v>20548</v>
      </c>
      <c r="H185" s="47">
        <v>14876</v>
      </c>
      <c r="I185" s="49">
        <v>130</v>
      </c>
      <c r="J185" s="49">
        <v>97</v>
      </c>
      <c r="K185" s="49">
        <v>92</v>
      </c>
      <c r="L185" s="47">
        <v>86</v>
      </c>
      <c r="M185" s="49">
        <v>108</v>
      </c>
      <c r="N185" s="49">
        <v>84</v>
      </c>
      <c r="O185" s="47">
        <v>14876</v>
      </c>
      <c r="P185" s="49">
        <v>84</v>
      </c>
      <c r="Q185" s="47">
        <v>0</v>
      </c>
      <c r="R185" s="47">
        <v>0</v>
      </c>
      <c r="S185" s="180"/>
      <c r="T185" s="180"/>
      <c r="U185" s="47">
        <v>192165</v>
      </c>
      <c r="V185" s="47">
        <v>1020</v>
      </c>
      <c r="W185" s="47">
        <v>0</v>
      </c>
      <c r="X185" s="47">
        <v>0</v>
      </c>
      <c r="Y185" s="180"/>
      <c r="Z185" s="180"/>
      <c r="AA185" s="47">
        <v>1984</v>
      </c>
      <c r="AB185" s="47">
        <v>153</v>
      </c>
      <c r="AC185" s="47"/>
      <c r="AD185" s="180"/>
      <c r="AE185" s="47">
        <v>0</v>
      </c>
      <c r="AF185" s="49">
        <v>0</v>
      </c>
      <c r="AG185" s="47"/>
      <c r="AH185" s="180"/>
      <c r="AI185" s="47">
        <v>1600</v>
      </c>
      <c r="AJ185" s="47">
        <v>162198</v>
      </c>
      <c r="AK185" s="49">
        <v>10</v>
      </c>
      <c r="AL185" s="44"/>
    </row>
    <row r="186" spans="1:38">
      <c r="A186" s="44" t="s">
        <v>221</v>
      </c>
      <c r="B186" s="45">
        <v>46096</v>
      </c>
      <c r="C186" s="47">
        <v>2074</v>
      </c>
      <c r="D186" s="47">
        <v>2252</v>
      </c>
      <c r="E186" s="47">
        <v>2522</v>
      </c>
      <c r="F186" s="47">
        <v>2345</v>
      </c>
      <c r="G186" s="47">
        <v>2413</v>
      </c>
      <c r="H186" s="47">
        <v>1477</v>
      </c>
      <c r="I186" s="49">
        <v>57</v>
      </c>
      <c r="J186" s="49">
        <v>81</v>
      </c>
      <c r="K186" s="49">
        <v>138</v>
      </c>
      <c r="L186" s="49">
        <v>131</v>
      </c>
      <c r="M186" s="49">
        <v>114</v>
      </c>
      <c r="N186" s="47">
        <v>52</v>
      </c>
      <c r="O186" s="47">
        <v>1477</v>
      </c>
      <c r="P186" s="47">
        <v>52</v>
      </c>
      <c r="Q186" s="47">
        <v>12767</v>
      </c>
      <c r="R186" s="47">
        <v>318</v>
      </c>
      <c r="S186" s="180">
        <v>-0.88</v>
      </c>
      <c r="T186" s="180">
        <v>-0.84</v>
      </c>
      <c r="U186" s="47">
        <v>24600</v>
      </c>
      <c r="V186" s="47">
        <v>882</v>
      </c>
      <c r="W186" s="47">
        <v>100286</v>
      </c>
      <c r="X186" s="47">
        <v>2367</v>
      </c>
      <c r="Y186" s="180">
        <v>-0.75</v>
      </c>
      <c r="Z186" s="180">
        <v>-0.63</v>
      </c>
      <c r="AA186" s="47">
        <v>1389</v>
      </c>
      <c r="AB186" s="47">
        <v>107</v>
      </c>
      <c r="AC186" s="47">
        <v>151</v>
      </c>
      <c r="AD186" s="180">
        <v>-0.28999999999999998</v>
      </c>
      <c r="AE186" s="47">
        <v>0</v>
      </c>
      <c r="AF186" s="49">
        <v>0</v>
      </c>
      <c r="AG186" s="47">
        <v>151</v>
      </c>
      <c r="AH186" s="180">
        <v>-1</v>
      </c>
      <c r="AI186" s="47">
        <v>2074</v>
      </c>
      <c r="AJ186" s="47">
        <v>88444</v>
      </c>
      <c r="AK186" s="47">
        <v>19</v>
      </c>
      <c r="AL186" s="44"/>
    </row>
    <row r="187" spans="1:38">
      <c r="A187" s="44" t="s">
        <v>168</v>
      </c>
      <c r="B187" s="45">
        <v>46096</v>
      </c>
      <c r="C187" s="47">
        <v>3828</v>
      </c>
      <c r="D187" s="47">
        <v>4691</v>
      </c>
      <c r="E187" s="47">
        <v>2791</v>
      </c>
      <c r="F187" s="47">
        <v>3763</v>
      </c>
      <c r="G187" s="47">
        <v>6310</v>
      </c>
      <c r="H187" s="47">
        <v>2627</v>
      </c>
      <c r="I187" s="49">
        <v>35</v>
      </c>
      <c r="J187" s="49">
        <v>41</v>
      </c>
      <c r="K187" s="49">
        <v>24</v>
      </c>
      <c r="L187" s="49">
        <v>34</v>
      </c>
      <c r="M187" s="47">
        <v>85</v>
      </c>
      <c r="N187" s="49">
        <v>30</v>
      </c>
      <c r="O187" s="47">
        <v>2627</v>
      </c>
      <c r="P187" s="49">
        <v>30</v>
      </c>
      <c r="Q187" s="47">
        <v>136724</v>
      </c>
      <c r="R187" s="47">
        <v>1445</v>
      </c>
      <c r="S187" s="180">
        <v>-0.98</v>
      </c>
      <c r="T187" s="180">
        <v>-0.98</v>
      </c>
      <c r="U187" s="47">
        <v>103626</v>
      </c>
      <c r="V187" s="47">
        <v>864</v>
      </c>
      <c r="W187" s="47">
        <v>1767535</v>
      </c>
      <c r="X187" s="47">
        <v>19095</v>
      </c>
      <c r="Y187" s="180">
        <v>-0.94</v>
      </c>
      <c r="Z187" s="180">
        <v>-0.95</v>
      </c>
      <c r="AA187" s="47">
        <v>1363</v>
      </c>
      <c r="AB187" s="47">
        <v>105</v>
      </c>
      <c r="AC187" s="47">
        <v>1692</v>
      </c>
      <c r="AD187" s="180">
        <v>-0.94</v>
      </c>
      <c r="AE187" s="49">
        <v>0</v>
      </c>
      <c r="AF187" s="49">
        <v>0</v>
      </c>
      <c r="AG187" s="47">
        <v>1692</v>
      </c>
      <c r="AH187" s="180">
        <v>-1</v>
      </c>
      <c r="AI187" s="47">
        <v>319</v>
      </c>
      <c r="AJ187" s="47">
        <v>20505</v>
      </c>
      <c r="AK187" s="49">
        <v>3</v>
      </c>
      <c r="AL187" s="44"/>
    </row>
    <row r="188" spans="1:38">
      <c r="A188" s="44" t="s">
        <v>534</v>
      </c>
      <c r="B188" s="45">
        <v>46096</v>
      </c>
      <c r="C188" s="47">
        <v>5499</v>
      </c>
      <c r="D188" s="47">
        <v>3077</v>
      </c>
      <c r="E188" s="47">
        <v>708</v>
      </c>
      <c r="F188" s="47">
        <v>992</v>
      </c>
      <c r="G188" s="47">
        <v>536</v>
      </c>
      <c r="H188" s="47">
        <v>225</v>
      </c>
      <c r="I188" s="49">
        <v>140</v>
      </c>
      <c r="J188" s="49">
        <v>92</v>
      </c>
      <c r="K188" s="49">
        <v>21</v>
      </c>
      <c r="L188" s="49">
        <v>31</v>
      </c>
      <c r="M188" s="49">
        <v>17</v>
      </c>
      <c r="N188" s="47">
        <v>9</v>
      </c>
      <c r="O188" s="47">
        <v>225</v>
      </c>
      <c r="P188" s="47">
        <v>9</v>
      </c>
      <c r="Q188" s="47">
        <v>23910</v>
      </c>
      <c r="R188" s="47">
        <v>656</v>
      </c>
      <c r="S188" s="180">
        <v>-0.99</v>
      </c>
      <c r="T188" s="180">
        <v>-0.99</v>
      </c>
      <c r="U188" s="47">
        <v>26630</v>
      </c>
      <c r="V188" s="47">
        <v>788</v>
      </c>
      <c r="W188" s="47">
        <v>236025</v>
      </c>
      <c r="X188" s="47">
        <v>6389</v>
      </c>
      <c r="Y188" s="180">
        <v>-0.89</v>
      </c>
      <c r="Z188" s="180">
        <v>-0.88</v>
      </c>
      <c r="AA188" s="47">
        <v>2437</v>
      </c>
      <c r="AB188" s="47">
        <v>187</v>
      </c>
      <c r="AC188" s="47">
        <v>639</v>
      </c>
      <c r="AD188" s="180">
        <v>-0.71</v>
      </c>
      <c r="AE188" s="47">
        <v>0</v>
      </c>
      <c r="AF188" s="49">
        <v>0</v>
      </c>
      <c r="AG188" s="47">
        <v>639</v>
      </c>
      <c r="AH188" s="180">
        <v>-1</v>
      </c>
      <c r="AI188" s="47">
        <v>180</v>
      </c>
      <c r="AJ188" s="47">
        <v>4196</v>
      </c>
      <c r="AK188" s="49">
        <v>1</v>
      </c>
      <c r="AL188" s="44"/>
    </row>
    <row r="189" spans="1:38">
      <c r="A189" s="44" t="s">
        <v>205</v>
      </c>
      <c r="B189" s="45">
        <v>46096</v>
      </c>
      <c r="C189" s="47">
        <v>4320</v>
      </c>
      <c r="D189" s="47">
        <v>3220</v>
      </c>
      <c r="E189" s="47">
        <v>5105</v>
      </c>
      <c r="F189" s="47">
        <v>11867</v>
      </c>
      <c r="G189" s="47">
        <v>6692</v>
      </c>
      <c r="H189" s="47">
        <v>1031</v>
      </c>
      <c r="I189" s="49">
        <v>20</v>
      </c>
      <c r="J189" s="49">
        <v>13</v>
      </c>
      <c r="K189" s="49">
        <v>25</v>
      </c>
      <c r="L189" s="47">
        <v>61</v>
      </c>
      <c r="M189" s="47">
        <v>34</v>
      </c>
      <c r="N189" s="47">
        <v>6</v>
      </c>
      <c r="O189" s="47">
        <v>1031</v>
      </c>
      <c r="P189" s="47">
        <v>6</v>
      </c>
      <c r="Q189" s="47">
        <v>23260</v>
      </c>
      <c r="R189" s="47">
        <v>101</v>
      </c>
      <c r="S189" s="181">
        <v>-0.96</v>
      </c>
      <c r="T189" s="181">
        <v>-0.94</v>
      </c>
      <c r="U189" s="47">
        <v>135985</v>
      </c>
      <c r="V189" s="47">
        <v>693</v>
      </c>
      <c r="W189" s="47">
        <v>335767</v>
      </c>
      <c r="X189" s="47">
        <v>1399</v>
      </c>
      <c r="Y189" s="181">
        <v>-0.6</v>
      </c>
      <c r="Z189" s="181">
        <v>-0.5</v>
      </c>
      <c r="AA189" s="47">
        <v>922</v>
      </c>
      <c r="AB189" s="47">
        <v>71</v>
      </c>
      <c r="AC189" s="76">
        <v>85</v>
      </c>
      <c r="AD189" s="181">
        <v>-0.17</v>
      </c>
      <c r="AE189" s="49">
        <v>0</v>
      </c>
      <c r="AF189" s="49">
        <v>0</v>
      </c>
      <c r="AG189" s="76">
        <v>85</v>
      </c>
      <c r="AH189" s="181">
        <v>-1</v>
      </c>
      <c r="AI189" s="47">
        <v>184</v>
      </c>
      <c r="AJ189" s="47">
        <v>31360</v>
      </c>
      <c r="AK189" s="49">
        <v>3</v>
      </c>
      <c r="AL189" s="44"/>
    </row>
    <row r="190" spans="1:38">
      <c r="A190" s="44" t="s">
        <v>88</v>
      </c>
      <c r="B190" s="45">
        <v>46096</v>
      </c>
      <c r="C190" s="47">
        <v>6223</v>
      </c>
      <c r="D190" s="47">
        <v>4963</v>
      </c>
      <c r="E190" s="47">
        <v>5762</v>
      </c>
      <c r="F190" s="47">
        <v>4544</v>
      </c>
      <c r="G190" s="47">
        <v>6505</v>
      </c>
      <c r="H190" s="47">
        <v>6832</v>
      </c>
      <c r="I190" s="49">
        <v>58</v>
      </c>
      <c r="J190" s="49">
        <v>46</v>
      </c>
      <c r="K190" s="49">
        <v>41</v>
      </c>
      <c r="L190" s="49">
        <v>39</v>
      </c>
      <c r="M190" s="49">
        <v>41</v>
      </c>
      <c r="N190" s="49">
        <v>40</v>
      </c>
      <c r="O190" s="47">
        <v>6832</v>
      </c>
      <c r="P190" s="49">
        <v>40</v>
      </c>
      <c r="Q190" s="47">
        <v>27176</v>
      </c>
      <c r="R190" s="47">
        <v>1104</v>
      </c>
      <c r="S190" s="180">
        <v>-0.75</v>
      </c>
      <c r="T190" s="180">
        <v>-0.96</v>
      </c>
      <c r="U190" s="47">
        <v>66649</v>
      </c>
      <c r="V190" s="47">
        <v>670</v>
      </c>
      <c r="W190" s="47">
        <v>163728</v>
      </c>
      <c r="X190" s="47">
        <v>7989</v>
      </c>
      <c r="Y190" s="180">
        <v>-0.59</v>
      </c>
      <c r="Z190" s="180">
        <v>-0.92</v>
      </c>
      <c r="AA190" s="47">
        <v>19878</v>
      </c>
      <c r="AB190" s="47">
        <v>1529</v>
      </c>
      <c r="AC190" s="47">
        <v>1256</v>
      </c>
      <c r="AD190" s="180">
        <v>0.22</v>
      </c>
      <c r="AE190" s="47">
        <v>0</v>
      </c>
      <c r="AF190" s="49">
        <v>0</v>
      </c>
      <c r="AG190" s="47">
        <v>1256</v>
      </c>
      <c r="AH190" s="180">
        <v>-1</v>
      </c>
      <c r="AI190" s="47">
        <v>5427</v>
      </c>
      <c r="AJ190" s="47">
        <v>196439</v>
      </c>
      <c r="AK190" s="49">
        <v>4</v>
      </c>
      <c r="AL190" s="44"/>
    </row>
    <row r="191" spans="1:38">
      <c r="A191" s="44" t="s">
        <v>239</v>
      </c>
      <c r="B191" s="45">
        <v>46096</v>
      </c>
      <c r="C191" s="47">
        <v>7209</v>
      </c>
      <c r="D191" s="47">
        <v>3029</v>
      </c>
      <c r="E191" s="47">
        <v>2934</v>
      </c>
      <c r="F191" s="47">
        <v>4311</v>
      </c>
      <c r="G191" s="47">
        <v>7162</v>
      </c>
      <c r="H191" s="47">
        <v>12990</v>
      </c>
      <c r="I191" s="49">
        <v>52</v>
      </c>
      <c r="J191" s="49">
        <v>42</v>
      </c>
      <c r="K191" s="49">
        <v>30</v>
      </c>
      <c r="L191" s="49">
        <v>69</v>
      </c>
      <c r="M191" s="49">
        <v>83</v>
      </c>
      <c r="N191" s="47">
        <v>90</v>
      </c>
      <c r="O191" s="47">
        <v>12990</v>
      </c>
      <c r="P191" s="47">
        <v>90</v>
      </c>
      <c r="Q191" s="47">
        <v>0</v>
      </c>
      <c r="R191" s="47">
        <v>0</v>
      </c>
      <c r="S191" s="180"/>
      <c r="T191" s="180"/>
      <c r="U191" s="47">
        <v>65374</v>
      </c>
      <c r="V191" s="47">
        <v>626</v>
      </c>
      <c r="W191" s="47">
        <v>0</v>
      </c>
      <c r="X191" s="47">
        <v>0</v>
      </c>
      <c r="Y191" s="180"/>
      <c r="Z191" s="180"/>
      <c r="AA191" s="47">
        <v>1900</v>
      </c>
      <c r="AB191" s="47">
        <v>146</v>
      </c>
      <c r="AC191" s="47"/>
      <c r="AD191" s="180"/>
      <c r="AE191" s="49">
        <v>0</v>
      </c>
      <c r="AF191" s="49">
        <v>0</v>
      </c>
      <c r="AG191" s="47"/>
      <c r="AH191" s="180"/>
      <c r="AI191" s="47">
        <v>259</v>
      </c>
      <c r="AJ191" s="47">
        <v>19954</v>
      </c>
      <c r="AK191" s="49">
        <v>2</v>
      </c>
      <c r="AL191" s="44"/>
    </row>
    <row r="192" spans="1:38">
      <c r="A192" s="44" t="s">
        <v>190</v>
      </c>
      <c r="B192" s="45">
        <v>46096</v>
      </c>
      <c r="C192" s="47">
        <v>20588</v>
      </c>
      <c r="D192" s="47">
        <v>16690</v>
      </c>
      <c r="E192" s="47">
        <v>10779</v>
      </c>
      <c r="F192" s="47">
        <v>11860</v>
      </c>
      <c r="G192" s="47">
        <v>11854</v>
      </c>
      <c r="H192" s="47">
        <v>9698</v>
      </c>
      <c r="I192" s="49">
        <v>81</v>
      </c>
      <c r="J192" s="49">
        <v>63</v>
      </c>
      <c r="K192" s="49">
        <v>46</v>
      </c>
      <c r="L192" s="49">
        <v>46</v>
      </c>
      <c r="M192" s="47">
        <v>47</v>
      </c>
      <c r="N192" s="49">
        <v>41</v>
      </c>
      <c r="O192" s="47">
        <v>9698</v>
      </c>
      <c r="P192" s="49">
        <v>41</v>
      </c>
      <c r="Q192" s="47">
        <v>5244</v>
      </c>
      <c r="R192" s="47">
        <v>31</v>
      </c>
      <c r="S192" s="180">
        <v>0.85</v>
      </c>
      <c r="T192" s="180">
        <v>0.32</v>
      </c>
      <c r="U192" s="47">
        <v>149385</v>
      </c>
      <c r="V192" s="47">
        <v>610</v>
      </c>
      <c r="W192" s="47">
        <v>48239</v>
      </c>
      <c r="X192" s="47">
        <v>329</v>
      </c>
      <c r="Y192" s="180">
        <v>2.1</v>
      </c>
      <c r="Z192" s="180">
        <v>0.85</v>
      </c>
      <c r="AA192" s="47">
        <v>1638</v>
      </c>
      <c r="AB192" s="47">
        <v>126</v>
      </c>
      <c r="AC192" s="47">
        <v>45</v>
      </c>
      <c r="AD192" s="180">
        <v>1.81</v>
      </c>
      <c r="AE192" s="47">
        <v>0</v>
      </c>
      <c r="AF192" s="49">
        <v>0</v>
      </c>
      <c r="AG192" s="47">
        <v>45</v>
      </c>
      <c r="AH192" s="180">
        <v>-1</v>
      </c>
      <c r="AI192" s="47">
        <v>1728</v>
      </c>
      <c r="AJ192" s="47">
        <v>256909</v>
      </c>
      <c r="AK192" s="47">
        <v>14</v>
      </c>
      <c r="AL192" s="44"/>
    </row>
    <row r="193" spans="1:38">
      <c r="A193" s="44" t="s">
        <v>531</v>
      </c>
      <c r="B193" s="45">
        <v>46096</v>
      </c>
      <c r="C193" s="47">
        <v>25474</v>
      </c>
      <c r="D193" s="47">
        <v>10498</v>
      </c>
      <c r="E193" s="47">
        <v>16135</v>
      </c>
      <c r="F193" s="47">
        <v>10480</v>
      </c>
      <c r="G193" s="47">
        <v>11929</v>
      </c>
      <c r="H193" s="47">
        <v>9060</v>
      </c>
      <c r="I193" s="49">
        <v>54</v>
      </c>
      <c r="J193" s="49">
        <v>26</v>
      </c>
      <c r="K193" s="49">
        <v>46</v>
      </c>
      <c r="L193" s="49">
        <v>29</v>
      </c>
      <c r="M193" s="47">
        <v>34</v>
      </c>
      <c r="N193" s="47">
        <v>31</v>
      </c>
      <c r="O193" s="47">
        <v>9060</v>
      </c>
      <c r="P193" s="47">
        <v>31</v>
      </c>
      <c r="Q193" s="47">
        <v>174185</v>
      </c>
      <c r="R193" s="47">
        <v>565</v>
      </c>
      <c r="S193" s="181">
        <v>-0.95</v>
      </c>
      <c r="T193" s="181">
        <v>-0.95</v>
      </c>
      <c r="U193" s="47">
        <v>211493</v>
      </c>
      <c r="V193" s="47">
        <v>553</v>
      </c>
      <c r="W193" s="47">
        <v>1698839</v>
      </c>
      <c r="X193" s="47">
        <v>5196</v>
      </c>
      <c r="Y193" s="181">
        <v>-0.88</v>
      </c>
      <c r="Z193" s="181">
        <v>-0.89</v>
      </c>
      <c r="AA193" s="47">
        <v>737</v>
      </c>
      <c r="AB193" s="47">
        <v>57</v>
      </c>
      <c r="AC193" s="76">
        <v>750</v>
      </c>
      <c r="AD193" s="181">
        <v>-0.92</v>
      </c>
      <c r="AE193" s="49">
        <v>0</v>
      </c>
      <c r="AF193" s="49">
        <v>0</v>
      </c>
      <c r="AG193" s="76">
        <v>750</v>
      </c>
      <c r="AH193" s="181">
        <v>-1</v>
      </c>
      <c r="AI193" s="47">
        <v>1369</v>
      </c>
      <c r="AJ193" s="47">
        <v>356831</v>
      </c>
      <c r="AK193" s="47">
        <v>24</v>
      </c>
      <c r="AL193" s="44"/>
    </row>
    <row r="194" spans="1:38">
      <c r="A194" s="44" t="s">
        <v>236</v>
      </c>
      <c r="B194" s="45">
        <v>46096</v>
      </c>
      <c r="C194" s="47">
        <v>0</v>
      </c>
      <c r="D194" s="47">
        <v>0</v>
      </c>
      <c r="E194" s="47">
        <v>0</v>
      </c>
      <c r="F194" s="47">
        <v>178</v>
      </c>
      <c r="G194" s="47">
        <v>40</v>
      </c>
      <c r="H194" s="47">
        <v>113</v>
      </c>
      <c r="I194" s="49">
        <v>0</v>
      </c>
      <c r="J194" s="49">
        <v>0</v>
      </c>
      <c r="K194" s="49">
        <v>0</v>
      </c>
      <c r="L194" s="49">
        <v>4</v>
      </c>
      <c r="M194" s="49">
        <v>110</v>
      </c>
      <c r="N194" s="49">
        <v>336</v>
      </c>
      <c r="O194" s="47">
        <v>113</v>
      </c>
      <c r="P194" s="49">
        <v>336</v>
      </c>
      <c r="Q194" s="47">
        <v>0</v>
      </c>
      <c r="R194" s="47">
        <v>0</v>
      </c>
      <c r="S194" s="181"/>
      <c r="T194" s="181"/>
      <c r="U194" s="47">
        <v>331</v>
      </c>
      <c r="V194" s="47">
        <v>450</v>
      </c>
      <c r="W194" s="47">
        <v>0</v>
      </c>
      <c r="X194" s="47">
        <v>0</v>
      </c>
      <c r="Y194" s="181"/>
      <c r="Z194" s="181"/>
      <c r="AA194" s="47">
        <v>371</v>
      </c>
      <c r="AB194" s="49">
        <v>29</v>
      </c>
      <c r="AC194" s="76"/>
      <c r="AD194" s="181"/>
      <c r="AE194" s="49">
        <v>0</v>
      </c>
      <c r="AF194" s="49">
        <v>0</v>
      </c>
      <c r="AG194" s="76"/>
      <c r="AH194" s="181"/>
      <c r="AI194" s="47">
        <v>7483</v>
      </c>
      <c r="AJ194" s="47">
        <v>110110</v>
      </c>
      <c r="AK194" s="47">
        <v>262</v>
      </c>
      <c r="AL194" s="44"/>
    </row>
    <row r="195" spans="1:38">
      <c r="A195" s="44" t="s">
        <v>187</v>
      </c>
      <c r="B195" s="45">
        <v>46096</v>
      </c>
      <c r="C195" s="47">
        <v>711</v>
      </c>
      <c r="D195" s="47">
        <v>3763</v>
      </c>
      <c r="E195" s="47">
        <v>4944</v>
      </c>
      <c r="F195" s="47">
        <v>1714</v>
      </c>
      <c r="G195" s="47">
        <v>5259</v>
      </c>
      <c r="H195" s="47">
        <v>16965</v>
      </c>
      <c r="I195" s="49">
        <v>6</v>
      </c>
      <c r="J195" s="49">
        <v>32</v>
      </c>
      <c r="K195" s="47">
        <v>41</v>
      </c>
      <c r="L195" s="49">
        <v>19</v>
      </c>
      <c r="M195" s="49">
        <v>72</v>
      </c>
      <c r="N195" s="47">
        <v>235</v>
      </c>
      <c r="O195" s="47">
        <v>16965</v>
      </c>
      <c r="P195" s="47">
        <v>235</v>
      </c>
      <c r="Q195" s="47">
        <v>0</v>
      </c>
      <c r="R195" s="47">
        <v>0</v>
      </c>
      <c r="S195" s="180"/>
      <c r="T195" s="180"/>
      <c r="U195" s="47">
        <v>34256</v>
      </c>
      <c r="V195" s="47">
        <v>423</v>
      </c>
      <c r="W195" s="47">
        <v>0</v>
      </c>
      <c r="X195" s="47">
        <v>0</v>
      </c>
      <c r="Y195" s="180"/>
      <c r="Z195" s="180"/>
      <c r="AA195" s="47">
        <v>3253</v>
      </c>
      <c r="AB195" s="47">
        <v>250</v>
      </c>
      <c r="AC195" s="47"/>
      <c r="AD195" s="180"/>
      <c r="AE195" s="47">
        <v>0</v>
      </c>
      <c r="AF195" s="49">
        <v>0</v>
      </c>
      <c r="AG195" s="47"/>
      <c r="AH195" s="180"/>
      <c r="AI195" s="47">
        <v>1101</v>
      </c>
      <c r="AJ195" s="47">
        <v>144208</v>
      </c>
      <c r="AK195" s="47">
        <v>4</v>
      </c>
      <c r="AL195" s="44"/>
    </row>
    <row r="196" spans="1:38">
      <c r="A196" s="44" t="s">
        <v>514</v>
      </c>
      <c r="B196" s="45">
        <v>46096</v>
      </c>
      <c r="C196" s="47">
        <v>312</v>
      </c>
      <c r="D196" s="47">
        <v>5151</v>
      </c>
      <c r="E196" s="47">
        <v>6144</v>
      </c>
      <c r="F196" s="47">
        <v>2733</v>
      </c>
      <c r="G196" s="47">
        <v>283</v>
      </c>
      <c r="H196" s="47">
        <v>327</v>
      </c>
      <c r="I196" s="49">
        <v>21</v>
      </c>
      <c r="J196" s="49">
        <v>52</v>
      </c>
      <c r="K196" s="49">
        <v>48</v>
      </c>
      <c r="L196" s="49">
        <v>34</v>
      </c>
      <c r="M196" s="49">
        <v>27</v>
      </c>
      <c r="N196" s="49">
        <v>23</v>
      </c>
      <c r="O196" s="47">
        <v>327</v>
      </c>
      <c r="P196" s="49">
        <v>23</v>
      </c>
      <c r="Q196" s="47">
        <v>0</v>
      </c>
      <c r="R196" s="47">
        <v>0</v>
      </c>
      <c r="S196" s="180"/>
      <c r="T196" s="180"/>
      <c r="U196" s="47">
        <v>17062</v>
      </c>
      <c r="V196" s="47">
        <v>393</v>
      </c>
      <c r="W196" s="47">
        <v>0</v>
      </c>
      <c r="X196" s="47">
        <v>0</v>
      </c>
      <c r="Y196" s="180"/>
      <c r="Z196" s="180"/>
      <c r="AA196" s="47">
        <v>142</v>
      </c>
      <c r="AB196" s="49">
        <v>11</v>
      </c>
      <c r="AC196" s="47"/>
      <c r="AD196" s="180"/>
      <c r="AE196" s="49">
        <v>0</v>
      </c>
      <c r="AF196" s="49">
        <v>0</v>
      </c>
      <c r="AG196" s="47"/>
      <c r="AH196" s="180"/>
      <c r="AI196" s="47">
        <v>2060</v>
      </c>
      <c r="AJ196" s="47">
        <v>24080</v>
      </c>
      <c r="AK196" s="47">
        <v>189</v>
      </c>
      <c r="AL196" s="44"/>
    </row>
    <row r="197" spans="1:38">
      <c r="A197" s="44" t="s">
        <v>212</v>
      </c>
      <c r="B197" s="45">
        <v>46096</v>
      </c>
      <c r="C197" s="47">
        <v>4441</v>
      </c>
      <c r="D197" s="47">
        <v>4485</v>
      </c>
      <c r="E197" s="47">
        <v>3507</v>
      </c>
      <c r="F197" s="47">
        <v>7135</v>
      </c>
      <c r="G197" s="47">
        <v>11009</v>
      </c>
      <c r="H197" s="47">
        <v>9150</v>
      </c>
      <c r="I197" s="49">
        <v>17</v>
      </c>
      <c r="J197" s="49">
        <v>19</v>
      </c>
      <c r="K197" s="49">
        <v>17</v>
      </c>
      <c r="L197" s="49">
        <v>30</v>
      </c>
      <c r="M197" s="49">
        <v>43</v>
      </c>
      <c r="N197" s="49">
        <v>42</v>
      </c>
      <c r="O197" s="47">
        <v>9150</v>
      </c>
      <c r="P197" s="49">
        <v>42</v>
      </c>
      <c r="Q197" s="47">
        <v>14658</v>
      </c>
      <c r="R197" s="47">
        <v>59</v>
      </c>
      <c r="S197" s="180">
        <v>-0.38</v>
      </c>
      <c r="T197" s="180">
        <v>-0.28999999999999998</v>
      </c>
      <c r="U197" s="47">
        <v>77628</v>
      </c>
      <c r="V197" s="47">
        <v>356</v>
      </c>
      <c r="W197" s="47">
        <v>127479</v>
      </c>
      <c r="X197" s="47">
        <v>554</v>
      </c>
      <c r="Y197" s="180">
        <v>-0.39</v>
      </c>
      <c r="Z197" s="180">
        <v>-0.36</v>
      </c>
      <c r="AA197" s="47">
        <v>714</v>
      </c>
      <c r="AB197" s="49">
        <v>55</v>
      </c>
      <c r="AC197" s="47">
        <v>99</v>
      </c>
      <c r="AD197" s="180">
        <v>-0.45</v>
      </c>
      <c r="AE197" s="47">
        <v>0</v>
      </c>
      <c r="AF197" s="49">
        <v>0</v>
      </c>
      <c r="AG197" s="47">
        <v>99</v>
      </c>
      <c r="AH197" s="180">
        <v>-1</v>
      </c>
      <c r="AI197" s="47">
        <v>543</v>
      </c>
      <c r="AJ197" s="47">
        <v>132305</v>
      </c>
      <c r="AK197" s="49">
        <v>10</v>
      </c>
      <c r="AL197" s="44"/>
    </row>
    <row r="198" spans="1:38">
      <c r="A198" s="44" t="s">
        <v>195</v>
      </c>
      <c r="B198" s="45">
        <v>46096</v>
      </c>
      <c r="C198" s="47">
        <v>1016</v>
      </c>
      <c r="D198" s="47">
        <v>1085</v>
      </c>
      <c r="E198" s="47">
        <v>583</v>
      </c>
      <c r="F198" s="47">
        <v>212</v>
      </c>
      <c r="G198" s="47">
        <v>193</v>
      </c>
      <c r="H198" s="47">
        <v>229</v>
      </c>
      <c r="I198" s="49">
        <v>38</v>
      </c>
      <c r="J198" s="49">
        <v>29</v>
      </c>
      <c r="K198" s="49">
        <v>25</v>
      </c>
      <c r="L198" s="49">
        <v>7</v>
      </c>
      <c r="M198" s="49">
        <v>8</v>
      </c>
      <c r="N198" s="47">
        <v>9</v>
      </c>
      <c r="O198" s="47">
        <v>229</v>
      </c>
      <c r="P198" s="47">
        <v>9</v>
      </c>
      <c r="Q198" s="47">
        <v>43382</v>
      </c>
      <c r="R198" s="47">
        <v>908</v>
      </c>
      <c r="S198" s="180">
        <v>-0.99</v>
      </c>
      <c r="T198" s="180">
        <v>-0.99</v>
      </c>
      <c r="U198" s="47">
        <v>11753</v>
      </c>
      <c r="V198" s="47">
        <v>346</v>
      </c>
      <c r="W198" s="47">
        <v>497394</v>
      </c>
      <c r="X198" s="47">
        <v>10695</v>
      </c>
      <c r="Y198" s="180">
        <v>-0.98</v>
      </c>
      <c r="Z198" s="180">
        <v>-0.97</v>
      </c>
      <c r="AA198" s="47">
        <v>39</v>
      </c>
      <c r="AB198" s="47">
        <v>3</v>
      </c>
      <c r="AC198" s="47">
        <v>797</v>
      </c>
      <c r="AD198" s="180">
        <v>-1</v>
      </c>
      <c r="AE198" s="47">
        <v>0</v>
      </c>
      <c r="AF198" s="49">
        <v>0</v>
      </c>
      <c r="AG198" s="47">
        <v>797</v>
      </c>
      <c r="AH198" s="180">
        <v>-1</v>
      </c>
      <c r="AI198" s="47">
        <v>608</v>
      </c>
      <c r="AJ198" s="47">
        <v>10762</v>
      </c>
      <c r="AK198" s="47">
        <v>203</v>
      </c>
      <c r="AL198" s="44"/>
    </row>
    <row r="199" spans="1:38">
      <c r="A199" s="44" t="s">
        <v>565</v>
      </c>
      <c r="B199" s="45">
        <v>46096</v>
      </c>
      <c r="C199" s="47">
        <v>715</v>
      </c>
      <c r="D199" s="47">
        <v>1309</v>
      </c>
      <c r="E199" s="47">
        <v>1444</v>
      </c>
      <c r="F199" s="47">
        <v>709</v>
      </c>
      <c r="G199" s="47">
        <v>754</v>
      </c>
      <c r="H199" s="47">
        <v>844</v>
      </c>
      <c r="I199" s="49">
        <v>12</v>
      </c>
      <c r="J199" s="49">
        <v>23</v>
      </c>
      <c r="K199" s="49">
        <v>23</v>
      </c>
      <c r="L199" s="49">
        <v>13</v>
      </c>
      <c r="M199" s="49">
        <v>13</v>
      </c>
      <c r="N199" s="49">
        <v>14</v>
      </c>
      <c r="O199" s="47">
        <v>844</v>
      </c>
      <c r="P199" s="49">
        <v>14</v>
      </c>
      <c r="Q199" s="47">
        <v>126960</v>
      </c>
      <c r="R199" s="47">
        <v>2573</v>
      </c>
      <c r="S199" s="180">
        <v>-0.99</v>
      </c>
      <c r="T199" s="180">
        <v>-0.99</v>
      </c>
      <c r="U199" s="47">
        <v>19352</v>
      </c>
      <c r="V199" s="47">
        <v>321</v>
      </c>
      <c r="W199" s="47">
        <v>1007963</v>
      </c>
      <c r="X199" s="47">
        <v>19119</v>
      </c>
      <c r="Y199" s="180">
        <v>-0.98</v>
      </c>
      <c r="Z199" s="180">
        <v>-0.98</v>
      </c>
      <c r="AA199" s="47">
        <v>97</v>
      </c>
      <c r="AB199" s="49">
        <v>7</v>
      </c>
      <c r="AC199" s="47">
        <v>5147</v>
      </c>
      <c r="AD199" s="180">
        <v>-1</v>
      </c>
      <c r="AE199" s="47">
        <v>0</v>
      </c>
      <c r="AF199" s="49">
        <v>0</v>
      </c>
      <c r="AG199" s="47">
        <v>5147</v>
      </c>
      <c r="AH199" s="180">
        <v>-1</v>
      </c>
      <c r="AI199" s="47">
        <v>2445</v>
      </c>
      <c r="AJ199" s="47">
        <v>79518</v>
      </c>
      <c r="AK199" s="47">
        <v>327</v>
      </c>
      <c r="AL199" s="44"/>
    </row>
    <row r="200" spans="1:38">
      <c r="A200" s="44" t="s">
        <v>184</v>
      </c>
      <c r="B200" s="45">
        <v>46096</v>
      </c>
      <c r="C200" s="47">
        <v>0</v>
      </c>
      <c r="D200" s="47">
        <v>684</v>
      </c>
      <c r="E200" s="47">
        <v>2882</v>
      </c>
      <c r="F200" s="47">
        <v>11949</v>
      </c>
      <c r="G200" s="47">
        <v>10229</v>
      </c>
      <c r="H200" s="47">
        <v>9385</v>
      </c>
      <c r="I200" s="49">
        <v>0</v>
      </c>
      <c r="J200" s="49">
        <v>11</v>
      </c>
      <c r="K200" s="49">
        <v>32</v>
      </c>
      <c r="L200" s="47">
        <v>107</v>
      </c>
      <c r="M200" s="49">
        <v>90</v>
      </c>
      <c r="N200" s="47">
        <v>80</v>
      </c>
      <c r="O200" s="47">
        <v>9385</v>
      </c>
      <c r="P200" s="47">
        <v>80</v>
      </c>
      <c r="Q200" s="47">
        <v>0</v>
      </c>
      <c r="R200" s="47">
        <v>0</v>
      </c>
      <c r="S200" s="181"/>
      <c r="T200" s="181"/>
      <c r="U200" s="47">
        <v>35129</v>
      </c>
      <c r="V200" s="47">
        <v>320</v>
      </c>
      <c r="W200" s="47">
        <v>0</v>
      </c>
      <c r="X200" s="47">
        <v>0</v>
      </c>
      <c r="Y200" s="181"/>
      <c r="Z200" s="181"/>
      <c r="AA200" s="47">
        <v>1278</v>
      </c>
      <c r="AB200" s="47">
        <v>98</v>
      </c>
      <c r="AC200" s="76"/>
      <c r="AD200" s="181"/>
      <c r="AE200" s="47">
        <v>0</v>
      </c>
      <c r="AF200" s="49">
        <v>0</v>
      </c>
      <c r="AG200" s="76"/>
      <c r="AH200" s="181"/>
      <c r="AI200" s="47">
        <v>5762</v>
      </c>
      <c r="AJ200" s="47">
        <v>274343</v>
      </c>
      <c r="AK200" s="47">
        <v>59</v>
      </c>
      <c r="AL200" s="44"/>
    </row>
    <row r="201" spans="1:38">
      <c r="A201" s="44" t="s">
        <v>241</v>
      </c>
      <c r="B201" s="45">
        <v>46096</v>
      </c>
      <c r="C201" s="47">
        <v>375</v>
      </c>
      <c r="D201" s="47">
        <v>446</v>
      </c>
      <c r="E201" s="47">
        <v>530</v>
      </c>
      <c r="F201" s="47">
        <v>573</v>
      </c>
      <c r="G201" s="47">
        <v>851</v>
      </c>
      <c r="H201" s="47">
        <v>657</v>
      </c>
      <c r="I201" s="49">
        <v>20</v>
      </c>
      <c r="J201" s="49">
        <v>22</v>
      </c>
      <c r="K201" s="49">
        <v>21</v>
      </c>
      <c r="L201" s="49">
        <v>28</v>
      </c>
      <c r="M201" s="49">
        <v>44</v>
      </c>
      <c r="N201" s="47">
        <v>35</v>
      </c>
      <c r="O201" s="47">
        <v>657</v>
      </c>
      <c r="P201" s="47">
        <v>35</v>
      </c>
      <c r="Q201" s="47">
        <v>374</v>
      </c>
      <c r="R201" s="47">
        <v>18</v>
      </c>
      <c r="S201" s="180">
        <v>0.76</v>
      </c>
      <c r="T201" s="180">
        <v>0.94</v>
      </c>
      <c r="U201" s="47">
        <v>5133</v>
      </c>
      <c r="V201" s="47">
        <v>248</v>
      </c>
      <c r="W201" s="47">
        <v>2954</v>
      </c>
      <c r="X201" s="47">
        <v>191</v>
      </c>
      <c r="Y201" s="180">
        <v>0.74</v>
      </c>
      <c r="Z201" s="180">
        <v>0.3</v>
      </c>
      <c r="AA201" s="47">
        <v>301</v>
      </c>
      <c r="AB201" s="47">
        <v>23</v>
      </c>
      <c r="AC201" s="47">
        <v>15</v>
      </c>
      <c r="AD201" s="180">
        <v>0.5</v>
      </c>
      <c r="AE201" s="47">
        <v>0</v>
      </c>
      <c r="AF201" s="49">
        <v>0</v>
      </c>
      <c r="AG201" s="47">
        <v>15</v>
      </c>
      <c r="AH201" s="180">
        <v>-1</v>
      </c>
      <c r="AI201" s="47">
        <v>152</v>
      </c>
      <c r="AJ201" s="47">
        <v>2086</v>
      </c>
      <c r="AK201" s="47">
        <v>7</v>
      </c>
      <c r="AL201" s="44"/>
    </row>
    <row r="202" spans="1:38">
      <c r="A202" s="44" t="s">
        <v>231</v>
      </c>
      <c r="B202" s="45">
        <v>46096</v>
      </c>
      <c r="C202" s="47">
        <v>1343</v>
      </c>
      <c r="D202" s="47">
        <v>2321</v>
      </c>
      <c r="E202" s="47">
        <v>4275</v>
      </c>
      <c r="F202" s="47">
        <v>1024</v>
      </c>
      <c r="G202" s="47">
        <v>1242</v>
      </c>
      <c r="H202" s="47">
        <v>1036</v>
      </c>
      <c r="I202" s="49">
        <v>17</v>
      </c>
      <c r="J202" s="49">
        <v>27</v>
      </c>
      <c r="K202" s="49">
        <v>19</v>
      </c>
      <c r="L202" s="49">
        <v>16</v>
      </c>
      <c r="M202" s="49">
        <v>10</v>
      </c>
      <c r="N202" s="49">
        <v>10</v>
      </c>
      <c r="O202" s="47">
        <v>1036</v>
      </c>
      <c r="P202" s="49">
        <v>10</v>
      </c>
      <c r="Q202" s="47">
        <v>41445</v>
      </c>
      <c r="R202" s="47">
        <v>1327</v>
      </c>
      <c r="S202" s="180">
        <v>-0.97</v>
      </c>
      <c r="T202" s="180">
        <v>-0.99</v>
      </c>
      <c r="U202" s="47">
        <v>27753</v>
      </c>
      <c r="V202" s="47">
        <v>207</v>
      </c>
      <c r="W202" s="47">
        <v>633957</v>
      </c>
      <c r="X202" s="47">
        <v>16681</v>
      </c>
      <c r="Y202" s="180">
        <v>-0.96</v>
      </c>
      <c r="Z202" s="180">
        <v>-0.99</v>
      </c>
      <c r="AA202" s="47">
        <v>0</v>
      </c>
      <c r="AB202" s="49">
        <v>0</v>
      </c>
      <c r="AC202" s="47">
        <v>1404</v>
      </c>
      <c r="AD202" s="180">
        <v>-1</v>
      </c>
      <c r="AE202" s="47">
        <v>0</v>
      </c>
      <c r="AF202" s="49">
        <v>0</v>
      </c>
      <c r="AG202" s="47">
        <v>1404</v>
      </c>
      <c r="AH202" s="180">
        <v>-1</v>
      </c>
      <c r="AI202" s="47">
        <v>890</v>
      </c>
      <c r="AJ202" s="47">
        <v>96455</v>
      </c>
      <c r="AK202" s="47">
        <v>44994</v>
      </c>
      <c r="AL202" s="44"/>
    </row>
    <row r="203" spans="1:38">
      <c r="A203" s="44" t="s">
        <v>185</v>
      </c>
      <c r="B203" s="45">
        <v>46096</v>
      </c>
      <c r="C203" s="47">
        <v>330</v>
      </c>
      <c r="D203" s="47">
        <v>628</v>
      </c>
      <c r="E203" s="47">
        <v>734</v>
      </c>
      <c r="F203" s="47">
        <v>242</v>
      </c>
      <c r="G203" s="47">
        <v>440</v>
      </c>
      <c r="H203" s="47">
        <v>844</v>
      </c>
      <c r="I203" s="49">
        <v>15</v>
      </c>
      <c r="J203" s="49">
        <v>30</v>
      </c>
      <c r="K203" s="49">
        <v>34</v>
      </c>
      <c r="L203" s="49">
        <v>11</v>
      </c>
      <c r="M203" s="49">
        <v>20</v>
      </c>
      <c r="N203" s="49">
        <v>39</v>
      </c>
      <c r="O203" s="47">
        <v>844</v>
      </c>
      <c r="P203" s="49">
        <v>39</v>
      </c>
      <c r="Q203" s="47">
        <v>711</v>
      </c>
      <c r="R203" s="47">
        <v>35</v>
      </c>
      <c r="S203" s="181">
        <v>0.19</v>
      </c>
      <c r="T203" s="181">
        <v>0.11</v>
      </c>
      <c r="U203" s="47">
        <v>4321</v>
      </c>
      <c r="V203" s="47">
        <v>201</v>
      </c>
      <c r="W203" s="47">
        <v>15713</v>
      </c>
      <c r="X203" s="47">
        <v>860</v>
      </c>
      <c r="Y203" s="181">
        <v>-0.72</v>
      </c>
      <c r="Z203" s="181">
        <v>-0.77</v>
      </c>
      <c r="AA203" s="47">
        <v>250</v>
      </c>
      <c r="AB203" s="49">
        <v>19</v>
      </c>
      <c r="AC203" s="47">
        <v>8</v>
      </c>
      <c r="AD203" s="180">
        <v>1.38</v>
      </c>
      <c r="AE203" s="47">
        <v>0</v>
      </c>
      <c r="AF203" s="49">
        <v>0</v>
      </c>
      <c r="AG203" s="47">
        <v>8</v>
      </c>
      <c r="AH203" s="180">
        <v>-1</v>
      </c>
      <c r="AI203" s="47">
        <v>191</v>
      </c>
      <c r="AJ203" s="47">
        <v>2757</v>
      </c>
      <c r="AK203" s="47">
        <v>10</v>
      </c>
      <c r="AL203" s="44"/>
    </row>
    <row r="204" spans="1:38">
      <c r="A204" s="44" t="s">
        <v>218</v>
      </c>
      <c r="B204" s="45">
        <v>46096</v>
      </c>
      <c r="C204" s="47">
        <v>3744</v>
      </c>
      <c r="D204" s="47">
        <v>2859</v>
      </c>
      <c r="E204" s="47">
        <v>3109</v>
      </c>
      <c r="F204" s="47">
        <v>1694</v>
      </c>
      <c r="G204" s="47">
        <v>2075</v>
      </c>
      <c r="H204" s="47">
        <v>1555</v>
      </c>
      <c r="I204" s="49">
        <v>14</v>
      </c>
      <c r="J204" s="49">
        <v>16</v>
      </c>
      <c r="K204" s="49">
        <v>14</v>
      </c>
      <c r="L204" s="49">
        <v>11</v>
      </c>
      <c r="M204" s="49">
        <v>10</v>
      </c>
      <c r="N204" s="49">
        <v>7</v>
      </c>
      <c r="O204" s="47">
        <v>1555</v>
      </c>
      <c r="P204" s="49">
        <v>7</v>
      </c>
      <c r="Q204" s="47">
        <v>0</v>
      </c>
      <c r="R204" s="47">
        <v>0</v>
      </c>
      <c r="S204" s="180"/>
      <c r="T204" s="180"/>
      <c r="U204" s="47">
        <v>36075</v>
      </c>
      <c r="V204" s="47">
        <v>150</v>
      </c>
      <c r="W204" s="47">
        <v>0</v>
      </c>
      <c r="X204" s="47">
        <v>0</v>
      </c>
      <c r="Y204" s="180"/>
      <c r="Z204" s="180"/>
      <c r="AA204" s="47">
        <v>403</v>
      </c>
      <c r="AB204" s="49">
        <v>31</v>
      </c>
      <c r="AC204" s="49">
        <v>1</v>
      </c>
      <c r="AD204" s="180">
        <v>43.73</v>
      </c>
      <c r="AE204" s="47">
        <v>0</v>
      </c>
      <c r="AF204" s="49">
        <v>0</v>
      </c>
      <c r="AG204" s="49">
        <v>1</v>
      </c>
      <c r="AH204" s="180">
        <v>-1</v>
      </c>
      <c r="AI204" s="47">
        <v>509</v>
      </c>
      <c r="AJ204" s="47">
        <v>109645</v>
      </c>
      <c r="AK204" s="76">
        <v>16</v>
      </c>
      <c r="AL204" s="76"/>
    </row>
    <row r="205" spans="1:38">
      <c r="A205" s="44" t="s">
        <v>510</v>
      </c>
      <c r="B205" s="45">
        <v>46096</v>
      </c>
      <c r="C205" s="49">
        <v>130</v>
      </c>
      <c r="D205" s="47">
        <v>117</v>
      </c>
      <c r="E205" s="47">
        <v>364</v>
      </c>
      <c r="F205" s="47">
        <v>260</v>
      </c>
      <c r="G205" s="47">
        <v>104</v>
      </c>
      <c r="H205" s="47">
        <v>143</v>
      </c>
      <c r="I205" s="49">
        <v>10</v>
      </c>
      <c r="J205" s="49">
        <v>9</v>
      </c>
      <c r="K205" s="49">
        <v>28</v>
      </c>
      <c r="L205" s="49">
        <v>20</v>
      </c>
      <c r="M205" s="47">
        <v>8</v>
      </c>
      <c r="N205" s="49">
        <v>11</v>
      </c>
      <c r="O205" s="47">
        <v>143</v>
      </c>
      <c r="P205" s="49">
        <v>11</v>
      </c>
      <c r="Q205" s="47">
        <v>0</v>
      </c>
      <c r="R205" s="47">
        <v>0</v>
      </c>
      <c r="S205" s="181"/>
      <c r="T205" s="181"/>
      <c r="U205" s="47">
        <v>1845</v>
      </c>
      <c r="V205" s="47">
        <v>142</v>
      </c>
      <c r="W205" s="47">
        <v>779</v>
      </c>
      <c r="X205" s="47">
        <v>61</v>
      </c>
      <c r="Y205" s="181">
        <v>1.37</v>
      </c>
      <c r="Z205" s="181">
        <v>1.33</v>
      </c>
      <c r="AA205" s="47">
        <v>0</v>
      </c>
      <c r="AB205" s="47">
        <v>0</v>
      </c>
      <c r="AC205" s="76">
        <v>5</v>
      </c>
      <c r="AD205" s="181">
        <v>-1</v>
      </c>
      <c r="AE205" s="49">
        <v>0</v>
      </c>
      <c r="AF205" s="49">
        <v>0</v>
      </c>
      <c r="AG205" s="76">
        <v>5</v>
      </c>
      <c r="AH205" s="181">
        <v>-1</v>
      </c>
      <c r="AI205" s="47">
        <v>1</v>
      </c>
      <c r="AJ205" s="47">
        <v>2</v>
      </c>
      <c r="AK205" s="47"/>
      <c r="AL205" s="44"/>
    </row>
    <row r="206" spans="1:38">
      <c r="A206" s="44" t="s">
        <v>540</v>
      </c>
      <c r="B206" s="45">
        <v>46096</v>
      </c>
      <c r="C206" s="47">
        <v>136</v>
      </c>
      <c r="D206" s="47">
        <v>120</v>
      </c>
      <c r="E206" s="47">
        <v>109</v>
      </c>
      <c r="F206" s="47">
        <v>0</v>
      </c>
      <c r="G206" s="47">
        <v>30</v>
      </c>
      <c r="H206" s="47">
        <v>20</v>
      </c>
      <c r="I206" s="49">
        <v>14</v>
      </c>
      <c r="J206" s="49">
        <v>12</v>
      </c>
      <c r="K206" s="49">
        <v>10</v>
      </c>
      <c r="L206" s="49">
        <v>0</v>
      </c>
      <c r="M206" s="49">
        <v>3</v>
      </c>
      <c r="N206" s="49">
        <v>2</v>
      </c>
      <c r="O206" s="47">
        <v>20</v>
      </c>
      <c r="P206" s="49">
        <v>2</v>
      </c>
      <c r="Q206" s="47">
        <v>18834</v>
      </c>
      <c r="R206" s="47">
        <v>1587</v>
      </c>
      <c r="S206" s="180">
        <v>-1</v>
      </c>
      <c r="T206" s="180">
        <v>-1</v>
      </c>
      <c r="U206" s="47">
        <v>1402</v>
      </c>
      <c r="V206" s="47">
        <v>141</v>
      </c>
      <c r="W206" s="47">
        <v>190077</v>
      </c>
      <c r="X206" s="47">
        <v>10059</v>
      </c>
      <c r="Y206" s="180">
        <v>-0.99</v>
      </c>
      <c r="Z206" s="180">
        <v>-0.99</v>
      </c>
      <c r="AA206" s="47">
        <v>15</v>
      </c>
      <c r="AB206" s="49">
        <v>1</v>
      </c>
      <c r="AC206" s="49">
        <v>512</v>
      </c>
      <c r="AD206" s="180">
        <v>-1</v>
      </c>
      <c r="AE206" s="47">
        <v>0</v>
      </c>
      <c r="AF206" s="49">
        <v>0</v>
      </c>
      <c r="AG206" s="49">
        <v>512</v>
      </c>
      <c r="AH206" s="180">
        <v>-1</v>
      </c>
      <c r="AI206" s="47">
        <v>123</v>
      </c>
      <c r="AJ206" s="47">
        <v>566</v>
      </c>
      <c r="AK206" s="47">
        <v>108</v>
      </c>
      <c r="AL206" s="44"/>
    </row>
    <row r="207" spans="1:38">
      <c r="A207" s="44" t="s">
        <v>149</v>
      </c>
      <c r="B207" s="45">
        <v>46096</v>
      </c>
      <c r="C207" s="47">
        <v>2772</v>
      </c>
      <c r="D207" s="47">
        <v>584</v>
      </c>
      <c r="E207" s="47">
        <v>528</v>
      </c>
      <c r="F207" s="47">
        <v>483</v>
      </c>
      <c r="G207" s="47">
        <v>525</v>
      </c>
      <c r="H207" s="47">
        <v>1306</v>
      </c>
      <c r="I207" s="49">
        <v>27</v>
      </c>
      <c r="J207" s="49">
        <v>7</v>
      </c>
      <c r="K207" s="49">
        <v>6</v>
      </c>
      <c r="L207" s="49">
        <v>7</v>
      </c>
      <c r="M207" s="49">
        <v>6</v>
      </c>
      <c r="N207" s="49">
        <v>16</v>
      </c>
      <c r="O207" s="47">
        <v>1306</v>
      </c>
      <c r="P207" s="49">
        <v>16</v>
      </c>
      <c r="Q207" s="47">
        <v>12619</v>
      </c>
      <c r="R207" s="49">
        <v>159</v>
      </c>
      <c r="S207" s="180">
        <v>-0.9</v>
      </c>
      <c r="T207" s="180">
        <v>-0.9</v>
      </c>
      <c r="U207" s="47">
        <v>12088</v>
      </c>
      <c r="V207" s="47">
        <v>135</v>
      </c>
      <c r="W207" s="47">
        <v>232076</v>
      </c>
      <c r="X207" s="47">
        <v>2946</v>
      </c>
      <c r="Y207" s="180">
        <v>-0.95</v>
      </c>
      <c r="Z207" s="180">
        <v>-0.95</v>
      </c>
      <c r="AA207" s="47">
        <v>1453</v>
      </c>
      <c r="AB207" s="47">
        <v>112</v>
      </c>
      <c r="AC207" s="49">
        <v>180</v>
      </c>
      <c r="AD207" s="180">
        <v>-0.38</v>
      </c>
      <c r="AE207" s="49">
        <v>0</v>
      </c>
      <c r="AF207" s="49">
        <v>0</v>
      </c>
      <c r="AG207" s="49">
        <v>180</v>
      </c>
      <c r="AH207" s="180">
        <v>-1</v>
      </c>
      <c r="AI207" s="47">
        <v>1182</v>
      </c>
      <c r="AJ207" s="47">
        <v>84198</v>
      </c>
      <c r="AK207" s="47">
        <v>11</v>
      </c>
      <c r="AL207" s="76"/>
    </row>
    <row r="208" spans="1:38">
      <c r="A208" s="44" t="s">
        <v>158</v>
      </c>
      <c r="B208" s="45">
        <v>46096</v>
      </c>
      <c r="C208" s="47">
        <v>230</v>
      </c>
      <c r="D208" s="47">
        <v>1673</v>
      </c>
      <c r="E208" s="47">
        <v>1994</v>
      </c>
      <c r="F208" s="47">
        <v>2327</v>
      </c>
      <c r="G208" s="47">
        <v>456</v>
      </c>
      <c r="H208" s="47">
        <v>467</v>
      </c>
      <c r="I208" s="49">
        <v>2</v>
      </c>
      <c r="J208" s="49">
        <v>27</v>
      </c>
      <c r="K208" s="49">
        <v>37</v>
      </c>
      <c r="L208" s="49">
        <v>40</v>
      </c>
      <c r="M208" s="49">
        <v>4</v>
      </c>
      <c r="N208" s="49">
        <v>4</v>
      </c>
      <c r="O208" s="47">
        <v>467</v>
      </c>
      <c r="P208" s="49">
        <v>4</v>
      </c>
      <c r="Q208" s="47">
        <v>17464</v>
      </c>
      <c r="R208" s="47">
        <v>549</v>
      </c>
      <c r="S208" s="180">
        <v>-0.97</v>
      </c>
      <c r="T208" s="180">
        <v>-0.99</v>
      </c>
      <c r="U208" s="47">
        <v>8095</v>
      </c>
      <c r="V208" s="47">
        <v>125</v>
      </c>
      <c r="W208" s="47">
        <v>203815</v>
      </c>
      <c r="X208" s="47">
        <v>6047</v>
      </c>
      <c r="Y208" s="180">
        <v>-0.96</v>
      </c>
      <c r="Z208" s="180">
        <v>-0.98</v>
      </c>
      <c r="AA208" s="47">
        <v>553</v>
      </c>
      <c r="AB208" s="47">
        <v>43</v>
      </c>
      <c r="AC208" s="47">
        <v>136</v>
      </c>
      <c r="AD208" s="180">
        <v>-0.69</v>
      </c>
      <c r="AE208" s="49">
        <v>0</v>
      </c>
      <c r="AF208" s="49">
        <v>0</v>
      </c>
      <c r="AG208" s="47">
        <v>136</v>
      </c>
      <c r="AH208" s="180">
        <v>-1</v>
      </c>
      <c r="AI208" s="47">
        <v>459</v>
      </c>
      <c r="AJ208" s="47">
        <v>18903</v>
      </c>
      <c r="AK208" s="76">
        <v>11</v>
      </c>
      <c r="AL208" s="76"/>
    </row>
    <row r="209" spans="1:38">
      <c r="A209" s="44" t="s">
        <v>86</v>
      </c>
      <c r="B209" s="45">
        <v>46096</v>
      </c>
      <c r="C209" s="49">
        <v>56</v>
      </c>
      <c r="D209" s="47">
        <v>0</v>
      </c>
      <c r="E209" s="49">
        <v>33</v>
      </c>
      <c r="F209" s="49">
        <v>167</v>
      </c>
      <c r="G209" s="47">
        <v>67</v>
      </c>
      <c r="H209" s="47">
        <v>97</v>
      </c>
      <c r="I209" s="49">
        <v>2</v>
      </c>
      <c r="J209" s="49">
        <v>0</v>
      </c>
      <c r="K209" s="49">
        <v>2</v>
      </c>
      <c r="L209" s="49">
        <v>10</v>
      </c>
      <c r="M209" s="49">
        <v>4</v>
      </c>
      <c r="N209" s="47">
        <v>6</v>
      </c>
      <c r="O209" s="47">
        <v>97</v>
      </c>
      <c r="P209" s="47">
        <v>6</v>
      </c>
      <c r="Q209" s="47">
        <v>5833</v>
      </c>
      <c r="R209" s="47">
        <v>265</v>
      </c>
      <c r="S209" s="180">
        <v>-0.98</v>
      </c>
      <c r="T209" s="180">
        <v>-0.98</v>
      </c>
      <c r="U209" s="47">
        <v>2417</v>
      </c>
      <c r="V209" s="47">
        <v>117</v>
      </c>
      <c r="W209" s="47">
        <v>242707</v>
      </c>
      <c r="X209" s="47">
        <v>12543</v>
      </c>
      <c r="Y209" s="180">
        <v>-0.99</v>
      </c>
      <c r="Z209" s="180">
        <v>-0.99</v>
      </c>
      <c r="AA209" s="47">
        <v>0</v>
      </c>
      <c r="AB209" s="49">
        <v>0</v>
      </c>
      <c r="AC209" s="47">
        <v>172</v>
      </c>
      <c r="AD209" s="180">
        <v>-1</v>
      </c>
      <c r="AE209" s="49">
        <v>0</v>
      </c>
      <c r="AF209" s="49">
        <v>0</v>
      </c>
      <c r="AG209" s="47">
        <v>172</v>
      </c>
      <c r="AH209" s="180">
        <v>-1</v>
      </c>
      <c r="AI209" s="47">
        <v>72</v>
      </c>
      <c r="AJ209" s="47">
        <v>518</v>
      </c>
      <c r="AK209" s="47"/>
      <c r="AL209" s="44"/>
    </row>
    <row r="210" spans="1:38">
      <c r="A210" s="44" t="s">
        <v>169</v>
      </c>
      <c r="B210" s="45">
        <v>46096</v>
      </c>
      <c r="C210" s="49">
        <v>282</v>
      </c>
      <c r="D210" s="49">
        <v>281</v>
      </c>
      <c r="E210" s="49">
        <v>153</v>
      </c>
      <c r="F210" s="47">
        <v>444</v>
      </c>
      <c r="G210" s="47">
        <v>104</v>
      </c>
      <c r="H210" s="47">
        <v>27</v>
      </c>
      <c r="I210" s="49">
        <v>9</v>
      </c>
      <c r="J210" s="49">
        <v>9</v>
      </c>
      <c r="K210" s="49">
        <v>5</v>
      </c>
      <c r="L210" s="49">
        <v>5</v>
      </c>
      <c r="M210" s="49">
        <v>4</v>
      </c>
      <c r="N210" s="49">
        <v>1</v>
      </c>
      <c r="O210" s="47">
        <v>27</v>
      </c>
      <c r="P210" s="49">
        <v>1</v>
      </c>
      <c r="Q210" s="47">
        <v>3543</v>
      </c>
      <c r="R210" s="47">
        <v>92</v>
      </c>
      <c r="S210" s="180">
        <v>-0.99</v>
      </c>
      <c r="T210" s="180">
        <v>-0.99</v>
      </c>
      <c r="U210" s="47">
        <v>3651</v>
      </c>
      <c r="V210" s="47">
        <v>108</v>
      </c>
      <c r="W210" s="47">
        <v>72096</v>
      </c>
      <c r="X210" s="47">
        <v>1409</v>
      </c>
      <c r="Y210" s="180">
        <v>-0.95</v>
      </c>
      <c r="Z210" s="180">
        <v>-0.92</v>
      </c>
      <c r="AA210" s="47">
        <v>504</v>
      </c>
      <c r="AB210" s="47">
        <v>39</v>
      </c>
      <c r="AC210" s="47">
        <v>60</v>
      </c>
      <c r="AD210" s="180">
        <v>-0.36</v>
      </c>
      <c r="AE210" s="49">
        <v>0</v>
      </c>
      <c r="AF210" s="49">
        <v>0</v>
      </c>
      <c r="AG210" s="47">
        <v>60</v>
      </c>
      <c r="AH210" s="180">
        <v>-1</v>
      </c>
      <c r="AI210" s="47">
        <v>169</v>
      </c>
      <c r="AJ210" s="47">
        <v>3961</v>
      </c>
      <c r="AK210" s="49">
        <v>4</v>
      </c>
      <c r="AL210" s="44"/>
    </row>
    <row r="211" spans="1:38">
      <c r="A211" s="44" t="s">
        <v>124</v>
      </c>
      <c r="B211" s="45">
        <v>46096</v>
      </c>
      <c r="C211" s="49">
        <v>40</v>
      </c>
      <c r="D211" s="49">
        <v>98</v>
      </c>
      <c r="E211" s="49">
        <v>85</v>
      </c>
      <c r="F211" s="49">
        <v>87</v>
      </c>
      <c r="G211" s="49">
        <v>55</v>
      </c>
      <c r="H211" s="47">
        <v>15</v>
      </c>
      <c r="I211" s="49">
        <v>1</v>
      </c>
      <c r="J211" s="49">
        <v>3</v>
      </c>
      <c r="K211" s="49">
        <v>4</v>
      </c>
      <c r="L211" s="49">
        <v>5</v>
      </c>
      <c r="M211" s="49">
        <v>2</v>
      </c>
      <c r="N211" s="49">
        <v>1</v>
      </c>
      <c r="O211" s="47">
        <v>15</v>
      </c>
      <c r="P211" s="49">
        <v>1</v>
      </c>
      <c r="Q211" s="47">
        <v>30824</v>
      </c>
      <c r="R211" s="47">
        <v>1325</v>
      </c>
      <c r="S211" s="180">
        <v>-1</v>
      </c>
      <c r="T211" s="180">
        <v>-1</v>
      </c>
      <c r="U211" s="47">
        <v>1904</v>
      </c>
      <c r="V211" s="47">
        <v>85</v>
      </c>
      <c r="W211" s="47">
        <v>509138</v>
      </c>
      <c r="X211" s="47">
        <v>21376</v>
      </c>
      <c r="Y211" s="180">
        <v>-1</v>
      </c>
      <c r="Z211" s="180">
        <v>-1</v>
      </c>
      <c r="AA211" s="47">
        <v>8</v>
      </c>
      <c r="AB211" s="47">
        <v>1</v>
      </c>
      <c r="AC211" s="47">
        <v>1117</v>
      </c>
      <c r="AD211" s="180">
        <v>-1</v>
      </c>
      <c r="AE211" s="49">
        <v>0</v>
      </c>
      <c r="AF211" s="49">
        <v>0</v>
      </c>
      <c r="AG211" s="47">
        <v>1117</v>
      </c>
      <c r="AH211" s="180">
        <v>-1</v>
      </c>
      <c r="AI211" s="49">
        <v>179</v>
      </c>
      <c r="AJ211" s="47">
        <v>2939</v>
      </c>
      <c r="AK211" s="49">
        <v>295</v>
      </c>
      <c r="AL211" s="44"/>
    </row>
    <row r="212" spans="1:38">
      <c r="A212" s="44" t="s">
        <v>265</v>
      </c>
      <c r="B212" s="45">
        <v>46096</v>
      </c>
      <c r="C212" s="47">
        <v>824</v>
      </c>
      <c r="D212" s="47">
        <v>432</v>
      </c>
      <c r="E212" s="47">
        <v>180</v>
      </c>
      <c r="F212" s="47">
        <v>952</v>
      </c>
      <c r="G212" s="47">
        <v>468</v>
      </c>
      <c r="H212" s="47">
        <v>672</v>
      </c>
      <c r="I212" s="49">
        <v>9</v>
      </c>
      <c r="J212" s="49">
        <v>7</v>
      </c>
      <c r="K212" s="49">
        <v>6</v>
      </c>
      <c r="L212" s="49">
        <v>11</v>
      </c>
      <c r="M212" s="49">
        <v>7</v>
      </c>
      <c r="N212" s="49">
        <v>8</v>
      </c>
      <c r="O212" s="47">
        <v>672</v>
      </c>
      <c r="P212" s="49">
        <v>8</v>
      </c>
      <c r="Q212" s="47">
        <v>1041</v>
      </c>
      <c r="R212" s="49">
        <v>11</v>
      </c>
      <c r="S212" s="180">
        <v>-0.35</v>
      </c>
      <c r="T212" s="180">
        <v>-0.27</v>
      </c>
      <c r="U212" s="47">
        <v>5806</v>
      </c>
      <c r="V212" s="47">
        <v>81</v>
      </c>
      <c r="W212" s="47">
        <v>13330</v>
      </c>
      <c r="X212" s="47">
        <v>147</v>
      </c>
      <c r="Y212" s="180">
        <v>-0.56000000000000005</v>
      </c>
      <c r="Z212" s="180">
        <v>-0.45</v>
      </c>
      <c r="AA212" s="47">
        <v>118</v>
      </c>
      <c r="AB212" s="49">
        <v>9</v>
      </c>
      <c r="AC212" s="49">
        <v>8</v>
      </c>
      <c r="AD212" s="180">
        <v>0.08</v>
      </c>
      <c r="AE212" s="49">
        <v>0</v>
      </c>
      <c r="AF212" s="49">
        <v>0</v>
      </c>
      <c r="AG212" s="49">
        <v>8</v>
      </c>
      <c r="AH212" s="180">
        <v>-1</v>
      </c>
      <c r="AI212" s="47">
        <v>413</v>
      </c>
      <c r="AJ212" s="47">
        <v>18127</v>
      </c>
      <c r="AK212" s="47">
        <v>46</v>
      </c>
      <c r="AL212" s="44"/>
    </row>
    <row r="213" spans="1:38">
      <c r="A213" s="44" t="s">
        <v>242</v>
      </c>
      <c r="B213" s="45">
        <v>46096</v>
      </c>
      <c r="C213" s="49">
        <v>425</v>
      </c>
      <c r="D213" s="49">
        <v>495</v>
      </c>
      <c r="E213" s="47">
        <v>340</v>
      </c>
      <c r="F213" s="49">
        <v>696</v>
      </c>
      <c r="G213" s="49">
        <v>866</v>
      </c>
      <c r="H213" s="49">
        <v>180</v>
      </c>
      <c r="I213" s="49">
        <v>6</v>
      </c>
      <c r="J213" s="49">
        <v>6</v>
      </c>
      <c r="K213" s="49">
        <v>4</v>
      </c>
      <c r="L213" s="49">
        <v>24</v>
      </c>
      <c r="M213" s="49">
        <v>11</v>
      </c>
      <c r="N213" s="49">
        <v>2</v>
      </c>
      <c r="O213" s="49">
        <v>180</v>
      </c>
      <c r="P213" s="49">
        <v>2</v>
      </c>
      <c r="Q213" s="47">
        <v>1216</v>
      </c>
      <c r="R213" s="47">
        <v>15</v>
      </c>
      <c r="S213" s="180">
        <v>-0.85</v>
      </c>
      <c r="T213" s="180">
        <v>-0.87</v>
      </c>
      <c r="U213" s="47">
        <v>4348</v>
      </c>
      <c r="V213" s="47">
        <v>74</v>
      </c>
      <c r="W213" s="47">
        <v>21636</v>
      </c>
      <c r="X213" s="47">
        <v>377</v>
      </c>
      <c r="Y213" s="180">
        <v>-0.8</v>
      </c>
      <c r="Z213" s="180">
        <v>-0.8</v>
      </c>
      <c r="AA213" s="47">
        <v>14</v>
      </c>
      <c r="AB213" s="47">
        <v>1</v>
      </c>
      <c r="AC213" s="47">
        <v>5</v>
      </c>
      <c r="AD213" s="180">
        <v>-0.78</v>
      </c>
      <c r="AE213" s="49">
        <v>0</v>
      </c>
      <c r="AF213" s="49">
        <v>0</v>
      </c>
      <c r="AG213" s="47">
        <v>5</v>
      </c>
      <c r="AH213" s="180">
        <v>-1</v>
      </c>
      <c r="AI213" s="47">
        <v>174</v>
      </c>
      <c r="AJ213" s="47">
        <v>11004</v>
      </c>
      <c r="AK213" s="49">
        <v>160</v>
      </c>
      <c r="AL213" s="44"/>
    </row>
    <row r="214" spans="1:38">
      <c r="A214" s="44" t="s">
        <v>512</v>
      </c>
      <c r="B214" s="45">
        <v>46096</v>
      </c>
      <c r="C214" s="47">
        <v>0</v>
      </c>
      <c r="D214" s="47">
        <v>22</v>
      </c>
      <c r="E214" s="49">
        <v>0</v>
      </c>
      <c r="F214" s="49">
        <v>0</v>
      </c>
      <c r="G214" s="47">
        <v>1079</v>
      </c>
      <c r="H214" s="47">
        <v>7</v>
      </c>
      <c r="I214" s="49">
        <v>0</v>
      </c>
      <c r="J214" s="49">
        <v>1</v>
      </c>
      <c r="K214" s="49">
        <v>0</v>
      </c>
      <c r="L214" s="49">
        <v>0</v>
      </c>
      <c r="M214" s="49">
        <v>65</v>
      </c>
      <c r="N214" s="49">
        <v>1</v>
      </c>
      <c r="O214" s="47">
        <v>7</v>
      </c>
      <c r="P214" s="49">
        <v>1</v>
      </c>
      <c r="Q214" s="47">
        <v>170</v>
      </c>
      <c r="R214" s="47">
        <v>7</v>
      </c>
      <c r="S214" s="180">
        <v>-0.96</v>
      </c>
      <c r="T214" s="180">
        <v>-0.86</v>
      </c>
      <c r="U214" s="47">
        <v>1195</v>
      </c>
      <c r="V214" s="47">
        <v>71</v>
      </c>
      <c r="W214" s="47">
        <v>4664</v>
      </c>
      <c r="X214" s="47">
        <v>183</v>
      </c>
      <c r="Y214" s="180">
        <v>-0.74</v>
      </c>
      <c r="Z214" s="180">
        <v>-0.61</v>
      </c>
      <c r="AA214" s="47">
        <v>0</v>
      </c>
      <c r="AB214" s="49">
        <v>0</v>
      </c>
      <c r="AC214" s="47">
        <v>66</v>
      </c>
      <c r="AD214" s="180">
        <v>-1</v>
      </c>
      <c r="AE214" s="49">
        <v>0</v>
      </c>
      <c r="AF214" s="49">
        <v>0</v>
      </c>
      <c r="AG214" s="47">
        <v>66</v>
      </c>
      <c r="AH214" s="180">
        <v>-1</v>
      </c>
      <c r="AI214" s="47">
        <v>538</v>
      </c>
      <c r="AJ214" s="47">
        <v>5834</v>
      </c>
      <c r="AK214" s="47"/>
      <c r="AL214" s="44"/>
    </row>
    <row r="215" spans="1:38">
      <c r="A215" s="44" t="s">
        <v>502</v>
      </c>
      <c r="B215" s="45">
        <v>46096</v>
      </c>
      <c r="C215" s="47">
        <v>401</v>
      </c>
      <c r="D215" s="47">
        <v>1498</v>
      </c>
      <c r="E215" s="47">
        <v>1172</v>
      </c>
      <c r="F215" s="47">
        <v>0</v>
      </c>
      <c r="G215" s="47">
        <v>541</v>
      </c>
      <c r="H215" s="47">
        <v>603</v>
      </c>
      <c r="I215" s="49">
        <v>3</v>
      </c>
      <c r="J215" s="49">
        <v>9</v>
      </c>
      <c r="K215" s="49">
        <v>10</v>
      </c>
      <c r="L215" s="49">
        <v>0</v>
      </c>
      <c r="M215" s="49">
        <v>6</v>
      </c>
      <c r="N215" s="49">
        <v>6</v>
      </c>
      <c r="O215" s="47">
        <v>603</v>
      </c>
      <c r="P215" s="49">
        <v>6</v>
      </c>
      <c r="Q215" s="47">
        <v>429</v>
      </c>
      <c r="R215" s="47">
        <v>5</v>
      </c>
      <c r="S215" s="180">
        <v>0.41</v>
      </c>
      <c r="T215" s="180">
        <v>0.2</v>
      </c>
      <c r="U215" s="47">
        <v>7859</v>
      </c>
      <c r="V215" s="47">
        <v>58</v>
      </c>
      <c r="W215" s="47">
        <v>4465</v>
      </c>
      <c r="X215" s="47">
        <v>36</v>
      </c>
      <c r="Y215" s="180">
        <v>0.76</v>
      </c>
      <c r="Z215" s="180">
        <v>0.61</v>
      </c>
      <c r="AA215" s="47">
        <v>1</v>
      </c>
      <c r="AB215" s="49">
        <v>0</v>
      </c>
      <c r="AC215" s="49">
        <v>5</v>
      </c>
      <c r="AD215" s="180">
        <v>-0.99</v>
      </c>
      <c r="AE215" s="49">
        <v>0</v>
      </c>
      <c r="AF215" s="49">
        <v>0</v>
      </c>
      <c r="AG215" s="49">
        <v>5</v>
      </c>
      <c r="AH215" s="180">
        <v>-1</v>
      </c>
      <c r="AI215" s="47">
        <v>472</v>
      </c>
      <c r="AJ215" s="47">
        <v>45755</v>
      </c>
      <c r="AK215" s="47">
        <v>11931</v>
      </c>
      <c r="AL215" s="76"/>
    </row>
    <row r="216" spans="1:38">
      <c r="A216" s="44" t="s">
        <v>43</v>
      </c>
      <c r="B216" s="45">
        <v>46096</v>
      </c>
      <c r="C216" s="47">
        <v>262</v>
      </c>
      <c r="D216" s="47">
        <v>153</v>
      </c>
      <c r="E216" s="47">
        <v>192</v>
      </c>
      <c r="F216" s="47">
        <v>90</v>
      </c>
      <c r="G216" s="47">
        <v>36</v>
      </c>
      <c r="H216" s="47">
        <v>18</v>
      </c>
      <c r="I216" s="49">
        <v>7</v>
      </c>
      <c r="J216" s="49">
        <v>4</v>
      </c>
      <c r="K216" s="49">
        <v>7</v>
      </c>
      <c r="L216" s="49">
        <v>3</v>
      </c>
      <c r="M216" s="49">
        <v>1</v>
      </c>
      <c r="N216" s="49">
        <v>1</v>
      </c>
      <c r="O216" s="47">
        <v>18</v>
      </c>
      <c r="P216" s="49">
        <v>1</v>
      </c>
      <c r="Q216" s="47">
        <v>19541</v>
      </c>
      <c r="R216" s="47">
        <v>698</v>
      </c>
      <c r="S216" s="180">
        <v>-1</v>
      </c>
      <c r="T216" s="180">
        <v>-1</v>
      </c>
      <c r="U216" s="47">
        <v>1579</v>
      </c>
      <c r="V216" s="47">
        <v>52</v>
      </c>
      <c r="W216" s="47">
        <v>1919405</v>
      </c>
      <c r="X216" s="47">
        <v>60523</v>
      </c>
      <c r="Y216" s="180">
        <v>-1</v>
      </c>
      <c r="Z216" s="180">
        <v>-1</v>
      </c>
      <c r="AA216" s="47">
        <v>490</v>
      </c>
      <c r="AB216" s="49">
        <v>38</v>
      </c>
      <c r="AC216" s="49">
        <v>57</v>
      </c>
      <c r="AD216" s="180">
        <v>-0.34</v>
      </c>
      <c r="AE216" s="49">
        <v>0</v>
      </c>
      <c r="AF216" s="49">
        <v>0</v>
      </c>
      <c r="AG216" s="49">
        <v>57</v>
      </c>
      <c r="AH216" s="180">
        <v>-1</v>
      </c>
      <c r="AI216" s="47">
        <v>166</v>
      </c>
      <c r="AJ216" s="47">
        <v>2470</v>
      </c>
      <c r="AK216" s="49">
        <v>4</v>
      </c>
      <c r="AL216" s="44"/>
    </row>
    <row r="217" spans="1:38">
      <c r="A217" s="44" t="s">
        <v>98</v>
      </c>
      <c r="B217" s="45">
        <v>46096</v>
      </c>
      <c r="C217" s="47">
        <v>0</v>
      </c>
      <c r="D217" s="49">
        <v>8</v>
      </c>
      <c r="E217" s="49">
        <v>0</v>
      </c>
      <c r="F217" s="49">
        <v>8</v>
      </c>
      <c r="G217" s="47">
        <v>0</v>
      </c>
      <c r="H217" s="47">
        <v>0</v>
      </c>
      <c r="I217" s="49">
        <v>0</v>
      </c>
      <c r="J217" s="49">
        <v>1</v>
      </c>
      <c r="K217" s="49">
        <v>0</v>
      </c>
      <c r="L217" s="49">
        <v>1</v>
      </c>
      <c r="M217" s="49">
        <v>0</v>
      </c>
      <c r="N217" s="49">
        <v>0</v>
      </c>
      <c r="O217" s="47">
        <v>0</v>
      </c>
      <c r="P217" s="49">
        <v>0</v>
      </c>
      <c r="Q217" s="47">
        <v>4921</v>
      </c>
      <c r="R217" s="47">
        <v>508</v>
      </c>
      <c r="S217" s="180">
        <v>-1</v>
      </c>
      <c r="T217" s="180">
        <v>-1</v>
      </c>
      <c r="U217" s="47">
        <v>411</v>
      </c>
      <c r="V217" s="47">
        <v>46</v>
      </c>
      <c r="W217" s="47">
        <v>70187</v>
      </c>
      <c r="X217" s="47">
        <v>7273</v>
      </c>
      <c r="Y217" s="180">
        <v>-0.99</v>
      </c>
      <c r="Z217" s="180">
        <v>-0.99</v>
      </c>
      <c r="AA217" s="47">
        <v>6936</v>
      </c>
      <c r="AB217" s="47">
        <v>534</v>
      </c>
      <c r="AC217" s="47">
        <v>391</v>
      </c>
      <c r="AD217" s="180">
        <v>0.36</v>
      </c>
      <c r="AE217" s="49">
        <v>0</v>
      </c>
      <c r="AF217" s="49">
        <v>0</v>
      </c>
      <c r="AG217" s="47">
        <v>391</v>
      </c>
      <c r="AH217" s="180">
        <v>-1</v>
      </c>
      <c r="AI217" s="47">
        <v>1</v>
      </c>
      <c r="AJ217" s="47">
        <v>4</v>
      </c>
      <c r="AK217" s="47">
        <v>0</v>
      </c>
      <c r="AL217" s="44"/>
    </row>
    <row r="218" spans="1:38">
      <c r="A218" s="44" t="s">
        <v>211</v>
      </c>
      <c r="B218" s="45">
        <v>46096</v>
      </c>
      <c r="C218" s="47">
        <v>108</v>
      </c>
      <c r="D218" s="47">
        <v>136</v>
      </c>
      <c r="E218" s="47">
        <v>194</v>
      </c>
      <c r="F218" s="47">
        <v>93</v>
      </c>
      <c r="G218" s="47">
        <v>49</v>
      </c>
      <c r="H218" s="47">
        <v>252</v>
      </c>
      <c r="I218" s="49">
        <v>3</v>
      </c>
      <c r="J218" s="49">
        <v>4</v>
      </c>
      <c r="K218" s="49">
        <v>9</v>
      </c>
      <c r="L218" s="49">
        <v>4</v>
      </c>
      <c r="M218" s="49">
        <v>2</v>
      </c>
      <c r="N218" s="49">
        <v>7</v>
      </c>
      <c r="O218" s="47">
        <v>252</v>
      </c>
      <c r="P218" s="49">
        <v>7</v>
      </c>
      <c r="Q218" s="47">
        <v>1360</v>
      </c>
      <c r="R218" s="47">
        <v>49</v>
      </c>
      <c r="S218" s="180">
        <v>-0.81</v>
      </c>
      <c r="T218" s="180">
        <v>-0.86</v>
      </c>
      <c r="U218" s="47">
        <v>1234</v>
      </c>
      <c r="V218" s="49">
        <v>41</v>
      </c>
      <c r="W218" s="47">
        <v>11628</v>
      </c>
      <c r="X218" s="47">
        <v>523</v>
      </c>
      <c r="Y218" s="180">
        <v>-0.89</v>
      </c>
      <c r="Z218" s="180">
        <v>-0.92</v>
      </c>
      <c r="AA218" s="47">
        <v>253</v>
      </c>
      <c r="AB218" s="47">
        <v>19</v>
      </c>
      <c r="AC218" s="47">
        <v>22</v>
      </c>
      <c r="AD218" s="180">
        <v>-0.13</v>
      </c>
      <c r="AE218" s="49">
        <v>0</v>
      </c>
      <c r="AF218" s="49">
        <v>0</v>
      </c>
      <c r="AG218" s="47">
        <v>22</v>
      </c>
      <c r="AH218" s="180">
        <v>-1</v>
      </c>
      <c r="AI218" s="49">
        <v>209</v>
      </c>
      <c r="AJ218" s="47">
        <v>2066</v>
      </c>
      <c r="AK218" s="47">
        <v>11</v>
      </c>
      <c r="AL218" s="44"/>
    </row>
    <row r="219" spans="1:38">
      <c r="A219" s="44" t="s">
        <v>160</v>
      </c>
      <c r="B219" s="45">
        <v>46096</v>
      </c>
      <c r="C219" s="47">
        <v>273</v>
      </c>
      <c r="D219" s="47">
        <v>44</v>
      </c>
      <c r="E219" s="47">
        <v>449</v>
      </c>
      <c r="F219" s="47">
        <v>184</v>
      </c>
      <c r="G219" s="47">
        <v>92</v>
      </c>
      <c r="H219" s="47">
        <v>100</v>
      </c>
      <c r="I219" s="49">
        <v>6</v>
      </c>
      <c r="J219" s="49">
        <v>1</v>
      </c>
      <c r="K219" s="49">
        <v>9</v>
      </c>
      <c r="L219" s="49">
        <v>4</v>
      </c>
      <c r="M219" s="49">
        <v>2</v>
      </c>
      <c r="N219" s="49">
        <v>2</v>
      </c>
      <c r="O219" s="47">
        <v>100</v>
      </c>
      <c r="P219" s="49">
        <v>2</v>
      </c>
      <c r="Q219" s="47">
        <v>1422</v>
      </c>
      <c r="R219" s="47">
        <v>28</v>
      </c>
      <c r="S219" s="180">
        <v>-0.93</v>
      </c>
      <c r="T219" s="180">
        <v>-0.93</v>
      </c>
      <c r="U219" s="47">
        <v>1830</v>
      </c>
      <c r="V219" s="49">
        <v>39</v>
      </c>
      <c r="W219" s="47">
        <v>7453</v>
      </c>
      <c r="X219" s="47">
        <v>149</v>
      </c>
      <c r="Y219" s="180">
        <v>-0.75</v>
      </c>
      <c r="Z219" s="180">
        <v>-0.74</v>
      </c>
      <c r="AA219" s="47">
        <v>1749</v>
      </c>
      <c r="AB219" s="49">
        <v>135</v>
      </c>
      <c r="AC219" s="47">
        <v>13</v>
      </c>
      <c r="AD219" s="180">
        <v>9.73</v>
      </c>
      <c r="AE219" s="49">
        <v>0</v>
      </c>
      <c r="AF219" s="49">
        <v>0</v>
      </c>
      <c r="AG219" s="47">
        <v>13</v>
      </c>
      <c r="AH219" s="180">
        <v>-1</v>
      </c>
      <c r="AI219" s="49">
        <v>799</v>
      </c>
      <c r="AJ219" s="47">
        <v>20856</v>
      </c>
      <c r="AK219" s="49">
        <v>6</v>
      </c>
      <c r="AL219" s="44"/>
    </row>
    <row r="220" spans="1:38">
      <c r="A220" s="44" t="s">
        <v>504</v>
      </c>
      <c r="B220" s="45">
        <v>46096</v>
      </c>
      <c r="C220" s="49">
        <v>75</v>
      </c>
      <c r="D220" s="49">
        <v>144</v>
      </c>
      <c r="E220" s="49">
        <v>50</v>
      </c>
      <c r="F220" s="47">
        <v>69</v>
      </c>
      <c r="G220" s="47">
        <v>152</v>
      </c>
      <c r="H220" s="49">
        <v>80</v>
      </c>
      <c r="I220" s="49">
        <v>3</v>
      </c>
      <c r="J220" s="49">
        <v>6</v>
      </c>
      <c r="K220" s="49">
        <v>2</v>
      </c>
      <c r="L220" s="49">
        <v>3</v>
      </c>
      <c r="M220" s="49">
        <v>6</v>
      </c>
      <c r="N220" s="49">
        <v>3</v>
      </c>
      <c r="O220" s="49">
        <v>80</v>
      </c>
      <c r="P220" s="49">
        <v>3</v>
      </c>
      <c r="Q220" s="47">
        <v>267</v>
      </c>
      <c r="R220" s="47">
        <v>8</v>
      </c>
      <c r="S220" s="180">
        <v>-0.7</v>
      </c>
      <c r="T220" s="180">
        <v>-0.63</v>
      </c>
      <c r="U220" s="47">
        <v>917</v>
      </c>
      <c r="V220" s="49">
        <v>38</v>
      </c>
      <c r="W220" s="47">
        <v>3484</v>
      </c>
      <c r="X220" s="47">
        <v>114</v>
      </c>
      <c r="Y220" s="180">
        <v>-0.74</v>
      </c>
      <c r="Z220" s="180">
        <v>-0.67</v>
      </c>
      <c r="AA220" s="47">
        <v>43</v>
      </c>
      <c r="AB220" s="47">
        <v>3</v>
      </c>
      <c r="AC220" s="47">
        <v>16</v>
      </c>
      <c r="AD220" s="180">
        <v>-0.8</v>
      </c>
      <c r="AE220" s="49">
        <v>0</v>
      </c>
      <c r="AF220" s="49">
        <v>0</v>
      </c>
      <c r="AG220" s="47">
        <v>16</v>
      </c>
      <c r="AH220" s="180">
        <v>-1</v>
      </c>
      <c r="AI220" s="49">
        <v>420</v>
      </c>
      <c r="AJ220" s="47">
        <v>4082</v>
      </c>
      <c r="AK220" s="76">
        <v>127</v>
      </c>
      <c r="AL220" s="44"/>
    </row>
    <row r="221" spans="1:38">
      <c r="A221" s="44" t="s">
        <v>256</v>
      </c>
      <c r="B221" s="45">
        <v>46096</v>
      </c>
      <c r="C221" s="49">
        <v>0</v>
      </c>
      <c r="D221" s="49">
        <v>50</v>
      </c>
      <c r="E221" s="47">
        <v>55</v>
      </c>
      <c r="F221" s="47">
        <v>256</v>
      </c>
      <c r="G221" s="47">
        <v>75</v>
      </c>
      <c r="H221" s="47">
        <v>434</v>
      </c>
      <c r="I221" s="49">
        <v>0</v>
      </c>
      <c r="J221" s="49">
        <v>1</v>
      </c>
      <c r="K221" s="49">
        <v>1</v>
      </c>
      <c r="L221" s="49">
        <v>6</v>
      </c>
      <c r="M221" s="49">
        <v>1</v>
      </c>
      <c r="N221" s="49">
        <v>10</v>
      </c>
      <c r="O221" s="47">
        <v>434</v>
      </c>
      <c r="P221" s="49">
        <v>10</v>
      </c>
      <c r="Q221" s="47">
        <v>55</v>
      </c>
      <c r="R221" s="47">
        <v>1</v>
      </c>
      <c r="S221" s="180">
        <v>6.89</v>
      </c>
      <c r="T221" s="180">
        <v>9</v>
      </c>
      <c r="U221" s="47">
        <v>1874</v>
      </c>
      <c r="V221" s="49">
        <v>37</v>
      </c>
      <c r="W221" s="47">
        <v>2211</v>
      </c>
      <c r="X221" s="47">
        <v>32</v>
      </c>
      <c r="Y221" s="180">
        <v>-0.15</v>
      </c>
      <c r="Z221" s="180">
        <v>0.16</v>
      </c>
      <c r="AA221" s="47">
        <v>0</v>
      </c>
      <c r="AB221" s="49">
        <v>0</v>
      </c>
      <c r="AC221" s="47">
        <v>2</v>
      </c>
      <c r="AD221" s="180">
        <v>-0.99</v>
      </c>
      <c r="AE221" s="49">
        <v>0</v>
      </c>
      <c r="AF221" s="49">
        <v>0</v>
      </c>
      <c r="AG221" s="47">
        <v>2</v>
      </c>
      <c r="AH221" s="180">
        <v>-1</v>
      </c>
      <c r="AI221" s="47">
        <v>26</v>
      </c>
      <c r="AJ221" s="47">
        <v>1801</v>
      </c>
      <c r="AK221" s="47">
        <v>2629</v>
      </c>
      <c r="AL221" s="44"/>
    </row>
    <row r="222" spans="1:38">
      <c r="A222" s="44" t="s">
        <v>140</v>
      </c>
      <c r="B222" s="45">
        <v>46096</v>
      </c>
      <c r="C222" s="47">
        <v>0</v>
      </c>
      <c r="D222" s="47">
        <v>560</v>
      </c>
      <c r="E222" s="47">
        <v>600</v>
      </c>
      <c r="F222" s="47">
        <v>745</v>
      </c>
      <c r="G222" s="47">
        <v>390</v>
      </c>
      <c r="H222" s="47">
        <v>210</v>
      </c>
      <c r="I222" s="49">
        <v>0</v>
      </c>
      <c r="J222" s="49">
        <v>2</v>
      </c>
      <c r="K222" s="49">
        <v>3</v>
      </c>
      <c r="L222" s="49">
        <v>5</v>
      </c>
      <c r="M222" s="49">
        <v>6</v>
      </c>
      <c r="N222" s="49">
        <v>4</v>
      </c>
      <c r="O222" s="47">
        <v>210</v>
      </c>
      <c r="P222" s="49">
        <v>4</v>
      </c>
      <c r="Q222" s="47">
        <v>32215</v>
      </c>
      <c r="R222" s="47">
        <v>494</v>
      </c>
      <c r="S222" s="180">
        <v>-0.99</v>
      </c>
      <c r="T222" s="180">
        <v>-0.99</v>
      </c>
      <c r="U222" s="47">
        <v>4499</v>
      </c>
      <c r="V222" s="49">
        <v>35</v>
      </c>
      <c r="W222" s="47">
        <v>304996</v>
      </c>
      <c r="X222" s="47">
        <v>4768</v>
      </c>
      <c r="Y222" s="180">
        <v>-0.99</v>
      </c>
      <c r="Z222" s="180">
        <v>-0.99</v>
      </c>
      <c r="AA222" s="47">
        <v>837</v>
      </c>
      <c r="AB222" s="49">
        <v>64</v>
      </c>
      <c r="AC222" s="47">
        <v>161</v>
      </c>
      <c r="AD222" s="180">
        <v>-0.6</v>
      </c>
      <c r="AE222" s="49">
        <v>0</v>
      </c>
      <c r="AF222" s="49">
        <v>0</v>
      </c>
      <c r="AG222" s="47">
        <v>161</v>
      </c>
      <c r="AH222" s="180">
        <v>-1</v>
      </c>
      <c r="AI222" s="47">
        <v>504</v>
      </c>
      <c r="AJ222" s="47">
        <v>18695</v>
      </c>
      <c r="AK222" s="49">
        <v>8</v>
      </c>
      <c r="AL222" s="44"/>
    </row>
    <row r="223" spans="1:38">
      <c r="A223" s="44" t="s">
        <v>118</v>
      </c>
      <c r="B223" s="45">
        <v>46096</v>
      </c>
      <c r="C223" s="47">
        <v>130</v>
      </c>
      <c r="D223" s="47">
        <v>53</v>
      </c>
      <c r="E223" s="47">
        <v>126</v>
      </c>
      <c r="F223" s="47">
        <v>160</v>
      </c>
      <c r="G223" s="47">
        <v>40</v>
      </c>
      <c r="H223" s="47">
        <v>21</v>
      </c>
      <c r="I223" s="49">
        <v>4</v>
      </c>
      <c r="J223" s="49">
        <v>3</v>
      </c>
      <c r="K223" s="49">
        <v>7</v>
      </c>
      <c r="L223" s="49">
        <v>6</v>
      </c>
      <c r="M223" s="49">
        <v>1</v>
      </c>
      <c r="N223" s="49">
        <v>1</v>
      </c>
      <c r="O223" s="47">
        <v>21</v>
      </c>
      <c r="P223" s="49">
        <v>1</v>
      </c>
      <c r="Q223" s="47">
        <v>22645</v>
      </c>
      <c r="R223" s="47">
        <v>351</v>
      </c>
      <c r="S223" s="180">
        <v>-1</v>
      </c>
      <c r="T223" s="180">
        <v>-1</v>
      </c>
      <c r="U223" s="47">
        <v>718</v>
      </c>
      <c r="V223" s="49">
        <v>30</v>
      </c>
      <c r="W223" s="47">
        <v>287754</v>
      </c>
      <c r="X223" s="47">
        <v>5436</v>
      </c>
      <c r="Y223" s="180">
        <v>-1</v>
      </c>
      <c r="Z223" s="180">
        <v>-0.99</v>
      </c>
      <c r="AA223" s="47">
        <v>119</v>
      </c>
      <c r="AB223" s="47">
        <v>9</v>
      </c>
      <c r="AC223" s="47">
        <v>144</v>
      </c>
      <c r="AD223" s="180">
        <v>-0.94</v>
      </c>
      <c r="AE223" s="49">
        <v>0</v>
      </c>
      <c r="AF223" s="49">
        <v>0</v>
      </c>
      <c r="AG223" s="47">
        <v>144</v>
      </c>
      <c r="AH223" s="180">
        <v>-1</v>
      </c>
      <c r="AI223" s="47">
        <v>337</v>
      </c>
      <c r="AJ223" s="47">
        <v>3886</v>
      </c>
      <c r="AK223" s="47">
        <v>37</v>
      </c>
      <c r="AL223" s="44"/>
    </row>
    <row r="224" spans="1:38">
      <c r="A224" s="44" t="s">
        <v>505</v>
      </c>
      <c r="B224" s="45">
        <v>46096</v>
      </c>
      <c r="C224" s="47">
        <v>136</v>
      </c>
      <c r="D224" s="47">
        <v>66</v>
      </c>
      <c r="E224" s="47">
        <v>89</v>
      </c>
      <c r="F224" s="47">
        <v>453</v>
      </c>
      <c r="G224" s="47">
        <v>174</v>
      </c>
      <c r="H224" s="47">
        <v>299</v>
      </c>
      <c r="I224" s="49">
        <v>2</v>
      </c>
      <c r="J224" s="49">
        <v>1</v>
      </c>
      <c r="K224" s="49">
        <v>1</v>
      </c>
      <c r="L224" s="49">
        <v>10</v>
      </c>
      <c r="M224" s="49">
        <v>3</v>
      </c>
      <c r="N224" s="49">
        <v>6</v>
      </c>
      <c r="O224" s="47">
        <v>299</v>
      </c>
      <c r="P224" s="49">
        <v>6</v>
      </c>
      <c r="Q224" s="47">
        <v>86</v>
      </c>
      <c r="R224" s="47">
        <v>2</v>
      </c>
      <c r="S224" s="180">
        <v>2.4900000000000002</v>
      </c>
      <c r="T224" s="180">
        <v>2</v>
      </c>
      <c r="U224" s="47">
        <v>1686</v>
      </c>
      <c r="V224" s="49">
        <v>30</v>
      </c>
      <c r="W224" s="47">
        <v>2929</v>
      </c>
      <c r="X224" s="47">
        <v>61</v>
      </c>
      <c r="Y224" s="180">
        <v>-0.42</v>
      </c>
      <c r="Z224" s="180">
        <v>-0.51</v>
      </c>
      <c r="AA224" s="47">
        <v>0</v>
      </c>
      <c r="AB224" s="49">
        <v>0</v>
      </c>
      <c r="AC224" s="49">
        <v>6</v>
      </c>
      <c r="AD224" s="180">
        <v>-1</v>
      </c>
      <c r="AE224" s="49">
        <v>0</v>
      </c>
      <c r="AF224" s="49">
        <v>0</v>
      </c>
      <c r="AG224" s="49">
        <v>6</v>
      </c>
      <c r="AH224" s="180">
        <v>-1</v>
      </c>
      <c r="AI224" s="49">
        <v>31</v>
      </c>
      <c r="AJ224" s="47">
        <v>1592</v>
      </c>
      <c r="AK224" s="76">
        <v>3134</v>
      </c>
      <c r="AL224" s="44"/>
    </row>
    <row r="225" spans="1:38">
      <c r="A225" s="44" t="s">
        <v>127</v>
      </c>
      <c r="B225" s="45">
        <v>46096</v>
      </c>
      <c r="C225" s="47">
        <v>70</v>
      </c>
      <c r="D225" s="47">
        <v>0</v>
      </c>
      <c r="E225" s="47">
        <v>0</v>
      </c>
      <c r="F225" s="47">
        <v>454</v>
      </c>
      <c r="G225" s="47">
        <v>0</v>
      </c>
      <c r="H225" s="47">
        <v>70</v>
      </c>
      <c r="I225" s="49">
        <v>1</v>
      </c>
      <c r="J225" s="49">
        <v>0</v>
      </c>
      <c r="K225" s="49">
        <v>0</v>
      </c>
      <c r="L225" s="49">
        <v>7</v>
      </c>
      <c r="M225" s="49">
        <v>0</v>
      </c>
      <c r="N225" s="49">
        <v>1</v>
      </c>
      <c r="O225" s="47">
        <v>70</v>
      </c>
      <c r="P225" s="49">
        <v>1</v>
      </c>
      <c r="Q225" s="47">
        <v>70521</v>
      </c>
      <c r="R225" s="47">
        <v>988</v>
      </c>
      <c r="S225" s="180">
        <v>-1</v>
      </c>
      <c r="T225" s="180">
        <v>-1</v>
      </c>
      <c r="U225" s="47">
        <v>1758</v>
      </c>
      <c r="V225" s="49">
        <v>27</v>
      </c>
      <c r="W225" s="47">
        <v>485973</v>
      </c>
      <c r="X225" s="47">
        <v>6802</v>
      </c>
      <c r="Y225" s="180">
        <v>-1</v>
      </c>
      <c r="Z225" s="180">
        <v>-1</v>
      </c>
      <c r="AA225" s="47">
        <v>0</v>
      </c>
      <c r="AB225" s="47">
        <v>0</v>
      </c>
      <c r="AC225" s="47">
        <v>95</v>
      </c>
      <c r="AD225" s="180">
        <v>-1</v>
      </c>
      <c r="AE225" s="49">
        <v>0</v>
      </c>
      <c r="AF225" s="49">
        <v>0</v>
      </c>
      <c r="AG225" s="47">
        <v>95</v>
      </c>
      <c r="AH225" s="180">
        <v>-1</v>
      </c>
      <c r="AI225" s="47">
        <v>3</v>
      </c>
      <c r="AJ225" s="47">
        <v>103</v>
      </c>
      <c r="AK225" s="47"/>
      <c r="AL225" s="44"/>
    </row>
    <row r="226" spans="1:38">
      <c r="A226" s="44" t="s">
        <v>87</v>
      </c>
      <c r="B226" s="45">
        <v>46096</v>
      </c>
      <c r="C226" s="47">
        <v>0</v>
      </c>
      <c r="D226" s="47">
        <v>0</v>
      </c>
      <c r="E226" s="47">
        <v>0</v>
      </c>
      <c r="F226" s="47">
        <v>330</v>
      </c>
      <c r="G226" s="47">
        <v>106</v>
      </c>
      <c r="H226" s="47">
        <v>0</v>
      </c>
      <c r="I226" s="49">
        <v>0</v>
      </c>
      <c r="J226" s="49">
        <v>0</v>
      </c>
      <c r="K226" s="49">
        <v>0</v>
      </c>
      <c r="L226" s="49">
        <v>9</v>
      </c>
      <c r="M226" s="49">
        <v>3</v>
      </c>
      <c r="N226" s="49">
        <v>0</v>
      </c>
      <c r="O226" s="47">
        <v>0</v>
      </c>
      <c r="P226" s="49">
        <v>0</v>
      </c>
      <c r="Q226" s="47">
        <v>87862</v>
      </c>
      <c r="R226" s="47">
        <v>2119</v>
      </c>
      <c r="S226" s="180">
        <v>-1</v>
      </c>
      <c r="T226" s="180">
        <v>-1</v>
      </c>
      <c r="U226" s="47">
        <v>651</v>
      </c>
      <c r="V226" s="49">
        <v>21</v>
      </c>
      <c r="W226" s="47">
        <v>1061683</v>
      </c>
      <c r="X226" s="47">
        <v>25483</v>
      </c>
      <c r="Y226" s="180">
        <v>-1</v>
      </c>
      <c r="Z226" s="180">
        <v>-1</v>
      </c>
      <c r="AA226" s="47">
        <v>38</v>
      </c>
      <c r="AB226" s="47">
        <v>3</v>
      </c>
      <c r="AC226" s="47">
        <v>451</v>
      </c>
      <c r="AD226" s="180">
        <v>-0.99</v>
      </c>
      <c r="AE226" s="49">
        <v>0</v>
      </c>
      <c r="AF226" s="49">
        <v>0</v>
      </c>
      <c r="AG226" s="47">
        <v>451</v>
      </c>
      <c r="AH226" s="180">
        <v>-1</v>
      </c>
      <c r="AI226" s="47">
        <v>808</v>
      </c>
      <c r="AJ226" s="47">
        <v>13897</v>
      </c>
      <c r="AK226" s="47">
        <v>277</v>
      </c>
      <c r="AL226" s="44"/>
    </row>
    <row r="227" spans="1:38">
      <c r="A227" s="44" t="s">
        <v>521</v>
      </c>
      <c r="B227" s="45">
        <v>46096</v>
      </c>
      <c r="C227" s="47">
        <v>77</v>
      </c>
      <c r="D227" s="47">
        <v>0</v>
      </c>
      <c r="E227" s="47">
        <v>38</v>
      </c>
      <c r="F227" s="47">
        <v>152</v>
      </c>
      <c r="G227" s="47">
        <v>76</v>
      </c>
      <c r="H227" s="47">
        <v>76</v>
      </c>
      <c r="I227" s="49">
        <v>1</v>
      </c>
      <c r="J227" s="49">
        <v>0</v>
      </c>
      <c r="K227" s="49">
        <v>1</v>
      </c>
      <c r="L227" s="49">
        <v>3</v>
      </c>
      <c r="M227" s="49">
        <v>2</v>
      </c>
      <c r="N227" s="49">
        <v>1</v>
      </c>
      <c r="O227" s="47">
        <v>76</v>
      </c>
      <c r="P227" s="49">
        <v>1</v>
      </c>
      <c r="Q227" s="47">
        <v>18762</v>
      </c>
      <c r="R227" s="47">
        <v>237</v>
      </c>
      <c r="S227" s="180">
        <v>-1</v>
      </c>
      <c r="T227" s="180">
        <v>-1</v>
      </c>
      <c r="U227" s="47">
        <v>1288</v>
      </c>
      <c r="V227" s="49">
        <v>21</v>
      </c>
      <c r="W227" s="47">
        <v>132905</v>
      </c>
      <c r="X227" s="47">
        <v>1764</v>
      </c>
      <c r="Y227" s="180">
        <v>-0.99</v>
      </c>
      <c r="Z227" s="180">
        <v>-0.99</v>
      </c>
      <c r="AA227" s="47">
        <v>89</v>
      </c>
      <c r="AB227" s="49">
        <v>7</v>
      </c>
      <c r="AC227" s="47">
        <v>442</v>
      </c>
      <c r="AD227" s="180">
        <v>-0.98</v>
      </c>
      <c r="AE227" s="49">
        <v>0</v>
      </c>
      <c r="AF227" s="49">
        <v>0</v>
      </c>
      <c r="AG227" s="47">
        <v>442</v>
      </c>
      <c r="AH227" s="180">
        <v>-1</v>
      </c>
      <c r="AI227" s="47">
        <v>229</v>
      </c>
      <c r="AJ227" s="47">
        <v>2960</v>
      </c>
      <c r="AK227" s="47">
        <v>34</v>
      </c>
      <c r="AL227" s="44"/>
    </row>
    <row r="228" spans="1:38">
      <c r="A228" s="44" t="s">
        <v>173</v>
      </c>
      <c r="B228" s="45">
        <v>46096</v>
      </c>
      <c r="C228" s="47">
        <v>470</v>
      </c>
      <c r="D228" s="47">
        <v>47</v>
      </c>
      <c r="E228" s="47">
        <v>47</v>
      </c>
      <c r="F228" s="47">
        <v>0</v>
      </c>
      <c r="G228" s="49">
        <v>0</v>
      </c>
      <c r="H228" s="49">
        <v>0</v>
      </c>
      <c r="I228" s="49">
        <v>10</v>
      </c>
      <c r="J228" s="49">
        <v>1</v>
      </c>
      <c r="K228" s="49">
        <v>1</v>
      </c>
      <c r="L228" s="49">
        <v>0</v>
      </c>
      <c r="M228" s="49">
        <v>0</v>
      </c>
      <c r="N228" s="49">
        <v>0</v>
      </c>
      <c r="O228" s="49">
        <v>0</v>
      </c>
      <c r="P228" s="49">
        <v>0</v>
      </c>
      <c r="Q228" s="47">
        <v>59888</v>
      </c>
      <c r="R228" s="47">
        <v>1245</v>
      </c>
      <c r="S228" s="180">
        <v>-1</v>
      </c>
      <c r="T228" s="180">
        <v>-1</v>
      </c>
      <c r="U228" s="47">
        <v>941</v>
      </c>
      <c r="V228" s="49">
        <v>20</v>
      </c>
      <c r="W228" s="47">
        <v>558517</v>
      </c>
      <c r="X228" s="47">
        <v>11599</v>
      </c>
      <c r="Y228" s="180">
        <v>-1</v>
      </c>
      <c r="Z228" s="180">
        <v>-1</v>
      </c>
      <c r="AA228" s="47">
        <v>0</v>
      </c>
      <c r="AB228" s="47">
        <v>0</v>
      </c>
      <c r="AC228" s="47">
        <v>737</v>
      </c>
      <c r="AD228" s="180">
        <v>-1</v>
      </c>
      <c r="AE228" s="49">
        <v>0</v>
      </c>
      <c r="AF228" s="49">
        <v>0</v>
      </c>
      <c r="AG228" s="47">
        <v>737</v>
      </c>
      <c r="AH228" s="180">
        <v>-1</v>
      </c>
      <c r="AI228" s="49">
        <v>1</v>
      </c>
      <c r="AJ228" s="47">
        <v>32</v>
      </c>
      <c r="AK228" s="47"/>
      <c r="AL228" s="44"/>
    </row>
    <row r="229" spans="1:38">
      <c r="A229" s="44" t="s">
        <v>129</v>
      </c>
      <c r="B229" s="45">
        <v>46096</v>
      </c>
      <c r="C229" s="47">
        <v>13</v>
      </c>
      <c r="D229" s="47">
        <v>65</v>
      </c>
      <c r="E229" s="47">
        <v>48</v>
      </c>
      <c r="F229" s="47">
        <v>15</v>
      </c>
      <c r="G229" s="47">
        <v>65</v>
      </c>
      <c r="H229" s="47">
        <v>28</v>
      </c>
      <c r="I229" s="49">
        <v>1</v>
      </c>
      <c r="J229" s="49">
        <v>5</v>
      </c>
      <c r="K229" s="49">
        <v>3</v>
      </c>
      <c r="L229" s="49">
        <v>1</v>
      </c>
      <c r="M229" s="49">
        <v>2</v>
      </c>
      <c r="N229" s="49">
        <v>2</v>
      </c>
      <c r="O229" s="47">
        <v>28</v>
      </c>
      <c r="P229" s="49">
        <v>2</v>
      </c>
      <c r="Q229" s="47">
        <v>14379</v>
      </c>
      <c r="R229" s="47">
        <v>746</v>
      </c>
      <c r="S229" s="181">
        <v>-1</v>
      </c>
      <c r="T229" s="181">
        <v>-1</v>
      </c>
      <c r="U229" s="47">
        <v>301</v>
      </c>
      <c r="V229" s="49">
        <v>19</v>
      </c>
      <c r="W229" s="47">
        <v>170969</v>
      </c>
      <c r="X229" s="47">
        <v>9262</v>
      </c>
      <c r="Y229" s="181">
        <v>-1</v>
      </c>
      <c r="Z229" s="181">
        <v>-1</v>
      </c>
      <c r="AA229" s="49">
        <v>11</v>
      </c>
      <c r="AB229" s="49">
        <v>1</v>
      </c>
      <c r="AC229" s="76">
        <v>702</v>
      </c>
      <c r="AD229" s="181">
        <v>-1</v>
      </c>
      <c r="AE229" s="49">
        <v>0</v>
      </c>
      <c r="AF229" s="49">
        <v>0</v>
      </c>
      <c r="AG229" s="76">
        <v>702</v>
      </c>
      <c r="AH229" s="181">
        <v>-1</v>
      </c>
      <c r="AI229" s="47">
        <v>72</v>
      </c>
      <c r="AJ229" s="47">
        <v>705</v>
      </c>
      <c r="AK229" s="47">
        <v>87</v>
      </c>
      <c r="AL229" s="44"/>
    </row>
    <row r="230" spans="1:38">
      <c r="A230" s="44" t="s">
        <v>254</v>
      </c>
      <c r="B230" s="45">
        <v>46096</v>
      </c>
      <c r="C230" s="47">
        <v>0</v>
      </c>
      <c r="D230" s="49">
        <v>0</v>
      </c>
      <c r="E230" s="47">
        <v>0</v>
      </c>
      <c r="F230" s="49">
        <v>0</v>
      </c>
      <c r="G230" s="47">
        <v>189</v>
      </c>
      <c r="H230" s="47">
        <v>409</v>
      </c>
      <c r="I230" s="49">
        <v>0</v>
      </c>
      <c r="J230" s="49">
        <v>0</v>
      </c>
      <c r="K230" s="49">
        <v>0</v>
      </c>
      <c r="L230" s="49">
        <v>0</v>
      </c>
      <c r="M230" s="49">
        <v>6</v>
      </c>
      <c r="N230" s="49">
        <v>11</v>
      </c>
      <c r="O230" s="47">
        <v>409</v>
      </c>
      <c r="P230" s="49">
        <v>11</v>
      </c>
      <c r="Q230" s="47">
        <v>0</v>
      </c>
      <c r="R230" s="47">
        <v>0</v>
      </c>
      <c r="S230" s="180"/>
      <c r="T230" s="180"/>
      <c r="U230" s="47">
        <v>598</v>
      </c>
      <c r="V230" s="49">
        <v>17</v>
      </c>
      <c r="W230" s="47">
        <v>0</v>
      </c>
      <c r="X230" s="47">
        <v>0</v>
      </c>
      <c r="Y230" s="180"/>
      <c r="Z230" s="180"/>
      <c r="AA230" s="47">
        <v>85</v>
      </c>
      <c r="AB230" s="47">
        <v>7</v>
      </c>
      <c r="AC230" s="47"/>
      <c r="AD230" s="180"/>
      <c r="AE230" s="49">
        <v>0</v>
      </c>
      <c r="AF230" s="49">
        <v>0</v>
      </c>
      <c r="AG230" s="47"/>
      <c r="AH230" s="180"/>
      <c r="AI230" s="49">
        <v>224</v>
      </c>
      <c r="AJ230" s="47">
        <v>4988</v>
      </c>
      <c r="AK230" s="49">
        <v>34</v>
      </c>
      <c r="AL230" s="44"/>
    </row>
    <row r="231" spans="1:38">
      <c r="A231" s="44" t="s">
        <v>65</v>
      </c>
      <c r="B231" s="45">
        <v>46096</v>
      </c>
      <c r="C231" s="49">
        <v>105</v>
      </c>
      <c r="D231" s="47">
        <v>38</v>
      </c>
      <c r="E231" s="49">
        <v>0</v>
      </c>
      <c r="F231" s="49">
        <v>32</v>
      </c>
      <c r="G231" s="49">
        <v>0</v>
      </c>
      <c r="H231" s="49">
        <v>32</v>
      </c>
      <c r="I231" s="49">
        <v>3</v>
      </c>
      <c r="J231" s="49">
        <v>1</v>
      </c>
      <c r="K231" s="49">
        <v>0</v>
      </c>
      <c r="L231" s="49">
        <v>1</v>
      </c>
      <c r="M231" s="49">
        <v>0</v>
      </c>
      <c r="N231" s="49">
        <v>1</v>
      </c>
      <c r="O231" s="49">
        <v>32</v>
      </c>
      <c r="P231" s="49">
        <v>1</v>
      </c>
      <c r="Q231" s="47">
        <v>62396</v>
      </c>
      <c r="R231" s="47">
        <v>1639</v>
      </c>
      <c r="S231" s="180">
        <v>-1</v>
      </c>
      <c r="T231" s="180">
        <v>-1</v>
      </c>
      <c r="U231" s="47">
        <v>597</v>
      </c>
      <c r="V231" s="49">
        <v>16</v>
      </c>
      <c r="W231" s="47">
        <v>723233</v>
      </c>
      <c r="X231" s="47">
        <v>18679</v>
      </c>
      <c r="Y231" s="180">
        <v>-1</v>
      </c>
      <c r="Z231" s="180">
        <v>-1</v>
      </c>
      <c r="AA231" s="47">
        <v>19836</v>
      </c>
      <c r="AB231" s="47">
        <v>1526</v>
      </c>
      <c r="AC231" s="47">
        <v>1665</v>
      </c>
      <c r="AD231" s="180">
        <v>-0.08</v>
      </c>
      <c r="AE231" s="49">
        <v>0</v>
      </c>
      <c r="AF231" s="49">
        <v>0</v>
      </c>
      <c r="AG231" s="47">
        <v>1665</v>
      </c>
      <c r="AH231" s="180">
        <v>-1</v>
      </c>
      <c r="AI231" s="49">
        <v>96</v>
      </c>
      <c r="AJ231" s="47">
        <v>2344</v>
      </c>
      <c r="AK231" s="47">
        <v>0</v>
      </c>
      <c r="AL231" s="44"/>
    </row>
    <row r="232" spans="1:38">
      <c r="A232" s="44" t="s">
        <v>156</v>
      </c>
      <c r="B232" s="45">
        <v>46096</v>
      </c>
      <c r="C232" s="49">
        <v>0</v>
      </c>
      <c r="D232" s="49">
        <v>100</v>
      </c>
      <c r="E232" s="47">
        <v>350</v>
      </c>
      <c r="F232" s="47">
        <v>0</v>
      </c>
      <c r="G232" s="49">
        <v>147</v>
      </c>
      <c r="H232" s="49">
        <v>95</v>
      </c>
      <c r="I232" s="49">
        <v>0</v>
      </c>
      <c r="J232" s="49">
        <v>2</v>
      </c>
      <c r="K232" s="49">
        <v>7</v>
      </c>
      <c r="L232" s="49">
        <v>0</v>
      </c>
      <c r="M232" s="49">
        <v>3</v>
      </c>
      <c r="N232" s="49">
        <v>2</v>
      </c>
      <c r="O232" s="49">
        <v>95</v>
      </c>
      <c r="P232" s="49">
        <v>2</v>
      </c>
      <c r="Q232" s="47">
        <v>2754</v>
      </c>
      <c r="R232" s="47">
        <v>108</v>
      </c>
      <c r="S232" s="181">
        <v>-0.97</v>
      </c>
      <c r="T232" s="181">
        <v>-0.98</v>
      </c>
      <c r="U232" s="47">
        <v>742</v>
      </c>
      <c r="V232" s="49">
        <v>15</v>
      </c>
      <c r="W232" s="47">
        <v>15869</v>
      </c>
      <c r="X232" s="47">
        <v>706</v>
      </c>
      <c r="Y232" s="180">
        <v>-0.95</v>
      </c>
      <c r="Z232" s="180">
        <v>-0.98</v>
      </c>
      <c r="AA232" s="47">
        <v>1304</v>
      </c>
      <c r="AB232" s="49">
        <v>100</v>
      </c>
      <c r="AC232" s="47">
        <v>26</v>
      </c>
      <c r="AD232" s="180">
        <v>2.82</v>
      </c>
      <c r="AE232" s="49">
        <v>0</v>
      </c>
      <c r="AF232" s="49">
        <v>0</v>
      </c>
      <c r="AG232" s="47">
        <v>26</v>
      </c>
      <c r="AH232" s="180">
        <v>-1</v>
      </c>
      <c r="AI232" s="49">
        <v>253</v>
      </c>
      <c r="AJ232" s="47">
        <v>8112</v>
      </c>
      <c r="AK232" s="49">
        <v>3</v>
      </c>
      <c r="AL232" s="44"/>
    </row>
    <row r="233" spans="1:38">
      <c r="A233" s="44" t="s">
        <v>497</v>
      </c>
      <c r="B233" s="45">
        <v>46096</v>
      </c>
      <c r="C233" s="47">
        <v>0</v>
      </c>
      <c r="D233" s="49">
        <v>0</v>
      </c>
      <c r="E233" s="47">
        <v>0</v>
      </c>
      <c r="F233" s="47">
        <v>155</v>
      </c>
      <c r="G233" s="47">
        <v>80</v>
      </c>
      <c r="H233" s="47">
        <v>0</v>
      </c>
      <c r="I233" s="49">
        <v>0</v>
      </c>
      <c r="J233" s="49">
        <v>0</v>
      </c>
      <c r="K233" s="49">
        <v>0</v>
      </c>
      <c r="L233" s="49">
        <v>2</v>
      </c>
      <c r="M233" s="49">
        <v>1</v>
      </c>
      <c r="N233" s="49">
        <v>1</v>
      </c>
      <c r="O233" s="47">
        <v>0</v>
      </c>
      <c r="P233" s="49">
        <v>1</v>
      </c>
      <c r="Q233" s="47">
        <v>130</v>
      </c>
      <c r="R233" s="49">
        <v>2</v>
      </c>
      <c r="S233" s="180">
        <v>-1</v>
      </c>
      <c r="T233" s="180">
        <v>-0.5</v>
      </c>
      <c r="U233" s="47">
        <v>576</v>
      </c>
      <c r="V233" s="49">
        <v>9</v>
      </c>
      <c r="W233" s="47">
        <v>1645</v>
      </c>
      <c r="X233" s="47">
        <v>21</v>
      </c>
      <c r="Y233" s="180">
        <v>-0.65</v>
      </c>
      <c r="Z233" s="180">
        <v>-0.56999999999999995</v>
      </c>
      <c r="AA233" s="47">
        <v>27</v>
      </c>
      <c r="AB233" s="47">
        <v>2</v>
      </c>
      <c r="AC233" s="49">
        <v>2</v>
      </c>
      <c r="AD233" s="180">
        <v>-0.03</v>
      </c>
      <c r="AE233" s="49">
        <v>0</v>
      </c>
      <c r="AF233" s="49">
        <v>0</v>
      </c>
      <c r="AG233" s="49">
        <v>2</v>
      </c>
      <c r="AH233" s="180">
        <v>-1</v>
      </c>
      <c r="AI233" s="47">
        <v>392</v>
      </c>
      <c r="AJ233" s="47">
        <v>15557</v>
      </c>
      <c r="AK233" s="47">
        <v>188</v>
      </c>
      <c r="AL233" s="76"/>
    </row>
    <row r="234" spans="1:38">
      <c r="A234" s="44" t="s">
        <v>247</v>
      </c>
      <c r="B234" s="45">
        <v>46096</v>
      </c>
      <c r="C234" s="49">
        <v>0</v>
      </c>
      <c r="D234" s="49">
        <v>26</v>
      </c>
      <c r="E234" s="49">
        <v>40</v>
      </c>
      <c r="F234" s="47">
        <v>0</v>
      </c>
      <c r="G234" s="47">
        <v>0</v>
      </c>
      <c r="H234" s="47">
        <v>10</v>
      </c>
      <c r="I234" s="49">
        <v>0</v>
      </c>
      <c r="J234" s="49">
        <v>2</v>
      </c>
      <c r="K234" s="49">
        <v>3</v>
      </c>
      <c r="L234" s="49">
        <v>0</v>
      </c>
      <c r="M234" s="49">
        <v>0</v>
      </c>
      <c r="N234" s="49">
        <v>1</v>
      </c>
      <c r="O234" s="47">
        <v>10</v>
      </c>
      <c r="P234" s="49">
        <v>1</v>
      </c>
      <c r="Q234" s="47">
        <v>70</v>
      </c>
      <c r="R234" s="47">
        <v>6</v>
      </c>
      <c r="S234" s="180">
        <v>-0.86</v>
      </c>
      <c r="T234" s="180">
        <v>-0.83</v>
      </c>
      <c r="U234" s="47">
        <v>101</v>
      </c>
      <c r="V234" s="49">
        <v>8</v>
      </c>
      <c r="W234" s="47">
        <v>822</v>
      </c>
      <c r="X234" s="47">
        <v>67</v>
      </c>
      <c r="Y234" s="180">
        <v>-0.88</v>
      </c>
      <c r="Z234" s="180">
        <v>-0.88</v>
      </c>
      <c r="AA234" s="47">
        <v>0</v>
      </c>
      <c r="AB234" s="49">
        <v>0</v>
      </c>
      <c r="AC234" s="47">
        <v>2</v>
      </c>
      <c r="AD234" s="180">
        <v>-0.99</v>
      </c>
      <c r="AE234" s="49">
        <v>0</v>
      </c>
      <c r="AF234" s="49">
        <v>0</v>
      </c>
      <c r="AG234" s="47">
        <v>2</v>
      </c>
      <c r="AH234" s="180">
        <v>-1</v>
      </c>
      <c r="AI234" s="47">
        <v>54</v>
      </c>
      <c r="AJ234" s="47">
        <v>340</v>
      </c>
      <c r="AK234" s="47">
        <v>1820</v>
      </c>
      <c r="AL234" s="44"/>
    </row>
    <row r="235" spans="1:38">
      <c r="A235" s="44" t="s">
        <v>290</v>
      </c>
      <c r="B235" s="45">
        <v>46096</v>
      </c>
      <c r="C235" s="49">
        <v>0</v>
      </c>
      <c r="D235" s="49">
        <v>0</v>
      </c>
      <c r="E235" s="47">
        <v>40</v>
      </c>
      <c r="F235" s="49">
        <v>0</v>
      </c>
      <c r="G235" s="49">
        <v>0</v>
      </c>
      <c r="H235" s="49">
        <v>0</v>
      </c>
      <c r="I235" s="49">
        <v>0</v>
      </c>
      <c r="J235" s="49">
        <v>0</v>
      </c>
      <c r="K235" s="49">
        <v>1</v>
      </c>
      <c r="L235" s="49">
        <v>0</v>
      </c>
      <c r="M235" s="49">
        <v>0</v>
      </c>
      <c r="N235" s="49">
        <v>0</v>
      </c>
      <c r="O235" s="49">
        <v>0</v>
      </c>
      <c r="P235" s="49">
        <v>0</v>
      </c>
      <c r="Q235" s="47">
        <v>56</v>
      </c>
      <c r="R235" s="49">
        <v>1</v>
      </c>
      <c r="S235" s="180">
        <v>-1</v>
      </c>
      <c r="T235" s="180">
        <v>-1</v>
      </c>
      <c r="U235" s="47">
        <v>310</v>
      </c>
      <c r="V235" s="49">
        <v>7</v>
      </c>
      <c r="W235" s="47">
        <v>1106</v>
      </c>
      <c r="X235" s="47">
        <v>20</v>
      </c>
      <c r="Y235" s="180">
        <v>-0.72</v>
      </c>
      <c r="Z235" s="180">
        <v>-0.65</v>
      </c>
      <c r="AA235" s="47">
        <v>7</v>
      </c>
      <c r="AB235" s="49">
        <v>1</v>
      </c>
      <c r="AC235" s="49">
        <v>1</v>
      </c>
      <c r="AD235" s="180">
        <v>-0.32</v>
      </c>
      <c r="AE235" s="49">
        <v>0</v>
      </c>
      <c r="AF235" s="49">
        <v>0</v>
      </c>
      <c r="AG235" s="49">
        <v>1</v>
      </c>
      <c r="AH235" s="180">
        <v>-1</v>
      </c>
      <c r="AI235" s="49">
        <v>11</v>
      </c>
      <c r="AJ235" s="47">
        <v>134</v>
      </c>
      <c r="AK235" s="47">
        <v>19</v>
      </c>
      <c r="AL235" s="44"/>
    </row>
    <row r="236" spans="1:38">
      <c r="A236" s="44" t="s">
        <v>219</v>
      </c>
      <c r="B236" s="45">
        <v>46096</v>
      </c>
      <c r="C236" s="49">
        <v>0</v>
      </c>
      <c r="D236" s="49">
        <v>0</v>
      </c>
      <c r="E236" s="47">
        <v>379</v>
      </c>
      <c r="F236" s="47">
        <v>0</v>
      </c>
      <c r="G236" s="47">
        <v>379</v>
      </c>
      <c r="H236" s="47">
        <v>0</v>
      </c>
      <c r="I236" s="49">
        <v>0</v>
      </c>
      <c r="J236" s="49">
        <v>0</v>
      </c>
      <c r="K236" s="49">
        <v>1</v>
      </c>
      <c r="L236" s="49">
        <v>0</v>
      </c>
      <c r="M236" s="49">
        <v>1</v>
      </c>
      <c r="N236" s="49">
        <v>0</v>
      </c>
      <c r="O236" s="47">
        <v>0</v>
      </c>
      <c r="P236" s="49">
        <v>0</v>
      </c>
      <c r="Q236" s="47">
        <v>1076</v>
      </c>
      <c r="R236" s="49">
        <v>16</v>
      </c>
      <c r="S236" s="180">
        <v>-1</v>
      </c>
      <c r="T236" s="180">
        <v>-1</v>
      </c>
      <c r="U236" s="47">
        <v>3673</v>
      </c>
      <c r="V236" s="49">
        <v>7</v>
      </c>
      <c r="W236" s="47">
        <v>88897</v>
      </c>
      <c r="X236" s="47">
        <v>524</v>
      </c>
      <c r="Y236" s="180">
        <v>-0.96</v>
      </c>
      <c r="Z236" s="180">
        <v>-0.99</v>
      </c>
      <c r="AA236" s="47">
        <v>0</v>
      </c>
      <c r="AB236" s="49">
        <v>0</v>
      </c>
      <c r="AC236" s="49">
        <v>3</v>
      </c>
      <c r="AD236" s="180">
        <v>-0.99</v>
      </c>
      <c r="AE236" s="49">
        <v>0</v>
      </c>
      <c r="AF236" s="49">
        <v>0</v>
      </c>
      <c r="AG236" s="49">
        <v>3</v>
      </c>
      <c r="AH236" s="180">
        <v>-1</v>
      </c>
      <c r="AI236" s="49">
        <v>1</v>
      </c>
      <c r="AJ236" s="47">
        <v>236</v>
      </c>
      <c r="AK236" s="47">
        <v>51</v>
      </c>
      <c r="AL236" s="44"/>
    </row>
    <row r="237" spans="1:38">
      <c r="A237" s="44" t="s">
        <v>151</v>
      </c>
      <c r="B237" s="45">
        <v>46096</v>
      </c>
      <c r="C237" s="49">
        <v>0</v>
      </c>
      <c r="D237" s="47">
        <v>0</v>
      </c>
      <c r="E237" s="49">
        <v>10</v>
      </c>
      <c r="F237" s="49">
        <v>10</v>
      </c>
      <c r="G237" s="49">
        <v>0</v>
      </c>
      <c r="H237" s="47">
        <v>10</v>
      </c>
      <c r="I237" s="49">
        <v>0</v>
      </c>
      <c r="J237" s="49">
        <v>0</v>
      </c>
      <c r="K237" s="49">
        <v>1</v>
      </c>
      <c r="L237" s="49">
        <v>1</v>
      </c>
      <c r="M237" s="49">
        <v>0</v>
      </c>
      <c r="N237" s="49">
        <v>1</v>
      </c>
      <c r="O237" s="47">
        <v>10</v>
      </c>
      <c r="P237" s="49">
        <v>1</v>
      </c>
      <c r="Q237" s="47">
        <v>68</v>
      </c>
      <c r="R237" s="49">
        <v>5</v>
      </c>
      <c r="S237" s="180">
        <v>-0.85</v>
      </c>
      <c r="T237" s="180">
        <v>-0.8</v>
      </c>
      <c r="U237" s="47">
        <v>53</v>
      </c>
      <c r="V237" s="49">
        <v>7</v>
      </c>
      <c r="W237" s="47">
        <v>481</v>
      </c>
      <c r="X237" s="47">
        <v>55</v>
      </c>
      <c r="Y237" s="180">
        <v>-0.89</v>
      </c>
      <c r="Z237" s="180">
        <v>-0.87</v>
      </c>
      <c r="AA237" s="47">
        <v>2170</v>
      </c>
      <c r="AB237" s="49">
        <v>167</v>
      </c>
      <c r="AC237" s="49">
        <v>2</v>
      </c>
      <c r="AD237" s="180">
        <v>93.35</v>
      </c>
      <c r="AE237" s="49">
        <v>0</v>
      </c>
      <c r="AF237" s="49">
        <v>0</v>
      </c>
      <c r="AG237" s="49">
        <v>2</v>
      </c>
      <c r="AH237" s="180">
        <v>-1</v>
      </c>
      <c r="AI237" s="47">
        <v>46</v>
      </c>
      <c r="AJ237" s="47">
        <v>236</v>
      </c>
      <c r="AK237" s="47">
        <v>0</v>
      </c>
      <c r="AL237" s="44"/>
    </row>
    <row r="238" spans="1:38">
      <c r="A238" s="44" t="s">
        <v>188</v>
      </c>
      <c r="B238" s="45">
        <v>46096</v>
      </c>
      <c r="C238" s="47">
        <v>0</v>
      </c>
      <c r="D238" s="47">
        <v>0</v>
      </c>
      <c r="E238" s="47">
        <v>0</v>
      </c>
      <c r="F238" s="47">
        <v>0</v>
      </c>
      <c r="G238" s="49">
        <v>0</v>
      </c>
      <c r="H238" s="49">
        <v>0</v>
      </c>
      <c r="I238" s="49">
        <v>0</v>
      </c>
      <c r="J238" s="49">
        <v>0</v>
      </c>
      <c r="K238" s="49">
        <v>0</v>
      </c>
      <c r="L238" s="49">
        <v>0</v>
      </c>
      <c r="M238" s="49">
        <v>0</v>
      </c>
      <c r="N238" s="49">
        <v>0</v>
      </c>
      <c r="O238" s="49">
        <v>0</v>
      </c>
      <c r="P238" s="49">
        <v>0</v>
      </c>
      <c r="Q238" s="47">
        <v>963</v>
      </c>
      <c r="R238" s="47">
        <v>57</v>
      </c>
      <c r="S238" s="180">
        <v>-1</v>
      </c>
      <c r="T238" s="180">
        <v>-1</v>
      </c>
      <c r="U238" s="47">
        <v>229</v>
      </c>
      <c r="V238" s="49">
        <v>6</v>
      </c>
      <c r="W238" s="47">
        <v>28265</v>
      </c>
      <c r="X238" s="47">
        <v>1383</v>
      </c>
      <c r="Y238" s="180">
        <v>-0.99</v>
      </c>
      <c r="Z238" s="180">
        <v>-1</v>
      </c>
      <c r="AA238" s="47">
        <v>1</v>
      </c>
      <c r="AB238" s="49">
        <v>0</v>
      </c>
      <c r="AC238" s="47">
        <v>3</v>
      </c>
      <c r="AD238" s="180">
        <v>-0.98</v>
      </c>
      <c r="AE238" s="49">
        <v>0</v>
      </c>
      <c r="AF238" s="49">
        <v>0</v>
      </c>
      <c r="AG238" s="47">
        <v>3</v>
      </c>
      <c r="AH238" s="180">
        <v>-1</v>
      </c>
      <c r="AI238" s="49">
        <v>129</v>
      </c>
      <c r="AJ238" s="47">
        <v>1004</v>
      </c>
      <c r="AK238" s="76">
        <v>2174</v>
      </c>
      <c r="AL238" s="44"/>
    </row>
    <row r="239" spans="1:38">
      <c r="A239" s="44" t="s">
        <v>182</v>
      </c>
      <c r="B239" s="45">
        <v>46096</v>
      </c>
      <c r="C239" s="49">
        <v>0</v>
      </c>
      <c r="D239" s="49">
        <v>0</v>
      </c>
      <c r="E239" s="49">
        <v>40</v>
      </c>
      <c r="F239" s="49">
        <v>0</v>
      </c>
      <c r="G239" s="49">
        <v>0</v>
      </c>
      <c r="H239" s="49">
        <v>0</v>
      </c>
      <c r="I239" s="49">
        <v>0</v>
      </c>
      <c r="J239" s="49">
        <v>0</v>
      </c>
      <c r="K239" s="49">
        <v>1</v>
      </c>
      <c r="L239" s="49">
        <v>0</v>
      </c>
      <c r="M239" s="49">
        <v>0</v>
      </c>
      <c r="N239" s="49">
        <v>0</v>
      </c>
      <c r="O239" s="49">
        <v>0</v>
      </c>
      <c r="P239" s="49">
        <v>0</v>
      </c>
      <c r="Q239" s="47">
        <v>64298</v>
      </c>
      <c r="R239" s="47">
        <v>1356</v>
      </c>
      <c r="S239" s="180">
        <v>-1</v>
      </c>
      <c r="T239" s="180">
        <v>-1</v>
      </c>
      <c r="U239" s="47">
        <v>257</v>
      </c>
      <c r="V239" s="49">
        <v>6</v>
      </c>
      <c r="W239" s="47">
        <v>779866</v>
      </c>
      <c r="X239" s="47">
        <v>16349</v>
      </c>
      <c r="Y239" s="180">
        <v>-1</v>
      </c>
      <c r="Z239" s="180">
        <v>-1</v>
      </c>
      <c r="AA239" s="47">
        <v>51</v>
      </c>
      <c r="AB239" s="49">
        <v>4</v>
      </c>
      <c r="AC239" s="47">
        <v>1311</v>
      </c>
      <c r="AD239" s="180">
        <v>-1</v>
      </c>
      <c r="AE239" s="49">
        <v>0</v>
      </c>
      <c r="AF239" s="49">
        <v>0</v>
      </c>
      <c r="AG239" s="47">
        <v>1311</v>
      </c>
      <c r="AH239" s="180">
        <v>-1</v>
      </c>
      <c r="AI239" s="47">
        <v>317</v>
      </c>
      <c r="AJ239" s="47">
        <v>8965</v>
      </c>
      <c r="AK239" s="76">
        <v>81</v>
      </c>
      <c r="AL239" s="44"/>
    </row>
    <row r="240" spans="1:38">
      <c r="A240" s="44" t="s">
        <v>134</v>
      </c>
      <c r="B240" s="45">
        <v>46096</v>
      </c>
      <c r="C240" s="47">
        <v>0</v>
      </c>
      <c r="D240" s="49">
        <v>0</v>
      </c>
      <c r="E240" s="49">
        <v>0</v>
      </c>
      <c r="F240" s="49">
        <v>0</v>
      </c>
      <c r="G240" s="49">
        <v>0</v>
      </c>
      <c r="H240" s="49">
        <v>0</v>
      </c>
      <c r="I240" s="49">
        <v>0</v>
      </c>
      <c r="J240" s="49">
        <v>0</v>
      </c>
      <c r="K240" s="49">
        <v>0</v>
      </c>
      <c r="L240" s="49">
        <v>0</v>
      </c>
      <c r="M240" s="49">
        <v>0</v>
      </c>
      <c r="N240" s="49">
        <v>0</v>
      </c>
      <c r="O240" s="49">
        <v>0</v>
      </c>
      <c r="P240" s="49">
        <v>0</v>
      </c>
      <c r="Q240" s="47">
        <v>77764</v>
      </c>
      <c r="R240" s="47">
        <v>4371</v>
      </c>
      <c r="S240" s="181">
        <v>-1</v>
      </c>
      <c r="T240" s="181">
        <v>-1</v>
      </c>
      <c r="U240" s="47">
        <v>60</v>
      </c>
      <c r="V240" s="49">
        <v>4</v>
      </c>
      <c r="W240" s="47">
        <v>655787</v>
      </c>
      <c r="X240" s="47">
        <v>36754</v>
      </c>
      <c r="Y240" s="180">
        <v>-1</v>
      </c>
      <c r="Z240" s="180">
        <v>-1</v>
      </c>
      <c r="AA240" s="47">
        <v>0</v>
      </c>
      <c r="AB240" s="49">
        <v>0</v>
      </c>
      <c r="AC240" s="47">
        <v>3178</v>
      </c>
      <c r="AD240" s="180">
        <v>-1</v>
      </c>
      <c r="AE240" s="49">
        <v>0</v>
      </c>
      <c r="AF240" s="49">
        <v>0</v>
      </c>
      <c r="AG240" s="47">
        <v>3178</v>
      </c>
      <c r="AH240" s="180">
        <v>-1</v>
      </c>
      <c r="AI240" s="47">
        <v>377</v>
      </c>
      <c r="AJ240" s="47">
        <v>3659</v>
      </c>
      <c r="AK240" s="76"/>
      <c r="AL240" s="44"/>
    </row>
    <row r="241" spans="1:38">
      <c r="A241" s="44" t="s">
        <v>968</v>
      </c>
      <c r="B241" s="45">
        <v>46096</v>
      </c>
      <c r="C241" s="49">
        <v>0</v>
      </c>
      <c r="D241" s="49">
        <v>0</v>
      </c>
      <c r="E241" s="49">
        <v>0</v>
      </c>
      <c r="F241" s="49">
        <v>0</v>
      </c>
      <c r="G241" s="49">
        <v>0</v>
      </c>
      <c r="H241" s="49">
        <v>75</v>
      </c>
      <c r="I241" s="49">
        <v>0</v>
      </c>
      <c r="J241" s="49">
        <v>0</v>
      </c>
      <c r="K241" s="49">
        <v>0</v>
      </c>
      <c r="L241" s="49">
        <v>0</v>
      </c>
      <c r="M241" s="49">
        <v>0</v>
      </c>
      <c r="N241" s="49">
        <v>4</v>
      </c>
      <c r="O241" s="49">
        <v>75</v>
      </c>
      <c r="P241" s="49">
        <v>4</v>
      </c>
      <c r="Q241" s="47">
        <v>0</v>
      </c>
      <c r="R241" s="49">
        <v>0</v>
      </c>
      <c r="S241" s="180"/>
      <c r="T241" s="180"/>
      <c r="U241" s="47">
        <v>75</v>
      </c>
      <c r="V241" s="49">
        <v>4</v>
      </c>
      <c r="W241" s="47">
        <v>0</v>
      </c>
      <c r="X241" s="47">
        <v>0</v>
      </c>
      <c r="Y241" s="180"/>
      <c r="Z241" s="180"/>
      <c r="AA241" s="47">
        <v>14</v>
      </c>
      <c r="AB241" s="49">
        <v>1</v>
      </c>
      <c r="AC241" s="49"/>
      <c r="AD241" s="180"/>
      <c r="AE241" s="49">
        <v>0</v>
      </c>
      <c r="AF241" s="49">
        <v>0</v>
      </c>
      <c r="AG241" s="49"/>
      <c r="AH241" s="180"/>
      <c r="AI241" s="47">
        <v>8742</v>
      </c>
      <c r="AJ241" s="47">
        <v>134607</v>
      </c>
      <c r="AK241" s="47">
        <v>7892</v>
      </c>
      <c r="AL241" s="44"/>
    </row>
    <row r="242" spans="1:38">
      <c r="A242" s="44" t="s">
        <v>266</v>
      </c>
      <c r="B242" s="45">
        <v>46096</v>
      </c>
      <c r="C242" s="49">
        <v>0</v>
      </c>
      <c r="D242" s="49">
        <v>20</v>
      </c>
      <c r="E242" s="49">
        <v>0</v>
      </c>
      <c r="F242" s="47">
        <v>10</v>
      </c>
      <c r="G242" s="47">
        <v>0</v>
      </c>
      <c r="H242" s="47">
        <v>0</v>
      </c>
      <c r="I242" s="49">
        <v>0</v>
      </c>
      <c r="J242" s="49">
        <v>2</v>
      </c>
      <c r="K242" s="49">
        <v>0</v>
      </c>
      <c r="L242" s="49">
        <v>1</v>
      </c>
      <c r="M242" s="49">
        <v>0</v>
      </c>
      <c r="N242" s="49">
        <v>0</v>
      </c>
      <c r="O242" s="47">
        <v>0</v>
      </c>
      <c r="P242" s="49">
        <v>0</v>
      </c>
      <c r="Q242" s="47">
        <v>0</v>
      </c>
      <c r="R242" s="49">
        <v>0</v>
      </c>
      <c r="S242" s="181"/>
      <c r="T242" s="181"/>
      <c r="U242" s="47">
        <v>310</v>
      </c>
      <c r="V242" s="49">
        <v>4</v>
      </c>
      <c r="W242" s="47">
        <v>15601</v>
      </c>
      <c r="X242" s="47">
        <v>49</v>
      </c>
      <c r="Y242" s="180">
        <v>-0.98</v>
      </c>
      <c r="Z242" s="180">
        <v>-0.92</v>
      </c>
      <c r="AA242" s="47">
        <v>0</v>
      </c>
      <c r="AB242" s="49">
        <v>0</v>
      </c>
      <c r="AC242" s="49">
        <v>1</v>
      </c>
      <c r="AD242" s="180">
        <v>-1</v>
      </c>
      <c r="AE242" s="49">
        <v>0</v>
      </c>
      <c r="AF242" s="49">
        <v>0</v>
      </c>
      <c r="AG242" s="49">
        <v>1</v>
      </c>
      <c r="AH242" s="180">
        <v>-1</v>
      </c>
      <c r="AI242" s="47">
        <v>6</v>
      </c>
      <c r="AJ242" s="47">
        <v>502</v>
      </c>
      <c r="AK242" s="44"/>
      <c r="AL242" s="44"/>
    </row>
    <row r="243" spans="1:38">
      <c r="A243" s="44" t="s">
        <v>164</v>
      </c>
      <c r="B243" s="45">
        <v>46096</v>
      </c>
      <c r="C243" s="49">
        <v>0</v>
      </c>
      <c r="D243" s="49">
        <v>0</v>
      </c>
      <c r="E243" s="49">
        <v>0</v>
      </c>
      <c r="F243" s="49">
        <v>10</v>
      </c>
      <c r="G243" s="49">
        <v>0</v>
      </c>
      <c r="H243" s="47">
        <v>0</v>
      </c>
      <c r="I243" s="49">
        <v>0</v>
      </c>
      <c r="J243" s="49">
        <v>0</v>
      </c>
      <c r="K243" s="49">
        <v>0</v>
      </c>
      <c r="L243" s="49">
        <v>1</v>
      </c>
      <c r="M243" s="49">
        <v>0</v>
      </c>
      <c r="N243" s="49">
        <v>0</v>
      </c>
      <c r="O243" s="47">
        <v>0</v>
      </c>
      <c r="P243" s="49">
        <v>0</v>
      </c>
      <c r="Q243" s="47">
        <v>0</v>
      </c>
      <c r="R243" s="49">
        <v>0</v>
      </c>
      <c r="S243" s="181"/>
      <c r="T243" s="181"/>
      <c r="U243" s="47">
        <v>30</v>
      </c>
      <c r="V243" s="49">
        <v>3</v>
      </c>
      <c r="W243" s="47">
        <v>25</v>
      </c>
      <c r="X243" s="47">
        <v>1</v>
      </c>
      <c r="Y243" s="181">
        <v>0.2</v>
      </c>
      <c r="Z243" s="181">
        <v>2</v>
      </c>
      <c r="AA243" s="49">
        <v>515</v>
      </c>
      <c r="AB243" s="49">
        <v>40</v>
      </c>
      <c r="AC243" s="44">
        <v>0</v>
      </c>
      <c r="AD243" s="181">
        <v>513.79999999999995</v>
      </c>
      <c r="AE243" s="49">
        <v>0</v>
      </c>
      <c r="AF243" s="49">
        <v>0</v>
      </c>
      <c r="AG243" s="44">
        <v>0</v>
      </c>
      <c r="AH243" s="181">
        <v>-1</v>
      </c>
      <c r="AI243" s="47">
        <v>4</v>
      </c>
      <c r="AJ243" s="47">
        <v>51</v>
      </c>
      <c r="AK243" s="49">
        <v>0</v>
      </c>
      <c r="AL243" s="44"/>
    </row>
    <row r="244" spans="1:38">
      <c r="A244" s="44" t="s">
        <v>294</v>
      </c>
      <c r="B244" s="45">
        <v>46096</v>
      </c>
      <c r="C244" s="49">
        <v>0</v>
      </c>
      <c r="D244" s="49">
        <v>0</v>
      </c>
      <c r="E244" s="49">
        <v>0</v>
      </c>
      <c r="F244" s="49">
        <v>0</v>
      </c>
      <c r="G244" s="49">
        <v>0</v>
      </c>
      <c r="H244" s="49">
        <v>0</v>
      </c>
      <c r="I244" s="49">
        <v>0</v>
      </c>
      <c r="J244" s="49">
        <v>0</v>
      </c>
      <c r="K244" s="49">
        <v>0</v>
      </c>
      <c r="L244" s="49">
        <v>0</v>
      </c>
      <c r="M244" s="49">
        <v>0</v>
      </c>
      <c r="N244" s="49">
        <v>0</v>
      </c>
      <c r="O244" s="49">
        <v>0</v>
      </c>
      <c r="P244" s="49">
        <v>0</v>
      </c>
      <c r="Q244" s="47">
        <v>0</v>
      </c>
      <c r="R244" s="49">
        <v>0</v>
      </c>
      <c r="S244" s="181"/>
      <c r="T244" s="181"/>
      <c r="U244" s="47">
        <v>21</v>
      </c>
      <c r="V244" s="49">
        <v>2</v>
      </c>
      <c r="W244" s="47">
        <v>238</v>
      </c>
      <c r="X244" s="47">
        <v>7</v>
      </c>
      <c r="Y244" s="181">
        <v>-0.91</v>
      </c>
      <c r="Z244" s="181">
        <v>-0.71</v>
      </c>
      <c r="AA244" s="47">
        <v>0</v>
      </c>
      <c r="AB244" s="49">
        <v>0</v>
      </c>
      <c r="AC244" s="44">
        <v>0</v>
      </c>
      <c r="AD244" s="181">
        <v>-1</v>
      </c>
      <c r="AE244" s="49">
        <v>0</v>
      </c>
      <c r="AF244" s="49">
        <v>0</v>
      </c>
      <c r="AG244" s="44">
        <v>0</v>
      </c>
      <c r="AH244" s="181">
        <v>-1</v>
      </c>
      <c r="AI244" s="49">
        <v>8</v>
      </c>
      <c r="AJ244" s="47">
        <v>28</v>
      </c>
      <c r="AK244" s="44"/>
      <c r="AL244" s="44"/>
    </row>
    <row r="245" spans="1:38">
      <c r="A245" s="44" t="s">
        <v>405</v>
      </c>
      <c r="B245" s="45">
        <v>46096</v>
      </c>
      <c r="C245" s="49">
        <v>0</v>
      </c>
      <c r="D245" s="49">
        <v>0</v>
      </c>
      <c r="E245" s="49">
        <v>0</v>
      </c>
      <c r="F245" s="49">
        <v>0</v>
      </c>
      <c r="G245" s="49">
        <v>0</v>
      </c>
      <c r="H245" s="49">
        <v>0</v>
      </c>
      <c r="I245" s="49">
        <v>0</v>
      </c>
      <c r="J245" s="49">
        <v>0</v>
      </c>
      <c r="K245" s="49">
        <v>0</v>
      </c>
      <c r="L245" s="49">
        <v>0</v>
      </c>
      <c r="M245" s="49">
        <v>0</v>
      </c>
      <c r="N245" s="49">
        <v>0</v>
      </c>
      <c r="O245" s="49">
        <v>0</v>
      </c>
      <c r="P245" s="49">
        <v>0</v>
      </c>
      <c r="Q245" s="47">
        <v>0</v>
      </c>
      <c r="R245" s="49">
        <v>0</v>
      </c>
      <c r="S245" s="180"/>
      <c r="T245" s="180"/>
      <c r="U245" s="47">
        <v>78</v>
      </c>
      <c r="V245" s="49">
        <v>2</v>
      </c>
      <c r="W245" s="47">
        <v>0</v>
      </c>
      <c r="X245" s="47">
        <v>0</v>
      </c>
      <c r="Y245" s="180"/>
      <c r="Z245" s="180"/>
      <c r="AA245" s="49">
        <v>1</v>
      </c>
      <c r="AB245" s="49">
        <v>0</v>
      </c>
      <c r="AC245" s="49"/>
      <c r="AD245" s="180"/>
      <c r="AE245" s="49">
        <v>0</v>
      </c>
      <c r="AF245" s="49">
        <v>0</v>
      </c>
      <c r="AG245" s="49"/>
      <c r="AH245" s="180"/>
      <c r="AI245" s="49">
        <v>2</v>
      </c>
      <c r="AJ245" s="47">
        <v>44</v>
      </c>
      <c r="AK245" s="49">
        <v>34</v>
      </c>
      <c r="AL245" s="44"/>
    </row>
    <row r="246" spans="1:38">
      <c r="A246" s="44" t="s">
        <v>319</v>
      </c>
      <c r="B246" s="45">
        <v>46096</v>
      </c>
      <c r="C246" s="49">
        <v>0</v>
      </c>
      <c r="D246" s="49">
        <v>0</v>
      </c>
      <c r="E246" s="49">
        <v>0</v>
      </c>
      <c r="F246" s="49">
        <v>0</v>
      </c>
      <c r="G246" s="49">
        <v>0</v>
      </c>
      <c r="H246" s="49">
        <v>0</v>
      </c>
      <c r="I246" s="49">
        <v>0</v>
      </c>
      <c r="J246" s="49">
        <v>0</v>
      </c>
      <c r="K246" s="49">
        <v>0</v>
      </c>
      <c r="L246" s="49">
        <v>0</v>
      </c>
      <c r="M246" s="49">
        <v>0</v>
      </c>
      <c r="N246" s="49">
        <v>0</v>
      </c>
      <c r="O246" s="49">
        <v>0</v>
      </c>
      <c r="P246" s="49">
        <v>0</v>
      </c>
      <c r="Q246" s="47">
        <v>0</v>
      </c>
      <c r="R246" s="47">
        <v>0</v>
      </c>
      <c r="S246" s="180"/>
      <c r="T246" s="180"/>
      <c r="U246" s="47">
        <v>87</v>
      </c>
      <c r="V246" s="49">
        <v>1</v>
      </c>
      <c r="W246" s="47">
        <v>0</v>
      </c>
      <c r="X246" s="47">
        <v>0</v>
      </c>
      <c r="Y246" s="180"/>
      <c r="Z246" s="180"/>
      <c r="AA246" s="47">
        <v>0</v>
      </c>
      <c r="AB246" s="49">
        <v>0</v>
      </c>
      <c r="AC246" s="47"/>
      <c r="AD246" s="180"/>
      <c r="AE246" s="49">
        <v>0</v>
      </c>
      <c r="AF246" s="49">
        <v>0</v>
      </c>
      <c r="AG246" s="47"/>
      <c r="AH246" s="180"/>
      <c r="AI246" s="47">
        <v>0</v>
      </c>
      <c r="AJ246" s="47">
        <v>0</v>
      </c>
      <c r="AK246" s="47"/>
      <c r="AL246" s="44"/>
    </row>
    <row r="247" spans="1:38">
      <c r="A247" s="44" t="s">
        <v>526</v>
      </c>
      <c r="B247" s="45">
        <v>46096</v>
      </c>
      <c r="C247" s="49">
        <v>0</v>
      </c>
      <c r="D247" s="49">
        <v>0</v>
      </c>
      <c r="E247" s="49">
        <v>0</v>
      </c>
      <c r="F247" s="49">
        <v>0</v>
      </c>
      <c r="G247" s="47">
        <v>0</v>
      </c>
      <c r="H247" s="47">
        <v>0</v>
      </c>
      <c r="I247" s="49">
        <v>0</v>
      </c>
      <c r="J247" s="49">
        <v>0</v>
      </c>
      <c r="K247" s="49">
        <v>0</v>
      </c>
      <c r="L247" s="49">
        <v>0</v>
      </c>
      <c r="M247" s="49">
        <v>0</v>
      </c>
      <c r="N247" s="49">
        <v>0</v>
      </c>
      <c r="O247" s="47">
        <v>0</v>
      </c>
      <c r="P247" s="49">
        <v>0</v>
      </c>
      <c r="Q247" s="47">
        <v>67086</v>
      </c>
      <c r="R247" s="49">
        <v>252</v>
      </c>
      <c r="S247" s="180">
        <v>-1</v>
      </c>
      <c r="T247" s="180">
        <v>-1</v>
      </c>
      <c r="U247" s="47">
        <v>390</v>
      </c>
      <c r="V247" s="49">
        <v>1</v>
      </c>
      <c r="W247" s="47">
        <v>680112</v>
      </c>
      <c r="X247" s="47">
        <v>2469</v>
      </c>
      <c r="Y247" s="180">
        <v>-1</v>
      </c>
      <c r="Z247" s="180">
        <v>-1</v>
      </c>
      <c r="AA247" s="47">
        <v>68</v>
      </c>
      <c r="AB247" s="49">
        <v>5</v>
      </c>
      <c r="AC247" s="49">
        <v>251</v>
      </c>
      <c r="AD247" s="180">
        <v>-0.98</v>
      </c>
      <c r="AE247" s="49">
        <v>0</v>
      </c>
      <c r="AF247" s="49">
        <v>0</v>
      </c>
      <c r="AG247" s="49">
        <v>251</v>
      </c>
      <c r="AH247" s="180">
        <v>-1</v>
      </c>
      <c r="AI247" s="47">
        <v>271</v>
      </c>
      <c r="AJ247" s="47">
        <v>97861</v>
      </c>
      <c r="AK247" s="76">
        <v>52</v>
      </c>
      <c r="AL247" s="44"/>
    </row>
    <row r="248" spans="1:38">
      <c r="A248" s="44" t="s">
        <v>258</v>
      </c>
      <c r="B248" s="45">
        <v>46096</v>
      </c>
      <c r="C248" s="49">
        <v>0</v>
      </c>
      <c r="D248" s="49">
        <v>0</v>
      </c>
      <c r="E248" s="49">
        <v>0</v>
      </c>
      <c r="F248" s="49">
        <v>0</v>
      </c>
      <c r="G248" s="49">
        <v>0</v>
      </c>
      <c r="H248" s="49">
        <v>0</v>
      </c>
      <c r="I248" s="49">
        <v>0</v>
      </c>
      <c r="J248" s="49">
        <v>0</v>
      </c>
      <c r="K248" s="49">
        <v>0</v>
      </c>
      <c r="L248" s="49">
        <v>0</v>
      </c>
      <c r="M248" s="49">
        <v>0</v>
      </c>
      <c r="N248" s="49">
        <v>0</v>
      </c>
      <c r="O248" s="49">
        <v>0</v>
      </c>
      <c r="P248" s="49">
        <v>0</v>
      </c>
      <c r="Q248" s="47">
        <v>153</v>
      </c>
      <c r="R248" s="49">
        <v>2</v>
      </c>
      <c r="S248" s="180">
        <v>-1</v>
      </c>
      <c r="T248" s="180">
        <v>-1</v>
      </c>
      <c r="U248" s="47">
        <v>48</v>
      </c>
      <c r="V248" s="49">
        <v>1</v>
      </c>
      <c r="W248" s="47">
        <v>1417</v>
      </c>
      <c r="X248" s="47">
        <v>20</v>
      </c>
      <c r="Y248" s="180">
        <v>-0.97</v>
      </c>
      <c r="Z248" s="180">
        <v>-0.95</v>
      </c>
      <c r="AA248" s="47">
        <v>0</v>
      </c>
      <c r="AB248" s="49">
        <v>0</v>
      </c>
      <c r="AC248" s="49">
        <v>0</v>
      </c>
      <c r="AD248" s="180">
        <v>-1</v>
      </c>
      <c r="AE248" s="49">
        <v>0</v>
      </c>
      <c r="AF248" s="49">
        <v>0</v>
      </c>
      <c r="AG248" s="49">
        <v>0</v>
      </c>
      <c r="AH248" s="180">
        <v>-1</v>
      </c>
      <c r="AI248" s="47">
        <v>3</v>
      </c>
      <c r="AJ248" s="47">
        <v>121</v>
      </c>
      <c r="AK248" s="47"/>
      <c r="AL248" s="44"/>
    </row>
    <row r="249" spans="1:38">
      <c r="A249" s="44" t="s">
        <v>252</v>
      </c>
      <c r="B249" s="45">
        <v>46096</v>
      </c>
      <c r="C249" s="49">
        <v>0</v>
      </c>
      <c r="D249" s="49">
        <v>0</v>
      </c>
      <c r="E249" s="49">
        <v>0</v>
      </c>
      <c r="F249" s="49">
        <v>0</v>
      </c>
      <c r="G249" s="49">
        <v>0</v>
      </c>
      <c r="H249" s="49">
        <v>10</v>
      </c>
      <c r="I249" s="49">
        <v>0</v>
      </c>
      <c r="J249" s="49">
        <v>0</v>
      </c>
      <c r="K249" s="49">
        <v>0</v>
      </c>
      <c r="L249" s="49">
        <v>0</v>
      </c>
      <c r="M249" s="49">
        <v>0</v>
      </c>
      <c r="N249" s="49">
        <v>1</v>
      </c>
      <c r="O249" s="49">
        <v>10</v>
      </c>
      <c r="P249" s="49">
        <v>1</v>
      </c>
      <c r="Q249" s="47">
        <v>0</v>
      </c>
      <c r="R249" s="49">
        <v>0</v>
      </c>
      <c r="S249" s="181"/>
      <c r="T249" s="181"/>
      <c r="U249" s="47">
        <v>10</v>
      </c>
      <c r="V249" s="49">
        <v>1</v>
      </c>
      <c r="W249" s="47">
        <v>0</v>
      </c>
      <c r="X249" s="49">
        <v>0</v>
      </c>
      <c r="Y249" s="180"/>
      <c r="Z249" s="180"/>
      <c r="AA249" s="47">
        <v>51</v>
      </c>
      <c r="AB249" s="49">
        <v>4</v>
      </c>
      <c r="AC249" s="44">
        <v>0</v>
      </c>
      <c r="AD249" s="181">
        <v>24.54</v>
      </c>
      <c r="AE249" s="49">
        <v>0</v>
      </c>
      <c r="AF249" s="49">
        <v>0</v>
      </c>
      <c r="AG249" s="44">
        <v>0</v>
      </c>
      <c r="AH249" s="181">
        <v>-1</v>
      </c>
      <c r="AI249" s="47">
        <v>3</v>
      </c>
      <c r="AJ249" s="47">
        <v>45</v>
      </c>
      <c r="AK249" s="47">
        <v>1</v>
      </c>
      <c r="AL249" s="44"/>
    </row>
    <row r="250" spans="1:38">
      <c r="A250" s="44" t="s">
        <v>165</v>
      </c>
      <c r="B250" s="45">
        <v>46096</v>
      </c>
      <c r="C250" s="49">
        <v>0</v>
      </c>
      <c r="D250" s="49">
        <v>0</v>
      </c>
      <c r="E250" s="49">
        <v>0</v>
      </c>
      <c r="F250" s="49">
        <v>20</v>
      </c>
      <c r="G250" s="49">
        <v>0</v>
      </c>
      <c r="H250" s="49">
        <v>0</v>
      </c>
      <c r="I250" s="49">
        <v>0</v>
      </c>
      <c r="J250" s="49">
        <v>0</v>
      </c>
      <c r="K250" s="49">
        <v>0</v>
      </c>
      <c r="L250" s="49">
        <v>1</v>
      </c>
      <c r="M250" s="49">
        <v>0</v>
      </c>
      <c r="N250" s="49">
        <v>0</v>
      </c>
      <c r="O250" s="49">
        <v>0</v>
      </c>
      <c r="P250" s="49">
        <v>0</v>
      </c>
      <c r="Q250" s="47">
        <v>4360</v>
      </c>
      <c r="R250" s="49">
        <v>32</v>
      </c>
      <c r="S250" s="180">
        <v>-1</v>
      </c>
      <c r="T250" s="180">
        <v>-1</v>
      </c>
      <c r="U250" s="47">
        <v>20</v>
      </c>
      <c r="V250" s="49">
        <v>1</v>
      </c>
      <c r="W250" s="47">
        <v>27448</v>
      </c>
      <c r="X250" s="47">
        <v>245</v>
      </c>
      <c r="Y250" s="180">
        <v>-1</v>
      </c>
      <c r="Z250" s="180">
        <v>-1</v>
      </c>
      <c r="AA250" s="47">
        <v>1075</v>
      </c>
      <c r="AB250" s="49">
        <v>83</v>
      </c>
      <c r="AC250" s="49">
        <v>4</v>
      </c>
      <c r="AD250" s="180">
        <v>18.54</v>
      </c>
      <c r="AE250" s="49">
        <v>0</v>
      </c>
      <c r="AF250" s="49">
        <v>0</v>
      </c>
      <c r="AG250" s="49">
        <v>4</v>
      </c>
      <c r="AH250" s="180">
        <v>-1</v>
      </c>
      <c r="AI250" s="47">
        <v>5</v>
      </c>
      <c r="AJ250" s="47">
        <v>70</v>
      </c>
      <c r="AK250" s="47">
        <v>0</v>
      </c>
      <c r="AL250" s="44"/>
    </row>
    <row r="251" spans="1:38">
      <c r="A251" s="44" t="s">
        <v>495</v>
      </c>
      <c r="B251" s="45">
        <v>46096</v>
      </c>
      <c r="C251" s="49">
        <v>0</v>
      </c>
      <c r="D251" s="49">
        <v>0</v>
      </c>
      <c r="E251" s="49">
        <v>0</v>
      </c>
      <c r="F251" s="49">
        <v>0</v>
      </c>
      <c r="G251" s="49">
        <v>0</v>
      </c>
      <c r="H251" s="49">
        <v>242</v>
      </c>
      <c r="I251" s="49">
        <v>0</v>
      </c>
      <c r="J251" s="49">
        <v>0</v>
      </c>
      <c r="K251" s="49">
        <v>0</v>
      </c>
      <c r="L251" s="49">
        <v>0</v>
      </c>
      <c r="M251" s="49">
        <v>0</v>
      </c>
      <c r="N251" s="49">
        <v>1</v>
      </c>
      <c r="O251" s="49">
        <v>242</v>
      </c>
      <c r="P251" s="49">
        <v>1</v>
      </c>
      <c r="Q251" s="49">
        <v>0</v>
      </c>
      <c r="R251" s="49">
        <v>0</v>
      </c>
      <c r="S251" s="180"/>
      <c r="T251" s="180"/>
      <c r="U251" s="47">
        <v>242</v>
      </c>
      <c r="V251" s="49">
        <v>1</v>
      </c>
      <c r="W251" s="47">
        <v>480</v>
      </c>
      <c r="X251" s="47">
        <v>2</v>
      </c>
      <c r="Y251" s="180">
        <v>-0.5</v>
      </c>
      <c r="Z251" s="180">
        <v>-0.5</v>
      </c>
      <c r="AA251" s="49">
        <v>0</v>
      </c>
      <c r="AB251" s="49">
        <v>0</v>
      </c>
      <c r="AC251" s="49">
        <v>1</v>
      </c>
      <c r="AD251" s="180">
        <v>-1</v>
      </c>
      <c r="AE251" s="49">
        <v>0</v>
      </c>
      <c r="AF251" s="49">
        <v>0</v>
      </c>
      <c r="AG251" s="49">
        <v>1</v>
      </c>
      <c r="AH251" s="180">
        <v>-1</v>
      </c>
      <c r="AI251" s="49">
        <v>15</v>
      </c>
      <c r="AJ251" s="47">
        <v>3427</v>
      </c>
      <c r="AK251" s="76"/>
      <c r="AL251" s="44"/>
    </row>
    <row r="252" spans="1:38">
      <c r="A252" s="44" t="s">
        <v>468</v>
      </c>
      <c r="B252" s="182">
        <v>46096</v>
      </c>
      <c r="C252" s="49">
        <v>0</v>
      </c>
      <c r="D252" s="49">
        <v>0</v>
      </c>
      <c r="E252" s="49">
        <v>0</v>
      </c>
      <c r="F252" s="49">
        <v>0</v>
      </c>
      <c r="G252" s="49">
        <v>16</v>
      </c>
      <c r="H252" s="49">
        <v>0</v>
      </c>
      <c r="I252" s="49">
        <v>0</v>
      </c>
      <c r="J252" s="49">
        <v>0</v>
      </c>
      <c r="K252" s="49">
        <v>0</v>
      </c>
      <c r="L252" s="49">
        <v>0</v>
      </c>
      <c r="M252" s="49">
        <v>1</v>
      </c>
      <c r="N252" s="49">
        <v>0</v>
      </c>
      <c r="O252" s="49">
        <v>0</v>
      </c>
      <c r="P252" s="49">
        <v>0</v>
      </c>
      <c r="Q252" s="47">
        <v>0</v>
      </c>
      <c r="R252" s="47">
        <v>0</v>
      </c>
      <c r="S252" s="181"/>
      <c r="T252" s="181"/>
      <c r="U252" s="47">
        <v>16</v>
      </c>
      <c r="V252" s="49">
        <v>1</v>
      </c>
      <c r="W252" s="47">
        <v>18</v>
      </c>
      <c r="X252" s="47">
        <v>1</v>
      </c>
      <c r="Y252" s="180">
        <v>-0.11</v>
      </c>
      <c r="Z252" s="180">
        <v>0</v>
      </c>
      <c r="AA252" s="47">
        <v>0</v>
      </c>
      <c r="AB252" s="49">
        <v>0</v>
      </c>
      <c r="AC252" s="47"/>
      <c r="AD252" s="180"/>
      <c r="AE252" s="49">
        <v>0</v>
      </c>
      <c r="AF252" s="49">
        <v>0</v>
      </c>
      <c r="AG252" s="47"/>
      <c r="AH252" s="180"/>
      <c r="AI252" s="47">
        <v>2</v>
      </c>
      <c r="AJ252" s="47">
        <v>12</v>
      </c>
      <c r="AK252" s="47">
        <v>202</v>
      </c>
      <c r="AL252" s="44"/>
    </row>
    <row r="253" spans="1:38">
      <c r="A253" s="44" t="s">
        <v>298</v>
      </c>
      <c r="B253" s="182">
        <v>46096</v>
      </c>
      <c r="C253" s="49">
        <v>0</v>
      </c>
      <c r="D253" s="49">
        <v>0</v>
      </c>
      <c r="E253" s="49">
        <v>0</v>
      </c>
      <c r="F253" s="49">
        <v>0</v>
      </c>
      <c r="G253" s="49">
        <v>0</v>
      </c>
      <c r="H253" s="49">
        <v>0</v>
      </c>
      <c r="I253" s="49">
        <v>0</v>
      </c>
      <c r="J253" s="49">
        <v>0</v>
      </c>
      <c r="K253" s="49">
        <v>0</v>
      </c>
      <c r="L253" s="49">
        <v>0</v>
      </c>
      <c r="M253" s="49">
        <v>0</v>
      </c>
      <c r="N253" s="49">
        <v>0</v>
      </c>
      <c r="O253" s="49">
        <v>0</v>
      </c>
      <c r="P253" s="49">
        <v>0</v>
      </c>
      <c r="Q253" s="47">
        <v>0</v>
      </c>
      <c r="R253" s="49">
        <v>0</v>
      </c>
      <c r="S253" s="181"/>
      <c r="T253" s="181"/>
      <c r="U253" s="47">
        <v>46</v>
      </c>
      <c r="V253" s="49">
        <v>1</v>
      </c>
      <c r="W253" s="47">
        <v>69</v>
      </c>
      <c r="X253" s="47">
        <v>2</v>
      </c>
      <c r="Y253" s="181">
        <v>-0.33</v>
      </c>
      <c r="Z253" s="181">
        <v>-0.5</v>
      </c>
      <c r="AA253" s="47">
        <v>0</v>
      </c>
      <c r="AB253" s="49">
        <v>0</v>
      </c>
      <c r="AC253" s="49"/>
      <c r="AD253" s="180"/>
      <c r="AE253" s="49">
        <v>0</v>
      </c>
      <c r="AF253" s="49">
        <v>0</v>
      </c>
      <c r="AG253" s="49"/>
      <c r="AH253" s="180"/>
      <c r="AI253" s="49">
        <v>0</v>
      </c>
      <c r="AJ253" s="49">
        <v>0</v>
      </c>
      <c r="AK253" s="49">
        <v>0</v>
      </c>
      <c r="AL253" s="44"/>
    </row>
    <row r="254" spans="1:38">
      <c r="A254" s="44" t="s">
        <v>499</v>
      </c>
      <c r="B254" s="45">
        <v>46096</v>
      </c>
      <c r="C254" s="49">
        <v>0</v>
      </c>
      <c r="D254" s="49">
        <v>0</v>
      </c>
      <c r="E254" s="49">
        <v>0</v>
      </c>
      <c r="F254" s="49">
        <v>0</v>
      </c>
      <c r="G254" s="49">
        <v>0</v>
      </c>
      <c r="H254" s="49">
        <v>0</v>
      </c>
      <c r="I254" s="49">
        <v>0</v>
      </c>
      <c r="J254" s="49">
        <v>0</v>
      </c>
      <c r="K254" s="49">
        <v>0</v>
      </c>
      <c r="L254" s="49">
        <v>0</v>
      </c>
      <c r="M254" s="49">
        <v>0</v>
      </c>
      <c r="N254" s="49">
        <v>0</v>
      </c>
      <c r="O254" s="49">
        <v>0</v>
      </c>
      <c r="P254" s="49">
        <v>0</v>
      </c>
      <c r="Q254" s="47">
        <v>0</v>
      </c>
      <c r="R254" s="49">
        <v>0</v>
      </c>
      <c r="S254" s="181"/>
      <c r="T254" s="181"/>
      <c r="U254" s="47">
        <v>16</v>
      </c>
      <c r="V254" s="49">
        <v>1</v>
      </c>
      <c r="W254" s="47">
        <v>1302</v>
      </c>
      <c r="X254" s="47">
        <v>9</v>
      </c>
      <c r="Y254" s="181">
        <v>-0.99</v>
      </c>
      <c r="Z254" s="181">
        <v>-0.89</v>
      </c>
      <c r="AA254" s="49">
        <v>0</v>
      </c>
      <c r="AB254" s="49">
        <v>0</v>
      </c>
      <c r="AC254" s="44">
        <v>1</v>
      </c>
      <c r="AD254" s="181">
        <v>-0.95</v>
      </c>
      <c r="AE254" s="49">
        <v>0</v>
      </c>
      <c r="AF254" s="49">
        <v>0</v>
      </c>
      <c r="AG254" s="44">
        <v>1</v>
      </c>
      <c r="AH254" s="181">
        <v>-1</v>
      </c>
      <c r="AI254" s="49">
        <v>2</v>
      </c>
      <c r="AJ254" s="47">
        <v>965</v>
      </c>
      <c r="AK254" s="44">
        <v>67</v>
      </c>
      <c r="AL254" s="44"/>
    </row>
    <row r="255" spans="1:38">
      <c r="A255" s="44" t="s">
        <v>234</v>
      </c>
      <c r="B255" s="45">
        <v>46096</v>
      </c>
      <c r="C255" s="49">
        <v>0</v>
      </c>
      <c r="D255" s="49">
        <v>0</v>
      </c>
      <c r="E255" s="49">
        <v>0</v>
      </c>
      <c r="F255" s="49">
        <v>0</v>
      </c>
      <c r="G255" s="49">
        <v>0</v>
      </c>
      <c r="H255" s="49">
        <v>0</v>
      </c>
      <c r="I255" s="49">
        <v>0</v>
      </c>
      <c r="J255" s="49">
        <v>0</v>
      </c>
      <c r="K255" s="49">
        <v>0</v>
      </c>
      <c r="L255" s="49">
        <v>0</v>
      </c>
      <c r="M255" s="49">
        <v>0</v>
      </c>
      <c r="N255" s="49">
        <v>0</v>
      </c>
      <c r="O255" s="49">
        <v>0</v>
      </c>
      <c r="P255" s="49">
        <v>0</v>
      </c>
      <c r="Q255" s="49">
        <v>175</v>
      </c>
      <c r="R255" s="49">
        <v>5</v>
      </c>
      <c r="S255" s="181">
        <v>-1</v>
      </c>
      <c r="T255" s="181">
        <v>-1</v>
      </c>
      <c r="U255" s="47">
        <v>41</v>
      </c>
      <c r="V255" s="49">
        <v>1</v>
      </c>
      <c r="W255" s="47">
        <v>6367</v>
      </c>
      <c r="X255" s="47">
        <v>194</v>
      </c>
      <c r="Y255" s="181">
        <v>-0.99</v>
      </c>
      <c r="Z255" s="181">
        <v>-0.99</v>
      </c>
      <c r="AA255" s="49">
        <v>0</v>
      </c>
      <c r="AB255" s="49">
        <v>0</v>
      </c>
      <c r="AC255" s="49">
        <v>0</v>
      </c>
      <c r="AD255" s="180">
        <v>-1</v>
      </c>
      <c r="AE255" s="49">
        <v>0</v>
      </c>
      <c r="AF255" s="49">
        <v>0</v>
      </c>
      <c r="AG255" s="49">
        <v>0</v>
      </c>
      <c r="AH255" s="180">
        <v>-1</v>
      </c>
      <c r="AI255" s="49">
        <v>3</v>
      </c>
      <c r="AJ255" s="47">
        <v>48</v>
      </c>
      <c r="AK255" s="49"/>
      <c r="AL255" s="44"/>
    </row>
    <row r="256" spans="1:38">
      <c r="A256" s="44" t="s">
        <v>250</v>
      </c>
      <c r="B256" s="183">
        <v>46096</v>
      </c>
      <c r="C256" s="49">
        <v>0</v>
      </c>
      <c r="D256" s="49">
        <v>0</v>
      </c>
      <c r="E256" s="49">
        <v>0</v>
      </c>
      <c r="F256" s="49">
        <v>0</v>
      </c>
      <c r="G256" s="49">
        <v>0</v>
      </c>
      <c r="H256" s="49">
        <v>0</v>
      </c>
      <c r="I256" s="49">
        <v>0</v>
      </c>
      <c r="J256" s="49">
        <v>0</v>
      </c>
      <c r="K256" s="49">
        <v>0</v>
      </c>
      <c r="L256" s="49">
        <v>0</v>
      </c>
      <c r="M256" s="49">
        <v>0</v>
      </c>
      <c r="N256" s="49">
        <v>0</v>
      </c>
      <c r="O256" s="49">
        <v>0</v>
      </c>
      <c r="P256" s="49">
        <v>0</v>
      </c>
      <c r="Q256" s="47">
        <v>0</v>
      </c>
      <c r="R256" s="49">
        <v>0</v>
      </c>
      <c r="S256" s="181"/>
      <c r="T256" s="181"/>
      <c r="U256" s="47">
        <v>34</v>
      </c>
      <c r="V256" s="49">
        <v>1</v>
      </c>
      <c r="W256" s="47">
        <v>22</v>
      </c>
      <c r="X256" s="47">
        <v>2</v>
      </c>
      <c r="Y256" s="181">
        <v>0.55000000000000004</v>
      </c>
      <c r="Z256" s="181">
        <v>-0.5</v>
      </c>
      <c r="AA256" s="47">
        <v>50</v>
      </c>
      <c r="AB256" s="49">
        <v>4</v>
      </c>
      <c r="AC256" s="44">
        <v>0</v>
      </c>
      <c r="AD256" s="181">
        <v>48.5</v>
      </c>
      <c r="AE256" s="49">
        <v>0</v>
      </c>
      <c r="AF256" s="49">
        <v>0</v>
      </c>
      <c r="AG256" s="44">
        <v>0</v>
      </c>
      <c r="AH256" s="181">
        <v>-1</v>
      </c>
      <c r="AI256" s="47">
        <v>19</v>
      </c>
      <c r="AJ256" s="47">
        <v>39</v>
      </c>
      <c r="AK256" s="47">
        <v>5</v>
      </c>
      <c r="AL256" s="44"/>
    </row>
    <row r="257" spans="1:38">
      <c r="A257" s="44" t="s">
        <v>488</v>
      </c>
      <c r="B257" s="45">
        <v>46096</v>
      </c>
      <c r="C257" s="49">
        <v>0</v>
      </c>
      <c r="D257" s="49">
        <v>0</v>
      </c>
      <c r="E257" s="49">
        <v>0</v>
      </c>
      <c r="F257" s="49">
        <v>0</v>
      </c>
      <c r="G257" s="49">
        <v>0</v>
      </c>
      <c r="H257" s="49">
        <v>0</v>
      </c>
      <c r="I257" s="49">
        <v>0</v>
      </c>
      <c r="J257" s="49">
        <v>0</v>
      </c>
      <c r="K257" s="49">
        <v>0</v>
      </c>
      <c r="L257" s="49">
        <v>0</v>
      </c>
      <c r="M257" s="49">
        <v>0</v>
      </c>
      <c r="N257" s="49">
        <v>0</v>
      </c>
      <c r="O257" s="49">
        <v>0</v>
      </c>
      <c r="P257" s="49">
        <v>0</v>
      </c>
      <c r="Q257" s="47">
        <v>0</v>
      </c>
      <c r="R257" s="49">
        <v>0</v>
      </c>
      <c r="S257" s="181"/>
      <c r="T257" s="181"/>
      <c r="U257" s="47">
        <v>13</v>
      </c>
      <c r="V257" s="49">
        <v>1</v>
      </c>
      <c r="W257" s="47">
        <v>0</v>
      </c>
      <c r="X257" s="47">
        <v>0</v>
      </c>
      <c r="Y257" s="181"/>
      <c r="Z257" s="181"/>
      <c r="AA257" s="47">
        <v>0</v>
      </c>
      <c r="AB257" s="49">
        <v>0</v>
      </c>
      <c r="AC257" s="44">
        <v>0</v>
      </c>
      <c r="AD257" s="181">
        <v>-0.94</v>
      </c>
      <c r="AE257" s="49">
        <v>0</v>
      </c>
      <c r="AF257" s="49">
        <v>0</v>
      </c>
      <c r="AG257" s="44">
        <v>0</v>
      </c>
      <c r="AH257" s="181">
        <v>-1</v>
      </c>
      <c r="AI257" s="49">
        <v>2</v>
      </c>
      <c r="AJ257" s="47">
        <v>23</v>
      </c>
      <c r="AK257" s="76">
        <v>202</v>
      </c>
      <c r="AL257" s="44"/>
    </row>
    <row r="258" spans="1:38">
      <c r="A258" s="44" t="s">
        <v>331</v>
      </c>
      <c r="B258" s="45">
        <v>46096</v>
      </c>
      <c r="C258" s="49">
        <v>0</v>
      </c>
      <c r="D258" s="49">
        <v>0</v>
      </c>
      <c r="E258" s="49">
        <v>0</v>
      </c>
      <c r="F258" s="49">
        <v>0</v>
      </c>
      <c r="G258" s="49">
        <v>0</v>
      </c>
      <c r="H258" s="49">
        <v>0</v>
      </c>
      <c r="I258" s="49">
        <v>0</v>
      </c>
      <c r="J258" s="49">
        <v>0</v>
      </c>
      <c r="K258" s="49">
        <v>0</v>
      </c>
      <c r="L258" s="49">
        <v>0</v>
      </c>
      <c r="M258" s="49">
        <v>0</v>
      </c>
      <c r="N258" s="49">
        <v>0</v>
      </c>
      <c r="O258" s="49">
        <v>0</v>
      </c>
      <c r="P258" s="49">
        <v>0</v>
      </c>
      <c r="Q258" s="47">
        <v>0</v>
      </c>
      <c r="R258" s="49">
        <v>0</v>
      </c>
      <c r="S258" s="181"/>
      <c r="T258" s="181"/>
      <c r="U258" s="47">
        <v>0</v>
      </c>
      <c r="V258" s="49">
        <v>0</v>
      </c>
      <c r="W258" s="47">
        <v>0</v>
      </c>
      <c r="X258" s="47">
        <v>0</v>
      </c>
      <c r="Y258" s="181"/>
      <c r="Z258" s="181"/>
      <c r="AA258" s="47">
        <v>0</v>
      </c>
      <c r="AB258" s="49">
        <v>0</v>
      </c>
      <c r="AC258" s="44"/>
      <c r="AD258" s="181"/>
      <c r="AE258" s="49">
        <v>0</v>
      </c>
      <c r="AF258" s="49">
        <v>0</v>
      </c>
      <c r="AG258" s="44"/>
      <c r="AH258" s="181"/>
      <c r="AI258" s="49">
        <v>0</v>
      </c>
      <c r="AJ258" s="47">
        <v>0</v>
      </c>
      <c r="AK258" s="44"/>
      <c r="AL258" s="44"/>
    </row>
    <row r="259" spans="1:38">
      <c r="A259" s="44" t="s">
        <v>486</v>
      </c>
      <c r="B259" s="45">
        <v>46096</v>
      </c>
      <c r="C259" s="49">
        <v>0</v>
      </c>
      <c r="D259" s="49">
        <v>0</v>
      </c>
      <c r="E259" s="49">
        <v>0</v>
      </c>
      <c r="F259" s="49">
        <v>0</v>
      </c>
      <c r="G259" s="49">
        <v>0</v>
      </c>
      <c r="H259" s="49">
        <v>0</v>
      </c>
      <c r="I259" s="49">
        <v>0</v>
      </c>
      <c r="J259" s="49">
        <v>0</v>
      </c>
      <c r="K259" s="49">
        <v>0</v>
      </c>
      <c r="L259" s="49">
        <v>0</v>
      </c>
      <c r="M259" s="49">
        <v>0</v>
      </c>
      <c r="N259" s="49">
        <v>0</v>
      </c>
      <c r="O259" s="49">
        <v>0</v>
      </c>
      <c r="P259" s="49">
        <v>0</v>
      </c>
      <c r="Q259" s="47">
        <v>15</v>
      </c>
      <c r="R259" s="49">
        <v>1</v>
      </c>
      <c r="S259" s="181">
        <v>-1</v>
      </c>
      <c r="T259" s="181">
        <v>-1</v>
      </c>
      <c r="U259" s="49">
        <v>0</v>
      </c>
      <c r="V259" s="49">
        <v>0</v>
      </c>
      <c r="W259" s="47">
        <v>15</v>
      </c>
      <c r="X259" s="49">
        <v>1</v>
      </c>
      <c r="Y259" s="181">
        <v>-1</v>
      </c>
      <c r="Z259" s="181">
        <v>-1</v>
      </c>
      <c r="AA259" s="47">
        <v>4</v>
      </c>
      <c r="AB259" s="49">
        <v>0</v>
      </c>
      <c r="AC259" s="44">
        <v>0</v>
      </c>
      <c r="AD259" s="181">
        <v>3.11</v>
      </c>
      <c r="AE259" s="49">
        <v>0</v>
      </c>
      <c r="AF259" s="49">
        <v>0</v>
      </c>
      <c r="AG259" s="44">
        <v>0</v>
      </c>
      <c r="AH259" s="181">
        <v>-1</v>
      </c>
      <c r="AI259" s="49">
        <v>0</v>
      </c>
      <c r="AJ259" s="47">
        <v>0</v>
      </c>
      <c r="AK259" s="76">
        <v>0</v>
      </c>
      <c r="AL259" s="44"/>
    </row>
    <row r="260" spans="1:38">
      <c r="A260" s="44" t="s">
        <v>262</v>
      </c>
      <c r="B260" s="45"/>
      <c r="C260" s="49">
        <v>0</v>
      </c>
      <c r="D260" s="49">
        <v>0</v>
      </c>
      <c r="E260" s="49">
        <v>0</v>
      </c>
      <c r="F260" s="49">
        <v>0</v>
      </c>
      <c r="G260" s="49">
        <v>0</v>
      </c>
      <c r="H260" s="49">
        <v>0</v>
      </c>
      <c r="I260" s="49">
        <v>0</v>
      </c>
      <c r="J260" s="49">
        <v>0</v>
      </c>
      <c r="K260" s="49">
        <v>0</v>
      </c>
      <c r="L260" s="49">
        <v>0</v>
      </c>
      <c r="M260" s="49">
        <v>0</v>
      </c>
      <c r="N260" s="49">
        <v>0</v>
      </c>
      <c r="O260" s="49">
        <v>0</v>
      </c>
      <c r="P260" s="49">
        <v>0</v>
      </c>
      <c r="Q260" s="47">
        <v>0</v>
      </c>
      <c r="R260" s="47">
        <v>0</v>
      </c>
      <c r="S260" s="181"/>
      <c r="T260" s="181"/>
      <c r="U260" s="47">
        <v>0</v>
      </c>
      <c r="V260" s="49">
        <v>0</v>
      </c>
      <c r="W260" s="47">
        <v>0</v>
      </c>
      <c r="X260" s="47">
        <v>0</v>
      </c>
      <c r="Y260" s="181"/>
      <c r="Z260" s="181"/>
      <c r="AA260" s="47">
        <v>23</v>
      </c>
      <c r="AB260" s="47">
        <v>2</v>
      </c>
      <c r="AC260" s="76"/>
      <c r="AD260" s="181"/>
      <c r="AE260" s="49">
        <v>0</v>
      </c>
      <c r="AF260" s="49">
        <v>0</v>
      </c>
      <c r="AG260" s="76"/>
      <c r="AH260" s="181"/>
      <c r="AI260" s="47">
        <v>0</v>
      </c>
      <c r="AJ260" s="47">
        <v>0</v>
      </c>
      <c r="AK260" s="76">
        <v>0</v>
      </c>
      <c r="AL260" s="44"/>
    </row>
    <row r="261" spans="1:38">
      <c r="A261" s="44" t="s">
        <v>332</v>
      </c>
      <c r="B261" s="45">
        <v>46096</v>
      </c>
      <c r="C261" s="49">
        <v>0</v>
      </c>
      <c r="D261" s="49">
        <v>0</v>
      </c>
      <c r="E261" s="49">
        <v>0</v>
      </c>
      <c r="F261" s="49">
        <v>0</v>
      </c>
      <c r="G261" s="49">
        <v>0</v>
      </c>
      <c r="H261" s="49">
        <v>0</v>
      </c>
      <c r="I261" s="49">
        <v>0</v>
      </c>
      <c r="J261" s="49">
        <v>0</v>
      </c>
      <c r="K261" s="49">
        <v>0</v>
      </c>
      <c r="L261" s="49">
        <v>0</v>
      </c>
      <c r="M261" s="49">
        <v>0</v>
      </c>
      <c r="N261" s="49">
        <v>0</v>
      </c>
      <c r="O261" s="49">
        <v>0</v>
      </c>
      <c r="P261" s="49">
        <v>0</v>
      </c>
      <c r="Q261" s="49">
        <v>0</v>
      </c>
      <c r="R261" s="49">
        <v>0</v>
      </c>
      <c r="S261" s="181"/>
      <c r="T261" s="181"/>
      <c r="U261" s="47">
        <v>0</v>
      </c>
      <c r="V261" s="49">
        <v>0</v>
      </c>
      <c r="W261" s="47">
        <v>0</v>
      </c>
      <c r="X261" s="47">
        <v>0</v>
      </c>
      <c r="Y261" s="181"/>
      <c r="Z261" s="181"/>
      <c r="AA261" s="47">
        <v>0</v>
      </c>
      <c r="AB261" s="49">
        <v>0</v>
      </c>
      <c r="AC261" s="44"/>
      <c r="AD261" s="181"/>
      <c r="AE261" s="49">
        <v>0</v>
      </c>
      <c r="AF261" s="49">
        <v>0</v>
      </c>
      <c r="AG261" s="44"/>
      <c r="AH261" s="181"/>
      <c r="AI261" s="47">
        <v>0</v>
      </c>
      <c r="AJ261" s="47">
        <v>0</v>
      </c>
      <c r="AK261" s="76"/>
      <c r="AL261" s="44"/>
    </row>
    <row r="262" spans="1:38">
      <c r="A262" s="44" t="s">
        <v>333</v>
      </c>
      <c r="B262" s="45">
        <v>46096</v>
      </c>
      <c r="C262" s="49">
        <v>0</v>
      </c>
      <c r="D262" s="49">
        <v>0</v>
      </c>
      <c r="E262" s="49">
        <v>0</v>
      </c>
      <c r="F262" s="49">
        <v>0</v>
      </c>
      <c r="G262" s="49">
        <v>0</v>
      </c>
      <c r="H262" s="49">
        <v>0</v>
      </c>
      <c r="I262" s="49">
        <v>0</v>
      </c>
      <c r="J262" s="49">
        <v>0</v>
      </c>
      <c r="K262" s="49">
        <v>0</v>
      </c>
      <c r="L262" s="49">
        <v>0</v>
      </c>
      <c r="M262" s="49">
        <v>0</v>
      </c>
      <c r="N262" s="49">
        <v>0</v>
      </c>
      <c r="O262" s="49">
        <v>0</v>
      </c>
      <c r="P262" s="49">
        <v>0</v>
      </c>
      <c r="Q262" s="47">
        <v>0</v>
      </c>
      <c r="R262" s="47">
        <v>0</v>
      </c>
      <c r="S262" s="181"/>
      <c r="T262" s="181"/>
      <c r="U262" s="47">
        <v>0</v>
      </c>
      <c r="V262" s="49">
        <v>0</v>
      </c>
      <c r="W262" s="47">
        <v>0</v>
      </c>
      <c r="X262" s="47">
        <v>0</v>
      </c>
      <c r="Y262" s="181"/>
      <c r="Z262" s="181"/>
      <c r="AA262" s="47">
        <v>0</v>
      </c>
      <c r="AB262" s="49">
        <v>0</v>
      </c>
      <c r="AC262" s="76"/>
      <c r="AD262" s="181"/>
      <c r="AE262" s="49">
        <v>0</v>
      </c>
      <c r="AF262" s="49">
        <v>0</v>
      </c>
      <c r="AG262" s="76"/>
      <c r="AH262" s="181"/>
      <c r="AI262" s="47">
        <v>0</v>
      </c>
      <c r="AJ262" s="47">
        <v>0</v>
      </c>
      <c r="AK262" s="44"/>
      <c r="AL262" s="44"/>
    </row>
    <row r="263" spans="1:38">
      <c r="A263" s="44" t="s">
        <v>334</v>
      </c>
      <c r="B263" s="45">
        <v>46096</v>
      </c>
      <c r="C263" s="49">
        <v>0</v>
      </c>
      <c r="D263" s="49">
        <v>0</v>
      </c>
      <c r="E263" s="49">
        <v>0</v>
      </c>
      <c r="F263" s="49">
        <v>0</v>
      </c>
      <c r="G263" s="49">
        <v>0</v>
      </c>
      <c r="H263" s="49">
        <v>0</v>
      </c>
      <c r="I263" s="49">
        <v>0</v>
      </c>
      <c r="J263" s="49">
        <v>0</v>
      </c>
      <c r="K263" s="49">
        <v>0</v>
      </c>
      <c r="L263" s="49">
        <v>0</v>
      </c>
      <c r="M263" s="49">
        <v>0</v>
      </c>
      <c r="N263" s="49">
        <v>0</v>
      </c>
      <c r="O263" s="49">
        <v>0</v>
      </c>
      <c r="P263" s="49">
        <v>0</v>
      </c>
      <c r="Q263" s="47">
        <v>0</v>
      </c>
      <c r="R263" s="47">
        <v>0</v>
      </c>
      <c r="S263" s="181"/>
      <c r="T263" s="181"/>
      <c r="U263" s="49">
        <v>0</v>
      </c>
      <c r="V263" s="49">
        <v>0</v>
      </c>
      <c r="W263" s="47">
        <v>0</v>
      </c>
      <c r="X263" s="47">
        <v>0</v>
      </c>
      <c r="Y263" s="181"/>
      <c r="Z263" s="181"/>
      <c r="AA263" s="47">
        <v>0</v>
      </c>
      <c r="AB263" s="49">
        <v>0</v>
      </c>
      <c r="AC263" s="76"/>
      <c r="AD263" s="181"/>
      <c r="AE263" s="49">
        <v>0</v>
      </c>
      <c r="AF263" s="49">
        <v>0</v>
      </c>
      <c r="AG263" s="76"/>
      <c r="AH263" s="181"/>
      <c r="AI263" s="47">
        <v>0</v>
      </c>
      <c r="AJ263" s="47">
        <v>0</v>
      </c>
      <c r="AK263" s="47"/>
      <c r="AL263" s="44"/>
    </row>
    <row r="264" spans="1:38">
      <c r="A264" s="44" t="s">
        <v>335</v>
      </c>
      <c r="B264" s="45">
        <v>46096</v>
      </c>
      <c r="C264" s="49">
        <v>0</v>
      </c>
      <c r="D264" s="49">
        <v>0</v>
      </c>
      <c r="E264" s="49">
        <v>0</v>
      </c>
      <c r="F264" s="49">
        <v>0</v>
      </c>
      <c r="G264" s="49">
        <v>0</v>
      </c>
      <c r="H264" s="49">
        <v>0</v>
      </c>
      <c r="I264" s="49">
        <v>0</v>
      </c>
      <c r="J264" s="49">
        <v>0</v>
      </c>
      <c r="K264" s="49">
        <v>0</v>
      </c>
      <c r="L264" s="49">
        <v>0</v>
      </c>
      <c r="M264" s="49">
        <v>0</v>
      </c>
      <c r="N264" s="49">
        <v>0</v>
      </c>
      <c r="O264" s="49">
        <v>0</v>
      </c>
      <c r="P264" s="49">
        <v>0</v>
      </c>
      <c r="Q264" s="47">
        <v>0</v>
      </c>
      <c r="R264" s="49">
        <v>0</v>
      </c>
      <c r="S264" s="181"/>
      <c r="T264" s="181"/>
      <c r="U264" s="49">
        <v>0</v>
      </c>
      <c r="V264" s="49">
        <v>0</v>
      </c>
      <c r="W264" s="47">
        <v>0</v>
      </c>
      <c r="X264" s="47">
        <v>0</v>
      </c>
      <c r="Y264" s="181"/>
      <c r="Z264" s="181"/>
      <c r="AA264" s="47">
        <v>0</v>
      </c>
      <c r="AB264" s="49">
        <v>0</v>
      </c>
      <c r="AC264" s="44"/>
      <c r="AD264" s="181"/>
      <c r="AE264" s="49">
        <v>0</v>
      </c>
      <c r="AF264" s="49">
        <v>0</v>
      </c>
      <c r="AG264" s="44"/>
      <c r="AH264" s="181"/>
      <c r="AI264" s="47">
        <v>0</v>
      </c>
      <c r="AJ264" s="47">
        <v>0</v>
      </c>
      <c r="AK264" s="47"/>
      <c r="AL264" s="44"/>
    </row>
    <row r="265" spans="1:38">
      <c r="A265" s="44" t="s">
        <v>336</v>
      </c>
      <c r="B265" s="184">
        <v>46096</v>
      </c>
      <c r="C265" s="49">
        <v>0</v>
      </c>
      <c r="D265" s="49">
        <v>0</v>
      </c>
      <c r="E265" s="49">
        <v>0</v>
      </c>
      <c r="F265" s="49">
        <v>0</v>
      </c>
      <c r="G265" s="49">
        <v>0</v>
      </c>
      <c r="H265" s="49">
        <v>0</v>
      </c>
      <c r="I265" s="49">
        <v>0</v>
      </c>
      <c r="J265" s="49">
        <v>0</v>
      </c>
      <c r="K265" s="49">
        <v>0</v>
      </c>
      <c r="L265" s="49">
        <v>0</v>
      </c>
      <c r="M265" s="49">
        <v>0</v>
      </c>
      <c r="N265" s="49">
        <v>0</v>
      </c>
      <c r="O265" s="49">
        <v>0</v>
      </c>
      <c r="P265" s="49">
        <v>0</v>
      </c>
      <c r="Q265" s="47">
        <v>0</v>
      </c>
      <c r="R265" s="49">
        <v>0</v>
      </c>
      <c r="S265" s="181"/>
      <c r="T265" s="181"/>
      <c r="U265" s="49">
        <v>0</v>
      </c>
      <c r="V265" s="49">
        <v>0</v>
      </c>
      <c r="W265" s="47">
        <v>0</v>
      </c>
      <c r="X265" s="47">
        <v>0</v>
      </c>
      <c r="Y265" s="181"/>
      <c r="Z265" s="181"/>
      <c r="AA265" s="47">
        <v>0</v>
      </c>
      <c r="AB265" s="49">
        <v>0</v>
      </c>
      <c r="AC265" s="44"/>
      <c r="AD265" s="181"/>
      <c r="AE265" s="49">
        <v>0</v>
      </c>
      <c r="AF265" s="49">
        <v>0</v>
      </c>
      <c r="AG265" s="44"/>
      <c r="AH265" s="181"/>
      <c r="AI265" s="47">
        <v>0</v>
      </c>
      <c r="AJ265" s="47">
        <v>0</v>
      </c>
      <c r="AK265" s="76"/>
      <c r="AL265" s="44"/>
    </row>
    <row r="266" spans="1:38">
      <c r="A266" s="44" t="s">
        <v>337</v>
      </c>
      <c r="B266" s="182">
        <v>46096</v>
      </c>
      <c r="C266" s="49">
        <v>0</v>
      </c>
      <c r="D266" s="49">
        <v>0</v>
      </c>
      <c r="E266" s="49">
        <v>0</v>
      </c>
      <c r="F266" s="49">
        <v>0</v>
      </c>
      <c r="G266" s="49">
        <v>0</v>
      </c>
      <c r="H266" s="49">
        <v>0</v>
      </c>
      <c r="I266" s="49">
        <v>0</v>
      </c>
      <c r="J266" s="49">
        <v>0</v>
      </c>
      <c r="K266" s="49">
        <v>0</v>
      </c>
      <c r="L266" s="49">
        <v>0</v>
      </c>
      <c r="M266" s="49">
        <v>0</v>
      </c>
      <c r="N266" s="49">
        <v>0</v>
      </c>
      <c r="O266" s="49">
        <v>0</v>
      </c>
      <c r="P266" s="49">
        <v>0</v>
      </c>
      <c r="Q266" s="47">
        <v>0</v>
      </c>
      <c r="R266" s="49">
        <v>0</v>
      </c>
      <c r="S266" s="181"/>
      <c r="T266" s="181"/>
      <c r="U266" s="49">
        <v>0</v>
      </c>
      <c r="V266" s="49">
        <v>0</v>
      </c>
      <c r="W266" s="47">
        <v>0</v>
      </c>
      <c r="X266" s="47">
        <v>0</v>
      </c>
      <c r="Y266" s="181"/>
      <c r="Z266" s="181"/>
      <c r="AA266" s="47">
        <v>0</v>
      </c>
      <c r="AB266" s="49">
        <v>0</v>
      </c>
      <c r="AC266" s="44"/>
      <c r="AD266" s="181"/>
      <c r="AE266" s="49">
        <v>0</v>
      </c>
      <c r="AF266" s="49">
        <v>0</v>
      </c>
      <c r="AG266" s="44"/>
      <c r="AH266" s="181"/>
      <c r="AI266" s="49">
        <v>0</v>
      </c>
      <c r="AJ266" s="47">
        <v>0</v>
      </c>
      <c r="AK266" s="44"/>
      <c r="AL266" s="44"/>
    </row>
    <row r="267" spans="1:38">
      <c r="A267" s="44" t="s">
        <v>469</v>
      </c>
      <c r="B267" s="182">
        <v>46096</v>
      </c>
      <c r="C267" s="49">
        <v>0</v>
      </c>
      <c r="D267" s="49">
        <v>0</v>
      </c>
      <c r="E267" s="49">
        <v>0</v>
      </c>
      <c r="F267" s="49">
        <v>0</v>
      </c>
      <c r="G267" s="49">
        <v>0</v>
      </c>
      <c r="H267" s="49">
        <v>0</v>
      </c>
      <c r="I267" s="49">
        <v>0</v>
      </c>
      <c r="J267" s="49">
        <v>0</v>
      </c>
      <c r="K267" s="49">
        <v>0</v>
      </c>
      <c r="L267" s="49">
        <v>0</v>
      </c>
      <c r="M267" s="49">
        <v>0</v>
      </c>
      <c r="N267" s="49">
        <v>0</v>
      </c>
      <c r="O267" s="49">
        <v>0</v>
      </c>
      <c r="P267" s="49">
        <v>0</v>
      </c>
      <c r="Q267" s="47">
        <v>0</v>
      </c>
      <c r="R267" s="49">
        <v>0</v>
      </c>
      <c r="S267" s="181"/>
      <c r="T267" s="181"/>
      <c r="U267" s="49">
        <v>0</v>
      </c>
      <c r="V267" s="49">
        <v>0</v>
      </c>
      <c r="W267" s="47">
        <v>0</v>
      </c>
      <c r="X267" s="47">
        <v>0</v>
      </c>
      <c r="Y267" s="180"/>
      <c r="Z267" s="180"/>
      <c r="AA267" s="49">
        <v>3</v>
      </c>
      <c r="AB267" s="49">
        <v>0</v>
      </c>
      <c r="AC267" s="49"/>
      <c r="AD267" s="180"/>
      <c r="AE267" s="49">
        <v>0</v>
      </c>
      <c r="AF267" s="49">
        <v>0</v>
      </c>
      <c r="AG267" s="49"/>
      <c r="AH267" s="180"/>
      <c r="AI267" s="47">
        <v>0</v>
      </c>
      <c r="AJ267" s="47">
        <v>0</v>
      </c>
      <c r="AK267" s="49">
        <v>0</v>
      </c>
      <c r="AL267" s="44"/>
    </row>
    <row r="268" spans="1:38">
      <c r="A268" s="44" t="s">
        <v>316</v>
      </c>
      <c r="B268" s="45">
        <v>46096</v>
      </c>
      <c r="C268" s="49">
        <v>0</v>
      </c>
      <c r="D268" s="49">
        <v>0</v>
      </c>
      <c r="E268" s="49">
        <v>0</v>
      </c>
      <c r="F268" s="49">
        <v>0</v>
      </c>
      <c r="G268" s="49">
        <v>0</v>
      </c>
      <c r="H268" s="49">
        <v>0</v>
      </c>
      <c r="I268" s="49">
        <v>0</v>
      </c>
      <c r="J268" s="49">
        <v>0</v>
      </c>
      <c r="K268" s="49">
        <v>0</v>
      </c>
      <c r="L268" s="49">
        <v>0</v>
      </c>
      <c r="M268" s="49">
        <v>0</v>
      </c>
      <c r="N268" s="49">
        <v>0</v>
      </c>
      <c r="O268" s="49">
        <v>0</v>
      </c>
      <c r="P268" s="49">
        <v>0</v>
      </c>
      <c r="Q268" s="47">
        <v>0</v>
      </c>
      <c r="R268" s="47">
        <v>0</v>
      </c>
      <c r="S268" s="180"/>
      <c r="T268" s="180"/>
      <c r="U268" s="49">
        <v>0</v>
      </c>
      <c r="V268" s="49">
        <v>0</v>
      </c>
      <c r="W268" s="47">
        <v>0</v>
      </c>
      <c r="X268" s="47">
        <v>0</v>
      </c>
      <c r="Y268" s="180"/>
      <c r="Z268" s="180"/>
      <c r="AA268" s="47">
        <v>1</v>
      </c>
      <c r="AB268" s="49">
        <v>0</v>
      </c>
      <c r="AC268" s="47"/>
      <c r="AD268" s="180"/>
      <c r="AE268" s="49">
        <v>0</v>
      </c>
      <c r="AF268" s="49">
        <v>0</v>
      </c>
      <c r="AG268" s="47"/>
      <c r="AH268" s="180"/>
      <c r="AI268" s="47">
        <v>1</v>
      </c>
      <c r="AJ268" s="47">
        <v>9</v>
      </c>
      <c r="AK268" s="47">
        <v>25</v>
      </c>
      <c r="AL268" s="44"/>
    </row>
    <row r="269" spans="1:38">
      <c r="A269" s="44" t="s">
        <v>645</v>
      </c>
      <c r="B269" s="45"/>
      <c r="C269" s="49">
        <v>0</v>
      </c>
      <c r="D269" s="49">
        <v>0</v>
      </c>
      <c r="E269" s="49">
        <v>0</v>
      </c>
      <c r="F269" s="49">
        <v>0</v>
      </c>
      <c r="G269" s="49">
        <v>0</v>
      </c>
      <c r="H269" s="49">
        <v>0</v>
      </c>
      <c r="I269" s="49">
        <v>0</v>
      </c>
      <c r="J269" s="49">
        <v>0</v>
      </c>
      <c r="K269" s="49">
        <v>0</v>
      </c>
      <c r="L269" s="49">
        <v>0</v>
      </c>
      <c r="M269" s="49">
        <v>0</v>
      </c>
      <c r="N269" s="49">
        <v>0</v>
      </c>
      <c r="O269" s="49">
        <v>0</v>
      </c>
      <c r="P269" s="49">
        <v>0</v>
      </c>
      <c r="Q269" s="47">
        <v>0</v>
      </c>
      <c r="R269" s="49">
        <v>0</v>
      </c>
      <c r="S269" s="181"/>
      <c r="T269" s="181"/>
      <c r="U269" s="49">
        <v>0</v>
      </c>
      <c r="V269" s="49">
        <v>0</v>
      </c>
      <c r="W269" s="47">
        <v>0</v>
      </c>
      <c r="X269" s="47">
        <v>0</v>
      </c>
      <c r="Y269" s="181"/>
      <c r="Z269" s="181"/>
      <c r="AA269" s="49">
        <v>0</v>
      </c>
      <c r="AB269" s="49">
        <v>0</v>
      </c>
      <c r="AC269" s="44"/>
      <c r="AD269" s="181"/>
      <c r="AE269" s="49">
        <v>0</v>
      </c>
      <c r="AF269" s="49">
        <v>0</v>
      </c>
      <c r="AG269" s="44"/>
      <c r="AH269" s="181"/>
      <c r="AI269" s="47">
        <v>0</v>
      </c>
      <c r="AJ269" s="47">
        <v>0</v>
      </c>
      <c r="AK269" s="76"/>
      <c r="AL269" s="44"/>
    </row>
    <row r="270" spans="1:38">
      <c r="A270" s="44" t="s">
        <v>338</v>
      </c>
      <c r="B270" s="183">
        <v>46096</v>
      </c>
      <c r="C270" s="49">
        <v>0</v>
      </c>
      <c r="D270" s="49">
        <v>0</v>
      </c>
      <c r="E270" s="49">
        <v>0</v>
      </c>
      <c r="F270" s="49">
        <v>0</v>
      </c>
      <c r="G270" s="49">
        <v>0</v>
      </c>
      <c r="H270" s="49">
        <v>0</v>
      </c>
      <c r="I270" s="49">
        <v>0</v>
      </c>
      <c r="J270" s="49">
        <v>0</v>
      </c>
      <c r="K270" s="49">
        <v>0</v>
      </c>
      <c r="L270" s="49">
        <v>0</v>
      </c>
      <c r="M270" s="49">
        <v>0</v>
      </c>
      <c r="N270" s="49">
        <v>0</v>
      </c>
      <c r="O270" s="49">
        <v>0</v>
      </c>
      <c r="P270" s="49">
        <v>0</v>
      </c>
      <c r="Q270" s="49">
        <v>0</v>
      </c>
      <c r="R270" s="49">
        <v>0</v>
      </c>
      <c r="S270" s="181"/>
      <c r="T270" s="181"/>
      <c r="U270" s="49">
        <v>0</v>
      </c>
      <c r="V270" s="49">
        <v>0</v>
      </c>
      <c r="W270" s="47">
        <v>0</v>
      </c>
      <c r="X270" s="47">
        <v>0</v>
      </c>
      <c r="Y270" s="181"/>
      <c r="Z270" s="181"/>
      <c r="AA270" s="49">
        <v>0</v>
      </c>
      <c r="AB270" s="49">
        <v>0</v>
      </c>
      <c r="AC270" s="44"/>
      <c r="AD270" s="181"/>
      <c r="AE270" s="49">
        <v>0</v>
      </c>
      <c r="AF270" s="49">
        <v>0</v>
      </c>
      <c r="AG270" s="44"/>
      <c r="AH270" s="181"/>
      <c r="AI270" s="49">
        <v>0</v>
      </c>
      <c r="AJ270" s="49">
        <v>0</v>
      </c>
      <c r="AK270" s="44"/>
      <c r="AL270" s="44"/>
    </row>
    <row r="271" spans="1:38">
      <c r="A271" s="44" t="s">
        <v>176</v>
      </c>
      <c r="B271" s="45">
        <v>46096</v>
      </c>
      <c r="C271" s="49">
        <v>0</v>
      </c>
      <c r="D271" s="49">
        <v>0</v>
      </c>
      <c r="E271" s="49">
        <v>0</v>
      </c>
      <c r="F271" s="49">
        <v>0</v>
      </c>
      <c r="G271" s="49">
        <v>0</v>
      </c>
      <c r="H271" s="49">
        <v>0</v>
      </c>
      <c r="I271" s="49">
        <v>0</v>
      </c>
      <c r="J271" s="49">
        <v>0</v>
      </c>
      <c r="K271" s="49">
        <v>0</v>
      </c>
      <c r="L271" s="49">
        <v>0</v>
      </c>
      <c r="M271" s="49">
        <v>0</v>
      </c>
      <c r="N271" s="49">
        <v>0</v>
      </c>
      <c r="O271" s="49">
        <v>0</v>
      </c>
      <c r="P271" s="49">
        <v>0</v>
      </c>
      <c r="Q271" s="49">
        <v>0</v>
      </c>
      <c r="R271" s="49">
        <v>0</v>
      </c>
      <c r="S271" s="181"/>
      <c r="T271" s="181"/>
      <c r="U271" s="49">
        <v>0</v>
      </c>
      <c r="V271" s="49">
        <v>0</v>
      </c>
      <c r="W271" s="47">
        <v>44</v>
      </c>
      <c r="X271" s="47">
        <v>2</v>
      </c>
      <c r="Y271" s="181">
        <v>-1</v>
      </c>
      <c r="Z271" s="181">
        <v>-1</v>
      </c>
      <c r="AA271" s="47">
        <v>950</v>
      </c>
      <c r="AB271" s="49">
        <v>73</v>
      </c>
      <c r="AC271" s="44">
        <v>0</v>
      </c>
      <c r="AD271" s="181">
        <v>473.88</v>
      </c>
      <c r="AE271" s="49">
        <v>0</v>
      </c>
      <c r="AF271" s="49">
        <v>0</v>
      </c>
      <c r="AG271" s="44">
        <v>0</v>
      </c>
      <c r="AH271" s="181">
        <v>-1</v>
      </c>
      <c r="AI271" s="49">
        <v>0</v>
      </c>
      <c r="AJ271" s="49">
        <v>0</v>
      </c>
      <c r="AK271" s="49">
        <v>0</v>
      </c>
      <c r="AL271" s="44"/>
    </row>
    <row r="272" spans="1:38">
      <c r="A272" s="44" t="s">
        <v>549</v>
      </c>
      <c r="B272" s="45">
        <v>46096</v>
      </c>
      <c r="C272" s="49">
        <v>0</v>
      </c>
      <c r="D272" s="49">
        <v>0</v>
      </c>
      <c r="E272" s="49">
        <v>0</v>
      </c>
      <c r="F272" s="49">
        <v>0</v>
      </c>
      <c r="G272" s="49">
        <v>0</v>
      </c>
      <c r="H272" s="49">
        <v>0</v>
      </c>
      <c r="I272" s="49">
        <v>0</v>
      </c>
      <c r="J272" s="49">
        <v>0</v>
      </c>
      <c r="K272" s="49">
        <v>0</v>
      </c>
      <c r="L272" s="49">
        <v>0</v>
      </c>
      <c r="M272" s="49">
        <v>0</v>
      </c>
      <c r="N272" s="49">
        <v>0</v>
      </c>
      <c r="O272" s="49">
        <v>0</v>
      </c>
      <c r="P272" s="49">
        <v>0</v>
      </c>
      <c r="Q272" s="47">
        <v>1005</v>
      </c>
      <c r="R272" s="47">
        <v>24</v>
      </c>
      <c r="S272" s="180">
        <v>-1</v>
      </c>
      <c r="T272" s="180">
        <v>-1</v>
      </c>
      <c r="U272" s="49">
        <v>0</v>
      </c>
      <c r="V272" s="49">
        <v>0</v>
      </c>
      <c r="W272" s="47">
        <v>18937</v>
      </c>
      <c r="X272" s="47">
        <v>289</v>
      </c>
      <c r="Y272" s="180">
        <v>-1</v>
      </c>
      <c r="Z272" s="180">
        <v>-1</v>
      </c>
      <c r="AA272" s="49">
        <v>1</v>
      </c>
      <c r="AB272" s="49">
        <v>0</v>
      </c>
      <c r="AC272" s="47">
        <v>101</v>
      </c>
      <c r="AD272" s="180">
        <v>-1</v>
      </c>
      <c r="AE272" s="49">
        <v>0</v>
      </c>
      <c r="AF272" s="49">
        <v>0</v>
      </c>
      <c r="AG272" s="47">
        <v>101</v>
      </c>
      <c r="AH272" s="180">
        <v>-1</v>
      </c>
      <c r="AI272" s="47">
        <v>23191</v>
      </c>
      <c r="AJ272" s="47">
        <v>1970929</v>
      </c>
      <c r="AK272" s="76">
        <v>334981</v>
      </c>
      <c r="AL272" s="44"/>
    </row>
    <row r="273" spans="1:38">
      <c r="A273" s="44" t="s">
        <v>339</v>
      </c>
      <c r="B273" s="45">
        <v>46096</v>
      </c>
      <c r="C273" s="49">
        <v>0</v>
      </c>
      <c r="D273" s="49">
        <v>0</v>
      </c>
      <c r="E273" s="49">
        <v>0</v>
      </c>
      <c r="F273" s="49">
        <v>0</v>
      </c>
      <c r="G273" s="49">
        <v>0</v>
      </c>
      <c r="H273" s="49">
        <v>0</v>
      </c>
      <c r="I273" s="49">
        <v>0</v>
      </c>
      <c r="J273" s="49">
        <v>0</v>
      </c>
      <c r="K273" s="49">
        <v>0</v>
      </c>
      <c r="L273" s="49">
        <v>0</v>
      </c>
      <c r="M273" s="49">
        <v>0</v>
      </c>
      <c r="N273" s="49">
        <v>0</v>
      </c>
      <c r="O273" s="49">
        <v>0</v>
      </c>
      <c r="P273" s="49">
        <v>0</v>
      </c>
      <c r="Q273" s="47">
        <v>0</v>
      </c>
      <c r="R273" s="49">
        <v>0</v>
      </c>
      <c r="S273" s="181"/>
      <c r="T273" s="181"/>
      <c r="U273" s="49">
        <v>0</v>
      </c>
      <c r="V273" s="49">
        <v>0</v>
      </c>
      <c r="W273" s="47">
        <v>0</v>
      </c>
      <c r="X273" s="47">
        <v>0</v>
      </c>
      <c r="Y273" s="181"/>
      <c r="Z273" s="181"/>
      <c r="AA273" s="49">
        <v>0</v>
      </c>
      <c r="AB273" s="49">
        <v>0</v>
      </c>
      <c r="AC273" s="49"/>
      <c r="AD273" s="180"/>
      <c r="AE273" s="49">
        <v>0</v>
      </c>
      <c r="AF273" s="49">
        <v>0</v>
      </c>
      <c r="AG273" s="49"/>
      <c r="AH273" s="180"/>
      <c r="AI273" s="47">
        <v>0</v>
      </c>
      <c r="AJ273" s="47">
        <v>0</v>
      </c>
      <c r="AK273" s="47"/>
      <c r="AL273" s="44"/>
    </row>
    <row r="274" spans="1:38">
      <c r="A274" s="44" t="s">
        <v>306</v>
      </c>
      <c r="B274" s="45"/>
      <c r="C274" s="49">
        <v>0</v>
      </c>
      <c r="D274" s="49">
        <v>0</v>
      </c>
      <c r="E274" s="49">
        <v>0</v>
      </c>
      <c r="F274" s="49">
        <v>0</v>
      </c>
      <c r="G274" s="49">
        <v>0</v>
      </c>
      <c r="H274" s="49">
        <v>0</v>
      </c>
      <c r="I274" s="49">
        <v>0</v>
      </c>
      <c r="J274" s="49">
        <v>0</v>
      </c>
      <c r="K274" s="49">
        <v>0</v>
      </c>
      <c r="L274" s="49">
        <v>0</v>
      </c>
      <c r="M274" s="49">
        <v>0</v>
      </c>
      <c r="N274" s="49">
        <v>0</v>
      </c>
      <c r="O274" s="49">
        <v>0</v>
      </c>
      <c r="P274" s="49">
        <v>0</v>
      </c>
      <c r="Q274" s="47">
        <v>0</v>
      </c>
      <c r="R274" s="47">
        <v>0</v>
      </c>
      <c r="S274" s="181"/>
      <c r="T274" s="181"/>
      <c r="U274" s="49">
        <v>0</v>
      </c>
      <c r="V274" s="49">
        <v>0</v>
      </c>
      <c r="W274" s="47">
        <v>0</v>
      </c>
      <c r="X274" s="47">
        <v>0</v>
      </c>
      <c r="Y274" s="181"/>
      <c r="Z274" s="181"/>
      <c r="AA274" s="47">
        <v>0</v>
      </c>
      <c r="AB274" s="49">
        <v>0</v>
      </c>
      <c r="AC274" s="76"/>
      <c r="AD274" s="181"/>
      <c r="AE274" s="49">
        <v>0</v>
      </c>
      <c r="AF274" s="49">
        <v>0</v>
      </c>
      <c r="AG274" s="76"/>
      <c r="AH274" s="181"/>
      <c r="AI274" s="47">
        <v>0</v>
      </c>
      <c r="AJ274" s="47">
        <v>0</v>
      </c>
      <c r="AK274" s="76"/>
      <c r="AL274" s="44"/>
    </row>
    <row r="275" spans="1:38">
      <c r="A275" s="44" t="s">
        <v>315</v>
      </c>
      <c r="B275" s="45">
        <v>46096</v>
      </c>
      <c r="C275" s="49">
        <v>0</v>
      </c>
      <c r="D275" s="49">
        <v>0</v>
      </c>
      <c r="E275" s="49">
        <v>0</v>
      </c>
      <c r="F275" s="49">
        <v>0</v>
      </c>
      <c r="G275" s="49">
        <v>0</v>
      </c>
      <c r="H275" s="49">
        <v>0</v>
      </c>
      <c r="I275" s="49">
        <v>0</v>
      </c>
      <c r="J275" s="49">
        <v>0</v>
      </c>
      <c r="K275" s="49">
        <v>0</v>
      </c>
      <c r="L275" s="49">
        <v>0</v>
      </c>
      <c r="M275" s="49">
        <v>0</v>
      </c>
      <c r="N275" s="49">
        <v>0</v>
      </c>
      <c r="O275" s="49">
        <v>0</v>
      </c>
      <c r="P275" s="49">
        <v>0</v>
      </c>
      <c r="Q275" s="47">
        <v>0</v>
      </c>
      <c r="R275" s="47">
        <v>0</v>
      </c>
      <c r="S275" s="181"/>
      <c r="T275" s="181"/>
      <c r="U275" s="49">
        <v>0</v>
      </c>
      <c r="V275" s="49">
        <v>0</v>
      </c>
      <c r="W275" s="47">
        <v>0</v>
      </c>
      <c r="X275" s="47">
        <v>0</v>
      </c>
      <c r="Y275" s="180"/>
      <c r="Z275" s="180"/>
      <c r="AA275" s="49">
        <v>6</v>
      </c>
      <c r="AB275" s="49">
        <v>0</v>
      </c>
      <c r="AC275" s="47"/>
      <c r="AD275" s="180"/>
      <c r="AE275" s="49">
        <v>0</v>
      </c>
      <c r="AF275" s="49">
        <v>0</v>
      </c>
      <c r="AG275" s="47"/>
      <c r="AH275" s="180"/>
      <c r="AI275" s="47">
        <v>2</v>
      </c>
      <c r="AJ275" s="47">
        <v>3</v>
      </c>
      <c r="AK275" s="47">
        <v>4</v>
      </c>
      <c r="AL275" s="44"/>
    </row>
    <row r="276" spans="1:38">
      <c r="A276" s="44" t="s">
        <v>213</v>
      </c>
      <c r="B276" s="182">
        <v>46096</v>
      </c>
      <c r="C276" s="49">
        <v>0</v>
      </c>
      <c r="D276" s="49">
        <v>0</v>
      </c>
      <c r="E276" s="49">
        <v>0</v>
      </c>
      <c r="F276" s="49">
        <v>0</v>
      </c>
      <c r="G276" s="49">
        <v>0</v>
      </c>
      <c r="H276" s="49">
        <v>0</v>
      </c>
      <c r="I276" s="49">
        <v>0</v>
      </c>
      <c r="J276" s="49">
        <v>0</v>
      </c>
      <c r="K276" s="49">
        <v>0</v>
      </c>
      <c r="L276" s="49">
        <v>0</v>
      </c>
      <c r="M276" s="49">
        <v>0</v>
      </c>
      <c r="N276" s="49">
        <v>0</v>
      </c>
      <c r="O276" s="49">
        <v>0</v>
      </c>
      <c r="P276" s="49">
        <v>0</v>
      </c>
      <c r="Q276" s="47">
        <v>5094</v>
      </c>
      <c r="R276" s="49">
        <v>187</v>
      </c>
      <c r="S276" s="181">
        <v>-1</v>
      </c>
      <c r="T276" s="181">
        <v>-1</v>
      </c>
      <c r="U276" s="49">
        <v>0</v>
      </c>
      <c r="V276" s="49">
        <v>0</v>
      </c>
      <c r="W276" s="47">
        <v>52628</v>
      </c>
      <c r="X276" s="47">
        <v>1861</v>
      </c>
      <c r="Y276" s="181">
        <v>-1</v>
      </c>
      <c r="Z276" s="181">
        <v>-1</v>
      </c>
      <c r="AA276" s="47">
        <v>0</v>
      </c>
      <c r="AB276" s="49">
        <v>0</v>
      </c>
      <c r="AC276" s="44">
        <v>44</v>
      </c>
      <c r="AD276" s="181">
        <v>-1</v>
      </c>
      <c r="AE276" s="49">
        <v>0</v>
      </c>
      <c r="AF276" s="49">
        <v>0</v>
      </c>
      <c r="AG276" s="44">
        <v>44</v>
      </c>
      <c r="AH276" s="181">
        <v>-1</v>
      </c>
      <c r="AI276" s="49">
        <v>5</v>
      </c>
      <c r="AJ276" s="49">
        <v>41</v>
      </c>
      <c r="AK276" s="44"/>
      <c r="AL276" s="44"/>
    </row>
    <row r="277" spans="1:38">
      <c r="A277" s="44" t="s">
        <v>487</v>
      </c>
      <c r="B277" s="45">
        <v>46096</v>
      </c>
      <c r="C277" s="49">
        <v>0</v>
      </c>
      <c r="D277" s="49">
        <v>0</v>
      </c>
      <c r="E277" s="49">
        <v>0</v>
      </c>
      <c r="F277" s="49">
        <v>0</v>
      </c>
      <c r="G277" s="49">
        <v>0</v>
      </c>
      <c r="H277" s="49">
        <v>0</v>
      </c>
      <c r="I277" s="49">
        <v>0</v>
      </c>
      <c r="J277" s="49">
        <v>0</v>
      </c>
      <c r="K277" s="49">
        <v>0</v>
      </c>
      <c r="L277" s="49">
        <v>0</v>
      </c>
      <c r="M277" s="49">
        <v>0</v>
      </c>
      <c r="N277" s="49">
        <v>0</v>
      </c>
      <c r="O277" s="49">
        <v>0</v>
      </c>
      <c r="P277" s="49">
        <v>0</v>
      </c>
      <c r="Q277" s="49">
        <v>0</v>
      </c>
      <c r="R277" s="49">
        <v>0</v>
      </c>
      <c r="S277" s="44"/>
      <c r="T277" s="44"/>
      <c r="U277" s="49">
        <v>0</v>
      </c>
      <c r="V277" s="49">
        <v>0</v>
      </c>
      <c r="W277" s="47">
        <v>0</v>
      </c>
      <c r="X277" s="47">
        <v>0</v>
      </c>
      <c r="Y277" s="181"/>
      <c r="Z277" s="181"/>
      <c r="AA277" s="49">
        <v>2</v>
      </c>
      <c r="AB277" s="49">
        <v>0</v>
      </c>
      <c r="AC277" s="44">
        <v>0</v>
      </c>
      <c r="AD277" s="181">
        <v>0.8</v>
      </c>
      <c r="AE277" s="49">
        <v>0</v>
      </c>
      <c r="AF277" s="49">
        <v>0</v>
      </c>
      <c r="AG277" s="44">
        <v>0</v>
      </c>
      <c r="AH277" s="181">
        <v>-1</v>
      </c>
      <c r="AI277" s="49">
        <v>1</v>
      </c>
      <c r="AJ277" s="49">
        <v>12</v>
      </c>
      <c r="AK277" s="76">
        <v>7</v>
      </c>
      <c r="AL277" s="44"/>
    </row>
    <row r="278" spans="1:38">
      <c r="A278" s="44" t="s">
        <v>340</v>
      </c>
      <c r="B278" s="185">
        <v>46096</v>
      </c>
      <c r="C278" s="49">
        <v>0</v>
      </c>
      <c r="D278" s="49">
        <v>0</v>
      </c>
      <c r="E278" s="49">
        <v>0</v>
      </c>
      <c r="F278" s="49">
        <v>0</v>
      </c>
      <c r="G278" s="49">
        <v>0</v>
      </c>
      <c r="H278" s="49">
        <v>0</v>
      </c>
      <c r="I278" s="49">
        <v>0</v>
      </c>
      <c r="J278" s="49">
        <v>0</v>
      </c>
      <c r="K278" s="49">
        <v>0</v>
      </c>
      <c r="L278" s="49">
        <v>0</v>
      </c>
      <c r="M278" s="49">
        <v>0</v>
      </c>
      <c r="N278" s="49">
        <v>0</v>
      </c>
      <c r="O278" s="49">
        <v>0</v>
      </c>
      <c r="P278" s="49">
        <v>0</v>
      </c>
      <c r="Q278" s="49">
        <v>0</v>
      </c>
      <c r="R278" s="49">
        <v>0</v>
      </c>
      <c r="S278" s="181"/>
      <c r="T278" s="181"/>
      <c r="U278" s="49">
        <v>0</v>
      </c>
      <c r="V278" s="49">
        <v>0</v>
      </c>
      <c r="W278" s="47">
        <v>0</v>
      </c>
      <c r="X278" s="47">
        <v>0</v>
      </c>
      <c r="Y278" s="181"/>
      <c r="Z278" s="181"/>
      <c r="AA278" s="47">
        <v>0</v>
      </c>
      <c r="AB278" s="49">
        <v>0</v>
      </c>
      <c r="AC278" s="44"/>
      <c r="AD278" s="181"/>
      <c r="AE278" s="49">
        <v>0</v>
      </c>
      <c r="AF278" s="49">
        <v>0</v>
      </c>
      <c r="AG278" s="44"/>
      <c r="AH278" s="181"/>
      <c r="AI278" s="49">
        <v>0</v>
      </c>
      <c r="AJ278" s="49">
        <v>0</v>
      </c>
      <c r="AK278" s="47"/>
      <c r="AL278" s="44"/>
    </row>
    <row r="279" spans="1:38">
      <c r="A279" s="44" t="s">
        <v>492</v>
      </c>
      <c r="B279" s="183">
        <v>46096</v>
      </c>
      <c r="C279" s="49">
        <v>0</v>
      </c>
      <c r="D279" s="49">
        <v>0</v>
      </c>
      <c r="E279" s="49">
        <v>0</v>
      </c>
      <c r="F279" s="49">
        <v>0</v>
      </c>
      <c r="G279" s="49">
        <v>0</v>
      </c>
      <c r="H279" s="49">
        <v>0</v>
      </c>
      <c r="I279" s="49">
        <v>0</v>
      </c>
      <c r="J279" s="49">
        <v>0</v>
      </c>
      <c r="K279" s="49">
        <v>0</v>
      </c>
      <c r="L279" s="49">
        <v>0</v>
      </c>
      <c r="M279" s="49">
        <v>0</v>
      </c>
      <c r="N279" s="49">
        <v>0</v>
      </c>
      <c r="O279" s="49">
        <v>0</v>
      </c>
      <c r="P279" s="49">
        <v>0</v>
      </c>
      <c r="Q279" s="47">
        <v>0</v>
      </c>
      <c r="R279" s="47">
        <v>0</v>
      </c>
      <c r="S279" s="181"/>
      <c r="T279" s="181"/>
      <c r="U279" s="49">
        <v>0</v>
      </c>
      <c r="V279" s="49">
        <v>0</v>
      </c>
      <c r="W279" s="47">
        <v>455</v>
      </c>
      <c r="X279" s="47">
        <v>7</v>
      </c>
      <c r="Y279" s="181">
        <v>-1</v>
      </c>
      <c r="Z279" s="181">
        <v>-1</v>
      </c>
      <c r="AA279" s="47">
        <v>0</v>
      </c>
      <c r="AB279" s="49">
        <v>0</v>
      </c>
      <c r="AC279" s="76">
        <v>1</v>
      </c>
      <c r="AD279" s="181">
        <v>-0.97</v>
      </c>
      <c r="AE279" s="49">
        <v>0</v>
      </c>
      <c r="AF279" s="49">
        <v>0</v>
      </c>
      <c r="AG279" s="76">
        <v>1</v>
      </c>
      <c r="AH279" s="181">
        <v>-1</v>
      </c>
      <c r="AI279" s="47">
        <v>13</v>
      </c>
      <c r="AJ279" s="47">
        <v>63</v>
      </c>
      <c r="AK279" s="47">
        <v>657</v>
      </c>
      <c r="AL279" s="44"/>
    </row>
    <row r="280" spans="1:38">
      <c r="A280" s="44" t="s">
        <v>341</v>
      </c>
      <c r="B280" s="45">
        <v>46096</v>
      </c>
      <c r="C280" s="49">
        <v>0</v>
      </c>
      <c r="D280" s="49">
        <v>0</v>
      </c>
      <c r="E280" s="49">
        <v>0</v>
      </c>
      <c r="F280" s="49">
        <v>0</v>
      </c>
      <c r="G280" s="49">
        <v>0</v>
      </c>
      <c r="H280" s="49">
        <v>0</v>
      </c>
      <c r="I280" s="49">
        <v>0</v>
      </c>
      <c r="J280" s="49">
        <v>0</v>
      </c>
      <c r="K280" s="49">
        <v>0</v>
      </c>
      <c r="L280" s="49">
        <v>0</v>
      </c>
      <c r="M280" s="49">
        <v>0</v>
      </c>
      <c r="N280" s="49">
        <v>0</v>
      </c>
      <c r="O280" s="49">
        <v>0</v>
      </c>
      <c r="P280" s="49">
        <v>0</v>
      </c>
      <c r="Q280" s="49">
        <v>0</v>
      </c>
      <c r="R280" s="49">
        <v>0</v>
      </c>
      <c r="S280" s="181"/>
      <c r="T280" s="181"/>
      <c r="U280" s="49">
        <v>0</v>
      </c>
      <c r="V280" s="49">
        <v>0</v>
      </c>
      <c r="W280" s="47">
        <v>0</v>
      </c>
      <c r="X280" s="47">
        <v>0</v>
      </c>
      <c r="Y280" s="181"/>
      <c r="Z280" s="181"/>
      <c r="AA280" s="49">
        <v>0</v>
      </c>
      <c r="AB280" s="49">
        <v>0</v>
      </c>
      <c r="AC280" s="49"/>
      <c r="AD280" s="180"/>
      <c r="AE280" s="49">
        <v>0</v>
      </c>
      <c r="AF280" s="49">
        <v>0</v>
      </c>
      <c r="AG280" s="49"/>
      <c r="AH280" s="180"/>
      <c r="AI280" s="49">
        <v>0</v>
      </c>
      <c r="AJ280" s="47">
        <v>0</v>
      </c>
      <c r="AK280" s="47"/>
      <c r="AL280" s="44"/>
    </row>
    <row r="281" spans="1:38">
      <c r="A281" s="44" t="s">
        <v>342</v>
      </c>
      <c r="B281" s="183">
        <v>46096</v>
      </c>
      <c r="C281" s="49">
        <v>0</v>
      </c>
      <c r="D281" s="49">
        <v>0</v>
      </c>
      <c r="E281" s="49">
        <v>0</v>
      </c>
      <c r="F281" s="49">
        <v>0</v>
      </c>
      <c r="G281" s="49">
        <v>0</v>
      </c>
      <c r="H281" s="49">
        <v>0</v>
      </c>
      <c r="I281" s="49">
        <v>0</v>
      </c>
      <c r="J281" s="49">
        <v>0</v>
      </c>
      <c r="K281" s="49">
        <v>0</v>
      </c>
      <c r="L281" s="49">
        <v>0</v>
      </c>
      <c r="M281" s="49">
        <v>0</v>
      </c>
      <c r="N281" s="49">
        <v>0</v>
      </c>
      <c r="O281" s="49">
        <v>0</v>
      </c>
      <c r="P281" s="49">
        <v>0</v>
      </c>
      <c r="Q281" s="47">
        <v>0</v>
      </c>
      <c r="R281" s="49">
        <v>0</v>
      </c>
      <c r="S281" s="181"/>
      <c r="T281" s="181"/>
      <c r="U281" s="49">
        <v>0</v>
      </c>
      <c r="V281" s="49">
        <v>0</v>
      </c>
      <c r="W281" s="47">
        <v>0</v>
      </c>
      <c r="X281" s="47">
        <v>0</v>
      </c>
      <c r="Y281" s="181"/>
      <c r="Z281" s="181"/>
      <c r="AA281" s="47">
        <v>0</v>
      </c>
      <c r="AB281" s="49">
        <v>0</v>
      </c>
      <c r="AC281" s="44"/>
      <c r="AD281" s="181"/>
      <c r="AE281" s="49">
        <v>0</v>
      </c>
      <c r="AF281" s="49">
        <v>0</v>
      </c>
      <c r="AG281" s="44"/>
      <c r="AH281" s="181"/>
      <c r="AI281" s="49">
        <v>0</v>
      </c>
      <c r="AJ281" s="49">
        <v>0</v>
      </c>
      <c r="AK281" s="49"/>
      <c r="AL281" s="44"/>
    </row>
    <row r="282" spans="1:38">
      <c r="A282" s="44" t="s">
        <v>555</v>
      </c>
      <c r="B282" s="45">
        <v>46096</v>
      </c>
      <c r="C282" s="49">
        <v>0</v>
      </c>
      <c r="D282" s="49">
        <v>0</v>
      </c>
      <c r="E282" s="49">
        <v>0</v>
      </c>
      <c r="F282" s="49">
        <v>0</v>
      </c>
      <c r="G282" s="49">
        <v>0</v>
      </c>
      <c r="H282" s="49">
        <v>0</v>
      </c>
      <c r="I282" s="49">
        <v>0</v>
      </c>
      <c r="J282" s="49">
        <v>0</v>
      </c>
      <c r="K282" s="49">
        <v>0</v>
      </c>
      <c r="L282" s="49">
        <v>0</v>
      </c>
      <c r="M282" s="49">
        <v>0</v>
      </c>
      <c r="N282" s="49">
        <v>0</v>
      </c>
      <c r="O282" s="49">
        <v>0</v>
      </c>
      <c r="P282" s="49">
        <v>0</v>
      </c>
      <c r="Q282" s="47">
        <v>409443</v>
      </c>
      <c r="R282" s="47">
        <v>7850</v>
      </c>
      <c r="S282" s="181">
        <v>-1</v>
      </c>
      <c r="T282" s="181">
        <v>-1</v>
      </c>
      <c r="U282" s="49">
        <v>0</v>
      </c>
      <c r="V282" s="49">
        <v>0</v>
      </c>
      <c r="W282" s="47">
        <v>3340648</v>
      </c>
      <c r="X282" s="47">
        <v>63587</v>
      </c>
      <c r="Y282" s="181">
        <v>-1</v>
      </c>
      <c r="Z282" s="181">
        <v>-1</v>
      </c>
      <c r="AA282" s="47">
        <v>10</v>
      </c>
      <c r="AB282" s="49">
        <v>1</v>
      </c>
      <c r="AC282" s="76">
        <v>7469</v>
      </c>
      <c r="AD282" s="181">
        <v>-1</v>
      </c>
      <c r="AE282" s="49">
        <v>0</v>
      </c>
      <c r="AF282" s="49">
        <v>0</v>
      </c>
      <c r="AG282" s="76">
        <v>7469</v>
      </c>
      <c r="AH282" s="181">
        <v>-1</v>
      </c>
      <c r="AI282" s="47">
        <v>1184</v>
      </c>
      <c r="AJ282" s="47">
        <v>40166</v>
      </c>
      <c r="AK282" s="47">
        <v>1515</v>
      </c>
      <c r="AL282" s="44"/>
    </row>
    <row r="283" spans="1:38">
      <c r="A283" s="44" t="s">
        <v>281</v>
      </c>
      <c r="B283" s="182"/>
      <c r="C283" s="49">
        <v>0</v>
      </c>
      <c r="D283" s="49">
        <v>0</v>
      </c>
      <c r="E283" s="49">
        <v>0</v>
      </c>
      <c r="F283" s="49">
        <v>0</v>
      </c>
      <c r="G283" s="49">
        <v>0</v>
      </c>
      <c r="H283" s="49">
        <v>0</v>
      </c>
      <c r="I283" s="49">
        <v>0</v>
      </c>
      <c r="J283" s="49">
        <v>0</v>
      </c>
      <c r="K283" s="49">
        <v>0</v>
      </c>
      <c r="L283" s="49">
        <v>0</v>
      </c>
      <c r="M283" s="49">
        <v>0</v>
      </c>
      <c r="N283" s="49">
        <v>0</v>
      </c>
      <c r="O283" s="49">
        <v>0</v>
      </c>
      <c r="P283" s="49">
        <v>0</v>
      </c>
      <c r="Q283" s="49">
        <v>0</v>
      </c>
      <c r="R283" s="49">
        <v>0</v>
      </c>
      <c r="S283" s="181"/>
      <c r="T283" s="181"/>
      <c r="U283" s="49">
        <v>0</v>
      </c>
      <c r="V283" s="49">
        <v>0</v>
      </c>
      <c r="W283" s="47">
        <v>0</v>
      </c>
      <c r="X283" s="47">
        <v>0</v>
      </c>
      <c r="Y283" s="181"/>
      <c r="Z283" s="181"/>
      <c r="AA283" s="47">
        <v>11</v>
      </c>
      <c r="AB283" s="49">
        <v>1</v>
      </c>
      <c r="AC283" s="44"/>
      <c r="AD283" s="181"/>
      <c r="AE283" s="49">
        <v>0</v>
      </c>
      <c r="AF283" s="49">
        <v>0</v>
      </c>
      <c r="AG283" s="44"/>
      <c r="AH283" s="181"/>
      <c r="AI283" s="49">
        <v>0</v>
      </c>
      <c r="AJ283" s="47">
        <v>0</v>
      </c>
      <c r="AK283" s="44">
        <v>0</v>
      </c>
      <c r="AL283" s="44"/>
    </row>
    <row r="284" spans="1:38">
      <c r="A284" s="44" t="s">
        <v>343</v>
      </c>
      <c r="B284" s="182"/>
      <c r="C284" s="49">
        <v>0</v>
      </c>
      <c r="D284" s="49">
        <v>0</v>
      </c>
      <c r="E284" s="49">
        <v>0</v>
      </c>
      <c r="F284" s="49">
        <v>0</v>
      </c>
      <c r="G284" s="49">
        <v>0</v>
      </c>
      <c r="H284" s="49">
        <v>0</v>
      </c>
      <c r="I284" s="49">
        <v>0</v>
      </c>
      <c r="J284" s="49">
        <v>0</v>
      </c>
      <c r="K284" s="49">
        <v>0</v>
      </c>
      <c r="L284" s="49">
        <v>0</v>
      </c>
      <c r="M284" s="49">
        <v>0</v>
      </c>
      <c r="N284" s="49">
        <v>0</v>
      </c>
      <c r="O284" s="49">
        <v>0</v>
      </c>
      <c r="P284" s="49">
        <v>0</v>
      </c>
      <c r="Q284" s="47">
        <v>0</v>
      </c>
      <c r="R284" s="49">
        <v>0</v>
      </c>
      <c r="S284" s="180"/>
      <c r="T284" s="180"/>
      <c r="U284" s="49">
        <v>0</v>
      </c>
      <c r="V284" s="49">
        <v>0</v>
      </c>
      <c r="W284" s="47">
        <v>0</v>
      </c>
      <c r="X284" s="47">
        <v>0</v>
      </c>
      <c r="Y284" s="180"/>
      <c r="Z284" s="180"/>
      <c r="AA284" s="47">
        <v>1</v>
      </c>
      <c r="AB284" s="49">
        <v>0</v>
      </c>
      <c r="AC284" s="49"/>
      <c r="AD284" s="180"/>
      <c r="AE284" s="49">
        <v>0</v>
      </c>
      <c r="AF284" s="49">
        <v>0</v>
      </c>
      <c r="AG284" s="49"/>
      <c r="AH284" s="180"/>
      <c r="AI284" s="49">
        <v>0</v>
      </c>
      <c r="AJ284" s="47">
        <v>0</v>
      </c>
      <c r="AK284" s="49">
        <v>0</v>
      </c>
      <c r="AL284" s="44"/>
    </row>
    <row r="285" spans="1:38">
      <c r="A285" s="44" t="s">
        <v>90</v>
      </c>
      <c r="B285" s="45"/>
      <c r="C285" s="49">
        <v>0</v>
      </c>
      <c r="D285" s="49">
        <v>0</v>
      </c>
      <c r="E285" s="49">
        <v>0</v>
      </c>
      <c r="F285" s="49">
        <v>0</v>
      </c>
      <c r="G285" s="49">
        <v>0</v>
      </c>
      <c r="H285" s="49">
        <v>0</v>
      </c>
      <c r="I285" s="49">
        <v>0</v>
      </c>
      <c r="J285" s="49">
        <v>0</v>
      </c>
      <c r="K285" s="49">
        <v>0</v>
      </c>
      <c r="L285" s="49">
        <v>0</v>
      </c>
      <c r="M285" s="49">
        <v>0</v>
      </c>
      <c r="N285" s="49">
        <v>0</v>
      </c>
      <c r="O285" s="49">
        <v>0</v>
      </c>
      <c r="P285" s="49">
        <v>0</v>
      </c>
      <c r="Q285" s="49">
        <v>0</v>
      </c>
      <c r="R285" s="49">
        <v>0</v>
      </c>
      <c r="S285" s="181"/>
      <c r="T285" s="181"/>
      <c r="U285" s="49">
        <v>0</v>
      </c>
      <c r="V285" s="49">
        <v>0</v>
      </c>
      <c r="W285" s="47">
        <v>0</v>
      </c>
      <c r="X285" s="47">
        <v>0</v>
      </c>
      <c r="Y285" s="181"/>
      <c r="Z285" s="181"/>
      <c r="AA285" s="47">
        <v>9280</v>
      </c>
      <c r="AB285" s="49">
        <v>714</v>
      </c>
      <c r="AC285" s="49"/>
      <c r="AD285" s="180"/>
      <c r="AE285" s="49">
        <v>0</v>
      </c>
      <c r="AF285" s="49">
        <v>0</v>
      </c>
      <c r="AG285" s="49"/>
      <c r="AH285" s="180"/>
      <c r="AI285" s="49">
        <v>0</v>
      </c>
      <c r="AJ285" s="47">
        <v>0</v>
      </c>
      <c r="AK285" s="49">
        <v>0</v>
      </c>
      <c r="AL285" s="44"/>
    </row>
    <row r="286" spans="1:38">
      <c r="A286" s="44" t="s">
        <v>235</v>
      </c>
      <c r="B286" s="183">
        <v>46096</v>
      </c>
      <c r="C286" s="49">
        <v>0</v>
      </c>
      <c r="D286" s="49">
        <v>0</v>
      </c>
      <c r="E286" s="49">
        <v>0</v>
      </c>
      <c r="F286" s="49">
        <v>0</v>
      </c>
      <c r="G286" s="49">
        <v>0</v>
      </c>
      <c r="H286" s="49">
        <v>0</v>
      </c>
      <c r="I286" s="49">
        <v>0</v>
      </c>
      <c r="J286" s="49">
        <v>0</v>
      </c>
      <c r="K286" s="49">
        <v>0</v>
      </c>
      <c r="L286" s="49">
        <v>0</v>
      </c>
      <c r="M286" s="49">
        <v>0</v>
      </c>
      <c r="N286" s="49">
        <v>0</v>
      </c>
      <c r="O286" s="49">
        <v>0</v>
      </c>
      <c r="P286" s="49">
        <v>0</v>
      </c>
      <c r="Q286" s="47">
        <v>0</v>
      </c>
      <c r="R286" s="49">
        <v>0</v>
      </c>
      <c r="S286" s="181"/>
      <c r="T286" s="181"/>
      <c r="U286" s="49">
        <v>0</v>
      </c>
      <c r="V286" s="49">
        <v>0</v>
      </c>
      <c r="W286" s="47">
        <v>0</v>
      </c>
      <c r="X286" s="47">
        <v>0</v>
      </c>
      <c r="Y286" s="181"/>
      <c r="Z286" s="181"/>
      <c r="AA286" s="47">
        <v>104</v>
      </c>
      <c r="AB286" s="49">
        <v>8</v>
      </c>
      <c r="AC286" s="44"/>
      <c r="AD286" s="181"/>
      <c r="AE286" s="49">
        <v>0</v>
      </c>
      <c r="AF286" s="49">
        <v>0</v>
      </c>
      <c r="AG286" s="44"/>
      <c r="AH286" s="181"/>
      <c r="AI286" s="49">
        <v>0</v>
      </c>
      <c r="AJ286" s="47">
        <v>0</v>
      </c>
      <c r="AK286" s="44">
        <v>0</v>
      </c>
      <c r="AL286" s="44"/>
    </row>
    <row r="287" spans="1:38">
      <c r="A287" s="44" t="s">
        <v>344</v>
      </c>
      <c r="B287" s="45">
        <v>46096</v>
      </c>
      <c r="C287" s="49">
        <v>0</v>
      </c>
      <c r="D287" s="49">
        <v>0</v>
      </c>
      <c r="E287" s="49">
        <v>0</v>
      </c>
      <c r="F287" s="49">
        <v>0</v>
      </c>
      <c r="G287" s="49">
        <v>0</v>
      </c>
      <c r="H287" s="49">
        <v>0</v>
      </c>
      <c r="I287" s="49">
        <v>0</v>
      </c>
      <c r="J287" s="49">
        <v>0</v>
      </c>
      <c r="K287" s="49">
        <v>0</v>
      </c>
      <c r="L287" s="49">
        <v>0</v>
      </c>
      <c r="M287" s="49">
        <v>0</v>
      </c>
      <c r="N287" s="49">
        <v>0</v>
      </c>
      <c r="O287" s="49">
        <v>0</v>
      </c>
      <c r="P287" s="49">
        <v>0</v>
      </c>
      <c r="Q287" s="49">
        <v>0</v>
      </c>
      <c r="R287" s="49">
        <v>0</v>
      </c>
      <c r="S287" s="181"/>
      <c r="T287" s="181"/>
      <c r="U287" s="49">
        <v>0</v>
      </c>
      <c r="V287" s="49">
        <v>0</v>
      </c>
      <c r="W287" s="47">
        <v>0</v>
      </c>
      <c r="X287" s="49">
        <v>0</v>
      </c>
      <c r="Y287" s="181"/>
      <c r="Z287" s="181"/>
      <c r="AA287" s="49">
        <v>0</v>
      </c>
      <c r="AB287" s="49">
        <v>0</v>
      </c>
      <c r="AC287" s="49"/>
      <c r="AD287" s="180"/>
      <c r="AE287" s="49">
        <v>0</v>
      </c>
      <c r="AF287" s="49">
        <v>0</v>
      </c>
      <c r="AG287" s="49"/>
      <c r="AH287" s="180"/>
      <c r="AI287" s="49">
        <v>0</v>
      </c>
      <c r="AJ287" s="47">
        <v>0</v>
      </c>
      <c r="AK287" s="49"/>
      <c r="AL287" s="44"/>
    </row>
    <row r="288" spans="1:38">
      <c r="A288" s="44" t="s">
        <v>138</v>
      </c>
      <c r="B288" s="183">
        <v>46096</v>
      </c>
      <c r="C288" s="49">
        <v>0</v>
      </c>
      <c r="D288" s="49">
        <v>0</v>
      </c>
      <c r="E288" s="49">
        <v>0</v>
      </c>
      <c r="F288" s="49">
        <v>0</v>
      </c>
      <c r="G288" s="49">
        <v>0</v>
      </c>
      <c r="H288" s="49">
        <v>0</v>
      </c>
      <c r="I288" s="49">
        <v>0</v>
      </c>
      <c r="J288" s="49">
        <v>0</v>
      </c>
      <c r="K288" s="49">
        <v>0</v>
      </c>
      <c r="L288" s="49">
        <v>0</v>
      </c>
      <c r="M288" s="49">
        <v>0</v>
      </c>
      <c r="N288" s="49">
        <v>0</v>
      </c>
      <c r="O288" s="49">
        <v>0</v>
      </c>
      <c r="P288" s="49">
        <v>0</v>
      </c>
      <c r="Q288" s="47">
        <v>13263</v>
      </c>
      <c r="R288" s="49">
        <v>72</v>
      </c>
      <c r="S288" s="181">
        <v>-1</v>
      </c>
      <c r="T288" s="181">
        <v>-1</v>
      </c>
      <c r="U288" s="49">
        <v>0</v>
      </c>
      <c r="V288" s="49">
        <v>0</v>
      </c>
      <c r="W288" s="47">
        <v>275062</v>
      </c>
      <c r="X288" s="47">
        <v>1844</v>
      </c>
      <c r="Y288" s="181">
        <v>-1</v>
      </c>
      <c r="Z288" s="181">
        <v>-1</v>
      </c>
      <c r="AA288" s="47">
        <v>1598</v>
      </c>
      <c r="AB288" s="49">
        <v>123</v>
      </c>
      <c r="AC288" s="44">
        <v>257</v>
      </c>
      <c r="AD288" s="181">
        <v>-0.52</v>
      </c>
      <c r="AE288" s="49">
        <v>0</v>
      </c>
      <c r="AF288" s="49">
        <v>0</v>
      </c>
      <c r="AG288" s="44">
        <v>257</v>
      </c>
      <c r="AH288" s="181">
        <v>-1</v>
      </c>
      <c r="AI288" s="49">
        <v>0</v>
      </c>
      <c r="AJ288" s="47">
        <v>0</v>
      </c>
      <c r="AK288" s="44">
        <v>0</v>
      </c>
      <c r="AL288" s="44"/>
    </row>
    <row r="289" spans="1:38">
      <c r="A289" s="44" t="s">
        <v>257</v>
      </c>
      <c r="B289" s="185">
        <v>46096</v>
      </c>
      <c r="C289" s="49">
        <v>0</v>
      </c>
      <c r="D289" s="49">
        <v>0</v>
      </c>
      <c r="E289" s="49">
        <v>0</v>
      </c>
      <c r="F289" s="49">
        <v>0</v>
      </c>
      <c r="G289" s="49">
        <v>0</v>
      </c>
      <c r="H289" s="49">
        <v>0</v>
      </c>
      <c r="I289" s="49">
        <v>0</v>
      </c>
      <c r="J289" s="49">
        <v>0</v>
      </c>
      <c r="K289" s="49">
        <v>0</v>
      </c>
      <c r="L289" s="49">
        <v>0</v>
      </c>
      <c r="M289" s="49">
        <v>0</v>
      </c>
      <c r="N289" s="49">
        <v>0</v>
      </c>
      <c r="O289" s="49">
        <v>0</v>
      </c>
      <c r="P289" s="49">
        <v>0</v>
      </c>
      <c r="Q289" s="49">
        <v>0</v>
      </c>
      <c r="R289" s="49">
        <v>0</v>
      </c>
      <c r="S289" s="44"/>
      <c r="T289" s="44"/>
      <c r="U289" s="49">
        <v>0</v>
      </c>
      <c r="V289" s="49">
        <v>0</v>
      </c>
      <c r="W289" s="47">
        <v>0</v>
      </c>
      <c r="X289" s="49">
        <v>0</v>
      </c>
      <c r="Y289" s="181"/>
      <c r="Z289" s="181"/>
      <c r="AA289" s="49">
        <v>34</v>
      </c>
      <c r="AB289" s="49">
        <v>3</v>
      </c>
      <c r="AC289" s="44">
        <v>0</v>
      </c>
      <c r="AD289" s="181">
        <v>7.61</v>
      </c>
      <c r="AE289" s="49">
        <v>0</v>
      </c>
      <c r="AF289" s="49">
        <v>0</v>
      </c>
      <c r="AG289" s="44">
        <v>0</v>
      </c>
      <c r="AH289" s="181">
        <v>-1</v>
      </c>
      <c r="AI289" s="49">
        <v>374</v>
      </c>
      <c r="AJ289" s="47">
        <v>2674</v>
      </c>
      <c r="AK289" s="49">
        <v>141</v>
      </c>
      <c r="AL289" s="44"/>
    </row>
    <row r="290" spans="1:38">
      <c r="A290" s="44" t="s">
        <v>307</v>
      </c>
      <c r="B290" s="44"/>
      <c r="C290" s="49">
        <v>0</v>
      </c>
      <c r="D290" s="49">
        <v>0</v>
      </c>
      <c r="E290" s="49">
        <v>0</v>
      </c>
      <c r="F290" s="49">
        <v>0</v>
      </c>
      <c r="G290" s="49">
        <v>0</v>
      </c>
      <c r="H290" s="49">
        <v>0</v>
      </c>
      <c r="I290" s="49">
        <v>0</v>
      </c>
      <c r="J290" s="49">
        <v>0</v>
      </c>
      <c r="K290" s="49">
        <v>0</v>
      </c>
      <c r="L290" s="49">
        <v>0</v>
      </c>
      <c r="M290" s="49">
        <v>0</v>
      </c>
      <c r="N290" s="49">
        <v>0</v>
      </c>
      <c r="O290" s="49">
        <v>0</v>
      </c>
      <c r="P290" s="49">
        <v>0</v>
      </c>
      <c r="Q290" s="49">
        <v>0</v>
      </c>
      <c r="R290" s="49">
        <v>0</v>
      </c>
      <c r="S290" s="181"/>
      <c r="T290" s="181"/>
      <c r="U290" s="49">
        <v>0</v>
      </c>
      <c r="V290" s="49">
        <v>0</v>
      </c>
      <c r="W290" s="47">
        <v>0</v>
      </c>
      <c r="X290" s="49">
        <v>0</v>
      </c>
      <c r="Y290" s="181"/>
      <c r="Z290" s="181"/>
      <c r="AA290" s="49">
        <v>0</v>
      </c>
      <c r="AB290" s="49">
        <v>0</v>
      </c>
      <c r="AC290" s="44"/>
      <c r="AD290" s="181"/>
      <c r="AE290" s="49">
        <v>0</v>
      </c>
      <c r="AF290" s="49">
        <v>0</v>
      </c>
      <c r="AG290" s="44"/>
      <c r="AH290" s="181"/>
      <c r="AI290" s="49">
        <v>0</v>
      </c>
      <c r="AJ290" s="47">
        <v>0</v>
      </c>
      <c r="AK290" s="49"/>
      <c r="AL290" s="44"/>
    </row>
    <row r="291" spans="1:38">
      <c r="A291" s="44" t="s">
        <v>293</v>
      </c>
      <c r="B291" s="182">
        <v>46096</v>
      </c>
      <c r="C291" s="49">
        <v>0</v>
      </c>
      <c r="D291" s="49">
        <v>0</v>
      </c>
      <c r="E291" s="49">
        <v>0</v>
      </c>
      <c r="F291" s="49">
        <v>0</v>
      </c>
      <c r="G291" s="49">
        <v>0</v>
      </c>
      <c r="H291" s="49">
        <v>0</v>
      </c>
      <c r="I291" s="49">
        <v>0</v>
      </c>
      <c r="J291" s="49">
        <v>0</v>
      </c>
      <c r="K291" s="49">
        <v>0</v>
      </c>
      <c r="L291" s="49">
        <v>0</v>
      </c>
      <c r="M291" s="49">
        <v>0</v>
      </c>
      <c r="N291" s="49">
        <v>0</v>
      </c>
      <c r="O291" s="49">
        <v>0</v>
      </c>
      <c r="P291" s="49">
        <v>0</v>
      </c>
      <c r="Q291" s="49">
        <v>0</v>
      </c>
      <c r="R291" s="49">
        <v>0</v>
      </c>
      <c r="S291" s="181"/>
      <c r="T291" s="181"/>
      <c r="U291" s="49">
        <v>0</v>
      </c>
      <c r="V291" s="49">
        <v>0</v>
      </c>
      <c r="W291" s="47">
        <v>0</v>
      </c>
      <c r="X291" s="49">
        <v>0</v>
      </c>
      <c r="Y291" s="180"/>
      <c r="Z291" s="180"/>
      <c r="AA291" s="47">
        <v>1</v>
      </c>
      <c r="AB291" s="49">
        <v>0</v>
      </c>
      <c r="AC291" s="49">
        <v>0</v>
      </c>
      <c r="AD291" s="180">
        <v>-0.49</v>
      </c>
      <c r="AE291" s="49">
        <v>0</v>
      </c>
      <c r="AF291" s="49">
        <v>0</v>
      </c>
      <c r="AG291" s="49">
        <v>0</v>
      </c>
      <c r="AH291" s="180">
        <v>-1</v>
      </c>
      <c r="AI291" s="49">
        <v>1</v>
      </c>
      <c r="AJ291" s="47">
        <v>20</v>
      </c>
      <c r="AK291" s="49">
        <v>25</v>
      </c>
      <c r="AL291" s="44"/>
    </row>
    <row r="292" spans="1:38">
      <c r="A292" s="44" t="s">
        <v>345</v>
      </c>
      <c r="B292" s="182"/>
      <c r="C292" s="49">
        <v>0</v>
      </c>
      <c r="D292" s="49">
        <v>0</v>
      </c>
      <c r="E292" s="49">
        <v>0</v>
      </c>
      <c r="F292" s="49">
        <v>0</v>
      </c>
      <c r="G292" s="49">
        <v>0</v>
      </c>
      <c r="H292" s="49">
        <v>0</v>
      </c>
      <c r="I292" s="49">
        <v>0</v>
      </c>
      <c r="J292" s="49">
        <v>0</v>
      </c>
      <c r="K292" s="49">
        <v>0</v>
      </c>
      <c r="L292" s="49">
        <v>0</v>
      </c>
      <c r="M292" s="49">
        <v>0</v>
      </c>
      <c r="N292" s="49">
        <v>0</v>
      </c>
      <c r="O292" s="49">
        <v>0</v>
      </c>
      <c r="P292" s="49">
        <v>0</v>
      </c>
      <c r="Q292" s="49">
        <v>0</v>
      </c>
      <c r="R292" s="49">
        <v>0</v>
      </c>
      <c r="S292" s="44"/>
      <c r="T292" s="44"/>
      <c r="U292" s="49">
        <v>0</v>
      </c>
      <c r="V292" s="49">
        <v>0</v>
      </c>
      <c r="W292" s="47">
        <v>0</v>
      </c>
      <c r="X292" s="49">
        <v>0</v>
      </c>
      <c r="Y292" s="181"/>
      <c r="Z292" s="181"/>
      <c r="AA292" s="49">
        <v>0</v>
      </c>
      <c r="AB292" s="49">
        <v>0</v>
      </c>
      <c r="AC292" s="44"/>
      <c r="AD292" s="44"/>
      <c r="AE292" s="49">
        <v>0</v>
      </c>
      <c r="AF292" s="49">
        <v>0</v>
      </c>
      <c r="AG292" s="44"/>
      <c r="AH292" s="44"/>
      <c r="AI292" s="49">
        <v>0</v>
      </c>
      <c r="AJ292" s="47">
        <v>0</v>
      </c>
      <c r="AK292" s="49"/>
      <c r="AL292" s="44"/>
    </row>
    <row r="293" spans="1:38">
      <c r="A293" s="44" t="s">
        <v>472</v>
      </c>
      <c r="B293" s="183"/>
      <c r="C293" s="49">
        <v>0</v>
      </c>
      <c r="D293" s="49">
        <v>0</v>
      </c>
      <c r="E293" s="49">
        <v>0</v>
      </c>
      <c r="F293" s="49">
        <v>0</v>
      </c>
      <c r="G293" s="49">
        <v>0</v>
      </c>
      <c r="H293" s="49">
        <v>0</v>
      </c>
      <c r="I293" s="49">
        <v>0</v>
      </c>
      <c r="J293" s="49">
        <v>0</v>
      </c>
      <c r="K293" s="49">
        <v>0</v>
      </c>
      <c r="L293" s="49">
        <v>0</v>
      </c>
      <c r="M293" s="49">
        <v>0</v>
      </c>
      <c r="N293" s="49">
        <v>0</v>
      </c>
      <c r="O293" s="49">
        <v>0</v>
      </c>
      <c r="P293" s="49">
        <v>0</v>
      </c>
      <c r="Q293" s="49">
        <v>0</v>
      </c>
      <c r="R293" s="49">
        <v>0</v>
      </c>
      <c r="S293" s="181"/>
      <c r="T293" s="181"/>
      <c r="U293" s="49">
        <v>0</v>
      </c>
      <c r="V293" s="49">
        <v>0</v>
      </c>
      <c r="W293" s="47">
        <v>0</v>
      </c>
      <c r="X293" s="49">
        <v>0</v>
      </c>
      <c r="Y293" s="181"/>
      <c r="Z293" s="181"/>
      <c r="AA293" s="49">
        <v>0</v>
      </c>
      <c r="AB293" s="49">
        <v>0</v>
      </c>
      <c r="AC293" s="44"/>
      <c r="AD293" s="181"/>
      <c r="AE293" s="49">
        <v>0</v>
      </c>
      <c r="AF293" s="49">
        <v>0</v>
      </c>
      <c r="AG293" s="44"/>
      <c r="AH293" s="181"/>
      <c r="AI293" s="49">
        <v>0</v>
      </c>
      <c r="AJ293" s="47">
        <v>0</v>
      </c>
      <c r="AK293" s="44">
        <v>0</v>
      </c>
      <c r="AL293" s="44"/>
    </row>
    <row r="294" spans="1:38">
      <c r="A294" s="44" t="s">
        <v>346</v>
      </c>
      <c r="B294" s="183"/>
      <c r="C294" s="49">
        <v>0</v>
      </c>
      <c r="D294" s="49">
        <v>0</v>
      </c>
      <c r="E294" s="49">
        <v>0</v>
      </c>
      <c r="F294" s="49">
        <v>0</v>
      </c>
      <c r="G294" s="49">
        <v>0</v>
      </c>
      <c r="H294" s="49">
        <v>0</v>
      </c>
      <c r="I294" s="49">
        <v>0</v>
      </c>
      <c r="J294" s="49">
        <v>0</v>
      </c>
      <c r="K294" s="49">
        <v>0</v>
      </c>
      <c r="L294" s="49">
        <v>0</v>
      </c>
      <c r="M294" s="49">
        <v>0</v>
      </c>
      <c r="N294" s="49">
        <v>0</v>
      </c>
      <c r="O294" s="49">
        <v>0</v>
      </c>
      <c r="P294" s="49">
        <v>0</v>
      </c>
      <c r="Q294" s="47">
        <v>0</v>
      </c>
      <c r="R294" s="49">
        <v>0</v>
      </c>
      <c r="S294" s="181"/>
      <c r="T294" s="181"/>
      <c r="U294" s="49">
        <v>0</v>
      </c>
      <c r="V294" s="49">
        <v>0</v>
      </c>
      <c r="W294" s="49">
        <v>0</v>
      </c>
      <c r="X294" s="49">
        <v>0</v>
      </c>
      <c r="Y294" s="181"/>
      <c r="Z294" s="181"/>
      <c r="AA294" s="47">
        <v>0</v>
      </c>
      <c r="AB294" s="49">
        <v>0</v>
      </c>
      <c r="AC294" s="44"/>
      <c r="AD294" s="181"/>
      <c r="AE294" s="47">
        <v>0</v>
      </c>
      <c r="AF294" s="49">
        <v>0</v>
      </c>
      <c r="AG294" s="44"/>
      <c r="AH294" s="181"/>
      <c r="AI294" s="49">
        <v>0</v>
      </c>
      <c r="AJ294" s="49">
        <v>0</v>
      </c>
      <c r="AK294" s="44">
        <v>0</v>
      </c>
      <c r="AL294" s="44"/>
    </row>
    <row r="295" spans="1:38">
      <c r="A295" s="44" t="s">
        <v>222</v>
      </c>
      <c r="B295" s="183">
        <v>46096</v>
      </c>
      <c r="C295" s="49">
        <v>0</v>
      </c>
      <c r="D295" s="49">
        <v>0</v>
      </c>
      <c r="E295" s="49">
        <v>0</v>
      </c>
      <c r="F295" s="49">
        <v>0</v>
      </c>
      <c r="G295" s="49">
        <v>0</v>
      </c>
      <c r="H295" s="49">
        <v>0</v>
      </c>
      <c r="I295" s="49">
        <v>0</v>
      </c>
      <c r="J295" s="49">
        <v>0</v>
      </c>
      <c r="K295" s="49">
        <v>0</v>
      </c>
      <c r="L295" s="49">
        <v>0</v>
      </c>
      <c r="M295" s="49">
        <v>0</v>
      </c>
      <c r="N295" s="49">
        <v>0</v>
      </c>
      <c r="O295" s="49">
        <v>0</v>
      </c>
      <c r="P295" s="49">
        <v>0</v>
      </c>
      <c r="Q295" s="47">
        <v>160</v>
      </c>
      <c r="R295" s="49">
        <v>4</v>
      </c>
      <c r="S295" s="181">
        <v>-1</v>
      </c>
      <c r="T295" s="181">
        <v>-1</v>
      </c>
      <c r="U295" s="49">
        <v>0</v>
      </c>
      <c r="V295" s="49">
        <v>0</v>
      </c>
      <c r="W295" s="47">
        <v>1328</v>
      </c>
      <c r="X295" s="47">
        <v>60</v>
      </c>
      <c r="Y295" s="181">
        <v>-1</v>
      </c>
      <c r="Z295" s="181">
        <v>-1</v>
      </c>
      <c r="AA295" s="49">
        <v>121</v>
      </c>
      <c r="AB295" s="49">
        <v>9</v>
      </c>
      <c r="AC295" s="44">
        <v>2</v>
      </c>
      <c r="AD295" s="181">
        <v>4.2699999999999996</v>
      </c>
      <c r="AE295" s="47">
        <v>0</v>
      </c>
      <c r="AF295" s="49">
        <v>0</v>
      </c>
      <c r="AG295" s="44">
        <v>2</v>
      </c>
      <c r="AH295" s="181">
        <v>-1</v>
      </c>
      <c r="AI295" s="49">
        <v>98</v>
      </c>
      <c r="AJ295" s="47">
        <v>1547</v>
      </c>
      <c r="AK295" s="44">
        <v>11</v>
      </c>
      <c r="AL295" s="44"/>
    </row>
    <row r="296" spans="1:38">
      <c r="A296" s="44" t="s">
        <v>347</v>
      </c>
      <c r="B296" s="183">
        <v>46096</v>
      </c>
      <c r="C296" s="49">
        <v>0</v>
      </c>
      <c r="D296" s="49">
        <v>0</v>
      </c>
      <c r="E296" s="49">
        <v>0</v>
      </c>
      <c r="F296" s="49">
        <v>0</v>
      </c>
      <c r="G296" s="49">
        <v>0</v>
      </c>
      <c r="H296" s="49">
        <v>0</v>
      </c>
      <c r="I296" s="49">
        <v>0</v>
      </c>
      <c r="J296" s="49">
        <v>0</v>
      </c>
      <c r="K296" s="49">
        <v>0</v>
      </c>
      <c r="L296" s="49">
        <v>0</v>
      </c>
      <c r="M296" s="49">
        <v>0</v>
      </c>
      <c r="N296" s="49">
        <v>0</v>
      </c>
      <c r="O296" s="49">
        <v>0</v>
      </c>
      <c r="P296" s="49">
        <v>0</v>
      </c>
      <c r="Q296" s="49">
        <v>0</v>
      </c>
      <c r="R296" s="49">
        <v>0</v>
      </c>
      <c r="S296" s="181"/>
      <c r="T296" s="181"/>
      <c r="U296" s="49">
        <v>0</v>
      </c>
      <c r="V296" s="49">
        <v>0</v>
      </c>
      <c r="W296" s="47">
        <v>0</v>
      </c>
      <c r="X296" s="47">
        <v>0</v>
      </c>
      <c r="Y296" s="181"/>
      <c r="Z296" s="181"/>
      <c r="AA296" s="49">
        <v>3</v>
      </c>
      <c r="AB296" s="49">
        <v>0</v>
      </c>
      <c r="AC296" s="44"/>
      <c r="AD296" s="181"/>
      <c r="AE296" s="47">
        <v>0</v>
      </c>
      <c r="AF296" s="49">
        <v>0</v>
      </c>
      <c r="AG296" s="44"/>
      <c r="AH296" s="181"/>
      <c r="AI296" s="49">
        <v>7</v>
      </c>
      <c r="AJ296" s="49">
        <v>70</v>
      </c>
      <c r="AK296" s="44">
        <v>35</v>
      </c>
      <c r="AL296" s="44"/>
    </row>
    <row r="297" spans="1:38">
      <c r="A297" s="44" t="s">
        <v>348</v>
      </c>
      <c r="B297" s="44"/>
      <c r="C297" s="49">
        <v>0</v>
      </c>
      <c r="D297" s="49">
        <v>0</v>
      </c>
      <c r="E297" s="49">
        <v>0</v>
      </c>
      <c r="F297" s="49">
        <v>0</v>
      </c>
      <c r="G297" s="49">
        <v>0</v>
      </c>
      <c r="H297" s="49">
        <v>0</v>
      </c>
      <c r="I297" s="49">
        <v>0</v>
      </c>
      <c r="J297" s="49">
        <v>0</v>
      </c>
      <c r="K297" s="49">
        <v>0</v>
      </c>
      <c r="L297" s="49">
        <v>0</v>
      </c>
      <c r="M297" s="49">
        <v>0</v>
      </c>
      <c r="N297" s="49">
        <v>0</v>
      </c>
      <c r="O297" s="49">
        <v>0</v>
      </c>
      <c r="P297" s="49">
        <v>0</v>
      </c>
      <c r="Q297" s="49">
        <v>0</v>
      </c>
      <c r="R297" s="49">
        <v>0</v>
      </c>
      <c r="S297" s="44"/>
      <c r="T297" s="44"/>
      <c r="U297" s="49">
        <v>0</v>
      </c>
      <c r="V297" s="49">
        <v>0</v>
      </c>
      <c r="W297" s="47">
        <v>0</v>
      </c>
      <c r="X297" s="47">
        <v>0</v>
      </c>
      <c r="Y297" s="181"/>
      <c r="Z297" s="181"/>
      <c r="AA297" s="49">
        <v>0</v>
      </c>
      <c r="AB297" s="49">
        <v>0</v>
      </c>
      <c r="AC297" s="44"/>
      <c r="AD297" s="181"/>
      <c r="AE297" s="49">
        <v>0</v>
      </c>
      <c r="AF297" s="49">
        <v>0</v>
      </c>
      <c r="AG297" s="44"/>
      <c r="AH297" s="181"/>
      <c r="AI297" s="49">
        <v>0</v>
      </c>
      <c r="AJ297" s="47">
        <v>0</v>
      </c>
      <c r="AK297" s="76"/>
      <c r="AL297" s="44"/>
    </row>
    <row r="298" spans="1:38">
      <c r="A298" s="44" t="s">
        <v>349</v>
      </c>
      <c r="B298" s="44"/>
      <c r="C298" s="49">
        <v>0</v>
      </c>
      <c r="D298" s="49">
        <v>0</v>
      </c>
      <c r="E298" s="49">
        <v>0</v>
      </c>
      <c r="F298" s="49">
        <v>0</v>
      </c>
      <c r="G298" s="49">
        <v>0</v>
      </c>
      <c r="H298" s="49">
        <v>0</v>
      </c>
      <c r="I298" s="49">
        <v>0</v>
      </c>
      <c r="J298" s="49">
        <v>0</v>
      </c>
      <c r="K298" s="49">
        <v>0</v>
      </c>
      <c r="L298" s="49">
        <v>0</v>
      </c>
      <c r="M298" s="49">
        <v>0</v>
      </c>
      <c r="N298" s="49">
        <v>0</v>
      </c>
      <c r="O298" s="49">
        <v>0</v>
      </c>
      <c r="P298" s="49">
        <v>0</v>
      </c>
      <c r="Q298" s="49">
        <v>0</v>
      </c>
      <c r="R298" s="49">
        <v>0</v>
      </c>
      <c r="S298" s="181"/>
      <c r="T298" s="181"/>
      <c r="U298" s="49">
        <v>0</v>
      </c>
      <c r="V298" s="49">
        <v>0</v>
      </c>
      <c r="W298" s="49">
        <v>0</v>
      </c>
      <c r="X298" s="49">
        <v>0</v>
      </c>
      <c r="Y298" s="181"/>
      <c r="Z298" s="181"/>
      <c r="AA298" s="49">
        <v>0</v>
      </c>
      <c r="AB298" s="49">
        <v>0</v>
      </c>
      <c r="AC298" s="44"/>
      <c r="AD298" s="181"/>
      <c r="AE298" s="47">
        <v>0</v>
      </c>
      <c r="AF298" s="49">
        <v>0</v>
      </c>
      <c r="AG298" s="44"/>
      <c r="AH298" s="181"/>
      <c r="AI298" s="49">
        <v>0</v>
      </c>
      <c r="AJ298" s="47">
        <v>0</v>
      </c>
      <c r="AK298" s="44"/>
      <c r="AL298" s="44"/>
    </row>
    <row r="299" spans="1:38">
      <c r="A299" s="44" t="s">
        <v>464</v>
      </c>
      <c r="B299" s="182"/>
      <c r="C299" s="49">
        <v>0</v>
      </c>
      <c r="D299" s="49">
        <v>0</v>
      </c>
      <c r="E299" s="49">
        <v>0</v>
      </c>
      <c r="F299" s="49">
        <v>0</v>
      </c>
      <c r="G299" s="49">
        <v>0</v>
      </c>
      <c r="H299" s="49">
        <v>0</v>
      </c>
      <c r="I299" s="49">
        <v>0</v>
      </c>
      <c r="J299" s="49">
        <v>0</v>
      </c>
      <c r="K299" s="49">
        <v>0</v>
      </c>
      <c r="L299" s="49">
        <v>0</v>
      </c>
      <c r="M299" s="49">
        <v>0</v>
      </c>
      <c r="N299" s="49">
        <v>0</v>
      </c>
      <c r="O299" s="49">
        <v>0</v>
      </c>
      <c r="P299" s="49">
        <v>0</v>
      </c>
      <c r="Q299" s="47">
        <v>0</v>
      </c>
      <c r="R299" s="47">
        <v>0</v>
      </c>
      <c r="S299" s="181"/>
      <c r="T299" s="181"/>
      <c r="U299" s="49">
        <v>0</v>
      </c>
      <c r="V299" s="49">
        <v>0</v>
      </c>
      <c r="W299" s="47">
        <v>0</v>
      </c>
      <c r="X299" s="47">
        <v>0</v>
      </c>
      <c r="Y299" s="181"/>
      <c r="Z299" s="181"/>
      <c r="AA299" s="49">
        <v>0</v>
      </c>
      <c r="AB299" s="49">
        <v>0</v>
      </c>
      <c r="AC299" s="44"/>
      <c r="AD299" s="181"/>
      <c r="AE299" s="47">
        <v>0</v>
      </c>
      <c r="AF299" s="49">
        <v>0</v>
      </c>
      <c r="AG299" s="44"/>
      <c r="AH299" s="181"/>
      <c r="AI299" s="49">
        <v>0</v>
      </c>
      <c r="AJ299" s="47">
        <v>0</v>
      </c>
      <c r="AK299" s="44"/>
      <c r="AL299" s="44"/>
    </row>
    <row r="300" spans="1:38">
      <c r="A300" s="44" t="s">
        <v>465</v>
      </c>
      <c r="B300" s="185"/>
      <c r="C300" s="49">
        <v>0</v>
      </c>
      <c r="D300" s="49">
        <v>0</v>
      </c>
      <c r="E300" s="49">
        <v>0</v>
      </c>
      <c r="F300" s="49">
        <v>0</v>
      </c>
      <c r="G300" s="49">
        <v>0</v>
      </c>
      <c r="H300" s="49">
        <v>0</v>
      </c>
      <c r="I300" s="49">
        <v>0</v>
      </c>
      <c r="J300" s="49">
        <v>0</v>
      </c>
      <c r="K300" s="49">
        <v>0</v>
      </c>
      <c r="L300" s="49">
        <v>0</v>
      </c>
      <c r="M300" s="49">
        <v>0</v>
      </c>
      <c r="N300" s="49">
        <v>0</v>
      </c>
      <c r="O300" s="49">
        <v>0</v>
      </c>
      <c r="P300" s="49">
        <v>0</v>
      </c>
      <c r="Q300" s="49">
        <v>0</v>
      </c>
      <c r="R300" s="49">
        <v>0</v>
      </c>
      <c r="S300" s="181"/>
      <c r="T300" s="181"/>
      <c r="U300" s="49">
        <v>0</v>
      </c>
      <c r="V300" s="49">
        <v>0</v>
      </c>
      <c r="W300" s="47">
        <v>0</v>
      </c>
      <c r="X300" s="49">
        <v>0</v>
      </c>
      <c r="Y300" s="181"/>
      <c r="Z300" s="181"/>
      <c r="AA300" s="49">
        <v>0</v>
      </c>
      <c r="AB300" s="49">
        <v>0</v>
      </c>
      <c r="AC300" s="44"/>
      <c r="AD300" s="181"/>
      <c r="AE300" s="47">
        <v>0</v>
      </c>
      <c r="AF300" s="49">
        <v>0</v>
      </c>
      <c r="AG300" s="44"/>
      <c r="AH300" s="181"/>
      <c r="AI300" s="49">
        <v>0</v>
      </c>
      <c r="AJ300" s="49">
        <v>0</v>
      </c>
      <c r="AK300" s="49"/>
      <c r="AL300" s="44"/>
    </row>
    <row r="301" spans="1:38">
      <c r="A301" s="44" t="s">
        <v>466</v>
      </c>
      <c r="B301" s="183"/>
      <c r="C301" s="49">
        <v>0</v>
      </c>
      <c r="D301" s="49">
        <v>0</v>
      </c>
      <c r="E301" s="49">
        <v>0</v>
      </c>
      <c r="F301" s="49">
        <v>0</v>
      </c>
      <c r="G301" s="49">
        <v>0</v>
      </c>
      <c r="H301" s="49">
        <v>0</v>
      </c>
      <c r="I301" s="49">
        <v>0</v>
      </c>
      <c r="J301" s="49">
        <v>0</v>
      </c>
      <c r="K301" s="49">
        <v>0</v>
      </c>
      <c r="L301" s="49">
        <v>0</v>
      </c>
      <c r="M301" s="49">
        <v>0</v>
      </c>
      <c r="N301" s="49">
        <v>0</v>
      </c>
      <c r="O301" s="49">
        <v>0</v>
      </c>
      <c r="P301" s="49">
        <v>0</v>
      </c>
      <c r="Q301" s="49">
        <v>0</v>
      </c>
      <c r="R301" s="49">
        <v>0</v>
      </c>
      <c r="S301" s="181"/>
      <c r="T301" s="181"/>
      <c r="U301" s="49">
        <v>0</v>
      </c>
      <c r="V301" s="49">
        <v>0</v>
      </c>
      <c r="W301" s="47">
        <v>0</v>
      </c>
      <c r="X301" s="47">
        <v>0</v>
      </c>
      <c r="Y301" s="181"/>
      <c r="Z301" s="181"/>
      <c r="AA301" s="49">
        <v>0</v>
      </c>
      <c r="AB301" s="49">
        <v>0</v>
      </c>
      <c r="AC301" s="44"/>
      <c r="AD301" s="181"/>
      <c r="AE301" s="47">
        <v>0</v>
      </c>
      <c r="AF301" s="49">
        <v>0</v>
      </c>
      <c r="AG301" s="44"/>
      <c r="AH301" s="181"/>
      <c r="AI301" s="49">
        <v>0</v>
      </c>
      <c r="AJ301" s="49">
        <v>0</v>
      </c>
      <c r="AK301" s="44"/>
      <c r="AL301" s="44"/>
    </row>
    <row r="302" spans="1:38">
      <c r="A302" s="44" t="s">
        <v>467</v>
      </c>
      <c r="B302" s="182"/>
      <c r="C302" s="49">
        <v>0</v>
      </c>
      <c r="D302" s="49">
        <v>0</v>
      </c>
      <c r="E302" s="49">
        <v>0</v>
      </c>
      <c r="F302" s="49">
        <v>0</v>
      </c>
      <c r="G302" s="49">
        <v>0</v>
      </c>
      <c r="H302" s="49">
        <v>0</v>
      </c>
      <c r="I302" s="49">
        <v>0</v>
      </c>
      <c r="J302" s="49">
        <v>0</v>
      </c>
      <c r="K302" s="49">
        <v>0</v>
      </c>
      <c r="L302" s="49">
        <v>0</v>
      </c>
      <c r="M302" s="49">
        <v>0</v>
      </c>
      <c r="N302" s="49">
        <v>0</v>
      </c>
      <c r="O302" s="49">
        <v>0</v>
      </c>
      <c r="P302" s="49">
        <v>0</v>
      </c>
      <c r="Q302" s="49">
        <v>0</v>
      </c>
      <c r="R302" s="49">
        <v>0</v>
      </c>
      <c r="S302" s="44"/>
      <c r="T302" s="44"/>
      <c r="U302" s="49">
        <v>0</v>
      </c>
      <c r="V302" s="49">
        <v>0</v>
      </c>
      <c r="W302" s="47">
        <v>0</v>
      </c>
      <c r="X302" s="47">
        <v>0</v>
      </c>
      <c r="Y302" s="181"/>
      <c r="Z302" s="181"/>
      <c r="AA302" s="47">
        <v>0</v>
      </c>
      <c r="AB302" s="47">
        <v>0</v>
      </c>
      <c r="AC302" s="44"/>
      <c r="AD302" s="181"/>
      <c r="AE302" s="49">
        <v>0</v>
      </c>
      <c r="AF302" s="49">
        <v>0</v>
      </c>
      <c r="AG302" s="44"/>
      <c r="AH302" s="181"/>
      <c r="AI302" s="49">
        <v>0</v>
      </c>
      <c r="AJ302" s="49">
        <v>0</v>
      </c>
      <c r="AK302" s="49"/>
      <c r="AL302" s="44"/>
    </row>
    <row r="303" spans="1:38">
      <c r="A303" s="44" t="s">
        <v>350</v>
      </c>
      <c r="B303" s="183">
        <v>46096</v>
      </c>
      <c r="C303" s="49">
        <v>0</v>
      </c>
      <c r="D303" s="49">
        <v>0</v>
      </c>
      <c r="E303" s="49">
        <v>0</v>
      </c>
      <c r="F303" s="49">
        <v>0</v>
      </c>
      <c r="G303" s="49">
        <v>0</v>
      </c>
      <c r="H303" s="49">
        <v>0</v>
      </c>
      <c r="I303" s="49">
        <v>0</v>
      </c>
      <c r="J303" s="49">
        <v>0</v>
      </c>
      <c r="K303" s="49">
        <v>0</v>
      </c>
      <c r="L303" s="49">
        <v>0</v>
      </c>
      <c r="M303" s="49">
        <v>0</v>
      </c>
      <c r="N303" s="49">
        <v>0</v>
      </c>
      <c r="O303" s="49">
        <v>0</v>
      </c>
      <c r="P303" s="49">
        <v>0</v>
      </c>
      <c r="Q303" s="49">
        <v>0</v>
      </c>
      <c r="R303" s="49">
        <v>0</v>
      </c>
      <c r="S303" s="181"/>
      <c r="T303" s="181"/>
      <c r="U303" s="49">
        <v>0</v>
      </c>
      <c r="V303" s="49">
        <v>0</v>
      </c>
      <c r="W303" s="47">
        <v>0</v>
      </c>
      <c r="X303" s="49">
        <v>0</v>
      </c>
      <c r="Y303" s="181"/>
      <c r="Z303" s="181"/>
      <c r="AA303" s="47">
        <v>0</v>
      </c>
      <c r="AB303" s="47">
        <v>0</v>
      </c>
      <c r="AC303" s="44"/>
      <c r="AD303" s="181"/>
      <c r="AE303" s="47">
        <v>0</v>
      </c>
      <c r="AF303" s="49">
        <v>0</v>
      </c>
      <c r="AG303" s="44"/>
      <c r="AH303" s="181"/>
      <c r="AI303" s="49">
        <v>0</v>
      </c>
      <c r="AJ303" s="49">
        <v>0</v>
      </c>
      <c r="AK303" s="49"/>
      <c r="AL303" s="44"/>
    </row>
    <row r="304" spans="1:38">
      <c r="A304" s="44" t="s">
        <v>351</v>
      </c>
      <c r="B304" s="183"/>
      <c r="C304" s="49">
        <v>0</v>
      </c>
      <c r="D304" s="49">
        <v>0</v>
      </c>
      <c r="E304" s="49">
        <v>0</v>
      </c>
      <c r="F304" s="49">
        <v>0</v>
      </c>
      <c r="G304" s="49">
        <v>0</v>
      </c>
      <c r="H304" s="49">
        <v>0</v>
      </c>
      <c r="I304" s="49">
        <v>0</v>
      </c>
      <c r="J304" s="49">
        <v>0</v>
      </c>
      <c r="K304" s="49">
        <v>0</v>
      </c>
      <c r="L304" s="49">
        <v>0</v>
      </c>
      <c r="M304" s="49">
        <v>0</v>
      </c>
      <c r="N304" s="49">
        <v>0</v>
      </c>
      <c r="O304" s="49">
        <v>0</v>
      </c>
      <c r="P304" s="49">
        <v>0</v>
      </c>
      <c r="Q304" s="49">
        <v>0</v>
      </c>
      <c r="R304" s="49">
        <v>0</v>
      </c>
      <c r="S304" s="44"/>
      <c r="T304" s="181"/>
      <c r="U304" s="49">
        <v>0</v>
      </c>
      <c r="V304" s="49">
        <v>0</v>
      </c>
      <c r="W304" s="47">
        <v>0</v>
      </c>
      <c r="X304" s="49">
        <v>0</v>
      </c>
      <c r="Y304" s="181"/>
      <c r="Z304" s="181"/>
      <c r="AA304" s="47">
        <v>4</v>
      </c>
      <c r="AB304" s="47">
        <v>0</v>
      </c>
      <c r="AC304" s="44"/>
      <c r="AD304" s="44"/>
      <c r="AE304" s="49">
        <v>0</v>
      </c>
      <c r="AF304" s="49">
        <v>0</v>
      </c>
      <c r="AG304" s="44"/>
      <c r="AH304" s="44"/>
      <c r="AI304" s="49">
        <v>0</v>
      </c>
      <c r="AJ304" s="47">
        <v>0</v>
      </c>
      <c r="AK304" s="44">
        <v>0</v>
      </c>
      <c r="AL304" s="44"/>
    </row>
    <row r="305" spans="1:38">
      <c r="A305" s="44" t="s">
        <v>554</v>
      </c>
      <c r="B305" s="44"/>
      <c r="C305" s="49">
        <v>0</v>
      </c>
      <c r="D305" s="49">
        <v>0</v>
      </c>
      <c r="E305" s="49">
        <v>0</v>
      </c>
      <c r="F305" s="49">
        <v>0</v>
      </c>
      <c r="G305" s="49">
        <v>0</v>
      </c>
      <c r="H305" s="49">
        <v>0</v>
      </c>
      <c r="I305" s="49">
        <v>0</v>
      </c>
      <c r="J305" s="49">
        <v>0</v>
      </c>
      <c r="K305" s="49">
        <v>0</v>
      </c>
      <c r="L305" s="49">
        <v>0</v>
      </c>
      <c r="M305" s="49">
        <v>0</v>
      </c>
      <c r="N305" s="49">
        <v>0</v>
      </c>
      <c r="O305" s="49">
        <v>0</v>
      </c>
      <c r="P305" s="49">
        <v>0</v>
      </c>
      <c r="Q305" s="49">
        <v>0</v>
      </c>
      <c r="R305" s="49">
        <v>0</v>
      </c>
      <c r="S305" s="181"/>
      <c r="T305" s="181"/>
      <c r="U305" s="49">
        <v>0</v>
      </c>
      <c r="V305" s="49">
        <v>0</v>
      </c>
      <c r="W305" s="47">
        <v>0</v>
      </c>
      <c r="X305" s="49">
        <v>0</v>
      </c>
      <c r="Y305" s="181"/>
      <c r="Z305" s="181"/>
      <c r="AA305" s="47">
        <v>0</v>
      </c>
      <c r="AB305" s="47">
        <v>0</v>
      </c>
      <c r="AC305" s="44"/>
      <c r="AD305" s="181"/>
      <c r="AE305" s="49">
        <v>0</v>
      </c>
      <c r="AF305" s="49">
        <v>0</v>
      </c>
      <c r="AG305" s="44"/>
      <c r="AH305" s="181"/>
      <c r="AI305" s="49">
        <v>0</v>
      </c>
      <c r="AJ305" s="47">
        <v>0</v>
      </c>
      <c r="AK305" s="44"/>
      <c r="AL305" s="44"/>
    </row>
    <row r="306" spans="1:38">
      <c r="A306" s="44" t="s">
        <v>352</v>
      </c>
      <c r="B306" s="183">
        <v>46096</v>
      </c>
      <c r="C306" s="49">
        <v>0</v>
      </c>
      <c r="D306" s="49">
        <v>0</v>
      </c>
      <c r="E306" s="49">
        <v>0</v>
      </c>
      <c r="F306" s="49">
        <v>0</v>
      </c>
      <c r="G306" s="49">
        <v>0</v>
      </c>
      <c r="H306" s="49">
        <v>0</v>
      </c>
      <c r="I306" s="49">
        <v>0</v>
      </c>
      <c r="J306" s="49">
        <v>0</v>
      </c>
      <c r="K306" s="49">
        <v>0</v>
      </c>
      <c r="L306" s="49">
        <v>0</v>
      </c>
      <c r="M306" s="49">
        <v>0</v>
      </c>
      <c r="N306" s="49">
        <v>0</v>
      </c>
      <c r="O306" s="49">
        <v>0</v>
      </c>
      <c r="P306" s="49">
        <v>0</v>
      </c>
      <c r="Q306" s="47">
        <v>0</v>
      </c>
      <c r="R306" s="49">
        <v>0</v>
      </c>
      <c r="S306" s="181"/>
      <c r="T306" s="181"/>
      <c r="U306" s="49">
        <v>0</v>
      </c>
      <c r="V306" s="49">
        <v>0</v>
      </c>
      <c r="W306" s="47">
        <v>0</v>
      </c>
      <c r="X306" s="49">
        <v>0</v>
      </c>
      <c r="Y306" s="181"/>
      <c r="Z306" s="181"/>
      <c r="AA306" s="47">
        <v>1</v>
      </c>
      <c r="AB306" s="47">
        <v>0</v>
      </c>
      <c r="AC306" s="44"/>
      <c r="AD306" s="181"/>
      <c r="AE306" s="49">
        <v>0</v>
      </c>
      <c r="AF306" s="49">
        <v>0</v>
      </c>
      <c r="AG306" s="44"/>
      <c r="AH306" s="181"/>
      <c r="AI306" s="49">
        <v>1</v>
      </c>
      <c r="AJ306" s="49">
        <v>14</v>
      </c>
      <c r="AK306" s="44">
        <v>13</v>
      </c>
      <c r="AL306" s="44"/>
    </row>
    <row r="307" spans="1:38">
      <c r="A307" s="44" t="s">
        <v>183</v>
      </c>
      <c r="B307" s="45"/>
      <c r="C307" s="49">
        <v>0</v>
      </c>
      <c r="D307" s="49">
        <v>0</v>
      </c>
      <c r="E307" s="49">
        <v>0</v>
      </c>
      <c r="F307" s="49">
        <v>0</v>
      </c>
      <c r="G307" s="49">
        <v>0</v>
      </c>
      <c r="H307" s="49">
        <v>0</v>
      </c>
      <c r="I307" s="49">
        <v>0</v>
      </c>
      <c r="J307" s="49">
        <v>0</v>
      </c>
      <c r="K307" s="49">
        <v>0</v>
      </c>
      <c r="L307" s="49">
        <v>0</v>
      </c>
      <c r="M307" s="49">
        <v>0</v>
      </c>
      <c r="N307" s="49">
        <v>0</v>
      </c>
      <c r="O307" s="49">
        <v>0</v>
      </c>
      <c r="P307" s="49">
        <v>0</v>
      </c>
      <c r="Q307" s="47">
        <v>0</v>
      </c>
      <c r="R307" s="49">
        <v>0</v>
      </c>
      <c r="S307" s="181"/>
      <c r="T307" s="181"/>
      <c r="U307" s="49">
        <v>0</v>
      </c>
      <c r="V307" s="49">
        <v>0</v>
      </c>
      <c r="W307" s="47">
        <v>0</v>
      </c>
      <c r="X307" s="49">
        <v>0</v>
      </c>
      <c r="Y307" s="180"/>
      <c r="Z307" s="180"/>
      <c r="AA307" s="49">
        <v>95</v>
      </c>
      <c r="AB307" s="49">
        <v>7</v>
      </c>
      <c r="AC307" s="49"/>
      <c r="AD307" s="180"/>
      <c r="AE307" s="49">
        <v>0</v>
      </c>
      <c r="AF307" s="49">
        <v>0</v>
      </c>
      <c r="AG307" s="49"/>
      <c r="AH307" s="180"/>
      <c r="AI307" s="49">
        <v>0</v>
      </c>
      <c r="AJ307" s="47">
        <v>0</v>
      </c>
      <c r="AK307" s="44">
        <v>0</v>
      </c>
      <c r="AL307" s="44"/>
    </row>
    <row r="308" spans="1:38">
      <c r="A308" s="44" t="s">
        <v>353</v>
      </c>
      <c r="B308" s="184"/>
      <c r="C308" s="49">
        <v>0</v>
      </c>
      <c r="D308" s="49">
        <v>0</v>
      </c>
      <c r="E308" s="49">
        <v>0</v>
      </c>
      <c r="F308" s="49">
        <v>0</v>
      </c>
      <c r="G308" s="49">
        <v>0</v>
      </c>
      <c r="H308" s="49">
        <v>0</v>
      </c>
      <c r="I308" s="49">
        <v>0</v>
      </c>
      <c r="J308" s="49">
        <v>0</v>
      </c>
      <c r="K308" s="49">
        <v>0</v>
      </c>
      <c r="L308" s="49">
        <v>0</v>
      </c>
      <c r="M308" s="49">
        <v>0</v>
      </c>
      <c r="N308" s="49">
        <v>0</v>
      </c>
      <c r="O308" s="49">
        <v>0</v>
      </c>
      <c r="P308" s="49">
        <v>0</v>
      </c>
      <c r="Q308" s="49">
        <v>0</v>
      </c>
      <c r="R308" s="49">
        <v>0</v>
      </c>
      <c r="S308" s="181"/>
      <c r="T308" s="181"/>
      <c r="U308" s="49">
        <v>0</v>
      </c>
      <c r="V308" s="49">
        <v>0</v>
      </c>
      <c r="W308" s="49">
        <v>0</v>
      </c>
      <c r="X308" s="49">
        <v>0</v>
      </c>
      <c r="Y308" s="181"/>
      <c r="Z308" s="181"/>
      <c r="AA308" s="47">
        <v>0</v>
      </c>
      <c r="AB308" s="49">
        <v>0</v>
      </c>
      <c r="AC308" s="44"/>
      <c r="AD308" s="181"/>
      <c r="AE308" s="47">
        <v>0</v>
      </c>
      <c r="AF308" s="47">
        <v>0</v>
      </c>
      <c r="AG308" s="44"/>
      <c r="AH308" s="181"/>
      <c r="AI308" s="49">
        <v>0</v>
      </c>
      <c r="AJ308" s="49">
        <v>0</v>
      </c>
      <c r="AK308" s="44"/>
      <c r="AL308" s="44"/>
    </row>
    <row r="309" spans="1:38">
      <c r="A309" s="44" t="s">
        <v>354</v>
      </c>
      <c r="B309" s="182"/>
      <c r="C309" s="49">
        <v>0</v>
      </c>
      <c r="D309" s="49">
        <v>0</v>
      </c>
      <c r="E309" s="49">
        <v>0</v>
      </c>
      <c r="F309" s="49">
        <v>0</v>
      </c>
      <c r="G309" s="49">
        <v>0</v>
      </c>
      <c r="H309" s="49">
        <v>0</v>
      </c>
      <c r="I309" s="49">
        <v>0</v>
      </c>
      <c r="J309" s="49">
        <v>0</v>
      </c>
      <c r="K309" s="49">
        <v>0</v>
      </c>
      <c r="L309" s="49">
        <v>0</v>
      </c>
      <c r="M309" s="49">
        <v>0</v>
      </c>
      <c r="N309" s="49">
        <v>0</v>
      </c>
      <c r="O309" s="49">
        <v>0</v>
      </c>
      <c r="P309" s="49">
        <v>0</v>
      </c>
      <c r="Q309" s="49">
        <v>0</v>
      </c>
      <c r="R309" s="49">
        <v>0</v>
      </c>
      <c r="S309" s="181"/>
      <c r="T309" s="181"/>
      <c r="U309" s="49">
        <v>0</v>
      </c>
      <c r="V309" s="49">
        <v>0</v>
      </c>
      <c r="W309" s="47">
        <v>0</v>
      </c>
      <c r="X309" s="49">
        <v>0</v>
      </c>
      <c r="Y309" s="181"/>
      <c r="Z309" s="181"/>
      <c r="AA309" s="47">
        <v>0</v>
      </c>
      <c r="AB309" s="49">
        <v>0</v>
      </c>
      <c r="AC309" s="44"/>
      <c r="AD309" s="181"/>
      <c r="AE309" s="47">
        <v>0</v>
      </c>
      <c r="AF309" s="47">
        <v>0</v>
      </c>
      <c r="AG309" s="44"/>
      <c r="AH309" s="181"/>
      <c r="AI309" s="49">
        <v>0</v>
      </c>
      <c r="AJ309" s="47">
        <v>0</v>
      </c>
      <c r="AK309" s="47"/>
      <c r="AL309" s="44"/>
    </row>
    <row r="310" spans="1:38">
      <c r="A310" s="44" t="s">
        <v>355</v>
      </c>
      <c r="B310" s="184"/>
      <c r="C310" s="49">
        <v>0</v>
      </c>
      <c r="D310" s="49">
        <v>0</v>
      </c>
      <c r="E310" s="49">
        <v>0</v>
      </c>
      <c r="F310" s="49">
        <v>0</v>
      </c>
      <c r="G310" s="49">
        <v>0</v>
      </c>
      <c r="H310" s="49">
        <v>0</v>
      </c>
      <c r="I310" s="49">
        <v>0</v>
      </c>
      <c r="J310" s="49">
        <v>0</v>
      </c>
      <c r="K310" s="49">
        <v>0</v>
      </c>
      <c r="L310" s="49">
        <v>0</v>
      </c>
      <c r="M310" s="49">
        <v>0</v>
      </c>
      <c r="N310" s="49">
        <v>0</v>
      </c>
      <c r="O310" s="49">
        <v>0</v>
      </c>
      <c r="P310" s="49">
        <v>0</v>
      </c>
      <c r="Q310" s="47">
        <v>0</v>
      </c>
      <c r="R310" s="47">
        <v>0</v>
      </c>
      <c r="S310" s="181"/>
      <c r="T310" s="181"/>
      <c r="U310" s="49">
        <v>0</v>
      </c>
      <c r="V310" s="49">
        <v>0</v>
      </c>
      <c r="W310" s="47">
        <v>0</v>
      </c>
      <c r="X310" s="47">
        <v>0</v>
      </c>
      <c r="Y310" s="181"/>
      <c r="Z310" s="181"/>
      <c r="AA310" s="49">
        <v>0</v>
      </c>
      <c r="AB310" s="49">
        <v>0</v>
      </c>
      <c r="AC310" s="44"/>
      <c r="AD310" s="181"/>
      <c r="AE310" s="49">
        <v>0</v>
      </c>
      <c r="AF310" s="49">
        <v>0</v>
      </c>
      <c r="AG310" s="44"/>
      <c r="AH310" s="181"/>
      <c r="AI310" s="49">
        <v>0</v>
      </c>
      <c r="AJ310" s="49">
        <v>0</v>
      </c>
      <c r="AK310" s="49"/>
      <c r="AL310" s="44"/>
    </row>
    <row r="311" spans="1:38">
      <c r="A311" s="44" t="s">
        <v>255</v>
      </c>
      <c r="B311" s="183">
        <v>46096</v>
      </c>
      <c r="C311" s="49">
        <v>0</v>
      </c>
      <c r="D311" s="49">
        <v>0</v>
      </c>
      <c r="E311" s="49">
        <v>0</v>
      </c>
      <c r="F311" s="49">
        <v>0</v>
      </c>
      <c r="G311" s="49">
        <v>0</v>
      </c>
      <c r="H311" s="49">
        <v>0</v>
      </c>
      <c r="I311" s="49">
        <v>0</v>
      </c>
      <c r="J311" s="49">
        <v>0</v>
      </c>
      <c r="K311" s="49">
        <v>0</v>
      </c>
      <c r="L311" s="49">
        <v>0</v>
      </c>
      <c r="M311" s="49">
        <v>0</v>
      </c>
      <c r="N311" s="49">
        <v>0</v>
      </c>
      <c r="O311" s="49">
        <v>0</v>
      </c>
      <c r="P311" s="49">
        <v>0</v>
      </c>
      <c r="Q311" s="47">
        <v>0</v>
      </c>
      <c r="R311" s="49">
        <v>0</v>
      </c>
      <c r="S311" s="181"/>
      <c r="T311" s="181"/>
      <c r="U311" s="49">
        <v>0</v>
      </c>
      <c r="V311" s="49">
        <v>0</v>
      </c>
      <c r="W311" s="47">
        <v>3120</v>
      </c>
      <c r="X311" s="49">
        <v>60</v>
      </c>
      <c r="Y311" s="181">
        <v>-1</v>
      </c>
      <c r="Z311" s="181">
        <v>-1</v>
      </c>
      <c r="AA311" s="47">
        <v>0</v>
      </c>
      <c r="AB311" s="49">
        <v>0</v>
      </c>
      <c r="AC311" s="44">
        <v>3</v>
      </c>
      <c r="AD311" s="181">
        <v>-1</v>
      </c>
      <c r="AE311" s="47">
        <v>0</v>
      </c>
      <c r="AF311" s="47">
        <v>0</v>
      </c>
      <c r="AG311" s="44">
        <v>3</v>
      </c>
      <c r="AH311" s="181">
        <v>-1</v>
      </c>
      <c r="AI311" s="49">
        <v>35</v>
      </c>
      <c r="AJ311" s="47">
        <v>450</v>
      </c>
      <c r="AK311" s="49"/>
      <c r="AL311" s="44"/>
    </row>
    <row r="312" spans="1:38">
      <c r="A312" s="44" t="s">
        <v>314</v>
      </c>
      <c r="B312" s="184"/>
      <c r="C312" s="49">
        <v>0</v>
      </c>
      <c r="D312" s="49">
        <v>0</v>
      </c>
      <c r="E312" s="49">
        <v>0</v>
      </c>
      <c r="F312" s="49">
        <v>0</v>
      </c>
      <c r="G312" s="49">
        <v>0</v>
      </c>
      <c r="H312" s="49">
        <v>0</v>
      </c>
      <c r="I312" s="49">
        <v>0</v>
      </c>
      <c r="J312" s="49">
        <v>0</v>
      </c>
      <c r="K312" s="49">
        <v>0</v>
      </c>
      <c r="L312" s="49">
        <v>0</v>
      </c>
      <c r="M312" s="49">
        <v>0</v>
      </c>
      <c r="N312" s="49">
        <v>0</v>
      </c>
      <c r="O312" s="49">
        <v>0</v>
      </c>
      <c r="P312" s="49">
        <v>0</v>
      </c>
      <c r="Q312" s="47">
        <v>0</v>
      </c>
      <c r="R312" s="49">
        <v>0</v>
      </c>
      <c r="S312" s="181"/>
      <c r="T312" s="181"/>
      <c r="U312" s="49">
        <v>0</v>
      </c>
      <c r="V312" s="49">
        <v>0</v>
      </c>
      <c r="W312" s="47">
        <v>0</v>
      </c>
      <c r="X312" s="49">
        <v>0</v>
      </c>
      <c r="Y312" s="181"/>
      <c r="Z312" s="181"/>
      <c r="AA312" s="49">
        <v>0</v>
      </c>
      <c r="AB312" s="49">
        <v>0</v>
      </c>
      <c r="AC312" s="44"/>
      <c r="AD312" s="181"/>
      <c r="AE312" s="47">
        <v>0</v>
      </c>
      <c r="AF312" s="47">
        <v>0</v>
      </c>
      <c r="AG312" s="44"/>
      <c r="AH312" s="181"/>
      <c r="AI312" s="49">
        <v>0</v>
      </c>
      <c r="AJ312" s="49">
        <v>0</v>
      </c>
      <c r="AK312" s="49"/>
      <c r="AL312" s="44"/>
    </row>
    <row r="313" spans="1:38">
      <c r="A313" s="44" t="s">
        <v>328</v>
      </c>
      <c r="B313" s="185">
        <v>46096</v>
      </c>
      <c r="C313" s="49">
        <v>0</v>
      </c>
      <c r="D313" s="49">
        <v>0</v>
      </c>
      <c r="E313" s="49">
        <v>0</v>
      </c>
      <c r="F313" s="49">
        <v>0</v>
      </c>
      <c r="G313" s="49">
        <v>0</v>
      </c>
      <c r="H313" s="49">
        <v>0</v>
      </c>
      <c r="I313" s="49">
        <v>0</v>
      </c>
      <c r="J313" s="49">
        <v>0</v>
      </c>
      <c r="K313" s="49">
        <v>0</v>
      </c>
      <c r="L313" s="49">
        <v>0</v>
      </c>
      <c r="M313" s="49">
        <v>0</v>
      </c>
      <c r="N313" s="49">
        <v>0</v>
      </c>
      <c r="O313" s="49">
        <v>0</v>
      </c>
      <c r="P313" s="49">
        <v>0</v>
      </c>
      <c r="Q313" s="49">
        <v>0</v>
      </c>
      <c r="R313" s="49">
        <v>0</v>
      </c>
      <c r="S313" s="44"/>
      <c r="T313" s="44"/>
      <c r="U313" s="49">
        <v>0</v>
      </c>
      <c r="V313" s="49">
        <v>0</v>
      </c>
      <c r="W313" s="49">
        <v>0</v>
      </c>
      <c r="X313" s="49">
        <v>0</v>
      </c>
      <c r="Y313" s="44"/>
      <c r="Z313" s="44"/>
      <c r="AA313" s="49">
        <v>1</v>
      </c>
      <c r="AB313" s="49">
        <v>0</v>
      </c>
      <c r="AC313" s="44"/>
      <c r="AD313" s="181"/>
      <c r="AE313" s="47">
        <v>0</v>
      </c>
      <c r="AF313" s="47">
        <v>0</v>
      </c>
      <c r="AG313" s="44"/>
      <c r="AH313" s="181"/>
      <c r="AI313" s="49">
        <v>0</v>
      </c>
      <c r="AJ313" s="49">
        <v>0</v>
      </c>
      <c r="AK313" s="49">
        <v>0</v>
      </c>
      <c r="AL313" s="44"/>
    </row>
    <row r="314" spans="1:38">
      <c r="A314" s="44" t="s">
        <v>473</v>
      </c>
      <c r="B314" s="185"/>
      <c r="C314" s="49">
        <v>0</v>
      </c>
      <c r="D314" s="49">
        <v>0</v>
      </c>
      <c r="E314" s="49">
        <v>0</v>
      </c>
      <c r="F314" s="49">
        <v>0</v>
      </c>
      <c r="G314" s="49">
        <v>0</v>
      </c>
      <c r="H314" s="49">
        <v>0</v>
      </c>
      <c r="I314" s="49">
        <v>0</v>
      </c>
      <c r="J314" s="49">
        <v>0</v>
      </c>
      <c r="K314" s="49">
        <v>0</v>
      </c>
      <c r="L314" s="49">
        <v>0</v>
      </c>
      <c r="M314" s="49">
        <v>0</v>
      </c>
      <c r="N314" s="49">
        <v>0</v>
      </c>
      <c r="O314" s="49">
        <v>0</v>
      </c>
      <c r="P314" s="49">
        <v>0</v>
      </c>
      <c r="Q314" s="49">
        <v>0</v>
      </c>
      <c r="R314" s="49">
        <v>0</v>
      </c>
      <c r="S314" s="181"/>
      <c r="T314" s="181"/>
      <c r="U314" s="49">
        <v>0</v>
      </c>
      <c r="V314" s="49">
        <v>0</v>
      </c>
      <c r="W314" s="47">
        <v>0</v>
      </c>
      <c r="X314" s="49">
        <v>0</v>
      </c>
      <c r="Y314" s="181"/>
      <c r="Z314" s="181"/>
      <c r="AA314" s="47">
        <v>0</v>
      </c>
      <c r="AB314" s="47">
        <v>0</v>
      </c>
      <c r="AC314" s="44"/>
      <c r="AD314" s="181"/>
      <c r="AE314" s="47">
        <v>0</v>
      </c>
      <c r="AF314" s="47">
        <v>0</v>
      </c>
      <c r="AG314" s="44"/>
      <c r="AH314" s="181"/>
      <c r="AI314" s="49">
        <v>0</v>
      </c>
      <c r="AJ314" s="47">
        <v>0</v>
      </c>
      <c r="AK314" s="47">
        <v>0</v>
      </c>
      <c r="AL314" s="44"/>
    </row>
    <row r="315" spans="1:38">
      <c r="A315" s="44" t="s">
        <v>457</v>
      </c>
      <c r="B315" s="45"/>
      <c r="C315" s="49">
        <v>0</v>
      </c>
      <c r="D315" s="49">
        <v>0</v>
      </c>
      <c r="E315" s="49">
        <v>0</v>
      </c>
      <c r="F315" s="49">
        <v>0</v>
      </c>
      <c r="G315" s="49">
        <v>0</v>
      </c>
      <c r="H315" s="49">
        <v>0</v>
      </c>
      <c r="I315" s="49">
        <v>0</v>
      </c>
      <c r="J315" s="49">
        <v>0</v>
      </c>
      <c r="K315" s="49">
        <v>0</v>
      </c>
      <c r="L315" s="49">
        <v>0</v>
      </c>
      <c r="M315" s="49">
        <v>0</v>
      </c>
      <c r="N315" s="49">
        <v>0</v>
      </c>
      <c r="O315" s="49">
        <v>0</v>
      </c>
      <c r="P315" s="49">
        <v>0</v>
      </c>
      <c r="Q315" s="47">
        <v>0</v>
      </c>
      <c r="R315" s="47">
        <v>0</v>
      </c>
      <c r="S315" s="181"/>
      <c r="T315" s="181"/>
      <c r="U315" s="49">
        <v>0</v>
      </c>
      <c r="V315" s="49">
        <v>0</v>
      </c>
      <c r="W315" s="47">
        <v>0</v>
      </c>
      <c r="X315" s="47">
        <v>0</v>
      </c>
      <c r="Y315" s="181"/>
      <c r="Z315" s="181"/>
      <c r="AA315" s="49">
        <v>3</v>
      </c>
      <c r="AB315" s="49">
        <v>0</v>
      </c>
      <c r="AC315" s="44"/>
      <c r="AD315" s="181"/>
      <c r="AE315" s="47">
        <v>0</v>
      </c>
      <c r="AF315" s="47">
        <v>0</v>
      </c>
      <c r="AG315" s="44"/>
      <c r="AH315" s="181"/>
      <c r="AI315" s="49">
        <v>0</v>
      </c>
      <c r="AJ315" s="49">
        <v>0</v>
      </c>
      <c r="AK315" s="49">
        <v>0</v>
      </c>
      <c r="AL315" s="44"/>
    </row>
    <row r="316" spans="1:38">
      <c r="A316" s="44" t="s">
        <v>356</v>
      </c>
      <c r="B316" s="182"/>
      <c r="C316" s="49">
        <v>0</v>
      </c>
      <c r="D316" s="49">
        <v>0</v>
      </c>
      <c r="E316" s="49">
        <v>0</v>
      </c>
      <c r="F316" s="49">
        <v>0</v>
      </c>
      <c r="G316" s="49">
        <v>0</v>
      </c>
      <c r="H316" s="49">
        <v>0</v>
      </c>
      <c r="I316" s="49">
        <v>0</v>
      </c>
      <c r="J316" s="49">
        <v>0</v>
      </c>
      <c r="K316" s="49">
        <v>0</v>
      </c>
      <c r="L316" s="49">
        <v>0</v>
      </c>
      <c r="M316" s="49">
        <v>0</v>
      </c>
      <c r="N316" s="49">
        <v>0</v>
      </c>
      <c r="O316" s="49">
        <v>0</v>
      </c>
      <c r="P316" s="49">
        <v>0</v>
      </c>
      <c r="Q316" s="47">
        <v>0</v>
      </c>
      <c r="R316" s="47">
        <v>0</v>
      </c>
      <c r="S316" s="181"/>
      <c r="T316" s="181"/>
      <c r="U316" s="49">
        <v>0</v>
      </c>
      <c r="V316" s="49">
        <v>0</v>
      </c>
      <c r="W316" s="47">
        <v>0</v>
      </c>
      <c r="X316" s="49">
        <v>0</v>
      </c>
      <c r="Y316" s="181"/>
      <c r="Z316" s="181"/>
      <c r="AA316" s="47">
        <v>4</v>
      </c>
      <c r="AB316" s="49">
        <v>0</v>
      </c>
      <c r="AC316" s="76"/>
      <c r="AD316" s="181"/>
      <c r="AE316" s="47">
        <v>0</v>
      </c>
      <c r="AF316" s="47">
        <v>0</v>
      </c>
      <c r="AG316" s="76"/>
      <c r="AH316" s="181"/>
      <c r="AI316" s="49">
        <v>0</v>
      </c>
      <c r="AJ316" s="47">
        <v>0</v>
      </c>
      <c r="AK316" s="49">
        <v>0</v>
      </c>
      <c r="AL316" s="44"/>
    </row>
    <row r="317" spans="1:38">
      <c r="A317" s="44" t="s">
        <v>270</v>
      </c>
      <c r="B317" s="183"/>
      <c r="C317" s="49">
        <v>0</v>
      </c>
      <c r="D317" s="49">
        <v>0</v>
      </c>
      <c r="E317" s="49">
        <v>0</v>
      </c>
      <c r="F317" s="49">
        <v>0</v>
      </c>
      <c r="G317" s="49">
        <v>0</v>
      </c>
      <c r="H317" s="49">
        <v>0</v>
      </c>
      <c r="I317" s="49">
        <v>0</v>
      </c>
      <c r="J317" s="49">
        <v>0</v>
      </c>
      <c r="K317" s="49">
        <v>0</v>
      </c>
      <c r="L317" s="49">
        <v>0</v>
      </c>
      <c r="M317" s="49">
        <v>0</v>
      </c>
      <c r="N317" s="49">
        <v>0</v>
      </c>
      <c r="O317" s="49">
        <v>0</v>
      </c>
      <c r="P317" s="49">
        <v>0</v>
      </c>
      <c r="Q317" s="49">
        <v>0</v>
      </c>
      <c r="R317" s="49">
        <v>0</v>
      </c>
      <c r="S317" s="44"/>
      <c r="T317" s="44"/>
      <c r="U317" s="49">
        <v>0</v>
      </c>
      <c r="V317" s="49">
        <v>0</v>
      </c>
      <c r="W317" s="49">
        <v>0</v>
      </c>
      <c r="X317" s="49">
        <v>0</v>
      </c>
      <c r="Y317" s="181"/>
      <c r="Z317" s="181"/>
      <c r="AA317" s="49">
        <v>11</v>
      </c>
      <c r="AB317" s="49">
        <v>1</v>
      </c>
      <c r="AC317" s="44"/>
      <c r="AD317" s="181"/>
      <c r="AE317" s="47">
        <v>0</v>
      </c>
      <c r="AF317" s="47">
        <v>0</v>
      </c>
      <c r="AG317" s="44"/>
      <c r="AH317" s="181"/>
      <c r="AI317" s="49">
        <v>0</v>
      </c>
      <c r="AJ317" s="49">
        <v>0</v>
      </c>
      <c r="AK317" s="76">
        <v>0</v>
      </c>
      <c r="AL317" s="44"/>
    </row>
    <row r="318" spans="1:38">
      <c r="A318" s="44" t="s">
        <v>357</v>
      </c>
      <c r="B318" s="183"/>
      <c r="C318" s="49">
        <v>0</v>
      </c>
      <c r="D318" s="49">
        <v>0</v>
      </c>
      <c r="E318" s="49">
        <v>0</v>
      </c>
      <c r="F318" s="49">
        <v>0</v>
      </c>
      <c r="G318" s="49">
        <v>0</v>
      </c>
      <c r="H318" s="49">
        <v>0</v>
      </c>
      <c r="I318" s="49">
        <v>0</v>
      </c>
      <c r="J318" s="49">
        <v>0</v>
      </c>
      <c r="K318" s="49">
        <v>0</v>
      </c>
      <c r="L318" s="49">
        <v>0</v>
      </c>
      <c r="M318" s="49">
        <v>0</v>
      </c>
      <c r="N318" s="49">
        <v>0</v>
      </c>
      <c r="O318" s="49">
        <v>0</v>
      </c>
      <c r="P318" s="49">
        <v>0</v>
      </c>
      <c r="Q318" s="47">
        <v>0</v>
      </c>
      <c r="R318" s="49">
        <v>0</v>
      </c>
      <c r="S318" s="181"/>
      <c r="T318" s="181"/>
      <c r="U318" s="49">
        <v>0</v>
      </c>
      <c r="V318" s="49">
        <v>0</v>
      </c>
      <c r="W318" s="47">
        <v>0</v>
      </c>
      <c r="X318" s="47">
        <v>0</v>
      </c>
      <c r="Y318" s="181"/>
      <c r="Z318" s="181"/>
      <c r="AA318" s="49">
        <v>1</v>
      </c>
      <c r="AB318" s="49">
        <v>0</v>
      </c>
      <c r="AC318" s="44"/>
      <c r="AD318" s="181"/>
      <c r="AE318" s="47">
        <v>0</v>
      </c>
      <c r="AF318" s="47">
        <v>0</v>
      </c>
      <c r="AG318" s="44"/>
      <c r="AH318" s="181"/>
      <c r="AI318" s="49">
        <v>0</v>
      </c>
      <c r="AJ318" s="47">
        <v>0</v>
      </c>
      <c r="AK318" s="44">
        <v>0</v>
      </c>
      <c r="AL318" s="44"/>
    </row>
    <row r="319" spans="1:38">
      <c r="A319" s="44" t="s">
        <v>245</v>
      </c>
      <c r="B319" s="184">
        <v>46096</v>
      </c>
      <c r="C319" s="49">
        <v>0</v>
      </c>
      <c r="D319" s="49">
        <v>0</v>
      </c>
      <c r="E319" s="49">
        <v>0</v>
      </c>
      <c r="F319" s="49">
        <v>0</v>
      </c>
      <c r="G319" s="49">
        <v>0</v>
      </c>
      <c r="H319" s="49">
        <v>0</v>
      </c>
      <c r="I319" s="49">
        <v>0</v>
      </c>
      <c r="J319" s="49">
        <v>0</v>
      </c>
      <c r="K319" s="49">
        <v>0</v>
      </c>
      <c r="L319" s="49">
        <v>0</v>
      </c>
      <c r="M319" s="49">
        <v>0</v>
      </c>
      <c r="N319" s="49">
        <v>0</v>
      </c>
      <c r="O319" s="49">
        <v>0</v>
      </c>
      <c r="P319" s="49">
        <v>0</v>
      </c>
      <c r="Q319" s="47">
        <v>0</v>
      </c>
      <c r="R319" s="49">
        <v>0</v>
      </c>
      <c r="S319" s="181"/>
      <c r="T319" s="181"/>
      <c r="U319" s="49">
        <v>0</v>
      </c>
      <c r="V319" s="49">
        <v>0</v>
      </c>
      <c r="W319" s="47">
        <v>0</v>
      </c>
      <c r="X319" s="49">
        <v>0</v>
      </c>
      <c r="Y319" s="181"/>
      <c r="Z319" s="181"/>
      <c r="AA319" s="47">
        <v>63</v>
      </c>
      <c r="AB319" s="47">
        <v>5</v>
      </c>
      <c r="AC319" s="44"/>
      <c r="AD319" s="181"/>
      <c r="AE319" s="47">
        <v>0</v>
      </c>
      <c r="AF319" s="47">
        <v>0</v>
      </c>
      <c r="AG319" s="44"/>
      <c r="AH319" s="181"/>
      <c r="AI319" s="47">
        <v>0</v>
      </c>
      <c r="AJ319" s="47">
        <v>0</v>
      </c>
      <c r="AK319" s="49">
        <v>0</v>
      </c>
      <c r="AL319" s="44"/>
    </row>
    <row r="320" spans="1:38">
      <c r="A320" s="44" t="s">
        <v>359</v>
      </c>
      <c r="B320" s="182">
        <v>46096</v>
      </c>
      <c r="C320" s="49">
        <v>0</v>
      </c>
      <c r="D320" s="49">
        <v>0</v>
      </c>
      <c r="E320" s="49">
        <v>0</v>
      </c>
      <c r="F320" s="49">
        <v>0</v>
      </c>
      <c r="G320" s="49">
        <v>0</v>
      </c>
      <c r="H320" s="49">
        <v>0</v>
      </c>
      <c r="I320" s="49">
        <v>0</v>
      </c>
      <c r="J320" s="49">
        <v>0</v>
      </c>
      <c r="K320" s="49">
        <v>0</v>
      </c>
      <c r="L320" s="49">
        <v>0</v>
      </c>
      <c r="M320" s="49">
        <v>0</v>
      </c>
      <c r="N320" s="49">
        <v>0</v>
      </c>
      <c r="O320" s="49">
        <v>0</v>
      </c>
      <c r="P320" s="49">
        <v>0</v>
      </c>
      <c r="Q320" s="47">
        <v>0</v>
      </c>
      <c r="R320" s="49">
        <v>0</v>
      </c>
      <c r="S320" s="181"/>
      <c r="T320" s="181"/>
      <c r="U320" s="49">
        <v>0</v>
      </c>
      <c r="V320" s="49">
        <v>0</v>
      </c>
      <c r="W320" s="47">
        <v>0</v>
      </c>
      <c r="X320" s="49">
        <v>0</v>
      </c>
      <c r="Y320" s="181"/>
      <c r="Z320" s="181"/>
      <c r="AA320" s="49">
        <v>2</v>
      </c>
      <c r="AB320" s="49">
        <v>0</v>
      </c>
      <c r="AC320" s="44"/>
      <c r="AD320" s="181"/>
      <c r="AE320" s="47">
        <v>0</v>
      </c>
      <c r="AF320" s="47">
        <v>0</v>
      </c>
      <c r="AG320" s="44"/>
      <c r="AH320" s="181"/>
      <c r="AI320" s="49">
        <v>103</v>
      </c>
      <c r="AJ320" s="47">
        <v>30210</v>
      </c>
      <c r="AK320" s="47">
        <v>694</v>
      </c>
      <c r="AL320" s="44"/>
    </row>
    <row r="321" spans="1:38">
      <c r="A321" s="44" t="s">
        <v>186</v>
      </c>
      <c r="B321" s="44"/>
      <c r="C321" s="49">
        <v>0</v>
      </c>
      <c r="D321" s="49">
        <v>0</v>
      </c>
      <c r="E321" s="49">
        <v>0</v>
      </c>
      <c r="F321" s="49">
        <v>0</v>
      </c>
      <c r="G321" s="49">
        <v>0</v>
      </c>
      <c r="H321" s="49">
        <v>0</v>
      </c>
      <c r="I321" s="49">
        <v>0</v>
      </c>
      <c r="J321" s="49">
        <v>0</v>
      </c>
      <c r="K321" s="49">
        <v>0</v>
      </c>
      <c r="L321" s="49">
        <v>0</v>
      </c>
      <c r="M321" s="49">
        <v>0</v>
      </c>
      <c r="N321" s="49">
        <v>0</v>
      </c>
      <c r="O321" s="49">
        <v>0</v>
      </c>
      <c r="P321" s="49">
        <v>0</v>
      </c>
      <c r="Q321" s="47">
        <v>0</v>
      </c>
      <c r="R321" s="49">
        <v>0</v>
      </c>
      <c r="S321" s="181"/>
      <c r="T321" s="181"/>
      <c r="U321" s="49">
        <v>0</v>
      </c>
      <c r="V321" s="49">
        <v>0</v>
      </c>
      <c r="W321" s="47">
        <v>0</v>
      </c>
      <c r="X321" s="49">
        <v>0</v>
      </c>
      <c r="Y321" s="181"/>
      <c r="Z321" s="181"/>
      <c r="AA321" s="47">
        <v>0</v>
      </c>
      <c r="AB321" s="49">
        <v>0</v>
      </c>
      <c r="AC321" s="44"/>
      <c r="AD321" s="181"/>
      <c r="AE321" s="47">
        <v>0</v>
      </c>
      <c r="AF321" s="49">
        <v>0</v>
      </c>
      <c r="AG321" s="44"/>
      <c r="AH321" s="181"/>
      <c r="AI321" s="49">
        <v>0</v>
      </c>
      <c r="AJ321" s="47">
        <v>0</v>
      </c>
      <c r="AK321" s="49"/>
      <c r="AL321" s="44"/>
    </row>
    <row r="322" spans="1:38">
      <c r="A322" s="44" t="s">
        <v>642</v>
      </c>
      <c r="B322" s="183"/>
      <c r="C322" s="49">
        <v>0</v>
      </c>
      <c r="D322" s="49">
        <v>0</v>
      </c>
      <c r="E322" s="49">
        <v>0</v>
      </c>
      <c r="F322" s="49">
        <v>0</v>
      </c>
      <c r="G322" s="49">
        <v>0</v>
      </c>
      <c r="H322" s="49">
        <v>0</v>
      </c>
      <c r="I322" s="49">
        <v>0</v>
      </c>
      <c r="J322" s="49">
        <v>0</v>
      </c>
      <c r="K322" s="49">
        <v>0</v>
      </c>
      <c r="L322" s="49">
        <v>0</v>
      </c>
      <c r="M322" s="49">
        <v>0</v>
      </c>
      <c r="N322" s="49">
        <v>0</v>
      </c>
      <c r="O322" s="49">
        <v>0</v>
      </c>
      <c r="P322" s="49">
        <v>0</v>
      </c>
      <c r="Q322" s="47">
        <v>0</v>
      </c>
      <c r="R322" s="49">
        <v>0</v>
      </c>
      <c r="S322" s="181"/>
      <c r="T322" s="181"/>
      <c r="U322" s="49">
        <v>0</v>
      </c>
      <c r="V322" s="49">
        <v>0</v>
      </c>
      <c r="W322" s="47">
        <v>0</v>
      </c>
      <c r="X322" s="49">
        <v>0</v>
      </c>
      <c r="Y322" s="181"/>
      <c r="Z322" s="181"/>
      <c r="AA322" s="49">
        <v>0</v>
      </c>
      <c r="AB322" s="49">
        <v>0</v>
      </c>
      <c r="AC322" s="44"/>
      <c r="AD322" s="181"/>
      <c r="AE322" s="47">
        <v>0</v>
      </c>
      <c r="AF322" s="49">
        <v>0</v>
      </c>
      <c r="AG322" s="44"/>
      <c r="AH322" s="181"/>
      <c r="AI322" s="47">
        <v>0</v>
      </c>
      <c r="AJ322" s="47">
        <v>0</v>
      </c>
      <c r="AK322" s="44"/>
      <c r="AL322" s="44"/>
    </row>
    <row r="323" spans="1:38">
      <c r="A323" s="44" t="s">
        <v>282</v>
      </c>
      <c r="B323" s="44"/>
      <c r="C323" s="49">
        <v>0</v>
      </c>
      <c r="D323" s="49">
        <v>0</v>
      </c>
      <c r="E323" s="49">
        <v>0</v>
      </c>
      <c r="F323" s="49">
        <v>0</v>
      </c>
      <c r="G323" s="49">
        <v>0</v>
      </c>
      <c r="H323" s="49">
        <v>0</v>
      </c>
      <c r="I323" s="49">
        <v>0</v>
      </c>
      <c r="J323" s="49">
        <v>0</v>
      </c>
      <c r="K323" s="49">
        <v>0</v>
      </c>
      <c r="L323" s="49">
        <v>0</v>
      </c>
      <c r="M323" s="49">
        <v>0</v>
      </c>
      <c r="N323" s="49">
        <v>0</v>
      </c>
      <c r="O323" s="49">
        <v>0</v>
      </c>
      <c r="P323" s="49">
        <v>0</v>
      </c>
      <c r="Q323" s="49">
        <v>0</v>
      </c>
      <c r="R323" s="49">
        <v>0</v>
      </c>
      <c r="S323" s="44"/>
      <c r="T323" s="44"/>
      <c r="U323" s="49">
        <v>0</v>
      </c>
      <c r="V323" s="49">
        <v>0</v>
      </c>
      <c r="W323" s="49">
        <v>0</v>
      </c>
      <c r="X323" s="49">
        <v>0</v>
      </c>
      <c r="Y323" s="181"/>
      <c r="Z323" s="181"/>
      <c r="AA323" s="49">
        <v>10</v>
      </c>
      <c r="AB323" s="49">
        <v>1</v>
      </c>
      <c r="AC323" s="44"/>
      <c r="AD323" s="181"/>
      <c r="AE323" s="47">
        <v>0</v>
      </c>
      <c r="AF323" s="49">
        <v>0</v>
      </c>
      <c r="AG323" s="44"/>
      <c r="AH323" s="181"/>
      <c r="AI323" s="49">
        <v>0</v>
      </c>
      <c r="AJ323" s="47">
        <v>0</v>
      </c>
      <c r="AK323" s="47">
        <v>0</v>
      </c>
      <c r="AL323" s="44"/>
    </row>
    <row r="324" spans="1:38">
      <c r="A324" s="44" t="s">
        <v>243</v>
      </c>
      <c r="B324" s="45">
        <v>46096</v>
      </c>
      <c r="C324" s="49">
        <v>0</v>
      </c>
      <c r="D324" s="49">
        <v>0</v>
      </c>
      <c r="E324" s="49">
        <v>0</v>
      </c>
      <c r="F324" s="49">
        <v>0</v>
      </c>
      <c r="G324" s="49">
        <v>0</v>
      </c>
      <c r="H324" s="49">
        <v>0</v>
      </c>
      <c r="I324" s="49">
        <v>0</v>
      </c>
      <c r="J324" s="49">
        <v>0</v>
      </c>
      <c r="K324" s="49">
        <v>0</v>
      </c>
      <c r="L324" s="49">
        <v>0</v>
      </c>
      <c r="M324" s="49">
        <v>0</v>
      </c>
      <c r="N324" s="49">
        <v>0</v>
      </c>
      <c r="O324" s="49">
        <v>0</v>
      </c>
      <c r="P324" s="49">
        <v>0</v>
      </c>
      <c r="Q324" s="47">
        <v>0</v>
      </c>
      <c r="R324" s="47">
        <v>0</v>
      </c>
      <c r="S324" s="180"/>
      <c r="T324" s="180"/>
      <c r="U324" s="49">
        <v>0</v>
      </c>
      <c r="V324" s="49">
        <v>0</v>
      </c>
      <c r="W324" s="47">
        <v>0</v>
      </c>
      <c r="X324" s="47">
        <v>0</v>
      </c>
      <c r="Y324" s="180"/>
      <c r="Z324" s="180"/>
      <c r="AA324" s="47">
        <v>73</v>
      </c>
      <c r="AB324" s="47">
        <v>6</v>
      </c>
      <c r="AC324" s="49"/>
      <c r="AD324" s="180"/>
      <c r="AE324" s="47">
        <v>0</v>
      </c>
      <c r="AF324" s="49">
        <v>0</v>
      </c>
      <c r="AG324" s="49"/>
      <c r="AH324" s="180"/>
      <c r="AI324" s="47">
        <v>0</v>
      </c>
      <c r="AJ324" s="47">
        <v>0</v>
      </c>
      <c r="AK324" s="49">
        <v>0</v>
      </c>
      <c r="AL324" s="44"/>
    </row>
    <row r="325" spans="1:38">
      <c r="A325" s="44" t="s">
        <v>361</v>
      </c>
      <c r="B325" s="182"/>
      <c r="C325" s="49">
        <v>0</v>
      </c>
      <c r="D325" s="49">
        <v>0</v>
      </c>
      <c r="E325" s="49">
        <v>0</v>
      </c>
      <c r="F325" s="49">
        <v>0</v>
      </c>
      <c r="G325" s="49">
        <v>0</v>
      </c>
      <c r="H325" s="49">
        <v>0</v>
      </c>
      <c r="I325" s="49">
        <v>0</v>
      </c>
      <c r="J325" s="49">
        <v>0</v>
      </c>
      <c r="K325" s="49">
        <v>0</v>
      </c>
      <c r="L325" s="49">
        <v>0</v>
      </c>
      <c r="M325" s="49">
        <v>0</v>
      </c>
      <c r="N325" s="49">
        <v>0</v>
      </c>
      <c r="O325" s="49">
        <v>0</v>
      </c>
      <c r="P325" s="49">
        <v>0</v>
      </c>
      <c r="Q325" s="47">
        <v>0</v>
      </c>
      <c r="R325" s="49">
        <v>0</v>
      </c>
      <c r="S325" s="181"/>
      <c r="T325" s="181"/>
      <c r="U325" s="49">
        <v>0</v>
      </c>
      <c r="V325" s="49">
        <v>0</v>
      </c>
      <c r="W325" s="47">
        <v>0</v>
      </c>
      <c r="X325" s="49">
        <v>0</v>
      </c>
      <c r="Y325" s="181"/>
      <c r="Z325" s="181"/>
      <c r="AA325" s="49">
        <v>0</v>
      </c>
      <c r="AB325" s="49">
        <v>0</v>
      </c>
      <c r="AC325" s="44"/>
      <c r="AD325" s="181"/>
      <c r="AE325" s="49">
        <v>0</v>
      </c>
      <c r="AF325" s="49">
        <v>0</v>
      </c>
      <c r="AG325" s="44"/>
      <c r="AH325" s="181"/>
      <c r="AI325" s="49">
        <v>0</v>
      </c>
      <c r="AJ325" s="49">
        <v>0</v>
      </c>
      <c r="AK325" s="44">
        <v>0</v>
      </c>
      <c r="AL325" s="44"/>
    </row>
    <row r="326" spans="1:38">
      <c r="A326" s="44" t="s">
        <v>303</v>
      </c>
      <c r="B326" s="45"/>
      <c r="C326" s="49">
        <v>0</v>
      </c>
      <c r="D326" s="49">
        <v>0</v>
      </c>
      <c r="E326" s="49">
        <v>0</v>
      </c>
      <c r="F326" s="49">
        <v>0</v>
      </c>
      <c r="G326" s="49">
        <v>0</v>
      </c>
      <c r="H326" s="49">
        <v>0</v>
      </c>
      <c r="I326" s="49">
        <v>0</v>
      </c>
      <c r="J326" s="49">
        <v>0</v>
      </c>
      <c r="K326" s="49">
        <v>0</v>
      </c>
      <c r="L326" s="49">
        <v>0</v>
      </c>
      <c r="M326" s="49">
        <v>0</v>
      </c>
      <c r="N326" s="49">
        <v>0</v>
      </c>
      <c r="O326" s="49">
        <v>0</v>
      </c>
      <c r="P326" s="49">
        <v>0</v>
      </c>
      <c r="Q326" s="47">
        <v>0</v>
      </c>
      <c r="R326" s="47">
        <v>0</v>
      </c>
      <c r="S326" s="181"/>
      <c r="T326" s="181"/>
      <c r="U326" s="49">
        <v>0</v>
      </c>
      <c r="V326" s="49">
        <v>0</v>
      </c>
      <c r="W326" s="47">
        <v>0</v>
      </c>
      <c r="X326" s="47">
        <v>0</v>
      </c>
      <c r="Y326" s="181"/>
      <c r="Z326" s="181"/>
      <c r="AA326" s="49">
        <v>0</v>
      </c>
      <c r="AB326" s="49">
        <v>0</v>
      </c>
      <c r="AC326" s="76"/>
      <c r="AD326" s="181"/>
      <c r="AE326" s="47">
        <v>0</v>
      </c>
      <c r="AF326" s="49">
        <v>0</v>
      </c>
      <c r="AG326" s="76"/>
      <c r="AH326" s="181"/>
      <c r="AI326" s="49">
        <v>0</v>
      </c>
      <c r="AJ326" s="47">
        <v>0</v>
      </c>
      <c r="AK326" s="44"/>
      <c r="AL326" s="44"/>
    </row>
    <row r="327" spans="1:38">
      <c r="A327" s="44" t="s">
        <v>474</v>
      </c>
      <c r="B327" s="184"/>
      <c r="C327" s="49">
        <v>0</v>
      </c>
      <c r="D327" s="49">
        <v>0</v>
      </c>
      <c r="E327" s="49">
        <v>0</v>
      </c>
      <c r="F327" s="49">
        <v>0</v>
      </c>
      <c r="G327" s="49">
        <v>0</v>
      </c>
      <c r="H327" s="49">
        <v>0</v>
      </c>
      <c r="I327" s="49">
        <v>0</v>
      </c>
      <c r="J327" s="49">
        <v>0</v>
      </c>
      <c r="K327" s="49">
        <v>0</v>
      </c>
      <c r="L327" s="49">
        <v>0</v>
      </c>
      <c r="M327" s="49">
        <v>0</v>
      </c>
      <c r="N327" s="49">
        <v>0</v>
      </c>
      <c r="O327" s="49">
        <v>0</v>
      </c>
      <c r="P327" s="49">
        <v>0</v>
      </c>
      <c r="Q327" s="47">
        <v>0</v>
      </c>
      <c r="R327" s="49">
        <v>0</v>
      </c>
      <c r="S327" s="181"/>
      <c r="T327" s="181"/>
      <c r="U327" s="49">
        <v>0</v>
      </c>
      <c r="V327" s="49">
        <v>0</v>
      </c>
      <c r="W327" s="47">
        <v>0</v>
      </c>
      <c r="X327" s="49">
        <v>0</v>
      </c>
      <c r="Y327" s="181"/>
      <c r="Z327" s="181"/>
      <c r="AA327" s="47">
        <v>0</v>
      </c>
      <c r="AB327" s="49">
        <v>0</v>
      </c>
      <c r="AC327" s="44"/>
      <c r="AD327" s="181"/>
      <c r="AE327" s="47">
        <v>0</v>
      </c>
      <c r="AF327" s="49">
        <v>0</v>
      </c>
      <c r="AG327" s="44"/>
      <c r="AH327" s="181"/>
      <c r="AI327" s="49">
        <v>0</v>
      </c>
      <c r="AJ327" s="49">
        <v>0</v>
      </c>
      <c r="AK327" s="44">
        <v>0</v>
      </c>
      <c r="AL327" s="44"/>
    </row>
    <row r="328" spans="1:38">
      <c r="A328" s="44" t="s">
        <v>251</v>
      </c>
      <c r="B328" s="183">
        <v>46096</v>
      </c>
      <c r="C328" s="49">
        <v>0</v>
      </c>
      <c r="D328" s="49">
        <v>0</v>
      </c>
      <c r="E328" s="49">
        <v>0</v>
      </c>
      <c r="F328" s="49">
        <v>0</v>
      </c>
      <c r="G328" s="49">
        <v>0</v>
      </c>
      <c r="H328" s="49">
        <v>0</v>
      </c>
      <c r="I328" s="49">
        <v>0</v>
      </c>
      <c r="J328" s="49">
        <v>0</v>
      </c>
      <c r="K328" s="49">
        <v>0</v>
      </c>
      <c r="L328" s="49">
        <v>0</v>
      </c>
      <c r="M328" s="49">
        <v>0</v>
      </c>
      <c r="N328" s="49">
        <v>0</v>
      </c>
      <c r="O328" s="49">
        <v>0</v>
      </c>
      <c r="P328" s="49">
        <v>0</v>
      </c>
      <c r="Q328" s="47">
        <v>2031</v>
      </c>
      <c r="R328" s="49">
        <v>13</v>
      </c>
      <c r="S328" s="181">
        <v>-1</v>
      </c>
      <c r="T328" s="181">
        <v>-1</v>
      </c>
      <c r="U328" s="49">
        <v>0</v>
      </c>
      <c r="V328" s="49">
        <v>0</v>
      </c>
      <c r="W328" s="47">
        <v>12366</v>
      </c>
      <c r="X328" s="47">
        <v>78</v>
      </c>
      <c r="Y328" s="181">
        <v>-1</v>
      </c>
      <c r="Z328" s="181">
        <v>-1</v>
      </c>
      <c r="AA328" s="49">
        <v>2</v>
      </c>
      <c r="AB328" s="49">
        <v>0</v>
      </c>
      <c r="AC328" s="44">
        <v>6</v>
      </c>
      <c r="AD328" s="181">
        <v>-0.98</v>
      </c>
      <c r="AE328" s="49">
        <v>0</v>
      </c>
      <c r="AF328" s="49">
        <v>0</v>
      </c>
      <c r="AG328" s="44">
        <v>6</v>
      </c>
      <c r="AH328" s="181">
        <v>-1</v>
      </c>
      <c r="AI328" s="49">
        <v>0</v>
      </c>
      <c r="AJ328" s="47">
        <v>0</v>
      </c>
      <c r="AK328" s="44">
        <v>0</v>
      </c>
      <c r="AL328" s="44"/>
    </row>
    <row r="329" spans="1:38">
      <c r="A329" s="44" t="s">
        <v>362</v>
      </c>
      <c r="B329" s="183">
        <v>46096</v>
      </c>
      <c r="C329" s="49">
        <v>0</v>
      </c>
      <c r="D329" s="49">
        <v>0</v>
      </c>
      <c r="E329" s="49">
        <v>0</v>
      </c>
      <c r="F329" s="49">
        <v>0</v>
      </c>
      <c r="G329" s="49">
        <v>0</v>
      </c>
      <c r="H329" s="49">
        <v>0</v>
      </c>
      <c r="I329" s="49">
        <v>0</v>
      </c>
      <c r="J329" s="49">
        <v>0</v>
      </c>
      <c r="K329" s="49">
        <v>0</v>
      </c>
      <c r="L329" s="49">
        <v>0</v>
      </c>
      <c r="M329" s="49">
        <v>0</v>
      </c>
      <c r="N329" s="49">
        <v>0</v>
      </c>
      <c r="O329" s="49">
        <v>0</v>
      </c>
      <c r="P329" s="49">
        <v>0</v>
      </c>
      <c r="Q329" s="47">
        <v>0</v>
      </c>
      <c r="R329" s="49">
        <v>0</v>
      </c>
      <c r="S329" s="181"/>
      <c r="T329" s="181"/>
      <c r="U329" s="49">
        <v>0</v>
      </c>
      <c r="V329" s="49">
        <v>0</v>
      </c>
      <c r="W329" s="47">
        <v>0</v>
      </c>
      <c r="X329" s="49">
        <v>0</v>
      </c>
      <c r="Y329" s="181"/>
      <c r="Z329" s="181"/>
      <c r="AA329" s="49">
        <v>0</v>
      </c>
      <c r="AB329" s="49">
        <v>0</v>
      </c>
      <c r="AC329" s="44"/>
      <c r="AD329" s="181"/>
      <c r="AE329" s="47">
        <v>0</v>
      </c>
      <c r="AF329" s="49">
        <v>0</v>
      </c>
      <c r="AG329" s="44"/>
      <c r="AH329" s="181"/>
      <c r="AI329" s="49">
        <v>0</v>
      </c>
      <c r="AJ329" s="49">
        <v>0</v>
      </c>
      <c r="AK329" s="49"/>
      <c r="AL329" s="44"/>
    </row>
    <row r="330" spans="1:38">
      <c r="A330" s="44" t="s">
        <v>364</v>
      </c>
      <c r="B330" s="45">
        <v>46096</v>
      </c>
      <c r="C330" s="49">
        <v>0</v>
      </c>
      <c r="D330" s="49">
        <v>0</v>
      </c>
      <c r="E330" s="49">
        <v>0</v>
      </c>
      <c r="F330" s="49">
        <v>0</v>
      </c>
      <c r="G330" s="49">
        <v>0</v>
      </c>
      <c r="H330" s="49">
        <v>0</v>
      </c>
      <c r="I330" s="49">
        <v>0</v>
      </c>
      <c r="J330" s="49">
        <v>0</v>
      </c>
      <c r="K330" s="49">
        <v>0</v>
      </c>
      <c r="L330" s="49">
        <v>0</v>
      </c>
      <c r="M330" s="49">
        <v>0</v>
      </c>
      <c r="N330" s="49">
        <v>0</v>
      </c>
      <c r="O330" s="49">
        <v>0</v>
      </c>
      <c r="P330" s="49">
        <v>0</v>
      </c>
      <c r="Q330" s="47">
        <v>0</v>
      </c>
      <c r="R330" s="49">
        <v>0</v>
      </c>
      <c r="S330" s="180"/>
      <c r="T330" s="180"/>
      <c r="U330" s="49">
        <v>0</v>
      </c>
      <c r="V330" s="49">
        <v>0</v>
      </c>
      <c r="W330" s="47">
        <v>0</v>
      </c>
      <c r="X330" s="49">
        <v>0</v>
      </c>
      <c r="Y330" s="180"/>
      <c r="Z330" s="180"/>
      <c r="AA330" s="47">
        <v>0</v>
      </c>
      <c r="AB330" s="49">
        <v>0</v>
      </c>
      <c r="AC330" s="44"/>
      <c r="AD330" s="181"/>
      <c r="AE330" s="47">
        <v>0</v>
      </c>
      <c r="AF330" s="49">
        <v>0</v>
      </c>
      <c r="AG330" s="44"/>
      <c r="AH330" s="181"/>
      <c r="AI330" s="49">
        <v>0</v>
      </c>
      <c r="AJ330" s="47">
        <v>0</v>
      </c>
      <c r="AK330" s="44"/>
      <c r="AL330" s="44"/>
    </row>
    <row r="331" spans="1:38">
      <c r="A331" s="44" t="s">
        <v>323</v>
      </c>
      <c r="B331" s="45"/>
      <c r="C331" s="49">
        <v>0</v>
      </c>
      <c r="D331" s="49">
        <v>0</v>
      </c>
      <c r="E331" s="49">
        <v>0</v>
      </c>
      <c r="F331" s="49">
        <v>0</v>
      </c>
      <c r="G331" s="49">
        <v>0</v>
      </c>
      <c r="H331" s="49">
        <v>0</v>
      </c>
      <c r="I331" s="49">
        <v>0</v>
      </c>
      <c r="J331" s="49">
        <v>0</v>
      </c>
      <c r="K331" s="49">
        <v>0</v>
      </c>
      <c r="L331" s="49">
        <v>0</v>
      </c>
      <c r="M331" s="49">
        <v>0</v>
      </c>
      <c r="N331" s="49">
        <v>0</v>
      </c>
      <c r="O331" s="49">
        <v>0</v>
      </c>
      <c r="P331" s="49">
        <v>0</v>
      </c>
      <c r="Q331" s="47">
        <v>0</v>
      </c>
      <c r="R331" s="49">
        <v>0</v>
      </c>
      <c r="S331" s="181"/>
      <c r="T331" s="181"/>
      <c r="U331" s="49">
        <v>0</v>
      </c>
      <c r="V331" s="49">
        <v>0</v>
      </c>
      <c r="W331" s="47">
        <v>0</v>
      </c>
      <c r="X331" s="47">
        <v>0</v>
      </c>
      <c r="Y331" s="180"/>
      <c r="Z331" s="180"/>
      <c r="AA331" s="47">
        <v>0</v>
      </c>
      <c r="AB331" s="49">
        <v>0</v>
      </c>
      <c r="AC331" s="49"/>
      <c r="AD331" s="180"/>
      <c r="AE331" s="49">
        <v>0</v>
      </c>
      <c r="AF331" s="49">
        <v>0</v>
      </c>
      <c r="AG331" s="49"/>
      <c r="AH331" s="180"/>
      <c r="AI331" s="49">
        <v>0</v>
      </c>
      <c r="AJ331" s="49">
        <v>0</v>
      </c>
      <c r="AK331" s="49"/>
      <c r="AL331" s="44"/>
    </row>
    <row r="332" spans="1:38">
      <c r="A332" s="44" t="s">
        <v>644</v>
      </c>
      <c r="B332" s="45"/>
      <c r="C332" s="49">
        <v>0</v>
      </c>
      <c r="D332" s="49">
        <v>0</v>
      </c>
      <c r="E332" s="49">
        <v>0</v>
      </c>
      <c r="F332" s="49">
        <v>0</v>
      </c>
      <c r="G332" s="49">
        <v>0</v>
      </c>
      <c r="H332" s="49">
        <v>0</v>
      </c>
      <c r="I332" s="49">
        <v>0</v>
      </c>
      <c r="J332" s="49">
        <v>0</v>
      </c>
      <c r="K332" s="49">
        <v>0</v>
      </c>
      <c r="L332" s="49">
        <v>0</v>
      </c>
      <c r="M332" s="49">
        <v>0</v>
      </c>
      <c r="N332" s="49">
        <v>0</v>
      </c>
      <c r="O332" s="49">
        <v>0</v>
      </c>
      <c r="P332" s="49">
        <v>0</v>
      </c>
      <c r="Q332" s="47">
        <v>0</v>
      </c>
      <c r="R332" s="49">
        <v>0</v>
      </c>
      <c r="S332" s="180"/>
      <c r="T332" s="180"/>
      <c r="U332" s="49">
        <v>0</v>
      </c>
      <c r="V332" s="49">
        <v>0</v>
      </c>
      <c r="W332" s="47">
        <v>0</v>
      </c>
      <c r="X332" s="47">
        <v>0</v>
      </c>
      <c r="Y332" s="180"/>
      <c r="Z332" s="180"/>
      <c r="AA332" s="49">
        <v>0</v>
      </c>
      <c r="AB332" s="49">
        <v>0</v>
      </c>
      <c r="AC332" s="49"/>
      <c r="AD332" s="180"/>
      <c r="AE332" s="49">
        <v>0</v>
      </c>
      <c r="AF332" s="49">
        <v>0</v>
      </c>
      <c r="AG332" s="49"/>
      <c r="AH332" s="180"/>
      <c r="AI332" s="49">
        <v>0</v>
      </c>
      <c r="AJ332" s="47">
        <v>0</v>
      </c>
      <c r="AK332" s="44"/>
      <c r="AL332" s="44"/>
    </row>
    <row r="333" spans="1:38">
      <c r="A333" s="44" t="s">
        <v>363</v>
      </c>
      <c r="B333" s="184"/>
      <c r="C333" s="49">
        <v>0</v>
      </c>
      <c r="D333" s="49">
        <v>0</v>
      </c>
      <c r="E333" s="49">
        <v>0</v>
      </c>
      <c r="F333" s="49">
        <v>0</v>
      </c>
      <c r="G333" s="49">
        <v>0</v>
      </c>
      <c r="H333" s="49">
        <v>0</v>
      </c>
      <c r="I333" s="49">
        <v>0</v>
      </c>
      <c r="J333" s="49">
        <v>0</v>
      </c>
      <c r="K333" s="49">
        <v>0</v>
      </c>
      <c r="L333" s="49">
        <v>0</v>
      </c>
      <c r="M333" s="49">
        <v>0</v>
      </c>
      <c r="N333" s="49">
        <v>0</v>
      </c>
      <c r="O333" s="49">
        <v>0</v>
      </c>
      <c r="P333" s="49">
        <v>0</v>
      </c>
      <c r="Q333" s="49">
        <v>0</v>
      </c>
      <c r="R333" s="49">
        <v>0</v>
      </c>
      <c r="S333" s="44"/>
      <c r="T333" s="44"/>
      <c r="U333" s="49">
        <v>0</v>
      </c>
      <c r="V333" s="49">
        <v>0</v>
      </c>
      <c r="W333" s="47">
        <v>0</v>
      </c>
      <c r="X333" s="49">
        <v>0</v>
      </c>
      <c r="Y333" s="181"/>
      <c r="Z333" s="181"/>
      <c r="AA333" s="47">
        <v>2</v>
      </c>
      <c r="AB333" s="49">
        <v>0</v>
      </c>
      <c r="AC333" s="44"/>
      <c r="AD333" s="181"/>
      <c r="AE333" s="49">
        <v>0</v>
      </c>
      <c r="AF333" s="49">
        <v>0</v>
      </c>
      <c r="AG333" s="44"/>
      <c r="AH333" s="181"/>
      <c r="AI333" s="49">
        <v>0</v>
      </c>
      <c r="AJ333" s="47">
        <v>0</v>
      </c>
      <c r="AK333" s="47">
        <v>0</v>
      </c>
      <c r="AL333" s="44"/>
    </row>
    <row r="334" spans="1:38">
      <c r="A334" s="44" t="s">
        <v>471</v>
      </c>
      <c r="B334" s="182">
        <v>46096</v>
      </c>
      <c r="C334" s="49">
        <v>0</v>
      </c>
      <c r="D334" s="49">
        <v>0</v>
      </c>
      <c r="E334" s="49">
        <v>0</v>
      </c>
      <c r="F334" s="49">
        <v>0</v>
      </c>
      <c r="G334" s="49">
        <v>0</v>
      </c>
      <c r="H334" s="49">
        <v>0</v>
      </c>
      <c r="I334" s="49">
        <v>0</v>
      </c>
      <c r="J334" s="49">
        <v>0</v>
      </c>
      <c r="K334" s="49">
        <v>0</v>
      </c>
      <c r="L334" s="49">
        <v>0</v>
      </c>
      <c r="M334" s="49">
        <v>0</v>
      </c>
      <c r="N334" s="49">
        <v>0</v>
      </c>
      <c r="O334" s="49">
        <v>0</v>
      </c>
      <c r="P334" s="49">
        <v>0</v>
      </c>
      <c r="Q334" s="47">
        <v>0</v>
      </c>
      <c r="R334" s="49">
        <v>0</v>
      </c>
      <c r="S334" s="181"/>
      <c r="T334" s="181"/>
      <c r="U334" s="49">
        <v>0</v>
      </c>
      <c r="V334" s="49">
        <v>0</v>
      </c>
      <c r="W334" s="47">
        <v>30</v>
      </c>
      <c r="X334" s="47">
        <v>1</v>
      </c>
      <c r="Y334" s="181">
        <v>-1</v>
      </c>
      <c r="Z334" s="181">
        <v>-1</v>
      </c>
      <c r="AA334" s="49">
        <v>0</v>
      </c>
      <c r="AB334" s="49">
        <v>0</v>
      </c>
      <c r="AC334" s="44"/>
      <c r="AD334" s="181"/>
      <c r="AE334" s="49">
        <v>0</v>
      </c>
      <c r="AF334" s="49">
        <v>0</v>
      </c>
      <c r="AG334" s="44"/>
      <c r="AH334" s="181"/>
      <c r="AI334" s="49">
        <v>0</v>
      </c>
      <c r="AJ334" s="47">
        <v>0</v>
      </c>
      <c r="AK334" s="44"/>
      <c r="AL334" s="44"/>
    </row>
    <row r="335" spans="1:38">
      <c r="A335" s="44" t="s">
        <v>171</v>
      </c>
      <c r="B335" s="45">
        <v>46096</v>
      </c>
      <c r="C335" s="49">
        <v>0</v>
      </c>
      <c r="D335" s="49">
        <v>0</v>
      </c>
      <c r="E335" s="49">
        <v>0</v>
      </c>
      <c r="F335" s="49">
        <v>0</v>
      </c>
      <c r="G335" s="49">
        <v>0</v>
      </c>
      <c r="H335" s="49">
        <v>0</v>
      </c>
      <c r="I335" s="49">
        <v>0</v>
      </c>
      <c r="J335" s="49">
        <v>0</v>
      </c>
      <c r="K335" s="49">
        <v>0</v>
      </c>
      <c r="L335" s="49">
        <v>0</v>
      </c>
      <c r="M335" s="49">
        <v>0</v>
      </c>
      <c r="N335" s="49">
        <v>0</v>
      </c>
      <c r="O335" s="49">
        <v>0</v>
      </c>
      <c r="P335" s="49">
        <v>0</v>
      </c>
      <c r="Q335" s="49">
        <v>120</v>
      </c>
      <c r="R335" s="49">
        <v>4</v>
      </c>
      <c r="S335" s="181">
        <v>-1</v>
      </c>
      <c r="T335" s="181">
        <v>-1</v>
      </c>
      <c r="U335" s="49">
        <v>0</v>
      </c>
      <c r="V335" s="49">
        <v>0</v>
      </c>
      <c r="W335" s="47">
        <v>4731</v>
      </c>
      <c r="X335" s="47">
        <v>161</v>
      </c>
      <c r="Y335" s="180">
        <v>-1</v>
      </c>
      <c r="Z335" s="180">
        <v>-1</v>
      </c>
      <c r="AA335" s="49">
        <v>982</v>
      </c>
      <c r="AB335" s="49">
        <v>76</v>
      </c>
      <c r="AC335" s="44">
        <v>0</v>
      </c>
      <c r="AD335" s="181">
        <v>490.24</v>
      </c>
      <c r="AE335" s="47">
        <v>0</v>
      </c>
      <c r="AF335" s="47">
        <v>0</v>
      </c>
      <c r="AG335" s="44">
        <v>0</v>
      </c>
      <c r="AH335" s="181">
        <v>-1</v>
      </c>
      <c r="AI335" s="49">
        <v>0</v>
      </c>
      <c r="AJ335" s="47">
        <v>0</v>
      </c>
      <c r="AK335" s="47">
        <v>0</v>
      </c>
      <c r="AL335" s="44"/>
    </row>
    <row r="336" spans="1:38">
      <c r="A336" s="44" t="s">
        <v>507</v>
      </c>
      <c r="B336" s="182">
        <v>46096</v>
      </c>
      <c r="C336" s="49">
        <v>0</v>
      </c>
      <c r="D336" s="49">
        <v>0</v>
      </c>
      <c r="E336" s="49">
        <v>0</v>
      </c>
      <c r="F336" s="49">
        <v>0</v>
      </c>
      <c r="G336" s="49">
        <v>0</v>
      </c>
      <c r="H336" s="49">
        <v>0</v>
      </c>
      <c r="I336" s="49">
        <v>0</v>
      </c>
      <c r="J336" s="49">
        <v>0</v>
      </c>
      <c r="K336" s="49">
        <v>0</v>
      </c>
      <c r="L336" s="49">
        <v>0</v>
      </c>
      <c r="M336" s="49">
        <v>0</v>
      </c>
      <c r="N336" s="49">
        <v>0</v>
      </c>
      <c r="O336" s="49">
        <v>0</v>
      </c>
      <c r="P336" s="49">
        <v>0</v>
      </c>
      <c r="Q336" s="47">
        <v>9528</v>
      </c>
      <c r="R336" s="49">
        <v>173</v>
      </c>
      <c r="S336" s="180">
        <v>-1</v>
      </c>
      <c r="T336" s="180">
        <v>-1</v>
      </c>
      <c r="U336" s="49">
        <v>0</v>
      </c>
      <c r="V336" s="49">
        <v>0</v>
      </c>
      <c r="W336" s="47">
        <v>104684</v>
      </c>
      <c r="X336" s="47">
        <v>1821</v>
      </c>
      <c r="Y336" s="180">
        <v>-1</v>
      </c>
      <c r="Z336" s="180">
        <v>-1</v>
      </c>
      <c r="AA336" s="49">
        <v>0</v>
      </c>
      <c r="AB336" s="49">
        <v>0</v>
      </c>
      <c r="AC336" s="49">
        <v>177</v>
      </c>
      <c r="AD336" s="180">
        <v>-1</v>
      </c>
      <c r="AE336" s="49">
        <v>0</v>
      </c>
      <c r="AF336" s="49">
        <v>0</v>
      </c>
      <c r="AG336" s="49">
        <v>177</v>
      </c>
      <c r="AH336" s="180">
        <v>-1</v>
      </c>
      <c r="AI336" s="49">
        <v>0</v>
      </c>
      <c r="AJ336" s="47">
        <v>0</v>
      </c>
      <c r="AK336" s="47"/>
      <c r="AL336" s="44"/>
    </row>
    <row r="337" spans="1:38">
      <c r="A337" s="44" t="s">
        <v>475</v>
      </c>
      <c r="B337" s="182"/>
      <c r="C337" s="49">
        <v>0</v>
      </c>
      <c r="D337" s="49">
        <v>0</v>
      </c>
      <c r="E337" s="49">
        <v>0</v>
      </c>
      <c r="F337" s="49">
        <v>0</v>
      </c>
      <c r="G337" s="49">
        <v>0</v>
      </c>
      <c r="H337" s="49">
        <v>0</v>
      </c>
      <c r="I337" s="49">
        <v>0</v>
      </c>
      <c r="J337" s="49">
        <v>0</v>
      </c>
      <c r="K337" s="49">
        <v>0</v>
      </c>
      <c r="L337" s="49">
        <v>0</v>
      </c>
      <c r="M337" s="49">
        <v>0</v>
      </c>
      <c r="N337" s="49">
        <v>0</v>
      </c>
      <c r="O337" s="49">
        <v>0</v>
      </c>
      <c r="P337" s="49">
        <v>0</v>
      </c>
      <c r="Q337" s="49">
        <v>0</v>
      </c>
      <c r="R337" s="49">
        <v>0</v>
      </c>
      <c r="S337" s="181"/>
      <c r="T337" s="181"/>
      <c r="U337" s="49">
        <v>0</v>
      </c>
      <c r="V337" s="49">
        <v>0</v>
      </c>
      <c r="W337" s="47">
        <v>0</v>
      </c>
      <c r="X337" s="47">
        <v>0</v>
      </c>
      <c r="Y337" s="181"/>
      <c r="Z337" s="181"/>
      <c r="AA337" s="49">
        <v>3</v>
      </c>
      <c r="AB337" s="49">
        <v>0</v>
      </c>
      <c r="AC337" s="44"/>
      <c r="AD337" s="181"/>
      <c r="AE337" s="47">
        <v>0</v>
      </c>
      <c r="AF337" s="47">
        <v>0</v>
      </c>
      <c r="AG337" s="44"/>
      <c r="AH337" s="181"/>
      <c r="AI337" s="49">
        <v>0</v>
      </c>
      <c r="AJ337" s="47">
        <v>0</v>
      </c>
      <c r="AK337" s="76">
        <v>0</v>
      </c>
      <c r="AL337" s="44"/>
    </row>
    <row r="338" spans="1:38">
      <c r="A338" s="44" t="s">
        <v>365</v>
      </c>
      <c r="B338" s="183">
        <v>46096</v>
      </c>
      <c r="C338" s="49">
        <v>0</v>
      </c>
      <c r="D338" s="49">
        <v>0</v>
      </c>
      <c r="E338" s="49">
        <v>0</v>
      </c>
      <c r="F338" s="49">
        <v>0</v>
      </c>
      <c r="G338" s="49">
        <v>0</v>
      </c>
      <c r="H338" s="49">
        <v>0</v>
      </c>
      <c r="I338" s="49">
        <v>0</v>
      </c>
      <c r="J338" s="49">
        <v>0</v>
      </c>
      <c r="K338" s="49">
        <v>0</v>
      </c>
      <c r="L338" s="49">
        <v>0</v>
      </c>
      <c r="M338" s="49">
        <v>0</v>
      </c>
      <c r="N338" s="49">
        <v>0</v>
      </c>
      <c r="O338" s="49">
        <v>0</v>
      </c>
      <c r="P338" s="49">
        <v>0</v>
      </c>
      <c r="Q338" s="49">
        <v>0</v>
      </c>
      <c r="R338" s="49">
        <v>0</v>
      </c>
      <c r="S338" s="181"/>
      <c r="T338" s="181"/>
      <c r="U338" s="49">
        <v>0</v>
      </c>
      <c r="V338" s="49">
        <v>0</v>
      </c>
      <c r="W338" s="47">
        <v>0</v>
      </c>
      <c r="X338" s="49">
        <v>0</v>
      </c>
      <c r="Y338" s="181"/>
      <c r="Z338" s="181"/>
      <c r="AA338" s="49">
        <v>0</v>
      </c>
      <c r="AB338" s="49">
        <v>0</v>
      </c>
      <c r="AC338" s="44"/>
      <c r="AD338" s="181"/>
      <c r="AE338" s="47">
        <v>0</v>
      </c>
      <c r="AF338" s="47">
        <v>0</v>
      </c>
      <c r="AG338" s="44"/>
      <c r="AH338" s="181"/>
      <c r="AI338" s="49">
        <v>1</v>
      </c>
      <c r="AJ338" s="47">
        <v>5</v>
      </c>
      <c r="AK338" s="47"/>
      <c r="AL338" s="44"/>
    </row>
    <row r="339" spans="1:38">
      <c r="A339" s="44" t="s">
        <v>109</v>
      </c>
      <c r="B339" s="183">
        <v>46096</v>
      </c>
      <c r="C339" s="49">
        <v>0</v>
      </c>
      <c r="D339" s="49">
        <v>0</v>
      </c>
      <c r="E339" s="49">
        <v>0</v>
      </c>
      <c r="F339" s="49">
        <v>0</v>
      </c>
      <c r="G339" s="49">
        <v>0</v>
      </c>
      <c r="H339" s="49">
        <v>0</v>
      </c>
      <c r="I339" s="49">
        <v>0</v>
      </c>
      <c r="J339" s="49">
        <v>0</v>
      </c>
      <c r="K339" s="49">
        <v>0</v>
      </c>
      <c r="L339" s="49">
        <v>0</v>
      </c>
      <c r="M339" s="49">
        <v>0</v>
      </c>
      <c r="N339" s="49">
        <v>0</v>
      </c>
      <c r="O339" s="49">
        <v>0</v>
      </c>
      <c r="P339" s="49">
        <v>0</v>
      </c>
      <c r="Q339" s="49">
        <v>0</v>
      </c>
      <c r="R339" s="49">
        <v>0</v>
      </c>
      <c r="S339" s="44"/>
      <c r="T339" s="44"/>
      <c r="U339" s="49">
        <v>0</v>
      </c>
      <c r="V339" s="49">
        <v>0</v>
      </c>
      <c r="W339" s="47">
        <v>151591</v>
      </c>
      <c r="X339" s="47">
        <v>7728</v>
      </c>
      <c r="Y339" s="181">
        <v>-1</v>
      </c>
      <c r="Z339" s="181">
        <v>-1</v>
      </c>
      <c r="AA339" s="49">
        <v>1</v>
      </c>
      <c r="AB339" s="49">
        <v>0</v>
      </c>
      <c r="AC339" s="44"/>
      <c r="AD339" s="181"/>
      <c r="AE339" s="47">
        <v>0</v>
      </c>
      <c r="AF339" s="49">
        <v>0</v>
      </c>
      <c r="AG339" s="44"/>
      <c r="AH339" s="181"/>
      <c r="AI339" s="49">
        <v>0</v>
      </c>
      <c r="AJ339" s="49">
        <v>0</v>
      </c>
      <c r="AK339" s="49">
        <v>0</v>
      </c>
      <c r="AL339" s="44"/>
    </row>
    <row r="340" spans="1:38">
      <c r="A340" s="44" t="s">
        <v>196</v>
      </c>
      <c r="B340" s="183">
        <v>46096</v>
      </c>
      <c r="C340" s="49">
        <v>0</v>
      </c>
      <c r="D340" s="49">
        <v>0</v>
      </c>
      <c r="E340" s="49">
        <v>0</v>
      </c>
      <c r="F340" s="49">
        <v>0</v>
      </c>
      <c r="G340" s="49">
        <v>0</v>
      </c>
      <c r="H340" s="49">
        <v>0</v>
      </c>
      <c r="I340" s="49">
        <v>0</v>
      </c>
      <c r="J340" s="49">
        <v>0</v>
      </c>
      <c r="K340" s="49">
        <v>0</v>
      </c>
      <c r="L340" s="49">
        <v>0</v>
      </c>
      <c r="M340" s="49">
        <v>0</v>
      </c>
      <c r="N340" s="49">
        <v>0</v>
      </c>
      <c r="O340" s="49">
        <v>0</v>
      </c>
      <c r="P340" s="49">
        <v>0</v>
      </c>
      <c r="Q340" s="49">
        <v>0</v>
      </c>
      <c r="R340" s="49">
        <v>0</v>
      </c>
      <c r="S340" s="44"/>
      <c r="T340" s="44"/>
      <c r="U340" s="49">
        <v>0</v>
      </c>
      <c r="V340" s="49">
        <v>0</v>
      </c>
      <c r="W340" s="47">
        <v>6331</v>
      </c>
      <c r="X340" s="49">
        <v>43</v>
      </c>
      <c r="Y340" s="181">
        <v>-1</v>
      </c>
      <c r="Z340" s="181">
        <v>-1</v>
      </c>
      <c r="AA340" s="49">
        <v>95</v>
      </c>
      <c r="AB340" s="49">
        <v>7</v>
      </c>
      <c r="AC340" s="44">
        <v>1</v>
      </c>
      <c r="AD340" s="181">
        <v>12.52</v>
      </c>
      <c r="AE340" s="47">
        <v>0</v>
      </c>
      <c r="AF340" s="47">
        <v>0</v>
      </c>
      <c r="AG340" s="44">
        <v>1</v>
      </c>
      <c r="AH340" s="181">
        <v>-1</v>
      </c>
      <c r="AI340" s="49">
        <v>0</v>
      </c>
      <c r="AJ340" s="47">
        <v>0</v>
      </c>
      <c r="AK340" s="76">
        <v>0</v>
      </c>
      <c r="AL340" s="44"/>
    </row>
    <row r="341" spans="1:38">
      <c r="A341" s="44" t="s">
        <v>366</v>
      </c>
      <c r="B341" s="183">
        <v>46096</v>
      </c>
      <c r="C341" s="49">
        <v>0</v>
      </c>
      <c r="D341" s="49">
        <v>0</v>
      </c>
      <c r="E341" s="49">
        <v>0</v>
      </c>
      <c r="F341" s="49">
        <v>0</v>
      </c>
      <c r="G341" s="49">
        <v>0</v>
      </c>
      <c r="H341" s="49">
        <v>0</v>
      </c>
      <c r="I341" s="49">
        <v>0</v>
      </c>
      <c r="J341" s="49">
        <v>0</v>
      </c>
      <c r="K341" s="49">
        <v>0</v>
      </c>
      <c r="L341" s="49">
        <v>0</v>
      </c>
      <c r="M341" s="49">
        <v>0</v>
      </c>
      <c r="N341" s="49">
        <v>0</v>
      </c>
      <c r="O341" s="49">
        <v>0</v>
      </c>
      <c r="P341" s="49">
        <v>0</v>
      </c>
      <c r="Q341" s="49">
        <v>0</v>
      </c>
      <c r="R341" s="49">
        <v>0</v>
      </c>
      <c r="S341" s="44"/>
      <c r="T341" s="44"/>
      <c r="U341" s="49">
        <v>0</v>
      </c>
      <c r="V341" s="49">
        <v>0</v>
      </c>
      <c r="W341" s="49">
        <v>0</v>
      </c>
      <c r="X341" s="49">
        <v>0</v>
      </c>
      <c r="Y341" s="181"/>
      <c r="Z341" s="181"/>
      <c r="AA341" s="49">
        <v>0</v>
      </c>
      <c r="AB341" s="49">
        <v>0</v>
      </c>
      <c r="AC341" s="44"/>
      <c r="AD341" s="181"/>
      <c r="AE341" s="49">
        <v>0</v>
      </c>
      <c r="AF341" s="49">
        <v>0</v>
      </c>
      <c r="AG341" s="44"/>
      <c r="AH341" s="181"/>
      <c r="AI341" s="49">
        <v>0</v>
      </c>
      <c r="AJ341" s="49">
        <v>0</v>
      </c>
      <c r="AK341" s="49"/>
      <c r="AL341" s="44"/>
    </row>
    <row r="342" spans="1:38">
      <c r="A342" s="44" t="s">
        <v>180</v>
      </c>
      <c r="B342" s="44"/>
      <c r="C342" s="49">
        <v>0</v>
      </c>
      <c r="D342" s="49">
        <v>0</v>
      </c>
      <c r="E342" s="49">
        <v>0</v>
      </c>
      <c r="F342" s="49">
        <v>0</v>
      </c>
      <c r="G342" s="49">
        <v>0</v>
      </c>
      <c r="H342" s="49">
        <v>0</v>
      </c>
      <c r="I342" s="49">
        <v>0</v>
      </c>
      <c r="J342" s="49">
        <v>0</v>
      </c>
      <c r="K342" s="49">
        <v>0</v>
      </c>
      <c r="L342" s="49">
        <v>0</v>
      </c>
      <c r="M342" s="49">
        <v>0</v>
      </c>
      <c r="N342" s="49">
        <v>0</v>
      </c>
      <c r="O342" s="49">
        <v>0</v>
      </c>
      <c r="P342" s="49">
        <v>0</v>
      </c>
      <c r="Q342" s="49">
        <v>0</v>
      </c>
      <c r="R342" s="49">
        <v>0</v>
      </c>
      <c r="S342" s="44"/>
      <c r="T342" s="44"/>
      <c r="U342" s="49">
        <v>0</v>
      </c>
      <c r="V342" s="49">
        <v>0</v>
      </c>
      <c r="W342" s="47">
        <v>0</v>
      </c>
      <c r="X342" s="49">
        <v>0</v>
      </c>
      <c r="Y342" s="181"/>
      <c r="Z342" s="181"/>
      <c r="AA342" s="49">
        <v>806</v>
      </c>
      <c r="AB342" s="49">
        <v>62</v>
      </c>
      <c r="AC342" s="44"/>
      <c r="AD342" s="181"/>
      <c r="AE342" s="47">
        <v>0</v>
      </c>
      <c r="AF342" s="47">
        <v>0</v>
      </c>
      <c r="AG342" s="44"/>
      <c r="AH342" s="181"/>
      <c r="AI342" s="49">
        <v>0</v>
      </c>
      <c r="AJ342" s="47">
        <v>0</v>
      </c>
      <c r="AK342" s="49">
        <v>0</v>
      </c>
      <c r="AL342" s="44"/>
    </row>
    <row r="343" spans="1:38">
      <c r="A343" s="44" t="s">
        <v>367</v>
      </c>
      <c r="B343" s="182"/>
      <c r="C343" s="49">
        <v>0</v>
      </c>
      <c r="D343" s="49">
        <v>0</v>
      </c>
      <c r="E343" s="49">
        <v>0</v>
      </c>
      <c r="F343" s="49">
        <v>0</v>
      </c>
      <c r="G343" s="49">
        <v>0</v>
      </c>
      <c r="H343" s="49">
        <v>0</v>
      </c>
      <c r="I343" s="49">
        <v>0</v>
      </c>
      <c r="J343" s="49">
        <v>0</v>
      </c>
      <c r="K343" s="49">
        <v>0</v>
      </c>
      <c r="L343" s="49">
        <v>0</v>
      </c>
      <c r="M343" s="49">
        <v>0</v>
      </c>
      <c r="N343" s="49">
        <v>0</v>
      </c>
      <c r="O343" s="49">
        <v>0</v>
      </c>
      <c r="P343" s="49">
        <v>0</v>
      </c>
      <c r="Q343" s="49">
        <v>0</v>
      </c>
      <c r="R343" s="49">
        <v>0</v>
      </c>
      <c r="S343" s="181"/>
      <c r="T343" s="181"/>
      <c r="U343" s="49">
        <v>0</v>
      </c>
      <c r="V343" s="49">
        <v>0</v>
      </c>
      <c r="W343" s="49">
        <v>0</v>
      </c>
      <c r="X343" s="49">
        <v>0</v>
      </c>
      <c r="Y343" s="181"/>
      <c r="Z343" s="181"/>
      <c r="AA343" s="49">
        <v>0</v>
      </c>
      <c r="AB343" s="49">
        <v>0</v>
      </c>
      <c r="AC343" s="44"/>
      <c r="AD343" s="181"/>
      <c r="AE343" s="47">
        <v>0</v>
      </c>
      <c r="AF343" s="49">
        <v>0</v>
      </c>
      <c r="AG343" s="44"/>
      <c r="AH343" s="181"/>
      <c r="AI343" s="49">
        <v>0</v>
      </c>
      <c r="AJ343" s="47">
        <v>0</v>
      </c>
      <c r="AK343" s="44"/>
      <c r="AL343" s="44"/>
    </row>
    <row r="344" spans="1:38">
      <c r="A344" s="44" t="s">
        <v>476</v>
      </c>
      <c r="B344" s="44"/>
      <c r="C344" s="49">
        <v>0</v>
      </c>
      <c r="D344" s="49">
        <v>0</v>
      </c>
      <c r="E344" s="49">
        <v>0</v>
      </c>
      <c r="F344" s="49">
        <v>0</v>
      </c>
      <c r="G344" s="49">
        <v>0</v>
      </c>
      <c r="H344" s="49">
        <v>0</v>
      </c>
      <c r="I344" s="49">
        <v>0</v>
      </c>
      <c r="J344" s="49">
        <v>0</v>
      </c>
      <c r="K344" s="49">
        <v>0</v>
      </c>
      <c r="L344" s="49">
        <v>0</v>
      </c>
      <c r="M344" s="49">
        <v>0</v>
      </c>
      <c r="N344" s="49">
        <v>0</v>
      </c>
      <c r="O344" s="49">
        <v>0</v>
      </c>
      <c r="P344" s="49">
        <v>0</v>
      </c>
      <c r="Q344" s="49">
        <v>0</v>
      </c>
      <c r="R344" s="49">
        <v>0</v>
      </c>
      <c r="S344" s="44"/>
      <c r="T344" s="44"/>
      <c r="U344" s="49">
        <v>0</v>
      </c>
      <c r="V344" s="49">
        <v>0</v>
      </c>
      <c r="W344" s="49">
        <v>0</v>
      </c>
      <c r="X344" s="49">
        <v>0</v>
      </c>
      <c r="Y344" s="44"/>
      <c r="Z344" s="44"/>
      <c r="AA344" s="49">
        <v>0</v>
      </c>
      <c r="AB344" s="49">
        <v>0</v>
      </c>
      <c r="AC344" s="44"/>
      <c r="AD344" s="181"/>
      <c r="AE344" s="47">
        <v>0</v>
      </c>
      <c r="AF344" s="47">
        <v>0</v>
      </c>
      <c r="AG344" s="44"/>
      <c r="AH344" s="181"/>
      <c r="AI344" s="49">
        <v>0</v>
      </c>
      <c r="AJ344" s="47">
        <v>0</v>
      </c>
      <c r="AK344" s="44">
        <v>0</v>
      </c>
      <c r="AL344" s="44"/>
    </row>
    <row r="345" spans="1:38">
      <c r="A345" s="44" t="s">
        <v>249</v>
      </c>
      <c r="B345" s="182"/>
      <c r="C345" s="49">
        <v>0</v>
      </c>
      <c r="D345" s="49">
        <v>0</v>
      </c>
      <c r="E345" s="49">
        <v>0</v>
      </c>
      <c r="F345" s="49">
        <v>0</v>
      </c>
      <c r="G345" s="49">
        <v>0</v>
      </c>
      <c r="H345" s="49">
        <v>0</v>
      </c>
      <c r="I345" s="49">
        <v>0</v>
      </c>
      <c r="J345" s="49">
        <v>0</v>
      </c>
      <c r="K345" s="49">
        <v>0</v>
      </c>
      <c r="L345" s="49">
        <v>0</v>
      </c>
      <c r="M345" s="49">
        <v>0</v>
      </c>
      <c r="N345" s="49">
        <v>0</v>
      </c>
      <c r="O345" s="49">
        <v>0</v>
      </c>
      <c r="P345" s="49">
        <v>0</v>
      </c>
      <c r="Q345" s="49">
        <v>0</v>
      </c>
      <c r="R345" s="49">
        <v>0</v>
      </c>
      <c r="S345" s="181"/>
      <c r="T345" s="181"/>
      <c r="U345" s="49">
        <v>0</v>
      </c>
      <c r="V345" s="49">
        <v>0</v>
      </c>
      <c r="W345" s="47">
        <v>0</v>
      </c>
      <c r="X345" s="49">
        <v>0</v>
      </c>
      <c r="Y345" s="180"/>
      <c r="Z345" s="180"/>
      <c r="AA345" s="49">
        <v>109</v>
      </c>
      <c r="AB345" s="49">
        <v>8</v>
      </c>
      <c r="AC345" s="49"/>
      <c r="AD345" s="180"/>
      <c r="AE345" s="47">
        <v>0</v>
      </c>
      <c r="AF345" s="49">
        <v>0</v>
      </c>
      <c r="AG345" s="49"/>
      <c r="AH345" s="180"/>
      <c r="AI345" s="49">
        <v>105</v>
      </c>
      <c r="AJ345" s="47">
        <v>1866</v>
      </c>
      <c r="AK345" s="44">
        <v>12</v>
      </c>
      <c r="AL345" s="44"/>
    </row>
    <row r="346" spans="1:38">
      <c r="A346" s="44" t="s">
        <v>368</v>
      </c>
      <c r="B346" s="183">
        <v>46096</v>
      </c>
      <c r="C346" s="49">
        <v>0</v>
      </c>
      <c r="D346" s="49">
        <v>0</v>
      </c>
      <c r="E346" s="49">
        <v>0</v>
      </c>
      <c r="F346" s="49">
        <v>0</v>
      </c>
      <c r="G346" s="49">
        <v>0</v>
      </c>
      <c r="H346" s="49">
        <v>0</v>
      </c>
      <c r="I346" s="49">
        <v>0</v>
      </c>
      <c r="J346" s="49">
        <v>0</v>
      </c>
      <c r="K346" s="49">
        <v>0</v>
      </c>
      <c r="L346" s="49">
        <v>0</v>
      </c>
      <c r="M346" s="49">
        <v>0</v>
      </c>
      <c r="N346" s="49">
        <v>0</v>
      </c>
      <c r="O346" s="49">
        <v>0</v>
      </c>
      <c r="P346" s="49">
        <v>0</v>
      </c>
      <c r="Q346" s="47">
        <v>0</v>
      </c>
      <c r="R346" s="47">
        <v>0</v>
      </c>
      <c r="S346" s="181"/>
      <c r="T346" s="181"/>
      <c r="U346" s="49">
        <v>0</v>
      </c>
      <c r="V346" s="49">
        <v>0</v>
      </c>
      <c r="W346" s="47">
        <v>0</v>
      </c>
      <c r="X346" s="49">
        <v>0</v>
      </c>
      <c r="Y346" s="181"/>
      <c r="Z346" s="181"/>
      <c r="AA346" s="49">
        <v>0</v>
      </c>
      <c r="AB346" s="49">
        <v>0</v>
      </c>
      <c r="AC346" s="76"/>
      <c r="AD346" s="181"/>
      <c r="AE346" s="47">
        <v>0</v>
      </c>
      <c r="AF346" s="49">
        <v>0</v>
      </c>
      <c r="AG346" s="76"/>
      <c r="AH346" s="181"/>
      <c r="AI346" s="49">
        <v>0</v>
      </c>
      <c r="AJ346" s="47">
        <v>0</v>
      </c>
      <c r="AK346" s="49"/>
      <c r="AL346" s="44"/>
    </row>
    <row r="347" spans="1:38">
      <c r="A347" s="44" t="s">
        <v>297</v>
      </c>
      <c r="B347" s="45"/>
      <c r="C347" s="49">
        <v>0</v>
      </c>
      <c r="D347" s="49">
        <v>0</v>
      </c>
      <c r="E347" s="49">
        <v>0</v>
      </c>
      <c r="F347" s="49">
        <v>0</v>
      </c>
      <c r="G347" s="49">
        <v>0</v>
      </c>
      <c r="H347" s="49">
        <v>0</v>
      </c>
      <c r="I347" s="49">
        <v>0</v>
      </c>
      <c r="J347" s="49">
        <v>0</v>
      </c>
      <c r="K347" s="49">
        <v>0</v>
      </c>
      <c r="L347" s="49">
        <v>0</v>
      </c>
      <c r="M347" s="49">
        <v>0</v>
      </c>
      <c r="N347" s="49">
        <v>0</v>
      </c>
      <c r="O347" s="49">
        <v>0</v>
      </c>
      <c r="P347" s="49">
        <v>0</v>
      </c>
      <c r="Q347" s="49">
        <v>0</v>
      </c>
      <c r="R347" s="49">
        <v>0</v>
      </c>
      <c r="S347" s="181"/>
      <c r="T347" s="181"/>
      <c r="U347" s="49">
        <v>0</v>
      </c>
      <c r="V347" s="49">
        <v>0</v>
      </c>
      <c r="W347" s="47">
        <v>0</v>
      </c>
      <c r="X347" s="49">
        <v>0</v>
      </c>
      <c r="Y347" s="180"/>
      <c r="Z347" s="180"/>
      <c r="AA347" s="49">
        <v>0</v>
      </c>
      <c r="AB347" s="49">
        <v>0</v>
      </c>
      <c r="AC347" s="49"/>
      <c r="AD347" s="180"/>
      <c r="AE347" s="47">
        <v>0</v>
      </c>
      <c r="AF347" s="47">
        <v>0</v>
      </c>
      <c r="AG347" s="49"/>
      <c r="AH347" s="180"/>
      <c r="AI347" s="49">
        <v>0</v>
      </c>
      <c r="AJ347" s="47">
        <v>0</v>
      </c>
      <c r="AK347" s="49"/>
      <c r="AL347" s="44"/>
    </row>
    <row r="348" spans="1:38">
      <c r="A348" s="44" t="s">
        <v>274</v>
      </c>
      <c r="B348" s="44"/>
      <c r="C348" s="49">
        <v>0</v>
      </c>
      <c r="D348" s="49">
        <v>0</v>
      </c>
      <c r="E348" s="49">
        <v>0</v>
      </c>
      <c r="F348" s="49">
        <v>0</v>
      </c>
      <c r="G348" s="49">
        <v>0</v>
      </c>
      <c r="H348" s="49">
        <v>0</v>
      </c>
      <c r="I348" s="49">
        <v>0</v>
      </c>
      <c r="J348" s="49">
        <v>0</v>
      </c>
      <c r="K348" s="49">
        <v>0</v>
      </c>
      <c r="L348" s="49">
        <v>0</v>
      </c>
      <c r="M348" s="49">
        <v>0</v>
      </c>
      <c r="N348" s="49">
        <v>0</v>
      </c>
      <c r="O348" s="49">
        <v>0</v>
      </c>
      <c r="P348" s="49">
        <v>0</v>
      </c>
      <c r="Q348" s="47">
        <v>0</v>
      </c>
      <c r="R348" s="49">
        <v>0</v>
      </c>
      <c r="S348" s="181"/>
      <c r="T348" s="181"/>
      <c r="U348" s="49">
        <v>0</v>
      </c>
      <c r="V348" s="49">
        <v>0</v>
      </c>
      <c r="W348" s="47">
        <v>0</v>
      </c>
      <c r="X348" s="49">
        <v>0</v>
      </c>
      <c r="Y348" s="181"/>
      <c r="Z348" s="181"/>
      <c r="AA348" s="47">
        <v>12</v>
      </c>
      <c r="AB348" s="47">
        <v>1</v>
      </c>
      <c r="AC348" s="44"/>
      <c r="AD348" s="181"/>
      <c r="AE348" s="49">
        <v>0</v>
      </c>
      <c r="AF348" s="49">
        <v>0</v>
      </c>
      <c r="AG348" s="44"/>
      <c r="AH348" s="181"/>
      <c r="AI348" s="47">
        <v>0</v>
      </c>
      <c r="AJ348" s="47">
        <v>0</v>
      </c>
      <c r="AK348" s="49">
        <v>0</v>
      </c>
      <c r="AL348" s="44"/>
    </row>
    <row r="349" spans="1:38">
      <c r="A349" s="44" t="s">
        <v>289</v>
      </c>
      <c r="B349" s="182">
        <v>46096</v>
      </c>
      <c r="C349" s="49">
        <v>0</v>
      </c>
      <c r="D349" s="49">
        <v>0</v>
      </c>
      <c r="E349" s="49">
        <v>0</v>
      </c>
      <c r="F349" s="49">
        <v>0</v>
      </c>
      <c r="G349" s="49">
        <v>0</v>
      </c>
      <c r="H349" s="49">
        <v>0</v>
      </c>
      <c r="I349" s="49">
        <v>0</v>
      </c>
      <c r="J349" s="49">
        <v>0</v>
      </c>
      <c r="K349" s="49">
        <v>0</v>
      </c>
      <c r="L349" s="49">
        <v>0</v>
      </c>
      <c r="M349" s="49">
        <v>0</v>
      </c>
      <c r="N349" s="49">
        <v>0</v>
      </c>
      <c r="O349" s="49">
        <v>0</v>
      </c>
      <c r="P349" s="49">
        <v>0</v>
      </c>
      <c r="Q349" s="49">
        <v>0</v>
      </c>
      <c r="R349" s="49">
        <v>0</v>
      </c>
      <c r="S349" s="181"/>
      <c r="T349" s="181"/>
      <c r="U349" s="49">
        <v>0</v>
      </c>
      <c r="V349" s="49">
        <v>0</v>
      </c>
      <c r="W349" s="47">
        <v>8162</v>
      </c>
      <c r="X349" s="49">
        <v>62</v>
      </c>
      <c r="Y349" s="181">
        <v>-1</v>
      </c>
      <c r="Z349" s="181">
        <v>-1</v>
      </c>
      <c r="AA349" s="49">
        <v>0</v>
      </c>
      <c r="AB349" s="49">
        <v>0</v>
      </c>
      <c r="AC349" s="44">
        <v>0</v>
      </c>
      <c r="AD349" s="181">
        <v>-0.96</v>
      </c>
      <c r="AE349" s="47">
        <v>0</v>
      </c>
      <c r="AF349" s="49">
        <v>0</v>
      </c>
      <c r="AG349" s="44">
        <v>0</v>
      </c>
      <c r="AH349" s="181">
        <v>-1</v>
      </c>
      <c r="AI349" s="49">
        <v>2</v>
      </c>
      <c r="AJ349" s="49">
        <v>101</v>
      </c>
      <c r="AK349" s="49">
        <v>202</v>
      </c>
      <c r="AL349" s="44"/>
    </row>
    <row r="350" spans="1:38">
      <c r="A350" s="44" t="s">
        <v>279</v>
      </c>
      <c r="B350" s="44"/>
      <c r="C350" s="49">
        <v>0</v>
      </c>
      <c r="D350" s="49">
        <v>0</v>
      </c>
      <c r="E350" s="49">
        <v>0</v>
      </c>
      <c r="F350" s="49">
        <v>0</v>
      </c>
      <c r="G350" s="49">
        <v>0</v>
      </c>
      <c r="H350" s="49">
        <v>0</v>
      </c>
      <c r="I350" s="49">
        <v>0</v>
      </c>
      <c r="J350" s="49">
        <v>0</v>
      </c>
      <c r="K350" s="49">
        <v>0</v>
      </c>
      <c r="L350" s="49">
        <v>0</v>
      </c>
      <c r="M350" s="49">
        <v>0</v>
      </c>
      <c r="N350" s="49">
        <v>0</v>
      </c>
      <c r="O350" s="49">
        <v>0</v>
      </c>
      <c r="P350" s="49">
        <v>0</v>
      </c>
      <c r="Q350" s="49">
        <v>0</v>
      </c>
      <c r="R350" s="49">
        <v>0</v>
      </c>
      <c r="S350" s="181"/>
      <c r="T350" s="181"/>
      <c r="U350" s="49">
        <v>0</v>
      </c>
      <c r="V350" s="49">
        <v>0</v>
      </c>
      <c r="W350" s="49">
        <v>0</v>
      </c>
      <c r="X350" s="49">
        <v>0</v>
      </c>
      <c r="Y350" s="181"/>
      <c r="Z350" s="181"/>
      <c r="AA350" s="49">
        <v>14</v>
      </c>
      <c r="AB350" s="49">
        <v>1</v>
      </c>
      <c r="AC350" s="44"/>
      <c r="AD350" s="181"/>
      <c r="AE350" s="47">
        <v>0</v>
      </c>
      <c r="AF350" s="47">
        <v>0</v>
      </c>
      <c r="AG350" s="44"/>
      <c r="AH350" s="181"/>
      <c r="AI350" s="49">
        <v>0</v>
      </c>
      <c r="AJ350" s="49">
        <v>0</v>
      </c>
      <c r="AK350" s="49">
        <v>0</v>
      </c>
      <c r="AL350" s="44"/>
    </row>
    <row r="351" spans="1:38">
      <c r="A351" s="44" t="s">
        <v>369</v>
      </c>
      <c r="B351" s="183">
        <v>46096</v>
      </c>
      <c r="C351" s="49">
        <v>0</v>
      </c>
      <c r="D351" s="49">
        <v>0</v>
      </c>
      <c r="E351" s="49">
        <v>0</v>
      </c>
      <c r="F351" s="49">
        <v>0</v>
      </c>
      <c r="G351" s="49">
        <v>0</v>
      </c>
      <c r="H351" s="49">
        <v>0</v>
      </c>
      <c r="I351" s="49">
        <v>0</v>
      </c>
      <c r="J351" s="49">
        <v>0</v>
      </c>
      <c r="K351" s="49">
        <v>0</v>
      </c>
      <c r="L351" s="49">
        <v>0</v>
      </c>
      <c r="M351" s="49">
        <v>0</v>
      </c>
      <c r="N351" s="49">
        <v>0</v>
      </c>
      <c r="O351" s="49">
        <v>0</v>
      </c>
      <c r="P351" s="49">
        <v>0</v>
      </c>
      <c r="Q351" s="49">
        <v>0</v>
      </c>
      <c r="R351" s="49">
        <v>0</v>
      </c>
      <c r="S351" s="44"/>
      <c r="T351" s="44"/>
      <c r="U351" s="49">
        <v>0</v>
      </c>
      <c r="V351" s="49">
        <v>0</v>
      </c>
      <c r="W351" s="49">
        <v>0</v>
      </c>
      <c r="X351" s="49">
        <v>0</v>
      </c>
      <c r="Y351" s="181"/>
      <c r="Z351" s="181"/>
      <c r="AA351" s="49">
        <v>0</v>
      </c>
      <c r="AB351" s="49">
        <v>0</v>
      </c>
      <c r="AC351" s="44"/>
      <c r="AD351" s="44"/>
      <c r="AE351" s="47">
        <v>0</v>
      </c>
      <c r="AF351" s="49">
        <v>0</v>
      </c>
      <c r="AG351" s="44"/>
      <c r="AH351" s="44"/>
      <c r="AI351" s="49">
        <v>0</v>
      </c>
      <c r="AJ351" s="47">
        <v>0</v>
      </c>
      <c r="AK351" s="44">
        <v>0</v>
      </c>
      <c r="AL351" s="44"/>
    </row>
    <row r="352" spans="1:38">
      <c r="A352" s="44" t="s">
        <v>283</v>
      </c>
      <c r="B352" s="182"/>
      <c r="C352" s="49">
        <v>0</v>
      </c>
      <c r="D352" s="49">
        <v>0</v>
      </c>
      <c r="E352" s="49">
        <v>0</v>
      </c>
      <c r="F352" s="49">
        <v>0</v>
      </c>
      <c r="G352" s="49">
        <v>0</v>
      </c>
      <c r="H352" s="49">
        <v>0</v>
      </c>
      <c r="I352" s="49">
        <v>0</v>
      </c>
      <c r="J352" s="49">
        <v>0</v>
      </c>
      <c r="K352" s="49">
        <v>0</v>
      </c>
      <c r="L352" s="49">
        <v>0</v>
      </c>
      <c r="M352" s="49">
        <v>0</v>
      </c>
      <c r="N352" s="49">
        <v>0</v>
      </c>
      <c r="O352" s="49">
        <v>0</v>
      </c>
      <c r="P352" s="49">
        <v>0</v>
      </c>
      <c r="Q352" s="49">
        <v>0</v>
      </c>
      <c r="R352" s="49">
        <v>0</v>
      </c>
      <c r="S352" s="44"/>
      <c r="T352" s="44"/>
      <c r="U352" s="49">
        <v>0</v>
      </c>
      <c r="V352" s="49">
        <v>0</v>
      </c>
      <c r="W352" s="49">
        <v>0</v>
      </c>
      <c r="X352" s="49">
        <v>0</v>
      </c>
      <c r="Y352" s="180"/>
      <c r="Z352" s="180"/>
      <c r="AA352" s="49">
        <v>12</v>
      </c>
      <c r="AB352" s="49">
        <v>1</v>
      </c>
      <c r="AC352" s="44"/>
      <c r="AD352" s="181"/>
      <c r="AE352" s="47">
        <v>0</v>
      </c>
      <c r="AF352" s="49">
        <v>0</v>
      </c>
      <c r="AG352" s="44"/>
      <c r="AH352" s="181"/>
      <c r="AI352" s="49">
        <v>0</v>
      </c>
      <c r="AJ352" s="47">
        <v>0</v>
      </c>
      <c r="AK352" s="49">
        <v>0</v>
      </c>
      <c r="AL352" s="44"/>
    </row>
    <row r="353" spans="1:38">
      <c r="A353" s="44" t="s">
        <v>370</v>
      </c>
      <c r="B353" s="45"/>
      <c r="C353" s="49">
        <v>0</v>
      </c>
      <c r="D353" s="49">
        <v>0</v>
      </c>
      <c r="E353" s="49">
        <v>0</v>
      </c>
      <c r="F353" s="49">
        <v>0</v>
      </c>
      <c r="G353" s="49">
        <v>0</v>
      </c>
      <c r="H353" s="49">
        <v>0</v>
      </c>
      <c r="I353" s="49">
        <v>0</v>
      </c>
      <c r="J353" s="49">
        <v>0</v>
      </c>
      <c r="K353" s="49">
        <v>0</v>
      </c>
      <c r="L353" s="49">
        <v>0</v>
      </c>
      <c r="M353" s="49">
        <v>0</v>
      </c>
      <c r="N353" s="49">
        <v>0</v>
      </c>
      <c r="O353" s="49">
        <v>0</v>
      </c>
      <c r="P353" s="49">
        <v>0</v>
      </c>
      <c r="Q353" s="49">
        <v>0</v>
      </c>
      <c r="R353" s="49">
        <v>0</v>
      </c>
      <c r="S353" s="44"/>
      <c r="T353" s="44"/>
      <c r="U353" s="49">
        <v>0</v>
      </c>
      <c r="V353" s="49">
        <v>0</v>
      </c>
      <c r="W353" s="49">
        <v>0</v>
      </c>
      <c r="X353" s="49">
        <v>0</v>
      </c>
      <c r="Y353" s="44"/>
      <c r="Z353" s="44"/>
      <c r="AA353" s="49">
        <v>0</v>
      </c>
      <c r="AB353" s="49">
        <v>0</v>
      </c>
      <c r="AC353" s="44"/>
      <c r="AD353" s="181"/>
      <c r="AE353" s="49">
        <v>0</v>
      </c>
      <c r="AF353" s="49">
        <v>0</v>
      </c>
      <c r="AG353" s="44"/>
      <c r="AH353" s="181"/>
      <c r="AI353" s="49">
        <v>0</v>
      </c>
      <c r="AJ353" s="47">
        <v>0</v>
      </c>
      <c r="AK353" s="44"/>
      <c r="AL353" s="44"/>
    </row>
    <row r="354" spans="1:38">
      <c r="A354" s="44" t="s">
        <v>226</v>
      </c>
      <c r="B354" s="183">
        <v>46096</v>
      </c>
      <c r="C354" s="49">
        <v>0</v>
      </c>
      <c r="D354" s="49">
        <v>0</v>
      </c>
      <c r="E354" s="49">
        <v>0</v>
      </c>
      <c r="F354" s="49">
        <v>0</v>
      </c>
      <c r="G354" s="49">
        <v>0</v>
      </c>
      <c r="H354" s="49">
        <v>0</v>
      </c>
      <c r="I354" s="49">
        <v>0</v>
      </c>
      <c r="J354" s="49">
        <v>0</v>
      </c>
      <c r="K354" s="49">
        <v>0</v>
      </c>
      <c r="L354" s="49">
        <v>0</v>
      </c>
      <c r="M354" s="49">
        <v>0</v>
      </c>
      <c r="N354" s="49">
        <v>0</v>
      </c>
      <c r="O354" s="49">
        <v>0</v>
      </c>
      <c r="P354" s="49">
        <v>0</v>
      </c>
      <c r="Q354" s="49">
        <v>0</v>
      </c>
      <c r="R354" s="49">
        <v>0</v>
      </c>
      <c r="S354" s="44"/>
      <c r="T354" s="44"/>
      <c r="U354" s="49">
        <v>0</v>
      </c>
      <c r="V354" s="49">
        <v>0</v>
      </c>
      <c r="W354" s="49">
        <v>78</v>
      </c>
      <c r="X354" s="49">
        <v>2</v>
      </c>
      <c r="Y354" s="181">
        <v>-1</v>
      </c>
      <c r="Z354" s="181">
        <v>-1</v>
      </c>
      <c r="AA354" s="49">
        <v>163</v>
      </c>
      <c r="AB354" s="49">
        <v>13</v>
      </c>
      <c r="AC354" s="44"/>
      <c r="AD354" s="181"/>
      <c r="AE354" s="49">
        <v>0</v>
      </c>
      <c r="AF354" s="49">
        <v>0</v>
      </c>
      <c r="AG354" s="44"/>
      <c r="AH354" s="181"/>
      <c r="AI354" s="49">
        <v>0</v>
      </c>
      <c r="AJ354" s="47">
        <v>0</v>
      </c>
      <c r="AK354" s="49">
        <v>0</v>
      </c>
      <c r="AL354" s="44"/>
    </row>
    <row r="355" spans="1:38">
      <c r="A355" s="44" t="s">
        <v>325</v>
      </c>
      <c r="B355" s="184">
        <v>46096</v>
      </c>
      <c r="C355" s="49">
        <v>0</v>
      </c>
      <c r="D355" s="49">
        <v>0</v>
      </c>
      <c r="E355" s="49">
        <v>0</v>
      </c>
      <c r="F355" s="49">
        <v>0</v>
      </c>
      <c r="G355" s="49">
        <v>0</v>
      </c>
      <c r="H355" s="49">
        <v>0</v>
      </c>
      <c r="I355" s="49">
        <v>0</v>
      </c>
      <c r="J355" s="49">
        <v>0</v>
      </c>
      <c r="K355" s="49">
        <v>0</v>
      </c>
      <c r="L355" s="49">
        <v>0</v>
      </c>
      <c r="M355" s="49">
        <v>0</v>
      </c>
      <c r="N355" s="49">
        <v>0</v>
      </c>
      <c r="O355" s="49">
        <v>0</v>
      </c>
      <c r="P355" s="49">
        <v>0</v>
      </c>
      <c r="Q355" s="49">
        <v>0</v>
      </c>
      <c r="R355" s="49">
        <v>0</v>
      </c>
      <c r="S355" s="44"/>
      <c r="T355" s="44"/>
      <c r="U355" s="49">
        <v>0</v>
      </c>
      <c r="V355" s="49">
        <v>0</v>
      </c>
      <c r="W355" s="49">
        <v>0</v>
      </c>
      <c r="X355" s="49">
        <v>0</v>
      </c>
      <c r="Y355" s="181"/>
      <c r="Z355" s="181"/>
      <c r="AA355" s="49">
        <v>0</v>
      </c>
      <c r="AB355" s="49">
        <v>0</v>
      </c>
      <c r="AC355" s="44"/>
      <c r="AD355" s="44"/>
      <c r="AE355" s="47">
        <v>0</v>
      </c>
      <c r="AF355" s="49">
        <v>0</v>
      </c>
      <c r="AG355" s="44"/>
      <c r="AH355" s="44"/>
      <c r="AI355" s="49">
        <v>0</v>
      </c>
      <c r="AJ355" s="49">
        <v>0</v>
      </c>
      <c r="AK355" s="49"/>
      <c r="AL355" s="44"/>
    </row>
    <row r="356" spans="1:38">
      <c r="A356" s="44" t="s">
        <v>477</v>
      </c>
      <c r="B356" s="45"/>
      <c r="C356" s="49">
        <v>0</v>
      </c>
      <c r="D356" s="49">
        <v>0</v>
      </c>
      <c r="E356" s="49">
        <v>0</v>
      </c>
      <c r="F356" s="49">
        <v>0</v>
      </c>
      <c r="G356" s="49">
        <v>0</v>
      </c>
      <c r="H356" s="49">
        <v>0</v>
      </c>
      <c r="I356" s="49">
        <v>0</v>
      </c>
      <c r="J356" s="49">
        <v>0</v>
      </c>
      <c r="K356" s="49">
        <v>0</v>
      </c>
      <c r="L356" s="49">
        <v>0</v>
      </c>
      <c r="M356" s="49">
        <v>0</v>
      </c>
      <c r="N356" s="49">
        <v>0</v>
      </c>
      <c r="O356" s="49">
        <v>0</v>
      </c>
      <c r="P356" s="49">
        <v>0</v>
      </c>
      <c r="Q356" s="49">
        <v>0</v>
      </c>
      <c r="R356" s="49">
        <v>0</v>
      </c>
      <c r="S356" s="181"/>
      <c r="T356" s="181"/>
      <c r="U356" s="49">
        <v>0</v>
      </c>
      <c r="V356" s="49">
        <v>0</v>
      </c>
      <c r="W356" s="49">
        <v>0</v>
      </c>
      <c r="X356" s="49">
        <v>0</v>
      </c>
      <c r="Y356" s="180"/>
      <c r="Z356" s="180"/>
      <c r="AA356" s="49">
        <v>0</v>
      </c>
      <c r="AB356" s="49">
        <v>0</v>
      </c>
      <c r="AC356" s="49"/>
      <c r="AD356" s="180"/>
      <c r="AE356" s="49">
        <v>0</v>
      </c>
      <c r="AF356" s="49">
        <v>0</v>
      </c>
      <c r="AG356" s="49"/>
      <c r="AH356" s="180"/>
      <c r="AI356" s="49">
        <v>0</v>
      </c>
      <c r="AJ356" s="47">
        <v>0</v>
      </c>
      <c r="AK356" s="49">
        <v>0</v>
      </c>
      <c r="AL356" s="44"/>
    </row>
    <row r="357" spans="1:38">
      <c r="A357" s="44" t="s">
        <v>371</v>
      </c>
      <c r="B357" s="45"/>
      <c r="C357" s="49">
        <v>0</v>
      </c>
      <c r="D357" s="49">
        <v>0</v>
      </c>
      <c r="E357" s="49">
        <v>0</v>
      </c>
      <c r="F357" s="49">
        <v>0</v>
      </c>
      <c r="G357" s="49">
        <v>0</v>
      </c>
      <c r="H357" s="49">
        <v>0</v>
      </c>
      <c r="I357" s="49">
        <v>0</v>
      </c>
      <c r="J357" s="49">
        <v>0</v>
      </c>
      <c r="K357" s="49">
        <v>0</v>
      </c>
      <c r="L357" s="49">
        <v>0</v>
      </c>
      <c r="M357" s="49">
        <v>0</v>
      </c>
      <c r="N357" s="49">
        <v>0</v>
      </c>
      <c r="O357" s="49">
        <v>0</v>
      </c>
      <c r="P357" s="49">
        <v>0</v>
      </c>
      <c r="Q357" s="49">
        <v>0</v>
      </c>
      <c r="R357" s="49">
        <v>0</v>
      </c>
      <c r="S357" s="44"/>
      <c r="T357" s="44"/>
      <c r="U357" s="49">
        <v>0</v>
      </c>
      <c r="V357" s="49">
        <v>0</v>
      </c>
      <c r="W357" s="49">
        <v>0</v>
      </c>
      <c r="X357" s="49">
        <v>0</v>
      </c>
      <c r="Y357" s="181"/>
      <c r="Z357" s="181"/>
      <c r="AA357" s="49">
        <v>1</v>
      </c>
      <c r="AB357" s="49">
        <v>0</v>
      </c>
      <c r="AC357" s="44"/>
      <c r="AD357" s="181"/>
      <c r="AE357" s="47">
        <v>0</v>
      </c>
      <c r="AF357" s="49">
        <v>0</v>
      </c>
      <c r="AG357" s="44"/>
      <c r="AH357" s="181"/>
      <c r="AI357" s="49">
        <v>0</v>
      </c>
      <c r="AJ357" s="49">
        <v>0</v>
      </c>
      <c r="AK357" s="44">
        <v>0</v>
      </c>
      <c r="AL357" s="44"/>
    </row>
    <row r="358" spans="1:38">
      <c r="A358" s="44" t="s">
        <v>233</v>
      </c>
      <c r="B358" s="45">
        <v>46096</v>
      </c>
      <c r="C358" s="49">
        <v>0</v>
      </c>
      <c r="D358" s="49">
        <v>0</v>
      </c>
      <c r="E358" s="49">
        <v>0</v>
      </c>
      <c r="F358" s="49">
        <v>0</v>
      </c>
      <c r="G358" s="49">
        <v>0</v>
      </c>
      <c r="H358" s="49">
        <v>0</v>
      </c>
      <c r="I358" s="49">
        <v>0</v>
      </c>
      <c r="J358" s="49">
        <v>0</v>
      </c>
      <c r="K358" s="49">
        <v>0</v>
      </c>
      <c r="L358" s="49">
        <v>0</v>
      </c>
      <c r="M358" s="49">
        <v>0</v>
      </c>
      <c r="N358" s="49">
        <v>0</v>
      </c>
      <c r="O358" s="49">
        <v>0</v>
      </c>
      <c r="P358" s="49">
        <v>0</v>
      </c>
      <c r="Q358" s="49">
        <v>0</v>
      </c>
      <c r="R358" s="49">
        <v>0</v>
      </c>
      <c r="S358" s="44"/>
      <c r="T358" s="44"/>
      <c r="U358" s="49">
        <v>0</v>
      </c>
      <c r="V358" s="49">
        <v>0</v>
      </c>
      <c r="W358" s="49">
        <v>175</v>
      </c>
      <c r="X358" s="49">
        <v>7</v>
      </c>
      <c r="Y358" s="180">
        <v>-1</v>
      </c>
      <c r="Z358" s="180">
        <v>-1</v>
      </c>
      <c r="AA358" s="49">
        <v>97</v>
      </c>
      <c r="AB358" s="49">
        <v>7</v>
      </c>
      <c r="AC358" s="49">
        <v>0</v>
      </c>
      <c r="AD358" s="180">
        <v>47.36</v>
      </c>
      <c r="AE358" s="49">
        <v>0</v>
      </c>
      <c r="AF358" s="49">
        <v>0</v>
      </c>
      <c r="AG358" s="49">
        <v>0</v>
      </c>
      <c r="AH358" s="180">
        <v>-1</v>
      </c>
      <c r="AI358" s="49">
        <v>0</v>
      </c>
      <c r="AJ358" s="47">
        <v>0</v>
      </c>
      <c r="AK358" s="49">
        <v>0</v>
      </c>
      <c r="AL358" s="44"/>
    </row>
    <row r="359" spans="1:38">
      <c r="A359" s="44" t="s">
        <v>372</v>
      </c>
      <c r="B359" s="45">
        <v>46096</v>
      </c>
      <c r="C359" s="49">
        <v>0</v>
      </c>
      <c r="D359" s="49">
        <v>0</v>
      </c>
      <c r="E359" s="49">
        <v>0</v>
      </c>
      <c r="F359" s="49">
        <v>0</v>
      </c>
      <c r="G359" s="49">
        <v>0</v>
      </c>
      <c r="H359" s="49">
        <v>0</v>
      </c>
      <c r="I359" s="49">
        <v>0</v>
      </c>
      <c r="J359" s="49">
        <v>0</v>
      </c>
      <c r="K359" s="49">
        <v>0</v>
      </c>
      <c r="L359" s="49">
        <v>0</v>
      </c>
      <c r="M359" s="49">
        <v>0</v>
      </c>
      <c r="N359" s="49">
        <v>0</v>
      </c>
      <c r="O359" s="49">
        <v>0</v>
      </c>
      <c r="P359" s="49">
        <v>0</v>
      </c>
      <c r="Q359" s="49">
        <v>0</v>
      </c>
      <c r="R359" s="49">
        <v>0</v>
      </c>
      <c r="S359" s="44"/>
      <c r="T359" s="44"/>
      <c r="U359" s="49">
        <v>0</v>
      </c>
      <c r="V359" s="49">
        <v>0</v>
      </c>
      <c r="W359" s="49">
        <v>0</v>
      </c>
      <c r="X359" s="49">
        <v>0</v>
      </c>
      <c r="Y359" s="181"/>
      <c r="Z359" s="181"/>
      <c r="AA359" s="49">
        <v>0</v>
      </c>
      <c r="AB359" s="49">
        <v>0</v>
      </c>
      <c r="AC359" s="44"/>
      <c r="AD359" s="44"/>
      <c r="AE359" s="49">
        <v>0</v>
      </c>
      <c r="AF359" s="49">
        <v>0</v>
      </c>
      <c r="AG359" s="44"/>
      <c r="AH359" s="44"/>
      <c r="AI359" s="49">
        <v>0</v>
      </c>
      <c r="AJ359" s="47">
        <v>0</v>
      </c>
      <c r="AK359" s="49"/>
      <c r="AL359" s="44"/>
    </row>
    <row r="360" spans="1:38">
      <c r="A360" s="44" t="s">
        <v>296</v>
      </c>
      <c r="B360" s="184">
        <v>46096</v>
      </c>
      <c r="C360" s="49">
        <v>0</v>
      </c>
      <c r="D360" s="49">
        <v>0</v>
      </c>
      <c r="E360" s="49">
        <v>0</v>
      </c>
      <c r="F360" s="49">
        <v>0</v>
      </c>
      <c r="G360" s="49">
        <v>0</v>
      </c>
      <c r="H360" s="49">
        <v>0</v>
      </c>
      <c r="I360" s="49">
        <v>0</v>
      </c>
      <c r="J360" s="49">
        <v>0</v>
      </c>
      <c r="K360" s="49">
        <v>0</v>
      </c>
      <c r="L360" s="49">
        <v>0</v>
      </c>
      <c r="M360" s="49">
        <v>0</v>
      </c>
      <c r="N360" s="49">
        <v>0</v>
      </c>
      <c r="O360" s="49">
        <v>0</v>
      </c>
      <c r="P360" s="49">
        <v>0</v>
      </c>
      <c r="Q360" s="49">
        <v>0</v>
      </c>
      <c r="R360" s="49">
        <v>0</v>
      </c>
      <c r="S360" s="44"/>
      <c r="T360" s="44"/>
      <c r="U360" s="49">
        <v>0</v>
      </c>
      <c r="V360" s="49">
        <v>0</v>
      </c>
      <c r="W360" s="47">
        <v>29</v>
      </c>
      <c r="X360" s="47">
        <v>1</v>
      </c>
      <c r="Y360" s="181">
        <v>-1</v>
      </c>
      <c r="Z360" s="181">
        <v>-1</v>
      </c>
      <c r="AA360" s="49">
        <v>0</v>
      </c>
      <c r="AB360" s="49">
        <v>0</v>
      </c>
      <c r="AC360" s="44">
        <v>5</v>
      </c>
      <c r="AD360" s="181">
        <v>-1</v>
      </c>
      <c r="AE360" s="49">
        <v>0</v>
      </c>
      <c r="AF360" s="49">
        <v>0</v>
      </c>
      <c r="AG360" s="44">
        <v>5</v>
      </c>
      <c r="AH360" s="181">
        <v>-1</v>
      </c>
      <c r="AI360" s="47">
        <v>4</v>
      </c>
      <c r="AJ360" s="47">
        <v>57</v>
      </c>
      <c r="AK360" s="49">
        <v>202</v>
      </c>
      <c r="AL360" s="44"/>
    </row>
    <row r="361" spans="1:38">
      <c r="A361" s="44" t="s">
        <v>373</v>
      </c>
      <c r="B361" s="45"/>
      <c r="C361" s="49">
        <v>0</v>
      </c>
      <c r="D361" s="49">
        <v>0</v>
      </c>
      <c r="E361" s="49">
        <v>0</v>
      </c>
      <c r="F361" s="49">
        <v>0</v>
      </c>
      <c r="G361" s="49">
        <v>0</v>
      </c>
      <c r="H361" s="49">
        <v>0</v>
      </c>
      <c r="I361" s="49">
        <v>0</v>
      </c>
      <c r="J361" s="49">
        <v>0</v>
      </c>
      <c r="K361" s="49">
        <v>0</v>
      </c>
      <c r="L361" s="49">
        <v>0</v>
      </c>
      <c r="M361" s="49">
        <v>0</v>
      </c>
      <c r="N361" s="49">
        <v>0</v>
      </c>
      <c r="O361" s="49">
        <v>0</v>
      </c>
      <c r="P361" s="49">
        <v>0</v>
      </c>
      <c r="Q361" s="49">
        <v>0</v>
      </c>
      <c r="R361" s="49">
        <v>0</v>
      </c>
      <c r="S361" s="44"/>
      <c r="T361" s="44"/>
      <c r="U361" s="49">
        <v>0</v>
      </c>
      <c r="V361" s="49">
        <v>0</v>
      </c>
      <c r="W361" s="49">
        <v>0</v>
      </c>
      <c r="X361" s="49">
        <v>0</v>
      </c>
      <c r="Y361" s="44"/>
      <c r="Z361" s="44"/>
      <c r="AA361" s="49">
        <v>1</v>
      </c>
      <c r="AB361" s="49">
        <v>0</v>
      </c>
      <c r="AC361" s="44"/>
      <c r="AD361" s="44"/>
      <c r="AE361" s="49">
        <v>0</v>
      </c>
      <c r="AF361" s="49">
        <v>0</v>
      </c>
      <c r="AG361" s="44"/>
      <c r="AH361" s="44"/>
      <c r="AI361" s="49">
        <v>0</v>
      </c>
      <c r="AJ361" s="49">
        <v>0</v>
      </c>
      <c r="AK361" s="44">
        <v>0</v>
      </c>
      <c r="AL361" s="44"/>
    </row>
    <row r="362" spans="1:38">
      <c r="A362" s="44" t="s">
        <v>374</v>
      </c>
      <c r="B362" s="45">
        <v>46096</v>
      </c>
      <c r="C362" s="49">
        <v>0</v>
      </c>
      <c r="D362" s="49">
        <v>0</v>
      </c>
      <c r="E362" s="49">
        <v>0</v>
      </c>
      <c r="F362" s="49">
        <v>0</v>
      </c>
      <c r="G362" s="49">
        <v>0</v>
      </c>
      <c r="H362" s="49">
        <v>0</v>
      </c>
      <c r="I362" s="49">
        <v>0</v>
      </c>
      <c r="J362" s="49">
        <v>0</v>
      </c>
      <c r="K362" s="49">
        <v>0</v>
      </c>
      <c r="L362" s="49">
        <v>0</v>
      </c>
      <c r="M362" s="49">
        <v>0</v>
      </c>
      <c r="N362" s="49">
        <v>0</v>
      </c>
      <c r="O362" s="49">
        <v>0</v>
      </c>
      <c r="P362" s="49">
        <v>0</v>
      </c>
      <c r="Q362" s="49">
        <v>0</v>
      </c>
      <c r="R362" s="49">
        <v>0</v>
      </c>
      <c r="S362" s="180"/>
      <c r="T362" s="180"/>
      <c r="U362" s="49">
        <v>0</v>
      </c>
      <c r="V362" s="49">
        <v>0</v>
      </c>
      <c r="W362" s="49">
        <v>0</v>
      </c>
      <c r="X362" s="49">
        <v>0</v>
      </c>
      <c r="Y362" s="181"/>
      <c r="Z362" s="181"/>
      <c r="AA362" s="49">
        <v>0</v>
      </c>
      <c r="AB362" s="49">
        <v>0</v>
      </c>
      <c r="AC362" s="49"/>
      <c r="AD362" s="180"/>
      <c r="AE362" s="49">
        <v>0</v>
      </c>
      <c r="AF362" s="49">
        <v>0</v>
      </c>
      <c r="AG362" s="49"/>
      <c r="AH362" s="180"/>
      <c r="AI362" s="49">
        <v>0</v>
      </c>
      <c r="AJ362" s="47">
        <v>0</v>
      </c>
      <c r="AK362" s="49"/>
      <c r="AL362" s="44"/>
    </row>
    <row r="363" spans="1:38">
      <c r="A363" s="44" t="s">
        <v>248</v>
      </c>
      <c r="B363" s="182">
        <v>46096</v>
      </c>
      <c r="C363" s="49">
        <v>0</v>
      </c>
      <c r="D363" s="49">
        <v>0</v>
      </c>
      <c r="E363" s="49">
        <v>0</v>
      </c>
      <c r="F363" s="49">
        <v>0</v>
      </c>
      <c r="G363" s="49">
        <v>0</v>
      </c>
      <c r="H363" s="49">
        <v>0</v>
      </c>
      <c r="I363" s="49">
        <v>0</v>
      </c>
      <c r="J363" s="49">
        <v>0</v>
      </c>
      <c r="K363" s="49">
        <v>0</v>
      </c>
      <c r="L363" s="49">
        <v>0</v>
      </c>
      <c r="M363" s="49">
        <v>0</v>
      </c>
      <c r="N363" s="49">
        <v>0</v>
      </c>
      <c r="O363" s="49">
        <v>0</v>
      </c>
      <c r="P363" s="49">
        <v>0</v>
      </c>
      <c r="Q363" s="49">
        <v>90</v>
      </c>
      <c r="R363" s="49">
        <v>1</v>
      </c>
      <c r="S363" s="181">
        <v>-1</v>
      </c>
      <c r="T363" s="181">
        <v>-1</v>
      </c>
      <c r="U363" s="49">
        <v>0</v>
      </c>
      <c r="V363" s="49">
        <v>0</v>
      </c>
      <c r="W363" s="47">
        <v>180</v>
      </c>
      <c r="X363" s="47">
        <v>2</v>
      </c>
      <c r="Y363" s="181">
        <v>-1</v>
      </c>
      <c r="Z363" s="181">
        <v>-1</v>
      </c>
      <c r="AA363" s="49">
        <v>69</v>
      </c>
      <c r="AB363" s="49">
        <v>5</v>
      </c>
      <c r="AC363" s="44">
        <v>2</v>
      </c>
      <c r="AD363" s="181">
        <v>2.31</v>
      </c>
      <c r="AE363" s="49">
        <v>0</v>
      </c>
      <c r="AF363" s="49">
        <v>0</v>
      </c>
      <c r="AG363" s="44">
        <v>2</v>
      </c>
      <c r="AH363" s="181">
        <v>-1</v>
      </c>
      <c r="AI363" s="47">
        <v>0</v>
      </c>
      <c r="AJ363" s="47">
        <v>0</v>
      </c>
      <c r="AK363" s="44">
        <v>0</v>
      </c>
      <c r="AL363" s="44"/>
    </row>
    <row r="364" spans="1:38">
      <c r="A364" s="44" t="s">
        <v>376</v>
      </c>
      <c r="B364" s="45">
        <v>46096</v>
      </c>
      <c r="C364" s="49">
        <v>0</v>
      </c>
      <c r="D364" s="49">
        <v>0</v>
      </c>
      <c r="E364" s="49">
        <v>0</v>
      </c>
      <c r="F364" s="49">
        <v>0</v>
      </c>
      <c r="G364" s="49">
        <v>0</v>
      </c>
      <c r="H364" s="49">
        <v>0</v>
      </c>
      <c r="I364" s="49">
        <v>0</v>
      </c>
      <c r="J364" s="49">
        <v>0</v>
      </c>
      <c r="K364" s="49">
        <v>0</v>
      </c>
      <c r="L364" s="49">
        <v>0</v>
      </c>
      <c r="M364" s="49">
        <v>0</v>
      </c>
      <c r="N364" s="49">
        <v>0</v>
      </c>
      <c r="O364" s="49">
        <v>0</v>
      </c>
      <c r="P364" s="49">
        <v>0</v>
      </c>
      <c r="Q364" s="49">
        <v>0</v>
      </c>
      <c r="R364" s="49">
        <v>0</v>
      </c>
      <c r="S364" s="181"/>
      <c r="T364" s="181"/>
      <c r="U364" s="49">
        <v>0</v>
      </c>
      <c r="V364" s="49">
        <v>0</v>
      </c>
      <c r="W364" s="47">
        <v>0</v>
      </c>
      <c r="X364" s="47">
        <v>0</v>
      </c>
      <c r="Y364" s="181"/>
      <c r="Z364" s="181"/>
      <c r="AA364" s="47">
        <v>3</v>
      </c>
      <c r="AB364" s="49">
        <v>0</v>
      </c>
      <c r="AC364" s="44"/>
      <c r="AD364" s="181"/>
      <c r="AE364" s="49">
        <v>0</v>
      </c>
      <c r="AF364" s="49">
        <v>0</v>
      </c>
      <c r="AG364" s="44"/>
      <c r="AH364" s="181"/>
      <c r="AI364" s="49">
        <v>1</v>
      </c>
      <c r="AJ364" s="47">
        <v>0</v>
      </c>
      <c r="AK364" s="44">
        <v>4</v>
      </c>
      <c r="AL364" s="44"/>
    </row>
    <row r="365" spans="1:38">
      <c r="A365" s="44" t="s">
        <v>375</v>
      </c>
      <c r="B365" s="45">
        <v>46096</v>
      </c>
      <c r="C365" s="49">
        <v>0</v>
      </c>
      <c r="D365" s="49">
        <v>0</v>
      </c>
      <c r="E365" s="49">
        <v>0</v>
      </c>
      <c r="F365" s="49">
        <v>0</v>
      </c>
      <c r="G365" s="49">
        <v>0</v>
      </c>
      <c r="H365" s="49">
        <v>0</v>
      </c>
      <c r="I365" s="49">
        <v>0</v>
      </c>
      <c r="J365" s="49">
        <v>0</v>
      </c>
      <c r="K365" s="49">
        <v>0</v>
      </c>
      <c r="L365" s="49">
        <v>0</v>
      </c>
      <c r="M365" s="49">
        <v>0</v>
      </c>
      <c r="N365" s="49">
        <v>0</v>
      </c>
      <c r="O365" s="49">
        <v>0</v>
      </c>
      <c r="P365" s="49">
        <v>0</v>
      </c>
      <c r="Q365" s="49">
        <v>0</v>
      </c>
      <c r="R365" s="49">
        <v>0</v>
      </c>
      <c r="S365" s="181"/>
      <c r="T365" s="181"/>
      <c r="U365" s="49">
        <v>0</v>
      </c>
      <c r="V365" s="49">
        <v>0</v>
      </c>
      <c r="W365" s="47">
        <v>0</v>
      </c>
      <c r="X365" s="47">
        <v>0</v>
      </c>
      <c r="Y365" s="180"/>
      <c r="Z365" s="180"/>
      <c r="AA365" s="49">
        <v>0</v>
      </c>
      <c r="AB365" s="49">
        <v>0</v>
      </c>
      <c r="AC365" s="44"/>
      <c r="AD365" s="181"/>
      <c r="AE365" s="49">
        <v>0</v>
      </c>
      <c r="AF365" s="49">
        <v>0</v>
      </c>
      <c r="AG365" s="44"/>
      <c r="AH365" s="181"/>
      <c r="AI365" s="49">
        <v>4</v>
      </c>
      <c r="AJ365" s="47">
        <v>216</v>
      </c>
      <c r="AK365" s="49"/>
      <c r="AL365" s="44"/>
    </row>
    <row r="366" spans="1:38">
      <c r="A366" s="44" t="s">
        <v>378</v>
      </c>
      <c r="B366" s="45">
        <v>46096</v>
      </c>
      <c r="C366" s="49">
        <v>0</v>
      </c>
      <c r="D366" s="49">
        <v>0</v>
      </c>
      <c r="E366" s="49">
        <v>0</v>
      </c>
      <c r="F366" s="49">
        <v>0</v>
      </c>
      <c r="G366" s="49">
        <v>0</v>
      </c>
      <c r="H366" s="49">
        <v>0</v>
      </c>
      <c r="I366" s="49">
        <v>0</v>
      </c>
      <c r="J366" s="49">
        <v>0</v>
      </c>
      <c r="K366" s="49">
        <v>0</v>
      </c>
      <c r="L366" s="49">
        <v>0</v>
      </c>
      <c r="M366" s="49">
        <v>0</v>
      </c>
      <c r="N366" s="49">
        <v>0</v>
      </c>
      <c r="O366" s="49">
        <v>0</v>
      </c>
      <c r="P366" s="49">
        <v>0</v>
      </c>
      <c r="Q366" s="49">
        <v>0</v>
      </c>
      <c r="R366" s="49">
        <v>0</v>
      </c>
      <c r="S366" s="181"/>
      <c r="T366" s="181"/>
      <c r="U366" s="49">
        <v>0</v>
      </c>
      <c r="V366" s="49">
        <v>0</v>
      </c>
      <c r="W366" s="47">
        <v>0</v>
      </c>
      <c r="X366" s="47">
        <v>0</v>
      </c>
      <c r="Y366" s="181"/>
      <c r="Z366" s="181"/>
      <c r="AA366" s="49">
        <v>0</v>
      </c>
      <c r="AB366" s="49">
        <v>0</v>
      </c>
      <c r="AC366" s="44"/>
      <c r="AD366" s="181"/>
      <c r="AE366" s="49">
        <v>0</v>
      </c>
      <c r="AF366" s="49">
        <v>0</v>
      </c>
      <c r="AG366" s="44"/>
      <c r="AH366" s="181"/>
      <c r="AI366" s="49">
        <v>0</v>
      </c>
      <c r="AJ366" s="47">
        <v>0</v>
      </c>
      <c r="AK366" s="44"/>
      <c r="AL366" s="44"/>
    </row>
    <row r="367" spans="1:38">
      <c r="A367" s="44" t="s">
        <v>379</v>
      </c>
      <c r="B367" s="182">
        <v>46096</v>
      </c>
      <c r="C367" s="49">
        <v>0</v>
      </c>
      <c r="D367" s="49">
        <v>0</v>
      </c>
      <c r="E367" s="49">
        <v>0</v>
      </c>
      <c r="F367" s="49">
        <v>0</v>
      </c>
      <c r="G367" s="49">
        <v>0</v>
      </c>
      <c r="H367" s="49">
        <v>0</v>
      </c>
      <c r="I367" s="49">
        <v>0</v>
      </c>
      <c r="J367" s="49">
        <v>0</v>
      </c>
      <c r="K367" s="49">
        <v>0</v>
      </c>
      <c r="L367" s="49">
        <v>0</v>
      </c>
      <c r="M367" s="49">
        <v>0</v>
      </c>
      <c r="N367" s="49">
        <v>0</v>
      </c>
      <c r="O367" s="49">
        <v>0</v>
      </c>
      <c r="P367" s="49">
        <v>0</v>
      </c>
      <c r="Q367" s="49">
        <v>0</v>
      </c>
      <c r="R367" s="49">
        <v>0</v>
      </c>
      <c r="S367" s="44"/>
      <c r="T367" s="44"/>
      <c r="U367" s="49">
        <v>0</v>
      </c>
      <c r="V367" s="49">
        <v>0</v>
      </c>
      <c r="W367" s="49">
        <v>0</v>
      </c>
      <c r="X367" s="49">
        <v>0</v>
      </c>
      <c r="Y367" s="44"/>
      <c r="Z367" s="44"/>
      <c r="AA367" s="49">
        <v>0</v>
      </c>
      <c r="AB367" s="49">
        <v>0</v>
      </c>
      <c r="AC367" s="44"/>
      <c r="AD367" s="44"/>
      <c r="AE367" s="49">
        <v>0</v>
      </c>
      <c r="AF367" s="49">
        <v>0</v>
      </c>
      <c r="AG367" s="44"/>
      <c r="AH367" s="44"/>
      <c r="AI367" s="49">
        <v>0</v>
      </c>
      <c r="AJ367" s="47">
        <v>0</v>
      </c>
      <c r="AK367" s="44"/>
      <c r="AL367" s="44"/>
    </row>
    <row r="368" spans="1:38">
      <c r="A368" s="44" t="s">
        <v>197</v>
      </c>
      <c r="B368" s="184"/>
      <c r="C368" s="49">
        <v>0</v>
      </c>
      <c r="D368" s="49">
        <v>0</v>
      </c>
      <c r="E368" s="49">
        <v>0</v>
      </c>
      <c r="F368" s="49">
        <v>0</v>
      </c>
      <c r="G368" s="49">
        <v>0</v>
      </c>
      <c r="H368" s="49">
        <v>0</v>
      </c>
      <c r="I368" s="49">
        <v>0</v>
      </c>
      <c r="J368" s="49">
        <v>0</v>
      </c>
      <c r="K368" s="49">
        <v>0</v>
      </c>
      <c r="L368" s="49">
        <v>0</v>
      </c>
      <c r="M368" s="49">
        <v>0</v>
      </c>
      <c r="N368" s="49">
        <v>0</v>
      </c>
      <c r="O368" s="49">
        <v>0</v>
      </c>
      <c r="P368" s="49">
        <v>0</v>
      </c>
      <c r="Q368" s="49">
        <v>0</v>
      </c>
      <c r="R368" s="49">
        <v>0</v>
      </c>
      <c r="S368" s="44"/>
      <c r="T368" s="44"/>
      <c r="U368" s="49">
        <v>0</v>
      </c>
      <c r="V368" s="49">
        <v>0</v>
      </c>
      <c r="W368" s="49">
        <v>0</v>
      </c>
      <c r="X368" s="49">
        <v>0</v>
      </c>
      <c r="Y368" s="44"/>
      <c r="Z368" s="44"/>
      <c r="AA368" s="47">
        <v>526</v>
      </c>
      <c r="AB368" s="49">
        <v>40</v>
      </c>
      <c r="AC368" s="44"/>
      <c r="AD368" s="44"/>
      <c r="AE368" s="49">
        <v>0</v>
      </c>
      <c r="AF368" s="49">
        <v>0</v>
      </c>
      <c r="AG368" s="44"/>
      <c r="AH368" s="44"/>
      <c r="AI368" s="49">
        <v>0</v>
      </c>
      <c r="AJ368" s="47">
        <v>0</v>
      </c>
      <c r="AK368" s="49">
        <v>0</v>
      </c>
      <c r="AL368" s="44"/>
    </row>
    <row r="369" spans="1:38">
      <c r="A369" s="44" t="s">
        <v>275</v>
      </c>
      <c r="B369" s="44"/>
      <c r="C369" s="49">
        <v>0</v>
      </c>
      <c r="D369" s="49">
        <v>0</v>
      </c>
      <c r="E369" s="49">
        <v>0</v>
      </c>
      <c r="F369" s="49">
        <v>0</v>
      </c>
      <c r="G369" s="49">
        <v>0</v>
      </c>
      <c r="H369" s="49">
        <v>0</v>
      </c>
      <c r="I369" s="49">
        <v>0</v>
      </c>
      <c r="J369" s="49">
        <v>0</v>
      </c>
      <c r="K369" s="49">
        <v>0</v>
      </c>
      <c r="L369" s="49">
        <v>0</v>
      </c>
      <c r="M369" s="49">
        <v>0</v>
      </c>
      <c r="N369" s="49">
        <v>0</v>
      </c>
      <c r="O369" s="49">
        <v>0</v>
      </c>
      <c r="P369" s="49">
        <v>0</v>
      </c>
      <c r="Q369" s="47">
        <v>0</v>
      </c>
      <c r="R369" s="49">
        <v>0</v>
      </c>
      <c r="S369" s="181"/>
      <c r="T369" s="181"/>
      <c r="U369" s="49">
        <v>0</v>
      </c>
      <c r="V369" s="49">
        <v>0</v>
      </c>
      <c r="W369" s="47">
        <v>0</v>
      </c>
      <c r="X369" s="47">
        <v>0</v>
      </c>
      <c r="Y369" s="181"/>
      <c r="Z369" s="181"/>
      <c r="AA369" s="49">
        <v>14</v>
      </c>
      <c r="AB369" s="49">
        <v>1</v>
      </c>
      <c r="AC369" s="44"/>
      <c r="AD369" s="181"/>
      <c r="AE369" s="49">
        <v>0</v>
      </c>
      <c r="AF369" s="49">
        <v>0</v>
      </c>
      <c r="AG369" s="44"/>
      <c r="AH369" s="181"/>
      <c r="AI369" s="49">
        <v>0</v>
      </c>
      <c r="AJ369" s="47">
        <v>0</v>
      </c>
      <c r="AK369" s="49">
        <v>0</v>
      </c>
      <c r="AL369" s="44"/>
    </row>
    <row r="370" spans="1:38">
      <c r="A370" s="44" t="s">
        <v>377</v>
      </c>
      <c r="B370" s="44"/>
      <c r="C370" s="49">
        <v>0</v>
      </c>
      <c r="D370" s="49">
        <v>0</v>
      </c>
      <c r="E370" s="49">
        <v>0</v>
      </c>
      <c r="F370" s="49">
        <v>0</v>
      </c>
      <c r="G370" s="49">
        <v>0</v>
      </c>
      <c r="H370" s="49">
        <v>0</v>
      </c>
      <c r="I370" s="49">
        <v>0</v>
      </c>
      <c r="J370" s="49">
        <v>0</v>
      </c>
      <c r="K370" s="49">
        <v>0</v>
      </c>
      <c r="L370" s="49">
        <v>0</v>
      </c>
      <c r="M370" s="49">
        <v>0</v>
      </c>
      <c r="N370" s="49">
        <v>0</v>
      </c>
      <c r="O370" s="49">
        <v>0</v>
      </c>
      <c r="P370" s="49">
        <v>0</v>
      </c>
      <c r="Q370" s="49">
        <v>0</v>
      </c>
      <c r="R370" s="49">
        <v>0</v>
      </c>
      <c r="S370" s="44"/>
      <c r="T370" s="44"/>
      <c r="U370" s="49">
        <v>0</v>
      </c>
      <c r="V370" s="49">
        <v>0</v>
      </c>
      <c r="W370" s="49">
        <v>0</v>
      </c>
      <c r="X370" s="49">
        <v>0</v>
      </c>
      <c r="Y370" s="44"/>
      <c r="Z370" s="44"/>
      <c r="AA370" s="47">
        <v>3</v>
      </c>
      <c r="AB370" s="49">
        <v>0</v>
      </c>
      <c r="AC370" s="44"/>
      <c r="AD370" s="181"/>
      <c r="AE370" s="49">
        <v>0</v>
      </c>
      <c r="AF370" s="49">
        <v>0</v>
      </c>
      <c r="AG370" s="44"/>
      <c r="AH370" s="181"/>
      <c r="AI370" s="49">
        <v>0</v>
      </c>
      <c r="AJ370" s="49">
        <v>0</v>
      </c>
      <c r="AK370" s="49">
        <v>0</v>
      </c>
      <c r="AL370" s="44"/>
    </row>
    <row r="371" spans="1:38">
      <c r="A371" s="44" t="s">
        <v>380</v>
      </c>
      <c r="B371" s="45">
        <v>46096</v>
      </c>
      <c r="C371" s="49">
        <v>0</v>
      </c>
      <c r="D371" s="49">
        <v>0</v>
      </c>
      <c r="E371" s="49">
        <v>0</v>
      </c>
      <c r="F371" s="49">
        <v>0</v>
      </c>
      <c r="G371" s="49">
        <v>0</v>
      </c>
      <c r="H371" s="49">
        <v>0</v>
      </c>
      <c r="I371" s="49">
        <v>0</v>
      </c>
      <c r="J371" s="49">
        <v>0</v>
      </c>
      <c r="K371" s="49">
        <v>0</v>
      </c>
      <c r="L371" s="49">
        <v>0</v>
      </c>
      <c r="M371" s="49">
        <v>0</v>
      </c>
      <c r="N371" s="49">
        <v>0</v>
      </c>
      <c r="O371" s="49">
        <v>0</v>
      </c>
      <c r="P371" s="49">
        <v>0</v>
      </c>
      <c r="Q371" s="49">
        <v>0</v>
      </c>
      <c r="R371" s="49">
        <v>0</v>
      </c>
      <c r="S371" s="44"/>
      <c r="T371" s="44"/>
      <c r="U371" s="49">
        <v>0</v>
      </c>
      <c r="V371" s="49">
        <v>0</v>
      </c>
      <c r="W371" s="47">
        <v>0</v>
      </c>
      <c r="X371" s="47">
        <v>0</v>
      </c>
      <c r="Y371" s="181"/>
      <c r="Z371" s="181"/>
      <c r="AA371" s="49">
        <v>0</v>
      </c>
      <c r="AB371" s="49">
        <v>0</v>
      </c>
      <c r="AC371" s="44"/>
      <c r="AD371" s="181"/>
      <c r="AE371" s="49">
        <v>0</v>
      </c>
      <c r="AF371" s="49">
        <v>0</v>
      </c>
      <c r="AG371" s="44"/>
      <c r="AH371" s="181"/>
      <c r="AI371" s="49">
        <v>0</v>
      </c>
      <c r="AJ371" s="49">
        <v>0</v>
      </c>
      <c r="AK371" s="44"/>
      <c r="AL371" s="44"/>
    </row>
    <row r="372" spans="1:38">
      <c r="A372" s="44" t="s">
        <v>381</v>
      </c>
      <c r="B372" s="184"/>
      <c r="C372" s="49">
        <v>0</v>
      </c>
      <c r="D372" s="49">
        <v>0</v>
      </c>
      <c r="E372" s="49">
        <v>0</v>
      </c>
      <c r="F372" s="49">
        <v>0</v>
      </c>
      <c r="G372" s="49">
        <v>0</v>
      </c>
      <c r="H372" s="49">
        <v>0</v>
      </c>
      <c r="I372" s="49">
        <v>0</v>
      </c>
      <c r="J372" s="49">
        <v>0</v>
      </c>
      <c r="K372" s="49">
        <v>0</v>
      </c>
      <c r="L372" s="49">
        <v>0</v>
      </c>
      <c r="M372" s="49">
        <v>0</v>
      </c>
      <c r="N372" s="49">
        <v>0</v>
      </c>
      <c r="O372" s="49">
        <v>0</v>
      </c>
      <c r="P372" s="49">
        <v>0</v>
      </c>
      <c r="Q372" s="49">
        <v>0</v>
      </c>
      <c r="R372" s="49">
        <v>0</v>
      </c>
      <c r="S372" s="44"/>
      <c r="T372" s="44"/>
      <c r="U372" s="49">
        <v>0</v>
      </c>
      <c r="V372" s="49">
        <v>0</v>
      </c>
      <c r="W372" s="49">
        <v>0</v>
      </c>
      <c r="X372" s="49">
        <v>0</v>
      </c>
      <c r="Y372" s="181"/>
      <c r="Z372" s="181"/>
      <c r="AA372" s="49">
        <v>0</v>
      </c>
      <c r="AB372" s="49">
        <v>0</v>
      </c>
      <c r="AC372" s="44"/>
      <c r="AD372" s="181"/>
      <c r="AE372" s="47">
        <v>0</v>
      </c>
      <c r="AF372" s="47">
        <v>0</v>
      </c>
      <c r="AG372" s="44"/>
      <c r="AH372" s="181"/>
      <c r="AI372" s="47">
        <v>0</v>
      </c>
      <c r="AJ372" s="47">
        <v>0</v>
      </c>
      <c r="AK372" s="44"/>
      <c r="AL372" s="44"/>
    </row>
    <row r="373" spans="1:38">
      <c r="A373" s="44" t="s">
        <v>383</v>
      </c>
      <c r="B373" s="45">
        <v>46096</v>
      </c>
      <c r="C373" s="49">
        <v>0</v>
      </c>
      <c r="D373" s="49">
        <v>0</v>
      </c>
      <c r="E373" s="49">
        <v>0</v>
      </c>
      <c r="F373" s="49">
        <v>0</v>
      </c>
      <c r="G373" s="49">
        <v>0</v>
      </c>
      <c r="H373" s="49">
        <v>0</v>
      </c>
      <c r="I373" s="49">
        <v>0</v>
      </c>
      <c r="J373" s="49">
        <v>0</v>
      </c>
      <c r="K373" s="49">
        <v>0</v>
      </c>
      <c r="L373" s="49">
        <v>0</v>
      </c>
      <c r="M373" s="49">
        <v>0</v>
      </c>
      <c r="N373" s="49">
        <v>0</v>
      </c>
      <c r="O373" s="49">
        <v>0</v>
      </c>
      <c r="P373" s="49">
        <v>0</v>
      </c>
      <c r="Q373" s="49">
        <v>0</v>
      </c>
      <c r="R373" s="49">
        <v>0</v>
      </c>
      <c r="S373" s="44"/>
      <c r="T373" s="44"/>
      <c r="U373" s="49">
        <v>0</v>
      </c>
      <c r="V373" s="49">
        <v>0</v>
      </c>
      <c r="W373" s="47">
        <v>0</v>
      </c>
      <c r="X373" s="49">
        <v>0</v>
      </c>
      <c r="Y373" s="181"/>
      <c r="Z373" s="181"/>
      <c r="AA373" s="47">
        <v>0</v>
      </c>
      <c r="AB373" s="47">
        <v>0</v>
      </c>
      <c r="AC373" s="44"/>
      <c r="AD373" s="44"/>
      <c r="AE373" s="49">
        <v>0</v>
      </c>
      <c r="AF373" s="49">
        <v>0</v>
      </c>
      <c r="AG373" s="44"/>
      <c r="AH373" s="44"/>
      <c r="AI373" s="47">
        <v>0</v>
      </c>
      <c r="AJ373" s="47">
        <v>0</v>
      </c>
      <c r="AK373" s="76"/>
      <c r="AL373" s="44"/>
    </row>
    <row r="374" spans="1:38">
      <c r="A374" s="44" t="s">
        <v>384</v>
      </c>
      <c r="B374" s="182">
        <v>46096</v>
      </c>
      <c r="C374" s="49">
        <v>0</v>
      </c>
      <c r="D374" s="49">
        <v>0</v>
      </c>
      <c r="E374" s="49">
        <v>0</v>
      </c>
      <c r="F374" s="49">
        <v>0</v>
      </c>
      <c r="G374" s="49">
        <v>0</v>
      </c>
      <c r="H374" s="49">
        <v>0</v>
      </c>
      <c r="I374" s="49">
        <v>0</v>
      </c>
      <c r="J374" s="49">
        <v>0</v>
      </c>
      <c r="K374" s="49">
        <v>0</v>
      </c>
      <c r="L374" s="49">
        <v>0</v>
      </c>
      <c r="M374" s="49">
        <v>0</v>
      </c>
      <c r="N374" s="49">
        <v>0</v>
      </c>
      <c r="O374" s="49">
        <v>0</v>
      </c>
      <c r="P374" s="49">
        <v>0</v>
      </c>
      <c r="Q374" s="49">
        <v>0</v>
      </c>
      <c r="R374" s="49">
        <v>0</v>
      </c>
      <c r="S374" s="44"/>
      <c r="T374" s="44"/>
      <c r="U374" s="49">
        <v>0</v>
      </c>
      <c r="V374" s="49">
        <v>0</v>
      </c>
      <c r="W374" s="47">
        <v>0</v>
      </c>
      <c r="X374" s="49">
        <v>0</v>
      </c>
      <c r="Y374" s="181"/>
      <c r="Z374" s="181"/>
      <c r="AA374" s="49">
        <v>0</v>
      </c>
      <c r="AB374" s="49">
        <v>0</v>
      </c>
      <c r="AC374" s="44"/>
      <c r="AD374" s="44"/>
      <c r="AE374" s="49">
        <v>0</v>
      </c>
      <c r="AF374" s="49">
        <v>0</v>
      </c>
      <c r="AG374" s="44"/>
      <c r="AH374" s="44"/>
      <c r="AI374" s="49">
        <v>0</v>
      </c>
      <c r="AJ374" s="47">
        <v>0</v>
      </c>
      <c r="AK374" s="49">
        <v>0</v>
      </c>
      <c r="AL374" s="44"/>
    </row>
    <row r="375" spans="1:38">
      <c r="A375" s="44" t="s">
        <v>259</v>
      </c>
      <c r="B375" s="182">
        <v>46096</v>
      </c>
      <c r="C375" s="49">
        <v>0</v>
      </c>
      <c r="D375" s="49">
        <v>0</v>
      </c>
      <c r="E375" s="49">
        <v>0</v>
      </c>
      <c r="F375" s="49">
        <v>0</v>
      </c>
      <c r="G375" s="49">
        <v>0</v>
      </c>
      <c r="H375" s="49">
        <v>0</v>
      </c>
      <c r="I375" s="49">
        <v>0</v>
      </c>
      <c r="J375" s="49">
        <v>0</v>
      </c>
      <c r="K375" s="49">
        <v>0</v>
      </c>
      <c r="L375" s="49">
        <v>0</v>
      </c>
      <c r="M375" s="49">
        <v>0</v>
      </c>
      <c r="N375" s="49">
        <v>0</v>
      </c>
      <c r="O375" s="49">
        <v>0</v>
      </c>
      <c r="P375" s="49">
        <v>0</v>
      </c>
      <c r="Q375" s="49">
        <v>0</v>
      </c>
      <c r="R375" s="49">
        <v>0</v>
      </c>
      <c r="S375" s="44"/>
      <c r="T375" s="44"/>
      <c r="U375" s="49">
        <v>0</v>
      </c>
      <c r="V375" s="49">
        <v>0</v>
      </c>
      <c r="W375" s="47">
        <v>0</v>
      </c>
      <c r="X375" s="49">
        <v>0</v>
      </c>
      <c r="Y375" s="181"/>
      <c r="Z375" s="181"/>
      <c r="AA375" s="49">
        <v>1</v>
      </c>
      <c r="AB375" s="49">
        <v>0</v>
      </c>
      <c r="AC375" s="44"/>
      <c r="AD375" s="44"/>
      <c r="AE375" s="47">
        <v>0</v>
      </c>
      <c r="AF375" s="47">
        <v>0</v>
      </c>
      <c r="AG375" s="44"/>
      <c r="AH375" s="44"/>
      <c r="AI375" s="49">
        <v>0</v>
      </c>
      <c r="AJ375" s="49">
        <v>0</v>
      </c>
      <c r="AK375" s="49">
        <v>0</v>
      </c>
      <c r="AL375" s="44"/>
    </row>
    <row r="376" spans="1:38">
      <c r="A376" s="44" t="s">
        <v>301</v>
      </c>
      <c r="B376" s="44"/>
      <c r="C376" s="49">
        <v>0</v>
      </c>
      <c r="D376" s="49">
        <v>0</v>
      </c>
      <c r="E376" s="49">
        <v>0</v>
      </c>
      <c r="F376" s="49">
        <v>0</v>
      </c>
      <c r="G376" s="49">
        <v>0</v>
      </c>
      <c r="H376" s="49">
        <v>0</v>
      </c>
      <c r="I376" s="49">
        <v>0</v>
      </c>
      <c r="J376" s="49">
        <v>0</v>
      </c>
      <c r="K376" s="49">
        <v>0</v>
      </c>
      <c r="L376" s="49">
        <v>0</v>
      </c>
      <c r="M376" s="49">
        <v>0</v>
      </c>
      <c r="N376" s="49">
        <v>0</v>
      </c>
      <c r="O376" s="49">
        <v>0</v>
      </c>
      <c r="P376" s="49">
        <v>0</v>
      </c>
      <c r="Q376" s="49">
        <v>0</v>
      </c>
      <c r="R376" s="49">
        <v>0</v>
      </c>
      <c r="S376" s="181"/>
      <c r="T376" s="181"/>
      <c r="U376" s="49">
        <v>0</v>
      </c>
      <c r="V376" s="49">
        <v>0</v>
      </c>
      <c r="W376" s="47">
        <v>0</v>
      </c>
      <c r="X376" s="49">
        <v>0</v>
      </c>
      <c r="Y376" s="181"/>
      <c r="Z376" s="181"/>
      <c r="AA376" s="49">
        <v>0</v>
      </c>
      <c r="AB376" s="49">
        <v>0</v>
      </c>
      <c r="AC376" s="44"/>
      <c r="AD376" s="181"/>
      <c r="AE376" s="47">
        <v>0</v>
      </c>
      <c r="AF376" s="47">
        <v>0</v>
      </c>
      <c r="AG376" s="44"/>
      <c r="AH376" s="181"/>
      <c r="AI376" s="49">
        <v>0</v>
      </c>
      <c r="AJ376" s="47">
        <v>0</v>
      </c>
      <c r="AK376" s="44"/>
      <c r="AL376" s="44"/>
    </row>
    <row r="377" spans="1:38">
      <c r="A377" s="44" t="s">
        <v>327</v>
      </c>
      <c r="B377" s="45">
        <v>46096</v>
      </c>
      <c r="C377" s="49">
        <v>0</v>
      </c>
      <c r="D377" s="49">
        <v>0</v>
      </c>
      <c r="E377" s="49">
        <v>0</v>
      </c>
      <c r="F377" s="49">
        <v>0</v>
      </c>
      <c r="G377" s="49">
        <v>0</v>
      </c>
      <c r="H377" s="49">
        <v>0</v>
      </c>
      <c r="I377" s="49">
        <v>0</v>
      </c>
      <c r="J377" s="49">
        <v>0</v>
      </c>
      <c r="K377" s="49">
        <v>0</v>
      </c>
      <c r="L377" s="49">
        <v>0</v>
      </c>
      <c r="M377" s="49">
        <v>0</v>
      </c>
      <c r="N377" s="49">
        <v>0</v>
      </c>
      <c r="O377" s="49">
        <v>0</v>
      </c>
      <c r="P377" s="49">
        <v>0</v>
      </c>
      <c r="Q377" s="47">
        <v>0</v>
      </c>
      <c r="R377" s="49">
        <v>0</v>
      </c>
      <c r="S377" s="181"/>
      <c r="T377" s="181"/>
      <c r="U377" s="49">
        <v>0</v>
      </c>
      <c r="V377" s="49">
        <v>0</v>
      </c>
      <c r="W377" s="47">
        <v>0</v>
      </c>
      <c r="X377" s="49">
        <v>0</v>
      </c>
      <c r="Y377" s="181"/>
      <c r="Z377" s="181"/>
      <c r="AA377" s="49">
        <v>0</v>
      </c>
      <c r="AB377" s="49">
        <v>0</v>
      </c>
      <c r="AC377" s="44"/>
      <c r="AD377" s="181"/>
      <c r="AE377" s="47">
        <v>0</v>
      </c>
      <c r="AF377" s="47">
        <v>0</v>
      </c>
      <c r="AG377" s="44"/>
      <c r="AH377" s="181"/>
      <c r="AI377" s="49">
        <v>4</v>
      </c>
      <c r="AJ377" s="47">
        <v>179</v>
      </c>
      <c r="AK377" s="76"/>
      <c r="AL377" s="44"/>
    </row>
    <row r="378" spans="1:38">
      <c r="A378" s="44" t="s">
        <v>382</v>
      </c>
      <c r="B378" s="182">
        <v>46096</v>
      </c>
      <c r="C378" s="49">
        <v>0</v>
      </c>
      <c r="D378" s="49">
        <v>0</v>
      </c>
      <c r="E378" s="49">
        <v>0</v>
      </c>
      <c r="F378" s="49">
        <v>0</v>
      </c>
      <c r="G378" s="49">
        <v>0</v>
      </c>
      <c r="H378" s="49">
        <v>0</v>
      </c>
      <c r="I378" s="49">
        <v>0</v>
      </c>
      <c r="J378" s="49">
        <v>0</v>
      </c>
      <c r="K378" s="49">
        <v>0</v>
      </c>
      <c r="L378" s="49">
        <v>0</v>
      </c>
      <c r="M378" s="49">
        <v>0</v>
      </c>
      <c r="N378" s="49">
        <v>0</v>
      </c>
      <c r="O378" s="49">
        <v>0</v>
      </c>
      <c r="P378" s="49">
        <v>0</v>
      </c>
      <c r="Q378" s="47">
        <v>0</v>
      </c>
      <c r="R378" s="49">
        <v>0</v>
      </c>
      <c r="S378" s="181"/>
      <c r="T378" s="181"/>
      <c r="U378" s="49">
        <v>0</v>
      </c>
      <c r="V378" s="49">
        <v>0</v>
      </c>
      <c r="W378" s="47">
        <v>0</v>
      </c>
      <c r="X378" s="49">
        <v>0</v>
      </c>
      <c r="Y378" s="181"/>
      <c r="Z378" s="181"/>
      <c r="AA378" s="47">
        <v>0</v>
      </c>
      <c r="AB378" s="49">
        <v>0</v>
      </c>
      <c r="AC378" s="44"/>
      <c r="AD378" s="181"/>
      <c r="AE378" s="47">
        <v>0</v>
      </c>
      <c r="AF378" s="47">
        <v>0</v>
      </c>
      <c r="AG378" s="44"/>
      <c r="AH378" s="181"/>
      <c r="AI378" s="49">
        <v>0</v>
      </c>
      <c r="AJ378" s="47">
        <v>0</v>
      </c>
      <c r="AK378" s="76"/>
      <c r="AL378" s="44"/>
    </row>
    <row r="379" spans="1:38">
      <c r="A379" s="44" t="s">
        <v>461</v>
      </c>
      <c r="B379" s="44"/>
      <c r="C379" s="49">
        <v>0</v>
      </c>
      <c r="D379" s="49">
        <v>0</v>
      </c>
      <c r="E379" s="49">
        <v>0</v>
      </c>
      <c r="F379" s="49">
        <v>0</v>
      </c>
      <c r="G379" s="49">
        <v>0</v>
      </c>
      <c r="H379" s="49">
        <v>0</v>
      </c>
      <c r="I379" s="49">
        <v>0</v>
      </c>
      <c r="J379" s="49">
        <v>0</v>
      </c>
      <c r="K379" s="49">
        <v>0</v>
      </c>
      <c r="L379" s="49">
        <v>0</v>
      </c>
      <c r="M379" s="49">
        <v>0</v>
      </c>
      <c r="N379" s="49">
        <v>0</v>
      </c>
      <c r="O379" s="49">
        <v>0</v>
      </c>
      <c r="P379" s="49">
        <v>0</v>
      </c>
      <c r="Q379" s="49">
        <v>0</v>
      </c>
      <c r="R379" s="49">
        <v>0</v>
      </c>
      <c r="S379" s="44"/>
      <c r="T379" s="44"/>
      <c r="U379" s="49">
        <v>0</v>
      </c>
      <c r="V379" s="49">
        <v>0</v>
      </c>
      <c r="W379" s="47">
        <v>0</v>
      </c>
      <c r="X379" s="49">
        <v>0</v>
      </c>
      <c r="Y379" s="181"/>
      <c r="Z379" s="181"/>
      <c r="AA379" s="47">
        <v>1</v>
      </c>
      <c r="AB379" s="49">
        <v>0</v>
      </c>
      <c r="AC379" s="44"/>
      <c r="AD379" s="181"/>
      <c r="AE379" s="47">
        <v>0</v>
      </c>
      <c r="AF379" s="47">
        <v>0</v>
      </c>
      <c r="AG379" s="44"/>
      <c r="AH379" s="181"/>
      <c r="AI379" s="49">
        <v>0</v>
      </c>
      <c r="AJ379" s="47">
        <v>0</v>
      </c>
      <c r="AK379" s="49">
        <v>0</v>
      </c>
      <c r="AL379" s="44"/>
    </row>
    <row r="380" spans="1:38">
      <c r="A380" s="44" t="s">
        <v>387</v>
      </c>
      <c r="B380" s="184"/>
      <c r="C380" s="49">
        <v>0</v>
      </c>
      <c r="D380" s="49">
        <v>0</v>
      </c>
      <c r="E380" s="49">
        <v>0</v>
      </c>
      <c r="F380" s="49">
        <v>0</v>
      </c>
      <c r="G380" s="49">
        <v>0</v>
      </c>
      <c r="H380" s="49">
        <v>0</v>
      </c>
      <c r="I380" s="49">
        <v>0</v>
      </c>
      <c r="J380" s="49">
        <v>0</v>
      </c>
      <c r="K380" s="49">
        <v>0</v>
      </c>
      <c r="L380" s="49">
        <v>0</v>
      </c>
      <c r="M380" s="49">
        <v>0</v>
      </c>
      <c r="N380" s="49">
        <v>0</v>
      </c>
      <c r="O380" s="49">
        <v>0</v>
      </c>
      <c r="P380" s="49">
        <v>0</v>
      </c>
      <c r="Q380" s="49">
        <v>0</v>
      </c>
      <c r="R380" s="49">
        <v>0</v>
      </c>
      <c r="S380" s="44"/>
      <c r="T380" s="44"/>
      <c r="U380" s="49">
        <v>0</v>
      </c>
      <c r="V380" s="49">
        <v>0</v>
      </c>
      <c r="W380" s="47">
        <v>0</v>
      </c>
      <c r="X380" s="49">
        <v>0</v>
      </c>
      <c r="Y380" s="181"/>
      <c r="Z380" s="181"/>
      <c r="AA380" s="49">
        <v>1</v>
      </c>
      <c r="AB380" s="49">
        <v>0</v>
      </c>
      <c r="AC380" s="44"/>
      <c r="AD380" s="44"/>
      <c r="AE380" s="47">
        <v>0</v>
      </c>
      <c r="AF380" s="49">
        <v>0</v>
      </c>
      <c r="AG380" s="44"/>
      <c r="AH380" s="44"/>
      <c r="AI380" s="49">
        <v>0</v>
      </c>
      <c r="AJ380" s="49">
        <v>0</v>
      </c>
      <c r="AK380" s="49">
        <v>0</v>
      </c>
      <c r="AL380" s="44"/>
    </row>
    <row r="381" spans="1:38">
      <c r="A381" s="44" t="s">
        <v>385</v>
      </c>
      <c r="B381" s="44"/>
      <c r="C381" s="49">
        <v>0</v>
      </c>
      <c r="D381" s="49">
        <v>0</v>
      </c>
      <c r="E381" s="49">
        <v>0</v>
      </c>
      <c r="F381" s="49">
        <v>0</v>
      </c>
      <c r="G381" s="49">
        <v>0</v>
      </c>
      <c r="H381" s="49">
        <v>0</v>
      </c>
      <c r="I381" s="49">
        <v>0</v>
      </c>
      <c r="J381" s="49">
        <v>0</v>
      </c>
      <c r="K381" s="49">
        <v>0</v>
      </c>
      <c r="L381" s="49">
        <v>0</v>
      </c>
      <c r="M381" s="49">
        <v>0</v>
      </c>
      <c r="N381" s="49">
        <v>0</v>
      </c>
      <c r="O381" s="49">
        <v>0</v>
      </c>
      <c r="P381" s="49">
        <v>0</v>
      </c>
      <c r="Q381" s="49">
        <v>0</v>
      </c>
      <c r="R381" s="49">
        <v>0</v>
      </c>
      <c r="S381" s="44"/>
      <c r="T381" s="44"/>
      <c r="U381" s="49">
        <v>0</v>
      </c>
      <c r="V381" s="49">
        <v>0</v>
      </c>
      <c r="W381" s="49">
        <v>0</v>
      </c>
      <c r="X381" s="49">
        <v>0</v>
      </c>
      <c r="Y381" s="181"/>
      <c r="Z381" s="181"/>
      <c r="AA381" s="49">
        <v>0</v>
      </c>
      <c r="AB381" s="49">
        <v>0</v>
      </c>
      <c r="AC381" s="44"/>
      <c r="AD381" s="181"/>
      <c r="AE381" s="47">
        <v>0</v>
      </c>
      <c r="AF381" s="47">
        <v>0</v>
      </c>
      <c r="AG381" s="44"/>
      <c r="AH381" s="181"/>
      <c r="AI381" s="49">
        <v>1</v>
      </c>
      <c r="AJ381" s="49">
        <v>0</v>
      </c>
      <c r="AK381" s="49">
        <v>51</v>
      </c>
      <c r="AL381" s="44"/>
    </row>
    <row r="382" spans="1:38">
      <c r="A382" s="44" t="s">
        <v>157</v>
      </c>
      <c r="B382" s="44"/>
      <c r="C382" s="49">
        <v>0</v>
      </c>
      <c r="D382" s="49">
        <v>0</v>
      </c>
      <c r="E382" s="49">
        <v>0</v>
      </c>
      <c r="F382" s="49">
        <v>0</v>
      </c>
      <c r="G382" s="49">
        <v>0</v>
      </c>
      <c r="H382" s="49">
        <v>0</v>
      </c>
      <c r="I382" s="49">
        <v>0</v>
      </c>
      <c r="J382" s="49">
        <v>0</v>
      </c>
      <c r="K382" s="49">
        <v>0</v>
      </c>
      <c r="L382" s="49">
        <v>0</v>
      </c>
      <c r="M382" s="49">
        <v>0</v>
      </c>
      <c r="N382" s="49">
        <v>0</v>
      </c>
      <c r="O382" s="49">
        <v>0</v>
      </c>
      <c r="P382" s="49">
        <v>0</v>
      </c>
      <c r="Q382" s="49">
        <v>0</v>
      </c>
      <c r="R382" s="49">
        <v>0</v>
      </c>
      <c r="S382" s="181"/>
      <c r="T382" s="181"/>
      <c r="U382" s="49">
        <v>0</v>
      </c>
      <c r="V382" s="49">
        <v>0</v>
      </c>
      <c r="W382" s="47">
        <v>0</v>
      </c>
      <c r="X382" s="49">
        <v>0</v>
      </c>
      <c r="Y382" s="181"/>
      <c r="Z382" s="181"/>
      <c r="AA382" s="49">
        <v>0</v>
      </c>
      <c r="AB382" s="49">
        <v>0</v>
      </c>
      <c r="AC382" s="44"/>
      <c r="AD382" s="181"/>
      <c r="AE382" s="47">
        <v>0</v>
      </c>
      <c r="AF382" s="49">
        <v>0</v>
      </c>
      <c r="AG382" s="44"/>
      <c r="AH382" s="181"/>
      <c r="AI382" s="49">
        <v>0</v>
      </c>
      <c r="AJ382" s="47">
        <v>0</v>
      </c>
      <c r="AK382" s="44"/>
      <c r="AL382" s="44"/>
    </row>
    <row r="383" spans="1:38">
      <c r="A383" s="44" t="s">
        <v>287</v>
      </c>
      <c r="B383" s="44"/>
      <c r="C383" s="49">
        <v>0</v>
      </c>
      <c r="D383" s="49">
        <v>0</v>
      </c>
      <c r="E383" s="49">
        <v>0</v>
      </c>
      <c r="F383" s="49">
        <v>0</v>
      </c>
      <c r="G383" s="49">
        <v>0</v>
      </c>
      <c r="H383" s="49">
        <v>0</v>
      </c>
      <c r="I383" s="49">
        <v>0</v>
      </c>
      <c r="J383" s="49">
        <v>0</v>
      </c>
      <c r="K383" s="49">
        <v>0</v>
      </c>
      <c r="L383" s="49">
        <v>0</v>
      </c>
      <c r="M383" s="49">
        <v>0</v>
      </c>
      <c r="N383" s="49">
        <v>0</v>
      </c>
      <c r="O383" s="49">
        <v>0</v>
      </c>
      <c r="P383" s="49">
        <v>0</v>
      </c>
      <c r="Q383" s="47">
        <v>0</v>
      </c>
      <c r="R383" s="49">
        <v>0</v>
      </c>
      <c r="S383" s="181"/>
      <c r="T383" s="181"/>
      <c r="U383" s="49">
        <v>0</v>
      </c>
      <c r="V383" s="49">
        <v>0</v>
      </c>
      <c r="W383" s="47">
        <v>0</v>
      </c>
      <c r="X383" s="49">
        <v>0</v>
      </c>
      <c r="Y383" s="181"/>
      <c r="Z383" s="181"/>
      <c r="AA383" s="49">
        <v>6</v>
      </c>
      <c r="AB383" s="49">
        <v>0</v>
      </c>
      <c r="AC383" s="44"/>
      <c r="AD383" s="181"/>
      <c r="AE383" s="47">
        <v>0</v>
      </c>
      <c r="AF383" s="47">
        <v>0</v>
      </c>
      <c r="AG383" s="44"/>
      <c r="AH383" s="181"/>
      <c r="AI383" s="49">
        <v>0</v>
      </c>
      <c r="AJ383" s="47">
        <v>0</v>
      </c>
      <c r="AK383" s="47">
        <v>0</v>
      </c>
      <c r="AL383" s="44"/>
    </row>
    <row r="384" spans="1:38">
      <c r="A384" s="44" t="s">
        <v>313</v>
      </c>
      <c r="B384" s="44"/>
      <c r="C384" s="49">
        <v>0</v>
      </c>
      <c r="D384" s="49">
        <v>0</v>
      </c>
      <c r="E384" s="49">
        <v>0</v>
      </c>
      <c r="F384" s="49">
        <v>0</v>
      </c>
      <c r="G384" s="49">
        <v>0</v>
      </c>
      <c r="H384" s="49">
        <v>0</v>
      </c>
      <c r="I384" s="49">
        <v>0</v>
      </c>
      <c r="J384" s="49">
        <v>0</v>
      </c>
      <c r="K384" s="49">
        <v>0</v>
      </c>
      <c r="L384" s="49">
        <v>0</v>
      </c>
      <c r="M384" s="49">
        <v>0</v>
      </c>
      <c r="N384" s="49">
        <v>0</v>
      </c>
      <c r="O384" s="49">
        <v>0</v>
      </c>
      <c r="P384" s="49">
        <v>0</v>
      </c>
      <c r="Q384" s="49">
        <v>0</v>
      </c>
      <c r="R384" s="49">
        <v>0</v>
      </c>
      <c r="S384" s="181"/>
      <c r="T384" s="181"/>
      <c r="U384" s="49">
        <v>0</v>
      </c>
      <c r="V384" s="49">
        <v>0</v>
      </c>
      <c r="W384" s="47">
        <v>0</v>
      </c>
      <c r="X384" s="49">
        <v>0</v>
      </c>
      <c r="Y384" s="181"/>
      <c r="Z384" s="181"/>
      <c r="AA384" s="47">
        <v>0</v>
      </c>
      <c r="AB384" s="49">
        <v>0</v>
      </c>
      <c r="AC384" s="44"/>
      <c r="AD384" s="181"/>
      <c r="AE384" s="47">
        <v>0</v>
      </c>
      <c r="AF384" s="49">
        <v>0</v>
      </c>
      <c r="AG384" s="44"/>
      <c r="AH384" s="181"/>
      <c r="AI384" s="49">
        <v>0</v>
      </c>
      <c r="AJ384" s="47">
        <v>0</v>
      </c>
      <c r="AK384" s="44"/>
      <c r="AL384" s="44"/>
    </row>
    <row r="385" spans="1:38">
      <c r="A385" s="44" t="s">
        <v>209</v>
      </c>
      <c r="B385" s="184"/>
      <c r="C385" s="49">
        <v>0</v>
      </c>
      <c r="D385" s="49">
        <v>0</v>
      </c>
      <c r="E385" s="49">
        <v>0</v>
      </c>
      <c r="F385" s="49">
        <v>0</v>
      </c>
      <c r="G385" s="49">
        <v>0</v>
      </c>
      <c r="H385" s="49">
        <v>0</v>
      </c>
      <c r="I385" s="49">
        <v>0</v>
      </c>
      <c r="J385" s="49">
        <v>0</v>
      </c>
      <c r="K385" s="49">
        <v>0</v>
      </c>
      <c r="L385" s="49">
        <v>0</v>
      </c>
      <c r="M385" s="49">
        <v>0</v>
      </c>
      <c r="N385" s="49">
        <v>0</v>
      </c>
      <c r="O385" s="49">
        <v>0</v>
      </c>
      <c r="P385" s="49">
        <v>0</v>
      </c>
      <c r="Q385" s="49">
        <v>0</v>
      </c>
      <c r="R385" s="49">
        <v>0</v>
      </c>
      <c r="S385" s="44"/>
      <c r="T385" s="44"/>
      <c r="U385" s="49">
        <v>0</v>
      </c>
      <c r="V385" s="49">
        <v>0</v>
      </c>
      <c r="W385" s="47">
        <v>0</v>
      </c>
      <c r="X385" s="49">
        <v>0</v>
      </c>
      <c r="Y385" s="181"/>
      <c r="Z385" s="181"/>
      <c r="AA385" s="49">
        <v>0</v>
      </c>
      <c r="AB385" s="49">
        <v>0</v>
      </c>
      <c r="AC385" s="44"/>
      <c r="AD385" s="44"/>
      <c r="AE385" s="47">
        <v>0</v>
      </c>
      <c r="AF385" s="47">
        <v>0</v>
      </c>
      <c r="AG385" s="44"/>
      <c r="AH385" s="44"/>
      <c r="AI385" s="49">
        <v>0</v>
      </c>
      <c r="AJ385" s="47">
        <v>0</v>
      </c>
      <c r="AK385" s="44"/>
      <c r="AL385" s="44"/>
    </row>
    <row r="386" spans="1:38">
      <c r="A386" s="44" t="s">
        <v>311</v>
      </c>
      <c r="B386" s="44"/>
      <c r="C386" s="49">
        <v>0</v>
      </c>
      <c r="D386" s="49">
        <v>0</v>
      </c>
      <c r="E386" s="49">
        <v>0</v>
      </c>
      <c r="F386" s="49">
        <v>0</v>
      </c>
      <c r="G386" s="49">
        <v>0</v>
      </c>
      <c r="H386" s="49">
        <v>0</v>
      </c>
      <c r="I386" s="49">
        <v>0</v>
      </c>
      <c r="J386" s="49">
        <v>0</v>
      </c>
      <c r="K386" s="49">
        <v>0</v>
      </c>
      <c r="L386" s="49">
        <v>0</v>
      </c>
      <c r="M386" s="49">
        <v>0</v>
      </c>
      <c r="N386" s="49">
        <v>0</v>
      </c>
      <c r="O386" s="49">
        <v>0</v>
      </c>
      <c r="P386" s="49">
        <v>0</v>
      </c>
      <c r="Q386" s="47">
        <v>0</v>
      </c>
      <c r="R386" s="49">
        <v>0</v>
      </c>
      <c r="S386" s="181"/>
      <c r="T386" s="181"/>
      <c r="U386" s="49">
        <v>0</v>
      </c>
      <c r="V386" s="49">
        <v>0</v>
      </c>
      <c r="W386" s="47">
        <v>0</v>
      </c>
      <c r="X386" s="49">
        <v>0</v>
      </c>
      <c r="Y386" s="181"/>
      <c r="Z386" s="181"/>
      <c r="AA386" s="49">
        <v>0</v>
      </c>
      <c r="AB386" s="49">
        <v>0</v>
      </c>
      <c r="AC386" s="44"/>
      <c r="AD386" s="181"/>
      <c r="AE386" s="47">
        <v>0</v>
      </c>
      <c r="AF386" s="49">
        <v>0</v>
      </c>
      <c r="AG386" s="44"/>
      <c r="AH386" s="181"/>
      <c r="AI386" s="49">
        <v>0</v>
      </c>
      <c r="AJ386" s="47">
        <v>0</v>
      </c>
      <c r="AK386" s="44"/>
      <c r="AL386" s="44"/>
    </row>
    <row r="387" spans="1:38">
      <c r="A387" s="44" t="s">
        <v>207</v>
      </c>
      <c r="B387" s="45">
        <v>46096</v>
      </c>
      <c r="C387" s="49">
        <v>0</v>
      </c>
      <c r="D387" s="49">
        <v>0</v>
      </c>
      <c r="E387" s="49">
        <v>0</v>
      </c>
      <c r="F387" s="49">
        <v>0</v>
      </c>
      <c r="G387" s="49">
        <v>0</v>
      </c>
      <c r="H387" s="49">
        <v>0</v>
      </c>
      <c r="I387" s="49">
        <v>0</v>
      </c>
      <c r="J387" s="49">
        <v>0</v>
      </c>
      <c r="K387" s="49">
        <v>0</v>
      </c>
      <c r="L387" s="49">
        <v>0</v>
      </c>
      <c r="M387" s="49">
        <v>0</v>
      </c>
      <c r="N387" s="49">
        <v>0</v>
      </c>
      <c r="O387" s="49">
        <v>0</v>
      </c>
      <c r="P387" s="49">
        <v>0</v>
      </c>
      <c r="Q387" s="47">
        <v>0</v>
      </c>
      <c r="R387" s="49">
        <v>0</v>
      </c>
      <c r="S387" s="181"/>
      <c r="T387" s="181"/>
      <c r="U387" s="49">
        <v>0</v>
      </c>
      <c r="V387" s="49">
        <v>0</v>
      </c>
      <c r="W387" s="47">
        <v>0</v>
      </c>
      <c r="X387" s="49">
        <v>0</v>
      </c>
      <c r="Y387" s="181"/>
      <c r="Z387" s="181"/>
      <c r="AA387" s="49">
        <v>402</v>
      </c>
      <c r="AB387" s="49">
        <v>31</v>
      </c>
      <c r="AC387" s="44"/>
      <c r="AD387" s="181"/>
      <c r="AE387" s="47">
        <v>0</v>
      </c>
      <c r="AF387" s="47">
        <v>0</v>
      </c>
      <c r="AG387" s="44"/>
      <c r="AH387" s="181"/>
      <c r="AI387" s="49">
        <v>109</v>
      </c>
      <c r="AJ387" s="47">
        <v>1944</v>
      </c>
      <c r="AK387" s="47">
        <v>4</v>
      </c>
      <c r="AL387" s="44"/>
    </row>
    <row r="388" spans="1:38">
      <c r="A388" s="44" t="s">
        <v>640</v>
      </c>
      <c r="B388" s="184"/>
      <c r="C388" s="49">
        <v>0</v>
      </c>
      <c r="D388" s="49">
        <v>0</v>
      </c>
      <c r="E388" s="49">
        <v>0</v>
      </c>
      <c r="F388" s="49">
        <v>0</v>
      </c>
      <c r="G388" s="49">
        <v>0</v>
      </c>
      <c r="H388" s="49">
        <v>0</v>
      </c>
      <c r="I388" s="49">
        <v>0</v>
      </c>
      <c r="J388" s="49">
        <v>0</v>
      </c>
      <c r="K388" s="49">
        <v>0</v>
      </c>
      <c r="L388" s="49">
        <v>0</v>
      </c>
      <c r="M388" s="49">
        <v>0</v>
      </c>
      <c r="N388" s="49">
        <v>0</v>
      </c>
      <c r="O388" s="49">
        <v>0</v>
      </c>
      <c r="P388" s="49">
        <v>0</v>
      </c>
      <c r="Q388" s="49">
        <v>0</v>
      </c>
      <c r="R388" s="49">
        <v>0</v>
      </c>
      <c r="S388" s="44"/>
      <c r="T388" s="44"/>
      <c r="U388" s="49">
        <v>0</v>
      </c>
      <c r="V388" s="49">
        <v>0</v>
      </c>
      <c r="W388" s="49">
        <v>0</v>
      </c>
      <c r="X388" s="49">
        <v>0</v>
      </c>
      <c r="Y388" s="44"/>
      <c r="Z388" s="44"/>
      <c r="AA388" s="47">
        <v>0</v>
      </c>
      <c r="AB388" s="49">
        <v>0</v>
      </c>
      <c r="AC388" s="44"/>
      <c r="AD388" s="181"/>
      <c r="AE388" s="47">
        <v>0</v>
      </c>
      <c r="AF388" s="47">
        <v>0</v>
      </c>
      <c r="AG388" s="44"/>
      <c r="AH388" s="181"/>
      <c r="AI388" s="49">
        <v>0</v>
      </c>
      <c r="AJ388" s="49">
        <v>0</v>
      </c>
      <c r="AK388" s="44"/>
      <c r="AL388" s="44"/>
    </row>
    <row r="389" spans="1:38">
      <c r="A389" s="44" t="s">
        <v>291</v>
      </c>
      <c r="B389" s="182">
        <v>46096</v>
      </c>
      <c r="C389" s="49">
        <v>0</v>
      </c>
      <c r="D389" s="49">
        <v>0</v>
      </c>
      <c r="E389" s="49">
        <v>0</v>
      </c>
      <c r="F389" s="49">
        <v>0</v>
      </c>
      <c r="G389" s="49">
        <v>0</v>
      </c>
      <c r="H389" s="49">
        <v>0</v>
      </c>
      <c r="I389" s="49">
        <v>0</v>
      </c>
      <c r="J389" s="49">
        <v>0</v>
      </c>
      <c r="K389" s="49">
        <v>0</v>
      </c>
      <c r="L389" s="49">
        <v>0</v>
      </c>
      <c r="M389" s="49">
        <v>0</v>
      </c>
      <c r="N389" s="49">
        <v>0</v>
      </c>
      <c r="O389" s="49">
        <v>0</v>
      </c>
      <c r="P389" s="49">
        <v>0</v>
      </c>
      <c r="Q389" s="49">
        <v>0</v>
      </c>
      <c r="R389" s="49">
        <v>0</v>
      </c>
      <c r="S389" s="44"/>
      <c r="T389" s="44"/>
      <c r="U389" s="49">
        <v>0</v>
      </c>
      <c r="V389" s="49">
        <v>0</v>
      </c>
      <c r="W389" s="49">
        <v>81</v>
      </c>
      <c r="X389" s="49">
        <v>4</v>
      </c>
      <c r="Y389" s="180">
        <v>-1</v>
      </c>
      <c r="Z389" s="180">
        <v>-1</v>
      </c>
      <c r="AA389" s="49">
        <v>16</v>
      </c>
      <c r="AB389" s="49">
        <v>1</v>
      </c>
      <c r="AC389" s="49">
        <v>1</v>
      </c>
      <c r="AD389" s="180">
        <v>-0.06</v>
      </c>
      <c r="AE389" s="47">
        <v>0</v>
      </c>
      <c r="AF389" s="49">
        <v>0</v>
      </c>
      <c r="AG389" s="49">
        <v>1</v>
      </c>
      <c r="AH389" s="180">
        <v>-1</v>
      </c>
      <c r="AI389" s="49">
        <v>17</v>
      </c>
      <c r="AJ389" s="47">
        <v>290</v>
      </c>
      <c r="AK389" s="49">
        <v>14</v>
      </c>
      <c r="AL389" s="44"/>
    </row>
    <row r="390" spans="1:38">
      <c r="A390" s="44" t="s">
        <v>386</v>
      </c>
      <c r="B390" s="45">
        <v>46096</v>
      </c>
      <c r="C390" s="49">
        <v>0</v>
      </c>
      <c r="D390" s="49">
        <v>0</v>
      </c>
      <c r="E390" s="49">
        <v>0</v>
      </c>
      <c r="F390" s="49">
        <v>0</v>
      </c>
      <c r="G390" s="49">
        <v>0</v>
      </c>
      <c r="H390" s="49">
        <v>0</v>
      </c>
      <c r="I390" s="49">
        <v>0</v>
      </c>
      <c r="J390" s="49">
        <v>0</v>
      </c>
      <c r="K390" s="49">
        <v>0</v>
      </c>
      <c r="L390" s="49">
        <v>0</v>
      </c>
      <c r="M390" s="49">
        <v>0</v>
      </c>
      <c r="N390" s="49">
        <v>0</v>
      </c>
      <c r="O390" s="49">
        <v>0</v>
      </c>
      <c r="P390" s="49">
        <v>0</v>
      </c>
      <c r="Q390" s="49">
        <v>0</v>
      </c>
      <c r="R390" s="49">
        <v>0</v>
      </c>
      <c r="S390" s="44"/>
      <c r="T390" s="44"/>
      <c r="U390" s="49">
        <v>0</v>
      </c>
      <c r="V390" s="49">
        <v>0</v>
      </c>
      <c r="W390" s="47">
        <v>0</v>
      </c>
      <c r="X390" s="49">
        <v>0</v>
      </c>
      <c r="Y390" s="181"/>
      <c r="Z390" s="181"/>
      <c r="AA390" s="49">
        <v>0</v>
      </c>
      <c r="AB390" s="49">
        <v>0</v>
      </c>
      <c r="AC390" s="44"/>
      <c r="AD390" s="181"/>
      <c r="AE390" s="47">
        <v>0</v>
      </c>
      <c r="AF390" s="49">
        <v>0</v>
      </c>
      <c r="AG390" s="44"/>
      <c r="AH390" s="181"/>
      <c r="AI390" s="49">
        <v>0</v>
      </c>
      <c r="AJ390" s="47">
        <v>0</v>
      </c>
      <c r="AK390" s="44"/>
      <c r="AL390" s="44"/>
    </row>
    <row r="391" spans="1:38">
      <c r="A391" s="44" t="s">
        <v>460</v>
      </c>
      <c r="B391" s="45">
        <v>46096</v>
      </c>
      <c r="C391" s="49">
        <v>0</v>
      </c>
      <c r="D391" s="49">
        <v>0</v>
      </c>
      <c r="E391" s="49">
        <v>0</v>
      </c>
      <c r="F391" s="49">
        <v>0</v>
      </c>
      <c r="G391" s="49">
        <v>0</v>
      </c>
      <c r="H391" s="49">
        <v>0</v>
      </c>
      <c r="I391" s="49">
        <v>0</v>
      </c>
      <c r="J391" s="49">
        <v>0</v>
      </c>
      <c r="K391" s="49">
        <v>0</v>
      </c>
      <c r="L391" s="49">
        <v>0</v>
      </c>
      <c r="M391" s="49">
        <v>0</v>
      </c>
      <c r="N391" s="49">
        <v>0</v>
      </c>
      <c r="O391" s="49">
        <v>0</v>
      </c>
      <c r="P391" s="49">
        <v>0</v>
      </c>
      <c r="Q391" s="49">
        <v>0</v>
      </c>
      <c r="R391" s="49">
        <v>0</v>
      </c>
      <c r="S391" s="44"/>
      <c r="T391" s="44"/>
      <c r="U391" s="49">
        <v>0</v>
      </c>
      <c r="V391" s="49">
        <v>0</v>
      </c>
      <c r="W391" s="49">
        <v>0</v>
      </c>
      <c r="X391" s="49">
        <v>0</v>
      </c>
      <c r="Y391" s="44"/>
      <c r="Z391" s="44"/>
      <c r="AA391" s="49">
        <v>0</v>
      </c>
      <c r="AB391" s="49">
        <v>0</v>
      </c>
      <c r="AC391" s="49">
        <v>2</v>
      </c>
      <c r="AD391" s="180">
        <v>-1</v>
      </c>
      <c r="AE391" s="47">
        <v>0</v>
      </c>
      <c r="AF391" s="47">
        <v>0</v>
      </c>
      <c r="AG391" s="49">
        <v>2</v>
      </c>
      <c r="AH391" s="180">
        <v>-1</v>
      </c>
      <c r="AI391" s="49">
        <v>117</v>
      </c>
      <c r="AJ391" s="47">
        <v>1561</v>
      </c>
      <c r="AK391" s="44"/>
      <c r="AL391" s="44"/>
    </row>
    <row r="392" spans="1:38">
      <c r="A392" s="44" t="s">
        <v>478</v>
      </c>
      <c r="B392" s="185"/>
      <c r="C392" s="49">
        <v>0</v>
      </c>
      <c r="D392" s="49">
        <v>0</v>
      </c>
      <c r="E392" s="49">
        <v>0</v>
      </c>
      <c r="F392" s="49">
        <v>0</v>
      </c>
      <c r="G392" s="49">
        <v>0</v>
      </c>
      <c r="H392" s="49">
        <v>0</v>
      </c>
      <c r="I392" s="49">
        <v>0</v>
      </c>
      <c r="J392" s="49">
        <v>0</v>
      </c>
      <c r="K392" s="49">
        <v>0</v>
      </c>
      <c r="L392" s="49">
        <v>0</v>
      </c>
      <c r="M392" s="49">
        <v>0</v>
      </c>
      <c r="N392" s="49">
        <v>0</v>
      </c>
      <c r="O392" s="49">
        <v>0</v>
      </c>
      <c r="P392" s="49">
        <v>0</v>
      </c>
      <c r="Q392" s="49">
        <v>0</v>
      </c>
      <c r="R392" s="49">
        <v>0</v>
      </c>
      <c r="S392" s="181"/>
      <c r="T392" s="181"/>
      <c r="U392" s="49">
        <v>0</v>
      </c>
      <c r="V392" s="49">
        <v>0</v>
      </c>
      <c r="W392" s="49">
        <v>0</v>
      </c>
      <c r="X392" s="49">
        <v>0</v>
      </c>
      <c r="Y392" s="44"/>
      <c r="Z392" s="44"/>
      <c r="AA392" s="49">
        <v>1</v>
      </c>
      <c r="AB392" s="49">
        <v>0</v>
      </c>
      <c r="AC392" s="44"/>
      <c r="AD392" s="44"/>
      <c r="AE392" s="49">
        <v>0</v>
      </c>
      <c r="AF392" s="49">
        <v>0</v>
      </c>
      <c r="AG392" s="44"/>
      <c r="AH392" s="44"/>
      <c r="AI392" s="49">
        <v>0</v>
      </c>
      <c r="AJ392" s="47">
        <v>0</v>
      </c>
      <c r="AK392" s="49">
        <v>0</v>
      </c>
      <c r="AL392" s="44"/>
    </row>
    <row r="393" spans="1:38">
      <c r="A393" s="44" t="s">
        <v>388</v>
      </c>
      <c r="B393" s="45">
        <v>46096</v>
      </c>
      <c r="C393" s="49">
        <v>0</v>
      </c>
      <c r="D393" s="49">
        <v>0</v>
      </c>
      <c r="E393" s="49">
        <v>0</v>
      </c>
      <c r="F393" s="49">
        <v>0</v>
      </c>
      <c r="G393" s="49">
        <v>0</v>
      </c>
      <c r="H393" s="49">
        <v>0</v>
      </c>
      <c r="I393" s="49">
        <v>0</v>
      </c>
      <c r="J393" s="49">
        <v>0</v>
      </c>
      <c r="K393" s="49">
        <v>0</v>
      </c>
      <c r="L393" s="49">
        <v>0</v>
      </c>
      <c r="M393" s="49">
        <v>0</v>
      </c>
      <c r="N393" s="49">
        <v>0</v>
      </c>
      <c r="O393" s="49">
        <v>0</v>
      </c>
      <c r="P393" s="49">
        <v>0</v>
      </c>
      <c r="Q393" s="47">
        <v>0</v>
      </c>
      <c r="R393" s="49">
        <v>0</v>
      </c>
      <c r="S393" s="181"/>
      <c r="T393" s="181"/>
      <c r="U393" s="49">
        <v>0</v>
      </c>
      <c r="V393" s="49">
        <v>0</v>
      </c>
      <c r="W393" s="47">
        <v>0</v>
      </c>
      <c r="X393" s="47">
        <v>0</v>
      </c>
      <c r="Y393" s="181"/>
      <c r="Z393" s="181"/>
      <c r="AA393" s="49">
        <v>0</v>
      </c>
      <c r="AB393" s="49">
        <v>0</v>
      </c>
      <c r="AC393" s="44"/>
      <c r="AD393" s="181"/>
      <c r="AE393" s="49">
        <v>0</v>
      </c>
      <c r="AF393" s="49">
        <v>0</v>
      </c>
      <c r="AG393" s="44"/>
      <c r="AH393" s="181"/>
      <c r="AI393" s="49">
        <v>0</v>
      </c>
      <c r="AJ393" s="47">
        <v>0</v>
      </c>
      <c r="AK393" s="47">
        <v>0</v>
      </c>
      <c r="AL393" s="44"/>
    </row>
    <row r="394" spans="1:38">
      <c r="A394" s="44" t="s">
        <v>389</v>
      </c>
      <c r="B394" s="45">
        <v>46096</v>
      </c>
      <c r="C394" s="49">
        <v>0</v>
      </c>
      <c r="D394" s="49">
        <v>0</v>
      </c>
      <c r="E394" s="49">
        <v>0</v>
      </c>
      <c r="F394" s="49">
        <v>0</v>
      </c>
      <c r="G394" s="49">
        <v>0</v>
      </c>
      <c r="H394" s="49">
        <v>0</v>
      </c>
      <c r="I394" s="49">
        <v>0</v>
      </c>
      <c r="J394" s="49">
        <v>0</v>
      </c>
      <c r="K394" s="49">
        <v>0</v>
      </c>
      <c r="L394" s="49">
        <v>0</v>
      </c>
      <c r="M394" s="49">
        <v>0</v>
      </c>
      <c r="N394" s="49">
        <v>0</v>
      </c>
      <c r="O394" s="49">
        <v>0</v>
      </c>
      <c r="P394" s="49">
        <v>0</v>
      </c>
      <c r="Q394" s="49">
        <v>0</v>
      </c>
      <c r="R394" s="49">
        <v>0</v>
      </c>
      <c r="S394" s="44"/>
      <c r="T394" s="44"/>
      <c r="U394" s="49">
        <v>0</v>
      </c>
      <c r="V394" s="49">
        <v>0</v>
      </c>
      <c r="W394" s="49">
        <v>0</v>
      </c>
      <c r="X394" s="49">
        <v>0</v>
      </c>
      <c r="Y394" s="181"/>
      <c r="Z394" s="181"/>
      <c r="AA394" s="47">
        <v>0</v>
      </c>
      <c r="AB394" s="49">
        <v>0</v>
      </c>
      <c r="AC394" s="44"/>
      <c r="AD394" s="181"/>
      <c r="AE394" s="47">
        <v>0</v>
      </c>
      <c r="AF394" s="49">
        <v>0</v>
      </c>
      <c r="AG394" s="44"/>
      <c r="AH394" s="181"/>
      <c r="AI394" s="49">
        <v>0</v>
      </c>
      <c r="AJ394" s="47">
        <v>0</v>
      </c>
      <c r="AK394" s="44"/>
      <c r="AL394" s="44"/>
    </row>
    <row r="395" spans="1:38">
      <c r="A395" s="44" t="s">
        <v>263</v>
      </c>
      <c r="B395" s="184"/>
      <c r="C395" s="49">
        <v>0</v>
      </c>
      <c r="D395" s="49">
        <v>0</v>
      </c>
      <c r="E395" s="49">
        <v>0</v>
      </c>
      <c r="F395" s="49">
        <v>0</v>
      </c>
      <c r="G395" s="49">
        <v>0</v>
      </c>
      <c r="H395" s="49">
        <v>0</v>
      </c>
      <c r="I395" s="49">
        <v>0</v>
      </c>
      <c r="J395" s="49">
        <v>0</v>
      </c>
      <c r="K395" s="49">
        <v>0</v>
      </c>
      <c r="L395" s="49">
        <v>0</v>
      </c>
      <c r="M395" s="49">
        <v>0</v>
      </c>
      <c r="N395" s="49">
        <v>0</v>
      </c>
      <c r="O395" s="49">
        <v>0</v>
      </c>
      <c r="P395" s="49">
        <v>0</v>
      </c>
      <c r="Q395" s="49">
        <v>0</v>
      </c>
      <c r="R395" s="49">
        <v>0</v>
      </c>
      <c r="S395" s="44"/>
      <c r="T395" s="44"/>
      <c r="U395" s="49">
        <v>0</v>
      </c>
      <c r="V395" s="49">
        <v>0</v>
      </c>
      <c r="W395" s="47">
        <v>0</v>
      </c>
      <c r="X395" s="49">
        <v>0</v>
      </c>
      <c r="Y395" s="181"/>
      <c r="Z395" s="181"/>
      <c r="AA395" s="49">
        <v>21</v>
      </c>
      <c r="AB395" s="49">
        <v>2</v>
      </c>
      <c r="AC395" s="44"/>
      <c r="AD395" s="181"/>
      <c r="AE395" s="49">
        <v>0</v>
      </c>
      <c r="AF395" s="49">
        <v>0</v>
      </c>
      <c r="AG395" s="44"/>
      <c r="AH395" s="181"/>
      <c r="AI395" s="49">
        <v>6</v>
      </c>
      <c r="AJ395" s="49">
        <v>0</v>
      </c>
      <c r="AK395" s="49">
        <v>4</v>
      </c>
      <c r="AL395" s="44"/>
    </row>
    <row r="396" spans="1:38">
      <c r="A396" s="44" t="s">
        <v>485</v>
      </c>
      <c r="B396" s="182">
        <v>46096</v>
      </c>
      <c r="C396" s="49">
        <v>0</v>
      </c>
      <c r="D396" s="49">
        <v>0</v>
      </c>
      <c r="E396" s="49">
        <v>0</v>
      </c>
      <c r="F396" s="49">
        <v>0</v>
      </c>
      <c r="G396" s="49">
        <v>0</v>
      </c>
      <c r="H396" s="49">
        <v>0</v>
      </c>
      <c r="I396" s="49">
        <v>0</v>
      </c>
      <c r="J396" s="49">
        <v>0</v>
      </c>
      <c r="K396" s="49">
        <v>0</v>
      </c>
      <c r="L396" s="49">
        <v>0</v>
      </c>
      <c r="M396" s="49">
        <v>0</v>
      </c>
      <c r="N396" s="49">
        <v>0</v>
      </c>
      <c r="O396" s="49">
        <v>0</v>
      </c>
      <c r="P396" s="49">
        <v>0</v>
      </c>
      <c r="Q396" s="47">
        <v>0</v>
      </c>
      <c r="R396" s="49">
        <v>0</v>
      </c>
      <c r="S396" s="181"/>
      <c r="T396" s="181"/>
      <c r="U396" s="49">
        <v>0</v>
      </c>
      <c r="V396" s="49">
        <v>0</v>
      </c>
      <c r="W396" s="47">
        <v>576</v>
      </c>
      <c r="X396" s="47">
        <v>4</v>
      </c>
      <c r="Y396" s="180">
        <v>-1</v>
      </c>
      <c r="Z396" s="180">
        <v>-1</v>
      </c>
      <c r="AA396" s="49">
        <v>0</v>
      </c>
      <c r="AB396" s="49">
        <v>0</v>
      </c>
      <c r="AC396" s="44"/>
      <c r="AD396" s="181"/>
      <c r="AE396" s="49">
        <v>0</v>
      </c>
      <c r="AF396" s="49">
        <v>0</v>
      </c>
      <c r="AG396" s="44"/>
      <c r="AH396" s="181"/>
      <c r="AI396" s="49">
        <v>0</v>
      </c>
      <c r="AJ396" s="47">
        <v>0</v>
      </c>
      <c r="AK396" s="76"/>
      <c r="AL396" s="44"/>
    </row>
    <row r="397" spans="1:38">
      <c r="A397" s="44" t="s">
        <v>284</v>
      </c>
      <c r="B397" s="184"/>
      <c r="C397" s="49">
        <v>0</v>
      </c>
      <c r="D397" s="49">
        <v>0</v>
      </c>
      <c r="E397" s="49">
        <v>0</v>
      </c>
      <c r="F397" s="49">
        <v>0</v>
      </c>
      <c r="G397" s="49">
        <v>0</v>
      </c>
      <c r="H397" s="49">
        <v>0</v>
      </c>
      <c r="I397" s="49">
        <v>0</v>
      </c>
      <c r="J397" s="49">
        <v>0</v>
      </c>
      <c r="K397" s="49">
        <v>0</v>
      </c>
      <c r="L397" s="49">
        <v>0</v>
      </c>
      <c r="M397" s="49">
        <v>0</v>
      </c>
      <c r="N397" s="49">
        <v>0</v>
      </c>
      <c r="O397" s="49">
        <v>0</v>
      </c>
      <c r="P397" s="49">
        <v>0</v>
      </c>
      <c r="Q397" s="47">
        <v>0</v>
      </c>
      <c r="R397" s="49">
        <v>0</v>
      </c>
      <c r="S397" s="181"/>
      <c r="T397" s="181"/>
      <c r="U397" s="49">
        <v>0</v>
      </c>
      <c r="V397" s="49">
        <v>0</v>
      </c>
      <c r="W397" s="47">
        <v>0</v>
      </c>
      <c r="X397" s="47">
        <v>0</v>
      </c>
      <c r="Y397" s="181"/>
      <c r="Z397" s="181"/>
      <c r="AA397" s="47">
        <v>9</v>
      </c>
      <c r="AB397" s="49">
        <v>1</v>
      </c>
      <c r="AC397" s="44"/>
      <c r="AD397" s="181"/>
      <c r="AE397" s="49">
        <v>0</v>
      </c>
      <c r="AF397" s="49">
        <v>0</v>
      </c>
      <c r="AG397" s="44"/>
      <c r="AH397" s="181"/>
      <c r="AI397" s="49">
        <v>0</v>
      </c>
      <c r="AJ397" s="49">
        <v>0</v>
      </c>
      <c r="AK397" s="47">
        <v>0</v>
      </c>
      <c r="AL397" s="44"/>
    </row>
    <row r="398" spans="1:38">
      <c r="A398" s="44" t="s">
        <v>458</v>
      </c>
      <c r="B398" s="44"/>
      <c r="C398" s="49">
        <v>0</v>
      </c>
      <c r="D398" s="49">
        <v>0</v>
      </c>
      <c r="E398" s="49">
        <v>0</v>
      </c>
      <c r="F398" s="49">
        <v>0</v>
      </c>
      <c r="G398" s="49">
        <v>0</v>
      </c>
      <c r="H398" s="49">
        <v>0</v>
      </c>
      <c r="I398" s="49">
        <v>0</v>
      </c>
      <c r="J398" s="49">
        <v>0</v>
      </c>
      <c r="K398" s="49">
        <v>0</v>
      </c>
      <c r="L398" s="49">
        <v>0</v>
      </c>
      <c r="M398" s="49">
        <v>0</v>
      </c>
      <c r="N398" s="49">
        <v>0</v>
      </c>
      <c r="O398" s="49">
        <v>0</v>
      </c>
      <c r="P398" s="49">
        <v>0</v>
      </c>
      <c r="Q398" s="49">
        <v>0</v>
      </c>
      <c r="R398" s="49">
        <v>0</v>
      </c>
      <c r="S398" s="44"/>
      <c r="T398" s="44"/>
      <c r="U398" s="49">
        <v>0</v>
      </c>
      <c r="V398" s="49">
        <v>0</v>
      </c>
      <c r="W398" s="49">
        <v>0</v>
      </c>
      <c r="X398" s="49">
        <v>0</v>
      </c>
      <c r="Y398" s="44"/>
      <c r="Z398" s="44"/>
      <c r="AA398" s="47">
        <v>0</v>
      </c>
      <c r="AB398" s="49">
        <v>0</v>
      </c>
      <c r="AC398" s="44"/>
      <c r="AD398" s="181"/>
      <c r="AE398" s="49">
        <v>0</v>
      </c>
      <c r="AF398" s="49">
        <v>0</v>
      </c>
      <c r="AG398" s="44"/>
      <c r="AH398" s="181"/>
      <c r="AI398" s="49">
        <v>0</v>
      </c>
      <c r="AJ398" s="49">
        <v>0</v>
      </c>
      <c r="AK398" s="49">
        <v>0</v>
      </c>
      <c r="AL398" s="44"/>
    </row>
    <row r="399" spans="1:38">
      <c r="A399" s="44" t="s">
        <v>390</v>
      </c>
      <c r="B399" s="45">
        <v>46096</v>
      </c>
      <c r="C399" s="49">
        <v>0</v>
      </c>
      <c r="D399" s="49">
        <v>0</v>
      </c>
      <c r="E399" s="49">
        <v>0</v>
      </c>
      <c r="F399" s="49">
        <v>0</v>
      </c>
      <c r="G399" s="49">
        <v>0</v>
      </c>
      <c r="H399" s="49">
        <v>0</v>
      </c>
      <c r="I399" s="49">
        <v>0</v>
      </c>
      <c r="J399" s="49">
        <v>0</v>
      </c>
      <c r="K399" s="49">
        <v>0</v>
      </c>
      <c r="L399" s="49">
        <v>0</v>
      </c>
      <c r="M399" s="49">
        <v>0</v>
      </c>
      <c r="N399" s="49">
        <v>0</v>
      </c>
      <c r="O399" s="49">
        <v>0</v>
      </c>
      <c r="P399" s="49">
        <v>0</v>
      </c>
      <c r="Q399" s="49">
        <v>0</v>
      </c>
      <c r="R399" s="49">
        <v>0</v>
      </c>
      <c r="S399" s="44"/>
      <c r="T399" s="44"/>
      <c r="U399" s="49">
        <v>0</v>
      </c>
      <c r="V399" s="49">
        <v>0</v>
      </c>
      <c r="W399" s="47">
        <v>0</v>
      </c>
      <c r="X399" s="47">
        <v>0</v>
      </c>
      <c r="Y399" s="181"/>
      <c r="Z399" s="181"/>
      <c r="AA399" s="49">
        <v>1</v>
      </c>
      <c r="AB399" s="49">
        <v>0</v>
      </c>
      <c r="AC399" s="44"/>
      <c r="AD399" s="181"/>
      <c r="AE399" s="49">
        <v>0</v>
      </c>
      <c r="AF399" s="49">
        <v>0</v>
      </c>
      <c r="AG399" s="44"/>
      <c r="AH399" s="181"/>
      <c r="AI399" s="49">
        <v>0</v>
      </c>
      <c r="AJ399" s="47">
        <v>0</v>
      </c>
      <c r="AK399" s="49">
        <v>0</v>
      </c>
      <c r="AL399" s="44"/>
    </row>
    <row r="400" spans="1:38">
      <c r="A400" s="44" t="s">
        <v>969</v>
      </c>
      <c r="B400" s="184"/>
      <c r="C400" s="49">
        <v>0</v>
      </c>
      <c r="D400" s="49">
        <v>0</v>
      </c>
      <c r="E400" s="49">
        <v>0</v>
      </c>
      <c r="F400" s="49">
        <v>0</v>
      </c>
      <c r="G400" s="49">
        <v>0</v>
      </c>
      <c r="H400" s="49">
        <v>0</v>
      </c>
      <c r="I400" s="49">
        <v>0</v>
      </c>
      <c r="J400" s="49">
        <v>0</v>
      </c>
      <c r="K400" s="49">
        <v>0</v>
      </c>
      <c r="L400" s="49">
        <v>0</v>
      </c>
      <c r="M400" s="49">
        <v>0</v>
      </c>
      <c r="N400" s="49">
        <v>0</v>
      </c>
      <c r="O400" s="49">
        <v>0</v>
      </c>
      <c r="P400" s="49">
        <v>0</v>
      </c>
      <c r="Q400" s="49">
        <v>0</v>
      </c>
      <c r="R400" s="49">
        <v>0</v>
      </c>
      <c r="S400" s="44"/>
      <c r="T400" s="44"/>
      <c r="U400" s="49">
        <v>0</v>
      </c>
      <c r="V400" s="49">
        <v>0</v>
      </c>
      <c r="W400" s="49">
        <v>0</v>
      </c>
      <c r="X400" s="49">
        <v>0</v>
      </c>
      <c r="Y400" s="44"/>
      <c r="Z400" s="44"/>
      <c r="AA400" s="49">
        <v>52</v>
      </c>
      <c r="AB400" s="49">
        <v>4</v>
      </c>
      <c r="AC400" s="44"/>
      <c r="AD400" s="44"/>
      <c r="AE400" s="49">
        <v>0</v>
      </c>
      <c r="AF400" s="49">
        <v>0</v>
      </c>
      <c r="AG400" s="44"/>
      <c r="AH400" s="44"/>
      <c r="AI400" s="49">
        <v>0</v>
      </c>
      <c r="AJ400" s="49">
        <v>0</v>
      </c>
      <c r="AK400" s="44">
        <v>0</v>
      </c>
      <c r="AL400" s="44"/>
    </row>
    <row r="401" spans="1:38">
      <c r="A401" s="44" t="s">
        <v>462</v>
      </c>
      <c r="B401" s="45"/>
      <c r="C401" s="49">
        <v>0</v>
      </c>
      <c r="D401" s="49">
        <v>0</v>
      </c>
      <c r="E401" s="49">
        <v>0</v>
      </c>
      <c r="F401" s="49">
        <v>0</v>
      </c>
      <c r="G401" s="49">
        <v>0</v>
      </c>
      <c r="H401" s="49">
        <v>0</v>
      </c>
      <c r="I401" s="49">
        <v>0</v>
      </c>
      <c r="J401" s="49">
        <v>0</v>
      </c>
      <c r="K401" s="49">
        <v>0</v>
      </c>
      <c r="L401" s="49">
        <v>0</v>
      </c>
      <c r="M401" s="49">
        <v>0</v>
      </c>
      <c r="N401" s="49">
        <v>0</v>
      </c>
      <c r="O401" s="49">
        <v>0</v>
      </c>
      <c r="P401" s="49">
        <v>0</v>
      </c>
      <c r="Q401" s="47">
        <v>0</v>
      </c>
      <c r="R401" s="49">
        <v>0</v>
      </c>
      <c r="S401" s="181"/>
      <c r="T401" s="181"/>
      <c r="U401" s="49">
        <v>0</v>
      </c>
      <c r="V401" s="49">
        <v>0</v>
      </c>
      <c r="W401" s="47">
        <v>0</v>
      </c>
      <c r="X401" s="47">
        <v>0</v>
      </c>
      <c r="Y401" s="181"/>
      <c r="Z401" s="181"/>
      <c r="AA401" s="49">
        <v>0</v>
      </c>
      <c r="AB401" s="49">
        <v>0</v>
      </c>
      <c r="AC401" s="44"/>
      <c r="AD401" s="181"/>
      <c r="AE401" s="49">
        <v>0</v>
      </c>
      <c r="AF401" s="49">
        <v>0</v>
      </c>
      <c r="AG401" s="44"/>
      <c r="AH401" s="181"/>
      <c r="AI401" s="49">
        <v>0</v>
      </c>
      <c r="AJ401" s="49">
        <v>0</v>
      </c>
      <c r="AK401" s="76"/>
      <c r="AL401" s="44"/>
    </row>
    <row r="402" spans="1:38">
      <c r="A402" s="44" t="s">
        <v>391</v>
      </c>
      <c r="B402" s="184">
        <v>46096</v>
      </c>
      <c r="C402" s="49">
        <v>0</v>
      </c>
      <c r="D402" s="49">
        <v>0</v>
      </c>
      <c r="E402" s="49">
        <v>0</v>
      </c>
      <c r="F402" s="49">
        <v>0</v>
      </c>
      <c r="G402" s="49">
        <v>0</v>
      </c>
      <c r="H402" s="49">
        <v>0</v>
      </c>
      <c r="I402" s="49">
        <v>0</v>
      </c>
      <c r="J402" s="49">
        <v>0</v>
      </c>
      <c r="K402" s="49">
        <v>0</v>
      </c>
      <c r="L402" s="49">
        <v>0</v>
      </c>
      <c r="M402" s="49">
        <v>0</v>
      </c>
      <c r="N402" s="49">
        <v>0</v>
      </c>
      <c r="O402" s="49">
        <v>0</v>
      </c>
      <c r="P402" s="49">
        <v>0</v>
      </c>
      <c r="Q402" s="49">
        <v>0</v>
      </c>
      <c r="R402" s="49">
        <v>0</v>
      </c>
      <c r="S402" s="44"/>
      <c r="T402" s="44"/>
      <c r="U402" s="49">
        <v>0</v>
      </c>
      <c r="V402" s="49">
        <v>0</v>
      </c>
      <c r="W402" s="49">
        <v>0</v>
      </c>
      <c r="X402" s="49">
        <v>0</v>
      </c>
      <c r="Y402" s="181"/>
      <c r="Z402" s="181"/>
      <c r="AA402" s="47">
        <v>0</v>
      </c>
      <c r="AB402" s="49">
        <v>0</v>
      </c>
      <c r="AC402" s="44"/>
      <c r="AD402" s="181"/>
      <c r="AE402" s="49">
        <v>0</v>
      </c>
      <c r="AF402" s="49">
        <v>0</v>
      </c>
      <c r="AG402" s="44"/>
      <c r="AH402" s="181"/>
      <c r="AI402" s="49">
        <v>7</v>
      </c>
      <c r="AJ402" s="47">
        <v>438</v>
      </c>
      <c r="AK402" s="49"/>
      <c r="AL402" s="44"/>
    </row>
    <row r="403" spans="1:38">
      <c r="A403" s="44" t="s">
        <v>479</v>
      </c>
      <c r="B403" s="45"/>
      <c r="C403" s="49">
        <v>0</v>
      </c>
      <c r="D403" s="49">
        <v>0</v>
      </c>
      <c r="E403" s="49">
        <v>0</v>
      </c>
      <c r="F403" s="49">
        <v>0</v>
      </c>
      <c r="G403" s="49">
        <v>0</v>
      </c>
      <c r="H403" s="49">
        <v>0</v>
      </c>
      <c r="I403" s="49">
        <v>0</v>
      </c>
      <c r="J403" s="49">
        <v>0</v>
      </c>
      <c r="K403" s="49">
        <v>0</v>
      </c>
      <c r="L403" s="49">
        <v>0</v>
      </c>
      <c r="M403" s="49">
        <v>0</v>
      </c>
      <c r="N403" s="49">
        <v>0</v>
      </c>
      <c r="O403" s="49">
        <v>0</v>
      </c>
      <c r="P403" s="49">
        <v>0</v>
      </c>
      <c r="Q403" s="47">
        <v>0</v>
      </c>
      <c r="R403" s="49">
        <v>0</v>
      </c>
      <c r="S403" s="180"/>
      <c r="T403" s="180"/>
      <c r="U403" s="49">
        <v>0</v>
      </c>
      <c r="V403" s="49">
        <v>0</v>
      </c>
      <c r="W403" s="47">
        <v>0</v>
      </c>
      <c r="X403" s="47">
        <v>0</v>
      </c>
      <c r="Y403" s="180"/>
      <c r="Z403" s="180"/>
      <c r="AA403" s="49">
        <v>2</v>
      </c>
      <c r="AB403" s="49">
        <v>0</v>
      </c>
      <c r="AC403" s="49"/>
      <c r="AD403" s="180"/>
      <c r="AE403" s="47">
        <v>0</v>
      </c>
      <c r="AF403" s="47">
        <v>0</v>
      </c>
      <c r="AG403" s="49"/>
      <c r="AH403" s="180"/>
      <c r="AI403" s="49">
        <v>0</v>
      </c>
      <c r="AJ403" s="49">
        <v>0</v>
      </c>
      <c r="AK403" s="47">
        <v>0</v>
      </c>
      <c r="AL403" s="44"/>
    </row>
    <row r="404" spans="1:38">
      <c r="A404" s="44" t="s">
        <v>170</v>
      </c>
      <c r="B404" s="45">
        <v>46096</v>
      </c>
      <c r="C404" s="49">
        <v>0</v>
      </c>
      <c r="D404" s="49">
        <v>0</v>
      </c>
      <c r="E404" s="49">
        <v>0</v>
      </c>
      <c r="F404" s="49">
        <v>0</v>
      </c>
      <c r="G404" s="49">
        <v>0</v>
      </c>
      <c r="H404" s="49">
        <v>0</v>
      </c>
      <c r="I404" s="49">
        <v>0</v>
      </c>
      <c r="J404" s="49">
        <v>0</v>
      </c>
      <c r="K404" s="49">
        <v>0</v>
      </c>
      <c r="L404" s="49">
        <v>0</v>
      </c>
      <c r="M404" s="49">
        <v>0</v>
      </c>
      <c r="N404" s="49">
        <v>0</v>
      </c>
      <c r="O404" s="49">
        <v>0</v>
      </c>
      <c r="P404" s="49">
        <v>0</v>
      </c>
      <c r="Q404" s="47">
        <v>3642</v>
      </c>
      <c r="R404" s="49">
        <v>106</v>
      </c>
      <c r="S404" s="180">
        <v>-1</v>
      </c>
      <c r="T404" s="180">
        <v>-1</v>
      </c>
      <c r="U404" s="49">
        <v>0</v>
      </c>
      <c r="V404" s="49">
        <v>0</v>
      </c>
      <c r="W404" s="47">
        <v>66406</v>
      </c>
      <c r="X404" s="47">
        <v>2084</v>
      </c>
      <c r="Y404" s="180">
        <v>-1</v>
      </c>
      <c r="Z404" s="180">
        <v>-1</v>
      </c>
      <c r="AA404" s="47">
        <v>0</v>
      </c>
      <c r="AB404" s="49">
        <v>0</v>
      </c>
      <c r="AC404" s="49">
        <v>16</v>
      </c>
      <c r="AD404" s="180">
        <v>-1</v>
      </c>
      <c r="AE404" s="49">
        <v>0</v>
      </c>
      <c r="AF404" s="49">
        <v>0</v>
      </c>
      <c r="AG404" s="49">
        <v>16</v>
      </c>
      <c r="AH404" s="180">
        <v>-1</v>
      </c>
      <c r="AI404" s="49">
        <v>18</v>
      </c>
      <c r="AJ404" s="49">
        <v>285</v>
      </c>
      <c r="AK404" s="47">
        <v>1820</v>
      </c>
      <c r="AL404" s="44"/>
    </row>
    <row r="405" spans="1:38">
      <c r="A405" s="44" t="s">
        <v>238</v>
      </c>
      <c r="B405" s="45">
        <v>46096</v>
      </c>
      <c r="C405" s="49">
        <v>0</v>
      </c>
      <c r="D405" s="49">
        <v>0</v>
      </c>
      <c r="E405" s="49">
        <v>0</v>
      </c>
      <c r="F405" s="49">
        <v>0</v>
      </c>
      <c r="G405" s="49">
        <v>0</v>
      </c>
      <c r="H405" s="49">
        <v>0</v>
      </c>
      <c r="I405" s="49">
        <v>0</v>
      </c>
      <c r="J405" s="49">
        <v>0</v>
      </c>
      <c r="K405" s="49">
        <v>0</v>
      </c>
      <c r="L405" s="49">
        <v>0</v>
      </c>
      <c r="M405" s="49">
        <v>0</v>
      </c>
      <c r="N405" s="49">
        <v>0</v>
      </c>
      <c r="O405" s="49">
        <v>0</v>
      </c>
      <c r="P405" s="49">
        <v>0</v>
      </c>
      <c r="Q405" s="49">
        <v>138</v>
      </c>
      <c r="R405" s="49">
        <v>54</v>
      </c>
      <c r="S405" s="181">
        <v>-1</v>
      </c>
      <c r="T405" s="181">
        <v>-1</v>
      </c>
      <c r="U405" s="49">
        <v>0</v>
      </c>
      <c r="V405" s="49">
        <v>0</v>
      </c>
      <c r="W405" s="49">
        <v>230</v>
      </c>
      <c r="X405" s="49">
        <v>129</v>
      </c>
      <c r="Y405" s="181">
        <v>-1</v>
      </c>
      <c r="Z405" s="181">
        <v>-1</v>
      </c>
      <c r="AA405" s="47">
        <v>1127</v>
      </c>
      <c r="AB405" s="49">
        <v>87</v>
      </c>
      <c r="AC405" s="44">
        <v>185</v>
      </c>
      <c r="AD405" s="181">
        <v>-0.53</v>
      </c>
      <c r="AE405" s="47">
        <v>0</v>
      </c>
      <c r="AF405" s="47">
        <v>0</v>
      </c>
      <c r="AG405" s="44">
        <v>185</v>
      </c>
      <c r="AH405" s="181">
        <v>-1</v>
      </c>
      <c r="AI405" s="49">
        <v>0</v>
      </c>
      <c r="AJ405" s="49">
        <v>0</v>
      </c>
      <c r="AK405" s="44">
        <v>0</v>
      </c>
      <c r="AL405" s="44"/>
    </row>
    <row r="406" spans="1:38">
      <c r="A406" s="44" t="s">
        <v>392</v>
      </c>
      <c r="B406" s="45">
        <v>46096</v>
      </c>
      <c r="C406" s="49">
        <v>0</v>
      </c>
      <c r="D406" s="49">
        <v>0</v>
      </c>
      <c r="E406" s="49">
        <v>0</v>
      </c>
      <c r="F406" s="49">
        <v>0</v>
      </c>
      <c r="G406" s="49">
        <v>0</v>
      </c>
      <c r="H406" s="49">
        <v>0</v>
      </c>
      <c r="I406" s="49">
        <v>0</v>
      </c>
      <c r="J406" s="49">
        <v>0</v>
      </c>
      <c r="K406" s="49">
        <v>0</v>
      </c>
      <c r="L406" s="49">
        <v>0</v>
      </c>
      <c r="M406" s="49">
        <v>0</v>
      </c>
      <c r="N406" s="49">
        <v>0</v>
      </c>
      <c r="O406" s="49">
        <v>0</v>
      </c>
      <c r="P406" s="49">
        <v>0</v>
      </c>
      <c r="Q406" s="49">
        <v>0</v>
      </c>
      <c r="R406" s="49">
        <v>0</v>
      </c>
      <c r="S406" s="44"/>
      <c r="T406" s="44"/>
      <c r="U406" s="49">
        <v>0</v>
      </c>
      <c r="V406" s="49">
        <v>0</v>
      </c>
      <c r="W406" s="47">
        <v>0</v>
      </c>
      <c r="X406" s="47">
        <v>0</v>
      </c>
      <c r="Y406" s="181"/>
      <c r="Z406" s="181"/>
      <c r="AA406" s="49">
        <v>0</v>
      </c>
      <c r="AB406" s="49">
        <v>0</v>
      </c>
      <c r="AC406" s="44"/>
      <c r="AD406" s="44"/>
      <c r="AE406" s="49">
        <v>0</v>
      </c>
      <c r="AF406" s="49">
        <v>0</v>
      </c>
      <c r="AG406" s="44"/>
      <c r="AH406" s="44"/>
      <c r="AI406" s="49">
        <v>0</v>
      </c>
      <c r="AJ406" s="49">
        <v>0</v>
      </c>
      <c r="AK406" s="44"/>
      <c r="AL406" s="44"/>
    </row>
    <row r="407" spans="1:38">
      <c r="A407" s="44" t="s">
        <v>393</v>
      </c>
      <c r="B407" s="184">
        <v>46096</v>
      </c>
      <c r="C407" s="49">
        <v>0</v>
      </c>
      <c r="D407" s="49">
        <v>0</v>
      </c>
      <c r="E407" s="49">
        <v>0</v>
      </c>
      <c r="F407" s="49">
        <v>0</v>
      </c>
      <c r="G407" s="49">
        <v>0</v>
      </c>
      <c r="H407" s="49">
        <v>0</v>
      </c>
      <c r="I407" s="49">
        <v>0</v>
      </c>
      <c r="J407" s="49">
        <v>0</v>
      </c>
      <c r="K407" s="49">
        <v>0</v>
      </c>
      <c r="L407" s="49">
        <v>0</v>
      </c>
      <c r="M407" s="49">
        <v>0</v>
      </c>
      <c r="N407" s="49">
        <v>0</v>
      </c>
      <c r="O407" s="49">
        <v>0</v>
      </c>
      <c r="P407" s="49">
        <v>0</v>
      </c>
      <c r="Q407" s="49">
        <v>0</v>
      </c>
      <c r="R407" s="49">
        <v>0</v>
      </c>
      <c r="S407" s="44"/>
      <c r="T407" s="44"/>
      <c r="U407" s="49">
        <v>0</v>
      </c>
      <c r="V407" s="49">
        <v>0</v>
      </c>
      <c r="W407" s="47">
        <v>0</v>
      </c>
      <c r="X407" s="49">
        <v>0</v>
      </c>
      <c r="Y407" s="181"/>
      <c r="Z407" s="181"/>
      <c r="AA407" s="49">
        <v>0</v>
      </c>
      <c r="AB407" s="49">
        <v>0</v>
      </c>
      <c r="AC407" s="44"/>
      <c r="AD407" s="44"/>
      <c r="AE407" s="47">
        <v>0</v>
      </c>
      <c r="AF407" s="47">
        <v>0</v>
      </c>
      <c r="AG407" s="44"/>
      <c r="AH407" s="44"/>
      <c r="AI407" s="49">
        <v>0</v>
      </c>
      <c r="AJ407" s="49">
        <v>0</v>
      </c>
      <c r="AK407" s="49"/>
      <c r="AL407" s="44"/>
    </row>
    <row r="408" spans="1:38">
      <c r="A408" s="44" t="s">
        <v>276</v>
      </c>
      <c r="B408" s="45"/>
      <c r="C408" s="49">
        <v>0</v>
      </c>
      <c r="D408" s="49">
        <v>0</v>
      </c>
      <c r="E408" s="49">
        <v>0</v>
      </c>
      <c r="F408" s="49">
        <v>0</v>
      </c>
      <c r="G408" s="49">
        <v>0</v>
      </c>
      <c r="H408" s="49">
        <v>0</v>
      </c>
      <c r="I408" s="49">
        <v>0</v>
      </c>
      <c r="J408" s="49">
        <v>0</v>
      </c>
      <c r="K408" s="49">
        <v>0</v>
      </c>
      <c r="L408" s="49">
        <v>0</v>
      </c>
      <c r="M408" s="49">
        <v>0</v>
      </c>
      <c r="N408" s="49">
        <v>0</v>
      </c>
      <c r="O408" s="49">
        <v>0</v>
      </c>
      <c r="P408" s="49">
        <v>0</v>
      </c>
      <c r="Q408" s="49">
        <v>0</v>
      </c>
      <c r="R408" s="49">
        <v>0</v>
      </c>
      <c r="S408" s="44"/>
      <c r="T408" s="44"/>
      <c r="U408" s="49">
        <v>0</v>
      </c>
      <c r="V408" s="49">
        <v>0</v>
      </c>
      <c r="W408" s="49">
        <v>0</v>
      </c>
      <c r="X408" s="49">
        <v>0</v>
      </c>
      <c r="Y408" s="44"/>
      <c r="Z408" s="44"/>
      <c r="AA408" s="49">
        <v>13</v>
      </c>
      <c r="AB408" s="49">
        <v>1</v>
      </c>
      <c r="AC408" s="44"/>
      <c r="AD408" s="44"/>
      <c r="AE408" s="49">
        <v>0</v>
      </c>
      <c r="AF408" s="49">
        <v>0</v>
      </c>
      <c r="AG408" s="44"/>
      <c r="AH408" s="44"/>
      <c r="AI408" s="49">
        <v>11</v>
      </c>
      <c r="AJ408" s="49">
        <v>29</v>
      </c>
      <c r="AK408" s="44">
        <v>11</v>
      </c>
      <c r="AL408" s="44"/>
    </row>
    <row r="409" spans="1:38">
      <c r="A409" s="44" t="s">
        <v>396</v>
      </c>
      <c r="B409" s="45">
        <v>46096</v>
      </c>
      <c r="C409" s="49">
        <v>0</v>
      </c>
      <c r="D409" s="49">
        <v>0</v>
      </c>
      <c r="E409" s="49">
        <v>0</v>
      </c>
      <c r="F409" s="49">
        <v>0</v>
      </c>
      <c r="G409" s="49">
        <v>0</v>
      </c>
      <c r="H409" s="49">
        <v>0</v>
      </c>
      <c r="I409" s="49">
        <v>0</v>
      </c>
      <c r="J409" s="49">
        <v>0</v>
      </c>
      <c r="K409" s="49">
        <v>0</v>
      </c>
      <c r="L409" s="49">
        <v>0</v>
      </c>
      <c r="M409" s="49">
        <v>0</v>
      </c>
      <c r="N409" s="49">
        <v>0</v>
      </c>
      <c r="O409" s="49">
        <v>0</v>
      </c>
      <c r="P409" s="49">
        <v>0</v>
      </c>
      <c r="Q409" s="49">
        <v>0</v>
      </c>
      <c r="R409" s="49">
        <v>0</v>
      </c>
      <c r="S409" s="44"/>
      <c r="T409" s="44"/>
      <c r="U409" s="49">
        <v>0</v>
      </c>
      <c r="V409" s="49">
        <v>0</v>
      </c>
      <c r="W409" s="47">
        <v>0</v>
      </c>
      <c r="X409" s="47">
        <v>0</v>
      </c>
      <c r="Y409" s="181"/>
      <c r="Z409" s="181"/>
      <c r="AA409" s="49">
        <v>0</v>
      </c>
      <c r="AB409" s="49">
        <v>0</v>
      </c>
      <c r="AC409" s="44"/>
      <c r="AD409" s="181"/>
      <c r="AE409" s="47">
        <v>0</v>
      </c>
      <c r="AF409" s="47">
        <v>0</v>
      </c>
      <c r="AG409" s="44"/>
      <c r="AH409" s="181"/>
      <c r="AI409" s="49">
        <v>0</v>
      </c>
      <c r="AJ409" s="49">
        <v>0</v>
      </c>
      <c r="AK409" s="49"/>
      <c r="AL409" s="44"/>
    </row>
    <row r="410" spans="1:38">
      <c r="A410" s="44" t="s">
        <v>268</v>
      </c>
      <c r="B410" s="45">
        <v>46096</v>
      </c>
      <c r="C410" s="49">
        <v>0</v>
      </c>
      <c r="D410" s="49">
        <v>0</v>
      </c>
      <c r="E410" s="49">
        <v>0</v>
      </c>
      <c r="F410" s="49">
        <v>0</v>
      </c>
      <c r="G410" s="49">
        <v>0</v>
      </c>
      <c r="H410" s="49">
        <v>0</v>
      </c>
      <c r="I410" s="49">
        <v>0</v>
      </c>
      <c r="J410" s="49">
        <v>0</v>
      </c>
      <c r="K410" s="49">
        <v>0</v>
      </c>
      <c r="L410" s="49">
        <v>0</v>
      </c>
      <c r="M410" s="49">
        <v>0</v>
      </c>
      <c r="N410" s="49">
        <v>0</v>
      </c>
      <c r="O410" s="49">
        <v>0</v>
      </c>
      <c r="P410" s="49">
        <v>0</v>
      </c>
      <c r="Q410" s="47">
        <v>0</v>
      </c>
      <c r="R410" s="49">
        <v>0</v>
      </c>
      <c r="S410" s="181"/>
      <c r="T410" s="181"/>
      <c r="U410" s="49">
        <v>0</v>
      </c>
      <c r="V410" s="49">
        <v>0</v>
      </c>
      <c r="W410" s="49">
        <v>0</v>
      </c>
      <c r="X410" s="49">
        <v>0</v>
      </c>
      <c r="Y410" s="181"/>
      <c r="Z410" s="181"/>
      <c r="AA410" s="47">
        <v>10</v>
      </c>
      <c r="AB410" s="49">
        <v>1</v>
      </c>
      <c r="AC410" s="44"/>
      <c r="AD410" s="181"/>
      <c r="AE410" s="49">
        <v>0</v>
      </c>
      <c r="AF410" s="49">
        <v>0</v>
      </c>
      <c r="AG410" s="44"/>
      <c r="AH410" s="181"/>
      <c r="AI410" s="49">
        <v>0</v>
      </c>
      <c r="AJ410" s="47">
        <v>0</v>
      </c>
      <c r="AK410" s="44">
        <v>0</v>
      </c>
      <c r="AL410" s="44"/>
    </row>
    <row r="411" spans="1:38">
      <c r="A411" s="44" t="s">
        <v>394</v>
      </c>
      <c r="B411" s="45">
        <v>46096</v>
      </c>
      <c r="C411" s="49">
        <v>0</v>
      </c>
      <c r="D411" s="49">
        <v>0</v>
      </c>
      <c r="E411" s="49">
        <v>0</v>
      </c>
      <c r="F411" s="49">
        <v>0</v>
      </c>
      <c r="G411" s="49">
        <v>0</v>
      </c>
      <c r="H411" s="49">
        <v>0</v>
      </c>
      <c r="I411" s="49">
        <v>0</v>
      </c>
      <c r="J411" s="49">
        <v>0</v>
      </c>
      <c r="K411" s="49">
        <v>0</v>
      </c>
      <c r="L411" s="49">
        <v>0</v>
      </c>
      <c r="M411" s="49">
        <v>0</v>
      </c>
      <c r="N411" s="49">
        <v>0</v>
      </c>
      <c r="O411" s="49">
        <v>0</v>
      </c>
      <c r="P411" s="49">
        <v>0</v>
      </c>
      <c r="Q411" s="49">
        <v>0</v>
      </c>
      <c r="R411" s="49">
        <v>0</v>
      </c>
      <c r="S411" s="44"/>
      <c r="T411" s="44"/>
      <c r="U411" s="49">
        <v>0</v>
      </c>
      <c r="V411" s="49">
        <v>0</v>
      </c>
      <c r="W411" s="49">
        <v>0</v>
      </c>
      <c r="X411" s="49">
        <v>0</v>
      </c>
      <c r="Y411" s="44"/>
      <c r="Z411" s="44"/>
      <c r="AA411" s="49">
        <v>0</v>
      </c>
      <c r="AB411" s="49">
        <v>0</v>
      </c>
      <c r="AC411" s="44"/>
      <c r="AD411" s="181"/>
      <c r="AE411" s="49">
        <v>0</v>
      </c>
      <c r="AF411" s="49">
        <v>0</v>
      </c>
      <c r="AG411" s="44"/>
      <c r="AH411" s="181"/>
      <c r="AI411" s="49">
        <v>0</v>
      </c>
      <c r="AJ411" s="49">
        <v>0</v>
      </c>
      <c r="AK411" s="44"/>
      <c r="AL411" s="44"/>
    </row>
    <row r="412" spans="1:38">
      <c r="A412" s="44" t="s">
        <v>329</v>
      </c>
      <c r="B412" s="184">
        <v>46096</v>
      </c>
      <c r="C412" s="49">
        <v>0</v>
      </c>
      <c r="D412" s="49">
        <v>0</v>
      </c>
      <c r="E412" s="49">
        <v>0</v>
      </c>
      <c r="F412" s="49">
        <v>0</v>
      </c>
      <c r="G412" s="49">
        <v>0</v>
      </c>
      <c r="H412" s="49">
        <v>0</v>
      </c>
      <c r="I412" s="49">
        <v>0</v>
      </c>
      <c r="J412" s="49">
        <v>0</v>
      </c>
      <c r="K412" s="49">
        <v>0</v>
      </c>
      <c r="L412" s="49">
        <v>0</v>
      </c>
      <c r="M412" s="49">
        <v>0</v>
      </c>
      <c r="N412" s="49">
        <v>0</v>
      </c>
      <c r="O412" s="49">
        <v>0</v>
      </c>
      <c r="P412" s="49">
        <v>0</v>
      </c>
      <c r="Q412" s="49">
        <v>0</v>
      </c>
      <c r="R412" s="49">
        <v>0</v>
      </c>
      <c r="S412" s="181"/>
      <c r="T412" s="181"/>
      <c r="U412" s="49">
        <v>0</v>
      </c>
      <c r="V412" s="49">
        <v>0</v>
      </c>
      <c r="W412" s="49">
        <v>0</v>
      </c>
      <c r="X412" s="49">
        <v>0</v>
      </c>
      <c r="Y412" s="181"/>
      <c r="Z412" s="181"/>
      <c r="AA412" s="49">
        <v>0</v>
      </c>
      <c r="AB412" s="49">
        <v>0</v>
      </c>
      <c r="AC412" s="44"/>
      <c r="AD412" s="44"/>
      <c r="AE412" s="47">
        <v>0</v>
      </c>
      <c r="AF412" s="49">
        <v>0</v>
      </c>
      <c r="AG412" s="44"/>
      <c r="AH412" s="44"/>
      <c r="AI412" s="49">
        <v>0</v>
      </c>
      <c r="AJ412" s="49">
        <v>0</v>
      </c>
      <c r="AK412" s="49"/>
      <c r="AL412" s="44"/>
    </row>
    <row r="413" spans="1:38">
      <c r="A413" s="44" t="s">
        <v>322</v>
      </c>
      <c r="B413" s="45"/>
      <c r="C413" s="49">
        <v>0</v>
      </c>
      <c r="D413" s="49">
        <v>0</v>
      </c>
      <c r="E413" s="49">
        <v>0</v>
      </c>
      <c r="F413" s="49">
        <v>0</v>
      </c>
      <c r="G413" s="49">
        <v>0</v>
      </c>
      <c r="H413" s="49">
        <v>0</v>
      </c>
      <c r="I413" s="49">
        <v>0</v>
      </c>
      <c r="J413" s="49">
        <v>0</v>
      </c>
      <c r="K413" s="49">
        <v>0</v>
      </c>
      <c r="L413" s="49">
        <v>0</v>
      </c>
      <c r="M413" s="49">
        <v>0</v>
      </c>
      <c r="N413" s="49">
        <v>0</v>
      </c>
      <c r="O413" s="49">
        <v>0</v>
      </c>
      <c r="P413" s="49">
        <v>0</v>
      </c>
      <c r="Q413" s="49">
        <v>0</v>
      </c>
      <c r="R413" s="49">
        <v>0</v>
      </c>
      <c r="S413" s="44"/>
      <c r="T413" s="44"/>
      <c r="U413" s="49">
        <v>0</v>
      </c>
      <c r="V413" s="49">
        <v>0</v>
      </c>
      <c r="W413" s="49">
        <v>0</v>
      </c>
      <c r="X413" s="49">
        <v>0</v>
      </c>
      <c r="Y413" s="181"/>
      <c r="Z413" s="181"/>
      <c r="AA413" s="49">
        <v>4</v>
      </c>
      <c r="AB413" s="49">
        <v>0</v>
      </c>
      <c r="AC413" s="44"/>
      <c r="AD413" s="181"/>
      <c r="AE413" s="49">
        <v>0</v>
      </c>
      <c r="AF413" s="49">
        <v>0</v>
      </c>
      <c r="AG413" s="44"/>
      <c r="AH413" s="181"/>
      <c r="AI413" s="49">
        <v>0</v>
      </c>
      <c r="AJ413" s="49">
        <v>0</v>
      </c>
      <c r="AK413" s="49">
        <v>0</v>
      </c>
      <c r="AL413" s="44"/>
    </row>
    <row r="414" spans="1:38">
      <c r="A414" s="44" t="s">
        <v>321</v>
      </c>
      <c r="B414" s="184">
        <v>46096</v>
      </c>
      <c r="C414" s="49">
        <v>0</v>
      </c>
      <c r="D414" s="49">
        <v>0</v>
      </c>
      <c r="E414" s="49">
        <v>0</v>
      </c>
      <c r="F414" s="49">
        <v>0</v>
      </c>
      <c r="G414" s="49">
        <v>0</v>
      </c>
      <c r="H414" s="49">
        <v>0</v>
      </c>
      <c r="I414" s="49">
        <v>0</v>
      </c>
      <c r="J414" s="49">
        <v>0</v>
      </c>
      <c r="K414" s="49">
        <v>0</v>
      </c>
      <c r="L414" s="49">
        <v>0</v>
      </c>
      <c r="M414" s="49">
        <v>0</v>
      </c>
      <c r="N414" s="49">
        <v>0</v>
      </c>
      <c r="O414" s="49">
        <v>0</v>
      </c>
      <c r="P414" s="49">
        <v>0</v>
      </c>
      <c r="Q414" s="49">
        <v>0</v>
      </c>
      <c r="R414" s="49">
        <v>0</v>
      </c>
      <c r="S414" s="181"/>
      <c r="T414" s="181"/>
      <c r="U414" s="49">
        <v>0</v>
      </c>
      <c r="V414" s="49">
        <v>0</v>
      </c>
      <c r="W414" s="49">
        <v>0</v>
      </c>
      <c r="X414" s="49">
        <v>0</v>
      </c>
      <c r="Y414" s="181"/>
      <c r="Z414" s="181"/>
      <c r="AA414" s="47">
        <v>3</v>
      </c>
      <c r="AB414" s="49">
        <v>0</v>
      </c>
      <c r="AC414" s="44"/>
      <c r="AD414" s="181"/>
      <c r="AE414" s="49">
        <v>0</v>
      </c>
      <c r="AF414" s="49">
        <v>0</v>
      </c>
      <c r="AG414" s="44"/>
      <c r="AH414" s="181"/>
      <c r="AI414" s="49">
        <v>3</v>
      </c>
      <c r="AJ414" s="49">
        <v>34</v>
      </c>
      <c r="AK414" s="49">
        <v>15</v>
      </c>
      <c r="AL414" s="44"/>
    </row>
    <row r="415" spans="1:38">
      <c r="A415" s="44" t="s">
        <v>286</v>
      </c>
      <c r="B415" s="45"/>
      <c r="C415" s="49">
        <v>0</v>
      </c>
      <c r="D415" s="49">
        <v>0</v>
      </c>
      <c r="E415" s="49">
        <v>0</v>
      </c>
      <c r="F415" s="49">
        <v>0</v>
      </c>
      <c r="G415" s="49">
        <v>0</v>
      </c>
      <c r="H415" s="49">
        <v>0</v>
      </c>
      <c r="I415" s="49">
        <v>0</v>
      </c>
      <c r="J415" s="49">
        <v>0</v>
      </c>
      <c r="K415" s="49">
        <v>0</v>
      </c>
      <c r="L415" s="49">
        <v>0</v>
      </c>
      <c r="M415" s="49">
        <v>0</v>
      </c>
      <c r="N415" s="49">
        <v>0</v>
      </c>
      <c r="O415" s="49">
        <v>0</v>
      </c>
      <c r="P415" s="49">
        <v>0</v>
      </c>
      <c r="Q415" s="49">
        <v>0</v>
      </c>
      <c r="R415" s="49">
        <v>0</v>
      </c>
      <c r="S415" s="44"/>
      <c r="T415" s="44"/>
      <c r="U415" s="49">
        <v>0</v>
      </c>
      <c r="V415" s="49">
        <v>0</v>
      </c>
      <c r="W415" s="49">
        <v>0</v>
      </c>
      <c r="X415" s="49">
        <v>0</v>
      </c>
      <c r="Y415" s="44"/>
      <c r="Z415" s="44"/>
      <c r="AA415" s="49">
        <v>7</v>
      </c>
      <c r="AB415" s="49">
        <v>1</v>
      </c>
      <c r="AC415" s="49"/>
      <c r="AD415" s="180"/>
      <c r="AE415" s="47">
        <v>0</v>
      </c>
      <c r="AF415" s="49">
        <v>0</v>
      </c>
      <c r="AG415" s="49"/>
      <c r="AH415" s="180"/>
      <c r="AI415" s="49">
        <v>0</v>
      </c>
      <c r="AJ415" s="49">
        <v>0</v>
      </c>
      <c r="AK415" s="49">
        <v>0</v>
      </c>
      <c r="AL415" s="44"/>
    </row>
    <row r="416" spans="1:38">
      <c r="A416" s="44" t="s">
        <v>494</v>
      </c>
      <c r="B416" s="182">
        <v>46096</v>
      </c>
      <c r="C416" s="49">
        <v>0</v>
      </c>
      <c r="D416" s="49">
        <v>0</v>
      </c>
      <c r="E416" s="49">
        <v>0</v>
      </c>
      <c r="F416" s="49">
        <v>0</v>
      </c>
      <c r="G416" s="49">
        <v>0</v>
      </c>
      <c r="H416" s="49">
        <v>0</v>
      </c>
      <c r="I416" s="49">
        <v>0</v>
      </c>
      <c r="J416" s="49">
        <v>0</v>
      </c>
      <c r="K416" s="49">
        <v>0</v>
      </c>
      <c r="L416" s="49">
        <v>0</v>
      </c>
      <c r="M416" s="49">
        <v>0</v>
      </c>
      <c r="N416" s="49">
        <v>0</v>
      </c>
      <c r="O416" s="49">
        <v>0</v>
      </c>
      <c r="P416" s="49">
        <v>0</v>
      </c>
      <c r="Q416" s="49">
        <v>34</v>
      </c>
      <c r="R416" s="49">
        <v>1</v>
      </c>
      <c r="S416" s="181">
        <v>-1</v>
      </c>
      <c r="T416" s="181">
        <v>-1</v>
      </c>
      <c r="U416" s="49">
        <v>0</v>
      </c>
      <c r="V416" s="49">
        <v>0</v>
      </c>
      <c r="W416" s="49">
        <v>34</v>
      </c>
      <c r="X416" s="49">
        <v>1</v>
      </c>
      <c r="Y416" s="181">
        <v>-1</v>
      </c>
      <c r="Z416" s="181">
        <v>-1</v>
      </c>
      <c r="AA416" s="49">
        <v>0</v>
      </c>
      <c r="AB416" s="49">
        <v>0</v>
      </c>
      <c r="AC416" s="44">
        <v>0</v>
      </c>
      <c r="AD416" s="181">
        <v>-0.94</v>
      </c>
      <c r="AE416" s="49">
        <v>0</v>
      </c>
      <c r="AF416" s="49">
        <v>0</v>
      </c>
      <c r="AG416" s="44">
        <v>0</v>
      </c>
      <c r="AH416" s="181">
        <v>-1</v>
      </c>
      <c r="AI416" s="49">
        <v>0</v>
      </c>
      <c r="AJ416" s="49">
        <v>0</v>
      </c>
      <c r="AK416" s="44">
        <v>0</v>
      </c>
      <c r="AL416" s="44"/>
    </row>
    <row r="417" spans="1:38">
      <c r="A417" s="44" t="s">
        <v>395</v>
      </c>
      <c r="B417" s="184">
        <v>46096</v>
      </c>
      <c r="C417" s="49">
        <v>0</v>
      </c>
      <c r="D417" s="49">
        <v>0</v>
      </c>
      <c r="E417" s="49">
        <v>0</v>
      </c>
      <c r="F417" s="49">
        <v>0</v>
      </c>
      <c r="G417" s="49">
        <v>0</v>
      </c>
      <c r="H417" s="49">
        <v>0</v>
      </c>
      <c r="I417" s="49">
        <v>0</v>
      </c>
      <c r="J417" s="49">
        <v>0</v>
      </c>
      <c r="K417" s="49">
        <v>0</v>
      </c>
      <c r="L417" s="49">
        <v>0</v>
      </c>
      <c r="M417" s="49">
        <v>0</v>
      </c>
      <c r="N417" s="49">
        <v>0</v>
      </c>
      <c r="O417" s="49">
        <v>0</v>
      </c>
      <c r="P417" s="49">
        <v>0</v>
      </c>
      <c r="Q417" s="49">
        <v>0</v>
      </c>
      <c r="R417" s="49">
        <v>0</v>
      </c>
      <c r="S417" s="181"/>
      <c r="T417" s="181"/>
      <c r="U417" s="49">
        <v>0</v>
      </c>
      <c r="V417" s="49">
        <v>0</v>
      </c>
      <c r="W417" s="49">
        <v>0</v>
      </c>
      <c r="X417" s="49">
        <v>0</v>
      </c>
      <c r="Y417" s="181"/>
      <c r="Z417" s="181"/>
      <c r="AA417" s="49">
        <v>0</v>
      </c>
      <c r="AB417" s="49">
        <v>0</v>
      </c>
      <c r="AC417" s="44"/>
      <c r="AD417" s="44"/>
      <c r="AE417" s="49">
        <v>0</v>
      </c>
      <c r="AF417" s="49">
        <v>0</v>
      </c>
      <c r="AG417" s="44"/>
      <c r="AH417" s="44"/>
      <c r="AI417" s="49">
        <v>0</v>
      </c>
      <c r="AJ417" s="49">
        <v>0</v>
      </c>
      <c r="AK417" s="49"/>
      <c r="AL417" s="44"/>
    </row>
    <row r="418" spans="1:38">
      <c r="A418" s="44" t="s">
        <v>480</v>
      </c>
      <c r="B418" s="184"/>
      <c r="C418" s="49">
        <v>0</v>
      </c>
      <c r="D418" s="49">
        <v>0</v>
      </c>
      <c r="E418" s="49">
        <v>0</v>
      </c>
      <c r="F418" s="49">
        <v>0</v>
      </c>
      <c r="G418" s="49">
        <v>0</v>
      </c>
      <c r="H418" s="49">
        <v>0</v>
      </c>
      <c r="I418" s="49">
        <v>0</v>
      </c>
      <c r="J418" s="49">
        <v>0</v>
      </c>
      <c r="K418" s="49">
        <v>0</v>
      </c>
      <c r="L418" s="49">
        <v>0</v>
      </c>
      <c r="M418" s="49">
        <v>0</v>
      </c>
      <c r="N418" s="49">
        <v>0</v>
      </c>
      <c r="O418" s="49">
        <v>0</v>
      </c>
      <c r="P418" s="49">
        <v>0</v>
      </c>
      <c r="Q418" s="47">
        <v>0</v>
      </c>
      <c r="R418" s="49">
        <v>0</v>
      </c>
      <c r="S418" s="181"/>
      <c r="T418" s="181"/>
      <c r="U418" s="49">
        <v>0</v>
      </c>
      <c r="V418" s="49">
        <v>0</v>
      </c>
      <c r="W418" s="47">
        <v>0</v>
      </c>
      <c r="X418" s="49">
        <v>0</v>
      </c>
      <c r="Y418" s="181"/>
      <c r="Z418" s="181"/>
      <c r="AA418" s="49">
        <v>0</v>
      </c>
      <c r="AB418" s="49">
        <v>0</v>
      </c>
      <c r="AC418" s="76"/>
      <c r="AD418" s="181"/>
      <c r="AE418" s="49">
        <v>0</v>
      </c>
      <c r="AF418" s="49">
        <v>0</v>
      </c>
      <c r="AG418" s="76"/>
      <c r="AH418" s="181"/>
      <c r="AI418" s="49">
        <v>0</v>
      </c>
      <c r="AJ418" s="47">
        <v>0</v>
      </c>
      <c r="AK418" s="44">
        <v>0</v>
      </c>
      <c r="AL418" s="44"/>
    </row>
    <row r="419" spans="1:38">
      <c r="A419" s="44" t="s">
        <v>397</v>
      </c>
      <c r="B419" s="45"/>
      <c r="C419" s="49">
        <v>0</v>
      </c>
      <c r="D419" s="49">
        <v>0</v>
      </c>
      <c r="E419" s="49">
        <v>0</v>
      </c>
      <c r="F419" s="49">
        <v>0</v>
      </c>
      <c r="G419" s="49">
        <v>0</v>
      </c>
      <c r="H419" s="49">
        <v>0</v>
      </c>
      <c r="I419" s="49">
        <v>0</v>
      </c>
      <c r="J419" s="49">
        <v>0</v>
      </c>
      <c r="K419" s="49">
        <v>0</v>
      </c>
      <c r="L419" s="49">
        <v>0</v>
      </c>
      <c r="M419" s="49">
        <v>0</v>
      </c>
      <c r="N419" s="49">
        <v>0</v>
      </c>
      <c r="O419" s="49">
        <v>0</v>
      </c>
      <c r="P419" s="49">
        <v>0</v>
      </c>
      <c r="Q419" s="49">
        <v>0</v>
      </c>
      <c r="R419" s="49">
        <v>0</v>
      </c>
      <c r="S419" s="181"/>
      <c r="T419" s="181"/>
      <c r="U419" s="49">
        <v>0</v>
      </c>
      <c r="V419" s="49">
        <v>0</v>
      </c>
      <c r="W419" s="49">
        <v>0</v>
      </c>
      <c r="X419" s="49">
        <v>0</v>
      </c>
      <c r="Y419" s="181"/>
      <c r="Z419" s="181"/>
      <c r="AA419" s="49">
        <v>0</v>
      </c>
      <c r="AB419" s="49">
        <v>0</v>
      </c>
      <c r="AC419" s="44"/>
      <c r="AD419" s="181"/>
      <c r="AE419" s="49">
        <v>0</v>
      </c>
      <c r="AF419" s="49">
        <v>0</v>
      </c>
      <c r="AG419" s="44"/>
      <c r="AH419" s="181"/>
      <c r="AI419" s="49">
        <v>0</v>
      </c>
      <c r="AJ419" s="49">
        <v>0</v>
      </c>
      <c r="AK419" s="44"/>
      <c r="AL419" s="44"/>
    </row>
    <row r="420" spans="1:38">
      <c r="A420" s="44" t="s">
        <v>398</v>
      </c>
      <c r="B420" s="182">
        <v>46096</v>
      </c>
      <c r="C420" s="49">
        <v>0</v>
      </c>
      <c r="D420" s="49">
        <v>0</v>
      </c>
      <c r="E420" s="49">
        <v>0</v>
      </c>
      <c r="F420" s="49">
        <v>0</v>
      </c>
      <c r="G420" s="49">
        <v>0</v>
      </c>
      <c r="H420" s="49">
        <v>0</v>
      </c>
      <c r="I420" s="49">
        <v>0</v>
      </c>
      <c r="J420" s="49">
        <v>0</v>
      </c>
      <c r="K420" s="49">
        <v>0</v>
      </c>
      <c r="L420" s="49">
        <v>0</v>
      </c>
      <c r="M420" s="49">
        <v>0</v>
      </c>
      <c r="N420" s="49">
        <v>0</v>
      </c>
      <c r="O420" s="49">
        <v>0</v>
      </c>
      <c r="P420" s="49">
        <v>0</v>
      </c>
      <c r="Q420" s="49">
        <v>0</v>
      </c>
      <c r="R420" s="49">
        <v>0</v>
      </c>
      <c r="S420" s="44"/>
      <c r="T420" s="44"/>
      <c r="U420" s="49">
        <v>0</v>
      </c>
      <c r="V420" s="49">
        <v>0</v>
      </c>
      <c r="W420" s="49">
        <v>0</v>
      </c>
      <c r="X420" s="49">
        <v>0</v>
      </c>
      <c r="Y420" s="44"/>
      <c r="Z420" s="44"/>
      <c r="AA420" s="49">
        <v>0</v>
      </c>
      <c r="AB420" s="49">
        <v>0</v>
      </c>
      <c r="AC420" s="44"/>
      <c r="AD420" s="44"/>
      <c r="AE420" s="49">
        <v>0</v>
      </c>
      <c r="AF420" s="49">
        <v>0</v>
      </c>
      <c r="AG420" s="44"/>
      <c r="AH420" s="44"/>
      <c r="AI420" s="49">
        <v>0</v>
      </c>
      <c r="AJ420" s="49">
        <v>0</v>
      </c>
      <c r="AK420" s="49"/>
      <c r="AL420" s="44"/>
    </row>
    <row r="421" spans="1:38">
      <c r="A421" s="44" t="s">
        <v>399</v>
      </c>
      <c r="B421" s="183">
        <v>46096</v>
      </c>
      <c r="C421" s="49">
        <v>0</v>
      </c>
      <c r="D421" s="49">
        <v>0</v>
      </c>
      <c r="E421" s="49">
        <v>0</v>
      </c>
      <c r="F421" s="49">
        <v>0</v>
      </c>
      <c r="G421" s="49">
        <v>0</v>
      </c>
      <c r="H421" s="49">
        <v>0</v>
      </c>
      <c r="I421" s="49">
        <v>0</v>
      </c>
      <c r="J421" s="49">
        <v>0</v>
      </c>
      <c r="K421" s="49">
        <v>0</v>
      </c>
      <c r="L421" s="49">
        <v>0</v>
      </c>
      <c r="M421" s="49">
        <v>0</v>
      </c>
      <c r="N421" s="49">
        <v>0</v>
      </c>
      <c r="O421" s="49">
        <v>0</v>
      </c>
      <c r="P421" s="49">
        <v>0</v>
      </c>
      <c r="Q421" s="47">
        <v>0</v>
      </c>
      <c r="R421" s="49">
        <v>0</v>
      </c>
      <c r="S421" s="181"/>
      <c r="T421" s="181"/>
      <c r="U421" s="49">
        <v>0</v>
      </c>
      <c r="V421" s="49">
        <v>0</v>
      </c>
      <c r="W421" s="47">
        <v>0</v>
      </c>
      <c r="X421" s="47">
        <v>0</v>
      </c>
      <c r="Y421" s="181"/>
      <c r="Z421" s="181"/>
      <c r="AA421" s="49">
        <v>4</v>
      </c>
      <c r="AB421" s="49">
        <v>0</v>
      </c>
      <c r="AC421" s="76"/>
      <c r="AD421" s="181"/>
      <c r="AE421" s="49">
        <v>0</v>
      </c>
      <c r="AF421" s="49">
        <v>0</v>
      </c>
      <c r="AG421" s="76"/>
      <c r="AH421" s="181"/>
      <c r="AI421" s="49">
        <v>0</v>
      </c>
      <c r="AJ421" s="47">
        <v>0</v>
      </c>
      <c r="AK421" s="44">
        <v>0</v>
      </c>
      <c r="AL421" s="44"/>
    </row>
    <row r="422" spans="1:38">
      <c r="A422" s="44" t="s">
        <v>308</v>
      </c>
      <c r="B422" s="45"/>
      <c r="C422" s="49">
        <v>0</v>
      </c>
      <c r="D422" s="49">
        <v>0</v>
      </c>
      <c r="E422" s="49">
        <v>0</v>
      </c>
      <c r="F422" s="49">
        <v>0</v>
      </c>
      <c r="G422" s="49">
        <v>0</v>
      </c>
      <c r="H422" s="49">
        <v>0</v>
      </c>
      <c r="I422" s="49">
        <v>0</v>
      </c>
      <c r="J422" s="49">
        <v>0</v>
      </c>
      <c r="K422" s="49">
        <v>0</v>
      </c>
      <c r="L422" s="49">
        <v>0</v>
      </c>
      <c r="M422" s="49">
        <v>0</v>
      </c>
      <c r="N422" s="49">
        <v>0</v>
      </c>
      <c r="O422" s="49">
        <v>0</v>
      </c>
      <c r="P422" s="49">
        <v>0</v>
      </c>
      <c r="Q422" s="49">
        <v>0</v>
      </c>
      <c r="R422" s="49">
        <v>0</v>
      </c>
      <c r="S422" s="44"/>
      <c r="T422" s="44"/>
      <c r="U422" s="49">
        <v>0</v>
      </c>
      <c r="V422" s="49">
        <v>0</v>
      </c>
      <c r="W422" s="49">
        <v>0</v>
      </c>
      <c r="X422" s="49">
        <v>0</v>
      </c>
      <c r="Y422" s="44"/>
      <c r="Z422" s="44"/>
      <c r="AA422" s="49">
        <v>0</v>
      </c>
      <c r="AB422" s="49">
        <v>0</v>
      </c>
      <c r="AC422" s="44"/>
      <c r="AD422" s="181"/>
      <c r="AE422" s="49">
        <v>0</v>
      </c>
      <c r="AF422" s="49">
        <v>0</v>
      </c>
      <c r="AG422" s="44"/>
      <c r="AH422" s="181"/>
      <c r="AI422" s="49">
        <v>0</v>
      </c>
      <c r="AJ422" s="47">
        <v>0</v>
      </c>
      <c r="AK422" s="47"/>
      <c r="AL422" s="44"/>
    </row>
    <row r="423" spans="1:38">
      <c r="A423" s="44" t="s">
        <v>324</v>
      </c>
      <c r="B423" s="184">
        <v>46096</v>
      </c>
      <c r="C423" s="49">
        <v>0</v>
      </c>
      <c r="D423" s="49">
        <v>0</v>
      </c>
      <c r="E423" s="49">
        <v>0</v>
      </c>
      <c r="F423" s="49">
        <v>0</v>
      </c>
      <c r="G423" s="49">
        <v>0</v>
      </c>
      <c r="H423" s="49">
        <v>0</v>
      </c>
      <c r="I423" s="49">
        <v>0</v>
      </c>
      <c r="J423" s="49">
        <v>0</v>
      </c>
      <c r="K423" s="49">
        <v>0</v>
      </c>
      <c r="L423" s="49">
        <v>0</v>
      </c>
      <c r="M423" s="49">
        <v>0</v>
      </c>
      <c r="N423" s="49">
        <v>0</v>
      </c>
      <c r="O423" s="49">
        <v>0</v>
      </c>
      <c r="P423" s="49">
        <v>0</v>
      </c>
      <c r="Q423" s="49">
        <v>0</v>
      </c>
      <c r="R423" s="49">
        <v>0</v>
      </c>
      <c r="S423" s="44"/>
      <c r="T423" s="44"/>
      <c r="U423" s="49">
        <v>0</v>
      </c>
      <c r="V423" s="49">
        <v>0</v>
      </c>
      <c r="W423" s="49">
        <v>0</v>
      </c>
      <c r="X423" s="49">
        <v>0</v>
      </c>
      <c r="Y423" s="181"/>
      <c r="Z423" s="181"/>
      <c r="AA423" s="49">
        <v>0</v>
      </c>
      <c r="AB423" s="49">
        <v>0</v>
      </c>
      <c r="AC423" s="44"/>
      <c r="AD423" s="181"/>
      <c r="AE423" s="47">
        <v>0</v>
      </c>
      <c r="AF423" s="47">
        <v>0</v>
      </c>
      <c r="AG423" s="44"/>
      <c r="AH423" s="181"/>
      <c r="AI423" s="49">
        <v>0</v>
      </c>
      <c r="AJ423" s="49">
        <v>0</v>
      </c>
      <c r="AK423" s="49">
        <v>0</v>
      </c>
      <c r="AL423" s="44"/>
    </row>
    <row r="424" spans="1:38">
      <c r="A424" s="44" t="s">
        <v>223</v>
      </c>
      <c r="B424" s="45"/>
      <c r="C424" s="49">
        <v>0</v>
      </c>
      <c r="D424" s="49">
        <v>0</v>
      </c>
      <c r="E424" s="49">
        <v>0</v>
      </c>
      <c r="F424" s="49">
        <v>0</v>
      </c>
      <c r="G424" s="49">
        <v>0</v>
      </c>
      <c r="H424" s="49">
        <v>0</v>
      </c>
      <c r="I424" s="49">
        <v>0</v>
      </c>
      <c r="J424" s="49">
        <v>0</v>
      </c>
      <c r="K424" s="49">
        <v>0</v>
      </c>
      <c r="L424" s="49">
        <v>0</v>
      </c>
      <c r="M424" s="49">
        <v>0</v>
      </c>
      <c r="N424" s="49">
        <v>0</v>
      </c>
      <c r="O424" s="49">
        <v>0</v>
      </c>
      <c r="P424" s="49">
        <v>0</v>
      </c>
      <c r="Q424" s="49">
        <v>0</v>
      </c>
      <c r="R424" s="49">
        <v>0</v>
      </c>
      <c r="S424" s="44"/>
      <c r="T424" s="44"/>
      <c r="U424" s="49">
        <v>0</v>
      </c>
      <c r="V424" s="49">
        <v>0</v>
      </c>
      <c r="W424" s="49">
        <v>0</v>
      </c>
      <c r="X424" s="49">
        <v>0</v>
      </c>
      <c r="Y424" s="44"/>
      <c r="Z424" s="44"/>
      <c r="AA424" s="49">
        <v>212</v>
      </c>
      <c r="AB424" s="49">
        <v>16</v>
      </c>
      <c r="AC424" s="44"/>
      <c r="AD424" s="44"/>
      <c r="AE424" s="49">
        <v>0</v>
      </c>
      <c r="AF424" s="49">
        <v>0</v>
      </c>
      <c r="AG424" s="44"/>
      <c r="AH424" s="44"/>
      <c r="AI424" s="49">
        <v>6</v>
      </c>
      <c r="AJ424" s="49">
        <v>0</v>
      </c>
      <c r="AK424" s="44">
        <v>0</v>
      </c>
      <c r="AL424" s="44"/>
    </row>
    <row r="425" spans="1:38">
      <c r="A425" s="44" t="s">
        <v>400</v>
      </c>
      <c r="B425" s="45">
        <v>46096</v>
      </c>
      <c r="C425" s="49">
        <v>0</v>
      </c>
      <c r="D425" s="49">
        <v>0</v>
      </c>
      <c r="E425" s="49">
        <v>0</v>
      </c>
      <c r="F425" s="49">
        <v>0</v>
      </c>
      <c r="G425" s="49">
        <v>0</v>
      </c>
      <c r="H425" s="49">
        <v>0</v>
      </c>
      <c r="I425" s="49">
        <v>0</v>
      </c>
      <c r="J425" s="49">
        <v>0</v>
      </c>
      <c r="K425" s="49">
        <v>0</v>
      </c>
      <c r="L425" s="49">
        <v>0</v>
      </c>
      <c r="M425" s="49">
        <v>0</v>
      </c>
      <c r="N425" s="49">
        <v>0</v>
      </c>
      <c r="O425" s="49">
        <v>0</v>
      </c>
      <c r="P425" s="49">
        <v>0</v>
      </c>
      <c r="Q425" s="49">
        <v>0</v>
      </c>
      <c r="R425" s="49">
        <v>0</v>
      </c>
      <c r="S425" s="44"/>
      <c r="T425" s="44"/>
      <c r="U425" s="49">
        <v>0</v>
      </c>
      <c r="V425" s="49">
        <v>0</v>
      </c>
      <c r="W425" s="49">
        <v>0</v>
      </c>
      <c r="X425" s="49">
        <v>0</v>
      </c>
      <c r="Y425" s="181"/>
      <c r="Z425" s="181"/>
      <c r="AA425" s="49">
        <v>0</v>
      </c>
      <c r="AB425" s="49">
        <v>0</v>
      </c>
      <c r="AC425" s="44"/>
      <c r="AD425" s="181"/>
      <c r="AE425" s="47">
        <v>0</v>
      </c>
      <c r="AF425" s="47">
        <v>0</v>
      </c>
      <c r="AG425" s="44"/>
      <c r="AH425" s="181"/>
      <c r="AI425" s="49">
        <v>0</v>
      </c>
      <c r="AJ425" s="49">
        <v>0</v>
      </c>
      <c r="AK425" s="49"/>
      <c r="AL425" s="44"/>
    </row>
    <row r="426" spans="1:38">
      <c r="A426" s="44" t="s">
        <v>401</v>
      </c>
      <c r="B426" s="45">
        <v>46096</v>
      </c>
      <c r="C426" s="49">
        <v>0</v>
      </c>
      <c r="D426" s="49">
        <v>0</v>
      </c>
      <c r="E426" s="49">
        <v>0</v>
      </c>
      <c r="F426" s="49">
        <v>0</v>
      </c>
      <c r="G426" s="49">
        <v>0</v>
      </c>
      <c r="H426" s="49">
        <v>0</v>
      </c>
      <c r="I426" s="49">
        <v>0</v>
      </c>
      <c r="J426" s="49">
        <v>0</v>
      </c>
      <c r="K426" s="49">
        <v>0</v>
      </c>
      <c r="L426" s="49">
        <v>0</v>
      </c>
      <c r="M426" s="49">
        <v>0</v>
      </c>
      <c r="N426" s="49">
        <v>0</v>
      </c>
      <c r="O426" s="49">
        <v>0</v>
      </c>
      <c r="P426" s="49">
        <v>0</v>
      </c>
      <c r="Q426" s="49">
        <v>0</v>
      </c>
      <c r="R426" s="49">
        <v>0</v>
      </c>
      <c r="S426" s="44"/>
      <c r="T426" s="44"/>
      <c r="U426" s="49">
        <v>0</v>
      </c>
      <c r="V426" s="49">
        <v>0</v>
      </c>
      <c r="W426" s="49">
        <v>0</v>
      </c>
      <c r="X426" s="49">
        <v>0</v>
      </c>
      <c r="Y426" s="181"/>
      <c r="Z426" s="181"/>
      <c r="AA426" s="49">
        <v>0</v>
      </c>
      <c r="AB426" s="49">
        <v>0</v>
      </c>
      <c r="AC426" s="44"/>
      <c r="AD426" s="44"/>
      <c r="AE426" s="49">
        <v>0</v>
      </c>
      <c r="AF426" s="49">
        <v>0</v>
      </c>
      <c r="AG426" s="44"/>
      <c r="AH426" s="44"/>
      <c r="AI426" s="49">
        <v>0</v>
      </c>
      <c r="AJ426" s="49">
        <v>0</v>
      </c>
      <c r="AK426" s="44">
        <v>0</v>
      </c>
      <c r="AL426" s="44"/>
    </row>
    <row r="427" spans="1:38">
      <c r="A427" s="44" t="s">
        <v>402</v>
      </c>
      <c r="B427" s="45">
        <v>46096</v>
      </c>
      <c r="C427" s="49">
        <v>0</v>
      </c>
      <c r="D427" s="49">
        <v>0</v>
      </c>
      <c r="E427" s="49">
        <v>0</v>
      </c>
      <c r="F427" s="49">
        <v>0</v>
      </c>
      <c r="G427" s="49">
        <v>0</v>
      </c>
      <c r="H427" s="49">
        <v>0</v>
      </c>
      <c r="I427" s="49">
        <v>0</v>
      </c>
      <c r="J427" s="49">
        <v>0</v>
      </c>
      <c r="K427" s="49">
        <v>0</v>
      </c>
      <c r="L427" s="49">
        <v>0</v>
      </c>
      <c r="M427" s="49">
        <v>0</v>
      </c>
      <c r="N427" s="49">
        <v>0</v>
      </c>
      <c r="O427" s="49">
        <v>0</v>
      </c>
      <c r="P427" s="49">
        <v>0</v>
      </c>
      <c r="Q427" s="49">
        <v>0</v>
      </c>
      <c r="R427" s="49">
        <v>0</v>
      </c>
      <c r="S427" s="181"/>
      <c r="T427" s="181"/>
      <c r="U427" s="49">
        <v>0</v>
      </c>
      <c r="V427" s="49">
        <v>0</v>
      </c>
      <c r="W427" s="47">
        <v>0</v>
      </c>
      <c r="X427" s="47">
        <v>0</v>
      </c>
      <c r="Y427" s="181"/>
      <c r="Z427" s="181"/>
      <c r="AA427" s="49">
        <v>0</v>
      </c>
      <c r="AB427" s="49">
        <v>0</v>
      </c>
      <c r="AC427" s="44"/>
      <c r="AD427" s="44"/>
      <c r="AE427" s="47">
        <v>0</v>
      </c>
      <c r="AF427" s="47">
        <v>0</v>
      </c>
      <c r="AG427" s="44"/>
      <c r="AH427" s="44"/>
      <c r="AI427" s="49">
        <v>2</v>
      </c>
      <c r="AJ427" s="49">
        <v>119</v>
      </c>
      <c r="AK427" s="44"/>
      <c r="AL427" s="44"/>
    </row>
    <row r="428" spans="1:38">
      <c r="A428" s="44" t="s">
        <v>403</v>
      </c>
      <c r="B428" s="184">
        <v>46096</v>
      </c>
      <c r="C428" s="49">
        <v>0</v>
      </c>
      <c r="D428" s="49">
        <v>0</v>
      </c>
      <c r="E428" s="49">
        <v>0</v>
      </c>
      <c r="F428" s="49">
        <v>0</v>
      </c>
      <c r="G428" s="49">
        <v>0</v>
      </c>
      <c r="H428" s="49">
        <v>0</v>
      </c>
      <c r="I428" s="49">
        <v>0</v>
      </c>
      <c r="J428" s="49">
        <v>0</v>
      </c>
      <c r="K428" s="49">
        <v>0</v>
      </c>
      <c r="L428" s="49">
        <v>0</v>
      </c>
      <c r="M428" s="49">
        <v>0</v>
      </c>
      <c r="N428" s="49">
        <v>0</v>
      </c>
      <c r="O428" s="49">
        <v>0</v>
      </c>
      <c r="P428" s="49">
        <v>0</v>
      </c>
      <c r="Q428" s="49">
        <v>0</v>
      </c>
      <c r="R428" s="49">
        <v>0</v>
      </c>
      <c r="S428" s="44"/>
      <c r="T428" s="44"/>
      <c r="U428" s="49">
        <v>0</v>
      </c>
      <c r="V428" s="49">
        <v>0</v>
      </c>
      <c r="W428" s="49">
        <v>0</v>
      </c>
      <c r="X428" s="49">
        <v>0</v>
      </c>
      <c r="Y428" s="181"/>
      <c r="Z428" s="181"/>
      <c r="AA428" s="49">
        <v>0</v>
      </c>
      <c r="AB428" s="49">
        <v>0</v>
      </c>
      <c r="AC428" s="44"/>
      <c r="AD428" s="44"/>
      <c r="AE428" s="47">
        <v>0</v>
      </c>
      <c r="AF428" s="47">
        <v>0</v>
      </c>
      <c r="AG428" s="44"/>
      <c r="AH428" s="44"/>
      <c r="AI428" s="49">
        <v>0</v>
      </c>
      <c r="AJ428" s="49">
        <v>0</v>
      </c>
      <c r="AK428" s="49"/>
      <c r="AL428" s="44"/>
    </row>
    <row r="429" spans="1:38">
      <c r="A429" s="44" t="s">
        <v>404</v>
      </c>
      <c r="B429" s="184"/>
      <c r="C429" s="49">
        <v>0</v>
      </c>
      <c r="D429" s="49">
        <v>0</v>
      </c>
      <c r="E429" s="49">
        <v>0</v>
      </c>
      <c r="F429" s="49">
        <v>0</v>
      </c>
      <c r="G429" s="49">
        <v>0</v>
      </c>
      <c r="H429" s="49">
        <v>0</v>
      </c>
      <c r="I429" s="49">
        <v>0</v>
      </c>
      <c r="J429" s="49">
        <v>0</v>
      </c>
      <c r="K429" s="49">
        <v>0</v>
      </c>
      <c r="L429" s="49">
        <v>0</v>
      </c>
      <c r="M429" s="49">
        <v>0</v>
      </c>
      <c r="N429" s="49">
        <v>0</v>
      </c>
      <c r="O429" s="49">
        <v>0</v>
      </c>
      <c r="P429" s="49">
        <v>0</v>
      </c>
      <c r="Q429" s="49">
        <v>0</v>
      </c>
      <c r="R429" s="49">
        <v>0</v>
      </c>
      <c r="S429" s="181"/>
      <c r="T429" s="181"/>
      <c r="U429" s="49">
        <v>0</v>
      </c>
      <c r="V429" s="49">
        <v>0</v>
      </c>
      <c r="W429" s="47">
        <v>0</v>
      </c>
      <c r="X429" s="47">
        <v>0</v>
      </c>
      <c r="Y429" s="181"/>
      <c r="Z429" s="181"/>
      <c r="AA429" s="49">
        <v>6</v>
      </c>
      <c r="AB429" s="49">
        <v>0</v>
      </c>
      <c r="AC429" s="44"/>
      <c r="AD429" s="181"/>
      <c r="AE429" s="49">
        <v>0</v>
      </c>
      <c r="AF429" s="49">
        <v>0</v>
      </c>
      <c r="AG429" s="44"/>
      <c r="AH429" s="181"/>
      <c r="AI429" s="49">
        <v>0</v>
      </c>
      <c r="AJ429" s="49">
        <v>0</v>
      </c>
      <c r="AK429" s="47">
        <v>0</v>
      </c>
      <c r="AL429" s="44"/>
    </row>
    <row r="430" spans="1:38">
      <c r="A430" s="44" t="s">
        <v>970</v>
      </c>
      <c r="B430" s="45"/>
      <c r="C430" s="49">
        <v>0</v>
      </c>
      <c r="D430" s="49">
        <v>0</v>
      </c>
      <c r="E430" s="49">
        <v>0</v>
      </c>
      <c r="F430" s="49">
        <v>0</v>
      </c>
      <c r="G430" s="49">
        <v>0</v>
      </c>
      <c r="H430" s="49">
        <v>0</v>
      </c>
      <c r="I430" s="49">
        <v>0</v>
      </c>
      <c r="J430" s="49">
        <v>0</v>
      </c>
      <c r="K430" s="49">
        <v>0</v>
      </c>
      <c r="L430" s="49">
        <v>0</v>
      </c>
      <c r="M430" s="49">
        <v>0</v>
      </c>
      <c r="N430" s="49">
        <v>0</v>
      </c>
      <c r="O430" s="49">
        <v>0</v>
      </c>
      <c r="P430" s="49">
        <v>0</v>
      </c>
      <c r="Q430" s="49">
        <v>0</v>
      </c>
      <c r="R430" s="49">
        <v>0</v>
      </c>
      <c r="S430" s="44"/>
      <c r="T430" s="44"/>
      <c r="U430" s="49">
        <v>0</v>
      </c>
      <c r="V430" s="49">
        <v>0</v>
      </c>
      <c r="W430" s="49">
        <v>0</v>
      </c>
      <c r="X430" s="49">
        <v>0</v>
      </c>
      <c r="Y430" s="180"/>
      <c r="Z430" s="180"/>
      <c r="AA430" s="49">
        <v>0</v>
      </c>
      <c r="AB430" s="49">
        <v>0</v>
      </c>
      <c r="AC430" s="49"/>
      <c r="AD430" s="180"/>
      <c r="AE430" s="47">
        <v>0</v>
      </c>
      <c r="AF430" s="47">
        <v>0</v>
      </c>
      <c r="AG430" s="49"/>
      <c r="AH430" s="180"/>
      <c r="AI430" s="49">
        <v>2</v>
      </c>
      <c r="AJ430" s="49">
        <v>0</v>
      </c>
      <c r="AK430" s="49"/>
      <c r="AL430" s="44"/>
    </row>
    <row r="431" spans="1:38">
      <c r="A431" s="44" t="s">
        <v>406</v>
      </c>
      <c r="B431" s="184"/>
      <c r="C431" s="49">
        <v>0</v>
      </c>
      <c r="D431" s="49">
        <v>0</v>
      </c>
      <c r="E431" s="49">
        <v>0</v>
      </c>
      <c r="F431" s="49">
        <v>0</v>
      </c>
      <c r="G431" s="49">
        <v>0</v>
      </c>
      <c r="H431" s="49">
        <v>0</v>
      </c>
      <c r="I431" s="49">
        <v>0</v>
      </c>
      <c r="J431" s="49">
        <v>0</v>
      </c>
      <c r="K431" s="49">
        <v>0</v>
      </c>
      <c r="L431" s="49">
        <v>0</v>
      </c>
      <c r="M431" s="49">
        <v>0</v>
      </c>
      <c r="N431" s="49">
        <v>0</v>
      </c>
      <c r="O431" s="49">
        <v>0</v>
      </c>
      <c r="P431" s="49">
        <v>0</v>
      </c>
      <c r="Q431" s="49">
        <v>0</v>
      </c>
      <c r="R431" s="49">
        <v>0</v>
      </c>
      <c r="S431" s="44"/>
      <c r="T431" s="44"/>
      <c r="U431" s="49">
        <v>0</v>
      </c>
      <c r="V431" s="49">
        <v>0</v>
      </c>
      <c r="W431" s="47">
        <v>0</v>
      </c>
      <c r="X431" s="47">
        <v>0</v>
      </c>
      <c r="Y431" s="181"/>
      <c r="Z431" s="181"/>
      <c r="AA431" s="49">
        <v>4</v>
      </c>
      <c r="AB431" s="49">
        <v>0</v>
      </c>
      <c r="AC431" s="44"/>
      <c r="AD431" s="181"/>
      <c r="AE431" s="49">
        <v>0</v>
      </c>
      <c r="AF431" s="49">
        <v>0</v>
      </c>
      <c r="AG431" s="44"/>
      <c r="AH431" s="181"/>
      <c r="AI431" s="49">
        <v>0</v>
      </c>
      <c r="AJ431" s="49">
        <v>0</v>
      </c>
      <c r="AK431" s="44">
        <v>0</v>
      </c>
      <c r="AL431" s="44"/>
    </row>
    <row r="432" spans="1:38">
      <c r="A432" s="44" t="s">
        <v>493</v>
      </c>
      <c r="B432" s="45">
        <v>46096</v>
      </c>
      <c r="C432" s="49">
        <v>0</v>
      </c>
      <c r="D432" s="49">
        <v>0</v>
      </c>
      <c r="E432" s="49">
        <v>0</v>
      </c>
      <c r="F432" s="49">
        <v>0</v>
      </c>
      <c r="G432" s="49">
        <v>0</v>
      </c>
      <c r="H432" s="49">
        <v>0</v>
      </c>
      <c r="I432" s="49">
        <v>0</v>
      </c>
      <c r="J432" s="49">
        <v>0</v>
      </c>
      <c r="K432" s="49">
        <v>0</v>
      </c>
      <c r="L432" s="49">
        <v>0</v>
      </c>
      <c r="M432" s="49">
        <v>0</v>
      </c>
      <c r="N432" s="49">
        <v>0</v>
      </c>
      <c r="O432" s="49">
        <v>0</v>
      </c>
      <c r="P432" s="49">
        <v>0</v>
      </c>
      <c r="Q432" s="47">
        <v>0</v>
      </c>
      <c r="R432" s="49">
        <v>0</v>
      </c>
      <c r="S432" s="181"/>
      <c r="T432" s="181"/>
      <c r="U432" s="49">
        <v>0</v>
      </c>
      <c r="V432" s="49">
        <v>0</v>
      </c>
      <c r="W432" s="47">
        <v>11</v>
      </c>
      <c r="X432" s="49">
        <v>2</v>
      </c>
      <c r="Y432" s="181">
        <v>-1</v>
      </c>
      <c r="Z432" s="181">
        <v>-1</v>
      </c>
      <c r="AA432" s="49">
        <v>6</v>
      </c>
      <c r="AB432" s="49">
        <v>0</v>
      </c>
      <c r="AC432" s="44">
        <v>0</v>
      </c>
      <c r="AD432" s="181">
        <v>1.96</v>
      </c>
      <c r="AE432" s="47">
        <v>0</v>
      </c>
      <c r="AF432" s="47">
        <v>0</v>
      </c>
      <c r="AG432" s="44">
        <v>0</v>
      </c>
      <c r="AH432" s="181">
        <v>-1</v>
      </c>
      <c r="AI432" s="49">
        <v>0</v>
      </c>
      <c r="AJ432" s="49">
        <v>0</v>
      </c>
      <c r="AK432" s="47">
        <v>0</v>
      </c>
      <c r="AL432" s="44"/>
    </row>
    <row r="433" spans="1:38">
      <c r="A433" s="44" t="s">
        <v>407</v>
      </c>
      <c r="B433" s="45"/>
      <c r="C433" s="49">
        <v>0</v>
      </c>
      <c r="D433" s="49">
        <v>0</v>
      </c>
      <c r="E433" s="49">
        <v>0</v>
      </c>
      <c r="F433" s="49">
        <v>0</v>
      </c>
      <c r="G433" s="49">
        <v>0</v>
      </c>
      <c r="H433" s="49">
        <v>0</v>
      </c>
      <c r="I433" s="49">
        <v>0</v>
      </c>
      <c r="J433" s="49">
        <v>0</v>
      </c>
      <c r="K433" s="49">
        <v>0</v>
      </c>
      <c r="L433" s="49">
        <v>0</v>
      </c>
      <c r="M433" s="49">
        <v>0</v>
      </c>
      <c r="N433" s="49">
        <v>0</v>
      </c>
      <c r="O433" s="49">
        <v>0</v>
      </c>
      <c r="P433" s="49">
        <v>0</v>
      </c>
      <c r="Q433" s="47">
        <v>0</v>
      </c>
      <c r="R433" s="49">
        <v>0</v>
      </c>
      <c r="S433" s="181"/>
      <c r="T433" s="181"/>
      <c r="U433" s="49">
        <v>0</v>
      </c>
      <c r="V433" s="49">
        <v>0</v>
      </c>
      <c r="W433" s="47">
        <v>0</v>
      </c>
      <c r="X433" s="47">
        <v>0</v>
      </c>
      <c r="Y433" s="181"/>
      <c r="Z433" s="181"/>
      <c r="AA433" s="49">
        <v>0</v>
      </c>
      <c r="AB433" s="49">
        <v>0</v>
      </c>
      <c r="AC433" s="44"/>
      <c r="AD433" s="181"/>
      <c r="AE433" s="49">
        <v>0</v>
      </c>
      <c r="AF433" s="49">
        <v>0</v>
      </c>
      <c r="AG433" s="44"/>
      <c r="AH433" s="181"/>
      <c r="AI433" s="49">
        <v>0</v>
      </c>
      <c r="AJ433" s="49">
        <v>0</v>
      </c>
      <c r="AK433" s="44"/>
      <c r="AL433" s="44"/>
    </row>
    <row r="434" spans="1:38">
      <c r="A434" s="44" t="s">
        <v>408</v>
      </c>
      <c r="B434" s="45">
        <v>46096</v>
      </c>
      <c r="C434" s="49">
        <v>0</v>
      </c>
      <c r="D434" s="49">
        <v>0</v>
      </c>
      <c r="E434" s="49">
        <v>0</v>
      </c>
      <c r="F434" s="49">
        <v>0</v>
      </c>
      <c r="G434" s="49">
        <v>0</v>
      </c>
      <c r="H434" s="49">
        <v>0</v>
      </c>
      <c r="I434" s="49">
        <v>0</v>
      </c>
      <c r="J434" s="49">
        <v>0</v>
      </c>
      <c r="K434" s="49">
        <v>0</v>
      </c>
      <c r="L434" s="49">
        <v>0</v>
      </c>
      <c r="M434" s="49">
        <v>0</v>
      </c>
      <c r="N434" s="49">
        <v>0</v>
      </c>
      <c r="O434" s="49">
        <v>0</v>
      </c>
      <c r="P434" s="49">
        <v>0</v>
      </c>
      <c r="Q434" s="49">
        <v>0</v>
      </c>
      <c r="R434" s="49">
        <v>0</v>
      </c>
      <c r="S434" s="44"/>
      <c r="T434" s="44"/>
      <c r="U434" s="49">
        <v>0</v>
      </c>
      <c r="V434" s="49">
        <v>0</v>
      </c>
      <c r="W434" s="49">
        <v>0</v>
      </c>
      <c r="X434" s="49">
        <v>0</v>
      </c>
      <c r="Y434" s="181"/>
      <c r="Z434" s="181"/>
      <c r="AA434" s="49">
        <v>1</v>
      </c>
      <c r="AB434" s="49">
        <v>0</v>
      </c>
      <c r="AC434" s="44"/>
      <c r="AD434" s="181"/>
      <c r="AE434" s="47">
        <v>0</v>
      </c>
      <c r="AF434" s="49">
        <v>0</v>
      </c>
      <c r="AG434" s="44"/>
      <c r="AH434" s="181"/>
      <c r="AI434" s="49">
        <v>9</v>
      </c>
      <c r="AJ434" s="49">
        <v>0</v>
      </c>
      <c r="AK434" s="44">
        <v>182</v>
      </c>
      <c r="AL434" s="44"/>
    </row>
    <row r="435" spans="1:38">
      <c r="A435" s="44" t="s">
        <v>410</v>
      </c>
      <c r="B435" s="182">
        <v>46096</v>
      </c>
      <c r="C435" s="49">
        <v>0</v>
      </c>
      <c r="D435" s="49">
        <v>0</v>
      </c>
      <c r="E435" s="49">
        <v>0</v>
      </c>
      <c r="F435" s="49">
        <v>0</v>
      </c>
      <c r="G435" s="49">
        <v>0</v>
      </c>
      <c r="H435" s="49">
        <v>0</v>
      </c>
      <c r="I435" s="49">
        <v>0</v>
      </c>
      <c r="J435" s="49">
        <v>0</v>
      </c>
      <c r="K435" s="49">
        <v>0</v>
      </c>
      <c r="L435" s="49">
        <v>0</v>
      </c>
      <c r="M435" s="49">
        <v>0</v>
      </c>
      <c r="N435" s="49">
        <v>0</v>
      </c>
      <c r="O435" s="49">
        <v>0</v>
      </c>
      <c r="P435" s="49">
        <v>0</v>
      </c>
      <c r="Q435" s="49">
        <v>0</v>
      </c>
      <c r="R435" s="49">
        <v>0</v>
      </c>
      <c r="S435" s="44"/>
      <c r="T435" s="44"/>
      <c r="U435" s="49">
        <v>0</v>
      </c>
      <c r="V435" s="49">
        <v>0</v>
      </c>
      <c r="W435" s="47">
        <v>0</v>
      </c>
      <c r="X435" s="47">
        <v>0</v>
      </c>
      <c r="Y435" s="181"/>
      <c r="Z435" s="181"/>
      <c r="AA435" s="49">
        <v>0</v>
      </c>
      <c r="AB435" s="49">
        <v>0</v>
      </c>
      <c r="AC435" s="44"/>
      <c r="AD435" s="181"/>
      <c r="AE435" s="49">
        <v>0</v>
      </c>
      <c r="AF435" s="49">
        <v>0</v>
      </c>
      <c r="AG435" s="44"/>
      <c r="AH435" s="181"/>
      <c r="AI435" s="49">
        <v>0</v>
      </c>
      <c r="AJ435" s="49">
        <v>0</v>
      </c>
      <c r="AK435" s="44"/>
      <c r="AL435" s="44"/>
    </row>
    <row r="436" spans="1:38">
      <c r="A436" s="44" t="s">
        <v>415</v>
      </c>
      <c r="B436" s="45">
        <v>46096</v>
      </c>
      <c r="C436" s="49">
        <v>0</v>
      </c>
      <c r="D436" s="49">
        <v>0</v>
      </c>
      <c r="E436" s="49">
        <v>0</v>
      </c>
      <c r="F436" s="49">
        <v>0</v>
      </c>
      <c r="G436" s="49">
        <v>0</v>
      </c>
      <c r="H436" s="49">
        <v>0</v>
      </c>
      <c r="I436" s="49">
        <v>0</v>
      </c>
      <c r="J436" s="49">
        <v>0</v>
      </c>
      <c r="K436" s="49">
        <v>0</v>
      </c>
      <c r="L436" s="49">
        <v>0</v>
      </c>
      <c r="M436" s="49">
        <v>0</v>
      </c>
      <c r="N436" s="49">
        <v>0</v>
      </c>
      <c r="O436" s="49">
        <v>0</v>
      </c>
      <c r="P436" s="49">
        <v>0</v>
      </c>
      <c r="Q436" s="47">
        <v>0</v>
      </c>
      <c r="R436" s="49">
        <v>0</v>
      </c>
      <c r="S436" s="181"/>
      <c r="T436" s="181"/>
      <c r="U436" s="49">
        <v>0</v>
      </c>
      <c r="V436" s="49">
        <v>0</v>
      </c>
      <c r="W436" s="47">
        <v>0</v>
      </c>
      <c r="X436" s="49">
        <v>0</v>
      </c>
      <c r="Y436" s="181"/>
      <c r="Z436" s="181"/>
      <c r="AA436" s="49">
        <v>0</v>
      </c>
      <c r="AB436" s="49">
        <v>0</v>
      </c>
      <c r="AC436" s="44"/>
      <c r="AD436" s="181"/>
      <c r="AE436" s="49">
        <v>0</v>
      </c>
      <c r="AF436" s="49">
        <v>0</v>
      </c>
      <c r="AG436" s="44"/>
      <c r="AH436" s="181"/>
      <c r="AI436" s="49">
        <v>0</v>
      </c>
      <c r="AJ436" s="49">
        <v>0</v>
      </c>
      <c r="AK436" s="49"/>
      <c r="AL436" s="44"/>
    </row>
    <row r="437" spans="1:38">
      <c r="A437" s="44" t="s">
        <v>409</v>
      </c>
      <c r="B437" s="45">
        <v>46096</v>
      </c>
      <c r="C437" s="49">
        <v>0</v>
      </c>
      <c r="D437" s="49">
        <v>0</v>
      </c>
      <c r="E437" s="49">
        <v>0</v>
      </c>
      <c r="F437" s="49">
        <v>0</v>
      </c>
      <c r="G437" s="49">
        <v>0</v>
      </c>
      <c r="H437" s="49">
        <v>0</v>
      </c>
      <c r="I437" s="49">
        <v>0</v>
      </c>
      <c r="J437" s="49">
        <v>0</v>
      </c>
      <c r="K437" s="49">
        <v>0</v>
      </c>
      <c r="L437" s="49">
        <v>0</v>
      </c>
      <c r="M437" s="49">
        <v>0</v>
      </c>
      <c r="N437" s="49">
        <v>0</v>
      </c>
      <c r="O437" s="49">
        <v>0</v>
      </c>
      <c r="P437" s="49">
        <v>0</v>
      </c>
      <c r="Q437" s="47">
        <v>0</v>
      </c>
      <c r="R437" s="49">
        <v>0</v>
      </c>
      <c r="S437" s="181"/>
      <c r="T437" s="181"/>
      <c r="U437" s="49">
        <v>0</v>
      </c>
      <c r="V437" s="49">
        <v>0</v>
      </c>
      <c r="W437" s="47">
        <v>0</v>
      </c>
      <c r="X437" s="47">
        <v>0</v>
      </c>
      <c r="Y437" s="181"/>
      <c r="Z437" s="181"/>
      <c r="AA437" s="49">
        <v>0</v>
      </c>
      <c r="AB437" s="49">
        <v>0</v>
      </c>
      <c r="AC437" s="44"/>
      <c r="AD437" s="181"/>
      <c r="AE437" s="49">
        <v>0</v>
      </c>
      <c r="AF437" s="49">
        <v>0</v>
      </c>
      <c r="AG437" s="44"/>
      <c r="AH437" s="181"/>
      <c r="AI437" s="49">
        <v>0</v>
      </c>
      <c r="AJ437" s="47">
        <v>0</v>
      </c>
      <c r="AK437" s="76"/>
      <c r="AL437" s="44"/>
    </row>
    <row r="438" spans="1:38">
      <c r="A438" s="44" t="s">
        <v>224</v>
      </c>
      <c r="B438" s="45">
        <v>46096</v>
      </c>
      <c r="C438" s="49">
        <v>0</v>
      </c>
      <c r="D438" s="49">
        <v>0</v>
      </c>
      <c r="E438" s="49">
        <v>0</v>
      </c>
      <c r="F438" s="49">
        <v>0</v>
      </c>
      <c r="G438" s="49">
        <v>0</v>
      </c>
      <c r="H438" s="49">
        <v>0</v>
      </c>
      <c r="I438" s="49">
        <v>0</v>
      </c>
      <c r="J438" s="49">
        <v>0</v>
      </c>
      <c r="K438" s="49">
        <v>0</v>
      </c>
      <c r="L438" s="49">
        <v>0</v>
      </c>
      <c r="M438" s="49">
        <v>0</v>
      </c>
      <c r="N438" s="49">
        <v>0</v>
      </c>
      <c r="O438" s="49">
        <v>0</v>
      </c>
      <c r="P438" s="49">
        <v>0</v>
      </c>
      <c r="Q438" s="49">
        <v>0</v>
      </c>
      <c r="R438" s="49">
        <v>0</v>
      </c>
      <c r="S438" s="44"/>
      <c r="T438" s="44"/>
      <c r="U438" s="49">
        <v>0</v>
      </c>
      <c r="V438" s="49">
        <v>0</v>
      </c>
      <c r="W438" s="49">
        <v>0</v>
      </c>
      <c r="X438" s="49">
        <v>0</v>
      </c>
      <c r="Y438" s="180"/>
      <c r="Z438" s="180"/>
      <c r="AA438" s="49">
        <v>192</v>
      </c>
      <c r="AB438" s="49">
        <v>15</v>
      </c>
      <c r="AC438" s="44"/>
      <c r="AD438" s="44"/>
      <c r="AE438" s="49">
        <v>0</v>
      </c>
      <c r="AF438" s="49">
        <v>0</v>
      </c>
      <c r="AG438" s="44"/>
      <c r="AH438" s="44"/>
      <c r="AI438" s="49">
        <v>1</v>
      </c>
      <c r="AJ438" s="49">
        <v>15</v>
      </c>
      <c r="AK438" s="49">
        <v>0</v>
      </c>
      <c r="AL438" s="44"/>
    </row>
    <row r="439" spans="1:38">
      <c r="A439" s="44" t="s">
        <v>411</v>
      </c>
      <c r="B439" s="183">
        <v>46096</v>
      </c>
      <c r="C439" s="49">
        <v>0</v>
      </c>
      <c r="D439" s="49">
        <v>0</v>
      </c>
      <c r="E439" s="49">
        <v>0</v>
      </c>
      <c r="F439" s="49">
        <v>0</v>
      </c>
      <c r="G439" s="49">
        <v>0</v>
      </c>
      <c r="H439" s="49">
        <v>0</v>
      </c>
      <c r="I439" s="49">
        <v>0</v>
      </c>
      <c r="J439" s="49">
        <v>0</v>
      </c>
      <c r="K439" s="49">
        <v>0</v>
      </c>
      <c r="L439" s="49">
        <v>0</v>
      </c>
      <c r="M439" s="49">
        <v>0</v>
      </c>
      <c r="N439" s="49">
        <v>0</v>
      </c>
      <c r="O439" s="49">
        <v>0</v>
      </c>
      <c r="P439" s="49">
        <v>0</v>
      </c>
      <c r="Q439" s="49">
        <v>0</v>
      </c>
      <c r="R439" s="49">
        <v>0</v>
      </c>
      <c r="S439" s="44"/>
      <c r="T439" s="44"/>
      <c r="U439" s="49">
        <v>0</v>
      </c>
      <c r="V439" s="49">
        <v>0</v>
      </c>
      <c r="W439" s="47">
        <v>0</v>
      </c>
      <c r="X439" s="47">
        <v>0</v>
      </c>
      <c r="Y439" s="181"/>
      <c r="Z439" s="181"/>
      <c r="AA439" s="49">
        <v>0</v>
      </c>
      <c r="AB439" s="49">
        <v>0</v>
      </c>
      <c r="AC439" s="44"/>
      <c r="AD439" s="44"/>
      <c r="AE439" s="49">
        <v>0</v>
      </c>
      <c r="AF439" s="49">
        <v>0</v>
      </c>
      <c r="AG439" s="44"/>
      <c r="AH439" s="44"/>
      <c r="AI439" s="49">
        <v>0</v>
      </c>
      <c r="AJ439" s="49">
        <v>0</v>
      </c>
      <c r="AK439" s="44"/>
      <c r="AL439" s="44"/>
    </row>
    <row r="440" spans="1:38">
      <c r="A440" s="44" t="s">
        <v>295</v>
      </c>
      <c r="B440" s="183">
        <v>46096</v>
      </c>
      <c r="C440" s="49">
        <v>0</v>
      </c>
      <c r="D440" s="49">
        <v>0</v>
      </c>
      <c r="E440" s="49">
        <v>0</v>
      </c>
      <c r="F440" s="49">
        <v>0</v>
      </c>
      <c r="G440" s="49">
        <v>0</v>
      </c>
      <c r="H440" s="49">
        <v>0</v>
      </c>
      <c r="I440" s="49">
        <v>0</v>
      </c>
      <c r="J440" s="49">
        <v>0</v>
      </c>
      <c r="K440" s="49">
        <v>0</v>
      </c>
      <c r="L440" s="49">
        <v>0</v>
      </c>
      <c r="M440" s="49">
        <v>0</v>
      </c>
      <c r="N440" s="49">
        <v>0</v>
      </c>
      <c r="O440" s="49">
        <v>0</v>
      </c>
      <c r="P440" s="49">
        <v>0</v>
      </c>
      <c r="Q440" s="49">
        <v>0</v>
      </c>
      <c r="R440" s="49">
        <v>0</v>
      </c>
      <c r="S440" s="44"/>
      <c r="T440" s="44"/>
      <c r="U440" s="49">
        <v>0</v>
      </c>
      <c r="V440" s="49">
        <v>0</v>
      </c>
      <c r="W440" s="49">
        <v>215</v>
      </c>
      <c r="X440" s="49">
        <v>6</v>
      </c>
      <c r="Y440" s="181">
        <v>-1</v>
      </c>
      <c r="Z440" s="181">
        <v>-1</v>
      </c>
      <c r="AA440" s="49">
        <v>0</v>
      </c>
      <c r="AB440" s="49">
        <v>0</v>
      </c>
      <c r="AC440" s="44"/>
      <c r="AD440" s="181"/>
      <c r="AE440" s="49">
        <v>0</v>
      </c>
      <c r="AF440" s="49">
        <v>0</v>
      </c>
      <c r="AG440" s="44"/>
      <c r="AH440" s="181"/>
      <c r="AI440" s="49">
        <v>14</v>
      </c>
      <c r="AJ440" s="47">
        <v>123</v>
      </c>
      <c r="AK440" s="49">
        <v>708</v>
      </c>
      <c r="AL440" s="44"/>
    </row>
    <row r="441" spans="1:38">
      <c r="A441" s="44" t="s">
        <v>260</v>
      </c>
      <c r="B441" s="184"/>
      <c r="C441" s="49">
        <v>0</v>
      </c>
      <c r="D441" s="49">
        <v>0</v>
      </c>
      <c r="E441" s="49">
        <v>0</v>
      </c>
      <c r="F441" s="49">
        <v>0</v>
      </c>
      <c r="G441" s="49">
        <v>0</v>
      </c>
      <c r="H441" s="49">
        <v>0</v>
      </c>
      <c r="I441" s="49">
        <v>0</v>
      </c>
      <c r="J441" s="49">
        <v>0</v>
      </c>
      <c r="K441" s="49">
        <v>0</v>
      </c>
      <c r="L441" s="49">
        <v>0</v>
      </c>
      <c r="M441" s="49">
        <v>0</v>
      </c>
      <c r="N441" s="49">
        <v>0</v>
      </c>
      <c r="O441" s="49">
        <v>0</v>
      </c>
      <c r="P441" s="49">
        <v>0</v>
      </c>
      <c r="Q441" s="47">
        <v>0</v>
      </c>
      <c r="R441" s="49">
        <v>0</v>
      </c>
      <c r="S441" s="181"/>
      <c r="T441" s="181"/>
      <c r="U441" s="49">
        <v>0</v>
      </c>
      <c r="V441" s="49">
        <v>0</v>
      </c>
      <c r="W441" s="47">
        <v>0</v>
      </c>
      <c r="X441" s="47">
        <v>0</v>
      </c>
      <c r="Y441" s="181"/>
      <c r="Z441" s="181"/>
      <c r="AA441" s="49">
        <v>0</v>
      </c>
      <c r="AB441" s="49">
        <v>0</v>
      </c>
      <c r="AC441" s="44"/>
      <c r="AD441" s="181"/>
      <c r="AE441" s="49">
        <v>0</v>
      </c>
      <c r="AF441" s="49">
        <v>0</v>
      </c>
      <c r="AG441" s="44"/>
      <c r="AH441" s="181"/>
      <c r="AI441" s="47">
        <v>0</v>
      </c>
      <c r="AJ441" s="47">
        <v>0</v>
      </c>
      <c r="AK441" s="47"/>
      <c r="AL441" s="44"/>
    </row>
    <row r="442" spans="1:38">
      <c r="A442" s="44" t="s">
        <v>271</v>
      </c>
      <c r="B442" s="184"/>
      <c r="C442" s="49">
        <v>0</v>
      </c>
      <c r="D442" s="49">
        <v>0</v>
      </c>
      <c r="E442" s="49">
        <v>0</v>
      </c>
      <c r="F442" s="49">
        <v>0</v>
      </c>
      <c r="G442" s="49">
        <v>0</v>
      </c>
      <c r="H442" s="49">
        <v>0</v>
      </c>
      <c r="I442" s="49">
        <v>0</v>
      </c>
      <c r="J442" s="49">
        <v>0</v>
      </c>
      <c r="K442" s="49">
        <v>0</v>
      </c>
      <c r="L442" s="49">
        <v>0</v>
      </c>
      <c r="M442" s="49">
        <v>0</v>
      </c>
      <c r="N442" s="49">
        <v>0</v>
      </c>
      <c r="O442" s="49">
        <v>0</v>
      </c>
      <c r="P442" s="49">
        <v>0</v>
      </c>
      <c r="Q442" s="49">
        <v>0</v>
      </c>
      <c r="R442" s="49">
        <v>0</v>
      </c>
      <c r="S442" s="181"/>
      <c r="T442" s="181"/>
      <c r="U442" s="49">
        <v>0</v>
      </c>
      <c r="V442" s="49">
        <v>0</v>
      </c>
      <c r="W442" s="49">
        <v>0</v>
      </c>
      <c r="X442" s="49">
        <v>0</v>
      </c>
      <c r="Y442" s="44"/>
      <c r="Z442" s="44"/>
      <c r="AA442" s="49">
        <v>10</v>
      </c>
      <c r="AB442" s="49">
        <v>1</v>
      </c>
      <c r="AC442" s="44"/>
      <c r="AD442" s="181"/>
      <c r="AE442" s="49">
        <v>0</v>
      </c>
      <c r="AF442" s="49">
        <v>0</v>
      </c>
      <c r="AG442" s="44"/>
      <c r="AH442" s="181"/>
      <c r="AI442" s="49">
        <v>0</v>
      </c>
      <c r="AJ442" s="49">
        <v>0</v>
      </c>
      <c r="AK442" s="44">
        <v>0</v>
      </c>
      <c r="AL442" s="44"/>
    </row>
    <row r="443" spans="1:38">
      <c r="A443" s="44" t="s">
        <v>261</v>
      </c>
      <c r="B443" s="182"/>
      <c r="C443" s="49">
        <v>0</v>
      </c>
      <c r="D443" s="49">
        <v>0</v>
      </c>
      <c r="E443" s="49">
        <v>0</v>
      </c>
      <c r="F443" s="49">
        <v>0</v>
      </c>
      <c r="G443" s="49">
        <v>0</v>
      </c>
      <c r="H443" s="49">
        <v>0</v>
      </c>
      <c r="I443" s="49">
        <v>0</v>
      </c>
      <c r="J443" s="49">
        <v>0</v>
      </c>
      <c r="K443" s="49">
        <v>0</v>
      </c>
      <c r="L443" s="49">
        <v>0</v>
      </c>
      <c r="M443" s="49">
        <v>0</v>
      </c>
      <c r="N443" s="49">
        <v>0</v>
      </c>
      <c r="O443" s="49">
        <v>0</v>
      </c>
      <c r="P443" s="49">
        <v>0</v>
      </c>
      <c r="Q443" s="49">
        <v>0</v>
      </c>
      <c r="R443" s="49">
        <v>0</v>
      </c>
      <c r="S443" s="44"/>
      <c r="T443" s="44"/>
      <c r="U443" s="49">
        <v>0</v>
      </c>
      <c r="V443" s="49">
        <v>0</v>
      </c>
      <c r="W443" s="49">
        <v>0</v>
      </c>
      <c r="X443" s="49">
        <v>0</v>
      </c>
      <c r="Y443" s="44"/>
      <c r="Z443" s="44"/>
      <c r="AA443" s="49">
        <v>28</v>
      </c>
      <c r="AB443" s="49">
        <v>2</v>
      </c>
      <c r="AC443" s="44"/>
      <c r="AD443" s="44"/>
      <c r="AE443" s="49">
        <v>0</v>
      </c>
      <c r="AF443" s="49">
        <v>0</v>
      </c>
      <c r="AG443" s="44"/>
      <c r="AH443" s="44"/>
      <c r="AI443" s="49">
        <v>2</v>
      </c>
      <c r="AJ443" s="47">
        <v>0</v>
      </c>
      <c r="AK443" s="76">
        <v>1</v>
      </c>
      <c r="AL443" s="44"/>
    </row>
    <row r="444" spans="1:38">
      <c r="A444" s="44" t="s">
        <v>309</v>
      </c>
      <c r="B444" s="45"/>
      <c r="C444" s="49">
        <v>0</v>
      </c>
      <c r="D444" s="49">
        <v>0</v>
      </c>
      <c r="E444" s="49">
        <v>0</v>
      </c>
      <c r="F444" s="49">
        <v>0</v>
      </c>
      <c r="G444" s="49">
        <v>0</v>
      </c>
      <c r="H444" s="49">
        <v>0</v>
      </c>
      <c r="I444" s="49">
        <v>0</v>
      </c>
      <c r="J444" s="49">
        <v>0</v>
      </c>
      <c r="K444" s="49">
        <v>0</v>
      </c>
      <c r="L444" s="49">
        <v>0</v>
      </c>
      <c r="M444" s="49">
        <v>0</v>
      </c>
      <c r="N444" s="49">
        <v>0</v>
      </c>
      <c r="O444" s="49">
        <v>0</v>
      </c>
      <c r="P444" s="49">
        <v>0</v>
      </c>
      <c r="Q444" s="49">
        <v>0</v>
      </c>
      <c r="R444" s="49">
        <v>0</v>
      </c>
      <c r="S444" s="181"/>
      <c r="T444" s="181"/>
      <c r="U444" s="49">
        <v>0</v>
      </c>
      <c r="V444" s="49">
        <v>0</v>
      </c>
      <c r="W444" s="47">
        <v>0</v>
      </c>
      <c r="X444" s="47">
        <v>0</v>
      </c>
      <c r="Y444" s="181"/>
      <c r="Z444" s="181"/>
      <c r="AA444" s="49">
        <v>0</v>
      </c>
      <c r="AB444" s="49">
        <v>0</v>
      </c>
      <c r="AC444" s="44"/>
      <c r="AD444" s="181"/>
      <c r="AE444" s="49">
        <v>0</v>
      </c>
      <c r="AF444" s="49">
        <v>0</v>
      </c>
      <c r="AG444" s="44"/>
      <c r="AH444" s="181"/>
      <c r="AI444" s="49">
        <v>0</v>
      </c>
      <c r="AJ444" s="49">
        <v>0</v>
      </c>
      <c r="AK444" s="44"/>
      <c r="AL444" s="44"/>
    </row>
    <row r="445" spans="1:38">
      <c r="A445" s="44" t="s">
        <v>412</v>
      </c>
      <c r="B445" s="45">
        <v>46096</v>
      </c>
      <c r="C445" s="49">
        <v>0</v>
      </c>
      <c r="D445" s="49">
        <v>0</v>
      </c>
      <c r="E445" s="49">
        <v>0</v>
      </c>
      <c r="F445" s="49">
        <v>0</v>
      </c>
      <c r="G445" s="49">
        <v>0</v>
      </c>
      <c r="H445" s="49">
        <v>0</v>
      </c>
      <c r="I445" s="49">
        <v>0</v>
      </c>
      <c r="J445" s="49">
        <v>0</v>
      </c>
      <c r="K445" s="49">
        <v>0</v>
      </c>
      <c r="L445" s="49">
        <v>0</v>
      </c>
      <c r="M445" s="49">
        <v>0</v>
      </c>
      <c r="N445" s="49">
        <v>0</v>
      </c>
      <c r="O445" s="49">
        <v>0</v>
      </c>
      <c r="P445" s="49">
        <v>0</v>
      </c>
      <c r="Q445" s="47">
        <v>0</v>
      </c>
      <c r="R445" s="49">
        <v>0</v>
      </c>
      <c r="S445" s="181"/>
      <c r="T445" s="181"/>
      <c r="U445" s="49">
        <v>0</v>
      </c>
      <c r="V445" s="49">
        <v>0</v>
      </c>
      <c r="W445" s="47">
        <v>0</v>
      </c>
      <c r="X445" s="49">
        <v>0</v>
      </c>
      <c r="Y445" s="181"/>
      <c r="Z445" s="181"/>
      <c r="AA445" s="49">
        <v>0</v>
      </c>
      <c r="AB445" s="49">
        <v>0</v>
      </c>
      <c r="AC445" s="44"/>
      <c r="AD445" s="181"/>
      <c r="AE445" s="47">
        <v>0</v>
      </c>
      <c r="AF445" s="47">
        <v>0</v>
      </c>
      <c r="AG445" s="44"/>
      <c r="AH445" s="181"/>
      <c r="AI445" s="49">
        <v>10</v>
      </c>
      <c r="AJ445" s="47">
        <v>65</v>
      </c>
      <c r="AK445" s="76"/>
      <c r="AL445" s="44"/>
    </row>
    <row r="446" spans="1:38">
      <c r="A446" s="44" t="s">
        <v>413</v>
      </c>
      <c r="B446" s="45">
        <v>46096</v>
      </c>
      <c r="C446" s="49">
        <v>0</v>
      </c>
      <c r="D446" s="49">
        <v>0</v>
      </c>
      <c r="E446" s="49">
        <v>0</v>
      </c>
      <c r="F446" s="49">
        <v>0</v>
      </c>
      <c r="G446" s="49">
        <v>0</v>
      </c>
      <c r="H446" s="49">
        <v>0</v>
      </c>
      <c r="I446" s="49">
        <v>0</v>
      </c>
      <c r="J446" s="49">
        <v>0</v>
      </c>
      <c r="K446" s="49">
        <v>0</v>
      </c>
      <c r="L446" s="49">
        <v>0</v>
      </c>
      <c r="M446" s="49">
        <v>0</v>
      </c>
      <c r="N446" s="49">
        <v>0</v>
      </c>
      <c r="O446" s="49">
        <v>0</v>
      </c>
      <c r="P446" s="49">
        <v>0</v>
      </c>
      <c r="Q446" s="49">
        <v>0</v>
      </c>
      <c r="R446" s="49">
        <v>0</v>
      </c>
      <c r="S446" s="181"/>
      <c r="T446" s="181"/>
      <c r="U446" s="49">
        <v>0</v>
      </c>
      <c r="V446" s="49">
        <v>0</v>
      </c>
      <c r="W446" s="47">
        <v>0</v>
      </c>
      <c r="X446" s="47">
        <v>0</v>
      </c>
      <c r="Y446" s="181"/>
      <c r="Z446" s="181"/>
      <c r="AA446" s="49">
        <v>0</v>
      </c>
      <c r="AB446" s="49">
        <v>0</v>
      </c>
      <c r="AC446" s="44"/>
      <c r="AD446" s="181"/>
      <c r="AE446" s="49">
        <v>0</v>
      </c>
      <c r="AF446" s="49">
        <v>0</v>
      </c>
      <c r="AG446" s="44"/>
      <c r="AH446" s="181"/>
      <c r="AI446" s="49">
        <v>0</v>
      </c>
      <c r="AJ446" s="49">
        <v>0</v>
      </c>
      <c r="AK446" s="49"/>
      <c r="AL446" s="44"/>
    </row>
    <row r="447" spans="1:38">
      <c r="A447" s="44" t="s">
        <v>414</v>
      </c>
      <c r="B447" s="183">
        <v>46096</v>
      </c>
      <c r="C447" s="49">
        <v>0</v>
      </c>
      <c r="D447" s="49">
        <v>0</v>
      </c>
      <c r="E447" s="49">
        <v>0</v>
      </c>
      <c r="F447" s="49">
        <v>0</v>
      </c>
      <c r="G447" s="49">
        <v>0</v>
      </c>
      <c r="H447" s="49">
        <v>0</v>
      </c>
      <c r="I447" s="49">
        <v>0</v>
      </c>
      <c r="J447" s="49">
        <v>0</v>
      </c>
      <c r="K447" s="49">
        <v>0</v>
      </c>
      <c r="L447" s="49">
        <v>0</v>
      </c>
      <c r="M447" s="49">
        <v>0</v>
      </c>
      <c r="N447" s="49">
        <v>0</v>
      </c>
      <c r="O447" s="49">
        <v>0</v>
      </c>
      <c r="P447" s="49">
        <v>0</v>
      </c>
      <c r="Q447" s="49">
        <v>0</v>
      </c>
      <c r="R447" s="49">
        <v>0</v>
      </c>
      <c r="S447" s="44"/>
      <c r="T447" s="44"/>
      <c r="U447" s="49">
        <v>0</v>
      </c>
      <c r="V447" s="49">
        <v>0</v>
      </c>
      <c r="W447" s="49">
        <v>0</v>
      </c>
      <c r="X447" s="49">
        <v>0</v>
      </c>
      <c r="Y447" s="44"/>
      <c r="Z447" s="44"/>
      <c r="AA447" s="49">
        <v>0</v>
      </c>
      <c r="AB447" s="49">
        <v>0</v>
      </c>
      <c r="AC447" s="44"/>
      <c r="AD447" s="44"/>
      <c r="AE447" s="47">
        <v>0</v>
      </c>
      <c r="AF447" s="47">
        <v>0</v>
      </c>
      <c r="AG447" s="44"/>
      <c r="AH447" s="44"/>
      <c r="AI447" s="49">
        <v>0</v>
      </c>
      <c r="AJ447" s="47">
        <v>0</v>
      </c>
      <c r="AK447" s="47"/>
      <c r="AL447" s="44"/>
    </row>
    <row r="448" spans="1:38">
      <c r="A448" s="44" t="s">
        <v>225</v>
      </c>
      <c r="B448" s="183">
        <v>46096</v>
      </c>
      <c r="C448" s="49">
        <v>0</v>
      </c>
      <c r="D448" s="49">
        <v>0</v>
      </c>
      <c r="E448" s="49">
        <v>0</v>
      </c>
      <c r="F448" s="49">
        <v>0</v>
      </c>
      <c r="G448" s="49">
        <v>0</v>
      </c>
      <c r="H448" s="49">
        <v>0</v>
      </c>
      <c r="I448" s="49">
        <v>0</v>
      </c>
      <c r="J448" s="49">
        <v>0</v>
      </c>
      <c r="K448" s="49">
        <v>0</v>
      </c>
      <c r="L448" s="49">
        <v>0</v>
      </c>
      <c r="M448" s="49">
        <v>0</v>
      </c>
      <c r="N448" s="49">
        <v>0</v>
      </c>
      <c r="O448" s="49">
        <v>0</v>
      </c>
      <c r="P448" s="49">
        <v>0</v>
      </c>
      <c r="Q448" s="49">
        <v>0</v>
      </c>
      <c r="R448" s="49">
        <v>0</v>
      </c>
      <c r="S448" s="181"/>
      <c r="T448" s="181"/>
      <c r="U448" s="49">
        <v>0</v>
      </c>
      <c r="V448" s="49">
        <v>0</v>
      </c>
      <c r="W448" s="47">
        <v>0</v>
      </c>
      <c r="X448" s="47">
        <v>0</v>
      </c>
      <c r="Y448" s="181"/>
      <c r="Z448" s="181"/>
      <c r="AA448" s="49">
        <v>11</v>
      </c>
      <c r="AB448" s="49">
        <v>1</v>
      </c>
      <c r="AC448" s="44"/>
      <c r="AD448" s="181"/>
      <c r="AE448" s="47">
        <v>0</v>
      </c>
      <c r="AF448" s="47">
        <v>0</v>
      </c>
      <c r="AG448" s="44"/>
      <c r="AH448" s="181"/>
      <c r="AI448" s="49">
        <v>1</v>
      </c>
      <c r="AJ448" s="49">
        <v>17</v>
      </c>
      <c r="AK448" s="49">
        <v>1</v>
      </c>
      <c r="AL448" s="44"/>
    </row>
    <row r="449" spans="1:38">
      <c r="A449" s="44" t="s">
        <v>269</v>
      </c>
      <c r="B449" s="45"/>
      <c r="C449" s="49">
        <v>0</v>
      </c>
      <c r="D449" s="49">
        <v>0</v>
      </c>
      <c r="E449" s="49">
        <v>0</v>
      </c>
      <c r="F449" s="49">
        <v>0</v>
      </c>
      <c r="G449" s="49">
        <v>0</v>
      </c>
      <c r="H449" s="49">
        <v>0</v>
      </c>
      <c r="I449" s="49">
        <v>0</v>
      </c>
      <c r="J449" s="49">
        <v>0</v>
      </c>
      <c r="K449" s="49">
        <v>0</v>
      </c>
      <c r="L449" s="49">
        <v>0</v>
      </c>
      <c r="M449" s="49">
        <v>0</v>
      </c>
      <c r="N449" s="49">
        <v>0</v>
      </c>
      <c r="O449" s="49">
        <v>0</v>
      </c>
      <c r="P449" s="49">
        <v>0</v>
      </c>
      <c r="Q449" s="49">
        <v>0</v>
      </c>
      <c r="R449" s="49">
        <v>0</v>
      </c>
      <c r="S449" s="44"/>
      <c r="T449" s="44"/>
      <c r="U449" s="49">
        <v>0</v>
      </c>
      <c r="V449" s="49">
        <v>0</v>
      </c>
      <c r="W449" s="49">
        <v>0</v>
      </c>
      <c r="X449" s="49">
        <v>0</v>
      </c>
      <c r="Y449" s="181"/>
      <c r="Z449" s="181"/>
      <c r="AA449" s="49">
        <v>16</v>
      </c>
      <c r="AB449" s="49">
        <v>1</v>
      </c>
      <c r="AC449" s="44"/>
      <c r="AD449" s="181"/>
      <c r="AE449" s="47">
        <v>0</v>
      </c>
      <c r="AF449" s="47">
        <v>0</v>
      </c>
      <c r="AG449" s="44"/>
      <c r="AH449" s="181"/>
      <c r="AI449" s="49">
        <v>0</v>
      </c>
      <c r="AJ449" s="47">
        <v>0</v>
      </c>
      <c r="AK449" s="47">
        <v>0</v>
      </c>
      <c r="AL449" s="44"/>
    </row>
    <row r="450" spans="1:38">
      <c r="A450" s="44" t="s">
        <v>191</v>
      </c>
      <c r="B450" s="45"/>
      <c r="C450" s="49">
        <v>0</v>
      </c>
      <c r="D450" s="49">
        <v>0</v>
      </c>
      <c r="E450" s="49">
        <v>0</v>
      </c>
      <c r="F450" s="49">
        <v>0</v>
      </c>
      <c r="G450" s="49">
        <v>0</v>
      </c>
      <c r="H450" s="49">
        <v>0</v>
      </c>
      <c r="I450" s="49">
        <v>0</v>
      </c>
      <c r="J450" s="49">
        <v>0</v>
      </c>
      <c r="K450" s="49">
        <v>0</v>
      </c>
      <c r="L450" s="49">
        <v>0</v>
      </c>
      <c r="M450" s="49">
        <v>0</v>
      </c>
      <c r="N450" s="49">
        <v>0</v>
      </c>
      <c r="O450" s="49">
        <v>0</v>
      </c>
      <c r="P450" s="49">
        <v>0</v>
      </c>
      <c r="Q450" s="47">
        <v>0</v>
      </c>
      <c r="R450" s="49">
        <v>0</v>
      </c>
      <c r="S450" s="181"/>
      <c r="T450" s="181"/>
      <c r="U450" s="49">
        <v>0</v>
      </c>
      <c r="V450" s="49">
        <v>0</v>
      </c>
      <c r="W450" s="47">
        <v>0</v>
      </c>
      <c r="X450" s="47">
        <v>0</v>
      </c>
      <c r="Y450" s="181"/>
      <c r="Z450" s="181"/>
      <c r="AA450" s="49">
        <v>7</v>
      </c>
      <c r="AB450" s="49">
        <v>1</v>
      </c>
      <c r="AC450" s="44"/>
      <c r="AD450" s="181"/>
      <c r="AE450" s="47">
        <v>0</v>
      </c>
      <c r="AF450" s="47">
        <v>0</v>
      </c>
      <c r="AG450" s="44"/>
      <c r="AH450" s="181"/>
      <c r="AI450" s="49">
        <v>65</v>
      </c>
      <c r="AJ450" s="49">
        <v>304</v>
      </c>
      <c r="AK450" s="44">
        <v>122</v>
      </c>
      <c r="AL450" s="44"/>
    </row>
    <row r="451" spans="1:38">
      <c r="A451" s="44" t="s">
        <v>416</v>
      </c>
      <c r="B451" s="45">
        <v>46096</v>
      </c>
      <c r="C451" s="49">
        <v>0</v>
      </c>
      <c r="D451" s="49">
        <v>0</v>
      </c>
      <c r="E451" s="49">
        <v>0</v>
      </c>
      <c r="F451" s="49">
        <v>0</v>
      </c>
      <c r="G451" s="49">
        <v>0</v>
      </c>
      <c r="H451" s="49">
        <v>0</v>
      </c>
      <c r="I451" s="49">
        <v>0</v>
      </c>
      <c r="J451" s="49">
        <v>0</v>
      </c>
      <c r="K451" s="49">
        <v>0</v>
      </c>
      <c r="L451" s="49">
        <v>0</v>
      </c>
      <c r="M451" s="49">
        <v>0</v>
      </c>
      <c r="N451" s="49">
        <v>0</v>
      </c>
      <c r="O451" s="49">
        <v>0</v>
      </c>
      <c r="P451" s="49">
        <v>0</v>
      </c>
      <c r="Q451" s="49">
        <v>0</v>
      </c>
      <c r="R451" s="49">
        <v>0</v>
      </c>
      <c r="S451" s="181"/>
      <c r="T451" s="181"/>
      <c r="U451" s="49">
        <v>0</v>
      </c>
      <c r="V451" s="49">
        <v>0</v>
      </c>
      <c r="W451" s="47">
        <v>0</v>
      </c>
      <c r="X451" s="47">
        <v>0</v>
      </c>
      <c r="Y451" s="181"/>
      <c r="Z451" s="181"/>
      <c r="AA451" s="49">
        <v>0</v>
      </c>
      <c r="AB451" s="49">
        <v>0</v>
      </c>
      <c r="AC451" s="49"/>
      <c r="AD451" s="180"/>
      <c r="AE451" s="47">
        <v>0</v>
      </c>
      <c r="AF451" s="47">
        <v>0</v>
      </c>
      <c r="AG451" s="49"/>
      <c r="AH451" s="180"/>
      <c r="AI451" s="49">
        <v>0</v>
      </c>
      <c r="AJ451" s="47">
        <v>0</v>
      </c>
      <c r="AK451" s="49">
        <v>0</v>
      </c>
      <c r="AL451" s="44"/>
    </row>
    <row r="452" spans="1:38">
      <c r="A452" s="44" t="s">
        <v>318</v>
      </c>
      <c r="B452" s="184">
        <v>46096</v>
      </c>
      <c r="C452" s="49">
        <v>0</v>
      </c>
      <c r="D452" s="49">
        <v>0</v>
      </c>
      <c r="E452" s="49">
        <v>0</v>
      </c>
      <c r="F452" s="49">
        <v>0</v>
      </c>
      <c r="G452" s="49">
        <v>0</v>
      </c>
      <c r="H452" s="49">
        <v>0</v>
      </c>
      <c r="I452" s="49">
        <v>0</v>
      </c>
      <c r="J452" s="49">
        <v>0</v>
      </c>
      <c r="K452" s="49">
        <v>0</v>
      </c>
      <c r="L452" s="49">
        <v>0</v>
      </c>
      <c r="M452" s="49">
        <v>0</v>
      </c>
      <c r="N452" s="49">
        <v>0</v>
      </c>
      <c r="O452" s="49">
        <v>0</v>
      </c>
      <c r="P452" s="49">
        <v>0</v>
      </c>
      <c r="Q452" s="49">
        <v>0</v>
      </c>
      <c r="R452" s="49">
        <v>0</v>
      </c>
      <c r="S452" s="44"/>
      <c r="T452" s="44"/>
      <c r="U452" s="49">
        <v>0</v>
      </c>
      <c r="V452" s="49">
        <v>0</v>
      </c>
      <c r="W452" s="49">
        <v>0</v>
      </c>
      <c r="X452" s="49">
        <v>0</v>
      </c>
      <c r="Y452" s="44"/>
      <c r="Z452" s="44"/>
      <c r="AA452" s="49">
        <v>0</v>
      </c>
      <c r="AB452" s="49">
        <v>0</v>
      </c>
      <c r="AC452" s="44"/>
      <c r="AD452" s="181"/>
      <c r="AE452" s="47">
        <v>0</v>
      </c>
      <c r="AF452" s="47">
        <v>0</v>
      </c>
      <c r="AG452" s="44"/>
      <c r="AH452" s="181"/>
      <c r="AI452" s="49">
        <v>0</v>
      </c>
      <c r="AJ452" s="47">
        <v>0</v>
      </c>
      <c r="AK452" s="47"/>
      <c r="AL452" s="44"/>
    </row>
    <row r="453" spans="1:38">
      <c r="A453" s="44" t="s">
        <v>193</v>
      </c>
      <c r="B453" s="45">
        <v>46096</v>
      </c>
      <c r="C453" s="49">
        <v>0</v>
      </c>
      <c r="D453" s="49">
        <v>0</v>
      </c>
      <c r="E453" s="49">
        <v>0</v>
      </c>
      <c r="F453" s="49">
        <v>0</v>
      </c>
      <c r="G453" s="49">
        <v>0</v>
      </c>
      <c r="H453" s="49">
        <v>0</v>
      </c>
      <c r="I453" s="49">
        <v>0</v>
      </c>
      <c r="J453" s="49">
        <v>0</v>
      </c>
      <c r="K453" s="49">
        <v>0</v>
      </c>
      <c r="L453" s="49">
        <v>0</v>
      </c>
      <c r="M453" s="49">
        <v>0</v>
      </c>
      <c r="N453" s="49">
        <v>0</v>
      </c>
      <c r="O453" s="49">
        <v>0</v>
      </c>
      <c r="P453" s="49">
        <v>0</v>
      </c>
      <c r="Q453" s="49">
        <v>0</v>
      </c>
      <c r="R453" s="49">
        <v>0</v>
      </c>
      <c r="S453" s="181"/>
      <c r="T453" s="181"/>
      <c r="U453" s="49">
        <v>0</v>
      </c>
      <c r="V453" s="49">
        <v>0</v>
      </c>
      <c r="W453" s="47">
        <v>0</v>
      </c>
      <c r="X453" s="47">
        <v>0</v>
      </c>
      <c r="Y453" s="181"/>
      <c r="Z453" s="181"/>
      <c r="AA453" s="49">
        <v>651</v>
      </c>
      <c r="AB453" s="49">
        <v>50</v>
      </c>
      <c r="AC453" s="44"/>
      <c r="AD453" s="181"/>
      <c r="AE453" s="47">
        <v>0</v>
      </c>
      <c r="AF453" s="47">
        <v>0</v>
      </c>
      <c r="AG453" s="44"/>
      <c r="AH453" s="181"/>
      <c r="AI453" s="49">
        <v>1</v>
      </c>
      <c r="AJ453" s="49">
        <v>14</v>
      </c>
      <c r="AK453" s="49">
        <v>0</v>
      </c>
      <c r="AL453" s="44"/>
    </row>
    <row r="454" spans="1:38">
      <c r="A454" s="44" t="s">
        <v>422</v>
      </c>
      <c r="B454" s="182"/>
      <c r="C454" s="49">
        <v>0</v>
      </c>
      <c r="D454" s="49">
        <v>0</v>
      </c>
      <c r="E454" s="49">
        <v>0</v>
      </c>
      <c r="F454" s="49">
        <v>0</v>
      </c>
      <c r="G454" s="49">
        <v>0</v>
      </c>
      <c r="H454" s="49">
        <v>0</v>
      </c>
      <c r="I454" s="49">
        <v>0</v>
      </c>
      <c r="J454" s="49">
        <v>0</v>
      </c>
      <c r="K454" s="49">
        <v>0</v>
      </c>
      <c r="L454" s="49">
        <v>0</v>
      </c>
      <c r="M454" s="49">
        <v>0</v>
      </c>
      <c r="N454" s="49">
        <v>0</v>
      </c>
      <c r="O454" s="49">
        <v>0</v>
      </c>
      <c r="P454" s="49">
        <v>0</v>
      </c>
      <c r="Q454" s="49">
        <v>0</v>
      </c>
      <c r="R454" s="49">
        <v>0</v>
      </c>
      <c r="S454" s="181"/>
      <c r="T454" s="181"/>
      <c r="U454" s="49">
        <v>0</v>
      </c>
      <c r="V454" s="49">
        <v>0</v>
      </c>
      <c r="W454" s="49">
        <v>0</v>
      </c>
      <c r="X454" s="49">
        <v>0</v>
      </c>
      <c r="Y454" s="181"/>
      <c r="Z454" s="181"/>
      <c r="AA454" s="49">
        <v>2</v>
      </c>
      <c r="AB454" s="49">
        <v>0</v>
      </c>
      <c r="AC454" s="49"/>
      <c r="AD454" s="180"/>
      <c r="AE454" s="47">
        <v>0</v>
      </c>
      <c r="AF454" s="47">
        <v>0</v>
      </c>
      <c r="AG454" s="49"/>
      <c r="AH454" s="180"/>
      <c r="AI454" s="49">
        <v>0</v>
      </c>
      <c r="AJ454" s="49">
        <v>0</v>
      </c>
      <c r="AK454" s="49">
        <v>0</v>
      </c>
      <c r="AL454" s="44"/>
    </row>
    <row r="455" spans="1:38">
      <c r="A455" s="44" t="s">
        <v>417</v>
      </c>
      <c r="B455" s="45">
        <v>46096</v>
      </c>
      <c r="C455" s="49">
        <v>0</v>
      </c>
      <c r="D455" s="49">
        <v>0</v>
      </c>
      <c r="E455" s="49">
        <v>0</v>
      </c>
      <c r="F455" s="49">
        <v>0</v>
      </c>
      <c r="G455" s="49">
        <v>0</v>
      </c>
      <c r="H455" s="49">
        <v>0</v>
      </c>
      <c r="I455" s="49">
        <v>0</v>
      </c>
      <c r="J455" s="49">
        <v>0</v>
      </c>
      <c r="K455" s="49">
        <v>0</v>
      </c>
      <c r="L455" s="49">
        <v>0</v>
      </c>
      <c r="M455" s="49">
        <v>0</v>
      </c>
      <c r="N455" s="49">
        <v>0</v>
      </c>
      <c r="O455" s="49">
        <v>0</v>
      </c>
      <c r="P455" s="49">
        <v>0</v>
      </c>
      <c r="Q455" s="47">
        <v>0</v>
      </c>
      <c r="R455" s="49">
        <v>0</v>
      </c>
      <c r="S455" s="181"/>
      <c r="T455" s="181"/>
      <c r="U455" s="49">
        <v>0</v>
      </c>
      <c r="V455" s="49">
        <v>0</v>
      </c>
      <c r="W455" s="47">
        <v>0</v>
      </c>
      <c r="X455" s="49">
        <v>0</v>
      </c>
      <c r="Y455" s="181"/>
      <c r="Z455" s="181"/>
      <c r="AA455" s="49">
        <v>0</v>
      </c>
      <c r="AB455" s="49">
        <v>0</v>
      </c>
      <c r="AC455" s="44"/>
      <c r="AD455" s="181"/>
      <c r="AE455" s="47">
        <v>0</v>
      </c>
      <c r="AF455" s="49">
        <v>0</v>
      </c>
      <c r="AG455" s="44"/>
      <c r="AH455" s="181"/>
      <c r="AI455" s="47">
        <v>0</v>
      </c>
      <c r="AJ455" s="47">
        <v>0</v>
      </c>
      <c r="AK455" s="76">
        <v>0</v>
      </c>
      <c r="AL455" s="44"/>
    </row>
    <row r="456" spans="1:38">
      <c r="A456" s="44" t="s">
        <v>470</v>
      </c>
      <c r="B456" s="45">
        <v>46096</v>
      </c>
      <c r="C456" s="49">
        <v>0</v>
      </c>
      <c r="D456" s="49">
        <v>0</v>
      </c>
      <c r="E456" s="49">
        <v>0</v>
      </c>
      <c r="F456" s="49">
        <v>0</v>
      </c>
      <c r="G456" s="49">
        <v>0</v>
      </c>
      <c r="H456" s="49">
        <v>0</v>
      </c>
      <c r="I456" s="49">
        <v>0</v>
      </c>
      <c r="J456" s="49">
        <v>0</v>
      </c>
      <c r="K456" s="49">
        <v>0</v>
      </c>
      <c r="L456" s="49">
        <v>0</v>
      </c>
      <c r="M456" s="49">
        <v>0</v>
      </c>
      <c r="N456" s="49">
        <v>0</v>
      </c>
      <c r="O456" s="49">
        <v>0</v>
      </c>
      <c r="P456" s="49">
        <v>0</v>
      </c>
      <c r="Q456" s="49">
        <v>0</v>
      </c>
      <c r="R456" s="49">
        <v>0</v>
      </c>
      <c r="S456" s="44"/>
      <c r="T456" s="44"/>
      <c r="U456" s="49">
        <v>0</v>
      </c>
      <c r="V456" s="49">
        <v>0</v>
      </c>
      <c r="W456" s="47">
        <v>0</v>
      </c>
      <c r="X456" s="47">
        <v>0</v>
      </c>
      <c r="Y456" s="181"/>
      <c r="Z456" s="181"/>
      <c r="AA456" s="49">
        <v>0</v>
      </c>
      <c r="AB456" s="49">
        <v>0</v>
      </c>
      <c r="AC456" s="44">
        <v>0</v>
      </c>
      <c r="AD456" s="181">
        <v>-0.87</v>
      </c>
      <c r="AE456" s="49">
        <v>0</v>
      </c>
      <c r="AF456" s="49">
        <v>0</v>
      </c>
      <c r="AG456" s="44">
        <v>0</v>
      </c>
      <c r="AH456" s="181">
        <v>-1</v>
      </c>
      <c r="AI456" s="49">
        <v>0</v>
      </c>
      <c r="AJ456" s="47">
        <v>0</v>
      </c>
      <c r="AK456" s="44">
        <v>0</v>
      </c>
      <c r="AL456" s="44"/>
    </row>
    <row r="457" spans="1:38">
      <c r="A457" s="44" t="s">
        <v>418</v>
      </c>
      <c r="B457" s="184">
        <v>46096</v>
      </c>
      <c r="C457" s="49">
        <v>0</v>
      </c>
      <c r="D457" s="49">
        <v>0</v>
      </c>
      <c r="E457" s="49">
        <v>0</v>
      </c>
      <c r="F457" s="49">
        <v>0</v>
      </c>
      <c r="G457" s="49">
        <v>0</v>
      </c>
      <c r="H457" s="49">
        <v>0</v>
      </c>
      <c r="I457" s="49">
        <v>0</v>
      </c>
      <c r="J457" s="49">
        <v>0</v>
      </c>
      <c r="K457" s="49">
        <v>0</v>
      </c>
      <c r="L457" s="49">
        <v>0</v>
      </c>
      <c r="M457" s="49">
        <v>0</v>
      </c>
      <c r="N457" s="49">
        <v>0</v>
      </c>
      <c r="O457" s="49">
        <v>0</v>
      </c>
      <c r="P457" s="49">
        <v>0</v>
      </c>
      <c r="Q457" s="49">
        <v>0</v>
      </c>
      <c r="R457" s="49">
        <v>0</v>
      </c>
      <c r="S457" s="181"/>
      <c r="T457" s="181"/>
      <c r="U457" s="49">
        <v>0</v>
      </c>
      <c r="V457" s="49">
        <v>0</v>
      </c>
      <c r="W457" s="47">
        <v>0</v>
      </c>
      <c r="X457" s="49">
        <v>0</v>
      </c>
      <c r="Y457" s="181"/>
      <c r="Z457" s="181"/>
      <c r="AA457" s="49">
        <v>0</v>
      </c>
      <c r="AB457" s="49">
        <v>0</v>
      </c>
      <c r="AC457" s="44"/>
      <c r="AD457" s="181"/>
      <c r="AE457" s="47">
        <v>0</v>
      </c>
      <c r="AF457" s="47">
        <v>0</v>
      </c>
      <c r="AG457" s="44"/>
      <c r="AH457" s="181"/>
      <c r="AI457" s="49">
        <v>0</v>
      </c>
      <c r="AJ457" s="47">
        <v>0</v>
      </c>
      <c r="AK457" s="76"/>
      <c r="AL457" s="44"/>
    </row>
    <row r="458" spans="1:38">
      <c r="A458" s="44" t="s">
        <v>419</v>
      </c>
      <c r="B458" s="182">
        <v>46096</v>
      </c>
      <c r="C458" s="49">
        <v>0</v>
      </c>
      <c r="D458" s="49">
        <v>0</v>
      </c>
      <c r="E458" s="49">
        <v>0</v>
      </c>
      <c r="F458" s="49">
        <v>0</v>
      </c>
      <c r="G458" s="49">
        <v>0</v>
      </c>
      <c r="H458" s="49">
        <v>0</v>
      </c>
      <c r="I458" s="49">
        <v>0</v>
      </c>
      <c r="J458" s="49">
        <v>0</v>
      </c>
      <c r="K458" s="49">
        <v>0</v>
      </c>
      <c r="L458" s="49">
        <v>0</v>
      </c>
      <c r="M458" s="49">
        <v>0</v>
      </c>
      <c r="N458" s="49">
        <v>0</v>
      </c>
      <c r="O458" s="49">
        <v>0</v>
      </c>
      <c r="P458" s="49">
        <v>0</v>
      </c>
      <c r="Q458" s="47">
        <v>0</v>
      </c>
      <c r="R458" s="49">
        <v>0</v>
      </c>
      <c r="S458" s="180"/>
      <c r="T458" s="180"/>
      <c r="U458" s="49">
        <v>0</v>
      </c>
      <c r="V458" s="49">
        <v>0</v>
      </c>
      <c r="W458" s="47">
        <v>0</v>
      </c>
      <c r="X458" s="47">
        <v>0</v>
      </c>
      <c r="Y458" s="180"/>
      <c r="Z458" s="180"/>
      <c r="AA458" s="49">
        <v>0</v>
      </c>
      <c r="AB458" s="49">
        <v>0</v>
      </c>
      <c r="AC458" s="49"/>
      <c r="AD458" s="180"/>
      <c r="AE458" s="47">
        <v>0</v>
      </c>
      <c r="AF458" s="49">
        <v>0</v>
      </c>
      <c r="AG458" s="49"/>
      <c r="AH458" s="180"/>
      <c r="AI458" s="49">
        <v>0</v>
      </c>
      <c r="AJ458" s="49">
        <v>0</v>
      </c>
      <c r="AK458" s="49"/>
      <c r="AL458" s="44"/>
    </row>
    <row r="459" spans="1:38">
      <c r="A459" s="44" t="s">
        <v>463</v>
      </c>
      <c r="B459" s="185"/>
      <c r="C459" s="49">
        <v>0</v>
      </c>
      <c r="D459" s="49">
        <v>0</v>
      </c>
      <c r="E459" s="49">
        <v>0</v>
      </c>
      <c r="F459" s="49">
        <v>0</v>
      </c>
      <c r="G459" s="49">
        <v>0</v>
      </c>
      <c r="H459" s="49">
        <v>0</v>
      </c>
      <c r="I459" s="49">
        <v>0</v>
      </c>
      <c r="J459" s="49">
        <v>0</v>
      </c>
      <c r="K459" s="49">
        <v>0</v>
      </c>
      <c r="L459" s="49">
        <v>0</v>
      </c>
      <c r="M459" s="49">
        <v>0</v>
      </c>
      <c r="N459" s="49">
        <v>0</v>
      </c>
      <c r="O459" s="49">
        <v>0</v>
      </c>
      <c r="P459" s="49">
        <v>0</v>
      </c>
      <c r="Q459" s="49">
        <v>0</v>
      </c>
      <c r="R459" s="49">
        <v>0</v>
      </c>
      <c r="S459" s="181"/>
      <c r="T459" s="181"/>
      <c r="U459" s="49">
        <v>0</v>
      </c>
      <c r="V459" s="49">
        <v>0</v>
      </c>
      <c r="W459" s="47">
        <v>0</v>
      </c>
      <c r="X459" s="47">
        <v>0</v>
      </c>
      <c r="Y459" s="181"/>
      <c r="Z459" s="181"/>
      <c r="AA459" s="49">
        <v>0</v>
      </c>
      <c r="AB459" s="49">
        <v>0</v>
      </c>
      <c r="AC459" s="44"/>
      <c r="AD459" s="181"/>
      <c r="AE459" s="49">
        <v>0</v>
      </c>
      <c r="AF459" s="49">
        <v>0</v>
      </c>
      <c r="AG459" s="44"/>
      <c r="AH459" s="181"/>
      <c r="AI459" s="49">
        <v>0</v>
      </c>
      <c r="AJ459" s="47">
        <v>0</v>
      </c>
      <c r="AK459" s="49"/>
      <c r="AL459" s="44"/>
    </row>
    <row r="460" spans="1:38">
      <c r="A460" s="44" t="s">
        <v>240</v>
      </c>
      <c r="B460" s="183">
        <v>46096</v>
      </c>
      <c r="C460" s="49">
        <v>0</v>
      </c>
      <c r="D460" s="49">
        <v>0</v>
      </c>
      <c r="E460" s="49">
        <v>0</v>
      </c>
      <c r="F460" s="49">
        <v>0</v>
      </c>
      <c r="G460" s="49">
        <v>0</v>
      </c>
      <c r="H460" s="49">
        <v>0</v>
      </c>
      <c r="I460" s="49">
        <v>0</v>
      </c>
      <c r="J460" s="49">
        <v>0</v>
      </c>
      <c r="K460" s="49">
        <v>0</v>
      </c>
      <c r="L460" s="49">
        <v>0</v>
      </c>
      <c r="M460" s="49">
        <v>0</v>
      </c>
      <c r="N460" s="49">
        <v>0</v>
      </c>
      <c r="O460" s="49">
        <v>0</v>
      </c>
      <c r="P460" s="49">
        <v>0</v>
      </c>
      <c r="Q460" s="49">
        <v>48</v>
      </c>
      <c r="R460" s="49">
        <v>1</v>
      </c>
      <c r="S460" s="181">
        <v>-1</v>
      </c>
      <c r="T460" s="181">
        <v>-1</v>
      </c>
      <c r="U460" s="49">
        <v>0</v>
      </c>
      <c r="V460" s="49">
        <v>0</v>
      </c>
      <c r="W460" s="47">
        <v>11002</v>
      </c>
      <c r="X460" s="47">
        <v>260</v>
      </c>
      <c r="Y460" s="181">
        <v>-1</v>
      </c>
      <c r="Z460" s="181">
        <v>-1</v>
      </c>
      <c r="AA460" s="49">
        <v>0</v>
      </c>
      <c r="AB460" s="49">
        <v>0</v>
      </c>
      <c r="AC460" s="44">
        <v>1</v>
      </c>
      <c r="AD460" s="181">
        <v>-0.98</v>
      </c>
      <c r="AE460" s="47">
        <v>0</v>
      </c>
      <c r="AF460" s="47">
        <v>0</v>
      </c>
      <c r="AG460" s="44">
        <v>1</v>
      </c>
      <c r="AH460" s="181">
        <v>-1</v>
      </c>
      <c r="AI460" s="49">
        <v>1</v>
      </c>
      <c r="AJ460" s="49">
        <v>5</v>
      </c>
      <c r="AK460" s="49">
        <v>101</v>
      </c>
      <c r="AL460" s="44"/>
    </row>
    <row r="461" spans="1:38">
      <c r="A461" s="44" t="s">
        <v>971</v>
      </c>
      <c r="B461" s="45"/>
      <c r="C461" s="49">
        <v>0</v>
      </c>
      <c r="D461" s="49">
        <v>0</v>
      </c>
      <c r="E461" s="49">
        <v>0</v>
      </c>
      <c r="F461" s="49">
        <v>0</v>
      </c>
      <c r="G461" s="49">
        <v>0</v>
      </c>
      <c r="H461" s="49">
        <v>0</v>
      </c>
      <c r="I461" s="49">
        <v>0</v>
      </c>
      <c r="J461" s="49">
        <v>0</v>
      </c>
      <c r="K461" s="49">
        <v>0</v>
      </c>
      <c r="L461" s="49">
        <v>0</v>
      </c>
      <c r="M461" s="49">
        <v>0</v>
      </c>
      <c r="N461" s="49">
        <v>0</v>
      </c>
      <c r="O461" s="49">
        <v>0</v>
      </c>
      <c r="P461" s="49">
        <v>0</v>
      </c>
      <c r="Q461" s="49">
        <v>0</v>
      </c>
      <c r="R461" s="49">
        <v>0</v>
      </c>
      <c r="S461" s="181"/>
      <c r="T461" s="181"/>
      <c r="U461" s="49">
        <v>0</v>
      </c>
      <c r="V461" s="49">
        <v>0</v>
      </c>
      <c r="W461" s="47">
        <v>0</v>
      </c>
      <c r="X461" s="49">
        <v>0</v>
      </c>
      <c r="Y461" s="181"/>
      <c r="Z461" s="181"/>
      <c r="AA461" s="49">
        <v>4</v>
      </c>
      <c r="AB461" s="49">
        <v>0</v>
      </c>
      <c r="AC461" s="44"/>
      <c r="AD461" s="181"/>
      <c r="AE461" s="47">
        <v>0</v>
      </c>
      <c r="AF461" s="49">
        <v>0</v>
      </c>
      <c r="AG461" s="44"/>
      <c r="AH461" s="181"/>
      <c r="AI461" s="49">
        <v>0</v>
      </c>
      <c r="AJ461" s="47">
        <v>0</v>
      </c>
      <c r="AK461" s="76">
        <v>0</v>
      </c>
      <c r="AL461" s="44"/>
    </row>
    <row r="462" spans="1:38">
      <c r="A462" s="44" t="s">
        <v>481</v>
      </c>
      <c r="B462" s="45"/>
      <c r="C462" s="49">
        <v>0</v>
      </c>
      <c r="D462" s="49">
        <v>0</v>
      </c>
      <c r="E462" s="49">
        <v>0</v>
      </c>
      <c r="F462" s="49">
        <v>0</v>
      </c>
      <c r="G462" s="49">
        <v>0</v>
      </c>
      <c r="H462" s="49">
        <v>0</v>
      </c>
      <c r="I462" s="49">
        <v>0</v>
      </c>
      <c r="J462" s="49">
        <v>0</v>
      </c>
      <c r="K462" s="49">
        <v>0</v>
      </c>
      <c r="L462" s="49">
        <v>0</v>
      </c>
      <c r="M462" s="49">
        <v>0</v>
      </c>
      <c r="N462" s="49">
        <v>0</v>
      </c>
      <c r="O462" s="49">
        <v>0</v>
      </c>
      <c r="P462" s="49">
        <v>0</v>
      </c>
      <c r="Q462" s="47">
        <v>0</v>
      </c>
      <c r="R462" s="49">
        <v>0</v>
      </c>
      <c r="S462" s="181"/>
      <c r="T462" s="181"/>
      <c r="U462" s="49">
        <v>0</v>
      </c>
      <c r="V462" s="49">
        <v>0</v>
      </c>
      <c r="W462" s="47">
        <v>0</v>
      </c>
      <c r="X462" s="47">
        <v>0</v>
      </c>
      <c r="Y462" s="181"/>
      <c r="Z462" s="181"/>
      <c r="AA462" s="49">
        <v>4</v>
      </c>
      <c r="AB462" s="49">
        <v>0</v>
      </c>
      <c r="AC462" s="44"/>
      <c r="AD462" s="181"/>
      <c r="AE462" s="49">
        <v>0</v>
      </c>
      <c r="AF462" s="49">
        <v>0</v>
      </c>
      <c r="AG462" s="44"/>
      <c r="AH462" s="181"/>
      <c r="AI462" s="49">
        <v>0</v>
      </c>
      <c r="AJ462" s="49">
        <v>0</v>
      </c>
      <c r="AK462" s="44">
        <v>0</v>
      </c>
      <c r="AL462" s="44"/>
    </row>
    <row r="463" spans="1:38">
      <c r="A463" s="44" t="s">
        <v>420</v>
      </c>
      <c r="B463" s="182">
        <v>46096</v>
      </c>
      <c r="C463" s="49">
        <v>0</v>
      </c>
      <c r="D463" s="49">
        <v>0</v>
      </c>
      <c r="E463" s="49">
        <v>0</v>
      </c>
      <c r="F463" s="49">
        <v>0</v>
      </c>
      <c r="G463" s="49">
        <v>0</v>
      </c>
      <c r="H463" s="49">
        <v>0</v>
      </c>
      <c r="I463" s="49">
        <v>0</v>
      </c>
      <c r="J463" s="49">
        <v>0</v>
      </c>
      <c r="K463" s="49">
        <v>0</v>
      </c>
      <c r="L463" s="49">
        <v>0</v>
      </c>
      <c r="M463" s="49">
        <v>0</v>
      </c>
      <c r="N463" s="49">
        <v>0</v>
      </c>
      <c r="O463" s="49">
        <v>0</v>
      </c>
      <c r="P463" s="49">
        <v>0</v>
      </c>
      <c r="Q463" s="49">
        <v>0</v>
      </c>
      <c r="R463" s="49">
        <v>0</v>
      </c>
      <c r="S463" s="180"/>
      <c r="T463" s="180"/>
      <c r="U463" s="49">
        <v>0</v>
      </c>
      <c r="V463" s="49">
        <v>0</v>
      </c>
      <c r="W463" s="47">
        <v>0</v>
      </c>
      <c r="X463" s="47">
        <v>0</v>
      </c>
      <c r="Y463" s="180"/>
      <c r="Z463" s="180"/>
      <c r="AA463" s="49">
        <v>0</v>
      </c>
      <c r="AB463" s="49">
        <v>0</v>
      </c>
      <c r="AC463" s="49"/>
      <c r="AD463" s="180"/>
      <c r="AE463" s="49">
        <v>0</v>
      </c>
      <c r="AF463" s="49">
        <v>0</v>
      </c>
      <c r="AG463" s="49"/>
      <c r="AH463" s="180"/>
      <c r="AI463" s="49">
        <v>0</v>
      </c>
      <c r="AJ463" s="49">
        <v>0</v>
      </c>
      <c r="AK463" s="47"/>
      <c r="AL463" s="44"/>
    </row>
    <row r="464" spans="1:38">
      <c r="A464" s="44" t="s">
        <v>421</v>
      </c>
      <c r="B464" s="182">
        <v>46096</v>
      </c>
      <c r="C464" s="49">
        <v>0</v>
      </c>
      <c r="D464" s="49">
        <v>0</v>
      </c>
      <c r="E464" s="49">
        <v>0</v>
      </c>
      <c r="F464" s="49">
        <v>0</v>
      </c>
      <c r="G464" s="49">
        <v>0</v>
      </c>
      <c r="H464" s="49">
        <v>0</v>
      </c>
      <c r="I464" s="49">
        <v>0</v>
      </c>
      <c r="J464" s="49">
        <v>0</v>
      </c>
      <c r="K464" s="49">
        <v>0</v>
      </c>
      <c r="L464" s="49">
        <v>0</v>
      </c>
      <c r="M464" s="49">
        <v>0</v>
      </c>
      <c r="N464" s="49">
        <v>0</v>
      </c>
      <c r="O464" s="49">
        <v>0</v>
      </c>
      <c r="P464" s="49">
        <v>0</v>
      </c>
      <c r="Q464" s="47">
        <v>0</v>
      </c>
      <c r="R464" s="49">
        <v>0</v>
      </c>
      <c r="S464" s="180"/>
      <c r="T464" s="180"/>
      <c r="U464" s="49">
        <v>0</v>
      </c>
      <c r="V464" s="49">
        <v>0</v>
      </c>
      <c r="W464" s="47">
        <v>0</v>
      </c>
      <c r="X464" s="47">
        <v>0</v>
      </c>
      <c r="Y464" s="180"/>
      <c r="Z464" s="180"/>
      <c r="AA464" s="49">
        <v>0</v>
      </c>
      <c r="AB464" s="49">
        <v>0</v>
      </c>
      <c r="AC464" s="49"/>
      <c r="AD464" s="180"/>
      <c r="AE464" s="47">
        <v>0</v>
      </c>
      <c r="AF464" s="49">
        <v>0</v>
      </c>
      <c r="AG464" s="49"/>
      <c r="AH464" s="180"/>
      <c r="AI464" s="49">
        <v>0</v>
      </c>
      <c r="AJ464" s="47">
        <v>0</v>
      </c>
      <c r="AK464" s="47"/>
      <c r="AL464" s="44"/>
    </row>
    <row r="465" spans="1:38">
      <c r="A465" s="44" t="s">
        <v>490</v>
      </c>
      <c r="B465" s="183">
        <v>46096</v>
      </c>
      <c r="C465" s="49">
        <v>0</v>
      </c>
      <c r="D465" s="49">
        <v>0</v>
      </c>
      <c r="E465" s="49">
        <v>0</v>
      </c>
      <c r="F465" s="49">
        <v>0</v>
      </c>
      <c r="G465" s="49">
        <v>0</v>
      </c>
      <c r="H465" s="49">
        <v>0</v>
      </c>
      <c r="I465" s="49">
        <v>0</v>
      </c>
      <c r="J465" s="49">
        <v>0</v>
      </c>
      <c r="K465" s="49">
        <v>0</v>
      </c>
      <c r="L465" s="49">
        <v>0</v>
      </c>
      <c r="M465" s="49">
        <v>0</v>
      </c>
      <c r="N465" s="49">
        <v>0</v>
      </c>
      <c r="O465" s="49">
        <v>0</v>
      </c>
      <c r="P465" s="49">
        <v>0</v>
      </c>
      <c r="Q465" s="47">
        <v>0</v>
      </c>
      <c r="R465" s="49">
        <v>0</v>
      </c>
      <c r="S465" s="181"/>
      <c r="T465" s="181"/>
      <c r="U465" s="49">
        <v>0</v>
      </c>
      <c r="V465" s="49">
        <v>0</v>
      </c>
      <c r="W465" s="47">
        <v>45</v>
      </c>
      <c r="X465" s="47">
        <v>3</v>
      </c>
      <c r="Y465" s="181">
        <v>-1</v>
      </c>
      <c r="Z465" s="181">
        <v>-1</v>
      </c>
      <c r="AA465" s="49">
        <v>1</v>
      </c>
      <c r="AB465" s="49">
        <v>0</v>
      </c>
      <c r="AC465" s="44">
        <v>0</v>
      </c>
      <c r="AD465" s="181">
        <v>-0.36</v>
      </c>
      <c r="AE465" s="49">
        <v>0</v>
      </c>
      <c r="AF465" s="49">
        <v>0</v>
      </c>
      <c r="AG465" s="44">
        <v>0</v>
      </c>
      <c r="AH465" s="181">
        <v>-1</v>
      </c>
      <c r="AI465" s="49">
        <v>1</v>
      </c>
      <c r="AJ465" s="49">
        <v>18</v>
      </c>
      <c r="AK465" s="49">
        <v>20</v>
      </c>
      <c r="AL465" s="44"/>
    </row>
    <row r="466" spans="1:38">
      <c r="A466" s="44" t="s">
        <v>166</v>
      </c>
      <c r="B466" s="183">
        <v>46096</v>
      </c>
      <c r="C466" s="49">
        <v>0</v>
      </c>
      <c r="D466" s="49">
        <v>0</v>
      </c>
      <c r="E466" s="49">
        <v>0</v>
      </c>
      <c r="F466" s="49">
        <v>0</v>
      </c>
      <c r="G466" s="49">
        <v>0</v>
      </c>
      <c r="H466" s="49">
        <v>0</v>
      </c>
      <c r="I466" s="49">
        <v>0</v>
      </c>
      <c r="J466" s="49">
        <v>0</v>
      </c>
      <c r="K466" s="49">
        <v>0</v>
      </c>
      <c r="L466" s="49">
        <v>0</v>
      </c>
      <c r="M466" s="49">
        <v>0</v>
      </c>
      <c r="N466" s="49">
        <v>0</v>
      </c>
      <c r="O466" s="49">
        <v>0</v>
      </c>
      <c r="P466" s="49">
        <v>0</v>
      </c>
      <c r="Q466" s="49">
        <v>745</v>
      </c>
      <c r="R466" s="49">
        <v>13</v>
      </c>
      <c r="S466" s="181">
        <v>-1</v>
      </c>
      <c r="T466" s="181">
        <v>-1</v>
      </c>
      <c r="U466" s="49">
        <v>0</v>
      </c>
      <c r="V466" s="49">
        <v>0</v>
      </c>
      <c r="W466" s="47">
        <v>66203</v>
      </c>
      <c r="X466" s="47">
        <v>1287</v>
      </c>
      <c r="Y466" s="181">
        <v>-1</v>
      </c>
      <c r="Z466" s="181">
        <v>-1</v>
      </c>
      <c r="AA466" s="49">
        <v>125</v>
      </c>
      <c r="AB466" s="49">
        <v>10</v>
      </c>
      <c r="AC466" s="44">
        <v>2</v>
      </c>
      <c r="AD466" s="181">
        <v>5.24</v>
      </c>
      <c r="AE466" s="49">
        <v>0</v>
      </c>
      <c r="AF466" s="49">
        <v>0</v>
      </c>
      <c r="AG466" s="44">
        <v>2</v>
      </c>
      <c r="AH466" s="181">
        <v>-1</v>
      </c>
      <c r="AI466" s="49">
        <v>0</v>
      </c>
      <c r="AJ466" s="49">
        <v>0</v>
      </c>
      <c r="AK466" s="47">
        <v>0</v>
      </c>
      <c r="AL466" s="44"/>
    </row>
    <row r="467" spans="1:38">
      <c r="A467" s="44" t="s">
        <v>246</v>
      </c>
      <c r="B467" s="184"/>
      <c r="C467" s="49">
        <v>0</v>
      </c>
      <c r="D467" s="49">
        <v>0</v>
      </c>
      <c r="E467" s="49">
        <v>0</v>
      </c>
      <c r="F467" s="49">
        <v>0</v>
      </c>
      <c r="G467" s="49">
        <v>0</v>
      </c>
      <c r="H467" s="49">
        <v>0</v>
      </c>
      <c r="I467" s="49">
        <v>0</v>
      </c>
      <c r="J467" s="49">
        <v>0</v>
      </c>
      <c r="K467" s="49">
        <v>0</v>
      </c>
      <c r="L467" s="49">
        <v>0</v>
      </c>
      <c r="M467" s="49">
        <v>0</v>
      </c>
      <c r="N467" s="49">
        <v>0</v>
      </c>
      <c r="O467" s="49">
        <v>0</v>
      </c>
      <c r="P467" s="49">
        <v>0</v>
      </c>
      <c r="Q467" s="49">
        <v>0</v>
      </c>
      <c r="R467" s="49">
        <v>0</v>
      </c>
      <c r="S467" s="181"/>
      <c r="T467" s="181"/>
      <c r="U467" s="49">
        <v>0</v>
      </c>
      <c r="V467" s="49">
        <v>0</v>
      </c>
      <c r="W467" s="47">
        <v>0</v>
      </c>
      <c r="X467" s="47">
        <v>0</v>
      </c>
      <c r="Y467" s="181"/>
      <c r="Z467" s="181"/>
      <c r="AA467" s="49">
        <v>58</v>
      </c>
      <c r="AB467" s="49">
        <v>4</v>
      </c>
      <c r="AC467" s="44"/>
      <c r="AD467" s="181"/>
      <c r="AE467" s="47">
        <v>0</v>
      </c>
      <c r="AF467" s="47">
        <v>0</v>
      </c>
      <c r="AG467" s="44"/>
      <c r="AH467" s="181"/>
      <c r="AI467" s="47">
        <v>1783</v>
      </c>
      <c r="AJ467" s="47">
        <v>21322</v>
      </c>
      <c r="AK467" s="76">
        <v>401</v>
      </c>
      <c r="AL467" s="44"/>
    </row>
    <row r="468" spans="1:38">
      <c r="A468" s="44" t="s">
        <v>423</v>
      </c>
      <c r="B468" s="184"/>
      <c r="C468" s="49">
        <v>0</v>
      </c>
      <c r="D468" s="49">
        <v>0</v>
      </c>
      <c r="E468" s="49">
        <v>0</v>
      </c>
      <c r="F468" s="49">
        <v>0</v>
      </c>
      <c r="G468" s="49">
        <v>0</v>
      </c>
      <c r="H468" s="49">
        <v>0</v>
      </c>
      <c r="I468" s="49">
        <v>0</v>
      </c>
      <c r="J468" s="49">
        <v>0</v>
      </c>
      <c r="K468" s="49">
        <v>0</v>
      </c>
      <c r="L468" s="49">
        <v>0</v>
      </c>
      <c r="M468" s="49">
        <v>0</v>
      </c>
      <c r="N468" s="49">
        <v>0</v>
      </c>
      <c r="O468" s="49">
        <v>0</v>
      </c>
      <c r="P468" s="49">
        <v>0</v>
      </c>
      <c r="Q468" s="49">
        <v>0</v>
      </c>
      <c r="R468" s="49">
        <v>0</v>
      </c>
      <c r="S468" s="181"/>
      <c r="T468" s="181"/>
      <c r="U468" s="49">
        <v>0</v>
      </c>
      <c r="V468" s="49">
        <v>0</v>
      </c>
      <c r="W468" s="47">
        <v>0</v>
      </c>
      <c r="X468" s="47">
        <v>0</v>
      </c>
      <c r="Y468" s="181"/>
      <c r="Z468" s="181"/>
      <c r="AA468" s="49">
        <v>2</v>
      </c>
      <c r="AB468" s="49">
        <v>0</v>
      </c>
      <c r="AC468" s="44"/>
      <c r="AD468" s="181"/>
      <c r="AE468" s="49">
        <v>0</v>
      </c>
      <c r="AF468" s="49">
        <v>0</v>
      </c>
      <c r="AG468" s="44"/>
      <c r="AH468" s="181"/>
      <c r="AI468" s="49">
        <v>0</v>
      </c>
      <c r="AJ468" s="47">
        <v>0</v>
      </c>
      <c r="AK468" s="44">
        <v>0</v>
      </c>
      <c r="AL468" s="44"/>
    </row>
    <row r="469" spans="1:38">
      <c r="A469" s="44" t="s">
        <v>482</v>
      </c>
      <c r="B469" s="45"/>
      <c r="C469" s="49">
        <v>0</v>
      </c>
      <c r="D469" s="49">
        <v>0</v>
      </c>
      <c r="E469" s="49">
        <v>0</v>
      </c>
      <c r="F469" s="49">
        <v>0</v>
      </c>
      <c r="G469" s="49">
        <v>0</v>
      </c>
      <c r="H469" s="49">
        <v>0</v>
      </c>
      <c r="I469" s="49">
        <v>0</v>
      </c>
      <c r="J469" s="49">
        <v>0</v>
      </c>
      <c r="K469" s="49">
        <v>0</v>
      </c>
      <c r="L469" s="49">
        <v>0</v>
      </c>
      <c r="M469" s="49">
        <v>0</v>
      </c>
      <c r="N469" s="49">
        <v>0</v>
      </c>
      <c r="O469" s="49">
        <v>0</v>
      </c>
      <c r="P469" s="49">
        <v>0</v>
      </c>
      <c r="Q469" s="49">
        <v>0</v>
      </c>
      <c r="R469" s="49">
        <v>0</v>
      </c>
      <c r="S469" s="44"/>
      <c r="T469" s="44"/>
      <c r="U469" s="49">
        <v>0</v>
      </c>
      <c r="V469" s="49">
        <v>0</v>
      </c>
      <c r="W469" s="47">
        <v>0</v>
      </c>
      <c r="X469" s="47">
        <v>0</v>
      </c>
      <c r="Y469" s="181"/>
      <c r="Z469" s="181"/>
      <c r="AA469" s="49">
        <v>0</v>
      </c>
      <c r="AB469" s="49">
        <v>0</v>
      </c>
      <c r="AC469" s="44"/>
      <c r="AD469" s="181"/>
      <c r="AE469" s="47">
        <v>0</v>
      </c>
      <c r="AF469" s="47">
        <v>0</v>
      </c>
      <c r="AG469" s="44"/>
      <c r="AH469" s="181"/>
      <c r="AI469" s="47">
        <v>3</v>
      </c>
      <c r="AJ469" s="47">
        <v>0</v>
      </c>
      <c r="AK469" s="44"/>
      <c r="AL469" s="44"/>
    </row>
    <row r="470" spans="1:38">
      <c r="A470" s="44" t="s">
        <v>424</v>
      </c>
      <c r="B470" s="45"/>
      <c r="C470" s="49">
        <v>0</v>
      </c>
      <c r="D470" s="49">
        <v>0</v>
      </c>
      <c r="E470" s="49">
        <v>0</v>
      </c>
      <c r="F470" s="49">
        <v>0</v>
      </c>
      <c r="G470" s="49">
        <v>0</v>
      </c>
      <c r="H470" s="49">
        <v>0</v>
      </c>
      <c r="I470" s="49">
        <v>0</v>
      </c>
      <c r="J470" s="49">
        <v>0</v>
      </c>
      <c r="K470" s="49">
        <v>0</v>
      </c>
      <c r="L470" s="49">
        <v>0</v>
      </c>
      <c r="M470" s="49">
        <v>0</v>
      </c>
      <c r="N470" s="49">
        <v>0</v>
      </c>
      <c r="O470" s="49">
        <v>0</v>
      </c>
      <c r="P470" s="49">
        <v>0</v>
      </c>
      <c r="Q470" s="49">
        <v>0</v>
      </c>
      <c r="R470" s="49">
        <v>0</v>
      </c>
      <c r="S470" s="44"/>
      <c r="T470" s="44"/>
      <c r="U470" s="49">
        <v>0</v>
      </c>
      <c r="V470" s="49">
        <v>0</v>
      </c>
      <c r="W470" s="47">
        <v>0</v>
      </c>
      <c r="X470" s="47">
        <v>0</v>
      </c>
      <c r="Y470" s="181"/>
      <c r="Z470" s="181"/>
      <c r="AA470" s="49">
        <v>0</v>
      </c>
      <c r="AB470" s="49">
        <v>0</v>
      </c>
      <c r="AC470" s="44"/>
      <c r="AD470" s="181"/>
      <c r="AE470" s="49">
        <v>0</v>
      </c>
      <c r="AF470" s="49">
        <v>0</v>
      </c>
      <c r="AG470" s="44"/>
      <c r="AH470" s="181"/>
      <c r="AI470" s="49">
        <v>0</v>
      </c>
      <c r="AJ470" s="47">
        <v>0</v>
      </c>
      <c r="AK470" s="76"/>
      <c r="AL470" s="44"/>
    </row>
    <row r="471" spans="1:38">
      <c r="A471" s="44" t="s">
        <v>425</v>
      </c>
      <c r="B471" s="182">
        <v>46096</v>
      </c>
      <c r="C471" s="49">
        <v>0</v>
      </c>
      <c r="D471" s="49">
        <v>0</v>
      </c>
      <c r="E471" s="49">
        <v>0</v>
      </c>
      <c r="F471" s="49">
        <v>0</v>
      </c>
      <c r="G471" s="49">
        <v>0</v>
      </c>
      <c r="H471" s="49">
        <v>0</v>
      </c>
      <c r="I471" s="49">
        <v>0</v>
      </c>
      <c r="J471" s="49">
        <v>0</v>
      </c>
      <c r="K471" s="49">
        <v>0</v>
      </c>
      <c r="L471" s="49">
        <v>0</v>
      </c>
      <c r="M471" s="49">
        <v>0</v>
      </c>
      <c r="N471" s="49">
        <v>0</v>
      </c>
      <c r="O471" s="49">
        <v>0</v>
      </c>
      <c r="P471" s="49">
        <v>0</v>
      </c>
      <c r="Q471" s="49">
        <v>0</v>
      </c>
      <c r="R471" s="49">
        <v>0</v>
      </c>
      <c r="S471" s="181"/>
      <c r="T471" s="181"/>
      <c r="U471" s="49">
        <v>0</v>
      </c>
      <c r="V471" s="49">
        <v>0</v>
      </c>
      <c r="W471" s="47">
        <v>0</v>
      </c>
      <c r="X471" s="49">
        <v>0</v>
      </c>
      <c r="Y471" s="181"/>
      <c r="Z471" s="181"/>
      <c r="AA471" s="49">
        <v>0</v>
      </c>
      <c r="AB471" s="49">
        <v>0</v>
      </c>
      <c r="AC471" s="44"/>
      <c r="AD471" s="181"/>
      <c r="AE471" s="47">
        <v>0</v>
      </c>
      <c r="AF471" s="47">
        <v>0</v>
      </c>
      <c r="AG471" s="44"/>
      <c r="AH471" s="181"/>
      <c r="AI471" s="49">
        <v>0</v>
      </c>
      <c r="AJ471" s="47">
        <v>0</v>
      </c>
      <c r="AK471" s="44"/>
      <c r="AL471" s="44"/>
    </row>
    <row r="472" spans="1:38">
      <c r="A472" s="44" t="s">
        <v>426</v>
      </c>
      <c r="B472" s="45">
        <v>46096</v>
      </c>
      <c r="C472" s="49">
        <v>0</v>
      </c>
      <c r="D472" s="49">
        <v>0</v>
      </c>
      <c r="E472" s="49">
        <v>0</v>
      </c>
      <c r="F472" s="49">
        <v>0</v>
      </c>
      <c r="G472" s="49">
        <v>0</v>
      </c>
      <c r="H472" s="49">
        <v>0</v>
      </c>
      <c r="I472" s="49">
        <v>0</v>
      </c>
      <c r="J472" s="49">
        <v>0</v>
      </c>
      <c r="K472" s="49">
        <v>0</v>
      </c>
      <c r="L472" s="49">
        <v>0</v>
      </c>
      <c r="M472" s="49">
        <v>0</v>
      </c>
      <c r="N472" s="49">
        <v>0</v>
      </c>
      <c r="O472" s="49">
        <v>0</v>
      </c>
      <c r="P472" s="49">
        <v>0</v>
      </c>
      <c r="Q472" s="49">
        <v>0</v>
      </c>
      <c r="R472" s="49">
        <v>0</v>
      </c>
      <c r="S472" s="181"/>
      <c r="T472" s="181"/>
      <c r="U472" s="49">
        <v>0</v>
      </c>
      <c r="V472" s="49">
        <v>0</v>
      </c>
      <c r="W472" s="47">
        <v>0</v>
      </c>
      <c r="X472" s="47">
        <v>0</v>
      </c>
      <c r="Y472" s="181"/>
      <c r="Z472" s="181"/>
      <c r="AA472" s="49">
        <v>0</v>
      </c>
      <c r="AB472" s="49">
        <v>0</v>
      </c>
      <c r="AC472" s="44"/>
      <c r="AD472" s="181"/>
      <c r="AE472" s="47">
        <v>0</v>
      </c>
      <c r="AF472" s="47">
        <v>0</v>
      </c>
      <c r="AG472" s="44"/>
      <c r="AH472" s="181"/>
      <c r="AI472" s="49">
        <v>130</v>
      </c>
      <c r="AJ472" s="47">
        <v>1507</v>
      </c>
      <c r="AK472" s="49"/>
      <c r="AL472" s="44"/>
    </row>
    <row r="473" spans="1:38">
      <c r="A473" s="44" t="s">
        <v>427</v>
      </c>
      <c r="B473" s="45">
        <v>46096</v>
      </c>
      <c r="C473" s="49">
        <v>0</v>
      </c>
      <c r="D473" s="49">
        <v>0</v>
      </c>
      <c r="E473" s="49">
        <v>0</v>
      </c>
      <c r="F473" s="49">
        <v>0</v>
      </c>
      <c r="G473" s="49">
        <v>0</v>
      </c>
      <c r="H473" s="49">
        <v>0</v>
      </c>
      <c r="I473" s="49">
        <v>0</v>
      </c>
      <c r="J473" s="49">
        <v>0</v>
      </c>
      <c r="K473" s="49">
        <v>0</v>
      </c>
      <c r="L473" s="49">
        <v>0</v>
      </c>
      <c r="M473" s="49">
        <v>0</v>
      </c>
      <c r="N473" s="49">
        <v>0</v>
      </c>
      <c r="O473" s="49">
        <v>0</v>
      </c>
      <c r="P473" s="49">
        <v>0</v>
      </c>
      <c r="Q473" s="49">
        <v>0</v>
      </c>
      <c r="R473" s="49">
        <v>0</v>
      </c>
      <c r="S473" s="180"/>
      <c r="T473" s="180"/>
      <c r="U473" s="49">
        <v>0</v>
      </c>
      <c r="V473" s="49">
        <v>0</v>
      </c>
      <c r="W473" s="47">
        <v>0</v>
      </c>
      <c r="X473" s="47">
        <v>0</v>
      </c>
      <c r="Y473" s="180"/>
      <c r="Z473" s="180"/>
      <c r="AA473" s="49">
        <v>0</v>
      </c>
      <c r="AB473" s="49">
        <v>0</v>
      </c>
      <c r="AC473" s="49"/>
      <c r="AD473" s="180"/>
      <c r="AE473" s="47">
        <v>0</v>
      </c>
      <c r="AF473" s="47">
        <v>0</v>
      </c>
      <c r="AG473" s="49"/>
      <c r="AH473" s="180"/>
      <c r="AI473" s="47">
        <v>0</v>
      </c>
      <c r="AJ473" s="47">
        <v>0</v>
      </c>
      <c r="AK473" s="76"/>
      <c r="AL473" s="44"/>
    </row>
    <row r="474" spans="1:38">
      <c r="A474" s="44" t="s">
        <v>237</v>
      </c>
      <c r="B474" s="45">
        <v>46096</v>
      </c>
      <c r="C474" s="49">
        <v>0</v>
      </c>
      <c r="D474" s="49">
        <v>0</v>
      </c>
      <c r="E474" s="49">
        <v>0</v>
      </c>
      <c r="F474" s="49">
        <v>0</v>
      </c>
      <c r="G474" s="49">
        <v>0</v>
      </c>
      <c r="H474" s="49">
        <v>0</v>
      </c>
      <c r="I474" s="49">
        <v>0</v>
      </c>
      <c r="J474" s="49">
        <v>0</v>
      </c>
      <c r="K474" s="49">
        <v>0</v>
      </c>
      <c r="L474" s="49">
        <v>0</v>
      </c>
      <c r="M474" s="49">
        <v>0</v>
      </c>
      <c r="N474" s="49">
        <v>0</v>
      </c>
      <c r="O474" s="49">
        <v>0</v>
      </c>
      <c r="P474" s="49">
        <v>0</v>
      </c>
      <c r="Q474" s="49">
        <v>0</v>
      </c>
      <c r="R474" s="49">
        <v>0</v>
      </c>
      <c r="S474" s="181"/>
      <c r="T474" s="181"/>
      <c r="U474" s="49">
        <v>0</v>
      </c>
      <c r="V474" s="49">
        <v>0</v>
      </c>
      <c r="W474" s="47">
        <v>0</v>
      </c>
      <c r="X474" s="47">
        <v>0</v>
      </c>
      <c r="Y474" s="180"/>
      <c r="Z474" s="180"/>
      <c r="AA474" s="49">
        <v>90</v>
      </c>
      <c r="AB474" s="49">
        <v>7</v>
      </c>
      <c r="AC474" s="49"/>
      <c r="AD474" s="180"/>
      <c r="AE474" s="47">
        <v>0</v>
      </c>
      <c r="AF474" s="47">
        <v>0</v>
      </c>
      <c r="AG474" s="49"/>
      <c r="AH474" s="180"/>
      <c r="AI474" s="49">
        <v>1</v>
      </c>
      <c r="AJ474" s="49">
        <v>35</v>
      </c>
      <c r="AK474" s="49">
        <v>0</v>
      </c>
      <c r="AL474" s="44"/>
    </row>
    <row r="475" spans="1:38">
      <c r="A475" s="44" t="s">
        <v>288</v>
      </c>
      <c r="B475" s="182">
        <v>46096</v>
      </c>
      <c r="C475" s="49">
        <v>0</v>
      </c>
      <c r="D475" s="49">
        <v>0</v>
      </c>
      <c r="E475" s="49">
        <v>0</v>
      </c>
      <c r="F475" s="49">
        <v>0</v>
      </c>
      <c r="G475" s="49">
        <v>0</v>
      </c>
      <c r="H475" s="49">
        <v>0</v>
      </c>
      <c r="I475" s="49">
        <v>0</v>
      </c>
      <c r="J475" s="49">
        <v>0</v>
      </c>
      <c r="K475" s="49">
        <v>0</v>
      </c>
      <c r="L475" s="49">
        <v>0</v>
      </c>
      <c r="M475" s="49">
        <v>0</v>
      </c>
      <c r="N475" s="49">
        <v>0</v>
      </c>
      <c r="O475" s="49">
        <v>0</v>
      </c>
      <c r="P475" s="49">
        <v>0</v>
      </c>
      <c r="Q475" s="49">
        <v>38</v>
      </c>
      <c r="R475" s="49">
        <v>2</v>
      </c>
      <c r="S475" s="181">
        <v>-1</v>
      </c>
      <c r="T475" s="181">
        <v>-1</v>
      </c>
      <c r="U475" s="49">
        <v>0</v>
      </c>
      <c r="V475" s="49">
        <v>0</v>
      </c>
      <c r="W475" s="47">
        <v>1579</v>
      </c>
      <c r="X475" s="47">
        <v>49</v>
      </c>
      <c r="Y475" s="181">
        <v>-1</v>
      </c>
      <c r="Z475" s="181">
        <v>-1</v>
      </c>
      <c r="AA475" s="49">
        <v>0</v>
      </c>
      <c r="AB475" s="49">
        <v>0</v>
      </c>
      <c r="AC475" s="44">
        <v>2</v>
      </c>
      <c r="AD475" s="181">
        <v>-1</v>
      </c>
      <c r="AE475" s="47">
        <v>0</v>
      </c>
      <c r="AF475" s="47">
        <v>0</v>
      </c>
      <c r="AG475" s="44">
        <v>2</v>
      </c>
      <c r="AH475" s="181">
        <v>-1</v>
      </c>
      <c r="AI475" s="49">
        <v>2</v>
      </c>
      <c r="AJ475" s="49">
        <v>29</v>
      </c>
      <c r="AK475" s="44"/>
      <c r="AL475" s="44"/>
    </row>
    <row r="476" spans="1:38">
      <c r="A476" s="44" t="s">
        <v>253</v>
      </c>
      <c r="B476" s="184">
        <v>46096</v>
      </c>
      <c r="C476" s="49">
        <v>0</v>
      </c>
      <c r="D476" s="49">
        <v>0</v>
      </c>
      <c r="E476" s="49">
        <v>0</v>
      </c>
      <c r="F476" s="49">
        <v>0</v>
      </c>
      <c r="G476" s="49">
        <v>0</v>
      </c>
      <c r="H476" s="49">
        <v>0</v>
      </c>
      <c r="I476" s="49">
        <v>0</v>
      </c>
      <c r="J476" s="49">
        <v>0</v>
      </c>
      <c r="K476" s="49">
        <v>0</v>
      </c>
      <c r="L476" s="49">
        <v>0</v>
      </c>
      <c r="M476" s="49">
        <v>0</v>
      </c>
      <c r="N476" s="49">
        <v>0</v>
      </c>
      <c r="O476" s="49">
        <v>0</v>
      </c>
      <c r="P476" s="49">
        <v>0</v>
      </c>
      <c r="Q476" s="49">
        <v>0</v>
      </c>
      <c r="R476" s="49">
        <v>0</v>
      </c>
      <c r="S476" s="181"/>
      <c r="T476" s="181"/>
      <c r="U476" s="49">
        <v>0</v>
      </c>
      <c r="V476" s="49">
        <v>0</v>
      </c>
      <c r="W476" s="47">
        <v>36</v>
      </c>
      <c r="X476" s="47">
        <v>3</v>
      </c>
      <c r="Y476" s="181">
        <v>-1</v>
      </c>
      <c r="Z476" s="181">
        <v>-1</v>
      </c>
      <c r="AA476" s="49">
        <v>21</v>
      </c>
      <c r="AB476" s="49">
        <v>2</v>
      </c>
      <c r="AC476" s="44">
        <v>0</v>
      </c>
      <c r="AD476" s="181">
        <v>19.97</v>
      </c>
      <c r="AE476" s="47">
        <v>0</v>
      </c>
      <c r="AF476" s="47">
        <v>0</v>
      </c>
      <c r="AG476" s="44">
        <v>0</v>
      </c>
      <c r="AH476" s="181">
        <v>-1</v>
      </c>
      <c r="AI476" s="49">
        <v>0</v>
      </c>
      <c r="AJ476" s="47">
        <v>0</v>
      </c>
      <c r="AK476" s="76">
        <v>0</v>
      </c>
      <c r="AL476" s="44"/>
    </row>
    <row r="477" spans="1:38">
      <c r="A477" s="44" t="s">
        <v>428</v>
      </c>
      <c r="B477" s="184">
        <v>46096</v>
      </c>
      <c r="C477" s="49">
        <v>0</v>
      </c>
      <c r="D477" s="49">
        <v>0</v>
      </c>
      <c r="E477" s="49">
        <v>0</v>
      </c>
      <c r="F477" s="49">
        <v>0</v>
      </c>
      <c r="G477" s="49">
        <v>0</v>
      </c>
      <c r="H477" s="49">
        <v>0</v>
      </c>
      <c r="I477" s="49">
        <v>0</v>
      </c>
      <c r="J477" s="49">
        <v>0</v>
      </c>
      <c r="K477" s="49">
        <v>0</v>
      </c>
      <c r="L477" s="49">
        <v>0</v>
      </c>
      <c r="M477" s="49">
        <v>0</v>
      </c>
      <c r="N477" s="49">
        <v>0</v>
      </c>
      <c r="O477" s="49">
        <v>0</v>
      </c>
      <c r="P477" s="49">
        <v>0</v>
      </c>
      <c r="Q477" s="49">
        <v>0</v>
      </c>
      <c r="R477" s="49">
        <v>0</v>
      </c>
      <c r="S477" s="44"/>
      <c r="T477" s="44"/>
      <c r="U477" s="49">
        <v>0</v>
      </c>
      <c r="V477" s="49">
        <v>0</v>
      </c>
      <c r="W477" s="47">
        <v>0</v>
      </c>
      <c r="X477" s="47">
        <v>0</v>
      </c>
      <c r="Y477" s="181"/>
      <c r="Z477" s="181"/>
      <c r="AA477" s="49">
        <v>0</v>
      </c>
      <c r="AB477" s="49">
        <v>0</v>
      </c>
      <c r="AC477" s="44"/>
      <c r="AD477" s="181"/>
      <c r="AE477" s="49">
        <v>0</v>
      </c>
      <c r="AF477" s="49">
        <v>0</v>
      </c>
      <c r="AG477" s="44"/>
      <c r="AH477" s="181"/>
      <c r="AI477" s="49">
        <v>0</v>
      </c>
      <c r="AJ477" s="49">
        <v>0</v>
      </c>
      <c r="AK477" s="49"/>
      <c r="AL477" s="44"/>
    </row>
    <row r="478" spans="1:38">
      <c r="A478" s="44" t="s">
        <v>300</v>
      </c>
      <c r="B478" s="45"/>
      <c r="C478" s="49">
        <v>0</v>
      </c>
      <c r="D478" s="49">
        <v>0</v>
      </c>
      <c r="E478" s="49">
        <v>0</v>
      </c>
      <c r="F478" s="49">
        <v>0</v>
      </c>
      <c r="G478" s="49">
        <v>0</v>
      </c>
      <c r="H478" s="49">
        <v>0</v>
      </c>
      <c r="I478" s="49">
        <v>0</v>
      </c>
      <c r="J478" s="49">
        <v>0</v>
      </c>
      <c r="K478" s="49">
        <v>0</v>
      </c>
      <c r="L478" s="49">
        <v>0</v>
      </c>
      <c r="M478" s="49">
        <v>0</v>
      </c>
      <c r="N478" s="49">
        <v>0</v>
      </c>
      <c r="O478" s="49">
        <v>0</v>
      </c>
      <c r="P478" s="49">
        <v>0</v>
      </c>
      <c r="Q478" s="49">
        <v>0</v>
      </c>
      <c r="R478" s="49">
        <v>0</v>
      </c>
      <c r="S478" s="44"/>
      <c r="T478" s="44"/>
      <c r="U478" s="49">
        <v>0</v>
      </c>
      <c r="V478" s="49">
        <v>0</v>
      </c>
      <c r="W478" s="47">
        <v>0</v>
      </c>
      <c r="X478" s="49">
        <v>0</v>
      </c>
      <c r="Y478" s="181"/>
      <c r="Z478" s="181"/>
      <c r="AA478" s="49">
        <v>0</v>
      </c>
      <c r="AB478" s="49">
        <v>0</v>
      </c>
      <c r="AC478" s="44"/>
      <c r="AD478" s="44"/>
      <c r="AE478" s="47">
        <v>0</v>
      </c>
      <c r="AF478" s="47">
        <v>0</v>
      </c>
      <c r="AG478" s="44"/>
      <c r="AH478" s="44"/>
      <c r="AI478" s="49">
        <v>0</v>
      </c>
      <c r="AJ478" s="49">
        <v>0</v>
      </c>
      <c r="AK478" s="44"/>
      <c r="AL478" s="44"/>
    </row>
    <row r="479" spans="1:38">
      <c r="A479" s="44" t="s">
        <v>280</v>
      </c>
      <c r="B479" s="182"/>
      <c r="C479" s="49">
        <v>0</v>
      </c>
      <c r="D479" s="49">
        <v>0</v>
      </c>
      <c r="E479" s="49">
        <v>0</v>
      </c>
      <c r="F479" s="49">
        <v>0</v>
      </c>
      <c r="G479" s="49">
        <v>0</v>
      </c>
      <c r="H479" s="49">
        <v>0</v>
      </c>
      <c r="I479" s="49">
        <v>0</v>
      </c>
      <c r="J479" s="49">
        <v>0</v>
      </c>
      <c r="K479" s="49">
        <v>0</v>
      </c>
      <c r="L479" s="49">
        <v>0</v>
      </c>
      <c r="M479" s="49">
        <v>0</v>
      </c>
      <c r="N479" s="49">
        <v>0</v>
      </c>
      <c r="O479" s="49">
        <v>0</v>
      </c>
      <c r="P479" s="49">
        <v>0</v>
      </c>
      <c r="Q479" s="49">
        <v>0</v>
      </c>
      <c r="R479" s="49">
        <v>0</v>
      </c>
      <c r="S479" s="181"/>
      <c r="T479" s="181"/>
      <c r="U479" s="49">
        <v>0</v>
      </c>
      <c r="V479" s="49">
        <v>0</v>
      </c>
      <c r="W479" s="47">
        <v>0</v>
      </c>
      <c r="X479" s="47">
        <v>0</v>
      </c>
      <c r="Y479" s="181"/>
      <c r="Z479" s="181"/>
      <c r="AA479" s="49">
        <v>16</v>
      </c>
      <c r="AB479" s="49">
        <v>1</v>
      </c>
      <c r="AC479" s="44"/>
      <c r="AD479" s="181"/>
      <c r="AE479" s="47">
        <v>0</v>
      </c>
      <c r="AF479" s="49">
        <v>0</v>
      </c>
      <c r="AG479" s="44"/>
      <c r="AH479" s="181"/>
      <c r="AI479" s="49">
        <v>0</v>
      </c>
      <c r="AJ479" s="47">
        <v>0</v>
      </c>
      <c r="AK479" s="49">
        <v>0</v>
      </c>
      <c r="AL479" s="44"/>
    </row>
    <row r="480" spans="1:38">
      <c r="A480" s="44" t="s">
        <v>326</v>
      </c>
      <c r="B480" s="184">
        <v>46096</v>
      </c>
      <c r="C480" s="49">
        <v>0</v>
      </c>
      <c r="D480" s="49">
        <v>0</v>
      </c>
      <c r="E480" s="49">
        <v>0</v>
      </c>
      <c r="F480" s="49">
        <v>0</v>
      </c>
      <c r="G480" s="49">
        <v>0</v>
      </c>
      <c r="H480" s="49">
        <v>0</v>
      </c>
      <c r="I480" s="49">
        <v>0</v>
      </c>
      <c r="J480" s="49">
        <v>0</v>
      </c>
      <c r="K480" s="49">
        <v>0</v>
      </c>
      <c r="L480" s="49">
        <v>0</v>
      </c>
      <c r="M480" s="49">
        <v>0</v>
      </c>
      <c r="N480" s="49">
        <v>0</v>
      </c>
      <c r="O480" s="49">
        <v>0</v>
      </c>
      <c r="P480" s="49">
        <v>0</v>
      </c>
      <c r="Q480" s="49">
        <v>0</v>
      </c>
      <c r="R480" s="49">
        <v>0</v>
      </c>
      <c r="S480" s="181"/>
      <c r="T480" s="181"/>
      <c r="U480" s="49">
        <v>0</v>
      </c>
      <c r="V480" s="49">
        <v>0</v>
      </c>
      <c r="W480" s="47">
        <v>0</v>
      </c>
      <c r="X480" s="47">
        <v>0</v>
      </c>
      <c r="Y480" s="181"/>
      <c r="Z480" s="181"/>
      <c r="AA480" s="49">
        <v>0</v>
      </c>
      <c r="AB480" s="49">
        <v>0</v>
      </c>
      <c r="AC480" s="44"/>
      <c r="AD480" s="181"/>
      <c r="AE480" s="47">
        <v>0</v>
      </c>
      <c r="AF480" s="47">
        <v>0</v>
      </c>
      <c r="AG480" s="44"/>
      <c r="AH480" s="181"/>
      <c r="AI480" s="49">
        <v>0</v>
      </c>
      <c r="AJ480" s="49">
        <v>0</v>
      </c>
      <c r="AK480" s="44"/>
      <c r="AL480" s="44"/>
    </row>
    <row r="481" spans="1:38">
      <c r="A481" s="44" t="s">
        <v>217</v>
      </c>
      <c r="B481" s="183">
        <v>46096</v>
      </c>
      <c r="C481" s="49">
        <v>0</v>
      </c>
      <c r="D481" s="49">
        <v>0</v>
      </c>
      <c r="E481" s="49">
        <v>0</v>
      </c>
      <c r="F481" s="49">
        <v>0</v>
      </c>
      <c r="G481" s="49">
        <v>0</v>
      </c>
      <c r="H481" s="49">
        <v>0</v>
      </c>
      <c r="I481" s="49">
        <v>0</v>
      </c>
      <c r="J481" s="49">
        <v>0</v>
      </c>
      <c r="K481" s="49">
        <v>0</v>
      </c>
      <c r="L481" s="49">
        <v>0</v>
      </c>
      <c r="M481" s="49">
        <v>0</v>
      </c>
      <c r="N481" s="49">
        <v>0</v>
      </c>
      <c r="O481" s="49">
        <v>0</v>
      </c>
      <c r="P481" s="49">
        <v>0</v>
      </c>
      <c r="Q481" s="49">
        <v>0</v>
      </c>
      <c r="R481" s="49">
        <v>0</v>
      </c>
      <c r="S481" s="44"/>
      <c r="T481" s="44"/>
      <c r="U481" s="49">
        <v>0</v>
      </c>
      <c r="V481" s="49">
        <v>0</v>
      </c>
      <c r="W481" s="49">
        <v>0</v>
      </c>
      <c r="X481" s="49">
        <v>0</v>
      </c>
      <c r="Y481" s="181"/>
      <c r="Z481" s="181"/>
      <c r="AA481" s="49">
        <v>252</v>
      </c>
      <c r="AB481" s="49">
        <v>19</v>
      </c>
      <c r="AC481" s="44"/>
      <c r="AD481" s="181"/>
      <c r="AE481" s="47">
        <v>0</v>
      </c>
      <c r="AF481" s="47">
        <v>0</v>
      </c>
      <c r="AG481" s="44"/>
      <c r="AH481" s="181"/>
      <c r="AI481" s="49">
        <v>0</v>
      </c>
      <c r="AJ481" s="47">
        <v>0</v>
      </c>
      <c r="AK481" s="49">
        <v>0</v>
      </c>
      <c r="AL481" s="44"/>
    </row>
    <row r="482" spans="1:38">
      <c r="A482" s="44" t="s">
        <v>310</v>
      </c>
      <c r="B482" s="182"/>
      <c r="C482" s="49">
        <v>0</v>
      </c>
      <c r="D482" s="49">
        <v>0</v>
      </c>
      <c r="E482" s="49">
        <v>0</v>
      </c>
      <c r="F482" s="49">
        <v>0</v>
      </c>
      <c r="G482" s="49">
        <v>0</v>
      </c>
      <c r="H482" s="49">
        <v>0</v>
      </c>
      <c r="I482" s="49">
        <v>0</v>
      </c>
      <c r="J482" s="49">
        <v>0</v>
      </c>
      <c r="K482" s="49">
        <v>0</v>
      </c>
      <c r="L482" s="49">
        <v>0</v>
      </c>
      <c r="M482" s="49">
        <v>0</v>
      </c>
      <c r="N482" s="49">
        <v>0</v>
      </c>
      <c r="O482" s="49">
        <v>0</v>
      </c>
      <c r="P482" s="49">
        <v>0</v>
      </c>
      <c r="Q482" s="49">
        <v>0</v>
      </c>
      <c r="R482" s="49">
        <v>0</v>
      </c>
      <c r="S482" s="44"/>
      <c r="T482" s="44"/>
      <c r="U482" s="49">
        <v>0</v>
      </c>
      <c r="V482" s="49">
        <v>0</v>
      </c>
      <c r="W482" s="49">
        <v>0</v>
      </c>
      <c r="X482" s="49">
        <v>0</v>
      </c>
      <c r="Y482" s="44"/>
      <c r="Z482" s="44"/>
      <c r="AA482" s="49">
        <v>0</v>
      </c>
      <c r="AB482" s="49">
        <v>0</v>
      </c>
      <c r="AC482" s="44"/>
      <c r="AD482" s="181"/>
      <c r="AE482" s="47">
        <v>0</v>
      </c>
      <c r="AF482" s="47">
        <v>0</v>
      </c>
      <c r="AG482" s="44"/>
      <c r="AH482" s="181"/>
      <c r="AI482" s="49">
        <v>0</v>
      </c>
      <c r="AJ482" s="49">
        <v>0</v>
      </c>
      <c r="AK482" s="44"/>
      <c r="AL482" s="44"/>
    </row>
    <row r="483" spans="1:38">
      <c r="A483" s="44" t="s">
        <v>244</v>
      </c>
      <c r="B483" s="182"/>
      <c r="C483" s="49">
        <v>0</v>
      </c>
      <c r="D483" s="49">
        <v>0</v>
      </c>
      <c r="E483" s="49">
        <v>0</v>
      </c>
      <c r="F483" s="49">
        <v>0</v>
      </c>
      <c r="G483" s="49">
        <v>0</v>
      </c>
      <c r="H483" s="49">
        <v>0</v>
      </c>
      <c r="I483" s="49">
        <v>0</v>
      </c>
      <c r="J483" s="49">
        <v>0</v>
      </c>
      <c r="K483" s="49">
        <v>0</v>
      </c>
      <c r="L483" s="49">
        <v>0</v>
      </c>
      <c r="M483" s="49">
        <v>0</v>
      </c>
      <c r="N483" s="49">
        <v>0</v>
      </c>
      <c r="O483" s="49">
        <v>0</v>
      </c>
      <c r="P483" s="49">
        <v>0</v>
      </c>
      <c r="Q483" s="49">
        <v>0</v>
      </c>
      <c r="R483" s="49">
        <v>0</v>
      </c>
      <c r="S483" s="181"/>
      <c r="T483" s="181"/>
      <c r="U483" s="49">
        <v>0</v>
      </c>
      <c r="V483" s="49">
        <v>0</v>
      </c>
      <c r="W483" s="47">
        <v>0</v>
      </c>
      <c r="X483" s="49">
        <v>0</v>
      </c>
      <c r="Y483" s="181"/>
      <c r="Z483" s="181"/>
      <c r="AA483" s="49">
        <v>68</v>
      </c>
      <c r="AB483" s="49">
        <v>5</v>
      </c>
      <c r="AC483" s="44"/>
      <c r="AD483" s="181"/>
      <c r="AE483" s="47">
        <v>0</v>
      </c>
      <c r="AF483" s="47">
        <v>0</v>
      </c>
      <c r="AG483" s="44"/>
      <c r="AH483" s="181"/>
      <c r="AI483" s="49">
        <v>0</v>
      </c>
      <c r="AJ483" s="49">
        <v>0</v>
      </c>
      <c r="AK483" s="44">
        <v>0</v>
      </c>
      <c r="AL483" s="44"/>
    </row>
    <row r="484" spans="1:38">
      <c r="A484" s="44" t="s">
        <v>429</v>
      </c>
      <c r="B484" s="184">
        <v>46096</v>
      </c>
      <c r="C484" s="49">
        <v>0</v>
      </c>
      <c r="D484" s="49">
        <v>0</v>
      </c>
      <c r="E484" s="49">
        <v>0</v>
      </c>
      <c r="F484" s="49">
        <v>0</v>
      </c>
      <c r="G484" s="49">
        <v>0</v>
      </c>
      <c r="H484" s="49">
        <v>0</v>
      </c>
      <c r="I484" s="49">
        <v>0</v>
      </c>
      <c r="J484" s="49">
        <v>0</v>
      </c>
      <c r="K484" s="49">
        <v>0</v>
      </c>
      <c r="L484" s="49">
        <v>0</v>
      </c>
      <c r="M484" s="49">
        <v>0</v>
      </c>
      <c r="N484" s="49">
        <v>0</v>
      </c>
      <c r="O484" s="49">
        <v>0</v>
      </c>
      <c r="P484" s="49">
        <v>0</v>
      </c>
      <c r="Q484" s="49">
        <v>0</v>
      </c>
      <c r="R484" s="49">
        <v>0</v>
      </c>
      <c r="S484" s="44"/>
      <c r="T484" s="44"/>
      <c r="U484" s="49">
        <v>0</v>
      </c>
      <c r="V484" s="49">
        <v>0</v>
      </c>
      <c r="W484" s="49">
        <v>0</v>
      </c>
      <c r="X484" s="49">
        <v>0</v>
      </c>
      <c r="Y484" s="181"/>
      <c r="Z484" s="181"/>
      <c r="AA484" s="49">
        <v>0</v>
      </c>
      <c r="AB484" s="49">
        <v>0</v>
      </c>
      <c r="AC484" s="44"/>
      <c r="AD484" s="181"/>
      <c r="AE484" s="47">
        <v>0</v>
      </c>
      <c r="AF484" s="49">
        <v>0</v>
      </c>
      <c r="AG484" s="44"/>
      <c r="AH484" s="181"/>
      <c r="AI484" s="49">
        <v>0</v>
      </c>
      <c r="AJ484" s="47">
        <v>0</v>
      </c>
      <c r="AK484" s="49"/>
      <c r="AL484" s="44"/>
    </row>
    <row r="485" spans="1:38">
      <c r="A485" s="44" t="s">
        <v>430</v>
      </c>
      <c r="B485" s="183">
        <v>46096</v>
      </c>
      <c r="C485" s="49">
        <v>0</v>
      </c>
      <c r="D485" s="49">
        <v>0</v>
      </c>
      <c r="E485" s="49">
        <v>0</v>
      </c>
      <c r="F485" s="49">
        <v>0</v>
      </c>
      <c r="G485" s="49">
        <v>0</v>
      </c>
      <c r="H485" s="49">
        <v>0</v>
      </c>
      <c r="I485" s="49">
        <v>0</v>
      </c>
      <c r="J485" s="49">
        <v>0</v>
      </c>
      <c r="K485" s="49">
        <v>0</v>
      </c>
      <c r="L485" s="49">
        <v>0</v>
      </c>
      <c r="M485" s="49">
        <v>0</v>
      </c>
      <c r="N485" s="49">
        <v>0</v>
      </c>
      <c r="O485" s="49">
        <v>0</v>
      </c>
      <c r="P485" s="49">
        <v>0</v>
      </c>
      <c r="Q485" s="49">
        <v>0</v>
      </c>
      <c r="R485" s="49">
        <v>0</v>
      </c>
      <c r="S485" s="181"/>
      <c r="T485" s="181"/>
      <c r="U485" s="49">
        <v>0</v>
      </c>
      <c r="V485" s="49">
        <v>0</v>
      </c>
      <c r="W485" s="47">
        <v>0</v>
      </c>
      <c r="X485" s="49">
        <v>0</v>
      </c>
      <c r="Y485" s="181"/>
      <c r="Z485" s="181"/>
      <c r="AA485" s="49">
        <v>0</v>
      </c>
      <c r="AB485" s="49">
        <v>0</v>
      </c>
      <c r="AC485" s="44"/>
      <c r="AD485" s="181"/>
      <c r="AE485" s="47">
        <v>0</v>
      </c>
      <c r="AF485" s="49">
        <v>0</v>
      </c>
      <c r="AG485" s="44"/>
      <c r="AH485" s="181"/>
      <c r="AI485" s="49">
        <v>0</v>
      </c>
      <c r="AJ485" s="47">
        <v>0</v>
      </c>
      <c r="AK485" s="49"/>
      <c r="AL485" s="44"/>
    </row>
    <row r="486" spans="1:38">
      <c r="A486" s="44" t="s">
        <v>459</v>
      </c>
      <c r="B486" s="182"/>
      <c r="C486" s="49">
        <v>0</v>
      </c>
      <c r="D486" s="49">
        <v>0</v>
      </c>
      <c r="E486" s="49">
        <v>0</v>
      </c>
      <c r="F486" s="49">
        <v>0</v>
      </c>
      <c r="G486" s="49">
        <v>0</v>
      </c>
      <c r="H486" s="49">
        <v>0</v>
      </c>
      <c r="I486" s="49">
        <v>0</v>
      </c>
      <c r="J486" s="49">
        <v>0</v>
      </c>
      <c r="K486" s="49">
        <v>0</v>
      </c>
      <c r="L486" s="49">
        <v>0</v>
      </c>
      <c r="M486" s="49">
        <v>0</v>
      </c>
      <c r="N486" s="49">
        <v>0</v>
      </c>
      <c r="O486" s="49">
        <v>0</v>
      </c>
      <c r="P486" s="49">
        <v>0</v>
      </c>
      <c r="Q486" s="49">
        <v>0</v>
      </c>
      <c r="R486" s="49">
        <v>0</v>
      </c>
      <c r="S486" s="44"/>
      <c r="T486" s="44"/>
      <c r="U486" s="49">
        <v>0</v>
      </c>
      <c r="V486" s="49">
        <v>0</v>
      </c>
      <c r="W486" s="49">
        <v>0</v>
      </c>
      <c r="X486" s="49">
        <v>0</v>
      </c>
      <c r="Y486" s="181"/>
      <c r="Z486" s="181"/>
      <c r="AA486" s="49">
        <v>1</v>
      </c>
      <c r="AB486" s="49">
        <v>0</v>
      </c>
      <c r="AC486" s="44"/>
      <c r="AD486" s="181"/>
      <c r="AE486" s="47">
        <v>0</v>
      </c>
      <c r="AF486" s="47">
        <v>0</v>
      </c>
      <c r="AG486" s="44"/>
      <c r="AH486" s="181"/>
      <c r="AI486" s="49">
        <v>0</v>
      </c>
      <c r="AJ486" s="49">
        <v>0</v>
      </c>
      <c r="AK486" s="44">
        <v>0</v>
      </c>
      <c r="AL486" s="44"/>
    </row>
    <row r="487" spans="1:38">
      <c r="A487" s="44" t="s">
        <v>277</v>
      </c>
      <c r="B487" s="45"/>
      <c r="C487" s="49">
        <v>0</v>
      </c>
      <c r="D487" s="49">
        <v>0</v>
      </c>
      <c r="E487" s="49">
        <v>0</v>
      </c>
      <c r="F487" s="49">
        <v>0</v>
      </c>
      <c r="G487" s="49">
        <v>0</v>
      </c>
      <c r="H487" s="49">
        <v>0</v>
      </c>
      <c r="I487" s="49">
        <v>0</v>
      </c>
      <c r="J487" s="49">
        <v>0</v>
      </c>
      <c r="K487" s="49">
        <v>0</v>
      </c>
      <c r="L487" s="49">
        <v>0</v>
      </c>
      <c r="M487" s="49">
        <v>0</v>
      </c>
      <c r="N487" s="49">
        <v>0</v>
      </c>
      <c r="O487" s="49">
        <v>0</v>
      </c>
      <c r="P487" s="49">
        <v>0</v>
      </c>
      <c r="Q487" s="49">
        <v>0</v>
      </c>
      <c r="R487" s="49">
        <v>0</v>
      </c>
      <c r="S487" s="44"/>
      <c r="T487" s="44"/>
      <c r="U487" s="49">
        <v>0</v>
      </c>
      <c r="V487" s="49">
        <v>0</v>
      </c>
      <c r="W487" s="49">
        <v>0</v>
      </c>
      <c r="X487" s="49">
        <v>0</v>
      </c>
      <c r="Y487" s="44"/>
      <c r="Z487" s="44"/>
      <c r="AA487" s="49">
        <v>9</v>
      </c>
      <c r="AB487" s="49">
        <v>1</v>
      </c>
      <c r="AC487" s="44"/>
      <c r="AD487" s="44"/>
      <c r="AE487" s="47">
        <v>0</v>
      </c>
      <c r="AF487" s="47">
        <v>0</v>
      </c>
      <c r="AG487" s="44"/>
      <c r="AH487" s="44"/>
      <c r="AI487" s="49">
        <v>0</v>
      </c>
      <c r="AJ487" s="49">
        <v>0</v>
      </c>
      <c r="AK487" s="44">
        <v>0</v>
      </c>
      <c r="AL487" s="44"/>
    </row>
    <row r="488" spans="1:38">
      <c r="A488" s="44" t="s">
        <v>431</v>
      </c>
      <c r="B488" s="183">
        <v>46096</v>
      </c>
      <c r="C488" s="49">
        <v>0</v>
      </c>
      <c r="D488" s="49">
        <v>0</v>
      </c>
      <c r="E488" s="49">
        <v>0</v>
      </c>
      <c r="F488" s="49">
        <v>0</v>
      </c>
      <c r="G488" s="49">
        <v>0</v>
      </c>
      <c r="H488" s="49">
        <v>0</v>
      </c>
      <c r="I488" s="49">
        <v>0</v>
      </c>
      <c r="J488" s="49">
        <v>0</v>
      </c>
      <c r="K488" s="49">
        <v>0</v>
      </c>
      <c r="L488" s="49">
        <v>0</v>
      </c>
      <c r="M488" s="49">
        <v>0</v>
      </c>
      <c r="N488" s="49">
        <v>0</v>
      </c>
      <c r="O488" s="49">
        <v>0</v>
      </c>
      <c r="P488" s="49">
        <v>0</v>
      </c>
      <c r="Q488" s="49">
        <v>0</v>
      </c>
      <c r="R488" s="49">
        <v>0</v>
      </c>
      <c r="S488" s="181"/>
      <c r="T488" s="181"/>
      <c r="U488" s="49">
        <v>0</v>
      </c>
      <c r="V488" s="49">
        <v>0</v>
      </c>
      <c r="W488" s="47">
        <v>0</v>
      </c>
      <c r="X488" s="49">
        <v>0</v>
      </c>
      <c r="Y488" s="181"/>
      <c r="Z488" s="181"/>
      <c r="AA488" s="49">
        <v>0</v>
      </c>
      <c r="AB488" s="49">
        <v>0</v>
      </c>
      <c r="AC488" s="44"/>
      <c r="AD488" s="181"/>
      <c r="AE488" s="47">
        <v>0</v>
      </c>
      <c r="AF488" s="47">
        <v>0</v>
      </c>
      <c r="AG488" s="44"/>
      <c r="AH488" s="181"/>
      <c r="AI488" s="49">
        <v>0</v>
      </c>
      <c r="AJ488" s="49">
        <v>0</v>
      </c>
      <c r="AK488" s="44"/>
      <c r="AL488" s="44"/>
    </row>
    <row r="489" spans="1:38">
      <c r="A489" s="44" t="s">
        <v>432</v>
      </c>
      <c r="B489" s="184">
        <v>46096</v>
      </c>
      <c r="C489" s="49">
        <v>0</v>
      </c>
      <c r="D489" s="49">
        <v>0</v>
      </c>
      <c r="E489" s="49">
        <v>0</v>
      </c>
      <c r="F489" s="49">
        <v>0</v>
      </c>
      <c r="G489" s="49">
        <v>0</v>
      </c>
      <c r="H489" s="49">
        <v>0</v>
      </c>
      <c r="I489" s="49">
        <v>0</v>
      </c>
      <c r="J489" s="49">
        <v>0</v>
      </c>
      <c r="K489" s="49">
        <v>0</v>
      </c>
      <c r="L489" s="49">
        <v>0</v>
      </c>
      <c r="M489" s="49">
        <v>0</v>
      </c>
      <c r="N489" s="49">
        <v>0</v>
      </c>
      <c r="O489" s="49">
        <v>0</v>
      </c>
      <c r="P489" s="49">
        <v>0</v>
      </c>
      <c r="Q489" s="49">
        <v>0</v>
      </c>
      <c r="R489" s="49">
        <v>0</v>
      </c>
      <c r="S489" s="181"/>
      <c r="T489" s="181"/>
      <c r="U489" s="49">
        <v>0</v>
      </c>
      <c r="V489" s="49">
        <v>0</v>
      </c>
      <c r="W489" s="49">
        <v>0</v>
      </c>
      <c r="X489" s="49">
        <v>0</v>
      </c>
      <c r="Y489" s="181"/>
      <c r="Z489" s="181"/>
      <c r="AA489" s="49">
        <v>0</v>
      </c>
      <c r="AB489" s="49">
        <v>0</v>
      </c>
      <c r="AC489" s="44"/>
      <c r="AD489" s="181"/>
      <c r="AE489" s="47">
        <v>0</v>
      </c>
      <c r="AF489" s="47">
        <v>0</v>
      </c>
      <c r="AG489" s="44"/>
      <c r="AH489" s="181"/>
      <c r="AI489" s="49">
        <v>0</v>
      </c>
      <c r="AJ489" s="49">
        <v>0</v>
      </c>
      <c r="AK489" s="49"/>
      <c r="AL489" s="44"/>
    </row>
    <row r="490" spans="1:38">
      <c r="A490" s="44" t="s">
        <v>440</v>
      </c>
      <c r="B490" s="184"/>
      <c r="C490" s="49">
        <v>0</v>
      </c>
      <c r="D490" s="49">
        <v>0</v>
      </c>
      <c r="E490" s="49">
        <v>0</v>
      </c>
      <c r="F490" s="49">
        <v>0</v>
      </c>
      <c r="G490" s="49">
        <v>0</v>
      </c>
      <c r="H490" s="49">
        <v>0</v>
      </c>
      <c r="I490" s="49">
        <v>0</v>
      </c>
      <c r="J490" s="49">
        <v>0</v>
      </c>
      <c r="K490" s="49">
        <v>0</v>
      </c>
      <c r="L490" s="49">
        <v>0</v>
      </c>
      <c r="M490" s="49">
        <v>0</v>
      </c>
      <c r="N490" s="49">
        <v>0</v>
      </c>
      <c r="O490" s="49">
        <v>0</v>
      </c>
      <c r="P490" s="49">
        <v>0</v>
      </c>
      <c r="Q490" s="49">
        <v>0</v>
      </c>
      <c r="R490" s="49">
        <v>0</v>
      </c>
      <c r="S490" s="181"/>
      <c r="T490" s="181"/>
      <c r="U490" s="49">
        <v>0</v>
      </c>
      <c r="V490" s="49">
        <v>0</v>
      </c>
      <c r="W490" s="47">
        <v>0</v>
      </c>
      <c r="X490" s="49">
        <v>0</v>
      </c>
      <c r="Y490" s="181"/>
      <c r="Z490" s="181"/>
      <c r="AA490" s="49">
        <v>0</v>
      </c>
      <c r="AB490" s="49">
        <v>0</v>
      </c>
      <c r="AC490" s="44"/>
      <c r="AD490" s="181"/>
      <c r="AE490" s="47">
        <v>0</v>
      </c>
      <c r="AF490" s="47">
        <v>0</v>
      </c>
      <c r="AG490" s="44"/>
      <c r="AH490" s="181"/>
      <c r="AI490" s="49">
        <v>0</v>
      </c>
      <c r="AJ490" s="47">
        <v>0</v>
      </c>
      <c r="AK490" s="49"/>
      <c r="AL490" s="44"/>
    </row>
    <row r="491" spans="1:38">
      <c r="A491" s="44" t="s">
        <v>285</v>
      </c>
      <c r="B491" s="45"/>
      <c r="C491" s="49">
        <v>0</v>
      </c>
      <c r="D491" s="49">
        <v>0</v>
      </c>
      <c r="E491" s="49">
        <v>0</v>
      </c>
      <c r="F491" s="49">
        <v>0</v>
      </c>
      <c r="G491" s="49">
        <v>0</v>
      </c>
      <c r="H491" s="49">
        <v>0</v>
      </c>
      <c r="I491" s="49">
        <v>0</v>
      </c>
      <c r="J491" s="49">
        <v>0</v>
      </c>
      <c r="K491" s="49">
        <v>0</v>
      </c>
      <c r="L491" s="49">
        <v>0</v>
      </c>
      <c r="M491" s="49">
        <v>0</v>
      </c>
      <c r="N491" s="49">
        <v>0</v>
      </c>
      <c r="O491" s="49">
        <v>0</v>
      </c>
      <c r="P491" s="49">
        <v>0</v>
      </c>
      <c r="Q491" s="49">
        <v>0</v>
      </c>
      <c r="R491" s="49">
        <v>0</v>
      </c>
      <c r="S491" s="44"/>
      <c r="T491" s="44"/>
      <c r="U491" s="49">
        <v>0</v>
      </c>
      <c r="V491" s="49">
        <v>0</v>
      </c>
      <c r="W491" s="49">
        <v>0</v>
      </c>
      <c r="X491" s="49">
        <v>0</v>
      </c>
      <c r="Y491" s="44"/>
      <c r="Z491" s="44"/>
      <c r="AA491" s="49">
        <v>7</v>
      </c>
      <c r="AB491" s="49">
        <v>1</v>
      </c>
      <c r="AC491" s="44"/>
      <c r="AD491" s="181"/>
      <c r="AE491" s="47">
        <v>0</v>
      </c>
      <c r="AF491" s="47">
        <v>0</v>
      </c>
      <c r="AG491" s="44"/>
      <c r="AH491" s="181"/>
      <c r="AI491" s="49">
        <v>0</v>
      </c>
      <c r="AJ491" s="49">
        <v>0</v>
      </c>
      <c r="AK491" s="44">
        <v>0</v>
      </c>
      <c r="AL491" s="44"/>
    </row>
    <row r="492" spans="1:38">
      <c r="A492" s="44" t="s">
        <v>272</v>
      </c>
      <c r="B492" s="45"/>
      <c r="C492" s="47">
        <v>0</v>
      </c>
      <c r="D492" s="47">
        <v>0</v>
      </c>
      <c r="E492" s="47">
        <v>0</v>
      </c>
      <c r="F492" s="47">
        <v>0</v>
      </c>
      <c r="G492" s="47">
        <v>0</v>
      </c>
      <c r="H492" s="47">
        <v>0</v>
      </c>
      <c r="I492" s="49">
        <v>0</v>
      </c>
      <c r="J492" s="49">
        <v>0</v>
      </c>
      <c r="K492" s="49">
        <v>0</v>
      </c>
      <c r="L492" s="49">
        <v>0</v>
      </c>
      <c r="M492" s="49">
        <v>0</v>
      </c>
      <c r="N492" s="49">
        <v>0</v>
      </c>
      <c r="O492" s="47">
        <v>0</v>
      </c>
      <c r="P492" s="49">
        <v>0</v>
      </c>
      <c r="Q492" s="47">
        <v>0</v>
      </c>
      <c r="R492" s="47">
        <v>0</v>
      </c>
      <c r="S492" s="181"/>
      <c r="T492" s="181"/>
      <c r="U492" s="49">
        <v>0</v>
      </c>
      <c r="V492" s="49">
        <v>0</v>
      </c>
      <c r="W492" s="47">
        <v>0</v>
      </c>
      <c r="X492" s="49">
        <v>0</v>
      </c>
      <c r="Y492" s="181"/>
      <c r="Z492" s="181"/>
      <c r="AA492" s="49">
        <v>15</v>
      </c>
      <c r="AB492" s="49">
        <v>1</v>
      </c>
      <c r="AC492" s="76"/>
      <c r="AD492" s="181"/>
      <c r="AE492" s="47">
        <v>0</v>
      </c>
      <c r="AF492" s="47">
        <v>0</v>
      </c>
      <c r="AG492" s="76"/>
      <c r="AH492" s="181"/>
      <c r="AI492" s="47">
        <v>0</v>
      </c>
      <c r="AJ492" s="47">
        <v>0</v>
      </c>
      <c r="AK492" s="44">
        <v>0</v>
      </c>
      <c r="AL492" s="44"/>
    </row>
    <row r="493" spans="1:38">
      <c r="A493" s="44" t="s">
        <v>433</v>
      </c>
      <c r="B493" s="45">
        <v>46096</v>
      </c>
      <c r="C493" s="49">
        <v>0</v>
      </c>
      <c r="D493" s="49">
        <v>0</v>
      </c>
      <c r="E493" s="49">
        <v>0</v>
      </c>
      <c r="F493" s="49">
        <v>0</v>
      </c>
      <c r="G493" s="49">
        <v>0</v>
      </c>
      <c r="H493" s="49">
        <v>0</v>
      </c>
      <c r="I493" s="49">
        <v>0</v>
      </c>
      <c r="J493" s="49">
        <v>0</v>
      </c>
      <c r="K493" s="49">
        <v>0</v>
      </c>
      <c r="L493" s="49">
        <v>0</v>
      </c>
      <c r="M493" s="49">
        <v>0</v>
      </c>
      <c r="N493" s="49">
        <v>0</v>
      </c>
      <c r="O493" s="49">
        <v>0</v>
      </c>
      <c r="P493" s="49">
        <v>0</v>
      </c>
      <c r="Q493" s="47">
        <v>0</v>
      </c>
      <c r="R493" s="49">
        <v>0</v>
      </c>
      <c r="S493" s="181"/>
      <c r="T493" s="181"/>
      <c r="U493" s="49">
        <v>0</v>
      </c>
      <c r="V493" s="49">
        <v>0</v>
      </c>
      <c r="W493" s="47">
        <v>0</v>
      </c>
      <c r="X493" s="49">
        <v>0</v>
      </c>
      <c r="Y493" s="181"/>
      <c r="Z493" s="181"/>
      <c r="AA493" s="49">
        <v>0</v>
      </c>
      <c r="AB493" s="49">
        <v>0</v>
      </c>
      <c r="AC493" s="44"/>
      <c r="AD493" s="181"/>
      <c r="AE493" s="47">
        <v>0</v>
      </c>
      <c r="AF493" s="47">
        <v>0</v>
      </c>
      <c r="AG493" s="44"/>
      <c r="AH493" s="181"/>
      <c r="AI493" s="49">
        <v>0</v>
      </c>
      <c r="AJ493" s="49">
        <v>0</v>
      </c>
      <c r="AK493" s="44"/>
      <c r="AL493" s="44"/>
    </row>
    <row r="494" spans="1:38">
      <c r="A494" s="44" t="s">
        <v>434</v>
      </c>
      <c r="B494" s="45">
        <v>46096</v>
      </c>
      <c r="C494" s="49">
        <v>0</v>
      </c>
      <c r="D494" s="49">
        <v>0</v>
      </c>
      <c r="E494" s="49">
        <v>0</v>
      </c>
      <c r="F494" s="49">
        <v>0</v>
      </c>
      <c r="G494" s="49">
        <v>0</v>
      </c>
      <c r="H494" s="49">
        <v>0</v>
      </c>
      <c r="I494" s="49">
        <v>0</v>
      </c>
      <c r="J494" s="49">
        <v>0</v>
      </c>
      <c r="K494" s="49">
        <v>0</v>
      </c>
      <c r="L494" s="49">
        <v>0</v>
      </c>
      <c r="M494" s="49">
        <v>0</v>
      </c>
      <c r="N494" s="49">
        <v>0</v>
      </c>
      <c r="O494" s="49">
        <v>0</v>
      </c>
      <c r="P494" s="49">
        <v>0</v>
      </c>
      <c r="Q494" s="49">
        <v>0</v>
      </c>
      <c r="R494" s="49">
        <v>0</v>
      </c>
      <c r="S494" s="44"/>
      <c r="T494" s="44"/>
      <c r="U494" s="49">
        <v>0</v>
      </c>
      <c r="V494" s="49">
        <v>0</v>
      </c>
      <c r="W494" s="49">
        <v>0</v>
      </c>
      <c r="X494" s="49">
        <v>0</v>
      </c>
      <c r="Y494" s="181"/>
      <c r="Z494" s="181"/>
      <c r="AA494" s="49">
        <v>0</v>
      </c>
      <c r="AB494" s="49">
        <v>0</v>
      </c>
      <c r="AC494" s="44"/>
      <c r="AD494" s="181"/>
      <c r="AE494" s="47">
        <v>0</v>
      </c>
      <c r="AF494" s="47">
        <v>0</v>
      </c>
      <c r="AG494" s="44"/>
      <c r="AH494" s="181"/>
      <c r="AI494" s="49">
        <v>2</v>
      </c>
      <c r="AJ494" s="47">
        <v>14</v>
      </c>
      <c r="AK494" s="76"/>
      <c r="AL494" s="44"/>
    </row>
    <row r="495" spans="1:38">
      <c r="A495" s="44" t="s">
        <v>435</v>
      </c>
      <c r="B495" s="45">
        <v>46096</v>
      </c>
      <c r="C495" s="49">
        <v>0</v>
      </c>
      <c r="D495" s="49">
        <v>0</v>
      </c>
      <c r="E495" s="49">
        <v>0</v>
      </c>
      <c r="F495" s="49">
        <v>0</v>
      </c>
      <c r="G495" s="49">
        <v>0</v>
      </c>
      <c r="H495" s="49">
        <v>0</v>
      </c>
      <c r="I495" s="49">
        <v>0</v>
      </c>
      <c r="J495" s="49">
        <v>0</v>
      </c>
      <c r="K495" s="49">
        <v>0</v>
      </c>
      <c r="L495" s="49">
        <v>0</v>
      </c>
      <c r="M495" s="49">
        <v>0</v>
      </c>
      <c r="N495" s="49">
        <v>0</v>
      </c>
      <c r="O495" s="49">
        <v>0</v>
      </c>
      <c r="P495" s="49">
        <v>0</v>
      </c>
      <c r="Q495" s="49">
        <v>0</v>
      </c>
      <c r="R495" s="49">
        <v>0</v>
      </c>
      <c r="S495" s="44"/>
      <c r="T495" s="44"/>
      <c r="U495" s="49">
        <v>0</v>
      </c>
      <c r="V495" s="49">
        <v>0</v>
      </c>
      <c r="W495" s="49">
        <v>0</v>
      </c>
      <c r="X495" s="49">
        <v>0</v>
      </c>
      <c r="Y495" s="44"/>
      <c r="Z495" s="44"/>
      <c r="AA495" s="49">
        <v>0</v>
      </c>
      <c r="AB495" s="49">
        <v>0</v>
      </c>
      <c r="AC495" s="44"/>
      <c r="AD495" s="181"/>
      <c r="AE495" s="47">
        <v>0</v>
      </c>
      <c r="AF495" s="47">
        <v>0</v>
      </c>
      <c r="AG495" s="44"/>
      <c r="AH495" s="181"/>
      <c r="AI495" s="49">
        <v>0</v>
      </c>
      <c r="AJ495" s="47">
        <v>0</v>
      </c>
      <c r="AK495" s="44"/>
      <c r="AL495" s="44"/>
    </row>
    <row r="496" spans="1:38">
      <c r="A496" s="44" t="s">
        <v>436</v>
      </c>
      <c r="B496" s="45">
        <v>46096</v>
      </c>
      <c r="C496" s="49">
        <v>0</v>
      </c>
      <c r="D496" s="49">
        <v>0</v>
      </c>
      <c r="E496" s="49">
        <v>0</v>
      </c>
      <c r="F496" s="49">
        <v>0</v>
      </c>
      <c r="G496" s="49">
        <v>0</v>
      </c>
      <c r="H496" s="49">
        <v>0</v>
      </c>
      <c r="I496" s="49">
        <v>0</v>
      </c>
      <c r="J496" s="49">
        <v>0</v>
      </c>
      <c r="K496" s="49">
        <v>0</v>
      </c>
      <c r="L496" s="49">
        <v>0</v>
      </c>
      <c r="M496" s="49">
        <v>0</v>
      </c>
      <c r="N496" s="49">
        <v>0</v>
      </c>
      <c r="O496" s="49">
        <v>0</v>
      </c>
      <c r="P496" s="49">
        <v>0</v>
      </c>
      <c r="Q496" s="49">
        <v>0</v>
      </c>
      <c r="R496" s="49">
        <v>0</v>
      </c>
      <c r="S496" s="181"/>
      <c r="T496" s="181"/>
      <c r="U496" s="49">
        <v>0</v>
      </c>
      <c r="V496" s="49">
        <v>0</v>
      </c>
      <c r="W496" s="47">
        <v>0</v>
      </c>
      <c r="X496" s="49">
        <v>0</v>
      </c>
      <c r="Y496" s="181"/>
      <c r="Z496" s="181"/>
      <c r="AA496" s="49">
        <v>0</v>
      </c>
      <c r="AB496" s="49">
        <v>0</v>
      </c>
      <c r="AC496" s="44"/>
      <c r="AD496" s="181"/>
      <c r="AE496" s="47">
        <v>0</v>
      </c>
      <c r="AF496" s="47">
        <v>0</v>
      </c>
      <c r="AG496" s="44"/>
      <c r="AH496" s="181"/>
      <c r="AI496" s="49">
        <v>1</v>
      </c>
      <c r="AJ496" s="49">
        <v>10</v>
      </c>
      <c r="AK496" s="44"/>
      <c r="AL496" s="44"/>
    </row>
    <row r="497" spans="1:38">
      <c r="A497" s="44" t="s">
        <v>437</v>
      </c>
      <c r="B497" s="45">
        <v>46096</v>
      </c>
      <c r="C497" s="49">
        <v>0</v>
      </c>
      <c r="D497" s="49">
        <v>0</v>
      </c>
      <c r="E497" s="49">
        <v>0</v>
      </c>
      <c r="F497" s="49">
        <v>0</v>
      </c>
      <c r="G497" s="49">
        <v>0</v>
      </c>
      <c r="H497" s="49">
        <v>0</v>
      </c>
      <c r="I497" s="49">
        <v>0</v>
      </c>
      <c r="J497" s="49">
        <v>0</v>
      </c>
      <c r="K497" s="49">
        <v>0</v>
      </c>
      <c r="L497" s="49">
        <v>0</v>
      </c>
      <c r="M497" s="49">
        <v>0</v>
      </c>
      <c r="N497" s="49">
        <v>0</v>
      </c>
      <c r="O497" s="49">
        <v>0</v>
      </c>
      <c r="P497" s="49">
        <v>0</v>
      </c>
      <c r="Q497" s="47">
        <v>0</v>
      </c>
      <c r="R497" s="49">
        <v>0</v>
      </c>
      <c r="S497" s="181"/>
      <c r="T497" s="181"/>
      <c r="U497" s="49">
        <v>0</v>
      </c>
      <c r="V497" s="49">
        <v>0</v>
      </c>
      <c r="W497" s="47">
        <v>0</v>
      </c>
      <c r="X497" s="49">
        <v>0</v>
      </c>
      <c r="Y497" s="181"/>
      <c r="Z497" s="181"/>
      <c r="AA497" s="49">
        <v>0</v>
      </c>
      <c r="AB497" s="49">
        <v>0</v>
      </c>
      <c r="AC497" s="44"/>
      <c r="AD497" s="181"/>
      <c r="AE497" s="47">
        <v>0</v>
      </c>
      <c r="AF497" s="47">
        <v>0</v>
      </c>
      <c r="AG497" s="44"/>
      <c r="AH497" s="181"/>
      <c r="AI497" s="49">
        <v>0</v>
      </c>
      <c r="AJ497" s="49">
        <v>0</v>
      </c>
      <c r="AK497" s="44"/>
      <c r="AL497" s="44"/>
    </row>
    <row r="498" spans="1:38">
      <c r="A498" s="44" t="s">
        <v>438</v>
      </c>
      <c r="B498" s="182">
        <v>46096</v>
      </c>
      <c r="C498" s="49">
        <v>0</v>
      </c>
      <c r="D498" s="49">
        <v>0</v>
      </c>
      <c r="E498" s="49">
        <v>0</v>
      </c>
      <c r="F498" s="49">
        <v>0</v>
      </c>
      <c r="G498" s="49">
        <v>0</v>
      </c>
      <c r="H498" s="49">
        <v>0</v>
      </c>
      <c r="I498" s="49">
        <v>0</v>
      </c>
      <c r="J498" s="49">
        <v>0</v>
      </c>
      <c r="K498" s="49">
        <v>0</v>
      </c>
      <c r="L498" s="49">
        <v>0</v>
      </c>
      <c r="M498" s="49">
        <v>0</v>
      </c>
      <c r="N498" s="49">
        <v>0</v>
      </c>
      <c r="O498" s="49">
        <v>0</v>
      </c>
      <c r="P498" s="49">
        <v>0</v>
      </c>
      <c r="Q498" s="49">
        <v>0</v>
      </c>
      <c r="R498" s="49">
        <v>0</v>
      </c>
      <c r="S498" s="44"/>
      <c r="T498" s="44"/>
      <c r="U498" s="49">
        <v>0</v>
      </c>
      <c r="V498" s="49">
        <v>0</v>
      </c>
      <c r="W498" s="49">
        <v>0</v>
      </c>
      <c r="X498" s="49">
        <v>0</v>
      </c>
      <c r="Y498" s="44"/>
      <c r="Z498" s="44"/>
      <c r="AA498" s="49">
        <v>0</v>
      </c>
      <c r="AB498" s="49">
        <v>0</v>
      </c>
      <c r="AC498" s="44"/>
      <c r="AD498" s="181"/>
      <c r="AE498" s="47">
        <v>0</v>
      </c>
      <c r="AF498" s="47">
        <v>0</v>
      </c>
      <c r="AG498" s="44"/>
      <c r="AH498" s="181"/>
      <c r="AI498" s="49">
        <v>2</v>
      </c>
      <c r="AJ498" s="47">
        <v>9</v>
      </c>
      <c r="AK498" s="76"/>
      <c r="AL498" s="44"/>
    </row>
    <row r="499" spans="1:38">
      <c r="A499" s="44" t="s">
        <v>317</v>
      </c>
      <c r="B499" s="185">
        <v>46096</v>
      </c>
      <c r="C499" s="49">
        <v>0</v>
      </c>
      <c r="D499" s="49">
        <v>0</v>
      </c>
      <c r="E499" s="49">
        <v>0</v>
      </c>
      <c r="F499" s="49">
        <v>0</v>
      </c>
      <c r="G499" s="49">
        <v>0</v>
      </c>
      <c r="H499" s="49">
        <v>0</v>
      </c>
      <c r="I499" s="49">
        <v>0</v>
      </c>
      <c r="J499" s="49">
        <v>0</v>
      </c>
      <c r="K499" s="49">
        <v>0</v>
      </c>
      <c r="L499" s="49">
        <v>0</v>
      </c>
      <c r="M499" s="49">
        <v>0</v>
      </c>
      <c r="N499" s="49">
        <v>0</v>
      </c>
      <c r="O499" s="49">
        <v>0</v>
      </c>
      <c r="P499" s="49">
        <v>0</v>
      </c>
      <c r="Q499" s="49">
        <v>0</v>
      </c>
      <c r="R499" s="49">
        <v>0</v>
      </c>
      <c r="S499" s="44"/>
      <c r="T499" s="44"/>
      <c r="U499" s="49">
        <v>0</v>
      </c>
      <c r="V499" s="49">
        <v>0</v>
      </c>
      <c r="W499" s="49">
        <v>0</v>
      </c>
      <c r="X499" s="49">
        <v>0</v>
      </c>
      <c r="Y499" s="44"/>
      <c r="Z499" s="44"/>
      <c r="AA499" s="49">
        <v>0</v>
      </c>
      <c r="AB499" s="49">
        <v>0</v>
      </c>
      <c r="AC499" s="44"/>
      <c r="AD499" s="44"/>
      <c r="AE499" s="47">
        <v>0</v>
      </c>
      <c r="AF499" s="47">
        <v>0</v>
      </c>
      <c r="AG499" s="44"/>
      <c r="AH499" s="44"/>
      <c r="AI499" s="49">
        <v>3</v>
      </c>
      <c r="AJ499" s="47">
        <v>19</v>
      </c>
      <c r="AK499" s="47"/>
      <c r="AL499" s="44"/>
    </row>
    <row r="500" spans="1:38">
      <c r="A500" s="44" t="s">
        <v>439</v>
      </c>
      <c r="B500" s="45">
        <v>46096</v>
      </c>
      <c r="C500" s="49">
        <v>0</v>
      </c>
      <c r="D500" s="49">
        <v>0</v>
      </c>
      <c r="E500" s="49">
        <v>0</v>
      </c>
      <c r="F500" s="49">
        <v>0</v>
      </c>
      <c r="G500" s="49">
        <v>0</v>
      </c>
      <c r="H500" s="49">
        <v>0</v>
      </c>
      <c r="I500" s="49">
        <v>0</v>
      </c>
      <c r="J500" s="49">
        <v>0</v>
      </c>
      <c r="K500" s="49">
        <v>0</v>
      </c>
      <c r="L500" s="49">
        <v>0</v>
      </c>
      <c r="M500" s="49">
        <v>0</v>
      </c>
      <c r="N500" s="49">
        <v>0</v>
      </c>
      <c r="O500" s="49">
        <v>0</v>
      </c>
      <c r="P500" s="49">
        <v>0</v>
      </c>
      <c r="Q500" s="49">
        <v>0</v>
      </c>
      <c r="R500" s="49">
        <v>0</v>
      </c>
      <c r="S500" s="181"/>
      <c r="T500" s="181"/>
      <c r="U500" s="49">
        <v>0</v>
      </c>
      <c r="V500" s="49">
        <v>0</v>
      </c>
      <c r="W500" s="47">
        <v>0</v>
      </c>
      <c r="X500" s="49">
        <v>0</v>
      </c>
      <c r="Y500" s="181"/>
      <c r="Z500" s="181"/>
      <c r="AA500" s="49">
        <v>0</v>
      </c>
      <c r="AB500" s="49">
        <v>0</v>
      </c>
      <c r="AC500" s="49"/>
      <c r="AD500" s="180"/>
      <c r="AE500" s="47">
        <v>0</v>
      </c>
      <c r="AF500" s="47">
        <v>0</v>
      </c>
      <c r="AG500" s="49"/>
      <c r="AH500" s="180"/>
      <c r="AI500" s="49">
        <v>0</v>
      </c>
      <c r="AJ500" s="47">
        <v>0</v>
      </c>
      <c r="AK500" s="47"/>
      <c r="AL500" s="44"/>
    </row>
    <row r="501" spans="1:38">
      <c r="A501" s="44" t="s">
        <v>483</v>
      </c>
      <c r="B501" s="45"/>
      <c r="C501" s="49">
        <v>0</v>
      </c>
      <c r="D501" s="49">
        <v>0</v>
      </c>
      <c r="E501" s="49">
        <v>0</v>
      </c>
      <c r="F501" s="49">
        <v>0</v>
      </c>
      <c r="G501" s="49">
        <v>0</v>
      </c>
      <c r="H501" s="49">
        <v>0</v>
      </c>
      <c r="I501" s="49">
        <v>0</v>
      </c>
      <c r="J501" s="49">
        <v>0</v>
      </c>
      <c r="K501" s="49">
        <v>0</v>
      </c>
      <c r="L501" s="49">
        <v>0</v>
      </c>
      <c r="M501" s="49">
        <v>0</v>
      </c>
      <c r="N501" s="49">
        <v>0</v>
      </c>
      <c r="O501" s="49">
        <v>0</v>
      </c>
      <c r="P501" s="49">
        <v>0</v>
      </c>
      <c r="Q501" s="47">
        <v>0</v>
      </c>
      <c r="R501" s="49">
        <v>0</v>
      </c>
      <c r="S501" s="181"/>
      <c r="T501" s="181"/>
      <c r="U501" s="49">
        <v>0</v>
      </c>
      <c r="V501" s="49">
        <v>0</v>
      </c>
      <c r="W501" s="47">
        <v>0</v>
      </c>
      <c r="X501" s="49">
        <v>0</v>
      </c>
      <c r="Y501" s="181"/>
      <c r="Z501" s="181"/>
      <c r="AA501" s="49">
        <v>0</v>
      </c>
      <c r="AB501" s="49">
        <v>0</v>
      </c>
      <c r="AC501" s="44"/>
      <c r="AD501" s="181"/>
      <c r="AE501" s="47">
        <v>0</v>
      </c>
      <c r="AF501" s="49">
        <v>0</v>
      </c>
      <c r="AG501" s="44"/>
      <c r="AH501" s="181"/>
      <c r="AI501" s="49">
        <v>980</v>
      </c>
      <c r="AJ501" s="47">
        <v>33722</v>
      </c>
      <c r="AK501" s="76">
        <v>99089</v>
      </c>
      <c r="AL501" s="44"/>
    </row>
    <row r="502" spans="1:38">
      <c r="A502" s="44" t="s">
        <v>489</v>
      </c>
      <c r="B502" s="182">
        <v>46096</v>
      </c>
      <c r="C502" s="49">
        <v>0</v>
      </c>
      <c r="D502" s="49">
        <v>0</v>
      </c>
      <c r="E502" s="49">
        <v>0</v>
      </c>
      <c r="F502" s="49">
        <v>0</v>
      </c>
      <c r="G502" s="49">
        <v>0</v>
      </c>
      <c r="H502" s="49">
        <v>0</v>
      </c>
      <c r="I502" s="49">
        <v>0</v>
      </c>
      <c r="J502" s="49">
        <v>0</v>
      </c>
      <c r="K502" s="49">
        <v>0</v>
      </c>
      <c r="L502" s="49">
        <v>0</v>
      </c>
      <c r="M502" s="49">
        <v>0</v>
      </c>
      <c r="N502" s="49">
        <v>0</v>
      </c>
      <c r="O502" s="49">
        <v>0</v>
      </c>
      <c r="P502" s="49">
        <v>0</v>
      </c>
      <c r="Q502" s="47">
        <v>0</v>
      </c>
      <c r="R502" s="49">
        <v>0</v>
      </c>
      <c r="S502" s="180"/>
      <c r="T502" s="180"/>
      <c r="U502" s="49">
        <v>0</v>
      </c>
      <c r="V502" s="49">
        <v>0</v>
      </c>
      <c r="W502" s="47">
        <v>0</v>
      </c>
      <c r="X502" s="49">
        <v>0</v>
      </c>
      <c r="Y502" s="180"/>
      <c r="Z502" s="180"/>
      <c r="AA502" s="49">
        <v>0</v>
      </c>
      <c r="AB502" s="49">
        <v>0</v>
      </c>
      <c r="AC502" s="44">
        <v>0</v>
      </c>
      <c r="AD502" s="181">
        <v>-0.87</v>
      </c>
      <c r="AE502" s="47">
        <v>0</v>
      </c>
      <c r="AF502" s="49">
        <v>0</v>
      </c>
      <c r="AG502" s="44">
        <v>0</v>
      </c>
      <c r="AH502" s="181">
        <v>-1</v>
      </c>
      <c r="AI502" s="49">
        <v>649</v>
      </c>
      <c r="AJ502" s="47">
        <v>11248</v>
      </c>
      <c r="AK502" s="47">
        <v>65621</v>
      </c>
      <c r="AL502" s="44"/>
    </row>
    <row r="503" spans="1:38">
      <c r="A503" s="44" t="s">
        <v>441</v>
      </c>
      <c r="B503" s="182">
        <v>46096</v>
      </c>
      <c r="C503" s="49">
        <v>0</v>
      </c>
      <c r="D503" s="49">
        <v>0</v>
      </c>
      <c r="E503" s="49">
        <v>0</v>
      </c>
      <c r="F503" s="49">
        <v>0</v>
      </c>
      <c r="G503" s="49">
        <v>0</v>
      </c>
      <c r="H503" s="49">
        <v>0</v>
      </c>
      <c r="I503" s="49">
        <v>0</v>
      </c>
      <c r="J503" s="49">
        <v>0</v>
      </c>
      <c r="K503" s="49">
        <v>0</v>
      </c>
      <c r="L503" s="49">
        <v>0</v>
      </c>
      <c r="M503" s="49">
        <v>0</v>
      </c>
      <c r="N503" s="49">
        <v>0</v>
      </c>
      <c r="O503" s="49">
        <v>0</v>
      </c>
      <c r="P503" s="49">
        <v>0</v>
      </c>
      <c r="Q503" s="49">
        <v>0</v>
      </c>
      <c r="R503" s="49">
        <v>0</v>
      </c>
      <c r="S503" s="44"/>
      <c r="T503" s="44"/>
      <c r="U503" s="49">
        <v>0</v>
      </c>
      <c r="V503" s="49">
        <v>0</v>
      </c>
      <c r="W503" s="49">
        <v>0</v>
      </c>
      <c r="X503" s="49">
        <v>0</v>
      </c>
      <c r="Y503" s="181"/>
      <c r="Z503" s="181"/>
      <c r="AA503" s="49">
        <v>0</v>
      </c>
      <c r="AB503" s="49">
        <v>0</v>
      </c>
      <c r="AC503" s="44"/>
      <c r="AD503" s="181"/>
      <c r="AE503" s="47">
        <v>0</v>
      </c>
      <c r="AF503" s="49">
        <v>0</v>
      </c>
      <c r="AG503" s="44"/>
      <c r="AH503" s="181"/>
      <c r="AI503" s="49">
        <v>0</v>
      </c>
      <c r="AJ503" s="49">
        <v>0</v>
      </c>
      <c r="AK503" s="44"/>
      <c r="AL503" s="44"/>
    </row>
    <row r="504" spans="1:38">
      <c r="A504" s="44" t="s">
        <v>216</v>
      </c>
      <c r="B504" s="183">
        <v>46096</v>
      </c>
      <c r="C504" s="49">
        <v>0</v>
      </c>
      <c r="D504" s="49">
        <v>0</v>
      </c>
      <c r="E504" s="49">
        <v>0</v>
      </c>
      <c r="F504" s="49">
        <v>0</v>
      </c>
      <c r="G504" s="49">
        <v>0</v>
      </c>
      <c r="H504" s="49">
        <v>0</v>
      </c>
      <c r="I504" s="49">
        <v>0</v>
      </c>
      <c r="J504" s="49">
        <v>0</v>
      </c>
      <c r="K504" s="49">
        <v>0</v>
      </c>
      <c r="L504" s="49">
        <v>0</v>
      </c>
      <c r="M504" s="49">
        <v>0</v>
      </c>
      <c r="N504" s="49">
        <v>0</v>
      </c>
      <c r="O504" s="49">
        <v>0</v>
      </c>
      <c r="P504" s="49">
        <v>0</v>
      </c>
      <c r="Q504" s="49">
        <v>0</v>
      </c>
      <c r="R504" s="49">
        <v>0</v>
      </c>
      <c r="S504" s="181"/>
      <c r="T504" s="181"/>
      <c r="U504" s="49">
        <v>0</v>
      </c>
      <c r="V504" s="49">
        <v>0</v>
      </c>
      <c r="W504" s="47">
        <v>66</v>
      </c>
      <c r="X504" s="49">
        <v>2</v>
      </c>
      <c r="Y504" s="181">
        <v>-1</v>
      </c>
      <c r="Z504" s="181">
        <v>-1</v>
      </c>
      <c r="AA504" s="49">
        <v>5</v>
      </c>
      <c r="AB504" s="49">
        <v>0</v>
      </c>
      <c r="AC504" s="44"/>
      <c r="AD504" s="181"/>
      <c r="AE504" s="47">
        <v>0</v>
      </c>
      <c r="AF504" s="49">
        <v>0</v>
      </c>
      <c r="AG504" s="44"/>
      <c r="AH504" s="181"/>
      <c r="AI504" s="49">
        <v>38</v>
      </c>
      <c r="AJ504" s="49">
        <v>416</v>
      </c>
      <c r="AK504" s="44">
        <v>91</v>
      </c>
      <c r="AL504" s="44"/>
    </row>
    <row r="505" spans="1:38">
      <c r="A505" s="44" t="s">
        <v>442</v>
      </c>
      <c r="B505" s="183">
        <v>46096</v>
      </c>
      <c r="C505" s="49">
        <v>0</v>
      </c>
      <c r="D505" s="49">
        <v>0</v>
      </c>
      <c r="E505" s="49">
        <v>0</v>
      </c>
      <c r="F505" s="49">
        <v>0</v>
      </c>
      <c r="G505" s="49">
        <v>0</v>
      </c>
      <c r="H505" s="49">
        <v>0</v>
      </c>
      <c r="I505" s="49">
        <v>0</v>
      </c>
      <c r="J505" s="49">
        <v>0</v>
      </c>
      <c r="K505" s="49">
        <v>0</v>
      </c>
      <c r="L505" s="49">
        <v>0</v>
      </c>
      <c r="M505" s="49">
        <v>0</v>
      </c>
      <c r="N505" s="49">
        <v>0</v>
      </c>
      <c r="O505" s="49">
        <v>0</v>
      </c>
      <c r="P505" s="49">
        <v>0</v>
      </c>
      <c r="Q505" s="49">
        <v>0</v>
      </c>
      <c r="R505" s="49">
        <v>0</v>
      </c>
      <c r="S505" s="181"/>
      <c r="T505" s="181"/>
      <c r="U505" s="49">
        <v>0</v>
      </c>
      <c r="V505" s="49">
        <v>0</v>
      </c>
      <c r="W505" s="47">
        <v>0</v>
      </c>
      <c r="X505" s="49">
        <v>0</v>
      </c>
      <c r="Y505" s="181"/>
      <c r="Z505" s="181"/>
      <c r="AA505" s="49">
        <v>0</v>
      </c>
      <c r="AB505" s="49">
        <v>0</v>
      </c>
      <c r="AC505" s="44"/>
      <c r="AD505" s="181"/>
      <c r="AE505" s="47">
        <v>0</v>
      </c>
      <c r="AF505" s="49">
        <v>0</v>
      </c>
      <c r="AG505" s="44"/>
      <c r="AH505" s="181"/>
      <c r="AI505" s="49">
        <v>0</v>
      </c>
      <c r="AJ505" s="49">
        <v>0</v>
      </c>
      <c r="AK505" s="49"/>
      <c r="AL505" s="44"/>
    </row>
    <row r="506" spans="1:38">
      <c r="A506" s="44" t="s">
        <v>305</v>
      </c>
      <c r="B506" s="45"/>
      <c r="C506" s="49">
        <v>0</v>
      </c>
      <c r="D506" s="49">
        <v>0</v>
      </c>
      <c r="E506" s="49">
        <v>0</v>
      </c>
      <c r="F506" s="49">
        <v>0</v>
      </c>
      <c r="G506" s="49">
        <v>0</v>
      </c>
      <c r="H506" s="49">
        <v>0</v>
      </c>
      <c r="I506" s="49">
        <v>0</v>
      </c>
      <c r="J506" s="49">
        <v>0</v>
      </c>
      <c r="K506" s="49">
        <v>0</v>
      </c>
      <c r="L506" s="49">
        <v>0</v>
      </c>
      <c r="M506" s="49">
        <v>0</v>
      </c>
      <c r="N506" s="49">
        <v>0</v>
      </c>
      <c r="O506" s="49">
        <v>0</v>
      </c>
      <c r="P506" s="49">
        <v>0</v>
      </c>
      <c r="Q506" s="49">
        <v>0</v>
      </c>
      <c r="R506" s="49">
        <v>0</v>
      </c>
      <c r="S506" s="181"/>
      <c r="T506" s="181"/>
      <c r="U506" s="49">
        <v>0</v>
      </c>
      <c r="V506" s="49">
        <v>0</v>
      </c>
      <c r="W506" s="47">
        <v>0</v>
      </c>
      <c r="X506" s="49">
        <v>0</v>
      </c>
      <c r="Y506" s="180"/>
      <c r="Z506" s="180"/>
      <c r="AA506" s="49">
        <v>0</v>
      </c>
      <c r="AB506" s="49">
        <v>0</v>
      </c>
      <c r="AC506" s="49"/>
      <c r="AD506" s="180"/>
      <c r="AE506" s="47">
        <v>0</v>
      </c>
      <c r="AF506" s="49">
        <v>0</v>
      </c>
      <c r="AG506" s="49"/>
      <c r="AH506" s="180"/>
      <c r="AI506" s="49">
        <v>0</v>
      </c>
      <c r="AJ506" s="47">
        <v>0</v>
      </c>
      <c r="AK506" s="49"/>
      <c r="AL506" s="44"/>
    </row>
    <row r="507" spans="1:38">
      <c r="A507" s="44" t="s">
        <v>443</v>
      </c>
      <c r="B507" s="45"/>
      <c r="C507" s="49">
        <v>0</v>
      </c>
      <c r="D507" s="49">
        <v>0</v>
      </c>
      <c r="E507" s="49">
        <v>0</v>
      </c>
      <c r="F507" s="49">
        <v>0</v>
      </c>
      <c r="G507" s="49">
        <v>0</v>
      </c>
      <c r="H507" s="49">
        <v>0</v>
      </c>
      <c r="I507" s="49">
        <v>0</v>
      </c>
      <c r="J507" s="49">
        <v>0</v>
      </c>
      <c r="K507" s="49">
        <v>0</v>
      </c>
      <c r="L507" s="49">
        <v>0</v>
      </c>
      <c r="M507" s="49">
        <v>0</v>
      </c>
      <c r="N507" s="49">
        <v>0</v>
      </c>
      <c r="O507" s="49">
        <v>0</v>
      </c>
      <c r="P507" s="49">
        <v>0</v>
      </c>
      <c r="Q507" s="49">
        <v>0</v>
      </c>
      <c r="R507" s="49">
        <v>0</v>
      </c>
      <c r="S507" s="44"/>
      <c r="T507" s="44"/>
      <c r="U507" s="49">
        <v>0</v>
      </c>
      <c r="V507" s="49">
        <v>0</v>
      </c>
      <c r="W507" s="47">
        <v>0</v>
      </c>
      <c r="X507" s="49">
        <v>0</v>
      </c>
      <c r="Y507" s="180"/>
      <c r="Z507" s="180"/>
      <c r="AA507" s="49">
        <v>5</v>
      </c>
      <c r="AB507" s="49">
        <v>0</v>
      </c>
      <c r="AC507" s="49"/>
      <c r="AD507" s="180"/>
      <c r="AE507" s="49">
        <v>0</v>
      </c>
      <c r="AF507" s="49">
        <v>0</v>
      </c>
      <c r="AG507" s="49"/>
      <c r="AH507" s="180"/>
      <c r="AI507" s="49">
        <v>0</v>
      </c>
      <c r="AJ507" s="49">
        <v>0</v>
      </c>
      <c r="AK507" s="49">
        <v>0</v>
      </c>
      <c r="AL507" s="44"/>
    </row>
    <row r="508" spans="1:38">
      <c r="A508" s="44" t="s">
        <v>292</v>
      </c>
      <c r="B508" s="184">
        <v>46096</v>
      </c>
      <c r="C508" s="49">
        <v>0</v>
      </c>
      <c r="D508" s="49">
        <v>0</v>
      </c>
      <c r="E508" s="49">
        <v>0</v>
      </c>
      <c r="F508" s="49">
        <v>0</v>
      </c>
      <c r="G508" s="49">
        <v>0</v>
      </c>
      <c r="H508" s="49">
        <v>0</v>
      </c>
      <c r="I508" s="49">
        <v>0</v>
      </c>
      <c r="J508" s="49">
        <v>0</v>
      </c>
      <c r="K508" s="49">
        <v>0</v>
      </c>
      <c r="L508" s="49">
        <v>0</v>
      </c>
      <c r="M508" s="49">
        <v>0</v>
      </c>
      <c r="N508" s="49">
        <v>0</v>
      </c>
      <c r="O508" s="49">
        <v>0</v>
      </c>
      <c r="P508" s="49">
        <v>0</v>
      </c>
      <c r="Q508" s="49">
        <v>0</v>
      </c>
      <c r="R508" s="49">
        <v>0</v>
      </c>
      <c r="S508" s="181"/>
      <c r="T508" s="181"/>
      <c r="U508" s="49">
        <v>0</v>
      </c>
      <c r="V508" s="49">
        <v>0</v>
      </c>
      <c r="W508" s="47">
        <v>2520</v>
      </c>
      <c r="X508" s="49">
        <v>14</v>
      </c>
      <c r="Y508" s="181">
        <v>-1</v>
      </c>
      <c r="Z508" s="181">
        <v>-1</v>
      </c>
      <c r="AA508" s="49">
        <v>15</v>
      </c>
      <c r="AB508" s="49">
        <v>1</v>
      </c>
      <c r="AC508" s="44">
        <v>0</v>
      </c>
      <c r="AD508" s="181">
        <v>13.97</v>
      </c>
      <c r="AE508" s="49">
        <v>0</v>
      </c>
      <c r="AF508" s="49">
        <v>0</v>
      </c>
      <c r="AG508" s="44">
        <v>0</v>
      </c>
      <c r="AH508" s="181">
        <v>-1</v>
      </c>
      <c r="AI508" s="49">
        <v>1</v>
      </c>
      <c r="AJ508" s="49">
        <v>249</v>
      </c>
      <c r="AK508" s="49">
        <v>1</v>
      </c>
      <c r="AL508" s="44"/>
    </row>
    <row r="509" spans="1:38">
      <c r="A509" s="44" t="s">
        <v>228</v>
      </c>
      <c r="B509" s="185">
        <v>46096</v>
      </c>
      <c r="C509" s="49">
        <v>0</v>
      </c>
      <c r="D509" s="49">
        <v>0</v>
      </c>
      <c r="E509" s="49">
        <v>0</v>
      </c>
      <c r="F509" s="49">
        <v>0</v>
      </c>
      <c r="G509" s="49">
        <v>0</v>
      </c>
      <c r="H509" s="49">
        <v>0</v>
      </c>
      <c r="I509" s="49">
        <v>0</v>
      </c>
      <c r="J509" s="49">
        <v>0</v>
      </c>
      <c r="K509" s="49">
        <v>0</v>
      </c>
      <c r="L509" s="49">
        <v>0</v>
      </c>
      <c r="M509" s="49">
        <v>0</v>
      </c>
      <c r="N509" s="49">
        <v>0</v>
      </c>
      <c r="O509" s="49">
        <v>0</v>
      </c>
      <c r="P509" s="49">
        <v>0</v>
      </c>
      <c r="Q509" s="47">
        <v>0</v>
      </c>
      <c r="R509" s="49">
        <v>0</v>
      </c>
      <c r="S509" s="181"/>
      <c r="T509" s="181"/>
      <c r="U509" s="49">
        <v>0</v>
      </c>
      <c r="V509" s="49">
        <v>0</v>
      </c>
      <c r="W509" s="47">
        <v>195</v>
      </c>
      <c r="X509" s="49">
        <v>6</v>
      </c>
      <c r="Y509" s="181">
        <v>-1</v>
      </c>
      <c r="Z509" s="181">
        <v>-1</v>
      </c>
      <c r="AA509" s="49">
        <v>22</v>
      </c>
      <c r="AB509" s="49">
        <v>2</v>
      </c>
      <c r="AC509" s="44">
        <v>0</v>
      </c>
      <c r="AD509" s="181">
        <v>20.73</v>
      </c>
      <c r="AE509" s="49">
        <v>0</v>
      </c>
      <c r="AF509" s="49">
        <v>0</v>
      </c>
      <c r="AG509" s="44">
        <v>0</v>
      </c>
      <c r="AH509" s="181">
        <v>-1</v>
      </c>
      <c r="AI509" s="49">
        <v>18</v>
      </c>
      <c r="AJ509" s="49">
        <v>437</v>
      </c>
      <c r="AK509" s="49">
        <v>11</v>
      </c>
      <c r="AL509" s="44"/>
    </row>
    <row r="510" spans="1:38">
      <c r="A510" s="44" t="s">
        <v>484</v>
      </c>
      <c r="B510" s="182"/>
      <c r="C510" s="49">
        <v>0</v>
      </c>
      <c r="D510" s="49">
        <v>0</v>
      </c>
      <c r="E510" s="49">
        <v>0</v>
      </c>
      <c r="F510" s="49">
        <v>0</v>
      </c>
      <c r="G510" s="49">
        <v>0</v>
      </c>
      <c r="H510" s="49">
        <v>0</v>
      </c>
      <c r="I510" s="49">
        <v>0</v>
      </c>
      <c r="J510" s="49">
        <v>0</v>
      </c>
      <c r="K510" s="49">
        <v>0</v>
      </c>
      <c r="L510" s="49">
        <v>0</v>
      </c>
      <c r="M510" s="49">
        <v>0</v>
      </c>
      <c r="N510" s="49">
        <v>0</v>
      </c>
      <c r="O510" s="49">
        <v>0</v>
      </c>
      <c r="P510" s="49">
        <v>0</v>
      </c>
      <c r="Q510" s="47">
        <v>0</v>
      </c>
      <c r="R510" s="49">
        <v>0</v>
      </c>
      <c r="S510" s="180"/>
      <c r="T510" s="180"/>
      <c r="U510" s="49">
        <v>0</v>
      </c>
      <c r="V510" s="49">
        <v>0</v>
      </c>
      <c r="W510" s="47">
        <v>0</v>
      </c>
      <c r="X510" s="49">
        <v>0</v>
      </c>
      <c r="Y510" s="180"/>
      <c r="Z510" s="180"/>
      <c r="AA510" s="49">
        <v>0</v>
      </c>
      <c r="AB510" s="49">
        <v>0</v>
      </c>
      <c r="AC510" s="49"/>
      <c r="AD510" s="180"/>
      <c r="AE510" s="49">
        <v>0</v>
      </c>
      <c r="AF510" s="49">
        <v>0</v>
      </c>
      <c r="AG510" s="49"/>
      <c r="AH510" s="180"/>
      <c r="AI510" s="49">
        <v>0</v>
      </c>
      <c r="AJ510" s="47">
        <v>0</v>
      </c>
      <c r="AK510" s="44">
        <v>0</v>
      </c>
      <c r="AL510" s="44"/>
    </row>
    <row r="511" spans="1:38">
      <c r="A511" s="44" t="s">
        <v>278</v>
      </c>
      <c r="B511" s="45"/>
      <c r="C511" s="49">
        <v>0</v>
      </c>
      <c r="D511" s="49">
        <v>0</v>
      </c>
      <c r="E511" s="49">
        <v>0</v>
      </c>
      <c r="F511" s="49">
        <v>0</v>
      </c>
      <c r="G511" s="49">
        <v>0</v>
      </c>
      <c r="H511" s="49">
        <v>0</v>
      </c>
      <c r="I511" s="49">
        <v>0</v>
      </c>
      <c r="J511" s="49">
        <v>0</v>
      </c>
      <c r="K511" s="49">
        <v>0</v>
      </c>
      <c r="L511" s="49">
        <v>0</v>
      </c>
      <c r="M511" s="49">
        <v>0</v>
      </c>
      <c r="N511" s="49">
        <v>0</v>
      </c>
      <c r="O511" s="49">
        <v>0</v>
      </c>
      <c r="P511" s="49">
        <v>0</v>
      </c>
      <c r="Q511" s="49">
        <v>0</v>
      </c>
      <c r="R511" s="49">
        <v>0</v>
      </c>
      <c r="S511" s="181"/>
      <c r="T511" s="181"/>
      <c r="U511" s="49">
        <v>0</v>
      </c>
      <c r="V511" s="49">
        <v>0</v>
      </c>
      <c r="W511" s="47">
        <v>0</v>
      </c>
      <c r="X511" s="49">
        <v>0</v>
      </c>
      <c r="Y511" s="181"/>
      <c r="Z511" s="181"/>
      <c r="AA511" s="49">
        <v>17</v>
      </c>
      <c r="AB511" s="49">
        <v>1</v>
      </c>
      <c r="AC511" s="44"/>
      <c r="AD511" s="181"/>
      <c r="AE511" s="49">
        <v>0</v>
      </c>
      <c r="AF511" s="49">
        <v>0</v>
      </c>
      <c r="AG511" s="44"/>
      <c r="AH511" s="181"/>
      <c r="AI511" s="49">
        <v>0</v>
      </c>
      <c r="AJ511" s="49">
        <v>0</v>
      </c>
      <c r="AK511" s="44">
        <v>0</v>
      </c>
      <c r="AL511" s="44"/>
    </row>
    <row r="512" spans="1:38">
      <c r="A512" s="44" t="s">
        <v>501</v>
      </c>
      <c r="B512" s="182">
        <v>46096</v>
      </c>
      <c r="C512" s="49">
        <v>0</v>
      </c>
      <c r="D512" s="49">
        <v>0</v>
      </c>
      <c r="E512" s="49">
        <v>0</v>
      </c>
      <c r="F512" s="49">
        <v>0</v>
      </c>
      <c r="G512" s="49">
        <v>0</v>
      </c>
      <c r="H512" s="49">
        <v>0</v>
      </c>
      <c r="I512" s="49">
        <v>0</v>
      </c>
      <c r="J512" s="49">
        <v>0</v>
      </c>
      <c r="K512" s="49">
        <v>0</v>
      </c>
      <c r="L512" s="49">
        <v>0</v>
      </c>
      <c r="M512" s="49">
        <v>0</v>
      </c>
      <c r="N512" s="49">
        <v>0</v>
      </c>
      <c r="O512" s="49">
        <v>0</v>
      </c>
      <c r="P512" s="49">
        <v>0</v>
      </c>
      <c r="Q512" s="49">
        <v>430</v>
      </c>
      <c r="R512" s="49">
        <v>12</v>
      </c>
      <c r="S512" s="181">
        <v>-1</v>
      </c>
      <c r="T512" s="181">
        <v>-1</v>
      </c>
      <c r="U512" s="49">
        <v>0</v>
      </c>
      <c r="V512" s="49">
        <v>0</v>
      </c>
      <c r="W512" s="47">
        <v>4327</v>
      </c>
      <c r="X512" s="49">
        <v>118</v>
      </c>
      <c r="Y512" s="180">
        <v>-1</v>
      </c>
      <c r="Z512" s="180">
        <v>-1</v>
      </c>
      <c r="AA512" s="49">
        <v>0</v>
      </c>
      <c r="AB512" s="49">
        <v>0</v>
      </c>
      <c r="AC512" s="49">
        <v>10</v>
      </c>
      <c r="AD512" s="180">
        <v>-1</v>
      </c>
      <c r="AE512" s="49">
        <v>0</v>
      </c>
      <c r="AF512" s="49">
        <v>0</v>
      </c>
      <c r="AG512" s="49">
        <v>10</v>
      </c>
      <c r="AH512" s="180">
        <v>-1</v>
      </c>
      <c r="AI512" s="49">
        <v>1</v>
      </c>
      <c r="AJ512" s="47">
        <v>32</v>
      </c>
      <c r="AK512" s="44"/>
      <c r="AL512" s="44"/>
    </row>
    <row r="513" spans="1:38">
      <c r="A513" s="44" t="s">
        <v>444</v>
      </c>
      <c r="B513" s="183">
        <v>46096</v>
      </c>
      <c r="C513" s="49">
        <v>0</v>
      </c>
      <c r="D513" s="49">
        <v>0</v>
      </c>
      <c r="E513" s="49">
        <v>0</v>
      </c>
      <c r="F513" s="49">
        <v>0</v>
      </c>
      <c r="G513" s="49">
        <v>0</v>
      </c>
      <c r="H513" s="49">
        <v>0</v>
      </c>
      <c r="I513" s="49">
        <v>0</v>
      </c>
      <c r="J513" s="49">
        <v>0</v>
      </c>
      <c r="K513" s="49">
        <v>0</v>
      </c>
      <c r="L513" s="49">
        <v>0</v>
      </c>
      <c r="M513" s="49">
        <v>0</v>
      </c>
      <c r="N513" s="49">
        <v>0</v>
      </c>
      <c r="O513" s="49">
        <v>0</v>
      </c>
      <c r="P513" s="49">
        <v>0</v>
      </c>
      <c r="Q513" s="47">
        <v>0</v>
      </c>
      <c r="R513" s="49">
        <v>0</v>
      </c>
      <c r="S513" s="181"/>
      <c r="T513" s="181"/>
      <c r="U513" s="49">
        <v>0</v>
      </c>
      <c r="V513" s="49">
        <v>0</v>
      </c>
      <c r="W513" s="47">
        <v>0</v>
      </c>
      <c r="X513" s="49">
        <v>0</v>
      </c>
      <c r="Y513" s="181"/>
      <c r="Z513" s="181"/>
      <c r="AA513" s="49">
        <v>0</v>
      </c>
      <c r="AB513" s="49">
        <v>0</v>
      </c>
      <c r="AC513" s="44"/>
      <c r="AD513" s="181"/>
      <c r="AE513" s="49">
        <v>0</v>
      </c>
      <c r="AF513" s="49">
        <v>0</v>
      </c>
      <c r="AG513" s="44"/>
      <c r="AH513" s="181"/>
      <c r="AI513" s="49">
        <v>0</v>
      </c>
      <c r="AJ513" s="47">
        <v>0</v>
      </c>
      <c r="AK513" s="44"/>
      <c r="AL513" s="44"/>
    </row>
    <row r="514" spans="1:38">
      <c r="A514" s="44" t="s">
        <v>496</v>
      </c>
      <c r="B514" s="182">
        <v>46096</v>
      </c>
      <c r="C514" s="49">
        <v>0</v>
      </c>
      <c r="D514" s="49">
        <v>0</v>
      </c>
      <c r="E514" s="49">
        <v>0</v>
      </c>
      <c r="F514" s="49">
        <v>0</v>
      </c>
      <c r="G514" s="49">
        <v>0</v>
      </c>
      <c r="H514" s="49">
        <v>0</v>
      </c>
      <c r="I514" s="49">
        <v>0</v>
      </c>
      <c r="J514" s="49">
        <v>0</v>
      </c>
      <c r="K514" s="49">
        <v>0</v>
      </c>
      <c r="L514" s="49">
        <v>0</v>
      </c>
      <c r="M514" s="49">
        <v>0</v>
      </c>
      <c r="N514" s="49">
        <v>0</v>
      </c>
      <c r="O514" s="49">
        <v>0</v>
      </c>
      <c r="P514" s="49">
        <v>0</v>
      </c>
      <c r="Q514" s="47">
        <v>29</v>
      </c>
      <c r="R514" s="49">
        <v>1</v>
      </c>
      <c r="S514" s="181">
        <v>-1</v>
      </c>
      <c r="T514" s="181">
        <v>-1</v>
      </c>
      <c r="U514" s="49">
        <v>0</v>
      </c>
      <c r="V514" s="49">
        <v>0</v>
      </c>
      <c r="W514" s="47">
        <v>108</v>
      </c>
      <c r="X514" s="49">
        <v>2</v>
      </c>
      <c r="Y514" s="181">
        <v>-1</v>
      </c>
      <c r="Z514" s="181">
        <v>-1</v>
      </c>
      <c r="AA514" s="49">
        <v>0</v>
      </c>
      <c r="AB514" s="49">
        <v>0</v>
      </c>
      <c r="AC514" s="44">
        <v>1</v>
      </c>
      <c r="AD514" s="181">
        <v>-1</v>
      </c>
      <c r="AE514" s="49">
        <v>0</v>
      </c>
      <c r="AF514" s="49">
        <v>0</v>
      </c>
      <c r="AG514" s="44">
        <v>1</v>
      </c>
      <c r="AH514" s="181">
        <v>-1</v>
      </c>
      <c r="AI514" s="49">
        <v>109</v>
      </c>
      <c r="AJ514" s="47">
        <v>2178</v>
      </c>
      <c r="AK514" s="49"/>
      <c r="AL514" s="44"/>
    </row>
    <row r="515" spans="1:38">
      <c r="A515" s="44" t="s">
        <v>73</v>
      </c>
      <c r="B515" s="183"/>
      <c r="C515" s="49">
        <v>0</v>
      </c>
      <c r="D515" s="49">
        <v>0</v>
      </c>
      <c r="E515" s="49">
        <v>0</v>
      </c>
      <c r="F515" s="49">
        <v>0</v>
      </c>
      <c r="G515" s="49">
        <v>0</v>
      </c>
      <c r="H515" s="49">
        <v>0</v>
      </c>
      <c r="I515" s="49">
        <v>0</v>
      </c>
      <c r="J515" s="49">
        <v>0</v>
      </c>
      <c r="K515" s="49">
        <v>0</v>
      </c>
      <c r="L515" s="49">
        <v>0</v>
      </c>
      <c r="M515" s="49">
        <v>0</v>
      </c>
      <c r="N515" s="49">
        <v>0</v>
      </c>
      <c r="O515" s="49">
        <v>0</v>
      </c>
      <c r="P515" s="49">
        <v>0</v>
      </c>
      <c r="Q515" s="49">
        <v>0</v>
      </c>
      <c r="R515" s="49">
        <v>0</v>
      </c>
      <c r="S515" s="44"/>
      <c r="T515" s="44"/>
      <c r="U515" s="49">
        <v>0</v>
      </c>
      <c r="V515" s="49">
        <v>0</v>
      </c>
      <c r="W515" s="47">
        <v>0</v>
      </c>
      <c r="X515" s="49">
        <v>0</v>
      </c>
      <c r="Y515" s="181"/>
      <c r="Z515" s="181"/>
      <c r="AA515" s="49">
        <v>0</v>
      </c>
      <c r="AB515" s="49">
        <v>0</v>
      </c>
      <c r="AC515" s="44"/>
      <c r="AD515" s="181"/>
      <c r="AE515" s="49">
        <v>0</v>
      </c>
      <c r="AF515" s="49">
        <v>0</v>
      </c>
      <c r="AG515" s="44"/>
      <c r="AH515" s="181"/>
      <c r="AI515" s="49">
        <v>0</v>
      </c>
      <c r="AJ515" s="49">
        <v>0</v>
      </c>
      <c r="AK515" s="49"/>
      <c r="AL515" s="44"/>
    </row>
    <row r="516" spans="1:38">
      <c r="A516" s="44" t="s">
        <v>445</v>
      </c>
      <c r="B516" s="183">
        <v>46096</v>
      </c>
      <c r="C516" s="49">
        <v>0</v>
      </c>
      <c r="D516" s="49">
        <v>0</v>
      </c>
      <c r="E516" s="49">
        <v>0</v>
      </c>
      <c r="F516" s="49">
        <v>0</v>
      </c>
      <c r="G516" s="49">
        <v>0</v>
      </c>
      <c r="H516" s="49">
        <v>0</v>
      </c>
      <c r="I516" s="49">
        <v>0</v>
      </c>
      <c r="J516" s="49">
        <v>0</v>
      </c>
      <c r="K516" s="49">
        <v>0</v>
      </c>
      <c r="L516" s="49">
        <v>0</v>
      </c>
      <c r="M516" s="49">
        <v>0</v>
      </c>
      <c r="N516" s="49">
        <v>0</v>
      </c>
      <c r="O516" s="49">
        <v>0</v>
      </c>
      <c r="P516" s="49">
        <v>0</v>
      </c>
      <c r="Q516" s="49">
        <v>0</v>
      </c>
      <c r="R516" s="49">
        <v>0</v>
      </c>
      <c r="S516" s="44"/>
      <c r="T516" s="44"/>
      <c r="U516" s="49">
        <v>0</v>
      </c>
      <c r="V516" s="49">
        <v>0</v>
      </c>
      <c r="W516" s="49">
        <v>0</v>
      </c>
      <c r="X516" s="49">
        <v>0</v>
      </c>
      <c r="Y516" s="44"/>
      <c r="Z516" s="44"/>
      <c r="AA516" s="49">
        <v>0</v>
      </c>
      <c r="AB516" s="49">
        <v>0</v>
      </c>
      <c r="AC516" s="44"/>
      <c r="AD516" s="44"/>
      <c r="AE516" s="49">
        <v>0</v>
      </c>
      <c r="AF516" s="49">
        <v>0</v>
      </c>
      <c r="AG516" s="44"/>
      <c r="AH516" s="44"/>
      <c r="AI516" s="49">
        <v>0</v>
      </c>
      <c r="AJ516" s="49">
        <v>0</v>
      </c>
      <c r="AK516" s="44">
        <v>0</v>
      </c>
      <c r="AL516" s="44"/>
    </row>
    <row r="517" spans="1:38">
      <c r="A517" s="44" t="s">
        <v>273</v>
      </c>
      <c r="B517" s="45"/>
      <c r="C517" s="49">
        <v>0</v>
      </c>
      <c r="D517" s="49">
        <v>0</v>
      </c>
      <c r="E517" s="49">
        <v>0</v>
      </c>
      <c r="F517" s="49">
        <v>0</v>
      </c>
      <c r="G517" s="49">
        <v>0</v>
      </c>
      <c r="H517" s="49">
        <v>0</v>
      </c>
      <c r="I517" s="49">
        <v>0</v>
      </c>
      <c r="J517" s="49">
        <v>0</v>
      </c>
      <c r="K517" s="49">
        <v>0</v>
      </c>
      <c r="L517" s="49">
        <v>0</v>
      </c>
      <c r="M517" s="49">
        <v>0</v>
      </c>
      <c r="N517" s="49">
        <v>0</v>
      </c>
      <c r="O517" s="49">
        <v>0</v>
      </c>
      <c r="P517" s="49">
        <v>0</v>
      </c>
      <c r="Q517" s="47">
        <v>0</v>
      </c>
      <c r="R517" s="49">
        <v>0</v>
      </c>
      <c r="S517" s="181"/>
      <c r="T517" s="181"/>
      <c r="U517" s="49">
        <v>0</v>
      </c>
      <c r="V517" s="49">
        <v>0</v>
      </c>
      <c r="W517" s="47">
        <v>0</v>
      </c>
      <c r="X517" s="49">
        <v>0</v>
      </c>
      <c r="Y517" s="181"/>
      <c r="Z517" s="181"/>
      <c r="AA517" s="49">
        <v>17</v>
      </c>
      <c r="AB517" s="49">
        <v>1</v>
      </c>
      <c r="AC517" s="44"/>
      <c r="AD517" s="181"/>
      <c r="AE517" s="49">
        <v>0</v>
      </c>
      <c r="AF517" s="49">
        <v>0</v>
      </c>
      <c r="AG517" s="44"/>
      <c r="AH517" s="181"/>
      <c r="AI517" s="49">
        <v>0</v>
      </c>
      <c r="AJ517" s="49">
        <v>0</v>
      </c>
      <c r="AK517" s="44">
        <v>0</v>
      </c>
      <c r="AL517" s="44"/>
    </row>
    <row r="518" spans="1:38">
      <c r="A518" s="44" t="s">
        <v>446</v>
      </c>
      <c r="B518" s="183"/>
      <c r="C518" s="49">
        <v>0</v>
      </c>
      <c r="D518" s="49">
        <v>0</v>
      </c>
      <c r="E518" s="49">
        <v>0</v>
      </c>
      <c r="F518" s="49">
        <v>0</v>
      </c>
      <c r="G518" s="49">
        <v>0</v>
      </c>
      <c r="H518" s="49">
        <v>0</v>
      </c>
      <c r="I518" s="49">
        <v>0</v>
      </c>
      <c r="J518" s="49">
        <v>0</v>
      </c>
      <c r="K518" s="49">
        <v>0</v>
      </c>
      <c r="L518" s="49">
        <v>0</v>
      </c>
      <c r="M518" s="49">
        <v>0</v>
      </c>
      <c r="N518" s="49">
        <v>0</v>
      </c>
      <c r="O518" s="49">
        <v>0</v>
      </c>
      <c r="P518" s="49">
        <v>0</v>
      </c>
      <c r="Q518" s="49">
        <v>0</v>
      </c>
      <c r="R518" s="49">
        <v>0</v>
      </c>
      <c r="S518" s="44"/>
      <c r="T518" s="44"/>
      <c r="U518" s="49">
        <v>0</v>
      </c>
      <c r="V518" s="49">
        <v>0</v>
      </c>
      <c r="W518" s="49">
        <v>0</v>
      </c>
      <c r="X518" s="49">
        <v>0</v>
      </c>
      <c r="Y518" s="44"/>
      <c r="Z518" s="44"/>
      <c r="AA518" s="49">
        <v>0</v>
      </c>
      <c r="AB518" s="49">
        <v>0</v>
      </c>
      <c r="AC518" s="44"/>
      <c r="AD518" s="44"/>
      <c r="AE518" s="49">
        <v>0</v>
      </c>
      <c r="AF518" s="49">
        <v>0</v>
      </c>
      <c r="AG518" s="44"/>
      <c r="AH518" s="44"/>
      <c r="AI518" s="49">
        <v>0</v>
      </c>
      <c r="AJ518" s="47">
        <v>0</v>
      </c>
      <c r="AK518" s="49"/>
      <c r="AL518" s="44"/>
    </row>
    <row r="519" spans="1:38">
      <c r="A519" s="44" t="s">
        <v>447</v>
      </c>
      <c r="B519" s="45">
        <v>46096</v>
      </c>
      <c r="C519" s="49">
        <v>0</v>
      </c>
      <c r="D519" s="49">
        <v>0</v>
      </c>
      <c r="E519" s="49">
        <v>0</v>
      </c>
      <c r="F519" s="49">
        <v>0</v>
      </c>
      <c r="G519" s="49">
        <v>0</v>
      </c>
      <c r="H519" s="49">
        <v>0</v>
      </c>
      <c r="I519" s="49">
        <v>0</v>
      </c>
      <c r="J519" s="49">
        <v>0</v>
      </c>
      <c r="K519" s="49">
        <v>0</v>
      </c>
      <c r="L519" s="49">
        <v>0</v>
      </c>
      <c r="M519" s="49">
        <v>0</v>
      </c>
      <c r="N519" s="49">
        <v>0</v>
      </c>
      <c r="O519" s="49">
        <v>0</v>
      </c>
      <c r="P519" s="49">
        <v>0</v>
      </c>
      <c r="Q519" s="49">
        <v>0</v>
      </c>
      <c r="R519" s="49">
        <v>0</v>
      </c>
      <c r="S519" s="44"/>
      <c r="T519" s="44"/>
      <c r="U519" s="49">
        <v>0</v>
      </c>
      <c r="V519" s="49">
        <v>0</v>
      </c>
      <c r="W519" s="47">
        <v>0</v>
      </c>
      <c r="X519" s="49">
        <v>0</v>
      </c>
      <c r="Y519" s="180"/>
      <c r="Z519" s="180"/>
      <c r="AA519" s="49">
        <v>0</v>
      </c>
      <c r="AB519" s="49">
        <v>0</v>
      </c>
      <c r="AC519" s="44"/>
      <c r="AD519" s="44"/>
      <c r="AE519" s="49">
        <v>0</v>
      </c>
      <c r="AF519" s="49">
        <v>0</v>
      </c>
      <c r="AG519" s="44"/>
      <c r="AH519" s="44"/>
      <c r="AI519" s="49">
        <v>0</v>
      </c>
      <c r="AJ519" s="47">
        <v>0</v>
      </c>
      <c r="AK519" s="49"/>
      <c r="AL519" s="44"/>
    </row>
    <row r="520" spans="1:38">
      <c r="A520" s="44" t="s">
        <v>230</v>
      </c>
      <c r="B520" s="183"/>
      <c r="C520" s="49">
        <v>0</v>
      </c>
      <c r="D520" s="49">
        <v>0</v>
      </c>
      <c r="E520" s="49">
        <v>0</v>
      </c>
      <c r="F520" s="49">
        <v>0</v>
      </c>
      <c r="G520" s="49">
        <v>0</v>
      </c>
      <c r="H520" s="49">
        <v>0</v>
      </c>
      <c r="I520" s="49">
        <v>0</v>
      </c>
      <c r="J520" s="49">
        <v>0</v>
      </c>
      <c r="K520" s="49">
        <v>0</v>
      </c>
      <c r="L520" s="49">
        <v>0</v>
      </c>
      <c r="M520" s="49">
        <v>0</v>
      </c>
      <c r="N520" s="49">
        <v>0</v>
      </c>
      <c r="O520" s="49">
        <v>0</v>
      </c>
      <c r="P520" s="49">
        <v>0</v>
      </c>
      <c r="Q520" s="49">
        <v>0</v>
      </c>
      <c r="R520" s="49">
        <v>0</v>
      </c>
      <c r="S520" s="44"/>
      <c r="T520" s="44"/>
      <c r="U520" s="49">
        <v>0</v>
      </c>
      <c r="V520" s="49">
        <v>0</v>
      </c>
      <c r="W520" s="47">
        <v>0</v>
      </c>
      <c r="X520" s="49">
        <v>0</v>
      </c>
      <c r="Y520" s="181"/>
      <c r="Z520" s="181"/>
      <c r="AA520" s="49">
        <v>135</v>
      </c>
      <c r="AB520" s="49">
        <v>10</v>
      </c>
      <c r="AC520" s="44"/>
      <c r="AD520" s="44"/>
      <c r="AE520" s="49">
        <v>0</v>
      </c>
      <c r="AF520" s="49">
        <v>0</v>
      </c>
      <c r="AG520" s="44"/>
      <c r="AH520" s="44"/>
      <c r="AI520" s="47">
        <v>6117</v>
      </c>
      <c r="AJ520" s="47">
        <v>124534</v>
      </c>
      <c r="AK520" s="44">
        <v>587</v>
      </c>
      <c r="AL520" s="44"/>
    </row>
    <row r="521" spans="1:38">
      <c r="A521" s="44" t="s">
        <v>229</v>
      </c>
      <c r="B521" s="45">
        <v>46096</v>
      </c>
      <c r="C521" s="49">
        <v>0</v>
      </c>
      <c r="D521" s="49">
        <v>0</v>
      </c>
      <c r="E521" s="49">
        <v>0</v>
      </c>
      <c r="F521" s="49">
        <v>0</v>
      </c>
      <c r="G521" s="49">
        <v>0</v>
      </c>
      <c r="H521" s="49">
        <v>0</v>
      </c>
      <c r="I521" s="49">
        <v>0</v>
      </c>
      <c r="J521" s="49">
        <v>0</v>
      </c>
      <c r="K521" s="49">
        <v>0</v>
      </c>
      <c r="L521" s="49">
        <v>0</v>
      </c>
      <c r="M521" s="49">
        <v>0</v>
      </c>
      <c r="N521" s="49">
        <v>0</v>
      </c>
      <c r="O521" s="49">
        <v>0</v>
      </c>
      <c r="P521" s="49">
        <v>0</v>
      </c>
      <c r="Q521" s="47">
        <v>0</v>
      </c>
      <c r="R521" s="49">
        <v>0</v>
      </c>
      <c r="S521" s="181"/>
      <c r="T521" s="181"/>
      <c r="U521" s="49">
        <v>0</v>
      </c>
      <c r="V521" s="49">
        <v>0</v>
      </c>
      <c r="W521" s="47">
        <v>12216</v>
      </c>
      <c r="X521" s="49">
        <v>88</v>
      </c>
      <c r="Y521" s="181">
        <v>-1</v>
      </c>
      <c r="Z521" s="181">
        <v>-1</v>
      </c>
      <c r="AA521" s="49">
        <v>33</v>
      </c>
      <c r="AB521" s="49">
        <v>3</v>
      </c>
      <c r="AC521" s="44">
        <v>0</v>
      </c>
      <c r="AD521" s="181">
        <v>32.159999999999997</v>
      </c>
      <c r="AE521" s="49">
        <v>0</v>
      </c>
      <c r="AF521" s="49">
        <v>0</v>
      </c>
      <c r="AG521" s="44">
        <v>0</v>
      </c>
      <c r="AH521" s="181">
        <v>-1</v>
      </c>
      <c r="AI521" s="49">
        <v>1</v>
      </c>
      <c r="AJ521" s="49">
        <v>42</v>
      </c>
      <c r="AK521" s="44">
        <v>0</v>
      </c>
      <c r="AL521" s="44"/>
    </row>
    <row r="522" spans="1:38">
      <c r="A522" s="44" t="s">
        <v>639</v>
      </c>
      <c r="B522" s="183"/>
      <c r="C522" s="49">
        <v>0</v>
      </c>
      <c r="D522" s="49">
        <v>0</v>
      </c>
      <c r="E522" s="49">
        <v>0</v>
      </c>
      <c r="F522" s="49">
        <v>0</v>
      </c>
      <c r="G522" s="49">
        <v>0</v>
      </c>
      <c r="H522" s="49">
        <v>0</v>
      </c>
      <c r="I522" s="49">
        <v>0</v>
      </c>
      <c r="J522" s="49">
        <v>0</v>
      </c>
      <c r="K522" s="49">
        <v>0</v>
      </c>
      <c r="L522" s="49">
        <v>0</v>
      </c>
      <c r="M522" s="49">
        <v>0</v>
      </c>
      <c r="N522" s="49">
        <v>0</v>
      </c>
      <c r="O522" s="49">
        <v>0</v>
      </c>
      <c r="P522" s="49">
        <v>0</v>
      </c>
      <c r="Q522" s="49">
        <v>0</v>
      </c>
      <c r="R522" s="49">
        <v>0</v>
      </c>
      <c r="S522" s="181"/>
      <c r="T522" s="181"/>
      <c r="U522" s="49">
        <v>0</v>
      </c>
      <c r="V522" s="49">
        <v>0</v>
      </c>
      <c r="W522" s="47">
        <v>0</v>
      </c>
      <c r="X522" s="49">
        <v>0</v>
      </c>
      <c r="Y522" s="181"/>
      <c r="Z522" s="181"/>
      <c r="AA522" s="49">
        <v>0</v>
      </c>
      <c r="AB522" s="49">
        <v>0</v>
      </c>
      <c r="AC522" s="44"/>
      <c r="AD522" s="181"/>
      <c r="AE522" s="49">
        <v>0</v>
      </c>
      <c r="AF522" s="49">
        <v>0</v>
      </c>
      <c r="AG522" s="44"/>
      <c r="AH522" s="181"/>
      <c r="AI522" s="49">
        <v>0</v>
      </c>
      <c r="AJ522" s="49">
        <v>0</v>
      </c>
      <c r="AK522" s="44"/>
      <c r="AL522" s="44"/>
    </row>
    <row r="523" spans="1:38">
      <c r="A523" s="44" t="s">
        <v>448</v>
      </c>
      <c r="B523" s="184">
        <v>46096</v>
      </c>
      <c r="C523" s="49">
        <v>0</v>
      </c>
      <c r="D523" s="49">
        <v>0</v>
      </c>
      <c r="E523" s="49">
        <v>0</v>
      </c>
      <c r="F523" s="49">
        <v>0</v>
      </c>
      <c r="G523" s="49">
        <v>0</v>
      </c>
      <c r="H523" s="49">
        <v>0</v>
      </c>
      <c r="I523" s="49">
        <v>0</v>
      </c>
      <c r="J523" s="49">
        <v>0</v>
      </c>
      <c r="K523" s="49">
        <v>0</v>
      </c>
      <c r="L523" s="49">
        <v>0</v>
      </c>
      <c r="M523" s="49">
        <v>0</v>
      </c>
      <c r="N523" s="49">
        <v>0</v>
      </c>
      <c r="O523" s="49">
        <v>0</v>
      </c>
      <c r="P523" s="49">
        <v>0</v>
      </c>
      <c r="Q523" s="49">
        <v>0</v>
      </c>
      <c r="R523" s="49">
        <v>0</v>
      </c>
      <c r="S523" s="44"/>
      <c r="T523" s="44"/>
      <c r="U523" s="49">
        <v>0</v>
      </c>
      <c r="V523" s="49">
        <v>0</v>
      </c>
      <c r="W523" s="49">
        <v>0</v>
      </c>
      <c r="X523" s="49">
        <v>0</v>
      </c>
      <c r="Y523" s="44"/>
      <c r="Z523" s="44"/>
      <c r="AA523" s="49">
        <v>0</v>
      </c>
      <c r="AB523" s="49">
        <v>0</v>
      </c>
      <c r="AC523" s="44"/>
      <c r="AD523" s="44"/>
      <c r="AE523" s="49">
        <v>0</v>
      </c>
      <c r="AF523" s="49">
        <v>0</v>
      </c>
      <c r="AG523" s="44"/>
      <c r="AH523" s="44"/>
      <c r="AI523" s="49">
        <v>3</v>
      </c>
      <c r="AJ523" s="49">
        <v>27</v>
      </c>
      <c r="AK523" s="49"/>
      <c r="AL523" s="44"/>
    </row>
    <row r="524" spans="1:38">
      <c r="A524" s="44" t="s">
        <v>449</v>
      </c>
      <c r="B524" s="45"/>
      <c r="C524" s="49">
        <v>0</v>
      </c>
      <c r="D524" s="49">
        <v>0</v>
      </c>
      <c r="E524" s="49">
        <v>0</v>
      </c>
      <c r="F524" s="49">
        <v>0</v>
      </c>
      <c r="G524" s="49">
        <v>0</v>
      </c>
      <c r="H524" s="49">
        <v>0</v>
      </c>
      <c r="I524" s="49">
        <v>0</v>
      </c>
      <c r="J524" s="49">
        <v>0</v>
      </c>
      <c r="K524" s="49">
        <v>0</v>
      </c>
      <c r="L524" s="49">
        <v>0</v>
      </c>
      <c r="M524" s="49">
        <v>0</v>
      </c>
      <c r="N524" s="49">
        <v>0</v>
      </c>
      <c r="O524" s="49">
        <v>0</v>
      </c>
      <c r="P524" s="49">
        <v>0</v>
      </c>
      <c r="Q524" s="49">
        <v>0</v>
      </c>
      <c r="R524" s="49">
        <v>0</v>
      </c>
      <c r="S524" s="44"/>
      <c r="T524" s="44"/>
      <c r="U524" s="49">
        <v>0</v>
      </c>
      <c r="V524" s="49">
        <v>0</v>
      </c>
      <c r="W524" s="49">
        <v>0</v>
      </c>
      <c r="X524" s="49">
        <v>0</v>
      </c>
      <c r="Y524" s="44"/>
      <c r="Z524" s="44"/>
      <c r="AA524" s="49">
        <v>0</v>
      </c>
      <c r="AB524" s="49">
        <v>0</v>
      </c>
      <c r="AC524" s="44"/>
      <c r="AD524" s="44"/>
      <c r="AE524" s="49">
        <v>0</v>
      </c>
      <c r="AF524" s="49">
        <v>0</v>
      </c>
      <c r="AG524" s="44"/>
      <c r="AH524" s="44"/>
      <c r="AI524" s="49">
        <v>0</v>
      </c>
      <c r="AJ524" s="49">
        <v>0</v>
      </c>
      <c r="AK524" s="44"/>
      <c r="AL524" s="44"/>
    </row>
    <row r="525" spans="1:38">
      <c r="A525" s="44" t="s">
        <v>450</v>
      </c>
      <c r="B525" s="184"/>
      <c r="C525" s="49">
        <v>0</v>
      </c>
      <c r="D525" s="49">
        <v>0</v>
      </c>
      <c r="E525" s="49">
        <v>0</v>
      </c>
      <c r="F525" s="49">
        <v>0</v>
      </c>
      <c r="G525" s="49">
        <v>0</v>
      </c>
      <c r="H525" s="49">
        <v>0</v>
      </c>
      <c r="I525" s="49">
        <v>0</v>
      </c>
      <c r="J525" s="49">
        <v>0</v>
      </c>
      <c r="K525" s="49">
        <v>0</v>
      </c>
      <c r="L525" s="49">
        <v>0</v>
      </c>
      <c r="M525" s="49">
        <v>0</v>
      </c>
      <c r="N525" s="49">
        <v>0</v>
      </c>
      <c r="O525" s="49">
        <v>0</v>
      </c>
      <c r="P525" s="49">
        <v>0</v>
      </c>
      <c r="Q525" s="47">
        <v>0</v>
      </c>
      <c r="R525" s="49">
        <v>0</v>
      </c>
      <c r="S525" s="181"/>
      <c r="T525" s="181"/>
      <c r="U525" s="49">
        <v>0</v>
      </c>
      <c r="V525" s="49">
        <v>0</v>
      </c>
      <c r="W525" s="47">
        <v>0</v>
      </c>
      <c r="X525" s="49">
        <v>0</v>
      </c>
      <c r="Y525" s="181"/>
      <c r="Z525" s="181"/>
      <c r="AA525" s="49">
        <v>0</v>
      </c>
      <c r="AB525" s="49">
        <v>0</v>
      </c>
      <c r="AC525" s="44"/>
      <c r="AD525" s="181"/>
      <c r="AE525" s="49">
        <v>0</v>
      </c>
      <c r="AF525" s="49">
        <v>0</v>
      </c>
      <c r="AG525" s="44"/>
      <c r="AH525" s="181"/>
      <c r="AI525" s="49">
        <v>0</v>
      </c>
      <c r="AJ525" s="49">
        <v>0</v>
      </c>
      <c r="AK525" s="44">
        <v>0</v>
      </c>
      <c r="AL525" s="44"/>
    </row>
    <row r="526" spans="1:38">
      <c r="A526" s="44" t="s">
        <v>451</v>
      </c>
      <c r="B526" s="184">
        <v>46096</v>
      </c>
      <c r="C526" s="49">
        <v>0</v>
      </c>
      <c r="D526" s="49">
        <v>0</v>
      </c>
      <c r="E526" s="49">
        <v>0</v>
      </c>
      <c r="F526" s="49">
        <v>0</v>
      </c>
      <c r="G526" s="49">
        <v>0</v>
      </c>
      <c r="H526" s="49">
        <v>0</v>
      </c>
      <c r="I526" s="49">
        <v>0</v>
      </c>
      <c r="J526" s="49">
        <v>0</v>
      </c>
      <c r="K526" s="49">
        <v>0</v>
      </c>
      <c r="L526" s="49">
        <v>0</v>
      </c>
      <c r="M526" s="49">
        <v>0</v>
      </c>
      <c r="N526" s="49">
        <v>0</v>
      </c>
      <c r="O526" s="49">
        <v>0</v>
      </c>
      <c r="P526" s="49">
        <v>0</v>
      </c>
      <c r="Q526" s="49">
        <v>0</v>
      </c>
      <c r="R526" s="49">
        <v>0</v>
      </c>
      <c r="S526" s="44"/>
      <c r="T526" s="44"/>
      <c r="U526" s="49">
        <v>0</v>
      </c>
      <c r="V526" s="49">
        <v>0</v>
      </c>
      <c r="W526" s="47">
        <v>0</v>
      </c>
      <c r="X526" s="49">
        <v>0</v>
      </c>
      <c r="Y526" s="181"/>
      <c r="Z526" s="181"/>
      <c r="AA526" s="49">
        <v>0</v>
      </c>
      <c r="AB526" s="49">
        <v>0</v>
      </c>
      <c r="AC526" s="44"/>
      <c r="AD526" s="181"/>
      <c r="AE526" s="49">
        <v>0</v>
      </c>
      <c r="AF526" s="49">
        <v>0</v>
      </c>
      <c r="AG526" s="44"/>
      <c r="AH526" s="181"/>
      <c r="AI526" s="49">
        <v>0</v>
      </c>
      <c r="AJ526" s="49">
        <v>0</v>
      </c>
      <c r="AK526" s="49"/>
      <c r="AL526" s="44"/>
    </row>
    <row r="527" spans="1:38">
      <c r="A527" s="44" t="s">
        <v>452</v>
      </c>
      <c r="B527" s="182"/>
      <c r="C527" s="49">
        <v>0</v>
      </c>
      <c r="D527" s="49">
        <v>0</v>
      </c>
      <c r="E527" s="49">
        <v>0</v>
      </c>
      <c r="F527" s="49">
        <v>0</v>
      </c>
      <c r="G527" s="49">
        <v>0</v>
      </c>
      <c r="H527" s="49">
        <v>0</v>
      </c>
      <c r="I527" s="49">
        <v>0</v>
      </c>
      <c r="J527" s="49">
        <v>0</v>
      </c>
      <c r="K527" s="49">
        <v>0</v>
      </c>
      <c r="L527" s="49">
        <v>0</v>
      </c>
      <c r="M527" s="49">
        <v>0</v>
      </c>
      <c r="N527" s="49">
        <v>0</v>
      </c>
      <c r="O527" s="49">
        <v>0</v>
      </c>
      <c r="P527" s="49">
        <v>0</v>
      </c>
      <c r="Q527" s="49">
        <v>0</v>
      </c>
      <c r="R527" s="49">
        <v>0</v>
      </c>
      <c r="S527" s="44"/>
      <c r="T527" s="44"/>
      <c r="U527" s="49">
        <v>0</v>
      </c>
      <c r="V527" s="49">
        <v>0</v>
      </c>
      <c r="W527" s="49">
        <v>0</v>
      </c>
      <c r="X527" s="49">
        <v>0</v>
      </c>
      <c r="Y527" s="44"/>
      <c r="Z527" s="44"/>
      <c r="AA527" s="49">
        <v>0</v>
      </c>
      <c r="AB527" s="49">
        <v>0</v>
      </c>
      <c r="AC527" s="49"/>
      <c r="AD527" s="180"/>
      <c r="AE527" s="49">
        <v>0</v>
      </c>
      <c r="AF527" s="49">
        <v>0</v>
      </c>
      <c r="AG527" s="49"/>
      <c r="AH527" s="180"/>
      <c r="AI527" s="49">
        <v>0</v>
      </c>
      <c r="AJ527" s="49">
        <v>0</v>
      </c>
      <c r="AK527" s="44"/>
      <c r="AL527" s="44"/>
    </row>
    <row r="528" spans="1:38">
      <c r="A528" s="44" t="s">
        <v>264</v>
      </c>
      <c r="B528" s="182"/>
      <c r="C528" s="49">
        <v>0</v>
      </c>
      <c r="D528" s="49">
        <v>0</v>
      </c>
      <c r="E528" s="49">
        <v>0</v>
      </c>
      <c r="F528" s="49">
        <v>0</v>
      </c>
      <c r="G528" s="49">
        <v>0</v>
      </c>
      <c r="H528" s="49">
        <v>0</v>
      </c>
      <c r="I528" s="49">
        <v>0</v>
      </c>
      <c r="J528" s="49">
        <v>0</v>
      </c>
      <c r="K528" s="49">
        <v>0</v>
      </c>
      <c r="L528" s="49">
        <v>0</v>
      </c>
      <c r="M528" s="49">
        <v>0</v>
      </c>
      <c r="N528" s="49">
        <v>0</v>
      </c>
      <c r="O528" s="49">
        <v>0</v>
      </c>
      <c r="P528" s="49">
        <v>0</v>
      </c>
      <c r="Q528" s="49">
        <v>0</v>
      </c>
      <c r="R528" s="49">
        <v>0</v>
      </c>
      <c r="S528" s="44"/>
      <c r="T528" s="44"/>
      <c r="U528" s="49">
        <v>0</v>
      </c>
      <c r="V528" s="49">
        <v>0</v>
      </c>
      <c r="W528" s="49">
        <v>0</v>
      </c>
      <c r="X528" s="49">
        <v>0</v>
      </c>
      <c r="Y528" s="44"/>
      <c r="Z528" s="44"/>
      <c r="AA528" s="49">
        <v>28</v>
      </c>
      <c r="AB528" s="49">
        <v>2</v>
      </c>
      <c r="AC528" s="44"/>
      <c r="AD528" s="181"/>
      <c r="AE528" s="49">
        <v>0</v>
      </c>
      <c r="AF528" s="49">
        <v>0</v>
      </c>
      <c r="AG528" s="44"/>
      <c r="AH528" s="181"/>
      <c r="AI528" s="49">
        <v>0</v>
      </c>
      <c r="AJ528" s="49">
        <v>0</v>
      </c>
      <c r="AK528" s="44">
        <v>0</v>
      </c>
      <c r="AL528" s="44"/>
    </row>
    <row r="529" spans="1:38">
      <c r="A529" s="44" t="s">
        <v>542</v>
      </c>
      <c r="B529" s="182">
        <v>46096</v>
      </c>
      <c r="C529" s="49">
        <v>0</v>
      </c>
      <c r="D529" s="49">
        <v>0</v>
      </c>
      <c r="E529" s="49">
        <v>0</v>
      </c>
      <c r="F529" s="49">
        <v>0</v>
      </c>
      <c r="G529" s="49">
        <v>0</v>
      </c>
      <c r="H529" s="49">
        <v>0</v>
      </c>
      <c r="I529" s="49">
        <v>0</v>
      </c>
      <c r="J529" s="49">
        <v>0</v>
      </c>
      <c r="K529" s="49">
        <v>0</v>
      </c>
      <c r="L529" s="49">
        <v>0</v>
      </c>
      <c r="M529" s="49">
        <v>0</v>
      </c>
      <c r="N529" s="49">
        <v>0</v>
      </c>
      <c r="O529" s="49">
        <v>0</v>
      </c>
      <c r="P529" s="49">
        <v>0</v>
      </c>
      <c r="Q529" s="49">
        <v>0</v>
      </c>
      <c r="R529" s="49">
        <v>0</v>
      </c>
      <c r="S529" s="181"/>
      <c r="T529" s="181"/>
      <c r="U529" s="49">
        <v>0</v>
      </c>
      <c r="V529" s="49">
        <v>0</v>
      </c>
      <c r="W529" s="47">
        <v>0</v>
      </c>
      <c r="X529" s="49">
        <v>0</v>
      </c>
      <c r="Y529" s="181"/>
      <c r="Z529" s="181"/>
      <c r="AA529" s="49">
        <v>0</v>
      </c>
      <c r="AB529" s="49">
        <v>0</v>
      </c>
      <c r="AC529" s="44">
        <v>90</v>
      </c>
      <c r="AD529" s="181">
        <v>-1</v>
      </c>
      <c r="AE529" s="49">
        <v>0</v>
      </c>
      <c r="AF529" s="49">
        <v>0</v>
      </c>
      <c r="AG529" s="44">
        <v>90</v>
      </c>
      <c r="AH529" s="181">
        <v>-1</v>
      </c>
      <c r="AI529" s="49">
        <v>6</v>
      </c>
      <c r="AJ529" s="49">
        <v>137</v>
      </c>
      <c r="AK529" s="44"/>
      <c r="AL529" s="44"/>
    </row>
    <row r="530" spans="1:38">
      <c r="A530" s="44" t="s">
        <v>453</v>
      </c>
      <c r="B530" s="182">
        <v>46096</v>
      </c>
      <c r="C530" s="49">
        <v>0</v>
      </c>
      <c r="D530" s="49">
        <v>0</v>
      </c>
      <c r="E530" s="49">
        <v>0</v>
      </c>
      <c r="F530" s="49">
        <v>0</v>
      </c>
      <c r="G530" s="49">
        <v>0</v>
      </c>
      <c r="H530" s="49">
        <v>0</v>
      </c>
      <c r="I530" s="49">
        <v>0</v>
      </c>
      <c r="J530" s="49">
        <v>0</v>
      </c>
      <c r="K530" s="49">
        <v>0</v>
      </c>
      <c r="L530" s="49">
        <v>0</v>
      </c>
      <c r="M530" s="49">
        <v>0</v>
      </c>
      <c r="N530" s="49">
        <v>0</v>
      </c>
      <c r="O530" s="49">
        <v>0</v>
      </c>
      <c r="P530" s="49">
        <v>0</v>
      </c>
      <c r="Q530" s="49">
        <v>0</v>
      </c>
      <c r="R530" s="49">
        <v>0</v>
      </c>
      <c r="S530" s="44"/>
      <c r="T530" s="44"/>
      <c r="U530" s="49">
        <v>0</v>
      </c>
      <c r="V530" s="49">
        <v>0</v>
      </c>
      <c r="W530" s="47">
        <v>0</v>
      </c>
      <c r="X530" s="49">
        <v>0</v>
      </c>
      <c r="Y530" s="181"/>
      <c r="Z530" s="181"/>
      <c r="AA530" s="49">
        <v>0</v>
      </c>
      <c r="AB530" s="49">
        <v>0</v>
      </c>
      <c r="AC530" s="44"/>
      <c r="AD530" s="181"/>
      <c r="AE530" s="49">
        <v>0</v>
      </c>
      <c r="AF530" s="49">
        <v>0</v>
      </c>
      <c r="AG530" s="44"/>
      <c r="AH530" s="181"/>
      <c r="AI530" s="49">
        <v>0</v>
      </c>
      <c r="AJ530" s="49">
        <v>0</v>
      </c>
      <c r="AK530" s="44"/>
      <c r="AL530" s="44"/>
    </row>
    <row r="531" spans="1:38">
      <c r="A531" s="44" t="s">
        <v>972</v>
      </c>
      <c r="B531" s="182"/>
      <c r="C531" s="49">
        <v>0</v>
      </c>
      <c r="D531" s="49">
        <v>0</v>
      </c>
      <c r="E531" s="49">
        <v>0</v>
      </c>
      <c r="F531" s="49">
        <v>0</v>
      </c>
      <c r="G531" s="49">
        <v>0</v>
      </c>
      <c r="H531" s="49">
        <v>0</v>
      </c>
      <c r="I531" s="49">
        <v>0</v>
      </c>
      <c r="J531" s="49">
        <v>0</v>
      </c>
      <c r="K531" s="49">
        <v>0</v>
      </c>
      <c r="L531" s="49">
        <v>0</v>
      </c>
      <c r="M531" s="49">
        <v>0</v>
      </c>
      <c r="N531" s="49">
        <v>0</v>
      </c>
      <c r="O531" s="49">
        <v>0</v>
      </c>
      <c r="P531" s="49">
        <v>0</v>
      </c>
      <c r="Q531" s="49">
        <v>0</v>
      </c>
      <c r="R531" s="49">
        <v>0</v>
      </c>
      <c r="S531" s="180"/>
      <c r="T531" s="180"/>
      <c r="U531" s="49">
        <v>0</v>
      </c>
      <c r="V531" s="49">
        <v>0</v>
      </c>
      <c r="W531" s="47">
        <v>0</v>
      </c>
      <c r="X531" s="49">
        <v>0</v>
      </c>
      <c r="Y531" s="180"/>
      <c r="Z531" s="180"/>
      <c r="AA531" s="49">
        <v>0</v>
      </c>
      <c r="AB531" s="49">
        <v>0</v>
      </c>
      <c r="AC531" s="49"/>
      <c r="AD531" s="180"/>
      <c r="AE531" s="49">
        <v>0</v>
      </c>
      <c r="AF531" s="49">
        <v>0</v>
      </c>
      <c r="AG531" s="49"/>
      <c r="AH531" s="180"/>
      <c r="AI531" s="49">
        <v>1</v>
      </c>
      <c r="AJ531" s="49">
        <v>0</v>
      </c>
      <c r="AK531" s="44"/>
      <c r="AL531" s="44"/>
    </row>
    <row r="532" spans="1:38">
      <c r="A532" s="44" t="s">
        <v>358</v>
      </c>
      <c r="B532" s="182">
        <v>46096</v>
      </c>
      <c r="C532" s="49">
        <v>0</v>
      </c>
      <c r="D532" s="49">
        <v>0</v>
      </c>
      <c r="E532" s="49">
        <v>0</v>
      </c>
      <c r="F532" s="49">
        <v>0</v>
      </c>
      <c r="G532" s="49">
        <v>0</v>
      </c>
      <c r="H532" s="49">
        <v>0</v>
      </c>
      <c r="I532" s="49">
        <v>0</v>
      </c>
      <c r="J532" s="49">
        <v>0</v>
      </c>
      <c r="K532" s="49">
        <v>0</v>
      </c>
      <c r="L532" s="49">
        <v>0</v>
      </c>
      <c r="M532" s="49">
        <v>0</v>
      </c>
      <c r="N532" s="49">
        <v>0</v>
      </c>
      <c r="O532" s="49">
        <v>0</v>
      </c>
      <c r="P532" s="49">
        <v>0</v>
      </c>
      <c r="Q532" s="49">
        <v>0</v>
      </c>
      <c r="R532" s="49">
        <v>0</v>
      </c>
      <c r="S532" s="44"/>
      <c r="T532" s="44"/>
      <c r="U532" s="49">
        <v>0</v>
      </c>
      <c r="V532" s="49">
        <v>0</v>
      </c>
      <c r="W532" s="47">
        <v>0</v>
      </c>
      <c r="X532" s="49">
        <v>0</v>
      </c>
      <c r="Y532" s="180"/>
      <c r="Z532" s="180"/>
      <c r="AA532" s="49">
        <v>0</v>
      </c>
      <c r="AB532" s="49">
        <v>0</v>
      </c>
      <c r="AC532" s="49"/>
      <c r="AD532" s="180"/>
      <c r="AE532" s="49">
        <v>0</v>
      </c>
      <c r="AF532" s="49">
        <v>0</v>
      </c>
      <c r="AG532" s="49"/>
      <c r="AH532" s="180"/>
      <c r="AI532" s="49">
        <v>0</v>
      </c>
      <c r="AJ532" s="49">
        <v>0</v>
      </c>
      <c r="AK532" s="49"/>
      <c r="AL532" s="44"/>
    </row>
    <row r="533" spans="1:38">
      <c r="A533" s="44" t="s">
        <v>360</v>
      </c>
      <c r="B533" s="183">
        <v>46096</v>
      </c>
      <c r="C533" s="49">
        <v>0</v>
      </c>
      <c r="D533" s="49">
        <v>0</v>
      </c>
      <c r="E533" s="49">
        <v>0</v>
      </c>
      <c r="F533" s="49">
        <v>0</v>
      </c>
      <c r="G533" s="49">
        <v>0</v>
      </c>
      <c r="H533" s="49">
        <v>0</v>
      </c>
      <c r="I533" s="49">
        <v>0</v>
      </c>
      <c r="J533" s="49">
        <v>0</v>
      </c>
      <c r="K533" s="49">
        <v>0</v>
      </c>
      <c r="L533" s="49">
        <v>0</v>
      </c>
      <c r="M533" s="49">
        <v>0</v>
      </c>
      <c r="N533" s="49">
        <v>0</v>
      </c>
      <c r="O533" s="49">
        <v>0</v>
      </c>
      <c r="P533" s="49">
        <v>0</v>
      </c>
      <c r="Q533" s="47">
        <v>0</v>
      </c>
      <c r="R533" s="49">
        <v>0</v>
      </c>
      <c r="S533" s="181"/>
      <c r="T533" s="181"/>
      <c r="U533" s="49">
        <v>0</v>
      </c>
      <c r="V533" s="49">
        <v>0</v>
      </c>
      <c r="W533" s="47">
        <v>0</v>
      </c>
      <c r="X533" s="49">
        <v>0</v>
      </c>
      <c r="Y533" s="181"/>
      <c r="Z533" s="181"/>
      <c r="AA533" s="49">
        <v>0</v>
      </c>
      <c r="AB533" s="49">
        <v>0</v>
      </c>
      <c r="AC533" s="44"/>
      <c r="AD533" s="181"/>
      <c r="AE533" s="49">
        <v>0</v>
      </c>
      <c r="AF533" s="49">
        <v>0</v>
      </c>
      <c r="AG533" s="44"/>
      <c r="AH533" s="181"/>
      <c r="AI533" s="49">
        <v>2</v>
      </c>
      <c r="AJ533" s="49">
        <v>34</v>
      </c>
      <c r="AK533" s="44"/>
      <c r="AL533" s="44"/>
    </row>
    <row r="534" spans="1:38">
      <c r="A534" s="44" t="s">
        <v>500</v>
      </c>
      <c r="B534" s="183">
        <v>46096</v>
      </c>
      <c r="C534" s="49">
        <v>0</v>
      </c>
      <c r="D534" s="49">
        <v>0</v>
      </c>
      <c r="E534" s="49">
        <v>0</v>
      </c>
      <c r="F534" s="49">
        <v>0</v>
      </c>
      <c r="G534" s="49">
        <v>0</v>
      </c>
      <c r="H534" s="49">
        <v>0</v>
      </c>
      <c r="I534" s="49">
        <v>0</v>
      </c>
      <c r="J534" s="49">
        <v>0</v>
      </c>
      <c r="K534" s="49">
        <v>0</v>
      </c>
      <c r="L534" s="49">
        <v>0</v>
      </c>
      <c r="M534" s="49">
        <v>0</v>
      </c>
      <c r="N534" s="49">
        <v>0</v>
      </c>
      <c r="O534" s="49">
        <v>0</v>
      </c>
      <c r="P534" s="49">
        <v>0</v>
      </c>
      <c r="Q534" s="47">
        <v>3200</v>
      </c>
      <c r="R534" s="49">
        <v>12</v>
      </c>
      <c r="S534" s="181">
        <v>-1</v>
      </c>
      <c r="T534" s="181">
        <v>-1</v>
      </c>
      <c r="U534" s="49">
        <v>0</v>
      </c>
      <c r="V534" s="49">
        <v>0</v>
      </c>
      <c r="W534" s="47">
        <v>16289</v>
      </c>
      <c r="X534" s="49">
        <v>43</v>
      </c>
      <c r="Y534" s="181">
        <v>-1</v>
      </c>
      <c r="Z534" s="181">
        <v>-1</v>
      </c>
      <c r="AA534" s="49">
        <v>0</v>
      </c>
      <c r="AB534" s="49">
        <v>0</v>
      </c>
      <c r="AC534" s="44">
        <v>4</v>
      </c>
      <c r="AD534" s="181">
        <v>-1</v>
      </c>
      <c r="AE534" s="49">
        <v>0</v>
      </c>
      <c r="AF534" s="49">
        <v>0</v>
      </c>
      <c r="AG534" s="44">
        <v>4</v>
      </c>
      <c r="AH534" s="181">
        <v>-1</v>
      </c>
      <c r="AI534" s="49">
        <v>3</v>
      </c>
      <c r="AJ534" s="49">
        <v>325</v>
      </c>
      <c r="AK534" s="44"/>
      <c r="AL534" s="44"/>
    </row>
    <row r="535" spans="1:38">
      <c r="A535" s="44" t="s">
        <v>491</v>
      </c>
      <c r="B535" s="183">
        <v>46096</v>
      </c>
      <c r="C535" s="49">
        <v>0</v>
      </c>
      <c r="D535" s="49">
        <v>0</v>
      </c>
      <c r="E535" s="49">
        <v>0</v>
      </c>
      <c r="F535" s="49">
        <v>0</v>
      </c>
      <c r="G535" s="49">
        <v>0</v>
      </c>
      <c r="H535" s="49">
        <v>0</v>
      </c>
      <c r="I535" s="49">
        <v>0</v>
      </c>
      <c r="J535" s="49">
        <v>0</v>
      </c>
      <c r="K535" s="49">
        <v>0</v>
      </c>
      <c r="L535" s="49">
        <v>0</v>
      </c>
      <c r="M535" s="49">
        <v>0</v>
      </c>
      <c r="N535" s="49">
        <v>0</v>
      </c>
      <c r="O535" s="49">
        <v>0</v>
      </c>
      <c r="P535" s="49">
        <v>0</v>
      </c>
      <c r="Q535" s="47">
        <v>2070</v>
      </c>
      <c r="R535" s="49">
        <v>2</v>
      </c>
      <c r="S535" s="181">
        <v>-1</v>
      </c>
      <c r="T535" s="181">
        <v>-1</v>
      </c>
      <c r="U535" s="49">
        <v>0</v>
      </c>
      <c r="V535" s="49">
        <v>0</v>
      </c>
      <c r="W535" s="47">
        <v>5173</v>
      </c>
      <c r="X535" s="49">
        <v>8</v>
      </c>
      <c r="Y535" s="181">
        <v>-1</v>
      </c>
      <c r="Z535" s="181">
        <v>-1</v>
      </c>
      <c r="AA535" s="49">
        <v>4</v>
      </c>
      <c r="AB535" s="49">
        <v>0</v>
      </c>
      <c r="AC535" s="44">
        <v>0</v>
      </c>
      <c r="AD535" s="181">
        <v>1.1499999999999999</v>
      </c>
      <c r="AE535" s="49">
        <v>0</v>
      </c>
      <c r="AF535" s="49">
        <v>0</v>
      </c>
      <c r="AG535" s="44">
        <v>0</v>
      </c>
      <c r="AH535" s="181">
        <v>-1</v>
      </c>
      <c r="AI535" s="49">
        <v>0</v>
      </c>
      <c r="AJ535" s="49">
        <v>0</v>
      </c>
      <c r="AK535" s="44">
        <v>0</v>
      </c>
      <c r="AL535" s="44"/>
    </row>
    <row r="536" spans="1:38">
      <c r="A536" s="44" t="s">
        <v>454</v>
      </c>
      <c r="B536" s="44"/>
      <c r="C536" s="49">
        <v>0</v>
      </c>
      <c r="D536" s="49">
        <v>0</v>
      </c>
      <c r="E536" s="49">
        <v>0</v>
      </c>
      <c r="F536" s="49">
        <v>0</v>
      </c>
      <c r="G536" s="49">
        <v>0</v>
      </c>
      <c r="H536" s="49">
        <v>0</v>
      </c>
      <c r="I536" s="49">
        <v>0</v>
      </c>
      <c r="J536" s="49">
        <v>0</v>
      </c>
      <c r="K536" s="49">
        <v>0</v>
      </c>
      <c r="L536" s="49">
        <v>0</v>
      </c>
      <c r="M536" s="49">
        <v>0</v>
      </c>
      <c r="N536" s="49">
        <v>0</v>
      </c>
      <c r="O536" s="49">
        <v>0</v>
      </c>
      <c r="P536" s="49">
        <v>0</v>
      </c>
      <c r="Q536" s="49">
        <v>0</v>
      </c>
      <c r="R536" s="49">
        <v>0</v>
      </c>
      <c r="S536" s="44"/>
      <c r="T536" s="44"/>
      <c r="U536" s="49">
        <v>0</v>
      </c>
      <c r="V536" s="49">
        <v>0</v>
      </c>
      <c r="W536" s="49">
        <v>0</v>
      </c>
      <c r="X536" s="49">
        <v>0</v>
      </c>
      <c r="Y536" s="44"/>
      <c r="Z536" s="44"/>
      <c r="AA536" s="49">
        <v>0</v>
      </c>
      <c r="AB536" s="49">
        <v>0</v>
      </c>
      <c r="AC536" s="44"/>
      <c r="AD536" s="44"/>
      <c r="AE536" s="49">
        <v>0</v>
      </c>
      <c r="AF536" s="49">
        <v>0</v>
      </c>
      <c r="AG536" s="44"/>
      <c r="AH536" s="44"/>
      <c r="AI536" s="49">
        <v>0</v>
      </c>
      <c r="AJ536" s="49">
        <v>0</v>
      </c>
      <c r="AK536" s="44"/>
      <c r="AL536" s="44"/>
    </row>
    <row r="537" spans="1:38">
      <c r="A537" s="44" t="s">
        <v>455</v>
      </c>
      <c r="B537" s="44"/>
      <c r="C537" s="49">
        <v>0</v>
      </c>
      <c r="D537" s="49">
        <v>0</v>
      </c>
      <c r="E537" s="49">
        <v>0</v>
      </c>
      <c r="F537" s="49">
        <v>0</v>
      </c>
      <c r="G537" s="49">
        <v>0</v>
      </c>
      <c r="H537" s="49">
        <v>0</v>
      </c>
      <c r="I537" s="49">
        <v>0</v>
      </c>
      <c r="J537" s="49">
        <v>0</v>
      </c>
      <c r="K537" s="49">
        <v>0</v>
      </c>
      <c r="L537" s="49">
        <v>0</v>
      </c>
      <c r="M537" s="49">
        <v>0</v>
      </c>
      <c r="N537" s="49">
        <v>0</v>
      </c>
      <c r="O537" s="49">
        <v>0</v>
      </c>
      <c r="P537" s="49">
        <v>0</v>
      </c>
      <c r="Q537" s="49">
        <v>0</v>
      </c>
      <c r="R537" s="49">
        <v>0</v>
      </c>
      <c r="S537" s="44"/>
      <c r="T537" s="44"/>
      <c r="U537" s="49">
        <v>0</v>
      </c>
      <c r="V537" s="49">
        <v>0</v>
      </c>
      <c r="W537" s="49">
        <v>0</v>
      </c>
      <c r="X537" s="49">
        <v>0</v>
      </c>
      <c r="Y537" s="44"/>
      <c r="Z537" s="44"/>
      <c r="AA537" s="49">
        <v>0</v>
      </c>
      <c r="AB537" s="49">
        <v>0</v>
      </c>
      <c r="AC537" s="44"/>
      <c r="AD537" s="44"/>
      <c r="AE537" s="49">
        <v>0</v>
      </c>
      <c r="AF537" s="49">
        <v>0</v>
      </c>
      <c r="AG537" s="44"/>
      <c r="AH537" s="44"/>
      <c r="AI537" s="49">
        <v>0</v>
      </c>
      <c r="AJ537" s="49">
        <v>0</v>
      </c>
      <c r="AK537" s="44"/>
      <c r="AL537" s="44"/>
    </row>
    <row r="538" spans="1:38">
      <c r="A538" s="44" t="s">
        <v>456</v>
      </c>
      <c r="B538" s="44"/>
      <c r="C538" s="49">
        <v>0</v>
      </c>
      <c r="D538" s="49">
        <v>0</v>
      </c>
      <c r="E538" s="49">
        <v>0</v>
      </c>
      <c r="F538" s="49">
        <v>0</v>
      </c>
      <c r="G538" s="49">
        <v>0</v>
      </c>
      <c r="H538" s="49">
        <v>0</v>
      </c>
      <c r="I538" s="49">
        <v>0</v>
      </c>
      <c r="J538" s="49">
        <v>0</v>
      </c>
      <c r="K538" s="49">
        <v>0</v>
      </c>
      <c r="L538" s="49">
        <v>0</v>
      </c>
      <c r="M538" s="49">
        <v>0</v>
      </c>
      <c r="N538" s="49">
        <v>0</v>
      </c>
      <c r="O538" s="49">
        <v>0</v>
      </c>
      <c r="P538" s="49">
        <v>0</v>
      </c>
      <c r="Q538" s="49">
        <v>0</v>
      </c>
      <c r="R538" s="49">
        <v>0</v>
      </c>
      <c r="S538" s="44"/>
      <c r="T538" s="44"/>
      <c r="U538" s="49">
        <v>0</v>
      </c>
      <c r="V538" s="49">
        <v>0</v>
      </c>
      <c r="W538" s="49">
        <v>0</v>
      </c>
      <c r="X538" s="49">
        <v>0</v>
      </c>
      <c r="Y538" s="44"/>
      <c r="Z538" s="44"/>
      <c r="AA538" s="49">
        <v>0</v>
      </c>
      <c r="AB538" s="49">
        <v>0</v>
      </c>
      <c r="AC538" s="44"/>
      <c r="AD538" s="44"/>
      <c r="AE538" s="49">
        <v>0</v>
      </c>
      <c r="AF538" s="49">
        <v>0</v>
      </c>
      <c r="AG538" s="44"/>
      <c r="AH538" s="44"/>
      <c r="AI538" s="49">
        <v>0</v>
      </c>
      <c r="AJ538" s="49">
        <v>0</v>
      </c>
      <c r="AK538" s="44"/>
      <c r="AL538" s="44"/>
    </row>
    <row r="539" spans="1:38">
      <c r="A539" s="80" t="s">
        <v>302</v>
      </c>
      <c r="C539" s="80">
        <v>0</v>
      </c>
      <c r="D539" s="80">
        <v>0</v>
      </c>
      <c r="E539" s="80">
        <v>0</v>
      </c>
      <c r="F539" s="80">
        <v>0</v>
      </c>
      <c r="G539" s="80">
        <v>0</v>
      </c>
      <c r="H539" s="80">
        <v>0</v>
      </c>
      <c r="I539" s="80">
        <v>0</v>
      </c>
      <c r="J539" s="80">
        <v>0</v>
      </c>
      <c r="K539" s="80">
        <v>0</v>
      </c>
      <c r="L539" s="80">
        <v>0</v>
      </c>
      <c r="M539" s="80">
        <v>0</v>
      </c>
      <c r="N539" s="80">
        <v>0</v>
      </c>
      <c r="O539" s="80">
        <v>0</v>
      </c>
      <c r="P539" s="80">
        <v>0</v>
      </c>
      <c r="Q539" s="80">
        <v>0</v>
      </c>
      <c r="R539" s="80">
        <v>0</v>
      </c>
      <c r="U539" s="80">
        <v>0</v>
      </c>
      <c r="V539" s="80">
        <v>0</v>
      </c>
      <c r="W539" s="80">
        <v>0</v>
      </c>
      <c r="X539" s="80">
        <v>0</v>
      </c>
      <c r="AA539" s="80">
        <v>0</v>
      </c>
      <c r="AB539" s="80">
        <v>0</v>
      </c>
      <c r="AE539" s="80">
        <v>0</v>
      </c>
      <c r="AF539" s="80">
        <v>0</v>
      </c>
      <c r="AI539" s="80">
        <v>0</v>
      </c>
      <c r="AJ539" s="80">
        <v>0</v>
      </c>
    </row>
    <row r="540" spans="1:38">
      <c r="A540" s="80" t="s">
        <v>304</v>
      </c>
      <c r="C540" s="80">
        <v>0</v>
      </c>
      <c r="D540" s="80">
        <v>0</v>
      </c>
      <c r="E540" s="80">
        <v>0</v>
      </c>
      <c r="F540" s="80">
        <v>0</v>
      </c>
      <c r="G540" s="80">
        <v>0</v>
      </c>
      <c r="H540" s="80">
        <v>0</v>
      </c>
      <c r="I540" s="80">
        <v>0</v>
      </c>
      <c r="J540" s="80">
        <v>0</v>
      </c>
      <c r="K540" s="80">
        <v>0</v>
      </c>
      <c r="L540" s="80">
        <v>0</v>
      </c>
      <c r="M540" s="80">
        <v>0</v>
      </c>
      <c r="N540" s="80">
        <v>0</v>
      </c>
      <c r="O540" s="80">
        <v>0</v>
      </c>
      <c r="P540" s="80">
        <v>0</v>
      </c>
      <c r="Q540" s="80">
        <v>0</v>
      </c>
      <c r="R540" s="80">
        <v>0</v>
      </c>
      <c r="U540" s="80">
        <v>0</v>
      </c>
      <c r="V540" s="80">
        <v>0</v>
      </c>
      <c r="W540" s="80">
        <v>0</v>
      </c>
      <c r="X540" s="80">
        <v>0</v>
      </c>
      <c r="AA540" s="80">
        <v>0</v>
      </c>
      <c r="AB540" s="80">
        <v>0</v>
      </c>
      <c r="AE540" s="80">
        <v>0</v>
      </c>
      <c r="AF540" s="80">
        <v>0</v>
      </c>
      <c r="AI540" s="80">
        <v>0</v>
      </c>
      <c r="AJ540" s="80">
        <v>0</v>
      </c>
    </row>
    <row r="541" spans="1:38">
      <c r="A541" s="80" t="s">
        <v>312</v>
      </c>
      <c r="C541" s="80">
        <v>0</v>
      </c>
      <c r="D541" s="80">
        <v>0</v>
      </c>
      <c r="E541" s="80">
        <v>0</v>
      </c>
      <c r="F541" s="80">
        <v>0</v>
      </c>
      <c r="G541" s="80">
        <v>0</v>
      </c>
      <c r="H541" s="80">
        <v>0</v>
      </c>
      <c r="I541" s="80">
        <v>0</v>
      </c>
      <c r="J541" s="80">
        <v>0</v>
      </c>
      <c r="K541" s="80">
        <v>0</v>
      </c>
      <c r="L541" s="80">
        <v>0</v>
      </c>
      <c r="M541" s="80">
        <v>0</v>
      </c>
      <c r="N541" s="80">
        <v>0</v>
      </c>
      <c r="O541" s="80">
        <v>0</v>
      </c>
      <c r="P541" s="80">
        <v>0</v>
      </c>
      <c r="Q541" s="80">
        <v>0</v>
      </c>
      <c r="R541" s="80">
        <v>0</v>
      </c>
      <c r="U541" s="80">
        <v>0</v>
      </c>
      <c r="V541" s="80">
        <v>0</v>
      </c>
      <c r="W541" s="80">
        <v>0</v>
      </c>
      <c r="X541" s="80">
        <v>0</v>
      </c>
      <c r="AA541" s="80">
        <v>0</v>
      </c>
      <c r="AB541" s="80">
        <v>0</v>
      </c>
      <c r="AE541" s="80">
        <v>0</v>
      </c>
      <c r="AF541" s="80">
        <v>0</v>
      </c>
      <c r="AI541" s="80">
        <v>0</v>
      </c>
      <c r="AJ541" s="80">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1C232"/>
    <outlinePr summaryBelow="0" summaryRight="0"/>
  </sheetPr>
  <dimension ref="A1:AQ988"/>
  <sheetViews>
    <sheetView workbookViewId="0"/>
  </sheetViews>
  <sheetFormatPr defaultColWidth="12.6640625" defaultRowHeight="15.75" customHeight="1"/>
  <cols>
    <col min="1" max="1" width="34.77734375" customWidth="1"/>
  </cols>
  <sheetData>
    <row r="1" spans="1:43">
      <c r="A1" s="44" t="s">
        <v>930</v>
      </c>
      <c r="B1" s="44" t="s">
        <v>931</v>
      </c>
      <c r="C1" s="44" t="s">
        <v>973</v>
      </c>
      <c r="D1" s="44" t="s">
        <v>974</v>
      </c>
      <c r="E1" s="44" t="s">
        <v>975</v>
      </c>
      <c r="F1" s="44" t="s">
        <v>976</v>
      </c>
      <c r="G1" s="44" t="s">
        <v>977</v>
      </c>
      <c r="H1" s="44" t="s">
        <v>978</v>
      </c>
      <c r="I1" s="44" t="s">
        <v>944</v>
      </c>
      <c r="J1" s="44" t="s">
        <v>945</v>
      </c>
      <c r="K1" s="44" t="s">
        <v>946</v>
      </c>
      <c r="L1" s="44" t="s">
        <v>947</v>
      </c>
      <c r="M1" s="44" t="s">
        <v>948</v>
      </c>
      <c r="N1" s="44" t="s">
        <v>949</v>
      </c>
      <c r="O1" s="44" t="s">
        <v>950</v>
      </c>
      <c r="P1" s="44" t="s">
        <v>951</v>
      </c>
      <c r="Q1" s="44" t="s">
        <v>952</v>
      </c>
      <c r="R1" s="44" t="s">
        <v>953</v>
      </c>
      <c r="S1" s="44" t="s">
        <v>954</v>
      </c>
      <c r="T1" s="44" t="s">
        <v>955</v>
      </c>
      <c r="U1" s="44" t="s">
        <v>956</v>
      </c>
      <c r="V1" s="44" t="s">
        <v>957</v>
      </c>
      <c r="W1" s="44" t="s">
        <v>958</v>
      </c>
      <c r="X1" s="44" t="s">
        <v>959</v>
      </c>
      <c r="Y1" s="44" t="s">
        <v>960</v>
      </c>
      <c r="Z1" s="44" t="s">
        <v>961</v>
      </c>
      <c r="AA1" s="44" t="s">
        <v>962</v>
      </c>
      <c r="AB1" s="44" t="s">
        <v>963</v>
      </c>
      <c r="AC1" s="44" t="s">
        <v>964</v>
      </c>
      <c r="AD1" s="44" t="s">
        <v>965</v>
      </c>
      <c r="AE1" s="44" t="s">
        <v>966</v>
      </c>
      <c r="AF1" s="44" t="s">
        <v>967</v>
      </c>
      <c r="AG1" s="25"/>
      <c r="AH1" s="25"/>
      <c r="AI1" s="186" t="s">
        <v>979</v>
      </c>
      <c r="AJ1" s="25"/>
      <c r="AK1" s="25"/>
      <c r="AL1" s="25"/>
      <c r="AM1" s="186" t="s">
        <v>980</v>
      </c>
      <c r="AN1" s="186" t="s">
        <v>981</v>
      </c>
      <c r="AO1" s="186" t="s">
        <v>982</v>
      </c>
      <c r="AP1" s="25"/>
      <c r="AQ1" s="25"/>
    </row>
    <row r="2" spans="1:43">
      <c r="A2" s="44" t="s">
        <v>638</v>
      </c>
      <c r="B2" s="45">
        <v>46096</v>
      </c>
      <c r="C2" s="47">
        <v>56579181</v>
      </c>
      <c r="D2" s="47">
        <v>1650280</v>
      </c>
      <c r="E2" s="47">
        <v>40014838</v>
      </c>
      <c r="F2" s="47">
        <v>1169006</v>
      </c>
      <c r="G2" s="180">
        <v>0.41</v>
      </c>
      <c r="H2" s="180">
        <v>0.41</v>
      </c>
      <c r="I2" s="47">
        <v>58776968</v>
      </c>
      <c r="J2" s="47">
        <v>1703131</v>
      </c>
      <c r="K2" s="47">
        <v>40030766</v>
      </c>
      <c r="L2" s="47">
        <v>1165620</v>
      </c>
      <c r="M2" s="180">
        <v>0.47</v>
      </c>
      <c r="N2" s="180">
        <v>0.46</v>
      </c>
      <c r="O2" s="47">
        <v>617509793</v>
      </c>
      <c r="P2" s="47">
        <v>18318440</v>
      </c>
      <c r="Q2" s="47">
        <v>451270315</v>
      </c>
      <c r="R2" s="47">
        <v>13249906</v>
      </c>
      <c r="S2" s="180">
        <v>0.37</v>
      </c>
      <c r="T2" s="180">
        <v>0.38</v>
      </c>
      <c r="U2" s="47">
        <v>22509079</v>
      </c>
      <c r="V2" s="47">
        <v>1731468</v>
      </c>
      <c r="W2" s="47">
        <v>1240666</v>
      </c>
      <c r="X2" s="180">
        <v>0.4</v>
      </c>
      <c r="Y2" s="47">
        <v>19674406</v>
      </c>
      <c r="Z2" s="47">
        <v>1513416</v>
      </c>
      <c r="AA2" s="47">
        <v>1240666</v>
      </c>
      <c r="AB2" s="180">
        <v>0.22</v>
      </c>
      <c r="AC2" s="47">
        <v>12590892</v>
      </c>
      <c r="AD2" s="47">
        <v>251240936</v>
      </c>
      <c r="AE2" s="49">
        <v>7</v>
      </c>
      <c r="AF2" s="44">
        <v>8</v>
      </c>
      <c r="AG2" s="33"/>
      <c r="AH2" s="33"/>
      <c r="AI2" s="41">
        <f>J2+SUM('Unit Cancellations'!G3:G247)</f>
        <v>1666703</v>
      </c>
      <c r="AJ2" s="187">
        <f>(AI2-L2)/L2</f>
        <v>0.42988538288636091</v>
      </c>
      <c r="AK2" s="33"/>
      <c r="AL2" s="33"/>
      <c r="AM2" s="33">
        <f t="shared" ref="AM2:AN2" si="0">SUM(AM3:AM481)</f>
        <v>-79956</v>
      </c>
      <c r="AN2" s="41">
        <f t="shared" si="0"/>
        <v>1636971.0000000007</v>
      </c>
      <c r="AO2" s="187">
        <f t="shared" ref="AO2:AO256" si="1">IFERROR((AN2-F2)/F2,"")</f>
        <v>0.40031017804870178</v>
      </c>
      <c r="AP2" s="33"/>
      <c r="AQ2" s="33"/>
    </row>
    <row r="3" spans="1:43">
      <c r="A3" s="44" t="s">
        <v>46</v>
      </c>
      <c r="B3" s="45">
        <v>46096</v>
      </c>
      <c r="C3" s="47">
        <v>11999009</v>
      </c>
      <c r="D3" s="47">
        <v>318916</v>
      </c>
      <c r="E3" s="47">
        <v>8369347</v>
      </c>
      <c r="F3" s="47">
        <v>232818</v>
      </c>
      <c r="G3" s="180">
        <v>0.43</v>
      </c>
      <c r="H3" s="180">
        <v>0.37</v>
      </c>
      <c r="I3" s="47">
        <v>12467165</v>
      </c>
      <c r="J3" s="47">
        <v>328064</v>
      </c>
      <c r="K3" s="47">
        <v>8348516</v>
      </c>
      <c r="L3" s="47">
        <v>230636</v>
      </c>
      <c r="M3" s="180">
        <v>0.49</v>
      </c>
      <c r="N3" s="180">
        <v>0.42</v>
      </c>
      <c r="O3" s="47">
        <v>133502617</v>
      </c>
      <c r="P3" s="47">
        <v>3651654</v>
      </c>
      <c r="Q3" s="47">
        <v>94247291</v>
      </c>
      <c r="R3" s="47">
        <v>2628818</v>
      </c>
      <c r="S3" s="180">
        <v>0.42</v>
      </c>
      <c r="T3" s="180">
        <v>0.39</v>
      </c>
      <c r="U3" s="47">
        <v>4302059</v>
      </c>
      <c r="V3" s="47">
        <v>330928</v>
      </c>
      <c r="W3" s="47">
        <v>246649</v>
      </c>
      <c r="X3" s="180">
        <v>0.34</v>
      </c>
      <c r="Y3" s="47">
        <v>4088905</v>
      </c>
      <c r="Z3" s="47">
        <v>314531</v>
      </c>
      <c r="AA3" s="47">
        <v>246649</v>
      </c>
      <c r="AB3" s="180">
        <v>0.28000000000000003</v>
      </c>
      <c r="AC3" s="47">
        <v>1995700</v>
      </c>
      <c r="AD3" s="47">
        <v>41258267</v>
      </c>
      <c r="AE3" s="49">
        <v>6</v>
      </c>
      <c r="AF3" s="44">
        <v>6</v>
      </c>
      <c r="AG3" s="33"/>
      <c r="AH3" s="33"/>
      <c r="AI3" s="33"/>
      <c r="AJ3" s="33"/>
      <c r="AK3" s="33"/>
      <c r="AL3" s="33"/>
      <c r="AM3" s="33">
        <f>SUMIFS('Unit Cancellations'!D:D,'Unit Cancellations'!B:B,A3)+SUMIFS('Unit Cancellations'!E:E,'Unit Cancellations'!B:B,A3)+SUMIFS('Unit Cancellations'!F:F,'Unit Cancellations'!B:B,A3)+SUMIFS('Unit Cancellations'!G:G,'Unit Cancellations'!B:B,A3)</f>
        <v>-13085</v>
      </c>
      <c r="AN3" s="41">
        <f t="shared" ref="AN3:AN257" si="2">D3+(AM3/6)</f>
        <v>316735.16666666669</v>
      </c>
      <c r="AO3" s="187">
        <f t="shared" si="1"/>
        <v>0.36044105982641672</v>
      </c>
      <c r="AP3" s="33"/>
      <c r="AQ3" s="33"/>
    </row>
    <row r="4" spans="1:43">
      <c r="A4" s="44" t="s">
        <v>38</v>
      </c>
      <c r="B4" s="45">
        <v>46096</v>
      </c>
      <c r="C4" s="47">
        <v>10357425</v>
      </c>
      <c r="D4" s="47">
        <v>288993</v>
      </c>
      <c r="E4" s="47">
        <v>5843360</v>
      </c>
      <c r="F4" s="47">
        <v>180195</v>
      </c>
      <c r="G4" s="180">
        <v>0.77</v>
      </c>
      <c r="H4" s="180">
        <v>0.6</v>
      </c>
      <c r="I4" s="47">
        <v>11007362</v>
      </c>
      <c r="J4" s="47">
        <v>304575</v>
      </c>
      <c r="K4" s="47">
        <v>5949660</v>
      </c>
      <c r="L4" s="47">
        <v>177585</v>
      </c>
      <c r="M4" s="180">
        <v>0.85</v>
      </c>
      <c r="N4" s="180">
        <v>0.72</v>
      </c>
      <c r="O4" s="47">
        <v>111771770</v>
      </c>
      <c r="P4" s="47">
        <v>3159065</v>
      </c>
      <c r="Q4" s="47">
        <v>64186874</v>
      </c>
      <c r="R4" s="47">
        <v>2026502</v>
      </c>
      <c r="S4" s="180">
        <v>0.74</v>
      </c>
      <c r="T4" s="180">
        <v>0.56000000000000005</v>
      </c>
      <c r="U4" s="47">
        <v>3782072</v>
      </c>
      <c r="V4" s="47">
        <v>290929</v>
      </c>
      <c r="W4" s="47">
        <v>191733</v>
      </c>
      <c r="X4" s="180">
        <v>0.52</v>
      </c>
      <c r="Y4" s="47">
        <v>3281406</v>
      </c>
      <c r="Z4" s="47">
        <v>252416</v>
      </c>
      <c r="AA4" s="47">
        <v>191733</v>
      </c>
      <c r="AB4" s="180">
        <v>0.32</v>
      </c>
      <c r="AC4" s="47">
        <v>1778644</v>
      </c>
      <c r="AD4" s="47">
        <v>40443126</v>
      </c>
      <c r="AE4" s="49">
        <v>6</v>
      </c>
      <c r="AF4" s="44">
        <v>7</v>
      </c>
      <c r="AG4" s="33"/>
      <c r="AH4" s="33"/>
      <c r="AI4" s="186" t="s">
        <v>983</v>
      </c>
      <c r="AJ4" s="25"/>
      <c r="AK4" s="33"/>
      <c r="AL4" s="33"/>
      <c r="AM4" s="33">
        <f>SUMIFS('Unit Cancellations'!D:D,'Unit Cancellations'!B:B,A4)+SUMIFS('Unit Cancellations'!E:E,'Unit Cancellations'!B:B,A4)+SUMIFS('Unit Cancellations'!F:F,'Unit Cancellations'!B:B,A4)+SUMIFS('Unit Cancellations'!G:G,'Unit Cancellations'!B:B,A4)</f>
        <v>-19354</v>
      </c>
      <c r="AN4" s="41">
        <f t="shared" si="2"/>
        <v>285767.33333333331</v>
      </c>
      <c r="AO4" s="187">
        <f t="shared" si="1"/>
        <v>0.58587826151299049</v>
      </c>
      <c r="AP4" s="33"/>
      <c r="AQ4" s="33"/>
    </row>
    <row r="5" spans="1:43">
      <c r="A5" s="44" t="s">
        <v>58</v>
      </c>
      <c r="B5" s="45">
        <v>46096</v>
      </c>
      <c r="C5" s="47">
        <v>1439247</v>
      </c>
      <c r="D5" s="47">
        <v>51494</v>
      </c>
      <c r="E5" s="47">
        <v>1195898</v>
      </c>
      <c r="F5" s="47">
        <v>44575</v>
      </c>
      <c r="G5" s="180">
        <v>0.2</v>
      </c>
      <c r="H5" s="180">
        <v>0.16</v>
      </c>
      <c r="I5" s="47">
        <v>1519475</v>
      </c>
      <c r="J5" s="47">
        <v>53320</v>
      </c>
      <c r="K5" s="47">
        <v>1190618</v>
      </c>
      <c r="L5" s="47">
        <v>44220</v>
      </c>
      <c r="M5" s="180">
        <v>0.28000000000000003</v>
      </c>
      <c r="N5" s="180">
        <v>0.21</v>
      </c>
      <c r="O5" s="47">
        <v>16022595</v>
      </c>
      <c r="P5" s="47">
        <v>578318</v>
      </c>
      <c r="Q5" s="47">
        <v>13232649</v>
      </c>
      <c r="R5" s="47">
        <v>502913</v>
      </c>
      <c r="S5" s="180">
        <v>0.21</v>
      </c>
      <c r="T5" s="180">
        <v>0.15</v>
      </c>
      <c r="U5" s="47">
        <v>643150</v>
      </c>
      <c r="V5" s="47">
        <v>49473</v>
      </c>
      <c r="W5" s="47">
        <v>44279</v>
      </c>
      <c r="X5" s="180">
        <v>0.12</v>
      </c>
      <c r="Y5" s="47">
        <v>641472</v>
      </c>
      <c r="Z5" s="47">
        <v>49344</v>
      </c>
      <c r="AA5" s="47">
        <v>44279</v>
      </c>
      <c r="AB5" s="180">
        <v>0.11</v>
      </c>
      <c r="AC5" s="47">
        <v>387544</v>
      </c>
      <c r="AD5" s="47">
        <v>6572886</v>
      </c>
      <c r="AE5" s="49">
        <v>8</v>
      </c>
      <c r="AF5" s="44">
        <v>8</v>
      </c>
      <c r="AG5" s="33"/>
      <c r="AH5" s="33"/>
      <c r="AI5" s="41">
        <f>I2-1826000</f>
        <v>56950968</v>
      </c>
      <c r="AJ5" s="187">
        <f>(AI5-K2)/K2</f>
        <v>0.42267994571974965</v>
      </c>
      <c r="AK5" s="33"/>
      <c r="AL5" s="33"/>
      <c r="AM5" s="33">
        <f>SUMIFS('Unit Cancellations'!D:D,'Unit Cancellations'!B:B,A5)+SUMIFS('Unit Cancellations'!E:E,'Unit Cancellations'!B:B,A5)+SUMIFS('Unit Cancellations'!F:F,'Unit Cancellations'!B:B,A5)+SUMIFS('Unit Cancellations'!G:G,'Unit Cancellations'!B:B,A5)</f>
        <v>-5464</v>
      </c>
      <c r="AN5" s="41">
        <f t="shared" si="2"/>
        <v>50583.333333333336</v>
      </c>
      <c r="AO5" s="187">
        <f t="shared" si="1"/>
        <v>0.13479154982239677</v>
      </c>
      <c r="AP5" s="33"/>
      <c r="AQ5" s="33"/>
    </row>
    <row r="6" spans="1:43">
      <c r="A6" s="44" t="s">
        <v>47</v>
      </c>
      <c r="B6" s="45">
        <v>46096</v>
      </c>
      <c r="C6" s="47">
        <v>1342522</v>
      </c>
      <c r="D6" s="47">
        <v>43084</v>
      </c>
      <c r="E6" s="47">
        <v>1174498</v>
      </c>
      <c r="F6" s="47">
        <v>37912</v>
      </c>
      <c r="G6" s="180">
        <v>0.14000000000000001</v>
      </c>
      <c r="H6" s="180">
        <v>0.14000000000000001</v>
      </c>
      <c r="I6" s="47">
        <v>1442811</v>
      </c>
      <c r="J6" s="47">
        <v>45293</v>
      </c>
      <c r="K6" s="47">
        <v>1142087</v>
      </c>
      <c r="L6" s="47">
        <v>36721</v>
      </c>
      <c r="M6" s="180">
        <v>0.26</v>
      </c>
      <c r="N6" s="180">
        <v>0.23</v>
      </c>
      <c r="O6" s="47">
        <v>14827665</v>
      </c>
      <c r="P6" s="47">
        <v>491340</v>
      </c>
      <c r="Q6" s="47">
        <v>13310268</v>
      </c>
      <c r="R6" s="47">
        <v>433185</v>
      </c>
      <c r="S6" s="180">
        <v>0.11</v>
      </c>
      <c r="T6" s="180">
        <v>0.13</v>
      </c>
      <c r="U6" s="47">
        <v>549818</v>
      </c>
      <c r="V6" s="47">
        <v>42294</v>
      </c>
      <c r="W6" s="47">
        <v>38200</v>
      </c>
      <c r="X6" s="180">
        <v>0.11</v>
      </c>
      <c r="Y6" s="47">
        <v>524760</v>
      </c>
      <c r="Z6" s="47">
        <v>40366</v>
      </c>
      <c r="AA6" s="47">
        <v>38200</v>
      </c>
      <c r="AB6" s="180">
        <v>0.06</v>
      </c>
      <c r="AC6" s="47">
        <v>296874</v>
      </c>
      <c r="AD6" s="47">
        <v>4885059</v>
      </c>
      <c r="AE6" s="49">
        <v>7</v>
      </c>
      <c r="AF6" s="44">
        <v>7</v>
      </c>
      <c r="AG6" s="33"/>
      <c r="AH6" s="33"/>
      <c r="AI6" s="33"/>
      <c r="AJ6" s="33"/>
      <c r="AK6" s="33"/>
      <c r="AL6" s="33"/>
      <c r="AM6" s="33">
        <f>SUMIFS('Unit Cancellations'!D:D,'Unit Cancellations'!B:B,A6)+SUMIFS('Unit Cancellations'!E:E,'Unit Cancellations'!B:B,A6)+SUMIFS('Unit Cancellations'!F:F,'Unit Cancellations'!B:B,A6)+SUMIFS('Unit Cancellations'!G:G,'Unit Cancellations'!B:B,A6)</f>
        <v>-3039</v>
      </c>
      <c r="AN6" s="41">
        <f t="shared" si="2"/>
        <v>42577.5</v>
      </c>
      <c r="AO6" s="187">
        <f t="shared" si="1"/>
        <v>0.12306129985228952</v>
      </c>
      <c r="AP6" s="33"/>
      <c r="AQ6" s="33"/>
    </row>
    <row r="7" spans="1:43">
      <c r="A7" s="44" t="s">
        <v>547</v>
      </c>
      <c r="B7" s="45">
        <v>46096</v>
      </c>
      <c r="C7" s="47">
        <v>1586813</v>
      </c>
      <c r="D7" s="47">
        <v>37223</v>
      </c>
      <c r="E7" s="47">
        <v>1125179</v>
      </c>
      <c r="F7" s="47">
        <v>24982</v>
      </c>
      <c r="G7" s="180">
        <v>0.41</v>
      </c>
      <c r="H7" s="180">
        <v>0.49</v>
      </c>
      <c r="I7" s="47">
        <v>1735552</v>
      </c>
      <c r="J7" s="47">
        <v>39950</v>
      </c>
      <c r="K7" s="47">
        <v>1111473</v>
      </c>
      <c r="L7" s="47">
        <v>24655</v>
      </c>
      <c r="M7" s="180">
        <v>0.56000000000000005</v>
      </c>
      <c r="N7" s="180">
        <v>0.62</v>
      </c>
      <c r="O7" s="47">
        <v>17357065</v>
      </c>
      <c r="P7" s="47">
        <v>424777</v>
      </c>
      <c r="Q7" s="47">
        <v>12549610</v>
      </c>
      <c r="R7" s="47">
        <v>285693</v>
      </c>
      <c r="S7" s="180">
        <v>0.38</v>
      </c>
      <c r="T7" s="180">
        <v>0.49</v>
      </c>
      <c r="U7" s="47">
        <v>541847</v>
      </c>
      <c r="V7" s="47">
        <v>41681</v>
      </c>
      <c r="W7" s="47">
        <v>26389</v>
      </c>
      <c r="X7" s="180">
        <v>0.57999999999999996</v>
      </c>
      <c r="Y7" s="47">
        <v>401104</v>
      </c>
      <c r="Z7" s="47">
        <v>30854</v>
      </c>
      <c r="AA7" s="47">
        <v>26389</v>
      </c>
      <c r="AB7" s="180">
        <v>0.17</v>
      </c>
      <c r="AC7" s="47">
        <v>257778</v>
      </c>
      <c r="AD7" s="47">
        <v>7431986</v>
      </c>
      <c r="AE7" s="49">
        <v>6</v>
      </c>
      <c r="AF7" s="44">
        <v>8</v>
      </c>
      <c r="AG7" s="33"/>
      <c r="AH7" s="33"/>
      <c r="AI7" s="188" t="s">
        <v>984</v>
      </c>
      <c r="AJ7" s="33"/>
      <c r="AK7" s="33"/>
      <c r="AL7" s="33"/>
      <c r="AM7" s="33">
        <f>SUMIFS('Unit Cancellations'!D:D,'Unit Cancellations'!B:B,A7)+SUMIFS('Unit Cancellations'!E:E,'Unit Cancellations'!B:B,A7)+SUMIFS('Unit Cancellations'!F:F,'Unit Cancellations'!B:B,A7)+SUMIFS('Unit Cancellations'!G:G,'Unit Cancellations'!B:B,A7)</f>
        <v>-3028</v>
      </c>
      <c r="AN7" s="41">
        <f t="shared" si="2"/>
        <v>36718.333333333336</v>
      </c>
      <c r="AO7" s="187">
        <f t="shared" si="1"/>
        <v>0.46979158327329018</v>
      </c>
      <c r="AP7" s="33"/>
      <c r="AQ7" s="33"/>
    </row>
    <row r="8" spans="1:43">
      <c r="A8" s="44" t="s">
        <v>55</v>
      </c>
      <c r="B8" s="45">
        <v>46096</v>
      </c>
      <c r="C8" s="47">
        <v>441219</v>
      </c>
      <c r="D8" s="47">
        <v>35050</v>
      </c>
      <c r="E8" s="47">
        <v>364643</v>
      </c>
      <c r="F8" s="47">
        <v>29698</v>
      </c>
      <c r="G8" s="180">
        <v>0.21</v>
      </c>
      <c r="H8" s="180">
        <v>0.18</v>
      </c>
      <c r="I8" s="47">
        <v>432137</v>
      </c>
      <c r="J8" s="47">
        <v>34389</v>
      </c>
      <c r="K8" s="47">
        <v>347504</v>
      </c>
      <c r="L8" s="47">
        <v>28373</v>
      </c>
      <c r="M8" s="180">
        <v>0.24</v>
      </c>
      <c r="N8" s="180">
        <v>0.21</v>
      </c>
      <c r="O8" s="47">
        <v>4937438</v>
      </c>
      <c r="P8" s="47">
        <v>392892</v>
      </c>
      <c r="Q8" s="47">
        <v>4100211</v>
      </c>
      <c r="R8" s="47">
        <v>336291</v>
      </c>
      <c r="S8" s="180">
        <v>0.2</v>
      </c>
      <c r="T8" s="180">
        <v>0.17</v>
      </c>
      <c r="U8" s="47">
        <v>475956</v>
      </c>
      <c r="V8" s="47">
        <v>36612</v>
      </c>
      <c r="W8" s="47">
        <v>28385</v>
      </c>
      <c r="X8" s="180">
        <v>0.28999999999999998</v>
      </c>
      <c r="Y8" s="47">
        <v>364536</v>
      </c>
      <c r="Z8" s="47">
        <v>28041</v>
      </c>
      <c r="AA8" s="47">
        <v>28385</v>
      </c>
      <c r="AB8" s="180">
        <v>-0.01</v>
      </c>
      <c r="AC8" s="47">
        <v>249307</v>
      </c>
      <c r="AD8" s="47">
        <v>998738</v>
      </c>
      <c r="AE8" s="49">
        <v>7</v>
      </c>
      <c r="AF8" s="44">
        <v>9</v>
      </c>
      <c r="AG8" s="33"/>
      <c r="AH8" s="33"/>
      <c r="AI8" s="41">
        <f>C2-(3700000/6)</f>
        <v>55962514.333333336</v>
      </c>
      <c r="AJ8" s="187">
        <f>(AI8-E2)/E2</f>
        <v>0.39854406841115625</v>
      </c>
      <c r="AK8" s="33"/>
      <c r="AL8" s="33"/>
      <c r="AM8" s="33">
        <f>SUMIFS('Unit Cancellations'!D:D,'Unit Cancellations'!B:B,A8)+SUMIFS('Unit Cancellations'!E:E,'Unit Cancellations'!B:B,A8)+SUMIFS('Unit Cancellations'!F:F,'Unit Cancellations'!B:B,A8)+SUMIFS('Unit Cancellations'!G:G,'Unit Cancellations'!B:B,A8)</f>
        <v>-303</v>
      </c>
      <c r="AN8" s="41">
        <f t="shared" si="2"/>
        <v>34999.5</v>
      </c>
      <c r="AO8" s="187">
        <f t="shared" si="1"/>
        <v>0.17851370462657418</v>
      </c>
      <c r="AP8" s="33"/>
      <c r="AQ8" s="33"/>
    </row>
    <row r="9" spans="1:43">
      <c r="A9" s="44" t="s">
        <v>558</v>
      </c>
      <c r="B9" s="45">
        <v>46096</v>
      </c>
      <c r="C9" s="47">
        <v>578096</v>
      </c>
      <c r="D9" s="47">
        <v>34533</v>
      </c>
      <c r="E9" s="47">
        <v>393170</v>
      </c>
      <c r="F9" s="47">
        <v>24882</v>
      </c>
      <c r="G9" s="180">
        <v>0.47</v>
      </c>
      <c r="H9" s="180">
        <v>0.39</v>
      </c>
      <c r="I9" s="47">
        <v>589253</v>
      </c>
      <c r="J9" s="47">
        <v>35135</v>
      </c>
      <c r="K9" s="47">
        <v>424182</v>
      </c>
      <c r="L9" s="47">
        <v>26892</v>
      </c>
      <c r="M9" s="180">
        <v>0.39</v>
      </c>
      <c r="N9" s="180">
        <v>0.31</v>
      </c>
      <c r="O9" s="47">
        <v>6499320</v>
      </c>
      <c r="P9" s="47">
        <v>391146</v>
      </c>
      <c r="Q9" s="47">
        <v>4376440</v>
      </c>
      <c r="R9" s="47">
        <v>277186</v>
      </c>
      <c r="S9" s="180">
        <v>0.49</v>
      </c>
      <c r="T9" s="180">
        <v>0.41</v>
      </c>
      <c r="U9" s="47">
        <v>455896</v>
      </c>
      <c r="V9" s="47">
        <v>35069</v>
      </c>
      <c r="W9" s="47">
        <v>28078</v>
      </c>
      <c r="X9" s="180">
        <v>0.25</v>
      </c>
      <c r="Y9" s="47">
        <v>463934</v>
      </c>
      <c r="Z9" s="47">
        <v>35687</v>
      </c>
      <c r="AA9" s="47">
        <v>28078</v>
      </c>
      <c r="AB9" s="180">
        <v>0.27</v>
      </c>
      <c r="AC9" s="47">
        <v>326466</v>
      </c>
      <c r="AD9" s="47">
        <v>2690858</v>
      </c>
      <c r="AE9" s="49">
        <v>9</v>
      </c>
      <c r="AF9" s="44">
        <v>9</v>
      </c>
      <c r="AG9" s="33"/>
      <c r="AH9" s="33"/>
      <c r="AI9" s="33"/>
      <c r="AJ9" s="33"/>
      <c r="AK9" s="33"/>
      <c r="AL9" s="33"/>
      <c r="AM9" s="33">
        <f>SUMIFS('Unit Cancellations'!D:D,'Unit Cancellations'!B:B,A9)+SUMIFS('Unit Cancellations'!E:E,'Unit Cancellations'!B:B,A9)+SUMIFS('Unit Cancellations'!F:F,'Unit Cancellations'!B:B,A9)+SUMIFS('Unit Cancellations'!G:G,'Unit Cancellations'!B:B,A9)</f>
        <v>-1569</v>
      </c>
      <c r="AN9" s="41">
        <f t="shared" si="2"/>
        <v>34271.5</v>
      </c>
      <c r="AO9" s="187">
        <f t="shared" si="1"/>
        <v>0.3773611446025239</v>
      </c>
      <c r="AP9" s="33"/>
      <c r="AQ9" s="33"/>
    </row>
    <row r="10" spans="1:43">
      <c r="A10" s="44" t="s">
        <v>39</v>
      </c>
      <c r="B10" s="45">
        <v>46096</v>
      </c>
      <c r="C10" s="47">
        <v>815664</v>
      </c>
      <c r="D10" s="47">
        <v>24601</v>
      </c>
      <c r="E10" s="47">
        <v>828137</v>
      </c>
      <c r="F10" s="47">
        <v>24696</v>
      </c>
      <c r="G10" s="180">
        <v>-0.02</v>
      </c>
      <c r="H10" s="180">
        <v>0</v>
      </c>
      <c r="I10" s="47">
        <v>855212</v>
      </c>
      <c r="J10" s="47">
        <v>25468</v>
      </c>
      <c r="K10" s="47">
        <v>778113</v>
      </c>
      <c r="L10" s="47">
        <v>23182</v>
      </c>
      <c r="M10" s="180">
        <v>0.1</v>
      </c>
      <c r="N10" s="180">
        <v>0.1</v>
      </c>
      <c r="O10" s="47">
        <v>9247574</v>
      </c>
      <c r="P10" s="47">
        <v>284104</v>
      </c>
      <c r="Q10" s="47">
        <v>9759157</v>
      </c>
      <c r="R10" s="47">
        <v>292192</v>
      </c>
      <c r="S10" s="180">
        <v>-0.05</v>
      </c>
      <c r="T10" s="180">
        <v>-0.03</v>
      </c>
      <c r="U10" s="47">
        <v>343596</v>
      </c>
      <c r="V10" s="47">
        <v>26430</v>
      </c>
      <c r="W10" s="47">
        <v>20178</v>
      </c>
      <c r="X10" s="180">
        <v>0.31</v>
      </c>
      <c r="Y10" s="47">
        <v>313291</v>
      </c>
      <c r="Z10" s="47">
        <v>24099</v>
      </c>
      <c r="AA10" s="47">
        <v>20178</v>
      </c>
      <c r="AB10" s="180">
        <v>0.19</v>
      </c>
      <c r="AC10" s="47">
        <v>187028</v>
      </c>
      <c r="AD10" s="47">
        <v>3548450</v>
      </c>
      <c r="AE10" s="49">
        <v>7</v>
      </c>
      <c r="AF10" s="44">
        <v>8</v>
      </c>
      <c r="AG10" s="33"/>
      <c r="AH10" s="33"/>
      <c r="AI10" s="33"/>
      <c r="AJ10" s="33"/>
      <c r="AK10" s="33"/>
      <c r="AL10" s="33"/>
      <c r="AM10" s="33">
        <f>SUMIFS('Unit Cancellations'!D:D,'Unit Cancellations'!B:B,A10)+SUMIFS('Unit Cancellations'!E:E,'Unit Cancellations'!B:B,A10)+SUMIFS('Unit Cancellations'!F:F,'Unit Cancellations'!B:B,A10)+SUMIFS('Unit Cancellations'!G:G,'Unit Cancellations'!B:B,A10)</f>
        <v>-2515</v>
      </c>
      <c r="AN10" s="41">
        <f t="shared" si="2"/>
        <v>24181.833333333332</v>
      </c>
      <c r="AO10" s="187">
        <f t="shared" si="1"/>
        <v>-2.081983587085633E-2</v>
      </c>
      <c r="AP10" s="33"/>
      <c r="AQ10" s="33"/>
    </row>
    <row r="11" spans="1:43">
      <c r="A11" s="44" t="s">
        <v>559</v>
      </c>
      <c r="B11" s="45">
        <v>46096</v>
      </c>
      <c r="C11" s="47">
        <v>586912</v>
      </c>
      <c r="D11" s="47">
        <v>24573</v>
      </c>
      <c r="E11" s="47">
        <v>343432</v>
      </c>
      <c r="F11" s="47">
        <v>14066</v>
      </c>
      <c r="G11" s="181">
        <v>0.71</v>
      </c>
      <c r="H11" s="181">
        <v>0.75</v>
      </c>
      <c r="I11" s="47">
        <v>683618</v>
      </c>
      <c r="J11" s="47">
        <v>29388</v>
      </c>
      <c r="K11" s="47">
        <v>365084</v>
      </c>
      <c r="L11" s="47">
        <v>14769</v>
      </c>
      <c r="M11" s="181">
        <v>0.87</v>
      </c>
      <c r="N11" s="181">
        <v>0.99</v>
      </c>
      <c r="O11" s="47">
        <v>6491160</v>
      </c>
      <c r="P11" s="47">
        <v>274057</v>
      </c>
      <c r="Q11" s="47">
        <v>3762062</v>
      </c>
      <c r="R11" s="47">
        <v>156220</v>
      </c>
      <c r="S11" s="181">
        <v>0.73</v>
      </c>
      <c r="T11" s="181">
        <v>0.75</v>
      </c>
      <c r="U11" s="47">
        <v>315411</v>
      </c>
      <c r="V11" s="47">
        <v>24262</v>
      </c>
      <c r="W11" s="76">
        <v>16839</v>
      </c>
      <c r="X11" s="181">
        <v>0.44</v>
      </c>
      <c r="Y11" s="47">
        <v>264956</v>
      </c>
      <c r="Z11" s="47">
        <v>20381</v>
      </c>
      <c r="AA11" s="76">
        <v>16839</v>
      </c>
      <c r="AB11" s="181">
        <v>0.21</v>
      </c>
      <c r="AC11" s="47">
        <v>150322</v>
      </c>
      <c r="AD11" s="47">
        <v>1845899</v>
      </c>
      <c r="AE11" s="49">
        <v>6</v>
      </c>
      <c r="AF11" s="189">
        <v>7</v>
      </c>
      <c r="AG11" s="33"/>
      <c r="AH11" s="33"/>
      <c r="AI11" s="33"/>
      <c r="AJ11" s="33"/>
      <c r="AK11" s="33"/>
      <c r="AL11" s="33"/>
      <c r="AM11" s="33">
        <f>SUMIFS('Unit Cancellations'!D:D,'Unit Cancellations'!B:B,A11)+SUMIFS('Unit Cancellations'!E:E,'Unit Cancellations'!B:B,A11)+SUMIFS('Unit Cancellations'!F:F,'Unit Cancellations'!B:B,A11)+SUMIFS('Unit Cancellations'!G:G,'Unit Cancellations'!B:B,A11)</f>
        <v>-1342</v>
      </c>
      <c r="AN11" s="41">
        <f t="shared" si="2"/>
        <v>24349.333333333332</v>
      </c>
      <c r="AO11" s="187">
        <f t="shared" si="1"/>
        <v>0.73107730224181233</v>
      </c>
      <c r="AP11" s="33"/>
      <c r="AQ11" s="33"/>
    </row>
    <row r="12" spans="1:43">
      <c r="A12" s="44" t="s">
        <v>556</v>
      </c>
      <c r="B12" s="45">
        <v>46096</v>
      </c>
      <c r="C12" s="47">
        <v>740001</v>
      </c>
      <c r="D12" s="47">
        <v>24212</v>
      </c>
      <c r="E12" s="47">
        <v>0</v>
      </c>
      <c r="F12" s="47">
        <v>0</v>
      </c>
      <c r="G12" s="180"/>
      <c r="H12" s="180"/>
      <c r="I12" s="47">
        <v>757724</v>
      </c>
      <c r="J12" s="47">
        <v>24271</v>
      </c>
      <c r="K12" s="47">
        <v>0</v>
      </c>
      <c r="L12" s="47">
        <v>0</v>
      </c>
      <c r="M12" s="180"/>
      <c r="N12" s="180"/>
      <c r="O12" s="47">
        <v>8273259</v>
      </c>
      <c r="P12" s="47">
        <v>273397</v>
      </c>
      <c r="Q12" s="47">
        <v>0</v>
      </c>
      <c r="R12" s="47">
        <v>0</v>
      </c>
      <c r="S12" s="180"/>
      <c r="T12" s="180"/>
      <c r="U12" s="47">
        <v>307421</v>
      </c>
      <c r="V12" s="47">
        <v>23648</v>
      </c>
      <c r="W12" s="47"/>
      <c r="X12" s="180"/>
      <c r="Y12" s="47">
        <v>266865</v>
      </c>
      <c r="Z12" s="47">
        <v>20528</v>
      </c>
      <c r="AA12" s="47"/>
      <c r="AB12" s="180"/>
      <c r="AC12" s="47">
        <v>166358</v>
      </c>
      <c r="AD12" s="47">
        <v>2886274</v>
      </c>
      <c r="AE12" s="49">
        <v>7</v>
      </c>
      <c r="AF12" s="44">
        <v>8</v>
      </c>
      <c r="AG12" s="33"/>
      <c r="AH12" s="33"/>
      <c r="AI12" s="33"/>
      <c r="AJ12" s="33"/>
      <c r="AK12" s="33"/>
      <c r="AL12" s="33"/>
      <c r="AM12" s="33">
        <f>SUMIFS('Unit Cancellations'!D:D,'Unit Cancellations'!B:B,A12)+SUMIFS('Unit Cancellations'!E:E,'Unit Cancellations'!B:B,A12)+SUMIFS('Unit Cancellations'!F:F,'Unit Cancellations'!B:B,A12)+SUMIFS('Unit Cancellations'!G:G,'Unit Cancellations'!B:B,A12)</f>
        <v>0</v>
      </c>
      <c r="AN12" s="41">
        <f t="shared" si="2"/>
        <v>24212</v>
      </c>
      <c r="AO12" s="187" t="str">
        <f t="shared" si="1"/>
        <v/>
      </c>
      <c r="AP12" s="33"/>
      <c r="AQ12" s="33"/>
    </row>
    <row r="13" spans="1:43">
      <c r="A13" s="44" t="s">
        <v>136</v>
      </c>
      <c r="B13" s="45">
        <v>46096</v>
      </c>
      <c r="C13" s="47">
        <v>850818</v>
      </c>
      <c r="D13" s="47">
        <v>22399</v>
      </c>
      <c r="E13" s="47">
        <v>845208</v>
      </c>
      <c r="F13" s="47">
        <v>19980</v>
      </c>
      <c r="G13" s="180">
        <v>0.01</v>
      </c>
      <c r="H13" s="180">
        <v>0.12</v>
      </c>
      <c r="I13" s="47">
        <v>880472</v>
      </c>
      <c r="J13" s="47">
        <v>22830</v>
      </c>
      <c r="K13" s="47">
        <v>833557</v>
      </c>
      <c r="L13" s="47">
        <v>19728</v>
      </c>
      <c r="M13" s="180">
        <v>0.06</v>
      </c>
      <c r="N13" s="180">
        <v>0.16</v>
      </c>
      <c r="O13" s="47">
        <v>9539275</v>
      </c>
      <c r="P13" s="47">
        <v>254877</v>
      </c>
      <c r="Q13" s="47">
        <v>9845092</v>
      </c>
      <c r="R13" s="47">
        <v>232306</v>
      </c>
      <c r="S13" s="180">
        <v>-0.03</v>
      </c>
      <c r="T13" s="180">
        <v>0.1</v>
      </c>
      <c r="U13" s="47">
        <v>285583</v>
      </c>
      <c r="V13" s="47">
        <v>21968</v>
      </c>
      <c r="W13" s="47">
        <v>19039</v>
      </c>
      <c r="X13" s="180">
        <v>0.15</v>
      </c>
      <c r="Y13" s="47">
        <v>294344</v>
      </c>
      <c r="Z13" s="47">
        <v>22642</v>
      </c>
      <c r="AA13" s="47">
        <v>19039</v>
      </c>
      <c r="AB13" s="180">
        <v>0.19</v>
      </c>
      <c r="AC13" s="47">
        <v>157882</v>
      </c>
      <c r="AD13" s="47">
        <v>3726159</v>
      </c>
      <c r="AE13" s="49">
        <v>7</v>
      </c>
      <c r="AF13" s="44">
        <v>7</v>
      </c>
      <c r="AG13" s="33"/>
      <c r="AH13" s="33"/>
      <c r="AI13" s="33"/>
      <c r="AJ13" s="33"/>
      <c r="AK13" s="33"/>
      <c r="AL13" s="33"/>
      <c r="AM13" s="33">
        <f>SUMIFS('Unit Cancellations'!D:D,'Unit Cancellations'!B:B,A13)+SUMIFS('Unit Cancellations'!E:E,'Unit Cancellations'!B:B,A13)+SUMIFS('Unit Cancellations'!F:F,'Unit Cancellations'!B:B,A13)+SUMIFS('Unit Cancellations'!G:G,'Unit Cancellations'!B:B,A13)</f>
        <v>0</v>
      </c>
      <c r="AN13" s="41">
        <f t="shared" si="2"/>
        <v>22399</v>
      </c>
      <c r="AO13" s="187">
        <f t="shared" si="1"/>
        <v>0.12107107107107107</v>
      </c>
      <c r="AP13" s="33"/>
      <c r="AQ13" s="33"/>
    </row>
    <row r="14" spans="1:43">
      <c r="A14" s="44" t="s">
        <v>49</v>
      </c>
      <c r="B14" s="45">
        <v>46096</v>
      </c>
      <c r="C14" s="47">
        <v>433189</v>
      </c>
      <c r="D14" s="47">
        <v>21042</v>
      </c>
      <c r="E14" s="47">
        <v>469405</v>
      </c>
      <c r="F14" s="47">
        <v>22589</v>
      </c>
      <c r="G14" s="180">
        <v>-0.08</v>
      </c>
      <c r="H14" s="180">
        <v>-7.0000000000000007E-2</v>
      </c>
      <c r="I14" s="47">
        <v>410746</v>
      </c>
      <c r="J14" s="47">
        <v>19773</v>
      </c>
      <c r="K14" s="47">
        <v>437722</v>
      </c>
      <c r="L14" s="47">
        <v>21072</v>
      </c>
      <c r="M14" s="180">
        <v>-0.06</v>
      </c>
      <c r="N14" s="180">
        <v>-0.06</v>
      </c>
      <c r="O14" s="47">
        <v>5141177</v>
      </c>
      <c r="P14" s="47">
        <v>247570</v>
      </c>
      <c r="Q14" s="47">
        <v>5879262</v>
      </c>
      <c r="R14" s="47">
        <v>284003</v>
      </c>
      <c r="S14" s="180">
        <v>-0.13</v>
      </c>
      <c r="T14" s="180">
        <v>-0.13</v>
      </c>
      <c r="U14" s="47">
        <v>239896</v>
      </c>
      <c r="V14" s="47">
        <v>18454</v>
      </c>
      <c r="W14" s="47">
        <v>17919</v>
      </c>
      <c r="X14" s="180">
        <v>0.03</v>
      </c>
      <c r="Y14" s="47">
        <v>231881</v>
      </c>
      <c r="Z14" s="47">
        <v>17837</v>
      </c>
      <c r="AA14" s="47">
        <v>17919</v>
      </c>
      <c r="AB14" s="180">
        <v>0</v>
      </c>
      <c r="AC14" s="47">
        <v>259331</v>
      </c>
      <c r="AD14" s="47">
        <v>2132949</v>
      </c>
      <c r="AE14" s="49">
        <v>14</v>
      </c>
      <c r="AF14" s="44">
        <v>15</v>
      </c>
      <c r="AG14" s="33"/>
      <c r="AH14" s="33"/>
      <c r="AI14" s="33"/>
      <c r="AJ14" s="33"/>
      <c r="AK14" s="33"/>
      <c r="AL14" s="33"/>
      <c r="AM14" s="33">
        <f>SUMIFS('Unit Cancellations'!D:D,'Unit Cancellations'!B:B,A14)+SUMIFS('Unit Cancellations'!E:E,'Unit Cancellations'!B:B,A14)+SUMIFS('Unit Cancellations'!F:F,'Unit Cancellations'!B:B,A14)+SUMIFS('Unit Cancellations'!G:G,'Unit Cancellations'!B:B,A14)</f>
        <v>-836</v>
      </c>
      <c r="AN14" s="41">
        <f t="shared" si="2"/>
        <v>20902.666666666668</v>
      </c>
      <c r="AO14" s="187">
        <f t="shared" si="1"/>
        <v>-7.4652854634261454E-2</v>
      </c>
      <c r="AP14" s="33"/>
      <c r="AQ14" s="33"/>
    </row>
    <row r="15" spans="1:43">
      <c r="A15" s="44" t="s">
        <v>569</v>
      </c>
      <c r="B15" s="45">
        <v>46096</v>
      </c>
      <c r="C15" s="47">
        <v>481539</v>
      </c>
      <c r="D15" s="47">
        <v>20090</v>
      </c>
      <c r="E15" s="47">
        <v>483872</v>
      </c>
      <c r="F15" s="47">
        <v>18615</v>
      </c>
      <c r="G15" s="180">
        <v>0</v>
      </c>
      <c r="H15" s="180">
        <v>0.08</v>
      </c>
      <c r="I15" s="47">
        <v>265258</v>
      </c>
      <c r="J15" s="47">
        <v>9803</v>
      </c>
      <c r="K15" s="47">
        <v>476145</v>
      </c>
      <c r="L15" s="47">
        <v>18408</v>
      </c>
      <c r="M15" s="180">
        <v>-0.44</v>
      </c>
      <c r="N15" s="180">
        <v>-0.47</v>
      </c>
      <c r="O15" s="47">
        <v>5865444</v>
      </c>
      <c r="P15" s="47">
        <v>246761</v>
      </c>
      <c r="Q15" s="47">
        <v>5329666</v>
      </c>
      <c r="R15" s="47">
        <v>205858</v>
      </c>
      <c r="S15" s="180">
        <v>0.1</v>
      </c>
      <c r="T15" s="180">
        <v>0.2</v>
      </c>
      <c r="U15" s="47">
        <v>4757</v>
      </c>
      <c r="V15" s="47">
        <v>366</v>
      </c>
      <c r="W15" s="47">
        <v>19290</v>
      </c>
      <c r="X15" s="180">
        <v>-0.98</v>
      </c>
      <c r="Y15" s="47">
        <v>277918</v>
      </c>
      <c r="Z15" s="47">
        <v>21378</v>
      </c>
      <c r="AA15" s="47">
        <v>19290</v>
      </c>
      <c r="AB15" s="180">
        <v>0.11</v>
      </c>
      <c r="AC15" s="47">
        <v>53923</v>
      </c>
      <c r="AD15" s="47">
        <v>1071260</v>
      </c>
      <c r="AE15" s="49">
        <v>147</v>
      </c>
      <c r="AF15" s="44">
        <v>3</v>
      </c>
      <c r="AG15" s="33"/>
      <c r="AH15" s="33"/>
      <c r="AI15" s="33"/>
      <c r="AJ15" s="33"/>
      <c r="AK15" s="33"/>
      <c r="AL15" s="33"/>
      <c r="AM15" s="33">
        <f>SUMIFS('Unit Cancellations'!D:D,'Unit Cancellations'!B:B,A15)+SUMIFS('Unit Cancellations'!E:E,'Unit Cancellations'!B:B,A15)+SUMIFS('Unit Cancellations'!F:F,'Unit Cancellations'!B:B,A15)+SUMIFS('Unit Cancellations'!G:G,'Unit Cancellations'!B:B,A15)</f>
        <v>-642</v>
      </c>
      <c r="AN15" s="41">
        <f t="shared" si="2"/>
        <v>19983</v>
      </c>
      <c r="AO15" s="187">
        <f t="shared" si="1"/>
        <v>7.3489121676067692E-2</v>
      </c>
      <c r="AP15" s="33"/>
      <c r="AQ15" s="33"/>
    </row>
    <row r="16" spans="1:43">
      <c r="A16" s="44" t="s">
        <v>78</v>
      </c>
      <c r="B16" s="45">
        <v>46096</v>
      </c>
      <c r="C16" s="47">
        <v>644612</v>
      </c>
      <c r="D16" s="47">
        <v>21058</v>
      </c>
      <c r="E16" s="47">
        <v>633940</v>
      </c>
      <c r="F16" s="47">
        <v>20297</v>
      </c>
      <c r="G16" s="180">
        <v>0.02</v>
      </c>
      <c r="H16" s="180">
        <v>0.04</v>
      </c>
      <c r="I16" s="47">
        <v>658790</v>
      </c>
      <c r="J16" s="47">
        <v>20898</v>
      </c>
      <c r="K16" s="47">
        <v>639158</v>
      </c>
      <c r="L16" s="47">
        <v>20273</v>
      </c>
      <c r="M16" s="180">
        <v>0.03</v>
      </c>
      <c r="N16" s="180">
        <v>0.03</v>
      </c>
      <c r="O16" s="47">
        <v>7368706</v>
      </c>
      <c r="P16" s="47">
        <v>241765</v>
      </c>
      <c r="Q16" s="47">
        <v>6900415</v>
      </c>
      <c r="R16" s="47">
        <v>222506</v>
      </c>
      <c r="S16" s="180">
        <v>7.0000000000000007E-2</v>
      </c>
      <c r="T16" s="180">
        <v>0.09</v>
      </c>
      <c r="U16" s="47">
        <v>313116</v>
      </c>
      <c r="V16" s="47">
        <v>24086</v>
      </c>
      <c r="W16" s="47">
        <v>21594</v>
      </c>
      <c r="X16" s="180">
        <v>0.12</v>
      </c>
      <c r="Y16" s="47">
        <v>322936</v>
      </c>
      <c r="Z16" s="47">
        <v>24841</v>
      </c>
      <c r="AA16" s="47">
        <v>21594</v>
      </c>
      <c r="AB16" s="180">
        <v>0.15</v>
      </c>
      <c r="AC16" s="47">
        <v>96616</v>
      </c>
      <c r="AD16" s="47">
        <v>1801216</v>
      </c>
      <c r="AE16" s="49">
        <v>4</v>
      </c>
      <c r="AF16" s="44">
        <v>4</v>
      </c>
      <c r="AG16" s="33"/>
      <c r="AH16" s="33"/>
      <c r="AI16" s="33"/>
      <c r="AJ16" s="33"/>
      <c r="AK16" s="33"/>
      <c r="AL16" s="33"/>
      <c r="AM16" s="33">
        <f>SUMIFS('Unit Cancellations'!D:D,'Unit Cancellations'!B:B,A16)+SUMIFS('Unit Cancellations'!E:E,'Unit Cancellations'!B:B,A16)+SUMIFS('Unit Cancellations'!F:F,'Unit Cancellations'!B:B,A16)+SUMIFS('Unit Cancellations'!G:G,'Unit Cancellations'!B:B,A16)</f>
        <v>-1481</v>
      </c>
      <c r="AN16" s="41">
        <f t="shared" si="2"/>
        <v>20811.166666666668</v>
      </c>
      <c r="AO16" s="187">
        <f t="shared" si="1"/>
        <v>2.5332150892578603E-2</v>
      </c>
      <c r="AP16" s="33"/>
      <c r="AQ16" s="33"/>
    </row>
    <row r="17" spans="1:43">
      <c r="A17" s="44" t="s">
        <v>532</v>
      </c>
      <c r="B17" s="45">
        <v>46096</v>
      </c>
      <c r="C17" s="47">
        <v>486467</v>
      </c>
      <c r="D17" s="47">
        <v>20546</v>
      </c>
      <c r="E17" s="47">
        <v>0</v>
      </c>
      <c r="F17" s="47">
        <v>0</v>
      </c>
      <c r="G17" s="181"/>
      <c r="H17" s="181"/>
      <c r="I17" s="47">
        <v>506514</v>
      </c>
      <c r="J17" s="47">
        <v>20557</v>
      </c>
      <c r="K17" s="47">
        <v>0</v>
      </c>
      <c r="L17" s="47">
        <v>0</v>
      </c>
      <c r="M17" s="181"/>
      <c r="N17" s="181"/>
      <c r="O17" s="47">
        <v>5509896</v>
      </c>
      <c r="P17" s="47">
        <v>241131</v>
      </c>
      <c r="Q17" s="47">
        <v>0</v>
      </c>
      <c r="R17" s="47">
        <v>0</v>
      </c>
      <c r="S17" s="181"/>
      <c r="T17" s="181"/>
      <c r="U17" s="47">
        <v>272766</v>
      </c>
      <c r="V17" s="47">
        <v>20982</v>
      </c>
      <c r="W17" s="47">
        <v>586</v>
      </c>
      <c r="X17" s="180">
        <v>34.79</v>
      </c>
      <c r="Y17" s="47">
        <v>216614</v>
      </c>
      <c r="Z17" s="47">
        <v>16663</v>
      </c>
      <c r="AA17" s="47">
        <v>586</v>
      </c>
      <c r="AB17" s="180">
        <v>27.42</v>
      </c>
      <c r="AC17" s="47">
        <v>217102</v>
      </c>
      <c r="AD17" s="47">
        <v>2209814</v>
      </c>
      <c r="AE17" s="49">
        <v>10</v>
      </c>
      <c r="AF17" s="44">
        <v>13</v>
      </c>
      <c r="AG17" s="33"/>
      <c r="AH17" s="33"/>
      <c r="AI17" s="33"/>
      <c r="AJ17" s="33"/>
      <c r="AK17" s="33"/>
      <c r="AL17" s="33"/>
      <c r="AM17" s="33">
        <f>SUMIFS('Unit Cancellations'!D:D,'Unit Cancellations'!B:B,A17)+SUMIFS('Unit Cancellations'!E:E,'Unit Cancellations'!B:B,A17)+SUMIFS('Unit Cancellations'!F:F,'Unit Cancellations'!B:B,A17)+SUMIFS('Unit Cancellations'!G:G,'Unit Cancellations'!B:B,A17)</f>
        <v>-392</v>
      </c>
      <c r="AN17" s="41">
        <f t="shared" si="2"/>
        <v>20480.666666666668</v>
      </c>
      <c r="AO17" s="187" t="str">
        <f t="shared" si="1"/>
        <v/>
      </c>
      <c r="AP17" s="33"/>
      <c r="AQ17" s="33"/>
    </row>
    <row r="18" spans="1:43">
      <c r="A18" s="44" t="s">
        <v>77</v>
      </c>
      <c r="B18" s="45">
        <v>46096</v>
      </c>
      <c r="C18" s="47">
        <v>266939</v>
      </c>
      <c r="D18" s="47">
        <v>18896</v>
      </c>
      <c r="E18" s="47">
        <v>220994</v>
      </c>
      <c r="F18" s="47">
        <v>16115</v>
      </c>
      <c r="G18" s="180">
        <v>0.21</v>
      </c>
      <c r="H18" s="180">
        <v>0.17</v>
      </c>
      <c r="I18" s="47">
        <v>246701</v>
      </c>
      <c r="J18" s="47">
        <v>17437</v>
      </c>
      <c r="K18" s="47">
        <v>204985</v>
      </c>
      <c r="L18" s="47">
        <v>14932</v>
      </c>
      <c r="M18" s="180">
        <v>0.2</v>
      </c>
      <c r="N18" s="180">
        <v>0.17</v>
      </c>
      <c r="O18" s="47">
        <v>3234277</v>
      </c>
      <c r="P18" s="47">
        <v>234076</v>
      </c>
      <c r="Q18" s="47">
        <v>2902174</v>
      </c>
      <c r="R18" s="47">
        <v>210928</v>
      </c>
      <c r="S18" s="180">
        <v>0.11</v>
      </c>
      <c r="T18" s="180">
        <v>0.11</v>
      </c>
      <c r="U18" s="47">
        <v>229271</v>
      </c>
      <c r="V18" s="47">
        <v>17636</v>
      </c>
      <c r="W18" s="47">
        <v>13260</v>
      </c>
      <c r="X18" s="180">
        <v>0.33</v>
      </c>
      <c r="Y18" s="47">
        <v>199472</v>
      </c>
      <c r="Z18" s="47">
        <v>15344</v>
      </c>
      <c r="AA18" s="47">
        <v>13260</v>
      </c>
      <c r="AB18" s="180">
        <v>0.16</v>
      </c>
      <c r="AC18" s="47">
        <v>193580</v>
      </c>
      <c r="AD18" s="47">
        <v>1285732</v>
      </c>
      <c r="AE18" s="49">
        <v>11</v>
      </c>
      <c r="AF18" s="44">
        <v>13</v>
      </c>
      <c r="AG18" s="33"/>
      <c r="AH18" s="33"/>
      <c r="AI18" s="33"/>
      <c r="AJ18" s="33"/>
      <c r="AK18" s="33"/>
      <c r="AL18" s="33"/>
      <c r="AM18" s="33">
        <f>SUMIFS('Unit Cancellations'!D:D,'Unit Cancellations'!B:B,A18)+SUMIFS('Unit Cancellations'!E:E,'Unit Cancellations'!B:B,A18)+SUMIFS('Unit Cancellations'!F:F,'Unit Cancellations'!B:B,A18)+SUMIFS('Unit Cancellations'!G:G,'Unit Cancellations'!B:B,A18)</f>
        <v>-326</v>
      </c>
      <c r="AN18" s="41">
        <f t="shared" si="2"/>
        <v>18841.666666666668</v>
      </c>
      <c r="AO18" s="187">
        <f t="shared" si="1"/>
        <v>0.16920053780122046</v>
      </c>
      <c r="AP18" s="33"/>
      <c r="AQ18" s="33"/>
    </row>
    <row r="19" spans="1:43">
      <c r="A19" s="44" t="s">
        <v>42</v>
      </c>
      <c r="B19" s="45">
        <v>46096</v>
      </c>
      <c r="C19" s="47">
        <v>348956</v>
      </c>
      <c r="D19" s="47">
        <v>19490</v>
      </c>
      <c r="E19" s="47">
        <v>297790</v>
      </c>
      <c r="F19" s="47">
        <v>17051</v>
      </c>
      <c r="G19" s="180">
        <v>0.17</v>
      </c>
      <c r="H19" s="180">
        <v>0.14000000000000001</v>
      </c>
      <c r="I19" s="47">
        <v>376894</v>
      </c>
      <c r="J19" s="47">
        <v>20598</v>
      </c>
      <c r="K19" s="47">
        <v>289151</v>
      </c>
      <c r="L19" s="47">
        <v>16290</v>
      </c>
      <c r="M19" s="180">
        <v>0.3</v>
      </c>
      <c r="N19" s="180">
        <v>0.26</v>
      </c>
      <c r="O19" s="47">
        <v>3900334</v>
      </c>
      <c r="P19" s="47">
        <v>220670</v>
      </c>
      <c r="Q19" s="47">
        <v>3148476</v>
      </c>
      <c r="R19" s="47">
        <v>181915</v>
      </c>
      <c r="S19" s="180">
        <v>0.24</v>
      </c>
      <c r="T19" s="180">
        <v>0.21</v>
      </c>
      <c r="U19" s="47">
        <v>259745</v>
      </c>
      <c r="V19" s="47">
        <v>19980</v>
      </c>
      <c r="W19" s="47">
        <v>16201</v>
      </c>
      <c r="X19" s="180">
        <v>0.23</v>
      </c>
      <c r="Y19" s="47">
        <v>0</v>
      </c>
      <c r="Z19" s="47">
        <v>0</v>
      </c>
      <c r="AA19" s="47">
        <v>16201</v>
      </c>
      <c r="AB19" s="180">
        <v>-1</v>
      </c>
      <c r="AC19" s="47">
        <v>152809</v>
      </c>
      <c r="AD19" s="47">
        <v>1297291</v>
      </c>
      <c r="AE19" s="49">
        <v>8</v>
      </c>
      <c r="AF19" s="44"/>
      <c r="AG19" s="25"/>
      <c r="AH19" s="25"/>
      <c r="AI19" s="25"/>
      <c r="AJ19" s="25"/>
      <c r="AK19" s="25"/>
      <c r="AL19" s="25"/>
      <c r="AM19" s="33">
        <f>SUMIFS('Unit Cancellations'!D:D,'Unit Cancellations'!B:B,A19)+SUMIFS('Unit Cancellations'!E:E,'Unit Cancellations'!B:B,A19)+SUMIFS('Unit Cancellations'!F:F,'Unit Cancellations'!B:B,A19)+SUMIFS('Unit Cancellations'!G:G,'Unit Cancellations'!B:B,A19)</f>
        <v>-1425</v>
      </c>
      <c r="AN19" s="41">
        <f t="shared" si="2"/>
        <v>19252.5</v>
      </c>
      <c r="AO19" s="187">
        <f t="shared" si="1"/>
        <v>0.12911266201395813</v>
      </c>
      <c r="AP19" s="25"/>
      <c r="AQ19" s="25"/>
    </row>
    <row r="20" spans="1:43">
      <c r="A20" s="44" t="s">
        <v>53</v>
      </c>
      <c r="B20" s="45">
        <v>46096</v>
      </c>
      <c r="C20" s="47">
        <v>974953</v>
      </c>
      <c r="D20" s="47">
        <v>25349</v>
      </c>
      <c r="E20" s="47">
        <v>0</v>
      </c>
      <c r="F20" s="47">
        <v>0</v>
      </c>
      <c r="G20" s="180"/>
      <c r="H20" s="180"/>
      <c r="I20" s="47">
        <v>1067450</v>
      </c>
      <c r="J20" s="47">
        <v>27931</v>
      </c>
      <c r="K20" s="47">
        <v>0</v>
      </c>
      <c r="L20" s="47">
        <v>0</v>
      </c>
      <c r="M20" s="180"/>
      <c r="N20" s="180"/>
      <c r="O20" s="47">
        <v>8006447</v>
      </c>
      <c r="P20" s="47">
        <v>208627</v>
      </c>
      <c r="Q20" s="47">
        <v>0</v>
      </c>
      <c r="R20" s="47">
        <v>0</v>
      </c>
      <c r="S20" s="180"/>
      <c r="T20" s="180"/>
      <c r="U20" s="47">
        <v>395767</v>
      </c>
      <c r="V20" s="47">
        <v>30444</v>
      </c>
      <c r="W20" s="47"/>
      <c r="X20" s="180"/>
      <c r="Y20" s="47">
        <v>0</v>
      </c>
      <c r="Z20" s="47">
        <v>0</v>
      </c>
      <c r="AA20" s="47"/>
      <c r="AB20" s="180"/>
      <c r="AC20" s="47">
        <v>152551</v>
      </c>
      <c r="AD20" s="47">
        <v>2947384</v>
      </c>
      <c r="AE20" s="49">
        <v>5</v>
      </c>
      <c r="AF20" s="44"/>
      <c r="AG20" s="33"/>
      <c r="AH20" s="33"/>
      <c r="AI20" s="33"/>
      <c r="AJ20" s="33"/>
      <c r="AK20" s="33"/>
      <c r="AL20" s="33"/>
      <c r="AM20" s="33">
        <f>SUMIFS('Unit Cancellations'!D:D,'Unit Cancellations'!B:B,A20)+SUMIFS('Unit Cancellations'!E:E,'Unit Cancellations'!B:B,A20)+SUMIFS('Unit Cancellations'!F:F,'Unit Cancellations'!B:B,A20)+SUMIFS('Unit Cancellations'!G:G,'Unit Cancellations'!B:B,A20)</f>
        <v>0</v>
      </c>
      <c r="AN20" s="41">
        <f t="shared" si="2"/>
        <v>25349</v>
      </c>
      <c r="AO20" s="187" t="str">
        <f t="shared" si="1"/>
        <v/>
      </c>
      <c r="AP20" s="33"/>
      <c r="AQ20" s="33"/>
    </row>
    <row r="21" spans="1:43">
      <c r="A21" s="44" t="s">
        <v>61</v>
      </c>
      <c r="B21" s="45">
        <v>46096</v>
      </c>
      <c r="C21" s="47">
        <v>419357</v>
      </c>
      <c r="D21" s="47">
        <v>17959</v>
      </c>
      <c r="E21" s="47">
        <v>289920</v>
      </c>
      <c r="F21" s="47">
        <v>19832</v>
      </c>
      <c r="G21" s="180">
        <v>0.45</v>
      </c>
      <c r="H21" s="180">
        <v>-0.09</v>
      </c>
      <c r="I21" s="47">
        <v>381913</v>
      </c>
      <c r="J21" s="47">
        <v>16874</v>
      </c>
      <c r="K21" s="47">
        <v>234476</v>
      </c>
      <c r="L21" s="47">
        <v>17660</v>
      </c>
      <c r="M21" s="180">
        <v>0.63</v>
      </c>
      <c r="N21" s="180">
        <v>-0.04</v>
      </c>
      <c r="O21" s="47">
        <v>4683519</v>
      </c>
      <c r="P21" s="47">
        <v>198479</v>
      </c>
      <c r="Q21" s="47">
        <v>3446976</v>
      </c>
      <c r="R21" s="47">
        <v>225755</v>
      </c>
      <c r="S21" s="180">
        <v>0.36</v>
      </c>
      <c r="T21" s="180">
        <v>-0.12</v>
      </c>
      <c r="U21" s="47">
        <v>230148</v>
      </c>
      <c r="V21" s="47">
        <v>17704</v>
      </c>
      <c r="W21" s="47">
        <v>18733</v>
      </c>
      <c r="X21" s="180">
        <v>-0.05</v>
      </c>
      <c r="Y21" s="47">
        <v>173644</v>
      </c>
      <c r="Z21" s="47">
        <v>13357</v>
      </c>
      <c r="AA21" s="47">
        <v>18733</v>
      </c>
      <c r="AB21" s="180">
        <v>-0.28999999999999998</v>
      </c>
      <c r="AC21" s="47">
        <v>135571</v>
      </c>
      <c r="AD21" s="47">
        <v>1714885</v>
      </c>
      <c r="AE21" s="49">
        <v>8</v>
      </c>
      <c r="AF21" s="44">
        <v>10</v>
      </c>
      <c r="AG21" s="33"/>
      <c r="AH21" s="33"/>
      <c r="AI21" s="33"/>
      <c r="AJ21" s="33"/>
      <c r="AK21" s="33"/>
      <c r="AL21" s="33"/>
      <c r="AM21" s="33">
        <f>SUMIFS('Unit Cancellations'!D:D,'Unit Cancellations'!B:B,A21)+SUMIFS('Unit Cancellations'!E:E,'Unit Cancellations'!B:B,A21)+SUMIFS('Unit Cancellations'!F:F,'Unit Cancellations'!B:B,A21)+SUMIFS('Unit Cancellations'!G:G,'Unit Cancellations'!B:B,A21)</f>
        <v>-141</v>
      </c>
      <c r="AN21" s="41">
        <f t="shared" si="2"/>
        <v>17935.5</v>
      </c>
      <c r="AO21" s="187">
        <f t="shared" si="1"/>
        <v>-9.5628277531262601E-2</v>
      </c>
      <c r="AP21" s="33"/>
      <c r="AQ21" s="33"/>
    </row>
    <row r="22" spans="1:43">
      <c r="A22" s="44" t="s">
        <v>568</v>
      </c>
      <c r="B22" s="45">
        <v>46096</v>
      </c>
      <c r="C22" s="47">
        <v>706357</v>
      </c>
      <c r="D22" s="47">
        <v>17286</v>
      </c>
      <c r="E22" s="47">
        <v>516831</v>
      </c>
      <c r="F22" s="47">
        <v>14332</v>
      </c>
      <c r="G22" s="181">
        <v>0.37</v>
      </c>
      <c r="H22" s="181">
        <v>0.21</v>
      </c>
      <c r="I22" s="47">
        <v>713368</v>
      </c>
      <c r="J22" s="47">
        <v>17499</v>
      </c>
      <c r="K22" s="47">
        <v>523707</v>
      </c>
      <c r="L22" s="47">
        <v>14485</v>
      </c>
      <c r="M22" s="181">
        <v>0.36</v>
      </c>
      <c r="N22" s="181">
        <v>0.21</v>
      </c>
      <c r="O22" s="47">
        <v>7770883</v>
      </c>
      <c r="P22" s="47">
        <v>190551</v>
      </c>
      <c r="Q22" s="47">
        <v>5658638</v>
      </c>
      <c r="R22" s="47">
        <v>158172</v>
      </c>
      <c r="S22" s="181">
        <v>0.37</v>
      </c>
      <c r="T22" s="181">
        <v>0.2</v>
      </c>
      <c r="U22" s="47">
        <v>151122</v>
      </c>
      <c r="V22" s="47">
        <v>11625</v>
      </c>
      <c r="W22" s="76">
        <v>17828</v>
      </c>
      <c r="X22" s="181">
        <v>-0.35</v>
      </c>
      <c r="Y22" s="47">
        <v>265386</v>
      </c>
      <c r="Z22" s="47">
        <v>20414</v>
      </c>
      <c r="AA22" s="76">
        <v>17828</v>
      </c>
      <c r="AB22" s="181">
        <v>0.15</v>
      </c>
      <c r="AC22" s="47">
        <v>202675</v>
      </c>
      <c r="AD22" s="47">
        <v>4745103</v>
      </c>
      <c r="AE22" s="49">
        <v>17</v>
      </c>
      <c r="AF22" s="44">
        <v>10</v>
      </c>
      <c r="AG22" s="33"/>
      <c r="AH22" s="33"/>
      <c r="AI22" s="33"/>
      <c r="AJ22" s="33"/>
      <c r="AK22" s="33"/>
      <c r="AL22" s="33"/>
      <c r="AM22" s="33">
        <f>SUMIFS('Unit Cancellations'!D:D,'Unit Cancellations'!B:B,A22)+SUMIFS('Unit Cancellations'!E:E,'Unit Cancellations'!B:B,A22)+SUMIFS('Unit Cancellations'!F:F,'Unit Cancellations'!B:B,A22)+SUMIFS('Unit Cancellations'!G:G,'Unit Cancellations'!B:B,A22)</f>
        <v>-131</v>
      </c>
      <c r="AN22" s="41">
        <f t="shared" si="2"/>
        <v>17264.166666666668</v>
      </c>
      <c r="AO22" s="187">
        <f t="shared" si="1"/>
        <v>0.20458879895804269</v>
      </c>
      <c r="AP22" s="33"/>
      <c r="AQ22" s="33"/>
    </row>
    <row r="23" spans="1:43">
      <c r="A23" s="44" t="s">
        <v>561</v>
      </c>
      <c r="B23" s="45">
        <v>46096</v>
      </c>
      <c r="C23" s="47">
        <v>538479</v>
      </c>
      <c r="D23" s="47">
        <v>15765</v>
      </c>
      <c r="E23" s="47">
        <v>295435</v>
      </c>
      <c r="F23" s="47">
        <v>8087</v>
      </c>
      <c r="G23" s="180">
        <v>0.82</v>
      </c>
      <c r="H23" s="180">
        <v>0.95</v>
      </c>
      <c r="I23" s="47">
        <v>557491</v>
      </c>
      <c r="J23" s="47">
        <v>16024</v>
      </c>
      <c r="K23" s="47">
        <v>324053</v>
      </c>
      <c r="L23" s="47">
        <v>8658</v>
      </c>
      <c r="M23" s="180">
        <v>0.72</v>
      </c>
      <c r="N23" s="180">
        <v>0.85</v>
      </c>
      <c r="O23" s="47">
        <v>5862554</v>
      </c>
      <c r="P23" s="47">
        <v>171941</v>
      </c>
      <c r="Q23" s="47">
        <v>3439622</v>
      </c>
      <c r="R23" s="47">
        <v>97383</v>
      </c>
      <c r="S23" s="180">
        <v>0.7</v>
      </c>
      <c r="T23" s="180">
        <v>0.77</v>
      </c>
      <c r="U23" s="47">
        <v>262889</v>
      </c>
      <c r="V23" s="47">
        <v>20222</v>
      </c>
      <c r="W23" s="47">
        <v>10657</v>
      </c>
      <c r="X23" s="180">
        <v>0.9</v>
      </c>
      <c r="Y23" s="47">
        <v>180869</v>
      </c>
      <c r="Z23" s="47">
        <v>13913</v>
      </c>
      <c r="AA23" s="47">
        <v>10657</v>
      </c>
      <c r="AB23" s="180">
        <v>0.31</v>
      </c>
      <c r="AC23" s="47">
        <v>164859</v>
      </c>
      <c r="AD23" s="47">
        <v>3722294</v>
      </c>
      <c r="AE23" s="49">
        <v>8</v>
      </c>
      <c r="AF23" s="44">
        <v>12</v>
      </c>
      <c r="AG23" s="33"/>
      <c r="AH23" s="33"/>
      <c r="AI23" s="33"/>
      <c r="AJ23" s="33"/>
      <c r="AK23" s="33"/>
      <c r="AL23" s="33"/>
      <c r="AM23" s="33">
        <f>SUMIFS('Unit Cancellations'!D:D,'Unit Cancellations'!B:B,A23)+SUMIFS('Unit Cancellations'!E:E,'Unit Cancellations'!B:B,A23)+SUMIFS('Unit Cancellations'!F:F,'Unit Cancellations'!B:B,A23)+SUMIFS('Unit Cancellations'!G:G,'Unit Cancellations'!B:B,A23)</f>
        <v>-166</v>
      </c>
      <c r="AN23" s="41">
        <f t="shared" si="2"/>
        <v>15737.333333333334</v>
      </c>
      <c r="AO23" s="187">
        <f t="shared" si="1"/>
        <v>0.94600387453114054</v>
      </c>
      <c r="AP23" s="33"/>
      <c r="AQ23" s="33"/>
    </row>
    <row r="24" spans="1:43">
      <c r="A24" s="44" t="s">
        <v>99</v>
      </c>
      <c r="B24" s="45">
        <v>46096</v>
      </c>
      <c r="C24" s="47">
        <v>453218</v>
      </c>
      <c r="D24" s="47">
        <v>13907</v>
      </c>
      <c r="E24" s="47">
        <v>322917</v>
      </c>
      <c r="F24" s="47">
        <v>10760</v>
      </c>
      <c r="G24" s="180">
        <v>0.4</v>
      </c>
      <c r="H24" s="180">
        <v>0.28999999999999998</v>
      </c>
      <c r="I24" s="47">
        <v>476888</v>
      </c>
      <c r="J24" s="47">
        <v>14765</v>
      </c>
      <c r="K24" s="47">
        <v>333785</v>
      </c>
      <c r="L24" s="47">
        <v>10953</v>
      </c>
      <c r="M24" s="180">
        <v>0.43</v>
      </c>
      <c r="N24" s="180">
        <v>0.35</v>
      </c>
      <c r="O24" s="47">
        <v>4934920</v>
      </c>
      <c r="P24" s="47">
        <v>154740</v>
      </c>
      <c r="Q24" s="47">
        <v>3453207</v>
      </c>
      <c r="R24" s="47">
        <v>116137</v>
      </c>
      <c r="S24" s="180">
        <v>0.43</v>
      </c>
      <c r="T24" s="180">
        <v>0.33</v>
      </c>
      <c r="U24" s="47">
        <v>180967</v>
      </c>
      <c r="V24" s="47">
        <v>13921</v>
      </c>
      <c r="W24" s="47">
        <v>11181</v>
      </c>
      <c r="X24" s="180">
        <v>0.25</v>
      </c>
      <c r="Y24" s="47">
        <v>187959</v>
      </c>
      <c r="Z24" s="47">
        <v>14458</v>
      </c>
      <c r="AA24" s="47">
        <v>11181</v>
      </c>
      <c r="AB24" s="180">
        <v>0.28999999999999998</v>
      </c>
      <c r="AC24" s="47">
        <v>80537</v>
      </c>
      <c r="AD24" s="47">
        <v>1458259</v>
      </c>
      <c r="AE24" s="49">
        <v>6</v>
      </c>
      <c r="AF24" s="44">
        <v>6</v>
      </c>
      <c r="AG24" s="33"/>
      <c r="AH24" s="33"/>
      <c r="AI24" s="33"/>
      <c r="AJ24" s="33"/>
      <c r="AK24" s="33"/>
      <c r="AL24" s="33"/>
      <c r="AM24" s="33">
        <f>SUMIFS('Unit Cancellations'!D:D,'Unit Cancellations'!B:B,A24)+SUMIFS('Unit Cancellations'!E:E,'Unit Cancellations'!B:B,A24)+SUMIFS('Unit Cancellations'!F:F,'Unit Cancellations'!B:B,A24)+SUMIFS('Unit Cancellations'!G:G,'Unit Cancellations'!B:B,A24)</f>
        <v>-882</v>
      </c>
      <c r="AN24" s="41">
        <f t="shared" si="2"/>
        <v>13760</v>
      </c>
      <c r="AO24" s="187">
        <f t="shared" si="1"/>
        <v>0.27881040892193309</v>
      </c>
      <c r="AP24" s="33"/>
      <c r="AQ24" s="33"/>
    </row>
    <row r="25" spans="1:43">
      <c r="A25" s="44" t="s">
        <v>57</v>
      </c>
      <c r="B25" s="45">
        <v>46096</v>
      </c>
      <c r="C25" s="47">
        <v>462945</v>
      </c>
      <c r="D25" s="47">
        <v>13591</v>
      </c>
      <c r="E25" s="47">
        <v>496159</v>
      </c>
      <c r="F25" s="47">
        <v>14996</v>
      </c>
      <c r="G25" s="180">
        <v>-7.0000000000000007E-2</v>
      </c>
      <c r="H25" s="180">
        <v>-0.09</v>
      </c>
      <c r="I25" s="47">
        <v>475337</v>
      </c>
      <c r="J25" s="47">
        <v>13856</v>
      </c>
      <c r="K25" s="47">
        <v>483127</v>
      </c>
      <c r="L25" s="47">
        <v>14457</v>
      </c>
      <c r="M25" s="180">
        <v>-0.02</v>
      </c>
      <c r="N25" s="180">
        <v>-0.04</v>
      </c>
      <c r="O25" s="47">
        <v>5267223</v>
      </c>
      <c r="P25" s="47">
        <v>154681</v>
      </c>
      <c r="Q25" s="47">
        <v>5628592</v>
      </c>
      <c r="R25" s="47">
        <v>170422</v>
      </c>
      <c r="S25" s="180">
        <v>-0.06</v>
      </c>
      <c r="T25" s="180">
        <v>-0.09</v>
      </c>
      <c r="U25" s="47">
        <v>187201</v>
      </c>
      <c r="V25" s="47">
        <v>14400</v>
      </c>
      <c r="W25" s="47">
        <v>13864</v>
      </c>
      <c r="X25" s="180">
        <v>0.04</v>
      </c>
      <c r="Y25" s="47">
        <v>178410</v>
      </c>
      <c r="Z25" s="47">
        <v>13724</v>
      </c>
      <c r="AA25" s="47">
        <v>13864</v>
      </c>
      <c r="AB25" s="180">
        <v>-0.01</v>
      </c>
      <c r="AC25" s="47">
        <v>80110</v>
      </c>
      <c r="AD25" s="47">
        <v>1318065</v>
      </c>
      <c r="AE25" s="49">
        <v>6</v>
      </c>
      <c r="AF25" s="44">
        <v>6</v>
      </c>
      <c r="AG25" s="33"/>
      <c r="AH25" s="33"/>
      <c r="AI25" s="33"/>
      <c r="AJ25" s="33"/>
      <c r="AK25" s="33"/>
      <c r="AL25" s="33"/>
      <c r="AM25" s="33">
        <f>SUMIFS('Unit Cancellations'!D:D,'Unit Cancellations'!B:B,A25)+SUMIFS('Unit Cancellations'!E:E,'Unit Cancellations'!B:B,A25)+SUMIFS('Unit Cancellations'!F:F,'Unit Cancellations'!B:B,A25)+SUMIFS('Unit Cancellations'!G:G,'Unit Cancellations'!B:B,A25)</f>
        <v>-858</v>
      </c>
      <c r="AN25" s="41">
        <f t="shared" si="2"/>
        <v>13448</v>
      </c>
      <c r="AO25" s="187">
        <f t="shared" si="1"/>
        <v>-0.10322752734062417</v>
      </c>
      <c r="AP25" s="33"/>
      <c r="AQ25" s="33"/>
    </row>
    <row r="26" spans="1:43">
      <c r="A26" s="44" t="s">
        <v>520</v>
      </c>
      <c r="B26" s="45">
        <v>46096</v>
      </c>
      <c r="C26" s="47">
        <v>485561</v>
      </c>
      <c r="D26" s="47">
        <v>13284</v>
      </c>
      <c r="E26" s="47">
        <v>336623</v>
      </c>
      <c r="F26" s="47">
        <v>8717</v>
      </c>
      <c r="G26" s="181">
        <v>0.44</v>
      </c>
      <c r="H26" s="181">
        <v>0.52</v>
      </c>
      <c r="I26" s="47">
        <v>498484</v>
      </c>
      <c r="J26" s="47">
        <v>13699</v>
      </c>
      <c r="K26" s="47">
        <v>408709</v>
      </c>
      <c r="L26" s="47">
        <v>10491</v>
      </c>
      <c r="M26" s="181">
        <v>0.22</v>
      </c>
      <c r="N26" s="181">
        <v>0.31</v>
      </c>
      <c r="O26" s="47">
        <v>5195944</v>
      </c>
      <c r="P26" s="47">
        <v>143031</v>
      </c>
      <c r="Q26" s="47">
        <v>3422615</v>
      </c>
      <c r="R26" s="47">
        <v>88710</v>
      </c>
      <c r="S26" s="181">
        <v>0.52</v>
      </c>
      <c r="T26" s="181">
        <v>0.61</v>
      </c>
      <c r="U26" s="47">
        <v>153316</v>
      </c>
      <c r="V26" s="47">
        <v>11794</v>
      </c>
      <c r="W26" s="47">
        <v>11001</v>
      </c>
      <c r="X26" s="180">
        <v>7.0000000000000007E-2</v>
      </c>
      <c r="Y26" s="47">
        <v>129690</v>
      </c>
      <c r="Z26" s="47">
        <v>9976</v>
      </c>
      <c r="AA26" s="47">
        <v>11001</v>
      </c>
      <c r="AB26" s="180">
        <v>-0.09</v>
      </c>
      <c r="AC26" s="47">
        <v>79252</v>
      </c>
      <c r="AD26" s="47">
        <v>1826370</v>
      </c>
      <c r="AE26" s="49">
        <v>7</v>
      </c>
      <c r="AF26" s="44">
        <v>8</v>
      </c>
      <c r="AG26" s="33"/>
      <c r="AH26" s="33"/>
      <c r="AI26" s="33"/>
      <c r="AJ26" s="33"/>
      <c r="AK26" s="33"/>
      <c r="AL26" s="33"/>
      <c r="AM26" s="33">
        <f>SUMIFS('Unit Cancellations'!D:D,'Unit Cancellations'!B:B,A26)+SUMIFS('Unit Cancellations'!E:E,'Unit Cancellations'!B:B,A26)+SUMIFS('Unit Cancellations'!F:F,'Unit Cancellations'!B:B,A26)+SUMIFS('Unit Cancellations'!G:G,'Unit Cancellations'!B:B,A26)</f>
        <v>-215</v>
      </c>
      <c r="AN26" s="41">
        <f t="shared" si="2"/>
        <v>13248.166666666666</v>
      </c>
      <c r="AO26" s="187">
        <f t="shared" si="1"/>
        <v>0.5198080379335398</v>
      </c>
      <c r="AP26" s="33"/>
      <c r="AQ26" s="33"/>
    </row>
    <row r="27" spans="1:43">
      <c r="A27" s="44" t="s">
        <v>89</v>
      </c>
      <c r="B27" s="45">
        <v>46096</v>
      </c>
      <c r="C27" s="47">
        <v>279416</v>
      </c>
      <c r="D27" s="47">
        <v>13103</v>
      </c>
      <c r="E27" s="47">
        <v>0</v>
      </c>
      <c r="F27" s="47">
        <v>0</v>
      </c>
      <c r="G27" s="180"/>
      <c r="H27" s="180"/>
      <c r="I27" s="47">
        <v>296924</v>
      </c>
      <c r="J27" s="47">
        <v>13848</v>
      </c>
      <c r="K27" s="47">
        <v>0</v>
      </c>
      <c r="L27" s="47">
        <v>0</v>
      </c>
      <c r="M27" s="180"/>
      <c r="N27" s="180"/>
      <c r="O27" s="47">
        <v>2914034</v>
      </c>
      <c r="P27" s="47">
        <v>142412</v>
      </c>
      <c r="Q27" s="47">
        <v>0</v>
      </c>
      <c r="R27" s="47">
        <v>0</v>
      </c>
      <c r="S27" s="180"/>
      <c r="T27" s="180"/>
      <c r="U27" s="47">
        <v>183907</v>
      </c>
      <c r="V27" s="47">
        <v>14147</v>
      </c>
      <c r="W27" s="47">
        <v>2622</v>
      </c>
      <c r="X27" s="180">
        <v>4.4000000000000004</v>
      </c>
      <c r="Y27" s="47">
        <v>0</v>
      </c>
      <c r="Z27" s="47">
        <v>0</v>
      </c>
      <c r="AA27" s="47">
        <v>2622</v>
      </c>
      <c r="AB27" s="180">
        <v>-1</v>
      </c>
      <c r="AC27" s="47">
        <v>95376</v>
      </c>
      <c r="AD27" s="47">
        <v>1158020</v>
      </c>
      <c r="AE27" s="49">
        <v>7</v>
      </c>
      <c r="AF27" s="44"/>
      <c r="AG27" s="33"/>
      <c r="AH27" s="33"/>
      <c r="AI27" s="33"/>
      <c r="AJ27" s="33"/>
      <c r="AK27" s="33"/>
      <c r="AL27" s="33"/>
      <c r="AM27" s="33">
        <f>SUMIFS('Unit Cancellations'!D:D,'Unit Cancellations'!B:B,A27)+SUMIFS('Unit Cancellations'!E:E,'Unit Cancellations'!B:B,A27)+SUMIFS('Unit Cancellations'!F:F,'Unit Cancellations'!B:B,A27)+SUMIFS('Unit Cancellations'!G:G,'Unit Cancellations'!B:B,A27)</f>
        <v>-1450</v>
      </c>
      <c r="AN27" s="41">
        <f t="shared" si="2"/>
        <v>12861.333333333334</v>
      </c>
      <c r="AO27" s="187" t="str">
        <f t="shared" si="1"/>
        <v/>
      </c>
      <c r="AP27" s="33"/>
      <c r="AQ27" s="33"/>
    </row>
    <row r="28" spans="1:43">
      <c r="A28" s="44" t="s">
        <v>128</v>
      </c>
      <c r="B28" s="45">
        <v>46096</v>
      </c>
      <c r="C28" s="47">
        <v>441304</v>
      </c>
      <c r="D28" s="47">
        <v>12087</v>
      </c>
      <c r="E28" s="47">
        <v>390124</v>
      </c>
      <c r="F28" s="47">
        <v>11232</v>
      </c>
      <c r="G28" s="180">
        <v>0.13</v>
      </c>
      <c r="H28" s="180">
        <v>0.08</v>
      </c>
      <c r="I28" s="47">
        <v>462754</v>
      </c>
      <c r="J28" s="47">
        <v>12463</v>
      </c>
      <c r="K28" s="47">
        <v>391892</v>
      </c>
      <c r="L28" s="47">
        <v>11222</v>
      </c>
      <c r="M28" s="180">
        <v>0.18</v>
      </c>
      <c r="N28" s="180">
        <v>0.11</v>
      </c>
      <c r="O28" s="47">
        <v>4901940</v>
      </c>
      <c r="P28" s="47">
        <v>137214</v>
      </c>
      <c r="Q28" s="47">
        <v>4326024</v>
      </c>
      <c r="R28" s="47">
        <v>125446</v>
      </c>
      <c r="S28" s="180">
        <v>0.13</v>
      </c>
      <c r="T28" s="180">
        <v>0.09</v>
      </c>
      <c r="U28" s="47">
        <v>158982</v>
      </c>
      <c r="V28" s="47">
        <v>12229</v>
      </c>
      <c r="W28" s="47">
        <v>11240</v>
      </c>
      <c r="X28" s="180">
        <v>0.09</v>
      </c>
      <c r="Y28" s="47">
        <v>152502</v>
      </c>
      <c r="Z28" s="47">
        <v>11731</v>
      </c>
      <c r="AA28" s="47">
        <v>11240</v>
      </c>
      <c r="AB28" s="180">
        <v>0.04</v>
      </c>
      <c r="AC28" s="47">
        <v>73869</v>
      </c>
      <c r="AD28" s="47">
        <v>1591290</v>
      </c>
      <c r="AE28" s="49">
        <v>6</v>
      </c>
      <c r="AF28" s="44">
        <v>6</v>
      </c>
      <c r="AG28" s="25"/>
      <c r="AH28" s="25"/>
      <c r="AI28" s="25"/>
      <c r="AJ28" s="25"/>
      <c r="AK28" s="25"/>
      <c r="AL28" s="25"/>
      <c r="AM28" s="33">
        <f>SUMIFS('Unit Cancellations'!D:D,'Unit Cancellations'!B:B,A28)+SUMIFS('Unit Cancellations'!E:E,'Unit Cancellations'!B:B,A28)+SUMIFS('Unit Cancellations'!F:F,'Unit Cancellations'!B:B,A28)+SUMIFS('Unit Cancellations'!G:G,'Unit Cancellations'!B:B,A28)</f>
        <v>-796</v>
      </c>
      <c r="AN28" s="41">
        <f t="shared" si="2"/>
        <v>11954.333333333334</v>
      </c>
      <c r="AO28" s="187">
        <f t="shared" si="1"/>
        <v>6.4310303893637275E-2</v>
      </c>
      <c r="AP28" s="25"/>
      <c r="AQ28" s="25"/>
    </row>
    <row r="29" spans="1:43">
      <c r="A29" s="44" t="s">
        <v>66</v>
      </c>
      <c r="B29" s="45">
        <v>46096</v>
      </c>
      <c r="C29" s="47">
        <v>672323</v>
      </c>
      <c r="D29" s="47">
        <v>12526</v>
      </c>
      <c r="E29" s="47">
        <v>600805</v>
      </c>
      <c r="F29" s="47">
        <v>11132</v>
      </c>
      <c r="G29" s="180">
        <v>0.12</v>
      </c>
      <c r="H29" s="180">
        <v>0.13</v>
      </c>
      <c r="I29" s="47">
        <v>654977</v>
      </c>
      <c r="J29" s="47">
        <v>11628</v>
      </c>
      <c r="K29" s="47">
        <v>646683</v>
      </c>
      <c r="L29" s="47">
        <v>11990</v>
      </c>
      <c r="M29" s="180">
        <v>0.01</v>
      </c>
      <c r="N29" s="180">
        <v>-0.03</v>
      </c>
      <c r="O29" s="47">
        <v>7230686</v>
      </c>
      <c r="P29" s="47">
        <v>136939</v>
      </c>
      <c r="Q29" s="47">
        <v>6650953</v>
      </c>
      <c r="R29" s="47">
        <v>123760</v>
      </c>
      <c r="S29" s="180">
        <v>0.09</v>
      </c>
      <c r="T29" s="180">
        <v>0.11</v>
      </c>
      <c r="U29" s="47">
        <v>184601</v>
      </c>
      <c r="V29" s="47">
        <v>14200</v>
      </c>
      <c r="W29" s="47">
        <v>13194</v>
      </c>
      <c r="X29" s="180">
        <v>0.08</v>
      </c>
      <c r="Y29" s="47">
        <v>180953</v>
      </c>
      <c r="Z29" s="47">
        <v>13919</v>
      </c>
      <c r="AA29" s="47">
        <v>13194</v>
      </c>
      <c r="AB29" s="180">
        <v>0.05</v>
      </c>
      <c r="AC29" s="47">
        <v>110052</v>
      </c>
      <c r="AD29" s="47">
        <v>3199619</v>
      </c>
      <c r="AE29" s="49">
        <v>8</v>
      </c>
      <c r="AF29" s="44">
        <v>8</v>
      </c>
      <c r="AG29" s="33"/>
      <c r="AH29" s="33"/>
      <c r="AI29" s="33"/>
      <c r="AJ29" s="33"/>
      <c r="AK29" s="33"/>
      <c r="AL29" s="33"/>
      <c r="AM29" s="33">
        <f>SUMIFS('Unit Cancellations'!D:D,'Unit Cancellations'!B:B,A29)+SUMIFS('Unit Cancellations'!E:E,'Unit Cancellations'!B:B,A29)+SUMIFS('Unit Cancellations'!F:F,'Unit Cancellations'!B:B,A29)+SUMIFS('Unit Cancellations'!G:G,'Unit Cancellations'!B:B,A29)</f>
        <v>-177</v>
      </c>
      <c r="AN29" s="41">
        <f t="shared" si="2"/>
        <v>12496.5</v>
      </c>
      <c r="AO29" s="187">
        <f t="shared" si="1"/>
        <v>0.12257455982752426</v>
      </c>
      <c r="AP29" s="33"/>
      <c r="AQ29" s="33"/>
    </row>
    <row r="30" spans="1:43">
      <c r="A30" s="44" t="s">
        <v>68</v>
      </c>
      <c r="B30" s="45">
        <v>46096</v>
      </c>
      <c r="C30" s="47">
        <v>552441</v>
      </c>
      <c r="D30" s="47">
        <v>12098</v>
      </c>
      <c r="E30" s="47">
        <v>565533</v>
      </c>
      <c r="F30" s="47">
        <v>12457</v>
      </c>
      <c r="G30" s="180">
        <v>-0.02</v>
      </c>
      <c r="H30" s="180">
        <v>-0.03</v>
      </c>
      <c r="I30" s="47">
        <v>544697</v>
      </c>
      <c r="J30" s="47">
        <v>11985</v>
      </c>
      <c r="K30" s="47">
        <v>560337</v>
      </c>
      <c r="L30" s="47">
        <v>12648</v>
      </c>
      <c r="M30" s="180">
        <v>-0.03</v>
      </c>
      <c r="N30" s="180">
        <v>-0.05</v>
      </c>
      <c r="O30" s="47">
        <v>6287774</v>
      </c>
      <c r="P30" s="47">
        <v>136046</v>
      </c>
      <c r="Q30" s="47">
        <v>6795651</v>
      </c>
      <c r="R30" s="47">
        <v>151073</v>
      </c>
      <c r="S30" s="180">
        <v>-7.0000000000000007E-2</v>
      </c>
      <c r="T30" s="180">
        <v>-0.1</v>
      </c>
      <c r="U30" s="47">
        <v>145458</v>
      </c>
      <c r="V30" s="47">
        <v>11189</v>
      </c>
      <c r="W30" s="47">
        <v>10571</v>
      </c>
      <c r="X30" s="180">
        <v>0.06</v>
      </c>
      <c r="Y30" s="47">
        <v>126627</v>
      </c>
      <c r="Z30" s="47">
        <v>9741</v>
      </c>
      <c r="AA30" s="47">
        <v>10571</v>
      </c>
      <c r="AB30" s="180">
        <v>-0.08</v>
      </c>
      <c r="AC30" s="47">
        <v>96216</v>
      </c>
      <c r="AD30" s="47">
        <v>3438646</v>
      </c>
      <c r="AE30" s="49">
        <v>9</v>
      </c>
      <c r="AF30" s="44">
        <v>10</v>
      </c>
      <c r="AG30" s="33"/>
      <c r="AH30" s="33"/>
      <c r="AI30" s="33"/>
      <c r="AJ30" s="33"/>
      <c r="AK30" s="33"/>
      <c r="AL30" s="33"/>
      <c r="AM30" s="33">
        <f>SUMIFS('Unit Cancellations'!D:D,'Unit Cancellations'!B:B,A30)+SUMIFS('Unit Cancellations'!E:E,'Unit Cancellations'!B:B,A30)+SUMIFS('Unit Cancellations'!F:F,'Unit Cancellations'!B:B,A30)+SUMIFS('Unit Cancellations'!G:G,'Unit Cancellations'!B:B,A30)</f>
        <v>-90</v>
      </c>
      <c r="AN30" s="41">
        <f t="shared" si="2"/>
        <v>12083</v>
      </c>
      <c r="AO30" s="187">
        <f t="shared" si="1"/>
        <v>-3.0023280083487196E-2</v>
      </c>
      <c r="AP30" s="33"/>
      <c r="AQ30" s="33"/>
    </row>
    <row r="31" spans="1:43">
      <c r="A31" s="44" t="s">
        <v>69</v>
      </c>
      <c r="B31" s="45">
        <v>46096</v>
      </c>
      <c r="C31" s="47">
        <v>528311</v>
      </c>
      <c r="D31" s="47">
        <v>11467</v>
      </c>
      <c r="E31" s="47">
        <v>491823</v>
      </c>
      <c r="F31" s="47">
        <v>10180</v>
      </c>
      <c r="G31" s="180">
        <v>7.0000000000000007E-2</v>
      </c>
      <c r="H31" s="180">
        <v>0.13</v>
      </c>
      <c r="I31" s="47">
        <v>531301</v>
      </c>
      <c r="J31" s="47">
        <v>11614</v>
      </c>
      <c r="K31" s="47">
        <v>477415</v>
      </c>
      <c r="L31" s="47">
        <v>10092</v>
      </c>
      <c r="M31" s="180">
        <v>0.11</v>
      </c>
      <c r="N31" s="180">
        <v>0.15</v>
      </c>
      <c r="O31" s="47">
        <v>5951079</v>
      </c>
      <c r="P31" s="47">
        <v>129593</v>
      </c>
      <c r="Q31" s="47">
        <v>5329019</v>
      </c>
      <c r="R31" s="47">
        <v>113412</v>
      </c>
      <c r="S31" s="180">
        <v>0.12</v>
      </c>
      <c r="T31" s="180">
        <v>0.14000000000000001</v>
      </c>
      <c r="U31" s="47">
        <v>154679</v>
      </c>
      <c r="V31" s="47">
        <v>11898</v>
      </c>
      <c r="W31" s="47">
        <v>10210</v>
      </c>
      <c r="X31" s="180">
        <v>0.17</v>
      </c>
      <c r="Y31" s="47">
        <v>0</v>
      </c>
      <c r="Z31" s="47">
        <v>0</v>
      </c>
      <c r="AA31" s="47">
        <v>10210</v>
      </c>
      <c r="AB31" s="180">
        <v>-1</v>
      </c>
      <c r="AC31" s="47">
        <v>88580</v>
      </c>
      <c r="AD31" s="47">
        <v>2315097</v>
      </c>
      <c r="AE31" s="49">
        <v>7</v>
      </c>
      <c r="AF31" s="44"/>
      <c r="AG31" s="33"/>
      <c r="AH31" s="33"/>
      <c r="AI31" s="33"/>
      <c r="AJ31" s="33"/>
      <c r="AK31" s="33"/>
      <c r="AL31" s="33"/>
      <c r="AM31" s="33">
        <f>SUMIFS('Unit Cancellations'!D:D,'Unit Cancellations'!B:B,A31)+SUMIFS('Unit Cancellations'!E:E,'Unit Cancellations'!B:B,A31)+SUMIFS('Unit Cancellations'!F:F,'Unit Cancellations'!B:B,A31)+SUMIFS('Unit Cancellations'!G:G,'Unit Cancellations'!B:B,A31)</f>
        <v>-1040</v>
      </c>
      <c r="AN31" s="41">
        <f t="shared" si="2"/>
        <v>11293.666666666666</v>
      </c>
      <c r="AO31" s="187">
        <f t="shared" si="1"/>
        <v>0.10939751146037976</v>
      </c>
      <c r="AP31" s="33"/>
      <c r="AQ31" s="33"/>
    </row>
    <row r="32" spans="1:43">
      <c r="A32" s="44" t="s">
        <v>62</v>
      </c>
      <c r="B32" s="45">
        <v>46096</v>
      </c>
      <c r="C32" s="47">
        <v>665622</v>
      </c>
      <c r="D32" s="47">
        <v>12100</v>
      </c>
      <c r="E32" s="47">
        <v>41728</v>
      </c>
      <c r="F32" s="47">
        <v>1330</v>
      </c>
      <c r="G32" s="180">
        <v>14.95</v>
      </c>
      <c r="H32" s="180">
        <v>8.1</v>
      </c>
      <c r="I32" s="47">
        <v>718840</v>
      </c>
      <c r="J32" s="47">
        <v>12609</v>
      </c>
      <c r="K32" s="47">
        <v>57537</v>
      </c>
      <c r="L32" s="47">
        <v>1741</v>
      </c>
      <c r="M32" s="180">
        <v>11.49</v>
      </c>
      <c r="N32" s="180">
        <v>6.24</v>
      </c>
      <c r="O32" s="47">
        <v>6884084</v>
      </c>
      <c r="P32" s="47">
        <v>126068</v>
      </c>
      <c r="Q32" s="47">
        <v>482422</v>
      </c>
      <c r="R32" s="47">
        <v>14247</v>
      </c>
      <c r="S32" s="180">
        <v>13.27</v>
      </c>
      <c r="T32" s="180">
        <v>7.85</v>
      </c>
      <c r="U32" s="47">
        <v>236233</v>
      </c>
      <c r="V32" s="47">
        <v>18172</v>
      </c>
      <c r="W32" s="47">
        <v>4008</v>
      </c>
      <c r="X32" s="180">
        <v>3.53</v>
      </c>
      <c r="Y32" s="47">
        <v>120594</v>
      </c>
      <c r="Z32" s="47">
        <v>9276</v>
      </c>
      <c r="AA32" s="47">
        <v>4008</v>
      </c>
      <c r="AB32" s="180">
        <v>1.31</v>
      </c>
      <c r="AC32" s="47">
        <v>177041</v>
      </c>
      <c r="AD32" s="47">
        <v>3479552</v>
      </c>
      <c r="AE32" s="49">
        <v>10</v>
      </c>
      <c r="AF32" s="76">
        <v>19</v>
      </c>
      <c r="AG32" s="33"/>
      <c r="AH32" s="33"/>
      <c r="AI32" s="33"/>
      <c r="AJ32" s="33"/>
      <c r="AK32" s="33"/>
      <c r="AL32" s="33"/>
      <c r="AM32" s="33">
        <f>SUMIFS('Unit Cancellations'!D:D,'Unit Cancellations'!B:B,A32)+SUMIFS('Unit Cancellations'!E:E,'Unit Cancellations'!B:B,A32)+SUMIFS('Unit Cancellations'!F:F,'Unit Cancellations'!B:B,A32)+SUMIFS('Unit Cancellations'!G:G,'Unit Cancellations'!B:B,A32)</f>
        <v>-317</v>
      </c>
      <c r="AN32" s="41">
        <f t="shared" si="2"/>
        <v>12047.166666666666</v>
      </c>
      <c r="AO32" s="187">
        <f t="shared" si="1"/>
        <v>8.0580200501253127</v>
      </c>
      <c r="AP32" s="33"/>
      <c r="AQ32" s="33"/>
    </row>
    <row r="33" spans="1:43">
      <c r="A33" s="44" t="s">
        <v>564</v>
      </c>
      <c r="B33" s="45">
        <v>46096</v>
      </c>
      <c r="C33" s="47">
        <v>287186</v>
      </c>
      <c r="D33" s="47">
        <v>12220</v>
      </c>
      <c r="E33" s="47">
        <v>224177</v>
      </c>
      <c r="F33" s="47">
        <v>12193</v>
      </c>
      <c r="G33" s="180">
        <v>0.28000000000000003</v>
      </c>
      <c r="H33" s="180">
        <v>0</v>
      </c>
      <c r="I33" s="47">
        <v>305405</v>
      </c>
      <c r="J33" s="47">
        <v>12387</v>
      </c>
      <c r="K33" s="47">
        <v>245852</v>
      </c>
      <c r="L33" s="47">
        <v>13200</v>
      </c>
      <c r="M33" s="180">
        <v>0.24</v>
      </c>
      <c r="N33" s="180">
        <v>-0.06</v>
      </c>
      <c r="O33" s="47">
        <v>2904352</v>
      </c>
      <c r="P33" s="47">
        <v>123443</v>
      </c>
      <c r="Q33" s="47">
        <v>2468332</v>
      </c>
      <c r="R33" s="47">
        <v>136788</v>
      </c>
      <c r="S33" s="180">
        <v>0.18</v>
      </c>
      <c r="T33" s="180">
        <v>-0.1</v>
      </c>
      <c r="U33" s="47">
        <v>143221</v>
      </c>
      <c r="V33" s="47">
        <v>11017</v>
      </c>
      <c r="W33" s="47">
        <v>16489</v>
      </c>
      <c r="X33" s="180">
        <v>-0.33</v>
      </c>
      <c r="Y33" s="47">
        <v>229469</v>
      </c>
      <c r="Z33" s="47">
        <v>17651</v>
      </c>
      <c r="AA33" s="47">
        <v>16489</v>
      </c>
      <c r="AB33" s="180">
        <v>7.0000000000000007E-2</v>
      </c>
      <c r="AC33" s="47">
        <v>106865</v>
      </c>
      <c r="AD33" s="47">
        <v>1072660</v>
      </c>
      <c r="AE33" s="49">
        <v>10</v>
      </c>
      <c r="AF33" s="76">
        <v>6</v>
      </c>
      <c r="AG33" s="33"/>
      <c r="AH33" s="33"/>
      <c r="AI33" s="33"/>
      <c r="AJ33" s="33"/>
      <c r="AK33" s="33"/>
      <c r="AL33" s="33"/>
      <c r="AM33" s="33">
        <f>SUMIFS('Unit Cancellations'!D:D,'Unit Cancellations'!B:B,A33)+SUMIFS('Unit Cancellations'!E:E,'Unit Cancellations'!B:B,A33)+SUMIFS('Unit Cancellations'!F:F,'Unit Cancellations'!B:B,A33)+SUMIFS('Unit Cancellations'!G:G,'Unit Cancellations'!B:B,A33)</f>
        <v>-59</v>
      </c>
      <c r="AN33" s="41">
        <f t="shared" si="2"/>
        <v>12210.166666666666</v>
      </c>
      <c r="AO33" s="187">
        <f t="shared" si="1"/>
        <v>1.4079116432925498E-3</v>
      </c>
      <c r="AP33" s="33"/>
      <c r="AQ33" s="33"/>
    </row>
    <row r="34" spans="1:43">
      <c r="A34" s="44" t="s">
        <v>132</v>
      </c>
      <c r="B34" s="45">
        <v>46096</v>
      </c>
      <c r="C34" s="47">
        <v>248464</v>
      </c>
      <c r="D34" s="47">
        <v>11313</v>
      </c>
      <c r="E34" s="47">
        <v>181537</v>
      </c>
      <c r="F34" s="47">
        <v>8478</v>
      </c>
      <c r="G34" s="180">
        <v>0.37</v>
      </c>
      <c r="H34" s="180">
        <v>0.33</v>
      </c>
      <c r="I34" s="47">
        <v>248707</v>
      </c>
      <c r="J34" s="47">
        <v>11279</v>
      </c>
      <c r="K34" s="47">
        <v>171317</v>
      </c>
      <c r="L34" s="47">
        <v>7957</v>
      </c>
      <c r="M34" s="180">
        <v>0.45</v>
      </c>
      <c r="N34" s="180">
        <v>0.42</v>
      </c>
      <c r="O34" s="47">
        <v>2699811</v>
      </c>
      <c r="P34" s="47">
        <v>123013</v>
      </c>
      <c r="Q34" s="47">
        <v>2121104</v>
      </c>
      <c r="R34" s="47">
        <v>96769</v>
      </c>
      <c r="S34" s="180">
        <v>0.27</v>
      </c>
      <c r="T34" s="180">
        <v>0.27</v>
      </c>
      <c r="U34" s="47">
        <v>140470</v>
      </c>
      <c r="V34" s="47">
        <v>10805</v>
      </c>
      <c r="W34" s="47">
        <v>9168</v>
      </c>
      <c r="X34" s="180">
        <v>0.18</v>
      </c>
      <c r="Y34" s="47">
        <v>1137</v>
      </c>
      <c r="Z34" s="47">
        <v>87</v>
      </c>
      <c r="AA34" s="47">
        <v>9168</v>
      </c>
      <c r="AB34" s="180">
        <v>-0.99</v>
      </c>
      <c r="AC34" s="47">
        <v>78591</v>
      </c>
      <c r="AD34" s="47">
        <v>665368</v>
      </c>
      <c r="AE34" s="49">
        <v>7</v>
      </c>
      <c r="AF34" s="44">
        <v>898</v>
      </c>
      <c r="AG34" s="33"/>
      <c r="AH34" s="33"/>
      <c r="AI34" s="33"/>
      <c r="AJ34" s="33"/>
      <c r="AK34" s="33"/>
      <c r="AL34" s="33"/>
      <c r="AM34" s="33">
        <f>SUMIFS('Unit Cancellations'!D:D,'Unit Cancellations'!B:B,A34)+SUMIFS('Unit Cancellations'!E:E,'Unit Cancellations'!B:B,A34)+SUMIFS('Unit Cancellations'!F:F,'Unit Cancellations'!B:B,A34)+SUMIFS('Unit Cancellations'!G:G,'Unit Cancellations'!B:B,A34)</f>
        <v>-599</v>
      </c>
      <c r="AN34" s="41">
        <f t="shared" si="2"/>
        <v>11213.166666666666</v>
      </c>
      <c r="AO34" s="187">
        <f t="shared" si="1"/>
        <v>0.32261932845796959</v>
      </c>
      <c r="AP34" s="33"/>
      <c r="AQ34" s="33"/>
    </row>
    <row r="35" spans="1:43">
      <c r="A35" s="44" t="s">
        <v>45</v>
      </c>
      <c r="B35" s="45">
        <v>46096</v>
      </c>
      <c r="C35" s="47">
        <v>319808</v>
      </c>
      <c r="D35" s="47">
        <v>12766</v>
      </c>
      <c r="E35" s="47">
        <v>0</v>
      </c>
      <c r="F35" s="47">
        <v>0</v>
      </c>
      <c r="G35" s="180"/>
      <c r="H35" s="180"/>
      <c r="I35" s="47">
        <v>468623</v>
      </c>
      <c r="J35" s="47">
        <v>18838</v>
      </c>
      <c r="K35" s="47">
        <v>0</v>
      </c>
      <c r="L35" s="47">
        <v>0</v>
      </c>
      <c r="M35" s="180"/>
      <c r="N35" s="180"/>
      <c r="O35" s="47">
        <v>2968601</v>
      </c>
      <c r="P35" s="47">
        <v>117374</v>
      </c>
      <c r="Q35" s="47">
        <v>0</v>
      </c>
      <c r="R35" s="47">
        <v>0</v>
      </c>
      <c r="S35" s="180"/>
      <c r="T35" s="180"/>
      <c r="U35" s="47">
        <v>314043</v>
      </c>
      <c r="V35" s="47">
        <v>24157</v>
      </c>
      <c r="W35" s="47"/>
      <c r="X35" s="180"/>
      <c r="Y35" s="47">
        <v>60060</v>
      </c>
      <c r="Z35" s="47">
        <v>4620</v>
      </c>
      <c r="AA35" s="47"/>
      <c r="AB35" s="180"/>
      <c r="AC35" s="47">
        <v>162789</v>
      </c>
      <c r="AD35" s="47">
        <v>2359684</v>
      </c>
      <c r="AE35" s="49">
        <v>7</v>
      </c>
      <c r="AF35" s="44">
        <v>35</v>
      </c>
      <c r="AG35" s="33"/>
      <c r="AH35" s="33"/>
      <c r="AI35" s="33"/>
      <c r="AJ35" s="33"/>
      <c r="AK35" s="33"/>
      <c r="AL35" s="33"/>
      <c r="AM35" s="33">
        <f>SUMIFS('Unit Cancellations'!D:D,'Unit Cancellations'!B:B,A35)+SUMIFS('Unit Cancellations'!E:E,'Unit Cancellations'!B:B,A35)+SUMIFS('Unit Cancellations'!F:F,'Unit Cancellations'!B:B,A35)+SUMIFS('Unit Cancellations'!G:G,'Unit Cancellations'!B:B,A35)</f>
        <v>0</v>
      </c>
      <c r="AN35" s="41">
        <f t="shared" si="2"/>
        <v>12766</v>
      </c>
      <c r="AO35" s="187" t="str">
        <f t="shared" si="1"/>
        <v/>
      </c>
      <c r="AP35" s="33"/>
      <c r="AQ35" s="33"/>
    </row>
    <row r="36" spans="1:43">
      <c r="A36" s="44" t="s">
        <v>74</v>
      </c>
      <c r="B36" s="45">
        <v>46096</v>
      </c>
      <c r="C36" s="47">
        <v>354932</v>
      </c>
      <c r="D36" s="47">
        <v>10256</v>
      </c>
      <c r="E36" s="47">
        <v>174251</v>
      </c>
      <c r="F36" s="47">
        <v>4678</v>
      </c>
      <c r="G36" s="180">
        <v>1.04</v>
      </c>
      <c r="H36" s="180">
        <v>1.19</v>
      </c>
      <c r="I36" s="47">
        <v>365449</v>
      </c>
      <c r="J36" s="47">
        <v>10266</v>
      </c>
      <c r="K36" s="47">
        <v>172389</v>
      </c>
      <c r="L36" s="47">
        <v>4654</v>
      </c>
      <c r="M36" s="180">
        <v>1.1200000000000001</v>
      </c>
      <c r="N36" s="180">
        <v>1.21</v>
      </c>
      <c r="O36" s="47">
        <v>3949699</v>
      </c>
      <c r="P36" s="47">
        <v>114597</v>
      </c>
      <c r="Q36" s="47">
        <v>1894980</v>
      </c>
      <c r="R36" s="47">
        <v>50950</v>
      </c>
      <c r="S36" s="180">
        <v>1.08</v>
      </c>
      <c r="T36" s="180">
        <v>1.25</v>
      </c>
      <c r="U36" s="47">
        <v>171957</v>
      </c>
      <c r="V36" s="47">
        <v>13227</v>
      </c>
      <c r="W36" s="47">
        <v>5309</v>
      </c>
      <c r="X36" s="180">
        <v>1.49</v>
      </c>
      <c r="Y36" s="47">
        <v>0</v>
      </c>
      <c r="Z36" s="47">
        <v>0</v>
      </c>
      <c r="AA36" s="47">
        <v>5309</v>
      </c>
      <c r="AB36" s="180">
        <v>-1</v>
      </c>
      <c r="AC36" s="47">
        <v>90171</v>
      </c>
      <c r="AD36" s="47">
        <v>1911371</v>
      </c>
      <c r="AE36" s="49">
        <v>7</v>
      </c>
      <c r="AF36" s="44"/>
      <c r="AG36" s="33"/>
      <c r="AH36" s="33"/>
      <c r="AI36" s="33"/>
      <c r="AJ36" s="33"/>
      <c r="AK36" s="33"/>
      <c r="AL36" s="33"/>
      <c r="AM36" s="33">
        <f>SUMIFS('Unit Cancellations'!D:D,'Unit Cancellations'!B:B,A36)+SUMIFS('Unit Cancellations'!E:E,'Unit Cancellations'!B:B,A36)+SUMIFS('Unit Cancellations'!F:F,'Unit Cancellations'!B:B,A36)+SUMIFS('Unit Cancellations'!G:G,'Unit Cancellations'!B:B,A36)</f>
        <v>-349</v>
      </c>
      <c r="AN36" s="41">
        <f t="shared" si="2"/>
        <v>10197.833333333334</v>
      </c>
      <c r="AO36" s="187">
        <f t="shared" si="1"/>
        <v>1.1799558215761723</v>
      </c>
      <c r="AP36" s="33"/>
      <c r="AQ36" s="33"/>
    </row>
    <row r="37" spans="1:43">
      <c r="A37" s="44" t="s">
        <v>97</v>
      </c>
      <c r="B37" s="45">
        <v>46096</v>
      </c>
      <c r="C37" s="47">
        <v>144691</v>
      </c>
      <c r="D37" s="47">
        <v>9817</v>
      </c>
      <c r="E37" s="47">
        <v>144492</v>
      </c>
      <c r="F37" s="47">
        <v>9658</v>
      </c>
      <c r="G37" s="180">
        <v>0</v>
      </c>
      <c r="H37" s="180">
        <v>0.02</v>
      </c>
      <c r="I37" s="47">
        <v>148910</v>
      </c>
      <c r="J37" s="47">
        <v>9990</v>
      </c>
      <c r="K37" s="47">
        <v>132401</v>
      </c>
      <c r="L37" s="47">
        <v>8747</v>
      </c>
      <c r="M37" s="180">
        <v>0.12</v>
      </c>
      <c r="N37" s="180">
        <v>0.14000000000000001</v>
      </c>
      <c r="O37" s="47">
        <v>1652311</v>
      </c>
      <c r="P37" s="47">
        <v>112099</v>
      </c>
      <c r="Q37" s="47">
        <v>1753234</v>
      </c>
      <c r="R37" s="47">
        <v>117372</v>
      </c>
      <c r="S37" s="180">
        <v>-0.06</v>
      </c>
      <c r="T37" s="180">
        <v>-0.04</v>
      </c>
      <c r="U37" s="47">
        <v>124457</v>
      </c>
      <c r="V37" s="47">
        <v>9574</v>
      </c>
      <c r="W37" s="47">
        <v>8955</v>
      </c>
      <c r="X37" s="180">
        <v>7.0000000000000007E-2</v>
      </c>
      <c r="Y37" s="47">
        <v>114995</v>
      </c>
      <c r="Z37" s="47">
        <v>8846</v>
      </c>
      <c r="AA37" s="47">
        <v>8955</v>
      </c>
      <c r="AB37" s="180">
        <v>-0.01</v>
      </c>
      <c r="AC37" s="47">
        <v>59605</v>
      </c>
      <c r="AD37" s="47">
        <v>394658</v>
      </c>
      <c r="AE37" s="49">
        <v>6</v>
      </c>
      <c r="AF37" s="44">
        <v>7</v>
      </c>
      <c r="AG37" s="33"/>
      <c r="AH37" s="33"/>
      <c r="AI37" s="33"/>
      <c r="AJ37" s="33"/>
      <c r="AK37" s="33"/>
      <c r="AL37" s="33"/>
      <c r="AM37" s="33">
        <f>SUMIFS('Unit Cancellations'!D:D,'Unit Cancellations'!B:B,A37)+SUMIFS('Unit Cancellations'!E:E,'Unit Cancellations'!B:B,A37)+SUMIFS('Unit Cancellations'!F:F,'Unit Cancellations'!B:B,A37)+SUMIFS('Unit Cancellations'!G:G,'Unit Cancellations'!B:B,A37)</f>
        <v>-325</v>
      </c>
      <c r="AN37" s="41">
        <f t="shared" si="2"/>
        <v>9762.8333333333339</v>
      </c>
      <c r="AO37" s="187">
        <f t="shared" si="1"/>
        <v>1.0854559260026294E-2</v>
      </c>
      <c r="AP37" s="33"/>
      <c r="AQ37" s="33"/>
    </row>
    <row r="38" spans="1:43">
      <c r="A38" s="44" t="s">
        <v>551</v>
      </c>
      <c r="B38" s="45">
        <v>46096</v>
      </c>
      <c r="C38" s="47">
        <v>215060</v>
      </c>
      <c r="D38" s="47">
        <v>9942</v>
      </c>
      <c r="E38" s="47">
        <v>0</v>
      </c>
      <c r="F38" s="47">
        <v>0</v>
      </c>
      <c r="G38" s="181"/>
      <c r="H38" s="181"/>
      <c r="I38" s="47">
        <v>226711</v>
      </c>
      <c r="J38" s="47">
        <v>10395</v>
      </c>
      <c r="K38" s="47">
        <v>0</v>
      </c>
      <c r="L38" s="47">
        <v>0</v>
      </c>
      <c r="M38" s="181"/>
      <c r="N38" s="181"/>
      <c r="O38" s="47">
        <v>2385165</v>
      </c>
      <c r="P38" s="47">
        <v>111195</v>
      </c>
      <c r="Q38" s="47">
        <v>0</v>
      </c>
      <c r="R38" s="47">
        <v>0</v>
      </c>
      <c r="S38" s="181"/>
      <c r="T38" s="181"/>
      <c r="U38" s="47">
        <v>131319</v>
      </c>
      <c r="V38" s="47">
        <v>10101</v>
      </c>
      <c r="W38" s="47">
        <v>5911</v>
      </c>
      <c r="X38" s="180">
        <v>0.71</v>
      </c>
      <c r="Y38" s="47">
        <v>120578</v>
      </c>
      <c r="Z38" s="47">
        <v>9275</v>
      </c>
      <c r="AA38" s="47">
        <v>5911</v>
      </c>
      <c r="AB38" s="180">
        <v>0.56999999999999995</v>
      </c>
      <c r="AC38" s="47">
        <v>56582</v>
      </c>
      <c r="AD38" s="47">
        <v>640940</v>
      </c>
      <c r="AE38" s="49">
        <v>6</v>
      </c>
      <c r="AF38" s="44">
        <v>6</v>
      </c>
      <c r="AG38" s="33"/>
      <c r="AH38" s="33"/>
      <c r="AI38" s="33"/>
      <c r="AJ38" s="33"/>
      <c r="AK38" s="33"/>
      <c r="AL38" s="33"/>
      <c r="AM38" s="33">
        <f>SUMIFS('Unit Cancellations'!D:D,'Unit Cancellations'!B:B,A38)+SUMIFS('Unit Cancellations'!E:E,'Unit Cancellations'!B:B,A38)+SUMIFS('Unit Cancellations'!F:F,'Unit Cancellations'!B:B,A38)+SUMIFS('Unit Cancellations'!G:G,'Unit Cancellations'!B:B,A38)</f>
        <v>-605</v>
      </c>
      <c r="AN38" s="41">
        <f t="shared" si="2"/>
        <v>9841.1666666666661</v>
      </c>
      <c r="AO38" s="187" t="str">
        <f t="shared" si="1"/>
        <v/>
      </c>
      <c r="AP38" s="33"/>
      <c r="AQ38" s="33"/>
    </row>
    <row r="39" spans="1:43">
      <c r="A39" s="44" t="s">
        <v>210</v>
      </c>
      <c r="B39" s="45">
        <v>46096</v>
      </c>
      <c r="C39" s="47">
        <v>371786</v>
      </c>
      <c r="D39" s="47">
        <v>9382</v>
      </c>
      <c r="E39" s="47">
        <v>298903</v>
      </c>
      <c r="F39" s="47">
        <v>7699</v>
      </c>
      <c r="G39" s="180">
        <v>0.24</v>
      </c>
      <c r="H39" s="180">
        <v>0.22</v>
      </c>
      <c r="I39" s="47">
        <v>400652</v>
      </c>
      <c r="J39" s="47">
        <v>9915</v>
      </c>
      <c r="K39" s="47">
        <v>293421</v>
      </c>
      <c r="L39" s="47">
        <v>7556</v>
      </c>
      <c r="M39" s="180">
        <v>0.37</v>
      </c>
      <c r="N39" s="180">
        <v>0.31</v>
      </c>
      <c r="O39" s="47">
        <v>4089026</v>
      </c>
      <c r="P39" s="47">
        <v>107958</v>
      </c>
      <c r="Q39" s="47">
        <v>3376894</v>
      </c>
      <c r="R39" s="47">
        <v>85547</v>
      </c>
      <c r="S39" s="180">
        <v>0.21</v>
      </c>
      <c r="T39" s="180">
        <v>0.26</v>
      </c>
      <c r="U39" s="47">
        <v>132184</v>
      </c>
      <c r="V39" s="47">
        <v>10168</v>
      </c>
      <c r="W39" s="47">
        <v>7749</v>
      </c>
      <c r="X39" s="180">
        <v>0.31</v>
      </c>
      <c r="Y39" s="47">
        <v>98336</v>
      </c>
      <c r="Z39" s="47">
        <v>7564</v>
      </c>
      <c r="AA39" s="47">
        <v>7749</v>
      </c>
      <c r="AB39" s="180">
        <v>-0.02</v>
      </c>
      <c r="AC39" s="47">
        <v>69990</v>
      </c>
      <c r="AD39" s="47">
        <v>1738431</v>
      </c>
      <c r="AE39" s="49">
        <v>7</v>
      </c>
      <c r="AF39" s="44">
        <v>9</v>
      </c>
      <c r="AG39" s="33"/>
      <c r="AH39" s="33"/>
      <c r="AI39" s="33"/>
      <c r="AJ39" s="33"/>
      <c r="AK39" s="33"/>
      <c r="AL39" s="33"/>
      <c r="AM39" s="33">
        <f>SUMIFS('Unit Cancellations'!D:D,'Unit Cancellations'!B:B,A39)+SUMIFS('Unit Cancellations'!E:E,'Unit Cancellations'!B:B,A39)+SUMIFS('Unit Cancellations'!F:F,'Unit Cancellations'!B:B,A39)+SUMIFS('Unit Cancellations'!G:G,'Unit Cancellations'!B:B,A39)</f>
        <v>-1238</v>
      </c>
      <c r="AN39" s="41">
        <f t="shared" si="2"/>
        <v>9175.6666666666661</v>
      </c>
      <c r="AO39" s="187">
        <f t="shared" si="1"/>
        <v>0.19179980083993584</v>
      </c>
      <c r="AP39" s="33"/>
      <c r="AQ39" s="33"/>
    </row>
    <row r="40" spans="1:43">
      <c r="A40" s="44" t="s">
        <v>108</v>
      </c>
      <c r="B40" s="45">
        <v>46096</v>
      </c>
      <c r="C40" s="47">
        <v>179412</v>
      </c>
      <c r="D40" s="47">
        <v>9205</v>
      </c>
      <c r="E40" s="47">
        <v>154522</v>
      </c>
      <c r="F40" s="47">
        <v>7999</v>
      </c>
      <c r="G40" s="181">
        <v>0.16</v>
      </c>
      <c r="H40" s="181">
        <v>0.15</v>
      </c>
      <c r="I40" s="47">
        <v>182249</v>
      </c>
      <c r="J40" s="47">
        <v>8542</v>
      </c>
      <c r="K40" s="47">
        <v>156080</v>
      </c>
      <c r="L40" s="47">
        <v>8083</v>
      </c>
      <c r="M40" s="181">
        <v>0.17</v>
      </c>
      <c r="N40" s="181">
        <v>0.06</v>
      </c>
      <c r="O40" s="47">
        <v>1997202</v>
      </c>
      <c r="P40" s="47">
        <v>103623</v>
      </c>
      <c r="Q40" s="47">
        <v>1673982</v>
      </c>
      <c r="R40" s="47">
        <v>87542</v>
      </c>
      <c r="S40" s="181">
        <v>0.19</v>
      </c>
      <c r="T40" s="181">
        <v>0.18</v>
      </c>
      <c r="U40" s="47">
        <v>134902</v>
      </c>
      <c r="V40" s="47">
        <v>10377</v>
      </c>
      <c r="W40" s="76">
        <v>7905</v>
      </c>
      <c r="X40" s="181">
        <v>0.31</v>
      </c>
      <c r="Y40" s="47">
        <v>122832</v>
      </c>
      <c r="Z40" s="47">
        <v>9449</v>
      </c>
      <c r="AA40" s="76">
        <v>7905</v>
      </c>
      <c r="AB40" s="181">
        <v>0.2</v>
      </c>
      <c r="AC40" s="47">
        <v>77311</v>
      </c>
      <c r="AD40" s="47">
        <v>660318</v>
      </c>
      <c r="AE40" s="49">
        <v>7</v>
      </c>
      <c r="AF40" s="44">
        <v>8</v>
      </c>
      <c r="AG40" s="33"/>
      <c r="AH40" s="33"/>
      <c r="AI40" s="33"/>
      <c r="AJ40" s="33"/>
      <c r="AK40" s="33"/>
      <c r="AL40" s="33"/>
      <c r="AM40" s="33">
        <f>SUMIFS('Unit Cancellations'!D:D,'Unit Cancellations'!B:B,A40)+SUMIFS('Unit Cancellations'!E:E,'Unit Cancellations'!B:B,A40)+SUMIFS('Unit Cancellations'!F:F,'Unit Cancellations'!B:B,A40)+SUMIFS('Unit Cancellations'!G:G,'Unit Cancellations'!B:B,A40)</f>
        <v>-441</v>
      </c>
      <c r="AN40" s="41">
        <f t="shared" si="2"/>
        <v>9131.5</v>
      </c>
      <c r="AO40" s="187">
        <f t="shared" si="1"/>
        <v>0.14158019752469059</v>
      </c>
      <c r="AP40" s="33"/>
      <c r="AQ40" s="33"/>
    </row>
    <row r="41" spans="1:43">
      <c r="A41" s="44" t="s">
        <v>116</v>
      </c>
      <c r="B41" s="45">
        <v>46096</v>
      </c>
      <c r="C41" s="47">
        <v>387307</v>
      </c>
      <c r="D41" s="47">
        <v>9187</v>
      </c>
      <c r="E41" s="47">
        <v>0</v>
      </c>
      <c r="F41" s="47">
        <v>0</v>
      </c>
      <c r="G41" s="180"/>
      <c r="H41" s="180"/>
      <c r="I41" s="47">
        <v>399854</v>
      </c>
      <c r="J41" s="47">
        <v>9366</v>
      </c>
      <c r="K41" s="47">
        <v>0</v>
      </c>
      <c r="L41" s="47">
        <v>0</v>
      </c>
      <c r="M41" s="180"/>
      <c r="N41" s="180"/>
      <c r="O41" s="47">
        <v>4224022</v>
      </c>
      <c r="P41" s="47">
        <v>101629</v>
      </c>
      <c r="Q41" s="47">
        <v>0</v>
      </c>
      <c r="R41" s="47">
        <v>0</v>
      </c>
      <c r="S41" s="180"/>
      <c r="T41" s="180"/>
      <c r="U41" s="47">
        <v>121319</v>
      </c>
      <c r="V41" s="47">
        <v>9332</v>
      </c>
      <c r="W41" s="47"/>
      <c r="X41" s="180"/>
      <c r="Y41" s="47">
        <v>147631</v>
      </c>
      <c r="Z41" s="47">
        <v>11356</v>
      </c>
      <c r="AA41" s="47"/>
      <c r="AB41" s="180"/>
      <c r="AC41" s="47">
        <v>72816</v>
      </c>
      <c r="AD41" s="47">
        <v>1906418</v>
      </c>
      <c r="AE41" s="49">
        <v>8</v>
      </c>
      <c r="AF41" s="44">
        <v>6</v>
      </c>
      <c r="AG41" s="25"/>
      <c r="AH41" s="25"/>
      <c r="AI41" s="25"/>
      <c r="AJ41" s="25"/>
      <c r="AK41" s="25"/>
      <c r="AL41" s="25"/>
      <c r="AM41" s="33">
        <f>SUMIFS('Unit Cancellations'!D:D,'Unit Cancellations'!B:B,A41)+SUMIFS('Unit Cancellations'!E:E,'Unit Cancellations'!B:B,A41)+SUMIFS('Unit Cancellations'!F:F,'Unit Cancellations'!B:B,A41)+SUMIFS('Unit Cancellations'!G:G,'Unit Cancellations'!B:B,A41)</f>
        <v>0</v>
      </c>
      <c r="AN41" s="41">
        <f t="shared" si="2"/>
        <v>9187</v>
      </c>
      <c r="AO41" s="187" t="str">
        <f t="shared" si="1"/>
        <v/>
      </c>
      <c r="AP41" s="25"/>
      <c r="AQ41" s="25"/>
    </row>
    <row r="42" spans="1:43">
      <c r="A42" s="44" t="s">
        <v>566</v>
      </c>
      <c r="B42" s="45">
        <v>46096</v>
      </c>
      <c r="C42" s="47">
        <v>376262</v>
      </c>
      <c r="D42" s="47">
        <v>8003</v>
      </c>
      <c r="E42" s="47">
        <v>375619</v>
      </c>
      <c r="F42" s="47">
        <v>8370</v>
      </c>
      <c r="G42" s="181">
        <v>0</v>
      </c>
      <c r="H42" s="181">
        <v>-0.04</v>
      </c>
      <c r="I42" s="47">
        <v>208280</v>
      </c>
      <c r="J42" s="47">
        <v>3948</v>
      </c>
      <c r="K42" s="47">
        <v>378905</v>
      </c>
      <c r="L42" s="47">
        <v>8440</v>
      </c>
      <c r="M42" s="181">
        <v>-0.45</v>
      </c>
      <c r="N42" s="181">
        <v>-0.53</v>
      </c>
      <c r="O42" s="47">
        <v>4645144</v>
      </c>
      <c r="P42" s="47">
        <v>100844</v>
      </c>
      <c r="Q42" s="47">
        <v>3915801</v>
      </c>
      <c r="R42" s="47">
        <v>88487</v>
      </c>
      <c r="S42" s="181">
        <v>0.19</v>
      </c>
      <c r="T42" s="181">
        <v>0.14000000000000001</v>
      </c>
      <c r="U42" s="47">
        <v>10125</v>
      </c>
      <c r="V42" s="47">
        <v>779</v>
      </c>
      <c r="W42" s="76">
        <v>9413</v>
      </c>
      <c r="X42" s="181">
        <v>-0.92</v>
      </c>
      <c r="Y42" s="47">
        <v>146727</v>
      </c>
      <c r="Z42" s="47">
        <v>11287</v>
      </c>
      <c r="AA42" s="76">
        <v>9413</v>
      </c>
      <c r="AB42" s="181">
        <v>0.2</v>
      </c>
      <c r="AC42" s="47">
        <v>15801</v>
      </c>
      <c r="AD42" s="47">
        <v>485087</v>
      </c>
      <c r="AE42" s="49">
        <v>20</v>
      </c>
      <c r="AF42" s="44">
        <v>1</v>
      </c>
      <c r="AG42" s="33"/>
      <c r="AH42" s="33"/>
      <c r="AI42" s="33"/>
      <c r="AJ42" s="33"/>
      <c r="AK42" s="33"/>
      <c r="AL42" s="33"/>
      <c r="AM42" s="33">
        <f>SUMIFS('Unit Cancellations'!D:D,'Unit Cancellations'!B:B,A42)+SUMIFS('Unit Cancellations'!E:E,'Unit Cancellations'!B:B,A42)+SUMIFS('Unit Cancellations'!F:F,'Unit Cancellations'!B:B,A42)+SUMIFS('Unit Cancellations'!G:G,'Unit Cancellations'!B:B,A42)</f>
        <v>-121</v>
      </c>
      <c r="AN42" s="41">
        <f t="shared" si="2"/>
        <v>7982.833333333333</v>
      </c>
      <c r="AO42" s="187">
        <f t="shared" si="1"/>
        <v>-4.6256471525288764E-2</v>
      </c>
      <c r="AP42" s="33"/>
      <c r="AQ42" s="33"/>
    </row>
    <row r="43" spans="1:43">
      <c r="A43" s="44" t="s">
        <v>560</v>
      </c>
      <c r="B43" s="45">
        <v>46096</v>
      </c>
      <c r="C43" s="47">
        <v>259653</v>
      </c>
      <c r="D43" s="47">
        <v>9136</v>
      </c>
      <c r="E43" s="47">
        <v>114255</v>
      </c>
      <c r="F43" s="47">
        <v>4042</v>
      </c>
      <c r="G43" s="180">
        <v>1.27</v>
      </c>
      <c r="H43" s="180">
        <v>1.26</v>
      </c>
      <c r="I43" s="47">
        <v>309672</v>
      </c>
      <c r="J43" s="47">
        <v>10627</v>
      </c>
      <c r="K43" s="47">
        <v>76481</v>
      </c>
      <c r="L43" s="47">
        <v>2544</v>
      </c>
      <c r="M43" s="180">
        <v>3.05</v>
      </c>
      <c r="N43" s="180">
        <v>3.18</v>
      </c>
      <c r="O43" s="47">
        <v>2871179</v>
      </c>
      <c r="P43" s="47">
        <v>100332</v>
      </c>
      <c r="Q43" s="47">
        <v>1356041</v>
      </c>
      <c r="R43" s="47">
        <v>47480</v>
      </c>
      <c r="S43" s="180">
        <v>1.1200000000000001</v>
      </c>
      <c r="T43" s="180">
        <v>1.1100000000000001</v>
      </c>
      <c r="U43" s="47">
        <v>134501</v>
      </c>
      <c r="V43" s="47">
        <v>10346</v>
      </c>
      <c r="W43" s="47">
        <v>5152</v>
      </c>
      <c r="X43" s="180">
        <v>1.01</v>
      </c>
      <c r="Y43" s="47">
        <v>69890</v>
      </c>
      <c r="Z43" s="47">
        <v>5376</v>
      </c>
      <c r="AA43" s="47">
        <v>5152</v>
      </c>
      <c r="AB43" s="180">
        <v>0.04</v>
      </c>
      <c r="AC43" s="47">
        <v>44269</v>
      </c>
      <c r="AD43" s="47">
        <v>635447</v>
      </c>
      <c r="AE43" s="49">
        <v>4</v>
      </c>
      <c r="AF43" s="44">
        <v>8</v>
      </c>
      <c r="AG43" s="25"/>
      <c r="AH43" s="25"/>
      <c r="AI43" s="25"/>
      <c r="AJ43" s="25"/>
      <c r="AK43" s="25"/>
      <c r="AL43" s="25"/>
      <c r="AM43" s="33">
        <f>SUMIFS('Unit Cancellations'!D:D,'Unit Cancellations'!B:B,A43)+SUMIFS('Unit Cancellations'!E:E,'Unit Cancellations'!B:B,A43)+SUMIFS('Unit Cancellations'!F:F,'Unit Cancellations'!B:B,A43)+SUMIFS('Unit Cancellations'!G:G,'Unit Cancellations'!B:B,A43)</f>
        <v>-507</v>
      </c>
      <c r="AN43" s="41">
        <f t="shared" si="2"/>
        <v>9051.5</v>
      </c>
      <c r="AO43" s="187">
        <f t="shared" si="1"/>
        <v>1.2393617021276595</v>
      </c>
      <c r="AP43" s="25"/>
      <c r="AQ43" s="25"/>
    </row>
    <row r="44" spans="1:43">
      <c r="A44" s="44" t="s">
        <v>548</v>
      </c>
      <c r="B44" s="45">
        <v>46096</v>
      </c>
      <c r="C44" s="47">
        <v>313771</v>
      </c>
      <c r="D44" s="47">
        <v>9108</v>
      </c>
      <c r="E44" s="47">
        <v>259275</v>
      </c>
      <c r="F44" s="47">
        <v>7180</v>
      </c>
      <c r="G44" s="180">
        <v>0.21</v>
      </c>
      <c r="H44" s="180">
        <v>0.27</v>
      </c>
      <c r="I44" s="47">
        <v>341872</v>
      </c>
      <c r="J44" s="47">
        <v>9825</v>
      </c>
      <c r="K44" s="47">
        <v>253414</v>
      </c>
      <c r="L44" s="47">
        <v>7135</v>
      </c>
      <c r="M44" s="180">
        <v>0.35</v>
      </c>
      <c r="N44" s="180">
        <v>0.38</v>
      </c>
      <c r="O44" s="47">
        <v>3300516</v>
      </c>
      <c r="P44" s="47">
        <v>97946</v>
      </c>
      <c r="Q44" s="47">
        <v>2815885</v>
      </c>
      <c r="R44" s="47">
        <v>77717</v>
      </c>
      <c r="S44" s="180">
        <v>0.17</v>
      </c>
      <c r="T44" s="180">
        <v>0.26</v>
      </c>
      <c r="U44" s="47">
        <v>115761</v>
      </c>
      <c r="V44" s="47">
        <v>8905</v>
      </c>
      <c r="W44" s="47">
        <v>6848</v>
      </c>
      <c r="X44" s="180">
        <v>0.3</v>
      </c>
      <c r="Y44" s="47">
        <v>98005</v>
      </c>
      <c r="Z44" s="47">
        <v>7539</v>
      </c>
      <c r="AA44" s="47">
        <v>6848</v>
      </c>
      <c r="AB44" s="180">
        <v>0.1</v>
      </c>
      <c r="AC44" s="47">
        <v>58536</v>
      </c>
      <c r="AD44" s="47">
        <v>1308653</v>
      </c>
      <c r="AE44" s="47">
        <v>7</v>
      </c>
      <c r="AF44" s="44">
        <v>8</v>
      </c>
      <c r="AG44" s="33"/>
      <c r="AH44" s="33"/>
      <c r="AI44" s="33"/>
      <c r="AJ44" s="33"/>
      <c r="AK44" s="33"/>
      <c r="AL44" s="33"/>
      <c r="AM44" s="33">
        <f>SUMIFS('Unit Cancellations'!D:D,'Unit Cancellations'!B:B,A44)+SUMIFS('Unit Cancellations'!E:E,'Unit Cancellations'!B:B,A44)+SUMIFS('Unit Cancellations'!F:F,'Unit Cancellations'!B:B,A44)+SUMIFS('Unit Cancellations'!G:G,'Unit Cancellations'!B:B,A44)</f>
        <v>-1356</v>
      </c>
      <c r="AN44" s="41">
        <f t="shared" si="2"/>
        <v>8882</v>
      </c>
      <c r="AO44" s="187">
        <f t="shared" si="1"/>
        <v>0.23704735376044569</v>
      </c>
      <c r="AP44" s="33"/>
      <c r="AQ44" s="33"/>
    </row>
    <row r="45" spans="1:43">
      <c r="A45" s="44" t="s">
        <v>106</v>
      </c>
      <c r="B45" s="45">
        <v>46096</v>
      </c>
      <c r="C45" s="47">
        <v>119177</v>
      </c>
      <c r="D45" s="47">
        <v>8443</v>
      </c>
      <c r="E45" s="47">
        <v>118129</v>
      </c>
      <c r="F45" s="47">
        <v>8424</v>
      </c>
      <c r="G45" s="180">
        <v>0.01</v>
      </c>
      <c r="H45" s="180">
        <v>0</v>
      </c>
      <c r="I45" s="47">
        <v>121869</v>
      </c>
      <c r="J45" s="47">
        <v>8518</v>
      </c>
      <c r="K45" s="47">
        <v>114701</v>
      </c>
      <c r="L45" s="47">
        <v>8174</v>
      </c>
      <c r="M45" s="180">
        <v>0.06</v>
      </c>
      <c r="N45" s="180">
        <v>0.04</v>
      </c>
      <c r="O45" s="47">
        <v>1344355</v>
      </c>
      <c r="P45" s="47">
        <v>96745</v>
      </c>
      <c r="Q45" s="47">
        <v>1344754</v>
      </c>
      <c r="R45" s="47">
        <v>96277</v>
      </c>
      <c r="S45" s="180">
        <v>0</v>
      </c>
      <c r="T45" s="180">
        <v>0</v>
      </c>
      <c r="U45" s="47">
        <v>108738</v>
      </c>
      <c r="V45" s="47">
        <v>8364</v>
      </c>
      <c r="W45" s="47">
        <v>8097</v>
      </c>
      <c r="X45" s="180">
        <v>0.03</v>
      </c>
      <c r="Y45" s="47">
        <v>119843</v>
      </c>
      <c r="Z45" s="47">
        <v>9219</v>
      </c>
      <c r="AA45" s="47">
        <v>8097</v>
      </c>
      <c r="AB45" s="180">
        <v>0.14000000000000001</v>
      </c>
      <c r="AC45" s="47">
        <v>61592</v>
      </c>
      <c r="AD45" s="47">
        <v>404377</v>
      </c>
      <c r="AE45" s="49">
        <v>7</v>
      </c>
      <c r="AF45" s="44">
        <v>7</v>
      </c>
      <c r="AG45" s="33"/>
      <c r="AH45" s="33"/>
      <c r="AI45" s="33"/>
      <c r="AJ45" s="33"/>
      <c r="AK45" s="33"/>
      <c r="AL45" s="33"/>
      <c r="AM45" s="33">
        <f>SUMIFS('Unit Cancellations'!D:D,'Unit Cancellations'!B:B,A45)+SUMIFS('Unit Cancellations'!E:E,'Unit Cancellations'!B:B,A45)+SUMIFS('Unit Cancellations'!F:F,'Unit Cancellations'!B:B,A45)+SUMIFS('Unit Cancellations'!G:G,'Unit Cancellations'!B:B,A45)</f>
        <v>-889</v>
      </c>
      <c r="AN45" s="41">
        <f t="shared" si="2"/>
        <v>8294.8333333333339</v>
      </c>
      <c r="AO45" s="187">
        <f t="shared" si="1"/>
        <v>-1.5333175055397205E-2</v>
      </c>
      <c r="AP45" s="33"/>
      <c r="AQ45" s="33"/>
    </row>
    <row r="46" spans="1:43">
      <c r="A46" s="44" t="s">
        <v>80</v>
      </c>
      <c r="B46" s="45">
        <v>46096</v>
      </c>
      <c r="C46" s="47">
        <v>224546</v>
      </c>
      <c r="D46" s="47">
        <v>8403</v>
      </c>
      <c r="E46" s="47">
        <v>0</v>
      </c>
      <c r="F46" s="47">
        <v>0</v>
      </c>
      <c r="G46" s="181"/>
      <c r="H46" s="181"/>
      <c r="I46" s="47">
        <v>264558</v>
      </c>
      <c r="J46" s="47">
        <v>9905</v>
      </c>
      <c r="K46" s="47">
        <v>0</v>
      </c>
      <c r="L46" s="47">
        <v>0</v>
      </c>
      <c r="M46" s="181"/>
      <c r="N46" s="181"/>
      <c r="O46" s="47">
        <v>2607214</v>
      </c>
      <c r="P46" s="47">
        <v>95826</v>
      </c>
      <c r="Q46" s="47">
        <v>0</v>
      </c>
      <c r="R46" s="47">
        <v>0</v>
      </c>
      <c r="S46" s="181"/>
      <c r="T46" s="181"/>
      <c r="U46" s="47">
        <v>122225</v>
      </c>
      <c r="V46" s="47">
        <v>9402</v>
      </c>
      <c r="W46" s="76"/>
      <c r="X46" s="181"/>
      <c r="Y46" s="47">
        <v>58925</v>
      </c>
      <c r="Z46" s="47">
        <v>4533</v>
      </c>
      <c r="AA46" s="76"/>
      <c r="AB46" s="181"/>
      <c r="AC46" s="47">
        <v>60153</v>
      </c>
      <c r="AD46" s="47">
        <v>850640</v>
      </c>
      <c r="AE46" s="47">
        <v>6</v>
      </c>
      <c r="AF46" s="44">
        <v>13</v>
      </c>
      <c r="AG46" s="25"/>
      <c r="AH46" s="25"/>
      <c r="AI46" s="25"/>
      <c r="AJ46" s="25"/>
      <c r="AK46" s="25"/>
      <c r="AL46" s="25"/>
      <c r="AM46" s="33">
        <f>SUMIFS('Unit Cancellations'!D:D,'Unit Cancellations'!B:B,A46)+SUMIFS('Unit Cancellations'!E:E,'Unit Cancellations'!B:B,A46)+SUMIFS('Unit Cancellations'!F:F,'Unit Cancellations'!B:B,A46)+SUMIFS('Unit Cancellations'!G:G,'Unit Cancellations'!B:B,A46)</f>
        <v>0</v>
      </c>
      <c r="AN46" s="41">
        <f t="shared" si="2"/>
        <v>8403</v>
      </c>
      <c r="AO46" s="187" t="str">
        <f t="shared" si="1"/>
        <v/>
      </c>
      <c r="AP46" s="25"/>
      <c r="AQ46" s="25"/>
    </row>
    <row r="47" spans="1:43">
      <c r="A47" s="44" t="s">
        <v>101</v>
      </c>
      <c r="B47" s="45">
        <v>46096</v>
      </c>
      <c r="C47" s="47">
        <v>228804</v>
      </c>
      <c r="D47" s="47">
        <v>9584</v>
      </c>
      <c r="E47" s="47">
        <v>0</v>
      </c>
      <c r="F47" s="47">
        <v>0</v>
      </c>
      <c r="G47" s="181"/>
      <c r="H47" s="181"/>
      <c r="I47" s="47">
        <v>221551</v>
      </c>
      <c r="J47" s="47">
        <v>9321</v>
      </c>
      <c r="K47" s="47">
        <v>0</v>
      </c>
      <c r="L47" s="47">
        <v>0</v>
      </c>
      <c r="M47" s="181"/>
      <c r="N47" s="181"/>
      <c r="O47" s="47">
        <v>2272174</v>
      </c>
      <c r="P47" s="47">
        <v>95796</v>
      </c>
      <c r="Q47" s="47">
        <v>0</v>
      </c>
      <c r="R47" s="47">
        <v>0</v>
      </c>
      <c r="S47" s="181"/>
      <c r="T47" s="181"/>
      <c r="U47" s="47">
        <v>135457</v>
      </c>
      <c r="V47" s="47">
        <v>10420</v>
      </c>
      <c r="W47" s="76"/>
      <c r="X47" s="181"/>
      <c r="Y47" s="47">
        <v>55641</v>
      </c>
      <c r="Z47" s="47">
        <v>4280</v>
      </c>
      <c r="AA47" s="76"/>
      <c r="AB47" s="181"/>
      <c r="AC47" s="47">
        <v>74888</v>
      </c>
      <c r="AD47" s="47">
        <v>929246</v>
      </c>
      <c r="AE47" s="47">
        <v>7</v>
      </c>
      <c r="AF47" s="44">
        <v>17</v>
      </c>
      <c r="AG47" s="33"/>
      <c r="AH47" s="33"/>
      <c r="AI47" s="33"/>
      <c r="AJ47" s="33"/>
      <c r="AK47" s="33"/>
      <c r="AL47" s="33"/>
      <c r="AM47" s="33">
        <f>SUMIFS('Unit Cancellations'!D:D,'Unit Cancellations'!B:B,A47)+SUMIFS('Unit Cancellations'!E:E,'Unit Cancellations'!B:B,A47)+SUMIFS('Unit Cancellations'!F:F,'Unit Cancellations'!B:B,A47)+SUMIFS('Unit Cancellations'!G:G,'Unit Cancellations'!B:B,A47)</f>
        <v>0</v>
      </c>
      <c r="AN47" s="41">
        <f t="shared" si="2"/>
        <v>9584</v>
      </c>
      <c r="AO47" s="187" t="str">
        <f t="shared" si="1"/>
        <v/>
      </c>
      <c r="AP47" s="33"/>
      <c r="AQ47" s="33"/>
    </row>
    <row r="48" spans="1:43">
      <c r="A48" s="44" t="s">
        <v>63</v>
      </c>
      <c r="B48" s="45">
        <v>46096</v>
      </c>
      <c r="C48" s="47">
        <v>212110</v>
      </c>
      <c r="D48" s="47">
        <v>8578</v>
      </c>
      <c r="E48" s="47">
        <v>0</v>
      </c>
      <c r="F48" s="47">
        <v>0</v>
      </c>
      <c r="G48" s="181"/>
      <c r="H48" s="181"/>
      <c r="I48" s="47">
        <v>221432</v>
      </c>
      <c r="J48" s="47">
        <v>8880</v>
      </c>
      <c r="K48" s="47">
        <v>0</v>
      </c>
      <c r="L48" s="47">
        <v>0</v>
      </c>
      <c r="M48" s="181"/>
      <c r="N48" s="181"/>
      <c r="O48" s="47">
        <v>2247410</v>
      </c>
      <c r="P48" s="47">
        <v>95447</v>
      </c>
      <c r="Q48" s="47">
        <v>0</v>
      </c>
      <c r="R48" s="47">
        <v>0</v>
      </c>
      <c r="S48" s="181"/>
      <c r="T48" s="181"/>
      <c r="U48" s="47">
        <v>126977</v>
      </c>
      <c r="V48" s="47">
        <v>9767</v>
      </c>
      <c r="W48" s="76"/>
      <c r="X48" s="181"/>
      <c r="Y48" s="47">
        <v>0</v>
      </c>
      <c r="Z48" s="47">
        <v>0</v>
      </c>
      <c r="AA48" s="76"/>
      <c r="AB48" s="181"/>
      <c r="AC48" s="47">
        <v>59378</v>
      </c>
      <c r="AD48" s="47">
        <v>837234</v>
      </c>
      <c r="AE48" s="49">
        <v>6</v>
      </c>
      <c r="AF48" s="44"/>
      <c r="AG48" s="33"/>
      <c r="AH48" s="33"/>
      <c r="AI48" s="33"/>
      <c r="AJ48" s="33"/>
      <c r="AK48" s="33"/>
      <c r="AL48" s="33"/>
      <c r="AM48" s="33">
        <f>SUMIFS('Unit Cancellations'!D:D,'Unit Cancellations'!B:B,A48)+SUMIFS('Unit Cancellations'!E:E,'Unit Cancellations'!B:B,A48)+SUMIFS('Unit Cancellations'!F:F,'Unit Cancellations'!B:B,A48)+SUMIFS('Unit Cancellations'!G:G,'Unit Cancellations'!B:B,A48)</f>
        <v>0</v>
      </c>
      <c r="AN48" s="41">
        <f t="shared" si="2"/>
        <v>8578</v>
      </c>
      <c r="AO48" s="187" t="str">
        <f t="shared" si="1"/>
        <v/>
      </c>
      <c r="AP48" s="33"/>
      <c r="AQ48" s="33"/>
    </row>
    <row r="49" spans="1:43">
      <c r="A49" s="44" t="s">
        <v>557</v>
      </c>
      <c r="B49" s="45">
        <v>46096</v>
      </c>
      <c r="C49" s="47">
        <v>139965</v>
      </c>
      <c r="D49" s="47">
        <v>7741</v>
      </c>
      <c r="E49" s="47">
        <v>117471</v>
      </c>
      <c r="F49" s="47">
        <v>8024</v>
      </c>
      <c r="G49" s="180">
        <v>0.19</v>
      </c>
      <c r="H49" s="180">
        <v>-0.04</v>
      </c>
      <c r="I49" s="47">
        <v>141007</v>
      </c>
      <c r="J49" s="47">
        <v>7524</v>
      </c>
      <c r="K49" s="47">
        <v>122025</v>
      </c>
      <c r="L49" s="47">
        <v>8281</v>
      </c>
      <c r="M49" s="180">
        <v>0.16</v>
      </c>
      <c r="N49" s="180">
        <v>-0.09</v>
      </c>
      <c r="O49" s="47">
        <v>1581648</v>
      </c>
      <c r="P49" s="47">
        <v>89391</v>
      </c>
      <c r="Q49" s="47">
        <v>1302988</v>
      </c>
      <c r="R49" s="47">
        <v>88334</v>
      </c>
      <c r="S49" s="180">
        <v>0.21</v>
      </c>
      <c r="T49" s="180">
        <v>0.01</v>
      </c>
      <c r="U49" s="47">
        <v>123924</v>
      </c>
      <c r="V49" s="47">
        <v>9533</v>
      </c>
      <c r="W49" s="47">
        <v>9890</v>
      </c>
      <c r="X49" s="180">
        <v>-0.04</v>
      </c>
      <c r="Y49" s="47">
        <v>105735</v>
      </c>
      <c r="Z49" s="47">
        <v>8133</v>
      </c>
      <c r="AA49" s="47">
        <v>9890</v>
      </c>
      <c r="AB49" s="180">
        <v>-0.18</v>
      </c>
      <c r="AC49" s="47">
        <v>78959</v>
      </c>
      <c r="AD49" s="47">
        <v>638156</v>
      </c>
      <c r="AE49" s="47">
        <v>8</v>
      </c>
      <c r="AF49" s="44">
        <v>10</v>
      </c>
      <c r="AG49" s="33"/>
      <c r="AH49" s="33"/>
      <c r="AI49" s="33"/>
      <c r="AJ49" s="33"/>
      <c r="AK49" s="33"/>
      <c r="AL49" s="33"/>
      <c r="AM49" s="33">
        <f>SUMIFS('Unit Cancellations'!D:D,'Unit Cancellations'!B:B,A49)+SUMIFS('Unit Cancellations'!E:E,'Unit Cancellations'!B:B,A49)+SUMIFS('Unit Cancellations'!F:F,'Unit Cancellations'!B:B,A49)+SUMIFS('Unit Cancellations'!G:G,'Unit Cancellations'!B:B,A49)</f>
        <v>-129</v>
      </c>
      <c r="AN49" s="41">
        <f t="shared" si="2"/>
        <v>7719.5</v>
      </c>
      <c r="AO49" s="187">
        <f t="shared" si="1"/>
        <v>-3.7948654037886338E-2</v>
      </c>
      <c r="AP49" s="33"/>
      <c r="AQ49" s="33"/>
    </row>
    <row r="50" spans="1:43">
      <c r="A50" s="44" t="s">
        <v>567</v>
      </c>
      <c r="B50" s="45">
        <v>46096</v>
      </c>
      <c r="C50" s="47">
        <v>291755</v>
      </c>
      <c r="D50" s="47">
        <v>8839</v>
      </c>
      <c r="E50" s="47">
        <v>157031</v>
      </c>
      <c r="F50" s="47">
        <v>10467</v>
      </c>
      <c r="G50" s="180">
        <v>0.86</v>
      </c>
      <c r="H50" s="180">
        <v>-0.16</v>
      </c>
      <c r="I50" s="47">
        <v>305872</v>
      </c>
      <c r="J50" s="47">
        <v>9789</v>
      </c>
      <c r="K50" s="47">
        <v>213049</v>
      </c>
      <c r="L50" s="47">
        <v>15020</v>
      </c>
      <c r="M50" s="180">
        <v>0.44</v>
      </c>
      <c r="N50" s="180">
        <v>-0.35</v>
      </c>
      <c r="O50" s="47">
        <v>2622487</v>
      </c>
      <c r="P50" s="47">
        <v>89379</v>
      </c>
      <c r="Q50" s="47">
        <v>1361916</v>
      </c>
      <c r="R50" s="47">
        <v>89629</v>
      </c>
      <c r="S50" s="180">
        <v>0.93</v>
      </c>
      <c r="T50" s="180">
        <v>0</v>
      </c>
      <c r="U50" s="47">
        <v>132542</v>
      </c>
      <c r="V50" s="47">
        <v>10196</v>
      </c>
      <c r="W50" s="47">
        <v>15504</v>
      </c>
      <c r="X50" s="180">
        <v>-0.34</v>
      </c>
      <c r="Y50" s="47">
        <v>234289</v>
      </c>
      <c r="Z50" s="47">
        <v>18022</v>
      </c>
      <c r="AA50" s="47">
        <v>15504</v>
      </c>
      <c r="AB50" s="180">
        <v>0.16</v>
      </c>
      <c r="AC50" s="47">
        <v>46963</v>
      </c>
      <c r="AD50" s="47">
        <v>701523</v>
      </c>
      <c r="AE50" s="49">
        <v>5</v>
      </c>
      <c r="AF50" s="44">
        <v>3</v>
      </c>
      <c r="AG50" s="33"/>
      <c r="AH50" s="33"/>
      <c r="AI50" s="33"/>
      <c r="AJ50" s="33"/>
      <c r="AK50" s="33"/>
      <c r="AL50" s="33"/>
      <c r="AM50" s="33">
        <f>SUMIFS('Unit Cancellations'!D:D,'Unit Cancellations'!B:B,A50)+SUMIFS('Unit Cancellations'!E:E,'Unit Cancellations'!B:B,A50)+SUMIFS('Unit Cancellations'!F:F,'Unit Cancellations'!B:B,A50)+SUMIFS('Unit Cancellations'!G:G,'Unit Cancellations'!B:B,A50)</f>
        <v>-159</v>
      </c>
      <c r="AN50" s="41">
        <f t="shared" si="2"/>
        <v>8812.5</v>
      </c>
      <c r="AO50" s="187">
        <f t="shared" si="1"/>
        <v>-0.15806821438807681</v>
      </c>
      <c r="AP50" s="33"/>
      <c r="AQ50" s="33"/>
    </row>
    <row r="51" spans="1:43">
      <c r="A51" s="44" t="s">
        <v>530</v>
      </c>
      <c r="B51" s="45">
        <v>46096</v>
      </c>
      <c r="C51" s="47">
        <v>63375</v>
      </c>
      <c r="D51" s="47">
        <v>7521</v>
      </c>
      <c r="E51" s="47">
        <v>23532</v>
      </c>
      <c r="F51" s="47">
        <v>1881</v>
      </c>
      <c r="G51" s="181">
        <v>1.69</v>
      </c>
      <c r="H51" s="181">
        <v>3</v>
      </c>
      <c r="I51" s="47">
        <v>77382</v>
      </c>
      <c r="J51" s="47">
        <v>8947</v>
      </c>
      <c r="K51" s="47">
        <v>35978</v>
      </c>
      <c r="L51" s="47">
        <v>2917</v>
      </c>
      <c r="M51" s="181">
        <v>1.1499999999999999</v>
      </c>
      <c r="N51" s="181">
        <v>2.0699999999999998</v>
      </c>
      <c r="O51" s="47">
        <v>660989</v>
      </c>
      <c r="P51" s="47">
        <v>78687</v>
      </c>
      <c r="Q51" s="47">
        <v>213789</v>
      </c>
      <c r="R51" s="47">
        <v>17059</v>
      </c>
      <c r="S51" s="181">
        <v>2.09</v>
      </c>
      <c r="T51" s="181">
        <v>3.61</v>
      </c>
      <c r="U51" s="47">
        <v>105113</v>
      </c>
      <c r="V51" s="47">
        <v>8086</v>
      </c>
      <c r="W51" s="47">
        <v>3073</v>
      </c>
      <c r="X51" s="180">
        <v>1.63</v>
      </c>
      <c r="Y51" s="47">
        <v>81600</v>
      </c>
      <c r="Z51" s="47">
        <v>6277</v>
      </c>
      <c r="AA51" s="47">
        <v>3073</v>
      </c>
      <c r="AB51" s="180">
        <v>1.04</v>
      </c>
      <c r="AC51" s="47">
        <v>52605</v>
      </c>
      <c r="AD51" s="47">
        <v>137905</v>
      </c>
      <c r="AE51" s="47">
        <v>7</v>
      </c>
      <c r="AF51" s="44">
        <v>8</v>
      </c>
      <c r="AG51" s="33"/>
      <c r="AH51" s="33"/>
      <c r="AI51" s="33"/>
      <c r="AJ51" s="33"/>
      <c r="AK51" s="33"/>
      <c r="AL51" s="33"/>
      <c r="AM51" s="33">
        <f>SUMIFS('Unit Cancellations'!D:D,'Unit Cancellations'!B:B,A51)+SUMIFS('Unit Cancellations'!E:E,'Unit Cancellations'!B:B,A51)+SUMIFS('Unit Cancellations'!F:F,'Unit Cancellations'!B:B,A51)+SUMIFS('Unit Cancellations'!G:G,'Unit Cancellations'!B:B,A51)</f>
        <v>-85</v>
      </c>
      <c r="AN51" s="41">
        <f t="shared" si="2"/>
        <v>7506.833333333333</v>
      </c>
      <c r="AO51" s="187">
        <f t="shared" si="1"/>
        <v>2.9908736487683854</v>
      </c>
      <c r="AP51" s="33"/>
      <c r="AQ51" s="33"/>
    </row>
    <row r="52" spans="1:43">
      <c r="A52" s="44" t="s">
        <v>121</v>
      </c>
      <c r="B52" s="45">
        <v>46096</v>
      </c>
      <c r="C52" s="47">
        <v>268398</v>
      </c>
      <c r="D52" s="47">
        <v>6792</v>
      </c>
      <c r="E52" s="47">
        <v>266667</v>
      </c>
      <c r="F52" s="47">
        <v>6412</v>
      </c>
      <c r="G52" s="180">
        <v>0.01</v>
      </c>
      <c r="H52" s="180">
        <v>0.06</v>
      </c>
      <c r="I52" s="47">
        <v>266589</v>
      </c>
      <c r="J52" s="47">
        <v>6765</v>
      </c>
      <c r="K52" s="47">
        <v>277007</v>
      </c>
      <c r="L52" s="47">
        <v>6640</v>
      </c>
      <c r="M52" s="180">
        <v>-0.04</v>
      </c>
      <c r="N52" s="180">
        <v>0.02</v>
      </c>
      <c r="O52" s="47">
        <v>2962668</v>
      </c>
      <c r="P52" s="47">
        <v>77049</v>
      </c>
      <c r="Q52" s="47">
        <v>2980745</v>
      </c>
      <c r="R52" s="47">
        <v>73424</v>
      </c>
      <c r="S52" s="180">
        <v>-0.01</v>
      </c>
      <c r="T52" s="180">
        <v>0.05</v>
      </c>
      <c r="U52" s="47">
        <v>94932</v>
      </c>
      <c r="V52" s="47">
        <v>7302</v>
      </c>
      <c r="W52" s="47">
        <v>6097</v>
      </c>
      <c r="X52" s="180">
        <v>0.2</v>
      </c>
      <c r="Y52" s="47">
        <v>83693</v>
      </c>
      <c r="Z52" s="47">
        <v>6438</v>
      </c>
      <c r="AA52" s="47">
        <v>6097</v>
      </c>
      <c r="AB52" s="180">
        <v>0.06</v>
      </c>
      <c r="AC52" s="47">
        <v>41667</v>
      </c>
      <c r="AD52" s="47">
        <v>1001532</v>
      </c>
      <c r="AE52" s="49">
        <v>6</v>
      </c>
      <c r="AF52" s="44">
        <v>6</v>
      </c>
      <c r="AG52" s="33"/>
      <c r="AH52" s="33"/>
      <c r="AI52" s="33"/>
      <c r="AJ52" s="33"/>
      <c r="AK52" s="33"/>
      <c r="AL52" s="33"/>
      <c r="AM52" s="33">
        <f>SUMIFS('Unit Cancellations'!D:D,'Unit Cancellations'!B:B,A52)+SUMIFS('Unit Cancellations'!E:E,'Unit Cancellations'!B:B,A52)+SUMIFS('Unit Cancellations'!F:F,'Unit Cancellations'!B:B,A52)+SUMIFS('Unit Cancellations'!G:G,'Unit Cancellations'!B:B,A52)</f>
        <v>-342</v>
      </c>
      <c r="AN52" s="41">
        <f t="shared" si="2"/>
        <v>6735</v>
      </c>
      <c r="AO52" s="187">
        <f t="shared" si="1"/>
        <v>5.0374298190892078E-2</v>
      </c>
      <c r="AP52" s="33"/>
      <c r="AQ52" s="33"/>
    </row>
    <row r="53" spans="1:43">
      <c r="A53" s="44" t="s">
        <v>122</v>
      </c>
      <c r="B53" s="45">
        <v>46096</v>
      </c>
      <c r="C53" s="47">
        <v>176303</v>
      </c>
      <c r="D53" s="47">
        <v>7531</v>
      </c>
      <c r="E53" s="47">
        <v>0</v>
      </c>
      <c r="F53" s="47">
        <v>0</v>
      </c>
      <c r="G53" s="180"/>
      <c r="H53" s="180"/>
      <c r="I53" s="47">
        <v>157752</v>
      </c>
      <c r="J53" s="47">
        <v>6621</v>
      </c>
      <c r="K53" s="47">
        <v>0</v>
      </c>
      <c r="L53" s="47">
        <v>0</v>
      </c>
      <c r="M53" s="180"/>
      <c r="N53" s="180"/>
      <c r="O53" s="47">
        <v>1834870</v>
      </c>
      <c r="P53" s="47">
        <v>76169</v>
      </c>
      <c r="Q53" s="47">
        <v>0</v>
      </c>
      <c r="R53" s="47">
        <v>0</v>
      </c>
      <c r="S53" s="180"/>
      <c r="T53" s="180"/>
      <c r="U53" s="47">
        <v>80142</v>
      </c>
      <c r="V53" s="47">
        <v>6165</v>
      </c>
      <c r="W53" s="47">
        <v>4285</v>
      </c>
      <c r="X53" s="180">
        <v>0.44</v>
      </c>
      <c r="Y53" s="47">
        <v>125735</v>
      </c>
      <c r="Z53" s="47">
        <v>9672</v>
      </c>
      <c r="AA53" s="47">
        <v>4285</v>
      </c>
      <c r="AB53" s="180">
        <v>1.26</v>
      </c>
      <c r="AC53" s="47">
        <v>162183</v>
      </c>
      <c r="AD53" s="47">
        <v>2747978</v>
      </c>
      <c r="AE53" s="49">
        <v>26</v>
      </c>
      <c r="AF53" s="44">
        <v>17</v>
      </c>
      <c r="AG53" s="33"/>
      <c r="AH53" s="33"/>
      <c r="AI53" s="33"/>
      <c r="AJ53" s="33"/>
      <c r="AK53" s="33"/>
      <c r="AL53" s="33"/>
      <c r="AM53" s="33">
        <f>SUMIFS('Unit Cancellations'!D:D,'Unit Cancellations'!B:B,A53)+SUMIFS('Unit Cancellations'!E:E,'Unit Cancellations'!B:B,A53)+SUMIFS('Unit Cancellations'!F:F,'Unit Cancellations'!B:B,A53)+SUMIFS('Unit Cancellations'!G:G,'Unit Cancellations'!B:B,A53)</f>
        <v>-538</v>
      </c>
      <c r="AN53" s="41">
        <f t="shared" si="2"/>
        <v>7441.333333333333</v>
      </c>
      <c r="AO53" s="187" t="str">
        <f t="shared" si="1"/>
        <v/>
      </c>
      <c r="AP53" s="33"/>
      <c r="AQ53" s="33"/>
    </row>
    <row r="54" spans="1:43">
      <c r="A54" s="44" t="s">
        <v>85</v>
      </c>
      <c r="B54" s="45">
        <v>46096</v>
      </c>
      <c r="C54" s="47">
        <v>139356</v>
      </c>
      <c r="D54" s="47">
        <v>7301</v>
      </c>
      <c r="E54" s="47">
        <v>0</v>
      </c>
      <c r="F54" s="47">
        <v>0</v>
      </c>
      <c r="G54" s="181"/>
      <c r="H54" s="181"/>
      <c r="I54" s="47">
        <v>142376</v>
      </c>
      <c r="J54" s="47">
        <v>7594</v>
      </c>
      <c r="K54" s="47">
        <v>0</v>
      </c>
      <c r="L54" s="47">
        <v>0</v>
      </c>
      <c r="M54" s="181"/>
      <c r="N54" s="181"/>
      <c r="O54" s="47">
        <v>1411072</v>
      </c>
      <c r="P54" s="47">
        <v>73258</v>
      </c>
      <c r="Q54" s="47">
        <v>0</v>
      </c>
      <c r="R54" s="47">
        <v>0</v>
      </c>
      <c r="S54" s="181"/>
      <c r="T54" s="181"/>
      <c r="U54" s="47">
        <v>93549</v>
      </c>
      <c r="V54" s="47">
        <v>7196</v>
      </c>
      <c r="W54" s="76"/>
      <c r="X54" s="181"/>
      <c r="Y54" s="47">
        <v>0</v>
      </c>
      <c r="Z54" s="47">
        <v>0</v>
      </c>
      <c r="AA54" s="76"/>
      <c r="AB54" s="181"/>
      <c r="AC54" s="47">
        <v>40972</v>
      </c>
      <c r="AD54" s="47">
        <v>533970</v>
      </c>
      <c r="AE54" s="49">
        <v>6</v>
      </c>
      <c r="AF54" s="44"/>
      <c r="AG54" s="33"/>
      <c r="AH54" s="33"/>
      <c r="AI54" s="33"/>
      <c r="AJ54" s="33"/>
      <c r="AK54" s="33"/>
      <c r="AL54" s="33"/>
      <c r="AM54" s="33">
        <f>SUMIFS('Unit Cancellations'!D:D,'Unit Cancellations'!B:B,A54)+SUMIFS('Unit Cancellations'!E:E,'Unit Cancellations'!B:B,A54)+SUMIFS('Unit Cancellations'!F:F,'Unit Cancellations'!B:B,A54)+SUMIFS('Unit Cancellations'!G:G,'Unit Cancellations'!B:B,A54)</f>
        <v>0</v>
      </c>
      <c r="AN54" s="41">
        <f t="shared" si="2"/>
        <v>7301</v>
      </c>
      <c r="AO54" s="187" t="str">
        <f t="shared" si="1"/>
        <v/>
      </c>
      <c r="AP54" s="33"/>
      <c r="AQ54" s="33"/>
    </row>
    <row r="55" spans="1:43">
      <c r="A55" s="44" t="s">
        <v>71</v>
      </c>
      <c r="B55" s="45">
        <v>46096</v>
      </c>
      <c r="C55" s="47">
        <v>181541</v>
      </c>
      <c r="D55" s="47">
        <v>6415</v>
      </c>
      <c r="E55" s="47">
        <v>150412</v>
      </c>
      <c r="F55" s="47">
        <v>6112</v>
      </c>
      <c r="G55" s="180">
        <v>0.21</v>
      </c>
      <c r="H55" s="180">
        <v>0.05</v>
      </c>
      <c r="I55" s="47">
        <v>217601</v>
      </c>
      <c r="J55" s="47">
        <v>7611</v>
      </c>
      <c r="K55" s="47">
        <v>185723</v>
      </c>
      <c r="L55" s="47">
        <v>7471</v>
      </c>
      <c r="M55" s="180">
        <v>0.17</v>
      </c>
      <c r="N55" s="180">
        <v>0.02</v>
      </c>
      <c r="O55" s="47">
        <v>1958855</v>
      </c>
      <c r="P55" s="47">
        <v>70375</v>
      </c>
      <c r="Q55" s="47">
        <v>1624601</v>
      </c>
      <c r="R55" s="47">
        <v>64866</v>
      </c>
      <c r="S55" s="180">
        <v>0.21</v>
      </c>
      <c r="T55" s="180">
        <v>0.08</v>
      </c>
      <c r="U55" s="47">
        <v>245928</v>
      </c>
      <c r="V55" s="47">
        <v>18918</v>
      </c>
      <c r="W55" s="47">
        <v>15373</v>
      </c>
      <c r="X55" s="180">
        <v>0.23</v>
      </c>
      <c r="Y55" s="47">
        <v>198090</v>
      </c>
      <c r="Z55" s="47">
        <v>15238</v>
      </c>
      <c r="AA55" s="47">
        <v>15373</v>
      </c>
      <c r="AB55" s="180">
        <v>-0.01</v>
      </c>
      <c r="AC55" s="47">
        <v>103133</v>
      </c>
      <c r="AD55" s="47">
        <v>1317932</v>
      </c>
      <c r="AE55" s="49">
        <v>5</v>
      </c>
      <c r="AF55" s="44">
        <v>7</v>
      </c>
      <c r="AG55" s="33"/>
      <c r="AH55" s="33"/>
      <c r="AI55" s="33"/>
      <c r="AJ55" s="33"/>
      <c r="AK55" s="33"/>
      <c r="AL55" s="33"/>
      <c r="AM55" s="33">
        <f>SUMIFS('Unit Cancellations'!D:D,'Unit Cancellations'!B:B,A55)+SUMIFS('Unit Cancellations'!E:E,'Unit Cancellations'!B:B,A55)+SUMIFS('Unit Cancellations'!F:F,'Unit Cancellations'!B:B,A55)+SUMIFS('Unit Cancellations'!G:G,'Unit Cancellations'!B:B,A55)</f>
        <v>-354</v>
      </c>
      <c r="AN55" s="41">
        <f t="shared" si="2"/>
        <v>6356</v>
      </c>
      <c r="AO55" s="187">
        <f t="shared" si="1"/>
        <v>3.9921465968586388E-2</v>
      </c>
      <c r="AP55" s="33"/>
      <c r="AQ55" s="33"/>
    </row>
    <row r="56" spans="1:43">
      <c r="A56" s="44" t="s">
        <v>131</v>
      </c>
      <c r="B56" s="45">
        <v>46096</v>
      </c>
      <c r="C56" s="47">
        <v>194968</v>
      </c>
      <c r="D56" s="47">
        <v>5774</v>
      </c>
      <c r="E56" s="47">
        <v>0</v>
      </c>
      <c r="F56" s="47">
        <v>0</v>
      </c>
      <c r="G56" s="181"/>
      <c r="H56" s="181"/>
      <c r="I56" s="47">
        <v>179805</v>
      </c>
      <c r="J56" s="47">
        <v>5356</v>
      </c>
      <c r="K56" s="47">
        <v>0</v>
      </c>
      <c r="L56" s="47">
        <v>0</v>
      </c>
      <c r="M56" s="181"/>
      <c r="N56" s="181"/>
      <c r="O56" s="47">
        <v>2228806</v>
      </c>
      <c r="P56" s="47">
        <v>67095</v>
      </c>
      <c r="Q56" s="47">
        <v>0</v>
      </c>
      <c r="R56" s="47">
        <v>0</v>
      </c>
      <c r="S56" s="181"/>
      <c r="T56" s="181"/>
      <c r="U56" s="47">
        <v>77820</v>
      </c>
      <c r="V56" s="47">
        <v>5986</v>
      </c>
      <c r="W56" s="47">
        <v>453</v>
      </c>
      <c r="X56" s="180">
        <v>12.22</v>
      </c>
      <c r="Y56" s="47">
        <v>81252</v>
      </c>
      <c r="Z56" s="47">
        <v>6250</v>
      </c>
      <c r="AA56" s="47">
        <v>453</v>
      </c>
      <c r="AB56" s="180">
        <v>12.81</v>
      </c>
      <c r="AC56" s="47">
        <v>47519</v>
      </c>
      <c r="AD56" s="47">
        <v>878129</v>
      </c>
      <c r="AE56" s="49">
        <v>8</v>
      </c>
      <c r="AF56" s="44">
        <v>8</v>
      </c>
      <c r="AG56" s="33"/>
      <c r="AH56" s="33"/>
      <c r="AI56" s="33"/>
      <c r="AJ56" s="33"/>
      <c r="AK56" s="33"/>
      <c r="AL56" s="33"/>
      <c r="AM56" s="33">
        <f>SUMIFS('Unit Cancellations'!D:D,'Unit Cancellations'!B:B,A56)+SUMIFS('Unit Cancellations'!E:E,'Unit Cancellations'!B:B,A56)+SUMIFS('Unit Cancellations'!F:F,'Unit Cancellations'!B:B,A56)+SUMIFS('Unit Cancellations'!G:G,'Unit Cancellations'!B:B,A56)</f>
        <v>-191</v>
      </c>
      <c r="AN56" s="41">
        <f t="shared" si="2"/>
        <v>5742.166666666667</v>
      </c>
      <c r="AO56" s="187" t="str">
        <f t="shared" si="1"/>
        <v/>
      </c>
      <c r="AP56" s="33"/>
      <c r="AQ56" s="33"/>
    </row>
    <row r="57" spans="1:43">
      <c r="A57" s="44" t="s">
        <v>102</v>
      </c>
      <c r="B57" s="45">
        <v>46096</v>
      </c>
      <c r="C57" s="47">
        <v>165498</v>
      </c>
      <c r="D57" s="47">
        <v>5849</v>
      </c>
      <c r="E57" s="47">
        <v>175153</v>
      </c>
      <c r="F57" s="47">
        <v>6116</v>
      </c>
      <c r="G57" s="180">
        <v>-0.06</v>
      </c>
      <c r="H57" s="180">
        <v>-0.04</v>
      </c>
      <c r="I57" s="47">
        <v>169051</v>
      </c>
      <c r="J57" s="47">
        <v>5951</v>
      </c>
      <c r="K57" s="47">
        <v>173785</v>
      </c>
      <c r="L57" s="47">
        <v>6163</v>
      </c>
      <c r="M57" s="180">
        <v>-0.03</v>
      </c>
      <c r="N57" s="180">
        <v>-0.03</v>
      </c>
      <c r="O57" s="47">
        <v>1844366</v>
      </c>
      <c r="P57" s="47">
        <v>66052</v>
      </c>
      <c r="Q57" s="47">
        <v>1933637</v>
      </c>
      <c r="R57" s="47">
        <v>69402</v>
      </c>
      <c r="S57" s="180">
        <v>-0.05</v>
      </c>
      <c r="T57" s="180">
        <v>-0.05</v>
      </c>
      <c r="U57" s="47">
        <v>79678</v>
      </c>
      <c r="V57" s="47">
        <v>6129</v>
      </c>
      <c r="W57" s="47">
        <v>6111</v>
      </c>
      <c r="X57" s="180">
        <v>0</v>
      </c>
      <c r="Y57" s="47">
        <v>71643</v>
      </c>
      <c r="Z57" s="47">
        <v>5511</v>
      </c>
      <c r="AA57" s="47">
        <v>6111</v>
      </c>
      <c r="AB57" s="180">
        <v>-0.1</v>
      </c>
      <c r="AC57" s="47">
        <v>40103</v>
      </c>
      <c r="AD57" s="47">
        <v>642739</v>
      </c>
      <c r="AE57" s="49">
        <v>7</v>
      </c>
      <c r="AF57" s="44">
        <v>7</v>
      </c>
      <c r="AG57" s="33"/>
      <c r="AH57" s="33"/>
      <c r="AI57" s="33"/>
      <c r="AJ57" s="33"/>
      <c r="AK57" s="33"/>
      <c r="AL57" s="33"/>
      <c r="AM57" s="33">
        <f>SUMIFS('Unit Cancellations'!D:D,'Unit Cancellations'!B:B,A57)+SUMIFS('Unit Cancellations'!E:E,'Unit Cancellations'!B:B,A57)+SUMIFS('Unit Cancellations'!F:F,'Unit Cancellations'!B:B,A57)+SUMIFS('Unit Cancellations'!G:G,'Unit Cancellations'!B:B,A57)</f>
        <v>-316</v>
      </c>
      <c r="AN57" s="41">
        <f t="shared" si="2"/>
        <v>5796.333333333333</v>
      </c>
      <c r="AO57" s="187">
        <f t="shared" si="1"/>
        <v>-5.2267277087421023E-2</v>
      </c>
      <c r="AP57" s="33"/>
      <c r="AQ57" s="33"/>
    </row>
    <row r="58" spans="1:43">
      <c r="A58" s="44" t="s">
        <v>84</v>
      </c>
      <c r="B58" s="45">
        <v>46096</v>
      </c>
      <c r="C58" s="47">
        <v>388602</v>
      </c>
      <c r="D58" s="47">
        <v>6096</v>
      </c>
      <c r="E58" s="47">
        <v>243971</v>
      </c>
      <c r="F58" s="47">
        <v>3814</v>
      </c>
      <c r="G58" s="180">
        <v>0.59</v>
      </c>
      <c r="H58" s="180">
        <v>0.6</v>
      </c>
      <c r="I58" s="47">
        <v>277287</v>
      </c>
      <c r="J58" s="47">
        <v>3834</v>
      </c>
      <c r="K58" s="47">
        <v>174363</v>
      </c>
      <c r="L58" s="47">
        <v>2425</v>
      </c>
      <c r="M58" s="180">
        <v>0.59</v>
      </c>
      <c r="N58" s="180">
        <v>0.57999999999999996</v>
      </c>
      <c r="O58" s="47">
        <v>4169509</v>
      </c>
      <c r="P58" s="47">
        <v>63720</v>
      </c>
      <c r="Q58" s="47">
        <v>3277576</v>
      </c>
      <c r="R58" s="47">
        <v>51806</v>
      </c>
      <c r="S58" s="180">
        <v>0.27</v>
      </c>
      <c r="T58" s="180">
        <v>0.23</v>
      </c>
      <c r="U58" s="47">
        <v>96876</v>
      </c>
      <c r="V58" s="47">
        <v>7452</v>
      </c>
      <c r="W58" s="47">
        <v>4536</v>
      </c>
      <c r="X58" s="180">
        <v>0.64</v>
      </c>
      <c r="Y58" s="47">
        <v>57311</v>
      </c>
      <c r="Z58" s="47">
        <v>4409</v>
      </c>
      <c r="AA58" s="47">
        <v>4536</v>
      </c>
      <c r="AB58" s="180">
        <v>-0.03</v>
      </c>
      <c r="AC58" s="47">
        <v>79073</v>
      </c>
      <c r="AD58" s="47">
        <v>2914101</v>
      </c>
      <c r="AE58" s="49">
        <v>11</v>
      </c>
      <c r="AF58" s="44">
        <v>18</v>
      </c>
      <c r="AG58" s="33"/>
      <c r="AH58" s="33"/>
      <c r="AI58" s="33"/>
      <c r="AJ58" s="33"/>
      <c r="AK58" s="33"/>
      <c r="AL58" s="33"/>
      <c r="AM58" s="33">
        <f>SUMIFS('Unit Cancellations'!D:D,'Unit Cancellations'!B:B,A58)+SUMIFS('Unit Cancellations'!E:E,'Unit Cancellations'!B:B,A58)+SUMIFS('Unit Cancellations'!F:F,'Unit Cancellations'!B:B,A58)+SUMIFS('Unit Cancellations'!G:G,'Unit Cancellations'!B:B,A58)</f>
        <v>-267</v>
      </c>
      <c r="AN58" s="41">
        <f t="shared" si="2"/>
        <v>6051.5</v>
      </c>
      <c r="AO58" s="187">
        <f t="shared" si="1"/>
        <v>0.58665443104352388</v>
      </c>
      <c r="AP58" s="33"/>
      <c r="AQ58" s="33"/>
    </row>
    <row r="59" spans="1:43">
      <c r="A59" s="44" t="s">
        <v>107</v>
      </c>
      <c r="B59" s="45">
        <v>46096</v>
      </c>
      <c r="C59" s="47">
        <v>205152</v>
      </c>
      <c r="D59" s="47">
        <v>5045</v>
      </c>
      <c r="E59" s="47">
        <v>405535</v>
      </c>
      <c r="F59" s="47">
        <v>10565</v>
      </c>
      <c r="G59" s="180">
        <v>-0.49</v>
      </c>
      <c r="H59" s="180">
        <v>-0.52</v>
      </c>
      <c r="I59" s="47">
        <v>253237</v>
      </c>
      <c r="J59" s="47">
        <v>5347</v>
      </c>
      <c r="K59" s="47">
        <v>391038</v>
      </c>
      <c r="L59" s="47">
        <v>10422</v>
      </c>
      <c r="M59" s="180">
        <v>-0.35</v>
      </c>
      <c r="N59" s="180">
        <v>-0.49</v>
      </c>
      <c r="O59" s="47">
        <v>2285264</v>
      </c>
      <c r="P59" s="47">
        <v>59745</v>
      </c>
      <c r="Q59" s="47">
        <v>4529547</v>
      </c>
      <c r="R59" s="47">
        <v>120429</v>
      </c>
      <c r="S59" s="180">
        <v>-0.5</v>
      </c>
      <c r="T59" s="180">
        <v>-0.5</v>
      </c>
      <c r="U59" s="47">
        <v>71179</v>
      </c>
      <c r="V59" s="47">
        <v>5475</v>
      </c>
      <c r="W59" s="47">
        <v>9073</v>
      </c>
      <c r="X59" s="180">
        <v>-0.4</v>
      </c>
      <c r="Y59" s="47">
        <v>120631</v>
      </c>
      <c r="Z59" s="47">
        <v>9279</v>
      </c>
      <c r="AA59" s="47">
        <v>9073</v>
      </c>
      <c r="AB59" s="180">
        <v>0.02</v>
      </c>
      <c r="AC59" s="47">
        <v>51278</v>
      </c>
      <c r="AD59" s="47">
        <v>1457951</v>
      </c>
      <c r="AE59" s="49">
        <v>9</v>
      </c>
      <c r="AF59" s="44">
        <v>6</v>
      </c>
      <c r="AG59" s="33"/>
      <c r="AH59" s="33"/>
      <c r="AI59" s="33"/>
      <c r="AJ59" s="33"/>
      <c r="AK59" s="33"/>
      <c r="AL59" s="33"/>
      <c r="AM59" s="33">
        <f>SUMIFS('Unit Cancellations'!D:D,'Unit Cancellations'!B:B,A59)+SUMIFS('Unit Cancellations'!E:E,'Unit Cancellations'!B:B,A59)+SUMIFS('Unit Cancellations'!F:F,'Unit Cancellations'!B:B,A59)+SUMIFS('Unit Cancellations'!G:G,'Unit Cancellations'!B:B,A59)</f>
        <v>-314</v>
      </c>
      <c r="AN59" s="41">
        <f t="shared" si="2"/>
        <v>4992.666666666667</v>
      </c>
      <c r="AO59" s="187">
        <f t="shared" si="1"/>
        <v>-0.52743334910869222</v>
      </c>
      <c r="AP59" s="33"/>
      <c r="AQ59" s="33"/>
    </row>
    <row r="60" spans="1:43">
      <c r="A60" s="44" t="s">
        <v>199</v>
      </c>
      <c r="B60" s="45">
        <v>46096</v>
      </c>
      <c r="C60" s="47">
        <v>299101</v>
      </c>
      <c r="D60" s="47">
        <v>5261</v>
      </c>
      <c r="E60" s="47">
        <v>336241</v>
      </c>
      <c r="F60" s="47">
        <v>5017</v>
      </c>
      <c r="G60" s="180">
        <v>-0.11</v>
      </c>
      <c r="H60" s="180">
        <v>0.05</v>
      </c>
      <c r="I60" s="47">
        <v>311536</v>
      </c>
      <c r="J60" s="47">
        <v>5392</v>
      </c>
      <c r="K60" s="47">
        <v>348073</v>
      </c>
      <c r="L60" s="47">
        <v>5661</v>
      </c>
      <c r="M60" s="180">
        <v>-0.1</v>
      </c>
      <c r="N60" s="180">
        <v>-0.05</v>
      </c>
      <c r="O60" s="47">
        <v>3069104</v>
      </c>
      <c r="P60" s="47">
        <v>55843</v>
      </c>
      <c r="Q60" s="47">
        <v>3476785</v>
      </c>
      <c r="R60" s="47">
        <v>50416</v>
      </c>
      <c r="S60" s="180">
        <v>-0.12</v>
      </c>
      <c r="T60" s="180">
        <v>0.11</v>
      </c>
      <c r="U60" s="47">
        <v>68311</v>
      </c>
      <c r="V60" s="47">
        <v>5255</v>
      </c>
      <c r="W60" s="47">
        <v>4864</v>
      </c>
      <c r="X60" s="180">
        <v>0.08</v>
      </c>
      <c r="Y60" s="47">
        <v>62653</v>
      </c>
      <c r="Z60" s="47">
        <v>4819</v>
      </c>
      <c r="AA60" s="47">
        <v>4864</v>
      </c>
      <c r="AB60" s="180">
        <v>-0.01</v>
      </c>
      <c r="AC60" s="47">
        <v>33444</v>
      </c>
      <c r="AD60" s="47">
        <v>1028506</v>
      </c>
      <c r="AE60" s="49">
        <v>6</v>
      </c>
      <c r="AF60" s="44">
        <v>7</v>
      </c>
      <c r="AG60" s="33"/>
      <c r="AH60" s="33"/>
      <c r="AI60" s="33"/>
      <c r="AJ60" s="33"/>
      <c r="AK60" s="33"/>
      <c r="AL60" s="33"/>
      <c r="AM60" s="33">
        <f>SUMIFS('Unit Cancellations'!D:D,'Unit Cancellations'!B:B,A60)+SUMIFS('Unit Cancellations'!E:E,'Unit Cancellations'!B:B,A60)+SUMIFS('Unit Cancellations'!F:F,'Unit Cancellations'!B:B,A60)+SUMIFS('Unit Cancellations'!G:G,'Unit Cancellations'!B:B,A60)</f>
        <v>-102</v>
      </c>
      <c r="AN60" s="41">
        <f t="shared" si="2"/>
        <v>5244</v>
      </c>
      <c r="AO60" s="187">
        <f t="shared" si="1"/>
        <v>4.5246163045644806E-2</v>
      </c>
      <c r="AP60" s="33"/>
      <c r="AQ60" s="33"/>
    </row>
    <row r="61" spans="1:43">
      <c r="A61" s="44" t="s">
        <v>524</v>
      </c>
      <c r="B61" s="45">
        <v>46096</v>
      </c>
      <c r="C61" s="47">
        <v>151035</v>
      </c>
      <c r="D61" s="47">
        <v>4716</v>
      </c>
      <c r="E61" s="47">
        <v>135552</v>
      </c>
      <c r="F61" s="47">
        <v>4272</v>
      </c>
      <c r="G61" s="180">
        <v>0.11</v>
      </c>
      <c r="H61" s="180">
        <v>0.1</v>
      </c>
      <c r="I61" s="47">
        <v>143997</v>
      </c>
      <c r="J61" s="47">
        <v>4531</v>
      </c>
      <c r="K61" s="47">
        <v>134909</v>
      </c>
      <c r="L61" s="47">
        <v>4248</v>
      </c>
      <c r="M61" s="180">
        <v>7.0000000000000007E-2</v>
      </c>
      <c r="N61" s="180">
        <v>7.0000000000000007E-2</v>
      </c>
      <c r="O61" s="47">
        <v>1747239</v>
      </c>
      <c r="P61" s="47">
        <v>54810</v>
      </c>
      <c r="Q61" s="47">
        <v>1596399</v>
      </c>
      <c r="R61" s="47">
        <v>50556</v>
      </c>
      <c r="S61" s="180">
        <v>0.09</v>
      </c>
      <c r="T61" s="180">
        <v>0.08</v>
      </c>
      <c r="U61" s="47">
        <v>58608</v>
      </c>
      <c r="V61" s="47">
        <v>4508</v>
      </c>
      <c r="W61" s="47">
        <v>4092</v>
      </c>
      <c r="X61" s="180">
        <v>0.1</v>
      </c>
      <c r="Y61" s="47">
        <v>39639</v>
      </c>
      <c r="Z61" s="47">
        <v>3049</v>
      </c>
      <c r="AA61" s="47">
        <v>4092</v>
      </c>
      <c r="AB61" s="180">
        <v>-0.25</v>
      </c>
      <c r="AC61" s="47">
        <v>43958</v>
      </c>
      <c r="AD61" s="47">
        <v>798620</v>
      </c>
      <c r="AE61" s="49">
        <v>10</v>
      </c>
      <c r="AF61" s="44">
        <v>14</v>
      </c>
      <c r="AG61" s="33"/>
      <c r="AH61" s="33"/>
      <c r="AI61" s="33"/>
      <c r="AJ61" s="33"/>
      <c r="AK61" s="33"/>
      <c r="AL61" s="33"/>
      <c r="AM61" s="33">
        <f>SUMIFS('Unit Cancellations'!D:D,'Unit Cancellations'!B:B,A61)+SUMIFS('Unit Cancellations'!E:E,'Unit Cancellations'!B:B,A61)+SUMIFS('Unit Cancellations'!F:F,'Unit Cancellations'!B:B,A61)+SUMIFS('Unit Cancellations'!G:G,'Unit Cancellations'!B:B,A61)</f>
        <v>-72</v>
      </c>
      <c r="AN61" s="41">
        <f t="shared" si="2"/>
        <v>4704</v>
      </c>
      <c r="AO61" s="187">
        <f t="shared" si="1"/>
        <v>0.10112359550561797</v>
      </c>
      <c r="AP61" s="33"/>
      <c r="AQ61" s="33"/>
    </row>
    <row r="62" spans="1:43">
      <c r="A62" s="44" t="s">
        <v>70</v>
      </c>
      <c r="B62" s="45">
        <v>46096</v>
      </c>
      <c r="C62" s="47">
        <v>304113</v>
      </c>
      <c r="D62" s="47">
        <v>4704</v>
      </c>
      <c r="E62" s="47">
        <v>385591</v>
      </c>
      <c r="F62" s="47">
        <v>5987</v>
      </c>
      <c r="G62" s="180">
        <v>-0.21</v>
      </c>
      <c r="H62" s="180">
        <v>-0.21</v>
      </c>
      <c r="I62" s="47">
        <v>295980</v>
      </c>
      <c r="J62" s="47">
        <v>4552</v>
      </c>
      <c r="K62" s="47">
        <v>335377</v>
      </c>
      <c r="L62" s="47">
        <v>5366</v>
      </c>
      <c r="M62" s="180">
        <v>-0.12</v>
      </c>
      <c r="N62" s="180">
        <v>-0.15</v>
      </c>
      <c r="O62" s="47">
        <v>3267419</v>
      </c>
      <c r="P62" s="47">
        <v>51372</v>
      </c>
      <c r="Q62" s="47">
        <v>3149668</v>
      </c>
      <c r="R62" s="47">
        <v>49048</v>
      </c>
      <c r="S62" s="180">
        <v>0.04</v>
      </c>
      <c r="T62" s="180">
        <v>0.05</v>
      </c>
      <c r="U62" s="47">
        <v>61213</v>
      </c>
      <c r="V62" s="47">
        <v>4709</v>
      </c>
      <c r="W62" s="47">
        <v>4583</v>
      </c>
      <c r="X62" s="180">
        <v>0.03</v>
      </c>
      <c r="Y62" s="47">
        <v>65673</v>
      </c>
      <c r="Z62" s="47">
        <v>5052</v>
      </c>
      <c r="AA62" s="47">
        <v>4583</v>
      </c>
      <c r="AB62" s="180">
        <v>0.1</v>
      </c>
      <c r="AC62" s="47">
        <v>33330</v>
      </c>
      <c r="AD62" s="47">
        <v>1247916</v>
      </c>
      <c r="AE62" s="49">
        <v>7</v>
      </c>
      <c r="AF62" s="44">
        <v>7</v>
      </c>
      <c r="AG62" s="33"/>
      <c r="AH62" s="33"/>
      <c r="AI62" s="33"/>
      <c r="AJ62" s="33"/>
      <c r="AK62" s="33"/>
      <c r="AL62" s="33"/>
      <c r="AM62" s="33">
        <f>SUMIFS('Unit Cancellations'!D:D,'Unit Cancellations'!B:B,A62)+SUMIFS('Unit Cancellations'!E:E,'Unit Cancellations'!B:B,A62)+SUMIFS('Unit Cancellations'!F:F,'Unit Cancellations'!B:B,A62)+SUMIFS('Unit Cancellations'!G:G,'Unit Cancellations'!B:B,A62)</f>
        <v>-110</v>
      </c>
      <c r="AN62" s="41">
        <f t="shared" si="2"/>
        <v>4685.666666666667</v>
      </c>
      <c r="AO62" s="187">
        <f t="shared" si="1"/>
        <v>-0.21735983519848556</v>
      </c>
      <c r="AP62" s="33"/>
      <c r="AQ62" s="33"/>
    </row>
    <row r="63" spans="1:43">
      <c r="A63" s="44" t="s">
        <v>192</v>
      </c>
      <c r="B63" s="45">
        <v>46096</v>
      </c>
      <c r="C63" s="47">
        <v>215191</v>
      </c>
      <c r="D63" s="47">
        <v>4391</v>
      </c>
      <c r="E63" s="47">
        <v>160640</v>
      </c>
      <c r="F63" s="47">
        <v>3245</v>
      </c>
      <c r="G63" s="180">
        <v>0.34</v>
      </c>
      <c r="H63" s="180">
        <v>0.35</v>
      </c>
      <c r="I63" s="47">
        <v>223526</v>
      </c>
      <c r="J63" s="47">
        <v>4513</v>
      </c>
      <c r="K63" s="47">
        <v>152987</v>
      </c>
      <c r="L63" s="47">
        <v>3127</v>
      </c>
      <c r="M63" s="180">
        <v>0.46</v>
      </c>
      <c r="N63" s="180">
        <v>0.44</v>
      </c>
      <c r="O63" s="47">
        <v>2393034</v>
      </c>
      <c r="P63" s="47">
        <v>48790</v>
      </c>
      <c r="Q63" s="47">
        <v>1829330</v>
      </c>
      <c r="R63" s="47">
        <v>36845</v>
      </c>
      <c r="S63" s="180">
        <v>0.31</v>
      </c>
      <c r="T63" s="180">
        <v>0.32</v>
      </c>
      <c r="U63" s="47">
        <v>51692</v>
      </c>
      <c r="V63" s="47">
        <v>3976</v>
      </c>
      <c r="W63" s="47">
        <v>3238</v>
      </c>
      <c r="X63" s="180">
        <v>0.23</v>
      </c>
      <c r="Y63" s="47">
        <v>64484</v>
      </c>
      <c r="Z63" s="47">
        <v>4960</v>
      </c>
      <c r="AA63" s="47">
        <v>3238</v>
      </c>
      <c r="AB63" s="180">
        <v>0.53</v>
      </c>
      <c r="AC63" s="47">
        <v>23739</v>
      </c>
      <c r="AD63" s="47">
        <v>682686</v>
      </c>
      <c r="AE63" s="49">
        <v>6</v>
      </c>
      <c r="AF63" s="44">
        <v>5</v>
      </c>
      <c r="AG63" s="33"/>
      <c r="AH63" s="33"/>
      <c r="AI63" s="33"/>
      <c r="AJ63" s="33"/>
      <c r="AK63" s="33"/>
      <c r="AL63" s="33"/>
      <c r="AM63" s="33">
        <f>SUMIFS('Unit Cancellations'!D:D,'Unit Cancellations'!B:B,A63)+SUMIFS('Unit Cancellations'!E:E,'Unit Cancellations'!B:B,A63)+SUMIFS('Unit Cancellations'!F:F,'Unit Cancellations'!B:B,A63)+SUMIFS('Unit Cancellations'!G:G,'Unit Cancellations'!B:B,A63)</f>
        <v>-202</v>
      </c>
      <c r="AN63" s="41">
        <f t="shared" si="2"/>
        <v>4357.333333333333</v>
      </c>
      <c r="AO63" s="187">
        <f t="shared" si="1"/>
        <v>0.34278376990241388</v>
      </c>
      <c r="AP63" s="33"/>
      <c r="AQ63" s="33"/>
    </row>
    <row r="64" spans="1:43">
      <c r="A64" s="44" t="s">
        <v>95</v>
      </c>
      <c r="B64" s="45">
        <v>46096</v>
      </c>
      <c r="C64" s="47">
        <v>76496</v>
      </c>
      <c r="D64" s="47">
        <v>4175</v>
      </c>
      <c r="E64" s="47">
        <v>0</v>
      </c>
      <c r="F64" s="47">
        <v>0</v>
      </c>
      <c r="G64" s="181"/>
      <c r="H64" s="181"/>
      <c r="I64" s="47">
        <v>71986</v>
      </c>
      <c r="J64" s="47">
        <v>3605</v>
      </c>
      <c r="K64" s="47">
        <v>0</v>
      </c>
      <c r="L64" s="47">
        <v>0</v>
      </c>
      <c r="M64" s="181"/>
      <c r="N64" s="181"/>
      <c r="O64" s="47">
        <v>856500</v>
      </c>
      <c r="P64" s="47">
        <v>47062</v>
      </c>
      <c r="Q64" s="47">
        <v>0</v>
      </c>
      <c r="R64" s="47">
        <v>0</v>
      </c>
      <c r="S64" s="181"/>
      <c r="T64" s="181"/>
      <c r="U64" s="47">
        <v>63029</v>
      </c>
      <c r="V64" s="47">
        <v>4848</v>
      </c>
      <c r="W64" s="76"/>
      <c r="X64" s="181"/>
      <c r="Y64" s="47">
        <v>51856</v>
      </c>
      <c r="Z64" s="47">
        <v>3989</v>
      </c>
      <c r="AA64" s="76"/>
      <c r="AB64" s="181"/>
      <c r="AC64" s="47">
        <v>51038</v>
      </c>
      <c r="AD64" s="47">
        <v>662372</v>
      </c>
      <c r="AE64" s="49">
        <v>11</v>
      </c>
      <c r="AF64" s="44">
        <v>13</v>
      </c>
      <c r="AG64" s="33"/>
      <c r="AH64" s="33"/>
      <c r="AI64" s="33"/>
      <c r="AJ64" s="33"/>
      <c r="AK64" s="33"/>
      <c r="AL64" s="33"/>
      <c r="AM64" s="33">
        <f>SUMIFS('Unit Cancellations'!D:D,'Unit Cancellations'!B:B,A64)+SUMIFS('Unit Cancellations'!E:E,'Unit Cancellations'!B:B,A64)+SUMIFS('Unit Cancellations'!F:F,'Unit Cancellations'!B:B,A64)+SUMIFS('Unit Cancellations'!G:G,'Unit Cancellations'!B:B,A64)</f>
        <v>0</v>
      </c>
      <c r="AN64" s="41">
        <f t="shared" si="2"/>
        <v>4175</v>
      </c>
      <c r="AO64" s="187" t="str">
        <f t="shared" si="1"/>
        <v/>
      </c>
      <c r="AP64" s="33"/>
      <c r="AQ64" s="33"/>
    </row>
    <row r="65" spans="1:43">
      <c r="A65" s="44" t="s">
        <v>137</v>
      </c>
      <c r="B65" s="45">
        <v>46096</v>
      </c>
      <c r="C65" s="47">
        <v>137643</v>
      </c>
      <c r="D65" s="47">
        <v>4509</v>
      </c>
      <c r="E65" s="47">
        <v>8109</v>
      </c>
      <c r="F65" s="47">
        <v>281</v>
      </c>
      <c r="G65" s="180">
        <v>15.97</v>
      </c>
      <c r="H65" s="180">
        <v>15.05</v>
      </c>
      <c r="I65" s="47">
        <v>135338</v>
      </c>
      <c r="J65" s="47">
        <v>4514</v>
      </c>
      <c r="K65" s="47">
        <v>7763</v>
      </c>
      <c r="L65" s="47">
        <v>282</v>
      </c>
      <c r="M65" s="180">
        <v>16.43</v>
      </c>
      <c r="N65" s="180">
        <v>15.01</v>
      </c>
      <c r="O65" s="47">
        <v>1430677</v>
      </c>
      <c r="P65" s="47">
        <v>46448</v>
      </c>
      <c r="Q65" s="47">
        <v>151369</v>
      </c>
      <c r="R65" s="47">
        <v>4798</v>
      </c>
      <c r="S65" s="180">
        <v>8.4499999999999993</v>
      </c>
      <c r="T65" s="180">
        <v>8.68</v>
      </c>
      <c r="U65" s="47">
        <v>63060</v>
      </c>
      <c r="V65" s="47">
        <v>4851</v>
      </c>
      <c r="W65" s="47">
        <v>839</v>
      </c>
      <c r="X65" s="180">
        <v>4.78</v>
      </c>
      <c r="Y65" s="47">
        <v>0</v>
      </c>
      <c r="Z65" s="47">
        <v>0</v>
      </c>
      <c r="AA65" s="47">
        <v>839</v>
      </c>
      <c r="AB65" s="180">
        <v>-1</v>
      </c>
      <c r="AC65" s="47">
        <v>35566</v>
      </c>
      <c r="AD65" s="47">
        <v>633025</v>
      </c>
      <c r="AE65" s="49">
        <v>7</v>
      </c>
      <c r="AF65" s="44"/>
      <c r="AG65" s="33"/>
      <c r="AH65" s="33"/>
      <c r="AI65" s="33"/>
      <c r="AJ65" s="33"/>
      <c r="AK65" s="33"/>
      <c r="AL65" s="33"/>
      <c r="AM65" s="33">
        <f>SUMIFS('Unit Cancellations'!D:D,'Unit Cancellations'!B:B,A65)+SUMIFS('Unit Cancellations'!E:E,'Unit Cancellations'!B:B,A65)+SUMIFS('Unit Cancellations'!F:F,'Unit Cancellations'!B:B,A65)+SUMIFS('Unit Cancellations'!G:G,'Unit Cancellations'!B:B,A65)</f>
        <v>-139</v>
      </c>
      <c r="AN65" s="41">
        <f t="shared" si="2"/>
        <v>4485.833333333333</v>
      </c>
      <c r="AO65" s="187">
        <f t="shared" si="1"/>
        <v>14.963819691577697</v>
      </c>
      <c r="AP65" s="33"/>
      <c r="AQ65" s="33"/>
    </row>
    <row r="66" spans="1:43">
      <c r="A66" s="44" t="s">
        <v>167</v>
      </c>
      <c r="B66" s="45">
        <v>46096</v>
      </c>
      <c r="C66" s="47">
        <v>143458</v>
      </c>
      <c r="D66" s="47">
        <v>3859</v>
      </c>
      <c r="E66" s="47">
        <v>121687</v>
      </c>
      <c r="F66" s="47">
        <v>3383</v>
      </c>
      <c r="G66" s="180">
        <v>0.18</v>
      </c>
      <c r="H66" s="180">
        <v>0.14000000000000001</v>
      </c>
      <c r="I66" s="47">
        <v>149897</v>
      </c>
      <c r="J66" s="47">
        <v>4029</v>
      </c>
      <c r="K66" s="47">
        <v>122641</v>
      </c>
      <c r="L66" s="47">
        <v>3430</v>
      </c>
      <c r="M66" s="180">
        <v>0.22</v>
      </c>
      <c r="N66" s="180">
        <v>0.17</v>
      </c>
      <c r="O66" s="47">
        <v>1595897</v>
      </c>
      <c r="P66" s="47">
        <v>44089</v>
      </c>
      <c r="Q66" s="47">
        <v>1405976</v>
      </c>
      <c r="R66" s="47">
        <v>40867</v>
      </c>
      <c r="S66" s="180">
        <v>0.14000000000000001</v>
      </c>
      <c r="T66" s="180">
        <v>0.08</v>
      </c>
      <c r="U66" s="47">
        <v>54716</v>
      </c>
      <c r="V66" s="47">
        <v>4209</v>
      </c>
      <c r="W66" s="47">
        <v>3859</v>
      </c>
      <c r="X66" s="180">
        <v>0.09</v>
      </c>
      <c r="Y66" s="47">
        <v>60273</v>
      </c>
      <c r="Z66" s="47">
        <v>4636</v>
      </c>
      <c r="AA66" s="47">
        <v>3859</v>
      </c>
      <c r="AB66" s="180">
        <v>0.2</v>
      </c>
      <c r="AC66" s="47">
        <v>25118</v>
      </c>
      <c r="AD66" s="47">
        <v>527608</v>
      </c>
      <c r="AE66" s="49">
        <v>6</v>
      </c>
      <c r="AF66" s="44">
        <v>5</v>
      </c>
      <c r="AG66" s="33"/>
      <c r="AH66" s="33"/>
      <c r="AI66" s="33"/>
      <c r="AJ66" s="33"/>
      <c r="AK66" s="33"/>
      <c r="AL66" s="33"/>
      <c r="AM66" s="33">
        <f>SUMIFS('Unit Cancellations'!D:D,'Unit Cancellations'!B:B,A66)+SUMIFS('Unit Cancellations'!E:E,'Unit Cancellations'!B:B,A66)+SUMIFS('Unit Cancellations'!F:F,'Unit Cancellations'!B:B,A66)+SUMIFS('Unit Cancellations'!G:G,'Unit Cancellations'!B:B,A66)</f>
        <v>-281</v>
      </c>
      <c r="AN66" s="41">
        <f t="shared" si="2"/>
        <v>3812.1666666666665</v>
      </c>
      <c r="AO66" s="187">
        <f t="shared" si="1"/>
        <v>0.12685978914178733</v>
      </c>
      <c r="AP66" s="33"/>
      <c r="AQ66" s="33"/>
    </row>
    <row r="67" spans="1:43">
      <c r="A67" s="44" t="s">
        <v>113</v>
      </c>
      <c r="B67" s="45">
        <v>46096</v>
      </c>
      <c r="C67" s="47">
        <v>114023</v>
      </c>
      <c r="D67" s="47">
        <v>3782</v>
      </c>
      <c r="E67" s="47">
        <v>33542</v>
      </c>
      <c r="F67" s="47">
        <v>1059</v>
      </c>
      <c r="G67" s="180">
        <v>2.4</v>
      </c>
      <c r="H67" s="180">
        <v>2.57</v>
      </c>
      <c r="I67" s="47">
        <v>115951</v>
      </c>
      <c r="J67" s="47">
        <v>3772</v>
      </c>
      <c r="K67" s="47">
        <v>36386</v>
      </c>
      <c r="L67" s="47">
        <v>1183</v>
      </c>
      <c r="M67" s="180">
        <v>2.19</v>
      </c>
      <c r="N67" s="180">
        <v>2.19</v>
      </c>
      <c r="O67" s="47">
        <v>1281746</v>
      </c>
      <c r="P67" s="47">
        <v>43891</v>
      </c>
      <c r="Q67" s="47">
        <v>342810</v>
      </c>
      <c r="R67" s="47">
        <v>10557</v>
      </c>
      <c r="S67" s="180">
        <v>2.74</v>
      </c>
      <c r="T67" s="180">
        <v>3.16</v>
      </c>
      <c r="U67" s="47">
        <v>60886</v>
      </c>
      <c r="V67" s="47">
        <v>4684</v>
      </c>
      <c r="W67" s="47">
        <v>2206</v>
      </c>
      <c r="X67" s="180">
        <v>1.1200000000000001</v>
      </c>
      <c r="Y67" s="47">
        <v>37027</v>
      </c>
      <c r="Z67" s="47">
        <v>2848</v>
      </c>
      <c r="AA67" s="47">
        <v>2206</v>
      </c>
      <c r="AB67" s="180">
        <v>0.28999999999999998</v>
      </c>
      <c r="AC67" s="47">
        <v>21424</v>
      </c>
      <c r="AD67" s="47">
        <v>332038</v>
      </c>
      <c r="AE67" s="49">
        <v>5</v>
      </c>
      <c r="AF67" s="44">
        <v>8</v>
      </c>
      <c r="AG67" s="33"/>
      <c r="AH67" s="33"/>
      <c r="AI67" s="33"/>
      <c r="AJ67" s="33"/>
      <c r="AK67" s="33"/>
      <c r="AL67" s="33"/>
      <c r="AM67" s="33">
        <f>SUMIFS('Unit Cancellations'!D:D,'Unit Cancellations'!B:B,A67)+SUMIFS('Unit Cancellations'!E:E,'Unit Cancellations'!B:B,A67)+SUMIFS('Unit Cancellations'!F:F,'Unit Cancellations'!B:B,A67)+SUMIFS('Unit Cancellations'!G:G,'Unit Cancellations'!B:B,A67)</f>
        <v>-236</v>
      </c>
      <c r="AN67" s="41">
        <f t="shared" si="2"/>
        <v>3742.6666666666665</v>
      </c>
      <c r="AO67" s="187">
        <f t="shared" si="1"/>
        <v>2.5341517154548314</v>
      </c>
      <c r="AP67" s="33"/>
      <c r="AQ67" s="33"/>
    </row>
    <row r="68" spans="1:43">
      <c r="A68" s="44" t="s">
        <v>92</v>
      </c>
      <c r="B68" s="45">
        <v>46096</v>
      </c>
      <c r="C68" s="47">
        <v>133785</v>
      </c>
      <c r="D68" s="47">
        <v>3796</v>
      </c>
      <c r="E68" s="47">
        <v>130847</v>
      </c>
      <c r="F68" s="47">
        <v>4542</v>
      </c>
      <c r="G68" s="180">
        <v>0.02</v>
      </c>
      <c r="H68" s="180">
        <v>-0.16</v>
      </c>
      <c r="I68" s="47">
        <v>123473</v>
      </c>
      <c r="J68" s="47">
        <v>3598</v>
      </c>
      <c r="K68" s="47">
        <v>122870</v>
      </c>
      <c r="L68" s="47">
        <v>4241</v>
      </c>
      <c r="M68" s="180">
        <v>0</v>
      </c>
      <c r="N68" s="180">
        <v>-0.15</v>
      </c>
      <c r="O68" s="47">
        <v>1510592</v>
      </c>
      <c r="P68" s="47">
        <v>43754</v>
      </c>
      <c r="Q68" s="47">
        <v>1585120</v>
      </c>
      <c r="R68" s="47">
        <v>55950</v>
      </c>
      <c r="S68" s="180">
        <v>-0.05</v>
      </c>
      <c r="T68" s="180">
        <v>-0.22</v>
      </c>
      <c r="U68" s="47">
        <v>51585</v>
      </c>
      <c r="V68" s="47">
        <v>3968</v>
      </c>
      <c r="W68" s="47">
        <v>4040</v>
      </c>
      <c r="X68" s="180">
        <v>-0.02</v>
      </c>
      <c r="Y68" s="47">
        <v>44767</v>
      </c>
      <c r="Z68" s="47">
        <v>3444</v>
      </c>
      <c r="AA68" s="47">
        <v>4040</v>
      </c>
      <c r="AB68" s="180">
        <v>-0.15</v>
      </c>
      <c r="AC68" s="47">
        <v>37104</v>
      </c>
      <c r="AD68" s="47">
        <v>769886</v>
      </c>
      <c r="AE68" s="49">
        <v>9</v>
      </c>
      <c r="AF68" s="44">
        <v>11</v>
      </c>
      <c r="AG68" s="33"/>
      <c r="AH68" s="33"/>
      <c r="AI68" s="33"/>
      <c r="AJ68" s="33"/>
      <c r="AK68" s="33"/>
      <c r="AL68" s="33"/>
      <c r="AM68" s="33">
        <f>SUMIFS('Unit Cancellations'!D:D,'Unit Cancellations'!B:B,A68)+SUMIFS('Unit Cancellations'!E:E,'Unit Cancellations'!B:B,A68)+SUMIFS('Unit Cancellations'!F:F,'Unit Cancellations'!B:B,A68)+SUMIFS('Unit Cancellations'!G:G,'Unit Cancellations'!B:B,A68)</f>
        <v>-81</v>
      </c>
      <c r="AN68" s="41">
        <f t="shared" si="2"/>
        <v>3782.5</v>
      </c>
      <c r="AO68" s="187">
        <f t="shared" si="1"/>
        <v>-0.16721708498458829</v>
      </c>
      <c r="AP68" s="33"/>
      <c r="AQ68" s="33"/>
    </row>
    <row r="69" spans="1:43">
      <c r="A69" s="44" t="s">
        <v>67</v>
      </c>
      <c r="B69" s="45">
        <v>46096</v>
      </c>
      <c r="C69" s="47">
        <v>357094</v>
      </c>
      <c r="D69" s="47">
        <v>3582</v>
      </c>
      <c r="E69" s="47">
        <v>568032</v>
      </c>
      <c r="F69" s="47">
        <v>5562</v>
      </c>
      <c r="G69" s="180">
        <v>-0.37</v>
      </c>
      <c r="H69" s="180">
        <v>-0.36</v>
      </c>
      <c r="I69" s="47">
        <v>367019</v>
      </c>
      <c r="J69" s="47">
        <v>3597</v>
      </c>
      <c r="K69" s="47">
        <v>529320</v>
      </c>
      <c r="L69" s="47">
        <v>5207</v>
      </c>
      <c r="M69" s="180">
        <v>-0.31</v>
      </c>
      <c r="N69" s="180">
        <v>-0.31</v>
      </c>
      <c r="O69" s="47">
        <v>3883647</v>
      </c>
      <c r="P69" s="47">
        <v>43369</v>
      </c>
      <c r="Q69" s="47">
        <v>6607489</v>
      </c>
      <c r="R69" s="47">
        <v>72509</v>
      </c>
      <c r="S69" s="180">
        <v>-0.41</v>
      </c>
      <c r="T69" s="180">
        <v>-0.4</v>
      </c>
      <c r="U69" s="47">
        <v>51312</v>
      </c>
      <c r="V69" s="47">
        <v>3947</v>
      </c>
      <c r="W69" s="47">
        <v>4722</v>
      </c>
      <c r="X69" s="180">
        <v>-0.16</v>
      </c>
      <c r="Y69" s="47">
        <v>59539</v>
      </c>
      <c r="Z69" s="47">
        <v>4580</v>
      </c>
      <c r="AA69" s="47">
        <v>4722</v>
      </c>
      <c r="AB69" s="180">
        <v>-0.03</v>
      </c>
      <c r="AC69" s="47">
        <v>42700</v>
      </c>
      <c r="AD69" s="47">
        <v>2220408</v>
      </c>
      <c r="AE69" s="49">
        <v>11</v>
      </c>
      <c r="AF69" s="44">
        <v>9</v>
      </c>
      <c r="AG69" s="33"/>
      <c r="AH69" s="33"/>
      <c r="AI69" s="33"/>
      <c r="AJ69" s="33"/>
      <c r="AK69" s="33"/>
      <c r="AL69" s="33"/>
      <c r="AM69" s="33">
        <f>SUMIFS('Unit Cancellations'!D:D,'Unit Cancellations'!B:B,A69)+SUMIFS('Unit Cancellations'!E:E,'Unit Cancellations'!B:B,A69)+SUMIFS('Unit Cancellations'!F:F,'Unit Cancellations'!B:B,A69)+SUMIFS('Unit Cancellations'!G:G,'Unit Cancellations'!B:B,A69)</f>
        <v>-443</v>
      </c>
      <c r="AN69" s="41">
        <f t="shared" si="2"/>
        <v>3508.1666666666665</v>
      </c>
      <c r="AO69" s="187">
        <f t="shared" si="1"/>
        <v>-0.36926165647848497</v>
      </c>
      <c r="AP69" s="33"/>
      <c r="AQ69" s="33"/>
    </row>
    <row r="70" spans="1:43">
      <c r="A70" s="44" t="s">
        <v>96</v>
      </c>
      <c r="B70" s="45">
        <v>46096</v>
      </c>
      <c r="C70" s="47">
        <v>118037</v>
      </c>
      <c r="D70" s="47">
        <v>3855</v>
      </c>
      <c r="E70" s="47">
        <v>103335</v>
      </c>
      <c r="F70" s="47">
        <v>3506</v>
      </c>
      <c r="G70" s="180">
        <v>0.14000000000000001</v>
      </c>
      <c r="H70" s="180">
        <v>0.1</v>
      </c>
      <c r="I70" s="47">
        <v>121150</v>
      </c>
      <c r="J70" s="47">
        <v>3888</v>
      </c>
      <c r="K70" s="47">
        <v>98840</v>
      </c>
      <c r="L70" s="47">
        <v>3360</v>
      </c>
      <c r="M70" s="180">
        <v>0.23</v>
      </c>
      <c r="N70" s="180">
        <v>0.16</v>
      </c>
      <c r="O70" s="47">
        <v>1311561</v>
      </c>
      <c r="P70" s="47">
        <v>43007</v>
      </c>
      <c r="Q70" s="47">
        <v>1127333</v>
      </c>
      <c r="R70" s="47">
        <v>38200</v>
      </c>
      <c r="S70" s="180">
        <v>0.16</v>
      </c>
      <c r="T70" s="180">
        <v>0.13</v>
      </c>
      <c r="U70" s="47">
        <v>50022</v>
      </c>
      <c r="V70" s="47">
        <v>3848</v>
      </c>
      <c r="W70" s="47">
        <v>3410</v>
      </c>
      <c r="X70" s="180">
        <v>0.13</v>
      </c>
      <c r="Y70" s="47">
        <v>49883</v>
      </c>
      <c r="Z70" s="47">
        <v>3837</v>
      </c>
      <c r="AA70" s="47">
        <v>3410</v>
      </c>
      <c r="AB70" s="180">
        <v>0.13</v>
      </c>
      <c r="AC70" s="47">
        <v>30120</v>
      </c>
      <c r="AD70" s="47">
        <v>529382</v>
      </c>
      <c r="AE70" s="49">
        <v>8</v>
      </c>
      <c r="AF70" s="44">
        <v>8</v>
      </c>
      <c r="AG70" s="25"/>
      <c r="AH70" s="25"/>
      <c r="AI70" s="25"/>
      <c r="AJ70" s="25"/>
      <c r="AK70" s="25"/>
      <c r="AL70" s="25"/>
      <c r="AM70" s="33">
        <f>SUMIFS('Unit Cancellations'!D:D,'Unit Cancellations'!B:B,A70)+SUMIFS('Unit Cancellations'!E:E,'Unit Cancellations'!B:B,A70)+SUMIFS('Unit Cancellations'!F:F,'Unit Cancellations'!B:B,A70)+SUMIFS('Unit Cancellations'!G:G,'Unit Cancellations'!B:B,A70)</f>
        <v>-306</v>
      </c>
      <c r="AN70" s="41">
        <f t="shared" si="2"/>
        <v>3804</v>
      </c>
      <c r="AO70" s="187">
        <f t="shared" si="1"/>
        <v>8.4997147746719903E-2</v>
      </c>
      <c r="AP70" s="25"/>
      <c r="AQ70" s="25"/>
    </row>
    <row r="71" spans="1:43">
      <c r="A71" s="44" t="s">
        <v>552</v>
      </c>
      <c r="B71" s="45">
        <v>46096</v>
      </c>
      <c r="C71" s="47">
        <v>142263</v>
      </c>
      <c r="D71" s="47">
        <v>3844</v>
      </c>
      <c r="E71" s="47">
        <v>83974</v>
      </c>
      <c r="F71" s="47">
        <v>2631</v>
      </c>
      <c r="G71" s="180">
        <v>0.69</v>
      </c>
      <c r="H71" s="180">
        <v>0.46</v>
      </c>
      <c r="I71" s="47">
        <v>159761</v>
      </c>
      <c r="J71" s="47">
        <v>4404</v>
      </c>
      <c r="K71" s="47">
        <v>84720</v>
      </c>
      <c r="L71" s="47">
        <v>2655</v>
      </c>
      <c r="M71" s="180">
        <v>0.89</v>
      </c>
      <c r="N71" s="180">
        <v>0.66</v>
      </c>
      <c r="O71" s="47">
        <v>1595513</v>
      </c>
      <c r="P71" s="47">
        <v>42805</v>
      </c>
      <c r="Q71" s="47">
        <v>916758</v>
      </c>
      <c r="R71" s="47">
        <v>28747</v>
      </c>
      <c r="S71" s="180">
        <v>0.74</v>
      </c>
      <c r="T71" s="180">
        <v>0.49</v>
      </c>
      <c r="U71" s="47">
        <v>37269</v>
      </c>
      <c r="V71" s="47">
        <v>2867</v>
      </c>
      <c r="W71" s="47">
        <v>2857</v>
      </c>
      <c r="X71" s="180">
        <v>0</v>
      </c>
      <c r="Y71" s="47">
        <v>0</v>
      </c>
      <c r="Z71" s="47">
        <v>0</v>
      </c>
      <c r="AA71" s="47">
        <v>2857</v>
      </c>
      <c r="AB71" s="180">
        <v>-1</v>
      </c>
      <c r="AC71" s="47">
        <v>24307</v>
      </c>
      <c r="AD71" s="47">
        <v>546981</v>
      </c>
      <c r="AE71" s="49">
        <v>8</v>
      </c>
      <c r="AF71" s="44"/>
      <c r="AG71" s="33"/>
      <c r="AH71" s="33"/>
      <c r="AI71" s="33"/>
      <c r="AJ71" s="33"/>
      <c r="AK71" s="33"/>
      <c r="AL71" s="33"/>
      <c r="AM71" s="33">
        <f>SUMIFS('Unit Cancellations'!D:D,'Unit Cancellations'!B:B,A71)+SUMIFS('Unit Cancellations'!E:E,'Unit Cancellations'!B:B,A71)+SUMIFS('Unit Cancellations'!F:F,'Unit Cancellations'!B:B,A71)+SUMIFS('Unit Cancellations'!G:G,'Unit Cancellations'!B:B,A71)</f>
        <v>-337</v>
      </c>
      <c r="AN71" s="41">
        <f t="shared" si="2"/>
        <v>3787.8333333333335</v>
      </c>
      <c r="AO71" s="187">
        <f t="shared" si="1"/>
        <v>0.43969339921449391</v>
      </c>
      <c r="AP71" s="33"/>
      <c r="AQ71" s="33"/>
    </row>
    <row r="72" spans="1:43">
      <c r="A72" s="44" t="s">
        <v>550</v>
      </c>
      <c r="B72" s="45">
        <v>46096</v>
      </c>
      <c r="C72" s="47">
        <v>369532</v>
      </c>
      <c r="D72" s="47">
        <v>4125</v>
      </c>
      <c r="E72" s="47">
        <v>246470</v>
      </c>
      <c r="F72" s="47">
        <v>3312</v>
      </c>
      <c r="G72" s="180">
        <v>0.5</v>
      </c>
      <c r="H72" s="180">
        <v>0.25</v>
      </c>
      <c r="I72" s="47">
        <v>357361</v>
      </c>
      <c r="J72" s="47">
        <v>3883</v>
      </c>
      <c r="K72" s="47">
        <v>228126</v>
      </c>
      <c r="L72" s="47">
        <v>3198</v>
      </c>
      <c r="M72" s="180">
        <v>0.56999999999999995</v>
      </c>
      <c r="N72" s="180">
        <v>0.21</v>
      </c>
      <c r="O72" s="47">
        <v>4100573</v>
      </c>
      <c r="P72" s="47">
        <v>42556</v>
      </c>
      <c r="Q72" s="47">
        <v>2698202</v>
      </c>
      <c r="R72" s="47">
        <v>41022</v>
      </c>
      <c r="S72" s="180">
        <v>0.52</v>
      </c>
      <c r="T72" s="180">
        <v>0.04</v>
      </c>
      <c r="U72" s="47">
        <v>56974</v>
      </c>
      <c r="V72" s="47">
        <v>4383</v>
      </c>
      <c r="W72" s="47">
        <v>4272</v>
      </c>
      <c r="X72" s="180">
        <v>0.03</v>
      </c>
      <c r="Y72" s="47">
        <v>53600</v>
      </c>
      <c r="Z72" s="47">
        <v>4123</v>
      </c>
      <c r="AA72" s="47">
        <v>4272</v>
      </c>
      <c r="AB72" s="180">
        <v>-0.03</v>
      </c>
      <c r="AC72" s="47">
        <v>30111</v>
      </c>
      <c r="AD72" s="47">
        <v>1755469</v>
      </c>
      <c r="AE72" s="49">
        <v>7</v>
      </c>
      <c r="AF72" s="44">
        <v>7</v>
      </c>
      <c r="AG72" s="33"/>
      <c r="AH72" s="33"/>
      <c r="AI72" s="33"/>
      <c r="AJ72" s="33"/>
      <c r="AK72" s="33"/>
      <c r="AL72" s="33"/>
      <c r="AM72" s="33">
        <f>SUMIFS('Unit Cancellations'!D:D,'Unit Cancellations'!B:B,A72)+SUMIFS('Unit Cancellations'!E:E,'Unit Cancellations'!B:B,A72)+SUMIFS('Unit Cancellations'!F:F,'Unit Cancellations'!B:B,A72)+SUMIFS('Unit Cancellations'!G:G,'Unit Cancellations'!B:B,A72)</f>
        <v>-64</v>
      </c>
      <c r="AN72" s="41">
        <f t="shared" si="2"/>
        <v>4114.333333333333</v>
      </c>
      <c r="AO72" s="187">
        <f t="shared" si="1"/>
        <v>0.24225040257648944</v>
      </c>
      <c r="AP72" s="33"/>
      <c r="AQ72" s="33"/>
    </row>
    <row r="73" spans="1:43">
      <c r="A73" s="44" t="s">
        <v>50</v>
      </c>
      <c r="B73" s="45">
        <v>46096</v>
      </c>
      <c r="C73" s="47">
        <v>260230</v>
      </c>
      <c r="D73" s="47">
        <v>4268</v>
      </c>
      <c r="E73" s="47">
        <v>0</v>
      </c>
      <c r="F73" s="47">
        <v>0</v>
      </c>
      <c r="G73" s="180"/>
      <c r="H73" s="180"/>
      <c r="I73" s="47">
        <v>255619</v>
      </c>
      <c r="J73" s="47">
        <v>4140</v>
      </c>
      <c r="K73" s="47">
        <v>0</v>
      </c>
      <c r="L73" s="47">
        <v>0</v>
      </c>
      <c r="M73" s="180"/>
      <c r="N73" s="180"/>
      <c r="O73" s="47">
        <v>2472072</v>
      </c>
      <c r="P73" s="47">
        <v>41088</v>
      </c>
      <c r="Q73" s="47">
        <v>0</v>
      </c>
      <c r="R73" s="47">
        <v>0</v>
      </c>
      <c r="S73" s="180"/>
      <c r="T73" s="180"/>
      <c r="U73" s="47">
        <v>120111</v>
      </c>
      <c r="V73" s="47">
        <v>9239</v>
      </c>
      <c r="W73" s="47"/>
      <c r="X73" s="180"/>
      <c r="Y73" s="47">
        <v>0</v>
      </c>
      <c r="Z73" s="47">
        <v>0</v>
      </c>
      <c r="AA73" s="47"/>
      <c r="AB73" s="180"/>
      <c r="AC73" s="47">
        <v>62809</v>
      </c>
      <c r="AD73" s="47">
        <v>2435585</v>
      </c>
      <c r="AE73" s="49">
        <v>7</v>
      </c>
      <c r="AF73" s="44"/>
      <c r="AG73" s="33"/>
      <c r="AH73" s="33"/>
      <c r="AI73" s="33"/>
      <c r="AJ73" s="33"/>
      <c r="AK73" s="33"/>
      <c r="AL73" s="33"/>
      <c r="AM73" s="33">
        <f>SUMIFS('Unit Cancellations'!D:D,'Unit Cancellations'!B:B,A73)+SUMIFS('Unit Cancellations'!E:E,'Unit Cancellations'!B:B,A73)+SUMIFS('Unit Cancellations'!F:F,'Unit Cancellations'!B:B,A73)+SUMIFS('Unit Cancellations'!G:G,'Unit Cancellations'!B:B,A73)</f>
        <v>0</v>
      </c>
      <c r="AN73" s="41">
        <f t="shared" si="2"/>
        <v>4268</v>
      </c>
      <c r="AO73" s="187" t="str">
        <f t="shared" si="1"/>
        <v/>
      </c>
      <c r="AP73" s="33"/>
      <c r="AQ73" s="33"/>
    </row>
    <row r="74" spans="1:43">
      <c r="A74" s="44" t="s">
        <v>535</v>
      </c>
      <c r="B74" s="45">
        <v>46096</v>
      </c>
      <c r="C74" s="47">
        <v>91003</v>
      </c>
      <c r="D74" s="47">
        <v>3713</v>
      </c>
      <c r="E74" s="47">
        <v>79284</v>
      </c>
      <c r="F74" s="47">
        <v>3041</v>
      </c>
      <c r="G74" s="180">
        <v>0.15</v>
      </c>
      <c r="H74" s="180">
        <v>0.22</v>
      </c>
      <c r="I74" s="47">
        <v>88954</v>
      </c>
      <c r="J74" s="47">
        <v>3656</v>
      </c>
      <c r="K74" s="47">
        <v>88912</v>
      </c>
      <c r="L74" s="47">
        <v>3441</v>
      </c>
      <c r="M74" s="180">
        <v>0</v>
      </c>
      <c r="N74" s="180">
        <v>0.06</v>
      </c>
      <c r="O74" s="47">
        <v>998996</v>
      </c>
      <c r="P74" s="47">
        <v>40753</v>
      </c>
      <c r="Q74" s="47">
        <v>805183</v>
      </c>
      <c r="R74" s="47">
        <v>31186</v>
      </c>
      <c r="S74" s="180">
        <v>0.24</v>
      </c>
      <c r="T74" s="180">
        <v>0.31</v>
      </c>
      <c r="U74" s="47">
        <v>50588</v>
      </c>
      <c r="V74" s="47">
        <v>3891</v>
      </c>
      <c r="W74" s="47">
        <v>3598</v>
      </c>
      <c r="X74" s="180">
        <v>0.08</v>
      </c>
      <c r="Y74" s="47">
        <v>42850</v>
      </c>
      <c r="Z74" s="47">
        <v>3296</v>
      </c>
      <c r="AA74" s="47">
        <v>3598</v>
      </c>
      <c r="AB74" s="180">
        <v>-0.08</v>
      </c>
      <c r="AC74" s="47">
        <v>48333</v>
      </c>
      <c r="AD74" s="47">
        <v>670615</v>
      </c>
      <c r="AE74" s="49">
        <v>12</v>
      </c>
      <c r="AF74" s="44">
        <v>15</v>
      </c>
      <c r="AG74" s="25"/>
      <c r="AH74" s="25"/>
      <c r="AI74" s="25"/>
      <c r="AJ74" s="25"/>
      <c r="AK74" s="25"/>
      <c r="AL74" s="25"/>
      <c r="AM74" s="33">
        <f>SUMIFS('Unit Cancellations'!D:D,'Unit Cancellations'!B:B,A74)+SUMIFS('Unit Cancellations'!E:E,'Unit Cancellations'!B:B,A74)+SUMIFS('Unit Cancellations'!F:F,'Unit Cancellations'!B:B,A74)+SUMIFS('Unit Cancellations'!G:G,'Unit Cancellations'!B:B,A74)</f>
        <v>-158</v>
      </c>
      <c r="AN74" s="41">
        <f t="shared" si="2"/>
        <v>3686.6666666666665</v>
      </c>
      <c r="AO74" s="187">
        <f t="shared" si="1"/>
        <v>0.21232050860462562</v>
      </c>
      <c r="AP74" s="25"/>
      <c r="AQ74" s="25"/>
    </row>
    <row r="75" spans="1:43">
      <c r="A75" s="44" t="s">
        <v>152</v>
      </c>
      <c r="B75" s="45">
        <v>46096</v>
      </c>
      <c r="C75" s="47">
        <v>123381</v>
      </c>
      <c r="D75" s="47">
        <v>3510</v>
      </c>
      <c r="E75" s="47">
        <v>110047</v>
      </c>
      <c r="F75" s="47">
        <v>3102</v>
      </c>
      <c r="G75" s="180">
        <v>0.12</v>
      </c>
      <c r="H75" s="180">
        <v>0.13</v>
      </c>
      <c r="I75" s="47">
        <v>137090</v>
      </c>
      <c r="J75" s="47">
        <v>3754</v>
      </c>
      <c r="K75" s="47">
        <v>107823</v>
      </c>
      <c r="L75" s="47">
        <v>3087</v>
      </c>
      <c r="M75" s="180">
        <v>0.27</v>
      </c>
      <c r="N75" s="180">
        <v>0.22</v>
      </c>
      <c r="O75" s="47">
        <v>1370311</v>
      </c>
      <c r="P75" s="47">
        <v>40485</v>
      </c>
      <c r="Q75" s="47">
        <v>1221696</v>
      </c>
      <c r="R75" s="47">
        <v>36675</v>
      </c>
      <c r="S75" s="180">
        <v>0.12</v>
      </c>
      <c r="T75" s="180">
        <v>0.1</v>
      </c>
      <c r="U75" s="47">
        <v>47201</v>
      </c>
      <c r="V75" s="47">
        <v>3631</v>
      </c>
      <c r="W75" s="47">
        <v>3215</v>
      </c>
      <c r="X75" s="180">
        <v>0.13</v>
      </c>
      <c r="Y75" s="47">
        <v>46492</v>
      </c>
      <c r="Z75" s="47">
        <v>3576</v>
      </c>
      <c r="AA75" s="47">
        <v>3215</v>
      </c>
      <c r="AB75" s="180">
        <v>0.11</v>
      </c>
      <c r="AC75" s="47">
        <v>31345</v>
      </c>
      <c r="AD75" s="47">
        <v>659685</v>
      </c>
      <c r="AE75" s="49">
        <v>9</v>
      </c>
      <c r="AF75" s="44">
        <v>9</v>
      </c>
      <c r="AG75" s="25"/>
      <c r="AH75" s="25"/>
      <c r="AI75" s="25"/>
      <c r="AJ75" s="25"/>
      <c r="AK75" s="25"/>
      <c r="AL75" s="25"/>
      <c r="AM75" s="33">
        <f>SUMIFS('Unit Cancellations'!D:D,'Unit Cancellations'!B:B,A75)+SUMIFS('Unit Cancellations'!E:E,'Unit Cancellations'!B:B,A75)+SUMIFS('Unit Cancellations'!F:F,'Unit Cancellations'!B:B,A75)+SUMIFS('Unit Cancellations'!G:G,'Unit Cancellations'!B:B,A75)</f>
        <v>-374</v>
      </c>
      <c r="AN75" s="41">
        <f t="shared" si="2"/>
        <v>3447.6666666666665</v>
      </c>
      <c r="AO75" s="187">
        <f t="shared" si="1"/>
        <v>0.11143348377390926</v>
      </c>
      <c r="AP75" s="25"/>
      <c r="AQ75" s="25"/>
    </row>
    <row r="76" spans="1:43">
      <c r="A76" s="44" t="s">
        <v>104</v>
      </c>
      <c r="B76" s="45">
        <v>46096</v>
      </c>
      <c r="C76" s="47">
        <v>102639</v>
      </c>
      <c r="D76" s="47">
        <v>3604</v>
      </c>
      <c r="E76" s="47">
        <v>104617</v>
      </c>
      <c r="F76" s="47">
        <v>3604</v>
      </c>
      <c r="G76" s="181">
        <v>-0.02</v>
      </c>
      <c r="H76" s="181">
        <v>0</v>
      </c>
      <c r="I76" s="47">
        <v>104354</v>
      </c>
      <c r="J76" s="47">
        <v>3635</v>
      </c>
      <c r="K76" s="47">
        <v>106676</v>
      </c>
      <c r="L76" s="47">
        <v>3653</v>
      </c>
      <c r="M76" s="181">
        <v>-0.02</v>
      </c>
      <c r="N76" s="181">
        <v>0</v>
      </c>
      <c r="O76" s="47">
        <v>1153862</v>
      </c>
      <c r="P76" s="47">
        <v>40211</v>
      </c>
      <c r="Q76" s="47">
        <v>1216280</v>
      </c>
      <c r="R76" s="47">
        <v>41740</v>
      </c>
      <c r="S76" s="181">
        <v>-0.05</v>
      </c>
      <c r="T76" s="181">
        <v>-0.04</v>
      </c>
      <c r="U76" s="47">
        <v>47313</v>
      </c>
      <c r="V76" s="47">
        <v>3639</v>
      </c>
      <c r="W76" s="76">
        <v>2698</v>
      </c>
      <c r="X76" s="181">
        <v>0.35</v>
      </c>
      <c r="Y76" s="47">
        <v>36432</v>
      </c>
      <c r="Z76" s="47">
        <v>2802</v>
      </c>
      <c r="AA76" s="76">
        <v>2698</v>
      </c>
      <c r="AB76" s="181">
        <v>0.04</v>
      </c>
      <c r="AC76" s="47">
        <v>27150</v>
      </c>
      <c r="AD76" s="47">
        <v>448439</v>
      </c>
      <c r="AE76" s="49">
        <v>7</v>
      </c>
      <c r="AF76" s="44">
        <v>10</v>
      </c>
      <c r="AG76" s="25"/>
      <c r="AH76" s="25"/>
      <c r="AI76" s="25"/>
      <c r="AJ76" s="25"/>
      <c r="AK76" s="25"/>
      <c r="AL76" s="25"/>
      <c r="AM76" s="33">
        <f>SUMIFS('Unit Cancellations'!D:D,'Unit Cancellations'!B:B,A76)+SUMIFS('Unit Cancellations'!E:E,'Unit Cancellations'!B:B,A76)+SUMIFS('Unit Cancellations'!F:F,'Unit Cancellations'!B:B,A76)+SUMIFS('Unit Cancellations'!G:G,'Unit Cancellations'!B:B,A76)</f>
        <v>-283</v>
      </c>
      <c r="AN76" s="41">
        <f t="shared" si="2"/>
        <v>3556.8333333333335</v>
      </c>
      <c r="AO76" s="187">
        <f t="shared" si="1"/>
        <v>-1.3087310395856413E-2</v>
      </c>
      <c r="AP76" s="25"/>
      <c r="AQ76" s="25"/>
    </row>
    <row r="77" spans="1:43">
      <c r="A77" s="44" t="s">
        <v>120</v>
      </c>
      <c r="B77" s="45">
        <v>46096</v>
      </c>
      <c r="C77" s="47">
        <v>106694</v>
      </c>
      <c r="D77" s="47">
        <v>3774</v>
      </c>
      <c r="E77" s="47">
        <v>87818</v>
      </c>
      <c r="F77" s="47">
        <v>2918</v>
      </c>
      <c r="G77" s="180">
        <v>0.21</v>
      </c>
      <c r="H77" s="180">
        <v>0.28999999999999998</v>
      </c>
      <c r="I77" s="47">
        <v>118056</v>
      </c>
      <c r="J77" s="47">
        <v>4184</v>
      </c>
      <c r="K77" s="47">
        <v>92948</v>
      </c>
      <c r="L77" s="47">
        <v>3204</v>
      </c>
      <c r="M77" s="180">
        <v>0.27</v>
      </c>
      <c r="N77" s="180">
        <v>0.31</v>
      </c>
      <c r="O77" s="47">
        <v>1137105</v>
      </c>
      <c r="P77" s="47">
        <v>39567</v>
      </c>
      <c r="Q77" s="47">
        <v>958662</v>
      </c>
      <c r="R77" s="47">
        <v>31380</v>
      </c>
      <c r="S77" s="180">
        <v>0.19</v>
      </c>
      <c r="T77" s="180">
        <v>0.26</v>
      </c>
      <c r="U77" s="47">
        <v>51072</v>
      </c>
      <c r="V77" s="47">
        <v>3929</v>
      </c>
      <c r="W77" s="47">
        <v>2853</v>
      </c>
      <c r="X77" s="180">
        <v>0.38</v>
      </c>
      <c r="Y77" s="47">
        <v>37520</v>
      </c>
      <c r="Z77" s="47">
        <v>2886</v>
      </c>
      <c r="AA77" s="47">
        <v>2853</v>
      </c>
      <c r="AB77" s="180">
        <v>0.01</v>
      </c>
      <c r="AC77" s="47">
        <v>24561</v>
      </c>
      <c r="AD77" s="47">
        <v>344715</v>
      </c>
      <c r="AE77" s="49">
        <v>6</v>
      </c>
      <c r="AF77" s="44">
        <v>9</v>
      </c>
      <c r="AG77" s="25"/>
      <c r="AH77" s="25"/>
      <c r="AI77" s="25"/>
      <c r="AJ77" s="25"/>
      <c r="AK77" s="25"/>
      <c r="AL77" s="25"/>
      <c r="AM77" s="33">
        <f>SUMIFS('Unit Cancellations'!D:D,'Unit Cancellations'!B:B,A77)+SUMIFS('Unit Cancellations'!E:E,'Unit Cancellations'!B:B,A77)+SUMIFS('Unit Cancellations'!F:F,'Unit Cancellations'!B:B,A77)+SUMIFS('Unit Cancellations'!G:G,'Unit Cancellations'!B:B,A77)</f>
        <v>-188</v>
      </c>
      <c r="AN77" s="41">
        <f t="shared" si="2"/>
        <v>3742.6666666666665</v>
      </c>
      <c r="AO77" s="187">
        <f t="shared" si="1"/>
        <v>0.28261366232579388</v>
      </c>
      <c r="AP77" s="25"/>
      <c r="AQ77" s="25"/>
    </row>
    <row r="78" spans="1:43">
      <c r="A78" s="44" t="s">
        <v>562</v>
      </c>
      <c r="B78" s="45">
        <v>46096</v>
      </c>
      <c r="C78" s="47">
        <v>82171</v>
      </c>
      <c r="D78" s="47">
        <v>3197</v>
      </c>
      <c r="E78" s="47">
        <v>26513</v>
      </c>
      <c r="F78" s="47">
        <v>980</v>
      </c>
      <c r="G78" s="180">
        <v>2.1</v>
      </c>
      <c r="H78" s="180">
        <v>2.2599999999999998</v>
      </c>
      <c r="I78" s="47">
        <v>83171</v>
      </c>
      <c r="J78" s="47">
        <v>3231</v>
      </c>
      <c r="K78" s="47">
        <v>61160</v>
      </c>
      <c r="L78" s="47">
        <v>2338</v>
      </c>
      <c r="M78" s="180">
        <v>0.36</v>
      </c>
      <c r="N78" s="180">
        <v>0.38</v>
      </c>
      <c r="O78" s="47">
        <v>949524</v>
      </c>
      <c r="P78" s="47">
        <v>36909</v>
      </c>
      <c r="Q78" s="47">
        <v>150416</v>
      </c>
      <c r="R78" s="47">
        <v>5551</v>
      </c>
      <c r="S78" s="180">
        <v>5.31</v>
      </c>
      <c r="T78" s="180">
        <v>5.65</v>
      </c>
      <c r="U78" s="47">
        <v>18134</v>
      </c>
      <c r="V78" s="47">
        <v>1395</v>
      </c>
      <c r="W78" s="47">
        <v>3792</v>
      </c>
      <c r="X78" s="180">
        <v>-0.63</v>
      </c>
      <c r="Y78" s="47">
        <v>0</v>
      </c>
      <c r="Z78" s="47">
        <v>0</v>
      </c>
      <c r="AA78" s="47">
        <v>3792</v>
      </c>
      <c r="AB78" s="180">
        <v>-1</v>
      </c>
      <c r="AC78" s="47">
        <v>22122</v>
      </c>
      <c r="AD78" s="47">
        <v>352619</v>
      </c>
      <c r="AE78" s="49">
        <v>16</v>
      </c>
      <c r="AF78" s="44"/>
      <c r="AG78" s="33"/>
      <c r="AH78" s="33"/>
      <c r="AI78" s="33"/>
      <c r="AJ78" s="33"/>
      <c r="AK78" s="33"/>
      <c r="AL78" s="33"/>
      <c r="AM78" s="33">
        <f>SUMIFS('Unit Cancellations'!D:D,'Unit Cancellations'!B:B,A78)+SUMIFS('Unit Cancellations'!E:E,'Unit Cancellations'!B:B,A78)+SUMIFS('Unit Cancellations'!F:F,'Unit Cancellations'!B:B,A78)+SUMIFS('Unit Cancellations'!G:G,'Unit Cancellations'!B:B,A78)</f>
        <v>-361</v>
      </c>
      <c r="AN78" s="41">
        <f t="shared" si="2"/>
        <v>3136.8333333333335</v>
      </c>
      <c r="AO78" s="187">
        <f t="shared" si="1"/>
        <v>2.2008503401360544</v>
      </c>
      <c r="AP78" s="33"/>
      <c r="AQ78" s="33"/>
    </row>
    <row r="79" spans="1:43">
      <c r="A79" s="44" t="s">
        <v>536</v>
      </c>
      <c r="B79" s="45">
        <v>46096</v>
      </c>
      <c r="C79" s="47">
        <v>141118</v>
      </c>
      <c r="D79" s="47">
        <v>3043</v>
      </c>
      <c r="E79" s="47">
        <v>0</v>
      </c>
      <c r="F79" s="47">
        <v>0</v>
      </c>
      <c r="G79" s="181"/>
      <c r="H79" s="181"/>
      <c r="I79" s="47">
        <v>147322</v>
      </c>
      <c r="J79" s="47">
        <v>3130</v>
      </c>
      <c r="K79" s="47">
        <v>0</v>
      </c>
      <c r="L79" s="47">
        <v>0</v>
      </c>
      <c r="M79" s="181"/>
      <c r="N79" s="181"/>
      <c r="O79" s="47">
        <v>1603765</v>
      </c>
      <c r="P79" s="47">
        <v>35499</v>
      </c>
      <c r="Q79" s="47">
        <v>0</v>
      </c>
      <c r="R79" s="47">
        <v>0</v>
      </c>
      <c r="S79" s="181"/>
      <c r="T79" s="181"/>
      <c r="U79" s="47">
        <v>36944</v>
      </c>
      <c r="V79" s="47">
        <v>2842</v>
      </c>
      <c r="W79" s="76"/>
      <c r="X79" s="181"/>
      <c r="Y79" s="47">
        <v>38721</v>
      </c>
      <c r="Z79" s="47">
        <v>2979</v>
      </c>
      <c r="AA79" s="76"/>
      <c r="AB79" s="181"/>
      <c r="AC79" s="47">
        <v>19604</v>
      </c>
      <c r="AD79" s="47">
        <v>587676</v>
      </c>
      <c r="AE79" s="49">
        <v>7</v>
      </c>
      <c r="AF79" s="44">
        <v>7</v>
      </c>
      <c r="AG79" s="33"/>
      <c r="AH79" s="33"/>
      <c r="AI79" s="33"/>
      <c r="AJ79" s="33"/>
      <c r="AK79" s="33"/>
      <c r="AL79" s="33"/>
      <c r="AM79" s="33">
        <f>SUMIFS('Unit Cancellations'!D:D,'Unit Cancellations'!B:B,A79)+SUMIFS('Unit Cancellations'!E:E,'Unit Cancellations'!B:B,A79)+SUMIFS('Unit Cancellations'!F:F,'Unit Cancellations'!B:B,A79)+SUMIFS('Unit Cancellations'!G:G,'Unit Cancellations'!B:B,A79)</f>
        <v>0</v>
      </c>
      <c r="AN79" s="41">
        <f t="shared" si="2"/>
        <v>3043</v>
      </c>
      <c r="AO79" s="187" t="str">
        <f t="shared" si="1"/>
        <v/>
      </c>
      <c r="AP79" s="33"/>
      <c r="AQ79" s="33"/>
    </row>
    <row r="80" spans="1:43">
      <c r="A80" s="44" t="s">
        <v>125</v>
      </c>
      <c r="B80" s="45">
        <v>46096</v>
      </c>
      <c r="C80" s="47">
        <v>125199</v>
      </c>
      <c r="D80" s="47">
        <v>3093</v>
      </c>
      <c r="E80" s="47">
        <v>111135</v>
      </c>
      <c r="F80" s="47">
        <v>2718</v>
      </c>
      <c r="G80" s="180">
        <v>0.13</v>
      </c>
      <c r="H80" s="180">
        <v>0.14000000000000001</v>
      </c>
      <c r="I80" s="47">
        <v>147137</v>
      </c>
      <c r="J80" s="47">
        <v>3036</v>
      </c>
      <c r="K80" s="47">
        <v>121812</v>
      </c>
      <c r="L80" s="47">
        <v>3060</v>
      </c>
      <c r="M80" s="180">
        <v>0.21</v>
      </c>
      <c r="N80" s="180">
        <v>-0.01</v>
      </c>
      <c r="O80" s="47">
        <v>1377481</v>
      </c>
      <c r="P80" s="47">
        <v>34444</v>
      </c>
      <c r="Q80" s="47">
        <v>1088016</v>
      </c>
      <c r="R80" s="47">
        <v>26342</v>
      </c>
      <c r="S80" s="180">
        <v>0.27</v>
      </c>
      <c r="T80" s="180">
        <v>0.31</v>
      </c>
      <c r="U80" s="47">
        <v>41359</v>
      </c>
      <c r="V80" s="47">
        <v>3181</v>
      </c>
      <c r="W80" s="47">
        <v>3507</v>
      </c>
      <c r="X80" s="180">
        <v>-0.09</v>
      </c>
      <c r="Y80" s="47">
        <v>68865</v>
      </c>
      <c r="Z80" s="47">
        <v>5297</v>
      </c>
      <c r="AA80" s="47">
        <v>3507</v>
      </c>
      <c r="AB80" s="180">
        <v>0.51</v>
      </c>
      <c r="AC80" s="47">
        <v>16995</v>
      </c>
      <c r="AD80" s="47">
        <v>480244</v>
      </c>
      <c r="AE80" s="49">
        <v>5</v>
      </c>
      <c r="AF80" s="44">
        <v>3</v>
      </c>
      <c r="AG80" s="33"/>
      <c r="AH80" s="33"/>
      <c r="AI80" s="33"/>
      <c r="AJ80" s="33"/>
      <c r="AK80" s="33"/>
      <c r="AL80" s="33"/>
      <c r="AM80" s="33">
        <f>SUMIFS('Unit Cancellations'!D:D,'Unit Cancellations'!B:B,A80)+SUMIFS('Unit Cancellations'!E:E,'Unit Cancellations'!B:B,A80)+SUMIFS('Unit Cancellations'!F:F,'Unit Cancellations'!B:B,A80)+SUMIFS('Unit Cancellations'!G:G,'Unit Cancellations'!B:B,A80)</f>
        <v>-6</v>
      </c>
      <c r="AN80" s="41">
        <f t="shared" si="2"/>
        <v>3092</v>
      </c>
      <c r="AO80" s="187">
        <f t="shared" si="1"/>
        <v>0.13760117733627666</v>
      </c>
      <c r="AP80" s="33"/>
      <c r="AQ80" s="33"/>
    </row>
    <row r="81" spans="1:43">
      <c r="A81" s="44" t="s">
        <v>147</v>
      </c>
      <c r="B81" s="45">
        <v>46096</v>
      </c>
      <c r="C81" s="47">
        <v>81572</v>
      </c>
      <c r="D81" s="47">
        <v>2869</v>
      </c>
      <c r="E81" s="47">
        <v>78582</v>
      </c>
      <c r="F81" s="47">
        <v>2722</v>
      </c>
      <c r="G81" s="180">
        <v>0.04</v>
      </c>
      <c r="H81" s="180">
        <v>0.05</v>
      </c>
      <c r="I81" s="47">
        <v>81083</v>
      </c>
      <c r="J81" s="47">
        <v>2831</v>
      </c>
      <c r="K81" s="47">
        <v>78600</v>
      </c>
      <c r="L81" s="47">
        <v>2766</v>
      </c>
      <c r="M81" s="180">
        <v>0.03</v>
      </c>
      <c r="N81" s="180">
        <v>0.02</v>
      </c>
      <c r="O81" s="47">
        <v>923593</v>
      </c>
      <c r="P81" s="47">
        <v>33782</v>
      </c>
      <c r="Q81" s="47">
        <v>870386</v>
      </c>
      <c r="R81" s="47">
        <v>30345</v>
      </c>
      <c r="S81" s="180">
        <v>0.06</v>
      </c>
      <c r="T81" s="180">
        <v>0.11</v>
      </c>
      <c r="U81" s="47">
        <v>41844</v>
      </c>
      <c r="V81" s="47">
        <v>3219</v>
      </c>
      <c r="W81" s="47">
        <v>2816</v>
      </c>
      <c r="X81" s="180">
        <v>0.14000000000000001</v>
      </c>
      <c r="Y81" s="47">
        <v>0</v>
      </c>
      <c r="Z81" s="47">
        <v>0</v>
      </c>
      <c r="AA81" s="47">
        <v>2816</v>
      </c>
      <c r="AB81" s="180">
        <v>-1</v>
      </c>
      <c r="AC81" s="47">
        <v>25814</v>
      </c>
      <c r="AD81" s="47">
        <v>465599</v>
      </c>
      <c r="AE81" s="49">
        <v>8</v>
      </c>
      <c r="AF81" s="44"/>
      <c r="AG81" s="33"/>
      <c r="AH81" s="33"/>
      <c r="AI81" s="33"/>
      <c r="AJ81" s="33"/>
      <c r="AK81" s="33"/>
      <c r="AL81" s="33"/>
      <c r="AM81" s="33">
        <f>SUMIFS('Unit Cancellations'!D:D,'Unit Cancellations'!B:B,A81)+SUMIFS('Unit Cancellations'!E:E,'Unit Cancellations'!B:B,A81)+SUMIFS('Unit Cancellations'!F:F,'Unit Cancellations'!B:B,A81)+SUMIFS('Unit Cancellations'!G:G,'Unit Cancellations'!B:B,A81)</f>
        <v>-914</v>
      </c>
      <c r="AN81" s="41">
        <f t="shared" si="2"/>
        <v>2716.6666666666665</v>
      </c>
      <c r="AO81" s="187">
        <f t="shared" si="1"/>
        <v>-1.9593436198873933E-3</v>
      </c>
      <c r="AP81" s="33"/>
      <c r="AQ81" s="33"/>
    </row>
    <row r="82" spans="1:43">
      <c r="A82" s="44" t="s">
        <v>111</v>
      </c>
      <c r="B82" s="45">
        <v>46096</v>
      </c>
      <c r="C82" s="47">
        <v>48415</v>
      </c>
      <c r="D82" s="47">
        <v>3150</v>
      </c>
      <c r="E82" s="47">
        <v>67988</v>
      </c>
      <c r="F82" s="47">
        <v>4414</v>
      </c>
      <c r="G82" s="180">
        <v>-0.28999999999999998</v>
      </c>
      <c r="H82" s="180">
        <v>-0.28999999999999998</v>
      </c>
      <c r="I82" s="47">
        <v>48069</v>
      </c>
      <c r="J82" s="47">
        <v>3178</v>
      </c>
      <c r="K82" s="47">
        <v>72019</v>
      </c>
      <c r="L82" s="47">
        <v>4652</v>
      </c>
      <c r="M82" s="180">
        <v>-0.33</v>
      </c>
      <c r="N82" s="180">
        <v>-0.32</v>
      </c>
      <c r="O82" s="47">
        <v>515861</v>
      </c>
      <c r="P82" s="47">
        <v>33301</v>
      </c>
      <c r="Q82" s="47">
        <v>771585</v>
      </c>
      <c r="R82" s="47">
        <v>51612</v>
      </c>
      <c r="S82" s="180">
        <v>-0.33</v>
      </c>
      <c r="T82" s="180">
        <v>-0.35</v>
      </c>
      <c r="U82" s="47">
        <v>50038</v>
      </c>
      <c r="V82" s="47">
        <v>3849</v>
      </c>
      <c r="W82" s="47">
        <v>5475</v>
      </c>
      <c r="X82" s="180">
        <v>-0.3</v>
      </c>
      <c r="Y82" s="47">
        <v>52015</v>
      </c>
      <c r="Z82" s="47">
        <v>4001</v>
      </c>
      <c r="AA82" s="47">
        <v>5475</v>
      </c>
      <c r="AB82" s="180">
        <v>-0.27</v>
      </c>
      <c r="AC82" s="47">
        <v>29359</v>
      </c>
      <c r="AD82" s="47">
        <v>193935</v>
      </c>
      <c r="AE82" s="49">
        <v>8</v>
      </c>
      <c r="AF82" s="44">
        <v>7</v>
      </c>
      <c r="AG82" s="25"/>
      <c r="AH82" s="25"/>
      <c r="AI82" s="25"/>
      <c r="AJ82" s="25"/>
      <c r="AK82" s="25"/>
      <c r="AL82" s="25"/>
      <c r="AM82" s="33">
        <f>SUMIFS('Unit Cancellations'!D:D,'Unit Cancellations'!B:B,A82)+SUMIFS('Unit Cancellations'!E:E,'Unit Cancellations'!B:B,A82)+SUMIFS('Unit Cancellations'!F:F,'Unit Cancellations'!B:B,A82)+SUMIFS('Unit Cancellations'!G:G,'Unit Cancellations'!B:B,A82)</f>
        <v>-54</v>
      </c>
      <c r="AN82" s="41">
        <f t="shared" si="2"/>
        <v>3141</v>
      </c>
      <c r="AO82" s="187">
        <f t="shared" si="1"/>
        <v>-0.2884005437245129</v>
      </c>
      <c r="AP82" s="25"/>
      <c r="AQ82" s="25"/>
    </row>
    <row r="83" spans="1:43">
      <c r="A83" s="44" t="s">
        <v>91</v>
      </c>
      <c r="B83" s="45">
        <v>46096</v>
      </c>
      <c r="C83" s="47">
        <v>58263</v>
      </c>
      <c r="D83" s="47">
        <v>2574</v>
      </c>
      <c r="E83" s="47">
        <v>71253</v>
      </c>
      <c r="F83" s="47">
        <v>3201</v>
      </c>
      <c r="G83" s="180">
        <v>-0.18</v>
      </c>
      <c r="H83" s="180">
        <v>-0.2</v>
      </c>
      <c r="I83" s="47">
        <v>56701</v>
      </c>
      <c r="J83" s="47">
        <v>2533</v>
      </c>
      <c r="K83" s="47">
        <v>79543</v>
      </c>
      <c r="L83" s="47">
        <v>3567</v>
      </c>
      <c r="M83" s="180">
        <v>-0.28999999999999998</v>
      </c>
      <c r="N83" s="180">
        <v>-0.28999999999999998</v>
      </c>
      <c r="O83" s="47">
        <v>706800</v>
      </c>
      <c r="P83" s="47">
        <v>32190</v>
      </c>
      <c r="Q83" s="47">
        <v>879455</v>
      </c>
      <c r="R83" s="47">
        <v>39434</v>
      </c>
      <c r="S83" s="180">
        <v>-0.2</v>
      </c>
      <c r="T83" s="180">
        <v>-0.18</v>
      </c>
      <c r="U83" s="47">
        <v>36653</v>
      </c>
      <c r="V83" s="47">
        <v>2819</v>
      </c>
      <c r="W83" s="47">
        <v>2601</v>
      </c>
      <c r="X83" s="180">
        <v>0.08</v>
      </c>
      <c r="Y83" s="47">
        <v>0</v>
      </c>
      <c r="Z83" s="47">
        <v>0</v>
      </c>
      <c r="AA83" s="47">
        <v>2601</v>
      </c>
      <c r="AB83" s="180">
        <v>-1</v>
      </c>
      <c r="AC83" s="47">
        <v>59533</v>
      </c>
      <c r="AD83" s="47">
        <v>570444</v>
      </c>
      <c r="AE83" s="49">
        <v>21</v>
      </c>
      <c r="AF83" s="44"/>
      <c r="AG83" s="33"/>
      <c r="AH83" s="33"/>
      <c r="AI83" s="33"/>
      <c r="AJ83" s="33"/>
      <c r="AK83" s="33"/>
      <c r="AL83" s="33"/>
      <c r="AM83" s="33">
        <f>SUMIFS('Unit Cancellations'!D:D,'Unit Cancellations'!B:B,A83)+SUMIFS('Unit Cancellations'!E:E,'Unit Cancellations'!B:B,A83)+SUMIFS('Unit Cancellations'!F:F,'Unit Cancellations'!B:B,A83)+SUMIFS('Unit Cancellations'!G:G,'Unit Cancellations'!B:B,A83)</f>
        <v>0</v>
      </c>
      <c r="AN83" s="41">
        <f t="shared" si="2"/>
        <v>2574</v>
      </c>
      <c r="AO83" s="187">
        <f t="shared" si="1"/>
        <v>-0.19587628865979381</v>
      </c>
      <c r="AP83" s="33"/>
      <c r="AQ83" s="33"/>
    </row>
    <row r="84" spans="1:43">
      <c r="A84" s="44" t="s">
        <v>161</v>
      </c>
      <c r="B84" s="45">
        <v>46096</v>
      </c>
      <c r="C84" s="47">
        <v>144557</v>
      </c>
      <c r="D84" s="47">
        <v>2482</v>
      </c>
      <c r="E84" s="47">
        <v>131951</v>
      </c>
      <c r="F84" s="47">
        <v>2354</v>
      </c>
      <c r="G84" s="180">
        <v>0.1</v>
      </c>
      <c r="H84" s="180">
        <v>0.05</v>
      </c>
      <c r="I84" s="47">
        <v>147449</v>
      </c>
      <c r="J84" s="47">
        <v>2414</v>
      </c>
      <c r="K84" s="47">
        <v>129939</v>
      </c>
      <c r="L84" s="47">
        <v>2296</v>
      </c>
      <c r="M84" s="180">
        <v>0.13</v>
      </c>
      <c r="N84" s="180">
        <v>0.05</v>
      </c>
      <c r="O84" s="47">
        <v>1718642</v>
      </c>
      <c r="P84" s="47">
        <v>32170</v>
      </c>
      <c r="Q84" s="47">
        <v>1524741</v>
      </c>
      <c r="R84" s="47">
        <v>27555</v>
      </c>
      <c r="S84" s="180">
        <v>0.13</v>
      </c>
      <c r="T84" s="180">
        <v>0.17</v>
      </c>
      <c r="U84" s="47">
        <v>31566</v>
      </c>
      <c r="V84" s="47">
        <v>2428</v>
      </c>
      <c r="W84" s="47">
        <v>2300</v>
      </c>
      <c r="X84" s="180">
        <v>0.06</v>
      </c>
      <c r="Y84" s="47">
        <v>31338</v>
      </c>
      <c r="Z84" s="47">
        <v>2411</v>
      </c>
      <c r="AA84" s="47">
        <v>2300</v>
      </c>
      <c r="AB84" s="180">
        <v>0.05</v>
      </c>
      <c r="AC84" s="47">
        <v>24671</v>
      </c>
      <c r="AD84" s="47">
        <v>795214</v>
      </c>
      <c r="AE84" s="49">
        <v>10</v>
      </c>
      <c r="AF84" s="44">
        <v>10</v>
      </c>
      <c r="AG84" s="33"/>
      <c r="AH84" s="33"/>
      <c r="AI84" s="33"/>
      <c r="AJ84" s="33"/>
      <c r="AK84" s="33"/>
      <c r="AL84" s="33"/>
      <c r="AM84" s="33">
        <f>SUMIFS('Unit Cancellations'!D:D,'Unit Cancellations'!B:B,A84)+SUMIFS('Unit Cancellations'!E:E,'Unit Cancellations'!B:B,A84)+SUMIFS('Unit Cancellations'!F:F,'Unit Cancellations'!B:B,A84)+SUMIFS('Unit Cancellations'!G:G,'Unit Cancellations'!B:B,A84)</f>
        <v>-39</v>
      </c>
      <c r="AN84" s="41">
        <f t="shared" si="2"/>
        <v>2475.5</v>
      </c>
      <c r="AO84" s="187">
        <f t="shared" si="1"/>
        <v>5.1614273576890399E-2</v>
      </c>
      <c r="AP84" s="33"/>
      <c r="AQ84" s="33"/>
    </row>
    <row r="85" spans="1:43">
      <c r="A85" s="44" t="s">
        <v>76</v>
      </c>
      <c r="B85" s="45">
        <v>46096</v>
      </c>
      <c r="C85" s="47">
        <v>125562</v>
      </c>
      <c r="D85" s="47">
        <v>5006</v>
      </c>
      <c r="E85" s="47">
        <v>0</v>
      </c>
      <c r="F85" s="47">
        <v>0</v>
      </c>
      <c r="G85" s="180"/>
      <c r="H85" s="180"/>
      <c r="I85" s="47">
        <v>120436</v>
      </c>
      <c r="J85" s="47">
        <v>5081</v>
      </c>
      <c r="K85" s="47">
        <v>0</v>
      </c>
      <c r="L85" s="47">
        <v>0</v>
      </c>
      <c r="M85" s="180"/>
      <c r="N85" s="180"/>
      <c r="O85" s="47">
        <v>761082</v>
      </c>
      <c r="P85" s="47">
        <v>30388</v>
      </c>
      <c r="Q85" s="47">
        <v>0</v>
      </c>
      <c r="R85" s="47">
        <v>0</v>
      </c>
      <c r="S85" s="180"/>
      <c r="T85" s="180"/>
      <c r="U85" s="47">
        <v>67159</v>
      </c>
      <c r="V85" s="47">
        <v>5166</v>
      </c>
      <c r="W85" s="47"/>
      <c r="X85" s="180"/>
      <c r="Y85" s="47">
        <v>0</v>
      </c>
      <c r="Z85" s="47">
        <v>0</v>
      </c>
      <c r="AA85" s="47"/>
      <c r="AB85" s="180"/>
      <c r="AC85" s="47">
        <v>36360</v>
      </c>
      <c r="AD85" s="47">
        <v>509120</v>
      </c>
      <c r="AE85" s="49">
        <v>7</v>
      </c>
      <c r="AF85" s="44"/>
      <c r="AG85" s="33"/>
      <c r="AH85" s="33"/>
      <c r="AI85" s="33"/>
      <c r="AJ85" s="33"/>
      <c r="AK85" s="33"/>
      <c r="AL85" s="33"/>
      <c r="AM85" s="33">
        <f>SUMIFS('Unit Cancellations'!D:D,'Unit Cancellations'!B:B,A85)+SUMIFS('Unit Cancellations'!E:E,'Unit Cancellations'!B:B,A85)+SUMIFS('Unit Cancellations'!F:F,'Unit Cancellations'!B:B,A85)+SUMIFS('Unit Cancellations'!G:G,'Unit Cancellations'!B:B,A85)</f>
        <v>0</v>
      </c>
      <c r="AN85" s="41">
        <f t="shared" si="2"/>
        <v>5006</v>
      </c>
      <c r="AO85" s="187" t="str">
        <f t="shared" si="1"/>
        <v/>
      </c>
      <c r="AP85" s="33"/>
      <c r="AQ85" s="33"/>
    </row>
    <row r="86" spans="1:43">
      <c r="A86" s="44" t="s">
        <v>54</v>
      </c>
      <c r="B86" s="45">
        <v>46096</v>
      </c>
      <c r="C86" s="47">
        <v>264424</v>
      </c>
      <c r="D86" s="47">
        <v>2592</v>
      </c>
      <c r="E86" s="47">
        <v>233385</v>
      </c>
      <c r="F86" s="47">
        <v>2360</v>
      </c>
      <c r="G86" s="180">
        <v>0.13</v>
      </c>
      <c r="H86" s="180">
        <v>0.1</v>
      </c>
      <c r="I86" s="47">
        <v>305210</v>
      </c>
      <c r="J86" s="47">
        <v>3318</v>
      </c>
      <c r="K86" s="47">
        <v>209070</v>
      </c>
      <c r="L86" s="47">
        <v>2223</v>
      </c>
      <c r="M86" s="180">
        <v>0.46</v>
      </c>
      <c r="N86" s="180">
        <v>0.49</v>
      </c>
      <c r="O86" s="47">
        <v>2899301</v>
      </c>
      <c r="P86" s="47">
        <v>28224</v>
      </c>
      <c r="Q86" s="47">
        <v>2904363</v>
      </c>
      <c r="R86" s="47">
        <v>30894</v>
      </c>
      <c r="S86" s="180">
        <v>0</v>
      </c>
      <c r="T86" s="180">
        <v>-0.09</v>
      </c>
      <c r="U86" s="47">
        <v>46676</v>
      </c>
      <c r="V86" s="47">
        <v>3590</v>
      </c>
      <c r="W86" s="47">
        <v>1954</v>
      </c>
      <c r="X86" s="180">
        <v>0.84</v>
      </c>
      <c r="Y86" s="47">
        <v>25320</v>
      </c>
      <c r="Z86" s="47">
        <v>1948</v>
      </c>
      <c r="AA86" s="47">
        <v>1954</v>
      </c>
      <c r="AB86" s="180">
        <v>0</v>
      </c>
      <c r="AC86" s="47">
        <v>31240</v>
      </c>
      <c r="AD86" s="47">
        <v>2602653</v>
      </c>
      <c r="AE86" s="49">
        <v>9</v>
      </c>
      <c r="AF86" s="44">
        <v>16</v>
      </c>
      <c r="AG86" s="33"/>
      <c r="AH86" s="33"/>
      <c r="AI86" s="33"/>
      <c r="AJ86" s="33"/>
      <c r="AK86" s="33"/>
      <c r="AL86" s="33"/>
      <c r="AM86" s="33">
        <f>SUMIFS('Unit Cancellations'!D:D,'Unit Cancellations'!B:B,A86)+SUMIFS('Unit Cancellations'!E:E,'Unit Cancellations'!B:B,A86)+SUMIFS('Unit Cancellations'!F:F,'Unit Cancellations'!B:B,A86)+SUMIFS('Unit Cancellations'!G:G,'Unit Cancellations'!B:B,A86)</f>
        <v>-33</v>
      </c>
      <c r="AN86" s="41">
        <f t="shared" si="2"/>
        <v>2586.5</v>
      </c>
      <c r="AO86" s="187">
        <f t="shared" si="1"/>
        <v>9.597457627118644E-2</v>
      </c>
      <c r="AP86" s="33"/>
      <c r="AQ86" s="33"/>
    </row>
    <row r="87" spans="1:43">
      <c r="A87" s="44" t="s">
        <v>527</v>
      </c>
      <c r="B87" s="45">
        <v>46096</v>
      </c>
      <c r="C87" s="47">
        <v>60195</v>
      </c>
      <c r="D87" s="47">
        <v>2263</v>
      </c>
      <c r="E87" s="47">
        <v>55373</v>
      </c>
      <c r="F87" s="47">
        <v>2191</v>
      </c>
      <c r="G87" s="180">
        <v>0.09</v>
      </c>
      <c r="H87" s="180">
        <v>0.03</v>
      </c>
      <c r="I87" s="47">
        <v>63514</v>
      </c>
      <c r="J87" s="47">
        <v>2298</v>
      </c>
      <c r="K87" s="47">
        <v>56039</v>
      </c>
      <c r="L87" s="47">
        <v>2193</v>
      </c>
      <c r="M87" s="180">
        <v>0.13</v>
      </c>
      <c r="N87" s="180">
        <v>0.05</v>
      </c>
      <c r="O87" s="47">
        <v>731857</v>
      </c>
      <c r="P87" s="47">
        <v>28141</v>
      </c>
      <c r="Q87" s="47">
        <v>648884</v>
      </c>
      <c r="R87" s="47">
        <v>26421</v>
      </c>
      <c r="S87" s="180">
        <v>0.13</v>
      </c>
      <c r="T87" s="180">
        <v>7.0000000000000007E-2</v>
      </c>
      <c r="U87" s="47">
        <v>30789</v>
      </c>
      <c r="V87" s="47">
        <v>2368</v>
      </c>
      <c r="W87" s="47">
        <v>2256</v>
      </c>
      <c r="X87" s="180">
        <v>0.05</v>
      </c>
      <c r="Y87" s="47">
        <v>29590</v>
      </c>
      <c r="Z87" s="47">
        <v>2276</v>
      </c>
      <c r="AA87" s="47">
        <v>2256</v>
      </c>
      <c r="AB87" s="180">
        <v>0.01</v>
      </c>
      <c r="AC87" s="47">
        <v>20366</v>
      </c>
      <c r="AD87" s="47">
        <v>228787</v>
      </c>
      <c r="AE87" s="49">
        <v>9</v>
      </c>
      <c r="AF87" s="44">
        <v>9</v>
      </c>
      <c r="AG87" s="33"/>
      <c r="AH87" s="33"/>
      <c r="AI87" s="33"/>
      <c r="AJ87" s="33"/>
      <c r="AK87" s="33"/>
      <c r="AL87" s="33"/>
      <c r="AM87" s="33">
        <f>SUMIFS('Unit Cancellations'!D:D,'Unit Cancellations'!B:B,A87)+SUMIFS('Unit Cancellations'!E:E,'Unit Cancellations'!B:B,A87)+SUMIFS('Unit Cancellations'!F:F,'Unit Cancellations'!B:B,A87)+SUMIFS('Unit Cancellations'!G:G,'Unit Cancellations'!B:B,A87)</f>
        <v>-152</v>
      </c>
      <c r="AN87" s="41">
        <f t="shared" si="2"/>
        <v>2237.6666666666665</v>
      </c>
      <c r="AO87" s="187">
        <f t="shared" si="1"/>
        <v>2.1299254526091518E-2</v>
      </c>
      <c r="AP87" s="33"/>
      <c r="AQ87" s="33"/>
    </row>
    <row r="88" spans="1:43">
      <c r="A88" s="44" t="s">
        <v>40</v>
      </c>
      <c r="B88" s="45">
        <v>46096</v>
      </c>
      <c r="C88" s="47">
        <v>66134</v>
      </c>
      <c r="D88" s="47">
        <v>4634</v>
      </c>
      <c r="E88" s="47">
        <v>0</v>
      </c>
      <c r="F88" s="47">
        <v>0</v>
      </c>
      <c r="G88" s="180"/>
      <c r="H88" s="180"/>
      <c r="I88" s="47">
        <v>133490</v>
      </c>
      <c r="J88" s="47">
        <v>9391</v>
      </c>
      <c r="K88" s="47">
        <v>0</v>
      </c>
      <c r="L88" s="47">
        <v>0</v>
      </c>
      <c r="M88" s="180"/>
      <c r="N88" s="180"/>
      <c r="O88" s="47">
        <v>397227</v>
      </c>
      <c r="P88" s="47">
        <v>27836</v>
      </c>
      <c r="Q88" s="47">
        <v>0</v>
      </c>
      <c r="R88" s="47">
        <v>0</v>
      </c>
      <c r="S88" s="180"/>
      <c r="T88" s="180"/>
      <c r="U88" s="47">
        <v>123491</v>
      </c>
      <c r="V88" s="47">
        <v>9499</v>
      </c>
      <c r="W88" s="47"/>
      <c r="X88" s="180"/>
      <c r="Y88" s="47">
        <v>0</v>
      </c>
      <c r="Z88" s="47">
        <v>0</v>
      </c>
      <c r="AA88" s="47"/>
      <c r="AB88" s="180"/>
      <c r="AC88" s="47">
        <v>84519</v>
      </c>
      <c r="AD88" s="47">
        <v>572545</v>
      </c>
      <c r="AE88" s="49">
        <v>9</v>
      </c>
      <c r="AF88" s="44"/>
      <c r="AG88" s="33"/>
      <c r="AH88" s="33"/>
      <c r="AI88" s="33"/>
      <c r="AJ88" s="33"/>
      <c r="AK88" s="33"/>
      <c r="AL88" s="33"/>
      <c r="AM88" s="33">
        <f>SUMIFS('Unit Cancellations'!D:D,'Unit Cancellations'!B:B,A88)+SUMIFS('Unit Cancellations'!E:E,'Unit Cancellations'!B:B,A88)+SUMIFS('Unit Cancellations'!F:F,'Unit Cancellations'!B:B,A88)+SUMIFS('Unit Cancellations'!G:G,'Unit Cancellations'!B:B,A88)</f>
        <v>0</v>
      </c>
      <c r="AN88" s="41">
        <f t="shared" si="2"/>
        <v>4634</v>
      </c>
      <c r="AO88" s="187" t="str">
        <f t="shared" si="1"/>
        <v/>
      </c>
      <c r="AP88" s="33"/>
      <c r="AQ88" s="33"/>
    </row>
    <row r="89" spans="1:43">
      <c r="A89" s="44" t="s">
        <v>162</v>
      </c>
      <c r="B89" s="45">
        <v>46096</v>
      </c>
      <c r="C89" s="47">
        <v>426319</v>
      </c>
      <c r="D89" s="47">
        <v>2592</v>
      </c>
      <c r="E89" s="47">
        <v>398823</v>
      </c>
      <c r="F89" s="47">
        <v>2315</v>
      </c>
      <c r="G89" s="180">
        <v>7.0000000000000007E-2</v>
      </c>
      <c r="H89" s="180">
        <v>0.12</v>
      </c>
      <c r="I89" s="47">
        <v>411488</v>
      </c>
      <c r="J89" s="47">
        <v>2528</v>
      </c>
      <c r="K89" s="47">
        <v>378061</v>
      </c>
      <c r="L89" s="47">
        <v>2229</v>
      </c>
      <c r="M89" s="180">
        <v>0.09</v>
      </c>
      <c r="N89" s="180">
        <v>0.13</v>
      </c>
      <c r="O89" s="47">
        <v>4465252</v>
      </c>
      <c r="P89" s="47">
        <v>27690</v>
      </c>
      <c r="Q89" s="47">
        <v>4200111</v>
      </c>
      <c r="R89" s="47">
        <v>25815</v>
      </c>
      <c r="S89" s="180">
        <v>0.06</v>
      </c>
      <c r="T89" s="180">
        <v>7.0000000000000007E-2</v>
      </c>
      <c r="U89" s="47">
        <v>39093</v>
      </c>
      <c r="V89" s="47">
        <v>3007</v>
      </c>
      <c r="W89" s="47">
        <v>2585</v>
      </c>
      <c r="X89" s="180">
        <v>0.16</v>
      </c>
      <c r="Y89" s="47">
        <v>33758</v>
      </c>
      <c r="Z89" s="47">
        <v>2597</v>
      </c>
      <c r="AA89" s="47">
        <v>2585</v>
      </c>
      <c r="AB89" s="180">
        <v>0</v>
      </c>
      <c r="AC89" s="47">
        <v>10465</v>
      </c>
      <c r="AD89" s="47">
        <v>1089936</v>
      </c>
      <c r="AE89" s="49">
        <v>3</v>
      </c>
      <c r="AF89" s="44">
        <v>4</v>
      </c>
      <c r="AG89" s="33"/>
      <c r="AH89" s="33"/>
      <c r="AI89" s="33"/>
      <c r="AJ89" s="33"/>
      <c r="AK89" s="33"/>
      <c r="AL89" s="33"/>
      <c r="AM89" s="33">
        <f>SUMIFS('Unit Cancellations'!D:D,'Unit Cancellations'!B:B,A89)+SUMIFS('Unit Cancellations'!E:E,'Unit Cancellations'!B:B,A89)+SUMIFS('Unit Cancellations'!F:F,'Unit Cancellations'!B:B,A89)+SUMIFS('Unit Cancellations'!G:G,'Unit Cancellations'!B:B,A89)</f>
        <v>-41</v>
      </c>
      <c r="AN89" s="41">
        <f t="shared" si="2"/>
        <v>2585.1666666666665</v>
      </c>
      <c r="AO89" s="187">
        <f t="shared" si="1"/>
        <v>0.11670266378689698</v>
      </c>
      <c r="AP89" s="33"/>
      <c r="AQ89" s="33"/>
    </row>
    <row r="90" spans="1:43">
      <c r="A90" s="44" t="s">
        <v>519</v>
      </c>
      <c r="B90" s="45">
        <v>46096</v>
      </c>
      <c r="C90" s="47">
        <v>127253</v>
      </c>
      <c r="D90" s="47">
        <v>2448</v>
      </c>
      <c r="E90" s="47">
        <v>138607</v>
      </c>
      <c r="F90" s="47">
        <v>2632</v>
      </c>
      <c r="G90" s="180">
        <v>-0.08</v>
      </c>
      <c r="H90" s="180">
        <v>-7.0000000000000007E-2</v>
      </c>
      <c r="I90" s="47">
        <v>131055</v>
      </c>
      <c r="J90" s="47">
        <v>2459</v>
      </c>
      <c r="K90" s="47">
        <v>148334</v>
      </c>
      <c r="L90" s="47">
        <v>2716</v>
      </c>
      <c r="M90" s="180">
        <v>-0.12</v>
      </c>
      <c r="N90" s="180">
        <v>-0.09</v>
      </c>
      <c r="O90" s="47">
        <v>1433798</v>
      </c>
      <c r="P90" s="47">
        <v>27479</v>
      </c>
      <c r="Q90" s="47">
        <v>1577292</v>
      </c>
      <c r="R90" s="47">
        <v>29438</v>
      </c>
      <c r="S90" s="180">
        <v>-0.09</v>
      </c>
      <c r="T90" s="180">
        <v>-7.0000000000000007E-2</v>
      </c>
      <c r="U90" s="47">
        <v>33540</v>
      </c>
      <c r="V90" s="47">
        <v>2580</v>
      </c>
      <c r="W90" s="47">
        <v>2841</v>
      </c>
      <c r="X90" s="180">
        <v>-0.09</v>
      </c>
      <c r="Y90" s="47">
        <v>31426</v>
      </c>
      <c r="Z90" s="47">
        <v>2417</v>
      </c>
      <c r="AA90" s="47">
        <v>2841</v>
      </c>
      <c r="AB90" s="180">
        <v>-0.15</v>
      </c>
      <c r="AC90" s="47">
        <v>13016</v>
      </c>
      <c r="AD90" s="47">
        <v>325167</v>
      </c>
      <c r="AE90" s="49">
        <v>5</v>
      </c>
      <c r="AF90" s="44">
        <v>5</v>
      </c>
      <c r="AG90" s="33"/>
      <c r="AH90" s="33"/>
      <c r="AI90" s="33"/>
      <c r="AJ90" s="33"/>
      <c r="AK90" s="33"/>
      <c r="AL90" s="33"/>
      <c r="AM90" s="33">
        <f>SUMIFS('Unit Cancellations'!D:D,'Unit Cancellations'!B:B,A90)+SUMIFS('Unit Cancellations'!E:E,'Unit Cancellations'!B:B,A90)+SUMIFS('Unit Cancellations'!F:F,'Unit Cancellations'!B:B,A90)+SUMIFS('Unit Cancellations'!G:G,'Unit Cancellations'!B:B,A90)</f>
        <v>-234</v>
      </c>
      <c r="AN90" s="41">
        <f t="shared" si="2"/>
        <v>2409</v>
      </c>
      <c r="AO90" s="187">
        <f t="shared" si="1"/>
        <v>-8.4726443768996962E-2</v>
      </c>
      <c r="AP90" s="33"/>
      <c r="AQ90" s="33"/>
    </row>
    <row r="91" spans="1:43">
      <c r="A91" s="44" t="s">
        <v>133</v>
      </c>
      <c r="B91" s="45">
        <v>46096</v>
      </c>
      <c r="C91" s="47">
        <v>120924</v>
      </c>
      <c r="D91" s="47">
        <v>2371</v>
      </c>
      <c r="E91" s="47">
        <v>65157</v>
      </c>
      <c r="F91" s="47">
        <v>1186</v>
      </c>
      <c r="G91" s="181">
        <v>0.86</v>
      </c>
      <c r="H91" s="181">
        <v>1</v>
      </c>
      <c r="I91" s="47">
        <v>121169</v>
      </c>
      <c r="J91" s="47">
        <v>2409</v>
      </c>
      <c r="K91" s="47">
        <v>63464</v>
      </c>
      <c r="L91" s="47">
        <v>1204</v>
      </c>
      <c r="M91" s="181">
        <v>0.91</v>
      </c>
      <c r="N91" s="181">
        <v>1</v>
      </c>
      <c r="O91" s="47">
        <v>1306424</v>
      </c>
      <c r="P91" s="47">
        <v>26085</v>
      </c>
      <c r="Q91" s="47">
        <v>707272</v>
      </c>
      <c r="R91" s="47">
        <v>13006</v>
      </c>
      <c r="S91" s="181">
        <v>0.85</v>
      </c>
      <c r="T91" s="181">
        <v>1.01</v>
      </c>
      <c r="U91" s="47">
        <v>35323</v>
      </c>
      <c r="V91" s="47">
        <v>2717</v>
      </c>
      <c r="W91" s="76">
        <v>1625</v>
      </c>
      <c r="X91" s="181">
        <v>0.67</v>
      </c>
      <c r="Y91" s="47">
        <v>0</v>
      </c>
      <c r="Z91" s="47">
        <v>0</v>
      </c>
      <c r="AA91" s="76">
        <v>1625</v>
      </c>
      <c r="AB91" s="181">
        <v>-1</v>
      </c>
      <c r="AC91" s="47">
        <v>22189</v>
      </c>
      <c r="AD91" s="47">
        <v>710745</v>
      </c>
      <c r="AE91" s="49">
        <v>8</v>
      </c>
      <c r="AF91" s="44"/>
      <c r="AG91" s="33"/>
      <c r="AH91" s="33"/>
      <c r="AI91" s="33"/>
      <c r="AJ91" s="33"/>
      <c r="AK91" s="33"/>
      <c r="AL91" s="33"/>
      <c r="AM91" s="33">
        <f>SUMIFS('Unit Cancellations'!D:D,'Unit Cancellations'!B:B,A91)+SUMIFS('Unit Cancellations'!E:E,'Unit Cancellations'!B:B,A91)+SUMIFS('Unit Cancellations'!F:F,'Unit Cancellations'!B:B,A91)+SUMIFS('Unit Cancellations'!G:G,'Unit Cancellations'!B:B,A91)</f>
        <v>-97</v>
      </c>
      <c r="AN91" s="41">
        <f t="shared" si="2"/>
        <v>2354.8333333333335</v>
      </c>
      <c r="AO91" s="187">
        <f t="shared" si="1"/>
        <v>0.9855255761663857</v>
      </c>
      <c r="AP91" s="33"/>
      <c r="AQ91" s="33"/>
    </row>
    <row r="92" spans="1:43">
      <c r="A92" s="44" t="s">
        <v>81</v>
      </c>
      <c r="B92" s="45">
        <v>46096</v>
      </c>
      <c r="C92" s="47">
        <v>79565</v>
      </c>
      <c r="D92" s="47">
        <v>2037</v>
      </c>
      <c r="E92" s="47">
        <v>102869</v>
      </c>
      <c r="F92" s="47">
        <v>2704</v>
      </c>
      <c r="G92" s="180">
        <v>-0.23</v>
      </c>
      <c r="H92" s="180">
        <v>-0.25</v>
      </c>
      <c r="I92" s="47">
        <v>84392</v>
      </c>
      <c r="J92" s="47">
        <v>2118</v>
      </c>
      <c r="K92" s="47">
        <v>101469</v>
      </c>
      <c r="L92" s="47">
        <v>2536</v>
      </c>
      <c r="M92" s="180">
        <v>-0.17</v>
      </c>
      <c r="N92" s="180">
        <v>-0.16</v>
      </c>
      <c r="O92" s="47">
        <v>886388</v>
      </c>
      <c r="P92" s="47">
        <v>24909</v>
      </c>
      <c r="Q92" s="47">
        <v>1179904</v>
      </c>
      <c r="R92" s="47">
        <v>31978</v>
      </c>
      <c r="S92" s="180">
        <v>-0.25</v>
      </c>
      <c r="T92" s="180">
        <v>-0.22</v>
      </c>
      <c r="U92" s="47">
        <v>31702</v>
      </c>
      <c r="V92" s="47">
        <v>2439</v>
      </c>
      <c r="W92" s="47">
        <v>2166</v>
      </c>
      <c r="X92" s="180">
        <v>0.13</v>
      </c>
      <c r="Y92" s="47">
        <v>26005</v>
      </c>
      <c r="Z92" s="47">
        <v>2000</v>
      </c>
      <c r="AA92" s="47">
        <v>2166</v>
      </c>
      <c r="AB92" s="180">
        <v>-0.08</v>
      </c>
      <c r="AC92" s="47">
        <v>19770</v>
      </c>
      <c r="AD92" s="47">
        <v>415516</v>
      </c>
      <c r="AE92" s="49">
        <v>8</v>
      </c>
      <c r="AF92" s="44">
        <v>10</v>
      </c>
      <c r="AG92" s="33"/>
      <c r="AH92" s="33"/>
      <c r="AI92" s="33"/>
      <c r="AJ92" s="33"/>
      <c r="AK92" s="33"/>
      <c r="AL92" s="33"/>
      <c r="AM92" s="33">
        <f>SUMIFS('Unit Cancellations'!D:D,'Unit Cancellations'!B:B,A92)+SUMIFS('Unit Cancellations'!E:E,'Unit Cancellations'!B:B,A92)+SUMIFS('Unit Cancellations'!F:F,'Unit Cancellations'!B:B,A92)+SUMIFS('Unit Cancellations'!G:G,'Unit Cancellations'!B:B,A92)</f>
        <v>-232</v>
      </c>
      <c r="AN92" s="41">
        <f t="shared" si="2"/>
        <v>1998.3333333333333</v>
      </c>
      <c r="AO92" s="187">
        <f t="shared" si="1"/>
        <v>-0.26097140039447736</v>
      </c>
      <c r="AP92" s="33"/>
      <c r="AQ92" s="33"/>
    </row>
    <row r="93" spans="1:43">
      <c r="A93" s="44" t="s">
        <v>93</v>
      </c>
      <c r="B93" s="45">
        <v>46096</v>
      </c>
      <c r="C93" s="47">
        <v>85371</v>
      </c>
      <c r="D93" s="47">
        <v>2314</v>
      </c>
      <c r="E93" s="47">
        <v>98978</v>
      </c>
      <c r="F93" s="47">
        <v>3193</v>
      </c>
      <c r="G93" s="180">
        <v>-0.14000000000000001</v>
      </c>
      <c r="H93" s="180">
        <v>-0.28000000000000003</v>
      </c>
      <c r="I93" s="47">
        <v>88252</v>
      </c>
      <c r="J93" s="47">
        <v>2555</v>
      </c>
      <c r="K93" s="47">
        <v>115163</v>
      </c>
      <c r="L93" s="47">
        <v>3666</v>
      </c>
      <c r="M93" s="180">
        <v>-0.23</v>
      </c>
      <c r="N93" s="180">
        <v>-0.3</v>
      </c>
      <c r="O93" s="47">
        <v>912088</v>
      </c>
      <c r="P93" s="47">
        <v>24779</v>
      </c>
      <c r="Q93" s="47">
        <v>1164430</v>
      </c>
      <c r="R93" s="47">
        <v>36470</v>
      </c>
      <c r="S93" s="180">
        <v>-0.22</v>
      </c>
      <c r="T93" s="180">
        <v>-0.32</v>
      </c>
      <c r="U93" s="47">
        <v>58432</v>
      </c>
      <c r="V93" s="47">
        <v>4495</v>
      </c>
      <c r="W93" s="47">
        <v>5007</v>
      </c>
      <c r="X93" s="180">
        <v>-0.1</v>
      </c>
      <c r="Y93" s="47">
        <v>54153</v>
      </c>
      <c r="Z93" s="47">
        <v>4166</v>
      </c>
      <c r="AA93" s="47">
        <v>5007</v>
      </c>
      <c r="AB93" s="180">
        <v>-0.17</v>
      </c>
      <c r="AC93" s="47">
        <v>37238</v>
      </c>
      <c r="AD93" s="47">
        <v>420011</v>
      </c>
      <c r="AE93" s="49">
        <v>8</v>
      </c>
      <c r="AF93" s="44">
        <v>9</v>
      </c>
      <c r="AG93" s="33"/>
      <c r="AH93" s="33"/>
      <c r="AI93" s="33"/>
      <c r="AJ93" s="33"/>
      <c r="AK93" s="33"/>
      <c r="AL93" s="33"/>
      <c r="AM93" s="33">
        <f>SUMIFS('Unit Cancellations'!D:D,'Unit Cancellations'!B:B,A93)+SUMIFS('Unit Cancellations'!E:E,'Unit Cancellations'!B:B,A93)+SUMIFS('Unit Cancellations'!F:F,'Unit Cancellations'!B:B,A93)+SUMIFS('Unit Cancellations'!G:G,'Unit Cancellations'!B:B,A93)</f>
        <v>-45</v>
      </c>
      <c r="AN93" s="41">
        <f t="shared" si="2"/>
        <v>2306.5</v>
      </c>
      <c r="AO93" s="187">
        <f t="shared" si="1"/>
        <v>-0.2776385844033824</v>
      </c>
      <c r="AP93" s="33"/>
      <c r="AQ93" s="33"/>
    </row>
    <row r="94" spans="1:43">
      <c r="A94" s="44" t="s">
        <v>75</v>
      </c>
      <c r="B94" s="45">
        <v>46096</v>
      </c>
      <c r="C94" s="47">
        <v>47213</v>
      </c>
      <c r="D94" s="47">
        <v>2331</v>
      </c>
      <c r="E94" s="47">
        <v>0</v>
      </c>
      <c r="F94" s="47">
        <v>0</v>
      </c>
      <c r="G94" s="181"/>
      <c r="H94" s="181"/>
      <c r="I94" s="47">
        <v>51435</v>
      </c>
      <c r="J94" s="47">
        <v>2454</v>
      </c>
      <c r="K94" s="47">
        <v>0</v>
      </c>
      <c r="L94" s="47">
        <v>0</v>
      </c>
      <c r="M94" s="181"/>
      <c r="N94" s="181"/>
      <c r="O94" s="47">
        <v>472127</v>
      </c>
      <c r="P94" s="47">
        <v>24032</v>
      </c>
      <c r="Q94" s="47">
        <v>0</v>
      </c>
      <c r="R94" s="47">
        <v>0</v>
      </c>
      <c r="S94" s="181"/>
      <c r="T94" s="181"/>
      <c r="U94" s="47">
        <v>44306</v>
      </c>
      <c r="V94" s="47">
        <v>3408</v>
      </c>
      <c r="W94" s="76"/>
      <c r="X94" s="181"/>
      <c r="Y94" s="47">
        <v>0</v>
      </c>
      <c r="Z94" s="47">
        <v>0</v>
      </c>
      <c r="AA94" s="76"/>
      <c r="AB94" s="181"/>
      <c r="AC94" s="47">
        <v>22021</v>
      </c>
      <c r="AD94" s="47">
        <v>221476</v>
      </c>
      <c r="AE94" s="49">
        <v>6</v>
      </c>
      <c r="AF94" s="44"/>
      <c r="AG94" s="33"/>
      <c r="AH94" s="33"/>
      <c r="AI94" s="33"/>
      <c r="AJ94" s="33"/>
      <c r="AK94" s="33"/>
      <c r="AL94" s="33"/>
      <c r="AM94" s="33">
        <f>SUMIFS('Unit Cancellations'!D:D,'Unit Cancellations'!B:B,A94)+SUMIFS('Unit Cancellations'!E:E,'Unit Cancellations'!B:B,A94)+SUMIFS('Unit Cancellations'!F:F,'Unit Cancellations'!B:B,A94)+SUMIFS('Unit Cancellations'!G:G,'Unit Cancellations'!B:B,A94)</f>
        <v>0</v>
      </c>
      <c r="AN94" s="41">
        <f t="shared" si="2"/>
        <v>2331</v>
      </c>
      <c r="AO94" s="187" t="str">
        <f t="shared" si="1"/>
        <v/>
      </c>
      <c r="AP94" s="33"/>
      <c r="AQ94" s="33"/>
    </row>
    <row r="95" spans="1:43">
      <c r="A95" s="44" t="s">
        <v>503</v>
      </c>
      <c r="B95" s="45">
        <v>46096</v>
      </c>
      <c r="C95" s="47">
        <v>44695</v>
      </c>
      <c r="D95" s="47">
        <v>1985</v>
      </c>
      <c r="E95" s="47">
        <v>33309</v>
      </c>
      <c r="F95" s="47">
        <v>1460</v>
      </c>
      <c r="G95" s="181">
        <v>0.34</v>
      </c>
      <c r="H95" s="181">
        <v>0.36</v>
      </c>
      <c r="I95" s="47">
        <v>42593</v>
      </c>
      <c r="J95" s="47">
        <v>1888</v>
      </c>
      <c r="K95" s="47">
        <v>36160</v>
      </c>
      <c r="L95" s="47">
        <v>1590</v>
      </c>
      <c r="M95" s="181">
        <v>0.18</v>
      </c>
      <c r="N95" s="181">
        <v>0.19</v>
      </c>
      <c r="O95" s="47">
        <v>527033</v>
      </c>
      <c r="P95" s="47">
        <v>23203</v>
      </c>
      <c r="Q95" s="47">
        <v>425671</v>
      </c>
      <c r="R95" s="47">
        <v>20338</v>
      </c>
      <c r="S95" s="181">
        <v>0.24</v>
      </c>
      <c r="T95" s="181">
        <v>0.14000000000000001</v>
      </c>
      <c r="U95" s="47">
        <v>27756</v>
      </c>
      <c r="V95" s="47">
        <v>2135</v>
      </c>
      <c r="W95" s="47">
        <v>1723</v>
      </c>
      <c r="X95" s="180">
        <v>0.24</v>
      </c>
      <c r="Y95" s="47">
        <v>31472</v>
      </c>
      <c r="Z95" s="47">
        <v>2421</v>
      </c>
      <c r="AA95" s="47">
        <v>1723</v>
      </c>
      <c r="AB95" s="180">
        <v>0.41</v>
      </c>
      <c r="AC95" s="47">
        <v>12691</v>
      </c>
      <c r="AD95" s="47">
        <v>130089</v>
      </c>
      <c r="AE95" s="49">
        <v>6</v>
      </c>
      <c r="AF95" s="44">
        <v>5</v>
      </c>
      <c r="AG95" s="25"/>
      <c r="AH95" s="25"/>
      <c r="AI95" s="25"/>
      <c r="AJ95" s="25"/>
      <c r="AK95" s="25"/>
      <c r="AL95" s="25"/>
      <c r="AM95" s="33">
        <f>SUMIFS('Unit Cancellations'!D:D,'Unit Cancellations'!B:B,A95)+SUMIFS('Unit Cancellations'!E:E,'Unit Cancellations'!B:B,A95)+SUMIFS('Unit Cancellations'!F:F,'Unit Cancellations'!B:B,A95)+SUMIFS('Unit Cancellations'!G:G,'Unit Cancellations'!B:B,A95)</f>
        <v>-27</v>
      </c>
      <c r="AN95" s="41">
        <f t="shared" si="2"/>
        <v>1980.5</v>
      </c>
      <c r="AO95" s="187">
        <f t="shared" si="1"/>
        <v>0.35650684931506849</v>
      </c>
      <c r="AP95" s="25"/>
      <c r="AQ95" s="25"/>
    </row>
    <row r="96" spans="1:43">
      <c r="A96" s="44" t="s">
        <v>117</v>
      </c>
      <c r="B96" s="45">
        <v>46096</v>
      </c>
      <c r="C96" s="47">
        <v>54940</v>
      </c>
      <c r="D96" s="47">
        <v>2198</v>
      </c>
      <c r="E96" s="47">
        <v>46165</v>
      </c>
      <c r="F96" s="47">
        <v>2088</v>
      </c>
      <c r="G96" s="180">
        <v>0.19</v>
      </c>
      <c r="H96" s="180">
        <v>0.05</v>
      </c>
      <c r="I96" s="47">
        <v>64840</v>
      </c>
      <c r="J96" s="47">
        <v>2595</v>
      </c>
      <c r="K96" s="47">
        <v>39378</v>
      </c>
      <c r="L96" s="47">
        <v>1875</v>
      </c>
      <c r="M96" s="180">
        <v>0.65</v>
      </c>
      <c r="N96" s="180">
        <v>0.38</v>
      </c>
      <c r="O96" s="47">
        <v>570911</v>
      </c>
      <c r="P96" s="47">
        <v>23138</v>
      </c>
      <c r="Q96" s="47">
        <v>539809</v>
      </c>
      <c r="R96" s="47">
        <v>24179</v>
      </c>
      <c r="S96" s="180">
        <v>0.06</v>
      </c>
      <c r="T96" s="180">
        <v>-0.04</v>
      </c>
      <c r="U96" s="47">
        <v>21743</v>
      </c>
      <c r="V96" s="47">
        <v>1673</v>
      </c>
      <c r="W96" s="47">
        <v>1958</v>
      </c>
      <c r="X96" s="180">
        <v>-0.15</v>
      </c>
      <c r="Y96" s="47">
        <v>23742</v>
      </c>
      <c r="Z96" s="47">
        <v>1826</v>
      </c>
      <c r="AA96" s="47">
        <v>1958</v>
      </c>
      <c r="AB96" s="180">
        <v>-7.0000000000000007E-2</v>
      </c>
      <c r="AC96" s="47">
        <v>19233</v>
      </c>
      <c r="AD96" s="47">
        <v>207204</v>
      </c>
      <c r="AE96" s="47">
        <v>11</v>
      </c>
      <c r="AF96" s="44">
        <v>11</v>
      </c>
      <c r="AG96" s="25"/>
      <c r="AH96" s="25"/>
      <c r="AI96" s="25"/>
      <c r="AJ96" s="25"/>
      <c r="AK96" s="25"/>
      <c r="AL96" s="25"/>
      <c r="AM96" s="33">
        <f>SUMIFS('Unit Cancellations'!D:D,'Unit Cancellations'!B:B,A96)+SUMIFS('Unit Cancellations'!E:E,'Unit Cancellations'!B:B,A96)+SUMIFS('Unit Cancellations'!F:F,'Unit Cancellations'!B:B,A96)+SUMIFS('Unit Cancellations'!G:G,'Unit Cancellations'!B:B,A96)</f>
        <v>-43</v>
      </c>
      <c r="AN96" s="41">
        <f t="shared" si="2"/>
        <v>2190.8333333333335</v>
      </c>
      <c r="AO96" s="187">
        <f t="shared" si="1"/>
        <v>4.924968071519803E-2</v>
      </c>
      <c r="AP96" s="25"/>
      <c r="AQ96" s="25"/>
    </row>
    <row r="97" spans="1:43">
      <c r="A97" s="44" t="s">
        <v>553</v>
      </c>
      <c r="B97" s="45">
        <v>46096</v>
      </c>
      <c r="C97" s="47">
        <v>45698</v>
      </c>
      <c r="D97" s="47">
        <v>2359</v>
      </c>
      <c r="E97" s="47">
        <v>0</v>
      </c>
      <c r="F97" s="47">
        <v>0</v>
      </c>
      <c r="G97" s="180"/>
      <c r="H97" s="180"/>
      <c r="I97" s="47">
        <v>43809</v>
      </c>
      <c r="J97" s="47">
        <v>2480</v>
      </c>
      <c r="K97" s="47">
        <v>0</v>
      </c>
      <c r="L97" s="47">
        <v>0</v>
      </c>
      <c r="M97" s="180"/>
      <c r="N97" s="180"/>
      <c r="O97" s="47">
        <v>453261</v>
      </c>
      <c r="P97" s="47">
        <v>23107</v>
      </c>
      <c r="Q97" s="47">
        <v>0</v>
      </c>
      <c r="R97" s="47">
        <v>0</v>
      </c>
      <c r="S97" s="180"/>
      <c r="T97" s="180"/>
      <c r="U97" s="47">
        <v>18057</v>
      </c>
      <c r="V97" s="47">
        <v>1389</v>
      </c>
      <c r="W97" s="47">
        <v>470</v>
      </c>
      <c r="X97" s="180">
        <v>1.96</v>
      </c>
      <c r="Y97" s="47">
        <v>0</v>
      </c>
      <c r="Z97" s="47">
        <v>0</v>
      </c>
      <c r="AA97" s="47">
        <v>470</v>
      </c>
      <c r="AB97" s="180">
        <v>-1</v>
      </c>
      <c r="AC97" s="47">
        <v>10524</v>
      </c>
      <c r="AD97" s="47">
        <v>160333</v>
      </c>
      <c r="AE97" s="49">
        <v>8</v>
      </c>
      <c r="AF97" s="44"/>
      <c r="AG97" s="25"/>
      <c r="AH97" s="25"/>
      <c r="AI97" s="25"/>
      <c r="AJ97" s="25"/>
      <c r="AK97" s="25"/>
      <c r="AL97" s="25"/>
      <c r="AM97" s="33">
        <f>SUMIFS('Unit Cancellations'!D:D,'Unit Cancellations'!B:B,A97)+SUMIFS('Unit Cancellations'!E:E,'Unit Cancellations'!B:B,A97)+SUMIFS('Unit Cancellations'!F:F,'Unit Cancellations'!B:B,A97)+SUMIFS('Unit Cancellations'!G:G,'Unit Cancellations'!B:B,A97)</f>
        <v>0</v>
      </c>
      <c r="AN97" s="41">
        <f t="shared" si="2"/>
        <v>2359</v>
      </c>
      <c r="AO97" s="187" t="str">
        <f t="shared" si="1"/>
        <v/>
      </c>
      <c r="AP97" s="25"/>
      <c r="AQ97" s="25"/>
    </row>
    <row r="98" spans="1:43">
      <c r="A98" s="44" t="s">
        <v>135</v>
      </c>
      <c r="B98" s="45">
        <v>46096</v>
      </c>
      <c r="C98" s="47">
        <v>83546</v>
      </c>
      <c r="D98" s="47">
        <v>2084</v>
      </c>
      <c r="E98" s="47">
        <v>73596</v>
      </c>
      <c r="F98" s="47">
        <v>1871</v>
      </c>
      <c r="G98" s="180">
        <v>0.14000000000000001</v>
      </c>
      <c r="H98" s="180">
        <v>0.11</v>
      </c>
      <c r="I98" s="47">
        <v>90005</v>
      </c>
      <c r="J98" s="47">
        <v>2199</v>
      </c>
      <c r="K98" s="47">
        <v>72587</v>
      </c>
      <c r="L98" s="47">
        <v>1859</v>
      </c>
      <c r="M98" s="180">
        <v>0.24</v>
      </c>
      <c r="N98" s="180">
        <v>0.18</v>
      </c>
      <c r="O98" s="47">
        <v>845968</v>
      </c>
      <c r="P98" s="47">
        <v>21554</v>
      </c>
      <c r="Q98" s="47">
        <v>813287</v>
      </c>
      <c r="R98" s="47">
        <v>20952</v>
      </c>
      <c r="S98" s="180">
        <v>0.04</v>
      </c>
      <c r="T98" s="180">
        <v>0.03</v>
      </c>
      <c r="U98" s="47">
        <v>28019</v>
      </c>
      <c r="V98" s="47">
        <v>2155</v>
      </c>
      <c r="W98" s="47">
        <v>1806</v>
      </c>
      <c r="X98" s="180">
        <v>0.19</v>
      </c>
      <c r="Y98" s="47">
        <v>24527</v>
      </c>
      <c r="Z98" s="47">
        <v>1887</v>
      </c>
      <c r="AA98" s="47">
        <v>1806</v>
      </c>
      <c r="AB98" s="180">
        <v>0.04</v>
      </c>
      <c r="AC98" s="47">
        <v>13681</v>
      </c>
      <c r="AD98" s="47">
        <v>301293</v>
      </c>
      <c r="AE98" s="49">
        <v>6</v>
      </c>
      <c r="AF98" s="44">
        <v>7</v>
      </c>
      <c r="AG98" s="33"/>
      <c r="AH98" s="33"/>
      <c r="AI98" s="33"/>
      <c r="AJ98" s="33"/>
      <c r="AK98" s="33"/>
      <c r="AL98" s="33"/>
      <c r="AM98" s="33">
        <f>SUMIFS('Unit Cancellations'!D:D,'Unit Cancellations'!B:B,A98)+SUMIFS('Unit Cancellations'!E:E,'Unit Cancellations'!B:B,A98)+SUMIFS('Unit Cancellations'!F:F,'Unit Cancellations'!B:B,A98)+SUMIFS('Unit Cancellations'!G:G,'Unit Cancellations'!B:B,A98)</f>
        <v>-218</v>
      </c>
      <c r="AN98" s="41">
        <f t="shared" si="2"/>
        <v>2047.6666666666667</v>
      </c>
      <c r="AO98" s="187">
        <f t="shared" si="1"/>
        <v>9.4423659362194948E-2</v>
      </c>
      <c r="AP98" s="33"/>
      <c r="AQ98" s="33"/>
    </row>
    <row r="99" spans="1:43">
      <c r="A99" s="44" t="s">
        <v>544</v>
      </c>
      <c r="B99" s="45">
        <v>46096</v>
      </c>
      <c r="C99" s="47">
        <v>39509</v>
      </c>
      <c r="D99" s="47">
        <v>1881</v>
      </c>
      <c r="E99" s="47">
        <v>9792</v>
      </c>
      <c r="F99" s="47">
        <v>400</v>
      </c>
      <c r="G99" s="180">
        <v>3.03</v>
      </c>
      <c r="H99" s="180">
        <v>3.7</v>
      </c>
      <c r="I99" s="47">
        <v>43494</v>
      </c>
      <c r="J99" s="47">
        <v>2080</v>
      </c>
      <c r="K99" s="47">
        <v>12811</v>
      </c>
      <c r="L99" s="47">
        <v>523</v>
      </c>
      <c r="M99" s="180">
        <v>2.4</v>
      </c>
      <c r="N99" s="180">
        <v>2.98</v>
      </c>
      <c r="O99" s="47">
        <v>406522</v>
      </c>
      <c r="P99" s="47">
        <v>20548</v>
      </c>
      <c r="Q99" s="47">
        <v>58342</v>
      </c>
      <c r="R99" s="47">
        <v>2378</v>
      </c>
      <c r="S99" s="180">
        <v>5.97</v>
      </c>
      <c r="T99" s="180">
        <v>7.64</v>
      </c>
      <c r="U99" s="47">
        <v>19871</v>
      </c>
      <c r="V99" s="47">
        <v>1529</v>
      </c>
      <c r="W99" s="47">
        <v>583</v>
      </c>
      <c r="X99" s="180">
        <v>1.62</v>
      </c>
      <c r="Y99" s="47">
        <v>15967</v>
      </c>
      <c r="Z99" s="47">
        <v>1228</v>
      </c>
      <c r="AA99" s="47">
        <v>583</v>
      </c>
      <c r="AB99" s="180">
        <v>1.1100000000000001</v>
      </c>
      <c r="AC99" s="47">
        <v>11017</v>
      </c>
      <c r="AD99" s="47">
        <v>117908</v>
      </c>
      <c r="AE99" s="49">
        <v>7</v>
      </c>
      <c r="AF99" s="44">
        <v>9</v>
      </c>
      <c r="AG99" s="33"/>
      <c r="AH99" s="33"/>
      <c r="AI99" s="33"/>
      <c r="AJ99" s="33"/>
      <c r="AK99" s="33"/>
      <c r="AL99" s="33"/>
      <c r="AM99" s="33">
        <f>SUMIFS('Unit Cancellations'!D:D,'Unit Cancellations'!B:B,A99)+SUMIFS('Unit Cancellations'!E:E,'Unit Cancellations'!B:B,A99)+SUMIFS('Unit Cancellations'!F:F,'Unit Cancellations'!B:B,A99)+SUMIFS('Unit Cancellations'!G:G,'Unit Cancellations'!B:B,A99)</f>
        <v>-69</v>
      </c>
      <c r="AN99" s="41">
        <f t="shared" si="2"/>
        <v>1869.5</v>
      </c>
      <c r="AO99" s="187">
        <f t="shared" si="1"/>
        <v>3.6737500000000001</v>
      </c>
      <c r="AP99" s="33"/>
      <c r="AQ99" s="33"/>
    </row>
    <row r="100" spans="1:43">
      <c r="A100" s="44" t="s">
        <v>179</v>
      </c>
      <c r="B100" s="45">
        <v>46096</v>
      </c>
      <c r="C100" s="47">
        <v>83058</v>
      </c>
      <c r="D100" s="47">
        <v>1831</v>
      </c>
      <c r="E100" s="47">
        <v>50314</v>
      </c>
      <c r="F100" s="47">
        <v>1114</v>
      </c>
      <c r="G100" s="181">
        <v>0.65</v>
      </c>
      <c r="H100" s="181">
        <v>0.64</v>
      </c>
      <c r="I100" s="47">
        <v>91551</v>
      </c>
      <c r="J100" s="47">
        <v>1974</v>
      </c>
      <c r="K100" s="47">
        <v>60475</v>
      </c>
      <c r="L100" s="47">
        <v>1315</v>
      </c>
      <c r="M100" s="181">
        <v>0.51</v>
      </c>
      <c r="N100" s="181">
        <v>0.5</v>
      </c>
      <c r="O100" s="47">
        <v>912257</v>
      </c>
      <c r="P100" s="47">
        <v>20151</v>
      </c>
      <c r="Q100" s="47">
        <v>561524</v>
      </c>
      <c r="R100" s="47">
        <v>12820</v>
      </c>
      <c r="S100" s="181">
        <v>0.62</v>
      </c>
      <c r="T100" s="181">
        <v>0.56999999999999995</v>
      </c>
      <c r="U100" s="47">
        <v>23111</v>
      </c>
      <c r="V100" s="47">
        <v>1778</v>
      </c>
      <c r="W100" s="76">
        <v>1190</v>
      </c>
      <c r="X100" s="181">
        <v>0.49</v>
      </c>
      <c r="Y100" s="47">
        <v>23466</v>
      </c>
      <c r="Z100" s="47">
        <v>1805</v>
      </c>
      <c r="AA100" s="76">
        <v>1190</v>
      </c>
      <c r="AB100" s="181">
        <v>0.52</v>
      </c>
      <c r="AC100" s="47">
        <v>11589</v>
      </c>
      <c r="AD100" s="47">
        <v>316044</v>
      </c>
      <c r="AE100" s="49">
        <v>7</v>
      </c>
      <c r="AF100" s="44">
        <v>6</v>
      </c>
      <c r="AG100" s="33"/>
      <c r="AH100" s="33"/>
      <c r="AI100" s="33"/>
      <c r="AJ100" s="33"/>
      <c r="AK100" s="33"/>
      <c r="AL100" s="33"/>
      <c r="AM100" s="33">
        <f>SUMIFS('Unit Cancellations'!D:D,'Unit Cancellations'!B:B,A100)+SUMIFS('Unit Cancellations'!E:E,'Unit Cancellations'!B:B,A100)+SUMIFS('Unit Cancellations'!F:F,'Unit Cancellations'!B:B,A100)+SUMIFS('Unit Cancellations'!G:G,'Unit Cancellations'!B:B,A100)</f>
        <v>-194</v>
      </c>
      <c r="AN100" s="41">
        <f t="shared" si="2"/>
        <v>1798.6666666666667</v>
      </c>
      <c r="AO100" s="187">
        <f t="shared" si="1"/>
        <v>0.61460203470975472</v>
      </c>
      <c r="AP100" s="33"/>
      <c r="AQ100" s="33"/>
    </row>
    <row r="101" spans="1:43">
      <c r="A101" s="44" t="s">
        <v>506</v>
      </c>
      <c r="B101" s="45">
        <v>46096</v>
      </c>
      <c r="C101" s="47">
        <v>98201</v>
      </c>
      <c r="D101" s="47">
        <v>1894</v>
      </c>
      <c r="E101" s="47">
        <v>206249</v>
      </c>
      <c r="F101" s="47">
        <v>2526</v>
      </c>
      <c r="G101" s="180">
        <v>-0.52</v>
      </c>
      <c r="H101" s="180">
        <v>-0.25</v>
      </c>
      <c r="I101" s="47">
        <v>104142</v>
      </c>
      <c r="J101" s="47">
        <v>1902</v>
      </c>
      <c r="K101" s="47">
        <v>223834</v>
      </c>
      <c r="L101" s="47">
        <v>2716</v>
      </c>
      <c r="M101" s="180">
        <v>-0.53</v>
      </c>
      <c r="N101" s="180">
        <v>-0.3</v>
      </c>
      <c r="O101" s="47">
        <v>1043327</v>
      </c>
      <c r="P101" s="47">
        <v>20071</v>
      </c>
      <c r="Q101" s="47">
        <v>2314970</v>
      </c>
      <c r="R101" s="47">
        <v>27880</v>
      </c>
      <c r="S101" s="180">
        <v>-0.55000000000000004</v>
      </c>
      <c r="T101" s="180">
        <v>-0.28000000000000003</v>
      </c>
      <c r="U101" s="47">
        <v>26943</v>
      </c>
      <c r="V101" s="47">
        <v>2073</v>
      </c>
      <c r="W101" s="47">
        <v>2794</v>
      </c>
      <c r="X101" s="180">
        <v>-0.26</v>
      </c>
      <c r="Y101" s="47">
        <v>21857</v>
      </c>
      <c r="Z101" s="47">
        <v>1681</v>
      </c>
      <c r="AA101" s="47">
        <v>2794</v>
      </c>
      <c r="AB101" s="180">
        <v>-0.4</v>
      </c>
      <c r="AC101" s="47">
        <v>10992</v>
      </c>
      <c r="AD101" s="47">
        <v>401684</v>
      </c>
      <c r="AE101" s="49">
        <v>5</v>
      </c>
      <c r="AF101" s="44">
        <v>7</v>
      </c>
      <c r="AG101" s="33"/>
      <c r="AH101" s="33"/>
      <c r="AI101" s="33"/>
      <c r="AJ101" s="33"/>
      <c r="AK101" s="33"/>
      <c r="AL101" s="33"/>
      <c r="AM101" s="33">
        <f>SUMIFS('Unit Cancellations'!D:D,'Unit Cancellations'!B:B,A101)+SUMIFS('Unit Cancellations'!E:E,'Unit Cancellations'!B:B,A101)+SUMIFS('Unit Cancellations'!F:F,'Unit Cancellations'!B:B,A101)+SUMIFS('Unit Cancellations'!G:G,'Unit Cancellations'!B:B,A101)</f>
        <v>0</v>
      </c>
      <c r="AN101" s="41">
        <f t="shared" si="2"/>
        <v>1894</v>
      </c>
      <c r="AO101" s="187">
        <f t="shared" si="1"/>
        <v>-0.25019794140934282</v>
      </c>
      <c r="AP101" s="33"/>
      <c r="AQ101" s="33"/>
    </row>
    <row r="102" spans="1:43">
      <c r="A102" s="44" t="s">
        <v>144</v>
      </c>
      <c r="B102" s="45">
        <v>46096</v>
      </c>
      <c r="C102" s="47">
        <v>46900</v>
      </c>
      <c r="D102" s="47">
        <v>1791</v>
      </c>
      <c r="E102" s="47">
        <v>0</v>
      </c>
      <c r="F102" s="47">
        <v>0</v>
      </c>
      <c r="G102" s="180"/>
      <c r="H102" s="180"/>
      <c r="I102" s="47">
        <v>45643</v>
      </c>
      <c r="J102" s="47">
        <v>1877</v>
      </c>
      <c r="K102" s="47">
        <v>0</v>
      </c>
      <c r="L102" s="47">
        <v>0</v>
      </c>
      <c r="M102" s="180"/>
      <c r="N102" s="180"/>
      <c r="O102" s="47">
        <v>524998</v>
      </c>
      <c r="P102" s="47">
        <v>19931</v>
      </c>
      <c r="Q102" s="47">
        <v>0</v>
      </c>
      <c r="R102" s="47">
        <v>0</v>
      </c>
      <c r="S102" s="180"/>
      <c r="T102" s="180"/>
      <c r="U102" s="47">
        <v>26608</v>
      </c>
      <c r="V102" s="47">
        <v>2047</v>
      </c>
      <c r="W102" s="47"/>
      <c r="X102" s="180"/>
      <c r="Y102" s="47">
        <v>36485</v>
      </c>
      <c r="Z102" s="47">
        <v>2807</v>
      </c>
      <c r="AA102" s="47"/>
      <c r="AB102" s="180"/>
      <c r="AC102" s="47">
        <v>19173</v>
      </c>
      <c r="AD102" s="47">
        <v>244508</v>
      </c>
      <c r="AE102" s="49">
        <v>9</v>
      </c>
      <c r="AF102" s="44">
        <v>7</v>
      </c>
      <c r="AG102" s="25"/>
      <c r="AH102" s="25"/>
      <c r="AI102" s="25"/>
      <c r="AJ102" s="25"/>
      <c r="AK102" s="25"/>
      <c r="AL102" s="25"/>
      <c r="AM102" s="33">
        <f>SUMIFS('Unit Cancellations'!D:D,'Unit Cancellations'!B:B,A102)+SUMIFS('Unit Cancellations'!E:E,'Unit Cancellations'!B:B,A102)+SUMIFS('Unit Cancellations'!F:F,'Unit Cancellations'!B:B,A102)+SUMIFS('Unit Cancellations'!G:G,'Unit Cancellations'!B:B,A102)</f>
        <v>0</v>
      </c>
      <c r="AN102" s="41">
        <f t="shared" si="2"/>
        <v>1791</v>
      </c>
      <c r="AO102" s="187" t="str">
        <f t="shared" si="1"/>
        <v/>
      </c>
      <c r="AP102" s="25"/>
      <c r="AQ102" s="25"/>
    </row>
    <row r="103" spans="1:43">
      <c r="A103" s="44" t="s">
        <v>153</v>
      </c>
      <c r="B103" s="45">
        <v>46096</v>
      </c>
      <c r="C103" s="47">
        <v>49557</v>
      </c>
      <c r="D103" s="47">
        <v>1756</v>
      </c>
      <c r="E103" s="47">
        <v>45163</v>
      </c>
      <c r="F103" s="47">
        <v>1539</v>
      </c>
      <c r="G103" s="180">
        <v>0.1</v>
      </c>
      <c r="H103" s="180">
        <v>0.14000000000000001</v>
      </c>
      <c r="I103" s="47">
        <v>53164</v>
      </c>
      <c r="J103" s="47">
        <v>1870</v>
      </c>
      <c r="K103" s="47">
        <v>43628</v>
      </c>
      <c r="L103" s="47">
        <v>1519</v>
      </c>
      <c r="M103" s="180">
        <v>0.22</v>
      </c>
      <c r="N103" s="180">
        <v>0.23</v>
      </c>
      <c r="O103" s="47">
        <v>541025</v>
      </c>
      <c r="P103" s="47">
        <v>19152</v>
      </c>
      <c r="Q103" s="47">
        <v>534774</v>
      </c>
      <c r="R103" s="47">
        <v>18507</v>
      </c>
      <c r="S103" s="180">
        <v>0.01</v>
      </c>
      <c r="T103" s="180">
        <v>0.03</v>
      </c>
      <c r="U103" s="47">
        <v>25482</v>
      </c>
      <c r="V103" s="47">
        <v>1960</v>
      </c>
      <c r="W103" s="47">
        <v>1708</v>
      </c>
      <c r="X103" s="180">
        <v>0.15</v>
      </c>
      <c r="Y103" s="47">
        <v>19953</v>
      </c>
      <c r="Z103" s="47">
        <v>1535</v>
      </c>
      <c r="AA103" s="47">
        <v>1708</v>
      </c>
      <c r="AB103" s="180">
        <v>-0.1</v>
      </c>
      <c r="AC103" s="47">
        <v>38210</v>
      </c>
      <c r="AD103" s="47">
        <v>256012</v>
      </c>
      <c r="AE103" s="49">
        <v>19</v>
      </c>
      <c r="AF103" s="44">
        <v>25</v>
      </c>
      <c r="AG103" s="33"/>
      <c r="AH103" s="33"/>
      <c r="AI103" s="33"/>
      <c r="AJ103" s="33"/>
      <c r="AK103" s="33"/>
      <c r="AL103" s="33"/>
      <c r="AM103" s="33">
        <f>SUMIFS('Unit Cancellations'!D:D,'Unit Cancellations'!B:B,A103)+SUMIFS('Unit Cancellations'!E:E,'Unit Cancellations'!B:B,A103)+SUMIFS('Unit Cancellations'!F:F,'Unit Cancellations'!B:B,A103)+SUMIFS('Unit Cancellations'!G:G,'Unit Cancellations'!B:B,A103)</f>
        <v>-47</v>
      </c>
      <c r="AN103" s="41">
        <f t="shared" si="2"/>
        <v>1748.1666666666667</v>
      </c>
      <c r="AO103" s="187">
        <f t="shared" si="1"/>
        <v>0.13591076456573536</v>
      </c>
      <c r="AP103" s="33"/>
      <c r="AQ103" s="33"/>
    </row>
    <row r="104" spans="1:43">
      <c r="A104" s="44" t="s">
        <v>79</v>
      </c>
      <c r="B104" s="45">
        <v>46096</v>
      </c>
      <c r="C104" s="47">
        <v>36590</v>
      </c>
      <c r="D104" s="47">
        <v>1792</v>
      </c>
      <c r="E104" s="47">
        <v>30601</v>
      </c>
      <c r="F104" s="47">
        <v>1533</v>
      </c>
      <c r="G104" s="180">
        <v>0.2</v>
      </c>
      <c r="H104" s="180">
        <v>0.17</v>
      </c>
      <c r="I104" s="47">
        <v>41886</v>
      </c>
      <c r="J104" s="47">
        <v>2125</v>
      </c>
      <c r="K104" s="47">
        <v>37289</v>
      </c>
      <c r="L104" s="47">
        <v>1844</v>
      </c>
      <c r="M104" s="180">
        <v>0.12</v>
      </c>
      <c r="N104" s="180">
        <v>0.15</v>
      </c>
      <c r="O104" s="47">
        <v>396006</v>
      </c>
      <c r="P104" s="47">
        <v>19097</v>
      </c>
      <c r="Q104" s="47">
        <v>334567</v>
      </c>
      <c r="R104" s="47">
        <v>16978</v>
      </c>
      <c r="S104" s="180">
        <v>0.18</v>
      </c>
      <c r="T104" s="180">
        <v>0.12</v>
      </c>
      <c r="U104" s="47">
        <v>30433</v>
      </c>
      <c r="V104" s="47">
        <v>2341</v>
      </c>
      <c r="W104" s="47">
        <v>2614</v>
      </c>
      <c r="X104" s="180">
        <v>-0.1</v>
      </c>
      <c r="Y104" s="47">
        <v>0</v>
      </c>
      <c r="Z104" s="47">
        <v>0</v>
      </c>
      <c r="AA104" s="47">
        <v>2614</v>
      </c>
      <c r="AB104" s="180">
        <v>-1</v>
      </c>
      <c r="AC104" s="47">
        <v>24296</v>
      </c>
      <c r="AD104" s="47">
        <v>224885</v>
      </c>
      <c r="AE104" s="49">
        <v>10</v>
      </c>
      <c r="AF104" s="44"/>
      <c r="AG104" s="33"/>
      <c r="AH104" s="33"/>
      <c r="AI104" s="33"/>
      <c r="AJ104" s="33"/>
      <c r="AK104" s="33"/>
      <c r="AL104" s="33"/>
      <c r="AM104" s="33">
        <f>SUMIFS('Unit Cancellations'!D:D,'Unit Cancellations'!B:B,A104)+SUMIFS('Unit Cancellations'!E:E,'Unit Cancellations'!B:B,A104)+SUMIFS('Unit Cancellations'!F:F,'Unit Cancellations'!B:B,A104)+SUMIFS('Unit Cancellations'!G:G,'Unit Cancellations'!B:B,A104)</f>
        <v>-210</v>
      </c>
      <c r="AN104" s="41">
        <f t="shared" si="2"/>
        <v>1757</v>
      </c>
      <c r="AO104" s="187">
        <f t="shared" si="1"/>
        <v>0.14611872146118721</v>
      </c>
      <c r="AP104" s="33"/>
      <c r="AQ104" s="33"/>
    </row>
    <row r="105" spans="1:43">
      <c r="A105" s="44" t="s">
        <v>83</v>
      </c>
      <c r="B105" s="45">
        <v>46096</v>
      </c>
      <c r="C105" s="47">
        <v>30325</v>
      </c>
      <c r="D105" s="47">
        <v>1052</v>
      </c>
      <c r="E105" s="47">
        <v>36063</v>
      </c>
      <c r="F105" s="47">
        <v>1130</v>
      </c>
      <c r="G105" s="180">
        <v>-0.16</v>
      </c>
      <c r="H105" s="180">
        <v>-7.0000000000000007E-2</v>
      </c>
      <c r="I105" s="47">
        <v>12764</v>
      </c>
      <c r="J105" s="47">
        <v>453</v>
      </c>
      <c r="K105" s="47">
        <v>30397</v>
      </c>
      <c r="L105" s="47">
        <v>963</v>
      </c>
      <c r="M105" s="180">
        <v>-0.57999999999999996</v>
      </c>
      <c r="N105" s="180">
        <v>-0.53</v>
      </c>
      <c r="O105" s="47">
        <v>561685</v>
      </c>
      <c r="P105" s="47">
        <v>18678</v>
      </c>
      <c r="Q105" s="47">
        <v>437024</v>
      </c>
      <c r="R105" s="47">
        <v>13742</v>
      </c>
      <c r="S105" s="180">
        <v>0.28999999999999998</v>
      </c>
      <c r="T105" s="180">
        <v>0.36</v>
      </c>
      <c r="U105" s="47">
        <v>28153</v>
      </c>
      <c r="V105" s="47">
        <v>2166</v>
      </c>
      <c r="W105" s="47">
        <v>1371</v>
      </c>
      <c r="X105" s="180">
        <v>0.57999999999999996</v>
      </c>
      <c r="Y105" s="47">
        <v>27443</v>
      </c>
      <c r="Z105" s="47">
        <v>2111</v>
      </c>
      <c r="AA105" s="47">
        <v>1371</v>
      </c>
      <c r="AB105" s="180">
        <v>0.54</v>
      </c>
      <c r="AC105" s="47">
        <v>4690</v>
      </c>
      <c r="AD105" s="47">
        <v>54379</v>
      </c>
      <c r="AE105" s="49">
        <v>2</v>
      </c>
      <c r="AF105" s="44">
        <v>2</v>
      </c>
      <c r="AG105" s="33"/>
      <c r="AH105" s="33"/>
      <c r="AI105" s="33"/>
      <c r="AJ105" s="33"/>
      <c r="AK105" s="33"/>
      <c r="AL105" s="33"/>
      <c r="AM105" s="33">
        <f>SUMIFS('Unit Cancellations'!D:D,'Unit Cancellations'!B:B,A105)+SUMIFS('Unit Cancellations'!E:E,'Unit Cancellations'!B:B,A105)+SUMIFS('Unit Cancellations'!F:F,'Unit Cancellations'!B:B,A105)+SUMIFS('Unit Cancellations'!G:G,'Unit Cancellations'!B:B,A105)</f>
        <v>-29</v>
      </c>
      <c r="AN105" s="41">
        <f t="shared" si="2"/>
        <v>1047.1666666666667</v>
      </c>
      <c r="AO105" s="187">
        <f t="shared" si="1"/>
        <v>-7.3303834808259513E-2</v>
      </c>
      <c r="AP105" s="33"/>
      <c r="AQ105" s="33"/>
    </row>
    <row r="106" spans="1:43">
      <c r="A106" s="44" t="s">
        <v>82</v>
      </c>
      <c r="B106" s="45">
        <v>46096</v>
      </c>
      <c r="C106" s="47">
        <v>63749</v>
      </c>
      <c r="D106" s="47">
        <v>1649</v>
      </c>
      <c r="E106" s="47">
        <v>100746</v>
      </c>
      <c r="F106" s="47">
        <v>2300</v>
      </c>
      <c r="G106" s="180">
        <v>-0.37</v>
      </c>
      <c r="H106" s="180">
        <v>-0.28000000000000003</v>
      </c>
      <c r="I106" s="47">
        <v>46402</v>
      </c>
      <c r="J106" s="47">
        <v>1094</v>
      </c>
      <c r="K106" s="47">
        <v>81530</v>
      </c>
      <c r="L106" s="47">
        <v>1897</v>
      </c>
      <c r="M106" s="180">
        <v>-0.43</v>
      </c>
      <c r="N106" s="180">
        <v>-0.42</v>
      </c>
      <c r="O106" s="47">
        <v>709250</v>
      </c>
      <c r="P106" s="47">
        <v>18664</v>
      </c>
      <c r="Q106" s="47">
        <v>1305027</v>
      </c>
      <c r="R106" s="47">
        <v>30469</v>
      </c>
      <c r="S106" s="180">
        <v>-0.46</v>
      </c>
      <c r="T106" s="180">
        <v>-0.39</v>
      </c>
      <c r="U106" s="47">
        <v>21956</v>
      </c>
      <c r="V106" s="47">
        <v>1689</v>
      </c>
      <c r="W106" s="47">
        <v>2053</v>
      </c>
      <c r="X106" s="180">
        <v>-0.18</v>
      </c>
      <c r="Y106" s="47">
        <v>23297</v>
      </c>
      <c r="Z106" s="47">
        <v>1792</v>
      </c>
      <c r="AA106" s="47">
        <v>2053</v>
      </c>
      <c r="AB106" s="180">
        <v>-0.13</v>
      </c>
      <c r="AC106" s="47">
        <v>14012</v>
      </c>
      <c r="AD106" s="47">
        <v>372436</v>
      </c>
      <c r="AE106" s="49">
        <v>8</v>
      </c>
      <c r="AF106" s="44">
        <v>8</v>
      </c>
      <c r="AG106" s="33"/>
      <c r="AH106" s="33"/>
      <c r="AI106" s="33"/>
      <c r="AJ106" s="33"/>
      <c r="AK106" s="33"/>
      <c r="AL106" s="33"/>
      <c r="AM106" s="33">
        <f>SUMIFS('Unit Cancellations'!D:D,'Unit Cancellations'!B:B,A106)+SUMIFS('Unit Cancellations'!E:E,'Unit Cancellations'!B:B,A106)+SUMIFS('Unit Cancellations'!F:F,'Unit Cancellations'!B:B,A106)+SUMIFS('Unit Cancellations'!G:G,'Unit Cancellations'!B:B,A106)</f>
        <v>-30</v>
      </c>
      <c r="AN106" s="41">
        <f t="shared" si="2"/>
        <v>1644</v>
      </c>
      <c r="AO106" s="187">
        <f t="shared" si="1"/>
        <v>-0.28521739130434781</v>
      </c>
      <c r="AP106" s="33"/>
      <c r="AQ106" s="33"/>
    </row>
    <row r="107" spans="1:43">
      <c r="A107" s="44" t="s">
        <v>202</v>
      </c>
      <c r="B107" s="45">
        <v>46096</v>
      </c>
      <c r="C107" s="47">
        <v>74904</v>
      </c>
      <c r="D107" s="47">
        <v>1672</v>
      </c>
      <c r="E107" s="47">
        <v>73581</v>
      </c>
      <c r="F107" s="47">
        <v>1689</v>
      </c>
      <c r="G107" s="180">
        <v>0.02</v>
      </c>
      <c r="H107" s="180">
        <v>-0.01</v>
      </c>
      <c r="I107" s="47">
        <v>77902</v>
      </c>
      <c r="J107" s="47">
        <v>1700</v>
      </c>
      <c r="K107" s="47">
        <v>74888</v>
      </c>
      <c r="L107" s="47">
        <v>1720</v>
      </c>
      <c r="M107" s="180">
        <v>0.04</v>
      </c>
      <c r="N107" s="180">
        <v>-0.01</v>
      </c>
      <c r="O107" s="47">
        <v>826919</v>
      </c>
      <c r="P107" s="47">
        <v>18547</v>
      </c>
      <c r="Q107" s="47">
        <v>846152</v>
      </c>
      <c r="R107" s="47">
        <v>18783</v>
      </c>
      <c r="S107" s="180">
        <v>-0.02</v>
      </c>
      <c r="T107" s="180">
        <v>-0.01</v>
      </c>
      <c r="U107" s="47">
        <v>7005</v>
      </c>
      <c r="V107" s="47">
        <v>539</v>
      </c>
      <c r="W107" s="47">
        <v>1752</v>
      </c>
      <c r="X107" s="180">
        <v>-0.69</v>
      </c>
      <c r="Y107" s="47">
        <v>28359</v>
      </c>
      <c r="Z107" s="47">
        <v>2181</v>
      </c>
      <c r="AA107" s="47">
        <v>1752</v>
      </c>
      <c r="AB107" s="180">
        <v>0.25</v>
      </c>
      <c r="AC107" s="47">
        <v>10303</v>
      </c>
      <c r="AD107" s="47">
        <v>309890</v>
      </c>
      <c r="AE107" s="49">
        <v>19</v>
      </c>
      <c r="AF107" s="44">
        <v>5</v>
      </c>
      <c r="AG107" s="25"/>
      <c r="AH107" s="25"/>
      <c r="AI107" s="25"/>
      <c r="AJ107" s="25"/>
      <c r="AK107" s="25"/>
      <c r="AL107" s="25"/>
      <c r="AM107" s="33">
        <f>SUMIFS('Unit Cancellations'!D:D,'Unit Cancellations'!B:B,A107)+SUMIFS('Unit Cancellations'!E:E,'Unit Cancellations'!B:B,A107)+SUMIFS('Unit Cancellations'!F:F,'Unit Cancellations'!B:B,A107)+SUMIFS('Unit Cancellations'!G:G,'Unit Cancellations'!B:B,A107)</f>
        <v>-157</v>
      </c>
      <c r="AN107" s="41">
        <f t="shared" si="2"/>
        <v>1645.8333333333333</v>
      </c>
      <c r="AO107" s="187">
        <f t="shared" si="1"/>
        <v>-2.5557529109927025E-2</v>
      </c>
      <c r="AP107" s="25"/>
      <c r="AQ107" s="25"/>
    </row>
    <row r="108" spans="1:43">
      <c r="A108" s="44" t="s">
        <v>563</v>
      </c>
      <c r="B108" s="45">
        <v>46096</v>
      </c>
      <c r="C108" s="47">
        <v>49773</v>
      </c>
      <c r="D108" s="47">
        <v>1385</v>
      </c>
      <c r="E108" s="47">
        <v>10006</v>
      </c>
      <c r="F108" s="47">
        <v>306</v>
      </c>
      <c r="G108" s="180">
        <v>3.97</v>
      </c>
      <c r="H108" s="180">
        <v>3.53</v>
      </c>
      <c r="I108" s="47">
        <v>36515</v>
      </c>
      <c r="J108" s="47">
        <v>1018</v>
      </c>
      <c r="K108" s="47">
        <v>23038</v>
      </c>
      <c r="L108" s="47">
        <v>687</v>
      </c>
      <c r="M108" s="180">
        <v>0.57999999999999996</v>
      </c>
      <c r="N108" s="180">
        <v>0.48</v>
      </c>
      <c r="O108" s="47">
        <v>646137</v>
      </c>
      <c r="P108" s="47">
        <v>18526</v>
      </c>
      <c r="Q108" s="47">
        <v>55956</v>
      </c>
      <c r="R108" s="47">
        <v>1706</v>
      </c>
      <c r="S108" s="180">
        <v>10.55</v>
      </c>
      <c r="T108" s="180">
        <v>9.86</v>
      </c>
      <c r="U108" s="47">
        <v>0</v>
      </c>
      <c r="V108" s="47">
        <v>0</v>
      </c>
      <c r="W108" s="47">
        <v>2175</v>
      </c>
      <c r="X108" s="180">
        <v>-1</v>
      </c>
      <c r="Y108" s="47">
        <v>56021</v>
      </c>
      <c r="Z108" s="47">
        <v>4309</v>
      </c>
      <c r="AA108" s="47">
        <v>2175</v>
      </c>
      <c r="AB108" s="180">
        <v>0.98</v>
      </c>
      <c r="AC108" s="47">
        <v>40188</v>
      </c>
      <c r="AD108" s="47">
        <v>731782</v>
      </c>
      <c r="AE108" s="47">
        <v>10448880</v>
      </c>
      <c r="AF108" s="44">
        <v>9</v>
      </c>
      <c r="AG108" s="25"/>
      <c r="AH108" s="25"/>
      <c r="AI108" s="25"/>
      <c r="AJ108" s="25"/>
      <c r="AK108" s="25"/>
      <c r="AL108" s="25"/>
      <c r="AM108" s="33">
        <f>SUMIFS('Unit Cancellations'!D:D,'Unit Cancellations'!B:B,A108)+SUMIFS('Unit Cancellations'!E:E,'Unit Cancellations'!B:B,A108)+SUMIFS('Unit Cancellations'!F:F,'Unit Cancellations'!B:B,A108)+SUMIFS('Unit Cancellations'!G:G,'Unit Cancellations'!B:B,A108)</f>
        <v>-42</v>
      </c>
      <c r="AN108" s="41">
        <f t="shared" si="2"/>
        <v>1378</v>
      </c>
      <c r="AO108" s="187">
        <f t="shared" si="1"/>
        <v>3.5032679738562091</v>
      </c>
      <c r="AP108" s="25"/>
      <c r="AQ108" s="25"/>
    </row>
    <row r="109" spans="1:43">
      <c r="A109" s="44" t="s">
        <v>200</v>
      </c>
      <c r="B109" s="45">
        <v>46096</v>
      </c>
      <c r="C109" s="47">
        <v>68934</v>
      </c>
      <c r="D109" s="47">
        <v>1492</v>
      </c>
      <c r="E109" s="47">
        <v>69079</v>
      </c>
      <c r="F109" s="47">
        <v>1558</v>
      </c>
      <c r="G109" s="180">
        <v>0</v>
      </c>
      <c r="H109" s="180">
        <v>-0.04</v>
      </c>
      <c r="I109" s="47">
        <v>58325</v>
      </c>
      <c r="J109" s="47">
        <v>1232</v>
      </c>
      <c r="K109" s="47">
        <v>65378</v>
      </c>
      <c r="L109" s="47">
        <v>1460</v>
      </c>
      <c r="M109" s="180">
        <v>-0.11</v>
      </c>
      <c r="N109" s="180">
        <v>-0.16</v>
      </c>
      <c r="O109" s="47">
        <v>828146</v>
      </c>
      <c r="P109" s="47">
        <v>17728</v>
      </c>
      <c r="Q109" s="47">
        <v>818790</v>
      </c>
      <c r="R109" s="47">
        <v>18479</v>
      </c>
      <c r="S109" s="180">
        <v>0.01</v>
      </c>
      <c r="T109" s="180">
        <v>-0.04</v>
      </c>
      <c r="U109" s="47">
        <v>20100</v>
      </c>
      <c r="V109" s="47">
        <v>1546</v>
      </c>
      <c r="W109" s="47">
        <v>1482</v>
      </c>
      <c r="X109" s="180">
        <v>0.04</v>
      </c>
      <c r="Y109" s="47">
        <v>29144</v>
      </c>
      <c r="Z109" s="47">
        <v>2242</v>
      </c>
      <c r="AA109" s="47">
        <v>1482</v>
      </c>
      <c r="AB109" s="180">
        <v>0.51</v>
      </c>
      <c r="AC109" s="47">
        <v>29889</v>
      </c>
      <c r="AD109" s="47">
        <v>717354</v>
      </c>
      <c r="AE109" s="49">
        <v>19</v>
      </c>
      <c r="AF109" s="44">
        <v>13</v>
      </c>
      <c r="AG109" s="25"/>
      <c r="AH109" s="25"/>
      <c r="AI109" s="25"/>
      <c r="AJ109" s="25"/>
      <c r="AK109" s="25"/>
      <c r="AL109" s="25"/>
      <c r="AM109" s="33">
        <f>SUMIFS('Unit Cancellations'!D:D,'Unit Cancellations'!B:B,A109)+SUMIFS('Unit Cancellations'!E:E,'Unit Cancellations'!B:B,A109)+SUMIFS('Unit Cancellations'!F:F,'Unit Cancellations'!B:B,A109)+SUMIFS('Unit Cancellations'!G:G,'Unit Cancellations'!B:B,A109)</f>
        <v>-56</v>
      </c>
      <c r="AN109" s="41">
        <f t="shared" si="2"/>
        <v>1482.6666666666667</v>
      </c>
      <c r="AO109" s="187">
        <f t="shared" si="1"/>
        <v>-4.8352588789045733E-2</v>
      </c>
      <c r="AP109" s="25"/>
      <c r="AQ109" s="25"/>
    </row>
    <row r="110" spans="1:43">
      <c r="A110" s="44" t="s">
        <v>51</v>
      </c>
      <c r="B110" s="45">
        <v>46096</v>
      </c>
      <c r="C110" s="47">
        <v>60491</v>
      </c>
      <c r="D110" s="47">
        <v>1754</v>
      </c>
      <c r="E110" s="47">
        <v>104670</v>
      </c>
      <c r="F110" s="47">
        <v>3236</v>
      </c>
      <c r="G110" s="181">
        <v>-0.42</v>
      </c>
      <c r="H110" s="181">
        <v>-0.46</v>
      </c>
      <c r="I110" s="47">
        <v>96016</v>
      </c>
      <c r="J110" s="47">
        <v>3297</v>
      </c>
      <c r="K110" s="47">
        <v>189463</v>
      </c>
      <c r="L110" s="47">
        <v>6082</v>
      </c>
      <c r="M110" s="181">
        <v>-0.49</v>
      </c>
      <c r="N110" s="181">
        <v>-0.46</v>
      </c>
      <c r="O110" s="47">
        <v>622162</v>
      </c>
      <c r="P110" s="47">
        <v>17613</v>
      </c>
      <c r="Q110" s="47">
        <v>902605</v>
      </c>
      <c r="R110" s="47">
        <v>27162</v>
      </c>
      <c r="S110" s="181">
        <v>-0.31</v>
      </c>
      <c r="T110" s="181">
        <v>-0.35</v>
      </c>
      <c r="U110" s="47">
        <v>41300</v>
      </c>
      <c r="V110" s="47">
        <v>3177</v>
      </c>
      <c r="W110" s="76">
        <v>1982</v>
      </c>
      <c r="X110" s="181">
        <v>0.6</v>
      </c>
      <c r="Y110" s="47">
        <v>0</v>
      </c>
      <c r="Z110" s="47">
        <v>0</v>
      </c>
      <c r="AA110" s="76">
        <v>1982</v>
      </c>
      <c r="AB110" s="181">
        <v>-1</v>
      </c>
      <c r="AC110" s="47">
        <v>23301</v>
      </c>
      <c r="AD110" s="47">
        <v>591910</v>
      </c>
      <c r="AE110" s="49">
        <v>7</v>
      </c>
      <c r="AF110" s="44"/>
      <c r="AG110" s="33"/>
      <c r="AH110" s="33"/>
      <c r="AI110" s="33"/>
      <c r="AJ110" s="33"/>
      <c r="AK110" s="33"/>
      <c r="AL110" s="33"/>
      <c r="AM110" s="33">
        <f>SUMIFS('Unit Cancellations'!D:D,'Unit Cancellations'!B:B,A110)+SUMIFS('Unit Cancellations'!E:E,'Unit Cancellations'!B:B,A110)+SUMIFS('Unit Cancellations'!F:F,'Unit Cancellations'!B:B,A110)+SUMIFS('Unit Cancellations'!G:G,'Unit Cancellations'!B:B,A110)</f>
        <v>0</v>
      </c>
      <c r="AN110" s="41">
        <f t="shared" si="2"/>
        <v>1754</v>
      </c>
      <c r="AO110" s="187">
        <f t="shared" si="1"/>
        <v>-0.4579728059332509</v>
      </c>
      <c r="AP110" s="33"/>
      <c r="AQ110" s="33"/>
    </row>
    <row r="111" spans="1:43">
      <c r="A111" s="44" t="s">
        <v>267</v>
      </c>
      <c r="B111" s="45">
        <v>46096</v>
      </c>
      <c r="C111" s="47">
        <v>43732</v>
      </c>
      <c r="D111" s="47">
        <v>1534</v>
      </c>
      <c r="E111" s="47">
        <v>44308</v>
      </c>
      <c r="F111" s="47">
        <v>1830</v>
      </c>
      <c r="G111" s="181">
        <v>-0.01</v>
      </c>
      <c r="H111" s="181">
        <v>-0.16</v>
      </c>
      <c r="I111" s="47">
        <v>48733</v>
      </c>
      <c r="J111" s="47">
        <v>1681</v>
      </c>
      <c r="K111" s="47">
        <v>45215</v>
      </c>
      <c r="L111" s="47">
        <v>1869</v>
      </c>
      <c r="M111" s="181">
        <v>0.08</v>
      </c>
      <c r="N111" s="181">
        <v>-0.1</v>
      </c>
      <c r="O111" s="47">
        <v>473382</v>
      </c>
      <c r="P111" s="47">
        <v>17207</v>
      </c>
      <c r="Q111" s="47">
        <v>517594</v>
      </c>
      <c r="R111" s="47">
        <v>20955</v>
      </c>
      <c r="S111" s="181">
        <v>-0.09</v>
      </c>
      <c r="T111" s="181">
        <v>-0.18</v>
      </c>
      <c r="U111" s="47">
        <v>8352</v>
      </c>
      <c r="V111" s="47">
        <v>642</v>
      </c>
      <c r="W111" s="47">
        <v>1743</v>
      </c>
      <c r="X111" s="180">
        <v>-0.63</v>
      </c>
      <c r="Y111" s="47">
        <v>19879</v>
      </c>
      <c r="Z111" s="47">
        <v>1529</v>
      </c>
      <c r="AA111" s="47">
        <v>1743</v>
      </c>
      <c r="AB111" s="180">
        <v>-0.12</v>
      </c>
      <c r="AC111" s="47">
        <v>15200</v>
      </c>
      <c r="AD111" s="47">
        <v>202523</v>
      </c>
      <c r="AE111" s="49">
        <v>24</v>
      </c>
      <c r="AF111" s="44">
        <v>10</v>
      </c>
      <c r="AG111" s="33"/>
      <c r="AH111" s="33"/>
      <c r="AI111" s="33"/>
      <c r="AJ111" s="33"/>
      <c r="AK111" s="33"/>
      <c r="AL111" s="33"/>
      <c r="AM111" s="33">
        <f>SUMIFS('Unit Cancellations'!D:D,'Unit Cancellations'!B:B,A111)+SUMIFS('Unit Cancellations'!E:E,'Unit Cancellations'!B:B,A111)+SUMIFS('Unit Cancellations'!F:F,'Unit Cancellations'!B:B,A111)+SUMIFS('Unit Cancellations'!G:G,'Unit Cancellations'!B:B,A111)</f>
        <v>-4</v>
      </c>
      <c r="AN111" s="41">
        <f t="shared" si="2"/>
        <v>1533.3333333333333</v>
      </c>
      <c r="AO111" s="187">
        <f t="shared" si="1"/>
        <v>-0.16211293260473592</v>
      </c>
      <c r="AP111" s="33"/>
      <c r="AQ111" s="33"/>
    </row>
    <row r="112" spans="1:43">
      <c r="A112" s="44" t="s">
        <v>105</v>
      </c>
      <c r="B112" s="45">
        <v>46096</v>
      </c>
      <c r="C112" s="47">
        <v>16412</v>
      </c>
      <c r="D112" s="47">
        <v>1047</v>
      </c>
      <c r="E112" s="47">
        <v>0</v>
      </c>
      <c r="F112" s="47">
        <v>0</v>
      </c>
      <c r="G112" s="180"/>
      <c r="H112" s="180"/>
      <c r="I112" s="47">
        <v>21698</v>
      </c>
      <c r="J112" s="47">
        <v>2054</v>
      </c>
      <c r="K112" s="47">
        <v>0</v>
      </c>
      <c r="L112" s="47">
        <v>0</v>
      </c>
      <c r="M112" s="180"/>
      <c r="N112" s="180"/>
      <c r="O112" s="47">
        <v>242623</v>
      </c>
      <c r="P112" s="47">
        <v>16365</v>
      </c>
      <c r="Q112" s="47">
        <v>0</v>
      </c>
      <c r="R112" s="47">
        <v>0</v>
      </c>
      <c r="S112" s="180"/>
      <c r="T112" s="180"/>
      <c r="U112" s="47">
        <v>31145</v>
      </c>
      <c r="V112" s="47">
        <v>2396</v>
      </c>
      <c r="W112" s="47"/>
      <c r="X112" s="180"/>
      <c r="Y112" s="47">
        <v>7262</v>
      </c>
      <c r="Z112" s="47">
        <v>559</v>
      </c>
      <c r="AA112" s="47"/>
      <c r="AB112" s="180"/>
      <c r="AC112" s="47">
        <v>40966</v>
      </c>
      <c r="AD112" s="47">
        <v>516554</v>
      </c>
      <c r="AE112" s="49">
        <v>17</v>
      </c>
      <c r="AF112" s="44">
        <v>73</v>
      </c>
      <c r="AG112" s="33"/>
      <c r="AH112" s="33"/>
      <c r="AI112" s="33"/>
      <c r="AJ112" s="33"/>
      <c r="AK112" s="33"/>
      <c r="AL112" s="33"/>
      <c r="AM112" s="33">
        <f>SUMIFS('Unit Cancellations'!D:D,'Unit Cancellations'!B:B,A112)+SUMIFS('Unit Cancellations'!E:E,'Unit Cancellations'!B:B,A112)+SUMIFS('Unit Cancellations'!F:F,'Unit Cancellations'!B:B,A112)+SUMIFS('Unit Cancellations'!G:G,'Unit Cancellations'!B:B,A112)</f>
        <v>0</v>
      </c>
      <c r="AN112" s="41">
        <f t="shared" si="2"/>
        <v>1047</v>
      </c>
      <c r="AO112" s="187" t="str">
        <f t="shared" si="1"/>
        <v/>
      </c>
      <c r="AP112" s="33"/>
      <c r="AQ112" s="33"/>
    </row>
    <row r="113" spans="1:43">
      <c r="A113" s="44" t="s">
        <v>64</v>
      </c>
      <c r="B113" s="45">
        <v>46096</v>
      </c>
      <c r="C113" s="47">
        <v>96555</v>
      </c>
      <c r="D113" s="47">
        <v>2709</v>
      </c>
      <c r="E113" s="47">
        <v>0</v>
      </c>
      <c r="F113" s="47">
        <v>0</v>
      </c>
      <c r="G113" s="180"/>
      <c r="H113" s="180"/>
      <c r="I113" s="47">
        <v>120412</v>
      </c>
      <c r="J113" s="47">
        <v>3377</v>
      </c>
      <c r="K113" s="47">
        <v>0</v>
      </c>
      <c r="L113" s="47">
        <v>0</v>
      </c>
      <c r="M113" s="180"/>
      <c r="N113" s="180"/>
      <c r="O113" s="47">
        <v>582437</v>
      </c>
      <c r="P113" s="47">
        <v>16345</v>
      </c>
      <c r="Q113" s="47">
        <v>0</v>
      </c>
      <c r="R113" s="47">
        <v>0</v>
      </c>
      <c r="S113" s="180"/>
      <c r="T113" s="180"/>
      <c r="U113" s="47">
        <v>92528</v>
      </c>
      <c r="V113" s="47">
        <v>7118</v>
      </c>
      <c r="W113" s="47"/>
      <c r="X113" s="180"/>
      <c r="Y113" s="47">
        <v>0</v>
      </c>
      <c r="Z113" s="47">
        <v>0</v>
      </c>
      <c r="AA113" s="47"/>
      <c r="AB113" s="180"/>
      <c r="AC113" s="47">
        <v>28665</v>
      </c>
      <c r="AD113" s="47">
        <v>540367</v>
      </c>
      <c r="AE113" s="49">
        <v>4</v>
      </c>
      <c r="AF113" s="44"/>
      <c r="AG113" s="25"/>
      <c r="AH113" s="25"/>
      <c r="AI113" s="25"/>
      <c r="AJ113" s="25"/>
      <c r="AK113" s="25"/>
      <c r="AL113" s="25"/>
      <c r="AM113" s="33">
        <f>SUMIFS('Unit Cancellations'!D:D,'Unit Cancellations'!B:B,A113)+SUMIFS('Unit Cancellations'!E:E,'Unit Cancellations'!B:B,A113)+SUMIFS('Unit Cancellations'!F:F,'Unit Cancellations'!B:B,A113)+SUMIFS('Unit Cancellations'!G:G,'Unit Cancellations'!B:B,A113)</f>
        <v>0</v>
      </c>
      <c r="AN113" s="41">
        <f t="shared" si="2"/>
        <v>2709</v>
      </c>
      <c r="AO113" s="187" t="str">
        <f t="shared" si="1"/>
        <v/>
      </c>
      <c r="AP113" s="25"/>
      <c r="AQ113" s="25"/>
    </row>
    <row r="114" spans="1:43">
      <c r="A114" s="44" t="s">
        <v>517</v>
      </c>
      <c r="B114" s="45">
        <v>46096</v>
      </c>
      <c r="C114" s="47">
        <v>45547</v>
      </c>
      <c r="D114" s="47">
        <v>1509</v>
      </c>
      <c r="E114" s="47">
        <v>0</v>
      </c>
      <c r="F114" s="47">
        <v>0</v>
      </c>
      <c r="G114" s="180"/>
      <c r="H114" s="180"/>
      <c r="I114" s="47">
        <v>42598</v>
      </c>
      <c r="J114" s="47">
        <v>1393</v>
      </c>
      <c r="K114" s="47">
        <v>0</v>
      </c>
      <c r="L114" s="47">
        <v>0</v>
      </c>
      <c r="M114" s="180"/>
      <c r="N114" s="180"/>
      <c r="O114" s="47">
        <v>497714</v>
      </c>
      <c r="P114" s="47">
        <v>16149</v>
      </c>
      <c r="Q114" s="47">
        <v>0</v>
      </c>
      <c r="R114" s="47">
        <v>0</v>
      </c>
      <c r="S114" s="180"/>
      <c r="T114" s="180"/>
      <c r="U114" s="47">
        <v>23712</v>
      </c>
      <c r="V114" s="47">
        <v>1824</v>
      </c>
      <c r="W114" s="47">
        <v>369</v>
      </c>
      <c r="X114" s="180">
        <v>3.94</v>
      </c>
      <c r="Y114" s="47">
        <v>16791</v>
      </c>
      <c r="Z114" s="47">
        <v>1292</v>
      </c>
      <c r="AA114" s="47">
        <v>369</v>
      </c>
      <c r="AB114" s="180">
        <v>2.5</v>
      </c>
      <c r="AC114" s="47">
        <v>11134</v>
      </c>
      <c r="AD114" s="47">
        <v>191848</v>
      </c>
      <c r="AE114" s="49">
        <v>6</v>
      </c>
      <c r="AF114" s="44">
        <v>9</v>
      </c>
      <c r="AG114" s="25"/>
      <c r="AH114" s="25"/>
      <c r="AI114" s="25"/>
      <c r="AJ114" s="25"/>
      <c r="AK114" s="25"/>
      <c r="AL114" s="25"/>
      <c r="AM114" s="33">
        <f>SUMIFS('Unit Cancellations'!D:D,'Unit Cancellations'!B:B,A114)+SUMIFS('Unit Cancellations'!E:E,'Unit Cancellations'!B:B,A114)+SUMIFS('Unit Cancellations'!F:F,'Unit Cancellations'!B:B,A114)+SUMIFS('Unit Cancellations'!G:G,'Unit Cancellations'!B:B,A114)</f>
        <v>-58</v>
      </c>
      <c r="AN114" s="41">
        <f t="shared" si="2"/>
        <v>1499.3333333333333</v>
      </c>
      <c r="AO114" s="187" t="str">
        <f t="shared" si="1"/>
        <v/>
      </c>
      <c r="AP114" s="25"/>
      <c r="AQ114" s="25"/>
    </row>
    <row r="115" spans="1:43">
      <c r="A115" s="44" t="s">
        <v>541</v>
      </c>
      <c r="B115" s="45">
        <v>46096</v>
      </c>
      <c r="C115" s="47">
        <v>36267</v>
      </c>
      <c r="D115" s="47">
        <v>1264</v>
      </c>
      <c r="E115" s="47">
        <v>5973</v>
      </c>
      <c r="F115" s="47">
        <v>222</v>
      </c>
      <c r="G115" s="180">
        <v>5.07</v>
      </c>
      <c r="H115" s="180">
        <v>4.7</v>
      </c>
      <c r="I115" s="47">
        <v>45594</v>
      </c>
      <c r="J115" s="47">
        <v>1600</v>
      </c>
      <c r="K115" s="47">
        <v>7023</v>
      </c>
      <c r="L115" s="47">
        <v>255</v>
      </c>
      <c r="M115" s="180">
        <v>5.49</v>
      </c>
      <c r="N115" s="180">
        <v>5.27</v>
      </c>
      <c r="O115" s="47">
        <v>407925</v>
      </c>
      <c r="P115" s="47">
        <v>15229</v>
      </c>
      <c r="Q115" s="47">
        <v>39514</v>
      </c>
      <c r="R115" s="47">
        <v>1485</v>
      </c>
      <c r="S115" s="180">
        <v>9.32</v>
      </c>
      <c r="T115" s="180">
        <v>9.26</v>
      </c>
      <c r="U115" s="47">
        <v>16105</v>
      </c>
      <c r="V115" s="47">
        <v>1239</v>
      </c>
      <c r="W115" s="47">
        <v>631</v>
      </c>
      <c r="X115" s="180">
        <v>0.96</v>
      </c>
      <c r="Y115" s="47">
        <v>19008</v>
      </c>
      <c r="Z115" s="47">
        <v>1462</v>
      </c>
      <c r="AA115" s="47">
        <v>631</v>
      </c>
      <c r="AB115" s="180">
        <v>1.32</v>
      </c>
      <c r="AC115" s="47">
        <v>36085</v>
      </c>
      <c r="AD115" s="47">
        <v>406559</v>
      </c>
      <c r="AE115" s="49">
        <v>29</v>
      </c>
      <c r="AF115" s="44">
        <v>25</v>
      </c>
      <c r="AG115" s="33"/>
      <c r="AH115" s="33"/>
      <c r="AI115" s="33"/>
      <c r="AJ115" s="33"/>
      <c r="AK115" s="33"/>
      <c r="AL115" s="33"/>
      <c r="AM115" s="33">
        <f>SUMIFS('Unit Cancellations'!D:D,'Unit Cancellations'!B:B,A115)+SUMIFS('Unit Cancellations'!E:E,'Unit Cancellations'!B:B,A115)+SUMIFS('Unit Cancellations'!F:F,'Unit Cancellations'!B:B,A115)+SUMIFS('Unit Cancellations'!G:G,'Unit Cancellations'!B:B,A115)</f>
        <v>-39</v>
      </c>
      <c r="AN115" s="41">
        <f t="shared" si="2"/>
        <v>1257.5</v>
      </c>
      <c r="AO115" s="187">
        <f t="shared" si="1"/>
        <v>4.6644144144144146</v>
      </c>
      <c r="AP115" s="33"/>
      <c r="AQ115" s="33"/>
    </row>
    <row r="116" spans="1:43">
      <c r="A116" s="44" t="s">
        <v>123</v>
      </c>
      <c r="B116" s="45">
        <v>46096</v>
      </c>
      <c r="C116" s="47">
        <v>30603</v>
      </c>
      <c r="D116" s="47">
        <v>1460</v>
      </c>
      <c r="E116" s="47">
        <v>23254</v>
      </c>
      <c r="F116" s="47">
        <v>1157</v>
      </c>
      <c r="G116" s="180">
        <v>0.32</v>
      </c>
      <c r="H116" s="180">
        <v>0.26</v>
      </c>
      <c r="I116" s="47">
        <v>30226</v>
      </c>
      <c r="J116" s="47">
        <v>1454</v>
      </c>
      <c r="K116" s="47">
        <v>23813</v>
      </c>
      <c r="L116" s="47">
        <v>1210</v>
      </c>
      <c r="M116" s="180">
        <v>0.27</v>
      </c>
      <c r="N116" s="180">
        <v>0.2</v>
      </c>
      <c r="O116" s="47">
        <v>308480</v>
      </c>
      <c r="P116" s="47">
        <v>14776</v>
      </c>
      <c r="Q116" s="47">
        <v>282179</v>
      </c>
      <c r="R116" s="47">
        <v>13787</v>
      </c>
      <c r="S116" s="180">
        <v>0.09</v>
      </c>
      <c r="T116" s="180">
        <v>7.0000000000000007E-2</v>
      </c>
      <c r="U116" s="47">
        <v>18186</v>
      </c>
      <c r="V116" s="47">
        <v>1399</v>
      </c>
      <c r="W116" s="47">
        <v>1109</v>
      </c>
      <c r="X116" s="180">
        <v>0.26</v>
      </c>
      <c r="Y116" s="47">
        <v>14585</v>
      </c>
      <c r="Z116" s="47">
        <v>1122</v>
      </c>
      <c r="AA116" s="47">
        <v>1109</v>
      </c>
      <c r="AB116" s="180">
        <v>0.01</v>
      </c>
      <c r="AC116" s="47">
        <v>14003</v>
      </c>
      <c r="AD116" s="47">
        <v>156282</v>
      </c>
      <c r="AE116" s="47">
        <v>10</v>
      </c>
      <c r="AF116" s="44">
        <v>12</v>
      </c>
      <c r="AG116" s="33"/>
      <c r="AH116" s="33"/>
      <c r="AI116" s="33"/>
      <c r="AJ116" s="33"/>
      <c r="AK116" s="33"/>
      <c r="AL116" s="33"/>
      <c r="AM116" s="33">
        <f>SUMIFS('Unit Cancellations'!D:D,'Unit Cancellations'!B:B,A116)+SUMIFS('Unit Cancellations'!E:E,'Unit Cancellations'!B:B,A116)+SUMIFS('Unit Cancellations'!F:F,'Unit Cancellations'!B:B,A116)+SUMIFS('Unit Cancellations'!G:G,'Unit Cancellations'!B:B,A116)</f>
        <v>-44</v>
      </c>
      <c r="AN116" s="41">
        <f t="shared" si="2"/>
        <v>1452.6666666666667</v>
      </c>
      <c r="AO116" s="187">
        <f t="shared" si="1"/>
        <v>0.25554595217516574</v>
      </c>
      <c r="AP116" s="33"/>
      <c r="AQ116" s="33"/>
    </row>
    <row r="117" spans="1:43">
      <c r="A117" s="44" t="s">
        <v>513</v>
      </c>
      <c r="B117" s="45">
        <v>46096</v>
      </c>
      <c r="C117" s="47">
        <v>55941</v>
      </c>
      <c r="D117" s="47">
        <v>1295</v>
      </c>
      <c r="E117" s="47">
        <v>35021</v>
      </c>
      <c r="F117" s="47">
        <v>833</v>
      </c>
      <c r="G117" s="181">
        <v>0.6</v>
      </c>
      <c r="H117" s="181">
        <v>0.55000000000000004</v>
      </c>
      <c r="I117" s="47">
        <v>58595</v>
      </c>
      <c r="J117" s="47">
        <v>1386</v>
      </c>
      <c r="K117" s="47">
        <v>37061</v>
      </c>
      <c r="L117" s="47">
        <v>881</v>
      </c>
      <c r="M117" s="181">
        <v>0.57999999999999996</v>
      </c>
      <c r="N117" s="181">
        <v>0.56999999999999995</v>
      </c>
      <c r="O117" s="47">
        <v>638641</v>
      </c>
      <c r="P117" s="47">
        <v>14704</v>
      </c>
      <c r="Q117" s="47">
        <v>404426</v>
      </c>
      <c r="R117" s="47">
        <v>9650</v>
      </c>
      <c r="S117" s="181">
        <v>0.57999999999999996</v>
      </c>
      <c r="T117" s="181">
        <v>0.52</v>
      </c>
      <c r="U117" s="47">
        <v>16786</v>
      </c>
      <c r="V117" s="47">
        <v>1291</v>
      </c>
      <c r="W117" s="76">
        <v>858</v>
      </c>
      <c r="X117" s="181">
        <v>0.5</v>
      </c>
      <c r="Y117" s="47">
        <v>14722</v>
      </c>
      <c r="Z117" s="47">
        <v>1132</v>
      </c>
      <c r="AA117" s="76">
        <v>858</v>
      </c>
      <c r="AB117" s="181">
        <v>0.32</v>
      </c>
      <c r="AC117" s="47">
        <v>9888</v>
      </c>
      <c r="AD117" s="47">
        <v>238430</v>
      </c>
      <c r="AE117" s="47">
        <v>8</v>
      </c>
      <c r="AF117" s="44">
        <v>9</v>
      </c>
      <c r="AG117" s="25"/>
      <c r="AH117" s="25"/>
      <c r="AI117" s="25"/>
      <c r="AJ117" s="25"/>
      <c r="AK117" s="25"/>
      <c r="AL117" s="25"/>
      <c r="AM117" s="33">
        <f>SUMIFS('Unit Cancellations'!D:D,'Unit Cancellations'!B:B,A117)+SUMIFS('Unit Cancellations'!E:E,'Unit Cancellations'!B:B,A117)+SUMIFS('Unit Cancellations'!F:F,'Unit Cancellations'!B:B,A117)+SUMIFS('Unit Cancellations'!G:G,'Unit Cancellations'!B:B,A117)</f>
        <v>-88</v>
      </c>
      <c r="AN117" s="41">
        <f t="shared" si="2"/>
        <v>1280.3333333333333</v>
      </c>
      <c r="AO117" s="187">
        <f t="shared" si="1"/>
        <v>0.53701480592236883</v>
      </c>
      <c r="AP117" s="25"/>
      <c r="AQ117" s="25"/>
    </row>
    <row r="118" spans="1:43">
      <c r="A118" s="44" t="s">
        <v>214</v>
      </c>
      <c r="B118" s="45">
        <v>46096</v>
      </c>
      <c r="C118" s="47">
        <v>74587</v>
      </c>
      <c r="D118" s="47">
        <v>1557</v>
      </c>
      <c r="E118" s="47">
        <v>57272</v>
      </c>
      <c r="F118" s="47">
        <v>1200</v>
      </c>
      <c r="G118" s="181">
        <v>0.3</v>
      </c>
      <c r="H118" s="181">
        <v>0.3</v>
      </c>
      <c r="I118" s="47">
        <v>84559</v>
      </c>
      <c r="J118" s="47">
        <v>1755</v>
      </c>
      <c r="K118" s="47">
        <v>73257</v>
      </c>
      <c r="L118" s="47">
        <v>1491</v>
      </c>
      <c r="M118" s="181">
        <v>0.15</v>
      </c>
      <c r="N118" s="181">
        <v>0.18</v>
      </c>
      <c r="O118" s="47">
        <v>701873</v>
      </c>
      <c r="P118" s="47">
        <v>14538</v>
      </c>
      <c r="Q118" s="47">
        <v>596648</v>
      </c>
      <c r="R118" s="47">
        <v>12498</v>
      </c>
      <c r="S118" s="181">
        <v>0.18</v>
      </c>
      <c r="T118" s="181">
        <v>0.16</v>
      </c>
      <c r="U118" s="47">
        <v>23237</v>
      </c>
      <c r="V118" s="47">
        <v>1787</v>
      </c>
      <c r="W118" s="76">
        <v>1449</v>
      </c>
      <c r="X118" s="181">
        <v>0.23</v>
      </c>
      <c r="Y118" s="47">
        <v>12469</v>
      </c>
      <c r="Z118" s="47">
        <v>959</v>
      </c>
      <c r="AA118" s="76">
        <v>1449</v>
      </c>
      <c r="AB118" s="181">
        <v>-0.34</v>
      </c>
      <c r="AC118" s="47">
        <v>19762</v>
      </c>
      <c r="AD118" s="47">
        <v>513271</v>
      </c>
      <c r="AE118" s="49">
        <v>11</v>
      </c>
      <c r="AF118" s="44">
        <v>21</v>
      </c>
      <c r="AG118" s="33"/>
      <c r="AH118" s="33"/>
      <c r="AI118" s="33"/>
      <c r="AJ118" s="33"/>
      <c r="AK118" s="33"/>
      <c r="AL118" s="33"/>
      <c r="AM118" s="33">
        <f>SUMIFS('Unit Cancellations'!D:D,'Unit Cancellations'!B:B,A118)+SUMIFS('Unit Cancellations'!E:E,'Unit Cancellations'!B:B,A118)+SUMIFS('Unit Cancellations'!F:F,'Unit Cancellations'!B:B,A118)+SUMIFS('Unit Cancellations'!G:G,'Unit Cancellations'!B:B,A118)</f>
        <v>-24</v>
      </c>
      <c r="AN118" s="41">
        <f t="shared" si="2"/>
        <v>1553</v>
      </c>
      <c r="AO118" s="187">
        <f t="shared" si="1"/>
        <v>0.29416666666666669</v>
      </c>
      <c r="AP118" s="33"/>
      <c r="AQ118" s="33"/>
    </row>
    <row r="119" spans="1:43">
      <c r="A119" s="44" t="s">
        <v>145</v>
      </c>
      <c r="B119" s="45">
        <v>46096</v>
      </c>
      <c r="C119" s="47">
        <v>69631</v>
      </c>
      <c r="D119" s="47">
        <v>1349</v>
      </c>
      <c r="E119" s="47">
        <v>0</v>
      </c>
      <c r="F119" s="47">
        <v>0</v>
      </c>
      <c r="G119" s="180"/>
      <c r="H119" s="180"/>
      <c r="I119" s="47">
        <v>74807</v>
      </c>
      <c r="J119" s="47">
        <v>1409</v>
      </c>
      <c r="K119" s="47">
        <v>0</v>
      </c>
      <c r="L119" s="47">
        <v>0</v>
      </c>
      <c r="M119" s="180"/>
      <c r="N119" s="180"/>
      <c r="O119" s="47">
        <v>723547</v>
      </c>
      <c r="P119" s="47">
        <v>14287</v>
      </c>
      <c r="Q119" s="47">
        <v>0</v>
      </c>
      <c r="R119" s="47">
        <v>0</v>
      </c>
      <c r="S119" s="180"/>
      <c r="T119" s="180"/>
      <c r="U119" s="47">
        <v>20336</v>
      </c>
      <c r="V119" s="47">
        <v>1564</v>
      </c>
      <c r="W119" s="47"/>
      <c r="X119" s="180"/>
      <c r="Y119" s="47">
        <v>22738</v>
      </c>
      <c r="Z119" s="47">
        <v>1749</v>
      </c>
      <c r="AA119" s="47"/>
      <c r="AB119" s="180"/>
      <c r="AC119" s="47">
        <v>9289</v>
      </c>
      <c r="AD119" s="47">
        <v>303433</v>
      </c>
      <c r="AE119" s="49">
        <v>6</v>
      </c>
      <c r="AF119" s="44">
        <v>5</v>
      </c>
      <c r="AG119" s="25"/>
      <c r="AH119" s="25"/>
      <c r="AI119" s="25"/>
      <c r="AJ119" s="25"/>
      <c r="AK119" s="25"/>
      <c r="AL119" s="25"/>
      <c r="AM119" s="33">
        <f>SUMIFS('Unit Cancellations'!D:D,'Unit Cancellations'!B:B,A119)+SUMIFS('Unit Cancellations'!E:E,'Unit Cancellations'!B:B,A119)+SUMIFS('Unit Cancellations'!F:F,'Unit Cancellations'!B:B,A119)+SUMIFS('Unit Cancellations'!G:G,'Unit Cancellations'!B:B,A119)</f>
        <v>0</v>
      </c>
      <c r="AN119" s="41">
        <f t="shared" si="2"/>
        <v>1349</v>
      </c>
      <c r="AO119" s="187" t="str">
        <f t="shared" si="1"/>
        <v/>
      </c>
      <c r="AP119" s="25"/>
      <c r="AQ119" s="25"/>
    </row>
    <row r="120" spans="1:43">
      <c r="A120" s="44" t="s">
        <v>52</v>
      </c>
      <c r="B120" s="45">
        <v>46096</v>
      </c>
      <c r="C120" s="47">
        <v>95019</v>
      </c>
      <c r="D120" s="47">
        <v>951</v>
      </c>
      <c r="E120" s="47">
        <v>290744</v>
      </c>
      <c r="F120" s="47">
        <v>3101</v>
      </c>
      <c r="G120" s="180">
        <v>-0.67</v>
      </c>
      <c r="H120" s="180">
        <v>-0.69</v>
      </c>
      <c r="I120" s="47">
        <v>38268</v>
      </c>
      <c r="J120" s="47">
        <v>413</v>
      </c>
      <c r="K120" s="47">
        <v>157468</v>
      </c>
      <c r="L120" s="47">
        <v>1851</v>
      </c>
      <c r="M120" s="180">
        <v>-0.76</v>
      </c>
      <c r="N120" s="180">
        <v>-0.78</v>
      </c>
      <c r="O120" s="47">
        <v>1535286</v>
      </c>
      <c r="P120" s="47">
        <v>13178</v>
      </c>
      <c r="Q120" s="47">
        <v>7399830</v>
      </c>
      <c r="R120" s="47">
        <v>73489</v>
      </c>
      <c r="S120" s="180">
        <v>-0.79</v>
      </c>
      <c r="T120" s="180">
        <v>-0.82</v>
      </c>
      <c r="U120" s="47">
        <v>20245</v>
      </c>
      <c r="V120" s="47">
        <v>1557</v>
      </c>
      <c r="W120" s="47">
        <v>903</v>
      </c>
      <c r="X120" s="180">
        <v>0.72</v>
      </c>
      <c r="Y120" s="47">
        <v>0</v>
      </c>
      <c r="Z120" s="47">
        <v>0</v>
      </c>
      <c r="AA120" s="47">
        <v>903</v>
      </c>
      <c r="AB120" s="180">
        <v>-1</v>
      </c>
      <c r="AC120" s="47">
        <v>23233</v>
      </c>
      <c r="AD120" s="47">
        <v>1474404</v>
      </c>
      <c r="AE120" s="49">
        <v>15</v>
      </c>
      <c r="AF120" s="44"/>
      <c r="AG120" s="33"/>
      <c r="AH120" s="33"/>
      <c r="AI120" s="33"/>
      <c r="AJ120" s="33"/>
      <c r="AK120" s="33"/>
      <c r="AL120" s="33"/>
      <c r="AM120" s="33">
        <f>SUMIFS('Unit Cancellations'!D:D,'Unit Cancellations'!B:B,A120)+SUMIFS('Unit Cancellations'!E:E,'Unit Cancellations'!B:B,A120)+SUMIFS('Unit Cancellations'!F:F,'Unit Cancellations'!B:B,A120)+SUMIFS('Unit Cancellations'!G:G,'Unit Cancellations'!B:B,A120)</f>
        <v>-30</v>
      </c>
      <c r="AN120" s="41">
        <f t="shared" si="2"/>
        <v>946</v>
      </c>
      <c r="AO120" s="187">
        <f t="shared" si="1"/>
        <v>-0.69493711705901318</v>
      </c>
      <c r="AP120" s="33"/>
      <c r="AQ120" s="33"/>
    </row>
    <row r="121" spans="1:43">
      <c r="A121" s="44" t="s">
        <v>174</v>
      </c>
      <c r="B121" s="45">
        <v>46096</v>
      </c>
      <c r="C121" s="47">
        <v>38002</v>
      </c>
      <c r="D121" s="47">
        <v>1146</v>
      </c>
      <c r="E121" s="47">
        <v>41623</v>
      </c>
      <c r="F121" s="47">
        <v>1330</v>
      </c>
      <c r="G121" s="181">
        <v>-0.09</v>
      </c>
      <c r="H121" s="181">
        <v>-0.14000000000000001</v>
      </c>
      <c r="I121" s="47">
        <v>39430</v>
      </c>
      <c r="J121" s="47">
        <v>1166</v>
      </c>
      <c r="K121" s="47">
        <v>39527</v>
      </c>
      <c r="L121" s="47">
        <v>1241</v>
      </c>
      <c r="M121" s="181">
        <v>0</v>
      </c>
      <c r="N121" s="181">
        <v>-0.06</v>
      </c>
      <c r="O121" s="47">
        <v>421325</v>
      </c>
      <c r="P121" s="47">
        <v>12675</v>
      </c>
      <c r="Q121" s="47">
        <v>474651</v>
      </c>
      <c r="R121" s="47">
        <v>15035</v>
      </c>
      <c r="S121" s="181">
        <v>-0.11</v>
      </c>
      <c r="T121" s="181">
        <v>-0.16</v>
      </c>
      <c r="U121" s="47">
        <v>15503</v>
      </c>
      <c r="V121" s="47">
        <v>1193</v>
      </c>
      <c r="W121" s="76">
        <v>1375</v>
      </c>
      <c r="X121" s="181">
        <v>-0.13</v>
      </c>
      <c r="Y121" s="47">
        <v>17891</v>
      </c>
      <c r="Z121" s="47">
        <v>1376</v>
      </c>
      <c r="AA121" s="76">
        <v>1375</v>
      </c>
      <c r="AB121" s="181">
        <v>0</v>
      </c>
      <c r="AC121" s="47">
        <v>7322</v>
      </c>
      <c r="AD121" s="47">
        <v>117983</v>
      </c>
      <c r="AE121" s="49">
        <v>6</v>
      </c>
      <c r="AF121" s="44">
        <v>5</v>
      </c>
      <c r="AG121" s="33"/>
      <c r="AH121" s="33"/>
      <c r="AI121" s="33"/>
      <c r="AJ121" s="33"/>
      <c r="AK121" s="33"/>
      <c r="AL121" s="33"/>
      <c r="AM121" s="33">
        <f>SUMIFS('Unit Cancellations'!D:D,'Unit Cancellations'!B:B,A121)+SUMIFS('Unit Cancellations'!E:E,'Unit Cancellations'!B:B,A121)+SUMIFS('Unit Cancellations'!F:F,'Unit Cancellations'!B:B,A121)+SUMIFS('Unit Cancellations'!G:G,'Unit Cancellations'!B:B,A121)</f>
        <v>-90</v>
      </c>
      <c r="AN121" s="41">
        <f t="shared" si="2"/>
        <v>1131</v>
      </c>
      <c r="AO121" s="187">
        <f t="shared" si="1"/>
        <v>-0.14962406015037594</v>
      </c>
      <c r="AP121" s="33"/>
      <c r="AQ121" s="33"/>
    </row>
    <row r="122" spans="1:43">
      <c r="A122" s="44" t="s">
        <v>126</v>
      </c>
      <c r="B122" s="45">
        <v>46096</v>
      </c>
      <c r="C122" s="47">
        <v>10191</v>
      </c>
      <c r="D122" s="47">
        <v>1133</v>
      </c>
      <c r="E122" s="47">
        <v>0</v>
      </c>
      <c r="F122" s="47">
        <v>0</v>
      </c>
      <c r="G122" s="181"/>
      <c r="H122" s="181"/>
      <c r="I122" s="47">
        <v>11893</v>
      </c>
      <c r="J122" s="47">
        <v>1270</v>
      </c>
      <c r="K122" s="47">
        <v>0</v>
      </c>
      <c r="L122" s="47">
        <v>0</v>
      </c>
      <c r="M122" s="181"/>
      <c r="N122" s="181"/>
      <c r="O122" s="47">
        <v>111221</v>
      </c>
      <c r="P122" s="47">
        <v>12403</v>
      </c>
      <c r="Q122" s="47">
        <v>0</v>
      </c>
      <c r="R122" s="47">
        <v>0</v>
      </c>
      <c r="S122" s="181"/>
      <c r="T122" s="181"/>
      <c r="U122" s="47">
        <v>21705</v>
      </c>
      <c r="V122" s="47">
        <v>1670</v>
      </c>
      <c r="W122" s="76"/>
      <c r="X122" s="181"/>
      <c r="Y122" s="47">
        <v>0</v>
      </c>
      <c r="Z122" s="47">
        <v>0</v>
      </c>
      <c r="AA122" s="76"/>
      <c r="AB122" s="181"/>
      <c r="AC122" s="47">
        <v>9359</v>
      </c>
      <c r="AD122" s="47">
        <v>31459</v>
      </c>
      <c r="AE122" s="49">
        <v>6</v>
      </c>
      <c r="AF122" s="44"/>
      <c r="AG122" s="33"/>
      <c r="AH122" s="33"/>
      <c r="AI122" s="33"/>
      <c r="AJ122" s="33"/>
      <c r="AK122" s="33"/>
      <c r="AL122" s="33"/>
      <c r="AM122" s="33">
        <f>SUMIFS('Unit Cancellations'!D:D,'Unit Cancellations'!B:B,A122)+SUMIFS('Unit Cancellations'!E:E,'Unit Cancellations'!B:B,A122)+SUMIFS('Unit Cancellations'!F:F,'Unit Cancellations'!B:B,A122)+SUMIFS('Unit Cancellations'!G:G,'Unit Cancellations'!B:B,A122)</f>
        <v>0</v>
      </c>
      <c r="AN122" s="41">
        <f t="shared" si="2"/>
        <v>1133</v>
      </c>
      <c r="AO122" s="187" t="str">
        <f t="shared" si="1"/>
        <v/>
      </c>
      <c r="AP122" s="33"/>
      <c r="AQ122" s="33"/>
    </row>
    <row r="123" spans="1:43">
      <c r="A123" s="44" t="s">
        <v>539</v>
      </c>
      <c r="B123" s="45">
        <v>46096</v>
      </c>
      <c r="C123" s="47">
        <v>79325</v>
      </c>
      <c r="D123" s="47">
        <v>1177</v>
      </c>
      <c r="E123" s="47">
        <v>0</v>
      </c>
      <c r="F123" s="47">
        <v>0</v>
      </c>
      <c r="G123" s="180"/>
      <c r="H123" s="180"/>
      <c r="I123" s="47">
        <v>98927</v>
      </c>
      <c r="J123" s="47">
        <v>1445</v>
      </c>
      <c r="K123" s="47">
        <v>0</v>
      </c>
      <c r="L123" s="47">
        <v>0</v>
      </c>
      <c r="M123" s="180"/>
      <c r="N123" s="180"/>
      <c r="O123" s="47">
        <v>818865</v>
      </c>
      <c r="P123" s="47">
        <v>12074</v>
      </c>
      <c r="Q123" s="47">
        <v>0</v>
      </c>
      <c r="R123" s="47">
        <v>0</v>
      </c>
      <c r="S123" s="180"/>
      <c r="T123" s="180"/>
      <c r="U123" s="47">
        <v>17913</v>
      </c>
      <c r="V123" s="47">
        <v>1378</v>
      </c>
      <c r="W123" s="47">
        <v>652</v>
      </c>
      <c r="X123" s="180">
        <v>1.1100000000000001</v>
      </c>
      <c r="Y123" s="47">
        <v>10027</v>
      </c>
      <c r="Z123" s="47">
        <v>771</v>
      </c>
      <c r="AA123" s="47">
        <v>652</v>
      </c>
      <c r="AB123" s="180">
        <v>0.18</v>
      </c>
      <c r="AC123" s="47">
        <v>9532</v>
      </c>
      <c r="AD123" s="47">
        <v>407945</v>
      </c>
      <c r="AE123" s="49">
        <v>7</v>
      </c>
      <c r="AF123" s="44">
        <v>12</v>
      </c>
      <c r="AG123" s="25"/>
      <c r="AH123" s="25"/>
      <c r="AI123" s="25"/>
      <c r="AJ123" s="25"/>
      <c r="AK123" s="25"/>
      <c r="AL123" s="25"/>
      <c r="AM123" s="33">
        <f>SUMIFS('Unit Cancellations'!D:D,'Unit Cancellations'!B:B,A123)+SUMIFS('Unit Cancellations'!E:E,'Unit Cancellations'!B:B,A123)+SUMIFS('Unit Cancellations'!F:F,'Unit Cancellations'!B:B,A123)+SUMIFS('Unit Cancellations'!G:G,'Unit Cancellations'!B:B,A123)</f>
        <v>-36</v>
      </c>
      <c r="AN123" s="41">
        <f t="shared" si="2"/>
        <v>1171</v>
      </c>
      <c r="AO123" s="187" t="str">
        <f t="shared" si="1"/>
        <v/>
      </c>
      <c r="AP123" s="25"/>
      <c r="AQ123" s="25"/>
    </row>
    <row r="124" spans="1:43">
      <c r="A124" s="44" t="s">
        <v>155</v>
      </c>
      <c r="B124" s="45">
        <v>46096</v>
      </c>
      <c r="C124" s="47">
        <v>28055</v>
      </c>
      <c r="D124" s="47">
        <v>1100</v>
      </c>
      <c r="E124" s="47">
        <v>5246</v>
      </c>
      <c r="F124" s="47">
        <v>229</v>
      </c>
      <c r="G124" s="180">
        <v>4.3499999999999996</v>
      </c>
      <c r="H124" s="180">
        <v>3.81</v>
      </c>
      <c r="I124" s="47">
        <v>30928</v>
      </c>
      <c r="J124" s="47">
        <v>1204</v>
      </c>
      <c r="K124" s="47">
        <v>8062</v>
      </c>
      <c r="L124" s="47">
        <v>307</v>
      </c>
      <c r="M124" s="180">
        <v>2.84</v>
      </c>
      <c r="N124" s="180">
        <v>2.92</v>
      </c>
      <c r="O124" s="47">
        <v>300206</v>
      </c>
      <c r="P124" s="47">
        <v>11954</v>
      </c>
      <c r="Q124" s="47">
        <v>30500</v>
      </c>
      <c r="R124" s="47">
        <v>1334</v>
      </c>
      <c r="S124" s="180">
        <v>8.84</v>
      </c>
      <c r="T124" s="180">
        <v>7.96</v>
      </c>
      <c r="U124" s="47">
        <v>24708</v>
      </c>
      <c r="V124" s="47">
        <v>1901</v>
      </c>
      <c r="W124" s="47">
        <v>459</v>
      </c>
      <c r="X124" s="180">
        <v>3.14</v>
      </c>
      <c r="Y124" s="47">
        <v>4821</v>
      </c>
      <c r="Z124" s="47">
        <v>371</v>
      </c>
      <c r="AA124" s="47">
        <v>459</v>
      </c>
      <c r="AB124" s="180">
        <v>-0.19</v>
      </c>
      <c r="AC124" s="47">
        <v>16360</v>
      </c>
      <c r="AD124" s="47">
        <v>173443</v>
      </c>
      <c r="AE124" s="49">
        <v>9</v>
      </c>
      <c r="AF124" s="44">
        <v>44</v>
      </c>
      <c r="AG124" s="33"/>
      <c r="AH124" s="33"/>
      <c r="AI124" s="33"/>
      <c r="AJ124" s="33"/>
      <c r="AK124" s="33"/>
      <c r="AL124" s="33"/>
      <c r="AM124" s="33">
        <f>SUMIFS('Unit Cancellations'!D:D,'Unit Cancellations'!B:B,A124)+SUMIFS('Unit Cancellations'!E:E,'Unit Cancellations'!B:B,A124)+SUMIFS('Unit Cancellations'!F:F,'Unit Cancellations'!B:B,A124)+SUMIFS('Unit Cancellations'!G:G,'Unit Cancellations'!B:B,A124)</f>
        <v>0</v>
      </c>
      <c r="AN124" s="41">
        <f t="shared" si="2"/>
        <v>1100</v>
      </c>
      <c r="AO124" s="187">
        <f t="shared" si="1"/>
        <v>3.8034934497816595</v>
      </c>
      <c r="AP124" s="33"/>
      <c r="AQ124" s="33"/>
    </row>
    <row r="125" spans="1:43">
      <c r="A125" s="44" t="s">
        <v>509</v>
      </c>
      <c r="B125" s="45">
        <v>46096</v>
      </c>
      <c r="C125" s="47">
        <v>387181</v>
      </c>
      <c r="D125" s="47">
        <v>1110</v>
      </c>
      <c r="E125" s="47">
        <v>427312</v>
      </c>
      <c r="F125" s="47">
        <v>1210</v>
      </c>
      <c r="G125" s="180">
        <v>-0.09</v>
      </c>
      <c r="H125" s="180">
        <v>-0.08</v>
      </c>
      <c r="I125" s="47">
        <v>364288</v>
      </c>
      <c r="J125" s="47">
        <v>1070</v>
      </c>
      <c r="K125" s="47">
        <v>455456</v>
      </c>
      <c r="L125" s="47">
        <v>1315</v>
      </c>
      <c r="M125" s="180">
        <v>-0.2</v>
      </c>
      <c r="N125" s="180">
        <v>-0.19</v>
      </c>
      <c r="O125" s="47">
        <v>4277159</v>
      </c>
      <c r="P125" s="47">
        <v>11938</v>
      </c>
      <c r="Q125" s="47">
        <v>4581276</v>
      </c>
      <c r="R125" s="47">
        <v>12848</v>
      </c>
      <c r="S125" s="180">
        <v>-7.0000000000000007E-2</v>
      </c>
      <c r="T125" s="180">
        <v>-7.0000000000000007E-2</v>
      </c>
      <c r="U125" s="47">
        <v>15919</v>
      </c>
      <c r="V125" s="47">
        <v>1225</v>
      </c>
      <c r="W125" s="47">
        <v>1314</v>
      </c>
      <c r="X125" s="180">
        <v>-7.0000000000000007E-2</v>
      </c>
      <c r="Y125" s="47">
        <v>17573</v>
      </c>
      <c r="Z125" s="47">
        <v>1352</v>
      </c>
      <c r="AA125" s="47">
        <v>1314</v>
      </c>
      <c r="AB125" s="180">
        <v>0.03</v>
      </c>
      <c r="AC125" s="47">
        <v>12010</v>
      </c>
      <c r="AD125" s="47">
        <v>2609044</v>
      </c>
      <c r="AE125" s="49">
        <v>10</v>
      </c>
      <c r="AF125" s="44">
        <v>9</v>
      </c>
      <c r="AG125" s="33"/>
      <c r="AH125" s="33"/>
      <c r="AI125" s="33"/>
      <c r="AJ125" s="33"/>
      <c r="AK125" s="33"/>
      <c r="AL125" s="33"/>
      <c r="AM125" s="33">
        <f>SUMIFS('Unit Cancellations'!D:D,'Unit Cancellations'!B:B,A125)+SUMIFS('Unit Cancellations'!E:E,'Unit Cancellations'!B:B,A125)+SUMIFS('Unit Cancellations'!F:F,'Unit Cancellations'!B:B,A125)+SUMIFS('Unit Cancellations'!G:G,'Unit Cancellations'!B:B,A125)</f>
        <v>-38</v>
      </c>
      <c r="AN125" s="41">
        <f t="shared" si="2"/>
        <v>1103.6666666666667</v>
      </c>
      <c r="AO125" s="187">
        <f t="shared" si="1"/>
        <v>-8.787878787878782E-2</v>
      </c>
      <c r="AP125" s="33"/>
      <c r="AQ125" s="33"/>
    </row>
    <row r="126" spans="1:43">
      <c r="A126" s="44" t="s">
        <v>181</v>
      </c>
      <c r="B126" s="45">
        <v>46096</v>
      </c>
      <c r="C126" s="47">
        <v>33609</v>
      </c>
      <c r="D126" s="47">
        <v>1027</v>
      </c>
      <c r="E126" s="47">
        <v>38622</v>
      </c>
      <c r="F126" s="47">
        <v>1129</v>
      </c>
      <c r="G126" s="180">
        <v>-0.13</v>
      </c>
      <c r="H126" s="180">
        <v>-0.09</v>
      </c>
      <c r="I126" s="47">
        <v>33665</v>
      </c>
      <c r="J126" s="47">
        <v>1025</v>
      </c>
      <c r="K126" s="47">
        <v>39533</v>
      </c>
      <c r="L126" s="47">
        <v>1145</v>
      </c>
      <c r="M126" s="180">
        <v>-0.15</v>
      </c>
      <c r="N126" s="180">
        <v>-0.1</v>
      </c>
      <c r="O126" s="47">
        <v>383382</v>
      </c>
      <c r="P126" s="47">
        <v>11847</v>
      </c>
      <c r="Q126" s="47">
        <v>457898</v>
      </c>
      <c r="R126" s="47">
        <v>13321</v>
      </c>
      <c r="S126" s="180">
        <v>-0.16</v>
      </c>
      <c r="T126" s="180">
        <v>-0.11</v>
      </c>
      <c r="U126" s="47">
        <v>14751</v>
      </c>
      <c r="V126" s="47">
        <v>1135</v>
      </c>
      <c r="W126" s="47">
        <v>1216</v>
      </c>
      <c r="X126" s="180">
        <v>-7.0000000000000007E-2</v>
      </c>
      <c r="Y126" s="47">
        <v>20027</v>
      </c>
      <c r="Z126" s="47">
        <v>1541</v>
      </c>
      <c r="AA126" s="47">
        <v>1216</v>
      </c>
      <c r="AB126" s="180">
        <v>0.27</v>
      </c>
      <c r="AC126" s="47">
        <v>8471</v>
      </c>
      <c r="AD126" s="47">
        <v>147724</v>
      </c>
      <c r="AE126" s="49">
        <v>7</v>
      </c>
      <c r="AF126" s="44">
        <v>5</v>
      </c>
      <c r="AG126" s="25"/>
      <c r="AH126" s="25"/>
      <c r="AI126" s="25"/>
      <c r="AJ126" s="25"/>
      <c r="AK126" s="25"/>
      <c r="AL126" s="25"/>
      <c r="AM126" s="33">
        <f>SUMIFS('Unit Cancellations'!D:D,'Unit Cancellations'!B:B,A126)+SUMIFS('Unit Cancellations'!E:E,'Unit Cancellations'!B:B,A126)+SUMIFS('Unit Cancellations'!F:F,'Unit Cancellations'!B:B,A126)+SUMIFS('Unit Cancellations'!G:G,'Unit Cancellations'!B:B,A126)</f>
        <v>-38</v>
      </c>
      <c r="AN126" s="41">
        <f t="shared" si="2"/>
        <v>1020.6666666666666</v>
      </c>
      <c r="AO126" s="187">
        <f t="shared" si="1"/>
        <v>-9.5955122527310338E-2</v>
      </c>
      <c r="AP126" s="25"/>
      <c r="AQ126" s="25"/>
    </row>
    <row r="127" spans="1:43">
      <c r="A127" s="44" t="s">
        <v>189</v>
      </c>
      <c r="B127" s="45">
        <v>46096</v>
      </c>
      <c r="C127" s="47">
        <v>16389</v>
      </c>
      <c r="D127" s="47">
        <v>965</v>
      </c>
      <c r="E127" s="47">
        <v>18270</v>
      </c>
      <c r="F127" s="47">
        <v>1034</v>
      </c>
      <c r="G127" s="180">
        <v>-0.1</v>
      </c>
      <c r="H127" s="180">
        <v>-7.0000000000000007E-2</v>
      </c>
      <c r="I127" s="47">
        <v>15661</v>
      </c>
      <c r="J127" s="47">
        <v>930</v>
      </c>
      <c r="K127" s="47">
        <v>18097</v>
      </c>
      <c r="L127" s="47">
        <v>1000</v>
      </c>
      <c r="M127" s="180">
        <v>-0.13</v>
      </c>
      <c r="N127" s="180">
        <v>-7.0000000000000007E-2</v>
      </c>
      <c r="O127" s="47">
        <v>195095</v>
      </c>
      <c r="P127" s="47">
        <v>11423</v>
      </c>
      <c r="Q127" s="47">
        <v>227344</v>
      </c>
      <c r="R127" s="47">
        <v>12907</v>
      </c>
      <c r="S127" s="180">
        <v>-0.14000000000000001</v>
      </c>
      <c r="T127" s="180">
        <v>-0.11</v>
      </c>
      <c r="U127" s="47">
        <v>11589</v>
      </c>
      <c r="V127" s="47">
        <v>891</v>
      </c>
      <c r="W127" s="47">
        <v>905</v>
      </c>
      <c r="X127" s="180">
        <v>-0.01</v>
      </c>
      <c r="Y127" s="47">
        <v>7036</v>
      </c>
      <c r="Z127" s="47">
        <v>541</v>
      </c>
      <c r="AA127" s="47">
        <v>905</v>
      </c>
      <c r="AB127" s="180">
        <v>-0.4</v>
      </c>
      <c r="AC127" s="47">
        <v>13427</v>
      </c>
      <c r="AD127" s="47">
        <v>93056</v>
      </c>
      <c r="AE127" s="49">
        <v>15</v>
      </c>
      <c r="AF127" s="44">
        <v>25</v>
      </c>
      <c r="AG127" s="33"/>
      <c r="AH127" s="33"/>
      <c r="AI127" s="33"/>
      <c r="AJ127" s="33"/>
      <c r="AK127" s="33"/>
      <c r="AL127" s="33"/>
      <c r="AM127" s="33">
        <f>SUMIFS('Unit Cancellations'!D:D,'Unit Cancellations'!B:B,A127)+SUMIFS('Unit Cancellations'!E:E,'Unit Cancellations'!B:B,A127)+SUMIFS('Unit Cancellations'!F:F,'Unit Cancellations'!B:B,A127)+SUMIFS('Unit Cancellations'!G:G,'Unit Cancellations'!B:B,A127)</f>
        <v>-50</v>
      </c>
      <c r="AN127" s="41">
        <f t="shared" si="2"/>
        <v>956.66666666666663</v>
      </c>
      <c r="AO127" s="187">
        <f t="shared" si="1"/>
        <v>-7.4790457769181209E-2</v>
      </c>
      <c r="AP127" s="33"/>
      <c r="AQ127" s="33"/>
    </row>
    <row r="128" spans="1:43">
      <c r="A128" s="44" t="s">
        <v>100</v>
      </c>
      <c r="B128" s="45">
        <v>46096</v>
      </c>
      <c r="C128" s="47">
        <v>166367</v>
      </c>
      <c r="D128" s="47">
        <v>1224</v>
      </c>
      <c r="E128" s="47">
        <v>0</v>
      </c>
      <c r="F128" s="47">
        <v>0</v>
      </c>
      <c r="G128" s="181"/>
      <c r="H128" s="181"/>
      <c r="I128" s="47">
        <v>203925</v>
      </c>
      <c r="J128" s="47">
        <v>1466</v>
      </c>
      <c r="K128" s="47">
        <v>0</v>
      </c>
      <c r="L128" s="47">
        <v>0</v>
      </c>
      <c r="M128" s="181"/>
      <c r="N128" s="181"/>
      <c r="O128" s="47">
        <v>1574664</v>
      </c>
      <c r="P128" s="47">
        <v>11419</v>
      </c>
      <c r="Q128" s="47">
        <v>0</v>
      </c>
      <c r="R128" s="47">
        <v>0</v>
      </c>
      <c r="S128" s="181"/>
      <c r="T128" s="181"/>
      <c r="U128" s="47">
        <v>23693</v>
      </c>
      <c r="V128" s="47">
        <v>1823</v>
      </c>
      <c r="W128" s="47">
        <v>105</v>
      </c>
      <c r="X128" s="180">
        <v>16.34</v>
      </c>
      <c r="Y128" s="47">
        <v>21661</v>
      </c>
      <c r="Z128" s="47">
        <v>1666</v>
      </c>
      <c r="AA128" s="47">
        <v>105</v>
      </c>
      <c r="AB128" s="180">
        <v>14.86</v>
      </c>
      <c r="AC128" s="47">
        <v>8607</v>
      </c>
      <c r="AD128" s="47">
        <v>584936</v>
      </c>
      <c r="AE128" s="49">
        <v>5</v>
      </c>
      <c r="AF128" s="44">
        <v>5</v>
      </c>
      <c r="AG128" s="33"/>
      <c r="AH128" s="33"/>
      <c r="AI128" s="33"/>
      <c r="AJ128" s="33"/>
      <c r="AK128" s="33"/>
      <c r="AL128" s="33"/>
      <c r="AM128" s="33">
        <f>SUMIFS('Unit Cancellations'!D:D,'Unit Cancellations'!B:B,A128)+SUMIFS('Unit Cancellations'!E:E,'Unit Cancellations'!B:B,A128)+SUMIFS('Unit Cancellations'!F:F,'Unit Cancellations'!B:B,A128)+SUMIFS('Unit Cancellations'!G:G,'Unit Cancellations'!B:B,A128)</f>
        <v>0</v>
      </c>
      <c r="AN128" s="41">
        <f t="shared" si="2"/>
        <v>1224</v>
      </c>
      <c r="AO128" s="187" t="str">
        <f t="shared" si="1"/>
        <v/>
      </c>
      <c r="AP128" s="33"/>
      <c r="AQ128" s="33"/>
    </row>
    <row r="129" spans="1:43">
      <c r="A129" s="44" t="s">
        <v>518</v>
      </c>
      <c r="B129" s="45">
        <v>46096</v>
      </c>
      <c r="C129" s="47">
        <v>64215</v>
      </c>
      <c r="D129" s="47">
        <v>1006</v>
      </c>
      <c r="E129" s="47">
        <v>69078</v>
      </c>
      <c r="F129" s="47">
        <v>986</v>
      </c>
      <c r="G129" s="180">
        <v>-7.0000000000000007E-2</v>
      </c>
      <c r="H129" s="180">
        <v>0.02</v>
      </c>
      <c r="I129" s="47">
        <v>57823</v>
      </c>
      <c r="J129" s="47">
        <v>922</v>
      </c>
      <c r="K129" s="47">
        <v>67515</v>
      </c>
      <c r="L129" s="47">
        <v>977</v>
      </c>
      <c r="M129" s="180">
        <v>-0.14000000000000001</v>
      </c>
      <c r="N129" s="180">
        <v>-0.06</v>
      </c>
      <c r="O129" s="47">
        <v>727645</v>
      </c>
      <c r="P129" s="47">
        <v>11389</v>
      </c>
      <c r="Q129" s="47">
        <v>795485</v>
      </c>
      <c r="R129" s="47">
        <v>11437</v>
      </c>
      <c r="S129" s="180">
        <v>-0.09</v>
      </c>
      <c r="T129" s="180">
        <v>0</v>
      </c>
      <c r="U129" s="47">
        <v>12600</v>
      </c>
      <c r="V129" s="47">
        <v>969</v>
      </c>
      <c r="W129" s="47">
        <v>1061</v>
      </c>
      <c r="X129" s="180">
        <v>-0.09</v>
      </c>
      <c r="Y129" s="47">
        <v>14505</v>
      </c>
      <c r="Z129" s="47">
        <v>1116</v>
      </c>
      <c r="AA129" s="47">
        <v>1061</v>
      </c>
      <c r="AB129" s="180">
        <v>0.05</v>
      </c>
      <c r="AC129" s="47">
        <v>4863</v>
      </c>
      <c r="AD129" s="47">
        <v>203237</v>
      </c>
      <c r="AE129" s="49">
        <v>5</v>
      </c>
      <c r="AF129" s="44">
        <v>4</v>
      </c>
      <c r="AG129" s="25"/>
      <c r="AH129" s="25"/>
      <c r="AI129" s="25"/>
      <c r="AJ129" s="25"/>
      <c r="AK129" s="25"/>
      <c r="AL129" s="25"/>
      <c r="AM129" s="33">
        <f>SUMIFS('Unit Cancellations'!D:D,'Unit Cancellations'!B:B,A129)+SUMIFS('Unit Cancellations'!E:E,'Unit Cancellations'!B:B,A129)+SUMIFS('Unit Cancellations'!F:F,'Unit Cancellations'!B:B,A129)+SUMIFS('Unit Cancellations'!G:G,'Unit Cancellations'!B:B,A129)</f>
        <v>-15</v>
      </c>
      <c r="AN129" s="41">
        <f t="shared" si="2"/>
        <v>1003.5</v>
      </c>
      <c r="AO129" s="187">
        <f t="shared" si="1"/>
        <v>1.7748478701825558E-2</v>
      </c>
      <c r="AP129" s="25"/>
      <c r="AQ129" s="25"/>
    </row>
    <row r="130" spans="1:43">
      <c r="A130" s="44" t="s">
        <v>146</v>
      </c>
      <c r="B130" s="45">
        <v>46096</v>
      </c>
      <c r="C130" s="47">
        <v>51163</v>
      </c>
      <c r="D130" s="47">
        <v>992</v>
      </c>
      <c r="E130" s="47">
        <v>42823</v>
      </c>
      <c r="F130" s="47">
        <v>835</v>
      </c>
      <c r="G130" s="180">
        <v>0.19</v>
      </c>
      <c r="H130" s="180">
        <v>0.19</v>
      </c>
      <c r="I130" s="47">
        <v>42408</v>
      </c>
      <c r="J130" s="47">
        <v>853</v>
      </c>
      <c r="K130" s="47">
        <v>32219</v>
      </c>
      <c r="L130" s="47">
        <v>671</v>
      </c>
      <c r="M130" s="180">
        <v>0.32</v>
      </c>
      <c r="N130" s="180">
        <v>0.27</v>
      </c>
      <c r="O130" s="47">
        <v>584289</v>
      </c>
      <c r="P130" s="47">
        <v>11323</v>
      </c>
      <c r="Q130" s="47">
        <v>525306</v>
      </c>
      <c r="R130" s="47">
        <v>10361</v>
      </c>
      <c r="S130" s="180">
        <v>0.11</v>
      </c>
      <c r="T130" s="180">
        <v>0.09</v>
      </c>
      <c r="U130" s="47">
        <v>16236</v>
      </c>
      <c r="V130" s="47">
        <v>1249</v>
      </c>
      <c r="W130" s="47">
        <v>811</v>
      </c>
      <c r="X130" s="180">
        <v>0.54</v>
      </c>
      <c r="Y130" s="47">
        <v>595</v>
      </c>
      <c r="Z130" s="47">
        <v>46</v>
      </c>
      <c r="AA130" s="47">
        <v>811</v>
      </c>
      <c r="AB130" s="180">
        <v>-0.94</v>
      </c>
      <c r="AC130" s="47">
        <v>8731</v>
      </c>
      <c r="AD130" s="47">
        <v>297785</v>
      </c>
      <c r="AE130" s="49">
        <v>7</v>
      </c>
      <c r="AF130" s="44">
        <v>191</v>
      </c>
      <c r="AG130" s="25"/>
      <c r="AH130" s="25"/>
      <c r="AI130" s="25"/>
      <c r="AJ130" s="25"/>
      <c r="AK130" s="25"/>
      <c r="AL130" s="25"/>
      <c r="AM130" s="33">
        <f>SUMIFS('Unit Cancellations'!D:D,'Unit Cancellations'!B:B,A130)+SUMIFS('Unit Cancellations'!E:E,'Unit Cancellations'!B:B,A130)+SUMIFS('Unit Cancellations'!F:F,'Unit Cancellations'!B:B,A130)+SUMIFS('Unit Cancellations'!G:G,'Unit Cancellations'!B:B,A130)</f>
        <v>-20</v>
      </c>
      <c r="AN130" s="41">
        <f t="shared" si="2"/>
        <v>988.66666666666663</v>
      </c>
      <c r="AO130" s="187">
        <f t="shared" si="1"/>
        <v>0.18403193612774446</v>
      </c>
      <c r="AP130" s="25"/>
      <c r="AQ130" s="25"/>
    </row>
    <row r="131" spans="1:43">
      <c r="A131" s="44" t="s">
        <v>159</v>
      </c>
      <c r="B131" s="45">
        <v>46096</v>
      </c>
      <c r="C131" s="47">
        <v>81645</v>
      </c>
      <c r="D131" s="47">
        <v>1032</v>
      </c>
      <c r="E131" s="47">
        <v>122145</v>
      </c>
      <c r="F131" s="47">
        <v>1415</v>
      </c>
      <c r="G131" s="181">
        <v>-0.33</v>
      </c>
      <c r="H131" s="181">
        <v>-0.27</v>
      </c>
      <c r="I131" s="47">
        <v>81322</v>
      </c>
      <c r="J131" s="47">
        <v>1020</v>
      </c>
      <c r="K131" s="47">
        <v>129373</v>
      </c>
      <c r="L131" s="47">
        <v>1409</v>
      </c>
      <c r="M131" s="181">
        <v>-0.37</v>
      </c>
      <c r="N131" s="181">
        <v>-0.28000000000000003</v>
      </c>
      <c r="O131" s="47">
        <v>917499</v>
      </c>
      <c r="P131" s="47">
        <v>11269</v>
      </c>
      <c r="Q131" s="47">
        <v>1467825</v>
      </c>
      <c r="R131" s="47">
        <v>18050</v>
      </c>
      <c r="S131" s="181">
        <v>-0.37</v>
      </c>
      <c r="T131" s="181">
        <v>-0.38</v>
      </c>
      <c r="U131" s="47">
        <v>13559</v>
      </c>
      <c r="V131" s="47">
        <v>1043</v>
      </c>
      <c r="W131" s="47">
        <v>1353</v>
      </c>
      <c r="X131" s="180">
        <v>-0.23</v>
      </c>
      <c r="Y131" s="47">
        <v>0</v>
      </c>
      <c r="Z131" s="47">
        <v>0</v>
      </c>
      <c r="AA131" s="47">
        <v>1353</v>
      </c>
      <c r="AB131" s="180">
        <v>-1</v>
      </c>
      <c r="AC131" s="47">
        <v>15106</v>
      </c>
      <c r="AD131" s="47">
        <v>1481112</v>
      </c>
      <c r="AE131" s="49">
        <v>14</v>
      </c>
      <c r="AF131" s="44"/>
      <c r="AG131" s="33"/>
      <c r="AH131" s="33"/>
      <c r="AI131" s="33"/>
      <c r="AJ131" s="33"/>
      <c r="AK131" s="33"/>
      <c r="AL131" s="33"/>
      <c r="AM131" s="33">
        <f>SUMIFS('Unit Cancellations'!D:D,'Unit Cancellations'!B:B,A131)+SUMIFS('Unit Cancellations'!E:E,'Unit Cancellations'!B:B,A131)+SUMIFS('Unit Cancellations'!F:F,'Unit Cancellations'!B:B,A131)+SUMIFS('Unit Cancellations'!G:G,'Unit Cancellations'!B:B,A131)</f>
        <v>-59</v>
      </c>
      <c r="AN131" s="41">
        <f t="shared" si="2"/>
        <v>1022.1666666666666</v>
      </c>
      <c r="AO131" s="187">
        <f t="shared" si="1"/>
        <v>-0.277620730270907</v>
      </c>
      <c r="AP131" s="33"/>
      <c r="AQ131" s="33"/>
    </row>
    <row r="132" spans="1:43">
      <c r="A132" s="44" t="s">
        <v>141</v>
      </c>
      <c r="B132" s="45">
        <v>46096</v>
      </c>
      <c r="C132" s="47">
        <v>49498</v>
      </c>
      <c r="D132" s="47">
        <v>1167</v>
      </c>
      <c r="E132" s="47">
        <v>44637</v>
      </c>
      <c r="F132" s="49">
        <v>962</v>
      </c>
      <c r="G132" s="180">
        <v>0.11</v>
      </c>
      <c r="H132" s="180">
        <v>0.21</v>
      </c>
      <c r="I132" s="47">
        <v>49463</v>
      </c>
      <c r="J132" s="47">
        <v>1165</v>
      </c>
      <c r="K132" s="47">
        <v>41112</v>
      </c>
      <c r="L132" s="47">
        <v>943</v>
      </c>
      <c r="M132" s="180">
        <v>0.2</v>
      </c>
      <c r="N132" s="180">
        <v>0.24</v>
      </c>
      <c r="O132" s="47">
        <v>470808</v>
      </c>
      <c r="P132" s="47">
        <v>10903</v>
      </c>
      <c r="Q132" s="47">
        <v>438805</v>
      </c>
      <c r="R132" s="47">
        <v>9049</v>
      </c>
      <c r="S132" s="180">
        <v>7.0000000000000007E-2</v>
      </c>
      <c r="T132" s="180">
        <v>0.2</v>
      </c>
      <c r="U132" s="47">
        <v>15811</v>
      </c>
      <c r="V132" s="47">
        <v>1216</v>
      </c>
      <c r="W132" s="47">
        <v>1106</v>
      </c>
      <c r="X132" s="180">
        <v>0.1</v>
      </c>
      <c r="Y132" s="47">
        <v>14900</v>
      </c>
      <c r="Z132" s="47">
        <v>1146</v>
      </c>
      <c r="AA132" s="47">
        <v>1106</v>
      </c>
      <c r="AB132" s="180">
        <v>0.04</v>
      </c>
      <c r="AC132" s="47">
        <v>12936</v>
      </c>
      <c r="AD132" s="47">
        <v>361438</v>
      </c>
      <c r="AE132" s="49">
        <v>11</v>
      </c>
      <c r="AF132" s="44">
        <v>11</v>
      </c>
      <c r="AG132" s="33"/>
      <c r="AH132" s="33"/>
      <c r="AI132" s="33"/>
      <c r="AJ132" s="33"/>
      <c r="AK132" s="33"/>
      <c r="AL132" s="33"/>
      <c r="AM132" s="33">
        <f>SUMIFS('Unit Cancellations'!D:D,'Unit Cancellations'!B:B,A132)+SUMIFS('Unit Cancellations'!E:E,'Unit Cancellations'!B:B,A132)+SUMIFS('Unit Cancellations'!F:F,'Unit Cancellations'!B:B,A132)+SUMIFS('Unit Cancellations'!G:G,'Unit Cancellations'!B:B,A132)</f>
        <v>-28</v>
      </c>
      <c r="AN132" s="41">
        <f t="shared" si="2"/>
        <v>1162.3333333333333</v>
      </c>
      <c r="AO132" s="187">
        <f t="shared" si="1"/>
        <v>0.20824670824670816</v>
      </c>
      <c r="AP132" s="33"/>
      <c r="AQ132" s="33"/>
    </row>
    <row r="133" spans="1:43">
      <c r="A133" s="44" t="s">
        <v>781</v>
      </c>
      <c r="B133" s="45">
        <v>46096</v>
      </c>
      <c r="C133" s="47">
        <v>50262</v>
      </c>
      <c r="D133" s="47">
        <v>963</v>
      </c>
      <c r="E133" s="47">
        <v>5604</v>
      </c>
      <c r="F133" s="47">
        <v>66</v>
      </c>
      <c r="G133" s="181">
        <v>7.97</v>
      </c>
      <c r="H133" s="181">
        <v>13.52</v>
      </c>
      <c r="I133" s="47">
        <v>44946</v>
      </c>
      <c r="J133" s="47">
        <v>810</v>
      </c>
      <c r="K133" s="47">
        <v>29766</v>
      </c>
      <c r="L133" s="47">
        <v>352</v>
      </c>
      <c r="M133" s="181">
        <v>0.51</v>
      </c>
      <c r="N133" s="181">
        <v>1.3</v>
      </c>
      <c r="O133" s="47">
        <v>608499</v>
      </c>
      <c r="P133" s="47">
        <v>10846</v>
      </c>
      <c r="Q133" s="47">
        <v>28722</v>
      </c>
      <c r="R133" s="47">
        <v>340</v>
      </c>
      <c r="S133" s="181">
        <v>20.190000000000001</v>
      </c>
      <c r="T133" s="181">
        <v>30.9</v>
      </c>
      <c r="U133" s="47">
        <v>9906</v>
      </c>
      <c r="V133" s="47">
        <v>762</v>
      </c>
      <c r="W133" s="47">
        <v>1119</v>
      </c>
      <c r="X133" s="180">
        <v>-0.32</v>
      </c>
      <c r="Y133" s="47">
        <v>0</v>
      </c>
      <c r="Z133" s="47">
        <v>0</v>
      </c>
      <c r="AA133" s="47">
        <v>1119</v>
      </c>
      <c r="AB133" s="180">
        <v>-1</v>
      </c>
      <c r="AC133" s="47">
        <v>4060</v>
      </c>
      <c r="AD133" s="47">
        <v>234353</v>
      </c>
      <c r="AE133" s="49">
        <v>5</v>
      </c>
      <c r="AF133" s="44"/>
      <c r="AG133" s="33"/>
      <c r="AH133" s="33"/>
      <c r="AI133" s="33"/>
      <c r="AJ133" s="33"/>
      <c r="AK133" s="33"/>
      <c r="AL133" s="33"/>
      <c r="AM133" s="33">
        <f>SUMIFS('Unit Cancellations'!D:D,'Unit Cancellations'!B:B,A133)+SUMIFS('Unit Cancellations'!E:E,'Unit Cancellations'!B:B,A133)+SUMIFS('Unit Cancellations'!F:F,'Unit Cancellations'!B:B,A133)+SUMIFS('Unit Cancellations'!G:G,'Unit Cancellations'!B:B,A133)</f>
        <v>-16</v>
      </c>
      <c r="AN133" s="41">
        <f t="shared" si="2"/>
        <v>960.33333333333337</v>
      </c>
      <c r="AO133" s="187">
        <f t="shared" si="1"/>
        <v>13.550505050505052</v>
      </c>
      <c r="AP133" s="33"/>
      <c r="AQ133" s="33"/>
    </row>
    <row r="134" spans="1:43">
      <c r="A134" s="44" t="s">
        <v>48</v>
      </c>
      <c r="B134" s="45">
        <v>46096</v>
      </c>
      <c r="C134" s="47">
        <v>40696</v>
      </c>
      <c r="D134" s="47">
        <v>1708</v>
      </c>
      <c r="E134" s="47">
        <v>0</v>
      </c>
      <c r="F134" s="47">
        <v>0</v>
      </c>
      <c r="G134" s="180"/>
      <c r="H134" s="180"/>
      <c r="I134" s="47">
        <v>77324</v>
      </c>
      <c r="J134" s="47">
        <v>3266</v>
      </c>
      <c r="K134" s="47">
        <v>0</v>
      </c>
      <c r="L134" s="47">
        <v>0</v>
      </c>
      <c r="M134" s="180"/>
      <c r="N134" s="180"/>
      <c r="O134" s="47">
        <v>244443</v>
      </c>
      <c r="P134" s="47">
        <v>10436</v>
      </c>
      <c r="Q134" s="47">
        <v>0</v>
      </c>
      <c r="R134" s="47">
        <v>0</v>
      </c>
      <c r="S134" s="180"/>
      <c r="T134" s="180"/>
      <c r="U134" s="47">
        <v>48851</v>
      </c>
      <c r="V134" s="47">
        <v>3758</v>
      </c>
      <c r="W134" s="47"/>
      <c r="X134" s="180"/>
      <c r="Y134" s="47">
        <v>66123</v>
      </c>
      <c r="Z134" s="47">
        <v>5086</v>
      </c>
      <c r="AA134" s="47"/>
      <c r="AB134" s="180"/>
      <c r="AC134" s="47">
        <v>22700</v>
      </c>
      <c r="AD134" s="47">
        <v>205908</v>
      </c>
      <c r="AE134" s="49">
        <v>6</v>
      </c>
      <c r="AF134" s="44">
        <v>4</v>
      </c>
      <c r="AG134" s="33"/>
      <c r="AH134" s="33"/>
      <c r="AI134" s="33"/>
      <c r="AJ134" s="33"/>
      <c r="AK134" s="33"/>
      <c r="AL134" s="33"/>
      <c r="AM134" s="33">
        <f>SUMIFS('Unit Cancellations'!D:D,'Unit Cancellations'!B:B,A134)+SUMIFS('Unit Cancellations'!E:E,'Unit Cancellations'!B:B,A134)+SUMIFS('Unit Cancellations'!F:F,'Unit Cancellations'!B:B,A134)+SUMIFS('Unit Cancellations'!G:G,'Unit Cancellations'!B:B,A134)</f>
        <v>0</v>
      </c>
      <c r="AN134" s="41">
        <f t="shared" si="2"/>
        <v>1708</v>
      </c>
      <c r="AO134" s="187" t="str">
        <f t="shared" si="1"/>
        <v/>
      </c>
      <c r="AP134" s="33"/>
      <c r="AQ134" s="33"/>
    </row>
    <row r="135" spans="1:43">
      <c r="A135" s="44" t="s">
        <v>543</v>
      </c>
      <c r="B135" s="45">
        <v>46096</v>
      </c>
      <c r="C135" s="47">
        <v>41391</v>
      </c>
      <c r="D135" s="47">
        <v>885</v>
      </c>
      <c r="E135" s="47">
        <v>40314</v>
      </c>
      <c r="F135" s="47">
        <v>1113</v>
      </c>
      <c r="G135" s="180">
        <v>0.03</v>
      </c>
      <c r="H135" s="180">
        <v>-0.2</v>
      </c>
      <c r="I135" s="47">
        <v>42949</v>
      </c>
      <c r="J135" s="47">
        <v>910</v>
      </c>
      <c r="K135" s="47">
        <v>49724</v>
      </c>
      <c r="L135" s="47">
        <v>1307</v>
      </c>
      <c r="M135" s="180">
        <v>-0.14000000000000001</v>
      </c>
      <c r="N135" s="180">
        <v>-0.3</v>
      </c>
      <c r="O135" s="47">
        <v>461567</v>
      </c>
      <c r="P135" s="47">
        <v>9876</v>
      </c>
      <c r="Q135" s="47">
        <v>451366</v>
      </c>
      <c r="R135" s="47">
        <v>12052</v>
      </c>
      <c r="S135" s="180">
        <v>0.02</v>
      </c>
      <c r="T135" s="180">
        <v>-0.18</v>
      </c>
      <c r="U135" s="47">
        <v>9807</v>
      </c>
      <c r="V135" s="47">
        <v>754</v>
      </c>
      <c r="W135" s="47">
        <v>1083</v>
      </c>
      <c r="X135" s="180">
        <v>-0.3</v>
      </c>
      <c r="Y135" s="47">
        <v>8876</v>
      </c>
      <c r="Z135" s="47">
        <v>683</v>
      </c>
      <c r="AA135" s="47">
        <v>1083</v>
      </c>
      <c r="AB135" s="180">
        <v>-0.37</v>
      </c>
      <c r="AC135" s="47">
        <v>6376</v>
      </c>
      <c r="AD135" s="47">
        <v>155747</v>
      </c>
      <c r="AE135" s="49">
        <v>8</v>
      </c>
      <c r="AF135" s="44">
        <v>9</v>
      </c>
      <c r="AG135" s="25"/>
      <c r="AH135" s="25"/>
      <c r="AI135" s="25"/>
      <c r="AJ135" s="25"/>
      <c r="AK135" s="25"/>
      <c r="AL135" s="25"/>
      <c r="AM135" s="33">
        <f>SUMIFS('Unit Cancellations'!D:D,'Unit Cancellations'!B:B,A135)+SUMIFS('Unit Cancellations'!E:E,'Unit Cancellations'!B:B,A135)+SUMIFS('Unit Cancellations'!F:F,'Unit Cancellations'!B:B,A135)+SUMIFS('Unit Cancellations'!G:G,'Unit Cancellations'!B:B,A135)</f>
        <v>-45</v>
      </c>
      <c r="AN135" s="41">
        <f t="shared" si="2"/>
        <v>877.5</v>
      </c>
      <c r="AO135" s="187">
        <f t="shared" si="1"/>
        <v>-0.21159029649595687</v>
      </c>
      <c r="AP135" s="25"/>
      <c r="AQ135" s="25"/>
    </row>
    <row r="136" spans="1:43">
      <c r="A136" s="44" t="s">
        <v>150</v>
      </c>
      <c r="B136" s="45">
        <v>46096</v>
      </c>
      <c r="C136" s="47">
        <v>12880</v>
      </c>
      <c r="D136" s="47">
        <v>925</v>
      </c>
      <c r="E136" s="47">
        <v>0</v>
      </c>
      <c r="F136" s="47">
        <v>0</v>
      </c>
      <c r="G136" s="181"/>
      <c r="H136" s="181"/>
      <c r="I136" s="47">
        <v>13858</v>
      </c>
      <c r="J136" s="47">
        <v>1003</v>
      </c>
      <c r="K136" s="47">
        <v>0</v>
      </c>
      <c r="L136" s="47">
        <v>0</v>
      </c>
      <c r="M136" s="181"/>
      <c r="N136" s="181"/>
      <c r="O136" s="47">
        <v>147236</v>
      </c>
      <c r="P136" s="47">
        <v>9642</v>
      </c>
      <c r="Q136" s="47">
        <v>0</v>
      </c>
      <c r="R136" s="47">
        <v>0</v>
      </c>
      <c r="S136" s="181"/>
      <c r="T136" s="181"/>
      <c r="U136" s="47">
        <v>15230</v>
      </c>
      <c r="V136" s="47">
        <v>1172</v>
      </c>
      <c r="W136" s="76"/>
      <c r="X136" s="181"/>
      <c r="Y136" s="47">
        <v>13027</v>
      </c>
      <c r="Z136" s="47">
        <v>1002</v>
      </c>
      <c r="AA136" s="76"/>
      <c r="AB136" s="181"/>
      <c r="AC136" s="47">
        <v>7364</v>
      </c>
      <c r="AD136" s="47">
        <v>68415</v>
      </c>
      <c r="AE136" s="49">
        <v>6</v>
      </c>
      <c r="AF136" s="44">
        <v>7</v>
      </c>
      <c r="AG136" s="33"/>
      <c r="AH136" s="33"/>
      <c r="AI136" s="33"/>
      <c r="AJ136" s="33"/>
      <c r="AK136" s="33"/>
      <c r="AL136" s="33"/>
      <c r="AM136" s="33">
        <f>SUMIFS('Unit Cancellations'!D:D,'Unit Cancellations'!B:B,A136)+SUMIFS('Unit Cancellations'!E:E,'Unit Cancellations'!B:B,A136)+SUMIFS('Unit Cancellations'!F:F,'Unit Cancellations'!B:B,A136)+SUMIFS('Unit Cancellations'!G:G,'Unit Cancellations'!B:B,A136)</f>
        <v>0</v>
      </c>
      <c r="AN136" s="41">
        <f t="shared" si="2"/>
        <v>925</v>
      </c>
      <c r="AO136" s="187" t="str">
        <f t="shared" si="1"/>
        <v/>
      </c>
      <c r="AP136" s="33"/>
      <c r="AQ136" s="33"/>
    </row>
    <row r="137" spans="1:43">
      <c r="A137" s="44" t="s">
        <v>516</v>
      </c>
      <c r="B137" s="45">
        <v>46096</v>
      </c>
      <c r="C137" s="47">
        <v>31752</v>
      </c>
      <c r="D137" s="47">
        <v>816</v>
      </c>
      <c r="E137" s="47">
        <v>38855</v>
      </c>
      <c r="F137" s="47">
        <v>712</v>
      </c>
      <c r="G137" s="180">
        <v>-0.18</v>
      </c>
      <c r="H137" s="180">
        <v>0.15</v>
      </c>
      <c r="I137" s="47">
        <v>35286</v>
      </c>
      <c r="J137" s="47">
        <v>909</v>
      </c>
      <c r="K137" s="47">
        <v>38257</v>
      </c>
      <c r="L137" s="47">
        <v>717</v>
      </c>
      <c r="M137" s="180">
        <v>-0.08</v>
      </c>
      <c r="N137" s="180">
        <v>0.27</v>
      </c>
      <c r="O137" s="47">
        <v>380758</v>
      </c>
      <c r="P137" s="47">
        <v>9434</v>
      </c>
      <c r="Q137" s="47">
        <v>371616</v>
      </c>
      <c r="R137" s="47">
        <v>6569</v>
      </c>
      <c r="S137" s="180">
        <v>0.02</v>
      </c>
      <c r="T137" s="180">
        <v>0.44</v>
      </c>
      <c r="U137" s="47">
        <v>9111</v>
      </c>
      <c r="V137" s="47">
        <v>701</v>
      </c>
      <c r="W137" s="47">
        <v>771</v>
      </c>
      <c r="X137" s="180">
        <v>-0.09</v>
      </c>
      <c r="Y137" s="47">
        <v>8152</v>
      </c>
      <c r="Z137" s="49">
        <v>627</v>
      </c>
      <c r="AA137" s="47">
        <v>771</v>
      </c>
      <c r="AB137" s="180">
        <v>-0.19</v>
      </c>
      <c r="AC137" s="47">
        <v>11363</v>
      </c>
      <c r="AD137" s="47">
        <v>523759</v>
      </c>
      <c r="AE137" s="49">
        <v>16</v>
      </c>
      <c r="AF137" s="44">
        <v>18</v>
      </c>
      <c r="AG137" s="33"/>
      <c r="AH137" s="33"/>
      <c r="AI137" s="33"/>
      <c r="AJ137" s="33"/>
      <c r="AK137" s="33"/>
      <c r="AL137" s="33"/>
      <c r="AM137" s="33">
        <f>SUMIFS('Unit Cancellations'!D:D,'Unit Cancellations'!B:B,A137)+SUMIFS('Unit Cancellations'!E:E,'Unit Cancellations'!B:B,A137)+SUMIFS('Unit Cancellations'!F:F,'Unit Cancellations'!B:B,A137)+SUMIFS('Unit Cancellations'!G:G,'Unit Cancellations'!B:B,A137)</f>
        <v>-21</v>
      </c>
      <c r="AN137" s="41">
        <f t="shared" si="2"/>
        <v>812.5</v>
      </c>
      <c r="AO137" s="187">
        <f t="shared" si="1"/>
        <v>0.14115168539325842</v>
      </c>
      <c r="AP137" s="33"/>
      <c r="AQ137" s="33"/>
    </row>
    <row r="138" spans="1:43">
      <c r="A138" s="44" t="s">
        <v>529</v>
      </c>
      <c r="B138" s="45">
        <v>46096</v>
      </c>
      <c r="C138" s="47">
        <v>40280</v>
      </c>
      <c r="D138" s="47">
        <v>847</v>
      </c>
      <c r="E138" s="47">
        <v>35447</v>
      </c>
      <c r="F138" s="47">
        <v>769</v>
      </c>
      <c r="G138" s="181">
        <v>0.14000000000000001</v>
      </c>
      <c r="H138" s="181">
        <v>0.1</v>
      </c>
      <c r="I138" s="47">
        <v>44455</v>
      </c>
      <c r="J138" s="47">
        <v>971</v>
      </c>
      <c r="K138" s="47">
        <v>38487</v>
      </c>
      <c r="L138" s="47">
        <v>854</v>
      </c>
      <c r="M138" s="181">
        <v>0.16</v>
      </c>
      <c r="N138" s="181">
        <v>0.14000000000000001</v>
      </c>
      <c r="O138" s="47">
        <v>451138</v>
      </c>
      <c r="P138" s="47">
        <v>9380</v>
      </c>
      <c r="Q138" s="47">
        <v>405283</v>
      </c>
      <c r="R138" s="47">
        <v>9555</v>
      </c>
      <c r="S138" s="181">
        <v>0.11</v>
      </c>
      <c r="T138" s="181">
        <v>-0.02</v>
      </c>
      <c r="U138" s="47">
        <v>7691</v>
      </c>
      <c r="V138" s="47">
        <v>592</v>
      </c>
      <c r="W138" s="47">
        <v>927</v>
      </c>
      <c r="X138" s="180">
        <v>-0.36</v>
      </c>
      <c r="Y138" s="47">
        <v>11539</v>
      </c>
      <c r="Z138" s="47">
        <v>888</v>
      </c>
      <c r="AA138" s="47">
        <v>927</v>
      </c>
      <c r="AB138" s="180">
        <v>-0.04</v>
      </c>
      <c r="AC138" s="47">
        <v>7577</v>
      </c>
      <c r="AD138" s="47">
        <v>222093</v>
      </c>
      <c r="AE138" s="49">
        <v>13</v>
      </c>
      <c r="AF138" s="44">
        <v>9</v>
      </c>
      <c r="AG138" s="33"/>
      <c r="AH138" s="33"/>
      <c r="AI138" s="33"/>
      <c r="AJ138" s="33"/>
      <c r="AK138" s="33"/>
      <c r="AL138" s="33"/>
      <c r="AM138" s="33">
        <f>SUMIFS('Unit Cancellations'!D:D,'Unit Cancellations'!B:B,A138)+SUMIFS('Unit Cancellations'!E:E,'Unit Cancellations'!B:B,A138)+SUMIFS('Unit Cancellations'!F:F,'Unit Cancellations'!B:B,A138)+SUMIFS('Unit Cancellations'!G:G,'Unit Cancellations'!B:B,A138)</f>
        <v>-68</v>
      </c>
      <c r="AN138" s="41">
        <f t="shared" si="2"/>
        <v>835.66666666666663</v>
      </c>
      <c r="AO138" s="187">
        <f t="shared" si="1"/>
        <v>8.6692674469007316E-2</v>
      </c>
      <c r="AP138" s="33"/>
      <c r="AQ138" s="33"/>
    </row>
    <row r="139" spans="1:43">
      <c r="A139" s="44" t="s">
        <v>227</v>
      </c>
      <c r="B139" s="45">
        <v>46096</v>
      </c>
      <c r="C139" s="47">
        <v>23016</v>
      </c>
      <c r="D139" s="47">
        <v>803</v>
      </c>
      <c r="E139" s="47">
        <v>0</v>
      </c>
      <c r="F139" s="47">
        <v>0</v>
      </c>
      <c r="G139" s="180"/>
      <c r="H139" s="180"/>
      <c r="I139" s="47">
        <v>27876</v>
      </c>
      <c r="J139" s="47">
        <v>1023</v>
      </c>
      <c r="K139" s="47">
        <v>0</v>
      </c>
      <c r="L139" s="47">
        <v>0</v>
      </c>
      <c r="M139" s="180"/>
      <c r="N139" s="180"/>
      <c r="O139" s="47">
        <v>258729</v>
      </c>
      <c r="P139" s="47">
        <v>9212</v>
      </c>
      <c r="Q139" s="47">
        <v>0</v>
      </c>
      <c r="R139" s="47">
        <v>0</v>
      </c>
      <c r="S139" s="180"/>
      <c r="T139" s="180"/>
      <c r="U139" s="47">
        <v>10963</v>
      </c>
      <c r="V139" s="47">
        <v>843</v>
      </c>
      <c r="W139" s="47">
        <v>406</v>
      </c>
      <c r="X139" s="180">
        <v>1.08</v>
      </c>
      <c r="Y139" s="47">
        <v>5149</v>
      </c>
      <c r="Z139" s="49">
        <v>396</v>
      </c>
      <c r="AA139" s="47">
        <v>406</v>
      </c>
      <c r="AB139" s="180">
        <v>-0.02</v>
      </c>
      <c r="AC139" s="47">
        <v>4780</v>
      </c>
      <c r="AD139" s="47">
        <v>78822</v>
      </c>
      <c r="AE139" s="49">
        <v>6</v>
      </c>
      <c r="AF139" s="44">
        <v>12</v>
      </c>
      <c r="AG139" s="25"/>
      <c r="AH139" s="25"/>
      <c r="AI139" s="25"/>
      <c r="AJ139" s="25"/>
      <c r="AK139" s="25"/>
      <c r="AL139" s="25"/>
      <c r="AM139" s="33">
        <f>SUMIFS('Unit Cancellations'!D:D,'Unit Cancellations'!B:B,A139)+SUMIFS('Unit Cancellations'!E:E,'Unit Cancellations'!B:B,A139)+SUMIFS('Unit Cancellations'!F:F,'Unit Cancellations'!B:B,A139)+SUMIFS('Unit Cancellations'!G:G,'Unit Cancellations'!B:B,A139)</f>
        <v>0</v>
      </c>
      <c r="AN139" s="41">
        <f t="shared" si="2"/>
        <v>803</v>
      </c>
      <c r="AO139" s="187" t="str">
        <f t="shared" si="1"/>
        <v/>
      </c>
      <c r="AP139" s="25"/>
      <c r="AQ139" s="25"/>
    </row>
    <row r="140" spans="1:43">
      <c r="A140" s="44" t="s">
        <v>172</v>
      </c>
      <c r="B140" s="45">
        <v>46096</v>
      </c>
      <c r="C140" s="47">
        <v>65179</v>
      </c>
      <c r="D140" s="47">
        <v>738</v>
      </c>
      <c r="E140" s="47">
        <v>44950</v>
      </c>
      <c r="F140" s="47">
        <v>490</v>
      </c>
      <c r="G140" s="180">
        <v>0.45</v>
      </c>
      <c r="H140" s="180">
        <v>0.51</v>
      </c>
      <c r="I140" s="47">
        <v>69299</v>
      </c>
      <c r="J140" s="47">
        <v>781</v>
      </c>
      <c r="K140" s="47">
        <v>32966</v>
      </c>
      <c r="L140" s="47">
        <v>383</v>
      </c>
      <c r="M140" s="180">
        <v>1.1000000000000001</v>
      </c>
      <c r="N140" s="180">
        <v>1.04</v>
      </c>
      <c r="O140" s="47">
        <v>699795</v>
      </c>
      <c r="P140" s="47">
        <v>7915</v>
      </c>
      <c r="Q140" s="47">
        <v>551421</v>
      </c>
      <c r="R140" s="47">
        <v>6322</v>
      </c>
      <c r="S140" s="180">
        <v>0.27</v>
      </c>
      <c r="T140" s="180">
        <v>0.25</v>
      </c>
      <c r="U140" s="47">
        <v>10818</v>
      </c>
      <c r="V140" s="47">
        <v>832</v>
      </c>
      <c r="W140" s="47">
        <v>680</v>
      </c>
      <c r="X140" s="180">
        <v>0.22</v>
      </c>
      <c r="Y140" s="47">
        <v>9547</v>
      </c>
      <c r="Z140" s="47">
        <v>734</v>
      </c>
      <c r="AA140" s="47">
        <v>680</v>
      </c>
      <c r="AB140" s="180">
        <v>0.08</v>
      </c>
      <c r="AC140" s="47">
        <v>11610</v>
      </c>
      <c r="AD140" s="47">
        <v>590900</v>
      </c>
      <c r="AE140" s="49">
        <v>14</v>
      </c>
      <c r="AF140" s="44">
        <v>16</v>
      </c>
      <c r="AG140" s="25"/>
      <c r="AH140" s="25"/>
      <c r="AI140" s="25"/>
      <c r="AJ140" s="25"/>
      <c r="AK140" s="25"/>
      <c r="AL140" s="25"/>
      <c r="AM140" s="33">
        <f>SUMIFS('Unit Cancellations'!D:D,'Unit Cancellations'!B:B,A140)+SUMIFS('Unit Cancellations'!E:E,'Unit Cancellations'!B:B,A140)+SUMIFS('Unit Cancellations'!F:F,'Unit Cancellations'!B:B,A140)+SUMIFS('Unit Cancellations'!G:G,'Unit Cancellations'!B:B,A140)</f>
        <v>-26</v>
      </c>
      <c r="AN140" s="41">
        <f t="shared" si="2"/>
        <v>733.66666666666663</v>
      </c>
      <c r="AO140" s="187">
        <f t="shared" si="1"/>
        <v>0.49727891156462578</v>
      </c>
      <c r="AP140" s="25"/>
      <c r="AQ140" s="25"/>
    </row>
    <row r="141" spans="1:43">
      <c r="A141" s="44" t="s">
        <v>545</v>
      </c>
      <c r="B141" s="45">
        <v>46096</v>
      </c>
      <c r="C141" s="47">
        <v>44877</v>
      </c>
      <c r="D141" s="47">
        <v>707</v>
      </c>
      <c r="E141" s="47">
        <v>36428</v>
      </c>
      <c r="F141" s="47">
        <v>507</v>
      </c>
      <c r="G141" s="180">
        <v>0.23</v>
      </c>
      <c r="H141" s="180">
        <v>0.39</v>
      </c>
      <c r="I141" s="47">
        <v>43949</v>
      </c>
      <c r="J141" s="47">
        <v>524</v>
      </c>
      <c r="K141" s="47">
        <v>38376</v>
      </c>
      <c r="L141" s="47">
        <v>492</v>
      </c>
      <c r="M141" s="180">
        <v>0.15</v>
      </c>
      <c r="N141" s="180">
        <v>7.0000000000000007E-2</v>
      </c>
      <c r="O141" s="47">
        <v>493421</v>
      </c>
      <c r="P141" s="47">
        <v>7874</v>
      </c>
      <c r="Q141" s="47">
        <v>443671</v>
      </c>
      <c r="R141" s="47">
        <v>7501</v>
      </c>
      <c r="S141" s="180">
        <v>0.11</v>
      </c>
      <c r="T141" s="180">
        <v>0.05</v>
      </c>
      <c r="U141" s="47">
        <v>5435</v>
      </c>
      <c r="V141" s="47">
        <v>418</v>
      </c>
      <c r="W141" s="47">
        <v>676</v>
      </c>
      <c r="X141" s="180">
        <v>-0.38</v>
      </c>
      <c r="Y141" s="47">
        <v>4755</v>
      </c>
      <c r="Z141" s="47">
        <v>366</v>
      </c>
      <c r="AA141" s="47">
        <v>676</v>
      </c>
      <c r="AB141" s="180">
        <v>-0.46</v>
      </c>
      <c r="AC141" s="47">
        <v>5184</v>
      </c>
      <c r="AD141" s="47">
        <v>336330</v>
      </c>
      <c r="AE141" s="49">
        <v>12</v>
      </c>
      <c r="AF141" s="44">
        <v>14</v>
      </c>
      <c r="AG141" s="33"/>
      <c r="AH141" s="33"/>
      <c r="AI141" s="33"/>
      <c r="AJ141" s="33"/>
      <c r="AK141" s="33"/>
      <c r="AL141" s="33"/>
      <c r="AM141" s="33">
        <f>SUMIFS('Unit Cancellations'!D:D,'Unit Cancellations'!B:B,A141)+SUMIFS('Unit Cancellations'!E:E,'Unit Cancellations'!B:B,A141)+SUMIFS('Unit Cancellations'!F:F,'Unit Cancellations'!B:B,A141)+SUMIFS('Unit Cancellations'!G:G,'Unit Cancellations'!B:B,A141)</f>
        <v>-38</v>
      </c>
      <c r="AN141" s="41">
        <f t="shared" si="2"/>
        <v>700.66666666666663</v>
      </c>
      <c r="AO141" s="187">
        <f t="shared" si="1"/>
        <v>0.38198553583168959</v>
      </c>
      <c r="AP141" s="33"/>
      <c r="AQ141" s="33"/>
    </row>
    <row r="142" spans="1:43">
      <c r="A142" s="44" t="s">
        <v>59</v>
      </c>
      <c r="B142" s="45">
        <v>46096</v>
      </c>
      <c r="C142" s="47">
        <v>43328</v>
      </c>
      <c r="D142" s="47">
        <v>1284</v>
      </c>
      <c r="E142" s="47">
        <v>0</v>
      </c>
      <c r="F142" s="47">
        <v>0</v>
      </c>
      <c r="G142" s="180"/>
      <c r="H142" s="180"/>
      <c r="I142" s="47">
        <v>95134</v>
      </c>
      <c r="J142" s="47">
        <v>2900</v>
      </c>
      <c r="K142" s="47">
        <v>0</v>
      </c>
      <c r="L142" s="47">
        <v>0</v>
      </c>
      <c r="M142" s="180"/>
      <c r="N142" s="180"/>
      <c r="O142" s="47">
        <v>259971</v>
      </c>
      <c r="P142" s="47">
        <v>7705</v>
      </c>
      <c r="Q142" s="47">
        <v>0</v>
      </c>
      <c r="R142" s="47">
        <v>0</v>
      </c>
      <c r="S142" s="180"/>
      <c r="T142" s="180"/>
      <c r="U142" s="47">
        <v>46381</v>
      </c>
      <c r="V142" s="47">
        <v>3568</v>
      </c>
      <c r="W142" s="47"/>
      <c r="X142" s="180"/>
      <c r="Y142" s="47">
        <v>1276</v>
      </c>
      <c r="Z142" s="49">
        <v>98</v>
      </c>
      <c r="AA142" s="47"/>
      <c r="AB142" s="180"/>
      <c r="AC142" s="47">
        <v>12988</v>
      </c>
      <c r="AD142" s="47">
        <v>277257</v>
      </c>
      <c r="AE142" s="49">
        <v>4</v>
      </c>
      <c r="AF142" s="44">
        <v>132</v>
      </c>
      <c r="AG142" s="33"/>
      <c r="AH142" s="33"/>
      <c r="AI142" s="33"/>
      <c r="AJ142" s="33"/>
      <c r="AK142" s="33"/>
      <c r="AL142" s="33"/>
      <c r="AM142" s="33">
        <f>SUMIFS('Unit Cancellations'!D:D,'Unit Cancellations'!B:B,A142)+SUMIFS('Unit Cancellations'!E:E,'Unit Cancellations'!B:B,A142)+SUMIFS('Unit Cancellations'!F:F,'Unit Cancellations'!B:B,A142)+SUMIFS('Unit Cancellations'!G:G,'Unit Cancellations'!B:B,A142)</f>
        <v>0</v>
      </c>
      <c r="AN142" s="41">
        <f t="shared" si="2"/>
        <v>1284</v>
      </c>
      <c r="AO142" s="187" t="str">
        <f t="shared" si="1"/>
        <v/>
      </c>
      <c r="AP142" s="33"/>
      <c r="AQ142" s="33"/>
    </row>
    <row r="143" spans="1:43">
      <c r="A143" s="44" t="s">
        <v>232</v>
      </c>
      <c r="B143" s="45">
        <v>46096</v>
      </c>
      <c r="C143" s="47">
        <v>40221</v>
      </c>
      <c r="D143" s="47">
        <v>614</v>
      </c>
      <c r="E143" s="47">
        <v>23904</v>
      </c>
      <c r="F143" s="47">
        <v>413</v>
      </c>
      <c r="G143" s="180">
        <v>0.68</v>
      </c>
      <c r="H143" s="180">
        <v>0.49</v>
      </c>
      <c r="I143" s="47">
        <v>43467</v>
      </c>
      <c r="J143" s="47">
        <v>634</v>
      </c>
      <c r="K143" s="47">
        <v>23190</v>
      </c>
      <c r="L143" s="47">
        <v>383</v>
      </c>
      <c r="M143" s="180">
        <v>0.87</v>
      </c>
      <c r="N143" s="180">
        <v>0.66</v>
      </c>
      <c r="O143" s="47">
        <v>482729</v>
      </c>
      <c r="P143" s="47">
        <v>7151</v>
      </c>
      <c r="Q143" s="47">
        <v>299835</v>
      </c>
      <c r="R143" s="47">
        <v>5205</v>
      </c>
      <c r="S143" s="180">
        <v>0.61</v>
      </c>
      <c r="T143" s="180">
        <v>0.37</v>
      </c>
      <c r="U143" s="47">
        <v>8395</v>
      </c>
      <c r="V143" s="47">
        <v>646</v>
      </c>
      <c r="W143" s="47">
        <v>545</v>
      </c>
      <c r="X143" s="180">
        <v>0.18</v>
      </c>
      <c r="Y143" s="47">
        <v>7524</v>
      </c>
      <c r="Z143" s="47">
        <v>579</v>
      </c>
      <c r="AA143" s="47">
        <v>545</v>
      </c>
      <c r="AB143" s="180">
        <v>0.06</v>
      </c>
      <c r="AC143" s="47">
        <v>9593</v>
      </c>
      <c r="AD143" s="47">
        <v>383360</v>
      </c>
      <c r="AE143" s="49">
        <v>15</v>
      </c>
      <c r="AF143" s="44">
        <v>17</v>
      </c>
      <c r="AG143" s="33"/>
      <c r="AH143" s="33"/>
      <c r="AI143" s="33"/>
      <c r="AJ143" s="33"/>
      <c r="AK143" s="33"/>
      <c r="AL143" s="33"/>
      <c r="AM143" s="33">
        <f>SUMIFS('Unit Cancellations'!D:D,'Unit Cancellations'!B:B,A143)+SUMIFS('Unit Cancellations'!E:E,'Unit Cancellations'!B:B,A143)+SUMIFS('Unit Cancellations'!F:F,'Unit Cancellations'!B:B,A143)+SUMIFS('Unit Cancellations'!G:G,'Unit Cancellations'!B:B,A143)</f>
        <v>-36</v>
      </c>
      <c r="AN143" s="41">
        <f t="shared" si="2"/>
        <v>608</v>
      </c>
      <c r="AO143" s="187">
        <f t="shared" si="1"/>
        <v>0.4721549636803874</v>
      </c>
      <c r="AP143" s="33"/>
      <c r="AQ143" s="33"/>
    </row>
    <row r="144" spans="1:43">
      <c r="A144" s="44" t="s">
        <v>538</v>
      </c>
      <c r="B144" s="45">
        <v>46096</v>
      </c>
      <c r="C144" s="47">
        <v>24046</v>
      </c>
      <c r="D144" s="47">
        <v>516</v>
      </c>
      <c r="E144" s="47">
        <v>38536</v>
      </c>
      <c r="F144" s="47">
        <v>772</v>
      </c>
      <c r="G144" s="181">
        <v>-0.38</v>
      </c>
      <c r="H144" s="181">
        <v>-0.33</v>
      </c>
      <c r="I144" s="47">
        <v>20448</v>
      </c>
      <c r="J144" s="47">
        <v>432</v>
      </c>
      <c r="K144" s="47">
        <v>35935</v>
      </c>
      <c r="L144" s="47">
        <v>718</v>
      </c>
      <c r="M144" s="181">
        <v>-0.43</v>
      </c>
      <c r="N144" s="181">
        <v>-0.4</v>
      </c>
      <c r="O144" s="47">
        <v>305490</v>
      </c>
      <c r="P144" s="47">
        <v>6746</v>
      </c>
      <c r="Q144" s="47">
        <v>419335</v>
      </c>
      <c r="R144" s="47">
        <v>8525</v>
      </c>
      <c r="S144" s="181">
        <v>-0.27</v>
      </c>
      <c r="T144" s="181">
        <v>-0.21</v>
      </c>
      <c r="U144" s="47">
        <v>682</v>
      </c>
      <c r="V144" s="47">
        <v>52</v>
      </c>
      <c r="W144" s="76">
        <v>758</v>
      </c>
      <c r="X144" s="181">
        <v>-0.93</v>
      </c>
      <c r="Y144" s="47">
        <v>10261</v>
      </c>
      <c r="Z144" s="47">
        <v>789</v>
      </c>
      <c r="AA144" s="76">
        <v>758</v>
      </c>
      <c r="AB144" s="181">
        <v>0.04</v>
      </c>
      <c r="AC144" s="47">
        <v>3205</v>
      </c>
      <c r="AD144" s="47">
        <v>100369</v>
      </c>
      <c r="AE144" s="49">
        <v>61</v>
      </c>
      <c r="AF144" s="44">
        <v>4</v>
      </c>
      <c r="AG144" s="33"/>
      <c r="AH144" s="33"/>
      <c r="AI144" s="33"/>
      <c r="AJ144" s="33"/>
      <c r="AK144" s="33"/>
      <c r="AL144" s="33"/>
      <c r="AM144" s="33">
        <f>SUMIFS('Unit Cancellations'!D:D,'Unit Cancellations'!B:B,A144)+SUMIFS('Unit Cancellations'!E:E,'Unit Cancellations'!B:B,A144)+SUMIFS('Unit Cancellations'!F:F,'Unit Cancellations'!B:B,A144)+SUMIFS('Unit Cancellations'!G:G,'Unit Cancellations'!B:B,A144)</f>
        <v>-38</v>
      </c>
      <c r="AN144" s="41">
        <f t="shared" si="2"/>
        <v>509.66666666666669</v>
      </c>
      <c r="AO144" s="187">
        <f t="shared" si="1"/>
        <v>-0.33981001727115712</v>
      </c>
      <c r="AP144" s="33"/>
      <c r="AQ144" s="33"/>
    </row>
    <row r="145" spans="1:43">
      <c r="A145" s="44" t="s">
        <v>60</v>
      </c>
      <c r="B145" s="45">
        <v>46096</v>
      </c>
      <c r="C145" s="47">
        <v>11982</v>
      </c>
      <c r="D145" s="47">
        <v>598</v>
      </c>
      <c r="E145" s="47">
        <v>51891</v>
      </c>
      <c r="F145" s="47">
        <v>2808</v>
      </c>
      <c r="G145" s="181">
        <v>-0.77</v>
      </c>
      <c r="H145" s="181">
        <v>-0.79</v>
      </c>
      <c r="I145" s="47">
        <v>11760</v>
      </c>
      <c r="J145" s="47">
        <v>604</v>
      </c>
      <c r="K145" s="47">
        <v>28106</v>
      </c>
      <c r="L145" s="47">
        <v>1312</v>
      </c>
      <c r="M145" s="181">
        <v>-0.57999999999999996</v>
      </c>
      <c r="N145" s="181">
        <v>-0.54</v>
      </c>
      <c r="O145" s="47">
        <v>127471</v>
      </c>
      <c r="P145" s="47">
        <v>6352</v>
      </c>
      <c r="Q145" s="47">
        <v>558918</v>
      </c>
      <c r="R145" s="47">
        <v>30069</v>
      </c>
      <c r="S145" s="181">
        <v>-0.77</v>
      </c>
      <c r="T145" s="181">
        <v>-0.79</v>
      </c>
      <c r="U145" s="47">
        <v>10542</v>
      </c>
      <c r="V145" s="47">
        <v>811</v>
      </c>
      <c r="W145" s="76">
        <v>2144</v>
      </c>
      <c r="X145" s="181">
        <v>-0.62</v>
      </c>
      <c r="Y145" s="47">
        <v>31956</v>
      </c>
      <c r="Z145" s="47">
        <v>2458</v>
      </c>
      <c r="AA145" s="76">
        <v>2144</v>
      </c>
      <c r="AB145" s="181">
        <v>0.15</v>
      </c>
      <c r="AC145" s="47">
        <v>36154</v>
      </c>
      <c r="AD145" s="47">
        <v>613765</v>
      </c>
      <c r="AE145" s="49">
        <v>45</v>
      </c>
      <c r="AF145" s="76">
        <v>15</v>
      </c>
      <c r="AG145" s="25"/>
      <c r="AH145" s="25"/>
      <c r="AI145" s="25"/>
      <c r="AJ145" s="25"/>
      <c r="AK145" s="25"/>
      <c r="AL145" s="25"/>
      <c r="AM145" s="33">
        <f>SUMIFS('Unit Cancellations'!D:D,'Unit Cancellations'!B:B,A145)+SUMIFS('Unit Cancellations'!E:E,'Unit Cancellations'!B:B,A145)+SUMIFS('Unit Cancellations'!F:F,'Unit Cancellations'!B:B,A145)+SUMIFS('Unit Cancellations'!G:G,'Unit Cancellations'!B:B,A145)</f>
        <v>-33</v>
      </c>
      <c r="AN145" s="41">
        <f t="shared" si="2"/>
        <v>592.5</v>
      </c>
      <c r="AO145" s="187">
        <f t="shared" si="1"/>
        <v>-0.78899572649572647</v>
      </c>
      <c r="AP145" s="25"/>
      <c r="AQ145" s="25"/>
    </row>
    <row r="146" spans="1:43">
      <c r="A146" s="44" t="s">
        <v>115</v>
      </c>
      <c r="B146" s="45">
        <v>46096</v>
      </c>
      <c r="C146" s="47">
        <v>17427</v>
      </c>
      <c r="D146" s="47">
        <v>646</v>
      </c>
      <c r="E146" s="47">
        <v>0</v>
      </c>
      <c r="F146" s="47">
        <v>0</v>
      </c>
      <c r="G146" s="181"/>
      <c r="H146" s="181"/>
      <c r="I146" s="47">
        <v>15669</v>
      </c>
      <c r="J146" s="47">
        <v>598</v>
      </c>
      <c r="K146" s="47">
        <v>0</v>
      </c>
      <c r="L146" s="47">
        <v>0</v>
      </c>
      <c r="M146" s="181"/>
      <c r="N146" s="181"/>
      <c r="O146" s="47">
        <v>153959</v>
      </c>
      <c r="P146" s="47">
        <v>5801</v>
      </c>
      <c r="Q146" s="47">
        <v>0</v>
      </c>
      <c r="R146" s="47">
        <v>0</v>
      </c>
      <c r="S146" s="181"/>
      <c r="T146" s="181"/>
      <c r="U146" s="47">
        <v>13985</v>
      </c>
      <c r="V146" s="47">
        <v>1076</v>
      </c>
      <c r="W146" s="76"/>
      <c r="X146" s="181"/>
      <c r="Y146" s="47">
        <v>0</v>
      </c>
      <c r="Z146" s="49">
        <v>0</v>
      </c>
      <c r="AA146" s="76"/>
      <c r="AB146" s="181"/>
      <c r="AC146" s="47">
        <v>2143</v>
      </c>
      <c r="AD146" s="47">
        <v>29227</v>
      </c>
      <c r="AE146" s="47">
        <v>2</v>
      </c>
      <c r="AF146" s="44"/>
      <c r="AG146" s="33"/>
      <c r="AH146" s="33"/>
      <c r="AI146" s="33"/>
      <c r="AJ146" s="33"/>
      <c r="AK146" s="33"/>
      <c r="AL146" s="33"/>
      <c r="AM146" s="33">
        <f>SUMIFS('Unit Cancellations'!D:D,'Unit Cancellations'!B:B,A146)+SUMIFS('Unit Cancellations'!E:E,'Unit Cancellations'!B:B,A146)+SUMIFS('Unit Cancellations'!F:F,'Unit Cancellations'!B:B,A146)+SUMIFS('Unit Cancellations'!G:G,'Unit Cancellations'!B:B,A146)</f>
        <v>0</v>
      </c>
      <c r="AN146" s="41">
        <f t="shared" si="2"/>
        <v>646</v>
      </c>
      <c r="AO146" s="187" t="str">
        <f t="shared" si="1"/>
        <v/>
      </c>
      <c r="AP146" s="33"/>
      <c r="AQ146" s="33"/>
    </row>
    <row r="147" spans="1:43">
      <c r="A147" s="44" t="s">
        <v>201</v>
      </c>
      <c r="B147" s="45">
        <v>46096</v>
      </c>
      <c r="C147" s="47">
        <v>16983</v>
      </c>
      <c r="D147" s="47">
        <v>564</v>
      </c>
      <c r="E147" s="47">
        <v>0</v>
      </c>
      <c r="F147" s="47">
        <v>0</v>
      </c>
      <c r="G147" s="180"/>
      <c r="H147" s="180"/>
      <c r="I147" s="47">
        <v>16075</v>
      </c>
      <c r="J147" s="47">
        <v>527</v>
      </c>
      <c r="K147" s="47">
        <v>0</v>
      </c>
      <c r="L147" s="47">
        <v>0</v>
      </c>
      <c r="M147" s="180"/>
      <c r="N147" s="180"/>
      <c r="O147" s="47">
        <v>172320</v>
      </c>
      <c r="P147" s="47">
        <v>5734</v>
      </c>
      <c r="Q147" s="47">
        <v>0</v>
      </c>
      <c r="R147" s="47">
        <v>0</v>
      </c>
      <c r="S147" s="180"/>
      <c r="T147" s="180"/>
      <c r="U147" s="47">
        <v>8114</v>
      </c>
      <c r="V147" s="47">
        <v>624</v>
      </c>
      <c r="W147" s="47">
        <v>35</v>
      </c>
      <c r="X147" s="180">
        <v>17.07</v>
      </c>
      <c r="Y147" s="47">
        <v>10818</v>
      </c>
      <c r="Z147" s="47">
        <v>832</v>
      </c>
      <c r="AA147" s="47">
        <v>35</v>
      </c>
      <c r="AB147" s="180">
        <v>23.09</v>
      </c>
      <c r="AC147" s="47">
        <v>9776</v>
      </c>
      <c r="AD147" s="47">
        <v>131693</v>
      </c>
      <c r="AE147" s="49">
        <v>16</v>
      </c>
      <c r="AF147" s="44">
        <v>12</v>
      </c>
      <c r="AG147" s="33"/>
      <c r="AH147" s="33"/>
      <c r="AI147" s="33"/>
      <c r="AJ147" s="33"/>
      <c r="AK147" s="33"/>
      <c r="AL147" s="33"/>
      <c r="AM147" s="33">
        <f>SUMIFS('Unit Cancellations'!D:D,'Unit Cancellations'!B:B,A147)+SUMIFS('Unit Cancellations'!E:E,'Unit Cancellations'!B:B,A147)+SUMIFS('Unit Cancellations'!F:F,'Unit Cancellations'!B:B,A147)+SUMIFS('Unit Cancellations'!G:G,'Unit Cancellations'!B:B,A147)</f>
        <v>0</v>
      </c>
      <c r="AN147" s="41">
        <f t="shared" si="2"/>
        <v>564</v>
      </c>
      <c r="AO147" s="187" t="str">
        <f t="shared" si="1"/>
        <v/>
      </c>
      <c r="AP147" s="33"/>
      <c r="AQ147" s="33"/>
    </row>
    <row r="148" spans="1:43">
      <c r="A148" s="44" t="s">
        <v>511</v>
      </c>
      <c r="B148" s="45">
        <v>46096</v>
      </c>
      <c r="C148" s="47">
        <v>19351</v>
      </c>
      <c r="D148" s="47">
        <v>481</v>
      </c>
      <c r="E148" s="47">
        <v>35596</v>
      </c>
      <c r="F148" s="47">
        <v>973</v>
      </c>
      <c r="G148" s="180">
        <v>-0.46</v>
      </c>
      <c r="H148" s="180">
        <v>-0.51</v>
      </c>
      <c r="I148" s="47">
        <v>19212</v>
      </c>
      <c r="J148" s="47">
        <v>515</v>
      </c>
      <c r="K148" s="47">
        <v>30879</v>
      </c>
      <c r="L148" s="47">
        <v>875</v>
      </c>
      <c r="M148" s="180">
        <v>-0.38</v>
      </c>
      <c r="N148" s="180">
        <v>-0.41</v>
      </c>
      <c r="O148" s="47">
        <v>220380</v>
      </c>
      <c r="P148" s="47">
        <v>5361</v>
      </c>
      <c r="Q148" s="47">
        <v>399425</v>
      </c>
      <c r="R148" s="47">
        <v>10445</v>
      </c>
      <c r="S148" s="180">
        <v>-0.45</v>
      </c>
      <c r="T148" s="180">
        <v>-0.49</v>
      </c>
      <c r="U148" s="47">
        <v>7001</v>
      </c>
      <c r="V148" s="47">
        <v>539</v>
      </c>
      <c r="W148" s="47">
        <v>893</v>
      </c>
      <c r="X148" s="180">
        <v>-0.4</v>
      </c>
      <c r="Y148" s="47">
        <v>10649</v>
      </c>
      <c r="Z148" s="47">
        <v>819</v>
      </c>
      <c r="AA148" s="47">
        <v>893</v>
      </c>
      <c r="AB148" s="180">
        <v>-0.08</v>
      </c>
      <c r="AC148" s="47">
        <v>6316</v>
      </c>
      <c r="AD148" s="47">
        <v>173511</v>
      </c>
      <c r="AE148" s="49">
        <v>12</v>
      </c>
      <c r="AF148" s="44">
        <v>8</v>
      </c>
      <c r="AG148" s="33"/>
      <c r="AH148" s="33"/>
      <c r="AI148" s="33"/>
      <c r="AJ148" s="33"/>
      <c r="AK148" s="33"/>
      <c r="AL148" s="33"/>
      <c r="AM148" s="33">
        <f>SUMIFS('Unit Cancellations'!D:D,'Unit Cancellations'!B:B,A148)+SUMIFS('Unit Cancellations'!E:E,'Unit Cancellations'!B:B,A148)+SUMIFS('Unit Cancellations'!F:F,'Unit Cancellations'!B:B,A148)+SUMIFS('Unit Cancellations'!G:G,'Unit Cancellations'!B:B,A148)</f>
        <v>-25</v>
      </c>
      <c r="AN148" s="41">
        <f t="shared" si="2"/>
        <v>476.83333333333331</v>
      </c>
      <c r="AO148" s="187">
        <f t="shared" si="1"/>
        <v>-0.50993490921548479</v>
      </c>
      <c r="AP148" s="33"/>
      <c r="AQ148" s="33"/>
    </row>
    <row r="149" spans="1:43">
      <c r="A149" s="44" t="s">
        <v>72</v>
      </c>
      <c r="B149" s="45">
        <v>46096</v>
      </c>
      <c r="C149" s="47">
        <v>43413</v>
      </c>
      <c r="D149" s="49">
        <v>892</v>
      </c>
      <c r="E149" s="47">
        <v>0</v>
      </c>
      <c r="F149" s="47">
        <v>0</v>
      </c>
      <c r="G149" s="180"/>
      <c r="H149" s="180"/>
      <c r="I149" s="47">
        <v>65932</v>
      </c>
      <c r="J149" s="47">
        <v>1280</v>
      </c>
      <c r="K149" s="47">
        <v>0</v>
      </c>
      <c r="L149" s="47">
        <v>0</v>
      </c>
      <c r="M149" s="180"/>
      <c r="N149" s="180"/>
      <c r="O149" s="47">
        <v>260478</v>
      </c>
      <c r="P149" s="47">
        <v>5351</v>
      </c>
      <c r="Q149" s="47">
        <v>0</v>
      </c>
      <c r="R149" s="47">
        <v>0</v>
      </c>
      <c r="S149" s="180"/>
      <c r="T149" s="180"/>
      <c r="U149" s="47">
        <v>25012</v>
      </c>
      <c r="V149" s="47">
        <v>1924</v>
      </c>
      <c r="W149" s="47"/>
      <c r="X149" s="180"/>
      <c r="Y149" s="47">
        <v>0</v>
      </c>
      <c r="Z149" s="47">
        <v>0</v>
      </c>
      <c r="AA149" s="47"/>
      <c r="AB149" s="180"/>
      <c r="AC149" s="47">
        <v>15544</v>
      </c>
      <c r="AD149" s="47">
        <v>388807</v>
      </c>
      <c r="AE149" s="49">
        <v>8</v>
      </c>
      <c r="AF149" s="44"/>
      <c r="AG149" s="33"/>
      <c r="AH149" s="33"/>
      <c r="AI149" s="33"/>
      <c r="AJ149" s="33"/>
      <c r="AK149" s="33"/>
      <c r="AL149" s="33"/>
      <c r="AM149" s="33">
        <f>SUMIFS('Unit Cancellations'!D:D,'Unit Cancellations'!B:B,A149)+SUMIFS('Unit Cancellations'!E:E,'Unit Cancellations'!B:B,A149)+SUMIFS('Unit Cancellations'!F:F,'Unit Cancellations'!B:B,A149)+SUMIFS('Unit Cancellations'!G:G,'Unit Cancellations'!B:B,A149)</f>
        <v>0</v>
      </c>
      <c r="AN149" s="41">
        <f t="shared" si="2"/>
        <v>892</v>
      </c>
      <c r="AO149" s="187" t="str">
        <f t="shared" si="1"/>
        <v/>
      </c>
      <c r="AP149" s="33"/>
      <c r="AQ149" s="33"/>
    </row>
    <row r="150" spans="1:43">
      <c r="A150" s="44" t="s">
        <v>522</v>
      </c>
      <c r="B150" s="45">
        <v>46096</v>
      </c>
      <c r="C150" s="47">
        <v>102046</v>
      </c>
      <c r="D150" s="47">
        <v>507</v>
      </c>
      <c r="E150" s="47">
        <v>99337</v>
      </c>
      <c r="F150" s="47">
        <v>399</v>
      </c>
      <c r="G150" s="180">
        <v>0.03</v>
      </c>
      <c r="H150" s="180">
        <v>0.27</v>
      </c>
      <c r="I150" s="47">
        <v>107158</v>
      </c>
      <c r="J150" s="47">
        <v>623</v>
      </c>
      <c r="K150" s="47">
        <v>109341</v>
      </c>
      <c r="L150" s="47">
        <v>415</v>
      </c>
      <c r="M150" s="180">
        <v>-0.02</v>
      </c>
      <c r="N150" s="180">
        <v>0.5</v>
      </c>
      <c r="O150" s="47">
        <v>1141192</v>
      </c>
      <c r="P150" s="47">
        <v>4978</v>
      </c>
      <c r="Q150" s="47">
        <v>1095530</v>
      </c>
      <c r="R150" s="47">
        <v>4429</v>
      </c>
      <c r="S150" s="180">
        <v>0.04</v>
      </c>
      <c r="T150" s="180">
        <v>0.12</v>
      </c>
      <c r="U150" s="47">
        <v>4448</v>
      </c>
      <c r="V150" s="47">
        <v>342</v>
      </c>
      <c r="W150" s="47">
        <v>361</v>
      </c>
      <c r="X150" s="180">
        <v>-0.05</v>
      </c>
      <c r="Y150" s="47">
        <v>3254</v>
      </c>
      <c r="Z150" s="49">
        <v>250</v>
      </c>
      <c r="AA150" s="47">
        <v>361</v>
      </c>
      <c r="AB150" s="180">
        <v>-0.31</v>
      </c>
      <c r="AC150" s="47">
        <v>4806</v>
      </c>
      <c r="AD150" s="47">
        <v>865201</v>
      </c>
      <c r="AE150" s="47">
        <v>14</v>
      </c>
      <c r="AF150" s="44">
        <v>19</v>
      </c>
      <c r="AG150" s="25"/>
      <c r="AH150" s="25"/>
      <c r="AI150" s="25"/>
      <c r="AJ150" s="25"/>
      <c r="AK150" s="25"/>
      <c r="AL150" s="25"/>
      <c r="AM150" s="33">
        <f>SUMIFS('Unit Cancellations'!D:D,'Unit Cancellations'!B:B,A150)+SUMIFS('Unit Cancellations'!E:E,'Unit Cancellations'!B:B,A150)+SUMIFS('Unit Cancellations'!F:F,'Unit Cancellations'!B:B,A150)+SUMIFS('Unit Cancellations'!G:G,'Unit Cancellations'!B:B,A150)</f>
        <v>-13</v>
      </c>
      <c r="AN150" s="41">
        <f t="shared" si="2"/>
        <v>504.83333333333331</v>
      </c>
      <c r="AO150" s="187">
        <f t="shared" si="1"/>
        <v>0.26524644945697573</v>
      </c>
      <c r="AP150" s="25"/>
      <c r="AQ150" s="25"/>
    </row>
    <row r="151" spans="1:43">
      <c r="A151" s="44" t="s">
        <v>103</v>
      </c>
      <c r="B151" s="45">
        <v>46096</v>
      </c>
      <c r="C151" s="47">
        <v>11776</v>
      </c>
      <c r="D151" s="49">
        <v>471</v>
      </c>
      <c r="E151" s="47">
        <v>50531</v>
      </c>
      <c r="F151" s="47">
        <v>2024</v>
      </c>
      <c r="G151" s="180">
        <v>-0.77</v>
      </c>
      <c r="H151" s="180">
        <v>-0.77</v>
      </c>
      <c r="I151" s="47">
        <v>10797</v>
      </c>
      <c r="J151" s="49">
        <v>432</v>
      </c>
      <c r="K151" s="47">
        <v>44110</v>
      </c>
      <c r="L151" s="47">
        <v>1766</v>
      </c>
      <c r="M151" s="180">
        <v>-0.76</v>
      </c>
      <c r="N151" s="180">
        <v>-0.76</v>
      </c>
      <c r="O151" s="47">
        <v>124187</v>
      </c>
      <c r="P151" s="47">
        <v>4969</v>
      </c>
      <c r="Q151" s="47">
        <v>625331</v>
      </c>
      <c r="R151" s="47">
        <v>25073</v>
      </c>
      <c r="S151" s="180">
        <v>-0.8</v>
      </c>
      <c r="T151" s="180">
        <v>-0.8</v>
      </c>
      <c r="U151" s="47">
        <v>10571</v>
      </c>
      <c r="V151" s="49">
        <v>813</v>
      </c>
      <c r="W151" s="47">
        <v>1707</v>
      </c>
      <c r="X151" s="180">
        <v>-0.52</v>
      </c>
      <c r="Y151" s="47">
        <v>17383</v>
      </c>
      <c r="Z151" s="47">
        <v>1337</v>
      </c>
      <c r="AA151" s="47">
        <v>1707</v>
      </c>
      <c r="AB151" s="180">
        <v>-0.22</v>
      </c>
      <c r="AC151" s="47">
        <v>5967</v>
      </c>
      <c r="AD151" s="47">
        <v>74526</v>
      </c>
      <c r="AE151" s="47">
        <v>7</v>
      </c>
      <c r="AF151" s="44">
        <v>4</v>
      </c>
      <c r="AG151" s="33"/>
      <c r="AH151" s="33"/>
      <c r="AI151" s="33"/>
      <c r="AJ151" s="33"/>
      <c r="AK151" s="33"/>
      <c r="AL151" s="33"/>
      <c r="AM151" s="33">
        <f>SUMIFS('Unit Cancellations'!D:D,'Unit Cancellations'!B:B,A151)+SUMIFS('Unit Cancellations'!E:E,'Unit Cancellations'!B:B,A151)+SUMIFS('Unit Cancellations'!F:F,'Unit Cancellations'!B:B,A151)+SUMIFS('Unit Cancellations'!G:G,'Unit Cancellations'!B:B,A151)</f>
        <v>-27</v>
      </c>
      <c r="AN151" s="41">
        <f t="shared" si="2"/>
        <v>466.5</v>
      </c>
      <c r="AO151" s="187">
        <f t="shared" si="1"/>
        <v>-0.76951581027667981</v>
      </c>
      <c r="AP151" s="33"/>
      <c r="AQ151" s="33"/>
    </row>
    <row r="152" spans="1:43">
      <c r="A152" s="44" t="s">
        <v>523</v>
      </c>
      <c r="B152" s="45">
        <v>46096</v>
      </c>
      <c r="C152" s="47">
        <v>51951</v>
      </c>
      <c r="D152" s="49">
        <v>402</v>
      </c>
      <c r="E152" s="47">
        <v>6434</v>
      </c>
      <c r="F152" s="47">
        <v>46</v>
      </c>
      <c r="G152" s="180">
        <v>7.07</v>
      </c>
      <c r="H152" s="180">
        <v>7.84</v>
      </c>
      <c r="I152" s="47">
        <v>51431</v>
      </c>
      <c r="J152" s="47">
        <v>402</v>
      </c>
      <c r="K152" s="47">
        <v>15619</v>
      </c>
      <c r="L152" s="49">
        <v>117</v>
      </c>
      <c r="M152" s="180">
        <v>2.29</v>
      </c>
      <c r="N152" s="180">
        <v>2.44</v>
      </c>
      <c r="O152" s="47">
        <v>630984</v>
      </c>
      <c r="P152" s="47">
        <v>4821</v>
      </c>
      <c r="Q152" s="47">
        <v>36932</v>
      </c>
      <c r="R152" s="47">
        <v>259</v>
      </c>
      <c r="S152" s="180">
        <v>16.09</v>
      </c>
      <c r="T152" s="180">
        <v>17.61</v>
      </c>
      <c r="U152" s="47">
        <v>5955</v>
      </c>
      <c r="V152" s="47">
        <v>458</v>
      </c>
      <c r="W152" s="49">
        <v>381</v>
      </c>
      <c r="X152" s="180">
        <v>0.2</v>
      </c>
      <c r="Y152" s="47">
        <v>3053</v>
      </c>
      <c r="Z152" s="49">
        <v>235</v>
      </c>
      <c r="AA152" s="49">
        <v>381</v>
      </c>
      <c r="AB152" s="180">
        <v>-0.38</v>
      </c>
      <c r="AC152" s="47">
        <v>2994</v>
      </c>
      <c r="AD152" s="47">
        <v>305341</v>
      </c>
      <c r="AE152" s="49">
        <v>7</v>
      </c>
      <c r="AF152" s="44">
        <v>13</v>
      </c>
      <c r="AG152" s="33"/>
      <c r="AH152" s="33"/>
      <c r="AI152" s="33"/>
      <c r="AJ152" s="33"/>
      <c r="AK152" s="33"/>
      <c r="AL152" s="33"/>
      <c r="AM152" s="33">
        <f>SUMIFS('Unit Cancellations'!D:D,'Unit Cancellations'!B:B,A152)+SUMIFS('Unit Cancellations'!E:E,'Unit Cancellations'!B:B,A152)+SUMIFS('Unit Cancellations'!F:F,'Unit Cancellations'!B:B,A152)+SUMIFS('Unit Cancellations'!G:G,'Unit Cancellations'!B:B,A152)</f>
        <v>-18</v>
      </c>
      <c r="AN152" s="41">
        <f t="shared" si="2"/>
        <v>399</v>
      </c>
      <c r="AO152" s="187">
        <f t="shared" si="1"/>
        <v>7.6739130434782608</v>
      </c>
      <c r="AP152" s="33"/>
      <c r="AQ152" s="33"/>
    </row>
    <row r="153" spans="1:43">
      <c r="A153" s="44" t="s">
        <v>56</v>
      </c>
      <c r="B153" s="45">
        <v>46096</v>
      </c>
      <c r="C153" s="47">
        <v>25105</v>
      </c>
      <c r="D153" s="47">
        <v>799</v>
      </c>
      <c r="E153" s="47">
        <v>0</v>
      </c>
      <c r="F153" s="47">
        <v>0</v>
      </c>
      <c r="G153" s="181"/>
      <c r="H153" s="181"/>
      <c r="I153" s="47">
        <v>61510</v>
      </c>
      <c r="J153" s="47">
        <v>1988</v>
      </c>
      <c r="K153" s="47">
        <v>0</v>
      </c>
      <c r="L153" s="47">
        <v>0</v>
      </c>
      <c r="M153" s="181"/>
      <c r="N153" s="181"/>
      <c r="O153" s="47">
        <v>150629</v>
      </c>
      <c r="P153" s="47">
        <v>4794</v>
      </c>
      <c r="Q153" s="47">
        <v>0</v>
      </c>
      <c r="R153" s="47">
        <v>0</v>
      </c>
      <c r="S153" s="181"/>
      <c r="T153" s="181"/>
      <c r="U153" s="47">
        <v>37852</v>
      </c>
      <c r="V153" s="47">
        <v>2912</v>
      </c>
      <c r="W153" s="47"/>
      <c r="X153" s="180"/>
      <c r="Y153" s="47">
        <v>0</v>
      </c>
      <c r="Z153" s="47">
        <v>0</v>
      </c>
      <c r="AA153" s="47"/>
      <c r="AB153" s="180"/>
      <c r="AC153" s="47">
        <v>25237</v>
      </c>
      <c r="AD153" s="47">
        <v>559933</v>
      </c>
      <c r="AE153" s="47">
        <v>9</v>
      </c>
      <c r="AF153" s="44"/>
      <c r="AG153" s="33"/>
      <c r="AH153" s="33"/>
      <c r="AI153" s="33"/>
      <c r="AJ153" s="33"/>
      <c r="AK153" s="33"/>
      <c r="AL153" s="33"/>
      <c r="AM153" s="33">
        <f>SUMIFS('Unit Cancellations'!D:D,'Unit Cancellations'!B:B,A153)+SUMIFS('Unit Cancellations'!E:E,'Unit Cancellations'!B:B,A153)+SUMIFS('Unit Cancellations'!F:F,'Unit Cancellations'!B:B,A153)+SUMIFS('Unit Cancellations'!G:G,'Unit Cancellations'!B:B,A153)</f>
        <v>0</v>
      </c>
      <c r="AN153" s="41">
        <f t="shared" si="2"/>
        <v>799</v>
      </c>
      <c r="AO153" s="187" t="str">
        <f t="shared" si="1"/>
        <v/>
      </c>
      <c r="AP153" s="33"/>
      <c r="AQ153" s="33"/>
    </row>
    <row r="154" spans="1:43">
      <c r="A154" s="44" t="s">
        <v>508</v>
      </c>
      <c r="B154" s="45">
        <v>46096</v>
      </c>
      <c r="C154" s="47">
        <v>6865</v>
      </c>
      <c r="D154" s="47">
        <v>343</v>
      </c>
      <c r="E154" s="47">
        <v>1117</v>
      </c>
      <c r="F154" s="47">
        <v>45</v>
      </c>
      <c r="G154" s="180">
        <v>5.15</v>
      </c>
      <c r="H154" s="180">
        <v>6.66</v>
      </c>
      <c r="I154" s="47">
        <v>7228</v>
      </c>
      <c r="J154" s="47">
        <v>361</v>
      </c>
      <c r="K154" s="47">
        <v>2473</v>
      </c>
      <c r="L154" s="47">
        <v>99</v>
      </c>
      <c r="M154" s="180">
        <v>1.92</v>
      </c>
      <c r="N154" s="180">
        <v>2.65</v>
      </c>
      <c r="O154" s="47">
        <v>85561</v>
      </c>
      <c r="P154" s="47">
        <v>4280</v>
      </c>
      <c r="Q154" s="47">
        <v>11505</v>
      </c>
      <c r="R154" s="47">
        <v>461</v>
      </c>
      <c r="S154" s="180">
        <v>6.44</v>
      </c>
      <c r="T154" s="180">
        <v>8.2799999999999994</v>
      </c>
      <c r="U154" s="47">
        <v>2581</v>
      </c>
      <c r="V154" s="47">
        <v>199</v>
      </c>
      <c r="W154" s="47">
        <v>73</v>
      </c>
      <c r="X154" s="180">
        <v>1.72</v>
      </c>
      <c r="Y154" s="47">
        <v>0</v>
      </c>
      <c r="Z154" s="49">
        <v>0</v>
      </c>
      <c r="AA154" s="47">
        <v>73</v>
      </c>
      <c r="AB154" s="180">
        <v>-1</v>
      </c>
      <c r="AC154" s="47">
        <v>6315</v>
      </c>
      <c r="AD154" s="47">
        <v>39164</v>
      </c>
      <c r="AE154" s="49">
        <v>32</v>
      </c>
      <c r="AF154" s="44"/>
      <c r="AG154" s="25"/>
      <c r="AH154" s="25"/>
      <c r="AI154" s="25"/>
      <c r="AJ154" s="25"/>
      <c r="AK154" s="25"/>
      <c r="AL154" s="25"/>
      <c r="AM154" s="33">
        <f>SUMIFS('Unit Cancellations'!D:D,'Unit Cancellations'!B:B,A154)+SUMIFS('Unit Cancellations'!E:E,'Unit Cancellations'!B:B,A154)+SUMIFS('Unit Cancellations'!F:F,'Unit Cancellations'!B:B,A154)+SUMIFS('Unit Cancellations'!G:G,'Unit Cancellations'!B:B,A154)</f>
        <v>-7</v>
      </c>
      <c r="AN154" s="41">
        <f t="shared" si="2"/>
        <v>341.83333333333331</v>
      </c>
      <c r="AO154" s="187">
        <f t="shared" si="1"/>
        <v>6.5962962962962957</v>
      </c>
      <c r="AP154" s="25"/>
      <c r="AQ154" s="25"/>
    </row>
    <row r="155" spans="1:43">
      <c r="A155" s="44" t="s">
        <v>782</v>
      </c>
      <c r="B155" s="45">
        <v>46096</v>
      </c>
      <c r="C155" s="47">
        <v>39519</v>
      </c>
      <c r="D155" s="47">
        <v>424</v>
      </c>
      <c r="E155" s="47">
        <v>15485</v>
      </c>
      <c r="F155" s="47">
        <v>172</v>
      </c>
      <c r="G155" s="180">
        <v>1.55</v>
      </c>
      <c r="H155" s="180">
        <v>1.46</v>
      </c>
      <c r="I155" s="47">
        <v>45622</v>
      </c>
      <c r="J155" s="47">
        <v>521</v>
      </c>
      <c r="K155" s="47">
        <v>22727</v>
      </c>
      <c r="L155" s="47">
        <v>263</v>
      </c>
      <c r="M155" s="180">
        <v>1.01</v>
      </c>
      <c r="N155" s="180">
        <v>0.98</v>
      </c>
      <c r="O155" s="47">
        <v>402191</v>
      </c>
      <c r="P155" s="47">
        <v>4197</v>
      </c>
      <c r="Q155" s="47">
        <v>108877</v>
      </c>
      <c r="R155" s="47">
        <v>1219</v>
      </c>
      <c r="S155" s="180">
        <v>2.69</v>
      </c>
      <c r="T155" s="180">
        <v>2.44</v>
      </c>
      <c r="U155" s="47">
        <v>8121</v>
      </c>
      <c r="V155" s="49">
        <v>625</v>
      </c>
      <c r="W155" s="47">
        <v>404</v>
      </c>
      <c r="X155" s="180">
        <v>0.55000000000000004</v>
      </c>
      <c r="Y155" s="47">
        <v>0</v>
      </c>
      <c r="Z155" s="47">
        <v>0</v>
      </c>
      <c r="AA155" s="47">
        <v>404</v>
      </c>
      <c r="AB155" s="180">
        <v>-1</v>
      </c>
      <c r="AC155" s="47">
        <v>8779</v>
      </c>
      <c r="AD155" s="47">
        <v>369414</v>
      </c>
      <c r="AE155" s="49">
        <v>14</v>
      </c>
      <c r="AF155" s="44"/>
      <c r="AG155" s="33"/>
      <c r="AH155" s="33"/>
      <c r="AI155" s="33"/>
      <c r="AJ155" s="33"/>
      <c r="AK155" s="33"/>
      <c r="AL155" s="33"/>
      <c r="AM155" s="33">
        <f>SUMIFS('Unit Cancellations'!D:D,'Unit Cancellations'!B:B,A155)+SUMIFS('Unit Cancellations'!E:E,'Unit Cancellations'!B:B,A155)+SUMIFS('Unit Cancellations'!F:F,'Unit Cancellations'!B:B,A155)+SUMIFS('Unit Cancellations'!G:G,'Unit Cancellations'!B:B,A155)</f>
        <v>0</v>
      </c>
      <c r="AN155" s="41">
        <f t="shared" si="2"/>
        <v>424</v>
      </c>
      <c r="AO155" s="187">
        <f t="shared" si="1"/>
        <v>1.4651162790697674</v>
      </c>
      <c r="AP155" s="33"/>
      <c r="AQ155" s="33"/>
    </row>
    <row r="156" spans="1:43">
      <c r="A156" s="44" t="s">
        <v>194</v>
      </c>
      <c r="B156" s="45">
        <v>46096</v>
      </c>
      <c r="C156" s="47">
        <v>18636</v>
      </c>
      <c r="D156" s="47">
        <v>426</v>
      </c>
      <c r="E156" s="47">
        <v>0</v>
      </c>
      <c r="F156" s="47">
        <v>0</v>
      </c>
      <c r="G156" s="181"/>
      <c r="H156" s="181"/>
      <c r="I156" s="47">
        <v>22002</v>
      </c>
      <c r="J156" s="47">
        <v>496</v>
      </c>
      <c r="K156" s="47">
        <v>0</v>
      </c>
      <c r="L156" s="47">
        <v>0</v>
      </c>
      <c r="M156" s="181"/>
      <c r="N156" s="181"/>
      <c r="O156" s="47">
        <v>182475</v>
      </c>
      <c r="P156" s="47">
        <v>4188</v>
      </c>
      <c r="Q156" s="47">
        <v>0</v>
      </c>
      <c r="R156" s="47">
        <v>0</v>
      </c>
      <c r="S156" s="181"/>
      <c r="T156" s="181"/>
      <c r="U156" s="47">
        <v>6395</v>
      </c>
      <c r="V156" s="47">
        <v>492</v>
      </c>
      <c r="W156" s="76">
        <v>224</v>
      </c>
      <c r="X156" s="181">
        <v>1.19</v>
      </c>
      <c r="Y156" s="47">
        <v>4426</v>
      </c>
      <c r="Z156" s="47">
        <v>340</v>
      </c>
      <c r="AA156" s="76">
        <v>224</v>
      </c>
      <c r="AB156" s="181">
        <v>0.52</v>
      </c>
      <c r="AC156" s="47">
        <v>5429</v>
      </c>
      <c r="AD156" s="47">
        <v>138324</v>
      </c>
      <c r="AE156" s="49">
        <v>11</v>
      </c>
      <c r="AF156" s="44">
        <v>16</v>
      </c>
      <c r="AG156" s="25"/>
      <c r="AH156" s="25"/>
      <c r="AI156" s="25"/>
      <c r="AJ156" s="25"/>
      <c r="AK156" s="25"/>
      <c r="AL156" s="25"/>
      <c r="AM156" s="33">
        <f>SUMIFS('Unit Cancellations'!D:D,'Unit Cancellations'!B:B,A156)+SUMIFS('Unit Cancellations'!E:E,'Unit Cancellations'!B:B,A156)+SUMIFS('Unit Cancellations'!F:F,'Unit Cancellations'!B:B,A156)+SUMIFS('Unit Cancellations'!G:G,'Unit Cancellations'!B:B,A156)</f>
        <v>0</v>
      </c>
      <c r="AN156" s="41">
        <f t="shared" si="2"/>
        <v>426</v>
      </c>
      <c r="AO156" s="187" t="str">
        <f t="shared" si="1"/>
        <v/>
      </c>
      <c r="AP156" s="25"/>
      <c r="AQ156" s="25"/>
    </row>
    <row r="157" spans="1:43">
      <c r="A157" s="44" t="s">
        <v>533</v>
      </c>
      <c r="B157" s="45">
        <v>46096</v>
      </c>
      <c r="C157" s="47">
        <v>91967</v>
      </c>
      <c r="D157" s="47">
        <v>381</v>
      </c>
      <c r="E157" s="47">
        <v>38072</v>
      </c>
      <c r="F157" s="47">
        <v>175</v>
      </c>
      <c r="G157" s="180">
        <v>1.42</v>
      </c>
      <c r="H157" s="180">
        <v>1.18</v>
      </c>
      <c r="I157" s="47">
        <v>82403</v>
      </c>
      <c r="J157" s="47">
        <v>305</v>
      </c>
      <c r="K157" s="47">
        <v>53317</v>
      </c>
      <c r="L157" s="47">
        <v>257</v>
      </c>
      <c r="M157" s="180">
        <v>0.55000000000000004</v>
      </c>
      <c r="N157" s="180">
        <v>0.19</v>
      </c>
      <c r="O157" s="47">
        <v>1003965</v>
      </c>
      <c r="P157" s="47">
        <v>4156</v>
      </c>
      <c r="Q157" s="47">
        <v>226512</v>
      </c>
      <c r="R157" s="47">
        <v>1040</v>
      </c>
      <c r="S157" s="180">
        <v>3.43</v>
      </c>
      <c r="T157" s="180">
        <v>3</v>
      </c>
      <c r="U157" s="47">
        <v>6080</v>
      </c>
      <c r="V157" s="47">
        <v>468</v>
      </c>
      <c r="W157" s="47">
        <v>353</v>
      </c>
      <c r="X157" s="180">
        <v>0.32</v>
      </c>
      <c r="Y157" s="47">
        <v>5257</v>
      </c>
      <c r="Z157" s="49">
        <v>404</v>
      </c>
      <c r="AA157" s="47">
        <v>353</v>
      </c>
      <c r="AB157" s="180">
        <v>0.14000000000000001</v>
      </c>
      <c r="AC157" s="47">
        <v>2812</v>
      </c>
      <c r="AD157" s="47">
        <v>341305</v>
      </c>
      <c r="AE157" s="49">
        <v>6</v>
      </c>
      <c r="AF157" s="44">
        <v>7</v>
      </c>
      <c r="AG157" s="33"/>
      <c r="AH157" s="33"/>
      <c r="AI157" s="33"/>
      <c r="AJ157" s="33"/>
      <c r="AK157" s="33"/>
      <c r="AL157" s="33"/>
      <c r="AM157" s="33">
        <f>SUMIFS('Unit Cancellations'!D:D,'Unit Cancellations'!B:B,A157)+SUMIFS('Unit Cancellations'!E:E,'Unit Cancellations'!B:B,A157)+SUMIFS('Unit Cancellations'!F:F,'Unit Cancellations'!B:B,A157)+SUMIFS('Unit Cancellations'!G:G,'Unit Cancellations'!B:B,A157)</f>
        <v>-26</v>
      </c>
      <c r="AN157" s="41">
        <f t="shared" si="2"/>
        <v>376.66666666666669</v>
      </c>
      <c r="AO157" s="187">
        <f t="shared" si="1"/>
        <v>1.1523809523809525</v>
      </c>
      <c r="AP157" s="33"/>
      <c r="AQ157" s="33"/>
    </row>
    <row r="158" spans="1:43">
      <c r="A158" s="44" t="s">
        <v>139</v>
      </c>
      <c r="B158" s="45">
        <v>46096</v>
      </c>
      <c r="C158" s="47">
        <v>36420</v>
      </c>
      <c r="D158" s="49">
        <v>360</v>
      </c>
      <c r="E158" s="47">
        <v>48667</v>
      </c>
      <c r="F158" s="49">
        <v>445</v>
      </c>
      <c r="G158" s="180">
        <v>-0.25</v>
      </c>
      <c r="H158" s="180">
        <v>-0.19</v>
      </c>
      <c r="I158" s="47">
        <v>40449</v>
      </c>
      <c r="J158" s="47">
        <v>415</v>
      </c>
      <c r="K158" s="47">
        <v>54017</v>
      </c>
      <c r="L158" s="47">
        <v>488</v>
      </c>
      <c r="M158" s="180">
        <v>-0.25</v>
      </c>
      <c r="N158" s="180">
        <v>-0.15</v>
      </c>
      <c r="O158" s="47">
        <v>399134</v>
      </c>
      <c r="P158" s="47">
        <v>3891</v>
      </c>
      <c r="Q158" s="47">
        <v>542543</v>
      </c>
      <c r="R158" s="47">
        <v>5015</v>
      </c>
      <c r="S158" s="180">
        <v>-0.26</v>
      </c>
      <c r="T158" s="180">
        <v>-0.22</v>
      </c>
      <c r="U158" s="47">
        <v>6499</v>
      </c>
      <c r="V158" s="47">
        <v>500</v>
      </c>
      <c r="W158" s="49">
        <v>451</v>
      </c>
      <c r="X158" s="180">
        <v>0.11</v>
      </c>
      <c r="Y158" s="47">
        <v>6859</v>
      </c>
      <c r="Z158" s="49">
        <v>528</v>
      </c>
      <c r="AA158" s="49">
        <v>451</v>
      </c>
      <c r="AB158" s="180">
        <v>0.17</v>
      </c>
      <c r="AC158" s="47">
        <v>2617</v>
      </c>
      <c r="AD158" s="47">
        <v>182785</v>
      </c>
      <c r="AE158" s="49">
        <v>5</v>
      </c>
      <c r="AF158" s="44">
        <v>5</v>
      </c>
      <c r="AG158" s="25"/>
      <c r="AH158" s="25"/>
      <c r="AI158" s="25"/>
      <c r="AJ158" s="25"/>
      <c r="AK158" s="25"/>
      <c r="AL158" s="25"/>
      <c r="AM158" s="33">
        <f>SUMIFS('Unit Cancellations'!D:D,'Unit Cancellations'!B:B,A158)+SUMIFS('Unit Cancellations'!E:E,'Unit Cancellations'!B:B,A158)+SUMIFS('Unit Cancellations'!F:F,'Unit Cancellations'!B:B,A158)+SUMIFS('Unit Cancellations'!G:G,'Unit Cancellations'!B:B,A158)</f>
        <v>-6</v>
      </c>
      <c r="AN158" s="41">
        <f t="shared" si="2"/>
        <v>359</v>
      </c>
      <c r="AO158" s="187">
        <f t="shared" si="1"/>
        <v>-0.19325842696629214</v>
      </c>
      <c r="AP158" s="25"/>
      <c r="AQ158" s="25"/>
    </row>
    <row r="159" spans="1:43">
      <c r="A159" s="44" t="s">
        <v>498</v>
      </c>
      <c r="B159" s="45">
        <v>46096</v>
      </c>
      <c r="C159" s="47">
        <v>84821</v>
      </c>
      <c r="D159" s="49">
        <v>317</v>
      </c>
      <c r="E159" s="47">
        <v>100429</v>
      </c>
      <c r="F159" s="49">
        <v>391</v>
      </c>
      <c r="G159" s="180">
        <v>-0.16</v>
      </c>
      <c r="H159" s="180">
        <v>-0.19</v>
      </c>
      <c r="I159" s="47">
        <v>98702</v>
      </c>
      <c r="J159" s="47">
        <v>354</v>
      </c>
      <c r="K159" s="47">
        <v>118943</v>
      </c>
      <c r="L159" s="47">
        <v>458</v>
      </c>
      <c r="M159" s="180">
        <v>-0.17</v>
      </c>
      <c r="N159" s="180">
        <v>-0.23</v>
      </c>
      <c r="O159" s="47">
        <v>940606</v>
      </c>
      <c r="P159" s="47">
        <v>3510</v>
      </c>
      <c r="Q159" s="47">
        <v>1119015</v>
      </c>
      <c r="R159" s="47">
        <v>4429</v>
      </c>
      <c r="S159" s="180">
        <v>-0.16</v>
      </c>
      <c r="T159" s="180">
        <v>-0.21</v>
      </c>
      <c r="U159" s="47">
        <v>4918</v>
      </c>
      <c r="V159" s="47">
        <v>378</v>
      </c>
      <c r="W159" s="49">
        <v>400</v>
      </c>
      <c r="X159" s="180">
        <v>-0.05</v>
      </c>
      <c r="Y159" s="47">
        <v>13366</v>
      </c>
      <c r="Z159" s="47">
        <v>1028</v>
      </c>
      <c r="AA159" s="49">
        <v>400</v>
      </c>
      <c r="AB159" s="180">
        <v>1.57</v>
      </c>
      <c r="AC159" s="47">
        <v>3007</v>
      </c>
      <c r="AD159" s="47">
        <v>582671</v>
      </c>
      <c r="AE159" s="49">
        <v>8</v>
      </c>
      <c r="AF159" s="44">
        <v>3</v>
      </c>
      <c r="AG159" s="33"/>
      <c r="AH159" s="33"/>
      <c r="AI159" s="33"/>
      <c r="AJ159" s="33"/>
      <c r="AK159" s="33"/>
      <c r="AL159" s="33"/>
      <c r="AM159" s="33">
        <f>SUMIFS('Unit Cancellations'!D:D,'Unit Cancellations'!B:B,A159)+SUMIFS('Unit Cancellations'!E:E,'Unit Cancellations'!B:B,A159)+SUMIFS('Unit Cancellations'!F:F,'Unit Cancellations'!B:B,A159)+SUMIFS('Unit Cancellations'!G:G,'Unit Cancellations'!B:B,A159)</f>
        <v>-18</v>
      </c>
      <c r="AN159" s="41">
        <f t="shared" si="2"/>
        <v>314</v>
      </c>
      <c r="AO159" s="187">
        <f t="shared" si="1"/>
        <v>-0.1969309462915601</v>
      </c>
      <c r="AP159" s="33"/>
      <c r="AQ159" s="33"/>
    </row>
    <row r="160" spans="1:43">
      <c r="A160" s="44" t="s">
        <v>112</v>
      </c>
      <c r="B160" s="45">
        <v>46096</v>
      </c>
      <c r="C160" s="47">
        <v>25377</v>
      </c>
      <c r="D160" s="47">
        <v>576</v>
      </c>
      <c r="E160" s="47">
        <v>0</v>
      </c>
      <c r="F160" s="49">
        <v>0</v>
      </c>
      <c r="G160" s="180"/>
      <c r="H160" s="180"/>
      <c r="I160" s="47">
        <v>40620</v>
      </c>
      <c r="J160" s="47">
        <v>910</v>
      </c>
      <c r="K160" s="47">
        <v>0</v>
      </c>
      <c r="L160" s="49">
        <v>0</v>
      </c>
      <c r="M160" s="180"/>
      <c r="N160" s="180"/>
      <c r="O160" s="47">
        <v>152265</v>
      </c>
      <c r="P160" s="47">
        <v>3455</v>
      </c>
      <c r="Q160" s="47">
        <v>0</v>
      </c>
      <c r="R160" s="47">
        <v>0</v>
      </c>
      <c r="S160" s="180"/>
      <c r="T160" s="180"/>
      <c r="U160" s="47">
        <v>10800</v>
      </c>
      <c r="V160" s="47">
        <v>831</v>
      </c>
      <c r="W160" s="49"/>
      <c r="X160" s="180"/>
      <c r="Y160" s="47">
        <v>0</v>
      </c>
      <c r="Z160" s="49">
        <v>0</v>
      </c>
      <c r="AA160" s="49"/>
      <c r="AB160" s="180"/>
      <c r="AC160" s="47">
        <v>9919</v>
      </c>
      <c r="AD160" s="47">
        <v>307157</v>
      </c>
      <c r="AE160" s="49">
        <v>12</v>
      </c>
      <c r="AF160" s="44"/>
      <c r="AG160" s="33"/>
      <c r="AH160" s="33"/>
      <c r="AI160" s="33"/>
      <c r="AJ160" s="33"/>
      <c r="AK160" s="33"/>
      <c r="AL160" s="33"/>
      <c r="AM160" s="33">
        <f>SUMIFS('Unit Cancellations'!D:D,'Unit Cancellations'!B:B,A160)+SUMIFS('Unit Cancellations'!E:E,'Unit Cancellations'!B:B,A160)+SUMIFS('Unit Cancellations'!F:F,'Unit Cancellations'!B:B,A160)+SUMIFS('Unit Cancellations'!G:G,'Unit Cancellations'!B:B,A160)</f>
        <v>0</v>
      </c>
      <c r="AN160" s="41">
        <f t="shared" si="2"/>
        <v>576</v>
      </c>
      <c r="AO160" s="187" t="str">
        <f t="shared" si="1"/>
        <v/>
      </c>
      <c r="AP160" s="33"/>
      <c r="AQ160" s="33"/>
    </row>
    <row r="161" spans="1:43">
      <c r="A161" s="44" t="s">
        <v>215</v>
      </c>
      <c r="B161" s="45">
        <v>46096</v>
      </c>
      <c r="C161" s="47">
        <v>21010</v>
      </c>
      <c r="D161" s="47">
        <v>365</v>
      </c>
      <c r="E161" s="47">
        <v>26870</v>
      </c>
      <c r="F161" s="47">
        <v>437</v>
      </c>
      <c r="G161" s="181">
        <v>-0.22</v>
      </c>
      <c r="H161" s="181">
        <v>-0.16</v>
      </c>
      <c r="I161" s="47">
        <v>29930</v>
      </c>
      <c r="J161" s="47">
        <v>554</v>
      </c>
      <c r="K161" s="47">
        <v>39186</v>
      </c>
      <c r="L161" s="47">
        <v>673</v>
      </c>
      <c r="M161" s="181">
        <v>-0.24</v>
      </c>
      <c r="N161" s="181">
        <v>-0.18</v>
      </c>
      <c r="O161" s="47">
        <v>184606</v>
      </c>
      <c r="P161" s="47">
        <v>3124</v>
      </c>
      <c r="Q161" s="47">
        <v>237785</v>
      </c>
      <c r="R161" s="47">
        <v>3693</v>
      </c>
      <c r="S161" s="181">
        <v>-0.22</v>
      </c>
      <c r="T161" s="181">
        <v>-0.15</v>
      </c>
      <c r="U161" s="47">
        <v>12436</v>
      </c>
      <c r="V161" s="47">
        <v>957</v>
      </c>
      <c r="W161" s="47">
        <v>943</v>
      </c>
      <c r="X161" s="180">
        <v>0.01</v>
      </c>
      <c r="Y161" s="47">
        <v>10414</v>
      </c>
      <c r="Z161" s="47">
        <v>801</v>
      </c>
      <c r="AA161" s="47">
        <v>943</v>
      </c>
      <c r="AB161" s="180">
        <v>-0.15</v>
      </c>
      <c r="AC161" s="47">
        <v>4154</v>
      </c>
      <c r="AD161" s="47">
        <v>104530</v>
      </c>
      <c r="AE161" s="49">
        <v>4</v>
      </c>
      <c r="AF161" s="44">
        <v>5</v>
      </c>
      <c r="AG161" s="33"/>
      <c r="AH161" s="33"/>
      <c r="AI161" s="33"/>
      <c r="AJ161" s="33"/>
      <c r="AK161" s="33"/>
      <c r="AL161" s="33"/>
      <c r="AM161" s="33">
        <f>SUMIFS('Unit Cancellations'!D:D,'Unit Cancellations'!B:B,A161)+SUMIFS('Unit Cancellations'!E:E,'Unit Cancellations'!B:B,A161)+SUMIFS('Unit Cancellations'!F:F,'Unit Cancellations'!B:B,A161)+SUMIFS('Unit Cancellations'!G:G,'Unit Cancellations'!B:B,A161)</f>
        <v>-21</v>
      </c>
      <c r="AN161" s="41">
        <f t="shared" si="2"/>
        <v>361.5</v>
      </c>
      <c r="AO161" s="187">
        <f t="shared" si="1"/>
        <v>-0.17276887871853547</v>
      </c>
      <c r="AP161" s="33"/>
      <c r="AQ161" s="33"/>
    </row>
    <row r="162" spans="1:43">
      <c r="A162" s="44" t="s">
        <v>130</v>
      </c>
      <c r="B162" s="45">
        <v>46096</v>
      </c>
      <c r="C162" s="47">
        <v>9118</v>
      </c>
      <c r="D162" s="49">
        <v>201</v>
      </c>
      <c r="E162" s="47">
        <v>2156</v>
      </c>
      <c r="F162" s="47">
        <v>190</v>
      </c>
      <c r="G162" s="181">
        <v>3.23</v>
      </c>
      <c r="H162" s="181">
        <v>0.06</v>
      </c>
      <c r="I162" s="47">
        <v>8609</v>
      </c>
      <c r="J162" s="49">
        <v>186</v>
      </c>
      <c r="K162" s="47">
        <v>2163</v>
      </c>
      <c r="L162" s="47">
        <v>144</v>
      </c>
      <c r="M162" s="181">
        <v>2.98</v>
      </c>
      <c r="N162" s="181">
        <v>0.28999999999999998</v>
      </c>
      <c r="O162" s="47">
        <v>135360</v>
      </c>
      <c r="P162" s="47">
        <v>2935</v>
      </c>
      <c r="Q162" s="47">
        <v>12704</v>
      </c>
      <c r="R162" s="47">
        <v>1168</v>
      </c>
      <c r="S162" s="181">
        <v>9.65</v>
      </c>
      <c r="T162" s="181">
        <v>1.51</v>
      </c>
      <c r="U162" s="47">
        <v>5615</v>
      </c>
      <c r="V162" s="49">
        <v>432</v>
      </c>
      <c r="W162" s="76">
        <v>148</v>
      </c>
      <c r="X162" s="181">
        <v>1.93</v>
      </c>
      <c r="Y162" s="47">
        <v>0</v>
      </c>
      <c r="Z162" s="47">
        <v>0</v>
      </c>
      <c r="AA162" s="76">
        <v>148</v>
      </c>
      <c r="AB162" s="181">
        <v>-1</v>
      </c>
      <c r="AC162" s="47">
        <v>22200</v>
      </c>
      <c r="AD162" s="47">
        <v>589080</v>
      </c>
      <c r="AE162" s="49">
        <v>51</v>
      </c>
      <c r="AF162" s="44"/>
      <c r="AG162" s="25"/>
      <c r="AH162" s="25"/>
      <c r="AI162" s="25"/>
      <c r="AJ162" s="25"/>
      <c r="AK162" s="25"/>
      <c r="AL162" s="25"/>
      <c r="AM162" s="33">
        <f>SUMIFS('Unit Cancellations'!D:D,'Unit Cancellations'!B:B,A162)+SUMIFS('Unit Cancellations'!E:E,'Unit Cancellations'!B:B,A162)+SUMIFS('Unit Cancellations'!F:F,'Unit Cancellations'!B:B,A162)+SUMIFS('Unit Cancellations'!G:G,'Unit Cancellations'!B:B,A162)</f>
        <v>-14</v>
      </c>
      <c r="AN162" s="41">
        <f t="shared" si="2"/>
        <v>198.66666666666666</v>
      </c>
      <c r="AO162" s="187">
        <f t="shared" si="1"/>
        <v>4.5614035087719246E-2</v>
      </c>
      <c r="AP162" s="25"/>
      <c r="AQ162" s="25"/>
    </row>
    <row r="163" spans="1:43">
      <c r="A163" s="44" t="s">
        <v>220</v>
      </c>
      <c r="B163" s="45">
        <v>46096</v>
      </c>
      <c r="C163" s="47">
        <v>8675</v>
      </c>
      <c r="D163" s="47">
        <v>292</v>
      </c>
      <c r="E163" s="47">
        <v>16784</v>
      </c>
      <c r="F163" s="49">
        <v>575</v>
      </c>
      <c r="G163" s="181">
        <v>-0.48</v>
      </c>
      <c r="H163" s="181">
        <v>-0.49</v>
      </c>
      <c r="I163" s="47">
        <v>1940</v>
      </c>
      <c r="J163" s="47">
        <v>66</v>
      </c>
      <c r="K163" s="47">
        <v>14715</v>
      </c>
      <c r="L163" s="49">
        <v>522</v>
      </c>
      <c r="M163" s="181">
        <v>-0.87</v>
      </c>
      <c r="N163" s="181">
        <v>-0.87</v>
      </c>
      <c r="O163" s="47">
        <v>86984</v>
      </c>
      <c r="P163" s="47">
        <v>2923</v>
      </c>
      <c r="Q163" s="47">
        <v>231650</v>
      </c>
      <c r="R163" s="47">
        <v>7847</v>
      </c>
      <c r="S163" s="181">
        <v>-0.62</v>
      </c>
      <c r="T163" s="181">
        <v>-0.63</v>
      </c>
      <c r="U163" s="47">
        <v>4308</v>
      </c>
      <c r="V163" s="47">
        <v>331</v>
      </c>
      <c r="W163" s="44">
        <v>423</v>
      </c>
      <c r="X163" s="181">
        <v>-0.22</v>
      </c>
      <c r="Y163" s="47">
        <v>0</v>
      </c>
      <c r="Z163" s="47">
        <v>0</v>
      </c>
      <c r="AA163" s="44">
        <v>423</v>
      </c>
      <c r="AB163" s="181">
        <v>-1</v>
      </c>
      <c r="AC163" s="47">
        <v>1521</v>
      </c>
      <c r="AD163" s="47">
        <v>17297</v>
      </c>
      <c r="AE163" s="49">
        <v>5</v>
      </c>
      <c r="AF163" s="44"/>
      <c r="AG163" s="25"/>
      <c r="AH163" s="25"/>
      <c r="AI163" s="25"/>
      <c r="AJ163" s="25"/>
      <c r="AK163" s="25"/>
      <c r="AL163" s="25"/>
      <c r="AM163" s="33">
        <f>SUMIFS('Unit Cancellations'!D:D,'Unit Cancellations'!B:B,A163)+SUMIFS('Unit Cancellations'!E:E,'Unit Cancellations'!B:B,A163)+SUMIFS('Unit Cancellations'!F:F,'Unit Cancellations'!B:B,A163)+SUMIFS('Unit Cancellations'!G:G,'Unit Cancellations'!B:B,A163)</f>
        <v>-9</v>
      </c>
      <c r="AN163" s="41">
        <f t="shared" si="2"/>
        <v>290.5</v>
      </c>
      <c r="AO163" s="187">
        <f t="shared" si="1"/>
        <v>-0.49478260869565216</v>
      </c>
      <c r="AP163" s="25"/>
      <c r="AQ163" s="25"/>
    </row>
    <row r="164" spans="1:43">
      <c r="A164" s="44" t="s">
        <v>208</v>
      </c>
      <c r="B164" s="45">
        <v>46096</v>
      </c>
      <c r="C164" s="47">
        <v>7036</v>
      </c>
      <c r="D164" s="47">
        <v>270</v>
      </c>
      <c r="E164" s="47">
        <v>8014</v>
      </c>
      <c r="F164" s="47">
        <v>319</v>
      </c>
      <c r="G164" s="180">
        <v>-0.12</v>
      </c>
      <c r="H164" s="180">
        <v>-0.15</v>
      </c>
      <c r="I164" s="47">
        <v>8672</v>
      </c>
      <c r="J164" s="47">
        <v>317</v>
      </c>
      <c r="K164" s="47">
        <v>8094</v>
      </c>
      <c r="L164" s="47">
        <v>325</v>
      </c>
      <c r="M164" s="180">
        <v>7.0000000000000007E-2</v>
      </c>
      <c r="N164" s="180">
        <v>-0.02</v>
      </c>
      <c r="O164" s="47">
        <v>74387</v>
      </c>
      <c r="P164" s="47">
        <v>2860</v>
      </c>
      <c r="Q164" s="47">
        <v>92143</v>
      </c>
      <c r="R164" s="47">
        <v>3699</v>
      </c>
      <c r="S164" s="180">
        <v>-0.19</v>
      </c>
      <c r="T164" s="180">
        <v>-0.23</v>
      </c>
      <c r="U164" s="47">
        <v>3998</v>
      </c>
      <c r="V164" s="47">
        <v>308</v>
      </c>
      <c r="W164" s="47">
        <v>353</v>
      </c>
      <c r="X164" s="180">
        <v>-0.13</v>
      </c>
      <c r="Y164" s="47">
        <v>0</v>
      </c>
      <c r="Z164" s="47">
        <v>0</v>
      </c>
      <c r="AA164" s="47">
        <v>353</v>
      </c>
      <c r="AB164" s="180">
        <v>-1</v>
      </c>
      <c r="AC164" s="47">
        <v>2522</v>
      </c>
      <c r="AD164" s="47">
        <v>32281</v>
      </c>
      <c r="AE164" s="49">
        <v>8</v>
      </c>
      <c r="AF164" s="44"/>
      <c r="AG164" s="33"/>
      <c r="AH164" s="33"/>
      <c r="AI164" s="33"/>
      <c r="AJ164" s="33"/>
      <c r="AK164" s="33"/>
      <c r="AL164" s="33"/>
      <c r="AM164" s="33">
        <f>SUMIFS('Unit Cancellations'!D:D,'Unit Cancellations'!B:B,A164)+SUMIFS('Unit Cancellations'!E:E,'Unit Cancellations'!B:B,A164)+SUMIFS('Unit Cancellations'!F:F,'Unit Cancellations'!B:B,A164)+SUMIFS('Unit Cancellations'!G:G,'Unit Cancellations'!B:B,A164)</f>
        <v>-74</v>
      </c>
      <c r="AN164" s="41">
        <f t="shared" si="2"/>
        <v>257.66666666666669</v>
      </c>
      <c r="AO164" s="187">
        <f t="shared" si="1"/>
        <v>-0.19226750261233014</v>
      </c>
      <c r="AP164" s="33"/>
      <c r="AQ164" s="33"/>
    </row>
    <row r="165" spans="1:43">
      <c r="A165" s="44" t="s">
        <v>114</v>
      </c>
      <c r="B165" s="45">
        <v>46096</v>
      </c>
      <c r="C165" s="47">
        <v>1983</v>
      </c>
      <c r="D165" s="49">
        <v>220</v>
      </c>
      <c r="E165" s="47">
        <v>0</v>
      </c>
      <c r="F165" s="49">
        <v>0</v>
      </c>
      <c r="G165" s="180"/>
      <c r="H165" s="180"/>
      <c r="I165" s="47">
        <v>6383</v>
      </c>
      <c r="J165" s="49">
        <v>715</v>
      </c>
      <c r="K165" s="47">
        <v>0</v>
      </c>
      <c r="L165" s="49">
        <v>0</v>
      </c>
      <c r="M165" s="180"/>
      <c r="N165" s="180"/>
      <c r="O165" s="47">
        <v>25021</v>
      </c>
      <c r="P165" s="47">
        <v>2854</v>
      </c>
      <c r="Q165" s="47">
        <v>0</v>
      </c>
      <c r="R165" s="47">
        <v>0</v>
      </c>
      <c r="S165" s="180"/>
      <c r="T165" s="180"/>
      <c r="U165" s="47">
        <v>6573</v>
      </c>
      <c r="V165" s="49">
        <v>506</v>
      </c>
      <c r="W165" s="49"/>
      <c r="X165" s="180"/>
      <c r="Y165" s="47">
        <v>7104</v>
      </c>
      <c r="Z165" s="49">
        <v>546</v>
      </c>
      <c r="AA165" s="49"/>
      <c r="AB165" s="180"/>
      <c r="AC165" s="47">
        <v>17281</v>
      </c>
      <c r="AD165" s="47">
        <v>54414</v>
      </c>
      <c r="AE165" s="49">
        <v>34</v>
      </c>
      <c r="AF165" s="44">
        <v>32</v>
      </c>
      <c r="AG165" s="25"/>
      <c r="AH165" s="25"/>
      <c r="AI165" s="25"/>
      <c r="AJ165" s="25"/>
      <c r="AK165" s="25"/>
      <c r="AL165" s="25"/>
      <c r="AM165" s="33">
        <f>SUMIFS('Unit Cancellations'!D:D,'Unit Cancellations'!B:B,A165)+SUMIFS('Unit Cancellations'!E:E,'Unit Cancellations'!B:B,A165)+SUMIFS('Unit Cancellations'!F:F,'Unit Cancellations'!B:B,A165)+SUMIFS('Unit Cancellations'!G:G,'Unit Cancellations'!B:B,A165)</f>
        <v>0</v>
      </c>
      <c r="AN165" s="41">
        <f t="shared" si="2"/>
        <v>220</v>
      </c>
      <c r="AO165" s="187" t="str">
        <f t="shared" si="1"/>
        <v/>
      </c>
      <c r="AP165" s="25"/>
      <c r="AQ165" s="25"/>
    </row>
    <row r="166" spans="1:43">
      <c r="A166" s="44" t="s">
        <v>515</v>
      </c>
      <c r="B166" s="45">
        <v>46096</v>
      </c>
      <c r="C166" s="47">
        <v>6949</v>
      </c>
      <c r="D166" s="47">
        <v>254</v>
      </c>
      <c r="E166" s="47">
        <v>0</v>
      </c>
      <c r="F166" s="47">
        <v>0</v>
      </c>
      <c r="G166" s="181"/>
      <c r="H166" s="181"/>
      <c r="I166" s="47">
        <v>7064</v>
      </c>
      <c r="J166" s="47">
        <v>253</v>
      </c>
      <c r="K166" s="47">
        <v>0</v>
      </c>
      <c r="L166" s="47">
        <v>0</v>
      </c>
      <c r="M166" s="181"/>
      <c r="N166" s="181"/>
      <c r="O166" s="47">
        <v>72287</v>
      </c>
      <c r="P166" s="47">
        <v>2725</v>
      </c>
      <c r="Q166" s="47">
        <v>0</v>
      </c>
      <c r="R166" s="47">
        <v>0</v>
      </c>
      <c r="S166" s="181"/>
      <c r="T166" s="181"/>
      <c r="U166" s="47">
        <v>2981</v>
      </c>
      <c r="V166" s="47">
        <v>229</v>
      </c>
      <c r="W166" s="76">
        <v>41</v>
      </c>
      <c r="X166" s="181">
        <v>4.5999999999999996</v>
      </c>
      <c r="Y166" s="47">
        <v>0</v>
      </c>
      <c r="Z166" s="47">
        <v>0</v>
      </c>
      <c r="AA166" s="76">
        <v>41</v>
      </c>
      <c r="AB166" s="181">
        <v>-1</v>
      </c>
      <c r="AC166" s="47">
        <v>2139</v>
      </c>
      <c r="AD166" s="47">
        <v>39636</v>
      </c>
      <c r="AE166" s="49">
        <v>9</v>
      </c>
      <c r="AF166" s="44"/>
      <c r="AG166" s="25"/>
      <c r="AH166" s="25"/>
      <c r="AI166" s="25"/>
      <c r="AJ166" s="25"/>
      <c r="AK166" s="25"/>
      <c r="AL166" s="25"/>
      <c r="AM166" s="33">
        <f>SUMIFS('Unit Cancellations'!D:D,'Unit Cancellations'!B:B,A166)+SUMIFS('Unit Cancellations'!E:E,'Unit Cancellations'!B:B,A166)+SUMIFS('Unit Cancellations'!F:F,'Unit Cancellations'!B:B,A166)+SUMIFS('Unit Cancellations'!G:G,'Unit Cancellations'!B:B,A166)</f>
        <v>0</v>
      </c>
      <c r="AN166" s="41">
        <f t="shared" si="2"/>
        <v>254</v>
      </c>
      <c r="AO166" s="187" t="str">
        <f t="shared" si="1"/>
        <v/>
      </c>
      <c r="AP166" s="25"/>
      <c r="AQ166" s="25"/>
    </row>
    <row r="167" spans="1:43">
      <c r="A167" s="44" t="s">
        <v>119</v>
      </c>
      <c r="B167" s="45">
        <v>46096</v>
      </c>
      <c r="C167" s="47">
        <v>12350</v>
      </c>
      <c r="D167" s="47">
        <v>399</v>
      </c>
      <c r="E167" s="47">
        <v>0</v>
      </c>
      <c r="F167" s="49">
        <v>0</v>
      </c>
      <c r="G167" s="181"/>
      <c r="H167" s="181"/>
      <c r="I167" s="47">
        <v>10402</v>
      </c>
      <c r="J167" s="47">
        <v>339</v>
      </c>
      <c r="K167" s="47">
        <v>0</v>
      </c>
      <c r="L167" s="49">
        <v>0</v>
      </c>
      <c r="M167" s="181"/>
      <c r="N167" s="181"/>
      <c r="O167" s="47">
        <v>81462</v>
      </c>
      <c r="P167" s="47">
        <v>2644</v>
      </c>
      <c r="Q167" s="47">
        <v>0</v>
      </c>
      <c r="R167" s="47">
        <v>0</v>
      </c>
      <c r="S167" s="181"/>
      <c r="T167" s="181"/>
      <c r="U167" s="47">
        <v>9868</v>
      </c>
      <c r="V167" s="47">
        <v>759</v>
      </c>
      <c r="W167" s="76"/>
      <c r="X167" s="181"/>
      <c r="Y167" s="47">
        <v>0</v>
      </c>
      <c r="Z167" s="49">
        <v>0</v>
      </c>
      <c r="AA167" s="76"/>
      <c r="AB167" s="181"/>
      <c r="AC167" s="47">
        <v>4462</v>
      </c>
      <c r="AD167" s="47">
        <v>61774</v>
      </c>
      <c r="AE167" s="49">
        <v>6</v>
      </c>
      <c r="AF167" s="44"/>
      <c r="AG167" s="25"/>
      <c r="AH167" s="25"/>
      <c r="AI167" s="25"/>
      <c r="AJ167" s="25"/>
      <c r="AK167" s="25"/>
      <c r="AL167" s="25"/>
      <c r="AM167" s="33">
        <f>SUMIFS('Unit Cancellations'!D:D,'Unit Cancellations'!B:B,A167)+SUMIFS('Unit Cancellations'!E:E,'Unit Cancellations'!B:B,A167)+SUMIFS('Unit Cancellations'!F:F,'Unit Cancellations'!B:B,A167)+SUMIFS('Unit Cancellations'!G:G,'Unit Cancellations'!B:B,A167)</f>
        <v>0</v>
      </c>
      <c r="AN167" s="41">
        <f t="shared" si="2"/>
        <v>399</v>
      </c>
      <c r="AO167" s="187" t="str">
        <f t="shared" si="1"/>
        <v/>
      </c>
      <c r="AP167" s="25"/>
      <c r="AQ167" s="25"/>
    </row>
    <row r="168" spans="1:43">
      <c r="A168" s="44" t="s">
        <v>204</v>
      </c>
      <c r="B168" s="45">
        <v>46096</v>
      </c>
      <c r="C168" s="47">
        <v>56977</v>
      </c>
      <c r="D168" s="47">
        <v>257</v>
      </c>
      <c r="E168" s="47">
        <v>61027</v>
      </c>
      <c r="F168" s="47">
        <v>295</v>
      </c>
      <c r="G168" s="181">
        <v>-7.0000000000000007E-2</v>
      </c>
      <c r="H168" s="181">
        <v>-0.13</v>
      </c>
      <c r="I168" s="47">
        <v>57985</v>
      </c>
      <c r="J168" s="47">
        <v>270</v>
      </c>
      <c r="K168" s="47">
        <v>72445</v>
      </c>
      <c r="L168" s="47">
        <v>320</v>
      </c>
      <c r="M168" s="181">
        <v>-0.2</v>
      </c>
      <c r="N168" s="181">
        <v>-0.16</v>
      </c>
      <c r="O168" s="47">
        <v>589795</v>
      </c>
      <c r="P168" s="47">
        <v>2608</v>
      </c>
      <c r="Q168" s="47">
        <v>663369</v>
      </c>
      <c r="R168" s="47">
        <v>3072</v>
      </c>
      <c r="S168" s="181">
        <v>-0.11</v>
      </c>
      <c r="T168" s="181">
        <v>-0.15</v>
      </c>
      <c r="U168" s="47">
        <v>3995</v>
      </c>
      <c r="V168" s="47">
        <v>307</v>
      </c>
      <c r="W168" s="76">
        <v>351</v>
      </c>
      <c r="X168" s="181">
        <v>-0.13</v>
      </c>
      <c r="Y168" s="47">
        <v>4687</v>
      </c>
      <c r="Z168" s="47">
        <v>361</v>
      </c>
      <c r="AA168" s="76">
        <v>351</v>
      </c>
      <c r="AB168" s="181">
        <v>0.03</v>
      </c>
      <c r="AC168" s="47">
        <v>2968</v>
      </c>
      <c r="AD168" s="47">
        <v>653178</v>
      </c>
      <c r="AE168" s="49">
        <v>10</v>
      </c>
      <c r="AF168" s="44">
        <v>8</v>
      </c>
      <c r="AG168" s="25"/>
      <c r="AH168" s="25"/>
      <c r="AI168" s="25"/>
      <c r="AJ168" s="25"/>
      <c r="AK168" s="25"/>
      <c r="AL168" s="25"/>
      <c r="AM168" s="33">
        <f>SUMIFS('Unit Cancellations'!D:D,'Unit Cancellations'!B:B,A168)+SUMIFS('Unit Cancellations'!E:E,'Unit Cancellations'!B:B,A168)+SUMIFS('Unit Cancellations'!F:F,'Unit Cancellations'!B:B,A168)+SUMIFS('Unit Cancellations'!G:G,'Unit Cancellations'!B:B,A168)</f>
        <v>-12</v>
      </c>
      <c r="AN168" s="41">
        <f t="shared" si="2"/>
        <v>255</v>
      </c>
      <c r="AO168" s="187">
        <f t="shared" si="1"/>
        <v>-0.13559322033898305</v>
      </c>
      <c r="AP168" s="25"/>
      <c r="AQ168" s="25"/>
    </row>
    <row r="169" spans="1:43">
      <c r="A169" s="44" t="s">
        <v>206</v>
      </c>
      <c r="B169" s="45">
        <v>46096</v>
      </c>
      <c r="C169" s="47">
        <v>42389</v>
      </c>
      <c r="D169" s="49">
        <v>254</v>
      </c>
      <c r="E169" s="47">
        <v>0</v>
      </c>
      <c r="F169" s="47">
        <v>0</v>
      </c>
      <c r="G169" s="181"/>
      <c r="H169" s="181"/>
      <c r="I169" s="47">
        <v>29132</v>
      </c>
      <c r="J169" s="49">
        <v>165</v>
      </c>
      <c r="K169" s="47">
        <v>0</v>
      </c>
      <c r="L169" s="47">
        <v>0</v>
      </c>
      <c r="M169" s="181"/>
      <c r="N169" s="181"/>
      <c r="O169" s="47">
        <v>431333</v>
      </c>
      <c r="P169" s="47">
        <v>2574</v>
      </c>
      <c r="Q169" s="47">
        <v>0</v>
      </c>
      <c r="R169" s="47">
        <v>0</v>
      </c>
      <c r="S169" s="181"/>
      <c r="T169" s="181"/>
      <c r="U169" s="47">
        <v>1584</v>
      </c>
      <c r="V169" s="47">
        <v>122</v>
      </c>
      <c r="W169" s="76"/>
      <c r="X169" s="181"/>
      <c r="Y169" s="47">
        <v>0</v>
      </c>
      <c r="Z169" s="49">
        <v>0</v>
      </c>
      <c r="AA169" s="76"/>
      <c r="AB169" s="181"/>
      <c r="AC169" s="47">
        <v>2218</v>
      </c>
      <c r="AD169" s="47">
        <v>222205</v>
      </c>
      <c r="AE169" s="49">
        <v>18</v>
      </c>
      <c r="AF169" s="44"/>
      <c r="AG169" s="33"/>
      <c r="AH169" s="33"/>
      <c r="AI169" s="33"/>
      <c r="AJ169" s="33"/>
      <c r="AK169" s="33"/>
      <c r="AL169" s="33"/>
      <c r="AM169" s="33">
        <f>SUMIFS('Unit Cancellations'!D:D,'Unit Cancellations'!B:B,A169)+SUMIFS('Unit Cancellations'!E:E,'Unit Cancellations'!B:B,A169)+SUMIFS('Unit Cancellations'!F:F,'Unit Cancellations'!B:B,A169)+SUMIFS('Unit Cancellations'!G:G,'Unit Cancellations'!B:B,A169)</f>
        <v>0</v>
      </c>
      <c r="AN169" s="41">
        <f t="shared" si="2"/>
        <v>254</v>
      </c>
      <c r="AO169" s="187" t="str">
        <f t="shared" si="1"/>
        <v/>
      </c>
      <c r="AP169" s="33"/>
      <c r="AQ169" s="33"/>
    </row>
    <row r="170" spans="1:43">
      <c r="A170" s="44" t="s">
        <v>203</v>
      </c>
      <c r="B170" s="45">
        <v>46096</v>
      </c>
      <c r="C170" s="47">
        <v>153028</v>
      </c>
      <c r="D170" s="47">
        <v>169</v>
      </c>
      <c r="E170" s="47">
        <v>158178</v>
      </c>
      <c r="F170" s="47">
        <v>200</v>
      </c>
      <c r="G170" s="180">
        <v>-0.03</v>
      </c>
      <c r="H170" s="180">
        <v>-0.16</v>
      </c>
      <c r="I170" s="47">
        <v>147026</v>
      </c>
      <c r="J170" s="47">
        <v>175</v>
      </c>
      <c r="K170" s="47">
        <v>154158</v>
      </c>
      <c r="L170" s="47">
        <v>198</v>
      </c>
      <c r="M170" s="180">
        <v>-0.05</v>
      </c>
      <c r="N170" s="180">
        <v>-0.12</v>
      </c>
      <c r="O170" s="47">
        <v>1607940</v>
      </c>
      <c r="P170" s="47">
        <v>1861</v>
      </c>
      <c r="Q170" s="47">
        <v>1814134</v>
      </c>
      <c r="R170" s="47">
        <v>2360</v>
      </c>
      <c r="S170" s="180">
        <v>-0.11</v>
      </c>
      <c r="T170" s="180">
        <v>-0.21</v>
      </c>
      <c r="U170" s="47">
        <v>2706</v>
      </c>
      <c r="V170" s="47">
        <v>208</v>
      </c>
      <c r="W170" s="47">
        <v>179</v>
      </c>
      <c r="X170" s="180">
        <v>0.16</v>
      </c>
      <c r="Y170" s="47">
        <v>2171</v>
      </c>
      <c r="Z170" s="47">
        <v>167</v>
      </c>
      <c r="AA170" s="47">
        <v>179</v>
      </c>
      <c r="AB170" s="180">
        <v>-7.0000000000000007E-2</v>
      </c>
      <c r="AC170" s="47">
        <v>1749</v>
      </c>
      <c r="AD170" s="47">
        <v>910535</v>
      </c>
      <c r="AE170" s="49">
        <v>8</v>
      </c>
      <c r="AF170" s="44">
        <v>10</v>
      </c>
      <c r="AG170" s="33"/>
      <c r="AH170" s="33"/>
      <c r="AI170" s="33"/>
      <c r="AJ170" s="33"/>
      <c r="AK170" s="33"/>
      <c r="AL170" s="33"/>
      <c r="AM170" s="33">
        <f>SUMIFS('Unit Cancellations'!D:D,'Unit Cancellations'!B:B,A170)+SUMIFS('Unit Cancellations'!E:E,'Unit Cancellations'!B:B,A170)+SUMIFS('Unit Cancellations'!F:F,'Unit Cancellations'!B:B,A170)+SUMIFS('Unit Cancellations'!G:G,'Unit Cancellations'!B:B,A170)</f>
        <v>-23</v>
      </c>
      <c r="AN170" s="41">
        <f t="shared" si="2"/>
        <v>165.16666666666666</v>
      </c>
      <c r="AO170" s="187">
        <f t="shared" si="1"/>
        <v>-0.17416666666666672</v>
      </c>
      <c r="AP170" s="33"/>
      <c r="AQ170" s="33"/>
    </row>
    <row r="171" spans="1:43">
      <c r="A171" s="44" t="s">
        <v>528</v>
      </c>
      <c r="B171" s="45">
        <v>46096</v>
      </c>
      <c r="C171" s="47">
        <v>11266</v>
      </c>
      <c r="D171" s="47">
        <v>143</v>
      </c>
      <c r="E171" s="47">
        <v>61404</v>
      </c>
      <c r="F171" s="47">
        <v>787</v>
      </c>
      <c r="G171" s="180">
        <v>-0.82</v>
      </c>
      <c r="H171" s="180">
        <v>-0.82</v>
      </c>
      <c r="I171" s="47">
        <v>6715</v>
      </c>
      <c r="J171" s="47">
        <v>86</v>
      </c>
      <c r="K171" s="47">
        <v>65015</v>
      </c>
      <c r="L171" s="47">
        <v>881</v>
      </c>
      <c r="M171" s="180">
        <v>-0.9</v>
      </c>
      <c r="N171" s="180">
        <v>-0.9</v>
      </c>
      <c r="O171" s="47">
        <v>143855</v>
      </c>
      <c r="P171" s="47">
        <v>1754</v>
      </c>
      <c r="Q171" s="47">
        <v>714956</v>
      </c>
      <c r="R171" s="47">
        <v>9148</v>
      </c>
      <c r="S171" s="180">
        <v>-0.8</v>
      </c>
      <c r="T171" s="180">
        <v>-0.81</v>
      </c>
      <c r="U171" s="47">
        <v>730</v>
      </c>
      <c r="V171" s="47">
        <v>56</v>
      </c>
      <c r="W171" s="47">
        <v>620</v>
      </c>
      <c r="X171" s="180">
        <v>-0.91</v>
      </c>
      <c r="Y171" s="47">
        <v>0</v>
      </c>
      <c r="Z171" s="47">
        <v>0</v>
      </c>
      <c r="AA171" s="47">
        <v>620</v>
      </c>
      <c r="AB171" s="180">
        <v>-1</v>
      </c>
      <c r="AC171" s="47">
        <v>18368</v>
      </c>
      <c r="AD171" s="47">
        <v>890485</v>
      </c>
      <c r="AE171" s="49">
        <v>327</v>
      </c>
      <c r="AF171" s="44"/>
      <c r="AG171" s="33"/>
      <c r="AH171" s="33"/>
      <c r="AI171" s="33"/>
      <c r="AJ171" s="33"/>
      <c r="AK171" s="33"/>
      <c r="AL171" s="33"/>
      <c r="AM171" s="33">
        <f>SUMIFS('Unit Cancellations'!D:D,'Unit Cancellations'!B:B,A171)+SUMIFS('Unit Cancellations'!E:E,'Unit Cancellations'!B:B,A171)+SUMIFS('Unit Cancellations'!F:F,'Unit Cancellations'!B:B,A171)+SUMIFS('Unit Cancellations'!G:G,'Unit Cancellations'!B:B,A171)</f>
        <v>-13</v>
      </c>
      <c r="AN171" s="41">
        <f t="shared" si="2"/>
        <v>140.83333333333334</v>
      </c>
      <c r="AO171" s="187">
        <f t="shared" si="1"/>
        <v>-0.82105040237187632</v>
      </c>
      <c r="AP171" s="33"/>
      <c r="AQ171" s="33"/>
    </row>
    <row r="172" spans="1:43">
      <c r="A172" s="44" t="s">
        <v>163</v>
      </c>
      <c r="B172" s="45">
        <v>46096</v>
      </c>
      <c r="C172" s="47">
        <v>3954</v>
      </c>
      <c r="D172" s="49">
        <v>178</v>
      </c>
      <c r="E172" s="47">
        <v>0</v>
      </c>
      <c r="F172" s="47">
        <v>0</v>
      </c>
      <c r="G172" s="181"/>
      <c r="H172" s="181"/>
      <c r="I172" s="47">
        <v>2841</v>
      </c>
      <c r="J172" s="47">
        <v>161</v>
      </c>
      <c r="K172" s="47">
        <v>0</v>
      </c>
      <c r="L172" s="47">
        <v>0</v>
      </c>
      <c r="M172" s="181"/>
      <c r="N172" s="181"/>
      <c r="O172" s="47">
        <v>41289</v>
      </c>
      <c r="P172" s="47">
        <v>1609</v>
      </c>
      <c r="Q172" s="47">
        <v>0</v>
      </c>
      <c r="R172" s="47">
        <v>0</v>
      </c>
      <c r="S172" s="181"/>
      <c r="T172" s="181"/>
      <c r="U172" s="47">
        <v>3634</v>
      </c>
      <c r="V172" s="49">
        <v>280</v>
      </c>
      <c r="W172" s="76"/>
      <c r="X172" s="181"/>
      <c r="Y172" s="47">
        <v>1619</v>
      </c>
      <c r="Z172" s="49">
        <v>125</v>
      </c>
      <c r="AA172" s="76"/>
      <c r="AB172" s="181"/>
      <c r="AC172" s="47">
        <v>4418</v>
      </c>
      <c r="AD172" s="47">
        <v>155956</v>
      </c>
      <c r="AE172" s="49">
        <v>16</v>
      </c>
      <c r="AF172" s="44">
        <v>35</v>
      </c>
      <c r="AG172" s="25"/>
      <c r="AH172" s="25"/>
      <c r="AI172" s="25"/>
      <c r="AJ172" s="25"/>
      <c r="AK172" s="25"/>
      <c r="AL172" s="25"/>
      <c r="AM172" s="33">
        <f>SUMIFS('Unit Cancellations'!D:D,'Unit Cancellations'!B:B,A172)+SUMIFS('Unit Cancellations'!E:E,'Unit Cancellations'!B:B,A172)+SUMIFS('Unit Cancellations'!F:F,'Unit Cancellations'!B:B,A172)+SUMIFS('Unit Cancellations'!G:G,'Unit Cancellations'!B:B,A172)</f>
        <v>0</v>
      </c>
      <c r="AN172" s="41">
        <f t="shared" si="2"/>
        <v>178</v>
      </c>
      <c r="AO172" s="187" t="str">
        <f t="shared" si="1"/>
        <v/>
      </c>
      <c r="AP172" s="25"/>
      <c r="AQ172" s="25"/>
    </row>
    <row r="173" spans="1:43">
      <c r="A173" s="44" t="s">
        <v>94</v>
      </c>
      <c r="B173" s="45">
        <v>46096</v>
      </c>
      <c r="C173" s="47">
        <v>125580</v>
      </c>
      <c r="D173" s="49">
        <v>204</v>
      </c>
      <c r="E173" s="47">
        <v>0</v>
      </c>
      <c r="F173" s="49">
        <v>0</v>
      </c>
      <c r="G173" s="181"/>
      <c r="H173" s="181"/>
      <c r="I173" s="47">
        <v>132116</v>
      </c>
      <c r="J173" s="49">
        <v>206</v>
      </c>
      <c r="K173" s="47">
        <v>0</v>
      </c>
      <c r="L173" s="49">
        <v>0</v>
      </c>
      <c r="M173" s="181"/>
      <c r="N173" s="181"/>
      <c r="O173" s="47">
        <v>985434</v>
      </c>
      <c r="P173" s="47">
        <v>1587</v>
      </c>
      <c r="Q173" s="47">
        <v>0</v>
      </c>
      <c r="R173" s="47">
        <v>0</v>
      </c>
      <c r="S173" s="181"/>
      <c r="T173" s="181"/>
      <c r="U173" s="47">
        <v>4351</v>
      </c>
      <c r="V173" s="49">
        <v>335</v>
      </c>
      <c r="W173" s="76"/>
      <c r="X173" s="181"/>
      <c r="Y173" s="47">
        <v>5266</v>
      </c>
      <c r="Z173" s="47">
        <v>405</v>
      </c>
      <c r="AA173" s="76"/>
      <c r="AB173" s="181"/>
      <c r="AC173" s="47">
        <v>1098</v>
      </c>
      <c r="AD173" s="47">
        <v>441424</v>
      </c>
      <c r="AE173" s="49">
        <v>3</v>
      </c>
      <c r="AF173" s="44">
        <v>3</v>
      </c>
      <c r="AG173" s="25"/>
      <c r="AH173" s="25"/>
      <c r="AI173" s="25"/>
      <c r="AJ173" s="25"/>
      <c r="AK173" s="25"/>
      <c r="AL173" s="25"/>
      <c r="AM173" s="33">
        <f>SUMIFS('Unit Cancellations'!D:D,'Unit Cancellations'!B:B,A173)+SUMIFS('Unit Cancellations'!E:E,'Unit Cancellations'!B:B,A173)+SUMIFS('Unit Cancellations'!F:F,'Unit Cancellations'!B:B,A173)+SUMIFS('Unit Cancellations'!G:G,'Unit Cancellations'!B:B,A173)</f>
        <v>0</v>
      </c>
      <c r="AN173" s="41">
        <f t="shared" si="2"/>
        <v>204</v>
      </c>
      <c r="AO173" s="187" t="str">
        <f t="shared" si="1"/>
        <v/>
      </c>
      <c r="AP173" s="25"/>
      <c r="AQ173" s="25"/>
    </row>
    <row r="174" spans="1:43">
      <c r="A174" s="44" t="s">
        <v>148</v>
      </c>
      <c r="B174" s="45">
        <v>46096</v>
      </c>
      <c r="C174" s="47">
        <v>10696</v>
      </c>
      <c r="D174" s="47">
        <v>96</v>
      </c>
      <c r="E174" s="47">
        <v>0</v>
      </c>
      <c r="F174" s="49">
        <v>0</v>
      </c>
      <c r="G174" s="180"/>
      <c r="H174" s="180"/>
      <c r="I174" s="47">
        <v>7500</v>
      </c>
      <c r="J174" s="47">
        <v>75</v>
      </c>
      <c r="K174" s="47">
        <v>0</v>
      </c>
      <c r="L174" s="49">
        <v>0</v>
      </c>
      <c r="M174" s="180"/>
      <c r="N174" s="180"/>
      <c r="O174" s="47">
        <v>193915</v>
      </c>
      <c r="P174" s="47">
        <v>1575</v>
      </c>
      <c r="Q174" s="47">
        <v>0</v>
      </c>
      <c r="R174" s="47">
        <v>0</v>
      </c>
      <c r="S174" s="180"/>
      <c r="T174" s="180"/>
      <c r="U174" s="47">
        <v>3928</v>
      </c>
      <c r="V174" s="47">
        <v>302</v>
      </c>
      <c r="W174" s="47"/>
      <c r="X174" s="180"/>
      <c r="Y174" s="47">
        <v>10347</v>
      </c>
      <c r="Z174" s="47">
        <v>796</v>
      </c>
      <c r="AA174" s="47"/>
      <c r="AB174" s="180"/>
      <c r="AC174" s="47">
        <v>1974</v>
      </c>
      <c r="AD174" s="47">
        <v>168633</v>
      </c>
      <c r="AE174" s="49">
        <v>7</v>
      </c>
      <c r="AF174" s="44">
        <v>2</v>
      </c>
      <c r="AG174" s="33"/>
      <c r="AH174" s="33"/>
      <c r="AI174" s="33"/>
      <c r="AJ174" s="33"/>
      <c r="AK174" s="33"/>
      <c r="AL174" s="33"/>
      <c r="AM174" s="33">
        <f>SUMIFS('Unit Cancellations'!D:D,'Unit Cancellations'!B:B,A174)+SUMIFS('Unit Cancellations'!E:E,'Unit Cancellations'!B:B,A174)+SUMIFS('Unit Cancellations'!F:F,'Unit Cancellations'!B:B,A174)+SUMIFS('Unit Cancellations'!G:G,'Unit Cancellations'!B:B,A174)</f>
        <v>0</v>
      </c>
      <c r="AN174" s="41">
        <f t="shared" si="2"/>
        <v>96</v>
      </c>
      <c r="AO174" s="187" t="str">
        <f t="shared" si="1"/>
        <v/>
      </c>
      <c r="AP174" s="33"/>
      <c r="AQ174" s="33"/>
    </row>
    <row r="175" spans="1:43">
      <c r="A175" s="44" t="s">
        <v>546</v>
      </c>
      <c r="B175" s="45">
        <v>46096</v>
      </c>
      <c r="C175" s="47">
        <v>5487</v>
      </c>
      <c r="D175" s="49">
        <v>136</v>
      </c>
      <c r="E175" s="47">
        <v>24732</v>
      </c>
      <c r="F175" s="47">
        <v>599</v>
      </c>
      <c r="G175" s="181">
        <v>-0.78</v>
      </c>
      <c r="H175" s="181">
        <v>-0.77</v>
      </c>
      <c r="I175" s="47">
        <v>5286</v>
      </c>
      <c r="J175" s="49">
        <v>156</v>
      </c>
      <c r="K175" s="47">
        <v>21240</v>
      </c>
      <c r="L175" s="47">
        <v>514</v>
      </c>
      <c r="M175" s="181">
        <v>-0.75</v>
      </c>
      <c r="N175" s="181">
        <v>-0.7</v>
      </c>
      <c r="O175" s="47">
        <v>58766</v>
      </c>
      <c r="P175" s="47">
        <v>1557</v>
      </c>
      <c r="Q175" s="47">
        <v>258200</v>
      </c>
      <c r="R175" s="47">
        <v>6175</v>
      </c>
      <c r="S175" s="181">
        <v>-0.77</v>
      </c>
      <c r="T175" s="181">
        <v>-0.75</v>
      </c>
      <c r="U175" s="47">
        <v>1877</v>
      </c>
      <c r="V175" s="49">
        <v>144</v>
      </c>
      <c r="W175" s="47">
        <v>2441</v>
      </c>
      <c r="X175" s="180">
        <v>-0.94</v>
      </c>
      <c r="Y175" s="47">
        <v>32465</v>
      </c>
      <c r="Z175" s="47">
        <v>2497</v>
      </c>
      <c r="AA175" s="47">
        <v>2441</v>
      </c>
      <c r="AB175" s="180">
        <v>0.02</v>
      </c>
      <c r="AC175" s="47">
        <v>2390</v>
      </c>
      <c r="AD175" s="47">
        <v>38726</v>
      </c>
      <c r="AE175" s="49">
        <v>17</v>
      </c>
      <c r="AF175" s="44">
        <v>1</v>
      </c>
      <c r="AG175" s="25"/>
      <c r="AH175" s="25"/>
      <c r="AI175" s="25"/>
      <c r="AJ175" s="25"/>
      <c r="AK175" s="25"/>
      <c r="AL175" s="25"/>
      <c r="AM175" s="33">
        <f>SUMIFS('Unit Cancellations'!D:D,'Unit Cancellations'!B:B,A175)+SUMIFS('Unit Cancellations'!E:E,'Unit Cancellations'!B:B,A175)+SUMIFS('Unit Cancellations'!F:F,'Unit Cancellations'!B:B,A175)+SUMIFS('Unit Cancellations'!G:G,'Unit Cancellations'!B:B,A175)</f>
        <v>-12</v>
      </c>
      <c r="AN175" s="41">
        <f t="shared" si="2"/>
        <v>134</v>
      </c>
      <c r="AO175" s="187">
        <f t="shared" si="1"/>
        <v>-0.77629382303839733</v>
      </c>
      <c r="AP175" s="25"/>
      <c r="AQ175" s="25"/>
    </row>
    <row r="176" spans="1:43">
      <c r="A176" s="44" t="s">
        <v>525</v>
      </c>
      <c r="B176" s="45">
        <v>46096</v>
      </c>
      <c r="C176" s="47">
        <v>1593</v>
      </c>
      <c r="D176" s="49">
        <v>143</v>
      </c>
      <c r="E176" s="47">
        <v>0</v>
      </c>
      <c r="F176" s="47">
        <v>0</v>
      </c>
      <c r="G176" s="181"/>
      <c r="H176" s="181"/>
      <c r="I176" s="47">
        <v>1494</v>
      </c>
      <c r="J176" s="49">
        <v>112</v>
      </c>
      <c r="K176" s="47">
        <v>0</v>
      </c>
      <c r="L176" s="47">
        <v>0</v>
      </c>
      <c r="M176" s="181"/>
      <c r="N176" s="181"/>
      <c r="O176" s="47">
        <v>17610</v>
      </c>
      <c r="P176" s="47">
        <v>1486</v>
      </c>
      <c r="Q176" s="47">
        <v>0</v>
      </c>
      <c r="R176" s="47">
        <v>0</v>
      </c>
      <c r="S176" s="181"/>
      <c r="T176" s="181"/>
      <c r="U176" s="47">
        <v>568</v>
      </c>
      <c r="V176" s="47">
        <v>44</v>
      </c>
      <c r="W176" s="76">
        <v>58</v>
      </c>
      <c r="X176" s="181">
        <v>-0.25</v>
      </c>
      <c r="Y176" s="47">
        <v>0</v>
      </c>
      <c r="Z176" s="49">
        <v>0</v>
      </c>
      <c r="AA176" s="76">
        <v>58</v>
      </c>
      <c r="AB176" s="181">
        <v>-1</v>
      </c>
      <c r="AC176" s="47">
        <v>16729</v>
      </c>
      <c r="AD176" s="47">
        <v>160834</v>
      </c>
      <c r="AE176" s="49">
        <v>383</v>
      </c>
      <c r="AF176" s="44"/>
      <c r="AG176" s="25"/>
      <c r="AH176" s="25"/>
      <c r="AI176" s="25"/>
      <c r="AJ176" s="25"/>
      <c r="AK176" s="25"/>
      <c r="AL176" s="25"/>
      <c r="AM176" s="33">
        <f>SUMIFS('Unit Cancellations'!D:D,'Unit Cancellations'!B:B,A176)+SUMIFS('Unit Cancellations'!E:E,'Unit Cancellations'!B:B,A176)+SUMIFS('Unit Cancellations'!F:F,'Unit Cancellations'!B:B,A176)+SUMIFS('Unit Cancellations'!G:G,'Unit Cancellations'!B:B,A176)</f>
        <v>-4</v>
      </c>
      <c r="AN176" s="41">
        <f t="shared" si="2"/>
        <v>142.33333333333334</v>
      </c>
      <c r="AO176" s="187" t="str">
        <f t="shared" si="1"/>
        <v/>
      </c>
      <c r="AP176" s="25"/>
      <c r="AQ176" s="25"/>
    </row>
    <row r="177" spans="1:43">
      <c r="A177" s="44" t="s">
        <v>198</v>
      </c>
      <c r="B177" s="45">
        <v>46096</v>
      </c>
      <c r="C177" s="47">
        <v>20456</v>
      </c>
      <c r="D177" s="47">
        <v>132</v>
      </c>
      <c r="E177" s="47">
        <v>27823</v>
      </c>
      <c r="F177" s="49">
        <v>178</v>
      </c>
      <c r="G177" s="181">
        <v>-0.26</v>
      </c>
      <c r="H177" s="181">
        <v>-0.26</v>
      </c>
      <c r="I177" s="47">
        <v>14902</v>
      </c>
      <c r="J177" s="47">
        <v>101</v>
      </c>
      <c r="K177" s="47">
        <v>21720</v>
      </c>
      <c r="L177" s="47">
        <v>136</v>
      </c>
      <c r="M177" s="181">
        <v>-0.31</v>
      </c>
      <c r="N177" s="181">
        <v>-0.26</v>
      </c>
      <c r="O177" s="47">
        <v>222882</v>
      </c>
      <c r="P177" s="47">
        <v>1360</v>
      </c>
      <c r="Q177" s="47">
        <v>363247</v>
      </c>
      <c r="R177" s="47">
        <v>2375</v>
      </c>
      <c r="S177" s="181">
        <v>-0.39</v>
      </c>
      <c r="T177" s="181">
        <v>-0.43</v>
      </c>
      <c r="U177" s="47">
        <v>2872</v>
      </c>
      <c r="V177" s="47">
        <v>221</v>
      </c>
      <c r="W177" s="49">
        <v>113</v>
      </c>
      <c r="X177" s="180">
        <v>0.96</v>
      </c>
      <c r="Y177" s="47">
        <v>1463</v>
      </c>
      <c r="Z177" s="47">
        <v>113</v>
      </c>
      <c r="AA177" s="49">
        <v>113</v>
      </c>
      <c r="AB177" s="180">
        <v>0</v>
      </c>
      <c r="AC177" s="47">
        <v>3672</v>
      </c>
      <c r="AD177" s="47">
        <v>452934</v>
      </c>
      <c r="AE177" s="49">
        <v>17</v>
      </c>
      <c r="AF177" s="44">
        <v>33</v>
      </c>
      <c r="AG177" s="33"/>
      <c r="AH177" s="33"/>
      <c r="AI177" s="33"/>
      <c r="AJ177" s="33"/>
      <c r="AK177" s="33"/>
      <c r="AL177" s="33"/>
      <c r="AM177" s="33">
        <f>SUMIFS('Unit Cancellations'!D:D,'Unit Cancellations'!B:B,A177)+SUMIFS('Unit Cancellations'!E:E,'Unit Cancellations'!B:B,A177)+SUMIFS('Unit Cancellations'!F:F,'Unit Cancellations'!B:B,A177)+SUMIFS('Unit Cancellations'!G:G,'Unit Cancellations'!B:B,A177)</f>
        <v>-7</v>
      </c>
      <c r="AN177" s="41">
        <f t="shared" si="2"/>
        <v>130.83333333333334</v>
      </c>
      <c r="AO177" s="187">
        <f t="shared" si="1"/>
        <v>-0.26498127340823963</v>
      </c>
      <c r="AP177" s="33"/>
      <c r="AQ177" s="33"/>
    </row>
    <row r="178" spans="1:43">
      <c r="A178" s="44" t="s">
        <v>175</v>
      </c>
      <c r="B178" s="45">
        <v>46096</v>
      </c>
      <c r="C178" s="47">
        <v>3298</v>
      </c>
      <c r="D178" s="47">
        <v>118</v>
      </c>
      <c r="E178" s="47">
        <v>7622</v>
      </c>
      <c r="F178" s="49">
        <v>314</v>
      </c>
      <c r="G178" s="181">
        <v>-0.56999999999999995</v>
      </c>
      <c r="H178" s="181">
        <v>-0.62</v>
      </c>
      <c r="I178" s="47">
        <v>6547</v>
      </c>
      <c r="J178" s="47">
        <v>232</v>
      </c>
      <c r="K178" s="47">
        <v>7583</v>
      </c>
      <c r="L178" s="49">
        <v>306</v>
      </c>
      <c r="M178" s="181">
        <v>-0.14000000000000001</v>
      </c>
      <c r="N178" s="181">
        <v>-0.24</v>
      </c>
      <c r="O178" s="47">
        <v>36791</v>
      </c>
      <c r="P178" s="47">
        <v>1360</v>
      </c>
      <c r="Q178" s="47">
        <v>72912</v>
      </c>
      <c r="R178" s="47">
        <v>3015</v>
      </c>
      <c r="S178" s="181">
        <v>-0.5</v>
      </c>
      <c r="T178" s="181">
        <v>-0.55000000000000004</v>
      </c>
      <c r="U178" s="47">
        <v>4609</v>
      </c>
      <c r="V178" s="47">
        <v>355</v>
      </c>
      <c r="W178" s="76">
        <v>385</v>
      </c>
      <c r="X178" s="181">
        <v>-0.08</v>
      </c>
      <c r="Y178" s="47">
        <v>2471</v>
      </c>
      <c r="Z178" s="49">
        <v>190</v>
      </c>
      <c r="AA178" s="76">
        <v>385</v>
      </c>
      <c r="AB178" s="181">
        <v>-0.51</v>
      </c>
      <c r="AC178" s="47">
        <v>6740</v>
      </c>
      <c r="AD178" s="47">
        <v>122183</v>
      </c>
      <c r="AE178" s="49">
        <v>19</v>
      </c>
      <c r="AF178" s="44">
        <v>35</v>
      </c>
      <c r="AG178" s="25"/>
      <c r="AH178" s="25"/>
      <c r="AI178" s="25"/>
      <c r="AJ178" s="25"/>
      <c r="AK178" s="25"/>
      <c r="AL178" s="25"/>
      <c r="AM178" s="33">
        <f>SUMIFS('Unit Cancellations'!D:D,'Unit Cancellations'!B:B,A178)+SUMIFS('Unit Cancellations'!E:E,'Unit Cancellations'!B:B,A178)+SUMIFS('Unit Cancellations'!F:F,'Unit Cancellations'!B:B,A178)+SUMIFS('Unit Cancellations'!G:G,'Unit Cancellations'!B:B,A178)</f>
        <v>0</v>
      </c>
      <c r="AN178" s="41">
        <f t="shared" si="2"/>
        <v>118</v>
      </c>
      <c r="AO178" s="187">
        <f t="shared" si="1"/>
        <v>-0.62420382165605093</v>
      </c>
      <c r="AP178" s="25"/>
      <c r="AQ178" s="25"/>
    </row>
    <row r="179" spans="1:43">
      <c r="A179" s="44" t="s">
        <v>142</v>
      </c>
      <c r="B179" s="45">
        <v>46096</v>
      </c>
      <c r="C179" s="47">
        <v>6680</v>
      </c>
      <c r="D179" s="49">
        <v>120</v>
      </c>
      <c r="E179" s="47">
        <v>148002</v>
      </c>
      <c r="F179" s="47">
        <v>1864</v>
      </c>
      <c r="G179" s="180">
        <v>-0.95</v>
      </c>
      <c r="H179" s="180">
        <v>-0.94</v>
      </c>
      <c r="I179" s="47">
        <v>5619</v>
      </c>
      <c r="J179" s="47">
        <v>108</v>
      </c>
      <c r="K179" s="47">
        <v>135028</v>
      </c>
      <c r="L179" s="47">
        <v>1722</v>
      </c>
      <c r="M179" s="180">
        <v>-0.96</v>
      </c>
      <c r="N179" s="180">
        <v>-0.94</v>
      </c>
      <c r="O179" s="47">
        <v>77302</v>
      </c>
      <c r="P179" s="47">
        <v>1345</v>
      </c>
      <c r="Q179" s="47">
        <v>1634066</v>
      </c>
      <c r="R179" s="47">
        <v>20634</v>
      </c>
      <c r="S179" s="180">
        <v>-0.95</v>
      </c>
      <c r="T179" s="180">
        <v>-0.93</v>
      </c>
      <c r="U179" s="47">
        <v>1082</v>
      </c>
      <c r="V179" s="47">
        <v>83</v>
      </c>
      <c r="W179" s="47">
        <v>1015</v>
      </c>
      <c r="X179" s="180">
        <v>-0.92</v>
      </c>
      <c r="Y179" s="47">
        <v>0</v>
      </c>
      <c r="Z179" s="49">
        <v>0</v>
      </c>
      <c r="AA179" s="47">
        <v>1015</v>
      </c>
      <c r="AB179" s="180">
        <v>-1</v>
      </c>
      <c r="AC179" s="47">
        <v>9096</v>
      </c>
      <c r="AD179" s="47">
        <v>644401</v>
      </c>
      <c r="AE179" s="49">
        <v>109</v>
      </c>
      <c r="AF179" s="44"/>
      <c r="AG179" s="33"/>
      <c r="AH179" s="33"/>
      <c r="AI179" s="33"/>
      <c r="AJ179" s="33"/>
      <c r="AK179" s="33"/>
      <c r="AL179" s="33"/>
      <c r="AM179" s="33">
        <f>SUMIFS('Unit Cancellations'!D:D,'Unit Cancellations'!B:B,A179)+SUMIFS('Unit Cancellations'!E:E,'Unit Cancellations'!B:B,A179)+SUMIFS('Unit Cancellations'!F:F,'Unit Cancellations'!B:B,A179)+SUMIFS('Unit Cancellations'!G:G,'Unit Cancellations'!B:B,A179)</f>
        <v>-24</v>
      </c>
      <c r="AN179" s="41">
        <f t="shared" si="2"/>
        <v>116</v>
      </c>
      <c r="AO179" s="187">
        <f t="shared" si="1"/>
        <v>-0.9377682403433476</v>
      </c>
      <c r="AP179" s="33"/>
      <c r="AQ179" s="33"/>
    </row>
    <row r="180" spans="1:43">
      <c r="A180" s="44" t="s">
        <v>178</v>
      </c>
      <c r="B180" s="45">
        <v>46096</v>
      </c>
      <c r="C180" s="47">
        <v>316</v>
      </c>
      <c r="D180" s="47">
        <v>6</v>
      </c>
      <c r="E180" s="47">
        <v>0</v>
      </c>
      <c r="F180" s="47">
        <v>0</v>
      </c>
      <c r="G180" s="180"/>
      <c r="H180" s="180"/>
      <c r="I180" s="47">
        <v>255</v>
      </c>
      <c r="J180" s="47">
        <v>5</v>
      </c>
      <c r="K180" s="47">
        <v>0</v>
      </c>
      <c r="L180" s="47">
        <v>0</v>
      </c>
      <c r="M180" s="180"/>
      <c r="N180" s="180"/>
      <c r="O180" s="47">
        <v>69981</v>
      </c>
      <c r="P180" s="47">
        <v>1323</v>
      </c>
      <c r="Q180" s="47">
        <v>0</v>
      </c>
      <c r="R180" s="47">
        <v>0</v>
      </c>
      <c r="S180" s="180"/>
      <c r="T180" s="180"/>
      <c r="U180" s="47">
        <v>341</v>
      </c>
      <c r="V180" s="47">
        <v>26</v>
      </c>
      <c r="W180" s="47">
        <v>3</v>
      </c>
      <c r="X180" s="180">
        <v>7.54</v>
      </c>
      <c r="Y180" s="47">
        <v>11354</v>
      </c>
      <c r="Z180" s="49">
        <v>873</v>
      </c>
      <c r="AA180" s="47">
        <v>3</v>
      </c>
      <c r="AB180" s="180">
        <v>282.85000000000002</v>
      </c>
      <c r="AC180" s="47">
        <v>4670</v>
      </c>
      <c r="AD180" s="47">
        <v>133712</v>
      </c>
      <c r="AE180" s="49">
        <v>178</v>
      </c>
      <c r="AF180" s="44">
        <v>5</v>
      </c>
      <c r="AG180" s="33"/>
      <c r="AH180" s="33"/>
      <c r="AI180" s="33"/>
      <c r="AJ180" s="33"/>
      <c r="AK180" s="33"/>
      <c r="AL180" s="33"/>
      <c r="AM180" s="33">
        <f>SUMIFS('Unit Cancellations'!D:D,'Unit Cancellations'!B:B,A180)+SUMIFS('Unit Cancellations'!E:E,'Unit Cancellations'!B:B,A180)+SUMIFS('Unit Cancellations'!F:F,'Unit Cancellations'!B:B,A180)+SUMIFS('Unit Cancellations'!G:G,'Unit Cancellations'!B:B,A180)</f>
        <v>0</v>
      </c>
      <c r="AN180" s="41">
        <f t="shared" si="2"/>
        <v>6</v>
      </c>
      <c r="AO180" s="187" t="str">
        <f t="shared" si="1"/>
        <v/>
      </c>
      <c r="AP180" s="33"/>
      <c r="AQ180" s="33"/>
    </row>
    <row r="181" spans="1:43">
      <c r="A181" s="44" t="s">
        <v>143</v>
      </c>
      <c r="B181" s="45">
        <v>46096</v>
      </c>
      <c r="C181" s="47">
        <v>5179</v>
      </c>
      <c r="D181" s="49">
        <v>164</v>
      </c>
      <c r="E181" s="47">
        <v>0</v>
      </c>
      <c r="F181" s="49">
        <v>0</v>
      </c>
      <c r="G181" s="180"/>
      <c r="H181" s="180"/>
      <c r="I181" s="47">
        <v>6708</v>
      </c>
      <c r="J181" s="49">
        <v>207</v>
      </c>
      <c r="K181" s="47">
        <v>0</v>
      </c>
      <c r="L181" s="47">
        <v>0</v>
      </c>
      <c r="M181" s="180"/>
      <c r="N181" s="180"/>
      <c r="O181" s="47">
        <v>42015</v>
      </c>
      <c r="P181" s="47">
        <v>1322</v>
      </c>
      <c r="Q181" s="47">
        <v>0</v>
      </c>
      <c r="R181" s="47">
        <v>0</v>
      </c>
      <c r="S181" s="180"/>
      <c r="T181" s="180"/>
      <c r="U181" s="47">
        <v>4753</v>
      </c>
      <c r="V181" s="47">
        <v>366</v>
      </c>
      <c r="W181" s="47"/>
      <c r="X181" s="180"/>
      <c r="Y181" s="47">
        <v>0</v>
      </c>
      <c r="Z181" s="49">
        <v>0</v>
      </c>
      <c r="AA181" s="47"/>
      <c r="AB181" s="180"/>
      <c r="AC181" s="47">
        <v>2329</v>
      </c>
      <c r="AD181" s="47">
        <v>32981</v>
      </c>
      <c r="AE181" s="49">
        <v>6</v>
      </c>
      <c r="AF181" s="44"/>
      <c r="AG181" s="33"/>
      <c r="AH181" s="33"/>
      <c r="AI181" s="33"/>
      <c r="AJ181" s="33"/>
      <c r="AK181" s="33"/>
      <c r="AL181" s="33"/>
      <c r="AM181" s="33">
        <f>SUMIFS('Unit Cancellations'!D:D,'Unit Cancellations'!B:B,A181)+SUMIFS('Unit Cancellations'!E:E,'Unit Cancellations'!B:B,A181)+SUMIFS('Unit Cancellations'!F:F,'Unit Cancellations'!B:B,A181)+SUMIFS('Unit Cancellations'!G:G,'Unit Cancellations'!B:B,A181)</f>
        <v>0</v>
      </c>
      <c r="AN181" s="41">
        <f t="shared" si="2"/>
        <v>164</v>
      </c>
      <c r="AO181" s="187" t="str">
        <f t="shared" si="1"/>
        <v/>
      </c>
      <c r="AP181" s="33"/>
      <c r="AQ181" s="33"/>
    </row>
    <row r="182" spans="1:43">
      <c r="A182" s="44" t="s">
        <v>537</v>
      </c>
      <c r="B182" s="45">
        <v>46096</v>
      </c>
      <c r="C182" s="47">
        <v>20284</v>
      </c>
      <c r="D182" s="49">
        <v>76</v>
      </c>
      <c r="E182" s="47">
        <v>0</v>
      </c>
      <c r="F182" s="47">
        <v>0</v>
      </c>
      <c r="G182" s="181"/>
      <c r="H182" s="181"/>
      <c r="I182" s="47">
        <v>17049</v>
      </c>
      <c r="J182" s="49">
        <v>61</v>
      </c>
      <c r="K182" s="47">
        <v>0</v>
      </c>
      <c r="L182" s="47">
        <v>0</v>
      </c>
      <c r="M182" s="181"/>
      <c r="N182" s="181"/>
      <c r="O182" s="47">
        <v>348097</v>
      </c>
      <c r="P182" s="47">
        <v>1318</v>
      </c>
      <c r="Q182" s="47">
        <v>0</v>
      </c>
      <c r="R182" s="47">
        <v>0</v>
      </c>
      <c r="S182" s="181"/>
      <c r="T182" s="181"/>
      <c r="U182" s="47">
        <v>0</v>
      </c>
      <c r="V182" s="49">
        <v>0</v>
      </c>
      <c r="W182" s="44">
        <v>134</v>
      </c>
      <c r="X182" s="181">
        <v>-1</v>
      </c>
      <c r="Y182" s="47">
        <v>1942</v>
      </c>
      <c r="Z182" s="49">
        <v>149</v>
      </c>
      <c r="AA182" s="44">
        <v>134</v>
      </c>
      <c r="AB182" s="181">
        <v>0.11</v>
      </c>
      <c r="AC182" s="47">
        <v>1591</v>
      </c>
      <c r="AD182" s="47">
        <v>231508</v>
      </c>
      <c r="AE182" s="49"/>
      <c r="AF182" s="44">
        <v>11</v>
      </c>
      <c r="AG182" s="33"/>
      <c r="AH182" s="33"/>
      <c r="AI182" s="33"/>
      <c r="AJ182" s="33"/>
      <c r="AK182" s="33"/>
      <c r="AL182" s="33"/>
      <c r="AM182" s="33">
        <f>SUMIFS('Unit Cancellations'!D:D,'Unit Cancellations'!B:B,A182)+SUMIFS('Unit Cancellations'!E:E,'Unit Cancellations'!B:B,A182)+SUMIFS('Unit Cancellations'!F:F,'Unit Cancellations'!B:B,A182)+SUMIFS('Unit Cancellations'!G:G,'Unit Cancellations'!B:B,A182)</f>
        <v>-8</v>
      </c>
      <c r="AN182" s="41">
        <f t="shared" si="2"/>
        <v>74.666666666666671</v>
      </c>
      <c r="AO182" s="187" t="str">
        <f t="shared" si="1"/>
        <v/>
      </c>
      <c r="AP182" s="33"/>
      <c r="AQ182" s="33"/>
    </row>
    <row r="183" spans="1:43">
      <c r="A183" s="44" t="s">
        <v>154</v>
      </c>
      <c r="B183" s="45">
        <v>46096</v>
      </c>
      <c r="C183" s="47">
        <v>6224</v>
      </c>
      <c r="D183" s="49">
        <v>130</v>
      </c>
      <c r="E183" s="47">
        <v>8102</v>
      </c>
      <c r="F183" s="47">
        <v>231</v>
      </c>
      <c r="G183" s="181">
        <v>-0.23</v>
      </c>
      <c r="H183" s="181">
        <v>-0.44</v>
      </c>
      <c r="I183" s="47">
        <v>10613</v>
      </c>
      <c r="J183" s="49">
        <v>227</v>
      </c>
      <c r="K183" s="47">
        <v>7790</v>
      </c>
      <c r="L183" s="47">
        <v>243</v>
      </c>
      <c r="M183" s="181">
        <v>0.36</v>
      </c>
      <c r="N183" s="181">
        <v>-7.0000000000000007E-2</v>
      </c>
      <c r="O183" s="47">
        <v>56014</v>
      </c>
      <c r="P183" s="47">
        <v>1181</v>
      </c>
      <c r="Q183" s="47">
        <v>78718</v>
      </c>
      <c r="R183" s="47">
        <v>2239</v>
      </c>
      <c r="S183" s="181">
        <v>-0.28999999999999998</v>
      </c>
      <c r="T183" s="181">
        <v>-0.47</v>
      </c>
      <c r="U183" s="47">
        <v>3003</v>
      </c>
      <c r="V183" s="49">
        <v>231</v>
      </c>
      <c r="W183" s="76">
        <v>166</v>
      </c>
      <c r="X183" s="181">
        <v>0.39</v>
      </c>
      <c r="Y183" s="47">
        <v>1418</v>
      </c>
      <c r="Z183" s="49">
        <v>109</v>
      </c>
      <c r="AA183" s="76">
        <v>166</v>
      </c>
      <c r="AB183" s="181">
        <v>-0.34</v>
      </c>
      <c r="AC183" s="47">
        <v>2793</v>
      </c>
      <c r="AD183" s="47">
        <v>56411</v>
      </c>
      <c r="AE183" s="49">
        <v>12</v>
      </c>
      <c r="AF183" s="44">
        <v>26</v>
      </c>
      <c r="AG183" s="25"/>
      <c r="AH183" s="25"/>
      <c r="AI183" s="25"/>
      <c r="AJ183" s="25"/>
      <c r="AK183" s="25"/>
      <c r="AL183" s="25"/>
      <c r="AM183" s="33">
        <f>SUMIFS('Unit Cancellations'!D:D,'Unit Cancellations'!B:B,A183)+SUMIFS('Unit Cancellations'!E:E,'Unit Cancellations'!B:B,A183)+SUMIFS('Unit Cancellations'!F:F,'Unit Cancellations'!B:B,A183)+SUMIFS('Unit Cancellations'!G:G,'Unit Cancellations'!B:B,A183)</f>
        <v>-14</v>
      </c>
      <c r="AN183" s="41">
        <f t="shared" si="2"/>
        <v>127.66666666666667</v>
      </c>
      <c r="AO183" s="187">
        <f t="shared" si="1"/>
        <v>-0.4473304473304473</v>
      </c>
      <c r="AP183" s="25"/>
      <c r="AQ183" s="25"/>
    </row>
    <row r="184" spans="1:43">
      <c r="A184" s="44" t="s">
        <v>110</v>
      </c>
      <c r="B184" s="45">
        <v>46096</v>
      </c>
      <c r="C184" s="47">
        <v>2459</v>
      </c>
      <c r="D184" s="49">
        <v>177</v>
      </c>
      <c r="E184" s="47">
        <v>0</v>
      </c>
      <c r="F184" s="47">
        <v>0</v>
      </c>
      <c r="G184" s="180"/>
      <c r="H184" s="180"/>
      <c r="I184" s="47">
        <v>4142</v>
      </c>
      <c r="J184" s="47">
        <v>190</v>
      </c>
      <c r="K184" s="47">
        <v>0</v>
      </c>
      <c r="L184" s="47">
        <v>0</v>
      </c>
      <c r="M184" s="180"/>
      <c r="N184" s="180"/>
      <c r="O184" s="47">
        <v>15324</v>
      </c>
      <c r="P184" s="47">
        <v>1087</v>
      </c>
      <c r="Q184" s="47">
        <v>0</v>
      </c>
      <c r="R184" s="47">
        <v>0</v>
      </c>
      <c r="S184" s="180"/>
      <c r="T184" s="180"/>
      <c r="U184" s="47">
        <v>4283</v>
      </c>
      <c r="V184" s="47">
        <v>329</v>
      </c>
      <c r="W184" s="47"/>
      <c r="X184" s="180"/>
      <c r="Y184" s="47">
        <v>0</v>
      </c>
      <c r="Z184" s="47">
        <v>0</v>
      </c>
      <c r="AA184" s="47"/>
      <c r="AB184" s="180"/>
      <c r="AC184" s="47">
        <v>2617</v>
      </c>
      <c r="AD184" s="47">
        <v>24830</v>
      </c>
      <c r="AE184" s="49">
        <v>8</v>
      </c>
      <c r="AF184" s="44"/>
      <c r="AG184" s="25"/>
      <c r="AH184" s="25"/>
      <c r="AI184" s="25"/>
      <c r="AJ184" s="25"/>
      <c r="AK184" s="25"/>
      <c r="AL184" s="25"/>
      <c r="AM184" s="33">
        <f>SUMIFS('Unit Cancellations'!D:D,'Unit Cancellations'!B:B,A184)+SUMIFS('Unit Cancellations'!E:E,'Unit Cancellations'!B:B,A184)+SUMIFS('Unit Cancellations'!F:F,'Unit Cancellations'!B:B,A184)+SUMIFS('Unit Cancellations'!G:G,'Unit Cancellations'!B:B,A184)</f>
        <v>0</v>
      </c>
      <c r="AN184" s="41">
        <f t="shared" si="2"/>
        <v>177</v>
      </c>
      <c r="AO184" s="187" t="str">
        <f t="shared" si="1"/>
        <v/>
      </c>
      <c r="AP184" s="25"/>
      <c r="AQ184" s="25"/>
    </row>
    <row r="185" spans="1:43">
      <c r="A185" s="44" t="s">
        <v>177</v>
      </c>
      <c r="B185" s="45">
        <v>46096</v>
      </c>
      <c r="C185" s="47">
        <v>18595</v>
      </c>
      <c r="D185" s="49">
        <v>100</v>
      </c>
      <c r="E185" s="47">
        <v>0</v>
      </c>
      <c r="F185" s="47">
        <v>0</v>
      </c>
      <c r="G185" s="180"/>
      <c r="H185" s="180"/>
      <c r="I185" s="47">
        <v>14876</v>
      </c>
      <c r="J185" s="49">
        <v>84</v>
      </c>
      <c r="K185" s="47">
        <v>0</v>
      </c>
      <c r="L185" s="47">
        <v>0</v>
      </c>
      <c r="M185" s="180"/>
      <c r="N185" s="180"/>
      <c r="O185" s="47">
        <v>192165</v>
      </c>
      <c r="P185" s="47">
        <v>1020</v>
      </c>
      <c r="Q185" s="47">
        <v>0</v>
      </c>
      <c r="R185" s="47">
        <v>0</v>
      </c>
      <c r="S185" s="180"/>
      <c r="T185" s="180"/>
      <c r="U185" s="47">
        <v>1984</v>
      </c>
      <c r="V185" s="47">
        <v>153</v>
      </c>
      <c r="W185" s="47"/>
      <c r="X185" s="180"/>
      <c r="Y185" s="47">
        <v>1463</v>
      </c>
      <c r="Z185" s="49">
        <v>113</v>
      </c>
      <c r="AA185" s="47"/>
      <c r="AB185" s="180"/>
      <c r="AC185" s="47">
        <v>1600</v>
      </c>
      <c r="AD185" s="47">
        <v>162198</v>
      </c>
      <c r="AE185" s="49">
        <v>10</v>
      </c>
      <c r="AF185" s="44">
        <v>14</v>
      </c>
      <c r="AG185" s="25"/>
      <c r="AH185" s="25"/>
      <c r="AI185" s="25"/>
      <c r="AJ185" s="25"/>
      <c r="AK185" s="25"/>
      <c r="AL185" s="25"/>
      <c r="AM185" s="33">
        <f>SUMIFS('Unit Cancellations'!D:D,'Unit Cancellations'!B:B,A185)+SUMIFS('Unit Cancellations'!E:E,'Unit Cancellations'!B:B,A185)+SUMIFS('Unit Cancellations'!F:F,'Unit Cancellations'!B:B,A185)+SUMIFS('Unit Cancellations'!G:G,'Unit Cancellations'!B:B,A185)</f>
        <v>0</v>
      </c>
      <c r="AN185" s="41">
        <f t="shared" si="2"/>
        <v>100</v>
      </c>
      <c r="AO185" s="187" t="str">
        <f t="shared" si="1"/>
        <v/>
      </c>
      <c r="AP185" s="25"/>
      <c r="AQ185" s="25"/>
    </row>
    <row r="186" spans="1:43">
      <c r="A186" s="44" t="s">
        <v>221</v>
      </c>
      <c r="B186" s="45">
        <v>46096</v>
      </c>
      <c r="C186" s="47">
        <v>2181</v>
      </c>
      <c r="D186" s="49">
        <v>96</v>
      </c>
      <c r="E186" s="47">
        <v>9757</v>
      </c>
      <c r="F186" s="47">
        <v>221</v>
      </c>
      <c r="G186" s="180">
        <v>-0.78</v>
      </c>
      <c r="H186" s="180">
        <v>-0.56999999999999995</v>
      </c>
      <c r="I186" s="47">
        <v>1477</v>
      </c>
      <c r="J186" s="47">
        <v>52</v>
      </c>
      <c r="K186" s="47">
        <v>12767</v>
      </c>
      <c r="L186" s="47">
        <v>318</v>
      </c>
      <c r="M186" s="180">
        <v>-0.88</v>
      </c>
      <c r="N186" s="180">
        <v>-0.84</v>
      </c>
      <c r="O186" s="47">
        <v>24600</v>
      </c>
      <c r="P186" s="47">
        <v>882</v>
      </c>
      <c r="Q186" s="47">
        <v>100286</v>
      </c>
      <c r="R186" s="47">
        <v>2367</v>
      </c>
      <c r="S186" s="180">
        <v>-0.75</v>
      </c>
      <c r="T186" s="180">
        <v>-0.63</v>
      </c>
      <c r="U186" s="47">
        <v>1389</v>
      </c>
      <c r="V186" s="47">
        <v>107</v>
      </c>
      <c r="W186" s="47">
        <v>151</v>
      </c>
      <c r="X186" s="180">
        <v>-0.28999999999999998</v>
      </c>
      <c r="Y186" s="47">
        <v>1822</v>
      </c>
      <c r="Z186" s="49">
        <v>140</v>
      </c>
      <c r="AA186" s="47">
        <v>151</v>
      </c>
      <c r="AB186" s="180">
        <v>-7.0000000000000007E-2</v>
      </c>
      <c r="AC186" s="47">
        <v>2074</v>
      </c>
      <c r="AD186" s="47">
        <v>88444</v>
      </c>
      <c r="AE186" s="47">
        <v>19</v>
      </c>
      <c r="AF186" s="44">
        <v>15</v>
      </c>
      <c r="AG186" s="25"/>
      <c r="AH186" s="25"/>
      <c r="AI186" s="25"/>
      <c r="AJ186" s="25"/>
      <c r="AK186" s="25"/>
      <c r="AL186" s="25"/>
      <c r="AM186" s="33">
        <f>SUMIFS('Unit Cancellations'!D:D,'Unit Cancellations'!B:B,A186)+SUMIFS('Unit Cancellations'!E:E,'Unit Cancellations'!B:B,A186)+SUMIFS('Unit Cancellations'!F:F,'Unit Cancellations'!B:B,A186)+SUMIFS('Unit Cancellations'!G:G,'Unit Cancellations'!B:B,A186)</f>
        <v>-8</v>
      </c>
      <c r="AN186" s="41">
        <f t="shared" si="2"/>
        <v>94.666666666666671</v>
      </c>
      <c r="AO186" s="187">
        <f t="shared" si="1"/>
        <v>-0.57164404223227749</v>
      </c>
      <c r="AP186" s="25"/>
      <c r="AQ186" s="25"/>
    </row>
    <row r="187" spans="1:43">
      <c r="A187" s="44" t="s">
        <v>168</v>
      </c>
      <c r="B187" s="45">
        <v>46096</v>
      </c>
      <c r="C187" s="47">
        <v>4002</v>
      </c>
      <c r="D187" s="49">
        <v>42</v>
      </c>
      <c r="E187" s="47">
        <v>153973</v>
      </c>
      <c r="F187" s="47">
        <v>1621</v>
      </c>
      <c r="G187" s="180">
        <v>-0.97</v>
      </c>
      <c r="H187" s="180">
        <v>-0.97</v>
      </c>
      <c r="I187" s="47">
        <v>2627</v>
      </c>
      <c r="J187" s="49">
        <v>30</v>
      </c>
      <c r="K187" s="47">
        <v>136724</v>
      </c>
      <c r="L187" s="47">
        <v>1445</v>
      </c>
      <c r="M187" s="180">
        <v>-0.98</v>
      </c>
      <c r="N187" s="180">
        <v>-0.98</v>
      </c>
      <c r="O187" s="47">
        <v>103626</v>
      </c>
      <c r="P187" s="47">
        <v>864</v>
      </c>
      <c r="Q187" s="47">
        <v>1767535</v>
      </c>
      <c r="R187" s="47">
        <v>19095</v>
      </c>
      <c r="S187" s="180">
        <v>-0.94</v>
      </c>
      <c r="T187" s="180">
        <v>-0.95</v>
      </c>
      <c r="U187" s="47">
        <v>1363</v>
      </c>
      <c r="V187" s="47">
        <v>105</v>
      </c>
      <c r="W187" s="47">
        <v>1692</v>
      </c>
      <c r="X187" s="180">
        <v>-0.94</v>
      </c>
      <c r="Y187" s="47">
        <v>0</v>
      </c>
      <c r="Z187" s="49">
        <v>0</v>
      </c>
      <c r="AA187" s="47">
        <v>1692</v>
      </c>
      <c r="AB187" s="180">
        <v>-1</v>
      </c>
      <c r="AC187" s="47">
        <v>319</v>
      </c>
      <c r="AD187" s="47">
        <v>20505</v>
      </c>
      <c r="AE187" s="49">
        <v>3</v>
      </c>
      <c r="AF187" s="44"/>
      <c r="AG187" s="33"/>
      <c r="AH187" s="33"/>
      <c r="AI187" s="33"/>
      <c r="AJ187" s="33"/>
      <c r="AK187" s="33"/>
      <c r="AL187" s="33"/>
      <c r="AM187" s="33">
        <f>SUMIFS('Unit Cancellations'!D:D,'Unit Cancellations'!B:B,A187)+SUMIFS('Unit Cancellations'!E:E,'Unit Cancellations'!B:B,A187)+SUMIFS('Unit Cancellations'!F:F,'Unit Cancellations'!B:B,A187)+SUMIFS('Unit Cancellations'!G:G,'Unit Cancellations'!B:B,A187)</f>
        <v>-28</v>
      </c>
      <c r="AN187" s="41">
        <f t="shared" si="2"/>
        <v>37.333333333333336</v>
      </c>
      <c r="AO187" s="187">
        <f t="shared" si="1"/>
        <v>-0.97696894920830768</v>
      </c>
      <c r="AP187" s="33"/>
      <c r="AQ187" s="33"/>
    </row>
    <row r="188" spans="1:43">
      <c r="A188" s="44" t="s">
        <v>534</v>
      </c>
      <c r="B188" s="45">
        <v>46096</v>
      </c>
      <c r="C188" s="47">
        <v>1840</v>
      </c>
      <c r="D188" s="49">
        <v>52</v>
      </c>
      <c r="E188" s="47">
        <v>18787</v>
      </c>
      <c r="F188" s="47">
        <v>523</v>
      </c>
      <c r="G188" s="180">
        <v>-0.9</v>
      </c>
      <c r="H188" s="180">
        <v>-0.9</v>
      </c>
      <c r="I188" s="47">
        <v>225</v>
      </c>
      <c r="J188" s="47">
        <v>9</v>
      </c>
      <c r="K188" s="47">
        <v>23910</v>
      </c>
      <c r="L188" s="47">
        <v>656</v>
      </c>
      <c r="M188" s="180">
        <v>-0.99</v>
      </c>
      <c r="N188" s="180">
        <v>-0.99</v>
      </c>
      <c r="O188" s="47">
        <v>26630</v>
      </c>
      <c r="P188" s="47">
        <v>788</v>
      </c>
      <c r="Q188" s="47">
        <v>236025</v>
      </c>
      <c r="R188" s="47">
        <v>6389</v>
      </c>
      <c r="S188" s="180">
        <v>-0.89</v>
      </c>
      <c r="T188" s="180">
        <v>-0.88</v>
      </c>
      <c r="U188" s="47">
        <v>2437</v>
      </c>
      <c r="V188" s="47">
        <v>187</v>
      </c>
      <c r="W188" s="47">
        <v>639</v>
      </c>
      <c r="X188" s="180">
        <v>-0.71</v>
      </c>
      <c r="Y188" s="47">
        <v>0</v>
      </c>
      <c r="Z188" s="49">
        <v>0</v>
      </c>
      <c r="AA188" s="47">
        <v>639</v>
      </c>
      <c r="AB188" s="180">
        <v>-1</v>
      </c>
      <c r="AC188" s="47">
        <v>180</v>
      </c>
      <c r="AD188" s="47">
        <v>4196</v>
      </c>
      <c r="AE188" s="49">
        <v>1</v>
      </c>
      <c r="AF188" s="44"/>
      <c r="AG188" s="33"/>
      <c r="AH188" s="33"/>
      <c r="AI188" s="33"/>
      <c r="AJ188" s="33"/>
      <c r="AK188" s="33"/>
      <c r="AL188" s="33"/>
      <c r="AM188" s="33">
        <f>SUMIFS('Unit Cancellations'!D:D,'Unit Cancellations'!B:B,A188)+SUMIFS('Unit Cancellations'!E:E,'Unit Cancellations'!B:B,A188)+SUMIFS('Unit Cancellations'!F:F,'Unit Cancellations'!B:B,A188)+SUMIFS('Unit Cancellations'!G:G,'Unit Cancellations'!B:B,A188)</f>
        <v>-5</v>
      </c>
      <c r="AN188" s="41">
        <f t="shared" si="2"/>
        <v>51.166666666666664</v>
      </c>
      <c r="AO188" s="187">
        <f t="shared" si="1"/>
        <v>-0.9021669853409815</v>
      </c>
      <c r="AP188" s="33"/>
      <c r="AQ188" s="33"/>
    </row>
    <row r="189" spans="1:43">
      <c r="A189" s="44" t="s">
        <v>205</v>
      </c>
      <c r="B189" s="45">
        <v>46096</v>
      </c>
      <c r="C189" s="47">
        <v>5373</v>
      </c>
      <c r="D189" s="49">
        <v>27</v>
      </c>
      <c r="E189" s="47">
        <v>26352</v>
      </c>
      <c r="F189" s="47">
        <v>111</v>
      </c>
      <c r="G189" s="181">
        <v>-0.8</v>
      </c>
      <c r="H189" s="181">
        <v>-0.76</v>
      </c>
      <c r="I189" s="47">
        <v>1031</v>
      </c>
      <c r="J189" s="47">
        <v>6</v>
      </c>
      <c r="K189" s="47">
        <v>23260</v>
      </c>
      <c r="L189" s="47">
        <v>101</v>
      </c>
      <c r="M189" s="181">
        <v>-0.96</v>
      </c>
      <c r="N189" s="181">
        <v>-0.94</v>
      </c>
      <c r="O189" s="47">
        <v>135985</v>
      </c>
      <c r="P189" s="47">
        <v>693</v>
      </c>
      <c r="Q189" s="47">
        <v>335767</v>
      </c>
      <c r="R189" s="47">
        <v>1399</v>
      </c>
      <c r="S189" s="181">
        <v>-0.6</v>
      </c>
      <c r="T189" s="181">
        <v>-0.5</v>
      </c>
      <c r="U189" s="47">
        <v>922</v>
      </c>
      <c r="V189" s="47">
        <v>71</v>
      </c>
      <c r="W189" s="76">
        <v>85</v>
      </c>
      <c r="X189" s="181">
        <v>-0.17</v>
      </c>
      <c r="Y189" s="49">
        <v>0</v>
      </c>
      <c r="Z189" s="49">
        <v>0</v>
      </c>
      <c r="AA189" s="76">
        <v>85</v>
      </c>
      <c r="AB189" s="181">
        <v>-1</v>
      </c>
      <c r="AC189" s="47">
        <v>184</v>
      </c>
      <c r="AD189" s="47">
        <v>31360</v>
      </c>
      <c r="AE189" s="47">
        <v>3</v>
      </c>
      <c r="AF189" s="44"/>
      <c r="AG189" s="25"/>
      <c r="AH189" s="25"/>
      <c r="AI189" s="25"/>
      <c r="AJ189" s="25"/>
      <c r="AK189" s="25"/>
      <c r="AL189" s="25"/>
      <c r="AM189" s="33">
        <f>SUMIFS('Unit Cancellations'!D:D,'Unit Cancellations'!B:B,A189)+SUMIFS('Unit Cancellations'!E:E,'Unit Cancellations'!B:B,A189)+SUMIFS('Unit Cancellations'!F:F,'Unit Cancellations'!B:B,A189)+SUMIFS('Unit Cancellations'!G:G,'Unit Cancellations'!B:B,A189)</f>
        <v>-11</v>
      </c>
      <c r="AN189" s="41">
        <f t="shared" si="2"/>
        <v>25.166666666666668</v>
      </c>
      <c r="AO189" s="187">
        <f t="shared" si="1"/>
        <v>-0.77327327327327322</v>
      </c>
      <c r="AP189" s="25"/>
      <c r="AQ189" s="25"/>
    </row>
    <row r="190" spans="1:43">
      <c r="A190" s="44" t="s">
        <v>88</v>
      </c>
      <c r="B190" s="45">
        <v>46096</v>
      </c>
      <c r="C190" s="47">
        <v>5805</v>
      </c>
      <c r="D190" s="49">
        <v>44</v>
      </c>
      <c r="E190" s="47">
        <v>20825</v>
      </c>
      <c r="F190" s="47">
        <v>986</v>
      </c>
      <c r="G190" s="180">
        <v>-0.72</v>
      </c>
      <c r="H190" s="180">
        <v>-0.96</v>
      </c>
      <c r="I190" s="47">
        <v>6832</v>
      </c>
      <c r="J190" s="49">
        <v>40</v>
      </c>
      <c r="K190" s="47">
        <v>27176</v>
      </c>
      <c r="L190" s="47">
        <v>1104</v>
      </c>
      <c r="M190" s="180">
        <v>-0.75</v>
      </c>
      <c r="N190" s="180">
        <v>-0.96</v>
      </c>
      <c r="O190" s="47">
        <v>66649</v>
      </c>
      <c r="P190" s="47">
        <v>670</v>
      </c>
      <c r="Q190" s="47">
        <v>163728</v>
      </c>
      <c r="R190" s="47">
        <v>7989</v>
      </c>
      <c r="S190" s="180">
        <v>-0.59</v>
      </c>
      <c r="T190" s="180">
        <v>-0.92</v>
      </c>
      <c r="U190" s="47">
        <v>19878</v>
      </c>
      <c r="V190" s="47">
        <v>1529</v>
      </c>
      <c r="W190" s="47">
        <v>1256</v>
      </c>
      <c r="X190" s="180">
        <v>0.22</v>
      </c>
      <c r="Y190" s="47">
        <v>0</v>
      </c>
      <c r="Z190" s="49">
        <v>0</v>
      </c>
      <c r="AA190" s="47">
        <v>1256</v>
      </c>
      <c r="AB190" s="180">
        <v>-1</v>
      </c>
      <c r="AC190" s="47">
        <v>5427</v>
      </c>
      <c r="AD190" s="47">
        <v>196439</v>
      </c>
      <c r="AE190" s="49">
        <v>4</v>
      </c>
      <c r="AF190" s="44"/>
      <c r="AG190" s="25"/>
      <c r="AH190" s="25"/>
      <c r="AI190" s="25"/>
      <c r="AJ190" s="25"/>
      <c r="AK190" s="25"/>
      <c r="AL190" s="25"/>
      <c r="AM190" s="33">
        <f>SUMIFS('Unit Cancellations'!D:D,'Unit Cancellations'!B:B,A190)+SUMIFS('Unit Cancellations'!E:E,'Unit Cancellations'!B:B,A190)+SUMIFS('Unit Cancellations'!F:F,'Unit Cancellations'!B:B,A190)+SUMIFS('Unit Cancellations'!G:G,'Unit Cancellations'!B:B,A190)</f>
        <v>0</v>
      </c>
      <c r="AN190" s="41">
        <f t="shared" si="2"/>
        <v>44</v>
      </c>
      <c r="AO190" s="187">
        <f t="shared" si="1"/>
        <v>-0.95537525354969577</v>
      </c>
      <c r="AP190" s="25"/>
      <c r="AQ190" s="25"/>
    </row>
    <row r="191" spans="1:43">
      <c r="A191" s="44" t="s">
        <v>239</v>
      </c>
      <c r="B191" s="45">
        <v>46096</v>
      </c>
      <c r="C191" s="47">
        <v>6273</v>
      </c>
      <c r="D191" s="49">
        <v>61</v>
      </c>
      <c r="E191" s="47">
        <v>0</v>
      </c>
      <c r="F191" s="47">
        <v>0</v>
      </c>
      <c r="G191" s="180"/>
      <c r="H191" s="180"/>
      <c r="I191" s="47">
        <v>12990</v>
      </c>
      <c r="J191" s="47">
        <v>90</v>
      </c>
      <c r="K191" s="47">
        <v>0</v>
      </c>
      <c r="L191" s="47">
        <v>0</v>
      </c>
      <c r="M191" s="180"/>
      <c r="N191" s="180"/>
      <c r="O191" s="47">
        <v>65374</v>
      </c>
      <c r="P191" s="47">
        <v>626</v>
      </c>
      <c r="Q191" s="47">
        <v>0</v>
      </c>
      <c r="R191" s="47">
        <v>0</v>
      </c>
      <c r="S191" s="180"/>
      <c r="T191" s="180"/>
      <c r="U191" s="47">
        <v>1900</v>
      </c>
      <c r="V191" s="47">
        <v>146</v>
      </c>
      <c r="W191" s="47"/>
      <c r="X191" s="180"/>
      <c r="Y191" s="47">
        <v>5525</v>
      </c>
      <c r="Z191" s="47">
        <v>425</v>
      </c>
      <c r="AA191" s="47"/>
      <c r="AB191" s="180"/>
      <c r="AC191" s="47">
        <v>259</v>
      </c>
      <c r="AD191" s="47">
        <v>19954</v>
      </c>
      <c r="AE191" s="49">
        <v>2</v>
      </c>
      <c r="AF191" s="44">
        <v>1</v>
      </c>
      <c r="AG191" s="25"/>
      <c r="AH191" s="25"/>
      <c r="AI191" s="25"/>
      <c r="AJ191" s="25"/>
      <c r="AK191" s="25"/>
      <c r="AL191" s="25"/>
      <c r="AM191" s="33">
        <f>SUMIFS('Unit Cancellations'!D:D,'Unit Cancellations'!B:B,A191)+SUMIFS('Unit Cancellations'!E:E,'Unit Cancellations'!B:B,A191)+SUMIFS('Unit Cancellations'!F:F,'Unit Cancellations'!B:B,A191)+SUMIFS('Unit Cancellations'!G:G,'Unit Cancellations'!B:B,A191)</f>
        <v>0</v>
      </c>
      <c r="AN191" s="41">
        <f t="shared" si="2"/>
        <v>61</v>
      </c>
      <c r="AO191" s="187" t="str">
        <f t="shared" si="1"/>
        <v/>
      </c>
      <c r="AP191" s="25"/>
      <c r="AQ191" s="25"/>
    </row>
    <row r="192" spans="1:43">
      <c r="A192" s="44" t="s">
        <v>190</v>
      </c>
      <c r="B192" s="45">
        <v>46096</v>
      </c>
      <c r="C192" s="47">
        <v>13578</v>
      </c>
      <c r="D192" s="49">
        <v>54</v>
      </c>
      <c r="E192" s="47">
        <v>3980</v>
      </c>
      <c r="F192" s="47">
        <v>26</v>
      </c>
      <c r="G192" s="180">
        <v>2.41</v>
      </c>
      <c r="H192" s="180">
        <v>1.06</v>
      </c>
      <c r="I192" s="47">
        <v>9698</v>
      </c>
      <c r="J192" s="47">
        <v>41</v>
      </c>
      <c r="K192" s="47">
        <v>5244</v>
      </c>
      <c r="L192" s="47">
        <v>31</v>
      </c>
      <c r="M192" s="180">
        <v>0.85</v>
      </c>
      <c r="N192" s="180">
        <v>0.32</v>
      </c>
      <c r="O192" s="47">
        <v>149385</v>
      </c>
      <c r="P192" s="47">
        <v>610</v>
      </c>
      <c r="Q192" s="47">
        <v>48239</v>
      </c>
      <c r="R192" s="47">
        <v>329</v>
      </c>
      <c r="S192" s="180">
        <v>2.1</v>
      </c>
      <c r="T192" s="180">
        <v>0.85</v>
      </c>
      <c r="U192" s="47">
        <v>1638</v>
      </c>
      <c r="V192" s="47">
        <v>126</v>
      </c>
      <c r="W192" s="47">
        <v>45</v>
      </c>
      <c r="X192" s="180">
        <v>1.81</v>
      </c>
      <c r="Y192" s="47">
        <v>947</v>
      </c>
      <c r="Z192" s="47">
        <v>73</v>
      </c>
      <c r="AA192" s="47">
        <v>45</v>
      </c>
      <c r="AB192" s="180">
        <v>0.63</v>
      </c>
      <c r="AC192" s="47">
        <v>1728</v>
      </c>
      <c r="AD192" s="47">
        <v>256909</v>
      </c>
      <c r="AE192" s="47">
        <v>14</v>
      </c>
      <c r="AF192" s="44">
        <v>24</v>
      </c>
      <c r="AG192" s="33"/>
      <c r="AH192" s="33"/>
      <c r="AI192" s="33"/>
      <c r="AJ192" s="33"/>
      <c r="AK192" s="33"/>
      <c r="AL192" s="33"/>
      <c r="AM192" s="33">
        <f>SUMIFS('Unit Cancellations'!D:D,'Unit Cancellations'!B:B,A192)+SUMIFS('Unit Cancellations'!E:E,'Unit Cancellations'!B:B,A192)+SUMIFS('Unit Cancellations'!F:F,'Unit Cancellations'!B:B,A192)+SUMIFS('Unit Cancellations'!G:G,'Unit Cancellations'!B:B,A192)</f>
        <v>-13</v>
      </c>
      <c r="AN192" s="41">
        <f t="shared" si="2"/>
        <v>51.833333333333336</v>
      </c>
      <c r="AO192" s="187">
        <f t="shared" si="1"/>
        <v>0.99358974358974372</v>
      </c>
      <c r="AP192" s="33"/>
      <c r="AQ192" s="33"/>
    </row>
    <row r="193" spans="1:43">
      <c r="A193" s="44" t="s">
        <v>531</v>
      </c>
      <c r="B193" s="45">
        <v>46096</v>
      </c>
      <c r="C193" s="47">
        <v>13930</v>
      </c>
      <c r="D193" s="49">
        <v>37</v>
      </c>
      <c r="E193" s="47">
        <v>143121</v>
      </c>
      <c r="F193" s="47">
        <v>448</v>
      </c>
      <c r="G193" s="181">
        <v>-0.9</v>
      </c>
      <c r="H193" s="181">
        <v>-0.92</v>
      </c>
      <c r="I193" s="47">
        <v>9060</v>
      </c>
      <c r="J193" s="47">
        <v>31</v>
      </c>
      <c r="K193" s="47">
        <v>174185</v>
      </c>
      <c r="L193" s="47">
        <v>565</v>
      </c>
      <c r="M193" s="181">
        <v>-0.95</v>
      </c>
      <c r="N193" s="181">
        <v>-0.95</v>
      </c>
      <c r="O193" s="47">
        <v>211493</v>
      </c>
      <c r="P193" s="47">
        <v>553</v>
      </c>
      <c r="Q193" s="47">
        <v>1698839</v>
      </c>
      <c r="R193" s="47">
        <v>5196</v>
      </c>
      <c r="S193" s="181">
        <v>-0.88</v>
      </c>
      <c r="T193" s="181">
        <v>-0.89</v>
      </c>
      <c r="U193" s="47">
        <v>737</v>
      </c>
      <c r="V193" s="47">
        <v>57</v>
      </c>
      <c r="W193" s="76">
        <v>750</v>
      </c>
      <c r="X193" s="181">
        <v>-0.92</v>
      </c>
      <c r="Y193" s="47">
        <v>0</v>
      </c>
      <c r="Z193" s="47">
        <v>0</v>
      </c>
      <c r="AA193" s="76">
        <v>750</v>
      </c>
      <c r="AB193" s="181">
        <v>-1</v>
      </c>
      <c r="AC193" s="47">
        <v>1369</v>
      </c>
      <c r="AD193" s="47">
        <v>356831</v>
      </c>
      <c r="AE193" s="47">
        <v>24</v>
      </c>
      <c r="AF193" s="44"/>
      <c r="AG193" s="33"/>
      <c r="AH193" s="33"/>
      <c r="AI193" s="33"/>
      <c r="AJ193" s="33"/>
      <c r="AK193" s="33"/>
      <c r="AL193" s="33"/>
      <c r="AM193" s="33">
        <f>SUMIFS('Unit Cancellations'!D:D,'Unit Cancellations'!B:B,A193)+SUMIFS('Unit Cancellations'!E:E,'Unit Cancellations'!B:B,A193)+SUMIFS('Unit Cancellations'!F:F,'Unit Cancellations'!B:B,A193)+SUMIFS('Unit Cancellations'!G:G,'Unit Cancellations'!B:B,A193)</f>
        <v>-3</v>
      </c>
      <c r="AN193" s="41">
        <f t="shared" si="2"/>
        <v>36.5</v>
      </c>
      <c r="AO193" s="187">
        <f t="shared" si="1"/>
        <v>-0.9185267857142857</v>
      </c>
      <c r="AP193" s="33"/>
      <c r="AQ193" s="33"/>
    </row>
    <row r="194" spans="1:43">
      <c r="A194" s="44" t="s">
        <v>236</v>
      </c>
      <c r="B194" s="45">
        <v>46096</v>
      </c>
      <c r="C194" s="47">
        <v>55</v>
      </c>
      <c r="D194" s="49">
        <v>75</v>
      </c>
      <c r="E194" s="47">
        <v>0</v>
      </c>
      <c r="F194" s="47">
        <v>0</v>
      </c>
      <c r="G194" s="181"/>
      <c r="H194" s="181"/>
      <c r="I194" s="47">
        <v>113</v>
      </c>
      <c r="J194" s="49">
        <v>336</v>
      </c>
      <c r="K194" s="47">
        <v>0</v>
      </c>
      <c r="L194" s="47">
        <v>0</v>
      </c>
      <c r="M194" s="181"/>
      <c r="N194" s="181"/>
      <c r="O194" s="47">
        <v>331</v>
      </c>
      <c r="P194" s="47">
        <v>450</v>
      </c>
      <c r="Q194" s="47">
        <v>0</v>
      </c>
      <c r="R194" s="47">
        <v>0</v>
      </c>
      <c r="S194" s="181"/>
      <c r="T194" s="181"/>
      <c r="U194" s="47">
        <v>371</v>
      </c>
      <c r="V194" s="49">
        <v>29</v>
      </c>
      <c r="W194" s="76"/>
      <c r="X194" s="181"/>
      <c r="Y194" s="49">
        <v>0</v>
      </c>
      <c r="Z194" s="49">
        <v>0</v>
      </c>
      <c r="AA194" s="76"/>
      <c r="AB194" s="181"/>
      <c r="AC194" s="47">
        <v>7483</v>
      </c>
      <c r="AD194" s="47">
        <v>110110</v>
      </c>
      <c r="AE194" s="47">
        <v>262</v>
      </c>
      <c r="AF194" s="76"/>
      <c r="AG194" s="41"/>
      <c r="AH194" s="41"/>
      <c r="AI194" s="41"/>
      <c r="AJ194" s="41"/>
      <c r="AK194" s="41"/>
      <c r="AL194" s="41"/>
      <c r="AM194" s="33">
        <f>SUMIFS('Unit Cancellations'!D:D,'Unit Cancellations'!B:B,A194)+SUMIFS('Unit Cancellations'!E:E,'Unit Cancellations'!B:B,A194)+SUMIFS('Unit Cancellations'!F:F,'Unit Cancellations'!B:B,A194)+SUMIFS('Unit Cancellations'!G:G,'Unit Cancellations'!B:B,A194)</f>
        <v>0</v>
      </c>
      <c r="AN194" s="41">
        <f t="shared" si="2"/>
        <v>75</v>
      </c>
      <c r="AO194" s="187" t="str">
        <f t="shared" si="1"/>
        <v/>
      </c>
      <c r="AP194" s="41"/>
      <c r="AQ194" s="41"/>
    </row>
    <row r="195" spans="1:43">
      <c r="A195" s="44" t="s">
        <v>187</v>
      </c>
      <c r="B195" s="45">
        <v>46096</v>
      </c>
      <c r="C195" s="47">
        <v>5559</v>
      </c>
      <c r="D195" s="49">
        <v>68</v>
      </c>
      <c r="E195" s="47">
        <v>0</v>
      </c>
      <c r="F195" s="47">
        <v>0</v>
      </c>
      <c r="G195" s="180"/>
      <c r="H195" s="180"/>
      <c r="I195" s="47">
        <v>16965</v>
      </c>
      <c r="J195" s="47">
        <v>235</v>
      </c>
      <c r="K195" s="47">
        <v>0</v>
      </c>
      <c r="L195" s="47">
        <v>0</v>
      </c>
      <c r="M195" s="180"/>
      <c r="N195" s="180"/>
      <c r="O195" s="47">
        <v>34256</v>
      </c>
      <c r="P195" s="47">
        <v>423</v>
      </c>
      <c r="Q195" s="47">
        <v>0</v>
      </c>
      <c r="R195" s="47">
        <v>0</v>
      </c>
      <c r="S195" s="180"/>
      <c r="T195" s="180"/>
      <c r="U195" s="47">
        <v>3253</v>
      </c>
      <c r="V195" s="47">
        <v>250</v>
      </c>
      <c r="W195" s="47"/>
      <c r="X195" s="180"/>
      <c r="Y195" s="47">
        <v>0</v>
      </c>
      <c r="Z195" s="47">
        <v>0</v>
      </c>
      <c r="AA195" s="47"/>
      <c r="AB195" s="180"/>
      <c r="AC195" s="47">
        <v>1101</v>
      </c>
      <c r="AD195" s="47">
        <v>144208</v>
      </c>
      <c r="AE195" s="47">
        <v>4</v>
      </c>
      <c r="AF195" s="44"/>
      <c r="AG195" s="33"/>
      <c r="AH195" s="33"/>
      <c r="AI195" s="33"/>
      <c r="AJ195" s="33"/>
      <c r="AK195" s="33"/>
      <c r="AL195" s="33"/>
      <c r="AM195" s="33">
        <f>SUMIFS('Unit Cancellations'!D:D,'Unit Cancellations'!B:B,A195)+SUMIFS('Unit Cancellations'!E:E,'Unit Cancellations'!B:B,A195)+SUMIFS('Unit Cancellations'!F:F,'Unit Cancellations'!B:B,A195)+SUMIFS('Unit Cancellations'!G:G,'Unit Cancellations'!B:B,A195)</f>
        <v>0</v>
      </c>
      <c r="AN195" s="41">
        <f t="shared" si="2"/>
        <v>68</v>
      </c>
      <c r="AO195" s="187" t="str">
        <f t="shared" si="1"/>
        <v/>
      </c>
      <c r="AP195" s="33"/>
      <c r="AQ195" s="33"/>
    </row>
    <row r="196" spans="1:43">
      <c r="A196" s="44" t="s">
        <v>514</v>
      </c>
      <c r="B196" s="45">
        <v>46096</v>
      </c>
      <c r="C196" s="47">
        <v>2492</v>
      </c>
      <c r="D196" s="49">
        <v>34</v>
      </c>
      <c r="E196" s="47">
        <v>0</v>
      </c>
      <c r="F196" s="47">
        <v>0</v>
      </c>
      <c r="G196" s="180"/>
      <c r="H196" s="180"/>
      <c r="I196" s="47">
        <v>327</v>
      </c>
      <c r="J196" s="49">
        <v>23</v>
      </c>
      <c r="K196" s="47">
        <v>0</v>
      </c>
      <c r="L196" s="47">
        <v>0</v>
      </c>
      <c r="M196" s="180"/>
      <c r="N196" s="180"/>
      <c r="O196" s="47">
        <v>17062</v>
      </c>
      <c r="P196" s="47">
        <v>393</v>
      </c>
      <c r="Q196" s="47">
        <v>0</v>
      </c>
      <c r="R196" s="47">
        <v>0</v>
      </c>
      <c r="S196" s="180"/>
      <c r="T196" s="180"/>
      <c r="U196" s="47">
        <v>142</v>
      </c>
      <c r="V196" s="49">
        <v>11</v>
      </c>
      <c r="W196" s="47"/>
      <c r="X196" s="180"/>
      <c r="Y196" s="47">
        <v>0</v>
      </c>
      <c r="Z196" s="49">
        <v>0</v>
      </c>
      <c r="AA196" s="47"/>
      <c r="AB196" s="180"/>
      <c r="AC196" s="47">
        <v>2060</v>
      </c>
      <c r="AD196" s="47">
        <v>24080</v>
      </c>
      <c r="AE196" s="47">
        <v>189</v>
      </c>
      <c r="AF196" s="44"/>
      <c r="AG196" s="25"/>
      <c r="AH196" s="25"/>
      <c r="AI196" s="25"/>
      <c r="AJ196" s="25"/>
      <c r="AK196" s="25"/>
      <c r="AL196" s="25"/>
      <c r="AM196" s="33">
        <f>SUMIFS('Unit Cancellations'!D:D,'Unit Cancellations'!B:B,A196)+SUMIFS('Unit Cancellations'!E:E,'Unit Cancellations'!B:B,A196)+SUMIFS('Unit Cancellations'!F:F,'Unit Cancellations'!B:B,A196)+SUMIFS('Unit Cancellations'!G:G,'Unit Cancellations'!B:B,A196)</f>
        <v>0</v>
      </c>
      <c r="AN196" s="41">
        <f t="shared" si="2"/>
        <v>34</v>
      </c>
      <c r="AO196" s="187" t="str">
        <f t="shared" si="1"/>
        <v/>
      </c>
      <c r="AP196" s="25"/>
      <c r="AQ196" s="25"/>
    </row>
    <row r="197" spans="1:43">
      <c r="A197" s="44" t="s">
        <v>212</v>
      </c>
      <c r="B197" s="45">
        <v>46096</v>
      </c>
      <c r="C197" s="47">
        <v>6621</v>
      </c>
      <c r="D197" s="49">
        <v>28</v>
      </c>
      <c r="E197" s="47">
        <v>14157</v>
      </c>
      <c r="F197" s="47">
        <v>61</v>
      </c>
      <c r="G197" s="180">
        <v>-0.53</v>
      </c>
      <c r="H197" s="180">
        <v>-0.54</v>
      </c>
      <c r="I197" s="47">
        <v>9150</v>
      </c>
      <c r="J197" s="49">
        <v>42</v>
      </c>
      <c r="K197" s="47">
        <v>14658</v>
      </c>
      <c r="L197" s="47">
        <v>59</v>
      </c>
      <c r="M197" s="180">
        <v>-0.38</v>
      </c>
      <c r="N197" s="180">
        <v>-0.28999999999999998</v>
      </c>
      <c r="O197" s="47">
        <v>77628</v>
      </c>
      <c r="P197" s="47">
        <v>356</v>
      </c>
      <c r="Q197" s="47">
        <v>127479</v>
      </c>
      <c r="R197" s="47">
        <v>554</v>
      </c>
      <c r="S197" s="180">
        <v>-0.39</v>
      </c>
      <c r="T197" s="180">
        <v>-0.36</v>
      </c>
      <c r="U197" s="47">
        <v>714</v>
      </c>
      <c r="V197" s="49">
        <v>55</v>
      </c>
      <c r="W197" s="47">
        <v>99</v>
      </c>
      <c r="X197" s="180">
        <v>-0.45</v>
      </c>
      <c r="Y197" s="47">
        <v>761</v>
      </c>
      <c r="Z197" s="49">
        <v>59</v>
      </c>
      <c r="AA197" s="47">
        <v>99</v>
      </c>
      <c r="AB197" s="180">
        <v>-0.41</v>
      </c>
      <c r="AC197" s="47">
        <v>543</v>
      </c>
      <c r="AD197" s="47">
        <v>132305</v>
      </c>
      <c r="AE197" s="49">
        <v>10</v>
      </c>
      <c r="AF197" s="44">
        <v>9</v>
      </c>
      <c r="AG197" s="33"/>
      <c r="AH197" s="33"/>
      <c r="AI197" s="33"/>
      <c r="AJ197" s="33"/>
      <c r="AK197" s="33"/>
      <c r="AL197" s="33"/>
      <c r="AM197" s="33">
        <f>SUMIFS('Unit Cancellations'!D:D,'Unit Cancellations'!B:B,A197)+SUMIFS('Unit Cancellations'!E:E,'Unit Cancellations'!B:B,A197)+SUMIFS('Unit Cancellations'!F:F,'Unit Cancellations'!B:B,A197)+SUMIFS('Unit Cancellations'!G:G,'Unit Cancellations'!B:B,A197)</f>
        <v>-7</v>
      </c>
      <c r="AN197" s="41">
        <f t="shared" si="2"/>
        <v>26.833333333333332</v>
      </c>
      <c r="AO197" s="187">
        <f t="shared" si="1"/>
        <v>-0.56010928961748641</v>
      </c>
      <c r="AP197" s="33"/>
      <c r="AQ197" s="33"/>
    </row>
    <row r="198" spans="1:43">
      <c r="A198" s="44" t="s">
        <v>195</v>
      </c>
      <c r="B198" s="45">
        <v>46096</v>
      </c>
      <c r="C198" s="47">
        <v>553</v>
      </c>
      <c r="D198" s="49">
        <v>19</v>
      </c>
      <c r="E198" s="47">
        <v>40823</v>
      </c>
      <c r="F198" s="47">
        <v>882</v>
      </c>
      <c r="G198" s="180">
        <v>-0.99</v>
      </c>
      <c r="H198" s="180">
        <v>-0.98</v>
      </c>
      <c r="I198" s="47">
        <v>229</v>
      </c>
      <c r="J198" s="47">
        <v>9</v>
      </c>
      <c r="K198" s="47">
        <v>43382</v>
      </c>
      <c r="L198" s="47">
        <v>908</v>
      </c>
      <c r="M198" s="180">
        <v>-0.99</v>
      </c>
      <c r="N198" s="180">
        <v>-0.99</v>
      </c>
      <c r="O198" s="47">
        <v>11753</v>
      </c>
      <c r="P198" s="47">
        <v>346</v>
      </c>
      <c r="Q198" s="47">
        <v>497394</v>
      </c>
      <c r="R198" s="47">
        <v>10695</v>
      </c>
      <c r="S198" s="180">
        <v>-0.98</v>
      </c>
      <c r="T198" s="180">
        <v>-0.97</v>
      </c>
      <c r="U198" s="47">
        <v>39</v>
      </c>
      <c r="V198" s="47">
        <v>3</v>
      </c>
      <c r="W198" s="47">
        <v>797</v>
      </c>
      <c r="X198" s="180">
        <v>-1</v>
      </c>
      <c r="Y198" s="47">
        <v>0</v>
      </c>
      <c r="Z198" s="49">
        <v>0</v>
      </c>
      <c r="AA198" s="47">
        <v>797</v>
      </c>
      <c r="AB198" s="180">
        <v>-1</v>
      </c>
      <c r="AC198" s="47">
        <v>608</v>
      </c>
      <c r="AD198" s="47">
        <v>10762</v>
      </c>
      <c r="AE198" s="47">
        <v>203</v>
      </c>
      <c r="AF198" s="44"/>
      <c r="AG198" s="25"/>
      <c r="AH198" s="25"/>
      <c r="AI198" s="25"/>
      <c r="AJ198" s="25"/>
      <c r="AK198" s="25"/>
      <c r="AL198" s="25"/>
      <c r="AM198" s="33">
        <f>SUMIFS('Unit Cancellations'!D:D,'Unit Cancellations'!B:B,A198)+SUMIFS('Unit Cancellations'!E:E,'Unit Cancellations'!B:B,A198)+SUMIFS('Unit Cancellations'!F:F,'Unit Cancellations'!B:B,A198)+SUMIFS('Unit Cancellations'!G:G,'Unit Cancellations'!B:B,A198)</f>
        <v>-1</v>
      </c>
      <c r="AN198" s="41">
        <f t="shared" si="2"/>
        <v>18.833333333333332</v>
      </c>
      <c r="AO198" s="187">
        <f t="shared" si="1"/>
        <v>-0.97864701436130008</v>
      </c>
      <c r="AP198" s="25"/>
      <c r="AQ198" s="25"/>
    </row>
    <row r="199" spans="1:43">
      <c r="A199" s="44" t="s">
        <v>565</v>
      </c>
      <c r="B199" s="45">
        <v>46096</v>
      </c>
      <c r="C199" s="47">
        <v>963</v>
      </c>
      <c r="D199" s="49">
        <v>16</v>
      </c>
      <c r="E199" s="47">
        <v>107363</v>
      </c>
      <c r="F199" s="47">
        <v>2138</v>
      </c>
      <c r="G199" s="180">
        <v>-0.99</v>
      </c>
      <c r="H199" s="180">
        <v>-0.99</v>
      </c>
      <c r="I199" s="47">
        <v>844</v>
      </c>
      <c r="J199" s="49">
        <v>14</v>
      </c>
      <c r="K199" s="47">
        <v>126960</v>
      </c>
      <c r="L199" s="47">
        <v>2573</v>
      </c>
      <c r="M199" s="180">
        <v>-0.99</v>
      </c>
      <c r="N199" s="180">
        <v>-0.99</v>
      </c>
      <c r="O199" s="47">
        <v>19352</v>
      </c>
      <c r="P199" s="47">
        <v>321</v>
      </c>
      <c r="Q199" s="47">
        <v>1007963</v>
      </c>
      <c r="R199" s="47">
        <v>19119</v>
      </c>
      <c r="S199" s="180">
        <v>-0.98</v>
      </c>
      <c r="T199" s="180">
        <v>-0.98</v>
      </c>
      <c r="U199" s="47">
        <v>97</v>
      </c>
      <c r="V199" s="49">
        <v>7</v>
      </c>
      <c r="W199" s="47">
        <v>5147</v>
      </c>
      <c r="X199" s="180">
        <v>-1</v>
      </c>
      <c r="Y199" s="47">
        <v>0</v>
      </c>
      <c r="Z199" s="49">
        <v>0</v>
      </c>
      <c r="AA199" s="47">
        <v>5147</v>
      </c>
      <c r="AB199" s="180">
        <v>-1</v>
      </c>
      <c r="AC199" s="47">
        <v>2445</v>
      </c>
      <c r="AD199" s="47">
        <v>79518</v>
      </c>
      <c r="AE199" s="47">
        <v>327</v>
      </c>
      <c r="AF199" s="44"/>
      <c r="AG199" s="25"/>
      <c r="AH199" s="25"/>
      <c r="AI199" s="25"/>
      <c r="AJ199" s="25"/>
      <c r="AK199" s="25"/>
      <c r="AL199" s="25"/>
      <c r="AM199" s="33">
        <f>SUMIFS('Unit Cancellations'!D:D,'Unit Cancellations'!B:B,A199)+SUMIFS('Unit Cancellations'!E:E,'Unit Cancellations'!B:B,A199)+SUMIFS('Unit Cancellations'!F:F,'Unit Cancellations'!B:B,A199)+SUMIFS('Unit Cancellations'!G:G,'Unit Cancellations'!B:B,A199)</f>
        <v>-4</v>
      </c>
      <c r="AN199" s="41">
        <f t="shared" si="2"/>
        <v>15.333333333333334</v>
      </c>
      <c r="AO199" s="187">
        <f t="shared" si="1"/>
        <v>-0.99282818833801056</v>
      </c>
      <c r="AP199" s="25"/>
      <c r="AQ199" s="25"/>
    </row>
    <row r="200" spans="1:43">
      <c r="A200" s="44" t="s">
        <v>184</v>
      </c>
      <c r="B200" s="45">
        <v>46096</v>
      </c>
      <c r="C200" s="47">
        <v>5855</v>
      </c>
      <c r="D200" s="49">
        <v>53</v>
      </c>
      <c r="E200" s="47">
        <v>0</v>
      </c>
      <c r="F200" s="47">
        <v>0</v>
      </c>
      <c r="G200" s="181"/>
      <c r="H200" s="181"/>
      <c r="I200" s="47">
        <v>9385</v>
      </c>
      <c r="J200" s="47">
        <v>80</v>
      </c>
      <c r="K200" s="47">
        <v>0</v>
      </c>
      <c r="L200" s="47">
        <v>0</v>
      </c>
      <c r="M200" s="181"/>
      <c r="N200" s="181"/>
      <c r="O200" s="47">
        <v>35129</v>
      </c>
      <c r="P200" s="47">
        <v>320</v>
      </c>
      <c r="Q200" s="47">
        <v>0</v>
      </c>
      <c r="R200" s="47">
        <v>0</v>
      </c>
      <c r="S200" s="181"/>
      <c r="T200" s="181"/>
      <c r="U200" s="47">
        <v>1278</v>
      </c>
      <c r="V200" s="47">
        <v>98</v>
      </c>
      <c r="W200" s="76"/>
      <c r="X200" s="181"/>
      <c r="Y200" s="47">
        <v>0</v>
      </c>
      <c r="Z200" s="47">
        <v>0</v>
      </c>
      <c r="AA200" s="76"/>
      <c r="AB200" s="181"/>
      <c r="AC200" s="47">
        <v>5762</v>
      </c>
      <c r="AD200" s="47">
        <v>274343</v>
      </c>
      <c r="AE200" s="47">
        <v>59</v>
      </c>
      <c r="AF200" s="44"/>
      <c r="AG200" s="25"/>
      <c r="AH200" s="25"/>
      <c r="AI200" s="25"/>
      <c r="AJ200" s="25"/>
      <c r="AK200" s="25"/>
      <c r="AL200" s="25"/>
      <c r="AM200" s="33">
        <f>SUMIFS('Unit Cancellations'!D:D,'Unit Cancellations'!B:B,A200)+SUMIFS('Unit Cancellations'!E:E,'Unit Cancellations'!B:B,A200)+SUMIFS('Unit Cancellations'!F:F,'Unit Cancellations'!B:B,A200)+SUMIFS('Unit Cancellations'!G:G,'Unit Cancellations'!B:B,A200)</f>
        <v>0</v>
      </c>
      <c r="AN200" s="41">
        <f t="shared" si="2"/>
        <v>53</v>
      </c>
      <c r="AO200" s="187" t="str">
        <f t="shared" si="1"/>
        <v/>
      </c>
      <c r="AP200" s="25"/>
      <c r="AQ200" s="25"/>
    </row>
    <row r="201" spans="1:43">
      <c r="A201" s="44" t="s">
        <v>241</v>
      </c>
      <c r="B201" s="45">
        <v>46096</v>
      </c>
      <c r="C201" s="47">
        <v>572</v>
      </c>
      <c r="D201" s="49">
        <v>28</v>
      </c>
      <c r="E201" s="47">
        <v>394</v>
      </c>
      <c r="F201" s="47">
        <v>18</v>
      </c>
      <c r="G201" s="180">
        <v>0.45</v>
      </c>
      <c r="H201" s="180">
        <v>0.62</v>
      </c>
      <c r="I201" s="47">
        <v>657</v>
      </c>
      <c r="J201" s="47">
        <v>35</v>
      </c>
      <c r="K201" s="47">
        <v>374</v>
      </c>
      <c r="L201" s="47">
        <v>18</v>
      </c>
      <c r="M201" s="180">
        <v>0.76</v>
      </c>
      <c r="N201" s="180">
        <v>0.94</v>
      </c>
      <c r="O201" s="47">
        <v>5133</v>
      </c>
      <c r="P201" s="47">
        <v>248</v>
      </c>
      <c r="Q201" s="47">
        <v>2954</v>
      </c>
      <c r="R201" s="47">
        <v>191</v>
      </c>
      <c r="S201" s="180">
        <v>0.74</v>
      </c>
      <c r="T201" s="180">
        <v>0.3</v>
      </c>
      <c r="U201" s="47">
        <v>301</v>
      </c>
      <c r="V201" s="47">
        <v>23</v>
      </c>
      <c r="W201" s="47">
        <v>15</v>
      </c>
      <c r="X201" s="180">
        <v>0.5</v>
      </c>
      <c r="Y201" s="47">
        <v>0</v>
      </c>
      <c r="Z201" s="49">
        <v>0</v>
      </c>
      <c r="AA201" s="47">
        <v>15</v>
      </c>
      <c r="AB201" s="180">
        <v>-1</v>
      </c>
      <c r="AC201" s="47">
        <v>152</v>
      </c>
      <c r="AD201" s="47">
        <v>2086</v>
      </c>
      <c r="AE201" s="47">
        <v>7</v>
      </c>
      <c r="AF201" s="44"/>
      <c r="AG201" s="25"/>
      <c r="AH201" s="25"/>
      <c r="AI201" s="25"/>
      <c r="AJ201" s="25"/>
      <c r="AK201" s="25"/>
      <c r="AL201" s="25"/>
      <c r="AM201" s="33">
        <f>SUMIFS('Unit Cancellations'!D:D,'Unit Cancellations'!B:B,A201)+SUMIFS('Unit Cancellations'!E:E,'Unit Cancellations'!B:B,A201)+SUMIFS('Unit Cancellations'!F:F,'Unit Cancellations'!B:B,A201)+SUMIFS('Unit Cancellations'!G:G,'Unit Cancellations'!B:B,A201)</f>
        <v>-38</v>
      </c>
      <c r="AN201" s="41">
        <f t="shared" si="2"/>
        <v>21.666666666666668</v>
      </c>
      <c r="AO201" s="187">
        <f t="shared" si="1"/>
        <v>0.20370370370370378</v>
      </c>
      <c r="AP201" s="25"/>
      <c r="AQ201" s="25"/>
    </row>
    <row r="202" spans="1:43">
      <c r="A202" s="44" t="s">
        <v>231</v>
      </c>
      <c r="B202" s="45">
        <v>46096</v>
      </c>
      <c r="C202" s="47">
        <v>1874</v>
      </c>
      <c r="D202" s="49">
        <v>17</v>
      </c>
      <c r="E202" s="47">
        <v>51805</v>
      </c>
      <c r="F202" s="47">
        <v>1339</v>
      </c>
      <c r="G202" s="180">
        <v>-0.96</v>
      </c>
      <c r="H202" s="180">
        <v>-0.99</v>
      </c>
      <c r="I202" s="47">
        <v>1036</v>
      </c>
      <c r="J202" s="49">
        <v>10</v>
      </c>
      <c r="K202" s="47">
        <v>41445</v>
      </c>
      <c r="L202" s="47">
        <v>1327</v>
      </c>
      <c r="M202" s="180">
        <v>-0.97</v>
      </c>
      <c r="N202" s="180">
        <v>-0.99</v>
      </c>
      <c r="O202" s="47">
        <v>27753</v>
      </c>
      <c r="P202" s="47">
        <v>207</v>
      </c>
      <c r="Q202" s="47">
        <v>633957</v>
      </c>
      <c r="R202" s="47">
        <v>16681</v>
      </c>
      <c r="S202" s="180">
        <v>-0.96</v>
      </c>
      <c r="T202" s="180">
        <v>-0.99</v>
      </c>
      <c r="U202" s="47">
        <v>0</v>
      </c>
      <c r="V202" s="49">
        <v>0</v>
      </c>
      <c r="W202" s="47">
        <v>1404</v>
      </c>
      <c r="X202" s="180">
        <v>-1</v>
      </c>
      <c r="Y202" s="47">
        <v>0</v>
      </c>
      <c r="Z202" s="49">
        <v>0</v>
      </c>
      <c r="AA202" s="47">
        <v>1404</v>
      </c>
      <c r="AB202" s="180">
        <v>-1</v>
      </c>
      <c r="AC202" s="47">
        <v>890</v>
      </c>
      <c r="AD202" s="47">
        <v>96455</v>
      </c>
      <c r="AE202" s="47">
        <v>44994</v>
      </c>
      <c r="AF202" s="44"/>
      <c r="AG202" s="25"/>
      <c r="AH202" s="25"/>
      <c r="AI202" s="25"/>
      <c r="AJ202" s="25"/>
      <c r="AK202" s="25"/>
      <c r="AL202" s="25"/>
      <c r="AM202" s="33">
        <f>SUMIFS('Unit Cancellations'!D:D,'Unit Cancellations'!B:B,A202)+SUMIFS('Unit Cancellations'!E:E,'Unit Cancellations'!B:B,A202)+SUMIFS('Unit Cancellations'!F:F,'Unit Cancellations'!B:B,A202)+SUMIFS('Unit Cancellations'!G:G,'Unit Cancellations'!B:B,A202)</f>
        <v>-3</v>
      </c>
      <c r="AN202" s="41">
        <f t="shared" si="2"/>
        <v>16.5</v>
      </c>
      <c r="AO202" s="187">
        <f t="shared" si="1"/>
        <v>-0.98767737117251675</v>
      </c>
      <c r="AP202" s="25"/>
      <c r="AQ202" s="25"/>
    </row>
    <row r="203" spans="1:43">
      <c r="A203" s="44" t="s">
        <v>185</v>
      </c>
      <c r="B203" s="45">
        <v>46096</v>
      </c>
      <c r="C203" s="47">
        <v>536</v>
      </c>
      <c r="D203" s="49">
        <v>25</v>
      </c>
      <c r="E203" s="47">
        <v>1136</v>
      </c>
      <c r="F203" s="47">
        <v>57</v>
      </c>
      <c r="G203" s="181">
        <v>-0.53</v>
      </c>
      <c r="H203" s="181">
        <v>-0.56000000000000005</v>
      </c>
      <c r="I203" s="47">
        <v>844</v>
      </c>
      <c r="J203" s="49">
        <v>39</v>
      </c>
      <c r="K203" s="47">
        <v>711</v>
      </c>
      <c r="L203" s="47">
        <v>35</v>
      </c>
      <c r="M203" s="181">
        <v>0.19</v>
      </c>
      <c r="N203" s="181">
        <v>0.11</v>
      </c>
      <c r="O203" s="47">
        <v>4321</v>
      </c>
      <c r="P203" s="47">
        <v>201</v>
      </c>
      <c r="Q203" s="47">
        <v>15713</v>
      </c>
      <c r="R203" s="47">
        <v>860</v>
      </c>
      <c r="S203" s="181">
        <v>-0.72</v>
      </c>
      <c r="T203" s="181">
        <v>-0.77</v>
      </c>
      <c r="U203" s="47">
        <v>250</v>
      </c>
      <c r="V203" s="49">
        <v>19</v>
      </c>
      <c r="W203" s="47">
        <v>8</v>
      </c>
      <c r="X203" s="180">
        <v>1.38</v>
      </c>
      <c r="Y203" s="47">
        <v>0</v>
      </c>
      <c r="Z203" s="49">
        <v>0</v>
      </c>
      <c r="AA203" s="47">
        <v>8</v>
      </c>
      <c r="AB203" s="180">
        <v>-1</v>
      </c>
      <c r="AC203" s="47">
        <v>191</v>
      </c>
      <c r="AD203" s="47">
        <v>2757</v>
      </c>
      <c r="AE203" s="47">
        <v>10</v>
      </c>
      <c r="AF203" s="44"/>
      <c r="AG203" s="25"/>
      <c r="AH203" s="25"/>
      <c r="AI203" s="25"/>
      <c r="AJ203" s="25"/>
      <c r="AK203" s="25"/>
      <c r="AL203" s="25"/>
      <c r="AM203" s="33">
        <f>SUMIFS('Unit Cancellations'!D:D,'Unit Cancellations'!B:B,A203)+SUMIFS('Unit Cancellations'!E:E,'Unit Cancellations'!B:B,A203)+SUMIFS('Unit Cancellations'!F:F,'Unit Cancellations'!B:B,A203)+SUMIFS('Unit Cancellations'!G:G,'Unit Cancellations'!B:B,A203)</f>
        <v>-4</v>
      </c>
      <c r="AN203" s="41">
        <f t="shared" si="2"/>
        <v>24.333333333333332</v>
      </c>
      <c r="AO203" s="187">
        <f t="shared" si="1"/>
        <v>-0.57309941520467844</v>
      </c>
      <c r="AP203" s="25"/>
      <c r="AQ203" s="25"/>
    </row>
    <row r="204" spans="1:43">
      <c r="A204" s="44" t="s">
        <v>218</v>
      </c>
      <c r="B204" s="45">
        <v>46096</v>
      </c>
      <c r="C204" s="47">
        <v>2506</v>
      </c>
      <c r="D204" s="49">
        <v>12</v>
      </c>
      <c r="E204" s="47">
        <v>0</v>
      </c>
      <c r="F204" s="47">
        <v>0</v>
      </c>
      <c r="G204" s="180"/>
      <c r="H204" s="180"/>
      <c r="I204" s="47">
        <v>1555</v>
      </c>
      <c r="J204" s="49">
        <v>7</v>
      </c>
      <c r="K204" s="47">
        <v>0</v>
      </c>
      <c r="L204" s="47">
        <v>0</v>
      </c>
      <c r="M204" s="180"/>
      <c r="N204" s="180"/>
      <c r="O204" s="47">
        <v>36075</v>
      </c>
      <c r="P204" s="47">
        <v>150</v>
      </c>
      <c r="Q204" s="47">
        <v>0</v>
      </c>
      <c r="R204" s="47">
        <v>0</v>
      </c>
      <c r="S204" s="180"/>
      <c r="T204" s="180"/>
      <c r="U204" s="47">
        <v>403</v>
      </c>
      <c r="V204" s="49">
        <v>31</v>
      </c>
      <c r="W204" s="49">
        <v>1</v>
      </c>
      <c r="X204" s="180">
        <v>43.73</v>
      </c>
      <c r="Y204" s="47">
        <v>102</v>
      </c>
      <c r="Z204" s="49">
        <v>8</v>
      </c>
      <c r="AA204" s="49">
        <v>1</v>
      </c>
      <c r="AB204" s="180">
        <v>10.33</v>
      </c>
      <c r="AC204" s="47">
        <v>509</v>
      </c>
      <c r="AD204" s="47">
        <v>109645</v>
      </c>
      <c r="AE204" s="76">
        <v>16</v>
      </c>
      <c r="AF204" s="76">
        <v>65</v>
      </c>
      <c r="AG204" s="33"/>
      <c r="AH204" s="33"/>
      <c r="AI204" s="33"/>
      <c r="AJ204" s="33"/>
      <c r="AK204" s="33"/>
      <c r="AL204" s="33"/>
      <c r="AM204" s="33">
        <f>SUMIFS('Unit Cancellations'!D:D,'Unit Cancellations'!B:B,A204)+SUMIFS('Unit Cancellations'!E:E,'Unit Cancellations'!B:B,A204)+SUMIFS('Unit Cancellations'!F:F,'Unit Cancellations'!B:B,A204)+SUMIFS('Unit Cancellations'!G:G,'Unit Cancellations'!B:B,A204)</f>
        <v>0</v>
      </c>
      <c r="AN204" s="41">
        <f t="shared" si="2"/>
        <v>12</v>
      </c>
      <c r="AO204" s="187" t="str">
        <f t="shared" si="1"/>
        <v/>
      </c>
      <c r="AP204" s="33"/>
      <c r="AQ204" s="33"/>
    </row>
    <row r="205" spans="1:43">
      <c r="A205" s="44" t="s">
        <v>510</v>
      </c>
      <c r="B205" s="45">
        <v>46096</v>
      </c>
      <c r="C205" s="47">
        <v>186</v>
      </c>
      <c r="D205" s="49">
        <v>14</v>
      </c>
      <c r="E205" s="47">
        <v>104</v>
      </c>
      <c r="F205" s="47">
        <v>8</v>
      </c>
      <c r="G205" s="181">
        <v>0.79</v>
      </c>
      <c r="H205" s="181">
        <v>0.76</v>
      </c>
      <c r="I205" s="47">
        <v>143</v>
      </c>
      <c r="J205" s="49">
        <v>11</v>
      </c>
      <c r="K205" s="47">
        <v>0</v>
      </c>
      <c r="L205" s="47">
        <v>0</v>
      </c>
      <c r="M205" s="181"/>
      <c r="N205" s="181"/>
      <c r="O205" s="47">
        <v>1845</v>
      </c>
      <c r="P205" s="47">
        <v>142</v>
      </c>
      <c r="Q205" s="47">
        <v>779</v>
      </c>
      <c r="R205" s="47">
        <v>61</v>
      </c>
      <c r="S205" s="181">
        <v>1.37</v>
      </c>
      <c r="T205" s="181">
        <v>1.33</v>
      </c>
      <c r="U205" s="47">
        <v>0</v>
      </c>
      <c r="V205" s="47">
        <v>0</v>
      </c>
      <c r="W205" s="76">
        <v>5</v>
      </c>
      <c r="X205" s="181">
        <v>-1</v>
      </c>
      <c r="Y205" s="49">
        <v>0</v>
      </c>
      <c r="Z205" s="49">
        <v>0</v>
      </c>
      <c r="AA205" s="76">
        <v>5</v>
      </c>
      <c r="AB205" s="181">
        <v>-1</v>
      </c>
      <c r="AC205" s="47">
        <v>1</v>
      </c>
      <c r="AD205" s="47">
        <v>2</v>
      </c>
      <c r="AE205" s="47"/>
      <c r="AF205" s="44"/>
      <c r="AG205" s="25"/>
      <c r="AH205" s="25"/>
      <c r="AI205" s="25"/>
      <c r="AJ205" s="25"/>
      <c r="AK205" s="25"/>
      <c r="AL205" s="25"/>
      <c r="AM205" s="33">
        <f>SUMIFS('Unit Cancellations'!D:D,'Unit Cancellations'!B:B,A205)+SUMIFS('Unit Cancellations'!E:E,'Unit Cancellations'!B:B,A205)+SUMIFS('Unit Cancellations'!F:F,'Unit Cancellations'!B:B,A205)+SUMIFS('Unit Cancellations'!G:G,'Unit Cancellations'!B:B,A205)</f>
        <v>0</v>
      </c>
      <c r="AN205" s="41">
        <f t="shared" si="2"/>
        <v>14</v>
      </c>
      <c r="AO205" s="187">
        <f t="shared" si="1"/>
        <v>0.75</v>
      </c>
      <c r="AP205" s="25"/>
      <c r="AQ205" s="25"/>
    </row>
    <row r="206" spans="1:43">
      <c r="A206" s="44" t="s">
        <v>540</v>
      </c>
      <c r="B206" s="45">
        <v>46096</v>
      </c>
      <c r="C206" s="47">
        <v>69</v>
      </c>
      <c r="D206" s="49">
        <v>7</v>
      </c>
      <c r="E206" s="47">
        <v>20603</v>
      </c>
      <c r="F206" s="47">
        <v>1234</v>
      </c>
      <c r="G206" s="180">
        <v>-1</v>
      </c>
      <c r="H206" s="180">
        <v>-0.99</v>
      </c>
      <c r="I206" s="47">
        <v>20</v>
      </c>
      <c r="J206" s="49">
        <v>2</v>
      </c>
      <c r="K206" s="47">
        <v>18834</v>
      </c>
      <c r="L206" s="47">
        <v>1587</v>
      </c>
      <c r="M206" s="180">
        <v>-1</v>
      </c>
      <c r="N206" s="180">
        <v>-1</v>
      </c>
      <c r="O206" s="47">
        <v>1402</v>
      </c>
      <c r="P206" s="47">
        <v>141</v>
      </c>
      <c r="Q206" s="47">
        <v>190077</v>
      </c>
      <c r="R206" s="47">
        <v>10059</v>
      </c>
      <c r="S206" s="180">
        <v>-0.99</v>
      </c>
      <c r="T206" s="180">
        <v>-0.99</v>
      </c>
      <c r="U206" s="47">
        <v>15</v>
      </c>
      <c r="V206" s="49">
        <v>1</v>
      </c>
      <c r="W206" s="49">
        <v>512</v>
      </c>
      <c r="X206" s="180">
        <v>-1</v>
      </c>
      <c r="Y206" s="47">
        <v>0</v>
      </c>
      <c r="Z206" s="49">
        <v>0</v>
      </c>
      <c r="AA206" s="49">
        <v>512</v>
      </c>
      <c r="AB206" s="180">
        <v>-1</v>
      </c>
      <c r="AC206" s="47">
        <v>123</v>
      </c>
      <c r="AD206" s="47">
        <v>566</v>
      </c>
      <c r="AE206" s="47">
        <v>108</v>
      </c>
      <c r="AF206" s="44"/>
      <c r="AG206" s="25"/>
      <c r="AH206" s="25"/>
      <c r="AI206" s="25"/>
      <c r="AJ206" s="25"/>
      <c r="AK206" s="25"/>
      <c r="AL206" s="25"/>
      <c r="AM206" s="33">
        <f>SUMIFS('Unit Cancellations'!D:D,'Unit Cancellations'!B:B,A206)+SUMIFS('Unit Cancellations'!E:E,'Unit Cancellations'!B:B,A206)+SUMIFS('Unit Cancellations'!F:F,'Unit Cancellations'!B:B,A206)+SUMIFS('Unit Cancellations'!G:G,'Unit Cancellations'!B:B,A206)</f>
        <v>0</v>
      </c>
      <c r="AN206" s="41">
        <f t="shared" si="2"/>
        <v>7</v>
      </c>
      <c r="AO206" s="187">
        <f t="shared" si="1"/>
        <v>-0.9943273905996759</v>
      </c>
      <c r="AP206" s="25"/>
      <c r="AQ206" s="25"/>
    </row>
    <row r="207" spans="1:43">
      <c r="A207" s="44" t="s">
        <v>149</v>
      </c>
      <c r="B207" s="45">
        <v>46096</v>
      </c>
      <c r="C207" s="47">
        <v>1033</v>
      </c>
      <c r="D207" s="49">
        <v>12</v>
      </c>
      <c r="E207" s="47">
        <v>20329</v>
      </c>
      <c r="F207" s="47">
        <v>255</v>
      </c>
      <c r="G207" s="180">
        <v>-0.95</v>
      </c>
      <c r="H207" s="180">
        <v>-0.95</v>
      </c>
      <c r="I207" s="47">
        <v>1306</v>
      </c>
      <c r="J207" s="49">
        <v>16</v>
      </c>
      <c r="K207" s="47">
        <v>12619</v>
      </c>
      <c r="L207" s="49">
        <v>159</v>
      </c>
      <c r="M207" s="180">
        <v>-0.9</v>
      </c>
      <c r="N207" s="180">
        <v>-0.9</v>
      </c>
      <c r="O207" s="47">
        <v>12088</v>
      </c>
      <c r="P207" s="47">
        <v>135</v>
      </c>
      <c r="Q207" s="47">
        <v>232076</v>
      </c>
      <c r="R207" s="47">
        <v>2946</v>
      </c>
      <c r="S207" s="180">
        <v>-0.95</v>
      </c>
      <c r="T207" s="180">
        <v>-0.95</v>
      </c>
      <c r="U207" s="47">
        <v>1453</v>
      </c>
      <c r="V207" s="49">
        <v>112</v>
      </c>
      <c r="W207" s="49">
        <v>180</v>
      </c>
      <c r="X207" s="180">
        <v>-0.38</v>
      </c>
      <c r="Y207" s="49">
        <v>0</v>
      </c>
      <c r="Z207" s="49">
        <v>0</v>
      </c>
      <c r="AA207" s="49">
        <v>180</v>
      </c>
      <c r="AB207" s="180">
        <v>-1</v>
      </c>
      <c r="AC207" s="47">
        <v>1182</v>
      </c>
      <c r="AD207" s="47">
        <v>84198</v>
      </c>
      <c r="AE207" s="47">
        <v>11</v>
      </c>
      <c r="AF207" s="76"/>
      <c r="AG207" s="25"/>
      <c r="AH207" s="25"/>
      <c r="AI207" s="25"/>
      <c r="AJ207" s="25"/>
      <c r="AK207" s="25"/>
      <c r="AL207" s="25"/>
      <c r="AM207" s="33">
        <f>SUMIFS('Unit Cancellations'!D:D,'Unit Cancellations'!B:B,A207)+SUMIFS('Unit Cancellations'!E:E,'Unit Cancellations'!B:B,A207)+SUMIFS('Unit Cancellations'!F:F,'Unit Cancellations'!B:B,A207)+SUMIFS('Unit Cancellations'!G:G,'Unit Cancellations'!B:B,A207)</f>
        <v>0</v>
      </c>
      <c r="AN207" s="41">
        <f t="shared" si="2"/>
        <v>12</v>
      </c>
      <c r="AO207" s="187">
        <f t="shared" si="1"/>
        <v>-0.95294117647058818</v>
      </c>
      <c r="AP207" s="25"/>
      <c r="AQ207" s="25"/>
    </row>
    <row r="208" spans="1:43">
      <c r="A208" s="44" t="s">
        <v>158</v>
      </c>
      <c r="B208" s="45">
        <v>46096</v>
      </c>
      <c r="C208" s="47">
        <v>1191</v>
      </c>
      <c r="D208" s="49">
        <v>19</v>
      </c>
      <c r="E208" s="47">
        <v>18179</v>
      </c>
      <c r="F208" s="47">
        <v>523</v>
      </c>
      <c r="G208" s="180">
        <v>-0.93</v>
      </c>
      <c r="H208" s="180">
        <v>-0.96</v>
      </c>
      <c r="I208" s="47">
        <v>467</v>
      </c>
      <c r="J208" s="49">
        <v>4</v>
      </c>
      <c r="K208" s="47">
        <v>17464</v>
      </c>
      <c r="L208" s="47">
        <v>549</v>
      </c>
      <c r="M208" s="180">
        <v>-0.97</v>
      </c>
      <c r="N208" s="180">
        <v>-0.99</v>
      </c>
      <c r="O208" s="47">
        <v>8095</v>
      </c>
      <c r="P208" s="47">
        <v>125</v>
      </c>
      <c r="Q208" s="47">
        <v>203815</v>
      </c>
      <c r="R208" s="47">
        <v>6047</v>
      </c>
      <c r="S208" s="180">
        <v>-0.96</v>
      </c>
      <c r="T208" s="180">
        <v>-0.98</v>
      </c>
      <c r="U208" s="47">
        <v>553</v>
      </c>
      <c r="V208" s="47">
        <v>43</v>
      </c>
      <c r="W208" s="47">
        <v>136</v>
      </c>
      <c r="X208" s="180">
        <v>-0.69</v>
      </c>
      <c r="Y208" s="47">
        <v>0</v>
      </c>
      <c r="Z208" s="47">
        <v>0</v>
      </c>
      <c r="AA208" s="47">
        <v>136</v>
      </c>
      <c r="AB208" s="180">
        <v>-1</v>
      </c>
      <c r="AC208" s="47">
        <v>459</v>
      </c>
      <c r="AD208" s="47">
        <v>18903</v>
      </c>
      <c r="AE208" s="76">
        <v>11</v>
      </c>
      <c r="AF208" s="76"/>
      <c r="AG208" s="25"/>
      <c r="AH208" s="25"/>
      <c r="AI208" s="25"/>
      <c r="AJ208" s="25"/>
      <c r="AK208" s="25"/>
      <c r="AL208" s="25"/>
      <c r="AM208" s="33">
        <f>SUMIFS('Unit Cancellations'!D:D,'Unit Cancellations'!B:B,A208)+SUMIFS('Unit Cancellations'!E:E,'Unit Cancellations'!B:B,A208)+SUMIFS('Unit Cancellations'!F:F,'Unit Cancellations'!B:B,A208)+SUMIFS('Unit Cancellations'!G:G,'Unit Cancellations'!B:B,A208)</f>
        <v>0</v>
      </c>
      <c r="AN208" s="41">
        <f t="shared" si="2"/>
        <v>19</v>
      </c>
      <c r="AO208" s="187">
        <f t="shared" si="1"/>
        <v>-0.96367112810707456</v>
      </c>
      <c r="AP208" s="25"/>
      <c r="AQ208" s="25"/>
    </row>
    <row r="209" spans="1:43">
      <c r="A209" s="44" t="s">
        <v>86</v>
      </c>
      <c r="B209" s="45">
        <v>46096</v>
      </c>
      <c r="C209" s="47">
        <v>70</v>
      </c>
      <c r="D209" s="49">
        <v>4</v>
      </c>
      <c r="E209" s="47">
        <v>16415</v>
      </c>
      <c r="F209" s="47">
        <v>839</v>
      </c>
      <c r="G209" s="180">
        <v>-1</v>
      </c>
      <c r="H209" s="180">
        <v>-1</v>
      </c>
      <c r="I209" s="47">
        <v>97</v>
      </c>
      <c r="J209" s="47">
        <v>6</v>
      </c>
      <c r="K209" s="47">
        <v>5833</v>
      </c>
      <c r="L209" s="47">
        <v>265</v>
      </c>
      <c r="M209" s="180">
        <v>-0.98</v>
      </c>
      <c r="N209" s="180">
        <v>-0.98</v>
      </c>
      <c r="O209" s="47">
        <v>2417</v>
      </c>
      <c r="P209" s="47">
        <v>117</v>
      </c>
      <c r="Q209" s="47">
        <v>242707</v>
      </c>
      <c r="R209" s="47">
        <v>12543</v>
      </c>
      <c r="S209" s="180">
        <v>-0.99</v>
      </c>
      <c r="T209" s="180">
        <v>-0.99</v>
      </c>
      <c r="U209" s="47">
        <v>0</v>
      </c>
      <c r="V209" s="49">
        <v>0</v>
      </c>
      <c r="W209" s="47">
        <v>172</v>
      </c>
      <c r="X209" s="180">
        <v>-1</v>
      </c>
      <c r="Y209" s="47">
        <v>0</v>
      </c>
      <c r="Z209" s="49">
        <v>0</v>
      </c>
      <c r="AA209" s="47">
        <v>172</v>
      </c>
      <c r="AB209" s="180">
        <v>-1</v>
      </c>
      <c r="AC209" s="47">
        <v>72</v>
      </c>
      <c r="AD209" s="47">
        <v>518</v>
      </c>
      <c r="AE209" s="47"/>
      <c r="AF209" s="44"/>
      <c r="AG209" s="25"/>
      <c r="AH209" s="25"/>
      <c r="AI209" s="25"/>
      <c r="AJ209" s="25"/>
      <c r="AK209" s="25"/>
      <c r="AL209" s="25"/>
      <c r="AM209" s="33">
        <f>SUMIFS('Unit Cancellations'!D:D,'Unit Cancellations'!B:B,A209)+SUMIFS('Unit Cancellations'!E:E,'Unit Cancellations'!B:B,A209)+SUMIFS('Unit Cancellations'!F:F,'Unit Cancellations'!B:B,A209)+SUMIFS('Unit Cancellations'!G:G,'Unit Cancellations'!B:B,A209)</f>
        <v>-2</v>
      </c>
      <c r="AN209" s="41">
        <f t="shared" si="2"/>
        <v>3.6666666666666665</v>
      </c>
      <c r="AO209" s="187">
        <f t="shared" si="1"/>
        <v>-0.99562971791815658</v>
      </c>
      <c r="AP209" s="25"/>
      <c r="AQ209" s="25"/>
    </row>
    <row r="210" spans="1:43">
      <c r="A210" s="44" t="s">
        <v>169</v>
      </c>
      <c r="B210" s="45">
        <v>46096</v>
      </c>
      <c r="C210" s="49">
        <v>215</v>
      </c>
      <c r="D210" s="49">
        <v>6</v>
      </c>
      <c r="E210" s="47">
        <v>5805</v>
      </c>
      <c r="F210" s="47">
        <v>113</v>
      </c>
      <c r="G210" s="180">
        <v>-0.96</v>
      </c>
      <c r="H210" s="180">
        <v>-0.95</v>
      </c>
      <c r="I210" s="49">
        <v>27</v>
      </c>
      <c r="J210" s="49">
        <v>1</v>
      </c>
      <c r="K210" s="47">
        <v>3543</v>
      </c>
      <c r="L210" s="47">
        <v>92</v>
      </c>
      <c r="M210" s="180">
        <v>-0.99</v>
      </c>
      <c r="N210" s="180">
        <v>-0.99</v>
      </c>
      <c r="O210" s="47">
        <v>3651</v>
      </c>
      <c r="P210" s="47">
        <v>108</v>
      </c>
      <c r="Q210" s="47">
        <v>72096</v>
      </c>
      <c r="R210" s="47">
        <v>1409</v>
      </c>
      <c r="S210" s="180">
        <v>-0.95</v>
      </c>
      <c r="T210" s="180">
        <v>-0.92</v>
      </c>
      <c r="U210" s="47">
        <v>504</v>
      </c>
      <c r="V210" s="47">
        <v>39</v>
      </c>
      <c r="W210" s="47">
        <v>60</v>
      </c>
      <c r="X210" s="180">
        <v>-0.36</v>
      </c>
      <c r="Y210" s="49">
        <v>0</v>
      </c>
      <c r="Z210" s="49">
        <v>0</v>
      </c>
      <c r="AA210" s="47">
        <v>60</v>
      </c>
      <c r="AB210" s="180">
        <v>-1</v>
      </c>
      <c r="AC210" s="49">
        <v>169</v>
      </c>
      <c r="AD210" s="47">
        <v>3961</v>
      </c>
      <c r="AE210" s="49">
        <v>4</v>
      </c>
      <c r="AF210" s="44"/>
      <c r="AG210" s="25"/>
      <c r="AH210" s="25"/>
      <c r="AI210" s="25"/>
      <c r="AJ210" s="25"/>
      <c r="AK210" s="25"/>
      <c r="AL210" s="25"/>
      <c r="AM210" s="33">
        <f>SUMIFS('Unit Cancellations'!D:D,'Unit Cancellations'!B:B,A210)+SUMIFS('Unit Cancellations'!E:E,'Unit Cancellations'!B:B,A210)+SUMIFS('Unit Cancellations'!F:F,'Unit Cancellations'!B:B,A210)+SUMIFS('Unit Cancellations'!G:G,'Unit Cancellations'!B:B,A210)</f>
        <v>0</v>
      </c>
      <c r="AN210" s="41">
        <f t="shared" si="2"/>
        <v>6</v>
      </c>
      <c r="AO210" s="187">
        <f t="shared" si="1"/>
        <v>-0.94690265486725667</v>
      </c>
      <c r="AP210" s="25"/>
      <c r="AQ210" s="25"/>
    </row>
    <row r="211" spans="1:43">
      <c r="A211" s="44" t="s">
        <v>124</v>
      </c>
      <c r="B211" s="45">
        <v>46096</v>
      </c>
      <c r="C211" s="49">
        <v>63</v>
      </c>
      <c r="D211" s="49">
        <v>3</v>
      </c>
      <c r="E211" s="47">
        <v>32609</v>
      </c>
      <c r="F211" s="47">
        <v>1444</v>
      </c>
      <c r="G211" s="180">
        <v>-1</v>
      </c>
      <c r="H211" s="180">
        <v>-1</v>
      </c>
      <c r="I211" s="47">
        <v>15</v>
      </c>
      <c r="J211" s="49">
        <v>1</v>
      </c>
      <c r="K211" s="47">
        <v>30824</v>
      </c>
      <c r="L211" s="47">
        <v>1325</v>
      </c>
      <c r="M211" s="180">
        <v>-1</v>
      </c>
      <c r="N211" s="180">
        <v>-1</v>
      </c>
      <c r="O211" s="47">
        <v>1904</v>
      </c>
      <c r="P211" s="47">
        <v>85</v>
      </c>
      <c r="Q211" s="47">
        <v>509138</v>
      </c>
      <c r="R211" s="47">
        <v>21376</v>
      </c>
      <c r="S211" s="180">
        <v>-1</v>
      </c>
      <c r="T211" s="180">
        <v>-1</v>
      </c>
      <c r="U211" s="47">
        <v>8</v>
      </c>
      <c r="V211" s="47">
        <v>1</v>
      </c>
      <c r="W211" s="47">
        <v>1117</v>
      </c>
      <c r="X211" s="180">
        <v>-1</v>
      </c>
      <c r="Y211" s="49">
        <v>0</v>
      </c>
      <c r="Z211" s="49">
        <v>0</v>
      </c>
      <c r="AA211" s="47">
        <v>1117</v>
      </c>
      <c r="AB211" s="180">
        <v>-1</v>
      </c>
      <c r="AC211" s="49">
        <v>179</v>
      </c>
      <c r="AD211" s="47">
        <v>2939</v>
      </c>
      <c r="AE211" s="49">
        <v>295</v>
      </c>
      <c r="AF211" s="44"/>
      <c r="AG211" s="25"/>
      <c r="AH211" s="25"/>
      <c r="AI211" s="25"/>
      <c r="AJ211" s="25"/>
      <c r="AK211" s="25"/>
      <c r="AL211" s="25"/>
      <c r="AM211" s="33">
        <f>SUMIFS('Unit Cancellations'!D:D,'Unit Cancellations'!B:B,A211)+SUMIFS('Unit Cancellations'!E:E,'Unit Cancellations'!B:B,A211)+SUMIFS('Unit Cancellations'!F:F,'Unit Cancellations'!B:B,A211)+SUMIFS('Unit Cancellations'!G:G,'Unit Cancellations'!B:B,A211)</f>
        <v>0</v>
      </c>
      <c r="AN211" s="41">
        <f t="shared" si="2"/>
        <v>3</v>
      </c>
      <c r="AO211" s="187">
        <f t="shared" si="1"/>
        <v>-0.99792243767313016</v>
      </c>
      <c r="AP211" s="25"/>
      <c r="AQ211" s="25"/>
    </row>
    <row r="212" spans="1:43">
      <c r="A212" s="44" t="s">
        <v>265</v>
      </c>
      <c r="B212" s="45">
        <v>46096</v>
      </c>
      <c r="C212" s="47">
        <v>588</v>
      </c>
      <c r="D212" s="49">
        <v>8</v>
      </c>
      <c r="E212" s="47">
        <v>1178</v>
      </c>
      <c r="F212" s="49">
        <v>13</v>
      </c>
      <c r="G212" s="180">
        <v>-0.5</v>
      </c>
      <c r="H212" s="180">
        <v>-0.37</v>
      </c>
      <c r="I212" s="47">
        <v>672</v>
      </c>
      <c r="J212" s="49">
        <v>8</v>
      </c>
      <c r="K212" s="47">
        <v>1041</v>
      </c>
      <c r="L212" s="49">
        <v>11</v>
      </c>
      <c r="M212" s="180">
        <v>-0.35</v>
      </c>
      <c r="N212" s="180">
        <v>-0.27</v>
      </c>
      <c r="O212" s="47">
        <v>5806</v>
      </c>
      <c r="P212" s="47">
        <v>81</v>
      </c>
      <c r="Q212" s="47">
        <v>13330</v>
      </c>
      <c r="R212" s="47">
        <v>147</v>
      </c>
      <c r="S212" s="180">
        <v>-0.56000000000000005</v>
      </c>
      <c r="T212" s="180">
        <v>-0.45</v>
      </c>
      <c r="U212" s="47">
        <v>118</v>
      </c>
      <c r="V212" s="49">
        <v>9</v>
      </c>
      <c r="W212" s="49">
        <v>8</v>
      </c>
      <c r="X212" s="180">
        <v>0.08</v>
      </c>
      <c r="Y212" s="47">
        <v>123</v>
      </c>
      <c r="Z212" s="49">
        <v>9</v>
      </c>
      <c r="AA212" s="49">
        <v>8</v>
      </c>
      <c r="AB212" s="180">
        <v>0.13</v>
      </c>
      <c r="AC212" s="47">
        <v>413</v>
      </c>
      <c r="AD212" s="47">
        <v>18127</v>
      </c>
      <c r="AE212" s="47">
        <v>46</v>
      </c>
      <c r="AF212" s="44">
        <v>44</v>
      </c>
      <c r="AG212" s="25"/>
      <c r="AH212" s="25"/>
      <c r="AI212" s="25"/>
      <c r="AJ212" s="25"/>
      <c r="AK212" s="25"/>
      <c r="AL212" s="25"/>
      <c r="AM212" s="33">
        <f>SUMIFS('Unit Cancellations'!D:D,'Unit Cancellations'!B:B,A212)+SUMIFS('Unit Cancellations'!E:E,'Unit Cancellations'!B:B,A212)+SUMIFS('Unit Cancellations'!F:F,'Unit Cancellations'!B:B,A212)+SUMIFS('Unit Cancellations'!G:G,'Unit Cancellations'!B:B,A212)</f>
        <v>-2</v>
      </c>
      <c r="AN212" s="41">
        <f t="shared" si="2"/>
        <v>7.666666666666667</v>
      </c>
      <c r="AO212" s="187">
        <f t="shared" si="1"/>
        <v>-0.41025641025641024</v>
      </c>
      <c r="AP212" s="25"/>
      <c r="AQ212" s="25"/>
    </row>
    <row r="213" spans="1:43">
      <c r="A213" s="44" t="s">
        <v>242</v>
      </c>
      <c r="B213" s="45">
        <v>46096</v>
      </c>
      <c r="C213" s="49">
        <v>500</v>
      </c>
      <c r="D213" s="49">
        <v>9</v>
      </c>
      <c r="E213" s="47">
        <v>1384</v>
      </c>
      <c r="F213" s="47">
        <v>24</v>
      </c>
      <c r="G213" s="180">
        <v>-0.64</v>
      </c>
      <c r="H213" s="180">
        <v>-0.62</v>
      </c>
      <c r="I213" s="49">
        <v>180</v>
      </c>
      <c r="J213" s="49">
        <v>2</v>
      </c>
      <c r="K213" s="47">
        <v>1216</v>
      </c>
      <c r="L213" s="47">
        <v>15</v>
      </c>
      <c r="M213" s="180">
        <v>-0.85</v>
      </c>
      <c r="N213" s="180">
        <v>-0.87</v>
      </c>
      <c r="O213" s="47">
        <v>4348</v>
      </c>
      <c r="P213" s="47">
        <v>74</v>
      </c>
      <c r="Q213" s="47">
        <v>21636</v>
      </c>
      <c r="R213" s="47">
        <v>377</v>
      </c>
      <c r="S213" s="180">
        <v>-0.8</v>
      </c>
      <c r="T213" s="180">
        <v>-0.8</v>
      </c>
      <c r="U213" s="47">
        <v>14</v>
      </c>
      <c r="V213" s="47">
        <v>1</v>
      </c>
      <c r="W213" s="47">
        <v>5</v>
      </c>
      <c r="X213" s="180">
        <v>-0.78</v>
      </c>
      <c r="Y213" s="49">
        <v>0</v>
      </c>
      <c r="Z213" s="49">
        <v>0</v>
      </c>
      <c r="AA213" s="47">
        <v>5</v>
      </c>
      <c r="AB213" s="180">
        <v>-1</v>
      </c>
      <c r="AC213" s="47">
        <v>174</v>
      </c>
      <c r="AD213" s="47">
        <v>11004</v>
      </c>
      <c r="AE213" s="49">
        <v>160</v>
      </c>
      <c r="AF213" s="44"/>
      <c r="AG213" s="25"/>
      <c r="AH213" s="25"/>
      <c r="AI213" s="25"/>
      <c r="AJ213" s="25"/>
      <c r="AK213" s="25"/>
      <c r="AL213" s="25"/>
      <c r="AM213" s="33">
        <f>SUMIFS('Unit Cancellations'!D:D,'Unit Cancellations'!B:B,A213)+SUMIFS('Unit Cancellations'!E:E,'Unit Cancellations'!B:B,A213)+SUMIFS('Unit Cancellations'!F:F,'Unit Cancellations'!B:B,A213)+SUMIFS('Unit Cancellations'!G:G,'Unit Cancellations'!B:B,A213)</f>
        <v>0</v>
      </c>
      <c r="AN213" s="41">
        <f t="shared" si="2"/>
        <v>9</v>
      </c>
      <c r="AO213" s="187">
        <f t="shared" si="1"/>
        <v>-0.625</v>
      </c>
      <c r="AP213" s="25"/>
      <c r="AQ213" s="25"/>
    </row>
    <row r="214" spans="1:43">
      <c r="A214" s="44" t="s">
        <v>512</v>
      </c>
      <c r="B214" s="45">
        <v>46096</v>
      </c>
      <c r="C214" s="49">
        <v>185</v>
      </c>
      <c r="D214" s="49">
        <v>11</v>
      </c>
      <c r="E214" s="47">
        <v>672</v>
      </c>
      <c r="F214" s="47">
        <v>28</v>
      </c>
      <c r="G214" s="180">
        <v>-0.73</v>
      </c>
      <c r="H214" s="180">
        <v>-0.61</v>
      </c>
      <c r="I214" s="47">
        <v>7</v>
      </c>
      <c r="J214" s="49">
        <v>1</v>
      </c>
      <c r="K214" s="47">
        <v>170</v>
      </c>
      <c r="L214" s="47">
        <v>7</v>
      </c>
      <c r="M214" s="180">
        <v>-0.96</v>
      </c>
      <c r="N214" s="180">
        <v>-0.86</v>
      </c>
      <c r="O214" s="47">
        <v>1195</v>
      </c>
      <c r="P214" s="47">
        <v>71</v>
      </c>
      <c r="Q214" s="47">
        <v>4664</v>
      </c>
      <c r="R214" s="47">
        <v>183</v>
      </c>
      <c r="S214" s="180">
        <v>-0.74</v>
      </c>
      <c r="T214" s="180">
        <v>-0.61</v>
      </c>
      <c r="U214" s="47">
        <v>0</v>
      </c>
      <c r="V214" s="47">
        <v>0</v>
      </c>
      <c r="W214" s="47">
        <v>66</v>
      </c>
      <c r="X214" s="180">
        <v>-1</v>
      </c>
      <c r="Y214" s="49">
        <v>0</v>
      </c>
      <c r="Z214" s="49">
        <v>0</v>
      </c>
      <c r="AA214" s="47">
        <v>66</v>
      </c>
      <c r="AB214" s="180">
        <v>-1</v>
      </c>
      <c r="AC214" s="47">
        <v>538</v>
      </c>
      <c r="AD214" s="47">
        <v>5834</v>
      </c>
      <c r="AE214" s="47"/>
      <c r="AF214" s="44"/>
      <c r="AG214" s="25"/>
      <c r="AH214" s="25"/>
      <c r="AI214" s="25"/>
      <c r="AJ214" s="25"/>
      <c r="AK214" s="25"/>
      <c r="AL214" s="25"/>
      <c r="AM214" s="33">
        <f>SUMIFS('Unit Cancellations'!D:D,'Unit Cancellations'!B:B,A214)+SUMIFS('Unit Cancellations'!E:E,'Unit Cancellations'!B:B,A214)+SUMIFS('Unit Cancellations'!F:F,'Unit Cancellations'!B:B,A214)+SUMIFS('Unit Cancellations'!G:G,'Unit Cancellations'!B:B,A214)</f>
        <v>0</v>
      </c>
      <c r="AN214" s="41">
        <f t="shared" si="2"/>
        <v>11</v>
      </c>
      <c r="AO214" s="187">
        <f t="shared" si="1"/>
        <v>-0.6071428571428571</v>
      </c>
      <c r="AP214" s="25"/>
      <c r="AQ214" s="25"/>
    </row>
    <row r="215" spans="1:43">
      <c r="A215" s="44" t="s">
        <v>502</v>
      </c>
      <c r="B215" s="45">
        <v>46096</v>
      </c>
      <c r="C215" s="47">
        <v>702</v>
      </c>
      <c r="D215" s="49">
        <v>6</v>
      </c>
      <c r="E215" s="47">
        <v>327</v>
      </c>
      <c r="F215" s="49">
        <v>4</v>
      </c>
      <c r="G215" s="180">
        <v>1.1499999999999999</v>
      </c>
      <c r="H215" s="180">
        <v>0.55000000000000004</v>
      </c>
      <c r="I215" s="47">
        <v>603</v>
      </c>
      <c r="J215" s="49">
        <v>6</v>
      </c>
      <c r="K215" s="47">
        <v>429</v>
      </c>
      <c r="L215" s="47">
        <v>5</v>
      </c>
      <c r="M215" s="180">
        <v>0.41</v>
      </c>
      <c r="N215" s="180">
        <v>0.2</v>
      </c>
      <c r="O215" s="47">
        <v>7859</v>
      </c>
      <c r="P215" s="47">
        <v>58</v>
      </c>
      <c r="Q215" s="47">
        <v>4465</v>
      </c>
      <c r="R215" s="47">
        <v>36</v>
      </c>
      <c r="S215" s="180">
        <v>0.76</v>
      </c>
      <c r="T215" s="180">
        <v>0.61</v>
      </c>
      <c r="U215" s="47">
        <v>1</v>
      </c>
      <c r="V215" s="49">
        <v>0</v>
      </c>
      <c r="W215" s="49">
        <v>5</v>
      </c>
      <c r="X215" s="180">
        <v>-0.99</v>
      </c>
      <c r="Y215" s="47">
        <v>58</v>
      </c>
      <c r="Z215" s="47">
        <v>4</v>
      </c>
      <c r="AA215" s="49">
        <v>5</v>
      </c>
      <c r="AB215" s="180">
        <v>-0.1</v>
      </c>
      <c r="AC215" s="47">
        <v>472</v>
      </c>
      <c r="AD215" s="47">
        <v>45755</v>
      </c>
      <c r="AE215" s="47">
        <v>11931</v>
      </c>
      <c r="AF215" s="76">
        <v>106</v>
      </c>
      <c r="AG215" s="25"/>
      <c r="AH215" s="25"/>
      <c r="AI215" s="25"/>
      <c r="AJ215" s="25"/>
      <c r="AK215" s="25"/>
      <c r="AL215" s="25"/>
      <c r="AM215" s="33">
        <f>SUMIFS('Unit Cancellations'!D:D,'Unit Cancellations'!B:B,A215)+SUMIFS('Unit Cancellations'!E:E,'Unit Cancellations'!B:B,A215)+SUMIFS('Unit Cancellations'!F:F,'Unit Cancellations'!B:B,A215)+SUMIFS('Unit Cancellations'!G:G,'Unit Cancellations'!B:B,A215)</f>
        <v>0</v>
      </c>
      <c r="AN215" s="41">
        <f t="shared" si="2"/>
        <v>6</v>
      </c>
      <c r="AO215" s="187">
        <f t="shared" si="1"/>
        <v>0.5</v>
      </c>
      <c r="AP215" s="25"/>
      <c r="AQ215" s="25"/>
    </row>
    <row r="216" spans="1:43">
      <c r="A216" s="44" t="s">
        <v>43</v>
      </c>
      <c r="B216" s="45">
        <v>46096</v>
      </c>
      <c r="C216" s="47">
        <v>125</v>
      </c>
      <c r="D216" s="49">
        <v>4</v>
      </c>
      <c r="E216" s="47">
        <v>115475</v>
      </c>
      <c r="F216" s="47">
        <v>3703</v>
      </c>
      <c r="G216" s="180">
        <v>-1</v>
      </c>
      <c r="H216" s="180">
        <v>-1</v>
      </c>
      <c r="I216" s="47">
        <v>18</v>
      </c>
      <c r="J216" s="49">
        <v>1</v>
      </c>
      <c r="K216" s="47">
        <v>19541</v>
      </c>
      <c r="L216" s="47">
        <v>698</v>
      </c>
      <c r="M216" s="180">
        <v>-1</v>
      </c>
      <c r="N216" s="180">
        <v>-1</v>
      </c>
      <c r="O216" s="47">
        <v>1579</v>
      </c>
      <c r="P216" s="47">
        <v>52</v>
      </c>
      <c r="Q216" s="47">
        <v>1919405</v>
      </c>
      <c r="R216" s="47">
        <v>60523</v>
      </c>
      <c r="S216" s="180">
        <v>-1</v>
      </c>
      <c r="T216" s="180">
        <v>-1</v>
      </c>
      <c r="U216" s="47">
        <v>490</v>
      </c>
      <c r="V216" s="49">
        <v>38</v>
      </c>
      <c r="W216" s="49">
        <v>57</v>
      </c>
      <c r="X216" s="180">
        <v>-0.34</v>
      </c>
      <c r="Y216" s="47">
        <v>0</v>
      </c>
      <c r="Z216" s="49">
        <v>0</v>
      </c>
      <c r="AA216" s="49">
        <v>57</v>
      </c>
      <c r="AB216" s="180">
        <v>-1</v>
      </c>
      <c r="AC216" s="47">
        <v>166</v>
      </c>
      <c r="AD216" s="47">
        <v>2470</v>
      </c>
      <c r="AE216" s="49">
        <v>4</v>
      </c>
      <c r="AF216" s="44"/>
      <c r="AG216" s="33"/>
      <c r="AH216" s="33"/>
      <c r="AI216" s="33"/>
      <c r="AJ216" s="33"/>
      <c r="AK216" s="33"/>
      <c r="AL216" s="33"/>
      <c r="AM216" s="33">
        <f>SUMIFS('Unit Cancellations'!D:D,'Unit Cancellations'!B:B,A216)+SUMIFS('Unit Cancellations'!E:E,'Unit Cancellations'!B:B,A216)+SUMIFS('Unit Cancellations'!F:F,'Unit Cancellations'!B:B,A216)+SUMIFS('Unit Cancellations'!G:G,'Unit Cancellations'!B:B,A216)</f>
        <v>0</v>
      </c>
      <c r="AN216" s="41">
        <f t="shared" si="2"/>
        <v>4</v>
      </c>
      <c r="AO216" s="187">
        <f t="shared" si="1"/>
        <v>-0.99891979476100456</v>
      </c>
      <c r="AP216" s="33"/>
      <c r="AQ216" s="33"/>
    </row>
    <row r="217" spans="1:43">
      <c r="A217" s="44" t="s">
        <v>98</v>
      </c>
      <c r="B217" s="45">
        <v>46096</v>
      </c>
      <c r="C217" s="49">
        <v>3</v>
      </c>
      <c r="D217" s="49">
        <v>0</v>
      </c>
      <c r="E217" s="47">
        <v>5199</v>
      </c>
      <c r="F217" s="47">
        <v>538</v>
      </c>
      <c r="G217" s="180">
        <v>-1</v>
      </c>
      <c r="H217" s="180">
        <v>-1</v>
      </c>
      <c r="I217" s="49">
        <v>0</v>
      </c>
      <c r="J217" s="49">
        <v>0</v>
      </c>
      <c r="K217" s="47">
        <v>4921</v>
      </c>
      <c r="L217" s="47">
        <v>508</v>
      </c>
      <c r="M217" s="180">
        <v>-1</v>
      </c>
      <c r="N217" s="180">
        <v>-1</v>
      </c>
      <c r="O217" s="47">
        <v>411</v>
      </c>
      <c r="P217" s="47">
        <v>46</v>
      </c>
      <c r="Q217" s="47">
        <v>70187</v>
      </c>
      <c r="R217" s="47">
        <v>7273</v>
      </c>
      <c r="S217" s="180">
        <v>-0.99</v>
      </c>
      <c r="T217" s="180">
        <v>-0.99</v>
      </c>
      <c r="U217" s="47">
        <v>6936</v>
      </c>
      <c r="V217" s="49">
        <v>534</v>
      </c>
      <c r="W217" s="47">
        <v>391</v>
      </c>
      <c r="X217" s="180">
        <v>0.36</v>
      </c>
      <c r="Y217" s="49">
        <v>0</v>
      </c>
      <c r="Z217" s="49">
        <v>0</v>
      </c>
      <c r="AA217" s="47">
        <v>391</v>
      </c>
      <c r="AB217" s="180">
        <v>-1</v>
      </c>
      <c r="AC217" s="47">
        <v>1</v>
      </c>
      <c r="AD217" s="47">
        <v>4</v>
      </c>
      <c r="AE217" s="47">
        <v>0</v>
      </c>
      <c r="AF217" s="44"/>
      <c r="AG217" s="25"/>
      <c r="AH217" s="25"/>
      <c r="AI217" s="25"/>
      <c r="AJ217" s="25"/>
      <c r="AK217" s="25"/>
      <c r="AL217" s="25"/>
      <c r="AM217" s="33">
        <f>SUMIFS('Unit Cancellations'!D:D,'Unit Cancellations'!B:B,A217)+SUMIFS('Unit Cancellations'!E:E,'Unit Cancellations'!B:B,A217)+SUMIFS('Unit Cancellations'!F:F,'Unit Cancellations'!B:B,A217)+SUMIFS('Unit Cancellations'!G:G,'Unit Cancellations'!B:B,A217)</f>
        <v>0</v>
      </c>
      <c r="AN217" s="41">
        <f t="shared" si="2"/>
        <v>0</v>
      </c>
      <c r="AO217" s="187">
        <f t="shared" si="1"/>
        <v>-1</v>
      </c>
      <c r="AP217" s="25"/>
      <c r="AQ217" s="25"/>
    </row>
    <row r="218" spans="1:43">
      <c r="A218" s="44" t="s">
        <v>211</v>
      </c>
      <c r="B218" s="45">
        <v>46096</v>
      </c>
      <c r="C218" s="47">
        <v>139</v>
      </c>
      <c r="D218" s="49">
        <v>5</v>
      </c>
      <c r="E218" s="47">
        <v>1179</v>
      </c>
      <c r="F218" s="47">
        <v>43</v>
      </c>
      <c r="G218" s="180">
        <v>-0.88</v>
      </c>
      <c r="H218" s="180">
        <v>-0.89</v>
      </c>
      <c r="I218" s="47">
        <v>252</v>
      </c>
      <c r="J218" s="49">
        <v>7</v>
      </c>
      <c r="K218" s="47">
        <v>1360</v>
      </c>
      <c r="L218" s="47">
        <v>49</v>
      </c>
      <c r="M218" s="180">
        <v>-0.81</v>
      </c>
      <c r="N218" s="180">
        <v>-0.86</v>
      </c>
      <c r="O218" s="47">
        <v>1234</v>
      </c>
      <c r="P218" s="49">
        <v>41</v>
      </c>
      <c r="Q218" s="47">
        <v>11628</v>
      </c>
      <c r="R218" s="47">
        <v>523</v>
      </c>
      <c r="S218" s="180">
        <v>-0.89</v>
      </c>
      <c r="T218" s="180">
        <v>-0.92</v>
      </c>
      <c r="U218" s="47">
        <v>253</v>
      </c>
      <c r="V218" s="47">
        <v>19</v>
      </c>
      <c r="W218" s="47">
        <v>22</v>
      </c>
      <c r="X218" s="180">
        <v>-0.13</v>
      </c>
      <c r="Y218" s="47">
        <v>0</v>
      </c>
      <c r="Z218" s="49">
        <v>0</v>
      </c>
      <c r="AA218" s="47">
        <v>22</v>
      </c>
      <c r="AB218" s="180">
        <v>-1</v>
      </c>
      <c r="AC218" s="49">
        <v>209</v>
      </c>
      <c r="AD218" s="47">
        <v>2066</v>
      </c>
      <c r="AE218" s="47">
        <v>11</v>
      </c>
      <c r="AF218" s="44"/>
      <c r="AG218" s="25"/>
      <c r="AH218" s="25"/>
      <c r="AI218" s="25"/>
      <c r="AJ218" s="25"/>
      <c r="AK218" s="25"/>
      <c r="AL218" s="25"/>
      <c r="AM218" s="33">
        <f>SUMIFS('Unit Cancellations'!D:D,'Unit Cancellations'!B:B,A218)+SUMIFS('Unit Cancellations'!E:E,'Unit Cancellations'!B:B,A218)+SUMIFS('Unit Cancellations'!F:F,'Unit Cancellations'!B:B,A218)+SUMIFS('Unit Cancellations'!G:G,'Unit Cancellations'!B:B,A218)</f>
        <v>0</v>
      </c>
      <c r="AN218" s="41">
        <f t="shared" si="2"/>
        <v>5</v>
      </c>
      <c r="AO218" s="187">
        <f t="shared" si="1"/>
        <v>-0.88372093023255816</v>
      </c>
      <c r="AP218" s="25"/>
      <c r="AQ218" s="25"/>
    </row>
    <row r="219" spans="1:43">
      <c r="A219" s="44" t="s">
        <v>160</v>
      </c>
      <c r="B219" s="45">
        <v>46096</v>
      </c>
      <c r="C219" s="47">
        <v>190</v>
      </c>
      <c r="D219" s="49">
        <v>4</v>
      </c>
      <c r="E219" s="47">
        <v>1202</v>
      </c>
      <c r="F219" s="47">
        <v>24</v>
      </c>
      <c r="G219" s="180">
        <v>-0.84</v>
      </c>
      <c r="H219" s="180">
        <v>-0.83</v>
      </c>
      <c r="I219" s="47">
        <v>100</v>
      </c>
      <c r="J219" s="49">
        <v>2</v>
      </c>
      <c r="K219" s="47">
        <v>1422</v>
      </c>
      <c r="L219" s="47">
        <v>28</v>
      </c>
      <c r="M219" s="180">
        <v>-0.93</v>
      </c>
      <c r="N219" s="180">
        <v>-0.93</v>
      </c>
      <c r="O219" s="47">
        <v>1830</v>
      </c>
      <c r="P219" s="49">
        <v>39</v>
      </c>
      <c r="Q219" s="47">
        <v>7453</v>
      </c>
      <c r="R219" s="47">
        <v>149</v>
      </c>
      <c r="S219" s="180">
        <v>-0.75</v>
      </c>
      <c r="T219" s="180">
        <v>-0.74</v>
      </c>
      <c r="U219" s="47">
        <v>1749</v>
      </c>
      <c r="V219" s="49">
        <v>135</v>
      </c>
      <c r="W219" s="47">
        <v>13</v>
      </c>
      <c r="X219" s="180">
        <v>9.73</v>
      </c>
      <c r="Y219" s="47">
        <v>0</v>
      </c>
      <c r="Z219" s="49">
        <v>0</v>
      </c>
      <c r="AA219" s="47">
        <v>13</v>
      </c>
      <c r="AB219" s="180">
        <v>-1</v>
      </c>
      <c r="AC219" s="49">
        <v>799</v>
      </c>
      <c r="AD219" s="47">
        <v>20856</v>
      </c>
      <c r="AE219" s="49">
        <v>6</v>
      </c>
      <c r="AF219" s="44"/>
      <c r="AG219" s="25"/>
      <c r="AH219" s="25"/>
      <c r="AI219" s="25"/>
      <c r="AJ219" s="25"/>
      <c r="AK219" s="25"/>
      <c r="AL219" s="25"/>
      <c r="AM219" s="33">
        <f>SUMIFS('Unit Cancellations'!D:D,'Unit Cancellations'!B:B,A219)+SUMIFS('Unit Cancellations'!E:E,'Unit Cancellations'!B:B,A219)+SUMIFS('Unit Cancellations'!F:F,'Unit Cancellations'!B:B,A219)+SUMIFS('Unit Cancellations'!G:G,'Unit Cancellations'!B:B,A219)</f>
        <v>0</v>
      </c>
      <c r="AN219" s="41">
        <f t="shared" si="2"/>
        <v>4</v>
      </c>
      <c r="AO219" s="187">
        <f t="shared" si="1"/>
        <v>-0.83333333333333337</v>
      </c>
      <c r="AP219" s="25"/>
      <c r="AQ219" s="25"/>
    </row>
    <row r="220" spans="1:43">
      <c r="A220" s="44" t="s">
        <v>504</v>
      </c>
      <c r="B220" s="45">
        <v>46096</v>
      </c>
      <c r="C220" s="49">
        <v>95</v>
      </c>
      <c r="D220" s="49">
        <v>4</v>
      </c>
      <c r="E220" s="47">
        <v>301</v>
      </c>
      <c r="F220" s="47">
        <v>9</v>
      </c>
      <c r="G220" s="180">
        <v>-0.68</v>
      </c>
      <c r="H220" s="180">
        <v>-0.59</v>
      </c>
      <c r="I220" s="49">
        <v>80</v>
      </c>
      <c r="J220" s="49">
        <v>3</v>
      </c>
      <c r="K220" s="47">
        <v>267</v>
      </c>
      <c r="L220" s="47">
        <v>8</v>
      </c>
      <c r="M220" s="180">
        <v>-0.7</v>
      </c>
      <c r="N220" s="180">
        <v>-0.63</v>
      </c>
      <c r="O220" s="47">
        <v>917</v>
      </c>
      <c r="P220" s="49">
        <v>38</v>
      </c>
      <c r="Q220" s="47">
        <v>3484</v>
      </c>
      <c r="R220" s="47">
        <v>114</v>
      </c>
      <c r="S220" s="180">
        <v>-0.74</v>
      </c>
      <c r="T220" s="180">
        <v>-0.67</v>
      </c>
      <c r="U220" s="47">
        <v>43</v>
      </c>
      <c r="V220" s="47">
        <v>3</v>
      </c>
      <c r="W220" s="47">
        <v>16</v>
      </c>
      <c r="X220" s="180">
        <v>-0.8</v>
      </c>
      <c r="Y220" s="49">
        <v>0</v>
      </c>
      <c r="Z220" s="49">
        <v>0</v>
      </c>
      <c r="AA220" s="47">
        <v>16</v>
      </c>
      <c r="AB220" s="180">
        <v>-1</v>
      </c>
      <c r="AC220" s="49">
        <v>420</v>
      </c>
      <c r="AD220" s="47">
        <v>4082</v>
      </c>
      <c r="AE220" s="44">
        <v>127</v>
      </c>
      <c r="AF220" s="44"/>
      <c r="AG220" s="33"/>
      <c r="AH220" s="33"/>
      <c r="AI220" s="33"/>
      <c r="AJ220" s="33"/>
      <c r="AK220" s="33"/>
      <c r="AL220" s="33"/>
      <c r="AM220" s="33">
        <f>SUMIFS('Unit Cancellations'!D:D,'Unit Cancellations'!B:B,A220)+SUMIFS('Unit Cancellations'!E:E,'Unit Cancellations'!B:B,A220)+SUMIFS('Unit Cancellations'!F:F,'Unit Cancellations'!B:B,A220)+SUMIFS('Unit Cancellations'!G:G,'Unit Cancellations'!B:B,A220)</f>
        <v>0</v>
      </c>
      <c r="AN220" s="41">
        <f t="shared" si="2"/>
        <v>4</v>
      </c>
      <c r="AO220" s="187">
        <f t="shared" si="1"/>
        <v>-0.55555555555555558</v>
      </c>
      <c r="AP220" s="33"/>
      <c r="AQ220" s="33"/>
    </row>
    <row r="221" spans="1:43">
      <c r="A221" s="44" t="s">
        <v>256</v>
      </c>
      <c r="B221" s="45">
        <v>46096</v>
      </c>
      <c r="C221" s="49">
        <v>145</v>
      </c>
      <c r="D221" s="49">
        <v>3</v>
      </c>
      <c r="E221" s="47">
        <v>368</v>
      </c>
      <c r="F221" s="47">
        <v>5</v>
      </c>
      <c r="G221" s="180">
        <v>-0.61</v>
      </c>
      <c r="H221" s="180">
        <v>-0.41</v>
      </c>
      <c r="I221" s="49">
        <v>434</v>
      </c>
      <c r="J221" s="49">
        <v>10</v>
      </c>
      <c r="K221" s="47">
        <v>55</v>
      </c>
      <c r="L221" s="47">
        <v>1</v>
      </c>
      <c r="M221" s="180">
        <v>6.89</v>
      </c>
      <c r="N221" s="180">
        <v>9</v>
      </c>
      <c r="O221" s="47">
        <v>1874</v>
      </c>
      <c r="P221" s="49">
        <v>37</v>
      </c>
      <c r="Q221" s="47">
        <v>2211</v>
      </c>
      <c r="R221" s="47">
        <v>32</v>
      </c>
      <c r="S221" s="180">
        <v>-0.15</v>
      </c>
      <c r="T221" s="180">
        <v>0.16</v>
      </c>
      <c r="U221" s="47">
        <v>0</v>
      </c>
      <c r="V221" s="49">
        <v>0</v>
      </c>
      <c r="W221" s="47">
        <v>2</v>
      </c>
      <c r="X221" s="180">
        <v>-0.99</v>
      </c>
      <c r="Y221" s="49">
        <v>0</v>
      </c>
      <c r="Z221" s="49">
        <v>0</v>
      </c>
      <c r="AA221" s="47">
        <v>2</v>
      </c>
      <c r="AB221" s="180">
        <v>-1</v>
      </c>
      <c r="AC221" s="47">
        <v>26</v>
      </c>
      <c r="AD221" s="47">
        <v>1801</v>
      </c>
      <c r="AE221" s="47">
        <v>2629</v>
      </c>
      <c r="AF221" s="44"/>
      <c r="AG221" s="25"/>
      <c r="AH221" s="25"/>
      <c r="AI221" s="25"/>
      <c r="AJ221" s="25"/>
      <c r="AK221" s="25"/>
      <c r="AL221" s="25"/>
      <c r="AM221" s="33">
        <f>SUMIFS('Unit Cancellations'!D:D,'Unit Cancellations'!B:B,A221)+SUMIFS('Unit Cancellations'!E:E,'Unit Cancellations'!B:B,A221)+SUMIFS('Unit Cancellations'!F:F,'Unit Cancellations'!B:B,A221)+SUMIFS('Unit Cancellations'!G:G,'Unit Cancellations'!B:B,A221)</f>
        <v>0</v>
      </c>
      <c r="AN221" s="41">
        <f t="shared" si="2"/>
        <v>3</v>
      </c>
      <c r="AO221" s="187">
        <f t="shared" si="1"/>
        <v>-0.4</v>
      </c>
      <c r="AP221" s="25"/>
      <c r="AQ221" s="25"/>
    </row>
    <row r="222" spans="1:43">
      <c r="A222" s="44" t="s">
        <v>140</v>
      </c>
      <c r="B222" s="45">
        <v>46096</v>
      </c>
      <c r="C222" s="47">
        <v>417</v>
      </c>
      <c r="D222" s="49">
        <v>3</v>
      </c>
      <c r="E222" s="47">
        <v>32067</v>
      </c>
      <c r="F222" s="47">
        <v>481</v>
      </c>
      <c r="G222" s="180">
        <v>-0.99</v>
      </c>
      <c r="H222" s="180">
        <v>-0.99</v>
      </c>
      <c r="I222" s="47">
        <v>210</v>
      </c>
      <c r="J222" s="49">
        <v>4</v>
      </c>
      <c r="K222" s="47">
        <v>32215</v>
      </c>
      <c r="L222" s="47">
        <v>494</v>
      </c>
      <c r="M222" s="180">
        <v>-0.99</v>
      </c>
      <c r="N222" s="180">
        <v>-0.99</v>
      </c>
      <c r="O222" s="47">
        <v>4499</v>
      </c>
      <c r="P222" s="49">
        <v>35</v>
      </c>
      <c r="Q222" s="47">
        <v>304996</v>
      </c>
      <c r="R222" s="47">
        <v>4768</v>
      </c>
      <c r="S222" s="180">
        <v>-0.99</v>
      </c>
      <c r="T222" s="180">
        <v>-0.99</v>
      </c>
      <c r="U222" s="47">
        <v>837</v>
      </c>
      <c r="V222" s="47">
        <v>64</v>
      </c>
      <c r="W222" s="47">
        <v>161</v>
      </c>
      <c r="X222" s="180">
        <v>-0.6</v>
      </c>
      <c r="Y222" s="47">
        <v>0</v>
      </c>
      <c r="Z222" s="47">
        <v>0</v>
      </c>
      <c r="AA222" s="47">
        <v>161</v>
      </c>
      <c r="AB222" s="180">
        <v>-1</v>
      </c>
      <c r="AC222" s="47">
        <v>504</v>
      </c>
      <c r="AD222" s="47">
        <v>18695</v>
      </c>
      <c r="AE222" s="49">
        <v>8</v>
      </c>
      <c r="AF222" s="44"/>
      <c r="AG222" s="25"/>
      <c r="AH222" s="25"/>
      <c r="AI222" s="25"/>
      <c r="AJ222" s="25"/>
      <c r="AK222" s="25"/>
      <c r="AL222" s="25"/>
      <c r="AM222" s="33">
        <f>SUMIFS('Unit Cancellations'!D:D,'Unit Cancellations'!B:B,A222)+SUMIFS('Unit Cancellations'!E:E,'Unit Cancellations'!B:B,A222)+SUMIFS('Unit Cancellations'!F:F,'Unit Cancellations'!B:B,A222)+SUMIFS('Unit Cancellations'!G:G,'Unit Cancellations'!B:B,A222)</f>
        <v>0</v>
      </c>
      <c r="AN222" s="41">
        <f t="shared" si="2"/>
        <v>3</v>
      </c>
      <c r="AO222" s="187">
        <f t="shared" si="1"/>
        <v>-0.99376299376299382</v>
      </c>
      <c r="AP222" s="25"/>
      <c r="AQ222" s="25"/>
    </row>
    <row r="223" spans="1:43">
      <c r="A223" s="44" t="s">
        <v>118</v>
      </c>
      <c r="B223" s="45">
        <v>46096</v>
      </c>
      <c r="C223" s="47">
        <v>88</v>
      </c>
      <c r="D223" s="49">
        <v>4</v>
      </c>
      <c r="E223" s="47">
        <v>30468</v>
      </c>
      <c r="F223" s="47">
        <v>571</v>
      </c>
      <c r="G223" s="180">
        <v>-1</v>
      </c>
      <c r="H223" s="180">
        <v>-0.99</v>
      </c>
      <c r="I223" s="47">
        <v>21</v>
      </c>
      <c r="J223" s="49">
        <v>1</v>
      </c>
      <c r="K223" s="47">
        <v>22645</v>
      </c>
      <c r="L223" s="47">
        <v>351</v>
      </c>
      <c r="M223" s="180">
        <v>-1</v>
      </c>
      <c r="N223" s="180">
        <v>-1</v>
      </c>
      <c r="O223" s="47">
        <v>718</v>
      </c>
      <c r="P223" s="49">
        <v>30</v>
      </c>
      <c r="Q223" s="47">
        <v>287754</v>
      </c>
      <c r="R223" s="47">
        <v>5436</v>
      </c>
      <c r="S223" s="180">
        <v>-1</v>
      </c>
      <c r="T223" s="180">
        <v>-0.99</v>
      </c>
      <c r="U223" s="47">
        <v>119</v>
      </c>
      <c r="V223" s="49">
        <v>9</v>
      </c>
      <c r="W223" s="47">
        <v>144</v>
      </c>
      <c r="X223" s="180">
        <v>-0.94</v>
      </c>
      <c r="Y223" s="47">
        <v>0</v>
      </c>
      <c r="Z223" s="49">
        <v>0</v>
      </c>
      <c r="AA223" s="47">
        <v>144</v>
      </c>
      <c r="AB223" s="180">
        <v>-1</v>
      </c>
      <c r="AC223" s="47">
        <v>337</v>
      </c>
      <c r="AD223" s="47">
        <v>3886</v>
      </c>
      <c r="AE223" s="47">
        <v>37</v>
      </c>
      <c r="AF223" s="44"/>
      <c r="AG223" s="33"/>
      <c r="AH223" s="33"/>
      <c r="AI223" s="33"/>
      <c r="AJ223" s="33"/>
      <c r="AK223" s="33"/>
      <c r="AL223" s="33"/>
      <c r="AM223" s="33">
        <f>SUMIFS('Unit Cancellations'!D:D,'Unit Cancellations'!B:B,A223)+SUMIFS('Unit Cancellations'!E:E,'Unit Cancellations'!B:B,A223)+SUMIFS('Unit Cancellations'!F:F,'Unit Cancellations'!B:B,A223)+SUMIFS('Unit Cancellations'!G:G,'Unit Cancellations'!B:B,A223)</f>
        <v>0</v>
      </c>
      <c r="AN223" s="41">
        <f t="shared" si="2"/>
        <v>4</v>
      </c>
      <c r="AO223" s="187">
        <f t="shared" si="1"/>
        <v>-0.99299474605954463</v>
      </c>
      <c r="AP223" s="33"/>
      <c r="AQ223" s="33"/>
    </row>
    <row r="224" spans="1:43">
      <c r="A224" s="44" t="s">
        <v>505</v>
      </c>
      <c r="B224" s="45">
        <v>46096</v>
      </c>
      <c r="C224" s="47">
        <v>203</v>
      </c>
      <c r="D224" s="49">
        <v>4</v>
      </c>
      <c r="E224" s="47">
        <v>110</v>
      </c>
      <c r="F224" s="47">
        <v>3</v>
      </c>
      <c r="G224" s="180">
        <v>0.84</v>
      </c>
      <c r="H224" s="180">
        <v>0.44</v>
      </c>
      <c r="I224" s="47">
        <v>299</v>
      </c>
      <c r="J224" s="49">
        <v>6</v>
      </c>
      <c r="K224" s="47">
        <v>86</v>
      </c>
      <c r="L224" s="47">
        <v>2</v>
      </c>
      <c r="M224" s="180">
        <v>2.4900000000000002</v>
      </c>
      <c r="N224" s="180">
        <v>2</v>
      </c>
      <c r="O224" s="47">
        <v>1686</v>
      </c>
      <c r="P224" s="49">
        <v>30</v>
      </c>
      <c r="Q224" s="47">
        <v>2929</v>
      </c>
      <c r="R224" s="47">
        <v>61</v>
      </c>
      <c r="S224" s="180">
        <v>-0.42</v>
      </c>
      <c r="T224" s="180">
        <v>-0.51</v>
      </c>
      <c r="U224" s="47">
        <v>0</v>
      </c>
      <c r="V224" s="49">
        <v>0</v>
      </c>
      <c r="W224" s="49">
        <v>6</v>
      </c>
      <c r="X224" s="180">
        <v>-1</v>
      </c>
      <c r="Y224" s="49">
        <v>0</v>
      </c>
      <c r="Z224" s="49">
        <v>0</v>
      </c>
      <c r="AA224" s="49">
        <v>6</v>
      </c>
      <c r="AB224" s="180">
        <v>-1</v>
      </c>
      <c r="AC224" s="47">
        <v>31</v>
      </c>
      <c r="AD224" s="47">
        <v>1592</v>
      </c>
      <c r="AE224" s="76">
        <v>3134</v>
      </c>
      <c r="AF224" s="44"/>
      <c r="AG224" s="25"/>
      <c r="AH224" s="25"/>
      <c r="AI224" s="25"/>
      <c r="AJ224" s="25"/>
      <c r="AK224" s="25"/>
      <c r="AL224" s="25"/>
      <c r="AM224" s="33">
        <f>SUMIFS('Unit Cancellations'!D:D,'Unit Cancellations'!B:B,A224)+SUMIFS('Unit Cancellations'!E:E,'Unit Cancellations'!B:B,A224)+SUMIFS('Unit Cancellations'!F:F,'Unit Cancellations'!B:B,A224)+SUMIFS('Unit Cancellations'!G:G,'Unit Cancellations'!B:B,A224)</f>
        <v>-2</v>
      </c>
      <c r="AN224" s="41">
        <f t="shared" si="2"/>
        <v>3.6666666666666665</v>
      </c>
      <c r="AO224" s="187">
        <f t="shared" si="1"/>
        <v>0.22222222222222218</v>
      </c>
      <c r="AP224" s="25"/>
      <c r="AQ224" s="25"/>
    </row>
    <row r="225" spans="1:43">
      <c r="A225" s="44" t="s">
        <v>127</v>
      </c>
      <c r="B225" s="45">
        <v>46096</v>
      </c>
      <c r="C225" s="47">
        <v>99</v>
      </c>
      <c r="D225" s="49">
        <v>2</v>
      </c>
      <c r="E225" s="47">
        <v>54358</v>
      </c>
      <c r="F225" s="47">
        <v>755</v>
      </c>
      <c r="G225" s="180">
        <v>-1</v>
      </c>
      <c r="H225" s="180">
        <v>-1</v>
      </c>
      <c r="I225" s="47">
        <v>70</v>
      </c>
      <c r="J225" s="49">
        <v>1</v>
      </c>
      <c r="K225" s="47">
        <v>70521</v>
      </c>
      <c r="L225" s="47">
        <v>988</v>
      </c>
      <c r="M225" s="180">
        <v>-1</v>
      </c>
      <c r="N225" s="180">
        <v>-1</v>
      </c>
      <c r="O225" s="47">
        <v>1758</v>
      </c>
      <c r="P225" s="49">
        <v>27</v>
      </c>
      <c r="Q225" s="47">
        <v>485973</v>
      </c>
      <c r="R225" s="47">
        <v>6802</v>
      </c>
      <c r="S225" s="180">
        <v>-1</v>
      </c>
      <c r="T225" s="180">
        <v>-1</v>
      </c>
      <c r="U225" s="47">
        <v>0</v>
      </c>
      <c r="V225" s="49">
        <v>0</v>
      </c>
      <c r="W225" s="47">
        <v>95</v>
      </c>
      <c r="X225" s="180">
        <v>-1</v>
      </c>
      <c r="Y225" s="49">
        <v>0</v>
      </c>
      <c r="Z225" s="49">
        <v>0</v>
      </c>
      <c r="AA225" s="47">
        <v>95</v>
      </c>
      <c r="AB225" s="180">
        <v>-1</v>
      </c>
      <c r="AC225" s="47">
        <v>3</v>
      </c>
      <c r="AD225" s="47">
        <v>103</v>
      </c>
      <c r="AE225" s="47"/>
      <c r="AF225" s="44"/>
      <c r="AG225" s="25"/>
      <c r="AH225" s="25"/>
      <c r="AI225" s="25"/>
      <c r="AJ225" s="25"/>
      <c r="AK225" s="25"/>
      <c r="AL225" s="25"/>
      <c r="AM225" s="33">
        <f>SUMIFS('Unit Cancellations'!D:D,'Unit Cancellations'!B:B,A225)+SUMIFS('Unit Cancellations'!E:E,'Unit Cancellations'!B:B,A225)+SUMIFS('Unit Cancellations'!F:F,'Unit Cancellations'!B:B,A225)+SUMIFS('Unit Cancellations'!G:G,'Unit Cancellations'!B:B,A225)</f>
        <v>0</v>
      </c>
      <c r="AN225" s="41">
        <f t="shared" si="2"/>
        <v>2</v>
      </c>
      <c r="AO225" s="187">
        <f t="shared" si="1"/>
        <v>-0.99735099337748345</v>
      </c>
      <c r="AP225" s="25"/>
      <c r="AQ225" s="25"/>
    </row>
    <row r="226" spans="1:43">
      <c r="A226" s="44" t="s">
        <v>87</v>
      </c>
      <c r="B226" s="45">
        <v>46096</v>
      </c>
      <c r="C226" s="47">
        <v>73</v>
      </c>
      <c r="D226" s="49">
        <v>2</v>
      </c>
      <c r="E226" s="47">
        <v>87163</v>
      </c>
      <c r="F226" s="47">
        <v>2105</v>
      </c>
      <c r="G226" s="180">
        <v>-1</v>
      </c>
      <c r="H226" s="180">
        <v>-1</v>
      </c>
      <c r="I226" s="49">
        <v>0</v>
      </c>
      <c r="J226" s="49">
        <v>0</v>
      </c>
      <c r="K226" s="47">
        <v>87862</v>
      </c>
      <c r="L226" s="47">
        <v>2119</v>
      </c>
      <c r="M226" s="180">
        <v>-1</v>
      </c>
      <c r="N226" s="180">
        <v>-1</v>
      </c>
      <c r="O226" s="47">
        <v>651</v>
      </c>
      <c r="P226" s="49">
        <v>21</v>
      </c>
      <c r="Q226" s="47">
        <v>1061683</v>
      </c>
      <c r="R226" s="47">
        <v>25483</v>
      </c>
      <c r="S226" s="180">
        <v>-1</v>
      </c>
      <c r="T226" s="180">
        <v>-1</v>
      </c>
      <c r="U226" s="47">
        <v>38</v>
      </c>
      <c r="V226" s="47">
        <v>3</v>
      </c>
      <c r="W226" s="47">
        <v>451</v>
      </c>
      <c r="X226" s="180">
        <v>-0.99</v>
      </c>
      <c r="Y226" s="49">
        <v>0</v>
      </c>
      <c r="Z226" s="49">
        <v>0</v>
      </c>
      <c r="AA226" s="47">
        <v>451</v>
      </c>
      <c r="AB226" s="180">
        <v>-1</v>
      </c>
      <c r="AC226" s="49">
        <v>808</v>
      </c>
      <c r="AD226" s="47">
        <v>13897</v>
      </c>
      <c r="AE226" s="47">
        <v>277</v>
      </c>
      <c r="AF226" s="44"/>
      <c r="AG226" s="25"/>
      <c r="AH226" s="25"/>
      <c r="AI226" s="25"/>
      <c r="AJ226" s="25"/>
      <c r="AK226" s="25"/>
      <c r="AL226" s="25"/>
      <c r="AM226" s="33">
        <f>SUMIFS('Unit Cancellations'!D:D,'Unit Cancellations'!B:B,A226)+SUMIFS('Unit Cancellations'!E:E,'Unit Cancellations'!B:B,A226)+SUMIFS('Unit Cancellations'!F:F,'Unit Cancellations'!B:B,A226)+SUMIFS('Unit Cancellations'!G:G,'Unit Cancellations'!B:B,A226)</f>
        <v>-6</v>
      </c>
      <c r="AN226" s="41">
        <f t="shared" si="2"/>
        <v>1</v>
      </c>
      <c r="AO226" s="187">
        <f t="shared" si="1"/>
        <v>-0.99952494061757724</v>
      </c>
      <c r="AP226" s="25"/>
      <c r="AQ226" s="25"/>
    </row>
    <row r="227" spans="1:43">
      <c r="A227" s="44" t="s">
        <v>521</v>
      </c>
      <c r="B227" s="45">
        <v>46096</v>
      </c>
      <c r="C227" s="47">
        <v>70</v>
      </c>
      <c r="D227" s="49">
        <v>1</v>
      </c>
      <c r="E227" s="47">
        <v>15432</v>
      </c>
      <c r="F227" s="47">
        <v>207</v>
      </c>
      <c r="G227" s="180">
        <v>-1</v>
      </c>
      <c r="H227" s="180">
        <v>-0.99</v>
      </c>
      <c r="I227" s="47">
        <v>76</v>
      </c>
      <c r="J227" s="49">
        <v>1</v>
      </c>
      <c r="K227" s="47">
        <v>18762</v>
      </c>
      <c r="L227" s="47">
        <v>237</v>
      </c>
      <c r="M227" s="180">
        <v>-1</v>
      </c>
      <c r="N227" s="180">
        <v>-1</v>
      </c>
      <c r="O227" s="47">
        <v>1288</v>
      </c>
      <c r="P227" s="49">
        <v>21</v>
      </c>
      <c r="Q227" s="47">
        <v>132905</v>
      </c>
      <c r="R227" s="47">
        <v>1764</v>
      </c>
      <c r="S227" s="180">
        <v>-0.99</v>
      </c>
      <c r="T227" s="180">
        <v>-0.99</v>
      </c>
      <c r="U227" s="47">
        <v>89</v>
      </c>
      <c r="V227" s="49">
        <v>7</v>
      </c>
      <c r="W227" s="47">
        <v>442</v>
      </c>
      <c r="X227" s="180">
        <v>-0.98</v>
      </c>
      <c r="Y227" s="49">
        <v>0</v>
      </c>
      <c r="Z227" s="49">
        <v>0</v>
      </c>
      <c r="AA227" s="47">
        <v>442</v>
      </c>
      <c r="AB227" s="180">
        <v>-1</v>
      </c>
      <c r="AC227" s="47">
        <v>229</v>
      </c>
      <c r="AD227" s="47">
        <v>2960</v>
      </c>
      <c r="AE227" s="47">
        <v>34</v>
      </c>
      <c r="AF227" s="44"/>
      <c r="AG227" s="25"/>
      <c r="AH227" s="25"/>
      <c r="AI227" s="25"/>
      <c r="AJ227" s="25"/>
      <c r="AK227" s="25"/>
      <c r="AL227" s="25"/>
      <c r="AM227" s="33">
        <f>SUMIFS('Unit Cancellations'!D:D,'Unit Cancellations'!B:B,A227)+SUMIFS('Unit Cancellations'!E:E,'Unit Cancellations'!B:B,A227)+SUMIFS('Unit Cancellations'!F:F,'Unit Cancellations'!B:B,A227)+SUMIFS('Unit Cancellations'!G:G,'Unit Cancellations'!B:B,A227)</f>
        <v>0</v>
      </c>
      <c r="AN227" s="41">
        <f t="shared" si="2"/>
        <v>1</v>
      </c>
      <c r="AO227" s="187">
        <f t="shared" si="1"/>
        <v>-0.99516908212560384</v>
      </c>
      <c r="AP227" s="25"/>
      <c r="AQ227" s="25"/>
    </row>
    <row r="228" spans="1:43">
      <c r="A228" s="44" t="s">
        <v>173</v>
      </c>
      <c r="B228" s="45">
        <v>46096</v>
      </c>
      <c r="C228" s="49">
        <v>94</v>
      </c>
      <c r="D228" s="49">
        <v>2</v>
      </c>
      <c r="E228" s="47">
        <v>54649</v>
      </c>
      <c r="F228" s="47">
        <v>1136</v>
      </c>
      <c r="G228" s="180">
        <v>-1</v>
      </c>
      <c r="H228" s="180">
        <v>-1</v>
      </c>
      <c r="I228" s="47">
        <v>0</v>
      </c>
      <c r="J228" s="49">
        <v>0</v>
      </c>
      <c r="K228" s="47">
        <v>59888</v>
      </c>
      <c r="L228" s="47">
        <v>1245</v>
      </c>
      <c r="M228" s="180">
        <v>-1</v>
      </c>
      <c r="N228" s="180">
        <v>-1</v>
      </c>
      <c r="O228" s="47">
        <v>941</v>
      </c>
      <c r="P228" s="49">
        <v>20</v>
      </c>
      <c r="Q228" s="47">
        <v>558517</v>
      </c>
      <c r="R228" s="47">
        <v>11599</v>
      </c>
      <c r="S228" s="180">
        <v>-1</v>
      </c>
      <c r="T228" s="180">
        <v>-1</v>
      </c>
      <c r="U228" s="47">
        <v>0</v>
      </c>
      <c r="V228" s="47">
        <v>0</v>
      </c>
      <c r="W228" s="47">
        <v>737</v>
      </c>
      <c r="X228" s="180">
        <v>-1</v>
      </c>
      <c r="Y228" s="49">
        <v>0</v>
      </c>
      <c r="Z228" s="49">
        <v>0</v>
      </c>
      <c r="AA228" s="47">
        <v>737</v>
      </c>
      <c r="AB228" s="180">
        <v>-1</v>
      </c>
      <c r="AC228" s="49">
        <v>1</v>
      </c>
      <c r="AD228" s="47">
        <v>32</v>
      </c>
      <c r="AE228" s="47"/>
      <c r="AF228" s="44"/>
      <c r="AG228" s="25"/>
      <c r="AH228" s="25"/>
      <c r="AI228" s="25"/>
      <c r="AJ228" s="25"/>
      <c r="AK228" s="25"/>
      <c r="AL228" s="25"/>
      <c r="AM228" s="33">
        <f>SUMIFS('Unit Cancellations'!D:D,'Unit Cancellations'!B:B,A228)+SUMIFS('Unit Cancellations'!E:E,'Unit Cancellations'!B:B,A228)+SUMIFS('Unit Cancellations'!F:F,'Unit Cancellations'!B:B,A228)+SUMIFS('Unit Cancellations'!G:G,'Unit Cancellations'!B:B,A228)</f>
        <v>0</v>
      </c>
      <c r="AN228" s="41">
        <f t="shared" si="2"/>
        <v>2</v>
      </c>
      <c r="AO228" s="187">
        <f t="shared" si="1"/>
        <v>-0.99823943661971826</v>
      </c>
      <c r="AP228" s="25"/>
      <c r="AQ228" s="25"/>
    </row>
    <row r="229" spans="1:43">
      <c r="A229" s="44" t="s">
        <v>129</v>
      </c>
      <c r="B229" s="45">
        <v>46096</v>
      </c>
      <c r="C229" s="47">
        <v>39</v>
      </c>
      <c r="D229" s="49">
        <v>2</v>
      </c>
      <c r="E229" s="47">
        <v>14702</v>
      </c>
      <c r="F229" s="47">
        <v>810</v>
      </c>
      <c r="G229" s="181">
        <v>-1</v>
      </c>
      <c r="H229" s="181">
        <v>-1</v>
      </c>
      <c r="I229" s="47">
        <v>28</v>
      </c>
      <c r="J229" s="49">
        <v>2</v>
      </c>
      <c r="K229" s="47">
        <v>14379</v>
      </c>
      <c r="L229" s="47">
        <v>746</v>
      </c>
      <c r="M229" s="181">
        <v>-1</v>
      </c>
      <c r="N229" s="181">
        <v>-1</v>
      </c>
      <c r="O229" s="47">
        <v>301</v>
      </c>
      <c r="P229" s="49">
        <v>19</v>
      </c>
      <c r="Q229" s="47">
        <v>170969</v>
      </c>
      <c r="R229" s="47">
        <v>9262</v>
      </c>
      <c r="S229" s="181">
        <v>-1</v>
      </c>
      <c r="T229" s="181">
        <v>-1</v>
      </c>
      <c r="U229" s="49">
        <v>11</v>
      </c>
      <c r="V229" s="49">
        <v>1</v>
      </c>
      <c r="W229" s="76">
        <v>702</v>
      </c>
      <c r="X229" s="181">
        <v>-1</v>
      </c>
      <c r="Y229" s="49">
        <v>0</v>
      </c>
      <c r="Z229" s="49">
        <v>0</v>
      </c>
      <c r="AA229" s="76">
        <v>702</v>
      </c>
      <c r="AB229" s="181">
        <v>-1</v>
      </c>
      <c r="AC229" s="47">
        <v>72</v>
      </c>
      <c r="AD229" s="47">
        <v>705</v>
      </c>
      <c r="AE229" s="47">
        <v>87</v>
      </c>
      <c r="AF229" s="44"/>
      <c r="AG229" s="25"/>
      <c r="AH229" s="25"/>
      <c r="AI229" s="25"/>
      <c r="AJ229" s="25"/>
      <c r="AK229" s="25"/>
      <c r="AL229" s="25"/>
      <c r="AM229" s="33">
        <f>SUMIFS('Unit Cancellations'!D:D,'Unit Cancellations'!B:B,A229)+SUMIFS('Unit Cancellations'!E:E,'Unit Cancellations'!B:B,A229)+SUMIFS('Unit Cancellations'!F:F,'Unit Cancellations'!B:B,A229)+SUMIFS('Unit Cancellations'!G:G,'Unit Cancellations'!B:B,A229)</f>
        <v>-2</v>
      </c>
      <c r="AN229" s="41">
        <f t="shared" si="2"/>
        <v>1.6666666666666667</v>
      </c>
      <c r="AO229" s="187">
        <f t="shared" si="1"/>
        <v>-0.99794238683127579</v>
      </c>
      <c r="AP229" s="25"/>
      <c r="AQ229" s="25"/>
    </row>
    <row r="230" spans="1:43">
      <c r="A230" s="44" t="s">
        <v>254</v>
      </c>
      <c r="B230" s="45">
        <v>46096</v>
      </c>
      <c r="C230" s="47">
        <v>100</v>
      </c>
      <c r="D230" s="49">
        <v>3</v>
      </c>
      <c r="E230" s="47">
        <v>0</v>
      </c>
      <c r="F230" s="47">
        <v>0</v>
      </c>
      <c r="G230" s="180"/>
      <c r="H230" s="180"/>
      <c r="I230" s="47">
        <v>409</v>
      </c>
      <c r="J230" s="49">
        <v>11</v>
      </c>
      <c r="K230" s="47">
        <v>0</v>
      </c>
      <c r="L230" s="47">
        <v>0</v>
      </c>
      <c r="M230" s="180"/>
      <c r="N230" s="180"/>
      <c r="O230" s="47">
        <v>598</v>
      </c>
      <c r="P230" s="49">
        <v>17</v>
      </c>
      <c r="Q230" s="47">
        <v>0</v>
      </c>
      <c r="R230" s="47">
        <v>0</v>
      </c>
      <c r="S230" s="180"/>
      <c r="T230" s="180"/>
      <c r="U230" s="47">
        <v>85</v>
      </c>
      <c r="V230" s="47">
        <v>7</v>
      </c>
      <c r="W230" s="47"/>
      <c r="X230" s="180"/>
      <c r="Y230" s="49">
        <v>0</v>
      </c>
      <c r="Z230" s="49">
        <v>0</v>
      </c>
      <c r="AA230" s="47"/>
      <c r="AB230" s="180"/>
      <c r="AC230" s="49">
        <v>224</v>
      </c>
      <c r="AD230" s="47">
        <v>4988</v>
      </c>
      <c r="AE230" s="49">
        <v>34</v>
      </c>
      <c r="AF230" s="44"/>
      <c r="AG230" s="33"/>
      <c r="AH230" s="33"/>
      <c r="AI230" s="33"/>
      <c r="AJ230" s="33"/>
      <c r="AK230" s="33"/>
      <c r="AL230" s="33"/>
      <c r="AM230" s="33">
        <f>SUMIFS('Unit Cancellations'!D:D,'Unit Cancellations'!B:B,A230)+SUMIFS('Unit Cancellations'!E:E,'Unit Cancellations'!B:B,A230)+SUMIFS('Unit Cancellations'!F:F,'Unit Cancellations'!B:B,A230)+SUMIFS('Unit Cancellations'!G:G,'Unit Cancellations'!B:B,A230)</f>
        <v>0</v>
      </c>
      <c r="AN230" s="41">
        <f t="shared" si="2"/>
        <v>3</v>
      </c>
      <c r="AO230" s="187" t="str">
        <f t="shared" si="1"/>
        <v/>
      </c>
      <c r="AP230" s="33"/>
      <c r="AQ230" s="33"/>
    </row>
    <row r="231" spans="1:43">
      <c r="A231" s="44" t="s">
        <v>65</v>
      </c>
      <c r="B231" s="45">
        <v>46096</v>
      </c>
      <c r="C231" s="49">
        <v>35</v>
      </c>
      <c r="D231" s="49">
        <v>1</v>
      </c>
      <c r="E231" s="47">
        <v>66254</v>
      </c>
      <c r="F231" s="47">
        <v>1717</v>
      </c>
      <c r="G231" s="180">
        <v>-1</v>
      </c>
      <c r="H231" s="180">
        <v>-1</v>
      </c>
      <c r="I231" s="49">
        <v>32</v>
      </c>
      <c r="J231" s="49">
        <v>1</v>
      </c>
      <c r="K231" s="47">
        <v>62396</v>
      </c>
      <c r="L231" s="47">
        <v>1639</v>
      </c>
      <c r="M231" s="180">
        <v>-1</v>
      </c>
      <c r="N231" s="180">
        <v>-1</v>
      </c>
      <c r="O231" s="47">
        <v>597</v>
      </c>
      <c r="P231" s="49">
        <v>16</v>
      </c>
      <c r="Q231" s="47">
        <v>723233</v>
      </c>
      <c r="R231" s="47">
        <v>18679</v>
      </c>
      <c r="S231" s="180">
        <v>-1</v>
      </c>
      <c r="T231" s="180">
        <v>-1</v>
      </c>
      <c r="U231" s="47">
        <v>19836</v>
      </c>
      <c r="V231" s="47">
        <v>1526</v>
      </c>
      <c r="W231" s="47">
        <v>1665</v>
      </c>
      <c r="X231" s="180">
        <v>-0.08</v>
      </c>
      <c r="Y231" s="49">
        <v>0</v>
      </c>
      <c r="Z231" s="49">
        <v>0</v>
      </c>
      <c r="AA231" s="47">
        <v>1665</v>
      </c>
      <c r="AB231" s="180">
        <v>-1</v>
      </c>
      <c r="AC231" s="49">
        <v>96</v>
      </c>
      <c r="AD231" s="47">
        <v>2344</v>
      </c>
      <c r="AE231" s="47">
        <v>0</v>
      </c>
      <c r="AF231" s="44"/>
      <c r="AG231" s="25"/>
      <c r="AH231" s="25"/>
      <c r="AI231" s="25"/>
      <c r="AJ231" s="25"/>
      <c r="AK231" s="25"/>
      <c r="AL231" s="25"/>
      <c r="AM231" s="33">
        <f>SUMIFS('Unit Cancellations'!D:D,'Unit Cancellations'!B:B,A231)+SUMIFS('Unit Cancellations'!E:E,'Unit Cancellations'!B:B,A231)+SUMIFS('Unit Cancellations'!F:F,'Unit Cancellations'!B:B,A231)+SUMIFS('Unit Cancellations'!G:G,'Unit Cancellations'!B:B,A231)</f>
        <v>0</v>
      </c>
      <c r="AN231" s="41">
        <f t="shared" si="2"/>
        <v>1</v>
      </c>
      <c r="AO231" s="187">
        <f t="shared" si="1"/>
        <v>-0.99941758881770526</v>
      </c>
      <c r="AP231" s="25"/>
      <c r="AQ231" s="25"/>
    </row>
    <row r="232" spans="1:43">
      <c r="A232" s="44" t="s">
        <v>156</v>
      </c>
      <c r="B232" s="45">
        <v>46096</v>
      </c>
      <c r="C232" s="49">
        <v>115</v>
      </c>
      <c r="D232" s="49">
        <v>2</v>
      </c>
      <c r="E232" s="47">
        <v>2202</v>
      </c>
      <c r="F232" s="47">
        <v>103</v>
      </c>
      <c r="G232" s="180">
        <v>-0.95</v>
      </c>
      <c r="H232" s="180">
        <v>-0.98</v>
      </c>
      <c r="I232" s="49">
        <v>95</v>
      </c>
      <c r="J232" s="49">
        <v>2</v>
      </c>
      <c r="K232" s="47">
        <v>2754</v>
      </c>
      <c r="L232" s="47">
        <v>108</v>
      </c>
      <c r="M232" s="181">
        <v>-0.97</v>
      </c>
      <c r="N232" s="181">
        <v>-0.98</v>
      </c>
      <c r="O232" s="47">
        <v>742</v>
      </c>
      <c r="P232" s="49">
        <v>15</v>
      </c>
      <c r="Q232" s="47">
        <v>15869</v>
      </c>
      <c r="R232" s="47">
        <v>706</v>
      </c>
      <c r="S232" s="180">
        <v>-0.95</v>
      </c>
      <c r="T232" s="180">
        <v>-0.98</v>
      </c>
      <c r="U232" s="47">
        <v>1304</v>
      </c>
      <c r="V232" s="49">
        <v>100</v>
      </c>
      <c r="W232" s="47">
        <v>26</v>
      </c>
      <c r="X232" s="180">
        <v>2.82</v>
      </c>
      <c r="Y232" s="49">
        <v>0</v>
      </c>
      <c r="Z232" s="49">
        <v>0</v>
      </c>
      <c r="AA232" s="47">
        <v>26</v>
      </c>
      <c r="AB232" s="180">
        <v>-1</v>
      </c>
      <c r="AC232" s="49">
        <v>253</v>
      </c>
      <c r="AD232" s="47">
        <v>8112</v>
      </c>
      <c r="AE232" s="49">
        <v>3</v>
      </c>
      <c r="AF232" s="44"/>
      <c r="AG232" s="25"/>
      <c r="AH232" s="25"/>
      <c r="AI232" s="25"/>
      <c r="AJ232" s="25"/>
      <c r="AK232" s="25"/>
      <c r="AL232" s="25"/>
      <c r="AM232" s="33">
        <f>SUMIFS('Unit Cancellations'!D:D,'Unit Cancellations'!B:B,A232)+SUMIFS('Unit Cancellations'!E:E,'Unit Cancellations'!B:B,A232)+SUMIFS('Unit Cancellations'!F:F,'Unit Cancellations'!B:B,A232)+SUMIFS('Unit Cancellations'!G:G,'Unit Cancellations'!B:B,A232)</f>
        <v>0</v>
      </c>
      <c r="AN232" s="41">
        <f t="shared" si="2"/>
        <v>2</v>
      </c>
      <c r="AO232" s="187">
        <f t="shared" si="1"/>
        <v>-0.98058252427184467</v>
      </c>
      <c r="AP232" s="25"/>
      <c r="AQ232" s="25"/>
    </row>
    <row r="233" spans="1:43">
      <c r="A233" s="44" t="s">
        <v>497</v>
      </c>
      <c r="B233" s="45">
        <v>46096</v>
      </c>
      <c r="C233" s="49">
        <v>39</v>
      </c>
      <c r="D233" s="49">
        <v>1</v>
      </c>
      <c r="E233" s="47">
        <v>101</v>
      </c>
      <c r="F233" s="49">
        <v>2</v>
      </c>
      <c r="G233" s="180">
        <v>-0.61</v>
      </c>
      <c r="H233" s="180">
        <v>-0.56000000000000005</v>
      </c>
      <c r="I233" s="47">
        <v>0</v>
      </c>
      <c r="J233" s="49">
        <v>1</v>
      </c>
      <c r="K233" s="47">
        <v>130</v>
      </c>
      <c r="L233" s="49">
        <v>2</v>
      </c>
      <c r="M233" s="180">
        <v>-1</v>
      </c>
      <c r="N233" s="180">
        <v>-0.5</v>
      </c>
      <c r="O233" s="47">
        <v>576</v>
      </c>
      <c r="P233" s="49">
        <v>9</v>
      </c>
      <c r="Q233" s="47">
        <v>1645</v>
      </c>
      <c r="R233" s="47">
        <v>21</v>
      </c>
      <c r="S233" s="180">
        <v>-0.65</v>
      </c>
      <c r="T233" s="180">
        <v>-0.56999999999999995</v>
      </c>
      <c r="U233" s="47">
        <v>27</v>
      </c>
      <c r="V233" s="47">
        <v>2</v>
      </c>
      <c r="W233" s="49">
        <v>2</v>
      </c>
      <c r="X233" s="180">
        <v>-0.03</v>
      </c>
      <c r="Y233" s="49">
        <v>27</v>
      </c>
      <c r="Z233" s="49">
        <v>2</v>
      </c>
      <c r="AA233" s="49">
        <v>2</v>
      </c>
      <c r="AB233" s="180">
        <v>-0.04</v>
      </c>
      <c r="AC233" s="47">
        <v>392</v>
      </c>
      <c r="AD233" s="47">
        <v>15557</v>
      </c>
      <c r="AE233" s="47">
        <v>188</v>
      </c>
      <c r="AF233" s="44">
        <v>189</v>
      </c>
      <c r="AG233" s="25"/>
      <c r="AH233" s="25"/>
      <c r="AI233" s="25"/>
      <c r="AJ233" s="25"/>
      <c r="AK233" s="25"/>
      <c r="AL233" s="25"/>
      <c r="AM233" s="33">
        <f>SUMIFS('Unit Cancellations'!D:D,'Unit Cancellations'!B:B,A233)+SUMIFS('Unit Cancellations'!E:E,'Unit Cancellations'!B:B,A233)+SUMIFS('Unit Cancellations'!F:F,'Unit Cancellations'!B:B,A233)+SUMIFS('Unit Cancellations'!G:G,'Unit Cancellations'!B:B,A233)</f>
        <v>-2</v>
      </c>
      <c r="AN233" s="41">
        <f t="shared" si="2"/>
        <v>0.66666666666666674</v>
      </c>
      <c r="AO233" s="187">
        <f t="shared" si="1"/>
        <v>-0.66666666666666663</v>
      </c>
      <c r="AP233" s="25"/>
      <c r="AQ233" s="25"/>
    </row>
    <row r="234" spans="1:43">
      <c r="A234" s="44" t="s">
        <v>247</v>
      </c>
      <c r="B234" s="45">
        <v>46096</v>
      </c>
      <c r="C234" s="49">
        <v>13</v>
      </c>
      <c r="D234" s="49">
        <v>1</v>
      </c>
      <c r="E234" s="47">
        <v>89</v>
      </c>
      <c r="F234" s="47">
        <v>7</v>
      </c>
      <c r="G234" s="180">
        <v>-0.86</v>
      </c>
      <c r="H234" s="180">
        <v>-0.86</v>
      </c>
      <c r="I234" s="47">
        <v>10</v>
      </c>
      <c r="J234" s="49">
        <v>1</v>
      </c>
      <c r="K234" s="47">
        <v>70</v>
      </c>
      <c r="L234" s="47">
        <v>6</v>
      </c>
      <c r="M234" s="180">
        <v>-0.86</v>
      </c>
      <c r="N234" s="180">
        <v>-0.83</v>
      </c>
      <c r="O234" s="47">
        <v>101</v>
      </c>
      <c r="P234" s="49">
        <v>8</v>
      </c>
      <c r="Q234" s="47">
        <v>822</v>
      </c>
      <c r="R234" s="47">
        <v>67</v>
      </c>
      <c r="S234" s="180">
        <v>-0.88</v>
      </c>
      <c r="T234" s="180">
        <v>-0.88</v>
      </c>
      <c r="U234" s="47">
        <v>0</v>
      </c>
      <c r="V234" s="49">
        <v>0</v>
      </c>
      <c r="W234" s="47">
        <v>2</v>
      </c>
      <c r="X234" s="180">
        <v>-0.99</v>
      </c>
      <c r="Y234" s="49">
        <v>0</v>
      </c>
      <c r="Z234" s="49">
        <v>0</v>
      </c>
      <c r="AA234" s="47">
        <v>2</v>
      </c>
      <c r="AB234" s="180">
        <v>-1</v>
      </c>
      <c r="AC234" s="47">
        <v>54</v>
      </c>
      <c r="AD234" s="47">
        <v>340</v>
      </c>
      <c r="AE234" s="47">
        <v>1820</v>
      </c>
      <c r="AF234" s="44"/>
      <c r="AG234" s="25"/>
      <c r="AH234" s="25"/>
      <c r="AI234" s="25"/>
      <c r="AJ234" s="25"/>
      <c r="AK234" s="25"/>
      <c r="AL234" s="25"/>
      <c r="AM234" s="33">
        <f>SUMIFS('Unit Cancellations'!D:D,'Unit Cancellations'!B:B,A234)+SUMIFS('Unit Cancellations'!E:E,'Unit Cancellations'!B:B,A234)+SUMIFS('Unit Cancellations'!F:F,'Unit Cancellations'!B:B,A234)+SUMIFS('Unit Cancellations'!G:G,'Unit Cancellations'!B:B,A234)</f>
        <v>0</v>
      </c>
      <c r="AN234" s="41">
        <f t="shared" si="2"/>
        <v>1</v>
      </c>
      <c r="AO234" s="187">
        <f t="shared" si="1"/>
        <v>-0.8571428571428571</v>
      </c>
      <c r="AP234" s="25"/>
      <c r="AQ234" s="25"/>
    </row>
    <row r="235" spans="1:43">
      <c r="A235" s="44" t="s">
        <v>290</v>
      </c>
      <c r="B235" s="45">
        <v>46096</v>
      </c>
      <c r="C235" s="49">
        <v>7</v>
      </c>
      <c r="D235" s="49">
        <v>0</v>
      </c>
      <c r="E235" s="47">
        <v>83</v>
      </c>
      <c r="F235" s="49">
        <v>2</v>
      </c>
      <c r="G235" s="180">
        <v>-0.92</v>
      </c>
      <c r="H235" s="180">
        <v>-0.9</v>
      </c>
      <c r="I235" s="47">
        <v>0</v>
      </c>
      <c r="J235" s="49">
        <v>0</v>
      </c>
      <c r="K235" s="47">
        <v>56</v>
      </c>
      <c r="L235" s="49">
        <v>1</v>
      </c>
      <c r="M235" s="180">
        <v>-1</v>
      </c>
      <c r="N235" s="180">
        <v>-1</v>
      </c>
      <c r="O235" s="47">
        <v>310</v>
      </c>
      <c r="P235" s="49">
        <v>7</v>
      </c>
      <c r="Q235" s="47">
        <v>1106</v>
      </c>
      <c r="R235" s="47">
        <v>20</v>
      </c>
      <c r="S235" s="180">
        <v>-0.72</v>
      </c>
      <c r="T235" s="180">
        <v>-0.65</v>
      </c>
      <c r="U235" s="47">
        <v>7</v>
      </c>
      <c r="V235" s="49">
        <v>1</v>
      </c>
      <c r="W235" s="49">
        <v>1</v>
      </c>
      <c r="X235" s="180">
        <v>-0.32</v>
      </c>
      <c r="Y235" s="49">
        <v>0</v>
      </c>
      <c r="Z235" s="49">
        <v>0</v>
      </c>
      <c r="AA235" s="49">
        <v>1</v>
      </c>
      <c r="AB235" s="180">
        <v>-1</v>
      </c>
      <c r="AC235" s="49">
        <v>11</v>
      </c>
      <c r="AD235" s="47">
        <v>134</v>
      </c>
      <c r="AE235" s="47">
        <v>19</v>
      </c>
      <c r="AF235" s="44"/>
      <c r="AG235" s="25"/>
      <c r="AH235" s="25"/>
      <c r="AI235" s="25"/>
      <c r="AJ235" s="25"/>
      <c r="AK235" s="25"/>
      <c r="AL235" s="25"/>
      <c r="AM235" s="33">
        <f>SUMIFS('Unit Cancellations'!D:D,'Unit Cancellations'!B:B,A235)+SUMIFS('Unit Cancellations'!E:E,'Unit Cancellations'!B:B,A235)+SUMIFS('Unit Cancellations'!F:F,'Unit Cancellations'!B:B,A235)+SUMIFS('Unit Cancellations'!G:G,'Unit Cancellations'!B:B,A235)</f>
        <v>0</v>
      </c>
      <c r="AN235" s="41">
        <f t="shared" si="2"/>
        <v>0</v>
      </c>
      <c r="AO235" s="187">
        <f t="shared" si="1"/>
        <v>-1</v>
      </c>
      <c r="AP235" s="25"/>
      <c r="AQ235" s="25"/>
    </row>
    <row r="236" spans="1:43">
      <c r="A236" s="44" t="s">
        <v>219</v>
      </c>
      <c r="B236" s="45">
        <v>46096</v>
      </c>
      <c r="C236" s="47">
        <v>126</v>
      </c>
      <c r="D236" s="49">
        <v>0</v>
      </c>
      <c r="E236" s="47">
        <v>4416</v>
      </c>
      <c r="F236" s="49">
        <v>29</v>
      </c>
      <c r="G236" s="180">
        <v>-0.97</v>
      </c>
      <c r="H236" s="180">
        <v>-0.99</v>
      </c>
      <c r="I236" s="47">
        <v>0</v>
      </c>
      <c r="J236" s="49">
        <v>0</v>
      </c>
      <c r="K236" s="47">
        <v>1076</v>
      </c>
      <c r="L236" s="49">
        <v>16</v>
      </c>
      <c r="M236" s="180">
        <v>-1</v>
      </c>
      <c r="N236" s="180">
        <v>-1</v>
      </c>
      <c r="O236" s="47">
        <v>3673</v>
      </c>
      <c r="P236" s="49">
        <v>7</v>
      </c>
      <c r="Q236" s="47">
        <v>88897</v>
      </c>
      <c r="R236" s="47">
        <v>524</v>
      </c>
      <c r="S236" s="180">
        <v>-0.96</v>
      </c>
      <c r="T236" s="180">
        <v>-0.99</v>
      </c>
      <c r="U236" s="47">
        <v>0</v>
      </c>
      <c r="V236" s="49">
        <v>0</v>
      </c>
      <c r="W236" s="49">
        <v>3</v>
      </c>
      <c r="X236" s="180">
        <v>-0.99</v>
      </c>
      <c r="Y236" s="49">
        <v>0</v>
      </c>
      <c r="Z236" s="49">
        <v>0</v>
      </c>
      <c r="AA236" s="49">
        <v>3</v>
      </c>
      <c r="AB236" s="180">
        <v>-1</v>
      </c>
      <c r="AC236" s="49">
        <v>1</v>
      </c>
      <c r="AD236" s="47">
        <v>236</v>
      </c>
      <c r="AE236" s="47">
        <v>51</v>
      </c>
      <c r="AF236" s="44"/>
      <c r="AG236" s="25"/>
      <c r="AH236" s="25"/>
      <c r="AI236" s="25"/>
      <c r="AJ236" s="25"/>
      <c r="AK236" s="25"/>
      <c r="AL236" s="25"/>
      <c r="AM236" s="33">
        <f>SUMIFS('Unit Cancellations'!D:D,'Unit Cancellations'!B:B,A236)+SUMIFS('Unit Cancellations'!E:E,'Unit Cancellations'!B:B,A236)+SUMIFS('Unit Cancellations'!F:F,'Unit Cancellations'!B:B,A236)+SUMIFS('Unit Cancellations'!G:G,'Unit Cancellations'!B:B,A236)</f>
        <v>-1</v>
      </c>
      <c r="AN236" s="41">
        <f t="shared" si="2"/>
        <v>-0.16666666666666666</v>
      </c>
      <c r="AO236" s="187">
        <f t="shared" si="1"/>
        <v>-1.0057471264367817</v>
      </c>
      <c r="AP236" s="25"/>
      <c r="AQ236" s="25"/>
    </row>
    <row r="237" spans="1:43">
      <c r="A237" s="44" t="s">
        <v>151</v>
      </c>
      <c r="B237" s="45">
        <v>46096</v>
      </c>
      <c r="C237" s="49">
        <v>5</v>
      </c>
      <c r="D237" s="49">
        <v>1</v>
      </c>
      <c r="E237" s="47">
        <v>49</v>
      </c>
      <c r="F237" s="49">
        <v>5</v>
      </c>
      <c r="G237" s="180">
        <v>-0.9</v>
      </c>
      <c r="H237" s="180">
        <v>-0.9</v>
      </c>
      <c r="I237" s="47">
        <v>10</v>
      </c>
      <c r="J237" s="49">
        <v>1</v>
      </c>
      <c r="K237" s="47">
        <v>68</v>
      </c>
      <c r="L237" s="49">
        <v>5</v>
      </c>
      <c r="M237" s="180">
        <v>-0.85</v>
      </c>
      <c r="N237" s="180">
        <v>-0.8</v>
      </c>
      <c r="O237" s="47">
        <v>53</v>
      </c>
      <c r="P237" s="49">
        <v>7</v>
      </c>
      <c r="Q237" s="47">
        <v>481</v>
      </c>
      <c r="R237" s="47">
        <v>55</v>
      </c>
      <c r="S237" s="180">
        <v>-0.89</v>
      </c>
      <c r="T237" s="180">
        <v>-0.87</v>
      </c>
      <c r="U237" s="47">
        <v>2170</v>
      </c>
      <c r="V237" s="49">
        <v>167</v>
      </c>
      <c r="W237" s="49">
        <v>2</v>
      </c>
      <c r="X237" s="180">
        <v>93.35</v>
      </c>
      <c r="Y237" s="49">
        <v>0</v>
      </c>
      <c r="Z237" s="49">
        <v>0</v>
      </c>
      <c r="AA237" s="49">
        <v>2</v>
      </c>
      <c r="AB237" s="180">
        <v>-1</v>
      </c>
      <c r="AC237" s="47">
        <v>46</v>
      </c>
      <c r="AD237" s="47">
        <v>236</v>
      </c>
      <c r="AE237" s="47">
        <v>0</v>
      </c>
      <c r="AF237" s="44"/>
      <c r="AG237" s="25"/>
      <c r="AH237" s="25"/>
      <c r="AI237" s="25"/>
      <c r="AJ237" s="25"/>
      <c r="AK237" s="25"/>
      <c r="AL237" s="25"/>
      <c r="AM237" s="33">
        <f>SUMIFS('Unit Cancellations'!D:D,'Unit Cancellations'!B:B,A237)+SUMIFS('Unit Cancellations'!E:E,'Unit Cancellations'!B:B,A237)+SUMIFS('Unit Cancellations'!F:F,'Unit Cancellations'!B:B,A237)+SUMIFS('Unit Cancellations'!G:G,'Unit Cancellations'!B:B,A237)</f>
        <v>0</v>
      </c>
      <c r="AN237" s="41">
        <f t="shared" si="2"/>
        <v>1</v>
      </c>
      <c r="AO237" s="187">
        <f t="shared" si="1"/>
        <v>-0.8</v>
      </c>
      <c r="AP237" s="25"/>
      <c r="AQ237" s="25"/>
    </row>
    <row r="238" spans="1:43">
      <c r="A238" s="44" t="s">
        <v>188</v>
      </c>
      <c r="B238" s="182">
        <v>46096</v>
      </c>
      <c r="C238" s="47">
        <v>0</v>
      </c>
      <c r="D238" s="49">
        <v>0</v>
      </c>
      <c r="E238" s="47">
        <v>1062</v>
      </c>
      <c r="F238" s="47">
        <v>59</v>
      </c>
      <c r="G238" s="180">
        <v>-1</v>
      </c>
      <c r="H238" s="180">
        <v>-1</v>
      </c>
      <c r="I238" s="49">
        <v>0</v>
      </c>
      <c r="J238" s="49">
        <v>0</v>
      </c>
      <c r="K238" s="47">
        <v>963</v>
      </c>
      <c r="L238" s="47">
        <v>57</v>
      </c>
      <c r="M238" s="180">
        <v>-1</v>
      </c>
      <c r="N238" s="180">
        <v>-1</v>
      </c>
      <c r="O238" s="47">
        <v>229</v>
      </c>
      <c r="P238" s="49">
        <v>6</v>
      </c>
      <c r="Q238" s="47">
        <v>28265</v>
      </c>
      <c r="R238" s="47">
        <v>1383</v>
      </c>
      <c r="S238" s="180">
        <v>-0.99</v>
      </c>
      <c r="T238" s="180">
        <v>-1</v>
      </c>
      <c r="U238" s="47">
        <v>1</v>
      </c>
      <c r="V238" s="49">
        <v>0</v>
      </c>
      <c r="W238" s="47">
        <v>3</v>
      </c>
      <c r="X238" s="180">
        <v>-0.98</v>
      </c>
      <c r="Y238" s="49">
        <v>0</v>
      </c>
      <c r="Z238" s="49">
        <v>0</v>
      </c>
      <c r="AA238" s="47">
        <v>3</v>
      </c>
      <c r="AB238" s="180">
        <v>-1</v>
      </c>
      <c r="AC238" s="49">
        <v>129</v>
      </c>
      <c r="AD238" s="47">
        <v>1004</v>
      </c>
      <c r="AE238" s="76">
        <v>2174</v>
      </c>
      <c r="AF238" s="44"/>
      <c r="AG238" s="25"/>
      <c r="AH238" s="25"/>
      <c r="AI238" s="25"/>
      <c r="AJ238" s="25"/>
      <c r="AK238" s="25"/>
      <c r="AL238" s="25"/>
      <c r="AM238" s="33">
        <f>SUMIFS('Unit Cancellations'!D:D,'Unit Cancellations'!B:B,A238)+SUMIFS('Unit Cancellations'!E:E,'Unit Cancellations'!B:B,A238)+SUMIFS('Unit Cancellations'!F:F,'Unit Cancellations'!B:B,A238)+SUMIFS('Unit Cancellations'!G:G,'Unit Cancellations'!B:B,A238)</f>
        <v>0</v>
      </c>
      <c r="AN238" s="41">
        <f t="shared" si="2"/>
        <v>0</v>
      </c>
      <c r="AO238" s="187">
        <f t="shared" si="1"/>
        <v>-1</v>
      </c>
      <c r="AP238" s="25"/>
      <c r="AQ238" s="25"/>
    </row>
    <row r="239" spans="1:43">
      <c r="A239" s="44" t="s">
        <v>182</v>
      </c>
      <c r="B239" s="45">
        <v>46096</v>
      </c>
      <c r="C239" s="49">
        <v>7</v>
      </c>
      <c r="D239" s="49">
        <v>0</v>
      </c>
      <c r="E239" s="47">
        <v>67910</v>
      </c>
      <c r="F239" s="47">
        <v>1424</v>
      </c>
      <c r="G239" s="180">
        <v>-1</v>
      </c>
      <c r="H239" s="180">
        <v>-1</v>
      </c>
      <c r="I239" s="49">
        <v>0</v>
      </c>
      <c r="J239" s="49">
        <v>0</v>
      </c>
      <c r="K239" s="47">
        <v>64298</v>
      </c>
      <c r="L239" s="47">
        <v>1356</v>
      </c>
      <c r="M239" s="180">
        <v>-1</v>
      </c>
      <c r="N239" s="180">
        <v>-1</v>
      </c>
      <c r="O239" s="47">
        <v>257</v>
      </c>
      <c r="P239" s="49">
        <v>6</v>
      </c>
      <c r="Q239" s="47">
        <v>779866</v>
      </c>
      <c r="R239" s="47">
        <v>16349</v>
      </c>
      <c r="S239" s="180">
        <v>-1</v>
      </c>
      <c r="T239" s="180">
        <v>-1</v>
      </c>
      <c r="U239" s="47">
        <v>51</v>
      </c>
      <c r="V239" s="49">
        <v>4</v>
      </c>
      <c r="W239" s="47">
        <v>1311</v>
      </c>
      <c r="X239" s="180">
        <v>-1</v>
      </c>
      <c r="Y239" s="49">
        <v>0</v>
      </c>
      <c r="Z239" s="49">
        <v>0</v>
      </c>
      <c r="AA239" s="47">
        <v>1311</v>
      </c>
      <c r="AB239" s="180">
        <v>-1</v>
      </c>
      <c r="AC239" s="47">
        <v>317</v>
      </c>
      <c r="AD239" s="47">
        <v>8965</v>
      </c>
      <c r="AE239" s="76">
        <v>81</v>
      </c>
      <c r="AF239" s="44"/>
      <c r="AG239" s="25"/>
      <c r="AH239" s="25"/>
      <c r="AI239" s="25"/>
      <c r="AJ239" s="25"/>
      <c r="AK239" s="25"/>
      <c r="AL239" s="25"/>
      <c r="AM239" s="33">
        <f>SUMIFS('Unit Cancellations'!D:D,'Unit Cancellations'!B:B,A239)+SUMIFS('Unit Cancellations'!E:E,'Unit Cancellations'!B:B,A239)+SUMIFS('Unit Cancellations'!F:F,'Unit Cancellations'!B:B,A239)+SUMIFS('Unit Cancellations'!G:G,'Unit Cancellations'!B:B,A239)</f>
        <v>-1</v>
      </c>
      <c r="AN239" s="41">
        <f t="shared" si="2"/>
        <v>-0.16666666666666666</v>
      </c>
      <c r="AO239" s="187">
        <f t="shared" si="1"/>
        <v>-1.0001170411985019</v>
      </c>
      <c r="AP239" s="25"/>
      <c r="AQ239" s="25"/>
    </row>
    <row r="240" spans="1:43">
      <c r="A240" s="44" t="s">
        <v>134</v>
      </c>
      <c r="B240" s="45">
        <v>46096</v>
      </c>
      <c r="C240" s="47">
        <v>0</v>
      </c>
      <c r="D240" s="49">
        <v>0</v>
      </c>
      <c r="E240" s="47">
        <v>72387</v>
      </c>
      <c r="F240" s="47">
        <v>4106</v>
      </c>
      <c r="G240" s="180">
        <v>-1</v>
      </c>
      <c r="H240" s="180">
        <v>-1</v>
      </c>
      <c r="I240" s="49">
        <v>0</v>
      </c>
      <c r="J240" s="49">
        <v>0</v>
      </c>
      <c r="K240" s="47">
        <v>77764</v>
      </c>
      <c r="L240" s="47">
        <v>4371</v>
      </c>
      <c r="M240" s="181">
        <v>-1</v>
      </c>
      <c r="N240" s="181">
        <v>-1</v>
      </c>
      <c r="O240" s="47">
        <v>60</v>
      </c>
      <c r="P240" s="49">
        <v>4</v>
      </c>
      <c r="Q240" s="47">
        <v>655787</v>
      </c>
      <c r="R240" s="47">
        <v>36754</v>
      </c>
      <c r="S240" s="180">
        <v>-1</v>
      </c>
      <c r="T240" s="180">
        <v>-1</v>
      </c>
      <c r="U240" s="47">
        <v>0</v>
      </c>
      <c r="V240" s="49">
        <v>0</v>
      </c>
      <c r="W240" s="47">
        <v>3178</v>
      </c>
      <c r="X240" s="180">
        <v>-1</v>
      </c>
      <c r="Y240" s="49">
        <v>0</v>
      </c>
      <c r="Z240" s="49">
        <v>0</v>
      </c>
      <c r="AA240" s="47">
        <v>3178</v>
      </c>
      <c r="AB240" s="180">
        <v>-1</v>
      </c>
      <c r="AC240" s="47">
        <v>377</v>
      </c>
      <c r="AD240" s="47">
        <v>3659</v>
      </c>
      <c r="AE240" s="76"/>
      <c r="AF240" s="44"/>
      <c r="AG240" s="25"/>
      <c r="AH240" s="25"/>
      <c r="AI240" s="25"/>
      <c r="AJ240" s="25"/>
      <c r="AK240" s="25"/>
      <c r="AL240" s="25"/>
      <c r="AM240" s="33">
        <f>SUMIFS('Unit Cancellations'!D:D,'Unit Cancellations'!B:B,A240)+SUMIFS('Unit Cancellations'!E:E,'Unit Cancellations'!B:B,A240)+SUMIFS('Unit Cancellations'!F:F,'Unit Cancellations'!B:B,A240)+SUMIFS('Unit Cancellations'!G:G,'Unit Cancellations'!B:B,A240)</f>
        <v>0</v>
      </c>
      <c r="AN240" s="41">
        <f t="shared" si="2"/>
        <v>0</v>
      </c>
      <c r="AO240" s="187">
        <f t="shared" si="1"/>
        <v>-1</v>
      </c>
      <c r="AP240" s="25"/>
      <c r="AQ240" s="25"/>
    </row>
    <row r="241" spans="1:43">
      <c r="A241" s="44" t="s">
        <v>968</v>
      </c>
      <c r="B241" s="45">
        <v>46096</v>
      </c>
      <c r="C241" s="49">
        <v>12</v>
      </c>
      <c r="D241" s="49">
        <v>1</v>
      </c>
      <c r="E241" s="47">
        <v>0</v>
      </c>
      <c r="F241" s="49">
        <v>0</v>
      </c>
      <c r="G241" s="180"/>
      <c r="H241" s="180"/>
      <c r="I241" s="49">
        <v>75</v>
      </c>
      <c r="J241" s="49">
        <v>4</v>
      </c>
      <c r="K241" s="47">
        <v>0</v>
      </c>
      <c r="L241" s="49">
        <v>0</v>
      </c>
      <c r="M241" s="180"/>
      <c r="N241" s="180"/>
      <c r="O241" s="47">
        <v>75</v>
      </c>
      <c r="P241" s="49">
        <v>4</v>
      </c>
      <c r="Q241" s="47">
        <v>0</v>
      </c>
      <c r="R241" s="47">
        <v>0</v>
      </c>
      <c r="S241" s="180"/>
      <c r="T241" s="180"/>
      <c r="U241" s="47">
        <v>14</v>
      </c>
      <c r="V241" s="49">
        <v>1</v>
      </c>
      <c r="W241" s="49"/>
      <c r="X241" s="180"/>
      <c r="Y241" s="49">
        <v>0</v>
      </c>
      <c r="Z241" s="49">
        <v>0</v>
      </c>
      <c r="AA241" s="49"/>
      <c r="AB241" s="180"/>
      <c r="AC241" s="47">
        <v>8742</v>
      </c>
      <c r="AD241" s="47">
        <v>134607</v>
      </c>
      <c r="AE241" s="47">
        <v>7892</v>
      </c>
      <c r="AF241" s="44"/>
      <c r="AG241" s="25"/>
      <c r="AH241" s="25"/>
      <c r="AI241" s="25"/>
      <c r="AJ241" s="25"/>
      <c r="AK241" s="25"/>
      <c r="AL241" s="25"/>
      <c r="AM241" s="33">
        <f>SUMIFS('Unit Cancellations'!D:D,'Unit Cancellations'!B:B,A241)+SUMIFS('Unit Cancellations'!E:E,'Unit Cancellations'!B:B,A241)+SUMIFS('Unit Cancellations'!F:F,'Unit Cancellations'!B:B,A241)+SUMIFS('Unit Cancellations'!G:G,'Unit Cancellations'!B:B,A241)</f>
        <v>0</v>
      </c>
      <c r="AN241" s="41">
        <f t="shared" si="2"/>
        <v>1</v>
      </c>
      <c r="AO241" s="187" t="str">
        <f t="shared" si="1"/>
        <v/>
      </c>
      <c r="AP241" s="25"/>
      <c r="AQ241" s="25"/>
    </row>
    <row r="242" spans="1:43">
      <c r="A242" s="44" t="s">
        <v>266</v>
      </c>
      <c r="B242" s="45">
        <v>46096</v>
      </c>
      <c r="C242" s="49">
        <v>5</v>
      </c>
      <c r="D242" s="49">
        <v>1</v>
      </c>
      <c r="E242" s="47">
        <v>638</v>
      </c>
      <c r="F242" s="49">
        <v>2</v>
      </c>
      <c r="G242" s="181">
        <v>-0.99</v>
      </c>
      <c r="H242" s="181">
        <v>-0.7</v>
      </c>
      <c r="I242" s="49">
        <v>0</v>
      </c>
      <c r="J242" s="49">
        <v>0</v>
      </c>
      <c r="K242" s="47">
        <v>0</v>
      </c>
      <c r="L242" s="49">
        <v>0</v>
      </c>
      <c r="M242" s="181"/>
      <c r="N242" s="181"/>
      <c r="O242" s="47">
        <v>310</v>
      </c>
      <c r="P242" s="49">
        <v>4</v>
      </c>
      <c r="Q242" s="47">
        <v>15601</v>
      </c>
      <c r="R242" s="47">
        <v>49</v>
      </c>
      <c r="S242" s="180">
        <v>-0.98</v>
      </c>
      <c r="T242" s="180">
        <v>-0.92</v>
      </c>
      <c r="U242" s="47">
        <v>0</v>
      </c>
      <c r="V242" s="49">
        <v>0</v>
      </c>
      <c r="W242" s="49">
        <v>1</v>
      </c>
      <c r="X242" s="180">
        <v>-1</v>
      </c>
      <c r="Y242" s="49">
        <v>0</v>
      </c>
      <c r="Z242" s="49">
        <v>0</v>
      </c>
      <c r="AA242" s="49">
        <v>1</v>
      </c>
      <c r="AB242" s="180">
        <v>-1</v>
      </c>
      <c r="AC242" s="49">
        <v>6</v>
      </c>
      <c r="AD242" s="47">
        <v>502</v>
      </c>
      <c r="AE242" s="44"/>
      <c r="AF242" s="44"/>
      <c r="AG242" s="25"/>
      <c r="AH242" s="25"/>
      <c r="AI242" s="25"/>
      <c r="AJ242" s="25"/>
      <c r="AK242" s="25"/>
      <c r="AL242" s="25"/>
      <c r="AM242" s="33">
        <f>SUMIFS('Unit Cancellations'!D:D,'Unit Cancellations'!B:B,A242)+SUMIFS('Unit Cancellations'!E:E,'Unit Cancellations'!B:B,A242)+SUMIFS('Unit Cancellations'!F:F,'Unit Cancellations'!B:B,A242)+SUMIFS('Unit Cancellations'!G:G,'Unit Cancellations'!B:B,A242)</f>
        <v>0</v>
      </c>
      <c r="AN242" s="41">
        <f t="shared" si="2"/>
        <v>1</v>
      </c>
      <c r="AO242" s="187">
        <f t="shared" si="1"/>
        <v>-0.5</v>
      </c>
      <c r="AP242" s="25"/>
      <c r="AQ242" s="25"/>
    </row>
    <row r="243" spans="1:43">
      <c r="A243" s="44" t="s">
        <v>164</v>
      </c>
      <c r="B243" s="45">
        <v>46096</v>
      </c>
      <c r="C243" s="49">
        <v>2</v>
      </c>
      <c r="D243" s="49">
        <v>0</v>
      </c>
      <c r="E243" s="47">
        <v>4</v>
      </c>
      <c r="F243" s="49">
        <v>0</v>
      </c>
      <c r="G243" s="181">
        <v>-0.6</v>
      </c>
      <c r="H243" s="181">
        <v>0</v>
      </c>
      <c r="I243" s="47">
        <v>0</v>
      </c>
      <c r="J243" s="49">
        <v>0</v>
      </c>
      <c r="K243" s="47">
        <v>0</v>
      </c>
      <c r="L243" s="49">
        <v>0</v>
      </c>
      <c r="M243" s="181"/>
      <c r="N243" s="181"/>
      <c r="O243" s="47">
        <v>30</v>
      </c>
      <c r="P243" s="49">
        <v>3</v>
      </c>
      <c r="Q243" s="47">
        <v>25</v>
      </c>
      <c r="R243" s="47">
        <v>1</v>
      </c>
      <c r="S243" s="181">
        <v>0.2</v>
      </c>
      <c r="T243" s="181">
        <v>2</v>
      </c>
      <c r="U243" s="49">
        <v>515</v>
      </c>
      <c r="V243" s="49">
        <v>40</v>
      </c>
      <c r="W243" s="44">
        <v>0</v>
      </c>
      <c r="X243" s="181">
        <v>513.79999999999995</v>
      </c>
      <c r="Y243" s="49">
        <v>0</v>
      </c>
      <c r="Z243" s="49">
        <v>0</v>
      </c>
      <c r="AA243" s="44">
        <v>0</v>
      </c>
      <c r="AB243" s="181">
        <v>-1</v>
      </c>
      <c r="AC243" s="47">
        <v>4</v>
      </c>
      <c r="AD243" s="47">
        <v>51</v>
      </c>
      <c r="AE243" s="49">
        <v>0</v>
      </c>
      <c r="AF243" s="44"/>
      <c r="AG243" s="25"/>
      <c r="AH243" s="25"/>
      <c r="AI243" s="25"/>
      <c r="AJ243" s="25"/>
      <c r="AK243" s="25"/>
      <c r="AL243" s="25"/>
      <c r="AM243" s="33">
        <f>SUMIFS('Unit Cancellations'!D:D,'Unit Cancellations'!B:B,A243)+SUMIFS('Unit Cancellations'!E:E,'Unit Cancellations'!B:B,A243)+SUMIFS('Unit Cancellations'!F:F,'Unit Cancellations'!B:B,A243)+SUMIFS('Unit Cancellations'!G:G,'Unit Cancellations'!B:B,A243)</f>
        <v>0</v>
      </c>
      <c r="AN243" s="41">
        <f t="shared" si="2"/>
        <v>0</v>
      </c>
      <c r="AO243" s="187" t="str">
        <f t="shared" si="1"/>
        <v/>
      </c>
      <c r="AP243" s="25"/>
      <c r="AQ243" s="25"/>
    </row>
    <row r="244" spans="1:43">
      <c r="A244" s="44" t="s">
        <v>294</v>
      </c>
      <c r="B244" s="182">
        <v>46096</v>
      </c>
      <c r="C244" s="49">
        <v>0</v>
      </c>
      <c r="D244" s="49">
        <v>0</v>
      </c>
      <c r="E244" s="47">
        <v>6</v>
      </c>
      <c r="F244" s="49">
        <v>0</v>
      </c>
      <c r="G244" s="181">
        <v>-1</v>
      </c>
      <c r="H244" s="181">
        <v>-1</v>
      </c>
      <c r="I244" s="49">
        <v>0</v>
      </c>
      <c r="J244" s="49">
        <v>0</v>
      </c>
      <c r="K244" s="47">
        <v>0</v>
      </c>
      <c r="L244" s="49">
        <v>0</v>
      </c>
      <c r="M244" s="181"/>
      <c r="N244" s="181"/>
      <c r="O244" s="47">
        <v>21</v>
      </c>
      <c r="P244" s="49">
        <v>2</v>
      </c>
      <c r="Q244" s="47">
        <v>238</v>
      </c>
      <c r="R244" s="47">
        <v>7</v>
      </c>
      <c r="S244" s="181">
        <v>-0.91</v>
      </c>
      <c r="T244" s="181">
        <v>-0.71</v>
      </c>
      <c r="U244" s="47">
        <v>0</v>
      </c>
      <c r="V244" s="49">
        <v>0</v>
      </c>
      <c r="W244" s="44">
        <v>0</v>
      </c>
      <c r="X244" s="181">
        <v>-1</v>
      </c>
      <c r="Y244" s="49">
        <v>0</v>
      </c>
      <c r="Z244" s="49">
        <v>0</v>
      </c>
      <c r="AA244" s="44">
        <v>0</v>
      </c>
      <c r="AB244" s="181">
        <v>-1</v>
      </c>
      <c r="AC244" s="49">
        <v>8</v>
      </c>
      <c r="AD244" s="47">
        <v>28</v>
      </c>
      <c r="AE244" s="44"/>
      <c r="AF244" s="44"/>
      <c r="AG244" s="25"/>
      <c r="AH244" s="25"/>
      <c r="AI244" s="25"/>
      <c r="AJ244" s="25"/>
      <c r="AK244" s="25"/>
      <c r="AL244" s="25"/>
      <c r="AM244" s="33">
        <f>SUMIFS('Unit Cancellations'!D:D,'Unit Cancellations'!B:B,A244)+SUMIFS('Unit Cancellations'!E:E,'Unit Cancellations'!B:B,A244)+SUMIFS('Unit Cancellations'!F:F,'Unit Cancellations'!B:B,A244)+SUMIFS('Unit Cancellations'!G:G,'Unit Cancellations'!B:B,A244)</f>
        <v>0</v>
      </c>
      <c r="AN244" s="41">
        <f t="shared" si="2"/>
        <v>0</v>
      </c>
      <c r="AO244" s="187" t="str">
        <f t="shared" si="1"/>
        <v/>
      </c>
      <c r="AP244" s="25"/>
      <c r="AQ244" s="25"/>
    </row>
    <row r="245" spans="1:43">
      <c r="A245" s="44" t="s">
        <v>405</v>
      </c>
      <c r="B245" s="45">
        <v>46096</v>
      </c>
      <c r="C245" s="49">
        <v>0</v>
      </c>
      <c r="D245" s="49">
        <v>0</v>
      </c>
      <c r="E245" s="47">
        <v>0</v>
      </c>
      <c r="F245" s="49">
        <v>0</v>
      </c>
      <c r="G245" s="180"/>
      <c r="H245" s="180"/>
      <c r="I245" s="47">
        <v>0</v>
      </c>
      <c r="J245" s="49">
        <v>0</v>
      </c>
      <c r="K245" s="47">
        <v>0</v>
      </c>
      <c r="L245" s="49">
        <v>0</v>
      </c>
      <c r="M245" s="180"/>
      <c r="N245" s="180"/>
      <c r="O245" s="47">
        <v>78</v>
      </c>
      <c r="P245" s="49">
        <v>2</v>
      </c>
      <c r="Q245" s="47">
        <v>0</v>
      </c>
      <c r="R245" s="47">
        <v>0</v>
      </c>
      <c r="S245" s="180"/>
      <c r="T245" s="180"/>
      <c r="U245" s="49">
        <v>1</v>
      </c>
      <c r="V245" s="49">
        <v>0</v>
      </c>
      <c r="W245" s="49"/>
      <c r="X245" s="180"/>
      <c r="Y245" s="49">
        <v>0</v>
      </c>
      <c r="Z245" s="49">
        <v>0</v>
      </c>
      <c r="AA245" s="49"/>
      <c r="AB245" s="180"/>
      <c r="AC245" s="47">
        <v>2</v>
      </c>
      <c r="AD245" s="47">
        <v>44</v>
      </c>
      <c r="AE245" s="49">
        <v>34</v>
      </c>
      <c r="AF245" s="44"/>
      <c r="AG245" s="33"/>
      <c r="AH245" s="33"/>
      <c r="AI245" s="33"/>
      <c r="AJ245" s="33"/>
      <c r="AK245" s="33"/>
      <c r="AL245" s="33"/>
      <c r="AM245" s="33">
        <f>SUMIFS('Unit Cancellations'!D:D,'Unit Cancellations'!B:B,A245)+SUMIFS('Unit Cancellations'!E:E,'Unit Cancellations'!B:B,A245)+SUMIFS('Unit Cancellations'!F:F,'Unit Cancellations'!B:B,A245)+SUMIFS('Unit Cancellations'!G:G,'Unit Cancellations'!B:B,A245)</f>
        <v>0</v>
      </c>
      <c r="AN245" s="41">
        <f t="shared" si="2"/>
        <v>0</v>
      </c>
      <c r="AO245" s="187" t="str">
        <f t="shared" si="1"/>
        <v/>
      </c>
      <c r="AP245" s="33"/>
      <c r="AQ245" s="33"/>
    </row>
    <row r="246" spans="1:43">
      <c r="A246" s="44" t="s">
        <v>319</v>
      </c>
      <c r="B246" s="45">
        <v>46096</v>
      </c>
      <c r="C246" s="49">
        <v>0</v>
      </c>
      <c r="D246" s="49">
        <v>0</v>
      </c>
      <c r="E246" s="47">
        <v>0</v>
      </c>
      <c r="F246" s="47">
        <v>0</v>
      </c>
      <c r="G246" s="180"/>
      <c r="H246" s="180"/>
      <c r="I246" s="49">
        <v>0</v>
      </c>
      <c r="J246" s="49">
        <v>0</v>
      </c>
      <c r="K246" s="47">
        <v>0</v>
      </c>
      <c r="L246" s="47">
        <v>0</v>
      </c>
      <c r="M246" s="180"/>
      <c r="N246" s="180"/>
      <c r="O246" s="47">
        <v>87</v>
      </c>
      <c r="P246" s="49">
        <v>1</v>
      </c>
      <c r="Q246" s="47">
        <v>0</v>
      </c>
      <c r="R246" s="47">
        <v>0</v>
      </c>
      <c r="S246" s="180"/>
      <c r="T246" s="180"/>
      <c r="U246" s="47">
        <v>0</v>
      </c>
      <c r="V246" s="49">
        <v>0</v>
      </c>
      <c r="W246" s="47"/>
      <c r="X246" s="180"/>
      <c r="Y246" s="49">
        <v>0</v>
      </c>
      <c r="Z246" s="49">
        <v>0</v>
      </c>
      <c r="AA246" s="47"/>
      <c r="AB246" s="180"/>
      <c r="AC246" s="47">
        <v>0</v>
      </c>
      <c r="AD246" s="47">
        <v>0</v>
      </c>
      <c r="AE246" s="47"/>
      <c r="AF246" s="44"/>
      <c r="AG246" s="25"/>
      <c r="AH246" s="25"/>
      <c r="AI246" s="25"/>
      <c r="AJ246" s="25"/>
      <c r="AK246" s="25"/>
      <c r="AL246" s="25"/>
      <c r="AM246" s="33">
        <f>SUMIFS('Unit Cancellations'!D:D,'Unit Cancellations'!B:B,A246)+SUMIFS('Unit Cancellations'!E:E,'Unit Cancellations'!B:B,A246)+SUMIFS('Unit Cancellations'!F:F,'Unit Cancellations'!B:B,A246)+SUMIFS('Unit Cancellations'!G:G,'Unit Cancellations'!B:B,A246)</f>
        <v>0</v>
      </c>
      <c r="AN246" s="41">
        <f t="shared" si="2"/>
        <v>0</v>
      </c>
      <c r="AO246" s="187" t="str">
        <f t="shared" si="1"/>
        <v/>
      </c>
      <c r="AP246" s="25"/>
      <c r="AQ246" s="25"/>
    </row>
    <row r="247" spans="1:43">
      <c r="A247" s="44" t="s">
        <v>526</v>
      </c>
      <c r="B247" s="45">
        <v>46096</v>
      </c>
      <c r="C247" s="47">
        <v>0</v>
      </c>
      <c r="D247" s="49">
        <v>0</v>
      </c>
      <c r="E247" s="47">
        <v>57939</v>
      </c>
      <c r="F247" s="49">
        <v>205</v>
      </c>
      <c r="G247" s="180">
        <v>-1</v>
      </c>
      <c r="H247" s="180">
        <v>-1</v>
      </c>
      <c r="I247" s="47">
        <v>0</v>
      </c>
      <c r="J247" s="49">
        <v>0</v>
      </c>
      <c r="K247" s="47">
        <v>67086</v>
      </c>
      <c r="L247" s="49">
        <v>252</v>
      </c>
      <c r="M247" s="180">
        <v>-1</v>
      </c>
      <c r="N247" s="180">
        <v>-1</v>
      </c>
      <c r="O247" s="47">
        <v>390</v>
      </c>
      <c r="P247" s="49">
        <v>1</v>
      </c>
      <c r="Q247" s="47">
        <v>680112</v>
      </c>
      <c r="R247" s="47">
        <v>2469</v>
      </c>
      <c r="S247" s="180">
        <v>-1</v>
      </c>
      <c r="T247" s="180">
        <v>-1</v>
      </c>
      <c r="U247" s="47">
        <v>68</v>
      </c>
      <c r="V247" s="49">
        <v>5</v>
      </c>
      <c r="W247" s="49">
        <v>251</v>
      </c>
      <c r="X247" s="180">
        <v>-0.98</v>
      </c>
      <c r="Y247" s="49">
        <v>0</v>
      </c>
      <c r="Z247" s="49">
        <v>0</v>
      </c>
      <c r="AA247" s="49">
        <v>251</v>
      </c>
      <c r="AB247" s="180">
        <v>-1</v>
      </c>
      <c r="AC247" s="47">
        <v>271</v>
      </c>
      <c r="AD247" s="47">
        <v>97861</v>
      </c>
      <c r="AE247" s="44">
        <v>52</v>
      </c>
      <c r="AF247" s="44"/>
      <c r="AG247" s="25"/>
      <c r="AH247" s="25"/>
      <c r="AI247" s="25"/>
      <c r="AJ247" s="25"/>
      <c r="AK247" s="25"/>
      <c r="AL247" s="25"/>
      <c r="AM247" s="33">
        <f>SUMIFS('Unit Cancellations'!D:D,'Unit Cancellations'!B:B,A247)+SUMIFS('Unit Cancellations'!E:E,'Unit Cancellations'!B:B,A247)+SUMIFS('Unit Cancellations'!F:F,'Unit Cancellations'!B:B,A247)+SUMIFS('Unit Cancellations'!G:G,'Unit Cancellations'!B:B,A247)</f>
        <v>0</v>
      </c>
      <c r="AN247" s="41">
        <f t="shared" si="2"/>
        <v>0</v>
      </c>
      <c r="AO247" s="187">
        <f t="shared" si="1"/>
        <v>-1</v>
      </c>
      <c r="AP247" s="25"/>
      <c r="AQ247" s="25"/>
    </row>
    <row r="248" spans="1:43">
      <c r="A248" s="44" t="s">
        <v>258</v>
      </c>
      <c r="B248" s="45">
        <v>46096</v>
      </c>
      <c r="C248" s="49">
        <v>0</v>
      </c>
      <c r="D248" s="49">
        <v>0</v>
      </c>
      <c r="E248" s="47">
        <v>136</v>
      </c>
      <c r="F248" s="49">
        <v>2</v>
      </c>
      <c r="G248" s="180">
        <v>-1</v>
      </c>
      <c r="H248" s="180">
        <v>-1</v>
      </c>
      <c r="I248" s="49">
        <v>0</v>
      </c>
      <c r="J248" s="49">
        <v>0</v>
      </c>
      <c r="K248" s="47">
        <v>153</v>
      </c>
      <c r="L248" s="49">
        <v>2</v>
      </c>
      <c r="M248" s="180">
        <v>-1</v>
      </c>
      <c r="N248" s="180">
        <v>-1</v>
      </c>
      <c r="O248" s="47">
        <v>48</v>
      </c>
      <c r="P248" s="49">
        <v>1</v>
      </c>
      <c r="Q248" s="47">
        <v>1417</v>
      </c>
      <c r="R248" s="47">
        <v>20</v>
      </c>
      <c r="S248" s="180">
        <v>-0.97</v>
      </c>
      <c r="T248" s="180">
        <v>-0.95</v>
      </c>
      <c r="U248" s="47">
        <v>0</v>
      </c>
      <c r="V248" s="49">
        <v>0</v>
      </c>
      <c r="W248" s="49">
        <v>0</v>
      </c>
      <c r="X248" s="180">
        <v>-1</v>
      </c>
      <c r="Y248" s="49">
        <v>0</v>
      </c>
      <c r="Z248" s="49">
        <v>0</v>
      </c>
      <c r="AA248" s="49">
        <v>0</v>
      </c>
      <c r="AB248" s="180">
        <v>-1</v>
      </c>
      <c r="AC248" s="49">
        <v>3</v>
      </c>
      <c r="AD248" s="47">
        <v>121</v>
      </c>
      <c r="AE248" s="47"/>
      <c r="AF248" s="44"/>
      <c r="AG248" s="25"/>
      <c r="AH248" s="25"/>
      <c r="AI248" s="25"/>
      <c r="AJ248" s="25"/>
      <c r="AK248" s="25"/>
      <c r="AL248" s="25"/>
      <c r="AM248" s="33">
        <f>SUMIFS('Unit Cancellations'!D:D,'Unit Cancellations'!B:B,A248)+SUMIFS('Unit Cancellations'!E:E,'Unit Cancellations'!B:B,A248)+SUMIFS('Unit Cancellations'!F:F,'Unit Cancellations'!B:B,A248)+SUMIFS('Unit Cancellations'!G:G,'Unit Cancellations'!B:B,A248)</f>
        <v>0</v>
      </c>
      <c r="AN248" s="41">
        <f t="shared" si="2"/>
        <v>0</v>
      </c>
      <c r="AO248" s="187">
        <f t="shared" si="1"/>
        <v>-1</v>
      </c>
      <c r="AP248" s="25"/>
      <c r="AQ248" s="25"/>
    </row>
    <row r="249" spans="1:43">
      <c r="A249" s="44" t="s">
        <v>252</v>
      </c>
      <c r="B249" s="45">
        <v>46096</v>
      </c>
      <c r="C249" s="49">
        <v>2</v>
      </c>
      <c r="D249" s="49">
        <v>0</v>
      </c>
      <c r="E249" s="47">
        <v>0</v>
      </c>
      <c r="F249" s="49">
        <v>0</v>
      </c>
      <c r="G249" s="180"/>
      <c r="H249" s="180"/>
      <c r="I249" s="49">
        <v>10</v>
      </c>
      <c r="J249" s="49">
        <v>1</v>
      </c>
      <c r="K249" s="47">
        <v>0</v>
      </c>
      <c r="L249" s="49">
        <v>0</v>
      </c>
      <c r="M249" s="181"/>
      <c r="N249" s="181"/>
      <c r="O249" s="47">
        <v>10</v>
      </c>
      <c r="P249" s="49">
        <v>1</v>
      </c>
      <c r="Q249" s="47">
        <v>0</v>
      </c>
      <c r="R249" s="49">
        <v>0</v>
      </c>
      <c r="S249" s="180"/>
      <c r="T249" s="180"/>
      <c r="U249" s="47">
        <v>51</v>
      </c>
      <c r="V249" s="49">
        <v>4</v>
      </c>
      <c r="W249" s="44">
        <v>0</v>
      </c>
      <c r="X249" s="181">
        <v>24.54</v>
      </c>
      <c r="Y249" s="49">
        <v>0</v>
      </c>
      <c r="Z249" s="49">
        <v>0</v>
      </c>
      <c r="AA249" s="44">
        <v>0</v>
      </c>
      <c r="AB249" s="181">
        <v>-1</v>
      </c>
      <c r="AC249" s="47">
        <v>3</v>
      </c>
      <c r="AD249" s="47">
        <v>45</v>
      </c>
      <c r="AE249" s="47">
        <v>1</v>
      </c>
      <c r="AF249" s="44"/>
      <c r="AG249" s="25"/>
      <c r="AH249" s="25"/>
      <c r="AI249" s="25"/>
      <c r="AJ249" s="25"/>
      <c r="AK249" s="25"/>
      <c r="AL249" s="25"/>
      <c r="AM249" s="33">
        <f>SUMIFS('Unit Cancellations'!D:D,'Unit Cancellations'!B:B,A249)+SUMIFS('Unit Cancellations'!E:E,'Unit Cancellations'!B:B,A249)+SUMIFS('Unit Cancellations'!F:F,'Unit Cancellations'!B:B,A249)+SUMIFS('Unit Cancellations'!G:G,'Unit Cancellations'!B:B,A249)</f>
        <v>0</v>
      </c>
      <c r="AN249" s="41">
        <f t="shared" si="2"/>
        <v>0</v>
      </c>
      <c r="AO249" s="187" t="str">
        <f t="shared" si="1"/>
        <v/>
      </c>
      <c r="AP249" s="25"/>
      <c r="AQ249" s="25"/>
    </row>
    <row r="250" spans="1:43">
      <c r="A250" s="44" t="s">
        <v>165</v>
      </c>
      <c r="B250" s="45">
        <v>46096</v>
      </c>
      <c r="C250" s="49">
        <v>3</v>
      </c>
      <c r="D250" s="49">
        <v>0</v>
      </c>
      <c r="E250" s="47">
        <v>3716</v>
      </c>
      <c r="F250" s="49">
        <v>33</v>
      </c>
      <c r="G250" s="180">
        <v>-1</v>
      </c>
      <c r="H250" s="180">
        <v>-0.99</v>
      </c>
      <c r="I250" s="49">
        <v>0</v>
      </c>
      <c r="J250" s="49">
        <v>0</v>
      </c>
      <c r="K250" s="47">
        <v>4360</v>
      </c>
      <c r="L250" s="49">
        <v>32</v>
      </c>
      <c r="M250" s="180">
        <v>-1</v>
      </c>
      <c r="N250" s="180">
        <v>-1</v>
      </c>
      <c r="O250" s="47">
        <v>20</v>
      </c>
      <c r="P250" s="49">
        <v>1</v>
      </c>
      <c r="Q250" s="47">
        <v>27448</v>
      </c>
      <c r="R250" s="47">
        <v>245</v>
      </c>
      <c r="S250" s="180">
        <v>-1</v>
      </c>
      <c r="T250" s="180">
        <v>-1</v>
      </c>
      <c r="U250" s="47">
        <v>1075</v>
      </c>
      <c r="V250" s="49">
        <v>83</v>
      </c>
      <c r="W250" s="49">
        <v>4</v>
      </c>
      <c r="X250" s="180">
        <v>18.54</v>
      </c>
      <c r="Y250" s="49">
        <v>0</v>
      </c>
      <c r="Z250" s="49">
        <v>0</v>
      </c>
      <c r="AA250" s="49">
        <v>4</v>
      </c>
      <c r="AB250" s="180">
        <v>-1</v>
      </c>
      <c r="AC250" s="47">
        <v>5</v>
      </c>
      <c r="AD250" s="47">
        <v>70</v>
      </c>
      <c r="AE250" s="47">
        <v>0</v>
      </c>
      <c r="AF250" s="44"/>
      <c r="AG250" s="25"/>
      <c r="AH250" s="25"/>
      <c r="AI250" s="25"/>
      <c r="AJ250" s="25"/>
      <c r="AK250" s="25"/>
      <c r="AL250" s="25"/>
      <c r="AM250" s="33">
        <f>SUMIFS('Unit Cancellations'!D:D,'Unit Cancellations'!B:B,A250)+SUMIFS('Unit Cancellations'!E:E,'Unit Cancellations'!B:B,A250)+SUMIFS('Unit Cancellations'!F:F,'Unit Cancellations'!B:B,A250)+SUMIFS('Unit Cancellations'!G:G,'Unit Cancellations'!B:B,A250)</f>
        <v>-1</v>
      </c>
      <c r="AN250" s="41">
        <f t="shared" si="2"/>
        <v>-0.16666666666666666</v>
      </c>
      <c r="AO250" s="187">
        <f t="shared" si="1"/>
        <v>-1.005050505050505</v>
      </c>
      <c r="AP250" s="25"/>
      <c r="AQ250" s="25"/>
    </row>
    <row r="251" spans="1:43">
      <c r="A251" s="44" t="s">
        <v>495</v>
      </c>
      <c r="B251" s="45">
        <v>46096</v>
      </c>
      <c r="C251" s="49">
        <v>40</v>
      </c>
      <c r="D251" s="49">
        <v>0</v>
      </c>
      <c r="E251" s="47">
        <v>38</v>
      </c>
      <c r="F251" s="49">
        <v>0</v>
      </c>
      <c r="G251" s="180">
        <v>0.05</v>
      </c>
      <c r="H251" s="180">
        <v>0</v>
      </c>
      <c r="I251" s="49">
        <v>242</v>
      </c>
      <c r="J251" s="49">
        <v>1</v>
      </c>
      <c r="K251" s="47">
        <v>0</v>
      </c>
      <c r="L251" s="49">
        <v>0</v>
      </c>
      <c r="M251" s="180"/>
      <c r="N251" s="180"/>
      <c r="O251" s="47">
        <v>242</v>
      </c>
      <c r="P251" s="49">
        <v>1</v>
      </c>
      <c r="Q251" s="47">
        <v>480</v>
      </c>
      <c r="R251" s="47">
        <v>2</v>
      </c>
      <c r="S251" s="180">
        <v>-0.5</v>
      </c>
      <c r="T251" s="180">
        <v>-0.5</v>
      </c>
      <c r="U251" s="47">
        <v>0</v>
      </c>
      <c r="V251" s="49">
        <v>0</v>
      </c>
      <c r="W251" s="49">
        <v>1</v>
      </c>
      <c r="X251" s="180">
        <v>-1</v>
      </c>
      <c r="Y251" s="49">
        <v>0</v>
      </c>
      <c r="Z251" s="49">
        <v>0</v>
      </c>
      <c r="AA251" s="49">
        <v>1</v>
      </c>
      <c r="AB251" s="180">
        <v>-1</v>
      </c>
      <c r="AC251" s="49">
        <v>15</v>
      </c>
      <c r="AD251" s="47">
        <v>3427</v>
      </c>
      <c r="AE251" s="76"/>
      <c r="AF251" s="44"/>
      <c r="AG251" s="25"/>
      <c r="AH251" s="25"/>
      <c r="AI251" s="25"/>
      <c r="AJ251" s="25"/>
      <c r="AK251" s="25"/>
      <c r="AL251" s="25"/>
      <c r="AM251" s="33">
        <f>SUMIFS('Unit Cancellations'!D:D,'Unit Cancellations'!B:B,A251)+SUMIFS('Unit Cancellations'!E:E,'Unit Cancellations'!B:B,A251)+SUMIFS('Unit Cancellations'!F:F,'Unit Cancellations'!B:B,A251)+SUMIFS('Unit Cancellations'!G:G,'Unit Cancellations'!B:B,A251)</f>
        <v>-1</v>
      </c>
      <c r="AN251" s="41">
        <f t="shared" si="2"/>
        <v>-0.16666666666666666</v>
      </c>
      <c r="AO251" s="187" t="str">
        <f t="shared" si="1"/>
        <v/>
      </c>
      <c r="AP251" s="25"/>
      <c r="AQ251" s="25"/>
    </row>
    <row r="252" spans="1:43">
      <c r="A252" s="44" t="s">
        <v>468</v>
      </c>
      <c r="B252" s="182">
        <v>46096</v>
      </c>
      <c r="C252" s="49">
        <v>3</v>
      </c>
      <c r="D252" s="49">
        <v>0</v>
      </c>
      <c r="E252" s="47">
        <v>0</v>
      </c>
      <c r="F252" s="47">
        <v>0</v>
      </c>
      <c r="G252" s="180"/>
      <c r="H252" s="180"/>
      <c r="I252" s="49">
        <v>0</v>
      </c>
      <c r="J252" s="49">
        <v>0</v>
      </c>
      <c r="K252" s="47">
        <v>0</v>
      </c>
      <c r="L252" s="47">
        <v>0</v>
      </c>
      <c r="M252" s="181"/>
      <c r="N252" s="181"/>
      <c r="O252" s="47">
        <v>16</v>
      </c>
      <c r="P252" s="49">
        <v>1</v>
      </c>
      <c r="Q252" s="47">
        <v>18</v>
      </c>
      <c r="R252" s="47">
        <v>1</v>
      </c>
      <c r="S252" s="180">
        <v>-0.11</v>
      </c>
      <c r="T252" s="180">
        <v>0</v>
      </c>
      <c r="U252" s="47">
        <v>0</v>
      </c>
      <c r="V252" s="49">
        <v>0</v>
      </c>
      <c r="W252" s="47"/>
      <c r="X252" s="180"/>
      <c r="Y252" s="49">
        <v>0</v>
      </c>
      <c r="Z252" s="49">
        <v>0</v>
      </c>
      <c r="AA252" s="47"/>
      <c r="AB252" s="180"/>
      <c r="AC252" s="47">
        <v>2</v>
      </c>
      <c r="AD252" s="47">
        <v>12</v>
      </c>
      <c r="AE252" s="47">
        <v>202</v>
      </c>
      <c r="AF252" s="44"/>
      <c r="AG252" s="25"/>
      <c r="AH252" s="25"/>
      <c r="AI252" s="25"/>
      <c r="AJ252" s="25"/>
      <c r="AK252" s="25"/>
      <c r="AL252" s="25"/>
      <c r="AM252" s="33">
        <f>SUMIFS('Unit Cancellations'!D:D,'Unit Cancellations'!B:B,A252)+SUMIFS('Unit Cancellations'!E:E,'Unit Cancellations'!B:B,A252)+SUMIFS('Unit Cancellations'!F:F,'Unit Cancellations'!B:B,A252)+SUMIFS('Unit Cancellations'!G:G,'Unit Cancellations'!B:B,A252)</f>
        <v>0</v>
      </c>
      <c r="AN252" s="41">
        <f t="shared" si="2"/>
        <v>0</v>
      </c>
      <c r="AO252" s="187" t="str">
        <f t="shared" si="1"/>
        <v/>
      </c>
      <c r="AP252" s="25"/>
      <c r="AQ252" s="25"/>
    </row>
    <row r="253" spans="1:43">
      <c r="A253" s="44" t="s">
        <v>298</v>
      </c>
      <c r="B253" s="182">
        <v>46096</v>
      </c>
      <c r="C253" s="49">
        <v>0</v>
      </c>
      <c r="D253" s="49">
        <v>0</v>
      </c>
      <c r="E253" s="47">
        <v>0</v>
      </c>
      <c r="F253" s="49">
        <v>0</v>
      </c>
      <c r="G253" s="181"/>
      <c r="H253" s="181"/>
      <c r="I253" s="49">
        <v>0</v>
      </c>
      <c r="J253" s="49">
        <v>0</v>
      </c>
      <c r="K253" s="47">
        <v>0</v>
      </c>
      <c r="L253" s="49">
        <v>0</v>
      </c>
      <c r="M253" s="181"/>
      <c r="N253" s="181"/>
      <c r="O253" s="47">
        <v>46</v>
      </c>
      <c r="P253" s="49">
        <v>1</v>
      </c>
      <c r="Q253" s="47">
        <v>69</v>
      </c>
      <c r="R253" s="47">
        <v>2</v>
      </c>
      <c r="S253" s="181">
        <v>-0.33</v>
      </c>
      <c r="T253" s="181">
        <v>-0.5</v>
      </c>
      <c r="U253" s="47">
        <v>0</v>
      </c>
      <c r="V253" s="49">
        <v>0</v>
      </c>
      <c r="W253" s="49"/>
      <c r="X253" s="180"/>
      <c r="Y253" s="47">
        <v>0</v>
      </c>
      <c r="Z253" s="47">
        <v>0</v>
      </c>
      <c r="AA253" s="49"/>
      <c r="AB253" s="180"/>
      <c r="AC253" s="49">
        <v>0</v>
      </c>
      <c r="AD253" s="47">
        <v>0</v>
      </c>
      <c r="AE253" s="49">
        <v>0</v>
      </c>
      <c r="AF253" s="44"/>
      <c r="AG253" s="25"/>
      <c r="AH253" s="25"/>
      <c r="AI253" s="25"/>
      <c r="AJ253" s="25"/>
      <c r="AK253" s="25"/>
      <c r="AL253" s="25"/>
      <c r="AM253" s="33">
        <f>SUMIFS('Unit Cancellations'!D:D,'Unit Cancellations'!B:B,A253)+SUMIFS('Unit Cancellations'!E:E,'Unit Cancellations'!B:B,A253)+SUMIFS('Unit Cancellations'!F:F,'Unit Cancellations'!B:B,A253)+SUMIFS('Unit Cancellations'!G:G,'Unit Cancellations'!B:B,A253)</f>
        <v>0</v>
      </c>
      <c r="AN253" s="41">
        <f t="shared" si="2"/>
        <v>0</v>
      </c>
      <c r="AO253" s="187" t="str">
        <f t="shared" si="1"/>
        <v/>
      </c>
      <c r="AP253" s="25"/>
      <c r="AQ253" s="25"/>
    </row>
    <row r="254" spans="1:43">
      <c r="A254" s="44" t="s">
        <v>499</v>
      </c>
      <c r="B254" s="45">
        <v>46096</v>
      </c>
      <c r="C254" s="49">
        <v>0</v>
      </c>
      <c r="D254" s="49">
        <v>0</v>
      </c>
      <c r="E254" s="47">
        <v>109</v>
      </c>
      <c r="F254" s="49">
        <v>1</v>
      </c>
      <c r="G254" s="181">
        <v>-1</v>
      </c>
      <c r="H254" s="181">
        <v>-1</v>
      </c>
      <c r="I254" s="49">
        <v>0</v>
      </c>
      <c r="J254" s="49">
        <v>0</v>
      </c>
      <c r="K254" s="47">
        <v>0</v>
      </c>
      <c r="L254" s="49">
        <v>0</v>
      </c>
      <c r="M254" s="181"/>
      <c r="N254" s="181"/>
      <c r="O254" s="47">
        <v>16</v>
      </c>
      <c r="P254" s="49">
        <v>1</v>
      </c>
      <c r="Q254" s="47">
        <v>1302</v>
      </c>
      <c r="R254" s="47">
        <v>9</v>
      </c>
      <c r="S254" s="181">
        <v>-0.99</v>
      </c>
      <c r="T254" s="181">
        <v>-0.89</v>
      </c>
      <c r="U254" s="49">
        <v>0</v>
      </c>
      <c r="V254" s="49">
        <v>0</v>
      </c>
      <c r="W254" s="44">
        <v>1</v>
      </c>
      <c r="X254" s="181">
        <v>-0.95</v>
      </c>
      <c r="Y254" s="49">
        <v>0</v>
      </c>
      <c r="Z254" s="49">
        <v>0</v>
      </c>
      <c r="AA254" s="44">
        <v>1</v>
      </c>
      <c r="AB254" s="181">
        <v>-1</v>
      </c>
      <c r="AC254" s="49">
        <v>2</v>
      </c>
      <c r="AD254" s="47">
        <v>965</v>
      </c>
      <c r="AE254" s="44">
        <v>67</v>
      </c>
      <c r="AF254" s="44"/>
      <c r="AG254" s="25"/>
      <c r="AH254" s="25"/>
      <c r="AI254" s="25"/>
      <c r="AJ254" s="25"/>
      <c r="AK254" s="25"/>
      <c r="AL254" s="25"/>
      <c r="AM254" s="33">
        <f>SUMIFS('Unit Cancellations'!D:D,'Unit Cancellations'!B:B,A254)+SUMIFS('Unit Cancellations'!E:E,'Unit Cancellations'!B:B,A254)+SUMIFS('Unit Cancellations'!F:F,'Unit Cancellations'!B:B,A254)+SUMIFS('Unit Cancellations'!G:G,'Unit Cancellations'!B:B,A254)</f>
        <v>0</v>
      </c>
      <c r="AN254" s="41">
        <f t="shared" si="2"/>
        <v>0</v>
      </c>
      <c r="AO254" s="187">
        <f t="shared" si="1"/>
        <v>-1</v>
      </c>
      <c r="AP254" s="25"/>
      <c r="AQ254" s="25"/>
    </row>
    <row r="255" spans="1:43">
      <c r="A255" s="44" t="s">
        <v>234</v>
      </c>
      <c r="B255" s="45">
        <v>46096</v>
      </c>
      <c r="C255" s="49">
        <v>0</v>
      </c>
      <c r="D255" s="49">
        <v>0</v>
      </c>
      <c r="E255" s="49">
        <v>227</v>
      </c>
      <c r="F255" s="49">
        <v>7</v>
      </c>
      <c r="G255" s="181">
        <v>-1</v>
      </c>
      <c r="H255" s="181">
        <v>-1</v>
      </c>
      <c r="I255" s="49">
        <v>0</v>
      </c>
      <c r="J255" s="49">
        <v>0</v>
      </c>
      <c r="K255" s="49">
        <v>175</v>
      </c>
      <c r="L255" s="49">
        <v>5</v>
      </c>
      <c r="M255" s="181">
        <v>-1</v>
      </c>
      <c r="N255" s="181">
        <v>-1</v>
      </c>
      <c r="O255" s="47">
        <v>41</v>
      </c>
      <c r="P255" s="49">
        <v>1</v>
      </c>
      <c r="Q255" s="47">
        <v>6367</v>
      </c>
      <c r="R255" s="47">
        <v>194</v>
      </c>
      <c r="S255" s="181">
        <v>-0.99</v>
      </c>
      <c r="T255" s="181">
        <v>-0.99</v>
      </c>
      <c r="U255" s="49">
        <v>0</v>
      </c>
      <c r="V255" s="49">
        <v>0</v>
      </c>
      <c r="W255" s="49">
        <v>0</v>
      </c>
      <c r="X255" s="180">
        <v>-1</v>
      </c>
      <c r="Y255" s="49">
        <v>0</v>
      </c>
      <c r="Z255" s="49">
        <v>0</v>
      </c>
      <c r="AA255" s="49">
        <v>0</v>
      </c>
      <c r="AB255" s="180">
        <v>-1</v>
      </c>
      <c r="AC255" s="49">
        <v>3</v>
      </c>
      <c r="AD255" s="47">
        <v>48</v>
      </c>
      <c r="AE255" s="49"/>
      <c r="AF255" s="44"/>
      <c r="AG255" s="25"/>
      <c r="AH255" s="25"/>
      <c r="AI255" s="25"/>
      <c r="AJ255" s="25"/>
      <c r="AK255" s="25"/>
      <c r="AL255" s="25"/>
      <c r="AM255" s="33">
        <f>SUMIFS('Unit Cancellations'!D:D,'Unit Cancellations'!B:B,A255)+SUMIFS('Unit Cancellations'!E:E,'Unit Cancellations'!B:B,A255)+SUMIFS('Unit Cancellations'!F:F,'Unit Cancellations'!B:B,A255)+SUMIFS('Unit Cancellations'!G:G,'Unit Cancellations'!B:B,A255)</f>
        <v>0</v>
      </c>
      <c r="AN255" s="41">
        <f t="shared" si="2"/>
        <v>0</v>
      </c>
      <c r="AO255" s="187">
        <f t="shared" si="1"/>
        <v>-1</v>
      </c>
      <c r="AP255" s="25"/>
      <c r="AQ255" s="25"/>
    </row>
    <row r="256" spans="1:43">
      <c r="A256" s="44" t="s">
        <v>250</v>
      </c>
      <c r="B256" s="183">
        <v>46096</v>
      </c>
      <c r="C256" s="49">
        <v>0</v>
      </c>
      <c r="D256" s="49">
        <v>0</v>
      </c>
      <c r="E256" s="47">
        <v>2</v>
      </c>
      <c r="F256" s="49">
        <v>0</v>
      </c>
      <c r="G256" s="181">
        <v>-1</v>
      </c>
      <c r="H256" s="181">
        <v>-1</v>
      </c>
      <c r="I256" s="49">
        <v>0</v>
      </c>
      <c r="J256" s="49">
        <v>0</v>
      </c>
      <c r="K256" s="47">
        <v>0</v>
      </c>
      <c r="L256" s="49">
        <v>0</v>
      </c>
      <c r="M256" s="181"/>
      <c r="N256" s="181"/>
      <c r="O256" s="47">
        <v>34</v>
      </c>
      <c r="P256" s="49">
        <v>1</v>
      </c>
      <c r="Q256" s="47">
        <v>22</v>
      </c>
      <c r="R256" s="47">
        <v>2</v>
      </c>
      <c r="S256" s="181">
        <v>0.55000000000000004</v>
      </c>
      <c r="T256" s="181">
        <v>-0.5</v>
      </c>
      <c r="U256" s="47">
        <v>50</v>
      </c>
      <c r="V256" s="49">
        <v>4</v>
      </c>
      <c r="W256" s="44">
        <v>0</v>
      </c>
      <c r="X256" s="181">
        <v>48.5</v>
      </c>
      <c r="Y256" s="49">
        <v>0</v>
      </c>
      <c r="Z256" s="49">
        <v>0</v>
      </c>
      <c r="AA256" s="44">
        <v>0</v>
      </c>
      <c r="AB256" s="181">
        <v>-1</v>
      </c>
      <c r="AC256" s="47">
        <v>19</v>
      </c>
      <c r="AD256" s="47">
        <v>39</v>
      </c>
      <c r="AE256" s="47">
        <v>5</v>
      </c>
      <c r="AF256" s="44"/>
      <c r="AG256" s="25"/>
      <c r="AH256" s="25"/>
      <c r="AI256" s="25"/>
      <c r="AJ256" s="25"/>
      <c r="AK256" s="25"/>
      <c r="AL256" s="25"/>
      <c r="AM256" s="33">
        <f>SUMIFS('Unit Cancellations'!D:D,'Unit Cancellations'!B:B,A256)+SUMIFS('Unit Cancellations'!E:E,'Unit Cancellations'!B:B,A256)+SUMIFS('Unit Cancellations'!F:F,'Unit Cancellations'!B:B,A256)+SUMIFS('Unit Cancellations'!G:G,'Unit Cancellations'!B:B,A256)</f>
        <v>0</v>
      </c>
      <c r="AN256" s="41">
        <f t="shared" si="2"/>
        <v>0</v>
      </c>
      <c r="AO256" s="187" t="str">
        <f t="shared" si="1"/>
        <v/>
      </c>
      <c r="AP256" s="25"/>
      <c r="AQ256" s="25"/>
    </row>
    <row r="257" spans="1:43">
      <c r="A257" s="44" t="s">
        <v>488</v>
      </c>
      <c r="B257" s="45">
        <v>46096</v>
      </c>
      <c r="C257" s="49">
        <v>0</v>
      </c>
      <c r="D257" s="49">
        <v>0</v>
      </c>
      <c r="E257" s="47">
        <v>0</v>
      </c>
      <c r="F257" s="49">
        <v>0</v>
      </c>
      <c r="G257" s="181"/>
      <c r="H257" s="181"/>
      <c r="I257" s="49">
        <v>0</v>
      </c>
      <c r="J257" s="49">
        <v>0</v>
      </c>
      <c r="K257" s="47">
        <v>0</v>
      </c>
      <c r="L257" s="49">
        <v>0</v>
      </c>
      <c r="M257" s="181"/>
      <c r="N257" s="181"/>
      <c r="O257" s="47">
        <v>13</v>
      </c>
      <c r="P257" s="49">
        <v>1</v>
      </c>
      <c r="Q257" s="47">
        <v>0</v>
      </c>
      <c r="R257" s="47">
        <v>0</v>
      </c>
      <c r="S257" s="181"/>
      <c r="T257" s="181"/>
      <c r="U257" s="47">
        <v>0</v>
      </c>
      <c r="V257" s="49">
        <v>0</v>
      </c>
      <c r="W257" s="44">
        <v>0</v>
      </c>
      <c r="X257" s="181">
        <v>-0.94</v>
      </c>
      <c r="Y257" s="49">
        <v>0</v>
      </c>
      <c r="Z257" s="49">
        <v>0</v>
      </c>
      <c r="AA257" s="44">
        <v>0</v>
      </c>
      <c r="AB257" s="181">
        <v>-1</v>
      </c>
      <c r="AC257" s="49">
        <v>2</v>
      </c>
      <c r="AD257" s="47">
        <v>23</v>
      </c>
      <c r="AE257" s="76">
        <v>202</v>
      </c>
      <c r="AF257" s="44"/>
      <c r="AG257" s="25"/>
      <c r="AH257" s="25"/>
      <c r="AI257" s="25"/>
      <c r="AJ257" s="25"/>
      <c r="AK257" s="25"/>
      <c r="AL257" s="25"/>
      <c r="AM257" s="33">
        <f>SUMIFS('Unit Cancellations'!D:D,'Unit Cancellations'!B:B,A257)+SUMIFS('Unit Cancellations'!E:E,'Unit Cancellations'!B:B,A257)+SUMIFS('Unit Cancellations'!F:F,'Unit Cancellations'!B:B,A257)+SUMIFS('Unit Cancellations'!G:G,'Unit Cancellations'!B:B,A257)</f>
        <v>0</v>
      </c>
      <c r="AN257" s="41">
        <f t="shared" si="2"/>
        <v>0</v>
      </c>
      <c r="AO257" s="187" t="str">
        <f t="shared" ref="AO257:AO489" si="3">IFERROR((AN257-F257)/F257,"")</f>
        <v/>
      </c>
      <c r="AP257" s="25"/>
      <c r="AQ257" s="25"/>
    </row>
    <row r="258" spans="1:43">
      <c r="A258" s="44" t="s">
        <v>331</v>
      </c>
      <c r="B258" s="45">
        <v>46096</v>
      </c>
      <c r="C258" s="49">
        <v>0</v>
      </c>
      <c r="D258" s="49">
        <v>0</v>
      </c>
      <c r="E258" s="47">
        <v>0</v>
      </c>
      <c r="F258" s="49">
        <v>0</v>
      </c>
      <c r="G258" s="181"/>
      <c r="H258" s="181"/>
      <c r="I258" s="49">
        <v>0</v>
      </c>
      <c r="J258" s="49">
        <v>0</v>
      </c>
      <c r="K258" s="47">
        <v>0</v>
      </c>
      <c r="L258" s="49">
        <v>0</v>
      </c>
      <c r="M258" s="181"/>
      <c r="N258" s="181"/>
      <c r="O258" s="47">
        <v>0</v>
      </c>
      <c r="P258" s="49">
        <v>0</v>
      </c>
      <c r="Q258" s="47">
        <v>0</v>
      </c>
      <c r="R258" s="47">
        <v>0</v>
      </c>
      <c r="S258" s="181"/>
      <c r="T258" s="181"/>
      <c r="U258" s="47">
        <v>0</v>
      </c>
      <c r="V258" s="49">
        <v>0</v>
      </c>
      <c r="W258" s="44"/>
      <c r="X258" s="181"/>
      <c r="Y258" s="47">
        <v>0</v>
      </c>
      <c r="Z258" s="47">
        <v>0</v>
      </c>
      <c r="AA258" s="44"/>
      <c r="AB258" s="181"/>
      <c r="AC258" s="49">
        <v>0</v>
      </c>
      <c r="AD258" s="47">
        <v>0</v>
      </c>
      <c r="AE258" s="44"/>
      <c r="AF258" s="44"/>
      <c r="AG258" s="25"/>
      <c r="AH258" s="25"/>
      <c r="AI258" s="25"/>
      <c r="AJ258" s="25"/>
      <c r="AK258" s="25"/>
      <c r="AL258" s="25"/>
      <c r="AM258" s="33">
        <f>SUMIFS('Unit Cancellations'!D:D,'Unit Cancellations'!B:B,A258)+SUMIFS('Unit Cancellations'!E:E,'Unit Cancellations'!B:B,A258)+SUMIFS('Unit Cancellations'!F:F,'Unit Cancellations'!B:B,A258)+SUMIFS('Unit Cancellations'!G:G,'Unit Cancellations'!B:B,A258)</f>
        <v>0</v>
      </c>
      <c r="AN258" s="41">
        <f t="shared" ref="AN258:AN489" si="4">D258+(AM258/6)</f>
        <v>0</v>
      </c>
      <c r="AO258" s="187" t="str">
        <f t="shared" si="3"/>
        <v/>
      </c>
      <c r="AP258" s="25"/>
      <c r="AQ258" s="25"/>
    </row>
    <row r="259" spans="1:43">
      <c r="A259" s="44" t="s">
        <v>486</v>
      </c>
      <c r="B259" s="182">
        <v>46096</v>
      </c>
      <c r="C259" s="49">
        <v>0</v>
      </c>
      <c r="D259" s="49">
        <v>0</v>
      </c>
      <c r="E259" s="47">
        <v>2</v>
      </c>
      <c r="F259" s="49">
        <v>0</v>
      </c>
      <c r="G259" s="181">
        <v>-1</v>
      </c>
      <c r="H259" s="181">
        <v>-1</v>
      </c>
      <c r="I259" s="49">
        <v>0</v>
      </c>
      <c r="J259" s="49">
        <v>0</v>
      </c>
      <c r="K259" s="47">
        <v>15</v>
      </c>
      <c r="L259" s="49">
        <v>1</v>
      </c>
      <c r="M259" s="181">
        <v>-1</v>
      </c>
      <c r="N259" s="181">
        <v>-1</v>
      </c>
      <c r="O259" s="49">
        <v>0</v>
      </c>
      <c r="P259" s="49">
        <v>0</v>
      </c>
      <c r="Q259" s="47">
        <v>15</v>
      </c>
      <c r="R259" s="47">
        <v>1</v>
      </c>
      <c r="S259" s="181">
        <v>-1</v>
      </c>
      <c r="T259" s="181">
        <v>-1</v>
      </c>
      <c r="U259" s="47">
        <v>4</v>
      </c>
      <c r="V259" s="49">
        <v>0</v>
      </c>
      <c r="W259" s="44">
        <v>0</v>
      </c>
      <c r="X259" s="181">
        <v>3.11</v>
      </c>
      <c r="Y259" s="49">
        <v>0</v>
      </c>
      <c r="Z259" s="49">
        <v>0</v>
      </c>
      <c r="AA259" s="44">
        <v>0</v>
      </c>
      <c r="AB259" s="181">
        <v>-1</v>
      </c>
      <c r="AC259" s="49">
        <v>0</v>
      </c>
      <c r="AD259" s="47">
        <v>0</v>
      </c>
      <c r="AE259" s="76">
        <v>0</v>
      </c>
      <c r="AF259" s="44"/>
      <c r="AG259" s="25"/>
      <c r="AH259" s="25"/>
      <c r="AI259" s="25"/>
      <c r="AJ259" s="25"/>
      <c r="AK259" s="25"/>
      <c r="AL259" s="25"/>
      <c r="AM259" s="33">
        <f>SUMIFS('Unit Cancellations'!D:D,'Unit Cancellations'!B:B,A259)+SUMIFS('Unit Cancellations'!E:E,'Unit Cancellations'!B:B,A259)+SUMIFS('Unit Cancellations'!F:F,'Unit Cancellations'!B:B,A259)+SUMIFS('Unit Cancellations'!G:G,'Unit Cancellations'!B:B,A259)</f>
        <v>0</v>
      </c>
      <c r="AN259" s="41">
        <f t="shared" si="4"/>
        <v>0</v>
      </c>
      <c r="AO259" s="187" t="str">
        <f t="shared" si="3"/>
        <v/>
      </c>
      <c r="AP259" s="25"/>
      <c r="AQ259" s="25"/>
    </row>
    <row r="260" spans="1:43">
      <c r="A260" s="44" t="s">
        <v>262</v>
      </c>
      <c r="B260" s="45"/>
      <c r="C260" s="49">
        <v>0</v>
      </c>
      <c r="D260" s="49">
        <v>0</v>
      </c>
      <c r="E260" s="47">
        <v>0</v>
      </c>
      <c r="F260" s="47">
        <v>0</v>
      </c>
      <c r="G260" s="181"/>
      <c r="H260" s="181"/>
      <c r="I260" s="49">
        <v>0</v>
      </c>
      <c r="J260" s="49">
        <v>0</v>
      </c>
      <c r="K260" s="47">
        <v>0</v>
      </c>
      <c r="L260" s="47">
        <v>0</v>
      </c>
      <c r="M260" s="181"/>
      <c r="N260" s="181"/>
      <c r="O260" s="47">
        <v>0</v>
      </c>
      <c r="P260" s="49">
        <v>0</v>
      </c>
      <c r="Q260" s="47">
        <v>0</v>
      </c>
      <c r="R260" s="47">
        <v>0</v>
      </c>
      <c r="S260" s="181"/>
      <c r="T260" s="181"/>
      <c r="U260" s="47">
        <v>23</v>
      </c>
      <c r="V260" s="47">
        <v>2</v>
      </c>
      <c r="W260" s="76"/>
      <c r="X260" s="181"/>
      <c r="Y260" s="49">
        <v>0</v>
      </c>
      <c r="Z260" s="49">
        <v>0</v>
      </c>
      <c r="AA260" s="76"/>
      <c r="AB260" s="181"/>
      <c r="AC260" s="47">
        <v>0</v>
      </c>
      <c r="AD260" s="47">
        <v>0</v>
      </c>
      <c r="AE260" s="76">
        <v>0</v>
      </c>
      <c r="AF260" s="44"/>
      <c r="AG260" s="25"/>
      <c r="AH260" s="25"/>
      <c r="AI260" s="25"/>
      <c r="AJ260" s="25"/>
      <c r="AK260" s="25"/>
      <c r="AL260" s="25"/>
      <c r="AM260" s="33">
        <f>SUMIFS('Unit Cancellations'!D:D,'Unit Cancellations'!B:B,A260)+SUMIFS('Unit Cancellations'!E:E,'Unit Cancellations'!B:B,A260)+SUMIFS('Unit Cancellations'!F:F,'Unit Cancellations'!B:B,A260)+SUMIFS('Unit Cancellations'!G:G,'Unit Cancellations'!B:B,A260)</f>
        <v>0</v>
      </c>
      <c r="AN260" s="41">
        <f t="shared" si="4"/>
        <v>0</v>
      </c>
      <c r="AO260" s="187" t="str">
        <f t="shared" si="3"/>
        <v/>
      </c>
      <c r="AP260" s="25"/>
      <c r="AQ260" s="25"/>
    </row>
    <row r="261" spans="1:43">
      <c r="A261" s="44" t="s">
        <v>332</v>
      </c>
      <c r="B261" s="45">
        <v>46096</v>
      </c>
      <c r="C261" s="49">
        <v>0</v>
      </c>
      <c r="D261" s="49">
        <v>0</v>
      </c>
      <c r="E261" s="47">
        <v>0</v>
      </c>
      <c r="F261" s="49">
        <v>0</v>
      </c>
      <c r="G261" s="181"/>
      <c r="H261" s="181"/>
      <c r="I261" s="49">
        <v>0</v>
      </c>
      <c r="J261" s="49">
        <v>0</v>
      </c>
      <c r="K261" s="49">
        <v>0</v>
      </c>
      <c r="L261" s="49">
        <v>0</v>
      </c>
      <c r="M261" s="181"/>
      <c r="N261" s="181"/>
      <c r="O261" s="47">
        <v>0</v>
      </c>
      <c r="P261" s="49">
        <v>0</v>
      </c>
      <c r="Q261" s="47">
        <v>0</v>
      </c>
      <c r="R261" s="47">
        <v>0</v>
      </c>
      <c r="S261" s="181"/>
      <c r="T261" s="181"/>
      <c r="U261" s="47">
        <v>0</v>
      </c>
      <c r="V261" s="49">
        <v>0</v>
      </c>
      <c r="W261" s="44"/>
      <c r="X261" s="181"/>
      <c r="Y261" s="49">
        <v>0</v>
      </c>
      <c r="Z261" s="49">
        <v>0</v>
      </c>
      <c r="AA261" s="44"/>
      <c r="AB261" s="181"/>
      <c r="AC261" s="47">
        <v>0</v>
      </c>
      <c r="AD261" s="47">
        <v>0</v>
      </c>
      <c r="AE261" s="76"/>
      <c r="AF261" s="44"/>
      <c r="AG261" s="25"/>
      <c r="AH261" s="25"/>
      <c r="AI261" s="25"/>
      <c r="AJ261" s="25"/>
      <c r="AK261" s="25"/>
      <c r="AL261" s="25"/>
      <c r="AM261" s="33">
        <f>SUMIFS('Unit Cancellations'!D:D,'Unit Cancellations'!B:B,A261)+SUMIFS('Unit Cancellations'!E:E,'Unit Cancellations'!B:B,A261)+SUMIFS('Unit Cancellations'!F:F,'Unit Cancellations'!B:B,A261)+SUMIFS('Unit Cancellations'!G:G,'Unit Cancellations'!B:B,A261)</f>
        <v>0</v>
      </c>
      <c r="AN261" s="41">
        <f t="shared" si="4"/>
        <v>0</v>
      </c>
      <c r="AO261" s="187" t="str">
        <f t="shared" si="3"/>
        <v/>
      </c>
      <c r="AP261" s="25"/>
      <c r="AQ261" s="25"/>
    </row>
    <row r="262" spans="1:43">
      <c r="A262" s="44" t="s">
        <v>333</v>
      </c>
      <c r="B262" s="45">
        <v>46096</v>
      </c>
      <c r="C262" s="49">
        <v>0</v>
      </c>
      <c r="D262" s="49">
        <v>0</v>
      </c>
      <c r="E262" s="47">
        <v>0</v>
      </c>
      <c r="F262" s="47">
        <v>0</v>
      </c>
      <c r="G262" s="181"/>
      <c r="H262" s="181"/>
      <c r="I262" s="49">
        <v>0</v>
      </c>
      <c r="J262" s="49">
        <v>0</v>
      </c>
      <c r="K262" s="47">
        <v>0</v>
      </c>
      <c r="L262" s="47">
        <v>0</v>
      </c>
      <c r="M262" s="181"/>
      <c r="N262" s="181"/>
      <c r="O262" s="47">
        <v>0</v>
      </c>
      <c r="P262" s="49">
        <v>0</v>
      </c>
      <c r="Q262" s="47">
        <v>0</v>
      </c>
      <c r="R262" s="47">
        <v>0</v>
      </c>
      <c r="S262" s="181"/>
      <c r="T262" s="181"/>
      <c r="U262" s="47">
        <v>0</v>
      </c>
      <c r="V262" s="49">
        <v>0</v>
      </c>
      <c r="W262" s="76"/>
      <c r="X262" s="181"/>
      <c r="Y262" s="47">
        <v>0</v>
      </c>
      <c r="Z262" s="47">
        <v>0</v>
      </c>
      <c r="AA262" s="76"/>
      <c r="AB262" s="181"/>
      <c r="AC262" s="47">
        <v>0</v>
      </c>
      <c r="AD262" s="47">
        <v>0</v>
      </c>
      <c r="AE262" s="44"/>
      <c r="AF262" s="44"/>
      <c r="AG262" s="25"/>
      <c r="AH262" s="25"/>
      <c r="AI262" s="25"/>
      <c r="AJ262" s="25"/>
      <c r="AK262" s="25"/>
      <c r="AL262" s="25"/>
      <c r="AM262" s="33">
        <f>SUMIFS('Unit Cancellations'!D:D,'Unit Cancellations'!B:B,A262)+SUMIFS('Unit Cancellations'!E:E,'Unit Cancellations'!B:B,A262)+SUMIFS('Unit Cancellations'!F:F,'Unit Cancellations'!B:B,A262)+SUMIFS('Unit Cancellations'!G:G,'Unit Cancellations'!B:B,A262)</f>
        <v>0</v>
      </c>
      <c r="AN262" s="41">
        <f t="shared" si="4"/>
        <v>0</v>
      </c>
      <c r="AO262" s="187" t="str">
        <f t="shared" si="3"/>
        <v/>
      </c>
      <c r="AP262" s="25"/>
      <c r="AQ262" s="25"/>
    </row>
    <row r="263" spans="1:43">
      <c r="A263" s="44" t="s">
        <v>334</v>
      </c>
      <c r="B263" s="45">
        <v>46096</v>
      </c>
      <c r="C263" s="49">
        <v>0</v>
      </c>
      <c r="D263" s="49">
        <v>0</v>
      </c>
      <c r="E263" s="47">
        <v>0</v>
      </c>
      <c r="F263" s="49">
        <v>0</v>
      </c>
      <c r="G263" s="181"/>
      <c r="H263" s="181"/>
      <c r="I263" s="49">
        <v>0</v>
      </c>
      <c r="J263" s="49">
        <v>0</v>
      </c>
      <c r="K263" s="47">
        <v>0</v>
      </c>
      <c r="L263" s="47">
        <v>0</v>
      </c>
      <c r="M263" s="181"/>
      <c r="N263" s="181"/>
      <c r="O263" s="49">
        <v>0</v>
      </c>
      <c r="P263" s="49">
        <v>0</v>
      </c>
      <c r="Q263" s="47">
        <v>0</v>
      </c>
      <c r="R263" s="47">
        <v>0</v>
      </c>
      <c r="S263" s="181"/>
      <c r="T263" s="181"/>
      <c r="U263" s="47">
        <v>0</v>
      </c>
      <c r="V263" s="49">
        <v>0</v>
      </c>
      <c r="W263" s="76"/>
      <c r="X263" s="181"/>
      <c r="Y263" s="47">
        <v>0</v>
      </c>
      <c r="Z263" s="47">
        <v>0</v>
      </c>
      <c r="AA263" s="76"/>
      <c r="AB263" s="181"/>
      <c r="AC263" s="47">
        <v>0</v>
      </c>
      <c r="AD263" s="47">
        <v>0</v>
      </c>
      <c r="AE263" s="47"/>
      <c r="AF263" s="44"/>
      <c r="AG263" s="25"/>
      <c r="AH263" s="25"/>
      <c r="AI263" s="25"/>
      <c r="AJ263" s="25"/>
      <c r="AK263" s="25"/>
      <c r="AL263" s="25"/>
      <c r="AM263" s="33">
        <f>SUMIFS('Unit Cancellations'!D:D,'Unit Cancellations'!B:B,A263)+SUMIFS('Unit Cancellations'!E:E,'Unit Cancellations'!B:B,A263)+SUMIFS('Unit Cancellations'!F:F,'Unit Cancellations'!B:B,A263)+SUMIFS('Unit Cancellations'!G:G,'Unit Cancellations'!B:B,A263)</f>
        <v>0</v>
      </c>
      <c r="AN263" s="41">
        <f t="shared" si="4"/>
        <v>0</v>
      </c>
      <c r="AO263" s="187" t="str">
        <f t="shared" si="3"/>
        <v/>
      </c>
      <c r="AP263" s="25"/>
      <c r="AQ263" s="25"/>
    </row>
    <row r="264" spans="1:43">
      <c r="A264" s="44" t="s">
        <v>335</v>
      </c>
      <c r="B264" s="45">
        <v>46096</v>
      </c>
      <c r="C264" s="49">
        <v>0</v>
      </c>
      <c r="D264" s="49">
        <v>0</v>
      </c>
      <c r="E264" s="47">
        <v>0</v>
      </c>
      <c r="F264" s="49">
        <v>0</v>
      </c>
      <c r="G264" s="181"/>
      <c r="H264" s="181"/>
      <c r="I264" s="49">
        <v>0</v>
      </c>
      <c r="J264" s="49">
        <v>0</v>
      </c>
      <c r="K264" s="47">
        <v>0</v>
      </c>
      <c r="L264" s="49">
        <v>0</v>
      </c>
      <c r="M264" s="181"/>
      <c r="N264" s="181"/>
      <c r="O264" s="49">
        <v>0</v>
      </c>
      <c r="P264" s="49">
        <v>0</v>
      </c>
      <c r="Q264" s="47">
        <v>0</v>
      </c>
      <c r="R264" s="47">
        <v>0</v>
      </c>
      <c r="S264" s="181"/>
      <c r="T264" s="181"/>
      <c r="U264" s="47">
        <v>0</v>
      </c>
      <c r="V264" s="49">
        <v>0</v>
      </c>
      <c r="W264" s="44"/>
      <c r="X264" s="181"/>
      <c r="Y264" s="49">
        <v>0</v>
      </c>
      <c r="Z264" s="49">
        <v>0</v>
      </c>
      <c r="AA264" s="44"/>
      <c r="AB264" s="181"/>
      <c r="AC264" s="47">
        <v>0</v>
      </c>
      <c r="AD264" s="47">
        <v>0</v>
      </c>
      <c r="AE264" s="47"/>
      <c r="AF264" s="44"/>
      <c r="AG264" s="25"/>
      <c r="AH264" s="25"/>
      <c r="AI264" s="25"/>
      <c r="AJ264" s="25"/>
      <c r="AK264" s="25"/>
      <c r="AL264" s="25"/>
      <c r="AM264" s="33">
        <f>SUMIFS('Unit Cancellations'!D:D,'Unit Cancellations'!B:B,A264)+SUMIFS('Unit Cancellations'!E:E,'Unit Cancellations'!B:B,A264)+SUMIFS('Unit Cancellations'!F:F,'Unit Cancellations'!B:B,A264)+SUMIFS('Unit Cancellations'!G:G,'Unit Cancellations'!B:B,A264)</f>
        <v>0</v>
      </c>
      <c r="AN264" s="41">
        <f t="shared" si="4"/>
        <v>0</v>
      </c>
      <c r="AO264" s="187" t="str">
        <f t="shared" si="3"/>
        <v/>
      </c>
      <c r="AP264" s="25"/>
      <c r="AQ264" s="25"/>
    </row>
    <row r="265" spans="1:43">
      <c r="A265" s="44" t="s">
        <v>336</v>
      </c>
      <c r="B265" s="184">
        <v>46096</v>
      </c>
      <c r="C265" s="49">
        <v>0</v>
      </c>
      <c r="D265" s="49">
        <v>0</v>
      </c>
      <c r="E265" s="47">
        <v>0</v>
      </c>
      <c r="F265" s="49">
        <v>0</v>
      </c>
      <c r="G265" s="181"/>
      <c r="H265" s="181"/>
      <c r="I265" s="49">
        <v>0</v>
      </c>
      <c r="J265" s="49">
        <v>0</v>
      </c>
      <c r="K265" s="47">
        <v>0</v>
      </c>
      <c r="L265" s="49">
        <v>0</v>
      </c>
      <c r="M265" s="181"/>
      <c r="N265" s="181"/>
      <c r="O265" s="49">
        <v>0</v>
      </c>
      <c r="P265" s="49">
        <v>0</v>
      </c>
      <c r="Q265" s="47">
        <v>0</v>
      </c>
      <c r="R265" s="47">
        <v>0</v>
      </c>
      <c r="S265" s="181"/>
      <c r="T265" s="181"/>
      <c r="U265" s="47">
        <v>0</v>
      </c>
      <c r="V265" s="49">
        <v>0</v>
      </c>
      <c r="W265" s="44"/>
      <c r="X265" s="181"/>
      <c r="Y265" s="47">
        <v>0</v>
      </c>
      <c r="Z265" s="47">
        <v>0</v>
      </c>
      <c r="AA265" s="44"/>
      <c r="AB265" s="181"/>
      <c r="AC265" s="47">
        <v>0</v>
      </c>
      <c r="AD265" s="47">
        <v>0</v>
      </c>
      <c r="AE265" s="76"/>
      <c r="AF265" s="44"/>
      <c r="AG265" s="25"/>
      <c r="AH265" s="25"/>
      <c r="AI265" s="25"/>
      <c r="AJ265" s="25"/>
      <c r="AK265" s="25"/>
      <c r="AL265" s="25"/>
      <c r="AM265" s="33">
        <f>SUMIFS('Unit Cancellations'!D:D,'Unit Cancellations'!B:B,A265)+SUMIFS('Unit Cancellations'!E:E,'Unit Cancellations'!B:B,A265)+SUMIFS('Unit Cancellations'!F:F,'Unit Cancellations'!B:B,A265)+SUMIFS('Unit Cancellations'!G:G,'Unit Cancellations'!B:B,A265)</f>
        <v>0</v>
      </c>
      <c r="AN265" s="41">
        <f t="shared" si="4"/>
        <v>0</v>
      </c>
      <c r="AO265" s="187" t="str">
        <f t="shared" si="3"/>
        <v/>
      </c>
      <c r="AP265" s="25"/>
      <c r="AQ265" s="25"/>
    </row>
    <row r="266" spans="1:43">
      <c r="A266" s="44" t="s">
        <v>337</v>
      </c>
      <c r="B266" s="182">
        <v>46096</v>
      </c>
      <c r="C266" s="49">
        <v>0</v>
      </c>
      <c r="D266" s="49">
        <v>0</v>
      </c>
      <c r="E266" s="47">
        <v>0</v>
      </c>
      <c r="F266" s="49">
        <v>0</v>
      </c>
      <c r="G266" s="181"/>
      <c r="H266" s="181"/>
      <c r="I266" s="49">
        <v>0</v>
      </c>
      <c r="J266" s="49">
        <v>0</v>
      </c>
      <c r="K266" s="47">
        <v>0</v>
      </c>
      <c r="L266" s="49">
        <v>0</v>
      </c>
      <c r="M266" s="181"/>
      <c r="N266" s="181"/>
      <c r="O266" s="49">
        <v>0</v>
      </c>
      <c r="P266" s="49">
        <v>0</v>
      </c>
      <c r="Q266" s="47">
        <v>0</v>
      </c>
      <c r="R266" s="47">
        <v>0</v>
      </c>
      <c r="S266" s="181"/>
      <c r="T266" s="181"/>
      <c r="U266" s="47">
        <v>0</v>
      </c>
      <c r="V266" s="49">
        <v>0</v>
      </c>
      <c r="W266" s="44"/>
      <c r="X266" s="181"/>
      <c r="Y266" s="47">
        <v>0</v>
      </c>
      <c r="Z266" s="47">
        <v>0</v>
      </c>
      <c r="AA266" s="44"/>
      <c r="AB266" s="181"/>
      <c r="AC266" s="49">
        <v>0</v>
      </c>
      <c r="AD266" s="47">
        <v>0</v>
      </c>
      <c r="AE266" s="44"/>
      <c r="AF266" s="44"/>
      <c r="AG266" s="25"/>
      <c r="AH266" s="25"/>
      <c r="AI266" s="25"/>
      <c r="AJ266" s="25"/>
      <c r="AK266" s="25"/>
      <c r="AL266" s="25"/>
      <c r="AM266" s="33">
        <f>SUMIFS('Unit Cancellations'!D:D,'Unit Cancellations'!B:B,A266)+SUMIFS('Unit Cancellations'!E:E,'Unit Cancellations'!B:B,A266)+SUMIFS('Unit Cancellations'!F:F,'Unit Cancellations'!B:B,A266)+SUMIFS('Unit Cancellations'!G:G,'Unit Cancellations'!B:B,A266)</f>
        <v>0</v>
      </c>
      <c r="AN266" s="41">
        <f t="shared" si="4"/>
        <v>0</v>
      </c>
      <c r="AO266" s="187" t="str">
        <f t="shared" si="3"/>
        <v/>
      </c>
      <c r="AP266" s="25"/>
      <c r="AQ266" s="25"/>
    </row>
    <row r="267" spans="1:43">
      <c r="A267" s="44" t="s">
        <v>469</v>
      </c>
      <c r="B267" s="182">
        <v>46096</v>
      </c>
      <c r="C267" s="49">
        <v>0</v>
      </c>
      <c r="D267" s="49">
        <v>0</v>
      </c>
      <c r="E267" s="47">
        <v>0</v>
      </c>
      <c r="F267" s="49">
        <v>0</v>
      </c>
      <c r="G267" s="180"/>
      <c r="H267" s="180"/>
      <c r="I267" s="49">
        <v>0</v>
      </c>
      <c r="J267" s="49">
        <v>0</v>
      </c>
      <c r="K267" s="47">
        <v>0</v>
      </c>
      <c r="L267" s="49">
        <v>0</v>
      </c>
      <c r="M267" s="181"/>
      <c r="N267" s="181"/>
      <c r="O267" s="49">
        <v>0</v>
      </c>
      <c r="P267" s="49">
        <v>0</v>
      </c>
      <c r="Q267" s="47">
        <v>0</v>
      </c>
      <c r="R267" s="47">
        <v>0</v>
      </c>
      <c r="S267" s="180"/>
      <c r="T267" s="180"/>
      <c r="U267" s="49">
        <v>3</v>
      </c>
      <c r="V267" s="49">
        <v>0</v>
      </c>
      <c r="W267" s="49"/>
      <c r="X267" s="180"/>
      <c r="Y267" s="47">
        <v>0</v>
      </c>
      <c r="Z267" s="47">
        <v>0</v>
      </c>
      <c r="AA267" s="49"/>
      <c r="AB267" s="180"/>
      <c r="AC267" s="47">
        <v>0</v>
      </c>
      <c r="AD267" s="47">
        <v>0</v>
      </c>
      <c r="AE267" s="47">
        <v>0</v>
      </c>
      <c r="AF267" s="44"/>
      <c r="AG267" s="25"/>
      <c r="AH267" s="25"/>
      <c r="AI267" s="25"/>
      <c r="AJ267" s="25"/>
      <c r="AK267" s="25"/>
      <c r="AL267" s="25"/>
      <c r="AM267" s="33">
        <f>SUMIFS('Unit Cancellations'!D:D,'Unit Cancellations'!B:B,A267)+SUMIFS('Unit Cancellations'!E:E,'Unit Cancellations'!B:B,A267)+SUMIFS('Unit Cancellations'!F:F,'Unit Cancellations'!B:B,A267)+SUMIFS('Unit Cancellations'!G:G,'Unit Cancellations'!B:B,A267)</f>
        <v>0</v>
      </c>
      <c r="AN267" s="41">
        <f t="shared" si="4"/>
        <v>0</v>
      </c>
      <c r="AO267" s="187" t="str">
        <f t="shared" si="3"/>
        <v/>
      </c>
      <c r="AP267" s="25"/>
      <c r="AQ267" s="25"/>
    </row>
    <row r="268" spans="1:43">
      <c r="A268" s="44" t="s">
        <v>316</v>
      </c>
      <c r="B268" s="45">
        <v>46096</v>
      </c>
      <c r="C268" s="49">
        <v>0</v>
      </c>
      <c r="D268" s="49">
        <v>0</v>
      </c>
      <c r="E268" s="47">
        <v>0</v>
      </c>
      <c r="F268" s="47">
        <v>0</v>
      </c>
      <c r="G268" s="180"/>
      <c r="H268" s="180"/>
      <c r="I268" s="49">
        <v>0</v>
      </c>
      <c r="J268" s="49">
        <v>0</v>
      </c>
      <c r="K268" s="47">
        <v>0</v>
      </c>
      <c r="L268" s="47">
        <v>0</v>
      </c>
      <c r="M268" s="180"/>
      <c r="N268" s="180"/>
      <c r="O268" s="49">
        <v>0</v>
      </c>
      <c r="P268" s="49">
        <v>0</v>
      </c>
      <c r="Q268" s="47">
        <v>0</v>
      </c>
      <c r="R268" s="47">
        <v>0</v>
      </c>
      <c r="S268" s="180"/>
      <c r="T268" s="180"/>
      <c r="U268" s="47">
        <v>1</v>
      </c>
      <c r="V268" s="49">
        <v>0</v>
      </c>
      <c r="W268" s="47"/>
      <c r="X268" s="180"/>
      <c r="Y268" s="49">
        <v>0</v>
      </c>
      <c r="Z268" s="49">
        <v>0</v>
      </c>
      <c r="AA268" s="47"/>
      <c r="AB268" s="180"/>
      <c r="AC268" s="47">
        <v>1</v>
      </c>
      <c r="AD268" s="47">
        <v>9</v>
      </c>
      <c r="AE268" s="47">
        <v>25</v>
      </c>
      <c r="AF268" s="44"/>
      <c r="AG268" s="25"/>
      <c r="AH268" s="25"/>
      <c r="AI268" s="25"/>
      <c r="AJ268" s="25"/>
      <c r="AK268" s="25"/>
      <c r="AL268" s="25"/>
      <c r="AM268" s="33">
        <f>SUMIFS('Unit Cancellations'!D:D,'Unit Cancellations'!B:B,A268)+SUMIFS('Unit Cancellations'!E:E,'Unit Cancellations'!B:B,A268)+SUMIFS('Unit Cancellations'!F:F,'Unit Cancellations'!B:B,A268)+SUMIFS('Unit Cancellations'!G:G,'Unit Cancellations'!B:B,A268)</f>
        <v>0</v>
      </c>
      <c r="AN268" s="41">
        <f t="shared" si="4"/>
        <v>0</v>
      </c>
      <c r="AO268" s="187" t="str">
        <f t="shared" si="3"/>
        <v/>
      </c>
      <c r="AP268" s="25"/>
      <c r="AQ268" s="25"/>
    </row>
    <row r="269" spans="1:43">
      <c r="A269" s="44" t="s">
        <v>645</v>
      </c>
      <c r="B269" s="45"/>
      <c r="C269" s="49">
        <v>0</v>
      </c>
      <c r="D269" s="49">
        <v>0</v>
      </c>
      <c r="E269" s="47">
        <v>0</v>
      </c>
      <c r="F269" s="49">
        <v>0</v>
      </c>
      <c r="G269" s="181"/>
      <c r="H269" s="181"/>
      <c r="I269" s="49">
        <v>0</v>
      </c>
      <c r="J269" s="49">
        <v>0</v>
      </c>
      <c r="K269" s="47">
        <v>0</v>
      </c>
      <c r="L269" s="49">
        <v>0</v>
      </c>
      <c r="M269" s="181"/>
      <c r="N269" s="181"/>
      <c r="O269" s="49">
        <v>0</v>
      </c>
      <c r="P269" s="49">
        <v>0</v>
      </c>
      <c r="Q269" s="47">
        <v>0</v>
      </c>
      <c r="R269" s="47">
        <v>0</v>
      </c>
      <c r="S269" s="181"/>
      <c r="T269" s="181"/>
      <c r="U269" s="49">
        <v>0</v>
      </c>
      <c r="V269" s="49">
        <v>0</v>
      </c>
      <c r="W269" s="44"/>
      <c r="X269" s="181"/>
      <c r="Y269" s="47">
        <v>15791</v>
      </c>
      <c r="Z269" s="47">
        <v>1215</v>
      </c>
      <c r="AA269" s="44"/>
      <c r="AB269" s="181"/>
      <c r="AC269" s="47">
        <v>0</v>
      </c>
      <c r="AD269" s="47">
        <v>0</v>
      </c>
      <c r="AE269" s="76"/>
      <c r="AF269" s="44">
        <v>0</v>
      </c>
      <c r="AG269" s="25"/>
      <c r="AH269" s="25"/>
      <c r="AI269" s="25"/>
      <c r="AJ269" s="25"/>
      <c r="AK269" s="25"/>
      <c r="AL269" s="25"/>
      <c r="AM269" s="33">
        <f>SUMIFS('Unit Cancellations'!D:D,'Unit Cancellations'!B:B,A269)+SUMIFS('Unit Cancellations'!E:E,'Unit Cancellations'!B:B,A269)+SUMIFS('Unit Cancellations'!F:F,'Unit Cancellations'!B:B,A269)+SUMIFS('Unit Cancellations'!G:G,'Unit Cancellations'!B:B,A269)</f>
        <v>-59</v>
      </c>
      <c r="AN269" s="41">
        <f t="shared" si="4"/>
        <v>-9.8333333333333339</v>
      </c>
      <c r="AO269" s="187" t="str">
        <f t="shared" si="3"/>
        <v/>
      </c>
      <c r="AP269" s="25"/>
      <c r="AQ269" s="25"/>
    </row>
    <row r="270" spans="1:43">
      <c r="A270" s="44" t="s">
        <v>338</v>
      </c>
      <c r="B270" s="183">
        <v>46096</v>
      </c>
      <c r="C270" s="49">
        <v>0</v>
      </c>
      <c r="D270" s="49">
        <v>0</v>
      </c>
      <c r="E270" s="49">
        <v>0</v>
      </c>
      <c r="F270" s="49">
        <v>0</v>
      </c>
      <c r="G270" s="181"/>
      <c r="H270" s="181"/>
      <c r="I270" s="49">
        <v>0</v>
      </c>
      <c r="J270" s="49">
        <v>0</v>
      </c>
      <c r="K270" s="49">
        <v>0</v>
      </c>
      <c r="L270" s="49">
        <v>0</v>
      </c>
      <c r="M270" s="181"/>
      <c r="N270" s="181"/>
      <c r="O270" s="49">
        <v>0</v>
      </c>
      <c r="P270" s="49">
        <v>0</v>
      </c>
      <c r="Q270" s="47">
        <v>0</v>
      </c>
      <c r="R270" s="47">
        <v>0</v>
      </c>
      <c r="S270" s="181"/>
      <c r="T270" s="181"/>
      <c r="U270" s="49">
        <v>0</v>
      </c>
      <c r="V270" s="49">
        <v>0</v>
      </c>
      <c r="W270" s="44"/>
      <c r="X270" s="181"/>
      <c r="Y270" s="47">
        <v>0</v>
      </c>
      <c r="Z270" s="47">
        <v>0</v>
      </c>
      <c r="AA270" s="44"/>
      <c r="AB270" s="181"/>
      <c r="AC270" s="49">
        <v>0</v>
      </c>
      <c r="AD270" s="47">
        <v>0</v>
      </c>
      <c r="AE270" s="44"/>
      <c r="AF270" s="44"/>
      <c r="AG270" s="25"/>
      <c r="AH270" s="25"/>
      <c r="AI270" s="25"/>
      <c r="AJ270" s="25"/>
      <c r="AK270" s="25"/>
      <c r="AL270" s="25"/>
      <c r="AM270" s="33">
        <f>SUMIFS('Unit Cancellations'!D:D,'Unit Cancellations'!B:B,A270)+SUMIFS('Unit Cancellations'!E:E,'Unit Cancellations'!B:B,A270)+SUMIFS('Unit Cancellations'!F:F,'Unit Cancellations'!B:B,A270)+SUMIFS('Unit Cancellations'!G:G,'Unit Cancellations'!B:B,A270)</f>
        <v>0</v>
      </c>
      <c r="AN270" s="41">
        <f t="shared" si="4"/>
        <v>0</v>
      </c>
      <c r="AO270" s="187" t="str">
        <f t="shared" si="3"/>
        <v/>
      </c>
      <c r="AP270" s="25"/>
      <c r="AQ270" s="25"/>
    </row>
    <row r="271" spans="1:43">
      <c r="A271" s="44" t="s">
        <v>176</v>
      </c>
      <c r="B271" s="182">
        <v>46096</v>
      </c>
      <c r="C271" s="49">
        <v>0</v>
      </c>
      <c r="D271" s="49">
        <v>0</v>
      </c>
      <c r="E271" s="49">
        <v>7</v>
      </c>
      <c r="F271" s="49">
        <v>0</v>
      </c>
      <c r="G271" s="181">
        <v>-1</v>
      </c>
      <c r="H271" s="181">
        <v>-1</v>
      </c>
      <c r="I271" s="49">
        <v>0</v>
      </c>
      <c r="J271" s="49">
        <v>0</v>
      </c>
      <c r="K271" s="49">
        <v>0</v>
      </c>
      <c r="L271" s="49">
        <v>0</v>
      </c>
      <c r="M271" s="181"/>
      <c r="N271" s="181"/>
      <c r="O271" s="49">
        <v>0</v>
      </c>
      <c r="P271" s="49">
        <v>0</v>
      </c>
      <c r="Q271" s="47">
        <v>44</v>
      </c>
      <c r="R271" s="47">
        <v>2</v>
      </c>
      <c r="S271" s="181">
        <v>-1</v>
      </c>
      <c r="T271" s="181">
        <v>-1</v>
      </c>
      <c r="U271" s="47">
        <v>950</v>
      </c>
      <c r="V271" s="49">
        <v>73</v>
      </c>
      <c r="W271" s="44">
        <v>0</v>
      </c>
      <c r="X271" s="181">
        <v>473.88</v>
      </c>
      <c r="Y271" s="47">
        <v>0</v>
      </c>
      <c r="Z271" s="47">
        <v>0</v>
      </c>
      <c r="AA271" s="44">
        <v>0</v>
      </c>
      <c r="AB271" s="181">
        <v>-1</v>
      </c>
      <c r="AC271" s="47">
        <v>0</v>
      </c>
      <c r="AD271" s="47">
        <v>0</v>
      </c>
      <c r="AE271" s="47">
        <v>0</v>
      </c>
      <c r="AF271" s="44"/>
      <c r="AG271" s="25"/>
      <c r="AH271" s="25"/>
      <c r="AI271" s="25"/>
      <c r="AJ271" s="25"/>
      <c r="AK271" s="25"/>
      <c r="AL271" s="25"/>
      <c r="AM271" s="33">
        <f>SUMIFS('Unit Cancellations'!D:D,'Unit Cancellations'!B:B,A271)+SUMIFS('Unit Cancellations'!E:E,'Unit Cancellations'!B:B,A271)+SUMIFS('Unit Cancellations'!F:F,'Unit Cancellations'!B:B,A271)+SUMIFS('Unit Cancellations'!G:G,'Unit Cancellations'!B:B,A271)</f>
        <v>0</v>
      </c>
      <c r="AN271" s="41">
        <f t="shared" si="4"/>
        <v>0</v>
      </c>
      <c r="AO271" s="187" t="str">
        <f t="shared" si="3"/>
        <v/>
      </c>
      <c r="AP271" s="25"/>
      <c r="AQ271" s="25"/>
    </row>
    <row r="272" spans="1:43">
      <c r="A272" s="44" t="s">
        <v>549</v>
      </c>
      <c r="B272" s="45">
        <v>46096</v>
      </c>
      <c r="C272" s="49">
        <v>0</v>
      </c>
      <c r="D272" s="49">
        <v>0</v>
      </c>
      <c r="E272" s="47">
        <v>1664</v>
      </c>
      <c r="F272" s="47">
        <v>24</v>
      </c>
      <c r="G272" s="180">
        <v>-1</v>
      </c>
      <c r="H272" s="180">
        <v>-1</v>
      </c>
      <c r="I272" s="49">
        <v>0</v>
      </c>
      <c r="J272" s="49">
        <v>0</v>
      </c>
      <c r="K272" s="47">
        <v>1005</v>
      </c>
      <c r="L272" s="47">
        <v>24</v>
      </c>
      <c r="M272" s="180">
        <v>-1</v>
      </c>
      <c r="N272" s="180">
        <v>-1</v>
      </c>
      <c r="O272" s="49">
        <v>0</v>
      </c>
      <c r="P272" s="49">
        <v>0</v>
      </c>
      <c r="Q272" s="47">
        <v>18937</v>
      </c>
      <c r="R272" s="47">
        <v>289</v>
      </c>
      <c r="S272" s="180">
        <v>-1</v>
      </c>
      <c r="T272" s="180">
        <v>-1</v>
      </c>
      <c r="U272" s="49">
        <v>1</v>
      </c>
      <c r="V272" s="49">
        <v>0</v>
      </c>
      <c r="W272" s="47">
        <v>101</v>
      </c>
      <c r="X272" s="180">
        <v>-1</v>
      </c>
      <c r="Y272" s="49">
        <v>0</v>
      </c>
      <c r="Z272" s="49">
        <v>0</v>
      </c>
      <c r="AA272" s="47">
        <v>101</v>
      </c>
      <c r="AB272" s="180">
        <v>-1</v>
      </c>
      <c r="AC272" s="47">
        <v>23191</v>
      </c>
      <c r="AD272" s="47">
        <v>1970929</v>
      </c>
      <c r="AE272" s="76">
        <v>334981</v>
      </c>
      <c r="AF272" s="44"/>
      <c r="AG272" s="25"/>
      <c r="AH272" s="25"/>
      <c r="AI272" s="25"/>
      <c r="AJ272" s="25"/>
      <c r="AK272" s="25"/>
      <c r="AL272" s="25"/>
      <c r="AM272" s="33">
        <f>SUMIFS('Unit Cancellations'!D:D,'Unit Cancellations'!B:B,A272)+SUMIFS('Unit Cancellations'!E:E,'Unit Cancellations'!B:B,A272)+SUMIFS('Unit Cancellations'!F:F,'Unit Cancellations'!B:B,A272)+SUMIFS('Unit Cancellations'!G:G,'Unit Cancellations'!B:B,A272)</f>
        <v>0</v>
      </c>
      <c r="AN272" s="41">
        <f t="shared" si="4"/>
        <v>0</v>
      </c>
      <c r="AO272" s="187">
        <f t="shared" si="3"/>
        <v>-1</v>
      </c>
      <c r="AP272" s="25"/>
      <c r="AQ272" s="25"/>
    </row>
    <row r="273" spans="1:43">
      <c r="A273" s="44" t="s">
        <v>339</v>
      </c>
      <c r="B273" s="182">
        <v>46096</v>
      </c>
      <c r="C273" s="49">
        <v>0</v>
      </c>
      <c r="D273" s="49">
        <v>0</v>
      </c>
      <c r="E273" s="47">
        <v>0</v>
      </c>
      <c r="F273" s="49">
        <v>0</v>
      </c>
      <c r="G273" s="181"/>
      <c r="H273" s="181"/>
      <c r="I273" s="49">
        <v>0</v>
      </c>
      <c r="J273" s="49">
        <v>0</v>
      </c>
      <c r="K273" s="47">
        <v>0</v>
      </c>
      <c r="L273" s="49">
        <v>0</v>
      </c>
      <c r="M273" s="181"/>
      <c r="N273" s="181"/>
      <c r="O273" s="49">
        <v>0</v>
      </c>
      <c r="P273" s="49">
        <v>0</v>
      </c>
      <c r="Q273" s="47">
        <v>0</v>
      </c>
      <c r="R273" s="47">
        <v>0</v>
      </c>
      <c r="S273" s="181"/>
      <c r="T273" s="181"/>
      <c r="U273" s="49">
        <v>0</v>
      </c>
      <c r="V273" s="49">
        <v>0</v>
      </c>
      <c r="W273" s="49"/>
      <c r="X273" s="180"/>
      <c r="Y273" s="47">
        <v>0</v>
      </c>
      <c r="Z273" s="49">
        <v>0</v>
      </c>
      <c r="AA273" s="49"/>
      <c r="AB273" s="180"/>
      <c r="AC273" s="47">
        <v>0</v>
      </c>
      <c r="AD273" s="47">
        <v>0</v>
      </c>
      <c r="AE273" s="47"/>
      <c r="AF273" s="44"/>
      <c r="AG273" s="25"/>
      <c r="AH273" s="25"/>
      <c r="AI273" s="25"/>
      <c r="AJ273" s="25"/>
      <c r="AK273" s="25"/>
      <c r="AL273" s="25"/>
      <c r="AM273" s="33">
        <f>SUMIFS('Unit Cancellations'!D:D,'Unit Cancellations'!B:B,A273)+SUMIFS('Unit Cancellations'!E:E,'Unit Cancellations'!B:B,A273)+SUMIFS('Unit Cancellations'!F:F,'Unit Cancellations'!B:B,A273)+SUMIFS('Unit Cancellations'!G:G,'Unit Cancellations'!B:B,A273)</f>
        <v>0</v>
      </c>
      <c r="AN273" s="41">
        <f t="shared" si="4"/>
        <v>0</v>
      </c>
      <c r="AO273" s="187" t="str">
        <f t="shared" si="3"/>
        <v/>
      </c>
      <c r="AP273" s="25"/>
      <c r="AQ273" s="25"/>
    </row>
    <row r="274" spans="1:43">
      <c r="A274" s="44" t="s">
        <v>306</v>
      </c>
      <c r="B274" s="45"/>
      <c r="C274" s="49">
        <v>0</v>
      </c>
      <c r="D274" s="49">
        <v>0</v>
      </c>
      <c r="E274" s="47">
        <v>0</v>
      </c>
      <c r="F274" s="47">
        <v>0</v>
      </c>
      <c r="G274" s="181"/>
      <c r="H274" s="181"/>
      <c r="I274" s="49">
        <v>0</v>
      </c>
      <c r="J274" s="49">
        <v>0</v>
      </c>
      <c r="K274" s="47">
        <v>0</v>
      </c>
      <c r="L274" s="47">
        <v>0</v>
      </c>
      <c r="M274" s="181"/>
      <c r="N274" s="181"/>
      <c r="O274" s="49">
        <v>0</v>
      </c>
      <c r="P274" s="49">
        <v>0</v>
      </c>
      <c r="Q274" s="47">
        <v>0</v>
      </c>
      <c r="R274" s="47">
        <v>0</v>
      </c>
      <c r="S274" s="181"/>
      <c r="T274" s="181"/>
      <c r="U274" s="47">
        <v>0</v>
      </c>
      <c r="V274" s="49">
        <v>0</v>
      </c>
      <c r="W274" s="76"/>
      <c r="X274" s="181"/>
      <c r="Y274" s="47">
        <v>33730</v>
      </c>
      <c r="Z274" s="47">
        <v>2595</v>
      </c>
      <c r="AA274" s="76"/>
      <c r="AB274" s="181"/>
      <c r="AC274" s="47">
        <v>0</v>
      </c>
      <c r="AD274" s="47">
        <v>0</v>
      </c>
      <c r="AE274" s="76"/>
      <c r="AF274" s="44">
        <v>0</v>
      </c>
      <c r="AG274" s="25"/>
      <c r="AH274" s="25"/>
      <c r="AI274" s="25"/>
      <c r="AJ274" s="25"/>
      <c r="AK274" s="25"/>
      <c r="AL274" s="25"/>
      <c r="AM274" s="33">
        <f>SUMIFS('Unit Cancellations'!D:D,'Unit Cancellations'!B:B,A274)+SUMIFS('Unit Cancellations'!E:E,'Unit Cancellations'!B:B,A274)+SUMIFS('Unit Cancellations'!F:F,'Unit Cancellations'!B:B,A274)+SUMIFS('Unit Cancellations'!G:G,'Unit Cancellations'!B:B,A274)</f>
        <v>0</v>
      </c>
      <c r="AN274" s="41">
        <f t="shared" si="4"/>
        <v>0</v>
      </c>
      <c r="AO274" s="187" t="str">
        <f t="shared" si="3"/>
        <v/>
      </c>
      <c r="AP274" s="25"/>
      <c r="AQ274" s="25"/>
    </row>
    <row r="275" spans="1:43">
      <c r="A275" s="44" t="s">
        <v>315</v>
      </c>
      <c r="B275" s="45">
        <v>46096</v>
      </c>
      <c r="C275" s="49">
        <v>0</v>
      </c>
      <c r="D275" s="49">
        <v>0</v>
      </c>
      <c r="E275" s="47">
        <v>0</v>
      </c>
      <c r="F275" s="47">
        <v>0</v>
      </c>
      <c r="G275" s="180"/>
      <c r="H275" s="180"/>
      <c r="I275" s="49">
        <v>0</v>
      </c>
      <c r="J275" s="49">
        <v>0</v>
      </c>
      <c r="K275" s="47">
        <v>0</v>
      </c>
      <c r="L275" s="47">
        <v>0</v>
      </c>
      <c r="M275" s="181"/>
      <c r="N275" s="181"/>
      <c r="O275" s="49">
        <v>0</v>
      </c>
      <c r="P275" s="49">
        <v>0</v>
      </c>
      <c r="Q275" s="47">
        <v>0</v>
      </c>
      <c r="R275" s="47">
        <v>0</v>
      </c>
      <c r="S275" s="180"/>
      <c r="T275" s="180"/>
      <c r="U275" s="49">
        <v>6</v>
      </c>
      <c r="V275" s="49">
        <v>0</v>
      </c>
      <c r="W275" s="47"/>
      <c r="X275" s="180"/>
      <c r="Y275" s="49">
        <v>0</v>
      </c>
      <c r="Z275" s="49">
        <v>0</v>
      </c>
      <c r="AA275" s="47"/>
      <c r="AB275" s="180"/>
      <c r="AC275" s="47">
        <v>2</v>
      </c>
      <c r="AD275" s="47">
        <v>3</v>
      </c>
      <c r="AE275" s="49">
        <v>4</v>
      </c>
      <c r="AF275" s="44"/>
      <c r="AG275" s="25"/>
      <c r="AH275" s="25"/>
      <c r="AI275" s="25"/>
      <c r="AJ275" s="25"/>
      <c r="AK275" s="25"/>
      <c r="AL275" s="25"/>
      <c r="AM275" s="33">
        <f>SUMIFS('Unit Cancellations'!D:D,'Unit Cancellations'!B:B,A275)+SUMIFS('Unit Cancellations'!E:E,'Unit Cancellations'!B:B,A275)+SUMIFS('Unit Cancellations'!F:F,'Unit Cancellations'!B:B,A275)+SUMIFS('Unit Cancellations'!G:G,'Unit Cancellations'!B:B,A275)</f>
        <v>0</v>
      </c>
      <c r="AN275" s="41">
        <f t="shared" si="4"/>
        <v>0</v>
      </c>
      <c r="AO275" s="187" t="str">
        <f t="shared" si="3"/>
        <v/>
      </c>
      <c r="AP275" s="25"/>
      <c r="AQ275" s="25"/>
    </row>
    <row r="276" spans="1:43">
      <c r="A276" s="44" t="s">
        <v>213</v>
      </c>
      <c r="B276" s="182">
        <v>46096</v>
      </c>
      <c r="C276" s="49">
        <v>0</v>
      </c>
      <c r="D276" s="49">
        <v>0</v>
      </c>
      <c r="E276" s="47">
        <v>4822</v>
      </c>
      <c r="F276" s="49">
        <v>167</v>
      </c>
      <c r="G276" s="181">
        <v>-1</v>
      </c>
      <c r="H276" s="181">
        <v>-1</v>
      </c>
      <c r="I276" s="49">
        <v>0</v>
      </c>
      <c r="J276" s="49">
        <v>0</v>
      </c>
      <c r="K276" s="47">
        <v>5094</v>
      </c>
      <c r="L276" s="49">
        <v>187</v>
      </c>
      <c r="M276" s="181">
        <v>-1</v>
      </c>
      <c r="N276" s="181">
        <v>-1</v>
      </c>
      <c r="O276" s="49">
        <v>0</v>
      </c>
      <c r="P276" s="49">
        <v>0</v>
      </c>
      <c r="Q276" s="47">
        <v>52628</v>
      </c>
      <c r="R276" s="47">
        <v>1861</v>
      </c>
      <c r="S276" s="181">
        <v>-1</v>
      </c>
      <c r="T276" s="181">
        <v>-1</v>
      </c>
      <c r="U276" s="47">
        <v>0</v>
      </c>
      <c r="V276" s="49">
        <v>0</v>
      </c>
      <c r="W276" s="44">
        <v>44</v>
      </c>
      <c r="X276" s="181">
        <v>-1</v>
      </c>
      <c r="Y276" s="47">
        <v>0</v>
      </c>
      <c r="Z276" s="47">
        <v>0</v>
      </c>
      <c r="AA276" s="44">
        <v>44</v>
      </c>
      <c r="AB276" s="181">
        <v>-1</v>
      </c>
      <c r="AC276" s="49">
        <v>5</v>
      </c>
      <c r="AD276" s="49">
        <v>41</v>
      </c>
      <c r="AE276" s="44"/>
      <c r="AF276" s="44"/>
      <c r="AG276" s="25"/>
      <c r="AH276" s="25"/>
      <c r="AI276" s="25"/>
      <c r="AJ276" s="25"/>
      <c r="AK276" s="25"/>
      <c r="AL276" s="25"/>
      <c r="AM276" s="33">
        <f>SUMIFS('Unit Cancellations'!D:D,'Unit Cancellations'!B:B,A276)+SUMIFS('Unit Cancellations'!E:E,'Unit Cancellations'!B:B,A276)+SUMIFS('Unit Cancellations'!F:F,'Unit Cancellations'!B:B,A276)+SUMIFS('Unit Cancellations'!G:G,'Unit Cancellations'!B:B,A276)</f>
        <v>0</v>
      </c>
      <c r="AN276" s="41">
        <f t="shared" si="4"/>
        <v>0</v>
      </c>
      <c r="AO276" s="187">
        <f t="shared" si="3"/>
        <v>-1</v>
      </c>
      <c r="AP276" s="25"/>
      <c r="AQ276" s="25"/>
    </row>
    <row r="277" spans="1:43">
      <c r="A277" s="44" t="s">
        <v>487</v>
      </c>
      <c r="B277" s="182">
        <v>46096</v>
      </c>
      <c r="C277" s="49">
        <v>0</v>
      </c>
      <c r="D277" s="49">
        <v>0</v>
      </c>
      <c r="E277" s="49">
        <v>0</v>
      </c>
      <c r="F277" s="49">
        <v>0</v>
      </c>
      <c r="G277" s="181"/>
      <c r="H277" s="181"/>
      <c r="I277" s="49">
        <v>0</v>
      </c>
      <c r="J277" s="49">
        <v>0</v>
      </c>
      <c r="K277" s="49">
        <v>0</v>
      </c>
      <c r="L277" s="49">
        <v>0</v>
      </c>
      <c r="M277" s="44"/>
      <c r="N277" s="44"/>
      <c r="O277" s="49">
        <v>0</v>
      </c>
      <c r="P277" s="49">
        <v>0</v>
      </c>
      <c r="Q277" s="47">
        <v>0</v>
      </c>
      <c r="R277" s="47">
        <v>0</v>
      </c>
      <c r="S277" s="181"/>
      <c r="T277" s="181"/>
      <c r="U277" s="49">
        <v>2</v>
      </c>
      <c r="V277" s="49">
        <v>0</v>
      </c>
      <c r="W277" s="44">
        <v>0</v>
      </c>
      <c r="X277" s="181">
        <v>0.8</v>
      </c>
      <c r="Y277" s="49">
        <v>0</v>
      </c>
      <c r="Z277" s="49">
        <v>0</v>
      </c>
      <c r="AA277" s="44">
        <v>0</v>
      </c>
      <c r="AB277" s="181">
        <v>-1</v>
      </c>
      <c r="AC277" s="49">
        <v>1</v>
      </c>
      <c r="AD277" s="49">
        <v>12</v>
      </c>
      <c r="AE277" s="76">
        <v>7</v>
      </c>
      <c r="AF277" s="44"/>
      <c r="AG277" s="25"/>
      <c r="AH277" s="25"/>
      <c r="AI277" s="25"/>
      <c r="AJ277" s="25"/>
      <c r="AK277" s="25"/>
      <c r="AL277" s="25"/>
      <c r="AM277" s="33">
        <f>SUMIFS('Unit Cancellations'!D:D,'Unit Cancellations'!B:B,A277)+SUMIFS('Unit Cancellations'!E:E,'Unit Cancellations'!B:B,A277)+SUMIFS('Unit Cancellations'!F:F,'Unit Cancellations'!B:B,A277)+SUMIFS('Unit Cancellations'!G:G,'Unit Cancellations'!B:B,A277)</f>
        <v>0</v>
      </c>
      <c r="AN277" s="41">
        <f t="shared" si="4"/>
        <v>0</v>
      </c>
      <c r="AO277" s="187" t="str">
        <f t="shared" si="3"/>
        <v/>
      </c>
      <c r="AP277" s="25"/>
      <c r="AQ277" s="25"/>
    </row>
    <row r="278" spans="1:43">
      <c r="A278" s="44" t="s">
        <v>340</v>
      </c>
      <c r="B278" s="185">
        <v>46096</v>
      </c>
      <c r="C278" s="49">
        <v>0</v>
      </c>
      <c r="D278" s="49">
        <v>0</v>
      </c>
      <c r="E278" s="49">
        <v>0</v>
      </c>
      <c r="F278" s="49">
        <v>0</v>
      </c>
      <c r="G278" s="181"/>
      <c r="H278" s="181"/>
      <c r="I278" s="49">
        <v>0</v>
      </c>
      <c r="J278" s="49">
        <v>0</v>
      </c>
      <c r="K278" s="49">
        <v>0</v>
      </c>
      <c r="L278" s="49">
        <v>0</v>
      </c>
      <c r="M278" s="181"/>
      <c r="N278" s="181"/>
      <c r="O278" s="49">
        <v>0</v>
      </c>
      <c r="P278" s="49">
        <v>0</v>
      </c>
      <c r="Q278" s="47">
        <v>0</v>
      </c>
      <c r="R278" s="47">
        <v>0</v>
      </c>
      <c r="S278" s="181"/>
      <c r="T278" s="181"/>
      <c r="U278" s="47">
        <v>0</v>
      </c>
      <c r="V278" s="49">
        <v>0</v>
      </c>
      <c r="W278" s="44"/>
      <c r="X278" s="181"/>
      <c r="Y278" s="49">
        <v>0</v>
      </c>
      <c r="Z278" s="49">
        <v>0</v>
      </c>
      <c r="AA278" s="44"/>
      <c r="AB278" s="181"/>
      <c r="AC278" s="49">
        <v>0</v>
      </c>
      <c r="AD278" s="49">
        <v>0</v>
      </c>
      <c r="AE278" s="47"/>
      <c r="AF278" s="44"/>
      <c r="AG278" s="25"/>
      <c r="AH278" s="25"/>
      <c r="AI278" s="25"/>
      <c r="AJ278" s="25"/>
      <c r="AK278" s="25"/>
      <c r="AL278" s="25"/>
      <c r="AM278" s="33">
        <f>SUMIFS('Unit Cancellations'!D:D,'Unit Cancellations'!B:B,A278)+SUMIFS('Unit Cancellations'!E:E,'Unit Cancellations'!B:B,A278)+SUMIFS('Unit Cancellations'!F:F,'Unit Cancellations'!B:B,A278)+SUMIFS('Unit Cancellations'!G:G,'Unit Cancellations'!B:B,A278)</f>
        <v>0</v>
      </c>
      <c r="AN278" s="41">
        <f t="shared" si="4"/>
        <v>0</v>
      </c>
      <c r="AO278" s="187" t="str">
        <f t="shared" si="3"/>
        <v/>
      </c>
      <c r="AP278" s="25"/>
      <c r="AQ278" s="25"/>
    </row>
    <row r="279" spans="1:43">
      <c r="A279" s="44" t="s">
        <v>492</v>
      </c>
      <c r="B279" s="183">
        <v>46096</v>
      </c>
      <c r="C279" s="49">
        <v>0</v>
      </c>
      <c r="D279" s="49">
        <v>0</v>
      </c>
      <c r="E279" s="47">
        <v>0</v>
      </c>
      <c r="F279" s="47">
        <v>0</v>
      </c>
      <c r="G279" s="181"/>
      <c r="H279" s="181"/>
      <c r="I279" s="49">
        <v>0</v>
      </c>
      <c r="J279" s="49">
        <v>0</v>
      </c>
      <c r="K279" s="47">
        <v>0</v>
      </c>
      <c r="L279" s="47">
        <v>0</v>
      </c>
      <c r="M279" s="181"/>
      <c r="N279" s="181"/>
      <c r="O279" s="49">
        <v>0</v>
      </c>
      <c r="P279" s="49">
        <v>0</v>
      </c>
      <c r="Q279" s="47">
        <v>455</v>
      </c>
      <c r="R279" s="47">
        <v>7</v>
      </c>
      <c r="S279" s="181">
        <v>-1</v>
      </c>
      <c r="T279" s="181">
        <v>-1</v>
      </c>
      <c r="U279" s="47">
        <v>0</v>
      </c>
      <c r="V279" s="49">
        <v>0</v>
      </c>
      <c r="W279" s="76">
        <v>1</v>
      </c>
      <c r="X279" s="181">
        <v>-0.97</v>
      </c>
      <c r="Y279" s="49">
        <v>0</v>
      </c>
      <c r="Z279" s="49">
        <v>0</v>
      </c>
      <c r="AA279" s="76">
        <v>1</v>
      </c>
      <c r="AB279" s="181">
        <v>-1</v>
      </c>
      <c r="AC279" s="47">
        <v>13</v>
      </c>
      <c r="AD279" s="47">
        <v>63</v>
      </c>
      <c r="AE279" s="47">
        <v>657</v>
      </c>
      <c r="AF279" s="44"/>
      <c r="AG279" s="25"/>
      <c r="AH279" s="25"/>
      <c r="AI279" s="25"/>
      <c r="AJ279" s="25"/>
      <c r="AK279" s="25"/>
      <c r="AL279" s="25"/>
      <c r="AM279" s="33">
        <f>SUMIFS('Unit Cancellations'!D:D,'Unit Cancellations'!B:B,A279)+SUMIFS('Unit Cancellations'!E:E,'Unit Cancellations'!B:B,A279)+SUMIFS('Unit Cancellations'!F:F,'Unit Cancellations'!B:B,A279)+SUMIFS('Unit Cancellations'!G:G,'Unit Cancellations'!B:B,A279)</f>
        <v>0</v>
      </c>
      <c r="AN279" s="41">
        <f t="shared" si="4"/>
        <v>0</v>
      </c>
      <c r="AO279" s="187" t="str">
        <f t="shared" si="3"/>
        <v/>
      </c>
      <c r="AP279" s="25"/>
      <c r="AQ279" s="25"/>
    </row>
    <row r="280" spans="1:43">
      <c r="A280" s="44" t="s">
        <v>341</v>
      </c>
      <c r="B280" s="182">
        <v>46096</v>
      </c>
      <c r="C280" s="49">
        <v>0</v>
      </c>
      <c r="D280" s="49">
        <v>0</v>
      </c>
      <c r="E280" s="49">
        <v>0</v>
      </c>
      <c r="F280" s="49">
        <v>0</v>
      </c>
      <c r="G280" s="181"/>
      <c r="H280" s="181"/>
      <c r="I280" s="49">
        <v>0</v>
      </c>
      <c r="J280" s="49">
        <v>0</v>
      </c>
      <c r="K280" s="49">
        <v>0</v>
      </c>
      <c r="L280" s="49">
        <v>0</v>
      </c>
      <c r="M280" s="181"/>
      <c r="N280" s="181"/>
      <c r="O280" s="49">
        <v>0</v>
      </c>
      <c r="P280" s="49">
        <v>0</v>
      </c>
      <c r="Q280" s="47">
        <v>0</v>
      </c>
      <c r="R280" s="47">
        <v>0</v>
      </c>
      <c r="S280" s="181"/>
      <c r="T280" s="181"/>
      <c r="U280" s="49">
        <v>0</v>
      </c>
      <c r="V280" s="49">
        <v>0</v>
      </c>
      <c r="W280" s="49"/>
      <c r="X280" s="180"/>
      <c r="Y280" s="49">
        <v>0</v>
      </c>
      <c r="Z280" s="49">
        <v>0</v>
      </c>
      <c r="AA280" s="49"/>
      <c r="AB280" s="180"/>
      <c r="AC280" s="49">
        <v>0</v>
      </c>
      <c r="AD280" s="47">
        <v>0</v>
      </c>
      <c r="AE280" s="47"/>
      <c r="AF280" s="44"/>
      <c r="AG280" s="25"/>
      <c r="AH280" s="25"/>
      <c r="AI280" s="25"/>
      <c r="AJ280" s="25"/>
      <c r="AK280" s="25"/>
      <c r="AL280" s="25"/>
      <c r="AM280" s="33">
        <f>SUMIFS('Unit Cancellations'!D:D,'Unit Cancellations'!B:B,A280)+SUMIFS('Unit Cancellations'!E:E,'Unit Cancellations'!B:B,A280)+SUMIFS('Unit Cancellations'!F:F,'Unit Cancellations'!B:B,A280)+SUMIFS('Unit Cancellations'!G:G,'Unit Cancellations'!B:B,A280)</f>
        <v>0</v>
      </c>
      <c r="AN280" s="41">
        <f t="shared" si="4"/>
        <v>0</v>
      </c>
      <c r="AO280" s="187" t="str">
        <f t="shared" si="3"/>
        <v/>
      </c>
      <c r="AP280" s="25"/>
      <c r="AQ280" s="25"/>
    </row>
    <row r="281" spans="1:43">
      <c r="A281" s="44" t="s">
        <v>342</v>
      </c>
      <c r="B281" s="183">
        <v>46096</v>
      </c>
      <c r="C281" s="49">
        <v>0</v>
      </c>
      <c r="D281" s="49">
        <v>0</v>
      </c>
      <c r="E281" s="47">
        <v>0</v>
      </c>
      <c r="F281" s="49">
        <v>0</v>
      </c>
      <c r="G281" s="181"/>
      <c r="H281" s="181"/>
      <c r="I281" s="49">
        <v>0</v>
      </c>
      <c r="J281" s="49">
        <v>0</v>
      </c>
      <c r="K281" s="47">
        <v>0</v>
      </c>
      <c r="L281" s="49">
        <v>0</v>
      </c>
      <c r="M281" s="181"/>
      <c r="N281" s="181"/>
      <c r="O281" s="49">
        <v>0</v>
      </c>
      <c r="P281" s="49">
        <v>0</v>
      </c>
      <c r="Q281" s="47">
        <v>0</v>
      </c>
      <c r="R281" s="47">
        <v>0</v>
      </c>
      <c r="S281" s="181"/>
      <c r="T281" s="181"/>
      <c r="U281" s="47">
        <v>0</v>
      </c>
      <c r="V281" s="49">
        <v>0</v>
      </c>
      <c r="W281" s="44"/>
      <c r="X281" s="181"/>
      <c r="Y281" s="47">
        <v>0</v>
      </c>
      <c r="Z281" s="47">
        <v>0</v>
      </c>
      <c r="AA281" s="44"/>
      <c r="AB281" s="181"/>
      <c r="AC281" s="49">
        <v>0</v>
      </c>
      <c r="AD281" s="49">
        <v>0</v>
      </c>
      <c r="AE281" s="49"/>
      <c r="AF281" s="44"/>
      <c r="AG281" s="25"/>
      <c r="AH281" s="25"/>
      <c r="AI281" s="25"/>
      <c r="AJ281" s="25"/>
      <c r="AK281" s="25"/>
      <c r="AL281" s="25"/>
      <c r="AM281" s="33">
        <f>SUMIFS('Unit Cancellations'!D:D,'Unit Cancellations'!B:B,A281)+SUMIFS('Unit Cancellations'!E:E,'Unit Cancellations'!B:B,A281)+SUMIFS('Unit Cancellations'!F:F,'Unit Cancellations'!B:B,A281)+SUMIFS('Unit Cancellations'!G:G,'Unit Cancellations'!B:B,A281)</f>
        <v>0</v>
      </c>
      <c r="AN281" s="41">
        <f t="shared" si="4"/>
        <v>0</v>
      </c>
      <c r="AO281" s="187" t="str">
        <f t="shared" si="3"/>
        <v/>
      </c>
      <c r="AP281" s="25"/>
      <c r="AQ281" s="25"/>
    </row>
    <row r="282" spans="1:43">
      <c r="A282" s="44" t="s">
        <v>555</v>
      </c>
      <c r="B282" s="182">
        <v>46096</v>
      </c>
      <c r="C282" s="49">
        <v>0</v>
      </c>
      <c r="D282" s="49">
        <v>0</v>
      </c>
      <c r="E282" s="47">
        <v>336742</v>
      </c>
      <c r="F282" s="47">
        <v>6336</v>
      </c>
      <c r="G282" s="181">
        <v>-1</v>
      </c>
      <c r="H282" s="181">
        <v>-1</v>
      </c>
      <c r="I282" s="49">
        <v>0</v>
      </c>
      <c r="J282" s="49">
        <v>0</v>
      </c>
      <c r="K282" s="47">
        <v>409443</v>
      </c>
      <c r="L282" s="47">
        <v>7850</v>
      </c>
      <c r="M282" s="181">
        <v>-1</v>
      </c>
      <c r="N282" s="181">
        <v>-1</v>
      </c>
      <c r="O282" s="49">
        <v>0</v>
      </c>
      <c r="P282" s="49">
        <v>0</v>
      </c>
      <c r="Q282" s="47">
        <v>3340648</v>
      </c>
      <c r="R282" s="47">
        <v>63587</v>
      </c>
      <c r="S282" s="181">
        <v>-1</v>
      </c>
      <c r="T282" s="181">
        <v>-1</v>
      </c>
      <c r="U282" s="47">
        <v>10</v>
      </c>
      <c r="V282" s="49">
        <v>1</v>
      </c>
      <c r="W282" s="76">
        <v>7469</v>
      </c>
      <c r="X282" s="181">
        <v>-1</v>
      </c>
      <c r="Y282" s="47">
        <v>0</v>
      </c>
      <c r="Z282" s="47">
        <v>0</v>
      </c>
      <c r="AA282" s="76">
        <v>7469</v>
      </c>
      <c r="AB282" s="181">
        <v>-1</v>
      </c>
      <c r="AC282" s="47">
        <v>1184</v>
      </c>
      <c r="AD282" s="47">
        <v>40166</v>
      </c>
      <c r="AE282" s="47">
        <v>1515</v>
      </c>
      <c r="AF282" s="44"/>
      <c r="AG282" s="25"/>
      <c r="AH282" s="25"/>
      <c r="AI282" s="25"/>
      <c r="AJ282" s="25"/>
      <c r="AK282" s="25"/>
      <c r="AL282" s="25"/>
      <c r="AM282" s="33">
        <f>SUMIFS('Unit Cancellations'!D:D,'Unit Cancellations'!B:B,A282)+SUMIFS('Unit Cancellations'!E:E,'Unit Cancellations'!B:B,A282)+SUMIFS('Unit Cancellations'!F:F,'Unit Cancellations'!B:B,A282)+SUMIFS('Unit Cancellations'!G:G,'Unit Cancellations'!B:B,A282)</f>
        <v>0</v>
      </c>
      <c r="AN282" s="41">
        <f t="shared" si="4"/>
        <v>0</v>
      </c>
      <c r="AO282" s="187">
        <f t="shared" si="3"/>
        <v>-1</v>
      </c>
      <c r="AP282" s="25"/>
      <c r="AQ282" s="25"/>
    </row>
    <row r="283" spans="1:43">
      <c r="A283" s="44" t="s">
        <v>281</v>
      </c>
      <c r="B283" s="182"/>
      <c r="C283" s="49">
        <v>0</v>
      </c>
      <c r="D283" s="49">
        <v>0</v>
      </c>
      <c r="E283" s="49">
        <v>0</v>
      </c>
      <c r="F283" s="49">
        <v>0</v>
      </c>
      <c r="G283" s="181"/>
      <c r="H283" s="181"/>
      <c r="I283" s="49">
        <v>0</v>
      </c>
      <c r="J283" s="49">
        <v>0</v>
      </c>
      <c r="K283" s="49">
        <v>0</v>
      </c>
      <c r="L283" s="49">
        <v>0</v>
      </c>
      <c r="M283" s="181"/>
      <c r="N283" s="181"/>
      <c r="O283" s="49">
        <v>0</v>
      </c>
      <c r="P283" s="49">
        <v>0</v>
      </c>
      <c r="Q283" s="47">
        <v>0</v>
      </c>
      <c r="R283" s="47">
        <v>0</v>
      </c>
      <c r="S283" s="181"/>
      <c r="T283" s="181"/>
      <c r="U283" s="47">
        <v>11</v>
      </c>
      <c r="V283" s="49">
        <v>1</v>
      </c>
      <c r="W283" s="44"/>
      <c r="X283" s="181"/>
      <c r="Y283" s="47">
        <v>0</v>
      </c>
      <c r="Z283" s="47">
        <v>0</v>
      </c>
      <c r="AA283" s="44"/>
      <c r="AB283" s="181"/>
      <c r="AC283" s="49">
        <v>0</v>
      </c>
      <c r="AD283" s="47">
        <v>0</v>
      </c>
      <c r="AE283" s="44">
        <v>0</v>
      </c>
      <c r="AF283" s="44"/>
      <c r="AG283" s="25"/>
      <c r="AH283" s="25"/>
      <c r="AI283" s="25"/>
      <c r="AJ283" s="25"/>
      <c r="AK283" s="25"/>
      <c r="AL283" s="25"/>
      <c r="AM283" s="33">
        <f>SUMIFS('Unit Cancellations'!D:D,'Unit Cancellations'!B:B,A283)+SUMIFS('Unit Cancellations'!E:E,'Unit Cancellations'!B:B,A283)+SUMIFS('Unit Cancellations'!F:F,'Unit Cancellations'!B:B,A283)+SUMIFS('Unit Cancellations'!G:G,'Unit Cancellations'!B:B,A283)</f>
        <v>0</v>
      </c>
      <c r="AN283" s="41">
        <f t="shared" si="4"/>
        <v>0</v>
      </c>
      <c r="AO283" s="187" t="str">
        <f t="shared" si="3"/>
        <v/>
      </c>
      <c r="AP283" s="25"/>
      <c r="AQ283" s="25"/>
    </row>
    <row r="284" spans="1:43">
      <c r="A284" s="44" t="s">
        <v>343</v>
      </c>
      <c r="B284" s="182"/>
      <c r="C284" s="49">
        <v>0</v>
      </c>
      <c r="D284" s="49">
        <v>0</v>
      </c>
      <c r="E284" s="47">
        <v>0</v>
      </c>
      <c r="F284" s="49">
        <v>0</v>
      </c>
      <c r="G284" s="180"/>
      <c r="H284" s="180"/>
      <c r="I284" s="49">
        <v>0</v>
      </c>
      <c r="J284" s="49">
        <v>0</v>
      </c>
      <c r="K284" s="47">
        <v>0</v>
      </c>
      <c r="L284" s="49">
        <v>0</v>
      </c>
      <c r="M284" s="180"/>
      <c r="N284" s="180"/>
      <c r="O284" s="49">
        <v>0</v>
      </c>
      <c r="P284" s="49">
        <v>0</v>
      </c>
      <c r="Q284" s="47">
        <v>0</v>
      </c>
      <c r="R284" s="47">
        <v>0</v>
      </c>
      <c r="S284" s="180"/>
      <c r="T284" s="180"/>
      <c r="U284" s="47">
        <v>1</v>
      </c>
      <c r="V284" s="49">
        <v>0</v>
      </c>
      <c r="W284" s="49"/>
      <c r="X284" s="180"/>
      <c r="Y284" s="47">
        <v>0</v>
      </c>
      <c r="Z284" s="47">
        <v>0</v>
      </c>
      <c r="AA284" s="49"/>
      <c r="AB284" s="180"/>
      <c r="AC284" s="49">
        <v>0</v>
      </c>
      <c r="AD284" s="47">
        <v>0</v>
      </c>
      <c r="AE284" s="49">
        <v>0</v>
      </c>
      <c r="AF284" s="44"/>
      <c r="AG284" s="25"/>
      <c r="AH284" s="25"/>
      <c r="AI284" s="25"/>
      <c r="AJ284" s="25"/>
      <c r="AK284" s="25"/>
      <c r="AL284" s="25"/>
      <c r="AM284" s="33">
        <f>SUMIFS('Unit Cancellations'!D:D,'Unit Cancellations'!B:B,A284)+SUMIFS('Unit Cancellations'!E:E,'Unit Cancellations'!B:B,A284)+SUMIFS('Unit Cancellations'!F:F,'Unit Cancellations'!B:B,A284)+SUMIFS('Unit Cancellations'!G:G,'Unit Cancellations'!B:B,A284)</f>
        <v>0</v>
      </c>
      <c r="AN284" s="41">
        <f t="shared" si="4"/>
        <v>0</v>
      </c>
      <c r="AO284" s="187" t="str">
        <f t="shared" si="3"/>
        <v/>
      </c>
      <c r="AP284" s="25"/>
      <c r="AQ284" s="25"/>
    </row>
    <row r="285" spans="1:43">
      <c r="A285" s="44" t="s">
        <v>90</v>
      </c>
      <c r="B285" s="182"/>
      <c r="C285" s="49">
        <v>0</v>
      </c>
      <c r="D285" s="49">
        <v>0</v>
      </c>
      <c r="E285" s="49">
        <v>0</v>
      </c>
      <c r="F285" s="49">
        <v>0</v>
      </c>
      <c r="G285" s="181"/>
      <c r="H285" s="181"/>
      <c r="I285" s="49">
        <v>0</v>
      </c>
      <c r="J285" s="49">
        <v>0</v>
      </c>
      <c r="K285" s="49">
        <v>0</v>
      </c>
      <c r="L285" s="49">
        <v>0</v>
      </c>
      <c r="M285" s="181"/>
      <c r="N285" s="181"/>
      <c r="O285" s="49">
        <v>0</v>
      </c>
      <c r="P285" s="49">
        <v>0</v>
      </c>
      <c r="Q285" s="47">
        <v>0</v>
      </c>
      <c r="R285" s="47">
        <v>0</v>
      </c>
      <c r="S285" s="181"/>
      <c r="T285" s="181"/>
      <c r="U285" s="47">
        <v>9280</v>
      </c>
      <c r="V285" s="49">
        <v>714</v>
      </c>
      <c r="W285" s="49"/>
      <c r="X285" s="180"/>
      <c r="Y285" s="47">
        <v>0</v>
      </c>
      <c r="Z285" s="47">
        <v>0</v>
      </c>
      <c r="AA285" s="49"/>
      <c r="AB285" s="180"/>
      <c r="AC285" s="49">
        <v>0</v>
      </c>
      <c r="AD285" s="47">
        <v>0</v>
      </c>
      <c r="AE285" s="49">
        <v>0</v>
      </c>
      <c r="AF285" s="44"/>
      <c r="AG285" s="25"/>
      <c r="AH285" s="25"/>
      <c r="AI285" s="25"/>
      <c r="AJ285" s="25"/>
      <c r="AK285" s="25"/>
      <c r="AL285" s="25"/>
      <c r="AM285" s="33">
        <f>SUMIFS('Unit Cancellations'!D:D,'Unit Cancellations'!B:B,A285)+SUMIFS('Unit Cancellations'!E:E,'Unit Cancellations'!B:B,A285)+SUMIFS('Unit Cancellations'!F:F,'Unit Cancellations'!B:B,A285)+SUMIFS('Unit Cancellations'!G:G,'Unit Cancellations'!B:B,A285)</f>
        <v>0</v>
      </c>
      <c r="AN285" s="41">
        <f t="shared" si="4"/>
        <v>0</v>
      </c>
      <c r="AO285" s="187" t="str">
        <f t="shared" si="3"/>
        <v/>
      </c>
      <c r="AP285" s="25"/>
      <c r="AQ285" s="25"/>
    </row>
    <row r="286" spans="1:43">
      <c r="A286" s="44" t="s">
        <v>235</v>
      </c>
      <c r="B286" s="183">
        <v>46096</v>
      </c>
      <c r="C286" s="49">
        <v>0</v>
      </c>
      <c r="D286" s="49">
        <v>0</v>
      </c>
      <c r="E286" s="47">
        <v>0</v>
      </c>
      <c r="F286" s="49">
        <v>0</v>
      </c>
      <c r="G286" s="181"/>
      <c r="H286" s="181"/>
      <c r="I286" s="49">
        <v>0</v>
      </c>
      <c r="J286" s="49">
        <v>0</v>
      </c>
      <c r="K286" s="47">
        <v>0</v>
      </c>
      <c r="L286" s="49">
        <v>0</v>
      </c>
      <c r="M286" s="181"/>
      <c r="N286" s="181"/>
      <c r="O286" s="49">
        <v>0</v>
      </c>
      <c r="P286" s="49">
        <v>0</v>
      </c>
      <c r="Q286" s="47">
        <v>0</v>
      </c>
      <c r="R286" s="47">
        <v>0</v>
      </c>
      <c r="S286" s="181"/>
      <c r="T286" s="181"/>
      <c r="U286" s="47">
        <v>104</v>
      </c>
      <c r="V286" s="49">
        <v>8</v>
      </c>
      <c r="W286" s="44"/>
      <c r="X286" s="181"/>
      <c r="Y286" s="47">
        <v>0</v>
      </c>
      <c r="Z286" s="47">
        <v>0</v>
      </c>
      <c r="AA286" s="44"/>
      <c r="AB286" s="181"/>
      <c r="AC286" s="49">
        <v>0</v>
      </c>
      <c r="AD286" s="47">
        <v>0</v>
      </c>
      <c r="AE286" s="44">
        <v>0</v>
      </c>
      <c r="AF286" s="44"/>
      <c r="AG286" s="25"/>
      <c r="AH286" s="25"/>
      <c r="AI286" s="25"/>
      <c r="AJ286" s="25"/>
      <c r="AK286" s="25"/>
      <c r="AL286" s="25"/>
      <c r="AM286" s="33">
        <f>SUMIFS('Unit Cancellations'!D:D,'Unit Cancellations'!B:B,A286)+SUMIFS('Unit Cancellations'!E:E,'Unit Cancellations'!B:B,A286)+SUMIFS('Unit Cancellations'!F:F,'Unit Cancellations'!B:B,A286)+SUMIFS('Unit Cancellations'!G:G,'Unit Cancellations'!B:B,A286)</f>
        <v>0</v>
      </c>
      <c r="AN286" s="41">
        <f t="shared" si="4"/>
        <v>0</v>
      </c>
      <c r="AO286" s="187" t="str">
        <f t="shared" si="3"/>
        <v/>
      </c>
      <c r="AP286" s="25"/>
      <c r="AQ286" s="25"/>
    </row>
    <row r="287" spans="1:43">
      <c r="A287" s="44" t="s">
        <v>344</v>
      </c>
      <c r="B287" s="45">
        <v>46096</v>
      </c>
      <c r="C287" s="49">
        <v>0</v>
      </c>
      <c r="D287" s="49">
        <v>0</v>
      </c>
      <c r="E287" s="49">
        <v>0</v>
      </c>
      <c r="F287" s="49">
        <v>0</v>
      </c>
      <c r="G287" s="181"/>
      <c r="H287" s="181"/>
      <c r="I287" s="49">
        <v>0</v>
      </c>
      <c r="J287" s="49">
        <v>0</v>
      </c>
      <c r="K287" s="49">
        <v>0</v>
      </c>
      <c r="L287" s="49">
        <v>0</v>
      </c>
      <c r="M287" s="181"/>
      <c r="N287" s="181"/>
      <c r="O287" s="49">
        <v>0</v>
      </c>
      <c r="P287" s="49">
        <v>0</v>
      </c>
      <c r="Q287" s="47">
        <v>0</v>
      </c>
      <c r="R287" s="49">
        <v>0</v>
      </c>
      <c r="S287" s="181"/>
      <c r="T287" s="181"/>
      <c r="U287" s="49">
        <v>0</v>
      </c>
      <c r="V287" s="49">
        <v>0</v>
      </c>
      <c r="W287" s="49"/>
      <c r="X287" s="180"/>
      <c r="Y287" s="47">
        <v>0</v>
      </c>
      <c r="Z287" s="47">
        <v>0</v>
      </c>
      <c r="AA287" s="49"/>
      <c r="AB287" s="180"/>
      <c r="AC287" s="49">
        <v>0</v>
      </c>
      <c r="AD287" s="47">
        <v>0</v>
      </c>
      <c r="AE287" s="49"/>
      <c r="AF287" s="44"/>
      <c r="AG287" s="25"/>
      <c r="AH287" s="25"/>
      <c r="AI287" s="25"/>
      <c r="AJ287" s="25"/>
      <c r="AK287" s="25"/>
      <c r="AL287" s="25"/>
      <c r="AM287" s="33">
        <f>SUMIFS('Unit Cancellations'!D:D,'Unit Cancellations'!B:B,A287)+SUMIFS('Unit Cancellations'!E:E,'Unit Cancellations'!B:B,A287)+SUMIFS('Unit Cancellations'!F:F,'Unit Cancellations'!B:B,A287)+SUMIFS('Unit Cancellations'!G:G,'Unit Cancellations'!B:B,A287)</f>
        <v>0</v>
      </c>
      <c r="AN287" s="41">
        <f t="shared" si="4"/>
        <v>0</v>
      </c>
      <c r="AO287" s="187" t="str">
        <f t="shared" si="3"/>
        <v/>
      </c>
      <c r="AP287" s="25"/>
      <c r="AQ287" s="25"/>
    </row>
    <row r="288" spans="1:43">
      <c r="A288" s="44" t="s">
        <v>138</v>
      </c>
      <c r="B288" s="183">
        <v>46096</v>
      </c>
      <c r="C288" s="49">
        <v>0</v>
      </c>
      <c r="D288" s="49">
        <v>0</v>
      </c>
      <c r="E288" s="47">
        <v>22946</v>
      </c>
      <c r="F288" s="49">
        <v>127</v>
      </c>
      <c r="G288" s="181">
        <v>-1</v>
      </c>
      <c r="H288" s="181">
        <v>-1</v>
      </c>
      <c r="I288" s="49">
        <v>0</v>
      </c>
      <c r="J288" s="49">
        <v>0</v>
      </c>
      <c r="K288" s="47">
        <v>13263</v>
      </c>
      <c r="L288" s="49">
        <v>72</v>
      </c>
      <c r="M288" s="181">
        <v>-1</v>
      </c>
      <c r="N288" s="181">
        <v>-1</v>
      </c>
      <c r="O288" s="49">
        <v>0</v>
      </c>
      <c r="P288" s="49">
        <v>0</v>
      </c>
      <c r="Q288" s="47">
        <v>275062</v>
      </c>
      <c r="R288" s="47">
        <v>1844</v>
      </c>
      <c r="S288" s="181">
        <v>-1</v>
      </c>
      <c r="T288" s="181">
        <v>-1</v>
      </c>
      <c r="U288" s="47">
        <v>1598</v>
      </c>
      <c r="V288" s="49">
        <v>123</v>
      </c>
      <c r="W288" s="44">
        <v>257</v>
      </c>
      <c r="X288" s="181">
        <v>-0.52</v>
      </c>
      <c r="Y288" s="47">
        <v>0</v>
      </c>
      <c r="Z288" s="47">
        <v>0</v>
      </c>
      <c r="AA288" s="44">
        <v>257</v>
      </c>
      <c r="AB288" s="181">
        <v>-1</v>
      </c>
      <c r="AC288" s="49">
        <v>0</v>
      </c>
      <c r="AD288" s="47">
        <v>0</v>
      </c>
      <c r="AE288" s="44">
        <v>0</v>
      </c>
      <c r="AF288" s="44"/>
      <c r="AG288" s="33"/>
      <c r="AH288" s="33"/>
      <c r="AI288" s="33"/>
      <c r="AJ288" s="33"/>
      <c r="AK288" s="33"/>
      <c r="AL288" s="33"/>
      <c r="AM288" s="33">
        <f>SUMIFS('Unit Cancellations'!D:D,'Unit Cancellations'!B:B,A288)+SUMIFS('Unit Cancellations'!E:E,'Unit Cancellations'!B:B,A288)+SUMIFS('Unit Cancellations'!F:F,'Unit Cancellations'!B:B,A288)+SUMIFS('Unit Cancellations'!G:G,'Unit Cancellations'!B:B,A288)</f>
        <v>0</v>
      </c>
      <c r="AN288" s="41">
        <f t="shared" si="4"/>
        <v>0</v>
      </c>
      <c r="AO288" s="187">
        <f t="shared" si="3"/>
        <v>-1</v>
      </c>
      <c r="AP288" s="33"/>
      <c r="AQ288" s="33"/>
    </row>
    <row r="289" spans="1:43">
      <c r="A289" s="44" t="s">
        <v>257</v>
      </c>
      <c r="B289" s="185">
        <v>46096</v>
      </c>
      <c r="C289" s="49">
        <v>0</v>
      </c>
      <c r="D289" s="49">
        <v>0</v>
      </c>
      <c r="E289" s="49">
        <v>0</v>
      </c>
      <c r="F289" s="49">
        <v>0</v>
      </c>
      <c r="G289" s="181"/>
      <c r="H289" s="181"/>
      <c r="I289" s="49">
        <v>0</v>
      </c>
      <c r="J289" s="49">
        <v>0</v>
      </c>
      <c r="K289" s="49">
        <v>0</v>
      </c>
      <c r="L289" s="49">
        <v>0</v>
      </c>
      <c r="M289" s="44"/>
      <c r="N289" s="44"/>
      <c r="O289" s="49">
        <v>0</v>
      </c>
      <c r="P289" s="49">
        <v>0</v>
      </c>
      <c r="Q289" s="47">
        <v>0</v>
      </c>
      <c r="R289" s="47">
        <v>0</v>
      </c>
      <c r="S289" s="181"/>
      <c r="T289" s="181"/>
      <c r="U289" s="49">
        <v>34</v>
      </c>
      <c r="V289" s="49">
        <v>3</v>
      </c>
      <c r="W289" s="44">
        <v>0</v>
      </c>
      <c r="X289" s="181">
        <v>7.61</v>
      </c>
      <c r="Y289" s="47">
        <v>0</v>
      </c>
      <c r="Z289" s="47">
        <v>0</v>
      </c>
      <c r="AA289" s="44">
        <v>0</v>
      </c>
      <c r="AB289" s="181">
        <v>-1</v>
      </c>
      <c r="AC289" s="49">
        <v>374</v>
      </c>
      <c r="AD289" s="47">
        <v>2674</v>
      </c>
      <c r="AE289" s="49">
        <v>141</v>
      </c>
      <c r="AF289" s="44"/>
      <c r="AG289" s="25"/>
      <c r="AH289" s="25"/>
      <c r="AI289" s="25"/>
      <c r="AJ289" s="25"/>
      <c r="AK289" s="25"/>
      <c r="AL289" s="25"/>
      <c r="AM289" s="33">
        <f>SUMIFS('Unit Cancellations'!D:D,'Unit Cancellations'!B:B,A289)+SUMIFS('Unit Cancellations'!E:E,'Unit Cancellations'!B:B,A289)+SUMIFS('Unit Cancellations'!F:F,'Unit Cancellations'!B:B,A289)+SUMIFS('Unit Cancellations'!G:G,'Unit Cancellations'!B:B,A289)</f>
        <v>0</v>
      </c>
      <c r="AN289" s="41">
        <f t="shared" si="4"/>
        <v>0</v>
      </c>
      <c r="AO289" s="187" t="str">
        <f t="shared" si="3"/>
        <v/>
      </c>
      <c r="AP289" s="25"/>
      <c r="AQ289" s="25"/>
    </row>
    <row r="290" spans="1:43">
      <c r="A290" s="44" t="s">
        <v>307</v>
      </c>
      <c r="B290" s="44"/>
      <c r="C290" s="49">
        <v>0</v>
      </c>
      <c r="D290" s="49">
        <v>0</v>
      </c>
      <c r="E290" s="49">
        <v>0</v>
      </c>
      <c r="F290" s="49">
        <v>0</v>
      </c>
      <c r="G290" s="181"/>
      <c r="H290" s="181"/>
      <c r="I290" s="49">
        <v>0</v>
      </c>
      <c r="J290" s="49">
        <v>0</v>
      </c>
      <c r="K290" s="49">
        <v>0</v>
      </c>
      <c r="L290" s="49">
        <v>0</v>
      </c>
      <c r="M290" s="181"/>
      <c r="N290" s="181"/>
      <c r="O290" s="49">
        <v>0</v>
      </c>
      <c r="P290" s="49">
        <v>0</v>
      </c>
      <c r="Q290" s="47">
        <v>0</v>
      </c>
      <c r="R290" s="49">
        <v>0</v>
      </c>
      <c r="S290" s="181"/>
      <c r="T290" s="181"/>
      <c r="U290" s="49">
        <v>0</v>
      </c>
      <c r="V290" s="49">
        <v>0</v>
      </c>
      <c r="W290" s="44"/>
      <c r="X290" s="181"/>
      <c r="Y290" s="47">
        <v>25562</v>
      </c>
      <c r="Z290" s="47">
        <v>1966</v>
      </c>
      <c r="AA290" s="44"/>
      <c r="AB290" s="181"/>
      <c r="AC290" s="49">
        <v>0</v>
      </c>
      <c r="AD290" s="47">
        <v>0</v>
      </c>
      <c r="AE290" s="49"/>
      <c r="AF290" s="44">
        <v>0</v>
      </c>
      <c r="AG290" s="25"/>
      <c r="AH290" s="25"/>
      <c r="AI290" s="25"/>
      <c r="AJ290" s="25"/>
      <c r="AK290" s="25"/>
      <c r="AL290" s="25"/>
      <c r="AM290" s="33">
        <f>SUMIFS('Unit Cancellations'!D:D,'Unit Cancellations'!B:B,A290)+SUMIFS('Unit Cancellations'!E:E,'Unit Cancellations'!B:B,A290)+SUMIFS('Unit Cancellations'!F:F,'Unit Cancellations'!B:B,A290)+SUMIFS('Unit Cancellations'!G:G,'Unit Cancellations'!B:B,A290)</f>
        <v>0</v>
      </c>
      <c r="AN290" s="41">
        <f t="shared" si="4"/>
        <v>0</v>
      </c>
      <c r="AO290" s="187" t="str">
        <f t="shared" si="3"/>
        <v/>
      </c>
      <c r="AP290" s="25"/>
      <c r="AQ290" s="25"/>
    </row>
    <row r="291" spans="1:43">
      <c r="A291" s="44" t="s">
        <v>293</v>
      </c>
      <c r="B291" s="182">
        <v>46096</v>
      </c>
      <c r="C291" s="49">
        <v>0</v>
      </c>
      <c r="D291" s="49">
        <v>0</v>
      </c>
      <c r="E291" s="47">
        <v>0</v>
      </c>
      <c r="F291" s="49">
        <v>0</v>
      </c>
      <c r="G291" s="180"/>
      <c r="H291" s="180"/>
      <c r="I291" s="49">
        <v>0</v>
      </c>
      <c r="J291" s="49">
        <v>0</v>
      </c>
      <c r="K291" s="49">
        <v>0</v>
      </c>
      <c r="L291" s="49">
        <v>0</v>
      </c>
      <c r="M291" s="181"/>
      <c r="N291" s="181"/>
      <c r="O291" s="49">
        <v>0</v>
      </c>
      <c r="P291" s="49">
        <v>0</v>
      </c>
      <c r="Q291" s="47">
        <v>0</v>
      </c>
      <c r="R291" s="47">
        <v>0</v>
      </c>
      <c r="S291" s="180"/>
      <c r="T291" s="180"/>
      <c r="U291" s="47">
        <v>1</v>
      </c>
      <c r="V291" s="49">
        <v>0</v>
      </c>
      <c r="W291" s="49">
        <v>0</v>
      </c>
      <c r="X291" s="180">
        <v>-0.49</v>
      </c>
      <c r="Y291" s="47">
        <v>0</v>
      </c>
      <c r="Z291" s="47">
        <v>0</v>
      </c>
      <c r="AA291" s="49">
        <v>0</v>
      </c>
      <c r="AB291" s="180">
        <v>-1</v>
      </c>
      <c r="AC291" s="49">
        <v>1</v>
      </c>
      <c r="AD291" s="47">
        <v>20</v>
      </c>
      <c r="AE291" s="49">
        <v>25</v>
      </c>
      <c r="AF291" s="44"/>
      <c r="AG291" s="25"/>
      <c r="AH291" s="25"/>
      <c r="AI291" s="25"/>
      <c r="AJ291" s="25"/>
      <c r="AK291" s="25"/>
      <c r="AL291" s="25"/>
      <c r="AM291" s="33">
        <f>SUMIFS('Unit Cancellations'!D:D,'Unit Cancellations'!B:B,A291)+SUMIFS('Unit Cancellations'!E:E,'Unit Cancellations'!B:B,A291)+SUMIFS('Unit Cancellations'!F:F,'Unit Cancellations'!B:B,A291)+SUMIFS('Unit Cancellations'!G:G,'Unit Cancellations'!B:B,A291)</f>
        <v>0</v>
      </c>
      <c r="AN291" s="41">
        <f t="shared" si="4"/>
        <v>0</v>
      </c>
      <c r="AO291" s="187" t="str">
        <f t="shared" si="3"/>
        <v/>
      </c>
      <c r="AP291" s="25"/>
      <c r="AQ291" s="25"/>
    </row>
    <row r="292" spans="1:43">
      <c r="A292" s="44" t="s">
        <v>345</v>
      </c>
      <c r="B292" s="182"/>
      <c r="C292" s="49">
        <v>0</v>
      </c>
      <c r="D292" s="49">
        <v>0</v>
      </c>
      <c r="E292" s="49">
        <v>0</v>
      </c>
      <c r="F292" s="49">
        <v>0</v>
      </c>
      <c r="G292" s="181"/>
      <c r="H292" s="181"/>
      <c r="I292" s="49">
        <v>0</v>
      </c>
      <c r="J292" s="49">
        <v>0</v>
      </c>
      <c r="K292" s="49">
        <v>0</v>
      </c>
      <c r="L292" s="49">
        <v>0</v>
      </c>
      <c r="M292" s="44"/>
      <c r="N292" s="44"/>
      <c r="O292" s="49">
        <v>0</v>
      </c>
      <c r="P292" s="49">
        <v>0</v>
      </c>
      <c r="Q292" s="47">
        <v>0</v>
      </c>
      <c r="R292" s="49">
        <v>0</v>
      </c>
      <c r="S292" s="181"/>
      <c r="T292" s="181"/>
      <c r="U292" s="49">
        <v>0</v>
      </c>
      <c r="V292" s="49">
        <v>0</v>
      </c>
      <c r="W292" s="44"/>
      <c r="X292" s="44"/>
      <c r="Y292" s="47">
        <v>0</v>
      </c>
      <c r="Z292" s="47">
        <v>0</v>
      </c>
      <c r="AA292" s="44"/>
      <c r="AB292" s="44"/>
      <c r="AC292" s="49">
        <v>0</v>
      </c>
      <c r="AD292" s="47">
        <v>0</v>
      </c>
      <c r="AE292" s="49"/>
      <c r="AF292" s="44"/>
      <c r="AG292" s="33"/>
      <c r="AH292" s="33"/>
      <c r="AI292" s="33"/>
      <c r="AJ292" s="33"/>
      <c r="AK292" s="33"/>
      <c r="AL292" s="33"/>
      <c r="AM292" s="33">
        <f>SUMIFS('Unit Cancellations'!D:D,'Unit Cancellations'!B:B,A292)+SUMIFS('Unit Cancellations'!E:E,'Unit Cancellations'!B:B,A292)+SUMIFS('Unit Cancellations'!F:F,'Unit Cancellations'!B:B,A292)+SUMIFS('Unit Cancellations'!G:G,'Unit Cancellations'!B:B,A292)</f>
        <v>0</v>
      </c>
      <c r="AN292" s="41">
        <f t="shared" si="4"/>
        <v>0</v>
      </c>
      <c r="AO292" s="187" t="str">
        <f t="shared" si="3"/>
        <v/>
      </c>
      <c r="AP292" s="33"/>
      <c r="AQ292" s="33"/>
    </row>
    <row r="293" spans="1:43">
      <c r="A293" s="44" t="s">
        <v>472</v>
      </c>
      <c r="B293" s="183"/>
      <c r="C293" s="49">
        <v>0</v>
      </c>
      <c r="D293" s="49">
        <v>0</v>
      </c>
      <c r="E293" s="49">
        <v>0</v>
      </c>
      <c r="F293" s="49">
        <v>0</v>
      </c>
      <c r="G293" s="181"/>
      <c r="H293" s="181"/>
      <c r="I293" s="49">
        <v>0</v>
      </c>
      <c r="J293" s="49">
        <v>0</v>
      </c>
      <c r="K293" s="49">
        <v>0</v>
      </c>
      <c r="L293" s="49">
        <v>0</v>
      </c>
      <c r="M293" s="181"/>
      <c r="N293" s="181"/>
      <c r="O293" s="49">
        <v>0</v>
      </c>
      <c r="P293" s="49">
        <v>0</v>
      </c>
      <c r="Q293" s="47">
        <v>0</v>
      </c>
      <c r="R293" s="49">
        <v>0</v>
      </c>
      <c r="S293" s="181"/>
      <c r="T293" s="181"/>
      <c r="U293" s="49">
        <v>0</v>
      </c>
      <c r="V293" s="49">
        <v>0</v>
      </c>
      <c r="W293" s="44"/>
      <c r="X293" s="181"/>
      <c r="Y293" s="47">
        <v>0</v>
      </c>
      <c r="Z293" s="47">
        <v>0</v>
      </c>
      <c r="AA293" s="44"/>
      <c r="AB293" s="181"/>
      <c r="AC293" s="49">
        <v>0</v>
      </c>
      <c r="AD293" s="47">
        <v>0</v>
      </c>
      <c r="AE293" s="44">
        <v>0</v>
      </c>
      <c r="AF293" s="44"/>
      <c r="AG293" s="25"/>
      <c r="AH293" s="25"/>
      <c r="AI293" s="25"/>
      <c r="AJ293" s="25"/>
      <c r="AK293" s="25"/>
      <c r="AL293" s="25"/>
      <c r="AM293" s="33">
        <f>SUMIFS('Unit Cancellations'!D:D,'Unit Cancellations'!B:B,A293)+SUMIFS('Unit Cancellations'!E:E,'Unit Cancellations'!B:B,A293)+SUMIFS('Unit Cancellations'!F:F,'Unit Cancellations'!B:B,A293)+SUMIFS('Unit Cancellations'!G:G,'Unit Cancellations'!B:B,A293)</f>
        <v>0</v>
      </c>
      <c r="AN293" s="41">
        <f t="shared" si="4"/>
        <v>0</v>
      </c>
      <c r="AO293" s="187" t="str">
        <f t="shared" si="3"/>
        <v/>
      </c>
      <c r="AP293" s="25"/>
      <c r="AQ293" s="25"/>
    </row>
    <row r="294" spans="1:43">
      <c r="A294" s="44" t="s">
        <v>346</v>
      </c>
      <c r="B294" s="183"/>
      <c r="C294" s="49">
        <v>0</v>
      </c>
      <c r="D294" s="49">
        <v>0</v>
      </c>
      <c r="E294" s="47">
        <v>0</v>
      </c>
      <c r="F294" s="49">
        <v>0</v>
      </c>
      <c r="G294" s="181"/>
      <c r="H294" s="181"/>
      <c r="I294" s="49">
        <v>0</v>
      </c>
      <c r="J294" s="49">
        <v>0</v>
      </c>
      <c r="K294" s="47">
        <v>0</v>
      </c>
      <c r="L294" s="49">
        <v>0</v>
      </c>
      <c r="M294" s="181"/>
      <c r="N294" s="181"/>
      <c r="O294" s="49">
        <v>0</v>
      </c>
      <c r="P294" s="49">
        <v>0</v>
      </c>
      <c r="Q294" s="47">
        <v>0</v>
      </c>
      <c r="R294" s="49">
        <v>0</v>
      </c>
      <c r="S294" s="181"/>
      <c r="T294" s="181"/>
      <c r="U294" s="47">
        <v>0</v>
      </c>
      <c r="V294" s="49">
        <v>0</v>
      </c>
      <c r="W294" s="44"/>
      <c r="X294" s="181"/>
      <c r="Y294" s="47">
        <v>0</v>
      </c>
      <c r="Z294" s="47">
        <v>0</v>
      </c>
      <c r="AA294" s="44"/>
      <c r="AB294" s="181"/>
      <c r="AC294" s="49">
        <v>0</v>
      </c>
      <c r="AD294" s="49">
        <v>0</v>
      </c>
      <c r="AE294" s="44">
        <v>0</v>
      </c>
      <c r="AF294" s="44"/>
      <c r="AG294" s="25"/>
      <c r="AH294" s="25"/>
      <c r="AI294" s="25"/>
      <c r="AJ294" s="25"/>
      <c r="AK294" s="25"/>
      <c r="AL294" s="25"/>
      <c r="AM294" s="33">
        <f>SUMIFS('Unit Cancellations'!D:D,'Unit Cancellations'!B:B,A294)+SUMIFS('Unit Cancellations'!E:E,'Unit Cancellations'!B:B,A294)+SUMIFS('Unit Cancellations'!F:F,'Unit Cancellations'!B:B,A294)+SUMIFS('Unit Cancellations'!G:G,'Unit Cancellations'!B:B,A294)</f>
        <v>0</v>
      </c>
      <c r="AN294" s="41">
        <f t="shared" si="4"/>
        <v>0</v>
      </c>
      <c r="AO294" s="187" t="str">
        <f t="shared" si="3"/>
        <v/>
      </c>
      <c r="AP294" s="25"/>
      <c r="AQ294" s="25"/>
    </row>
    <row r="295" spans="1:43">
      <c r="A295" s="44" t="s">
        <v>222</v>
      </c>
      <c r="B295" s="183">
        <v>46096</v>
      </c>
      <c r="C295" s="49">
        <v>0</v>
      </c>
      <c r="D295" s="49">
        <v>0</v>
      </c>
      <c r="E295" s="47">
        <v>37</v>
      </c>
      <c r="F295" s="49">
        <v>2</v>
      </c>
      <c r="G295" s="181">
        <v>-1</v>
      </c>
      <c r="H295" s="181">
        <v>-1</v>
      </c>
      <c r="I295" s="49">
        <v>0</v>
      </c>
      <c r="J295" s="49">
        <v>0</v>
      </c>
      <c r="K295" s="47">
        <v>160</v>
      </c>
      <c r="L295" s="49">
        <v>4</v>
      </c>
      <c r="M295" s="181">
        <v>-1</v>
      </c>
      <c r="N295" s="181">
        <v>-1</v>
      </c>
      <c r="O295" s="49">
        <v>0</v>
      </c>
      <c r="P295" s="49">
        <v>0</v>
      </c>
      <c r="Q295" s="47">
        <v>1328</v>
      </c>
      <c r="R295" s="47">
        <v>60</v>
      </c>
      <c r="S295" s="181">
        <v>-1</v>
      </c>
      <c r="T295" s="181">
        <v>-1</v>
      </c>
      <c r="U295" s="49">
        <v>121</v>
      </c>
      <c r="V295" s="49">
        <v>9</v>
      </c>
      <c r="W295" s="44">
        <v>2</v>
      </c>
      <c r="X295" s="181">
        <v>4.2699999999999996</v>
      </c>
      <c r="Y295" s="47">
        <v>0</v>
      </c>
      <c r="Z295" s="47">
        <v>0</v>
      </c>
      <c r="AA295" s="44">
        <v>2</v>
      </c>
      <c r="AB295" s="181">
        <v>-1</v>
      </c>
      <c r="AC295" s="49">
        <v>98</v>
      </c>
      <c r="AD295" s="47">
        <v>1547</v>
      </c>
      <c r="AE295" s="44">
        <v>11</v>
      </c>
      <c r="AF295" s="44"/>
      <c r="AG295" s="25"/>
      <c r="AH295" s="25"/>
      <c r="AI295" s="25"/>
      <c r="AJ295" s="25"/>
      <c r="AK295" s="25"/>
      <c r="AL295" s="25"/>
      <c r="AM295" s="33">
        <f>SUMIFS('Unit Cancellations'!D:D,'Unit Cancellations'!B:B,A295)+SUMIFS('Unit Cancellations'!E:E,'Unit Cancellations'!B:B,A295)+SUMIFS('Unit Cancellations'!F:F,'Unit Cancellations'!B:B,A295)+SUMIFS('Unit Cancellations'!G:G,'Unit Cancellations'!B:B,A295)</f>
        <v>0</v>
      </c>
      <c r="AN295" s="41">
        <f t="shared" si="4"/>
        <v>0</v>
      </c>
      <c r="AO295" s="187">
        <f t="shared" si="3"/>
        <v>-1</v>
      </c>
      <c r="AP295" s="25"/>
      <c r="AQ295" s="25"/>
    </row>
    <row r="296" spans="1:43">
      <c r="A296" s="44" t="s">
        <v>347</v>
      </c>
      <c r="B296" s="183">
        <v>46096</v>
      </c>
      <c r="C296" s="49">
        <v>0</v>
      </c>
      <c r="D296" s="49">
        <v>0</v>
      </c>
      <c r="E296" s="49">
        <v>0</v>
      </c>
      <c r="F296" s="49">
        <v>0</v>
      </c>
      <c r="G296" s="181"/>
      <c r="H296" s="181"/>
      <c r="I296" s="49">
        <v>0</v>
      </c>
      <c r="J296" s="49">
        <v>0</v>
      </c>
      <c r="K296" s="49">
        <v>0</v>
      </c>
      <c r="L296" s="49">
        <v>0</v>
      </c>
      <c r="M296" s="181"/>
      <c r="N296" s="181"/>
      <c r="O296" s="49">
        <v>0</v>
      </c>
      <c r="P296" s="49">
        <v>0</v>
      </c>
      <c r="Q296" s="47">
        <v>0</v>
      </c>
      <c r="R296" s="49">
        <v>0</v>
      </c>
      <c r="S296" s="181"/>
      <c r="T296" s="181"/>
      <c r="U296" s="49">
        <v>3</v>
      </c>
      <c r="V296" s="49">
        <v>0</v>
      </c>
      <c r="W296" s="44"/>
      <c r="X296" s="181"/>
      <c r="Y296" s="47">
        <v>0</v>
      </c>
      <c r="Z296" s="47">
        <v>0</v>
      </c>
      <c r="AA296" s="44"/>
      <c r="AB296" s="181"/>
      <c r="AC296" s="49">
        <v>7</v>
      </c>
      <c r="AD296" s="49">
        <v>70</v>
      </c>
      <c r="AE296" s="44">
        <v>35</v>
      </c>
      <c r="AF296" s="44"/>
      <c r="AG296" s="33"/>
      <c r="AH296" s="33"/>
      <c r="AI296" s="33"/>
      <c r="AJ296" s="33"/>
      <c r="AK296" s="33"/>
      <c r="AL296" s="33"/>
      <c r="AM296" s="33">
        <f>SUMIFS('Unit Cancellations'!D:D,'Unit Cancellations'!B:B,A296)+SUMIFS('Unit Cancellations'!E:E,'Unit Cancellations'!B:B,A296)+SUMIFS('Unit Cancellations'!F:F,'Unit Cancellations'!B:B,A296)+SUMIFS('Unit Cancellations'!G:G,'Unit Cancellations'!B:B,A296)</f>
        <v>0</v>
      </c>
      <c r="AN296" s="41">
        <f t="shared" si="4"/>
        <v>0</v>
      </c>
      <c r="AO296" s="187" t="str">
        <f t="shared" si="3"/>
        <v/>
      </c>
      <c r="AP296" s="33"/>
      <c r="AQ296" s="33"/>
    </row>
    <row r="297" spans="1:43">
      <c r="A297" s="44" t="s">
        <v>670</v>
      </c>
      <c r="B297" s="44"/>
      <c r="C297" s="49">
        <v>0</v>
      </c>
      <c r="D297" s="49">
        <v>0</v>
      </c>
      <c r="E297" s="49">
        <v>0</v>
      </c>
      <c r="F297" s="49">
        <v>0</v>
      </c>
      <c r="G297" s="181"/>
      <c r="H297" s="181"/>
      <c r="I297" s="49">
        <v>0</v>
      </c>
      <c r="J297" s="49">
        <v>0</v>
      </c>
      <c r="K297" s="49">
        <v>0</v>
      </c>
      <c r="L297" s="49">
        <v>0</v>
      </c>
      <c r="M297" s="44"/>
      <c r="N297" s="44"/>
      <c r="O297" s="49">
        <v>0</v>
      </c>
      <c r="P297" s="49">
        <v>0</v>
      </c>
      <c r="Q297" s="47">
        <v>0</v>
      </c>
      <c r="R297" s="47">
        <v>0</v>
      </c>
      <c r="S297" s="181"/>
      <c r="T297" s="181"/>
      <c r="U297" s="49">
        <v>0</v>
      </c>
      <c r="V297" s="49">
        <v>0</v>
      </c>
      <c r="W297" s="44"/>
      <c r="X297" s="181"/>
      <c r="Y297" s="47">
        <v>-199299</v>
      </c>
      <c r="Z297" s="47">
        <v>-15331</v>
      </c>
      <c r="AA297" s="44"/>
      <c r="AB297" s="181"/>
      <c r="AC297" s="49">
        <v>0</v>
      </c>
      <c r="AD297" s="47">
        <v>0</v>
      </c>
      <c r="AE297" s="76"/>
      <c r="AF297" s="44">
        <v>0</v>
      </c>
      <c r="AG297" s="25"/>
      <c r="AH297" s="25"/>
      <c r="AI297" s="25"/>
      <c r="AJ297" s="25"/>
      <c r="AK297" s="25"/>
      <c r="AL297" s="25"/>
      <c r="AM297" s="33">
        <f>SUMIFS('Unit Cancellations'!D:D,'Unit Cancellations'!B:B,A297)+SUMIFS('Unit Cancellations'!E:E,'Unit Cancellations'!B:B,A297)+SUMIFS('Unit Cancellations'!F:F,'Unit Cancellations'!B:B,A297)+SUMIFS('Unit Cancellations'!G:G,'Unit Cancellations'!B:B,A297)</f>
        <v>0</v>
      </c>
      <c r="AN297" s="41">
        <f t="shared" si="4"/>
        <v>0</v>
      </c>
      <c r="AO297" s="187" t="str">
        <f t="shared" si="3"/>
        <v/>
      </c>
      <c r="AP297" s="25"/>
      <c r="AQ297" s="25"/>
    </row>
    <row r="298" spans="1:43">
      <c r="A298" s="44" t="s">
        <v>464</v>
      </c>
      <c r="B298" s="44"/>
      <c r="C298" s="49">
        <v>0</v>
      </c>
      <c r="D298" s="49">
        <v>0</v>
      </c>
      <c r="E298" s="47">
        <v>0</v>
      </c>
      <c r="F298" s="49">
        <v>0</v>
      </c>
      <c r="G298" s="181"/>
      <c r="H298" s="181"/>
      <c r="I298" s="49">
        <v>0</v>
      </c>
      <c r="J298" s="49">
        <v>0</v>
      </c>
      <c r="K298" s="49">
        <v>0</v>
      </c>
      <c r="L298" s="49">
        <v>0</v>
      </c>
      <c r="M298" s="181"/>
      <c r="N298" s="181"/>
      <c r="O298" s="49">
        <v>0</v>
      </c>
      <c r="P298" s="49">
        <v>0</v>
      </c>
      <c r="Q298" s="47">
        <v>0</v>
      </c>
      <c r="R298" s="49">
        <v>0</v>
      </c>
      <c r="S298" s="181"/>
      <c r="T298" s="181"/>
      <c r="U298" s="49">
        <v>0</v>
      </c>
      <c r="V298" s="49">
        <v>0</v>
      </c>
      <c r="W298" s="44"/>
      <c r="X298" s="181"/>
      <c r="Y298" s="47">
        <v>-38033</v>
      </c>
      <c r="Z298" s="47">
        <v>-2926</v>
      </c>
      <c r="AA298" s="44"/>
      <c r="AB298" s="181"/>
      <c r="AC298" s="49">
        <v>0</v>
      </c>
      <c r="AD298" s="47">
        <v>0</v>
      </c>
      <c r="AE298" s="44"/>
      <c r="AF298" s="44">
        <v>0</v>
      </c>
      <c r="AG298" s="25"/>
      <c r="AH298" s="25"/>
      <c r="AI298" s="25"/>
      <c r="AJ298" s="25"/>
      <c r="AK298" s="25"/>
      <c r="AL298" s="25"/>
      <c r="AM298" s="33">
        <f>SUMIFS('Unit Cancellations'!D:D,'Unit Cancellations'!B:B,A298)+SUMIFS('Unit Cancellations'!E:E,'Unit Cancellations'!B:B,A298)+SUMIFS('Unit Cancellations'!F:F,'Unit Cancellations'!B:B,A298)+SUMIFS('Unit Cancellations'!G:G,'Unit Cancellations'!B:B,A298)</f>
        <v>0</v>
      </c>
      <c r="AN298" s="41">
        <f t="shared" si="4"/>
        <v>0</v>
      </c>
      <c r="AO298" s="187" t="str">
        <f t="shared" si="3"/>
        <v/>
      </c>
      <c r="AP298" s="25"/>
      <c r="AQ298" s="25"/>
    </row>
    <row r="299" spans="1:43">
      <c r="A299" s="44" t="s">
        <v>465</v>
      </c>
      <c r="B299" s="182"/>
      <c r="C299" s="49">
        <v>0</v>
      </c>
      <c r="D299" s="49">
        <v>0</v>
      </c>
      <c r="E299" s="47">
        <v>0</v>
      </c>
      <c r="F299" s="49">
        <v>0</v>
      </c>
      <c r="G299" s="181"/>
      <c r="H299" s="181"/>
      <c r="I299" s="49">
        <v>0</v>
      </c>
      <c r="J299" s="49">
        <v>0</v>
      </c>
      <c r="K299" s="47">
        <v>0</v>
      </c>
      <c r="L299" s="47">
        <v>0</v>
      </c>
      <c r="M299" s="181"/>
      <c r="N299" s="181"/>
      <c r="O299" s="49">
        <v>0</v>
      </c>
      <c r="P299" s="49">
        <v>0</v>
      </c>
      <c r="Q299" s="47">
        <v>0</v>
      </c>
      <c r="R299" s="47">
        <v>0</v>
      </c>
      <c r="S299" s="181"/>
      <c r="T299" s="181"/>
      <c r="U299" s="47">
        <v>0</v>
      </c>
      <c r="V299" s="47">
        <v>0</v>
      </c>
      <c r="W299" s="44"/>
      <c r="X299" s="181"/>
      <c r="Y299" s="47">
        <v>-81680</v>
      </c>
      <c r="Z299" s="47">
        <v>-6283</v>
      </c>
      <c r="AA299" s="44"/>
      <c r="AB299" s="181"/>
      <c r="AC299" s="49">
        <v>0</v>
      </c>
      <c r="AD299" s="47">
        <v>0</v>
      </c>
      <c r="AE299" s="44"/>
      <c r="AF299" s="44">
        <v>0</v>
      </c>
      <c r="AG299" s="25"/>
      <c r="AH299" s="25"/>
      <c r="AI299" s="25"/>
      <c r="AJ299" s="25"/>
      <c r="AK299" s="25"/>
      <c r="AL299" s="25"/>
      <c r="AM299" s="33">
        <f>SUMIFS('Unit Cancellations'!D:D,'Unit Cancellations'!B:B,A299)+SUMIFS('Unit Cancellations'!E:E,'Unit Cancellations'!B:B,A299)+SUMIFS('Unit Cancellations'!F:F,'Unit Cancellations'!B:B,A299)+SUMIFS('Unit Cancellations'!G:G,'Unit Cancellations'!B:B,A299)</f>
        <v>0</v>
      </c>
      <c r="AN299" s="41">
        <f t="shared" si="4"/>
        <v>0</v>
      </c>
      <c r="AO299" s="187" t="str">
        <f t="shared" si="3"/>
        <v/>
      </c>
      <c r="AP299" s="25"/>
      <c r="AQ299" s="25"/>
    </row>
    <row r="300" spans="1:43">
      <c r="A300" s="44" t="s">
        <v>466</v>
      </c>
      <c r="B300" s="185"/>
      <c r="C300" s="49">
        <v>0</v>
      </c>
      <c r="D300" s="49">
        <v>0</v>
      </c>
      <c r="E300" s="49">
        <v>0</v>
      </c>
      <c r="F300" s="49">
        <v>0</v>
      </c>
      <c r="G300" s="181"/>
      <c r="H300" s="181"/>
      <c r="I300" s="49">
        <v>0</v>
      </c>
      <c r="J300" s="49">
        <v>0</v>
      </c>
      <c r="K300" s="49">
        <v>0</v>
      </c>
      <c r="L300" s="49">
        <v>0</v>
      </c>
      <c r="M300" s="181"/>
      <c r="N300" s="181"/>
      <c r="O300" s="49">
        <v>0</v>
      </c>
      <c r="P300" s="49">
        <v>0</v>
      </c>
      <c r="Q300" s="47">
        <v>0</v>
      </c>
      <c r="R300" s="49">
        <v>0</v>
      </c>
      <c r="S300" s="181"/>
      <c r="T300" s="181"/>
      <c r="U300" s="49">
        <v>0</v>
      </c>
      <c r="V300" s="49">
        <v>0</v>
      </c>
      <c r="W300" s="44"/>
      <c r="X300" s="181"/>
      <c r="Y300" s="47">
        <v>-209595</v>
      </c>
      <c r="Z300" s="47">
        <v>-16123</v>
      </c>
      <c r="AA300" s="44"/>
      <c r="AB300" s="181"/>
      <c r="AC300" s="49">
        <v>0</v>
      </c>
      <c r="AD300" s="49">
        <v>0</v>
      </c>
      <c r="AE300" s="49"/>
      <c r="AF300" s="44">
        <v>0</v>
      </c>
      <c r="AG300" s="25"/>
      <c r="AH300" s="25"/>
      <c r="AI300" s="25"/>
      <c r="AJ300" s="25"/>
      <c r="AK300" s="25"/>
      <c r="AL300" s="25"/>
      <c r="AM300" s="33">
        <f>SUMIFS('Unit Cancellations'!D:D,'Unit Cancellations'!B:B,A300)+SUMIFS('Unit Cancellations'!E:E,'Unit Cancellations'!B:B,A300)+SUMIFS('Unit Cancellations'!F:F,'Unit Cancellations'!B:B,A300)+SUMIFS('Unit Cancellations'!G:G,'Unit Cancellations'!B:B,A300)</f>
        <v>0</v>
      </c>
      <c r="AN300" s="41">
        <f t="shared" si="4"/>
        <v>0</v>
      </c>
      <c r="AO300" s="187" t="str">
        <f t="shared" si="3"/>
        <v/>
      </c>
      <c r="AP300" s="25"/>
      <c r="AQ300" s="25"/>
    </row>
    <row r="301" spans="1:43">
      <c r="A301" s="44" t="s">
        <v>467</v>
      </c>
      <c r="B301" s="183"/>
      <c r="C301" s="49">
        <v>0</v>
      </c>
      <c r="D301" s="49">
        <v>0</v>
      </c>
      <c r="E301" s="49">
        <v>0</v>
      </c>
      <c r="F301" s="49">
        <v>0</v>
      </c>
      <c r="G301" s="181"/>
      <c r="H301" s="181"/>
      <c r="I301" s="49">
        <v>0</v>
      </c>
      <c r="J301" s="49">
        <v>0</v>
      </c>
      <c r="K301" s="49">
        <v>0</v>
      </c>
      <c r="L301" s="49">
        <v>0</v>
      </c>
      <c r="M301" s="181"/>
      <c r="N301" s="181"/>
      <c r="O301" s="49">
        <v>0</v>
      </c>
      <c r="P301" s="49">
        <v>0</v>
      </c>
      <c r="Q301" s="47">
        <v>0</v>
      </c>
      <c r="R301" s="47">
        <v>0</v>
      </c>
      <c r="S301" s="181"/>
      <c r="T301" s="181"/>
      <c r="U301" s="47">
        <v>0</v>
      </c>
      <c r="V301" s="47">
        <v>0</v>
      </c>
      <c r="W301" s="44"/>
      <c r="X301" s="181"/>
      <c r="Y301" s="47">
        <v>-396388</v>
      </c>
      <c r="Z301" s="47">
        <v>-30491</v>
      </c>
      <c r="AA301" s="44"/>
      <c r="AB301" s="181"/>
      <c r="AC301" s="49">
        <v>0</v>
      </c>
      <c r="AD301" s="49">
        <v>0</v>
      </c>
      <c r="AE301" s="44"/>
      <c r="AF301" s="44">
        <v>0</v>
      </c>
      <c r="AG301" s="25"/>
      <c r="AH301" s="25"/>
      <c r="AI301" s="25"/>
      <c r="AJ301" s="25"/>
      <c r="AK301" s="25"/>
      <c r="AL301" s="25"/>
      <c r="AM301" s="33">
        <f>SUMIFS('Unit Cancellations'!D:D,'Unit Cancellations'!B:B,A301)+SUMIFS('Unit Cancellations'!E:E,'Unit Cancellations'!B:B,A301)+SUMIFS('Unit Cancellations'!F:F,'Unit Cancellations'!B:B,A301)+SUMIFS('Unit Cancellations'!G:G,'Unit Cancellations'!B:B,A301)</f>
        <v>0</v>
      </c>
      <c r="AN301" s="41">
        <f t="shared" si="4"/>
        <v>0</v>
      </c>
      <c r="AO301" s="187" t="str">
        <f t="shared" si="3"/>
        <v/>
      </c>
      <c r="AP301" s="25"/>
      <c r="AQ301" s="25"/>
    </row>
    <row r="302" spans="1:43">
      <c r="A302" s="44" t="s">
        <v>671</v>
      </c>
      <c r="B302" s="182"/>
      <c r="C302" s="49">
        <v>0</v>
      </c>
      <c r="D302" s="49">
        <v>0</v>
      </c>
      <c r="E302" s="49">
        <v>0</v>
      </c>
      <c r="F302" s="49">
        <v>0</v>
      </c>
      <c r="G302" s="44"/>
      <c r="H302" s="44"/>
      <c r="I302" s="49">
        <v>0</v>
      </c>
      <c r="J302" s="49">
        <v>0</v>
      </c>
      <c r="K302" s="49">
        <v>0</v>
      </c>
      <c r="L302" s="49">
        <v>0</v>
      </c>
      <c r="M302" s="44"/>
      <c r="N302" s="44"/>
      <c r="O302" s="49">
        <v>0</v>
      </c>
      <c r="P302" s="49">
        <v>0</v>
      </c>
      <c r="Q302" s="47">
        <v>0</v>
      </c>
      <c r="R302" s="47">
        <v>0</v>
      </c>
      <c r="S302" s="181"/>
      <c r="T302" s="181"/>
      <c r="U302" s="47">
        <v>0</v>
      </c>
      <c r="V302" s="47">
        <v>0</v>
      </c>
      <c r="W302" s="44"/>
      <c r="X302" s="181"/>
      <c r="Y302" s="47">
        <v>-103054</v>
      </c>
      <c r="Z302" s="47">
        <v>-7927</v>
      </c>
      <c r="AA302" s="44"/>
      <c r="AB302" s="181"/>
      <c r="AC302" s="49">
        <v>0</v>
      </c>
      <c r="AD302" s="49">
        <v>0</v>
      </c>
      <c r="AE302" s="49"/>
      <c r="AF302" s="44">
        <v>0</v>
      </c>
      <c r="AG302" s="25"/>
      <c r="AH302" s="25"/>
      <c r="AI302" s="25"/>
      <c r="AJ302" s="25"/>
      <c r="AK302" s="25"/>
      <c r="AL302" s="25"/>
      <c r="AM302" s="33">
        <f>SUMIFS('Unit Cancellations'!D:D,'Unit Cancellations'!B:B,A302)+SUMIFS('Unit Cancellations'!E:E,'Unit Cancellations'!B:B,A302)+SUMIFS('Unit Cancellations'!F:F,'Unit Cancellations'!B:B,A302)+SUMIFS('Unit Cancellations'!G:G,'Unit Cancellations'!B:B,A302)</f>
        <v>0</v>
      </c>
      <c r="AN302" s="41">
        <f t="shared" si="4"/>
        <v>0</v>
      </c>
      <c r="AO302" s="187" t="str">
        <f t="shared" si="3"/>
        <v/>
      </c>
      <c r="AP302" s="25"/>
      <c r="AQ302" s="25"/>
    </row>
    <row r="303" spans="1:43">
      <c r="A303" s="44" t="s">
        <v>350</v>
      </c>
      <c r="B303" s="183">
        <v>46096</v>
      </c>
      <c r="C303" s="49">
        <v>0</v>
      </c>
      <c r="D303" s="49">
        <v>0</v>
      </c>
      <c r="E303" s="49">
        <v>0</v>
      </c>
      <c r="F303" s="49">
        <v>0</v>
      </c>
      <c r="G303" s="181"/>
      <c r="H303" s="181"/>
      <c r="I303" s="49">
        <v>0</v>
      </c>
      <c r="J303" s="49">
        <v>0</v>
      </c>
      <c r="K303" s="49">
        <v>0</v>
      </c>
      <c r="L303" s="49">
        <v>0</v>
      </c>
      <c r="M303" s="181"/>
      <c r="N303" s="181"/>
      <c r="O303" s="49">
        <v>0</v>
      </c>
      <c r="P303" s="49">
        <v>0</v>
      </c>
      <c r="Q303" s="47">
        <v>0</v>
      </c>
      <c r="R303" s="49">
        <v>0</v>
      </c>
      <c r="S303" s="181"/>
      <c r="T303" s="181"/>
      <c r="U303" s="47">
        <v>0</v>
      </c>
      <c r="V303" s="47">
        <v>0</v>
      </c>
      <c r="W303" s="44"/>
      <c r="X303" s="181"/>
      <c r="Y303" s="47">
        <v>0</v>
      </c>
      <c r="Z303" s="47">
        <v>0</v>
      </c>
      <c r="AA303" s="44"/>
      <c r="AB303" s="181"/>
      <c r="AC303" s="49">
        <v>0</v>
      </c>
      <c r="AD303" s="49">
        <v>0</v>
      </c>
      <c r="AE303" s="49"/>
      <c r="AF303" s="44"/>
      <c r="AG303" s="25"/>
      <c r="AH303" s="25"/>
      <c r="AI303" s="25"/>
      <c r="AJ303" s="25"/>
      <c r="AK303" s="25"/>
      <c r="AL303" s="25"/>
      <c r="AM303" s="33">
        <f>SUMIFS('Unit Cancellations'!D:D,'Unit Cancellations'!B:B,A303)+SUMIFS('Unit Cancellations'!E:E,'Unit Cancellations'!B:B,A303)+SUMIFS('Unit Cancellations'!F:F,'Unit Cancellations'!B:B,A303)+SUMIFS('Unit Cancellations'!G:G,'Unit Cancellations'!B:B,A303)</f>
        <v>0</v>
      </c>
      <c r="AN303" s="41">
        <f t="shared" si="4"/>
        <v>0</v>
      </c>
      <c r="AO303" s="187" t="str">
        <f t="shared" si="3"/>
        <v/>
      </c>
      <c r="AP303" s="25"/>
      <c r="AQ303" s="25"/>
    </row>
    <row r="304" spans="1:43">
      <c r="A304" s="44" t="s">
        <v>351</v>
      </c>
      <c r="B304" s="183"/>
      <c r="C304" s="49">
        <v>0</v>
      </c>
      <c r="D304" s="49">
        <v>0</v>
      </c>
      <c r="E304" s="49">
        <v>0</v>
      </c>
      <c r="F304" s="49">
        <v>0</v>
      </c>
      <c r="G304" s="44"/>
      <c r="H304" s="181"/>
      <c r="I304" s="49">
        <v>0</v>
      </c>
      <c r="J304" s="49">
        <v>0</v>
      </c>
      <c r="K304" s="49">
        <v>0</v>
      </c>
      <c r="L304" s="49">
        <v>0</v>
      </c>
      <c r="M304" s="44"/>
      <c r="N304" s="181"/>
      <c r="O304" s="49">
        <v>0</v>
      </c>
      <c r="P304" s="49">
        <v>0</v>
      </c>
      <c r="Q304" s="47">
        <v>0</v>
      </c>
      <c r="R304" s="49">
        <v>0</v>
      </c>
      <c r="S304" s="181"/>
      <c r="T304" s="181"/>
      <c r="U304" s="47">
        <v>4</v>
      </c>
      <c r="V304" s="47">
        <v>0</v>
      </c>
      <c r="W304" s="44"/>
      <c r="X304" s="44"/>
      <c r="Y304" s="47">
        <v>0</v>
      </c>
      <c r="Z304" s="47">
        <v>0</v>
      </c>
      <c r="AA304" s="44"/>
      <c r="AB304" s="44"/>
      <c r="AC304" s="49">
        <v>0</v>
      </c>
      <c r="AD304" s="47">
        <v>0</v>
      </c>
      <c r="AE304" s="44">
        <v>0</v>
      </c>
      <c r="AF304" s="44"/>
      <c r="AG304" s="25"/>
      <c r="AH304" s="25"/>
      <c r="AI304" s="25"/>
      <c r="AJ304" s="25"/>
      <c r="AK304" s="25"/>
      <c r="AL304" s="25"/>
      <c r="AM304" s="33">
        <f>SUMIFS('Unit Cancellations'!D:D,'Unit Cancellations'!B:B,A304)+SUMIFS('Unit Cancellations'!E:E,'Unit Cancellations'!B:B,A304)+SUMIFS('Unit Cancellations'!F:F,'Unit Cancellations'!B:B,A304)+SUMIFS('Unit Cancellations'!G:G,'Unit Cancellations'!B:B,A304)</f>
        <v>0</v>
      </c>
      <c r="AN304" s="41">
        <f t="shared" si="4"/>
        <v>0</v>
      </c>
      <c r="AO304" s="187" t="str">
        <f t="shared" si="3"/>
        <v/>
      </c>
      <c r="AP304" s="25"/>
      <c r="AQ304" s="25"/>
    </row>
    <row r="305" spans="1:43">
      <c r="A305" s="44" t="s">
        <v>554</v>
      </c>
      <c r="B305" s="44"/>
      <c r="C305" s="49">
        <v>0</v>
      </c>
      <c r="D305" s="49">
        <v>0</v>
      </c>
      <c r="E305" s="49">
        <v>0</v>
      </c>
      <c r="F305" s="49">
        <v>0</v>
      </c>
      <c r="G305" s="181"/>
      <c r="H305" s="181"/>
      <c r="I305" s="49">
        <v>0</v>
      </c>
      <c r="J305" s="49">
        <v>0</v>
      </c>
      <c r="K305" s="49">
        <v>0</v>
      </c>
      <c r="L305" s="49">
        <v>0</v>
      </c>
      <c r="M305" s="181"/>
      <c r="N305" s="181"/>
      <c r="O305" s="49">
        <v>0</v>
      </c>
      <c r="P305" s="49">
        <v>0</v>
      </c>
      <c r="Q305" s="47">
        <v>0</v>
      </c>
      <c r="R305" s="49">
        <v>0</v>
      </c>
      <c r="S305" s="181"/>
      <c r="T305" s="181"/>
      <c r="U305" s="47">
        <v>0</v>
      </c>
      <c r="V305" s="47">
        <v>0</v>
      </c>
      <c r="W305" s="44"/>
      <c r="X305" s="181"/>
      <c r="Y305" s="47">
        <v>17372</v>
      </c>
      <c r="Z305" s="47">
        <v>1336</v>
      </c>
      <c r="AA305" s="44"/>
      <c r="AB305" s="181"/>
      <c r="AC305" s="49">
        <v>0</v>
      </c>
      <c r="AD305" s="47">
        <v>0</v>
      </c>
      <c r="AE305" s="44"/>
      <c r="AF305" s="44">
        <v>0</v>
      </c>
      <c r="AG305" s="33"/>
      <c r="AH305" s="33"/>
      <c r="AI305" s="33"/>
      <c r="AJ305" s="33"/>
      <c r="AK305" s="33"/>
      <c r="AL305" s="33"/>
      <c r="AM305" s="33">
        <f>SUMIFS('Unit Cancellations'!D:D,'Unit Cancellations'!B:B,A305)+SUMIFS('Unit Cancellations'!E:E,'Unit Cancellations'!B:B,A305)+SUMIFS('Unit Cancellations'!F:F,'Unit Cancellations'!B:B,A305)+SUMIFS('Unit Cancellations'!G:G,'Unit Cancellations'!B:B,A305)</f>
        <v>-16</v>
      </c>
      <c r="AN305" s="41">
        <f t="shared" si="4"/>
        <v>-2.6666666666666665</v>
      </c>
      <c r="AO305" s="187" t="str">
        <f t="shared" si="3"/>
        <v/>
      </c>
      <c r="AP305" s="33"/>
      <c r="AQ305" s="33"/>
    </row>
    <row r="306" spans="1:43">
      <c r="A306" s="44" t="s">
        <v>352</v>
      </c>
      <c r="B306" s="183">
        <v>46096</v>
      </c>
      <c r="C306" s="49">
        <v>0</v>
      </c>
      <c r="D306" s="49">
        <v>0</v>
      </c>
      <c r="E306" s="47">
        <v>0</v>
      </c>
      <c r="F306" s="49">
        <v>0</v>
      </c>
      <c r="G306" s="181"/>
      <c r="H306" s="181"/>
      <c r="I306" s="49">
        <v>0</v>
      </c>
      <c r="J306" s="49">
        <v>0</v>
      </c>
      <c r="K306" s="47">
        <v>0</v>
      </c>
      <c r="L306" s="49">
        <v>0</v>
      </c>
      <c r="M306" s="181"/>
      <c r="N306" s="181"/>
      <c r="O306" s="49">
        <v>0</v>
      </c>
      <c r="P306" s="49">
        <v>0</v>
      </c>
      <c r="Q306" s="47">
        <v>0</v>
      </c>
      <c r="R306" s="49">
        <v>0</v>
      </c>
      <c r="S306" s="181"/>
      <c r="T306" s="181"/>
      <c r="U306" s="47">
        <v>1</v>
      </c>
      <c r="V306" s="47">
        <v>0</v>
      </c>
      <c r="W306" s="44"/>
      <c r="X306" s="181"/>
      <c r="Y306" s="47">
        <v>0</v>
      </c>
      <c r="Z306" s="47">
        <v>0</v>
      </c>
      <c r="AA306" s="44"/>
      <c r="AB306" s="181"/>
      <c r="AC306" s="49">
        <v>1</v>
      </c>
      <c r="AD306" s="49">
        <v>14</v>
      </c>
      <c r="AE306" s="44">
        <v>13</v>
      </c>
      <c r="AF306" s="44"/>
      <c r="AG306" s="33"/>
      <c r="AH306" s="33"/>
      <c r="AI306" s="33"/>
      <c r="AJ306" s="33"/>
      <c r="AK306" s="33"/>
      <c r="AL306" s="33"/>
      <c r="AM306" s="33">
        <f>SUMIFS('Unit Cancellations'!D:D,'Unit Cancellations'!B:B,A306)+SUMIFS('Unit Cancellations'!E:E,'Unit Cancellations'!B:B,A306)+SUMIFS('Unit Cancellations'!F:F,'Unit Cancellations'!B:B,A306)+SUMIFS('Unit Cancellations'!G:G,'Unit Cancellations'!B:B,A306)</f>
        <v>0</v>
      </c>
      <c r="AN306" s="41">
        <f t="shared" si="4"/>
        <v>0</v>
      </c>
      <c r="AO306" s="187" t="str">
        <f t="shared" si="3"/>
        <v/>
      </c>
      <c r="AP306" s="33"/>
      <c r="AQ306" s="33"/>
    </row>
    <row r="307" spans="1:43">
      <c r="A307" s="44" t="s">
        <v>183</v>
      </c>
      <c r="B307" s="45"/>
      <c r="C307" s="49">
        <v>0</v>
      </c>
      <c r="D307" s="49">
        <v>0</v>
      </c>
      <c r="E307" s="47">
        <v>0</v>
      </c>
      <c r="F307" s="49">
        <v>0</v>
      </c>
      <c r="G307" s="180"/>
      <c r="H307" s="180"/>
      <c r="I307" s="49">
        <v>0</v>
      </c>
      <c r="J307" s="49">
        <v>0</v>
      </c>
      <c r="K307" s="47">
        <v>0</v>
      </c>
      <c r="L307" s="49">
        <v>0</v>
      </c>
      <c r="M307" s="181"/>
      <c r="N307" s="181"/>
      <c r="O307" s="49">
        <v>0</v>
      </c>
      <c r="P307" s="49">
        <v>0</v>
      </c>
      <c r="Q307" s="47">
        <v>0</v>
      </c>
      <c r="R307" s="49">
        <v>0</v>
      </c>
      <c r="S307" s="180"/>
      <c r="T307" s="180"/>
      <c r="U307" s="49">
        <v>95</v>
      </c>
      <c r="V307" s="49">
        <v>7</v>
      </c>
      <c r="W307" s="49"/>
      <c r="X307" s="180"/>
      <c r="Y307" s="47">
        <v>0</v>
      </c>
      <c r="Z307" s="47">
        <v>0</v>
      </c>
      <c r="AA307" s="49"/>
      <c r="AB307" s="180"/>
      <c r="AC307" s="49">
        <v>0</v>
      </c>
      <c r="AD307" s="47">
        <v>0</v>
      </c>
      <c r="AE307" s="44">
        <v>0</v>
      </c>
      <c r="AF307" s="44"/>
      <c r="AG307" s="33"/>
      <c r="AH307" s="33"/>
      <c r="AI307" s="33"/>
      <c r="AJ307" s="33"/>
      <c r="AK307" s="33"/>
      <c r="AL307" s="33"/>
      <c r="AM307" s="33">
        <f>SUMIFS('Unit Cancellations'!D:D,'Unit Cancellations'!B:B,A307)+SUMIFS('Unit Cancellations'!E:E,'Unit Cancellations'!B:B,A307)+SUMIFS('Unit Cancellations'!F:F,'Unit Cancellations'!B:B,A307)+SUMIFS('Unit Cancellations'!G:G,'Unit Cancellations'!B:B,A307)</f>
        <v>0</v>
      </c>
      <c r="AN307" s="41">
        <f t="shared" si="4"/>
        <v>0</v>
      </c>
      <c r="AO307" s="187" t="str">
        <f t="shared" si="3"/>
        <v/>
      </c>
      <c r="AP307" s="33"/>
      <c r="AQ307" s="33"/>
    </row>
    <row r="308" spans="1:43">
      <c r="A308" s="44" t="s">
        <v>655</v>
      </c>
      <c r="B308" s="184"/>
      <c r="C308" s="49">
        <v>0</v>
      </c>
      <c r="D308" s="49">
        <v>0</v>
      </c>
      <c r="E308" s="49">
        <v>0</v>
      </c>
      <c r="F308" s="49">
        <v>0</v>
      </c>
      <c r="G308" s="181"/>
      <c r="H308" s="181"/>
      <c r="I308" s="49">
        <v>0</v>
      </c>
      <c r="J308" s="49">
        <v>0</v>
      </c>
      <c r="K308" s="49">
        <v>0</v>
      </c>
      <c r="L308" s="49">
        <v>0</v>
      </c>
      <c r="M308" s="181"/>
      <c r="N308" s="181"/>
      <c r="O308" s="49">
        <v>0</v>
      </c>
      <c r="P308" s="49">
        <v>0</v>
      </c>
      <c r="Q308" s="49">
        <v>0</v>
      </c>
      <c r="R308" s="49">
        <v>0</v>
      </c>
      <c r="S308" s="181"/>
      <c r="T308" s="181"/>
      <c r="U308" s="47">
        <v>0</v>
      </c>
      <c r="V308" s="49">
        <v>0</v>
      </c>
      <c r="W308" s="44"/>
      <c r="X308" s="181"/>
      <c r="Y308" s="47">
        <v>3</v>
      </c>
      <c r="Z308" s="47">
        <v>0</v>
      </c>
      <c r="AA308" s="44"/>
      <c r="AB308" s="181"/>
      <c r="AC308" s="49">
        <v>0</v>
      </c>
      <c r="AD308" s="49">
        <v>0</v>
      </c>
      <c r="AE308" s="44"/>
      <c r="AF308" s="44">
        <v>0</v>
      </c>
      <c r="AG308" s="33"/>
      <c r="AH308" s="33"/>
      <c r="AI308" s="33"/>
      <c r="AJ308" s="33"/>
      <c r="AK308" s="33"/>
      <c r="AL308" s="33"/>
      <c r="AM308" s="33">
        <f>SUMIFS('Unit Cancellations'!D:D,'Unit Cancellations'!B:B,A308)+SUMIFS('Unit Cancellations'!E:E,'Unit Cancellations'!B:B,A308)+SUMIFS('Unit Cancellations'!F:F,'Unit Cancellations'!B:B,A308)+SUMIFS('Unit Cancellations'!G:G,'Unit Cancellations'!B:B,A308)</f>
        <v>0</v>
      </c>
      <c r="AN308" s="41">
        <f t="shared" si="4"/>
        <v>0</v>
      </c>
      <c r="AO308" s="187" t="str">
        <f t="shared" si="3"/>
        <v/>
      </c>
      <c r="AP308" s="33"/>
      <c r="AQ308" s="33"/>
    </row>
    <row r="309" spans="1:43">
      <c r="A309" s="44" t="s">
        <v>656</v>
      </c>
      <c r="B309" s="182"/>
      <c r="C309" s="49">
        <v>0</v>
      </c>
      <c r="D309" s="49">
        <v>0</v>
      </c>
      <c r="E309" s="49">
        <v>0</v>
      </c>
      <c r="F309" s="49">
        <v>0</v>
      </c>
      <c r="G309" s="181"/>
      <c r="H309" s="181"/>
      <c r="I309" s="49">
        <v>0</v>
      </c>
      <c r="J309" s="49">
        <v>0</v>
      </c>
      <c r="K309" s="49">
        <v>0</v>
      </c>
      <c r="L309" s="49">
        <v>0</v>
      </c>
      <c r="M309" s="181"/>
      <c r="N309" s="181"/>
      <c r="O309" s="49">
        <v>0</v>
      </c>
      <c r="P309" s="49">
        <v>0</v>
      </c>
      <c r="Q309" s="47">
        <v>0</v>
      </c>
      <c r="R309" s="49">
        <v>0</v>
      </c>
      <c r="S309" s="181"/>
      <c r="T309" s="181"/>
      <c r="U309" s="47">
        <v>0</v>
      </c>
      <c r="V309" s="49">
        <v>0</v>
      </c>
      <c r="W309" s="44"/>
      <c r="X309" s="181"/>
      <c r="Y309" s="47">
        <v>3</v>
      </c>
      <c r="Z309" s="47">
        <v>0</v>
      </c>
      <c r="AA309" s="44"/>
      <c r="AB309" s="181"/>
      <c r="AC309" s="49">
        <v>0</v>
      </c>
      <c r="AD309" s="47">
        <v>0</v>
      </c>
      <c r="AE309" s="47"/>
      <c r="AF309" s="44">
        <v>0</v>
      </c>
      <c r="AG309" s="33"/>
      <c r="AH309" s="33"/>
      <c r="AI309" s="33"/>
      <c r="AJ309" s="33"/>
      <c r="AK309" s="33"/>
      <c r="AL309" s="33"/>
      <c r="AM309" s="33">
        <f>SUMIFS('Unit Cancellations'!D:D,'Unit Cancellations'!B:B,A309)+SUMIFS('Unit Cancellations'!E:E,'Unit Cancellations'!B:B,A309)+SUMIFS('Unit Cancellations'!F:F,'Unit Cancellations'!B:B,A309)+SUMIFS('Unit Cancellations'!G:G,'Unit Cancellations'!B:B,A309)</f>
        <v>0</v>
      </c>
      <c r="AN309" s="41">
        <f t="shared" si="4"/>
        <v>0</v>
      </c>
      <c r="AO309" s="187" t="str">
        <f t="shared" si="3"/>
        <v/>
      </c>
      <c r="AP309" s="33"/>
      <c r="AQ309" s="33"/>
    </row>
    <row r="310" spans="1:43">
      <c r="A310" s="44" t="s">
        <v>353</v>
      </c>
      <c r="B310" s="184"/>
      <c r="C310" s="49">
        <v>0</v>
      </c>
      <c r="D310" s="49">
        <v>0</v>
      </c>
      <c r="E310" s="47">
        <v>0</v>
      </c>
      <c r="F310" s="49">
        <v>0</v>
      </c>
      <c r="G310" s="181"/>
      <c r="H310" s="181"/>
      <c r="I310" s="49">
        <v>0</v>
      </c>
      <c r="J310" s="49">
        <v>0</v>
      </c>
      <c r="K310" s="47">
        <v>0</v>
      </c>
      <c r="L310" s="47">
        <v>0</v>
      </c>
      <c r="M310" s="181"/>
      <c r="N310" s="181"/>
      <c r="O310" s="49">
        <v>0</v>
      </c>
      <c r="P310" s="49">
        <v>0</v>
      </c>
      <c r="Q310" s="47">
        <v>0</v>
      </c>
      <c r="R310" s="47">
        <v>0</v>
      </c>
      <c r="S310" s="181"/>
      <c r="T310" s="181"/>
      <c r="U310" s="49">
        <v>0</v>
      </c>
      <c r="V310" s="49">
        <v>0</v>
      </c>
      <c r="W310" s="44"/>
      <c r="X310" s="181"/>
      <c r="Y310" s="47">
        <v>3</v>
      </c>
      <c r="Z310" s="47">
        <v>0</v>
      </c>
      <c r="AA310" s="44"/>
      <c r="AB310" s="181"/>
      <c r="AC310" s="49">
        <v>0</v>
      </c>
      <c r="AD310" s="49">
        <v>0</v>
      </c>
      <c r="AE310" s="49"/>
      <c r="AF310" s="44">
        <v>0</v>
      </c>
      <c r="AG310" s="33"/>
      <c r="AH310" s="33"/>
      <c r="AI310" s="33"/>
      <c r="AJ310" s="33"/>
      <c r="AK310" s="33"/>
      <c r="AL310" s="33"/>
      <c r="AM310" s="33">
        <f>SUMIFS('Unit Cancellations'!D:D,'Unit Cancellations'!B:B,A310)+SUMIFS('Unit Cancellations'!E:E,'Unit Cancellations'!B:B,A310)+SUMIFS('Unit Cancellations'!F:F,'Unit Cancellations'!B:B,A310)+SUMIFS('Unit Cancellations'!G:G,'Unit Cancellations'!B:B,A310)</f>
        <v>0</v>
      </c>
      <c r="AN310" s="41">
        <f t="shared" si="4"/>
        <v>0</v>
      </c>
      <c r="AO310" s="187" t="str">
        <f t="shared" si="3"/>
        <v/>
      </c>
      <c r="AP310" s="33"/>
      <c r="AQ310" s="33"/>
    </row>
    <row r="311" spans="1:43">
      <c r="A311" s="44" t="s">
        <v>354</v>
      </c>
      <c r="B311" s="183"/>
      <c r="C311" s="49">
        <v>0</v>
      </c>
      <c r="D311" s="49">
        <v>0</v>
      </c>
      <c r="E311" s="47">
        <v>0</v>
      </c>
      <c r="F311" s="49">
        <v>0</v>
      </c>
      <c r="G311" s="181"/>
      <c r="H311" s="181"/>
      <c r="I311" s="49">
        <v>0</v>
      </c>
      <c r="J311" s="49">
        <v>0</v>
      </c>
      <c r="K311" s="47">
        <v>0</v>
      </c>
      <c r="L311" s="49">
        <v>0</v>
      </c>
      <c r="M311" s="181"/>
      <c r="N311" s="181"/>
      <c r="O311" s="49">
        <v>0</v>
      </c>
      <c r="P311" s="49">
        <v>0</v>
      </c>
      <c r="Q311" s="47">
        <v>0</v>
      </c>
      <c r="R311" s="49">
        <v>0</v>
      </c>
      <c r="S311" s="181"/>
      <c r="T311" s="181"/>
      <c r="U311" s="47">
        <v>0</v>
      </c>
      <c r="V311" s="49">
        <v>0</v>
      </c>
      <c r="W311" s="44"/>
      <c r="X311" s="181"/>
      <c r="Y311" s="47">
        <v>0</v>
      </c>
      <c r="Z311" s="47">
        <v>0</v>
      </c>
      <c r="AA311" s="44"/>
      <c r="AB311" s="181"/>
      <c r="AC311" s="49">
        <v>0</v>
      </c>
      <c r="AD311" s="47">
        <v>0</v>
      </c>
      <c r="AE311" s="49"/>
      <c r="AF311" s="44"/>
      <c r="AG311" s="25"/>
      <c r="AH311" s="25"/>
      <c r="AI311" s="25"/>
      <c r="AJ311" s="25"/>
      <c r="AK311" s="25"/>
      <c r="AL311" s="25"/>
      <c r="AM311" s="33">
        <f>SUMIFS('Unit Cancellations'!D:D,'Unit Cancellations'!B:B,A311)+SUMIFS('Unit Cancellations'!E:E,'Unit Cancellations'!B:B,A311)+SUMIFS('Unit Cancellations'!F:F,'Unit Cancellations'!B:B,A311)+SUMIFS('Unit Cancellations'!G:G,'Unit Cancellations'!B:B,A311)</f>
        <v>0</v>
      </c>
      <c r="AN311" s="41">
        <f t="shared" si="4"/>
        <v>0</v>
      </c>
      <c r="AO311" s="187" t="str">
        <f t="shared" si="3"/>
        <v/>
      </c>
      <c r="AP311" s="25"/>
      <c r="AQ311" s="25"/>
    </row>
    <row r="312" spans="1:43">
      <c r="A312" s="44" t="s">
        <v>355</v>
      </c>
      <c r="B312" s="184"/>
      <c r="C312" s="49">
        <v>0</v>
      </c>
      <c r="D312" s="49">
        <v>0</v>
      </c>
      <c r="E312" s="47">
        <v>0</v>
      </c>
      <c r="F312" s="49">
        <v>0</v>
      </c>
      <c r="G312" s="181"/>
      <c r="H312" s="181"/>
      <c r="I312" s="49">
        <v>0</v>
      </c>
      <c r="J312" s="49">
        <v>0</v>
      </c>
      <c r="K312" s="47">
        <v>0</v>
      </c>
      <c r="L312" s="49">
        <v>0</v>
      </c>
      <c r="M312" s="181"/>
      <c r="N312" s="181"/>
      <c r="O312" s="49">
        <v>0</v>
      </c>
      <c r="P312" s="49">
        <v>0</v>
      </c>
      <c r="Q312" s="47">
        <v>0</v>
      </c>
      <c r="R312" s="49">
        <v>0</v>
      </c>
      <c r="S312" s="181"/>
      <c r="T312" s="181"/>
      <c r="U312" s="49">
        <v>0</v>
      </c>
      <c r="V312" s="49">
        <v>0</v>
      </c>
      <c r="W312" s="44"/>
      <c r="X312" s="181"/>
      <c r="Y312" s="47">
        <v>0</v>
      </c>
      <c r="Z312" s="47">
        <v>0</v>
      </c>
      <c r="AA312" s="44"/>
      <c r="AB312" s="181"/>
      <c r="AC312" s="49">
        <v>0</v>
      </c>
      <c r="AD312" s="47">
        <v>0</v>
      </c>
      <c r="AE312" s="49"/>
      <c r="AF312" s="44"/>
      <c r="AG312" s="25"/>
      <c r="AH312" s="25"/>
      <c r="AI312" s="25"/>
      <c r="AJ312" s="25"/>
      <c r="AK312" s="25"/>
      <c r="AL312" s="25"/>
      <c r="AM312" s="33">
        <f>SUMIFS('Unit Cancellations'!D:D,'Unit Cancellations'!B:B,A312)+SUMIFS('Unit Cancellations'!E:E,'Unit Cancellations'!B:B,A312)+SUMIFS('Unit Cancellations'!F:F,'Unit Cancellations'!B:B,A312)+SUMIFS('Unit Cancellations'!G:G,'Unit Cancellations'!B:B,A312)</f>
        <v>0</v>
      </c>
      <c r="AN312" s="41">
        <f t="shared" si="4"/>
        <v>0</v>
      </c>
      <c r="AO312" s="187" t="str">
        <f t="shared" si="3"/>
        <v/>
      </c>
      <c r="AP312" s="25"/>
      <c r="AQ312" s="25"/>
    </row>
    <row r="313" spans="1:43">
      <c r="A313" s="44" t="s">
        <v>255</v>
      </c>
      <c r="B313" s="184">
        <v>46096</v>
      </c>
      <c r="C313" s="49">
        <v>0</v>
      </c>
      <c r="D313" s="49">
        <v>0</v>
      </c>
      <c r="E313" s="49">
        <v>54</v>
      </c>
      <c r="F313" s="49">
        <v>3</v>
      </c>
      <c r="G313" s="181">
        <v>-1</v>
      </c>
      <c r="H313" s="181">
        <v>-1</v>
      </c>
      <c r="I313" s="49">
        <v>0</v>
      </c>
      <c r="J313" s="49">
        <v>0</v>
      </c>
      <c r="K313" s="49">
        <v>0</v>
      </c>
      <c r="L313" s="49">
        <v>0</v>
      </c>
      <c r="M313" s="44"/>
      <c r="N313" s="44"/>
      <c r="O313" s="49">
        <v>0</v>
      </c>
      <c r="P313" s="49">
        <v>0</v>
      </c>
      <c r="Q313" s="47">
        <v>3120</v>
      </c>
      <c r="R313" s="49">
        <v>60</v>
      </c>
      <c r="S313" s="181">
        <v>-1</v>
      </c>
      <c r="T313" s="181">
        <v>-1</v>
      </c>
      <c r="U313" s="49">
        <v>0</v>
      </c>
      <c r="V313" s="49">
        <v>0</v>
      </c>
      <c r="W313" s="44">
        <v>3</v>
      </c>
      <c r="X313" s="181">
        <v>-1</v>
      </c>
      <c r="Y313" s="47">
        <v>0</v>
      </c>
      <c r="Z313" s="47">
        <v>0</v>
      </c>
      <c r="AA313" s="44">
        <v>3</v>
      </c>
      <c r="AB313" s="181">
        <v>-1</v>
      </c>
      <c r="AC313" s="49">
        <v>35</v>
      </c>
      <c r="AD313" s="49">
        <v>450</v>
      </c>
      <c r="AE313" s="49"/>
      <c r="AF313" s="44"/>
      <c r="AG313" s="33"/>
      <c r="AH313" s="33"/>
      <c r="AI313" s="33"/>
      <c r="AJ313" s="33"/>
      <c r="AK313" s="33"/>
      <c r="AL313" s="33"/>
      <c r="AM313" s="33">
        <f>SUMIFS('Unit Cancellations'!D:D,'Unit Cancellations'!B:B,A313)+SUMIFS('Unit Cancellations'!E:E,'Unit Cancellations'!B:B,A313)+SUMIFS('Unit Cancellations'!F:F,'Unit Cancellations'!B:B,A313)+SUMIFS('Unit Cancellations'!G:G,'Unit Cancellations'!B:B,A313)</f>
        <v>0</v>
      </c>
      <c r="AN313" s="41">
        <f t="shared" si="4"/>
        <v>0</v>
      </c>
      <c r="AO313" s="187">
        <f t="shared" si="3"/>
        <v>-1</v>
      </c>
      <c r="AP313" s="33"/>
      <c r="AQ313" s="33"/>
    </row>
    <row r="314" spans="1:43">
      <c r="A314" s="44" t="s">
        <v>314</v>
      </c>
      <c r="B314" s="184"/>
      <c r="C314" s="49">
        <v>0</v>
      </c>
      <c r="D314" s="49">
        <v>0</v>
      </c>
      <c r="E314" s="47">
        <v>0</v>
      </c>
      <c r="F314" s="49">
        <v>0</v>
      </c>
      <c r="G314" s="181"/>
      <c r="H314" s="181"/>
      <c r="I314" s="49">
        <v>0</v>
      </c>
      <c r="J314" s="49">
        <v>0</v>
      </c>
      <c r="K314" s="49">
        <v>0</v>
      </c>
      <c r="L314" s="49">
        <v>0</v>
      </c>
      <c r="M314" s="181"/>
      <c r="N314" s="181"/>
      <c r="O314" s="49">
        <v>0</v>
      </c>
      <c r="P314" s="49">
        <v>0</v>
      </c>
      <c r="Q314" s="47">
        <v>0</v>
      </c>
      <c r="R314" s="49">
        <v>0</v>
      </c>
      <c r="S314" s="181"/>
      <c r="T314" s="181"/>
      <c r="U314" s="47">
        <v>0</v>
      </c>
      <c r="V314" s="47">
        <v>0</v>
      </c>
      <c r="W314" s="44"/>
      <c r="X314" s="181"/>
      <c r="Y314" s="47">
        <v>0</v>
      </c>
      <c r="Z314" s="47">
        <v>0</v>
      </c>
      <c r="AA314" s="44"/>
      <c r="AB314" s="181"/>
      <c r="AC314" s="49">
        <v>0</v>
      </c>
      <c r="AD314" s="47">
        <v>0</v>
      </c>
      <c r="AE314" s="47"/>
      <c r="AF314" s="44"/>
      <c r="AG314" s="25"/>
      <c r="AH314" s="25"/>
      <c r="AI314" s="25"/>
      <c r="AJ314" s="25"/>
      <c r="AK314" s="25"/>
      <c r="AL314" s="25"/>
      <c r="AM314" s="33">
        <f>SUMIFS('Unit Cancellations'!D:D,'Unit Cancellations'!B:B,A314)+SUMIFS('Unit Cancellations'!E:E,'Unit Cancellations'!B:B,A314)+SUMIFS('Unit Cancellations'!F:F,'Unit Cancellations'!B:B,A314)+SUMIFS('Unit Cancellations'!G:G,'Unit Cancellations'!B:B,A314)</f>
        <v>0</v>
      </c>
      <c r="AN314" s="41">
        <f t="shared" si="4"/>
        <v>0</v>
      </c>
      <c r="AO314" s="187" t="str">
        <f t="shared" si="3"/>
        <v/>
      </c>
      <c r="AP314" s="25"/>
      <c r="AQ314" s="25"/>
    </row>
    <row r="315" spans="1:43">
      <c r="A315" s="44" t="s">
        <v>328</v>
      </c>
      <c r="B315" s="45">
        <v>46096</v>
      </c>
      <c r="C315" s="49">
        <v>0</v>
      </c>
      <c r="D315" s="49">
        <v>0</v>
      </c>
      <c r="E315" s="47">
        <v>0</v>
      </c>
      <c r="F315" s="49">
        <v>0</v>
      </c>
      <c r="G315" s="181"/>
      <c r="H315" s="181"/>
      <c r="I315" s="49">
        <v>0</v>
      </c>
      <c r="J315" s="49">
        <v>0</v>
      </c>
      <c r="K315" s="47">
        <v>0</v>
      </c>
      <c r="L315" s="47">
        <v>0</v>
      </c>
      <c r="M315" s="181"/>
      <c r="N315" s="181"/>
      <c r="O315" s="49">
        <v>0</v>
      </c>
      <c r="P315" s="49">
        <v>0</v>
      </c>
      <c r="Q315" s="47">
        <v>0</v>
      </c>
      <c r="R315" s="47">
        <v>0</v>
      </c>
      <c r="S315" s="181"/>
      <c r="T315" s="181"/>
      <c r="U315" s="49">
        <v>1</v>
      </c>
      <c r="V315" s="49">
        <v>0</v>
      </c>
      <c r="W315" s="44"/>
      <c r="X315" s="181"/>
      <c r="Y315" s="47">
        <v>0</v>
      </c>
      <c r="Z315" s="47">
        <v>0</v>
      </c>
      <c r="AA315" s="44"/>
      <c r="AB315" s="181"/>
      <c r="AC315" s="49">
        <v>0</v>
      </c>
      <c r="AD315" s="49">
        <v>0</v>
      </c>
      <c r="AE315" s="49">
        <v>0</v>
      </c>
      <c r="AF315" s="44"/>
      <c r="AG315" s="25"/>
      <c r="AH315" s="25"/>
      <c r="AI315" s="25"/>
      <c r="AJ315" s="25"/>
      <c r="AK315" s="25"/>
      <c r="AL315" s="25"/>
      <c r="AM315" s="33">
        <f>SUMIFS('Unit Cancellations'!D:D,'Unit Cancellations'!B:B,A315)+SUMIFS('Unit Cancellations'!E:E,'Unit Cancellations'!B:B,A315)+SUMIFS('Unit Cancellations'!F:F,'Unit Cancellations'!B:B,A315)+SUMIFS('Unit Cancellations'!G:G,'Unit Cancellations'!B:B,A315)</f>
        <v>0</v>
      </c>
      <c r="AN315" s="41">
        <f t="shared" si="4"/>
        <v>0</v>
      </c>
      <c r="AO315" s="187" t="str">
        <f t="shared" si="3"/>
        <v/>
      </c>
      <c r="AP315" s="25"/>
      <c r="AQ315" s="25"/>
    </row>
    <row r="316" spans="1:43">
      <c r="A316" s="44" t="s">
        <v>473</v>
      </c>
      <c r="B316" s="45"/>
      <c r="C316" s="49">
        <v>0</v>
      </c>
      <c r="D316" s="49">
        <v>0</v>
      </c>
      <c r="E316" s="47">
        <v>0</v>
      </c>
      <c r="F316" s="47">
        <v>0</v>
      </c>
      <c r="G316" s="181"/>
      <c r="H316" s="181"/>
      <c r="I316" s="49">
        <v>0</v>
      </c>
      <c r="J316" s="49">
        <v>0</v>
      </c>
      <c r="K316" s="47">
        <v>0</v>
      </c>
      <c r="L316" s="47">
        <v>0</v>
      </c>
      <c r="M316" s="181"/>
      <c r="N316" s="181"/>
      <c r="O316" s="49">
        <v>0</v>
      </c>
      <c r="P316" s="49">
        <v>0</v>
      </c>
      <c r="Q316" s="47">
        <v>0</v>
      </c>
      <c r="R316" s="49">
        <v>0</v>
      </c>
      <c r="S316" s="181"/>
      <c r="T316" s="181"/>
      <c r="U316" s="47">
        <v>0</v>
      </c>
      <c r="V316" s="49">
        <v>0</v>
      </c>
      <c r="W316" s="76"/>
      <c r="X316" s="181"/>
      <c r="Y316" s="47">
        <v>0</v>
      </c>
      <c r="Z316" s="47">
        <v>0</v>
      </c>
      <c r="AA316" s="76"/>
      <c r="AB316" s="181"/>
      <c r="AC316" s="49">
        <v>0</v>
      </c>
      <c r="AD316" s="47">
        <v>0</v>
      </c>
      <c r="AE316" s="49">
        <v>0</v>
      </c>
      <c r="AF316" s="44"/>
      <c r="AG316" s="33"/>
      <c r="AH316" s="33"/>
      <c r="AI316" s="33"/>
      <c r="AJ316" s="33"/>
      <c r="AK316" s="33"/>
      <c r="AL316" s="33"/>
      <c r="AM316" s="33">
        <f>SUMIFS('Unit Cancellations'!D:D,'Unit Cancellations'!B:B,A316)+SUMIFS('Unit Cancellations'!E:E,'Unit Cancellations'!B:B,A316)+SUMIFS('Unit Cancellations'!F:F,'Unit Cancellations'!B:B,A316)+SUMIFS('Unit Cancellations'!G:G,'Unit Cancellations'!B:B,A316)</f>
        <v>0</v>
      </c>
      <c r="AN316" s="41">
        <f t="shared" si="4"/>
        <v>0</v>
      </c>
      <c r="AO316" s="187" t="str">
        <f t="shared" si="3"/>
        <v/>
      </c>
      <c r="AP316" s="33"/>
      <c r="AQ316" s="33"/>
    </row>
    <row r="317" spans="1:43">
      <c r="A317" s="44" t="s">
        <v>457</v>
      </c>
      <c r="B317" s="185"/>
      <c r="C317" s="49">
        <v>0</v>
      </c>
      <c r="D317" s="49">
        <v>0</v>
      </c>
      <c r="E317" s="49">
        <v>0</v>
      </c>
      <c r="F317" s="49">
        <v>0</v>
      </c>
      <c r="G317" s="181"/>
      <c r="H317" s="181"/>
      <c r="I317" s="49">
        <v>0</v>
      </c>
      <c r="J317" s="49">
        <v>0</v>
      </c>
      <c r="K317" s="49">
        <v>0</v>
      </c>
      <c r="L317" s="49">
        <v>0</v>
      </c>
      <c r="M317" s="44"/>
      <c r="N317" s="44"/>
      <c r="O317" s="49">
        <v>0</v>
      </c>
      <c r="P317" s="49">
        <v>0</v>
      </c>
      <c r="Q317" s="49">
        <v>0</v>
      </c>
      <c r="R317" s="49">
        <v>0</v>
      </c>
      <c r="S317" s="181"/>
      <c r="T317" s="181"/>
      <c r="U317" s="49">
        <v>3</v>
      </c>
      <c r="V317" s="49">
        <v>0</v>
      </c>
      <c r="W317" s="44"/>
      <c r="X317" s="181"/>
      <c r="Y317" s="47">
        <v>0</v>
      </c>
      <c r="Z317" s="47">
        <v>0</v>
      </c>
      <c r="AA317" s="44"/>
      <c r="AB317" s="181"/>
      <c r="AC317" s="49">
        <v>0</v>
      </c>
      <c r="AD317" s="47">
        <v>0</v>
      </c>
      <c r="AE317" s="76">
        <v>0</v>
      </c>
      <c r="AF317" s="44"/>
      <c r="AG317" s="33"/>
      <c r="AH317" s="33"/>
      <c r="AI317" s="33"/>
      <c r="AJ317" s="33"/>
      <c r="AK317" s="33"/>
      <c r="AL317" s="33"/>
      <c r="AM317" s="33">
        <f>SUMIFS('Unit Cancellations'!D:D,'Unit Cancellations'!B:B,A317)+SUMIFS('Unit Cancellations'!E:E,'Unit Cancellations'!B:B,A317)+SUMIFS('Unit Cancellations'!F:F,'Unit Cancellations'!B:B,A317)+SUMIFS('Unit Cancellations'!G:G,'Unit Cancellations'!B:B,A317)</f>
        <v>0</v>
      </c>
      <c r="AN317" s="41">
        <f t="shared" si="4"/>
        <v>0</v>
      </c>
      <c r="AO317" s="187" t="str">
        <f t="shared" si="3"/>
        <v/>
      </c>
      <c r="AP317" s="33"/>
      <c r="AQ317" s="33"/>
    </row>
    <row r="318" spans="1:43">
      <c r="A318" s="44" t="s">
        <v>356</v>
      </c>
      <c r="B318" s="44"/>
      <c r="C318" s="49">
        <v>0</v>
      </c>
      <c r="D318" s="49">
        <v>0</v>
      </c>
      <c r="E318" s="47">
        <v>0</v>
      </c>
      <c r="F318" s="47">
        <v>0</v>
      </c>
      <c r="G318" s="181"/>
      <c r="H318" s="181"/>
      <c r="I318" s="49">
        <v>0</v>
      </c>
      <c r="J318" s="49">
        <v>0</v>
      </c>
      <c r="K318" s="47">
        <v>0</v>
      </c>
      <c r="L318" s="49">
        <v>0</v>
      </c>
      <c r="M318" s="181"/>
      <c r="N318" s="181"/>
      <c r="O318" s="49">
        <v>0</v>
      </c>
      <c r="P318" s="49">
        <v>0</v>
      </c>
      <c r="Q318" s="47">
        <v>0</v>
      </c>
      <c r="R318" s="47">
        <v>0</v>
      </c>
      <c r="S318" s="181"/>
      <c r="T318" s="181"/>
      <c r="U318" s="49">
        <v>4</v>
      </c>
      <c r="V318" s="49">
        <v>0</v>
      </c>
      <c r="W318" s="44"/>
      <c r="X318" s="181"/>
      <c r="Y318" s="47">
        <v>0</v>
      </c>
      <c r="Z318" s="47">
        <v>0</v>
      </c>
      <c r="AA318" s="44"/>
      <c r="AB318" s="181"/>
      <c r="AC318" s="49">
        <v>0</v>
      </c>
      <c r="AD318" s="47">
        <v>0</v>
      </c>
      <c r="AE318" s="44">
        <v>0</v>
      </c>
      <c r="AF318" s="44"/>
      <c r="AG318" s="25"/>
      <c r="AH318" s="25"/>
      <c r="AI318" s="25"/>
      <c r="AJ318" s="25"/>
      <c r="AK318" s="25"/>
      <c r="AL318" s="25"/>
      <c r="AM318" s="33">
        <f>SUMIFS('Unit Cancellations'!D:D,'Unit Cancellations'!B:B,A318)+SUMIFS('Unit Cancellations'!E:E,'Unit Cancellations'!B:B,A318)+SUMIFS('Unit Cancellations'!F:F,'Unit Cancellations'!B:B,A318)+SUMIFS('Unit Cancellations'!G:G,'Unit Cancellations'!B:B,A318)</f>
        <v>0</v>
      </c>
      <c r="AN318" s="41">
        <f t="shared" si="4"/>
        <v>0</v>
      </c>
      <c r="AO318" s="187" t="str">
        <f t="shared" si="3"/>
        <v/>
      </c>
      <c r="AP318" s="25"/>
      <c r="AQ318" s="25"/>
    </row>
    <row r="319" spans="1:43">
      <c r="A319" s="44" t="s">
        <v>672</v>
      </c>
      <c r="B319" s="184"/>
      <c r="C319" s="49">
        <v>0</v>
      </c>
      <c r="D319" s="49">
        <v>0</v>
      </c>
      <c r="E319" s="47">
        <v>0</v>
      </c>
      <c r="F319" s="49">
        <v>0</v>
      </c>
      <c r="G319" s="181"/>
      <c r="H319" s="181"/>
      <c r="I319" s="49">
        <v>0</v>
      </c>
      <c r="J319" s="49">
        <v>0</v>
      </c>
      <c r="K319" s="47">
        <v>0</v>
      </c>
      <c r="L319" s="49">
        <v>0</v>
      </c>
      <c r="M319" s="181"/>
      <c r="N319" s="181"/>
      <c r="O319" s="49">
        <v>0</v>
      </c>
      <c r="P319" s="49">
        <v>0</v>
      </c>
      <c r="Q319" s="47">
        <v>0</v>
      </c>
      <c r="R319" s="49">
        <v>0</v>
      </c>
      <c r="S319" s="181"/>
      <c r="T319" s="181"/>
      <c r="U319" s="47">
        <v>0</v>
      </c>
      <c r="V319" s="47">
        <v>0</v>
      </c>
      <c r="W319" s="44"/>
      <c r="X319" s="181"/>
      <c r="Y319" s="47">
        <v>117421</v>
      </c>
      <c r="Z319" s="47">
        <v>9032</v>
      </c>
      <c r="AA319" s="44"/>
      <c r="AB319" s="181"/>
      <c r="AC319" s="47">
        <v>0</v>
      </c>
      <c r="AD319" s="47">
        <v>0</v>
      </c>
      <c r="AE319" s="49"/>
      <c r="AF319" s="44">
        <v>0</v>
      </c>
      <c r="AG319" s="33"/>
      <c r="AH319" s="33"/>
      <c r="AI319" s="33"/>
      <c r="AJ319" s="33"/>
      <c r="AK319" s="33"/>
      <c r="AL319" s="33"/>
      <c r="AM319" s="33">
        <f>SUMIFS('Unit Cancellations'!D:D,'Unit Cancellations'!B:B,A319)+SUMIFS('Unit Cancellations'!E:E,'Unit Cancellations'!B:B,A319)+SUMIFS('Unit Cancellations'!F:F,'Unit Cancellations'!B:B,A319)+SUMIFS('Unit Cancellations'!G:G,'Unit Cancellations'!B:B,A319)</f>
        <v>0</v>
      </c>
      <c r="AN319" s="41">
        <f t="shared" si="4"/>
        <v>0</v>
      </c>
      <c r="AO319" s="187" t="str">
        <f t="shared" si="3"/>
        <v/>
      </c>
      <c r="AP319" s="33"/>
      <c r="AQ319" s="33"/>
    </row>
    <row r="320" spans="1:43">
      <c r="A320" s="44" t="s">
        <v>270</v>
      </c>
      <c r="B320" s="45"/>
      <c r="C320" s="49">
        <v>0</v>
      </c>
      <c r="D320" s="49">
        <v>0</v>
      </c>
      <c r="E320" s="47">
        <v>0</v>
      </c>
      <c r="F320" s="49">
        <v>0</v>
      </c>
      <c r="G320" s="181"/>
      <c r="H320" s="181"/>
      <c r="I320" s="49">
        <v>0</v>
      </c>
      <c r="J320" s="49">
        <v>0</v>
      </c>
      <c r="K320" s="47">
        <v>0</v>
      </c>
      <c r="L320" s="49">
        <v>0</v>
      </c>
      <c r="M320" s="181"/>
      <c r="N320" s="181"/>
      <c r="O320" s="49">
        <v>0</v>
      </c>
      <c r="P320" s="49">
        <v>0</v>
      </c>
      <c r="Q320" s="47">
        <v>0</v>
      </c>
      <c r="R320" s="49">
        <v>0</v>
      </c>
      <c r="S320" s="181"/>
      <c r="T320" s="181"/>
      <c r="U320" s="49">
        <v>11</v>
      </c>
      <c r="V320" s="49">
        <v>1</v>
      </c>
      <c r="W320" s="44"/>
      <c r="X320" s="181"/>
      <c r="Y320" s="47">
        <v>0</v>
      </c>
      <c r="Z320" s="47">
        <v>0</v>
      </c>
      <c r="AA320" s="44"/>
      <c r="AB320" s="181"/>
      <c r="AC320" s="49">
        <v>0</v>
      </c>
      <c r="AD320" s="49">
        <v>0</v>
      </c>
      <c r="AE320" s="47">
        <v>0</v>
      </c>
      <c r="AF320" s="44"/>
      <c r="AG320" s="25"/>
      <c r="AH320" s="25"/>
      <c r="AI320" s="25"/>
      <c r="AJ320" s="25"/>
      <c r="AK320" s="25"/>
      <c r="AL320" s="25"/>
      <c r="AM320" s="33">
        <f>SUMIFS('Unit Cancellations'!D:D,'Unit Cancellations'!B:B,A320)+SUMIFS('Unit Cancellations'!E:E,'Unit Cancellations'!B:B,A320)+SUMIFS('Unit Cancellations'!F:F,'Unit Cancellations'!B:B,A320)+SUMIFS('Unit Cancellations'!G:G,'Unit Cancellations'!B:B,A320)</f>
        <v>0</v>
      </c>
      <c r="AN320" s="41">
        <f t="shared" si="4"/>
        <v>0</v>
      </c>
      <c r="AO320" s="187" t="str">
        <f t="shared" si="3"/>
        <v/>
      </c>
      <c r="AP320" s="25"/>
      <c r="AQ320" s="25"/>
    </row>
    <row r="321" spans="1:43">
      <c r="A321" s="44" t="s">
        <v>357</v>
      </c>
      <c r="B321" s="183"/>
      <c r="C321" s="49">
        <v>0</v>
      </c>
      <c r="D321" s="49">
        <v>0</v>
      </c>
      <c r="E321" s="47">
        <v>0</v>
      </c>
      <c r="F321" s="49">
        <v>0</v>
      </c>
      <c r="G321" s="181"/>
      <c r="H321" s="181"/>
      <c r="I321" s="49">
        <v>0</v>
      </c>
      <c r="J321" s="49">
        <v>0</v>
      </c>
      <c r="K321" s="47">
        <v>0</v>
      </c>
      <c r="L321" s="49">
        <v>0</v>
      </c>
      <c r="M321" s="181"/>
      <c r="N321" s="181"/>
      <c r="O321" s="49">
        <v>0</v>
      </c>
      <c r="P321" s="49">
        <v>0</v>
      </c>
      <c r="Q321" s="47">
        <v>0</v>
      </c>
      <c r="R321" s="49">
        <v>0</v>
      </c>
      <c r="S321" s="181"/>
      <c r="T321" s="181"/>
      <c r="U321" s="47">
        <v>1</v>
      </c>
      <c r="V321" s="49">
        <v>0</v>
      </c>
      <c r="W321" s="44"/>
      <c r="X321" s="181"/>
      <c r="Y321" s="47">
        <v>0</v>
      </c>
      <c r="Z321" s="47">
        <v>0</v>
      </c>
      <c r="AA321" s="44"/>
      <c r="AB321" s="181"/>
      <c r="AC321" s="49">
        <v>0</v>
      </c>
      <c r="AD321" s="47">
        <v>0</v>
      </c>
      <c r="AE321" s="49">
        <v>0</v>
      </c>
      <c r="AF321" s="44"/>
      <c r="AG321" s="25"/>
      <c r="AH321" s="25"/>
      <c r="AI321" s="25"/>
      <c r="AJ321" s="25"/>
      <c r="AK321" s="25"/>
      <c r="AL321" s="25"/>
      <c r="AM321" s="33">
        <f>SUMIFS('Unit Cancellations'!D:D,'Unit Cancellations'!B:B,A321)+SUMIFS('Unit Cancellations'!E:E,'Unit Cancellations'!B:B,A321)+SUMIFS('Unit Cancellations'!F:F,'Unit Cancellations'!B:B,A321)+SUMIFS('Unit Cancellations'!G:G,'Unit Cancellations'!B:B,A321)</f>
        <v>0</v>
      </c>
      <c r="AN321" s="41">
        <f t="shared" si="4"/>
        <v>0</v>
      </c>
      <c r="AO321" s="187" t="str">
        <f t="shared" si="3"/>
        <v/>
      </c>
      <c r="AP321" s="25"/>
      <c r="AQ321" s="25"/>
    </row>
    <row r="322" spans="1:43">
      <c r="A322" s="44" t="s">
        <v>245</v>
      </c>
      <c r="B322" s="183">
        <v>46096</v>
      </c>
      <c r="C322" s="49">
        <v>0</v>
      </c>
      <c r="D322" s="49">
        <v>0</v>
      </c>
      <c r="E322" s="47">
        <v>0</v>
      </c>
      <c r="F322" s="49">
        <v>0</v>
      </c>
      <c r="G322" s="181"/>
      <c r="H322" s="181"/>
      <c r="I322" s="49">
        <v>0</v>
      </c>
      <c r="J322" s="49">
        <v>0</v>
      </c>
      <c r="K322" s="47">
        <v>0</v>
      </c>
      <c r="L322" s="49">
        <v>0</v>
      </c>
      <c r="M322" s="181"/>
      <c r="N322" s="181"/>
      <c r="O322" s="49">
        <v>0</v>
      </c>
      <c r="P322" s="49">
        <v>0</v>
      </c>
      <c r="Q322" s="47">
        <v>0</v>
      </c>
      <c r="R322" s="49">
        <v>0</v>
      </c>
      <c r="S322" s="181"/>
      <c r="T322" s="181"/>
      <c r="U322" s="47">
        <v>63</v>
      </c>
      <c r="V322" s="49">
        <v>5</v>
      </c>
      <c r="W322" s="44"/>
      <c r="X322" s="181"/>
      <c r="Y322" s="47">
        <v>0</v>
      </c>
      <c r="Z322" s="47">
        <v>0</v>
      </c>
      <c r="AA322" s="44"/>
      <c r="AB322" s="181"/>
      <c r="AC322" s="47">
        <v>0</v>
      </c>
      <c r="AD322" s="47">
        <v>0</v>
      </c>
      <c r="AE322" s="44">
        <v>0</v>
      </c>
      <c r="AF322" s="44"/>
      <c r="AG322" s="25"/>
      <c r="AH322" s="25"/>
      <c r="AI322" s="25"/>
      <c r="AJ322" s="25"/>
      <c r="AK322" s="25"/>
      <c r="AL322" s="25"/>
      <c r="AM322" s="33">
        <f>SUMIFS('Unit Cancellations'!D:D,'Unit Cancellations'!B:B,A322)+SUMIFS('Unit Cancellations'!E:E,'Unit Cancellations'!B:B,A322)+SUMIFS('Unit Cancellations'!F:F,'Unit Cancellations'!B:B,A322)+SUMIFS('Unit Cancellations'!G:G,'Unit Cancellations'!B:B,A322)</f>
        <v>0</v>
      </c>
      <c r="AN322" s="41">
        <f t="shared" si="4"/>
        <v>0</v>
      </c>
      <c r="AO322" s="187" t="str">
        <f t="shared" si="3"/>
        <v/>
      </c>
      <c r="AP322" s="25"/>
      <c r="AQ322" s="25"/>
    </row>
    <row r="323" spans="1:43">
      <c r="A323" s="44" t="s">
        <v>359</v>
      </c>
      <c r="B323" s="183">
        <v>46096</v>
      </c>
      <c r="C323" s="49">
        <v>0</v>
      </c>
      <c r="D323" s="49">
        <v>0</v>
      </c>
      <c r="E323" s="47">
        <v>0</v>
      </c>
      <c r="F323" s="49">
        <v>0</v>
      </c>
      <c r="G323" s="181"/>
      <c r="H323" s="181"/>
      <c r="I323" s="49">
        <v>0</v>
      </c>
      <c r="J323" s="49">
        <v>0</v>
      </c>
      <c r="K323" s="47">
        <v>0</v>
      </c>
      <c r="L323" s="49">
        <v>0</v>
      </c>
      <c r="M323" s="181"/>
      <c r="N323" s="181"/>
      <c r="O323" s="49">
        <v>0</v>
      </c>
      <c r="P323" s="49">
        <v>0</v>
      </c>
      <c r="Q323" s="47">
        <v>0</v>
      </c>
      <c r="R323" s="49">
        <v>0</v>
      </c>
      <c r="S323" s="181"/>
      <c r="T323" s="181"/>
      <c r="U323" s="49">
        <v>2</v>
      </c>
      <c r="V323" s="49">
        <v>0</v>
      </c>
      <c r="W323" s="44"/>
      <c r="X323" s="181"/>
      <c r="Y323" s="47">
        <v>0</v>
      </c>
      <c r="Z323" s="47">
        <v>0</v>
      </c>
      <c r="AA323" s="44"/>
      <c r="AB323" s="181"/>
      <c r="AC323" s="49">
        <v>103</v>
      </c>
      <c r="AD323" s="47">
        <v>30210</v>
      </c>
      <c r="AE323" s="47">
        <v>694</v>
      </c>
      <c r="AF323" s="44"/>
      <c r="AG323" s="25"/>
      <c r="AH323" s="25"/>
      <c r="AI323" s="25"/>
      <c r="AJ323" s="25"/>
      <c r="AK323" s="25"/>
      <c r="AL323" s="25"/>
      <c r="AM323" s="33">
        <f>SUMIFS('Unit Cancellations'!D:D,'Unit Cancellations'!B:B,A323)+SUMIFS('Unit Cancellations'!E:E,'Unit Cancellations'!B:B,A323)+SUMIFS('Unit Cancellations'!F:F,'Unit Cancellations'!B:B,A323)+SUMIFS('Unit Cancellations'!G:G,'Unit Cancellations'!B:B,A323)</f>
        <v>0</v>
      </c>
      <c r="AN323" s="41">
        <f t="shared" si="4"/>
        <v>0</v>
      </c>
      <c r="AO323" s="187" t="str">
        <f t="shared" si="3"/>
        <v/>
      </c>
      <c r="AP323" s="25"/>
      <c r="AQ323" s="25"/>
    </row>
    <row r="324" spans="1:43">
      <c r="A324" s="44" t="s">
        <v>186</v>
      </c>
      <c r="B324" s="45"/>
      <c r="C324" s="49">
        <v>0</v>
      </c>
      <c r="D324" s="49">
        <v>0</v>
      </c>
      <c r="E324" s="47">
        <v>0</v>
      </c>
      <c r="F324" s="47">
        <v>0</v>
      </c>
      <c r="G324" s="180"/>
      <c r="H324" s="180"/>
      <c r="I324" s="49">
        <v>0</v>
      </c>
      <c r="J324" s="49">
        <v>0</v>
      </c>
      <c r="K324" s="47">
        <v>0</v>
      </c>
      <c r="L324" s="47">
        <v>0</v>
      </c>
      <c r="M324" s="180"/>
      <c r="N324" s="180"/>
      <c r="O324" s="49">
        <v>0</v>
      </c>
      <c r="P324" s="49">
        <v>0</v>
      </c>
      <c r="Q324" s="47">
        <v>0</v>
      </c>
      <c r="R324" s="47">
        <v>0</v>
      </c>
      <c r="S324" s="180"/>
      <c r="T324" s="180"/>
      <c r="U324" s="47">
        <v>0</v>
      </c>
      <c r="V324" s="47">
        <v>0</v>
      </c>
      <c r="W324" s="49"/>
      <c r="X324" s="180"/>
      <c r="Y324" s="47">
        <v>436</v>
      </c>
      <c r="Z324" s="47">
        <v>34</v>
      </c>
      <c r="AA324" s="49"/>
      <c r="AB324" s="180"/>
      <c r="AC324" s="47">
        <v>0</v>
      </c>
      <c r="AD324" s="47">
        <v>0</v>
      </c>
      <c r="AE324" s="49"/>
      <c r="AF324" s="44">
        <v>0</v>
      </c>
      <c r="AG324" s="25"/>
      <c r="AH324" s="25"/>
      <c r="AI324" s="25"/>
      <c r="AJ324" s="25"/>
      <c r="AK324" s="25"/>
      <c r="AL324" s="25"/>
      <c r="AM324" s="33">
        <f>SUMIFS('Unit Cancellations'!D:D,'Unit Cancellations'!B:B,A324)+SUMIFS('Unit Cancellations'!E:E,'Unit Cancellations'!B:B,A324)+SUMIFS('Unit Cancellations'!F:F,'Unit Cancellations'!B:B,A324)+SUMIFS('Unit Cancellations'!G:G,'Unit Cancellations'!B:B,A324)</f>
        <v>-4</v>
      </c>
      <c r="AN324" s="41">
        <f t="shared" si="4"/>
        <v>-0.66666666666666663</v>
      </c>
      <c r="AO324" s="187" t="str">
        <f t="shared" si="3"/>
        <v/>
      </c>
      <c r="AP324" s="25"/>
      <c r="AQ324" s="25"/>
    </row>
    <row r="325" spans="1:43">
      <c r="A325" s="44" t="s">
        <v>642</v>
      </c>
      <c r="B325" s="182"/>
      <c r="C325" s="49">
        <v>0</v>
      </c>
      <c r="D325" s="49">
        <v>0</v>
      </c>
      <c r="E325" s="47">
        <v>0</v>
      </c>
      <c r="F325" s="49">
        <v>0</v>
      </c>
      <c r="G325" s="181"/>
      <c r="H325" s="181"/>
      <c r="I325" s="49">
        <v>0</v>
      </c>
      <c r="J325" s="49">
        <v>0</v>
      </c>
      <c r="K325" s="47">
        <v>0</v>
      </c>
      <c r="L325" s="49">
        <v>0</v>
      </c>
      <c r="M325" s="181"/>
      <c r="N325" s="181"/>
      <c r="O325" s="49">
        <v>0</v>
      </c>
      <c r="P325" s="49">
        <v>0</v>
      </c>
      <c r="Q325" s="47">
        <v>0</v>
      </c>
      <c r="R325" s="49">
        <v>0</v>
      </c>
      <c r="S325" s="181"/>
      <c r="T325" s="181"/>
      <c r="U325" s="49">
        <v>0</v>
      </c>
      <c r="V325" s="49">
        <v>0</v>
      </c>
      <c r="W325" s="44"/>
      <c r="X325" s="181"/>
      <c r="Y325" s="47">
        <v>31849</v>
      </c>
      <c r="Z325" s="47">
        <v>2450</v>
      </c>
      <c r="AA325" s="44"/>
      <c r="AB325" s="181"/>
      <c r="AC325" s="49">
        <v>0</v>
      </c>
      <c r="AD325" s="47">
        <v>0</v>
      </c>
      <c r="AE325" s="76"/>
      <c r="AF325" s="44">
        <v>0</v>
      </c>
      <c r="AG325" s="25"/>
      <c r="AH325" s="25"/>
      <c r="AI325" s="25"/>
      <c r="AJ325" s="25"/>
      <c r="AK325" s="25"/>
      <c r="AL325" s="25"/>
      <c r="AM325" s="33">
        <f>SUMIFS('Unit Cancellations'!D:D,'Unit Cancellations'!B:B,A325)+SUMIFS('Unit Cancellations'!E:E,'Unit Cancellations'!B:B,A325)+SUMIFS('Unit Cancellations'!F:F,'Unit Cancellations'!B:B,A325)+SUMIFS('Unit Cancellations'!G:G,'Unit Cancellations'!B:B,A325)</f>
        <v>-97</v>
      </c>
      <c r="AN325" s="41">
        <f t="shared" si="4"/>
        <v>-16.166666666666668</v>
      </c>
      <c r="AO325" s="187" t="str">
        <f t="shared" si="3"/>
        <v/>
      </c>
      <c r="AP325" s="25"/>
      <c r="AQ325" s="25"/>
    </row>
    <row r="326" spans="1:43">
      <c r="A326" s="44" t="s">
        <v>282</v>
      </c>
      <c r="B326" s="182"/>
      <c r="C326" s="49">
        <v>0</v>
      </c>
      <c r="D326" s="49">
        <v>0</v>
      </c>
      <c r="E326" s="47">
        <v>0</v>
      </c>
      <c r="F326" s="47">
        <v>0</v>
      </c>
      <c r="G326" s="181"/>
      <c r="H326" s="181"/>
      <c r="I326" s="49">
        <v>0</v>
      </c>
      <c r="J326" s="49">
        <v>0</v>
      </c>
      <c r="K326" s="47">
        <v>0</v>
      </c>
      <c r="L326" s="47">
        <v>0</v>
      </c>
      <c r="M326" s="181"/>
      <c r="N326" s="181"/>
      <c r="O326" s="49">
        <v>0</v>
      </c>
      <c r="P326" s="49">
        <v>0</v>
      </c>
      <c r="Q326" s="47">
        <v>0</v>
      </c>
      <c r="R326" s="47">
        <v>0</v>
      </c>
      <c r="S326" s="181"/>
      <c r="T326" s="181"/>
      <c r="U326" s="49">
        <v>10</v>
      </c>
      <c r="V326" s="49">
        <v>1</v>
      </c>
      <c r="W326" s="76"/>
      <c r="X326" s="181"/>
      <c r="Y326" s="47">
        <v>0</v>
      </c>
      <c r="Z326" s="47">
        <v>0</v>
      </c>
      <c r="AA326" s="76"/>
      <c r="AB326" s="181"/>
      <c r="AC326" s="49">
        <v>0</v>
      </c>
      <c r="AD326" s="47">
        <v>0</v>
      </c>
      <c r="AE326" s="76">
        <v>0</v>
      </c>
      <c r="AF326" s="44"/>
      <c r="AG326" s="33"/>
      <c r="AH326" s="33"/>
      <c r="AI326" s="33"/>
      <c r="AJ326" s="33"/>
      <c r="AK326" s="33"/>
      <c r="AL326" s="33"/>
      <c r="AM326" s="33">
        <f>SUMIFS('Unit Cancellations'!D:D,'Unit Cancellations'!B:B,A326)+SUMIFS('Unit Cancellations'!E:E,'Unit Cancellations'!B:B,A326)+SUMIFS('Unit Cancellations'!F:F,'Unit Cancellations'!B:B,A326)+SUMIFS('Unit Cancellations'!G:G,'Unit Cancellations'!B:B,A326)</f>
        <v>0</v>
      </c>
      <c r="AN326" s="41">
        <f t="shared" si="4"/>
        <v>0</v>
      </c>
      <c r="AO326" s="187" t="str">
        <f t="shared" si="3"/>
        <v/>
      </c>
      <c r="AP326" s="33"/>
      <c r="AQ326" s="33"/>
    </row>
    <row r="327" spans="1:43">
      <c r="A327" s="44" t="s">
        <v>243</v>
      </c>
      <c r="B327" s="185">
        <v>46096</v>
      </c>
      <c r="C327" s="49">
        <v>0</v>
      </c>
      <c r="D327" s="49">
        <v>0</v>
      </c>
      <c r="E327" s="47">
        <v>0</v>
      </c>
      <c r="F327" s="47">
        <v>0</v>
      </c>
      <c r="G327" s="181"/>
      <c r="H327" s="181"/>
      <c r="I327" s="49">
        <v>0</v>
      </c>
      <c r="J327" s="49">
        <v>0</v>
      </c>
      <c r="K327" s="47">
        <v>0</v>
      </c>
      <c r="L327" s="47">
        <v>0</v>
      </c>
      <c r="M327" s="181"/>
      <c r="N327" s="181"/>
      <c r="O327" s="49">
        <v>0</v>
      </c>
      <c r="P327" s="49">
        <v>0</v>
      </c>
      <c r="Q327" s="47">
        <v>0</v>
      </c>
      <c r="R327" s="47">
        <v>0</v>
      </c>
      <c r="S327" s="181"/>
      <c r="T327" s="181"/>
      <c r="U327" s="47">
        <v>73</v>
      </c>
      <c r="V327" s="49">
        <v>6</v>
      </c>
      <c r="W327" s="44"/>
      <c r="X327" s="181"/>
      <c r="Y327" s="47">
        <v>0</v>
      </c>
      <c r="Z327" s="47">
        <v>0</v>
      </c>
      <c r="AA327" s="44"/>
      <c r="AB327" s="181"/>
      <c r="AC327" s="49">
        <v>0</v>
      </c>
      <c r="AD327" s="47">
        <v>0</v>
      </c>
      <c r="AE327" s="76">
        <v>0</v>
      </c>
      <c r="AF327" s="44"/>
      <c r="AG327" s="33"/>
      <c r="AH327" s="33"/>
      <c r="AI327" s="33"/>
      <c r="AJ327" s="33"/>
      <c r="AK327" s="33"/>
      <c r="AL327" s="33"/>
      <c r="AM327" s="33">
        <f>SUMIFS('Unit Cancellations'!D:D,'Unit Cancellations'!B:B,A327)+SUMIFS('Unit Cancellations'!E:E,'Unit Cancellations'!B:B,A327)+SUMIFS('Unit Cancellations'!F:F,'Unit Cancellations'!B:B,A327)+SUMIFS('Unit Cancellations'!G:G,'Unit Cancellations'!B:B,A327)</f>
        <v>0</v>
      </c>
      <c r="AN327" s="41">
        <f t="shared" si="4"/>
        <v>0</v>
      </c>
      <c r="AO327" s="187" t="str">
        <f t="shared" si="3"/>
        <v/>
      </c>
      <c r="AP327" s="33"/>
      <c r="AQ327" s="33"/>
    </row>
    <row r="328" spans="1:43">
      <c r="A328" s="44" t="s">
        <v>361</v>
      </c>
      <c r="B328" s="185"/>
      <c r="C328" s="49">
        <v>0</v>
      </c>
      <c r="D328" s="49">
        <v>0</v>
      </c>
      <c r="E328" s="47">
        <v>0</v>
      </c>
      <c r="F328" s="47">
        <v>0</v>
      </c>
      <c r="G328" s="181"/>
      <c r="H328" s="181"/>
      <c r="I328" s="49">
        <v>0</v>
      </c>
      <c r="J328" s="49">
        <v>0</v>
      </c>
      <c r="K328" s="47">
        <v>0</v>
      </c>
      <c r="L328" s="49">
        <v>0</v>
      </c>
      <c r="M328" s="181"/>
      <c r="N328" s="181"/>
      <c r="O328" s="49">
        <v>0</v>
      </c>
      <c r="P328" s="49">
        <v>0</v>
      </c>
      <c r="Q328" s="47">
        <v>0</v>
      </c>
      <c r="R328" s="47">
        <v>0</v>
      </c>
      <c r="S328" s="181"/>
      <c r="T328" s="181"/>
      <c r="U328" s="49">
        <v>0</v>
      </c>
      <c r="V328" s="49">
        <v>0</v>
      </c>
      <c r="W328" s="44"/>
      <c r="X328" s="181"/>
      <c r="Y328" s="49">
        <v>0</v>
      </c>
      <c r="Z328" s="49">
        <v>0</v>
      </c>
      <c r="AA328" s="44"/>
      <c r="AB328" s="181"/>
      <c r="AC328" s="49">
        <v>0</v>
      </c>
      <c r="AD328" s="47">
        <v>0</v>
      </c>
      <c r="AE328" s="44">
        <v>0</v>
      </c>
      <c r="AF328" s="44"/>
      <c r="AG328" s="25"/>
      <c r="AH328" s="25"/>
      <c r="AI328" s="25"/>
      <c r="AJ328" s="25"/>
      <c r="AK328" s="25"/>
      <c r="AL328" s="25"/>
      <c r="AM328" s="33">
        <f>SUMIFS('Unit Cancellations'!D:D,'Unit Cancellations'!B:B,A328)+SUMIFS('Unit Cancellations'!E:E,'Unit Cancellations'!B:B,A328)+SUMIFS('Unit Cancellations'!F:F,'Unit Cancellations'!B:B,A328)+SUMIFS('Unit Cancellations'!G:G,'Unit Cancellations'!B:B,A328)</f>
        <v>0</v>
      </c>
      <c r="AN328" s="41">
        <f t="shared" si="4"/>
        <v>0</v>
      </c>
      <c r="AO328" s="187" t="str">
        <f t="shared" si="3"/>
        <v/>
      </c>
      <c r="AP328" s="25"/>
      <c r="AQ328" s="25"/>
    </row>
    <row r="329" spans="1:43">
      <c r="A329" s="44" t="s">
        <v>303</v>
      </c>
      <c r="B329" s="183"/>
      <c r="C329" s="49">
        <v>0</v>
      </c>
      <c r="D329" s="49">
        <v>0</v>
      </c>
      <c r="E329" s="47">
        <v>0</v>
      </c>
      <c r="F329" s="49">
        <v>0</v>
      </c>
      <c r="G329" s="181"/>
      <c r="H329" s="181"/>
      <c r="I329" s="49">
        <v>0</v>
      </c>
      <c r="J329" s="49">
        <v>0</v>
      </c>
      <c r="K329" s="47">
        <v>0</v>
      </c>
      <c r="L329" s="49">
        <v>0</v>
      </c>
      <c r="M329" s="181"/>
      <c r="N329" s="181"/>
      <c r="O329" s="49">
        <v>0</v>
      </c>
      <c r="P329" s="49">
        <v>0</v>
      </c>
      <c r="Q329" s="47">
        <v>0</v>
      </c>
      <c r="R329" s="49">
        <v>0</v>
      </c>
      <c r="S329" s="181"/>
      <c r="T329" s="181"/>
      <c r="U329" s="49">
        <v>0</v>
      </c>
      <c r="V329" s="49">
        <v>0</v>
      </c>
      <c r="W329" s="44"/>
      <c r="X329" s="181"/>
      <c r="Y329" s="47">
        <v>57867</v>
      </c>
      <c r="Z329" s="47">
        <v>4451</v>
      </c>
      <c r="AA329" s="44"/>
      <c r="AB329" s="181"/>
      <c r="AC329" s="49">
        <v>0</v>
      </c>
      <c r="AD329" s="49">
        <v>0</v>
      </c>
      <c r="AE329" s="49"/>
      <c r="AF329" s="44">
        <v>0</v>
      </c>
      <c r="AG329" s="25"/>
      <c r="AH329" s="25"/>
      <c r="AI329" s="25"/>
      <c r="AJ329" s="25"/>
      <c r="AK329" s="25"/>
      <c r="AL329" s="25"/>
      <c r="AM329" s="33">
        <f>SUMIFS('Unit Cancellations'!D:D,'Unit Cancellations'!B:B,A329)+SUMIFS('Unit Cancellations'!E:E,'Unit Cancellations'!B:B,A329)+SUMIFS('Unit Cancellations'!F:F,'Unit Cancellations'!B:B,A329)+SUMIFS('Unit Cancellations'!G:G,'Unit Cancellations'!B:B,A329)</f>
        <v>0</v>
      </c>
      <c r="AN329" s="41">
        <f t="shared" si="4"/>
        <v>0</v>
      </c>
      <c r="AO329" s="187" t="str">
        <f t="shared" si="3"/>
        <v/>
      </c>
      <c r="AP329" s="25"/>
      <c r="AQ329" s="25"/>
    </row>
    <row r="330" spans="1:43">
      <c r="A330" s="44" t="s">
        <v>474</v>
      </c>
      <c r="B330" s="182"/>
      <c r="C330" s="49">
        <v>0</v>
      </c>
      <c r="D330" s="49">
        <v>0</v>
      </c>
      <c r="E330" s="47">
        <v>0</v>
      </c>
      <c r="F330" s="49">
        <v>0</v>
      </c>
      <c r="G330" s="180"/>
      <c r="H330" s="180"/>
      <c r="I330" s="49">
        <v>0</v>
      </c>
      <c r="J330" s="49">
        <v>0</v>
      </c>
      <c r="K330" s="47">
        <v>0</v>
      </c>
      <c r="L330" s="49">
        <v>0</v>
      </c>
      <c r="M330" s="180"/>
      <c r="N330" s="180"/>
      <c r="O330" s="49">
        <v>0</v>
      </c>
      <c r="P330" s="49">
        <v>0</v>
      </c>
      <c r="Q330" s="47">
        <v>0</v>
      </c>
      <c r="R330" s="49">
        <v>0</v>
      </c>
      <c r="S330" s="180"/>
      <c r="T330" s="180"/>
      <c r="U330" s="47">
        <v>0</v>
      </c>
      <c r="V330" s="49">
        <v>0</v>
      </c>
      <c r="W330" s="44"/>
      <c r="X330" s="181"/>
      <c r="Y330" s="47">
        <v>0</v>
      </c>
      <c r="Z330" s="47">
        <v>0</v>
      </c>
      <c r="AA330" s="44"/>
      <c r="AB330" s="181"/>
      <c r="AC330" s="49">
        <v>0</v>
      </c>
      <c r="AD330" s="47">
        <v>0</v>
      </c>
      <c r="AE330" s="44">
        <v>0</v>
      </c>
      <c r="AF330" s="44"/>
      <c r="AG330" s="33"/>
      <c r="AH330" s="33"/>
      <c r="AI330" s="33"/>
      <c r="AJ330" s="33"/>
      <c r="AK330" s="33"/>
      <c r="AL330" s="33"/>
      <c r="AM330" s="33">
        <f>SUMIFS('Unit Cancellations'!D:D,'Unit Cancellations'!B:B,A330)+SUMIFS('Unit Cancellations'!E:E,'Unit Cancellations'!B:B,A330)+SUMIFS('Unit Cancellations'!F:F,'Unit Cancellations'!B:B,A330)+SUMIFS('Unit Cancellations'!G:G,'Unit Cancellations'!B:B,A330)</f>
        <v>0</v>
      </c>
      <c r="AN330" s="41">
        <f t="shared" si="4"/>
        <v>0</v>
      </c>
      <c r="AO330" s="187" t="str">
        <f t="shared" si="3"/>
        <v/>
      </c>
      <c r="AP330" s="33"/>
      <c r="AQ330" s="33"/>
    </row>
    <row r="331" spans="1:43">
      <c r="A331" s="44" t="s">
        <v>251</v>
      </c>
      <c r="B331" s="45">
        <v>46096</v>
      </c>
      <c r="C331" s="49">
        <v>0</v>
      </c>
      <c r="D331" s="49">
        <v>0</v>
      </c>
      <c r="E331" s="47">
        <v>1478</v>
      </c>
      <c r="F331" s="47">
        <v>10</v>
      </c>
      <c r="G331" s="180">
        <v>-1</v>
      </c>
      <c r="H331" s="180">
        <v>-1</v>
      </c>
      <c r="I331" s="49">
        <v>0</v>
      </c>
      <c r="J331" s="49">
        <v>0</v>
      </c>
      <c r="K331" s="47">
        <v>2031</v>
      </c>
      <c r="L331" s="49">
        <v>13</v>
      </c>
      <c r="M331" s="181">
        <v>-1</v>
      </c>
      <c r="N331" s="181">
        <v>-1</v>
      </c>
      <c r="O331" s="49">
        <v>0</v>
      </c>
      <c r="P331" s="49">
        <v>0</v>
      </c>
      <c r="Q331" s="47">
        <v>12366</v>
      </c>
      <c r="R331" s="47">
        <v>78</v>
      </c>
      <c r="S331" s="180">
        <v>-1</v>
      </c>
      <c r="T331" s="180">
        <v>-1</v>
      </c>
      <c r="U331" s="47">
        <v>2</v>
      </c>
      <c r="V331" s="49">
        <v>0</v>
      </c>
      <c r="W331" s="49">
        <v>6</v>
      </c>
      <c r="X331" s="180">
        <v>-0.98</v>
      </c>
      <c r="Y331" s="47">
        <v>0</v>
      </c>
      <c r="Z331" s="47">
        <v>0</v>
      </c>
      <c r="AA331" s="49">
        <v>6</v>
      </c>
      <c r="AB331" s="180">
        <v>-1</v>
      </c>
      <c r="AC331" s="49">
        <v>0</v>
      </c>
      <c r="AD331" s="49">
        <v>0</v>
      </c>
      <c r="AE331" s="49">
        <v>0</v>
      </c>
      <c r="AF331" s="44"/>
      <c r="AG331" s="25"/>
      <c r="AH331" s="25"/>
      <c r="AI331" s="25"/>
      <c r="AJ331" s="25"/>
      <c r="AK331" s="25"/>
      <c r="AL331" s="25"/>
      <c r="AM331" s="33">
        <f>SUMIFS('Unit Cancellations'!D:D,'Unit Cancellations'!B:B,A331)+SUMIFS('Unit Cancellations'!E:E,'Unit Cancellations'!B:B,A331)+SUMIFS('Unit Cancellations'!F:F,'Unit Cancellations'!B:B,A331)+SUMIFS('Unit Cancellations'!G:G,'Unit Cancellations'!B:B,A331)</f>
        <v>0</v>
      </c>
      <c r="AN331" s="41">
        <f t="shared" si="4"/>
        <v>0</v>
      </c>
      <c r="AO331" s="187">
        <f t="shared" si="3"/>
        <v>-1</v>
      </c>
      <c r="AP331" s="25"/>
      <c r="AQ331" s="25"/>
    </row>
    <row r="332" spans="1:43">
      <c r="A332" s="44" t="s">
        <v>362</v>
      </c>
      <c r="B332" s="45">
        <v>46096</v>
      </c>
      <c r="C332" s="49">
        <v>0</v>
      </c>
      <c r="D332" s="49">
        <v>0</v>
      </c>
      <c r="E332" s="47">
        <v>0</v>
      </c>
      <c r="F332" s="49">
        <v>0</v>
      </c>
      <c r="G332" s="180"/>
      <c r="H332" s="180"/>
      <c r="I332" s="49">
        <v>0</v>
      </c>
      <c r="J332" s="49">
        <v>0</v>
      </c>
      <c r="K332" s="47">
        <v>0</v>
      </c>
      <c r="L332" s="49">
        <v>0</v>
      </c>
      <c r="M332" s="180"/>
      <c r="N332" s="180"/>
      <c r="O332" s="49">
        <v>0</v>
      </c>
      <c r="P332" s="49">
        <v>0</v>
      </c>
      <c r="Q332" s="47">
        <v>0</v>
      </c>
      <c r="R332" s="47">
        <v>0</v>
      </c>
      <c r="S332" s="180"/>
      <c r="T332" s="180"/>
      <c r="U332" s="49">
        <v>0</v>
      </c>
      <c r="V332" s="49">
        <v>0</v>
      </c>
      <c r="W332" s="49"/>
      <c r="X332" s="180"/>
      <c r="Y332" s="47">
        <v>0</v>
      </c>
      <c r="Z332" s="47">
        <v>0</v>
      </c>
      <c r="AA332" s="49"/>
      <c r="AB332" s="180"/>
      <c r="AC332" s="49">
        <v>0</v>
      </c>
      <c r="AD332" s="47">
        <v>0</v>
      </c>
      <c r="AE332" s="44"/>
      <c r="AF332" s="44"/>
      <c r="AG332" s="25"/>
      <c r="AH332" s="25"/>
      <c r="AI332" s="25"/>
      <c r="AJ332" s="25"/>
      <c r="AK332" s="25"/>
      <c r="AL332" s="25"/>
      <c r="AM332" s="33">
        <f>SUMIFS('Unit Cancellations'!D:D,'Unit Cancellations'!B:B,A332)+SUMIFS('Unit Cancellations'!E:E,'Unit Cancellations'!B:B,A332)+SUMIFS('Unit Cancellations'!F:F,'Unit Cancellations'!B:B,A332)+SUMIFS('Unit Cancellations'!G:G,'Unit Cancellations'!B:B,A332)</f>
        <v>0</v>
      </c>
      <c r="AN332" s="41">
        <f t="shared" si="4"/>
        <v>0</v>
      </c>
      <c r="AO332" s="187" t="str">
        <f t="shared" si="3"/>
        <v/>
      </c>
      <c r="AP332" s="25"/>
      <c r="AQ332" s="25"/>
    </row>
    <row r="333" spans="1:43">
      <c r="A333" s="44" t="s">
        <v>364</v>
      </c>
      <c r="B333" s="184">
        <v>46096</v>
      </c>
      <c r="C333" s="49">
        <v>0</v>
      </c>
      <c r="D333" s="49">
        <v>0</v>
      </c>
      <c r="E333" s="49">
        <v>0</v>
      </c>
      <c r="F333" s="49">
        <v>0</v>
      </c>
      <c r="G333" s="181"/>
      <c r="H333" s="181"/>
      <c r="I333" s="49">
        <v>0</v>
      </c>
      <c r="J333" s="49">
        <v>0</v>
      </c>
      <c r="K333" s="49">
        <v>0</v>
      </c>
      <c r="L333" s="49">
        <v>0</v>
      </c>
      <c r="M333" s="181"/>
      <c r="N333" s="181"/>
      <c r="O333" s="49">
        <v>0</v>
      </c>
      <c r="P333" s="49">
        <v>0</v>
      </c>
      <c r="Q333" s="47">
        <v>0</v>
      </c>
      <c r="R333" s="49">
        <v>0</v>
      </c>
      <c r="S333" s="181"/>
      <c r="T333" s="181"/>
      <c r="U333" s="47">
        <v>0</v>
      </c>
      <c r="V333" s="49">
        <v>0</v>
      </c>
      <c r="W333" s="44"/>
      <c r="X333" s="181"/>
      <c r="Y333" s="47">
        <v>0</v>
      </c>
      <c r="Z333" s="47">
        <v>0</v>
      </c>
      <c r="AA333" s="44"/>
      <c r="AB333" s="181"/>
      <c r="AC333" s="49">
        <v>0</v>
      </c>
      <c r="AD333" s="47">
        <v>0</v>
      </c>
      <c r="AE333" s="47"/>
      <c r="AF333" s="44"/>
      <c r="AG333" s="25"/>
      <c r="AH333" s="25"/>
      <c r="AI333" s="25"/>
      <c r="AJ333" s="25"/>
      <c r="AK333" s="25"/>
      <c r="AL333" s="25"/>
      <c r="AM333" s="33">
        <f>SUMIFS('Unit Cancellations'!D:D,'Unit Cancellations'!B:B,A333)+SUMIFS('Unit Cancellations'!E:E,'Unit Cancellations'!B:B,A333)+SUMIFS('Unit Cancellations'!F:F,'Unit Cancellations'!B:B,A333)+SUMIFS('Unit Cancellations'!G:G,'Unit Cancellations'!B:B,A333)</f>
        <v>0</v>
      </c>
      <c r="AN333" s="41">
        <f t="shared" si="4"/>
        <v>0</v>
      </c>
      <c r="AO333" s="187" t="str">
        <f t="shared" si="3"/>
        <v/>
      </c>
      <c r="AP333" s="25"/>
      <c r="AQ333" s="25"/>
    </row>
    <row r="334" spans="1:43">
      <c r="A334" s="44" t="s">
        <v>323</v>
      </c>
      <c r="B334" s="182"/>
      <c r="C334" s="49">
        <v>0</v>
      </c>
      <c r="D334" s="49">
        <v>0</v>
      </c>
      <c r="E334" s="47">
        <v>0</v>
      </c>
      <c r="F334" s="49">
        <v>0</v>
      </c>
      <c r="G334" s="181"/>
      <c r="H334" s="181"/>
      <c r="I334" s="49">
        <v>0</v>
      </c>
      <c r="J334" s="49">
        <v>0</v>
      </c>
      <c r="K334" s="47">
        <v>0</v>
      </c>
      <c r="L334" s="49">
        <v>0</v>
      </c>
      <c r="M334" s="181"/>
      <c r="N334" s="181"/>
      <c r="O334" s="49">
        <v>0</v>
      </c>
      <c r="P334" s="49">
        <v>0</v>
      </c>
      <c r="Q334" s="47">
        <v>0</v>
      </c>
      <c r="R334" s="47">
        <v>0</v>
      </c>
      <c r="S334" s="181"/>
      <c r="T334" s="181"/>
      <c r="U334" s="47">
        <v>0</v>
      </c>
      <c r="V334" s="49">
        <v>0</v>
      </c>
      <c r="W334" s="44"/>
      <c r="X334" s="181"/>
      <c r="Y334" s="49">
        <v>0</v>
      </c>
      <c r="Z334" s="49">
        <v>0</v>
      </c>
      <c r="AA334" s="44"/>
      <c r="AB334" s="181"/>
      <c r="AC334" s="49">
        <v>0</v>
      </c>
      <c r="AD334" s="47">
        <v>0</v>
      </c>
      <c r="AE334" s="44"/>
      <c r="AF334" s="44"/>
      <c r="AG334" s="25"/>
      <c r="AH334" s="25"/>
      <c r="AI334" s="25"/>
      <c r="AJ334" s="25"/>
      <c r="AK334" s="25"/>
      <c r="AL334" s="25"/>
      <c r="AM334" s="33">
        <f>SUMIFS('Unit Cancellations'!D:D,'Unit Cancellations'!B:B,A334)+SUMIFS('Unit Cancellations'!E:E,'Unit Cancellations'!B:B,A334)+SUMIFS('Unit Cancellations'!F:F,'Unit Cancellations'!B:B,A334)+SUMIFS('Unit Cancellations'!G:G,'Unit Cancellations'!B:B,A334)</f>
        <v>0</v>
      </c>
      <c r="AN334" s="41">
        <f t="shared" si="4"/>
        <v>0</v>
      </c>
      <c r="AO334" s="187" t="str">
        <f t="shared" si="3"/>
        <v/>
      </c>
      <c r="AP334" s="25"/>
      <c r="AQ334" s="25"/>
    </row>
    <row r="335" spans="1:43">
      <c r="A335" s="44" t="s">
        <v>644</v>
      </c>
      <c r="B335" s="45"/>
      <c r="C335" s="49">
        <v>0</v>
      </c>
      <c r="D335" s="49">
        <v>0</v>
      </c>
      <c r="E335" s="47">
        <v>0</v>
      </c>
      <c r="F335" s="49">
        <v>0</v>
      </c>
      <c r="G335" s="180"/>
      <c r="H335" s="180"/>
      <c r="I335" s="49">
        <v>0</v>
      </c>
      <c r="J335" s="49">
        <v>0</v>
      </c>
      <c r="K335" s="47">
        <v>0</v>
      </c>
      <c r="L335" s="49">
        <v>0</v>
      </c>
      <c r="M335" s="181"/>
      <c r="N335" s="181"/>
      <c r="O335" s="49">
        <v>0</v>
      </c>
      <c r="P335" s="49">
        <v>0</v>
      </c>
      <c r="Q335" s="47">
        <v>0</v>
      </c>
      <c r="R335" s="47">
        <v>0</v>
      </c>
      <c r="S335" s="180"/>
      <c r="T335" s="180"/>
      <c r="U335" s="49">
        <v>0</v>
      </c>
      <c r="V335" s="49">
        <v>0</v>
      </c>
      <c r="W335" s="44"/>
      <c r="X335" s="181"/>
      <c r="Y335" s="47">
        <v>42060</v>
      </c>
      <c r="Z335" s="47">
        <v>3235</v>
      </c>
      <c r="AA335" s="44"/>
      <c r="AB335" s="181"/>
      <c r="AC335" s="49">
        <v>0</v>
      </c>
      <c r="AD335" s="47">
        <v>0</v>
      </c>
      <c r="AE335" s="47"/>
      <c r="AF335" s="44">
        <v>0</v>
      </c>
      <c r="AG335" s="33"/>
      <c r="AH335" s="33"/>
      <c r="AI335" s="33"/>
      <c r="AJ335" s="33"/>
      <c r="AK335" s="33"/>
      <c r="AL335" s="33"/>
      <c r="AM335" s="33">
        <f>SUMIFS('Unit Cancellations'!D:D,'Unit Cancellations'!B:B,A335)+SUMIFS('Unit Cancellations'!E:E,'Unit Cancellations'!B:B,A335)+SUMIFS('Unit Cancellations'!F:F,'Unit Cancellations'!B:B,A335)+SUMIFS('Unit Cancellations'!G:G,'Unit Cancellations'!B:B,A335)</f>
        <v>-210</v>
      </c>
      <c r="AN335" s="41">
        <f t="shared" si="4"/>
        <v>-35</v>
      </c>
      <c r="AO335" s="187" t="str">
        <f t="shared" si="3"/>
        <v/>
      </c>
      <c r="AP335" s="33"/>
      <c r="AQ335" s="33"/>
    </row>
    <row r="336" spans="1:43">
      <c r="A336" s="44" t="s">
        <v>363</v>
      </c>
      <c r="B336" s="182"/>
      <c r="C336" s="49">
        <v>0</v>
      </c>
      <c r="D336" s="49">
        <v>0</v>
      </c>
      <c r="E336" s="49">
        <v>0</v>
      </c>
      <c r="F336" s="49">
        <v>0</v>
      </c>
      <c r="G336" s="180"/>
      <c r="H336" s="180"/>
      <c r="I336" s="49">
        <v>0</v>
      </c>
      <c r="J336" s="49">
        <v>0</v>
      </c>
      <c r="K336" s="49">
        <v>0</v>
      </c>
      <c r="L336" s="49">
        <v>0</v>
      </c>
      <c r="M336" s="180"/>
      <c r="N336" s="180"/>
      <c r="O336" s="49">
        <v>0</v>
      </c>
      <c r="P336" s="49">
        <v>0</v>
      </c>
      <c r="Q336" s="47">
        <v>0</v>
      </c>
      <c r="R336" s="49">
        <v>0</v>
      </c>
      <c r="S336" s="180"/>
      <c r="T336" s="180"/>
      <c r="U336" s="47">
        <v>2</v>
      </c>
      <c r="V336" s="49">
        <v>0</v>
      </c>
      <c r="W336" s="49"/>
      <c r="X336" s="180"/>
      <c r="Y336" s="47">
        <v>0</v>
      </c>
      <c r="Z336" s="47">
        <v>0</v>
      </c>
      <c r="AA336" s="49"/>
      <c r="AB336" s="180"/>
      <c r="AC336" s="49">
        <v>0</v>
      </c>
      <c r="AD336" s="47">
        <v>0</v>
      </c>
      <c r="AE336" s="47">
        <v>0</v>
      </c>
      <c r="AF336" s="44"/>
      <c r="AG336" s="25"/>
      <c r="AH336" s="25"/>
      <c r="AI336" s="25"/>
      <c r="AJ336" s="25"/>
      <c r="AK336" s="25"/>
      <c r="AL336" s="25"/>
      <c r="AM336" s="33">
        <f>SUMIFS('Unit Cancellations'!D:D,'Unit Cancellations'!B:B,A336)+SUMIFS('Unit Cancellations'!E:E,'Unit Cancellations'!B:B,A336)+SUMIFS('Unit Cancellations'!F:F,'Unit Cancellations'!B:B,A336)+SUMIFS('Unit Cancellations'!G:G,'Unit Cancellations'!B:B,A336)</f>
        <v>0</v>
      </c>
      <c r="AN336" s="41">
        <f t="shared" si="4"/>
        <v>0</v>
      </c>
      <c r="AO336" s="187" t="str">
        <f t="shared" si="3"/>
        <v/>
      </c>
      <c r="AP336" s="25"/>
      <c r="AQ336" s="25"/>
    </row>
    <row r="337" spans="1:43">
      <c r="A337" s="44" t="s">
        <v>471</v>
      </c>
      <c r="B337" s="182">
        <v>46096</v>
      </c>
      <c r="C337" s="49">
        <v>0</v>
      </c>
      <c r="D337" s="49">
        <v>0</v>
      </c>
      <c r="E337" s="47">
        <v>5</v>
      </c>
      <c r="F337" s="49">
        <v>0</v>
      </c>
      <c r="G337" s="181">
        <v>-1</v>
      </c>
      <c r="H337" s="181">
        <v>-1</v>
      </c>
      <c r="I337" s="49">
        <v>0</v>
      </c>
      <c r="J337" s="49">
        <v>0</v>
      </c>
      <c r="K337" s="47">
        <v>0</v>
      </c>
      <c r="L337" s="49">
        <v>0</v>
      </c>
      <c r="M337" s="181"/>
      <c r="N337" s="181"/>
      <c r="O337" s="49">
        <v>0</v>
      </c>
      <c r="P337" s="49">
        <v>0</v>
      </c>
      <c r="Q337" s="47">
        <v>30</v>
      </c>
      <c r="R337" s="47">
        <v>1</v>
      </c>
      <c r="S337" s="181">
        <v>-1</v>
      </c>
      <c r="T337" s="181">
        <v>-1</v>
      </c>
      <c r="U337" s="49">
        <v>0</v>
      </c>
      <c r="V337" s="49">
        <v>0</v>
      </c>
      <c r="W337" s="44"/>
      <c r="X337" s="181"/>
      <c r="Y337" s="47">
        <v>0</v>
      </c>
      <c r="Z337" s="47">
        <v>0</v>
      </c>
      <c r="AA337" s="44"/>
      <c r="AB337" s="181"/>
      <c r="AC337" s="49">
        <v>0</v>
      </c>
      <c r="AD337" s="47">
        <v>0</v>
      </c>
      <c r="AE337" s="76"/>
      <c r="AF337" s="44"/>
      <c r="AG337" s="25"/>
      <c r="AH337" s="25"/>
      <c r="AI337" s="25"/>
      <c r="AJ337" s="25"/>
      <c r="AK337" s="25"/>
      <c r="AL337" s="25"/>
      <c r="AM337" s="33">
        <f>SUMIFS('Unit Cancellations'!D:D,'Unit Cancellations'!B:B,A337)+SUMIFS('Unit Cancellations'!E:E,'Unit Cancellations'!B:B,A337)+SUMIFS('Unit Cancellations'!F:F,'Unit Cancellations'!B:B,A337)+SUMIFS('Unit Cancellations'!G:G,'Unit Cancellations'!B:B,A337)</f>
        <v>0</v>
      </c>
      <c r="AN337" s="41">
        <f t="shared" si="4"/>
        <v>0</v>
      </c>
      <c r="AO337" s="187" t="str">
        <f t="shared" si="3"/>
        <v/>
      </c>
      <c r="AP337" s="25"/>
      <c r="AQ337" s="25"/>
    </row>
    <row r="338" spans="1:43">
      <c r="A338" s="44" t="s">
        <v>171</v>
      </c>
      <c r="B338" s="183">
        <v>46096</v>
      </c>
      <c r="C338" s="49">
        <v>0</v>
      </c>
      <c r="D338" s="49">
        <v>0</v>
      </c>
      <c r="E338" s="47">
        <v>63</v>
      </c>
      <c r="F338" s="49">
        <v>2</v>
      </c>
      <c r="G338" s="181">
        <v>-1</v>
      </c>
      <c r="H338" s="181">
        <v>-1</v>
      </c>
      <c r="I338" s="49">
        <v>0</v>
      </c>
      <c r="J338" s="49">
        <v>0</v>
      </c>
      <c r="K338" s="49">
        <v>120</v>
      </c>
      <c r="L338" s="49">
        <v>4</v>
      </c>
      <c r="M338" s="181">
        <v>-1</v>
      </c>
      <c r="N338" s="181">
        <v>-1</v>
      </c>
      <c r="O338" s="49">
        <v>0</v>
      </c>
      <c r="P338" s="49">
        <v>0</v>
      </c>
      <c r="Q338" s="47">
        <v>4731</v>
      </c>
      <c r="R338" s="47">
        <v>161</v>
      </c>
      <c r="S338" s="181">
        <v>-1</v>
      </c>
      <c r="T338" s="181">
        <v>-1</v>
      </c>
      <c r="U338" s="49">
        <v>982</v>
      </c>
      <c r="V338" s="49">
        <v>76</v>
      </c>
      <c r="W338" s="44">
        <v>0</v>
      </c>
      <c r="X338" s="181">
        <v>490.24</v>
      </c>
      <c r="Y338" s="47">
        <v>0</v>
      </c>
      <c r="Z338" s="47">
        <v>0</v>
      </c>
      <c r="AA338" s="44">
        <v>0</v>
      </c>
      <c r="AB338" s="181">
        <v>-1</v>
      </c>
      <c r="AC338" s="49">
        <v>0</v>
      </c>
      <c r="AD338" s="49">
        <v>0</v>
      </c>
      <c r="AE338" s="49">
        <v>0</v>
      </c>
      <c r="AF338" s="44"/>
      <c r="AG338" s="25"/>
      <c r="AH338" s="25"/>
      <c r="AI338" s="25"/>
      <c r="AJ338" s="25"/>
      <c r="AK338" s="25"/>
      <c r="AL338" s="25"/>
      <c r="AM338" s="33">
        <f>SUMIFS('Unit Cancellations'!D:D,'Unit Cancellations'!B:B,A338)+SUMIFS('Unit Cancellations'!E:E,'Unit Cancellations'!B:B,A338)+SUMIFS('Unit Cancellations'!F:F,'Unit Cancellations'!B:B,A338)+SUMIFS('Unit Cancellations'!G:G,'Unit Cancellations'!B:B,A338)</f>
        <v>0</v>
      </c>
      <c r="AN338" s="41">
        <f t="shared" si="4"/>
        <v>0</v>
      </c>
      <c r="AO338" s="187">
        <f t="shared" si="3"/>
        <v>-1</v>
      </c>
      <c r="AP338" s="25"/>
      <c r="AQ338" s="25"/>
    </row>
    <row r="339" spans="1:43">
      <c r="A339" s="44" t="s">
        <v>507</v>
      </c>
      <c r="B339" s="185">
        <v>46096</v>
      </c>
      <c r="C339" s="49">
        <v>0</v>
      </c>
      <c r="D339" s="49">
        <v>0</v>
      </c>
      <c r="E339" s="47">
        <v>9546</v>
      </c>
      <c r="F339" s="49">
        <v>169</v>
      </c>
      <c r="G339" s="181">
        <v>-1</v>
      </c>
      <c r="H339" s="181">
        <v>-1</v>
      </c>
      <c r="I339" s="49">
        <v>0</v>
      </c>
      <c r="J339" s="49">
        <v>0</v>
      </c>
      <c r="K339" s="47">
        <v>9528</v>
      </c>
      <c r="L339" s="49">
        <v>173</v>
      </c>
      <c r="M339" s="181">
        <v>-1</v>
      </c>
      <c r="N339" s="181">
        <v>-1</v>
      </c>
      <c r="O339" s="49">
        <v>0</v>
      </c>
      <c r="P339" s="49">
        <v>0</v>
      </c>
      <c r="Q339" s="47">
        <v>104684</v>
      </c>
      <c r="R339" s="47">
        <v>1821</v>
      </c>
      <c r="S339" s="181">
        <v>-1</v>
      </c>
      <c r="T339" s="181">
        <v>-1</v>
      </c>
      <c r="U339" s="47">
        <v>0</v>
      </c>
      <c r="V339" s="47">
        <v>0</v>
      </c>
      <c r="W339" s="44">
        <v>177</v>
      </c>
      <c r="X339" s="181">
        <v>-1</v>
      </c>
      <c r="Y339" s="47">
        <v>0</v>
      </c>
      <c r="Z339" s="49">
        <v>0</v>
      </c>
      <c r="AA339" s="44">
        <v>177</v>
      </c>
      <c r="AB339" s="181">
        <v>-1</v>
      </c>
      <c r="AC339" s="49">
        <v>0</v>
      </c>
      <c r="AD339" s="47">
        <v>0</v>
      </c>
      <c r="AE339" s="49"/>
      <c r="AF339" s="44"/>
      <c r="AG339" s="25"/>
      <c r="AH339" s="25"/>
      <c r="AI339" s="25"/>
      <c r="AJ339" s="25"/>
      <c r="AK339" s="25"/>
      <c r="AL339" s="25"/>
      <c r="AM339" s="33">
        <f>SUMIFS('Unit Cancellations'!D:D,'Unit Cancellations'!B:B,A339)+SUMIFS('Unit Cancellations'!E:E,'Unit Cancellations'!B:B,A339)+SUMIFS('Unit Cancellations'!F:F,'Unit Cancellations'!B:B,A339)+SUMIFS('Unit Cancellations'!G:G,'Unit Cancellations'!B:B,A339)</f>
        <v>0</v>
      </c>
      <c r="AN339" s="41">
        <f t="shared" si="4"/>
        <v>0</v>
      </c>
      <c r="AO339" s="187">
        <f t="shared" si="3"/>
        <v>-1</v>
      </c>
      <c r="AP339" s="25"/>
      <c r="AQ339" s="25"/>
    </row>
    <row r="340" spans="1:43">
      <c r="A340" s="44" t="s">
        <v>475</v>
      </c>
      <c r="B340" s="185"/>
      <c r="C340" s="49">
        <v>0</v>
      </c>
      <c r="D340" s="49">
        <v>0</v>
      </c>
      <c r="E340" s="47">
        <v>0</v>
      </c>
      <c r="F340" s="49">
        <v>0</v>
      </c>
      <c r="G340" s="181"/>
      <c r="H340" s="181"/>
      <c r="I340" s="49">
        <v>0</v>
      </c>
      <c r="J340" s="49">
        <v>0</v>
      </c>
      <c r="K340" s="49">
        <v>0</v>
      </c>
      <c r="L340" s="49">
        <v>0</v>
      </c>
      <c r="M340" s="44"/>
      <c r="N340" s="44"/>
      <c r="O340" s="49">
        <v>0</v>
      </c>
      <c r="P340" s="49">
        <v>0</v>
      </c>
      <c r="Q340" s="47">
        <v>0</v>
      </c>
      <c r="R340" s="47">
        <v>0</v>
      </c>
      <c r="S340" s="181"/>
      <c r="T340" s="181"/>
      <c r="U340" s="49">
        <v>3</v>
      </c>
      <c r="V340" s="49">
        <v>0</v>
      </c>
      <c r="W340" s="44"/>
      <c r="X340" s="181"/>
      <c r="Y340" s="47">
        <v>0</v>
      </c>
      <c r="Z340" s="47">
        <v>0</v>
      </c>
      <c r="AA340" s="44"/>
      <c r="AB340" s="181"/>
      <c r="AC340" s="49">
        <v>0</v>
      </c>
      <c r="AD340" s="47">
        <v>0</v>
      </c>
      <c r="AE340" s="44">
        <v>0</v>
      </c>
      <c r="AF340" s="44"/>
      <c r="AG340" s="25"/>
      <c r="AH340" s="25"/>
      <c r="AI340" s="25"/>
      <c r="AJ340" s="25"/>
      <c r="AK340" s="25"/>
      <c r="AL340" s="25"/>
      <c r="AM340" s="33">
        <f>SUMIFS('Unit Cancellations'!D:D,'Unit Cancellations'!B:B,A340)+SUMIFS('Unit Cancellations'!E:E,'Unit Cancellations'!B:B,A340)+SUMIFS('Unit Cancellations'!F:F,'Unit Cancellations'!B:B,A340)+SUMIFS('Unit Cancellations'!G:G,'Unit Cancellations'!B:B,A340)</f>
        <v>0</v>
      </c>
      <c r="AN340" s="41">
        <f t="shared" si="4"/>
        <v>0</v>
      </c>
      <c r="AO340" s="187" t="str">
        <f t="shared" si="3"/>
        <v/>
      </c>
      <c r="AP340" s="25"/>
      <c r="AQ340" s="25"/>
    </row>
    <row r="341" spans="1:43">
      <c r="A341" s="44" t="s">
        <v>365</v>
      </c>
      <c r="B341" s="183">
        <v>46096</v>
      </c>
      <c r="C341" s="49">
        <v>0</v>
      </c>
      <c r="D341" s="49">
        <v>0</v>
      </c>
      <c r="E341" s="47">
        <v>0</v>
      </c>
      <c r="F341" s="49">
        <v>0</v>
      </c>
      <c r="G341" s="181"/>
      <c r="H341" s="181"/>
      <c r="I341" s="49">
        <v>0</v>
      </c>
      <c r="J341" s="49">
        <v>0</v>
      </c>
      <c r="K341" s="49">
        <v>0</v>
      </c>
      <c r="L341" s="49">
        <v>0</v>
      </c>
      <c r="M341" s="181"/>
      <c r="N341" s="181"/>
      <c r="O341" s="49">
        <v>0</v>
      </c>
      <c r="P341" s="49">
        <v>0</v>
      </c>
      <c r="Q341" s="47">
        <v>0</v>
      </c>
      <c r="R341" s="49">
        <v>0</v>
      </c>
      <c r="S341" s="181"/>
      <c r="T341" s="181"/>
      <c r="U341" s="49">
        <v>0</v>
      </c>
      <c r="V341" s="49">
        <v>0</v>
      </c>
      <c r="W341" s="44"/>
      <c r="X341" s="181"/>
      <c r="Y341" s="47">
        <v>0</v>
      </c>
      <c r="Z341" s="47">
        <v>0</v>
      </c>
      <c r="AA341" s="44"/>
      <c r="AB341" s="181"/>
      <c r="AC341" s="49">
        <v>1</v>
      </c>
      <c r="AD341" s="47">
        <v>5</v>
      </c>
      <c r="AE341" s="47"/>
      <c r="AF341" s="44"/>
      <c r="AG341" s="33"/>
      <c r="AH341" s="33"/>
      <c r="AI341" s="33"/>
      <c r="AJ341" s="33"/>
      <c r="AK341" s="33"/>
      <c r="AL341" s="33"/>
      <c r="AM341" s="33">
        <f>SUMIFS('Unit Cancellations'!D:D,'Unit Cancellations'!B:B,A341)+SUMIFS('Unit Cancellations'!E:E,'Unit Cancellations'!B:B,A341)+SUMIFS('Unit Cancellations'!F:F,'Unit Cancellations'!B:B,A341)+SUMIFS('Unit Cancellations'!G:G,'Unit Cancellations'!B:B,A341)</f>
        <v>0</v>
      </c>
      <c r="AN341" s="41">
        <f t="shared" si="4"/>
        <v>0</v>
      </c>
      <c r="AO341" s="187" t="str">
        <f t="shared" si="3"/>
        <v/>
      </c>
      <c r="AP341" s="33"/>
      <c r="AQ341" s="33"/>
    </row>
    <row r="342" spans="1:43">
      <c r="A342" s="44" t="s">
        <v>109</v>
      </c>
      <c r="B342" s="183">
        <v>46096</v>
      </c>
      <c r="C342" s="49">
        <v>0</v>
      </c>
      <c r="D342" s="49">
        <v>0</v>
      </c>
      <c r="E342" s="47">
        <v>7221</v>
      </c>
      <c r="F342" s="49">
        <v>279</v>
      </c>
      <c r="G342" s="181">
        <v>-1</v>
      </c>
      <c r="H342" s="181">
        <v>-1</v>
      </c>
      <c r="I342" s="49">
        <v>0</v>
      </c>
      <c r="J342" s="49">
        <v>0</v>
      </c>
      <c r="K342" s="49">
        <v>0</v>
      </c>
      <c r="L342" s="49">
        <v>0</v>
      </c>
      <c r="M342" s="44"/>
      <c r="N342" s="44"/>
      <c r="O342" s="49">
        <v>0</v>
      </c>
      <c r="P342" s="49">
        <v>0</v>
      </c>
      <c r="Q342" s="47">
        <v>151591</v>
      </c>
      <c r="R342" s="47">
        <v>7728</v>
      </c>
      <c r="S342" s="181">
        <v>-1</v>
      </c>
      <c r="T342" s="181">
        <v>-1</v>
      </c>
      <c r="U342" s="49">
        <v>1</v>
      </c>
      <c r="V342" s="49">
        <v>0</v>
      </c>
      <c r="W342" s="44"/>
      <c r="X342" s="181"/>
      <c r="Y342" s="47">
        <v>0</v>
      </c>
      <c r="Z342" s="47">
        <v>0</v>
      </c>
      <c r="AA342" s="44"/>
      <c r="AB342" s="181"/>
      <c r="AC342" s="49">
        <v>0</v>
      </c>
      <c r="AD342" s="47">
        <v>0</v>
      </c>
      <c r="AE342" s="49">
        <v>0</v>
      </c>
      <c r="AF342" s="44"/>
      <c r="AG342" s="25"/>
      <c r="AH342" s="25"/>
      <c r="AI342" s="25"/>
      <c r="AJ342" s="25"/>
      <c r="AK342" s="25"/>
      <c r="AL342" s="25"/>
      <c r="AM342" s="33">
        <f>SUMIFS('Unit Cancellations'!D:D,'Unit Cancellations'!B:B,A342)+SUMIFS('Unit Cancellations'!E:E,'Unit Cancellations'!B:B,A342)+SUMIFS('Unit Cancellations'!F:F,'Unit Cancellations'!B:B,A342)+SUMIFS('Unit Cancellations'!G:G,'Unit Cancellations'!B:B,A342)</f>
        <v>0</v>
      </c>
      <c r="AN342" s="41">
        <f t="shared" si="4"/>
        <v>0</v>
      </c>
      <c r="AO342" s="187">
        <f t="shared" si="3"/>
        <v>-1</v>
      </c>
      <c r="AP342" s="25"/>
      <c r="AQ342" s="25"/>
    </row>
    <row r="343" spans="1:43">
      <c r="A343" s="44" t="s">
        <v>196</v>
      </c>
      <c r="B343" s="45">
        <v>46096</v>
      </c>
      <c r="C343" s="49">
        <v>0</v>
      </c>
      <c r="D343" s="49">
        <v>0</v>
      </c>
      <c r="E343" s="49">
        <v>448</v>
      </c>
      <c r="F343" s="49">
        <v>3</v>
      </c>
      <c r="G343" s="181">
        <v>-1</v>
      </c>
      <c r="H343" s="181">
        <v>-1</v>
      </c>
      <c r="I343" s="49">
        <v>0</v>
      </c>
      <c r="J343" s="49">
        <v>0</v>
      </c>
      <c r="K343" s="49">
        <v>0</v>
      </c>
      <c r="L343" s="49">
        <v>0</v>
      </c>
      <c r="M343" s="181"/>
      <c r="N343" s="181"/>
      <c r="O343" s="49">
        <v>0</v>
      </c>
      <c r="P343" s="49">
        <v>0</v>
      </c>
      <c r="Q343" s="47">
        <v>6331</v>
      </c>
      <c r="R343" s="49">
        <v>43</v>
      </c>
      <c r="S343" s="181">
        <v>-1</v>
      </c>
      <c r="T343" s="181">
        <v>-1</v>
      </c>
      <c r="U343" s="49">
        <v>95</v>
      </c>
      <c r="V343" s="49">
        <v>7</v>
      </c>
      <c r="W343" s="44">
        <v>1</v>
      </c>
      <c r="X343" s="181">
        <v>12.52</v>
      </c>
      <c r="Y343" s="47">
        <v>0</v>
      </c>
      <c r="Z343" s="47">
        <v>0</v>
      </c>
      <c r="AA343" s="44">
        <v>1</v>
      </c>
      <c r="AB343" s="181">
        <v>-1</v>
      </c>
      <c r="AC343" s="49">
        <v>0</v>
      </c>
      <c r="AD343" s="47">
        <v>0</v>
      </c>
      <c r="AE343" s="76">
        <v>0</v>
      </c>
      <c r="AF343" s="44"/>
      <c r="AG343" s="25"/>
      <c r="AH343" s="25"/>
      <c r="AI343" s="25"/>
      <c r="AJ343" s="25"/>
      <c r="AK343" s="25"/>
      <c r="AL343" s="25"/>
      <c r="AM343" s="33">
        <f>SUMIFS('Unit Cancellations'!D:D,'Unit Cancellations'!B:B,A343)+SUMIFS('Unit Cancellations'!E:E,'Unit Cancellations'!B:B,A343)+SUMIFS('Unit Cancellations'!F:F,'Unit Cancellations'!B:B,A343)+SUMIFS('Unit Cancellations'!G:G,'Unit Cancellations'!B:B,A343)</f>
        <v>0</v>
      </c>
      <c r="AN343" s="41">
        <f t="shared" si="4"/>
        <v>0</v>
      </c>
      <c r="AO343" s="187">
        <f t="shared" si="3"/>
        <v>-1</v>
      </c>
      <c r="AP343" s="25"/>
      <c r="AQ343" s="25"/>
    </row>
    <row r="344" spans="1:43">
      <c r="A344" s="44" t="s">
        <v>366</v>
      </c>
      <c r="B344" s="183">
        <v>46096</v>
      </c>
      <c r="C344" s="49">
        <v>0</v>
      </c>
      <c r="D344" s="49">
        <v>0</v>
      </c>
      <c r="E344" s="49">
        <v>0</v>
      </c>
      <c r="F344" s="49">
        <v>0</v>
      </c>
      <c r="G344" s="181"/>
      <c r="H344" s="181"/>
      <c r="I344" s="49">
        <v>0</v>
      </c>
      <c r="J344" s="49">
        <v>0</v>
      </c>
      <c r="K344" s="49">
        <v>0</v>
      </c>
      <c r="L344" s="49">
        <v>0</v>
      </c>
      <c r="M344" s="44"/>
      <c r="N344" s="44"/>
      <c r="O344" s="49">
        <v>0</v>
      </c>
      <c r="P344" s="49">
        <v>0</v>
      </c>
      <c r="Q344" s="49">
        <v>0</v>
      </c>
      <c r="R344" s="49">
        <v>0</v>
      </c>
      <c r="S344" s="181"/>
      <c r="T344" s="181"/>
      <c r="U344" s="49">
        <v>0</v>
      </c>
      <c r="V344" s="49">
        <v>0</v>
      </c>
      <c r="W344" s="44"/>
      <c r="X344" s="181"/>
      <c r="Y344" s="47">
        <v>0</v>
      </c>
      <c r="Z344" s="49">
        <v>0</v>
      </c>
      <c r="AA344" s="44"/>
      <c r="AB344" s="181"/>
      <c r="AC344" s="49">
        <v>0</v>
      </c>
      <c r="AD344" s="49">
        <v>0</v>
      </c>
      <c r="AE344" s="44"/>
      <c r="AF344" s="44"/>
      <c r="AG344" s="25"/>
      <c r="AH344" s="25"/>
      <c r="AI344" s="25"/>
      <c r="AJ344" s="25"/>
      <c r="AK344" s="25"/>
      <c r="AL344" s="25"/>
      <c r="AM344" s="33">
        <f>SUMIFS('Unit Cancellations'!D:D,'Unit Cancellations'!B:B,A344)+SUMIFS('Unit Cancellations'!E:E,'Unit Cancellations'!B:B,A344)+SUMIFS('Unit Cancellations'!F:F,'Unit Cancellations'!B:B,A344)+SUMIFS('Unit Cancellations'!G:G,'Unit Cancellations'!B:B,A344)</f>
        <v>0</v>
      </c>
      <c r="AN344" s="41">
        <f t="shared" si="4"/>
        <v>0</v>
      </c>
      <c r="AO344" s="187" t="str">
        <f t="shared" si="3"/>
        <v/>
      </c>
      <c r="AP344" s="25"/>
      <c r="AQ344" s="25"/>
    </row>
    <row r="345" spans="1:43">
      <c r="A345" s="44" t="s">
        <v>180</v>
      </c>
      <c r="B345" s="45"/>
      <c r="C345" s="49">
        <v>0</v>
      </c>
      <c r="D345" s="49">
        <v>0</v>
      </c>
      <c r="E345" s="49">
        <v>0</v>
      </c>
      <c r="F345" s="49">
        <v>0</v>
      </c>
      <c r="G345" s="180"/>
      <c r="H345" s="180"/>
      <c r="I345" s="49">
        <v>0</v>
      </c>
      <c r="J345" s="49">
        <v>0</v>
      </c>
      <c r="K345" s="49">
        <v>0</v>
      </c>
      <c r="L345" s="49">
        <v>0</v>
      </c>
      <c r="M345" s="181"/>
      <c r="N345" s="181"/>
      <c r="O345" s="49">
        <v>0</v>
      </c>
      <c r="P345" s="49">
        <v>0</v>
      </c>
      <c r="Q345" s="47">
        <v>0</v>
      </c>
      <c r="R345" s="49">
        <v>0</v>
      </c>
      <c r="S345" s="180"/>
      <c r="T345" s="180"/>
      <c r="U345" s="49">
        <v>805</v>
      </c>
      <c r="V345" s="49">
        <v>62</v>
      </c>
      <c r="W345" s="49"/>
      <c r="X345" s="180"/>
      <c r="Y345" s="47">
        <v>0</v>
      </c>
      <c r="Z345" s="47">
        <v>0</v>
      </c>
      <c r="AA345" s="49"/>
      <c r="AB345" s="180"/>
      <c r="AC345" s="49">
        <v>0</v>
      </c>
      <c r="AD345" s="47">
        <v>0</v>
      </c>
      <c r="AE345" s="44">
        <v>0</v>
      </c>
      <c r="AF345" s="44"/>
      <c r="AG345" s="25"/>
      <c r="AH345" s="25"/>
      <c r="AI345" s="25"/>
      <c r="AJ345" s="25"/>
      <c r="AK345" s="25"/>
      <c r="AL345" s="25"/>
      <c r="AM345" s="33">
        <f>SUMIFS('Unit Cancellations'!D:D,'Unit Cancellations'!B:B,A345)+SUMIFS('Unit Cancellations'!E:E,'Unit Cancellations'!B:B,A345)+SUMIFS('Unit Cancellations'!F:F,'Unit Cancellations'!B:B,A345)+SUMIFS('Unit Cancellations'!G:G,'Unit Cancellations'!B:B,A345)</f>
        <v>0</v>
      </c>
      <c r="AN345" s="41">
        <f t="shared" si="4"/>
        <v>0</v>
      </c>
      <c r="AO345" s="187" t="str">
        <f t="shared" si="3"/>
        <v/>
      </c>
      <c r="AP345" s="25"/>
      <c r="AQ345" s="25"/>
    </row>
    <row r="346" spans="1:43">
      <c r="A346" s="44" t="s">
        <v>367</v>
      </c>
      <c r="B346" s="185"/>
      <c r="C346" s="49">
        <v>0</v>
      </c>
      <c r="D346" s="49">
        <v>0</v>
      </c>
      <c r="E346" s="47">
        <v>0</v>
      </c>
      <c r="F346" s="47">
        <v>0</v>
      </c>
      <c r="G346" s="181"/>
      <c r="H346" s="181"/>
      <c r="I346" s="49">
        <v>0</v>
      </c>
      <c r="J346" s="49">
        <v>0</v>
      </c>
      <c r="K346" s="47">
        <v>0</v>
      </c>
      <c r="L346" s="47">
        <v>0</v>
      </c>
      <c r="M346" s="181"/>
      <c r="N346" s="181"/>
      <c r="O346" s="49">
        <v>0</v>
      </c>
      <c r="P346" s="49">
        <v>0</v>
      </c>
      <c r="Q346" s="47">
        <v>0</v>
      </c>
      <c r="R346" s="49">
        <v>0</v>
      </c>
      <c r="S346" s="181"/>
      <c r="T346" s="181"/>
      <c r="U346" s="49">
        <v>0</v>
      </c>
      <c r="V346" s="49">
        <v>0</v>
      </c>
      <c r="W346" s="76"/>
      <c r="X346" s="181"/>
      <c r="Y346" s="47">
        <v>0</v>
      </c>
      <c r="Z346" s="47">
        <v>0</v>
      </c>
      <c r="AA346" s="76"/>
      <c r="AB346" s="181"/>
      <c r="AC346" s="49">
        <v>0</v>
      </c>
      <c r="AD346" s="47">
        <v>0</v>
      </c>
      <c r="AE346" s="49"/>
      <c r="AF346" s="44"/>
      <c r="AG346" s="25"/>
      <c r="AH346" s="25"/>
      <c r="AI346" s="25"/>
      <c r="AJ346" s="25"/>
      <c r="AK346" s="25"/>
      <c r="AL346" s="25"/>
      <c r="AM346" s="33">
        <f>SUMIFS('Unit Cancellations'!D:D,'Unit Cancellations'!B:B,A346)+SUMIFS('Unit Cancellations'!E:E,'Unit Cancellations'!B:B,A346)+SUMIFS('Unit Cancellations'!F:F,'Unit Cancellations'!B:B,A346)+SUMIFS('Unit Cancellations'!G:G,'Unit Cancellations'!B:B,A346)</f>
        <v>0</v>
      </c>
      <c r="AN346" s="41">
        <f t="shared" si="4"/>
        <v>0</v>
      </c>
      <c r="AO346" s="187" t="str">
        <f t="shared" si="3"/>
        <v/>
      </c>
      <c r="AP346" s="25"/>
      <c r="AQ346" s="25"/>
    </row>
    <row r="347" spans="1:43">
      <c r="A347" s="44" t="s">
        <v>476</v>
      </c>
      <c r="B347" s="45"/>
      <c r="C347" s="49">
        <v>0</v>
      </c>
      <c r="D347" s="49">
        <v>0</v>
      </c>
      <c r="E347" s="49">
        <v>0</v>
      </c>
      <c r="F347" s="49">
        <v>0</v>
      </c>
      <c r="G347" s="180"/>
      <c r="H347" s="180"/>
      <c r="I347" s="49">
        <v>0</v>
      </c>
      <c r="J347" s="49">
        <v>0</v>
      </c>
      <c r="K347" s="49">
        <v>0</v>
      </c>
      <c r="L347" s="49">
        <v>0</v>
      </c>
      <c r="M347" s="181"/>
      <c r="N347" s="181"/>
      <c r="O347" s="49">
        <v>0</v>
      </c>
      <c r="P347" s="49">
        <v>0</v>
      </c>
      <c r="Q347" s="47">
        <v>0</v>
      </c>
      <c r="R347" s="49">
        <v>0</v>
      </c>
      <c r="S347" s="180"/>
      <c r="T347" s="180"/>
      <c r="U347" s="49">
        <v>0</v>
      </c>
      <c r="V347" s="49">
        <v>0</v>
      </c>
      <c r="W347" s="49"/>
      <c r="X347" s="180"/>
      <c r="Y347" s="47">
        <v>0</v>
      </c>
      <c r="Z347" s="47">
        <v>0</v>
      </c>
      <c r="AA347" s="49"/>
      <c r="AB347" s="180"/>
      <c r="AC347" s="49">
        <v>0</v>
      </c>
      <c r="AD347" s="47">
        <v>0</v>
      </c>
      <c r="AE347" s="49">
        <v>0</v>
      </c>
      <c r="AF347" s="44"/>
      <c r="AG347" s="25"/>
      <c r="AH347" s="25"/>
      <c r="AI347" s="25"/>
      <c r="AJ347" s="25"/>
      <c r="AK347" s="25"/>
      <c r="AL347" s="25"/>
      <c r="AM347" s="33">
        <f>SUMIFS('Unit Cancellations'!D:D,'Unit Cancellations'!B:B,A347)+SUMIFS('Unit Cancellations'!E:E,'Unit Cancellations'!B:B,A347)+SUMIFS('Unit Cancellations'!F:F,'Unit Cancellations'!B:B,A347)+SUMIFS('Unit Cancellations'!G:G,'Unit Cancellations'!B:B,A347)</f>
        <v>0</v>
      </c>
      <c r="AN347" s="41">
        <f t="shared" si="4"/>
        <v>0</v>
      </c>
      <c r="AO347" s="187" t="str">
        <f t="shared" si="3"/>
        <v/>
      </c>
      <c r="AP347" s="25"/>
      <c r="AQ347" s="25"/>
    </row>
    <row r="348" spans="1:43">
      <c r="A348" s="44" t="s">
        <v>249</v>
      </c>
      <c r="B348" s="183"/>
      <c r="C348" s="49">
        <v>0</v>
      </c>
      <c r="D348" s="49">
        <v>0</v>
      </c>
      <c r="E348" s="47">
        <v>0</v>
      </c>
      <c r="F348" s="49">
        <v>0</v>
      </c>
      <c r="G348" s="181"/>
      <c r="H348" s="181"/>
      <c r="I348" s="49">
        <v>0</v>
      </c>
      <c r="J348" s="49">
        <v>0</v>
      </c>
      <c r="K348" s="47">
        <v>0</v>
      </c>
      <c r="L348" s="49">
        <v>0</v>
      </c>
      <c r="M348" s="181"/>
      <c r="N348" s="181"/>
      <c r="O348" s="49">
        <v>0</v>
      </c>
      <c r="P348" s="49">
        <v>0</v>
      </c>
      <c r="Q348" s="47">
        <v>0</v>
      </c>
      <c r="R348" s="49">
        <v>0</v>
      </c>
      <c r="S348" s="181"/>
      <c r="T348" s="181"/>
      <c r="U348" s="47">
        <v>109</v>
      </c>
      <c r="V348" s="47">
        <v>8</v>
      </c>
      <c r="W348" s="44"/>
      <c r="X348" s="181"/>
      <c r="Y348" s="47">
        <v>0</v>
      </c>
      <c r="Z348" s="47">
        <v>0</v>
      </c>
      <c r="AA348" s="44"/>
      <c r="AB348" s="181"/>
      <c r="AC348" s="47">
        <v>105</v>
      </c>
      <c r="AD348" s="47">
        <v>1866</v>
      </c>
      <c r="AE348" s="49">
        <v>12</v>
      </c>
      <c r="AF348" s="44"/>
      <c r="AG348" s="25"/>
      <c r="AH348" s="25"/>
      <c r="AI348" s="25"/>
      <c r="AJ348" s="25"/>
      <c r="AK348" s="25"/>
      <c r="AL348" s="25"/>
      <c r="AM348" s="33">
        <f>SUMIFS('Unit Cancellations'!D:D,'Unit Cancellations'!B:B,A348)+SUMIFS('Unit Cancellations'!E:E,'Unit Cancellations'!B:B,A348)+SUMIFS('Unit Cancellations'!F:F,'Unit Cancellations'!B:B,A348)+SUMIFS('Unit Cancellations'!G:G,'Unit Cancellations'!B:B,A348)</f>
        <v>0</v>
      </c>
      <c r="AN348" s="41">
        <f t="shared" si="4"/>
        <v>0</v>
      </c>
      <c r="AO348" s="187" t="str">
        <f t="shared" si="3"/>
        <v/>
      </c>
      <c r="AP348" s="25"/>
      <c r="AQ348" s="25"/>
    </row>
    <row r="349" spans="1:43">
      <c r="A349" s="44" t="s">
        <v>368</v>
      </c>
      <c r="B349" s="45">
        <v>46096</v>
      </c>
      <c r="C349" s="49">
        <v>0</v>
      </c>
      <c r="D349" s="49">
        <v>0</v>
      </c>
      <c r="E349" s="49">
        <v>0</v>
      </c>
      <c r="F349" s="49">
        <v>0</v>
      </c>
      <c r="G349" s="181"/>
      <c r="H349" s="181"/>
      <c r="I349" s="49">
        <v>0</v>
      </c>
      <c r="J349" s="49">
        <v>0</v>
      </c>
      <c r="K349" s="49">
        <v>0</v>
      </c>
      <c r="L349" s="49">
        <v>0</v>
      </c>
      <c r="M349" s="181"/>
      <c r="N349" s="181"/>
      <c r="O349" s="49">
        <v>0</v>
      </c>
      <c r="P349" s="49">
        <v>0</v>
      </c>
      <c r="Q349" s="49">
        <v>0</v>
      </c>
      <c r="R349" s="49">
        <v>0</v>
      </c>
      <c r="S349" s="181"/>
      <c r="T349" s="181"/>
      <c r="U349" s="49">
        <v>0</v>
      </c>
      <c r="V349" s="49">
        <v>0</v>
      </c>
      <c r="W349" s="44"/>
      <c r="X349" s="181"/>
      <c r="Y349" s="47">
        <v>0</v>
      </c>
      <c r="Z349" s="47">
        <v>0</v>
      </c>
      <c r="AA349" s="44"/>
      <c r="AB349" s="181"/>
      <c r="AC349" s="49">
        <v>0</v>
      </c>
      <c r="AD349" s="49">
        <v>0</v>
      </c>
      <c r="AE349" s="49"/>
      <c r="AF349" s="44"/>
      <c r="AG349" s="25"/>
      <c r="AH349" s="25"/>
      <c r="AI349" s="25"/>
      <c r="AJ349" s="25"/>
      <c r="AK349" s="25"/>
      <c r="AL349" s="25"/>
      <c r="AM349" s="33">
        <f>SUMIFS('Unit Cancellations'!D:D,'Unit Cancellations'!B:B,A349)+SUMIFS('Unit Cancellations'!E:E,'Unit Cancellations'!B:B,A349)+SUMIFS('Unit Cancellations'!F:F,'Unit Cancellations'!B:B,A349)+SUMIFS('Unit Cancellations'!G:G,'Unit Cancellations'!B:B,A349)</f>
        <v>0</v>
      </c>
      <c r="AN349" s="41">
        <f t="shared" si="4"/>
        <v>0</v>
      </c>
      <c r="AO349" s="187" t="str">
        <f t="shared" si="3"/>
        <v/>
      </c>
      <c r="AP349" s="25"/>
      <c r="AQ349" s="25"/>
    </row>
    <row r="350" spans="1:43">
      <c r="A350" s="44" t="s">
        <v>297</v>
      </c>
      <c r="B350" s="183"/>
      <c r="C350" s="49">
        <v>0</v>
      </c>
      <c r="D350" s="49">
        <v>0</v>
      </c>
      <c r="E350" s="49">
        <v>0</v>
      </c>
      <c r="F350" s="49">
        <v>0</v>
      </c>
      <c r="G350" s="181"/>
      <c r="H350" s="181"/>
      <c r="I350" s="49">
        <v>0</v>
      </c>
      <c r="J350" s="49">
        <v>0</v>
      </c>
      <c r="K350" s="49">
        <v>0</v>
      </c>
      <c r="L350" s="49">
        <v>0</v>
      </c>
      <c r="M350" s="181"/>
      <c r="N350" s="181"/>
      <c r="O350" s="49">
        <v>0</v>
      </c>
      <c r="P350" s="49">
        <v>0</v>
      </c>
      <c r="Q350" s="47">
        <v>0</v>
      </c>
      <c r="R350" s="49">
        <v>0</v>
      </c>
      <c r="S350" s="181"/>
      <c r="T350" s="181"/>
      <c r="U350" s="49">
        <v>0</v>
      </c>
      <c r="V350" s="49">
        <v>0</v>
      </c>
      <c r="W350" s="44"/>
      <c r="X350" s="181"/>
      <c r="Y350" s="47">
        <v>21140</v>
      </c>
      <c r="Z350" s="47">
        <v>1626</v>
      </c>
      <c r="AA350" s="44"/>
      <c r="AB350" s="181"/>
      <c r="AC350" s="49">
        <v>0</v>
      </c>
      <c r="AD350" s="47">
        <v>0</v>
      </c>
      <c r="AE350" s="49"/>
      <c r="AF350" s="44">
        <v>0</v>
      </c>
      <c r="AG350" s="25"/>
      <c r="AH350" s="25"/>
      <c r="AI350" s="25"/>
      <c r="AJ350" s="25"/>
      <c r="AK350" s="25"/>
      <c r="AL350" s="25"/>
      <c r="AM350" s="33">
        <f>SUMIFS('Unit Cancellations'!D:D,'Unit Cancellations'!B:B,A350)+SUMIFS('Unit Cancellations'!E:E,'Unit Cancellations'!B:B,A350)+SUMIFS('Unit Cancellations'!F:F,'Unit Cancellations'!B:B,A350)+SUMIFS('Unit Cancellations'!G:G,'Unit Cancellations'!B:B,A350)</f>
        <v>0</v>
      </c>
      <c r="AN350" s="41">
        <f t="shared" si="4"/>
        <v>0</v>
      </c>
      <c r="AO350" s="187" t="str">
        <f t="shared" si="3"/>
        <v/>
      </c>
      <c r="AP350" s="25"/>
      <c r="AQ350" s="25"/>
    </row>
    <row r="351" spans="1:43">
      <c r="A351" s="44" t="s">
        <v>274</v>
      </c>
      <c r="B351" s="44"/>
      <c r="C351" s="49">
        <v>0</v>
      </c>
      <c r="D351" s="49">
        <v>0</v>
      </c>
      <c r="E351" s="49">
        <v>0</v>
      </c>
      <c r="F351" s="49">
        <v>0</v>
      </c>
      <c r="G351" s="181"/>
      <c r="H351" s="181"/>
      <c r="I351" s="49">
        <v>0</v>
      </c>
      <c r="J351" s="49">
        <v>0</v>
      </c>
      <c r="K351" s="49">
        <v>0</v>
      </c>
      <c r="L351" s="49">
        <v>0</v>
      </c>
      <c r="M351" s="44"/>
      <c r="N351" s="44"/>
      <c r="O351" s="49">
        <v>0</v>
      </c>
      <c r="P351" s="49">
        <v>0</v>
      </c>
      <c r="Q351" s="49">
        <v>0</v>
      </c>
      <c r="R351" s="49">
        <v>0</v>
      </c>
      <c r="S351" s="181"/>
      <c r="T351" s="181"/>
      <c r="U351" s="47">
        <v>12</v>
      </c>
      <c r="V351" s="47">
        <v>1</v>
      </c>
      <c r="W351" s="44"/>
      <c r="X351" s="181"/>
      <c r="Y351" s="47">
        <v>0</v>
      </c>
      <c r="Z351" s="49">
        <v>0</v>
      </c>
      <c r="AA351" s="44"/>
      <c r="AB351" s="181"/>
      <c r="AC351" s="47">
        <v>0</v>
      </c>
      <c r="AD351" s="47">
        <v>0</v>
      </c>
      <c r="AE351" s="44">
        <v>0</v>
      </c>
      <c r="AF351" s="44"/>
      <c r="AG351" s="25"/>
      <c r="AH351" s="25"/>
      <c r="AI351" s="25"/>
      <c r="AJ351" s="25"/>
      <c r="AK351" s="25"/>
      <c r="AL351" s="25"/>
      <c r="AM351" s="33">
        <f>SUMIFS('Unit Cancellations'!D:D,'Unit Cancellations'!B:B,A351)+SUMIFS('Unit Cancellations'!E:E,'Unit Cancellations'!B:B,A351)+SUMIFS('Unit Cancellations'!F:F,'Unit Cancellations'!B:B,A351)+SUMIFS('Unit Cancellations'!G:G,'Unit Cancellations'!B:B,A351)</f>
        <v>0</v>
      </c>
      <c r="AN351" s="41">
        <f t="shared" si="4"/>
        <v>0</v>
      </c>
      <c r="AO351" s="187" t="str">
        <f t="shared" si="3"/>
        <v/>
      </c>
      <c r="AP351" s="25"/>
      <c r="AQ351" s="25"/>
    </row>
    <row r="352" spans="1:43">
      <c r="A352" s="44" t="s">
        <v>289</v>
      </c>
      <c r="B352" s="182">
        <v>46096</v>
      </c>
      <c r="C352" s="49">
        <v>0</v>
      </c>
      <c r="D352" s="49">
        <v>0</v>
      </c>
      <c r="E352" s="49">
        <v>34</v>
      </c>
      <c r="F352" s="49">
        <v>1</v>
      </c>
      <c r="G352" s="180">
        <v>-1</v>
      </c>
      <c r="H352" s="180">
        <v>-1</v>
      </c>
      <c r="I352" s="49">
        <v>0</v>
      </c>
      <c r="J352" s="49">
        <v>0</v>
      </c>
      <c r="K352" s="49">
        <v>0</v>
      </c>
      <c r="L352" s="49">
        <v>0</v>
      </c>
      <c r="M352" s="181"/>
      <c r="N352" s="181"/>
      <c r="O352" s="49">
        <v>0</v>
      </c>
      <c r="P352" s="49">
        <v>0</v>
      </c>
      <c r="Q352" s="47">
        <v>8162</v>
      </c>
      <c r="R352" s="49">
        <v>62</v>
      </c>
      <c r="S352" s="180">
        <v>-1</v>
      </c>
      <c r="T352" s="180">
        <v>-1</v>
      </c>
      <c r="U352" s="49">
        <v>0</v>
      </c>
      <c r="V352" s="49">
        <v>0</v>
      </c>
      <c r="W352" s="44">
        <v>0</v>
      </c>
      <c r="X352" s="181">
        <v>-0.96</v>
      </c>
      <c r="Y352" s="47">
        <v>0</v>
      </c>
      <c r="Z352" s="47">
        <v>0</v>
      </c>
      <c r="AA352" s="44">
        <v>0</v>
      </c>
      <c r="AB352" s="181">
        <v>-1</v>
      </c>
      <c r="AC352" s="49">
        <v>2</v>
      </c>
      <c r="AD352" s="47">
        <v>101</v>
      </c>
      <c r="AE352" s="49">
        <v>202</v>
      </c>
      <c r="AF352" s="44"/>
      <c r="AG352" s="25"/>
      <c r="AH352" s="25"/>
      <c r="AI352" s="25"/>
      <c r="AJ352" s="25"/>
      <c r="AK352" s="25"/>
      <c r="AL352" s="25"/>
      <c r="AM352" s="33">
        <f>SUMIFS('Unit Cancellations'!D:D,'Unit Cancellations'!B:B,A352)+SUMIFS('Unit Cancellations'!E:E,'Unit Cancellations'!B:B,A352)+SUMIFS('Unit Cancellations'!F:F,'Unit Cancellations'!B:B,A352)+SUMIFS('Unit Cancellations'!G:G,'Unit Cancellations'!B:B,A352)</f>
        <v>0</v>
      </c>
      <c r="AN352" s="41">
        <f t="shared" si="4"/>
        <v>0</v>
      </c>
      <c r="AO352" s="187">
        <f t="shared" si="3"/>
        <v>-1</v>
      </c>
      <c r="AP352" s="25"/>
      <c r="AQ352" s="25"/>
    </row>
    <row r="353" spans="1:43">
      <c r="A353" s="44" t="s">
        <v>279</v>
      </c>
      <c r="B353" s="45"/>
      <c r="C353" s="49">
        <v>0</v>
      </c>
      <c r="D353" s="49">
        <v>0</v>
      </c>
      <c r="E353" s="49">
        <v>0</v>
      </c>
      <c r="F353" s="49">
        <v>0</v>
      </c>
      <c r="G353" s="181"/>
      <c r="H353" s="181"/>
      <c r="I353" s="49">
        <v>0</v>
      </c>
      <c r="J353" s="49">
        <v>0</v>
      </c>
      <c r="K353" s="49">
        <v>0</v>
      </c>
      <c r="L353" s="49">
        <v>0</v>
      </c>
      <c r="M353" s="181"/>
      <c r="N353" s="181"/>
      <c r="O353" s="49">
        <v>0</v>
      </c>
      <c r="P353" s="49">
        <v>0</v>
      </c>
      <c r="Q353" s="47">
        <v>0</v>
      </c>
      <c r="R353" s="47">
        <v>0</v>
      </c>
      <c r="S353" s="181"/>
      <c r="T353" s="181"/>
      <c r="U353" s="49">
        <v>14</v>
      </c>
      <c r="V353" s="49">
        <v>1</v>
      </c>
      <c r="W353" s="44"/>
      <c r="X353" s="181"/>
      <c r="Y353" s="49">
        <v>0</v>
      </c>
      <c r="Z353" s="49">
        <v>0</v>
      </c>
      <c r="AA353" s="44"/>
      <c r="AB353" s="181"/>
      <c r="AC353" s="47">
        <v>0</v>
      </c>
      <c r="AD353" s="47">
        <v>0</v>
      </c>
      <c r="AE353" s="44">
        <v>0</v>
      </c>
      <c r="AF353" s="44"/>
      <c r="AG353" s="25"/>
      <c r="AH353" s="25"/>
      <c r="AI353" s="25"/>
      <c r="AJ353" s="25"/>
      <c r="AK353" s="25"/>
      <c r="AL353" s="25"/>
      <c r="AM353" s="33">
        <f>SUMIFS('Unit Cancellations'!D:D,'Unit Cancellations'!B:B,A353)+SUMIFS('Unit Cancellations'!E:E,'Unit Cancellations'!B:B,A353)+SUMIFS('Unit Cancellations'!F:F,'Unit Cancellations'!B:B,A353)+SUMIFS('Unit Cancellations'!G:G,'Unit Cancellations'!B:B,A353)</f>
        <v>0</v>
      </c>
      <c r="AN353" s="41">
        <f t="shared" si="4"/>
        <v>0</v>
      </c>
      <c r="AO353" s="187" t="str">
        <f t="shared" si="3"/>
        <v/>
      </c>
      <c r="AP353" s="25"/>
      <c r="AQ353" s="25"/>
    </row>
    <row r="354" spans="1:43">
      <c r="A354" s="44" t="s">
        <v>369</v>
      </c>
      <c r="B354" s="183">
        <v>46096</v>
      </c>
      <c r="C354" s="49">
        <v>0</v>
      </c>
      <c r="D354" s="49">
        <v>0</v>
      </c>
      <c r="E354" s="49">
        <v>0</v>
      </c>
      <c r="F354" s="49">
        <v>0</v>
      </c>
      <c r="G354" s="181"/>
      <c r="H354" s="181"/>
      <c r="I354" s="49">
        <v>0</v>
      </c>
      <c r="J354" s="49">
        <v>0</v>
      </c>
      <c r="K354" s="49">
        <v>0</v>
      </c>
      <c r="L354" s="49">
        <v>0</v>
      </c>
      <c r="M354" s="44"/>
      <c r="N354" s="44"/>
      <c r="O354" s="49">
        <v>0</v>
      </c>
      <c r="P354" s="49">
        <v>0</v>
      </c>
      <c r="Q354" s="47">
        <v>0</v>
      </c>
      <c r="R354" s="47">
        <v>0</v>
      </c>
      <c r="S354" s="181"/>
      <c r="T354" s="181"/>
      <c r="U354" s="49">
        <v>0</v>
      </c>
      <c r="V354" s="49">
        <v>0</v>
      </c>
      <c r="W354" s="44"/>
      <c r="X354" s="181"/>
      <c r="Y354" s="49">
        <v>0</v>
      </c>
      <c r="Z354" s="49">
        <v>0</v>
      </c>
      <c r="AA354" s="44"/>
      <c r="AB354" s="181"/>
      <c r="AC354" s="47">
        <v>0</v>
      </c>
      <c r="AD354" s="47">
        <v>0</v>
      </c>
      <c r="AE354" s="49">
        <v>0</v>
      </c>
      <c r="AF354" s="44"/>
      <c r="AG354" s="25"/>
      <c r="AH354" s="25"/>
      <c r="AI354" s="25"/>
      <c r="AJ354" s="25"/>
      <c r="AK354" s="25"/>
      <c r="AL354" s="25"/>
      <c r="AM354" s="33">
        <f>SUMIFS('Unit Cancellations'!D:D,'Unit Cancellations'!B:B,A354)+SUMIFS('Unit Cancellations'!E:E,'Unit Cancellations'!B:B,A354)+SUMIFS('Unit Cancellations'!F:F,'Unit Cancellations'!B:B,A354)+SUMIFS('Unit Cancellations'!G:G,'Unit Cancellations'!B:B,A354)</f>
        <v>0</v>
      </c>
      <c r="AN354" s="41">
        <f t="shared" si="4"/>
        <v>0</v>
      </c>
      <c r="AO354" s="187" t="str">
        <f t="shared" si="3"/>
        <v/>
      </c>
      <c r="AP354" s="25"/>
      <c r="AQ354" s="25"/>
    </row>
    <row r="355" spans="1:43">
      <c r="A355" s="44" t="s">
        <v>283</v>
      </c>
      <c r="B355" s="184"/>
      <c r="C355" s="49">
        <v>0</v>
      </c>
      <c r="D355" s="49">
        <v>0</v>
      </c>
      <c r="E355" s="49">
        <v>0</v>
      </c>
      <c r="F355" s="49">
        <v>0</v>
      </c>
      <c r="G355" s="181"/>
      <c r="H355" s="181"/>
      <c r="I355" s="49">
        <v>0</v>
      </c>
      <c r="J355" s="49">
        <v>0</v>
      </c>
      <c r="K355" s="49">
        <v>0</v>
      </c>
      <c r="L355" s="49">
        <v>0</v>
      </c>
      <c r="M355" s="44"/>
      <c r="N355" s="44"/>
      <c r="O355" s="49">
        <v>0</v>
      </c>
      <c r="P355" s="49">
        <v>0</v>
      </c>
      <c r="Q355" s="49">
        <v>0</v>
      </c>
      <c r="R355" s="49">
        <v>0</v>
      </c>
      <c r="S355" s="181"/>
      <c r="T355" s="181"/>
      <c r="U355" s="49">
        <v>12</v>
      </c>
      <c r="V355" s="49">
        <v>1</v>
      </c>
      <c r="W355" s="44"/>
      <c r="X355" s="44"/>
      <c r="Y355" s="49">
        <v>0</v>
      </c>
      <c r="Z355" s="49">
        <v>0</v>
      </c>
      <c r="AA355" s="44"/>
      <c r="AB355" s="44"/>
      <c r="AC355" s="49">
        <v>0</v>
      </c>
      <c r="AD355" s="49">
        <v>0</v>
      </c>
      <c r="AE355" s="49">
        <v>0</v>
      </c>
      <c r="AF355" s="44"/>
      <c r="AG355" s="25"/>
      <c r="AH355" s="25"/>
      <c r="AI355" s="25"/>
      <c r="AJ355" s="25"/>
      <c r="AK355" s="25"/>
      <c r="AL355" s="25"/>
      <c r="AM355" s="33">
        <f>SUMIFS('Unit Cancellations'!D:D,'Unit Cancellations'!B:B,A355)+SUMIFS('Unit Cancellations'!E:E,'Unit Cancellations'!B:B,A355)+SUMIFS('Unit Cancellations'!F:F,'Unit Cancellations'!B:B,A355)+SUMIFS('Unit Cancellations'!G:G,'Unit Cancellations'!B:B,A355)</f>
        <v>0</v>
      </c>
      <c r="AN355" s="41">
        <f t="shared" si="4"/>
        <v>0</v>
      </c>
      <c r="AO355" s="187" t="str">
        <f t="shared" si="3"/>
        <v/>
      </c>
      <c r="AP355" s="25"/>
      <c r="AQ355" s="25"/>
    </row>
    <row r="356" spans="1:43">
      <c r="A356" s="44" t="s">
        <v>370</v>
      </c>
      <c r="B356" s="182"/>
      <c r="C356" s="49">
        <v>0</v>
      </c>
      <c r="D356" s="49">
        <v>0</v>
      </c>
      <c r="E356" s="49">
        <v>0</v>
      </c>
      <c r="F356" s="49">
        <v>0</v>
      </c>
      <c r="G356" s="180"/>
      <c r="H356" s="180"/>
      <c r="I356" s="49">
        <v>0</v>
      </c>
      <c r="J356" s="49">
        <v>0</v>
      </c>
      <c r="K356" s="49">
        <v>0</v>
      </c>
      <c r="L356" s="49">
        <v>0</v>
      </c>
      <c r="M356" s="181"/>
      <c r="N356" s="181"/>
      <c r="O356" s="49">
        <v>0</v>
      </c>
      <c r="P356" s="49">
        <v>0</v>
      </c>
      <c r="Q356" s="49">
        <v>0</v>
      </c>
      <c r="R356" s="49">
        <v>0</v>
      </c>
      <c r="S356" s="180"/>
      <c r="T356" s="180"/>
      <c r="U356" s="49">
        <v>0</v>
      </c>
      <c r="V356" s="49">
        <v>0</v>
      </c>
      <c r="W356" s="49"/>
      <c r="X356" s="180"/>
      <c r="Y356" s="49">
        <v>0</v>
      </c>
      <c r="Z356" s="49">
        <v>0</v>
      </c>
      <c r="AA356" s="49"/>
      <c r="AB356" s="180"/>
      <c r="AC356" s="49">
        <v>0</v>
      </c>
      <c r="AD356" s="49">
        <v>0</v>
      </c>
      <c r="AE356" s="49"/>
      <c r="AF356" s="44"/>
      <c r="AG356" s="25"/>
      <c r="AH356" s="25"/>
      <c r="AI356" s="25"/>
      <c r="AJ356" s="25"/>
      <c r="AK356" s="25"/>
      <c r="AL356" s="25"/>
      <c r="AM356" s="33">
        <f>SUMIFS('Unit Cancellations'!D:D,'Unit Cancellations'!B:B,A356)+SUMIFS('Unit Cancellations'!E:E,'Unit Cancellations'!B:B,A356)+SUMIFS('Unit Cancellations'!F:F,'Unit Cancellations'!B:B,A356)+SUMIFS('Unit Cancellations'!G:G,'Unit Cancellations'!B:B,A356)</f>
        <v>0</v>
      </c>
      <c r="AN356" s="41">
        <f t="shared" si="4"/>
        <v>0</v>
      </c>
      <c r="AO356" s="187" t="str">
        <f t="shared" si="3"/>
        <v/>
      </c>
      <c r="AP356" s="25"/>
      <c r="AQ356" s="25"/>
    </row>
    <row r="357" spans="1:43">
      <c r="A357" s="44" t="s">
        <v>226</v>
      </c>
      <c r="B357" s="45">
        <v>46096</v>
      </c>
      <c r="C357" s="49">
        <v>0</v>
      </c>
      <c r="D357" s="49">
        <v>0</v>
      </c>
      <c r="E357" s="49">
        <v>13</v>
      </c>
      <c r="F357" s="49">
        <v>0</v>
      </c>
      <c r="G357" s="181">
        <v>-1</v>
      </c>
      <c r="H357" s="181">
        <v>-1</v>
      </c>
      <c r="I357" s="49">
        <v>0</v>
      </c>
      <c r="J357" s="49">
        <v>0</v>
      </c>
      <c r="K357" s="49">
        <v>0</v>
      </c>
      <c r="L357" s="49">
        <v>0</v>
      </c>
      <c r="M357" s="44"/>
      <c r="N357" s="44"/>
      <c r="O357" s="49">
        <v>0</v>
      </c>
      <c r="P357" s="49">
        <v>0</v>
      </c>
      <c r="Q357" s="49">
        <v>78</v>
      </c>
      <c r="R357" s="49">
        <v>2</v>
      </c>
      <c r="S357" s="181">
        <v>-1</v>
      </c>
      <c r="T357" s="181">
        <v>-1</v>
      </c>
      <c r="U357" s="47">
        <v>163</v>
      </c>
      <c r="V357" s="49">
        <v>13</v>
      </c>
      <c r="W357" s="44"/>
      <c r="X357" s="181"/>
      <c r="Y357" s="47">
        <v>0</v>
      </c>
      <c r="Z357" s="47">
        <v>0</v>
      </c>
      <c r="AA357" s="44"/>
      <c r="AB357" s="181"/>
      <c r="AC357" s="49">
        <v>0</v>
      </c>
      <c r="AD357" s="49">
        <v>0</v>
      </c>
      <c r="AE357" s="44">
        <v>0</v>
      </c>
      <c r="AF357" s="44"/>
      <c r="AG357" s="25"/>
      <c r="AH357" s="25"/>
      <c r="AI357" s="25"/>
      <c r="AJ357" s="25"/>
      <c r="AK357" s="25"/>
      <c r="AL357" s="25"/>
      <c r="AM357" s="33">
        <f>SUMIFS('Unit Cancellations'!D:D,'Unit Cancellations'!B:B,A357)+SUMIFS('Unit Cancellations'!E:E,'Unit Cancellations'!B:B,A357)+SUMIFS('Unit Cancellations'!F:F,'Unit Cancellations'!B:B,A357)+SUMIFS('Unit Cancellations'!G:G,'Unit Cancellations'!B:B,A357)</f>
        <v>0</v>
      </c>
      <c r="AN357" s="41">
        <f t="shared" si="4"/>
        <v>0</v>
      </c>
      <c r="AO357" s="187" t="str">
        <f t="shared" si="3"/>
        <v/>
      </c>
      <c r="AP357" s="25"/>
      <c r="AQ357" s="25"/>
    </row>
    <row r="358" spans="1:43">
      <c r="A358" s="44" t="s">
        <v>325</v>
      </c>
      <c r="B358" s="45">
        <v>46096</v>
      </c>
      <c r="C358" s="49">
        <v>0</v>
      </c>
      <c r="D358" s="49">
        <v>0</v>
      </c>
      <c r="E358" s="49">
        <v>0</v>
      </c>
      <c r="F358" s="49">
        <v>0</v>
      </c>
      <c r="G358" s="180"/>
      <c r="H358" s="180"/>
      <c r="I358" s="49">
        <v>0</v>
      </c>
      <c r="J358" s="49">
        <v>0</v>
      </c>
      <c r="K358" s="49">
        <v>0</v>
      </c>
      <c r="L358" s="49">
        <v>0</v>
      </c>
      <c r="M358" s="44"/>
      <c r="N358" s="44"/>
      <c r="O358" s="49">
        <v>0</v>
      </c>
      <c r="P358" s="49">
        <v>0</v>
      </c>
      <c r="Q358" s="49">
        <v>0</v>
      </c>
      <c r="R358" s="49">
        <v>0</v>
      </c>
      <c r="S358" s="180"/>
      <c r="T358" s="180"/>
      <c r="U358" s="47">
        <v>0</v>
      </c>
      <c r="V358" s="49">
        <v>0</v>
      </c>
      <c r="W358" s="49"/>
      <c r="X358" s="180"/>
      <c r="Y358" s="47">
        <v>0</v>
      </c>
      <c r="Z358" s="47">
        <v>0</v>
      </c>
      <c r="AA358" s="49"/>
      <c r="AB358" s="180"/>
      <c r="AC358" s="49">
        <v>0</v>
      </c>
      <c r="AD358" s="49">
        <v>0</v>
      </c>
      <c r="AE358" s="49"/>
      <c r="AF358" s="44"/>
      <c r="AG358" s="25"/>
      <c r="AH358" s="25"/>
      <c r="AI358" s="25"/>
      <c r="AJ358" s="25"/>
      <c r="AK358" s="25"/>
      <c r="AL358" s="25"/>
      <c r="AM358" s="33">
        <f>SUMIFS('Unit Cancellations'!D:D,'Unit Cancellations'!B:B,A358)+SUMIFS('Unit Cancellations'!E:E,'Unit Cancellations'!B:B,A358)+SUMIFS('Unit Cancellations'!F:F,'Unit Cancellations'!B:B,A358)+SUMIFS('Unit Cancellations'!G:G,'Unit Cancellations'!B:B,A358)</f>
        <v>0</v>
      </c>
      <c r="AN358" s="41">
        <f t="shared" si="4"/>
        <v>0</v>
      </c>
      <c r="AO358" s="187" t="str">
        <f t="shared" si="3"/>
        <v/>
      </c>
      <c r="AP358" s="25"/>
      <c r="AQ358" s="25"/>
    </row>
    <row r="359" spans="1:43">
      <c r="A359" s="44" t="s">
        <v>477</v>
      </c>
      <c r="B359" s="45"/>
      <c r="C359" s="49">
        <v>0</v>
      </c>
      <c r="D359" s="49">
        <v>0</v>
      </c>
      <c r="E359" s="49">
        <v>0</v>
      </c>
      <c r="F359" s="49">
        <v>0</v>
      </c>
      <c r="G359" s="181"/>
      <c r="H359" s="181"/>
      <c r="I359" s="49">
        <v>0</v>
      </c>
      <c r="J359" s="49">
        <v>0</v>
      </c>
      <c r="K359" s="49">
        <v>0</v>
      </c>
      <c r="L359" s="49">
        <v>0</v>
      </c>
      <c r="M359" s="181"/>
      <c r="N359" s="181"/>
      <c r="O359" s="49">
        <v>0</v>
      </c>
      <c r="P359" s="49">
        <v>0</v>
      </c>
      <c r="Q359" s="49">
        <v>0</v>
      </c>
      <c r="R359" s="49">
        <v>0</v>
      </c>
      <c r="S359" s="181"/>
      <c r="T359" s="181"/>
      <c r="U359" s="49">
        <v>0</v>
      </c>
      <c r="V359" s="49">
        <v>0</v>
      </c>
      <c r="W359" s="44"/>
      <c r="X359" s="181"/>
      <c r="Y359" s="47">
        <v>0</v>
      </c>
      <c r="Z359" s="49">
        <v>0</v>
      </c>
      <c r="AA359" s="44"/>
      <c r="AB359" s="181"/>
      <c r="AC359" s="49">
        <v>0</v>
      </c>
      <c r="AD359" s="47">
        <v>0</v>
      </c>
      <c r="AE359" s="49">
        <v>0</v>
      </c>
      <c r="AF359" s="44"/>
      <c r="AG359" s="25"/>
      <c r="AH359" s="25"/>
      <c r="AI359" s="25"/>
      <c r="AJ359" s="25"/>
      <c r="AK359" s="25"/>
      <c r="AL359" s="25"/>
      <c r="AM359" s="33">
        <f>SUMIFS('Unit Cancellations'!D:D,'Unit Cancellations'!B:B,A359)+SUMIFS('Unit Cancellations'!E:E,'Unit Cancellations'!B:B,A359)+SUMIFS('Unit Cancellations'!F:F,'Unit Cancellations'!B:B,A359)+SUMIFS('Unit Cancellations'!G:G,'Unit Cancellations'!B:B,A359)</f>
        <v>0</v>
      </c>
      <c r="AN359" s="41">
        <f t="shared" si="4"/>
        <v>0</v>
      </c>
      <c r="AO359" s="187" t="str">
        <f t="shared" si="3"/>
        <v/>
      </c>
      <c r="AP359" s="25"/>
      <c r="AQ359" s="25"/>
    </row>
    <row r="360" spans="1:43">
      <c r="A360" s="44" t="s">
        <v>371</v>
      </c>
      <c r="B360" s="184"/>
      <c r="C360" s="49">
        <v>0</v>
      </c>
      <c r="D360" s="49">
        <v>0</v>
      </c>
      <c r="E360" s="49">
        <v>0</v>
      </c>
      <c r="F360" s="49">
        <v>0</v>
      </c>
      <c r="G360" s="44"/>
      <c r="H360" s="44"/>
      <c r="I360" s="49">
        <v>0</v>
      </c>
      <c r="J360" s="49">
        <v>0</v>
      </c>
      <c r="K360" s="49">
        <v>0</v>
      </c>
      <c r="L360" s="49">
        <v>0</v>
      </c>
      <c r="M360" s="44"/>
      <c r="N360" s="44"/>
      <c r="O360" s="49">
        <v>0</v>
      </c>
      <c r="P360" s="49">
        <v>0</v>
      </c>
      <c r="Q360" s="47">
        <v>0</v>
      </c>
      <c r="R360" s="47">
        <v>0</v>
      </c>
      <c r="S360" s="181"/>
      <c r="T360" s="181"/>
      <c r="U360" s="49">
        <v>1</v>
      </c>
      <c r="V360" s="49">
        <v>0</v>
      </c>
      <c r="W360" s="44"/>
      <c r="X360" s="181"/>
      <c r="Y360" s="49">
        <v>0</v>
      </c>
      <c r="Z360" s="49">
        <v>0</v>
      </c>
      <c r="AA360" s="44"/>
      <c r="AB360" s="181"/>
      <c r="AC360" s="47">
        <v>0</v>
      </c>
      <c r="AD360" s="47">
        <v>0</v>
      </c>
      <c r="AE360" s="49">
        <v>0</v>
      </c>
      <c r="AF360" s="44"/>
      <c r="AG360" s="25"/>
      <c r="AH360" s="25"/>
      <c r="AI360" s="25"/>
      <c r="AJ360" s="25"/>
      <c r="AK360" s="25"/>
      <c r="AL360" s="25"/>
      <c r="AM360" s="33">
        <f>SUMIFS('Unit Cancellations'!D:D,'Unit Cancellations'!B:B,A360)+SUMIFS('Unit Cancellations'!E:E,'Unit Cancellations'!B:B,A360)+SUMIFS('Unit Cancellations'!F:F,'Unit Cancellations'!B:B,A360)+SUMIFS('Unit Cancellations'!G:G,'Unit Cancellations'!B:B,A360)</f>
        <v>0</v>
      </c>
      <c r="AN360" s="41">
        <f t="shared" si="4"/>
        <v>0</v>
      </c>
      <c r="AO360" s="187" t="str">
        <f t="shared" si="3"/>
        <v/>
      </c>
      <c r="AP360" s="25"/>
      <c r="AQ360" s="25"/>
    </row>
    <row r="361" spans="1:43">
      <c r="A361" s="44" t="s">
        <v>233</v>
      </c>
      <c r="B361" s="182">
        <v>46096</v>
      </c>
      <c r="C361" s="49">
        <v>0</v>
      </c>
      <c r="D361" s="49">
        <v>0</v>
      </c>
      <c r="E361" s="49">
        <v>5</v>
      </c>
      <c r="F361" s="49">
        <v>0</v>
      </c>
      <c r="G361" s="181">
        <v>-1</v>
      </c>
      <c r="H361" s="181">
        <v>-1</v>
      </c>
      <c r="I361" s="49">
        <v>0</v>
      </c>
      <c r="J361" s="49">
        <v>0</v>
      </c>
      <c r="K361" s="49">
        <v>0</v>
      </c>
      <c r="L361" s="49">
        <v>0</v>
      </c>
      <c r="M361" s="44"/>
      <c r="N361" s="44"/>
      <c r="O361" s="49">
        <v>0</v>
      </c>
      <c r="P361" s="49">
        <v>0</v>
      </c>
      <c r="Q361" s="49">
        <v>175</v>
      </c>
      <c r="R361" s="49">
        <v>7</v>
      </c>
      <c r="S361" s="181">
        <v>-1</v>
      </c>
      <c r="T361" s="181">
        <v>-1</v>
      </c>
      <c r="U361" s="49">
        <v>97</v>
      </c>
      <c r="V361" s="49">
        <v>7</v>
      </c>
      <c r="W361" s="44">
        <v>0</v>
      </c>
      <c r="X361" s="181">
        <v>47.36</v>
      </c>
      <c r="Y361" s="49">
        <v>0</v>
      </c>
      <c r="Z361" s="49">
        <v>0</v>
      </c>
      <c r="AA361" s="44">
        <v>0</v>
      </c>
      <c r="AB361" s="181">
        <v>-1</v>
      </c>
      <c r="AC361" s="49">
        <v>0</v>
      </c>
      <c r="AD361" s="49">
        <v>0</v>
      </c>
      <c r="AE361" s="44">
        <v>0</v>
      </c>
      <c r="AF361" s="44"/>
      <c r="AG361" s="25"/>
      <c r="AH361" s="25"/>
      <c r="AI361" s="25"/>
      <c r="AJ361" s="25"/>
      <c r="AK361" s="25"/>
      <c r="AL361" s="25"/>
      <c r="AM361" s="33">
        <f>SUMIFS('Unit Cancellations'!D:D,'Unit Cancellations'!B:B,A361)+SUMIFS('Unit Cancellations'!E:E,'Unit Cancellations'!B:B,A361)+SUMIFS('Unit Cancellations'!F:F,'Unit Cancellations'!B:B,A361)+SUMIFS('Unit Cancellations'!G:G,'Unit Cancellations'!B:B,A361)</f>
        <v>0</v>
      </c>
      <c r="AN361" s="41">
        <f t="shared" si="4"/>
        <v>0</v>
      </c>
      <c r="AO361" s="187" t="str">
        <f t="shared" si="3"/>
        <v/>
      </c>
      <c r="AP361" s="25"/>
      <c r="AQ361" s="25"/>
    </row>
    <row r="362" spans="1:43">
      <c r="A362" s="44" t="s">
        <v>372</v>
      </c>
      <c r="B362" s="45">
        <v>46096</v>
      </c>
      <c r="C362" s="49">
        <v>0</v>
      </c>
      <c r="D362" s="49">
        <v>0</v>
      </c>
      <c r="E362" s="49">
        <v>0</v>
      </c>
      <c r="F362" s="49">
        <v>0</v>
      </c>
      <c r="G362" s="180"/>
      <c r="H362" s="180"/>
      <c r="I362" s="49">
        <v>0</v>
      </c>
      <c r="J362" s="49">
        <v>0</v>
      </c>
      <c r="K362" s="49">
        <v>0</v>
      </c>
      <c r="L362" s="49">
        <v>0</v>
      </c>
      <c r="M362" s="180"/>
      <c r="N362" s="180"/>
      <c r="O362" s="49">
        <v>0</v>
      </c>
      <c r="P362" s="49">
        <v>0</v>
      </c>
      <c r="Q362" s="49">
        <v>0</v>
      </c>
      <c r="R362" s="49">
        <v>0</v>
      </c>
      <c r="S362" s="44"/>
      <c r="T362" s="44"/>
      <c r="U362" s="49">
        <v>0</v>
      </c>
      <c r="V362" s="49">
        <v>0</v>
      </c>
      <c r="W362" s="49"/>
      <c r="X362" s="180"/>
      <c r="Y362" s="49">
        <v>0</v>
      </c>
      <c r="Z362" s="49">
        <v>0</v>
      </c>
      <c r="AA362" s="49"/>
      <c r="AB362" s="180"/>
      <c r="AC362" s="49">
        <v>0</v>
      </c>
      <c r="AD362" s="47">
        <v>0</v>
      </c>
      <c r="AE362" s="49"/>
      <c r="AF362" s="44"/>
      <c r="AG362" s="25"/>
      <c r="AH362" s="25"/>
      <c r="AI362" s="25"/>
      <c r="AJ362" s="25"/>
      <c r="AK362" s="25"/>
      <c r="AL362" s="25"/>
      <c r="AM362" s="33">
        <f>SUMIFS('Unit Cancellations'!D:D,'Unit Cancellations'!B:B,A362)+SUMIFS('Unit Cancellations'!E:E,'Unit Cancellations'!B:B,A362)+SUMIFS('Unit Cancellations'!F:F,'Unit Cancellations'!B:B,A362)+SUMIFS('Unit Cancellations'!G:G,'Unit Cancellations'!B:B,A362)</f>
        <v>0</v>
      </c>
      <c r="AN362" s="41">
        <f t="shared" si="4"/>
        <v>0</v>
      </c>
      <c r="AO362" s="187" t="str">
        <f t="shared" si="3"/>
        <v/>
      </c>
      <c r="AP362" s="25"/>
      <c r="AQ362" s="25"/>
    </row>
    <row r="363" spans="1:43">
      <c r="A363" s="44" t="s">
        <v>296</v>
      </c>
      <c r="B363" s="182">
        <v>46096</v>
      </c>
      <c r="C363" s="49">
        <v>0</v>
      </c>
      <c r="D363" s="49">
        <v>0</v>
      </c>
      <c r="E363" s="49">
        <v>5</v>
      </c>
      <c r="F363" s="49">
        <v>0</v>
      </c>
      <c r="G363" s="181">
        <v>-1</v>
      </c>
      <c r="H363" s="181">
        <v>-1</v>
      </c>
      <c r="I363" s="49">
        <v>0</v>
      </c>
      <c r="J363" s="49">
        <v>0</v>
      </c>
      <c r="K363" s="49">
        <v>0</v>
      </c>
      <c r="L363" s="49">
        <v>0</v>
      </c>
      <c r="M363" s="181"/>
      <c r="N363" s="181"/>
      <c r="O363" s="49">
        <v>0</v>
      </c>
      <c r="P363" s="49">
        <v>0</v>
      </c>
      <c r="Q363" s="49">
        <v>29</v>
      </c>
      <c r="R363" s="49">
        <v>1</v>
      </c>
      <c r="S363" s="181">
        <v>-1</v>
      </c>
      <c r="T363" s="181">
        <v>-1</v>
      </c>
      <c r="U363" s="49">
        <v>0</v>
      </c>
      <c r="V363" s="49">
        <v>0</v>
      </c>
      <c r="W363" s="44">
        <v>5</v>
      </c>
      <c r="X363" s="181">
        <v>-1</v>
      </c>
      <c r="Y363" s="49">
        <v>0</v>
      </c>
      <c r="Z363" s="49">
        <v>0</v>
      </c>
      <c r="AA363" s="44">
        <v>5</v>
      </c>
      <c r="AB363" s="181">
        <v>-1</v>
      </c>
      <c r="AC363" s="49">
        <v>4</v>
      </c>
      <c r="AD363" s="47">
        <v>57</v>
      </c>
      <c r="AE363" s="44">
        <v>202</v>
      </c>
      <c r="AF363" s="44"/>
      <c r="AG363" s="25"/>
      <c r="AH363" s="25"/>
      <c r="AI363" s="25"/>
      <c r="AJ363" s="25"/>
      <c r="AK363" s="25"/>
      <c r="AL363" s="25"/>
      <c r="AM363" s="33">
        <f>SUMIFS('Unit Cancellations'!D:D,'Unit Cancellations'!B:B,A363)+SUMIFS('Unit Cancellations'!E:E,'Unit Cancellations'!B:B,A363)+SUMIFS('Unit Cancellations'!F:F,'Unit Cancellations'!B:B,A363)+SUMIFS('Unit Cancellations'!G:G,'Unit Cancellations'!B:B,A363)</f>
        <v>0</v>
      </c>
      <c r="AN363" s="41">
        <f t="shared" si="4"/>
        <v>0</v>
      </c>
      <c r="AO363" s="187" t="str">
        <f t="shared" si="3"/>
        <v/>
      </c>
      <c r="AP363" s="25"/>
      <c r="AQ363" s="25"/>
    </row>
    <row r="364" spans="1:43">
      <c r="A364" s="44" t="s">
        <v>373</v>
      </c>
      <c r="B364" s="45"/>
      <c r="C364" s="49">
        <v>0</v>
      </c>
      <c r="D364" s="49">
        <v>0</v>
      </c>
      <c r="E364" s="49">
        <v>0</v>
      </c>
      <c r="F364" s="49">
        <v>0</v>
      </c>
      <c r="G364" s="181"/>
      <c r="H364" s="181"/>
      <c r="I364" s="49">
        <v>0</v>
      </c>
      <c r="J364" s="49">
        <v>0</v>
      </c>
      <c r="K364" s="49">
        <v>0</v>
      </c>
      <c r="L364" s="49">
        <v>0</v>
      </c>
      <c r="M364" s="181"/>
      <c r="N364" s="181"/>
      <c r="O364" s="49">
        <v>0</v>
      </c>
      <c r="P364" s="49">
        <v>0</v>
      </c>
      <c r="Q364" s="47">
        <v>0</v>
      </c>
      <c r="R364" s="47">
        <v>0</v>
      </c>
      <c r="S364" s="181"/>
      <c r="T364" s="181"/>
      <c r="U364" s="47">
        <v>1</v>
      </c>
      <c r="V364" s="49">
        <v>0</v>
      </c>
      <c r="W364" s="44"/>
      <c r="X364" s="181"/>
      <c r="Y364" s="49">
        <v>0</v>
      </c>
      <c r="Z364" s="49">
        <v>0</v>
      </c>
      <c r="AA364" s="44"/>
      <c r="AB364" s="181"/>
      <c r="AC364" s="49">
        <v>0</v>
      </c>
      <c r="AD364" s="47">
        <v>0</v>
      </c>
      <c r="AE364" s="44">
        <v>0</v>
      </c>
      <c r="AF364" s="44"/>
      <c r="AG364" s="25"/>
      <c r="AH364" s="25"/>
      <c r="AI364" s="25"/>
      <c r="AJ364" s="25"/>
      <c r="AK364" s="25"/>
      <c r="AL364" s="25"/>
      <c r="AM364" s="33">
        <f>SUMIFS('Unit Cancellations'!D:D,'Unit Cancellations'!B:B,A364)+SUMIFS('Unit Cancellations'!E:E,'Unit Cancellations'!B:B,A364)+SUMIFS('Unit Cancellations'!F:F,'Unit Cancellations'!B:B,A364)+SUMIFS('Unit Cancellations'!G:G,'Unit Cancellations'!B:B,A364)</f>
        <v>0</v>
      </c>
      <c r="AN364" s="41">
        <f t="shared" si="4"/>
        <v>0</v>
      </c>
      <c r="AO364" s="187" t="str">
        <f t="shared" si="3"/>
        <v/>
      </c>
      <c r="AP364" s="25"/>
      <c r="AQ364" s="25"/>
    </row>
    <row r="365" spans="1:43">
      <c r="A365" s="44" t="s">
        <v>374</v>
      </c>
      <c r="B365" s="45">
        <v>46096</v>
      </c>
      <c r="C365" s="49">
        <v>0</v>
      </c>
      <c r="D365" s="49">
        <v>0</v>
      </c>
      <c r="E365" s="49">
        <v>0</v>
      </c>
      <c r="F365" s="49">
        <v>0</v>
      </c>
      <c r="G365" s="181"/>
      <c r="H365" s="181"/>
      <c r="I365" s="49">
        <v>0</v>
      </c>
      <c r="J365" s="49">
        <v>0</v>
      </c>
      <c r="K365" s="49">
        <v>0</v>
      </c>
      <c r="L365" s="49">
        <v>0</v>
      </c>
      <c r="M365" s="181"/>
      <c r="N365" s="181"/>
      <c r="O365" s="49">
        <v>0</v>
      </c>
      <c r="P365" s="49">
        <v>0</v>
      </c>
      <c r="Q365" s="47">
        <v>0</v>
      </c>
      <c r="R365" s="47">
        <v>0</v>
      </c>
      <c r="S365" s="180"/>
      <c r="T365" s="180"/>
      <c r="U365" s="49">
        <v>0</v>
      </c>
      <c r="V365" s="49">
        <v>0</v>
      </c>
      <c r="W365" s="44"/>
      <c r="X365" s="181"/>
      <c r="Y365" s="47">
        <v>0</v>
      </c>
      <c r="Z365" s="47">
        <v>0</v>
      </c>
      <c r="AA365" s="44"/>
      <c r="AB365" s="181"/>
      <c r="AC365" s="49">
        <v>0</v>
      </c>
      <c r="AD365" s="47">
        <v>0</v>
      </c>
      <c r="AE365" s="49"/>
      <c r="AF365" s="44"/>
      <c r="AG365" s="33"/>
      <c r="AH365" s="33"/>
      <c r="AI365" s="33"/>
      <c r="AJ365" s="33"/>
      <c r="AK365" s="33"/>
      <c r="AL365" s="33"/>
      <c r="AM365" s="33">
        <f>SUMIFS('Unit Cancellations'!D:D,'Unit Cancellations'!B:B,A365)+SUMIFS('Unit Cancellations'!E:E,'Unit Cancellations'!B:B,A365)+SUMIFS('Unit Cancellations'!F:F,'Unit Cancellations'!B:B,A365)+SUMIFS('Unit Cancellations'!G:G,'Unit Cancellations'!B:B,A365)</f>
        <v>0</v>
      </c>
      <c r="AN365" s="41">
        <f t="shared" si="4"/>
        <v>0</v>
      </c>
      <c r="AO365" s="187" t="str">
        <f t="shared" si="3"/>
        <v/>
      </c>
      <c r="AP365" s="33"/>
      <c r="AQ365" s="33"/>
    </row>
    <row r="366" spans="1:43">
      <c r="A366" s="44" t="s">
        <v>248</v>
      </c>
      <c r="B366" s="45">
        <v>46096</v>
      </c>
      <c r="C366" s="49">
        <v>0</v>
      </c>
      <c r="D366" s="49">
        <v>0</v>
      </c>
      <c r="E366" s="49">
        <v>30</v>
      </c>
      <c r="F366" s="49">
        <v>0</v>
      </c>
      <c r="G366" s="181">
        <v>-1</v>
      </c>
      <c r="H366" s="181">
        <v>-1</v>
      </c>
      <c r="I366" s="49">
        <v>0</v>
      </c>
      <c r="J366" s="49">
        <v>0</v>
      </c>
      <c r="K366" s="49">
        <v>90</v>
      </c>
      <c r="L366" s="49">
        <v>1</v>
      </c>
      <c r="M366" s="181">
        <v>-1</v>
      </c>
      <c r="N366" s="181">
        <v>-1</v>
      </c>
      <c r="O366" s="49">
        <v>0</v>
      </c>
      <c r="P366" s="49">
        <v>0</v>
      </c>
      <c r="Q366" s="47">
        <v>180</v>
      </c>
      <c r="R366" s="47">
        <v>2</v>
      </c>
      <c r="S366" s="181">
        <v>-1</v>
      </c>
      <c r="T366" s="181">
        <v>-1</v>
      </c>
      <c r="U366" s="49">
        <v>69</v>
      </c>
      <c r="V366" s="49">
        <v>5</v>
      </c>
      <c r="W366" s="44">
        <v>2</v>
      </c>
      <c r="X366" s="181">
        <v>2.31</v>
      </c>
      <c r="Y366" s="47">
        <v>0</v>
      </c>
      <c r="Z366" s="47">
        <v>0</v>
      </c>
      <c r="AA366" s="44">
        <v>2</v>
      </c>
      <c r="AB366" s="181">
        <v>-1</v>
      </c>
      <c r="AC366" s="49">
        <v>0</v>
      </c>
      <c r="AD366" s="47">
        <v>0</v>
      </c>
      <c r="AE366" s="44">
        <v>0</v>
      </c>
      <c r="AF366" s="44"/>
      <c r="AG366" s="25"/>
      <c r="AH366" s="25"/>
      <c r="AI366" s="25"/>
      <c r="AJ366" s="25"/>
      <c r="AK366" s="25"/>
      <c r="AL366" s="25"/>
      <c r="AM366" s="33">
        <f>SUMIFS('Unit Cancellations'!D:D,'Unit Cancellations'!B:B,A366)+SUMIFS('Unit Cancellations'!E:E,'Unit Cancellations'!B:B,A366)+SUMIFS('Unit Cancellations'!F:F,'Unit Cancellations'!B:B,A366)+SUMIFS('Unit Cancellations'!G:G,'Unit Cancellations'!B:B,A366)</f>
        <v>0</v>
      </c>
      <c r="AN366" s="41">
        <f t="shared" si="4"/>
        <v>0</v>
      </c>
      <c r="AO366" s="187" t="str">
        <f t="shared" si="3"/>
        <v/>
      </c>
      <c r="AP366" s="25"/>
      <c r="AQ366" s="25"/>
    </row>
    <row r="367" spans="1:43">
      <c r="A367" s="44" t="s">
        <v>376</v>
      </c>
      <c r="B367" s="182">
        <v>46096</v>
      </c>
      <c r="C367" s="49">
        <v>0</v>
      </c>
      <c r="D367" s="49">
        <v>0</v>
      </c>
      <c r="E367" s="49">
        <v>0</v>
      </c>
      <c r="F367" s="49">
        <v>0</v>
      </c>
      <c r="G367" s="181"/>
      <c r="H367" s="181"/>
      <c r="I367" s="49">
        <v>0</v>
      </c>
      <c r="J367" s="49">
        <v>0</v>
      </c>
      <c r="K367" s="49">
        <v>0</v>
      </c>
      <c r="L367" s="49">
        <v>0</v>
      </c>
      <c r="M367" s="44"/>
      <c r="N367" s="44"/>
      <c r="O367" s="49">
        <v>0</v>
      </c>
      <c r="P367" s="49">
        <v>0</v>
      </c>
      <c r="Q367" s="47">
        <v>0</v>
      </c>
      <c r="R367" s="49">
        <v>0</v>
      </c>
      <c r="S367" s="181"/>
      <c r="T367" s="181"/>
      <c r="U367" s="49">
        <v>3</v>
      </c>
      <c r="V367" s="49">
        <v>0</v>
      </c>
      <c r="W367" s="44"/>
      <c r="X367" s="181"/>
      <c r="Y367" s="49">
        <v>0</v>
      </c>
      <c r="Z367" s="49">
        <v>0</v>
      </c>
      <c r="AA367" s="44"/>
      <c r="AB367" s="181"/>
      <c r="AC367" s="49">
        <v>1</v>
      </c>
      <c r="AD367" s="47">
        <v>0</v>
      </c>
      <c r="AE367" s="44">
        <v>4</v>
      </c>
      <c r="AF367" s="44"/>
      <c r="AG367" s="25"/>
      <c r="AH367" s="25"/>
      <c r="AI367" s="25"/>
      <c r="AJ367" s="25"/>
      <c r="AK367" s="25"/>
      <c r="AL367" s="25"/>
      <c r="AM367" s="33">
        <f>SUMIFS('Unit Cancellations'!D:D,'Unit Cancellations'!B:B,A367)+SUMIFS('Unit Cancellations'!E:E,'Unit Cancellations'!B:B,A367)+SUMIFS('Unit Cancellations'!F:F,'Unit Cancellations'!B:B,A367)+SUMIFS('Unit Cancellations'!G:G,'Unit Cancellations'!B:B,A367)</f>
        <v>0</v>
      </c>
      <c r="AN367" s="41">
        <f t="shared" si="4"/>
        <v>0</v>
      </c>
      <c r="AO367" s="187" t="str">
        <f t="shared" si="3"/>
        <v/>
      </c>
      <c r="AP367" s="25"/>
      <c r="AQ367" s="25"/>
    </row>
    <row r="368" spans="1:43">
      <c r="A368" s="44" t="s">
        <v>375</v>
      </c>
      <c r="B368" s="185">
        <v>46096</v>
      </c>
      <c r="C368" s="49">
        <v>0</v>
      </c>
      <c r="D368" s="49">
        <v>0</v>
      </c>
      <c r="E368" s="49">
        <v>0</v>
      </c>
      <c r="F368" s="49">
        <v>0</v>
      </c>
      <c r="G368" s="181"/>
      <c r="H368" s="181"/>
      <c r="I368" s="49">
        <v>0</v>
      </c>
      <c r="J368" s="49">
        <v>0</v>
      </c>
      <c r="K368" s="49">
        <v>0</v>
      </c>
      <c r="L368" s="49">
        <v>0</v>
      </c>
      <c r="M368" s="44"/>
      <c r="N368" s="44"/>
      <c r="O368" s="49">
        <v>0</v>
      </c>
      <c r="P368" s="49">
        <v>0</v>
      </c>
      <c r="Q368" s="47">
        <v>0</v>
      </c>
      <c r="R368" s="49">
        <v>0</v>
      </c>
      <c r="S368" s="181"/>
      <c r="T368" s="181"/>
      <c r="U368" s="49">
        <v>0</v>
      </c>
      <c r="V368" s="49">
        <v>0</v>
      </c>
      <c r="W368" s="44"/>
      <c r="X368" s="44"/>
      <c r="Y368" s="49">
        <v>0</v>
      </c>
      <c r="Z368" s="49">
        <v>0</v>
      </c>
      <c r="AA368" s="44"/>
      <c r="AB368" s="44"/>
      <c r="AC368" s="49">
        <v>4</v>
      </c>
      <c r="AD368" s="47">
        <v>216</v>
      </c>
      <c r="AE368" s="47"/>
      <c r="AF368" s="44"/>
      <c r="AG368" s="25"/>
      <c r="AH368" s="25"/>
      <c r="AI368" s="25"/>
      <c r="AJ368" s="25"/>
      <c r="AK368" s="25"/>
      <c r="AL368" s="25"/>
      <c r="AM368" s="33">
        <f>SUMIFS('Unit Cancellations'!D:D,'Unit Cancellations'!B:B,A368)+SUMIFS('Unit Cancellations'!E:E,'Unit Cancellations'!B:B,A368)+SUMIFS('Unit Cancellations'!F:F,'Unit Cancellations'!B:B,A368)+SUMIFS('Unit Cancellations'!G:G,'Unit Cancellations'!B:B,A368)</f>
        <v>0</v>
      </c>
      <c r="AN368" s="41">
        <f t="shared" si="4"/>
        <v>0</v>
      </c>
      <c r="AO368" s="187" t="str">
        <f t="shared" si="3"/>
        <v/>
      </c>
      <c r="AP368" s="25"/>
      <c r="AQ368" s="25"/>
    </row>
    <row r="369" spans="1:43">
      <c r="A369" s="44" t="s">
        <v>378</v>
      </c>
      <c r="B369" s="183">
        <v>46096</v>
      </c>
      <c r="C369" s="49">
        <v>0</v>
      </c>
      <c r="D369" s="49">
        <v>0</v>
      </c>
      <c r="E369" s="47">
        <v>0</v>
      </c>
      <c r="F369" s="49">
        <v>0</v>
      </c>
      <c r="G369" s="181"/>
      <c r="H369" s="181"/>
      <c r="I369" s="49">
        <v>0</v>
      </c>
      <c r="J369" s="49">
        <v>0</v>
      </c>
      <c r="K369" s="47">
        <v>0</v>
      </c>
      <c r="L369" s="49">
        <v>0</v>
      </c>
      <c r="M369" s="181"/>
      <c r="N369" s="181"/>
      <c r="O369" s="49">
        <v>0</v>
      </c>
      <c r="P369" s="49">
        <v>0</v>
      </c>
      <c r="Q369" s="47">
        <v>0</v>
      </c>
      <c r="R369" s="49">
        <v>0</v>
      </c>
      <c r="S369" s="181"/>
      <c r="T369" s="181"/>
      <c r="U369" s="49">
        <v>0</v>
      </c>
      <c r="V369" s="49">
        <v>0</v>
      </c>
      <c r="W369" s="44"/>
      <c r="X369" s="181"/>
      <c r="Y369" s="49">
        <v>0</v>
      </c>
      <c r="Z369" s="49">
        <v>0</v>
      </c>
      <c r="AA369" s="44"/>
      <c r="AB369" s="181"/>
      <c r="AC369" s="49">
        <v>0</v>
      </c>
      <c r="AD369" s="47">
        <v>0</v>
      </c>
      <c r="AE369" s="49"/>
      <c r="AF369" s="44"/>
      <c r="AG369" s="25"/>
      <c r="AH369" s="25"/>
      <c r="AI369" s="25"/>
      <c r="AJ369" s="25"/>
      <c r="AK369" s="25"/>
      <c r="AL369" s="25"/>
      <c r="AM369" s="33">
        <f>SUMIFS('Unit Cancellations'!D:D,'Unit Cancellations'!B:B,A369)+SUMIFS('Unit Cancellations'!E:E,'Unit Cancellations'!B:B,A369)+SUMIFS('Unit Cancellations'!F:F,'Unit Cancellations'!B:B,A369)+SUMIFS('Unit Cancellations'!G:G,'Unit Cancellations'!B:B,A369)</f>
        <v>0</v>
      </c>
      <c r="AN369" s="41">
        <f t="shared" si="4"/>
        <v>0</v>
      </c>
      <c r="AO369" s="187" t="str">
        <f t="shared" si="3"/>
        <v/>
      </c>
      <c r="AP369" s="25"/>
      <c r="AQ369" s="25"/>
    </row>
    <row r="370" spans="1:43">
      <c r="A370" s="44" t="s">
        <v>379</v>
      </c>
      <c r="B370" s="185">
        <v>46096</v>
      </c>
      <c r="C370" s="49">
        <v>0</v>
      </c>
      <c r="D370" s="49">
        <v>0</v>
      </c>
      <c r="E370" s="49">
        <v>0</v>
      </c>
      <c r="F370" s="49">
        <v>0</v>
      </c>
      <c r="G370" s="44"/>
      <c r="H370" s="44"/>
      <c r="I370" s="49">
        <v>0</v>
      </c>
      <c r="J370" s="49">
        <v>0</v>
      </c>
      <c r="K370" s="49">
        <v>0</v>
      </c>
      <c r="L370" s="49">
        <v>0</v>
      </c>
      <c r="M370" s="44"/>
      <c r="N370" s="44"/>
      <c r="O370" s="49">
        <v>0</v>
      </c>
      <c r="P370" s="49">
        <v>0</v>
      </c>
      <c r="Q370" s="49">
        <v>0</v>
      </c>
      <c r="R370" s="49">
        <v>0</v>
      </c>
      <c r="S370" s="44"/>
      <c r="T370" s="44"/>
      <c r="U370" s="47">
        <v>0</v>
      </c>
      <c r="V370" s="49">
        <v>0</v>
      </c>
      <c r="W370" s="44"/>
      <c r="X370" s="181"/>
      <c r="Y370" s="47">
        <v>0</v>
      </c>
      <c r="Z370" s="47">
        <v>0</v>
      </c>
      <c r="AA370" s="44"/>
      <c r="AB370" s="181"/>
      <c r="AC370" s="49">
        <v>0</v>
      </c>
      <c r="AD370" s="49">
        <v>0</v>
      </c>
      <c r="AE370" s="49"/>
      <c r="AF370" s="44"/>
      <c r="AG370" s="33"/>
      <c r="AH370" s="33"/>
      <c r="AI370" s="33"/>
      <c r="AJ370" s="33"/>
      <c r="AK370" s="33"/>
      <c r="AL370" s="33"/>
      <c r="AM370" s="33">
        <f>SUMIFS('Unit Cancellations'!D:D,'Unit Cancellations'!B:B,A370)+SUMIFS('Unit Cancellations'!E:E,'Unit Cancellations'!B:B,A370)+SUMIFS('Unit Cancellations'!F:F,'Unit Cancellations'!B:B,A370)+SUMIFS('Unit Cancellations'!G:G,'Unit Cancellations'!B:B,A370)</f>
        <v>0</v>
      </c>
      <c r="AN370" s="41">
        <f t="shared" si="4"/>
        <v>0</v>
      </c>
      <c r="AO370" s="187" t="str">
        <f t="shared" si="3"/>
        <v/>
      </c>
      <c r="AP370" s="33"/>
      <c r="AQ370" s="33"/>
    </row>
    <row r="371" spans="1:43">
      <c r="A371" s="44" t="s">
        <v>197</v>
      </c>
      <c r="B371" s="182"/>
      <c r="C371" s="49">
        <v>0</v>
      </c>
      <c r="D371" s="49">
        <v>0</v>
      </c>
      <c r="E371" s="49">
        <v>0</v>
      </c>
      <c r="F371" s="49">
        <v>0</v>
      </c>
      <c r="G371" s="181"/>
      <c r="H371" s="181"/>
      <c r="I371" s="49">
        <v>0</v>
      </c>
      <c r="J371" s="49">
        <v>0</v>
      </c>
      <c r="K371" s="49">
        <v>0</v>
      </c>
      <c r="L371" s="49">
        <v>0</v>
      </c>
      <c r="M371" s="44"/>
      <c r="N371" s="44"/>
      <c r="O371" s="49">
        <v>0</v>
      </c>
      <c r="P371" s="49">
        <v>0</v>
      </c>
      <c r="Q371" s="47">
        <v>0</v>
      </c>
      <c r="R371" s="49">
        <v>0</v>
      </c>
      <c r="S371" s="181"/>
      <c r="T371" s="181"/>
      <c r="U371" s="49">
        <v>526</v>
      </c>
      <c r="V371" s="49">
        <v>40</v>
      </c>
      <c r="W371" s="44"/>
      <c r="X371" s="181"/>
      <c r="Y371" s="47">
        <v>0</v>
      </c>
      <c r="Z371" s="47">
        <v>0</v>
      </c>
      <c r="AA371" s="44"/>
      <c r="AB371" s="181"/>
      <c r="AC371" s="49">
        <v>0</v>
      </c>
      <c r="AD371" s="49">
        <v>0</v>
      </c>
      <c r="AE371" s="44">
        <v>0</v>
      </c>
      <c r="AF371" s="44"/>
      <c r="AG371" s="33"/>
      <c r="AH371" s="33"/>
      <c r="AI371" s="33"/>
      <c r="AJ371" s="33"/>
      <c r="AK371" s="33"/>
      <c r="AL371" s="33"/>
      <c r="AM371" s="33">
        <f>SUMIFS('Unit Cancellations'!D:D,'Unit Cancellations'!B:B,A371)+SUMIFS('Unit Cancellations'!E:E,'Unit Cancellations'!B:B,A371)+SUMIFS('Unit Cancellations'!F:F,'Unit Cancellations'!B:B,A371)+SUMIFS('Unit Cancellations'!G:G,'Unit Cancellations'!B:B,A371)</f>
        <v>0</v>
      </c>
      <c r="AN371" s="41">
        <f t="shared" si="4"/>
        <v>0</v>
      </c>
      <c r="AO371" s="187" t="str">
        <f t="shared" si="3"/>
        <v/>
      </c>
      <c r="AP371" s="33"/>
      <c r="AQ371" s="33"/>
    </row>
    <row r="372" spans="1:43">
      <c r="A372" s="44" t="s">
        <v>275</v>
      </c>
      <c r="B372" s="184"/>
      <c r="C372" s="49">
        <v>0</v>
      </c>
      <c r="D372" s="49">
        <v>0</v>
      </c>
      <c r="E372" s="49">
        <v>0</v>
      </c>
      <c r="F372" s="49">
        <v>0</v>
      </c>
      <c r="G372" s="181"/>
      <c r="H372" s="181"/>
      <c r="I372" s="49">
        <v>0</v>
      </c>
      <c r="J372" s="49">
        <v>0</v>
      </c>
      <c r="K372" s="49">
        <v>0</v>
      </c>
      <c r="L372" s="49">
        <v>0</v>
      </c>
      <c r="M372" s="44"/>
      <c r="N372" s="44"/>
      <c r="O372" s="49">
        <v>0</v>
      </c>
      <c r="P372" s="49">
        <v>0</v>
      </c>
      <c r="Q372" s="47">
        <v>0</v>
      </c>
      <c r="R372" s="47">
        <v>0</v>
      </c>
      <c r="S372" s="181"/>
      <c r="T372" s="181"/>
      <c r="U372" s="49">
        <v>14</v>
      </c>
      <c r="V372" s="49">
        <v>1</v>
      </c>
      <c r="W372" s="44"/>
      <c r="X372" s="181"/>
      <c r="Y372" s="47">
        <v>0</v>
      </c>
      <c r="Z372" s="47">
        <v>0</v>
      </c>
      <c r="AA372" s="44"/>
      <c r="AB372" s="181"/>
      <c r="AC372" s="47">
        <v>0</v>
      </c>
      <c r="AD372" s="47">
        <v>0</v>
      </c>
      <c r="AE372" s="44">
        <v>0</v>
      </c>
      <c r="AF372" s="44"/>
      <c r="AG372" s="33"/>
      <c r="AH372" s="33"/>
      <c r="AI372" s="33"/>
      <c r="AJ372" s="33"/>
      <c r="AK372" s="33"/>
      <c r="AL372" s="33"/>
      <c r="AM372" s="33">
        <f>SUMIFS('Unit Cancellations'!D:D,'Unit Cancellations'!B:B,A372)+SUMIFS('Unit Cancellations'!E:E,'Unit Cancellations'!B:B,A372)+SUMIFS('Unit Cancellations'!F:F,'Unit Cancellations'!B:B,A372)+SUMIFS('Unit Cancellations'!G:G,'Unit Cancellations'!B:B,A372)</f>
        <v>0</v>
      </c>
      <c r="AN372" s="41">
        <f t="shared" si="4"/>
        <v>0</v>
      </c>
      <c r="AO372" s="187" t="str">
        <f t="shared" si="3"/>
        <v/>
      </c>
      <c r="AP372" s="33"/>
      <c r="AQ372" s="33"/>
    </row>
    <row r="373" spans="1:43">
      <c r="A373" s="44" t="s">
        <v>377</v>
      </c>
      <c r="B373" s="45"/>
      <c r="C373" s="49">
        <v>0</v>
      </c>
      <c r="D373" s="49">
        <v>0</v>
      </c>
      <c r="E373" s="49">
        <v>0</v>
      </c>
      <c r="F373" s="49">
        <v>0</v>
      </c>
      <c r="G373" s="181"/>
      <c r="H373" s="181"/>
      <c r="I373" s="49">
        <v>0</v>
      </c>
      <c r="J373" s="49">
        <v>0</v>
      </c>
      <c r="K373" s="49">
        <v>0</v>
      </c>
      <c r="L373" s="49">
        <v>0</v>
      </c>
      <c r="M373" s="44"/>
      <c r="N373" s="44"/>
      <c r="O373" s="49">
        <v>0</v>
      </c>
      <c r="P373" s="49">
        <v>0</v>
      </c>
      <c r="Q373" s="47">
        <v>0</v>
      </c>
      <c r="R373" s="47">
        <v>0</v>
      </c>
      <c r="S373" s="181"/>
      <c r="T373" s="181"/>
      <c r="U373" s="47">
        <v>3</v>
      </c>
      <c r="V373" s="47">
        <v>0</v>
      </c>
      <c r="W373" s="44"/>
      <c r="X373" s="44"/>
      <c r="Y373" s="47">
        <v>0</v>
      </c>
      <c r="Z373" s="49">
        <v>0</v>
      </c>
      <c r="AA373" s="44"/>
      <c r="AB373" s="44"/>
      <c r="AC373" s="47">
        <v>0</v>
      </c>
      <c r="AD373" s="47">
        <v>0</v>
      </c>
      <c r="AE373" s="76">
        <v>0</v>
      </c>
      <c r="AF373" s="44"/>
      <c r="AG373" s="33"/>
      <c r="AH373" s="33"/>
      <c r="AI373" s="33"/>
      <c r="AJ373" s="33"/>
      <c r="AK373" s="33"/>
      <c r="AL373" s="33"/>
      <c r="AM373" s="33">
        <f>SUMIFS('Unit Cancellations'!D:D,'Unit Cancellations'!B:B,A373)+SUMIFS('Unit Cancellations'!E:E,'Unit Cancellations'!B:B,A373)+SUMIFS('Unit Cancellations'!F:F,'Unit Cancellations'!B:B,A373)+SUMIFS('Unit Cancellations'!G:G,'Unit Cancellations'!B:B,A373)</f>
        <v>0</v>
      </c>
      <c r="AN373" s="41">
        <f t="shared" si="4"/>
        <v>0</v>
      </c>
      <c r="AO373" s="187" t="str">
        <f t="shared" si="3"/>
        <v/>
      </c>
      <c r="AP373" s="33"/>
      <c r="AQ373" s="33"/>
    </row>
    <row r="374" spans="1:43">
      <c r="A374" s="44" t="s">
        <v>380</v>
      </c>
      <c r="B374" s="182">
        <v>46096</v>
      </c>
      <c r="C374" s="49">
        <v>0</v>
      </c>
      <c r="D374" s="49">
        <v>0</v>
      </c>
      <c r="E374" s="49">
        <v>0</v>
      </c>
      <c r="F374" s="49">
        <v>0</v>
      </c>
      <c r="G374" s="181"/>
      <c r="H374" s="181"/>
      <c r="I374" s="49">
        <v>0</v>
      </c>
      <c r="J374" s="49">
        <v>0</v>
      </c>
      <c r="K374" s="49">
        <v>0</v>
      </c>
      <c r="L374" s="49">
        <v>0</v>
      </c>
      <c r="M374" s="44"/>
      <c r="N374" s="44"/>
      <c r="O374" s="49">
        <v>0</v>
      </c>
      <c r="P374" s="49">
        <v>0</v>
      </c>
      <c r="Q374" s="47">
        <v>0</v>
      </c>
      <c r="R374" s="49">
        <v>0</v>
      </c>
      <c r="S374" s="181"/>
      <c r="T374" s="181"/>
      <c r="U374" s="49">
        <v>0</v>
      </c>
      <c r="V374" s="49">
        <v>0</v>
      </c>
      <c r="W374" s="44"/>
      <c r="X374" s="181"/>
      <c r="Y374" s="47">
        <v>0</v>
      </c>
      <c r="Z374" s="49">
        <v>0</v>
      </c>
      <c r="AA374" s="44"/>
      <c r="AB374" s="181"/>
      <c r="AC374" s="49">
        <v>0</v>
      </c>
      <c r="AD374" s="47">
        <v>0</v>
      </c>
      <c r="AE374" s="49"/>
      <c r="AF374" s="44"/>
      <c r="AG374" s="25"/>
      <c r="AH374" s="25"/>
      <c r="AI374" s="25"/>
      <c r="AJ374" s="25"/>
      <c r="AK374" s="25"/>
      <c r="AL374" s="25"/>
      <c r="AM374" s="33">
        <f>SUMIFS('Unit Cancellations'!D:D,'Unit Cancellations'!B:B,A374)+SUMIFS('Unit Cancellations'!E:E,'Unit Cancellations'!B:B,A374)+SUMIFS('Unit Cancellations'!F:F,'Unit Cancellations'!B:B,A374)+SUMIFS('Unit Cancellations'!G:G,'Unit Cancellations'!B:B,A374)</f>
        <v>0</v>
      </c>
      <c r="AN374" s="41">
        <f t="shared" si="4"/>
        <v>0</v>
      </c>
      <c r="AO374" s="187" t="str">
        <f t="shared" si="3"/>
        <v/>
      </c>
      <c r="AP374" s="25"/>
      <c r="AQ374" s="25"/>
    </row>
    <row r="375" spans="1:43">
      <c r="A375" s="44" t="s">
        <v>381</v>
      </c>
      <c r="B375" s="182"/>
      <c r="C375" s="49">
        <v>0</v>
      </c>
      <c r="D375" s="49">
        <v>0</v>
      </c>
      <c r="E375" s="49">
        <v>0</v>
      </c>
      <c r="F375" s="49">
        <v>0</v>
      </c>
      <c r="G375" s="181"/>
      <c r="H375" s="181"/>
      <c r="I375" s="49">
        <v>0</v>
      </c>
      <c r="J375" s="49">
        <v>0</v>
      </c>
      <c r="K375" s="49">
        <v>0</v>
      </c>
      <c r="L375" s="49">
        <v>0</v>
      </c>
      <c r="M375" s="44"/>
      <c r="N375" s="44"/>
      <c r="O375" s="49">
        <v>0</v>
      </c>
      <c r="P375" s="49">
        <v>0</v>
      </c>
      <c r="Q375" s="47">
        <v>0</v>
      </c>
      <c r="R375" s="49">
        <v>0</v>
      </c>
      <c r="S375" s="181"/>
      <c r="T375" s="181"/>
      <c r="U375" s="49">
        <v>0</v>
      </c>
      <c r="V375" s="49">
        <v>0</v>
      </c>
      <c r="W375" s="44"/>
      <c r="X375" s="181"/>
      <c r="Y375" s="47">
        <v>0</v>
      </c>
      <c r="Z375" s="47">
        <v>0</v>
      </c>
      <c r="AA375" s="44"/>
      <c r="AB375" s="181"/>
      <c r="AC375" s="49">
        <v>0</v>
      </c>
      <c r="AD375" s="47">
        <v>0</v>
      </c>
      <c r="AE375" s="49"/>
      <c r="AF375" s="44"/>
      <c r="AG375" s="33"/>
      <c r="AH375" s="33"/>
      <c r="AI375" s="33"/>
      <c r="AJ375" s="33"/>
      <c r="AK375" s="33"/>
      <c r="AL375" s="33"/>
      <c r="AM375" s="33">
        <f>SUMIFS('Unit Cancellations'!D:D,'Unit Cancellations'!B:B,A375)+SUMIFS('Unit Cancellations'!E:E,'Unit Cancellations'!B:B,A375)+SUMIFS('Unit Cancellations'!F:F,'Unit Cancellations'!B:B,A375)+SUMIFS('Unit Cancellations'!G:G,'Unit Cancellations'!B:B,A375)</f>
        <v>0</v>
      </c>
      <c r="AN375" s="41">
        <f t="shared" si="4"/>
        <v>0</v>
      </c>
      <c r="AO375" s="187" t="str">
        <f t="shared" si="3"/>
        <v/>
      </c>
      <c r="AP375" s="33"/>
      <c r="AQ375" s="33"/>
    </row>
    <row r="376" spans="1:43">
      <c r="A376" s="44" t="s">
        <v>383</v>
      </c>
      <c r="B376" s="183">
        <v>46096</v>
      </c>
      <c r="C376" s="49">
        <v>0</v>
      </c>
      <c r="D376" s="49">
        <v>0</v>
      </c>
      <c r="E376" s="49">
        <v>0</v>
      </c>
      <c r="F376" s="49">
        <v>0</v>
      </c>
      <c r="G376" s="181"/>
      <c r="H376" s="181"/>
      <c r="I376" s="49">
        <v>0</v>
      </c>
      <c r="J376" s="49">
        <v>0</v>
      </c>
      <c r="K376" s="49">
        <v>0</v>
      </c>
      <c r="L376" s="49">
        <v>0</v>
      </c>
      <c r="M376" s="44"/>
      <c r="N376" s="44"/>
      <c r="O376" s="49">
        <v>0</v>
      </c>
      <c r="P376" s="49">
        <v>0</v>
      </c>
      <c r="Q376" s="47">
        <v>0</v>
      </c>
      <c r="R376" s="49">
        <v>0</v>
      </c>
      <c r="S376" s="181"/>
      <c r="T376" s="181"/>
      <c r="U376" s="49">
        <v>0</v>
      </c>
      <c r="V376" s="49">
        <v>0</v>
      </c>
      <c r="W376" s="44"/>
      <c r="X376" s="181"/>
      <c r="Y376" s="47">
        <v>0</v>
      </c>
      <c r="Z376" s="47">
        <v>0</v>
      </c>
      <c r="AA376" s="44"/>
      <c r="AB376" s="181"/>
      <c r="AC376" s="49">
        <v>0</v>
      </c>
      <c r="AD376" s="47">
        <v>0</v>
      </c>
      <c r="AE376" s="44"/>
      <c r="AF376" s="44"/>
      <c r="AG376" s="25"/>
      <c r="AH376" s="25"/>
      <c r="AI376" s="25"/>
      <c r="AJ376" s="25"/>
      <c r="AK376" s="25"/>
      <c r="AL376" s="25"/>
      <c r="AM376" s="33">
        <f>SUMIFS('Unit Cancellations'!D:D,'Unit Cancellations'!B:B,A376)+SUMIFS('Unit Cancellations'!E:E,'Unit Cancellations'!B:B,A376)+SUMIFS('Unit Cancellations'!F:F,'Unit Cancellations'!B:B,A376)+SUMIFS('Unit Cancellations'!G:G,'Unit Cancellations'!B:B,A376)</f>
        <v>0</v>
      </c>
      <c r="AN376" s="41">
        <f t="shared" si="4"/>
        <v>0</v>
      </c>
      <c r="AO376" s="187" t="str">
        <f t="shared" si="3"/>
        <v/>
      </c>
      <c r="AP376" s="25"/>
      <c r="AQ376" s="25"/>
    </row>
    <row r="377" spans="1:43">
      <c r="A377" s="44" t="s">
        <v>384</v>
      </c>
      <c r="B377" s="45">
        <v>46096</v>
      </c>
      <c r="C377" s="49">
        <v>0</v>
      </c>
      <c r="D377" s="49">
        <v>0</v>
      </c>
      <c r="E377" s="47">
        <v>0</v>
      </c>
      <c r="F377" s="49">
        <v>0</v>
      </c>
      <c r="G377" s="181"/>
      <c r="H377" s="181"/>
      <c r="I377" s="49">
        <v>0</v>
      </c>
      <c r="J377" s="49">
        <v>0</v>
      </c>
      <c r="K377" s="47">
        <v>0</v>
      </c>
      <c r="L377" s="49">
        <v>0</v>
      </c>
      <c r="M377" s="181"/>
      <c r="N377" s="181"/>
      <c r="O377" s="49">
        <v>0</v>
      </c>
      <c r="P377" s="49">
        <v>0</v>
      </c>
      <c r="Q377" s="47">
        <v>0</v>
      </c>
      <c r="R377" s="49">
        <v>0</v>
      </c>
      <c r="S377" s="181"/>
      <c r="T377" s="181"/>
      <c r="U377" s="47">
        <v>0</v>
      </c>
      <c r="V377" s="49">
        <v>0</v>
      </c>
      <c r="W377" s="44"/>
      <c r="X377" s="181"/>
      <c r="Y377" s="47">
        <v>0</v>
      </c>
      <c r="Z377" s="47">
        <v>0</v>
      </c>
      <c r="AA377" s="44"/>
      <c r="AB377" s="181"/>
      <c r="AC377" s="49">
        <v>0</v>
      </c>
      <c r="AD377" s="47">
        <v>0</v>
      </c>
      <c r="AE377" s="76">
        <v>0</v>
      </c>
      <c r="AF377" s="44"/>
      <c r="AG377" s="25"/>
      <c r="AH377" s="25"/>
      <c r="AI377" s="25"/>
      <c r="AJ377" s="25"/>
      <c r="AK377" s="25"/>
      <c r="AL377" s="25"/>
      <c r="AM377" s="33">
        <f>SUMIFS('Unit Cancellations'!D:D,'Unit Cancellations'!B:B,A377)+SUMIFS('Unit Cancellations'!E:E,'Unit Cancellations'!B:B,A377)+SUMIFS('Unit Cancellations'!F:F,'Unit Cancellations'!B:B,A377)+SUMIFS('Unit Cancellations'!G:G,'Unit Cancellations'!B:B,A377)</f>
        <v>0</v>
      </c>
      <c r="AN377" s="41">
        <f t="shared" si="4"/>
        <v>0</v>
      </c>
      <c r="AO377" s="187" t="str">
        <f t="shared" si="3"/>
        <v/>
      </c>
      <c r="AP377" s="25"/>
      <c r="AQ377" s="25"/>
    </row>
    <row r="378" spans="1:43">
      <c r="A378" s="44" t="s">
        <v>259</v>
      </c>
      <c r="B378" s="182">
        <v>46096</v>
      </c>
      <c r="C378" s="49">
        <v>0</v>
      </c>
      <c r="D378" s="49">
        <v>0</v>
      </c>
      <c r="E378" s="47">
        <v>0</v>
      </c>
      <c r="F378" s="49">
        <v>0</v>
      </c>
      <c r="G378" s="181"/>
      <c r="H378" s="181"/>
      <c r="I378" s="49">
        <v>0</v>
      </c>
      <c r="J378" s="49">
        <v>0</v>
      </c>
      <c r="K378" s="47">
        <v>0</v>
      </c>
      <c r="L378" s="49">
        <v>0</v>
      </c>
      <c r="M378" s="181"/>
      <c r="N378" s="181"/>
      <c r="O378" s="49">
        <v>0</v>
      </c>
      <c r="P378" s="49">
        <v>0</v>
      </c>
      <c r="Q378" s="47">
        <v>0</v>
      </c>
      <c r="R378" s="49">
        <v>0</v>
      </c>
      <c r="S378" s="181"/>
      <c r="T378" s="181"/>
      <c r="U378" s="47">
        <v>1</v>
      </c>
      <c r="V378" s="49">
        <v>0</v>
      </c>
      <c r="W378" s="44"/>
      <c r="X378" s="181"/>
      <c r="Y378" s="47">
        <v>0</v>
      </c>
      <c r="Z378" s="47">
        <v>0</v>
      </c>
      <c r="AA378" s="44"/>
      <c r="AB378" s="181"/>
      <c r="AC378" s="49">
        <v>0</v>
      </c>
      <c r="AD378" s="47">
        <v>0</v>
      </c>
      <c r="AE378" s="76">
        <v>0</v>
      </c>
      <c r="AF378" s="44"/>
      <c r="AG378" s="25"/>
      <c r="AH378" s="25"/>
      <c r="AI378" s="25"/>
      <c r="AJ378" s="25"/>
      <c r="AK378" s="25"/>
      <c r="AL378" s="25"/>
      <c r="AM378" s="33">
        <f>SUMIFS('Unit Cancellations'!D:D,'Unit Cancellations'!B:B,A378)+SUMIFS('Unit Cancellations'!E:E,'Unit Cancellations'!B:B,A378)+SUMIFS('Unit Cancellations'!F:F,'Unit Cancellations'!B:B,A378)+SUMIFS('Unit Cancellations'!G:G,'Unit Cancellations'!B:B,A378)</f>
        <v>0</v>
      </c>
      <c r="AN378" s="41">
        <f t="shared" si="4"/>
        <v>0</v>
      </c>
      <c r="AO378" s="187" t="str">
        <f t="shared" si="3"/>
        <v/>
      </c>
      <c r="AP378" s="25"/>
      <c r="AQ378" s="25"/>
    </row>
    <row r="379" spans="1:43">
      <c r="A379" s="44" t="s">
        <v>301</v>
      </c>
      <c r="B379" s="185"/>
      <c r="C379" s="49">
        <v>0</v>
      </c>
      <c r="D379" s="49">
        <v>0</v>
      </c>
      <c r="E379" s="49">
        <v>0</v>
      </c>
      <c r="F379" s="49">
        <v>0</v>
      </c>
      <c r="G379" s="181"/>
      <c r="H379" s="181"/>
      <c r="I379" s="49">
        <v>0</v>
      </c>
      <c r="J379" s="49">
        <v>0</v>
      </c>
      <c r="K379" s="49">
        <v>0</v>
      </c>
      <c r="L379" s="49">
        <v>0</v>
      </c>
      <c r="M379" s="44"/>
      <c r="N379" s="44"/>
      <c r="O379" s="49">
        <v>0</v>
      </c>
      <c r="P379" s="49">
        <v>0</v>
      </c>
      <c r="Q379" s="47">
        <v>0</v>
      </c>
      <c r="R379" s="49">
        <v>0</v>
      </c>
      <c r="S379" s="181"/>
      <c r="T379" s="181"/>
      <c r="U379" s="47">
        <v>0</v>
      </c>
      <c r="V379" s="49">
        <v>0</v>
      </c>
      <c r="W379" s="44"/>
      <c r="X379" s="181"/>
      <c r="Y379" s="47">
        <v>99751</v>
      </c>
      <c r="Z379" s="47">
        <v>7673</v>
      </c>
      <c r="AA379" s="44"/>
      <c r="AB379" s="181"/>
      <c r="AC379" s="49">
        <v>0</v>
      </c>
      <c r="AD379" s="47">
        <v>0</v>
      </c>
      <c r="AE379" s="49"/>
      <c r="AF379" s="44">
        <v>0</v>
      </c>
      <c r="AG379" s="25"/>
      <c r="AH379" s="25"/>
      <c r="AI379" s="25"/>
      <c r="AJ379" s="25"/>
      <c r="AK379" s="25"/>
      <c r="AL379" s="25"/>
      <c r="AM379" s="33">
        <f>SUMIFS('Unit Cancellations'!D:D,'Unit Cancellations'!B:B,A379)+SUMIFS('Unit Cancellations'!E:E,'Unit Cancellations'!B:B,A379)+SUMIFS('Unit Cancellations'!F:F,'Unit Cancellations'!B:B,A379)+SUMIFS('Unit Cancellations'!G:G,'Unit Cancellations'!B:B,A379)</f>
        <v>0</v>
      </c>
      <c r="AN379" s="41">
        <f t="shared" si="4"/>
        <v>0</v>
      </c>
      <c r="AO379" s="187" t="str">
        <f t="shared" si="3"/>
        <v/>
      </c>
      <c r="AP379" s="25"/>
      <c r="AQ379" s="25"/>
    </row>
    <row r="380" spans="1:43">
      <c r="A380" s="44" t="s">
        <v>327</v>
      </c>
      <c r="B380" s="184">
        <v>46096</v>
      </c>
      <c r="C380" s="49">
        <v>0</v>
      </c>
      <c r="D380" s="49">
        <v>0</v>
      </c>
      <c r="E380" s="49">
        <v>0</v>
      </c>
      <c r="F380" s="49">
        <v>0</v>
      </c>
      <c r="G380" s="44"/>
      <c r="H380" s="44"/>
      <c r="I380" s="49">
        <v>0</v>
      </c>
      <c r="J380" s="49">
        <v>0</v>
      </c>
      <c r="K380" s="49">
        <v>0</v>
      </c>
      <c r="L380" s="49">
        <v>0</v>
      </c>
      <c r="M380" s="44"/>
      <c r="N380" s="44"/>
      <c r="O380" s="49">
        <v>0</v>
      </c>
      <c r="P380" s="49">
        <v>0</v>
      </c>
      <c r="Q380" s="47">
        <v>0</v>
      </c>
      <c r="R380" s="49">
        <v>0</v>
      </c>
      <c r="S380" s="181"/>
      <c r="T380" s="181"/>
      <c r="U380" s="49">
        <v>0</v>
      </c>
      <c r="V380" s="49">
        <v>0</v>
      </c>
      <c r="W380" s="44"/>
      <c r="X380" s="44"/>
      <c r="Y380" s="47">
        <v>0</v>
      </c>
      <c r="Z380" s="49">
        <v>0</v>
      </c>
      <c r="AA380" s="44"/>
      <c r="AB380" s="44"/>
      <c r="AC380" s="49">
        <v>4</v>
      </c>
      <c r="AD380" s="49">
        <v>179</v>
      </c>
      <c r="AE380" s="49"/>
      <c r="AF380" s="44"/>
      <c r="AG380" s="25"/>
      <c r="AH380" s="25"/>
      <c r="AI380" s="25"/>
      <c r="AJ380" s="25"/>
      <c r="AK380" s="25"/>
      <c r="AL380" s="25"/>
      <c r="AM380" s="33">
        <f>SUMIFS('Unit Cancellations'!D:D,'Unit Cancellations'!B:B,A380)+SUMIFS('Unit Cancellations'!E:E,'Unit Cancellations'!B:B,A380)+SUMIFS('Unit Cancellations'!F:F,'Unit Cancellations'!B:B,A380)+SUMIFS('Unit Cancellations'!G:G,'Unit Cancellations'!B:B,A380)</f>
        <v>0</v>
      </c>
      <c r="AN380" s="41">
        <f t="shared" si="4"/>
        <v>0</v>
      </c>
      <c r="AO380" s="187" t="str">
        <f t="shared" si="3"/>
        <v/>
      </c>
      <c r="AP380" s="25"/>
      <c r="AQ380" s="25"/>
    </row>
    <row r="381" spans="1:43">
      <c r="A381" s="44" t="s">
        <v>382</v>
      </c>
      <c r="B381" s="185">
        <v>46096</v>
      </c>
      <c r="C381" s="49">
        <v>0</v>
      </c>
      <c r="D381" s="49">
        <v>0</v>
      </c>
      <c r="E381" s="49">
        <v>0</v>
      </c>
      <c r="F381" s="49">
        <v>0</v>
      </c>
      <c r="G381" s="181"/>
      <c r="H381" s="181"/>
      <c r="I381" s="49">
        <v>0</v>
      </c>
      <c r="J381" s="49">
        <v>0</v>
      </c>
      <c r="K381" s="49">
        <v>0</v>
      </c>
      <c r="L381" s="49">
        <v>0</v>
      </c>
      <c r="M381" s="44"/>
      <c r="N381" s="44"/>
      <c r="O381" s="49">
        <v>0</v>
      </c>
      <c r="P381" s="49">
        <v>0</v>
      </c>
      <c r="Q381" s="49">
        <v>0</v>
      </c>
      <c r="R381" s="49">
        <v>0</v>
      </c>
      <c r="S381" s="181"/>
      <c r="T381" s="181"/>
      <c r="U381" s="49">
        <v>0</v>
      </c>
      <c r="V381" s="49">
        <v>0</v>
      </c>
      <c r="W381" s="44"/>
      <c r="X381" s="181"/>
      <c r="Y381" s="47">
        <v>0</v>
      </c>
      <c r="Z381" s="49">
        <v>0</v>
      </c>
      <c r="AA381" s="44"/>
      <c r="AB381" s="181"/>
      <c r="AC381" s="49">
        <v>0</v>
      </c>
      <c r="AD381" s="47">
        <v>0</v>
      </c>
      <c r="AE381" s="49"/>
      <c r="AF381" s="44"/>
      <c r="AG381" s="25"/>
      <c r="AH381" s="25"/>
      <c r="AI381" s="25"/>
      <c r="AJ381" s="25"/>
      <c r="AK381" s="25"/>
      <c r="AL381" s="25"/>
      <c r="AM381" s="33">
        <f>SUMIFS('Unit Cancellations'!D:D,'Unit Cancellations'!B:B,A381)+SUMIFS('Unit Cancellations'!E:E,'Unit Cancellations'!B:B,A381)+SUMIFS('Unit Cancellations'!F:F,'Unit Cancellations'!B:B,A381)+SUMIFS('Unit Cancellations'!G:G,'Unit Cancellations'!B:B,A381)</f>
        <v>0</v>
      </c>
      <c r="AN381" s="41">
        <f t="shared" si="4"/>
        <v>0</v>
      </c>
      <c r="AO381" s="187" t="str">
        <f t="shared" si="3"/>
        <v/>
      </c>
      <c r="AP381" s="25"/>
      <c r="AQ381" s="25"/>
    </row>
    <row r="382" spans="1:43">
      <c r="A382" s="44" t="s">
        <v>461</v>
      </c>
      <c r="B382" s="44"/>
      <c r="C382" s="49">
        <v>0</v>
      </c>
      <c r="D382" s="49">
        <v>0</v>
      </c>
      <c r="E382" s="49">
        <v>0</v>
      </c>
      <c r="F382" s="49">
        <v>0</v>
      </c>
      <c r="G382" s="181"/>
      <c r="H382" s="181"/>
      <c r="I382" s="49">
        <v>0</v>
      </c>
      <c r="J382" s="49">
        <v>0</v>
      </c>
      <c r="K382" s="49">
        <v>0</v>
      </c>
      <c r="L382" s="49">
        <v>0</v>
      </c>
      <c r="M382" s="181"/>
      <c r="N382" s="181"/>
      <c r="O382" s="49">
        <v>0</v>
      </c>
      <c r="P382" s="49">
        <v>0</v>
      </c>
      <c r="Q382" s="47">
        <v>0</v>
      </c>
      <c r="R382" s="49">
        <v>0</v>
      </c>
      <c r="S382" s="181"/>
      <c r="T382" s="181"/>
      <c r="U382" s="49">
        <v>1</v>
      </c>
      <c r="V382" s="49">
        <v>0</v>
      </c>
      <c r="W382" s="44"/>
      <c r="X382" s="181"/>
      <c r="Y382" s="47">
        <v>0</v>
      </c>
      <c r="Z382" s="49">
        <v>0</v>
      </c>
      <c r="AA382" s="44"/>
      <c r="AB382" s="181"/>
      <c r="AC382" s="49">
        <v>0</v>
      </c>
      <c r="AD382" s="47">
        <v>0</v>
      </c>
      <c r="AE382" s="44">
        <v>0</v>
      </c>
      <c r="AF382" s="44"/>
      <c r="AG382" s="25"/>
      <c r="AH382" s="25"/>
      <c r="AI382" s="25"/>
      <c r="AJ382" s="25"/>
      <c r="AK382" s="25"/>
      <c r="AL382" s="25"/>
      <c r="AM382" s="33">
        <f>SUMIFS('Unit Cancellations'!D:D,'Unit Cancellations'!B:B,A382)+SUMIFS('Unit Cancellations'!E:E,'Unit Cancellations'!B:B,A382)+SUMIFS('Unit Cancellations'!F:F,'Unit Cancellations'!B:B,A382)+SUMIFS('Unit Cancellations'!G:G,'Unit Cancellations'!B:B,A382)</f>
        <v>0</v>
      </c>
      <c r="AN382" s="41">
        <f t="shared" si="4"/>
        <v>0</v>
      </c>
      <c r="AO382" s="187" t="str">
        <f t="shared" si="3"/>
        <v/>
      </c>
      <c r="AP382" s="25"/>
      <c r="AQ382" s="25"/>
    </row>
    <row r="383" spans="1:43">
      <c r="A383" s="44" t="s">
        <v>387</v>
      </c>
      <c r="B383" s="44"/>
      <c r="C383" s="49">
        <v>0</v>
      </c>
      <c r="D383" s="49">
        <v>0</v>
      </c>
      <c r="E383" s="47">
        <v>0</v>
      </c>
      <c r="F383" s="49">
        <v>0</v>
      </c>
      <c r="G383" s="181"/>
      <c r="H383" s="181"/>
      <c r="I383" s="49">
        <v>0</v>
      </c>
      <c r="J383" s="49">
        <v>0</v>
      </c>
      <c r="K383" s="47">
        <v>0</v>
      </c>
      <c r="L383" s="49">
        <v>0</v>
      </c>
      <c r="M383" s="181"/>
      <c r="N383" s="181"/>
      <c r="O383" s="49">
        <v>0</v>
      </c>
      <c r="P383" s="49">
        <v>0</v>
      </c>
      <c r="Q383" s="47">
        <v>0</v>
      </c>
      <c r="R383" s="49">
        <v>0</v>
      </c>
      <c r="S383" s="181"/>
      <c r="T383" s="181"/>
      <c r="U383" s="49">
        <v>1</v>
      </c>
      <c r="V383" s="49">
        <v>0</v>
      </c>
      <c r="W383" s="44"/>
      <c r="X383" s="181"/>
      <c r="Y383" s="47">
        <v>0</v>
      </c>
      <c r="Z383" s="47">
        <v>0</v>
      </c>
      <c r="AA383" s="44"/>
      <c r="AB383" s="181"/>
      <c r="AC383" s="49">
        <v>0</v>
      </c>
      <c r="AD383" s="47">
        <v>0</v>
      </c>
      <c r="AE383" s="47">
        <v>0</v>
      </c>
      <c r="AF383" s="44"/>
      <c r="AG383" s="25"/>
      <c r="AH383" s="25"/>
      <c r="AI383" s="25"/>
      <c r="AJ383" s="25"/>
      <c r="AK383" s="25"/>
      <c r="AL383" s="25"/>
      <c r="AM383" s="33">
        <f>SUMIFS('Unit Cancellations'!D:D,'Unit Cancellations'!B:B,A383)+SUMIFS('Unit Cancellations'!E:E,'Unit Cancellations'!B:B,A383)+SUMIFS('Unit Cancellations'!F:F,'Unit Cancellations'!B:B,A383)+SUMIFS('Unit Cancellations'!G:G,'Unit Cancellations'!B:B,A383)</f>
        <v>0</v>
      </c>
      <c r="AN383" s="41">
        <f t="shared" si="4"/>
        <v>0</v>
      </c>
      <c r="AO383" s="187" t="str">
        <f t="shared" si="3"/>
        <v/>
      </c>
      <c r="AP383" s="25"/>
      <c r="AQ383" s="25"/>
    </row>
    <row r="384" spans="1:43">
      <c r="A384" s="44" t="s">
        <v>385</v>
      </c>
      <c r="B384" s="44"/>
      <c r="C384" s="49">
        <v>0</v>
      </c>
      <c r="D384" s="49">
        <v>0</v>
      </c>
      <c r="E384" s="49">
        <v>0</v>
      </c>
      <c r="F384" s="49">
        <v>0</v>
      </c>
      <c r="G384" s="181"/>
      <c r="H384" s="181"/>
      <c r="I384" s="49">
        <v>0</v>
      </c>
      <c r="J384" s="49">
        <v>0</v>
      </c>
      <c r="K384" s="49">
        <v>0</v>
      </c>
      <c r="L384" s="49">
        <v>0</v>
      </c>
      <c r="M384" s="44"/>
      <c r="N384" s="44"/>
      <c r="O384" s="49">
        <v>0</v>
      </c>
      <c r="P384" s="49">
        <v>0</v>
      </c>
      <c r="Q384" s="47">
        <v>0</v>
      </c>
      <c r="R384" s="49">
        <v>0</v>
      </c>
      <c r="S384" s="181"/>
      <c r="T384" s="181"/>
      <c r="U384" s="47">
        <v>0</v>
      </c>
      <c r="V384" s="49">
        <v>0</v>
      </c>
      <c r="W384" s="44"/>
      <c r="X384" s="181"/>
      <c r="Y384" s="47">
        <v>0</v>
      </c>
      <c r="Z384" s="47">
        <v>0</v>
      </c>
      <c r="AA384" s="44"/>
      <c r="AB384" s="181"/>
      <c r="AC384" s="49">
        <v>1</v>
      </c>
      <c r="AD384" s="49">
        <v>0</v>
      </c>
      <c r="AE384" s="44">
        <v>51</v>
      </c>
      <c r="AF384" s="44"/>
      <c r="AG384" s="25"/>
      <c r="AH384" s="25"/>
      <c r="AI384" s="25"/>
      <c r="AJ384" s="25"/>
      <c r="AK384" s="25"/>
      <c r="AL384" s="25"/>
      <c r="AM384" s="33">
        <f>SUMIFS('Unit Cancellations'!D:D,'Unit Cancellations'!B:B,A384)+SUMIFS('Unit Cancellations'!E:E,'Unit Cancellations'!B:B,A384)+SUMIFS('Unit Cancellations'!F:F,'Unit Cancellations'!B:B,A384)+SUMIFS('Unit Cancellations'!G:G,'Unit Cancellations'!B:B,A384)</f>
        <v>0</v>
      </c>
      <c r="AN384" s="41">
        <f t="shared" si="4"/>
        <v>0</v>
      </c>
      <c r="AO384" s="187" t="str">
        <f t="shared" si="3"/>
        <v/>
      </c>
      <c r="AP384" s="25"/>
      <c r="AQ384" s="25"/>
    </row>
    <row r="385" spans="1:43">
      <c r="A385" s="44" t="s">
        <v>157</v>
      </c>
      <c r="B385" s="184"/>
      <c r="C385" s="49">
        <v>0</v>
      </c>
      <c r="D385" s="49">
        <v>0</v>
      </c>
      <c r="E385" s="49">
        <v>0</v>
      </c>
      <c r="F385" s="49">
        <v>0</v>
      </c>
      <c r="G385" s="181"/>
      <c r="H385" s="181"/>
      <c r="I385" s="49">
        <v>0</v>
      </c>
      <c r="J385" s="49">
        <v>0</v>
      </c>
      <c r="K385" s="49">
        <v>0</v>
      </c>
      <c r="L385" s="49">
        <v>0</v>
      </c>
      <c r="M385" s="44"/>
      <c r="N385" s="44"/>
      <c r="O385" s="49">
        <v>0</v>
      </c>
      <c r="P385" s="49">
        <v>0</v>
      </c>
      <c r="Q385" s="47">
        <v>0</v>
      </c>
      <c r="R385" s="49">
        <v>0</v>
      </c>
      <c r="S385" s="181"/>
      <c r="T385" s="181"/>
      <c r="U385" s="49">
        <v>0</v>
      </c>
      <c r="V385" s="49">
        <v>0</v>
      </c>
      <c r="W385" s="44"/>
      <c r="X385" s="181"/>
      <c r="Y385" s="47">
        <v>3142</v>
      </c>
      <c r="Z385" s="47">
        <v>242</v>
      </c>
      <c r="AA385" s="44"/>
      <c r="AB385" s="181"/>
      <c r="AC385" s="49">
        <v>0</v>
      </c>
      <c r="AD385" s="47">
        <v>0</v>
      </c>
      <c r="AE385" s="44"/>
      <c r="AF385" s="44">
        <v>0</v>
      </c>
      <c r="AG385" s="25"/>
      <c r="AH385" s="25"/>
      <c r="AI385" s="25"/>
      <c r="AJ385" s="25"/>
      <c r="AK385" s="25"/>
      <c r="AL385" s="25"/>
      <c r="AM385" s="33">
        <f>SUMIFS('Unit Cancellations'!D:D,'Unit Cancellations'!B:B,A385)+SUMIFS('Unit Cancellations'!E:E,'Unit Cancellations'!B:B,A385)+SUMIFS('Unit Cancellations'!F:F,'Unit Cancellations'!B:B,A385)+SUMIFS('Unit Cancellations'!G:G,'Unit Cancellations'!B:B,A385)</f>
        <v>0</v>
      </c>
      <c r="AN385" s="41">
        <f t="shared" si="4"/>
        <v>0</v>
      </c>
      <c r="AO385" s="187" t="str">
        <f t="shared" si="3"/>
        <v/>
      </c>
      <c r="AP385" s="25"/>
      <c r="AQ385" s="25"/>
    </row>
    <row r="386" spans="1:43">
      <c r="A386" s="44" t="s">
        <v>287</v>
      </c>
      <c r="B386" s="44"/>
      <c r="C386" s="49">
        <v>0</v>
      </c>
      <c r="D386" s="49">
        <v>0</v>
      </c>
      <c r="E386" s="47">
        <v>0</v>
      </c>
      <c r="F386" s="49">
        <v>0</v>
      </c>
      <c r="G386" s="181"/>
      <c r="H386" s="181"/>
      <c r="I386" s="49">
        <v>0</v>
      </c>
      <c r="J386" s="49">
        <v>0</v>
      </c>
      <c r="K386" s="47">
        <v>0</v>
      </c>
      <c r="L386" s="49">
        <v>0</v>
      </c>
      <c r="M386" s="181"/>
      <c r="N386" s="181"/>
      <c r="O386" s="49">
        <v>0</v>
      </c>
      <c r="P386" s="49">
        <v>0</v>
      </c>
      <c r="Q386" s="47">
        <v>0</v>
      </c>
      <c r="R386" s="49">
        <v>0</v>
      </c>
      <c r="S386" s="181"/>
      <c r="T386" s="181"/>
      <c r="U386" s="49">
        <v>6</v>
      </c>
      <c r="V386" s="49">
        <v>0</v>
      </c>
      <c r="W386" s="44"/>
      <c r="X386" s="181"/>
      <c r="Y386" s="47">
        <v>0</v>
      </c>
      <c r="Z386" s="47">
        <v>0</v>
      </c>
      <c r="AA386" s="44"/>
      <c r="AB386" s="181"/>
      <c r="AC386" s="49">
        <v>0</v>
      </c>
      <c r="AD386" s="47">
        <v>0</v>
      </c>
      <c r="AE386" s="44">
        <v>0</v>
      </c>
      <c r="AF386" s="44"/>
      <c r="AG386" s="25"/>
      <c r="AH386" s="25"/>
      <c r="AI386" s="25"/>
      <c r="AJ386" s="25"/>
      <c r="AK386" s="25"/>
      <c r="AL386" s="25"/>
      <c r="AM386" s="33">
        <f>SUMIFS('Unit Cancellations'!D:D,'Unit Cancellations'!B:B,A386)+SUMIFS('Unit Cancellations'!E:E,'Unit Cancellations'!B:B,A386)+SUMIFS('Unit Cancellations'!F:F,'Unit Cancellations'!B:B,A386)+SUMIFS('Unit Cancellations'!G:G,'Unit Cancellations'!B:B,A386)</f>
        <v>0</v>
      </c>
      <c r="AN386" s="41">
        <f t="shared" si="4"/>
        <v>0</v>
      </c>
      <c r="AO386" s="187" t="str">
        <f t="shared" si="3"/>
        <v/>
      </c>
      <c r="AP386" s="25"/>
      <c r="AQ386" s="25"/>
    </row>
    <row r="387" spans="1:43">
      <c r="A387" s="44" t="s">
        <v>313</v>
      </c>
      <c r="B387" s="45"/>
      <c r="C387" s="49">
        <v>0</v>
      </c>
      <c r="D387" s="49">
        <v>0</v>
      </c>
      <c r="E387" s="47">
        <v>0</v>
      </c>
      <c r="F387" s="49">
        <v>0</v>
      </c>
      <c r="G387" s="181"/>
      <c r="H387" s="181"/>
      <c r="I387" s="49">
        <v>0</v>
      </c>
      <c r="J387" s="49">
        <v>0</v>
      </c>
      <c r="K387" s="47">
        <v>0</v>
      </c>
      <c r="L387" s="49">
        <v>0</v>
      </c>
      <c r="M387" s="181"/>
      <c r="N387" s="181"/>
      <c r="O387" s="49">
        <v>0</v>
      </c>
      <c r="P387" s="49">
        <v>0</v>
      </c>
      <c r="Q387" s="47">
        <v>0</v>
      </c>
      <c r="R387" s="49">
        <v>0</v>
      </c>
      <c r="S387" s="181"/>
      <c r="T387" s="181"/>
      <c r="U387" s="49">
        <v>0</v>
      </c>
      <c r="V387" s="49">
        <v>0</v>
      </c>
      <c r="W387" s="44"/>
      <c r="X387" s="181"/>
      <c r="Y387" s="47">
        <v>1701</v>
      </c>
      <c r="Z387" s="47">
        <v>131</v>
      </c>
      <c r="AA387" s="44"/>
      <c r="AB387" s="181"/>
      <c r="AC387" s="49">
        <v>0</v>
      </c>
      <c r="AD387" s="47">
        <v>0</v>
      </c>
      <c r="AE387" s="47"/>
      <c r="AF387" s="44">
        <v>0</v>
      </c>
      <c r="AG387" s="25"/>
      <c r="AH387" s="25"/>
      <c r="AI387" s="25"/>
      <c r="AJ387" s="25"/>
      <c r="AK387" s="25"/>
      <c r="AL387" s="25"/>
      <c r="AM387" s="33">
        <f>SUMIFS('Unit Cancellations'!D:D,'Unit Cancellations'!B:B,A387)+SUMIFS('Unit Cancellations'!E:E,'Unit Cancellations'!B:B,A387)+SUMIFS('Unit Cancellations'!F:F,'Unit Cancellations'!B:B,A387)+SUMIFS('Unit Cancellations'!G:G,'Unit Cancellations'!B:B,A387)</f>
        <v>0</v>
      </c>
      <c r="AN387" s="41">
        <f t="shared" si="4"/>
        <v>0</v>
      </c>
      <c r="AO387" s="187" t="str">
        <f t="shared" si="3"/>
        <v/>
      </c>
      <c r="AP387" s="25"/>
      <c r="AQ387" s="25"/>
    </row>
    <row r="388" spans="1:43">
      <c r="A388" s="44" t="s">
        <v>209</v>
      </c>
      <c r="B388" s="184"/>
      <c r="C388" s="49">
        <v>0</v>
      </c>
      <c r="D388" s="49">
        <v>0</v>
      </c>
      <c r="E388" s="49">
        <v>0</v>
      </c>
      <c r="F388" s="49">
        <v>0</v>
      </c>
      <c r="G388" s="44"/>
      <c r="H388" s="44"/>
      <c r="I388" s="49">
        <v>0</v>
      </c>
      <c r="J388" s="49">
        <v>0</v>
      </c>
      <c r="K388" s="49">
        <v>0</v>
      </c>
      <c r="L388" s="49">
        <v>0</v>
      </c>
      <c r="M388" s="44"/>
      <c r="N388" s="44"/>
      <c r="O388" s="49">
        <v>0</v>
      </c>
      <c r="P388" s="49">
        <v>0</v>
      </c>
      <c r="Q388" s="49">
        <v>0</v>
      </c>
      <c r="R388" s="49">
        <v>0</v>
      </c>
      <c r="S388" s="44"/>
      <c r="T388" s="44"/>
      <c r="U388" s="47">
        <v>0</v>
      </c>
      <c r="V388" s="49">
        <v>0</v>
      </c>
      <c r="W388" s="44"/>
      <c r="X388" s="181"/>
      <c r="Y388" s="47">
        <v>4817</v>
      </c>
      <c r="Z388" s="47">
        <v>371</v>
      </c>
      <c r="AA388" s="44"/>
      <c r="AB388" s="181"/>
      <c r="AC388" s="49">
        <v>0</v>
      </c>
      <c r="AD388" s="47">
        <v>0</v>
      </c>
      <c r="AE388" s="44"/>
      <c r="AF388" s="44">
        <v>0</v>
      </c>
      <c r="AG388" s="25"/>
      <c r="AH388" s="25"/>
      <c r="AI388" s="25"/>
      <c r="AJ388" s="25"/>
      <c r="AK388" s="25"/>
      <c r="AL388" s="25"/>
      <c r="AM388" s="33">
        <f>SUMIFS('Unit Cancellations'!D:D,'Unit Cancellations'!B:B,A388)+SUMIFS('Unit Cancellations'!E:E,'Unit Cancellations'!B:B,A388)+SUMIFS('Unit Cancellations'!F:F,'Unit Cancellations'!B:B,A388)+SUMIFS('Unit Cancellations'!G:G,'Unit Cancellations'!B:B,A388)</f>
        <v>-74</v>
      </c>
      <c r="AN388" s="41">
        <f t="shared" si="4"/>
        <v>-12.333333333333334</v>
      </c>
      <c r="AO388" s="187" t="str">
        <f t="shared" si="3"/>
        <v/>
      </c>
      <c r="AP388" s="25"/>
      <c r="AQ388" s="25"/>
    </row>
    <row r="389" spans="1:43">
      <c r="A389" s="44" t="s">
        <v>311</v>
      </c>
      <c r="B389" s="45"/>
      <c r="C389" s="49">
        <v>0</v>
      </c>
      <c r="D389" s="49">
        <v>0</v>
      </c>
      <c r="E389" s="49">
        <v>0</v>
      </c>
      <c r="F389" s="49">
        <v>0</v>
      </c>
      <c r="G389" s="181"/>
      <c r="H389" s="181"/>
      <c r="I389" s="49">
        <v>0</v>
      </c>
      <c r="J389" s="49">
        <v>0</v>
      </c>
      <c r="K389" s="49">
        <v>0</v>
      </c>
      <c r="L389" s="49">
        <v>0</v>
      </c>
      <c r="M389" s="44"/>
      <c r="N389" s="44"/>
      <c r="O389" s="49">
        <v>0</v>
      </c>
      <c r="P389" s="49">
        <v>0</v>
      </c>
      <c r="Q389" s="47">
        <v>0</v>
      </c>
      <c r="R389" s="47">
        <v>0</v>
      </c>
      <c r="S389" s="180"/>
      <c r="T389" s="180"/>
      <c r="U389" s="49">
        <v>0</v>
      </c>
      <c r="V389" s="49">
        <v>0</v>
      </c>
      <c r="W389" s="49"/>
      <c r="X389" s="180"/>
      <c r="Y389" s="47">
        <v>3191</v>
      </c>
      <c r="Z389" s="47">
        <v>245</v>
      </c>
      <c r="AA389" s="49"/>
      <c r="AB389" s="180"/>
      <c r="AC389" s="49">
        <v>0</v>
      </c>
      <c r="AD389" s="47">
        <v>0</v>
      </c>
      <c r="AE389" s="49"/>
      <c r="AF389" s="44">
        <v>0</v>
      </c>
      <c r="AG389" s="25"/>
      <c r="AH389" s="25"/>
      <c r="AI389" s="25"/>
      <c r="AJ389" s="25"/>
      <c r="AK389" s="25"/>
      <c r="AL389" s="25"/>
      <c r="AM389" s="33">
        <f>SUMIFS('Unit Cancellations'!D:D,'Unit Cancellations'!B:B,A389)+SUMIFS('Unit Cancellations'!E:E,'Unit Cancellations'!B:B,A389)+SUMIFS('Unit Cancellations'!F:F,'Unit Cancellations'!B:B,A389)+SUMIFS('Unit Cancellations'!G:G,'Unit Cancellations'!B:B,A389)</f>
        <v>0</v>
      </c>
      <c r="AN389" s="41">
        <f t="shared" si="4"/>
        <v>0</v>
      </c>
      <c r="AO389" s="187" t="str">
        <f t="shared" si="3"/>
        <v/>
      </c>
      <c r="AP389" s="25"/>
      <c r="AQ389" s="25"/>
    </row>
    <row r="390" spans="1:43">
      <c r="A390" s="44" t="s">
        <v>207</v>
      </c>
      <c r="B390" s="45">
        <v>46096</v>
      </c>
      <c r="C390" s="49">
        <v>0</v>
      </c>
      <c r="D390" s="49">
        <v>0</v>
      </c>
      <c r="E390" s="49">
        <v>0</v>
      </c>
      <c r="F390" s="49">
        <v>0</v>
      </c>
      <c r="G390" s="181"/>
      <c r="H390" s="181"/>
      <c r="I390" s="49">
        <v>0</v>
      </c>
      <c r="J390" s="49">
        <v>0</v>
      </c>
      <c r="K390" s="49">
        <v>0</v>
      </c>
      <c r="L390" s="49">
        <v>0</v>
      </c>
      <c r="M390" s="44"/>
      <c r="N390" s="44"/>
      <c r="O390" s="49">
        <v>0</v>
      </c>
      <c r="P390" s="49">
        <v>0</v>
      </c>
      <c r="Q390" s="49">
        <v>0</v>
      </c>
      <c r="R390" s="49">
        <v>0</v>
      </c>
      <c r="S390" s="181"/>
      <c r="T390" s="181"/>
      <c r="U390" s="49">
        <v>402</v>
      </c>
      <c r="V390" s="49">
        <v>31</v>
      </c>
      <c r="W390" s="44"/>
      <c r="X390" s="181"/>
      <c r="Y390" s="47">
        <v>0</v>
      </c>
      <c r="Z390" s="49">
        <v>0</v>
      </c>
      <c r="AA390" s="44"/>
      <c r="AB390" s="181"/>
      <c r="AC390" s="49">
        <v>109</v>
      </c>
      <c r="AD390" s="47">
        <v>1944</v>
      </c>
      <c r="AE390" s="44">
        <v>4</v>
      </c>
      <c r="AF390" s="44"/>
      <c r="AG390" s="25"/>
      <c r="AH390" s="25"/>
      <c r="AI390" s="25"/>
      <c r="AJ390" s="25"/>
      <c r="AK390" s="25"/>
      <c r="AL390" s="25"/>
      <c r="AM390" s="33">
        <f>SUMIFS('Unit Cancellations'!D:D,'Unit Cancellations'!B:B,A390)+SUMIFS('Unit Cancellations'!E:E,'Unit Cancellations'!B:B,A390)+SUMIFS('Unit Cancellations'!F:F,'Unit Cancellations'!B:B,A390)+SUMIFS('Unit Cancellations'!G:G,'Unit Cancellations'!B:B,A390)</f>
        <v>0</v>
      </c>
      <c r="AN390" s="41">
        <f t="shared" si="4"/>
        <v>0</v>
      </c>
      <c r="AO390" s="187" t="str">
        <f t="shared" si="3"/>
        <v/>
      </c>
      <c r="AP390" s="25"/>
      <c r="AQ390" s="25"/>
    </row>
    <row r="391" spans="1:43">
      <c r="A391" s="44" t="s">
        <v>640</v>
      </c>
      <c r="B391" s="45"/>
      <c r="C391" s="49">
        <v>0</v>
      </c>
      <c r="D391" s="49">
        <v>0</v>
      </c>
      <c r="E391" s="47">
        <v>0</v>
      </c>
      <c r="F391" s="49">
        <v>0</v>
      </c>
      <c r="G391" s="181"/>
      <c r="H391" s="181"/>
      <c r="I391" s="49">
        <v>0</v>
      </c>
      <c r="J391" s="49">
        <v>0</v>
      </c>
      <c r="K391" s="47">
        <v>0</v>
      </c>
      <c r="L391" s="49">
        <v>0</v>
      </c>
      <c r="M391" s="181"/>
      <c r="N391" s="181"/>
      <c r="O391" s="49">
        <v>0</v>
      </c>
      <c r="P391" s="49">
        <v>0</v>
      </c>
      <c r="Q391" s="47">
        <v>0</v>
      </c>
      <c r="R391" s="49">
        <v>0</v>
      </c>
      <c r="S391" s="181"/>
      <c r="T391" s="181"/>
      <c r="U391" s="49">
        <v>0</v>
      </c>
      <c r="V391" s="49">
        <v>0</v>
      </c>
      <c r="W391" s="49"/>
      <c r="X391" s="180"/>
      <c r="Y391" s="47">
        <v>156520</v>
      </c>
      <c r="Z391" s="47">
        <v>12040</v>
      </c>
      <c r="AA391" s="49"/>
      <c r="AB391" s="180"/>
      <c r="AC391" s="49">
        <v>0</v>
      </c>
      <c r="AD391" s="47">
        <v>0</v>
      </c>
      <c r="AE391" s="76"/>
      <c r="AF391" s="44">
        <v>0</v>
      </c>
      <c r="AG391" s="25"/>
      <c r="AH391" s="25"/>
      <c r="AI391" s="25"/>
      <c r="AJ391" s="25"/>
      <c r="AK391" s="25"/>
      <c r="AL391" s="25"/>
      <c r="AM391" s="33">
        <f>SUMIFS('Unit Cancellations'!D:D,'Unit Cancellations'!B:B,A391)+SUMIFS('Unit Cancellations'!E:E,'Unit Cancellations'!B:B,A391)+SUMIFS('Unit Cancellations'!F:F,'Unit Cancellations'!B:B,A391)+SUMIFS('Unit Cancellations'!G:G,'Unit Cancellations'!B:B,A391)</f>
        <v>-1040</v>
      </c>
      <c r="AN391" s="41">
        <f t="shared" si="4"/>
        <v>-173.33333333333334</v>
      </c>
      <c r="AO391" s="187" t="str">
        <f t="shared" si="3"/>
        <v/>
      </c>
      <c r="AP391" s="25"/>
      <c r="AQ391" s="25"/>
    </row>
    <row r="392" spans="1:43">
      <c r="A392" s="44" t="s">
        <v>291</v>
      </c>
      <c r="B392" s="185">
        <v>46096</v>
      </c>
      <c r="C392" s="49">
        <v>0</v>
      </c>
      <c r="D392" s="49">
        <v>0</v>
      </c>
      <c r="E392" s="49">
        <v>0</v>
      </c>
      <c r="F392" s="49">
        <v>0</v>
      </c>
      <c r="G392" s="44"/>
      <c r="H392" s="44"/>
      <c r="I392" s="49">
        <v>0</v>
      </c>
      <c r="J392" s="49">
        <v>0</v>
      </c>
      <c r="K392" s="49">
        <v>0</v>
      </c>
      <c r="L392" s="49">
        <v>0</v>
      </c>
      <c r="M392" s="44"/>
      <c r="N392" s="44"/>
      <c r="O392" s="49">
        <v>0</v>
      </c>
      <c r="P392" s="49">
        <v>0</v>
      </c>
      <c r="Q392" s="49">
        <v>81</v>
      </c>
      <c r="R392" s="49">
        <v>4</v>
      </c>
      <c r="S392" s="181">
        <v>-1</v>
      </c>
      <c r="T392" s="181">
        <v>-1</v>
      </c>
      <c r="U392" s="47">
        <v>16</v>
      </c>
      <c r="V392" s="49">
        <v>1</v>
      </c>
      <c r="W392" s="44">
        <v>1</v>
      </c>
      <c r="X392" s="181">
        <v>-0.06</v>
      </c>
      <c r="Y392" s="47">
        <v>0</v>
      </c>
      <c r="Z392" s="47">
        <v>0</v>
      </c>
      <c r="AA392" s="44">
        <v>1</v>
      </c>
      <c r="AB392" s="181">
        <v>-1</v>
      </c>
      <c r="AC392" s="49">
        <v>17</v>
      </c>
      <c r="AD392" s="47">
        <v>290</v>
      </c>
      <c r="AE392" s="49">
        <v>14</v>
      </c>
      <c r="AF392" s="44"/>
      <c r="AG392" s="25"/>
      <c r="AH392" s="25"/>
      <c r="AI392" s="25"/>
      <c r="AJ392" s="25"/>
      <c r="AK392" s="25"/>
      <c r="AL392" s="25"/>
      <c r="AM392" s="33">
        <f>SUMIFS('Unit Cancellations'!D:D,'Unit Cancellations'!B:B,A392)+SUMIFS('Unit Cancellations'!E:E,'Unit Cancellations'!B:B,A392)+SUMIFS('Unit Cancellations'!F:F,'Unit Cancellations'!B:B,A392)+SUMIFS('Unit Cancellations'!G:G,'Unit Cancellations'!B:B,A392)</f>
        <v>0</v>
      </c>
      <c r="AN392" s="41">
        <f t="shared" si="4"/>
        <v>0</v>
      </c>
      <c r="AO392" s="187" t="str">
        <f t="shared" si="3"/>
        <v/>
      </c>
      <c r="AP392" s="25"/>
      <c r="AQ392" s="25"/>
    </row>
    <row r="393" spans="1:43">
      <c r="A393" s="44" t="s">
        <v>386</v>
      </c>
      <c r="B393" s="45">
        <v>46096</v>
      </c>
      <c r="C393" s="49">
        <v>0</v>
      </c>
      <c r="D393" s="49">
        <v>0</v>
      </c>
      <c r="E393" s="47">
        <v>0</v>
      </c>
      <c r="F393" s="49">
        <v>0</v>
      </c>
      <c r="G393" s="181"/>
      <c r="H393" s="181"/>
      <c r="I393" s="49">
        <v>0</v>
      </c>
      <c r="J393" s="49">
        <v>0</v>
      </c>
      <c r="K393" s="47">
        <v>0</v>
      </c>
      <c r="L393" s="49">
        <v>0</v>
      </c>
      <c r="M393" s="181"/>
      <c r="N393" s="181"/>
      <c r="O393" s="49">
        <v>0</v>
      </c>
      <c r="P393" s="49">
        <v>0</v>
      </c>
      <c r="Q393" s="47">
        <v>0</v>
      </c>
      <c r="R393" s="47">
        <v>0</v>
      </c>
      <c r="S393" s="181"/>
      <c r="T393" s="181"/>
      <c r="U393" s="49">
        <v>0</v>
      </c>
      <c r="V393" s="49">
        <v>0</v>
      </c>
      <c r="W393" s="44"/>
      <c r="X393" s="181"/>
      <c r="Y393" s="47">
        <v>0</v>
      </c>
      <c r="Z393" s="49">
        <v>0</v>
      </c>
      <c r="AA393" s="44"/>
      <c r="AB393" s="181"/>
      <c r="AC393" s="49">
        <v>0</v>
      </c>
      <c r="AD393" s="47">
        <v>0</v>
      </c>
      <c r="AE393" s="47"/>
      <c r="AF393" s="44"/>
      <c r="AG393" s="33"/>
      <c r="AH393" s="33"/>
      <c r="AI393" s="33"/>
      <c r="AJ393" s="33"/>
      <c r="AK393" s="33"/>
      <c r="AL393" s="33"/>
      <c r="AM393" s="33">
        <f>SUMIFS('Unit Cancellations'!D:D,'Unit Cancellations'!B:B,A393)+SUMIFS('Unit Cancellations'!E:E,'Unit Cancellations'!B:B,A393)+SUMIFS('Unit Cancellations'!F:F,'Unit Cancellations'!B:B,A393)+SUMIFS('Unit Cancellations'!G:G,'Unit Cancellations'!B:B,A393)</f>
        <v>0</v>
      </c>
      <c r="AN393" s="41">
        <f t="shared" si="4"/>
        <v>0</v>
      </c>
      <c r="AO393" s="187" t="str">
        <f t="shared" si="3"/>
        <v/>
      </c>
      <c r="AP393" s="33"/>
      <c r="AQ393" s="33"/>
    </row>
    <row r="394" spans="1:43">
      <c r="A394" s="44" t="s">
        <v>460</v>
      </c>
      <c r="B394" s="45">
        <v>46096</v>
      </c>
      <c r="C394" s="49">
        <v>0</v>
      </c>
      <c r="D394" s="49">
        <v>0</v>
      </c>
      <c r="E394" s="49">
        <v>0</v>
      </c>
      <c r="F394" s="49">
        <v>0</v>
      </c>
      <c r="G394" s="181"/>
      <c r="H394" s="181"/>
      <c r="I394" s="49">
        <v>0</v>
      </c>
      <c r="J394" s="49">
        <v>0</v>
      </c>
      <c r="K394" s="49">
        <v>0</v>
      </c>
      <c r="L394" s="49">
        <v>0</v>
      </c>
      <c r="M394" s="44"/>
      <c r="N394" s="44"/>
      <c r="O394" s="49">
        <v>0</v>
      </c>
      <c r="P394" s="49">
        <v>0</v>
      </c>
      <c r="Q394" s="49">
        <v>0</v>
      </c>
      <c r="R394" s="49">
        <v>0</v>
      </c>
      <c r="S394" s="181"/>
      <c r="T394" s="181"/>
      <c r="U394" s="47">
        <v>0</v>
      </c>
      <c r="V394" s="49">
        <v>0</v>
      </c>
      <c r="W394" s="44">
        <v>2</v>
      </c>
      <c r="X394" s="181">
        <v>-1</v>
      </c>
      <c r="Y394" s="47">
        <v>0</v>
      </c>
      <c r="Z394" s="47">
        <v>0</v>
      </c>
      <c r="AA394" s="44">
        <v>2</v>
      </c>
      <c r="AB394" s="181">
        <v>-1</v>
      </c>
      <c r="AC394" s="49">
        <v>117</v>
      </c>
      <c r="AD394" s="47">
        <v>1561</v>
      </c>
      <c r="AE394" s="44"/>
      <c r="AF394" s="44"/>
      <c r="AG394" s="25"/>
      <c r="AH394" s="25"/>
      <c r="AI394" s="25"/>
      <c r="AJ394" s="25"/>
      <c r="AK394" s="25"/>
      <c r="AL394" s="25"/>
      <c r="AM394" s="33">
        <f>SUMIFS('Unit Cancellations'!D:D,'Unit Cancellations'!B:B,A394)+SUMIFS('Unit Cancellations'!E:E,'Unit Cancellations'!B:B,A394)+SUMIFS('Unit Cancellations'!F:F,'Unit Cancellations'!B:B,A394)+SUMIFS('Unit Cancellations'!G:G,'Unit Cancellations'!B:B,A394)</f>
        <v>0</v>
      </c>
      <c r="AN394" s="41">
        <f t="shared" si="4"/>
        <v>0</v>
      </c>
      <c r="AO394" s="187" t="str">
        <f t="shared" si="3"/>
        <v/>
      </c>
      <c r="AP394" s="25"/>
      <c r="AQ394" s="25"/>
    </row>
    <row r="395" spans="1:43">
      <c r="A395" s="44" t="s">
        <v>478</v>
      </c>
      <c r="B395" s="184"/>
      <c r="C395" s="49">
        <v>0</v>
      </c>
      <c r="D395" s="49">
        <v>0</v>
      </c>
      <c r="E395" s="49">
        <v>0</v>
      </c>
      <c r="F395" s="49">
        <v>0</v>
      </c>
      <c r="G395" s="181"/>
      <c r="H395" s="181"/>
      <c r="I395" s="49">
        <v>0</v>
      </c>
      <c r="J395" s="49">
        <v>0</v>
      </c>
      <c r="K395" s="49">
        <v>0</v>
      </c>
      <c r="L395" s="49">
        <v>0</v>
      </c>
      <c r="M395" s="44"/>
      <c r="N395" s="44"/>
      <c r="O395" s="49">
        <v>0</v>
      </c>
      <c r="P395" s="49">
        <v>0</v>
      </c>
      <c r="Q395" s="47">
        <v>0</v>
      </c>
      <c r="R395" s="49">
        <v>0</v>
      </c>
      <c r="S395" s="181"/>
      <c r="T395" s="181"/>
      <c r="U395" s="49">
        <v>1</v>
      </c>
      <c r="V395" s="49">
        <v>0</v>
      </c>
      <c r="W395" s="44"/>
      <c r="X395" s="181"/>
      <c r="Y395" s="47">
        <v>0</v>
      </c>
      <c r="Z395" s="47">
        <v>0</v>
      </c>
      <c r="AA395" s="44"/>
      <c r="AB395" s="181"/>
      <c r="AC395" s="49">
        <v>0</v>
      </c>
      <c r="AD395" s="47">
        <v>0</v>
      </c>
      <c r="AE395" s="49">
        <v>0</v>
      </c>
      <c r="AF395" s="44"/>
      <c r="AG395" s="33"/>
      <c r="AH395" s="33"/>
      <c r="AI395" s="33"/>
      <c r="AJ395" s="33"/>
      <c r="AK395" s="33"/>
      <c r="AL395" s="33"/>
      <c r="AM395" s="33">
        <f>SUMIFS('Unit Cancellations'!D:D,'Unit Cancellations'!B:B,A395)+SUMIFS('Unit Cancellations'!E:E,'Unit Cancellations'!B:B,A395)+SUMIFS('Unit Cancellations'!F:F,'Unit Cancellations'!B:B,A395)+SUMIFS('Unit Cancellations'!G:G,'Unit Cancellations'!B:B,A395)</f>
        <v>0</v>
      </c>
      <c r="AN395" s="41">
        <f t="shared" si="4"/>
        <v>0</v>
      </c>
      <c r="AO395" s="187" t="str">
        <f t="shared" si="3"/>
        <v/>
      </c>
      <c r="AP395" s="33"/>
      <c r="AQ395" s="33"/>
    </row>
    <row r="396" spans="1:43">
      <c r="A396" s="44" t="s">
        <v>388</v>
      </c>
      <c r="B396" s="182">
        <v>46096</v>
      </c>
      <c r="C396" s="49">
        <v>0</v>
      </c>
      <c r="D396" s="49">
        <v>0</v>
      </c>
      <c r="E396" s="47">
        <v>0</v>
      </c>
      <c r="F396" s="49">
        <v>0</v>
      </c>
      <c r="G396" s="181"/>
      <c r="H396" s="181"/>
      <c r="I396" s="49">
        <v>0</v>
      </c>
      <c r="J396" s="49">
        <v>0</v>
      </c>
      <c r="K396" s="47">
        <v>0</v>
      </c>
      <c r="L396" s="49">
        <v>0</v>
      </c>
      <c r="M396" s="181"/>
      <c r="N396" s="181"/>
      <c r="O396" s="49">
        <v>0</v>
      </c>
      <c r="P396" s="49">
        <v>0</v>
      </c>
      <c r="Q396" s="47">
        <v>0</v>
      </c>
      <c r="R396" s="47">
        <v>0</v>
      </c>
      <c r="S396" s="180"/>
      <c r="T396" s="180"/>
      <c r="U396" s="49">
        <v>0</v>
      </c>
      <c r="V396" s="49">
        <v>0</v>
      </c>
      <c r="W396" s="44"/>
      <c r="X396" s="181"/>
      <c r="Y396" s="47">
        <v>0</v>
      </c>
      <c r="Z396" s="47">
        <v>0</v>
      </c>
      <c r="AA396" s="44"/>
      <c r="AB396" s="181"/>
      <c r="AC396" s="49">
        <v>0</v>
      </c>
      <c r="AD396" s="47">
        <v>0</v>
      </c>
      <c r="AE396" s="76">
        <v>0</v>
      </c>
      <c r="AF396" s="44"/>
      <c r="AG396" s="25"/>
      <c r="AH396" s="25"/>
      <c r="AI396" s="25"/>
      <c r="AJ396" s="25"/>
      <c r="AK396" s="25"/>
      <c r="AL396" s="25"/>
      <c r="AM396" s="33">
        <f>SUMIFS('Unit Cancellations'!D:D,'Unit Cancellations'!B:B,A396)+SUMIFS('Unit Cancellations'!E:E,'Unit Cancellations'!B:B,A396)+SUMIFS('Unit Cancellations'!F:F,'Unit Cancellations'!B:B,A396)+SUMIFS('Unit Cancellations'!G:G,'Unit Cancellations'!B:B,A396)</f>
        <v>0</v>
      </c>
      <c r="AN396" s="41">
        <f t="shared" si="4"/>
        <v>0</v>
      </c>
      <c r="AO396" s="187" t="str">
        <f t="shared" si="3"/>
        <v/>
      </c>
      <c r="AP396" s="25"/>
      <c r="AQ396" s="25"/>
    </row>
    <row r="397" spans="1:43">
      <c r="A397" s="44" t="s">
        <v>389</v>
      </c>
      <c r="B397" s="184">
        <v>46096</v>
      </c>
      <c r="C397" s="49">
        <v>0</v>
      </c>
      <c r="D397" s="49">
        <v>0</v>
      </c>
      <c r="E397" s="47">
        <v>0</v>
      </c>
      <c r="F397" s="49">
        <v>0</v>
      </c>
      <c r="G397" s="181"/>
      <c r="H397" s="181"/>
      <c r="I397" s="49">
        <v>0</v>
      </c>
      <c r="J397" s="49">
        <v>0</v>
      </c>
      <c r="K397" s="47">
        <v>0</v>
      </c>
      <c r="L397" s="49">
        <v>0</v>
      </c>
      <c r="M397" s="181"/>
      <c r="N397" s="181"/>
      <c r="O397" s="49">
        <v>0</v>
      </c>
      <c r="P397" s="49">
        <v>0</v>
      </c>
      <c r="Q397" s="47">
        <v>0</v>
      </c>
      <c r="R397" s="47">
        <v>0</v>
      </c>
      <c r="S397" s="181"/>
      <c r="T397" s="181"/>
      <c r="U397" s="47">
        <v>0</v>
      </c>
      <c r="V397" s="49">
        <v>0</v>
      </c>
      <c r="W397" s="44"/>
      <c r="X397" s="181"/>
      <c r="Y397" s="49">
        <v>0</v>
      </c>
      <c r="Z397" s="49">
        <v>0</v>
      </c>
      <c r="AA397" s="44"/>
      <c r="AB397" s="181"/>
      <c r="AC397" s="49">
        <v>0</v>
      </c>
      <c r="AD397" s="49">
        <v>0</v>
      </c>
      <c r="AE397" s="47"/>
      <c r="AF397" s="44"/>
      <c r="AG397" s="25"/>
      <c r="AH397" s="25"/>
      <c r="AI397" s="25"/>
      <c r="AJ397" s="25"/>
      <c r="AK397" s="25"/>
      <c r="AL397" s="25"/>
      <c r="AM397" s="33">
        <f>SUMIFS('Unit Cancellations'!D:D,'Unit Cancellations'!B:B,A397)+SUMIFS('Unit Cancellations'!E:E,'Unit Cancellations'!B:B,A397)+SUMIFS('Unit Cancellations'!F:F,'Unit Cancellations'!B:B,A397)+SUMIFS('Unit Cancellations'!G:G,'Unit Cancellations'!B:B,A397)</f>
        <v>0</v>
      </c>
      <c r="AN397" s="41">
        <f t="shared" si="4"/>
        <v>0</v>
      </c>
      <c r="AO397" s="187" t="str">
        <f t="shared" si="3"/>
        <v/>
      </c>
      <c r="AP397" s="25"/>
      <c r="AQ397" s="25"/>
    </row>
    <row r="398" spans="1:43">
      <c r="A398" s="44" t="s">
        <v>263</v>
      </c>
      <c r="B398" s="44"/>
      <c r="C398" s="49">
        <v>0</v>
      </c>
      <c r="D398" s="49">
        <v>0</v>
      </c>
      <c r="E398" s="49">
        <v>0</v>
      </c>
      <c r="F398" s="49">
        <v>0</v>
      </c>
      <c r="G398" s="44"/>
      <c r="H398" s="44"/>
      <c r="I398" s="49">
        <v>0</v>
      </c>
      <c r="J398" s="49">
        <v>0</v>
      </c>
      <c r="K398" s="49">
        <v>0</v>
      </c>
      <c r="L398" s="49">
        <v>0</v>
      </c>
      <c r="M398" s="44"/>
      <c r="N398" s="44"/>
      <c r="O398" s="49">
        <v>0</v>
      </c>
      <c r="P398" s="49">
        <v>0</v>
      </c>
      <c r="Q398" s="49">
        <v>0</v>
      </c>
      <c r="R398" s="49">
        <v>0</v>
      </c>
      <c r="S398" s="44"/>
      <c r="T398" s="44"/>
      <c r="U398" s="47">
        <v>21</v>
      </c>
      <c r="V398" s="49">
        <v>2</v>
      </c>
      <c r="W398" s="44"/>
      <c r="X398" s="181"/>
      <c r="Y398" s="49">
        <v>0</v>
      </c>
      <c r="Z398" s="49">
        <v>0</v>
      </c>
      <c r="AA398" s="44"/>
      <c r="AB398" s="181"/>
      <c r="AC398" s="49">
        <v>6</v>
      </c>
      <c r="AD398" s="49">
        <v>0</v>
      </c>
      <c r="AE398" s="49">
        <v>4</v>
      </c>
      <c r="AF398" s="44"/>
      <c r="AG398" s="25"/>
      <c r="AH398" s="25"/>
      <c r="AI398" s="25"/>
      <c r="AJ398" s="25"/>
      <c r="AK398" s="25"/>
      <c r="AL398" s="25"/>
      <c r="AM398" s="33">
        <f>SUMIFS('Unit Cancellations'!D:D,'Unit Cancellations'!B:B,A398)+SUMIFS('Unit Cancellations'!E:E,'Unit Cancellations'!B:B,A398)+SUMIFS('Unit Cancellations'!F:F,'Unit Cancellations'!B:B,A398)+SUMIFS('Unit Cancellations'!G:G,'Unit Cancellations'!B:B,A398)</f>
        <v>0</v>
      </c>
      <c r="AN398" s="41">
        <f t="shared" si="4"/>
        <v>0</v>
      </c>
      <c r="AO398" s="187" t="str">
        <f t="shared" si="3"/>
        <v/>
      </c>
      <c r="AP398" s="25"/>
      <c r="AQ398" s="25"/>
    </row>
    <row r="399" spans="1:43">
      <c r="A399" s="44" t="s">
        <v>485</v>
      </c>
      <c r="B399" s="45">
        <v>46096</v>
      </c>
      <c r="C399" s="49">
        <v>0</v>
      </c>
      <c r="D399" s="49">
        <v>0</v>
      </c>
      <c r="E399" s="49">
        <v>27</v>
      </c>
      <c r="F399" s="49">
        <v>0</v>
      </c>
      <c r="G399" s="181">
        <v>-1</v>
      </c>
      <c r="H399" s="181">
        <v>-1</v>
      </c>
      <c r="I399" s="49">
        <v>0</v>
      </c>
      <c r="J399" s="49">
        <v>0</v>
      </c>
      <c r="K399" s="49">
        <v>0</v>
      </c>
      <c r="L399" s="49">
        <v>0</v>
      </c>
      <c r="M399" s="181"/>
      <c r="N399" s="181"/>
      <c r="O399" s="49">
        <v>0</v>
      </c>
      <c r="P399" s="49">
        <v>0</v>
      </c>
      <c r="Q399" s="47">
        <v>576</v>
      </c>
      <c r="R399" s="49">
        <v>4</v>
      </c>
      <c r="S399" s="181">
        <v>-1</v>
      </c>
      <c r="T399" s="181">
        <v>-1</v>
      </c>
      <c r="U399" s="49">
        <v>0</v>
      </c>
      <c r="V399" s="49">
        <v>0</v>
      </c>
      <c r="W399" s="44"/>
      <c r="X399" s="181"/>
      <c r="Y399" s="47">
        <v>0</v>
      </c>
      <c r="Z399" s="47">
        <v>0</v>
      </c>
      <c r="AA399" s="44"/>
      <c r="AB399" s="181"/>
      <c r="AC399" s="49">
        <v>0</v>
      </c>
      <c r="AD399" s="49">
        <v>0</v>
      </c>
      <c r="AE399" s="49"/>
      <c r="AF399" s="44"/>
      <c r="AG399" s="25"/>
      <c r="AH399" s="25"/>
      <c r="AI399" s="25"/>
      <c r="AJ399" s="25"/>
      <c r="AK399" s="25"/>
      <c r="AL399" s="25"/>
      <c r="AM399" s="33">
        <f>SUMIFS('Unit Cancellations'!D:D,'Unit Cancellations'!B:B,A399)+SUMIFS('Unit Cancellations'!E:E,'Unit Cancellations'!B:B,A399)+SUMIFS('Unit Cancellations'!F:F,'Unit Cancellations'!B:B,A399)+SUMIFS('Unit Cancellations'!G:G,'Unit Cancellations'!B:B,A399)</f>
        <v>0</v>
      </c>
      <c r="AN399" s="41">
        <f t="shared" si="4"/>
        <v>0</v>
      </c>
      <c r="AO399" s="187" t="str">
        <f t="shared" si="3"/>
        <v/>
      </c>
      <c r="AP399" s="25"/>
      <c r="AQ399" s="25"/>
    </row>
    <row r="400" spans="1:43">
      <c r="A400" s="44" t="s">
        <v>284</v>
      </c>
      <c r="B400" s="184"/>
      <c r="C400" s="49">
        <v>0</v>
      </c>
      <c r="D400" s="49">
        <v>0</v>
      </c>
      <c r="E400" s="49">
        <v>0</v>
      </c>
      <c r="F400" s="49">
        <v>0</v>
      </c>
      <c r="G400" s="44"/>
      <c r="H400" s="44"/>
      <c r="I400" s="49">
        <v>0</v>
      </c>
      <c r="J400" s="49">
        <v>0</v>
      </c>
      <c r="K400" s="49">
        <v>0</v>
      </c>
      <c r="L400" s="49">
        <v>0</v>
      </c>
      <c r="M400" s="44"/>
      <c r="N400" s="44"/>
      <c r="O400" s="49">
        <v>0</v>
      </c>
      <c r="P400" s="49">
        <v>0</v>
      </c>
      <c r="Q400" s="49">
        <v>0</v>
      </c>
      <c r="R400" s="49">
        <v>0</v>
      </c>
      <c r="S400" s="44"/>
      <c r="T400" s="44"/>
      <c r="U400" s="49">
        <v>9</v>
      </c>
      <c r="V400" s="49">
        <v>1</v>
      </c>
      <c r="W400" s="44"/>
      <c r="X400" s="44"/>
      <c r="Y400" s="49">
        <v>0</v>
      </c>
      <c r="Z400" s="49">
        <v>0</v>
      </c>
      <c r="AA400" s="44"/>
      <c r="AB400" s="44"/>
      <c r="AC400" s="49">
        <v>0</v>
      </c>
      <c r="AD400" s="49">
        <v>0</v>
      </c>
      <c r="AE400" s="44">
        <v>0</v>
      </c>
      <c r="AF400" s="44"/>
      <c r="AG400" s="25"/>
      <c r="AH400" s="25"/>
      <c r="AI400" s="25"/>
      <c r="AJ400" s="25"/>
      <c r="AK400" s="25"/>
      <c r="AL400" s="25"/>
      <c r="AM400" s="33">
        <f>SUMIFS('Unit Cancellations'!D:D,'Unit Cancellations'!B:B,A400)+SUMIFS('Unit Cancellations'!E:E,'Unit Cancellations'!B:B,A400)+SUMIFS('Unit Cancellations'!F:F,'Unit Cancellations'!B:B,A400)+SUMIFS('Unit Cancellations'!G:G,'Unit Cancellations'!B:B,A400)</f>
        <v>0</v>
      </c>
      <c r="AN400" s="41">
        <f t="shared" si="4"/>
        <v>0</v>
      </c>
      <c r="AO400" s="187" t="str">
        <f t="shared" si="3"/>
        <v/>
      </c>
      <c r="AP400" s="25"/>
      <c r="AQ400" s="25"/>
    </row>
    <row r="401" spans="1:43">
      <c r="A401" s="44" t="s">
        <v>673</v>
      </c>
      <c r="B401" s="45"/>
      <c r="C401" s="49">
        <v>0</v>
      </c>
      <c r="D401" s="49">
        <v>0</v>
      </c>
      <c r="E401" s="47">
        <v>0</v>
      </c>
      <c r="F401" s="49">
        <v>0</v>
      </c>
      <c r="G401" s="181"/>
      <c r="H401" s="181"/>
      <c r="I401" s="49">
        <v>0</v>
      </c>
      <c r="J401" s="49">
        <v>0</v>
      </c>
      <c r="K401" s="47">
        <v>0</v>
      </c>
      <c r="L401" s="49">
        <v>0</v>
      </c>
      <c r="M401" s="181"/>
      <c r="N401" s="181"/>
      <c r="O401" s="49">
        <v>0</v>
      </c>
      <c r="P401" s="49">
        <v>0</v>
      </c>
      <c r="Q401" s="47">
        <v>0</v>
      </c>
      <c r="R401" s="47">
        <v>0</v>
      </c>
      <c r="S401" s="181"/>
      <c r="T401" s="181"/>
      <c r="U401" s="49">
        <v>0</v>
      </c>
      <c r="V401" s="49">
        <v>0</v>
      </c>
      <c r="W401" s="44"/>
      <c r="X401" s="181"/>
      <c r="Y401" s="47">
        <v>59974</v>
      </c>
      <c r="Z401" s="47">
        <v>4613</v>
      </c>
      <c r="AA401" s="44"/>
      <c r="AB401" s="181"/>
      <c r="AC401" s="47">
        <v>0</v>
      </c>
      <c r="AD401" s="49">
        <v>0</v>
      </c>
      <c r="AE401" s="76"/>
      <c r="AF401" s="44">
        <v>0</v>
      </c>
      <c r="AG401" s="25"/>
      <c r="AH401" s="25"/>
      <c r="AI401" s="25"/>
      <c r="AJ401" s="25"/>
      <c r="AK401" s="25"/>
      <c r="AL401" s="25"/>
      <c r="AM401" s="33">
        <f>SUMIFS('Unit Cancellations'!D:D,'Unit Cancellations'!B:B,A401)+SUMIFS('Unit Cancellations'!E:E,'Unit Cancellations'!B:B,A401)+SUMIFS('Unit Cancellations'!F:F,'Unit Cancellations'!B:B,A401)+SUMIFS('Unit Cancellations'!G:G,'Unit Cancellations'!B:B,A401)</f>
        <v>0</v>
      </c>
      <c r="AN401" s="41">
        <f t="shared" si="4"/>
        <v>0</v>
      </c>
      <c r="AO401" s="187" t="str">
        <f t="shared" si="3"/>
        <v/>
      </c>
      <c r="AP401" s="25"/>
      <c r="AQ401" s="25"/>
    </row>
    <row r="402" spans="1:43">
      <c r="A402" s="44" t="s">
        <v>458</v>
      </c>
      <c r="B402" s="184"/>
      <c r="C402" s="49">
        <v>0</v>
      </c>
      <c r="D402" s="49">
        <v>0</v>
      </c>
      <c r="E402" s="49">
        <v>0</v>
      </c>
      <c r="F402" s="49">
        <v>0</v>
      </c>
      <c r="G402" s="44"/>
      <c r="H402" s="44"/>
      <c r="I402" s="49">
        <v>0</v>
      </c>
      <c r="J402" s="49">
        <v>0</v>
      </c>
      <c r="K402" s="49">
        <v>0</v>
      </c>
      <c r="L402" s="49">
        <v>0</v>
      </c>
      <c r="M402" s="44"/>
      <c r="N402" s="44"/>
      <c r="O402" s="49">
        <v>0</v>
      </c>
      <c r="P402" s="49">
        <v>0</v>
      </c>
      <c r="Q402" s="49">
        <v>0</v>
      </c>
      <c r="R402" s="49">
        <v>0</v>
      </c>
      <c r="S402" s="44"/>
      <c r="T402" s="44"/>
      <c r="U402" s="47">
        <v>0</v>
      </c>
      <c r="V402" s="49">
        <v>0</v>
      </c>
      <c r="W402" s="44"/>
      <c r="X402" s="181"/>
      <c r="Y402" s="47">
        <v>0</v>
      </c>
      <c r="Z402" s="47">
        <v>0</v>
      </c>
      <c r="AA402" s="44"/>
      <c r="AB402" s="181"/>
      <c r="AC402" s="49">
        <v>0</v>
      </c>
      <c r="AD402" s="49">
        <v>0</v>
      </c>
      <c r="AE402" s="49">
        <v>0</v>
      </c>
      <c r="AF402" s="44"/>
      <c r="AG402" s="25"/>
      <c r="AH402" s="25"/>
      <c r="AI402" s="25"/>
      <c r="AJ402" s="25"/>
      <c r="AK402" s="25"/>
      <c r="AL402" s="25"/>
      <c r="AM402" s="33">
        <f>SUMIFS('Unit Cancellations'!D:D,'Unit Cancellations'!B:B,A402)+SUMIFS('Unit Cancellations'!E:E,'Unit Cancellations'!B:B,A402)+SUMIFS('Unit Cancellations'!F:F,'Unit Cancellations'!B:B,A402)+SUMIFS('Unit Cancellations'!G:G,'Unit Cancellations'!B:B,A402)</f>
        <v>0</v>
      </c>
      <c r="AN402" s="41">
        <f t="shared" si="4"/>
        <v>0</v>
      </c>
      <c r="AO402" s="187" t="str">
        <f t="shared" si="3"/>
        <v/>
      </c>
      <c r="AP402" s="25"/>
      <c r="AQ402" s="25"/>
    </row>
    <row r="403" spans="1:43">
      <c r="A403" s="44" t="s">
        <v>390</v>
      </c>
      <c r="B403" s="45">
        <v>46096</v>
      </c>
      <c r="C403" s="49">
        <v>0</v>
      </c>
      <c r="D403" s="49">
        <v>0</v>
      </c>
      <c r="E403" s="47">
        <v>0</v>
      </c>
      <c r="F403" s="49">
        <v>0</v>
      </c>
      <c r="G403" s="180"/>
      <c r="H403" s="180"/>
      <c r="I403" s="49">
        <v>0</v>
      </c>
      <c r="J403" s="49">
        <v>0</v>
      </c>
      <c r="K403" s="47">
        <v>0</v>
      </c>
      <c r="L403" s="49">
        <v>0</v>
      </c>
      <c r="M403" s="180"/>
      <c r="N403" s="180"/>
      <c r="O403" s="49">
        <v>0</v>
      </c>
      <c r="P403" s="49">
        <v>0</v>
      </c>
      <c r="Q403" s="47">
        <v>0</v>
      </c>
      <c r="R403" s="47">
        <v>0</v>
      </c>
      <c r="S403" s="180"/>
      <c r="T403" s="180"/>
      <c r="U403" s="49">
        <v>1</v>
      </c>
      <c r="V403" s="49">
        <v>0</v>
      </c>
      <c r="W403" s="49"/>
      <c r="X403" s="180"/>
      <c r="Y403" s="47">
        <v>0</v>
      </c>
      <c r="Z403" s="47">
        <v>0</v>
      </c>
      <c r="AA403" s="49"/>
      <c r="AB403" s="180"/>
      <c r="AC403" s="49">
        <v>0</v>
      </c>
      <c r="AD403" s="47">
        <v>0</v>
      </c>
      <c r="AE403" s="47">
        <v>0</v>
      </c>
      <c r="AF403" s="44"/>
      <c r="AG403" s="25"/>
      <c r="AH403" s="25"/>
      <c r="AI403" s="25"/>
      <c r="AJ403" s="25"/>
      <c r="AK403" s="25"/>
      <c r="AL403" s="25"/>
      <c r="AM403" s="33">
        <f>SUMIFS('Unit Cancellations'!D:D,'Unit Cancellations'!B:B,A403)+SUMIFS('Unit Cancellations'!E:E,'Unit Cancellations'!B:B,A403)+SUMIFS('Unit Cancellations'!F:F,'Unit Cancellations'!B:B,A403)+SUMIFS('Unit Cancellations'!G:G,'Unit Cancellations'!B:B,A403)</f>
        <v>0</v>
      </c>
      <c r="AN403" s="41">
        <f t="shared" si="4"/>
        <v>0</v>
      </c>
      <c r="AO403" s="187" t="str">
        <f t="shared" si="3"/>
        <v/>
      </c>
      <c r="AP403" s="25"/>
      <c r="AQ403" s="25"/>
    </row>
    <row r="404" spans="1:43">
      <c r="A404" s="44" t="s">
        <v>969</v>
      </c>
      <c r="B404" s="182"/>
      <c r="C404" s="49">
        <v>0</v>
      </c>
      <c r="D404" s="49">
        <v>0</v>
      </c>
      <c r="E404" s="49">
        <v>0</v>
      </c>
      <c r="F404" s="49">
        <v>0</v>
      </c>
      <c r="G404" s="180"/>
      <c r="H404" s="180"/>
      <c r="I404" s="49">
        <v>0</v>
      </c>
      <c r="J404" s="49">
        <v>0</v>
      </c>
      <c r="K404" s="49">
        <v>0</v>
      </c>
      <c r="L404" s="49">
        <v>0</v>
      </c>
      <c r="M404" s="180"/>
      <c r="N404" s="180"/>
      <c r="O404" s="49">
        <v>0</v>
      </c>
      <c r="P404" s="49">
        <v>0</v>
      </c>
      <c r="Q404" s="49">
        <v>0</v>
      </c>
      <c r="R404" s="49">
        <v>0</v>
      </c>
      <c r="S404" s="180"/>
      <c r="T404" s="180"/>
      <c r="U404" s="47">
        <v>52</v>
      </c>
      <c r="V404" s="49">
        <v>4</v>
      </c>
      <c r="W404" s="49"/>
      <c r="X404" s="180"/>
      <c r="Y404" s="49">
        <v>0</v>
      </c>
      <c r="Z404" s="49">
        <v>0</v>
      </c>
      <c r="AA404" s="49"/>
      <c r="AB404" s="180"/>
      <c r="AC404" s="49">
        <v>0</v>
      </c>
      <c r="AD404" s="49">
        <v>0</v>
      </c>
      <c r="AE404" s="49">
        <v>0</v>
      </c>
      <c r="AF404" s="44"/>
      <c r="AG404" s="25"/>
      <c r="AH404" s="25"/>
      <c r="AI404" s="25"/>
      <c r="AJ404" s="25"/>
      <c r="AK404" s="25"/>
      <c r="AL404" s="25"/>
      <c r="AM404" s="33">
        <f>SUMIFS('Unit Cancellations'!D:D,'Unit Cancellations'!B:B,A404)+SUMIFS('Unit Cancellations'!E:E,'Unit Cancellations'!B:B,A404)+SUMIFS('Unit Cancellations'!F:F,'Unit Cancellations'!B:B,A404)+SUMIFS('Unit Cancellations'!G:G,'Unit Cancellations'!B:B,A404)</f>
        <v>0</v>
      </c>
      <c r="AN404" s="41">
        <f t="shared" si="4"/>
        <v>0</v>
      </c>
      <c r="AO404" s="187" t="str">
        <f t="shared" si="3"/>
        <v/>
      </c>
      <c r="AP404" s="25"/>
      <c r="AQ404" s="25"/>
    </row>
    <row r="405" spans="1:43">
      <c r="A405" s="44" t="s">
        <v>462</v>
      </c>
      <c r="B405" s="45"/>
      <c r="C405" s="49">
        <v>0</v>
      </c>
      <c r="D405" s="49">
        <v>0</v>
      </c>
      <c r="E405" s="47">
        <v>0</v>
      </c>
      <c r="F405" s="49">
        <v>0</v>
      </c>
      <c r="G405" s="181"/>
      <c r="H405" s="181"/>
      <c r="I405" s="49">
        <v>0</v>
      </c>
      <c r="J405" s="49">
        <v>0</v>
      </c>
      <c r="K405" s="47">
        <v>0</v>
      </c>
      <c r="L405" s="49">
        <v>0</v>
      </c>
      <c r="M405" s="181"/>
      <c r="N405" s="181"/>
      <c r="O405" s="49">
        <v>0</v>
      </c>
      <c r="P405" s="49">
        <v>0</v>
      </c>
      <c r="Q405" s="47">
        <v>0</v>
      </c>
      <c r="R405" s="47">
        <v>0</v>
      </c>
      <c r="S405" s="181"/>
      <c r="T405" s="181"/>
      <c r="U405" s="49">
        <v>0</v>
      </c>
      <c r="V405" s="49">
        <v>0</v>
      </c>
      <c r="W405" s="44"/>
      <c r="X405" s="181"/>
      <c r="Y405" s="49">
        <v>0</v>
      </c>
      <c r="Z405" s="49">
        <v>0</v>
      </c>
      <c r="AA405" s="44"/>
      <c r="AB405" s="181"/>
      <c r="AC405" s="49">
        <v>0</v>
      </c>
      <c r="AD405" s="49">
        <v>0</v>
      </c>
      <c r="AE405" s="76"/>
      <c r="AF405" s="44"/>
      <c r="AG405" s="25"/>
      <c r="AH405" s="25"/>
      <c r="AI405" s="25"/>
      <c r="AJ405" s="25"/>
      <c r="AK405" s="25"/>
      <c r="AL405" s="25"/>
      <c r="AM405" s="33">
        <f>SUMIFS('Unit Cancellations'!D:D,'Unit Cancellations'!B:B,A405)+SUMIFS('Unit Cancellations'!E:E,'Unit Cancellations'!B:B,A405)+SUMIFS('Unit Cancellations'!F:F,'Unit Cancellations'!B:B,A405)+SUMIFS('Unit Cancellations'!G:G,'Unit Cancellations'!B:B,A405)</f>
        <v>0</v>
      </c>
      <c r="AN405" s="41">
        <f t="shared" si="4"/>
        <v>0</v>
      </c>
      <c r="AO405" s="187" t="str">
        <f t="shared" si="3"/>
        <v/>
      </c>
      <c r="AP405" s="25"/>
      <c r="AQ405" s="25"/>
    </row>
    <row r="406" spans="1:43">
      <c r="A406" s="44" t="s">
        <v>391</v>
      </c>
      <c r="B406" s="45">
        <v>46096</v>
      </c>
      <c r="C406" s="49">
        <v>0</v>
      </c>
      <c r="D406" s="49">
        <v>0</v>
      </c>
      <c r="E406" s="49">
        <v>0</v>
      </c>
      <c r="F406" s="49">
        <v>0</v>
      </c>
      <c r="G406" s="44"/>
      <c r="H406" s="44"/>
      <c r="I406" s="49">
        <v>0</v>
      </c>
      <c r="J406" s="49">
        <v>0</v>
      </c>
      <c r="K406" s="49">
        <v>0</v>
      </c>
      <c r="L406" s="49">
        <v>0</v>
      </c>
      <c r="M406" s="44"/>
      <c r="N406" s="44"/>
      <c r="O406" s="49">
        <v>0</v>
      </c>
      <c r="P406" s="49">
        <v>0</v>
      </c>
      <c r="Q406" s="49">
        <v>0</v>
      </c>
      <c r="R406" s="49">
        <v>0</v>
      </c>
      <c r="S406" s="181"/>
      <c r="T406" s="181"/>
      <c r="U406" s="47">
        <v>0</v>
      </c>
      <c r="V406" s="49">
        <v>0</v>
      </c>
      <c r="W406" s="44"/>
      <c r="X406" s="181"/>
      <c r="Y406" s="49">
        <v>0</v>
      </c>
      <c r="Z406" s="49">
        <v>0</v>
      </c>
      <c r="AA406" s="44"/>
      <c r="AB406" s="181"/>
      <c r="AC406" s="49">
        <v>7</v>
      </c>
      <c r="AD406" s="47">
        <v>438</v>
      </c>
      <c r="AE406" s="44"/>
      <c r="AF406" s="44"/>
      <c r="AG406" s="25"/>
      <c r="AH406" s="25"/>
      <c r="AI406" s="25"/>
      <c r="AJ406" s="25"/>
      <c r="AK406" s="25"/>
      <c r="AL406" s="25"/>
      <c r="AM406" s="33">
        <f>SUMIFS('Unit Cancellations'!D:D,'Unit Cancellations'!B:B,A406)+SUMIFS('Unit Cancellations'!E:E,'Unit Cancellations'!B:B,A406)+SUMIFS('Unit Cancellations'!F:F,'Unit Cancellations'!B:B,A406)+SUMIFS('Unit Cancellations'!G:G,'Unit Cancellations'!B:B,A406)</f>
        <v>0</v>
      </c>
      <c r="AN406" s="41">
        <f t="shared" si="4"/>
        <v>0</v>
      </c>
      <c r="AO406" s="187" t="str">
        <f t="shared" si="3"/>
        <v/>
      </c>
      <c r="AP406" s="25"/>
      <c r="AQ406" s="25"/>
    </row>
    <row r="407" spans="1:43">
      <c r="A407" s="44" t="s">
        <v>479</v>
      </c>
      <c r="B407" s="184"/>
      <c r="C407" s="49">
        <v>0</v>
      </c>
      <c r="D407" s="49">
        <v>0</v>
      </c>
      <c r="E407" s="47">
        <v>0</v>
      </c>
      <c r="F407" s="49">
        <v>0</v>
      </c>
      <c r="G407" s="181"/>
      <c r="H407" s="181"/>
      <c r="I407" s="49">
        <v>0</v>
      </c>
      <c r="J407" s="49">
        <v>0</v>
      </c>
      <c r="K407" s="47">
        <v>0</v>
      </c>
      <c r="L407" s="49">
        <v>0</v>
      </c>
      <c r="M407" s="181"/>
      <c r="N407" s="181"/>
      <c r="O407" s="49">
        <v>0</v>
      </c>
      <c r="P407" s="49">
        <v>0</v>
      </c>
      <c r="Q407" s="47">
        <v>0</v>
      </c>
      <c r="R407" s="47">
        <v>0</v>
      </c>
      <c r="S407" s="181"/>
      <c r="T407" s="181"/>
      <c r="U407" s="49">
        <v>2</v>
      </c>
      <c r="V407" s="49">
        <v>0</v>
      </c>
      <c r="W407" s="44"/>
      <c r="X407" s="181"/>
      <c r="Y407" s="47">
        <v>0</v>
      </c>
      <c r="Z407" s="47">
        <v>0</v>
      </c>
      <c r="AA407" s="44"/>
      <c r="AB407" s="181"/>
      <c r="AC407" s="49">
        <v>0</v>
      </c>
      <c r="AD407" s="49">
        <v>0</v>
      </c>
      <c r="AE407" s="47">
        <v>0</v>
      </c>
      <c r="AF407" s="44"/>
      <c r="AG407" s="25"/>
      <c r="AH407" s="25"/>
      <c r="AI407" s="25"/>
      <c r="AJ407" s="25"/>
      <c r="AK407" s="25"/>
      <c r="AL407" s="25"/>
      <c r="AM407" s="33">
        <f>SUMIFS('Unit Cancellations'!D:D,'Unit Cancellations'!B:B,A407)+SUMIFS('Unit Cancellations'!E:E,'Unit Cancellations'!B:B,A407)+SUMIFS('Unit Cancellations'!F:F,'Unit Cancellations'!B:B,A407)+SUMIFS('Unit Cancellations'!G:G,'Unit Cancellations'!B:B,A407)</f>
        <v>0</v>
      </c>
      <c r="AN407" s="41">
        <f t="shared" si="4"/>
        <v>0</v>
      </c>
      <c r="AO407" s="187" t="str">
        <f t="shared" si="3"/>
        <v/>
      </c>
      <c r="AP407" s="25"/>
      <c r="AQ407" s="25"/>
    </row>
    <row r="408" spans="1:43">
      <c r="A408" s="44" t="s">
        <v>170</v>
      </c>
      <c r="B408" s="45">
        <v>46096</v>
      </c>
      <c r="C408" s="49">
        <v>0</v>
      </c>
      <c r="D408" s="49">
        <v>0</v>
      </c>
      <c r="E408" s="47">
        <v>5232</v>
      </c>
      <c r="F408" s="49">
        <v>150</v>
      </c>
      <c r="G408" s="181">
        <v>-1</v>
      </c>
      <c r="H408" s="181">
        <v>-1</v>
      </c>
      <c r="I408" s="49">
        <v>0</v>
      </c>
      <c r="J408" s="49">
        <v>0</v>
      </c>
      <c r="K408" s="47">
        <v>3642</v>
      </c>
      <c r="L408" s="49">
        <v>106</v>
      </c>
      <c r="M408" s="181">
        <v>-1</v>
      </c>
      <c r="N408" s="181">
        <v>-1</v>
      </c>
      <c r="O408" s="49">
        <v>0</v>
      </c>
      <c r="P408" s="49">
        <v>0</v>
      </c>
      <c r="Q408" s="47">
        <v>66406</v>
      </c>
      <c r="R408" s="47">
        <v>2084</v>
      </c>
      <c r="S408" s="181">
        <v>-1</v>
      </c>
      <c r="T408" s="181">
        <v>-1</v>
      </c>
      <c r="U408" s="47">
        <v>0</v>
      </c>
      <c r="V408" s="49">
        <v>0</v>
      </c>
      <c r="W408" s="44">
        <v>16</v>
      </c>
      <c r="X408" s="181">
        <v>-1</v>
      </c>
      <c r="Y408" s="47">
        <v>0</v>
      </c>
      <c r="Z408" s="47">
        <v>0</v>
      </c>
      <c r="AA408" s="44">
        <v>16</v>
      </c>
      <c r="AB408" s="181">
        <v>-1</v>
      </c>
      <c r="AC408" s="49">
        <v>18</v>
      </c>
      <c r="AD408" s="49">
        <v>285</v>
      </c>
      <c r="AE408" s="76">
        <v>1820</v>
      </c>
      <c r="AF408" s="44"/>
      <c r="AG408" s="25"/>
      <c r="AH408" s="25"/>
      <c r="AI408" s="25"/>
      <c r="AJ408" s="25"/>
      <c r="AK408" s="25"/>
      <c r="AL408" s="25"/>
      <c r="AM408" s="33">
        <f>SUMIFS('Unit Cancellations'!D:D,'Unit Cancellations'!B:B,A408)+SUMIFS('Unit Cancellations'!E:E,'Unit Cancellations'!B:B,A408)+SUMIFS('Unit Cancellations'!F:F,'Unit Cancellations'!B:B,A408)+SUMIFS('Unit Cancellations'!G:G,'Unit Cancellations'!B:B,A408)</f>
        <v>0</v>
      </c>
      <c r="AN408" s="41">
        <f t="shared" si="4"/>
        <v>0</v>
      </c>
      <c r="AO408" s="187">
        <f t="shared" si="3"/>
        <v>-1</v>
      </c>
      <c r="AP408" s="25"/>
      <c r="AQ408" s="25"/>
    </row>
    <row r="409" spans="1:43">
      <c r="A409" s="44" t="s">
        <v>238</v>
      </c>
      <c r="B409" s="45">
        <v>46096</v>
      </c>
      <c r="C409" s="49">
        <v>0</v>
      </c>
      <c r="D409" s="49">
        <v>0</v>
      </c>
      <c r="E409" s="49">
        <v>38</v>
      </c>
      <c r="F409" s="49">
        <v>22</v>
      </c>
      <c r="G409" s="181">
        <v>-1</v>
      </c>
      <c r="H409" s="181">
        <v>-1</v>
      </c>
      <c r="I409" s="49">
        <v>0</v>
      </c>
      <c r="J409" s="49">
        <v>0</v>
      </c>
      <c r="K409" s="49">
        <v>138</v>
      </c>
      <c r="L409" s="49">
        <v>54</v>
      </c>
      <c r="M409" s="181">
        <v>-1</v>
      </c>
      <c r="N409" s="181">
        <v>-1</v>
      </c>
      <c r="O409" s="49">
        <v>0</v>
      </c>
      <c r="P409" s="49">
        <v>0</v>
      </c>
      <c r="Q409" s="49">
        <v>230</v>
      </c>
      <c r="R409" s="49">
        <v>129</v>
      </c>
      <c r="S409" s="181">
        <v>-1</v>
      </c>
      <c r="T409" s="181">
        <v>-1</v>
      </c>
      <c r="U409" s="47">
        <v>1127</v>
      </c>
      <c r="V409" s="49">
        <v>87</v>
      </c>
      <c r="W409" s="44">
        <v>185</v>
      </c>
      <c r="X409" s="181">
        <v>-0.53</v>
      </c>
      <c r="Y409" s="47">
        <v>0</v>
      </c>
      <c r="Z409" s="47">
        <v>0</v>
      </c>
      <c r="AA409" s="44">
        <v>185</v>
      </c>
      <c r="AB409" s="181">
        <v>-1</v>
      </c>
      <c r="AC409" s="49">
        <v>0</v>
      </c>
      <c r="AD409" s="49">
        <v>0</v>
      </c>
      <c r="AE409" s="49">
        <v>0</v>
      </c>
      <c r="AF409" s="44"/>
      <c r="AG409" s="25"/>
      <c r="AH409" s="25"/>
      <c r="AI409" s="25"/>
      <c r="AJ409" s="25"/>
      <c r="AK409" s="25"/>
      <c r="AL409" s="25"/>
      <c r="AM409" s="33">
        <f>SUMIFS('Unit Cancellations'!D:D,'Unit Cancellations'!B:B,A409)+SUMIFS('Unit Cancellations'!E:E,'Unit Cancellations'!B:B,A409)+SUMIFS('Unit Cancellations'!F:F,'Unit Cancellations'!B:B,A409)+SUMIFS('Unit Cancellations'!G:G,'Unit Cancellations'!B:B,A409)</f>
        <v>0</v>
      </c>
      <c r="AN409" s="41">
        <f t="shared" si="4"/>
        <v>0</v>
      </c>
      <c r="AO409" s="187">
        <f t="shared" si="3"/>
        <v>-1</v>
      </c>
      <c r="AP409" s="25"/>
      <c r="AQ409" s="25"/>
    </row>
    <row r="410" spans="1:43">
      <c r="A410" s="44" t="s">
        <v>392</v>
      </c>
      <c r="B410" s="45">
        <v>46096</v>
      </c>
      <c r="C410" s="49">
        <v>0</v>
      </c>
      <c r="D410" s="49">
        <v>0</v>
      </c>
      <c r="E410" s="47">
        <v>0</v>
      </c>
      <c r="F410" s="49">
        <v>0</v>
      </c>
      <c r="G410" s="181"/>
      <c r="H410" s="181"/>
      <c r="I410" s="49">
        <v>0</v>
      </c>
      <c r="J410" s="49">
        <v>0</v>
      </c>
      <c r="K410" s="47">
        <v>0</v>
      </c>
      <c r="L410" s="49">
        <v>0</v>
      </c>
      <c r="M410" s="181"/>
      <c r="N410" s="181"/>
      <c r="O410" s="49">
        <v>0</v>
      </c>
      <c r="P410" s="49">
        <v>0</v>
      </c>
      <c r="Q410" s="47">
        <v>0</v>
      </c>
      <c r="R410" s="47">
        <v>0</v>
      </c>
      <c r="S410" s="181"/>
      <c r="T410" s="181"/>
      <c r="U410" s="47">
        <v>0</v>
      </c>
      <c r="V410" s="49">
        <v>0</v>
      </c>
      <c r="W410" s="44"/>
      <c r="X410" s="181"/>
      <c r="Y410" s="49">
        <v>0</v>
      </c>
      <c r="Z410" s="49">
        <v>0</v>
      </c>
      <c r="AA410" s="44"/>
      <c r="AB410" s="181"/>
      <c r="AC410" s="49">
        <v>0</v>
      </c>
      <c r="AD410" s="47">
        <v>0</v>
      </c>
      <c r="AE410" s="44"/>
      <c r="AF410" s="44"/>
      <c r="AG410" s="25"/>
      <c r="AH410" s="25"/>
      <c r="AI410" s="25"/>
      <c r="AJ410" s="25"/>
      <c r="AK410" s="25"/>
      <c r="AL410" s="25"/>
      <c r="AM410" s="33">
        <f>SUMIFS('Unit Cancellations'!D:D,'Unit Cancellations'!B:B,A410)+SUMIFS('Unit Cancellations'!E:E,'Unit Cancellations'!B:B,A410)+SUMIFS('Unit Cancellations'!F:F,'Unit Cancellations'!B:B,A410)+SUMIFS('Unit Cancellations'!G:G,'Unit Cancellations'!B:B,A410)</f>
        <v>0</v>
      </c>
      <c r="AN410" s="41">
        <f t="shared" si="4"/>
        <v>0</v>
      </c>
      <c r="AO410" s="187" t="str">
        <f t="shared" si="3"/>
        <v/>
      </c>
      <c r="AP410" s="25"/>
      <c r="AQ410" s="25"/>
    </row>
    <row r="411" spans="1:43">
      <c r="A411" s="44" t="s">
        <v>393</v>
      </c>
      <c r="B411" s="45">
        <v>46096</v>
      </c>
      <c r="C411" s="49">
        <v>0</v>
      </c>
      <c r="D411" s="49">
        <v>0</v>
      </c>
      <c r="E411" s="49">
        <v>0</v>
      </c>
      <c r="F411" s="49">
        <v>0</v>
      </c>
      <c r="G411" s="44"/>
      <c r="H411" s="44"/>
      <c r="I411" s="49">
        <v>0</v>
      </c>
      <c r="J411" s="49">
        <v>0</v>
      </c>
      <c r="K411" s="49">
        <v>0</v>
      </c>
      <c r="L411" s="49">
        <v>0</v>
      </c>
      <c r="M411" s="44"/>
      <c r="N411" s="44"/>
      <c r="O411" s="49">
        <v>0</v>
      </c>
      <c r="P411" s="49">
        <v>0</v>
      </c>
      <c r="Q411" s="47">
        <v>0</v>
      </c>
      <c r="R411" s="49">
        <v>0</v>
      </c>
      <c r="S411" s="181"/>
      <c r="T411" s="181"/>
      <c r="U411" s="49">
        <v>0</v>
      </c>
      <c r="V411" s="49">
        <v>0</v>
      </c>
      <c r="W411" s="44"/>
      <c r="X411" s="181"/>
      <c r="Y411" s="49">
        <v>0</v>
      </c>
      <c r="Z411" s="49">
        <v>0</v>
      </c>
      <c r="AA411" s="44"/>
      <c r="AB411" s="181"/>
      <c r="AC411" s="49">
        <v>0</v>
      </c>
      <c r="AD411" s="49">
        <v>0</v>
      </c>
      <c r="AE411" s="44"/>
      <c r="AF411" s="44"/>
      <c r="AG411" s="33"/>
      <c r="AH411" s="33"/>
      <c r="AI411" s="33"/>
      <c r="AJ411" s="33"/>
      <c r="AK411" s="33"/>
      <c r="AL411" s="33"/>
      <c r="AM411" s="33">
        <f>SUMIFS('Unit Cancellations'!D:D,'Unit Cancellations'!B:B,A411)+SUMIFS('Unit Cancellations'!E:E,'Unit Cancellations'!B:B,A411)+SUMIFS('Unit Cancellations'!F:F,'Unit Cancellations'!B:B,A411)+SUMIFS('Unit Cancellations'!G:G,'Unit Cancellations'!B:B,A411)</f>
        <v>0</v>
      </c>
      <c r="AN411" s="41">
        <f t="shared" si="4"/>
        <v>0</v>
      </c>
      <c r="AO411" s="187" t="str">
        <f t="shared" si="3"/>
        <v/>
      </c>
      <c r="AP411" s="33"/>
      <c r="AQ411" s="33"/>
    </row>
    <row r="412" spans="1:43">
      <c r="A412" s="44" t="s">
        <v>276</v>
      </c>
      <c r="B412" s="184"/>
      <c r="C412" s="49">
        <v>0</v>
      </c>
      <c r="D412" s="49">
        <v>0</v>
      </c>
      <c r="E412" s="49">
        <v>0</v>
      </c>
      <c r="F412" s="49">
        <v>0</v>
      </c>
      <c r="G412" s="181"/>
      <c r="H412" s="181"/>
      <c r="I412" s="49">
        <v>0</v>
      </c>
      <c r="J412" s="49">
        <v>0</v>
      </c>
      <c r="K412" s="49">
        <v>0</v>
      </c>
      <c r="L412" s="49">
        <v>0</v>
      </c>
      <c r="M412" s="181"/>
      <c r="N412" s="181"/>
      <c r="O412" s="49">
        <v>0</v>
      </c>
      <c r="P412" s="49">
        <v>0</v>
      </c>
      <c r="Q412" s="49">
        <v>0</v>
      </c>
      <c r="R412" s="49">
        <v>0</v>
      </c>
      <c r="S412" s="181"/>
      <c r="T412" s="181"/>
      <c r="U412" s="49">
        <v>13</v>
      </c>
      <c r="V412" s="49">
        <v>1</v>
      </c>
      <c r="W412" s="44"/>
      <c r="X412" s="44"/>
      <c r="Y412" s="49">
        <v>0</v>
      </c>
      <c r="Z412" s="49">
        <v>0</v>
      </c>
      <c r="AA412" s="44"/>
      <c r="AB412" s="44"/>
      <c r="AC412" s="49">
        <v>11</v>
      </c>
      <c r="AD412" s="49">
        <v>29</v>
      </c>
      <c r="AE412" s="49">
        <v>11</v>
      </c>
      <c r="AF412" s="44"/>
      <c r="AG412" s="25"/>
      <c r="AH412" s="25"/>
      <c r="AI412" s="25"/>
      <c r="AJ412" s="25"/>
      <c r="AK412" s="25"/>
      <c r="AL412" s="25"/>
      <c r="AM412" s="33">
        <f>SUMIFS('Unit Cancellations'!D:D,'Unit Cancellations'!B:B,A412)+SUMIFS('Unit Cancellations'!E:E,'Unit Cancellations'!B:B,A412)+SUMIFS('Unit Cancellations'!F:F,'Unit Cancellations'!B:B,A412)+SUMIFS('Unit Cancellations'!G:G,'Unit Cancellations'!B:B,A412)</f>
        <v>0</v>
      </c>
      <c r="AN412" s="41">
        <f t="shared" si="4"/>
        <v>0</v>
      </c>
      <c r="AO412" s="187" t="str">
        <f t="shared" si="3"/>
        <v/>
      </c>
      <c r="AP412" s="25"/>
      <c r="AQ412" s="25"/>
    </row>
    <row r="413" spans="1:43">
      <c r="A413" s="44" t="s">
        <v>396</v>
      </c>
      <c r="B413" s="45">
        <v>46096</v>
      </c>
      <c r="C413" s="49">
        <v>0</v>
      </c>
      <c r="D413" s="49">
        <v>0</v>
      </c>
      <c r="E413" s="49">
        <v>0</v>
      </c>
      <c r="F413" s="49">
        <v>0</v>
      </c>
      <c r="G413" s="181"/>
      <c r="H413" s="181"/>
      <c r="I413" s="49">
        <v>0</v>
      </c>
      <c r="J413" s="49">
        <v>0</v>
      </c>
      <c r="K413" s="49">
        <v>0</v>
      </c>
      <c r="L413" s="49">
        <v>0</v>
      </c>
      <c r="M413" s="44"/>
      <c r="N413" s="44"/>
      <c r="O413" s="49">
        <v>0</v>
      </c>
      <c r="P413" s="49">
        <v>0</v>
      </c>
      <c r="Q413" s="47">
        <v>0</v>
      </c>
      <c r="R413" s="47">
        <v>0</v>
      </c>
      <c r="S413" s="181"/>
      <c r="T413" s="181"/>
      <c r="U413" s="49">
        <v>0</v>
      </c>
      <c r="V413" s="49">
        <v>0</v>
      </c>
      <c r="W413" s="44"/>
      <c r="X413" s="181"/>
      <c r="Y413" s="49">
        <v>0</v>
      </c>
      <c r="Z413" s="49">
        <v>0</v>
      </c>
      <c r="AA413" s="44"/>
      <c r="AB413" s="181"/>
      <c r="AC413" s="49">
        <v>0</v>
      </c>
      <c r="AD413" s="49">
        <v>0</v>
      </c>
      <c r="AE413" s="49"/>
      <c r="AF413" s="44"/>
      <c r="AG413" s="25"/>
      <c r="AH413" s="25"/>
      <c r="AI413" s="25"/>
      <c r="AJ413" s="25"/>
      <c r="AK413" s="25"/>
      <c r="AL413" s="25"/>
      <c r="AM413" s="33">
        <f>SUMIFS('Unit Cancellations'!D:D,'Unit Cancellations'!B:B,A413)+SUMIFS('Unit Cancellations'!E:E,'Unit Cancellations'!B:B,A413)+SUMIFS('Unit Cancellations'!F:F,'Unit Cancellations'!B:B,A413)+SUMIFS('Unit Cancellations'!G:G,'Unit Cancellations'!B:B,A413)</f>
        <v>0</v>
      </c>
      <c r="AN413" s="41">
        <f t="shared" si="4"/>
        <v>0</v>
      </c>
      <c r="AO413" s="187" t="str">
        <f t="shared" si="3"/>
        <v/>
      </c>
      <c r="AP413" s="25"/>
      <c r="AQ413" s="25"/>
    </row>
    <row r="414" spans="1:43">
      <c r="A414" s="44" t="s">
        <v>268</v>
      </c>
      <c r="B414" s="184">
        <v>46096</v>
      </c>
      <c r="C414" s="49">
        <v>0</v>
      </c>
      <c r="D414" s="49">
        <v>0</v>
      </c>
      <c r="E414" s="49">
        <v>0</v>
      </c>
      <c r="F414" s="49">
        <v>0</v>
      </c>
      <c r="G414" s="181"/>
      <c r="H414" s="181"/>
      <c r="I414" s="49">
        <v>0</v>
      </c>
      <c r="J414" s="49">
        <v>0</v>
      </c>
      <c r="K414" s="49">
        <v>0</v>
      </c>
      <c r="L414" s="49">
        <v>0</v>
      </c>
      <c r="M414" s="181"/>
      <c r="N414" s="181"/>
      <c r="O414" s="49">
        <v>0</v>
      </c>
      <c r="P414" s="49">
        <v>0</v>
      </c>
      <c r="Q414" s="49">
        <v>0</v>
      </c>
      <c r="R414" s="49">
        <v>0</v>
      </c>
      <c r="S414" s="181"/>
      <c r="T414" s="181"/>
      <c r="U414" s="47">
        <v>10</v>
      </c>
      <c r="V414" s="49">
        <v>1</v>
      </c>
      <c r="W414" s="44"/>
      <c r="X414" s="181"/>
      <c r="Y414" s="47">
        <v>0</v>
      </c>
      <c r="Z414" s="47">
        <v>0</v>
      </c>
      <c r="AA414" s="44"/>
      <c r="AB414" s="181"/>
      <c r="AC414" s="49">
        <v>0</v>
      </c>
      <c r="AD414" s="49">
        <v>0</v>
      </c>
      <c r="AE414" s="49">
        <v>0</v>
      </c>
      <c r="AF414" s="44"/>
      <c r="AG414" s="33"/>
      <c r="AH414" s="33"/>
      <c r="AI414" s="33"/>
      <c r="AJ414" s="33"/>
      <c r="AK414" s="33"/>
      <c r="AL414" s="33"/>
      <c r="AM414" s="33">
        <f>SUMIFS('Unit Cancellations'!D:D,'Unit Cancellations'!B:B,A414)+SUMIFS('Unit Cancellations'!E:E,'Unit Cancellations'!B:B,A414)+SUMIFS('Unit Cancellations'!F:F,'Unit Cancellations'!B:B,A414)+SUMIFS('Unit Cancellations'!G:G,'Unit Cancellations'!B:B,A414)</f>
        <v>0</v>
      </c>
      <c r="AN414" s="41">
        <f t="shared" si="4"/>
        <v>0</v>
      </c>
      <c r="AO414" s="187" t="str">
        <f t="shared" si="3"/>
        <v/>
      </c>
      <c r="AP414" s="33"/>
      <c r="AQ414" s="33"/>
    </row>
    <row r="415" spans="1:43">
      <c r="A415" s="44" t="s">
        <v>394</v>
      </c>
      <c r="B415" s="45">
        <v>46096</v>
      </c>
      <c r="C415" s="49">
        <v>0</v>
      </c>
      <c r="D415" s="49">
        <v>0</v>
      </c>
      <c r="E415" s="49">
        <v>0</v>
      </c>
      <c r="F415" s="49">
        <v>0</v>
      </c>
      <c r="G415" s="44"/>
      <c r="H415" s="44"/>
      <c r="I415" s="49">
        <v>0</v>
      </c>
      <c r="J415" s="49">
        <v>0</v>
      </c>
      <c r="K415" s="49">
        <v>0</v>
      </c>
      <c r="L415" s="49">
        <v>0</v>
      </c>
      <c r="M415" s="44"/>
      <c r="N415" s="44"/>
      <c r="O415" s="49">
        <v>0</v>
      </c>
      <c r="P415" s="49">
        <v>0</v>
      </c>
      <c r="Q415" s="49">
        <v>0</v>
      </c>
      <c r="R415" s="49">
        <v>0</v>
      </c>
      <c r="S415" s="44"/>
      <c r="T415" s="44"/>
      <c r="U415" s="49">
        <v>0</v>
      </c>
      <c r="V415" s="49">
        <v>0</v>
      </c>
      <c r="W415" s="49"/>
      <c r="X415" s="180"/>
      <c r="Y415" s="49">
        <v>0</v>
      </c>
      <c r="Z415" s="49">
        <v>0</v>
      </c>
      <c r="AA415" s="49"/>
      <c r="AB415" s="180"/>
      <c r="AC415" s="49">
        <v>0</v>
      </c>
      <c r="AD415" s="49">
        <v>0</v>
      </c>
      <c r="AE415" s="49"/>
      <c r="AF415" s="44"/>
      <c r="AG415" s="25"/>
      <c r="AH415" s="25"/>
      <c r="AI415" s="25"/>
      <c r="AJ415" s="25"/>
      <c r="AK415" s="25"/>
      <c r="AL415" s="25"/>
      <c r="AM415" s="33">
        <f>SUMIFS('Unit Cancellations'!D:D,'Unit Cancellations'!B:B,A415)+SUMIFS('Unit Cancellations'!E:E,'Unit Cancellations'!B:B,A415)+SUMIFS('Unit Cancellations'!F:F,'Unit Cancellations'!B:B,A415)+SUMIFS('Unit Cancellations'!G:G,'Unit Cancellations'!B:B,A415)</f>
        <v>0</v>
      </c>
      <c r="AN415" s="41">
        <f t="shared" si="4"/>
        <v>0</v>
      </c>
      <c r="AO415" s="187" t="str">
        <f t="shared" si="3"/>
        <v/>
      </c>
      <c r="AP415" s="25"/>
      <c r="AQ415" s="25"/>
    </row>
    <row r="416" spans="1:43">
      <c r="A416" s="44" t="s">
        <v>329</v>
      </c>
      <c r="B416" s="182">
        <v>46096</v>
      </c>
      <c r="C416" s="49">
        <v>0</v>
      </c>
      <c r="D416" s="49">
        <v>0</v>
      </c>
      <c r="E416" s="49">
        <v>0</v>
      </c>
      <c r="F416" s="49">
        <v>0</v>
      </c>
      <c r="G416" s="44"/>
      <c r="H416" s="44"/>
      <c r="I416" s="49">
        <v>0</v>
      </c>
      <c r="J416" s="49">
        <v>0</v>
      </c>
      <c r="K416" s="49">
        <v>0</v>
      </c>
      <c r="L416" s="49">
        <v>0</v>
      </c>
      <c r="M416" s="44"/>
      <c r="N416" s="44"/>
      <c r="O416" s="49">
        <v>0</v>
      </c>
      <c r="P416" s="49">
        <v>0</v>
      </c>
      <c r="Q416" s="49">
        <v>0</v>
      </c>
      <c r="R416" s="49">
        <v>0</v>
      </c>
      <c r="S416" s="44"/>
      <c r="T416" s="44"/>
      <c r="U416" s="49">
        <v>0</v>
      </c>
      <c r="V416" s="49">
        <v>0</v>
      </c>
      <c r="W416" s="44"/>
      <c r="X416" s="44"/>
      <c r="Y416" s="47">
        <v>0</v>
      </c>
      <c r="Z416" s="47">
        <v>0</v>
      </c>
      <c r="AA416" s="44"/>
      <c r="AB416" s="44"/>
      <c r="AC416" s="49">
        <v>0</v>
      </c>
      <c r="AD416" s="49">
        <v>0</v>
      </c>
      <c r="AE416" s="44"/>
      <c r="AF416" s="44"/>
      <c r="AG416" s="25"/>
      <c r="AH416" s="25"/>
      <c r="AI416" s="25"/>
      <c r="AJ416" s="25"/>
      <c r="AK416" s="25"/>
      <c r="AL416" s="25"/>
      <c r="AM416" s="33">
        <f>SUMIFS('Unit Cancellations'!D:D,'Unit Cancellations'!B:B,A416)+SUMIFS('Unit Cancellations'!E:E,'Unit Cancellations'!B:B,A416)+SUMIFS('Unit Cancellations'!F:F,'Unit Cancellations'!B:B,A416)+SUMIFS('Unit Cancellations'!G:G,'Unit Cancellations'!B:B,A416)</f>
        <v>0</v>
      </c>
      <c r="AN416" s="41">
        <f t="shared" si="4"/>
        <v>0</v>
      </c>
      <c r="AO416" s="187" t="str">
        <f t="shared" si="3"/>
        <v/>
      </c>
      <c r="AP416" s="25"/>
      <c r="AQ416" s="25"/>
    </row>
    <row r="417" spans="1:43">
      <c r="A417" s="44" t="s">
        <v>322</v>
      </c>
      <c r="B417" s="184"/>
      <c r="C417" s="49">
        <v>0</v>
      </c>
      <c r="D417" s="49">
        <v>0</v>
      </c>
      <c r="E417" s="49">
        <v>0</v>
      </c>
      <c r="F417" s="49">
        <v>0</v>
      </c>
      <c r="G417" s="181"/>
      <c r="H417" s="181"/>
      <c r="I417" s="49">
        <v>0</v>
      </c>
      <c r="J417" s="49">
        <v>0</v>
      </c>
      <c r="K417" s="49">
        <v>0</v>
      </c>
      <c r="L417" s="49">
        <v>0</v>
      </c>
      <c r="M417" s="181"/>
      <c r="N417" s="181"/>
      <c r="O417" s="49">
        <v>0</v>
      </c>
      <c r="P417" s="49">
        <v>0</v>
      </c>
      <c r="Q417" s="49">
        <v>0</v>
      </c>
      <c r="R417" s="49">
        <v>0</v>
      </c>
      <c r="S417" s="181"/>
      <c r="T417" s="181"/>
      <c r="U417" s="49">
        <v>4</v>
      </c>
      <c r="V417" s="49">
        <v>0</v>
      </c>
      <c r="W417" s="44"/>
      <c r="X417" s="181"/>
      <c r="Y417" s="49">
        <v>0</v>
      </c>
      <c r="Z417" s="49">
        <v>0</v>
      </c>
      <c r="AA417" s="44"/>
      <c r="AB417" s="181"/>
      <c r="AC417" s="49">
        <v>0</v>
      </c>
      <c r="AD417" s="49">
        <v>0</v>
      </c>
      <c r="AE417" s="49">
        <v>0</v>
      </c>
      <c r="AF417" s="44"/>
      <c r="AG417" s="25"/>
      <c r="AH417" s="25"/>
      <c r="AI417" s="25"/>
      <c r="AJ417" s="25"/>
      <c r="AK417" s="25"/>
      <c r="AL417" s="25"/>
      <c r="AM417" s="33">
        <f>SUMIFS('Unit Cancellations'!D:D,'Unit Cancellations'!B:B,A417)+SUMIFS('Unit Cancellations'!E:E,'Unit Cancellations'!B:B,A417)+SUMIFS('Unit Cancellations'!F:F,'Unit Cancellations'!B:B,A417)+SUMIFS('Unit Cancellations'!G:G,'Unit Cancellations'!B:B,A417)</f>
        <v>0</v>
      </c>
      <c r="AN417" s="41">
        <f t="shared" si="4"/>
        <v>0</v>
      </c>
      <c r="AO417" s="187" t="str">
        <f t="shared" si="3"/>
        <v/>
      </c>
      <c r="AP417" s="25"/>
      <c r="AQ417" s="25"/>
    </row>
    <row r="418" spans="1:43">
      <c r="A418" s="44" t="s">
        <v>321</v>
      </c>
      <c r="B418" s="184">
        <v>46096</v>
      </c>
      <c r="C418" s="49">
        <v>0</v>
      </c>
      <c r="D418" s="49">
        <v>0</v>
      </c>
      <c r="E418" s="47">
        <v>0</v>
      </c>
      <c r="F418" s="49">
        <v>0</v>
      </c>
      <c r="G418" s="181"/>
      <c r="H418" s="181"/>
      <c r="I418" s="49">
        <v>0</v>
      </c>
      <c r="J418" s="49">
        <v>0</v>
      </c>
      <c r="K418" s="47">
        <v>0</v>
      </c>
      <c r="L418" s="49">
        <v>0</v>
      </c>
      <c r="M418" s="181"/>
      <c r="N418" s="181"/>
      <c r="O418" s="49">
        <v>0</v>
      </c>
      <c r="P418" s="49">
        <v>0</v>
      </c>
      <c r="Q418" s="47">
        <v>0</v>
      </c>
      <c r="R418" s="47">
        <v>0</v>
      </c>
      <c r="S418" s="181"/>
      <c r="T418" s="181"/>
      <c r="U418" s="49">
        <v>3</v>
      </c>
      <c r="V418" s="49">
        <v>0</v>
      </c>
      <c r="W418" s="76"/>
      <c r="X418" s="181"/>
      <c r="Y418" s="49">
        <v>0</v>
      </c>
      <c r="Z418" s="49">
        <v>0</v>
      </c>
      <c r="AA418" s="76"/>
      <c r="AB418" s="181"/>
      <c r="AC418" s="47">
        <v>3</v>
      </c>
      <c r="AD418" s="47">
        <v>34</v>
      </c>
      <c r="AE418" s="44">
        <v>15</v>
      </c>
      <c r="AF418" s="44"/>
      <c r="AG418" s="25"/>
      <c r="AH418" s="25"/>
      <c r="AI418" s="25"/>
      <c r="AJ418" s="25"/>
      <c r="AK418" s="25"/>
      <c r="AL418" s="25"/>
      <c r="AM418" s="33">
        <f>SUMIFS('Unit Cancellations'!D:D,'Unit Cancellations'!B:B,A418)+SUMIFS('Unit Cancellations'!E:E,'Unit Cancellations'!B:B,A418)+SUMIFS('Unit Cancellations'!F:F,'Unit Cancellations'!B:B,A418)+SUMIFS('Unit Cancellations'!G:G,'Unit Cancellations'!B:B,A418)</f>
        <v>0</v>
      </c>
      <c r="AN418" s="41">
        <f t="shared" si="4"/>
        <v>0</v>
      </c>
      <c r="AO418" s="187" t="str">
        <f t="shared" si="3"/>
        <v/>
      </c>
      <c r="AP418" s="25"/>
      <c r="AQ418" s="25"/>
    </row>
    <row r="419" spans="1:43">
      <c r="A419" s="44" t="s">
        <v>286</v>
      </c>
      <c r="B419" s="182"/>
      <c r="C419" s="49">
        <v>0</v>
      </c>
      <c r="D419" s="49">
        <v>0</v>
      </c>
      <c r="E419" s="49">
        <v>0</v>
      </c>
      <c r="F419" s="49">
        <v>0</v>
      </c>
      <c r="G419" s="181"/>
      <c r="H419" s="181"/>
      <c r="I419" s="49">
        <v>0</v>
      </c>
      <c r="J419" s="49">
        <v>0</v>
      </c>
      <c r="K419" s="49">
        <v>0</v>
      </c>
      <c r="L419" s="49">
        <v>0</v>
      </c>
      <c r="M419" s="181"/>
      <c r="N419" s="181"/>
      <c r="O419" s="49">
        <v>0</v>
      </c>
      <c r="P419" s="49">
        <v>0</v>
      </c>
      <c r="Q419" s="49">
        <v>0</v>
      </c>
      <c r="R419" s="49">
        <v>0</v>
      </c>
      <c r="S419" s="181"/>
      <c r="T419" s="181"/>
      <c r="U419" s="49">
        <v>7</v>
      </c>
      <c r="V419" s="49">
        <v>1</v>
      </c>
      <c r="W419" s="44"/>
      <c r="X419" s="181"/>
      <c r="Y419" s="47">
        <v>0</v>
      </c>
      <c r="Z419" s="47">
        <v>0</v>
      </c>
      <c r="AA419" s="44"/>
      <c r="AB419" s="181"/>
      <c r="AC419" s="49">
        <v>0</v>
      </c>
      <c r="AD419" s="49">
        <v>0</v>
      </c>
      <c r="AE419" s="44">
        <v>0</v>
      </c>
      <c r="AF419" s="44"/>
      <c r="AG419" s="25"/>
      <c r="AH419" s="25"/>
      <c r="AI419" s="25"/>
      <c r="AJ419" s="25"/>
      <c r="AK419" s="25"/>
      <c r="AL419" s="25"/>
      <c r="AM419" s="33">
        <f>SUMIFS('Unit Cancellations'!D:D,'Unit Cancellations'!B:B,A419)+SUMIFS('Unit Cancellations'!E:E,'Unit Cancellations'!B:B,A419)+SUMIFS('Unit Cancellations'!F:F,'Unit Cancellations'!B:B,A419)+SUMIFS('Unit Cancellations'!G:G,'Unit Cancellations'!B:B,A419)</f>
        <v>0</v>
      </c>
      <c r="AN419" s="41">
        <f t="shared" si="4"/>
        <v>0</v>
      </c>
      <c r="AO419" s="187" t="str">
        <f t="shared" si="3"/>
        <v/>
      </c>
      <c r="AP419" s="25"/>
      <c r="AQ419" s="25"/>
    </row>
    <row r="420" spans="1:43">
      <c r="A420" s="44" t="s">
        <v>494</v>
      </c>
      <c r="B420" s="182">
        <v>46096</v>
      </c>
      <c r="C420" s="49">
        <v>0</v>
      </c>
      <c r="D420" s="49">
        <v>0</v>
      </c>
      <c r="E420" s="49">
        <v>6</v>
      </c>
      <c r="F420" s="49">
        <v>0</v>
      </c>
      <c r="G420" s="181">
        <v>-1</v>
      </c>
      <c r="H420" s="181">
        <v>-1</v>
      </c>
      <c r="I420" s="49">
        <v>0</v>
      </c>
      <c r="J420" s="49">
        <v>0</v>
      </c>
      <c r="K420" s="49">
        <v>34</v>
      </c>
      <c r="L420" s="49">
        <v>1</v>
      </c>
      <c r="M420" s="181">
        <v>-1</v>
      </c>
      <c r="N420" s="181">
        <v>-1</v>
      </c>
      <c r="O420" s="49">
        <v>0</v>
      </c>
      <c r="P420" s="49">
        <v>0</v>
      </c>
      <c r="Q420" s="49">
        <v>34</v>
      </c>
      <c r="R420" s="49">
        <v>1</v>
      </c>
      <c r="S420" s="181">
        <v>-1</v>
      </c>
      <c r="T420" s="181">
        <v>-1</v>
      </c>
      <c r="U420" s="49">
        <v>0</v>
      </c>
      <c r="V420" s="49">
        <v>0</v>
      </c>
      <c r="W420" s="44">
        <v>0</v>
      </c>
      <c r="X420" s="181">
        <v>-0.94</v>
      </c>
      <c r="Y420" s="49">
        <v>0</v>
      </c>
      <c r="Z420" s="49">
        <v>0</v>
      </c>
      <c r="AA420" s="44">
        <v>0</v>
      </c>
      <c r="AB420" s="181">
        <v>-1</v>
      </c>
      <c r="AC420" s="49">
        <v>0</v>
      </c>
      <c r="AD420" s="49">
        <v>0</v>
      </c>
      <c r="AE420" s="49">
        <v>0</v>
      </c>
      <c r="AF420" s="44"/>
      <c r="AG420" s="25"/>
      <c r="AH420" s="25"/>
      <c r="AI420" s="25"/>
      <c r="AJ420" s="25"/>
      <c r="AK420" s="25"/>
      <c r="AL420" s="25"/>
      <c r="AM420" s="33">
        <f>SUMIFS('Unit Cancellations'!D:D,'Unit Cancellations'!B:B,A420)+SUMIFS('Unit Cancellations'!E:E,'Unit Cancellations'!B:B,A420)+SUMIFS('Unit Cancellations'!F:F,'Unit Cancellations'!B:B,A420)+SUMIFS('Unit Cancellations'!G:G,'Unit Cancellations'!B:B,A420)</f>
        <v>0</v>
      </c>
      <c r="AN420" s="41">
        <f t="shared" si="4"/>
        <v>0</v>
      </c>
      <c r="AO420" s="187" t="str">
        <f t="shared" si="3"/>
        <v/>
      </c>
      <c r="AP420" s="25"/>
      <c r="AQ420" s="25"/>
    </row>
    <row r="421" spans="1:43">
      <c r="A421" s="44" t="s">
        <v>395</v>
      </c>
      <c r="B421" s="183">
        <v>46096</v>
      </c>
      <c r="C421" s="49">
        <v>0</v>
      </c>
      <c r="D421" s="49">
        <v>0</v>
      </c>
      <c r="E421" s="47">
        <v>0</v>
      </c>
      <c r="F421" s="49">
        <v>0</v>
      </c>
      <c r="G421" s="181"/>
      <c r="H421" s="181"/>
      <c r="I421" s="49">
        <v>0</v>
      </c>
      <c r="J421" s="49">
        <v>0</v>
      </c>
      <c r="K421" s="47">
        <v>0</v>
      </c>
      <c r="L421" s="49">
        <v>0</v>
      </c>
      <c r="M421" s="181"/>
      <c r="N421" s="181"/>
      <c r="O421" s="49">
        <v>0</v>
      </c>
      <c r="P421" s="49">
        <v>0</v>
      </c>
      <c r="Q421" s="47">
        <v>0</v>
      </c>
      <c r="R421" s="47">
        <v>0</v>
      </c>
      <c r="S421" s="181"/>
      <c r="T421" s="181"/>
      <c r="U421" s="49">
        <v>0</v>
      </c>
      <c r="V421" s="49">
        <v>0</v>
      </c>
      <c r="W421" s="76"/>
      <c r="X421" s="181"/>
      <c r="Y421" s="49">
        <v>0</v>
      </c>
      <c r="Z421" s="49">
        <v>0</v>
      </c>
      <c r="AA421" s="76"/>
      <c r="AB421" s="181"/>
      <c r="AC421" s="49">
        <v>0</v>
      </c>
      <c r="AD421" s="47">
        <v>0</v>
      </c>
      <c r="AE421" s="44"/>
      <c r="AF421" s="44"/>
      <c r="AG421" s="25"/>
      <c r="AH421" s="25"/>
      <c r="AI421" s="25"/>
      <c r="AJ421" s="25"/>
      <c r="AK421" s="25"/>
      <c r="AL421" s="25"/>
      <c r="AM421" s="33">
        <f>SUMIFS('Unit Cancellations'!D:D,'Unit Cancellations'!B:B,A421)+SUMIFS('Unit Cancellations'!E:E,'Unit Cancellations'!B:B,A421)+SUMIFS('Unit Cancellations'!F:F,'Unit Cancellations'!B:B,A421)+SUMIFS('Unit Cancellations'!G:G,'Unit Cancellations'!B:B,A421)</f>
        <v>0</v>
      </c>
      <c r="AN421" s="41">
        <f t="shared" si="4"/>
        <v>0</v>
      </c>
      <c r="AO421" s="187" t="str">
        <f t="shared" si="3"/>
        <v/>
      </c>
      <c r="AP421" s="25"/>
      <c r="AQ421" s="25"/>
    </row>
    <row r="422" spans="1:43">
      <c r="A422" s="44" t="s">
        <v>480</v>
      </c>
      <c r="B422" s="45"/>
      <c r="C422" s="49">
        <v>0</v>
      </c>
      <c r="D422" s="49">
        <v>0</v>
      </c>
      <c r="E422" s="49">
        <v>0</v>
      </c>
      <c r="F422" s="49">
        <v>0</v>
      </c>
      <c r="G422" s="181"/>
      <c r="H422" s="181"/>
      <c r="I422" s="49">
        <v>0</v>
      </c>
      <c r="J422" s="49">
        <v>0</v>
      </c>
      <c r="K422" s="49">
        <v>0</v>
      </c>
      <c r="L422" s="49">
        <v>0</v>
      </c>
      <c r="M422" s="181"/>
      <c r="N422" s="181"/>
      <c r="O422" s="49">
        <v>0</v>
      </c>
      <c r="P422" s="49">
        <v>0</v>
      </c>
      <c r="Q422" s="47">
        <v>0</v>
      </c>
      <c r="R422" s="47">
        <v>0</v>
      </c>
      <c r="S422" s="181"/>
      <c r="T422" s="181"/>
      <c r="U422" s="49">
        <v>0</v>
      </c>
      <c r="V422" s="49">
        <v>0</v>
      </c>
      <c r="W422" s="44"/>
      <c r="X422" s="181"/>
      <c r="Y422" s="49">
        <v>0</v>
      </c>
      <c r="Z422" s="49">
        <v>0</v>
      </c>
      <c r="AA422" s="44"/>
      <c r="AB422" s="181"/>
      <c r="AC422" s="49">
        <v>0</v>
      </c>
      <c r="AD422" s="49">
        <v>0</v>
      </c>
      <c r="AE422" s="49">
        <v>0</v>
      </c>
      <c r="AF422" s="44"/>
      <c r="AG422" s="25"/>
      <c r="AH422" s="25"/>
      <c r="AI422" s="25"/>
      <c r="AJ422" s="25"/>
      <c r="AK422" s="25"/>
      <c r="AL422" s="25"/>
      <c r="AM422" s="33">
        <f>SUMIFS('Unit Cancellations'!D:D,'Unit Cancellations'!B:B,A422)+SUMIFS('Unit Cancellations'!E:E,'Unit Cancellations'!B:B,A422)+SUMIFS('Unit Cancellations'!F:F,'Unit Cancellations'!B:B,A422)+SUMIFS('Unit Cancellations'!G:G,'Unit Cancellations'!B:B,A422)</f>
        <v>0</v>
      </c>
      <c r="AN422" s="41">
        <f t="shared" si="4"/>
        <v>0</v>
      </c>
      <c r="AO422" s="187" t="str">
        <f t="shared" si="3"/>
        <v/>
      </c>
      <c r="AP422" s="25"/>
      <c r="AQ422" s="25"/>
    </row>
    <row r="423" spans="1:43">
      <c r="A423" s="44" t="s">
        <v>397</v>
      </c>
      <c r="B423" s="185"/>
      <c r="C423" s="49">
        <v>0</v>
      </c>
      <c r="D423" s="49">
        <v>0</v>
      </c>
      <c r="E423" s="49">
        <v>0</v>
      </c>
      <c r="F423" s="49">
        <v>0</v>
      </c>
      <c r="G423" s="181"/>
      <c r="H423" s="181"/>
      <c r="I423" s="49">
        <v>0</v>
      </c>
      <c r="J423" s="49">
        <v>0</v>
      </c>
      <c r="K423" s="49">
        <v>0</v>
      </c>
      <c r="L423" s="49">
        <v>0</v>
      </c>
      <c r="M423" s="181"/>
      <c r="N423" s="181"/>
      <c r="O423" s="49">
        <v>0</v>
      </c>
      <c r="P423" s="49">
        <v>0</v>
      </c>
      <c r="Q423" s="49">
        <v>0</v>
      </c>
      <c r="R423" s="49">
        <v>0</v>
      </c>
      <c r="S423" s="181"/>
      <c r="T423" s="181"/>
      <c r="U423" s="49">
        <v>0</v>
      </c>
      <c r="V423" s="49">
        <v>0</v>
      </c>
      <c r="W423" s="44"/>
      <c r="X423" s="181"/>
      <c r="Y423" s="47">
        <v>0</v>
      </c>
      <c r="Z423" s="47">
        <v>0</v>
      </c>
      <c r="AA423" s="44"/>
      <c r="AB423" s="181"/>
      <c r="AC423" s="49">
        <v>0</v>
      </c>
      <c r="AD423" s="49">
        <v>0</v>
      </c>
      <c r="AE423" s="49"/>
      <c r="AF423" s="44"/>
      <c r="AG423" s="25"/>
      <c r="AH423" s="25"/>
      <c r="AI423" s="25"/>
      <c r="AJ423" s="25"/>
      <c r="AK423" s="25"/>
      <c r="AL423" s="25"/>
      <c r="AM423" s="33">
        <f>SUMIFS('Unit Cancellations'!D:D,'Unit Cancellations'!B:B,A423)+SUMIFS('Unit Cancellations'!E:E,'Unit Cancellations'!B:B,A423)+SUMIFS('Unit Cancellations'!F:F,'Unit Cancellations'!B:B,A423)+SUMIFS('Unit Cancellations'!G:G,'Unit Cancellations'!B:B,A423)</f>
        <v>0</v>
      </c>
      <c r="AN423" s="41">
        <f t="shared" si="4"/>
        <v>0</v>
      </c>
      <c r="AO423" s="187" t="str">
        <f t="shared" si="3"/>
        <v/>
      </c>
      <c r="AP423" s="25"/>
      <c r="AQ423" s="25"/>
    </row>
    <row r="424" spans="1:43">
      <c r="A424" s="44" t="s">
        <v>398</v>
      </c>
      <c r="B424" s="45">
        <v>46096</v>
      </c>
      <c r="C424" s="49">
        <v>0</v>
      </c>
      <c r="D424" s="49">
        <v>0</v>
      </c>
      <c r="E424" s="49">
        <v>0</v>
      </c>
      <c r="F424" s="49">
        <v>0</v>
      </c>
      <c r="G424" s="44"/>
      <c r="H424" s="44"/>
      <c r="I424" s="49">
        <v>0</v>
      </c>
      <c r="J424" s="49">
        <v>0</v>
      </c>
      <c r="K424" s="49">
        <v>0</v>
      </c>
      <c r="L424" s="49">
        <v>0</v>
      </c>
      <c r="M424" s="44"/>
      <c r="N424" s="44"/>
      <c r="O424" s="49">
        <v>0</v>
      </c>
      <c r="P424" s="49">
        <v>0</v>
      </c>
      <c r="Q424" s="49">
        <v>0</v>
      </c>
      <c r="R424" s="49">
        <v>0</v>
      </c>
      <c r="S424" s="44"/>
      <c r="T424" s="44"/>
      <c r="U424" s="49">
        <v>0</v>
      </c>
      <c r="V424" s="49">
        <v>0</v>
      </c>
      <c r="W424" s="44"/>
      <c r="X424" s="44"/>
      <c r="Y424" s="47">
        <v>0</v>
      </c>
      <c r="Z424" s="47">
        <v>0</v>
      </c>
      <c r="AA424" s="44"/>
      <c r="AB424" s="44"/>
      <c r="AC424" s="49">
        <v>0</v>
      </c>
      <c r="AD424" s="49">
        <v>0</v>
      </c>
      <c r="AE424" s="44"/>
      <c r="AF424" s="44"/>
      <c r="AG424" s="25"/>
      <c r="AH424" s="25"/>
      <c r="AI424" s="25"/>
      <c r="AJ424" s="25"/>
      <c r="AK424" s="25"/>
      <c r="AL424" s="25"/>
      <c r="AM424" s="33">
        <f>SUMIFS('Unit Cancellations'!D:D,'Unit Cancellations'!B:B,A424)+SUMIFS('Unit Cancellations'!E:E,'Unit Cancellations'!B:B,A424)+SUMIFS('Unit Cancellations'!F:F,'Unit Cancellations'!B:B,A424)+SUMIFS('Unit Cancellations'!G:G,'Unit Cancellations'!B:B,A424)</f>
        <v>0</v>
      </c>
      <c r="AN424" s="41">
        <f t="shared" si="4"/>
        <v>0</v>
      </c>
      <c r="AO424" s="187" t="str">
        <f t="shared" si="3"/>
        <v/>
      </c>
      <c r="AP424" s="25"/>
      <c r="AQ424" s="25"/>
    </row>
    <row r="425" spans="1:43">
      <c r="A425" s="44" t="s">
        <v>399</v>
      </c>
      <c r="B425" s="45">
        <v>46096</v>
      </c>
      <c r="C425" s="49">
        <v>0</v>
      </c>
      <c r="D425" s="49">
        <v>0</v>
      </c>
      <c r="E425" s="49">
        <v>0</v>
      </c>
      <c r="F425" s="49">
        <v>0</v>
      </c>
      <c r="G425" s="181"/>
      <c r="H425" s="181"/>
      <c r="I425" s="49">
        <v>0</v>
      </c>
      <c r="J425" s="49">
        <v>0</v>
      </c>
      <c r="K425" s="49">
        <v>0</v>
      </c>
      <c r="L425" s="49">
        <v>0</v>
      </c>
      <c r="M425" s="44"/>
      <c r="N425" s="44"/>
      <c r="O425" s="49">
        <v>0</v>
      </c>
      <c r="P425" s="49">
        <v>0</v>
      </c>
      <c r="Q425" s="49">
        <v>0</v>
      </c>
      <c r="R425" s="49">
        <v>0</v>
      </c>
      <c r="S425" s="181"/>
      <c r="T425" s="181"/>
      <c r="U425" s="49">
        <v>4</v>
      </c>
      <c r="V425" s="49">
        <v>0</v>
      </c>
      <c r="W425" s="44"/>
      <c r="X425" s="181"/>
      <c r="Y425" s="47">
        <v>0</v>
      </c>
      <c r="Z425" s="47">
        <v>0</v>
      </c>
      <c r="AA425" s="44"/>
      <c r="AB425" s="181"/>
      <c r="AC425" s="49">
        <v>0</v>
      </c>
      <c r="AD425" s="49">
        <v>0</v>
      </c>
      <c r="AE425" s="49">
        <v>0</v>
      </c>
      <c r="AF425" s="44"/>
      <c r="AG425" s="25"/>
      <c r="AH425" s="25"/>
      <c r="AI425" s="25"/>
      <c r="AJ425" s="25"/>
      <c r="AK425" s="25"/>
      <c r="AL425" s="25"/>
      <c r="AM425" s="33">
        <f>SUMIFS('Unit Cancellations'!D:D,'Unit Cancellations'!B:B,A425)+SUMIFS('Unit Cancellations'!E:E,'Unit Cancellations'!B:B,A425)+SUMIFS('Unit Cancellations'!F:F,'Unit Cancellations'!B:B,A425)+SUMIFS('Unit Cancellations'!G:G,'Unit Cancellations'!B:B,A425)</f>
        <v>0</v>
      </c>
      <c r="AN425" s="41">
        <f t="shared" si="4"/>
        <v>0</v>
      </c>
      <c r="AO425" s="187" t="str">
        <f t="shared" si="3"/>
        <v/>
      </c>
      <c r="AP425" s="25"/>
      <c r="AQ425" s="25"/>
    </row>
    <row r="426" spans="1:43">
      <c r="A426" s="44" t="s">
        <v>308</v>
      </c>
      <c r="B426" s="45"/>
      <c r="C426" s="49">
        <v>0</v>
      </c>
      <c r="D426" s="49">
        <v>0</v>
      </c>
      <c r="E426" s="49">
        <v>0</v>
      </c>
      <c r="F426" s="49">
        <v>0</v>
      </c>
      <c r="G426" s="44"/>
      <c r="H426" s="44"/>
      <c r="I426" s="49">
        <v>0</v>
      </c>
      <c r="J426" s="49">
        <v>0</v>
      </c>
      <c r="K426" s="49">
        <v>0</v>
      </c>
      <c r="L426" s="49">
        <v>0</v>
      </c>
      <c r="M426" s="44"/>
      <c r="N426" s="44"/>
      <c r="O426" s="49">
        <v>0</v>
      </c>
      <c r="P426" s="49">
        <v>0</v>
      </c>
      <c r="Q426" s="49">
        <v>0</v>
      </c>
      <c r="R426" s="49">
        <v>0</v>
      </c>
      <c r="S426" s="181"/>
      <c r="T426" s="181"/>
      <c r="U426" s="49">
        <v>0</v>
      </c>
      <c r="V426" s="49">
        <v>0</v>
      </c>
      <c r="W426" s="44"/>
      <c r="X426" s="44"/>
      <c r="Y426" s="47">
        <v>34347</v>
      </c>
      <c r="Z426" s="47">
        <v>2642</v>
      </c>
      <c r="AA426" s="44"/>
      <c r="AB426" s="44"/>
      <c r="AC426" s="49">
        <v>0</v>
      </c>
      <c r="AD426" s="47">
        <v>0</v>
      </c>
      <c r="AE426" s="76"/>
      <c r="AF426" s="44">
        <v>0</v>
      </c>
      <c r="AG426" s="25"/>
      <c r="AH426" s="25"/>
      <c r="AI426" s="25"/>
      <c r="AJ426" s="25"/>
      <c r="AK426" s="25"/>
      <c r="AL426" s="25"/>
      <c r="AM426" s="33">
        <f>SUMIFS('Unit Cancellations'!D:D,'Unit Cancellations'!B:B,A426)+SUMIFS('Unit Cancellations'!E:E,'Unit Cancellations'!B:B,A426)+SUMIFS('Unit Cancellations'!F:F,'Unit Cancellations'!B:B,A426)+SUMIFS('Unit Cancellations'!G:G,'Unit Cancellations'!B:B,A426)</f>
        <v>0</v>
      </c>
      <c r="AN426" s="41">
        <f t="shared" si="4"/>
        <v>0</v>
      </c>
      <c r="AO426" s="187" t="str">
        <f t="shared" si="3"/>
        <v/>
      </c>
      <c r="AP426" s="25"/>
      <c r="AQ426" s="25"/>
    </row>
    <row r="427" spans="1:43">
      <c r="A427" s="44" t="s">
        <v>324</v>
      </c>
      <c r="B427" s="45">
        <v>46096</v>
      </c>
      <c r="C427" s="49">
        <v>0</v>
      </c>
      <c r="D427" s="49">
        <v>0</v>
      </c>
      <c r="E427" s="49">
        <v>0</v>
      </c>
      <c r="F427" s="49">
        <v>0</v>
      </c>
      <c r="G427" s="181"/>
      <c r="H427" s="181"/>
      <c r="I427" s="49">
        <v>0</v>
      </c>
      <c r="J427" s="49">
        <v>0</v>
      </c>
      <c r="K427" s="49">
        <v>0</v>
      </c>
      <c r="L427" s="49">
        <v>0</v>
      </c>
      <c r="M427" s="181"/>
      <c r="N427" s="181"/>
      <c r="O427" s="49">
        <v>0</v>
      </c>
      <c r="P427" s="49">
        <v>0</v>
      </c>
      <c r="Q427" s="47">
        <v>0</v>
      </c>
      <c r="R427" s="47">
        <v>0</v>
      </c>
      <c r="S427" s="181"/>
      <c r="T427" s="181"/>
      <c r="U427" s="49">
        <v>0</v>
      </c>
      <c r="V427" s="49">
        <v>0</v>
      </c>
      <c r="W427" s="44"/>
      <c r="X427" s="44"/>
      <c r="Y427" s="47">
        <v>0</v>
      </c>
      <c r="Z427" s="47">
        <v>0</v>
      </c>
      <c r="AA427" s="44"/>
      <c r="AB427" s="44"/>
      <c r="AC427" s="49">
        <v>0</v>
      </c>
      <c r="AD427" s="49">
        <v>0</v>
      </c>
      <c r="AE427" s="44">
        <v>0</v>
      </c>
      <c r="AF427" s="44"/>
      <c r="AG427" s="25"/>
      <c r="AH427" s="25"/>
      <c r="AI427" s="25"/>
      <c r="AJ427" s="25"/>
      <c r="AK427" s="25"/>
      <c r="AL427" s="25"/>
      <c r="AM427" s="33">
        <f>SUMIFS('Unit Cancellations'!D:D,'Unit Cancellations'!B:B,A427)+SUMIFS('Unit Cancellations'!E:E,'Unit Cancellations'!B:B,A427)+SUMIFS('Unit Cancellations'!F:F,'Unit Cancellations'!B:B,A427)+SUMIFS('Unit Cancellations'!G:G,'Unit Cancellations'!B:B,A427)</f>
        <v>0</v>
      </c>
      <c r="AN427" s="41">
        <f t="shared" si="4"/>
        <v>0</v>
      </c>
      <c r="AO427" s="187" t="str">
        <f t="shared" si="3"/>
        <v/>
      </c>
      <c r="AP427" s="25"/>
      <c r="AQ427" s="25"/>
    </row>
    <row r="428" spans="1:43">
      <c r="A428" s="44" t="s">
        <v>223</v>
      </c>
      <c r="B428" s="184"/>
      <c r="C428" s="49">
        <v>0</v>
      </c>
      <c r="D428" s="49">
        <v>0</v>
      </c>
      <c r="E428" s="49">
        <v>0</v>
      </c>
      <c r="F428" s="49">
        <v>0</v>
      </c>
      <c r="G428" s="181"/>
      <c r="H428" s="181"/>
      <c r="I428" s="49">
        <v>0</v>
      </c>
      <c r="J428" s="49">
        <v>0</v>
      </c>
      <c r="K428" s="49">
        <v>0</v>
      </c>
      <c r="L428" s="49">
        <v>0</v>
      </c>
      <c r="M428" s="44"/>
      <c r="N428" s="44"/>
      <c r="O428" s="49">
        <v>0</v>
      </c>
      <c r="P428" s="49">
        <v>0</v>
      </c>
      <c r="Q428" s="49">
        <v>0</v>
      </c>
      <c r="R428" s="49">
        <v>0</v>
      </c>
      <c r="S428" s="44"/>
      <c r="T428" s="44"/>
      <c r="U428" s="49">
        <v>212</v>
      </c>
      <c r="V428" s="49">
        <v>16</v>
      </c>
      <c r="W428" s="44"/>
      <c r="X428" s="44"/>
      <c r="Y428" s="47">
        <v>0</v>
      </c>
      <c r="Z428" s="47">
        <v>0</v>
      </c>
      <c r="AA428" s="44"/>
      <c r="AB428" s="44"/>
      <c r="AC428" s="49">
        <v>6</v>
      </c>
      <c r="AD428" s="49">
        <v>0</v>
      </c>
      <c r="AE428" s="49">
        <v>0</v>
      </c>
      <c r="AF428" s="44"/>
      <c r="AG428" s="25"/>
      <c r="AH428" s="25"/>
      <c r="AI428" s="25"/>
      <c r="AJ428" s="25"/>
      <c r="AK428" s="25"/>
      <c r="AL428" s="25"/>
      <c r="AM428" s="33">
        <f>SUMIFS('Unit Cancellations'!D:D,'Unit Cancellations'!B:B,A428)+SUMIFS('Unit Cancellations'!E:E,'Unit Cancellations'!B:B,A428)+SUMIFS('Unit Cancellations'!F:F,'Unit Cancellations'!B:B,A428)+SUMIFS('Unit Cancellations'!G:G,'Unit Cancellations'!B:B,A428)</f>
        <v>0</v>
      </c>
      <c r="AN428" s="41">
        <f t="shared" si="4"/>
        <v>0</v>
      </c>
      <c r="AO428" s="187" t="str">
        <f t="shared" si="3"/>
        <v/>
      </c>
      <c r="AP428" s="25"/>
      <c r="AQ428" s="25"/>
    </row>
    <row r="429" spans="1:43">
      <c r="A429" s="44" t="s">
        <v>400</v>
      </c>
      <c r="B429" s="184">
        <v>46096</v>
      </c>
      <c r="C429" s="49">
        <v>0</v>
      </c>
      <c r="D429" s="49">
        <v>0</v>
      </c>
      <c r="E429" s="49">
        <v>0</v>
      </c>
      <c r="F429" s="49">
        <v>0</v>
      </c>
      <c r="G429" s="181"/>
      <c r="H429" s="181"/>
      <c r="I429" s="49">
        <v>0</v>
      </c>
      <c r="J429" s="49">
        <v>0</v>
      </c>
      <c r="K429" s="49">
        <v>0</v>
      </c>
      <c r="L429" s="49">
        <v>0</v>
      </c>
      <c r="M429" s="181"/>
      <c r="N429" s="181"/>
      <c r="O429" s="49">
        <v>0</v>
      </c>
      <c r="P429" s="49">
        <v>0</v>
      </c>
      <c r="Q429" s="49">
        <v>0</v>
      </c>
      <c r="R429" s="49">
        <v>0</v>
      </c>
      <c r="S429" s="181"/>
      <c r="T429" s="181"/>
      <c r="U429" s="49">
        <v>0</v>
      </c>
      <c r="V429" s="49">
        <v>0</v>
      </c>
      <c r="W429" s="44"/>
      <c r="X429" s="181"/>
      <c r="Y429" s="49">
        <v>0</v>
      </c>
      <c r="Z429" s="49">
        <v>0</v>
      </c>
      <c r="AA429" s="44"/>
      <c r="AB429" s="181"/>
      <c r="AC429" s="49">
        <v>0</v>
      </c>
      <c r="AD429" s="49">
        <v>0</v>
      </c>
      <c r="AE429" s="47"/>
      <c r="AF429" s="44"/>
      <c r="AG429" s="25"/>
      <c r="AH429" s="25"/>
      <c r="AI429" s="25"/>
      <c r="AJ429" s="25"/>
      <c r="AK429" s="25"/>
      <c r="AL429" s="25"/>
      <c r="AM429" s="33">
        <f>SUMIFS('Unit Cancellations'!D:D,'Unit Cancellations'!B:B,A429)+SUMIFS('Unit Cancellations'!E:E,'Unit Cancellations'!B:B,A429)+SUMIFS('Unit Cancellations'!F:F,'Unit Cancellations'!B:B,A429)+SUMIFS('Unit Cancellations'!G:G,'Unit Cancellations'!B:B,A429)</f>
        <v>0</v>
      </c>
      <c r="AN429" s="41">
        <f t="shared" si="4"/>
        <v>0</v>
      </c>
      <c r="AO429" s="187" t="str">
        <f t="shared" si="3"/>
        <v/>
      </c>
      <c r="AP429" s="25"/>
      <c r="AQ429" s="25"/>
    </row>
    <row r="430" spans="1:43">
      <c r="A430" s="44" t="s">
        <v>401</v>
      </c>
      <c r="B430" s="45">
        <v>46096</v>
      </c>
      <c r="C430" s="49">
        <v>0</v>
      </c>
      <c r="D430" s="49">
        <v>0</v>
      </c>
      <c r="E430" s="49">
        <v>0</v>
      </c>
      <c r="F430" s="49">
        <v>0</v>
      </c>
      <c r="G430" s="180"/>
      <c r="H430" s="180"/>
      <c r="I430" s="49">
        <v>0</v>
      </c>
      <c r="J430" s="49">
        <v>0</v>
      </c>
      <c r="K430" s="49">
        <v>0</v>
      </c>
      <c r="L430" s="49">
        <v>0</v>
      </c>
      <c r="M430" s="44"/>
      <c r="N430" s="44"/>
      <c r="O430" s="49">
        <v>0</v>
      </c>
      <c r="P430" s="49">
        <v>0</v>
      </c>
      <c r="Q430" s="49">
        <v>0</v>
      </c>
      <c r="R430" s="49">
        <v>0</v>
      </c>
      <c r="S430" s="180"/>
      <c r="T430" s="180"/>
      <c r="U430" s="49">
        <v>0</v>
      </c>
      <c r="V430" s="49">
        <v>0</v>
      </c>
      <c r="W430" s="49"/>
      <c r="X430" s="180"/>
      <c r="Y430" s="47">
        <v>0</v>
      </c>
      <c r="Z430" s="47">
        <v>0</v>
      </c>
      <c r="AA430" s="49"/>
      <c r="AB430" s="180"/>
      <c r="AC430" s="49">
        <v>0</v>
      </c>
      <c r="AD430" s="49">
        <v>0</v>
      </c>
      <c r="AE430" s="49">
        <v>0</v>
      </c>
      <c r="AF430" s="44"/>
      <c r="AG430" s="25"/>
      <c r="AH430" s="25"/>
      <c r="AI430" s="25"/>
      <c r="AJ430" s="25"/>
      <c r="AK430" s="25"/>
      <c r="AL430" s="25"/>
      <c r="AM430" s="33">
        <f>SUMIFS('Unit Cancellations'!D:D,'Unit Cancellations'!B:B,A430)+SUMIFS('Unit Cancellations'!E:E,'Unit Cancellations'!B:B,A430)+SUMIFS('Unit Cancellations'!F:F,'Unit Cancellations'!B:B,A430)+SUMIFS('Unit Cancellations'!G:G,'Unit Cancellations'!B:B,A430)</f>
        <v>0</v>
      </c>
      <c r="AN430" s="41">
        <f t="shared" si="4"/>
        <v>0</v>
      </c>
      <c r="AO430" s="187" t="str">
        <f t="shared" si="3"/>
        <v/>
      </c>
      <c r="AP430" s="25"/>
      <c r="AQ430" s="25"/>
    </row>
    <row r="431" spans="1:43">
      <c r="A431" s="44" t="s">
        <v>402</v>
      </c>
      <c r="B431" s="185">
        <v>46096</v>
      </c>
      <c r="C431" s="49">
        <v>0</v>
      </c>
      <c r="D431" s="49">
        <v>0</v>
      </c>
      <c r="E431" s="49">
        <v>0</v>
      </c>
      <c r="F431" s="49">
        <v>0</v>
      </c>
      <c r="G431" s="181"/>
      <c r="H431" s="181"/>
      <c r="I431" s="49">
        <v>0</v>
      </c>
      <c r="J431" s="49">
        <v>0</v>
      </c>
      <c r="K431" s="49">
        <v>0</v>
      </c>
      <c r="L431" s="49">
        <v>0</v>
      </c>
      <c r="M431" s="44"/>
      <c r="N431" s="44"/>
      <c r="O431" s="49">
        <v>0</v>
      </c>
      <c r="P431" s="49">
        <v>0</v>
      </c>
      <c r="Q431" s="47">
        <v>0</v>
      </c>
      <c r="R431" s="47">
        <v>0</v>
      </c>
      <c r="S431" s="181"/>
      <c r="T431" s="181"/>
      <c r="U431" s="49">
        <v>0</v>
      </c>
      <c r="V431" s="49">
        <v>0</v>
      </c>
      <c r="W431" s="44"/>
      <c r="X431" s="44"/>
      <c r="Y431" s="49">
        <v>0</v>
      </c>
      <c r="Z431" s="49">
        <v>0</v>
      </c>
      <c r="AA431" s="44"/>
      <c r="AB431" s="44"/>
      <c r="AC431" s="49">
        <v>2</v>
      </c>
      <c r="AD431" s="49">
        <v>119</v>
      </c>
      <c r="AE431" s="44"/>
      <c r="AF431" s="44"/>
      <c r="AG431" s="25"/>
      <c r="AH431" s="25"/>
      <c r="AI431" s="25"/>
      <c r="AJ431" s="25"/>
      <c r="AK431" s="25"/>
      <c r="AL431" s="25"/>
      <c r="AM431" s="33">
        <f>SUMIFS('Unit Cancellations'!D:D,'Unit Cancellations'!B:B,A431)+SUMIFS('Unit Cancellations'!E:E,'Unit Cancellations'!B:B,A431)+SUMIFS('Unit Cancellations'!F:F,'Unit Cancellations'!B:B,A431)+SUMIFS('Unit Cancellations'!G:G,'Unit Cancellations'!B:B,A431)</f>
        <v>0</v>
      </c>
      <c r="AN431" s="41">
        <f t="shared" si="4"/>
        <v>0</v>
      </c>
      <c r="AO431" s="187" t="str">
        <f t="shared" si="3"/>
        <v/>
      </c>
      <c r="AP431" s="25"/>
      <c r="AQ431" s="25"/>
    </row>
    <row r="432" spans="1:43">
      <c r="A432" s="44" t="s">
        <v>403</v>
      </c>
      <c r="B432" s="45">
        <v>46096</v>
      </c>
      <c r="C432" s="49">
        <v>0</v>
      </c>
      <c r="D432" s="49">
        <v>0</v>
      </c>
      <c r="E432" s="49">
        <v>0</v>
      </c>
      <c r="F432" s="49">
        <v>0</v>
      </c>
      <c r="G432" s="181"/>
      <c r="H432" s="181"/>
      <c r="I432" s="49">
        <v>0</v>
      </c>
      <c r="J432" s="49">
        <v>0</v>
      </c>
      <c r="K432" s="47">
        <v>0</v>
      </c>
      <c r="L432" s="49">
        <v>0</v>
      </c>
      <c r="M432" s="181"/>
      <c r="N432" s="181"/>
      <c r="O432" s="49">
        <v>0</v>
      </c>
      <c r="P432" s="49">
        <v>0</v>
      </c>
      <c r="Q432" s="47">
        <v>0</v>
      </c>
      <c r="R432" s="49">
        <v>0</v>
      </c>
      <c r="S432" s="181"/>
      <c r="T432" s="181"/>
      <c r="U432" s="49">
        <v>0</v>
      </c>
      <c r="V432" s="49">
        <v>0</v>
      </c>
      <c r="W432" s="44"/>
      <c r="X432" s="181"/>
      <c r="Y432" s="49">
        <v>0</v>
      </c>
      <c r="Z432" s="49">
        <v>0</v>
      </c>
      <c r="AA432" s="44"/>
      <c r="AB432" s="181"/>
      <c r="AC432" s="49">
        <v>0</v>
      </c>
      <c r="AD432" s="49">
        <v>0</v>
      </c>
      <c r="AE432" s="47"/>
      <c r="AF432" s="44"/>
      <c r="AG432" s="25"/>
      <c r="AH432" s="25"/>
      <c r="AI432" s="25"/>
      <c r="AJ432" s="25"/>
      <c r="AK432" s="25"/>
      <c r="AL432" s="25"/>
      <c r="AM432" s="33">
        <f>SUMIFS('Unit Cancellations'!D:D,'Unit Cancellations'!B:B,A432)+SUMIFS('Unit Cancellations'!E:E,'Unit Cancellations'!B:B,A432)+SUMIFS('Unit Cancellations'!F:F,'Unit Cancellations'!B:B,A432)+SUMIFS('Unit Cancellations'!G:G,'Unit Cancellations'!B:B,A432)</f>
        <v>0</v>
      </c>
      <c r="AN432" s="41">
        <f t="shared" si="4"/>
        <v>0</v>
      </c>
      <c r="AO432" s="187" t="str">
        <f t="shared" si="3"/>
        <v/>
      </c>
      <c r="AP432" s="25"/>
      <c r="AQ432" s="25"/>
    </row>
    <row r="433" spans="1:43">
      <c r="A433" s="44" t="s">
        <v>404</v>
      </c>
      <c r="B433" s="45"/>
      <c r="C433" s="49">
        <v>0</v>
      </c>
      <c r="D433" s="49">
        <v>0</v>
      </c>
      <c r="E433" s="47">
        <v>0</v>
      </c>
      <c r="F433" s="49">
        <v>0</v>
      </c>
      <c r="G433" s="181"/>
      <c r="H433" s="181"/>
      <c r="I433" s="49">
        <v>0</v>
      </c>
      <c r="J433" s="49">
        <v>0</v>
      </c>
      <c r="K433" s="47">
        <v>0</v>
      </c>
      <c r="L433" s="49">
        <v>0</v>
      </c>
      <c r="M433" s="181"/>
      <c r="N433" s="181"/>
      <c r="O433" s="49">
        <v>0</v>
      </c>
      <c r="P433" s="49">
        <v>0</v>
      </c>
      <c r="Q433" s="47">
        <v>0</v>
      </c>
      <c r="R433" s="47">
        <v>0</v>
      </c>
      <c r="S433" s="181"/>
      <c r="T433" s="181"/>
      <c r="U433" s="49">
        <v>6</v>
      </c>
      <c r="V433" s="49">
        <v>0</v>
      </c>
      <c r="W433" s="44"/>
      <c r="X433" s="181"/>
      <c r="Y433" s="49">
        <v>0</v>
      </c>
      <c r="Z433" s="49">
        <v>0</v>
      </c>
      <c r="AA433" s="44"/>
      <c r="AB433" s="181"/>
      <c r="AC433" s="49">
        <v>0</v>
      </c>
      <c r="AD433" s="47">
        <v>0</v>
      </c>
      <c r="AE433" s="76">
        <v>0</v>
      </c>
      <c r="AF433" s="44"/>
      <c r="AG433" s="25"/>
      <c r="AH433" s="25"/>
      <c r="AI433" s="25"/>
      <c r="AJ433" s="25"/>
      <c r="AK433" s="25"/>
      <c r="AL433" s="25"/>
      <c r="AM433" s="33">
        <f>SUMIFS('Unit Cancellations'!D:D,'Unit Cancellations'!B:B,A433)+SUMIFS('Unit Cancellations'!E:E,'Unit Cancellations'!B:B,A433)+SUMIFS('Unit Cancellations'!F:F,'Unit Cancellations'!B:B,A433)+SUMIFS('Unit Cancellations'!G:G,'Unit Cancellations'!B:B,A433)</f>
        <v>0</v>
      </c>
      <c r="AN433" s="41">
        <f t="shared" si="4"/>
        <v>0</v>
      </c>
      <c r="AO433" s="187" t="str">
        <f t="shared" si="3"/>
        <v/>
      </c>
      <c r="AP433" s="25"/>
      <c r="AQ433" s="25"/>
    </row>
    <row r="434" spans="1:43">
      <c r="A434" s="44" t="s">
        <v>970</v>
      </c>
      <c r="B434" s="45"/>
      <c r="C434" s="49">
        <v>0</v>
      </c>
      <c r="D434" s="49">
        <v>0</v>
      </c>
      <c r="E434" s="49">
        <v>0</v>
      </c>
      <c r="F434" s="49">
        <v>0</v>
      </c>
      <c r="G434" s="181"/>
      <c r="H434" s="181"/>
      <c r="I434" s="49">
        <v>0</v>
      </c>
      <c r="J434" s="49">
        <v>0</v>
      </c>
      <c r="K434" s="49">
        <v>0</v>
      </c>
      <c r="L434" s="49">
        <v>0</v>
      </c>
      <c r="M434" s="44"/>
      <c r="N434" s="44"/>
      <c r="O434" s="49">
        <v>0</v>
      </c>
      <c r="P434" s="49">
        <v>0</v>
      </c>
      <c r="Q434" s="49">
        <v>0</v>
      </c>
      <c r="R434" s="49">
        <v>0</v>
      </c>
      <c r="S434" s="181"/>
      <c r="T434" s="181"/>
      <c r="U434" s="49">
        <v>0</v>
      </c>
      <c r="V434" s="49">
        <v>0</v>
      </c>
      <c r="W434" s="44"/>
      <c r="X434" s="181"/>
      <c r="Y434" s="47">
        <v>0</v>
      </c>
      <c r="Z434" s="47">
        <v>0</v>
      </c>
      <c r="AA434" s="44"/>
      <c r="AB434" s="181"/>
      <c r="AC434" s="49">
        <v>2</v>
      </c>
      <c r="AD434" s="49">
        <v>0</v>
      </c>
      <c r="AE434" s="44"/>
      <c r="AF434" s="44"/>
      <c r="AG434" s="25"/>
      <c r="AH434" s="25"/>
      <c r="AI434" s="25"/>
      <c r="AJ434" s="25"/>
      <c r="AK434" s="25"/>
      <c r="AL434" s="25"/>
      <c r="AM434" s="33">
        <f>SUMIFS('Unit Cancellations'!D:D,'Unit Cancellations'!B:B,A434)+SUMIFS('Unit Cancellations'!E:E,'Unit Cancellations'!B:B,A434)+SUMIFS('Unit Cancellations'!F:F,'Unit Cancellations'!B:B,A434)+SUMIFS('Unit Cancellations'!G:G,'Unit Cancellations'!B:B,A434)</f>
        <v>0</v>
      </c>
      <c r="AN434" s="41">
        <f t="shared" si="4"/>
        <v>0</v>
      </c>
      <c r="AO434" s="187" t="str">
        <f t="shared" si="3"/>
        <v/>
      </c>
      <c r="AP434" s="25"/>
      <c r="AQ434" s="25"/>
    </row>
    <row r="435" spans="1:43">
      <c r="A435" s="44" t="s">
        <v>406</v>
      </c>
      <c r="B435" s="182"/>
      <c r="C435" s="49">
        <v>0</v>
      </c>
      <c r="D435" s="49">
        <v>0</v>
      </c>
      <c r="E435" s="49">
        <v>0</v>
      </c>
      <c r="F435" s="49">
        <v>0</v>
      </c>
      <c r="G435" s="181"/>
      <c r="H435" s="181"/>
      <c r="I435" s="49">
        <v>0</v>
      </c>
      <c r="J435" s="49">
        <v>0</v>
      </c>
      <c r="K435" s="49">
        <v>0</v>
      </c>
      <c r="L435" s="49">
        <v>0</v>
      </c>
      <c r="M435" s="44"/>
      <c r="N435" s="44"/>
      <c r="O435" s="49">
        <v>0</v>
      </c>
      <c r="P435" s="49">
        <v>0</v>
      </c>
      <c r="Q435" s="47">
        <v>0</v>
      </c>
      <c r="R435" s="47">
        <v>0</v>
      </c>
      <c r="S435" s="181"/>
      <c r="T435" s="181"/>
      <c r="U435" s="49">
        <v>4</v>
      </c>
      <c r="V435" s="49">
        <v>0</v>
      </c>
      <c r="W435" s="44"/>
      <c r="X435" s="181"/>
      <c r="Y435" s="47">
        <v>0</v>
      </c>
      <c r="Z435" s="47">
        <v>0</v>
      </c>
      <c r="AA435" s="44"/>
      <c r="AB435" s="181"/>
      <c r="AC435" s="49">
        <v>0</v>
      </c>
      <c r="AD435" s="49">
        <v>0</v>
      </c>
      <c r="AE435" s="44">
        <v>0</v>
      </c>
      <c r="AF435" s="44"/>
      <c r="AG435" s="25"/>
      <c r="AH435" s="25"/>
      <c r="AI435" s="25"/>
      <c r="AJ435" s="25"/>
      <c r="AK435" s="25"/>
      <c r="AL435" s="25"/>
      <c r="AM435" s="33">
        <f>SUMIFS('Unit Cancellations'!D:D,'Unit Cancellations'!B:B,A435)+SUMIFS('Unit Cancellations'!E:E,'Unit Cancellations'!B:B,A435)+SUMIFS('Unit Cancellations'!F:F,'Unit Cancellations'!B:B,A435)+SUMIFS('Unit Cancellations'!G:G,'Unit Cancellations'!B:B,A435)</f>
        <v>0</v>
      </c>
      <c r="AN435" s="41">
        <f t="shared" si="4"/>
        <v>0</v>
      </c>
      <c r="AO435" s="187" t="str">
        <f t="shared" si="3"/>
        <v/>
      </c>
      <c r="AP435" s="25"/>
      <c r="AQ435" s="25"/>
    </row>
    <row r="436" spans="1:43">
      <c r="A436" s="44" t="s">
        <v>493</v>
      </c>
      <c r="B436" s="45">
        <v>46096</v>
      </c>
      <c r="C436" s="49">
        <v>0</v>
      </c>
      <c r="D436" s="49">
        <v>0</v>
      </c>
      <c r="E436" s="47">
        <v>0</v>
      </c>
      <c r="F436" s="49">
        <v>0</v>
      </c>
      <c r="G436" s="181"/>
      <c r="H436" s="181"/>
      <c r="I436" s="49">
        <v>0</v>
      </c>
      <c r="J436" s="49">
        <v>0</v>
      </c>
      <c r="K436" s="47">
        <v>0</v>
      </c>
      <c r="L436" s="49">
        <v>0</v>
      </c>
      <c r="M436" s="181"/>
      <c r="N436" s="181"/>
      <c r="O436" s="49">
        <v>0</v>
      </c>
      <c r="P436" s="49">
        <v>0</v>
      </c>
      <c r="Q436" s="47">
        <v>11</v>
      </c>
      <c r="R436" s="49">
        <v>2</v>
      </c>
      <c r="S436" s="181">
        <v>-1</v>
      </c>
      <c r="T436" s="181">
        <v>-1</v>
      </c>
      <c r="U436" s="49">
        <v>6</v>
      </c>
      <c r="V436" s="49">
        <v>0</v>
      </c>
      <c r="W436" s="44">
        <v>0</v>
      </c>
      <c r="X436" s="181">
        <v>1.96</v>
      </c>
      <c r="Y436" s="49">
        <v>0</v>
      </c>
      <c r="Z436" s="49">
        <v>0</v>
      </c>
      <c r="AA436" s="44">
        <v>0</v>
      </c>
      <c r="AB436" s="181">
        <v>-1</v>
      </c>
      <c r="AC436" s="49">
        <v>0</v>
      </c>
      <c r="AD436" s="49">
        <v>0</v>
      </c>
      <c r="AE436" s="49">
        <v>0</v>
      </c>
      <c r="AF436" s="44"/>
      <c r="AG436" s="25"/>
      <c r="AH436" s="25"/>
      <c r="AI436" s="25"/>
      <c r="AJ436" s="25"/>
      <c r="AK436" s="25"/>
      <c r="AL436" s="25"/>
      <c r="AM436" s="33">
        <f>SUMIFS('Unit Cancellations'!D:D,'Unit Cancellations'!B:B,A436)+SUMIFS('Unit Cancellations'!E:E,'Unit Cancellations'!B:B,A436)+SUMIFS('Unit Cancellations'!F:F,'Unit Cancellations'!B:B,A436)+SUMIFS('Unit Cancellations'!G:G,'Unit Cancellations'!B:B,A436)</f>
        <v>0</v>
      </c>
      <c r="AN436" s="41">
        <f t="shared" si="4"/>
        <v>0</v>
      </c>
      <c r="AO436" s="187" t="str">
        <f t="shared" si="3"/>
        <v/>
      </c>
      <c r="AP436" s="25"/>
      <c r="AQ436" s="25"/>
    </row>
    <row r="437" spans="1:43">
      <c r="A437" s="44" t="s">
        <v>407</v>
      </c>
      <c r="B437" s="45"/>
      <c r="C437" s="49">
        <v>0</v>
      </c>
      <c r="D437" s="49">
        <v>0</v>
      </c>
      <c r="E437" s="49">
        <v>0</v>
      </c>
      <c r="F437" s="49">
        <v>0</v>
      </c>
      <c r="G437" s="181"/>
      <c r="H437" s="181"/>
      <c r="I437" s="49">
        <v>0</v>
      </c>
      <c r="J437" s="49">
        <v>0</v>
      </c>
      <c r="K437" s="47">
        <v>0</v>
      </c>
      <c r="L437" s="49">
        <v>0</v>
      </c>
      <c r="M437" s="181"/>
      <c r="N437" s="181"/>
      <c r="O437" s="49">
        <v>0</v>
      </c>
      <c r="P437" s="49">
        <v>0</v>
      </c>
      <c r="Q437" s="47">
        <v>0</v>
      </c>
      <c r="R437" s="47">
        <v>0</v>
      </c>
      <c r="S437" s="181"/>
      <c r="T437" s="181"/>
      <c r="U437" s="49">
        <v>0</v>
      </c>
      <c r="V437" s="49">
        <v>0</v>
      </c>
      <c r="W437" s="44"/>
      <c r="X437" s="181"/>
      <c r="Y437" s="47">
        <v>0</v>
      </c>
      <c r="Z437" s="47">
        <v>0</v>
      </c>
      <c r="AA437" s="44"/>
      <c r="AB437" s="181"/>
      <c r="AC437" s="49">
        <v>0</v>
      </c>
      <c r="AD437" s="47">
        <v>0</v>
      </c>
      <c r="AE437" s="76"/>
      <c r="AF437" s="44"/>
      <c r="AG437" s="33"/>
      <c r="AH437" s="33"/>
      <c r="AI437" s="33"/>
      <c r="AJ437" s="33"/>
      <c r="AK437" s="33"/>
      <c r="AL437" s="33"/>
      <c r="AM437" s="33">
        <f>SUMIFS('Unit Cancellations'!D:D,'Unit Cancellations'!B:B,A437)+SUMIFS('Unit Cancellations'!E:E,'Unit Cancellations'!B:B,A437)+SUMIFS('Unit Cancellations'!F:F,'Unit Cancellations'!B:B,A437)+SUMIFS('Unit Cancellations'!G:G,'Unit Cancellations'!B:B,A437)</f>
        <v>0</v>
      </c>
      <c r="AN437" s="41">
        <f t="shared" si="4"/>
        <v>0</v>
      </c>
      <c r="AO437" s="187" t="str">
        <f t="shared" si="3"/>
        <v/>
      </c>
      <c r="AP437" s="33"/>
      <c r="AQ437" s="33"/>
    </row>
    <row r="438" spans="1:43">
      <c r="A438" s="44" t="s">
        <v>408</v>
      </c>
      <c r="B438" s="45">
        <v>46096</v>
      </c>
      <c r="C438" s="49">
        <v>0</v>
      </c>
      <c r="D438" s="49">
        <v>0</v>
      </c>
      <c r="E438" s="47">
        <v>0</v>
      </c>
      <c r="F438" s="49">
        <v>0</v>
      </c>
      <c r="G438" s="181"/>
      <c r="H438" s="181"/>
      <c r="I438" s="49">
        <v>0</v>
      </c>
      <c r="J438" s="49">
        <v>0</v>
      </c>
      <c r="K438" s="49">
        <v>0</v>
      </c>
      <c r="L438" s="49">
        <v>0</v>
      </c>
      <c r="M438" s="181"/>
      <c r="N438" s="181"/>
      <c r="O438" s="49">
        <v>0</v>
      </c>
      <c r="P438" s="49">
        <v>0</v>
      </c>
      <c r="Q438" s="47">
        <v>0</v>
      </c>
      <c r="R438" s="47">
        <v>0</v>
      </c>
      <c r="S438" s="180"/>
      <c r="T438" s="180"/>
      <c r="U438" s="49">
        <v>1</v>
      </c>
      <c r="V438" s="49">
        <v>0</v>
      </c>
      <c r="W438" s="44"/>
      <c r="X438" s="181"/>
      <c r="Y438" s="49">
        <v>0</v>
      </c>
      <c r="Z438" s="49">
        <v>0</v>
      </c>
      <c r="AA438" s="44"/>
      <c r="AB438" s="181"/>
      <c r="AC438" s="49">
        <v>9</v>
      </c>
      <c r="AD438" s="49">
        <v>0</v>
      </c>
      <c r="AE438" s="49">
        <v>182</v>
      </c>
      <c r="AF438" s="44"/>
      <c r="AG438" s="25"/>
      <c r="AH438" s="25"/>
      <c r="AI438" s="25"/>
      <c r="AJ438" s="25"/>
      <c r="AK438" s="25"/>
      <c r="AL438" s="25"/>
      <c r="AM438" s="33">
        <f>SUMIFS('Unit Cancellations'!D:D,'Unit Cancellations'!B:B,A438)+SUMIFS('Unit Cancellations'!E:E,'Unit Cancellations'!B:B,A438)+SUMIFS('Unit Cancellations'!F:F,'Unit Cancellations'!B:B,A438)+SUMIFS('Unit Cancellations'!G:G,'Unit Cancellations'!B:B,A438)</f>
        <v>0</v>
      </c>
      <c r="AN438" s="41">
        <f t="shared" si="4"/>
        <v>0</v>
      </c>
      <c r="AO438" s="187" t="str">
        <f t="shared" si="3"/>
        <v/>
      </c>
      <c r="AP438" s="25"/>
      <c r="AQ438" s="25"/>
    </row>
    <row r="439" spans="1:43">
      <c r="A439" s="44" t="s">
        <v>410</v>
      </c>
      <c r="B439" s="185">
        <v>46096</v>
      </c>
      <c r="C439" s="49">
        <v>0</v>
      </c>
      <c r="D439" s="49">
        <v>0</v>
      </c>
      <c r="E439" s="49">
        <v>0</v>
      </c>
      <c r="F439" s="49">
        <v>0</v>
      </c>
      <c r="G439" s="44"/>
      <c r="H439" s="44"/>
      <c r="I439" s="49">
        <v>0</v>
      </c>
      <c r="J439" s="49">
        <v>0</v>
      </c>
      <c r="K439" s="49">
        <v>0</v>
      </c>
      <c r="L439" s="49">
        <v>0</v>
      </c>
      <c r="M439" s="44"/>
      <c r="N439" s="44"/>
      <c r="O439" s="49">
        <v>0</v>
      </c>
      <c r="P439" s="49">
        <v>0</v>
      </c>
      <c r="Q439" s="47">
        <v>0</v>
      </c>
      <c r="R439" s="47">
        <v>0</v>
      </c>
      <c r="S439" s="181"/>
      <c r="T439" s="181"/>
      <c r="U439" s="49">
        <v>0</v>
      </c>
      <c r="V439" s="49">
        <v>0</v>
      </c>
      <c r="W439" s="44"/>
      <c r="X439" s="44"/>
      <c r="Y439" s="49">
        <v>0</v>
      </c>
      <c r="Z439" s="49">
        <v>0</v>
      </c>
      <c r="AA439" s="44"/>
      <c r="AB439" s="44"/>
      <c r="AC439" s="49">
        <v>0</v>
      </c>
      <c r="AD439" s="49">
        <v>0</v>
      </c>
      <c r="AE439" s="44"/>
      <c r="AF439" s="44"/>
      <c r="AG439" s="25"/>
      <c r="AH439" s="25"/>
      <c r="AI439" s="25"/>
      <c r="AJ439" s="25"/>
      <c r="AK439" s="25"/>
      <c r="AL439" s="25"/>
      <c r="AM439" s="33">
        <f>SUMIFS('Unit Cancellations'!D:D,'Unit Cancellations'!B:B,A439)+SUMIFS('Unit Cancellations'!E:E,'Unit Cancellations'!B:B,A439)+SUMIFS('Unit Cancellations'!F:F,'Unit Cancellations'!B:B,A439)+SUMIFS('Unit Cancellations'!G:G,'Unit Cancellations'!B:B,A439)</f>
        <v>0</v>
      </c>
      <c r="AN439" s="41">
        <f t="shared" si="4"/>
        <v>0</v>
      </c>
      <c r="AO439" s="187" t="str">
        <f t="shared" si="3"/>
        <v/>
      </c>
      <c r="AP439" s="25"/>
      <c r="AQ439" s="25"/>
    </row>
    <row r="440" spans="1:43">
      <c r="A440" s="44" t="s">
        <v>415</v>
      </c>
      <c r="B440" s="183">
        <v>46096</v>
      </c>
      <c r="C440" s="49">
        <v>0</v>
      </c>
      <c r="D440" s="49">
        <v>0</v>
      </c>
      <c r="E440" s="49">
        <v>0</v>
      </c>
      <c r="F440" s="49">
        <v>0</v>
      </c>
      <c r="G440" s="181"/>
      <c r="H440" s="181"/>
      <c r="I440" s="49">
        <v>0</v>
      </c>
      <c r="J440" s="49">
        <v>0</v>
      </c>
      <c r="K440" s="49">
        <v>0</v>
      </c>
      <c r="L440" s="49">
        <v>0</v>
      </c>
      <c r="M440" s="44"/>
      <c r="N440" s="44"/>
      <c r="O440" s="49">
        <v>0</v>
      </c>
      <c r="P440" s="49">
        <v>0</v>
      </c>
      <c r="Q440" s="47">
        <v>0</v>
      </c>
      <c r="R440" s="47">
        <v>0</v>
      </c>
      <c r="S440" s="181"/>
      <c r="T440" s="181"/>
      <c r="U440" s="49">
        <v>0</v>
      </c>
      <c r="V440" s="49">
        <v>0</v>
      </c>
      <c r="W440" s="44"/>
      <c r="X440" s="181"/>
      <c r="Y440" s="47">
        <v>0</v>
      </c>
      <c r="Z440" s="47">
        <v>0</v>
      </c>
      <c r="AA440" s="44"/>
      <c r="AB440" s="181"/>
      <c r="AC440" s="49">
        <v>0</v>
      </c>
      <c r="AD440" s="47">
        <v>0</v>
      </c>
      <c r="AE440" s="49"/>
      <c r="AF440" s="44"/>
      <c r="AG440" s="33"/>
      <c r="AH440" s="33"/>
      <c r="AI440" s="33"/>
      <c r="AJ440" s="33"/>
      <c r="AK440" s="33"/>
      <c r="AL440" s="33"/>
      <c r="AM440" s="33">
        <f>SUMIFS('Unit Cancellations'!D:D,'Unit Cancellations'!B:B,A440)+SUMIFS('Unit Cancellations'!E:E,'Unit Cancellations'!B:B,A440)+SUMIFS('Unit Cancellations'!F:F,'Unit Cancellations'!B:B,A440)+SUMIFS('Unit Cancellations'!G:G,'Unit Cancellations'!B:B,A440)</f>
        <v>0</v>
      </c>
      <c r="AN440" s="41">
        <f t="shared" si="4"/>
        <v>0</v>
      </c>
      <c r="AO440" s="187" t="str">
        <f t="shared" si="3"/>
        <v/>
      </c>
      <c r="AP440" s="33"/>
      <c r="AQ440" s="33"/>
    </row>
    <row r="441" spans="1:43">
      <c r="A441" s="44" t="s">
        <v>409</v>
      </c>
      <c r="B441" s="184">
        <v>46096</v>
      </c>
      <c r="C441" s="49">
        <v>0</v>
      </c>
      <c r="D441" s="49">
        <v>0</v>
      </c>
      <c r="E441" s="47">
        <v>0</v>
      </c>
      <c r="F441" s="49">
        <v>0</v>
      </c>
      <c r="G441" s="181"/>
      <c r="H441" s="181"/>
      <c r="I441" s="49">
        <v>0</v>
      </c>
      <c r="J441" s="49">
        <v>0</v>
      </c>
      <c r="K441" s="47">
        <v>0</v>
      </c>
      <c r="L441" s="49">
        <v>0</v>
      </c>
      <c r="M441" s="181"/>
      <c r="N441" s="181"/>
      <c r="O441" s="49">
        <v>0</v>
      </c>
      <c r="P441" s="49">
        <v>0</v>
      </c>
      <c r="Q441" s="47">
        <v>0</v>
      </c>
      <c r="R441" s="49">
        <v>0</v>
      </c>
      <c r="S441" s="181"/>
      <c r="T441" s="181"/>
      <c r="U441" s="49">
        <v>0</v>
      </c>
      <c r="V441" s="49">
        <v>0</v>
      </c>
      <c r="W441" s="44"/>
      <c r="X441" s="181"/>
      <c r="Y441" s="49">
        <v>0</v>
      </c>
      <c r="Z441" s="49">
        <v>0</v>
      </c>
      <c r="AA441" s="44"/>
      <c r="AB441" s="181"/>
      <c r="AC441" s="47">
        <v>0</v>
      </c>
      <c r="AD441" s="47">
        <v>0</v>
      </c>
      <c r="AE441" s="47"/>
      <c r="AF441" s="44"/>
      <c r="AG441" s="25"/>
      <c r="AH441" s="25"/>
      <c r="AI441" s="25"/>
      <c r="AJ441" s="25"/>
      <c r="AK441" s="25"/>
      <c r="AL441" s="25"/>
      <c r="AM441" s="33">
        <f>SUMIFS('Unit Cancellations'!D:D,'Unit Cancellations'!B:B,A441)+SUMIFS('Unit Cancellations'!E:E,'Unit Cancellations'!B:B,A441)+SUMIFS('Unit Cancellations'!F:F,'Unit Cancellations'!B:B,A441)+SUMIFS('Unit Cancellations'!G:G,'Unit Cancellations'!B:B,A441)</f>
        <v>0</v>
      </c>
      <c r="AN441" s="41">
        <f t="shared" si="4"/>
        <v>0</v>
      </c>
      <c r="AO441" s="187" t="str">
        <f t="shared" si="3"/>
        <v/>
      </c>
      <c r="AP441" s="25"/>
      <c r="AQ441" s="25"/>
    </row>
    <row r="442" spans="1:43">
      <c r="A442" s="44" t="s">
        <v>224</v>
      </c>
      <c r="B442" s="185">
        <v>46096</v>
      </c>
      <c r="C442" s="49">
        <v>0</v>
      </c>
      <c r="D442" s="49">
        <v>0</v>
      </c>
      <c r="E442" s="49">
        <v>0</v>
      </c>
      <c r="F442" s="49">
        <v>0</v>
      </c>
      <c r="G442" s="181"/>
      <c r="H442" s="181"/>
      <c r="I442" s="49">
        <v>0</v>
      </c>
      <c r="J442" s="49">
        <v>0</v>
      </c>
      <c r="K442" s="49">
        <v>0</v>
      </c>
      <c r="L442" s="49">
        <v>0</v>
      </c>
      <c r="M442" s="181"/>
      <c r="N442" s="181"/>
      <c r="O442" s="49">
        <v>0</v>
      </c>
      <c r="P442" s="49">
        <v>0</v>
      </c>
      <c r="Q442" s="47">
        <v>0</v>
      </c>
      <c r="R442" s="47">
        <v>0</v>
      </c>
      <c r="S442" s="181"/>
      <c r="T442" s="181"/>
      <c r="U442" s="49">
        <v>192</v>
      </c>
      <c r="V442" s="49">
        <v>15</v>
      </c>
      <c r="W442" s="44"/>
      <c r="X442" s="181"/>
      <c r="Y442" s="49">
        <v>0</v>
      </c>
      <c r="Z442" s="49">
        <v>0</v>
      </c>
      <c r="AA442" s="44"/>
      <c r="AB442" s="181"/>
      <c r="AC442" s="49">
        <v>1</v>
      </c>
      <c r="AD442" s="49">
        <v>15</v>
      </c>
      <c r="AE442" s="44">
        <v>0</v>
      </c>
      <c r="AF442" s="44"/>
      <c r="AG442" s="25"/>
      <c r="AH442" s="25"/>
      <c r="AI442" s="25"/>
      <c r="AJ442" s="25"/>
      <c r="AK442" s="25"/>
      <c r="AL442" s="25"/>
      <c r="AM442" s="33">
        <f>SUMIFS('Unit Cancellations'!D:D,'Unit Cancellations'!B:B,A442)+SUMIFS('Unit Cancellations'!E:E,'Unit Cancellations'!B:B,A442)+SUMIFS('Unit Cancellations'!F:F,'Unit Cancellations'!B:B,A442)+SUMIFS('Unit Cancellations'!G:G,'Unit Cancellations'!B:B,A442)</f>
        <v>0</v>
      </c>
      <c r="AN442" s="41">
        <f t="shared" si="4"/>
        <v>0</v>
      </c>
      <c r="AO442" s="187" t="str">
        <f t="shared" si="3"/>
        <v/>
      </c>
      <c r="AP442" s="25"/>
      <c r="AQ442" s="25"/>
    </row>
    <row r="443" spans="1:43">
      <c r="A443" s="44" t="s">
        <v>411</v>
      </c>
      <c r="B443" s="45">
        <v>46096</v>
      </c>
      <c r="C443" s="49">
        <v>0</v>
      </c>
      <c r="D443" s="49">
        <v>0</v>
      </c>
      <c r="E443" s="49">
        <v>0</v>
      </c>
      <c r="F443" s="49">
        <v>0</v>
      </c>
      <c r="G443" s="44"/>
      <c r="H443" s="44"/>
      <c r="I443" s="49">
        <v>0</v>
      </c>
      <c r="J443" s="49">
        <v>0</v>
      </c>
      <c r="K443" s="49">
        <v>0</v>
      </c>
      <c r="L443" s="49">
        <v>0</v>
      </c>
      <c r="M443" s="44"/>
      <c r="N443" s="44"/>
      <c r="O443" s="49">
        <v>0</v>
      </c>
      <c r="P443" s="49">
        <v>0</v>
      </c>
      <c r="Q443" s="49">
        <v>0</v>
      </c>
      <c r="R443" s="49">
        <v>0</v>
      </c>
      <c r="S443" s="181"/>
      <c r="T443" s="181"/>
      <c r="U443" s="49">
        <v>0</v>
      </c>
      <c r="V443" s="49">
        <v>0</v>
      </c>
      <c r="W443" s="44"/>
      <c r="X443" s="181"/>
      <c r="Y443" s="49">
        <v>0</v>
      </c>
      <c r="Z443" s="49">
        <v>0</v>
      </c>
      <c r="AA443" s="44"/>
      <c r="AB443" s="181"/>
      <c r="AC443" s="47">
        <v>0</v>
      </c>
      <c r="AD443" s="49">
        <v>0</v>
      </c>
      <c r="AE443" s="76"/>
      <c r="AF443" s="44"/>
      <c r="AG443" s="25"/>
      <c r="AH443" s="25"/>
      <c r="AI443" s="25"/>
      <c r="AJ443" s="25"/>
      <c r="AK443" s="25"/>
      <c r="AL443" s="25"/>
      <c r="AM443" s="33">
        <f>SUMIFS('Unit Cancellations'!D:D,'Unit Cancellations'!B:B,A443)+SUMIFS('Unit Cancellations'!E:E,'Unit Cancellations'!B:B,A443)+SUMIFS('Unit Cancellations'!F:F,'Unit Cancellations'!B:B,A443)+SUMIFS('Unit Cancellations'!G:G,'Unit Cancellations'!B:B,A443)</f>
        <v>0</v>
      </c>
      <c r="AN443" s="41">
        <f t="shared" si="4"/>
        <v>0</v>
      </c>
      <c r="AO443" s="187" t="str">
        <f t="shared" si="3"/>
        <v/>
      </c>
      <c r="AP443" s="25"/>
      <c r="AQ443" s="25"/>
    </row>
    <row r="444" spans="1:43">
      <c r="A444" s="44" t="s">
        <v>295</v>
      </c>
      <c r="B444" s="45">
        <v>46096</v>
      </c>
      <c r="C444" s="49">
        <v>0</v>
      </c>
      <c r="D444" s="49">
        <v>0</v>
      </c>
      <c r="E444" s="47">
        <v>0</v>
      </c>
      <c r="F444" s="49">
        <v>0</v>
      </c>
      <c r="G444" s="181"/>
      <c r="H444" s="181"/>
      <c r="I444" s="49">
        <v>0</v>
      </c>
      <c r="J444" s="49">
        <v>0</v>
      </c>
      <c r="K444" s="47">
        <v>0</v>
      </c>
      <c r="L444" s="49">
        <v>0</v>
      </c>
      <c r="M444" s="181"/>
      <c r="N444" s="181"/>
      <c r="O444" s="49">
        <v>0</v>
      </c>
      <c r="P444" s="49">
        <v>0</v>
      </c>
      <c r="Q444" s="47">
        <v>215</v>
      </c>
      <c r="R444" s="47">
        <v>6</v>
      </c>
      <c r="S444" s="181">
        <v>-1</v>
      </c>
      <c r="T444" s="181">
        <v>-1</v>
      </c>
      <c r="U444" s="49">
        <v>0</v>
      </c>
      <c r="V444" s="49">
        <v>0</v>
      </c>
      <c r="W444" s="44"/>
      <c r="X444" s="181"/>
      <c r="Y444" s="47">
        <v>0</v>
      </c>
      <c r="Z444" s="47">
        <v>0</v>
      </c>
      <c r="AA444" s="44"/>
      <c r="AB444" s="181"/>
      <c r="AC444" s="49">
        <v>14</v>
      </c>
      <c r="AD444" s="49">
        <v>123</v>
      </c>
      <c r="AE444" s="76">
        <v>708</v>
      </c>
      <c r="AF444" s="44"/>
      <c r="AG444" s="25"/>
      <c r="AH444" s="25"/>
      <c r="AI444" s="25"/>
      <c r="AJ444" s="25"/>
      <c r="AK444" s="25"/>
      <c r="AL444" s="25"/>
      <c r="AM444" s="33">
        <f>SUMIFS('Unit Cancellations'!D:D,'Unit Cancellations'!B:B,A444)+SUMIFS('Unit Cancellations'!E:E,'Unit Cancellations'!B:B,A444)+SUMIFS('Unit Cancellations'!F:F,'Unit Cancellations'!B:B,A444)+SUMIFS('Unit Cancellations'!G:G,'Unit Cancellations'!B:B,A444)</f>
        <v>0</v>
      </c>
      <c r="AN444" s="41">
        <f t="shared" si="4"/>
        <v>0</v>
      </c>
      <c r="AO444" s="187" t="str">
        <f t="shared" si="3"/>
        <v/>
      </c>
      <c r="AP444" s="25"/>
      <c r="AQ444" s="25"/>
    </row>
    <row r="445" spans="1:43">
      <c r="A445" s="44" t="s">
        <v>271</v>
      </c>
      <c r="B445" s="45"/>
      <c r="C445" s="49">
        <v>0</v>
      </c>
      <c r="D445" s="49">
        <v>0</v>
      </c>
      <c r="E445" s="47">
        <v>0</v>
      </c>
      <c r="F445" s="49">
        <v>0</v>
      </c>
      <c r="G445" s="181"/>
      <c r="H445" s="181"/>
      <c r="I445" s="49">
        <v>0</v>
      </c>
      <c r="J445" s="49">
        <v>0</v>
      </c>
      <c r="K445" s="47">
        <v>0</v>
      </c>
      <c r="L445" s="49">
        <v>0</v>
      </c>
      <c r="M445" s="181"/>
      <c r="N445" s="181"/>
      <c r="O445" s="49">
        <v>0</v>
      </c>
      <c r="P445" s="49">
        <v>0</v>
      </c>
      <c r="Q445" s="47">
        <v>0</v>
      </c>
      <c r="R445" s="49">
        <v>0</v>
      </c>
      <c r="S445" s="181"/>
      <c r="T445" s="181"/>
      <c r="U445" s="49">
        <v>10</v>
      </c>
      <c r="V445" s="49">
        <v>1</v>
      </c>
      <c r="W445" s="44"/>
      <c r="X445" s="181"/>
      <c r="Y445" s="47">
        <v>0</v>
      </c>
      <c r="Z445" s="47">
        <v>0</v>
      </c>
      <c r="AA445" s="44"/>
      <c r="AB445" s="181"/>
      <c r="AC445" s="49">
        <v>0</v>
      </c>
      <c r="AD445" s="47">
        <v>0</v>
      </c>
      <c r="AE445" s="76">
        <v>0</v>
      </c>
      <c r="AF445" s="44"/>
      <c r="AG445" s="25"/>
      <c r="AH445" s="25"/>
      <c r="AI445" s="25"/>
      <c r="AJ445" s="25"/>
      <c r="AK445" s="25"/>
      <c r="AL445" s="25"/>
      <c r="AM445" s="33">
        <f>SUMIFS('Unit Cancellations'!D:D,'Unit Cancellations'!B:B,A445)+SUMIFS('Unit Cancellations'!E:E,'Unit Cancellations'!B:B,A445)+SUMIFS('Unit Cancellations'!F:F,'Unit Cancellations'!B:B,A445)+SUMIFS('Unit Cancellations'!G:G,'Unit Cancellations'!B:B,A445)</f>
        <v>0</v>
      </c>
      <c r="AN445" s="41">
        <f t="shared" si="4"/>
        <v>0</v>
      </c>
      <c r="AO445" s="187" t="str">
        <f t="shared" si="3"/>
        <v/>
      </c>
      <c r="AP445" s="25"/>
      <c r="AQ445" s="25"/>
    </row>
    <row r="446" spans="1:43">
      <c r="A446" s="44" t="s">
        <v>261</v>
      </c>
      <c r="B446" s="182"/>
      <c r="C446" s="49">
        <v>0</v>
      </c>
      <c r="D446" s="49">
        <v>0</v>
      </c>
      <c r="E446" s="47">
        <v>0</v>
      </c>
      <c r="F446" s="49">
        <v>0</v>
      </c>
      <c r="G446" s="181"/>
      <c r="H446" s="181"/>
      <c r="I446" s="49">
        <v>0</v>
      </c>
      <c r="J446" s="49">
        <v>0</v>
      </c>
      <c r="K446" s="49">
        <v>0</v>
      </c>
      <c r="L446" s="49">
        <v>0</v>
      </c>
      <c r="M446" s="181"/>
      <c r="N446" s="181"/>
      <c r="O446" s="49">
        <v>0</v>
      </c>
      <c r="P446" s="49">
        <v>0</v>
      </c>
      <c r="Q446" s="47">
        <v>0</v>
      </c>
      <c r="R446" s="47">
        <v>0</v>
      </c>
      <c r="S446" s="181"/>
      <c r="T446" s="181"/>
      <c r="U446" s="49">
        <v>28</v>
      </c>
      <c r="V446" s="49">
        <v>2</v>
      </c>
      <c r="W446" s="44"/>
      <c r="X446" s="181"/>
      <c r="Y446" s="47">
        <v>0</v>
      </c>
      <c r="Z446" s="47">
        <v>0</v>
      </c>
      <c r="AA446" s="44"/>
      <c r="AB446" s="181"/>
      <c r="AC446" s="49">
        <v>2</v>
      </c>
      <c r="AD446" s="49">
        <v>0</v>
      </c>
      <c r="AE446" s="49">
        <v>1</v>
      </c>
      <c r="AF446" s="44"/>
      <c r="AG446" s="25"/>
      <c r="AH446" s="25"/>
      <c r="AI446" s="25"/>
      <c r="AJ446" s="25"/>
      <c r="AK446" s="25"/>
      <c r="AL446" s="25"/>
      <c r="AM446" s="33">
        <f>SUMIFS('Unit Cancellations'!D:D,'Unit Cancellations'!B:B,A446)+SUMIFS('Unit Cancellations'!E:E,'Unit Cancellations'!B:B,A446)+SUMIFS('Unit Cancellations'!F:F,'Unit Cancellations'!B:B,A446)+SUMIFS('Unit Cancellations'!G:G,'Unit Cancellations'!B:B,A446)</f>
        <v>0</v>
      </c>
      <c r="AN446" s="41">
        <f t="shared" si="4"/>
        <v>0</v>
      </c>
      <c r="AO446" s="187" t="str">
        <f t="shared" si="3"/>
        <v/>
      </c>
      <c r="AP446" s="25"/>
      <c r="AQ446" s="25"/>
    </row>
    <row r="447" spans="1:43">
      <c r="A447" s="44" t="s">
        <v>309</v>
      </c>
      <c r="B447" s="185"/>
      <c r="C447" s="49">
        <v>0</v>
      </c>
      <c r="D447" s="49">
        <v>0</v>
      </c>
      <c r="E447" s="49">
        <v>0</v>
      </c>
      <c r="F447" s="49">
        <v>0</v>
      </c>
      <c r="G447" s="181"/>
      <c r="H447" s="181"/>
      <c r="I447" s="49">
        <v>0</v>
      </c>
      <c r="J447" s="49">
        <v>0</v>
      </c>
      <c r="K447" s="49">
        <v>0</v>
      </c>
      <c r="L447" s="49">
        <v>0</v>
      </c>
      <c r="M447" s="44"/>
      <c r="N447" s="44"/>
      <c r="O447" s="49">
        <v>0</v>
      </c>
      <c r="P447" s="49">
        <v>0</v>
      </c>
      <c r="Q447" s="47">
        <v>0</v>
      </c>
      <c r="R447" s="47">
        <v>0</v>
      </c>
      <c r="S447" s="181"/>
      <c r="T447" s="181"/>
      <c r="U447" s="49">
        <v>0</v>
      </c>
      <c r="V447" s="49">
        <v>0</v>
      </c>
      <c r="W447" s="44"/>
      <c r="X447" s="181"/>
      <c r="Y447" s="47">
        <v>75101</v>
      </c>
      <c r="Z447" s="47">
        <v>5777</v>
      </c>
      <c r="AA447" s="44"/>
      <c r="AB447" s="181"/>
      <c r="AC447" s="49">
        <v>0</v>
      </c>
      <c r="AD447" s="47">
        <v>0</v>
      </c>
      <c r="AE447" s="47"/>
      <c r="AF447" s="44">
        <v>0</v>
      </c>
      <c r="AG447" s="25"/>
      <c r="AH447" s="25"/>
      <c r="AI447" s="25"/>
      <c r="AJ447" s="25"/>
      <c r="AK447" s="25"/>
      <c r="AL447" s="25"/>
      <c r="AM447" s="33">
        <f>SUMIFS('Unit Cancellations'!D:D,'Unit Cancellations'!B:B,A447)+SUMIFS('Unit Cancellations'!E:E,'Unit Cancellations'!B:B,A447)+SUMIFS('Unit Cancellations'!F:F,'Unit Cancellations'!B:B,A447)+SUMIFS('Unit Cancellations'!G:G,'Unit Cancellations'!B:B,A447)</f>
        <v>0</v>
      </c>
      <c r="AN447" s="41">
        <f t="shared" si="4"/>
        <v>0</v>
      </c>
      <c r="AO447" s="187" t="str">
        <f t="shared" si="3"/>
        <v/>
      </c>
      <c r="AP447" s="25"/>
      <c r="AQ447" s="25"/>
    </row>
    <row r="448" spans="1:43">
      <c r="A448" s="44" t="s">
        <v>412</v>
      </c>
      <c r="B448" s="183">
        <v>46096</v>
      </c>
      <c r="C448" s="49">
        <v>0</v>
      </c>
      <c r="D448" s="49">
        <v>0</v>
      </c>
      <c r="E448" s="47">
        <v>0</v>
      </c>
      <c r="F448" s="49">
        <v>0</v>
      </c>
      <c r="G448" s="181"/>
      <c r="H448" s="181"/>
      <c r="I448" s="49">
        <v>0</v>
      </c>
      <c r="J448" s="49">
        <v>0</v>
      </c>
      <c r="K448" s="47">
        <v>0</v>
      </c>
      <c r="L448" s="49">
        <v>0</v>
      </c>
      <c r="M448" s="181"/>
      <c r="N448" s="181"/>
      <c r="O448" s="49">
        <v>0</v>
      </c>
      <c r="P448" s="49">
        <v>0</v>
      </c>
      <c r="Q448" s="47">
        <v>0</v>
      </c>
      <c r="R448" s="49">
        <v>0</v>
      </c>
      <c r="S448" s="181"/>
      <c r="T448" s="181"/>
      <c r="U448" s="49">
        <v>0</v>
      </c>
      <c r="V448" s="49">
        <v>0</v>
      </c>
      <c r="W448" s="44"/>
      <c r="X448" s="181"/>
      <c r="Y448" s="47">
        <v>0</v>
      </c>
      <c r="Z448" s="47">
        <v>0</v>
      </c>
      <c r="AA448" s="44"/>
      <c r="AB448" s="181"/>
      <c r="AC448" s="49">
        <v>10</v>
      </c>
      <c r="AD448" s="49">
        <v>65</v>
      </c>
      <c r="AE448" s="49"/>
      <c r="AF448" s="44"/>
      <c r="AG448" s="25"/>
      <c r="AH448" s="25"/>
      <c r="AI448" s="25"/>
      <c r="AJ448" s="25"/>
      <c r="AK448" s="25"/>
      <c r="AL448" s="25"/>
      <c r="AM448" s="33">
        <f>SUMIFS('Unit Cancellations'!D:D,'Unit Cancellations'!B:B,A448)+SUMIFS('Unit Cancellations'!E:E,'Unit Cancellations'!B:B,A448)+SUMIFS('Unit Cancellations'!F:F,'Unit Cancellations'!B:B,A448)+SUMIFS('Unit Cancellations'!G:G,'Unit Cancellations'!B:B,A448)</f>
        <v>0</v>
      </c>
      <c r="AN448" s="41">
        <f t="shared" si="4"/>
        <v>0</v>
      </c>
      <c r="AO448" s="187" t="str">
        <f t="shared" si="3"/>
        <v/>
      </c>
      <c r="AP448" s="25"/>
      <c r="AQ448" s="25"/>
    </row>
    <row r="449" spans="1:43">
      <c r="A449" s="44" t="s">
        <v>413</v>
      </c>
      <c r="B449" s="45">
        <v>46096</v>
      </c>
      <c r="C449" s="49">
        <v>0</v>
      </c>
      <c r="D449" s="49">
        <v>0</v>
      </c>
      <c r="E449" s="47">
        <v>0</v>
      </c>
      <c r="F449" s="49">
        <v>0</v>
      </c>
      <c r="G449" s="181"/>
      <c r="H449" s="181"/>
      <c r="I449" s="49">
        <v>0</v>
      </c>
      <c r="J449" s="49">
        <v>0</v>
      </c>
      <c r="K449" s="49">
        <v>0</v>
      </c>
      <c r="L449" s="49">
        <v>0</v>
      </c>
      <c r="M449" s="181"/>
      <c r="N449" s="181"/>
      <c r="O449" s="49">
        <v>0</v>
      </c>
      <c r="P449" s="49">
        <v>0</v>
      </c>
      <c r="Q449" s="47">
        <v>0</v>
      </c>
      <c r="R449" s="47">
        <v>0</v>
      </c>
      <c r="S449" s="181"/>
      <c r="T449" s="181"/>
      <c r="U449" s="49">
        <v>0</v>
      </c>
      <c r="V449" s="49">
        <v>0</v>
      </c>
      <c r="W449" s="44"/>
      <c r="X449" s="181"/>
      <c r="Y449" s="47">
        <v>0</v>
      </c>
      <c r="Z449" s="47">
        <v>0</v>
      </c>
      <c r="AA449" s="44"/>
      <c r="AB449" s="181"/>
      <c r="AC449" s="49">
        <v>0</v>
      </c>
      <c r="AD449" s="47">
        <v>0</v>
      </c>
      <c r="AE449" s="47"/>
      <c r="AF449" s="44"/>
      <c r="AG449" s="25"/>
      <c r="AH449" s="25"/>
      <c r="AI449" s="25"/>
      <c r="AJ449" s="25"/>
      <c r="AK449" s="25"/>
      <c r="AL449" s="25"/>
      <c r="AM449" s="33">
        <f>SUMIFS('Unit Cancellations'!D:D,'Unit Cancellations'!B:B,A449)+SUMIFS('Unit Cancellations'!E:E,'Unit Cancellations'!B:B,A449)+SUMIFS('Unit Cancellations'!F:F,'Unit Cancellations'!B:B,A449)+SUMIFS('Unit Cancellations'!G:G,'Unit Cancellations'!B:B,A449)</f>
        <v>0</v>
      </c>
      <c r="AN449" s="41">
        <f t="shared" si="4"/>
        <v>0</v>
      </c>
      <c r="AO449" s="187" t="str">
        <f t="shared" si="3"/>
        <v/>
      </c>
      <c r="AP449" s="25"/>
      <c r="AQ449" s="25"/>
    </row>
    <row r="450" spans="1:43">
      <c r="A450" s="44" t="s">
        <v>414</v>
      </c>
      <c r="B450" s="45">
        <v>46096</v>
      </c>
      <c r="C450" s="49">
        <v>0</v>
      </c>
      <c r="D450" s="49">
        <v>0</v>
      </c>
      <c r="E450" s="47">
        <v>0</v>
      </c>
      <c r="F450" s="47">
        <v>0</v>
      </c>
      <c r="G450" s="181"/>
      <c r="H450" s="181"/>
      <c r="I450" s="49">
        <v>0</v>
      </c>
      <c r="J450" s="49">
        <v>0</v>
      </c>
      <c r="K450" s="47">
        <v>0</v>
      </c>
      <c r="L450" s="49">
        <v>0</v>
      </c>
      <c r="M450" s="181"/>
      <c r="N450" s="181"/>
      <c r="O450" s="49">
        <v>0</v>
      </c>
      <c r="P450" s="49">
        <v>0</v>
      </c>
      <c r="Q450" s="47">
        <v>0</v>
      </c>
      <c r="R450" s="49">
        <v>0</v>
      </c>
      <c r="S450" s="181"/>
      <c r="T450" s="181"/>
      <c r="U450" s="49">
        <v>0</v>
      </c>
      <c r="V450" s="49">
        <v>0</v>
      </c>
      <c r="W450" s="44"/>
      <c r="X450" s="181"/>
      <c r="Y450" s="49">
        <v>0</v>
      </c>
      <c r="Z450" s="49">
        <v>0</v>
      </c>
      <c r="AA450" s="44"/>
      <c r="AB450" s="181"/>
      <c r="AC450" s="49">
        <v>0</v>
      </c>
      <c r="AD450" s="49">
        <v>0</v>
      </c>
      <c r="AE450" s="44"/>
      <c r="AF450" s="44"/>
      <c r="AG450" s="25"/>
      <c r="AH450" s="25"/>
      <c r="AI450" s="25"/>
      <c r="AJ450" s="25"/>
      <c r="AK450" s="25"/>
      <c r="AL450" s="25"/>
      <c r="AM450" s="33">
        <f>SUMIFS('Unit Cancellations'!D:D,'Unit Cancellations'!B:B,A450)+SUMIFS('Unit Cancellations'!E:E,'Unit Cancellations'!B:B,A450)+SUMIFS('Unit Cancellations'!F:F,'Unit Cancellations'!B:B,A450)+SUMIFS('Unit Cancellations'!G:G,'Unit Cancellations'!B:B,A450)</f>
        <v>0</v>
      </c>
      <c r="AN450" s="41">
        <f t="shared" si="4"/>
        <v>0</v>
      </c>
      <c r="AO450" s="187" t="str">
        <f t="shared" si="3"/>
        <v/>
      </c>
      <c r="AP450" s="25"/>
      <c r="AQ450" s="25"/>
    </row>
    <row r="451" spans="1:43">
      <c r="A451" s="44" t="s">
        <v>225</v>
      </c>
      <c r="B451" s="45">
        <v>46096</v>
      </c>
      <c r="C451" s="49">
        <v>0</v>
      </c>
      <c r="D451" s="49">
        <v>0</v>
      </c>
      <c r="E451" s="47">
        <v>0</v>
      </c>
      <c r="F451" s="49">
        <v>0</v>
      </c>
      <c r="G451" s="181"/>
      <c r="H451" s="181"/>
      <c r="I451" s="49">
        <v>0</v>
      </c>
      <c r="J451" s="49">
        <v>0</v>
      </c>
      <c r="K451" s="49">
        <v>0</v>
      </c>
      <c r="L451" s="49">
        <v>0</v>
      </c>
      <c r="M451" s="181"/>
      <c r="N451" s="181"/>
      <c r="O451" s="49">
        <v>0</v>
      </c>
      <c r="P451" s="49">
        <v>0</v>
      </c>
      <c r="Q451" s="47">
        <v>0</v>
      </c>
      <c r="R451" s="47">
        <v>0</v>
      </c>
      <c r="S451" s="181"/>
      <c r="T451" s="181"/>
      <c r="U451" s="49">
        <v>11</v>
      </c>
      <c r="V451" s="49">
        <v>1</v>
      </c>
      <c r="W451" s="49"/>
      <c r="X451" s="180"/>
      <c r="Y451" s="47">
        <v>0</v>
      </c>
      <c r="Z451" s="47">
        <v>0</v>
      </c>
      <c r="AA451" s="49"/>
      <c r="AB451" s="180"/>
      <c r="AC451" s="49">
        <v>1</v>
      </c>
      <c r="AD451" s="47">
        <v>17</v>
      </c>
      <c r="AE451" s="49">
        <v>1</v>
      </c>
      <c r="AF451" s="44"/>
      <c r="AG451" s="25"/>
      <c r="AH451" s="25"/>
      <c r="AI451" s="25"/>
      <c r="AJ451" s="25"/>
      <c r="AK451" s="25"/>
      <c r="AL451" s="25"/>
      <c r="AM451" s="33">
        <f>SUMIFS('Unit Cancellations'!D:D,'Unit Cancellations'!B:B,A451)+SUMIFS('Unit Cancellations'!E:E,'Unit Cancellations'!B:B,A451)+SUMIFS('Unit Cancellations'!F:F,'Unit Cancellations'!B:B,A451)+SUMIFS('Unit Cancellations'!G:G,'Unit Cancellations'!B:B,A451)</f>
        <v>0</v>
      </c>
      <c r="AN451" s="41">
        <f t="shared" si="4"/>
        <v>0</v>
      </c>
      <c r="AO451" s="187" t="str">
        <f t="shared" si="3"/>
        <v/>
      </c>
      <c r="AP451" s="25"/>
      <c r="AQ451" s="25"/>
    </row>
    <row r="452" spans="1:43">
      <c r="A452" s="44" t="s">
        <v>269</v>
      </c>
      <c r="B452" s="185"/>
      <c r="C452" s="49">
        <v>0</v>
      </c>
      <c r="D452" s="49">
        <v>0</v>
      </c>
      <c r="E452" s="49">
        <v>0</v>
      </c>
      <c r="F452" s="49">
        <v>0</v>
      </c>
      <c r="G452" s="181"/>
      <c r="H452" s="181"/>
      <c r="I452" s="49">
        <v>0</v>
      </c>
      <c r="J452" s="49">
        <v>0</v>
      </c>
      <c r="K452" s="49">
        <v>0</v>
      </c>
      <c r="L452" s="49">
        <v>0</v>
      </c>
      <c r="M452" s="44"/>
      <c r="N452" s="44"/>
      <c r="O452" s="49">
        <v>0</v>
      </c>
      <c r="P452" s="49">
        <v>0</v>
      </c>
      <c r="Q452" s="47">
        <v>0</v>
      </c>
      <c r="R452" s="49">
        <v>0</v>
      </c>
      <c r="S452" s="181"/>
      <c r="T452" s="181"/>
      <c r="U452" s="49">
        <v>16</v>
      </c>
      <c r="V452" s="49">
        <v>1</v>
      </c>
      <c r="W452" s="44"/>
      <c r="X452" s="181"/>
      <c r="Y452" s="49">
        <v>0</v>
      </c>
      <c r="Z452" s="49">
        <v>0</v>
      </c>
      <c r="AA452" s="44"/>
      <c r="AB452" s="181"/>
      <c r="AC452" s="49">
        <v>0</v>
      </c>
      <c r="AD452" s="49">
        <v>0</v>
      </c>
      <c r="AE452" s="49">
        <v>0</v>
      </c>
      <c r="AF452" s="44"/>
      <c r="AG452" s="25"/>
      <c r="AH452" s="25"/>
      <c r="AI452" s="25"/>
      <c r="AJ452" s="25"/>
      <c r="AK452" s="25"/>
      <c r="AL452" s="25"/>
      <c r="AM452" s="33">
        <f>SUMIFS('Unit Cancellations'!D:D,'Unit Cancellations'!B:B,A452)+SUMIFS('Unit Cancellations'!E:E,'Unit Cancellations'!B:B,A452)+SUMIFS('Unit Cancellations'!F:F,'Unit Cancellations'!B:B,A452)+SUMIFS('Unit Cancellations'!G:G,'Unit Cancellations'!B:B,A452)</f>
        <v>0</v>
      </c>
      <c r="AN452" s="41">
        <f t="shared" si="4"/>
        <v>0</v>
      </c>
      <c r="AO452" s="187" t="str">
        <f t="shared" si="3"/>
        <v/>
      </c>
      <c r="AP452" s="25"/>
      <c r="AQ452" s="25"/>
    </row>
    <row r="453" spans="1:43">
      <c r="A453" s="44" t="s">
        <v>191</v>
      </c>
      <c r="B453" s="45"/>
      <c r="C453" s="49">
        <v>0</v>
      </c>
      <c r="D453" s="49">
        <v>0</v>
      </c>
      <c r="E453" s="47">
        <v>0</v>
      </c>
      <c r="F453" s="49">
        <v>0</v>
      </c>
      <c r="G453" s="181"/>
      <c r="H453" s="181"/>
      <c r="I453" s="49">
        <v>0</v>
      </c>
      <c r="J453" s="49">
        <v>0</v>
      </c>
      <c r="K453" s="47">
        <v>0</v>
      </c>
      <c r="L453" s="49">
        <v>0</v>
      </c>
      <c r="M453" s="181"/>
      <c r="N453" s="181"/>
      <c r="O453" s="49">
        <v>0</v>
      </c>
      <c r="P453" s="49">
        <v>0</v>
      </c>
      <c r="Q453" s="47">
        <v>0</v>
      </c>
      <c r="R453" s="47">
        <v>0</v>
      </c>
      <c r="S453" s="181"/>
      <c r="T453" s="181"/>
      <c r="U453" s="49">
        <v>7</v>
      </c>
      <c r="V453" s="49">
        <v>1</v>
      </c>
      <c r="W453" s="44"/>
      <c r="X453" s="181"/>
      <c r="Y453" s="47">
        <v>0</v>
      </c>
      <c r="Z453" s="47">
        <v>0</v>
      </c>
      <c r="AA453" s="44"/>
      <c r="AB453" s="181"/>
      <c r="AC453" s="49">
        <v>65</v>
      </c>
      <c r="AD453" s="49">
        <v>304</v>
      </c>
      <c r="AE453" s="49">
        <v>122</v>
      </c>
      <c r="AF453" s="44"/>
      <c r="AG453" s="25"/>
      <c r="AH453" s="25"/>
      <c r="AI453" s="25"/>
      <c r="AJ453" s="25"/>
      <c r="AK453" s="25"/>
      <c r="AL453" s="25"/>
      <c r="AM453" s="33">
        <f>SUMIFS('Unit Cancellations'!D:D,'Unit Cancellations'!B:B,A453)+SUMIFS('Unit Cancellations'!E:E,'Unit Cancellations'!B:B,A453)+SUMIFS('Unit Cancellations'!F:F,'Unit Cancellations'!B:B,A453)+SUMIFS('Unit Cancellations'!G:G,'Unit Cancellations'!B:B,A453)</f>
        <v>0</v>
      </c>
      <c r="AN453" s="41">
        <f t="shared" si="4"/>
        <v>0</v>
      </c>
      <c r="AO453" s="187" t="str">
        <f t="shared" si="3"/>
        <v/>
      </c>
      <c r="AP453" s="25"/>
      <c r="AQ453" s="25"/>
    </row>
    <row r="454" spans="1:43">
      <c r="A454" s="44" t="s">
        <v>416</v>
      </c>
      <c r="B454" s="45">
        <v>46096</v>
      </c>
      <c r="C454" s="49">
        <v>0</v>
      </c>
      <c r="D454" s="49">
        <v>0</v>
      </c>
      <c r="E454" s="49">
        <v>0</v>
      </c>
      <c r="F454" s="49">
        <v>0</v>
      </c>
      <c r="G454" s="181"/>
      <c r="H454" s="181"/>
      <c r="I454" s="49">
        <v>0</v>
      </c>
      <c r="J454" s="49">
        <v>0</v>
      </c>
      <c r="K454" s="49">
        <v>0</v>
      </c>
      <c r="L454" s="49">
        <v>0</v>
      </c>
      <c r="M454" s="181"/>
      <c r="N454" s="181"/>
      <c r="O454" s="49">
        <v>0</v>
      </c>
      <c r="P454" s="49">
        <v>0</v>
      </c>
      <c r="Q454" s="47">
        <v>0</v>
      </c>
      <c r="R454" s="47">
        <v>0</v>
      </c>
      <c r="S454" s="181"/>
      <c r="T454" s="181"/>
      <c r="U454" s="49">
        <v>0</v>
      </c>
      <c r="V454" s="49">
        <v>0</v>
      </c>
      <c r="W454" s="49"/>
      <c r="X454" s="180"/>
      <c r="Y454" s="47">
        <v>0</v>
      </c>
      <c r="Z454" s="47">
        <v>0</v>
      </c>
      <c r="AA454" s="49"/>
      <c r="AB454" s="180"/>
      <c r="AC454" s="49">
        <v>0</v>
      </c>
      <c r="AD454" s="47">
        <v>0</v>
      </c>
      <c r="AE454" s="49">
        <v>0</v>
      </c>
      <c r="AF454" s="44"/>
      <c r="AG454" s="25"/>
      <c r="AH454" s="25"/>
      <c r="AI454" s="25"/>
      <c r="AJ454" s="25"/>
      <c r="AK454" s="25"/>
      <c r="AL454" s="25"/>
      <c r="AM454" s="33">
        <f>SUMIFS('Unit Cancellations'!D:D,'Unit Cancellations'!B:B,A454)+SUMIFS('Unit Cancellations'!E:E,'Unit Cancellations'!B:B,A454)+SUMIFS('Unit Cancellations'!F:F,'Unit Cancellations'!B:B,A454)+SUMIFS('Unit Cancellations'!G:G,'Unit Cancellations'!B:B,A454)</f>
        <v>0</v>
      </c>
      <c r="AN454" s="41">
        <f t="shared" si="4"/>
        <v>0</v>
      </c>
      <c r="AO454" s="187" t="str">
        <f t="shared" si="3"/>
        <v/>
      </c>
      <c r="AP454" s="25"/>
      <c r="AQ454" s="25"/>
    </row>
    <row r="455" spans="1:43">
      <c r="A455" s="44" t="s">
        <v>318</v>
      </c>
      <c r="B455" s="45">
        <v>46096</v>
      </c>
      <c r="C455" s="49">
        <v>0</v>
      </c>
      <c r="D455" s="49">
        <v>0</v>
      </c>
      <c r="E455" s="47">
        <v>0</v>
      </c>
      <c r="F455" s="49">
        <v>0</v>
      </c>
      <c r="G455" s="181"/>
      <c r="H455" s="181"/>
      <c r="I455" s="49">
        <v>0</v>
      </c>
      <c r="J455" s="49">
        <v>0</v>
      </c>
      <c r="K455" s="47">
        <v>0</v>
      </c>
      <c r="L455" s="49">
        <v>0</v>
      </c>
      <c r="M455" s="181"/>
      <c r="N455" s="181"/>
      <c r="O455" s="49">
        <v>0</v>
      </c>
      <c r="P455" s="49">
        <v>0</v>
      </c>
      <c r="Q455" s="47">
        <v>0</v>
      </c>
      <c r="R455" s="49">
        <v>0</v>
      </c>
      <c r="S455" s="181"/>
      <c r="T455" s="181"/>
      <c r="U455" s="49">
        <v>0</v>
      </c>
      <c r="V455" s="49">
        <v>0</v>
      </c>
      <c r="W455" s="44"/>
      <c r="X455" s="181"/>
      <c r="Y455" s="47">
        <v>0</v>
      </c>
      <c r="Z455" s="49">
        <v>0</v>
      </c>
      <c r="AA455" s="44"/>
      <c r="AB455" s="181"/>
      <c r="AC455" s="47">
        <v>0</v>
      </c>
      <c r="AD455" s="47">
        <v>0</v>
      </c>
      <c r="AE455" s="76"/>
      <c r="AF455" s="44"/>
      <c r="AG455" s="25"/>
      <c r="AH455" s="25"/>
      <c r="AI455" s="25"/>
      <c r="AJ455" s="25"/>
      <c r="AK455" s="25"/>
      <c r="AL455" s="25"/>
      <c r="AM455" s="33">
        <f>SUMIFS('Unit Cancellations'!D:D,'Unit Cancellations'!B:B,A455)+SUMIFS('Unit Cancellations'!E:E,'Unit Cancellations'!B:B,A455)+SUMIFS('Unit Cancellations'!F:F,'Unit Cancellations'!B:B,A455)+SUMIFS('Unit Cancellations'!G:G,'Unit Cancellations'!B:B,A455)</f>
        <v>0</v>
      </c>
      <c r="AN455" s="41">
        <f t="shared" si="4"/>
        <v>0</v>
      </c>
      <c r="AO455" s="187" t="str">
        <f t="shared" si="3"/>
        <v/>
      </c>
      <c r="AP455" s="25"/>
      <c r="AQ455" s="25"/>
    </row>
    <row r="456" spans="1:43">
      <c r="A456" s="44" t="s">
        <v>193</v>
      </c>
      <c r="B456" s="45">
        <v>46096</v>
      </c>
      <c r="C456" s="49">
        <v>0</v>
      </c>
      <c r="D456" s="49">
        <v>0</v>
      </c>
      <c r="E456" s="49">
        <v>0</v>
      </c>
      <c r="F456" s="49">
        <v>0</v>
      </c>
      <c r="G456" s="44"/>
      <c r="H456" s="44"/>
      <c r="I456" s="49">
        <v>0</v>
      </c>
      <c r="J456" s="49">
        <v>0</v>
      </c>
      <c r="K456" s="49">
        <v>0</v>
      </c>
      <c r="L456" s="49">
        <v>0</v>
      </c>
      <c r="M456" s="44"/>
      <c r="N456" s="44"/>
      <c r="O456" s="49">
        <v>0</v>
      </c>
      <c r="P456" s="49">
        <v>0</v>
      </c>
      <c r="Q456" s="47">
        <v>0</v>
      </c>
      <c r="R456" s="47">
        <v>0</v>
      </c>
      <c r="S456" s="181"/>
      <c r="T456" s="181"/>
      <c r="U456" s="49">
        <v>651</v>
      </c>
      <c r="V456" s="49">
        <v>50</v>
      </c>
      <c r="W456" s="44"/>
      <c r="X456" s="181"/>
      <c r="Y456" s="49">
        <v>0</v>
      </c>
      <c r="Z456" s="49">
        <v>0</v>
      </c>
      <c r="AA456" s="44"/>
      <c r="AB456" s="181"/>
      <c r="AC456" s="49">
        <v>1</v>
      </c>
      <c r="AD456" s="47">
        <v>14</v>
      </c>
      <c r="AE456" s="44">
        <v>0</v>
      </c>
      <c r="AF456" s="44"/>
      <c r="AG456" s="25"/>
      <c r="AH456" s="25"/>
      <c r="AI456" s="25"/>
      <c r="AJ456" s="25"/>
      <c r="AK456" s="25"/>
      <c r="AL456" s="25"/>
      <c r="AM456" s="33">
        <f>SUMIFS('Unit Cancellations'!D:D,'Unit Cancellations'!B:B,A456)+SUMIFS('Unit Cancellations'!E:E,'Unit Cancellations'!B:B,A456)+SUMIFS('Unit Cancellations'!F:F,'Unit Cancellations'!B:B,A456)+SUMIFS('Unit Cancellations'!G:G,'Unit Cancellations'!B:B,A456)</f>
        <v>0</v>
      </c>
      <c r="AN456" s="41">
        <f t="shared" si="4"/>
        <v>0</v>
      </c>
      <c r="AO456" s="187" t="str">
        <f t="shared" si="3"/>
        <v/>
      </c>
      <c r="AP456" s="25"/>
      <c r="AQ456" s="25"/>
    </row>
    <row r="457" spans="1:43">
      <c r="A457" s="44" t="s">
        <v>422</v>
      </c>
      <c r="B457" s="184"/>
      <c r="C457" s="49">
        <v>0</v>
      </c>
      <c r="D457" s="49">
        <v>0</v>
      </c>
      <c r="E457" s="47">
        <v>0</v>
      </c>
      <c r="F457" s="49">
        <v>0</v>
      </c>
      <c r="G457" s="181"/>
      <c r="H457" s="181"/>
      <c r="I457" s="49">
        <v>0</v>
      </c>
      <c r="J457" s="49">
        <v>0</v>
      </c>
      <c r="K457" s="49">
        <v>0</v>
      </c>
      <c r="L457" s="49">
        <v>0</v>
      </c>
      <c r="M457" s="181"/>
      <c r="N457" s="181"/>
      <c r="O457" s="49">
        <v>0</v>
      </c>
      <c r="P457" s="49">
        <v>0</v>
      </c>
      <c r="Q457" s="47">
        <v>0</v>
      </c>
      <c r="R457" s="49">
        <v>0</v>
      </c>
      <c r="S457" s="181"/>
      <c r="T457" s="181"/>
      <c r="U457" s="49">
        <v>2</v>
      </c>
      <c r="V457" s="49">
        <v>0</v>
      </c>
      <c r="W457" s="44"/>
      <c r="X457" s="181"/>
      <c r="Y457" s="49">
        <v>0</v>
      </c>
      <c r="Z457" s="49">
        <v>0</v>
      </c>
      <c r="AA457" s="44"/>
      <c r="AB457" s="181"/>
      <c r="AC457" s="49">
        <v>0</v>
      </c>
      <c r="AD457" s="47">
        <v>0</v>
      </c>
      <c r="AE457" s="76">
        <v>0</v>
      </c>
      <c r="AF457" s="44"/>
      <c r="AG457" s="25"/>
      <c r="AH457" s="25"/>
      <c r="AI457" s="25"/>
      <c r="AJ457" s="25"/>
      <c r="AK457" s="25"/>
      <c r="AL457" s="25"/>
      <c r="AM457" s="33">
        <f>SUMIFS('Unit Cancellations'!D:D,'Unit Cancellations'!B:B,A457)+SUMIFS('Unit Cancellations'!E:E,'Unit Cancellations'!B:B,A457)+SUMIFS('Unit Cancellations'!F:F,'Unit Cancellations'!B:B,A457)+SUMIFS('Unit Cancellations'!G:G,'Unit Cancellations'!B:B,A457)</f>
        <v>0</v>
      </c>
      <c r="AN457" s="41">
        <f t="shared" si="4"/>
        <v>0</v>
      </c>
      <c r="AO457" s="187" t="str">
        <f t="shared" si="3"/>
        <v/>
      </c>
      <c r="AP457" s="25"/>
      <c r="AQ457" s="25"/>
    </row>
    <row r="458" spans="1:43">
      <c r="A458" s="44" t="s">
        <v>417</v>
      </c>
      <c r="B458" s="182">
        <v>46096</v>
      </c>
      <c r="C458" s="49">
        <v>0</v>
      </c>
      <c r="D458" s="49">
        <v>0</v>
      </c>
      <c r="E458" s="47">
        <v>0</v>
      </c>
      <c r="F458" s="49">
        <v>0</v>
      </c>
      <c r="G458" s="180"/>
      <c r="H458" s="180"/>
      <c r="I458" s="49">
        <v>0</v>
      </c>
      <c r="J458" s="49">
        <v>0</v>
      </c>
      <c r="K458" s="47">
        <v>0</v>
      </c>
      <c r="L458" s="49">
        <v>0</v>
      </c>
      <c r="M458" s="180"/>
      <c r="N458" s="180"/>
      <c r="O458" s="49">
        <v>0</v>
      </c>
      <c r="P458" s="49">
        <v>0</v>
      </c>
      <c r="Q458" s="47">
        <v>0</v>
      </c>
      <c r="R458" s="47">
        <v>0</v>
      </c>
      <c r="S458" s="180"/>
      <c r="T458" s="180"/>
      <c r="U458" s="49">
        <v>0</v>
      </c>
      <c r="V458" s="49">
        <v>0</v>
      </c>
      <c r="W458" s="49"/>
      <c r="X458" s="180"/>
      <c r="Y458" s="47">
        <v>0</v>
      </c>
      <c r="Z458" s="47">
        <v>0</v>
      </c>
      <c r="AA458" s="49"/>
      <c r="AB458" s="180"/>
      <c r="AC458" s="47">
        <v>0</v>
      </c>
      <c r="AD458" s="47">
        <v>0</v>
      </c>
      <c r="AE458" s="47">
        <v>0</v>
      </c>
      <c r="AF458" s="44"/>
      <c r="AG458" s="33"/>
      <c r="AH458" s="33"/>
      <c r="AI458" s="33"/>
      <c r="AJ458" s="33"/>
      <c r="AK458" s="33"/>
      <c r="AL458" s="33"/>
      <c r="AM458" s="33">
        <f>SUMIFS('Unit Cancellations'!D:D,'Unit Cancellations'!B:B,A458)+SUMIFS('Unit Cancellations'!E:E,'Unit Cancellations'!B:B,A458)+SUMIFS('Unit Cancellations'!F:F,'Unit Cancellations'!B:B,A458)+SUMIFS('Unit Cancellations'!G:G,'Unit Cancellations'!B:B,A458)</f>
        <v>0</v>
      </c>
      <c r="AN458" s="41">
        <f t="shared" si="4"/>
        <v>0</v>
      </c>
      <c r="AO458" s="187" t="str">
        <f t="shared" si="3"/>
        <v/>
      </c>
      <c r="AP458" s="33"/>
      <c r="AQ458" s="33"/>
    </row>
    <row r="459" spans="1:43">
      <c r="A459" s="44" t="s">
        <v>470</v>
      </c>
      <c r="B459" s="184">
        <v>46096</v>
      </c>
      <c r="C459" s="49">
        <v>0</v>
      </c>
      <c r="D459" s="49">
        <v>0</v>
      </c>
      <c r="E459" s="49">
        <v>0</v>
      </c>
      <c r="F459" s="49">
        <v>0</v>
      </c>
      <c r="G459" s="181"/>
      <c r="H459" s="181"/>
      <c r="I459" s="49">
        <v>0</v>
      </c>
      <c r="J459" s="49">
        <v>0</v>
      </c>
      <c r="K459" s="49">
        <v>0</v>
      </c>
      <c r="L459" s="49">
        <v>0</v>
      </c>
      <c r="M459" s="181"/>
      <c r="N459" s="181"/>
      <c r="O459" s="49">
        <v>0</v>
      </c>
      <c r="P459" s="49">
        <v>0</v>
      </c>
      <c r="Q459" s="47">
        <v>0</v>
      </c>
      <c r="R459" s="49">
        <v>0</v>
      </c>
      <c r="S459" s="181"/>
      <c r="T459" s="181"/>
      <c r="U459" s="49">
        <v>0</v>
      </c>
      <c r="V459" s="49">
        <v>0</v>
      </c>
      <c r="W459" s="44">
        <v>0</v>
      </c>
      <c r="X459" s="181">
        <v>-0.87</v>
      </c>
      <c r="Y459" s="49">
        <v>0</v>
      </c>
      <c r="Z459" s="49">
        <v>0</v>
      </c>
      <c r="AA459" s="44">
        <v>0</v>
      </c>
      <c r="AB459" s="181">
        <v>-1</v>
      </c>
      <c r="AC459" s="49">
        <v>0</v>
      </c>
      <c r="AD459" s="47">
        <v>0</v>
      </c>
      <c r="AE459" s="49">
        <v>0</v>
      </c>
      <c r="AF459" s="44"/>
      <c r="AG459" s="25"/>
      <c r="AH459" s="25"/>
      <c r="AI459" s="25"/>
      <c r="AJ459" s="25"/>
      <c r="AK459" s="25"/>
      <c r="AL459" s="25"/>
      <c r="AM459" s="33">
        <f>SUMIFS('Unit Cancellations'!D:D,'Unit Cancellations'!B:B,A459)+SUMIFS('Unit Cancellations'!E:E,'Unit Cancellations'!B:B,A459)+SUMIFS('Unit Cancellations'!F:F,'Unit Cancellations'!B:B,A459)+SUMIFS('Unit Cancellations'!G:G,'Unit Cancellations'!B:B,A459)</f>
        <v>0</v>
      </c>
      <c r="AN459" s="41">
        <f t="shared" si="4"/>
        <v>0</v>
      </c>
      <c r="AO459" s="187" t="str">
        <f t="shared" si="3"/>
        <v/>
      </c>
      <c r="AP459" s="25"/>
      <c r="AQ459" s="25"/>
    </row>
    <row r="460" spans="1:43">
      <c r="A460" s="44" t="s">
        <v>418</v>
      </c>
      <c r="B460" s="183">
        <v>46096</v>
      </c>
      <c r="C460" s="49">
        <v>0</v>
      </c>
      <c r="D460" s="49">
        <v>0</v>
      </c>
      <c r="E460" s="47">
        <v>0</v>
      </c>
      <c r="F460" s="49">
        <v>0</v>
      </c>
      <c r="G460" s="181"/>
      <c r="H460" s="181"/>
      <c r="I460" s="49">
        <v>0</v>
      </c>
      <c r="J460" s="49">
        <v>0</v>
      </c>
      <c r="K460" s="49">
        <v>0</v>
      </c>
      <c r="L460" s="49">
        <v>0</v>
      </c>
      <c r="M460" s="181"/>
      <c r="N460" s="181"/>
      <c r="O460" s="49">
        <v>0</v>
      </c>
      <c r="P460" s="49">
        <v>0</v>
      </c>
      <c r="Q460" s="47">
        <v>0</v>
      </c>
      <c r="R460" s="49">
        <v>0</v>
      </c>
      <c r="S460" s="181"/>
      <c r="T460" s="181"/>
      <c r="U460" s="49">
        <v>0</v>
      </c>
      <c r="V460" s="49">
        <v>0</v>
      </c>
      <c r="W460" s="44"/>
      <c r="X460" s="181"/>
      <c r="Y460" s="47">
        <v>0</v>
      </c>
      <c r="Z460" s="47">
        <v>0</v>
      </c>
      <c r="AA460" s="44"/>
      <c r="AB460" s="181"/>
      <c r="AC460" s="49">
        <v>0</v>
      </c>
      <c r="AD460" s="49">
        <v>0</v>
      </c>
      <c r="AE460" s="49"/>
      <c r="AF460" s="44"/>
      <c r="AG460" s="25"/>
      <c r="AH460" s="25"/>
      <c r="AI460" s="25"/>
      <c r="AJ460" s="25"/>
      <c r="AK460" s="25"/>
      <c r="AL460" s="25"/>
      <c r="AM460" s="33">
        <f>SUMIFS('Unit Cancellations'!D:D,'Unit Cancellations'!B:B,A460)+SUMIFS('Unit Cancellations'!E:E,'Unit Cancellations'!B:B,A460)+SUMIFS('Unit Cancellations'!F:F,'Unit Cancellations'!B:B,A460)+SUMIFS('Unit Cancellations'!G:G,'Unit Cancellations'!B:B,A460)</f>
        <v>0</v>
      </c>
      <c r="AN460" s="41">
        <f t="shared" si="4"/>
        <v>0</v>
      </c>
      <c r="AO460" s="187" t="str">
        <f t="shared" si="3"/>
        <v/>
      </c>
      <c r="AP460" s="25"/>
      <c r="AQ460" s="25"/>
    </row>
    <row r="461" spans="1:43">
      <c r="A461" s="44" t="s">
        <v>419</v>
      </c>
      <c r="B461" s="45">
        <v>46096</v>
      </c>
      <c r="C461" s="49">
        <v>0</v>
      </c>
      <c r="D461" s="49">
        <v>0</v>
      </c>
      <c r="E461" s="49">
        <v>0</v>
      </c>
      <c r="F461" s="49">
        <v>0</v>
      </c>
      <c r="G461" s="181"/>
      <c r="H461" s="181"/>
      <c r="I461" s="49">
        <v>0</v>
      </c>
      <c r="J461" s="49">
        <v>0</v>
      </c>
      <c r="K461" s="49">
        <v>0</v>
      </c>
      <c r="L461" s="49">
        <v>0</v>
      </c>
      <c r="M461" s="181"/>
      <c r="N461" s="181"/>
      <c r="O461" s="49">
        <v>0</v>
      </c>
      <c r="P461" s="49">
        <v>0</v>
      </c>
      <c r="Q461" s="47">
        <v>0</v>
      </c>
      <c r="R461" s="49">
        <v>0</v>
      </c>
      <c r="S461" s="181"/>
      <c r="T461" s="181"/>
      <c r="U461" s="49">
        <v>0</v>
      </c>
      <c r="V461" s="49">
        <v>0</v>
      </c>
      <c r="W461" s="44"/>
      <c r="X461" s="181"/>
      <c r="Y461" s="49">
        <v>0</v>
      </c>
      <c r="Z461" s="49">
        <v>0</v>
      </c>
      <c r="AA461" s="44"/>
      <c r="AB461" s="181"/>
      <c r="AC461" s="49">
        <v>0</v>
      </c>
      <c r="AD461" s="47">
        <v>0</v>
      </c>
      <c r="AE461" s="44"/>
      <c r="AF461" s="44"/>
      <c r="AG461" s="25"/>
      <c r="AH461" s="25"/>
      <c r="AI461" s="25"/>
      <c r="AJ461" s="25"/>
      <c r="AK461" s="25"/>
      <c r="AL461" s="25"/>
      <c r="AM461" s="33">
        <f>SUMIFS('Unit Cancellations'!D:D,'Unit Cancellations'!B:B,A461)+SUMIFS('Unit Cancellations'!E:E,'Unit Cancellations'!B:B,A461)+SUMIFS('Unit Cancellations'!F:F,'Unit Cancellations'!B:B,A461)+SUMIFS('Unit Cancellations'!G:G,'Unit Cancellations'!B:B,A461)</f>
        <v>0</v>
      </c>
      <c r="AN461" s="41">
        <f t="shared" si="4"/>
        <v>0</v>
      </c>
      <c r="AO461" s="187" t="str">
        <f t="shared" si="3"/>
        <v/>
      </c>
      <c r="AP461" s="25"/>
      <c r="AQ461" s="25"/>
    </row>
    <row r="462" spans="1:43">
      <c r="A462" s="44" t="s">
        <v>463</v>
      </c>
      <c r="B462" s="182"/>
      <c r="C462" s="49">
        <v>0</v>
      </c>
      <c r="D462" s="49">
        <v>0</v>
      </c>
      <c r="E462" s="47">
        <v>0</v>
      </c>
      <c r="F462" s="49">
        <v>0</v>
      </c>
      <c r="G462" s="181"/>
      <c r="H462" s="181"/>
      <c r="I462" s="49">
        <v>0</v>
      </c>
      <c r="J462" s="49">
        <v>0</v>
      </c>
      <c r="K462" s="47">
        <v>0</v>
      </c>
      <c r="L462" s="49">
        <v>0</v>
      </c>
      <c r="M462" s="181"/>
      <c r="N462" s="181"/>
      <c r="O462" s="49">
        <v>0</v>
      </c>
      <c r="P462" s="49">
        <v>0</v>
      </c>
      <c r="Q462" s="47">
        <v>0</v>
      </c>
      <c r="R462" s="47">
        <v>0</v>
      </c>
      <c r="S462" s="181"/>
      <c r="T462" s="181"/>
      <c r="U462" s="49">
        <v>0</v>
      </c>
      <c r="V462" s="49">
        <v>0</v>
      </c>
      <c r="W462" s="44"/>
      <c r="X462" s="181"/>
      <c r="Y462" s="47">
        <v>0</v>
      </c>
      <c r="Z462" s="47">
        <v>0</v>
      </c>
      <c r="AA462" s="44"/>
      <c r="AB462" s="181"/>
      <c r="AC462" s="49">
        <v>0</v>
      </c>
      <c r="AD462" s="49">
        <v>0</v>
      </c>
      <c r="AE462" s="44"/>
      <c r="AF462" s="44"/>
      <c r="AG462" s="33"/>
      <c r="AH462" s="33"/>
      <c r="AI462" s="33"/>
      <c r="AJ462" s="33"/>
      <c r="AK462" s="33"/>
      <c r="AL462" s="33"/>
      <c r="AM462" s="33">
        <f>SUMIFS('Unit Cancellations'!D:D,'Unit Cancellations'!B:B,A462)+SUMIFS('Unit Cancellations'!E:E,'Unit Cancellations'!B:B,A462)+SUMIFS('Unit Cancellations'!F:F,'Unit Cancellations'!B:B,A462)+SUMIFS('Unit Cancellations'!G:G,'Unit Cancellations'!B:B,A462)</f>
        <v>0</v>
      </c>
      <c r="AN462" s="41">
        <f t="shared" si="4"/>
        <v>0</v>
      </c>
      <c r="AO462" s="187" t="str">
        <f t="shared" si="3"/>
        <v/>
      </c>
      <c r="AP462" s="33"/>
      <c r="AQ462" s="33"/>
    </row>
    <row r="463" spans="1:43">
      <c r="A463" s="44" t="s">
        <v>240</v>
      </c>
      <c r="B463" s="45">
        <v>46096</v>
      </c>
      <c r="C463" s="49">
        <v>0</v>
      </c>
      <c r="D463" s="49">
        <v>0</v>
      </c>
      <c r="E463" s="49">
        <v>215</v>
      </c>
      <c r="F463" s="49">
        <v>5</v>
      </c>
      <c r="G463" s="180">
        <v>-1</v>
      </c>
      <c r="H463" s="180">
        <v>-1</v>
      </c>
      <c r="I463" s="49">
        <v>0</v>
      </c>
      <c r="J463" s="49">
        <v>0</v>
      </c>
      <c r="K463" s="49">
        <v>48</v>
      </c>
      <c r="L463" s="49">
        <v>1</v>
      </c>
      <c r="M463" s="180">
        <v>-1</v>
      </c>
      <c r="N463" s="180">
        <v>-1</v>
      </c>
      <c r="O463" s="49">
        <v>0</v>
      </c>
      <c r="P463" s="49">
        <v>0</v>
      </c>
      <c r="Q463" s="47">
        <v>11002</v>
      </c>
      <c r="R463" s="47">
        <v>260</v>
      </c>
      <c r="S463" s="180">
        <v>-1</v>
      </c>
      <c r="T463" s="180">
        <v>-1</v>
      </c>
      <c r="U463" s="49">
        <v>0</v>
      </c>
      <c r="V463" s="49">
        <v>0</v>
      </c>
      <c r="W463" s="49">
        <v>1</v>
      </c>
      <c r="X463" s="180">
        <v>-0.98</v>
      </c>
      <c r="Y463" s="47">
        <v>0</v>
      </c>
      <c r="Z463" s="47">
        <v>0</v>
      </c>
      <c r="AA463" s="49">
        <v>1</v>
      </c>
      <c r="AB463" s="180">
        <v>-1</v>
      </c>
      <c r="AC463" s="49">
        <v>1</v>
      </c>
      <c r="AD463" s="49">
        <v>5</v>
      </c>
      <c r="AE463" s="47">
        <v>101</v>
      </c>
      <c r="AF463" s="44"/>
      <c r="AG463" s="25"/>
      <c r="AH463" s="25"/>
      <c r="AI463" s="25"/>
      <c r="AJ463" s="25"/>
      <c r="AK463" s="25"/>
      <c r="AL463" s="25"/>
      <c r="AM463" s="33">
        <f>SUMIFS('Unit Cancellations'!D:D,'Unit Cancellations'!B:B,A463)+SUMIFS('Unit Cancellations'!E:E,'Unit Cancellations'!B:B,A463)+SUMIFS('Unit Cancellations'!F:F,'Unit Cancellations'!B:B,A463)+SUMIFS('Unit Cancellations'!G:G,'Unit Cancellations'!B:B,A463)</f>
        <v>0</v>
      </c>
      <c r="AN463" s="41">
        <f t="shared" si="4"/>
        <v>0</v>
      </c>
      <c r="AO463" s="187">
        <f t="shared" si="3"/>
        <v>-1</v>
      </c>
      <c r="AP463" s="25"/>
      <c r="AQ463" s="25"/>
    </row>
    <row r="464" spans="1:43">
      <c r="A464" s="44" t="s">
        <v>971</v>
      </c>
      <c r="B464" s="182"/>
      <c r="C464" s="49">
        <v>0</v>
      </c>
      <c r="D464" s="49">
        <v>0</v>
      </c>
      <c r="E464" s="47">
        <v>0</v>
      </c>
      <c r="F464" s="49">
        <v>0</v>
      </c>
      <c r="G464" s="180"/>
      <c r="H464" s="180"/>
      <c r="I464" s="49">
        <v>0</v>
      </c>
      <c r="J464" s="49">
        <v>0</v>
      </c>
      <c r="K464" s="47">
        <v>0</v>
      </c>
      <c r="L464" s="49">
        <v>0</v>
      </c>
      <c r="M464" s="180"/>
      <c r="N464" s="180"/>
      <c r="O464" s="49">
        <v>0</v>
      </c>
      <c r="P464" s="49">
        <v>0</v>
      </c>
      <c r="Q464" s="47">
        <v>0</v>
      </c>
      <c r="R464" s="47">
        <v>0</v>
      </c>
      <c r="S464" s="180"/>
      <c r="T464" s="180"/>
      <c r="U464" s="49">
        <v>4</v>
      </c>
      <c r="V464" s="49">
        <v>0</v>
      </c>
      <c r="W464" s="49"/>
      <c r="X464" s="180"/>
      <c r="Y464" s="47">
        <v>0</v>
      </c>
      <c r="Z464" s="49">
        <v>0</v>
      </c>
      <c r="AA464" s="49"/>
      <c r="AB464" s="180"/>
      <c r="AC464" s="49">
        <v>0</v>
      </c>
      <c r="AD464" s="47">
        <v>0</v>
      </c>
      <c r="AE464" s="47">
        <v>0</v>
      </c>
      <c r="AF464" s="44"/>
      <c r="AG464" s="25"/>
      <c r="AH464" s="25"/>
      <c r="AI464" s="25"/>
      <c r="AJ464" s="25"/>
      <c r="AK464" s="25"/>
      <c r="AL464" s="25"/>
      <c r="AM464" s="33">
        <f>SUMIFS('Unit Cancellations'!D:D,'Unit Cancellations'!B:B,A464)+SUMIFS('Unit Cancellations'!E:E,'Unit Cancellations'!B:B,A464)+SUMIFS('Unit Cancellations'!F:F,'Unit Cancellations'!B:B,A464)+SUMIFS('Unit Cancellations'!G:G,'Unit Cancellations'!B:B,A464)</f>
        <v>0</v>
      </c>
      <c r="AN464" s="41">
        <f t="shared" si="4"/>
        <v>0</v>
      </c>
      <c r="AO464" s="187" t="str">
        <f t="shared" si="3"/>
        <v/>
      </c>
      <c r="AP464" s="25"/>
      <c r="AQ464" s="25"/>
    </row>
    <row r="465" spans="1:43">
      <c r="A465" s="44" t="s">
        <v>481</v>
      </c>
      <c r="B465" s="183"/>
      <c r="C465" s="49">
        <v>0</v>
      </c>
      <c r="D465" s="49">
        <v>0</v>
      </c>
      <c r="E465" s="47">
        <v>0</v>
      </c>
      <c r="F465" s="49">
        <v>0</v>
      </c>
      <c r="G465" s="181"/>
      <c r="H465" s="181"/>
      <c r="I465" s="49">
        <v>0</v>
      </c>
      <c r="J465" s="49">
        <v>0</v>
      </c>
      <c r="K465" s="47">
        <v>0</v>
      </c>
      <c r="L465" s="49">
        <v>0</v>
      </c>
      <c r="M465" s="181"/>
      <c r="N465" s="181"/>
      <c r="O465" s="49">
        <v>0</v>
      </c>
      <c r="P465" s="49">
        <v>0</v>
      </c>
      <c r="Q465" s="47">
        <v>0</v>
      </c>
      <c r="R465" s="47">
        <v>0</v>
      </c>
      <c r="S465" s="181"/>
      <c r="T465" s="181"/>
      <c r="U465" s="49">
        <v>4</v>
      </c>
      <c r="V465" s="49">
        <v>0</v>
      </c>
      <c r="W465" s="44"/>
      <c r="X465" s="181"/>
      <c r="Y465" s="47">
        <v>0</v>
      </c>
      <c r="Z465" s="47">
        <v>0</v>
      </c>
      <c r="AA465" s="44"/>
      <c r="AB465" s="181"/>
      <c r="AC465" s="49">
        <v>0</v>
      </c>
      <c r="AD465" s="49">
        <v>0</v>
      </c>
      <c r="AE465" s="49">
        <v>0</v>
      </c>
      <c r="AF465" s="44"/>
      <c r="AG465" s="33"/>
      <c r="AH465" s="33"/>
      <c r="AI465" s="33"/>
      <c r="AJ465" s="33"/>
      <c r="AK465" s="33"/>
      <c r="AL465" s="33"/>
      <c r="AM465" s="33">
        <f>SUMIFS('Unit Cancellations'!D:D,'Unit Cancellations'!B:B,A465)+SUMIFS('Unit Cancellations'!E:E,'Unit Cancellations'!B:B,A465)+SUMIFS('Unit Cancellations'!F:F,'Unit Cancellations'!B:B,A465)+SUMIFS('Unit Cancellations'!G:G,'Unit Cancellations'!B:B,A465)</f>
        <v>0</v>
      </c>
      <c r="AN465" s="41">
        <f t="shared" si="4"/>
        <v>0</v>
      </c>
      <c r="AO465" s="187" t="str">
        <f t="shared" si="3"/>
        <v/>
      </c>
      <c r="AP465" s="33"/>
      <c r="AQ465" s="33"/>
    </row>
    <row r="466" spans="1:43">
      <c r="A466" s="44" t="s">
        <v>420</v>
      </c>
      <c r="B466" s="183">
        <v>46096</v>
      </c>
      <c r="C466" s="49">
        <v>0</v>
      </c>
      <c r="D466" s="49">
        <v>0</v>
      </c>
      <c r="E466" s="49">
        <v>0</v>
      </c>
      <c r="F466" s="49">
        <v>0</v>
      </c>
      <c r="G466" s="181"/>
      <c r="H466" s="181"/>
      <c r="I466" s="49">
        <v>0</v>
      </c>
      <c r="J466" s="49">
        <v>0</v>
      </c>
      <c r="K466" s="49">
        <v>0</v>
      </c>
      <c r="L466" s="49">
        <v>0</v>
      </c>
      <c r="M466" s="181"/>
      <c r="N466" s="181"/>
      <c r="O466" s="49">
        <v>0</v>
      </c>
      <c r="P466" s="49">
        <v>0</v>
      </c>
      <c r="Q466" s="47">
        <v>0</v>
      </c>
      <c r="R466" s="49">
        <v>0</v>
      </c>
      <c r="S466" s="181"/>
      <c r="T466" s="181"/>
      <c r="U466" s="49">
        <v>0</v>
      </c>
      <c r="V466" s="49">
        <v>0</v>
      </c>
      <c r="W466" s="44"/>
      <c r="X466" s="181"/>
      <c r="Y466" s="49">
        <v>0</v>
      </c>
      <c r="Z466" s="49">
        <v>0</v>
      </c>
      <c r="AA466" s="44"/>
      <c r="AB466" s="181"/>
      <c r="AC466" s="49">
        <v>0</v>
      </c>
      <c r="AD466" s="49">
        <v>0</v>
      </c>
      <c r="AE466" s="47"/>
      <c r="AF466" s="44"/>
      <c r="AG466" s="25"/>
      <c r="AH466" s="25"/>
      <c r="AI466" s="25"/>
      <c r="AJ466" s="25"/>
      <c r="AK466" s="25"/>
      <c r="AL466" s="25"/>
      <c r="AM466" s="33">
        <f>SUMIFS('Unit Cancellations'!D:D,'Unit Cancellations'!B:B,A466)+SUMIFS('Unit Cancellations'!E:E,'Unit Cancellations'!B:B,A466)+SUMIFS('Unit Cancellations'!F:F,'Unit Cancellations'!B:B,A466)+SUMIFS('Unit Cancellations'!G:G,'Unit Cancellations'!B:B,A466)</f>
        <v>0</v>
      </c>
      <c r="AN466" s="41">
        <f t="shared" si="4"/>
        <v>0</v>
      </c>
      <c r="AO466" s="187" t="str">
        <f t="shared" si="3"/>
        <v/>
      </c>
      <c r="AP466" s="25"/>
      <c r="AQ466" s="25"/>
    </row>
    <row r="467" spans="1:43">
      <c r="A467" s="44" t="s">
        <v>421</v>
      </c>
      <c r="B467" s="184">
        <v>46096</v>
      </c>
      <c r="C467" s="49">
        <v>0</v>
      </c>
      <c r="D467" s="49">
        <v>0</v>
      </c>
      <c r="E467" s="47">
        <v>0</v>
      </c>
      <c r="F467" s="49">
        <v>0</v>
      </c>
      <c r="G467" s="181"/>
      <c r="H467" s="181"/>
      <c r="I467" s="49">
        <v>0</v>
      </c>
      <c r="J467" s="49">
        <v>0</v>
      </c>
      <c r="K467" s="47">
        <v>0</v>
      </c>
      <c r="L467" s="49">
        <v>0</v>
      </c>
      <c r="M467" s="181"/>
      <c r="N467" s="181"/>
      <c r="O467" s="49">
        <v>0</v>
      </c>
      <c r="P467" s="49">
        <v>0</v>
      </c>
      <c r="Q467" s="47">
        <v>0</v>
      </c>
      <c r="R467" s="47">
        <v>0</v>
      </c>
      <c r="S467" s="181"/>
      <c r="T467" s="181"/>
      <c r="U467" s="49">
        <v>0</v>
      </c>
      <c r="V467" s="49">
        <v>0</v>
      </c>
      <c r="W467" s="44"/>
      <c r="X467" s="181"/>
      <c r="Y467" s="47">
        <v>0</v>
      </c>
      <c r="Z467" s="47">
        <v>0</v>
      </c>
      <c r="AA467" s="44"/>
      <c r="AB467" s="181"/>
      <c r="AC467" s="49">
        <v>0</v>
      </c>
      <c r="AD467" s="49">
        <v>0</v>
      </c>
      <c r="AE467" s="76"/>
      <c r="AF467" s="44"/>
      <c r="AG467" s="33"/>
      <c r="AH467" s="33"/>
      <c r="AI467" s="33"/>
      <c r="AJ467" s="33"/>
      <c r="AK467" s="33"/>
      <c r="AL467" s="33"/>
      <c r="AM467" s="33">
        <f>SUMIFS('Unit Cancellations'!D:D,'Unit Cancellations'!B:B,A467)+SUMIFS('Unit Cancellations'!E:E,'Unit Cancellations'!B:B,A467)+SUMIFS('Unit Cancellations'!F:F,'Unit Cancellations'!B:B,A467)+SUMIFS('Unit Cancellations'!G:G,'Unit Cancellations'!B:B,A467)</f>
        <v>0</v>
      </c>
      <c r="AN467" s="41">
        <f t="shared" si="4"/>
        <v>0</v>
      </c>
      <c r="AO467" s="187" t="str">
        <f t="shared" si="3"/>
        <v/>
      </c>
      <c r="AP467" s="33"/>
      <c r="AQ467" s="33"/>
    </row>
    <row r="468" spans="1:43">
      <c r="A468" s="44" t="s">
        <v>490</v>
      </c>
      <c r="B468" s="184">
        <v>46096</v>
      </c>
      <c r="C468" s="49">
        <v>0</v>
      </c>
      <c r="D468" s="49">
        <v>0</v>
      </c>
      <c r="E468" s="47">
        <v>4</v>
      </c>
      <c r="F468" s="49">
        <v>0</v>
      </c>
      <c r="G468" s="181">
        <v>-1</v>
      </c>
      <c r="H468" s="181">
        <v>-1</v>
      </c>
      <c r="I468" s="49">
        <v>0</v>
      </c>
      <c r="J468" s="49">
        <v>0</v>
      </c>
      <c r="K468" s="47">
        <v>0</v>
      </c>
      <c r="L468" s="49">
        <v>0</v>
      </c>
      <c r="M468" s="181"/>
      <c r="N468" s="181"/>
      <c r="O468" s="49">
        <v>0</v>
      </c>
      <c r="P468" s="49">
        <v>0</v>
      </c>
      <c r="Q468" s="47">
        <v>45</v>
      </c>
      <c r="R468" s="47">
        <v>3</v>
      </c>
      <c r="S468" s="181">
        <v>-1</v>
      </c>
      <c r="T468" s="181">
        <v>-1</v>
      </c>
      <c r="U468" s="49">
        <v>1</v>
      </c>
      <c r="V468" s="49">
        <v>0</v>
      </c>
      <c r="W468" s="44">
        <v>0</v>
      </c>
      <c r="X468" s="181">
        <v>-0.36</v>
      </c>
      <c r="Y468" s="49">
        <v>0</v>
      </c>
      <c r="Z468" s="49">
        <v>0</v>
      </c>
      <c r="AA468" s="44">
        <v>0</v>
      </c>
      <c r="AB468" s="181">
        <v>-1</v>
      </c>
      <c r="AC468" s="49">
        <v>1</v>
      </c>
      <c r="AD468" s="47">
        <v>18</v>
      </c>
      <c r="AE468" s="44">
        <v>20</v>
      </c>
      <c r="AF468" s="44"/>
      <c r="AG468" s="25"/>
      <c r="AH468" s="25"/>
      <c r="AI468" s="25"/>
      <c r="AJ468" s="25"/>
      <c r="AK468" s="25"/>
      <c r="AL468" s="25"/>
      <c r="AM468" s="33">
        <f>SUMIFS('Unit Cancellations'!D:D,'Unit Cancellations'!B:B,A468)+SUMIFS('Unit Cancellations'!E:E,'Unit Cancellations'!B:B,A468)+SUMIFS('Unit Cancellations'!F:F,'Unit Cancellations'!B:B,A468)+SUMIFS('Unit Cancellations'!G:G,'Unit Cancellations'!B:B,A468)</f>
        <v>0</v>
      </c>
      <c r="AN468" s="41">
        <f t="shared" si="4"/>
        <v>0</v>
      </c>
      <c r="AO468" s="187" t="str">
        <f t="shared" si="3"/>
        <v/>
      </c>
      <c r="AP468" s="25"/>
      <c r="AQ468" s="25"/>
    </row>
    <row r="469" spans="1:43">
      <c r="A469" s="44" t="s">
        <v>166</v>
      </c>
      <c r="B469" s="45">
        <v>46096</v>
      </c>
      <c r="C469" s="49">
        <v>0</v>
      </c>
      <c r="D469" s="49">
        <v>0</v>
      </c>
      <c r="E469" s="47">
        <v>4706</v>
      </c>
      <c r="F469" s="49">
        <v>82</v>
      </c>
      <c r="G469" s="181">
        <v>-1</v>
      </c>
      <c r="H469" s="181">
        <v>-1</v>
      </c>
      <c r="I469" s="49">
        <v>0</v>
      </c>
      <c r="J469" s="49">
        <v>0</v>
      </c>
      <c r="K469" s="49">
        <v>745</v>
      </c>
      <c r="L469" s="49">
        <v>13</v>
      </c>
      <c r="M469" s="181">
        <v>-1</v>
      </c>
      <c r="N469" s="181">
        <v>-1</v>
      </c>
      <c r="O469" s="49">
        <v>0</v>
      </c>
      <c r="P469" s="49">
        <v>0</v>
      </c>
      <c r="Q469" s="47">
        <v>66203</v>
      </c>
      <c r="R469" s="47">
        <v>1287</v>
      </c>
      <c r="S469" s="181">
        <v>-1</v>
      </c>
      <c r="T469" s="181">
        <v>-1</v>
      </c>
      <c r="U469" s="49">
        <v>125</v>
      </c>
      <c r="V469" s="49">
        <v>10</v>
      </c>
      <c r="W469" s="44">
        <v>2</v>
      </c>
      <c r="X469" s="181">
        <v>5.24</v>
      </c>
      <c r="Y469" s="47">
        <v>0</v>
      </c>
      <c r="Z469" s="49">
        <v>0</v>
      </c>
      <c r="AA469" s="44">
        <v>2</v>
      </c>
      <c r="AB469" s="181">
        <v>-1</v>
      </c>
      <c r="AC469" s="47">
        <v>0</v>
      </c>
      <c r="AD469" s="47">
        <v>0</v>
      </c>
      <c r="AE469" s="44">
        <v>0</v>
      </c>
      <c r="AF469" s="44"/>
      <c r="AG469" s="25"/>
      <c r="AH469" s="25"/>
      <c r="AI469" s="25"/>
      <c r="AJ469" s="25"/>
      <c r="AK469" s="25"/>
      <c r="AL469" s="25"/>
      <c r="AM469" s="33">
        <f>SUMIFS('Unit Cancellations'!D:D,'Unit Cancellations'!B:B,A469)+SUMIFS('Unit Cancellations'!E:E,'Unit Cancellations'!B:B,A469)+SUMIFS('Unit Cancellations'!F:F,'Unit Cancellations'!B:B,A469)+SUMIFS('Unit Cancellations'!G:G,'Unit Cancellations'!B:B,A469)</f>
        <v>0</v>
      </c>
      <c r="AN469" s="41">
        <f t="shared" si="4"/>
        <v>0</v>
      </c>
      <c r="AO469" s="187">
        <f t="shared" si="3"/>
        <v>-1</v>
      </c>
      <c r="AP469" s="25"/>
      <c r="AQ469" s="25"/>
    </row>
    <row r="470" spans="1:43">
      <c r="A470" s="44" t="s">
        <v>246</v>
      </c>
      <c r="B470" s="45"/>
      <c r="C470" s="49">
        <v>0</v>
      </c>
      <c r="D470" s="49">
        <v>0</v>
      </c>
      <c r="E470" s="49">
        <v>0</v>
      </c>
      <c r="F470" s="49">
        <v>0</v>
      </c>
      <c r="G470" s="181"/>
      <c r="H470" s="181"/>
      <c r="I470" s="49">
        <v>0</v>
      </c>
      <c r="J470" s="49">
        <v>0</v>
      </c>
      <c r="K470" s="49">
        <v>0</v>
      </c>
      <c r="L470" s="49">
        <v>0</v>
      </c>
      <c r="M470" s="44"/>
      <c r="N470" s="44"/>
      <c r="O470" s="49">
        <v>0</v>
      </c>
      <c r="P470" s="49">
        <v>0</v>
      </c>
      <c r="Q470" s="47">
        <v>0</v>
      </c>
      <c r="R470" s="47">
        <v>0</v>
      </c>
      <c r="S470" s="181"/>
      <c r="T470" s="181"/>
      <c r="U470" s="49">
        <v>58</v>
      </c>
      <c r="V470" s="49">
        <v>4</v>
      </c>
      <c r="W470" s="44"/>
      <c r="X470" s="181"/>
      <c r="Y470" s="49">
        <v>0</v>
      </c>
      <c r="Z470" s="49">
        <v>0</v>
      </c>
      <c r="AA470" s="44"/>
      <c r="AB470" s="181"/>
      <c r="AC470" s="47">
        <v>1783</v>
      </c>
      <c r="AD470" s="47">
        <v>21322</v>
      </c>
      <c r="AE470" s="76">
        <v>401</v>
      </c>
      <c r="AF470" s="44"/>
      <c r="AG470" s="25"/>
      <c r="AH470" s="25"/>
      <c r="AI470" s="25"/>
      <c r="AJ470" s="25"/>
      <c r="AK470" s="25"/>
      <c r="AL470" s="25"/>
      <c r="AM470" s="33">
        <f>SUMIFS('Unit Cancellations'!D:D,'Unit Cancellations'!B:B,A470)+SUMIFS('Unit Cancellations'!E:E,'Unit Cancellations'!B:B,A470)+SUMIFS('Unit Cancellations'!F:F,'Unit Cancellations'!B:B,A470)+SUMIFS('Unit Cancellations'!G:G,'Unit Cancellations'!B:B,A470)</f>
        <v>0</v>
      </c>
      <c r="AN470" s="41">
        <f t="shared" si="4"/>
        <v>0</v>
      </c>
      <c r="AO470" s="187" t="str">
        <f t="shared" si="3"/>
        <v/>
      </c>
      <c r="AP470" s="25"/>
      <c r="AQ470" s="25"/>
    </row>
    <row r="471" spans="1:43">
      <c r="A471" s="44" t="s">
        <v>423</v>
      </c>
      <c r="B471" s="182"/>
      <c r="C471" s="49">
        <v>0</v>
      </c>
      <c r="D471" s="49">
        <v>0</v>
      </c>
      <c r="E471" s="49">
        <v>0</v>
      </c>
      <c r="F471" s="49">
        <v>0</v>
      </c>
      <c r="G471" s="181"/>
      <c r="H471" s="181"/>
      <c r="I471" s="49">
        <v>0</v>
      </c>
      <c r="J471" s="49">
        <v>0</v>
      </c>
      <c r="K471" s="49">
        <v>0</v>
      </c>
      <c r="L471" s="49">
        <v>0</v>
      </c>
      <c r="M471" s="181"/>
      <c r="N471" s="181"/>
      <c r="O471" s="49">
        <v>0</v>
      </c>
      <c r="P471" s="49">
        <v>0</v>
      </c>
      <c r="Q471" s="47">
        <v>0</v>
      </c>
      <c r="R471" s="49">
        <v>0</v>
      </c>
      <c r="S471" s="181"/>
      <c r="T471" s="181"/>
      <c r="U471" s="49">
        <v>2</v>
      </c>
      <c r="V471" s="49">
        <v>0</v>
      </c>
      <c r="W471" s="44"/>
      <c r="X471" s="181"/>
      <c r="Y471" s="47">
        <v>0</v>
      </c>
      <c r="Z471" s="47">
        <v>0</v>
      </c>
      <c r="AA471" s="44"/>
      <c r="AB471" s="181"/>
      <c r="AC471" s="49">
        <v>0</v>
      </c>
      <c r="AD471" s="47">
        <v>0</v>
      </c>
      <c r="AE471" s="44">
        <v>0</v>
      </c>
      <c r="AF471" s="44"/>
      <c r="AG471" s="25"/>
      <c r="AH471" s="25"/>
      <c r="AI471" s="25"/>
      <c r="AJ471" s="25"/>
      <c r="AK471" s="25"/>
      <c r="AL471" s="25"/>
      <c r="AM471" s="33">
        <f>SUMIFS('Unit Cancellations'!D:D,'Unit Cancellations'!B:B,A471)+SUMIFS('Unit Cancellations'!E:E,'Unit Cancellations'!B:B,A471)+SUMIFS('Unit Cancellations'!F:F,'Unit Cancellations'!B:B,A471)+SUMIFS('Unit Cancellations'!G:G,'Unit Cancellations'!B:B,A471)</f>
        <v>0</v>
      </c>
      <c r="AN471" s="41">
        <f t="shared" si="4"/>
        <v>0</v>
      </c>
      <c r="AO471" s="187" t="str">
        <f t="shared" si="3"/>
        <v/>
      </c>
      <c r="AP471" s="25"/>
      <c r="AQ471" s="25"/>
    </row>
    <row r="472" spans="1:43">
      <c r="A472" s="44" t="s">
        <v>482</v>
      </c>
      <c r="B472" s="45"/>
      <c r="C472" s="49">
        <v>0</v>
      </c>
      <c r="D472" s="49">
        <v>0</v>
      </c>
      <c r="E472" s="49">
        <v>0</v>
      </c>
      <c r="F472" s="49">
        <v>0</v>
      </c>
      <c r="G472" s="181"/>
      <c r="H472" s="181"/>
      <c r="I472" s="49">
        <v>0</v>
      </c>
      <c r="J472" s="49">
        <v>0</v>
      </c>
      <c r="K472" s="49">
        <v>0</v>
      </c>
      <c r="L472" s="49">
        <v>0</v>
      </c>
      <c r="M472" s="181"/>
      <c r="N472" s="181"/>
      <c r="O472" s="49">
        <v>0</v>
      </c>
      <c r="P472" s="49">
        <v>0</v>
      </c>
      <c r="Q472" s="47">
        <v>0</v>
      </c>
      <c r="R472" s="49">
        <v>0</v>
      </c>
      <c r="S472" s="181"/>
      <c r="T472" s="181"/>
      <c r="U472" s="49">
        <v>0</v>
      </c>
      <c r="V472" s="49">
        <v>0</v>
      </c>
      <c r="W472" s="44"/>
      <c r="X472" s="181"/>
      <c r="Y472" s="47">
        <v>0</v>
      </c>
      <c r="Z472" s="47">
        <v>0</v>
      </c>
      <c r="AA472" s="44"/>
      <c r="AB472" s="181"/>
      <c r="AC472" s="49">
        <v>3</v>
      </c>
      <c r="AD472" s="47">
        <v>0</v>
      </c>
      <c r="AE472" s="49"/>
      <c r="AF472" s="44"/>
      <c r="AG472" s="25"/>
      <c r="AH472" s="25"/>
      <c r="AI472" s="25"/>
      <c r="AJ472" s="25"/>
      <c r="AK472" s="25"/>
      <c r="AL472" s="25"/>
      <c r="AM472" s="33">
        <f>SUMIFS('Unit Cancellations'!D:D,'Unit Cancellations'!B:B,A472)+SUMIFS('Unit Cancellations'!E:E,'Unit Cancellations'!B:B,A472)+SUMIFS('Unit Cancellations'!F:F,'Unit Cancellations'!B:B,A472)+SUMIFS('Unit Cancellations'!G:G,'Unit Cancellations'!B:B,A472)</f>
        <v>0</v>
      </c>
      <c r="AN472" s="41">
        <f t="shared" si="4"/>
        <v>0</v>
      </c>
      <c r="AO472" s="187" t="str">
        <f t="shared" si="3"/>
        <v/>
      </c>
      <c r="AP472" s="25"/>
      <c r="AQ472" s="25"/>
    </row>
    <row r="473" spans="1:43">
      <c r="A473" s="44" t="s">
        <v>424</v>
      </c>
      <c r="B473" s="45"/>
      <c r="C473" s="49">
        <v>0</v>
      </c>
      <c r="D473" s="49">
        <v>0</v>
      </c>
      <c r="E473" s="49">
        <v>0</v>
      </c>
      <c r="F473" s="49">
        <v>0</v>
      </c>
      <c r="G473" s="180"/>
      <c r="H473" s="180"/>
      <c r="I473" s="49">
        <v>0</v>
      </c>
      <c r="J473" s="49">
        <v>0</v>
      </c>
      <c r="K473" s="49">
        <v>0</v>
      </c>
      <c r="L473" s="49">
        <v>0</v>
      </c>
      <c r="M473" s="180"/>
      <c r="N473" s="180"/>
      <c r="O473" s="49">
        <v>0</v>
      </c>
      <c r="P473" s="49">
        <v>0</v>
      </c>
      <c r="Q473" s="47">
        <v>0</v>
      </c>
      <c r="R473" s="47">
        <v>0</v>
      </c>
      <c r="S473" s="180"/>
      <c r="T473" s="180"/>
      <c r="U473" s="49">
        <v>0</v>
      </c>
      <c r="V473" s="49">
        <v>0</v>
      </c>
      <c r="W473" s="49"/>
      <c r="X473" s="180"/>
      <c r="Y473" s="49">
        <v>0</v>
      </c>
      <c r="Z473" s="49">
        <v>0</v>
      </c>
      <c r="AA473" s="49"/>
      <c r="AB473" s="180"/>
      <c r="AC473" s="47">
        <v>0</v>
      </c>
      <c r="AD473" s="47">
        <v>0</v>
      </c>
      <c r="AE473" s="76"/>
      <c r="AF473" s="44"/>
      <c r="AG473" s="25"/>
      <c r="AH473" s="25"/>
      <c r="AI473" s="25"/>
      <c r="AJ473" s="25"/>
      <c r="AK473" s="25"/>
      <c r="AL473" s="25"/>
      <c r="AM473" s="33">
        <f>SUMIFS('Unit Cancellations'!D:D,'Unit Cancellations'!B:B,A473)+SUMIFS('Unit Cancellations'!E:E,'Unit Cancellations'!B:B,A473)+SUMIFS('Unit Cancellations'!F:F,'Unit Cancellations'!B:B,A473)+SUMIFS('Unit Cancellations'!G:G,'Unit Cancellations'!B:B,A473)</f>
        <v>0</v>
      </c>
      <c r="AN473" s="41">
        <f t="shared" si="4"/>
        <v>0</v>
      </c>
      <c r="AO473" s="187" t="str">
        <f t="shared" si="3"/>
        <v/>
      </c>
      <c r="AP473" s="25"/>
      <c r="AQ473" s="25"/>
    </row>
    <row r="474" spans="1:43">
      <c r="A474" s="44" t="s">
        <v>425</v>
      </c>
      <c r="B474" s="45">
        <v>46096</v>
      </c>
      <c r="C474" s="49">
        <v>0</v>
      </c>
      <c r="D474" s="49">
        <v>0</v>
      </c>
      <c r="E474" s="49">
        <v>0</v>
      </c>
      <c r="F474" s="49">
        <v>0</v>
      </c>
      <c r="G474" s="180"/>
      <c r="H474" s="180"/>
      <c r="I474" s="49">
        <v>0</v>
      </c>
      <c r="J474" s="49">
        <v>0</v>
      </c>
      <c r="K474" s="49">
        <v>0</v>
      </c>
      <c r="L474" s="49">
        <v>0</v>
      </c>
      <c r="M474" s="181"/>
      <c r="N474" s="181"/>
      <c r="O474" s="49">
        <v>0</v>
      </c>
      <c r="P474" s="49">
        <v>0</v>
      </c>
      <c r="Q474" s="47">
        <v>0</v>
      </c>
      <c r="R474" s="47">
        <v>0</v>
      </c>
      <c r="S474" s="180"/>
      <c r="T474" s="180"/>
      <c r="U474" s="49">
        <v>0</v>
      </c>
      <c r="V474" s="49">
        <v>0</v>
      </c>
      <c r="W474" s="49"/>
      <c r="X474" s="180"/>
      <c r="Y474" s="47">
        <v>0</v>
      </c>
      <c r="Z474" s="47">
        <v>0</v>
      </c>
      <c r="AA474" s="49"/>
      <c r="AB474" s="180"/>
      <c r="AC474" s="49">
        <v>0</v>
      </c>
      <c r="AD474" s="47">
        <v>0</v>
      </c>
      <c r="AE474" s="49"/>
      <c r="AF474" s="44"/>
      <c r="AG474" s="25"/>
      <c r="AH474" s="25"/>
      <c r="AI474" s="25"/>
      <c r="AJ474" s="25"/>
      <c r="AK474" s="25"/>
      <c r="AL474" s="25"/>
      <c r="AM474" s="33">
        <f>SUMIFS('Unit Cancellations'!D:D,'Unit Cancellations'!B:B,A474)+SUMIFS('Unit Cancellations'!E:E,'Unit Cancellations'!B:B,A474)+SUMIFS('Unit Cancellations'!F:F,'Unit Cancellations'!B:B,A474)+SUMIFS('Unit Cancellations'!G:G,'Unit Cancellations'!B:B,A474)</f>
        <v>0</v>
      </c>
      <c r="AN474" s="41">
        <f t="shared" si="4"/>
        <v>0</v>
      </c>
      <c r="AO474" s="187" t="str">
        <f t="shared" si="3"/>
        <v/>
      </c>
      <c r="AP474" s="25"/>
      <c r="AQ474" s="25"/>
    </row>
    <row r="475" spans="1:43">
      <c r="A475" s="44" t="s">
        <v>426</v>
      </c>
      <c r="B475" s="182">
        <v>46096</v>
      </c>
      <c r="C475" s="49">
        <v>0</v>
      </c>
      <c r="D475" s="49">
        <v>0</v>
      </c>
      <c r="E475" s="49">
        <v>0</v>
      </c>
      <c r="F475" s="49">
        <v>0</v>
      </c>
      <c r="G475" s="181"/>
      <c r="H475" s="181"/>
      <c r="I475" s="49">
        <v>0</v>
      </c>
      <c r="J475" s="49">
        <v>0</v>
      </c>
      <c r="K475" s="49">
        <v>0</v>
      </c>
      <c r="L475" s="49">
        <v>0</v>
      </c>
      <c r="M475" s="181"/>
      <c r="N475" s="181"/>
      <c r="O475" s="49">
        <v>0</v>
      </c>
      <c r="P475" s="49">
        <v>0</v>
      </c>
      <c r="Q475" s="47">
        <v>0</v>
      </c>
      <c r="R475" s="47">
        <v>0</v>
      </c>
      <c r="S475" s="181"/>
      <c r="T475" s="181"/>
      <c r="U475" s="49">
        <v>0</v>
      </c>
      <c r="V475" s="49">
        <v>0</v>
      </c>
      <c r="W475" s="44"/>
      <c r="X475" s="181"/>
      <c r="Y475" s="49">
        <v>0</v>
      </c>
      <c r="Z475" s="49">
        <v>0</v>
      </c>
      <c r="AA475" s="44"/>
      <c r="AB475" s="181"/>
      <c r="AC475" s="49">
        <v>130</v>
      </c>
      <c r="AD475" s="47">
        <v>1507</v>
      </c>
      <c r="AE475" s="44"/>
      <c r="AF475" s="44"/>
      <c r="AG475" s="25"/>
      <c r="AH475" s="25"/>
      <c r="AI475" s="25"/>
      <c r="AJ475" s="25"/>
      <c r="AK475" s="25"/>
      <c r="AL475" s="25"/>
      <c r="AM475" s="33">
        <f>SUMIFS('Unit Cancellations'!D:D,'Unit Cancellations'!B:B,A475)+SUMIFS('Unit Cancellations'!E:E,'Unit Cancellations'!B:B,A475)+SUMIFS('Unit Cancellations'!F:F,'Unit Cancellations'!B:B,A475)+SUMIFS('Unit Cancellations'!G:G,'Unit Cancellations'!B:B,A475)</f>
        <v>0</v>
      </c>
      <c r="AN475" s="41">
        <f t="shared" si="4"/>
        <v>0</v>
      </c>
      <c r="AO475" s="187" t="str">
        <f t="shared" si="3"/>
        <v/>
      </c>
      <c r="AP475" s="25"/>
      <c r="AQ475" s="25"/>
    </row>
    <row r="476" spans="1:43">
      <c r="A476" s="44" t="s">
        <v>427</v>
      </c>
      <c r="B476" s="184">
        <v>46096</v>
      </c>
      <c r="C476" s="49">
        <v>0</v>
      </c>
      <c r="D476" s="49">
        <v>0</v>
      </c>
      <c r="E476" s="49">
        <v>0</v>
      </c>
      <c r="F476" s="49">
        <v>0</v>
      </c>
      <c r="G476" s="181"/>
      <c r="H476" s="181"/>
      <c r="I476" s="49">
        <v>0</v>
      </c>
      <c r="J476" s="49">
        <v>0</v>
      </c>
      <c r="K476" s="49">
        <v>0</v>
      </c>
      <c r="L476" s="49">
        <v>0</v>
      </c>
      <c r="M476" s="181"/>
      <c r="N476" s="181"/>
      <c r="O476" s="49">
        <v>0</v>
      </c>
      <c r="P476" s="49">
        <v>0</v>
      </c>
      <c r="Q476" s="47">
        <v>0</v>
      </c>
      <c r="R476" s="49">
        <v>0</v>
      </c>
      <c r="S476" s="181"/>
      <c r="T476" s="181"/>
      <c r="U476" s="49">
        <v>0</v>
      </c>
      <c r="V476" s="49">
        <v>0</v>
      </c>
      <c r="W476" s="44"/>
      <c r="X476" s="181"/>
      <c r="Y476" s="47">
        <v>0</v>
      </c>
      <c r="Z476" s="47">
        <v>0</v>
      </c>
      <c r="AA476" s="44"/>
      <c r="AB476" s="181"/>
      <c r="AC476" s="49">
        <v>0</v>
      </c>
      <c r="AD476" s="47">
        <v>0</v>
      </c>
      <c r="AE476" s="76"/>
      <c r="AF476" s="44"/>
      <c r="AG476" s="33"/>
      <c r="AH476" s="33"/>
      <c r="AI476" s="33"/>
      <c r="AJ476" s="33"/>
      <c r="AK476" s="33"/>
      <c r="AL476" s="33"/>
      <c r="AM476" s="33">
        <f>SUMIFS('Unit Cancellations'!D:D,'Unit Cancellations'!B:B,A476)+SUMIFS('Unit Cancellations'!E:E,'Unit Cancellations'!B:B,A476)+SUMIFS('Unit Cancellations'!F:F,'Unit Cancellations'!B:B,A476)+SUMIFS('Unit Cancellations'!G:G,'Unit Cancellations'!B:B,A476)</f>
        <v>0</v>
      </c>
      <c r="AN476" s="41">
        <f t="shared" si="4"/>
        <v>0</v>
      </c>
      <c r="AO476" s="187" t="str">
        <f t="shared" si="3"/>
        <v/>
      </c>
      <c r="AP476" s="33"/>
      <c r="AQ476" s="33"/>
    </row>
    <row r="477" spans="1:43">
      <c r="A477" s="44" t="s">
        <v>237</v>
      </c>
      <c r="B477" s="184">
        <v>46096</v>
      </c>
      <c r="C477" s="49">
        <v>0</v>
      </c>
      <c r="D477" s="49">
        <v>0</v>
      </c>
      <c r="E477" s="49">
        <v>0</v>
      </c>
      <c r="F477" s="49">
        <v>0</v>
      </c>
      <c r="G477" s="181"/>
      <c r="H477" s="181"/>
      <c r="I477" s="49">
        <v>0</v>
      </c>
      <c r="J477" s="49">
        <v>0</v>
      </c>
      <c r="K477" s="49">
        <v>0</v>
      </c>
      <c r="L477" s="49">
        <v>0</v>
      </c>
      <c r="M477" s="181"/>
      <c r="N477" s="181"/>
      <c r="O477" s="49">
        <v>0</v>
      </c>
      <c r="P477" s="49">
        <v>0</v>
      </c>
      <c r="Q477" s="47">
        <v>0</v>
      </c>
      <c r="R477" s="49">
        <v>0</v>
      </c>
      <c r="S477" s="181"/>
      <c r="T477" s="181"/>
      <c r="U477" s="49">
        <v>90</v>
      </c>
      <c r="V477" s="49">
        <v>7</v>
      </c>
      <c r="W477" s="44"/>
      <c r="X477" s="181"/>
      <c r="Y477" s="47">
        <v>0</v>
      </c>
      <c r="Z477" s="47">
        <v>0</v>
      </c>
      <c r="AA477" s="44"/>
      <c r="AB477" s="181"/>
      <c r="AC477" s="49">
        <v>1</v>
      </c>
      <c r="AD477" s="49">
        <v>35</v>
      </c>
      <c r="AE477" s="49">
        <v>0</v>
      </c>
      <c r="AF477" s="44"/>
      <c r="AG477" s="33"/>
      <c r="AH477" s="33"/>
      <c r="AI477" s="33"/>
      <c r="AJ477" s="33"/>
      <c r="AK477" s="33"/>
      <c r="AL477" s="33"/>
      <c r="AM477" s="33">
        <f>SUMIFS('Unit Cancellations'!D:D,'Unit Cancellations'!B:B,A477)+SUMIFS('Unit Cancellations'!E:E,'Unit Cancellations'!B:B,A477)+SUMIFS('Unit Cancellations'!F:F,'Unit Cancellations'!B:B,A477)+SUMIFS('Unit Cancellations'!G:G,'Unit Cancellations'!B:B,A477)</f>
        <v>0</v>
      </c>
      <c r="AN477" s="41">
        <f t="shared" si="4"/>
        <v>0</v>
      </c>
      <c r="AO477" s="187" t="str">
        <f t="shared" si="3"/>
        <v/>
      </c>
      <c r="AP477" s="33"/>
      <c r="AQ477" s="33"/>
    </row>
    <row r="478" spans="1:43">
      <c r="A478" s="44" t="s">
        <v>288</v>
      </c>
      <c r="B478" s="182">
        <v>46096</v>
      </c>
      <c r="C478" s="49">
        <v>0</v>
      </c>
      <c r="D478" s="49">
        <v>0</v>
      </c>
      <c r="E478" s="49">
        <v>100</v>
      </c>
      <c r="F478" s="49">
        <v>3</v>
      </c>
      <c r="G478" s="181">
        <v>-1</v>
      </c>
      <c r="H478" s="181">
        <v>-1</v>
      </c>
      <c r="I478" s="49">
        <v>0</v>
      </c>
      <c r="J478" s="49">
        <v>0</v>
      </c>
      <c r="K478" s="49">
        <v>38</v>
      </c>
      <c r="L478" s="49">
        <v>2</v>
      </c>
      <c r="M478" s="181">
        <v>-1</v>
      </c>
      <c r="N478" s="181">
        <v>-1</v>
      </c>
      <c r="O478" s="49">
        <v>0</v>
      </c>
      <c r="P478" s="49">
        <v>0</v>
      </c>
      <c r="Q478" s="47">
        <v>1579</v>
      </c>
      <c r="R478" s="47">
        <v>49</v>
      </c>
      <c r="S478" s="181">
        <v>-1</v>
      </c>
      <c r="T478" s="181">
        <v>-1</v>
      </c>
      <c r="U478" s="49">
        <v>0</v>
      </c>
      <c r="V478" s="49">
        <v>0</v>
      </c>
      <c r="W478" s="44">
        <v>2</v>
      </c>
      <c r="X478" s="181">
        <v>-1</v>
      </c>
      <c r="Y478" s="47">
        <v>0</v>
      </c>
      <c r="Z478" s="47">
        <v>0</v>
      </c>
      <c r="AA478" s="44">
        <v>2</v>
      </c>
      <c r="AB478" s="181">
        <v>-1</v>
      </c>
      <c r="AC478" s="49">
        <v>2</v>
      </c>
      <c r="AD478" s="49">
        <v>29</v>
      </c>
      <c r="AE478" s="44"/>
      <c r="AF478" s="44"/>
      <c r="AG478" s="33"/>
      <c r="AH478" s="33"/>
      <c r="AI478" s="33"/>
      <c r="AJ478" s="33"/>
      <c r="AK478" s="33"/>
      <c r="AL478" s="33"/>
      <c r="AM478" s="33">
        <f>SUMIFS('Unit Cancellations'!D:D,'Unit Cancellations'!B:B,A478)+SUMIFS('Unit Cancellations'!E:E,'Unit Cancellations'!B:B,A478)+SUMIFS('Unit Cancellations'!F:F,'Unit Cancellations'!B:B,A478)+SUMIFS('Unit Cancellations'!G:G,'Unit Cancellations'!B:B,A478)</f>
        <v>0</v>
      </c>
      <c r="AN478" s="41">
        <f t="shared" si="4"/>
        <v>0</v>
      </c>
      <c r="AO478" s="187">
        <f t="shared" si="3"/>
        <v>-1</v>
      </c>
      <c r="AP478" s="33"/>
      <c r="AQ478" s="33"/>
    </row>
    <row r="479" spans="1:43">
      <c r="A479" s="44" t="s">
        <v>253</v>
      </c>
      <c r="B479" s="45">
        <v>46096</v>
      </c>
      <c r="C479" s="49">
        <v>0</v>
      </c>
      <c r="D479" s="49">
        <v>0</v>
      </c>
      <c r="E479" s="49">
        <v>6</v>
      </c>
      <c r="F479" s="49">
        <v>1</v>
      </c>
      <c r="G479" s="181">
        <v>-1</v>
      </c>
      <c r="H479" s="181">
        <v>-1</v>
      </c>
      <c r="I479" s="49">
        <v>0</v>
      </c>
      <c r="J479" s="49">
        <v>0</v>
      </c>
      <c r="K479" s="49">
        <v>0</v>
      </c>
      <c r="L479" s="49">
        <v>0</v>
      </c>
      <c r="M479" s="181"/>
      <c r="N479" s="181"/>
      <c r="O479" s="49">
        <v>0</v>
      </c>
      <c r="P479" s="49">
        <v>0</v>
      </c>
      <c r="Q479" s="47">
        <v>36</v>
      </c>
      <c r="R479" s="47">
        <v>3</v>
      </c>
      <c r="S479" s="181">
        <v>-1</v>
      </c>
      <c r="T479" s="181">
        <v>-1</v>
      </c>
      <c r="U479" s="49">
        <v>21</v>
      </c>
      <c r="V479" s="49">
        <v>2</v>
      </c>
      <c r="W479" s="44">
        <v>0</v>
      </c>
      <c r="X479" s="181">
        <v>19.97</v>
      </c>
      <c r="Y479" s="47">
        <v>0</v>
      </c>
      <c r="Z479" s="47">
        <v>0</v>
      </c>
      <c r="AA479" s="44">
        <v>0</v>
      </c>
      <c r="AB479" s="181">
        <v>-1</v>
      </c>
      <c r="AC479" s="49">
        <v>0</v>
      </c>
      <c r="AD479" s="47">
        <v>0</v>
      </c>
      <c r="AE479" s="47">
        <v>0</v>
      </c>
      <c r="AF479" s="44"/>
      <c r="AG479" s="33"/>
      <c r="AH479" s="33"/>
      <c r="AI479" s="33"/>
      <c r="AJ479" s="33"/>
      <c r="AK479" s="33"/>
      <c r="AL479" s="33"/>
      <c r="AM479" s="33">
        <f>SUMIFS('Unit Cancellations'!D:D,'Unit Cancellations'!B:B,A479)+SUMIFS('Unit Cancellations'!E:E,'Unit Cancellations'!B:B,A479)+SUMIFS('Unit Cancellations'!F:F,'Unit Cancellations'!B:B,A479)+SUMIFS('Unit Cancellations'!G:G,'Unit Cancellations'!B:B,A479)</f>
        <v>0</v>
      </c>
      <c r="AN479" s="41">
        <f t="shared" si="4"/>
        <v>0</v>
      </c>
      <c r="AO479" s="187">
        <f t="shared" si="3"/>
        <v>-1</v>
      </c>
      <c r="AP479" s="33"/>
      <c r="AQ479" s="33"/>
    </row>
    <row r="480" spans="1:43">
      <c r="A480" s="44" t="s">
        <v>428</v>
      </c>
      <c r="B480" s="184">
        <v>46096</v>
      </c>
      <c r="C480" s="49">
        <v>0</v>
      </c>
      <c r="D480" s="49">
        <v>0</v>
      </c>
      <c r="E480" s="49">
        <v>0</v>
      </c>
      <c r="F480" s="49">
        <v>0</v>
      </c>
      <c r="G480" s="181"/>
      <c r="H480" s="181"/>
      <c r="I480" s="49">
        <v>0</v>
      </c>
      <c r="J480" s="49">
        <v>0</v>
      </c>
      <c r="K480" s="49">
        <v>0</v>
      </c>
      <c r="L480" s="49">
        <v>0</v>
      </c>
      <c r="M480" s="181"/>
      <c r="N480" s="181"/>
      <c r="O480" s="49">
        <v>0</v>
      </c>
      <c r="P480" s="49">
        <v>0</v>
      </c>
      <c r="Q480" s="47">
        <v>0</v>
      </c>
      <c r="R480" s="47">
        <v>0</v>
      </c>
      <c r="S480" s="181"/>
      <c r="T480" s="181"/>
      <c r="U480" s="49">
        <v>0</v>
      </c>
      <c r="V480" s="49">
        <v>0</v>
      </c>
      <c r="W480" s="44"/>
      <c r="X480" s="181"/>
      <c r="Y480" s="47">
        <v>0</v>
      </c>
      <c r="Z480" s="47">
        <v>0</v>
      </c>
      <c r="AA480" s="44"/>
      <c r="AB480" s="181"/>
      <c r="AC480" s="49">
        <v>0</v>
      </c>
      <c r="AD480" s="49">
        <v>0</v>
      </c>
      <c r="AE480" s="44"/>
      <c r="AF480" s="44"/>
      <c r="AG480" s="33"/>
      <c r="AH480" s="33"/>
      <c r="AI480" s="33"/>
      <c r="AJ480" s="33"/>
      <c r="AK480" s="33"/>
      <c r="AL480" s="33"/>
      <c r="AM480" s="33">
        <f>SUMIFS('Unit Cancellations'!D:D,'Unit Cancellations'!B:B,A480)+SUMIFS('Unit Cancellations'!E:E,'Unit Cancellations'!B:B,A480)+SUMIFS('Unit Cancellations'!F:F,'Unit Cancellations'!B:B,A480)+SUMIFS('Unit Cancellations'!G:G,'Unit Cancellations'!B:B,A480)</f>
        <v>0</v>
      </c>
      <c r="AN480" s="41">
        <f t="shared" si="4"/>
        <v>0</v>
      </c>
      <c r="AO480" s="187" t="str">
        <f t="shared" si="3"/>
        <v/>
      </c>
      <c r="AP480" s="33"/>
      <c r="AQ480" s="33"/>
    </row>
    <row r="481" spans="1:43">
      <c r="A481" s="44" t="s">
        <v>300</v>
      </c>
      <c r="B481" s="44"/>
      <c r="C481" s="49">
        <v>0</v>
      </c>
      <c r="D481" s="49">
        <v>0</v>
      </c>
      <c r="E481" s="49">
        <v>0</v>
      </c>
      <c r="F481" s="49">
        <v>0</v>
      </c>
      <c r="G481" s="181"/>
      <c r="H481" s="181"/>
      <c r="I481" s="49">
        <v>0</v>
      </c>
      <c r="J481" s="49">
        <v>0</v>
      </c>
      <c r="K481" s="49">
        <v>0</v>
      </c>
      <c r="L481" s="49">
        <v>0</v>
      </c>
      <c r="M481" s="44"/>
      <c r="N481" s="44"/>
      <c r="O481" s="49">
        <v>0</v>
      </c>
      <c r="P481" s="49">
        <v>0</v>
      </c>
      <c r="Q481" s="47">
        <v>0</v>
      </c>
      <c r="R481" s="49">
        <v>0</v>
      </c>
      <c r="S481" s="181"/>
      <c r="T481" s="181"/>
      <c r="U481" s="49">
        <v>0</v>
      </c>
      <c r="V481" s="49">
        <v>0</v>
      </c>
      <c r="W481" s="44"/>
      <c r="X481" s="181"/>
      <c r="Y481" s="47">
        <v>177414</v>
      </c>
      <c r="Z481" s="47">
        <v>13647</v>
      </c>
      <c r="AA481" s="44"/>
      <c r="AB481" s="181"/>
      <c r="AC481" s="49">
        <v>0</v>
      </c>
      <c r="AD481" s="47">
        <v>0</v>
      </c>
      <c r="AE481" s="49"/>
      <c r="AF481" s="44">
        <v>0</v>
      </c>
      <c r="AG481" s="33"/>
      <c r="AH481" s="33"/>
      <c r="AI481" s="33"/>
      <c r="AJ481" s="33"/>
      <c r="AK481" s="33"/>
      <c r="AL481" s="33"/>
      <c r="AM481" s="33">
        <f>SUMIFS('Unit Cancellations'!D:D,'Unit Cancellations'!B:B,A481)+SUMIFS('Unit Cancellations'!E:E,'Unit Cancellations'!B:B,A481)+SUMIFS('Unit Cancellations'!F:F,'Unit Cancellations'!B:B,A481)+SUMIFS('Unit Cancellations'!G:G,'Unit Cancellations'!B:B,A481)</f>
        <v>0</v>
      </c>
      <c r="AN481" s="41">
        <f t="shared" si="4"/>
        <v>0</v>
      </c>
      <c r="AO481" s="187" t="str">
        <f t="shared" si="3"/>
        <v/>
      </c>
      <c r="AP481" s="33"/>
      <c r="AQ481" s="33"/>
    </row>
    <row r="482" spans="1:43">
      <c r="A482" s="44" t="s">
        <v>280</v>
      </c>
      <c r="B482" s="182"/>
      <c r="C482" s="49">
        <v>0</v>
      </c>
      <c r="D482" s="49">
        <v>0</v>
      </c>
      <c r="E482" s="49">
        <v>0</v>
      </c>
      <c r="F482" s="49">
        <v>0</v>
      </c>
      <c r="G482" s="44"/>
      <c r="H482" s="44"/>
      <c r="I482" s="49">
        <v>0</v>
      </c>
      <c r="J482" s="49">
        <v>0</v>
      </c>
      <c r="K482" s="49">
        <v>0</v>
      </c>
      <c r="L482" s="49">
        <v>0</v>
      </c>
      <c r="M482" s="44"/>
      <c r="N482" s="44"/>
      <c r="O482" s="49">
        <v>0</v>
      </c>
      <c r="P482" s="49">
        <v>0</v>
      </c>
      <c r="Q482" s="47">
        <v>0</v>
      </c>
      <c r="R482" s="47">
        <v>0</v>
      </c>
      <c r="S482" s="181"/>
      <c r="T482" s="181"/>
      <c r="U482" s="49">
        <v>16</v>
      </c>
      <c r="V482" s="49">
        <v>1</v>
      </c>
      <c r="W482" s="44"/>
      <c r="X482" s="181"/>
      <c r="Y482" s="47">
        <v>0</v>
      </c>
      <c r="Z482" s="47">
        <v>0</v>
      </c>
      <c r="AA482" s="44"/>
      <c r="AB482" s="181"/>
      <c r="AC482" s="49">
        <v>0</v>
      </c>
      <c r="AD482" s="47">
        <v>0</v>
      </c>
      <c r="AE482" s="44">
        <v>0</v>
      </c>
      <c r="AF482" s="44"/>
      <c r="AG482" s="190"/>
      <c r="AH482" s="190"/>
      <c r="AI482" s="190"/>
      <c r="AJ482" s="190"/>
      <c r="AK482" s="190"/>
      <c r="AL482" s="190"/>
      <c r="AM482" s="33">
        <f>SUMIFS('Unit Cancellations'!D:D,'Unit Cancellations'!B:B,A482)+SUMIFS('Unit Cancellations'!E:E,'Unit Cancellations'!B:B,A482)+SUMIFS('Unit Cancellations'!F:F,'Unit Cancellations'!B:B,A482)+SUMIFS('Unit Cancellations'!G:G,'Unit Cancellations'!B:B,A482)</f>
        <v>0</v>
      </c>
      <c r="AN482" s="41">
        <f t="shared" si="4"/>
        <v>0</v>
      </c>
      <c r="AO482" s="187" t="str">
        <f t="shared" si="3"/>
        <v/>
      </c>
      <c r="AP482" s="190"/>
      <c r="AQ482" s="190"/>
    </row>
    <row r="483" spans="1:43">
      <c r="A483" s="44" t="s">
        <v>326</v>
      </c>
      <c r="B483" s="45">
        <v>46096</v>
      </c>
      <c r="C483" s="49">
        <v>0</v>
      </c>
      <c r="D483" s="49">
        <v>0</v>
      </c>
      <c r="E483" s="49">
        <v>0</v>
      </c>
      <c r="F483" s="49">
        <v>0</v>
      </c>
      <c r="G483" s="181"/>
      <c r="H483" s="181"/>
      <c r="I483" s="49">
        <v>0</v>
      </c>
      <c r="J483" s="49">
        <v>0</v>
      </c>
      <c r="K483" s="49">
        <v>0</v>
      </c>
      <c r="L483" s="49">
        <v>0</v>
      </c>
      <c r="M483" s="181"/>
      <c r="N483" s="181"/>
      <c r="O483" s="49">
        <v>0</v>
      </c>
      <c r="P483" s="49">
        <v>0</v>
      </c>
      <c r="Q483" s="47">
        <v>0</v>
      </c>
      <c r="R483" s="47">
        <v>0</v>
      </c>
      <c r="S483" s="181"/>
      <c r="T483" s="181"/>
      <c r="U483" s="49">
        <v>0</v>
      </c>
      <c r="V483" s="49">
        <v>0</v>
      </c>
      <c r="W483" s="44"/>
      <c r="X483" s="181"/>
      <c r="Y483" s="47">
        <v>0</v>
      </c>
      <c r="Z483" s="47">
        <v>0</v>
      </c>
      <c r="AA483" s="44"/>
      <c r="AB483" s="181"/>
      <c r="AC483" s="49">
        <v>0</v>
      </c>
      <c r="AD483" s="49">
        <v>0</v>
      </c>
      <c r="AE483" s="44"/>
      <c r="AF483" s="44"/>
      <c r="AG483" s="190"/>
      <c r="AH483" s="190"/>
      <c r="AI483" s="190"/>
      <c r="AJ483" s="190"/>
      <c r="AK483" s="190"/>
      <c r="AL483" s="190"/>
      <c r="AM483" s="33">
        <f>SUMIFS('Unit Cancellations'!D:D,'Unit Cancellations'!B:B,A483)+SUMIFS('Unit Cancellations'!E:E,'Unit Cancellations'!B:B,A483)+SUMIFS('Unit Cancellations'!F:F,'Unit Cancellations'!B:B,A483)+SUMIFS('Unit Cancellations'!G:G,'Unit Cancellations'!B:B,A483)</f>
        <v>0</v>
      </c>
      <c r="AN483" s="41">
        <f t="shared" si="4"/>
        <v>0</v>
      </c>
      <c r="AO483" s="187" t="str">
        <f t="shared" si="3"/>
        <v/>
      </c>
      <c r="AP483" s="190"/>
      <c r="AQ483" s="190"/>
    </row>
    <row r="484" spans="1:43">
      <c r="A484" s="44" t="s">
        <v>217</v>
      </c>
      <c r="B484" s="185">
        <v>46096</v>
      </c>
      <c r="C484" s="49">
        <v>0</v>
      </c>
      <c r="D484" s="49">
        <v>0</v>
      </c>
      <c r="E484" s="49">
        <v>0</v>
      </c>
      <c r="F484" s="49">
        <v>0</v>
      </c>
      <c r="G484" s="44"/>
      <c r="H484" s="44"/>
      <c r="I484" s="49">
        <v>0</v>
      </c>
      <c r="J484" s="49">
        <v>0</v>
      </c>
      <c r="K484" s="49">
        <v>0</v>
      </c>
      <c r="L484" s="49">
        <v>0</v>
      </c>
      <c r="M484" s="44"/>
      <c r="N484" s="44"/>
      <c r="O484" s="49">
        <v>0</v>
      </c>
      <c r="P484" s="49">
        <v>0</v>
      </c>
      <c r="Q484" s="49">
        <v>0</v>
      </c>
      <c r="R484" s="49">
        <v>0</v>
      </c>
      <c r="S484" s="181"/>
      <c r="T484" s="181"/>
      <c r="U484" s="49">
        <v>252</v>
      </c>
      <c r="V484" s="49">
        <v>19</v>
      </c>
      <c r="W484" s="44"/>
      <c r="X484" s="181"/>
      <c r="Y484" s="47">
        <v>0</v>
      </c>
      <c r="Z484" s="47">
        <v>0</v>
      </c>
      <c r="AA484" s="44"/>
      <c r="AB484" s="181"/>
      <c r="AC484" s="49">
        <v>0</v>
      </c>
      <c r="AD484" s="47">
        <v>0</v>
      </c>
      <c r="AE484" s="49">
        <v>0</v>
      </c>
      <c r="AF484" s="44"/>
      <c r="AG484" s="190"/>
      <c r="AH484" s="190"/>
      <c r="AI484" s="190"/>
      <c r="AJ484" s="190"/>
      <c r="AK484" s="190"/>
      <c r="AL484" s="190"/>
      <c r="AM484" s="33">
        <f>SUMIFS('Unit Cancellations'!D:D,'Unit Cancellations'!B:B,A484)+SUMIFS('Unit Cancellations'!E:E,'Unit Cancellations'!B:B,A484)+SUMIFS('Unit Cancellations'!F:F,'Unit Cancellations'!B:B,A484)+SUMIFS('Unit Cancellations'!G:G,'Unit Cancellations'!B:B,A484)</f>
        <v>0</v>
      </c>
      <c r="AN484" s="41">
        <f t="shared" si="4"/>
        <v>0</v>
      </c>
      <c r="AO484" s="187" t="str">
        <f t="shared" si="3"/>
        <v/>
      </c>
      <c r="AP484" s="190"/>
      <c r="AQ484" s="190"/>
    </row>
    <row r="485" spans="1:43">
      <c r="A485" s="44" t="s">
        <v>310</v>
      </c>
      <c r="B485" s="44"/>
      <c r="C485" s="49">
        <v>0</v>
      </c>
      <c r="D485" s="49">
        <v>0</v>
      </c>
      <c r="E485" s="49">
        <v>0</v>
      </c>
      <c r="F485" s="49">
        <v>0</v>
      </c>
      <c r="G485" s="181"/>
      <c r="H485" s="181"/>
      <c r="I485" s="49">
        <v>0</v>
      </c>
      <c r="J485" s="49">
        <v>0</v>
      </c>
      <c r="K485" s="49">
        <v>0</v>
      </c>
      <c r="L485" s="49">
        <v>0</v>
      </c>
      <c r="M485" s="181"/>
      <c r="N485" s="181"/>
      <c r="O485" s="49">
        <v>0</v>
      </c>
      <c r="P485" s="49">
        <v>0</v>
      </c>
      <c r="Q485" s="47">
        <v>0</v>
      </c>
      <c r="R485" s="49">
        <v>0</v>
      </c>
      <c r="S485" s="181"/>
      <c r="T485" s="181"/>
      <c r="U485" s="49">
        <v>0</v>
      </c>
      <c r="V485" s="49">
        <v>0</v>
      </c>
      <c r="W485" s="44"/>
      <c r="X485" s="181"/>
      <c r="Y485" s="47">
        <v>8824</v>
      </c>
      <c r="Z485" s="49">
        <v>679</v>
      </c>
      <c r="AA485" s="44"/>
      <c r="AB485" s="181"/>
      <c r="AC485" s="49">
        <v>0</v>
      </c>
      <c r="AD485" s="47">
        <v>0</v>
      </c>
      <c r="AE485" s="49"/>
      <c r="AF485" s="44">
        <v>0</v>
      </c>
      <c r="AG485" s="190"/>
      <c r="AH485" s="190"/>
      <c r="AI485" s="190"/>
      <c r="AJ485" s="190"/>
      <c r="AK485" s="190"/>
      <c r="AL485" s="190"/>
      <c r="AM485" s="33">
        <f>SUMIFS('Unit Cancellations'!D:D,'Unit Cancellations'!B:B,A485)+SUMIFS('Unit Cancellations'!E:E,'Unit Cancellations'!B:B,A485)+SUMIFS('Unit Cancellations'!F:F,'Unit Cancellations'!B:B,A485)+SUMIFS('Unit Cancellations'!G:G,'Unit Cancellations'!B:B,A485)</f>
        <v>0</v>
      </c>
      <c r="AN485" s="41">
        <f t="shared" si="4"/>
        <v>0</v>
      </c>
      <c r="AO485" s="187" t="str">
        <f t="shared" si="3"/>
        <v/>
      </c>
      <c r="AP485" s="190"/>
      <c r="AQ485" s="190"/>
    </row>
    <row r="486" spans="1:43">
      <c r="A486" s="44" t="s">
        <v>244</v>
      </c>
      <c r="B486" s="182"/>
      <c r="C486" s="49">
        <v>0</v>
      </c>
      <c r="D486" s="49">
        <v>0</v>
      </c>
      <c r="E486" s="49">
        <v>0</v>
      </c>
      <c r="F486" s="49">
        <v>0</v>
      </c>
      <c r="G486" s="44"/>
      <c r="H486" s="44"/>
      <c r="I486" s="49">
        <v>0</v>
      </c>
      <c r="J486" s="49">
        <v>0</v>
      </c>
      <c r="K486" s="49">
        <v>0</v>
      </c>
      <c r="L486" s="49">
        <v>0</v>
      </c>
      <c r="M486" s="44"/>
      <c r="N486" s="44"/>
      <c r="O486" s="49">
        <v>0</v>
      </c>
      <c r="P486" s="49">
        <v>0</v>
      </c>
      <c r="Q486" s="49">
        <v>0</v>
      </c>
      <c r="R486" s="49">
        <v>0</v>
      </c>
      <c r="S486" s="44"/>
      <c r="T486" s="44"/>
      <c r="U486" s="49">
        <v>68</v>
      </c>
      <c r="V486" s="49">
        <v>5</v>
      </c>
      <c r="W486" s="44"/>
      <c r="X486" s="181"/>
      <c r="Y486" s="47">
        <v>0</v>
      </c>
      <c r="Z486" s="47">
        <v>0</v>
      </c>
      <c r="AA486" s="44"/>
      <c r="AB486" s="181"/>
      <c r="AC486" s="49">
        <v>0</v>
      </c>
      <c r="AD486" s="49">
        <v>0</v>
      </c>
      <c r="AE486" s="44">
        <v>0</v>
      </c>
      <c r="AF486" s="44"/>
      <c r="AG486" s="190"/>
      <c r="AH486" s="190"/>
      <c r="AI486" s="190"/>
      <c r="AJ486" s="190"/>
      <c r="AK486" s="190"/>
      <c r="AL486" s="190"/>
      <c r="AM486" s="33">
        <f>SUMIFS('Unit Cancellations'!D:D,'Unit Cancellations'!B:B,A486)+SUMIFS('Unit Cancellations'!E:E,'Unit Cancellations'!B:B,A486)+SUMIFS('Unit Cancellations'!F:F,'Unit Cancellations'!B:B,A486)+SUMIFS('Unit Cancellations'!G:G,'Unit Cancellations'!B:B,A486)</f>
        <v>0</v>
      </c>
      <c r="AN486" s="41">
        <f t="shared" si="4"/>
        <v>0</v>
      </c>
      <c r="AO486" s="187" t="str">
        <f t="shared" si="3"/>
        <v/>
      </c>
      <c r="AP486" s="190"/>
      <c r="AQ486" s="190"/>
    </row>
    <row r="487" spans="1:43">
      <c r="A487" s="44" t="s">
        <v>429</v>
      </c>
      <c r="B487" s="45">
        <v>46096</v>
      </c>
      <c r="C487" s="49">
        <v>0</v>
      </c>
      <c r="D487" s="49">
        <v>0</v>
      </c>
      <c r="E487" s="49">
        <v>0</v>
      </c>
      <c r="F487" s="49">
        <v>0</v>
      </c>
      <c r="G487" s="44"/>
      <c r="H487" s="44"/>
      <c r="I487" s="49">
        <v>0</v>
      </c>
      <c r="J487" s="49">
        <v>0</v>
      </c>
      <c r="K487" s="49">
        <v>0</v>
      </c>
      <c r="L487" s="49">
        <v>0</v>
      </c>
      <c r="M487" s="44"/>
      <c r="N487" s="44"/>
      <c r="O487" s="49">
        <v>0</v>
      </c>
      <c r="P487" s="49">
        <v>0</v>
      </c>
      <c r="Q487" s="49">
        <v>0</v>
      </c>
      <c r="R487" s="49">
        <v>0</v>
      </c>
      <c r="S487" s="44"/>
      <c r="T487" s="44"/>
      <c r="U487" s="49">
        <v>0</v>
      </c>
      <c r="V487" s="49">
        <v>0</v>
      </c>
      <c r="W487" s="44"/>
      <c r="X487" s="181"/>
      <c r="Y487" s="47">
        <v>0</v>
      </c>
      <c r="Z487" s="47">
        <v>0</v>
      </c>
      <c r="AA487" s="44"/>
      <c r="AB487" s="181"/>
      <c r="AC487" s="49">
        <v>0</v>
      </c>
      <c r="AD487" s="47">
        <v>0</v>
      </c>
      <c r="AE487" s="44"/>
      <c r="AF487" s="44"/>
      <c r="AG487" s="190"/>
      <c r="AH487" s="190"/>
      <c r="AI487" s="190"/>
      <c r="AJ487" s="190"/>
      <c r="AK487" s="190"/>
      <c r="AL487" s="190"/>
      <c r="AM487" s="33">
        <f>SUMIFS('Unit Cancellations'!D:D,'Unit Cancellations'!B:B,A487)+SUMIFS('Unit Cancellations'!E:E,'Unit Cancellations'!B:B,A487)+SUMIFS('Unit Cancellations'!F:F,'Unit Cancellations'!B:B,A487)+SUMIFS('Unit Cancellations'!G:G,'Unit Cancellations'!B:B,A487)</f>
        <v>0</v>
      </c>
      <c r="AN487" s="41">
        <f t="shared" si="4"/>
        <v>0</v>
      </c>
      <c r="AO487" s="187" t="str">
        <f t="shared" si="3"/>
        <v/>
      </c>
      <c r="AP487" s="190"/>
      <c r="AQ487" s="190"/>
    </row>
    <row r="488" spans="1:43">
      <c r="A488" s="44" t="s">
        <v>430</v>
      </c>
      <c r="B488" s="183">
        <v>46096</v>
      </c>
      <c r="C488" s="49">
        <v>0</v>
      </c>
      <c r="D488" s="49">
        <v>0</v>
      </c>
      <c r="E488" s="49">
        <v>0</v>
      </c>
      <c r="F488" s="49">
        <v>0</v>
      </c>
      <c r="G488" s="181"/>
      <c r="H488" s="181"/>
      <c r="I488" s="49">
        <v>0</v>
      </c>
      <c r="J488" s="49">
        <v>0</v>
      </c>
      <c r="K488" s="49">
        <v>0</v>
      </c>
      <c r="L488" s="49">
        <v>0</v>
      </c>
      <c r="M488" s="181"/>
      <c r="N488" s="181"/>
      <c r="O488" s="49">
        <v>0</v>
      </c>
      <c r="P488" s="49">
        <v>0</v>
      </c>
      <c r="Q488" s="47">
        <v>0</v>
      </c>
      <c r="R488" s="49">
        <v>0</v>
      </c>
      <c r="S488" s="181"/>
      <c r="T488" s="181"/>
      <c r="U488" s="49">
        <v>0</v>
      </c>
      <c r="V488" s="49">
        <v>0</v>
      </c>
      <c r="W488" s="44"/>
      <c r="X488" s="181"/>
      <c r="Y488" s="47">
        <v>0</v>
      </c>
      <c r="Z488" s="47">
        <v>0</v>
      </c>
      <c r="AA488" s="44"/>
      <c r="AB488" s="181"/>
      <c r="AC488" s="49">
        <v>0</v>
      </c>
      <c r="AD488" s="49">
        <v>0</v>
      </c>
      <c r="AE488" s="44"/>
      <c r="AF488" s="44"/>
      <c r="AG488" s="190"/>
      <c r="AH488" s="190"/>
      <c r="AI488" s="190"/>
      <c r="AJ488" s="190"/>
      <c r="AK488" s="190"/>
      <c r="AL488" s="190"/>
      <c r="AM488" s="33">
        <f>SUMIFS('Unit Cancellations'!D:D,'Unit Cancellations'!B:B,A488)+SUMIFS('Unit Cancellations'!E:E,'Unit Cancellations'!B:B,A488)+SUMIFS('Unit Cancellations'!F:F,'Unit Cancellations'!B:B,A488)+SUMIFS('Unit Cancellations'!G:G,'Unit Cancellations'!B:B,A488)</f>
        <v>0</v>
      </c>
      <c r="AN488" s="41">
        <f t="shared" si="4"/>
        <v>0</v>
      </c>
      <c r="AO488" s="187" t="str">
        <f t="shared" si="3"/>
        <v/>
      </c>
      <c r="AP488" s="190"/>
      <c r="AQ488" s="190"/>
    </row>
    <row r="489" spans="1:43">
      <c r="A489" s="44" t="s">
        <v>459</v>
      </c>
      <c r="B489" s="184"/>
      <c r="C489" s="49">
        <v>0</v>
      </c>
      <c r="D489" s="49">
        <v>0</v>
      </c>
      <c r="E489" s="49">
        <v>0</v>
      </c>
      <c r="F489" s="49">
        <v>0</v>
      </c>
      <c r="G489" s="181"/>
      <c r="H489" s="181"/>
      <c r="I489" s="49">
        <v>0</v>
      </c>
      <c r="J489" s="49">
        <v>0</v>
      </c>
      <c r="K489" s="49">
        <v>0</v>
      </c>
      <c r="L489" s="49">
        <v>0</v>
      </c>
      <c r="M489" s="181"/>
      <c r="N489" s="181"/>
      <c r="O489" s="49">
        <v>0</v>
      </c>
      <c r="P489" s="49">
        <v>0</v>
      </c>
      <c r="Q489" s="49">
        <v>0</v>
      </c>
      <c r="R489" s="49">
        <v>0</v>
      </c>
      <c r="S489" s="181"/>
      <c r="T489" s="181"/>
      <c r="U489" s="49">
        <v>1</v>
      </c>
      <c r="V489" s="49">
        <v>0</v>
      </c>
      <c r="W489" s="44"/>
      <c r="X489" s="181"/>
      <c r="Y489" s="47">
        <v>0</v>
      </c>
      <c r="Z489" s="47">
        <v>0</v>
      </c>
      <c r="AA489" s="44"/>
      <c r="AB489" s="181"/>
      <c r="AC489" s="49">
        <v>0</v>
      </c>
      <c r="AD489" s="49">
        <v>0</v>
      </c>
      <c r="AE489" s="49">
        <v>0</v>
      </c>
      <c r="AF489" s="44"/>
      <c r="AG489" s="190"/>
      <c r="AH489" s="190"/>
      <c r="AI489" s="190"/>
      <c r="AJ489" s="190"/>
      <c r="AK489" s="190"/>
      <c r="AL489" s="190"/>
      <c r="AM489" s="33">
        <f>SUMIFS('Unit Cancellations'!D:D,'Unit Cancellations'!B:B,A489)+SUMIFS('Unit Cancellations'!E:E,'Unit Cancellations'!B:B,A489)+SUMIFS('Unit Cancellations'!F:F,'Unit Cancellations'!B:B,A489)+SUMIFS('Unit Cancellations'!G:G,'Unit Cancellations'!B:B,A489)</f>
        <v>0</v>
      </c>
      <c r="AN489" s="41">
        <f t="shared" si="4"/>
        <v>0</v>
      </c>
      <c r="AO489" s="187" t="str">
        <f t="shared" si="3"/>
        <v/>
      </c>
      <c r="AP489" s="190"/>
      <c r="AQ489" s="190"/>
    </row>
    <row r="490" spans="1:43">
      <c r="A490" s="44" t="s">
        <v>277</v>
      </c>
      <c r="B490" s="184"/>
      <c r="C490" s="49">
        <v>0</v>
      </c>
      <c r="D490" s="49">
        <v>0</v>
      </c>
      <c r="E490" s="49">
        <v>0</v>
      </c>
      <c r="F490" s="49">
        <v>0</v>
      </c>
      <c r="G490" s="181"/>
      <c r="H490" s="181"/>
      <c r="I490" s="49">
        <v>0</v>
      </c>
      <c r="J490" s="49">
        <v>0</v>
      </c>
      <c r="K490" s="49">
        <v>0</v>
      </c>
      <c r="L490" s="49">
        <v>0</v>
      </c>
      <c r="M490" s="181"/>
      <c r="N490" s="181"/>
      <c r="O490" s="49">
        <v>0</v>
      </c>
      <c r="P490" s="49">
        <v>0</v>
      </c>
      <c r="Q490" s="47">
        <v>0</v>
      </c>
      <c r="R490" s="49">
        <v>0</v>
      </c>
      <c r="S490" s="181"/>
      <c r="T490" s="181"/>
      <c r="U490" s="49">
        <v>9</v>
      </c>
      <c r="V490" s="49">
        <v>1</v>
      </c>
      <c r="W490" s="44"/>
      <c r="X490" s="181"/>
      <c r="Y490" s="47">
        <v>0</v>
      </c>
      <c r="Z490" s="47">
        <v>0</v>
      </c>
      <c r="AA490" s="44"/>
      <c r="AB490" s="181"/>
      <c r="AC490" s="49">
        <v>0</v>
      </c>
      <c r="AD490" s="47">
        <v>0</v>
      </c>
      <c r="AE490" s="49">
        <v>0</v>
      </c>
      <c r="AF490" s="44"/>
      <c r="AG490" s="190"/>
      <c r="AH490" s="190"/>
      <c r="AI490" s="190"/>
      <c r="AJ490" s="190"/>
      <c r="AK490" s="190"/>
      <c r="AL490" s="190"/>
      <c r="AM490" s="190"/>
      <c r="AN490" s="190"/>
      <c r="AO490" s="190"/>
      <c r="AP490" s="190"/>
      <c r="AQ490" s="190"/>
    </row>
    <row r="491" spans="1:43">
      <c r="A491" s="44" t="s">
        <v>431</v>
      </c>
      <c r="B491" s="45">
        <v>46096</v>
      </c>
      <c r="C491" s="49">
        <v>0</v>
      </c>
      <c r="D491" s="49">
        <v>0</v>
      </c>
      <c r="E491" s="49">
        <v>0</v>
      </c>
      <c r="F491" s="49">
        <v>0</v>
      </c>
      <c r="G491" s="181"/>
      <c r="H491" s="181"/>
      <c r="I491" s="49">
        <v>0</v>
      </c>
      <c r="J491" s="49">
        <v>0</v>
      </c>
      <c r="K491" s="49">
        <v>0</v>
      </c>
      <c r="L491" s="49">
        <v>0</v>
      </c>
      <c r="M491" s="181"/>
      <c r="N491" s="181"/>
      <c r="O491" s="49">
        <v>0</v>
      </c>
      <c r="P491" s="49">
        <v>0</v>
      </c>
      <c r="Q491" s="47">
        <v>0</v>
      </c>
      <c r="R491" s="49">
        <v>0</v>
      </c>
      <c r="S491" s="181"/>
      <c r="T491" s="181"/>
      <c r="U491" s="49">
        <v>0</v>
      </c>
      <c r="V491" s="49">
        <v>0</v>
      </c>
      <c r="W491" s="44"/>
      <c r="X491" s="181"/>
      <c r="Y491" s="47">
        <v>0</v>
      </c>
      <c r="Z491" s="47">
        <v>0</v>
      </c>
      <c r="AA491" s="44"/>
      <c r="AB491" s="181"/>
      <c r="AC491" s="49">
        <v>0</v>
      </c>
      <c r="AD491" s="49">
        <v>0</v>
      </c>
      <c r="AE491" s="44"/>
      <c r="AF491" s="44"/>
      <c r="AG491" s="190"/>
      <c r="AH491" s="190"/>
      <c r="AI491" s="190"/>
      <c r="AJ491" s="190"/>
      <c r="AK491" s="190"/>
      <c r="AL491" s="190"/>
      <c r="AM491" s="190"/>
      <c r="AN491" s="190"/>
      <c r="AO491" s="190"/>
      <c r="AP491" s="190"/>
      <c r="AQ491" s="190"/>
    </row>
    <row r="492" spans="1:43">
      <c r="A492" s="44" t="s">
        <v>432</v>
      </c>
      <c r="B492" s="182">
        <v>46096</v>
      </c>
      <c r="C492" s="47">
        <v>0</v>
      </c>
      <c r="D492" s="49">
        <v>0</v>
      </c>
      <c r="E492" s="47">
        <v>0</v>
      </c>
      <c r="F492" s="47">
        <v>0</v>
      </c>
      <c r="G492" s="181"/>
      <c r="H492" s="181"/>
      <c r="I492" s="47">
        <v>0</v>
      </c>
      <c r="J492" s="49">
        <v>0</v>
      </c>
      <c r="K492" s="47">
        <v>0</v>
      </c>
      <c r="L492" s="47">
        <v>0</v>
      </c>
      <c r="M492" s="181"/>
      <c r="N492" s="181"/>
      <c r="O492" s="49">
        <v>0</v>
      </c>
      <c r="P492" s="49">
        <v>0</v>
      </c>
      <c r="Q492" s="47">
        <v>0</v>
      </c>
      <c r="R492" s="49">
        <v>0</v>
      </c>
      <c r="S492" s="181"/>
      <c r="T492" s="181"/>
      <c r="U492" s="49">
        <v>0</v>
      </c>
      <c r="V492" s="49">
        <v>0</v>
      </c>
      <c r="W492" s="76"/>
      <c r="X492" s="181"/>
      <c r="Y492" s="47">
        <v>0</v>
      </c>
      <c r="Z492" s="47">
        <v>0</v>
      </c>
      <c r="AA492" s="76"/>
      <c r="AB492" s="181"/>
      <c r="AC492" s="47">
        <v>0</v>
      </c>
      <c r="AD492" s="47">
        <v>0</v>
      </c>
      <c r="AE492" s="44"/>
      <c r="AF492" s="44"/>
      <c r="AG492" s="190"/>
      <c r="AH492" s="190"/>
      <c r="AI492" s="190"/>
      <c r="AJ492" s="190"/>
      <c r="AK492" s="190"/>
      <c r="AL492" s="190"/>
      <c r="AM492" s="190"/>
      <c r="AN492" s="190"/>
      <c r="AO492" s="190"/>
      <c r="AP492" s="190"/>
      <c r="AQ492" s="190"/>
    </row>
    <row r="493" spans="1:43">
      <c r="A493" s="44" t="s">
        <v>440</v>
      </c>
      <c r="B493" s="45"/>
      <c r="C493" s="49">
        <v>0</v>
      </c>
      <c r="D493" s="49">
        <v>0</v>
      </c>
      <c r="E493" s="49">
        <v>0</v>
      </c>
      <c r="F493" s="49">
        <v>0</v>
      </c>
      <c r="G493" s="181"/>
      <c r="H493" s="181"/>
      <c r="I493" s="49">
        <v>0</v>
      </c>
      <c r="J493" s="49">
        <v>0</v>
      </c>
      <c r="K493" s="47">
        <v>0</v>
      </c>
      <c r="L493" s="49">
        <v>0</v>
      </c>
      <c r="M493" s="181"/>
      <c r="N493" s="181"/>
      <c r="O493" s="49">
        <v>0</v>
      </c>
      <c r="P493" s="49">
        <v>0</v>
      </c>
      <c r="Q493" s="47">
        <v>0</v>
      </c>
      <c r="R493" s="49">
        <v>0</v>
      </c>
      <c r="S493" s="181"/>
      <c r="T493" s="181"/>
      <c r="U493" s="49">
        <v>0</v>
      </c>
      <c r="V493" s="49">
        <v>0</v>
      </c>
      <c r="W493" s="44"/>
      <c r="X493" s="181"/>
      <c r="Y493" s="47">
        <v>0</v>
      </c>
      <c r="Z493" s="47">
        <v>0</v>
      </c>
      <c r="AA493" s="44"/>
      <c r="AB493" s="181"/>
      <c r="AC493" s="49">
        <v>0</v>
      </c>
      <c r="AD493" s="47">
        <v>0</v>
      </c>
      <c r="AE493" s="44"/>
      <c r="AF493" s="44"/>
      <c r="AG493" s="190"/>
      <c r="AH493" s="190"/>
      <c r="AI493" s="190"/>
      <c r="AJ493" s="190"/>
      <c r="AK493" s="190"/>
      <c r="AL493" s="190"/>
      <c r="AM493" s="190"/>
      <c r="AN493" s="190"/>
      <c r="AO493" s="190"/>
      <c r="AP493" s="190"/>
      <c r="AQ493" s="190"/>
    </row>
    <row r="494" spans="1:43">
      <c r="A494" s="44" t="s">
        <v>285</v>
      </c>
      <c r="B494" s="45"/>
      <c r="C494" s="49">
        <v>0</v>
      </c>
      <c r="D494" s="49">
        <v>0</v>
      </c>
      <c r="E494" s="49">
        <v>0</v>
      </c>
      <c r="F494" s="49">
        <v>0</v>
      </c>
      <c r="G494" s="44"/>
      <c r="H494" s="44"/>
      <c r="I494" s="49">
        <v>0</v>
      </c>
      <c r="J494" s="49">
        <v>0</v>
      </c>
      <c r="K494" s="49">
        <v>0</v>
      </c>
      <c r="L494" s="49">
        <v>0</v>
      </c>
      <c r="M494" s="44"/>
      <c r="N494" s="44"/>
      <c r="O494" s="49">
        <v>0</v>
      </c>
      <c r="P494" s="49">
        <v>0</v>
      </c>
      <c r="Q494" s="49">
        <v>0</v>
      </c>
      <c r="R494" s="49">
        <v>0</v>
      </c>
      <c r="S494" s="181"/>
      <c r="T494" s="181"/>
      <c r="U494" s="49">
        <v>7</v>
      </c>
      <c r="V494" s="49">
        <v>1</v>
      </c>
      <c r="W494" s="44"/>
      <c r="X494" s="181"/>
      <c r="Y494" s="47">
        <v>0</v>
      </c>
      <c r="Z494" s="47">
        <v>0</v>
      </c>
      <c r="AA494" s="44"/>
      <c r="AB494" s="181"/>
      <c r="AC494" s="49">
        <v>0</v>
      </c>
      <c r="AD494" s="47">
        <v>0</v>
      </c>
      <c r="AE494" s="76">
        <v>0</v>
      </c>
      <c r="AF494" s="44"/>
      <c r="AG494" s="190"/>
      <c r="AH494" s="190"/>
      <c r="AI494" s="190"/>
      <c r="AJ494" s="190"/>
      <c r="AK494" s="190"/>
      <c r="AL494" s="190"/>
      <c r="AM494" s="190"/>
      <c r="AN494" s="190"/>
      <c r="AO494" s="190"/>
      <c r="AP494" s="190"/>
      <c r="AQ494" s="190"/>
    </row>
    <row r="495" spans="1:43">
      <c r="A495" s="44" t="s">
        <v>272</v>
      </c>
      <c r="B495" s="45"/>
      <c r="C495" s="49">
        <v>0</v>
      </c>
      <c r="D495" s="49">
        <v>0</v>
      </c>
      <c r="E495" s="49">
        <v>0</v>
      </c>
      <c r="F495" s="49">
        <v>0</v>
      </c>
      <c r="G495" s="44"/>
      <c r="H495" s="44"/>
      <c r="I495" s="49">
        <v>0</v>
      </c>
      <c r="J495" s="49">
        <v>0</v>
      </c>
      <c r="K495" s="49">
        <v>0</v>
      </c>
      <c r="L495" s="49">
        <v>0</v>
      </c>
      <c r="M495" s="44"/>
      <c r="N495" s="44"/>
      <c r="O495" s="49">
        <v>0</v>
      </c>
      <c r="P495" s="49">
        <v>0</v>
      </c>
      <c r="Q495" s="49">
        <v>0</v>
      </c>
      <c r="R495" s="49">
        <v>0</v>
      </c>
      <c r="S495" s="44"/>
      <c r="T495" s="44"/>
      <c r="U495" s="49">
        <v>15</v>
      </c>
      <c r="V495" s="49">
        <v>1</v>
      </c>
      <c r="W495" s="44"/>
      <c r="X495" s="181"/>
      <c r="Y495" s="47">
        <v>0</v>
      </c>
      <c r="Z495" s="47">
        <v>0</v>
      </c>
      <c r="AA495" s="44"/>
      <c r="AB495" s="181"/>
      <c r="AC495" s="49">
        <v>0</v>
      </c>
      <c r="AD495" s="47">
        <v>0</v>
      </c>
      <c r="AE495" s="44">
        <v>0</v>
      </c>
      <c r="AF495" s="44"/>
      <c r="AG495" s="190"/>
      <c r="AH495" s="190"/>
      <c r="AI495" s="190"/>
      <c r="AJ495" s="190"/>
      <c r="AK495" s="190"/>
      <c r="AL495" s="190"/>
      <c r="AM495" s="190"/>
      <c r="AN495" s="190"/>
      <c r="AO495" s="190"/>
      <c r="AP495" s="190"/>
      <c r="AQ495" s="190"/>
    </row>
    <row r="496" spans="1:43">
      <c r="A496" s="44" t="s">
        <v>433</v>
      </c>
      <c r="B496" s="182">
        <v>46096</v>
      </c>
      <c r="C496" s="49">
        <v>0</v>
      </c>
      <c r="D496" s="49">
        <v>0</v>
      </c>
      <c r="E496" s="49">
        <v>0</v>
      </c>
      <c r="F496" s="49">
        <v>0</v>
      </c>
      <c r="G496" s="181"/>
      <c r="H496" s="181"/>
      <c r="I496" s="49">
        <v>0</v>
      </c>
      <c r="J496" s="49">
        <v>0</v>
      </c>
      <c r="K496" s="49">
        <v>0</v>
      </c>
      <c r="L496" s="49">
        <v>0</v>
      </c>
      <c r="M496" s="181"/>
      <c r="N496" s="181"/>
      <c r="O496" s="49">
        <v>0</v>
      </c>
      <c r="P496" s="49">
        <v>0</v>
      </c>
      <c r="Q496" s="47">
        <v>0</v>
      </c>
      <c r="R496" s="49">
        <v>0</v>
      </c>
      <c r="S496" s="181"/>
      <c r="T496" s="181"/>
      <c r="U496" s="49">
        <v>0</v>
      </c>
      <c r="V496" s="49">
        <v>0</v>
      </c>
      <c r="W496" s="44"/>
      <c r="X496" s="181"/>
      <c r="Y496" s="47">
        <v>0</v>
      </c>
      <c r="Z496" s="47">
        <v>0</v>
      </c>
      <c r="AA496" s="44"/>
      <c r="AB496" s="181"/>
      <c r="AC496" s="49">
        <v>0</v>
      </c>
      <c r="AD496" s="49">
        <v>0</v>
      </c>
      <c r="AE496" s="44"/>
      <c r="AF496" s="44"/>
      <c r="AG496" s="190"/>
      <c r="AH496" s="190"/>
      <c r="AI496" s="190"/>
      <c r="AJ496" s="190"/>
      <c r="AK496" s="190"/>
      <c r="AL496" s="190"/>
      <c r="AM496" s="190"/>
      <c r="AN496" s="190"/>
      <c r="AO496" s="190"/>
      <c r="AP496" s="190"/>
      <c r="AQ496" s="190"/>
    </row>
    <row r="497" spans="1:43">
      <c r="A497" s="44" t="s">
        <v>434</v>
      </c>
      <c r="B497" s="45">
        <v>46096</v>
      </c>
      <c r="C497" s="49">
        <v>0</v>
      </c>
      <c r="D497" s="49">
        <v>0</v>
      </c>
      <c r="E497" s="49">
        <v>0</v>
      </c>
      <c r="F497" s="49">
        <v>0</v>
      </c>
      <c r="G497" s="181"/>
      <c r="H497" s="181"/>
      <c r="I497" s="49">
        <v>0</v>
      </c>
      <c r="J497" s="49">
        <v>0</v>
      </c>
      <c r="K497" s="47">
        <v>0</v>
      </c>
      <c r="L497" s="49">
        <v>0</v>
      </c>
      <c r="M497" s="181"/>
      <c r="N497" s="181"/>
      <c r="O497" s="49">
        <v>0</v>
      </c>
      <c r="P497" s="49">
        <v>0</v>
      </c>
      <c r="Q497" s="47">
        <v>0</v>
      </c>
      <c r="R497" s="49">
        <v>0</v>
      </c>
      <c r="S497" s="181"/>
      <c r="T497" s="181"/>
      <c r="U497" s="49">
        <v>0</v>
      </c>
      <c r="V497" s="49">
        <v>0</v>
      </c>
      <c r="W497" s="44"/>
      <c r="X497" s="181"/>
      <c r="Y497" s="47">
        <v>0</v>
      </c>
      <c r="Z497" s="47">
        <v>0</v>
      </c>
      <c r="AA497" s="44"/>
      <c r="AB497" s="181"/>
      <c r="AC497" s="49">
        <v>2</v>
      </c>
      <c r="AD497" s="49">
        <v>14</v>
      </c>
      <c r="AE497" s="44"/>
      <c r="AF497" s="44"/>
      <c r="AG497" s="190"/>
      <c r="AH497" s="190"/>
      <c r="AI497" s="190"/>
      <c r="AJ497" s="190"/>
      <c r="AK497" s="190"/>
      <c r="AL497" s="190"/>
      <c r="AM497" s="190"/>
      <c r="AN497" s="190"/>
      <c r="AO497" s="190"/>
      <c r="AP497" s="190"/>
      <c r="AQ497" s="190"/>
    </row>
    <row r="498" spans="1:43">
      <c r="A498" s="44" t="s">
        <v>435</v>
      </c>
      <c r="B498" s="182">
        <v>46096</v>
      </c>
      <c r="C498" s="49">
        <v>0</v>
      </c>
      <c r="D498" s="49">
        <v>0</v>
      </c>
      <c r="E498" s="49">
        <v>0</v>
      </c>
      <c r="F498" s="49">
        <v>0</v>
      </c>
      <c r="G498" s="44"/>
      <c r="H498" s="44"/>
      <c r="I498" s="49">
        <v>0</v>
      </c>
      <c r="J498" s="49">
        <v>0</v>
      </c>
      <c r="K498" s="49">
        <v>0</v>
      </c>
      <c r="L498" s="49">
        <v>0</v>
      </c>
      <c r="M498" s="44"/>
      <c r="N498" s="44"/>
      <c r="O498" s="49">
        <v>0</v>
      </c>
      <c r="P498" s="49">
        <v>0</v>
      </c>
      <c r="Q498" s="49">
        <v>0</v>
      </c>
      <c r="R498" s="49">
        <v>0</v>
      </c>
      <c r="S498" s="44"/>
      <c r="T498" s="44"/>
      <c r="U498" s="49">
        <v>0</v>
      </c>
      <c r="V498" s="49">
        <v>0</v>
      </c>
      <c r="W498" s="44"/>
      <c r="X498" s="181"/>
      <c r="Y498" s="47">
        <v>0</v>
      </c>
      <c r="Z498" s="47">
        <v>0</v>
      </c>
      <c r="AA498" s="44"/>
      <c r="AB498" s="181"/>
      <c r="AC498" s="49">
        <v>0</v>
      </c>
      <c r="AD498" s="47">
        <v>0</v>
      </c>
      <c r="AE498" s="76"/>
      <c r="AF498" s="44"/>
      <c r="AG498" s="190"/>
      <c r="AH498" s="190"/>
      <c r="AI498" s="190"/>
      <c r="AJ498" s="190"/>
      <c r="AK498" s="190"/>
      <c r="AL498" s="190"/>
      <c r="AM498" s="190"/>
      <c r="AN498" s="190"/>
      <c r="AO498" s="190"/>
      <c r="AP498" s="190"/>
      <c r="AQ498" s="190"/>
    </row>
    <row r="499" spans="1:43">
      <c r="A499" s="44" t="s">
        <v>436</v>
      </c>
      <c r="B499" s="185">
        <v>46096</v>
      </c>
      <c r="C499" s="49">
        <v>0</v>
      </c>
      <c r="D499" s="49">
        <v>0</v>
      </c>
      <c r="E499" s="49">
        <v>0</v>
      </c>
      <c r="F499" s="49">
        <v>0</v>
      </c>
      <c r="G499" s="44"/>
      <c r="H499" s="44"/>
      <c r="I499" s="49">
        <v>0</v>
      </c>
      <c r="J499" s="49">
        <v>0</v>
      </c>
      <c r="K499" s="49">
        <v>0</v>
      </c>
      <c r="L499" s="49">
        <v>0</v>
      </c>
      <c r="M499" s="44"/>
      <c r="N499" s="44"/>
      <c r="O499" s="49">
        <v>0</v>
      </c>
      <c r="P499" s="49">
        <v>0</v>
      </c>
      <c r="Q499" s="49">
        <v>0</v>
      </c>
      <c r="R499" s="49">
        <v>0</v>
      </c>
      <c r="S499" s="44"/>
      <c r="T499" s="44"/>
      <c r="U499" s="49">
        <v>0</v>
      </c>
      <c r="V499" s="49">
        <v>0</v>
      </c>
      <c r="W499" s="44"/>
      <c r="X499" s="44"/>
      <c r="Y499" s="47">
        <v>0</v>
      </c>
      <c r="Z499" s="47">
        <v>0</v>
      </c>
      <c r="AA499" s="44"/>
      <c r="AB499" s="44"/>
      <c r="AC499" s="49">
        <v>1</v>
      </c>
      <c r="AD499" s="47">
        <v>10</v>
      </c>
      <c r="AE499" s="47"/>
      <c r="AF499" s="44"/>
      <c r="AG499" s="190"/>
      <c r="AH499" s="190"/>
      <c r="AI499" s="190"/>
      <c r="AJ499" s="190"/>
      <c r="AK499" s="190"/>
      <c r="AL499" s="190"/>
      <c r="AM499" s="190"/>
      <c r="AN499" s="190"/>
      <c r="AO499" s="190"/>
      <c r="AP499" s="190"/>
      <c r="AQ499" s="190"/>
    </row>
    <row r="500" spans="1:43">
      <c r="A500" s="44" t="s">
        <v>437</v>
      </c>
      <c r="B500" s="182">
        <v>46096</v>
      </c>
      <c r="C500" s="49">
        <v>0</v>
      </c>
      <c r="D500" s="49">
        <v>0</v>
      </c>
      <c r="E500" s="49">
        <v>0</v>
      </c>
      <c r="F500" s="49">
        <v>0</v>
      </c>
      <c r="G500" s="181"/>
      <c r="H500" s="181"/>
      <c r="I500" s="49">
        <v>0</v>
      </c>
      <c r="J500" s="49">
        <v>0</v>
      </c>
      <c r="K500" s="47">
        <v>0</v>
      </c>
      <c r="L500" s="49">
        <v>0</v>
      </c>
      <c r="M500" s="181"/>
      <c r="N500" s="181"/>
      <c r="O500" s="49">
        <v>0</v>
      </c>
      <c r="P500" s="49">
        <v>0</v>
      </c>
      <c r="Q500" s="47">
        <v>0</v>
      </c>
      <c r="R500" s="49">
        <v>0</v>
      </c>
      <c r="S500" s="181"/>
      <c r="T500" s="181"/>
      <c r="U500" s="49">
        <v>0</v>
      </c>
      <c r="V500" s="49">
        <v>0</v>
      </c>
      <c r="W500" s="49"/>
      <c r="X500" s="180"/>
      <c r="Y500" s="47">
        <v>0</v>
      </c>
      <c r="Z500" s="49">
        <v>0</v>
      </c>
      <c r="AA500" s="49"/>
      <c r="AB500" s="180"/>
      <c r="AC500" s="49">
        <v>0</v>
      </c>
      <c r="AD500" s="47">
        <v>0</v>
      </c>
      <c r="AE500" s="47"/>
      <c r="AF500" s="44"/>
      <c r="AG500" s="190"/>
      <c r="AH500" s="190"/>
      <c r="AI500" s="190"/>
      <c r="AJ500" s="190"/>
      <c r="AK500" s="190"/>
      <c r="AL500" s="190"/>
      <c r="AM500" s="190"/>
      <c r="AN500" s="190"/>
      <c r="AO500" s="190"/>
      <c r="AP500" s="190"/>
      <c r="AQ500" s="190"/>
    </row>
    <row r="501" spans="1:43">
      <c r="A501" s="44" t="s">
        <v>438</v>
      </c>
      <c r="B501" s="45">
        <v>46096</v>
      </c>
      <c r="C501" s="49">
        <v>0</v>
      </c>
      <c r="D501" s="49">
        <v>0</v>
      </c>
      <c r="E501" s="47">
        <v>0</v>
      </c>
      <c r="F501" s="49">
        <v>0</v>
      </c>
      <c r="G501" s="181"/>
      <c r="H501" s="181"/>
      <c r="I501" s="49">
        <v>0</v>
      </c>
      <c r="J501" s="49">
        <v>0</v>
      </c>
      <c r="K501" s="47">
        <v>0</v>
      </c>
      <c r="L501" s="49">
        <v>0</v>
      </c>
      <c r="M501" s="181"/>
      <c r="N501" s="181"/>
      <c r="O501" s="49">
        <v>0</v>
      </c>
      <c r="P501" s="49">
        <v>0</v>
      </c>
      <c r="Q501" s="47">
        <v>0</v>
      </c>
      <c r="R501" s="49">
        <v>0</v>
      </c>
      <c r="S501" s="181"/>
      <c r="T501" s="181"/>
      <c r="U501" s="49">
        <v>0</v>
      </c>
      <c r="V501" s="49">
        <v>0</v>
      </c>
      <c r="W501" s="44"/>
      <c r="X501" s="181"/>
      <c r="Y501" s="47">
        <v>0</v>
      </c>
      <c r="Z501" s="47">
        <v>0</v>
      </c>
      <c r="AA501" s="44"/>
      <c r="AB501" s="181"/>
      <c r="AC501" s="49">
        <v>2</v>
      </c>
      <c r="AD501" s="47">
        <v>9</v>
      </c>
      <c r="AE501" s="76"/>
      <c r="AF501" s="44"/>
      <c r="AG501" s="190"/>
      <c r="AH501" s="190"/>
      <c r="AI501" s="190"/>
      <c r="AJ501" s="190"/>
      <c r="AK501" s="190"/>
      <c r="AL501" s="190"/>
      <c r="AM501" s="190"/>
      <c r="AN501" s="190"/>
      <c r="AO501" s="190"/>
      <c r="AP501" s="190"/>
      <c r="AQ501" s="190"/>
    </row>
    <row r="502" spans="1:43">
      <c r="A502" s="44" t="s">
        <v>317</v>
      </c>
      <c r="B502" s="45">
        <v>46096</v>
      </c>
      <c r="C502" s="49">
        <v>0</v>
      </c>
      <c r="D502" s="49">
        <v>0</v>
      </c>
      <c r="E502" s="47">
        <v>0</v>
      </c>
      <c r="F502" s="49">
        <v>0</v>
      </c>
      <c r="G502" s="180"/>
      <c r="H502" s="180"/>
      <c r="I502" s="49">
        <v>0</v>
      </c>
      <c r="J502" s="49">
        <v>0</v>
      </c>
      <c r="K502" s="47">
        <v>0</v>
      </c>
      <c r="L502" s="49">
        <v>0</v>
      </c>
      <c r="M502" s="180"/>
      <c r="N502" s="180"/>
      <c r="O502" s="49">
        <v>0</v>
      </c>
      <c r="P502" s="49">
        <v>0</v>
      </c>
      <c r="Q502" s="47">
        <v>0</v>
      </c>
      <c r="R502" s="49">
        <v>0</v>
      </c>
      <c r="S502" s="180"/>
      <c r="T502" s="180"/>
      <c r="U502" s="49">
        <v>0</v>
      </c>
      <c r="V502" s="49">
        <v>0</v>
      </c>
      <c r="W502" s="44"/>
      <c r="X502" s="181"/>
      <c r="Y502" s="47">
        <v>0</v>
      </c>
      <c r="Z502" s="47">
        <v>0</v>
      </c>
      <c r="AA502" s="44"/>
      <c r="AB502" s="181"/>
      <c r="AC502" s="49">
        <v>3</v>
      </c>
      <c r="AD502" s="47">
        <v>19</v>
      </c>
      <c r="AE502" s="47"/>
      <c r="AF502" s="44"/>
      <c r="AG502" s="190"/>
      <c r="AH502" s="190"/>
      <c r="AI502" s="190"/>
      <c r="AJ502" s="190"/>
      <c r="AK502" s="190"/>
      <c r="AL502" s="190"/>
      <c r="AM502" s="190"/>
      <c r="AN502" s="190"/>
      <c r="AO502" s="190"/>
      <c r="AP502" s="190"/>
      <c r="AQ502" s="190"/>
    </row>
    <row r="503" spans="1:43">
      <c r="A503" s="44" t="s">
        <v>439</v>
      </c>
      <c r="B503" s="182">
        <v>46096</v>
      </c>
      <c r="C503" s="49">
        <v>0</v>
      </c>
      <c r="D503" s="49">
        <v>0</v>
      </c>
      <c r="E503" s="49">
        <v>0</v>
      </c>
      <c r="F503" s="49">
        <v>0</v>
      </c>
      <c r="G503" s="44"/>
      <c r="H503" s="44"/>
      <c r="I503" s="49">
        <v>0</v>
      </c>
      <c r="J503" s="49">
        <v>0</v>
      </c>
      <c r="K503" s="49">
        <v>0</v>
      </c>
      <c r="L503" s="49">
        <v>0</v>
      </c>
      <c r="M503" s="44"/>
      <c r="N503" s="44"/>
      <c r="O503" s="49">
        <v>0</v>
      </c>
      <c r="P503" s="49">
        <v>0</v>
      </c>
      <c r="Q503" s="49">
        <v>0</v>
      </c>
      <c r="R503" s="49">
        <v>0</v>
      </c>
      <c r="S503" s="44"/>
      <c r="T503" s="44"/>
      <c r="U503" s="49">
        <v>0</v>
      </c>
      <c r="V503" s="49">
        <v>0</v>
      </c>
      <c r="W503" s="44"/>
      <c r="X503" s="181"/>
      <c r="Y503" s="47">
        <v>0</v>
      </c>
      <c r="Z503" s="47">
        <v>0</v>
      </c>
      <c r="AA503" s="44"/>
      <c r="AB503" s="181"/>
      <c r="AC503" s="49">
        <v>0</v>
      </c>
      <c r="AD503" s="47">
        <v>0</v>
      </c>
      <c r="AE503" s="76"/>
      <c r="AF503" s="44"/>
      <c r="AG503" s="190"/>
      <c r="AH503" s="190"/>
      <c r="AI503" s="190"/>
      <c r="AJ503" s="190"/>
      <c r="AK503" s="190"/>
      <c r="AL503" s="190"/>
      <c r="AM503" s="190"/>
      <c r="AN503" s="190"/>
      <c r="AO503" s="190"/>
      <c r="AP503" s="190"/>
      <c r="AQ503" s="190"/>
    </row>
    <row r="504" spans="1:43">
      <c r="A504" s="44" t="s">
        <v>483</v>
      </c>
      <c r="B504" s="183"/>
      <c r="C504" s="49">
        <v>0</v>
      </c>
      <c r="D504" s="49">
        <v>0</v>
      </c>
      <c r="E504" s="49">
        <v>0</v>
      </c>
      <c r="F504" s="49">
        <v>0</v>
      </c>
      <c r="G504" s="181"/>
      <c r="H504" s="181"/>
      <c r="I504" s="49">
        <v>0</v>
      </c>
      <c r="J504" s="49">
        <v>0</v>
      </c>
      <c r="K504" s="49">
        <v>0</v>
      </c>
      <c r="L504" s="49">
        <v>0</v>
      </c>
      <c r="M504" s="181"/>
      <c r="N504" s="181"/>
      <c r="O504" s="49">
        <v>0</v>
      </c>
      <c r="P504" s="49">
        <v>0</v>
      </c>
      <c r="Q504" s="47">
        <v>0</v>
      </c>
      <c r="R504" s="49">
        <v>0</v>
      </c>
      <c r="S504" s="181"/>
      <c r="T504" s="181"/>
      <c r="U504" s="49">
        <v>0</v>
      </c>
      <c r="V504" s="49">
        <v>0</v>
      </c>
      <c r="W504" s="44"/>
      <c r="X504" s="181"/>
      <c r="Y504" s="47">
        <v>0</v>
      </c>
      <c r="Z504" s="47">
        <v>0</v>
      </c>
      <c r="AA504" s="44"/>
      <c r="AB504" s="181"/>
      <c r="AC504" s="49">
        <v>980</v>
      </c>
      <c r="AD504" s="47">
        <v>33722</v>
      </c>
      <c r="AE504" s="76">
        <v>99089</v>
      </c>
      <c r="AF504" s="44"/>
      <c r="AG504" s="190"/>
      <c r="AH504" s="190"/>
      <c r="AI504" s="190"/>
      <c r="AJ504" s="190"/>
      <c r="AK504" s="190"/>
      <c r="AL504" s="190"/>
      <c r="AM504" s="190"/>
      <c r="AN504" s="190"/>
      <c r="AO504" s="190"/>
      <c r="AP504" s="190"/>
      <c r="AQ504" s="190"/>
    </row>
    <row r="505" spans="1:43">
      <c r="A505" s="44" t="s">
        <v>489</v>
      </c>
      <c r="B505" s="183">
        <v>46096</v>
      </c>
      <c r="C505" s="49">
        <v>0</v>
      </c>
      <c r="D505" s="49">
        <v>0</v>
      </c>
      <c r="E505" s="47">
        <v>0</v>
      </c>
      <c r="F505" s="49">
        <v>0</v>
      </c>
      <c r="G505" s="181"/>
      <c r="H505" s="181"/>
      <c r="I505" s="49">
        <v>0</v>
      </c>
      <c r="J505" s="49">
        <v>0</v>
      </c>
      <c r="K505" s="47">
        <v>0</v>
      </c>
      <c r="L505" s="49">
        <v>0</v>
      </c>
      <c r="M505" s="181"/>
      <c r="N505" s="181"/>
      <c r="O505" s="49">
        <v>0</v>
      </c>
      <c r="P505" s="49">
        <v>0</v>
      </c>
      <c r="Q505" s="47">
        <v>0</v>
      </c>
      <c r="R505" s="49">
        <v>0</v>
      </c>
      <c r="S505" s="181"/>
      <c r="T505" s="181"/>
      <c r="U505" s="49">
        <v>0</v>
      </c>
      <c r="V505" s="49">
        <v>0</v>
      </c>
      <c r="W505" s="44">
        <v>0</v>
      </c>
      <c r="X505" s="181">
        <v>-0.87</v>
      </c>
      <c r="Y505" s="47">
        <v>0</v>
      </c>
      <c r="Z505" s="47">
        <v>0</v>
      </c>
      <c r="AA505" s="44">
        <v>0</v>
      </c>
      <c r="AB505" s="181">
        <v>-1</v>
      </c>
      <c r="AC505" s="49">
        <v>649</v>
      </c>
      <c r="AD505" s="47">
        <v>11248</v>
      </c>
      <c r="AE505" s="47">
        <v>65621</v>
      </c>
      <c r="AF505" s="44"/>
      <c r="AG505" s="190"/>
      <c r="AH505" s="190"/>
      <c r="AI505" s="190"/>
      <c r="AJ505" s="190"/>
      <c r="AK505" s="190"/>
      <c r="AL505" s="190"/>
      <c r="AM505" s="190"/>
      <c r="AN505" s="190"/>
      <c r="AO505" s="190"/>
      <c r="AP505" s="190"/>
      <c r="AQ505" s="190"/>
    </row>
    <row r="506" spans="1:43">
      <c r="A506" s="44" t="s">
        <v>441</v>
      </c>
      <c r="B506" s="45">
        <v>46096</v>
      </c>
      <c r="C506" s="49">
        <v>0</v>
      </c>
      <c r="D506" s="49">
        <v>0</v>
      </c>
      <c r="E506" s="49">
        <v>0</v>
      </c>
      <c r="F506" s="49">
        <v>0</v>
      </c>
      <c r="G506" s="180"/>
      <c r="H506" s="180"/>
      <c r="I506" s="49">
        <v>0</v>
      </c>
      <c r="J506" s="49">
        <v>0</v>
      </c>
      <c r="K506" s="49">
        <v>0</v>
      </c>
      <c r="L506" s="49">
        <v>0</v>
      </c>
      <c r="M506" s="181"/>
      <c r="N506" s="181"/>
      <c r="O506" s="49">
        <v>0</v>
      </c>
      <c r="P506" s="49">
        <v>0</v>
      </c>
      <c r="Q506" s="47">
        <v>0</v>
      </c>
      <c r="R506" s="49">
        <v>0</v>
      </c>
      <c r="S506" s="180"/>
      <c r="T506" s="180"/>
      <c r="U506" s="49">
        <v>0</v>
      </c>
      <c r="V506" s="49">
        <v>0</v>
      </c>
      <c r="W506" s="49"/>
      <c r="X506" s="180"/>
      <c r="Y506" s="47">
        <v>0</v>
      </c>
      <c r="Z506" s="47">
        <v>0</v>
      </c>
      <c r="AA506" s="49"/>
      <c r="AB506" s="180"/>
      <c r="AC506" s="49">
        <v>0</v>
      </c>
      <c r="AD506" s="47">
        <v>0</v>
      </c>
      <c r="AE506" s="49"/>
      <c r="AF506" s="44"/>
      <c r="AG506" s="190"/>
      <c r="AH506" s="190"/>
      <c r="AI506" s="190"/>
      <c r="AJ506" s="190"/>
      <c r="AK506" s="190"/>
      <c r="AL506" s="190"/>
      <c r="AM506" s="190"/>
      <c r="AN506" s="190"/>
      <c r="AO506" s="190"/>
      <c r="AP506" s="190"/>
      <c r="AQ506" s="190"/>
    </row>
    <row r="507" spans="1:43">
      <c r="A507" s="44" t="s">
        <v>216</v>
      </c>
      <c r="B507" s="45">
        <v>46096</v>
      </c>
      <c r="C507" s="49">
        <v>0</v>
      </c>
      <c r="D507" s="49">
        <v>0</v>
      </c>
      <c r="E507" s="49">
        <v>11</v>
      </c>
      <c r="F507" s="49">
        <v>0</v>
      </c>
      <c r="G507" s="180">
        <v>-1</v>
      </c>
      <c r="H507" s="180">
        <v>-1</v>
      </c>
      <c r="I507" s="49">
        <v>0</v>
      </c>
      <c r="J507" s="49">
        <v>0</v>
      </c>
      <c r="K507" s="49">
        <v>0</v>
      </c>
      <c r="L507" s="49">
        <v>0</v>
      </c>
      <c r="M507" s="44"/>
      <c r="N507" s="44"/>
      <c r="O507" s="49">
        <v>0</v>
      </c>
      <c r="P507" s="49">
        <v>0</v>
      </c>
      <c r="Q507" s="47">
        <v>66</v>
      </c>
      <c r="R507" s="49">
        <v>2</v>
      </c>
      <c r="S507" s="180">
        <v>-1</v>
      </c>
      <c r="T507" s="180">
        <v>-1</v>
      </c>
      <c r="U507" s="49">
        <v>5</v>
      </c>
      <c r="V507" s="49">
        <v>0</v>
      </c>
      <c r="W507" s="49"/>
      <c r="X507" s="180"/>
      <c r="Y507" s="47">
        <v>0</v>
      </c>
      <c r="Z507" s="47">
        <v>0</v>
      </c>
      <c r="AA507" s="49"/>
      <c r="AB507" s="180"/>
      <c r="AC507" s="49">
        <v>38</v>
      </c>
      <c r="AD507" s="49">
        <v>416</v>
      </c>
      <c r="AE507" s="49">
        <v>91</v>
      </c>
      <c r="AF507" s="44"/>
      <c r="AG507" s="190"/>
      <c r="AH507" s="190"/>
      <c r="AI507" s="190"/>
      <c r="AJ507" s="190"/>
      <c r="AK507" s="190"/>
      <c r="AL507" s="190"/>
      <c r="AM507" s="190"/>
      <c r="AN507" s="190"/>
      <c r="AO507" s="190"/>
      <c r="AP507" s="190"/>
      <c r="AQ507" s="190"/>
    </row>
    <row r="508" spans="1:43">
      <c r="A508" s="44" t="s">
        <v>442</v>
      </c>
      <c r="B508" s="184">
        <v>46096</v>
      </c>
      <c r="C508" s="49">
        <v>0</v>
      </c>
      <c r="D508" s="49">
        <v>0</v>
      </c>
      <c r="E508" s="49">
        <v>0</v>
      </c>
      <c r="F508" s="49">
        <v>0</v>
      </c>
      <c r="G508" s="181"/>
      <c r="H508" s="181"/>
      <c r="I508" s="49">
        <v>0</v>
      </c>
      <c r="J508" s="49">
        <v>0</v>
      </c>
      <c r="K508" s="49">
        <v>0</v>
      </c>
      <c r="L508" s="49">
        <v>0</v>
      </c>
      <c r="M508" s="181"/>
      <c r="N508" s="181"/>
      <c r="O508" s="49">
        <v>0</v>
      </c>
      <c r="P508" s="49">
        <v>0</v>
      </c>
      <c r="Q508" s="47">
        <v>0</v>
      </c>
      <c r="R508" s="49">
        <v>0</v>
      </c>
      <c r="S508" s="181"/>
      <c r="T508" s="181"/>
      <c r="U508" s="49">
        <v>0</v>
      </c>
      <c r="V508" s="49">
        <v>0</v>
      </c>
      <c r="W508" s="44"/>
      <c r="X508" s="181"/>
      <c r="Y508" s="47">
        <v>0</v>
      </c>
      <c r="Z508" s="47">
        <v>0</v>
      </c>
      <c r="AA508" s="44"/>
      <c r="AB508" s="181"/>
      <c r="AC508" s="49">
        <v>0</v>
      </c>
      <c r="AD508" s="49">
        <v>0</v>
      </c>
      <c r="AE508" s="49"/>
      <c r="AF508" s="44"/>
      <c r="AG508" s="190"/>
      <c r="AH508" s="190"/>
      <c r="AI508" s="190"/>
      <c r="AJ508" s="190"/>
      <c r="AK508" s="190"/>
      <c r="AL508" s="190"/>
      <c r="AM508" s="190"/>
      <c r="AN508" s="190"/>
      <c r="AO508" s="190"/>
      <c r="AP508" s="190"/>
      <c r="AQ508" s="190"/>
    </row>
    <row r="509" spans="1:43">
      <c r="A509" s="44" t="s">
        <v>305</v>
      </c>
      <c r="B509" s="184"/>
      <c r="C509" s="49">
        <v>0</v>
      </c>
      <c r="D509" s="49">
        <v>0</v>
      </c>
      <c r="E509" s="47">
        <v>0</v>
      </c>
      <c r="F509" s="49">
        <v>0</v>
      </c>
      <c r="G509" s="181"/>
      <c r="H509" s="181"/>
      <c r="I509" s="49">
        <v>0</v>
      </c>
      <c r="J509" s="49">
        <v>0</v>
      </c>
      <c r="K509" s="47">
        <v>0</v>
      </c>
      <c r="L509" s="49">
        <v>0</v>
      </c>
      <c r="M509" s="181"/>
      <c r="N509" s="181"/>
      <c r="O509" s="49">
        <v>0</v>
      </c>
      <c r="P509" s="49">
        <v>0</v>
      </c>
      <c r="Q509" s="47">
        <v>0</v>
      </c>
      <c r="R509" s="49">
        <v>0</v>
      </c>
      <c r="S509" s="181"/>
      <c r="T509" s="181"/>
      <c r="U509" s="49">
        <v>0</v>
      </c>
      <c r="V509" s="49">
        <v>0</v>
      </c>
      <c r="W509" s="44"/>
      <c r="X509" s="181"/>
      <c r="Y509" s="47">
        <v>42355</v>
      </c>
      <c r="Z509" s="47">
        <v>3258</v>
      </c>
      <c r="AA509" s="44"/>
      <c r="AB509" s="181"/>
      <c r="AC509" s="49">
        <v>0</v>
      </c>
      <c r="AD509" s="49">
        <v>0</v>
      </c>
      <c r="AE509" s="49"/>
      <c r="AF509" s="44">
        <v>0</v>
      </c>
      <c r="AG509" s="190"/>
      <c r="AH509" s="190"/>
      <c r="AI509" s="190"/>
      <c r="AJ509" s="190"/>
      <c r="AK509" s="190"/>
      <c r="AL509" s="190"/>
      <c r="AM509" s="190"/>
      <c r="AN509" s="190"/>
      <c r="AO509" s="190"/>
      <c r="AP509" s="190"/>
      <c r="AQ509" s="190"/>
    </row>
    <row r="510" spans="1:43">
      <c r="A510" s="44" t="s">
        <v>443</v>
      </c>
      <c r="B510" s="45"/>
      <c r="C510" s="49">
        <v>0</v>
      </c>
      <c r="D510" s="49">
        <v>0</v>
      </c>
      <c r="E510" s="49">
        <v>0</v>
      </c>
      <c r="F510" s="49">
        <v>0</v>
      </c>
      <c r="G510" s="180"/>
      <c r="H510" s="180"/>
      <c r="I510" s="49">
        <v>0</v>
      </c>
      <c r="J510" s="49">
        <v>0</v>
      </c>
      <c r="K510" s="47">
        <v>0</v>
      </c>
      <c r="L510" s="49">
        <v>0</v>
      </c>
      <c r="M510" s="180"/>
      <c r="N510" s="180"/>
      <c r="O510" s="49">
        <v>0</v>
      </c>
      <c r="P510" s="49">
        <v>0</v>
      </c>
      <c r="Q510" s="47">
        <v>0</v>
      </c>
      <c r="R510" s="49">
        <v>0</v>
      </c>
      <c r="S510" s="180"/>
      <c r="T510" s="180"/>
      <c r="U510" s="49">
        <v>5</v>
      </c>
      <c r="V510" s="49">
        <v>0</v>
      </c>
      <c r="W510" s="49"/>
      <c r="X510" s="180"/>
      <c r="Y510" s="49">
        <v>0</v>
      </c>
      <c r="Z510" s="49">
        <v>0</v>
      </c>
      <c r="AA510" s="49"/>
      <c r="AB510" s="180"/>
      <c r="AC510" s="49">
        <v>0</v>
      </c>
      <c r="AD510" s="47">
        <v>0</v>
      </c>
      <c r="AE510" s="44">
        <v>0</v>
      </c>
      <c r="AF510" s="44"/>
      <c r="AG510" s="190"/>
      <c r="AH510" s="190"/>
      <c r="AI510" s="190"/>
      <c r="AJ510" s="190"/>
      <c r="AK510" s="190"/>
      <c r="AL510" s="190"/>
      <c r="AM510" s="190"/>
      <c r="AN510" s="190"/>
      <c r="AO510" s="190"/>
      <c r="AP510" s="190"/>
      <c r="AQ510" s="190"/>
    </row>
    <row r="511" spans="1:43">
      <c r="A511" s="44" t="s">
        <v>292</v>
      </c>
      <c r="B511" s="45">
        <v>46096</v>
      </c>
      <c r="C511" s="49">
        <v>0</v>
      </c>
      <c r="D511" s="49">
        <v>0</v>
      </c>
      <c r="E511" s="49">
        <v>30</v>
      </c>
      <c r="F511" s="49">
        <v>0</v>
      </c>
      <c r="G511" s="181">
        <v>-1</v>
      </c>
      <c r="H511" s="181">
        <v>-1</v>
      </c>
      <c r="I511" s="49">
        <v>0</v>
      </c>
      <c r="J511" s="49">
        <v>0</v>
      </c>
      <c r="K511" s="49">
        <v>0</v>
      </c>
      <c r="L511" s="49">
        <v>0</v>
      </c>
      <c r="M511" s="181"/>
      <c r="N511" s="181"/>
      <c r="O511" s="49">
        <v>0</v>
      </c>
      <c r="P511" s="49">
        <v>0</v>
      </c>
      <c r="Q511" s="47">
        <v>2520</v>
      </c>
      <c r="R511" s="49">
        <v>14</v>
      </c>
      <c r="S511" s="181">
        <v>-1</v>
      </c>
      <c r="T511" s="181">
        <v>-1</v>
      </c>
      <c r="U511" s="49">
        <v>15</v>
      </c>
      <c r="V511" s="49">
        <v>1</v>
      </c>
      <c r="W511" s="44">
        <v>0</v>
      </c>
      <c r="X511" s="181">
        <v>13.97</v>
      </c>
      <c r="Y511" s="49">
        <v>0</v>
      </c>
      <c r="Z511" s="49">
        <v>0</v>
      </c>
      <c r="AA511" s="44">
        <v>0</v>
      </c>
      <c r="AB511" s="181">
        <v>-1</v>
      </c>
      <c r="AC511" s="49">
        <v>1</v>
      </c>
      <c r="AD511" s="49">
        <v>249</v>
      </c>
      <c r="AE511" s="44">
        <v>1</v>
      </c>
      <c r="AF511" s="44"/>
      <c r="AG511" s="190"/>
      <c r="AH511" s="190"/>
      <c r="AI511" s="190"/>
      <c r="AJ511" s="190"/>
      <c r="AK511" s="190"/>
      <c r="AL511" s="190"/>
      <c r="AM511" s="190"/>
      <c r="AN511" s="190"/>
      <c r="AO511" s="190"/>
      <c r="AP511" s="190"/>
      <c r="AQ511" s="190"/>
    </row>
    <row r="512" spans="1:43">
      <c r="A512" s="44" t="s">
        <v>228</v>
      </c>
      <c r="B512" s="182">
        <v>46096</v>
      </c>
      <c r="C512" s="49">
        <v>0</v>
      </c>
      <c r="D512" s="49">
        <v>0</v>
      </c>
      <c r="E512" s="47">
        <v>32</v>
      </c>
      <c r="F512" s="49">
        <v>1</v>
      </c>
      <c r="G512" s="180">
        <v>-1</v>
      </c>
      <c r="H512" s="180">
        <v>-1</v>
      </c>
      <c r="I512" s="49">
        <v>0</v>
      </c>
      <c r="J512" s="49">
        <v>0</v>
      </c>
      <c r="K512" s="47">
        <v>0</v>
      </c>
      <c r="L512" s="49">
        <v>0</v>
      </c>
      <c r="M512" s="181"/>
      <c r="N512" s="181"/>
      <c r="O512" s="49">
        <v>0</v>
      </c>
      <c r="P512" s="49">
        <v>0</v>
      </c>
      <c r="Q512" s="47">
        <v>195</v>
      </c>
      <c r="R512" s="49">
        <v>6</v>
      </c>
      <c r="S512" s="180">
        <v>-1</v>
      </c>
      <c r="T512" s="180">
        <v>-1</v>
      </c>
      <c r="U512" s="49">
        <v>22</v>
      </c>
      <c r="V512" s="49">
        <v>2</v>
      </c>
      <c r="W512" s="49">
        <v>0</v>
      </c>
      <c r="X512" s="180">
        <v>20.73</v>
      </c>
      <c r="Y512" s="49">
        <v>0</v>
      </c>
      <c r="Z512" s="49">
        <v>0</v>
      </c>
      <c r="AA512" s="49">
        <v>0</v>
      </c>
      <c r="AB512" s="180">
        <v>-1</v>
      </c>
      <c r="AC512" s="49">
        <v>18</v>
      </c>
      <c r="AD512" s="47">
        <v>437</v>
      </c>
      <c r="AE512" s="44">
        <v>11</v>
      </c>
      <c r="AF512" s="44"/>
      <c r="AG512" s="190"/>
      <c r="AH512" s="190"/>
      <c r="AI512" s="190"/>
      <c r="AJ512" s="190"/>
      <c r="AK512" s="190"/>
      <c r="AL512" s="190"/>
      <c r="AM512" s="190"/>
      <c r="AN512" s="190"/>
      <c r="AO512" s="190"/>
      <c r="AP512" s="190"/>
      <c r="AQ512" s="190"/>
    </row>
    <row r="513" spans="1:43">
      <c r="A513" s="44" t="s">
        <v>484</v>
      </c>
      <c r="B513" s="185"/>
      <c r="C513" s="49">
        <v>0</v>
      </c>
      <c r="D513" s="49">
        <v>0</v>
      </c>
      <c r="E513" s="47">
        <v>0</v>
      </c>
      <c r="F513" s="49">
        <v>0</v>
      </c>
      <c r="G513" s="181"/>
      <c r="H513" s="181"/>
      <c r="I513" s="49">
        <v>0</v>
      </c>
      <c r="J513" s="49">
        <v>0</v>
      </c>
      <c r="K513" s="47">
        <v>0</v>
      </c>
      <c r="L513" s="49">
        <v>0</v>
      </c>
      <c r="M513" s="181"/>
      <c r="N513" s="181"/>
      <c r="O513" s="49">
        <v>0</v>
      </c>
      <c r="P513" s="49">
        <v>0</v>
      </c>
      <c r="Q513" s="47">
        <v>0</v>
      </c>
      <c r="R513" s="49">
        <v>0</v>
      </c>
      <c r="S513" s="181"/>
      <c r="T513" s="181"/>
      <c r="U513" s="49">
        <v>0</v>
      </c>
      <c r="V513" s="49">
        <v>0</v>
      </c>
      <c r="W513" s="44"/>
      <c r="X513" s="181"/>
      <c r="Y513" s="49">
        <v>0</v>
      </c>
      <c r="Z513" s="49">
        <v>0</v>
      </c>
      <c r="AA513" s="44"/>
      <c r="AB513" s="181"/>
      <c r="AC513" s="49">
        <v>0</v>
      </c>
      <c r="AD513" s="47">
        <v>0</v>
      </c>
      <c r="AE513" s="44">
        <v>0</v>
      </c>
      <c r="AF513" s="44"/>
      <c r="AG513" s="190"/>
      <c r="AH513" s="190"/>
      <c r="AI513" s="190"/>
      <c r="AJ513" s="190"/>
      <c r="AK513" s="190"/>
      <c r="AL513" s="190"/>
      <c r="AM513" s="190"/>
      <c r="AN513" s="190"/>
      <c r="AO513" s="190"/>
      <c r="AP513" s="190"/>
      <c r="AQ513" s="190"/>
    </row>
    <row r="514" spans="1:43">
      <c r="A514" s="44" t="s">
        <v>278</v>
      </c>
      <c r="B514" s="182"/>
      <c r="C514" s="49">
        <v>0</v>
      </c>
      <c r="D514" s="49">
        <v>0</v>
      </c>
      <c r="E514" s="47">
        <v>0</v>
      </c>
      <c r="F514" s="49">
        <v>0</v>
      </c>
      <c r="G514" s="181"/>
      <c r="H514" s="181"/>
      <c r="I514" s="49">
        <v>0</v>
      </c>
      <c r="J514" s="49">
        <v>0</v>
      </c>
      <c r="K514" s="47">
        <v>0</v>
      </c>
      <c r="L514" s="49">
        <v>0</v>
      </c>
      <c r="M514" s="181"/>
      <c r="N514" s="181"/>
      <c r="O514" s="49">
        <v>0</v>
      </c>
      <c r="P514" s="49">
        <v>0</v>
      </c>
      <c r="Q514" s="47">
        <v>0</v>
      </c>
      <c r="R514" s="49">
        <v>0</v>
      </c>
      <c r="S514" s="181"/>
      <c r="T514" s="181"/>
      <c r="U514" s="49">
        <v>17</v>
      </c>
      <c r="V514" s="49">
        <v>1</v>
      </c>
      <c r="W514" s="44"/>
      <c r="X514" s="181"/>
      <c r="Y514" s="47">
        <v>0</v>
      </c>
      <c r="Z514" s="47">
        <v>0</v>
      </c>
      <c r="AA514" s="44"/>
      <c r="AB514" s="181"/>
      <c r="AC514" s="49">
        <v>0</v>
      </c>
      <c r="AD514" s="49">
        <v>0</v>
      </c>
      <c r="AE514" s="49">
        <v>0</v>
      </c>
      <c r="AF514" s="44"/>
      <c r="AG514" s="190"/>
      <c r="AH514" s="190"/>
      <c r="AI514" s="190"/>
      <c r="AJ514" s="190"/>
      <c r="AK514" s="190"/>
      <c r="AL514" s="190"/>
      <c r="AM514" s="190"/>
      <c r="AN514" s="190"/>
      <c r="AO514" s="190"/>
      <c r="AP514" s="190"/>
      <c r="AQ514" s="190"/>
    </row>
    <row r="515" spans="1:43">
      <c r="A515" s="44" t="s">
        <v>501</v>
      </c>
      <c r="B515" s="183">
        <v>46096</v>
      </c>
      <c r="C515" s="49">
        <v>0</v>
      </c>
      <c r="D515" s="49">
        <v>0</v>
      </c>
      <c r="E515" s="49">
        <v>379</v>
      </c>
      <c r="F515" s="49">
        <v>10</v>
      </c>
      <c r="G515" s="181">
        <v>-1</v>
      </c>
      <c r="H515" s="181">
        <v>-1</v>
      </c>
      <c r="I515" s="49">
        <v>0</v>
      </c>
      <c r="J515" s="49">
        <v>0</v>
      </c>
      <c r="K515" s="49">
        <v>430</v>
      </c>
      <c r="L515" s="49">
        <v>12</v>
      </c>
      <c r="M515" s="181">
        <v>-1</v>
      </c>
      <c r="N515" s="181">
        <v>-1</v>
      </c>
      <c r="O515" s="49">
        <v>0</v>
      </c>
      <c r="P515" s="49">
        <v>0</v>
      </c>
      <c r="Q515" s="47">
        <v>4327</v>
      </c>
      <c r="R515" s="49">
        <v>118</v>
      </c>
      <c r="S515" s="181">
        <v>-1</v>
      </c>
      <c r="T515" s="181">
        <v>-1</v>
      </c>
      <c r="U515" s="49">
        <v>0</v>
      </c>
      <c r="V515" s="49">
        <v>0</v>
      </c>
      <c r="W515" s="44">
        <v>10</v>
      </c>
      <c r="X515" s="181">
        <v>-1</v>
      </c>
      <c r="Y515" s="47">
        <v>0</v>
      </c>
      <c r="Z515" s="47">
        <v>0</v>
      </c>
      <c r="AA515" s="44">
        <v>10</v>
      </c>
      <c r="AB515" s="181">
        <v>-1</v>
      </c>
      <c r="AC515" s="49">
        <v>1</v>
      </c>
      <c r="AD515" s="47">
        <v>32</v>
      </c>
      <c r="AE515" s="49"/>
      <c r="AF515" s="44"/>
      <c r="AG515" s="190"/>
      <c r="AH515" s="190"/>
      <c r="AI515" s="190"/>
      <c r="AJ515" s="190"/>
      <c r="AK515" s="190"/>
      <c r="AL515" s="190"/>
      <c r="AM515" s="190"/>
      <c r="AN515" s="190"/>
      <c r="AO515" s="190"/>
      <c r="AP515" s="190"/>
      <c r="AQ515" s="190"/>
    </row>
    <row r="516" spans="1:43">
      <c r="A516" s="44" t="s">
        <v>444</v>
      </c>
      <c r="B516" s="183">
        <v>46096</v>
      </c>
      <c r="C516" s="49">
        <v>0</v>
      </c>
      <c r="D516" s="49">
        <v>0</v>
      </c>
      <c r="E516" s="49">
        <v>0</v>
      </c>
      <c r="F516" s="49">
        <v>0</v>
      </c>
      <c r="G516" s="181"/>
      <c r="H516" s="181"/>
      <c r="I516" s="49">
        <v>0</v>
      </c>
      <c r="J516" s="49">
        <v>0</v>
      </c>
      <c r="K516" s="49">
        <v>0</v>
      </c>
      <c r="L516" s="49">
        <v>0</v>
      </c>
      <c r="M516" s="44"/>
      <c r="N516" s="44"/>
      <c r="O516" s="49">
        <v>0</v>
      </c>
      <c r="P516" s="49">
        <v>0</v>
      </c>
      <c r="Q516" s="49">
        <v>0</v>
      </c>
      <c r="R516" s="49">
        <v>0</v>
      </c>
      <c r="S516" s="181"/>
      <c r="T516" s="181"/>
      <c r="U516" s="49">
        <v>0</v>
      </c>
      <c r="V516" s="49">
        <v>0</v>
      </c>
      <c r="W516" s="44"/>
      <c r="X516" s="181"/>
      <c r="Y516" s="47">
        <v>0</v>
      </c>
      <c r="Z516" s="47">
        <v>0</v>
      </c>
      <c r="AA516" s="44"/>
      <c r="AB516" s="181"/>
      <c r="AC516" s="49">
        <v>0</v>
      </c>
      <c r="AD516" s="47">
        <v>0</v>
      </c>
      <c r="AE516" s="44"/>
      <c r="AF516" s="44"/>
      <c r="AG516" s="190"/>
      <c r="AH516" s="190"/>
      <c r="AI516" s="190"/>
      <c r="AJ516" s="190"/>
      <c r="AK516" s="190"/>
      <c r="AL516" s="190"/>
      <c r="AM516" s="190"/>
      <c r="AN516" s="190"/>
      <c r="AO516" s="190"/>
      <c r="AP516" s="190"/>
      <c r="AQ516" s="190"/>
    </row>
    <row r="517" spans="1:43">
      <c r="A517" s="44" t="s">
        <v>496</v>
      </c>
      <c r="B517" s="45">
        <v>46096</v>
      </c>
      <c r="C517" s="49">
        <v>0</v>
      </c>
      <c r="D517" s="49">
        <v>0</v>
      </c>
      <c r="E517" s="47">
        <v>18</v>
      </c>
      <c r="F517" s="49">
        <v>0</v>
      </c>
      <c r="G517" s="181">
        <v>-1</v>
      </c>
      <c r="H517" s="181">
        <v>-1</v>
      </c>
      <c r="I517" s="49">
        <v>0</v>
      </c>
      <c r="J517" s="49">
        <v>0</v>
      </c>
      <c r="K517" s="47">
        <v>29</v>
      </c>
      <c r="L517" s="49">
        <v>1</v>
      </c>
      <c r="M517" s="181">
        <v>-1</v>
      </c>
      <c r="N517" s="181">
        <v>-1</v>
      </c>
      <c r="O517" s="49">
        <v>0</v>
      </c>
      <c r="P517" s="49">
        <v>0</v>
      </c>
      <c r="Q517" s="47">
        <v>108</v>
      </c>
      <c r="R517" s="49">
        <v>2</v>
      </c>
      <c r="S517" s="181">
        <v>-1</v>
      </c>
      <c r="T517" s="181">
        <v>-1</v>
      </c>
      <c r="U517" s="49">
        <v>0</v>
      </c>
      <c r="V517" s="49">
        <v>0</v>
      </c>
      <c r="W517" s="44">
        <v>1</v>
      </c>
      <c r="X517" s="181">
        <v>-1</v>
      </c>
      <c r="Y517" s="47">
        <v>0</v>
      </c>
      <c r="Z517" s="47">
        <v>0</v>
      </c>
      <c r="AA517" s="44">
        <v>1</v>
      </c>
      <c r="AB517" s="181">
        <v>-1</v>
      </c>
      <c r="AC517" s="49">
        <v>109</v>
      </c>
      <c r="AD517" s="47">
        <v>2178</v>
      </c>
      <c r="AE517" s="44"/>
      <c r="AF517" s="44"/>
      <c r="AG517" s="190"/>
      <c r="AH517" s="190"/>
      <c r="AI517" s="190"/>
      <c r="AJ517" s="190"/>
      <c r="AK517" s="190"/>
      <c r="AL517" s="190"/>
      <c r="AM517" s="190"/>
      <c r="AN517" s="190"/>
      <c r="AO517" s="190"/>
      <c r="AP517" s="190"/>
      <c r="AQ517" s="190"/>
    </row>
    <row r="518" spans="1:43">
      <c r="A518" s="44" t="s">
        <v>73</v>
      </c>
      <c r="B518" s="183"/>
      <c r="C518" s="49">
        <v>0</v>
      </c>
      <c r="D518" s="49">
        <v>0</v>
      </c>
      <c r="E518" s="49">
        <v>0</v>
      </c>
      <c r="F518" s="49">
        <v>0</v>
      </c>
      <c r="G518" s="181"/>
      <c r="H518" s="181"/>
      <c r="I518" s="49">
        <v>0</v>
      </c>
      <c r="J518" s="49">
        <v>0</v>
      </c>
      <c r="K518" s="49">
        <v>0</v>
      </c>
      <c r="L518" s="49">
        <v>0</v>
      </c>
      <c r="M518" s="44"/>
      <c r="N518" s="44"/>
      <c r="O518" s="49">
        <v>0</v>
      </c>
      <c r="P518" s="49">
        <v>0</v>
      </c>
      <c r="Q518" s="47">
        <v>0</v>
      </c>
      <c r="R518" s="49">
        <v>0</v>
      </c>
      <c r="S518" s="181"/>
      <c r="T518" s="181"/>
      <c r="U518" s="49">
        <v>0</v>
      </c>
      <c r="V518" s="49">
        <v>0</v>
      </c>
      <c r="W518" s="44"/>
      <c r="X518" s="181"/>
      <c r="Y518" s="47">
        <v>148997</v>
      </c>
      <c r="Z518" s="47">
        <v>11461</v>
      </c>
      <c r="AA518" s="44"/>
      <c r="AB518" s="181"/>
      <c r="AC518" s="49">
        <v>0</v>
      </c>
      <c r="AD518" s="47">
        <v>0</v>
      </c>
      <c r="AE518" s="49"/>
      <c r="AF518" s="44">
        <v>0</v>
      </c>
      <c r="AG518" s="190"/>
      <c r="AH518" s="190"/>
      <c r="AI518" s="190"/>
      <c r="AJ518" s="190"/>
      <c r="AK518" s="190"/>
      <c r="AL518" s="190"/>
      <c r="AM518" s="190"/>
      <c r="AN518" s="190"/>
      <c r="AO518" s="190"/>
      <c r="AP518" s="190"/>
      <c r="AQ518" s="190"/>
    </row>
    <row r="519" spans="1:43">
      <c r="A519" s="44" t="s">
        <v>445</v>
      </c>
      <c r="B519" s="45">
        <v>46096</v>
      </c>
      <c r="C519" s="49">
        <v>0</v>
      </c>
      <c r="D519" s="49">
        <v>0</v>
      </c>
      <c r="E519" s="47">
        <v>0</v>
      </c>
      <c r="F519" s="49">
        <v>0</v>
      </c>
      <c r="G519" s="180"/>
      <c r="H519" s="180"/>
      <c r="I519" s="49">
        <v>0</v>
      </c>
      <c r="J519" s="49">
        <v>0</v>
      </c>
      <c r="K519" s="49">
        <v>0</v>
      </c>
      <c r="L519" s="49">
        <v>0</v>
      </c>
      <c r="M519" s="44"/>
      <c r="N519" s="44"/>
      <c r="O519" s="49">
        <v>0</v>
      </c>
      <c r="P519" s="49">
        <v>0</v>
      </c>
      <c r="Q519" s="47">
        <v>0</v>
      </c>
      <c r="R519" s="49">
        <v>0</v>
      </c>
      <c r="S519" s="180"/>
      <c r="T519" s="180"/>
      <c r="U519" s="49">
        <v>0</v>
      </c>
      <c r="V519" s="49">
        <v>0</v>
      </c>
      <c r="W519" s="44"/>
      <c r="X519" s="44"/>
      <c r="Y519" s="47">
        <v>0</v>
      </c>
      <c r="Z519" s="47">
        <v>0</v>
      </c>
      <c r="AA519" s="44"/>
      <c r="AB519" s="44"/>
      <c r="AC519" s="49">
        <v>0</v>
      </c>
      <c r="AD519" s="49">
        <v>0</v>
      </c>
      <c r="AE519" s="49">
        <v>0</v>
      </c>
      <c r="AF519" s="44"/>
      <c r="AG519" s="190"/>
      <c r="AH519" s="190"/>
      <c r="AI519" s="190"/>
      <c r="AJ519" s="190"/>
      <c r="AK519" s="190"/>
      <c r="AL519" s="190"/>
      <c r="AM519" s="190"/>
      <c r="AN519" s="190"/>
      <c r="AO519" s="190"/>
      <c r="AP519" s="190"/>
      <c r="AQ519" s="190"/>
    </row>
    <row r="520" spans="1:43">
      <c r="A520" s="44" t="s">
        <v>273</v>
      </c>
      <c r="B520" s="185"/>
      <c r="C520" s="49">
        <v>0</v>
      </c>
      <c r="D520" s="49">
        <v>0</v>
      </c>
      <c r="E520" s="47">
        <v>0</v>
      </c>
      <c r="F520" s="49">
        <v>0</v>
      </c>
      <c r="G520" s="181"/>
      <c r="H520" s="181"/>
      <c r="I520" s="49">
        <v>0</v>
      </c>
      <c r="J520" s="49">
        <v>0</v>
      </c>
      <c r="K520" s="47">
        <v>0</v>
      </c>
      <c r="L520" s="49">
        <v>0</v>
      </c>
      <c r="M520" s="181"/>
      <c r="N520" s="181"/>
      <c r="O520" s="49">
        <v>0</v>
      </c>
      <c r="P520" s="49">
        <v>0</v>
      </c>
      <c r="Q520" s="47">
        <v>0</v>
      </c>
      <c r="R520" s="49">
        <v>0</v>
      </c>
      <c r="S520" s="181"/>
      <c r="T520" s="181"/>
      <c r="U520" s="49">
        <v>17</v>
      </c>
      <c r="V520" s="49">
        <v>1</v>
      </c>
      <c r="W520" s="44"/>
      <c r="X520" s="44"/>
      <c r="Y520" s="47">
        <v>0</v>
      </c>
      <c r="Z520" s="47">
        <v>0</v>
      </c>
      <c r="AA520" s="44"/>
      <c r="AB520" s="44"/>
      <c r="AC520" s="49">
        <v>0</v>
      </c>
      <c r="AD520" s="49">
        <v>0</v>
      </c>
      <c r="AE520" s="44">
        <v>0</v>
      </c>
      <c r="AF520" s="44"/>
      <c r="AG520" s="190"/>
      <c r="AH520" s="190"/>
      <c r="AI520" s="190"/>
      <c r="AJ520" s="190"/>
      <c r="AK520" s="190"/>
      <c r="AL520" s="190"/>
      <c r="AM520" s="190"/>
      <c r="AN520" s="190"/>
      <c r="AO520" s="190"/>
      <c r="AP520" s="190"/>
      <c r="AQ520" s="190"/>
    </row>
    <row r="521" spans="1:43">
      <c r="A521" s="44" t="s">
        <v>446</v>
      </c>
      <c r="B521" s="45"/>
      <c r="C521" s="49">
        <v>0</v>
      </c>
      <c r="D521" s="49">
        <v>0</v>
      </c>
      <c r="E521" s="47">
        <v>0</v>
      </c>
      <c r="F521" s="49">
        <v>0</v>
      </c>
      <c r="G521" s="181"/>
      <c r="H521" s="181"/>
      <c r="I521" s="49">
        <v>0</v>
      </c>
      <c r="J521" s="49">
        <v>0</v>
      </c>
      <c r="K521" s="47">
        <v>0</v>
      </c>
      <c r="L521" s="49">
        <v>0</v>
      </c>
      <c r="M521" s="181"/>
      <c r="N521" s="181"/>
      <c r="O521" s="49">
        <v>0</v>
      </c>
      <c r="P521" s="49">
        <v>0</v>
      </c>
      <c r="Q521" s="47">
        <v>0</v>
      </c>
      <c r="R521" s="49">
        <v>0</v>
      </c>
      <c r="S521" s="181"/>
      <c r="T521" s="181"/>
      <c r="U521" s="49">
        <v>0</v>
      </c>
      <c r="V521" s="49">
        <v>0</v>
      </c>
      <c r="W521" s="44"/>
      <c r="X521" s="181"/>
      <c r="Y521" s="47">
        <v>0</v>
      </c>
      <c r="Z521" s="47">
        <v>0</v>
      </c>
      <c r="AA521" s="44"/>
      <c r="AB521" s="181"/>
      <c r="AC521" s="49">
        <v>0</v>
      </c>
      <c r="AD521" s="47">
        <v>0</v>
      </c>
      <c r="AE521" s="44"/>
      <c r="AF521" s="44"/>
      <c r="AG521" s="190"/>
      <c r="AH521" s="190"/>
      <c r="AI521" s="190"/>
      <c r="AJ521" s="190"/>
      <c r="AK521" s="190"/>
      <c r="AL521" s="190"/>
      <c r="AM521" s="190"/>
      <c r="AN521" s="190"/>
      <c r="AO521" s="190"/>
      <c r="AP521" s="190"/>
      <c r="AQ521" s="190"/>
    </row>
    <row r="522" spans="1:43">
      <c r="A522" s="44" t="s">
        <v>447</v>
      </c>
      <c r="B522" s="183">
        <v>46096</v>
      </c>
      <c r="C522" s="49">
        <v>0</v>
      </c>
      <c r="D522" s="49">
        <v>0</v>
      </c>
      <c r="E522" s="47">
        <v>0</v>
      </c>
      <c r="F522" s="49">
        <v>0</v>
      </c>
      <c r="G522" s="181"/>
      <c r="H522" s="181"/>
      <c r="I522" s="49">
        <v>0</v>
      </c>
      <c r="J522" s="49">
        <v>0</v>
      </c>
      <c r="K522" s="49">
        <v>0</v>
      </c>
      <c r="L522" s="49">
        <v>0</v>
      </c>
      <c r="M522" s="181"/>
      <c r="N522" s="181"/>
      <c r="O522" s="49">
        <v>0</v>
      </c>
      <c r="P522" s="49">
        <v>0</v>
      </c>
      <c r="Q522" s="47">
        <v>0</v>
      </c>
      <c r="R522" s="49">
        <v>0</v>
      </c>
      <c r="S522" s="181"/>
      <c r="T522" s="181"/>
      <c r="U522" s="49">
        <v>0</v>
      </c>
      <c r="V522" s="49">
        <v>0</v>
      </c>
      <c r="W522" s="44"/>
      <c r="X522" s="181"/>
      <c r="Y522" s="47">
        <v>0</v>
      </c>
      <c r="Z522" s="47">
        <v>0</v>
      </c>
      <c r="AA522" s="44"/>
      <c r="AB522" s="181"/>
      <c r="AC522" s="49">
        <v>0</v>
      </c>
      <c r="AD522" s="47">
        <v>0</v>
      </c>
      <c r="AE522" s="44"/>
      <c r="AF522" s="44"/>
      <c r="AG522" s="190"/>
      <c r="AH522" s="190"/>
      <c r="AI522" s="190"/>
      <c r="AJ522" s="190"/>
      <c r="AK522" s="190"/>
      <c r="AL522" s="190"/>
      <c r="AM522" s="190"/>
      <c r="AN522" s="190"/>
      <c r="AO522" s="190"/>
      <c r="AP522" s="190"/>
      <c r="AQ522" s="190"/>
    </row>
    <row r="523" spans="1:43">
      <c r="A523" s="44" t="s">
        <v>230</v>
      </c>
      <c r="B523" s="184"/>
      <c r="C523" s="49">
        <v>0</v>
      </c>
      <c r="D523" s="49">
        <v>0</v>
      </c>
      <c r="E523" s="47">
        <v>0</v>
      </c>
      <c r="F523" s="49">
        <v>0</v>
      </c>
      <c r="G523" s="181"/>
      <c r="H523" s="181"/>
      <c r="I523" s="49">
        <v>0</v>
      </c>
      <c r="J523" s="49">
        <v>0</v>
      </c>
      <c r="K523" s="49">
        <v>0</v>
      </c>
      <c r="L523" s="49">
        <v>0</v>
      </c>
      <c r="M523" s="44"/>
      <c r="N523" s="44"/>
      <c r="O523" s="49">
        <v>0</v>
      </c>
      <c r="P523" s="49">
        <v>0</v>
      </c>
      <c r="Q523" s="47">
        <v>0</v>
      </c>
      <c r="R523" s="49">
        <v>0</v>
      </c>
      <c r="S523" s="181"/>
      <c r="T523" s="181"/>
      <c r="U523" s="49">
        <v>135</v>
      </c>
      <c r="V523" s="49">
        <v>10</v>
      </c>
      <c r="W523" s="44"/>
      <c r="X523" s="44"/>
      <c r="Y523" s="47">
        <v>0</v>
      </c>
      <c r="Z523" s="47">
        <v>0</v>
      </c>
      <c r="AA523" s="44"/>
      <c r="AB523" s="44"/>
      <c r="AC523" s="47">
        <v>6117</v>
      </c>
      <c r="AD523" s="47">
        <v>124534</v>
      </c>
      <c r="AE523" s="49">
        <v>587</v>
      </c>
      <c r="AF523" s="44"/>
      <c r="AG523" s="190"/>
      <c r="AH523" s="190"/>
      <c r="AI523" s="190"/>
      <c r="AJ523" s="190"/>
      <c r="AK523" s="190"/>
      <c r="AL523" s="190"/>
      <c r="AM523" s="190"/>
      <c r="AN523" s="190"/>
      <c r="AO523" s="190"/>
      <c r="AP523" s="190"/>
      <c r="AQ523" s="190"/>
    </row>
    <row r="524" spans="1:43">
      <c r="A524" s="44" t="s">
        <v>229</v>
      </c>
      <c r="B524" s="45">
        <v>46096</v>
      </c>
      <c r="C524" s="49">
        <v>0</v>
      </c>
      <c r="D524" s="49">
        <v>0</v>
      </c>
      <c r="E524" s="49">
        <v>974</v>
      </c>
      <c r="F524" s="49">
        <v>7</v>
      </c>
      <c r="G524" s="181">
        <v>-1</v>
      </c>
      <c r="H524" s="181">
        <v>-1</v>
      </c>
      <c r="I524" s="49">
        <v>0</v>
      </c>
      <c r="J524" s="49">
        <v>0</v>
      </c>
      <c r="K524" s="49">
        <v>0</v>
      </c>
      <c r="L524" s="49">
        <v>0</v>
      </c>
      <c r="M524" s="44"/>
      <c r="N524" s="44"/>
      <c r="O524" s="49">
        <v>0</v>
      </c>
      <c r="P524" s="49">
        <v>0</v>
      </c>
      <c r="Q524" s="47">
        <v>12216</v>
      </c>
      <c r="R524" s="49">
        <v>88</v>
      </c>
      <c r="S524" s="181">
        <v>-1</v>
      </c>
      <c r="T524" s="181">
        <v>-1</v>
      </c>
      <c r="U524" s="49">
        <v>33</v>
      </c>
      <c r="V524" s="49">
        <v>3</v>
      </c>
      <c r="W524" s="44">
        <v>0</v>
      </c>
      <c r="X524" s="181">
        <v>32.159999999999997</v>
      </c>
      <c r="Y524" s="47">
        <v>0</v>
      </c>
      <c r="Z524" s="47">
        <v>0</v>
      </c>
      <c r="AA524" s="44">
        <v>0</v>
      </c>
      <c r="AB524" s="181">
        <v>-1</v>
      </c>
      <c r="AC524" s="49">
        <v>1</v>
      </c>
      <c r="AD524" s="49">
        <v>42</v>
      </c>
      <c r="AE524" s="44">
        <v>0</v>
      </c>
      <c r="AF524" s="44"/>
      <c r="AG524" s="190"/>
      <c r="AH524" s="190"/>
      <c r="AI524" s="190"/>
      <c r="AJ524" s="190"/>
      <c r="AK524" s="190"/>
      <c r="AL524" s="190"/>
      <c r="AM524" s="190"/>
      <c r="AN524" s="190"/>
      <c r="AO524" s="190"/>
      <c r="AP524" s="190"/>
      <c r="AQ524" s="190"/>
    </row>
    <row r="525" spans="1:43">
      <c r="A525" s="44" t="s">
        <v>726</v>
      </c>
      <c r="B525" s="184"/>
      <c r="C525" s="49">
        <v>0</v>
      </c>
      <c r="D525" s="49">
        <v>0</v>
      </c>
      <c r="E525" s="47">
        <v>0</v>
      </c>
      <c r="F525" s="49">
        <v>0</v>
      </c>
      <c r="G525" s="181"/>
      <c r="H525" s="181"/>
      <c r="I525" s="49">
        <v>0</v>
      </c>
      <c r="J525" s="49">
        <v>0</v>
      </c>
      <c r="K525" s="47">
        <v>0</v>
      </c>
      <c r="L525" s="49">
        <v>0</v>
      </c>
      <c r="M525" s="181"/>
      <c r="N525" s="181"/>
      <c r="O525" s="49">
        <v>0</v>
      </c>
      <c r="P525" s="49">
        <v>0</v>
      </c>
      <c r="Q525" s="47">
        <v>0</v>
      </c>
      <c r="R525" s="49">
        <v>0</v>
      </c>
      <c r="S525" s="181"/>
      <c r="T525" s="181"/>
      <c r="U525" s="49">
        <v>0</v>
      </c>
      <c r="V525" s="49">
        <v>0</v>
      </c>
      <c r="W525" s="44"/>
      <c r="X525" s="181"/>
      <c r="Y525" s="47">
        <v>87534</v>
      </c>
      <c r="Z525" s="47">
        <v>6733</v>
      </c>
      <c r="AA525" s="44"/>
      <c r="AB525" s="181"/>
      <c r="AC525" s="49">
        <v>0</v>
      </c>
      <c r="AD525" s="49">
        <v>0</v>
      </c>
      <c r="AE525" s="44"/>
      <c r="AF525" s="44">
        <v>0</v>
      </c>
      <c r="AG525" s="190"/>
      <c r="AH525" s="190"/>
      <c r="AI525" s="190"/>
      <c r="AJ525" s="190"/>
      <c r="AK525" s="190"/>
      <c r="AL525" s="190"/>
      <c r="AM525" s="190"/>
      <c r="AN525" s="190"/>
      <c r="AO525" s="190"/>
      <c r="AP525" s="190"/>
      <c r="AQ525" s="190"/>
    </row>
    <row r="526" spans="1:43">
      <c r="A526" s="44" t="s">
        <v>639</v>
      </c>
      <c r="B526" s="184"/>
      <c r="C526" s="49">
        <v>0</v>
      </c>
      <c r="D526" s="49">
        <v>0</v>
      </c>
      <c r="E526" s="49">
        <v>0</v>
      </c>
      <c r="F526" s="49">
        <v>0</v>
      </c>
      <c r="G526" s="181"/>
      <c r="H526" s="181"/>
      <c r="I526" s="49">
        <v>0</v>
      </c>
      <c r="J526" s="49">
        <v>0</v>
      </c>
      <c r="K526" s="49">
        <v>0</v>
      </c>
      <c r="L526" s="49">
        <v>0</v>
      </c>
      <c r="M526" s="44"/>
      <c r="N526" s="44"/>
      <c r="O526" s="49">
        <v>0</v>
      </c>
      <c r="P526" s="49">
        <v>0</v>
      </c>
      <c r="Q526" s="47">
        <v>0</v>
      </c>
      <c r="R526" s="49">
        <v>0</v>
      </c>
      <c r="S526" s="181"/>
      <c r="T526" s="181"/>
      <c r="U526" s="49">
        <v>0</v>
      </c>
      <c r="V526" s="49">
        <v>0</v>
      </c>
      <c r="W526" s="44"/>
      <c r="X526" s="181"/>
      <c r="Y526" s="47">
        <v>218706</v>
      </c>
      <c r="Z526" s="47">
        <v>16824</v>
      </c>
      <c r="AA526" s="44"/>
      <c r="AB526" s="181"/>
      <c r="AC526" s="49">
        <v>0</v>
      </c>
      <c r="AD526" s="49">
        <v>0</v>
      </c>
      <c r="AE526" s="49"/>
      <c r="AF526" s="44">
        <v>0</v>
      </c>
      <c r="AG526" s="190"/>
      <c r="AH526" s="190"/>
      <c r="AI526" s="190"/>
      <c r="AJ526" s="190"/>
      <c r="AK526" s="190"/>
      <c r="AL526" s="190"/>
      <c r="AM526" s="190"/>
      <c r="AN526" s="190"/>
      <c r="AO526" s="190"/>
      <c r="AP526" s="190"/>
      <c r="AQ526" s="190"/>
    </row>
    <row r="527" spans="1:43">
      <c r="A527" s="44" t="s">
        <v>448</v>
      </c>
      <c r="B527" s="45">
        <v>46096</v>
      </c>
      <c r="C527" s="49">
        <v>0</v>
      </c>
      <c r="D527" s="49">
        <v>0</v>
      </c>
      <c r="E527" s="49">
        <v>0</v>
      </c>
      <c r="F527" s="49">
        <v>0</v>
      </c>
      <c r="G527" s="44"/>
      <c r="H527" s="44"/>
      <c r="I527" s="49">
        <v>0</v>
      </c>
      <c r="J527" s="49">
        <v>0</v>
      </c>
      <c r="K527" s="49">
        <v>0</v>
      </c>
      <c r="L527" s="49">
        <v>0</v>
      </c>
      <c r="M527" s="44"/>
      <c r="N527" s="44"/>
      <c r="O527" s="49">
        <v>0</v>
      </c>
      <c r="P527" s="49">
        <v>0</v>
      </c>
      <c r="Q527" s="49">
        <v>0</v>
      </c>
      <c r="R527" s="49">
        <v>0</v>
      </c>
      <c r="S527" s="44"/>
      <c r="T527" s="44"/>
      <c r="U527" s="49">
        <v>0</v>
      </c>
      <c r="V527" s="49">
        <v>0</v>
      </c>
      <c r="W527" s="49"/>
      <c r="X527" s="180"/>
      <c r="Y527" s="49">
        <v>0</v>
      </c>
      <c r="Z527" s="49">
        <v>0</v>
      </c>
      <c r="AA527" s="49"/>
      <c r="AB527" s="180"/>
      <c r="AC527" s="49">
        <v>3</v>
      </c>
      <c r="AD527" s="49">
        <v>27</v>
      </c>
      <c r="AE527" s="44"/>
      <c r="AF527" s="44"/>
      <c r="AG527" s="190"/>
      <c r="AH527" s="190"/>
      <c r="AI527" s="190"/>
      <c r="AJ527" s="190"/>
      <c r="AK527" s="190"/>
      <c r="AL527" s="190"/>
      <c r="AM527" s="190"/>
      <c r="AN527" s="190"/>
      <c r="AO527" s="190"/>
      <c r="AP527" s="190"/>
      <c r="AQ527" s="190"/>
    </row>
    <row r="528" spans="1:43">
      <c r="A528" s="44" t="s">
        <v>450</v>
      </c>
      <c r="B528" s="182"/>
      <c r="C528" s="49">
        <v>0</v>
      </c>
      <c r="D528" s="49">
        <v>0</v>
      </c>
      <c r="E528" s="49">
        <v>0</v>
      </c>
      <c r="F528" s="49">
        <v>0</v>
      </c>
      <c r="G528" s="44"/>
      <c r="H528" s="44"/>
      <c r="I528" s="49">
        <v>0</v>
      </c>
      <c r="J528" s="49">
        <v>0</v>
      </c>
      <c r="K528" s="49">
        <v>0</v>
      </c>
      <c r="L528" s="49">
        <v>0</v>
      </c>
      <c r="M528" s="44"/>
      <c r="N528" s="44"/>
      <c r="O528" s="49">
        <v>0</v>
      </c>
      <c r="P528" s="49">
        <v>0</v>
      </c>
      <c r="Q528" s="49">
        <v>0</v>
      </c>
      <c r="R528" s="49">
        <v>0</v>
      </c>
      <c r="S528" s="44"/>
      <c r="T528" s="44"/>
      <c r="U528" s="49">
        <v>0</v>
      </c>
      <c r="V528" s="49">
        <v>0</v>
      </c>
      <c r="W528" s="44"/>
      <c r="X528" s="181"/>
      <c r="Y528" s="49">
        <v>0</v>
      </c>
      <c r="Z528" s="49">
        <v>0</v>
      </c>
      <c r="AA528" s="44"/>
      <c r="AB528" s="181"/>
      <c r="AC528" s="49">
        <v>0</v>
      </c>
      <c r="AD528" s="49">
        <v>0</v>
      </c>
      <c r="AE528" s="44">
        <v>0</v>
      </c>
      <c r="AF528" s="44"/>
      <c r="AG528" s="190"/>
      <c r="AH528" s="190"/>
      <c r="AI528" s="190"/>
      <c r="AJ528" s="190"/>
      <c r="AK528" s="190"/>
      <c r="AL528" s="190"/>
      <c r="AM528" s="190"/>
      <c r="AN528" s="190"/>
      <c r="AO528" s="190"/>
      <c r="AP528" s="190"/>
      <c r="AQ528" s="190"/>
    </row>
    <row r="529" spans="1:43">
      <c r="A529" s="44" t="s">
        <v>451</v>
      </c>
      <c r="B529" s="182">
        <v>46096</v>
      </c>
      <c r="C529" s="49">
        <v>0</v>
      </c>
      <c r="D529" s="49">
        <v>0</v>
      </c>
      <c r="E529" s="47">
        <v>0</v>
      </c>
      <c r="F529" s="49">
        <v>0</v>
      </c>
      <c r="G529" s="181"/>
      <c r="H529" s="181"/>
      <c r="I529" s="49">
        <v>0</v>
      </c>
      <c r="J529" s="49">
        <v>0</v>
      </c>
      <c r="K529" s="49">
        <v>0</v>
      </c>
      <c r="L529" s="49">
        <v>0</v>
      </c>
      <c r="M529" s="181"/>
      <c r="N529" s="181"/>
      <c r="O529" s="49">
        <v>0</v>
      </c>
      <c r="P529" s="49">
        <v>0</v>
      </c>
      <c r="Q529" s="47">
        <v>0</v>
      </c>
      <c r="R529" s="49">
        <v>0</v>
      </c>
      <c r="S529" s="181"/>
      <c r="T529" s="181"/>
      <c r="U529" s="49">
        <v>0</v>
      </c>
      <c r="V529" s="49">
        <v>0</v>
      </c>
      <c r="W529" s="44"/>
      <c r="X529" s="181"/>
      <c r="Y529" s="49">
        <v>0</v>
      </c>
      <c r="Z529" s="49">
        <v>0</v>
      </c>
      <c r="AA529" s="44"/>
      <c r="AB529" s="181"/>
      <c r="AC529" s="49">
        <v>0</v>
      </c>
      <c r="AD529" s="49">
        <v>0</v>
      </c>
      <c r="AE529" s="44"/>
      <c r="AF529" s="44"/>
      <c r="AG529" s="190"/>
      <c r="AH529" s="190"/>
      <c r="AI529" s="190"/>
      <c r="AJ529" s="190"/>
      <c r="AK529" s="190"/>
      <c r="AL529" s="190"/>
      <c r="AM529" s="190"/>
      <c r="AN529" s="190"/>
      <c r="AO529" s="190"/>
      <c r="AP529" s="190"/>
      <c r="AQ529" s="190"/>
    </row>
    <row r="530" spans="1:43">
      <c r="A530" s="44" t="s">
        <v>452</v>
      </c>
      <c r="B530" s="182"/>
      <c r="C530" s="49">
        <v>0</v>
      </c>
      <c r="D530" s="49">
        <v>0</v>
      </c>
      <c r="E530" s="49">
        <v>0</v>
      </c>
      <c r="F530" s="49">
        <v>0</v>
      </c>
      <c r="G530" s="181"/>
      <c r="H530" s="181"/>
      <c r="I530" s="49">
        <v>0</v>
      </c>
      <c r="J530" s="49">
        <v>0</v>
      </c>
      <c r="K530" s="49">
        <v>0</v>
      </c>
      <c r="L530" s="49">
        <v>0</v>
      </c>
      <c r="M530" s="44"/>
      <c r="N530" s="44"/>
      <c r="O530" s="49">
        <v>0</v>
      </c>
      <c r="P530" s="49">
        <v>0</v>
      </c>
      <c r="Q530" s="47">
        <v>0</v>
      </c>
      <c r="R530" s="49">
        <v>0</v>
      </c>
      <c r="S530" s="181"/>
      <c r="T530" s="181"/>
      <c r="U530" s="49">
        <v>0</v>
      </c>
      <c r="V530" s="49">
        <v>0</v>
      </c>
      <c r="W530" s="44"/>
      <c r="X530" s="181"/>
      <c r="Y530" s="49">
        <v>0</v>
      </c>
      <c r="Z530" s="49">
        <v>0</v>
      </c>
      <c r="AA530" s="44"/>
      <c r="AB530" s="181"/>
      <c r="AC530" s="49">
        <v>0</v>
      </c>
      <c r="AD530" s="49">
        <v>0</v>
      </c>
      <c r="AE530" s="44"/>
      <c r="AF530" s="44"/>
      <c r="AG530" s="190"/>
      <c r="AH530" s="190"/>
      <c r="AI530" s="190"/>
      <c r="AJ530" s="190"/>
      <c r="AK530" s="190"/>
      <c r="AL530" s="190"/>
      <c r="AM530" s="190"/>
      <c r="AN530" s="190"/>
      <c r="AO530" s="190"/>
      <c r="AP530" s="190"/>
      <c r="AQ530" s="190"/>
    </row>
    <row r="531" spans="1:43">
      <c r="A531" s="44" t="s">
        <v>264</v>
      </c>
      <c r="B531" s="182"/>
      <c r="C531" s="49">
        <v>0</v>
      </c>
      <c r="D531" s="49">
        <v>0</v>
      </c>
      <c r="E531" s="49">
        <v>0</v>
      </c>
      <c r="F531" s="49">
        <v>0</v>
      </c>
      <c r="G531" s="180"/>
      <c r="H531" s="180"/>
      <c r="I531" s="49">
        <v>0</v>
      </c>
      <c r="J531" s="49">
        <v>0</v>
      </c>
      <c r="K531" s="49">
        <v>0</v>
      </c>
      <c r="L531" s="49">
        <v>0</v>
      </c>
      <c r="M531" s="180"/>
      <c r="N531" s="180"/>
      <c r="O531" s="49">
        <v>0</v>
      </c>
      <c r="P531" s="49">
        <v>0</v>
      </c>
      <c r="Q531" s="47">
        <v>0</v>
      </c>
      <c r="R531" s="49">
        <v>0</v>
      </c>
      <c r="S531" s="180"/>
      <c r="T531" s="180"/>
      <c r="U531" s="49">
        <v>28</v>
      </c>
      <c r="V531" s="49">
        <v>2</v>
      </c>
      <c r="W531" s="49"/>
      <c r="X531" s="180"/>
      <c r="Y531" s="49">
        <v>0</v>
      </c>
      <c r="Z531" s="49">
        <v>0</v>
      </c>
      <c r="AA531" s="49"/>
      <c r="AB531" s="180"/>
      <c r="AC531" s="49">
        <v>0</v>
      </c>
      <c r="AD531" s="49">
        <v>0</v>
      </c>
      <c r="AE531" s="44">
        <v>0</v>
      </c>
      <c r="AF531" s="44"/>
      <c r="AG531" s="190"/>
      <c r="AH531" s="190"/>
      <c r="AI531" s="190"/>
      <c r="AJ531" s="190"/>
      <c r="AK531" s="190"/>
      <c r="AL531" s="190"/>
      <c r="AM531" s="190"/>
      <c r="AN531" s="190"/>
      <c r="AO531" s="190"/>
      <c r="AP531" s="190"/>
      <c r="AQ531" s="190"/>
    </row>
    <row r="532" spans="1:43">
      <c r="A532" s="44" t="s">
        <v>542</v>
      </c>
      <c r="B532" s="182">
        <v>46096</v>
      </c>
      <c r="C532" s="49">
        <v>0</v>
      </c>
      <c r="D532" s="49">
        <v>0</v>
      </c>
      <c r="E532" s="47">
        <v>0</v>
      </c>
      <c r="F532" s="49">
        <v>0</v>
      </c>
      <c r="G532" s="180"/>
      <c r="H532" s="180"/>
      <c r="I532" s="49">
        <v>0</v>
      </c>
      <c r="J532" s="49">
        <v>0</v>
      </c>
      <c r="K532" s="49">
        <v>0</v>
      </c>
      <c r="L532" s="49">
        <v>0</v>
      </c>
      <c r="M532" s="181"/>
      <c r="N532" s="181"/>
      <c r="O532" s="49">
        <v>0</v>
      </c>
      <c r="P532" s="49">
        <v>0</v>
      </c>
      <c r="Q532" s="47">
        <v>0</v>
      </c>
      <c r="R532" s="49">
        <v>0</v>
      </c>
      <c r="S532" s="180"/>
      <c r="T532" s="180"/>
      <c r="U532" s="49">
        <v>0</v>
      </c>
      <c r="V532" s="49">
        <v>0</v>
      </c>
      <c r="W532" s="49">
        <v>90</v>
      </c>
      <c r="X532" s="180">
        <v>-1</v>
      </c>
      <c r="Y532" s="49">
        <v>0</v>
      </c>
      <c r="Z532" s="49">
        <v>0</v>
      </c>
      <c r="AA532" s="49">
        <v>90</v>
      </c>
      <c r="AB532" s="180">
        <v>-1</v>
      </c>
      <c r="AC532" s="49">
        <v>6</v>
      </c>
      <c r="AD532" s="49">
        <v>137</v>
      </c>
      <c r="AE532" s="49"/>
      <c r="AF532" s="44"/>
      <c r="AG532" s="190"/>
      <c r="AH532" s="190"/>
      <c r="AI532" s="190"/>
      <c r="AJ532" s="190"/>
      <c r="AK532" s="190"/>
      <c r="AL532" s="190"/>
      <c r="AM532" s="190"/>
      <c r="AN532" s="190"/>
      <c r="AO532" s="190"/>
      <c r="AP532" s="190"/>
      <c r="AQ532" s="190"/>
    </row>
    <row r="533" spans="1:43">
      <c r="A533" s="44" t="s">
        <v>453</v>
      </c>
      <c r="B533" s="183">
        <v>46096</v>
      </c>
      <c r="C533" s="49">
        <v>0</v>
      </c>
      <c r="D533" s="49">
        <v>0</v>
      </c>
      <c r="E533" s="49">
        <v>0</v>
      </c>
      <c r="F533" s="49">
        <v>0</v>
      </c>
      <c r="G533" s="181"/>
      <c r="H533" s="181"/>
      <c r="I533" s="49">
        <v>0</v>
      </c>
      <c r="J533" s="49">
        <v>0</v>
      </c>
      <c r="K533" s="49">
        <v>0</v>
      </c>
      <c r="L533" s="49">
        <v>0</v>
      </c>
      <c r="M533" s="44"/>
      <c r="N533" s="44"/>
      <c r="O533" s="49">
        <v>0</v>
      </c>
      <c r="P533" s="49">
        <v>0</v>
      </c>
      <c r="Q533" s="47">
        <v>0</v>
      </c>
      <c r="R533" s="49">
        <v>0</v>
      </c>
      <c r="S533" s="181"/>
      <c r="T533" s="181"/>
      <c r="U533" s="49">
        <v>0</v>
      </c>
      <c r="V533" s="49">
        <v>0</v>
      </c>
      <c r="W533" s="44"/>
      <c r="X533" s="181"/>
      <c r="Y533" s="49">
        <v>0</v>
      </c>
      <c r="Z533" s="49">
        <v>0</v>
      </c>
      <c r="AA533" s="44"/>
      <c r="AB533" s="181"/>
      <c r="AC533" s="49">
        <v>0</v>
      </c>
      <c r="AD533" s="49">
        <v>0</v>
      </c>
      <c r="AE533" s="44"/>
      <c r="AF533" s="44"/>
      <c r="AG533" s="190"/>
      <c r="AH533" s="190"/>
      <c r="AI533" s="190"/>
      <c r="AJ533" s="190"/>
      <c r="AK533" s="190"/>
      <c r="AL533" s="190"/>
      <c r="AM533" s="190"/>
      <c r="AN533" s="190"/>
      <c r="AO533" s="190"/>
      <c r="AP533" s="190"/>
      <c r="AQ533" s="190"/>
    </row>
    <row r="534" spans="1:43">
      <c r="A534" s="44" t="s">
        <v>972</v>
      </c>
      <c r="B534" s="183"/>
      <c r="C534" s="49">
        <v>0</v>
      </c>
      <c r="D534" s="49">
        <v>0</v>
      </c>
      <c r="E534" s="49">
        <v>0</v>
      </c>
      <c r="F534" s="49">
        <v>0</v>
      </c>
      <c r="G534" s="181"/>
      <c r="H534" s="181"/>
      <c r="I534" s="49">
        <v>0</v>
      </c>
      <c r="J534" s="49">
        <v>0</v>
      </c>
      <c r="K534" s="49">
        <v>0</v>
      </c>
      <c r="L534" s="49">
        <v>0</v>
      </c>
      <c r="M534" s="181"/>
      <c r="N534" s="181"/>
      <c r="O534" s="49">
        <v>0</v>
      </c>
      <c r="P534" s="49">
        <v>0</v>
      </c>
      <c r="Q534" s="47">
        <v>0</v>
      </c>
      <c r="R534" s="49">
        <v>0</v>
      </c>
      <c r="S534" s="181"/>
      <c r="T534" s="181"/>
      <c r="U534" s="49">
        <v>0</v>
      </c>
      <c r="V534" s="49">
        <v>0</v>
      </c>
      <c r="W534" s="44"/>
      <c r="X534" s="181"/>
      <c r="Y534" s="47">
        <v>0</v>
      </c>
      <c r="Z534" s="47">
        <v>0</v>
      </c>
      <c r="AA534" s="44"/>
      <c r="AB534" s="181"/>
      <c r="AC534" s="49">
        <v>1</v>
      </c>
      <c r="AD534" s="49">
        <v>0</v>
      </c>
      <c r="AE534" s="44"/>
      <c r="AF534" s="44"/>
      <c r="AG534" s="190"/>
      <c r="AH534" s="190"/>
      <c r="AI534" s="190"/>
      <c r="AJ534" s="190"/>
      <c r="AK534" s="190"/>
      <c r="AL534" s="190"/>
      <c r="AM534" s="190"/>
      <c r="AN534" s="190"/>
      <c r="AO534" s="190"/>
      <c r="AP534" s="190"/>
      <c r="AQ534" s="190"/>
    </row>
    <row r="535" spans="1:43">
      <c r="A535" s="44" t="s">
        <v>358</v>
      </c>
      <c r="B535" s="183">
        <v>46096</v>
      </c>
      <c r="C535" s="49">
        <v>0</v>
      </c>
      <c r="D535" s="49">
        <v>0</v>
      </c>
      <c r="E535" s="49">
        <v>0</v>
      </c>
      <c r="F535" s="49">
        <v>0</v>
      </c>
      <c r="G535" s="181"/>
      <c r="H535" s="181"/>
      <c r="I535" s="49">
        <v>0</v>
      </c>
      <c r="J535" s="49">
        <v>0</v>
      </c>
      <c r="K535" s="49">
        <v>0</v>
      </c>
      <c r="L535" s="49">
        <v>0</v>
      </c>
      <c r="M535" s="44"/>
      <c r="N535" s="44"/>
      <c r="O535" s="49">
        <v>0</v>
      </c>
      <c r="P535" s="49">
        <v>0</v>
      </c>
      <c r="Q535" s="47">
        <v>0</v>
      </c>
      <c r="R535" s="49">
        <v>0</v>
      </c>
      <c r="S535" s="181"/>
      <c r="T535" s="181"/>
      <c r="U535" s="49">
        <v>0</v>
      </c>
      <c r="V535" s="49">
        <v>0</v>
      </c>
      <c r="W535" s="44"/>
      <c r="X535" s="181"/>
      <c r="Y535" s="47">
        <v>0</v>
      </c>
      <c r="Z535" s="47">
        <v>0</v>
      </c>
      <c r="AA535" s="44"/>
      <c r="AB535" s="181"/>
      <c r="AC535" s="49">
        <v>0</v>
      </c>
      <c r="AD535" s="49">
        <v>0</v>
      </c>
      <c r="AE535" s="44"/>
      <c r="AF535" s="44"/>
      <c r="AG535" s="190"/>
      <c r="AH535" s="190"/>
      <c r="AI535" s="190"/>
      <c r="AJ535" s="190"/>
      <c r="AK535" s="190"/>
      <c r="AL535" s="190"/>
      <c r="AM535" s="190"/>
      <c r="AN535" s="190"/>
      <c r="AO535" s="190"/>
      <c r="AP535" s="190"/>
      <c r="AQ535" s="190"/>
    </row>
    <row r="536" spans="1:43">
      <c r="A536" s="44" t="s">
        <v>360</v>
      </c>
      <c r="B536" s="183">
        <v>46096</v>
      </c>
      <c r="C536" s="49">
        <v>0</v>
      </c>
      <c r="D536" s="49">
        <v>0</v>
      </c>
      <c r="E536" s="49">
        <v>0</v>
      </c>
      <c r="F536" s="49">
        <v>0</v>
      </c>
      <c r="G536" s="181"/>
      <c r="H536" s="181"/>
      <c r="I536" s="49">
        <v>0</v>
      </c>
      <c r="J536" s="49">
        <v>0</v>
      </c>
      <c r="K536" s="47">
        <v>0</v>
      </c>
      <c r="L536" s="49">
        <v>0</v>
      </c>
      <c r="M536" s="181"/>
      <c r="N536" s="181"/>
      <c r="O536" s="49">
        <v>0</v>
      </c>
      <c r="P536" s="49">
        <v>0</v>
      </c>
      <c r="Q536" s="47">
        <v>0</v>
      </c>
      <c r="R536" s="49">
        <v>0</v>
      </c>
      <c r="S536" s="181"/>
      <c r="T536" s="181"/>
      <c r="U536" s="49">
        <v>0</v>
      </c>
      <c r="V536" s="49">
        <v>0</v>
      </c>
      <c r="W536" s="44"/>
      <c r="X536" s="181"/>
      <c r="Y536" s="47">
        <v>0</v>
      </c>
      <c r="Z536" s="47">
        <v>0</v>
      </c>
      <c r="AA536" s="44"/>
      <c r="AB536" s="181"/>
      <c r="AC536" s="49">
        <v>2</v>
      </c>
      <c r="AD536" s="49">
        <v>34</v>
      </c>
      <c r="AE536" s="44"/>
      <c r="AF536" s="44"/>
      <c r="AG536" s="190"/>
      <c r="AH536" s="190"/>
      <c r="AI536" s="190"/>
      <c r="AJ536" s="190"/>
      <c r="AK536" s="190"/>
      <c r="AL536" s="190"/>
      <c r="AM536" s="190"/>
      <c r="AN536" s="190"/>
      <c r="AO536" s="190"/>
      <c r="AP536" s="190"/>
      <c r="AQ536" s="190"/>
    </row>
    <row r="537" spans="1:43">
      <c r="A537" s="44" t="s">
        <v>500</v>
      </c>
      <c r="B537" s="183">
        <v>46096</v>
      </c>
      <c r="C537" s="49">
        <v>0</v>
      </c>
      <c r="D537" s="49">
        <v>0</v>
      </c>
      <c r="E537" s="47">
        <v>1297</v>
      </c>
      <c r="F537" s="49">
        <v>4</v>
      </c>
      <c r="G537" s="181">
        <v>-1</v>
      </c>
      <c r="H537" s="181">
        <v>-1</v>
      </c>
      <c r="I537" s="49">
        <v>0</v>
      </c>
      <c r="J537" s="49">
        <v>0</v>
      </c>
      <c r="K537" s="47">
        <v>3200</v>
      </c>
      <c r="L537" s="49">
        <v>12</v>
      </c>
      <c r="M537" s="181">
        <v>-1</v>
      </c>
      <c r="N537" s="181">
        <v>-1</v>
      </c>
      <c r="O537" s="49">
        <v>0</v>
      </c>
      <c r="P537" s="49">
        <v>0</v>
      </c>
      <c r="Q537" s="47">
        <v>16289</v>
      </c>
      <c r="R537" s="49">
        <v>43</v>
      </c>
      <c r="S537" s="181">
        <v>-1</v>
      </c>
      <c r="T537" s="181">
        <v>-1</v>
      </c>
      <c r="U537" s="49">
        <v>0</v>
      </c>
      <c r="V537" s="49">
        <v>0</v>
      </c>
      <c r="W537" s="44">
        <v>4</v>
      </c>
      <c r="X537" s="181">
        <v>-1</v>
      </c>
      <c r="Y537" s="47">
        <v>0</v>
      </c>
      <c r="Z537" s="47">
        <v>0</v>
      </c>
      <c r="AA537" s="44">
        <v>4</v>
      </c>
      <c r="AB537" s="181">
        <v>-1</v>
      </c>
      <c r="AC537" s="49">
        <v>3</v>
      </c>
      <c r="AD537" s="49">
        <v>325</v>
      </c>
      <c r="AE537" s="44"/>
      <c r="AF537" s="44"/>
      <c r="AG537" s="190"/>
      <c r="AH537" s="190"/>
      <c r="AI537" s="190"/>
      <c r="AJ537" s="190"/>
      <c r="AK537" s="190"/>
      <c r="AL537" s="190"/>
      <c r="AM537" s="190"/>
      <c r="AN537" s="190"/>
      <c r="AO537" s="190"/>
      <c r="AP537" s="190"/>
      <c r="AQ537" s="190"/>
    </row>
    <row r="538" spans="1:43">
      <c r="A538" s="44" t="s">
        <v>491</v>
      </c>
      <c r="B538" s="183">
        <v>46096</v>
      </c>
      <c r="C538" s="49">
        <v>0</v>
      </c>
      <c r="D538" s="49">
        <v>0</v>
      </c>
      <c r="E538" s="49">
        <v>440</v>
      </c>
      <c r="F538" s="49">
        <v>1</v>
      </c>
      <c r="G538" s="181">
        <v>-1</v>
      </c>
      <c r="H538" s="181">
        <v>-1</v>
      </c>
      <c r="I538" s="49">
        <v>0</v>
      </c>
      <c r="J538" s="49">
        <v>0</v>
      </c>
      <c r="K538" s="47">
        <v>2070</v>
      </c>
      <c r="L538" s="49">
        <v>2</v>
      </c>
      <c r="M538" s="181">
        <v>-1</v>
      </c>
      <c r="N538" s="181">
        <v>-1</v>
      </c>
      <c r="O538" s="49">
        <v>0</v>
      </c>
      <c r="P538" s="49">
        <v>0</v>
      </c>
      <c r="Q538" s="47">
        <v>5173</v>
      </c>
      <c r="R538" s="49">
        <v>8</v>
      </c>
      <c r="S538" s="181">
        <v>-1</v>
      </c>
      <c r="T538" s="181">
        <v>-1</v>
      </c>
      <c r="U538" s="49">
        <v>4</v>
      </c>
      <c r="V538" s="49">
        <v>0</v>
      </c>
      <c r="W538" s="44">
        <v>0</v>
      </c>
      <c r="X538" s="181">
        <v>1.1499999999999999</v>
      </c>
      <c r="Y538" s="47">
        <v>0</v>
      </c>
      <c r="Z538" s="47">
        <v>0</v>
      </c>
      <c r="AA538" s="44">
        <v>0</v>
      </c>
      <c r="AB538" s="181">
        <v>-1</v>
      </c>
      <c r="AC538" s="49">
        <v>0</v>
      </c>
      <c r="AD538" s="49">
        <v>0</v>
      </c>
      <c r="AE538" s="44">
        <v>0</v>
      </c>
      <c r="AF538" s="44"/>
      <c r="AG538" s="190"/>
      <c r="AH538" s="190"/>
      <c r="AI538" s="190"/>
      <c r="AJ538" s="190"/>
      <c r="AK538" s="190"/>
      <c r="AL538" s="190"/>
      <c r="AM538" s="190"/>
      <c r="AN538" s="190"/>
      <c r="AO538" s="190"/>
      <c r="AP538" s="190"/>
      <c r="AQ538" s="190"/>
    </row>
    <row r="539" spans="1:43">
      <c r="A539" s="190" t="s">
        <v>302</v>
      </c>
      <c r="B539" s="190"/>
      <c r="C539" s="190">
        <v>0</v>
      </c>
      <c r="D539" s="190">
        <v>0</v>
      </c>
      <c r="E539" s="190">
        <v>0</v>
      </c>
      <c r="F539" s="190">
        <v>0</v>
      </c>
      <c r="G539" s="190"/>
      <c r="H539" s="190"/>
      <c r="I539" s="190">
        <v>0</v>
      </c>
      <c r="J539" s="190">
        <v>0</v>
      </c>
      <c r="K539" s="190">
        <v>0</v>
      </c>
      <c r="L539" s="190">
        <v>0</v>
      </c>
      <c r="M539" s="190"/>
      <c r="N539" s="190"/>
      <c r="O539" s="190">
        <v>0</v>
      </c>
      <c r="P539" s="190">
        <v>0</v>
      </c>
      <c r="Q539" s="190">
        <v>0</v>
      </c>
      <c r="R539" s="190">
        <v>0</v>
      </c>
      <c r="S539" s="190"/>
      <c r="T539" s="190"/>
      <c r="U539" s="190">
        <v>0</v>
      </c>
      <c r="V539" s="190">
        <v>0</v>
      </c>
      <c r="W539" s="190"/>
      <c r="X539" s="190"/>
      <c r="Y539" s="191">
        <v>127098</v>
      </c>
      <c r="Z539" s="191">
        <v>9777</v>
      </c>
      <c r="AA539" s="190"/>
      <c r="AB539" s="190"/>
      <c r="AC539" s="190">
        <v>0</v>
      </c>
      <c r="AD539" s="190">
        <v>0</v>
      </c>
      <c r="AE539" s="190"/>
      <c r="AF539" s="190">
        <v>0</v>
      </c>
      <c r="AG539" s="190"/>
      <c r="AH539" s="190"/>
      <c r="AI539" s="190"/>
      <c r="AJ539" s="190"/>
      <c r="AK539" s="190"/>
      <c r="AL539" s="190"/>
      <c r="AM539" s="190"/>
      <c r="AN539" s="190"/>
      <c r="AO539" s="190"/>
      <c r="AP539" s="190"/>
      <c r="AQ539" s="190"/>
    </row>
    <row r="540" spans="1:43">
      <c r="A540" s="190" t="s">
        <v>304</v>
      </c>
      <c r="B540" s="190"/>
      <c r="C540" s="190">
        <v>0</v>
      </c>
      <c r="D540" s="190">
        <v>0</v>
      </c>
      <c r="E540" s="190">
        <v>0</v>
      </c>
      <c r="F540" s="190">
        <v>0</v>
      </c>
      <c r="G540" s="190"/>
      <c r="H540" s="190"/>
      <c r="I540" s="190">
        <v>0</v>
      </c>
      <c r="J540" s="190">
        <v>0</v>
      </c>
      <c r="K540" s="190">
        <v>0</v>
      </c>
      <c r="L540" s="190">
        <v>0</v>
      </c>
      <c r="M540" s="190"/>
      <c r="N540" s="190"/>
      <c r="O540" s="190">
        <v>0</v>
      </c>
      <c r="P540" s="190">
        <v>0</v>
      </c>
      <c r="Q540" s="190">
        <v>0</v>
      </c>
      <c r="R540" s="190">
        <v>0</v>
      </c>
      <c r="S540" s="190"/>
      <c r="T540" s="190"/>
      <c r="U540" s="190">
        <v>0</v>
      </c>
      <c r="V540" s="190">
        <v>0</v>
      </c>
      <c r="W540" s="190"/>
      <c r="X540" s="190"/>
      <c r="Y540" s="191">
        <v>115985</v>
      </c>
      <c r="Z540" s="191">
        <v>8922</v>
      </c>
      <c r="AA540" s="190"/>
      <c r="AB540" s="190"/>
      <c r="AC540" s="190">
        <v>0</v>
      </c>
      <c r="AD540" s="190">
        <v>0</v>
      </c>
      <c r="AE540" s="190"/>
      <c r="AF540" s="190">
        <v>0</v>
      </c>
      <c r="AG540" s="190"/>
      <c r="AH540" s="190"/>
      <c r="AI540" s="190"/>
      <c r="AJ540" s="190"/>
      <c r="AK540" s="190"/>
      <c r="AL540" s="190"/>
      <c r="AM540" s="190"/>
      <c r="AN540" s="190"/>
      <c r="AO540" s="190"/>
      <c r="AP540" s="190"/>
      <c r="AQ540" s="190"/>
    </row>
    <row r="541" spans="1:43">
      <c r="A541" s="190" t="s">
        <v>312</v>
      </c>
      <c r="B541" s="190"/>
      <c r="C541" s="190">
        <v>0</v>
      </c>
      <c r="D541" s="190">
        <v>0</v>
      </c>
      <c r="E541" s="190">
        <v>0</v>
      </c>
      <c r="F541" s="190">
        <v>0</v>
      </c>
      <c r="G541" s="190"/>
      <c r="H541" s="190"/>
      <c r="I541" s="190">
        <v>0</v>
      </c>
      <c r="J541" s="190">
        <v>0</v>
      </c>
      <c r="K541" s="190">
        <v>0</v>
      </c>
      <c r="L541" s="190">
        <v>0</v>
      </c>
      <c r="M541" s="190"/>
      <c r="N541" s="190"/>
      <c r="O541" s="190">
        <v>0</v>
      </c>
      <c r="P541" s="190">
        <v>0</v>
      </c>
      <c r="Q541" s="190">
        <v>0</v>
      </c>
      <c r="R541" s="190">
        <v>0</v>
      </c>
      <c r="S541" s="190"/>
      <c r="T541" s="190"/>
      <c r="U541" s="190">
        <v>0</v>
      </c>
      <c r="V541" s="190">
        <v>0</v>
      </c>
      <c r="W541" s="190"/>
      <c r="X541" s="190"/>
      <c r="Y541" s="191">
        <v>101667</v>
      </c>
      <c r="Z541" s="191">
        <v>7821</v>
      </c>
      <c r="AA541" s="190"/>
      <c r="AB541" s="190"/>
      <c r="AC541" s="190">
        <v>0</v>
      </c>
      <c r="AD541" s="190">
        <v>0</v>
      </c>
      <c r="AE541" s="190"/>
      <c r="AF541" s="190">
        <v>0</v>
      </c>
      <c r="AG541" s="190"/>
      <c r="AH541" s="190"/>
      <c r="AI541" s="190"/>
      <c r="AJ541" s="190"/>
      <c r="AK541" s="190"/>
      <c r="AL541" s="190"/>
      <c r="AM541" s="190"/>
      <c r="AN541" s="190"/>
      <c r="AO541" s="190"/>
      <c r="AP541" s="190"/>
      <c r="AQ541" s="190"/>
    </row>
    <row r="542" spans="1:43">
      <c r="A542" s="190" t="s">
        <v>674</v>
      </c>
      <c r="B542" s="190"/>
      <c r="C542" s="190">
        <v>0</v>
      </c>
      <c r="D542" s="190">
        <v>0</v>
      </c>
      <c r="E542" s="190">
        <v>0</v>
      </c>
      <c r="F542" s="190">
        <v>0</v>
      </c>
      <c r="G542" s="190"/>
      <c r="H542" s="190"/>
      <c r="I542" s="190">
        <v>0</v>
      </c>
      <c r="J542" s="190">
        <v>0</v>
      </c>
      <c r="K542" s="190">
        <v>0</v>
      </c>
      <c r="L542" s="190">
        <v>0</v>
      </c>
      <c r="M542" s="190"/>
      <c r="N542" s="190"/>
      <c r="O542" s="190">
        <v>0</v>
      </c>
      <c r="P542" s="190">
        <v>0</v>
      </c>
      <c r="Q542" s="190">
        <v>0</v>
      </c>
      <c r="R542" s="190">
        <v>0</v>
      </c>
      <c r="S542" s="190"/>
      <c r="T542" s="190"/>
      <c r="U542" s="190">
        <v>0</v>
      </c>
      <c r="V542" s="190">
        <v>0</v>
      </c>
      <c r="W542" s="190"/>
      <c r="X542" s="190"/>
      <c r="Y542" s="191">
        <v>114928</v>
      </c>
      <c r="Z542" s="191">
        <v>8841</v>
      </c>
      <c r="AA542" s="190"/>
      <c r="AB542" s="190"/>
      <c r="AC542" s="190">
        <v>0</v>
      </c>
      <c r="AD542" s="190">
        <v>0</v>
      </c>
      <c r="AE542" s="190"/>
      <c r="AF542" s="190">
        <v>0</v>
      </c>
      <c r="AG542" s="190"/>
      <c r="AH542" s="190"/>
      <c r="AI542" s="190"/>
      <c r="AJ542" s="190"/>
      <c r="AK542" s="190"/>
      <c r="AL542" s="190"/>
      <c r="AM542" s="190"/>
      <c r="AN542" s="190"/>
      <c r="AO542" s="190"/>
      <c r="AP542" s="190"/>
      <c r="AQ542" s="190"/>
    </row>
    <row r="543" spans="1:43">
      <c r="A543" s="190" t="s">
        <v>675</v>
      </c>
      <c r="B543" s="190"/>
      <c r="C543" s="190">
        <v>0</v>
      </c>
      <c r="D543" s="190">
        <v>0</v>
      </c>
      <c r="E543" s="190">
        <v>0</v>
      </c>
      <c r="F543" s="190">
        <v>0</v>
      </c>
      <c r="G543" s="190"/>
      <c r="H543" s="190"/>
      <c r="I543" s="190">
        <v>0</v>
      </c>
      <c r="J543" s="190">
        <v>0</v>
      </c>
      <c r="K543" s="190">
        <v>0</v>
      </c>
      <c r="L543" s="190">
        <v>0</v>
      </c>
      <c r="M543" s="190"/>
      <c r="N543" s="190"/>
      <c r="O543" s="190">
        <v>0</v>
      </c>
      <c r="P543" s="190">
        <v>0</v>
      </c>
      <c r="Q543" s="190">
        <v>0</v>
      </c>
      <c r="R543" s="190">
        <v>0</v>
      </c>
      <c r="S543" s="190"/>
      <c r="T543" s="190"/>
      <c r="U543" s="190">
        <v>0</v>
      </c>
      <c r="V543" s="190">
        <v>0</v>
      </c>
      <c r="W543" s="190"/>
      <c r="X543" s="190"/>
      <c r="Y543" s="191">
        <v>99012</v>
      </c>
      <c r="Z543" s="191">
        <v>7616</v>
      </c>
      <c r="AA543" s="190"/>
      <c r="AB543" s="190"/>
      <c r="AC543" s="190">
        <v>0</v>
      </c>
      <c r="AD543" s="190">
        <v>0</v>
      </c>
      <c r="AE543" s="190"/>
      <c r="AF543" s="190">
        <v>0</v>
      </c>
      <c r="AG543" s="190"/>
      <c r="AH543" s="190"/>
      <c r="AI543" s="190"/>
      <c r="AJ543" s="190"/>
      <c r="AK543" s="190"/>
      <c r="AL543" s="190"/>
      <c r="AM543" s="190"/>
      <c r="AN543" s="190"/>
      <c r="AO543" s="190"/>
      <c r="AP543" s="190"/>
      <c r="AQ543" s="190"/>
    </row>
    <row r="544" spans="1:43">
      <c r="A544" s="190" t="s">
        <v>676</v>
      </c>
      <c r="B544" s="190"/>
      <c r="C544" s="190">
        <v>0</v>
      </c>
      <c r="D544" s="190">
        <v>0</v>
      </c>
      <c r="E544" s="190">
        <v>0</v>
      </c>
      <c r="F544" s="190">
        <v>0</v>
      </c>
      <c r="G544" s="190"/>
      <c r="H544" s="190"/>
      <c r="I544" s="190">
        <v>0</v>
      </c>
      <c r="J544" s="190">
        <v>0</v>
      </c>
      <c r="K544" s="190">
        <v>0</v>
      </c>
      <c r="L544" s="190">
        <v>0</v>
      </c>
      <c r="M544" s="190"/>
      <c r="N544" s="190"/>
      <c r="O544" s="190">
        <v>0</v>
      </c>
      <c r="P544" s="190">
        <v>0</v>
      </c>
      <c r="Q544" s="190">
        <v>0</v>
      </c>
      <c r="R544" s="190">
        <v>0</v>
      </c>
      <c r="S544" s="190"/>
      <c r="T544" s="190"/>
      <c r="U544" s="190">
        <v>0</v>
      </c>
      <c r="V544" s="190">
        <v>0</v>
      </c>
      <c r="W544" s="190"/>
      <c r="X544" s="190"/>
      <c r="Y544" s="191">
        <v>57727</v>
      </c>
      <c r="Z544" s="191">
        <v>4441</v>
      </c>
      <c r="AA544" s="190"/>
      <c r="AB544" s="190"/>
      <c r="AC544" s="190">
        <v>0</v>
      </c>
      <c r="AD544" s="190">
        <v>0</v>
      </c>
      <c r="AE544" s="190"/>
      <c r="AF544" s="190">
        <v>0</v>
      </c>
      <c r="AG544" s="190"/>
      <c r="AH544" s="190"/>
      <c r="AI544" s="190"/>
      <c r="AJ544" s="190"/>
      <c r="AK544" s="190"/>
      <c r="AL544" s="190"/>
      <c r="AM544" s="190"/>
      <c r="AN544" s="190"/>
      <c r="AO544" s="190"/>
      <c r="AP544" s="190"/>
      <c r="AQ544" s="190"/>
    </row>
    <row r="545" spans="1:43">
      <c r="A545" s="190" t="s">
        <v>677</v>
      </c>
      <c r="B545" s="190"/>
      <c r="C545" s="190">
        <v>0</v>
      </c>
      <c r="D545" s="190">
        <v>0</v>
      </c>
      <c r="E545" s="190">
        <v>0</v>
      </c>
      <c r="F545" s="190">
        <v>0</v>
      </c>
      <c r="G545" s="190"/>
      <c r="H545" s="190"/>
      <c r="I545" s="190">
        <v>0</v>
      </c>
      <c r="J545" s="190">
        <v>0</v>
      </c>
      <c r="K545" s="190">
        <v>0</v>
      </c>
      <c r="L545" s="190">
        <v>0</v>
      </c>
      <c r="M545" s="190"/>
      <c r="N545" s="190"/>
      <c r="O545" s="190">
        <v>0</v>
      </c>
      <c r="P545" s="190">
        <v>0</v>
      </c>
      <c r="Q545" s="190">
        <v>0</v>
      </c>
      <c r="R545" s="190">
        <v>0</v>
      </c>
      <c r="S545" s="190"/>
      <c r="T545" s="190"/>
      <c r="U545" s="190">
        <v>0</v>
      </c>
      <c r="V545" s="190">
        <v>0</v>
      </c>
      <c r="W545" s="190"/>
      <c r="X545" s="190"/>
      <c r="Y545" s="191">
        <v>23548</v>
      </c>
      <c r="Z545" s="191">
        <v>1811</v>
      </c>
      <c r="AA545" s="190"/>
      <c r="AB545" s="190"/>
      <c r="AC545" s="190">
        <v>0</v>
      </c>
      <c r="AD545" s="190">
        <v>0</v>
      </c>
      <c r="AE545" s="190"/>
      <c r="AF545" s="190">
        <v>0</v>
      </c>
      <c r="AG545" s="190"/>
      <c r="AH545" s="190"/>
      <c r="AI545" s="190"/>
      <c r="AJ545" s="190"/>
      <c r="AK545" s="190"/>
      <c r="AL545" s="190"/>
      <c r="AM545" s="190"/>
      <c r="AN545" s="190"/>
      <c r="AO545" s="190"/>
      <c r="AP545" s="190"/>
      <c r="AQ545" s="190"/>
    </row>
    <row r="546" spans="1:43">
      <c r="A546" s="190" t="s">
        <v>678</v>
      </c>
      <c r="B546" s="190"/>
      <c r="C546" s="190">
        <v>0</v>
      </c>
      <c r="D546" s="190">
        <v>0</v>
      </c>
      <c r="E546" s="190">
        <v>0</v>
      </c>
      <c r="F546" s="190">
        <v>0</v>
      </c>
      <c r="G546" s="190"/>
      <c r="H546" s="190"/>
      <c r="I546" s="190">
        <v>0</v>
      </c>
      <c r="J546" s="190">
        <v>0</v>
      </c>
      <c r="K546" s="190">
        <v>0</v>
      </c>
      <c r="L546" s="190">
        <v>0</v>
      </c>
      <c r="M546" s="190"/>
      <c r="N546" s="190"/>
      <c r="O546" s="190">
        <v>0</v>
      </c>
      <c r="P546" s="190">
        <v>0</v>
      </c>
      <c r="Q546" s="190">
        <v>0</v>
      </c>
      <c r="R546" s="190">
        <v>0</v>
      </c>
      <c r="S546" s="190"/>
      <c r="T546" s="190"/>
      <c r="U546" s="190">
        <v>0</v>
      </c>
      <c r="V546" s="190">
        <v>0</v>
      </c>
      <c r="W546" s="190"/>
      <c r="X546" s="190"/>
      <c r="Y546" s="191">
        <v>2903</v>
      </c>
      <c r="Z546" s="190">
        <v>223</v>
      </c>
      <c r="AA546" s="190"/>
      <c r="AB546" s="190"/>
      <c r="AC546" s="190">
        <v>0</v>
      </c>
      <c r="AD546" s="190">
        <v>0</v>
      </c>
      <c r="AE546" s="190"/>
      <c r="AF546" s="190">
        <v>0</v>
      </c>
      <c r="AG546" s="190"/>
      <c r="AH546" s="190"/>
      <c r="AI546" s="190"/>
      <c r="AJ546" s="190"/>
      <c r="AK546" s="190"/>
      <c r="AL546" s="190"/>
      <c r="AM546" s="190"/>
      <c r="AN546" s="190"/>
      <c r="AO546" s="190"/>
      <c r="AP546" s="190"/>
      <c r="AQ546" s="190"/>
    </row>
    <row r="547" spans="1:43">
      <c r="A547" s="190" t="s">
        <v>679</v>
      </c>
      <c r="B547" s="190"/>
      <c r="C547" s="190">
        <v>0</v>
      </c>
      <c r="D547" s="190">
        <v>0</v>
      </c>
      <c r="E547" s="190">
        <v>0</v>
      </c>
      <c r="F547" s="190">
        <v>0</v>
      </c>
      <c r="G547" s="190"/>
      <c r="H547" s="190"/>
      <c r="I547" s="190">
        <v>0</v>
      </c>
      <c r="J547" s="190">
        <v>0</v>
      </c>
      <c r="K547" s="190">
        <v>0</v>
      </c>
      <c r="L547" s="190">
        <v>0</v>
      </c>
      <c r="M547" s="190"/>
      <c r="N547" s="190"/>
      <c r="O547" s="190">
        <v>0</v>
      </c>
      <c r="P547" s="190">
        <v>0</v>
      </c>
      <c r="Q547" s="190">
        <v>0</v>
      </c>
      <c r="R547" s="190">
        <v>0</v>
      </c>
      <c r="S547" s="190"/>
      <c r="T547" s="190"/>
      <c r="U547" s="190">
        <v>0</v>
      </c>
      <c r="V547" s="190">
        <v>0</v>
      </c>
      <c r="W547" s="190"/>
      <c r="X547" s="190"/>
      <c r="Y547" s="190">
        <v>0</v>
      </c>
      <c r="Z547" s="190">
        <v>0</v>
      </c>
      <c r="AA547" s="190"/>
      <c r="AB547" s="190"/>
      <c r="AC547" s="190">
        <v>0</v>
      </c>
      <c r="AD547" s="190">
        <v>0</v>
      </c>
      <c r="AE547" s="190"/>
      <c r="AF547" s="190"/>
      <c r="AG547" s="190"/>
      <c r="AH547" s="190"/>
      <c r="AI547" s="190"/>
      <c r="AJ547" s="190"/>
      <c r="AK547" s="190"/>
      <c r="AL547" s="190"/>
      <c r="AM547" s="190"/>
      <c r="AN547" s="190"/>
      <c r="AO547" s="190"/>
      <c r="AP547" s="190"/>
      <c r="AQ547" s="190"/>
    </row>
    <row r="548" spans="1:43">
      <c r="A548" s="190" t="s">
        <v>680</v>
      </c>
      <c r="B548" s="190"/>
      <c r="C548" s="190">
        <v>0</v>
      </c>
      <c r="D548" s="190">
        <v>0</v>
      </c>
      <c r="E548" s="190">
        <v>0</v>
      </c>
      <c r="F548" s="190">
        <v>0</v>
      </c>
      <c r="G548" s="190"/>
      <c r="H548" s="190"/>
      <c r="I548" s="190">
        <v>0</v>
      </c>
      <c r="J548" s="190">
        <v>0</v>
      </c>
      <c r="K548" s="190">
        <v>0</v>
      </c>
      <c r="L548" s="190">
        <v>0</v>
      </c>
      <c r="M548" s="190"/>
      <c r="N548" s="190"/>
      <c r="O548" s="190">
        <v>0</v>
      </c>
      <c r="P548" s="190">
        <v>0</v>
      </c>
      <c r="Q548" s="190">
        <v>0</v>
      </c>
      <c r="R548" s="190">
        <v>0</v>
      </c>
      <c r="S548" s="190"/>
      <c r="T548" s="190"/>
      <c r="U548" s="190">
        <v>0</v>
      </c>
      <c r="V548" s="190">
        <v>0</v>
      </c>
      <c r="W548" s="190"/>
      <c r="X548" s="190"/>
      <c r="Y548" s="190">
        <v>0</v>
      </c>
      <c r="Z548" s="190">
        <v>0</v>
      </c>
      <c r="AA548" s="190"/>
      <c r="AB548" s="190"/>
      <c r="AC548" s="190">
        <v>0</v>
      </c>
      <c r="AD548" s="190">
        <v>0</v>
      </c>
      <c r="AE548" s="190"/>
      <c r="AF548" s="190"/>
      <c r="AG548" s="190"/>
      <c r="AH548" s="190"/>
      <c r="AI548" s="190"/>
      <c r="AJ548" s="190"/>
      <c r="AK548" s="190"/>
      <c r="AL548" s="190"/>
      <c r="AM548" s="190"/>
      <c r="AN548" s="190"/>
      <c r="AO548" s="190"/>
      <c r="AP548" s="190"/>
      <c r="AQ548" s="190"/>
    </row>
    <row r="549" spans="1:43">
      <c r="A549" s="190" t="s">
        <v>681</v>
      </c>
      <c r="B549" s="190"/>
      <c r="C549" s="190">
        <v>0</v>
      </c>
      <c r="D549" s="190">
        <v>0</v>
      </c>
      <c r="E549" s="190">
        <v>0</v>
      </c>
      <c r="F549" s="190">
        <v>0</v>
      </c>
      <c r="G549" s="190"/>
      <c r="H549" s="190"/>
      <c r="I549" s="190">
        <v>0</v>
      </c>
      <c r="J549" s="190">
        <v>0</v>
      </c>
      <c r="K549" s="190">
        <v>0</v>
      </c>
      <c r="L549" s="190">
        <v>0</v>
      </c>
      <c r="M549" s="190"/>
      <c r="N549" s="190"/>
      <c r="O549" s="190">
        <v>0</v>
      </c>
      <c r="P549" s="190">
        <v>0</v>
      </c>
      <c r="Q549" s="190">
        <v>0</v>
      </c>
      <c r="R549" s="190">
        <v>0</v>
      </c>
      <c r="S549" s="190"/>
      <c r="T549" s="190"/>
      <c r="U549" s="190">
        <v>0</v>
      </c>
      <c r="V549" s="190">
        <v>0</v>
      </c>
      <c r="W549" s="190"/>
      <c r="X549" s="190"/>
      <c r="Y549" s="190">
        <v>0</v>
      </c>
      <c r="Z549" s="190">
        <v>0</v>
      </c>
      <c r="AA549" s="190"/>
      <c r="AB549" s="190"/>
      <c r="AC549" s="190">
        <v>0</v>
      </c>
      <c r="AD549" s="190">
        <v>0</v>
      </c>
      <c r="AE549" s="190"/>
      <c r="AF549" s="190"/>
      <c r="AG549" s="190"/>
      <c r="AH549" s="190"/>
      <c r="AI549" s="190"/>
      <c r="AJ549" s="190"/>
      <c r="AK549" s="190"/>
      <c r="AL549" s="190"/>
      <c r="AM549" s="190"/>
      <c r="AN549" s="190"/>
      <c r="AO549" s="190"/>
      <c r="AP549" s="190"/>
      <c r="AQ549" s="190"/>
    </row>
    <row r="550" spans="1:43">
      <c r="A550" s="190" t="s">
        <v>682</v>
      </c>
      <c r="B550" s="190"/>
      <c r="C550" s="190">
        <v>0</v>
      </c>
      <c r="D550" s="190">
        <v>0</v>
      </c>
      <c r="E550" s="190">
        <v>0</v>
      </c>
      <c r="F550" s="190">
        <v>0</v>
      </c>
      <c r="G550" s="190"/>
      <c r="H550" s="190"/>
      <c r="I550" s="190">
        <v>0</v>
      </c>
      <c r="J550" s="190">
        <v>0</v>
      </c>
      <c r="K550" s="190">
        <v>0</v>
      </c>
      <c r="L550" s="190">
        <v>0</v>
      </c>
      <c r="M550" s="190"/>
      <c r="N550" s="190"/>
      <c r="O550" s="190">
        <v>0</v>
      </c>
      <c r="P550" s="190">
        <v>0</v>
      </c>
      <c r="Q550" s="190">
        <v>0</v>
      </c>
      <c r="R550" s="190">
        <v>0</v>
      </c>
      <c r="S550" s="190"/>
      <c r="T550" s="190"/>
      <c r="U550" s="190">
        <v>0</v>
      </c>
      <c r="V550" s="190">
        <v>0</v>
      </c>
      <c r="W550" s="190"/>
      <c r="X550" s="190"/>
      <c r="Y550" s="190">
        <v>0</v>
      </c>
      <c r="Z550" s="190">
        <v>0</v>
      </c>
      <c r="AA550" s="190"/>
      <c r="AB550" s="190"/>
      <c r="AC550" s="190">
        <v>0</v>
      </c>
      <c r="AD550" s="190">
        <v>0</v>
      </c>
      <c r="AE550" s="190"/>
      <c r="AF550" s="190"/>
      <c r="AG550" s="190"/>
      <c r="AH550" s="190"/>
      <c r="AI550" s="190"/>
      <c r="AJ550" s="190"/>
      <c r="AK550" s="190"/>
      <c r="AL550" s="190"/>
      <c r="AM550" s="190"/>
      <c r="AN550" s="190"/>
      <c r="AO550" s="190"/>
      <c r="AP550" s="190"/>
      <c r="AQ550" s="190"/>
    </row>
    <row r="551" spans="1:43">
      <c r="A551" s="190" t="s">
        <v>683</v>
      </c>
      <c r="B551" s="190"/>
      <c r="C551" s="190">
        <v>0</v>
      </c>
      <c r="D551" s="190">
        <v>0</v>
      </c>
      <c r="E551" s="190">
        <v>0</v>
      </c>
      <c r="F551" s="190">
        <v>0</v>
      </c>
      <c r="G551" s="190"/>
      <c r="H551" s="190"/>
      <c r="I551" s="190">
        <v>0</v>
      </c>
      <c r="J551" s="190">
        <v>0</v>
      </c>
      <c r="K551" s="190">
        <v>0</v>
      </c>
      <c r="L551" s="190">
        <v>0</v>
      </c>
      <c r="M551" s="190"/>
      <c r="N551" s="190"/>
      <c r="O551" s="190">
        <v>0</v>
      </c>
      <c r="P551" s="190">
        <v>0</v>
      </c>
      <c r="Q551" s="190">
        <v>0</v>
      </c>
      <c r="R551" s="190">
        <v>0</v>
      </c>
      <c r="S551" s="190"/>
      <c r="T551" s="190"/>
      <c r="U551" s="190">
        <v>0</v>
      </c>
      <c r="V551" s="190">
        <v>0</v>
      </c>
      <c r="W551" s="190"/>
      <c r="X551" s="190"/>
      <c r="Y551" s="190">
        <v>0</v>
      </c>
      <c r="Z551" s="190">
        <v>0</v>
      </c>
      <c r="AA551" s="190"/>
      <c r="AB551" s="190"/>
      <c r="AC551" s="190">
        <v>0</v>
      </c>
      <c r="AD551" s="190">
        <v>0</v>
      </c>
      <c r="AE551" s="190"/>
      <c r="AF551" s="190"/>
      <c r="AG551" s="190"/>
      <c r="AH551" s="190"/>
      <c r="AI551" s="190"/>
      <c r="AJ551" s="190"/>
      <c r="AK551" s="190"/>
      <c r="AL551" s="190"/>
      <c r="AM551" s="190"/>
      <c r="AN551" s="190"/>
      <c r="AO551" s="190"/>
      <c r="AP551" s="190"/>
      <c r="AQ551" s="190"/>
    </row>
    <row r="552" spans="1:43">
      <c r="A552" s="190" t="s">
        <v>684</v>
      </c>
      <c r="B552" s="190"/>
      <c r="C552" s="190">
        <v>0</v>
      </c>
      <c r="D552" s="190">
        <v>0</v>
      </c>
      <c r="E552" s="190">
        <v>0</v>
      </c>
      <c r="F552" s="190">
        <v>0</v>
      </c>
      <c r="G552" s="190"/>
      <c r="H552" s="190"/>
      <c r="I552" s="190">
        <v>0</v>
      </c>
      <c r="J552" s="190">
        <v>0</v>
      </c>
      <c r="K552" s="190">
        <v>0</v>
      </c>
      <c r="L552" s="190">
        <v>0</v>
      </c>
      <c r="M552" s="190"/>
      <c r="N552" s="190"/>
      <c r="O552" s="190">
        <v>0</v>
      </c>
      <c r="P552" s="190">
        <v>0</v>
      </c>
      <c r="Q552" s="190">
        <v>0</v>
      </c>
      <c r="R552" s="190">
        <v>0</v>
      </c>
      <c r="S552" s="190"/>
      <c r="T552" s="190"/>
      <c r="U552" s="190">
        <v>0</v>
      </c>
      <c r="V552" s="190">
        <v>0</v>
      </c>
      <c r="W552" s="190"/>
      <c r="X552" s="190"/>
      <c r="Y552" s="190">
        <v>0</v>
      </c>
      <c r="Z552" s="190">
        <v>0</v>
      </c>
      <c r="AA552" s="190"/>
      <c r="AB552" s="190"/>
      <c r="AC552" s="190">
        <v>0</v>
      </c>
      <c r="AD552" s="190">
        <v>0</v>
      </c>
      <c r="AE552" s="190"/>
      <c r="AF552" s="190"/>
      <c r="AG552" s="190"/>
      <c r="AH552" s="190"/>
      <c r="AI552" s="190"/>
      <c r="AJ552" s="190"/>
      <c r="AK552" s="190"/>
      <c r="AL552" s="190"/>
      <c r="AM552" s="190"/>
      <c r="AN552" s="190"/>
      <c r="AO552" s="190"/>
      <c r="AP552" s="190"/>
      <c r="AQ552" s="190"/>
    </row>
    <row r="553" spans="1:4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c r="AB553" s="190"/>
      <c r="AC553" s="190"/>
      <c r="AD553" s="190"/>
      <c r="AE553" s="190"/>
      <c r="AF553" s="190"/>
      <c r="AG553" s="190"/>
      <c r="AH553" s="190"/>
      <c r="AI553" s="190"/>
      <c r="AJ553" s="190"/>
      <c r="AK553" s="190"/>
      <c r="AL553" s="190"/>
      <c r="AM553" s="190"/>
      <c r="AN553" s="190"/>
      <c r="AO553" s="190"/>
      <c r="AP553" s="190"/>
      <c r="AQ553" s="190"/>
    </row>
    <row r="554" spans="1:43">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c r="AA554" s="190"/>
      <c r="AB554" s="190"/>
      <c r="AC554" s="190"/>
      <c r="AD554" s="190"/>
      <c r="AE554" s="190"/>
      <c r="AF554" s="190"/>
      <c r="AG554" s="190"/>
      <c r="AH554" s="190"/>
      <c r="AI554" s="190"/>
      <c r="AJ554" s="190"/>
      <c r="AK554" s="190"/>
      <c r="AL554" s="190"/>
      <c r="AM554" s="190"/>
      <c r="AN554" s="190"/>
      <c r="AO554" s="190"/>
      <c r="AP554" s="190"/>
      <c r="AQ554" s="190"/>
    </row>
    <row r="555" spans="1:43">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c r="AA555" s="190"/>
      <c r="AB555" s="190"/>
      <c r="AC555" s="190"/>
      <c r="AD555" s="190"/>
      <c r="AE555" s="190"/>
      <c r="AF555" s="190"/>
      <c r="AG555" s="190"/>
      <c r="AH555" s="190"/>
      <c r="AI555" s="190"/>
      <c r="AJ555" s="190"/>
      <c r="AK555" s="190"/>
      <c r="AL555" s="190"/>
      <c r="AM555" s="190"/>
      <c r="AN555" s="190"/>
      <c r="AO555" s="190"/>
      <c r="AP555" s="190"/>
      <c r="AQ555" s="190"/>
    </row>
    <row r="556" spans="1:43">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c r="AA556" s="190"/>
      <c r="AB556" s="190"/>
      <c r="AC556" s="190"/>
      <c r="AD556" s="190"/>
      <c r="AE556" s="190"/>
      <c r="AF556" s="190"/>
      <c r="AG556" s="190"/>
      <c r="AH556" s="190"/>
      <c r="AI556" s="190"/>
      <c r="AJ556" s="190"/>
      <c r="AK556" s="190"/>
      <c r="AL556" s="190"/>
      <c r="AM556" s="190"/>
      <c r="AN556" s="190"/>
      <c r="AO556" s="190"/>
      <c r="AP556" s="190"/>
      <c r="AQ556" s="190"/>
    </row>
    <row r="557" spans="1:43">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c r="AG557" s="190"/>
      <c r="AH557" s="190"/>
      <c r="AI557" s="190"/>
      <c r="AJ557" s="190"/>
      <c r="AK557" s="190"/>
      <c r="AL557" s="190"/>
      <c r="AM557" s="190"/>
      <c r="AN557" s="190"/>
      <c r="AO557" s="190"/>
      <c r="AP557" s="190"/>
      <c r="AQ557" s="190"/>
    </row>
    <row r="558" spans="1:43">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c r="AA558" s="190"/>
      <c r="AB558" s="190"/>
      <c r="AC558" s="190"/>
      <c r="AD558" s="190"/>
      <c r="AE558" s="190"/>
      <c r="AF558" s="190"/>
      <c r="AG558" s="190"/>
      <c r="AH558" s="190"/>
      <c r="AI558" s="190"/>
      <c r="AJ558" s="190"/>
      <c r="AK558" s="190"/>
      <c r="AL558" s="190"/>
      <c r="AM558" s="190"/>
      <c r="AN558" s="190"/>
      <c r="AO558" s="190"/>
      <c r="AP558" s="190"/>
      <c r="AQ558" s="190"/>
    </row>
    <row r="559" spans="1:43">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c r="AB559" s="190"/>
      <c r="AC559" s="190"/>
      <c r="AD559" s="190"/>
      <c r="AE559" s="190"/>
      <c r="AF559" s="190"/>
      <c r="AG559" s="190"/>
      <c r="AH559" s="190"/>
      <c r="AI559" s="190"/>
      <c r="AJ559" s="190"/>
      <c r="AK559" s="190"/>
      <c r="AL559" s="190"/>
      <c r="AM559" s="190"/>
      <c r="AN559" s="190"/>
      <c r="AO559" s="190"/>
      <c r="AP559" s="190"/>
      <c r="AQ559" s="190"/>
    </row>
    <row r="560" spans="1:43">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c r="AA560" s="190"/>
      <c r="AB560" s="190"/>
      <c r="AC560" s="190"/>
      <c r="AD560" s="190"/>
      <c r="AE560" s="190"/>
      <c r="AF560" s="190"/>
      <c r="AG560" s="190"/>
      <c r="AH560" s="190"/>
      <c r="AI560" s="190"/>
      <c r="AJ560" s="190"/>
      <c r="AK560" s="190"/>
      <c r="AL560" s="190"/>
      <c r="AM560" s="190"/>
      <c r="AN560" s="190"/>
      <c r="AO560" s="190"/>
      <c r="AP560" s="190"/>
      <c r="AQ560" s="190"/>
    </row>
    <row r="561" spans="1:43">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c r="AA561" s="190"/>
      <c r="AB561" s="190"/>
      <c r="AC561" s="190"/>
      <c r="AD561" s="190"/>
      <c r="AE561" s="190"/>
      <c r="AF561" s="190"/>
      <c r="AG561" s="190"/>
      <c r="AH561" s="190"/>
      <c r="AI561" s="190"/>
      <c r="AJ561" s="190"/>
      <c r="AK561" s="190"/>
      <c r="AL561" s="190"/>
      <c r="AM561" s="190"/>
      <c r="AN561" s="190"/>
      <c r="AO561" s="190"/>
      <c r="AP561" s="190"/>
      <c r="AQ561" s="190"/>
    </row>
    <row r="562" spans="1:43">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c r="AB562" s="190"/>
      <c r="AC562" s="190"/>
      <c r="AD562" s="190"/>
      <c r="AE562" s="190"/>
      <c r="AF562" s="190"/>
      <c r="AG562" s="190"/>
      <c r="AH562" s="190"/>
      <c r="AI562" s="190"/>
      <c r="AJ562" s="190"/>
      <c r="AK562" s="190"/>
      <c r="AL562" s="190"/>
      <c r="AM562" s="190"/>
      <c r="AN562" s="190"/>
      <c r="AO562" s="190"/>
      <c r="AP562" s="190"/>
      <c r="AQ562" s="190"/>
    </row>
    <row r="563" spans="1:4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c r="AA563" s="190"/>
      <c r="AB563" s="190"/>
      <c r="AC563" s="190"/>
      <c r="AD563" s="190"/>
      <c r="AE563" s="190"/>
      <c r="AF563" s="190"/>
      <c r="AG563" s="190"/>
      <c r="AH563" s="190"/>
      <c r="AI563" s="190"/>
      <c r="AJ563" s="190"/>
      <c r="AK563" s="190"/>
      <c r="AL563" s="190"/>
      <c r="AM563" s="190"/>
      <c r="AN563" s="190"/>
      <c r="AO563" s="190"/>
      <c r="AP563" s="190"/>
      <c r="AQ563" s="190"/>
    </row>
    <row r="564" spans="1:43">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c r="AA564" s="190"/>
      <c r="AB564" s="190"/>
      <c r="AC564" s="190"/>
      <c r="AD564" s="190"/>
      <c r="AE564" s="190"/>
      <c r="AF564" s="190"/>
      <c r="AG564" s="190"/>
      <c r="AH564" s="190"/>
      <c r="AI564" s="190"/>
      <c r="AJ564" s="190"/>
      <c r="AK564" s="190"/>
      <c r="AL564" s="190"/>
      <c r="AM564" s="190"/>
      <c r="AN564" s="190"/>
      <c r="AO564" s="190"/>
      <c r="AP564" s="190"/>
      <c r="AQ564" s="190"/>
    </row>
    <row r="565" spans="1:43">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c r="AA565" s="190"/>
      <c r="AB565" s="190"/>
      <c r="AC565" s="190"/>
      <c r="AD565" s="190"/>
      <c r="AE565" s="190"/>
      <c r="AF565" s="190"/>
      <c r="AG565" s="190"/>
      <c r="AH565" s="190"/>
      <c r="AI565" s="190"/>
      <c r="AJ565" s="190"/>
      <c r="AK565" s="190"/>
      <c r="AL565" s="190"/>
      <c r="AM565" s="190"/>
      <c r="AN565" s="190"/>
      <c r="AO565" s="190"/>
      <c r="AP565" s="190"/>
      <c r="AQ565" s="190"/>
    </row>
    <row r="566" spans="1:43">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c r="AA566" s="190"/>
      <c r="AB566" s="190"/>
      <c r="AC566" s="190"/>
      <c r="AD566" s="190"/>
      <c r="AE566" s="190"/>
      <c r="AF566" s="190"/>
      <c r="AG566" s="190"/>
      <c r="AH566" s="190"/>
      <c r="AI566" s="190"/>
      <c r="AJ566" s="190"/>
      <c r="AK566" s="190"/>
      <c r="AL566" s="190"/>
      <c r="AM566" s="190"/>
      <c r="AN566" s="190"/>
      <c r="AO566" s="190"/>
      <c r="AP566" s="190"/>
      <c r="AQ566" s="190"/>
    </row>
    <row r="567" spans="1:43">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c r="AA567" s="190"/>
      <c r="AB567" s="190"/>
      <c r="AC567" s="190"/>
      <c r="AD567" s="190"/>
      <c r="AE567" s="190"/>
      <c r="AF567" s="190"/>
      <c r="AG567" s="190"/>
      <c r="AH567" s="190"/>
      <c r="AI567" s="190"/>
      <c r="AJ567" s="190"/>
      <c r="AK567" s="190"/>
      <c r="AL567" s="190"/>
      <c r="AM567" s="190"/>
      <c r="AN567" s="190"/>
      <c r="AO567" s="190"/>
      <c r="AP567" s="190"/>
      <c r="AQ567" s="190"/>
    </row>
    <row r="568" spans="1:43">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c r="AA568" s="190"/>
      <c r="AB568" s="190"/>
      <c r="AC568" s="190"/>
      <c r="AD568" s="190"/>
      <c r="AE568" s="190"/>
      <c r="AF568" s="190"/>
      <c r="AG568" s="190"/>
      <c r="AH568" s="190"/>
      <c r="AI568" s="190"/>
      <c r="AJ568" s="190"/>
      <c r="AK568" s="190"/>
      <c r="AL568" s="190"/>
      <c r="AM568" s="190"/>
      <c r="AN568" s="190"/>
      <c r="AO568" s="190"/>
      <c r="AP568" s="190"/>
      <c r="AQ568" s="190"/>
    </row>
    <row r="569" spans="1:43">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c r="AA569" s="190"/>
      <c r="AB569" s="190"/>
      <c r="AC569" s="190"/>
      <c r="AD569" s="190"/>
      <c r="AE569" s="190"/>
      <c r="AF569" s="190"/>
      <c r="AG569" s="190"/>
      <c r="AH569" s="190"/>
      <c r="AI569" s="190"/>
      <c r="AJ569" s="190"/>
      <c r="AK569" s="190"/>
      <c r="AL569" s="190"/>
      <c r="AM569" s="190"/>
      <c r="AN569" s="190"/>
      <c r="AO569" s="190"/>
      <c r="AP569" s="190"/>
      <c r="AQ569" s="190"/>
    </row>
    <row r="570" spans="1:43">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c r="AA570" s="190"/>
      <c r="AB570" s="190"/>
      <c r="AC570" s="190"/>
      <c r="AD570" s="190"/>
      <c r="AE570" s="190"/>
      <c r="AF570" s="190"/>
      <c r="AG570" s="190"/>
      <c r="AH570" s="190"/>
      <c r="AI570" s="190"/>
      <c r="AJ570" s="190"/>
      <c r="AK570" s="190"/>
      <c r="AL570" s="190"/>
      <c r="AM570" s="190"/>
      <c r="AN570" s="190"/>
      <c r="AO570" s="190"/>
      <c r="AP570" s="190"/>
      <c r="AQ570" s="190"/>
    </row>
    <row r="571" spans="1:43">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c r="AB571" s="190"/>
      <c r="AC571" s="190"/>
      <c r="AD571" s="190"/>
      <c r="AE571" s="190"/>
      <c r="AF571" s="190"/>
      <c r="AG571" s="190"/>
      <c r="AH571" s="190"/>
      <c r="AI571" s="190"/>
      <c r="AJ571" s="190"/>
      <c r="AK571" s="190"/>
      <c r="AL571" s="190"/>
      <c r="AM571" s="190"/>
      <c r="AN571" s="190"/>
      <c r="AO571" s="190"/>
      <c r="AP571" s="190"/>
      <c r="AQ571" s="190"/>
    </row>
    <row r="572" spans="1:43">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c r="AA572" s="190"/>
      <c r="AB572" s="190"/>
      <c r="AC572" s="190"/>
      <c r="AD572" s="190"/>
      <c r="AE572" s="190"/>
      <c r="AF572" s="190"/>
      <c r="AG572" s="190"/>
      <c r="AH572" s="190"/>
      <c r="AI572" s="190"/>
      <c r="AJ572" s="190"/>
      <c r="AK572" s="190"/>
      <c r="AL572" s="190"/>
      <c r="AM572" s="190"/>
      <c r="AN572" s="190"/>
      <c r="AO572" s="190"/>
      <c r="AP572" s="190"/>
      <c r="AQ572" s="190"/>
    </row>
    <row r="573" spans="1:4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c r="AA573" s="190"/>
      <c r="AB573" s="190"/>
      <c r="AC573" s="190"/>
      <c r="AD573" s="190"/>
      <c r="AE573" s="190"/>
      <c r="AF573" s="190"/>
      <c r="AG573" s="190"/>
      <c r="AH573" s="190"/>
      <c r="AI573" s="190"/>
      <c r="AJ573" s="190"/>
      <c r="AK573" s="190"/>
      <c r="AL573" s="190"/>
      <c r="AM573" s="190"/>
      <c r="AN573" s="190"/>
      <c r="AO573" s="190"/>
      <c r="AP573" s="190"/>
      <c r="AQ573" s="190"/>
    </row>
    <row r="574" spans="1:43">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c r="AA574" s="190"/>
      <c r="AB574" s="190"/>
      <c r="AC574" s="190"/>
      <c r="AD574" s="190"/>
      <c r="AE574" s="190"/>
      <c r="AF574" s="190"/>
      <c r="AG574" s="190"/>
      <c r="AH574" s="190"/>
      <c r="AI574" s="190"/>
      <c r="AJ574" s="190"/>
      <c r="AK574" s="190"/>
      <c r="AL574" s="190"/>
      <c r="AM574" s="190"/>
      <c r="AN574" s="190"/>
      <c r="AO574" s="190"/>
      <c r="AP574" s="190"/>
      <c r="AQ574" s="190"/>
    </row>
    <row r="575" spans="1:43">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c r="AA575" s="190"/>
      <c r="AB575" s="190"/>
      <c r="AC575" s="190"/>
      <c r="AD575" s="190"/>
      <c r="AE575" s="190"/>
      <c r="AF575" s="190"/>
      <c r="AG575" s="190"/>
      <c r="AH575" s="190"/>
      <c r="AI575" s="190"/>
      <c r="AJ575" s="190"/>
      <c r="AK575" s="190"/>
      <c r="AL575" s="190"/>
      <c r="AM575" s="190"/>
      <c r="AN575" s="190"/>
      <c r="AO575" s="190"/>
      <c r="AP575" s="190"/>
      <c r="AQ575" s="190"/>
    </row>
    <row r="576" spans="1:43">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c r="AA576" s="190"/>
      <c r="AB576" s="190"/>
      <c r="AC576" s="190"/>
      <c r="AD576" s="190"/>
      <c r="AE576" s="190"/>
      <c r="AF576" s="190"/>
      <c r="AG576" s="190"/>
      <c r="AH576" s="190"/>
      <c r="AI576" s="190"/>
      <c r="AJ576" s="190"/>
      <c r="AK576" s="190"/>
      <c r="AL576" s="190"/>
      <c r="AM576" s="190"/>
      <c r="AN576" s="190"/>
      <c r="AO576" s="190"/>
      <c r="AP576" s="190"/>
      <c r="AQ576" s="190"/>
    </row>
    <row r="577" spans="1:43">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c r="AA577" s="190"/>
      <c r="AB577" s="190"/>
      <c r="AC577" s="190"/>
      <c r="AD577" s="190"/>
      <c r="AE577" s="190"/>
      <c r="AF577" s="190"/>
      <c r="AG577" s="190"/>
      <c r="AH577" s="190"/>
      <c r="AI577" s="190"/>
      <c r="AJ577" s="190"/>
      <c r="AK577" s="190"/>
      <c r="AL577" s="190"/>
      <c r="AM577" s="190"/>
      <c r="AN577" s="190"/>
      <c r="AO577" s="190"/>
      <c r="AP577" s="190"/>
      <c r="AQ577" s="190"/>
    </row>
    <row r="578" spans="1:43">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c r="AA578" s="190"/>
      <c r="AB578" s="190"/>
      <c r="AC578" s="190"/>
      <c r="AD578" s="190"/>
      <c r="AE578" s="190"/>
      <c r="AF578" s="190"/>
      <c r="AG578" s="190"/>
      <c r="AH578" s="190"/>
      <c r="AI578" s="190"/>
      <c r="AJ578" s="190"/>
      <c r="AK578" s="190"/>
      <c r="AL578" s="190"/>
      <c r="AM578" s="190"/>
      <c r="AN578" s="190"/>
      <c r="AO578" s="190"/>
      <c r="AP578" s="190"/>
      <c r="AQ578" s="190"/>
    </row>
    <row r="579" spans="1:43">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c r="AA579" s="190"/>
      <c r="AB579" s="190"/>
      <c r="AC579" s="190"/>
      <c r="AD579" s="190"/>
      <c r="AE579" s="190"/>
      <c r="AF579" s="190"/>
      <c r="AG579" s="190"/>
      <c r="AH579" s="190"/>
      <c r="AI579" s="190"/>
      <c r="AJ579" s="190"/>
      <c r="AK579" s="190"/>
      <c r="AL579" s="190"/>
      <c r="AM579" s="190"/>
      <c r="AN579" s="190"/>
      <c r="AO579" s="190"/>
      <c r="AP579" s="190"/>
      <c r="AQ579" s="190"/>
    </row>
    <row r="580" spans="1:43">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c r="AA580" s="190"/>
      <c r="AB580" s="190"/>
      <c r="AC580" s="190"/>
      <c r="AD580" s="190"/>
      <c r="AE580" s="190"/>
      <c r="AF580" s="190"/>
      <c r="AG580" s="190"/>
      <c r="AH580" s="190"/>
      <c r="AI580" s="190"/>
      <c r="AJ580" s="190"/>
      <c r="AK580" s="190"/>
      <c r="AL580" s="190"/>
      <c r="AM580" s="190"/>
      <c r="AN580" s="190"/>
      <c r="AO580" s="190"/>
      <c r="AP580" s="190"/>
      <c r="AQ580" s="190"/>
    </row>
    <row r="581" spans="1:43">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c r="AA581" s="190"/>
      <c r="AB581" s="190"/>
      <c r="AC581" s="190"/>
      <c r="AD581" s="190"/>
      <c r="AE581" s="190"/>
      <c r="AF581" s="190"/>
      <c r="AG581" s="190"/>
      <c r="AH581" s="190"/>
      <c r="AI581" s="190"/>
      <c r="AJ581" s="190"/>
      <c r="AK581" s="190"/>
      <c r="AL581" s="190"/>
      <c r="AM581" s="190"/>
      <c r="AN581" s="190"/>
      <c r="AO581" s="190"/>
      <c r="AP581" s="190"/>
      <c r="AQ581" s="190"/>
    </row>
    <row r="582" spans="1:43">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c r="AA582" s="190"/>
      <c r="AB582" s="190"/>
      <c r="AC582" s="190"/>
      <c r="AD582" s="190"/>
      <c r="AE582" s="190"/>
      <c r="AF582" s="190"/>
      <c r="AG582" s="190"/>
      <c r="AH582" s="190"/>
      <c r="AI582" s="190"/>
      <c r="AJ582" s="190"/>
      <c r="AK582" s="190"/>
      <c r="AL582" s="190"/>
      <c r="AM582" s="190"/>
      <c r="AN582" s="190"/>
      <c r="AO582" s="190"/>
      <c r="AP582" s="190"/>
      <c r="AQ582" s="190"/>
    </row>
    <row r="583" spans="1:4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c r="AA583" s="190"/>
      <c r="AB583" s="190"/>
      <c r="AC583" s="190"/>
      <c r="AD583" s="190"/>
      <c r="AE583" s="190"/>
      <c r="AF583" s="190"/>
      <c r="AG583" s="190"/>
      <c r="AH583" s="190"/>
      <c r="AI583" s="190"/>
      <c r="AJ583" s="190"/>
      <c r="AK583" s="190"/>
      <c r="AL583" s="190"/>
      <c r="AM583" s="190"/>
      <c r="AN583" s="190"/>
      <c r="AO583" s="190"/>
      <c r="AP583" s="190"/>
      <c r="AQ583" s="190"/>
    </row>
    <row r="584" spans="1:43">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c r="AA584" s="190"/>
      <c r="AB584" s="190"/>
      <c r="AC584" s="190"/>
      <c r="AD584" s="190"/>
      <c r="AE584" s="190"/>
      <c r="AF584" s="190"/>
      <c r="AG584" s="190"/>
      <c r="AH584" s="190"/>
      <c r="AI584" s="190"/>
      <c r="AJ584" s="190"/>
      <c r="AK584" s="190"/>
      <c r="AL584" s="190"/>
      <c r="AM584" s="190"/>
      <c r="AN584" s="190"/>
      <c r="AO584" s="190"/>
      <c r="AP584" s="190"/>
      <c r="AQ584" s="190"/>
    </row>
    <row r="585" spans="1:43">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c r="AA585" s="190"/>
      <c r="AB585" s="190"/>
      <c r="AC585" s="190"/>
      <c r="AD585" s="190"/>
      <c r="AE585" s="190"/>
      <c r="AF585" s="190"/>
      <c r="AG585" s="190"/>
      <c r="AH585" s="190"/>
      <c r="AI585" s="190"/>
      <c r="AJ585" s="190"/>
      <c r="AK585" s="190"/>
      <c r="AL585" s="190"/>
      <c r="AM585" s="190"/>
      <c r="AN585" s="190"/>
      <c r="AO585" s="190"/>
      <c r="AP585" s="190"/>
      <c r="AQ585" s="190"/>
    </row>
    <row r="586" spans="1:43">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c r="AA586" s="190"/>
      <c r="AB586" s="190"/>
      <c r="AC586" s="190"/>
      <c r="AD586" s="190"/>
      <c r="AE586" s="190"/>
      <c r="AF586" s="190"/>
      <c r="AG586" s="190"/>
      <c r="AH586" s="190"/>
      <c r="AI586" s="190"/>
      <c r="AJ586" s="190"/>
      <c r="AK586" s="190"/>
      <c r="AL586" s="190"/>
      <c r="AM586" s="190"/>
      <c r="AN586" s="190"/>
      <c r="AO586" s="190"/>
      <c r="AP586" s="190"/>
      <c r="AQ586" s="190"/>
    </row>
    <row r="587" spans="1:43">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c r="AA587" s="190"/>
      <c r="AB587" s="190"/>
      <c r="AC587" s="190"/>
      <c r="AD587" s="190"/>
      <c r="AE587" s="190"/>
      <c r="AF587" s="190"/>
      <c r="AG587" s="190"/>
      <c r="AH587" s="190"/>
      <c r="AI587" s="190"/>
      <c r="AJ587" s="190"/>
      <c r="AK587" s="190"/>
      <c r="AL587" s="190"/>
      <c r="AM587" s="190"/>
      <c r="AN587" s="190"/>
      <c r="AO587" s="190"/>
      <c r="AP587" s="190"/>
      <c r="AQ587" s="190"/>
    </row>
    <row r="588" spans="1:43">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c r="AA588" s="190"/>
      <c r="AB588" s="190"/>
      <c r="AC588" s="190"/>
      <c r="AD588" s="190"/>
      <c r="AE588" s="190"/>
      <c r="AF588" s="190"/>
      <c r="AG588" s="190"/>
      <c r="AH588" s="190"/>
      <c r="AI588" s="190"/>
      <c r="AJ588" s="190"/>
      <c r="AK588" s="190"/>
      <c r="AL588" s="190"/>
      <c r="AM588" s="190"/>
      <c r="AN588" s="190"/>
      <c r="AO588" s="190"/>
      <c r="AP588" s="190"/>
      <c r="AQ588" s="190"/>
    </row>
    <row r="589" spans="1:43">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c r="AA589" s="190"/>
      <c r="AB589" s="190"/>
      <c r="AC589" s="190"/>
      <c r="AD589" s="190"/>
      <c r="AE589" s="190"/>
      <c r="AF589" s="190"/>
      <c r="AG589" s="190"/>
      <c r="AH589" s="190"/>
      <c r="AI589" s="190"/>
      <c r="AJ589" s="190"/>
      <c r="AK589" s="190"/>
      <c r="AL589" s="190"/>
      <c r="AM589" s="190"/>
      <c r="AN589" s="190"/>
      <c r="AO589" s="190"/>
      <c r="AP589" s="190"/>
      <c r="AQ589" s="190"/>
    </row>
    <row r="590" spans="1:43">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c r="AB590" s="190"/>
      <c r="AC590" s="190"/>
      <c r="AD590" s="190"/>
      <c r="AE590" s="190"/>
      <c r="AF590" s="190"/>
      <c r="AG590" s="190"/>
      <c r="AH590" s="190"/>
      <c r="AI590" s="190"/>
      <c r="AJ590" s="190"/>
      <c r="AK590" s="190"/>
      <c r="AL590" s="190"/>
      <c r="AM590" s="190"/>
      <c r="AN590" s="190"/>
      <c r="AO590" s="190"/>
      <c r="AP590" s="190"/>
      <c r="AQ590" s="190"/>
    </row>
    <row r="591" spans="1:43">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c r="AA591" s="190"/>
      <c r="AB591" s="190"/>
      <c r="AC591" s="190"/>
      <c r="AD591" s="190"/>
      <c r="AE591" s="190"/>
      <c r="AF591" s="190"/>
      <c r="AG591" s="190"/>
      <c r="AH591" s="190"/>
      <c r="AI591" s="190"/>
      <c r="AJ591" s="190"/>
      <c r="AK591" s="190"/>
      <c r="AL591" s="190"/>
      <c r="AM591" s="190"/>
      <c r="AN591" s="190"/>
      <c r="AO591" s="190"/>
      <c r="AP591" s="190"/>
      <c r="AQ591" s="190"/>
    </row>
    <row r="592" spans="1:43">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c r="AA592" s="190"/>
      <c r="AB592" s="190"/>
      <c r="AC592" s="190"/>
      <c r="AD592" s="190"/>
      <c r="AE592" s="190"/>
      <c r="AF592" s="190"/>
      <c r="AG592" s="190"/>
      <c r="AH592" s="190"/>
      <c r="AI592" s="190"/>
      <c r="AJ592" s="190"/>
      <c r="AK592" s="190"/>
      <c r="AL592" s="190"/>
      <c r="AM592" s="190"/>
      <c r="AN592" s="190"/>
      <c r="AO592" s="190"/>
      <c r="AP592" s="190"/>
      <c r="AQ592" s="190"/>
    </row>
    <row r="593" spans="1:4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c r="AA593" s="190"/>
      <c r="AB593" s="190"/>
      <c r="AC593" s="190"/>
      <c r="AD593" s="190"/>
      <c r="AE593" s="190"/>
      <c r="AF593" s="190"/>
      <c r="AG593" s="190"/>
      <c r="AH593" s="190"/>
      <c r="AI593" s="190"/>
      <c r="AJ593" s="190"/>
      <c r="AK593" s="190"/>
      <c r="AL593" s="190"/>
      <c r="AM593" s="190"/>
      <c r="AN593" s="190"/>
      <c r="AO593" s="190"/>
      <c r="AP593" s="190"/>
      <c r="AQ593" s="190"/>
    </row>
    <row r="594" spans="1:43">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c r="AA594" s="190"/>
      <c r="AB594" s="190"/>
      <c r="AC594" s="190"/>
      <c r="AD594" s="190"/>
      <c r="AE594" s="190"/>
      <c r="AF594" s="190"/>
      <c r="AG594" s="190"/>
      <c r="AH594" s="190"/>
      <c r="AI594" s="190"/>
      <c r="AJ594" s="190"/>
      <c r="AK594" s="190"/>
      <c r="AL594" s="190"/>
      <c r="AM594" s="190"/>
      <c r="AN594" s="190"/>
      <c r="AO594" s="190"/>
      <c r="AP594" s="190"/>
      <c r="AQ594" s="190"/>
    </row>
    <row r="595" spans="1:43">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c r="AB595" s="190"/>
      <c r="AC595" s="190"/>
      <c r="AD595" s="190"/>
      <c r="AE595" s="190"/>
      <c r="AF595" s="190"/>
      <c r="AG595" s="190"/>
      <c r="AH595" s="190"/>
      <c r="AI595" s="190"/>
      <c r="AJ595" s="190"/>
      <c r="AK595" s="190"/>
      <c r="AL595" s="190"/>
      <c r="AM595" s="190"/>
      <c r="AN595" s="190"/>
      <c r="AO595" s="190"/>
      <c r="AP595" s="190"/>
      <c r="AQ595" s="190"/>
    </row>
    <row r="596" spans="1:43">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c r="AA596" s="190"/>
      <c r="AB596" s="190"/>
      <c r="AC596" s="190"/>
      <c r="AD596" s="190"/>
      <c r="AE596" s="190"/>
      <c r="AF596" s="190"/>
      <c r="AG596" s="190"/>
      <c r="AH596" s="190"/>
      <c r="AI596" s="190"/>
      <c r="AJ596" s="190"/>
      <c r="AK596" s="190"/>
      <c r="AL596" s="190"/>
      <c r="AM596" s="190"/>
      <c r="AN596" s="190"/>
      <c r="AO596" s="190"/>
      <c r="AP596" s="190"/>
      <c r="AQ596" s="190"/>
    </row>
    <row r="597" spans="1:43">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c r="AA597" s="190"/>
      <c r="AB597" s="190"/>
      <c r="AC597" s="190"/>
      <c r="AD597" s="190"/>
      <c r="AE597" s="190"/>
      <c r="AF597" s="190"/>
      <c r="AG597" s="190"/>
      <c r="AH597" s="190"/>
      <c r="AI597" s="190"/>
      <c r="AJ597" s="190"/>
      <c r="AK597" s="190"/>
      <c r="AL597" s="190"/>
      <c r="AM597" s="190"/>
      <c r="AN597" s="190"/>
      <c r="AO597" s="190"/>
      <c r="AP597" s="190"/>
      <c r="AQ597" s="190"/>
    </row>
    <row r="598" spans="1:43">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c r="AA598" s="190"/>
      <c r="AB598" s="190"/>
      <c r="AC598" s="190"/>
      <c r="AD598" s="190"/>
      <c r="AE598" s="190"/>
      <c r="AF598" s="190"/>
      <c r="AG598" s="190"/>
      <c r="AH598" s="190"/>
      <c r="AI598" s="190"/>
      <c r="AJ598" s="190"/>
      <c r="AK598" s="190"/>
      <c r="AL598" s="190"/>
      <c r="AM598" s="190"/>
      <c r="AN598" s="190"/>
      <c r="AO598" s="190"/>
      <c r="AP598" s="190"/>
      <c r="AQ598" s="190"/>
    </row>
    <row r="599" spans="1:43">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c r="AB599" s="190"/>
      <c r="AC599" s="190"/>
      <c r="AD599" s="190"/>
      <c r="AE599" s="190"/>
      <c r="AF599" s="190"/>
      <c r="AG599" s="190"/>
      <c r="AH599" s="190"/>
      <c r="AI599" s="190"/>
      <c r="AJ599" s="190"/>
      <c r="AK599" s="190"/>
      <c r="AL599" s="190"/>
      <c r="AM599" s="190"/>
      <c r="AN599" s="190"/>
      <c r="AO599" s="190"/>
      <c r="AP599" s="190"/>
      <c r="AQ599" s="190"/>
    </row>
    <row r="600" spans="1:43">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c r="AA600" s="190"/>
      <c r="AB600" s="190"/>
      <c r="AC600" s="190"/>
      <c r="AD600" s="190"/>
      <c r="AE600" s="190"/>
      <c r="AF600" s="190"/>
      <c r="AG600" s="190"/>
      <c r="AH600" s="190"/>
      <c r="AI600" s="190"/>
      <c r="AJ600" s="190"/>
      <c r="AK600" s="190"/>
      <c r="AL600" s="190"/>
      <c r="AM600" s="190"/>
      <c r="AN600" s="190"/>
      <c r="AO600" s="190"/>
      <c r="AP600" s="190"/>
      <c r="AQ600" s="190"/>
    </row>
    <row r="601" spans="1:43">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c r="AA601" s="190"/>
      <c r="AB601" s="190"/>
      <c r="AC601" s="190"/>
      <c r="AD601" s="190"/>
      <c r="AE601" s="190"/>
      <c r="AF601" s="190"/>
      <c r="AG601" s="190"/>
      <c r="AH601" s="190"/>
      <c r="AI601" s="190"/>
      <c r="AJ601" s="190"/>
      <c r="AK601" s="190"/>
      <c r="AL601" s="190"/>
      <c r="AM601" s="190"/>
      <c r="AN601" s="190"/>
      <c r="AO601" s="190"/>
      <c r="AP601" s="190"/>
      <c r="AQ601" s="190"/>
    </row>
    <row r="602" spans="1:43">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c r="AA602" s="190"/>
      <c r="AB602" s="190"/>
      <c r="AC602" s="190"/>
      <c r="AD602" s="190"/>
      <c r="AE602" s="190"/>
      <c r="AF602" s="190"/>
      <c r="AG602" s="190"/>
      <c r="AH602" s="190"/>
      <c r="AI602" s="190"/>
      <c r="AJ602" s="190"/>
      <c r="AK602" s="190"/>
      <c r="AL602" s="190"/>
      <c r="AM602" s="190"/>
      <c r="AN602" s="190"/>
      <c r="AO602" s="190"/>
      <c r="AP602" s="190"/>
      <c r="AQ602" s="190"/>
    </row>
    <row r="603" spans="1:4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c r="AA603" s="190"/>
      <c r="AB603" s="190"/>
      <c r="AC603" s="190"/>
      <c r="AD603" s="190"/>
      <c r="AE603" s="190"/>
      <c r="AF603" s="190"/>
      <c r="AG603" s="190"/>
      <c r="AH603" s="190"/>
      <c r="AI603" s="190"/>
      <c r="AJ603" s="190"/>
      <c r="AK603" s="190"/>
      <c r="AL603" s="190"/>
      <c r="AM603" s="190"/>
      <c r="AN603" s="190"/>
      <c r="AO603" s="190"/>
      <c r="AP603" s="190"/>
      <c r="AQ603" s="190"/>
    </row>
    <row r="604" spans="1:43">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c r="AA604" s="190"/>
      <c r="AB604" s="190"/>
      <c r="AC604" s="190"/>
      <c r="AD604" s="190"/>
      <c r="AE604" s="190"/>
      <c r="AF604" s="190"/>
      <c r="AG604" s="190"/>
      <c r="AH604" s="190"/>
      <c r="AI604" s="190"/>
      <c r="AJ604" s="190"/>
      <c r="AK604" s="190"/>
      <c r="AL604" s="190"/>
      <c r="AM604" s="190"/>
      <c r="AN604" s="190"/>
      <c r="AO604" s="190"/>
      <c r="AP604" s="190"/>
      <c r="AQ604" s="190"/>
    </row>
    <row r="605" spans="1:43">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c r="AB605" s="190"/>
      <c r="AC605" s="190"/>
      <c r="AD605" s="190"/>
      <c r="AE605" s="190"/>
      <c r="AF605" s="190"/>
      <c r="AG605" s="190"/>
      <c r="AH605" s="190"/>
      <c r="AI605" s="190"/>
      <c r="AJ605" s="190"/>
      <c r="AK605" s="190"/>
      <c r="AL605" s="190"/>
      <c r="AM605" s="190"/>
      <c r="AN605" s="190"/>
      <c r="AO605" s="190"/>
      <c r="AP605" s="190"/>
      <c r="AQ605" s="190"/>
    </row>
    <row r="606" spans="1:43">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c r="AA606" s="190"/>
      <c r="AB606" s="190"/>
      <c r="AC606" s="190"/>
      <c r="AD606" s="190"/>
      <c r="AE606" s="190"/>
      <c r="AF606" s="190"/>
      <c r="AG606" s="190"/>
      <c r="AH606" s="190"/>
      <c r="AI606" s="190"/>
      <c r="AJ606" s="190"/>
      <c r="AK606" s="190"/>
      <c r="AL606" s="190"/>
      <c r="AM606" s="190"/>
      <c r="AN606" s="190"/>
      <c r="AO606" s="190"/>
      <c r="AP606" s="190"/>
      <c r="AQ606" s="190"/>
    </row>
    <row r="607" spans="1:43">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c r="AA607" s="190"/>
      <c r="AB607" s="190"/>
      <c r="AC607" s="190"/>
      <c r="AD607" s="190"/>
      <c r="AE607" s="190"/>
      <c r="AF607" s="190"/>
      <c r="AG607" s="190"/>
      <c r="AH607" s="190"/>
      <c r="AI607" s="190"/>
      <c r="AJ607" s="190"/>
      <c r="AK607" s="190"/>
      <c r="AL607" s="190"/>
      <c r="AM607" s="190"/>
      <c r="AN607" s="190"/>
      <c r="AO607" s="190"/>
      <c r="AP607" s="190"/>
      <c r="AQ607" s="190"/>
    </row>
    <row r="608" spans="1:43">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c r="AA608" s="190"/>
      <c r="AB608" s="190"/>
      <c r="AC608" s="190"/>
      <c r="AD608" s="190"/>
      <c r="AE608" s="190"/>
      <c r="AF608" s="190"/>
      <c r="AG608" s="190"/>
      <c r="AH608" s="190"/>
      <c r="AI608" s="190"/>
      <c r="AJ608" s="190"/>
      <c r="AK608" s="190"/>
      <c r="AL608" s="190"/>
      <c r="AM608" s="190"/>
      <c r="AN608" s="190"/>
      <c r="AO608" s="190"/>
      <c r="AP608" s="190"/>
      <c r="AQ608" s="190"/>
    </row>
    <row r="609" spans="1:43">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c r="AA609" s="190"/>
      <c r="AB609" s="190"/>
      <c r="AC609" s="190"/>
      <c r="AD609" s="190"/>
      <c r="AE609" s="190"/>
      <c r="AF609" s="190"/>
      <c r="AG609" s="190"/>
      <c r="AH609" s="190"/>
      <c r="AI609" s="190"/>
      <c r="AJ609" s="190"/>
      <c r="AK609" s="190"/>
      <c r="AL609" s="190"/>
      <c r="AM609" s="190"/>
      <c r="AN609" s="190"/>
      <c r="AO609" s="190"/>
      <c r="AP609" s="190"/>
      <c r="AQ609" s="190"/>
    </row>
    <row r="610" spans="1:43">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c r="AB610" s="190"/>
      <c r="AC610" s="190"/>
      <c r="AD610" s="190"/>
      <c r="AE610" s="190"/>
      <c r="AF610" s="190"/>
      <c r="AG610" s="190"/>
      <c r="AH610" s="190"/>
      <c r="AI610" s="190"/>
      <c r="AJ610" s="190"/>
      <c r="AK610" s="190"/>
      <c r="AL610" s="190"/>
      <c r="AM610" s="190"/>
      <c r="AN610" s="190"/>
      <c r="AO610" s="190"/>
      <c r="AP610" s="190"/>
      <c r="AQ610" s="190"/>
    </row>
    <row r="611" spans="1:43">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c r="AB611" s="190"/>
      <c r="AC611" s="190"/>
      <c r="AD611" s="190"/>
      <c r="AE611" s="190"/>
      <c r="AF611" s="190"/>
      <c r="AG611" s="190"/>
      <c r="AH611" s="190"/>
      <c r="AI611" s="190"/>
      <c r="AJ611" s="190"/>
      <c r="AK611" s="190"/>
      <c r="AL611" s="190"/>
      <c r="AM611" s="190"/>
      <c r="AN611" s="190"/>
      <c r="AO611" s="190"/>
      <c r="AP611" s="190"/>
      <c r="AQ611" s="190"/>
    </row>
    <row r="612" spans="1:43">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c r="AA612" s="190"/>
      <c r="AB612" s="190"/>
      <c r="AC612" s="190"/>
      <c r="AD612" s="190"/>
      <c r="AE612" s="190"/>
      <c r="AF612" s="190"/>
      <c r="AG612" s="190"/>
      <c r="AH612" s="190"/>
      <c r="AI612" s="190"/>
      <c r="AJ612" s="190"/>
      <c r="AK612" s="190"/>
      <c r="AL612" s="190"/>
      <c r="AM612" s="190"/>
      <c r="AN612" s="190"/>
      <c r="AO612" s="190"/>
      <c r="AP612" s="190"/>
      <c r="AQ612" s="190"/>
    </row>
    <row r="613" spans="1:4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c r="AA613" s="190"/>
      <c r="AB613" s="190"/>
      <c r="AC613" s="190"/>
      <c r="AD613" s="190"/>
      <c r="AE613" s="190"/>
      <c r="AF613" s="190"/>
      <c r="AG613" s="190"/>
      <c r="AH613" s="190"/>
      <c r="AI613" s="190"/>
      <c r="AJ613" s="190"/>
      <c r="AK613" s="190"/>
      <c r="AL613" s="190"/>
      <c r="AM613" s="190"/>
      <c r="AN613" s="190"/>
      <c r="AO613" s="190"/>
      <c r="AP613" s="190"/>
      <c r="AQ613" s="190"/>
    </row>
    <row r="614" spans="1:43">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c r="AA614" s="190"/>
      <c r="AB614" s="190"/>
      <c r="AC614" s="190"/>
      <c r="AD614" s="190"/>
      <c r="AE614" s="190"/>
      <c r="AF614" s="190"/>
      <c r="AG614" s="190"/>
      <c r="AH614" s="190"/>
      <c r="AI614" s="190"/>
      <c r="AJ614" s="190"/>
      <c r="AK614" s="190"/>
      <c r="AL614" s="190"/>
      <c r="AM614" s="190"/>
      <c r="AN614" s="190"/>
      <c r="AO614" s="190"/>
      <c r="AP614" s="190"/>
      <c r="AQ614" s="190"/>
    </row>
    <row r="615" spans="1:43">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c r="AA615" s="190"/>
      <c r="AB615" s="190"/>
      <c r="AC615" s="190"/>
      <c r="AD615" s="190"/>
      <c r="AE615" s="190"/>
      <c r="AF615" s="190"/>
      <c r="AG615" s="190"/>
      <c r="AH615" s="190"/>
      <c r="AI615" s="190"/>
      <c r="AJ615" s="190"/>
      <c r="AK615" s="190"/>
      <c r="AL615" s="190"/>
      <c r="AM615" s="190"/>
      <c r="AN615" s="190"/>
      <c r="AO615" s="190"/>
      <c r="AP615" s="190"/>
      <c r="AQ615" s="190"/>
    </row>
    <row r="616" spans="1:43">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c r="AA616" s="190"/>
      <c r="AB616" s="190"/>
      <c r="AC616" s="190"/>
      <c r="AD616" s="190"/>
      <c r="AE616" s="190"/>
      <c r="AF616" s="190"/>
      <c r="AG616" s="190"/>
      <c r="AH616" s="190"/>
      <c r="AI616" s="190"/>
      <c r="AJ616" s="190"/>
      <c r="AK616" s="190"/>
      <c r="AL616" s="190"/>
      <c r="AM616" s="190"/>
      <c r="AN616" s="190"/>
      <c r="AO616" s="190"/>
      <c r="AP616" s="190"/>
      <c r="AQ616" s="190"/>
    </row>
    <row r="617" spans="1:43">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c r="AG617" s="190"/>
      <c r="AH617" s="190"/>
      <c r="AI617" s="190"/>
      <c r="AJ617" s="190"/>
      <c r="AK617" s="190"/>
      <c r="AL617" s="190"/>
      <c r="AM617" s="190"/>
      <c r="AN617" s="190"/>
      <c r="AO617" s="190"/>
      <c r="AP617" s="190"/>
      <c r="AQ617" s="190"/>
    </row>
    <row r="618" spans="1:43">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c r="AA618" s="190"/>
      <c r="AB618" s="190"/>
      <c r="AC618" s="190"/>
      <c r="AD618" s="190"/>
      <c r="AE618" s="190"/>
      <c r="AF618" s="190"/>
      <c r="AG618" s="190"/>
      <c r="AH618" s="190"/>
      <c r="AI618" s="190"/>
      <c r="AJ618" s="190"/>
      <c r="AK618" s="190"/>
      <c r="AL618" s="190"/>
      <c r="AM618" s="190"/>
      <c r="AN618" s="190"/>
      <c r="AO618" s="190"/>
      <c r="AP618" s="190"/>
      <c r="AQ618" s="190"/>
    </row>
    <row r="619" spans="1:43">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c r="AB619" s="190"/>
      <c r="AC619" s="190"/>
      <c r="AD619" s="190"/>
      <c r="AE619" s="190"/>
      <c r="AF619" s="190"/>
      <c r="AG619" s="190"/>
      <c r="AH619" s="190"/>
      <c r="AI619" s="190"/>
      <c r="AJ619" s="190"/>
      <c r="AK619" s="190"/>
      <c r="AL619" s="190"/>
      <c r="AM619" s="190"/>
      <c r="AN619" s="190"/>
      <c r="AO619" s="190"/>
      <c r="AP619" s="190"/>
      <c r="AQ619" s="190"/>
    </row>
    <row r="620" spans="1:43">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c r="AB620" s="190"/>
      <c r="AC620" s="190"/>
      <c r="AD620" s="190"/>
      <c r="AE620" s="190"/>
      <c r="AF620" s="190"/>
      <c r="AG620" s="190"/>
      <c r="AH620" s="190"/>
      <c r="AI620" s="190"/>
      <c r="AJ620" s="190"/>
      <c r="AK620" s="190"/>
      <c r="AL620" s="190"/>
      <c r="AM620" s="190"/>
      <c r="AN620" s="190"/>
      <c r="AO620" s="190"/>
      <c r="AP620" s="190"/>
      <c r="AQ620" s="190"/>
    </row>
    <row r="621" spans="1:43">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c r="AA621" s="190"/>
      <c r="AB621" s="190"/>
      <c r="AC621" s="190"/>
      <c r="AD621" s="190"/>
      <c r="AE621" s="190"/>
      <c r="AF621" s="190"/>
      <c r="AG621" s="190"/>
      <c r="AH621" s="190"/>
      <c r="AI621" s="190"/>
      <c r="AJ621" s="190"/>
      <c r="AK621" s="190"/>
      <c r="AL621" s="190"/>
      <c r="AM621" s="190"/>
      <c r="AN621" s="190"/>
      <c r="AO621" s="190"/>
      <c r="AP621" s="190"/>
      <c r="AQ621" s="190"/>
    </row>
    <row r="622" spans="1:43">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c r="AA622" s="190"/>
      <c r="AB622" s="190"/>
      <c r="AC622" s="190"/>
      <c r="AD622" s="190"/>
      <c r="AE622" s="190"/>
      <c r="AF622" s="190"/>
      <c r="AG622" s="190"/>
      <c r="AH622" s="190"/>
      <c r="AI622" s="190"/>
      <c r="AJ622" s="190"/>
      <c r="AK622" s="190"/>
      <c r="AL622" s="190"/>
      <c r="AM622" s="190"/>
      <c r="AN622" s="190"/>
      <c r="AO622" s="190"/>
      <c r="AP622" s="190"/>
      <c r="AQ622" s="190"/>
    </row>
    <row r="623" spans="1:4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c r="AA623" s="190"/>
      <c r="AB623" s="190"/>
      <c r="AC623" s="190"/>
      <c r="AD623" s="190"/>
      <c r="AE623" s="190"/>
      <c r="AF623" s="190"/>
      <c r="AG623" s="190"/>
      <c r="AH623" s="190"/>
      <c r="AI623" s="190"/>
      <c r="AJ623" s="190"/>
      <c r="AK623" s="190"/>
      <c r="AL623" s="190"/>
      <c r="AM623" s="190"/>
      <c r="AN623" s="190"/>
      <c r="AO623" s="190"/>
      <c r="AP623" s="190"/>
      <c r="AQ623" s="190"/>
    </row>
    <row r="624" spans="1:43">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c r="AA624" s="190"/>
      <c r="AB624" s="190"/>
      <c r="AC624" s="190"/>
      <c r="AD624" s="190"/>
      <c r="AE624" s="190"/>
      <c r="AF624" s="190"/>
      <c r="AG624" s="190"/>
      <c r="AH624" s="190"/>
      <c r="AI624" s="190"/>
      <c r="AJ624" s="190"/>
      <c r="AK624" s="190"/>
      <c r="AL624" s="190"/>
      <c r="AM624" s="190"/>
      <c r="AN624" s="190"/>
      <c r="AO624" s="190"/>
      <c r="AP624" s="190"/>
      <c r="AQ624" s="190"/>
    </row>
    <row r="625" spans="1:43">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c r="AA625" s="190"/>
      <c r="AB625" s="190"/>
      <c r="AC625" s="190"/>
      <c r="AD625" s="190"/>
      <c r="AE625" s="190"/>
      <c r="AF625" s="190"/>
      <c r="AG625" s="190"/>
      <c r="AH625" s="190"/>
      <c r="AI625" s="190"/>
      <c r="AJ625" s="190"/>
      <c r="AK625" s="190"/>
      <c r="AL625" s="190"/>
      <c r="AM625" s="190"/>
      <c r="AN625" s="190"/>
      <c r="AO625" s="190"/>
      <c r="AP625" s="190"/>
      <c r="AQ625" s="190"/>
    </row>
    <row r="626" spans="1:43">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c r="AA626" s="190"/>
      <c r="AB626" s="190"/>
      <c r="AC626" s="190"/>
      <c r="AD626" s="190"/>
      <c r="AE626" s="190"/>
      <c r="AF626" s="190"/>
      <c r="AG626" s="190"/>
      <c r="AH626" s="190"/>
      <c r="AI626" s="190"/>
      <c r="AJ626" s="190"/>
      <c r="AK626" s="190"/>
      <c r="AL626" s="190"/>
      <c r="AM626" s="190"/>
      <c r="AN626" s="190"/>
      <c r="AO626" s="190"/>
      <c r="AP626" s="190"/>
      <c r="AQ626" s="190"/>
    </row>
    <row r="627" spans="1:43">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c r="AB627" s="190"/>
      <c r="AC627" s="190"/>
      <c r="AD627" s="190"/>
      <c r="AE627" s="190"/>
      <c r="AF627" s="190"/>
      <c r="AG627" s="190"/>
      <c r="AH627" s="190"/>
      <c r="AI627" s="190"/>
      <c r="AJ627" s="190"/>
      <c r="AK627" s="190"/>
      <c r="AL627" s="190"/>
      <c r="AM627" s="190"/>
      <c r="AN627" s="190"/>
      <c r="AO627" s="190"/>
      <c r="AP627" s="190"/>
      <c r="AQ627" s="190"/>
    </row>
    <row r="628" spans="1:43">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c r="AA628" s="190"/>
      <c r="AB628" s="190"/>
      <c r="AC628" s="190"/>
      <c r="AD628" s="190"/>
      <c r="AE628" s="190"/>
      <c r="AF628" s="190"/>
      <c r="AG628" s="190"/>
      <c r="AH628" s="190"/>
      <c r="AI628" s="190"/>
      <c r="AJ628" s="190"/>
      <c r="AK628" s="190"/>
      <c r="AL628" s="190"/>
      <c r="AM628" s="190"/>
      <c r="AN628" s="190"/>
      <c r="AO628" s="190"/>
      <c r="AP628" s="190"/>
      <c r="AQ628" s="190"/>
    </row>
    <row r="629" spans="1:43">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c r="AA629" s="190"/>
      <c r="AB629" s="190"/>
      <c r="AC629" s="190"/>
      <c r="AD629" s="190"/>
      <c r="AE629" s="190"/>
      <c r="AF629" s="190"/>
      <c r="AG629" s="190"/>
      <c r="AH629" s="190"/>
      <c r="AI629" s="190"/>
      <c r="AJ629" s="190"/>
      <c r="AK629" s="190"/>
      <c r="AL629" s="190"/>
      <c r="AM629" s="190"/>
      <c r="AN629" s="190"/>
      <c r="AO629" s="190"/>
      <c r="AP629" s="190"/>
      <c r="AQ629" s="190"/>
    </row>
    <row r="630" spans="1:43">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c r="AA630" s="190"/>
      <c r="AB630" s="190"/>
      <c r="AC630" s="190"/>
      <c r="AD630" s="190"/>
      <c r="AE630" s="190"/>
      <c r="AF630" s="190"/>
      <c r="AG630" s="190"/>
      <c r="AH630" s="190"/>
      <c r="AI630" s="190"/>
      <c r="AJ630" s="190"/>
      <c r="AK630" s="190"/>
      <c r="AL630" s="190"/>
      <c r="AM630" s="190"/>
      <c r="AN630" s="190"/>
      <c r="AO630" s="190"/>
      <c r="AP630" s="190"/>
      <c r="AQ630" s="190"/>
    </row>
    <row r="631" spans="1:43">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c r="AA631" s="190"/>
      <c r="AB631" s="190"/>
      <c r="AC631" s="190"/>
      <c r="AD631" s="190"/>
      <c r="AE631" s="190"/>
      <c r="AF631" s="190"/>
      <c r="AG631" s="190"/>
      <c r="AH631" s="190"/>
      <c r="AI631" s="190"/>
      <c r="AJ631" s="190"/>
      <c r="AK631" s="190"/>
      <c r="AL631" s="190"/>
      <c r="AM631" s="190"/>
      <c r="AN631" s="190"/>
      <c r="AO631" s="190"/>
      <c r="AP631" s="190"/>
      <c r="AQ631" s="190"/>
    </row>
    <row r="632" spans="1:43">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c r="AB632" s="190"/>
      <c r="AC632" s="190"/>
      <c r="AD632" s="190"/>
      <c r="AE632" s="190"/>
      <c r="AF632" s="190"/>
      <c r="AG632" s="190"/>
      <c r="AH632" s="190"/>
      <c r="AI632" s="190"/>
      <c r="AJ632" s="190"/>
      <c r="AK632" s="190"/>
      <c r="AL632" s="190"/>
      <c r="AM632" s="190"/>
      <c r="AN632" s="190"/>
      <c r="AO632" s="190"/>
      <c r="AP632" s="190"/>
      <c r="AQ632" s="190"/>
    </row>
    <row r="633" spans="1:4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c r="AA633" s="190"/>
      <c r="AB633" s="190"/>
      <c r="AC633" s="190"/>
      <c r="AD633" s="190"/>
      <c r="AE633" s="190"/>
      <c r="AF633" s="190"/>
      <c r="AG633" s="190"/>
      <c r="AH633" s="190"/>
      <c r="AI633" s="190"/>
      <c r="AJ633" s="190"/>
      <c r="AK633" s="190"/>
      <c r="AL633" s="190"/>
      <c r="AM633" s="190"/>
      <c r="AN633" s="190"/>
      <c r="AO633" s="190"/>
      <c r="AP633" s="190"/>
      <c r="AQ633" s="190"/>
    </row>
    <row r="634" spans="1:43">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c r="AA634" s="190"/>
      <c r="AB634" s="190"/>
      <c r="AC634" s="190"/>
      <c r="AD634" s="190"/>
      <c r="AE634" s="190"/>
      <c r="AF634" s="190"/>
      <c r="AG634" s="190"/>
      <c r="AH634" s="190"/>
      <c r="AI634" s="190"/>
      <c r="AJ634" s="190"/>
      <c r="AK634" s="190"/>
      <c r="AL634" s="190"/>
      <c r="AM634" s="190"/>
      <c r="AN634" s="190"/>
      <c r="AO634" s="190"/>
      <c r="AP634" s="190"/>
      <c r="AQ634" s="190"/>
    </row>
    <row r="635" spans="1:43">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c r="AA635" s="190"/>
      <c r="AB635" s="190"/>
      <c r="AC635" s="190"/>
      <c r="AD635" s="190"/>
      <c r="AE635" s="190"/>
      <c r="AF635" s="190"/>
      <c r="AG635" s="190"/>
      <c r="AH635" s="190"/>
      <c r="AI635" s="190"/>
      <c r="AJ635" s="190"/>
      <c r="AK635" s="190"/>
      <c r="AL635" s="190"/>
      <c r="AM635" s="190"/>
      <c r="AN635" s="190"/>
      <c r="AO635" s="190"/>
      <c r="AP635" s="190"/>
      <c r="AQ635" s="190"/>
    </row>
    <row r="636" spans="1:43">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c r="AA636" s="190"/>
      <c r="AB636" s="190"/>
      <c r="AC636" s="190"/>
      <c r="AD636" s="190"/>
      <c r="AE636" s="190"/>
      <c r="AF636" s="190"/>
      <c r="AG636" s="190"/>
      <c r="AH636" s="190"/>
      <c r="AI636" s="190"/>
      <c r="AJ636" s="190"/>
      <c r="AK636" s="190"/>
      <c r="AL636" s="190"/>
      <c r="AM636" s="190"/>
      <c r="AN636" s="190"/>
      <c r="AO636" s="190"/>
      <c r="AP636" s="190"/>
      <c r="AQ636" s="190"/>
    </row>
    <row r="637" spans="1:43">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c r="AA637" s="190"/>
      <c r="AB637" s="190"/>
      <c r="AC637" s="190"/>
      <c r="AD637" s="190"/>
      <c r="AE637" s="190"/>
      <c r="AF637" s="190"/>
      <c r="AG637" s="190"/>
      <c r="AH637" s="190"/>
      <c r="AI637" s="190"/>
      <c r="AJ637" s="190"/>
      <c r="AK637" s="190"/>
      <c r="AL637" s="190"/>
      <c r="AM637" s="190"/>
      <c r="AN637" s="190"/>
      <c r="AO637" s="190"/>
      <c r="AP637" s="190"/>
      <c r="AQ637" s="190"/>
    </row>
    <row r="638" spans="1:43">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c r="AG638" s="190"/>
      <c r="AH638" s="190"/>
      <c r="AI638" s="190"/>
      <c r="AJ638" s="190"/>
      <c r="AK638" s="190"/>
      <c r="AL638" s="190"/>
      <c r="AM638" s="190"/>
      <c r="AN638" s="190"/>
      <c r="AO638" s="190"/>
      <c r="AP638" s="190"/>
      <c r="AQ638" s="190"/>
    </row>
    <row r="639" spans="1:43">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c r="AA639" s="190"/>
      <c r="AB639" s="190"/>
      <c r="AC639" s="190"/>
      <c r="AD639" s="190"/>
      <c r="AE639" s="190"/>
      <c r="AF639" s="190"/>
      <c r="AG639" s="190"/>
      <c r="AH639" s="190"/>
      <c r="AI639" s="190"/>
      <c r="AJ639" s="190"/>
      <c r="AK639" s="190"/>
      <c r="AL639" s="190"/>
      <c r="AM639" s="190"/>
      <c r="AN639" s="190"/>
      <c r="AO639" s="190"/>
      <c r="AP639" s="190"/>
      <c r="AQ639" s="190"/>
    </row>
    <row r="640" spans="1:43">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c r="AA640" s="190"/>
      <c r="AB640" s="190"/>
      <c r="AC640" s="190"/>
      <c r="AD640" s="190"/>
      <c r="AE640" s="190"/>
      <c r="AF640" s="190"/>
      <c r="AG640" s="190"/>
      <c r="AH640" s="190"/>
      <c r="AI640" s="190"/>
      <c r="AJ640" s="190"/>
      <c r="AK640" s="190"/>
      <c r="AL640" s="190"/>
      <c r="AM640" s="190"/>
      <c r="AN640" s="190"/>
      <c r="AO640" s="190"/>
      <c r="AP640" s="190"/>
      <c r="AQ640" s="190"/>
    </row>
    <row r="641" spans="1:43">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c r="AA641" s="190"/>
      <c r="AB641" s="190"/>
      <c r="AC641" s="190"/>
      <c r="AD641" s="190"/>
      <c r="AE641" s="190"/>
      <c r="AF641" s="190"/>
      <c r="AG641" s="190"/>
      <c r="AH641" s="190"/>
      <c r="AI641" s="190"/>
      <c r="AJ641" s="190"/>
      <c r="AK641" s="190"/>
      <c r="AL641" s="190"/>
      <c r="AM641" s="190"/>
      <c r="AN641" s="190"/>
      <c r="AO641" s="190"/>
      <c r="AP641" s="190"/>
      <c r="AQ641" s="190"/>
    </row>
    <row r="642" spans="1:43">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c r="AB642" s="190"/>
      <c r="AC642" s="190"/>
      <c r="AD642" s="190"/>
      <c r="AE642" s="190"/>
      <c r="AF642" s="190"/>
      <c r="AG642" s="190"/>
      <c r="AH642" s="190"/>
      <c r="AI642" s="190"/>
      <c r="AJ642" s="190"/>
      <c r="AK642" s="190"/>
      <c r="AL642" s="190"/>
      <c r="AM642" s="190"/>
      <c r="AN642" s="190"/>
      <c r="AO642" s="190"/>
      <c r="AP642" s="190"/>
      <c r="AQ642" s="190"/>
    </row>
    <row r="643" spans="1: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c r="AA643" s="190"/>
      <c r="AB643" s="190"/>
      <c r="AC643" s="190"/>
      <c r="AD643" s="190"/>
      <c r="AE643" s="190"/>
      <c r="AF643" s="190"/>
      <c r="AG643" s="190"/>
      <c r="AH643" s="190"/>
      <c r="AI643" s="190"/>
      <c r="AJ643" s="190"/>
      <c r="AK643" s="190"/>
      <c r="AL643" s="190"/>
      <c r="AM643" s="190"/>
      <c r="AN643" s="190"/>
      <c r="AO643" s="190"/>
      <c r="AP643" s="190"/>
      <c r="AQ643" s="190"/>
    </row>
    <row r="644" spans="1:43">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c r="AA644" s="190"/>
      <c r="AB644" s="190"/>
      <c r="AC644" s="190"/>
      <c r="AD644" s="190"/>
      <c r="AE644" s="190"/>
      <c r="AF644" s="190"/>
      <c r="AG644" s="190"/>
      <c r="AH644" s="190"/>
      <c r="AI644" s="190"/>
      <c r="AJ644" s="190"/>
      <c r="AK644" s="190"/>
      <c r="AL644" s="190"/>
      <c r="AM644" s="190"/>
      <c r="AN644" s="190"/>
      <c r="AO644" s="190"/>
      <c r="AP644" s="190"/>
      <c r="AQ644" s="190"/>
    </row>
    <row r="645" spans="1:43">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c r="AB645" s="190"/>
      <c r="AC645" s="190"/>
      <c r="AD645" s="190"/>
      <c r="AE645" s="190"/>
      <c r="AF645" s="190"/>
      <c r="AG645" s="190"/>
      <c r="AH645" s="190"/>
      <c r="AI645" s="190"/>
      <c r="AJ645" s="190"/>
      <c r="AK645" s="190"/>
      <c r="AL645" s="190"/>
      <c r="AM645" s="190"/>
      <c r="AN645" s="190"/>
      <c r="AO645" s="190"/>
      <c r="AP645" s="190"/>
      <c r="AQ645" s="190"/>
    </row>
    <row r="646" spans="1:43">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c r="AA646" s="190"/>
      <c r="AB646" s="190"/>
      <c r="AC646" s="190"/>
      <c r="AD646" s="190"/>
      <c r="AE646" s="190"/>
      <c r="AF646" s="190"/>
      <c r="AG646" s="190"/>
      <c r="AH646" s="190"/>
      <c r="AI646" s="190"/>
      <c r="AJ646" s="190"/>
      <c r="AK646" s="190"/>
      <c r="AL646" s="190"/>
      <c r="AM646" s="190"/>
      <c r="AN646" s="190"/>
      <c r="AO646" s="190"/>
      <c r="AP646" s="190"/>
      <c r="AQ646" s="190"/>
    </row>
    <row r="647" spans="1:43">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c r="AB647" s="190"/>
      <c r="AC647" s="190"/>
      <c r="AD647" s="190"/>
      <c r="AE647" s="190"/>
      <c r="AF647" s="190"/>
      <c r="AG647" s="190"/>
      <c r="AH647" s="190"/>
      <c r="AI647" s="190"/>
      <c r="AJ647" s="190"/>
      <c r="AK647" s="190"/>
      <c r="AL647" s="190"/>
      <c r="AM647" s="190"/>
      <c r="AN647" s="190"/>
      <c r="AO647" s="190"/>
      <c r="AP647" s="190"/>
      <c r="AQ647" s="190"/>
    </row>
    <row r="648" spans="1:43">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c r="AA648" s="190"/>
      <c r="AB648" s="190"/>
      <c r="AC648" s="190"/>
      <c r="AD648" s="190"/>
      <c r="AE648" s="190"/>
      <c r="AF648" s="190"/>
      <c r="AG648" s="190"/>
      <c r="AH648" s="190"/>
      <c r="AI648" s="190"/>
      <c r="AJ648" s="190"/>
      <c r="AK648" s="190"/>
      <c r="AL648" s="190"/>
      <c r="AM648" s="190"/>
      <c r="AN648" s="190"/>
      <c r="AO648" s="190"/>
      <c r="AP648" s="190"/>
      <c r="AQ648" s="190"/>
    </row>
    <row r="649" spans="1:43">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c r="AA649" s="190"/>
      <c r="AB649" s="190"/>
      <c r="AC649" s="190"/>
      <c r="AD649" s="190"/>
      <c r="AE649" s="190"/>
      <c r="AF649" s="190"/>
      <c r="AG649" s="190"/>
      <c r="AH649" s="190"/>
      <c r="AI649" s="190"/>
      <c r="AJ649" s="190"/>
      <c r="AK649" s="190"/>
      <c r="AL649" s="190"/>
      <c r="AM649" s="190"/>
      <c r="AN649" s="190"/>
      <c r="AO649" s="190"/>
      <c r="AP649" s="190"/>
      <c r="AQ649" s="190"/>
    </row>
    <row r="650" spans="1:43">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c r="AA650" s="190"/>
      <c r="AB650" s="190"/>
      <c r="AC650" s="190"/>
      <c r="AD650" s="190"/>
      <c r="AE650" s="190"/>
      <c r="AF650" s="190"/>
      <c r="AG650" s="190"/>
      <c r="AH650" s="190"/>
      <c r="AI650" s="190"/>
      <c r="AJ650" s="190"/>
      <c r="AK650" s="190"/>
      <c r="AL650" s="190"/>
      <c r="AM650" s="190"/>
      <c r="AN650" s="190"/>
      <c r="AO650" s="190"/>
      <c r="AP650" s="190"/>
      <c r="AQ650" s="190"/>
    </row>
    <row r="651" spans="1:43">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c r="AA651" s="190"/>
      <c r="AB651" s="190"/>
      <c r="AC651" s="190"/>
      <c r="AD651" s="190"/>
      <c r="AE651" s="190"/>
      <c r="AF651" s="190"/>
      <c r="AG651" s="190"/>
      <c r="AH651" s="190"/>
      <c r="AI651" s="190"/>
      <c r="AJ651" s="190"/>
      <c r="AK651" s="190"/>
      <c r="AL651" s="190"/>
      <c r="AM651" s="190"/>
      <c r="AN651" s="190"/>
      <c r="AO651" s="190"/>
      <c r="AP651" s="190"/>
      <c r="AQ651" s="190"/>
    </row>
    <row r="652" spans="1:43">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c r="AA652" s="190"/>
      <c r="AB652" s="190"/>
      <c r="AC652" s="190"/>
      <c r="AD652" s="190"/>
      <c r="AE652" s="190"/>
      <c r="AF652" s="190"/>
      <c r="AG652" s="190"/>
      <c r="AH652" s="190"/>
      <c r="AI652" s="190"/>
      <c r="AJ652" s="190"/>
      <c r="AK652" s="190"/>
      <c r="AL652" s="190"/>
      <c r="AM652" s="190"/>
      <c r="AN652" s="190"/>
      <c r="AO652" s="190"/>
      <c r="AP652" s="190"/>
      <c r="AQ652" s="190"/>
    </row>
    <row r="653" spans="1:4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c r="AA653" s="190"/>
      <c r="AB653" s="190"/>
      <c r="AC653" s="190"/>
      <c r="AD653" s="190"/>
      <c r="AE653" s="190"/>
      <c r="AF653" s="190"/>
      <c r="AG653" s="190"/>
      <c r="AH653" s="190"/>
      <c r="AI653" s="190"/>
      <c r="AJ653" s="190"/>
      <c r="AK653" s="190"/>
      <c r="AL653" s="190"/>
      <c r="AM653" s="190"/>
      <c r="AN653" s="190"/>
      <c r="AO653" s="190"/>
      <c r="AP653" s="190"/>
      <c r="AQ653" s="190"/>
    </row>
    <row r="654" spans="1:43">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c r="AB654" s="190"/>
      <c r="AC654" s="190"/>
      <c r="AD654" s="190"/>
      <c r="AE654" s="190"/>
      <c r="AF654" s="190"/>
      <c r="AG654" s="190"/>
      <c r="AH654" s="190"/>
      <c r="AI654" s="190"/>
      <c r="AJ654" s="190"/>
      <c r="AK654" s="190"/>
      <c r="AL654" s="190"/>
      <c r="AM654" s="190"/>
      <c r="AN654" s="190"/>
      <c r="AO654" s="190"/>
      <c r="AP654" s="190"/>
      <c r="AQ654" s="190"/>
    </row>
    <row r="655" spans="1:43">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c r="AB655" s="190"/>
      <c r="AC655" s="190"/>
      <c r="AD655" s="190"/>
      <c r="AE655" s="190"/>
      <c r="AF655" s="190"/>
      <c r="AG655" s="190"/>
      <c r="AH655" s="190"/>
      <c r="AI655" s="190"/>
      <c r="AJ655" s="190"/>
      <c r="AK655" s="190"/>
      <c r="AL655" s="190"/>
      <c r="AM655" s="190"/>
      <c r="AN655" s="190"/>
      <c r="AO655" s="190"/>
      <c r="AP655" s="190"/>
      <c r="AQ655" s="190"/>
    </row>
    <row r="656" spans="1:43">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c r="AA656" s="190"/>
      <c r="AB656" s="190"/>
      <c r="AC656" s="190"/>
      <c r="AD656" s="190"/>
      <c r="AE656" s="190"/>
      <c r="AF656" s="190"/>
      <c r="AG656" s="190"/>
      <c r="AH656" s="190"/>
      <c r="AI656" s="190"/>
      <c r="AJ656" s="190"/>
      <c r="AK656" s="190"/>
      <c r="AL656" s="190"/>
      <c r="AM656" s="190"/>
      <c r="AN656" s="190"/>
      <c r="AO656" s="190"/>
      <c r="AP656" s="190"/>
      <c r="AQ656" s="190"/>
    </row>
    <row r="657" spans="1:43">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c r="AA657" s="190"/>
      <c r="AB657" s="190"/>
      <c r="AC657" s="190"/>
      <c r="AD657" s="190"/>
      <c r="AE657" s="190"/>
      <c r="AF657" s="190"/>
      <c r="AG657" s="190"/>
      <c r="AH657" s="190"/>
      <c r="AI657" s="190"/>
      <c r="AJ657" s="190"/>
      <c r="AK657" s="190"/>
      <c r="AL657" s="190"/>
      <c r="AM657" s="190"/>
      <c r="AN657" s="190"/>
      <c r="AO657" s="190"/>
      <c r="AP657" s="190"/>
      <c r="AQ657" s="190"/>
    </row>
    <row r="658" spans="1:43">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c r="AA658" s="190"/>
      <c r="AB658" s="190"/>
      <c r="AC658" s="190"/>
      <c r="AD658" s="190"/>
      <c r="AE658" s="190"/>
      <c r="AF658" s="190"/>
      <c r="AG658" s="190"/>
      <c r="AH658" s="190"/>
      <c r="AI658" s="190"/>
      <c r="AJ658" s="190"/>
      <c r="AK658" s="190"/>
      <c r="AL658" s="190"/>
      <c r="AM658" s="190"/>
      <c r="AN658" s="190"/>
      <c r="AO658" s="190"/>
      <c r="AP658" s="190"/>
      <c r="AQ658" s="190"/>
    </row>
    <row r="659" spans="1:43">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c r="AA659" s="190"/>
      <c r="AB659" s="190"/>
      <c r="AC659" s="190"/>
      <c r="AD659" s="190"/>
      <c r="AE659" s="190"/>
      <c r="AF659" s="190"/>
      <c r="AG659" s="190"/>
      <c r="AH659" s="190"/>
      <c r="AI659" s="190"/>
      <c r="AJ659" s="190"/>
      <c r="AK659" s="190"/>
      <c r="AL659" s="190"/>
      <c r="AM659" s="190"/>
      <c r="AN659" s="190"/>
      <c r="AO659" s="190"/>
      <c r="AP659" s="190"/>
      <c r="AQ659" s="190"/>
    </row>
    <row r="660" spans="1:43">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c r="AA660" s="190"/>
      <c r="AB660" s="190"/>
      <c r="AC660" s="190"/>
      <c r="AD660" s="190"/>
      <c r="AE660" s="190"/>
      <c r="AF660" s="190"/>
      <c r="AG660" s="190"/>
      <c r="AH660" s="190"/>
      <c r="AI660" s="190"/>
      <c r="AJ660" s="190"/>
      <c r="AK660" s="190"/>
      <c r="AL660" s="190"/>
      <c r="AM660" s="190"/>
      <c r="AN660" s="190"/>
      <c r="AO660" s="190"/>
      <c r="AP660" s="190"/>
      <c r="AQ660" s="190"/>
    </row>
    <row r="661" spans="1:43">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c r="AA661" s="190"/>
      <c r="AB661" s="190"/>
      <c r="AC661" s="190"/>
      <c r="AD661" s="190"/>
      <c r="AE661" s="190"/>
      <c r="AF661" s="190"/>
      <c r="AG661" s="190"/>
      <c r="AH661" s="190"/>
      <c r="AI661" s="190"/>
      <c r="AJ661" s="190"/>
      <c r="AK661" s="190"/>
      <c r="AL661" s="190"/>
      <c r="AM661" s="190"/>
      <c r="AN661" s="190"/>
      <c r="AO661" s="190"/>
      <c r="AP661" s="190"/>
      <c r="AQ661" s="190"/>
    </row>
    <row r="662" spans="1:43">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c r="AA662" s="190"/>
      <c r="AB662" s="190"/>
      <c r="AC662" s="190"/>
      <c r="AD662" s="190"/>
      <c r="AE662" s="190"/>
      <c r="AF662" s="190"/>
      <c r="AG662" s="190"/>
      <c r="AH662" s="190"/>
      <c r="AI662" s="190"/>
      <c r="AJ662" s="190"/>
      <c r="AK662" s="190"/>
      <c r="AL662" s="190"/>
      <c r="AM662" s="190"/>
      <c r="AN662" s="190"/>
      <c r="AO662" s="190"/>
      <c r="AP662" s="190"/>
      <c r="AQ662" s="190"/>
    </row>
    <row r="663" spans="1:4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c r="AA663" s="190"/>
      <c r="AB663" s="190"/>
      <c r="AC663" s="190"/>
      <c r="AD663" s="190"/>
      <c r="AE663" s="190"/>
      <c r="AF663" s="190"/>
      <c r="AG663" s="190"/>
      <c r="AH663" s="190"/>
      <c r="AI663" s="190"/>
      <c r="AJ663" s="190"/>
      <c r="AK663" s="190"/>
      <c r="AL663" s="190"/>
      <c r="AM663" s="190"/>
      <c r="AN663" s="190"/>
      <c r="AO663" s="190"/>
      <c r="AP663" s="190"/>
      <c r="AQ663" s="190"/>
    </row>
    <row r="664" spans="1:43">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c r="AB664" s="190"/>
      <c r="AC664" s="190"/>
      <c r="AD664" s="190"/>
      <c r="AE664" s="190"/>
      <c r="AF664" s="190"/>
      <c r="AG664" s="190"/>
      <c r="AH664" s="190"/>
      <c r="AI664" s="190"/>
      <c r="AJ664" s="190"/>
      <c r="AK664" s="190"/>
      <c r="AL664" s="190"/>
      <c r="AM664" s="190"/>
      <c r="AN664" s="190"/>
      <c r="AO664" s="190"/>
      <c r="AP664" s="190"/>
      <c r="AQ664" s="190"/>
    </row>
    <row r="665" spans="1:43">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c r="AA665" s="190"/>
      <c r="AB665" s="190"/>
      <c r="AC665" s="190"/>
      <c r="AD665" s="190"/>
      <c r="AE665" s="190"/>
      <c r="AF665" s="190"/>
      <c r="AG665" s="190"/>
      <c r="AH665" s="190"/>
      <c r="AI665" s="190"/>
      <c r="AJ665" s="190"/>
      <c r="AK665" s="190"/>
      <c r="AL665" s="190"/>
      <c r="AM665" s="190"/>
      <c r="AN665" s="190"/>
      <c r="AO665" s="190"/>
      <c r="AP665" s="190"/>
      <c r="AQ665" s="190"/>
    </row>
    <row r="666" spans="1:43">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c r="AA666" s="190"/>
      <c r="AB666" s="190"/>
      <c r="AC666" s="190"/>
      <c r="AD666" s="190"/>
      <c r="AE666" s="190"/>
      <c r="AF666" s="190"/>
      <c r="AG666" s="190"/>
      <c r="AH666" s="190"/>
      <c r="AI666" s="190"/>
      <c r="AJ666" s="190"/>
      <c r="AK666" s="190"/>
      <c r="AL666" s="190"/>
      <c r="AM666" s="190"/>
      <c r="AN666" s="190"/>
      <c r="AO666" s="190"/>
      <c r="AP666" s="190"/>
      <c r="AQ666" s="190"/>
    </row>
    <row r="667" spans="1:43">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c r="AA667" s="190"/>
      <c r="AB667" s="190"/>
      <c r="AC667" s="190"/>
      <c r="AD667" s="190"/>
      <c r="AE667" s="190"/>
      <c r="AF667" s="190"/>
      <c r="AG667" s="190"/>
      <c r="AH667" s="190"/>
      <c r="AI667" s="190"/>
      <c r="AJ667" s="190"/>
      <c r="AK667" s="190"/>
      <c r="AL667" s="190"/>
      <c r="AM667" s="190"/>
      <c r="AN667" s="190"/>
      <c r="AO667" s="190"/>
      <c r="AP667" s="190"/>
      <c r="AQ667" s="190"/>
    </row>
    <row r="668" spans="1:43">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c r="AA668" s="190"/>
      <c r="AB668" s="190"/>
      <c r="AC668" s="190"/>
      <c r="AD668" s="190"/>
      <c r="AE668" s="190"/>
      <c r="AF668" s="190"/>
      <c r="AG668" s="190"/>
      <c r="AH668" s="190"/>
      <c r="AI668" s="190"/>
      <c r="AJ668" s="190"/>
      <c r="AK668" s="190"/>
      <c r="AL668" s="190"/>
      <c r="AM668" s="190"/>
      <c r="AN668" s="190"/>
      <c r="AO668" s="190"/>
      <c r="AP668" s="190"/>
      <c r="AQ668" s="190"/>
    </row>
    <row r="669" spans="1:43">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c r="AA669" s="190"/>
      <c r="AB669" s="190"/>
      <c r="AC669" s="190"/>
      <c r="AD669" s="190"/>
      <c r="AE669" s="190"/>
      <c r="AF669" s="190"/>
      <c r="AG669" s="190"/>
      <c r="AH669" s="190"/>
      <c r="AI669" s="190"/>
      <c r="AJ669" s="190"/>
      <c r="AK669" s="190"/>
      <c r="AL669" s="190"/>
      <c r="AM669" s="190"/>
      <c r="AN669" s="190"/>
      <c r="AO669" s="190"/>
      <c r="AP669" s="190"/>
      <c r="AQ669" s="190"/>
    </row>
    <row r="670" spans="1:43">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c r="AA670" s="190"/>
      <c r="AB670" s="190"/>
      <c r="AC670" s="190"/>
      <c r="AD670" s="190"/>
      <c r="AE670" s="190"/>
      <c r="AF670" s="190"/>
      <c r="AG670" s="190"/>
      <c r="AH670" s="190"/>
      <c r="AI670" s="190"/>
      <c r="AJ670" s="190"/>
      <c r="AK670" s="190"/>
      <c r="AL670" s="190"/>
      <c r="AM670" s="190"/>
      <c r="AN670" s="190"/>
      <c r="AO670" s="190"/>
      <c r="AP670" s="190"/>
      <c r="AQ670" s="190"/>
    </row>
    <row r="671" spans="1:43">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c r="AA671" s="190"/>
      <c r="AB671" s="190"/>
      <c r="AC671" s="190"/>
      <c r="AD671" s="190"/>
      <c r="AE671" s="190"/>
      <c r="AF671" s="190"/>
      <c r="AG671" s="190"/>
      <c r="AH671" s="190"/>
      <c r="AI671" s="190"/>
      <c r="AJ671" s="190"/>
      <c r="AK671" s="190"/>
      <c r="AL671" s="190"/>
      <c r="AM671" s="190"/>
      <c r="AN671" s="190"/>
      <c r="AO671" s="190"/>
      <c r="AP671" s="190"/>
      <c r="AQ671" s="190"/>
    </row>
    <row r="672" spans="1:43">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c r="AA672" s="190"/>
      <c r="AB672" s="190"/>
      <c r="AC672" s="190"/>
      <c r="AD672" s="190"/>
      <c r="AE672" s="190"/>
      <c r="AF672" s="190"/>
      <c r="AG672" s="190"/>
      <c r="AH672" s="190"/>
      <c r="AI672" s="190"/>
      <c r="AJ672" s="190"/>
      <c r="AK672" s="190"/>
      <c r="AL672" s="190"/>
      <c r="AM672" s="190"/>
      <c r="AN672" s="190"/>
      <c r="AO672" s="190"/>
      <c r="AP672" s="190"/>
      <c r="AQ672" s="190"/>
    </row>
    <row r="673" spans="1:4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c r="AA673" s="190"/>
      <c r="AB673" s="190"/>
      <c r="AC673" s="190"/>
      <c r="AD673" s="190"/>
      <c r="AE673" s="190"/>
      <c r="AF673" s="190"/>
      <c r="AG673" s="190"/>
      <c r="AH673" s="190"/>
      <c r="AI673" s="190"/>
      <c r="AJ673" s="190"/>
      <c r="AK673" s="190"/>
      <c r="AL673" s="190"/>
      <c r="AM673" s="190"/>
      <c r="AN673" s="190"/>
      <c r="AO673" s="190"/>
      <c r="AP673" s="190"/>
      <c r="AQ673" s="190"/>
    </row>
    <row r="674" spans="1:43">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c r="AA674" s="190"/>
      <c r="AB674" s="190"/>
      <c r="AC674" s="190"/>
      <c r="AD674" s="190"/>
      <c r="AE674" s="190"/>
      <c r="AF674" s="190"/>
      <c r="AG674" s="190"/>
      <c r="AH674" s="190"/>
      <c r="AI674" s="190"/>
      <c r="AJ674" s="190"/>
      <c r="AK674" s="190"/>
      <c r="AL674" s="190"/>
      <c r="AM674" s="190"/>
      <c r="AN674" s="190"/>
      <c r="AO674" s="190"/>
      <c r="AP674" s="190"/>
      <c r="AQ674" s="190"/>
    </row>
    <row r="675" spans="1:43">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c r="AA675" s="190"/>
      <c r="AB675" s="190"/>
      <c r="AC675" s="190"/>
      <c r="AD675" s="190"/>
      <c r="AE675" s="190"/>
      <c r="AF675" s="190"/>
      <c r="AG675" s="190"/>
      <c r="AH675" s="190"/>
      <c r="AI675" s="190"/>
      <c r="AJ675" s="190"/>
      <c r="AK675" s="190"/>
      <c r="AL675" s="190"/>
      <c r="AM675" s="190"/>
      <c r="AN675" s="190"/>
      <c r="AO675" s="190"/>
      <c r="AP675" s="190"/>
      <c r="AQ675" s="190"/>
    </row>
    <row r="676" spans="1:43">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c r="AA676" s="190"/>
      <c r="AB676" s="190"/>
      <c r="AC676" s="190"/>
      <c r="AD676" s="190"/>
      <c r="AE676" s="190"/>
      <c r="AF676" s="190"/>
      <c r="AG676" s="190"/>
      <c r="AH676" s="190"/>
      <c r="AI676" s="190"/>
      <c r="AJ676" s="190"/>
      <c r="AK676" s="190"/>
      <c r="AL676" s="190"/>
      <c r="AM676" s="190"/>
      <c r="AN676" s="190"/>
      <c r="AO676" s="190"/>
      <c r="AP676" s="190"/>
      <c r="AQ676" s="190"/>
    </row>
    <row r="677" spans="1:43">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c r="AA677" s="190"/>
      <c r="AB677" s="190"/>
      <c r="AC677" s="190"/>
      <c r="AD677" s="190"/>
      <c r="AE677" s="190"/>
      <c r="AF677" s="190"/>
      <c r="AG677" s="190"/>
      <c r="AH677" s="190"/>
      <c r="AI677" s="190"/>
      <c r="AJ677" s="190"/>
      <c r="AK677" s="190"/>
      <c r="AL677" s="190"/>
      <c r="AM677" s="190"/>
      <c r="AN677" s="190"/>
      <c r="AO677" s="190"/>
      <c r="AP677" s="190"/>
      <c r="AQ677" s="190"/>
    </row>
    <row r="678" spans="1:43">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c r="AA678" s="190"/>
      <c r="AB678" s="190"/>
      <c r="AC678" s="190"/>
      <c r="AD678" s="190"/>
      <c r="AE678" s="190"/>
      <c r="AF678" s="190"/>
      <c r="AG678" s="190"/>
      <c r="AH678" s="190"/>
      <c r="AI678" s="190"/>
      <c r="AJ678" s="190"/>
      <c r="AK678" s="190"/>
      <c r="AL678" s="190"/>
      <c r="AM678" s="190"/>
      <c r="AN678" s="190"/>
      <c r="AO678" s="190"/>
      <c r="AP678" s="190"/>
      <c r="AQ678" s="190"/>
    </row>
    <row r="679" spans="1:43">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c r="AA679" s="190"/>
      <c r="AB679" s="190"/>
      <c r="AC679" s="190"/>
      <c r="AD679" s="190"/>
      <c r="AE679" s="190"/>
      <c r="AF679" s="190"/>
      <c r="AG679" s="190"/>
      <c r="AH679" s="190"/>
      <c r="AI679" s="190"/>
      <c r="AJ679" s="190"/>
      <c r="AK679" s="190"/>
      <c r="AL679" s="190"/>
      <c r="AM679" s="190"/>
      <c r="AN679" s="190"/>
      <c r="AO679" s="190"/>
      <c r="AP679" s="190"/>
      <c r="AQ679" s="190"/>
    </row>
    <row r="680" spans="1:43">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c r="AA680" s="190"/>
      <c r="AB680" s="190"/>
      <c r="AC680" s="190"/>
      <c r="AD680" s="190"/>
      <c r="AE680" s="190"/>
      <c r="AF680" s="190"/>
      <c r="AG680" s="190"/>
      <c r="AH680" s="190"/>
      <c r="AI680" s="190"/>
      <c r="AJ680" s="190"/>
      <c r="AK680" s="190"/>
      <c r="AL680" s="190"/>
      <c r="AM680" s="190"/>
      <c r="AN680" s="190"/>
      <c r="AO680" s="190"/>
      <c r="AP680" s="190"/>
      <c r="AQ680" s="190"/>
    </row>
    <row r="681" spans="1:43">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c r="AA681" s="190"/>
      <c r="AB681" s="190"/>
      <c r="AC681" s="190"/>
      <c r="AD681" s="190"/>
      <c r="AE681" s="190"/>
      <c r="AF681" s="190"/>
      <c r="AG681" s="190"/>
      <c r="AH681" s="190"/>
      <c r="AI681" s="190"/>
      <c r="AJ681" s="190"/>
      <c r="AK681" s="190"/>
      <c r="AL681" s="190"/>
      <c r="AM681" s="190"/>
      <c r="AN681" s="190"/>
      <c r="AO681" s="190"/>
      <c r="AP681" s="190"/>
      <c r="AQ681" s="190"/>
    </row>
    <row r="682" spans="1:43">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c r="AB682" s="190"/>
      <c r="AC682" s="190"/>
      <c r="AD682" s="190"/>
      <c r="AE682" s="190"/>
      <c r="AF682" s="190"/>
      <c r="AG682" s="190"/>
      <c r="AH682" s="190"/>
      <c r="AI682" s="190"/>
      <c r="AJ682" s="190"/>
      <c r="AK682" s="190"/>
      <c r="AL682" s="190"/>
      <c r="AM682" s="190"/>
      <c r="AN682" s="190"/>
      <c r="AO682" s="190"/>
      <c r="AP682" s="190"/>
      <c r="AQ682" s="190"/>
    </row>
    <row r="683" spans="1:4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c r="AA683" s="190"/>
      <c r="AB683" s="190"/>
      <c r="AC683" s="190"/>
      <c r="AD683" s="190"/>
      <c r="AE683" s="190"/>
      <c r="AF683" s="190"/>
      <c r="AG683" s="190"/>
      <c r="AH683" s="190"/>
      <c r="AI683" s="190"/>
      <c r="AJ683" s="190"/>
      <c r="AK683" s="190"/>
      <c r="AL683" s="190"/>
      <c r="AM683" s="190"/>
      <c r="AN683" s="190"/>
      <c r="AO683" s="190"/>
      <c r="AP683" s="190"/>
      <c r="AQ683" s="190"/>
    </row>
    <row r="684" spans="1:43">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c r="AA684" s="190"/>
      <c r="AB684" s="190"/>
      <c r="AC684" s="190"/>
      <c r="AD684" s="190"/>
      <c r="AE684" s="190"/>
      <c r="AF684" s="190"/>
      <c r="AG684" s="190"/>
      <c r="AH684" s="190"/>
      <c r="AI684" s="190"/>
      <c r="AJ684" s="190"/>
      <c r="AK684" s="190"/>
      <c r="AL684" s="190"/>
      <c r="AM684" s="190"/>
      <c r="AN684" s="190"/>
      <c r="AO684" s="190"/>
      <c r="AP684" s="190"/>
      <c r="AQ684" s="190"/>
    </row>
    <row r="685" spans="1:43">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c r="AA685" s="190"/>
      <c r="AB685" s="190"/>
      <c r="AC685" s="190"/>
      <c r="AD685" s="190"/>
      <c r="AE685" s="190"/>
      <c r="AF685" s="190"/>
      <c r="AG685" s="190"/>
      <c r="AH685" s="190"/>
      <c r="AI685" s="190"/>
      <c r="AJ685" s="190"/>
      <c r="AK685" s="190"/>
      <c r="AL685" s="190"/>
      <c r="AM685" s="190"/>
      <c r="AN685" s="190"/>
      <c r="AO685" s="190"/>
      <c r="AP685" s="190"/>
      <c r="AQ685" s="190"/>
    </row>
    <row r="686" spans="1:43">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c r="AA686" s="190"/>
      <c r="AB686" s="190"/>
      <c r="AC686" s="190"/>
      <c r="AD686" s="190"/>
      <c r="AE686" s="190"/>
      <c r="AF686" s="190"/>
      <c r="AG686" s="190"/>
      <c r="AH686" s="190"/>
      <c r="AI686" s="190"/>
      <c r="AJ686" s="190"/>
      <c r="AK686" s="190"/>
      <c r="AL686" s="190"/>
      <c r="AM686" s="190"/>
      <c r="AN686" s="190"/>
      <c r="AO686" s="190"/>
      <c r="AP686" s="190"/>
      <c r="AQ686" s="190"/>
    </row>
    <row r="687" spans="1:43">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c r="AA687" s="190"/>
      <c r="AB687" s="190"/>
      <c r="AC687" s="190"/>
      <c r="AD687" s="190"/>
      <c r="AE687" s="190"/>
      <c r="AF687" s="190"/>
      <c r="AG687" s="190"/>
      <c r="AH687" s="190"/>
      <c r="AI687" s="190"/>
      <c r="AJ687" s="190"/>
      <c r="AK687" s="190"/>
      <c r="AL687" s="190"/>
      <c r="AM687" s="190"/>
      <c r="AN687" s="190"/>
      <c r="AO687" s="190"/>
      <c r="AP687" s="190"/>
      <c r="AQ687" s="190"/>
    </row>
    <row r="688" spans="1:43">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c r="AB688" s="190"/>
      <c r="AC688" s="190"/>
      <c r="AD688" s="190"/>
      <c r="AE688" s="190"/>
      <c r="AF688" s="190"/>
      <c r="AG688" s="190"/>
      <c r="AH688" s="190"/>
      <c r="AI688" s="190"/>
      <c r="AJ688" s="190"/>
      <c r="AK688" s="190"/>
      <c r="AL688" s="190"/>
      <c r="AM688" s="190"/>
      <c r="AN688" s="190"/>
      <c r="AO688" s="190"/>
      <c r="AP688" s="190"/>
      <c r="AQ688" s="190"/>
    </row>
    <row r="689" spans="1:43">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c r="AA689" s="190"/>
      <c r="AB689" s="190"/>
      <c r="AC689" s="190"/>
      <c r="AD689" s="190"/>
      <c r="AE689" s="190"/>
      <c r="AF689" s="190"/>
      <c r="AG689" s="190"/>
      <c r="AH689" s="190"/>
      <c r="AI689" s="190"/>
      <c r="AJ689" s="190"/>
      <c r="AK689" s="190"/>
      <c r="AL689" s="190"/>
      <c r="AM689" s="190"/>
      <c r="AN689" s="190"/>
      <c r="AO689" s="190"/>
      <c r="AP689" s="190"/>
      <c r="AQ689" s="190"/>
    </row>
    <row r="690" spans="1:43">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c r="AA690" s="190"/>
      <c r="AB690" s="190"/>
      <c r="AC690" s="190"/>
      <c r="AD690" s="190"/>
      <c r="AE690" s="190"/>
      <c r="AF690" s="190"/>
      <c r="AG690" s="190"/>
      <c r="AH690" s="190"/>
      <c r="AI690" s="190"/>
      <c r="AJ690" s="190"/>
      <c r="AK690" s="190"/>
      <c r="AL690" s="190"/>
      <c r="AM690" s="190"/>
      <c r="AN690" s="190"/>
      <c r="AO690" s="190"/>
      <c r="AP690" s="190"/>
      <c r="AQ690" s="190"/>
    </row>
    <row r="691" spans="1:43">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c r="AA691" s="190"/>
      <c r="AB691" s="190"/>
      <c r="AC691" s="190"/>
      <c r="AD691" s="190"/>
      <c r="AE691" s="190"/>
      <c r="AF691" s="190"/>
      <c r="AG691" s="190"/>
      <c r="AH691" s="190"/>
      <c r="AI691" s="190"/>
      <c r="AJ691" s="190"/>
      <c r="AK691" s="190"/>
      <c r="AL691" s="190"/>
      <c r="AM691" s="190"/>
      <c r="AN691" s="190"/>
      <c r="AO691" s="190"/>
      <c r="AP691" s="190"/>
      <c r="AQ691" s="190"/>
    </row>
    <row r="692" spans="1:43">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c r="AB692" s="190"/>
      <c r="AC692" s="190"/>
      <c r="AD692" s="190"/>
      <c r="AE692" s="190"/>
      <c r="AF692" s="190"/>
      <c r="AG692" s="190"/>
      <c r="AH692" s="190"/>
      <c r="AI692" s="190"/>
      <c r="AJ692" s="190"/>
      <c r="AK692" s="190"/>
      <c r="AL692" s="190"/>
      <c r="AM692" s="190"/>
      <c r="AN692" s="190"/>
      <c r="AO692" s="190"/>
      <c r="AP692" s="190"/>
      <c r="AQ692" s="190"/>
    </row>
    <row r="693" spans="1:4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c r="AA693" s="190"/>
      <c r="AB693" s="190"/>
      <c r="AC693" s="190"/>
      <c r="AD693" s="190"/>
      <c r="AE693" s="190"/>
      <c r="AF693" s="190"/>
      <c r="AG693" s="190"/>
      <c r="AH693" s="190"/>
      <c r="AI693" s="190"/>
      <c r="AJ693" s="190"/>
      <c r="AK693" s="190"/>
      <c r="AL693" s="190"/>
      <c r="AM693" s="190"/>
      <c r="AN693" s="190"/>
      <c r="AO693" s="190"/>
      <c r="AP693" s="190"/>
      <c r="AQ693" s="190"/>
    </row>
    <row r="694" spans="1:43">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c r="AA694" s="190"/>
      <c r="AB694" s="190"/>
      <c r="AC694" s="190"/>
      <c r="AD694" s="190"/>
      <c r="AE694" s="190"/>
      <c r="AF694" s="190"/>
      <c r="AG694" s="190"/>
      <c r="AH694" s="190"/>
      <c r="AI694" s="190"/>
      <c r="AJ694" s="190"/>
      <c r="AK694" s="190"/>
      <c r="AL694" s="190"/>
      <c r="AM694" s="190"/>
      <c r="AN694" s="190"/>
      <c r="AO694" s="190"/>
      <c r="AP694" s="190"/>
      <c r="AQ694" s="190"/>
    </row>
    <row r="695" spans="1:43">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c r="AA695" s="190"/>
      <c r="AB695" s="190"/>
      <c r="AC695" s="190"/>
      <c r="AD695" s="190"/>
      <c r="AE695" s="190"/>
      <c r="AF695" s="190"/>
      <c r="AG695" s="190"/>
      <c r="AH695" s="190"/>
      <c r="AI695" s="190"/>
      <c r="AJ695" s="190"/>
      <c r="AK695" s="190"/>
      <c r="AL695" s="190"/>
      <c r="AM695" s="190"/>
      <c r="AN695" s="190"/>
      <c r="AO695" s="190"/>
      <c r="AP695" s="190"/>
      <c r="AQ695" s="190"/>
    </row>
    <row r="696" spans="1:43">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c r="AA696" s="190"/>
      <c r="AB696" s="190"/>
      <c r="AC696" s="190"/>
      <c r="AD696" s="190"/>
      <c r="AE696" s="190"/>
      <c r="AF696" s="190"/>
      <c r="AG696" s="190"/>
      <c r="AH696" s="190"/>
      <c r="AI696" s="190"/>
      <c r="AJ696" s="190"/>
      <c r="AK696" s="190"/>
      <c r="AL696" s="190"/>
      <c r="AM696" s="190"/>
      <c r="AN696" s="190"/>
      <c r="AO696" s="190"/>
      <c r="AP696" s="190"/>
      <c r="AQ696" s="190"/>
    </row>
    <row r="697" spans="1:43">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c r="AA697" s="190"/>
      <c r="AB697" s="190"/>
      <c r="AC697" s="190"/>
      <c r="AD697" s="190"/>
      <c r="AE697" s="190"/>
      <c r="AF697" s="190"/>
      <c r="AG697" s="190"/>
      <c r="AH697" s="190"/>
      <c r="AI697" s="190"/>
      <c r="AJ697" s="190"/>
      <c r="AK697" s="190"/>
      <c r="AL697" s="190"/>
      <c r="AM697" s="190"/>
      <c r="AN697" s="190"/>
      <c r="AO697" s="190"/>
      <c r="AP697" s="190"/>
      <c r="AQ697" s="190"/>
    </row>
    <row r="698" spans="1:43">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c r="AA698" s="190"/>
      <c r="AB698" s="190"/>
      <c r="AC698" s="190"/>
      <c r="AD698" s="190"/>
      <c r="AE698" s="190"/>
      <c r="AF698" s="190"/>
      <c r="AG698" s="190"/>
      <c r="AH698" s="190"/>
      <c r="AI698" s="190"/>
      <c r="AJ698" s="190"/>
      <c r="AK698" s="190"/>
      <c r="AL698" s="190"/>
      <c r="AM698" s="190"/>
      <c r="AN698" s="190"/>
      <c r="AO698" s="190"/>
      <c r="AP698" s="190"/>
      <c r="AQ698" s="190"/>
    </row>
    <row r="699" spans="1:43">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c r="AA699" s="190"/>
      <c r="AB699" s="190"/>
      <c r="AC699" s="190"/>
      <c r="AD699" s="190"/>
      <c r="AE699" s="190"/>
      <c r="AF699" s="190"/>
      <c r="AG699" s="190"/>
      <c r="AH699" s="190"/>
      <c r="AI699" s="190"/>
      <c r="AJ699" s="190"/>
      <c r="AK699" s="190"/>
      <c r="AL699" s="190"/>
      <c r="AM699" s="190"/>
      <c r="AN699" s="190"/>
      <c r="AO699" s="190"/>
      <c r="AP699" s="190"/>
      <c r="AQ699" s="190"/>
    </row>
    <row r="700" spans="1:43">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c r="AA700" s="190"/>
      <c r="AB700" s="190"/>
      <c r="AC700" s="190"/>
      <c r="AD700" s="190"/>
      <c r="AE700" s="190"/>
      <c r="AF700" s="190"/>
      <c r="AG700" s="190"/>
      <c r="AH700" s="190"/>
      <c r="AI700" s="190"/>
      <c r="AJ700" s="190"/>
      <c r="AK700" s="190"/>
      <c r="AL700" s="190"/>
      <c r="AM700" s="190"/>
      <c r="AN700" s="190"/>
      <c r="AO700" s="190"/>
      <c r="AP700" s="190"/>
      <c r="AQ700" s="190"/>
    </row>
    <row r="701" spans="1:43">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c r="AA701" s="190"/>
      <c r="AB701" s="190"/>
      <c r="AC701" s="190"/>
      <c r="AD701" s="190"/>
      <c r="AE701" s="190"/>
      <c r="AF701" s="190"/>
      <c r="AG701" s="190"/>
      <c r="AH701" s="190"/>
      <c r="AI701" s="190"/>
      <c r="AJ701" s="190"/>
      <c r="AK701" s="190"/>
      <c r="AL701" s="190"/>
      <c r="AM701" s="190"/>
      <c r="AN701" s="190"/>
      <c r="AO701" s="190"/>
      <c r="AP701" s="190"/>
      <c r="AQ701" s="190"/>
    </row>
    <row r="702" spans="1:43">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c r="AA702" s="190"/>
      <c r="AB702" s="190"/>
      <c r="AC702" s="190"/>
      <c r="AD702" s="190"/>
      <c r="AE702" s="190"/>
      <c r="AF702" s="190"/>
      <c r="AG702" s="190"/>
      <c r="AH702" s="190"/>
      <c r="AI702" s="190"/>
      <c r="AJ702" s="190"/>
      <c r="AK702" s="190"/>
      <c r="AL702" s="190"/>
      <c r="AM702" s="190"/>
      <c r="AN702" s="190"/>
      <c r="AO702" s="190"/>
      <c r="AP702" s="190"/>
      <c r="AQ702" s="190"/>
    </row>
    <row r="703" spans="1:4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c r="AA703" s="190"/>
      <c r="AB703" s="190"/>
      <c r="AC703" s="190"/>
      <c r="AD703" s="190"/>
      <c r="AE703" s="190"/>
      <c r="AF703" s="190"/>
      <c r="AG703" s="190"/>
      <c r="AH703" s="190"/>
      <c r="AI703" s="190"/>
      <c r="AJ703" s="190"/>
      <c r="AK703" s="190"/>
      <c r="AL703" s="190"/>
      <c r="AM703" s="190"/>
      <c r="AN703" s="190"/>
      <c r="AO703" s="190"/>
      <c r="AP703" s="190"/>
      <c r="AQ703" s="190"/>
    </row>
    <row r="704" spans="1:43">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c r="AA704" s="190"/>
      <c r="AB704" s="190"/>
      <c r="AC704" s="190"/>
      <c r="AD704" s="190"/>
      <c r="AE704" s="190"/>
      <c r="AF704" s="190"/>
      <c r="AG704" s="190"/>
      <c r="AH704" s="190"/>
      <c r="AI704" s="190"/>
      <c r="AJ704" s="190"/>
      <c r="AK704" s="190"/>
      <c r="AL704" s="190"/>
      <c r="AM704" s="190"/>
      <c r="AN704" s="190"/>
      <c r="AO704" s="190"/>
      <c r="AP704" s="190"/>
      <c r="AQ704" s="190"/>
    </row>
    <row r="705" spans="1:43">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c r="AA705" s="190"/>
      <c r="AB705" s="190"/>
      <c r="AC705" s="190"/>
      <c r="AD705" s="190"/>
      <c r="AE705" s="190"/>
      <c r="AF705" s="190"/>
      <c r="AG705" s="190"/>
      <c r="AH705" s="190"/>
      <c r="AI705" s="190"/>
      <c r="AJ705" s="190"/>
      <c r="AK705" s="190"/>
      <c r="AL705" s="190"/>
      <c r="AM705" s="190"/>
      <c r="AN705" s="190"/>
      <c r="AO705" s="190"/>
      <c r="AP705" s="190"/>
      <c r="AQ705" s="190"/>
    </row>
    <row r="706" spans="1:43">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c r="AA706" s="190"/>
      <c r="AB706" s="190"/>
      <c r="AC706" s="190"/>
      <c r="AD706" s="190"/>
      <c r="AE706" s="190"/>
      <c r="AF706" s="190"/>
      <c r="AG706" s="190"/>
      <c r="AH706" s="190"/>
      <c r="AI706" s="190"/>
      <c r="AJ706" s="190"/>
      <c r="AK706" s="190"/>
      <c r="AL706" s="190"/>
      <c r="AM706" s="190"/>
      <c r="AN706" s="190"/>
      <c r="AO706" s="190"/>
      <c r="AP706" s="190"/>
      <c r="AQ706" s="190"/>
    </row>
    <row r="707" spans="1:43">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c r="AA707" s="190"/>
      <c r="AB707" s="190"/>
      <c r="AC707" s="190"/>
      <c r="AD707" s="190"/>
      <c r="AE707" s="190"/>
      <c r="AF707" s="190"/>
      <c r="AG707" s="190"/>
      <c r="AH707" s="190"/>
      <c r="AI707" s="190"/>
      <c r="AJ707" s="190"/>
      <c r="AK707" s="190"/>
      <c r="AL707" s="190"/>
      <c r="AM707" s="190"/>
      <c r="AN707" s="190"/>
      <c r="AO707" s="190"/>
      <c r="AP707" s="190"/>
      <c r="AQ707" s="190"/>
    </row>
    <row r="708" spans="1:43">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c r="AA708" s="190"/>
      <c r="AB708" s="190"/>
      <c r="AC708" s="190"/>
      <c r="AD708" s="190"/>
      <c r="AE708" s="190"/>
      <c r="AF708" s="190"/>
      <c r="AG708" s="190"/>
      <c r="AH708" s="190"/>
      <c r="AI708" s="190"/>
      <c r="AJ708" s="190"/>
      <c r="AK708" s="190"/>
      <c r="AL708" s="190"/>
      <c r="AM708" s="190"/>
      <c r="AN708" s="190"/>
      <c r="AO708" s="190"/>
      <c r="AP708" s="190"/>
      <c r="AQ708" s="190"/>
    </row>
    <row r="709" spans="1:43">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c r="AA709" s="190"/>
      <c r="AB709" s="190"/>
      <c r="AC709" s="190"/>
      <c r="AD709" s="190"/>
      <c r="AE709" s="190"/>
      <c r="AF709" s="190"/>
      <c r="AG709" s="190"/>
      <c r="AH709" s="190"/>
      <c r="AI709" s="190"/>
      <c r="AJ709" s="190"/>
      <c r="AK709" s="190"/>
      <c r="AL709" s="190"/>
      <c r="AM709" s="190"/>
      <c r="AN709" s="190"/>
      <c r="AO709" s="190"/>
      <c r="AP709" s="190"/>
      <c r="AQ709" s="190"/>
    </row>
    <row r="710" spans="1:43">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c r="AG710" s="190"/>
      <c r="AH710" s="190"/>
      <c r="AI710" s="190"/>
      <c r="AJ710" s="190"/>
      <c r="AK710" s="190"/>
      <c r="AL710" s="190"/>
      <c r="AM710" s="190"/>
      <c r="AN710" s="190"/>
      <c r="AO710" s="190"/>
      <c r="AP710" s="190"/>
      <c r="AQ710" s="190"/>
    </row>
    <row r="711" spans="1:43">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c r="AA711" s="190"/>
      <c r="AB711" s="190"/>
      <c r="AC711" s="190"/>
      <c r="AD711" s="190"/>
      <c r="AE711" s="190"/>
      <c r="AF711" s="190"/>
      <c r="AG711" s="190"/>
      <c r="AH711" s="190"/>
      <c r="AI711" s="190"/>
      <c r="AJ711" s="190"/>
      <c r="AK711" s="190"/>
      <c r="AL711" s="190"/>
      <c r="AM711" s="190"/>
      <c r="AN711" s="190"/>
      <c r="AO711" s="190"/>
      <c r="AP711" s="190"/>
      <c r="AQ711" s="190"/>
    </row>
    <row r="712" spans="1:43">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c r="AA712" s="190"/>
      <c r="AB712" s="190"/>
      <c r="AC712" s="190"/>
      <c r="AD712" s="190"/>
      <c r="AE712" s="190"/>
      <c r="AF712" s="190"/>
      <c r="AG712" s="190"/>
      <c r="AH712" s="190"/>
      <c r="AI712" s="190"/>
      <c r="AJ712" s="190"/>
      <c r="AK712" s="190"/>
      <c r="AL712" s="190"/>
      <c r="AM712" s="190"/>
      <c r="AN712" s="190"/>
      <c r="AO712" s="190"/>
      <c r="AP712" s="190"/>
      <c r="AQ712" s="190"/>
    </row>
    <row r="713" spans="1:4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c r="AA713" s="190"/>
      <c r="AB713" s="190"/>
      <c r="AC713" s="190"/>
      <c r="AD713" s="190"/>
      <c r="AE713" s="190"/>
      <c r="AF713" s="190"/>
      <c r="AG713" s="190"/>
      <c r="AH713" s="190"/>
      <c r="AI713" s="190"/>
      <c r="AJ713" s="190"/>
      <c r="AK713" s="190"/>
      <c r="AL713" s="190"/>
      <c r="AM713" s="190"/>
      <c r="AN713" s="190"/>
      <c r="AO713" s="190"/>
      <c r="AP713" s="190"/>
      <c r="AQ713" s="190"/>
    </row>
    <row r="714" spans="1:43">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c r="AA714" s="190"/>
      <c r="AB714" s="190"/>
      <c r="AC714" s="190"/>
      <c r="AD714" s="190"/>
      <c r="AE714" s="190"/>
      <c r="AF714" s="190"/>
      <c r="AG714" s="190"/>
      <c r="AH714" s="190"/>
      <c r="AI714" s="190"/>
      <c r="AJ714" s="190"/>
      <c r="AK714" s="190"/>
      <c r="AL714" s="190"/>
      <c r="AM714" s="190"/>
      <c r="AN714" s="190"/>
      <c r="AO714" s="190"/>
      <c r="AP714" s="190"/>
      <c r="AQ714" s="190"/>
    </row>
    <row r="715" spans="1:43">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c r="AA715" s="190"/>
      <c r="AB715" s="190"/>
      <c r="AC715" s="190"/>
      <c r="AD715" s="190"/>
      <c r="AE715" s="190"/>
      <c r="AF715" s="190"/>
      <c r="AG715" s="190"/>
      <c r="AH715" s="190"/>
      <c r="AI715" s="190"/>
      <c r="AJ715" s="190"/>
      <c r="AK715" s="190"/>
      <c r="AL715" s="190"/>
      <c r="AM715" s="190"/>
      <c r="AN715" s="190"/>
      <c r="AO715" s="190"/>
      <c r="AP715" s="190"/>
      <c r="AQ715" s="190"/>
    </row>
    <row r="716" spans="1:43">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c r="AA716" s="190"/>
      <c r="AB716" s="190"/>
      <c r="AC716" s="190"/>
      <c r="AD716" s="190"/>
      <c r="AE716" s="190"/>
      <c r="AF716" s="190"/>
      <c r="AG716" s="190"/>
      <c r="AH716" s="190"/>
      <c r="AI716" s="190"/>
      <c r="AJ716" s="190"/>
      <c r="AK716" s="190"/>
      <c r="AL716" s="190"/>
      <c r="AM716" s="190"/>
      <c r="AN716" s="190"/>
      <c r="AO716" s="190"/>
      <c r="AP716" s="190"/>
      <c r="AQ716" s="190"/>
    </row>
    <row r="717" spans="1:43">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c r="AA717" s="190"/>
      <c r="AB717" s="190"/>
      <c r="AC717" s="190"/>
      <c r="AD717" s="190"/>
      <c r="AE717" s="190"/>
      <c r="AF717" s="190"/>
      <c r="AG717" s="190"/>
      <c r="AH717" s="190"/>
      <c r="AI717" s="190"/>
      <c r="AJ717" s="190"/>
      <c r="AK717" s="190"/>
      <c r="AL717" s="190"/>
      <c r="AM717" s="190"/>
      <c r="AN717" s="190"/>
      <c r="AO717" s="190"/>
      <c r="AP717" s="190"/>
      <c r="AQ717" s="190"/>
    </row>
    <row r="718" spans="1:43">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c r="AB718" s="190"/>
      <c r="AC718" s="190"/>
      <c r="AD718" s="190"/>
      <c r="AE718" s="190"/>
      <c r="AF718" s="190"/>
      <c r="AG718" s="190"/>
      <c r="AH718" s="190"/>
      <c r="AI718" s="190"/>
      <c r="AJ718" s="190"/>
      <c r="AK718" s="190"/>
      <c r="AL718" s="190"/>
      <c r="AM718" s="190"/>
      <c r="AN718" s="190"/>
      <c r="AO718" s="190"/>
      <c r="AP718" s="190"/>
      <c r="AQ718" s="190"/>
    </row>
    <row r="719" spans="1:43">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c r="AA719" s="190"/>
      <c r="AB719" s="190"/>
      <c r="AC719" s="190"/>
      <c r="AD719" s="190"/>
      <c r="AE719" s="190"/>
      <c r="AF719" s="190"/>
      <c r="AG719" s="190"/>
      <c r="AH719" s="190"/>
      <c r="AI719" s="190"/>
      <c r="AJ719" s="190"/>
      <c r="AK719" s="190"/>
      <c r="AL719" s="190"/>
      <c r="AM719" s="190"/>
      <c r="AN719" s="190"/>
      <c r="AO719" s="190"/>
      <c r="AP719" s="190"/>
      <c r="AQ719" s="190"/>
    </row>
    <row r="720" spans="1:43">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c r="AA720" s="190"/>
      <c r="AB720" s="190"/>
      <c r="AC720" s="190"/>
      <c r="AD720" s="190"/>
      <c r="AE720" s="190"/>
      <c r="AF720" s="190"/>
      <c r="AG720" s="190"/>
      <c r="AH720" s="190"/>
      <c r="AI720" s="190"/>
      <c r="AJ720" s="190"/>
      <c r="AK720" s="190"/>
      <c r="AL720" s="190"/>
      <c r="AM720" s="190"/>
      <c r="AN720" s="190"/>
      <c r="AO720" s="190"/>
      <c r="AP720" s="190"/>
      <c r="AQ720" s="190"/>
    </row>
    <row r="721" spans="1:43">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c r="AA721" s="190"/>
      <c r="AB721" s="190"/>
      <c r="AC721" s="190"/>
      <c r="AD721" s="190"/>
      <c r="AE721" s="190"/>
      <c r="AF721" s="190"/>
      <c r="AG721" s="190"/>
      <c r="AH721" s="190"/>
      <c r="AI721" s="190"/>
      <c r="AJ721" s="190"/>
      <c r="AK721" s="190"/>
      <c r="AL721" s="190"/>
      <c r="AM721" s="190"/>
      <c r="AN721" s="190"/>
      <c r="AO721" s="190"/>
      <c r="AP721" s="190"/>
      <c r="AQ721" s="190"/>
    </row>
    <row r="722" spans="1:43">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c r="AA722" s="190"/>
      <c r="AB722" s="190"/>
      <c r="AC722" s="190"/>
      <c r="AD722" s="190"/>
      <c r="AE722" s="190"/>
      <c r="AF722" s="190"/>
      <c r="AG722" s="190"/>
      <c r="AH722" s="190"/>
      <c r="AI722" s="190"/>
      <c r="AJ722" s="190"/>
      <c r="AK722" s="190"/>
      <c r="AL722" s="190"/>
      <c r="AM722" s="190"/>
      <c r="AN722" s="190"/>
      <c r="AO722" s="190"/>
      <c r="AP722" s="190"/>
      <c r="AQ722" s="190"/>
    </row>
    <row r="723" spans="1:4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c r="AA723" s="190"/>
      <c r="AB723" s="190"/>
      <c r="AC723" s="190"/>
      <c r="AD723" s="190"/>
      <c r="AE723" s="190"/>
      <c r="AF723" s="190"/>
      <c r="AG723" s="190"/>
      <c r="AH723" s="190"/>
      <c r="AI723" s="190"/>
      <c r="AJ723" s="190"/>
      <c r="AK723" s="190"/>
      <c r="AL723" s="190"/>
      <c r="AM723" s="190"/>
      <c r="AN723" s="190"/>
      <c r="AO723" s="190"/>
      <c r="AP723" s="190"/>
      <c r="AQ723" s="190"/>
    </row>
    <row r="724" spans="1:43">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c r="AB724" s="190"/>
      <c r="AC724" s="190"/>
      <c r="AD724" s="190"/>
      <c r="AE724" s="190"/>
      <c r="AF724" s="190"/>
      <c r="AG724" s="190"/>
      <c r="AH724" s="190"/>
      <c r="AI724" s="190"/>
      <c r="AJ724" s="190"/>
      <c r="AK724" s="190"/>
      <c r="AL724" s="190"/>
      <c r="AM724" s="190"/>
      <c r="AN724" s="190"/>
      <c r="AO724" s="190"/>
      <c r="AP724" s="190"/>
      <c r="AQ724" s="190"/>
    </row>
    <row r="725" spans="1:43">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c r="AA725" s="190"/>
      <c r="AB725" s="190"/>
      <c r="AC725" s="190"/>
      <c r="AD725" s="190"/>
      <c r="AE725" s="190"/>
      <c r="AF725" s="190"/>
      <c r="AG725" s="190"/>
      <c r="AH725" s="190"/>
      <c r="AI725" s="190"/>
      <c r="AJ725" s="190"/>
      <c r="AK725" s="190"/>
      <c r="AL725" s="190"/>
      <c r="AM725" s="190"/>
      <c r="AN725" s="190"/>
      <c r="AO725" s="190"/>
      <c r="AP725" s="190"/>
      <c r="AQ725" s="190"/>
    </row>
    <row r="726" spans="1:43">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c r="AA726" s="190"/>
      <c r="AB726" s="190"/>
      <c r="AC726" s="190"/>
      <c r="AD726" s="190"/>
      <c r="AE726" s="190"/>
      <c r="AF726" s="190"/>
      <c r="AG726" s="190"/>
      <c r="AH726" s="190"/>
      <c r="AI726" s="190"/>
      <c r="AJ726" s="190"/>
      <c r="AK726" s="190"/>
      <c r="AL726" s="190"/>
      <c r="AM726" s="190"/>
      <c r="AN726" s="190"/>
      <c r="AO726" s="190"/>
      <c r="AP726" s="190"/>
      <c r="AQ726" s="190"/>
    </row>
    <row r="727" spans="1:43">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c r="AA727" s="190"/>
      <c r="AB727" s="190"/>
      <c r="AC727" s="190"/>
      <c r="AD727" s="190"/>
      <c r="AE727" s="190"/>
      <c r="AF727" s="190"/>
      <c r="AG727" s="190"/>
      <c r="AH727" s="190"/>
      <c r="AI727" s="190"/>
      <c r="AJ727" s="190"/>
      <c r="AK727" s="190"/>
      <c r="AL727" s="190"/>
      <c r="AM727" s="190"/>
      <c r="AN727" s="190"/>
      <c r="AO727" s="190"/>
      <c r="AP727" s="190"/>
      <c r="AQ727" s="190"/>
    </row>
    <row r="728" spans="1:43">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c r="AA728" s="190"/>
      <c r="AB728" s="190"/>
      <c r="AC728" s="190"/>
      <c r="AD728" s="190"/>
      <c r="AE728" s="190"/>
      <c r="AF728" s="190"/>
      <c r="AG728" s="190"/>
      <c r="AH728" s="190"/>
      <c r="AI728" s="190"/>
      <c r="AJ728" s="190"/>
      <c r="AK728" s="190"/>
      <c r="AL728" s="190"/>
      <c r="AM728" s="190"/>
      <c r="AN728" s="190"/>
      <c r="AO728" s="190"/>
      <c r="AP728" s="190"/>
      <c r="AQ728" s="190"/>
    </row>
    <row r="729" spans="1:43">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c r="AA729" s="190"/>
      <c r="AB729" s="190"/>
      <c r="AC729" s="190"/>
      <c r="AD729" s="190"/>
      <c r="AE729" s="190"/>
      <c r="AF729" s="190"/>
      <c r="AG729" s="190"/>
      <c r="AH729" s="190"/>
      <c r="AI729" s="190"/>
      <c r="AJ729" s="190"/>
      <c r="AK729" s="190"/>
      <c r="AL729" s="190"/>
      <c r="AM729" s="190"/>
      <c r="AN729" s="190"/>
      <c r="AO729" s="190"/>
      <c r="AP729" s="190"/>
      <c r="AQ729" s="190"/>
    </row>
    <row r="730" spans="1:43">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c r="AA730" s="190"/>
      <c r="AB730" s="190"/>
      <c r="AC730" s="190"/>
      <c r="AD730" s="190"/>
      <c r="AE730" s="190"/>
      <c r="AF730" s="190"/>
      <c r="AG730" s="190"/>
      <c r="AH730" s="190"/>
      <c r="AI730" s="190"/>
      <c r="AJ730" s="190"/>
      <c r="AK730" s="190"/>
      <c r="AL730" s="190"/>
      <c r="AM730" s="190"/>
      <c r="AN730" s="190"/>
      <c r="AO730" s="190"/>
      <c r="AP730" s="190"/>
      <c r="AQ730" s="190"/>
    </row>
    <row r="731" spans="1:43">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c r="AA731" s="190"/>
      <c r="AB731" s="190"/>
      <c r="AC731" s="190"/>
      <c r="AD731" s="190"/>
      <c r="AE731" s="190"/>
      <c r="AF731" s="190"/>
      <c r="AG731" s="190"/>
      <c r="AH731" s="190"/>
      <c r="AI731" s="190"/>
      <c r="AJ731" s="190"/>
      <c r="AK731" s="190"/>
      <c r="AL731" s="190"/>
      <c r="AM731" s="190"/>
      <c r="AN731" s="190"/>
      <c r="AO731" s="190"/>
      <c r="AP731" s="190"/>
      <c r="AQ731" s="190"/>
    </row>
    <row r="732" spans="1:43">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c r="AA732" s="190"/>
      <c r="AB732" s="190"/>
      <c r="AC732" s="190"/>
      <c r="AD732" s="190"/>
      <c r="AE732" s="190"/>
      <c r="AF732" s="190"/>
      <c r="AG732" s="190"/>
      <c r="AH732" s="190"/>
      <c r="AI732" s="190"/>
      <c r="AJ732" s="190"/>
      <c r="AK732" s="190"/>
      <c r="AL732" s="190"/>
      <c r="AM732" s="190"/>
      <c r="AN732" s="190"/>
      <c r="AO732" s="190"/>
      <c r="AP732" s="190"/>
      <c r="AQ732" s="190"/>
    </row>
    <row r="733" spans="1:4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c r="AA733" s="190"/>
      <c r="AB733" s="190"/>
      <c r="AC733" s="190"/>
      <c r="AD733" s="190"/>
      <c r="AE733" s="190"/>
      <c r="AF733" s="190"/>
      <c r="AG733" s="190"/>
      <c r="AH733" s="190"/>
      <c r="AI733" s="190"/>
      <c r="AJ733" s="190"/>
      <c r="AK733" s="190"/>
      <c r="AL733" s="190"/>
      <c r="AM733" s="190"/>
      <c r="AN733" s="190"/>
      <c r="AO733" s="190"/>
      <c r="AP733" s="190"/>
      <c r="AQ733" s="190"/>
    </row>
    <row r="734" spans="1:43">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c r="AA734" s="190"/>
      <c r="AB734" s="190"/>
      <c r="AC734" s="190"/>
      <c r="AD734" s="190"/>
      <c r="AE734" s="190"/>
      <c r="AF734" s="190"/>
      <c r="AG734" s="190"/>
      <c r="AH734" s="190"/>
      <c r="AI734" s="190"/>
      <c r="AJ734" s="190"/>
      <c r="AK734" s="190"/>
      <c r="AL734" s="190"/>
      <c r="AM734" s="190"/>
      <c r="AN734" s="190"/>
      <c r="AO734" s="190"/>
      <c r="AP734" s="190"/>
      <c r="AQ734" s="190"/>
    </row>
    <row r="735" spans="1:43">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c r="AA735" s="190"/>
      <c r="AB735" s="190"/>
      <c r="AC735" s="190"/>
      <c r="AD735" s="190"/>
      <c r="AE735" s="190"/>
      <c r="AF735" s="190"/>
      <c r="AG735" s="190"/>
      <c r="AH735" s="190"/>
      <c r="AI735" s="190"/>
      <c r="AJ735" s="190"/>
      <c r="AK735" s="190"/>
      <c r="AL735" s="190"/>
      <c r="AM735" s="190"/>
      <c r="AN735" s="190"/>
      <c r="AO735" s="190"/>
      <c r="AP735" s="190"/>
      <c r="AQ735" s="190"/>
    </row>
    <row r="736" spans="1:43">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c r="AA736" s="190"/>
      <c r="AB736" s="190"/>
      <c r="AC736" s="190"/>
      <c r="AD736" s="190"/>
      <c r="AE736" s="190"/>
      <c r="AF736" s="190"/>
      <c r="AG736" s="190"/>
      <c r="AH736" s="190"/>
      <c r="AI736" s="190"/>
      <c r="AJ736" s="190"/>
      <c r="AK736" s="190"/>
      <c r="AL736" s="190"/>
      <c r="AM736" s="190"/>
      <c r="AN736" s="190"/>
      <c r="AO736" s="190"/>
      <c r="AP736" s="190"/>
      <c r="AQ736" s="190"/>
    </row>
    <row r="737" spans="1:43">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c r="AA737" s="190"/>
      <c r="AB737" s="190"/>
      <c r="AC737" s="190"/>
      <c r="AD737" s="190"/>
      <c r="AE737" s="190"/>
      <c r="AF737" s="190"/>
      <c r="AG737" s="190"/>
      <c r="AH737" s="190"/>
      <c r="AI737" s="190"/>
      <c r="AJ737" s="190"/>
      <c r="AK737" s="190"/>
      <c r="AL737" s="190"/>
      <c r="AM737" s="190"/>
      <c r="AN737" s="190"/>
      <c r="AO737" s="190"/>
      <c r="AP737" s="190"/>
      <c r="AQ737" s="190"/>
    </row>
    <row r="738" spans="1:43">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c r="AA738" s="190"/>
      <c r="AB738" s="190"/>
      <c r="AC738" s="190"/>
      <c r="AD738" s="190"/>
      <c r="AE738" s="190"/>
      <c r="AF738" s="190"/>
      <c r="AG738" s="190"/>
      <c r="AH738" s="190"/>
      <c r="AI738" s="190"/>
      <c r="AJ738" s="190"/>
      <c r="AK738" s="190"/>
      <c r="AL738" s="190"/>
      <c r="AM738" s="190"/>
      <c r="AN738" s="190"/>
      <c r="AO738" s="190"/>
      <c r="AP738" s="190"/>
      <c r="AQ738" s="190"/>
    </row>
    <row r="739" spans="1:43">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c r="AA739" s="190"/>
      <c r="AB739" s="190"/>
      <c r="AC739" s="190"/>
      <c r="AD739" s="190"/>
      <c r="AE739" s="190"/>
      <c r="AF739" s="190"/>
      <c r="AG739" s="190"/>
      <c r="AH739" s="190"/>
      <c r="AI739" s="190"/>
      <c r="AJ739" s="190"/>
      <c r="AK739" s="190"/>
      <c r="AL739" s="190"/>
      <c r="AM739" s="190"/>
      <c r="AN739" s="190"/>
      <c r="AO739" s="190"/>
      <c r="AP739" s="190"/>
      <c r="AQ739" s="190"/>
    </row>
    <row r="740" spans="1:43">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c r="AA740" s="190"/>
      <c r="AB740" s="190"/>
      <c r="AC740" s="190"/>
      <c r="AD740" s="190"/>
      <c r="AE740" s="190"/>
      <c r="AF740" s="190"/>
      <c r="AG740" s="190"/>
      <c r="AH740" s="190"/>
      <c r="AI740" s="190"/>
      <c r="AJ740" s="190"/>
      <c r="AK740" s="190"/>
      <c r="AL740" s="190"/>
      <c r="AM740" s="190"/>
      <c r="AN740" s="190"/>
      <c r="AO740" s="190"/>
      <c r="AP740" s="190"/>
      <c r="AQ740" s="190"/>
    </row>
    <row r="741" spans="1:43">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c r="AA741" s="190"/>
      <c r="AB741" s="190"/>
      <c r="AC741" s="190"/>
      <c r="AD741" s="190"/>
      <c r="AE741" s="190"/>
      <c r="AF741" s="190"/>
      <c r="AG741" s="190"/>
      <c r="AH741" s="190"/>
      <c r="AI741" s="190"/>
      <c r="AJ741" s="190"/>
      <c r="AK741" s="190"/>
      <c r="AL741" s="190"/>
      <c r="AM741" s="190"/>
      <c r="AN741" s="190"/>
      <c r="AO741" s="190"/>
      <c r="AP741" s="190"/>
      <c r="AQ741" s="190"/>
    </row>
    <row r="742" spans="1:43">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c r="AA742" s="190"/>
      <c r="AB742" s="190"/>
      <c r="AC742" s="190"/>
      <c r="AD742" s="190"/>
      <c r="AE742" s="190"/>
      <c r="AF742" s="190"/>
      <c r="AG742" s="190"/>
      <c r="AH742" s="190"/>
      <c r="AI742" s="190"/>
      <c r="AJ742" s="190"/>
      <c r="AK742" s="190"/>
      <c r="AL742" s="190"/>
      <c r="AM742" s="190"/>
      <c r="AN742" s="190"/>
      <c r="AO742" s="190"/>
      <c r="AP742" s="190"/>
      <c r="AQ742" s="190"/>
    </row>
    <row r="743" spans="1: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c r="AA743" s="190"/>
      <c r="AB743" s="190"/>
      <c r="AC743" s="190"/>
      <c r="AD743" s="190"/>
      <c r="AE743" s="190"/>
      <c r="AF743" s="190"/>
      <c r="AG743" s="190"/>
      <c r="AH743" s="190"/>
      <c r="AI743" s="190"/>
      <c r="AJ743" s="190"/>
      <c r="AK743" s="190"/>
      <c r="AL743" s="190"/>
      <c r="AM743" s="190"/>
      <c r="AN743" s="190"/>
      <c r="AO743" s="190"/>
      <c r="AP743" s="190"/>
      <c r="AQ743" s="190"/>
    </row>
    <row r="744" spans="1:43">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c r="AA744" s="190"/>
      <c r="AB744" s="190"/>
      <c r="AC744" s="190"/>
      <c r="AD744" s="190"/>
      <c r="AE744" s="190"/>
      <c r="AF744" s="190"/>
      <c r="AG744" s="190"/>
      <c r="AH744" s="190"/>
      <c r="AI744" s="190"/>
      <c r="AJ744" s="190"/>
      <c r="AK744" s="190"/>
      <c r="AL744" s="190"/>
      <c r="AM744" s="190"/>
      <c r="AN744" s="190"/>
      <c r="AO744" s="190"/>
      <c r="AP744" s="190"/>
      <c r="AQ744" s="190"/>
    </row>
    <row r="745" spans="1:43">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c r="AA745" s="190"/>
      <c r="AB745" s="190"/>
      <c r="AC745" s="190"/>
      <c r="AD745" s="190"/>
      <c r="AE745" s="190"/>
      <c r="AF745" s="190"/>
      <c r="AG745" s="190"/>
      <c r="AH745" s="190"/>
      <c r="AI745" s="190"/>
      <c r="AJ745" s="190"/>
      <c r="AK745" s="190"/>
      <c r="AL745" s="190"/>
      <c r="AM745" s="190"/>
      <c r="AN745" s="190"/>
      <c r="AO745" s="190"/>
      <c r="AP745" s="190"/>
      <c r="AQ745" s="190"/>
    </row>
    <row r="746" spans="1:43">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c r="AA746" s="190"/>
      <c r="AB746" s="190"/>
      <c r="AC746" s="190"/>
      <c r="AD746" s="190"/>
      <c r="AE746" s="190"/>
      <c r="AF746" s="190"/>
      <c r="AG746" s="190"/>
      <c r="AH746" s="190"/>
      <c r="AI746" s="190"/>
      <c r="AJ746" s="190"/>
      <c r="AK746" s="190"/>
      <c r="AL746" s="190"/>
      <c r="AM746" s="190"/>
      <c r="AN746" s="190"/>
      <c r="AO746" s="190"/>
      <c r="AP746" s="190"/>
      <c r="AQ746" s="190"/>
    </row>
    <row r="747" spans="1:43">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c r="AA747" s="190"/>
      <c r="AB747" s="190"/>
      <c r="AC747" s="190"/>
      <c r="AD747" s="190"/>
      <c r="AE747" s="190"/>
      <c r="AF747" s="190"/>
      <c r="AG747" s="190"/>
      <c r="AH747" s="190"/>
      <c r="AI747" s="190"/>
      <c r="AJ747" s="190"/>
      <c r="AK747" s="190"/>
      <c r="AL747" s="190"/>
      <c r="AM747" s="190"/>
      <c r="AN747" s="190"/>
      <c r="AO747" s="190"/>
      <c r="AP747" s="190"/>
      <c r="AQ747" s="190"/>
    </row>
    <row r="748" spans="1:43">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c r="AA748" s="190"/>
      <c r="AB748" s="190"/>
      <c r="AC748" s="190"/>
      <c r="AD748" s="190"/>
      <c r="AE748" s="190"/>
      <c r="AF748" s="190"/>
      <c r="AG748" s="190"/>
      <c r="AH748" s="190"/>
      <c r="AI748" s="190"/>
      <c r="AJ748" s="190"/>
      <c r="AK748" s="190"/>
      <c r="AL748" s="190"/>
      <c r="AM748" s="190"/>
      <c r="AN748" s="190"/>
      <c r="AO748" s="190"/>
      <c r="AP748" s="190"/>
      <c r="AQ748" s="190"/>
    </row>
    <row r="749" spans="1:43">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c r="AA749" s="190"/>
      <c r="AB749" s="190"/>
      <c r="AC749" s="190"/>
      <c r="AD749" s="190"/>
      <c r="AE749" s="190"/>
      <c r="AF749" s="190"/>
      <c r="AG749" s="190"/>
      <c r="AH749" s="190"/>
      <c r="AI749" s="190"/>
      <c r="AJ749" s="190"/>
      <c r="AK749" s="190"/>
      <c r="AL749" s="190"/>
      <c r="AM749" s="190"/>
      <c r="AN749" s="190"/>
      <c r="AO749" s="190"/>
      <c r="AP749" s="190"/>
      <c r="AQ749" s="190"/>
    </row>
    <row r="750" spans="1:43">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c r="AA750" s="190"/>
      <c r="AB750" s="190"/>
      <c r="AC750" s="190"/>
      <c r="AD750" s="190"/>
      <c r="AE750" s="190"/>
      <c r="AF750" s="190"/>
      <c r="AG750" s="190"/>
      <c r="AH750" s="190"/>
      <c r="AI750" s="190"/>
      <c r="AJ750" s="190"/>
      <c r="AK750" s="190"/>
      <c r="AL750" s="190"/>
      <c r="AM750" s="190"/>
      <c r="AN750" s="190"/>
      <c r="AO750" s="190"/>
      <c r="AP750" s="190"/>
      <c r="AQ750" s="190"/>
    </row>
    <row r="751" spans="1:43">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c r="AA751" s="190"/>
      <c r="AB751" s="190"/>
      <c r="AC751" s="190"/>
      <c r="AD751" s="190"/>
      <c r="AE751" s="190"/>
      <c r="AF751" s="190"/>
      <c r="AG751" s="190"/>
      <c r="AH751" s="190"/>
      <c r="AI751" s="190"/>
      <c r="AJ751" s="190"/>
      <c r="AK751" s="190"/>
      <c r="AL751" s="190"/>
      <c r="AM751" s="190"/>
      <c r="AN751" s="190"/>
      <c r="AO751" s="190"/>
      <c r="AP751" s="190"/>
      <c r="AQ751" s="190"/>
    </row>
    <row r="752" spans="1:43">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c r="AA752" s="190"/>
      <c r="AB752" s="190"/>
      <c r="AC752" s="190"/>
      <c r="AD752" s="190"/>
      <c r="AE752" s="190"/>
      <c r="AF752" s="190"/>
      <c r="AG752" s="190"/>
      <c r="AH752" s="190"/>
      <c r="AI752" s="190"/>
      <c r="AJ752" s="190"/>
      <c r="AK752" s="190"/>
      <c r="AL752" s="190"/>
      <c r="AM752" s="190"/>
      <c r="AN752" s="190"/>
      <c r="AO752" s="190"/>
      <c r="AP752" s="190"/>
      <c r="AQ752" s="190"/>
    </row>
    <row r="753" spans="1:4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c r="AA753" s="190"/>
      <c r="AB753" s="190"/>
      <c r="AC753" s="190"/>
      <c r="AD753" s="190"/>
      <c r="AE753" s="190"/>
      <c r="AF753" s="190"/>
      <c r="AG753" s="190"/>
      <c r="AH753" s="190"/>
      <c r="AI753" s="190"/>
      <c r="AJ753" s="190"/>
      <c r="AK753" s="190"/>
      <c r="AL753" s="190"/>
      <c r="AM753" s="190"/>
      <c r="AN753" s="190"/>
      <c r="AO753" s="190"/>
      <c r="AP753" s="190"/>
      <c r="AQ753" s="190"/>
    </row>
    <row r="754" spans="1:43">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c r="AA754" s="190"/>
      <c r="AB754" s="190"/>
      <c r="AC754" s="190"/>
      <c r="AD754" s="190"/>
      <c r="AE754" s="190"/>
      <c r="AF754" s="190"/>
      <c r="AG754" s="190"/>
      <c r="AH754" s="190"/>
      <c r="AI754" s="190"/>
      <c r="AJ754" s="190"/>
      <c r="AK754" s="190"/>
      <c r="AL754" s="190"/>
      <c r="AM754" s="190"/>
      <c r="AN754" s="190"/>
      <c r="AO754" s="190"/>
      <c r="AP754" s="190"/>
      <c r="AQ754" s="190"/>
    </row>
    <row r="755" spans="1:43">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c r="AA755" s="190"/>
      <c r="AB755" s="190"/>
      <c r="AC755" s="190"/>
      <c r="AD755" s="190"/>
      <c r="AE755" s="190"/>
      <c r="AF755" s="190"/>
      <c r="AG755" s="190"/>
      <c r="AH755" s="190"/>
      <c r="AI755" s="190"/>
      <c r="AJ755" s="190"/>
      <c r="AK755" s="190"/>
      <c r="AL755" s="190"/>
      <c r="AM755" s="190"/>
      <c r="AN755" s="190"/>
      <c r="AO755" s="190"/>
      <c r="AP755" s="190"/>
      <c r="AQ755" s="190"/>
    </row>
    <row r="756" spans="1:43">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c r="AA756" s="190"/>
      <c r="AB756" s="190"/>
      <c r="AC756" s="190"/>
      <c r="AD756" s="190"/>
      <c r="AE756" s="190"/>
      <c r="AF756" s="190"/>
      <c r="AG756" s="190"/>
      <c r="AH756" s="190"/>
      <c r="AI756" s="190"/>
      <c r="AJ756" s="190"/>
      <c r="AK756" s="190"/>
      <c r="AL756" s="190"/>
      <c r="AM756" s="190"/>
      <c r="AN756" s="190"/>
      <c r="AO756" s="190"/>
      <c r="AP756" s="190"/>
      <c r="AQ756" s="190"/>
    </row>
    <row r="757" spans="1:43">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c r="AA757" s="190"/>
      <c r="AB757" s="190"/>
      <c r="AC757" s="190"/>
      <c r="AD757" s="190"/>
      <c r="AE757" s="190"/>
      <c r="AF757" s="190"/>
      <c r="AG757" s="190"/>
      <c r="AH757" s="190"/>
      <c r="AI757" s="190"/>
      <c r="AJ757" s="190"/>
      <c r="AK757" s="190"/>
      <c r="AL757" s="190"/>
      <c r="AM757" s="190"/>
      <c r="AN757" s="190"/>
      <c r="AO757" s="190"/>
      <c r="AP757" s="190"/>
      <c r="AQ757" s="190"/>
    </row>
    <row r="758" spans="1:43">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c r="AA758" s="190"/>
      <c r="AB758" s="190"/>
      <c r="AC758" s="190"/>
      <c r="AD758" s="190"/>
      <c r="AE758" s="190"/>
      <c r="AF758" s="190"/>
      <c r="AG758" s="190"/>
      <c r="AH758" s="190"/>
      <c r="AI758" s="190"/>
      <c r="AJ758" s="190"/>
      <c r="AK758" s="190"/>
      <c r="AL758" s="190"/>
      <c r="AM758" s="190"/>
      <c r="AN758" s="190"/>
      <c r="AO758" s="190"/>
      <c r="AP758" s="190"/>
      <c r="AQ758" s="190"/>
    </row>
    <row r="759" spans="1:43">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c r="AA759" s="190"/>
      <c r="AB759" s="190"/>
      <c r="AC759" s="190"/>
      <c r="AD759" s="190"/>
      <c r="AE759" s="190"/>
      <c r="AF759" s="190"/>
      <c r="AG759" s="190"/>
      <c r="AH759" s="190"/>
      <c r="AI759" s="190"/>
      <c r="AJ759" s="190"/>
      <c r="AK759" s="190"/>
      <c r="AL759" s="190"/>
      <c r="AM759" s="190"/>
      <c r="AN759" s="190"/>
      <c r="AO759" s="190"/>
      <c r="AP759" s="190"/>
      <c r="AQ759" s="190"/>
    </row>
    <row r="760" spans="1:43">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c r="AA760" s="190"/>
      <c r="AB760" s="190"/>
      <c r="AC760" s="190"/>
      <c r="AD760" s="190"/>
      <c r="AE760" s="190"/>
      <c r="AF760" s="190"/>
      <c r="AG760" s="190"/>
      <c r="AH760" s="190"/>
      <c r="AI760" s="190"/>
      <c r="AJ760" s="190"/>
      <c r="AK760" s="190"/>
      <c r="AL760" s="190"/>
      <c r="AM760" s="190"/>
      <c r="AN760" s="190"/>
      <c r="AO760" s="190"/>
      <c r="AP760" s="190"/>
      <c r="AQ760" s="190"/>
    </row>
    <row r="761" spans="1:43">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c r="AA761" s="190"/>
      <c r="AB761" s="190"/>
      <c r="AC761" s="190"/>
      <c r="AD761" s="190"/>
      <c r="AE761" s="190"/>
      <c r="AF761" s="190"/>
      <c r="AG761" s="190"/>
      <c r="AH761" s="190"/>
      <c r="AI761" s="190"/>
      <c r="AJ761" s="190"/>
      <c r="AK761" s="190"/>
      <c r="AL761" s="190"/>
      <c r="AM761" s="190"/>
      <c r="AN761" s="190"/>
      <c r="AO761" s="190"/>
      <c r="AP761" s="190"/>
      <c r="AQ761" s="190"/>
    </row>
    <row r="762" spans="1:43">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c r="AA762" s="190"/>
      <c r="AB762" s="190"/>
      <c r="AC762" s="190"/>
      <c r="AD762" s="190"/>
      <c r="AE762" s="190"/>
      <c r="AF762" s="190"/>
      <c r="AG762" s="190"/>
      <c r="AH762" s="190"/>
      <c r="AI762" s="190"/>
      <c r="AJ762" s="190"/>
      <c r="AK762" s="190"/>
      <c r="AL762" s="190"/>
      <c r="AM762" s="190"/>
      <c r="AN762" s="190"/>
      <c r="AO762" s="190"/>
      <c r="AP762" s="190"/>
      <c r="AQ762" s="190"/>
    </row>
    <row r="763" spans="1:4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c r="AA763" s="190"/>
      <c r="AB763" s="190"/>
      <c r="AC763" s="190"/>
      <c r="AD763" s="190"/>
      <c r="AE763" s="190"/>
      <c r="AF763" s="190"/>
      <c r="AG763" s="190"/>
      <c r="AH763" s="190"/>
      <c r="AI763" s="190"/>
      <c r="AJ763" s="190"/>
      <c r="AK763" s="190"/>
      <c r="AL763" s="190"/>
      <c r="AM763" s="190"/>
      <c r="AN763" s="190"/>
      <c r="AO763" s="190"/>
      <c r="AP763" s="190"/>
      <c r="AQ763" s="190"/>
    </row>
    <row r="764" spans="1:43">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c r="AB764" s="190"/>
      <c r="AC764" s="190"/>
      <c r="AD764" s="190"/>
      <c r="AE764" s="190"/>
      <c r="AF764" s="190"/>
      <c r="AG764" s="190"/>
      <c r="AH764" s="190"/>
      <c r="AI764" s="190"/>
      <c r="AJ764" s="190"/>
      <c r="AK764" s="190"/>
      <c r="AL764" s="190"/>
      <c r="AM764" s="190"/>
      <c r="AN764" s="190"/>
      <c r="AO764" s="190"/>
      <c r="AP764" s="190"/>
      <c r="AQ764" s="190"/>
    </row>
    <row r="765" spans="1:43">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c r="AA765" s="190"/>
      <c r="AB765" s="190"/>
      <c r="AC765" s="190"/>
      <c r="AD765" s="190"/>
      <c r="AE765" s="190"/>
      <c r="AF765" s="190"/>
      <c r="AG765" s="190"/>
      <c r="AH765" s="190"/>
      <c r="AI765" s="190"/>
      <c r="AJ765" s="190"/>
      <c r="AK765" s="190"/>
      <c r="AL765" s="190"/>
      <c r="AM765" s="190"/>
      <c r="AN765" s="190"/>
      <c r="AO765" s="190"/>
      <c r="AP765" s="190"/>
      <c r="AQ765" s="190"/>
    </row>
    <row r="766" spans="1:43">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c r="AA766" s="190"/>
      <c r="AB766" s="190"/>
      <c r="AC766" s="190"/>
      <c r="AD766" s="190"/>
      <c r="AE766" s="190"/>
      <c r="AF766" s="190"/>
      <c r="AG766" s="190"/>
      <c r="AH766" s="190"/>
      <c r="AI766" s="190"/>
      <c r="AJ766" s="190"/>
      <c r="AK766" s="190"/>
      <c r="AL766" s="190"/>
      <c r="AM766" s="190"/>
      <c r="AN766" s="190"/>
      <c r="AO766" s="190"/>
      <c r="AP766" s="190"/>
      <c r="AQ766" s="190"/>
    </row>
    <row r="767" spans="1:43">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c r="AB767" s="190"/>
      <c r="AC767" s="190"/>
      <c r="AD767" s="190"/>
      <c r="AE767" s="190"/>
      <c r="AF767" s="190"/>
      <c r="AG767" s="190"/>
      <c r="AH767" s="190"/>
      <c r="AI767" s="190"/>
      <c r="AJ767" s="190"/>
      <c r="AK767" s="190"/>
      <c r="AL767" s="190"/>
      <c r="AM767" s="190"/>
      <c r="AN767" s="190"/>
      <c r="AO767" s="190"/>
      <c r="AP767" s="190"/>
      <c r="AQ767" s="190"/>
    </row>
    <row r="768" spans="1:43">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c r="AA768" s="190"/>
      <c r="AB768" s="190"/>
      <c r="AC768" s="190"/>
      <c r="AD768" s="190"/>
      <c r="AE768" s="190"/>
      <c r="AF768" s="190"/>
      <c r="AG768" s="190"/>
      <c r="AH768" s="190"/>
      <c r="AI768" s="190"/>
      <c r="AJ768" s="190"/>
      <c r="AK768" s="190"/>
      <c r="AL768" s="190"/>
      <c r="AM768" s="190"/>
      <c r="AN768" s="190"/>
      <c r="AO768" s="190"/>
      <c r="AP768" s="190"/>
      <c r="AQ768" s="190"/>
    </row>
    <row r="769" spans="1:43">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c r="AA769" s="190"/>
      <c r="AB769" s="190"/>
      <c r="AC769" s="190"/>
      <c r="AD769" s="190"/>
      <c r="AE769" s="190"/>
      <c r="AF769" s="190"/>
      <c r="AG769" s="190"/>
      <c r="AH769" s="190"/>
      <c r="AI769" s="190"/>
      <c r="AJ769" s="190"/>
      <c r="AK769" s="190"/>
      <c r="AL769" s="190"/>
      <c r="AM769" s="190"/>
      <c r="AN769" s="190"/>
      <c r="AO769" s="190"/>
      <c r="AP769" s="190"/>
      <c r="AQ769" s="190"/>
    </row>
    <row r="770" spans="1:43">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c r="AB770" s="190"/>
      <c r="AC770" s="190"/>
      <c r="AD770" s="190"/>
      <c r="AE770" s="190"/>
      <c r="AF770" s="190"/>
      <c r="AG770" s="190"/>
      <c r="AH770" s="190"/>
      <c r="AI770" s="190"/>
      <c r="AJ770" s="190"/>
      <c r="AK770" s="190"/>
      <c r="AL770" s="190"/>
      <c r="AM770" s="190"/>
      <c r="AN770" s="190"/>
      <c r="AO770" s="190"/>
      <c r="AP770" s="190"/>
      <c r="AQ770" s="190"/>
    </row>
    <row r="771" spans="1:43">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c r="AA771" s="190"/>
      <c r="AB771" s="190"/>
      <c r="AC771" s="190"/>
      <c r="AD771" s="190"/>
      <c r="AE771" s="190"/>
      <c r="AF771" s="190"/>
      <c r="AG771" s="190"/>
      <c r="AH771" s="190"/>
      <c r="AI771" s="190"/>
      <c r="AJ771" s="190"/>
      <c r="AK771" s="190"/>
      <c r="AL771" s="190"/>
      <c r="AM771" s="190"/>
      <c r="AN771" s="190"/>
      <c r="AO771" s="190"/>
      <c r="AP771" s="190"/>
      <c r="AQ771" s="190"/>
    </row>
    <row r="772" spans="1:43">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c r="AA772" s="190"/>
      <c r="AB772" s="190"/>
      <c r="AC772" s="190"/>
      <c r="AD772" s="190"/>
      <c r="AE772" s="190"/>
      <c r="AF772" s="190"/>
      <c r="AG772" s="190"/>
      <c r="AH772" s="190"/>
      <c r="AI772" s="190"/>
      <c r="AJ772" s="190"/>
      <c r="AK772" s="190"/>
      <c r="AL772" s="190"/>
      <c r="AM772" s="190"/>
      <c r="AN772" s="190"/>
      <c r="AO772" s="190"/>
      <c r="AP772" s="190"/>
      <c r="AQ772" s="190"/>
    </row>
    <row r="773" spans="1:4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c r="AA773" s="190"/>
      <c r="AB773" s="190"/>
      <c r="AC773" s="190"/>
      <c r="AD773" s="190"/>
      <c r="AE773" s="190"/>
      <c r="AF773" s="190"/>
      <c r="AG773" s="190"/>
      <c r="AH773" s="190"/>
      <c r="AI773" s="190"/>
      <c r="AJ773" s="190"/>
      <c r="AK773" s="190"/>
      <c r="AL773" s="190"/>
      <c r="AM773" s="190"/>
      <c r="AN773" s="190"/>
      <c r="AO773" s="190"/>
      <c r="AP773" s="190"/>
      <c r="AQ773" s="190"/>
    </row>
    <row r="774" spans="1:43">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c r="AA774" s="190"/>
      <c r="AB774" s="190"/>
      <c r="AC774" s="190"/>
      <c r="AD774" s="190"/>
      <c r="AE774" s="190"/>
      <c r="AF774" s="190"/>
      <c r="AG774" s="190"/>
      <c r="AH774" s="190"/>
      <c r="AI774" s="190"/>
      <c r="AJ774" s="190"/>
      <c r="AK774" s="190"/>
      <c r="AL774" s="190"/>
      <c r="AM774" s="190"/>
      <c r="AN774" s="190"/>
      <c r="AO774" s="190"/>
      <c r="AP774" s="190"/>
      <c r="AQ774" s="190"/>
    </row>
    <row r="775" spans="1:43">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c r="AA775" s="190"/>
      <c r="AB775" s="190"/>
      <c r="AC775" s="190"/>
      <c r="AD775" s="190"/>
      <c r="AE775" s="190"/>
      <c r="AF775" s="190"/>
      <c r="AG775" s="190"/>
      <c r="AH775" s="190"/>
      <c r="AI775" s="190"/>
      <c r="AJ775" s="190"/>
      <c r="AK775" s="190"/>
      <c r="AL775" s="190"/>
      <c r="AM775" s="190"/>
      <c r="AN775" s="190"/>
      <c r="AO775" s="190"/>
      <c r="AP775" s="190"/>
      <c r="AQ775" s="190"/>
    </row>
    <row r="776" spans="1:43">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c r="AA776" s="190"/>
      <c r="AB776" s="190"/>
      <c r="AC776" s="190"/>
      <c r="AD776" s="190"/>
      <c r="AE776" s="190"/>
      <c r="AF776" s="190"/>
      <c r="AG776" s="190"/>
      <c r="AH776" s="190"/>
      <c r="AI776" s="190"/>
      <c r="AJ776" s="190"/>
      <c r="AK776" s="190"/>
      <c r="AL776" s="190"/>
      <c r="AM776" s="190"/>
      <c r="AN776" s="190"/>
      <c r="AO776" s="190"/>
      <c r="AP776" s="190"/>
      <c r="AQ776" s="190"/>
    </row>
    <row r="777" spans="1:43">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c r="AA777" s="190"/>
      <c r="AB777" s="190"/>
      <c r="AC777" s="190"/>
      <c r="AD777" s="190"/>
      <c r="AE777" s="190"/>
      <c r="AF777" s="190"/>
      <c r="AG777" s="190"/>
      <c r="AH777" s="190"/>
      <c r="AI777" s="190"/>
      <c r="AJ777" s="190"/>
      <c r="AK777" s="190"/>
      <c r="AL777" s="190"/>
      <c r="AM777" s="190"/>
      <c r="AN777" s="190"/>
      <c r="AO777" s="190"/>
      <c r="AP777" s="190"/>
      <c r="AQ777" s="190"/>
    </row>
    <row r="778" spans="1:43">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c r="AA778" s="190"/>
      <c r="AB778" s="190"/>
      <c r="AC778" s="190"/>
      <c r="AD778" s="190"/>
      <c r="AE778" s="190"/>
      <c r="AF778" s="190"/>
      <c r="AG778" s="190"/>
      <c r="AH778" s="190"/>
      <c r="AI778" s="190"/>
      <c r="AJ778" s="190"/>
      <c r="AK778" s="190"/>
      <c r="AL778" s="190"/>
      <c r="AM778" s="190"/>
      <c r="AN778" s="190"/>
      <c r="AO778" s="190"/>
      <c r="AP778" s="190"/>
      <c r="AQ778" s="190"/>
    </row>
    <row r="779" spans="1:43">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c r="AA779" s="190"/>
      <c r="AB779" s="190"/>
      <c r="AC779" s="190"/>
      <c r="AD779" s="190"/>
      <c r="AE779" s="190"/>
      <c r="AF779" s="190"/>
      <c r="AG779" s="190"/>
      <c r="AH779" s="190"/>
      <c r="AI779" s="190"/>
      <c r="AJ779" s="190"/>
      <c r="AK779" s="190"/>
      <c r="AL779" s="190"/>
      <c r="AM779" s="190"/>
      <c r="AN779" s="190"/>
      <c r="AO779" s="190"/>
      <c r="AP779" s="190"/>
      <c r="AQ779" s="190"/>
    </row>
    <row r="780" spans="1:43">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c r="AA780" s="190"/>
      <c r="AB780" s="190"/>
      <c r="AC780" s="190"/>
      <c r="AD780" s="190"/>
      <c r="AE780" s="190"/>
      <c r="AF780" s="190"/>
      <c r="AG780" s="190"/>
      <c r="AH780" s="190"/>
      <c r="AI780" s="190"/>
      <c r="AJ780" s="190"/>
      <c r="AK780" s="190"/>
      <c r="AL780" s="190"/>
      <c r="AM780" s="190"/>
      <c r="AN780" s="190"/>
      <c r="AO780" s="190"/>
      <c r="AP780" s="190"/>
      <c r="AQ780" s="190"/>
    </row>
    <row r="781" spans="1:43">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c r="AA781" s="190"/>
      <c r="AB781" s="190"/>
      <c r="AC781" s="190"/>
      <c r="AD781" s="190"/>
      <c r="AE781" s="190"/>
      <c r="AF781" s="190"/>
      <c r="AG781" s="190"/>
      <c r="AH781" s="190"/>
      <c r="AI781" s="190"/>
      <c r="AJ781" s="190"/>
      <c r="AK781" s="190"/>
      <c r="AL781" s="190"/>
      <c r="AM781" s="190"/>
      <c r="AN781" s="190"/>
      <c r="AO781" s="190"/>
      <c r="AP781" s="190"/>
      <c r="AQ781" s="190"/>
    </row>
    <row r="782" spans="1:43">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c r="AB782" s="190"/>
      <c r="AC782" s="190"/>
      <c r="AD782" s="190"/>
      <c r="AE782" s="190"/>
      <c r="AF782" s="190"/>
      <c r="AG782" s="190"/>
      <c r="AH782" s="190"/>
      <c r="AI782" s="190"/>
      <c r="AJ782" s="190"/>
      <c r="AK782" s="190"/>
      <c r="AL782" s="190"/>
      <c r="AM782" s="190"/>
      <c r="AN782" s="190"/>
      <c r="AO782" s="190"/>
      <c r="AP782" s="190"/>
      <c r="AQ782" s="190"/>
    </row>
    <row r="783" spans="1:4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c r="AA783" s="190"/>
      <c r="AB783" s="190"/>
      <c r="AC783" s="190"/>
      <c r="AD783" s="190"/>
      <c r="AE783" s="190"/>
      <c r="AF783" s="190"/>
      <c r="AG783" s="190"/>
      <c r="AH783" s="190"/>
      <c r="AI783" s="190"/>
      <c r="AJ783" s="190"/>
      <c r="AK783" s="190"/>
      <c r="AL783" s="190"/>
      <c r="AM783" s="190"/>
      <c r="AN783" s="190"/>
      <c r="AO783" s="190"/>
      <c r="AP783" s="190"/>
      <c r="AQ783" s="190"/>
    </row>
    <row r="784" spans="1:43">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c r="AA784" s="190"/>
      <c r="AB784" s="190"/>
      <c r="AC784" s="190"/>
      <c r="AD784" s="190"/>
      <c r="AE784" s="190"/>
      <c r="AF784" s="190"/>
      <c r="AG784" s="190"/>
      <c r="AH784" s="190"/>
      <c r="AI784" s="190"/>
      <c r="AJ784" s="190"/>
      <c r="AK784" s="190"/>
      <c r="AL784" s="190"/>
      <c r="AM784" s="190"/>
      <c r="AN784" s="190"/>
      <c r="AO784" s="190"/>
      <c r="AP784" s="190"/>
      <c r="AQ784" s="190"/>
    </row>
    <row r="785" spans="1:43">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c r="AA785" s="190"/>
      <c r="AB785" s="190"/>
      <c r="AC785" s="190"/>
      <c r="AD785" s="190"/>
      <c r="AE785" s="190"/>
      <c r="AF785" s="190"/>
      <c r="AG785" s="190"/>
      <c r="AH785" s="190"/>
      <c r="AI785" s="190"/>
      <c r="AJ785" s="190"/>
      <c r="AK785" s="190"/>
      <c r="AL785" s="190"/>
      <c r="AM785" s="190"/>
      <c r="AN785" s="190"/>
      <c r="AO785" s="190"/>
      <c r="AP785" s="190"/>
      <c r="AQ785" s="190"/>
    </row>
    <row r="786" spans="1:43">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c r="AA786" s="190"/>
      <c r="AB786" s="190"/>
      <c r="AC786" s="190"/>
      <c r="AD786" s="190"/>
      <c r="AE786" s="190"/>
      <c r="AF786" s="190"/>
      <c r="AG786" s="190"/>
      <c r="AH786" s="190"/>
      <c r="AI786" s="190"/>
      <c r="AJ786" s="190"/>
      <c r="AK786" s="190"/>
      <c r="AL786" s="190"/>
      <c r="AM786" s="190"/>
      <c r="AN786" s="190"/>
      <c r="AO786" s="190"/>
      <c r="AP786" s="190"/>
      <c r="AQ786" s="190"/>
    </row>
    <row r="787" spans="1:43">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c r="AA787" s="190"/>
      <c r="AB787" s="190"/>
      <c r="AC787" s="190"/>
      <c r="AD787" s="190"/>
      <c r="AE787" s="190"/>
      <c r="AF787" s="190"/>
      <c r="AG787" s="190"/>
      <c r="AH787" s="190"/>
      <c r="AI787" s="190"/>
      <c r="AJ787" s="190"/>
      <c r="AK787" s="190"/>
      <c r="AL787" s="190"/>
      <c r="AM787" s="190"/>
      <c r="AN787" s="190"/>
      <c r="AO787" s="190"/>
      <c r="AP787" s="190"/>
      <c r="AQ787" s="190"/>
    </row>
    <row r="788" spans="1:43">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c r="AA788" s="190"/>
      <c r="AB788" s="190"/>
      <c r="AC788" s="190"/>
      <c r="AD788" s="190"/>
      <c r="AE788" s="190"/>
      <c r="AF788" s="190"/>
      <c r="AG788" s="190"/>
      <c r="AH788" s="190"/>
      <c r="AI788" s="190"/>
      <c r="AJ788" s="190"/>
      <c r="AK788" s="190"/>
      <c r="AL788" s="190"/>
      <c r="AM788" s="190"/>
      <c r="AN788" s="190"/>
      <c r="AO788" s="190"/>
      <c r="AP788" s="190"/>
      <c r="AQ788" s="190"/>
    </row>
    <row r="789" spans="1:43">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c r="AA789" s="190"/>
      <c r="AB789" s="190"/>
      <c r="AC789" s="190"/>
      <c r="AD789" s="190"/>
      <c r="AE789" s="190"/>
      <c r="AF789" s="190"/>
      <c r="AG789" s="190"/>
      <c r="AH789" s="190"/>
      <c r="AI789" s="190"/>
      <c r="AJ789" s="190"/>
      <c r="AK789" s="190"/>
      <c r="AL789" s="190"/>
      <c r="AM789" s="190"/>
      <c r="AN789" s="190"/>
      <c r="AO789" s="190"/>
      <c r="AP789" s="190"/>
      <c r="AQ789" s="190"/>
    </row>
    <row r="790" spans="1:43">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c r="AA790" s="190"/>
      <c r="AB790" s="190"/>
      <c r="AC790" s="190"/>
      <c r="AD790" s="190"/>
      <c r="AE790" s="190"/>
      <c r="AF790" s="190"/>
      <c r="AG790" s="190"/>
      <c r="AH790" s="190"/>
      <c r="AI790" s="190"/>
      <c r="AJ790" s="190"/>
      <c r="AK790" s="190"/>
      <c r="AL790" s="190"/>
      <c r="AM790" s="190"/>
      <c r="AN790" s="190"/>
      <c r="AO790" s="190"/>
      <c r="AP790" s="190"/>
      <c r="AQ790" s="190"/>
    </row>
    <row r="791" spans="1:43">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c r="AA791" s="190"/>
      <c r="AB791" s="190"/>
      <c r="AC791" s="190"/>
      <c r="AD791" s="190"/>
      <c r="AE791" s="190"/>
      <c r="AF791" s="190"/>
      <c r="AG791" s="190"/>
      <c r="AH791" s="190"/>
      <c r="AI791" s="190"/>
      <c r="AJ791" s="190"/>
      <c r="AK791" s="190"/>
      <c r="AL791" s="190"/>
      <c r="AM791" s="190"/>
      <c r="AN791" s="190"/>
      <c r="AO791" s="190"/>
      <c r="AP791" s="190"/>
      <c r="AQ791" s="190"/>
    </row>
    <row r="792" spans="1:43">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c r="AA792" s="190"/>
      <c r="AB792" s="190"/>
      <c r="AC792" s="190"/>
      <c r="AD792" s="190"/>
      <c r="AE792" s="190"/>
      <c r="AF792" s="190"/>
      <c r="AG792" s="190"/>
      <c r="AH792" s="190"/>
      <c r="AI792" s="190"/>
      <c r="AJ792" s="190"/>
      <c r="AK792" s="190"/>
      <c r="AL792" s="190"/>
      <c r="AM792" s="190"/>
      <c r="AN792" s="190"/>
      <c r="AO792" s="190"/>
      <c r="AP792" s="190"/>
      <c r="AQ792" s="190"/>
    </row>
    <row r="793" spans="1:4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c r="AA793" s="190"/>
      <c r="AB793" s="190"/>
      <c r="AC793" s="190"/>
      <c r="AD793" s="190"/>
      <c r="AE793" s="190"/>
      <c r="AF793" s="190"/>
      <c r="AG793" s="190"/>
      <c r="AH793" s="190"/>
      <c r="AI793" s="190"/>
      <c r="AJ793" s="190"/>
      <c r="AK793" s="190"/>
      <c r="AL793" s="190"/>
      <c r="AM793" s="190"/>
      <c r="AN793" s="190"/>
      <c r="AO793" s="190"/>
      <c r="AP793" s="190"/>
      <c r="AQ793" s="190"/>
    </row>
    <row r="794" spans="1:43">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c r="AA794" s="190"/>
      <c r="AB794" s="190"/>
      <c r="AC794" s="190"/>
      <c r="AD794" s="190"/>
      <c r="AE794" s="190"/>
      <c r="AF794" s="190"/>
      <c r="AG794" s="190"/>
      <c r="AH794" s="190"/>
      <c r="AI794" s="190"/>
      <c r="AJ794" s="190"/>
      <c r="AK794" s="190"/>
      <c r="AL794" s="190"/>
      <c r="AM794" s="190"/>
      <c r="AN794" s="190"/>
      <c r="AO794" s="190"/>
      <c r="AP794" s="190"/>
      <c r="AQ794" s="190"/>
    </row>
    <row r="795" spans="1:43">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c r="AA795" s="190"/>
      <c r="AB795" s="190"/>
      <c r="AC795" s="190"/>
      <c r="AD795" s="190"/>
      <c r="AE795" s="190"/>
      <c r="AF795" s="190"/>
      <c r="AG795" s="190"/>
      <c r="AH795" s="190"/>
      <c r="AI795" s="190"/>
      <c r="AJ795" s="190"/>
      <c r="AK795" s="190"/>
      <c r="AL795" s="190"/>
      <c r="AM795" s="190"/>
      <c r="AN795" s="190"/>
      <c r="AO795" s="190"/>
      <c r="AP795" s="190"/>
      <c r="AQ795" s="190"/>
    </row>
    <row r="796" spans="1:43">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c r="AA796" s="190"/>
      <c r="AB796" s="190"/>
      <c r="AC796" s="190"/>
      <c r="AD796" s="190"/>
      <c r="AE796" s="190"/>
      <c r="AF796" s="190"/>
      <c r="AG796" s="190"/>
      <c r="AH796" s="190"/>
      <c r="AI796" s="190"/>
      <c r="AJ796" s="190"/>
      <c r="AK796" s="190"/>
      <c r="AL796" s="190"/>
      <c r="AM796" s="190"/>
      <c r="AN796" s="190"/>
      <c r="AO796" s="190"/>
      <c r="AP796" s="190"/>
      <c r="AQ796" s="190"/>
    </row>
    <row r="797" spans="1:43">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c r="AA797" s="190"/>
      <c r="AB797" s="190"/>
      <c r="AC797" s="190"/>
      <c r="AD797" s="190"/>
      <c r="AE797" s="190"/>
      <c r="AF797" s="190"/>
      <c r="AG797" s="190"/>
      <c r="AH797" s="190"/>
      <c r="AI797" s="190"/>
      <c r="AJ797" s="190"/>
      <c r="AK797" s="190"/>
      <c r="AL797" s="190"/>
      <c r="AM797" s="190"/>
      <c r="AN797" s="190"/>
      <c r="AO797" s="190"/>
      <c r="AP797" s="190"/>
      <c r="AQ797" s="190"/>
    </row>
    <row r="798" spans="1:43">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c r="AA798" s="190"/>
      <c r="AB798" s="190"/>
      <c r="AC798" s="190"/>
      <c r="AD798" s="190"/>
      <c r="AE798" s="190"/>
      <c r="AF798" s="190"/>
      <c r="AG798" s="190"/>
      <c r="AH798" s="190"/>
      <c r="AI798" s="190"/>
      <c r="AJ798" s="190"/>
      <c r="AK798" s="190"/>
      <c r="AL798" s="190"/>
      <c r="AM798" s="190"/>
      <c r="AN798" s="190"/>
      <c r="AO798" s="190"/>
      <c r="AP798" s="190"/>
      <c r="AQ798" s="190"/>
    </row>
    <row r="799" spans="1:43">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c r="AA799" s="190"/>
      <c r="AB799" s="190"/>
      <c r="AC799" s="190"/>
      <c r="AD799" s="190"/>
      <c r="AE799" s="190"/>
      <c r="AF799" s="190"/>
      <c r="AG799" s="190"/>
      <c r="AH799" s="190"/>
      <c r="AI799" s="190"/>
      <c r="AJ799" s="190"/>
      <c r="AK799" s="190"/>
      <c r="AL799" s="190"/>
      <c r="AM799" s="190"/>
      <c r="AN799" s="190"/>
      <c r="AO799" s="190"/>
      <c r="AP799" s="190"/>
      <c r="AQ799" s="190"/>
    </row>
    <row r="800" spans="1:43">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c r="AB800" s="190"/>
      <c r="AC800" s="190"/>
      <c r="AD800" s="190"/>
      <c r="AE800" s="190"/>
      <c r="AF800" s="190"/>
      <c r="AG800" s="190"/>
      <c r="AH800" s="190"/>
      <c r="AI800" s="190"/>
      <c r="AJ800" s="190"/>
      <c r="AK800" s="190"/>
      <c r="AL800" s="190"/>
      <c r="AM800" s="190"/>
      <c r="AN800" s="190"/>
      <c r="AO800" s="190"/>
      <c r="AP800" s="190"/>
      <c r="AQ800" s="190"/>
    </row>
    <row r="801" spans="1:43">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c r="AA801" s="190"/>
      <c r="AB801" s="190"/>
      <c r="AC801" s="190"/>
      <c r="AD801" s="190"/>
      <c r="AE801" s="190"/>
      <c r="AF801" s="190"/>
      <c r="AG801" s="190"/>
      <c r="AH801" s="190"/>
      <c r="AI801" s="190"/>
      <c r="AJ801" s="190"/>
      <c r="AK801" s="190"/>
      <c r="AL801" s="190"/>
      <c r="AM801" s="190"/>
      <c r="AN801" s="190"/>
      <c r="AO801" s="190"/>
      <c r="AP801" s="190"/>
      <c r="AQ801" s="190"/>
    </row>
    <row r="802" spans="1:43">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c r="AA802" s="190"/>
      <c r="AB802" s="190"/>
      <c r="AC802" s="190"/>
      <c r="AD802" s="190"/>
      <c r="AE802" s="190"/>
      <c r="AF802" s="190"/>
      <c r="AG802" s="190"/>
      <c r="AH802" s="190"/>
      <c r="AI802" s="190"/>
      <c r="AJ802" s="190"/>
      <c r="AK802" s="190"/>
      <c r="AL802" s="190"/>
      <c r="AM802" s="190"/>
      <c r="AN802" s="190"/>
      <c r="AO802" s="190"/>
      <c r="AP802" s="190"/>
      <c r="AQ802" s="190"/>
    </row>
    <row r="803" spans="1:4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c r="AA803" s="190"/>
      <c r="AB803" s="190"/>
      <c r="AC803" s="190"/>
      <c r="AD803" s="190"/>
      <c r="AE803" s="190"/>
      <c r="AF803" s="190"/>
      <c r="AG803" s="190"/>
      <c r="AH803" s="190"/>
      <c r="AI803" s="190"/>
      <c r="AJ803" s="190"/>
      <c r="AK803" s="190"/>
      <c r="AL803" s="190"/>
      <c r="AM803" s="190"/>
      <c r="AN803" s="190"/>
      <c r="AO803" s="190"/>
      <c r="AP803" s="190"/>
      <c r="AQ803" s="190"/>
    </row>
    <row r="804" spans="1:43">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c r="AA804" s="190"/>
      <c r="AB804" s="190"/>
      <c r="AC804" s="190"/>
      <c r="AD804" s="190"/>
      <c r="AE804" s="190"/>
      <c r="AF804" s="190"/>
      <c r="AG804" s="190"/>
      <c r="AH804" s="190"/>
      <c r="AI804" s="190"/>
      <c r="AJ804" s="190"/>
      <c r="AK804" s="190"/>
      <c r="AL804" s="190"/>
      <c r="AM804" s="190"/>
      <c r="AN804" s="190"/>
      <c r="AO804" s="190"/>
      <c r="AP804" s="190"/>
      <c r="AQ804" s="190"/>
    </row>
    <row r="805" spans="1:43">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c r="AA805" s="190"/>
      <c r="AB805" s="190"/>
      <c r="AC805" s="190"/>
      <c r="AD805" s="190"/>
      <c r="AE805" s="190"/>
      <c r="AF805" s="190"/>
      <c r="AG805" s="190"/>
      <c r="AH805" s="190"/>
      <c r="AI805" s="190"/>
      <c r="AJ805" s="190"/>
      <c r="AK805" s="190"/>
      <c r="AL805" s="190"/>
      <c r="AM805" s="190"/>
      <c r="AN805" s="190"/>
      <c r="AO805" s="190"/>
      <c r="AP805" s="190"/>
      <c r="AQ805" s="190"/>
    </row>
    <row r="806" spans="1:43">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c r="AB806" s="190"/>
      <c r="AC806" s="190"/>
      <c r="AD806" s="190"/>
      <c r="AE806" s="190"/>
      <c r="AF806" s="190"/>
      <c r="AG806" s="190"/>
      <c r="AH806" s="190"/>
      <c r="AI806" s="190"/>
      <c r="AJ806" s="190"/>
      <c r="AK806" s="190"/>
      <c r="AL806" s="190"/>
      <c r="AM806" s="190"/>
      <c r="AN806" s="190"/>
      <c r="AO806" s="190"/>
      <c r="AP806" s="190"/>
      <c r="AQ806" s="190"/>
    </row>
    <row r="807" spans="1:43">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c r="AA807" s="190"/>
      <c r="AB807" s="190"/>
      <c r="AC807" s="190"/>
      <c r="AD807" s="190"/>
      <c r="AE807" s="190"/>
      <c r="AF807" s="190"/>
      <c r="AG807" s="190"/>
      <c r="AH807" s="190"/>
      <c r="AI807" s="190"/>
      <c r="AJ807" s="190"/>
      <c r="AK807" s="190"/>
      <c r="AL807" s="190"/>
      <c r="AM807" s="190"/>
      <c r="AN807" s="190"/>
      <c r="AO807" s="190"/>
      <c r="AP807" s="190"/>
      <c r="AQ807" s="190"/>
    </row>
    <row r="808" spans="1:43">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c r="AA808" s="190"/>
      <c r="AB808" s="190"/>
      <c r="AC808" s="190"/>
      <c r="AD808" s="190"/>
      <c r="AE808" s="190"/>
      <c r="AF808" s="190"/>
      <c r="AG808" s="190"/>
      <c r="AH808" s="190"/>
      <c r="AI808" s="190"/>
      <c r="AJ808" s="190"/>
      <c r="AK808" s="190"/>
      <c r="AL808" s="190"/>
      <c r="AM808" s="190"/>
      <c r="AN808" s="190"/>
      <c r="AO808" s="190"/>
      <c r="AP808" s="190"/>
      <c r="AQ808" s="190"/>
    </row>
    <row r="809" spans="1:43">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c r="AA809" s="190"/>
      <c r="AB809" s="190"/>
      <c r="AC809" s="190"/>
      <c r="AD809" s="190"/>
      <c r="AE809" s="190"/>
      <c r="AF809" s="190"/>
      <c r="AG809" s="190"/>
      <c r="AH809" s="190"/>
      <c r="AI809" s="190"/>
      <c r="AJ809" s="190"/>
      <c r="AK809" s="190"/>
      <c r="AL809" s="190"/>
      <c r="AM809" s="190"/>
      <c r="AN809" s="190"/>
      <c r="AO809" s="190"/>
      <c r="AP809" s="190"/>
      <c r="AQ809" s="190"/>
    </row>
    <row r="810" spans="1:43">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c r="AA810" s="190"/>
      <c r="AB810" s="190"/>
      <c r="AC810" s="190"/>
      <c r="AD810" s="190"/>
      <c r="AE810" s="190"/>
      <c r="AF810" s="190"/>
      <c r="AG810" s="190"/>
      <c r="AH810" s="190"/>
      <c r="AI810" s="190"/>
      <c r="AJ810" s="190"/>
      <c r="AK810" s="190"/>
      <c r="AL810" s="190"/>
      <c r="AM810" s="190"/>
      <c r="AN810" s="190"/>
      <c r="AO810" s="190"/>
      <c r="AP810" s="190"/>
      <c r="AQ810" s="190"/>
    </row>
    <row r="811" spans="1:43">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c r="AA811" s="190"/>
      <c r="AB811" s="190"/>
      <c r="AC811" s="190"/>
      <c r="AD811" s="190"/>
      <c r="AE811" s="190"/>
      <c r="AF811" s="190"/>
      <c r="AG811" s="190"/>
      <c r="AH811" s="190"/>
      <c r="AI811" s="190"/>
      <c r="AJ811" s="190"/>
      <c r="AK811" s="190"/>
      <c r="AL811" s="190"/>
      <c r="AM811" s="190"/>
      <c r="AN811" s="190"/>
      <c r="AO811" s="190"/>
      <c r="AP811" s="190"/>
      <c r="AQ811" s="190"/>
    </row>
    <row r="812" spans="1:43">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c r="AB812" s="190"/>
      <c r="AC812" s="190"/>
      <c r="AD812" s="190"/>
      <c r="AE812" s="190"/>
      <c r="AF812" s="190"/>
      <c r="AG812" s="190"/>
      <c r="AH812" s="190"/>
      <c r="AI812" s="190"/>
      <c r="AJ812" s="190"/>
      <c r="AK812" s="190"/>
      <c r="AL812" s="190"/>
      <c r="AM812" s="190"/>
      <c r="AN812" s="190"/>
      <c r="AO812" s="190"/>
      <c r="AP812" s="190"/>
      <c r="AQ812" s="190"/>
    </row>
    <row r="813" spans="1:4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c r="AA813" s="190"/>
      <c r="AB813" s="190"/>
      <c r="AC813" s="190"/>
      <c r="AD813" s="190"/>
      <c r="AE813" s="190"/>
      <c r="AF813" s="190"/>
      <c r="AG813" s="190"/>
      <c r="AH813" s="190"/>
      <c r="AI813" s="190"/>
      <c r="AJ813" s="190"/>
      <c r="AK813" s="190"/>
      <c r="AL813" s="190"/>
      <c r="AM813" s="190"/>
      <c r="AN813" s="190"/>
      <c r="AO813" s="190"/>
      <c r="AP813" s="190"/>
      <c r="AQ813" s="190"/>
    </row>
    <row r="814" spans="1:43">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c r="AA814" s="190"/>
      <c r="AB814" s="190"/>
      <c r="AC814" s="190"/>
      <c r="AD814" s="190"/>
      <c r="AE814" s="190"/>
      <c r="AF814" s="190"/>
      <c r="AG814" s="190"/>
      <c r="AH814" s="190"/>
      <c r="AI814" s="190"/>
      <c r="AJ814" s="190"/>
      <c r="AK814" s="190"/>
      <c r="AL814" s="190"/>
      <c r="AM814" s="190"/>
      <c r="AN814" s="190"/>
      <c r="AO814" s="190"/>
      <c r="AP814" s="190"/>
      <c r="AQ814" s="190"/>
    </row>
    <row r="815" spans="1:43">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c r="AA815" s="190"/>
      <c r="AB815" s="190"/>
      <c r="AC815" s="190"/>
      <c r="AD815" s="190"/>
      <c r="AE815" s="190"/>
      <c r="AF815" s="190"/>
      <c r="AG815" s="190"/>
      <c r="AH815" s="190"/>
      <c r="AI815" s="190"/>
      <c r="AJ815" s="190"/>
      <c r="AK815" s="190"/>
      <c r="AL815" s="190"/>
      <c r="AM815" s="190"/>
      <c r="AN815" s="190"/>
      <c r="AO815" s="190"/>
      <c r="AP815" s="190"/>
      <c r="AQ815" s="190"/>
    </row>
    <row r="816" spans="1:43">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c r="AA816" s="190"/>
      <c r="AB816" s="190"/>
      <c r="AC816" s="190"/>
      <c r="AD816" s="190"/>
      <c r="AE816" s="190"/>
      <c r="AF816" s="190"/>
      <c r="AG816" s="190"/>
      <c r="AH816" s="190"/>
      <c r="AI816" s="190"/>
      <c r="AJ816" s="190"/>
      <c r="AK816" s="190"/>
      <c r="AL816" s="190"/>
      <c r="AM816" s="190"/>
      <c r="AN816" s="190"/>
      <c r="AO816" s="190"/>
      <c r="AP816" s="190"/>
      <c r="AQ816" s="190"/>
    </row>
    <row r="817" spans="1:43">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c r="AA817" s="190"/>
      <c r="AB817" s="190"/>
      <c r="AC817" s="190"/>
      <c r="AD817" s="190"/>
      <c r="AE817" s="190"/>
      <c r="AF817" s="190"/>
      <c r="AG817" s="190"/>
      <c r="AH817" s="190"/>
      <c r="AI817" s="190"/>
      <c r="AJ817" s="190"/>
      <c r="AK817" s="190"/>
      <c r="AL817" s="190"/>
      <c r="AM817" s="190"/>
      <c r="AN817" s="190"/>
      <c r="AO817" s="190"/>
      <c r="AP817" s="190"/>
      <c r="AQ817" s="190"/>
    </row>
    <row r="818" spans="1:43">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c r="AA818" s="190"/>
      <c r="AB818" s="190"/>
      <c r="AC818" s="190"/>
      <c r="AD818" s="190"/>
      <c r="AE818" s="190"/>
      <c r="AF818" s="190"/>
      <c r="AG818" s="190"/>
      <c r="AH818" s="190"/>
      <c r="AI818" s="190"/>
      <c r="AJ818" s="190"/>
      <c r="AK818" s="190"/>
      <c r="AL818" s="190"/>
      <c r="AM818" s="190"/>
      <c r="AN818" s="190"/>
      <c r="AO818" s="190"/>
      <c r="AP818" s="190"/>
      <c r="AQ818" s="190"/>
    </row>
    <row r="819" spans="1:43">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c r="AA819" s="190"/>
      <c r="AB819" s="190"/>
      <c r="AC819" s="190"/>
      <c r="AD819" s="190"/>
      <c r="AE819" s="190"/>
      <c r="AF819" s="190"/>
      <c r="AG819" s="190"/>
      <c r="AH819" s="190"/>
      <c r="AI819" s="190"/>
      <c r="AJ819" s="190"/>
      <c r="AK819" s="190"/>
      <c r="AL819" s="190"/>
      <c r="AM819" s="190"/>
      <c r="AN819" s="190"/>
      <c r="AO819" s="190"/>
      <c r="AP819" s="190"/>
      <c r="AQ819" s="190"/>
    </row>
    <row r="820" spans="1:43">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c r="AA820" s="190"/>
      <c r="AB820" s="190"/>
      <c r="AC820" s="190"/>
      <c r="AD820" s="190"/>
      <c r="AE820" s="190"/>
      <c r="AF820" s="190"/>
      <c r="AG820" s="190"/>
      <c r="AH820" s="190"/>
      <c r="AI820" s="190"/>
      <c r="AJ820" s="190"/>
      <c r="AK820" s="190"/>
      <c r="AL820" s="190"/>
      <c r="AM820" s="190"/>
      <c r="AN820" s="190"/>
      <c r="AO820" s="190"/>
      <c r="AP820" s="190"/>
      <c r="AQ820" s="190"/>
    </row>
    <row r="821" spans="1:43">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c r="AA821" s="190"/>
      <c r="AB821" s="190"/>
      <c r="AC821" s="190"/>
      <c r="AD821" s="190"/>
      <c r="AE821" s="190"/>
      <c r="AF821" s="190"/>
      <c r="AG821" s="190"/>
      <c r="AH821" s="190"/>
      <c r="AI821" s="190"/>
      <c r="AJ821" s="190"/>
      <c r="AK821" s="190"/>
      <c r="AL821" s="190"/>
      <c r="AM821" s="190"/>
      <c r="AN821" s="190"/>
      <c r="AO821" s="190"/>
      <c r="AP821" s="190"/>
      <c r="AQ821" s="190"/>
    </row>
    <row r="822" spans="1:43">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c r="AA822" s="190"/>
      <c r="AB822" s="190"/>
      <c r="AC822" s="190"/>
      <c r="AD822" s="190"/>
      <c r="AE822" s="190"/>
      <c r="AF822" s="190"/>
      <c r="AG822" s="190"/>
      <c r="AH822" s="190"/>
      <c r="AI822" s="190"/>
      <c r="AJ822" s="190"/>
      <c r="AK822" s="190"/>
      <c r="AL822" s="190"/>
      <c r="AM822" s="190"/>
      <c r="AN822" s="190"/>
      <c r="AO822" s="190"/>
      <c r="AP822" s="190"/>
      <c r="AQ822" s="190"/>
    </row>
    <row r="823" spans="1:4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c r="AA823" s="190"/>
      <c r="AB823" s="190"/>
      <c r="AC823" s="190"/>
      <c r="AD823" s="190"/>
      <c r="AE823" s="190"/>
      <c r="AF823" s="190"/>
      <c r="AG823" s="190"/>
      <c r="AH823" s="190"/>
      <c r="AI823" s="190"/>
      <c r="AJ823" s="190"/>
      <c r="AK823" s="190"/>
      <c r="AL823" s="190"/>
      <c r="AM823" s="190"/>
      <c r="AN823" s="190"/>
      <c r="AO823" s="190"/>
      <c r="AP823" s="190"/>
      <c r="AQ823" s="190"/>
    </row>
    <row r="824" spans="1:43">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c r="AA824" s="190"/>
      <c r="AB824" s="190"/>
      <c r="AC824" s="190"/>
      <c r="AD824" s="190"/>
      <c r="AE824" s="190"/>
      <c r="AF824" s="190"/>
      <c r="AG824" s="190"/>
      <c r="AH824" s="190"/>
      <c r="AI824" s="190"/>
      <c r="AJ824" s="190"/>
      <c r="AK824" s="190"/>
      <c r="AL824" s="190"/>
      <c r="AM824" s="190"/>
      <c r="AN824" s="190"/>
      <c r="AO824" s="190"/>
      <c r="AP824" s="190"/>
      <c r="AQ824" s="190"/>
    </row>
    <row r="825" spans="1:43">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c r="AA825" s="190"/>
      <c r="AB825" s="190"/>
      <c r="AC825" s="190"/>
      <c r="AD825" s="190"/>
      <c r="AE825" s="190"/>
      <c r="AF825" s="190"/>
      <c r="AG825" s="190"/>
      <c r="AH825" s="190"/>
      <c r="AI825" s="190"/>
      <c r="AJ825" s="190"/>
      <c r="AK825" s="190"/>
      <c r="AL825" s="190"/>
      <c r="AM825" s="190"/>
      <c r="AN825" s="190"/>
      <c r="AO825" s="190"/>
      <c r="AP825" s="190"/>
      <c r="AQ825" s="190"/>
    </row>
    <row r="826" spans="1:43">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c r="AA826" s="190"/>
      <c r="AB826" s="190"/>
      <c r="AC826" s="190"/>
      <c r="AD826" s="190"/>
      <c r="AE826" s="190"/>
      <c r="AF826" s="190"/>
      <c r="AG826" s="190"/>
      <c r="AH826" s="190"/>
      <c r="AI826" s="190"/>
      <c r="AJ826" s="190"/>
      <c r="AK826" s="190"/>
      <c r="AL826" s="190"/>
      <c r="AM826" s="190"/>
      <c r="AN826" s="190"/>
      <c r="AO826" s="190"/>
      <c r="AP826" s="190"/>
      <c r="AQ826" s="190"/>
    </row>
    <row r="827" spans="1:43">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c r="AA827" s="190"/>
      <c r="AB827" s="190"/>
      <c r="AC827" s="190"/>
      <c r="AD827" s="190"/>
      <c r="AE827" s="190"/>
      <c r="AF827" s="190"/>
      <c r="AG827" s="190"/>
      <c r="AH827" s="190"/>
      <c r="AI827" s="190"/>
      <c r="AJ827" s="190"/>
      <c r="AK827" s="190"/>
      <c r="AL827" s="190"/>
      <c r="AM827" s="190"/>
      <c r="AN827" s="190"/>
      <c r="AO827" s="190"/>
      <c r="AP827" s="190"/>
      <c r="AQ827" s="190"/>
    </row>
    <row r="828" spans="1:43">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c r="AA828" s="190"/>
      <c r="AB828" s="190"/>
      <c r="AC828" s="190"/>
      <c r="AD828" s="190"/>
      <c r="AE828" s="190"/>
      <c r="AF828" s="190"/>
      <c r="AG828" s="190"/>
      <c r="AH828" s="190"/>
      <c r="AI828" s="190"/>
      <c r="AJ828" s="190"/>
      <c r="AK828" s="190"/>
      <c r="AL828" s="190"/>
      <c r="AM828" s="190"/>
      <c r="AN828" s="190"/>
      <c r="AO828" s="190"/>
      <c r="AP828" s="190"/>
      <c r="AQ828" s="190"/>
    </row>
    <row r="829" spans="1:43">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c r="AA829" s="190"/>
      <c r="AB829" s="190"/>
      <c r="AC829" s="190"/>
      <c r="AD829" s="190"/>
      <c r="AE829" s="190"/>
      <c r="AF829" s="190"/>
      <c r="AG829" s="190"/>
      <c r="AH829" s="190"/>
      <c r="AI829" s="190"/>
      <c r="AJ829" s="190"/>
      <c r="AK829" s="190"/>
      <c r="AL829" s="190"/>
      <c r="AM829" s="190"/>
      <c r="AN829" s="190"/>
      <c r="AO829" s="190"/>
      <c r="AP829" s="190"/>
      <c r="AQ829" s="190"/>
    </row>
    <row r="830" spans="1:43">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c r="AA830" s="190"/>
      <c r="AB830" s="190"/>
      <c r="AC830" s="190"/>
      <c r="AD830" s="190"/>
      <c r="AE830" s="190"/>
      <c r="AF830" s="190"/>
      <c r="AG830" s="190"/>
      <c r="AH830" s="190"/>
      <c r="AI830" s="190"/>
      <c r="AJ830" s="190"/>
      <c r="AK830" s="190"/>
      <c r="AL830" s="190"/>
      <c r="AM830" s="190"/>
      <c r="AN830" s="190"/>
      <c r="AO830" s="190"/>
      <c r="AP830" s="190"/>
      <c r="AQ830" s="190"/>
    </row>
    <row r="831" spans="1:43">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c r="AA831" s="190"/>
      <c r="AB831" s="190"/>
      <c r="AC831" s="190"/>
      <c r="AD831" s="190"/>
      <c r="AE831" s="190"/>
      <c r="AF831" s="190"/>
      <c r="AG831" s="190"/>
      <c r="AH831" s="190"/>
      <c r="AI831" s="190"/>
      <c r="AJ831" s="190"/>
      <c r="AK831" s="190"/>
      <c r="AL831" s="190"/>
      <c r="AM831" s="190"/>
      <c r="AN831" s="190"/>
      <c r="AO831" s="190"/>
      <c r="AP831" s="190"/>
      <c r="AQ831" s="190"/>
    </row>
    <row r="832" spans="1:43">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c r="AA832" s="190"/>
      <c r="AB832" s="190"/>
      <c r="AC832" s="190"/>
      <c r="AD832" s="190"/>
      <c r="AE832" s="190"/>
      <c r="AF832" s="190"/>
      <c r="AG832" s="190"/>
      <c r="AH832" s="190"/>
      <c r="AI832" s="190"/>
      <c r="AJ832" s="190"/>
      <c r="AK832" s="190"/>
      <c r="AL832" s="190"/>
      <c r="AM832" s="190"/>
      <c r="AN832" s="190"/>
      <c r="AO832" s="190"/>
      <c r="AP832" s="190"/>
      <c r="AQ832" s="190"/>
    </row>
    <row r="833" spans="1:4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c r="AA833" s="190"/>
      <c r="AB833" s="190"/>
      <c r="AC833" s="190"/>
      <c r="AD833" s="190"/>
      <c r="AE833" s="190"/>
      <c r="AF833" s="190"/>
      <c r="AG833" s="190"/>
      <c r="AH833" s="190"/>
      <c r="AI833" s="190"/>
      <c r="AJ833" s="190"/>
      <c r="AK833" s="190"/>
      <c r="AL833" s="190"/>
      <c r="AM833" s="190"/>
      <c r="AN833" s="190"/>
      <c r="AO833" s="190"/>
      <c r="AP833" s="190"/>
      <c r="AQ833" s="190"/>
    </row>
    <row r="834" spans="1:43">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c r="AA834" s="190"/>
      <c r="AB834" s="190"/>
      <c r="AC834" s="190"/>
      <c r="AD834" s="190"/>
      <c r="AE834" s="190"/>
      <c r="AF834" s="190"/>
      <c r="AG834" s="190"/>
      <c r="AH834" s="190"/>
      <c r="AI834" s="190"/>
      <c r="AJ834" s="190"/>
      <c r="AK834" s="190"/>
      <c r="AL834" s="190"/>
      <c r="AM834" s="190"/>
      <c r="AN834" s="190"/>
      <c r="AO834" s="190"/>
      <c r="AP834" s="190"/>
      <c r="AQ834" s="190"/>
    </row>
    <row r="835" spans="1:43">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c r="AA835" s="190"/>
      <c r="AB835" s="190"/>
      <c r="AC835" s="190"/>
      <c r="AD835" s="190"/>
      <c r="AE835" s="190"/>
      <c r="AF835" s="190"/>
      <c r="AG835" s="190"/>
      <c r="AH835" s="190"/>
      <c r="AI835" s="190"/>
      <c r="AJ835" s="190"/>
      <c r="AK835" s="190"/>
      <c r="AL835" s="190"/>
      <c r="AM835" s="190"/>
      <c r="AN835" s="190"/>
      <c r="AO835" s="190"/>
      <c r="AP835" s="190"/>
      <c r="AQ835" s="190"/>
    </row>
    <row r="836" spans="1:43">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c r="AB836" s="190"/>
      <c r="AC836" s="190"/>
      <c r="AD836" s="190"/>
      <c r="AE836" s="190"/>
      <c r="AF836" s="190"/>
      <c r="AG836" s="190"/>
      <c r="AH836" s="190"/>
      <c r="AI836" s="190"/>
      <c r="AJ836" s="190"/>
      <c r="AK836" s="190"/>
      <c r="AL836" s="190"/>
      <c r="AM836" s="190"/>
      <c r="AN836" s="190"/>
      <c r="AO836" s="190"/>
      <c r="AP836" s="190"/>
      <c r="AQ836" s="190"/>
    </row>
    <row r="837" spans="1:43">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c r="AA837" s="190"/>
      <c r="AB837" s="190"/>
      <c r="AC837" s="190"/>
      <c r="AD837" s="190"/>
      <c r="AE837" s="190"/>
      <c r="AF837" s="190"/>
      <c r="AG837" s="190"/>
      <c r="AH837" s="190"/>
      <c r="AI837" s="190"/>
      <c r="AJ837" s="190"/>
      <c r="AK837" s="190"/>
      <c r="AL837" s="190"/>
      <c r="AM837" s="190"/>
      <c r="AN837" s="190"/>
      <c r="AO837" s="190"/>
      <c r="AP837" s="190"/>
      <c r="AQ837" s="190"/>
    </row>
    <row r="838" spans="1:43">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c r="AA838" s="190"/>
      <c r="AB838" s="190"/>
      <c r="AC838" s="190"/>
      <c r="AD838" s="190"/>
      <c r="AE838" s="190"/>
      <c r="AF838" s="190"/>
      <c r="AG838" s="190"/>
      <c r="AH838" s="190"/>
      <c r="AI838" s="190"/>
      <c r="AJ838" s="190"/>
      <c r="AK838" s="190"/>
      <c r="AL838" s="190"/>
      <c r="AM838" s="190"/>
      <c r="AN838" s="190"/>
      <c r="AO838" s="190"/>
      <c r="AP838" s="190"/>
      <c r="AQ838" s="190"/>
    </row>
    <row r="839" spans="1:43">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c r="AA839" s="190"/>
      <c r="AB839" s="190"/>
      <c r="AC839" s="190"/>
      <c r="AD839" s="190"/>
      <c r="AE839" s="190"/>
      <c r="AF839" s="190"/>
      <c r="AG839" s="190"/>
      <c r="AH839" s="190"/>
      <c r="AI839" s="190"/>
      <c r="AJ839" s="190"/>
      <c r="AK839" s="190"/>
      <c r="AL839" s="190"/>
      <c r="AM839" s="190"/>
      <c r="AN839" s="190"/>
      <c r="AO839" s="190"/>
      <c r="AP839" s="190"/>
      <c r="AQ839" s="190"/>
    </row>
    <row r="840" spans="1:43">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c r="AA840" s="190"/>
      <c r="AB840" s="190"/>
      <c r="AC840" s="190"/>
      <c r="AD840" s="190"/>
      <c r="AE840" s="190"/>
      <c r="AF840" s="190"/>
      <c r="AG840" s="190"/>
      <c r="AH840" s="190"/>
      <c r="AI840" s="190"/>
      <c r="AJ840" s="190"/>
      <c r="AK840" s="190"/>
      <c r="AL840" s="190"/>
      <c r="AM840" s="190"/>
      <c r="AN840" s="190"/>
      <c r="AO840" s="190"/>
      <c r="AP840" s="190"/>
      <c r="AQ840" s="190"/>
    </row>
    <row r="841" spans="1:43">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c r="AA841" s="190"/>
      <c r="AB841" s="190"/>
      <c r="AC841" s="190"/>
      <c r="AD841" s="190"/>
      <c r="AE841" s="190"/>
      <c r="AF841" s="190"/>
      <c r="AG841" s="190"/>
      <c r="AH841" s="190"/>
      <c r="AI841" s="190"/>
      <c r="AJ841" s="190"/>
      <c r="AK841" s="190"/>
      <c r="AL841" s="190"/>
      <c r="AM841" s="190"/>
      <c r="AN841" s="190"/>
      <c r="AO841" s="190"/>
      <c r="AP841" s="190"/>
      <c r="AQ841" s="190"/>
    </row>
    <row r="842" spans="1:43">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c r="AA842" s="190"/>
      <c r="AB842" s="190"/>
      <c r="AC842" s="190"/>
      <c r="AD842" s="190"/>
      <c r="AE842" s="190"/>
      <c r="AF842" s="190"/>
      <c r="AG842" s="190"/>
      <c r="AH842" s="190"/>
      <c r="AI842" s="190"/>
      <c r="AJ842" s="190"/>
      <c r="AK842" s="190"/>
      <c r="AL842" s="190"/>
      <c r="AM842" s="190"/>
      <c r="AN842" s="190"/>
      <c r="AO842" s="190"/>
      <c r="AP842" s="190"/>
      <c r="AQ842" s="190"/>
    </row>
    <row r="843" spans="1: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c r="AA843" s="190"/>
      <c r="AB843" s="190"/>
      <c r="AC843" s="190"/>
      <c r="AD843" s="190"/>
      <c r="AE843" s="190"/>
      <c r="AF843" s="190"/>
      <c r="AG843" s="190"/>
      <c r="AH843" s="190"/>
      <c r="AI843" s="190"/>
      <c r="AJ843" s="190"/>
      <c r="AK843" s="190"/>
      <c r="AL843" s="190"/>
      <c r="AM843" s="190"/>
      <c r="AN843" s="190"/>
      <c r="AO843" s="190"/>
      <c r="AP843" s="190"/>
      <c r="AQ843" s="190"/>
    </row>
    <row r="844" spans="1:43">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c r="AA844" s="190"/>
      <c r="AB844" s="190"/>
      <c r="AC844" s="190"/>
      <c r="AD844" s="190"/>
      <c r="AE844" s="190"/>
      <c r="AF844" s="190"/>
      <c r="AG844" s="190"/>
      <c r="AH844" s="190"/>
      <c r="AI844" s="190"/>
      <c r="AJ844" s="190"/>
      <c r="AK844" s="190"/>
      <c r="AL844" s="190"/>
      <c r="AM844" s="190"/>
      <c r="AN844" s="190"/>
      <c r="AO844" s="190"/>
      <c r="AP844" s="190"/>
      <c r="AQ844" s="190"/>
    </row>
    <row r="845" spans="1:43">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c r="AA845" s="190"/>
      <c r="AB845" s="190"/>
      <c r="AC845" s="190"/>
      <c r="AD845" s="190"/>
      <c r="AE845" s="190"/>
      <c r="AF845" s="190"/>
      <c r="AG845" s="190"/>
      <c r="AH845" s="190"/>
      <c r="AI845" s="190"/>
      <c r="AJ845" s="190"/>
      <c r="AK845" s="190"/>
      <c r="AL845" s="190"/>
      <c r="AM845" s="190"/>
      <c r="AN845" s="190"/>
      <c r="AO845" s="190"/>
      <c r="AP845" s="190"/>
      <c r="AQ845" s="190"/>
    </row>
    <row r="846" spans="1:43">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c r="AA846" s="190"/>
      <c r="AB846" s="190"/>
      <c r="AC846" s="190"/>
      <c r="AD846" s="190"/>
      <c r="AE846" s="190"/>
      <c r="AF846" s="190"/>
      <c r="AG846" s="190"/>
      <c r="AH846" s="190"/>
      <c r="AI846" s="190"/>
      <c r="AJ846" s="190"/>
      <c r="AK846" s="190"/>
      <c r="AL846" s="190"/>
      <c r="AM846" s="190"/>
      <c r="AN846" s="190"/>
      <c r="AO846" s="190"/>
      <c r="AP846" s="190"/>
      <c r="AQ846" s="190"/>
    </row>
    <row r="847" spans="1:43">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c r="AB847" s="190"/>
      <c r="AC847" s="190"/>
      <c r="AD847" s="190"/>
      <c r="AE847" s="190"/>
      <c r="AF847" s="190"/>
      <c r="AG847" s="190"/>
      <c r="AH847" s="190"/>
      <c r="AI847" s="190"/>
      <c r="AJ847" s="190"/>
      <c r="AK847" s="190"/>
      <c r="AL847" s="190"/>
      <c r="AM847" s="190"/>
      <c r="AN847" s="190"/>
      <c r="AO847" s="190"/>
      <c r="AP847" s="190"/>
      <c r="AQ847" s="190"/>
    </row>
    <row r="848" spans="1:43">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c r="AA848" s="190"/>
      <c r="AB848" s="190"/>
      <c r="AC848" s="190"/>
      <c r="AD848" s="190"/>
      <c r="AE848" s="190"/>
      <c r="AF848" s="190"/>
      <c r="AG848" s="190"/>
      <c r="AH848" s="190"/>
      <c r="AI848" s="190"/>
      <c r="AJ848" s="190"/>
      <c r="AK848" s="190"/>
      <c r="AL848" s="190"/>
      <c r="AM848" s="190"/>
      <c r="AN848" s="190"/>
      <c r="AO848" s="190"/>
      <c r="AP848" s="190"/>
      <c r="AQ848" s="190"/>
    </row>
    <row r="849" spans="1:43">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c r="AB849" s="190"/>
      <c r="AC849" s="190"/>
      <c r="AD849" s="190"/>
      <c r="AE849" s="190"/>
      <c r="AF849" s="190"/>
      <c r="AG849" s="190"/>
      <c r="AH849" s="190"/>
      <c r="AI849" s="190"/>
      <c r="AJ849" s="190"/>
      <c r="AK849" s="190"/>
      <c r="AL849" s="190"/>
      <c r="AM849" s="190"/>
      <c r="AN849" s="190"/>
      <c r="AO849" s="190"/>
      <c r="AP849" s="190"/>
      <c r="AQ849" s="190"/>
    </row>
    <row r="850" spans="1:43">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c r="AB850" s="190"/>
      <c r="AC850" s="190"/>
      <c r="AD850" s="190"/>
      <c r="AE850" s="190"/>
      <c r="AF850" s="190"/>
      <c r="AG850" s="190"/>
      <c r="AH850" s="190"/>
      <c r="AI850" s="190"/>
      <c r="AJ850" s="190"/>
      <c r="AK850" s="190"/>
      <c r="AL850" s="190"/>
      <c r="AM850" s="190"/>
      <c r="AN850" s="190"/>
      <c r="AO850" s="190"/>
      <c r="AP850" s="190"/>
      <c r="AQ850" s="190"/>
    </row>
    <row r="851" spans="1:43">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c r="AA851" s="190"/>
      <c r="AB851" s="190"/>
      <c r="AC851" s="190"/>
      <c r="AD851" s="190"/>
      <c r="AE851" s="190"/>
      <c r="AF851" s="190"/>
      <c r="AG851" s="190"/>
      <c r="AH851" s="190"/>
      <c r="AI851" s="190"/>
      <c r="AJ851" s="190"/>
      <c r="AK851" s="190"/>
      <c r="AL851" s="190"/>
      <c r="AM851" s="190"/>
      <c r="AN851" s="190"/>
      <c r="AO851" s="190"/>
      <c r="AP851" s="190"/>
      <c r="AQ851" s="190"/>
    </row>
    <row r="852" spans="1:43">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c r="AA852" s="190"/>
      <c r="AB852" s="190"/>
      <c r="AC852" s="190"/>
      <c r="AD852" s="190"/>
      <c r="AE852" s="190"/>
      <c r="AF852" s="190"/>
      <c r="AG852" s="190"/>
      <c r="AH852" s="190"/>
      <c r="AI852" s="190"/>
      <c r="AJ852" s="190"/>
      <c r="AK852" s="190"/>
      <c r="AL852" s="190"/>
      <c r="AM852" s="190"/>
      <c r="AN852" s="190"/>
      <c r="AO852" s="190"/>
      <c r="AP852" s="190"/>
      <c r="AQ852" s="190"/>
    </row>
    <row r="853" spans="1:4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c r="AB853" s="190"/>
      <c r="AC853" s="190"/>
      <c r="AD853" s="190"/>
      <c r="AE853" s="190"/>
      <c r="AF853" s="190"/>
      <c r="AG853" s="190"/>
      <c r="AH853" s="190"/>
      <c r="AI853" s="190"/>
      <c r="AJ853" s="190"/>
      <c r="AK853" s="190"/>
      <c r="AL853" s="190"/>
      <c r="AM853" s="190"/>
      <c r="AN853" s="190"/>
      <c r="AO853" s="190"/>
      <c r="AP853" s="190"/>
      <c r="AQ853" s="190"/>
    </row>
    <row r="854" spans="1:43">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c r="AA854" s="190"/>
      <c r="AB854" s="190"/>
      <c r="AC854" s="190"/>
      <c r="AD854" s="190"/>
      <c r="AE854" s="190"/>
      <c r="AF854" s="190"/>
      <c r="AG854" s="190"/>
      <c r="AH854" s="190"/>
      <c r="AI854" s="190"/>
      <c r="AJ854" s="190"/>
      <c r="AK854" s="190"/>
      <c r="AL854" s="190"/>
      <c r="AM854" s="190"/>
      <c r="AN854" s="190"/>
      <c r="AO854" s="190"/>
      <c r="AP854" s="190"/>
      <c r="AQ854" s="190"/>
    </row>
    <row r="855" spans="1:43">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c r="AA855" s="190"/>
      <c r="AB855" s="190"/>
      <c r="AC855" s="190"/>
      <c r="AD855" s="190"/>
      <c r="AE855" s="190"/>
      <c r="AF855" s="190"/>
      <c r="AG855" s="190"/>
      <c r="AH855" s="190"/>
      <c r="AI855" s="190"/>
      <c r="AJ855" s="190"/>
      <c r="AK855" s="190"/>
      <c r="AL855" s="190"/>
      <c r="AM855" s="190"/>
      <c r="AN855" s="190"/>
      <c r="AO855" s="190"/>
      <c r="AP855" s="190"/>
      <c r="AQ855" s="190"/>
    </row>
    <row r="856" spans="1:43">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c r="AA856" s="190"/>
      <c r="AB856" s="190"/>
      <c r="AC856" s="190"/>
      <c r="AD856" s="190"/>
      <c r="AE856" s="190"/>
      <c r="AF856" s="190"/>
      <c r="AG856" s="190"/>
      <c r="AH856" s="190"/>
      <c r="AI856" s="190"/>
      <c r="AJ856" s="190"/>
      <c r="AK856" s="190"/>
      <c r="AL856" s="190"/>
      <c r="AM856" s="190"/>
      <c r="AN856" s="190"/>
      <c r="AO856" s="190"/>
      <c r="AP856" s="190"/>
      <c r="AQ856" s="190"/>
    </row>
    <row r="857" spans="1:43">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c r="AA857" s="190"/>
      <c r="AB857" s="190"/>
      <c r="AC857" s="190"/>
      <c r="AD857" s="190"/>
      <c r="AE857" s="190"/>
      <c r="AF857" s="190"/>
      <c r="AG857" s="190"/>
      <c r="AH857" s="190"/>
      <c r="AI857" s="190"/>
      <c r="AJ857" s="190"/>
      <c r="AK857" s="190"/>
      <c r="AL857" s="190"/>
      <c r="AM857" s="190"/>
      <c r="AN857" s="190"/>
      <c r="AO857" s="190"/>
      <c r="AP857" s="190"/>
      <c r="AQ857" s="190"/>
    </row>
    <row r="858" spans="1:43">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c r="AA858" s="190"/>
      <c r="AB858" s="190"/>
      <c r="AC858" s="190"/>
      <c r="AD858" s="190"/>
      <c r="AE858" s="190"/>
      <c r="AF858" s="190"/>
      <c r="AG858" s="190"/>
      <c r="AH858" s="190"/>
      <c r="AI858" s="190"/>
      <c r="AJ858" s="190"/>
      <c r="AK858" s="190"/>
      <c r="AL858" s="190"/>
      <c r="AM858" s="190"/>
      <c r="AN858" s="190"/>
      <c r="AO858" s="190"/>
      <c r="AP858" s="190"/>
      <c r="AQ858" s="190"/>
    </row>
    <row r="859" spans="1:43">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c r="AA859" s="190"/>
      <c r="AB859" s="190"/>
      <c r="AC859" s="190"/>
      <c r="AD859" s="190"/>
      <c r="AE859" s="190"/>
      <c r="AF859" s="190"/>
      <c r="AG859" s="190"/>
      <c r="AH859" s="190"/>
      <c r="AI859" s="190"/>
      <c r="AJ859" s="190"/>
      <c r="AK859" s="190"/>
      <c r="AL859" s="190"/>
      <c r="AM859" s="190"/>
      <c r="AN859" s="190"/>
      <c r="AO859" s="190"/>
      <c r="AP859" s="190"/>
      <c r="AQ859" s="190"/>
    </row>
    <row r="860" spans="1:43">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c r="AA860" s="190"/>
      <c r="AB860" s="190"/>
      <c r="AC860" s="190"/>
      <c r="AD860" s="190"/>
      <c r="AE860" s="190"/>
      <c r="AF860" s="190"/>
      <c r="AG860" s="190"/>
      <c r="AH860" s="190"/>
      <c r="AI860" s="190"/>
      <c r="AJ860" s="190"/>
      <c r="AK860" s="190"/>
      <c r="AL860" s="190"/>
      <c r="AM860" s="190"/>
      <c r="AN860" s="190"/>
      <c r="AO860" s="190"/>
      <c r="AP860" s="190"/>
      <c r="AQ860" s="190"/>
    </row>
    <row r="861" spans="1:43">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c r="AA861" s="190"/>
      <c r="AB861" s="190"/>
      <c r="AC861" s="190"/>
      <c r="AD861" s="190"/>
      <c r="AE861" s="190"/>
      <c r="AF861" s="190"/>
      <c r="AG861" s="190"/>
      <c r="AH861" s="190"/>
      <c r="AI861" s="190"/>
      <c r="AJ861" s="190"/>
      <c r="AK861" s="190"/>
      <c r="AL861" s="190"/>
      <c r="AM861" s="190"/>
      <c r="AN861" s="190"/>
      <c r="AO861" s="190"/>
      <c r="AP861" s="190"/>
      <c r="AQ861" s="190"/>
    </row>
    <row r="862" spans="1:43">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c r="AA862" s="190"/>
      <c r="AB862" s="190"/>
      <c r="AC862" s="190"/>
      <c r="AD862" s="190"/>
      <c r="AE862" s="190"/>
      <c r="AF862" s="190"/>
      <c r="AG862" s="190"/>
      <c r="AH862" s="190"/>
      <c r="AI862" s="190"/>
      <c r="AJ862" s="190"/>
      <c r="AK862" s="190"/>
      <c r="AL862" s="190"/>
      <c r="AM862" s="190"/>
      <c r="AN862" s="190"/>
      <c r="AO862" s="190"/>
      <c r="AP862" s="190"/>
      <c r="AQ862" s="190"/>
    </row>
    <row r="863" spans="1:4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c r="AA863" s="190"/>
      <c r="AB863" s="190"/>
      <c r="AC863" s="190"/>
      <c r="AD863" s="190"/>
      <c r="AE863" s="190"/>
      <c r="AF863" s="190"/>
      <c r="AG863" s="190"/>
      <c r="AH863" s="190"/>
      <c r="AI863" s="190"/>
      <c r="AJ863" s="190"/>
      <c r="AK863" s="190"/>
      <c r="AL863" s="190"/>
      <c r="AM863" s="190"/>
      <c r="AN863" s="190"/>
      <c r="AO863" s="190"/>
      <c r="AP863" s="190"/>
      <c r="AQ863" s="190"/>
    </row>
    <row r="864" spans="1:43">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c r="AA864" s="190"/>
      <c r="AB864" s="190"/>
      <c r="AC864" s="190"/>
      <c r="AD864" s="190"/>
      <c r="AE864" s="190"/>
      <c r="AF864" s="190"/>
      <c r="AG864" s="190"/>
      <c r="AH864" s="190"/>
      <c r="AI864" s="190"/>
      <c r="AJ864" s="190"/>
      <c r="AK864" s="190"/>
      <c r="AL864" s="190"/>
      <c r="AM864" s="190"/>
      <c r="AN864" s="190"/>
      <c r="AO864" s="190"/>
      <c r="AP864" s="190"/>
      <c r="AQ864" s="190"/>
    </row>
    <row r="865" spans="1:43">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c r="AB865" s="190"/>
      <c r="AC865" s="190"/>
      <c r="AD865" s="190"/>
      <c r="AE865" s="190"/>
      <c r="AF865" s="190"/>
      <c r="AG865" s="190"/>
      <c r="AH865" s="190"/>
      <c r="AI865" s="190"/>
      <c r="AJ865" s="190"/>
      <c r="AK865" s="190"/>
      <c r="AL865" s="190"/>
      <c r="AM865" s="190"/>
      <c r="AN865" s="190"/>
      <c r="AO865" s="190"/>
      <c r="AP865" s="190"/>
      <c r="AQ865" s="190"/>
    </row>
    <row r="866" spans="1:43">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c r="AA866" s="190"/>
      <c r="AB866" s="190"/>
      <c r="AC866" s="190"/>
      <c r="AD866" s="190"/>
      <c r="AE866" s="190"/>
      <c r="AF866" s="190"/>
      <c r="AG866" s="190"/>
      <c r="AH866" s="190"/>
      <c r="AI866" s="190"/>
      <c r="AJ866" s="190"/>
      <c r="AK866" s="190"/>
      <c r="AL866" s="190"/>
      <c r="AM866" s="190"/>
      <c r="AN866" s="190"/>
      <c r="AO866" s="190"/>
      <c r="AP866" s="190"/>
      <c r="AQ866" s="190"/>
    </row>
    <row r="867" spans="1:43">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c r="AA867" s="190"/>
      <c r="AB867" s="190"/>
      <c r="AC867" s="190"/>
      <c r="AD867" s="190"/>
      <c r="AE867" s="190"/>
      <c r="AF867" s="190"/>
      <c r="AG867" s="190"/>
      <c r="AH867" s="190"/>
      <c r="AI867" s="190"/>
      <c r="AJ867" s="190"/>
      <c r="AK867" s="190"/>
      <c r="AL867" s="190"/>
      <c r="AM867" s="190"/>
      <c r="AN867" s="190"/>
      <c r="AO867" s="190"/>
      <c r="AP867" s="190"/>
      <c r="AQ867" s="190"/>
    </row>
    <row r="868" spans="1:43">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c r="AB868" s="190"/>
      <c r="AC868" s="190"/>
      <c r="AD868" s="190"/>
      <c r="AE868" s="190"/>
      <c r="AF868" s="190"/>
      <c r="AG868" s="190"/>
      <c r="AH868" s="190"/>
      <c r="AI868" s="190"/>
      <c r="AJ868" s="190"/>
      <c r="AK868" s="190"/>
      <c r="AL868" s="190"/>
      <c r="AM868" s="190"/>
      <c r="AN868" s="190"/>
      <c r="AO868" s="190"/>
      <c r="AP868" s="190"/>
      <c r="AQ868" s="190"/>
    </row>
    <row r="869" spans="1:43">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c r="AA869" s="190"/>
      <c r="AB869" s="190"/>
      <c r="AC869" s="190"/>
      <c r="AD869" s="190"/>
      <c r="AE869" s="190"/>
      <c r="AF869" s="190"/>
      <c r="AG869" s="190"/>
      <c r="AH869" s="190"/>
      <c r="AI869" s="190"/>
      <c r="AJ869" s="190"/>
      <c r="AK869" s="190"/>
      <c r="AL869" s="190"/>
      <c r="AM869" s="190"/>
      <c r="AN869" s="190"/>
      <c r="AO869" s="190"/>
      <c r="AP869" s="190"/>
      <c r="AQ869" s="190"/>
    </row>
    <row r="870" spans="1:43">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c r="AA870" s="190"/>
      <c r="AB870" s="190"/>
      <c r="AC870" s="190"/>
      <c r="AD870" s="190"/>
      <c r="AE870" s="190"/>
      <c r="AF870" s="190"/>
      <c r="AG870" s="190"/>
      <c r="AH870" s="190"/>
      <c r="AI870" s="190"/>
      <c r="AJ870" s="190"/>
      <c r="AK870" s="190"/>
      <c r="AL870" s="190"/>
      <c r="AM870" s="190"/>
      <c r="AN870" s="190"/>
      <c r="AO870" s="190"/>
      <c r="AP870" s="190"/>
      <c r="AQ870" s="190"/>
    </row>
    <row r="871" spans="1:43">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c r="AA871" s="190"/>
      <c r="AB871" s="190"/>
      <c r="AC871" s="190"/>
      <c r="AD871" s="190"/>
      <c r="AE871" s="190"/>
      <c r="AF871" s="190"/>
      <c r="AG871" s="190"/>
      <c r="AH871" s="190"/>
      <c r="AI871" s="190"/>
      <c r="AJ871" s="190"/>
      <c r="AK871" s="190"/>
      <c r="AL871" s="190"/>
      <c r="AM871" s="190"/>
      <c r="AN871" s="190"/>
      <c r="AO871" s="190"/>
      <c r="AP871" s="190"/>
      <c r="AQ871" s="190"/>
    </row>
    <row r="872" spans="1:43">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c r="AA872" s="190"/>
      <c r="AB872" s="190"/>
      <c r="AC872" s="190"/>
      <c r="AD872" s="190"/>
      <c r="AE872" s="190"/>
      <c r="AF872" s="190"/>
      <c r="AG872" s="190"/>
      <c r="AH872" s="190"/>
      <c r="AI872" s="190"/>
      <c r="AJ872" s="190"/>
      <c r="AK872" s="190"/>
      <c r="AL872" s="190"/>
      <c r="AM872" s="190"/>
      <c r="AN872" s="190"/>
      <c r="AO872" s="190"/>
      <c r="AP872" s="190"/>
      <c r="AQ872" s="190"/>
    </row>
    <row r="873" spans="1:4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c r="AA873" s="190"/>
      <c r="AB873" s="190"/>
      <c r="AC873" s="190"/>
      <c r="AD873" s="190"/>
      <c r="AE873" s="190"/>
      <c r="AF873" s="190"/>
      <c r="AG873" s="190"/>
      <c r="AH873" s="190"/>
      <c r="AI873" s="190"/>
      <c r="AJ873" s="190"/>
      <c r="AK873" s="190"/>
      <c r="AL873" s="190"/>
      <c r="AM873" s="190"/>
      <c r="AN873" s="190"/>
      <c r="AO873" s="190"/>
      <c r="AP873" s="190"/>
      <c r="AQ873" s="190"/>
    </row>
    <row r="874" spans="1:43">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c r="AA874" s="190"/>
      <c r="AB874" s="190"/>
      <c r="AC874" s="190"/>
      <c r="AD874" s="190"/>
      <c r="AE874" s="190"/>
      <c r="AF874" s="190"/>
      <c r="AG874" s="190"/>
      <c r="AH874" s="190"/>
      <c r="AI874" s="190"/>
      <c r="AJ874" s="190"/>
      <c r="AK874" s="190"/>
      <c r="AL874" s="190"/>
      <c r="AM874" s="190"/>
      <c r="AN874" s="190"/>
      <c r="AO874" s="190"/>
      <c r="AP874" s="190"/>
      <c r="AQ874" s="190"/>
    </row>
    <row r="875" spans="1:43">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c r="AA875" s="190"/>
      <c r="AB875" s="190"/>
      <c r="AC875" s="190"/>
      <c r="AD875" s="190"/>
      <c r="AE875" s="190"/>
      <c r="AF875" s="190"/>
      <c r="AG875" s="190"/>
      <c r="AH875" s="190"/>
      <c r="AI875" s="190"/>
      <c r="AJ875" s="190"/>
      <c r="AK875" s="190"/>
      <c r="AL875" s="190"/>
      <c r="AM875" s="190"/>
      <c r="AN875" s="190"/>
      <c r="AO875" s="190"/>
      <c r="AP875" s="190"/>
      <c r="AQ875" s="190"/>
    </row>
    <row r="876" spans="1:43">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c r="AA876" s="190"/>
      <c r="AB876" s="190"/>
      <c r="AC876" s="190"/>
      <c r="AD876" s="190"/>
      <c r="AE876" s="190"/>
      <c r="AF876" s="190"/>
      <c r="AG876" s="190"/>
      <c r="AH876" s="190"/>
      <c r="AI876" s="190"/>
      <c r="AJ876" s="190"/>
      <c r="AK876" s="190"/>
      <c r="AL876" s="190"/>
      <c r="AM876" s="190"/>
      <c r="AN876" s="190"/>
      <c r="AO876" s="190"/>
      <c r="AP876" s="190"/>
      <c r="AQ876" s="190"/>
    </row>
    <row r="877" spans="1:43">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c r="AA877" s="190"/>
      <c r="AB877" s="190"/>
      <c r="AC877" s="190"/>
      <c r="AD877" s="190"/>
      <c r="AE877" s="190"/>
      <c r="AF877" s="190"/>
      <c r="AG877" s="190"/>
      <c r="AH877" s="190"/>
      <c r="AI877" s="190"/>
      <c r="AJ877" s="190"/>
      <c r="AK877" s="190"/>
      <c r="AL877" s="190"/>
      <c r="AM877" s="190"/>
      <c r="AN877" s="190"/>
      <c r="AO877" s="190"/>
      <c r="AP877" s="190"/>
      <c r="AQ877" s="190"/>
    </row>
    <row r="878" spans="1:43">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c r="AA878" s="190"/>
      <c r="AB878" s="190"/>
      <c r="AC878" s="190"/>
      <c r="AD878" s="190"/>
      <c r="AE878" s="190"/>
      <c r="AF878" s="190"/>
      <c r="AG878" s="190"/>
      <c r="AH878" s="190"/>
      <c r="AI878" s="190"/>
      <c r="AJ878" s="190"/>
      <c r="AK878" s="190"/>
      <c r="AL878" s="190"/>
      <c r="AM878" s="190"/>
      <c r="AN878" s="190"/>
      <c r="AO878" s="190"/>
      <c r="AP878" s="190"/>
      <c r="AQ878" s="190"/>
    </row>
    <row r="879" spans="1:43">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c r="AA879" s="190"/>
      <c r="AB879" s="190"/>
      <c r="AC879" s="190"/>
      <c r="AD879" s="190"/>
      <c r="AE879" s="190"/>
      <c r="AF879" s="190"/>
      <c r="AG879" s="190"/>
      <c r="AH879" s="190"/>
      <c r="AI879" s="190"/>
      <c r="AJ879" s="190"/>
      <c r="AK879" s="190"/>
      <c r="AL879" s="190"/>
      <c r="AM879" s="190"/>
      <c r="AN879" s="190"/>
      <c r="AO879" s="190"/>
      <c r="AP879" s="190"/>
      <c r="AQ879" s="190"/>
    </row>
    <row r="880" spans="1:43">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c r="AB880" s="190"/>
      <c r="AC880" s="190"/>
      <c r="AD880" s="190"/>
      <c r="AE880" s="190"/>
      <c r="AF880" s="190"/>
      <c r="AG880" s="190"/>
      <c r="AH880" s="190"/>
      <c r="AI880" s="190"/>
      <c r="AJ880" s="190"/>
      <c r="AK880" s="190"/>
      <c r="AL880" s="190"/>
      <c r="AM880" s="190"/>
      <c r="AN880" s="190"/>
      <c r="AO880" s="190"/>
      <c r="AP880" s="190"/>
      <c r="AQ880" s="190"/>
    </row>
    <row r="881" spans="1:43">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c r="AA881" s="190"/>
      <c r="AB881" s="190"/>
      <c r="AC881" s="190"/>
      <c r="AD881" s="190"/>
      <c r="AE881" s="190"/>
      <c r="AF881" s="190"/>
      <c r="AG881" s="190"/>
      <c r="AH881" s="190"/>
      <c r="AI881" s="190"/>
      <c r="AJ881" s="190"/>
      <c r="AK881" s="190"/>
      <c r="AL881" s="190"/>
      <c r="AM881" s="190"/>
      <c r="AN881" s="190"/>
      <c r="AO881" s="190"/>
      <c r="AP881" s="190"/>
      <c r="AQ881" s="190"/>
    </row>
    <row r="882" spans="1:43">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c r="AA882" s="190"/>
      <c r="AB882" s="190"/>
      <c r="AC882" s="190"/>
      <c r="AD882" s="190"/>
      <c r="AE882" s="190"/>
      <c r="AF882" s="190"/>
      <c r="AG882" s="190"/>
      <c r="AH882" s="190"/>
      <c r="AI882" s="190"/>
      <c r="AJ882" s="190"/>
      <c r="AK882" s="190"/>
      <c r="AL882" s="190"/>
      <c r="AM882" s="190"/>
      <c r="AN882" s="190"/>
      <c r="AO882" s="190"/>
      <c r="AP882" s="190"/>
      <c r="AQ882" s="190"/>
    </row>
    <row r="883" spans="1:4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c r="AA883" s="190"/>
      <c r="AB883" s="190"/>
      <c r="AC883" s="190"/>
      <c r="AD883" s="190"/>
      <c r="AE883" s="190"/>
      <c r="AF883" s="190"/>
      <c r="AG883" s="190"/>
      <c r="AH883" s="190"/>
      <c r="AI883" s="190"/>
      <c r="AJ883" s="190"/>
      <c r="AK883" s="190"/>
      <c r="AL883" s="190"/>
      <c r="AM883" s="190"/>
      <c r="AN883" s="190"/>
      <c r="AO883" s="190"/>
      <c r="AP883" s="190"/>
      <c r="AQ883" s="190"/>
    </row>
    <row r="884" spans="1:43">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c r="AA884" s="190"/>
      <c r="AB884" s="190"/>
      <c r="AC884" s="190"/>
      <c r="AD884" s="190"/>
      <c r="AE884" s="190"/>
      <c r="AF884" s="190"/>
      <c r="AG884" s="190"/>
      <c r="AH884" s="190"/>
      <c r="AI884" s="190"/>
      <c r="AJ884" s="190"/>
      <c r="AK884" s="190"/>
      <c r="AL884" s="190"/>
      <c r="AM884" s="190"/>
      <c r="AN884" s="190"/>
      <c r="AO884" s="190"/>
      <c r="AP884" s="190"/>
      <c r="AQ884" s="190"/>
    </row>
    <row r="885" spans="1:43">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c r="AA885" s="190"/>
      <c r="AB885" s="190"/>
      <c r="AC885" s="190"/>
      <c r="AD885" s="190"/>
      <c r="AE885" s="190"/>
      <c r="AF885" s="190"/>
      <c r="AG885" s="190"/>
      <c r="AH885" s="190"/>
      <c r="AI885" s="190"/>
      <c r="AJ885" s="190"/>
      <c r="AK885" s="190"/>
      <c r="AL885" s="190"/>
      <c r="AM885" s="190"/>
      <c r="AN885" s="190"/>
      <c r="AO885" s="190"/>
      <c r="AP885" s="190"/>
      <c r="AQ885" s="190"/>
    </row>
    <row r="886" spans="1:43">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c r="AG886" s="190"/>
      <c r="AH886" s="190"/>
      <c r="AI886" s="190"/>
      <c r="AJ886" s="190"/>
      <c r="AK886" s="190"/>
      <c r="AL886" s="190"/>
      <c r="AM886" s="190"/>
      <c r="AN886" s="190"/>
      <c r="AO886" s="190"/>
      <c r="AP886" s="190"/>
      <c r="AQ886" s="190"/>
    </row>
    <row r="887" spans="1:43">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c r="AB887" s="190"/>
      <c r="AC887" s="190"/>
      <c r="AD887" s="190"/>
      <c r="AE887" s="190"/>
      <c r="AF887" s="190"/>
      <c r="AG887" s="190"/>
      <c r="AH887" s="190"/>
      <c r="AI887" s="190"/>
      <c r="AJ887" s="190"/>
      <c r="AK887" s="190"/>
      <c r="AL887" s="190"/>
      <c r="AM887" s="190"/>
      <c r="AN887" s="190"/>
      <c r="AO887" s="190"/>
      <c r="AP887" s="190"/>
      <c r="AQ887" s="190"/>
    </row>
    <row r="888" spans="1:43">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c r="AA888" s="190"/>
      <c r="AB888" s="190"/>
      <c r="AC888" s="190"/>
      <c r="AD888" s="190"/>
      <c r="AE888" s="190"/>
      <c r="AF888" s="190"/>
      <c r="AG888" s="190"/>
      <c r="AH888" s="190"/>
      <c r="AI888" s="190"/>
      <c r="AJ888" s="190"/>
      <c r="AK888" s="190"/>
      <c r="AL888" s="190"/>
      <c r="AM888" s="190"/>
      <c r="AN888" s="190"/>
      <c r="AO888" s="190"/>
      <c r="AP888" s="190"/>
      <c r="AQ888" s="190"/>
    </row>
    <row r="889" spans="1:43">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c r="AA889" s="190"/>
      <c r="AB889" s="190"/>
      <c r="AC889" s="190"/>
      <c r="AD889" s="190"/>
      <c r="AE889" s="190"/>
      <c r="AF889" s="190"/>
      <c r="AG889" s="190"/>
      <c r="AH889" s="190"/>
      <c r="AI889" s="190"/>
      <c r="AJ889" s="190"/>
      <c r="AK889" s="190"/>
      <c r="AL889" s="190"/>
      <c r="AM889" s="190"/>
      <c r="AN889" s="190"/>
      <c r="AO889" s="190"/>
      <c r="AP889" s="190"/>
      <c r="AQ889" s="190"/>
    </row>
    <row r="890" spans="1:43">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c r="AB890" s="190"/>
      <c r="AC890" s="190"/>
      <c r="AD890" s="190"/>
      <c r="AE890" s="190"/>
      <c r="AF890" s="190"/>
      <c r="AG890" s="190"/>
      <c r="AH890" s="190"/>
      <c r="AI890" s="190"/>
      <c r="AJ890" s="190"/>
      <c r="AK890" s="190"/>
      <c r="AL890" s="190"/>
      <c r="AM890" s="190"/>
      <c r="AN890" s="190"/>
      <c r="AO890" s="190"/>
      <c r="AP890" s="190"/>
      <c r="AQ890" s="190"/>
    </row>
    <row r="891" spans="1:43">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c r="AA891" s="190"/>
      <c r="AB891" s="190"/>
      <c r="AC891" s="190"/>
      <c r="AD891" s="190"/>
      <c r="AE891" s="190"/>
      <c r="AF891" s="190"/>
      <c r="AG891" s="190"/>
      <c r="AH891" s="190"/>
      <c r="AI891" s="190"/>
      <c r="AJ891" s="190"/>
      <c r="AK891" s="190"/>
      <c r="AL891" s="190"/>
      <c r="AM891" s="190"/>
      <c r="AN891" s="190"/>
      <c r="AO891" s="190"/>
      <c r="AP891" s="190"/>
      <c r="AQ891" s="190"/>
    </row>
    <row r="892" spans="1:43">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c r="AA892" s="190"/>
      <c r="AB892" s="190"/>
      <c r="AC892" s="190"/>
      <c r="AD892" s="190"/>
      <c r="AE892" s="190"/>
      <c r="AF892" s="190"/>
      <c r="AG892" s="190"/>
      <c r="AH892" s="190"/>
      <c r="AI892" s="190"/>
      <c r="AJ892" s="190"/>
      <c r="AK892" s="190"/>
      <c r="AL892" s="190"/>
      <c r="AM892" s="190"/>
      <c r="AN892" s="190"/>
      <c r="AO892" s="190"/>
      <c r="AP892" s="190"/>
      <c r="AQ892" s="190"/>
    </row>
    <row r="893" spans="1:4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c r="AA893" s="190"/>
      <c r="AB893" s="190"/>
      <c r="AC893" s="190"/>
      <c r="AD893" s="190"/>
      <c r="AE893" s="190"/>
      <c r="AF893" s="190"/>
      <c r="AG893" s="190"/>
      <c r="AH893" s="190"/>
      <c r="AI893" s="190"/>
      <c r="AJ893" s="190"/>
      <c r="AK893" s="190"/>
      <c r="AL893" s="190"/>
      <c r="AM893" s="190"/>
      <c r="AN893" s="190"/>
      <c r="AO893" s="190"/>
      <c r="AP893" s="190"/>
      <c r="AQ893" s="190"/>
    </row>
    <row r="894" spans="1:43">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c r="AB894" s="190"/>
      <c r="AC894" s="190"/>
      <c r="AD894" s="190"/>
      <c r="AE894" s="190"/>
      <c r="AF894" s="190"/>
      <c r="AG894" s="190"/>
      <c r="AH894" s="190"/>
      <c r="AI894" s="190"/>
      <c r="AJ894" s="190"/>
      <c r="AK894" s="190"/>
      <c r="AL894" s="190"/>
      <c r="AM894" s="190"/>
      <c r="AN894" s="190"/>
      <c r="AO894" s="190"/>
      <c r="AP894" s="190"/>
      <c r="AQ894" s="190"/>
    </row>
    <row r="895" spans="1:43">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c r="AB895" s="190"/>
      <c r="AC895" s="190"/>
      <c r="AD895" s="190"/>
      <c r="AE895" s="190"/>
      <c r="AF895" s="190"/>
      <c r="AG895" s="190"/>
      <c r="AH895" s="190"/>
      <c r="AI895" s="190"/>
      <c r="AJ895" s="190"/>
      <c r="AK895" s="190"/>
      <c r="AL895" s="190"/>
      <c r="AM895" s="190"/>
      <c r="AN895" s="190"/>
      <c r="AO895" s="190"/>
      <c r="AP895" s="190"/>
      <c r="AQ895" s="190"/>
    </row>
    <row r="896" spans="1:43">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c r="AA896" s="190"/>
      <c r="AB896" s="190"/>
      <c r="AC896" s="190"/>
      <c r="AD896" s="190"/>
      <c r="AE896" s="190"/>
      <c r="AF896" s="190"/>
      <c r="AG896" s="190"/>
      <c r="AH896" s="190"/>
      <c r="AI896" s="190"/>
      <c r="AJ896" s="190"/>
      <c r="AK896" s="190"/>
      <c r="AL896" s="190"/>
      <c r="AM896" s="190"/>
      <c r="AN896" s="190"/>
      <c r="AO896" s="190"/>
      <c r="AP896" s="190"/>
      <c r="AQ896" s="190"/>
    </row>
    <row r="897" spans="1:43">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c r="AA897" s="190"/>
      <c r="AB897" s="190"/>
      <c r="AC897" s="190"/>
      <c r="AD897" s="190"/>
      <c r="AE897" s="190"/>
      <c r="AF897" s="190"/>
      <c r="AG897" s="190"/>
      <c r="AH897" s="190"/>
      <c r="AI897" s="190"/>
      <c r="AJ897" s="190"/>
      <c r="AK897" s="190"/>
      <c r="AL897" s="190"/>
      <c r="AM897" s="190"/>
      <c r="AN897" s="190"/>
      <c r="AO897" s="190"/>
      <c r="AP897" s="190"/>
      <c r="AQ897" s="190"/>
    </row>
    <row r="898" spans="1:43">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c r="AA898" s="190"/>
      <c r="AB898" s="190"/>
      <c r="AC898" s="190"/>
      <c r="AD898" s="190"/>
      <c r="AE898" s="190"/>
      <c r="AF898" s="190"/>
      <c r="AG898" s="190"/>
      <c r="AH898" s="190"/>
      <c r="AI898" s="190"/>
      <c r="AJ898" s="190"/>
      <c r="AK898" s="190"/>
      <c r="AL898" s="190"/>
      <c r="AM898" s="190"/>
      <c r="AN898" s="190"/>
      <c r="AO898" s="190"/>
      <c r="AP898" s="190"/>
      <c r="AQ898" s="190"/>
    </row>
    <row r="899" spans="1:43">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c r="AA899" s="190"/>
      <c r="AB899" s="190"/>
      <c r="AC899" s="190"/>
      <c r="AD899" s="190"/>
      <c r="AE899" s="190"/>
      <c r="AF899" s="190"/>
      <c r="AG899" s="190"/>
      <c r="AH899" s="190"/>
      <c r="AI899" s="190"/>
      <c r="AJ899" s="190"/>
      <c r="AK899" s="190"/>
      <c r="AL899" s="190"/>
      <c r="AM899" s="190"/>
      <c r="AN899" s="190"/>
      <c r="AO899" s="190"/>
      <c r="AP899" s="190"/>
      <c r="AQ899" s="190"/>
    </row>
    <row r="900" spans="1:43">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c r="AA900" s="190"/>
      <c r="AB900" s="190"/>
      <c r="AC900" s="190"/>
      <c r="AD900" s="190"/>
      <c r="AE900" s="190"/>
      <c r="AF900" s="190"/>
      <c r="AG900" s="190"/>
      <c r="AH900" s="190"/>
      <c r="AI900" s="190"/>
      <c r="AJ900" s="190"/>
      <c r="AK900" s="190"/>
      <c r="AL900" s="190"/>
      <c r="AM900" s="190"/>
      <c r="AN900" s="190"/>
      <c r="AO900" s="190"/>
      <c r="AP900" s="190"/>
      <c r="AQ900" s="190"/>
    </row>
    <row r="901" spans="1:43">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c r="AA901" s="190"/>
      <c r="AB901" s="190"/>
      <c r="AC901" s="190"/>
      <c r="AD901" s="190"/>
      <c r="AE901" s="190"/>
      <c r="AF901" s="190"/>
      <c r="AG901" s="190"/>
      <c r="AH901" s="190"/>
      <c r="AI901" s="190"/>
      <c r="AJ901" s="190"/>
      <c r="AK901" s="190"/>
      <c r="AL901" s="190"/>
      <c r="AM901" s="190"/>
      <c r="AN901" s="190"/>
      <c r="AO901" s="190"/>
      <c r="AP901" s="190"/>
      <c r="AQ901" s="190"/>
    </row>
    <row r="902" spans="1:43">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c r="AB902" s="190"/>
      <c r="AC902" s="190"/>
      <c r="AD902" s="190"/>
      <c r="AE902" s="190"/>
      <c r="AF902" s="190"/>
      <c r="AG902" s="190"/>
      <c r="AH902" s="190"/>
      <c r="AI902" s="190"/>
      <c r="AJ902" s="190"/>
      <c r="AK902" s="190"/>
      <c r="AL902" s="190"/>
      <c r="AM902" s="190"/>
      <c r="AN902" s="190"/>
      <c r="AO902" s="190"/>
      <c r="AP902" s="190"/>
      <c r="AQ902" s="190"/>
    </row>
    <row r="903" spans="1:4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c r="AA903" s="190"/>
      <c r="AB903" s="190"/>
      <c r="AC903" s="190"/>
      <c r="AD903" s="190"/>
      <c r="AE903" s="190"/>
      <c r="AF903" s="190"/>
      <c r="AG903" s="190"/>
      <c r="AH903" s="190"/>
      <c r="AI903" s="190"/>
      <c r="AJ903" s="190"/>
      <c r="AK903" s="190"/>
      <c r="AL903" s="190"/>
      <c r="AM903" s="190"/>
      <c r="AN903" s="190"/>
      <c r="AO903" s="190"/>
      <c r="AP903" s="190"/>
      <c r="AQ903" s="190"/>
    </row>
    <row r="904" spans="1:43">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c r="AA904" s="190"/>
      <c r="AB904" s="190"/>
      <c r="AC904" s="190"/>
      <c r="AD904" s="190"/>
      <c r="AE904" s="190"/>
      <c r="AF904" s="190"/>
      <c r="AG904" s="190"/>
      <c r="AH904" s="190"/>
      <c r="AI904" s="190"/>
      <c r="AJ904" s="190"/>
      <c r="AK904" s="190"/>
      <c r="AL904" s="190"/>
      <c r="AM904" s="190"/>
      <c r="AN904" s="190"/>
      <c r="AO904" s="190"/>
      <c r="AP904" s="190"/>
      <c r="AQ904" s="190"/>
    </row>
    <row r="905" spans="1:43">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c r="AA905" s="190"/>
      <c r="AB905" s="190"/>
      <c r="AC905" s="190"/>
      <c r="AD905" s="190"/>
      <c r="AE905" s="190"/>
      <c r="AF905" s="190"/>
      <c r="AG905" s="190"/>
      <c r="AH905" s="190"/>
      <c r="AI905" s="190"/>
      <c r="AJ905" s="190"/>
      <c r="AK905" s="190"/>
      <c r="AL905" s="190"/>
      <c r="AM905" s="190"/>
      <c r="AN905" s="190"/>
      <c r="AO905" s="190"/>
      <c r="AP905" s="190"/>
      <c r="AQ905" s="190"/>
    </row>
    <row r="906" spans="1:43">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c r="AA906" s="190"/>
      <c r="AB906" s="190"/>
      <c r="AC906" s="190"/>
      <c r="AD906" s="190"/>
      <c r="AE906" s="190"/>
      <c r="AF906" s="190"/>
      <c r="AG906" s="190"/>
      <c r="AH906" s="190"/>
      <c r="AI906" s="190"/>
      <c r="AJ906" s="190"/>
      <c r="AK906" s="190"/>
      <c r="AL906" s="190"/>
      <c r="AM906" s="190"/>
      <c r="AN906" s="190"/>
      <c r="AO906" s="190"/>
      <c r="AP906" s="190"/>
      <c r="AQ906" s="190"/>
    </row>
    <row r="907" spans="1:43">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c r="AA907" s="190"/>
      <c r="AB907" s="190"/>
      <c r="AC907" s="190"/>
      <c r="AD907" s="190"/>
      <c r="AE907" s="190"/>
      <c r="AF907" s="190"/>
      <c r="AG907" s="190"/>
      <c r="AH907" s="190"/>
      <c r="AI907" s="190"/>
      <c r="AJ907" s="190"/>
      <c r="AK907" s="190"/>
      <c r="AL907" s="190"/>
      <c r="AM907" s="190"/>
      <c r="AN907" s="190"/>
      <c r="AO907" s="190"/>
      <c r="AP907" s="190"/>
      <c r="AQ907" s="190"/>
    </row>
    <row r="908" spans="1:43">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c r="AA908" s="190"/>
      <c r="AB908" s="190"/>
      <c r="AC908" s="190"/>
      <c r="AD908" s="190"/>
      <c r="AE908" s="190"/>
      <c r="AF908" s="190"/>
      <c r="AG908" s="190"/>
      <c r="AH908" s="190"/>
      <c r="AI908" s="190"/>
      <c r="AJ908" s="190"/>
      <c r="AK908" s="190"/>
      <c r="AL908" s="190"/>
      <c r="AM908" s="190"/>
      <c r="AN908" s="190"/>
      <c r="AO908" s="190"/>
      <c r="AP908" s="190"/>
      <c r="AQ908" s="190"/>
    </row>
    <row r="909" spans="1:43">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c r="AA909" s="190"/>
      <c r="AB909" s="190"/>
      <c r="AC909" s="190"/>
      <c r="AD909" s="190"/>
      <c r="AE909" s="190"/>
      <c r="AF909" s="190"/>
      <c r="AG909" s="190"/>
      <c r="AH909" s="190"/>
      <c r="AI909" s="190"/>
      <c r="AJ909" s="190"/>
      <c r="AK909" s="190"/>
      <c r="AL909" s="190"/>
      <c r="AM909" s="190"/>
      <c r="AN909" s="190"/>
      <c r="AO909" s="190"/>
      <c r="AP909" s="190"/>
      <c r="AQ909" s="190"/>
    </row>
    <row r="910" spans="1:43">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c r="AA910" s="190"/>
      <c r="AB910" s="190"/>
      <c r="AC910" s="190"/>
      <c r="AD910" s="190"/>
      <c r="AE910" s="190"/>
      <c r="AF910" s="190"/>
      <c r="AG910" s="190"/>
      <c r="AH910" s="190"/>
      <c r="AI910" s="190"/>
      <c r="AJ910" s="190"/>
      <c r="AK910" s="190"/>
      <c r="AL910" s="190"/>
      <c r="AM910" s="190"/>
      <c r="AN910" s="190"/>
      <c r="AO910" s="190"/>
      <c r="AP910" s="190"/>
      <c r="AQ910" s="190"/>
    </row>
    <row r="911" spans="1:43">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c r="AA911" s="190"/>
      <c r="AB911" s="190"/>
      <c r="AC911" s="190"/>
      <c r="AD911" s="190"/>
      <c r="AE911" s="190"/>
      <c r="AF911" s="190"/>
      <c r="AG911" s="190"/>
      <c r="AH911" s="190"/>
      <c r="AI911" s="190"/>
      <c r="AJ911" s="190"/>
      <c r="AK911" s="190"/>
      <c r="AL911" s="190"/>
      <c r="AM911" s="190"/>
      <c r="AN911" s="190"/>
      <c r="AO911" s="190"/>
      <c r="AP911" s="190"/>
      <c r="AQ911" s="190"/>
    </row>
    <row r="912" spans="1:43">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c r="AA912" s="190"/>
      <c r="AB912" s="190"/>
      <c r="AC912" s="190"/>
      <c r="AD912" s="190"/>
      <c r="AE912" s="190"/>
      <c r="AF912" s="190"/>
      <c r="AG912" s="190"/>
      <c r="AH912" s="190"/>
      <c r="AI912" s="190"/>
      <c r="AJ912" s="190"/>
      <c r="AK912" s="190"/>
      <c r="AL912" s="190"/>
      <c r="AM912" s="190"/>
      <c r="AN912" s="190"/>
      <c r="AO912" s="190"/>
      <c r="AP912" s="190"/>
      <c r="AQ912" s="190"/>
    </row>
    <row r="913" spans="1:43">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c r="AA913" s="190"/>
      <c r="AB913" s="190"/>
      <c r="AC913" s="190"/>
      <c r="AD913" s="190"/>
      <c r="AE913" s="190"/>
      <c r="AF913" s="190"/>
      <c r="AG913" s="190"/>
      <c r="AH913" s="190"/>
      <c r="AI913" s="190"/>
      <c r="AJ913" s="190"/>
      <c r="AK913" s="190"/>
      <c r="AL913" s="190"/>
      <c r="AM913" s="190"/>
      <c r="AN913" s="190"/>
      <c r="AO913" s="190"/>
      <c r="AP913" s="190"/>
      <c r="AQ913" s="190"/>
    </row>
    <row r="914" spans="1:43">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c r="AB914" s="190"/>
      <c r="AC914" s="190"/>
      <c r="AD914" s="190"/>
      <c r="AE914" s="190"/>
      <c r="AF914" s="190"/>
      <c r="AG914" s="190"/>
      <c r="AH914" s="190"/>
      <c r="AI914" s="190"/>
      <c r="AJ914" s="190"/>
      <c r="AK914" s="190"/>
      <c r="AL914" s="190"/>
      <c r="AM914" s="190"/>
      <c r="AN914" s="190"/>
      <c r="AO914" s="190"/>
      <c r="AP914" s="190"/>
      <c r="AQ914" s="190"/>
    </row>
    <row r="915" spans="1:43">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c r="AB915" s="190"/>
      <c r="AC915" s="190"/>
      <c r="AD915" s="190"/>
      <c r="AE915" s="190"/>
      <c r="AF915" s="190"/>
      <c r="AG915" s="190"/>
      <c r="AH915" s="190"/>
      <c r="AI915" s="190"/>
      <c r="AJ915" s="190"/>
      <c r="AK915" s="190"/>
      <c r="AL915" s="190"/>
      <c r="AM915" s="190"/>
      <c r="AN915" s="190"/>
      <c r="AO915" s="190"/>
      <c r="AP915" s="190"/>
      <c r="AQ915" s="190"/>
    </row>
    <row r="916" spans="1:43">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c r="AB916" s="190"/>
      <c r="AC916" s="190"/>
      <c r="AD916" s="190"/>
      <c r="AE916" s="190"/>
      <c r="AF916" s="190"/>
      <c r="AG916" s="190"/>
      <c r="AH916" s="190"/>
      <c r="AI916" s="190"/>
      <c r="AJ916" s="190"/>
      <c r="AK916" s="190"/>
      <c r="AL916" s="190"/>
      <c r="AM916" s="190"/>
      <c r="AN916" s="190"/>
      <c r="AO916" s="190"/>
      <c r="AP916" s="190"/>
      <c r="AQ916" s="190"/>
    </row>
    <row r="917" spans="1:43">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c r="AB917" s="190"/>
      <c r="AC917" s="190"/>
      <c r="AD917" s="190"/>
      <c r="AE917" s="190"/>
      <c r="AF917" s="190"/>
      <c r="AG917" s="190"/>
      <c r="AH917" s="190"/>
      <c r="AI917" s="190"/>
      <c r="AJ917" s="190"/>
      <c r="AK917" s="190"/>
      <c r="AL917" s="190"/>
      <c r="AM917" s="190"/>
      <c r="AN917" s="190"/>
      <c r="AO917" s="190"/>
      <c r="AP917" s="190"/>
      <c r="AQ917" s="190"/>
    </row>
    <row r="918" spans="1:43">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c r="AB918" s="190"/>
      <c r="AC918" s="190"/>
      <c r="AD918" s="190"/>
      <c r="AE918" s="190"/>
      <c r="AF918" s="190"/>
      <c r="AG918" s="190"/>
      <c r="AH918" s="190"/>
      <c r="AI918" s="190"/>
      <c r="AJ918" s="190"/>
      <c r="AK918" s="190"/>
      <c r="AL918" s="190"/>
      <c r="AM918" s="190"/>
      <c r="AN918" s="190"/>
      <c r="AO918" s="190"/>
      <c r="AP918" s="190"/>
      <c r="AQ918" s="190"/>
    </row>
    <row r="919" spans="1:43">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c r="AB919" s="190"/>
      <c r="AC919" s="190"/>
      <c r="AD919" s="190"/>
      <c r="AE919" s="190"/>
      <c r="AF919" s="190"/>
      <c r="AG919" s="190"/>
      <c r="AH919" s="190"/>
      <c r="AI919" s="190"/>
      <c r="AJ919" s="190"/>
      <c r="AK919" s="190"/>
      <c r="AL919" s="190"/>
      <c r="AM919" s="190"/>
      <c r="AN919" s="190"/>
      <c r="AO919" s="190"/>
      <c r="AP919" s="190"/>
      <c r="AQ919" s="190"/>
    </row>
    <row r="920" spans="1:43">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c r="AB920" s="190"/>
      <c r="AC920" s="190"/>
      <c r="AD920" s="190"/>
      <c r="AE920" s="190"/>
      <c r="AF920" s="190"/>
      <c r="AG920" s="190"/>
      <c r="AH920" s="190"/>
      <c r="AI920" s="190"/>
      <c r="AJ920" s="190"/>
      <c r="AK920" s="190"/>
      <c r="AL920" s="190"/>
      <c r="AM920" s="190"/>
      <c r="AN920" s="190"/>
      <c r="AO920" s="190"/>
      <c r="AP920" s="190"/>
      <c r="AQ920" s="190"/>
    </row>
    <row r="921" spans="1:43">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c r="AB921" s="190"/>
      <c r="AC921" s="190"/>
      <c r="AD921" s="190"/>
      <c r="AE921" s="190"/>
      <c r="AF921" s="190"/>
      <c r="AG921" s="190"/>
      <c r="AH921" s="190"/>
      <c r="AI921" s="190"/>
      <c r="AJ921" s="190"/>
      <c r="AK921" s="190"/>
      <c r="AL921" s="190"/>
      <c r="AM921" s="190"/>
      <c r="AN921" s="190"/>
      <c r="AO921" s="190"/>
      <c r="AP921" s="190"/>
      <c r="AQ921" s="190"/>
    </row>
    <row r="922" spans="1:43">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c r="AB922" s="190"/>
      <c r="AC922" s="190"/>
      <c r="AD922" s="190"/>
      <c r="AE922" s="190"/>
      <c r="AF922" s="190"/>
      <c r="AG922" s="190"/>
      <c r="AH922" s="190"/>
      <c r="AI922" s="190"/>
      <c r="AJ922" s="190"/>
      <c r="AK922" s="190"/>
      <c r="AL922" s="190"/>
      <c r="AM922" s="190"/>
      <c r="AN922" s="190"/>
      <c r="AO922" s="190"/>
      <c r="AP922" s="190"/>
      <c r="AQ922" s="190"/>
    </row>
    <row r="923" spans="1:4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c r="AB923" s="190"/>
      <c r="AC923" s="190"/>
      <c r="AD923" s="190"/>
      <c r="AE923" s="190"/>
      <c r="AF923" s="190"/>
      <c r="AG923" s="190"/>
      <c r="AH923" s="190"/>
      <c r="AI923" s="190"/>
      <c r="AJ923" s="190"/>
      <c r="AK923" s="190"/>
      <c r="AL923" s="190"/>
      <c r="AM923" s="190"/>
      <c r="AN923" s="190"/>
      <c r="AO923" s="190"/>
      <c r="AP923" s="190"/>
      <c r="AQ923" s="190"/>
    </row>
    <row r="924" spans="1:43">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c r="AB924" s="190"/>
      <c r="AC924" s="190"/>
      <c r="AD924" s="190"/>
      <c r="AE924" s="190"/>
      <c r="AF924" s="190"/>
      <c r="AG924" s="190"/>
      <c r="AH924" s="190"/>
      <c r="AI924" s="190"/>
      <c r="AJ924" s="190"/>
      <c r="AK924" s="190"/>
      <c r="AL924" s="190"/>
      <c r="AM924" s="190"/>
      <c r="AN924" s="190"/>
      <c r="AO924" s="190"/>
      <c r="AP924" s="190"/>
      <c r="AQ924" s="190"/>
    </row>
    <row r="925" spans="1:43">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c r="AB925" s="190"/>
      <c r="AC925" s="190"/>
      <c r="AD925" s="190"/>
      <c r="AE925" s="190"/>
      <c r="AF925" s="190"/>
      <c r="AG925" s="190"/>
      <c r="AH925" s="190"/>
      <c r="AI925" s="190"/>
      <c r="AJ925" s="190"/>
      <c r="AK925" s="190"/>
      <c r="AL925" s="190"/>
      <c r="AM925" s="190"/>
      <c r="AN925" s="190"/>
      <c r="AO925" s="190"/>
      <c r="AP925" s="190"/>
      <c r="AQ925" s="190"/>
    </row>
    <row r="926" spans="1:43">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c r="AB926" s="190"/>
      <c r="AC926" s="190"/>
      <c r="AD926" s="190"/>
      <c r="AE926" s="190"/>
      <c r="AF926" s="190"/>
      <c r="AG926" s="190"/>
      <c r="AH926" s="190"/>
      <c r="AI926" s="190"/>
      <c r="AJ926" s="190"/>
      <c r="AK926" s="190"/>
      <c r="AL926" s="190"/>
      <c r="AM926" s="190"/>
      <c r="AN926" s="190"/>
      <c r="AO926" s="190"/>
      <c r="AP926" s="190"/>
      <c r="AQ926" s="190"/>
    </row>
    <row r="927" spans="1:43">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c r="AB927" s="190"/>
      <c r="AC927" s="190"/>
      <c r="AD927" s="190"/>
      <c r="AE927" s="190"/>
      <c r="AF927" s="190"/>
      <c r="AG927" s="190"/>
      <c r="AH927" s="190"/>
      <c r="AI927" s="190"/>
      <c r="AJ927" s="190"/>
      <c r="AK927" s="190"/>
      <c r="AL927" s="190"/>
      <c r="AM927" s="190"/>
      <c r="AN927" s="190"/>
      <c r="AO927" s="190"/>
      <c r="AP927" s="190"/>
      <c r="AQ927" s="190"/>
    </row>
    <row r="928" spans="1:43">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c r="AB928" s="190"/>
      <c r="AC928" s="190"/>
      <c r="AD928" s="190"/>
      <c r="AE928" s="190"/>
      <c r="AF928" s="190"/>
      <c r="AG928" s="190"/>
      <c r="AH928" s="190"/>
      <c r="AI928" s="190"/>
      <c r="AJ928" s="190"/>
      <c r="AK928" s="190"/>
      <c r="AL928" s="190"/>
      <c r="AM928" s="190"/>
      <c r="AN928" s="190"/>
      <c r="AO928" s="190"/>
      <c r="AP928" s="190"/>
      <c r="AQ928" s="190"/>
    </row>
    <row r="929" spans="1:43">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c r="AB929" s="190"/>
      <c r="AC929" s="190"/>
      <c r="AD929" s="190"/>
      <c r="AE929" s="190"/>
      <c r="AF929" s="190"/>
      <c r="AG929" s="190"/>
      <c r="AH929" s="190"/>
      <c r="AI929" s="190"/>
      <c r="AJ929" s="190"/>
      <c r="AK929" s="190"/>
      <c r="AL929" s="190"/>
      <c r="AM929" s="190"/>
      <c r="AN929" s="190"/>
      <c r="AO929" s="190"/>
      <c r="AP929" s="190"/>
      <c r="AQ929" s="190"/>
    </row>
    <row r="930" spans="1:43">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c r="AB930" s="190"/>
      <c r="AC930" s="190"/>
      <c r="AD930" s="190"/>
      <c r="AE930" s="190"/>
      <c r="AF930" s="190"/>
      <c r="AG930" s="190"/>
      <c r="AH930" s="190"/>
      <c r="AI930" s="190"/>
      <c r="AJ930" s="190"/>
      <c r="AK930" s="190"/>
      <c r="AL930" s="190"/>
      <c r="AM930" s="190"/>
      <c r="AN930" s="190"/>
      <c r="AO930" s="190"/>
      <c r="AP930" s="190"/>
      <c r="AQ930" s="190"/>
    </row>
    <row r="931" spans="1:43">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c r="AB931" s="190"/>
      <c r="AC931" s="190"/>
      <c r="AD931" s="190"/>
      <c r="AE931" s="190"/>
      <c r="AF931" s="190"/>
      <c r="AG931" s="190"/>
      <c r="AH931" s="190"/>
      <c r="AI931" s="190"/>
      <c r="AJ931" s="190"/>
      <c r="AK931" s="190"/>
      <c r="AL931" s="190"/>
      <c r="AM931" s="190"/>
      <c r="AN931" s="190"/>
      <c r="AO931" s="190"/>
      <c r="AP931" s="190"/>
      <c r="AQ931" s="190"/>
    </row>
    <row r="932" spans="1:43">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c r="AB932" s="190"/>
      <c r="AC932" s="190"/>
      <c r="AD932" s="190"/>
      <c r="AE932" s="190"/>
      <c r="AF932" s="190"/>
      <c r="AG932" s="190"/>
      <c r="AH932" s="190"/>
      <c r="AI932" s="190"/>
      <c r="AJ932" s="190"/>
      <c r="AK932" s="190"/>
      <c r="AL932" s="190"/>
      <c r="AM932" s="190"/>
      <c r="AN932" s="190"/>
      <c r="AO932" s="190"/>
      <c r="AP932" s="190"/>
      <c r="AQ932" s="190"/>
    </row>
    <row r="933" spans="1:4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c r="AB933" s="190"/>
      <c r="AC933" s="190"/>
      <c r="AD933" s="190"/>
      <c r="AE933" s="190"/>
      <c r="AF933" s="190"/>
      <c r="AG933" s="190"/>
      <c r="AH933" s="190"/>
      <c r="AI933" s="190"/>
      <c r="AJ933" s="190"/>
      <c r="AK933" s="190"/>
      <c r="AL933" s="190"/>
      <c r="AM933" s="190"/>
      <c r="AN933" s="190"/>
      <c r="AO933" s="190"/>
      <c r="AP933" s="190"/>
      <c r="AQ933" s="190"/>
    </row>
    <row r="934" spans="1:43">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c r="AA934" s="190"/>
      <c r="AB934" s="190"/>
      <c r="AC934" s="190"/>
      <c r="AD934" s="190"/>
      <c r="AE934" s="190"/>
      <c r="AF934" s="190"/>
      <c r="AG934" s="190"/>
      <c r="AH934" s="190"/>
      <c r="AI934" s="190"/>
      <c r="AJ934" s="190"/>
      <c r="AK934" s="190"/>
      <c r="AL934" s="190"/>
      <c r="AM934" s="190"/>
      <c r="AN934" s="190"/>
      <c r="AO934" s="190"/>
      <c r="AP934" s="190"/>
      <c r="AQ934" s="190"/>
    </row>
    <row r="935" spans="1:43">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c r="AA935" s="190"/>
      <c r="AB935" s="190"/>
      <c r="AC935" s="190"/>
      <c r="AD935" s="190"/>
      <c r="AE935" s="190"/>
      <c r="AF935" s="190"/>
      <c r="AG935" s="190"/>
      <c r="AH935" s="190"/>
      <c r="AI935" s="190"/>
      <c r="AJ935" s="190"/>
      <c r="AK935" s="190"/>
      <c r="AL935" s="190"/>
      <c r="AM935" s="190"/>
      <c r="AN935" s="190"/>
      <c r="AO935" s="190"/>
      <c r="AP935" s="190"/>
      <c r="AQ935" s="190"/>
    </row>
    <row r="936" spans="1:43">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c r="AA936" s="190"/>
      <c r="AB936" s="190"/>
      <c r="AC936" s="190"/>
      <c r="AD936" s="190"/>
      <c r="AE936" s="190"/>
      <c r="AF936" s="190"/>
      <c r="AG936" s="190"/>
      <c r="AH936" s="190"/>
      <c r="AI936" s="190"/>
      <c r="AJ936" s="190"/>
      <c r="AK936" s="190"/>
      <c r="AL936" s="190"/>
      <c r="AM936" s="190"/>
      <c r="AN936" s="190"/>
      <c r="AO936" s="190"/>
      <c r="AP936" s="190"/>
      <c r="AQ936" s="190"/>
    </row>
    <row r="937" spans="1:43">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c r="AA937" s="190"/>
      <c r="AB937" s="190"/>
      <c r="AC937" s="190"/>
      <c r="AD937" s="190"/>
      <c r="AE937" s="190"/>
      <c r="AF937" s="190"/>
      <c r="AG937" s="190"/>
      <c r="AH937" s="190"/>
      <c r="AI937" s="190"/>
      <c r="AJ937" s="190"/>
      <c r="AK937" s="190"/>
      <c r="AL937" s="190"/>
      <c r="AM937" s="190"/>
      <c r="AN937" s="190"/>
      <c r="AO937" s="190"/>
      <c r="AP937" s="190"/>
      <c r="AQ937" s="190"/>
    </row>
    <row r="938" spans="1:43">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c r="AA938" s="190"/>
      <c r="AB938" s="190"/>
      <c r="AC938" s="190"/>
      <c r="AD938" s="190"/>
      <c r="AE938" s="190"/>
      <c r="AF938" s="190"/>
      <c r="AG938" s="190"/>
      <c r="AH938" s="190"/>
      <c r="AI938" s="190"/>
      <c r="AJ938" s="190"/>
      <c r="AK938" s="190"/>
      <c r="AL938" s="190"/>
      <c r="AM938" s="190"/>
      <c r="AN938" s="190"/>
      <c r="AO938" s="190"/>
      <c r="AP938" s="190"/>
      <c r="AQ938" s="190"/>
    </row>
    <row r="939" spans="1:43">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c r="AA939" s="190"/>
      <c r="AB939" s="190"/>
      <c r="AC939" s="190"/>
      <c r="AD939" s="190"/>
      <c r="AE939" s="190"/>
      <c r="AF939" s="190"/>
      <c r="AG939" s="190"/>
      <c r="AH939" s="190"/>
      <c r="AI939" s="190"/>
      <c r="AJ939" s="190"/>
      <c r="AK939" s="190"/>
      <c r="AL939" s="190"/>
      <c r="AM939" s="190"/>
      <c r="AN939" s="190"/>
      <c r="AO939" s="190"/>
      <c r="AP939" s="190"/>
      <c r="AQ939" s="190"/>
    </row>
    <row r="940" spans="1:43">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c r="AA940" s="190"/>
      <c r="AB940" s="190"/>
      <c r="AC940" s="190"/>
      <c r="AD940" s="190"/>
      <c r="AE940" s="190"/>
      <c r="AF940" s="190"/>
      <c r="AG940" s="190"/>
      <c r="AH940" s="190"/>
      <c r="AI940" s="190"/>
      <c r="AJ940" s="190"/>
      <c r="AK940" s="190"/>
      <c r="AL940" s="190"/>
      <c r="AM940" s="190"/>
      <c r="AN940" s="190"/>
      <c r="AO940" s="190"/>
      <c r="AP940" s="190"/>
      <c r="AQ940" s="190"/>
    </row>
    <row r="941" spans="1:43">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c r="AA941" s="190"/>
      <c r="AB941" s="190"/>
      <c r="AC941" s="190"/>
      <c r="AD941" s="190"/>
      <c r="AE941" s="190"/>
      <c r="AF941" s="190"/>
      <c r="AG941" s="190"/>
      <c r="AH941" s="190"/>
      <c r="AI941" s="190"/>
      <c r="AJ941" s="190"/>
      <c r="AK941" s="190"/>
      <c r="AL941" s="190"/>
      <c r="AM941" s="190"/>
      <c r="AN941" s="190"/>
      <c r="AO941" s="190"/>
      <c r="AP941" s="190"/>
      <c r="AQ941" s="190"/>
    </row>
    <row r="942" spans="1:43">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c r="AA942" s="190"/>
      <c r="AB942" s="190"/>
      <c r="AC942" s="190"/>
      <c r="AD942" s="190"/>
      <c r="AE942" s="190"/>
      <c r="AF942" s="190"/>
      <c r="AG942" s="190"/>
      <c r="AH942" s="190"/>
      <c r="AI942" s="190"/>
      <c r="AJ942" s="190"/>
      <c r="AK942" s="190"/>
      <c r="AL942" s="190"/>
      <c r="AM942" s="190"/>
      <c r="AN942" s="190"/>
      <c r="AO942" s="190"/>
      <c r="AP942" s="190"/>
      <c r="AQ942" s="190"/>
    </row>
    <row r="943" spans="1:43">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c r="AA943" s="190"/>
      <c r="AB943" s="190"/>
      <c r="AC943" s="190"/>
      <c r="AD943" s="190"/>
      <c r="AE943" s="190"/>
      <c r="AF943" s="190"/>
      <c r="AG943" s="190"/>
      <c r="AH943" s="190"/>
      <c r="AI943" s="190"/>
      <c r="AJ943" s="190"/>
      <c r="AK943" s="190"/>
      <c r="AL943" s="190"/>
      <c r="AM943" s="190"/>
      <c r="AN943" s="190"/>
      <c r="AO943" s="190"/>
      <c r="AP943" s="190"/>
      <c r="AQ943" s="190"/>
    </row>
    <row r="944" spans="1:43">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c r="AA944" s="190"/>
      <c r="AB944" s="190"/>
      <c r="AC944" s="190"/>
      <c r="AD944" s="190"/>
      <c r="AE944" s="190"/>
      <c r="AF944" s="190"/>
      <c r="AG944" s="190"/>
      <c r="AH944" s="190"/>
      <c r="AI944" s="190"/>
      <c r="AJ944" s="190"/>
      <c r="AK944" s="190"/>
      <c r="AL944" s="190"/>
      <c r="AM944" s="190"/>
      <c r="AN944" s="190"/>
      <c r="AO944" s="190"/>
      <c r="AP944" s="190"/>
      <c r="AQ944" s="190"/>
    </row>
    <row r="945" spans="1:43">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c r="AA945" s="190"/>
      <c r="AB945" s="190"/>
      <c r="AC945" s="190"/>
      <c r="AD945" s="190"/>
      <c r="AE945" s="190"/>
      <c r="AF945" s="190"/>
      <c r="AG945" s="190"/>
      <c r="AH945" s="190"/>
      <c r="AI945" s="190"/>
      <c r="AJ945" s="190"/>
      <c r="AK945" s="190"/>
      <c r="AL945" s="190"/>
      <c r="AM945" s="190"/>
      <c r="AN945" s="190"/>
      <c r="AO945" s="190"/>
      <c r="AP945" s="190"/>
      <c r="AQ945" s="190"/>
    </row>
    <row r="946" spans="1:43">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c r="AA946" s="190"/>
      <c r="AB946" s="190"/>
      <c r="AC946" s="190"/>
      <c r="AD946" s="190"/>
      <c r="AE946" s="190"/>
      <c r="AF946" s="190"/>
      <c r="AG946" s="190"/>
      <c r="AH946" s="190"/>
      <c r="AI946" s="190"/>
      <c r="AJ946" s="190"/>
      <c r="AK946" s="190"/>
      <c r="AL946" s="190"/>
      <c r="AM946" s="190"/>
      <c r="AN946" s="190"/>
      <c r="AO946" s="190"/>
      <c r="AP946" s="190"/>
      <c r="AQ946" s="190"/>
    </row>
    <row r="947" spans="1:43">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c r="AA947" s="190"/>
      <c r="AB947" s="190"/>
      <c r="AC947" s="190"/>
      <c r="AD947" s="190"/>
      <c r="AE947" s="190"/>
      <c r="AF947" s="190"/>
      <c r="AG947" s="190"/>
      <c r="AH947" s="190"/>
      <c r="AI947" s="190"/>
      <c r="AJ947" s="190"/>
      <c r="AK947" s="190"/>
      <c r="AL947" s="190"/>
      <c r="AM947" s="190"/>
      <c r="AN947" s="190"/>
      <c r="AO947" s="190"/>
      <c r="AP947" s="190"/>
      <c r="AQ947" s="190"/>
    </row>
    <row r="948" spans="1:43">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c r="AA948" s="190"/>
      <c r="AB948" s="190"/>
      <c r="AC948" s="190"/>
      <c r="AD948" s="190"/>
      <c r="AE948" s="190"/>
      <c r="AF948" s="190"/>
      <c r="AG948" s="190"/>
      <c r="AH948" s="190"/>
      <c r="AI948" s="190"/>
      <c r="AJ948" s="190"/>
      <c r="AK948" s="190"/>
      <c r="AL948" s="190"/>
      <c r="AM948" s="190"/>
      <c r="AN948" s="190"/>
      <c r="AO948" s="190"/>
      <c r="AP948" s="190"/>
      <c r="AQ948" s="190"/>
    </row>
    <row r="949" spans="1:43">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c r="AA949" s="190"/>
      <c r="AB949" s="190"/>
      <c r="AC949" s="190"/>
      <c r="AD949" s="190"/>
      <c r="AE949" s="190"/>
      <c r="AF949" s="190"/>
      <c r="AG949" s="190"/>
      <c r="AH949" s="190"/>
      <c r="AI949" s="190"/>
      <c r="AJ949" s="190"/>
      <c r="AK949" s="190"/>
      <c r="AL949" s="190"/>
      <c r="AM949" s="190"/>
      <c r="AN949" s="190"/>
      <c r="AO949" s="190"/>
      <c r="AP949" s="190"/>
      <c r="AQ949" s="190"/>
    </row>
    <row r="950" spans="1:43">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c r="AA950" s="190"/>
      <c r="AB950" s="190"/>
      <c r="AC950" s="190"/>
      <c r="AD950" s="190"/>
      <c r="AE950" s="190"/>
      <c r="AF950" s="190"/>
      <c r="AG950" s="190"/>
      <c r="AH950" s="190"/>
      <c r="AI950" s="190"/>
      <c r="AJ950" s="190"/>
      <c r="AK950" s="190"/>
      <c r="AL950" s="190"/>
      <c r="AM950" s="190"/>
      <c r="AN950" s="190"/>
      <c r="AO950" s="190"/>
      <c r="AP950" s="190"/>
      <c r="AQ950" s="190"/>
    </row>
    <row r="951" spans="1:43">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c r="AA951" s="190"/>
      <c r="AB951" s="190"/>
      <c r="AC951" s="190"/>
      <c r="AD951" s="190"/>
      <c r="AE951" s="190"/>
      <c r="AF951" s="190"/>
      <c r="AG951" s="190"/>
      <c r="AH951" s="190"/>
      <c r="AI951" s="190"/>
      <c r="AJ951" s="190"/>
      <c r="AK951" s="190"/>
      <c r="AL951" s="190"/>
      <c r="AM951" s="190"/>
      <c r="AN951" s="190"/>
      <c r="AO951" s="190"/>
      <c r="AP951" s="190"/>
      <c r="AQ951" s="190"/>
    </row>
    <row r="952" spans="1:43">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c r="AA952" s="190"/>
      <c r="AB952" s="190"/>
      <c r="AC952" s="190"/>
      <c r="AD952" s="190"/>
      <c r="AE952" s="190"/>
      <c r="AF952" s="190"/>
      <c r="AG952" s="190"/>
      <c r="AH952" s="190"/>
      <c r="AI952" s="190"/>
      <c r="AJ952" s="190"/>
      <c r="AK952" s="190"/>
      <c r="AL952" s="190"/>
      <c r="AM952" s="190"/>
      <c r="AN952" s="190"/>
      <c r="AO952" s="190"/>
      <c r="AP952" s="190"/>
      <c r="AQ952" s="190"/>
    </row>
    <row r="953" spans="1:43">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c r="AA953" s="190"/>
      <c r="AB953" s="190"/>
      <c r="AC953" s="190"/>
      <c r="AD953" s="190"/>
      <c r="AE953" s="190"/>
      <c r="AF953" s="190"/>
      <c r="AG953" s="190"/>
      <c r="AH953" s="190"/>
      <c r="AI953" s="190"/>
      <c r="AJ953" s="190"/>
      <c r="AK953" s="190"/>
      <c r="AL953" s="190"/>
      <c r="AM953" s="190"/>
      <c r="AN953" s="190"/>
      <c r="AO953" s="190"/>
      <c r="AP953" s="190"/>
      <c r="AQ953" s="190"/>
    </row>
    <row r="954" spans="1:43">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c r="AA954" s="190"/>
      <c r="AB954" s="190"/>
      <c r="AC954" s="190"/>
      <c r="AD954" s="190"/>
      <c r="AE954" s="190"/>
      <c r="AF954" s="190"/>
      <c r="AG954" s="190"/>
      <c r="AH954" s="190"/>
      <c r="AI954" s="190"/>
      <c r="AJ954" s="190"/>
      <c r="AK954" s="190"/>
      <c r="AL954" s="190"/>
      <c r="AM954" s="190"/>
      <c r="AN954" s="190"/>
      <c r="AO954" s="190"/>
      <c r="AP954" s="190"/>
      <c r="AQ954" s="190"/>
    </row>
    <row r="955" spans="1:43">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c r="AA955" s="190"/>
      <c r="AB955" s="190"/>
      <c r="AC955" s="190"/>
      <c r="AD955" s="190"/>
      <c r="AE955" s="190"/>
      <c r="AF955" s="190"/>
      <c r="AG955" s="190"/>
      <c r="AH955" s="190"/>
      <c r="AI955" s="190"/>
      <c r="AJ955" s="190"/>
      <c r="AK955" s="190"/>
      <c r="AL955" s="190"/>
      <c r="AM955" s="190"/>
      <c r="AN955" s="190"/>
      <c r="AO955" s="190"/>
      <c r="AP955" s="190"/>
      <c r="AQ955" s="190"/>
    </row>
    <row r="956" spans="1:43">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c r="AA956" s="190"/>
      <c r="AB956" s="190"/>
      <c r="AC956" s="190"/>
      <c r="AD956" s="190"/>
      <c r="AE956" s="190"/>
      <c r="AF956" s="190"/>
      <c r="AG956" s="190"/>
      <c r="AH956" s="190"/>
      <c r="AI956" s="190"/>
      <c r="AJ956" s="190"/>
      <c r="AK956" s="190"/>
      <c r="AL956" s="190"/>
      <c r="AM956" s="190"/>
      <c r="AN956" s="190"/>
      <c r="AO956" s="190"/>
      <c r="AP956" s="190"/>
      <c r="AQ956" s="190"/>
    </row>
    <row r="957" spans="1:43">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c r="AA957" s="190"/>
      <c r="AB957" s="190"/>
      <c r="AC957" s="190"/>
      <c r="AD957" s="190"/>
      <c r="AE957" s="190"/>
      <c r="AF957" s="190"/>
      <c r="AG957" s="190"/>
      <c r="AH957" s="190"/>
      <c r="AI957" s="190"/>
      <c r="AJ957" s="190"/>
      <c r="AK957" s="190"/>
      <c r="AL957" s="190"/>
      <c r="AM957" s="190"/>
      <c r="AN957" s="190"/>
      <c r="AO957" s="190"/>
      <c r="AP957" s="190"/>
      <c r="AQ957" s="190"/>
    </row>
    <row r="958" spans="1:43">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c r="AA958" s="190"/>
      <c r="AB958" s="190"/>
      <c r="AC958" s="190"/>
      <c r="AD958" s="190"/>
      <c r="AE958" s="190"/>
      <c r="AF958" s="190"/>
      <c r="AG958" s="190"/>
      <c r="AH958" s="190"/>
      <c r="AI958" s="190"/>
      <c r="AJ958" s="190"/>
      <c r="AK958" s="190"/>
      <c r="AL958" s="190"/>
      <c r="AM958" s="190"/>
      <c r="AN958" s="190"/>
      <c r="AO958" s="190"/>
      <c r="AP958" s="190"/>
      <c r="AQ958" s="190"/>
    </row>
    <row r="959" spans="1:43">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c r="AA959" s="190"/>
      <c r="AB959" s="190"/>
      <c r="AC959" s="190"/>
      <c r="AD959" s="190"/>
      <c r="AE959" s="190"/>
      <c r="AF959" s="190"/>
      <c r="AG959" s="190"/>
      <c r="AH959" s="190"/>
      <c r="AI959" s="190"/>
      <c r="AJ959" s="190"/>
      <c r="AK959" s="190"/>
      <c r="AL959" s="190"/>
      <c r="AM959" s="190"/>
      <c r="AN959" s="190"/>
      <c r="AO959" s="190"/>
      <c r="AP959" s="190"/>
      <c r="AQ959" s="190"/>
    </row>
    <row r="960" spans="1:43">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c r="AA960" s="190"/>
      <c r="AB960" s="190"/>
      <c r="AC960" s="190"/>
      <c r="AD960" s="190"/>
      <c r="AE960" s="190"/>
      <c r="AF960" s="190"/>
      <c r="AG960" s="190"/>
      <c r="AH960" s="190"/>
      <c r="AI960" s="190"/>
      <c r="AJ960" s="190"/>
      <c r="AK960" s="190"/>
      <c r="AL960" s="190"/>
      <c r="AM960" s="190"/>
      <c r="AN960" s="190"/>
      <c r="AO960" s="190"/>
      <c r="AP960" s="190"/>
      <c r="AQ960" s="190"/>
    </row>
    <row r="961" spans="1:43">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c r="AA961" s="190"/>
      <c r="AB961" s="190"/>
      <c r="AC961" s="190"/>
      <c r="AD961" s="190"/>
      <c r="AE961" s="190"/>
      <c r="AF961" s="190"/>
      <c r="AG961" s="190"/>
      <c r="AH961" s="190"/>
      <c r="AI961" s="190"/>
      <c r="AJ961" s="190"/>
      <c r="AK961" s="190"/>
      <c r="AL961" s="190"/>
      <c r="AM961" s="190"/>
      <c r="AN961" s="190"/>
      <c r="AO961" s="190"/>
      <c r="AP961" s="190"/>
      <c r="AQ961" s="190"/>
    </row>
    <row r="962" spans="1:43">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c r="AA962" s="190"/>
      <c r="AB962" s="190"/>
      <c r="AC962" s="190"/>
      <c r="AD962" s="190"/>
      <c r="AE962" s="190"/>
      <c r="AF962" s="190"/>
      <c r="AG962" s="190"/>
      <c r="AH962" s="190"/>
      <c r="AI962" s="190"/>
      <c r="AJ962" s="190"/>
      <c r="AK962" s="190"/>
      <c r="AL962" s="190"/>
      <c r="AM962" s="190"/>
      <c r="AN962" s="190"/>
      <c r="AO962" s="190"/>
      <c r="AP962" s="190"/>
      <c r="AQ962" s="190"/>
    </row>
    <row r="963" spans="1:43">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c r="AA963" s="190"/>
      <c r="AB963" s="190"/>
      <c r="AC963" s="190"/>
      <c r="AD963" s="190"/>
      <c r="AE963" s="190"/>
      <c r="AF963" s="190"/>
      <c r="AG963" s="190"/>
      <c r="AH963" s="190"/>
      <c r="AI963" s="190"/>
      <c r="AJ963" s="190"/>
      <c r="AK963" s="190"/>
      <c r="AL963" s="190"/>
      <c r="AM963" s="190"/>
      <c r="AN963" s="190"/>
      <c r="AO963" s="190"/>
      <c r="AP963" s="190"/>
      <c r="AQ963" s="190"/>
    </row>
    <row r="964" spans="1:43">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c r="AA964" s="190"/>
      <c r="AB964" s="190"/>
      <c r="AC964" s="190"/>
      <c r="AD964" s="190"/>
      <c r="AE964" s="190"/>
      <c r="AF964" s="190"/>
      <c r="AG964" s="190"/>
      <c r="AH964" s="190"/>
      <c r="AI964" s="190"/>
      <c r="AJ964" s="190"/>
      <c r="AK964" s="190"/>
      <c r="AL964" s="190"/>
      <c r="AM964" s="190"/>
      <c r="AN964" s="190"/>
      <c r="AO964" s="190"/>
      <c r="AP964" s="190"/>
      <c r="AQ964" s="190"/>
    </row>
    <row r="965" spans="1:43">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c r="AA965" s="190"/>
      <c r="AB965" s="190"/>
      <c r="AC965" s="190"/>
      <c r="AD965" s="190"/>
      <c r="AE965" s="190"/>
      <c r="AF965" s="190"/>
      <c r="AG965" s="190"/>
      <c r="AH965" s="190"/>
      <c r="AI965" s="190"/>
      <c r="AJ965" s="190"/>
      <c r="AK965" s="190"/>
      <c r="AL965" s="190"/>
      <c r="AM965" s="190"/>
      <c r="AN965" s="190"/>
      <c r="AO965" s="190"/>
      <c r="AP965" s="190"/>
      <c r="AQ965" s="190"/>
    </row>
    <row r="966" spans="1:43">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c r="AA966" s="190"/>
      <c r="AB966" s="190"/>
      <c r="AC966" s="190"/>
      <c r="AD966" s="190"/>
      <c r="AE966" s="190"/>
      <c r="AF966" s="190"/>
      <c r="AG966" s="190"/>
      <c r="AH966" s="190"/>
      <c r="AI966" s="190"/>
      <c r="AJ966" s="190"/>
      <c r="AK966" s="190"/>
      <c r="AL966" s="190"/>
      <c r="AM966" s="190"/>
      <c r="AN966" s="190"/>
      <c r="AO966" s="190"/>
      <c r="AP966" s="190"/>
      <c r="AQ966" s="190"/>
    </row>
    <row r="967" spans="1:43">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c r="AA967" s="190"/>
      <c r="AB967" s="190"/>
      <c r="AC967" s="190"/>
      <c r="AD967" s="190"/>
      <c r="AE967" s="190"/>
      <c r="AF967" s="190"/>
      <c r="AG967" s="190"/>
      <c r="AH967" s="190"/>
      <c r="AI967" s="190"/>
      <c r="AJ967" s="190"/>
      <c r="AK967" s="190"/>
      <c r="AL967" s="190"/>
      <c r="AM967" s="190"/>
      <c r="AN967" s="190"/>
      <c r="AO967" s="190"/>
      <c r="AP967" s="190"/>
      <c r="AQ967" s="190"/>
    </row>
    <row r="968" spans="1:43">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c r="AA968" s="190"/>
      <c r="AB968" s="190"/>
      <c r="AC968" s="190"/>
      <c r="AD968" s="190"/>
      <c r="AE968" s="190"/>
      <c r="AF968" s="190"/>
      <c r="AG968" s="190"/>
      <c r="AH968" s="190"/>
      <c r="AI968" s="190"/>
      <c r="AJ968" s="190"/>
      <c r="AK968" s="190"/>
      <c r="AL968" s="190"/>
      <c r="AM968" s="190"/>
      <c r="AN968" s="190"/>
      <c r="AO968" s="190"/>
      <c r="AP968" s="190"/>
      <c r="AQ968" s="190"/>
    </row>
    <row r="969" spans="1:43">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c r="AG969" s="190"/>
      <c r="AH969" s="190"/>
      <c r="AI969" s="190"/>
      <c r="AJ969" s="190"/>
      <c r="AK969" s="190"/>
      <c r="AL969" s="190"/>
      <c r="AM969" s="190"/>
      <c r="AN969" s="190"/>
      <c r="AO969" s="190"/>
      <c r="AP969" s="190"/>
      <c r="AQ969" s="190"/>
    </row>
    <row r="970" spans="1:43">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c r="AA970" s="190"/>
      <c r="AB970" s="190"/>
      <c r="AC970" s="190"/>
      <c r="AD970" s="190"/>
      <c r="AE970" s="190"/>
      <c r="AF970" s="190"/>
      <c r="AG970" s="190"/>
      <c r="AH970" s="190"/>
      <c r="AI970" s="190"/>
      <c r="AJ970" s="190"/>
      <c r="AK970" s="190"/>
      <c r="AL970" s="190"/>
      <c r="AM970" s="190"/>
      <c r="AN970" s="190"/>
      <c r="AO970" s="190"/>
      <c r="AP970" s="190"/>
      <c r="AQ970" s="190"/>
    </row>
    <row r="971" spans="1:43">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c r="AA971" s="190"/>
      <c r="AB971" s="190"/>
      <c r="AC971" s="190"/>
      <c r="AD971" s="190"/>
      <c r="AE971" s="190"/>
      <c r="AF971" s="190"/>
      <c r="AG971" s="190"/>
      <c r="AH971" s="190"/>
      <c r="AI971" s="190"/>
      <c r="AJ971" s="190"/>
      <c r="AK971" s="190"/>
      <c r="AL971" s="190"/>
      <c r="AM971" s="190"/>
      <c r="AN971" s="190"/>
      <c r="AO971" s="190"/>
      <c r="AP971" s="190"/>
      <c r="AQ971" s="190"/>
    </row>
    <row r="972" spans="1:43">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c r="AA972" s="190"/>
      <c r="AB972" s="190"/>
      <c r="AC972" s="190"/>
      <c r="AD972" s="190"/>
      <c r="AE972" s="190"/>
      <c r="AF972" s="190"/>
      <c r="AG972" s="190"/>
      <c r="AH972" s="190"/>
      <c r="AI972" s="190"/>
      <c r="AJ972" s="190"/>
      <c r="AK972" s="190"/>
      <c r="AL972" s="190"/>
      <c r="AM972" s="190"/>
      <c r="AN972" s="190"/>
      <c r="AO972" s="190"/>
      <c r="AP972" s="190"/>
      <c r="AQ972" s="190"/>
    </row>
    <row r="973" spans="1:43">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c r="AA973" s="190"/>
      <c r="AB973" s="190"/>
      <c r="AC973" s="190"/>
      <c r="AD973" s="190"/>
      <c r="AE973" s="190"/>
      <c r="AF973" s="190"/>
      <c r="AG973" s="190"/>
      <c r="AH973" s="190"/>
      <c r="AI973" s="190"/>
      <c r="AJ973" s="190"/>
      <c r="AK973" s="190"/>
      <c r="AL973" s="190"/>
      <c r="AM973" s="190"/>
      <c r="AN973" s="190"/>
      <c r="AO973" s="190"/>
      <c r="AP973" s="190"/>
      <c r="AQ973" s="190"/>
    </row>
    <row r="974" spans="1:43">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c r="AA974" s="190"/>
      <c r="AB974" s="190"/>
      <c r="AC974" s="190"/>
      <c r="AD974" s="190"/>
      <c r="AE974" s="190"/>
      <c r="AF974" s="190"/>
      <c r="AG974" s="190"/>
      <c r="AH974" s="190"/>
      <c r="AI974" s="190"/>
      <c r="AJ974" s="190"/>
      <c r="AK974" s="190"/>
      <c r="AL974" s="190"/>
      <c r="AM974" s="190"/>
      <c r="AN974" s="190"/>
      <c r="AO974" s="190"/>
      <c r="AP974" s="190"/>
      <c r="AQ974" s="190"/>
    </row>
    <row r="975" spans="1:43">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c r="AA975" s="190"/>
      <c r="AB975" s="190"/>
      <c r="AC975" s="190"/>
      <c r="AD975" s="190"/>
      <c r="AE975" s="190"/>
      <c r="AF975" s="190"/>
      <c r="AG975" s="190"/>
      <c r="AH975" s="190"/>
      <c r="AI975" s="190"/>
      <c r="AJ975" s="190"/>
      <c r="AK975" s="190"/>
      <c r="AL975" s="190"/>
      <c r="AM975" s="190"/>
      <c r="AN975" s="190"/>
      <c r="AO975" s="190"/>
      <c r="AP975" s="190"/>
      <c r="AQ975" s="190"/>
    </row>
    <row r="976" spans="1:43">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c r="AA976" s="190"/>
      <c r="AB976" s="190"/>
      <c r="AC976" s="190"/>
      <c r="AD976" s="190"/>
      <c r="AE976" s="190"/>
      <c r="AF976" s="190"/>
      <c r="AG976" s="190"/>
      <c r="AH976" s="190"/>
      <c r="AI976" s="190"/>
      <c r="AJ976" s="190"/>
      <c r="AK976" s="190"/>
      <c r="AL976" s="190"/>
      <c r="AM976" s="190"/>
      <c r="AN976" s="190"/>
      <c r="AO976" s="190"/>
      <c r="AP976" s="190"/>
      <c r="AQ976" s="190"/>
    </row>
    <row r="977" spans="1:43">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c r="AA977" s="190"/>
      <c r="AB977" s="190"/>
      <c r="AC977" s="190"/>
      <c r="AD977" s="190"/>
      <c r="AE977" s="190"/>
      <c r="AF977" s="190"/>
      <c r="AG977" s="190"/>
      <c r="AH977" s="190"/>
      <c r="AI977" s="190"/>
      <c r="AJ977" s="190"/>
      <c r="AK977" s="190"/>
      <c r="AL977" s="190"/>
      <c r="AM977" s="190"/>
      <c r="AN977" s="190"/>
      <c r="AO977" s="190"/>
      <c r="AP977" s="190"/>
      <c r="AQ977" s="190"/>
    </row>
    <row r="978" spans="1:43">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c r="AA978" s="190"/>
      <c r="AB978" s="190"/>
      <c r="AC978" s="190"/>
      <c r="AD978" s="190"/>
      <c r="AE978" s="190"/>
      <c r="AF978" s="190"/>
      <c r="AG978" s="190"/>
      <c r="AH978" s="190"/>
      <c r="AI978" s="190"/>
      <c r="AJ978" s="190"/>
      <c r="AK978" s="190"/>
      <c r="AL978" s="190"/>
      <c r="AM978" s="190"/>
      <c r="AN978" s="190"/>
      <c r="AO978" s="190"/>
      <c r="AP978" s="190"/>
      <c r="AQ978" s="190"/>
    </row>
    <row r="979" spans="1:43">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c r="AA979" s="190"/>
      <c r="AB979" s="190"/>
      <c r="AC979" s="190"/>
      <c r="AD979" s="190"/>
      <c r="AE979" s="190"/>
      <c r="AF979" s="190"/>
      <c r="AG979" s="190"/>
      <c r="AH979" s="190"/>
      <c r="AI979" s="190"/>
      <c r="AJ979" s="190"/>
      <c r="AK979" s="190"/>
      <c r="AL979" s="190"/>
      <c r="AM979" s="190"/>
      <c r="AN979" s="190"/>
      <c r="AO979" s="190"/>
      <c r="AP979" s="190"/>
      <c r="AQ979" s="190"/>
    </row>
    <row r="980" spans="1:43">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c r="AA980" s="190"/>
      <c r="AB980" s="190"/>
      <c r="AC980" s="190"/>
      <c r="AD980" s="190"/>
      <c r="AE980" s="190"/>
      <c r="AF980" s="190"/>
      <c r="AG980" s="190"/>
      <c r="AH980" s="190"/>
      <c r="AI980" s="190"/>
      <c r="AJ980" s="190"/>
      <c r="AK980" s="190"/>
      <c r="AL980" s="190"/>
      <c r="AM980" s="190"/>
      <c r="AN980" s="190"/>
      <c r="AO980" s="190"/>
      <c r="AP980" s="190"/>
      <c r="AQ980" s="190"/>
    </row>
    <row r="981" spans="1:43">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c r="AA981" s="190"/>
      <c r="AB981" s="190"/>
      <c r="AC981" s="190"/>
      <c r="AD981" s="190"/>
      <c r="AE981" s="190"/>
      <c r="AF981" s="190"/>
      <c r="AG981" s="190"/>
      <c r="AH981" s="190"/>
      <c r="AI981" s="190"/>
      <c r="AJ981" s="190"/>
      <c r="AK981" s="190"/>
      <c r="AL981" s="190"/>
      <c r="AM981" s="190"/>
      <c r="AN981" s="190"/>
      <c r="AO981" s="190"/>
      <c r="AP981" s="190"/>
      <c r="AQ981" s="190"/>
    </row>
    <row r="982" spans="1:43">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c r="AA982" s="190"/>
      <c r="AB982" s="190"/>
      <c r="AC982" s="190"/>
      <c r="AD982" s="190"/>
      <c r="AE982" s="190"/>
      <c r="AF982" s="190"/>
      <c r="AG982" s="190"/>
      <c r="AH982" s="190"/>
      <c r="AI982" s="190"/>
      <c r="AJ982" s="190"/>
      <c r="AK982" s="190"/>
      <c r="AL982" s="190"/>
      <c r="AM982" s="190"/>
      <c r="AN982" s="190"/>
      <c r="AO982" s="190"/>
      <c r="AP982" s="190"/>
      <c r="AQ982" s="190"/>
    </row>
    <row r="983" spans="1:43">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c r="AA983" s="190"/>
      <c r="AB983" s="190"/>
      <c r="AC983" s="190"/>
      <c r="AD983" s="190"/>
      <c r="AE983" s="190"/>
      <c r="AF983" s="190"/>
      <c r="AG983" s="190"/>
      <c r="AH983" s="190"/>
      <c r="AI983" s="190"/>
      <c r="AJ983" s="190"/>
      <c r="AK983" s="190"/>
      <c r="AL983" s="190"/>
      <c r="AM983" s="190"/>
      <c r="AN983" s="190"/>
      <c r="AO983" s="190"/>
      <c r="AP983" s="190"/>
      <c r="AQ983" s="190"/>
    </row>
    <row r="984" spans="1:43">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c r="AA984" s="190"/>
      <c r="AB984" s="190"/>
      <c r="AC984" s="190"/>
      <c r="AD984" s="190"/>
      <c r="AE984" s="190"/>
      <c r="AF984" s="190"/>
      <c r="AG984" s="190"/>
      <c r="AH984" s="190"/>
      <c r="AI984" s="190"/>
      <c r="AJ984" s="190"/>
      <c r="AK984" s="190"/>
      <c r="AL984" s="190"/>
      <c r="AM984" s="190"/>
      <c r="AN984" s="190"/>
      <c r="AO984" s="190"/>
      <c r="AP984" s="190"/>
      <c r="AQ984" s="190"/>
    </row>
    <row r="985" spans="1:43">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c r="AA985" s="190"/>
      <c r="AB985" s="190"/>
      <c r="AC985" s="190"/>
      <c r="AD985" s="190"/>
      <c r="AE985" s="190"/>
      <c r="AF985" s="190"/>
      <c r="AG985" s="190"/>
      <c r="AH985" s="190"/>
      <c r="AI985" s="190"/>
      <c r="AJ985" s="190"/>
      <c r="AK985" s="190"/>
      <c r="AL985" s="190"/>
      <c r="AM985" s="190"/>
      <c r="AN985" s="190"/>
      <c r="AO985" s="190"/>
      <c r="AP985" s="190"/>
      <c r="AQ985" s="190"/>
    </row>
    <row r="986" spans="1:43">
      <c r="A986" s="190"/>
      <c r="B986" s="190"/>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c r="AA986" s="190"/>
      <c r="AB986" s="190"/>
      <c r="AC986" s="190"/>
      <c r="AD986" s="190"/>
      <c r="AE986" s="190"/>
      <c r="AF986" s="190"/>
      <c r="AG986" s="190"/>
      <c r="AH986" s="190"/>
      <c r="AI986" s="190"/>
      <c r="AJ986" s="190"/>
      <c r="AK986" s="190"/>
      <c r="AL986" s="190"/>
      <c r="AM986" s="190"/>
      <c r="AN986" s="190"/>
      <c r="AO986" s="190"/>
      <c r="AP986" s="190"/>
      <c r="AQ986" s="190"/>
    </row>
    <row r="987" spans="1:43">
      <c r="A987" s="190"/>
      <c r="B987" s="190"/>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c r="AA987" s="190"/>
      <c r="AB987" s="190"/>
      <c r="AC987" s="190"/>
      <c r="AD987" s="190"/>
      <c r="AE987" s="190"/>
      <c r="AF987" s="190"/>
      <c r="AG987" s="190"/>
      <c r="AH987" s="190"/>
      <c r="AI987" s="190"/>
      <c r="AJ987" s="190"/>
      <c r="AK987" s="190"/>
      <c r="AL987" s="190"/>
      <c r="AM987" s="190"/>
      <c r="AN987" s="190"/>
      <c r="AO987" s="190"/>
      <c r="AP987" s="190"/>
      <c r="AQ987" s="190"/>
    </row>
    <row r="988" spans="1:43">
      <c r="A988" s="190"/>
      <c r="B988" s="190"/>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c r="AA988" s="190"/>
      <c r="AB988" s="190"/>
      <c r="AC988" s="190"/>
      <c r="AD988" s="190"/>
      <c r="AE988" s="190"/>
      <c r="AF988" s="190"/>
      <c r="AG988" s="190"/>
      <c r="AH988" s="190"/>
      <c r="AI988" s="190"/>
      <c r="AJ988" s="190"/>
      <c r="AK988" s="190"/>
      <c r="AL988" s="190"/>
      <c r="AM988" s="190"/>
      <c r="AN988" s="190"/>
      <c r="AO988" s="190"/>
      <c r="AP988" s="190"/>
      <c r="AQ988" s="19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F9000"/>
    <outlinePr summaryBelow="0" summaryRight="0"/>
  </sheetPr>
  <dimension ref="A1:Y7253"/>
  <sheetViews>
    <sheetView workbookViewId="0"/>
  </sheetViews>
  <sheetFormatPr defaultColWidth="12.6640625" defaultRowHeight="15.75" customHeight="1"/>
  <sheetData>
    <row r="1" spans="1:8">
      <c r="A1" s="44" t="s">
        <v>985</v>
      </c>
      <c r="B1" s="44" t="s">
        <v>930</v>
      </c>
      <c r="C1" s="44" t="s">
        <v>986</v>
      </c>
      <c r="D1" s="44" t="s">
        <v>987</v>
      </c>
      <c r="E1" s="44" t="s">
        <v>988</v>
      </c>
      <c r="F1" s="44" t="s">
        <v>989</v>
      </c>
      <c r="G1" s="44" t="s">
        <v>990</v>
      </c>
      <c r="H1" s="44" t="s">
        <v>991</v>
      </c>
    </row>
    <row r="2" spans="1:8">
      <c r="A2" s="44" t="s">
        <v>992</v>
      </c>
      <c r="B2" s="44" t="s">
        <v>169</v>
      </c>
      <c r="C2" s="45">
        <v>46103</v>
      </c>
      <c r="D2" s="49">
        <v>70</v>
      </c>
      <c r="E2" s="180">
        <v>0.6</v>
      </c>
      <c r="F2" s="49">
        <v>0</v>
      </c>
      <c r="G2" s="180">
        <v>-1</v>
      </c>
      <c r="H2" s="49">
        <v>44</v>
      </c>
    </row>
    <row r="3" spans="1:8">
      <c r="A3" s="44" t="s">
        <v>992</v>
      </c>
      <c r="B3" s="44" t="s">
        <v>169</v>
      </c>
      <c r="C3" s="45">
        <v>46110</v>
      </c>
      <c r="D3" s="49">
        <v>71</v>
      </c>
      <c r="E3" s="180">
        <v>0.22</v>
      </c>
      <c r="F3" s="49">
        <v>0</v>
      </c>
      <c r="G3" s="180">
        <v>-1</v>
      </c>
      <c r="H3" s="49">
        <v>58</v>
      </c>
    </row>
    <row r="4" spans="1:8">
      <c r="A4" s="44" t="s">
        <v>992</v>
      </c>
      <c r="B4" s="44" t="s">
        <v>169</v>
      </c>
      <c r="C4" s="45">
        <v>46117</v>
      </c>
      <c r="D4" s="49">
        <v>72</v>
      </c>
      <c r="E4" s="180">
        <v>-0.22</v>
      </c>
      <c r="F4" s="49">
        <v>0</v>
      </c>
      <c r="G4" s="180">
        <v>-1</v>
      </c>
      <c r="H4" s="49">
        <v>92</v>
      </c>
    </row>
    <row r="5" spans="1:8">
      <c r="A5" s="44" t="s">
        <v>992</v>
      </c>
      <c r="B5" s="44" t="s">
        <v>169</v>
      </c>
      <c r="C5" s="45">
        <v>46124</v>
      </c>
      <c r="D5" s="49">
        <v>72</v>
      </c>
      <c r="E5" s="180">
        <v>-0.42</v>
      </c>
      <c r="F5" s="49">
        <v>0</v>
      </c>
      <c r="G5" s="180">
        <v>-1</v>
      </c>
      <c r="H5" s="49">
        <v>124</v>
      </c>
    </row>
    <row r="6" spans="1:8">
      <c r="A6" s="44" t="s">
        <v>992</v>
      </c>
      <c r="B6" s="44" t="s">
        <v>169</v>
      </c>
      <c r="C6" s="45">
        <v>46131</v>
      </c>
      <c r="D6" s="49">
        <v>63</v>
      </c>
      <c r="E6" s="180">
        <v>-0.33</v>
      </c>
      <c r="F6" s="49">
        <v>0</v>
      </c>
      <c r="G6" s="180">
        <v>-1</v>
      </c>
      <c r="H6" s="49">
        <v>93</v>
      </c>
    </row>
    <row r="7" spans="1:8">
      <c r="A7" s="44" t="s">
        <v>992</v>
      </c>
      <c r="B7" s="44" t="s">
        <v>169</v>
      </c>
      <c r="C7" s="45">
        <v>46138</v>
      </c>
      <c r="D7" s="49">
        <v>31</v>
      </c>
      <c r="E7" s="180">
        <v>-0.39</v>
      </c>
      <c r="F7" s="49">
        <v>0</v>
      </c>
      <c r="G7" s="180">
        <v>-1</v>
      </c>
      <c r="H7" s="49">
        <v>50</v>
      </c>
    </row>
    <row r="8" spans="1:8">
      <c r="A8" s="44" t="s">
        <v>992</v>
      </c>
      <c r="B8" s="44" t="s">
        <v>169</v>
      </c>
      <c r="C8" s="45">
        <v>46145</v>
      </c>
      <c r="D8" s="49">
        <v>26</v>
      </c>
      <c r="E8" s="180">
        <v>-0.2</v>
      </c>
      <c r="F8" s="49">
        <v>0</v>
      </c>
      <c r="G8" s="180">
        <v>-1</v>
      </c>
      <c r="H8" s="49">
        <v>32</v>
      </c>
    </row>
    <row r="9" spans="1:8">
      <c r="A9" s="44" t="s">
        <v>992</v>
      </c>
      <c r="B9" s="44" t="s">
        <v>169</v>
      </c>
      <c r="C9" s="45">
        <v>46152</v>
      </c>
      <c r="D9" s="49">
        <v>26</v>
      </c>
      <c r="E9" s="180">
        <v>-0.17</v>
      </c>
      <c r="F9" s="49">
        <v>0</v>
      </c>
      <c r="G9" s="180">
        <v>-1</v>
      </c>
      <c r="H9" s="49">
        <v>31</v>
      </c>
    </row>
    <row r="10" spans="1:8">
      <c r="A10" s="44" t="s">
        <v>992</v>
      </c>
      <c r="B10" s="44" t="s">
        <v>169</v>
      </c>
      <c r="C10" s="45">
        <v>46159</v>
      </c>
      <c r="D10" s="49">
        <v>26</v>
      </c>
      <c r="E10" s="180">
        <v>-0.2</v>
      </c>
      <c r="F10" s="49">
        <v>0</v>
      </c>
      <c r="G10" s="180">
        <v>-1</v>
      </c>
      <c r="H10" s="49">
        <v>32</v>
      </c>
    </row>
    <row r="11" spans="1:8">
      <c r="A11" s="44" t="s">
        <v>992</v>
      </c>
      <c r="B11" s="44" t="s">
        <v>169</v>
      </c>
      <c r="C11" s="45">
        <v>46166</v>
      </c>
      <c r="D11" s="49">
        <v>26</v>
      </c>
      <c r="E11" s="180">
        <v>-0.17</v>
      </c>
      <c r="F11" s="49">
        <v>0</v>
      </c>
      <c r="G11" s="180">
        <v>-1</v>
      </c>
      <c r="H11" s="49">
        <v>31</v>
      </c>
    </row>
    <row r="12" spans="1:8">
      <c r="A12" s="44" t="s">
        <v>992</v>
      </c>
      <c r="B12" s="44" t="s">
        <v>169</v>
      </c>
      <c r="C12" s="45">
        <v>46173</v>
      </c>
      <c r="D12" s="49">
        <v>26</v>
      </c>
      <c r="E12" s="180">
        <v>-0.63</v>
      </c>
      <c r="F12" s="49">
        <v>0</v>
      </c>
      <c r="G12" s="180">
        <v>-1</v>
      </c>
      <c r="H12" s="49">
        <v>69</v>
      </c>
    </row>
    <row r="13" spans="1:8">
      <c r="A13" s="44" t="s">
        <v>992</v>
      </c>
      <c r="B13" s="44" t="s">
        <v>169</v>
      </c>
      <c r="C13" s="45">
        <v>46180</v>
      </c>
      <c r="D13" s="49">
        <v>26</v>
      </c>
      <c r="E13" s="180">
        <v>-0.76</v>
      </c>
      <c r="F13" s="49">
        <v>0</v>
      </c>
      <c r="G13" s="180">
        <v>-1</v>
      </c>
      <c r="H13" s="49">
        <v>105</v>
      </c>
    </row>
    <row r="14" spans="1:8">
      <c r="A14" s="44" t="s">
        <v>992</v>
      </c>
      <c r="B14" s="44" t="s">
        <v>169</v>
      </c>
      <c r="C14" s="45">
        <v>46187</v>
      </c>
      <c r="D14" s="49">
        <v>26</v>
      </c>
      <c r="E14" s="180">
        <v>-0.27</v>
      </c>
      <c r="F14" s="49">
        <v>0</v>
      </c>
      <c r="G14" s="180">
        <v>-1</v>
      </c>
      <c r="H14" s="49">
        <v>35</v>
      </c>
    </row>
    <row r="15" spans="1:8">
      <c r="A15" s="44" t="s">
        <v>992</v>
      </c>
      <c r="B15" s="44" t="s">
        <v>330</v>
      </c>
      <c r="C15" s="45">
        <v>46103</v>
      </c>
      <c r="D15" s="49">
        <v>0</v>
      </c>
      <c r="E15" s="44"/>
      <c r="F15" s="49">
        <v>0</v>
      </c>
      <c r="G15" s="44"/>
      <c r="H15" s="49">
        <v>0</v>
      </c>
    </row>
    <row r="16" spans="1:8">
      <c r="A16" s="44" t="s">
        <v>992</v>
      </c>
      <c r="B16" s="44" t="s">
        <v>330</v>
      </c>
      <c r="C16" s="45">
        <v>46110</v>
      </c>
      <c r="D16" s="49">
        <v>0</v>
      </c>
      <c r="E16" s="44"/>
      <c r="F16" s="49">
        <v>0</v>
      </c>
      <c r="G16" s="44"/>
      <c r="H16" s="49">
        <v>0</v>
      </c>
    </row>
    <row r="17" spans="1:8">
      <c r="A17" s="44" t="s">
        <v>992</v>
      </c>
      <c r="B17" s="44" t="s">
        <v>330</v>
      </c>
      <c r="C17" s="45">
        <v>46117</v>
      </c>
      <c r="D17" s="49">
        <v>0</v>
      </c>
      <c r="E17" s="44"/>
      <c r="F17" s="49">
        <v>0</v>
      </c>
      <c r="G17" s="44"/>
      <c r="H17" s="49">
        <v>0</v>
      </c>
    </row>
    <row r="18" spans="1:8">
      <c r="A18" s="44" t="s">
        <v>992</v>
      </c>
      <c r="B18" s="44" t="s">
        <v>330</v>
      </c>
      <c r="C18" s="45">
        <v>46124</v>
      </c>
      <c r="D18" s="49">
        <v>0</v>
      </c>
      <c r="E18" s="44"/>
      <c r="F18" s="49">
        <v>0</v>
      </c>
      <c r="G18" s="44"/>
      <c r="H18" s="49">
        <v>0</v>
      </c>
    </row>
    <row r="19" spans="1:8">
      <c r="A19" s="44" t="s">
        <v>992</v>
      </c>
      <c r="B19" s="44" t="s">
        <v>330</v>
      </c>
      <c r="C19" s="45">
        <v>46131</v>
      </c>
      <c r="D19" s="49">
        <v>0</v>
      </c>
      <c r="E19" s="44"/>
      <c r="F19" s="49">
        <v>0</v>
      </c>
      <c r="G19" s="44"/>
      <c r="H19" s="49">
        <v>0</v>
      </c>
    </row>
    <row r="20" spans="1:8">
      <c r="A20" s="44" t="s">
        <v>992</v>
      </c>
      <c r="B20" s="44" t="s">
        <v>330</v>
      </c>
      <c r="C20" s="45">
        <v>46138</v>
      </c>
      <c r="D20" s="49">
        <v>0</v>
      </c>
      <c r="E20" s="44"/>
      <c r="F20" s="49">
        <v>0</v>
      </c>
      <c r="G20" s="44"/>
      <c r="H20" s="49">
        <v>0</v>
      </c>
    </row>
    <row r="21" spans="1:8">
      <c r="A21" s="44" t="s">
        <v>992</v>
      </c>
      <c r="B21" s="44" t="s">
        <v>330</v>
      </c>
      <c r="C21" s="45">
        <v>46145</v>
      </c>
      <c r="D21" s="49">
        <v>0</v>
      </c>
      <c r="E21" s="44"/>
      <c r="F21" s="49">
        <v>0</v>
      </c>
      <c r="G21" s="44"/>
      <c r="H21" s="49">
        <v>0</v>
      </c>
    </row>
    <row r="22" spans="1:8">
      <c r="A22" s="44" t="s">
        <v>992</v>
      </c>
      <c r="B22" s="44" t="s">
        <v>330</v>
      </c>
      <c r="C22" s="45">
        <v>46152</v>
      </c>
      <c r="D22" s="49">
        <v>0</v>
      </c>
      <c r="E22" s="44"/>
      <c r="F22" s="49">
        <v>0</v>
      </c>
      <c r="G22" s="44"/>
      <c r="H22" s="49">
        <v>0</v>
      </c>
    </row>
    <row r="23" spans="1:8">
      <c r="A23" s="44" t="s">
        <v>992</v>
      </c>
      <c r="B23" s="44" t="s">
        <v>330</v>
      </c>
      <c r="C23" s="45">
        <v>46159</v>
      </c>
      <c r="D23" s="49">
        <v>0</v>
      </c>
      <c r="E23" s="44"/>
      <c r="F23" s="49">
        <v>0</v>
      </c>
      <c r="G23" s="44"/>
      <c r="H23" s="49">
        <v>0</v>
      </c>
    </row>
    <row r="24" spans="1:8">
      <c r="A24" s="44" t="s">
        <v>992</v>
      </c>
      <c r="B24" s="44" t="s">
        <v>330</v>
      </c>
      <c r="C24" s="45">
        <v>46166</v>
      </c>
      <c r="D24" s="49">
        <v>0</v>
      </c>
      <c r="E24" s="44"/>
      <c r="F24" s="49">
        <v>0</v>
      </c>
      <c r="G24" s="44"/>
      <c r="H24" s="49">
        <v>0</v>
      </c>
    </row>
    <row r="25" spans="1:8">
      <c r="A25" s="44" t="s">
        <v>992</v>
      </c>
      <c r="B25" s="44" t="s">
        <v>330</v>
      </c>
      <c r="C25" s="45">
        <v>46173</v>
      </c>
      <c r="D25" s="49">
        <v>0</v>
      </c>
      <c r="E25" s="44"/>
      <c r="F25" s="49">
        <v>0</v>
      </c>
      <c r="G25" s="44"/>
      <c r="H25" s="49">
        <v>0</v>
      </c>
    </row>
    <row r="26" spans="1:8">
      <c r="A26" s="44" t="s">
        <v>992</v>
      </c>
      <c r="B26" s="44" t="s">
        <v>330</v>
      </c>
      <c r="C26" s="45">
        <v>46180</v>
      </c>
      <c r="D26" s="49">
        <v>0</v>
      </c>
      <c r="E26" s="44"/>
      <c r="F26" s="49">
        <v>0</v>
      </c>
      <c r="G26" s="44"/>
      <c r="H26" s="49">
        <v>0</v>
      </c>
    </row>
    <row r="27" spans="1:8">
      <c r="A27" s="44" t="s">
        <v>992</v>
      </c>
      <c r="B27" s="44" t="s">
        <v>330</v>
      </c>
      <c r="C27" s="45">
        <v>46187</v>
      </c>
      <c r="D27" s="49">
        <v>0</v>
      </c>
      <c r="E27" s="44"/>
      <c r="F27" s="49">
        <v>0</v>
      </c>
      <c r="G27" s="44"/>
      <c r="H27" s="49">
        <v>0</v>
      </c>
    </row>
    <row r="28" spans="1:8">
      <c r="A28" s="44" t="s">
        <v>992</v>
      </c>
      <c r="B28" s="44" t="s">
        <v>319</v>
      </c>
      <c r="C28" s="45">
        <v>46103</v>
      </c>
      <c r="D28" s="49">
        <v>0</v>
      </c>
      <c r="E28" s="181"/>
      <c r="F28" s="49">
        <v>0</v>
      </c>
      <c r="G28" s="181"/>
      <c r="H28" s="49">
        <v>0</v>
      </c>
    </row>
    <row r="29" spans="1:8">
      <c r="A29" s="44" t="s">
        <v>992</v>
      </c>
      <c r="B29" s="44" t="s">
        <v>319</v>
      </c>
      <c r="C29" s="45">
        <v>46110</v>
      </c>
      <c r="D29" s="49">
        <v>0</v>
      </c>
      <c r="E29" s="181"/>
      <c r="F29" s="49">
        <v>0</v>
      </c>
      <c r="G29" s="181"/>
      <c r="H29" s="49">
        <v>0</v>
      </c>
    </row>
    <row r="30" spans="1:8">
      <c r="A30" s="44" t="s">
        <v>992</v>
      </c>
      <c r="B30" s="44" t="s">
        <v>319</v>
      </c>
      <c r="C30" s="45">
        <v>46117</v>
      </c>
      <c r="D30" s="49">
        <v>0</v>
      </c>
      <c r="E30" s="181"/>
      <c r="F30" s="49">
        <v>0</v>
      </c>
      <c r="G30" s="181"/>
      <c r="H30" s="49">
        <v>0</v>
      </c>
    </row>
    <row r="31" spans="1:8">
      <c r="A31" s="44" t="s">
        <v>992</v>
      </c>
      <c r="B31" s="44" t="s">
        <v>319</v>
      </c>
      <c r="C31" s="45">
        <v>46124</v>
      </c>
      <c r="D31" s="49">
        <v>0</v>
      </c>
      <c r="E31" s="44"/>
      <c r="F31" s="49">
        <v>0</v>
      </c>
      <c r="G31" s="44"/>
      <c r="H31" s="49">
        <v>0</v>
      </c>
    </row>
    <row r="32" spans="1:8">
      <c r="A32" s="44" t="s">
        <v>992</v>
      </c>
      <c r="B32" s="44" t="s">
        <v>319</v>
      </c>
      <c r="C32" s="45">
        <v>46131</v>
      </c>
      <c r="D32" s="49">
        <v>0</v>
      </c>
      <c r="E32" s="44"/>
      <c r="F32" s="49">
        <v>0</v>
      </c>
      <c r="G32" s="44"/>
      <c r="H32" s="49">
        <v>0</v>
      </c>
    </row>
    <row r="33" spans="1:8">
      <c r="A33" s="44" t="s">
        <v>992</v>
      </c>
      <c r="B33" s="44" t="s">
        <v>319</v>
      </c>
      <c r="C33" s="45">
        <v>46138</v>
      </c>
      <c r="D33" s="49">
        <v>0</v>
      </c>
      <c r="E33" s="44"/>
      <c r="F33" s="49">
        <v>0</v>
      </c>
      <c r="G33" s="44"/>
      <c r="H33" s="49">
        <v>0</v>
      </c>
    </row>
    <row r="34" spans="1:8">
      <c r="A34" s="44" t="s">
        <v>992</v>
      </c>
      <c r="B34" s="44" t="s">
        <v>319</v>
      </c>
      <c r="C34" s="45">
        <v>46145</v>
      </c>
      <c r="D34" s="49">
        <v>0</v>
      </c>
      <c r="E34" s="44"/>
      <c r="F34" s="49">
        <v>0</v>
      </c>
      <c r="G34" s="44"/>
      <c r="H34" s="49">
        <v>0</v>
      </c>
    </row>
    <row r="35" spans="1:8">
      <c r="A35" s="44" t="s">
        <v>992</v>
      </c>
      <c r="B35" s="44" t="s">
        <v>319</v>
      </c>
      <c r="C35" s="45">
        <v>46152</v>
      </c>
      <c r="D35" s="49">
        <v>0</v>
      </c>
      <c r="E35" s="44"/>
      <c r="F35" s="49">
        <v>0</v>
      </c>
      <c r="G35" s="44"/>
      <c r="H35" s="49">
        <v>0</v>
      </c>
    </row>
    <row r="36" spans="1:8">
      <c r="A36" s="44" t="s">
        <v>992</v>
      </c>
      <c r="B36" s="44" t="s">
        <v>319</v>
      </c>
      <c r="C36" s="45">
        <v>46159</v>
      </c>
      <c r="D36" s="49">
        <v>0</v>
      </c>
      <c r="E36" s="44"/>
      <c r="F36" s="49">
        <v>0</v>
      </c>
      <c r="G36" s="44"/>
      <c r="H36" s="49">
        <v>0</v>
      </c>
    </row>
    <row r="37" spans="1:8">
      <c r="A37" s="44" t="s">
        <v>992</v>
      </c>
      <c r="B37" s="44" t="s">
        <v>319</v>
      </c>
      <c r="C37" s="45">
        <v>46166</v>
      </c>
      <c r="D37" s="49">
        <v>0</v>
      </c>
      <c r="E37" s="44"/>
      <c r="F37" s="49">
        <v>0</v>
      </c>
      <c r="G37" s="44"/>
      <c r="H37" s="49">
        <v>0</v>
      </c>
    </row>
    <row r="38" spans="1:8">
      <c r="A38" s="44" t="s">
        <v>992</v>
      </c>
      <c r="B38" s="44" t="s">
        <v>319</v>
      </c>
      <c r="C38" s="45">
        <v>46173</v>
      </c>
      <c r="D38" s="49">
        <v>0</v>
      </c>
      <c r="E38" s="44"/>
      <c r="F38" s="49">
        <v>0</v>
      </c>
      <c r="G38" s="44"/>
      <c r="H38" s="49">
        <v>0</v>
      </c>
    </row>
    <row r="39" spans="1:8">
      <c r="A39" s="44" t="s">
        <v>992</v>
      </c>
      <c r="B39" s="44" t="s">
        <v>319</v>
      </c>
      <c r="C39" s="45">
        <v>46180</v>
      </c>
      <c r="D39" s="49">
        <v>0</v>
      </c>
      <c r="E39" s="44"/>
      <c r="F39" s="49">
        <v>0</v>
      </c>
      <c r="G39" s="44"/>
      <c r="H39" s="49">
        <v>0</v>
      </c>
    </row>
    <row r="40" spans="1:8">
      <c r="A40" s="44" t="s">
        <v>992</v>
      </c>
      <c r="B40" s="44" t="s">
        <v>319</v>
      </c>
      <c r="C40" s="45">
        <v>46187</v>
      </c>
      <c r="D40" s="49">
        <v>0</v>
      </c>
      <c r="E40" s="44"/>
      <c r="F40" s="49">
        <v>0</v>
      </c>
      <c r="G40" s="44"/>
      <c r="H40" s="49">
        <v>0</v>
      </c>
    </row>
    <row r="41" spans="1:8">
      <c r="A41" s="44" t="s">
        <v>992</v>
      </c>
      <c r="B41" s="44" t="s">
        <v>148</v>
      </c>
      <c r="C41" s="45">
        <v>46103</v>
      </c>
      <c r="D41" s="47">
        <v>304</v>
      </c>
      <c r="E41" s="181"/>
      <c r="F41" s="47">
        <v>0</v>
      </c>
      <c r="G41" s="181"/>
      <c r="H41" s="47">
        <v>0</v>
      </c>
    </row>
    <row r="42" spans="1:8">
      <c r="A42" s="44" t="s">
        <v>992</v>
      </c>
      <c r="B42" s="44" t="s">
        <v>148</v>
      </c>
      <c r="C42" s="45">
        <v>46110</v>
      </c>
      <c r="D42" s="47">
        <v>303</v>
      </c>
      <c r="E42" s="181"/>
      <c r="F42" s="47">
        <v>0</v>
      </c>
      <c r="G42" s="181"/>
      <c r="H42" s="47">
        <v>0</v>
      </c>
    </row>
    <row r="43" spans="1:8">
      <c r="A43" s="44" t="s">
        <v>992</v>
      </c>
      <c r="B43" s="44" t="s">
        <v>148</v>
      </c>
      <c r="C43" s="45">
        <v>46117</v>
      </c>
      <c r="D43" s="47">
        <v>310</v>
      </c>
      <c r="E43" s="181"/>
      <c r="F43" s="47">
        <v>0</v>
      </c>
      <c r="G43" s="181"/>
      <c r="H43" s="47">
        <v>0</v>
      </c>
    </row>
    <row r="44" spans="1:8">
      <c r="A44" s="44" t="s">
        <v>992</v>
      </c>
      <c r="B44" s="44" t="s">
        <v>148</v>
      </c>
      <c r="C44" s="45">
        <v>46124</v>
      </c>
      <c r="D44" s="47">
        <v>307</v>
      </c>
      <c r="E44" s="181"/>
      <c r="F44" s="47">
        <v>0</v>
      </c>
      <c r="G44" s="181"/>
      <c r="H44" s="47">
        <v>0</v>
      </c>
    </row>
    <row r="45" spans="1:8">
      <c r="A45" s="44" t="s">
        <v>992</v>
      </c>
      <c r="B45" s="44" t="s">
        <v>148</v>
      </c>
      <c r="C45" s="45">
        <v>46131</v>
      </c>
      <c r="D45" s="47">
        <v>305</v>
      </c>
      <c r="E45" s="181"/>
      <c r="F45" s="47">
        <v>0</v>
      </c>
      <c r="G45" s="181"/>
      <c r="H45" s="47">
        <v>0</v>
      </c>
    </row>
    <row r="46" spans="1:8">
      <c r="A46" s="44" t="s">
        <v>992</v>
      </c>
      <c r="B46" s="44" t="s">
        <v>148</v>
      </c>
      <c r="C46" s="45">
        <v>46138</v>
      </c>
      <c r="D46" s="47">
        <v>305</v>
      </c>
      <c r="E46" s="181"/>
      <c r="F46" s="47">
        <v>0</v>
      </c>
      <c r="G46" s="181"/>
      <c r="H46" s="47">
        <v>0</v>
      </c>
    </row>
    <row r="47" spans="1:8">
      <c r="A47" s="44" t="s">
        <v>992</v>
      </c>
      <c r="B47" s="44" t="s">
        <v>148</v>
      </c>
      <c r="C47" s="45">
        <v>46145</v>
      </c>
      <c r="D47" s="47">
        <v>304</v>
      </c>
      <c r="E47" s="181"/>
      <c r="F47" s="47">
        <v>0</v>
      </c>
      <c r="G47" s="181"/>
      <c r="H47" s="47">
        <v>0</v>
      </c>
    </row>
    <row r="48" spans="1:8">
      <c r="A48" s="44" t="s">
        <v>992</v>
      </c>
      <c r="B48" s="44" t="s">
        <v>148</v>
      </c>
      <c r="C48" s="45">
        <v>46152</v>
      </c>
      <c r="D48" s="47">
        <v>305</v>
      </c>
      <c r="E48" s="181"/>
      <c r="F48" s="47">
        <v>0</v>
      </c>
      <c r="G48" s="181"/>
      <c r="H48" s="47">
        <v>0</v>
      </c>
    </row>
    <row r="49" spans="1:8">
      <c r="A49" s="44" t="s">
        <v>992</v>
      </c>
      <c r="B49" s="44" t="s">
        <v>148</v>
      </c>
      <c r="C49" s="45">
        <v>46159</v>
      </c>
      <c r="D49" s="47">
        <v>305</v>
      </c>
      <c r="E49" s="181"/>
      <c r="F49" s="47">
        <v>0</v>
      </c>
      <c r="G49" s="181"/>
      <c r="H49" s="47">
        <v>0</v>
      </c>
    </row>
    <row r="50" spans="1:8">
      <c r="A50" s="44" t="s">
        <v>992</v>
      </c>
      <c r="B50" s="44" t="s">
        <v>148</v>
      </c>
      <c r="C50" s="45">
        <v>46166</v>
      </c>
      <c r="D50" s="47">
        <v>305</v>
      </c>
      <c r="E50" s="181"/>
      <c r="F50" s="49">
        <v>0</v>
      </c>
      <c r="G50" s="181"/>
      <c r="H50" s="47">
        <v>0</v>
      </c>
    </row>
    <row r="51" spans="1:8">
      <c r="A51" s="44" t="s">
        <v>992</v>
      </c>
      <c r="B51" s="44" t="s">
        <v>148</v>
      </c>
      <c r="C51" s="45">
        <v>46173</v>
      </c>
      <c r="D51" s="47">
        <v>305</v>
      </c>
      <c r="E51" s="181"/>
      <c r="F51" s="49">
        <v>0</v>
      </c>
      <c r="G51" s="181"/>
      <c r="H51" s="47">
        <v>0</v>
      </c>
    </row>
    <row r="52" spans="1:8">
      <c r="A52" s="44" t="s">
        <v>992</v>
      </c>
      <c r="B52" s="44" t="s">
        <v>148</v>
      </c>
      <c r="C52" s="45">
        <v>46180</v>
      </c>
      <c r="D52" s="47">
        <v>303</v>
      </c>
      <c r="E52" s="181"/>
      <c r="F52" s="49">
        <v>0</v>
      </c>
      <c r="G52" s="181"/>
      <c r="H52" s="47">
        <v>0</v>
      </c>
    </row>
    <row r="53" spans="1:8">
      <c r="A53" s="44" t="s">
        <v>992</v>
      </c>
      <c r="B53" s="44" t="s">
        <v>148</v>
      </c>
      <c r="C53" s="45">
        <v>46187</v>
      </c>
      <c r="D53" s="47">
        <v>301</v>
      </c>
      <c r="E53" s="181"/>
      <c r="F53" s="49">
        <v>0</v>
      </c>
      <c r="G53" s="181"/>
      <c r="H53" s="47">
        <v>0</v>
      </c>
    </row>
    <row r="54" spans="1:8">
      <c r="A54" s="44" t="s">
        <v>992</v>
      </c>
      <c r="B54" s="44" t="s">
        <v>331</v>
      </c>
      <c r="C54" s="45">
        <v>46103</v>
      </c>
      <c r="D54" s="47">
        <v>0</v>
      </c>
      <c r="E54" s="181"/>
      <c r="F54" s="47">
        <v>0</v>
      </c>
      <c r="G54" s="181"/>
      <c r="H54" s="47">
        <v>0</v>
      </c>
    </row>
    <row r="55" spans="1:8">
      <c r="A55" s="44" t="s">
        <v>992</v>
      </c>
      <c r="B55" s="44" t="s">
        <v>331</v>
      </c>
      <c r="C55" s="45">
        <v>46110</v>
      </c>
      <c r="D55" s="47">
        <v>0</v>
      </c>
      <c r="E55" s="181"/>
      <c r="F55" s="47">
        <v>0</v>
      </c>
      <c r="G55" s="181"/>
      <c r="H55" s="47">
        <v>0</v>
      </c>
    </row>
    <row r="56" spans="1:8">
      <c r="A56" s="44" t="s">
        <v>992</v>
      </c>
      <c r="B56" s="44" t="s">
        <v>331</v>
      </c>
      <c r="C56" s="45">
        <v>46117</v>
      </c>
      <c r="D56" s="47">
        <v>0</v>
      </c>
      <c r="E56" s="181"/>
      <c r="F56" s="47">
        <v>0</v>
      </c>
      <c r="G56" s="181"/>
      <c r="H56" s="47">
        <v>0</v>
      </c>
    </row>
    <row r="57" spans="1:8">
      <c r="A57" s="44" t="s">
        <v>992</v>
      </c>
      <c r="B57" s="44" t="s">
        <v>331</v>
      </c>
      <c r="C57" s="45">
        <v>46124</v>
      </c>
      <c r="D57" s="47">
        <v>0</v>
      </c>
      <c r="E57" s="181"/>
      <c r="F57" s="47">
        <v>0</v>
      </c>
      <c r="G57" s="181"/>
      <c r="H57" s="47">
        <v>0</v>
      </c>
    </row>
    <row r="58" spans="1:8">
      <c r="A58" s="44" t="s">
        <v>992</v>
      </c>
      <c r="B58" s="44" t="s">
        <v>331</v>
      </c>
      <c r="C58" s="45">
        <v>46131</v>
      </c>
      <c r="D58" s="47">
        <v>0</v>
      </c>
      <c r="E58" s="181"/>
      <c r="F58" s="47">
        <v>0</v>
      </c>
      <c r="G58" s="181"/>
      <c r="H58" s="47">
        <v>0</v>
      </c>
    </row>
    <row r="59" spans="1:8">
      <c r="A59" s="44" t="s">
        <v>992</v>
      </c>
      <c r="B59" s="44" t="s">
        <v>331</v>
      </c>
      <c r="C59" s="45">
        <v>46138</v>
      </c>
      <c r="D59" s="47">
        <v>0</v>
      </c>
      <c r="E59" s="181"/>
      <c r="F59" s="47">
        <v>0</v>
      </c>
      <c r="G59" s="181"/>
      <c r="H59" s="47">
        <v>0</v>
      </c>
    </row>
    <row r="60" spans="1:8">
      <c r="A60" s="44" t="s">
        <v>992</v>
      </c>
      <c r="B60" s="44" t="s">
        <v>331</v>
      </c>
      <c r="C60" s="45">
        <v>46145</v>
      </c>
      <c r="D60" s="47">
        <v>0</v>
      </c>
      <c r="E60" s="181"/>
      <c r="F60" s="47">
        <v>0</v>
      </c>
      <c r="G60" s="181"/>
      <c r="H60" s="47">
        <v>0</v>
      </c>
    </row>
    <row r="61" spans="1:8">
      <c r="A61" s="44" t="s">
        <v>992</v>
      </c>
      <c r="B61" s="44" t="s">
        <v>331</v>
      </c>
      <c r="C61" s="45">
        <v>46152</v>
      </c>
      <c r="D61" s="47">
        <v>0</v>
      </c>
      <c r="E61" s="181"/>
      <c r="F61" s="47">
        <v>0</v>
      </c>
      <c r="G61" s="181"/>
      <c r="H61" s="47">
        <v>0</v>
      </c>
    </row>
    <row r="62" spans="1:8">
      <c r="A62" s="44" t="s">
        <v>992</v>
      </c>
      <c r="B62" s="44" t="s">
        <v>331</v>
      </c>
      <c r="C62" s="45">
        <v>46159</v>
      </c>
      <c r="D62" s="47">
        <v>0</v>
      </c>
      <c r="E62" s="181"/>
      <c r="F62" s="47">
        <v>0</v>
      </c>
      <c r="G62" s="181"/>
      <c r="H62" s="47">
        <v>0</v>
      </c>
    </row>
    <row r="63" spans="1:8">
      <c r="A63" s="44" t="s">
        <v>992</v>
      </c>
      <c r="B63" s="44" t="s">
        <v>331</v>
      </c>
      <c r="C63" s="45">
        <v>46166</v>
      </c>
      <c r="D63" s="47">
        <v>0</v>
      </c>
      <c r="E63" s="181"/>
      <c r="F63" s="47">
        <v>0</v>
      </c>
      <c r="G63" s="181"/>
      <c r="H63" s="47">
        <v>0</v>
      </c>
    </row>
    <row r="64" spans="1:8">
      <c r="A64" s="44" t="s">
        <v>992</v>
      </c>
      <c r="B64" s="44" t="s">
        <v>331</v>
      </c>
      <c r="C64" s="45">
        <v>46173</v>
      </c>
      <c r="D64" s="47">
        <v>0</v>
      </c>
      <c r="E64" s="181"/>
      <c r="F64" s="47">
        <v>0</v>
      </c>
      <c r="G64" s="181"/>
      <c r="H64" s="47">
        <v>0</v>
      </c>
    </row>
    <row r="65" spans="1:8">
      <c r="A65" s="44" t="s">
        <v>992</v>
      </c>
      <c r="B65" s="44" t="s">
        <v>331</v>
      </c>
      <c r="C65" s="45">
        <v>46180</v>
      </c>
      <c r="D65" s="47">
        <v>0</v>
      </c>
      <c r="E65" s="181"/>
      <c r="F65" s="47">
        <v>0</v>
      </c>
      <c r="G65" s="181"/>
      <c r="H65" s="47">
        <v>0</v>
      </c>
    </row>
    <row r="66" spans="1:8">
      <c r="A66" s="44" t="s">
        <v>992</v>
      </c>
      <c r="B66" s="44" t="s">
        <v>331</v>
      </c>
      <c r="C66" s="45">
        <v>46187</v>
      </c>
      <c r="D66" s="47">
        <v>0</v>
      </c>
      <c r="E66" s="181"/>
      <c r="F66" s="47">
        <v>0</v>
      </c>
      <c r="G66" s="181"/>
      <c r="H66" s="47">
        <v>0</v>
      </c>
    </row>
    <row r="67" spans="1:8">
      <c r="A67" s="44" t="s">
        <v>992</v>
      </c>
      <c r="B67" s="44" t="s">
        <v>161</v>
      </c>
      <c r="C67" s="45">
        <v>46103</v>
      </c>
      <c r="D67" s="47">
        <v>2529</v>
      </c>
      <c r="E67" s="180">
        <v>0.14000000000000001</v>
      </c>
      <c r="F67" s="47">
        <v>0</v>
      </c>
      <c r="G67" s="180">
        <v>-1</v>
      </c>
      <c r="H67" s="47">
        <v>2218</v>
      </c>
    </row>
    <row r="68" spans="1:8">
      <c r="A68" s="44" t="s">
        <v>992</v>
      </c>
      <c r="B68" s="44" t="s">
        <v>161</v>
      </c>
      <c r="C68" s="45">
        <v>46110</v>
      </c>
      <c r="D68" s="47">
        <v>2552</v>
      </c>
      <c r="E68" s="180">
        <v>7.0000000000000007E-2</v>
      </c>
      <c r="F68" s="47">
        <v>0</v>
      </c>
      <c r="G68" s="180">
        <v>-1</v>
      </c>
      <c r="H68" s="47">
        <v>2377</v>
      </c>
    </row>
    <row r="69" spans="1:8">
      <c r="A69" s="44" t="s">
        <v>992</v>
      </c>
      <c r="B69" s="44" t="s">
        <v>161</v>
      </c>
      <c r="C69" s="45">
        <v>46117</v>
      </c>
      <c r="D69" s="47">
        <v>2519</v>
      </c>
      <c r="E69" s="180">
        <v>0.05</v>
      </c>
      <c r="F69" s="47">
        <v>0</v>
      </c>
      <c r="G69" s="180">
        <v>-1</v>
      </c>
      <c r="H69" s="47">
        <v>2404</v>
      </c>
    </row>
    <row r="70" spans="1:8">
      <c r="A70" s="44" t="s">
        <v>992</v>
      </c>
      <c r="B70" s="44" t="s">
        <v>161</v>
      </c>
      <c r="C70" s="45">
        <v>46124</v>
      </c>
      <c r="D70" s="47">
        <v>2539</v>
      </c>
      <c r="E70" s="180">
        <v>0.13</v>
      </c>
      <c r="F70" s="47">
        <v>0</v>
      </c>
      <c r="G70" s="180">
        <v>-1</v>
      </c>
      <c r="H70" s="47">
        <v>2247</v>
      </c>
    </row>
    <row r="71" spans="1:8">
      <c r="A71" s="44" t="s">
        <v>992</v>
      </c>
      <c r="B71" s="44" t="s">
        <v>161</v>
      </c>
      <c r="C71" s="45">
        <v>46131</v>
      </c>
      <c r="D71" s="47">
        <v>2510</v>
      </c>
      <c r="E71" s="180">
        <v>0.12</v>
      </c>
      <c r="F71" s="47">
        <v>0</v>
      </c>
      <c r="G71" s="180">
        <v>-1</v>
      </c>
      <c r="H71" s="47">
        <v>2241</v>
      </c>
    </row>
    <row r="72" spans="1:8">
      <c r="A72" s="44" t="s">
        <v>992</v>
      </c>
      <c r="B72" s="44" t="s">
        <v>161</v>
      </c>
      <c r="C72" s="45">
        <v>46138</v>
      </c>
      <c r="D72" s="47">
        <v>2503</v>
      </c>
      <c r="E72" s="180">
        <v>0.09</v>
      </c>
      <c r="F72" s="47">
        <v>0</v>
      </c>
      <c r="G72" s="180">
        <v>-1</v>
      </c>
      <c r="H72" s="47">
        <v>2302</v>
      </c>
    </row>
    <row r="73" spans="1:8">
      <c r="A73" s="44" t="s">
        <v>992</v>
      </c>
      <c r="B73" s="44" t="s">
        <v>161</v>
      </c>
      <c r="C73" s="45">
        <v>46145</v>
      </c>
      <c r="D73" s="47">
        <v>2521</v>
      </c>
      <c r="E73" s="180">
        <v>0.06</v>
      </c>
      <c r="F73" s="47">
        <v>0</v>
      </c>
      <c r="G73" s="180">
        <v>-1</v>
      </c>
      <c r="H73" s="47">
        <v>2377</v>
      </c>
    </row>
    <row r="74" spans="1:8">
      <c r="A74" s="44" t="s">
        <v>992</v>
      </c>
      <c r="B74" s="44" t="s">
        <v>161</v>
      </c>
      <c r="C74" s="45">
        <v>46152</v>
      </c>
      <c r="D74" s="47">
        <v>2565</v>
      </c>
      <c r="E74" s="180">
        <v>0.16</v>
      </c>
      <c r="F74" s="47">
        <v>0</v>
      </c>
      <c r="G74" s="180">
        <v>-1</v>
      </c>
      <c r="H74" s="47">
        <v>2203</v>
      </c>
    </row>
    <row r="75" spans="1:8">
      <c r="A75" s="44" t="s">
        <v>992</v>
      </c>
      <c r="B75" s="44" t="s">
        <v>161</v>
      </c>
      <c r="C75" s="45">
        <v>46159</v>
      </c>
      <c r="D75" s="47">
        <v>2517</v>
      </c>
      <c r="E75" s="180">
        <v>0.04</v>
      </c>
      <c r="F75" s="47">
        <v>0</v>
      </c>
      <c r="G75" s="180">
        <v>-1</v>
      </c>
      <c r="H75" s="47">
        <v>2414</v>
      </c>
    </row>
    <row r="76" spans="1:8">
      <c r="A76" s="44" t="s">
        <v>992</v>
      </c>
      <c r="B76" s="44" t="s">
        <v>161</v>
      </c>
      <c r="C76" s="45">
        <v>46166</v>
      </c>
      <c r="D76" s="47">
        <v>2504</v>
      </c>
      <c r="E76" s="180">
        <v>0.03</v>
      </c>
      <c r="F76" s="47">
        <v>0</v>
      </c>
      <c r="G76" s="180">
        <v>-1</v>
      </c>
      <c r="H76" s="47">
        <v>2424</v>
      </c>
    </row>
    <row r="77" spans="1:8">
      <c r="A77" s="44" t="s">
        <v>992</v>
      </c>
      <c r="B77" s="44" t="s">
        <v>161</v>
      </c>
      <c r="C77" s="45">
        <v>46173</v>
      </c>
      <c r="D77" s="47">
        <v>2340</v>
      </c>
      <c r="E77" s="180">
        <v>0.06</v>
      </c>
      <c r="F77" s="47">
        <v>0</v>
      </c>
      <c r="G77" s="180">
        <v>-1</v>
      </c>
      <c r="H77" s="47">
        <v>2209</v>
      </c>
    </row>
    <row r="78" spans="1:8">
      <c r="A78" s="44" t="s">
        <v>992</v>
      </c>
      <c r="B78" s="44" t="s">
        <v>161</v>
      </c>
      <c r="C78" s="45">
        <v>46180</v>
      </c>
      <c r="D78" s="47">
        <v>2304</v>
      </c>
      <c r="E78" s="180">
        <v>-0.03</v>
      </c>
      <c r="F78" s="47">
        <v>0</v>
      </c>
      <c r="G78" s="180">
        <v>-1</v>
      </c>
      <c r="H78" s="47">
        <v>2367</v>
      </c>
    </row>
    <row r="79" spans="1:8">
      <c r="A79" s="44" t="s">
        <v>992</v>
      </c>
      <c r="B79" s="44" t="s">
        <v>161</v>
      </c>
      <c r="C79" s="45">
        <v>46187</v>
      </c>
      <c r="D79" s="47">
        <v>2296</v>
      </c>
      <c r="E79" s="180">
        <v>0.04</v>
      </c>
      <c r="F79" s="47">
        <v>0</v>
      </c>
      <c r="G79" s="180">
        <v>-1</v>
      </c>
      <c r="H79" s="47">
        <v>2199</v>
      </c>
    </row>
    <row r="80" spans="1:8">
      <c r="A80" s="44" t="s">
        <v>992</v>
      </c>
      <c r="B80" s="44" t="s">
        <v>71</v>
      </c>
      <c r="C80" s="45">
        <v>46103</v>
      </c>
      <c r="D80" s="47">
        <v>9022</v>
      </c>
      <c r="E80" s="180">
        <v>0.2</v>
      </c>
      <c r="F80" s="47">
        <v>0</v>
      </c>
      <c r="G80" s="180">
        <v>-1</v>
      </c>
      <c r="H80" s="47">
        <v>7547</v>
      </c>
    </row>
    <row r="81" spans="1:8">
      <c r="A81" s="44" t="s">
        <v>992</v>
      </c>
      <c r="B81" s="44" t="s">
        <v>71</v>
      </c>
      <c r="C81" s="45">
        <v>46110</v>
      </c>
      <c r="D81" s="47">
        <v>9269</v>
      </c>
      <c r="E81" s="180">
        <v>0.19</v>
      </c>
      <c r="F81" s="47">
        <v>0</v>
      </c>
      <c r="G81" s="180">
        <v>-1</v>
      </c>
      <c r="H81" s="47">
        <v>7806</v>
      </c>
    </row>
    <row r="82" spans="1:8">
      <c r="A82" s="44" t="s">
        <v>992</v>
      </c>
      <c r="B82" s="44" t="s">
        <v>71</v>
      </c>
      <c r="C82" s="45">
        <v>46117</v>
      </c>
      <c r="D82" s="47">
        <v>9165</v>
      </c>
      <c r="E82" s="180">
        <v>0.2</v>
      </c>
      <c r="F82" s="47">
        <v>0</v>
      </c>
      <c r="G82" s="180">
        <v>-1</v>
      </c>
      <c r="H82" s="47">
        <v>7654</v>
      </c>
    </row>
    <row r="83" spans="1:8">
      <c r="A83" s="44" t="s">
        <v>992</v>
      </c>
      <c r="B83" s="44" t="s">
        <v>71</v>
      </c>
      <c r="C83" s="45">
        <v>46124</v>
      </c>
      <c r="D83" s="47">
        <v>10250</v>
      </c>
      <c r="E83" s="180">
        <v>0.15</v>
      </c>
      <c r="F83" s="47">
        <v>0</v>
      </c>
      <c r="G83" s="180">
        <v>-1</v>
      </c>
      <c r="H83" s="47">
        <v>8950</v>
      </c>
    </row>
    <row r="84" spans="1:8">
      <c r="A84" s="44" t="s">
        <v>992</v>
      </c>
      <c r="B84" s="44" t="s">
        <v>71</v>
      </c>
      <c r="C84" s="45">
        <v>46131</v>
      </c>
      <c r="D84" s="47">
        <v>12566</v>
      </c>
      <c r="E84" s="180">
        <v>0.16</v>
      </c>
      <c r="F84" s="47">
        <v>0</v>
      </c>
      <c r="G84" s="180">
        <v>-1</v>
      </c>
      <c r="H84" s="47">
        <v>10865</v>
      </c>
    </row>
    <row r="85" spans="1:8">
      <c r="A85" s="44" t="s">
        <v>992</v>
      </c>
      <c r="B85" s="44" t="s">
        <v>71</v>
      </c>
      <c r="C85" s="45">
        <v>46138</v>
      </c>
      <c r="D85" s="47">
        <v>15108</v>
      </c>
      <c r="E85" s="180">
        <v>0.14000000000000001</v>
      </c>
      <c r="F85" s="47">
        <v>0</v>
      </c>
      <c r="G85" s="180">
        <v>-1</v>
      </c>
      <c r="H85" s="47">
        <v>13279</v>
      </c>
    </row>
    <row r="86" spans="1:8">
      <c r="A86" s="44" t="s">
        <v>992</v>
      </c>
      <c r="B86" s="44" t="s">
        <v>71</v>
      </c>
      <c r="C86" s="45">
        <v>46145</v>
      </c>
      <c r="D86" s="47">
        <v>17537</v>
      </c>
      <c r="E86" s="180">
        <v>0.26</v>
      </c>
      <c r="F86" s="47">
        <v>0</v>
      </c>
      <c r="G86" s="180">
        <v>-1</v>
      </c>
      <c r="H86" s="47">
        <v>13948</v>
      </c>
    </row>
    <row r="87" spans="1:8">
      <c r="A87" s="44" t="s">
        <v>992</v>
      </c>
      <c r="B87" s="44" t="s">
        <v>71</v>
      </c>
      <c r="C87" s="45">
        <v>46152</v>
      </c>
      <c r="D87" s="47">
        <v>20748</v>
      </c>
      <c r="E87" s="180">
        <v>0.27</v>
      </c>
      <c r="F87" s="47">
        <v>0</v>
      </c>
      <c r="G87" s="180">
        <v>-1</v>
      </c>
      <c r="H87" s="47">
        <v>16336</v>
      </c>
    </row>
    <row r="88" spans="1:8">
      <c r="A88" s="44" t="s">
        <v>992</v>
      </c>
      <c r="B88" s="44" t="s">
        <v>71</v>
      </c>
      <c r="C88" s="45">
        <v>46159</v>
      </c>
      <c r="D88" s="47">
        <v>19745</v>
      </c>
      <c r="E88" s="180">
        <v>0.31</v>
      </c>
      <c r="F88" s="47">
        <v>0</v>
      </c>
      <c r="G88" s="180">
        <v>-1</v>
      </c>
      <c r="H88" s="47">
        <v>15018</v>
      </c>
    </row>
    <row r="89" spans="1:8">
      <c r="A89" s="44" t="s">
        <v>992</v>
      </c>
      <c r="B89" s="44" t="s">
        <v>71</v>
      </c>
      <c r="C89" s="45">
        <v>46166</v>
      </c>
      <c r="D89" s="47">
        <v>21827</v>
      </c>
      <c r="E89" s="180">
        <v>0.27</v>
      </c>
      <c r="F89" s="47">
        <v>0</v>
      </c>
      <c r="G89" s="180">
        <v>-1</v>
      </c>
      <c r="H89" s="47">
        <v>17243</v>
      </c>
    </row>
    <row r="90" spans="1:8">
      <c r="A90" s="44" t="s">
        <v>992</v>
      </c>
      <c r="B90" s="44" t="s">
        <v>71</v>
      </c>
      <c r="C90" s="45">
        <v>46173</v>
      </c>
      <c r="D90" s="47">
        <v>26605</v>
      </c>
      <c r="E90" s="180">
        <v>0.24</v>
      </c>
      <c r="F90" s="47">
        <v>0</v>
      </c>
      <c r="G90" s="180">
        <v>-1</v>
      </c>
      <c r="H90" s="47">
        <v>21408</v>
      </c>
    </row>
    <row r="91" spans="1:8">
      <c r="A91" s="44" t="s">
        <v>992</v>
      </c>
      <c r="B91" s="44" t="s">
        <v>71</v>
      </c>
      <c r="C91" s="45">
        <v>46180</v>
      </c>
      <c r="D91" s="47">
        <v>27324</v>
      </c>
      <c r="E91" s="180">
        <v>0.23</v>
      </c>
      <c r="F91" s="47">
        <v>0</v>
      </c>
      <c r="G91" s="180">
        <v>-1</v>
      </c>
      <c r="H91" s="47">
        <v>22147</v>
      </c>
    </row>
    <row r="92" spans="1:8">
      <c r="A92" s="44" t="s">
        <v>992</v>
      </c>
      <c r="B92" s="44" t="s">
        <v>71</v>
      </c>
      <c r="C92" s="45">
        <v>46187</v>
      </c>
      <c r="D92" s="47">
        <v>28885</v>
      </c>
      <c r="E92" s="180">
        <v>0.26</v>
      </c>
      <c r="F92" s="47">
        <v>0</v>
      </c>
      <c r="G92" s="180">
        <v>-1</v>
      </c>
      <c r="H92" s="47">
        <v>22974</v>
      </c>
    </row>
    <row r="93" spans="1:8">
      <c r="A93" s="44" t="s">
        <v>992</v>
      </c>
      <c r="B93" s="44" t="s">
        <v>121</v>
      </c>
      <c r="C93" s="45">
        <v>46103</v>
      </c>
      <c r="D93" s="47">
        <v>6743</v>
      </c>
      <c r="E93" s="180">
        <v>0.05</v>
      </c>
      <c r="F93" s="47">
        <v>0</v>
      </c>
      <c r="G93" s="180">
        <v>-1</v>
      </c>
      <c r="H93" s="47">
        <v>6396</v>
      </c>
    </row>
    <row r="94" spans="1:8">
      <c r="A94" s="44" t="s">
        <v>992</v>
      </c>
      <c r="B94" s="44" t="s">
        <v>121</v>
      </c>
      <c r="C94" s="45">
        <v>46110</v>
      </c>
      <c r="D94" s="47">
        <v>6700</v>
      </c>
      <c r="E94" s="180">
        <v>0.1</v>
      </c>
      <c r="F94" s="47">
        <v>0</v>
      </c>
      <c r="G94" s="180">
        <v>-1</v>
      </c>
      <c r="H94" s="47">
        <v>6076</v>
      </c>
    </row>
    <row r="95" spans="1:8">
      <c r="A95" s="44" t="s">
        <v>992</v>
      </c>
      <c r="B95" s="44" t="s">
        <v>121</v>
      </c>
      <c r="C95" s="45">
        <v>46117</v>
      </c>
      <c r="D95" s="47">
        <v>6698</v>
      </c>
      <c r="E95" s="180">
        <v>0.12</v>
      </c>
      <c r="F95" s="47">
        <v>0</v>
      </c>
      <c r="G95" s="180">
        <v>-1</v>
      </c>
      <c r="H95" s="47">
        <v>5963</v>
      </c>
    </row>
    <row r="96" spans="1:8">
      <c r="A96" s="44" t="s">
        <v>992</v>
      </c>
      <c r="B96" s="44" t="s">
        <v>121</v>
      </c>
      <c r="C96" s="45">
        <v>46124</v>
      </c>
      <c r="D96" s="47">
        <v>6702</v>
      </c>
      <c r="E96" s="180">
        <v>0.15</v>
      </c>
      <c r="F96" s="47">
        <v>0</v>
      </c>
      <c r="G96" s="180">
        <v>-1</v>
      </c>
      <c r="H96" s="47">
        <v>5830</v>
      </c>
    </row>
    <row r="97" spans="1:8">
      <c r="A97" s="44" t="s">
        <v>992</v>
      </c>
      <c r="B97" s="44" t="s">
        <v>121</v>
      </c>
      <c r="C97" s="45">
        <v>46131</v>
      </c>
      <c r="D97" s="47">
        <v>6723</v>
      </c>
      <c r="E97" s="180">
        <v>0.06</v>
      </c>
      <c r="F97" s="47">
        <v>0</v>
      </c>
      <c r="G97" s="180">
        <v>-1</v>
      </c>
      <c r="H97" s="47">
        <v>6342</v>
      </c>
    </row>
    <row r="98" spans="1:8">
      <c r="A98" s="44" t="s">
        <v>992</v>
      </c>
      <c r="B98" s="44" t="s">
        <v>121</v>
      </c>
      <c r="C98" s="45">
        <v>46138</v>
      </c>
      <c r="D98" s="47">
        <v>6724</v>
      </c>
      <c r="E98" s="180">
        <v>0.08</v>
      </c>
      <c r="F98" s="47">
        <v>0</v>
      </c>
      <c r="G98" s="180">
        <v>-1</v>
      </c>
      <c r="H98" s="47">
        <v>6221</v>
      </c>
    </row>
    <row r="99" spans="1:8">
      <c r="A99" s="44" t="s">
        <v>992</v>
      </c>
      <c r="B99" s="44" t="s">
        <v>121</v>
      </c>
      <c r="C99" s="45">
        <v>46145</v>
      </c>
      <c r="D99" s="47">
        <v>6799</v>
      </c>
      <c r="E99" s="180">
        <v>0.14000000000000001</v>
      </c>
      <c r="F99" s="47">
        <v>0</v>
      </c>
      <c r="G99" s="180">
        <v>-1</v>
      </c>
      <c r="H99" s="47">
        <v>5969</v>
      </c>
    </row>
    <row r="100" spans="1:8">
      <c r="A100" s="44" t="s">
        <v>992</v>
      </c>
      <c r="B100" s="44" t="s">
        <v>121</v>
      </c>
      <c r="C100" s="45">
        <v>46152</v>
      </c>
      <c r="D100" s="47">
        <v>6825</v>
      </c>
      <c r="E100" s="180">
        <v>0.12</v>
      </c>
      <c r="F100" s="47">
        <v>0</v>
      </c>
      <c r="G100" s="180">
        <v>-1</v>
      </c>
      <c r="H100" s="47">
        <v>6107</v>
      </c>
    </row>
    <row r="101" spans="1:8">
      <c r="A101" s="44" t="s">
        <v>992</v>
      </c>
      <c r="B101" s="44" t="s">
        <v>121</v>
      </c>
      <c r="C101" s="45">
        <v>46159</v>
      </c>
      <c r="D101" s="47">
        <v>6847</v>
      </c>
      <c r="E101" s="180">
        <v>0.13</v>
      </c>
      <c r="F101" s="47">
        <v>0</v>
      </c>
      <c r="G101" s="180">
        <v>-1</v>
      </c>
      <c r="H101" s="47">
        <v>6057</v>
      </c>
    </row>
    <row r="102" spans="1:8">
      <c r="A102" s="44" t="s">
        <v>992</v>
      </c>
      <c r="B102" s="44" t="s">
        <v>121</v>
      </c>
      <c r="C102" s="45">
        <v>46166</v>
      </c>
      <c r="D102" s="47">
        <v>6850</v>
      </c>
      <c r="E102" s="180">
        <v>0.14000000000000001</v>
      </c>
      <c r="F102" s="49">
        <v>0</v>
      </c>
      <c r="G102" s="180">
        <v>-1</v>
      </c>
      <c r="H102" s="47">
        <v>5997</v>
      </c>
    </row>
    <row r="103" spans="1:8">
      <c r="A103" s="44" t="s">
        <v>992</v>
      </c>
      <c r="B103" s="44" t="s">
        <v>121</v>
      </c>
      <c r="C103" s="45">
        <v>46173</v>
      </c>
      <c r="D103" s="47">
        <v>6856</v>
      </c>
      <c r="E103" s="180">
        <v>0.08</v>
      </c>
      <c r="F103" s="49">
        <v>0</v>
      </c>
      <c r="G103" s="180">
        <v>-1</v>
      </c>
      <c r="H103" s="47">
        <v>6341</v>
      </c>
    </row>
    <row r="104" spans="1:8">
      <c r="A104" s="44" t="s">
        <v>992</v>
      </c>
      <c r="B104" s="44" t="s">
        <v>121</v>
      </c>
      <c r="C104" s="45">
        <v>46180</v>
      </c>
      <c r="D104" s="47">
        <v>6861</v>
      </c>
      <c r="E104" s="180">
        <v>0.14000000000000001</v>
      </c>
      <c r="F104" s="49">
        <v>0</v>
      </c>
      <c r="G104" s="180">
        <v>-1</v>
      </c>
      <c r="H104" s="47">
        <v>6018</v>
      </c>
    </row>
    <row r="105" spans="1:8">
      <c r="A105" s="44" t="s">
        <v>992</v>
      </c>
      <c r="B105" s="44" t="s">
        <v>121</v>
      </c>
      <c r="C105" s="45">
        <v>46187</v>
      </c>
      <c r="D105" s="47">
        <v>6858</v>
      </c>
      <c r="E105" s="180">
        <v>0.12</v>
      </c>
      <c r="F105" s="49">
        <v>0</v>
      </c>
      <c r="G105" s="180">
        <v>-1</v>
      </c>
      <c r="H105" s="47">
        <v>6120</v>
      </c>
    </row>
    <row r="106" spans="1:8">
      <c r="A106" s="44" t="s">
        <v>992</v>
      </c>
      <c r="B106" s="44" t="s">
        <v>198</v>
      </c>
      <c r="C106" s="45">
        <v>46103</v>
      </c>
      <c r="D106" s="47">
        <v>114</v>
      </c>
      <c r="E106" s="180">
        <v>0.05</v>
      </c>
      <c r="F106" s="47">
        <v>0</v>
      </c>
      <c r="G106" s="180">
        <v>-1</v>
      </c>
      <c r="H106" s="47">
        <v>108</v>
      </c>
    </row>
    <row r="107" spans="1:8">
      <c r="A107" s="44" t="s">
        <v>992</v>
      </c>
      <c r="B107" s="44" t="s">
        <v>198</v>
      </c>
      <c r="C107" s="45">
        <v>46110</v>
      </c>
      <c r="D107" s="47">
        <v>110</v>
      </c>
      <c r="E107" s="180">
        <v>-0.12</v>
      </c>
      <c r="F107" s="47">
        <v>0</v>
      </c>
      <c r="G107" s="180">
        <v>-1</v>
      </c>
      <c r="H107" s="47">
        <v>126</v>
      </c>
    </row>
    <row r="108" spans="1:8">
      <c r="A108" s="44" t="s">
        <v>992</v>
      </c>
      <c r="B108" s="44" t="s">
        <v>198</v>
      </c>
      <c r="C108" s="45">
        <v>46117</v>
      </c>
      <c r="D108" s="47">
        <v>113</v>
      </c>
      <c r="E108" s="180">
        <v>-0.21</v>
      </c>
      <c r="F108" s="47">
        <v>0</v>
      </c>
      <c r="G108" s="180">
        <v>-1</v>
      </c>
      <c r="H108" s="47">
        <v>142</v>
      </c>
    </row>
    <row r="109" spans="1:8">
      <c r="A109" s="44" t="s">
        <v>992</v>
      </c>
      <c r="B109" s="44" t="s">
        <v>198</v>
      </c>
      <c r="C109" s="45">
        <v>46124</v>
      </c>
      <c r="D109" s="47">
        <v>112</v>
      </c>
      <c r="E109" s="180">
        <v>-0.02</v>
      </c>
      <c r="F109" s="47">
        <v>0</v>
      </c>
      <c r="G109" s="180">
        <v>-1</v>
      </c>
      <c r="H109" s="47">
        <v>114</v>
      </c>
    </row>
    <row r="110" spans="1:8">
      <c r="A110" s="44" t="s">
        <v>992</v>
      </c>
      <c r="B110" s="44" t="s">
        <v>198</v>
      </c>
      <c r="C110" s="45">
        <v>46131</v>
      </c>
      <c r="D110" s="47">
        <v>115</v>
      </c>
      <c r="E110" s="180">
        <v>0</v>
      </c>
      <c r="F110" s="47">
        <v>0</v>
      </c>
      <c r="G110" s="180">
        <v>-1</v>
      </c>
      <c r="H110" s="47">
        <v>115</v>
      </c>
    </row>
    <row r="111" spans="1:8">
      <c r="A111" s="44" t="s">
        <v>992</v>
      </c>
      <c r="B111" s="44" t="s">
        <v>198</v>
      </c>
      <c r="C111" s="45">
        <v>46138</v>
      </c>
      <c r="D111" s="47">
        <v>113</v>
      </c>
      <c r="E111" s="180">
        <v>-0.1</v>
      </c>
      <c r="F111" s="47">
        <v>0</v>
      </c>
      <c r="G111" s="180">
        <v>-1</v>
      </c>
      <c r="H111" s="47">
        <v>125</v>
      </c>
    </row>
    <row r="112" spans="1:8">
      <c r="A112" s="44" t="s">
        <v>992</v>
      </c>
      <c r="B112" s="44" t="s">
        <v>198</v>
      </c>
      <c r="C112" s="45">
        <v>46145</v>
      </c>
      <c r="D112" s="47">
        <v>116</v>
      </c>
      <c r="E112" s="180">
        <v>-0.23</v>
      </c>
      <c r="F112" s="47">
        <v>0</v>
      </c>
      <c r="G112" s="180">
        <v>-1</v>
      </c>
      <c r="H112" s="47">
        <v>151</v>
      </c>
    </row>
    <row r="113" spans="1:8">
      <c r="A113" s="44" t="s">
        <v>992</v>
      </c>
      <c r="B113" s="44" t="s">
        <v>198</v>
      </c>
      <c r="C113" s="45">
        <v>46152</v>
      </c>
      <c r="D113" s="47">
        <v>112</v>
      </c>
      <c r="E113" s="180">
        <v>0.53</v>
      </c>
      <c r="F113" s="47">
        <v>0</v>
      </c>
      <c r="G113" s="180">
        <v>-1</v>
      </c>
      <c r="H113" s="47">
        <v>73</v>
      </c>
    </row>
    <row r="114" spans="1:8">
      <c r="A114" s="44" t="s">
        <v>992</v>
      </c>
      <c r="B114" s="44" t="s">
        <v>198</v>
      </c>
      <c r="C114" s="45">
        <v>46159</v>
      </c>
      <c r="D114" s="47">
        <v>147</v>
      </c>
      <c r="E114" s="180">
        <v>0.34</v>
      </c>
      <c r="F114" s="47">
        <v>0</v>
      </c>
      <c r="G114" s="180">
        <v>-1</v>
      </c>
      <c r="H114" s="47">
        <v>110</v>
      </c>
    </row>
    <row r="115" spans="1:8">
      <c r="A115" s="44" t="s">
        <v>992</v>
      </c>
      <c r="B115" s="44" t="s">
        <v>198</v>
      </c>
      <c r="C115" s="45">
        <v>46166</v>
      </c>
      <c r="D115" s="47">
        <v>154</v>
      </c>
      <c r="E115" s="180">
        <v>0.28999999999999998</v>
      </c>
      <c r="F115" s="49">
        <v>0</v>
      </c>
      <c r="G115" s="180">
        <v>-1</v>
      </c>
      <c r="H115" s="47">
        <v>119</v>
      </c>
    </row>
    <row r="116" spans="1:8">
      <c r="A116" s="44" t="s">
        <v>992</v>
      </c>
      <c r="B116" s="44" t="s">
        <v>198</v>
      </c>
      <c r="C116" s="45">
        <v>46173</v>
      </c>
      <c r="D116" s="47">
        <v>154</v>
      </c>
      <c r="E116" s="180">
        <v>0.43</v>
      </c>
      <c r="F116" s="49">
        <v>0</v>
      </c>
      <c r="G116" s="180">
        <v>-1</v>
      </c>
      <c r="H116" s="47">
        <v>108</v>
      </c>
    </row>
    <row r="117" spans="1:8">
      <c r="A117" s="44" t="s">
        <v>992</v>
      </c>
      <c r="B117" s="44" t="s">
        <v>198</v>
      </c>
      <c r="C117" s="45">
        <v>46180</v>
      </c>
      <c r="D117" s="47">
        <v>155</v>
      </c>
      <c r="E117" s="180">
        <v>0.71</v>
      </c>
      <c r="F117" s="49">
        <v>0</v>
      </c>
      <c r="G117" s="180">
        <v>-1</v>
      </c>
      <c r="H117" s="47">
        <v>91</v>
      </c>
    </row>
    <row r="118" spans="1:8">
      <c r="A118" s="44" t="s">
        <v>992</v>
      </c>
      <c r="B118" s="44" t="s">
        <v>198</v>
      </c>
      <c r="C118" s="45">
        <v>46187</v>
      </c>
      <c r="D118" s="47">
        <v>156</v>
      </c>
      <c r="E118" s="180">
        <v>0.55000000000000004</v>
      </c>
      <c r="F118" s="49">
        <v>0</v>
      </c>
      <c r="G118" s="180">
        <v>-1</v>
      </c>
      <c r="H118" s="47">
        <v>101</v>
      </c>
    </row>
    <row r="119" spans="1:8">
      <c r="A119" s="44" t="s">
        <v>992</v>
      </c>
      <c r="B119" s="44" t="s">
        <v>486</v>
      </c>
      <c r="C119" s="45">
        <v>46103</v>
      </c>
      <c r="D119" s="47">
        <v>0</v>
      </c>
      <c r="E119" s="181"/>
      <c r="F119" s="47">
        <v>0</v>
      </c>
      <c r="G119" s="181"/>
      <c r="H119" s="47">
        <v>0</v>
      </c>
    </row>
    <row r="120" spans="1:8">
      <c r="A120" s="44" t="s">
        <v>992</v>
      </c>
      <c r="B120" s="44" t="s">
        <v>486</v>
      </c>
      <c r="C120" s="45">
        <v>46110</v>
      </c>
      <c r="D120" s="47">
        <v>0</v>
      </c>
      <c r="E120" s="181"/>
      <c r="F120" s="47">
        <v>0</v>
      </c>
      <c r="G120" s="181"/>
      <c r="H120" s="47">
        <v>0</v>
      </c>
    </row>
    <row r="121" spans="1:8">
      <c r="A121" s="44" t="s">
        <v>992</v>
      </c>
      <c r="B121" s="44" t="s">
        <v>486</v>
      </c>
      <c r="C121" s="45">
        <v>46117</v>
      </c>
      <c r="D121" s="47">
        <v>0</v>
      </c>
      <c r="E121" s="181"/>
      <c r="F121" s="47">
        <v>0</v>
      </c>
      <c r="G121" s="181"/>
      <c r="H121" s="47">
        <v>0</v>
      </c>
    </row>
    <row r="122" spans="1:8">
      <c r="A122" s="44" t="s">
        <v>992</v>
      </c>
      <c r="B122" s="44" t="s">
        <v>486</v>
      </c>
      <c r="C122" s="45">
        <v>46124</v>
      </c>
      <c r="D122" s="47">
        <v>0</v>
      </c>
      <c r="E122" s="181"/>
      <c r="F122" s="47">
        <v>0</v>
      </c>
      <c r="G122" s="181"/>
      <c r="H122" s="47">
        <v>0</v>
      </c>
    </row>
    <row r="123" spans="1:8">
      <c r="A123" s="44" t="s">
        <v>992</v>
      </c>
      <c r="B123" s="44" t="s">
        <v>486</v>
      </c>
      <c r="C123" s="45">
        <v>46131</v>
      </c>
      <c r="D123" s="47">
        <v>0</v>
      </c>
      <c r="E123" s="181"/>
      <c r="F123" s="47">
        <v>0</v>
      </c>
      <c r="G123" s="181"/>
      <c r="H123" s="47">
        <v>0</v>
      </c>
    </row>
    <row r="124" spans="1:8">
      <c r="A124" s="44" t="s">
        <v>992</v>
      </c>
      <c r="B124" s="44" t="s">
        <v>486</v>
      </c>
      <c r="C124" s="45">
        <v>46138</v>
      </c>
      <c r="D124" s="47">
        <v>0</v>
      </c>
      <c r="E124" s="181"/>
      <c r="F124" s="47">
        <v>0</v>
      </c>
      <c r="G124" s="181"/>
      <c r="H124" s="47">
        <v>0</v>
      </c>
    </row>
    <row r="125" spans="1:8">
      <c r="A125" s="44" t="s">
        <v>992</v>
      </c>
      <c r="B125" s="44" t="s">
        <v>486</v>
      </c>
      <c r="C125" s="45">
        <v>46145</v>
      </c>
      <c r="D125" s="47">
        <v>0</v>
      </c>
      <c r="E125" s="180">
        <v>-0.68</v>
      </c>
      <c r="F125" s="47">
        <v>0</v>
      </c>
      <c r="G125" s="180">
        <v>-1</v>
      </c>
      <c r="H125" s="47">
        <v>1</v>
      </c>
    </row>
    <row r="126" spans="1:8">
      <c r="A126" s="44" t="s">
        <v>992</v>
      </c>
      <c r="B126" s="44" t="s">
        <v>486</v>
      </c>
      <c r="C126" s="45">
        <v>46152</v>
      </c>
      <c r="D126" s="47">
        <v>0</v>
      </c>
      <c r="E126" s="181"/>
      <c r="F126" s="47">
        <v>0</v>
      </c>
      <c r="G126" s="181"/>
      <c r="H126" s="47">
        <v>0</v>
      </c>
    </row>
    <row r="127" spans="1:8">
      <c r="A127" s="44" t="s">
        <v>992</v>
      </c>
      <c r="B127" s="44" t="s">
        <v>486</v>
      </c>
      <c r="C127" s="45">
        <v>46159</v>
      </c>
      <c r="D127" s="47">
        <v>0</v>
      </c>
      <c r="E127" s="181"/>
      <c r="F127" s="47">
        <v>0</v>
      </c>
      <c r="G127" s="181"/>
      <c r="H127" s="47">
        <v>0</v>
      </c>
    </row>
    <row r="128" spans="1:8">
      <c r="A128" s="44" t="s">
        <v>992</v>
      </c>
      <c r="B128" s="44" t="s">
        <v>486</v>
      </c>
      <c r="C128" s="45">
        <v>46166</v>
      </c>
      <c r="D128" s="47">
        <v>0</v>
      </c>
      <c r="E128" s="181"/>
      <c r="F128" s="47">
        <v>0</v>
      </c>
      <c r="G128" s="181"/>
      <c r="H128" s="47">
        <v>0</v>
      </c>
    </row>
    <row r="129" spans="1:25">
      <c r="A129" s="44" t="s">
        <v>992</v>
      </c>
      <c r="B129" s="44" t="s">
        <v>486</v>
      </c>
      <c r="C129" s="45">
        <v>46173</v>
      </c>
      <c r="D129" s="47">
        <v>0</v>
      </c>
      <c r="E129" s="181"/>
      <c r="F129" s="47">
        <v>0</v>
      </c>
      <c r="G129" s="181"/>
      <c r="H129" s="47">
        <v>0</v>
      </c>
      <c r="N129" s="76"/>
      <c r="O129" s="76"/>
      <c r="P129" s="76"/>
      <c r="Q129" s="76"/>
      <c r="R129" s="76"/>
      <c r="S129" s="76"/>
      <c r="T129" s="76"/>
      <c r="U129" s="76"/>
      <c r="V129" s="76"/>
      <c r="W129" s="76"/>
    </row>
    <row r="130" spans="1:25">
      <c r="A130" s="44" t="s">
        <v>992</v>
      </c>
      <c r="B130" s="44" t="s">
        <v>486</v>
      </c>
      <c r="C130" s="45">
        <v>46180</v>
      </c>
      <c r="D130" s="47">
        <v>0</v>
      </c>
      <c r="E130" s="181"/>
      <c r="F130" s="47">
        <v>0</v>
      </c>
      <c r="G130" s="181"/>
      <c r="H130" s="47">
        <v>0</v>
      </c>
      <c r="L130" s="80" t="s">
        <v>993</v>
      </c>
    </row>
    <row r="131" spans="1:25">
      <c r="A131" s="44" t="s">
        <v>992</v>
      </c>
      <c r="B131" s="44" t="s">
        <v>486</v>
      </c>
      <c r="C131" s="45">
        <v>46187</v>
      </c>
      <c r="D131" s="47">
        <v>0</v>
      </c>
      <c r="E131" s="181"/>
      <c r="F131" s="47">
        <v>0</v>
      </c>
      <c r="G131" s="181"/>
      <c r="H131" s="47">
        <v>0</v>
      </c>
      <c r="M131" s="80" t="s">
        <v>697</v>
      </c>
      <c r="N131" s="76"/>
      <c r="O131" s="76"/>
      <c r="P131" s="76"/>
      <c r="Q131" s="76"/>
      <c r="R131" s="76"/>
      <c r="S131" s="76"/>
      <c r="T131" s="76"/>
      <c r="U131" s="76"/>
      <c r="V131" s="76"/>
      <c r="W131" s="76"/>
      <c r="X131" s="76"/>
      <c r="Y131" s="76"/>
    </row>
    <row r="132" spans="1:25">
      <c r="A132" s="44" t="s">
        <v>992</v>
      </c>
      <c r="B132" s="44" t="s">
        <v>638</v>
      </c>
      <c r="C132" s="45">
        <v>46103</v>
      </c>
      <c r="D132" s="47">
        <v>1748980</v>
      </c>
      <c r="E132" s="180">
        <v>0.46</v>
      </c>
      <c r="F132" s="47">
        <v>0</v>
      </c>
      <c r="G132" s="180">
        <v>-1</v>
      </c>
      <c r="H132" s="47">
        <v>1196172</v>
      </c>
      <c r="I132" s="123">
        <f>SUM('Forecast vs Actuals'!W4:AH4)</f>
        <v>20781751</v>
      </c>
      <c r="J132" s="123">
        <f>SUM(H132:H143)</f>
        <v>14783118</v>
      </c>
      <c r="K132" s="80">
        <f>(I132-J132)/J132</f>
        <v>0.40577589923857743</v>
      </c>
      <c r="L132" s="192">
        <v>46110</v>
      </c>
      <c r="M132" s="193">
        <f t="array" ref="M132">INDEX('OP Units'!$B$2:$AO$2,1,MATCH(L132,'OP Units'!$B$1:$AO$1,0))</f>
        <v>1483290</v>
      </c>
    </row>
    <row r="133" spans="1:25">
      <c r="A133" s="44" t="s">
        <v>992</v>
      </c>
      <c r="B133" s="44" t="s">
        <v>638</v>
      </c>
      <c r="C133" s="45">
        <v>46110</v>
      </c>
      <c r="D133" s="47">
        <v>1715282</v>
      </c>
      <c r="E133" s="180">
        <v>0.43</v>
      </c>
      <c r="F133" s="47">
        <v>0</v>
      </c>
      <c r="G133" s="180">
        <v>-1</v>
      </c>
      <c r="H133" s="47">
        <v>1200410</v>
      </c>
      <c r="L133" s="192">
        <f t="shared" ref="L133:L144" si="0">L132+7</f>
        <v>46117</v>
      </c>
      <c r="M133" s="193">
        <f t="array" ref="M133">INDEX('OP Units'!$B$2:$AO$2,1,MATCH(L133,'OP Units'!$B$1:$AO$1,0))</f>
        <v>1432315</v>
      </c>
    </row>
    <row r="134" spans="1:25">
      <c r="A134" s="44" t="s">
        <v>992</v>
      </c>
      <c r="B134" s="44" t="s">
        <v>638</v>
      </c>
      <c r="C134" s="45">
        <v>46117</v>
      </c>
      <c r="D134" s="47">
        <v>1706677</v>
      </c>
      <c r="E134" s="180">
        <v>0.46</v>
      </c>
      <c r="F134" s="47">
        <v>0</v>
      </c>
      <c r="G134" s="180">
        <v>-1</v>
      </c>
      <c r="H134" s="47">
        <v>1169805</v>
      </c>
      <c r="L134" s="192">
        <f t="shared" si="0"/>
        <v>46124</v>
      </c>
      <c r="M134" s="193">
        <f t="array" ref="M134">INDEX('OP Units'!$B$2:$AO$2,1,MATCH(L134,'OP Units'!$B$1:$AO$1,0))</f>
        <v>1493070</v>
      </c>
    </row>
    <row r="135" spans="1:25">
      <c r="A135" s="44" t="s">
        <v>992</v>
      </c>
      <c r="B135" s="44" t="s">
        <v>638</v>
      </c>
      <c r="C135" s="45">
        <v>46124</v>
      </c>
      <c r="D135" s="47">
        <v>1711290</v>
      </c>
      <c r="E135" s="180">
        <v>0.42</v>
      </c>
      <c r="F135" s="47">
        <v>0</v>
      </c>
      <c r="G135" s="180">
        <v>-1</v>
      </c>
      <c r="H135" s="47">
        <v>1207717</v>
      </c>
      <c r="L135" s="192">
        <f t="shared" si="0"/>
        <v>46131</v>
      </c>
      <c r="M135" s="193">
        <f t="array" ref="M135">INDEX('OP Units'!$B$2:$AO$2,1,MATCH(L135,'OP Units'!$B$1:$AO$1,0))</f>
        <v>1528025</v>
      </c>
      <c r="N135" s="123">
        <f>SUM(M132:M135)</f>
        <v>5936700</v>
      </c>
      <c r="O135" s="123">
        <f>SUM(H132:H135)</f>
        <v>4774104</v>
      </c>
      <c r="P135" s="89">
        <f>(N135-O135)/O135</f>
        <v>0.24352129739947015</v>
      </c>
    </row>
    <row r="136" spans="1:25">
      <c r="A136" s="44" t="s">
        <v>992</v>
      </c>
      <c r="B136" s="44" t="s">
        <v>638</v>
      </c>
      <c r="C136" s="45">
        <v>46131</v>
      </c>
      <c r="D136" s="47">
        <v>1716828</v>
      </c>
      <c r="E136" s="180">
        <v>0.41</v>
      </c>
      <c r="F136" s="47">
        <v>0</v>
      </c>
      <c r="G136" s="180">
        <v>-1</v>
      </c>
      <c r="H136" s="47">
        <v>1220779</v>
      </c>
      <c r="J136" s="123">
        <f>SUM('Forecast vs Actuals'!W4:Z4)</f>
        <v>6883331</v>
      </c>
      <c r="K136" s="123">
        <f>SUM(H132:H135)</f>
        <v>4774104</v>
      </c>
      <c r="L136" s="192">
        <f t="shared" si="0"/>
        <v>46138</v>
      </c>
      <c r="M136" s="193">
        <f t="array" ref="M136">INDEX('OP Units'!$B$2:$AO$2,1,MATCH(L136,'OP Units'!$B$1:$AO$1,0))</f>
        <v>1587484</v>
      </c>
    </row>
    <row r="137" spans="1:25">
      <c r="A137" s="44" t="s">
        <v>992</v>
      </c>
      <c r="B137" s="44" t="s">
        <v>638</v>
      </c>
      <c r="C137" s="45">
        <v>46138</v>
      </c>
      <c r="D137" s="47">
        <v>1746797</v>
      </c>
      <c r="E137" s="180">
        <v>0.39</v>
      </c>
      <c r="F137" s="47">
        <v>0</v>
      </c>
      <c r="G137" s="180">
        <v>-1</v>
      </c>
      <c r="H137" s="47">
        <v>1260910</v>
      </c>
      <c r="K137" s="80">
        <f>(J136-K136)/K136</f>
        <v>0.44180583414186203</v>
      </c>
      <c r="L137" s="192">
        <f t="shared" si="0"/>
        <v>46145</v>
      </c>
      <c r="M137" s="193">
        <f t="array" ref="M137">INDEX('OP Units'!$B$2:$AO$2,1,MATCH(L137,'OP Units'!$B$1:$AO$1,0))</f>
        <v>1458571</v>
      </c>
    </row>
    <row r="138" spans="1:25">
      <c r="A138" s="44" t="s">
        <v>992</v>
      </c>
      <c r="B138" s="44" t="s">
        <v>638</v>
      </c>
      <c r="C138" s="45">
        <v>46145</v>
      </c>
      <c r="D138" s="47">
        <v>1762144</v>
      </c>
      <c r="E138" s="180">
        <v>0.43</v>
      </c>
      <c r="F138" s="47">
        <v>0</v>
      </c>
      <c r="G138" s="180">
        <v>-1</v>
      </c>
      <c r="H138" s="47">
        <v>1232328</v>
      </c>
      <c r="L138" s="192">
        <f t="shared" si="0"/>
        <v>46152</v>
      </c>
      <c r="M138" s="193">
        <f t="array" ref="M138">INDEX('OP Units'!$B$2:$AO$2,1,MATCH(L138,'OP Units'!$B$1:$AO$1,0))</f>
        <v>1484816</v>
      </c>
    </row>
    <row r="139" spans="1:25">
      <c r="A139" s="44" t="s">
        <v>992</v>
      </c>
      <c r="B139" s="44" t="s">
        <v>638</v>
      </c>
      <c r="C139" s="45">
        <v>46152</v>
      </c>
      <c r="D139" s="47">
        <v>1730048</v>
      </c>
      <c r="E139" s="180">
        <v>0.39</v>
      </c>
      <c r="F139" s="47">
        <v>0</v>
      </c>
      <c r="G139" s="180">
        <v>-1</v>
      </c>
      <c r="H139" s="47">
        <v>1247091</v>
      </c>
      <c r="J139" s="84">
        <f>250000*20</f>
        <v>5000000</v>
      </c>
      <c r="L139" s="192">
        <f t="shared" si="0"/>
        <v>46159</v>
      </c>
      <c r="M139" s="193">
        <f t="array" ref="M139">INDEX('OP Units'!$B$2:$AO$2,1,MATCH(L139,'OP Units'!$B$1:$AO$1,0))</f>
        <v>1513050</v>
      </c>
      <c r="N139" s="123">
        <f>SUM(M132:M139)</f>
        <v>11980621</v>
      </c>
      <c r="O139" s="123">
        <f>SUM(H132:H139)</f>
        <v>9735212</v>
      </c>
      <c r="P139" s="89">
        <f>(N139-O139)/O139</f>
        <v>0.23064818721975444</v>
      </c>
    </row>
    <row r="140" spans="1:25">
      <c r="A140" s="44" t="s">
        <v>992</v>
      </c>
      <c r="B140" s="44" t="s">
        <v>638</v>
      </c>
      <c r="C140" s="45">
        <v>46159</v>
      </c>
      <c r="D140" s="47">
        <v>1727260</v>
      </c>
      <c r="E140" s="180">
        <v>0.37</v>
      </c>
      <c r="F140" s="47">
        <v>0</v>
      </c>
      <c r="G140" s="180">
        <v>-1</v>
      </c>
      <c r="H140" s="47">
        <v>1263793</v>
      </c>
      <c r="L140" s="192">
        <f t="shared" si="0"/>
        <v>46166</v>
      </c>
      <c r="M140" s="193">
        <f t="array" ref="M140">INDEX('OP Units'!$B$2:$AO$2,1,MATCH(L140,'OP Units'!$B$1:$AO$1,0))</f>
        <v>1510356</v>
      </c>
    </row>
    <row r="141" spans="1:25">
      <c r="A141" s="44" t="s">
        <v>992</v>
      </c>
      <c r="B141" s="44" t="s">
        <v>638</v>
      </c>
      <c r="C141" s="45">
        <v>46166</v>
      </c>
      <c r="D141" s="47">
        <v>1727283</v>
      </c>
      <c r="E141" s="180">
        <v>0.37</v>
      </c>
      <c r="F141" s="49">
        <v>0</v>
      </c>
      <c r="G141" s="180">
        <v>-1</v>
      </c>
      <c r="H141" s="47">
        <v>1263341</v>
      </c>
      <c r="L141" s="192">
        <f t="shared" si="0"/>
        <v>46173</v>
      </c>
      <c r="M141" s="193">
        <f t="array" ref="M141">INDEX('OP Units'!$B$2:$AO$2,1,MATCH(L141,'OP Units'!$B$1:$AO$1,0))</f>
        <v>1523565</v>
      </c>
    </row>
    <row r="142" spans="1:25">
      <c r="A142" s="44" t="s">
        <v>992</v>
      </c>
      <c r="B142" s="44" t="s">
        <v>638</v>
      </c>
      <c r="C142" s="45">
        <v>46173</v>
      </c>
      <c r="D142" s="47">
        <v>1735496</v>
      </c>
      <c r="E142" s="180">
        <v>0.38</v>
      </c>
      <c r="F142" s="49">
        <v>0</v>
      </c>
      <c r="G142" s="180">
        <v>-1</v>
      </c>
      <c r="H142" s="47">
        <v>1261389</v>
      </c>
      <c r="L142" s="192">
        <f t="shared" si="0"/>
        <v>46180</v>
      </c>
      <c r="M142" s="193">
        <f t="array" ref="M142">INDEX('OP Units'!$B$2:$AO$2,1,MATCH(L142,'OP Units'!$B$1:$AO$1,0))</f>
        <v>1542023</v>
      </c>
    </row>
    <row r="143" spans="1:25">
      <c r="A143" s="44" t="s">
        <v>992</v>
      </c>
      <c r="B143" s="44" t="s">
        <v>638</v>
      </c>
      <c r="C143" s="45">
        <v>46180</v>
      </c>
      <c r="D143" s="47">
        <v>1749871</v>
      </c>
      <c r="E143" s="180">
        <v>0.39</v>
      </c>
      <c r="F143" s="49">
        <v>0</v>
      </c>
      <c r="G143" s="180">
        <v>-1</v>
      </c>
      <c r="H143" s="47">
        <v>1259383</v>
      </c>
      <c r="L143" s="192">
        <f t="shared" si="0"/>
        <v>46187</v>
      </c>
      <c r="M143" s="193">
        <f t="array" ref="M143">INDEX('OP Units'!$B$2:$AO$2,1,MATCH(L143,'OP Units'!$B$1:$AO$1,0))</f>
        <v>1585224</v>
      </c>
      <c r="N143" s="123">
        <f>SUM(M132:M143)</f>
        <v>18141789</v>
      </c>
      <c r="O143" s="123">
        <f>SUM(H132:H143)</f>
        <v>14783118</v>
      </c>
      <c r="P143" s="89">
        <f>(N143-O143)/O143</f>
        <v>0.22719638712212134</v>
      </c>
    </row>
    <row r="144" spans="1:25">
      <c r="A144" s="44" t="s">
        <v>992</v>
      </c>
      <c r="B144" s="44" t="s">
        <v>638</v>
      </c>
      <c r="C144" s="45">
        <v>46187</v>
      </c>
      <c r="D144" s="47">
        <v>1761962</v>
      </c>
      <c r="E144" s="180">
        <v>0.36</v>
      </c>
      <c r="F144" s="49">
        <v>0</v>
      </c>
      <c r="G144" s="180">
        <v>-1</v>
      </c>
      <c r="H144" s="47">
        <v>1291012</v>
      </c>
      <c r="L144" s="192">
        <f t="shared" si="0"/>
        <v>46194</v>
      </c>
      <c r="M144" s="193">
        <f t="array" ref="M144">INDEX('OP Units'!$B$2:$AO$2,1,MATCH(L144,'OP Units'!$B$1:$AO$1,0))</f>
        <v>1536788</v>
      </c>
    </row>
    <row r="145" spans="1:24">
      <c r="A145" s="44" t="s">
        <v>992</v>
      </c>
      <c r="B145" s="44" t="s">
        <v>116</v>
      </c>
      <c r="C145" s="45">
        <v>46103</v>
      </c>
      <c r="D145" s="47">
        <v>9322</v>
      </c>
      <c r="E145" s="181"/>
      <c r="F145" s="49">
        <v>0</v>
      </c>
      <c r="G145" s="181"/>
      <c r="H145" s="47">
        <v>0</v>
      </c>
    </row>
    <row r="146" spans="1:24">
      <c r="A146" s="44" t="s">
        <v>992</v>
      </c>
      <c r="B146" s="44" t="s">
        <v>116</v>
      </c>
      <c r="C146" s="45">
        <v>46110</v>
      </c>
      <c r="D146" s="47">
        <v>9362</v>
      </c>
      <c r="E146" s="181"/>
      <c r="F146" s="49">
        <v>0</v>
      </c>
      <c r="G146" s="181"/>
      <c r="H146" s="47">
        <v>0</v>
      </c>
      <c r="M146" s="123"/>
      <c r="N146" s="123"/>
      <c r="O146" s="123"/>
      <c r="P146" s="123"/>
      <c r="Q146" s="123"/>
      <c r="R146" s="123"/>
      <c r="S146" s="123"/>
      <c r="T146" s="123"/>
      <c r="U146" s="123"/>
      <c r="V146" s="123"/>
      <c r="W146" s="123"/>
      <c r="X146" s="123"/>
    </row>
    <row r="147" spans="1:24">
      <c r="A147" s="44" t="s">
        <v>992</v>
      </c>
      <c r="B147" s="44" t="s">
        <v>116</v>
      </c>
      <c r="C147" s="45">
        <v>46117</v>
      </c>
      <c r="D147" s="47">
        <v>9949</v>
      </c>
      <c r="E147" s="181"/>
      <c r="F147" s="49">
        <v>0</v>
      </c>
      <c r="G147" s="181"/>
      <c r="H147" s="47">
        <v>0</v>
      </c>
    </row>
    <row r="148" spans="1:24">
      <c r="A148" s="44" t="s">
        <v>992</v>
      </c>
      <c r="B148" s="44" t="s">
        <v>116</v>
      </c>
      <c r="C148" s="45">
        <v>46124</v>
      </c>
      <c r="D148" s="47">
        <v>10035</v>
      </c>
      <c r="E148" s="181"/>
      <c r="F148" s="49">
        <v>0</v>
      </c>
      <c r="G148" s="181"/>
      <c r="H148" s="47">
        <v>0</v>
      </c>
    </row>
    <row r="149" spans="1:24">
      <c r="A149" s="44" t="s">
        <v>992</v>
      </c>
      <c r="B149" s="44" t="s">
        <v>116</v>
      </c>
      <c r="C149" s="45">
        <v>46131</v>
      </c>
      <c r="D149" s="47">
        <v>10021</v>
      </c>
      <c r="E149" s="181"/>
      <c r="F149" s="49">
        <v>0</v>
      </c>
      <c r="G149" s="181"/>
      <c r="H149" s="47">
        <v>0</v>
      </c>
    </row>
    <row r="150" spans="1:24">
      <c r="A150" s="44" t="s">
        <v>992</v>
      </c>
      <c r="B150" s="44" t="s">
        <v>116</v>
      </c>
      <c r="C150" s="45">
        <v>46138</v>
      </c>
      <c r="D150" s="47">
        <v>10049</v>
      </c>
      <c r="E150" s="181"/>
      <c r="F150" s="49">
        <v>0</v>
      </c>
      <c r="G150" s="181"/>
      <c r="H150" s="47">
        <v>0</v>
      </c>
      <c r="L150" s="123"/>
      <c r="M150" s="123"/>
      <c r="N150" s="123"/>
      <c r="O150" s="123"/>
      <c r="P150" s="123"/>
      <c r="Q150" s="123"/>
      <c r="R150" s="123"/>
      <c r="S150" s="123"/>
      <c r="T150" s="123"/>
      <c r="U150" s="123"/>
      <c r="V150" s="123"/>
      <c r="W150" s="123"/>
      <c r="X150" s="123"/>
    </row>
    <row r="151" spans="1:24">
      <c r="A151" s="44" t="s">
        <v>992</v>
      </c>
      <c r="B151" s="44" t="s">
        <v>116</v>
      </c>
      <c r="C151" s="45">
        <v>46145</v>
      </c>
      <c r="D151" s="47">
        <v>9491</v>
      </c>
      <c r="E151" s="181"/>
      <c r="F151" s="49">
        <v>0</v>
      </c>
      <c r="G151" s="181"/>
      <c r="H151" s="47">
        <v>0</v>
      </c>
    </row>
    <row r="152" spans="1:24">
      <c r="A152" s="44" t="s">
        <v>992</v>
      </c>
      <c r="B152" s="44" t="s">
        <v>116</v>
      </c>
      <c r="C152" s="45">
        <v>46152</v>
      </c>
      <c r="D152" s="47">
        <v>9392</v>
      </c>
      <c r="E152" s="181"/>
      <c r="F152" s="49">
        <v>0</v>
      </c>
      <c r="G152" s="181"/>
      <c r="H152" s="47">
        <v>0</v>
      </c>
    </row>
    <row r="153" spans="1:24">
      <c r="A153" s="44" t="s">
        <v>992</v>
      </c>
      <c r="B153" s="44" t="s">
        <v>116</v>
      </c>
      <c r="C153" s="45">
        <v>46159</v>
      </c>
      <c r="D153" s="47">
        <v>9423</v>
      </c>
      <c r="E153" s="181"/>
      <c r="F153" s="49">
        <v>0</v>
      </c>
      <c r="G153" s="181"/>
      <c r="H153" s="47">
        <v>0</v>
      </c>
    </row>
    <row r="154" spans="1:24">
      <c r="A154" s="44" t="s">
        <v>992</v>
      </c>
      <c r="B154" s="44" t="s">
        <v>116</v>
      </c>
      <c r="C154" s="45">
        <v>46166</v>
      </c>
      <c r="D154" s="47">
        <v>9443</v>
      </c>
      <c r="E154" s="181"/>
      <c r="F154" s="49">
        <v>0</v>
      </c>
      <c r="G154" s="181"/>
      <c r="H154" s="47">
        <v>0</v>
      </c>
    </row>
    <row r="155" spans="1:24">
      <c r="A155" s="44" t="s">
        <v>992</v>
      </c>
      <c r="B155" s="44" t="s">
        <v>116</v>
      </c>
      <c r="C155" s="45">
        <v>46173</v>
      </c>
      <c r="D155" s="47">
        <v>9448</v>
      </c>
      <c r="E155" s="181"/>
      <c r="F155" s="49">
        <v>0</v>
      </c>
      <c r="G155" s="181"/>
      <c r="H155" s="47">
        <v>0</v>
      </c>
    </row>
    <row r="156" spans="1:24">
      <c r="A156" s="44" t="s">
        <v>992</v>
      </c>
      <c r="B156" s="44" t="s">
        <v>116</v>
      </c>
      <c r="C156" s="45">
        <v>46180</v>
      </c>
      <c r="D156" s="47">
        <v>9442</v>
      </c>
      <c r="E156" s="181"/>
      <c r="F156" s="49">
        <v>0</v>
      </c>
      <c r="G156" s="181"/>
      <c r="H156" s="47">
        <v>0</v>
      </c>
    </row>
    <row r="157" spans="1:24">
      <c r="A157" s="44" t="s">
        <v>992</v>
      </c>
      <c r="B157" s="44" t="s">
        <v>116</v>
      </c>
      <c r="C157" s="45">
        <v>46187</v>
      </c>
      <c r="D157" s="47">
        <v>9456</v>
      </c>
      <c r="E157" s="181"/>
      <c r="F157" s="49">
        <v>0</v>
      </c>
      <c r="G157" s="181"/>
      <c r="H157" s="47">
        <v>0</v>
      </c>
    </row>
    <row r="158" spans="1:24">
      <c r="A158" s="44" t="s">
        <v>992</v>
      </c>
      <c r="B158" s="44" t="s">
        <v>262</v>
      </c>
      <c r="C158" s="45">
        <v>46103</v>
      </c>
      <c r="D158" s="49">
        <v>2</v>
      </c>
      <c r="E158" s="44"/>
      <c r="F158" s="49">
        <v>0</v>
      </c>
      <c r="G158" s="44"/>
      <c r="H158" s="49">
        <v>0</v>
      </c>
    </row>
    <row r="159" spans="1:24">
      <c r="A159" s="44" t="s">
        <v>992</v>
      </c>
      <c r="B159" s="44" t="s">
        <v>262</v>
      </c>
      <c r="C159" s="45">
        <v>46110</v>
      </c>
      <c r="D159" s="49">
        <v>2</v>
      </c>
      <c r="E159" s="44"/>
      <c r="F159" s="49">
        <v>0</v>
      </c>
      <c r="G159" s="44"/>
      <c r="H159" s="49">
        <v>0</v>
      </c>
    </row>
    <row r="160" spans="1:24">
      <c r="A160" s="44" t="s">
        <v>992</v>
      </c>
      <c r="B160" s="44" t="s">
        <v>262</v>
      </c>
      <c r="C160" s="45">
        <v>46117</v>
      </c>
      <c r="D160" s="49">
        <v>2</v>
      </c>
      <c r="E160" s="44"/>
      <c r="F160" s="49">
        <v>0</v>
      </c>
      <c r="G160" s="44"/>
      <c r="H160" s="49">
        <v>0</v>
      </c>
    </row>
    <row r="161" spans="1:8">
      <c r="A161" s="44" t="s">
        <v>992</v>
      </c>
      <c r="B161" s="44" t="s">
        <v>262</v>
      </c>
      <c r="C161" s="45">
        <v>46124</v>
      </c>
      <c r="D161" s="49">
        <v>2</v>
      </c>
      <c r="E161" s="44"/>
      <c r="F161" s="49">
        <v>0</v>
      </c>
      <c r="G161" s="44"/>
      <c r="H161" s="49">
        <v>0</v>
      </c>
    </row>
    <row r="162" spans="1:8">
      <c r="A162" s="44" t="s">
        <v>992</v>
      </c>
      <c r="B162" s="44" t="s">
        <v>262</v>
      </c>
      <c r="C162" s="45">
        <v>46131</v>
      </c>
      <c r="D162" s="49">
        <v>2</v>
      </c>
      <c r="E162" s="44"/>
      <c r="F162" s="49">
        <v>0</v>
      </c>
      <c r="G162" s="44"/>
      <c r="H162" s="49">
        <v>0</v>
      </c>
    </row>
    <row r="163" spans="1:8">
      <c r="A163" s="44" t="s">
        <v>992</v>
      </c>
      <c r="B163" s="44" t="s">
        <v>262</v>
      </c>
      <c r="C163" s="45">
        <v>46138</v>
      </c>
      <c r="D163" s="49">
        <v>2</v>
      </c>
      <c r="E163" s="44"/>
      <c r="F163" s="49">
        <v>0</v>
      </c>
      <c r="G163" s="44"/>
      <c r="H163" s="49">
        <v>0</v>
      </c>
    </row>
    <row r="164" spans="1:8">
      <c r="A164" s="44" t="s">
        <v>992</v>
      </c>
      <c r="B164" s="44" t="s">
        <v>262</v>
      </c>
      <c r="C164" s="45">
        <v>46145</v>
      </c>
      <c r="D164" s="49">
        <v>2</v>
      </c>
      <c r="E164" s="44"/>
      <c r="F164" s="49">
        <v>0</v>
      </c>
      <c r="G164" s="44"/>
      <c r="H164" s="49">
        <v>0</v>
      </c>
    </row>
    <row r="165" spans="1:8">
      <c r="A165" s="44" t="s">
        <v>992</v>
      </c>
      <c r="B165" s="44" t="s">
        <v>262</v>
      </c>
      <c r="C165" s="45">
        <v>46152</v>
      </c>
      <c r="D165" s="49">
        <v>2</v>
      </c>
      <c r="E165" s="44"/>
      <c r="F165" s="49">
        <v>0</v>
      </c>
      <c r="G165" s="44"/>
      <c r="H165" s="49">
        <v>0</v>
      </c>
    </row>
    <row r="166" spans="1:8">
      <c r="A166" s="44" t="s">
        <v>992</v>
      </c>
      <c r="B166" s="44" t="s">
        <v>262</v>
      </c>
      <c r="C166" s="45">
        <v>46159</v>
      </c>
      <c r="D166" s="49">
        <v>2</v>
      </c>
      <c r="E166" s="44"/>
      <c r="F166" s="49">
        <v>0</v>
      </c>
      <c r="G166" s="44"/>
      <c r="H166" s="49">
        <v>0</v>
      </c>
    </row>
    <row r="167" spans="1:8">
      <c r="A167" s="44" t="s">
        <v>992</v>
      </c>
      <c r="B167" s="44" t="s">
        <v>262</v>
      </c>
      <c r="C167" s="45">
        <v>46166</v>
      </c>
      <c r="D167" s="49">
        <v>2</v>
      </c>
      <c r="E167" s="181"/>
      <c r="F167" s="49">
        <v>0</v>
      </c>
      <c r="G167" s="181"/>
      <c r="H167" s="49">
        <v>0</v>
      </c>
    </row>
    <row r="168" spans="1:8">
      <c r="A168" s="44" t="s">
        <v>992</v>
      </c>
      <c r="B168" s="44" t="s">
        <v>262</v>
      </c>
      <c r="C168" s="45">
        <v>46173</v>
      </c>
      <c r="D168" s="49">
        <v>2</v>
      </c>
      <c r="E168" s="181"/>
      <c r="F168" s="49">
        <v>0</v>
      </c>
      <c r="G168" s="181"/>
      <c r="H168" s="49">
        <v>0</v>
      </c>
    </row>
    <row r="169" spans="1:8">
      <c r="A169" s="44" t="s">
        <v>992</v>
      </c>
      <c r="B169" s="44" t="s">
        <v>262</v>
      </c>
      <c r="C169" s="45">
        <v>46180</v>
      </c>
      <c r="D169" s="49">
        <v>2</v>
      </c>
      <c r="E169" s="181"/>
      <c r="F169" s="49">
        <v>0</v>
      </c>
      <c r="G169" s="181"/>
      <c r="H169" s="49">
        <v>0</v>
      </c>
    </row>
    <row r="170" spans="1:8">
      <c r="A170" s="44" t="s">
        <v>992</v>
      </c>
      <c r="B170" s="44" t="s">
        <v>262</v>
      </c>
      <c r="C170" s="45">
        <v>46187</v>
      </c>
      <c r="D170" s="49">
        <v>2</v>
      </c>
      <c r="E170" s="181"/>
      <c r="F170" s="49">
        <v>0</v>
      </c>
      <c r="G170" s="181"/>
      <c r="H170" s="49">
        <v>0</v>
      </c>
    </row>
    <row r="171" spans="1:8">
      <c r="A171" s="44" t="s">
        <v>992</v>
      </c>
      <c r="B171" s="44" t="s">
        <v>332</v>
      </c>
      <c r="C171" s="45">
        <v>46103</v>
      </c>
      <c r="D171" s="47">
        <v>0</v>
      </c>
      <c r="E171" s="181"/>
      <c r="F171" s="49">
        <v>0</v>
      </c>
      <c r="G171" s="181"/>
      <c r="H171" s="47">
        <v>0</v>
      </c>
    </row>
    <row r="172" spans="1:8">
      <c r="A172" s="44" t="s">
        <v>992</v>
      </c>
      <c r="B172" s="44" t="s">
        <v>332</v>
      </c>
      <c r="C172" s="45">
        <v>46110</v>
      </c>
      <c r="D172" s="47">
        <v>0</v>
      </c>
      <c r="E172" s="181"/>
      <c r="F172" s="49">
        <v>0</v>
      </c>
      <c r="G172" s="181"/>
      <c r="H172" s="47">
        <v>0</v>
      </c>
    </row>
    <row r="173" spans="1:8">
      <c r="A173" s="44" t="s">
        <v>992</v>
      </c>
      <c r="B173" s="44" t="s">
        <v>332</v>
      </c>
      <c r="C173" s="45">
        <v>46117</v>
      </c>
      <c r="D173" s="47">
        <v>0</v>
      </c>
      <c r="E173" s="181"/>
      <c r="F173" s="49">
        <v>0</v>
      </c>
      <c r="G173" s="181"/>
      <c r="H173" s="47">
        <v>0</v>
      </c>
    </row>
    <row r="174" spans="1:8">
      <c r="A174" s="44" t="s">
        <v>992</v>
      </c>
      <c r="B174" s="44" t="s">
        <v>332</v>
      </c>
      <c r="C174" s="45">
        <v>46124</v>
      </c>
      <c r="D174" s="47">
        <v>0</v>
      </c>
      <c r="E174" s="181"/>
      <c r="F174" s="49">
        <v>0</v>
      </c>
      <c r="G174" s="181"/>
      <c r="H174" s="47">
        <v>0</v>
      </c>
    </row>
    <row r="175" spans="1:8">
      <c r="A175" s="44" t="s">
        <v>992</v>
      </c>
      <c r="B175" s="44" t="s">
        <v>332</v>
      </c>
      <c r="C175" s="45">
        <v>46131</v>
      </c>
      <c r="D175" s="47">
        <v>0</v>
      </c>
      <c r="E175" s="181"/>
      <c r="F175" s="49">
        <v>0</v>
      </c>
      <c r="G175" s="181"/>
      <c r="H175" s="47">
        <v>0</v>
      </c>
    </row>
    <row r="176" spans="1:8">
      <c r="A176" s="44" t="s">
        <v>992</v>
      </c>
      <c r="B176" s="44" t="s">
        <v>332</v>
      </c>
      <c r="C176" s="45">
        <v>46138</v>
      </c>
      <c r="D176" s="47">
        <v>0</v>
      </c>
      <c r="E176" s="181"/>
      <c r="F176" s="49">
        <v>0</v>
      </c>
      <c r="G176" s="181"/>
      <c r="H176" s="47">
        <v>0</v>
      </c>
    </row>
    <row r="177" spans="1:8">
      <c r="A177" s="44" t="s">
        <v>992</v>
      </c>
      <c r="B177" s="44" t="s">
        <v>332</v>
      </c>
      <c r="C177" s="45">
        <v>46145</v>
      </c>
      <c r="D177" s="47">
        <v>0</v>
      </c>
      <c r="E177" s="181"/>
      <c r="F177" s="49">
        <v>0</v>
      </c>
      <c r="G177" s="181"/>
      <c r="H177" s="47">
        <v>0</v>
      </c>
    </row>
    <row r="178" spans="1:8">
      <c r="A178" s="44" t="s">
        <v>992</v>
      </c>
      <c r="B178" s="44" t="s">
        <v>332</v>
      </c>
      <c r="C178" s="45">
        <v>46152</v>
      </c>
      <c r="D178" s="47">
        <v>0</v>
      </c>
      <c r="E178" s="181"/>
      <c r="F178" s="49">
        <v>0</v>
      </c>
      <c r="G178" s="181"/>
      <c r="H178" s="47">
        <v>0</v>
      </c>
    </row>
    <row r="179" spans="1:8">
      <c r="A179" s="44" t="s">
        <v>992</v>
      </c>
      <c r="B179" s="44" t="s">
        <v>332</v>
      </c>
      <c r="C179" s="45">
        <v>46159</v>
      </c>
      <c r="D179" s="47">
        <v>0</v>
      </c>
      <c r="E179" s="181"/>
      <c r="F179" s="49">
        <v>0</v>
      </c>
      <c r="G179" s="181"/>
      <c r="H179" s="47">
        <v>0</v>
      </c>
    </row>
    <row r="180" spans="1:8">
      <c r="A180" s="44" t="s">
        <v>992</v>
      </c>
      <c r="B180" s="44" t="s">
        <v>332</v>
      </c>
      <c r="C180" s="45">
        <v>46166</v>
      </c>
      <c r="D180" s="47">
        <v>0</v>
      </c>
      <c r="E180" s="181"/>
      <c r="F180" s="49">
        <v>0</v>
      </c>
      <c r="G180" s="181"/>
      <c r="H180" s="47">
        <v>0</v>
      </c>
    </row>
    <row r="181" spans="1:8">
      <c r="A181" s="44" t="s">
        <v>992</v>
      </c>
      <c r="B181" s="44" t="s">
        <v>332</v>
      </c>
      <c r="C181" s="45">
        <v>46173</v>
      </c>
      <c r="D181" s="47">
        <v>0</v>
      </c>
      <c r="E181" s="181"/>
      <c r="F181" s="49">
        <v>0</v>
      </c>
      <c r="G181" s="181"/>
      <c r="H181" s="47">
        <v>0</v>
      </c>
    </row>
    <row r="182" spans="1:8">
      <c r="A182" s="44" t="s">
        <v>992</v>
      </c>
      <c r="B182" s="44" t="s">
        <v>332</v>
      </c>
      <c r="C182" s="45">
        <v>46180</v>
      </c>
      <c r="D182" s="47">
        <v>0</v>
      </c>
      <c r="E182" s="181"/>
      <c r="F182" s="49">
        <v>0</v>
      </c>
      <c r="G182" s="181"/>
      <c r="H182" s="47">
        <v>0</v>
      </c>
    </row>
    <row r="183" spans="1:8">
      <c r="A183" s="44" t="s">
        <v>992</v>
      </c>
      <c r="B183" s="44" t="s">
        <v>332</v>
      </c>
      <c r="C183" s="45">
        <v>46187</v>
      </c>
      <c r="D183" s="47">
        <v>0</v>
      </c>
      <c r="E183" s="181"/>
      <c r="F183" s="49">
        <v>0</v>
      </c>
      <c r="G183" s="181"/>
      <c r="H183" s="47">
        <v>0</v>
      </c>
    </row>
    <row r="184" spans="1:8">
      <c r="A184" s="44" t="s">
        <v>992</v>
      </c>
      <c r="B184" s="44" t="s">
        <v>333</v>
      </c>
      <c r="C184" s="45">
        <v>46103</v>
      </c>
      <c r="D184" s="49">
        <v>0</v>
      </c>
      <c r="E184" s="44"/>
      <c r="F184" s="49">
        <v>0</v>
      </c>
      <c r="G184" s="44"/>
      <c r="H184" s="49">
        <v>0</v>
      </c>
    </row>
    <row r="185" spans="1:8">
      <c r="A185" s="44" t="s">
        <v>992</v>
      </c>
      <c r="B185" s="44" t="s">
        <v>333</v>
      </c>
      <c r="C185" s="45">
        <v>46110</v>
      </c>
      <c r="D185" s="49">
        <v>0</v>
      </c>
      <c r="E185" s="44"/>
      <c r="F185" s="49">
        <v>0</v>
      </c>
      <c r="G185" s="44"/>
      <c r="H185" s="49">
        <v>0</v>
      </c>
    </row>
    <row r="186" spans="1:8">
      <c r="A186" s="44" t="s">
        <v>992</v>
      </c>
      <c r="B186" s="44" t="s">
        <v>333</v>
      </c>
      <c r="C186" s="45">
        <v>46117</v>
      </c>
      <c r="D186" s="49">
        <v>0</v>
      </c>
      <c r="E186" s="44"/>
      <c r="F186" s="49">
        <v>0</v>
      </c>
      <c r="G186" s="44"/>
      <c r="H186" s="49">
        <v>0</v>
      </c>
    </row>
    <row r="187" spans="1:8">
      <c r="A187" s="44" t="s">
        <v>992</v>
      </c>
      <c r="B187" s="44" t="s">
        <v>333</v>
      </c>
      <c r="C187" s="45">
        <v>46124</v>
      </c>
      <c r="D187" s="49">
        <v>0</v>
      </c>
      <c r="E187" s="44"/>
      <c r="F187" s="49">
        <v>0</v>
      </c>
      <c r="G187" s="44"/>
      <c r="H187" s="49">
        <v>0</v>
      </c>
    </row>
    <row r="188" spans="1:8">
      <c r="A188" s="44" t="s">
        <v>992</v>
      </c>
      <c r="B188" s="44" t="s">
        <v>333</v>
      </c>
      <c r="C188" s="45">
        <v>46131</v>
      </c>
      <c r="D188" s="49">
        <v>0</v>
      </c>
      <c r="E188" s="44"/>
      <c r="F188" s="49">
        <v>0</v>
      </c>
      <c r="G188" s="44"/>
      <c r="H188" s="49">
        <v>0</v>
      </c>
    </row>
    <row r="189" spans="1:8">
      <c r="A189" s="44" t="s">
        <v>992</v>
      </c>
      <c r="B189" s="44" t="s">
        <v>333</v>
      </c>
      <c r="C189" s="45">
        <v>46138</v>
      </c>
      <c r="D189" s="49">
        <v>0</v>
      </c>
      <c r="E189" s="44"/>
      <c r="F189" s="49">
        <v>0</v>
      </c>
      <c r="G189" s="44"/>
      <c r="H189" s="49">
        <v>0</v>
      </c>
    </row>
    <row r="190" spans="1:8">
      <c r="A190" s="44" t="s">
        <v>992</v>
      </c>
      <c r="B190" s="44" t="s">
        <v>333</v>
      </c>
      <c r="C190" s="45">
        <v>46145</v>
      </c>
      <c r="D190" s="49">
        <v>0</v>
      </c>
      <c r="E190" s="44"/>
      <c r="F190" s="49">
        <v>0</v>
      </c>
      <c r="G190" s="44"/>
      <c r="H190" s="49">
        <v>0</v>
      </c>
    </row>
    <row r="191" spans="1:8">
      <c r="A191" s="44" t="s">
        <v>992</v>
      </c>
      <c r="B191" s="44" t="s">
        <v>333</v>
      </c>
      <c r="C191" s="45">
        <v>46152</v>
      </c>
      <c r="D191" s="49">
        <v>0</v>
      </c>
      <c r="E191" s="44"/>
      <c r="F191" s="49">
        <v>0</v>
      </c>
      <c r="G191" s="44"/>
      <c r="H191" s="49">
        <v>0</v>
      </c>
    </row>
    <row r="192" spans="1:8">
      <c r="A192" s="44" t="s">
        <v>992</v>
      </c>
      <c r="B192" s="44" t="s">
        <v>333</v>
      </c>
      <c r="C192" s="45">
        <v>46159</v>
      </c>
      <c r="D192" s="49">
        <v>0</v>
      </c>
      <c r="E192" s="44"/>
      <c r="F192" s="49">
        <v>0</v>
      </c>
      <c r="G192" s="44"/>
      <c r="H192" s="49">
        <v>0</v>
      </c>
    </row>
    <row r="193" spans="1:8">
      <c r="A193" s="44" t="s">
        <v>992</v>
      </c>
      <c r="B193" s="44" t="s">
        <v>333</v>
      </c>
      <c r="C193" s="45">
        <v>46166</v>
      </c>
      <c r="D193" s="49">
        <v>0</v>
      </c>
      <c r="E193" s="44"/>
      <c r="F193" s="49">
        <v>0</v>
      </c>
      <c r="G193" s="44"/>
      <c r="H193" s="49">
        <v>0</v>
      </c>
    </row>
    <row r="194" spans="1:8">
      <c r="A194" s="44" t="s">
        <v>992</v>
      </c>
      <c r="B194" s="44" t="s">
        <v>333</v>
      </c>
      <c r="C194" s="45">
        <v>46173</v>
      </c>
      <c r="D194" s="49">
        <v>0</v>
      </c>
      <c r="E194" s="181"/>
      <c r="F194" s="49">
        <v>0</v>
      </c>
      <c r="G194" s="181"/>
      <c r="H194" s="49">
        <v>0</v>
      </c>
    </row>
    <row r="195" spans="1:8">
      <c r="A195" s="44" t="s">
        <v>992</v>
      </c>
      <c r="B195" s="44" t="s">
        <v>333</v>
      </c>
      <c r="C195" s="45">
        <v>46180</v>
      </c>
      <c r="D195" s="49">
        <v>0</v>
      </c>
      <c r="E195" s="181"/>
      <c r="F195" s="49">
        <v>0</v>
      </c>
      <c r="G195" s="181"/>
      <c r="H195" s="49">
        <v>0</v>
      </c>
    </row>
    <row r="196" spans="1:8">
      <c r="A196" s="44" t="s">
        <v>992</v>
      </c>
      <c r="B196" s="44" t="s">
        <v>333</v>
      </c>
      <c r="C196" s="45">
        <v>46187</v>
      </c>
      <c r="D196" s="49">
        <v>0</v>
      </c>
      <c r="E196" s="181"/>
      <c r="F196" s="49">
        <v>0</v>
      </c>
      <c r="G196" s="181"/>
      <c r="H196" s="49">
        <v>0</v>
      </c>
    </row>
    <row r="197" spans="1:8">
      <c r="A197" s="44" t="s">
        <v>992</v>
      </c>
      <c r="B197" s="44" t="s">
        <v>334</v>
      </c>
      <c r="C197" s="45">
        <v>46103</v>
      </c>
      <c r="D197" s="49">
        <v>0</v>
      </c>
      <c r="E197" s="44"/>
      <c r="F197" s="47">
        <v>0</v>
      </c>
      <c r="G197" s="44"/>
      <c r="H197" s="49">
        <v>0</v>
      </c>
    </row>
    <row r="198" spans="1:8">
      <c r="A198" s="44" t="s">
        <v>992</v>
      </c>
      <c r="B198" s="44" t="s">
        <v>334</v>
      </c>
      <c r="C198" s="45">
        <v>46110</v>
      </c>
      <c r="D198" s="49">
        <v>0</v>
      </c>
      <c r="E198" s="44"/>
      <c r="F198" s="47">
        <v>0</v>
      </c>
      <c r="G198" s="44"/>
      <c r="H198" s="49">
        <v>0</v>
      </c>
    </row>
    <row r="199" spans="1:8">
      <c r="A199" s="44" t="s">
        <v>992</v>
      </c>
      <c r="B199" s="44" t="s">
        <v>334</v>
      </c>
      <c r="C199" s="45">
        <v>46117</v>
      </c>
      <c r="D199" s="49">
        <v>0</v>
      </c>
      <c r="E199" s="44"/>
      <c r="F199" s="47">
        <v>0</v>
      </c>
      <c r="G199" s="44"/>
      <c r="H199" s="49">
        <v>0</v>
      </c>
    </row>
    <row r="200" spans="1:8">
      <c r="A200" s="44" t="s">
        <v>992</v>
      </c>
      <c r="B200" s="44" t="s">
        <v>334</v>
      </c>
      <c r="C200" s="45">
        <v>46124</v>
      </c>
      <c r="D200" s="49">
        <v>0</v>
      </c>
      <c r="E200" s="44"/>
      <c r="F200" s="47">
        <v>0</v>
      </c>
      <c r="G200" s="44"/>
      <c r="H200" s="49">
        <v>0</v>
      </c>
    </row>
    <row r="201" spans="1:8">
      <c r="A201" s="44" t="s">
        <v>992</v>
      </c>
      <c r="B201" s="44" t="s">
        <v>334</v>
      </c>
      <c r="C201" s="45">
        <v>46131</v>
      </c>
      <c r="D201" s="49">
        <v>0</v>
      </c>
      <c r="E201" s="44"/>
      <c r="F201" s="47">
        <v>0</v>
      </c>
      <c r="G201" s="44"/>
      <c r="H201" s="49">
        <v>0</v>
      </c>
    </row>
    <row r="202" spans="1:8">
      <c r="A202" s="44" t="s">
        <v>992</v>
      </c>
      <c r="B202" s="44" t="s">
        <v>334</v>
      </c>
      <c r="C202" s="45">
        <v>46138</v>
      </c>
      <c r="D202" s="49">
        <v>0</v>
      </c>
      <c r="E202" s="44"/>
      <c r="F202" s="47">
        <v>0</v>
      </c>
      <c r="G202" s="44"/>
      <c r="H202" s="49">
        <v>0</v>
      </c>
    </row>
    <row r="203" spans="1:8">
      <c r="A203" s="44" t="s">
        <v>992</v>
      </c>
      <c r="B203" s="44" t="s">
        <v>334</v>
      </c>
      <c r="C203" s="45">
        <v>46145</v>
      </c>
      <c r="D203" s="49">
        <v>0</v>
      </c>
      <c r="E203" s="44"/>
      <c r="F203" s="47">
        <v>0</v>
      </c>
      <c r="G203" s="44"/>
      <c r="H203" s="49">
        <v>0</v>
      </c>
    </row>
    <row r="204" spans="1:8">
      <c r="A204" s="44" t="s">
        <v>992</v>
      </c>
      <c r="B204" s="44" t="s">
        <v>334</v>
      </c>
      <c r="C204" s="45">
        <v>46152</v>
      </c>
      <c r="D204" s="49">
        <v>0</v>
      </c>
      <c r="E204" s="44"/>
      <c r="F204" s="49">
        <v>0</v>
      </c>
      <c r="G204" s="44"/>
      <c r="H204" s="49">
        <v>0</v>
      </c>
    </row>
    <row r="205" spans="1:8">
      <c r="A205" s="44" t="s">
        <v>992</v>
      </c>
      <c r="B205" s="44" t="s">
        <v>334</v>
      </c>
      <c r="C205" s="45">
        <v>46159</v>
      </c>
      <c r="D205" s="49">
        <v>0</v>
      </c>
      <c r="E205" s="44"/>
      <c r="F205" s="49">
        <v>0</v>
      </c>
      <c r="G205" s="44"/>
      <c r="H205" s="49">
        <v>0</v>
      </c>
    </row>
    <row r="206" spans="1:8">
      <c r="A206" s="44" t="s">
        <v>992</v>
      </c>
      <c r="B206" s="44" t="s">
        <v>334</v>
      </c>
      <c r="C206" s="45">
        <v>46166</v>
      </c>
      <c r="D206" s="49">
        <v>0</v>
      </c>
      <c r="E206" s="44"/>
      <c r="F206" s="49">
        <v>0</v>
      </c>
      <c r="G206" s="44"/>
      <c r="H206" s="49">
        <v>0</v>
      </c>
    </row>
    <row r="207" spans="1:8">
      <c r="A207" s="44" t="s">
        <v>992</v>
      </c>
      <c r="B207" s="44" t="s">
        <v>334</v>
      </c>
      <c r="C207" s="45">
        <v>46173</v>
      </c>
      <c r="D207" s="49">
        <v>0</v>
      </c>
      <c r="E207" s="44"/>
      <c r="F207" s="49">
        <v>0</v>
      </c>
      <c r="G207" s="44"/>
      <c r="H207" s="49">
        <v>0</v>
      </c>
    </row>
    <row r="208" spans="1:8">
      <c r="A208" s="44" t="s">
        <v>992</v>
      </c>
      <c r="B208" s="44" t="s">
        <v>334</v>
      </c>
      <c r="C208" s="45">
        <v>46180</v>
      </c>
      <c r="D208" s="49">
        <v>0</v>
      </c>
      <c r="E208" s="44"/>
      <c r="F208" s="49">
        <v>0</v>
      </c>
      <c r="G208" s="44"/>
      <c r="H208" s="49">
        <v>0</v>
      </c>
    </row>
    <row r="209" spans="1:8">
      <c r="A209" s="44" t="s">
        <v>992</v>
      </c>
      <c r="B209" s="44" t="s">
        <v>334</v>
      </c>
      <c r="C209" s="45">
        <v>46187</v>
      </c>
      <c r="D209" s="49">
        <v>0</v>
      </c>
      <c r="E209" s="44"/>
      <c r="F209" s="49">
        <v>0</v>
      </c>
      <c r="G209" s="44"/>
      <c r="H209" s="49">
        <v>0</v>
      </c>
    </row>
    <row r="210" spans="1:8">
      <c r="A210" s="44" t="s">
        <v>992</v>
      </c>
      <c r="B210" s="44" t="s">
        <v>159</v>
      </c>
      <c r="C210" s="45">
        <v>46103</v>
      </c>
      <c r="D210" s="47">
        <v>1126</v>
      </c>
      <c r="E210" s="180">
        <v>-0.25</v>
      </c>
      <c r="F210" s="47">
        <v>0</v>
      </c>
      <c r="G210" s="180">
        <v>-1</v>
      </c>
      <c r="H210" s="47">
        <v>1504</v>
      </c>
    </row>
    <row r="211" spans="1:8">
      <c r="A211" s="44" t="s">
        <v>992</v>
      </c>
      <c r="B211" s="44" t="s">
        <v>159</v>
      </c>
      <c r="C211" s="45">
        <v>46110</v>
      </c>
      <c r="D211" s="47">
        <v>1082</v>
      </c>
      <c r="E211" s="180">
        <v>-0.17</v>
      </c>
      <c r="F211" s="47">
        <v>0</v>
      </c>
      <c r="G211" s="180">
        <v>-1</v>
      </c>
      <c r="H211" s="47">
        <v>1307</v>
      </c>
    </row>
    <row r="212" spans="1:8">
      <c r="A212" s="44" t="s">
        <v>992</v>
      </c>
      <c r="B212" s="44" t="s">
        <v>159</v>
      </c>
      <c r="C212" s="45">
        <v>46117</v>
      </c>
      <c r="D212" s="47">
        <v>1166</v>
      </c>
      <c r="E212" s="180">
        <v>-0.24</v>
      </c>
      <c r="F212" s="47">
        <v>0</v>
      </c>
      <c r="G212" s="180">
        <v>-1</v>
      </c>
      <c r="H212" s="47">
        <v>1525</v>
      </c>
    </row>
    <row r="213" spans="1:8">
      <c r="A213" s="44" t="s">
        <v>992</v>
      </c>
      <c r="B213" s="44" t="s">
        <v>159</v>
      </c>
      <c r="C213" s="45">
        <v>46124</v>
      </c>
      <c r="D213" s="47">
        <v>1058</v>
      </c>
      <c r="E213" s="180">
        <v>-0.21</v>
      </c>
      <c r="F213" s="47">
        <v>0</v>
      </c>
      <c r="G213" s="180">
        <v>-1</v>
      </c>
      <c r="H213" s="47">
        <v>1345</v>
      </c>
    </row>
    <row r="214" spans="1:8">
      <c r="A214" s="44" t="s">
        <v>992</v>
      </c>
      <c r="B214" s="44" t="s">
        <v>159</v>
      </c>
      <c r="C214" s="45">
        <v>46131</v>
      </c>
      <c r="D214" s="47">
        <v>1110</v>
      </c>
      <c r="E214" s="180">
        <v>-0.23</v>
      </c>
      <c r="F214" s="47">
        <v>0</v>
      </c>
      <c r="G214" s="180">
        <v>-1</v>
      </c>
      <c r="H214" s="47">
        <v>1443</v>
      </c>
    </row>
    <row r="215" spans="1:8">
      <c r="A215" s="44" t="s">
        <v>992</v>
      </c>
      <c r="B215" s="44" t="s">
        <v>159</v>
      </c>
      <c r="C215" s="45">
        <v>46138</v>
      </c>
      <c r="D215" s="47">
        <v>1142</v>
      </c>
      <c r="E215" s="180">
        <v>-0.22</v>
      </c>
      <c r="F215" s="47">
        <v>0</v>
      </c>
      <c r="G215" s="180">
        <v>-1</v>
      </c>
      <c r="H215" s="47">
        <v>1470</v>
      </c>
    </row>
    <row r="216" spans="1:8">
      <c r="A216" s="44" t="s">
        <v>992</v>
      </c>
      <c r="B216" s="44" t="s">
        <v>159</v>
      </c>
      <c r="C216" s="45">
        <v>46145</v>
      </c>
      <c r="D216" s="47">
        <v>1240</v>
      </c>
      <c r="E216" s="180">
        <v>-0.23</v>
      </c>
      <c r="F216" s="47">
        <v>0</v>
      </c>
      <c r="G216" s="180">
        <v>-1</v>
      </c>
      <c r="H216" s="47">
        <v>1613</v>
      </c>
    </row>
    <row r="217" spans="1:8">
      <c r="A217" s="44" t="s">
        <v>992</v>
      </c>
      <c r="B217" s="44" t="s">
        <v>159</v>
      </c>
      <c r="C217" s="45">
        <v>46152</v>
      </c>
      <c r="D217" s="47">
        <v>1072</v>
      </c>
      <c r="E217" s="180">
        <v>-0.21</v>
      </c>
      <c r="F217" s="47">
        <v>0</v>
      </c>
      <c r="G217" s="180">
        <v>-1</v>
      </c>
      <c r="H217" s="47">
        <v>1349</v>
      </c>
    </row>
    <row r="218" spans="1:8">
      <c r="A218" s="44" t="s">
        <v>992</v>
      </c>
      <c r="B218" s="44" t="s">
        <v>159</v>
      </c>
      <c r="C218" s="45">
        <v>46159</v>
      </c>
      <c r="D218" s="47">
        <v>1070</v>
      </c>
      <c r="E218" s="180">
        <v>-0.22</v>
      </c>
      <c r="F218" s="47">
        <v>0</v>
      </c>
      <c r="G218" s="180">
        <v>-1</v>
      </c>
      <c r="H218" s="47">
        <v>1381</v>
      </c>
    </row>
    <row r="219" spans="1:8">
      <c r="A219" s="44" t="s">
        <v>992</v>
      </c>
      <c r="B219" s="44" t="s">
        <v>159</v>
      </c>
      <c r="C219" s="45">
        <v>46166</v>
      </c>
      <c r="D219" s="47">
        <v>987</v>
      </c>
      <c r="E219" s="180">
        <v>-0.21</v>
      </c>
      <c r="F219" s="49">
        <v>0</v>
      </c>
      <c r="G219" s="180">
        <v>-1</v>
      </c>
      <c r="H219" s="47">
        <v>1249</v>
      </c>
    </row>
    <row r="220" spans="1:8">
      <c r="A220" s="44" t="s">
        <v>992</v>
      </c>
      <c r="B220" s="44" t="s">
        <v>159</v>
      </c>
      <c r="C220" s="45">
        <v>46173</v>
      </c>
      <c r="D220" s="47">
        <v>1005</v>
      </c>
      <c r="E220" s="180">
        <v>-0.22</v>
      </c>
      <c r="F220" s="49">
        <v>0</v>
      </c>
      <c r="G220" s="180">
        <v>-1</v>
      </c>
      <c r="H220" s="47">
        <v>1296</v>
      </c>
    </row>
    <row r="221" spans="1:8">
      <c r="A221" s="44" t="s">
        <v>992</v>
      </c>
      <c r="B221" s="44" t="s">
        <v>159</v>
      </c>
      <c r="C221" s="45">
        <v>46180</v>
      </c>
      <c r="D221" s="47">
        <v>993</v>
      </c>
      <c r="E221" s="180">
        <v>-0.22</v>
      </c>
      <c r="F221" s="49">
        <v>0</v>
      </c>
      <c r="G221" s="180">
        <v>-1</v>
      </c>
      <c r="H221" s="47">
        <v>1267</v>
      </c>
    </row>
    <row r="222" spans="1:8">
      <c r="A222" s="44" t="s">
        <v>992</v>
      </c>
      <c r="B222" s="44" t="s">
        <v>159</v>
      </c>
      <c r="C222" s="45">
        <v>46187</v>
      </c>
      <c r="D222" s="47">
        <v>961</v>
      </c>
      <c r="E222" s="180">
        <v>-0.22</v>
      </c>
      <c r="F222" s="49">
        <v>0</v>
      </c>
      <c r="G222" s="180">
        <v>-1</v>
      </c>
      <c r="H222" s="47">
        <v>1235</v>
      </c>
    </row>
    <row r="223" spans="1:8">
      <c r="A223" s="44" t="s">
        <v>992</v>
      </c>
      <c r="B223" s="44" t="s">
        <v>241</v>
      </c>
      <c r="C223" s="45">
        <v>46103</v>
      </c>
      <c r="D223" s="49">
        <v>27</v>
      </c>
      <c r="E223" s="180">
        <v>0.79</v>
      </c>
      <c r="F223" s="49">
        <v>0</v>
      </c>
      <c r="G223" s="180">
        <v>-1</v>
      </c>
      <c r="H223" s="49">
        <v>15</v>
      </c>
    </row>
    <row r="224" spans="1:8">
      <c r="A224" s="44" t="s">
        <v>992</v>
      </c>
      <c r="B224" s="44" t="s">
        <v>241</v>
      </c>
      <c r="C224" s="45">
        <v>46110</v>
      </c>
      <c r="D224" s="47">
        <v>27</v>
      </c>
      <c r="E224" s="180">
        <v>1.65</v>
      </c>
      <c r="F224" s="47">
        <v>0</v>
      </c>
      <c r="G224" s="180">
        <v>-1</v>
      </c>
      <c r="H224" s="47">
        <v>10</v>
      </c>
    </row>
    <row r="225" spans="1:8">
      <c r="A225" s="44" t="s">
        <v>992</v>
      </c>
      <c r="B225" s="44" t="s">
        <v>241</v>
      </c>
      <c r="C225" s="45">
        <v>46117</v>
      </c>
      <c r="D225" s="47">
        <v>26</v>
      </c>
      <c r="E225" s="180">
        <v>0.2</v>
      </c>
      <c r="F225" s="47">
        <v>0</v>
      </c>
      <c r="G225" s="180">
        <v>-1</v>
      </c>
      <c r="H225" s="47">
        <v>22</v>
      </c>
    </row>
    <row r="226" spans="1:8">
      <c r="A226" s="44" t="s">
        <v>992</v>
      </c>
      <c r="B226" s="44" t="s">
        <v>241</v>
      </c>
      <c r="C226" s="45">
        <v>46124</v>
      </c>
      <c r="D226" s="47">
        <v>26</v>
      </c>
      <c r="E226" s="180">
        <v>0.32</v>
      </c>
      <c r="F226" s="47">
        <v>0</v>
      </c>
      <c r="G226" s="180">
        <v>-1</v>
      </c>
      <c r="H226" s="47">
        <v>20</v>
      </c>
    </row>
    <row r="227" spans="1:8">
      <c r="A227" s="44" t="s">
        <v>992</v>
      </c>
      <c r="B227" s="44" t="s">
        <v>241</v>
      </c>
      <c r="C227" s="45">
        <v>46131</v>
      </c>
      <c r="D227" s="47">
        <v>26</v>
      </c>
      <c r="E227" s="180">
        <v>0.76</v>
      </c>
      <c r="F227" s="47">
        <v>0</v>
      </c>
      <c r="G227" s="180">
        <v>-1</v>
      </c>
      <c r="H227" s="47">
        <v>15</v>
      </c>
    </row>
    <row r="228" spans="1:8">
      <c r="A228" s="44" t="s">
        <v>992</v>
      </c>
      <c r="B228" s="44" t="s">
        <v>241</v>
      </c>
      <c r="C228" s="45">
        <v>46138</v>
      </c>
      <c r="D228" s="47">
        <v>26</v>
      </c>
      <c r="E228" s="180">
        <v>0.25</v>
      </c>
      <c r="F228" s="47">
        <v>0</v>
      </c>
      <c r="G228" s="180">
        <v>-1</v>
      </c>
      <c r="H228" s="47">
        <v>21</v>
      </c>
    </row>
    <row r="229" spans="1:8">
      <c r="A229" s="44" t="s">
        <v>992</v>
      </c>
      <c r="B229" s="44" t="s">
        <v>241</v>
      </c>
      <c r="C229" s="45">
        <v>46145</v>
      </c>
      <c r="D229" s="47">
        <v>26</v>
      </c>
      <c r="E229" s="180">
        <v>0.39</v>
      </c>
      <c r="F229" s="47">
        <v>0</v>
      </c>
      <c r="G229" s="180">
        <v>-1</v>
      </c>
      <c r="H229" s="47">
        <v>19</v>
      </c>
    </row>
    <row r="230" spans="1:8">
      <c r="A230" s="44" t="s">
        <v>992</v>
      </c>
      <c r="B230" s="44" t="s">
        <v>241</v>
      </c>
      <c r="C230" s="45">
        <v>46152</v>
      </c>
      <c r="D230" s="49">
        <v>26</v>
      </c>
      <c r="E230" s="180">
        <v>1.93</v>
      </c>
      <c r="F230" s="49">
        <v>0</v>
      </c>
      <c r="G230" s="180">
        <v>-1</v>
      </c>
      <c r="H230" s="49">
        <v>9</v>
      </c>
    </row>
    <row r="231" spans="1:8">
      <c r="A231" s="44" t="s">
        <v>992</v>
      </c>
      <c r="B231" s="44" t="s">
        <v>241</v>
      </c>
      <c r="C231" s="45">
        <v>46159</v>
      </c>
      <c r="D231" s="47">
        <v>26</v>
      </c>
      <c r="E231" s="180">
        <v>0.76</v>
      </c>
      <c r="F231" s="49">
        <v>0</v>
      </c>
      <c r="G231" s="180">
        <v>-1</v>
      </c>
      <c r="H231" s="49">
        <v>15</v>
      </c>
    </row>
    <row r="232" spans="1:8">
      <c r="A232" s="44" t="s">
        <v>992</v>
      </c>
      <c r="B232" s="44" t="s">
        <v>241</v>
      </c>
      <c r="C232" s="45">
        <v>46166</v>
      </c>
      <c r="D232" s="47">
        <v>26</v>
      </c>
      <c r="E232" s="180">
        <v>0.55000000000000004</v>
      </c>
      <c r="F232" s="49">
        <v>0</v>
      </c>
      <c r="G232" s="180">
        <v>-1</v>
      </c>
      <c r="H232" s="49">
        <v>17</v>
      </c>
    </row>
    <row r="233" spans="1:8">
      <c r="A233" s="44" t="s">
        <v>992</v>
      </c>
      <c r="B233" s="44" t="s">
        <v>241</v>
      </c>
      <c r="C233" s="45">
        <v>46173</v>
      </c>
      <c r="D233" s="47">
        <v>26</v>
      </c>
      <c r="E233" s="180">
        <v>0.46</v>
      </c>
      <c r="F233" s="49">
        <v>0</v>
      </c>
      <c r="G233" s="180">
        <v>-1</v>
      </c>
      <c r="H233" s="49">
        <v>18</v>
      </c>
    </row>
    <row r="234" spans="1:8">
      <c r="A234" s="44" t="s">
        <v>992</v>
      </c>
      <c r="B234" s="44" t="s">
        <v>241</v>
      </c>
      <c r="C234" s="45">
        <v>46180</v>
      </c>
      <c r="D234" s="49">
        <v>19</v>
      </c>
      <c r="E234" s="180">
        <v>0.62</v>
      </c>
      <c r="F234" s="49">
        <v>0</v>
      </c>
      <c r="G234" s="180">
        <v>-1</v>
      </c>
      <c r="H234" s="49">
        <v>12</v>
      </c>
    </row>
    <row r="235" spans="1:8">
      <c r="A235" s="44" t="s">
        <v>992</v>
      </c>
      <c r="B235" s="44" t="s">
        <v>241</v>
      </c>
      <c r="C235" s="45">
        <v>46187</v>
      </c>
      <c r="D235" s="49">
        <v>18</v>
      </c>
      <c r="E235" s="180">
        <v>1.57</v>
      </c>
      <c r="F235" s="49">
        <v>0</v>
      </c>
      <c r="G235" s="180">
        <v>-1</v>
      </c>
      <c r="H235" s="49">
        <v>7</v>
      </c>
    </row>
    <row r="236" spans="1:8">
      <c r="A236" s="44" t="s">
        <v>992</v>
      </c>
      <c r="B236" s="44" t="s">
        <v>335</v>
      </c>
      <c r="C236" s="45">
        <v>46103</v>
      </c>
      <c r="D236" s="49">
        <v>0</v>
      </c>
      <c r="E236" s="44"/>
      <c r="F236" s="47">
        <v>0</v>
      </c>
      <c r="G236" s="44"/>
      <c r="H236" s="49">
        <v>0</v>
      </c>
    </row>
    <row r="237" spans="1:8">
      <c r="A237" s="44" t="s">
        <v>992</v>
      </c>
      <c r="B237" s="44" t="s">
        <v>335</v>
      </c>
      <c r="C237" s="45">
        <v>46110</v>
      </c>
      <c r="D237" s="49">
        <v>0</v>
      </c>
      <c r="E237" s="44"/>
      <c r="F237" s="47">
        <v>0</v>
      </c>
      <c r="G237" s="44"/>
      <c r="H237" s="49">
        <v>0</v>
      </c>
    </row>
    <row r="238" spans="1:8">
      <c r="A238" s="44" t="s">
        <v>992</v>
      </c>
      <c r="B238" s="44" t="s">
        <v>335</v>
      </c>
      <c r="C238" s="45">
        <v>46117</v>
      </c>
      <c r="D238" s="49">
        <v>0</v>
      </c>
      <c r="E238" s="44"/>
      <c r="F238" s="47">
        <v>0</v>
      </c>
      <c r="G238" s="44"/>
      <c r="H238" s="49">
        <v>0</v>
      </c>
    </row>
    <row r="239" spans="1:8">
      <c r="A239" s="44" t="s">
        <v>992</v>
      </c>
      <c r="B239" s="44" t="s">
        <v>335</v>
      </c>
      <c r="C239" s="45">
        <v>46124</v>
      </c>
      <c r="D239" s="49">
        <v>0</v>
      </c>
      <c r="E239" s="44"/>
      <c r="F239" s="47">
        <v>0</v>
      </c>
      <c r="G239" s="44"/>
      <c r="H239" s="49">
        <v>0</v>
      </c>
    </row>
    <row r="240" spans="1:8">
      <c r="A240" s="44" t="s">
        <v>992</v>
      </c>
      <c r="B240" s="44" t="s">
        <v>335</v>
      </c>
      <c r="C240" s="45">
        <v>46131</v>
      </c>
      <c r="D240" s="49">
        <v>0</v>
      </c>
      <c r="E240" s="44"/>
      <c r="F240" s="47">
        <v>0</v>
      </c>
      <c r="G240" s="44"/>
      <c r="H240" s="49">
        <v>0</v>
      </c>
    </row>
    <row r="241" spans="1:8">
      <c r="A241" s="44" t="s">
        <v>992</v>
      </c>
      <c r="B241" s="44" t="s">
        <v>335</v>
      </c>
      <c r="C241" s="45">
        <v>46138</v>
      </c>
      <c r="D241" s="49">
        <v>0</v>
      </c>
      <c r="E241" s="44"/>
      <c r="F241" s="47">
        <v>0</v>
      </c>
      <c r="G241" s="44"/>
      <c r="H241" s="49">
        <v>0</v>
      </c>
    </row>
    <row r="242" spans="1:8">
      <c r="A242" s="44" t="s">
        <v>992</v>
      </c>
      <c r="B242" s="44" t="s">
        <v>335</v>
      </c>
      <c r="C242" s="45">
        <v>46145</v>
      </c>
      <c r="D242" s="49">
        <v>0</v>
      </c>
      <c r="E242" s="44"/>
      <c r="F242" s="47">
        <v>0</v>
      </c>
      <c r="G242" s="44"/>
      <c r="H242" s="49">
        <v>0</v>
      </c>
    </row>
    <row r="243" spans="1:8">
      <c r="A243" s="44" t="s">
        <v>992</v>
      </c>
      <c r="B243" s="44" t="s">
        <v>335</v>
      </c>
      <c r="C243" s="45">
        <v>46152</v>
      </c>
      <c r="D243" s="49">
        <v>0</v>
      </c>
      <c r="E243" s="44"/>
      <c r="F243" s="47">
        <v>0</v>
      </c>
      <c r="G243" s="44"/>
      <c r="H243" s="49">
        <v>0</v>
      </c>
    </row>
    <row r="244" spans="1:8">
      <c r="A244" s="44" t="s">
        <v>992</v>
      </c>
      <c r="B244" s="44" t="s">
        <v>335</v>
      </c>
      <c r="C244" s="45">
        <v>46159</v>
      </c>
      <c r="D244" s="49">
        <v>0</v>
      </c>
      <c r="E244" s="44"/>
      <c r="F244" s="47">
        <v>0</v>
      </c>
      <c r="G244" s="44"/>
      <c r="H244" s="49">
        <v>0</v>
      </c>
    </row>
    <row r="245" spans="1:8">
      <c r="A245" s="44" t="s">
        <v>992</v>
      </c>
      <c r="B245" s="44" t="s">
        <v>335</v>
      </c>
      <c r="C245" s="45">
        <v>46166</v>
      </c>
      <c r="D245" s="49">
        <v>0</v>
      </c>
      <c r="E245" s="44"/>
      <c r="F245" s="47">
        <v>0</v>
      </c>
      <c r="G245" s="44"/>
      <c r="H245" s="49">
        <v>0</v>
      </c>
    </row>
    <row r="246" spans="1:8">
      <c r="A246" s="44" t="s">
        <v>992</v>
      </c>
      <c r="B246" s="44" t="s">
        <v>335</v>
      </c>
      <c r="C246" s="45">
        <v>46173</v>
      </c>
      <c r="D246" s="49">
        <v>0</v>
      </c>
      <c r="E246" s="44"/>
      <c r="F246" s="47">
        <v>0</v>
      </c>
      <c r="G246" s="44"/>
      <c r="H246" s="49">
        <v>0</v>
      </c>
    </row>
    <row r="247" spans="1:8">
      <c r="A247" s="44" t="s">
        <v>992</v>
      </c>
      <c r="B247" s="44" t="s">
        <v>335</v>
      </c>
      <c r="C247" s="45">
        <v>46180</v>
      </c>
      <c r="D247" s="49">
        <v>0</v>
      </c>
      <c r="E247" s="44"/>
      <c r="F247" s="47">
        <v>0</v>
      </c>
      <c r="G247" s="44"/>
      <c r="H247" s="49">
        <v>0</v>
      </c>
    </row>
    <row r="248" spans="1:8">
      <c r="A248" s="44" t="s">
        <v>992</v>
      </c>
      <c r="B248" s="44" t="s">
        <v>335</v>
      </c>
      <c r="C248" s="45">
        <v>46187</v>
      </c>
      <c r="D248" s="49">
        <v>0</v>
      </c>
      <c r="E248" s="44"/>
      <c r="F248" s="49">
        <v>0</v>
      </c>
      <c r="G248" s="44"/>
      <c r="H248" s="49">
        <v>0</v>
      </c>
    </row>
    <row r="249" spans="1:8">
      <c r="A249" s="44" t="s">
        <v>992</v>
      </c>
      <c r="B249" s="44" t="s">
        <v>336</v>
      </c>
      <c r="C249" s="45">
        <v>46103</v>
      </c>
      <c r="D249" s="47">
        <v>0</v>
      </c>
      <c r="E249" s="181"/>
      <c r="F249" s="47">
        <v>0</v>
      </c>
      <c r="G249" s="181"/>
      <c r="H249" s="47">
        <v>0</v>
      </c>
    </row>
    <row r="250" spans="1:8">
      <c r="A250" s="44" t="s">
        <v>992</v>
      </c>
      <c r="B250" s="44" t="s">
        <v>336</v>
      </c>
      <c r="C250" s="45">
        <v>46110</v>
      </c>
      <c r="D250" s="47">
        <v>0</v>
      </c>
      <c r="E250" s="181"/>
      <c r="F250" s="47">
        <v>0</v>
      </c>
      <c r="G250" s="181"/>
      <c r="H250" s="47">
        <v>0</v>
      </c>
    </row>
    <row r="251" spans="1:8">
      <c r="A251" s="44" t="s">
        <v>992</v>
      </c>
      <c r="B251" s="44" t="s">
        <v>336</v>
      </c>
      <c r="C251" s="45">
        <v>46117</v>
      </c>
      <c r="D251" s="47">
        <v>0</v>
      </c>
      <c r="E251" s="181"/>
      <c r="F251" s="47">
        <v>0</v>
      </c>
      <c r="G251" s="181"/>
      <c r="H251" s="47">
        <v>0</v>
      </c>
    </row>
    <row r="252" spans="1:8">
      <c r="A252" s="44" t="s">
        <v>992</v>
      </c>
      <c r="B252" s="44" t="s">
        <v>336</v>
      </c>
      <c r="C252" s="45">
        <v>46124</v>
      </c>
      <c r="D252" s="47">
        <v>0</v>
      </c>
      <c r="E252" s="181"/>
      <c r="F252" s="47">
        <v>0</v>
      </c>
      <c r="G252" s="181"/>
      <c r="H252" s="47">
        <v>0</v>
      </c>
    </row>
    <row r="253" spans="1:8">
      <c r="A253" s="44" t="s">
        <v>992</v>
      </c>
      <c r="B253" s="44" t="s">
        <v>336</v>
      </c>
      <c r="C253" s="45">
        <v>46131</v>
      </c>
      <c r="D253" s="47">
        <v>0</v>
      </c>
      <c r="E253" s="181"/>
      <c r="F253" s="47">
        <v>0</v>
      </c>
      <c r="G253" s="181"/>
      <c r="H253" s="47">
        <v>0</v>
      </c>
    </row>
    <row r="254" spans="1:8">
      <c r="A254" s="44" t="s">
        <v>992</v>
      </c>
      <c r="B254" s="44" t="s">
        <v>336</v>
      </c>
      <c r="C254" s="45">
        <v>46138</v>
      </c>
      <c r="D254" s="47">
        <v>0</v>
      </c>
      <c r="E254" s="181"/>
      <c r="F254" s="47">
        <v>0</v>
      </c>
      <c r="G254" s="181"/>
      <c r="H254" s="47">
        <v>0</v>
      </c>
    </row>
    <row r="255" spans="1:8">
      <c r="A255" s="44" t="s">
        <v>992</v>
      </c>
      <c r="B255" s="44" t="s">
        <v>336</v>
      </c>
      <c r="C255" s="45">
        <v>46145</v>
      </c>
      <c r="D255" s="47">
        <v>0</v>
      </c>
      <c r="E255" s="181"/>
      <c r="F255" s="47">
        <v>0</v>
      </c>
      <c r="G255" s="181"/>
      <c r="H255" s="47">
        <v>0</v>
      </c>
    </row>
    <row r="256" spans="1:8">
      <c r="A256" s="44" t="s">
        <v>992</v>
      </c>
      <c r="B256" s="44" t="s">
        <v>336</v>
      </c>
      <c r="C256" s="45">
        <v>46152</v>
      </c>
      <c r="D256" s="47">
        <v>0</v>
      </c>
      <c r="E256" s="181"/>
      <c r="F256" s="47">
        <v>0</v>
      </c>
      <c r="G256" s="181"/>
      <c r="H256" s="47">
        <v>0</v>
      </c>
    </row>
    <row r="257" spans="1:8">
      <c r="A257" s="44" t="s">
        <v>992</v>
      </c>
      <c r="B257" s="44" t="s">
        <v>336</v>
      </c>
      <c r="C257" s="45">
        <v>46159</v>
      </c>
      <c r="D257" s="47">
        <v>0</v>
      </c>
      <c r="E257" s="181"/>
      <c r="F257" s="47">
        <v>0</v>
      </c>
      <c r="G257" s="181"/>
      <c r="H257" s="47">
        <v>0</v>
      </c>
    </row>
    <row r="258" spans="1:8">
      <c r="A258" s="44" t="s">
        <v>992</v>
      </c>
      <c r="B258" s="44" t="s">
        <v>336</v>
      </c>
      <c r="C258" s="45">
        <v>46166</v>
      </c>
      <c r="D258" s="47">
        <v>0</v>
      </c>
      <c r="E258" s="181"/>
      <c r="F258" s="47">
        <v>0</v>
      </c>
      <c r="G258" s="181"/>
      <c r="H258" s="47">
        <v>0</v>
      </c>
    </row>
    <row r="259" spans="1:8">
      <c r="A259" s="44" t="s">
        <v>992</v>
      </c>
      <c r="B259" s="44" t="s">
        <v>336</v>
      </c>
      <c r="C259" s="45">
        <v>46173</v>
      </c>
      <c r="D259" s="47">
        <v>0</v>
      </c>
      <c r="E259" s="181"/>
      <c r="F259" s="47">
        <v>0</v>
      </c>
      <c r="G259" s="181"/>
      <c r="H259" s="47">
        <v>0</v>
      </c>
    </row>
    <row r="260" spans="1:8">
      <c r="A260" s="44" t="s">
        <v>992</v>
      </c>
      <c r="B260" s="44" t="s">
        <v>336</v>
      </c>
      <c r="C260" s="45">
        <v>46180</v>
      </c>
      <c r="D260" s="47">
        <v>0</v>
      </c>
      <c r="E260" s="181"/>
      <c r="F260" s="47">
        <v>0</v>
      </c>
      <c r="G260" s="181"/>
      <c r="H260" s="47">
        <v>0</v>
      </c>
    </row>
    <row r="261" spans="1:8">
      <c r="A261" s="44" t="s">
        <v>992</v>
      </c>
      <c r="B261" s="44" t="s">
        <v>336</v>
      </c>
      <c r="C261" s="45">
        <v>46187</v>
      </c>
      <c r="D261" s="47">
        <v>0</v>
      </c>
      <c r="E261" s="181"/>
      <c r="F261" s="47">
        <v>0</v>
      </c>
      <c r="G261" s="181"/>
      <c r="H261" s="47">
        <v>0</v>
      </c>
    </row>
    <row r="262" spans="1:8">
      <c r="A262" s="44" t="s">
        <v>992</v>
      </c>
      <c r="B262" s="44" t="s">
        <v>337</v>
      </c>
      <c r="C262" s="45">
        <v>46103</v>
      </c>
      <c r="D262" s="47">
        <v>0</v>
      </c>
      <c r="E262" s="181"/>
      <c r="F262" s="47">
        <v>0</v>
      </c>
      <c r="G262" s="181"/>
      <c r="H262" s="47">
        <v>0</v>
      </c>
    </row>
    <row r="263" spans="1:8">
      <c r="A263" s="44" t="s">
        <v>992</v>
      </c>
      <c r="B263" s="44" t="s">
        <v>337</v>
      </c>
      <c r="C263" s="45">
        <v>46110</v>
      </c>
      <c r="D263" s="47">
        <v>0</v>
      </c>
      <c r="E263" s="181"/>
      <c r="F263" s="47">
        <v>0</v>
      </c>
      <c r="G263" s="181"/>
      <c r="H263" s="47">
        <v>0</v>
      </c>
    </row>
    <row r="264" spans="1:8">
      <c r="A264" s="44" t="s">
        <v>992</v>
      </c>
      <c r="B264" s="44" t="s">
        <v>337</v>
      </c>
      <c r="C264" s="45">
        <v>46117</v>
      </c>
      <c r="D264" s="47">
        <v>0</v>
      </c>
      <c r="E264" s="181"/>
      <c r="F264" s="47">
        <v>0</v>
      </c>
      <c r="G264" s="181"/>
      <c r="H264" s="47">
        <v>0</v>
      </c>
    </row>
    <row r="265" spans="1:8">
      <c r="A265" s="44" t="s">
        <v>992</v>
      </c>
      <c r="B265" s="44" t="s">
        <v>337</v>
      </c>
      <c r="C265" s="45">
        <v>46124</v>
      </c>
      <c r="D265" s="47">
        <v>0</v>
      </c>
      <c r="E265" s="181"/>
      <c r="F265" s="47">
        <v>0</v>
      </c>
      <c r="G265" s="181"/>
      <c r="H265" s="47">
        <v>0</v>
      </c>
    </row>
    <row r="266" spans="1:8">
      <c r="A266" s="44" t="s">
        <v>992</v>
      </c>
      <c r="B266" s="44" t="s">
        <v>337</v>
      </c>
      <c r="C266" s="45">
        <v>46131</v>
      </c>
      <c r="D266" s="47">
        <v>0</v>
      </c>
      <c r="E266" s="181"/>
      <c r="F266" s="47">
        <v>0</v>
      </c>
      <c r="G266" s="181"/>
      <c r="H266" s="47">
        <v>0</v>
      </c>
    </row>
    <row r="267" spans="1:8">
      <c r="A267" s="44" t="s">
        <v>992</v>
      </c>
      <c r="B267" s="44" t="s">
        <v>337</v>
      </c>
      <c r="C267" s="45">
        <v>46138</v>
      </c>
      <c r="D267" s="47">
        <v>0</v>
      </c>
      <c r="E267" s="181"/>
      <c r="F267" s="47">
        <v>0</v>
      </c>
      <c r="G267" s="181"/>
      <c r="H267" s="47">
        <v>0</v>
      </c>
    </row>
    <row r="268" spans="1:8">
      <c r="A268" s="44" t="s">
        <v>992</v>
      </c>
      <c r="B268" s="44" t="s">
        <v>337</v>
      </c>
      <c r="C268" s="45">
        <v>46145</v>
      </c>
      <c r="D268" s="47">
        <v>0</v>
      </c>
      <c r="E268" s="181"/>
      <c r="F268" s="47">
        <v>0</v>
      </c>
      <c r="G268" s="181"/>
      <c r="H268" s="47">
        <v>0</v>
      </c>
    </row>
    <row r="269" spans="1:8">
      <c r="A269" s="44" t="s">
        <v>992</v>
      </c>
      <c r="B269" s="44" t="s">
        <v>337</v>
      </c>
      <c r="C269" s="45">
        <v>46152</v>
      </c>
      <c r="D269" s="47">
        <v>0</v>
      </c>
      <c r="E269" s="181"/>
      <c r="F269" s="47">
        <v>0</v>
      </c>
      <c r="G269" s="181"/>
      <c r="H269" s="47">
        <v>0</v>
      </c>
    </row>
    <row r="270" spans="1:8">
      <c r="A270" s="44" t="s">
        <v>992</v>
      </c>
      <c r="B270" s="44" t="s">
        <v>337</v>
      </c>
      <c r="C270" s="45">
        <v>46159</v>
      </c>
      <c r="D270" s="47">
        <v>0</v>
      </c>
      <c r="E270" s="181"/>
      <c r="F270" s="47">
        <v>0</v>
      </c>
      <c r="G270" s="181"/>
      <c r="H270" s="47">
        <v>0</v>
      </c>
    </row>
    <row r="271" spans="1:8">
      <c r="A271" s="44" t="s">
        <v>992</v>
      </c>
      <c r="B271" s="44" t="s">
        <v>337</v>
      </c>
      <c r="C271" s="45">
        <v>46166</v>
      </c>
      <c r="D271" s="47">
        <v>0</v>
      </c>
      <c r="E271" s="181"/>
      <c r="F271" s="47">
        <v>0</v>
      </c>
      <c r="G271" s="181"/>
      <c r="H271" s="47">
        <v>0</v>
      </c>
    </row>
    <row r="272" spans="1:8">
      <c r="A272" s="44" t="s">
        <v>992</v>
      </c>
      <c r="B272" s="44" t="s">
        <v>337</v>
      </c>
      <c r="C272" s="45">
        <v>46173</v>
      </c>
      <c r="D272" s="47">
        <v>0</v>
      </c>
      <c r="E272" s="181"/>
      <c r="F272" s="47">
        <v>0</v>
      </c>
      <c r="G272" s="181"/>
      <c r="H272" s="47">
        <v>0</v>
      </c>
    </row>
    <row r="273" spans="1:8">
      <c r="A273" s="44" t="s">
        <v>992</v>
      </c>
      <c r="B273" s="44" t="s">
        <v>337</v>
      </c>
      <c r="C273" s="45">
        <v>46180</v>
      </c>
      <c r="D273" s="47">
        <v>0</v>
      </c>
      <c r="E273" s="181"/>
      <c r="F273" s="47">
        <v>0</v>
      </c>
      <c r="G273" s="181"/>
      <c r="H273" s="47">
        <v>0</v>
      </c>
    </row>
    <row r="274" spans="1:8">
      <c r="A274" s="44" t="s">
        <v>992</v>
      </c>
      <c r="B274" s="44" t="s">
        <v>337</v>
      </c>
      <c r="C274" s="45">
        <v>46187</v>
      </c>
      <c r="D274" s="47">
        <v>0</v>
      </c>
      <c r="E274" s="181"/>
      <c r="F274" s="49">
        <v>0</v>
      </c>
      <c r="G274" s="181"/>
      <c r="H274" s="49">
        <v>0</v>
      </c>
    </row>
    <row r="275" spans="1:8">
      <c r="A275" s="44" t="s">
        <v>992</v>
      </c>
      <c r="B275" s="44" t="s">
        <v>469</v>
      </c>
      <c r="C275" s="45">
        <v>46103</v>
      </c>
      <c r="D275" s="49">
        <v>0</v>
      </c>
      <c r="E275" s="44"/>
      <c r="F275" s="49">
        <v>0</v>
      </c>
      <c r="G275" s="44"/>
      <c r="H275" s="49">
        <v>0</v>
      </c>
    </row>
    <row r="276" spans="1:8">
      <c r="A276" s="44" t="s">
        <v>992</v>
      </c>
      <c r="B276" s="44" t="s">
        <v>469</v>
      </c>
      <c r="C276" s="45">
        <v>46110</v>
      </c>
      <c r="D276" s="49">
        <v>0</v>
      </c>
      <c r="E276" s="44"/>
      <c r="F276" s="49">
        <v>0</v>
      </c>
      <c r="G276" s="44"/>
      <c r="H276" s="49">
        <v>0</v>
      </c>
    </row>
    <row r="277" spans="1:8">
      <c r="A277" s="44" t="s">
        <v>992</v>
      </c>
      <c r="B277" s="44" t="s">
        <v>469</v>
      </c>
      <c r="C277" s="45">
        <v>46117</v>
      </c>
      <c r="D277" s="49">
        <v>0</v>
      </c>
      <c r="E277" s="44"/>
      <c r="F277" s="49">
        <v>0</v>
      </c>
      <c r="G277" s="44"/>
      <c r="H277" s="49">
        <v>0</v>
      </c>
    </row>
    <row r="278" spans="1:8">
      <c r="A278" s="44" t="s">
        <v>992</v>
      </c>
      <c r="B278" s="44" t="s">
        <v>469</v>
      </c>
      <c r="C278" s="45">
        <v>46124</v>
      </c>
      <c r="D278" s="49">
        <v>0</v>
      </c>
      <c r="E278" s="44"/>
      <c r="F278" s="49">
        <v>0</v>
      </c>
      <c r="G278" s="44"/>
      <c r="H278" s="49">
        <v>0</v>
      </c>
    </row>
    <row r="279" spans="1:8">
      <c r="A279" s="44" t="s">
        <v>992</v>
      </c>
      <c r="B279" s="44" t="s">
        <v>469</v>
      </c>
      <c r="C279" s="45">
        <v>46131</v>
      </c>
      <c r="D279" s="49">
        <v>0</v>
      </c>
      <c r="E279" s="44"/>
      <c r="F279" s="49">
        <v>0</v>
      </c>
      <c r="G279" s="44"/>
      <c r="H279" s="49">
        <v>0</v>
      </c>
    </row>
    <row r="280" spans="1:8">
      <c r="A280" s="44" t="s">
        <v>992</v>
      </c>
      <c r="B280" s="44" t="s">
        <v>469</v>
      </c>
      <c r="C280" s="45">
        <v>46138</v>
      </c>
      <c r="D280" s="49">
        <v>0</v>
      </c>
      <c r="E280" s="44"/>
      <c r="F280" s="49">
        <v>0</v>
      </c>
      <c r="G280" s="44"/>
      <c r="H280" s="49">
        <v>0</v>
      </c>
    </row>
    <row r="281" spans="1:8">
      <c r="A281" s="44" t="s">
        <v>992</v>
      </c>
      <c r="B281" s="44" t="s">
        <v>469</v>
      </c>
      <c r="C281" s="45">
        <v>46145</v>
      </c>
      <c r="D281" s="49">
        <v>0</v>
      </c>
      <c r="E281" s="44"/>
      <c r="F281" s="49">
        <v>0</v>
      </c>
      <c r="G281" s="44"/>
      <c r="H281" s="49">
        <v>0</v>
      </c>
    </row>
    <row r="282" spans="1:8">
      <c r="A282" s="44" t="s">
        <v>992</v>
      </c>
      <c r="B282" s="44" t="s">
        <v>469</v>
      </c>
      <c r="C282" s="45">
        <v>46152</v>
      </c>
      <c r="D282" s="49">
        <v>0</v>
      </c>
      <c r="E282" s="44"/>
      <c r="F282" s="49">
        <v>0</v>
      </c>
      <c r="G282" s="44"/>
      <c r="H282" s="49">
        <v>0</v>
      </c>
    </row>
    <row r="283" spans="1:8">
      <c r="A283" s="44" t="s">
        <v>992</v>
      </c>
      <c r="B283" s="44" t="s">
        <v>469</v>
      </c>
      <c r="C283" s="45">
        <v>46159</v>
      </c>
      <c r="D283" s="49">
        <v>0</v>
      </c>
      <c r="E283" s="44"/>
      <c r="F283" s="49">
        <v>0</v>
      </c>
      <c r="G283" s="44"/>
      <c r="H283" s="49">
        <v>0</v>
      </c>
    </row>
    <row r="284" spans="1:8">
      <c r="A284" s="44" t="s">
        <v>992</v>
      </c>
      <c r="B284" s="44" t="s">
        <v>469</v>
      </c>
      <c r="C284" s="45">
        <v>46166</v>
      </c>
      <c r="D284" s="49">
        <v>0</v>
      </c>
      <c r="E284" s="44"/>
      <c r="F284" s="49">
        <v>0</v>
      </c>
      <c r="G284" s="44"/>
      <c r="H284" s="49">
        <v>0</v>
      </c>
    </row>
    <row r="285" spans="1:8">
      <c r="A285" s="44" t="s">
        <v>992</v>
      </c>
      <c r="B285" s="44" t="s">
        <v>469</v>
      </c>
      <c r="C285" s="45">
        <v>46173</v>
      </c>
      <c r="D285" s="49">
        <v>0</v>
      </c>
      <c r="E285" s="44"/>
      <c r="F285" s="49">
        <v>0</v>
      </c>
      <c r="G285" s="44"/>
      <c r="H285" s="49">
        <v>0</v>
      </c>
    </row>
    <row r="286" spans="1:8">
      <c r="A286" s="44" t="s">
        <v>992</v>
      </c>
      <c r="B286" s="44" t="s">
        <v>469</v>
      </c>
      <c r="C286" s="45">
        <v>46180</v>
      </c>
      <c r="D286" s="49">
        <v>0</v>
      </c>
      <c r="E286" s="44"/>
      <c r="F286" s="49">
        <v>0</v>
      </c>
      <c r="G286" s="44"/>
      <c r="H286" s="49">
        <v>0</v>
      </c>
    </row>
    <row r="287" spans="1:8">
      <c r="A287" s="44" t="s">
        <v>992</v>
      </c>
      <c r="B287" s="44" t="s">
        <v>469</v>
      </c>
      <c r="C287" s="45">
        <v>46187</v>
      </c>
      <c r="D287" s="49">
        <v>0</v>
      </c>
      <c r="E287" s="44"/>
      <c r="F287" s="49">
        <v>0</v>
      </c>
      <c r="G287" s="44"/>
      <c r="H287" s="49">
        <v>0</v>
      </c>
    </row>
    <row r="288" spans="1:8">
      <c r="A288" s="44" t="s">
        <v>992</v>
      </c>
      <c r="B288" s="44" t="s">
        <v>316</v>
      </c>
      <c r="C288" s="45">
        <v>46103</v>
      </c>
      <c r="D288" s="47">
        <v>0</v>
      </c>
      <c r="E288" s="181"/>
      <c r="F288" s="47">
        <v>0</v>
      </c>
      <c r="G288" s="181"/>
      <c r="H288" s="47">
        <v>0</v>
      </c>
    </row>
    <row r="289" spans="1:8">
      <c r="A289" s="44" t="s">
        <v>992</v>
      </c>
      <c r="B289" s="44" t="s">
        <v>316</v>
      </c>
      <c r="C289" s="45">
        <v>46110</v>
      </c>
      <c r="D289" s="47">
        <v>0</v>
      </c>
      <c r="E289" s="181"/>
      <c r="F289" s="47">
        <v>0</v>
      </c>
      <c r="G289" s="181"/>
      <c r="H289" s="47">
        <v>0</v>
      </c>
    </row>
    <row r="290" spans="1:8">
      <c r="A290" s="44" t="s">
        <v>992</v>
      </c>
      <c r="B290" s="44" t="s">
        <v>316</v>
      </c>
      <c r="C290" s="45">
        <v>46117</v>
      </c>
      <c r="D290" s="47">
        <v>0</v>
      </c>
      <c r="E290" s="181"/>
      <c r="F290" s="47">
        <v>0</v>
      </c>
      <c r="G290" s="181"/>
      <c r="H290" s="47">
        <v>0</v>
      </c>
    </row>
    <row r="291" spans="1:8">
      <c r="A291" s="44" t="s">
        <v>992</v>
      </c>
      <c r="B291" s="44" t="s">
        <v>316</v>
      </c>
      <c r="C291" s="45">
        <v>46124</v>
      </c>
      <c r="D291" s="47">
        <v>0</v>
      </c>
      <c r="E291" s="181"/>
      <c r="F291" s="47">
        <v>0</v>
      </c>
      <c r="G291" s="181"/>
      <c r="H291" s="47">
        <v>0</v>
      </c>
    </row>
    <row r="292" spans="1:8">
      <c r="A292" s="44" t="s">
        <v>992</v>
      </c>
      <c r="B292" s="44" t="s">
        <v>316</v>
      </c>
      <c r="C292" s="45">
        <v>46131</v>
      </c>
      <c r="D292" s="47">
        <v>0</v>
      </c>
      <c r="E292" s="181"/>
      <c r="F292" s="47">
        <v>0</v>
      </c>
      <c r="G292" s="181"/>
      <c r="H292" s="47">
        <v>0</v>
      </c>
    </row>
    <row r="293" spans="1:8">
      <c r="A293" s="44" t="s">
        <v>992</v>
      </c>
      <c r="B293" s="44" t="s">
        <v>316</v>
      </c>
      <c r="C293" s="45">
        <v>46138</v>
      </c>
      <c r="D293" s="47">
        <v>0</v>
      </c>
      <c r="E293" s="181"/>
      <c r="F293" s="47">
        <v>0</v>
      </c>
      <c r="G293" s="181"/>
      <c r="H293" s="47">
        <v>0</v>
      </c>
    </row>
    <row r="294" spans="1:8">
      <c r="A294" s="44" t="s">
        <v>992</v>
      </c>
      <c r="B294" s="44" t="s">
        <v>316</v>
      </c>
      <c r="C294" s="45">
        <v>46145</v>
      </c>
      <c r="D294" s="47">
        <v>0</v>
      </c>
      <c r="E294" s="181"/>
      <c r="F294" s="47">
        <v>0</v>
      </c>
      <c r="G294" s="181"/>
      <c r="H294" s="47">
        <v>0</v>
      </c>
    </row>
    <row r="295" spans="1:8">
      <c r="A295" s="44" t="s">
        <v>992</v>
      </c>
      <c r="B295" s="44" t="s">
        <v>316</v>
      </c>
      <c r="C295" s="45">
        <v>46152</v>
      </c>
      <c r="D295" s="47">
        <v>0</v>
      </c>
      <c r="E295" s="181"/>
      <c r="F295" s="47">
        <v>0</v>
      </c>
      <c r="G295" s="181"/>
      <c r="H295" s="47">
        <v>0</v>
      </c>
    </row>
    <row r="296" spans="1:8">
      <c r="A296" s="44" t="s">
        <v>992</v>
      </c>
      <c r="B296" s="44" t="s">
        <v>316</v>
      </c>
      <c r="C296" s="45">
        <v>46159</v>
      </c>
      <c r="D296" s="47">
        <v>0</v>
      </c>
      <c r="E296" s="181"/>
      <c r="F296" s="47">
        <v>0</v>
      </c>
      <c r="G296" s="181"/>
      <c r="H296" s="47">
        <v>0</v>
      </c>
    </row>
    <row r="297" spans="1:8">
      <c r="A297" s="44" t="s">
        <v>992</v>
      </c>
      <c r="B297" s="44" t="s">
        <v>316</v>
      </c>
      <c r="C297" s="45">
        <v>46166</v>
      </c>
      <c r="D297" s="47">
        <v>0</v>
      </c>
      <c r="E297" s="181"/>
      <c r="F297" s="47">
        <v>0</v>
      </c>
      <c r="G297" s="181"/>
      <c r="H297" s="47">
        <v>0</v>
      </c>
    </row>
    <row r="298" spans="1:8">
      <c r="A298" s="44" t="s">
        <v>992</v>
      </c>
      <c r="B298" s="44" t="s">
        <v>316</v>
      </c>
      <c r="C298" s="45">
        <v>46173</v>
      </c>
      <c r="D298" s="47">
        <v>0</v>
      </c>
      <c r="E298" s="181"/>
      <c r="F298" s="47">
        <v>0</v>
      </c>
      <c r="G298" s="181"/>
      <c r="H298" s="47">
        <v>0</v>
      </c>
    </row>
    <row r="299" spans="1:8">
      <c r="A299" s="44" t="s">
        <v>992</v>
      </c>
      <c r="B299" s="44" t="s">
        <v>316</v>
      </c>
      <c r="C299" s="45">
        <v>46180</v>
      </c>
      <c r="D299" s="47">
        <v>0</v>
      </c>
      <c r="E299" s="181"/>
      <c r="F299" s="47">
        <v>0</v>
      </c>
      <c r="G299" s="181"/>
      <c r="H299" s="47">
        <v>0</v>
      </c>
    </row>
    <row r="300" spans="1:8">
      <c r="A300" s="44" t="s">
        <v>992</v>
      </c>
      <c r="B300" s="44" t="s">
        <v>316</v>
      </c>
      <c r="C300" s="45">
        <v>46187</v>
      </c>
      <c r="D300" s="47">
        <v>0</v>
      </c>
      <c r="E300" s="181"/>
      <c r="F300" s="47">
        <v>0</v>
      </c>
      <c r="G300" s="181"/>
      <c r="H300" s="47">
        <v>0</v>
      </c>
    </row>
    <row r="301" spans="1:8">
      <c r="A301" s="44" t="s">
        <v>992</v>
      </c>
      <c r="B301" s="44" t="s">
        <v>202</v>
      </c>
      <c r="C301" s="45">
        <v>46103</v>
      </c>
      <c r="D301" s="47">
        <v>1709</v>
      </c>
      <c r="E301" s="180">
        <v>0</v>
      </c>
      <c r="F301" s="47">
        <v>0</v>
      </c>
      <c r="G301" s="180">
        <v>-1</v>
      </c>
      <c r="H301" s="47">
        <v>1714</v>
      </c>
    </row>
    <row r="302" spans="1:8">
      <c r="A302" s="44" t="s">
        <v>992</v>
      </c>
      <c r="B302" s="44" t="s">
        <v>202</v>
      </c>
      <c r="C302" s="45">
        <v>46110</v>
      </c>
      <c r="D302" s="47">
        <v>1705</v>
      </c>
      <c r="E302" s="180">
        <v>-0.02</v>
      </c>
      <c r="F302" s="47">
        <v>0</v>
      </c>
      <c r="G302" s="180">
        <v>-1</v>
      </c>
      <c r="H302" s="47">
        <v>1733</v>
      </c>
    </row>
    <row r="303" spans="1:8">
      <c r="A303" s="44" t="s">
        <v>992</v>
      </c>
      <c r="B303" s="44" t="s">
        <v>202</v>
      </c>
      <c r="C303" s="45">
        <v>46117</v>
      </c>
      <c r="D303" s="47">
        <v>1703</v>
      </c>
      <c r="E303" s="180">
        <v>0.06</v>
      </c>
      <c r="F303" s="47">
        <v>0</v>
      </c>
      <c r="G303" s="180">
        <v>-1</v>
      </c>
      <c r="H303" s="47">
        <v>1608</v>
      </c>
    </row>
    <row r="304" spans="1:8">
      <c r="A304" s="44" t="s">
        <v>992</v>
      </c>
      <c r="B304" s="44" t="s">
        <v>202</v>
      </c>
      <c r="C304" s="45">
        <v>46124</v>
      </c>
      <c r="D304" s="47">
        <v>1692</v>
      </c>
      <c r="E304" s="180">
        <v>-0.06</v>
      </c>
      <c r="F304" s="47">
        <v>0</v>
      </c>
      <c r="G304" s="180">
        <v>-1</v>
      </c>
      <c r="H304" s="47">
        <v>1793</v>
      </c>
    </row>
    <row r="305" spans="1:8">
      <c r="A305" s="44" t="s">
        <v>992</v>
      </c>
      <c r="B305" s="44" t="s">
        <v>202</v>
      </c>
      <c r="C305" s="45">
        <v>46131</v>
      </c>
      <c r="D305" s="47">
        <v>1718</v>
      </c>
      <c r="E305" s="180">
        <v>-0.03</v>
      </c>
      <c r="F305" s="47">
        <v>0</v>
      </c>
      <c r="G305" s="180">
        <v>-1</v>
      </c>
      <c r="H305" s="47">
        <v>1774</v>
      </c>
    </row>
    <row r="306" spans="1:8">
      <c r="A306" s="44" t="s">
        <v>992</v>
      </c>
      <c r="B306" s="44" t="s">
        <v>202</v>
      </c>
      <c r="C306" s="45">
        <v>46138</v>
      </c>
      <c r="D306" s="47">
        <v>1710</v>
      </c>
      <c r="E306" s="180">
        <v>-0.08</v>
      </c>
      <c r="F306" s="47">
        <v>0</v>
      </c>
      <c r="G306" s="180">
        <v>-1</v>
      </c>
      <c r="H306" s="47">
        <v>1858</v>
      </c>
    </row>
    <row r="307" spans="1:8">
      <c r="A307" s="44" t="s">
        <v>992</v>
      </c>
      <c r="B307" s="44" t="s">
        <v>202</v>
      </c>
      <c r="C307" s="45">
        <v>46145</v>
      </c>
      <c r="D307" s="47">
        <v>1691</v>
      </c>
      <c r="E307" s="180">
        <v>0.12</v>
      </c>
      <c r="F307" s="47">
        <v>0</v>
      </c>
      <c r="G307" s="180">
        <v>-1</v>
      </c>
      <c r="H307" s="47">
        <v>1511</v>
      </c>
    </row>
    <row r="308" spans="1:8">
      <c r="A308" s="44" t="s">
        <v>992</v>
      </c>
      <c r="B308" s="44" t="s">
        <v>202</v>
      </c>
      <c r="C308" s="45">
        <v>46152</v>
      </c>
      <c r="D308" s="47">
        <v>1696</v>
      </c>
      <c r="E308" s="180">
        <v>0.05</v>
      </c>
      <c r="F308" s="49">
        <v>0</v>
      </c>
      <c r="G308" s="180">
        <v>-1</v>
      </c>
      <c r="H308" s="47">
        <v>1622</v>
      </c>
    </row>
    <row r="309" spans="1:8">
      <c r="A309" s="44" t="s">
        <v>992</v>
      </c>
      <c r="B309" s="44" t="s">
        <v>202</v>
      </c>
      <c r="C309" s="45">
        <v>46159</v>
      </c>
      <c r="D309" s="47">
        <v>1672</v>
      </c>
      <c r="E309" s="180">
        <v>-0.09</v>
      </c>
      <c r="F309" s="49">
        <v>0</v>
      </c>
      <c r="G309" s="180">
        <v>-1</v>
      </c>
      <c r="H309" s="47">
        <v>1829</v>
      </c>
    </row>
    <row r="310" spans="1:8">
      <c r="A310" s="44" t="s">
        <v>992</v>
      </c>
      <c r="B310" s="44" t="s">
        <v>202</v>
      </c>
      <c r="C310" s="45">
        <v>46166</v>
      </c>
      <c r="D310" s="47">
        <v>1745</v>
      </c>
      <c r="E310" s="180">
        <v>-0.05</v>
      </c>
      <c r="F310" s="49">
        <v>0</v>
      </c>
      <c r="G310" s="180">
        <v>-1</v>
      </c>
      <c r="H310" s="47">
        <v>1843</v>
      </c>
    </row>
    <row r="311" spans="1:8">
      <c r="A311" s="44" t="s">
        <v>992</v>
      </c>
      <c r="B311" s="44" t="s">
        <v>202</v>
      </c>
      <c r="C311" s="45">
        <v>46173</v>
      </c>
      <c r="D311" s="47">
        <v>1758</v>
      </c>
      <c r="E311" s="180">
        <v>0.01</v>
      </c>
      <c r="F311" s="49">
        <v>0</v>
      </c>
      <c r="G311" s="180">
        <v>-1</v>
      </c>
      <c r="H311" s="47">
        <v>1739</v>
      </c>
    </row>
    <row r="312" spans="1:8">
      <c r="A312" s="44" t="s">
        <v>992</v>
      </c>
      <c r="B312" s="44" t="s">
        <v>202</v>
      </c>
      <c r="C312" s="45">
        <v>46180</v>
      </c>
      <c r="D312" s="47">
        <v>1758</v>
      </c>
      <c r="E312" s="180">
        <v>-0.04</v>
      </c>
      <c r="F312" s="49">
        <v>0</v>
      </c>
      <c r="G312" s="180">
        <v>-1</v>
      </c>
      <c r="H312" s="47">
        <v>1837</v>
      </c>
    </row>
    <row r="313" spans="1:8">
      <c r="A313" s="44" t="s">
        <v>992</v>
      </c>
      <c r="B313" s="44" t="s">
        <v>202</v>
      </c>
      <c r="C313" s="45">
        <v>46187</v>
      </c>
      <c r="D313" s="47">
        <v>1758</v>
      </c>
      <c r="E313" s="180">
        <v>-0.03</v>
      </c>
      <c r="F313" s="49">
        <v>0</v>
      </c>
      <c r="G313" s="180">
        <v>-1</v>
      </c>
      <c r="H313" s="47">
        <v>1809</v>
      </c>
    </row>
    <row r="314" spans="1:8">
      <c r="A314" s="44" t="s">
        <v>992</v>
      </c>
      <c r="B314" s="44" t="s">
        <v>338</v>
      </c>
      <c r="C314" s="45">
        <v>46103</v>
      </c>
      <c r="D314" s="47">
        <v>0</v>
      </c>
      <c r="E314" s="181"/>
      <c r="F314" s="47">
        <v>0</v>
      </c>
      <c r="G314" s="181"/>
      <c r="H314" s="47">
        <v>0</v>
      </c>
    </row>
    <row r="315" spans="1:8">
      <c r="A315" s="44" t="s">
        <v>992</v>
      </c>
      <c r="B315" s="44" t="s">
        <v>338</v>
      </c>
      <c r="C315" s="45">
        <v>46110</v>
      </c>
      <c r="D315" s="47">
        <v>0</v>
      </c>
      <c r="E315" s="181"/>
      <c r="F315" s="47">
        <v>0</v>
      </c>
      <c r="G315" s="181"/>
      <c r="H315" s="47">
        <v>0</v>
      </c>
    </row>
    <row r="316" spans="1:8">
      <c r="A316" s="44" t="s">
        <v>992</v>
      </c>
      <c r="B316" s="44" t="s">
        <v>338</v>
      </c>
      <c r="C316" s="45">
        <v>46117</v>
      </c>
      <c r="D316" s="47">
        <v>0</v>
      </c>
      <c r="E316" s="181"/>
      <c r="F316" s="47">
        <v>0</v>
      </c>
      <c r="G316" s="181"/>
      <c r="H316" s="47">
        <v>0</v>
      </c>
    </row>
    <row r="317" spans="1:8">
      <c r="A317" s="44" t="s">
        <v>992</v>
      </c>
      <c r="B317" s="44" t="s">
        <v>338</v>
      </c>
      <c r="C317" s="45">
        <v>46124</v>
      </c>
      <c r="D317" s="47">
        <v>0</v>
      </c>
      <c r="E317" s="181"/>
      <c r="F317" s="47">
        <v>0</v>
      </c>
      <c r="G317" s="181"/>
      <c r="H317" s="47">
        <v>0</v>
      </c>
    </row>
    <row r="318" spans="1:8">
      <c r="A318" s="44" t="s">
        <v>992</v>
      </c>
      <c r="B318" s="44" t="s">
        <v>338</v>
      </c>
      <c r="C318" s="45">
        <v>46131</v>
      </c>
      <c r="D318" s="47">
        <v>0</v>
      </c>
      <c r="E318" s="181"/>
      <c r="F318" s="47">
        <v>0</v>
      </c>
      <c r="G318" s="181"/>
      <c r="H318" s="47">
        <v>0</v>
      </c>
    </row>
    <row r="319" spans="1:8">
      <c r="A319" s="44" t="s">
        <v>992</v>
      </c>
      <c r="B319" s="44" t="s">
        <v>338</v>
      </c>
      <c r="C319" s="45">
        <v>46138</v>
      </c>
      <c r="D319" s="47">
        <v>0</v>
      </c>
      <c r="E319" s="181"/>
      <c r="F319" s="47">
        <v>0</v>
      </c>
      <c r="G319" s="181"/>
      <c r="H319" s="47">
        <v>0</v>
      </c>
    </row>
    <row r="320" spans="1:8">
      <c r="A320" s="44" t="s">
        <v>992</v>
      </c>
      <c r="B320" s="44" t="s">
        <v>338</v>
      </c>
      <c r="C320" s="45">
        <v>46145</v>
      </c>
      <c r="D320" s="47">
        <v>0</v>
      </c>
      <c r="E320" s="181"/>
      <c r="F320" s="47">
        <v>0</v>
      </c>
      <c r="G320" s="181"/>
      <c r="H320" s="47">
        <v>0</v>
      </c>
    </row>
    <row r="321" spans="1:8">
      <c r="A321" s="44" t="s">
        <v>992</v>
      </c>
      <c r="B321" s="44" t="s">
        <v>338</v>
      </c>
      <c r="C321" s="45">
        <v>46152</v>
      </c>
      <c r="D321" s="47">
        <v>0</v>
      </c>
      <c r="E321" s="181"/>
      <c r="F321" s="47">
        <v>0</v>
      </c>
      <c r="G321" s="181"/>
      <c r="H321" s="47">
        <v>0</v>
      </c>
    </row>
    <row r="322" spans="1:8">
      <c r="A322" s="44" t="s">
        <v>992</v>
      </c>
      <c r="B322" s="44" t="s">
        <v>338</v>
      </c>
      <c r="C322" s="45">
        <v>46159</v>
      </c>
      <c r="D322" s="47">
        <v>0</v>
      </c>
      <c r="E322" s="181"/>
      <c r="F322" s="47">
        <v>0</v>
      </c>
      <c r="G322" s="181"/>
      <c r="H322" s="47">
        <v>0</v>
      </c>
    </row>
    <row r="323" spans="1:8">
      <c r="A323" s="44" t="s">
        <v>992</v>
      </c>
      <c r="B323" s="44" t="s">
        <v>338</v>
      </c>
      <c r="C323" s="45">
        <v>46166</v>
      </c>
      <c r="D323" s="47">
        <v>0</v>
      </c>
      <c r="E323" s="181"/>
      <c r="F323" s="49">
        <v>0</v>
      </c>
      <c r="G323" s="181"/>
      <c r="H323" s="47">
        <v>0</v>
      </c>
    </row>
    <row r="324" spans="1:8">
      <c r="A324" s="44" t="s">
        <v>992</v>
      </c>
      <c r="B324" s="44" t="s">
        <v>338</v>
      </c>
      <c r="C324" s="45">
        <v>46173</v>
      </c>
      <c r="D324" s="47">
        <v>0</v>
      </c>
      <c r="E324" s="181"/>
      <c r="F324" s="49">
        <v>0</v>
      </c>
      <c r="G324" s="181"/>
      <c r="H324" s="47">
        <v>0</v>
      </c>
    </row>
    <row r="325" spans="1:8">
      <c r="A325" s="44" t="s">
        <v>992</v>
      </c>
      <c r="B325" s="44" t="s">
        <v>338</v>
      </c>
      <c r="C325" s="45">
        <v>46180</v>
      </c>
      <c r="D325" s="47">
        <v>0</v>
      </c>
      <c r="E325" s="181"/>
      <c r="F325" s="49">
        <v>0</v>
      </c>
      <c r="G325" s="181"/>
      <c r="H325" s="47">
        <v>0</v>
      </c>
    </row>
    <row r="326" spans="1:8">
      <c r="A326" s="44" t="s">
        <v>992</v>
      </c>
      <c r="B326" s="44" t="s">
        <v>338</v>
      </c>
      <c r="C326" s="45">
        <v>46187</v>
      </c>
      <c r="D326" s="47">
        <v>0</v>
      </c>
      <c r="E326" s="181"/>
      <c r="F326" s="49">
        <v>0</v>
      </c>
      <c r="G326" s="181"/>
      <c r="H326" s="47">
        <v>0</v>
      </c>
    </row>
    <row r="327" spans="1:8">
      <c r="A327" s="44" t="s">
        <v>992</v>
      </c>
      <c r="B327" s="44" t="s">
        <v>529</v>
      </c>
      <c r="C327" s="45">
        <v>46103</v>
      </c>
      <c r="D327" s="47">
        <v>752</v>
      </c>
      <c r="E327" s="180">
        <v>0.08</v>
      </c>
      <c r="F327" s="49">
        <v>0</v>
      </c>
      <c r="G327" s="180">
        <v>-1</v>
      </c>
      <c r="H327" s="47">
        <v>699</v>
      </c>
    </row>
    <row r="328" spans="1:8">
      <c r="A328" s="44" t="s">
        <v>992</v>
      </c>
      <c r="B328" s="44" t="s">
        <v>529</v>
      </c>
      <c r="C328" s="45">
        <v>46110</v>
      </c>
      <c r="D328" s="47">
        <v>744</v>
      </c>
      <c r="E328" s="180">
        <v>-0.21</v>
      </c>
      <c r="F328" s="49">
        <v>0</v>
      </c>
      <c r="G328" s="180">
        <v>-1</v>
      </c>
      <c r="H328" s="47">
        <v>939</v>
      </c>
    </row>
    <row r="329" spans="1:8">
      <c r="A329" s="44" t="s">
        <v>992</v>
      </c>
      <c r="B329" s="44" t="s">
        <v>529</v>
      </c>
      <c r="C329" s="45">
        <v>46117</v>
      </c>
      <c r="D329" s="47">
        <v>716</v>
      </c>
      <c r="E329" s="180">
        <v>-0.2</v>
      </c>
      <c r="F329" s="49">
        <v>0</v>
      </c>
      <c r="G329" s="180">
        <v>-1</v>
      </c>
      <c r="H329" s="47">
        <v>899</v>
      </c>
    </row>
    <row r="330" spans="1:8">
      <c r="A330" s="44" t="s">
        <v>992</v>
      </c>
      <c r="B330" s="44" t="s">
        <v>529</v>
      </c>
      <c r="C330" s="45">
        <v>46124</v>
      </c>
      <c r="D330" s="47">
        <v>643</v>
      </c>
      <c r="E330" s="180">
        <v>-0.26</v>
      </c>
      <c r="F330" s="49">
        <v>0</v>
      </c>
      <c r="G330" s="180">
        <v>-1</v>
      </c>
      <c r="H330" s="47">
        <v>865</v>
      </c>
    </row>
    <row r="331" spans="1:8">
      <c r="A331" s="44" t="s">
        <v>992</v>
      </c>
      <c r="B331" s="44" t="s">
        <v>529</v>
      </c>
      <c r="C331" s="45">
        <v>46131</v>
      </c>
      <c r="D331" s="47">
        <v>641</v>
      </c>
      <c r="E331" s="180">
        <v>-0.19</v>
      </c>
      <c r="F331" s="49">
        <v>0</v>
      </c>
      <c r="G331" s="180">
        <v>-1</v>
      </c>
      <c r="H331" s="47">
        <v>789</v>
      </c>
    </row>
    <row r="332" spans="1:8">
      <c r="A332" s="44" t="s">
        <v>992</v>
      </c>
      <c r="B332" s="44" t="s">
        <v>529</v>
      </c>
      <c r="C332" s="45">
        <v>46138</v>
      </c>
      <c r="D332" s="47">
        <v>642</v>
      </c>
      <c r="E332" s="180">
        <v>-0.32</v>
      </c>
      <c r="F332" s="49">
        <v>0</v>
      </c>
      <c r="G332" s="180">
        <v>-1</v>
      </c>
      <c r="H332" s="47">
        <v>945</v>
      </c>
    </row>
    <row r="333" spans="1:8">
      <c r="A333" s="44" t="s">
        <v>992</v>
      </c>
      <c r="B333" s="44" t="s">
        <v>529</v>
      </c>
      <c r="C333" s="45">
        <v>46145</v>
      </c>
      <c r="D333" s="47">
        <v>634</v>
      </c>
      <c r="E333" s="180">
        <v>-0.4</v>
      </c>
      <c r="F333" s="49">
        <v>0</v>
      </c>
      <c r="G333" s="180">
        <v>-1</v>
      </c>
      <c r="H333" s="47">
        <v>1062</v>
      </c>
    </row>
    <row r="334" spans="1:8">
      <c r="A334" s="44" t="s">
        <v>992</v>
      </c>
      <c r="B334" s="44" t="s">
        <v>529</v>
      </c>
      <c r="C334" s="45">
        <v>46152</v>
      </c>
      <c r="D334" s="47">
        <v>619</v>
      </c>
      <c r="E334" s="180">
        <v>-0.31</v>
      </c>
      <c r="F334" s="49">
        <v>0</v>
      </c>
      <c r="G334" s="180">
        <v>-1</v>
      </c>
      <c r="H334" s="47">
        <v>895</v>
      </c>
    </row>
    <row r="335" spans="1:8">
      <c r="A335" s="44" t="s">
        <v>992</v>
      </c>
      <c r="B335" s="44" t="s">
        <v>529</v>
      </c>
      <c r="C335" s="45">
        <v>46159</v>
      </c>
      <c r="D335" s="47">
        <v>646</v>
      </c>
      <c r="E335" s="180">
        <v>-0.28999999999999998</v>
      </c>
      <c r="F335" s="49">
        <v>0</v>
      </c>
      <c r="G335" s="180">
        <v>-1</v>
      </c>
      <c r="H335" s="47">
        <v>908</v>
      </c>
    </row>
    <row r="336" spans="1:8">
      <c r="A336" s="44" t="s">
        <v>992</v>
      </c>
      <c r="B336" s="44" t="s">
        <v>529</v>
      </c>
      <c r="C336" s="45">
        <v>46166</v>
      </c>
      <c r="D336" s="49">
        <v>649</v>
      </c>
      <c r="E336" s="180">
        <v>-0.28999999999999998</v>
      </c>
      <c r="F336" s="49">
        <v>0</v>
      </c>
      <c r="G336" s="180">
        <v>-1</v>
      </c>
      <c r="H336" s="47">
        <v>915</v>
      </c>
    </row>
    <row r="337" spans="1:8">
      <c r="A337" s="44" t="s">
        <v>992</v>
      </c>
      <c r="B337" s="44" t="s">
        <v>529</v>
      </c>
      <c r="C337" s="45">
        <v>46173</v>
      </c>
      <c r="D337" s="49">
        <v>656</v>
      </c>
      <c r="E337" s="180">
        <v>-0.34</v>
      </c>
      <c r="F337" s="49">
        <v>0</v>
      </c>
      <c r="G337" s="180">
        <v>-1</v>
      </c>
      <c r="H337" s="47">
        <v>988</v>
      </c>
    </row>
    <row r="338" spans="1:8">
      <c r="A338" s="44" t="s">
        <v>992</v>
      </c>
      <c r="B338" s="44" t="s">
        <v>529</v>
      </c>
      <c r="C338" s="45">
        <v>46180</v>
      </c>
      <c r="D338" s="49">
        <v>451</v>
      </c>
      <c r="E338" s="180">
        <v>-0.49</v>
      </c>
      <c r="F338" s="49">
        <v>0</v>
      </c>
      <c r="G338" s="180">
        <v>-1</v>
      </c>
      <c r="H338" s="47">
        <v>877</v>
      </c>
    </row>
    <row r="339" spans="1:8">
      <c r="A339" s="44" t="s">
        <v>992</v>
      </c>
      <c r="B339" s="44" t="s">
        <v>529</v>
      </c>
      <c r="C339" s="45">
        <v>46187</v>
      </c>
      <c r="D339" s="49">
        <v>418</v>
      </c>
      <c r="E339" s="180">
        <v>-0.57999999999999996</v>
      </c>
      <c r="F339" s="49">
        <v>0</v>
      </c>
      <c r="G339" s="180">
        <v>-1</v>
      </c>
      <c r="H339" s="47">
        <v>998</v>
      </c>
    </row>
    <row r="340" spans="1:8">
      <c r="A340" s="44" t="s">
        <v>992</v>
      </c>
      <c r="B340" s="44" t="s">
        <v>176</v>
      </c>
      <c r="C340" s="45">
        <v>46103</v>
      </c>
      <c r="D340" s="47">
        <v>74</v>
      </c>
      <c r="E340" s="180">
        <v>72.87</v>
      </c>
      <c r="F340" s="47">
        <v>0</v>
      </c>
      <c r="G340" s="180">
        <v>-1</v>
      </c>
      <c r="H340" s="47">
        <v>1</v>
      </c>
    </row>
    <row r="341" spans="1:8">
      <c r="A341" s="44" t="s">
        <v>992</v>
      </c>
      <c r="B341" s="44" t="s">
        <v>176</v>
      </c>
      <c r="C341" s="45">
        <v>46110</v>
      </c>
      <c r="D341" s="47">
        <v>74</v>
      </c>
      <c r="E341" s="181"/>
      <c r="F341" s="47">
        <v>0</v>
      </c>
      <c r="G341" s="181"/>
      <c r="H341" s="47">
        <v>0</v>
      </c>
    </row>
    <row r="342" spans="1:8">
      <c r="A342" s="44" t="s">
        <v>992</v>
      </c>
      <c r="B342" s="44" t="s">
        <v>176</v>
      </c>
      <c r="C342" s="45">
        <v>46117</v>
      </c>
      <c r="D342" s="47">
        <v>74</v>
      </c>
      <c r="E342" s="181"/>
      <c r="F342" s="47">
        <v>0</v>
      </c>
      <c r="G342" s="181"/>
      <c r="H342" s="47">
        <v>0</v>
      </c>
    </row>
    <row r="343" spans="1:8">
      <c r="A343" s="44" t="s">
        <v>992</v>
      </c>
      <c r="B343" s="44" t="s">
        <v>176</v>
      </c>
      <c r="C343" s="45">
        <v>46124</v>
      </c>
      <c r="D343" s="47">
        <v>74</v>
      </c>
      <c r="E343" s="181"/>
      <c r="F343" s="47">
        <v>0</v>
      </c>
      <c r="G343" s="181"/>
      <c r="H343" s="47">
        <v>0</v>
      </c>
    </row>
    <row r="344" spans="1:8">
      <c r="A344" s="44" t="s">
        <v>992</v>
      </c>
      <c r="B344" s="44" t="s">
        <v>176</v>
      </c>
      <c r="C344" s="45">
        <v>46131</v>
      </c>
      <c r="D344" s="47">
        <v>74</v>
      </c>
      <c r="E344" s="181"/>
      <c r="F344" s="47">
        <v>0</v>
      </c>
      <c r="G344" s="181"/>
      <c r="H344" s="47">
        <v>0</v>
      </c>
    </row>
    <row r="345" spans="1:8">
      <c r="A345" s="44" t="s">
        <v>992</v>
      </c>
      <c r="B345" s="44" t="s">
        <v>176</v>
      </c>
      <c r="C345" s="45">
        <v>46138</v>
      </c>
      <c r="D345" s="47">
        <v>74</v>
      </c>
      <c r="E345" s="181"/>
      <c r="F345" s="47">
        <v>0</v>
      </c>
      <c r="G345" s="181"/>
      <c r="H345" s="47">
        <v>0</v>
      </c>
    </row>
    <row r="346" spans="1:8">
      <c r="A346" s="44" t="s">
        <v>992</v>
      </c>
      <c r="B346" s="44" t="s">
        <v>176</v>
      </c>
      <c r="C346" s="45">
        <v>46145</v>
      </c>
      <c r="D346" s="47">
        <v>74</v>
      </c>
      <c r="E346" s="181"/>
      <c r="F346" s="47">
        <v>0</v>
      </c>
      <c r="G346" s="181"/>
      <c r="H346" s="47">
        <v>0</v>
      </c>
    </row>
    <row r="347" spans="1:8">
      <c r="A347" s="44" t="s">
        <v>992</v>
      </c>
      <c r="B347" s="44" t="s">
        <v>176</v>
      </c>
      <c r="C347" s="45">
        <v>46152</v>
      </c>
      <c r="D347" s="47">
        <v>74</v>
      </c>
      <c r="E347" s="181"/>
      <c r="F347" s="47">
        <v>0</v>
      </c>
      <c r="G347" s="181"/>
      <c r="H347" s="47">
        <v>0</v>
      </c>
    </row>
    <row r="348" spans="1:8">
      <c r="A348" s="44" t="s">
        <v>992</v>
      </c>
      <c r="B348" s="44" t="s">
        <v>176</v>
      </c>
      <c r="C348" s="45">
        <v>46159</v>
      </c>
      <c r="D348" s="47">
        <v>74</v>
      </c>
      <c r="E348" s="181"/>
      <c r="F348" s="47">
        <v>0</v>
      </c>
      <c r="G348" s="181"/>
      <c r="H348" s="47">
        <v>0</v>
      </c>
    </row>
    <row r="349" spans="1:8">
      <c r="A349" s="44" t="s">
        <v>992</v>
      </c>
      <c r="B349" s="44" t="s">
        <v>176</v>
      </c>
      <c r="C349" s="45">
        <v>46166</v>
      </c>
      <c r="D349" s="47">
        <v>74</v>
      </c>
      <c r="E349" s="181"/>
      <c r="F349" s="49">
        <v>0</v>
      </c>
      <c r="G349" s="181"/>
      <c r="H349" s="47">
        <v>0</v>
      </c>
    </row>
    <row r="350" spans="1:8">
      <c r="A350" s="44" t="s">
        <v>992</v>
      </c>
      <c r="B350" s="44" t="s">
        <v>176</v>
      </c>
      <c r="C350" s="45">
        <v>46173</v>
      </c>
      <c r="D350" s="47">
        <v>74</v>
      </c>
      <c r="E350" s="180">
        <v>72.87</v>
      </c>
      <c r="F350" s="49">
        <v>0</v>
      </c>
      <c r="G350" s="180">
        <v>-1</v>
      </c>
      <c r="H350" s="47">
        <v>1</v>
      </c>
    </row>
    <row r="351" spans="1:8">
      <c r="A351" s="44" t="s">
        <v>992</v>
      </c>
      <c r="B351" s="44" t="s">
        <v>176</v>
      </c>
      <c r="C351" s="45">
        <v>46180</v>
      </c>
      <c r="D351" s="47">
        <v>74</v>
      </c>
      <c r="E351" s="181"/>
      <c r="F351" s="49">
        <v>0</v>
      </c>
      <c r="G351" s="181"/>
      <c r="H351" s="47">
        <v>0</v>
      </c>
    </row>
    <row r="352" spans="1:8">
      <c r="A352" s="44" t="s">
        <v>992</v>
      </c>
      <c r="B352" s="44" t="s">
        <v>176</v>
      </c>
      <c r="C352" s="45">
        <v>46187</v>
      </c>
      <c r="D352" s="47">
        <v>74</v>
      </c>
      <c r="E352" s="180">
        <v>72.87</v>
      </c>
      <c r="F352" s="49">
        <v>0</v>
      </c>
      <c r="G352" s="180">
        <v>-1</v>
      </c>
      <c r="H352" s="47">
        <v>1</v>
      </c>
    </row>
    <row r="353" spans="1:8">
      <c r="A353" s="44" t="s">
        <v>992</v>
      </c>
      <c r="B353" s="44" t="s">
        <v>60</v>
      </c>
      <c r="C353" s="45">
        <v>46103</v>
      </c>
      <c r="D353" s="47">
        <v>634</v>
      </c>
      <c r="E353" s="180">
        <v>-0.53</v>
      </c>
      <c r="F353" s="47">
        <v>0</v>
      </c>
      <c r="G353" s="180">
        <v>-1</v>
      </c>
      <c r="H353" s="47">
        <v>1349</v>
      </c>
    </row>
    <row r="354" spans="1:8">
      <c r="A354" s="44" t="s">
        <v>992</v>
      </c>
      <c r="B354" s="44" t="s">
        <v>60</v>
      </c>
      <c r="C354" s="45">
        <v>46110</v>
      </c>
      <c r="D354" s="47">
        <v>628</v>
      </c>
      <c r="E354" s="180">
        <v>-0.49</v>
      </c>
      <c r="F354" s="47">
        <v>0</v>
      </c>
      <c r="G354" s="180">
        <v>-1</v>
      </c>
      <c r="H354" s="47">
        <v>1237</v>
      </c>
    </row>
    <row r="355" spans="1:8">
      <c r="A355" s="44" t="s">
        <v>992</v>
      </c>
      <c r="B355" s="44" t="s">
        <v>60</v>
      </c>
      <c r="C355" s="45">
        <v>46117</v>
      </c>
      <c r="D355" s="47">
        <v>623</v>
      </c>
      <c r="E355" s="180">
        <v>-0.48</v>
      </c>
      <c r="F355" s="47">
        <v>0</v>
      </c>
      <c r="G355" s="180">
        <v>-1</v>
      </c>
      <c r="H355" s="47">
        <v>1200</v>
      </c>
    </row>
    <row r="356" spans="1:8">
      <c r="A356" s="44" t="s">
        <v>992</v>
      </c>
      <c r="B356" s="44" t="s">
        <v>60</v>
      </c>
      <c r="C356" s="45">
        <v>46124</v>
      </c>
      <c r="D356" s="47">
        <v>603</v>
      </c>
      <c r="E356" s="180">
        <v>-0.53</v>
      </c>
      <c r="F356" s="47">
        <v>0</v>
      </c>
      <c r="G356" s="180">
        <v>-1</v>
      </c>
      <c r="H356" s="47">
        <v>1274</v>
      </c>
    </row>
    <row r="357" spans="1:8">
      <c r="A357" s="44" t="s">
        <v>992</v>
      </c>
      <c r="B357" s="44" t="s">
        <v>60</v>
      </c>
      <c r="C357" s="45">
        <v>46131</v>
      </c>
      <c r="D357" s="47">
        <v>604</v>
      </c>
      <c r="E357" s="180">
        <v>-0.36</v>
      </c>
      <c r="F357" s="47">
        <v>0</v>
      </c>
      <c r="G357" s="180">
        <v>-1</v>
      </c>
      <c r="H357" s="47">
        <v>942</v>
      </c>
    </row>
    <row r="358" spans="1:8">
      <c r="A358" s="44" t="s">
        <v>992</v>
      </c>
      <c r="B358" s="44" t="s">
        <v>60</v>
      </c>
      <c r="C358" s="45">
        <v>46138</v>
      </c>
      <c r="D358" s="47">
        <v>629</v>
      </c>
      <c r="E358" s="180">
        <v>-0.45</v>
      </c>
      <c r="F358" s="47">
        <v>0</v>
      </c>
      <c r="G358" s="180">
        <v>-1</v>
      </c>
      <c r="H358" s="47">
        <v>1140</v>
      </c>
    </row>
    <row r="359" spans="1:8">
      <c r="A359" s="44" t="s">
        <v>992</v>
      </c>
      <c r="B359" s="44" t="s">
        <v>60</v>
      </c>
      <c r="C359" s="45">
        <v>46145</v>
      </c>
      <c r="D359" s="47">
        <v>574</v>
      </c>
      <c r="E359" s="180">
        <v>-0.79</v>
      </c>
      <c r="F359" s="47">
        <v>0</v>
      </c>
      <c r="G359" s="180">
        <v>-1</v>
      </c>
      <c r="H359" s="47">
        <v>2772</v>
      </c>
    </row>
    <row r="360" spans="1:8">
      <c r="A360" s="44" t="s">
        <v>992</v>
      </c>
      <c r="B360" s="44" t="s">
        <v>60</v>
      </c>
      <c r="C360" s="45">
        <v>46152</v>
      </c>
      <c r="D360" s="47">
        <v>544</v>
      </c>
      <c r="E360" s="180">
        <v>-0.84</v>
      </c>
      <c r="F360" s="47">
        <v>0</v>
      </c>
      <c r="G360" s="180">
        <v>-1</v>
      </c>
      <c r="H360" s="47">
        <v>3497</v>
      </c>
    </row>
    <row r="361" spans="1:8">
      <c r="A361" s="44" t="s">
        <v>992</v>
      </c>
      <c r="B361" s="44" t="s">
        <v>60</v>
      </c>
      <c r="C361" s="45">
        <v>46159</v>
      </c>
      <c r="D361" s="47">
        <v>547</v>
      </c>
      <c r="E361" s="180">
        <v>-0.83</v>
      </c>
      <c r="F361" s="47">
        <v>0</v>
      </c>
      <c r="G361" s="180">
        <v>-1</v>
      </c>
      <c r="H361" s="47">
        <v>3127</v>
      </c>
    </row>
    <row r="362" spans="1:8">
      <c r="A362" s="44" t="s">
        <v>992</v>
      </c>
      <c r="B362" s="44" t="s">
        <v>60</v>
      </c>
      <c r="C362" s="45">
        <v>46166</v>
      </c>
      <c r="D362" s="47">
        <v>554</v>
      </c>
      <c r="E362" s="180">
        <v>-0.81</v>
      </c>
      <c r="F362" s="49">
        <v>0</v>
      </c>
      <c r="G362" s="180">
        <v>-1</v>
      </c>
      <c r="H362" s="47">
        <v>2993</v>
      </c>
    </row>
    <row r="363" spans="1:8">
      <c r="A363" s="44" t="s">
        <v>992</v>
      </c>
      <c r="B363" s="44" t="s">
        <v>60</v>
      </c>
      <c r="C363" s="45">
        <v>46173</v>
      </c>
      <c r="D363" s="47">
        <v>1265</v>
      </c>
      <c r="E363" s="180">
        <v>-0.59</v>
      </c>
      <c r="F363" s="49">
        <v>0</v>
      </c>
      <c r="G363" s="180">
        <v>-1</v>
      </c>
      <c r="H363" s="47">
        <v>3106</v>
      </c>
    </row>
    <row r="364" spans="1:8">
      <c r="A364" s="44" t="s">
        <v>992</v>
      </c>
      <c r="B364" s="44" t="s">
        <v>60</v>
      </c>
      <c r="C364" s="45">
        <v>46180</v>
      </c>
      <c r="D364" s="47">
        <v>1334</v>
      </c>
      <c r="E364" s="180">
        <v>-0.4</v>
      </c>
      <c r="F364" s="49">
        <v>0</v>
      </c>
      <c r="G364" s="180">
        <v>-1</v>
      </c>
      <c r="H364" s="47">
        <v>2224</v>
      </c>
    </row>
    <row r="365" spans="1:8">
      <c r="A365" s="44" t="s">
        <v>992</v>
      </c>
      <c r="B365" s="44" t="s">
        <v>60</v>
      </c>
      <c r="C365" s="45">
        <v>46187</v>
      </c>
      <c r="D365" s="47">
        <v>1359</v>
      </c>
      <c r="E365" s="180">
        <v>-0.4</v>
      </c>
      <c r="F365" s="49">
        <v>0</v>
      </c>
      <c r="G365" s="180">
        <v>-1</v>
      </c>
      <c r="H365" s="47">
        <v>2264</v>
      </c>
    </row>
    <row r="366" spans="1:8">
      <c r="A366" s="44" t="s">
        <v>992</v>
      </c>
      <c r="B366" s="44" t="s">
        <v>549</v>
      </c>
      <c r="C366" s="45">
        <v>46103</v>
      </c>
      <c r="D366" s="47">
        <v>0</v>
      </c>
      <c r="E366" s="180">
        <v>-1</v>
      </c>
      <c r="F366" s="47">
        <v>0</v>
      </c>
      <c r="G366" s="180">
        <v>-1</v>
      </c>
      <c r="H366" s="47">
        <v>956</v>
      </c>
    </row>
    <row r="367" spans="1:8">
      <c r="A367" s="44" t="s">
        <v>992</v>
      </c>
      <c r="B367" s="44" t="s">
        <v>549</v>
      </c>
      <c r="C367" s="45">
        <v>46110</v>
      </c>
      <c r="D367" s="47">
        <v>0</v>
      </c>
      <c r="E367" s="180">
        <v>-1</v>
      </c>
      <c r="F367" s="47">
        <v>0</v>
      </c>
      <c r="G367" s="180">
        <v>-1</v>
      </c>
      <c r="H367" s="47">
        <v>797</v>
      </c>
    </row>
    <row r="368" spans="1:8">
      <c r="A368" s="44" t="s">
        <v>992</v>
      </c>
      <c r="B368" s="44" t="s">
        <v>549</v>
      </c>
      <c r="C368" s="45">
        <v>46117</v>
      </c>
      <c r="D368" s="47">
        <v>0</v>
      </c>
      <c r="E368" s="180">
        <v>-1</v>
      </c>
      <c r="F368" s="47">
        <v>0</v>
      </c>
      <c r="G368" s="180">
        <v>-1</v>
      </c>
      <c r="H368" s="47">
        <v>463</v>
      </c>
    </row>
    <row r="369" spans="1:8">
      <c r="A369" s="44" t="s">
        <v>992</v>
      </c>
      <c r="B369" s="44" t="s">
        <v>549</v>
      </c>
      <c r="C369" s="45">
        <v>46124</v>
      </c>
      <c r="D369" s="47">
        <v>0</v>
      </c>
      <c r="E369" s="180">
        <v>-1</v>
      </c>
      <c r="F369" s="47">
        <v>0</v>
      </c>
      <c r="G369" s="180">
        <v>-1</v>
      </c>
      <c r="H369" s="47">
        <v>22</v>
      </c>
    </row>
    <row r="370" spans="1:8">
      <c r="A370" s="44" t="s">
        <v>992</v>
      </c>
      <c r="B370" s="44" t="s">
        <v>549</v>
      </c>
      <c r="C370" s="45">
        <v>46131</v>
      </c>
      <c r="D370" s="47">
        <v>0</v>
      </c>
      <c r="E370" s="180">
        <v>-0.99</v>
      </c>
      <c r="F370" s="47">
        <v>0</v>
      </c>
      <c r="G370" s="180">
        <v>-1</v>
      </c>
      <c r="H370" s="47">
        <v>5</v>
      </c>
    </row>
    <row r="371" spans="1:8">
      <c r="A371" s="44" t="s">
        <v>992</v>
      </c>
      <c r="B371" s="44" t="s">
        <v>549</v>
      </c>
      <c r="C371" s="45">
        <v>46138</v>
      </c>
      <c r="D371" s="47">
        <v>0</v>
      </c>
      <c r="E371" s="180">
        <v>-0.99</v>
      </c>
      <c r="F371" s="47">
        <v>0</v>
      </c>
      <c r="G371" s="180">
        <v>-1</v>
      </c>
      <c r="H371" s="47">
        <v>11</v>
      </c>
    </row>
    <row r="372" spans="1:8">
      <c r="A372" s="44" t="s">
        <v>992</v>
      </c>
      <c r="B372" s="44" t="s">
        <v>549</v>
      </c>
      <c r="C372" s="45">
        <v>46145</v>
      </c>
      <c r="D372" s="47">
        <v>0</v>
      </c>
      <c r="E372" s="180">
        <v>-0.98</v>
      </c>
      <c r="F372" s="47">
        <v>0</v>
      </c>
      <c r="G372" s="180">
        <v>-1</v>
      </c>
      <c r="H372" s="47">
        <v>4</v>
      </c>
    </row>
    <row r="373" spans="1:8">
      <c r="A373" s="44" t="s">
        <v>992</v>
      </c>
      <c r="B373" s="44" t="s">
        <v>549</v>
      </c>
      <c r="C373" s="45">
        <v>46152</v>
      </c>
      <c r="D373" s="47">
        <v>0</v>
      </c>
      <c r="E373" s="180">
        <v>-0.93</v>
      </c>
      <c r="F373" s="47">
        <v>0</v>
      </c>
      <c r="G373" s="180">
        <v>-1</v>
      </c>
      <c r="H373" s="47">
        <v>1</v>
      </c>
    </row>
    <row r="374" spans="1:8">
      <c r="A374" s="44" t="s">
        <v>992</v>
      </c>
      <c r="B374" s="44" t="s">
        <v>549</v>
      </c>
      <c r="C374" s="45">
        <v>46159</v>
      </c>
      <c r="D374" s="47">
        <v>0</v>
      </c>
      <c r="E374" s="180">
        <v>-0.93</v>
      </c>
      <c r="F374" s="47">
        <v>0</v>
      </c>
      <c r="G374" s="180">
        <v>-1</v>
      </c>
      <c r="H374" s="47">
        <v>1</v>
      </c>
    </row>
    <row r="375" spans="1:8">
      <c r="A375" s="44" t="s">
        <v>992</v>
      </c>
      <c r="B375" s="44" t="s">
        <v>549</v>
      </c>
      <c r="C375" s="45">
        <v>46166</v>
      </c>
      <c r="D375" s="47">
        <v>0</v>
      </c>
      <c r="E375" s="181"/>
      <c r="F375" s="47">
        <v>0</v>
      </c>
      <c r="G375" s="181"/>
      <c r="H375" s="47">
        <v>0</v>
      </c>
    </row>
    <row r="376" spans="1:8">
      <c r="A376" s="44" t="s">
        <v>992</v>
      </c>
      <c r="B376" s="44" t="s">
        <v>549</v>
      </c>
      <c r="C376" s="45">
        <v>46173</v>
      </c>
      <c r="D376" s="47">
        <v>0</v>
      </c>
      <c r="E376" s="181"/>
      <c r="F376" s="47">
        <v>0</v>
      </c>
      <c r="G376" s="181"/>
      <c r="H376" s="47">
        <v>0</v>
      </c>
    </row>
    <row r="377" spans="1:8">
      <c r="A377" s="44" t="s">
        <v>992</v>
      </c>
      <c r="B377" s="44" t="s">
        <v>549</v>
      </c>
      <c r="C377" s="45">
        <v>46180</v>
      </c>
      <c r="D377" s="47">
        <v>0</v>
      </c>
      <c r="E377" s="181"/>
      <c r="F377" s="47">
        <v>0</v>
      </c>
      <c r="G377" s="181"/>
      <c r="H377" s="47">
        <v>0</v>
      </c>
    </row>
    <row r="378" spans="1:8">
      <c r="A378" s="44" t="s">
        <v>992</v>
      </c>
      <c r="B378" s="44" t="s">
        <v>549</v>
      </c>
      <c r="C378" s="45">
        <v>46187</v>
      </c>
      <c r="D378" s="47">
        <v>0</v>
      </c>
      <c r="E378" s="180">
        <v>-0.98</v>
      </c>
      <c r="F378" s="47">
        <v>0</v>
      </c>
      <c r="G378" s="180">
        <v>-1</v>
      </c>
      <c r="H378" s="47">
        <v>3</v>
      </c>
    </row>
    <row r="379" spans="1:8">
      <c r="A379" s="44" t="s">
        <v>992</v>
      </c>
      <c r="B379" s="44" t="s">
        <v>320</v>
      </c>
      <c r="C379" s="45">
        <v>46103</v>
      </c>
      <c r="D379" s="49">
        <v>0</v>
      </c>
      <c r="E379" s="181"/>
      <c r="F379" s="49">
        <v>0</v>
      </c>
      <c r="G379" s="181"/>
      <c r="H379" s="49">
        <v>0</v>
      </c>
    </row>
    <row r="380" spans="1:8">
      <c r="A380" s="44" t="s">
        <v>992</v>
      </c>
      <c r="B380" s="44" t="s">
        <v>320</v>
      </c>
      <c r="C380" s="45">
        <v>46110</v>
      </c>
      <c r="D380" s="49">
        <v>0</v>
      </c>
      <c r="E380" s="181"/>
      <c r="F380" s="49">
        <v>0</v>
      </c>
      <c r="G380" s="181"/>
      <c r="H380" s="49">
        <v>0</v>
      </c>
    </row>
    <row r="381" spans="1:8">
      <c r="A381" s="44" t="s">
        <v>992</v>
      </c>
      <c r="B381" s="44" t="s">
        <v>320</v>
      </c>
      <c r="C381" s="45">
        <v>46117</v>
      </c>
      <c r="D381" s="49">
        <v>0</v>
      </c>
      <c r="E381" s="181"/>
      <c r="F381" s="49">
        <v>0</v>
      </c>
      <c r="G381" s="181"/>
      <c r="H381" s="49">
        <v>0</v>
      </c>
    </row>
    <row r="382" spans="1:8">
      <c r="A382" s="44" t="s">
        <v>992</v>
      </c>
      <c r="B382" s="44" t="s">
        <v>320</v>
      </c>
      <c r="C382" s="45">
        <v>46124</v>
      </c>
      <c r="D382" s="49">
        <v>0</v>
      </c>
      <c r="E382" s="181"/>
      <c r="F382" s="49">
        <v>0</v>
      </c>
      <c r="G382" s="181"/>
      <c r="H382" s="49">
        <v>0</v>
      </c>
    </row>
    <row r="383" spans="1:8">
      <c r="A383" s="44" t="s">
        <v>992</v>
      </c>
      <c r="B383" s="44" t="s">
        <v>320</v>
      </c>
      <c r="C383" s="45">
        <v>46131</v>
      </c>
      <c r="D383" s="49">
        <v>0</v>
      </c>
      <c r="E383" s="181"/>
      <c r="F383" s="49">
        <v>0</v>
      </c>
      <c r="G383" s="181"/>
      <c r="H383" s="49">
        <v>0</v>
      </c>
    </row>
    <row r="384" spans="1:8">
      <c r="A384" s="44" t="s">
        <v>992</v>
      </c>
      <c r="B384" s="44" t="s">
        <v>320</v>
      </c>
      <c r="C384" s="45">
        <v>46138</v>
      </c>
      <c r="D384" s="49">
        <v>0</v>
      </c>
      <c r="E384" s="181"/>
      <c r="F384" s="49">
        <v>0</v>
      </c>
      <c r="G384" s="181"/>
      <c r="H384" s="49">
        <v>0</v>
      </c>
    </row>
    <row r="385" spans="1:8">
      <c r="A385" s="44" t="s">
        <v>992</v>
      </c>
      <c r="B385" s="44" t="s">
        <v>320</v>
      </c>
      <c r="C385" s="45">
        <v>46145</v>
      </c>
      <c r="D385" s="49">
        <v>0</v>
      </c>
      <c r="E385" s="181"/>
      <c r="F385" s="49">
        <v>0</v>
      </c>
      <c r="G385" s="181"/>
      <c r="H385" s="49">
        <v>0</v>
      </c>
    </row>
    <row r="386" spans="1:8">
      <c r="A386" s="44" t="s">
        <v>992</v>
      </c>
      <c r="B386" s="44" t="s">
        <v>320</v>
      </c>
      <c r="C386" s="45">
        <v>46152</v>
      </c>
      <c r="D386" s="49">
        <v>0</v>
      </c>
      <c r="E386" s="181"/>
      <c r="F386" s="49">
        <v>0</v>
      </c>
      <c r="G386" s="181"/>
      <c r="H386" s="49">
        <v>0</v>
      </c>
    </row>
    <row r="387" spans="1:8">
      <c r="A387" s="44" t="s">
        <v>992</v>
      </c>
      <c r="B387" s="44" t="s">
        <v>320</v>
      </c>
      <c r="C387" s="45">
        <v>46159</v>
      </c>
      <c r="D387" s="49">
        <v>0</v>
      </c>
      <c r="E387" s="181"/>
      <c r="F387" s="49">
        <v>0</v>
      </c>
      <c r="G387" s="181"/>
      <c r="H387" s="49">
        <v>0</v>
      </c>
    </row>
    <row r="388" spans="1:8">
      <c r="A388" s="44" t="s">
        <v>992</v>
      </c>
      <c r="B388" s="44" t="s">
        <v>320</v>
      </c>
      <c r="C388" s="45">
        <v>46166</v>
      </c>
      <c r="D388" s="49">
        <v>0</v>
      </c>
      <c r="E388" s="181"/>
      <c r="F388" s="49">
        <v>0</v>
      </c>
      <c r="G388" s="181"/>
      <c r="H388" s="49">
        <v>0</v>
      </c>
    </row>
    <row r="389" spans="1:8">
      <c r="A389" s="44" t="s">
        <v>992</v>
      </c>
      <c r="B389" s="44" t="s">
        <v>320</v>
      </c>
      <c r="C389" s="45">
        <v>46173</v>
      </c>
      <c r="D389" s="49">
        <v>0</v>
      </c>
      <c r="E389" s="181"/>
      <c r="F389" s="49">
        <v>0</v>
      </c>
      <c r="G389" s="181"/>
      <c r="H389" s="49">
        <v>0</v>
      </c>
    </row>
    <row r="390" spans="1:8">
      <c r="A390" s="44" t="s">
        <v>992</v>
      </c>
      <c r="B390" s="44" t="s">
        <v>320</v>
      </c>
      <c r="C390" s="45">
        <v>46180</v>
      </c>
      <c r="D390" s="49">
        <v>0</v>
      </c>
      <c r="E390" s="181"/>
      <c r="F390" s="49">
        <v>0</v>
      </c>
      <c r="G390" s="181"/>
      <c r="H390" s="49">
        <v>0</v>
      </c>
    </row>
    <row r="391" spans="1:8">
      <c r="A391" s="44" t="s">
        <v>992</v>
      </c>
      <c r="B391" s="44" t="s">
        <v>320</v>
      </c>
      <c r="C391" s="45">
        <v>46187</v>
      </c>
      <c r="D391" s="49">
        <v>0</v>
      </c>
      <c r="E391" s="181"/>
      <c r="F391" s="49">
        <v>0</v>
      </c>
      <c r="G391" s="181"/>
      <c r="H391" s="49">
        <v>0</v>
      </c>
    </row>
    <row r="392" spans="1:8">
      <c r="A392" s="44" t="s">
        <v>992</v>
      </c>
      <c r="B392" s="44" t="s">
        <v>528</v>
      </c>
      <c r="C392" s="45">
        <v>46103</v>
      </c>
      <c r="D392" s="47">
        <v>73</v>
      </c>
      <c r="E392" s="180">
        <v>-0.92</v>
      </c>
      <c r="F392" s="47">
        <v>0</v>
      </c>
      <c r="G392" s="180">
        <v>-1</v>
      </c>
      <c r="H392" s="47">
        <v>881</v>
      </c>
    </row>
    <row r="393" spans="1:8">
      <c r="A393" s="44" t="s">
        <v>992</v>
      </c>
      <c r="B393" s="44" t="s">
        <v>528</v>
      </c>
      <c r="C393" s="45">
        <v>46110</v>
      </c>
      <c r="D393" s="47">
        <v>73</v>
      </c>
      <c r="E393" s="180">
        <v>-0.92</v>
      </c>
      <c r="F393" s="47">
        <v>0</v>
      </c>
      <c r="G393" s="180">
        <v>-1</v>
      </c>
      <c r="H393" s="47">
        <v>933</v>
      </c>
    </row>
    <row r="394" spans="1:8">
      <c r="A394" s="44" t="s">
        <v>992</v>
      </c>
      <c r="B394" s="44" t="s">
        <v>528</v>
      </c>
      <c r="C394" s="45">
        <v>46117</v>
      </c>
      <c r="D394" s="47">
        <v>75</v>
      </c>
      <c r="E394" s="180">
        <v>-0.92</v>
      </c>
      <c r="F394" s="47">
        <v>0</v>
      </c>
      <c r="G394" s="180">
        <v>-1</v>
      </c>
      <c r="H394" s="47">
        <v>944</v>
      </c>
    </row>
    <row r="395" spans="1:8">
      <c r="A395" s="44" t="s">
        <v>992</v>
      </c>
      <c r="B395" s="44" t="s">
        <v>528</v>
      </c>
      <c r="C395" s="45">
        <v>46124</v>
      </c>
      <c r="D395" s="47">
        <v>69</v>
      </c>
      <c r="E395" s="180">
        <v>-0.93</v>
      </c>
      <c r="F395" s="47">
        <v>0</v>
      </c>
      <c r="G395" s="180">
        <v>-1</v>
      </c>
      <c r="H395" s="47">
        <v>938</v>
      </c>
    </row>
    <row r="396" spans="1:8">
      <c r="A396" s="44" t="s">
        <v>992</v>
      </c>
      <c r="B396" s="44" t="s">
        <v>528</v>
      </c>
      <c r="C396" s="45">
        <v>46131</v>
      </c>
      <c r="D396" s="47">
        <v>67</v>
      </c>
      <c r="E396" s="180">
        <v>-0.92</v>
      </c>
      <c r="F396" s="47">
        <v>0</v>
      </c>
      <c r="G396" s="180">
        <v>-1</v>
      </c>
      <c r="H396" s="47">
        <v>811</v>
      </c>
    </row>
    <row r="397" spans="1:8">
      <c r="A397" s="44" t="s">
        <v>992</v>
      </c>
      <c r="B397" s="44" t="s">
        <v>528</v>
      </c>
      <c r="C397" s="45">
        <v>46138</v>
      </c>
      <c r="D397" s="47">
        <v>67</v>
      </c>
      <c r="E397" s="180">
        <v>-0.9</v>
      </c>
      <c r="F397" s="47">
        <v>0</v>
      </c>
      <c r="G397" s="180">
        <v>-1</v>
      </c>
      <c r="H397" s="47">
        <v>699</v>
      </c>
    </row>
    <row r="398" spans="1:8">
      <c r="A398" s="44" t="s">
        <v>992</v>
      </c>
      <c r="B398" s="44" t="s">
        <v>528</v>
      </c>
      <c r="C398" s="45">
        <v>46145</v>
      </c>
      <c r="D398" s="47">
        <v>66</v>
      </c>
      <c r="E398" s="180">
        <v>-0.9</v>
      </c>
      <c r="F398" s="47">
        <v>0</v>
      </c>
      <c r="G398" s="180">
        <v>-1</v>
      </c>
      <c r="H398" s="47">
        <v>642</v>
      </c>
    </row>
    <row r="399" spans="1:8">
      <c r="A399" s="44" t="s">
        <v>992</v>
      </c>
      <c r="B399" s="44" t="s">
        <v>528</v>
      </c>
      <c r="C399" s="45">
        <v>46152</v>
      </c>
      <c r="D399" s="47">
        <v>66</v>
      </c>
      <c r="E399" s="180">
        <v>-0.87</v>
      </c>
      <c r="F399" s="47">
        <v>0</v>
      </c>
      <c r="G399" s="180">
        <v>-1</v>
      </c>
      <c r="H399" s="47">
        <v>497</v>
      </c>
    </row>
    <row r="400" spans="1:8">
      <c r="A400" s="44" t="s">
        <v>992</v>
      </c>
      <c r="B400" s="44" t="s">
        <v>528</v>
      </c>
      <c r="C400" s="45">
        <v>46159</v>
      </c>
      <c r="D400" s="47">
        <v>60</v>
      </c>
      <c r="E400" s="180">
        <v>-0.89</v>
      </c>
      <c r="F400" s="47">
        <v>0</v>
      </c>
      <c r="G400" s="180">
        <v>-1</v>
      </c>
      <c r="H400" s="47">
        <v>523</v>
      </c>
    </row>
    <row r="401" spans="1:8">
      <c r="A401" s="44" t="s">
        <v>992</v>
      </c>
      <c r="B401" s="44" t="s">
        <v>528</v>
      </c>
      <c r="C401" s="45">
        <v>46166</v>
      </c>
      <c r="D401" s="47">
        <v>57</v>
      </c>
      <c r="E401" s="180">
        <v>-0.88</v>
      </c>
      <c r="F401" s="47">
        <v>0</v>
      </c>
      <c r="G401" s="180">
        <v>-1</v>
      </c>
      <c r="H401" s="47">
        <v>458</v>
      </c>
    </row>
    <row r="402" spans="1:8">
      <c r="A402" s="44" t="s">
        <v>992</v>
      </c>
      <c r="B402" s="44" t="s">
        <v>528</v>
      </c>
      <c r="C402" s="45">
        <v>46173</v>
      </c>
      <c r="D402" s="47">
        <v>52</v>
      </c>
      <c r="E402" s="180">
        <v>-0.87</v>
      </c>
      <c r="F402" s="47">
        <v>0</v>
      </c>
      <c r="G402" s="180">
        <v>-1</v>
      </c>
      <c r="H402" s="47">
        <v>409</v>
      </c>
    </row>
    <row r="403" spans="1:8">
      <c r="A403" s="44" t="s">
        <v>992</v>
      </c>
      <c r="B403" s="44" t="s">
        <v>528</v>
      </c>
      <c r="C403" s="45">
        <v>46180</v>
      </c>
      <c r="D403" s="47">
        <v>50</v>
      </c>
      <c r="E403" s="180">
        <v>-0.89</v>
      </c>
      <c r="F403" s="47">
        <v>0</v>
      </c>
      <c r="G403" s="180">
        <v>-1</v>
      </c>
      <c r="H403" s="47">
        <v>438</v>
      </c>
    </row>
    <row r="404" spans="1:8">
      <c r="A404" s="44" t="s">
        <v>992</v>
      </c>
      <c r="B404" s="44" t="s">
        <v>528</v>
      </c>
      <c r="C404" s="45">
        <v>46187</v>
      </c>
      <c r="D404" s="47">
        <v>48</v>
      </c>
      <c r="E404" s="180">
        <v>-0.88</v>
      </c>
      <c r="F404" s="47">
        <v>0</v>
      </c>
      <c r="G404" s="180">
        <v>-1</v>
      </c>
      <c r="H404" s="47">
        <v>400</v>
      </c>
    </row>
    <row r="405" spans="1:8">
      <c r="A405" s="44" t="s">
        <v>992</v>
      </c>
      <c r="B405" s="44" t="s">
        <v>339</v>
      </c>
      <c r="C405" s="45">
        <v>46103</v>
      </c>
      <c r="D405" s="47">
        <v>0</v>
      </c>
      <c r="E405" s="181"/>
      <c r="F405" s="47">
        <v>0</v>
      </c>
      <c r="G405" s="181"/>
      <c r="H405" s="47">
        <v>0</v>
      </c>
    </row>
    <row r="406" spans="1:8">
      <c r="A406" s="44" t="s">
        <v>992</v>
      </c>
      <c r="B406" s="44" t="s">
        <v>339</v>
      </c>
      <c r="C406" s="45">
        <v>46110</v>
      </c>
      <c r="D406" s="47">
        <v>0</v>
      </c>
      <c r="E406" s="181"/>
      <c r="F406" s="47">
        <v>0</v>
      </c>
      <c r="G406" s="181"/>
      <c r="H406" s="47">
        <v>0</v>
      </c>
    </row>
    <row r="407" spans="1:8">
      <c r="A407" s="44" t="s">
        <v>992</v>
      </c>
      <c r="B407" s="44" t="s">
        <v>339</v>
      </c>
      <c r="C407" s="45">
        <v>46117</v>
      </c>
      <c r="D407" s="47">
        <v>0</v>
      </c>
      <c r="E407" s="181"/>
      <c r="F407" s="47">
        <v>0</v>
      </c>
      <c r="G407" s="181"/>
      <c r="H407" s="47">
        <v>0</v>
      </c>
    </row>
    <row r="408" spans="1:8">
      <c r="A408" s="44" t="s">
        <v>992</v>
      </c>
      <c r="B408" s="44" t="s">
        <v>339</v>
      </c>
      <c r="C408" s="45">
        <v>46124</v>
      </c>
      <c r="D408" s="47">
        <v>0</v>
      </c>
      <c r="E408" s="181"/>
      <c r="F408" s="47">
        <v>0</v>
      </c>
      <c r="G408" s="181"/>
      <c r="H408" s="47">
        <v>0</v>
      </c>
    </row>
    <row r="409" spans="1:8">
      <c r="A409" s="44" t="s">
        <v>992</v>
      </c>
      <c r="B409" s="44" t="s">
        <v>339</v>
      </c>
      <c r="C409" s="45">
        <v>46131</v>
      </c>
      <c r="D409" s="47">
        <v>0</v>
      </c>
      <c r="E409" s="181"/>
      <c r="F409" s="47">
        <v>0</v>
      </c>
      <c r="G409" s="181"/>
      <c r="H409" s="47">
        <v>0</v>
      </c>
    </row>
    <row r="410" spans="1:8">
      <c r="A410" s="44" t="s">
        <v>992</v>
      </c>
      <c r="B410" s="44" t="s">
        <v>339</v>
      </c>
      <c r="C410" s="45">
        <v>46138</v>
      </c>
      <c r="D410" s="47">
        <v>0</v>
      </c>
      <c r="E410" s="181"/>
      <c r="F410" s="47">
        <v>0</v>
      </c>
      <c r="G410" s="181"/>
      <c r="H410" s="47">
        <v>0</v>
      </c>
    </row>
    <row r="411" spans="1:8">
      <c r="A411" s="44" t="s">
        <v>992</v>
      </c>
      <c r="B411" s="44" t="s">
        <v>339</v>
      </c>
      <c r="C411" s="45">
        <v>46145</v>
      </c>
      <c r="D411" s="47">
        <v>0</v>
      </c>
      <c r="E411" s="181"/>
      <c r="F411" s="47">
        <v>0</v>
      </c>
      <c r="G411" s="181"/>
      <c r="H411" s="47">
        <v>0</v>
      </c>
    </row>
    <row r="412" spans="1:8">
      <c r="A412" s="44" t="s">
        <v>992</v>
      </c>
      <c r="B412" s="44" t="s">
        <v>339</v>
      </c>
      <c r="C412" s="45">
        <v>46152</v>
      </c>
      <c r="D412" s="47">
        <v>0</v>
      </c>
      <c r="E412" s="181"/>
      <c r="F412" s="47">
        <v>0</v>
      </c>
      <c r="G412" s="181"/>
      <c r="H412" s="47">
        <v>0</v>
      </c>
    </row>
    <row r="413" spans="1:8">
      <c r="A413" s="44" t="s">
        <v>992</v>
      </c>
      <c r="B413" s="44" t="s">
        <v>339</v>
      </c>
      <c r="C413" s="45">
        <v>46159</v>
      </c>
      <c r="D413" s="47">
        <v>0</v>
      </c>
      <c r="E413" s="181"/>
      <c r="F413" s="47">
        <v>0</v>
      </c>
      <c r="G413" s="181"/>
      <c r="H413" s="47">
        <v>0</v>
      </c>
    </row>
    <row r="414" spans="1:8">
      <c r="A414" s="44" t="s">
        <v>992</v>
      </c>
      <c r="B414" s="44" t="s">
        <v>339</v>
      </c>
      <c r="C414" s="45">
        <v>46166</v>
      </c>
      <c r="D414" s="47">
        <v>0</v>
      </c>
      <c r="E414" s="181"/>
      <c r="F414" s="47">
        <v>0</v>
      </c>
      <c r="G414" s="181"/>
      <c r="H414" s="47">
        <v>0</v>
      </c>
    </row>
    <row r="415" spans="1:8">
      <c r="A415" s="44" t="s">
        <v>992</v>
      </c>
      <c r="B415" s="44" t="s">
        <v>339</v>
      </c>
      <c r="C415" s="45">
        <v>46173</v>
      </c>
      <c r="D415" s="47">
        <v>0</v>
      </c>
      <c r="E415" s="181"/>
      <c r="F415" s="47">
        <v>0</v>
      </c>
      <c r="G415" s="181"/>
      <c r="H415" s="47">
        <v>0</v>
      </c>
    </row>
    <row r="416" spans="1:8">
      <c r="A416" s="44" t="s">
        <v>992</v>
      </c>
      <c r="B416" s="44" t="s">
        <v>339</v>
      </c>
      <c r="C416" s="45">
        <v>46180</v>
      </c>
      <c r="D416" s="47">
        <v>0</v>
      </c>
      <c r="E416" s="181"/>
      <c r="F416" s="47">
        <v>0</v>
      </c>
      <c r="G416" s="181"/>
      <c r="H416" s="47">
        <v>0</v>
      </c>
    </row>
    <row r="417" spans="1:8">
      <c r="A417" s="44" t="s">
        <v>992</v>
      </c>
      <c r="B417" s="44" t="s">
        <v>339</v>
      </c>
      <c r="C417" s="45">
        <v>46187</v>
      </c>
      <c r="D417" s="47">
        <v>0</v>
      </c>
      <c r="E417" s="181"/>
      <c r="F417" s="47">
        <v>0</v>
      </c>
      <c r="G417" s="181"/>
      <c r="H417" s="47">
        <v>0</v>
      </c>
    </row>
    <row r="418" spans="1:8">
      <c r="A418" s="44" t="s">
        <v>992</v>
      </c>
      <c r="B418" s="44" t="s">
        <v>526</v>
      </c>
      <c r="C418" s="45">
        <v>46103</v>
      </c>
      <c r="D418" s="47">
        <v>24</v>
      </c>
      <c r="E418" s="180">
        <v>-0.9</v>
      </c>
      <c r="F418" s="47">
        <v>0</v>
      </c>
      <c r="G418" s="180">
        <v>-1</v>
      </c>
      <c r="H418" s="47">
        <v>248</v>
      </c>
    </row>
    <row r="419" spans="1:8">
      <c r="A419" s="44" t="s">
        <v>992</v>
      </c>
      <c r="B419" s="44" t="s">
        <v>526</v>
      </c>
      <c r="C419" s="45">
        <v>46110</v>
      </c>
      <c r="D419" s="47">
        <v>24</v>
      </c>
      <c r="E419" s="180">
        <v>-0.94</v>
      </c>
      <c r="F419" s="47">
        <v>0</v>
      </c>
      <c r="G419" s="180">
        <v>-1</v>
      </c>
      <c r="H419" s="47">
        <v>430</v>
      </c>
    </row>
    <row r="420" spans="1:8">
      <c r="A420" s="44" t="s">
        <v>992</v>
      </c>
      <c r="B420" s="44" t="s">
        <v>526</v>
      </c>
      <c r="C420" s="45">
        <v>46117</v>
      </c>
      <c r="D420" s="47">
        <v>24</v>
      </c>
      <c r="E420" s="180">
        <v>-0.94</v>
      </c>
      <c r="F420" s="47">
        <v>0</v>
      </c>
      <c r="G420" s="180">
        <v>-1</v>
      </c>
      <c r="H420" s="47">
        <v>393</v>
      </c>
    </row>
    <row r="421" spans="1:8">
      <c r="A421" s="44" t="s">
        <v>992</v>
      </c>
      <c r="B421" s="44" t="s">
        <v>526</v>
      </c>
      <c r="C421" s="45">
        <v>46124</v>
      </c>
      <c r="D421" s="47">
        <v>24</v>
      </c>
      <c r="E421" s="180">
        <v>-0.93</v>
      </c>
      <c r="F421" s="47">
        <v>0</v>
      </c>
      <c r="G421" s="180">
        <v>-1</v>
      </c>
      <c r="H421" s="47">
        <v>348</v>
      </c>
    </row>
    <row r="422" spans="1:8">
      <c r="A422" s="44" t="s">
        <v>992</v>
      </c>
      <c r="B422" s="44" t="s">
        <v>526</v>
      </c>
      <c r="C422" s="45">
        <v>46131</v>
      </c>
      <c r="D422" s="47">
        <v>24</v>
      </c>
      <c r="E422" s="180">
        <v>-0.91</v>
      </c>
      <c r="F422" s="47">
        <v>0</v>
      </c>
      <c r="G422" s="180">
        <v>-1</v>
      </c>
      <c r="H422" s="47">
        <v>267</v>
      </c>
    </row>
    <row r="423" spans="1:8">
      <c r="A423" s="44" t="s">
        <v>992</v>
      </c>
      <c r="B423" s="44" t="s">
        <v>526</v>
      </c>
      <c r="C423" s="45">
        <v>46138</v>
      </c>
      <c r="D423" s="47">
        <v>24</v>
      </c>
      <c r="E423" s="180">
        <v>-0.93</v>
      </c>
      <c r="F423" s="47">
        <v>0</v>
      </c>
      <c r="G423" s="180">
        <v>-1</v>
      </c>
      <c r="H423" s="47">
        <v>358</v>
      </c>
    </row>
    <row r="424" spans="1:8">
      <c r="A424" s="44" t="s">
        <v>992</v>
      </c>
      <c r="B424" s="44" t="s">
        <v>526</v>
      </c>
      <c r="C424" s="45">
        <v>46145</v>
      </c>
      <c r="D424" s="47">
        <v>24</v>
      </c>
      <c r="E424" s="180">
        <v>-0.94</v>
      </c>
      <c r="F424" s="47">
        <v>0</v>
      </c>
      <c r="G424" s="180">
        <v>-1</v>
      </c>
      <c r="H424" s="47">
        <v>379</v>
      </c>
    </row>
    <row r="425" spans="1:8">
      <c r="A425" s="44" t="s">
        <v>992</v>
      </c>
      <c r="B425" s="44" t="s">
        <v>526</v>
      </c>
      <c r="C425" s="45">
        <v>46152</v>
      </c>
      <c r="D425" s="47">
        <v>24</v>
      </c>
      <c r="E425" s="180">
        <v>-0.92</v>
      </c>
      <c r="F425" s="47">
        <v>0</v>
      </c>
      <c r="G425" s="180">
        <v>-1</v>
      </c>
      <c r="H425" s="47">
        <v>308</v>
      </c>
    </row>
    <row r="426" spans="1:8">
      <c r="A426" s="44" t="s">
        <v>992</v>
      </c>
      <c r="B426" s="44" t="s">
        <v>526</v>
      </c>
      <c r="C426" s="45">
        <v>46159</v>
      </c>
      <c r="D426" s="47">
        <v>8</v>
      </c>
      <c r="E426" s="180">
        <v>-0.98</v>
      </c>
      <c r="F426" s="47">
        <v>0</v>
      </c>
      <c r="G426" s="180">
        <v>-1</v>
      </c>
      <c r="H426" s="47">
        <v>357</v>
      </c>
    </row>
    <row r="427" spans="1:8">
      <c r="A427" s="44" t="s">
        <v>992</v>
      </c>
      <c r="B427" s="44" t="s">
        <v>526</v>
      </c>
      <c r="C427" s="45">
        <v>46166</v>
      </c>
      <c r="D427" s="47">
        <v>5</v>
      </c>
      <c r="E427" s="180">
        <v>-0.97</v>
      </c>
      <c r="F427" s="47">
        <v>0</v>
      </c>
      <c r="G427" s="180">
        <v>-1</v>
      </c>
      <c r="H427" s="47">
        <v>173</v>
      </c>
    </row>
    <row r="428" spans="1:8">
      <c r="A428" s="44" t="s">
        <v>992</v>
      </c>
      <c r="B428" s="44" t="s">
        <v>526</v>
      </c>
      <c r="C428" s="45">
        <v>46173</v>
      </c>
      <c r="D428" s="47">
        <v>5</v>
      </c>
      <c r="E428" s="180">
        <v>-0.94</v>
      </c>
      <c r="F428" s="47">
        <v>0</v>
      </c>
      <c r="G428" s="180">
        <v>-1</v>
      </c>
      <c r="H428" s="47">
        <v>86</v>
      </c>
    </row>
    <row r="429" spans="1:8">
      <c r="A429" s="44" t="s">
        <v>992</v>
      </c>
      <c r="B429" s="44" t="s">
        <v>526</v>
      </c>
      <c r="C429" s="45">
        <v>46180</v>
      </c>
      <c r="D429" s="47">
        <v>5</v>
      </c>
      <c r="E429" s="180">
        <v>-0.93</v>
      </c>
      <c r="F429" s="47">
        <v>0</v>
      </c>
      <c r="G429" s="180">
        <v>-1</v>
      </c>
      <c r="H429" s="47">
        <v>71</v>
      </c>
    </row>
    <row r="430" spans="1:8">
      <c r="A430" s="44" t="s">
        <v>992</v>
      </c>
      <c r="B430" s="44" t="s">
        <v>526</v>
      </c>
      <c r="C430" s="45">
        <v>46187</v>
      </c>
      <c r="D430" s="47">
        <v>5</v>
      </c>
      <c r="E430" s="180">
        <v>-0.86</v>
      </c>
      <c r="F430" s="47">
        <v>0</v>
      </c>
      <c r="G430" s="180">
        <v>-1</v>
      </c>
      <c r="H430" s="47">
        <v>39</v>
      </c>
    </row>
    <row r="431" spans="1:8">
      <c r="A431" s="44" t="s">
        <v>992</v>
      </c>
      <c r="B431" s="44" t="s">
        <v>102</v>
      </c>
      <c r="C431" s="45">
        <v>46103</v>
      </c>
      <c r="D431" s="47">
        <v>5989</v>
      </c>
      <c r="E431" s="180">
        <v>0.05</v>
      </c>
      <c r="F431" s="47">
        <v>0</v>
      </c>
      <c r="G431" s="180">
        <v>-1</v>
      </c>
      <c r="H431" s="47">
        <v>5715</v>
      </c>
    </row>
    <row r="432" spans="1:8">
      <c r="A432" s="44" t="s">
        <v>992</v>
      </c>
      <c r="B432" s="44" t="s">
        <v>102</v>
      </c>
      <c r="C432" s="45">
        <v>46110</v>
      </c>
      <c r="D432" s="47">
        <v>5990</v>
      </c>
      <c r="E432" s="180">
        <v>0.01</v>
      </c>
      <c r="F432" s="47">
        <v>0</v>
      </c>
      <c r="G432" s="180">
        <v>-1</v>
      </c>
      <c r="H432" s="47">
        <v>5921</v>
      </c>
    </row>
    <row r="433" spans="1:8">
      <c r="A433" s="44" t="s">
        <v>992</v>
      </c>
      <c r="B433" s="44" t="s">
        <v>102</v>
      </c>
      <c r="C433" s="45">
        <v>46117</v>
      </c>
      <c r="D433" s="47">
        <v>6139</v>
      </c>
      <c r="E433" s="180">
        <v>0.02</v>
      </c>
      <c r="F433" s="47">
        <v>0</v>
      </c>
      <c r="G433" s="180">
        <v>-1</v>
      </c>
      <c r="H433" s="47">
        <v>5993</v>
      </c>
    </row>
    <row r="434" spans="1:8">
      <c r="A434" s="44" t="s">
        <v>992</v>
      </c>
      <c r="B434" s="44" t="s">
        <v>102</v>
      </c>
      <c r="C434" s="45">
        <v>46124</v>
      </c>
      <c r="D434" s="47">
        <v>6153</v>
      </c>
      <c r="E434" s="180">
        <v>0.03</v>
      </c>
      <c r="F434" s="47">
        <v>0</v>
      </c>
      <c r="G434" s="180">
        <v>-1</v>
      </c>
      <c r="H434" s="47">
        <v>5982</v>
      </c>
    </row>
    <row r="435" spans="1:8">
      <c r="A435" s="44" t="s">
        <v>992</v>
      </c>
      <c r="B435" s="44" t="s">
        <v>102</v>
      </c>
      <c r="C435" s="45">
        <v>46131</v>
      </c>
      <c r="D435" s="47">
        <v>6152</v>
      </c>
      <c r="E435" s="180">
        <v>0.03</v>
      </c>
      <c r="F435" s="47">
        <v>0</v>
      </c>
      <c r="G435" s="180">
        <v>-1</v>
      </c>
      <c r="H435" s="47">
        <v>5971</v>
      </c>
    </row>
    <row r="436" spans="1:8">
      <c r="A436" s="44" t="s">
        <v>992</v>
      </c>
      <c r="B436" s="44" t="s">
        <v>102</v>
      </c>
      <c r="C436" s="45">
        <v>46138</v>
      </c>
      <c r="D436" s="47">
        <v>6152</v>
      </c>
      <c r="E436" s="180">
        <v>-0.01</v>
      </c>
      <c r="F436" s="47">
        <v>0</v>
      </c>
      <c r="G436" s="180">
        <v>-1</v>
      </c>
      <c r="H436" s="47">
        <v>6217</v>
      </c>
    </row>
    <row r="437" spans="1:8">
      <c r="A437" s="44" t="s">
        <v>992</v>
      </c>
      <c r="B437" s="44" t="s">
        <v>102</v>
      </c>
      <c r="C437" s="45">
        <v>46145</v>
      </c>
      <c r="D437" s="47">
        <v>6080</v>
      </c>
      <c r="E437" s="180">
        <v>-0.04</v>
      </c>
      <c r="F437" s="47">
        <v>0</v>
      </c>
      <c r="G437" s="180">
        <v>-1</v>
      </c>
      <c r="H437" s="47">
        <v>6351</v>
      </c>
    </row>
    <row r="438" spans="1:8">
      <c r="A438" s="44" t="s">
        <v>992</v>
      </c>
      <c r="B438" s="44" t="s">
        <v>102</v>
      </c>
      <c r="C438" s="45">
        <v>46152</v>
      </c>
      <c r="D438" s="47">
        <v>6068</v>
      </c>
      <c r="E438" s="180">
        <v>-0.01</v>
      </c>
      <c r="F438" s="47">
        <v>0</v>
      </c>
      <c r="G438" s="180">
        <v>-1</v>
      </c>
      <c r="H438" s="47">
        <v>6112</v>
      </c>
    </row>
    <row r="439" spans="1:8">
      <c r="A439" s="44" t="s">
        <v>992</v>
      </c>
      <c r="B439" s="44" t="s">
        <v>102</v>
      </c>
      <c r="C439" s="45">
        <v>46159</v>
      </c>
      <c r="D439" s="47">
        <v>6068</v>
      </c>
      <c r="E439" s="180">
        <v>0</v>
      </c>
      <c r="F439" s="47">
        <v>0</v>
      </c>
      <c r="G439" s="180">
        <v>-1</v>
      </c>
      <c r="H439" s="47">
        <v>6049</v>
      </c>
    </row>
    <row r="440" spans="1:8">
      <c r="A440" s="44" t="s">
        <v>992</v>
      </c>
      <c r="B440" s="44" t="s">
        <v>102</v>
      </c>
      <c r="C440" s="45">
        <v>46166</v>
      </c>
      <c r="D440" s="47">
        <v>6066</v>
      </c>
      <c r="E440" s="180">
        <v>-0.05</v>
      </c>
      <c r="F440" s="49">
        <v>0</v>
      </c>
      <c r="G440" s="180">
        <v>-1</v>
      </c>
      <c r="H440" s="47">
        <v>6368</v>
      </c>
    </row>
    <row r="441" spans="1:8">
      <c r="A441" s="44" t="s">
        <v>992</v>
      </c>
      <c r="B441" s="44" t="s">
        <v>102</v>
      </c>
      <c r="C441" s="45">
        <v>46173</v>
      </c>
      <c r="D441" s="47">
        <v>6095</v>
      </c>
      <c r="E441" s="180">
        <v>-0.02</v>
      </c>
      <c r="F441" s="49">
        <v>0</v>
      </c>
      <c r="G441" s="180">
        <v>-1</v>
      </c>
      <c r="H441" s="47">
        <v>6223</v>
      </c>
    </row>
    <row r="442" spans="1:8">
      <c r="A442" s="44" t="s">
        <v>992</v>
      </c>
      <c r="B442" s="44" t="s">
        <v>102</v>
      </c>
      <c r="C442" s="45">
        <v>46180</v>
      </c>
      <c r="D442" s="47">
        <v>6099</v>
      </c>
      <c r="E442" s="180">
        <v>-0.01</v>
      </c>
      <c r="F442" s="49">
        <v>0</v>
      </c>
      <c r="G442" s="180">
        <v>-1</v>
      </c>
      <c r="H442" s="47">
        <v>6164</v>
      </c>
    </row>
    <row r="443" spans="1:8">
      <c r="A443" s="44" t="s">
        <v>992</v>
      </c>
      <c r="B443" s="44" t="s">
        <v>102</v>
      </c>
      <c r="C443" s="45">
        <v>46187</v>
      </c>
      <c r="D443" s="47">
        <v>6099</v>
      </c>
      <c r="E443" s="180">
        <v>0</v>
      </c>
      <c r="F443" s="49">
        <v>0</v>
      </c>
      <c r="G443" s="180">
        <v>-1</v>
      </c>
      <c r="H443" s="47">
        <v>6127</v>
      </c>
    </row>
    <row r="444" spans="1:8">
      <c r="A444" s="44" t="s">
        <v>992</v>
      </c>
      <c r="B444" s="44" t="s">
        <v>167</v>
      </c>
      <c r="C444" s="45">
        <v>46103</v>
      </c>
      <c r="D444" s="47">
        <v>4938</v>
      </c>
      <c r="E444" s="180">
        <v>0.35</v>
      </c>
      <c r="F444" s="47">
        <v>0</v>
      </c>
      <c r="G444" s="180">
        <v>-1</v>
      </c>
      <c r="H444" s="47">
        <v>3654</v>
      </c>
    </row>
    <row r="445" spans="1:8">
      <c r="A445" s="44" t="s">
        <v>992</v>
      </c>
      <c r="B445" s="44" t="s">
        <v>167</v>
      </c>
      <c r="C445" s="45">
        <v>46110</v>
      </c>
      <c r="D445" s="47">
        <v>4101</v>
      </c>
      <c r="E445" s="180">
        <v>0.05</v>
      </c>
      <c r="F445" s="47">
        <v>0</v>
      </c>
      <c r="G445" s="180">
        <v>-1</v>
      </c>
      <c r="H445" s="47">
        <v>3896</v>
      </c>
    </row>
    <row r="446" spans="1:8">
      <c r="A446" s="44" t="s">
        <v>992</v>
      </c>
      <c r="B446" s="44" t="s">
        <v>167</v>
      </c>
      <c r="C446" s="45">
        <v>46117</v>
      </c>
      <c r="D446" s="47">
        <v>4140</v>
      </c>
      <c r="E446" s="180">
        <v>0.1</v>
      </c>
      <c r="F446" s="47">
        <v>0</v>
      </c>
      <c r="G446" s="180">
        <v>-1</v>
      </c>
      <c r="H446" s="47">
        <v>3777</v>
      </c>
    </row>
    <row r="447" spans="1:8">
      <c r="A447" s="44" t="s">
        <v>992</v>
      </c>
      <c r="B447" s="44" t="s">
        <v>167</v>
      </c>
      <c r="C447" s="45">
        <v>46124</v>
      </c>
      <c r="D447" s="47">
        <v>4171</v>
      </c>
      <c r="E447" s="180">
        <v>0.06</v>
      </c>
      <c r="F447" s="47">
        <v>0</v>
      </c>
      <c r="G447" s="180">
        <v>-1</v>
      </c>
      <c r="H447" s="47">
        <v>3950</v>
      </c>
    </row>
    <row r="448" spans="1:8">
      <c r="A448" s="44" t="s">
        <v>992</v>
      </c>
      <c r="B448" s="44" t="s">
        <v>167</v>
      </c>
      <c r="C448" s="45">
        <v>46131</v>
      </c>
      <c r="D448" s="47">
        <v>4171</v>
      </c>
      <c r="E448" s="180">
        <v>0.08</v>
      </c>
      <c r="F448" s="47">
        <v>0</v>
      </c>
      <c r="G448" s="180">
        <v>-1</v>
      </c>
      <c r="H448" s="47">
        <v>3861</v>
      </c>
    </row>
    <row r="449" spans="1:8">
      <c r="A449" s="44" t="s">
        <v>992</v>
      </c>
      <c r="B449" s="44" t="s">
        <v>167</v>
      </c>
      <c r="C449" s="45">
        <v>46138</v>
      </c>
      <c r="D449" s="47">
        <v>4171</v>
      </c>
      <c r="E449" s="180">
        <v>0.09</v>
      </c>
      <c r="F449" s="47">
        <v>0</v>
      </c>
      <c r="G449" s="180">
        <v>-1</v>
      </c>
      <c r="H449" s="47">
        <v>3830</v>
      </c>
    </row>
    <row r="450" spans="1:8">
      <c r="A450" s="44" t="s">
        <v>992</v>
      </c>
      <c r="B450" s="44" t="s">
        <v>167</v>
      </c>
      <c r="C450" s="45">
        <v>46145</v>
      </c>
      <c r="D450" s="47">
        <v>3989</v>
      </c>
      <c r="E450" s="180">
        <v>0.04</v>
      </c>
      <c r="F450" s="47">
        <v>0</v>
      </c>
      <c r="G450" s="180">
        <v>-1</v>
      </c>
      <c r="H450" s="47">
        <v>3838</v>
      </c>
    </row>
    <row r="451" spans="1:8">
      <c r="A451" s="44" t="s">
        <v>992</v>
      </c>
      <c r="B451" s="44" t="s">
        <v>167</v>
      </c>
      <c r="C451" s="45">
        <v>46152</v>
      </c>
      <c r="D451" s="47">
        <v>3958</v>
      </c>
      <c r="E451" s="180">
        <v>-0.01</v>
      </c>
      <c r="F451" s="47">
        <v>0</v>
      </c>
      <c r="G451" s="180">
        <v>-1</v>
      </c>
      <c r="H451" s="47">
        <v>3985</v>
      </c>
    </row>
    <row r="452" spans="1:8">
      <c r="A452" s="44" t="s">
        <v>992</v>
      </c>
      <c r="B452" s="44" t="s">
        <v>167</v>
      </c>
      <c r="C452" s="45">
        <v>46159</v>
      </c>
      <c r="D452" s="47">
        <v>3962</v>
      </c>
      <c r="E452" s="180">
        <v>0.09</v>
      </c>
      <c r="F452" s="47">
        <v>0</v>
      </c>
      <c r="G452" s="180">
        <v>-1</v>
      </c>
      <c r="H452" s="47">
        <v>3635</v>
      </c>
    </row>
    <row r="453" spans="1:8">
      <c r="A453" s="44" t="s">
        <v>992</v>
      </c>
      <c r="B453" s="44" t="s">
        <v>167</v>
      </c>
      <c r="C453" s="45">
        <v>46166</v>
      </c>
      <c r="D453" s="47">
        <v>3963</v>
      </c>
      <c r="E453" s="180">
        <v>0</v>
      </c>
      <c r="F453" s="47">
        <v>0</v>
      </c>
      <c r="G453" s="180">
        <v>-1</v>
      </c>
      <c r="H453" s="47">
        <v>3976</v>
      </c>
    </row>
    <row r="454" spans="1:8">
      <c r="A454" s="44" t="s">
        <v>992</v>
      </c>
      <c r="B454" s="44" t="s">
        <v>167</v>
      </c>
      <c r="C454" s="45">
        <v>46173</v>
      </c>
      <c r="D454" s="47">
        <v>4061</v>
      </c>
      <c r="E454" s="180">
        <v>0</v>
      </c>
      <c r="F454" s="47">
        <v>0</v>
      </c>
      <c r="G454" s="180">
        <v>-1</v>
      </c>
      <c r="H454" s="47">
        <v>4050</v>
      </c>
    </row>
    <row r="455" spans="1:8">
      <c r="A455" s="44" t="s">
        <v>992</v>
      </c>
      <c r="B455" s="44" t="s">
        <v>167</v>
      </c>
      <c r="C455" s="45">
        <v>46180</v>
      </c>
      <c r="D455" s="47">
        <v>4078</v>
      </c>
      <c r="E455" s="180">
        <v>0.08</v>
      </c>
      <c r="F455" s="47">
        <v>0</v>
      </c>
      <c r="G455" s="180">
        <v>-1</v>
      </c>
      <c r="H455" s="47">
        <v>3792</v>
      </c>
    </row>
    <row r="456" spans="1:8">
      <c r="A456" s="44" t="s">
        <v>992</v>
      </c>
      <c r="B456" s="44" t="s">
        <v>167</v>
      </c>
      <c r="C456" s="45">
        <v>46187</v>
      </c>
      <c r="D456" s="47">
        <v>4078</v>
      </c>
      <c r="E456" s="180">
        <v>0.05</v>
      </c>
      <c r="F456" s="47">
        <v>0</v>
      </c>
      <c r="G456" s="180">
        <v>-1</v>
      </c>
      <c r="H456" s="47">
        <v>3883</v>
      </c>
    </row>
    <row r="457" spans="1:8">
      <c r="A457" s="44" t="s">
        <v>992</v>
      </c>
      <c r="B457" s="44" t="s">
        <v>46</v>
      </c>
      <c r="C457" s="45">
        <v>46103</v>
      </c>
      <c r="D457" s="47">
        <v>322116</v>
      </c>
      <c r="E457" s="180">
        <v>0.37</v>
      </c>
      <c r="F457" s="49">
        <v>0</v>
      </c>
      <c r="G457" s="180">
        <v>-1</v>
      </c>
      <c r="H457" s="47">
        <v>234992</v>
      </c>
    </row>
    <row r="458" spans="1:8">
      <c r="A458" s="44" t="s">
        <v>992</v>
      </c>
      <c r="B458" s="44" t="s">
        <v>46</v>
      </c>
      <c r="C458" s="45">
        <v>46110</v>
      </c>
      <c r="D458" s="47">
        <v>322109</v>
      </c>
      <c r="E458" s="180">
        <v>0.35</v>
      </c>
      <c r="F458" s="49">
        <v>0</v>
      </c>
      <c r="G458" s="180">
        <v>-1</v>
      </c>
      <c r="H458" s="47">
        <v>239323</v>
      </c>
    </row>
    <row r="459" spans="1:8">
      <c r="A459" s="44" t="s">
        <v>992</v>
      </c>
      <c r="B459" s="44" t="s">
        <v>46</v>
      </c>
      <c r="C459" s="45">
        <v>46117</v>
      </c>
      <c r="D459" s="47">
        <v>331903</v>
      </c>
      <c r="E459" s="180">
        <v>0.42</v>
      </c>
      <c r="F459" s="49">
        <v>0</v>
      </c>
      <c r="G459" s="180">
        <v>-1</v>
      </c>
      <c r="H459" s="47">
        <v>233922</v>
      </c>
    </row>
    <row r="460" spans="1:8">
      <c r="A460" s="44" t="s">
        <v>992</v>
      </c>
      <c r="B460" s="44" t="s">
        <v>46</v>
      </c>
      <c r="C460" s="45">
        <v>46124</v>
      </c>
      <c r="D460" s="47">
        <v>333529</v>
      </c>
      <c r="E460" s="180">
        <v>0.37</v>
      </c>
      <c r="F460" s="49">
        <v>0</v>
      </c>
      <c r="G460" s="180">
        <v>-1</v>
      </c>
      <c r="H460" s="47">
        <v>243651</v>
      </c>
    </row>
    <row r="461" spans="1:8">
      <c r="A461" s="44" t="s">
        <v>992</v>
      </c>
      <c r="B461" s="44" t="s">
        <v>46</v>
      </c>
      <c r="C461" s="45">
        <v>46131</v>
      </c>
      <c r="D461" s="47">
        <v>333507</v>
      </c>
      <c r="E461" s="180">
        <v>0.34</v>
      </c>
      <c r="F461" s="49">
        <v>0</v>
      </c>
      <c r="G461" s="180">
        <v>-1</v>
      </c>
      <c r="H461" s="47">
        <v>248693</v>
      </c>
    </row>
    <row r="462" spans="1:8">
      <c r="A462" s="44" t="s">
        <v>992</v>
      </c>
      <c r="B462" s="44" t="s">
        <v>46</v>
      </c>
      <c r="C462" s="45">
        <v>46138</v>
      </c>
      <c r="D462" s="47">
        <v>333503</v>
      </c>
      <c r="E462" s="180">
        <v>0.31</v>
      </c>
      <c r="F462" s="49">
        <v>0</v>
      </c>
      <c r="G462" s="180">
        <v>-1</v>
      </c>
      <c r="H462" s="47">
        <v>254058</v>
      </c>
    </row>
    <row r="463" spans="1:8">
      <c r="A463" s="44" t="s">
        <v>992</v>
      </c>
      <c r="B463" s="44" t="s">
        <v>46</v>
      </c>
      <c r="C463" s="45">
        <v>46145</v>
      </c>
      <c r="D463" s="47">
        <v>327896</v>
      </c>
      <c r="E463" s="180">
        <v>0.35</v>
      </c>
      <c r="F463" s="49">
        <v>0</v>
      </c>
      <c r="G463" s="180">
        <v>-1</v>
      </c>
      <c r="H463" s="47">
        <v>242380</v>
      </c>
    </row>
    <row r="464" spans="1:8">
      <c r="A464" s="44" t="s">
        <v>992</v>
      </c>
      <c r="B464" s="44" t="s">
        <v>46</v>
      </c>
      <c r="C464" s="45">
        <v>46152</v>
      </c>
      <c r="D464" s="47">
        <v>326962</v>
      </c>
      <c r="E464" s="180">
        <v>0.34</v>
      </c>
      <c r="F464" s="49">
        <v>0</v>
      </c>
      <c r="G464" s="180">
        <v>-1</v>
      </c>
      <c r="H464" s="47">
        <v>244215</v>
      </c>
    </row>
    <row r="465" spans="1:8">
      <c r="A465" s="44" t="s">
        <v>992</v>
      </c>
      <c r="B465" s="44" t="s">
        <v>46</v>
      </c>
      <c r="C465" s="45">
        <v>46159</v>
      </c>
      <c r="D465" s="47">
        <v>327042</v>
      </c>
      <c r="E465" s="180">
        <v>0.3</v>
      </c>
      <c r="F465" s="49">
        <v>0</v>
      </c>
      <c r="G465" s="180">
        <v>-1</v>
      </c>
      <c r="H465" s="47">
        <v>250755</v>
      </c>
    </row>
    <row r="466" spans="1:8">
      <c r="A466" s="44" t="s">
        <v>992</v>
      </c>
      <c r="B466" s="44" t="s">
        <v>46</v>
      </c>
      <c r="C466" s="45">
        <v>46166</v>
      </c>
      <c r="D466" s="47">
        <v>327068</v>
      </c>
      <c r="E466" s="180">
        <v>0.3</v>
      </c>
      <c r="F466" s="49">
        <v>0</v>
      </c>
      <c r="G466" s="180">
        <v>-1</v>
      </c>
      <c r="H466" s="47">
        <v>252263</v>
      </c>
    </row>
    <row r="467" spans="1:8">
      <c r="A467" s="44" t="s">
        <v>992</v>
      </c>
      <c r="B467" s="44" t="s">
        <v>46</v>
      </c>
      <c r="C467" s="45">
        <v>46173</v>
      </c>
      <c r="D467" s="47">
        <v>322849</v>
      </c>
      <c r="E467" s="180">
        <v>0.3</v>
      </c>
      <c r="F467" s="49">
        <v>0</v>
      </c>
      <c r="G467" s="180">
        <v>-1</v>
      </c>
      <c r="H467" s="47">
        <v>247618</v>
      </c>
    </row>
    <row r="468" spans="1:8">
      <c r="A468" s="44" t="s">
        <v>992</v>
      </c>
      <c r="B468" s="44" t="s">
        <v>46</v>
      </c>
      <c r="C468" s="45">
        <v>46180</v>
      </c>
      <c r="D468" s="47">
        <v>322145</v>
      </c>
      <c r="E468" s="180">
        <v>0.32</v>
      </c>
      <c r="F468" s="49">
        <v>0</v>
      </c>
      <c r="G468" s="180">
        <v>-1</v>
      </c>
      <c r="H468" s="47">
        <v>243482</v>
      </c>
    </row>
    <row r="469" spans="1:8">
      <c r="A469" s="44" t="s">
        <v>992</v>
      </c>
      <c r="B469" s="44" t="s">
        <v>46</v>
      </c>
      <c r="C469" s="45">
        <v>46187</v>
      </c>
      <c r="D469" s="47">
        <v>322145</v>
      </c>
      <c r="E469" s="180">
        <v>0.26</v>
      </c>
      <c r="F469" s="49">
        <v>0</v>
      </c>
      <c r="G469" s="180">
        <v>-1</v>
      </c>
      <c r="H469" s="47">
        <v>255283</v>
      </c>
    </row>
    <row r="470" spans="1:8">
      <c r="A470" s="44" t="s">
        <v>992</v>
      </c>
      <c r="B470" s="44" t="s">
        <v>524</v>
      </c>
      <c r="C470" s="45">
        <v>46103</v>
      </c>
      <c r="D470" s="47">
        <v>4486</v>
      </c>
      <c r="E470" s="180">
        <v>0.08</v>
      </c>
      <c r="F470" s="47">
        <v>0</v>
      </c>
      <c r="G470" s="180">
        <v>-1</v>
      </c>
      <c r="H470" s="47">
        <v>4163</v>
      </c>
    </row>
    <row r="471" spans="1:8">
      <c r="A471" s="44" t="s">
        <v>992</v>
      </c>
      <c r="B471" s="44" t="s">
        <v>524</v>
      </c>
      <c r="C471" s="45">
        <v>46110</v>
      </c>
      <c r="D471" s="47">
        <v>4486</v>
      </c>
      <c r="E471" s="180">
        <v>0.03</v>
      </c>
      <c r="F471" s="47">
        <v>0</v>
      </c>
      <c r="G471" s="180">
        <v>-1</v>
      </c>
      <c r="H471" s="47">
        <v>4372</v>
      </c>
    </row>
    <row r="472" spans="1:8">
      <c r="A472" s="44" t="s">
        <v>992</v>
      </c>
      <c r="B472" s="44" t="s">
        <v>524</v>
      </c>
      <c r="C472" s="45">
        <v>46117</v>
      </c>
      <c r="D472" s="47">
        <v>4656</v>
      </c>
      <c r="E472" s="180">
        <v>0.06</v>
      </c>
      <c r="F472" s="47">
        <v>0</v>
      </c>
      <c r="G472" s="180">
        <v>-1</v>
      </c>
      <c r="H472" s="47">
        <v>4412</v>
      </c>
    </row>
    <row r="473" spans="1:8">
      <c r="A473" s="44" t="s">
        <v>992</v>
      </c>
      <c r="B473" s="44" t="s">
        <v>524</v>
      </c>
      <c r="C473" s="45">
        <v>46124</v>
      </c>
      <c r="D473" s="47">
        <v>4650</v>
      </c>
      <c r="E473" s="180">
        <v>0.16</v>
      </c>
      <c r="F473" s="47">
        <v>0</v>
      </c>
      <c r="G473" s="180">
        <v>-1</v>
      </c>
      <c r="H473" s="47">
        <v>4009</v>
      </c>
    </row>
    <row r="474" spans="1:8">
      <c r="A474" s="44" t="s">
        <v>992</v>
      </c>
      <c r="B474" s="44" t="s">
        <v>524</v>
      </c>
      <c r="C474" s="45">
        <v>46131</v>
      </c>
      <c r="D474" s="47">
        <v>4619</v>
      </c>
      <c r="E474" s="180">
        <v>7.0000000000000007E-2</v>
      </c>
      <c r="F474" s="47">
        <v>0</v>
      </c>
      <c r="G474" s="180">
        <v>-1</v>
      </c>
      <c r="H474" s="47">
        <v>4310</v>
      </c>
    </row>
    <row r="475" spans="1:8">
      <c r="A475" s="44" t="s">
        <v>992</v>
      </c>
      <c r="B475" s="44" t="s">
        <v>524</v>
      </c>
      <c r="C475" s="45">
        <v>46138</v>
      </c>
      <c r="D475" s="47">
        <v>4599</v>
      </c>
      <c r="E475" s="180">
        <v>0.14000000000000001</v>
      </c>
      <c r="F475" s="47">
        <v>0</v>
      </c>
      <c r="G475" s="180">
        <v>-1</v>
      </c>
      <c r="H475" s="47">
        <v>4029</v>
      </c>
    </row>
    <row r="476" spans="1:8">
      <c r="A476" s="44" t="s">
        <v>992</v>
      </c>
      <c r="B476" s="44" t="s">
        <v>524</v>
      </c>
      <c r="C476" s="45">
        <v>46145</v>
      </c>
      <c r="D476" s="47">
        <v>4499</v>
      </c>
      <c r="E476" s="180">
        <v>0.1</v>
      </c>
      <c r="F476" s="47">
        <v>0</v>
      </c>
      <c r="G476" s="180">
        <v>-1</v>
      </c>
      <c r="H476" s="47">
        <v>4077</v>
      </c>
    </row>
    <row r="477" spans="1:8">
      <c r="A477" s="44" t="s">
        <v>992</v>
      </c>
      <c r="B477" s="44" t="s">
        <v>524</v>
      </c>
      <c r="C477" s="45">
        <v>46152</v>
      </c>
      <c r="D477" s="47">
        <v>4476</v>
      </c>
      <c r="E477" s="180">
        <v>0.1</v>
      </c>
      <c r="F477" s="47">
        <v>0</v>
      </c>
      <c r="G477" s="180">
        <v>-1</v>
      </c>
      <c r="H477" s="47">
        <v>4071</v>
      </c>
    </row>
    <row r="478" spans="1:8">
      <c r="A478" s="44" t="s">
        <v>992</v>
      </c>
      <c r="B478" s="44" t="s">
        <v>524</v>
      </c>
      <c r="C478" s="45">
        <v>46159</v>
      </c>
      <c r="D478" s="47">
        <v>4519</v>
      </c>
      <c r="E478" s="180">
        <v>0.1</v>
      </c>
      <c r="F478" s="47">
        <v>0</v>
      </c>
      <c r="G478" s="180">
        <v>-1</v>
      </c>
      <c r="H478" s="47">
        <v>4111</v>
      </c>
    </row>
    <row r="479" spans="1:8">
      <c r="A479" s="44" t="s">
        <v>992</v>
      </c>
      <c r="B479" s="44" t="s">
        <v>524</v>
      </c>
      <c r="C479" s="45">
        <v>46166</v>
      </c>
      <c r="D479" s="47">
        <v>4543</v>
      </c>
      <c r="E479" s="180">
        <v>0.15</v>
      </c>
      <c r="F479" s="49">
        <v>0</v>
      </c>
      <c r="G479" s="180">
        <v>-1</v>
      </c>
      <c r="H479" s="47">
        <v>3952</v>
      </c>
    </row>
    <row r="480" spans="1:8">
      <c r="A480" s="44" t="s">
        <v>992</v>
      </c>
      <c r="B480" s="44" t="s">
        <v>524</v>
      </c>
      <c r="C480" s="45">
        <v>46173</v>
      </c>
      <c r="D480" s="47">
        <v>4470</v>
      </c>
      <c r="E480" s="180">
        <v>0.12</v>
      </c>
      <c r="F480" s="49">
        <v>0</v>
      </c>
      <c r="G480" s="180">
        <v>-1</v>
      </c>
      <c r="H480" s="47">
        <v>3994</v>
      </c>
    </row>
    <row r="481" spans="1:8">
      <c r="A481" s="44" t="s">
        <v>992</v>
      </c>
      <c r="B481" s="44" t="s">
        <v>524</v>
      </c>
      <c r="C481" s="45">
        <v>46180</v>
      </c>
      <c r="D481" s="47">
        <v>4444</v>
      </c>
      <c r="E481" s="180">
        <v>0.16</v>
      </c>
      <c r="F481" s="49">
        <v>0</v>
      </c>
      <c r="G481" s="180">
        <v>-1</v>
      </c>
      <c r="H481" s="47">
        <v>3843</v>
      </c>
    </row>
    <row r="482" spans="1:8">
      <c r="A482" s="44" t="s">
        <v>992</v>
      </c>
      <c r="B482" s="44" t="s">
        <v>524</v>
      </c>
      <c r="C482" s="45">
        <v>46187</v>
      </c>
      <c r="D482" s="47">
        <v>4439</v>
      </c>
      <c r="E482" s="180">
        <v>0.09</v>
      </c>
      <c r="F482" s="49">
        <v>0</v>
      </c>
      <c r="G482" s="180">
        <v>-1</v>
      </c>
      <c r="H482" s="47">
        <v>4090</v>
      </c>
    </row>
    <row r="483" spans="1:8">
      <c r="A483" s="44" t="s">
        <v>992</v>
      </c>
      <c r="B483" s="44" t="s">
        <v>315</v>
      </c>
      <c r="C483" s="45">
        <v>46103</v>
      </c>
      <c r="D483" s="47">
        <v>0</v>
      </c>
      <c r="E483" s="181"/>
      <c r="F483" s="47">
        <v>0</v>
      </c>
      <c r="G483" s="181"/>
      <c r="H483" s="47">
        <v>0</v>
      </c>
    </row>
    <row r="484" spans="1:8">
      <c r="A484" s="44" t="s">
        <v>992</v>
      </c>
      <c r="B484" s="44" t="s">
        <v>315</v>
      </c>
      <c r="C484" s="45">
        <v>46110</v>
      </c>
      <c r="D484" s="47">
        <v>0</v>
      </c>
      <c r="E484" s="181"/>
      <c r="F484" s="47">
        <v>0</v>
      </c>
      <c r="G484" s="181"/>
      <c r="H484" s="47">
        <v>0</v>
      </c>
    </row>
    <row r="485" spans="1:8">
      <c r="A485" s="44" t="s">
        <v>992</v>
      </c>
      <c r="B485" s="44" t="s">
        <v>315</v>
      </c>
      <c r="C485" s="45">
        <v>46117</v>
      </c>
      <c r="D485" s="47">
        <v>0</v>
      </c>
      <c r="E485" s="181"/>
      <c r="F485" s="47">
        <v>0</v>
      </c>
      <c r="G485" s="181"/>
      <c r="H485" s="47">
        <v>0</v>
      </c>
    </row>
    <row r="486" spans="1:8">
      <c r="A486" s="44" t="s">
        <v>992</v>
      </c>
      <c r="B486" s="44" t="s">
        <v>315</v>
      </c>
      <c r="C486" s="45">
        <v>46124</v>
      </c>
      <c r="D486" s="47">
        <v>0</v>
      </c>
      <c r="E486" s="181"/>
      <c r="F486" s="47">
        <v>0</v>
      </c>
      <c r="G486" s="181"/>
      <c r="H486" s="47">
        <v>0</v>
      </c>
    </row>
    <row r="487" spans="1:8">
      <c r="A487" s="44" t="s">
        <v>992</v>
      </c>
      <c r="B487" s="44" t="s">
        <v>315</v>
      </c>
      <c r="C487" s="45">
        <v>46131</v>
      </c>
      <c r="D487" s="47">
        <v>0</v>
      </c>
      <c r="E487" s="181"/>
      <c r="F487" s="47">
        <v>0</v>
      </c>
      <c r="G487" s="181"/>
      <c r="H487" s="47">
        <v>0</v>
      </c>
    </row>
    <row r="488" spans="1:8">
      <c r="A488" s="44" t="s">
        <v>992</v>
      </c>
      <c r="B488" s="44" t="s">
        <v>315</v>
      </c>
      <c r="C488" s="45">
        <v>46138</v>
      </c>
      <c r="D488" s="47">
        <v>0</v>
      </c>
      <c r="E488" s="181"/>
      <c r="F488" s="47">
        <v>0</v>
      </c>
      <c r="G488" s="181"/>
      <c r="H488" s="47">
        <v>0</v>
      </c>
    </row>
    <row r="489" spans="1:8">
      <c r="A489" s="44" t="s">
        <v>992</v>
      </c>
      <c r="B489" s="44" t="s">
        <v>315</v>
      </c>
      <c r="C489" s="45">
        <v>46145</v>
      </c>
      <c r="D489" s="47">
        <v>0</v>
      </c>
      <c r="E489" s="181"/>
      <c r="F489" s="47">
        <v>0</v>
      </c>
      <c r="G489" s="181"/>
      <c r="H489" s="47">
        <v>0</v>
      </c>
    </row>
    <row r="490" spans="1:8">
      <c r="A490" s="44" t="s">
        <v>992</v>
      </c>
      <c r="B490" s="44" t="s">
        <v>315</v>
      </c>
      <c r="C490" s="45">
        <v>46152</v>
      </c>
      <c r="D490" s="47">
        <v>0</v>
      </c>
      <c r="E490" s="181"/>
      <c r="F490" s="47">
        <v>0</v>
      </c>
      <c r="G490" s="181"/>
      <c r="H490" s="47">
        <v>0</v>
      </c>
    </row>
    <row r="491" spans="1:8">
      <c r="A491" s="44" t="s">
        <v>992</v>
      </c>
      <c r="B491" s="44" t="s">
        <v>315</v>
      </c>
      <c r="C491" s="45">
        <v>46159</v>
      </c>
      <c r="D491" s="47">
        <v>0</v>
      </c>
      <c r="E491" s="181"/>
      <c r="F491" s="47">
        <v>0</v>
      </c>
      <c r="G491" s="181"/>
      <c r="H491" s="47">
        <v>0</v>
      </c>
    </row>
    <row r="492" spans="1:8">
      <c r="A492" s="44" t="s">
        <v>992</v>
      </c>
      <c r="B492" s="44" t="s">
        <v>315</v>
      </c>
      <c r="C492" s="45">
        <v>46166</v>
      </c>
      <c r="D492" s="47">
        <v>0</v>
      </c>
      <c r="E492" s="181"/>
      <c r="F492" s="47">
        <v>0</v>
      </c>
      <c r="G492" s="181"/>
      <c r="H492" s="47">
        <v>0</v>
      </c>
    </row>
    <row r="493" spans="1:8">
      <c r="A493" s="44" t="s">
        <v>992</v>
      </c>
      <c r="B493" s="44" t="s">
        <v>315</v>
      </c>
      <c r="C493" s="45">
        <v>46173</v>
      </c>
      <c r="D493" s="47">
        <v>0</v>
      </c>
      <c r="E493" s="181"/>
      <c r="F493" s="47">
        <v>0</v>
      </c>
      <c r="G493" s="181"/>
      <c r="H493" s="47">
        <v>0</v>
      </c>
    </row>
    <row r="494" spans="1:8">
      <c r="A494" s="44" t="s">
        <v>992</v>
      </c>
      <c r="B494" s="44" t="s">
        <v>315</v>
      </c>
      <c r="C494" s="45">
        <v>46180</v>
      </c>
      <c r="D494" s="47">
        <v>0</v>
      </c>
      <c r="E494" s="181"/>
      <c r="F494" s="47">
        <v>0</v>
      </c>
      <c r="G494" s="181"/>
      <c r="H494" s="47">
        <v>0</v>
      </c>
    </row>
    <row r="495" spans="1:8">
      <c r="A495" s="44" t="s">
        <v>992</v>
      </c>
      <c r="B495" s="44" t="s">
        <v>315</v>
      </c>
      <c r="C495" s="45">
        <v>46187</v>
      </c>
      <c r="D495" s="47">
        <v>0</v>
      </c>
      <c r="E495" s="181"/>
      <c r="F495" s="47">
        <v>0</v>
      </c>
      <c r="G495" s="181"/>
      <c r="H495" s="47">
        <v>0</v>
      </c>
    </row>
    <row r="496" spans="1:8">
      <c r="A496" s="44" t="s">
        <v>992</v>
      </c>
      <c r="B496" s="44" t="s">
        <v>174</v>
      </c>
      <c r="C496" s="45">
        <v>46103</v>
      </c>
      <c r="D496" s="47">
        <v>1156</v>
      </c>
      <c r="E496" s="180">
        <v>-0.12</v>
      </c>
      <c r="F496" s="47">
        <v>0</v>
      </c>
      <c r="G496" s="180">
        <v>-1</v>
      </c>
      <c r="H496" s="47">
        <v>1315</v>
      </c>
    </row>
    <row r="497" spans="1:8">
      <c r="A497" s="44" t="s">
        <v>992</v>
      </c>
      <c r="B497" s="44" t="s">
        <v>174</v>
      </c>
      <c r="C497" s="45">
        <v>46110</v>
      </c>
      <c r="D497" s="47">
        <v>1155</v>
      </c>
      <c r="E497" s="180">
        <v>-0.14000000000000001</v>
      </c>
      <c r="F497" s="47">
        <v>0</v>
      </c>
      <c r="G497" s="180">
        <v>-1</v>
      </c>
      <c r="H497" s="47">
        <v>1336</v>
      </c>
    </row>
    <row r="498" spans="1:8">
      <c r="A498" s="44" t="s">
        <v>992</v>
      </c>
      <c r="B498" s="44" t="s">
        <v>174</v>
      </c>
      <c r="C498" s="45">
        <v>46117</v>
      </c>
      <c r="D498" s="47">
        <v>1167</v>
      </c>
      <c r="E498" s="180">
        <v>-0.1</v>
      </c>
      <c r="F498" s="47">
        <v>0</v>
      </c>
      <c r="G498" s="180">
        <v>-1</v>
      </c>
      <c r="H498" s="47">
        <v>1300</v>
      </c>
    </row>
    <row r="499" spans="1:8">
      <c r="A499" s="44" t="s">
        <v>992</v>
      </c>
      <c r="B499" s="44" t="s">
        <v>174</v>
      </c>
      <c r="C499" s="45">
        <v>46124</v>
      </c>
      <c r="D499" s="47">
        <v>1170</v>
      </c>
      <c r="E499" s="180">
        <v>-0.12</v>
      </c>
      <c r="F499" s="47">
        <v>0</v>
      </c>
      <c r="G499" s="180">
        <v>-1</v>
      </c>
      <c r="H499" s="47">
        <v>1326</v>
      </c>
    </row>
    <row r="500" spans="1:8">
      <c r="A500" s="44" t="s">
        <v>992</v>
      </c>
      <c r="B500" s="44" t="s">
        <v>174</v>
      </c>
      <c r="C500" s="45">
        <v>46131</v>
      </c>
      <c r="D500" s="47">
        <v>1171</v>
      </c>
      <c r="E500" s="180">
        <v>-0.21</v>
      </c>
      <c r="F500" s="47">
        <v>0</v>
      </c>
      <c r="G500" s="180">
        <v>-1</v>
      </c>
      <c r="H500" s="47">
        <v>1491</v>
      </c>
    </row>
    <row r="501" spans="1:8">
      <c r="A501" s="44" t="s">
        <v>992</v>
      </c>
      <c r="B501" s="44" t="s">
        <v>174</v>
      </c>
      <c r="C501" s="45">
        <v>46138</v>
      </c>
      <c r="D501" s="47">
        <v>1172</v>
      </c>
      <c r="E501" s="180">
        <v>-0.15</v>
      </c>
      <c r="F501" s="47">
        <v>0</v>
      </c>
      <c r="G501" s="180">
        <v>-1</v>
      </c>
      <c r="H501" s="47">
        <v>1386</v>
      </c>
    </row>
    <row r="502" spans="1:8">
      <c r="A502" s="44" t="s">
        <v>992</v>
      </c>
      <c r="B502" s="44" t="s">
        <v>174</v>
      </c>
      <c r="C502" s="45">
        <v>46145</v>
      </c>
      <c r="D502" s="47">
        <v>1165</v>
      </c>
      <c r="E502" s="180">
        <v>-0.18</v>
      </c>
      <c r="F502" s="47">
        <v>0</v>
      </c>
      <c r="G502" s="180">
        <v>-1</v>
      </c>
      <c r="H502" s="47">
        <v>1417</v>
      </c>
    </row>
    <row r="503" spans="1:8">
      <c r="A503" s="44" t="s">
        <v>992</v>
      </c>
      <c r="B503" s="44" t="s">
        <v>174</v>
      </c>
      <c r="C503" s="45">
        <v>46152</v>
      </c>
      <c r="D503" s="47">
        <v>1164</v>
      </c>
      <c r="E503" s="180">
        <v>-0.19</v>
      </c>
      <c r="F503" s="47">
        <v>0</v>
      </c>
      <c r="G503" s="180">
        <v>-1</v>
      </c>
      <c r="H503" s="47">
        <v>1440</v>
      </c>
    </row>
    <row r="504" spans="1:8">
      <c r="A504" s="44" t="s">
        <v>992</v>
      </c>
      <c r="B504" s="44" t="s">
        <v>174</v>
      </c>
      <c r="C504" s="45">
        <v>46159</v>
      </c>
      <c r="D504" s="47">
        <v>1163</v>
      </c>
      <c r="E504" s="180">
        <v>-0.17</v>
      </c>
      <c r="F504" s="47">
        <v>0</v>
      </c>
      <c r="G504" s="180">
        <v>-1</v>
      </c>
      <c r="H504" s="47">
        <v>1404</v>
      </c>
    </row>
    <row r="505" spans="1:8">
      <c r="A505" s="44" t="s">
        <v>992</v>
      </c>
      <c r="B505" s="44" t="s">
        <v>174</v>
      </c>
      <c r="C505" s="45">
        <v>46166</v>
      </c>
      <c r="D505" s="47">
        <v>1160</v>
      </c>
      <c r="E505" s="180">
        <v>-0.17</v>
      </c>
      <c r="F505" s="47">
        <v>0</v>
      </c>
      <c r="G505" s="180">
        <v>-1</v>
      </c>
      <c r="H505" s="47">
        <v>1404</v>
      </c>
    </row>
    <row r="506" spans="1:8">
      <c r="A506" s="44" t="s">
        <v>992</v>
      </c>
      <c r="B506" s="44" t="s">
        <v>174</v>
      </c>
      <c r="C506" s="45">
        <v>46173</v>
      </c>
      <c r="D506" s="47">
        <v>1307</v>
      </c>
      <c r="E506" s="180">
        <v>-0.12</v>
      </c>
      <c r="F506" s="47">
        <v>0</v>
      </c>
      <c r="G506" s="180">
        <v>-1</v>
      </c>
      <c r="H506" s="47">
        <v>1487</v>
      </c>
    </row>
    <row r="507" spans="1:8">
      <c r="A507" s="44" t="s">
        <v>992</v>
      </c>
      <c r="B507" s="44" t="s">
        <v>174</v>
      </c>
      <c r="C507" s="45">
        <v>46180</v>
      </c>
      <c r="D507" s="47">
        <v>1331</v>
      </c>
      <c r="E507" s="180">
        <v>-0.02</v>
      </c>
      <c r="F507" s="47">
        <v>0</v>
      </c>
      <c r="G507" s="180">
        <v>-1</v>
      </c>
      <c r="H507" s="47">
        <v>1360</v>
      </c>
    </row>
    <row r="508" spans="1:8">
      <c r="A508" s="44" t="s">
        <v>992</v>
      </c>
      <c r="B508" s="44" t="s">
        <v>174</v>
      </c>
      <c r="C508" s="45">
        <v>46187</v>
      </c>
      <c r="D508" s="47">
        <v>1331</v>
      </c>
      <c r="E508" s="180">
        <v>0.02</v>
      </c>
      <c r="F508" s="47">
        <v>0</v>
      </c>
      <c r="G508" s="180">
        <v>-1</v>
      </c>
      <c r="H508" s="47">
        <v>1299</v>
      </c>
    </row>
    <row r="509" spans="1:8">
      <c r="A509" s="44" t="s">
        <v>992</v>
      </c>
      <c r="B509" s="44" t="s">
        <v>213</v>
      </c>
      <c r="C509" s="45">
        <v>46103</v>
      </c>
      <c r="D509" s="47">
        <v>0</v>
      </c>
      <c r="E509" s="180">
        <v>-1</v>
      </c>
      <c r="F509" s="47">
        <v>0</v>
      </c>
      <c r="G509" s="180">
        <v>-1</v>
      </c>
      <c r="H509" s="47">
        <v>163</v>
      </c>
    </row>
    <row r="510" spans="1:8">
      <c r="A510" s="44" t="s">
        <v>992</v>
      </c>
      <c r="B510" s="44" t="s">
        <v>213</v>
      </c>
      <c r="C510" s="45">
        <v>46110</v>
      </c>
      <c r="D510" s="47">
        <v>0</v>
      </c>
      <c r="E510" s="180">
        <v>-1</v>
      </c>
      <c r="F510" s="47">
        <v>0</v>
      </c>
      <c r="G510" s="180">
        <v>-1</v>
      </c>
      <c r="H510" s="47">
        <v>201</v>
      </c>
    </row>
    <row r="511" spans="1:8">
      <c r="A511" s="44" t="s">
        <v>992</v>
      </c>
      <c r="B511" s="44" t="s">
        <v>213</v>
      </c>
      <c r="C511" s="45">
        <v>46117</v>
      </c>
      <c r="D511" s="47">
        <v>0</v>
      </c>
      <c r="E511" s="180">
        <v>-1</v>
      </c>
      <c r="F511" s="47">
        <v>0</v>
      </c>
      <c r="G511" s="180">
        <v>-1</v>
      </c>
      <c r="H511" s="47">
        <v>103</v>
      </c>
    </row>
    <row r="512" spans="1:8">
      <c r="A512" s="44" t="s">
        <v>992</v>
      </c>
      <c r="B512" s="44" t="s">
        <v>213</v>
      </c>
      <c r="C512" s="45">
        <v>46124</v>
      </c>
      <c r="D512" s="47">
        <v>0</v>
      </c>
      <c r="E512" s="180">
        <v>-1</v>
      </c>
      <c r="F512" s="47">
        <v>0</v>
      </c>
      <c r="G512" s="180">
        <v>-1</v>
      </c>
      <c r="H512" s="49">
        <v>87</v>
      </c>
    </row>
    <row r="513" spans="1:8">
      <c r="A513" s="44" t="s">
        <v>992</v>
      </c>
      <c r="B513" s="44" t="s">
        <v>213</v>
      </c>
      <c r="C513" s="45">
        <v>46131</v>
      </c>
      <c r="D513" s="47">
        <v>0</v>
      </c>
      <c r="E513" s="180">
        <v>-1</v>
      </c>
      <c r="F513" s="47">
        <v>0</v>
      </c>
      <c r="G513" s="180">
        <v>-1</v>
      </c>
      <c r="H513" s="49">
        <v>21</v>
      </c>
    </row>
    <row r="514" spans="1:8">
      <c r="A514" s="44" t="s">
        <v>992</v>
      </c>
      <c r="B514" s="44" t="s">
        <v>213</v>
      </c>
      <c r="C514" s="45">
        <v>46138</v>
      </c>
      <c r="D514" s="47">
        <v>0</v>
      </c>
      <c r="E514" s="180">
        <v>-1</v>
      </c>
      <c r="F514" s="47">
        <v>0</v>
      </c>
      <c r="G514" s="180">
        <v>-1</v>
      </c>
      <c r="H514" s="47">
        <v>18</v>
      </c>
    </row>
    <row r="515" spans="1:8">
      <c r="A515" s="44" t="s">
        <v>992</v>
      </c>
      <c r="B515" s="44" t="s">
        <v>213</v>
      </c>
      <c r="C515" s="45">
        <v>46145</v>
      </c>
      <c r="D515" s="47">
        <v>0</v>
      </c>
      <c r="E515" s="180">
        <v>-1</v>
      </c>
      <c r="F515" s="47">
        <v>0</v>
      </c>
      <c r="G515" s="180">
        <v>-1</v>
      </c>
      <c r="H515" s="47">
        <v>53</v>
      </c>
    </row>
    <row r="516" spans="1:8">
      <c r="A516" s="44" t="s">
        <v>992</v>
      </c>
      <c r="B516" s="44" t="s">
        <v>213</v>
      </c>
      <c r="C516" s="45">
        <v>46152</v>
      </c>
      <c r="D516" s="47">
        <v>0</v>
      </c>
      <c r="E516" s="180">
        <v>-1</v>
      </c>
      <c r="F516" s="47">
        <v>0</v>
      </c>
      <c r="G516" s="180">
        <v>-1</v>
      </c>
      <c r="H516" s="47">
        <v>36</v>
      </c>
    </row>
    <row r="517" spans="1:8">
      <c r="A517" s="44" t="s">
        <v>992</v>
      </c>
      <c r="B517" s="44" t="s">
        <v>213</v>
      </c>
      <c r="C517" s="45">
        <v>46159</v>
      </c>
      <c r="D517" s="47">
        <v>0</v>
      </c>
      <c r="E517" s="180">
        <v>-1</v>
      </c>
      <c r="F517" s="47">
        <v>0</v>
      </c>
      <c r="G517" s="180">
        <v>-1</v>
      </c>
      <c r="H517" s="47">
        <v>11</v>
      </c>
    </row>
    <row r="518" spans="1:8">
      <c r="A518" s="44" t="s">
        <v>992</v>
      </c>
      <c r="B518" s="44" t="s">
        <v>213</v>
      </c>
      <c r="C518" s="45">
        <v>46166</v>
      </c>
      <c r="D518" s="47">
        <v>0</v>
      </c>
      <c r="E518" s="180">
        <v>-1</v>
      </c>
      <c r="F518" s="49">
        <v>0</v>
      </c>
      <c r="G518" s="180">
        <v>-1</v>
      </c>
      <c r="H518" s="47">
        <v>26</v>
      </c>
    </row>
    <row r="519" spans="1:8">
      <c r="A519" s="44" t="s">
        <v>992</v>
      </c>
      <c r="B519" s="44" t="s">
        <v>213</v>
      </c>
      <c r="C519" s="45">
        <v>46173</v>
      </c>
      <c r="D519" s="47">
        <v>0</v>
      </c>
      <c r="E519" s="180">
        <v>-1</v>
      </c>
      <c r="F519" s="49">
        <v>0</v>
      </c>
      <c r="G519" s="180">
        <v>-1</v>
      </c>
      <c r="H519" s="47">
        <v>7</v>
      </c>
    </row>
    <row r="520" spans="1:8">
      <c r="A520" s="44" t="s">
        <v>992</v>
      </c>
      <c r="B520" s="44" t="s">
        <v>213</v>
      </c>
      <c r="C520" s="45">
        <v>46180</v>
      </c>
      <c r="D520" s="47">
        <v>0</v>
      </c>
      <c r="E520" s="180">
        <v>-1</v>
      </c>
      <c r="F520" s="49">
        <v>0</v>
      </c>
      <c r="G520" s="180">
        <v>-1</v>
      </c>
      <c r="H520" s="47">
        <v>1</v>
      </c>
    </row>
    <row r="521" spans="1:8">
      <c r="A521" s="44" t="s">
        <v>992</v>
      </c>
      <c r="B521" s="44" t="s">
        <v>213</v>
      </c>
      <c r="C521" s="45">
        <v>46187</v>
      </c>
      <c r="D521" s="47">
        <v>0</v>
      </c>
      <c r="E521" s="180">
        <v>-1</v>
      </c>
      <c r="F521" s="49">
        <v>0</v>
      </c>
      <c r="G521" s="180">
        <v>-1</v>
      </c>
      <c r="H521" s="47">
        <v>2</v>
      </c>
    </row>
    <row r="522" spans="1:8">
      <c r="A522" s="44" t="s">
        <v>992</v>
      </c>
      <c r="B522" s="44" t="s">
        <v>184</v>
      </c>
      <c r="C522" s="45">
        <v>46103</v>
      </c>
      <c r="D522" s="47">
        <v>100</v>
      </c>
      <c r="E522" s="181"/>
      <c r="F522" s="47">
        <v>0</v>
      </c>
      <c r="G522" s="181"/>
      <c r="H522" s="47">
        <v>0</v>
      </c>
    </row>
    <row r="523" spans="1:8">
      <c r="A523" s="44" t="s">
        <v>992</v>
      </c>
      <c r="B523" s="44" t="s">
        <v>184</v>
      </c>
      <c r="C523" s="45">
        <v>46110</v>
      </c>
      <c r="D523" s="47">
        <v>101</v>
      </c>
      <c r="E523" s="181"/>
      <c r="F523" s="47">
        <v>0</v>
      </c>
      <c r="G523" s="181"/>
      <c r="H523" s="47">
        <v>0</v>
      </c>
    </row>
    <row r="524" spans="1:8">
      <c r="A524" s="44" t="s">
        <v>992</v>
      </c>
      <c r="B524" s="44" t="s">
        <v>184</v>
      </c>
      <c r="C524" s="45">
        <v>46117</v>
      </c>
      <c r="D524" s="47">
        <v>101</v>
      </c>
      <c r="E524" s="181"/>
      <c r="F524" s="47">
        <v>0</v>
      </c>
      <c r="G524" s="181"/>
      <c r="H524" s="47">
        <v>0</v>
      </c>
    </row>
    <row r="525" spans="1:8">
      <c r="A525" s="44" t="s">
        <v>992</v>
      </c>
      <c r="B525" s="44" t="s">
        <v>184</v>
      </c>
      <c r="C525" s="45">
        <v>46124</v>
      </c>
      <c r="D525" s="47">
        <v>101</v>
      </c>
      <c r="E525" s="181"/>
      <c r="F525" s="47">
        <v>0</v>
      </c>
      <c r="G525" s="181"/>
      <c r="H525" s="47">
        <v>0</v>
      </c>
    </row>
    <row r="526" spans="1:8">
      <c r="A526" s="44" t="s">
        <v>992</v>
      </c>
      <c r="B526" s="44" t="s">
        <v>184</v>
      </c>
      <c r="C526" s="45">
        <v>46131</v>
      </c>
      <c r="D526" s="47">
        <v>105</v>
      </c>
      <c r="E526" s="181"/>
      <c r="F526" s="47">
        <v>0</v>
      </c>
      <c r="G526" s="181"/>
      <c r="H526" s="47">
        <v>0</v>
      </c>
    </row>
    <row r="527" spans="1:8">
      <c r="A527" s="44" t="s">
        <v>992</v>
      </c>
      <c r="B527" s="44" t="s">
        <v>184</v>
      </c>
      <c r="C527" s="45">
        <v>46138</v>
      </c>
      <c r="D527" s="47">
        <v>103</v>
      </c>
      <c r="E527" s="181"/>
      <c r="F527" s="47">
        <v>0</v>
      </c>
      <c r="G527" s="181"/>
      <c r="H527" s="47">
        <v>0</v>
      </c>
    </row>
    <row r="528" spans="1:8">
      <c r="A528" s="44" t="s">
        <v>992</v>
      </c>
      <c r="B528" s="44" t="s">
        <v>184</v>
      </c>
      <c r="C528" s="45">
        <v>46145</v>
      </c>
      <c r="D528" s="47">
        <v>100</v>
      </c>
      <c r="E528" s="181"/>
      <c r="F528" s="47">
        <v>0</v>
      </c>
      <c r="G528" s="181"/>
      <c r="H528" s="47">
        <v>0</v>
      </c>
    </row>
    <row r="529" spans="1:8">
      <c r="A529" s="44" t="s">
        <v>992</v>
      </c>
      <c r="B529" s="44" t="s">
        <v>184</v>
      </c>
      <c r="C529" s="45">
        <v>46152</v>
      </c>
      <c r="D529" s="47">
        <v>98</v>
      </c>
      <c r="E529" s="181"/>
      <c r="F529" s="47">
        <v>0</v>
      </c>
      <c r="G529" s="181"/>
      <c r="H529" s="47">
        <v>0</v>
      </c>
    </row>
    <row r="530" spans="1:8">
      <c r="A530" s="44" t="s">
        <v>992</v>
      </c>
      <c r="B530" s="44" t="s">
        <v>184</v>
      </c>
      <c r="C530" s="45">
        <v>46159</v>
      </c>
      <c r="D530" s="47">
        <v>98</v>
      </c>
      <c r="E530" s="181"/>
      <c r="F530" s="47">
        <v>0</v>
      </c>
      <c r="G530" s="181"/>
      <c r="H530" s="47">
        <v>0</v>
      </c>
    </row>
    <row r="531" spans="1:8">
      <c r="A531" s="44" t="s">
        <v>992</v>
      </c>
      <c r="B531" s="44" t="s">
        <v>184</v>
      </c>
      <c r="C531" s="45">
        <v>46166</v>
      </c>
      <c r="D531" s="47">
        <v>96</v>
      </c>
      <c r="E531" s="181"/>
      <c r="F531" s="47">
        <v>0</v>
      </c>
      <c r="G531" s="181"/>
      <c r="H531" s="47">
        <v>0</v>
      </c>
    </row>
    <row r="532" spans="1:8">
      <c r="A532" s="44" t="s">
        <v>992</v>
      </c>
      <c r="B532" s="44" t="s">
        <v>184</v>
      </c>
      <c r="C532" s="45">
        <v>46173</v>
      </c>
      <c r="D532" s="47">
        <v>96</v>
      </c>
      <c r="E532" s="181"/>
      <c r="F532" s="47">
        <v>0</v>
      </c>
      <c r="G532" s="181"/>
      <c r="H532" s="47">
        <v>0</v>
      </c>
    </row>
    <row r="533" spans="1:8">
      <c r="A533" s="44" t="s">
        <v>992</v>
      </c>
      <c r="B533" s="44" t="s">
        <v>184</v>
      </c>
      <c r="C533" s="45">
        <v>46180</v>
      </c>
      <c r="D533" s="47">
        <v>96</v>
      </c>
      <c r="E533" s="181"/>
      <c r="F533" s="47">
        <v>0</v>
      </c>
      <c r="G533" s="181"/>
      <c r="H533" s="47">
        <v>0</v>
      </c>
    </row>
    <row r="534" spans="1:8">
      <c r="A534" s="44" t="s">
        <v>992</v>
      </c>
      <c r="B534" s="44" t="s">
        <v>184</v>
      </c>
      <c r="C534" s="45">
        <v>46187</v>
      </c>
      <c r="D534" s="47">
        <v>99</v>
      </c>
      <c r="E534" s="181"/>
      <c r="F534" s="47">
        <v>0</v>
      </c>
      <c r="G534" s="181"/>
      <c r="H534" s="47">
        <v>0</v>
      </c>
    </row>
    <row r="535" spans="1:8">
      <c r="A535" s="44" t="s">
        <v>992</v>
      </c>
      <c r="B535" s="44" t="s">
        <v>187</v>
      </c>
      <c r="C535" s="45">
        <v>46103</v>
      </c>
      <c r="D535" s="49">
        <v>83</v>
      </c>
      <c r="E535" s="181"/>
      <c r="F535" s="49">
        <v>0</v>
      </c>
      <c r="G535" s="181"/>
      <c r="H535" s="47">
        <v>0</v>
      </c>
    </row>
    <row r="536" spans="1:8">
      <c r="A536" s="44" t="s">
        <v>992</v>
      </c>
      <c r="B536" s="44" t="s">
        <v>187</v>
      </c>
      <c r="C536" s="45">
        <v>46110</v>
      </c>
      <c r="D536" s="49">
        <v>91</v>
      </c>
      <c r="E536" s="181"/>
      <c r="F536" s="49">
        <v>0</v>
      </c>
      <c r="G536" s="181"/>
      <c r="H536" s="47">
        <v>0</v>
      </c>
    </row>
    <row r="537" spans="1:8">
      <c r="A537" s="44" t="s">
        <v>992</v>
      </c>
      <c r="B537" s="44" t="s">
        <v>187</v>
      </c>
      <c r="C537" s="45">
        <v>46117</v>
      </c>
      <c r="D537" s="49">
        <v>93</v>
      </c>
      <c r="E537" s="181"/>
      <c r="F537" s="49">
        <v>0</v>
      </c>
      <c r="G537" s="181"/>
      <c r="H537" s="47">
        <v>0</v>
      </c>
    </row>
    <row r="538" spans="1:8">
      <c r="A538" s="44" t="s">
        <v>992</v>
      </c>
      <c r="B538" s="44" t="s">
        <v>187</v>
      </c>
      <c r="C538" s="45">
        <v>46124</v>
      </c>
      <c r="D538" s="49">
        <v>93</v>
      </c>
      <c r="E538" s="181"/>
      <c r="F538" s="49">
        <v>0</v>
      </c>
      <c r="G538" s="181"/>
      <c r="H538" s="47">
        <v>0</v>
      </c>
    </row>
    <row r="539" spans="1:8">
      <c r="A539" s="44" t="s">
        <v>992</v>
      </c>
      <c r="B539" s="44" t="s">
        <v>187</v>
      </c>
      <c r="C539" s="45">
        <v>46131</v>
      </c>
      <c r="D539" s="49">
        <v>93</v>
      </c>
      <c r="E539" s="181"/>
      <c r="F539" s="49">
        <v>0</v>
      </c>
      <c r="G539" s="181"/>
      <c r="H539" s="47">
        <v>0</v>
      </c>
    </row>
    <row r="540" spans="1:8">
      <c r="A540" s="44" t="s">
        <v>992</v>
      </c>
      <c r="B540" s="44" t="s">
        <v>187</v>
      </c>
      <c r="C540" s="45">
        <v>46138</v>
      </c>
      <c r="D540" s="49">
        <v>93</v>
      </c>
      <c r="E540" s="181"/>
      <c r="F540" s="49">
        <v>0</v>
      </c>
      <c r="G540" s="181"/>
      <c r="H540" s="47">
        <v>0</v>
      </c>
    </row>
    <row r="541" spans="1:8">
      <c r="A541" s="44" t="s">
        <v>992</v>
      </c>
      <c r="B541" s="44" t="s">
        <v>187</v>
      </c>
      <c r="C541" s="45">
        <v>46145</v>
      </c>
      <c r="D541" s="49">
        <v>93</v>
      </c>
      <c r="E541" s="181"/>
      <c r="F541" s="49">
        <v>0</v>
      </c>
      <c r="G541" s="181"/>
      <c r="H541" s="47">
        <v>0</v>
      </c>
    </row>
    <row r="542" spans="1:8">
      <c r="A542" s="44" t="s">
        <v>992</v>
      </c>
      <c r="B542" s="44" t="s">
        <v>187</v>
      </c>
      <c r="C542" s="45">
        <v>46152</v>
      </c>
      <c r="D542" s="49">
        <v>93</v>
      </c>
      <c r="E542" s="181"/>
      <c r="F542" s="49">
        <v>0</v>
      </c>
      <c r="G542" s="181"/>
      <c r="H542" s="47">
        <v>0</v>
      </c>
    </row>
    <row r="543" spans="1:8">
      <c r="A543" s="44" t="s">
        <v>992</v>
      </c>
      <c r="B543" s="44" t="s">
        <v>187</v>
      </c>
      <c r="C543" s="45">
        <v>46159</v>
      </c>
      <c r="D543" s="49">
        <v>93</v>
      </c>
      <c r="E543" s="181"/>
      <c r="F543" s="49">
        <v>0</v>
      </c>
      <c r="G543" s="181"/>
      <c r="H543" s="47">
        <v>0</v>
      </c>
    </row>
    <row r="544" spans="1:8">
      <c r="A544" s="44" t="s">
        <v>992</v>
      </c>
      <c r="B544" s="44" t="s">
        <v>187</v>
      </c>
      <c r="C544" s="45">
        <v>46166</v>
      </c>
      <c r="D544" s="49">
        <v>93</v>
      </c>
      <c r="E544" s="181"/>
      <c r="F544" s="49">
        <v>0</v>
      </c>
      <c r="G544" s="181"/>
      <c r="H544" s="47">
        <v>0</v>
      </c>
    </row>
    <row r="545" spans="1:8">
      <c r="A545" s="44" t="s">
        <v>992</v>
      </c>
      <c r="B545" s="44" t="s">
        <v>187</v>
      </c>
      <c r="C545" s="45">
        <v>46173</v>
      </c>
      <c r="D545" s="49">
        <v>93</v>
      </c>
      <c r="E545" s="181"/>
      <c r="F545" s="49">
        <v>0</v>
      </c>
      <c r="G545" s="181"/>
      <c r="H545" s="47">
        <v>0</v>
      </c>
    </row>
    <row r="546" spans="1:8">
      <c r="A546" s="44" t="s">
        <v>992</v>
      </c>
      <c r="B546" s="44" t="s">
        <v>187</v>
      </c>
      <c r="C546" s="45">
        <v>46180</v>
      </c>
      <c r="D546" s="49">
        <v>93</v>
      </c>
      <c r="E546" s="181"/>
      <c r="F546" s="49">
        <v>0</v>
      </c>
      <c r="G546" s="181"/>
      <c r="H546" s="47">
        <v>0</v>
      </c>
    </row>
    <row r="547" spans="1:8">
      <c r="A547" s="44" t="s">
        <v>992</v>
      </c>
      <c r="B547" s="44" t="s">
        <v>187</v>
      </c>
      <c r="C547" s="45">
        <v>46187</v>
      </c>
      <c r="D547" s="49">
        <v>93</v>
      </c>
      <c r="E547" s="181"/>
      <c r="F547" s="49">
        <v>0</v>
      </c>
      <c r="G547" s="181"/>
      <c r="H547" s="47">
        <v>0</v>
      </c>
    </row>
    <row r="548" spans="1:8">
      <c r="A548" s="44" t="s">
        <v>992</v>
      </c>
      <c r="B548" s="44" t="s">
        <v>487</v>
      </c>
      <c r="C548" s="45">
        <v>46103</v>
      </c>
      <c r="D548" s="49">
        <v>0</v>
      </c>
      <c r="E548" s="181"/>
      <c r="F548" s="49">
        <v>0</v>
      </c>
      <c r="G548" s="181"/>
      <c r="H548" s="49">
        <v>0</v>
      </c>
    </row>
    <row r="549" spans="1:8">
      <c r="A549" s="44" t="s">
        <v>992</v>
      </c>
      <c r="B549" s="44" t="s">
        <v>487</v>
      </c>
      <c r="C549" s="45">
        <v>46110</v>
      </c>
      <c r="D549" s="49">
        <v>0</v>
      </c>
      <c r="E549" s="181"/>
      <c r="F549" s="49">
        <v>0</v>
      </c>
      <c r="G549" s="181"/>
      <c r="H549" s="49">
        <v>0</v>
      </c>
    </row>
    <row r="550" spans="1:8">
      <c r="A550" s="44" t="s">
        <v>992</v>
      </c>
      <c r="B550" s="44" t="s">
        <v>487</v>
      </c>
      <c r="C550" s="45">
        <v>46117</v>
      </c>
      <c r="D550" s="49">
        <v>0</v>
      </c>
      <c r="E550" s="181"/>
      <c r="F550" s="49">
        <v>0</v>
      </c>
      <c r="G550" s="181"/>
      <c r="H550" s="49">
        <v>0</v>
      </c>
    </row>
    <row r="551" spans="1:8">
      <c r="A551" s="44" t="s">
        <v>992</v>
      </c>
      <c r="B551" s="44" t="s">
        <v>487</v>
      </c>
      <c r="C551" s="45">
        <v>46124</v>
      </c>
      <c r="D551" s="49">
        <v>0</v>
      </c>
      <c r="E551" s="180">
        <v>-0.86</v>
      </c>
      <c r="F551" s="49">
        <v>0</v>
      </c>
      <c r="G551" s="180">
        <v>-1</v>
      </c>
      <c r="H551" s="49">
        <v>1</v>
      </c>
    </row>
    <row r="552" spans="1:8">
      <c r="A552" s="44" t="s">
        <v>992</v>
      </c>
      <c r="B552" s="44" t="s">
        <v>487</v>
      </c>
      <c r="C552" s="45">
        <v>46131</v>
      </c>
      <c r="D552" s="49">
        <v>0</v>
      </c>
      <c r="E552" s="181"/>
      <c r="F552" s="49">
        <v>0</v>
      </c>
      <c r="G552" s="181"/>
      <c r="H552" s="49">
        <v>0</v>
      </c>
    </row>
    <row r="553" spans="1:8">
      <c r="A553" s="44" t="s">
        <v>992</v>
      </c>
      <c r="B553" s="44" t="s">
        <v>487</v>
      </c>
      <c r="C553" s="45">
        <v>46138</v>
      </c>
      <c r="D553" s="49">
        <v>0</v>
      </c>
      <c r="E553" s="181"/>
      <c r="F553" s="49">
        <v>0</v>
      </c>
      <c r="G553" s="181"/>
      <c r="H553" s="49">
        <v>0</v>
      </c>
    </row>
    <row r="554" spans="1:8">
      <c r="A554" s="44" t="s">
        <v>992</v>
      </c>
      <c r="B554" s="44" t="s">
        <v>487</v>
      </c>
      <c r="C554" s="45">
        <v>46145</v>
      </c>
      <c r="D554" s="49">
        <v>0</v>
      </c>
      <c r="E554" s="181"/>
      <c r="F554" s="49">
        <v>0</v>
      </c>
      <c r="G554" s="181"/>
      <c r="H554" s="49">
        <v>0</v>
      </c>
    </row>
    <row r="555" spans="1:8">
      <c r="A555" s="44" t="s">
        <v>992</v>
      </c>
      <c r="B555" s="44" t="s">
        <v>487</v>
      </c>
      <c r="C555" s="45">
        <v>46152</v>
      </c>
      <c r="D555" s="49">
        <v>0</v>
      </c>
      <c r="E555" s="181"/>
      <c r="F555" s="49">
        <v>0</v>
      </c>
      <c r="G555" s="181"/>
      <c r="H555" s="49">
        <v>0</v>
      </c>
    </row>
    <row r="556" spans="1:8">
      <c r="A556" s="44" t="s">
        <v>992</v>
      </c>
      <c r="B556" s="44" t="s">
        <v>487</v>
      </c>
      <c r="C556" s="45">
        <v>46159</v>
      </c>
      <c r="D556" s="49">
        <v>0</v>
      </c>
      <c r="E556" s="181"/>
      <c r="F556" s="49">
        <v>0</v>
      </c>
      <c r="G556" s="181"/>
      <c r="H556" s="49">
        <v>0</v>
      </c>
    </row>
    <row r="557" spans="1:8">
      <c r="A557" s="44" t="s">
        <v>992</v>
      </c>
      <c r="B557" s="44" t="s">
        <v>487</v>
      </c>
      <c r="C557" s="45">
        <v>46166</v>
      </c>
      <c r="D557" s="49">
        <v>0</v>
      </c>
      <c r="E557" s="181"/>
      <c r="F557" s="49">
        <v>0</v>
      </c>
      <c r="G557" s="181"/>
      <c r="H557" s="49">
        <v>0</v>
      </c>
    </row>
    <row r="558" spans="1:8">
      <c r="A558" s="44" t="s">
        <v>992</v>
      </c>
      <c r="B558" s="44" t="s">
        <v>487</v>
      </c>
      <c r="C558" s="45">
        <v>46173</v>
      </c>
      <c r="D558" s="49">
        <v>0</v>
      </c>
      <c r="E558" s="181"/>
      <c r="F558" s="49">
        <v>0</v>
      </c>
      <c r="G558" s="181"/>
      <c r="H558" s="49">
        <v>0</v>
      </c>
    </row>
    <row r="559" spans="1:8">
      <c r="A559" s="44" t="s">
        <v>992</v>
      </c>
      <c r="B559" s="44" t="s">
        <v>487</v>
      </c>
      <c r="C559" s="45">
        <v>46180</v>
      </c>
      <c r="D559" s="49">
        <v>0</v>
      </c>
      <c r="E559" s="181"/>
      <c r="F559" s="49">
        <v>0</v>
      </c>
      <c r="G559" s="181"/>
      <c r="H559" s="49">
        <v>0</v>
      </c>
    </row>
    <row r="560" spans="1:8">
      <c r="A560" s="44" t="s">
        <v>992</v>
      </c>
      <c r="B560" s="44" t="s">
        <v>487</v>
      </c>
      <c r="C560" s="45">
        <v>46187</v>
      </c>
      <c r="D560" s="49">
        <v>0</v>
      </c>
      <c r="E560" s="181"/>
      <c r="F560" s="49">
        <v>0</v>
      </c>
      <c r="G560" s="181"/>
      <c r="H560" s="49">
        <v>0</v>
      </c>
    </row>
    <row r="561" spans="1:8">
      <c r="A561" s="44" t="s">
        <v>992</v>
      </c>
      <c r="B561" s="44" t="s">
        <v>340</v>
      </c>
      <c r="C561" s="45">
        <v>46103</v>
      </c>
      <c r="D561" s="47">
        <v>0</v>
      </c>
      <c r="E561" s="181"/>
      <c r="F561" s="47">
        <v>0</v>
      </c>
      <c r="G561" s="181"/>
      <c r="H561" s="47">
        <v>0</v>
      </c>
    </row>
    <row r="562" spans="1:8">
      <c r="A562" s="44" t="s">
        <v>992</v>
      </c>
      <c r="B562" s="44" t="s">
        <v>340</v>
      </c>
      <c r="C562" s="45">
        <v>46110</v>
      </c>
      <c r="D562" s="47">
        <v>0</v>
      </c>
      <c r="E562" s="181"/>
      <c r="F562" s="47">
        <v>0</v>
      </c>
      <c r="G562" s="181"/>
      <c r="H562" s="47">
        <v>0</v>
      </c>
    </row>
    <row r="563" spans="1:8">
      <c r="A563" s="44" t="s">
        <v>992</v>
      </c>
      <c r="B563" s="44" t="s">
        <v>340</v>
      </c>
      <c r="C563" s="45">
        <v>46117</v>
      </c>
      <c r="D563" s="47">
        <v>0</v>
      </c>
      <c r="E563" s="181"/>
      <c r="F563" s="47">
        <v>0</v>
      </c>
      <c r="G563" s="181"/>
      <c r="H563" s="47">
        <v>0</v>
      </c>
    </row>
    <row r="564" spans="1:8">
      <c r="A564" s="44" t="s">
        <v>992</v>
      </c>
      <c r="B564" s="44" t="s">
        <v>340</v>
      </c>
      <c r="C564" s="45">
        <v>46124</v>
      </c>
      <c r="D564" s="47">
        <v>0</v>
      </c>
      <c r="E564" s="181"/>
      <c r="F564" s="47">
        <v>0</v>
      </c>
      <c r="G564" s="181"/>
      <c r="H564" s="47">
        <v>0</v>
      </c>
    </row>
    <row r="565" spans="1:8">
      <c r="A565" s="44" t="s">
        <v>992</v>
      </c>
      <c r="B565" s="44" t="s">
        <v>340</v>
      </c>
      <c r="C565" s="45">
        <v>46131</v>
      </c>
      <c r="D565" s="47">
        <v>0</v>
      </c>
      <c r="E565" s="181"/>
      <c r="F565" s="47">
        <v>0</v>
      </c>
      <c r="G565" s="181"/>
      <c r="H565" s="47">
        <v>0</v>
      </c>
    </row>
    <row r="566" spans="1:8">
      <c r="A566" s="44" t="s">
        <v>992</v>
      </c>
      <c r="B566" s="44" t="s">
        <v>340</v>
      </c>
      <c r="C566" s="45">
        <v>46138</v>
      </c>
      <c r="D566" s="47">
        <v>0</v>
      </c>
      <c r="E566" s="181"/>
      <c r="F566" s="47">
        <v>0</v>
      </c>
      <c r="G566" s="181"/>
      <c r="H566" s="47">
        <v>0</v>
      </c>
    </row>
    <row r="567" spans="1:8">
      <c r="A567" s="44" t="s">
        <v>992</v>
      </c>
      <c r="B567" s="44" t="s">
        <v>340</v>
      </c>
      <c r="C567" s="45">
        <v>46145</v>
      </c>
      <c r="D567" s="47">
        <v>0</v>
      </c>
      <c r="E567" s="181"/>
      <c r="F567" s="47">
        <v>0</v>
      </c>
      <c r="G567" s="181"/>
      <c r="H567" s="47">
        <v>0</v>
      </c>
    </row>
    <row r="568" spans="1:8">
      <c r="A568" s="44" t="s">
        <v>992</v>
      </c>
      <c r="B568" s="44" t="s">
        <v>340</v>
      </c>
      <c r="C568" s="45">
        <v>46152</v>
      </c>
      <c r="D568" s="47">
        <v>0</v>
      </c>
      <c r="E568" s="181"/>
      <c r="F568" s="47">
        <v>0</v>
      </c>
      <c r="G568" s="181"/>
      <c r="H568" s="47">
        <v>0</v>
      </c>
    </row>
    <row r="569" spans="1:8">
      <c r="A569" s="44" t="s">
        <v>992</v>
      </c>
      <c r="B569" s="44" t="s">
        <v>340</v>
      </c>
      <c r="C569" s="45">
        <v>46159</v>
      </c>
      <c r="D569" s="47">
        <v>0</v>
      </c>
      <c r="E569" s="181"/>
      <c r="F569" s="47">
        <v>0</v>
      </c>
      <c r="G569" s="181"/>
      <c r="H569" s="47">
        <v>0</v>
      </c>
    </row>
    <row r="570" spans="1:8">
      <c r="A570" s="44" t="s">
        <v>992</v>
      </c>
      <c r="B570" s="44" t="s">
        <v>340</v>
      </c>
      <c r="C570" s="45">
        <v>46166</v>
      </c>
      <c r="D570" s="47">
        <v>0</v>
      </c>
      <c r="E570" s="181"/>
      <c r="F570" s="47">
        <v>0</v>
      </c>
      <c r="G570" s="181"/>
      <c r="H570" s="47">
        <v>0</v>
      </c>
    </row>
    <row r="571" spans="1:8">
      <c r="A571" s="44" t="s">
        <v>992</v>
      </c>
      <c r="B571" s="44" t="s">
        <v>340</v>
      </c>
      <c r="C571" s="45">
        <v>46173</v>
      </c>
      <c r="D571" s="47">
        <v>0</v>
      </c>
      <c r="E571" s="181"/>
      <c r="F571" s="47">
        <v>0</v>
      </c>
      <c r="G571" s="181"/>
      <c r="H571" s="47">
        <v>0</v>
      </c>
    </row>
    <row r="572" spans="1:8">
      <c r="A572" s="44" t="s">
        <v>992</v>
      </c>
      <c r="B572" s="44" t="s">
        <v>340</v>
      </c>
      <c r="C572" s="45">
        <v>46180</v>
      </c>
      <c r="D572" s="47">
        <v>0</v>
      </c>
      <c r="E572" s="181"/>
      <c r="F572" s="47">
        <v>0</v>
      </c>
      <c r="G572" s="181"/>
      <c r="H572" s="47">
        <v>0</v>
      </c>
    </row>
    <row r="573" spans="1:8">
      <c r="A573" s="44" t="s">
        <v>992</v>
      </c>
      <c r="B573" s="44" t="s">
        <v>340</v>
      </c>
      <c r="C573" s="45">
        <v>46187</v>
      </c>
      <c r="D573" s="47">
        <v>0</v>
      </c>
      <c r="E573" s="181"/>
      <c r="F573" s="47">
        <v>0</v>
      </c>
      <c r="G573" s="181"/>
      <c r="H573" s="47">
        <v>0</v>
      </c>
    </row>
    <row r="574" spans="1:8">
      <c r="A574" s="44" t="s">
        <v>992</v>
      </c>
      <c r="B574" s="44" t="s">
        <v>492</v>
      </c>
      <c r="C574" s="45">
        <v>46103</v>
      </c>
      <c r="D574" s="49">
        <v>0</v>
      </c>
      <c r="E574" s="181"/>
      <c r="F574" s="49">
        <v>0</v>
      </c>
      <c r="G574" s="181"/>
      <c r="H574" s="47">
        <v>0</v>
      </c>
    </row>
    <row r="575" spans="1:8">
      <c r="A575" s="44" t="s">
        <v>992</v>
      </c>
      <c r="B575" s="44" t="s">
        <v>492</v>
      </c>
      <c r="C575" s="45">
        <v>46110</v>
      </c>
      <c r="D575" s="49">
        <v>0</v>
      </c>
      <c r="E575" s="180">
        <v>-0.98</v>
      </c>
      <c r="F575" s="49">
        <v>0</v>
      </c>
      <c r="G575" s="180">
        <v>-1</v>
      </c>
      <c r="H575" s="47">
        <v>1</v>
      </c>
    </row>
    <row r="576" spans="1:8">
      <c r="A576" s="44" t="s">
        <v>992</v>
      </c>
      <c r="B576" s="44" t="s">
        <v>492</v>
      </c>
      <c r="C576" s="45">
        <v>46117</v>
      </c>
      <c r="D576" s="49">
        <v>0</v>
      </c>
      <c r="E576" s="180">
        <v>-0.98</v>
      </c>
      <c r="F576" s="49">
        <v>0</v>
      </c>
      <c r="G576" s="180">
        <v>-1</v>
      </c>
      <c r="H576" s="47">
        <v>1</v>
      </c>
    </row>
    <row r="577" spans="1:8">
      <c r="A577" s="44" t="s">
        <v>992</v>
      </c>
      <c r="B577" s="44" t="s">
        <v>492</v>
      </c>
      <c r="C577" s="45">
        <v>46124</v>
      </c>
      <c r="D577" s="49">
        <v>0</v>
      </c>
      <c r="E577" s="181"/>
      <c r="F577" s="49">
        <v>0</v>
      </c>
      <c r="G577" s="181"/>
      <c r="H577" s="47">
        <v>0</v>
      </c>
    </row>
    <row r="578" spans="1:8">
      <c r="A578" s="44" t="s">
        <v>992</v>
      </c>
      <c r="B578" s="44" t="s">
        <v>492</v>
      </c>
      <c r="C578" s="45">
        <v>46131</v>
      </c>
      <c r="D578" s="49">
        <v>0</v>
      </c>
      <c r="E578" s="181"/>
      <c r="F578" s="49">
        <v>0</v>
      </c>
      <c r="G578" s="181"/>
      <c r="H578" s="47">
        <v>0</v>
      </c>
    </row>
    <row r="579" spans="1:8">
      <c r="A579" s="44" t="s">
        <v>992</v>
      </c>
      <c r="B579" s="44" t="s">
        <v>492</v>
      </c>
      <c r="C579" s="45">
        <v>46138</v>
      </c>
      <c r="D579" s="49">
        <v>0</v>
      </c>
      <c r="E579" s="181"/>
      <c r="F579" s="49">
        <v>0</v>
      </c>
      <c r="G579" s="181"/>
      <c r="H579" s="47">
        <v>0</v>
      </c>
    </row>
    <row r="580" spans="1:8">
      <c r="A580" s="44" t="s">
        <v>992</v>
      </c>
      <c r="B580" s="44" t="s">
        <v>492</v>
      </c>
      <c r="C580" s="45">
        <v>46145</v>
      </c>
      <c r="D580" s="49">
        <v>0</v>
      </c>
      <c r="E580" s="181"/>
      <c r="F580" s="49">
        <v>0</v>
      </c>
      <c r="G580" s="181"/>
      <c r="H580" s="47">
        <v>0</v>
      </c>
    </row>
    <row r="581" spans="1:8">
      <c r="A581" s="44" t="s">
        <v>992</v>
      </c>
      <c r="B581" s="44" t="s">
        <v>492</v>
      </c>
      <c r="C581" s="45">
        <v>46152</v>
      </c>
      <c r="D581" s="49">
        <v>0</v>
      </c>
      <c r="E581" s="181"/>
      <c r="F581" s="49">
        <v>0</v>
      </c>
      <c r="G581" s="181"/>
      <c r="H581" s="47">
        <v>0</v>
      </c>
    </row>
    <row r="582" spans="1:8">
      <c r="A582" s="44" t="s">
        <v>992</v>
      </c>
      <c r="B582" s="44" t="s">
        <v>492</v>
      </c>
      <c r="C582" s="45">
        <v>46159</v>
      </c>
      <c r="D582" s="49">
        <v>0</v>
      </c>
      <c r="E582" s="181"/>
      <c r="F582" s="49">
        <v>0</v>
      </c>
      <c r="G582" s="181"/>
      <c r="H582" s="47">
        <v>0</v>
      </c>
    </row>
    <row r="583" spans="1:8">
      <c r="A583" s="44" t="s">
        <v>992</v>
      </c>
      <c r="B583" s="44" t="s">
        <v>492</v>
      </c>
      <c r="C583" s="45">
        <v>46166</v>
      </c>
      <c r="D583" s="49">
        <v>0</v>
      </c>
      <c r="E583" s="181"/>
      <c r="F583" s="49">
        <v>0</v>
      </c>
      <c r="G583" s="181"/>
      <c r="H583" s="47">
        <v>0</v>
      </c>
    </row>
    <row r="584" spans="1:8">
      <c r="A584" s="44" t="s">
        <v>992</v>
      </c>
      <c r="B584" s="44" t="s">
        <v>492</v>
      </c>
      <c r="C584" s="45">
        <v>46173</v>
      </c>
      <c r="D584" s="49">
        <v>0</v>
      </c>
      <c r="E584" s="180">
        <v>-0.99</v>
      </c>
      <c r="F584" s="49">
        <v>0</v>
      </c>
      <c r="G584" s="180">
        <v>-1</v>
      </c>
      <c r="H584" s="47">
        <v>2</v>
      </c>
    </row>
    <row r="585" spans="1:8">
      <c r="A585" s="44" t="s">
        <v>992</v>
      </c>
      <c r="B585" s="44" t="s">
        <v>492</v>
      </c>
      <c r="C585" s="45">
        <v>46180</v>
      </c>
      <c r="D585" s="49">
        <v>0</v>
      </c>
      <c r="E585" s="180">
        <v>-0.99</v>
      </c>
      <c r="F585" s="49">
        <v>0</v>
      </c>
      <c r="G585" s="180">
        <v>-1</v>
      </c>
      <c r="H585" s="47">
        <v>3</v>
      </c>
    </row>
    <row r="586" spans="1:8">
      <c r="A586" s="44" t="s">
        <v>992</v>
      </c>
      <c r="B586" s="44" t="s">
        <v>492</v>
      </c>
      <c r="C586" s="45">
        <v>46187</v>
      </c>
      <c r="D586" s="49">
        <v>0</v>
      </c>
      <c r="E586" s="180">
        <v>-0.98</v>
      </c>
      <c r="F586" s="49">
        <v>0</v>
      </c>
      <c r="G586" s="180">
        <v>-1</v>
      </c>
      <c r="H586" s="47">
        <v>1</v>
      </c>
    </row>
    <row r="587" spans="1:8">
      <c r="A587" s="44" t="s">
        <v>992</v>
      </c>
      <c r="B587" s="44" t="s">
        <v>67</v>
      </c>
      <c r="C587" s="45">
        <v>46103</v>
      </c>
      <c r="D587" s="47">
        <v>4207</v>
      </c>
      <c r="E587" s="180">
        <v>-0.16</v>
      </c>
      <c r="F587" s="47">
        <v>0</v>
      </c>
      <c r="G587" s="180">
        <v>-1</v>
      </c>
      <c r="H587" s="47">
        <v>5008</v>
      </c>
    </row>
    <row r="588" spans="1:8">
      <c r="A588" s="44" t="s">
        <v>992</v>
      </c>
      <c r="B588" s="44" t="s">
        <v>67</v>
      </c>
      <c r="C588" s="45">
        <v>46110</v>
      </c>
      <c r="D588" s="47">
        <v>4170</v>
      </c>
      <c r="E588" s="180">
        <v>-0.21</v>
      </c>
      <c r="F588" s="47">
        <v>0</v>
      </c>
      <c r="G588" s="180">
        <v>-1</v>
      </c>
      <c r="H588" s="47">
        <v>5306</v>
      </c>
    </row>
    <row r="589" spans="1:8">
      <c r="A589" s="44" t="s">
        <v>992</v>
      </c>
      <c r="B589" s="44" t="s">
        <v>67</v>
      </c>
      <c r="C589" s="45">
        <v>46117</v>
      </c>
      <c r="D589" s="47">
        <v>4163</v>
      </c>
      <c r="E589" s="180">
        <v>-0.18</v>
      </c>
      <c r="F589" s="47">
        <v>0</v>
      </c>
      <c r="G589" s="180">
        <v>-1</v>
      </c>
      <c r="H589" s="47">
        <v>5072</v>
      </c>
    </row>
    <row r="590" spans="1:8">
      <c r="A590" s="44" t="s">
        <v>992</v>
      </c>
      <c r="B590" s="44" t="s">
        <v>67</v>
      </c>
      <c r="C590" s="45">
        <v>46124</v>
      </c>
      <c r="D590" s="47">
        <v>4163</v>
      </c>
      <c r="E590" s="180">
        <v>-0.08</v>
      </c>
      <c r="F590" s="47">
        <v>0</v>
      </c>
      <c r="G590" s="180">
        <v>-1</v>
      </c>
      <c r="H590" s="47">
        <v>4542</v>
      </c>
    </row>
    <row r="591" spans="1:8">
      <c r="A591" s="44" t="s">
        <v>992</v>
      </c>
      <c r="B591" s="44" t="s">
        <v>67</v>
      </c>
      <c r="C591" s="45">
        <v>46131</v>
      </c>
      <c r="D591" s="47">
        <v>4163</v>
      </c>
      <c r="E591" s="180">
        <v>-0.15</v>
      </c>
      <c r="F591" s="47">
        <v>0</v>
      </c>
      <c r="G591" s="180">
        <v>-1</v>
      </c>
      <c r="H591" s="47">
        <v>4908</v>
      </c>
    </row>
    <row r="592" spans="1:8">
      <c r="A592" s="44" t="s">
        <v>992</v>
      </c>
      <c r="B592" s="44" t="s">
        <v>67</v>
      </c>
      <c r="C592" s="45">
        <v>46138</v>
      </c>
      <c r="D592" s="47">
        <v>4163</v>
      </c>
      <c r="E592" s="180">
        <v>-0.16</v>
      </c>
      <c r="F592" s="47">
        <v>0</v>
      </c>
      <c r="G592" s="180">
        <v>-1</v>
      </c>
      <c r="H592" s="47">
        <v>4944</v>
      </c>
    </row>
    <row r="593" spans="1:8">
      <c r="A593" s="44" t="s">
        <v>992</v>
      </c>
      <c r="B593" s="44" t="s">
        <v>67</v>
      </c>
      <c r="C593" s="45">
        <v>46145</v>
      </c>
      <c r="D593" s="47">
        <v>3772</v>
      </c>
      <c r="E593" s="180">
        <v>-0.21</v>
      </c>
      <c r="F593" s="47">
        <v>0</v>
      </c>
      <c r="G593" s="180">
        <v>-1</v>
      </c>
      <c r="H593" s="47">
        <v>4775</v>
      </c>
    </row>
    <row r="594" spans="1:8">
      <c r="A594" s="44" t="s">
        <v>992</v>
      </c>
      <c r="B594" s="44" t="s">
        <v>67</v>
      </c>
      <c r="C594" s="45">
        <v>46152</v>
      </c>
      <c r="D594" s="47">
        <v>3695</v>
      </c>
      <c r="E594" s="180">
        <v>-0.22</v>
      </c>
      <c r="F594" s="47">
        <v>0</v>
      </c>
      <c r="G594" s="180">
        <v>-1</v>
      </c>
      <c r="H594" s="47">
        <v>4728</v>
      </c>
    </row>
    <row r="595" spans="1:8">
      <c r="A595" s="44" t="s">
        <v>992</v>
      </c>
      <c r="B595" s="44" t="s">
        <v>67</v>
      </c>
      <c r="C595" s="45">
        <v>46159</v>
      </c>
      <c r="D595" s="47">
        <v>3703</v>
      </c>
      <c r="E595" s="180">
        <v>-0.19</v>
      </c>
      <c r="F595" s="47">
        <v>0</v>
      </c>
      <c r="G595" s="180">
        <v>-1</v>
      </c>
      <c r="H595" s="47">
        <v>4571</v>
      </c>
    </row>
    <row r="596" spans="1:8">
      <c r="A596" s="44" t="s">
        <v>992</v>
      </c>
      <c r="B596" s="44" t="s">
        <v>67</v>
      </c>
      <c r="C596" s="45">
        <v>46166</v>
      </c>
      <c r="D596" s="47">
        <v>3669</v>
      </c>
      <c r="E596" s="180">
        <v>-0.2</v>
      </c>
      <c r="F596" s="49">
        <v>0</v>
      </c>
      <c r="G596" s="180">
        <v>-1</v>
      </c>
      <c r="H596" s="47">
        <v>4588</v>
      </c>
    </row>
    <row r="597" spans="1:8">
      <c r="A597" s="44" t="s">
        <v>992</v>
      </c>
      <c r="B597" s="44" t="s">
        <v>67</v>
      </c>
      <c r="C597" s="45">
        <v>46173</v>
      </c>
      <c r="D597" s="47">
        <v>4000</v>
      </c>
      <c r="E597" s="180">
        <v>-0.11</v>
      </c>
      <c r="F597" s="49">
        <v>0</v>
      </c>
      <c r="G597" s="180">
        <v>-1</v>
      </c>
      <c r="H597" s="47">
        <v>4478</v>
      </c>
    </row>
    <row r="598" spans="1:8">
      <c r="A598" s="44" t="s">
        <v>992</v>
      </c>
      <c r="B598" s="44" t="s">
        <v>67</v>
      </c>
      <c r="C598" s="45">
        <v>46180</v>
      </c>
      <c r="D598" s="47">
        <v>4065</v>
      </c>
      <c r="E598" s="180">
        <v>-0.08</v>
      </c>
      <c r="F598" s="49">
        <v>0</v>
      </c>
      <c r="G598" s="180">
        <v>-1</v>
      </c>
      <c r="H598" s="47">
        <v>4397</v>
      </c>
    </row>
    <row r="599" spans="1:8">
      <c r="A599" s="44" t="s">
        <v>992</v>
      </c>
      <c r="B599" s="44" t="s">
        <v>67</v>
      </c>
      <c r="C599" s="45">
        <v>46187</v>
      </c>
      <c r="D599" s="47">
        <v>4101</v>
      </c>
      <c r="E599" s="180">
        <v>-0.12</v>
      </c>
      <c r="F599" s="49">
        <v>0</v>
      </c>
      <c r="G599" s="180">
        <v>-1</v>
      </c>
      <c r="H599" s="47">
        <v>4656</v>
      </c>
    </row>
    <row r="600" spans="1:8">
      <c r="A600" s="44" t="s">
        <v>992</v>
      </c>
      <c r="B600" s="44" t="s">
        <v>210</v>
      </c>
      <c r="C600" s="45">
        <v>46103</v>
      </c>
      <c r="D600" s="47">
        <v>9708</v>
      </c>
      <c r="E600" s="180">
        <v>0.11</v>
      </c>
      <c r="F600" s="47">
        <v>0</v>
      </c>
      <c r="G600" s="180">
        <v>-1</v>
      </c>
      <c r="H600" s="47">
        <v>8772</v>
      </c>
    </row>
    <row r="601" spans="1:8">
      <c r="A601" s="44" t="s">
        <v>992</v>
      </c>
      <c r="B601" s="44" t="s">
        <v>210</v>
      </c>
      <c r="C601" s="45">
        <v>46110</v>
      </c>
      <c r="D601" s="47">
        <v>9653</v>
      </c>
      <c r="E601" s="180">
        <v>0.17</v>
      </c>
      <c r="F601" s="47">
        <v>0</v>
      </c>
      <c r="G601" s="180">
        <v>-1</v>
      </c>
      <c r="H601" s="47">
        <v>8271</v>
      </c>
    </row>
    <row r="602" spans="1:8">
      <c r="A602" s="44" t="s">
        <v>992</v>
      </c>
      <c r="B602" s="44" t="s">
        <v>210</v>
      </c>
      <c r="C602" s="45">
        <v>46117</v>
      </c>
      <c r="D602" s="47">
        <v>9655</v>
      </c>
      <c r="E602" s="180">
        <v>0.26</v>
      </c>
      <c r="F602" s="47">
        <v>0</v>
      </c>
      <c r="G602" s="180">
        <v>-1</v>
      </c>
      <c r="H602" s="47">
        <v>7652</v>
      </c>
    </row>
    <row r="603" spans="1:8">
      <c r="A603" s="44" t="s">
        <v>992</v>
      </c>
      <c r="B603" s="44" t="s">
        <v>210</v>
      </c>
      <c r="C603" s="45">
        <v>46124</v>
      </c>
      <c r="D603" s="47">
        <v>9570</v>
      </c>
      <c r="E603" s="180">
        <v>0.2</v>
      </c>
      <c r="F603" s="47">
        <v>0</v>
      </c>
      <c r="G603" s="180">
        <v>-1</v>
      </c>
      <c r="H603" s="47">
        <v>7942</v>
      </c>
    </row>
    <row r="604" spans="1:8">
      <c r="A604" s="44" t="s">
        <v>992</v>
      </c>
      <c r="B604" s="44" t="s">
        <v>210</v>
      </c>
      <c r="C604" s="45">
        <v>46131</v>
      </c>
      <c r="D604" s="47">
        <v>9704</v>
      </c>
      <c r="E604" s="180">
        <v>0.25</v>
      </c>
      <c r="F604" s="47">
        <v>0</v>
      </c>
      <c r="G604" s="180">
        <v>-1</v>
      </c>
      <c r="H604" s="47">
        <v>7743</v>
      </c>
    </row>
    <row r="605" spans="1:8">
      <c r="A605" s="44" t="s">
        <v>992</v>
      </c>
      <c r="B605" s="44" t="s">
        <v>210</v>
      </c>
      <c r="C605" s="45">
        <v>46138</v>
      </c>
      <c r="D605" s="47">
        <v>9838</v>
      </c>
      <c r="E605" s="180">
        <v>0.22</v>
      </c>
      <c r="F605" s="47">
        <v>0</v>
      </c>
      <c r="G605" s="180">
        <v>-1</v>
      </c>
      <c r="H605" s="47">
        <v>8065</v>
      </c>
    </row>
    <row r="606" spans="1:8">
      <c r="A606" s="44" t="s">
        <v>992</v>
      </c>
      <c r="B606" s="44" t="s">
        <v>210</v>
      </c>
      <c r="C606" s="45">
        <v>46145</v>
      </c>
      <c r="D606" s="47">
        <v>9803</v>
      </c>
      <c r="E606" s="180">
        <v>0.33</v>
      </c>
      <c r="F606" s="47">
        <v>0</v>
      </c>
      <c r="G606" s="180">
        <v>-1</v>
      </c>
      <c r="H606" s="47">
        <v>7376</v>
      </c>
    </row>
    <row r="607" spans="1:8">
      <c r="A607" s="44" t="s">
        <v>992</v>
      </c>
      <c r="B607" s="44" t="s">
        <v>210</v>
      </c>
      <c r="C607" s="45">
        <v>46152</v>
      </c>
      <c r="D607" s="47">
        <v>9734</v>
      </c>
      <c r="E607" s="180">
        <v>0.31</v>
      </c>
      <c r="F607" s="47">
        <v>0</v>
      </c>
      <c r="G607" s="180">
        <v>-1</v>
      </c>
      <c r="H607" s="47">
        <v>7457</v>
      </c>
    </row>
    <row r="608" spans="1:8">
      <c r="A608" s="44" t="s">
        <v>992</v>
      </c>
      <c r="B608" s="44" t="s">
        <v>210</v>
      </c>
      <c r="C608" s="45">
        <v>46159</v>
      </c>
      <c r="D608" s="47">
        <v>9694</v>
      </c>
      <c r="E608" s="180">
        <v>0.24</v>
      </c>
      <c r="F608" s="47">
        <v>0</v>
      </c>
      <c r="G608" s="180">
        <v>-1</v>
      </c>
      <c r="H608" s="47">
        <v>7815</v>
      </c>
    </row>
    <row r="609" spans="1:8">
      <c r="A609" s="44" t="s">
        <v>992</v>
      </c>
      <c r="B609" s="44" t="s">
        <v>210</v>
      </c>
      <c r="C609" s="45">
        <v>46166</v>
      </c>
      <c r="D609" s="47">
        <v>9638</v>
      </c>
      <c r="E609" s="180">
        <v>0.31</v>
      </c>
      <c r="F609" s="49">
        <v>0</v>
      </c>
      <c r="G609" s="180">
        <v>-1</v>
      </c>
      <c r="H609" s="47">
        <v>7337</v>
      </c>
    </row>
    <row r="610" spans="1:8">
      <c r="A610" s="44" t="s">
        <v>992</v>
      </c>
      <c r="B610" s="44" t="s">
        <v>210</v>
      </c>
      <c r="C610" s="45">
        <v>46173</v>
      </c>
      <c r="D610" s="47">
        <v>9594</v>
      </c>
      <c r="E610" s="180">
        <v>0.25</v>
      </c>
      <c r="F610" s="49">
        <v>0</v>
      </c>
      <c r="G610" s="180">
        <v>-1</v>
      </c>
      <c r="H610" s="47">
        <v>7684</v>
      </c>
    </row>
    <row r="611" spans="1:8">
      <c r="A611" s="44" t="s">
        <v>992</v>
      </c>
      <c r="B611" s="44" t="s">
        <v>210</v>
      </c>
      <c r="C611" s="45">
        <v>46180</v>
      </c>
      <c r="D611" s="47">
        <v>9250</v>
      </c>
      <c r="E611" s="180">
        <v>0.24</v>
      </c>
      <c r="F611" s="49">
        <v>0</v>
      </c>
      <c r="G611" s="180">
        <v>-1</v>
      </c>
      <c r="H611" s="47">
        <v>7456</v>
      </c>
    </row>
    <row r="612" spans="1:8">
      <c r="A612" s="44" t="s">
        <v>992</v>
      </c>
      <c r="B612" s="44" t="s">
        <v>210</v>
      </c>
      <c r="C612" s="45">
        <v>46187</v>
      </c>
      <c r="D612" s="47">
        <v>9157</v>
      </c>
      <c r="E612" s="180">
        <v>0.14000000000000001</v>
      </c>
      <c r="F612" s="49">
        <v>0</v>
      </c>
      <c r="G612" s="180">
        <v>-1</v>
      </c>
      <c r="H612" s="47">
        <v>8048</v>
      </c>
    </row>
    <row r="613" spans="1:8">
      <c r="A613" s="44" t="s">
        <v>992</v>
      </c>
      <c r="B613" s="44" t="s">
        <v>63</v>
      </c>
      <c r="C613" s="45">
        <v>46103</v>
      </c>
      <c r="D613" s="47">
        <v>9352</v>
      </c>
      <c r="E613" s="181"/>
      <c r="F613" s="47">
        <v>0</v>
      </c>
      <c r="G613" s="181"/>
      <c r="H613" s="47">
        <v>0</v>
      </c>
    </row>
    <row r="614" spans="1:8">
      <c r="A614" s="44" t="s">
        <v>992</v>
      </c>
      <c r="B614" s="44" t="s">
        <v>63</v>
      </c>
      <c r="C614" s="45">
        <v>46110</v>
      </c>
      <c r="D614" s="47">
        <v>9352</v>
      </c>
      <c r="E614" s="181"/>
      <c r="F614" s="47">
        <v>0</v>
      </c>
      <c r="G614" s="181"/>
      <c r="H614" s="47">
        <v>0</v>
      </c>
    </row>
    <row r="615" spans="1:8">
      <c r="A615" s="44" t="s">
        <v>992</v>
      </c>
      <c r="B615" s="44" t="s">
        <v>63</v>
      </c>
      <c r="C615" s="45">
        <v>46117</v>
      </c>
      <c r="D615" s="47">
        <v>10143</v>
      </c>
      <c r="E615" s="181"/>
      <c r="F615" s="49">
        <v>0</v>
      </c>
      <c r="G615" s="181"/>
      <c r="H615" s="47">
        <v>0</v>
      </c>
    </row>
    <row r="616" spans="1:8">
      <c r="A616" s="44" t="s">
        <v>992</v>
      </c>
      <c r="B616" s="44" t="s">
        <v>63</v>
      </c>
      <c r="C616" s="45">
        <v>46124</v>
      </c>
      <c r="D616" s="47">
        <v>12564</v>
      </c>
      <c r="E616" s="181"/>
      <c r="F616" s="49">
        <v>0</v>
      </c>
      <c r="G616" s="181"/>
      <c r="H616" s="47">
        <v>0</v>
      </c>
    </row>
    <row r="617" spans="1:8">
      <c r="A617" s="44" t="s">
        <v>992</v>
      </c>
      <c r="B617" s="44" t="s">
        <v>63</v>
      </c>
      <c r="C617" s="45">
        <v>46131</v>
      </c>
      <c r="D617" s="47">
        <v>10053</v>
      </c>
      <c r="E617" s="181"/>
      <c r="F617" s="49">
        <v>0</v>
      </c>
      <c r="G617" s="181"/>
      <c r="H617" s="47">
        <v>0</v>
      </c>
    </row>
    <row r="618" spans="1:8">
      <c r="A618" s="44" t="s">
        <v>992</v>
      </c>
      <c r="B618" s="44" t="s">
        <v>63</v>
      </c>
      <c r="C618" s="45">
        <v>46138</v>
      </c>
      <c r="D618" s="47">
        <v>9571</v>
      </c>
      <c r="E618" s="181"/>
      <c r="F618" s="49">
        <v>0</v>
      </c>
      <c r="G618" s="181"/>
      <c r="H618" s="47">
        <v>0</v>
      </c>
    </row>
    <row r="619" spans="1:8">
      <c r="A619" s="44" t="s">
        <v>992</v>
      </c>
      <c r="B619" s="44" t="s">
        <v>63</v>
      </c>
      <c r="C619" s="45">
        <v>46145</v>
      </c>
      <c r="D619" s="47">
        <v>9571</v>
      </c>
      <c r="E619" s="181"/>
      <c r="F619" s="49">
        <v>0</v>
      </c>
      <c r="G619" s="181"/>
      <c r="H619" s="47">
        <v>0</v>
      </c>
    </row>
    <row r="620" spans="1:8">
      <c r="A620" s="44" t="s">
        <v>992</v>
      </c>
      <c r="B620" s="44" t="s">
        <v>63</v>
      </c>
      <c r="C620" s="45">
        <v>46152</v>
      </c>
      <c r="D620" s="47">
        <v>9571</v>
      </c>
      <c r="E620" s="181"/>
      <c r="F620" s="49">
        <v>0</v>
      </c>
      <c r="G620" s="181"/>
      <c r="H620" s="47">
        <v>0</v>
      </c>
    </row>
    <row r="621" spans="1:8">
      <c r="A621" s="44" t="s">
        <v>992</v>
      </c>
      <c r="B621" s="44" t="s">
        <v>63</v>
      </c>
      <c r="C621" s="45">
        <v>46159</v>
      </c>
      <c r="D621" s="47">
        <v>9571</v>
      </c>
      <c r="E621" s="181"/>
      <c r="F621" s="49">
        <v>0</v>
      </c>
      <c r="G621" s="181"/>
      <c r="H621" s="47">
        <v>0</v>
      </c>
    </row>
    <row r="622" spans="1:8">
      <c r="A622" s="44" t="s">
        <v>992</v>
      </c>
      <c r="B622" s="44" t="s">
        <v>63</v>
      </c>
      <c r="C622" s="45">
        <v>46166</v>
      </c>
      <c r="D622" s="47">
        <v>9571</v>
      </c>
      <c r="E622" s="181"/>
      <c r="F622" s="49">
        <v>0</v>
      </c>
      <c r="G622" s="181"/>
      <c r="H622" s="47">
        <v>0</v>
      </c>
    </row>
    <row r="623" spans="1:8">
      <c r="A623" s="44" t="s">
        <v>992</v>
      </c>
      <c r="B623" s="44" t="s">
        <v>63</v>
      </c>
      <c r="C623" s="45">
        <v>46173</v>
      </c>
      <c r="D623" s="47">
        <v>9571</v>
      </c>
      <c r="E623" s="181"/>
      <c r="F623" s="49">
        <v>0</v>
      </c>
      <c r="G623" s="181"/>
      <c r="H623" s="47">
        <v>0</v>
      </c>
    </row>
    <row r="624" spans="1:8">
      <c r="A624" s="44" t="s">
        <v>992</v>
      </c>
      <c r="B624" s="44" t="s">
        <v>63</v>
      </c>
      <c r="C624" s="45">
        <v>46180</v>
      </c>
      <c r="D624" s="47">
        <v>9583</v>
      </c>
      <c r="E624" s="181"/>
      <c r="F624" s="49">
        <v>0</v>
      </c>
      <c r="G624" s="181"/>
      <c r="H624" s="47">
        <v>0</v>
      </c>
    </row>
    <row r="625" spans="1:8">
      <c r="A625" s="44" t="s">
        <v>992</v>
      </c>
      <c r="B625" s="44" t="s">
        <v>63</v>
      </c>
      <c r="C625" s="45">
        <v>46187</v>
      </c>
      <c r="D625" s="47">
        <v>9596</v>
      </c>
      <c r="E625" s="181"/>
      <c r="F625" s="49">
        <v>0</v>
      </c>
      <c r="G625" s="181"/>
      <c r="H625" s="47">
        <v>0</v>
      </c>
    </row>
    <row r="626" spans="1:8">
      <c r="A626" s="44" t="s">
        <v>992</v>
      </c>
      <c r="B626" s="44" t="s">
        <v>40</v>
      </c>
      <c r="C626" s="45">
        <v>46103</v>
      </c>
      <c r="D626" s="47">
        <v>8120</v>
      </c>
      <c r="E626" s="181"/>
      <c r="F626" s="47">
        <v>0</v>
      </c>
      <c r="G626" s="181"/>
      <c r="H626" s="47">
        <v>0</v>
      </c>
    </row>
    <row r="627" spans="1:8">
      <c r="A627" s="44" t="s">
        <v>992</v>
      </c>
      <c r="B627" s="44" t="s">
        <v>40</v>
      </c>
      <c r="C627" s="45">
        <v>46110</v>
      </c>
      <c r="D627" s="47">
        <v>8121</v>
      </c>
      <c r="E627" s="181"/>
      <c r="F627" s="47">
        <v>0</v>
      </c>
      <c r="G627" s="181"/>
      <c r="H627" s="47">
        <v>0</v>
      </c>
    </row>
    <row r="628" spans="1:8">
      <c r="A628" s="44" t="s">
        <v>992</v>
      </c>
      <c r="B628" s="44" t="s">
        <v>40</v>
      </c>
      <c r="C628" s="45">
        <v>46117</v>
      </c>
      <c r="D628" s="47">
        <v>8121</v>
      </c>
      <c r="E628" s="181"/>
      <c r="F628" s="47">
        <v>0</v>
      </c>
      <c r="G628" s="181"/>
      <c r="H628" s="47">
        <v>0</v>
      </c>
    </row>
    <row r="629" spans="1:8">
      <c r="A629" s="44" t="s">
        <v>992</v>
      </c>
      <c r="B629" s="44" t="s">
        <v>40</v>
      </c>
      <c r="C629" s="45">
        <v>46124</v>
      </c>
      <c r="D629" s="47">
        <v>8139</v>
      </c>
      <c r="E629" s="181"/>
      <c r="F629" s="47">
        <v>0</v>
      </c>
      <c r="G629" s="181"/>
      <c r="H629" s="47">
        <v>0</v>
      </c>
    </row>
    <row r="630" spans="1:8">
      <c r="A630" s="44" t="s">
        <v>992</v>
      </c>
      <c r="B630" s="44" t="s">
        <v>40</v>
      </c>
      <c r="C630" s="45">
        <v>46131</v>
      </c>
      <c r="D630" s="47">
        <v>8156</v>
      </c>
      <c r="E630" s="181"/>
      <c r="F630" s="47">
        <v>0</v>
      </c>
      <c r="G630" s="181"/>
      <c r="H630" s="47">
        <v>0</v>
      </c>
    </row>
    <row r="631" spans="1:8">
      <c r="A631" s="44" t="s">
        <v>992</v>
      </c>
      <c r="B631" s="44" t="s">
        <v>40</v>
      </c>
      <c r="C631" s="45">
        <v>46138</v>
      </c>
      <c r="D631" s="47">
        <v>8543</v>
      </c>
      <c r="E631" s="181"/>
      <c r="F631" s="47">
        <v>0</v>
      </c>
      <c r="G631" s="181"/>
      <c r="H631" s="47">
        <v>0</v>
      </c>
    </row>
    <row r="632" spans="1:8">
      <c r="A632" s="44" t="s">
        <v>992</v>
      </c>
      <c r="B632" s="44" t="s">
        <v>40</v>
      </c>
      <c r="C632" s="45">
        <v>46145</v>
      </c>
      <c r="D632" s="47">
        <v>14442</v>
      </c>
      <c r="E632" s="181"/>
      <c r="F632" s="47">
        <v>0</v>
      </c>
      <c r="G632" s="181"/>
      <c r="H632" s="47">
        <v>0</v>
      </c>
    </row>
    <row r="633" spans="1:8">
      <c r="A633" s="44" t="s">
        <v>992</v>
      </c>
      <c r="B633" s="44" t="s">
        <v>40</v>
      </c>
      <c r="C633" s="45">
        <v>46152</v>
      </c>
      <c r="D633" s="47">
        <v>12461</v>
      </c>
      <c r="E633" s="181"/>
      <c r="F633" s="47">
        <v>0</v>
      </c>
      <c r="G633" s="181"/>
      <c r="H633" s="47">
        <v>0</v>
      </c>
    </row>
    <row r="634" spans="1:8">
      <c r="A634" s="44" t="s">
        <v>992</v>
      </c>
      <c r="B634" s="44" t="s">
        <v>40</v>
      </c>
      <c r="C634" s="45">
        <v>46159</v>
      </c>
      <c r="D634" s="47">
        <v>9073</v>
      </c>
      <c r="E634" s="181"/>
      <c r="F634" s="49">
        <v>0</v>
      </c>
      <c r="G634" s="181"/>
      <c r="H634" s="47">
        <v>0</v>
      </c>
    </row>
    <row r="635" spans="1:8">
      <c r="A635" s="44" t="s">
        <v>992</v>
      </c>
      <c r="B635" s="44" t="s">
        <v>40</v>
      </c>
      <c r="C635" s="45">
        <v>46166</v>
      </c>
      <c r="D635" s="47">
        <v>8985</v>
      </c>
      <c r="E635" s="181"/>
      <c r="F635" s="49">
        <v>0</v>
      </c>
      <c r="G635" s="181"/>
      <c r="H635" s="47">
        <v>0</v>
      </c>
    </row>
    <row r="636" spans="1:8">
      <c r="A636" s="44" t="s">
        <v>992</v>
      </c>
      <c r="B636" s="44" t="s">
        <v>40</v>
      </c>
      <c r="C636" s="45">
        <v>46173</v>
      </c>
      <c r="D636" s="47">
        <v>9583</v>
      </c>
      <c r="E636" s="181"/>
      <c r="F636" s="49">
        <v>0</v>
      </c>
      <c r="G636" s="181"/>
      <c r="H636" s="47">
        <v>0</v>
      </c>
    </row>
    <row r="637" spans="1:8">
      <c r="A637" s="44" t="s">
        <v>992</v>
      </c>
      <c r="B637" s="44" t="s">
        <v>40</v>
      </c>
      <c r="C637" s="45">
        <v>46180</v>
      </c>
      <c r="D637" s="47">
        <v>9672</v>
      </c>
      <c r="E637" s="181"/>
      <c r="F637" s="49">
        <v>0</v>
      </c>
      <c r="G637" s="181"/>
      <c r="H637" s="47">
        <v>0</v>
      </c>
    </row>
    <row r="638" spans="1:8">
      <c r="A638" s="44" t="s">
        <v>992</v>
      </c>
      <c r="B638" s="44" t="s">
        <v>40</v>
      </c>
      <c r="C638" s="45">
        <v>46187</v>
      </c>
      <c r="D638" s="47">
        <v>9673</v>
      </c>
      <c r="E638" s="181"/>
      <c r="F638" s="49">
        <v>0</v>
      </c>
      <c r="G638" s="181"/>
      <c r="H638" s="47">
        <v>0</v>
      </c>
    </row>
    <row r="639" spans="1:8">
      <c r="A639" s="44" t="s">
        <v>992</v>
      </c>
      <c r="B639" s="44" t="s">
        <v>341</v>
      </c>
      <c r="C639" s="45">
        <v>46103</v>
      </c>
      <c r="D639" s="47">
        <v>0</v>
      </c>
      <c r="E639" s="181"/>
      <c r="F639" s="47">
        <v>0</v>
      </c>
      <c r="G639" s="181"/>
      <c r="H639" s="47">
        <v>0</v>
      </c>
    </row>
    <row r="640" spans="1:8">
      <c r="A640" s="44" t="s">
        <v>992</v>
      </c>
      <c r="B640" s="44" t="s">
        <v>341</v>
      </c>
      <c r="C640" s="45">
        <v>46110</v>
      </c>
      <c r="D640" s="47">
        <v>0</v>
      </c>
      <c r="E640" s="181"/>
      <c r="F640" s="47">
        <v>0</v>
      </c>
      <c r="G640" s="181"/>
      <c r="H640" s="47">
        <v>0</v>
      </c>
    </row>
    <row r="641" spans="1:8">
      <c r="A641" s="44" t="s">
        <v>992</v>
      </c>
      <c r="B641" s="44" t="s">
        <v>341</v>
      </c>
      <c r="C641" s="45">
        <v>46117</v>
      </c>
      <c r="D641" s="47">
        <v>0</v>
      </c>
      <c r="E641" s="181"/>
      <c r="F641" s="47">
        <v>0</v>
      </c>
      <c r="G641" s="181"/>
      <c r="H641" s="47">
        <v>0</v>
      </c>
    </row>
    <row r="642" spans="1:8">
      <c r="A642" s="44" t="s">
        <v>992</v>
      </c>
      <c r="B642" s="44" t="s">
        <v>341</v>
      </c>
      <c r="C642" s="45">
        <v>46124</v>
      </c>
      <c r="D642" s="47">
        <v>0</v>
      </c>
      <c r="E642" s="181"/>
      <c r="F642" s="47">
        <v>0</v>
      </c>
      <c r="G642" s="181"/>
      <c r="H642" s="47">
        <v>0</v>
      </c>
    </row>
    <row r="643" spans="1:8">
      <c r="A643" s="44" t="s">
        <v>992</v>
      </c>
      <c r="B643" s="44" t="s">
        <v>341</v>
      </c>
      <c r="C643" s="45">
        <v>46131</v>
      </c>
      <c r="D643" s="47">
        <v>0</v>
      </c>
      <c r="E643" s="181"/>
      <c r="F643" s="47">
        <v>0</v>
      </c>
      <c r="G643" s="181"/>
      <c r="H643" s="47">
        <v>0</v>
      </c>
    </row>
    <row r="644" spans="1:8">
      <c r="A644" s="44" t="s">
        <v>992</v>
      </c>
      <c r="B644" s="44" t="s">
        <v>341</v>
      </c>
      <c r="C644" s="45">
        <v>46138</v>
      </c>
      <c r="D644" s="47">
        <v>0</v>
      </c>
      <c r="E644" s="181"/>
      <c r="F644" s="47">
        <v>0</v>
      </c>
      <c r="G644" s="181"/>
      <c r="H644" s="47">
        <v>0</v>
      </c>
    </row>
    <row r="645" spans="1:8">
      <c r="A645" s="44" t="s">
        <v>992</v>
      </c>
      <c r="B645" s="44" t="s">
        <v>341</v>
      </c>
      <c r="C645" s="45">
        <v>46145</v>
      </c>
      <c r="D645" s="47">
        <v>0</v>
      </c>
      <c r="E645" s="181"/>
      <c r="F645" s="47">
        <v>0</v>
      </c>
      <c r="G645" s="181"/>
      <c r="H645" s="47">
        <v>0</v>
      </c>
    </row>
    <row r="646" spans="1:8">
      <c r="A646" s="44" t="s">
        <v>992</v>
      </c>
      <c r="B646" s="44" t="s">
        <v>341</v>
      </c>
      <c r="C646" s="45">
        <v>46152</v>
      </c>
      <c r="D646" s="47">
        <v>0</v>
      </c>
      <c r="E646" s="181"/>
      <c r="F646" s="47">
        <v>0</v>
      </c>
      <c r="G646" s="181"/>
      <c r="H646" s="47">
        <v>0</v>
      </c>
    </row>
    <row r="647" spans="1:8">
      <c r="A647" s="44" t="s">
        <v>992</v>
      </c>
      <c r="B647" s="44" t="s">
        <v>341</v>
      </c>
      <c r="C647" s="45">
        <v>46159</v>
      </c>
      <c r="D647" s="47">
        <v>0</v>
      </c>
      <c r="E647" s="181"/>
      <c r="F647" s="47">
        <v>0</v>
      </c>
      <c r="G647" s="181"/>
      <c r="H647" s="47">
        <v>0</v>
      </c>
    </row>
    <row r="648" spans="1:8">
      <c r="A648" s="44" t="s">
        <v>992</v>
      </c>
      <c r="B648" s="44" t="s">
        <v>341</v>
      </c>
      <c r="C648" s="45">
        <v>46166</v>
      </c>
      <c r="D648" s="47">
        <v>0</v>
      </c>
      <c r="E648" s="181"/>
      <c r="F648" s="49">
        <v>0</v>
      </c>
      <c r="G648" s="181"/>
      <c r="H648" s="47">
        <v>0</v>
      </c>
    </row>
    <row r="649" spans="1:8">
      <c r="A649" s="44" t="s">
        <v>992</v>
      </c>
      <c r="B649" s="44" t="s">
        <v>341</v>
      </c>
      <c r="C649" s="45">
        <v>46173</v>
      </c>
      <c r="D649" s="47">
        <v>0</v>
      </c>
      <c r="E649" s="181"/>
      <c r="F649" s="49">
        <v>0</v>
      </c>
      <c r="G649" s="181"/>
      <c r="H649" s="47">
        <v>0</v>
      </c>
    </row>
    <row r="650" spans="1:8">
      <c r="A650" s="44" t="s">
        <v>992</v>
      </c>
      <c r="B650" s="44" t="s">
        <v>341</v>
      </c>
      <c r="C650" s="45">
        <v>46180</v>
      </c>
      <c r="D650" s="47">
        <v>0</v>
      </c>
      <c r="E650" s="181"/>
      <c r="F650" s="49">
        <v>0</v>
      </c>
      <c r="G650" s="181"/>
      <c r="H650" s="47">
        <v>0</v>
      </c>
    </row>
    <row r="651" spans="1:8">
      <c r="A651" s="44" t="s">
        <v>992</v>
      </c>
      <c r="B651" s="44" t="s">
        <v>341</v>
      </c>
      <c r="C651" s="45">
        <v>46187</v>
      </c>
      <c r="D651" s="47">
        <v>0</v>
      </c>
      <c r="E651" s="181"/>
      <c r="F651" s="49">
        <v>0</v>
      </c>
      <c r="G651" s="181"/>
      <c r="H651" s="47">
        <v>0</v>
      </c>
    </row>
    <row r="652" spans="1:8">
      <c r="A652" s="44" t="s">
        <v>992</v>
      </c>
      <c r="B652" s="44" t="s">
        <v>120</v>
      </c>
      <c r="C652" s="45">
        <v>46103</v>
      </c>
      <c r="D652" s="47">
        <v>4026</v>
      </c>
      <c r="E652" s="180">
        <v>0.03</v>
      </c>
      <c r="F652" s="47">
        <v>0</v>
      </c>
      <c r="G652" s="180">
        <v>-1</v>
      </c>
      <c r="H652" s="47">
        <v>3922</v>
      </c>
    </row>
    <row r="653" spans="1:8">
      <c r="A653" s="44" t="s">
        <v>992</v>
      </c>
      <c r="B653" s="44" t="s">
        <v>120</v>
      </c>
      <c r="C653" s="45">
        <v>46110</v>
      </c>
      <c r="D653" s="47">
        <v>4050</v>
      </c>
      <c r="E653" s="180">
        <v>0.55000000000000004</v>
      </c>
      <c r="F653" s="47">
        <v>0</v>
      </c>
      <c r="G653" s="180">
        <v>-1</v>
      </c>
      <c r="H653" s="47">
        <v>2611</v>
      </c>
    </row>
    <row r="654" spans="1:8">
      <c r="A654" s="44" t="s">
        <v>992</v>
      </c>
      <c r="B654" s="44" t="s">
        <v>120</v>
      </c>
      <c r="C654" s="45">
        <v>46117</v>
      </c>
      <c r="D654" s="47">
        <v>4055</v>
      </c>
      <c r="E654" s="180">
        <v>0.59</v>
      </c>
      <c r="F654" s="49">
        <v>0</v>
      </c>
      <c r="G654" s="180">
        <v>-1</v>
      </c>
      <c r="H654" s="47">
        <v>2554</v>
      </c>
    </row>
    <row r="655" spans="1:8">
      <c r="A655" s="44" t="s">
        <v>992</v>
      </c>
      <c r="B655" s="44" t="s">
        <v>120</v>
      </c>
      <c r="C655" s="45">
        <v>46124</v>
      </c>
      <c r="D655" s="47">
        <v>4060</v>
      </c>
      <c r="E655" s="180">
        <v>0.47</v>
      </c>
      <c r="F655" s="49">
        <v>0</v>
      </c>
      <c r="G655" s="180">
        <v>-1</v>
      </c>
      <c r="H655" s="47">
        <v>2764</v>
      </c>
    </row>
    <row r="656" spans="1:8">
      <c r="A656" s="44" t="s">
        <v>992</v>
      </c>
      <c r="B656" s="44" t="s">
        <v>120</v>
      </c>
      <c r="C656" s="45">
        <v>46131</v>
      </c>
      <c r="D656" s="47">
        <v>4043</v>
      </c>
      <c r="E656" s="180">
        <v>0.12</v>
      </c>
      <c r="F656" s="49">
        <v>0</v>
      </c>
      <c r="G656" s="180">
        <v>-1</v>
      </c>
      <c r="H656" s="47">
        <v>3612</v>
      </c>
    </row>
    <row r="657" spans="1:8">
      <c r="A657" s="44" t="s">
        <v>992</v>
      </c>
      <c r="B657" s="44" t="s">
        <v>120</v>
      </c>
      <c r="C657" s="45">
        <v>46138</v>
      </c>
      <c r="D657" s="47">
        <v>4025</v>
      </c>
      <c r="E657" s="180">
        <v>0.04</v>
      </c>
      <c r="F657" s="49">
        <v>0</v>
      </c>
      <c r="G657" s="180">
        <v>-1</v>
      </c>
      <c r="H657" s="47">
        <v>3876</v>
      </c>
    </row>
    <row r="658" spans="1:8">
      <c r="A658" s="44" t="s">
        <v>992</v>
      </c>
      <c r="B658" s="44" t="s">
        <v>120</v>
      </c>
      <c r="C658" s="45">
        <v>46145</v>
      </c>
      <c r="D658" s="47">
        <v>4014</v>
      </c>
      <c r="E658" s="180">
        <v>0.31</v>
      </c>
      <c r="F658" s="49">
        <v>0</v>
      </c>
      <c r="G658" s="180">
        <v>-1</v>
      </c>
      <c r="H658" s="47">
        <v>3061</v>
      </c>
    </row>
    <row r="659" spans="1:8">
      <c r="A659" s="44" t="s">
        <v>992</v>
      </c>
      <c r="B659" s="44" t="s">
        <v>120</v>
      </c>
      <c r="C659" s="45">
        <v>46152</v>
      </c>
      <c r="D659" s="47">
        <v>4038</v>
      </c>
      <c r="E659" s="180">
        <v>0.55000000000000004</v>
      </c>
      <c r="F659" s="49">
        <v>0</v>
      </c>
      <c r="G659" s="180">
        <v>-1</v>
      </c>
      <c r="H659" s="47">
        <v>2603</v>
      </c>
    </row>
    <row r="660" spans="1:8">
      <c r="A660" s="44" t="s">
        <v>992</v>
      </c>
      <c r="B660" s="44" t="s">
        <v>120</v>
      </c>
      <c r="C660" s="45">
        <v>46159</v>
      </c>
      <c r="D660" s="47">
        <v>4044</v>
      </c>
      <c r="E660" s="180">
        <v>0.48</v>
      </c>
      <c r="F660" s="49">
        <v>0</v>
      </c>
      <c r="G660" s="180">
        <v>-1</v>
      </c>
      <c r="H660" s="47">
        <v>2733</v>
      </c>
    </row>
    <row r="661" spans="1:8">
      <c r="A661" s="44" t="s">
        <v>992</v>
      </c>
      <c r="B661" s="44" t="s">
        <v>120</v>
      </c>
      <c r="C661" s="45">
        <v>46166</v>
      </c>
      <c r="D661" s="47">
        <v>4062</v>
      </c>
      <c r="E661" s="180">
        <v>0.43</v>
      </c>
      <c r="F661" s="49">
        <v>0</v>
      </c>
      <c r="G661" s="180">
        <v>-1</v>
      </c>
      <c r="H661" s="47">
        <v>2849</v>
      </c>
    </row>
    <row r="662" spans="1:8">
      <c r="A662" s="44" t="s">
        <v>992</v>
      </c>
      <c r="B662" s="44" t="s">
        <v>120</v>
      </c>
      <c r="C662" s="45">
        <v>46173</v>
      </c>
      <c r="D662" s="47">
        <v>4036</v>
      </c>
      <c r="E662" s="180">
        <v>0.39</v>
      </c>
      <c r="F662" s="49">
        <v>0</v>
      </c>
      <c r="G662" s="180">
        <v>-1</v>
      </c>
      <c r="H662" s="47">
        <v>2902</v>
      </c>
    </row>
    <row r="663" spans="1:8">
      <c r="A663" s="44" t="s">
        <v>992</v>
      </c>
      <c r="B663" s="44" t="s">
        <v>120</v>
      </c>
      <c r="C663" s="45">
        <v>46180</v>
      </c>
      <c r="D663" s="47">
        <v>4030</v>
      </c>
      <c r="E663" s="180">
        <v>0.5</v>
      </c>
      <c r="F663" s="49">
        <v>0</v>
      </c>
      <c r="G663" s="180">
        <v>-1</v>
      </c>
      <c r="H663" s="47">
        <v>2690</v>
      </c>
    </row>
    <row r="664" spans="1:8">
      <c r="A664" s="44" t="s">
        <v>992</v>
      </c>
      <c r="B664" s="44" t="s">
        <v>120</v>
      </c>
      <c r="C664" s="45">
        <v>46187</v>
      </c>
      <c r="D664" s="47">
        <v>4057</v>
      </c>
      <c r="E664" s="180">
        <v>0.61</v>
      </c>
      <c r="F664" s="49">
        <v>0</v>
      </c>
      <c r="G664" s="180">
        <v>-1</v>
      </c>
      <c r="H664" s="47">
        <v>2515</v>
      </c>
    </row>
    <row r="665" spans="1:8">
      <c r="A665" s="44" t="s">
        <v>992</v>
      </c>
      <c r="B665" s="44" t="s">
        <v>206</v>
      </c>
      <c r="C665" s="45">
        <v>46103</v>
      </c>
      <c r="D665" s="47">
        <v>294</v>
      </c>
      <c r="E665" s="181"/>
      <c r="F665" s="49">
        <v>0</v>
      </c>
      <c r="G665" s="181"/>
      <c r="H665" s="49">
        <v>0</v>
      </c>
    </row>
    <row r="666" spans="1:8">
      <c r="A666" s="44" t="s">
        <v>992</v>
      </c>
      <c r="B666" s="44" t="s">
        <v>206</v>
      </c>
      <c r="C666" s="45">
        <v>46110</v>
      </c>
      <c r="D666" s="47">
        <v>294</v>
      </c>
      <c r="E666" s="181"/>
      <c r="F666" s="49">
        <v>0</v>
      </c>
      <c r="G666" s="181"/>
      <c r="H666" s="49">
        <v>0</v>
      </c>
    </row>
    <row r="667" spans="1:8">
      <c r="A667" s="44" t="s">
        <v>992</v>
      </c>
      <c r="B667" s="44" t="s">
        <v>206</v>
      </c>
      <c r="C667" s="45">
        <v>46117</v>
      </c>
      <c r="D667" s="47">
        <v>294</v>
      </c>
      <c r="E667" s="181"/>
      <c r="F667" s="49">
        <v>0</v>
      </c>
      <c r="G667" s="181"/>
      <c r="H667" s="49">
        <v>0</v>
      </c>
    </row>
    <row r="668" spans="1:8">
      <c r="A668" s="44" t="s">
        <v>992</v>
      </c>
      <c r="B668" s="44" t="s">
        <v>206</v>
      </c>
      <c r="C668" s="45">
        <v>46124</v>
      </c>
      <c r="D668" s="47">
        <v>294</v>
      </c>
      <c r="E668" s="181"/>
      <c r="F668" s="49">
        <v>0</v>
      </c>
      <c r="G668" s="181"/>
      <c r="H668" s="49">
        <v>0</v>
      </c>
    </row>
    <row r="669" spans="1:8">
      <c r="A669" s="44" t="s">
        <v>992</v>
      </c>
      <c r="B669" s="44" t="s">
        <v>206</v>
      </c>
      <c r="C669" s="45">
        <v>46131</v>
      </c>
      <c r="D669" s="47">
        <v>295</v>
      </c>
      <c r="E669" s="181"/>
      <c r="F669" s="49">
        <v>0</v>
      </c>
      <c r="G669" s="181"/>
      <c r="H669" s="49">
        <v>0</v>
      </c>
    </row>
    <row r="670" spans="1:8">
      <c r="A670" s="44" t="s">
        <v>992</v>
      </c>
      <c r="B670" s="44" t="s">
        <v>206</v>
      </c>
      <c r="C670" s="45">
        <v>46138</v>
      </c>
      <c r="D670" s="47">
        <v>294</v>
      </c>
      <c r="E670" s="181"/>
      <c r="F670" s="49">
        <v>0</v>
      </c>
      <c r="G670" s="181"/>
      <c r="H670" s="49">
        <v>0</v>
      </c>
    </row>
    <row r="671" spans="1:8">
      <c r="A671" s="44" t="s">
        <v>992</v>
      </c>
      <c r="B671" s="44" t="s">
        <v>206</v>
      </c>
      <c r="C671" s="45">
        <v>46145</v>
      </c>
      <c r="D671" s="47">
        <v>294</v>
      </c>
      <c r="E671" s="181"/>
      <c r="F671" s="49">
        <v>0</v>
      </c>
      <c r="G671" s="181"/>
      <c r="H671" s="49">
        <v>0</v>
      </c>
    </row>
    <row r="672" spans="1:8">
      <c r="A672" s="44" t="s">
        <v>992</v>
      </c>
      <c r="B672" s="44" t="s">
        <v>206</v>
      </c>
      <c r="C672" s="45">
        <v>46152</v>
      </c>
      <c r="D672" s="47">
        <v>294</v>
      </c>
      <c r="E672" s="181"/>
      <c r="F672" s="49">
        <v>0</v>
      </c>
      <c r="G672" s="181"/>
      <c r="H672" s="49">
        <v>0</v>
      </c>
    </row>
    <row r="673" spans="1:8">
      <c r="A673" s="44" t="s">
        <v>992</v>
      </c>
      <c r="B673" s="44" t="s">
        <v>206</v>
      </c>
      <c r="C673" s="45">
        <v>46159</v>
      </c>
      <c r="D673" s="47">
        <v>294</v>
      </c>
      <c r="E673" s="181"/>
      <c r="F673" s="49">
        <v>0</v>
      </c>
      <c r="G673" s="181"/>
      <c r="H673" s="47">
        <v>0</v>
      </c>
    </row>
    <row r="674" spans="1:8">
      <c r="A674" s="44" t="s">
        <v>992</v>
      </c>
      <c r="B674" s="44" t="s">
        <v>206</v>
      </c>
      <c r="C674" s="45">
        <v>46166</v>
      </c>
      <c r="D674" s="47">
        <v>294</v>
      </c>
      <c r="E674" s="181"/>
      <c r="F674" s="49">
        <v>0</v>
      </c>
      <c r="G674" s="181"/>
      <c r="H674" s="47">
        <v>0</v>
      </c>
    </row>
    <row r="675" spans="1:8">
      <c r="A675" s="44" t="s">
        <v>992</v>
      </c>
      <c r="B675" s="44" t="s">
        <v>206</v>
      </c>
      <c r="C675" s="45">
        <v>46173</v>
      </c>
      <c r="D675" s="47">
        <v>254</v>
      </c>
      <c r="E675" s="181"/>
      <c r="F675" s="49">
        <v>0</v>
      </c>
      <c r="G675" s="181"/>
      <c r="H675" s="47">
        <v>0</v>
      </c>
    </row>
    <row r="676" spans="1:8">
      <c r="A676" s="44" t="s">
        <v>992</v>
      </c>
      <c r="B676" s="44" t="s">
        <v>206</v>
      </c>
      <c r="C676" s="45">
        <v>46180</v>
      </c>
      <c r="D676" s="47">
        <v>249</v>
      </c>
      <c r="E676" s="181"/>
      <c r="F676" s="49">
        <v>0</v>
      </c>
      <c r="G676" s="181"/>
      <c r="H676" s="47">
        <v>0</v>
      </c>
    </row>
    <row r="677" spans="1:8">
      <c r="A677" s="44" t="s">
        <v>992</v>
      </c>
      <c r="B677" s="44" t="s">
        <v>206</v>
      </c>
      <c r="C677" s="45">
        <v>46187</v>
      </c>
      <c r="D677" s="47">
        <v>251</v>
      </c>
      <c r="E677" s="181"/>
      <c r="F677" s="49">
        <v>0</v>
      </c>
      <c r="G677" s="181"/>
      <c r="H677" s="47">
        <v>0</v>
      </c>
    </row>
    <row r="678" spans="1:8">
      <c r="A678" s="44" t="s">
        <v>992</v>
      </c>
      <c r="B678" s="44" t="s">
        <v>546</v>
      </c>
      <c r="C678" s="45">
        <v>46103</v>
      </c>
      <c r="D678" s="47">
        <v>1094</v>
      </c>
      <c r="E678" s="180">
        <v>0.05</v>
      </c>
      <c r="F678" s="47">
        <v>0</v>
      </c>
      <c r="G678" s="180">
        <v>-1</v>
      </c>
      <c r="H678" s="47">
        <v>1042</v>
      </c>
    </row>
    <row r="679" spans="1:8">
      <c r="A679" s="44" t="s">
        <v>992</v>
      </c>
      <c r="B679" s="44" t="s">
        <v>546</v>
      </c>
      <c r="C679" s="45">
        <v>46110</v>
      </c>
      <c r="D679" s="47">
        <v>360</v>
      </c>
      <c r="E679" s="180">
        <v>-0.75</v>
      </c>
      <c r="F679" s="47">
        <v>0</v>
      </c>
      <c r="G679" s="180">
        <v>-1</v>
      </c>
      <c r="H679" s="47">
        <v>1449</v>
      </c>
    </row>
    <row r="680" spans="1:8">
      <c r="A680" s="44" t="s">
        <v>992</v>
      </c>
      <c r="B680" s="44" t="s">
        <v>546</v>
      </c>
      <c r="C680" s="45">
        <v>46117</v>
      </c>
      <c r="D680" s="47">
        <v>229</v>
      </c>
      <c r="E680" s="180">
        <v>-0.84</v>
      </c>
      <c r="F680" s="47">
        <v>0</v>
      </c>
      <c r="G680" s="180">
        <v>-1</v>
      </c>
      <c r="H680" s="47">
        <v>1410</v>
      </c>
    </row>
    <row r="681" spans="1:8">
      <c r="A681" s="44" t="s">
        <v>992</v>
      </c>
      <c r="B681" s="44" t="s">
        <v>546</v>
      </c>
      <c r="C681" s="45">
        <v>46124</v>
      </c>
      <c r="D681" s="47">
        <v>189</v>
      </c>
      <c r="E681" s="180">
        <v>-0.86</v>
      </c>
      <c r="F681" s="47">
        <v>0</v>
      </c>
      <c r="G681" s="180">
        <v>-1</v>
      </c>
      <c r="H681" s="47">
        <v>1351</v>
      </c>
    </row>
    <row r="682" spans="1:8">
      <c r="A682" s="44" t="s">
        <v>992</v>
      </c>
      <c r="B682" s="44" t="s">
        <v>546</v>
      </c>
      <c r="C682" s="45">
        <v>46131</v>
      </c>
      <c r="D682" s="47">
        <v>176</v>
      </c>
      <c r="E682" s="180">
        <v>-0.78</v>
      </c>
      <c r="F682" s="47">
        <v>0</v>
      </c>
      <c r="G682" s="180">
        <v>-1</v>
      </c>
      <c r="H682" s="47">
        <v>807</v>
      </c>
    </row>
    <row r="683" spans="1:8">
      <c r="A683" s="44" t="s">
        <v>992</v>
      </c>
      <c r="B683" s="44" t="s">
        <v>546</v>
      </c>
      <c r="C683" s="45">
        <v>46138</v>
      </c>
      <c r="D683" s="47">
        <v>159</v>
      </c>
      <c r="E683" s="180">
        <v>-0.83</v>
      </c>
      <c r="F683" s="47">
        <v>0</v>
      </c>
      <c r="G683" s="180">
        <v>-1</v>
      </c>
      <c r="H683" s="47">
        <v>931</v>
      </c>
    </row>
    <row r="684" spans="1:8">
      <c r="A684" s="44" t="s">
        <v>992</v>
      </c>
      <c r="B684" s="44" t="s">
        <v>546</v>
      </c>
      <c r="C684" s="45">
        <v>46145</v>
      </c>
      <c r="D684" s="47">
        <v>150</v>
      </c>
      <c r="E684" s="180">
        <v>-0.88</v>
      </c>
      <c r="F684" s="47">
        <v>0</v>
      </c>
      <c r="G684" s="180">
        <v>-1</v>
      </c>
      <c r="H684" s="47">
        <v>1236</v>
      </c>
    </row>
    <row r="685" spans="1:8">
      <c r="A685" s="44" t="s">
        <v>992</v>
      </c>
      <c r="B685" s="44" t="s">
        <v>546</v>
      </c>
      <c r="C685" s="45">
        <v>46152</v>
      </c>
      <c r="D685" s="47">
        <v>135</v>
      </c>
      <c r="E685" s="180">
        <v>-0.93</v>
      </c>
      <c r="F685" s="47">
        <v>0</v>
      </c>
      <c r="G685" s="180">
        <v>-1</v>
      </c>
      <c r="H685" s="47">
        <v>1996</v>
      </c>
    </row>
    <row r="686" spans="1:8">
      <c r="A686" s="44" t="s">
        <v>992</v>
      </c>
      <c r="B686" s="44" t="s">
        <v>546</v>
      </c>
      <c r="C686" s="45">
        <v>46159</v>
      </c>
      <c r="D686" s="47">
        <v>140</v>
      </c>
      <c r="E686" s="180">
        <v>-0.96</v>
      </c>
      <c r="F686" s="47">
        <v>0</v>
      </c>
      <c r="G686" s="180">
        <v>-1</v>
      </c>
      <c r="H686" s="47">
        <v>3304</v>
      </c>
    </row>
    <row r="687" spans="1:8">
      <c r="A687" s="44" t="s">
        <v>992</v>
      </c>
      <c r="B687" s="44" t="s">
        <v>546</v>
      </c>
      <c r="C687" s="45">
        <v>46166</v>
      </c>
      <c r="D687" s="47">
        <v>140</v>
      </c>
      <c r="E687" s="180">
        <v>-0.97</v>
      </c>
      <c r="F687" s="49">
        <v>0</v>
      </c>
      <c r="G687" s="180">
        <v>-1</v>
      </c>
      <c r="H687" s="47">
        <v>4215</v>
      </c>
    </row>
    <row r="688" spans="1:8">
      <c r="A688" s="44" t="s">
        <v>992</v>
      </c>
      <c r="B688" s="44" t="s">
        <v>546</v>
      </c>
      <c r="C688" s="45">
        <v>46173</v>
      </c>
      <c r="D688" s="47">
        <v>125</v>
      </c>
      <c r="E688" s="180">
        <v>-0.96</v>
      </c>
      <c r="F688" s="49">
        <v>0</v>
      </c>
      <c r="G688" s="180">
        <v>-1</v>
      </c>
      <c r="H688" s="47">
        <v>2778</v>
      </c>
    </row>
    <row r="689" spans="1:8">
      <c r="A689" s="44" t="s">
        <v>992</v>
      </c>
      <c r="B689" s="44" t="s">
        <v>546</v>
      </c>
      <c r="C689" s="45">
        <v>46180</v>
      </c>
      <c r="D689" s="47">
        <v>137</v>
      </c>
      <c r="E689" s="180">
        <v>-0.96</v>
      </c>
      <c r="F689" s="49">
        <v>0</v>
      </c>
      <c r="G689" s="180">
        <v>-1</v>
      </c>
      <c r="H689" s="47">
        <v>3329</v>
      </c>
    </row>
    <row r="690" spans="1:8">
      <c r="A690" s="44" t="s">
        <v>992</v>
      </c>
      <c r="B690" s="44" t="s">
        <v>546</v>
      </c>
      <c r="C690" s="45">
        <v>46187</v>
      </c>
      <c r="D690" s="47">
        <v>125</v>
      </c>
      <c r="E690" s="180">
        <v>-0.97</v>
      </c>
      <c r="F690" s="49">
        <v>0</v>
      </c>
      <c r="G690" s="180">
        <v>-1</v>
      </c>
      <c r="H690" s="47">
        <v>4159</v>
      </c>
    </row>
    <row r="691" spans="1:8">
      <c r="A691" s="44" t="s">
        <v>992</v>
      </c>
      <c r="B691" s="44" t="s">
        <v>65</v>
      </c>
      <c r="C691" s="45">
        <v>46103</v>
      </c>
      <c r="D691" s="47">
        <v>1542</v>
      </c>
      <c r="E691" s="180">
        <v>-7.0000000000000007E-2</v>
      </c>
      <c r="F691" s="47">
        <v>0</v>
      </c>
      <c r="G691" s="180">
        <v>-1</v>
      </c>
      <c r="H691" s="47">
        <v>1657</v>
      </c>
    </row>
    <row r="692" spans="1:8">
      <c r="A692" s="44" t="s">
        <v>992</v>
      </c>
      <c r="B692" s="44" t="s">
        <v>65</v>
      </c>
      <c r="C692" s="45">
        <v>46110</v>
      </c>
      <c r="D692" s="47">
        <v>1524</v>
      </c>
      <c r="E692" s="180">
        <v>-0.11</v>
      </c>
      <c r="F692" s="47">
        <v>0</v>
      </c>
      <c r="G692" s="180">
        <v>-1</v>
      </c>
      <c r="H692" s="47">
        <v>1707</v>
      </c>
    </row>
    <row r="693" spans="1:8">
      <c r="A693" s="44" t="s">
        <v>992</v>
      </c>
      <c r="B693" s="44" t="s">
        <v>65</v>
      </c>
      <c r="C693" s="45">
        <v>46117</v>
      </c>
      <c r="D693" s="47">
        <v>1503</v>
      </c>
      <c r="E693" s="180">
        <v>-0.09</v>
      </c>
      <c r="F693" s="47">
        <v>0</v>
      </c>
      <c r="G693" s="180">
        <v>-1</v>
      </c>
      <c r="H693" s="47">
        <v>1655</v>
      </c>
    </row>
    <row r="694" spans="1:8">
      <c r="A694" s="44" t="s">
        <v>992</v>
      </c>
      <c r="B694" s="44" t="s">
        <v>65</v>
      </c>
      <c r="C694" s="45">
        <v>46124</v>
      </c>
      <c r="D694" s="47">
        <v>1555</v>
      </c>
      <c r="E694" s="180">
        <v>-0.12</v>
      </c>
      <c r="F694" s="47">
        <v>0</v>
      </c>
      <c r="G694" s="180">
        <v>-1</v>
      </c>
      <c r="H694" s="47">
        <v>1775</v>
      </c>
    </row>
    <row r="695" spans="1:8">
      <c r="A695" s="44" t="s">
        <v>992</v>
      </c>
      <c r="B695" s="44" t="s">
        <v>65</v>
      </c>
      <c r="C695" s="45">
        <v>46131</v>
      </c>
      <c r="D695" s="47">
        <v>1560</v>
      </c>
      <c r="E695" s="180">
        <v>-0.1</v>
      </c>
      <c r="F695" s="47">
        <v>0</v>
      </c>
      <c r="G695" s="180">
        <v>-1</v>
      </c>
      <c r="H695" s="47">
        <v>1733</v>
      </c>
    </row>
    <row r="696" spans="1:8">
      <c r="A696" s="44" t="s">
        <v>992</v>
      </c>
      <c r="B696" s="44" t="s">
        <v>65</v>
      </c>
      <c r="C696" s="45">
        <v>46138</v>
      </c>
      <c r="D696" s="47">
        <v>1556</v>
      </c>
      <c r="E696" s="180">
        <v>-0.08</v>
      </c>
      <c r="F696" s="47">
        <v>0</v>
      </c>
      <c r="G696" s="180">
        <v>-1</v>
      </c>
      <c r="H696" s="47">
        <v>1687</v>
      </c>
    </row>
    <row r="697" spans="1:8">
      <c r="A697" s="44" t="s">
        <v>992</v>
      </c>
      <c r="B697" s="44" t="s">
        <v>65</v>
      </c>
      <c r="C697" s="45">
        <v>46145</v>
      </c>
      <c r="D697" s="47">
        <v>1560</v>
      </c>
      <c r="E697" s="180">
        <v>-0.05</v>
      </c>
      <c r="F697" s="47">
        <v>0</v>
      </c>
      <c r="G697" s="180">
        <v>-1</v>
      </c>
      <c r="H697" s="47">
        <v>1641</v>
      </c>
    </row>
    <row r="698" spans="1:8">
      <c r="A698" s="44" t="s">
        <v>992</v>
      </c>
      <c r="B698" s="44" t="s">
        <v>65</v>
      </c>
      <c r="C698" s="45">
        <v>46152</v>
      </c>
      <c r="D698" s="47">
        <v>1556</v>
      </c>
      <c r="E698" s="180">
        <v>-7.0000000000000007E-2</v>
      </c>
      <c r="F698" s="47">
        <v>0</v>
      </c>
      <c r="G698" s="180">
        <v>-1</v>
      </c>
      <c r="H698" s="47">
        <v>1666</v>
      </c>
    </row>
    <row r="699" spans="1:8">
      <c r="A699" s="44" t="s">
        <v>992</v>
      </c>
      <c r="B699" s="44" t="s">
        <v>65</v>
      </c>
      <c r="C699" s="45">
        <v>46159</v>
      </c>
      <c r="D699" s="47">
        <v>1552</v>
      </c>
      <c r="E699" s="180">
        <v>0</v>
      </c>
      <c r="F699" s="47">
        <v>0</v>
      </c>
      <c r="G699" s="180">
        <v>-1</v>
      </c>
      <c r="H699" s="47">
        <v>1546</v>
      </c>
    </row>
    <row r="700" spans="1:8">
      <c r="A700" s="44" t="s">
        <v>992</v>
      </c>
      <c r="B700" s="44" t="s">
        <v>65</v>
      </c>
      <c r="C700" s="45">
        <v>46166</v>
      </c>
      <c r="D700" s="47">
        <v>1522</v>
      </c>
      <c r="E700" s="180">
        <v>-0.1</v>
      </c>
      <c r="F700" s="47">
        <v>0</v>
      </c>
      <c r="G700" s="180">
        <v>-1</v>
      </c>
      <c r="H700" s="47">
        <v>1693</v>
      </c>
    </row>
    <row r="701" spans="1:8">
      <c r="A701" s="44" t="s">
        <v>992</v>
      </c>
      <c r="B701" s="44" t="s">
        <v>65</v>
      </c>
      <c r="C701" s="45">
        <v>46173</v>
      </c>
      <c r="D701" s="47">
        <v>1531</v>
      </c>
      <c r="E701" s="180">
        <v>-0.11</v>
      </c>
      <c r="F701" s="47">
        <v>0</v>
      </c>
      <c r="G701" s="180">
        <v>-1</v>
      </c>
      <c r="H701" s="47">
        <v>1727</v>
      </c>
    </row>
    <row r="702" spans="1:8">
      <c r="A702" s="44" t="s">
        <v>992</v>
      </c>
      <c r="B702" s="44" t="s">
        <v>65</v>
      </c>
      <c r="C702" s="45">
        <v>46180</v>
      </c>
      <c r="D702" s="47">
        <v>1545</v>
      </c>
      <c r="E702" s="180">
        <v>-0.06</v>
      </c>
      <c r="F702" s="47">
        <v>0</v>
      </c>
      <c r="G702" s="180">
        <v>-1</v>
      </c>
      <c r="H702" s="47">
        <v>1643</v>
      </c>
    </row>
    <row r="703" spans="1:8">
      <c r="A703" s="44" t="s">
        <v>992</v>
      </c>
      <c r="B703" s="44" t="s">
        <v>65</v>
      </c>
      <c r="C703" s="45">
        <v>46187</v>
      </c>
      <c r="D703" s="47">
        <v>1547</v>
      </c>
      <c r="E703" s="180">
        <v>-0.08</v>
      </c>
      <c r="F703" s="47">
        <v>0</v>
      </c>
      <c r="G703" s="180">
        <v>-1</v>
      </c>
      <c r="H703" s="47">
        <v>1673</v>
      </c>
    </row>
    <row r="704" spans="1:8">
      <c r="A704" s="44" t="s">
        <v>992</v>
      </c>
      <c r="B704" s="44" t="s">
        <v>188</v>
      </c>
      <c r="C704" s="45">
        <v>46103</v>
      </c>
      <c r="D704" s="49">
        <v>0</v>
      </c>
      <c r="E704" s="180">
        <v>-0.99</v>
      </c>
      <c r="F704" s="49">
        <v>0</v>
      </c>
      <c r="G704" s="180">
        <v>-1</v>
      </c>
      <c r="H704" s="49">
        <v>4</v>
      </c>
    </row>
    <row r="705" spans="1:8">
      <c r="A705" s="44" t="s">
        <v>992</v>
      </c>
      <c r="B705" s="44" t="s">
        <v>188</v>
      </c>
      <c r="C705" s="45">
        <v>46110</v>
      </c>
      <c r="D705" s="49">
        <v>0</v>
      </c>
      <c r="E705" s="180">
        <v>-0.99</v>
      </c>
      <c r="F705" s="49">
        <v>0</v>
      </c>
      <c r="G705" s="180">
        <v>-1</v>
      </c>
      <c r="H705" s="49">
        <v>5</v>
      </c>
    </row>
    <row r="706" spans="1:8">
      <c r="A706" s="44" t="s">
        <v>992</v>
      </c>
      <c r="B706" s="44" t="s">
        <v>188</v>
      </c>
      <c r="C706" s="45">
        <v>46117</v>
      </c>
      <c r="D706" s="49">
        <v>0</v>
      </c>
      <c r="E706" s="180">
        <v>-0.99</v>
      </c>
      <c r="F706" s="49">
        <v>0</v>
      </c>
      <c r="G706" s="180">
        <v>-1</v>
      </c>
      <c r="H706" s="49">
        <v>4</v>
      </c>
    </row>
    <row r="707" spans="1:8">
      <c r="A707" s="44" t="s">
        <v>992</v>
      </c>
      <c r="B707" s="44" t="s">
        <v>188</v>
      </c>
      <c r="C707" s="45">
        <v>46124</v>
      </c>
      <c r="D707" s="49">
        <v>0</v>
      </c>
      <c r="E707" s="180">
        <v>-0.98</v>
      </c>
      <c r="F707" s="49">
        <v>0</v>
      </c>
      <c r="G707" s="180">
        <v>-1</v>
      </c>
      <c r="H707" s="49">
        <v>3</v>
      </c>
    </row>
    <row r="708" spans="1:8">
      <c r="A708" s="44" t="s">
        <v>992</v>
      </c>
      <c r="B708" s="44" t="s">
        <v>188</v>
      </c>
      <c r="C708" s="45">
        <v>46131</v>
      </c>
      <c r="D708" s="49">
        <v>0</v>
      </c>
      <c r="E708" s="180">
        <v>-0.94</v>
      </c>
      <c r="F708" s="49">
        <v>0</v>
      </c>
      <c r="G708" s="180">
        <v>-1</v>
      </c>
      <c r="H708" s="49">
        <v>1</v>
      </c>
    </row>
    <row r="709" spans="1:8">
      <c r="A709" s="44" t="s">
        <v>992</v>
      </c>
      <c r="B709" s="44" t="s">
        <v>188</v>
      </c>
      <c r="C709" s="45">
        <v>46138</v>
      </c>
      <c r="D709" s="49">
        <v>0</v>
      </c>
      <c r="E709" s="180">
        <v>-0.98</v>
      </c>
      <c r="F709" s="49">
        <v>0</v>
      </c>
      <c r="G709" s="180">
        <v>-1</v>
      </c>
      <c r="H709" s="49">
        <v>3</v>
      </c>
    </row>
    <row r="710" spans="1:8">
      <c r="A710" s="44" t="s">
        <v>992</v>
      </c>
      <c r="B710" s="44" t="s">
        <v>188</v>
      </c>
      <c r="C710" s="45">
        <v>46145</v>
      </c>
      <c r="D710" s="49">
        <v>0</v>
      </c>
      <c r="E710" s="180">
        <v>-0.99</v>
      </c>
      <c r="F710" s="49">
        <v>0</v>
      </c>
      <c r="G710" s="180">
        <v>-1</v>
      </c>
      <c r="H710" s="49">
        <v>9</v>
      </c>
    </row>
    <row r="711" spans="1:8">
      <c r="A711" s="44" t="s">
        <v>992</v>
      </c>
      <c r="B711" s="44" t="s">
        <v>188</v>
      </c>
      <c r="C711" s="45">
        <v>46152</v>
      </c>
      <c r="D711" s="49">
        <v>0</v>
      </c>
      <c r="E711" s="180">
        <v>-0.97</v>
      </c>
      <c r="F711" s="49">
        <v>0</v>
      </c>
      <c r="G711" s="180">
        <v>-1</v>
      </c>
      <c r="H711" s="49">
        <v>2</v>
      </c>
    </row>
    <row r="712" spans="1:8">
      <c r="A712" s="44" t="s">
        <v>992</v>
      </c>
      <c r="B712" s="44" t="s">
        <v>188</v>
      </c>
      <c r="C712" s="45">
        <v>46159</v>
      </c>
      <c r="D712" s="49">
        <v>0</v>
      </c>
      <c r="E712" s="180">
        <v>-0.97</v>
      </c>
      <c r="F712" s="49">
        <v>0</v>
      </c>
      <c r="G712" s="180">
        <v>-1</v>
      </c>
      <c r="H712" s="49">
        <v>2</v>
      </c>
    </row>
    <row r="713" spans="1:8">
      <c r="A713" s="44" t="s">
        <v>992</v>
      </c>
      <c r="B713" s="44" t="s">
        <v>188</v>
      </c>
      <c r="C713" s="45">
        <v>46166</v>
      </c>
      <c r="D713" s="49">
        <v>0</v>
      </c>
      <c r="E713" s="180">
        <v>-0.94</v>
      </c>
      <c r="F713" s="49">
        <v>0</v>
      </c>
      <c r="G713" s="180">
        <v>-1</v>
      </c>
      <c r="H713" s="49">
        <v>1</v>
      </c>
    </row>
    <row r="714" spans="1:8">
      <c r="A714" s="44" t="s">
        <v>992</v>
      </c>
      <c r="B714" s="44" t="s">
        <v>188</v>
      </c>
      <c r="C714" s="45">
        <v>46173</v>
      </c>
      <c r="D714" s="49">
        <v>0</v>
      </c>
      <c r="E714" s="181"/>
      <c r="F714" s="49">
        <v>0</v>
      </c>
      <c r="G714" s="181"/>
      <c r="H714" s="49">
        <v>0</v>
      </c>
    </row>
    <row r="715" spans="1:8">
      <c r="A715" s="44" t="s">
        <v>992</v>
      </c>
      <c r="B715" s="44" t="s">
        <v>188</v>
      </c>
      <c r="C715" s="45">
        <v>46180</v>
      </c>
      <c r="D715" s="49">
        <v>0</v>
      </c>
      <c r="E715" s="180">
        <v>-0.94</v>
      </c>
      <c r="F715" s="49">
        <v>0</v>
      </c>
      <c r="G715" s="180">
        <v>-1</v>
      </c>
      <c r="H715" s="49">
        <v>1</v>
      </c>
    </row>
    <row r="716" spans="1:8">
      <c r="A716" s="44" t="s">
        <v>992</v>
      </c>
      <c r="B716" s="44" t="s">
        <v>188</v>
      </c>
      <c r="C716" s="45">
        <v>46187</v>
      </c>
      <c r="D716" s="49">
        <v>0</v>
      </c>
      <c r="E716" s="180">
        <v>-0.94</v>
      </c>
      <c r="F716" s="49">
        <v>0</v>
      </c>
      <c r="G716" s="180">
        <v>-1</v>
      </c>
      <c r="H716" s="49">
        <v>1</v>
      </c>
    </row>
    <row r="717" spans="1:8">
      <c r="A717" s="44" t="s">
        <v>992</v>
      </c>
      <c r="B717" s="44" t="s">
        <v>994</v>
      </c>
      <c r="C717" s="45">
        <v>46103</v>
      </c>
      <c r="D717" s="47">
        <v>0</v>
      </c>
      <c r="E717" s="181"/>
      <c r="F717" s="49">
        <v>0</v>
      </c>
      <c r="G717" s="181"/>
      <c r="H717" s="47">
        <v>0</v>
      </c>
    </row>
    <row r="718" spans="1:8">
      <c r="A718" s="44" t="s">
        <v>992</v>
      </c>
      <c r="B718" s="44" t="s">
        <v>994</v>
      </c>
      <c r="C718" s="45">
        <v>46110</v>
      </c>
      <c r="D718" s="47">
        <v>0</v>
      </c>
      <c r="E718" s="181"/>
      <c r="F718" s="49">
        <v>0</v>
      </c>
      <c r="G718" s="181"/>
      <c r="H718" s="47">
        <v>0</v>
      </c>
    </row>
    <row r="719" spans="1:8">
      <c r="A719" s="44" t="s">
        <v>992</v>
      </c>
      <c r="B719" s="44" t="s">
        <v>994</v>
      </c>
      <c r="C719" s="45">
        <v>46117</v>
      </c>
      <c r="D719" s="47">
        <v>0</v>
      </c>
      <c r="E719" s="181"/>
      <c r="F719" s="49">
        <v>0</v>
      </c>
      <c r="G719" s="181"/>
      <c r="H719" s="47">
        <v>0</v>
      </c>
    </row>
    <row r="720" spans="1:8">
      <c r="A720" s="44" t="s">
        <v>992</v>
      </c>
      <c r="B720" s="44" t="s">
        <v>994</v>
      </c>
      <c r="C720" s="45">
        <v>46124</v>
      </c>
      <c r="D720" s="47">
        <v>0</v>
      </c>
      <c r="E720" s="181"/>
      <c r="F720" s="49">
        <v>0</v>
      </c>
      <c r="G720" s="181"/>
      <c r="H720" s="47">
        <v>0</v>
      </c>
    </row>
    <row r="721" spans="1:8">
      <c r="A721" s="44" t="s">
        <v>992</v>
      </c>
      <c r="B721" s="44" t="s">
        <v>994</v>
      </c>
      <c r="C721" s="45">
        <v>46131</v>
      </c>
      <c r="D721" s="47">
        <v>0</v>
      </c>
      <c r="E721" s="181"/>
      <c r="F721" s="49">
        <v>0</v>
      </c>
      <c r="G721" s="181"/>
      <c r="H721" s="47">
        <v>0</v>
      </c>
    </row>
    <row r="722" spans="1:8">
      <c r="A722" s="44" t="s">
        <v>992</v>
      </c>
      <c r="B722" s="44" t="s">
        <v>994</v>
      </c>
      <c r="C722" s="45">
        <v>46138</v>
      </c>
      <c r="D722" s="47">
        <v>0</v>
      </c>
      <c r="E722" s="181"/>
      <c r="F722" s="49">
        <v>0</v>
      </c>
      <c r="G722" s="181"/>
      <c r="H722" s="47">
        <v>0</v>
      </c>
    </row>
    <row r="723" spans="1:8">
      <c r="A723" s="44" t="s">
        <v>992</v>
      </c>
      <c r="B723" s="44" t="s">
        <v>994</v>
      </c>
      <c r="C723" s="45">
        <v>46145</v>
      </c>
      <c r="D723" s="47">
        <v>0</v>
      </c>
      <c r="E723" s="181"/>
      <c r="F723" s="49">
        <v>0</v>
      </c>
      <c r="G723" s="181"/>
      <c r="H723" s="47">
        <v>0</v>
      </c>
    </row>
    <row r="724" spans="1:8">
      <c r="A724" s="44" t="s">
        <v>992</v>
      </c>
      <c r="B724" s="44" t="s">
        <v>994</v>
      </c>
      <c r="C724" s="45">
        <v>46152</v>
      </c>
      <c r="D724" s="47">
        <v>0</v>
      </c>
      <c r="E724" s="181"/>
      <c r="F724" s="49">
        <v>0</v>
      </c>
      <c r="G724" s="181"/>
      <c r="H724" s="47">
        <v>0</v>
      </c>
    </row>
    <row r="725" spans="1:8">
      <c r="A725" s="44" t="s">
        <v>992</v>
      </c>
      <c r="B725" s="44" t="s">
        <v>994</v>
      </c>
      <c r="C725" s="45">
        <v>46159</v>
      </c>
      <c r="D725" s="47">
        <v>0</v>
      </c>
      <c r="E725" s="181"/>
      <c r="F725" s="49">
        <v>0</v>
      </c>
      <c r="G725" s="181"/>
      <c r="H725" s="47">
        <v>0</v>
      </c>
    </row>
    <row r="726" spans="1:8">
      <c r="A726" s="44" t="s">
        <v>992</v>
      </c>
      <c r="B726" s="44" t="s">
        <v>994</v>
      </c>
      <c r="C726" s="45">
        <v>46166</v>
      </c>
      <c r="D726" s="47">
        <v>0</v>
      </c>
      <c r="E726" s="181"/>
      <c r="F726" s="49">
        <v>0</v>
      </c>
      <c r="G726" s="181"/>
      <c r="H726" s="47">
        <v>0</v>
      </c>
    </row>
    <row r="727" spans="1:8">
      <c r="A727" s="44" t="s">
        <v>992</v>
      </c>
      <c r="B727" s="44" t="s">
        <v>994</v>
      </c>
      <c r="C727" s="45">
        <v>46173</v>
      </c>
      <c r="D727" s="47">
        <v>0</v>
      </c>
      <c r="E727" s="181"/>
      <c r="F727" s="49">
        <v>0</v>
      </c>
      <c r="G727" s="181"/>
      <c r="H727" s="47">
        <v>0</v>
      </c>
    </row>
    <row r="728" spans="1:8">
      <c r="A728" s="44" t="s">
        <v>992</v>
      </c>
      <c r="B728" s="44" t="s">
        <v>994</v>
      </c>
      <c r="C728" s="45">
        <v>46180</v>
      </c>
      <c r="D728" s="47">
        <v>0</v>
      </c>
      <c r="E728" s="181"/>
      <c r="F728" s="49">
        <v>0</v>
      </c>
      <c r="G728" s="181"/>
      <c r="H728" s="47">
        <v>0</v>
      </c>
    </row>
    <row r="729" spans="1:8">
      <c r="A729" s="44" t="s">
        <v>992</v>
      </c>
      <c r="B729" s="44" t="s">
        <v>994</v>
      </c>
      <c r="C729" s="45">
        <v>46187</v>
      </c>
      <c r="D729" s="47">
        <v>0</v>
      </c>
      <c r="E729" s="181"/>
      <c r="F729" s="49">
        <v>0</v>
      </c>
      <c r="G729" s="181"/>
      <c r="H729" s="47">
        <v>0</v>
      </c>
    </row>
    <row r="730" spans="1:8">
      <c r="A730" s="44" t="s">
        <v>992</v>
      </c>
      <c r="B730" s="44" t="s">
        <v>342</v>
      </c>
      <c r="C730" s="45">
        <v>46103</v>
      </c>
      <c r="D730" s="47">
        <v>0</v>
      </c>
      <c r="E730" s="181"/>
      <c r="F730" s="49">
        <v>0</v>
      </c>
      <c r="G730" s="181"/>
      <c r="H730" s="47">
        <v>0</v>
      </c>
    </row>
    <row r="731" spans="1:8">
      <c r="A731" s="44" t="s">
        <v>992</v>
      </c>
      <c r="B731" s="44" t="s">
        <v>342</v>
      </c>
      <c r="C731" s="45">
        <v>46110</v>
      </c>
      <c r="D731" s="47">
        <v>0</v>
      </c>
      <c r="E731" s="181"/>
      <c r="F731" s="49">
        <v>0</v>
      </c>
      <c r="G731" s="181"/>
      <c r="H731" s="47">
        <v>0</v>
      </c>
    </row>
    <row r="732" spans="1:8">
      <c r="A732" s="44" t="s">
        <v>992</v>
      </c>
      <c r="B732" s="44" t="s">
        <v>342</v>
      </c>
      <c r="C732" s="45">
        <v>46117</v>
      </c>
      <c r="D732" s="47">
        <v>0</v>
      </c>
      <c r="E732" s="181"/>
      <c r="F732" s="49">
        <v>0</v>
      </c>
      <c r="G732" s="181"/>
      <c r="H732" s="47">
        <v>0</v>
      </c>
    </row>
    <row r="733" spans="1:8">
      <c r="A733" s="44" t="s">
        <v>992</v>
      </c>
      <c r="B733" s="44" t="s">
        <v>342</v>
      </c>
      <c r="C733" s="45">
        <v>46124</v>
      </c>
      <c r="D733" s="47">
        <v>0</v>
      </c>
      <c r="E733" s="181"/>
      <c r="F733" s="49">
        <v>0</v>
      </c>
      <c r="G733" s="181"/>
      <c r="H733" s="47">
        <v>0</v>
      </c>
    </row>
    <row r="734" spans="1:8">
      <c r="A734" s="44" t="s">
        <v>992</v>
      </c>
      <c r="B734" s="44" t="s">
        <v>342</v>
      </c>
      <c r="C734" s="45">
        <v>46131</v>
      </c>
      <c r="D734" s="49">
        <v>0</v>
      </c>
      <c r="E734" s="181"/>
      <c r="F734" s="49">
        <v>0</v>
      </c>
      <c r="G734" s="181"/>
      <c r="H734" s="47">
        <v>0</v>
      </c>
    </row>
    <row r="735" spans="1:8">
      <c r="A735" s="44" t="s">
        <v>992</v>
      </c>
      <c r="B735" s="44" t="s">
        <v>342</v>
      </c>
      <c r="C735" s="45">
        <v>46138</v>
      </c>
      <c r="D735" s="49">
        <v>0</v>
      </c>
      <c r="E735" s="181"/>
      <c r="F735" s="49">
        <v>0</v>
      </c>
      <c r="G735" s="181"/>
      <c r="H735" s="47">
        <v>0</v>
      </c>
    </row>
    <row r="736" spans="1:8">
      <c r="A736" s="44" t="s">
        <v>992</v>
      </c>
      <c r="B736" s="44" t="s">
        <v>342</v>
      </c>
      <c r="C736" s="45">
        <v>46145</v>
      </c>
      <c r="D736" s="49">
        <v>0</v>
      </c>
      <c r="E736" s="181"/>
      <c r="F736" s="49">
        <v>0</v>
      </c>
      <c r="G736" s="181"/>
      <c r="H736" s="47">
        <v>0</v>
      </c>
    </row>
    <row r="737" spans="1:8">
      <c r="A737" s="44" t="s">
        <v>992</v>
      </c>
      <c r="B737" s="44" t="s">
        <v>342</v>
      </c>
      <c r="C737" s="45">
        <v>46152</v>
      </c>
      <c r="D737" s="49">
        <v>0</v>
      </c>
      <c r="E737" s="181"/>
      <c r="F737" s="49">
        <v>0</v>
      </c>
      <c r="G737" s="181"/>
      <c r="H737" s="47">
        <v>0</v>
      </c>
    </row>
    <row r="738" spans="1:8">
      <c r="A738" s="44" t="s">
        <v>992</v>
      </c>
      <c r="B738" s="44" t="s">
        <v>342</v>
      </c>
      <c r="C738" s="45">
        <v>46159</v>
      </c>
      <c r="D738" s="49">
        <v>0</v>
      </c>
      <c r="E738" s="181"/>
      <c r="F738" s="49">
        <v>0</v>
      </c>
      <c r="G738" s="181"/>
      <c r="H738" s="47">
        <v>0</v>
      </c>
    </row>
    <row r="739" spans="1:8">
      <c r="A739" s="44" t="s">
        <v>992</v>
      </c>
      <c r="B739" s="44" t="s">
        <v>342</v>
      </c>
      <c r="C739" s="45">
        <v>46166</v>
      </c>
      <c r="D739" s="49">
        <v>0</v>
      </c>
      <c r="E739" s="181"/>
      <c r="F739" s="49">
        <v>0</v>
      </c>
      <c r="G739" s="181"/>
      <c r="H739" s="47">
        <v>0</v>
      </c>
    </row>
    <row r="740" spans="1:8">
      <c r="A740" s="44" t="s">
        <v>992</v>
      </c>
      <c r="B740" s="44" t="s">
        <v>342</v>
      </c>
      <c r="C740" s="45">
        <v>46173</v>
      </c>
      <c r="D740" s="49">
        <v>0</v>
      </c>
      <c r="E740" s="181"/>
      <c r="F740" s="49">
        <v>0</v>
      </c>
      <c r="G740" s="181"/>
      <c r="H740" s="47">
        <v>0</v>
      </c>
    </row>
    <row r="741" spans="1:8">
      <c r="A741" s="44" t="s">
        <v>992</v>
      </c>
      <c r="B741" s="44" t="s">
        <v>342</v>
      </c>
      <c r="C741" s="45">
        <v>46180</v>
      </c>
      <c r="D741" s="49">
        <v>0</v>
      </c>
      <c r="E741" s="181"/>
      <c r="F741" s="49">
        <v>0</v>
      </c>
      <c r="G741" s="181"/>
      <c r="H741" s="47">
        <v>0</v>
      </c>
    </row>
    <row r="742" spans="1:8">
      <c r="A742" s="44" t="s">
        <v>992</v>
      </c>
      <c r="B742" s="44" t="s">
        <v>342</v>
      </c>
      <c r="C742" s="45">
        <v>46187</v>
      </c>
      <c r="D742" s="49">
        <v>0</v>
      </c>
      <c r="E742" s="181"/>
      <c r="F742" s="49">
        <v>0</v>
      </c>
      <c r="G742" s="181"/>
      <c r="H742" s="47">
        <v>0</v>
      </c>
    </row>
    <row r="743" spans="1:8">
      <c r="A743" s="44" t="s">
        <v>992</v>
      </c>
      <c r="B743" s="44" t="s">
        <v>555</v>
      </c>
      <c r="C743" s="45">
        <v>46103</v>
      </c>
      <c r="D743" s="47">
        <v>5129</v>
      </c>
      <c r="E743" s="180">
        <v>-0.46</v>
      </c>
      <c r="F743" s="49">
        <v>0</v>
      </c>
      <c r="G743" s="180">
        <v>-1</v>
      </c>
      <c r="H743" s="47">
        <v>9555</v>
      </c>
    </row>
    <row r="744" spans="1:8">
      <c r="A744" s="44" t="s">
        <v>992</v>
      </c>
      <c r="B744" s="44" t="s">
        <v>555</v>
      </c>
      <c r="C744" s="45">
        <v>46110</v>
      </c>
      <c r="D744" s="47">
        <v>736</v>
      </c>
      <c r="E744" s="180">
        <v>-0.92</v>
      </c>
      <c r="F744" s="49">
        <v>0</v>
      </c>
      <c r="G744" s="180">
        <v>-1</v>
      </c>
      <c r="H744" s="47">
        <v>8805</v>
      </c>
    </row>
    <row r="745" spans="1:8">
      <c r="A745" s="44" t="s">
        <v>992</v>
      </c>
      <c r="B745" s="44" t="s">
        <v>555</v>
      </c>
      <c r="C745" s="45">
        <v>46117</v>
      </c>
      <c r="D745" s="47">
        <v>1</v>
      </c>
      <c r="E745" s="180">
        <v>-1</v>
      </c>
      <c r="F745" s="49">
        <v>0</v>
      </c>
      <c r="G745" s="180">
        <v>-1</v>
      </c>
      <c r="H745" s="47">
        <v>7953</v>
      </c>
    </row>
    <row r="746" spans="1:8">
      <c r="A746" s="44" t="s">
        <v>992</v>
      </c>
      <c r="B746" s="44" t="s">
        <v>555</v>
      </c>
      <c r="C746" s="45">
        <v>46124</v>
      </c>
      <c r="D746" s="49">
        <v>1</v>
      </c>
      <c r="E746" s="180">
        <v>-1</v>
      </c>
      <c r="F746" s="49">
        <v>0</v>
      </c>
      <c r="G746" s="180">
        <v>-1</v>
      </c>
      <c r="H746" s="47">
        <v>7872</v>
      </c>
    </row>
    <row r="747" spans="1:8">
      <c r="A747" s="44" t="s">
        <v>992</v>
      </c>
      <c r="B747" s="44" t="s">
        <v>555</v>
      </c>
      <c r="C747" s="45">
        <v>46131</v>
      </c>
      <c r="D747" s="49">
        <v>1</v>
      </c>
      <c r="E747" s="180">
        <v>-1</v>
      </c>
      <c r="F747" s="49">
        <v>0</v>
      </c>
      <c r="G747" s="180">
        <v>-1</v>
      </c>
      <c r="H747" s="47">
        <v>8523</v>
      </c>
    </row>
    <row r="748" spans="1:8">
      <c r="A748" s="44" t="s">
        <v>992</v>
      </c>
      <c r="B748" s="44" t="s">
        <v>555</v>
      </c>
      <c r="C748" s="45">
        <v>46138</v>
      </c>
      <c r="D748" s="49">
        <v>1</v>
      </c>
      <c r="E748" s="180">
        <v>-1</v>
      </c>
      <c r="F748" s="49">
        <v>0</v>
      </c>
      <c r="G748" s="180">
        <v>-1</v>
      </c>
      <c r="H748" s="47">
        <v>8943</v>
      </c>
    </row>
    <row r="749" spans="1:8">
      <c r="A749" s="44" t="s">
        <v>992</v>
      </c>
      <c r="B749" s="44" t="s">
        <v>555</v>
      </c>
      <c r="C749" s="45">
        <v>46145</v>
      </c>
      <c r="D749" s="49">
        <v>1</v>
      </c>
      <c r="E749" s="180">
        <v>-1</v>
      </c>
      <c r="F749" s="49">
        <v>0</v>
      </c>
      <c r="G749" s="180">
        <v>-1</v>
      </c>
      <c r="H749" s="47">
        <v>8927</v>
      </c>
    </row>
    <row r="750" spans="1:8">
      <c r="A750" s="44" t="s">
        <v>992</v>
      </c>
      <c r="B750" s="44" t="s">
        <v>555</v>
      </c>
      <c r="C750" s="45">
        <v>46152</v>
      </c>
      <c r="D750" s="49">
        <v>1</v>
      </c>
      <c r="E750" s="180">
        <v>-1</v>
      </c>
      <c r="F750" s="49">
        <v>0</v>
      </c>
      <c r="G750" s="180">
        <v>-1</v>
      </c>
      <c r="H750" s="47">
        <v>9170</v>
      </c>
    </row>
    <row r="751" spans="1:8">
      <c r="A751" s="44" t="s">
        <v>992</v>
      </c>
      <c r="B751" s="44" t="s">
        <v>555</v>
      </c>
      <c r="C751" s="45">
        <v>46159</v>
      </c>
      <c r="D751" s="49">
        <v>1</v>
      </c>
      <c r="E751" s="180">
        <v>-1</v>
      </c>
      <c r="F751" s="49">
        <v>0</v>
      </c>
      <c r="G751" s="180">
        <v>-1</v>
      </c>
      <c r="H751" s="47">
        <v>6436</v>
      </c>
    </row>
    <row r="752" spans="1:8">
      <c r="A752" s="44" t="s">
        <v>992</v>
      </c>
      <c r="B752" s="44" t="s">
        <v>555</v>
      </c>
      <c r="C752" s="45">
        <v>46166</v>
      </c>
      <c r="D752" s="49">
        <v>1</v>
      </c>
      <c r="E752" s="180">
        <v>-1</v>
      </c>
      <c r="F752" s="49">
        <v>0</v>
      </c>
      <c r="G752" s="180">
        <v>-1</v>
      </c>
      <c r="H752" s="47">
        <v>6159</v>
      </c>
    </row>
    <row r="753" spans="1:8">
      <c r="A753" s="44" t="s">
        <v>992</v>
      </c>
      <c r="B753" s="44" t="s">
        <v>555</v>
      </c>
      <c r="C753" s="45">
        <v>46173</v>
      </c>
      <c r="D753" s="49">
        <v>1</v>
      </c>
      <c r="E753" s="180">
        <v>-1</v>
      </c>
      <c r="F753" s="49">
        <v>0</v>
      </c>
      <c r="G753" s="180">
        <v>-1</v>
      </c>
      <c r="H753" s="47">
        <v>5825</v>
      </c>
    </row>
    <row r="754" spans="1:8">
      <c r="A754" s="44" t="s">
        <v>992</v>
      </c>
      <c r="B754" s="44" t="s">
        <v>555</v>
      </c>
      <c r="C754" s="45">
        <v>46180</v>
      </c>
      <c r="D754" s="49">
        <v>1</v>
      </c>
      <c r="E754" s="180">
        <v>-1</v>
      </c>
      <c r="F754" s="49">
        <v>0</v>
      </c>
      <c r="G754" s="180">
        <v>-1</v>
      </c>
      <c r="H754" s="47">
        <v>5915</v>
      </c>
    </row>
    <row r="755" spans="1:8">
      <c r="A755" s="44" t="s">
        <v>992</v>
      </c>
      <c r="B755" s="44" t="s">
        <v>555</v>
      </c>
      <c r="C755" s="45">
        <v>46187</v>
      </c>
      <c r="D755" s="49">
        <v>1</v>
      </c>
      <c r="E755" s="180">
        <v>-1</v>
      </c>
      <c r="F755" s="49">
        <v>0</v>
      </c>
      <c r="G755" s="180">
        <v>-1</v>
      </c>
      <c r="H755" s="47">
        <v>6369</v>
      </c>
    </row>
    <row r="756" spans="1:8">
      <c r="A756" s="44" t="s">
        <v>992</v>
      </c>
      <c r="B756" s="44" t="s">
        <v>281</v>
      </c>
      <c r="C756" s="45">
        <v>46103</v>
      </c>
      <c r="D756" s="47">
        <v>1</v>
      </c>
      <c r="E756" s="181"/>
      <c r="F756" s="49">
        <v>0</v>
      </c>
      <c r="G756" s="181"/>
      <c r="H756" s="47">
        <v>0</v>
      </c>
    </row>
    <row r="757" spans="1:8">
      <c r="A757" s="44" t="s">
        <v>992</v>
      </c>
      <c r="B757" s="44" t="s">
        <v>281</v>
      </c>
      <c r="C757" s="45">
        <v>46110</v>
      </c>
      <c r="D757" s="47">
        <v>1</v>
      </c>
      <c r="E757" s="181"/>
      <c r="F757" s="49">
        <v>0</v>
      </c>
      <c r="G757" s="181"/>
      <c r="H757" s="47">
        <v>0</v>
      </c>
    </row>
    <row r="758" spans="1:8">
      <c r="A758" s="44" t="s">
        <v>992</v>
      </c>
      <c r="B758" s="44" t="s">
        <v>281</v>
      </c>
      <c r="C758" s="45">
        <v>46117</v>
      </c>
      <c r="D758" s="47">
        <v>1</v>
      </c>
      <c r="E758" s="181"/>
      <c r="F758" s="49">
        <v>0</v>
      </c>
      <c r="G758" s="181"/>
      <c r="H758" s="47">
        <v>0</v>
      </c>
    </row>
    <row r="759" spans="1:8">
      <c r="A759" s="44" t="s">
        <v>992</v>
      </c>
      <c r="B759" s="44" t="s">
        <v>281</v>
      </c>
      <c r="C759" s="45">
        <v>46124</v>
      </c>
      <c r="D759" s="47">
        <v>1</v>
      </c>
      <c r="E759" s="181"/>
      <c r="F759" s="49">
        <v>0</v>
      </c>
      <c r="G759" s="181"/>
      <c r="H759" s="47">
        <v>0</v>
      </c>
    </row>
    <row r="760" spans="1:8">
      <c r="A760" s="44" t="s">
        <v>992</v>
      </c>
      <c r="B760" s="44" t="s">
        <v>281</v>
      </c>
      <c r="C760" s="45">
        <v>46131</v>
      </c>
      <c r="D760" s="49">
        <v>1</v>
      </c>
      <c r="E760" s="181"/>
      <c r="F760" s="49">
        <v>0</v>
      </c>
      <c r="G760" s="181"/>
      <c r="H760" s="49">
        <v>0</v>
      </c>
    </row>
    <row r="761" spans="1:8">
      <c r="A761" s="44" t="s">
        <v>992</v>
      </c>
      <c r="B761" s="44" t="s">
        <v>281</v>
      </c>
      <c r="C761" s="45">
        <v>46138</v>
      </c>
      <c r="D761" s="49">
        <v>1</v>
      </c>
      <c r="E761" s="181"/>
      <c r="F761" s="49">
        <v>0</v>
      </c>
      <c r="G761" s="181"/>
      <c r="H761" s="49">
        <v>0</v>
      </c>
    </row>
    <row r="762" spans="1:8">
      <c r="A762" s="44" t="s">
        <v>992</v>
      </c>
      <c r="B762" s="44" t="s">
        <v>281</v>
      </c>
      <c r="C762" s="45">
        <v>46145</v>
      </c>
      <c r="D762" s="49">
        <v>1</v>
      </c>
      <c r="E762" s="181"/>
      <c r="F762" s="49">
        <v>0</v>
      </c>
      <c r="G762" s="181"/>
      <c r="H762" s="49">
        <v>0</v>
      </c>
    </row>
    <row r="763" spans="1:8">
      <c r="A763" s="44" t="s">
        <v>992</v>
      </c>
      <c r="B763" s="44" t="s">
        <v>281</v>
      </c>
      <c r="C763" s="45">
        <v>46152</v>
      </c>
      <c r="D763" s="49">
        <v>1</v>
      </c>
      <c r="E763" s="181"/>
      <c r="F763" s="49">
        <v>0</v>
      </c>
      <c r="G763" s="181"/>
      <c r="H763" s="49">
        <v>0</v>
      </c>
    </row>
    <row r="764" spans="1:8">
      <c r="A764" s="44" t="s">
        <v>992</v>
      </c>
      <c r="B764" s="44" t="s">
        <v>281</v>
      </c>
      <c r="C764" s="45">
        <v>46159</v>
      </c>
      <c r="D764" s="49">
        <v>1</v>
      </c>
      <c r="E764" s="181"/>
      <c r="F764" s="49">
        <v>0</v>
      </c>
      <c r="G764" s="181"/>
      <c r="H764" s="49">
        <v>0</v>
      </c>
    </row>
    <row r="765" spans="1:8">
      <c r="A765" s="44" t="s">
        <v>992</v>
      </c>
      <c r="B765" s="44" t="s">
        <v>281</v>
      </c>
      <c r="C765" s="45">
        <v>46166</v>
      </c>
      <c r="D765" s="49">
        <v>1</v>
      </c>
      <c r="E765" s="181"/>
      <c r="F765" s="49">
        <v>0</v>
      </c>
      <c r="G765" s="181"/>
      <c r="H765" s="49">
        <v>0</v>
      </c>
    </row>
    <row r="766" spans="1:8">
      <c r="A766" s="44" t="s">
        <v>992</v>
      </c>
      <c r="B766" s="44" t="s">
        <v>281</v>
      </c>
      <c r="C766" s="45">
        <v>46173</v>
      </c>
      <c r="D766" s="49">
        <v>1</v>
      </c>
      <c r="E766" s="181"/>
      <c r="F766" s="49">
        <v>0</v>
      </c>
      <c r="G766" s="181"/>
      <c r="H766" s="49">
        <v>0</v>
      </c>
    </row>
    <row r="767" spans="1:8">
      <c r="A767" s="44" t="s">
        <v>992</v>
      </c>
      <c r="B767" s="44" t="s">
        <v>281</v>
      </c>
      <c r="C767" s="45">
        <v>46180</v>
      </c>
      <c r="D767" s="49">
        <v>1</v>
      </c>
      <c r="E767" s="181"/>
      <c r="F767" s="49">
        <v>0</v>
      </c>
      <c r="G767" s="181"/>
      <c r="H767" s="49">
        <v>0</v>
      </c>
    </row>
    <row r="768" spans="1:8">
      <c r="A768" s="44" t="s">
        <v>992</v>
      </c>
      <c r="B768" s="44" t="s">
        <v>281</v>
      </c>
      <c r="C768" s="45">
        <v>46187</v>
      </c>
      <c r="D768" s="49">
        <v>1</v>
      </c>
      <c r="E768" s="181"/>
      <c r="F768" s="49">
        <v>0</v>
      </c>
      <c r="G768" s="181"/>
      <c r="H768" s="49">
        <v>0</v>
      </c>
    </row>
    <row r="769" spans="1:8">
      <c r="A769" s="44" t="s">
        <v>992</v>
      </c>
      <c r="B769" s="44" t="s">
        <v>343</v>
      </c>
      <c r="C769" s="45">
        <v>46103</v>
      </c>
      <c r="D769" s="47">
        <v>0</v>
      </c>
      <c r="E769" s="181"/>
      <c r="F769" s="47">
        <v>0</v>
      </c>
      <c r="G769" s="181"/>
      <c r="H769" s="47">
        <v>0</v>
      </c>
    </row>
    <row r="770" spans="1:8">
      <c r="A770" s="44" t="s">
        <v>992</v>
      </c>
      <c r="B770" s="44" t="s">
        <v>343</v>
      </c>
      <c r="C770" s="45">
        <v>46110</v>
      </c>
      <c r="D770" s="47">
        <v>0</v>
      </c>
      <c r="E770" s="181"/>
      <c r="F770" s="47">
        <v>0</v>
      </c>
      <c r="G770" s="181"/>
      <c r="H770" s="47">
        <v>0</v>
      </c>
    </row>
    <row r="771" spans="1:8">
      <c r="A771" s="44" t="s">
        <v>992</v>
      </c>
      <c r="B771" s="44" t="s">
        <v>343</v>
      </c>
      <c r="C771" s="45">
        <v>46117</v>
      </c>
      <c r="D771" s="47">
        <v>0</v>
      </c>
      <c r="E771" s="181"/>
      <c r="F771" s="47">
        <v>0</v>
      </c>
      <c r="G771" s="181"/>
      <c r="H771" s="47">
        <v>0</v>
      </c>
    </row>
    <row r="772" spans="1:8">
      <c r="A772" s="44" t="s">
        <v>992</v>
      </c>
      <c r="B772" s="44" t="s">
        <v>343</v>
      </c>
      <c r="C772" s="45">
        <v>46124</v>
      </c>
      <c r="D772" s="47">
        <v>0</v>
      </c>
      <c r="E772" s="181"/>
      <c r="F772" s="47">
        <v>0</v>
      </c>
      <c r="G772" s="181"/>
      <c r="H772" s="47">
        <v>0</v>
      </c>
    </row>
    <row r="773" spans="1:8">
      <c r="A773" s="44" t="s">
        <v>992</v>
      </c>
      <c r="B773" s="44" t="s">
        <v>343</v>
      </c>
      <c r="C773" s="45">
        <v>46131</v>
      </c>
      <c r="D773" s="47">
        <v>0</v>
      </c>
      <c r="E773" s="181"/>
      <c r="F773" s="47">
        <v>0</v>
      </c>
      <c r="G773" s="181"/>
      <c r="H773" s="47">
        <v>0</v>
      </c>
    </row>
    <row r="774" spans="1:8">
      <c r="A774" s="44" t="s">
        <v>992</v>
      </c>
      <c r="B774" s="44" t="s">
        <v>343</v>
      </c>
      <c r="C774" s="45">
        <v>46138</v>
      </c>
      <c r="D774" s="47">
        <v>0</v>
      </c>
      <c r="E774" s="181"/>
      <c r="F774" s="47">
        <v>0</v>
      </c>
      <c r="G774" s="181"/>
      <c r="H774" s="47">
        <v>0</v>
      </c>
    </row>
    <row r="775" spans="1:8">
      <c r="A775" s="44" t="s">
        <v>992</v>
      </c>
      <c r="B775" s="44" t="s">
        <v>343</v>
      </c>
      <c r="C775" s="45">
        <v>46145</v>
      </c>
      <c r="D775" s="47">
        <v>0</v>
      </c>
      <c r="E775" s="181"/>
      <c r="F775" s="47">
        <v>0</v>
      </c>
      <c r="G775" s="181"/>
      <c r="H775" s="47">
        <v>0</v>
      </c>
    </row>
    <row r="776" spans="1:8">
      <c r="A776" s="44" t="s">
        <v>992</v>
      </c>
      <c r="B776" s="44" t="s">
        <v>343</v>
      </c>
      <c r="C776" s="45">
        <v>46152</v>
      </c>
      <c r="D776" s="47">
        <v>0</v>
      </c>
      <c r="E776" s="181"/>
      <c r="F776" s="47">
        <v>0</v>
      </c>
      <c r="G776" s="181"/>
      <c r="H776" s="47">
        <v>0</v>
      </c>
    </row>
    <row r="777" spans="1:8">
      <c r="A777" s="44" t="s">
        <v>992</v>
      </c>
      <c r="B777" s="44" t="s">
        <v>343</v>
      </c>
      <c r="C777" s="45">
        <v>46159</v>
      </c>
      <c r="D777" s="47">
        <v>0</v>
      </c>
      <c r="E777" s="181"/>
      <c r="F777" s="47">
        <v>0</v>
      </c>
      <c r="G777" s="181"/>
      <c r="H777" s="47">
        <v>0</v>
      </c>
    </row>
    <row r="778" spans="1:8">
      <c r="A778" s="44" t="s">
        <v>992</v>
      </c>
      <c r="B778" s="44" t="s">
        <v>343</v>
      </c>
      <c r="C778" s="45">
        <v>46166</v>
      </c>
      <c r="D778" s="47">
        <v>0</v>
      </c>
      <c r="E778" s="181"/>
      <c r="F778" s="47">
        <v>0</v>
      </c>
      <c r="G778" s="181"/>
      <c r="H778" s="47">
        <v>0</v>
      </c>
    </row>
    <row r="779" spans="1:8">
      <c r="A779" s="44" t="s">
        <v>992</v>
      </c>
      <c r="B779" s="44" t="s">
        <v>343</v>
      </c>
      <c r="C779" s="45">
        <v>46173</v>
      </c>
      <c r="D779" s="47">
        <v>0</v>
      </c>
      <c r="E779" s="181"/>
      <c r="F779" s="47">
        <v>0</v>
      </c>
      <c r="G779" s="181"/>
      <c r="H779" s="47">
        <v>0</v>
      </c>
    </row>
    <row r="780" spans="1:8">
      <c r="A780" s="44" t="s">
        <v>992</v>
      </c>
      <c r="B780" s="44" t="s">
        <v>343</v>
      </c>
      <c r="C780" s="45">
        <v>46180</v>
      </c>
      <c r="D780" s="47">
        <v>0</v>
      </c>
      <c r="E780" s="181"/>
      <c r="F780" s="47">
        <v>0</v>
      </c>
      <c r="G780" s="181"/>
      <c r="H780" s="47">
        <v>0</v>
      </c>
    </row>
    <row r="781" spans="1:8">
      <c r="A781" s="44" t="s">
        <v>992</v>
      </c>
      <c r="B781" s="44" t="s">
        <v>343</v>
      </c>
      <c r="C781" s="45">
        <v>46187</v>
      </c>
      <c r="D781" s="47">
        <v>0</v>
      </c>
      <c r="E781" s="181"/>
      <c r="F781" s="47">
        <v>0</v>
      </c>
      <c r="G781" s="181"/>
      <c r="H781" s="47">
        <v>0</v>
      </c>
    </row>
    <row r="782" spans="1:8">
      <c r="A782" s="44" t="s">
        <v>992</v>
      </c>
      <c r="B782" s="44" t="s">
        <v>258</v>
      </c>
      <c r="C782" s="45">
        <v>46103</v>
      </c>
      <c r="D782" s="47">
        <v>0</v>
      </c>
      <c r="E782" s="181"/>
      <c r="F782" s="47">
        <v>0</v>
      </c>
      <c r="G782" s="181"/>
      <c r="H782" s="47">
        <v>0</v>
      </c>
    </row>
    <row r="783" spans="1:8">
      <c r="A783" s="44" t="s">
        <v>992</v>
      </c>
      <c r="B783" s="44" t="s">
        <v>258</v>
      </c>
      <c r="C783" s="45">
        <v>46110</v>
      </c>
      <c r="D783" s="47">
        <v>0</v>
      </c>
      <c r="E783" s="181"/>
      <c r="F783" s="47">
        <v>0</v>
      </c>
      <c r="G783" s="181"/>
      <c r="H783" s="47">
        <v>0</v>
      </c>
    </row>
    <row r="784" spans="1:8">
      <c r="A784" s="44" t="s">
        <v>992</v>
      </c>
      <c r="B784" s="44" t="s">
        <v>258</v>
      </c>
      <c r="C784" s="45">
        <v>46117</v>
      </c>
      <c r="D784" s="47">
        <v>0</v>
      </c>
      <c r="E784" s="181"/>
      <c r="F784" s="47">
        <v>0</v>
      </c>
      <c r="G784" s="181"/>
      <c r="H784" s="47">
        <v>0</v>
      </c>
    </row>
    <row r="785" spans="1:8">
      <c r="A785" s="44" t="s">
        <v>992</v>
      </c>
      <c r="B785" s="44" t="s">
        <v>258</v>
      </c>
      <c r="C785" s="45">
        <v>46124</v>
      </c>
      <c r="D785" s="47">
        <v>0</v>
      </c>
      <c r="E785" s="181"/>
      <c r="F785" s="47">
        <v>0</v>
      </c>
      <c r="G785" s="181"/>
      <c r="H785" s="47">
        <v>0</v>
      </c>
    </row>
    <row r="786" spans="1:8">
      <c r="A786" s="44" t="s">
        <v>992</v>
      </c>
      <c r="B786" s="44" t="s">
        <v>258</v>
      </c>
      <c r="C786" s="45">
        <v>46131</v>
      </c>
      <c r="D786" s="47">
        <v>0</v>
      </c>
      <c r="E786" s="180">
        <v>-1</v>
      </c>
      <c r="F786" s="47">
        <v>0</v>
      </c>
      <c r="G786" s="180">
        <v>-1</v>
      </c>
      <c r="H786" s="47">
        <v>1</v>
      </c>
    </row>
    <row r="787" spans="1:8">
      <c r="A787" s="44" t="s">
        <v>992</v>
      </c>
      <c r="B787" s="44" t="s">
        <v>258</v>
      </c>
      <c r="C787" s="45">
        <v>46138</v>
      </c>
      <c r="D787" s="47">
        <v>0</v>
      </c>
      <c r="E787" s="181"/>
      <c r="F787" s="47">
        <v>0</v>
      </c>
      <c r="G787" s="181"/>
      <c r="H787" s="47">
        <v>0</v>
      </c>
    </row>
    <row r="788" spans="1:8">
      <c r="A788" s="44" t="s">
        <v>992</v>
      </c>
      <c r="B788" s="44" t="s">
        <v>258</v>
      </c>
      <c r="C788" s="45">
        <v>46145</v>
      </c>
      <c r="D788" s="47">
        <v>0</v>
      </c>
      <c r="E788" s="180">
        <v>-1</v>
      </c>
      <c r="F788" s="47">
        <v>0</v>
      </c>
      <c r="G788" s="180">
        <v>-1</v>
      </c>
      <c r="H788" s="47">
        <v>1</v>
      </c>
    </row>
    <row r="789" spans="1:8">
      <c r="A789" s="44" t="s">
        <v>992</v>
      </c>
      <c r="B789" s="44" t="s">
        <v>258</v>
      </c>
      <c r="C789" s="45">
        <v>46152</v>
      </c>
      <c r="D789" s="47">
        <v>0</v>
      </c>
      <c r="E789" s="181"/>
      <c r="F789" s="47">
        <v>0</v>
      </c>
      <c r="G789" s="181"/>
      <c r="H789" s="47">
        <v>0</v>
      </c>
    </row>
    <row r="790" spans="1:8">
      <c r="A790" s="44" t="s">
        <v>992</v>
      </c>
      <c r="B790" s="44" t="s">
        <v>258</v>
      </c>
      <c r="C790" s="45">
        <v>46159</v>
      </c>
      <c r="D790" s="47">
        <v>0</v>
      </c>
      <c r="E790" s="181"/>
      <c r="F790" s="47">
        <v>0</v>
      </c>
      <c r="G790" s="181"/>
      <c r="H790" s="47">
        <v>0</v>
      </c>
    </row>
    <row r="791" spans="1:8">
      <c r="A791" s="44" t="s">
        <v>992</v>
      </c>
      <c r="B791" s="44" t="s">
        <v>258</v>
      </c>
      <c r="C791" s="45">
        <v>46166</v>
      </c>
      <c r="D791" s="47">
        <v>0</v>
      </c>
      <c r="E791" s="180">
        <v>-1</v>
      </c>
      <c r="F791" s="49">
        <v>0</v>
      </c>
      <c r="G791" s="180">
        <v>-1</v>
      </c>
      <c r="H791" s="47">
        <v>1</v>
      </c>
    </row>
    <row r="792" spans="1:8">
      <c r="A792" s="44" t="s">
        <v>992</v>
      </c>
      <c r="B792" s="44" t="s">
        <v>258</v>
      </c>
      <c r="C792" s="45">
        <v>46173</v>
      </c>
      <c r="D792" s="47">
        <v>0</v>
      </c>
      <c r="E792" s="181"/>
      <c r="F792" s="49">
        <v>0</v>
      </c>
      <c r="G792" s="181"/>
      <c r="H792" s="47">
        <v>0</v>
      </c>
    </row>
    <row r="793" spans="1:8">
      <c r="A793" s="44" t="s">
        <v>992</v>
      </c>
      <c r="B793" s="44" t="s">
        <v>258</v>
      </c>
      <c r="C793" s="45">
        <v>46180</v>
      </c>
      <c r="D793" s="47">
        <v>0</v>
      </c>
      <c r="E793" s="181"/>
      <c r="F793" s="49">
        <v>0</v>
      </c>
      <c r="G793" s="181"/>
      <c r="H793" s="47">
        <v>0</v>
      </c>
    </row>
    <row r="794" spans="1:8">
      <c r="A794" s="44" t="s">
        <v>992</v>
      </c>
      <c r="B794" s="44" t="s">
        <v>258</v>
      </c>
      <c r="C794" s="45">
        <v>46187</v>
      </c>
      <c r="D794" s="47">
        <v>0</v>
      </c>
      <c r="E794" s="181"/>
      <c r="F794" s="49">
        <v>0</v>
      </c>
      <c r="G794" s="181"/>
      <c r="H794" s="47">
        <v>0</v>
      </c>
    </row>
    <row r="795" spans="1:8">
      <c r="A795" s="44" t="s">
        <v>992</v>
      </c>
      <c r="B795" s="44" t="s">
        <v>498</v>
      </c>
      <c r="C795" s="45">
        <v>46103</v>
      </c>
      <c r="D795" s="47">
        <v>338</v>
      </c>
      <c r="E795" s="180">
        <v>-0.16</v>
      </c>
      <c r="F795" s="47">
        <v>0</v>
      </c>
      <c r="G795" s="180">
        <v>-1</v>
      </c>
      <c r="H795" s="47">
        <v>404</v>
      </c>
    </row>
    <row r="796" spans="1:8">
      <c r="A796" s="44" t="s">
        <v>992</v>
      </c>
      <c r="B796" s="44" t="s">
        <v>498</v>
      </c>
      <c r="C796" s="45">
        <v>46110</v>
      </c>
      <c r="D796" s="47">
        <v>339</v>
      </c>
      <c r="E796" s="180">
        <v>-0.19</v>
      </c>
      <c r="F796" s="47">
        <v>0</v>
      </c>
      <c r="G796" s="180">
        <v>-1</v>
      </c>
      <c r="H796" s="47">
        <v>419</v>
      </c>
    </row>
    <row r="797" spans="1:8">
      <c r="A797" s="44" t="s">
        <v>992</v>
      </c>
      <c r="B797" s="44" t="s">
        <v>498</v>
      </c>
      <c r="C797" s="45">
        <v>46117</v>
      </c>
      <c r="D797" s="47">
        <v>349</v>
      </c>
      <c r="E797" s="180">
        <v>-0.17</v>
      </c>
      <c r="F797" s="47">
        <v>0</v>
      </c>
      <c r="G797" s="180">
        <v>-1</v>
      </c>
      <c r="H797" s="47">
        <v>420</v>
      </c>
    </row>
    <row r="798" spans="1:8">
      <c r="A798" s="44" t="s">
        <v>992</v>
      </c>
      <c r="B798" s="44" t="s">
        <v>498</v>
      </c>
      <c r="C798" s="45">
        <v>46124</v>
      </c>
      <c r="D798" s="47">
        <v>355</v>
      </c>
      <c r="E798" s="180">
        <v>-0.2</v>
      </c>
      <c r="F798" s="47">
        <v>0</v>
      </c>
      <c r="G798" s="180">
        <v>-1</v>
      </c>
      <c r="H798" s="47">
        <v>441</v>
      </c>
    </row>
    <row r="799" spans="1:8">
      <c r="A799" s="44" t="s">
        <v>992</v>
      </c>
      <c r="B799" s="44" t="s">
        <v>498</v>
      </c>
      <c r="C799" s="45">
        <v>46131</v>
      </c>
      <c r="D799" s="47">
        <v>359</v>
      </c>
      <c r="E799" s="180">
        <v>-7.0000000000000007E-2</v>
      </c>
      <c r="F799" s="49">
        <v>0</v>
      </c>
      <c r="G799" s="180">
        <v>-1</v>
      </c>
      <c r="H799" s="47">
        <v>387</v>
      </c>
    </row>
    <row r="800" spans="1:8">
      <c r="A800" s="44" t="s">
        <v>992</v>
      </c>
      <c r="B800" s="44" t="s">
        <v>498</v>
      </c>
      <c r="C800" s="45">
        <v>46138</v>
      </c>
      <c r="D800" s="47">
        <v>363</v>
      </c>
      <c r="E800" s="180">
        <v>0.15</v>
      </c>
      <c r="F800" s="49">
        <v>0</v>
      </c>
      <c r="G800" s="180">
        <v>-1</v>
      </c>
      <c r="H800" s="47">
        <v>317</v>
      </c>
    </row>
    <row r="801" spans="1:8">
      <c r="A801" s="44" t="s">
        <v>992</v>
      </c>
      <c r="B801" s="44" t="s">
        <v>498</v>
      </c>
      <c r="C801" s="45">
        <v>46145</v>
      </c>
      <c r="D801" s="47">
        <v>356</v>
      </c>
      <c r="E801" s="180">
        <v>0.51</v>
      </c>
      <c r="F801" s="49">
        <v>0</v>
      </c>
      <c r="G801" s="180">
        <v>-1</v>
      </c>
      <c r="H801" s="47">
        <v>235</v>
      </c>
    </row>
    <row r="802" spans="1:8">
      <c r="A802" s="44" t="s">
        <v>992</v>
      </c>
      <c r="B802" s="44" t="s">
        <v>498</v>
      </c>
      <c r="C802" s="45">
        <v>46152</v>
      </c>
      <c r="D802" s="47">
        <v>351</v>
      </c>
      <c r="E802" s="180">
        <v>-0.12</v>
      </c>
      <c r="F802" s="49">
        <v>0</v>
      </c>
      <c r="G802" s="180">
        <v>-1</v>
      </c>
      <c r="H802" s="49">
        <v>401</v>
      </c>
    </row>
    <row r="803" spans="1:8">
      <c r="A803" s="44" t="s">
        <v>992</v>
      </c>
      <c r="B803" s="44" t="s">
        <v>498</v>
      </c>
      <c r="C803" s="45">
        <v>46159</v>
      </c>
      <c r="D803" s="47">
        <v>358</v>
      </c>
      <c r="E803" s="180">
        <v>-0.15</v>
      </c>
      <c r="F803" s="49">
        <v>0</v>
      </c>
      <c r="G803" s="180">
        <v>-1</v>
      </c>
      <c r="H803" s="49">
        <v>420</v>
      </c>
    </row>
    <row r="804" spans="1:8">
      <c r="A804" s="44" t="s">
        <v>992</v>
      </c>
      <c r="B804" s="44" t="s">
        <v>498</v>
      </c>
      <c r="C804" s="45">
        <v>46166</v>
      </c>
      <c r="D804" s="47">
        <v>404</v>
      </c>
      <c r="E804" s="180">
        <v>0</v>
      </c>
      <c r="F804" s="49">
        <v>0</v>
      </c>
      <c r="G804" s="180">
        <v>-1</v>
      </c>
      <c r="H804" s="49">
        <v>404</v>
      </c>
    </row>
    <row r="805" spans="1:8">
      <c r="A805" s="44" t="s">
        <v>992</v>
      </c>
      <c r="B805" s="44" t="s">
        <v>498</v>
      </c>
      <c r="C805" s="45">
        <v>46173</v>
      </c>
      <c r="D805" s="47">
        <v>428</v>
      </c>
      <c r="E805" s="180">
        <v>-0.08</v>
      </c>
      <c r="F805" s="49">
        <v>0</v>
      </c>
      <c r="G805" s="180">
        <v>-1</v>
      </c>
      <c r="H805" s="49">
        <v>464</v>
      </c>
    </row>
    <row r="806" spans="1:8">
      <c r="A806" s="44" t="s">
        <v>992</v>
      </c>
      <c r="B806" s="44" t="s">
        <v>498</v>
      </c>
      <c r="C806" s="45">
        <v>46180</v>
      </c>
      <c r="D806" s="47">
        <v>431</v>
      </c>
      <c r="E806" s="180">
        <v>0.01</v>
      </c>
      <c r="F806" s="49">
        <v>0</v>
      </c>
      <c r="G806" s="180">
        <v>-1</v>
      </c>
      <c r="H806" s="49">
        <v>429</v>
      </c>
    </row>
    <row r="807" spans="1:8">
      <c r="A807" s="44" t="s">
        <v>992</v>
      </c>
      <c r="B807" s="44" t="s">
        <v>498</v>
      </c>
      <c r="C807" s="45">
        <v>46187</v>
      </c>
      <c r="D807" s="47">
        <v>431</v>
      </c>
      <c r="E807" s="180">
        <v>7.0000000000000007E-2</v>
      </c>
      <c r="F807" s="49">
        <v>0</v>
      </c>
      <c r="G807" s="180">
        <v>-1</v>
      </c>
      <c r="H807" s="49">
        <v>401</v>
      </c>
    </row>
    <row r="808" spans="1:8">
      <c r="A808" s="44" t="s">
        <v>992</v>
      </c>
      <c r="B808" s="44" t="s">
        <v>98</v>
      </c>
      <c r="C808" s="45">
        <v>46103</v>
      </c>
      <c r="D808" s="49">
        <v>539</v>
      </c>
      <c r="E808" s="180">
        <v>0.12</v>
      </c>
      <c r="F808" s="47">
        <v>0</v>
      </c>
      <c r="G808" s="180">
        <v>-1</v>
      </c>
      <c r="H808" s="47">
        <v>483</v>
      </c>
    </row>
    <row r="809" spans="1:8">
      <c r="A809" s="44" t="s">
        <v>992</v>
      </c>
      <c r="B809" s="44" t="s">
        <v>98</v>
      </c>
      <c r="C809" s="45">
        <v>46110</v>
      </c>
      <c r="D809" s="49">
        <v>539</v>
      </c>
      <c r="E809" s="180">
        <v>0.05</v>
      </c>
      <c r="F809" s="47">
        <v>0</v>
      </c>
      <c r="G809" s="180">
        <v>-1</v>
      </c>
      <c r="H809" s="47">
        <v>516</v>
      </c>
    </row>
    <row r="810" spans="1:8">
      <c r="A810" s="44" t="s">
        <v>992</v>
      </c>
      <c r="B810" s="44" t="s">
        <v>98</v>
      </c>
      <c r="C810" s="45">
        <v>46117</v>
      </c>
      <c r="D810" s="49">
        <v>539</v>
      </c>
      <c r="E810" s="180">
        <v>0.18</v>
      </c>
      <c r="F810" s="47">
        <v>0</v>
      </c>
      <c r="G810" s="180">
        <v>-1</v>
      </c>
      <c r="H810" s="47">
        <v>456</v>
      </c>
    </row>
    <row r="811" spans="1:8">
      <c r="A811" s="44" t="s">
        <v>992</v>
      </c>
      <c r="B811" s="44" t="s">
        <v>98</v>
      </c>
      <c r="C811" s="45">
        <v>46124</v>
      </c>
      <c r="D811" s="49">
        <v>539</v>
      </c>
      <c r="E811" s="180">
        <v>0.04</v>
      </c>
      <c r="F811" s="47">
        <v>0</v>
      </c>
      <c r="G811" s="180">
        <v>-1</v>
      </c>
      <c r="H811" s="47">
        <v>521</v>
      </c>
    </row>
    <row r="812" spans="1:8">
      <c r="A812" s="44" t="s">
        <v>992</v>
      </c>
      <c r="B812" s="44" t="s">
        <v>98</v>
      </c>
      <c r="C812" s="45">
        <v>46131</v>
      </c>
      <c r="D812" s="49">
        <v>539</v>
      </c>
      <c r="E812" s="180">
        <v>0.25</v>
      </c>
      <c r="F812" s="47">
        <v>0</v>
      </c>
      <c r="G812" s="180">
        <v>-1</v>
      </c>
      <c r="H812" s="47">
        <v>433</v>
      </c>
    </row>
    <row r="813" spans="1:8">
      <c r="A813" s="44" t="s">
        <v>992</v>
      </c>
      <c r="B813" s="44" t="s">
        <v>98</v>
      </c>
      <c r="C813" s="45">
        <v>46138</v>
      </c>
      <c r="D813" s="49">
        <v>539</v>
      </c>
      <c r="E813" s="180">
        <v>0.14000000000000001</v>
      </c>
      <c r="F813" s="47">
        <v>0</v>
      </c>
      <c r="G813" s="180">
        <v>-1</v>
      </c>
      <c r="H813" s="49">
        <v>472</v>
      </c>
    </row>
    <row r="814" spans="1:8">
      <c r="A814" s="44" t="s">
        <v>992</v>
      </c>
      <c r="B814" s="44" t="s">
        <v>98</v>
      </c>
      <c r="C814" s="45">
        <v>46145</v>
      </c>
      <c r="D814" s="49">
        <v>539</v>
      </c>
      <c r="E814" s="180">
        <v>0.11</v>
      </c>
      <c r="F814" s="47">
        <v>0</v>
      </c>
      <c r="G814" s="180">
        <v>-1</v>
      </c>
      <c r="H814" s="49">
        <v>488</v>
      </c>
    </row>
    <row r="815" spans="1:8">
      <c r="A815" s="44" t="s">
        <v>992</v>
      </c>
      <c r="B815" s="44" t="s">
        <v>98</v>
      </c>
      <c r="C815" s="45">
        <v>46152</v>
      </c>
      <c r="D815" s="49">
        <v>539</v>
      </c>
      <c r="E815" s="180">
        <v>0.18</v>
      </c>
      <c r="F815" s="47">
        <v>0</v>
      </c>
      <c r="G815" s="180">
        <v>-1</v>
      </c>
      <c r="H815" s="49">
        <v>457</v>
      </c>
    </row>
    <row r="816" spans="1:8">
      <c r="A816" s="44" t="s">
        <v>992</v>
      </c>
      <c r="B816" s="44" t="s">
        <v>98</v>
      </c>
      <c r="C816" s="45">
        <v>46159</v>
      </c>
      <c r="D816" s="49">
        <v>539</v>
      </c>
      <c r="E816" s="180">
        <v>0.82</v>
      </c>
      <c r="F816" s="49">
        <v>0</v>
      </c>
      <c r="G816" s="180">
        <v>-1</v>
      </c>
      <c r="H816" s="49">
        <v>296</v>
      </c>
    </row>
    <row r="817" spans="1:8">
      <c r="A817" s="44" t="s">
        <v>992</v>
      </c>
      <c r="B817" s="44" t="s">
        <v>98</v>
      </c>
      <c r="C817" s="45">
        <v>46166</v>
      </c>
      <c r="D817" s="49">
        <v>539</v>
      </c>
      <c r="E817" s="180">
        <v>0.53</v>
      </c>
      <c r="F817" s="49">
        <v>0</v>
      </c>
      <c r="G817" s="180">
        <v>-1</v>
      </c>
      <c r="H817" s="49">
        <v>353</v>
      </c>
    </row>
    <row r="818" spans="1:8">
      <c r="A818" s="44" t="s">
        <v>992</v>
      </c>
      <c r="B818" s="44" t="s">
        <v>98</v>
      </c>
      <c r="C818" s="45">
        <v>46173</v>
      </c>
      <c r="D818" s="49">
        <v>539</v>
      </c>
      <c r="E818" s="180">
        <v>0.51</v>
      </c>
      <c r="F818" s="49">
        <v>0</v>
      </c>
      <c r="G818" s="180">
        <v>-1</v>
      </c>
      <c r="H818" s="49">
        <v>357</v>
      </c>
    </row>
    <row r="819" spans="1:8">
      <c r="A819" s="44" t="s">
        <v>992</v>
      </c>
      <c r="B819" s="44" t="s">
        <v>98</v>
      </c>
      <c r="C819" s="45">
        <v>46180</v>
      </c>
      <c r="D819" s="49">
        <v>539</v>
      </c>
      <c r="E819" s="180">
        <v>1.06</v>
      </c>
      <c r="F819" s="49">
        <v>0</v>
      </c>
      <c r="G819" s="180">
        <v>-1</v>
      </c>
      <c r="H819" s="49">
        <v>262</v>
      </c>
    </row>
    <row r="820" spans="1:8">
      <c r="A820" s="44" t="s">
        <v>992</v>
      </c>
      <c r="B820" s="44" t="s">
        <v>98</v>
      </c>
      <c r="C820" s="45">
        <v>46187</v>
      </c>
      <c r="D820" s="49">
        <v>539</v>
      </c>
      <c r="E820" s="180">
        <v>0.77</v>
      </c>
      <c r="F820" s="49">
        <v>0</v>
      </c>
      <c r="G820" s="180">
        <v>-1</v>
      </c>
      <c r="H820" s="49">
        <v>304</v>
      </c>
    </row>
    <row r="821" spans="1:8">
      <c r="A821" s="44" t="s">
        <v>992</v>
      </c>
      <c r="B821" s="44" t="s">
        <v>252</v>
      </c>
      <c r="C821" s="45">
        <v>46103</v>
      </c>
      <c r="D821" s="47">
        <v>4</v>
      </c>
      <c r="E821" s="181"/>
      <c r="F821" s="47">
        <v>0</v>
      </c>
      <c r="G821" s="181"/>
      <c r="H821" s="47">
        <v>0</v>
      </c>
    </row>
    <row r="822" spans="1:8">
      <c r="A822" s="44" t="s">
        <v>992</v>
      </c>
      <c r="B822" s="44" t="s">
        <v>252</v>
      </c>
      <c r="C822" s="45">
        <v>46110</v>
      </c>
      <c r="D822" s="47">
        <v>4</v>
      </c>
      <c r="E822" s="181"/>
      <c r="F822" s="47">
        <v>0</v>
      </c>
      <c r="G822" s="181"/>
      <c r="H822" s="47">
        <v>0</v>
      </c>
    </row>
    <row r="823" spans="1:8">
      <c r="A823" s="44" t="s">
        <v>992</v>
      </c>
      <c r="B823" s="44" t="s">
        <v>252</v>
      </c>
      <c r="C823" s="45">
        <v>46117</v>
      </c>
      <c r="D823" s="47">
        <v>4</v>
      </c>
      <c r="E823" s="181"/>
      <c r="F823" s="47">
        <v>0</v>
      </c>
      <c r="G823" s="181"/>
      <c r="H823" s="47">
        <v>0</v>
      </c>
    </row>
    <row r="824" spans="1:8">
      <c r="A824" s="44" t="s">
        <v>992</v>
      </c>
      <c r="B824" s="44" t="s">
        <v>252</v>
      </c>
      <c r="C824" s="45">
        <v>46124</v>
      </c>
      <c r="D824" s="47">
        <v>4</v>
      </c>
      <c r="E824" s="180">
        <v>2.99</v>
      </c>
      <c r="F824" s="47">
        <v>0</v>
      </c>
      <c r="G824" s="180">
        <v>-1</v>
      </c>
      <c r="H824" s="47">
        <v>1</v>
      </c>
    </row>
    <row r="825" spans="1:8">
      <c r="A825" s="44" t="s">
        <v>992</v>
      </c>
      <c r="B825" s="44" t="s">
        <v>252</v>
      </c>
      <c r="C825" s="45">
        <v>46131</v>
      </c>
      <c r="D825" s="47">
        <v>4</v>
      </c>
      <c r="E825" s="180">
        <v>3.01</v>
      </c>
      <c r="F825" s="47">
        <v>0</v>
      </c>
      <c r="G825" s="180">
        <v>-1</v>
      </c>
      <c r="H825" s="47">
        <v>1</v>
      </c>
    </row>
    <row r="826" spans="1:8">
      <c r="A826" s="44" t="s">
        <v>992</v>
      </c>
      <c r="B826" s="44" t="s">
        <v>252</v>
      </c>
      <c r="C826" s="45">
        <v>46138</v>
      </c>
      <c r="D826" s="47">
        <v>4</v>
      </c>
      <c r="E826" s="181"/>
      <c r="F826" s="47">
        <v>0</v>
      </c>
      <c r="G826" s="181"/>
      <c r="H826" s="47">
        <v>0</v>
      </c>
    </row>
    <row r="827" spans="1:8">
      <c r="A827" s="44" t="s">
        <v>992</v>
      </c>
      <c r="B827" s="44" t="s">
        <v>252</v>
      </c>
      <c r="C827" s="45">
        <v>46145</v>
      </c>
      <c r="D827" s="47">
        <v>4</v>
      </c>
      <c r="E827" s="181"/>
      <c r="F827" s="47">
        <v>0</v>
      </c>
      <c r="G827" s="181"/>
      <c r="H827" s="47">
        <v>0</v>
      </c>
    </row>
    <row r="828" spans="1:8">
      <c r="A828" s="44" t="s">
        <v>992</v>
      </c>
      <c r="B828" s="44" t="s">
        <v>252</v>
      </c>
      <c r="C828" s="45">
        <v>46152</v>
      </c>
      <c r="D828" s="47">
        <v>4</v>
      </c>
      <c r="E828" s="181"/>
      <c r="F828" s="47">
        <v>0</v>
      </c>
      <c r="G828" s="181"/>
      <c r="H828" s="47">
        <v>0</v>
      </c>
    </row>
    <row r="829" spans="1:8">
      <c r="A829" s="44" t="s">
        <v>992</v>
      </c>
      <c r="B829" s="44" t="s">
        <v>252</v>
      </c>
      <c r="C829" s="45">
        <v>46159</v>
      </c>
      <c r="D829" s="47">
        <v>4</v>
      </c>
      <c r="E829" s="181"/>
      <c r="F829" s="47">
        <v>0</v>
      </c>
      <c r="G829" s="181"/>
      <c r="H829" s="47">
        <v>0</v>
      </c>
    </row>
    <row r="830" spans="1:8">
      <c r="A830" s="44" t="s">
        <v>992</v>
      </c>
      <c r="B830" s="44" t="s">
        <v>252</v>
      </c>
      <c r="C830" s="45">
        <v>46166</v>
      </c>
      <c r="D830" s="47">
        <v>4</v>
      </c>
      <c r="E830" s="181"/>
      <c r="F830" s="49">
        <v>0</v>
      </c>
      <c r="G830" s="181"/>
      <c r="H830" s="47">
        <v>0</v>
      </c>
    </row>
    <row r="831" spans="1:8">
      <c r="A831" s="44" t="s">
        <v>992</v>
      </c>
      <c r="B831" s="44" t="s">
        <v>252</v>
      </c>
      <c r="C831" s="45">
        <v>46173</v>
      </c>
      <c r="D831" s="47">
        <v>4</v>
      </c>
      <c r="E831" s="181"/>
      <c r="F831" s="49">
        <v>0</v>
      </c>
      <c r="G831" s="181"/>
      <c r="H831" s="47">
        <v>0</v>
      </c>
    </row>
    <row r="832" spans="1:8">
      <c r="A832" s="44" t="s">
        <v>992</v>
      </c>
      <c r="B832" s="44" t="s">
        <v>252</v>
      </c>
      <c r="C832" s="45">
        <v>46180</v>
      </c>
      <c r="D832" s="47">
        <v>4</v>
      </c>
      <c r="E832" s="181"/>
      <c r="F832" s="49">
        <v>0</v>
      </c>
      <c r="G832" s="181"/>
      <c r="H832" s="47">
        <v>0</v>
      </c>
    </row>
    <row r="833" spans="1:8">
      <c r="A833" s="44" t="s">
        <v>992</v>
      </c>
      <c r="B833" s="44" t="s">
        <v>252</v>
      </c>
      <c r="C833" s="45">
        <v>46187</v>
      </c>
      <c r="D833" s="47">
        <v>4</v>
      </c>
      <c r="E833" s="181"/>
      <c r="F833" s="49">
        <v>0</v>
      </c>
      <c r="G833" s="181"/>
      <c r="H833" s="47">
        <v>0</v>
      </c>
    </row>
    <row r="834" spans="1:8">
      <c r="A834" s="44" t="s">
        <v>992</v>
      </c>
      <c r="B834" s="44" t="s">
        <v>90</v>
      </c>
      <c r="C834" s="45">
        <v>46103</v>
      </c>
      <c r="D834" s="47">
        <v>726</v>
      </c>
      <c r="E834" s="181"/>
      <c r="F834" s="47">
        <v>0</v>
      </c>
      <c r="G834" s="181"/>
      <c r="H834" s="47">
        <v>0</v>
      </c>
    </row>
    <row r="835" spans="1:8">
      <c r="A835" s="44" t="s">
        <v>992</v>
      </c>
      <c r="B835" s="44" t="s">
        <v>90</v>
      </c>
      <c r="C835" s="45">
        <v>46110</v>
      </c>
      <c r="D835" s="47">
        <v>726</v>
      </c>
      <c r="E835" s="181"/>
      <c r="F835" s="47">
        <v>0</v>
      </c>
      <c r="G835" s="181"/>
      <c r="H835" s="47">
        <v>0</v>
      </c>
    </row>
    <row r="836" spans="1:8">
      <c r="A836" s="44" t="s">
        <v>992</v>
      </c>
      <c r="B836" s="44" t="s">
        <v>90</v>
      </c>
      <c r="C836" s="45">
        <v>46117</v>
      </c>
      <c r="D836" s="47">
        <v>721</v>
      </c>
      <c r="E836" s="181"/>
      <c r="F836" s="47">
        <v>0</v>
      </c>
      <c r="G836" s="181"/>
      <c r="H836" s="47">
        <v>0</v>
      </c>
    </row>
    <row r="837" spans="1:8">
      <c r="A837" s="44" t="s">
        <v>992</v>
      </c>
      <c r="B837" s="44" t="s">
        <v>90</v>
      </c>
      <c r="C837" s="45">
        <v>46124</v>
      </c>
      <c r="D837" s="47">
        <v>721</v>
      </c>
      <c r="E837" s="181"/>
      <c r="F837" s="47">
        <v>0</v>
      </c>
      <c r="G837" s="181"/>
      <c r="H837" s="47">
        <v>0</v>
      </c>
    </row>
    <row r="838" spans="1:8">
      <c r="A838" s="44" t="s">
        <v>992</v>
      </c>
      <c r="B838" s="44" t="s">
        <v>90</v>
      </c>
      <c r="C838" s="45">
        <v>46131</v>
      </c>
      <c r="D838" s="47">
        <v>721</v>
      </c>
      <c r="E838" s="181"/>
      <c r="F838" s="47">
        <v>0</v>
      </c>
      <c r="G838" s="181"/>
      <c r="H838" s="47">
        <v>0</v>
      </c>
    </row>
    <row r="839" spans="1:8">
      <c r="A839" s="44" t="s">
        <v>992</v>
      </c>
      <c r="B839" s="44" t="s">
        <v>90</v>
      </c>
      <c r="C839" s="45">
        <v>46138</v>
      </c>
      <c r="D839" s="47">
        <v>721</v>
      </c>
      <c r="E839" s="181"/>
      <c r="F839" s="47">
        <v>0</v>
      </c>
      <c r="G839" s="181"/>
      <c r="H839" s="47">
        <v>0</v>
      </c>
    </row>
    <row r="840" spans="1:8">
      <c r="A840" s="44" t="s">
        <v>992</v>
      </c>
      <c r="B840" s="44" t="s">
        <v>90</v>
      </c>
      <c r="C840" s="45">
        <v>46145</v>
      </c>
      <c r="D840" s="47">
        <v>721</v>
      </c>
      <c r="E840" s="181"/>
      <c r="F840" s="47">
        <v>0</v>
      </c>
      <c r="G840" s="181"/>
      <c r="H840" s="47">
        <v>0</v>
      </c>
    </row>
    <row r="841" spans="1:8">
      <c r="A841" s="44" t="s">
        <v>992</v>
      </c>
      <c r="B841" s="44" t="s">
        <v>90</v>
      </c>
      <c r="C841" s="45">
        <v>46152</v>
      </c>
      <c r="D841" s="47">
        <v>721</v>
      </c>
      <c r="E841" s="181"/>
      <c r="F841" s="47">
        <v>0</v>
      </c>
      <c r="G841" s="181"/>
      <c r="H841" s="47">
        <v>0</v>
      </c>
    </row>
    <row r="842" spans="1:8">
      <c r="A842" s="44" t="s">
        <v>992</v>
      </c>
      <c r="B842" s="44" t="s">
        <v>90</v>
      </c>
      <c r="C842" s="45">
        <v>46159</v>
      </c>
      <c r="D842" s="47">
        <v>721</v>
      </c>
      <c r="E842" s="181"/>
      <c r="F842" s="47">
        <v>0</v>
      </c>
      <c r="G842" s="181"/>
      <c r="H842" s="47">
        <v>0</v>
      </c>
    </row>
    <row r="843" spans="1:8">
      <c r="A843" s="44" t="s">
        <v>992</v>
      </c>
      <c r="B843" s="44" t="s">
        <v>90</v>
      </c>
      <c r="C843" s="45">
        <v>46166</v>
      </c>
      <c r="D843" s="47">
        <v>721</v>
      </c>
      <c r="E843" s="181"/>
      <c r="F843" s="49">
        <v>0</v>
      </c>
      <c r="G843" s="181"/>
      <c r="H843" s="47">
        <v>0</v>
      </c>
    </row>
    <row r="844" spans="1:8">
      <c r="A844" s="44" t="s">
        <v>992</v>
      </c>
      <c r="B844" s="44" t="s">
        <v>90</v>
      </c>
      <c r="C844" s="45">
        <v>46173</v>
      </c>
      <c r="D844" s="47">
        <v>722</v>
      </c>
      <c r="E844" s="181"/>
      <c r="F844" s="49">
        <v>0</v>
      </c>
      <c r="G844" s="181"/>
      <c r="H844" s="47">
        <v>0</v>
      </c>
    </row>
    <row r="845" spans="1:8">
      <c r="A845" s="44" t="s">
        <v>992</v>
      </c>
      <c r="B845" s="44" t="s">
        <v>90</v>
      </c>
      <c r="C845" s="45">
        <v>46180</v>
      </c>
      <c r="D845" s="47">
        <v>723</v>
      </c>
      <c r="E845" s="181"/>
      <c r="F845" s="49">
        <v>0</v>
      </c>
      <c r="G845" s="181"/>
      <c r="H845" s="47">
        <v>0</v>
      </c>
    </row>
    <row r="846" spans="1:8">
      <c r="A846" s="44" t="s">
        <v>992</v>
      </c>
      <c r="B846" s="44" t="s">
        <v>90</v>
      </c>
      <c r="C846" s="45">
        <v>46187</v>
      </c>
      <c r="D846" s="47">
        <v>723</v>
      </c>
      <c r="E846" s="181"/>
      <c r="F846" s="49">
        <v>0</v>
      </c>
      <c r="G846" s="181"/>
      <c r="H846" s="47">
        <v>0</v>
      </c>
    </row>
    <row r="847" spans="1:8">
      <c r="A847" s="44" t="s">
        <v>992</v>
      </c>
      <c r="B847" s="44" t="s">
        <v>235</v>
      </c>
      <c r="C847" s="45">
        <v>46103</v>
      </c>
      <c r="D847" s="47">
        <v>8</v>
      </c>
      <c r="E847" s="181"/>
      <c r="F847" s="47">
        <v>0</v>
      </c>
      <c r="G847" s="181"/>
      <c r="H847" s="47">
        <v>0</v>
      </c>
    </row>
    <row r="848" spans="1:8">
      <c r="A848" s="44" t="s">
        <v>992</v>
      </c>
      <c r="B848" s="44" t="s">
        <v>235</v>
      </c>
      <c r="C848" s="45">
        <v>46110</v>
      </c>
      <c r="D848" s="47">
        <v>8</v>
      </c>
      <c r="E848" s="181"/>
      <c r="F848" s="47">
        <v>0</v>
      </c>
      <c r="G848" s="181"/>
      <c r="H848" s="47">
        <v>0</v>
      </c>
    </row>
    <row r="849" spans="1:8">
      <c r="A849" s="44" t="s">
        <v>992</v>
      </c>
      <c r="B849" s="44" t="s">
        <v>235</v>
      </c>
      <c r="C849" s="45">
        <v>46117</v>
      </c>
      <c r="D849" s="47">
        <v>8</v>
      </c>
      <c r="E849" s="181"/>
      <c r="F849" s="47">
        <v>0</v>
      </c>
      <c r="G849" s="181"/>
      <c r="H849" s="47">
        <v>0</v>
      </c>
    </row>
    <row r="850" spans="1:8">
      <c r="A850" s="44" t="s">
        <v>992</v>
      </c>
      <c r="B850" s="44" t="s">
        <v>235</v>
      </c>
      <c r="C850" s="45">
        <v>46124</v>
      </c>
      <c r="D850" s="47">
        <v>8</v>
      </c>
      <c r="E850" s="181"/>
      <c r="F850" s="47">
        <v>0</v>
      </c>
      <c r="G850" s="181"/>
      <c r="H850" s="47">
        <v>0</v>
      </c>
    </row>
    <row r="851" spans="1:8">
      <c r="A851" s="44" t="s">
        <v>992</v>
      </c>
      <c r="B851" s="44" t="s">
        <v>235</v>
      </c>
      <c r="C851" s="45">
        <v>46131</v>
      </c>
      <c r="D851" s="47">
        <v>8</v>
      </c>
      <c r="E851" s="181"/>
      <c r="F851" s="47">
        <v>0</v>
      </c>
      <c r="G851" s="181"/>
      <c r="H851" s="47">
        <v>0</v>
      </c>
    </row>
    <row r="852" spans="1:8">
      <c r="A852" s="44" t="s">
        <v>992</v>
      </c>
      <c r="B852" s="44" t="s">
        <v>235</v>
      </c>
      <c r="C852" s="45">
        <v>46138</v>
      </c>
      <c r="D852" s="47">
        <v>8</v>
      </c>
      <c r="E852" s="181"/>
      <c r="F852" s="47">
        <v>0</v>
      </c>
      <c r="G852" s="181"/>
      <c r="H852" s="47">
        <v>0</v>
      </c>
    </row>
    <row r="853" spans="1:8">
      <c r="A853" s="44" t="s">
        <v>992</v>
      </c>
      <c r="B853" s="44" t="s">
        <v>235</v>
      </c>
      <c r="C853" s="45">
        <v>46145</v>
      </c>
      <c r="D853" s="47">
        <v>8</v>
      </c>
      <c r="E853" s="181"/>
      <c r="F853" s="47">
        <v>0</v>
      </c>
      <c r="G853" s="181"/>
      <c r="H853" s="47">
        <v>0</v>
      </c>
    </row>
    <row r="854" spans="1:8">
      <c r="A854" s="44" t="s">
        <v>992</v>
      </c>
      <c r="B854" s="44" t="s">
        <v>235</v>
      </c>
      <c r="C854" s="45">
        <v>46152</v>
      </c>
      <c r="D854" s="47">
        <v>8</v>
      </c>
      <c r="E854" s="181"/>
      <c r="F854" s="47">
        <v>0</v>
      </c>
      <c r="G854" s="181"/>
      <c r="H854" s="47">
        <v>0</v>
      </c>
    </row>
    <row r="855" spans="1:8">
      <c r="A855" s="44" t="s">
        <v>992</v>
      </c>
      <c r="B855" s="44" t="s">
        <v>235</v>
      </c>
      <c r="C855" s="45">
        <v>46159</v>
      </c>
      <c r="D855" s="47">
        <v>8</v>
      </c>
      <c r="E855" s="181"/>
      <c r="F855" s="47">
        <v>0</v>
      </c>
      <c r="G855" s="181"/>
      <c r="H855" s="47">
        <v>0</v>
      </c>
    </row>
    <row r="856" spans="1:8">
      <c r="A856" s="44" t="s">
        <v>992</v>
      </c>
      <c r="B856" s="44" t="s">
        <v>235</v>
      </c>
      <c r="C856" s="45">
        <v>46166</v>
      </c>
      <c r="D856" s="47">
        <v>8</v>
      </c>
      <c r="E856" s="181"/>
      <c r="F856" s="47">
        <v>0</v>
      </c>
      <c r="G856" s="181"/>
      <c r="H856" s="47">
        <v>0</v>
      </c>
    </row>
    <row r="857" spans="1:8">
      <c r="A857" s="44" t="s">
        <v>992</v>
      </c>
      <c r="B857" s="44" t="s">
        <v>235</v>
      </c>
      <c r="C857" s="45">
        <v>46173</v>
      </c>
      <c r="D857" s="47">
        <v>8</v>
      </c>
      <c r="E857" s="181"/>
      <c r="F857" s="47">
        <v>0</v>
      </c>
      <c r="G857" s="181"/>
      <c r="H857" s="47">
        <v>0</v>
      </c>
    </row>
    <row r="858" spans="1:8">
      <c r="A858" s="44" t="s">
        <v>992</v>
      </c>
      <c r="B858" s="44" t="s">
        <v>235</v>
      </c>
      <c r="C858" s="45">
        <v>46180</v>
      </c>
      <c r="D858" s="47">
        <v>8</v>
      </c>
      <c r="E858" s="181"/>
      <c r="F858" s="47">
        <v>0</v>
      </c>
      <c r="G858" s="181"/>
      <c r="H858" s="47">
        <v>0</v>
      </c>
    </row>
    <row r="859" spans="1:8">
      <c r="A859" s="44" t="s">
        <v>992</v>
      </c>
      <c r="B859" s="44" t="s">
        <v>235</v>
      </c>
      <c r="C859" s="45">
        <v>46187</v>
      </c>
      <c r="D859" s="47">
        <v>8</v>
      </c>
      <c r="E859" s="181"/>
      <c r="F859" s="47">
        <v>0</v>
      </c>
      <c r="G859" s="181"/>
      <c r="H859" s="47">
        <v>0</v>
      </c>
    </row>
    <row r="860" spans="1:8">
      <c r="A860" s="44" t="s">
        <v>992</v>
      </c>
      <c r="B860" s="44" t="s">
        <v>123</v>
      </c>
      <c r="C860" s="45">
        <v>46103</v>
      </c>
      <c r="D860" s="47">
        <v>1724</v>
      </c>
      <c r="E860" s="180">
        <v>0.56999999999999995</v>
      </c>
      <c r="F860" s="47">
        <v>0</v>
      </c>
      <c r="G860" s="180">
        <v>-1</v>
      </c>
      <c r="H860" s="47">
        <v>1095</v>
      </c>
    </row>
    <row r="861" spans="1:8">
      <c r="A861" s="44" t="s">
        <v>992</v>
      </c>
      <c r="B861" s="44" t="s">
        <v>123</v>
      </c>
      <c r="C861" s="45">
        <v>46110</v>
      </c>
      <c r="D861" s="47">
        <v>1715</v>
      </c>
      <c r="E861" s="180">
        <v>0.49</v>
      </c>
      <c r="F861" s="47">
        <v>0</v>
      </c>
      <c r="G861" s="180">
        <v>-1</v>
      </c>
      <c r="H861" s="47">
        <v>1151</v>
      </c>
    </row>
    <row r="862" spans="1:8">
      <c r="A862" s="44" t="s">
        <v>992</v>
      </c>
      <c r="B862" s="44" t="s">
        <v>123</v>
      </c>
      <c r="C862" s="45">
        <v>46117</v>
      </c>
      <c r="D862" s="47">
        <v>1738</v>
      </c>
      <c r="E862" s="180">
        <v>0.56000000000000005</v>
      </c>
      <c r="F862" s="47">
        <v>0</v>
      </c>
      <c r="G862" s="180">
        <v>-1</v>
      </c>
      <c r="H862" s="47">
        <v>1114</v>
      </c>
    </row>
    <row r="863" spans="1:8">
      <c r="A863" s="44" t="s">
        <v>992</v>
      </c>
      <c r="B863" s="44" t="s">
        <v>123</v>
      </c>
      <c r="C863" s="45">
        <v>46124</v>
      </c>
      <c r="D863" s="47">
        <v>1738</v>
      </c>
      <c r="E863" s="180">
        <v>0.52</v>
      </c>
      <c r="F863" s="47">
        <v>0</v>
      </c>
      <c r="G863" s="180">
        <v>-1</v>
      </c>
      <c r="H863" s="47">
        <v>1142</v>
      </c>
    </row>
    <row r="864" spans="1:8">
      <c r="A864" s="44" t="s">
        <v>992</v>
      </c>
      <c r="B864" s="44" t="s">
        <v>123</v>
      </c>
      <c r="C864" s="45">
        <v>46131</v>
      </c>
      <c r="D864" s="47">
        <v>1732</v>
      </c>
      <c r="E864" s="180">
        <v>0.56000000000000005</v>
      </c>
      <c r="F864" s="47">
        <v>0</v>
      </c>
      <c r="G864" s="180">
        <v>-1</v>
      </c>
      <c r="H864" s="47">
        <v>1112</v>
      </c>
    </row>
    <row r="865" spans="1:8">
      <c r="A865" s="44" t="s">
        <v>992</v>
      </c>
      <c r="B865" s="44" t="s">
        <v>123</v>
      </c>
      <c r="C865" s="45">
        <v>46138</v>
      </c>
      <c r="D865" s="47">
        <v>1751</v>
      </c>
      <c r="E865" s="180">
        <v>0.54</v>
      </c>
      <c r="F865" s="47">
        <v>0</v>
      </c>
      <c r="G865" s="180">
        <v>-1</v>
      </c>
      <c r="H865" s="47">
        <v>1138</v>
      </c>
    </row>
    <row r="866" spans="1:8">
      <c r="A866" s="44" t="s">
        <v>992</v>
      </c>
      <c r="B866" s="44" t="s">
        <v>123</v>
      </c>
      <c r="C866" s="45">
        <v>46145</v>
      </c>
      <c r="D866" s="47">
        <v>1429</v>
      </c>
      <c r="E866" s="180">
        <v>0.42</v>
      </c>
      <c r="F866" s="47">
        <v>0</v>
      </c>
      <c r="G866" s="180">
        <v>-1</v>
      </c>
      <c r="H866" s="47">
        <v>1006</v>
      </c>
    </row>
    <row r="867" spans="1:8">
      <c r="A867" s="44" t="s">
        <v>992</v>
      </c>
      <c r="B867" s="44" t="s">
        <v>123</v>
      </c>
      <c r="C867" s="45">
        <v>46152</v>
      </c>
      <c r="D867" s="47">
        <v>1384</v>
      </c>
      <c r="E867" s="180">
        <v>0.44</v>
      </c>
      <c r="F867" s="47">
        <v>0</v>
      </c>
      <c r="G867" s="180">
        <v>-1</v>
      </c>
      <c r="H867" s="47">
        <v>959</v>
      </c>
    </row>
    <row r="868" spans="1:8">
      <c r="A868" s="44" t="s">
        <v>992</v>
      </c>
      <c r="B868" s="44" t="s">
        <v>123</v>
      </c>
      <c r="C868" s="45">
        <v>46159</v>
      </c>
      <c r="D868" s="47">
        <v>1388</v>
      </c>
      <c r="E868" s="180">
        <v>0.44</v>
      </c>
      <c r="F868" s="47">
        <v>0</v>
      </c>
      <c r="G868" s="180">
        <v>-1</v>
      </c>
      <c r="H868" s="47">
        <v>966</v>
      </c>
    </row>
    <row r="869" spans="1:8">
      <c r="A869" s="44" t="s">
        <v>992</v>
      </c>
      <c r="B869" s="44" t="s">
        <v>123</v>
      </c>
      <c r="C869" s="45">
        <v>46166</v>
      </c>
      <c r="D869" s="47">
        <v>1384</v>
      </c>
      <c r="E869" s="180">
        <v>0.2</v>
      </c>
      <c r="F869" s="47">
        <v>0</v>
      </c>
      <c r="G869" s="180">
        <v>-1</v>
      </c>
      <c r="H869" s="47">
        <v>1149</v>
      </c>
    </row>
    <row r="870" spans="1:8">
      <c r="A870" s="44" t="s">
        <v>992</v>
      </c>
      <c r="B870" s="44" t="s">
        <v>123</v>
      </c>
      <c r="C870" s="45">
        <v>46173</v>
      </c>
      <c r="D870" s="47">
        <v>1284</v>
      </c>
      <c r="E870" s="180">
        <v>0.02</v>
      </c>
      <c r="F870" s="47">
        <v>0</v>
      </c>
      <c r="G870" s="180">
        <v>-1</v>
      </c>
      <c r="H870" s="47">
        <v>1264</v>
      </c>
    </row>
    <row r="871" spans="1:8">
      <c r="A871" s="44" t="s">
        <v>992</v>
      </c>
      <c r="B871" s="44" t="s">
        <v>123</v>
      </c>
      <c r="C871" s="45">
        <v>46180</v>
      </c>
      <c r="D871" s="47">
        <v>1278</v>
      </c>
      <c r="E871" s="180">
        <v>0.06</v>
      </c>
      <c r="F871" s="47">
        <v>0</v>
      </c>
      <c r="G871" s="180">
        <v>-1</v>
      </c>
      <c r="H871" s="47">
        <v>1202</v>
      </c>
    </row>
    <row r="872" spans="1:8">
      <c r="A872" s="44" t="s">
        <v>992</v>
      </c>
      <c r="B872" s="44" t="s">
        <v>123</v>
      </c>
      <c r="C872" s="45">
        <v>46187</v>
      </c>
      <c r="D872" s="47">
        <v>1270</v>
      </c>
      <c r="E872" s="180">
        <v>0.1</v>
      </c>
      <c r="F872" s="47">
        <v>0</v>
      </c>
      <c r="G872" s="180">
        <v>-1</v>
      </c>
      <c r="H872" s="47">
        <v>1152</v>
      </c>
    </row>
    <row r="873" spans="1:8">
      <c r="A873" s="44" t="s">
        <v>992</v>
      </c>
      <c r="B873" s="44" t="s">
        <v>344</v>
      </c>
      <c r="C873" s="45">
        <v>46103</v>
      </c>
      <c r="D873" s="49">
        <v>0</v>
      </c>
      <c r="E873" s="181"/>
      <c r="F873" s="49">
        <v>0</v>
      </c>
      <c r="G873" s="181"/>
      <c r="H873" s="49">
        <v>0</v>
      </c>
    </row>
    <row r="874" spans="1:8">
      <c r="A874" s="44" t="s">
        <v>992</v>
      </c>
      <c r="B874" s="44" t="s">
        <v>344</v>
      </c>
      <c r="C874" s="45">
        <v>46110</v>
      </c>
      <c r="D874" s="49">
        <v>0</v>
      </c>
      <c r="E874" s="181"/>
      <c r="F874" s="47">
        <v>0</v>
      </c>
      <c r="G874" s="181"/>
      <c r="H874" s="49">
        <v>0</v>
      </c>
    </row>
    <row r="875" spans="1:8">
      <c r="A875" s="44" t="s">
        <v>992</v>
      </c>
      <c r="B875" s="44" t="s">
        <v>344</v>
      </c>
      <c r="C875" s="45">
        <v>46117</v>
      </c>
      <c r="D875" s="49">
        <v>0</v>
      </c>
      <c r="E875" s="181"/>
      <c r="F875" s="47">
        <v>0</v>
      </c>
      <c r="G875" s="181"/>
      <c r="H875" s="49">
        <v>0</v>
      </c>
    </row>
    <row r="876" spans="1:8">
      <c r="A876" s="44" t="s">
        <v>992</v>
      </c>
      <c r="B876" s="44" t="s">
        <v>344</v>
      </c>
      <c r="C876" s="45">
        <v>46124</v>
      </c>
      <c r="D876" s="49">
        <v>0</v>
      </c>
      <c r="E876" s="181"/>
      <c r="F876" s="47">
        <v>0</v>
      </c>
      <c r="G876" s="181"/>
      <c r="H876" s="49">
        <v>0</v>
      </c>
    </row>
    <row r="877" spans="1:8">
      <c r="A877" s="44" t="s">
        <v>992</v>
      </c>
      <c r="B877" s="44" t="s">
        <v>344</v>
      </c>
      <c r="C877" s="45">
        <v>46131</v>
      </c>
      <c r="D877" s="49">
        <v>0</v>
      </c>
      <c r="E877" s="181"/>
      <c r="F877" s="47">
        <v>0</v>
      </c>
      <c r="G877" s="181"/>
      <c r="H877" s="49">
        <v>0</v>
      </c>
    </row>
    <row r="878" spans="1:8">
      <c r="A878" s="44" t="s">
        <v>992</v>
      </c>
      <c r="B878" s="44" t="s">
        <v>344</v>
      </c>
      <c r="C878" s="45">
        <v>46138</v>
      </c>
      <c r="D878" s="49">
        <v>0</v>
      </c>
      <c r="E878" s="181"/>
      <c r="F878" s="47">
        <v>0</v>
      </c>
      <c r="G878" s="181"/>
      <c r="H878" s="49">
        <v>0</v>
      </c>
    </row>
    <row r="879" spans="1:8">
      <c r="A879" s="44" t="s">
        <v>992</v>
      </c>
      <c r="B879" s="44" t="s">
        <v>344</v>
      </c>
      <c r="C879" s="45">
        <v>46145</v>
      </c>
      <c r="D879" s="49">
        <v>0</v>
      </c>
      <c r="E879" s="181"/>
      <c r="F879" s="47">
        <v>0</v>
      </c>
      <c r="G879" s="181"/>
      <c r="H879" s="49">
        <v>0</v>
      </c>
    </row>
    <row r="880" spans="1:8">
      <c r="A880" s="44" t="s">
        <v>992</v>
      </c>
      <c r="B880" s="44" t="s">
        <v>344</v>
      </c>
      <c r="C880" s="45">
        <v>46152</v>
      </c>
      <c r="D880" s="49">
        <v>0</v>
      </c>
      <c r="E880" s="181"/>
      <c r="F880" s="47">
        <v>0</v>
      </c>
      <c r="G880" s="181"/>
      <c r="H880" s="49">
        <v>0</v>
      </c>
    </row>
    <row r="881" spans="1:8">
      <c r="A881" s="44" t="s">
        <v>992</v>
      </c>
      <c r="B881" s="44" t="s">
        <v>344</v>
      </c>
      <c r="C881" s="45">
        <v>46159</v>
      </c>
      <c r="D881" s="49">
        <v>0</v>
      </c>
      <c r="E881" s="181"/>
      <c r="F881" s="47">
        <v>0</v>
      </c>
      <c r="G881" s="181"/>
      <c r="H881" s="47">
        <v>0</v>
      </c>
    </row>
    <row r="882" spans="1:8">
      <c r="A882" s="44" t="s">
        <v>992</v>
      </c>
      <c r="B882" s="44" t="s">
        <v>344</v>
      </c>
      <c r="C882" s="45">
        <v>46166</v>
      </c>
      <c r="D882" s="49">
        <v>0</v>
      </c>
      <c r="E882" s="181"/>
      <c r="F882" s="49">
        <v>0</v>
      </c>
      <c r="G882" s="181"/>
      <c r="H882" s="47">
        <v>0</v>
      </c>
    </row>
    <row r="883" spans="1:8">
      <c r="A883" s="44" t="s">
        <v>992</v>
      </c>
      <c r="B883" s="44" t="s">
        <v>344</v>
      </c>
      <c r="C883" s="45">
        <v>46173</v>
      </c>
      <c r="D883" s="49">
        <v>0</v>
      </c>
      <c r="E883" s="181"/>
      <c r="F883" s="49">
        <v>0</v>
      </c>
      <c r="G883" s="181"/>
      <c r="H883" s="47">
        <v>0</v>
      </c>
    </row>
    <row r="884" spans="1:8">
      <c r="A884" s="44" t="s">
        <v>992</v>
      </c>
      <c r="B884" s="44" t="s">
        <v>344</v>
      </c>
      <c r="C884" s="45">
        <v>46180</v>
      </c>
      <c r="D884" s="49">
        <v>0</v>
      </c>
      <c r="E884" s="181"/>
      <c r="F884" s="49">
        <v>0</v>
      </c>
      <c r="G884" s="181"/>
      <c r="H884" s="47">
        <v>0</v>
      </c>
    </row>
    <row r="885" spans="1:8">
      <c r="A885" s="44" t="s">
        <v>992</v>
      </c>
      <c r="B885" s="44" t="s">
        <v>344</v>
      </c>
      <c r="C885" s="45">
        <v>46187</v>
      </c>
      <c r="D885" s="49">
        <v>0</v>
      </c>
      <c r="E885" s="181"/>
      <c r="F885" s="49">
        <v>0</v>
      </c>
      <c r="G885" s="181"/>
      <c r="H885" s="47">
        <v>0</v>
      </c>
    </row>
    <row r="886" spans="1:8">
      <c r="A886" s="44" t="s">
        <v>992</v>
      </c>
      <c r="B886" s="44" t="s">
        <v>154</v>
      </c>
      <c r="C886" s="45">
        <v>46103</v>
      </c>
      <c r="D886" s="49">
        <v>167</v>
      </c>
      <c r="E886" s="180">
        <v>-0.21</v>
      </c>
      <c r="F886" s="47">
        <v>0</v>
      </c>
      <c r="G886" s="180">
        <v>-1</v>
      </c>
      <c r="H886" s="49">
        <v>212</v>
      </c>
    </row>
    <row r="887" spans="1:8">
      <c r="A887" s="44" t="s">
        <v>992</v>
      </c>
      <c r="B887" s="44" t="s">
        <v>154</v>
      </c>
      <c r="C887" s="45">
        <v>46110</v>
      </c>
      <c r="D887" s="49">
        <v>184</v>
      </c>
      <c r="E887" s="180">
        <v>7.0000000000000007E-2</v>
      </c>
      <c r="F887" s="47">
        <v>0</v>
      </c>
      <c r="G887" s="180">
        <v>-1</v>
      </c>
      <c r="H887" s="49">
        <v>172</v>
      </c>
    </row>
    <row r="888" spans="1:8">
      <c r="A888" s="44" t="s">
        <v>992</v>
      </c>
      <c r="B888" s="44" t="s">
        <v>154</v>
      </c>
      <c r="C888" s="45">
        <v>46117</v>
      </c>
      <c r="D888" s="49">
        <v>206</v>
      </c>
      <c r="E888" s="180">
        <v>0.63</v>
      </c>
      <c r="F888" s="47">
        <v>0</v>
      </c>
      <c r="G888" s="180">
        <v>-1</v>
      </c>
      <c r="H888" s="49">
        <v>126</v>
      </c>
    </row>
    <row r="889" spans="1:8">
      <c r="A889" s="44" t="s">
        <v>992</v>
      </c>
      <c r="B889" s="44" t="s">
        <v>154</v>
      </c>
      <c r="C889" s="45">
        <v>46124</v>
      </c>
      <c r="D889" s="49">
        <v>216</v>
      </c>
      <c r="E889" s="180">
        <v>0.16</v>
      </c>
      <c r="F889" s="47">
        <v>0</v>
      </c>
      <c r="G889" s="180">
        <v>-1</v>
      </c>
      <c r="H889" s="49">
        <v>186</v>
      </c>
    </row>
    <row r="890" spans="1:8">
      <c r="A890" s="44" t="s">
        <v>992</v>
      </c>
      <c r="B890" s="44" t="s">
        <v>154</v>
      </c>
      <c r="C890" s="45">
        <v>46131</v>
      </c>
      <c r="D890" s="49">
        <v>219</v>
      </c>
      <c r="E890" s="180">
        <v>0.18</v>
      </c>
      <c r="F890" s="47">
        <v>0</v>
      </c>
      <c r="G890" s="180">
        <v>-1</v>
      </c>
      <c r="H890" s="49">
        <v>186</v>
      </c>
    </row>
    <row r="891" spans="1:8">
      <c r="A891" s="44" t="s">
        <v>992</v>
      </c>
      <c r="B891" s="44" t="s">
        <v>154</v>
      </c>
      <c r="C891" s="45">
        <v>46138</v>
      </c>
      <c r="D891" s="49">
        <v>219</v>
      </c>
      <c r="E891" s="180">
        <v>0.3</v>
      </c>
      <c r="F891" s="47">
        <v>0</v>
      </c>
      <c r="G891" s="180">
        <v>-1</v>
      </c>
      <c r="H891" s="49">
        <v>168</v>
      </c>
    </row>
    <row r="892" spans="1:8">
      <c r="A892" s="44" t="s">
        <v>992</v>
      </c>
      <c r="B892" s="44" t="s">
        <v>154</v>
      </c>
      <c r="C892" s="45">
        <v>46145</v>
      </c>
      <c r="D892" s="49">
        <v>231</v>
      </c>
      <c r="E892" s="180">
        <v>0.28000000000000003</v>
      </c>
      <c r="F892" s="47">
        <v>0</v>
      </c>
      <c r="G892" s="180">
        <v>-1</v>
      </c>
      <c r="H892" s="49">
        <v>180</v>
      </c>
    </row>
    <row r="893" spans="1:8">
      <c r="A893" s="44" t="s">
        <v>992</v>
      </c>
      <c r="B893" s="44" t="s">
        <v>154</v>
      </c>
      <c r="C893" s="45">
        <v>46152</v>
      </c>
      <c r="D893" s="49">
        <v>235</v>
      </c>
      <c r="E893" s="180">
        <v>0.2</v>
      </c>
      <c r="F893" s="47">
        <v>0</v>
      </c>
      <c r="G893" s="180">
        <v>-1</v>
      </c>
      <c r="H893" s="49">
        <v>195</v>
      </c>
    </row>
    <row r="894" spans="1:8">
      <c r="A894" s="44" t="s">
        <v>992</v>
      </c>
      <c r="B894" s="44" t="s">
        <v>154</v>
      </c>
      <c r="C894" s="45">
        <v>46159</v>
      </c>
      <c r="D894" s="49">
        <v>235</v>
      </c>
      <c r="E894" s="180">
        <v>0.56000000000000005</v>
      </c>
      <c r="F894" s="47">
        <v>0</v>
      </c>
      <c r="G894" s="180">
        <v>-1</v>
      </c>
      <c r="H894" s="49">
        <v>151</v>
      </c>
    </row>
    <row r="895" spans="1:8">
      <c r="A895" s="44" t="s">
        <v>992</v>
      </c>
      <c r="B895" s="44" t="s">
        <v>154</v>
      </c>
      <c r="C895" s="45">
        <v>46166</v>
      </c>
      <c r="D895" s="49">
        <v>242</v>
      </c>
      <c r="E895" s="180">
        <v>0.25</v>
      </c>
      <c r="F895" s="47">
        <v>0</v>
      </c>
      <c r="G895" s="180">
        <v>-1</v>
      </c>
      <c r="H895" s="49">
        <v>193</v>
      </c>
    </row>
    <row r="896" spans="1:8">
      <c r="A896" s="44" t="s">
        <v>992</v>
      </c>
      <c r="B896" s="44" t="s">
        <v>154</v>
      </c>
      <c r="C896" s="45">
        <v>46173</v>
      </c>
      <c r="D896" s="49">
        <v>262</v>
      </c>
      <c r="E896" s="180">
        <v>0.18</v>
      </c>
      <c r="F896" s="47">
        <v>0</v>
      </c>
      <c r="G896" s="180">
        <v>-1</v>
      </c>
      <c r="H896" s="49">
        <v>221</v>
      </c>
    </row>
    <row r="897" spans="1:8">
      <c r="A897" s="44" t="s">
        <v>992</v>
      </c>
      <c r="B897" s="44" t="s">
        <v>154</v>
      </c>
      <c r="C897" s="45">
        <v>46180</v>
      </c>
      <c r="D897" s="49">
        <v>261</v>
      </c>
      <c r="E897" s="180">
        <v>0.73</v>
      </c>
      <c r="F897" s="47">
        <v>0</v>
      </c>
      <c r="G897" s="180">
        <v>-1</v>
      </c>
      <c r="H897" s="49">
        <v>151</v>
      </c>
    </row>
    <row r="898" spans="1:8">
      <c r="A898" s="44" t="s">
        <v>992</v>
      </c>
      <c r="B898" s="44" t="s">
        <v>154</v>
      </c>
      <c r="C898" s="45">
        <v>46187</v>
      </c>
      <c r="D898" s="49">
        <v>256</v>
      </c>
      <c r="E898" s="180">
        <v>1.02</v>
      </c>
      <c r="F898" s="47">
        <v>0</v>
      </c>
      <c r="G898" s="180">
        <v>-1</v>
      </c>
      <c r="H898" s="49">
        <v>127</v>
      </c>
    </row>
    <row r="899" spans="1:8">
      <c r="A899" s="44" t="s">
        <v>992</v>
      </c>
      <c r="B899" s="44" t="s">
        <v>290</v>
      </c>
      <c r="C899" s="45">
        <v>46103</v>
      </c>
      <c r="D899" s="47">
        <v>1</v>
      </c>
      <c r="E899" s="180">
        <v>-0.81</v>
      </c>
      <c r="F899" s="47">
        <v>0</v>
      </c>
      <c r="G899" s="180">
        <v>-1</v>
      </c>
      <c r="H899" s="47">
        <v>3</v>
      </c>
    </row>
    <row r="900" spans="1:8">
      <c r="A900" s="44" t="s">
        <v>992</v>
      </c>
      <c r="B900" s="44" t="s">
        <v>290</v>
      </c>
      <c r="C900" s="45">
        <v>46110</v>
      </c>
      <c r="D900" s="47">
        <v>1</v>
      </c>
      <c r="E900" s="181"/>
      <c r="F900" s="47">
        <v>0</v>
      </c>
      <c r="G900" s="181"/>
      <c r="H900" s="47">
        <v>0</v>
      </c>
    </row>
    <row r="901" spans="1:8">
      <c r="A901" s="44" t="s">
        <v>992</v>
      </c>
      <c r="B901" s="44" t="s">
        <v>290</v>
      </c>
      <c r="C901" s="45">
        <v>46117</v>
      </c>
      <c r="D901" s="47">
        <v>1</v>
      </c>
      <c r="E901" s="180">
        <v>-0.78</v>
      </c>
      <c r="F901" s="47">
        <v>0</v>
      </c>
      <c r="G901" s="180">
        <v>-1</v>
      </c>
      <c r="H901" s="47">
        <v>3</v>
      </c>
    </row>
    <row r="902" spans="1:8">
      <c r="A902" s="44" t="s">
        <v>992</v>
      </c>
      <c r="B902" s="44" t="s">
        <v>290</v>
      </c>
      <c r="C902" s="45">
        <v>46124</v>
      </c>
      <c r="D902" s="47">
        <v>1</v>
      </c>
      <c r="E902" s="180">
        <v>-0.39</v>
      </c>
      <c r="F902" s="47">
        <v>0</v>
      </c>
      <c r="G902" s="180">
        <v>-1</v>
      </c>
      <c r="H902" s="47">
        <v>1</v>
      </c>
    </row>
    <row r="903" spans="1:8">
      <c r="A903" s="44" t="s">
        <v>992</v>
      </c>
      <c r="B903" s="44" t="s">
        <v>290</v>
      </c>
      <c r="C903" s="45">
        <v>46131</v>
      </c>
      <c r="D903" s="47">
        <v>1</v>
      </c>
      <c r="E903" s="180">
        <v>-0.67</v>
      </c>
      <c r="F903" s="47">
        <v>0</v>
      </c>
      <c r="G903" s="180">
        <v>-1</v>
      </c>
      <c r="H903" s="47">
        <v>2</v>
      </c>
    </row>
    <row r="904" spans="1:8">
      <c r="A904" s="44" t="s">
        <v>992</v>
      </c>
      <c r="B904" s="44" t="s">
        <v>290</v>
      </c>
      <c r="C904" s="45">
        <v>46138</v>
      </c>
      <c r="D904" s="47">
        <v>1</v>
      </c>
      <c r="E904" s="181"/>
      <c r="F904" s="47">
        <v>0</v>
      </c>
      <c r="G904" s="181"/>
      <c r="H904" s="47">
        <v>0</v>
      </c>
    </row>
    <row r="905" spans="1:8">
      <c r="A905" s="44" t="s">
        <v>992</v>
      </c>
      <c r="B905" s="44" t="s">
        <v>290</v>
      </c>
      <c r="C905" s="45">
        <v>46145</v>
      </c>
      <c r="D905" s="47">
        <v>1</v>
      </c>
      <c r="E905" s="181"/>
      <c r="F905" s="47">
        <v>0</v>
      </c>
      <c r="G905" s="181"/>
      <c r="H905" s="47">
        <v>0</v>
      </c>
    </row>
    <row r="906" spans="1:8">
      <c r="A906" s="44" t="s">
        <v>992</v>
      </c>
      <c r="B906" s="44" t="s">
        <v>290</v>
      </c>
      <c r="C906" s="45">
        <v>46152</v>
      </c>
      <c r="D906" s="47">
        <v>1</v>
      </c>
      <c r="E906" s="180">
        <v>-0.43</v>
      </c>
      <c r="F906" s="47">
        <v>0</v>
      </c>
      <c r="G906" s="180">
        <v>-1</v>
      </c>
      <c r="H906" s="47">
        <v>1</v>
      </c>
    </row>
    <row r="907" spans="1:8">
      <c r="A907" s="44" t="s">
        <v>992</v>
      </c>
      <c r="B907" s="44" t="s">
        <v>290</v>
      </c>
      <c r="C907" s="45">
        <v>46159</v>
      </c>
      <c r="D907" s="47">
        <v>0</v>
      </c>
      <c r="E907" s="181"/>
      <c r="F907" s="47">
        <v>0</v>
      </c>
      <c r="G907" s="181"/>
      <c r="H907" s="47">
        <v>0</v>
      </c>
    </row>
    <row r="908" spans="1:8">
      <c r="A908" s="44" t="s">
        <v>992</v>
      </c>
      <c r="B908" s="44" t="s">
        <v>290</v>
      </c>
      <c r="C908" s="45">
        <v>46166</v>
      </c>
      <c r="D908" s="47">
        <v>0</v>
      </c>
      <c r="E908" s="180">
        <v>-0.75</v>
      </c>
      <c r="F908" s="47">
        <v>0</v>
      </c>
      <c r="G908" s="180">
        <v>-1</v>
      </c>
      <c r="H908" s="47">
        <v>2</v>
      </c>
    </row>
    <row r="909" spans="1:8">
      <c r="A909" s="44" t="s">
        <v>992</v>
      </c>
      <c r="B909" s="44" t="s">
        <v>290</v>
      </c>
      <c r="C909" s="45">
        <v>46173</v>
      </c>
      <c r="D909" s="47">
        <v>1</v>
      </c>
      <c r="E909" s="180">
        <v>-0.48</v>
      </c>
      <c r="F909" s="47">
        <v>0</v>
      </c>
      <c r="G909" s="180">
        <v>-1</v>
      </c>
      <c r="H909" s="47">
        <v>1</v>
      </c>
    </row>
    <row r="910" spans="1:8">
      <c r="A910" s="44" t="s">
        <v>992</v>
      </c>
      <c r="B910" s="44" t="s">
        <v>290</v>
      </c>
      <c r="C910" s="45">
        <v>46180</v>
      </c>
      <c r="D910" s="47">
        <v>1</v>
      </c>
      <c r="E910" s="181"/>
      <c r="F910" s="47">
        <v>0</v>
      </c>
      <c r="G910" s="181"/>
      <c r="H910" s="47">
        <v>0</v>
      </c>
    </row>
    <row r="911" spans="1:8">
      <c r="A911" s="44" t="s">
        <v>992</v>
      </c>
      <c r="B911" s="44" t="s">
        <v>290</v>
      </c>
      <c r="C911" s="45">
        <v>46187</v>
      </c>
      <c r="D911" s="47">
        <v>1</v>
      </c>
      <c r="E911" s="180">
        <v>-0.39</v>
      </c>
      <c r="F911" s="47">
        <v>0</v>
      </c>
      <c r="G911" s="180">
        <v>-1</v>
      </c>
      <c r="H911" s="47">
        <v>1</v>
      </c>
    </row>
    <row r="912" spans="1:8">
      <c r="A912" s="44" t="s">
        <v>992</v>
      </c>
      <c r="B912" s="44" t="s">
        <v>138</v>
      </c>
      <c r="C912" s="45">
        <v>46103</v>
      </c>
      <c r="D912" s="49">
        <v>159</v>
      </c>
      <c r="E912" s="180">
        <v>1.61</v>
      </c>
      <c r="F912" s="47">
        <v>0</v>
      </c>
      <c r="G912" s="180">
        <v>-1</v>
      </c>
      <c r="H912" s="49">
        <v>61</v>
      </c>
    </row>
    <row r="913" spans="1:8">
      <c r="A913" s="44" t="s">
        <v>992</v>
      </c>
      <c r="B913" s="44" t="s">
        <v>138</v>
      </c>
      <c r="C913" s="45">
        <v>46110</v>
      </c>
      <c r="D913" s="49">
        <v>167</v>
      </c>
      <c r="E913" s="180">
        <v>1.35</v>
      </c>
      <c r="F913" s="47">
        <v>0</v>
      </c>
      <c r="G913" s="180">
        <v>-1</v>
      </c>
      <c r="H913" s="49">
        <v>71</v>
      </c>
    </row>
    <row r="914" spans="1:8">
      <c r="A914" s="44" t="s">
        <v>992</v>
      </c>
      <c r="B914" s="44" t="s">
        <v>138</v>
      </c>
      <c r="C914" s="45">
        <v>46117</v>
      </c>
      <c r="D914" s="49">
        <v>112</v>
      </c>
      <c r="E914" s="180">
        <v>0.65</v>
      </c>
      <c r="F914" s="47">
        <v>0</v>
      </c>
      <c r="G914" s="180">
        <v>-1</v>
      </c>
      <c r="H914" s="49">
        <v>68</v>
      </c>
    </row>
    <row r="915" spans="1:8">
      <c r="A915" s="44" t="s">
        <v>992</v>
      </c>
      <c r="B915" s="44" t="s">
        <v>138</v>
      </c>
      <c r="C915" s="45">
        <v>46124</v>
      </c>
      <c r="D915" s="49">
        <v>106</v>
      </c>
      <c r="E915" s="180">
        <v>0.22</v>
      </c>
      <c r="F915" s="47">
        <v>0</v>
      </c>
      <c r="G915" s="180">
        <v>-1</v>
      </c>
      <c r="H915" s="49">
        <v>87</v>
      </c>
    </row>
    <row r="916" spans="1:8">
      <c r="A916" s="44" t="s">
        <v>992</v>
      </c>
      <c r="B916" s="44" t="s">
        <v>138</v>
      </c>
      <c r="C916" s="45">
        <v>46131</v>
      </c>
      <c r="D916" s="49">
        <v>106</v>
      </c>
      <c r="E916" s="180">
        <v>-0.6</v>
      </c>
      <c r="F916" s="47">
        <v>0</v>
      </c>
      <c r="G916" s="180">
        <v>-1</v>
      </c>
      <c r="H916" s="49">
        <v>262</v>
      </c>
    </row>
    <row r="917" spans="1:8">
      <c r="A917" s="44" t="s">
        <v>992</v>
      </c>
      <c r="B917" s="44" t="s">
        <v>138</v>
      </c>
      <c r="C917" s="45">
        <v>46138</v>
      </c>
      <c r="D917" s="49">
        <v>108</v>
      </c>
      <c r="E917" s="180">
        <v>-0.74</v>
      </c>
      <c r="F917" s="47">
        <v>0</v>
      </c>
      <c r="G917" s="180">
        <v>-1</v>
      </c>
      <c r="H917" s="49">
        <v>413</v>
      </c>
    </row>
    <row r="918" spans="1:8">
      <c r="A918" s="44" t="s">
        <v>992</v>
      </c>
      <c r="B918" s="44" t="s">
        <v>138</v>
      </c>
      <c r="C918" s="45">
        <v>46145</v>
      </c>
      <c r="D918" s="49">
        <v>126</v>
      </c>
      <c r="E918" s="180">
        <v>-0.71</v>
      </c>
      <c r="F918" s="47">
        <v>0</v>
      </c>
      <c r="G918" s="180">
        <v>-1</v>
      </c>
      <c r="H918" s="49">
        <v>435</v>
      </c>
    </row>
    <row r="919" spans="1:8">
      <c r="A919" s="44" t="s">
        <v>992</v>
      </c>
      <c r="B919" s="44" t="s">
        <v>138</v>
      </c>
      <c r="C919" s="45">
        <v>46152</v>
      </c>
      <c r="D919" s="49">
        <v>129</v>
      </c>
      <c r="E919" s="180">
        <v>-0.65</v>
      </c>
      <c r="F919" s="47">
        <v>0</v>
      </c>
      <c r="G919" s="180">
        <v>-1</v>
      </c>
      <c r="H919" s="49">
        <v>366</v>
      </c>
    </row>
    <row r="920" spans="1:8">
      <c r="A920" s="44" t="s">
        <v>992</v>
      </c>
      <c r="B920" s="44" t="s">
        <v>138</v>
      </c>
      <c r="C920" s="45">
        <v>46159</v>
      </c>
      <c r="D920" s="49">
        <v>124</v>
      </c>
      <c r="E920" s="180">
        <v>-0.74</v>
      </c>
      <c r="F920" s="47">
        <v>0</v>
      </c>
      <c r="G920" s="180">
        <v>-1</v>
      </c>
      <c r="H920" s="49">
        <v>482</v>
      </c>
    </row>
    <row r="921" spans="1:8">
      <c r="A921" s="44" t="s">
        <v>992</v>
      </c>
      <c r="B921" s="44" t="s">
        <v>138</v>
      </c>
      <c r="C921" s="45">
        <v>46166</v>
      </c>
      <c r="D921" s="49">
        <v>116</v>
      </c>
      <c r="E921" s="180">
        <v>-0.78</v>
      </c>
      <c r="F921" s="47">
        <v>0</v>
      </c>
      <c r="G921" s="180">
        <v>-1</v>
      </c>
      <c r="H921" s="49">
        <v>526</v>
      </c>
    </row>
    <row r="922" spans="1:8">
      <c r="A922" s="44" t="s">
        <v>992</v>
      </c>
      <c r="B922" s="44" t="s">
        <v>138</v>
      </c>
      <c r="C922" s="45">
        <v>46173</v>
      </c>
      <c r="D922" s="49">
        <v>134</v>
      </c>
      <c r="E922" s="180">
        <v>-0.56000000000000005</v>
      </c>
      <c r="F922" s="47">
        <v>0</v>
      </c>
      <c r="G922" s="180">
        <v>-1</v>
      </c>
      <c r="H922" s="49">
        <v>303</v>
      </c>
    </row>
    <row r="923" spans="1:8">
      <c r="A923" s="44" t="s">
        <v>992</v>
      </c>
      <c r="B923" s="44" t="s">
        <v>138</v>
      </c>
      <c r="C923" s="45">
        <v>46180</v>
      </c>
      <c r="D923" s="49">
        <v>143</v>
      </c>
      <c r="E923" s="180">
        <v>-0.37</v>
      </c>
      <c r="F923" s="47">
        <v>0</v>
      </c>
      <c r="G923" s="180">
        <v>-1</v>
      </c>
      <c r="H923" s="49">
        <v>227</v>
      </c>
    </row>
    <row r="924" spans="1:8">
      <c r="A924" s="44" t="s">
        <v>992</v>
      </c>
      <c r="B924" s="44" t="s">
        <v>138</v>
      </c>
      <c r="C924" s="45">
        <v>46187</v>
      </c>
      <c r="D924" s="49">
        <v>127</v>
      </c>
      <c r="E924" s="180">
        <v>0.26</v>
      </c>
      <c r="F924" s="47">
        <v>0</v>
      </c>
      <c r="G924" s="180">
        <v>-1</v>
      </c>
      <c r="H924" s="49">
        <v>101</v>
      </c>
    </row>
    <row r="925" spans="1:8">
      <c r="A925" s="44" t="s">
        <v>992</v>
      </c>
      <c r="B925" s="44" t="s">
        <v>257</v>
      </c>
      <c r="C925" s="45">
        <v>46103</v>
      </c>
      <c r="D925" s="49">
        <v>3</v>
      </c>
      <c r="E925" s="181"/>
      <c r="F925" s="47">
        <v>0</v>
      </c>
      <c r="G925" s="181"/>
      <c r="H925" s="49">
        <v>0</v>
      </c>
    </row>
    <row r="926" spans="1:8">
      <c r="A926" s="44" t="s">
        <v>992</v>
      </c>
      <c r="B926" s="44" t="s">
        <v>257</v>
      </c>
      <c r="C926" s="45">
        <v>46110</v>
      </c>
      <c r="D926" s="49">
        <v>3</v>
      </c>
      <c r="E926" s="181"/>
      <c r="F926" s="47">
        <v>0</v>
      </c>
      <c r="G926" s="181"/>
      <c r="H926" s="49">
        <v>0</v>
      </c>
    </row>
    <row r="927" spans="1:8">
      <c r="A927" s="44" t="s">
        <v>992</v>
      </c>
      <c r="B927" s="44" t="s">
        <v>257</v>
      </c>
      <c r="C927" s="45">
        <v>46117</v>
      </c>
      <c r="D927" s="49">
        <v>3</v>
      </c>
      <c r="E927" s="180">
        <v>1.66</v>
      </c>
      <c r="F927" s="47">
        <v>0</v>
      </c>
      <c r="G927" s="180">
        <v>-1</v>
      </c>
      <c r="H927" s="49">
        <v>1</v>
      </c>
    </row>
    <row r="928" spans="1:8">
      <c r="A928" s="44" t="s">
        <v>992</v>
      </c>
      <c r="B928" s="44" t="s">
        <v>257</v>
      </c>
      <c r="C928" s="45">
        <v>46124</v>
      </c>
      <c r="D928" s="49">
        <v>3</v>
      </c>
      <c r="E928" s="180">
        <v>1.66</v>
      </c>
      <c r="F928" s="47">
        <v>0</v>
      </c>
      <c r="G928" s="180">
        <v>-1</v>
      </c>
      <c r="H928" s="49">
        <v>1</v>
      </c>
    </row>
    <row r="929" spans="1:8">
      <c r="A929" s="44" t="s">
        <v>992</v>
      </c>
      <c r="B929" s="44" t="s">
        <v>257</v>
      </c>
      <c r="C929" s="45">
        <v>46131</v>
      </c>
      <c r="D929" s="49">
        <v>3</v>
      </c>
      <c r="E929" s="180">
        <v>1.66</v>
      </c>
      <c r="F929" s="47">
        <v>0</v>
      </c>
      <c r="G929" s="180">
        <v>-1</v>
      </c>
      <c r="H929" s="49">
        <v>1</v>
      </c>
    </row>
    <row r="930" spans="1:8">
      <c r="A930" s="44" t="s">
        <v>992</v>
      </c>
      <c r="B930" s="44" t="s">
        <v>257</v>
      </c>
      <c r="C930" s="45">
        <v>46138</v>
      </c>
      <c r="D930" s="49">
        <v>3</v>
      </c>
      <c r="E930" s="180">
        <v>1.66</v>
      </c>
      <c r="F930" s="47">
        <v>0</v>
      </c>
      <c r="G930" s="180">
        <v>-1</v>
      </c>
      <c r="H930" s="49">
        <v>1</v>
      </c>
    </row>
    <row r="931" spans="1:8">
      <c r="A931" s="44" t="s">
        <v>992</v>
      </c>
      <c r="B931" s="44" t="s">
        <v>257</v>
      </c>
      <c r="C931" s="45">
        <v>46145</v>
      </c>
      <c r="D931" s="49">
        <v>3</v>
      </c>
      <c r="E931" s="181"/>
      <c r="F931" s="47">
        <v>0</v>
      </c>
      <c r="G931" s="181"/>
      <c r="H931" s="49">
        <v>0</v>
      </c>
    </row>
    <row r="932" spans="1:8">
      <c r="A932" s="44" t="s">
        <v>992</v>
      </c>
      <c r="B932" s="44" t="s">
        <v>257</v>
      </c>
      <c r="C932" s="45">
        <v>46152</v>
      </c>
      <c r="D932" s="49">
        <v>3</v>
      </c>
      <c r="E932" s="181"/>
      <c r="F932" s="47">
        <v>0</v>
      </c>
      <c r="G932" s="181"/>
      <c r="H932" s="49">
        <v>0</v>
      </c>
    </row>
    <row r="933" spans="1:8">
      <c r="A933" s="44" t="s">
        <v>992</v>
      </c>
      <c r="B933" s="44" t="s">
        <v>257</v>
      </c>
      <c r="C933" s="45">
        <v>46159</v>
      </c>
      <c r="D933" s="49">
        <v>3</v>
      </c>
      <c r="E933" s="181"/>
      <c r="F933" s="47">
        <v>0</v>
      </c>
      <c r="G933" s="181"/>
      <c r="H933" s="49">
        <v>0</v>
      </c>
    </row>
    <row r="934" spans="1:8">
      <c r="A934" s="44" t="s">
        <v>992</v>
      </c>
      <c r="B934" s="44" t="s">
        <v>257</v>
      </c>
      <c r="C934" s="45">
        <v>46166</v>
      </c>
      <c r="D934" s="49">
        <v>3</v>
      </c>
      <c r="E934" s="181"/>
      <c r="F934" s="47">
        <v>0</v>
      </c>
      <c r="G934" s="181"/>
      <c r="H934" s="49">
        <v>0</v>
      </c>
    </row>
    <row r="935" spans="1:8">
      <c r="A935" s="44" t="s">
        <v>992</v>
      </c>
      <c r="B935" s="44" t="s">
        <v>257</v>
      </c>
      <c r="C935" s="45">
        <v>46173</v>
      </c>
      <c r="D935" s="49">
        <v>3</v>
      </c>
      <c r="E935" s="181"/>
      <c r="F935" s="47">
        <v>0</v>
      </c>
      <c r="G935" s="181"/>
      <c r="H935" s="49">
        <v>0</v>
      </c>
    </row>
    <row r="936" spans="1:8">
      <c r="A936" s="44" t="s">
        <v>992</v>
      </c>
      <c r="B936" s="44" t="s">
        <v>257</v>
      </c>
      <c r="C936" s="45">
        <v>46180</v>
      </c>
      <c r="D936" s="49">
        <v>3</v>
      </c>
      <c r="E936" s="181"/>
      <c r="F936" s="47">
        <v>0</v>
      </c>
      <c r="G936" s="181"/>
      <c r="H936" s="49">
        <v>0</v>
      </c>
    </row>
    <row r="937" spans="1:8">
      <c r="A937" s="44" t="s">
        <v>992</v>
      </c>
      <c r="B937" s="44" t="s">
        <v>257</v>
      </c>
      <c r="C937" s="45">
        <v>46187</v>
      </c>
      <c r="D937" s="49">
        <v>3</v>
      </c>
      <c r="E937" s="181"/>
      <c r="F937" s="47">
        <v>0</v>
      </c>
      <c r="G937" s="181"/>
      <c r="H937" s="49">
        <v>0</v>
      </c>
    </row>
    <row r="938" spans="1:8">
      <c r="A938" s="44" t="s">
        <v>992</v>
      </c>
      <c r="B938" s="44" t="s">
        <v>293</v>
      </c>
      <c r="C938" s="45">
        <v>46103</v>
      </c>
      <c r="D938" s="47">
        <v>0</v>
      </c>
      <c r="E938" s="181"/>
      <c r="F938" s="47">
        <v>0</v>
      </c>
      <c r="G938" s="181"/>
      <c r="H938" s="47">
        <v>0</v>
      </c>
    </row>
    <row r="939" spans="1:8">
      <c r="A939" s="44" t="s">
        <v>992</v>
      </c>
      <c r="B939" s="44" t="s">
        <v>293</v>
      </c>
      <c r="C939" s="45">
        <v>46110</v>
      </c>
      <c r="D939" s="47">
        <v>0</v>
      </c>
      <c r="E939" s="181"/>
      <c r="F939" s="47">
        <v>0</v>
      </c>
      <c r="G939" s="181"/>
      <c r="H939" s="47">
        <v>0</v>
      </c>
    </row>
    <row r="940" spans="1:8">
      <c r="A940" s="44" t="s">
        <v>992</v>
      </c>
      <c r="B940" s="44" t="s">
        <v>293</v>
      </c>
      <c r="C940" s="45">
        <v>46117</v>
      </c>
      <c r="D940" s="47">
        <v>0</v>
      </c>
      <c r="E940" s="181"/>
      <c r="F940" s="47">
        <v>0</v>
      </c>
      <c r="G940" s="181"/>
      <c r="H940" s="47">
        <v>0</v>
      </c>
    </row>
    <row r="941" spans="1:8">
      <c r="A941" s="44" t="s">
        <v>992</v>
      </c>
      <c r="B941" s="44" t="s">
        <v>293</v>
      </c>
      <c r="C941" s="45">
        <v>46124</v>
      </c>
      <c r="D941" s="47">
        <v>0</v>
      </c>
      <c r="E941" s="181"/>
      <c r="F941" s="47">
        <v>0</v>
      </c>
      <c r="G941" s="181"/>
      <c r="H941" s="47">
        <v>0</v>
      </c>
    </row>
    <row r="942" spans="1:8">
      <c r="A942" s="44" t="s">
        <v>992</v>
      </c>
      <c r="B942" s="44" t="s">
        <v>293</v>
      </c>
      <c r="C942" s="45">
        <v>46131</v>
      </c>
      <c r="D942" s="47">
        <v>0</v>
      </c>
      <c r="E942" s="181"/>
      <c r="F942" s="47">
        <v>0</v>
      </c>
      <c r="G942" s="181"/>
      <c r="H942" s="47">
        <v>0</v>
      </c>
    </row>
    <row r="943" spans="1:8">
      <c r="A943" s="44" t="s">
        <v>992</v>
      </c>
      <c r="B943" s="44" t="s">
        <v>293</v>
      </c>
      <c r="C943" s="45">
        <v>46138</v>
      </c>
      <c r="D943" s="47">
        <v>0</v>
      </c>
      <c r="E943" s="181"/>
      <c r="F943" s="47">
        <v>0</v>
      </c>
      <c r="G943" s="181"/>
      <c r="H943" s="47">
        <v>0</v>
      </c>
    </row>
    <row r="944" spans="1:8">
      <c r="A944" s="44" t="s">
        <v>992</v>
      </c>
      <c r="B944" s="44" t="s">
        <v>293</v>
      </c>
      <c r="C944" s="45">
        <v>46145</v>
      </c>
      <c r="D944" s="47">
        <v>0</v>
      </c>
      <c r="E944" s="181"/>
      <c r="F944" s="47">
        <v>0</v>
      </c>
      <c r="G944" s="181"/>
      <c r="H944" s="47">
        <v>0</v>
      </c>
    </row>
    <row r="945" spans="1:8">
      <c r="A945" s="44" t="s">
        <v>992</v>
      </c>
      <c r="B945" s="44" t="s">
        <v>293</v>
      </c>
      <c r="C945" s="45">
        <v>46152</v>
      </c>
      <c r="D945" s="47">
        <v>0</v>
      </c>
      <c r="E945" s="180">
        <v>-0.96</v>
      </c>
      <c r="F945" s="47">
        <v>0</v>
      </c>
      <c r="G945" s="180">
        <v>-1</v>
      </c>
      <c r="H945" s="47">
        <v>1</v>
      </c>
    </row>
    <row r="946" spans="1:8">
      <c r="A946" s="44" t="s">
        <v>992</v>
      </c>
      <c r="B946" s="44" t="s">
        <v>293</v>
      </c>
      <c r="C946" s="45">
        <v>46159</v>
      </c>
      <c r="D946" s="47">
        <v>0</v>
      </c>
      <c r="E946" s="181"/>
      <c r="F946" s="47">
        <v>0</v>
      </c>
      <c r="G946" s="181"/>
      <c r="H946" s="47">
        <v>0</v>
      </c>
    </row>
    <row r="947" spans="1:8">
      <c r="A947" s="44" t="s">
        <v>992</v>
      </c>
      <c r="B947" s="44" t="s">
        <v>293</v>
      </c>
      <c r="C947" s="45">
        <v>46166</v>
      </c>
      <c r="D947" s="47">
        <v>0</v>
      </c>
      <c r="E947" s="181"/>
      <c r="F947" s="47">
        <v>0</v>
      </c>
      <c r="G947" s="181"/>
      <c r="H947" s="47">
        <v>0</v>
      </c>
    </row>
    <row r="948" spans="1:8">
      <c r="A948" s="44" t="s">
        <v>992</v>
      </c>
      <c r="B948" s="44" t="s">
        <v>293</v>
      </c>
      <c r="C948" s="45">
        <v>46173</v>
      </c>
      <c r="D948" s="47">
        <v>0</v>
      </c>
      <c r="E948" s="181"/>
      <c r="F948" s="47">
        <v>0</v>
      </c>
      <c r="G948" s="181"/>
      <c r="H948" s="47">
        <v>0</v>
      </c>
    </row>
    <row r="949" spans="1:8">
      <c r="A949" s="44" t="s">
        <v>992</v>
      </c>
      <c r="B949" s="44" t="s">
        <v>293</v>
      </c>
      <c r="C949" s="45">
        <v>46180</v>
      </c>
      <c r="D949" s="47">
        <v>0</v>
      </c>
      <c r="E949" s="181"/>
      <c r="F949" s="47">
        <v>0</v>
      </c>
      <c r="G949" s="181"/>
      <c r="H949" s="47">
        <v>0</v>
      </c>
    </row>
    <row r="950" spans="1:8">
      <c r="A950" s="44" t="s">
        <v>992</v>
      </c>
      <c r="B950" s="44" t="s">
        <v>293</v>
      </c>
      <c r="C950" s="45">
        <v>46187</v>
      </c>
      <c r="D950" s="47">
        <v>0</v>
      </c>
      <c r="E950" s="181"/>
      <c r="F950" s="47">
        <v>0</v>
      </c>
      <c r="G950" s="181"/>
      <c r="H950" s="47">
        <v>0</v>
      </c>
    </row>
    <row r="951" spans="1:8">
      <c r="A951" s="44" t="s">
        <v>992</v>
      </c>
      <c r="B951" s="44" t="s">
        <v>472</v>
      </c>
      <c r="C951" s="45">
        <v>46103</v>
      </c>
      <c r="D951" s="49">
        <v>0</v>
      </c>
      <c r="E951" s="181"/>
      <c r="F951" s="49">
        <v>0</v>
      </c>
      <c r="G951" s="181"/>
      <c r="H951" s="49">
        <v>0</v>
      </c>
    </row>
    <row r="952" spans="1:8">
      <c r="A952" s="44" t="s">
        <v>992</v>
      </c>
      <c r="B952" s="44" t="s">
        <v>472</v>
      </c>
      <c r="C952" s="45">
        <v>46110</v>
      </c>
      <c r="D952" s="49">
        <v>0</v>
      </c>
      <c r="E952" s="181"/>
      <c r="F952" s="49">
        <v>0</v>
      </c>
      <c r="G952" s="181"/>
      <c r="H952" s="49">
        <v>0</v>
      </c>
    </row>
    <row r="953" spans="1:8">
      <c r="A953" s="44" t="s">
        <v>992</v>
      </c>
      <c r="B953" s="44" t="s">
        <v>472</v>
      </c>
      <c r="C953" s="45">
        <v>46117</v>
      </c>
      <c r="D953" s="49">
        <v>0</v>
      </c>
      <c r="E953" s="181"/>
      <c r="F953" s="49">
        <v>0</v>
      </c>
      <c r="G953" s="181"/>
      <c r="H953" s="49">
        <v>0</v>
      </c>
    </row>
    <row r="954" spans="1:8">
      <c r="A954" s="44" t="s">
        <v>992</v>
      </c>
      <c r="B954" s="44" t="s">
        <v>472</v>
      </c>
      <c r="C954" s="45">
        <v>46124</v>
      </c>
      <c r="D954" s="49">
        <v>0</v>
      </c>
      <c r="E954" s="181"/>
      <c r="F954" s="49">
        <v>0</v>
      </c>
      <c r="G954" s="181"/>
      <c r="H954" s="49">
        <v>0</v>
      </c>
    </row>
    <row r="955" spans="1:8">
      <c r="A955" s="44" t="s">
        <v>992</v>
      </c>
      <c r="B955" s="44" t="s">
        <v>472</v>
      </c>
      <c r="C955" s="45">
        <v>46131</v>
      </c>
      <c r="D955" s="49">
        <v>0</v>
      </c>
      <c r="E955" s="181"/>
      <c r="F955" s="49">
        <v>0</v>
      </c>
      <c r="G955" s="181"/>
      <c r="H955" s="49">
        <v>0</v>
      </c>
    </row>
    <row r="956" spans="1:8">
      <c r="A956" s="44" t="s">
        <v>992</v>
      </c>
      <c r="B956" s="44" t="s">
        <v>472</v>
      </c>
      <c r="C956" s="45">
        <v>46138</v>
      </c>
      <c r="D956" s="49">
        <v>0</v>
      </c>
      <c r="E956" s="181"/>
      <c r="F956" s="49">
        <v>0</v>
      </c>
      <c r="G956" s="181"/>
      <c r="H956" s="49">
        <v>0</v>
      </c>
    </row>
    <row r="957" spans="1:8">
      <c r="A957" s="44" t="s">
        <v>992</v>
      </c>
      <c r="B957" s="44" t="s">
        <v>472</v>
      </c>
      <c r="C957" s="45">
        <v>46145</v>
      </c>
      <c r="D957" s="49">
        <v>0</v>
      </c>
      <c r="E957" s="181"/>
      <c r="F957" s="49">
        <v>0</v>
      </c>
      <c r="G957" s="181"/>
      <c r="H957" s="49">
        <v>0</v>
      </c>
    </row>
    <row r="958" spans="1:8">
      <c r="A958" s="44" t="s">
        <v>992</v>
      </c>
      <c r="B958" s="44" t="s">
        <v>472</v>
      </c>
      <c r="C958" s="45">
        <v>46152</v>
      </c>
      <c r="D958" s="49">
        <v>0</v>
      </c>
      <c r="E958" s="181"/>
      <c r="F958" s="49">
        <v>0</v>
      </c>
      <c r="G958" s="181"/>
      <c r="H958" s="49">
        <v>0</v>
      </c>
    </row>
    <row r="959" spans="1:8">
      <c r="A959" s="44" t="s">
        <v>992</v>
      </c>
      <c r="B959" s="44" t="s">
        <v>472</v>
      </c>
      <c r="C959" s="45">
        <v>46159</v>
      </c>
      <c r="D959" s="49">
        <v>0</v>
      </c>
      <c r="E959" s="181"/>
      <c r="F959" s="49">
        <v>0</v>
      </c>
      <c r="G959" s="181"/>
      <c r="H959" s="49">
        <v>0</v>
      </c>
    </row>
    <row r="960" spans="1:8">
      <c r="A960" s="44" t="s">
        <v>992</v>
      </c>
      <c r="B960" s="44" t="s">
        <v>472</v>
      </c>
      <c r="C960" s="45">
        <v>46166</v>
      </c>
      <c r="D960" s="49">
        <v>0</v>
      </c>
      <c r="E960" s="181"/>
      <c r="F960" s="49">
        <v>0</v>
      </c>
      <c r="G960" s="181"/>
      <c r="H960" s="47">
        <v>0</v>
      </c>
    </row>
    <row r="961" spans="1:8">
      <c r="A961" s="44" t="s">
        <v>992</v>
      </c>
      <c r="B961" s="44" t="s">
        <v>472</v>
      </c>
      <c r="C961" s="45">
        <v>46173</v>
      </c>
      <c r="D961" s="49">
        <v>0</v>
      </c>
      <c r="E961" s="181"/>
      <c r="F961" s="49">
        <v>0</v>
      </c>
      <c r="G961" s="181"/>
      <c r="H961" s="47">
        <v>0</v>
      </c>
    </row>
    <row r="962" spans="1:8">
      <c r="A962" s="44" t="s">
        <v>992</v>
      </c>
      <c r="B962" s="44" t="s">
        <v>472</v>
      </c>
      <c r="C962" s="45">
        <v>46180</v>
      </c>
      <c r="D962" s="49">
        <v>0</v>
      </c>
      <c r="E962" s="181"/>
      <c r="F962" s="49">
        <v>0</v>
      </c>
      <c r="G962" s="181"/>
      <c r="H962" s="47">
        <v>0</v>
      </c>
    </row>
    <row r="963" spans="1:8">
      <c r="A963" s="44" t="s">
        <v>992</v>
      </c>
      <c r="B963" s="44" t="s">
        <v>472</v>
      </c>
      <c r="C963" s="45">
        <v>46187</v>
      </c>
      <c r="D963" s="49">
        <v>0</v>
      </c>
      <c r="E963" s="181"/>
      <c r="F963" s="49">
        <v>0</v>
      </c>
      <c r="G963" s="181"/>
      <c r="H963" s="47">
        <v>0</v>
      </c>
    </row>
    <row r="964" spans="1:8">
      <c r="A964" s="44" t="s">
        <v>992</v>
      </c>
      <c r="B964" s="44" t="s">
        <v>118</v>
      </c>
      <c r="C964" s="45">
        <v>46103</v>
      </c>
      <c r="D964" s="49">
        <v>13</v>
      </c>
      <c r="E964" s="180">
        <v>-0.95</v>
      </c>
      <c r="F964" s="49">
        <v>0</v>
      </c>
      <c r="G964" s="180">
        <v>-1</v>
      </c>
      <c r="H964" s="49">
        <v>291</v>
      </c>
    </row>
    <row r="965" spans="1:8">
      <c r="A965" s="44" t="s">
        <v>992</v>
      </c>
      <c r="B965" s="44" t="s">
        <v>118</v>
      </c>
      <c r="C965" s="45">
        <v>46110</v>
      </c>
      <c r="D965" s="49">
        <v>13</v>
      </c>
      <c r="E965" s="180">
        <v>-0.95</v>
      </c>
      <c r="F965" s="49">
        <v>0</v>
      </c>
      <c r="G965" s="180">
        <v>-1</v>
      </c>
      <c r="H965" s="49">
        <v>284</v>
      </c>
    </row>
    <row r="966" spans="1:8">
      <c r="A966" s="44" t="s">
        <v>992</v>
      </c>
      <c r="B966" s="44" t="s">
        <v>118</v>
      </c>
      <c r="C966" s="45">
        <v>46117</v>
      </c>
      <c r="D966" s="49">
        <v>13</v>
      </c>
      <c r="E966" s="180">
        <v>-0.95</v>
      </c>
      <c r="F966" s="49">
        <v>0</v>
      </c>
      <c r="G966" s="180">
        <v>-1</v>
      </c>
      <c r="H966" s="49">
        <v>255</v>
      </c>
    </row>
    <row r="967" spans="1:8">
      <c r="A967" s="44" t="s">
        <v>992</v>
      </c>
      <c r="B967" s="44" t="s">
        <v>118</v>
      </c>
      <c r="C967" s="45">
        <v>46124</v>
      </c>
      <c r="D967" s="49">
        <v>13</v>
      </c>
      <c r="E967" s="180">
        <v>-0.95</v>
      </c>
      <c r="F967" s="49">
        <v>0</v>
      </c>
      <c r="G967" s="180">
        <v>-1</v>
      </c>
      <c r="H967" s="49">
        <v>247</v>
      </c>
    </row>
    <row r="968" spans="1:8">
      <c r="A968" s="44" t="s">
        <v>992</v>
      </c>
      <c r="B968" s="44" t="s">
        <v>118</v>
      </c>
      <c r="C968" s="45">
        <v>46131</v>
      </c>
      <c r="D968" s="49">
        <v>13</v>
      </c>
      <c r="E968" s="180">
        <v>-0.95</v>
      </c>
      <c r="F968" s="49">
        <v>0</v>
      </c>
      <c r="G968" s="180">
        <v>-1</v>
      </c>
      <c r="H968" s="49">
        <v>250</v>
      </c>
    </row>
    <row r="969" spans="1:8">
      <c r="A969" s="44" t="s">
        <v>992</v>
      </c>
      <c r="B969" s="44" t="s">
        <v>118</v>
      </c>
      <c r="C969" s="45">
        <v>46138</v>
      </c>
      <c r="D969" s="49">
        <v>13</v>
      </c>
      <c r="E969" s="180">
        <v>-0.95</v>
      </c>
      <c r="F969" s="49">
        <v>0</v>
      </c>
      <c r="G969" s="180">
        <v>-1</v>
      </c>
      <c r="H969" s="49">
        <v>274</v>
      </c>
    </row>
    <row r="970" spans="1:8">
      <c r="A970" s="44" t="s">
        <v>992</v>
      </c>
      <c r="B970" s="44" t="s">
        <v>118</v>
      </c>
      <c r="C970" s="45">
        <v>46145</v>
      </c>
      <c r="D970" s="49">
        <v>13</v>
      </c>
      <c r="E970" s="180">
        <v>-0.92</v>
      </c>
      <c r="F970" s="49">
        <v>0</v>
      </c>
      <c r="G970" s="180">
        <v>-1</v>
      </c>
      <c r="H970" s="49">
        <v>159</v>
      </c>
    </row>
    <row r="971" spans="1:8">
      <c r="A971" s="44" t="s">
        <v>992</v>
      </c>
      <c r="B971" s="44" t="s">
        <v>118</v>
      </c>
      <c r="C971" s="45">
        <v>46152</v>
      </c>
      <c r="D971" s="49">
        <v>13</v>
      </c>
      <c r="E971" s="180">
        <v>-0.91</v>
      </c>
      <c r="F971" s="49">
        <v>0</v>
      </c>
      <c r="G971" s="180">
        <v>-1</v>
      </c>
      <c r="H971" s="49">
        <v>149</v>
      </c>
    </row>
    <row r="972" spans="1:8">
      <c r="A972" s="44" t="s">
        <v>992</v>
      </c>
      <c r="B972" s="44" t="s">
        <v>118</v>
      </c>
      <c r="C972" s="45">
        <v>46159</v>
      </c>
      <c r="D972" s="49">
        <v>10</v>
      </c>
      <c r="E972" s="180">
        <v>-0.87</v>
      </c>
      <c r="F972" s="49">
        <v>0</v>
      </c>
      <c r="G972" s="180">
        <v>-1</v>
      </c>
      <c r="H972" s="49">
        <v>79</v>
      </c>
    </row>
    <row r="973" spans="1:8">
      <c r="A973" s="44" t="s">
        <v>992</v>
      </c>
      <c r="B973" s="44" t="s">
        <v>118</v>
      </c>
      <c r="C973" s="45">
        <v>46166</v>
      </c>
      <c r="D973" s="49">
        <v>9</v>
      </c>
      <c r="E973" s="180">
        <v>-0.9</v>
      </c>
      <c r="F973" s="49">
        <v>0</v>
      </c>
      <c r="G973" s="180">
        <v>-1</v>
      </c>
      <c r="H973" s="49">
        <v>89</v>
      </c>
    </row>
    <row r="974" spans="1:8">
      <c r="A974" s="44" t="s">
        <v>992</v>
      </c>
      <c r="B974" s="44" t="s">
        <v>118</v>
      </c>
      <c r="C974" s="45">
        <v>46173</v>
      </c>
      <c r="D974" s="49">
        <v>9</v>
      </c>
      <c r="E974" s="180">
        <v>-0.82</v>
      </c>
      <c r="F974" s="49">
        <v>0</v>
      </c>
      <c r="G974" s="180">
        <v>-1</v>
      </c>
      <c r="H974" s="49">
        <v>51</v>
      </c>
    </row>
    <row r="975" spans="1:8">
      <c r="A975" s="44" t="s">
        <v>992</v>
      </c>
      <c r="B975" s="44" t="s">
        <v>118</v>
      </c>
      <c r="C975" s="45">
        <v>46180</v>
      </c>
      <c r="D975" s="49">
        <v>9</v>
      </c>
      <c r="E975" s="180">
        <v>-0.61</v>
      </c>
      <c r="F975" s="49">
        <v>0</v>
      </c>
      <c r="G975" s="180">
        <v>-1</v>
      </c>
      <c r="H975" s="49">
        <v>24</v>
      </c>
    </row>
    <row r="976" spans="1:8">
      <c r="A976" s="44" t="s">
        <v>992</v>
      </c>
      <c r="B976" s="44" t="s">
        <v>118</v>
      </c>
      <c r="C976" s="45">
        <v>46187</v>
      </c>
      <c r="D976" s="49">
        <v>9</v>
      </c>
      <c r="E976" s="180">
        <v>-7.0000000000000007E-2</v>
      </c>
      <c r="F976" s="49">
        <v>0</v>
      </c>
      <c r="G976" s="180">
        <v>-1</v>
      </c>
      <c r="H976" s="49">
        <v>10</v>
      </c>
    </row>
    <row r="977" spans="1:8">
      <c r="A977" s="44" t="s">
        <v>992</v>
      </c>
      <c r="B977" s="44" t="s">
        <v>346</v>
      </c>
      <c r="C977" s="45">
        <v>46103</v>
      </c>
      <c r="D977" s="47">
        <v>0</v>
      </c>
      <c r="E977" s="181"/>
      <c r="F977" s="47">
        <v>0</v>
      </c>
      <c r="G977" s="181"/>
      <c r="H977" s="47">
        <v>0</v>
      </c>
    </row>
    <row r="978" spans="1:8">
      <c r="A978" s="44" t="s">
        <v>992</v>
      </c>
      <c r="B978" s="44" t="s">
        <v>346</v>
      </c>
      <c r="C978" s="45">
        <v>46110</v>
      </c>
      <c r="D978" s="47">
        <v>0</v>
      </c>
      <c r="E978" s="181"/>
      <c r="F978" s="47">
        <v>0</v>
      </c>
      <c r="G978" s="181"/>
      <c r="H978" s="47">
        <v>0</v>
      </c>
    </row>
    <row r="979" spans="1:8">
      <c r="A979" s="44" t="s">
        <v>992</v>
      </c>
      <c r="B979" s="44" t="s">
        <v>346</v>
      </c>
      <c r="C979" s="45">
        <v>46117</v>
      </c>
      <c r="D979" s="47">
        <v>0</v>
      </c>
      <c r="E979" s="181"/>
      <c r="F979" s="47">
        <v>0</v>
      </c>
      <c r="G979" s="181"/>
      <c r="H979" s="47">
        <v>0</v>
      </c>
    </row>
    <row r="980" spans="1:8">
      <c r="A980" s="44" t="s">
        <v>992</v>
      </c>
      <c r="B980" s="44" t="s">
        <v>346</v>
      </c>
      <c r="C980" s="45">
        <v>46124</v>
      </c>
      <c r="D980" s="47">
        <v>0</v>
      </c>
      <c r="E980" s="181"/>
      <c r="F980" s="47">
        <v>0</v>
      </c>
      <c r="G980" s="181"/>
      <c r="H980" s="47">
        <v>0</v>
      </c>
    </row>
    <row r="981" spans="1:8">
      <c r="A981" s="44" t="s">
        <v>992</v>
      </c>
      <c r="B981" s="44" t="s">
        <v>346</v>
      </c>
      <c r="C981" s="45">
        <v>46131</v>
      </c>
      <c r="D981" s="47">
        <v>0</v>
      </c>
      <c r="E981" s="181"/>
      <c r="F981" s="47">
        <v>0</v>
      </c>
      <c r="G981" s="181"/>
      <c r="H981" s="47">
        <v>0</v>
      </c>
    </row>
    <row r="982" spans="1:8">
      <c r="A982" s="44" t="s">
        <v>992</v>
      </c>
      <c r="B982" s="44" t="s">
        <v>346</v>
      </c>
      <c r="C982" s="45">
        <v>46138</v>
      </c>
      <c r="D982" s="47">
        <v>0</v>
      </c>
      <c r="E982" s="181"/>
      <c r="F982" s="47">
        <v>0</v>
      </c>
      <c r="G982" s="181"/>
      <c r="H982" s="47">
        <v>0</v>
      </c>
    </row>
    <row r="983" spans="1:8">
      <c r="A983" s="44" t="s">
        <v>992</v>
      </c>
      <c r="B983" s="44" t="s">
        <v>346</v>
      </c>
      <c r="C983" s="45">
        <v>46145</v>
      </c>
      <c r="D983" s="47">
        <v>0</v>
      </c>
      <c r="E983" s="181"/>
      <c r="F983" s="47">
        <v>0</v>
      </c>
      <c r="G983" s="181"/>
      <c r="H983" s="47">
        <v>0</v>
      </c>
    </row>
    <row r="984" spans="1:8">
      <c r="A984" s="44" t="s">
        <v>992</v>
      </c>
      <c r="B984" s="44" t="s">
        <v>346</v>
      </c>
      <c r="C984" s="45">
        <v>46152</v>
      </c>
      <c r="D984" s="47">
        <v>0</v>
      </c>
      <c r="E984" s="181"/>
      <c r="F984" s="47">
        <v>0</v>
      </c>
      <c r="G984" s="181"/>
      <c r="H984" s="47">
        <v>0</v>
      </c>
    </row>
    <row r="985" spans="1:8">
      <c r="A985" s="44" t="s">
        <v>992</v>
      </c>
      <c r="B985" s="44" t="s">
        <v>346</v>
      </c>
      <c r="C985" s="45">
        <v>46159</v>
      </c>
      <c r="D985" s="47">
        <v>0</v>
      </c>
      <c r="E985" s="181"/>
      <c r="F985" s="47">
        <v>0</v>
      </c>
      <c r="G985" s="181"/>
      <c r="H985" s="47">
        <v>0</v>
      </c>
    </row>
    <row r="986" spans="1:8">
      <c r="A986" s="44" t="s">
        <v>992</v>
      </c>
      <c r="B986" s="44" t="s">
        <v>346</v>
      </c>
      <c r="C986" s="45">
        <v>46166</v>
      </c>
      <c r="D986" s="47">
        <v>0</v>
      </c>
      <c r="E986" s="181"/>
      <c r="F986" s="47">
        <v>0</v>
      </c>
      <c r="G986" s="181"/>
      <c r="H986" s="47">
        <v>0</v>
      </c>
    </row>
    <row r="987" spans="1:8">
      <c r="A987" s="44" t="s">
        <v>992</v>
      </c>
      <c r="B987" s="44" t="s">
        <v>346</v>
      </c>
      <c r="C987" s="45">
        <v>46173</v>
      </c>
      <c r="D987" s="47">
        <v>0</v>
      </c>
      <c r="E987" s="181"/>
      <c r="F987" s="47">
        <v>0</v>
      </c>
      <c r="G987" s="181"/>
      <c r="H987" s="47">
        <v>0</v>
      </c>
    </row>
    <row r="988" spans="1:8">
      <c r="A988" s="44" t="s">
        <v>992</v>
      </c>
      <c r="B988" s="44" t="s">
        <v>346</v>
      </c>
      <c r="C988" s="45">
        <v>46180</v>
      </c>
      <c r="D988" s="47">
        <v>0</v>
      </c>
      <c r="E988" s="181"/>
      <c r="F988" s="47">
        <v>0</v>
      </c>
      <c r="G988" s="181"/>
      <c r="H988" s="47">
        <v>0</v>
      </c>
    </row>
    <row r="989" spans="1:8">
      <c r="A989" s="44" t="s">
        <v>992</v>
      </c>
      <c r="B989" s="44" t="s">
        <v>346</v>
      </c>
      <c r="C989" s="45">
        <v>46187</v>
      </c>
      <c r="D989" s="47">
        <v>0</v>
      </c>
      <c r="E989" s="181"/>
      <c r="F989" s="47">
        <v>0</v>
      </c>
      <c r="G989" s="181"/>
      <c r="H989" s="47">
        <v>0</v>
      </c>
    </row>
    <row r="990" spans="1:8">
      <c r="A990" s="44" t="s">
        <v>992</v>
      </c>
      <c r="B990" s="44" t="s">
        <v>222</v>
      </c>
      <c r="C990" s="45">
        <v>46103</v>
      </c>
      <c r="D990" s="47">
        <v>21</v>
      </c>
      <c r="E990" s="181"/>
      <c r="F990" s="47">
        <v>0</v>
      </c>
      <c r="G990" s="181"/>
      <c r="H990" s="47">
        <v>0</v>
      </c>
    </row>
    <row r="991" spans="1:8">
      <c r="A991" s="44" t="s">
        <v>992</v>
      </c>
      <c r="B991" s="44" t="s">
        <v>222</v>
      </c>
      <c r="C991" s="45">
        <v>46110</v>
      </c>
      <c r="D991" s="47">
        <v>21</v>
      </c>
      <c r="E991" s="180">
        <v>0.33</v>
      </c>
      <c r="F991" s="47">
        <v>0</v>
      </c>
      <c r="G991" s="180">
        <v>-1</v>
      </c>
      <c r="H991" s="47">
        <v>16</v>
      </c>
    </row>
    <row r="992" spans="1:8">
      <c r="A992" s="44" t="s">
        <v>992</v>
      </c>
      <c r="B992" s="44" t="s">
        <v>222</v>
      </c>
      <c r="C992" s="45">
        <v>46117</v>
      </c>
      <c r="D992" s="47">
        <v>21</v>
      </c>
      <c r="E992" s="181"/>
      <c r="F992" s="47">
        <v>0</v>
      </c>
      <c r="G992" s="181"/>
      <c r="H992" s="47">
        <v>0</v>
      </c>
    </row>
    <row r="993" spans="1:8">
      <c r="A993" s="44" t="s">
        <v>992</v>
      </c>
      <c r="B993" s="44" t="s">
        <v>222</v>
      </c>
      <c r="C993" s="45">
        <v>46124</v>
      </c>
      <c r="D993" s="47">
        <v>21</v>
      </c>
      <c r="E993" s="181"/>
      <c r="F993" s="47">
        <v>0</v>
      </c>
      <c r="G993" s="181"/>
      <c r="H993" s="47">
        <v>0</v>
      </c>
    </row>
    <row r="994" spans="1:8">
      <c r="A994" s="44" t="s">
        <v>992</v>
      </c>
      <c r="B994" s="44" t="s">
        <v>222</v>
      </c>
      <c r="C994" s="45">
        <v>46131</v>
      </c>
      <c r="D994" s="47">
        <v>21</v>
      </c>
      <c r="E994" s="181"/>
      <c r="F994" s="47">
        <v>0</v>
      </c>
      <c r="G994" s="181"/>
      <c r="H994" s="47">
        <v>0</v>
      </c>
    </row>
    <row r="995" spans="1:8">
      <c r="A995" s="44" t="s">
        <v>992</v>
      </c>
      <c r="B995" s="44" t="s">
        <v>222</v>
      </c>
      <c r="C995" s="45">
        <v>46138</v>
      </c>
      <c r="D995" s="47">
        <v>21</v>
      </c>
      <c r="E995" s="180">
        <v>6.1</v>
      </c>
      <c r="F995" s="47">
        <v>0</v>
      </c>
      <c r="G995" s="180">
        <v>-1</v>
      </c>
      <c r="H995" s="47">
        <v>3</v>
      </c>
    </row>
    <row r="996" spans="1:8">
      <c r="A996" s="44" t="s">
        <v>992</v>
      </c>
      <c r="B996" s="44" t="s">
        <v>222</v>
      </c>
      <c r="C996" s="45">
        <v>46145</v>
      </c>
      <c r="D996" s="47">
        <v>21</v>
      </c>
      <c r="E996" s="181"/>
      <c r="F996" s="47">
        <v>0</v>
      </c>
      <c r="G996" s="181"/>
      <c r="H996" s="47">
        <v>0</v>
      </c>
    </row>
    <row r="997" spans="1:8">
      <c r="A997" s="44" t="s">
        <v>992</v>
      </c>
      <c r="B997" s="44" t="s">
        <v>222</v>
      </c>
      <c r="C997" s="45">
        <v>46152</v>
      </c>
      <c r="D997" s="47">
        <v>21</v>
      </c>
      <c r="E997" s="181"/>
      <c r="F997" s="47">
        <v>0</v>
      </c>
      <c r="G997" s="181"/>
      <c r="H997" s="47">
        <v>0</v>
      </c>
    </row>
    <row r="998" spans="1:8">
      <c r="A998" s="44" t="s">
        <v>992</v>
      </c>
      <c r="B998" s="44" t="s">
        <v>222</v>
      </c>
      <c r="C998" s="45">
        <v>46159</v>
      </c>
      <c r="D998" s="47">
        <v>11</v>
      </c>
      <c r="E998" s="181"/>
      <c r="F998" s="47">
        <v>0</v>
      </c>
      <c r="G998" s="181"/>
      <c r="H998" s="47">
        <v>0</v>
      </c>
    </row>
    <row r="999" spans="1:8">
      <c r="A999" s="44" t="s">
        <v>992</v>
      </c>
      <c r="B999" s="44" t="s">
        <v>222</v>
      </c>
      <c r="C999" s="45">
        <v>46166</v>
      </c>
      <c r="D999" s="47">
        <v>9</v>
      </c>
      <c r="E999" s="181"/>
      <c r="F999" s="49">
        <v>0</v>
      </c>
      <c r="G999" s="181"/>
      <c r="H999" s="47">
        <v>0</v>
      </c>
    </row>
    <row r="1000" spans="1:8">
      <c r="A1000" s="44" t="s">
        <v>992</v>
      </c>
      <c r="B1000" s="44" t="s">
        <v>222</v>
      </c>
      <c r="C1000" s="45">
        <v>46173</v>
      </c>
      <c r="D1000" s="47">
        <v>9</v>
      </c>
      <c r="E1000" s="181"/>
      <c r="F1000" s="49">
        <v>0</v>
      </c>
      <c r="G1000" s="181"/>
      <c r="H1000" s="47">
        <v>0</v>
      </c>
    </row>
    <row r="1001" spans="1:8">
      <c r="A1001" s="44" t="s">
        <v>992</v>
      </c>
      <c r="B1001" s="44" t="s">
        <v>222</v>
      </c>
      <c r="C1001" s="45">
        <v>46180</v>
      </c>
      <c r="D1001" s="47">
        <v>9</v>
      </c>
      <c r="E1001" s="181"/>
      <c r="F1001" s="49">
        <v>0</v>
      </c>
      <c r="G1001" s="181"/>
      <c r="H1001" s="47">
        <v>0</v>
      </c>
    </row>
    <row r="1002" spans="1:8">
      <c r="A1002" s="44" t="s">
        <v>992</v>
      </c>
      <c r="B1002" s="44" t="s">
        <v>222</v>
      </c>
      <c r="C1002" s="45">
        <v>46187</v>
      </c>
      <c r="D1002" s="47">
        <v>9</v>
      </c>
      <c r="E1002" s="180">
        <v>2.14</v>
      </c>
      <c r="F1002" s="49">
        <v>0</v>
      </c>
      <c r="G1002" s="180">
        <v>-1</v>
      </c>
      <c r="H1002" s="47">
        <v>3</v>
      </c>
    </row>
    <row r="1003" spans="1:8">
      <c r="A1003" s="44" t="s">
        <v>992</v>
      </c>
      <c r="B1003" s="44" t="s">
        <v>347</v>
      </c>
      <c r="C1003" s="45">
        <v>46103</v>
      </c>
      <c r="D1003" s="47">
        <v>0</v>
      </c>
      <c r="E1003" s="181"/>
      <c r="F1003" s="47">
        <v>0</v>
      </c>
      <c r="G1003" s="181"/>
      <c r="H1003" s="47">
        <v>0</v>
      </c>
    </row>
    <row r="1004" spans="1:8">
      <c r="A1004" s="44" t="s">
        <v>992</v>
      </c>
      <c r="B1004" s="44" t="s">
        <v>347</v>
      </c>
      <c r="C1004" s="45">
        <v>46110</v>
      </c>
      <c r="D1004" s="47">
        <v>0</v>
      </c>
      <c r="E1004" s="181"/>
      <c r="F1004" s="47">
        <v>0</v>
      </c>
      <c r="G1004" s="181"/>
      <c r="H1004" s="47">
        <v>0</v>
      </c>
    </row>
    <row r="1005" spans="1:8">
      <c r="A1005" s="44" t="s">
        <v>992</v>
      </c>
      <c r="B1005" s="44" t="s">
        <v>347</v>
      </c>
      <c r="C1005" s="45">
        <v>46117</v>
      </c>
      <c r="D1005" s="47">
        <v>0</v>
      </c>
      <c r="E1005" s="181"/>
      <c r="F1005" s="47">
        <v>0</v>
      </c>
      <c r="G1005" s="181"/>
      <c r="H1005" s="47">
        <v>0</v>
      </c>
    </row>
    <row r="1006" spans="1:8">
      <c r="A1006" s="44" t="s">
        <v>992</v>
      </c>
      <c r="B1006" s="44" t="s">
        <v>347</v>
      </c>
      <c r="C1006" s="45">
        <v>46124</v>
      </c>
      <c r="D1006" s="47">
        <v>0</v>
      </c>
      <c r="E1006" s="181"/>
      <c r="F1006" s="47">
        <v>0</v>
      </c>
      <c r="G1006" s="181"/>
      <c r="H1006" s="47">
        <v>0</v>
      </c>
    </row>
    <row r="1007" spans="1:8">
      <c r="A1007" s="44" t="s">
        <v>992</v>
      </c>
      <c r="B1007" s="44" t="s">
        <v>347</v>
      </c>
      <c r="C1007" s="45">
        <v>46131</v>
      </c>
      <c r="D1007" s="47">
        <v>0</v>
      </c>
      <c r="E1007" s="181"/>
      <c r="F1007" s="47">
        <v>0</v>
      </c>
      <c r="G1007" s="181"/>
      <c r="H1007" s="47">
        <v>0</v>
      </c>
    </row>
    <row r="1008" spans="1:8">
      <c r="A1008" s="44" t="s">
        <v>992</v>
      </c>
      <c r="B1008" s="44" t="s">
        <v>347</v>
      </c>
      <c r="C1008" s="45">
        <v>46138</v>
      </c>
      <c r="D1008" s="47">
        <v>0</v>
      </c>
      <c r="E1008" s="181"/>
      <c r="F1008" s="47">
        <v>0</v>
      </c>
      <c r="G1008" s="181"/>
      <c r="H1008" s="47">
        <v>0</v>
      </c>
    </row>
    <row r="1009" spans="1:8">
      <c r="A1009" s="44" t="s">
        <v>992</v>
      </c>
      <c r="B1009" s="44" t="s">
        <v>347</v>
      </c>
      <c r="C1009" s="45">
        <v>46145</v>
      </c>
      <c r="D1009" s="47">
        <v>0</v>
      </c>
      <c r="E1009" s="181"/>
      <c r="F1009" s="47">
        <v>0</v>
      </c>
      <c r="G1009" s="181"/>
      <c r="H1009" s="47">
        <v>0</v>
      </c>
    </row>
    <row r="1010" spans="1:8">
      <c r="A1010" s="44" t="s">
        <v>992</v>
      </c>
      <c r="B1010" s="44" t="s">
        <v>347</v>
      </c>
      <c r="C1010" s="45">
        <v>46152</v>
      </c>
      <c r="D1010" s="49">
        <v>0</v>
      </c>
      <c r="E1010" s="181"/>
      <c r="F1010" s="47">
        <v>0</v>
      </c>
      <c r="G1010" s="181"/>
      <c r="H1010" s="47">
        <v>0</v>
      </c>
    </row>
    <row r="1011" spans="1:8">
      <c r="A1011" s="44" t="s">
        <v>992</v>
      </c>
      <c r="B1011" s="44" t="s">
        <v>347</v>
      </c>
      <c r="C1011" s="45">
        <v>46159</v>
      </c>
      <c r="D1011" s="49">
        <v>0</v>
      </c>
      <c r="E1011" s="181"/>
      <c r="F1011" s="47">
        <v>0</v>
      </c>
      <c r="G1011" s="181"/>
      <c r="H1011" s="47">
        <v>0</v>
      </c>
    </row>
    <row r="1012" spans="1:8">
      <c r="A1012" s="44" t="s">
        <v>992</v>
      </c>
      <c r="B1012" s="44" t="s">
        <v>347</v>
      </c>
      <c r="C1012" s="45">
        <v>46166</v>
      </c>
      <c r="D1012" s="49">
        <v>0</v>
      </c>
      <c r="E1012" s="181"/>
      <c r="F1012" s="47">
        <v>0</v>
      </c>
      <c r="G1012" s="181"/>
      <c r="H1012" s="47">
        <v>0</v>
      </c>
    </row>
    <row r="1013" spans="1:8">
      <c r="A1013" s="44" t="s">
        <v>992</v>
      </c>
      <c r="B1013" s="44" t="s">
        <v>347</v>
      </c>
      <c r="C1013" s="45">
        <v>46173</v>
      </c>
      <c r="D1013" s="49">
        <v>0</v>
      </c>
      <c r="E1013" s="181"/>
      <c r="F1013" s="47">
        <v>0</v>
      </c>
      <c r="G1013" s="181"/>
      <c r="H1013" s="47">
        <v>0</v>
      </c>
    </row>
    <row r="1014" spans="1:8">
      <c r="A1014" s="44" t="s">
        <v>992</v>
      </c>
      <c r="B1014" s="44" t="s">
        <v>347</v>
      </c>
      <c r="C1014" s="45">
        <v>46180</v>
      </c>
      <c r="D1014" s="49">
        <v>0</v>
      </c>
      <c r="E1014" s="181"/>
      <c r="F1014" s="47">
        <v>0</v>
      </c>
      <c r="G1014" s="181"/>
      <c r="H1014" s="47">
        <v>0</v>
      </c>
    </row>
    <row r="1015" spans="1:8">
      <c r="A1015" s="44" t="s">
        <v>992</v>
      </c>
      <c r="B1015" s="44" t="s">
        <v>347</v>
      </c>
      <c r="C1015" s="45">
        <v>46187</v>
      </c>
      <c r="D1015" s="49">
        <v>0</v>
      </c>
      <c r="E1015" s="181"/>
      <c r="F1015" s="49">
        <v>0</v>
      </c>
      <c r="G1015" s="181"/>
      <c r="H1015" s="47">
        <v>0</v>
      </c>
    </row>
    <row r="1016" spans="1:8">
      <c r="A1016" s="44" t="s">
        <v>992</v>
      </c>
      <c r="B1016" s="44" t="s">
        <v>189</v>
      </c>
      <c r="C1016" s="45">
        <v>46103</v>
      </c>
      <c r="D1016" s="47">
        <v>958</v>
      </c>
      <c r="E1016" s="180">
        <v>0.05</v>
      </c>
      <c r="F1016" s="47">
        <v>0</v>
      </c>
      <c r="G1016" s="180">
        <v>-1</v>
      </c>
      <c r="H1016" s="47">
        <v>916</v>
      </c>
    </row>
    <row r="1017" spans="1:8">
      <c r="A1017" s="44" t="s">
        <v>992</v>
      </c>
      <c r="B1017" s="44" t="s">
        <v>189</v>
      </c>
      <c r="C1017" s="45">
        <v>46110</v>
      </c>
      <c r="D1017" s="47">
        <v>949</v>
      </c>
      <c r="E1017" s="180">
        <v>-0.04</v>
      </c>
      <c r="F1017" s="47">
        <v>0</v>
      </c>
      <c r="G1017" s="180">
        <v>-1</v>
      </c>
      <c r="H1017" s="47">
        <v>988</v>
      </c>
    </row>
    <row r="1018" spans="1:8">
      <c r="A1018" s="44" t="s">
        <v>992</v>
      </c>
      <c r="B1018" s="44" t="s">
        <v>189</v>
      </c>
      <c r="C1018" s="45">
        <v>46117</v>
      </c>
      <c r="D1018" s="47">
        <v>955</v>
      </c>
      <c r="E1018" s="180">
        <v>-0.08</v>
      </c>
      <c r="F1018" s="47">
        <v>0</v>
      </c>
      <c r="G1018" s="180">
        <v>-1</v>
      </c>
      <c r="H1018" s="47">
        <v>1038</v>
      </c>
    </row>
    <row r="1019" spans="1:8">
      <c r="A1019" s="44" t="s">
        <v>992</v>
      </c>
      <c r="B1019" s="44" t="s">
        <v>189</v>
      </c>
      <c r="C1019" s="45">
        <v>46124</v>
      </c>
      <c r="D1019" s="47">
        <v>943</v>
      </c>
      <c r="E1019" s="180">
        <v>-0.06</v>
      </c>
      <c r="F1019" s="47">
        <v>0</v>
      </c>
      <c r="G1019" s="180">
        <v>-1</v>
      </c>
      <c r="H1019" s="47">
        <v>1007</v>
      </c>
    </row>
    <row r="1020" spans="1:8">
      <c r="A1020" s="44" t="s">
        <v>992</v>
      </c>
      <c r="B1020" s="44" t="s">
        <v>189</v>
      </c>
      <c r="C1020" s="45">
        <v>46131</v>
      </c>
      <c r="D1020" s="47">
        <v>932</v>
      </c>
      <c r="E1020" s="180">
        <v>0.01</v>
      </c>
      <c r="F1020" s="47">
        <v>0</v>
      </c>
      <c r="G1020" s="180">
        <v>-1</v>
      </c>
      <c r="H1020" s="47">
        <v>923</v>
      </c>
    </row>
    <row r="1021" spans="1:8">
      <c r="A1021" s="44" t="s">
        <v>992</v>
      </c>
      <c r="B1021" s="44" t="s">
        <v>189</v>
      </c>
      <c r="C1021" s="45">
        <v>46138</v>
      </c>
      <c r="D1021" s="47">
        <v>911</v>
      </c>
      <c r="E1021" s="180">
        <v>-0.17</v>
      </c>
      <c r="F1021" s="47">
        <v>0</v>
      </c>
      <c r="G1021" s="180">
        <v>-1</v>
      </c>
      <c r="H1021" s="47">
        <v>1098</v>
      </c>
    </row>
    <row r="1022" spans="1:8">
      <c r="A1022" s="44" t="s">
        <v>992</v>
      </c>
      <c r="B1022" s="44" t="s">
        <v>189</v>
      </c>
      <c r="C1022" s="45">
        <v>46145</v>
      </c>
      <c r="D1022" s="47">
        <v>884</v>
      </c>
      <c r="E1022" s="180">
        <v>-0.08</v>
      </c>
      <c r="F1022" s="47">
        <v>0</v>
      </c>
      <c r="G1022" s="180">
        <v>-1</v>
      </c>
      <c r="H1022" s="47">
        <v>964</v>
      </c>
    </row>
    <row r="1023" spans="1:8">
      <c r="A1023" s="44" t="s">
        <v>992</v>
      </c>
      <c r="B1023" s="44" t="s">
        <v>189</v>
      </c>
      <c r="C1023" s="45">
        <v>46152</v>
      </c>
      <c r="D1023" s="47">
        <v>873</v>
      </c>
      <c r="E1023" s="180">
        <v>-0.06</v>
      </c>
      <c r="F1023" s="47">
        <v>0</v>
      </c>
      <c r="G1023" s="180">
        <v>-1</v>
      </c>
      <c r="H1023" s="47">
        <v>933</v>
      </c>
    </row>
    <row r="1024" spans="1:8">
      <c r="A1024" s="44" t="s">
        <v>992</v>
      </c>
      <c r="B1024" s="44" t="s">
        <v>189</v>
      </c>
      <c r="C1024" s="45">
        <v>46159</v>
      </c>
      <c r="D1024" s="47">
        <v>864</v>
      </c>
      <c r="E1024" s="180">
        <v>0.11</v>
      </c>
      <c r="F1024" s="47">
        <v>0</v>
      </c>
      <c r="G1024" s="180">
        <v>-1</v>
      </c>
      <c r="H1024" s="47">
        <v>781</v>
      </c>
    </row>
    <row r="1025" spans="1:8">
      <c r="A1025" s="44" t="s">
        <v>992</v>
      </c>
      <c r="B1025" s="44" t="s">
        <v>189</v>
      </c>
      <c r="C1025" s="45">
        <v>46166</v>
      </c>
      <c r="D1025" s="47">
        <v>854</v>
      </c>
      <c r="E1025" s="180">
        <v>-0.02</v>
      </c>
      <c r="F1025" s="49">
        <v>0</v>
      </c>
      <c r="G1025" s="180">
        <v>-1</v>
      </c>
      <c r="H1025" s="47">
        <v>869</v>
      </c>
    </row>
    <row r="1026" spans="1:8">
      <c r="A1026" s="44" t="s">
        <v>992</v>
      </c>
      <c r="B1026" s="44" t="s">
        <v>189</v>
      </c>
      <c r="C1026" s="45">
        <v>46173</v>
      </c>
      <c r="D1026" s="47">
        <v>836</v>
      </c>
      <c r="E1026" s="180">
        <v>0.04</v>
      </c>
      <c r="F1026" s="49">
        <v>0</v>
      </c>
      <c r="G1026" s="180">
        <v>-1</v>
      </c>
      <c r="H1026" s="47">
        <v>805</v>
      </c>
    </row>
    <row r="1027" spans="1:8">
      <c r="A1027" s="44" t="s">
        <v>992</v>
      </c>
      <c r="B1027" s="44" t="s">
        <v>189</v>
      </c>
      <c r="C1027" s="45">
        <v>46180</v>
      </c>
      <c r="D1027" s="47">
        <v>832</v>
      </c>
      <c r="E1027" s="180">
        <v>0.05</v>
      </c>
      <c r="F1027" s="49">
        <v>0</v>
      </c>
      <c r="G1027" s="180">
        <v>-1</v>
      </c>
      <c r="H1027" s="47">
        <v>794</v>
      </c>
    </row>
    <row r="1028" spans="1:8">
      <c r="A1028" s="44" t="s">
        <v>992</v>
      </c>
      <c r="B1028" s="44" t="s">
        <v>189</v>
      </c>
      <c r="C1028" s="45">
        <v>46187</v>
      </c>
      <c r="D1028" s="47">
        <v>829</v>
      </c>
      <c r="E1028" s="180">
        <v>0.03</v>
      </c>
      <c r="F1028" s="49">
        <v>0</v>
      </c>
      <c r="G1028" s="180">
        <v>-1</v>
      </c>
      <c r="H1028" s="47">
        <v>802</v>
      </c>
    </row>
    <row r="1029" spans="1:8">
      <c r="A1029" s="44" t="s">
        <v>992</v>
      </c>
      <c r="B1029" s="44" t="s">
        <v>103</v>
      </c>
      <c r="C1029" s="45">
        <v>46103</v>
      </c>
      <c r="D1029" s="49">
        <v>536</v>
      </c>
      <c r="E1029" s="180">
        <v>-0.69</v>
      </c>
      <c r="F1029" s="47">
        <v>0</v>
      </c>
      <c r="G1029" s="180">
        <v>-1</v>
      </c>
      <c r="H1029" s="47">
        <v>1744</v>
      </c>
    </row>
    <row r="1030" spans="1:8">
      <c r="A1030" s="44" t="s">
        <v>992</v>
      </c>
      <c r="B1030" s="44" t="s">
        <v>103</v>
      </c>
      <c r="C1030" s="45">
        <v>46110</v>
      </c>
      <c r="D1030" s="49">
        <v>598</v>
      </c>
      <c r="E1030" s="180">
        <v>-0.65</v>
      </c>
      <c r="F1030" s="47">
        <v>0</v>
      </c>
      <c r="G1030" s="180">
        <v>-1</v>
      </c>
      <c r="H1030" s="47">
        <v>1710</v>
      </c>
    </row>
    <row r="1031" spans="1:8">
      <c r="A1031" s="44" t="s">
        <v>992</v>
      </c>
      <c r="B1031" s="44" t="s">
        <v>103</v>
      </c>
      <c r="C1031" s="45">
        <v>46117</v>
      </c>
      <c r="D1031" s="49">
        <v>663</v>
      </c>
      <c r="E1031" s="180">
        <v>-0.64</v>
      </c>
      <c r="F1031" s="47">
        <v>0</v>
      </c>
      <c r="G1031" s="180">
        <v>-1</v>
      </c>
      <c r="H1031" s="47">
        <v>1823</v>
      </c>
    </row>
    <row r="1032" spans="1:8">
      <c r="A1032" s="44" t="s">
        <v>992</v>
      </c>
      <c r="B1032" s="44" t="s">
        <v>103</v>
      </c>
      <c r="C1032" s="45">
        <v>46124</v>
      </c>
      <c r="D1032" s="49">
        <v>697</v>
      </c>
      <c r="E1032" s="180">
        <v>-0.56999999999999995</v>
      </c>
      <c r="F1032" s="47">
        <v>0</v>
      </c>
      <c r="G1032" s="180">
        <v>-1</v>
      </c>
      <c r="H1032" s="47">
        <v>1626</v>
      </c>
    </row>
    <row r="1033" spans="1:8">
      <c r="A1033" s="44" t="s">
        <v>992</v>
      </c>
      <c r="B1033" s="44" t="s">
        <v>103</v>
      </c>
      <c r="C1033" s="45">
        <v>46131</v>
      </c>
      <c r="D1033" s="49">
        <v>713</v>
      </c>
      <c r="E1033" s="180">
        <v>-0.59</v>
      </c>
      <c r="F1033" s="47">
        <v>0</v>
      </c>
      <c r="G1033" s="180">
        <v>-1</v>
      </c>
      <c r="H1033" s="47">
        <v>1757</v>
      </c>
    </row>
    <row r="1034" spans="1:8">
      <c r="A1034" s="44" t="s">
        <v>992</v>
      </c>
      <c r="B1034" s="44" t="s">
        <v>103</v>
      </c>
      <c r="C1034" s="45">
        <v>46138</v>
      </c>
      <c r="D1034" s="49">
        <v>742</v>
      </c>
      <c r="E1034" s="180">
        <v>-0.57999999999999996</v>
      </c>
      <c r="F1034" s="47">
        <v>0</v>
      </c>
      <c r="G1034" s="180">
        <v>-1</v>
      </c>
      <c r="H1034" s="47">
        <v>1762</v>
      </c>
    </row>
    <row r="1035" spans="1:8">
      <c r="A1035" s="44" t="s">
        <v>992</v>
      </c>
      <c r="B1035" s="44" t="s">
        <v>103</v>
      </c>
      <c r="C1035" s="45">
        <v>46145</v>
      </c>
      <c r="D1035" s="49">
        <v>802</v>
      </c>
      <c r="E1035" s="180">
        <v>-0.55000000000000004</v>
      </c>
      <c r="F1035" s="47">
        <v>0</v>
      </c>
      <c r="G1035" s="180">
        <v>-1</v>
      </c>
      <c r="H1035" s="47">
        <v>1781</v>
      </c>
    </row>
    <row r="1036" spans="1:8">
      <c r="A1036" s="44" t="s">
        <v>992</v>
      </c>
      <c r="B1036" s="44" t="s">
        <v>103</v>
      </c>
      <c r="C1036" s="45">
        <v>46152</v>
      </c>
      <c r="D1036" s="49">
        <v>842</v>
      </c>
      <c r="E1036" s="180">
        <v>-0.56000000000000005</v>
      </c>
      <c r="F1036" s="47">
        <v>0</v>
      </c>
      <c r="G1036" s="180">
        <v>-1</v>
      </c>
      <c r="H1036" s="47">
        <v>1895</v>
      </c>
    </row>
    <row r="1037" spans="1:8">
      <c r="A1037" s="44" t="s">
        <v>992</v>
      </c>
      <c r="B1037" s="44" t="s">
        <v>103</v>
      </c>
      <c r="C1037" s="45">
        <v>46159</v>
      </c>
      <c r="D1037" s="49">
        <v>845</v>
      </c>
      <c r="E1037" s="180">
        <v>-0.52</v>
      </c>
      <c r="F1037" s="47">
        <v>0</v>
      </c>
      <c r="G1037" s="180">
        <v>-1</v>
      </c>
      <c r="H1037" s="47">
        <v>1770</v>
      </c>
    </row>
    <row r="1038" spans="1:8">
      <c r="A1038" s="44" t="s">
        <v>992</v>
      </c>
      <c r="B1038" s="44" t="s">
        <v>103</v>
      </c>
      <c r="C1038" s="45">
        <v>46166</v>
      </c>
      <c r="D1038" s="49">
        <v>879</v>
      </c>
      <c r="E1038" s="180">
        <v>-0.46</v>
      </c>
      <c r="F1038" s="49">
        <v>0</v>
      </c>
      <c r="G1038" s="180">
        <v>-1</v>
      </c>
      <c r="H1038" s="47">
        <v>1614</v>
      </c>
    </row>
    <row r="1039" spans="1:8">
      <c r="A1039" s="44" t="s">
        <v>992</v>
      </c>
      <c r="B1039" s="44" t="s">
        <v>103</v>
      </c>
      <c r="C1039" s="45">
        <v>46173</v>
      </c>
      <c r="D1039" s="49">
        <v>931</v>
      </c>
      <c r="E1039" s="180">
        <v>-0.39</v>
      </c>
      <c r="F1039" s="49">
        <v>0</v>
      </c>
      <c r="G1039" s="180">
        <v>-1</v>
      </c>
      <c r="H1039" s="47">
        <v>1517</v>
      </c>
    </row>
    <row r="1040" spans="1:8">
      <c r="A1040" s="44" t="s">
        <v>992</v>
      </c>
      <c r="B1040" s="44" t="s">
        <v>103</v>
      </c>
      <c r="C1040" s="45">
        <v>46180</v>
      </c>
      <c r="D1040" s="49">
        <v>962</v>
      </c>
      <c r="E1040" s="180">
        <v>-0.37</v>
      </c>
      <c r="F1040" s="49">
        <v>0</v>
      </c>
      <c r="G1040" s="180">
        <v>-1</v>
      </c>
      <c r="H1040" s="47">
        <v>1535</v>
      </c>
    </row>
    <row r="1041" spans="1:8">
      <c r="A1041" s="44" t="s">
        <v>992</v>
      </c>
      <c r="B1041" s="44" t="s">
        <v>103</v>
      </c>
      <c r="C1041" s="45">
        <v>46187</v>
      </c>
      <c r="D1041" s="49">
        <v>995</v>
      </c>
      <c r="E1041" s="180">
        <v>-0.41</v>
      </c>
      <c r="F1041" s="49">
        <v>0</v>
      </c>
      <c r="G1041" s="180">
        <v>-1</v>
      </c>
      <c r="H1041" s="47">
        <v>1690</v>
      </c>
    </row>
    <row r="1042" spans="1:8">
      <c r="A1042" s="44" t="s">
        <v>992</v>
      </c>
      <c r="B1042" s="44" t="s">
        <v>350</v>
      </c>
      <c r="C1042" s="45">
        <v>46103</v>
      </c>
      <c r="D1042" s="47">
        <v>0</v>
      </c>
      <c r="E1042" s="181"/>
      <c r="F1042" s="47">
        <v>0</v>
      </c>
      <c r="G1042" s="181"/>
      <c r="H1042" s="47">
        <v>0</v>
      </c>
    </row>
    <row r="1043" spans="1:8">
      <c r="A1043" s="44" t="s">
        <v>992</v>
      </c>
      <c r="B1043" s="44" t="s">
        <v>350</v>
      </c>
      <c r="C1043" s="45">
        <v>46110</v>
      </c>
      <c r="D1043" s="47">
        <v>0</v>
      </c>
      <c r="E1043" s="181"/>
      <c r="F1043" s="47">
        <v>0</v>
      </c>
      <c r="G1043" s="181"/>
      <c r="H1043" s="47">
        <v>0</v>
      </c>
    </row>
    <row r="1044" spans="1:8">
      <c r="A1044" s="44" t="s">
        <v>992</v>
      </c>
      <c r="B1044" s="44" t="s">
        <v>350</v>
      </c>
      <c r="C1044" s="45">
        <v>46117</v>
      </c>
      <c r="D1044" s="47">
        <v>0</v>
      </c>
      <c r="E1044" s="181"/>
      <c r="F1044" s="47">
        <v>0</v>
      </c>
      <c r="G1044" s="181"/>
      <c r="H1044" s="47">
        <v>0</v>
      </c>
    </row>
    <row r="1045" spans="1:8">
      <c r="A1045" s="44" t="s">
        <v>992</v>
      </c>
      <c r="B1045" s="44" t="s">
        <v>350</v>
      </c>
      <c r="C1045" s="45">
        <v>46124</v>
      </c>
      <c r="D1045" s="47">
        <v>0</v>
      </c>
      <c r="E1045" s="181"/>
      <c r="F1045" s="47">
        <v>0</v>
      </c>
      <c r="G1045" s="181"/>
      <c r="H1045" s="47">
        <v>0</v>
      </c>
    </row>
    <row r="1046" spans="1:8">
      <c r="A1046" s="44" t="s">
        <v>992</v>
      </c>
      <c r="B1046" s="44" t="s">
        <v>350</v>
      </c>
      <c r="C1046" s="45">
        <v>46131</v>
      </c>
      <c r="D1046" s="47">
        <v>0</v>
      </c>
      <c r="E1046" s="181"/>
      <c r="F1046" s="47">
        <v>0</v>
      </c>
      <c r="G1046" s="181"/>
      <c r="H1046" s="47">
        <v>0</v>
      </c>
    </row>
    <row r="1047" spans="1:8">
      <c r="A1047" s="44" t="s">
        <v>992</v>
      </c>
      <c r="B1047" s="44" t="s">
        <v>350</v>
      </c>
      <c r="C1047" s="45">
        <v>46138</v>
      </c>
      <c r="D1047" s="47">
        <v>0</v>
      </c>
      <c r="E1047" s="181"/>
      <c r="F1047" s="47">
        <v>0</v>
      </c>
      <c r="G1047" s="181"/>
      <c r="H1047" s="47">
        <v>0</v>
      </c>
    </row>
    <row r="1048" spans="1:8">
      <c r="A1048" s="44" t="s">
        <v>992</v>
      </c>
      <c r="B1048" s="44" t="s">
        <v>350</v>
      </c>
      <c r="C1048" s="45">
        <v>46145</v>
      </c>
      <c r="D1048" s="47">
        <v>0</v>
      </c>
      <c r="E1048" s="181"/>
      <c r="F1048" s="47">
        <v>0</v>
      </c>
      <c r="G1048" s="181"/>
      <c r="H1048" s="47">
        <v>0</v>
      </c>
    </row>
    <row r="1049" spans="1:8">
      <c r="A1049" s="44" t="s">
        <v>992</v>
      </c>
      <c r="B1049" s="44" t="s">
        <v>350</v>
      </c>
      <c r="C1049" s="45">
        <v>46152</v>
      </c>
      <c r="D1049" s="47">
        <v>0</v>
      </c>
      <c r="E1049" s="181"/>
      <c r="F1049" s="47">
        <v>0</v>
      </c>
      <c r="G1049" s="181"/>
      <c r="H1049" s="47">
        <v>0</v>
      </c>
    </row>
    <row r="1050" spans="1:8">
      <c r="A1050" s="44" t="s">
        <v>992</v>
      </c>
      <c r="B1050" s="44" t="s">
        <v>350</v>
      </c>
      <c r="C1050" s="45">
        <v>46159</v>
      </c>
      <c r="D1050" s="47">
        <v>0</v>
      </c>
      <c r="E1050" s="181"/>
      <c r="F1050" s="47">
        <v>0</v>
      </c>
      <c r="G1050" s="181"/>
      <c r="H1050" s="47">
        <v>0</v>
      </c>
    </row>
    <row r="1051" spans="1:8">
      <c r="A1051" s="44" t="s">
        <v>992</v>
      </c>
      <c r="B1051" s="44" t="s">
        <v>350</v>
      </c>
      <c r="C1051" s="45">
        <v>46166</v>
      </c>
      <c r="D1051" s="47">
        <v>0</v>
      </c>
      <c r="E1051" s="181"/>
      <c r="F1051" s="49">
        <v>0</v>
      </c>
      <c r="G1051" s="181"/>
      <c r="H1051" s="47">
        <v>0</v>
      </c>
    </row>
    <row r="1052" spans="1:8">
      <c r="A1052" s="44" t="s">
        <v>992</v>
      </c>
      <c r="B1052" s="44" t="s">
        <v>350</v>
      </c>
      <c r="C1052" s="45">
        <v>46173</v>
      </c>
      <c r="D1052" s="47">
        <v>0</v>
      </c>
      <c r="E1052" s="181"/>
      <c r="F1052" s="49">
        <v>0</v>
      </c>
      <c r="G1052" s="181"/>
      <c r="H1052" s="47">
        <v>0</v>
      </c>
    </row>
    <row r="1053" spans="1:8">
      <c r="A1053" s="44" t="s">
        <v>992</v>
      </c>
      <c r="B1053" s="44" t="s">
        <v>350</v>
      </c>
      <c r="C1053" s="45">
        <v>46180</v>
      </c>
      <c r="D1053" s="47">
        <v>0</v>
      </c>
      <c r="E1053" s="181"/>
      <c r="F1053" s="49">
        <v>0</v>
      </c>
      <c r="G1053" s="181"/>
      <c r="H1053" s="47">
        <v>0</v>
      </c>
    </row>
    <row r="1054" spans="1:8">
      <c r="A1054" s="44" t="s">
        <v>992</v>
      </c>
      <c r="B1054" s="44" t="s">
        <v>350</v>
      </c>
      <c r="C1054" s="45">
        <v>46187</v>
      </c>
      <c r="D1054" s="47">
        <v>0</v>
      </c>
      <c r="E1054" s="181"/>
      <c r="F1054" s="49">
        <v>0</v>
      </c>
      <c r="G1054" s="181"/>
      <c r="H1054" s="47">
        <v>0</v>
      </c>
    </row>
    <row r="1055" spans="1:8">
      <c r="A1055" s="44" t="s">
        <v>992</v>
      </c>
      <c r="B1055" s="44" t="s">
        <v>134</v>
      </c>
      <c r="C1055" s="45">
        <v>46103</v>
      </c>
      <c r="D1055" s="47">
        <v>0</v>
      </c>
      <c r="E1055" s="180">
        <v>-1</v>
      </c>
      <c r="F1055" s="47">
        <v>0</v>
      </c>
      <c r="G1055" s="180">
        <v>-1</v>
      </c>
      <c r="H1055" s="47">
        <v>3940</v>
      </c>
    </row>
    <row r="1056" spans="1:8">
      <c r="A1056" s="44" t="s">
        <v>992</v>
      </c>
      <c r="B1056" s="44" t="s">
        <v>134</v>
      </c>
      <c r="C1056" s="45">
        <v>46110</v>
      </c>
      <c r="D1056" s="47">
        <v>0</v>
      </c>
      <c r="E1056" s="180">
        <v>-1</v>
      </c>
      <c r="F1056" s="47">
        <v>0</v>
      </c>
      <c r="G1056" s="180">
        <v>-1</v>
      </c>
      <c r="H1056" s="47">
        <v>3978</v>
      </c>
    </row>
    <row r="1057" spans="1:8">
      <c r="A1057" s="44" t="s">
        <v>992</v>
      </c>
      <c r="B1057" s="44" t="s">
        <v>134</v>
      </c>
      <c r="C1057" s="45">
        <v>46117</v>
      </c>
      <c r="D1057" s="47">
        <v>0</v>
      </c>
      <c r="E1057" s="180">
        <v>-1</v>
      </c>
      <c r="F1057" s="47">
        <v>0</v>
      </c>
      <c r="G1057" s="180">
        <v>-1</v>
      </c>
      <c r="H1057" s="47">
        <v>3849</v>
      </c>
    </row>
    <row r="1058" spans="1:8">
      <c r="A1058" s="44" t="s">
        <v>992</v>
      </c>
      <c r="B1058" s="44" t="s">
        <v>134</v>
      </c>
      <c r="C1058" s="45">
        <v>46124</v>
      </c>
      <c r="D1058" s="47">
        <v>0</v>
      </c>
      <c r="E1058" s="180">
        <v>-1</v>
      </c>
      <c r="F1058" s="47">
        <v>0</v>
      </c>
      <c r="G1058" s="180">
        <v>-1</v>
      </c>
      <c r="H1058" s="47">
        <v>3717</v>
      </c>
    </row>
    <row r="1059" spans="1:8">
      <c r="A1059" s="44" t="s">
        <v>992</v>
      </c>
      <c r="B1059" s="44" t="s">
        <v>134</v>
      </c>
      <c r="C1059" s="45">
        <v>46131</v>
      </c>
      <c r="D1059" s="47">
        <v>0</v>
      </c>
      <c r="E1059" s="180">
        <v>-1</v>
      </c>
      <c r="F1059" s="47">
        <v>0</v>
      </c>
      <c r="G1059" s="180">
        <v>-1</v>
      </c>
      <c r="H1059" s="47">
        <v>3973</v>
      </c>
    </row>
    <row r="1060" spans="1:8">
      <c r="A1060" s="44" t="s">
        <v>992</v>
      </c>
      <c r="B1060" s="44" t="s">
        <v>134</v>
      </c>
      <c r="C1060" s="45">
        <v>46138</v>
      </c>
      <c r="D1060" s="47">
        <v>0</v>
      </c>
      <c r="E1060" s="180">
        <v>-1</v>
      </c>
      <c r="F1060" s="47">
        <v>0</v>
      </c>
      <c r="G1060" s="180">
        <v>-1</v>
      </c>
      <c r="H1060" s="47">
        <v>3962</v>
      </c>
    </row>
    <row r="1061" spans="1:8">
      <c r="A1061" s="44" t="s">
        <v>992</v>
      </c>
      <c r="B1061" s="44" t="s">
        <v>134</v>
      </c>
      <c r="C1061" s="45">
        <v>46145</v>
      </c>
      <c r="D1061" s="47">
        <v>0</v>
      </c>
      <c r="E1061" s="180">
        <v>-1</v>
      </c>
      <c r="F1061" s="47">
        <v>0</v>
      </c>
      <c r="G1061" s="180">
        <v>-1</v>
      </c>
      <c r="H1061" s="47">
        <v>3926</v>
      </c>
    </row>
    <row r="1062" spans="1:8">
      <c r="A1062" s="44" t="s">
        <v>992</v>
      </c>
      <c r="B1062" s="44" t="s">
        <v>134</v>
      </c>
      <c r="C1062" s="45">
        <v>46152</v>
      </c>
      <c r="D1062" s="47">
        <v>0</v>
      </c>
      <c r="E1062" s="180">
        <v>-1</v>
      </c>
      <c r="F1062" s="47">
        <v>0</v>
      </c>
      <c r="G1062" s="180">
        <v>-1</v>
      </c>
      <c r="H1062" s="47">
        <v>3462</v>
      </c>
    </row>
    <row r="1063" spans="1:8">
      <c r="A1063" s="44" t="s">
        <v>992</v>
      </c>
      <c r="B1063" s="44" t="s">
        <v>134</v>
      </c>
      <c r="C1063" s="45">
        <v>46159</v>
      </c>
      <c r="D1063" s="47">
        <v>0</v>
      </c>
      <c r="E1063" s="180">
        <v>-1</v>
      </c>
      <c r="F1063" s="47">
        <v>0</v>
      </c>
      <c r="G1063" s="180">
        <v>-1</v>
      </c>
      <c r="H1063" s="47">
        <v>3227</v>
      </c>
    </row>
    <row r="1064" spans="1:8">
      <c r="A1064" s="44" t="s">
        <v>992</v>
      </c>
      <c r="B1064" s="44" t="s">
        <v>134</v>
      </c>
      <c r="C1064" s="45">
        <v>46166</v>
      </c>
      <c r="D1064" s="47">
        <v>0</v>
      </c>
      <c r="E1064" s="180">
        <v>-1</v>
      </c>
      <c r="F1064" s="49">
        <v>0</v>
      </c>
      <c r="G1064" s="180">
        <v>-1</v>
      </c>
      <c r="H1064" s="47">
        <v>2925</v>
      </c>
    </row>
    <row r="1065" spans="1:8">
      <c r="A1065" s="44" t="s">
        <v>992</v>
      </c>
      <c r="B1065" s="44" t="s">
        <v>134</v>
      </c>
      <c r="C1065" s="45">
        <v>46173</v>
      </c>
      <c r="D1065" s="47">
        <v>0</v>
      </c>
      <c r="E1065" s="180">
        <v>-1</v>
      </c>
      <c r="F1065" s="49">
        <v>0</v>
      </c>
      <c r="G1065" s="180">
        <v>-1</v>
      </c>
      <c r="H1065" s="47">
        <v>2373</v>
      </c>
    </row>
    <row r="1066" spans="1:8">
      <c r="A1066" s="44" t="s">
        <v>992</v>
      </c>
      <c r="B1066" s="44" t="s">
        <v>134</v>
      </c>
      <c r="C1066" s="45">
        <v>46180</v>
      </c>
      <c r="D1066" s="47">
        <v>0</v>
      </c>
      <c r="E1066" s="180">
        <v>-1</v>
      </c>
      <c r="F1066" s="49">
        <v>0</v>
      </c>
      <c r="G1066" s="180">
        <v>-1</v>
      </c>
      <c r="H1066" s="47">
        <v>2261</v>
      </c>
    </row>
    <row r="1067" spans="1:8">
      <c r="A1067" s="44" t="s">
        <v>992</v>
      </c>
      <c r="B1067" s="44" t="s">
        <v>134</v>
      </c>
      <c r="C1067" s="45">
        <v>46187</v>
      </c>
      <c r="D1067" s="47">
        <v>0</v>
      </c>
      <c r="E1067" s="180">
        <v>-1</v>
      </c>
      <c r="F1067" s="49">
        <v>0</v>
      </c>
      <c r="G1067" s="180">
        <v>-1</v>
      </c>
      <c r="H1067" s="47">
        <v>2013</v>
      </c>
    </row>
    <row r="1068" spans="1:8">
      <c r="A1068" s="44" t="s">
        <v>992</v>
      </c>
      <c r="B1068" s="44" t="s">
        <v>351</v>
      </c>
      <c r="C1068" s="45">
        <v>46103</v>
      </c>
      <c r="D1068" s="47">
        <v>0</v>
      </c>
      <c r="E1068" s="181"/>
      <c r="F1068" s="47">
        <v>0</v>
      </c>
      <c r="G1068" s="181"/>
      <c r="H1068" s="47">
        <v>0</v>
      </c>
    </row>
    <row r="1069" spans="1:8">
      <c r="A1069" s="44" t="s">
        <v>992</v>
      </c>
      <c r="B1069" s="44" t="s">
        <v>351</v>
      </c>
      <c r="C1069" s="45">
        <v>46110</v>
      </c>
      <c r="D1069" s="47">
        <v>0</v>
      </c>
      <c r="E1069" s="181"/>
      <c r="F1069" s="47">
        <v>0</v>
      </c>
      <c r="G1069" s="181"/>
      <c r="H1069" s="47">
        <v>0</v>
      </c>
    </row>
    <row r="1070" spans="1:8">
      <c r="A1070" s="44" t="s">
        <v>992</v>
      </c>
      <c r="B1070" s="44" t="s">
        <v>351</v>
      </c>
      <c r="C1070" s="45">
        <v>46117</v>
      </c>
      <c r="D1070" s="47">
        <v>0</v>
      </c>
      <c r="E1070" s="181"/>
      <c r="F1070" s="47">
        <v>0</v>
      </c>
      <c r="G1070" s="181"/>
      <c r="H1070" s="47">
        <v>0</v>
      </c>
    </row>
    <row r="1071" spans="1:8">
      <c r="A1071" s="44" t="s">
        <v>992</v>
      </c>
      <c r="B1071" s="44" t="s">
        <v>351</v>
      </c>
      <c r="C1071" s="45">
        <v>46124</v>
      </c>
      <c r="D1071" s="47">
        <v>0</v>
      </c>
      <c r="E1071" s="181"/>
      <c r="F1071" s="47">
        <v>0</v>
      </c>
      <c r="G1071" s="181"/>
      <c r="H1071" s="47">
        <v>0</v>
      </c>
    </row>
    <row r="1072" spans="1:8">
      <c r="A1072" s="44" t="s">
        <v>992</v>
      </c>
      <c r="B1072" s="44" t="s">
        <v>351</v>
      </c>
      <c r="C1072" s="45">
        <v>46131</v>
      </c>
      <c r="D1072" s="47">
        <v>0</v>
      </c>
      <c r="E1072" s="181"/>
      <c r="F1072" s="47">
        <v>0</v>
      </c>
      <c r="G1072" s="181"/>
      <c r="H1072" s="47">
        <v>0</v>
      </c>
    </row>
    <row r="1073" spans="1:8">
      <c r="A1073" s="44" t="s">
        <v>992</v>
      </c>
      <c r="B1073" s="44" t="s">
        <v>351</v>
      </c>
      <c r="C1073" s="45">
        <v>46138</v>
      </c>
      <c r="D1073" s="47">
        <v>0</v>
      </c>
      <c r="E1073" s="181"/>
      <c r="F1073" s="47">
        <v>0</v>
      </c>
      <c r="G1073" s="181"/>
      <c r="H1073" s="47">
        <v>0</v>
      </c>
    </row>
    <row r="1074" spans="1:8">
      <c r="A1074" s="44" t="s">
        <v>992</v>
      </c>
      <c r="B1074" s="44" t="s">
        <v>351</v>
      </c>
      <c r="C1074" s="45">
        <v>46145</v>
      </c>
      <c r="D1074" s="47">
        <v>0</v>
      </c>
      <c r="E1074" s="181"/>
      <c r="F1074" s="47">
        <v>0</v>
      </c>
      <c r="G1074" s="181"/>
      <c r="H1074" s="47">
        <v>0</v>
      </c>
    </row>
    <row r="1075" spans="1:8">
      <c r="A1075" s="44" t="s">
        <v>992</v>
      </c>
      <c r="B1075" s="44" t="s">
        <v>351</v>
      </c>
      <c r="C1075" s="45">
        <v>46152</v>
      </c>
      <c r="D1075" s="47">
        <v>0</v>
      </c>
      <c r="E1075" s="181"/>
      <c r="F1075" s="47">
        <v>0</v>
      </c>
      <c r="G1075" s="181"/>
      <c r="H1075" s="47">
        <v>0</v>
      </c>
    </row>
    <row r="1076" spans="1:8">
      <c r="A1076" s="44" t="s">
        <v>992</v>
      </c>
      <c r="B1076" s="44" t="s">
        <v>351</v>
      </c>
      <c r="C1076" s="45">
        <v>46159</v>
      </c>
      <c r="D1076" s="47">
        <v>0</v>
      </c>
      <c r="E1076" s="181"/>
      <c r="F1076" s="47">
        <v>0</v>
      </c>
      <c r="G1076" s="181"/>
      <c r="H1076" s="47">
        <v>0</v>
      </c>
    </row>
    <row r="1077" spans="1:8">
      <c r="A1077" s="44" t="s">
        <v>992</v>
      </c>
      <c r="B1077" s="44" t="s">
        <v>351</v>
      </c>
      <c r="C1077" s="45">
        <v>46166</v>
      </c>
      <c r="D1077" s="47">
        <v>0</v>
      </c>
      <c r="E1077" s="181"/>
      <c r="F1077" s="49">
        <v>0</v>
      </c>
      <c r="G1077" s="181"/>
      <c r="H1077" s="47">
        <v>0</v>
      </c>
    </row>
    <row r="1078" spans="1:8">
      <c r="A1078" s="44" t="s">
        <v>992</v>
      </c>
      <c r="B1078" s="44" t="s">
        <v>351</v>
      </c>
      <c r="C1078" s="45">
        <v>46173</v>
      </c>
      <c r="D1078" s="47">
        <v>0</v>
      </c>
      <c r="E1078" s="181"/>
      <c r="F1078" s="49">
        <v>0</v>
      </c>
      <c r="G1078" s="181"/>
      <c r="H1078" s="47">
        <v>0</v>
      </c>
    </row>
    <row r="1079" spans="1:8">
      <c r="A1079" s="44" t="s">
        <v>992</v>
      </c>
      <c r="B1079" s="44" t="s">
        <v>351</v>
      </c>
      <c r="C1079" s="45">
        <v>46180</v>
      </c>
      <c r="D1079" s="47">
        <v>0</v>
      </c>
      <c r="E1079" s="181"/>
      <c r="F1079" s="49">
        <v>0</v>
      </c>
      <c r="G1079" s="181"/>
      <c r="H1079" s="47">
        <v>0</v>
      </c>
    </row>
    <row r="1080" spans="1:8">
      <c r="A1080" s="44" t="s">
        <v>992</v>
      </c>
      <c r="B1080" s="44" t="s">
        <v>351</v>
      </c>
      <c r="C1080" s="45">
        <v>46187</v>
      </c>
      <c r="D1080" s="47">
        <v>0</v>
      </c>
      <c r="E1080" s="181"/>
      <c r="F1080" s="49">
        <v>0</v>
      </c>
      <c r="G1080" s="181"/>
      <c r="H1080" s="47">
        <v>0</v>
      </c>
    </row>
    <row r="1081" spans="1:8">
      <c r="A1081" s="44" t="s">
        <v>992</v>
      </c>
      <c r="B1081" s="44" t="s">
        <v>111</v>
      </c>
      <c r="C1081" s="45">
        <v>46103</v>
      </c>
      <c r="D1081" s="47">
        <v>3960</v>
      </c>
      <c r="E1081" s="180">
        <v>-0.17</v>
      </c>
      <c r="F1081" s="47">
        <v>0</v>
      </c>
      <c r="G1081" s="180">
        <v>-1</v>
      </c>
      <c r="H1081" s="47">
        <v>4778</v>
      </c>
    </row>
    <row r="1082" spans="1:8">
      <c r="A1082" s="44" t="s">
        <v>992</v>
      </c>
      <c r="B1082" s="44" t="s">
        <v>111</v>
      </c>
      <c r="C1082" s="45">
        <v>46110</v>
      </c>
      <c r="D1082" s="47">
        <v>3960</v>
      </c>
      <c r="E1082" s="180">
        <v>-0.2</v>
      </c>
      <c r="F1082" s="47">
        <v>0</v>
      </c>
      <c r="G1082" s="180">
        <v>-1</v>
      </c>
      <c r="H1082" s="47">
        <v>4966</v>
      </c>
    </row>
    <row r="1083" spans="1:8">
      <c r="A1083" s="44" t="s">
        <v>992</v>
      </c>
      <c r="B1083" s="44" t="s">
        <v>111</v>
      </c>
      <c r="C1083" s="45">
        <v>46117</v>
      </c>
      <c r="D1083" s="47">
        <v>3994</v>
      </c>
      <c r="E1083" s="180">
        <v>-0.23</v>
      </c>
      <c r="F1083" s="47">
        <v>0</v>
      </c>
      <c r="G1083" s="180">
        <v>-1</v>
      </c>
      <c r="H1083" s="47">
        <v>5196</v>
      </c>
    </row>
    <row r="1084" spans="1:8">
      <c r="A1084" s="44" t="s">
        <v>992</v>
      </c>
      <c r="B1084" s="44" t="s">
        <v>111</v>
      </c>
      <c r="C1084" s="45">
        <v>46124</v>
      </c>
      <c r="D1084" s="47">
        <v>4013</v>
      </c>
      <c r="E1084" s="180">
        <v>-0.15</v>
      </c>
      <c r="F1084" s="47">
        <v>0</v>
      </c>
      <c r="G1084" s="180">
        <v>-1</v>
      </c>
      <c r="H1084" s="47">
        <v>4716</v>
      </c>
    </row>
    <row r="1085" spans="1:8">
      <c r="A1085" s="44" t="s">
        <v>992</v>
      </c>
      <c r="B1085" s="44" t="s">
        <v>111</v>
      </c>
      <c r="C1085" s="45">
        <v>46131</v>
      </c>
      <c r="D1085" s="47">
        <v>4002</v>
      </c>
      <c r="E1085" s="180">
        <v>-0.24</v>
      </c>
      <c r="F1085" s="47">
        <v>0</v>
      </c>
      <c r="G1085" s="180">
        <v>-1</v>
      </c>
      <c r="H1085" s="47">
        <v>5292</v>
      </c>
    </row>
    <row r="1086" spans="1:8">
      <c r="A1086" s="44" t="s">
        <v>992</v>
      </c>
      <c r="B1086" s="44" t="s">
        <v>111</v>
      </c>
      <c r="C1086" s="45">
        <v>46138</v>
      </c>
      <c r="D1086" s="47">
        <v>3919</v>
      </c>
      <c r="E1086" s="180">
        <v>-0.28000000000000003</v>
      </c>
      <c r="F1086" s="47">
        <v>0</v>
      </c>
      <c r="G1086" s="180">
        <v>-1</v>
      </c>
      <c r="H1086" s="47">
        <v>5431</v>
      </c>
    </row>
    <row r="1087" spans="1:8">
      <c r="A1087" s="44" t="s">
        <v>992</v>
      </c>
      <c r="B1087" s="44" t="s">
        <v>111</v>
      </c>
      <c r="C1087" s="45">
        <v>46145</v>
      </c>
      <c r="D1087" s="47">
        <v>3900</v>
      </c>
      <c r="E1087" s="180">
        <v>-0.25</v>
      </c>
      <c r="F1087" s="47">
        <v>0</v>
      </c>
      <c r="G1087" s="180">
        <v>-1</v>
      </c>
      <c r="H1087" s="47">
        <v>5174</v>
      </c>
    </row>
    <row r="1088" spans="1:8">
      <c r="A1088" s="44" t="s">
        <v>992</v>
      </c>
      <c r="B1088" s="44" t="s">
        <v>111</v>
      </c>
      <c r="C1088" s="45">
        <v>46152</v>
      </c>
      <c r="D1088" s="47">
        <v>3885</v>
      </c>
      <c r="E1088" s="180">
        <v>-0.28999999999999998</v>
      </c>
      <c r="F1088" s="47">
        <v>0</v>
      </c>
      <c r="G1088" s="180">
        <v>-1</v>
      </c>
      <c r="H1088" s="47">
        <v>5509</v>
      </c>
    </row>
    <row r="1089" spans="1:8">
      <c r="A1089" s="44" t="s">
        <v>992</v>
      </c>
      <c r="B1089" s="44" t="s">
        <v>111</v>
      </c>
      <c r="C1089" s="45">
        <v>46159</v>
      </c>
      <c r="D1089" s="47">
        <v>3860</v>
      </c>
      <c r="E1089" s="180">
        <v>-0.27</v>
      </c>
      <c r="F1089" s="47">
        <v>0</v>
      </c>
      <c r="G1089" s="180">
        <v>-1</v>
      </c>
      <c r="H1089" s="47">
        <v>5267</v>
      </c>
    </row>
    <row r="1090" spans="1:8">
      <c r="A1090" s="44" t="s">
        <v>992</v>
      </c>
      <c r="B1090" s="44" t="s">
        <v>111</v>
      </c>
      <c r="C1090" s="45">
        <v>46166</v>
      </c>
      <c r="D1090" s="47">
        <v>3863</v>
      </c>
      <c r="E1090" s="180">
        <v>-0.28999999999999998</v>
      </c>
      <c r="F1090" s="49">
        <v>0</v>
      </c>
      <c r="G1090" s="180">
        <v>-1</v>
      </c>
      <c r="H1090" s="47">
        <v>5445</v>
      </c>
    </row>
    <row r="1091" spans="1:8">
      <c r="A1091" s="44" t="s">
        <v>992</v>
      </c>
      <c r="B1091" s="44" t="s">
        <v>111</v>
      </c>
      <c r="C1091" s="45">
        <v>46173</v>
      </c>
      <c r="D1091" s="47">
        <v>4628</v>
      </c>
      <c r="E1091" s="180">
        <v>-0.28000000000000003</v>
      </c>
      <c r="F1091" s="49">
        <v>0</v>
      </c>
      <c r="G1091" s="180">
        <v>-1</v>
      </c>
      <c r="H1091" s="47">
        <v>6403</v>
      </c>
    </row>
    <row r="1092" spans="1:8">
      <c r="A1092" s="44" t="s">
        <v>992</v>
      </c>
      <c r="B1092" s="44" t="s">
        <v>111</v>
      </c>
      <c r="C1092" s="45">
        <v>46180</v>
      </c>
      <c r="D1092" s="47">
        <v>4780</v>
      </c>
      <c r="E1092" s="180">
        <v>-0.27</v>
      </c>
      <c r="F1092" s="49">
        <v>0</v>
      </c>
      <c r="G1092" s="180">
        <v>-1</v>
      </c>
      <c r="H1092" s="47">
        <v>6568</v>
      </c>
    </row>
    <row r="1093" spans="1:8">
      <c r="A1093" s="44" t="s">
        <v>992</v>
      </c>
      <c r="B1093" s="44" t="s">
        <v>111</v>
      </c>
      <c r="C1093" s="45">
        <v>46187</v>
      </c>
      <c r="D1093" s="47">
        <v>4765</v>
      </c>
      <c r="E1093" s="180">
        <v>-0.2</v>
      </c>
      <c r="F1093" s="49">
        <v>0</v>
      </c>
      <c r="G1093" s="180">
        <v>-1</v>
      </c>
      <c r="H1093" s="47">
        <v>5944</v>
      </c>
    </row>
    <row r="1094" spans="1:8">
      <c r="A1094" s="44" t="s">
        <v>992</v>
      </c>
      <c r="B1094" s="44" t="s">
        <v>781</v>
      </c>
      <c r="C1094" s="45">
        <v>46103</v>
      </c>
      <c r="D1094" s="47">
        <v>647</v>
      </c>
      <c r="E1094" s="180">
        <v>0.41</v>
      </c>
      <c r="F1094" s="47">
        <v>0</v>
      </c>
      <c r="G1094" s="180">
        <v>-1</v>
      </c>
      <c r="H1094" s="47">
        <v>458</v>
      </c>
    </row>
    <row r="1095" spans="1:8">
      <c r="A1095" s="44" t="s">
        <v>992</v>
      </c>
      <c r="B1095" s="44" t="s">
        <v>781</v>
      </c>
      <c r="C1095" s="45">
        <v>46110</v>
      </c>
      <c r="D1095" s="47">
        <v>640</v>
      </c>
      <c r="E1095" s="180">
        <v>0.37</v>
      </c>
      <c r="F1095" s="47">
        <v>0</v>
      </c>
      <c r="G1095" s="180">
        <v>-1</v>
      </c>
      <c r="H1095" s="47">
        <v>468</v>
      </c>
    </row>
    <row r="1096" spans="1:8">
      <c r="A1096" s="44" t="s">
        <v>992</v>
      </c>
      <c r="B1096" s="44" t="s">
        <v>781</v>
      </c>
      <c r="C1096" s="45">
        <v>46117</v>
      </c>
      <c r="D1096" s="47">
        <v>642</v>
      </c>
      <c r="E1096" s="180">
        <v>0.01</v>
      </c>
      <c r="F1096" s="47">
        <v>0</v>
      </c>
      <c r="G1096" s="180">
        <v>-1</v>
      </c>
      <c r="H1096" s="47">
        <v>637</v>
      </c>
    </row>
    <row r="1097" spans="1:8">
      <c r="A1097" s="44" t="s">
        <v>992</v>
      </c>
      <c r="B1097" s="44" t="s">
        <v>781</v>
      </c>
      <c r="C1097" s="45">
        <v>46124</v>
      </c>
      <c r="D1097" s="47">
        <v>635</v>
      </c>
      <c r="E1097" s="180">
        <v>-0.4</v>
      </c>
      <c r="F1097" s="47">
        <v>0</v>
      </c>
      <c r="G1097" s="180">
        <v>-1</v>
      </c>
      <c r="H1097" s="47">
        <v>1057</v>
      </c>
    </row>
    <row r="1098" spans="1:8">
      <c r="A1098" s="44" t="s">
        <v>992</v>
      </c>
      <c r="B1098" s="44" t="s">
        <v>781</v>
      </c>
      <c r="C1098" s="45">
        <v>46131</v>
      </c>
      <c r="D1098" s="47">
        <v>633</v>
      </c>
      <c r="E1098" s="180">
        <v>-0.5</v>
      </c>
      <c r="F1098" s="47">
        <v>0</v>
      </c>
      <c r="G1098" s="180">
        <v>-1</v>
      </c>
      <c r="H1098" s="47">
        <v>1274</v>
      </c>
    </row>
    <row r="1099" spans="1:8">
      <c r="A1099" s="44" t="s">
        <v>992</v>
      </c>
      <c r="B1099" s="44" t="s">
        <v>781</v>
      </c>
      <c r="C1099" s="45">
        <v>46138</v>
      </c>
      <c r="D1099" s="47">
        <v>629</v>
      </c>
      <c r="E1099" s="180">
        <v>-0.1</v>
      </c>
      <c r="F1099" s="47">
        <v>0</v>
      </c>
      <c r="G1099" s="180">
        <v>-1</v>
      </c>
      <c r="H1099" s="47">
        <v>699</v>
      </c>
    </row>
    <row r="1100" spans="1:8">
      <c r="A1100" s="44" t="s">
        <v>992</v>
      </c>
      <c r="B1100" s="44" t="s">
        <v>781</v>
      </c>
      <c r="C1100" s="45">
        <v>46145</v>
      </c>
      <c r="D1100" s="47">
        <v>866</v>
      </c>
      <c r="E1100" s="180">
        <v>-0.23</v>
      </c>
      <c r="F1100" s="47">
        <v>0</v>
      </c>
      <c r="G1100" s="180">
        <v>-1</v>
      </c>
      <c r="H1100" s="47">
        <v>1118</v>
      </c>
    </row>
    <row r="1101" spans="1:8">
      <c r="A1101" s="44" t="s">
        <v>992</v>
      </c>
      <c r="B1101" s="44" t="s">
        <v>781</v>
      </c>
      <c r="C1101" s="45">
        <v>46152</v>
      </c>
      <c r="D1101" s="47">
        <v>898</v>
      </c>
      <c r="E1101" s="180">
        <v>-0.27</v>
      </c>
      <c r="F1101" s="47">
        <v>0</v>
      </c>
      <c r="G1101" s="180">
        <v>-1</v>
      </c>
      <c r="H1101" s="47">
        <v>1223</v>
      </c>
    </row>
    <row r="1102" spans="1:8">
      <c r="A1102" s="44" t="s">
        <v>992</v>
      </c>
      <c r="B1102" s="44" t="s">
        <v>781</v>
      </c>
      <c r="C1102" s="45">
        <v>46159</v>
      </c>
      <c r="D1102" s="47">
        <v>905</v>
      </c>
      <c r="E1102" s="180">
        <v>-0.28000000000000003</v>
      </c>
      <c r="F1102" s="47">
        <v>0</v>
      </c>
      <c r="G1102" s="180">
        <v>-1</v>
      </c>
      <c r="H1102" s="47">
        <v>1252</v>
      </c>
    </row>
    <row r="1103" spans="1:8">
      <c r="A1103" s="44" t="s">
        <v>992</v>
      </c>
      <c r="B1103" s="44" t="s">
        <v>781</v>
      </c>
      <c r="C1103" s="45">
        <v>46166</v>
      </c>
      <c r="D1103" s="47">
        <v>899</v>
      </c>
      <c r="E1103" s="180">
        <v>-0.35</v>
      </c>
      <c r="F1103" s="49">
        <v>0</v>
      </c>
      <c r="G1103" s="180">
        <v>-1</v>
      </c>
      <c r="H1103" s="47">
        <v>1380</v>
      </c>
    </row>
    <row r="1104" spans="1:8">
      <c r="A1104" s="44" t="s">
        <v>992</v>
      </c>
      <c r="B1104" s="44" t="s">
        <v>781</v>
      </c>
      <c r="C1104" s="45">
        <v>46173</v>
      </c>
      <c r="D1104" s="47">
        <v>902</v>
      </c>
      <c r="E1104" s="180">
        <v>-0.13</v>
      </c>
      <c r="F1104" s="49">
        <v>0</v>
      </c>
      <c r="G1104" s="180">
        <v>-1</v>
      </c>
      <c r="H1104" s="47">
        <v>1034</v>
      </c>
    </row>
    <row r="1105" spans="1:8">
      <c r="A1105" s="44" t="s">
        <v>992</v>
      </c>
      <c r="B1105" s="44" t="s">
        <v>781</v>
      </c>
      <c r="C1105" s="45">
        <v>46180</v>
      </c>
      <c r="D1105" s="47">
        <v>834</v>
      </c>
      <c r="E1105" s="180">
        <v>-0.42</v>
      </c>
      <c r="F1105" s="49">
        <v>0</v>
      </c>
      <c r="G1105" s="180">
        <v>-1</v>
      </c>
      <c r="H1105" s="47">
        <v>1435</v>
      </c>
    </row>
    <row r="1106" spans="1:8">
      <c r="A1106" s="44" t="s">
        <v>992</v>
      </c>
      <c r="B1106" s="44" t="s">
        <v>781</v>
      </c>
      <c r="C1106" s="45">
        <v>46187</v>
      </c>
      <c r="D1106" s="47">
        <v>843</v>
      </c>
      <c r="E1106" s="180">
        <v>-0.46</v>
      </c>
      <c r="F1106" s="49">
        <v>0</v>
      </c>
      <c r="G1106" s="180">
        <v>-1</v>
      </c>
      <c r="H1106" s="47">
        <v>1568</v>
      </c>
    </row>
    <row r="1107" spans="1:8">
      <c r="A1107" s="44" t="s">
        <v>992</v>
      </c>
      <c r="B1107" s="44" t="s">
        <v>352</v>
      </c>
      <c r="C1107" s="45">
        <v>46103</v>
      </c>
      <c r="D1107" s="47">
        <v>0</v>
      </c>
      <c r="E1107" s="181"/>
      <c r="F1107" s="47">
        <v>0</v>
      </c>
      <c r="G1107" s="181"/>
      <c r="H1107" s="49">
        <v>0</v>
      </c>
    </row>
    <row r="1108" spans="1:8">
      <c r="A1108" s="44" t="s">
        <v>992</v>
      </c>
      <c r="B1108" s="44" t="s">
        <v>352</v>
      </c>
      <c r="C1108" s="45">
        <v>46110</v>
      </c>
      <c r="D1108" s="47">
        <v>0</v>
      </c>
      <c r="E1108" s="181"/>
      <c r="F1108" s="47">
        <v>0</v>
      </c>
      <c r="G1108" s="181"/>
      <c r="H1108" s="47">
        <v>0</v>
      </c>
    </row>
    <row r="1109" spans="1:8">
      <c r="A1109" s="44" t="s">
        <v>992</v>
      </c>
      <c r="B1109" s="44" t="s">
        <v>352</v>
      </c>
      <c r="C1109" s="45">
        <v>46117</v>
      </c>
      <c r="D1109" s="47">
        <v>0</v>
      </c>
      <c r="E1109" s="181"/>
      <c r="F1109" s="47">
        <v>0</v>
      </c>
      <c r="G1109" s="181"/>
      <c r="H1109" s="47">
        <v>0</v>
      </c>
    </row>
    <row r="1110" spans="1:8">
      <c r="A1110" s="44" t="s">
        <v>992</v>
      </c>
      <c r="B1110" s="44" t="s">
        <v>352</v>
      </c>
      <c r="C1110" s="45">
        <v>46124</v>
      </c>
      <c r="D1110" s="47">
        <v>0</v>
      </c>
      <c r="E1110" s="181"/>
      <c r="F1110" s="47">
        <v>0</v>
      </c>
      <c r="G1110" s="181"/>
      <c r="H1110" s="47">
        <v>0</v>
      </c>
    </row>
    <row r="1111" spans="1:8">
      <c r="A1111" s="44" t="s">
        <v>992</v>
      </c>
      <c r="B1111" s="44" t="s">
        <v>352</v>
      </c>
      <c r="C1111" s="45">
        <v>46131</v>
      </c>
      <c r="D1111" s="47">
        <v>0</v>
      </c>
      <c r="E1111" s="181"/>
      <c r="F1111" s="47">
        <v>0</v>
      </c>
      <c r="G1111" s="181"/>
      <c r="H1111" s="47">
        <v>0</v>
      </c>
    </row>
    <row r="1112" spans="1:8">
      <c r="A1112" s="44" t="s">
        <v>992</v>
      </c>
      <c r="B1112" s="44" t="s">
        <v>352</v>
      </c>
      <c r="C1112" s="45">
        <v>46138</v>
      </c>
      <c r="D1112" s="47">
        <v>0</v>
      </c>
      <c r="E1112" s="181"/>
      <c r="F1112" s="47">
        <v>0</v>
      </c>
      <c r="G1112" s="181"/>
      <c r="H1112" s="47">
        <v>0</v>
      </c>
    </row>
    <row r="1113" spans="1:8">
      <c r="A1113" s="44" t="s">
        <v>992</v>
      </c>
      <c r="B1113" s="44" t="s">
        <v>352</v>
      </c>
      <c r="C1113" s="45">
        <v>46145</v>
      </c>
      <c r="D1113" s="47">
        <v>0</v>
      </c>
      <c r="E1113" s="181"/>
      <c r="F1113" s="47">
        <v>0</v>
      </c>
      <c r="G1113" s="181"/>
      <c r="H1113" s="47">
        <v>0</v>
      </c>
    </row>
    <row r="1114" spans="1:8">
      <c r="A1114" s="44" t="s">
        <v>992</v>
      </c>
      <c r="B1114" s="44" t="s">
        <v>352</v>
      </c>
      <c r="C1114" s="45">
        <v>46152</v>
      </c>
      <c r="D1114" s="47">
        <v>0</v>
      </c>
      <c r="E1114" s="181"/>
      <c r="F1114" s="47">
        <v>0</v>
      </c>
      <c r="G1114" s="181"/>
      <c r="H1114" s="47">
        <v>0</v>
      </c>
    </row>
    <row r="1115" spans="1:8">
      <c r="A1115" s="44" t="s">
        <v>992</v>
      </c>
      <c r="B1115" s="44" t="s">
        <v>352</v>
      </c>
      <c r="C1115" s="45">
        <v>46159</v>
      </c>
      <c r="D1115" s="47">
        <v>0</v>
      </c>
      <c r="E1115" s="181"/>
      <c r="F1115" s="47">
        <v>0</v>
      </c>
      <c r="G1115" s="181"/>
      <c r="H1115" s="47">
        <v>0</v>
      </c>
    </row>
    <row r="1116" spans="1:8">
      <c r="A1116" s="44" t="s">
        <v>992</v>
      </c>
      <c r="B1116" s="44" t="s">
        <v>352</v>
      </c>
      <c r="C1116" s="45">
        <v>46166</v>
      </c>
      <c r="D1116" s="47">
        <v>0</v>
      </c>
      <c r="E1116" s="181"/>
      <c r="F1116" s="47">
        <v>0</v>
      </c>
      <c r="G1116" s="181"/>
      <c r="H1116" s="47">
        <v>0</v>
      </c>
    </row>
    <row r="1117" spans="1:8">
      <c r="A1117" s="44" t="s">
        <v>992</v>
      </c>
      <c r="B1117" s="44" t="s">
        <v>352</v>
      </c>
      <c r="C1117" s="45">
        <v>46173</v>
      </c>
      <c r="D1117" s="47">
        <v>0</v>
      </c>
      <c r="E1117" s="181"/>
      <c r="F1117" s="47">
        <v>0</v>
      </c>
      <c r="G1117" s="181"/>
      <c r="H1117" s="47">
        <v>0</v>
      </c>
    </row>
    <row r="1118" spans="1:8">
      <c r="A1118" s="44" t="s">
        <v>992</v>
      </c>
      <c r="B1118" s="44" t="s">
        <v>352</v>
      </c>
      <c r="C1118" s="45">
        <v>46180</v>
      </c>
      <c r="D1118" s="47">
        <v>0</v>
      </c>
      <c r="E1118" s="181"/>
      <c r="F1118" s="47">
        <v>0</v>
      </c>
      <c r="G1118" s="181"/>
      <c r="H1118" s="47">
        <v>0</v>
      </c>
    </row>
    <row r="1119" spans="1:8">
      <c r="A1119" s="44" t="s">
        <v>992</v>
      </c>
      <c r="B1119" s="44" t="s">
        <v>352</v>
      </c>
      <c r="C1119" s="45">
        <v>46187</v>
      </c>
      <c r="D1119" s="47">
        <v>0</v>
      </c>
      <c r="E1119" s="181"/>
      <c r="F1119" s="47">
        <v>0</v>
      </c>
      <c r="G1119" s="181"/>
      <c r="H1119" s="47">
        <v>0</v>
      </c>
    </row>
    <row r="1120" spans="1:8">
      <c r="A1120" s="44" t="s">
        <v>992</v>
      </c>
      <c r="B1120" s="44" t="s">
        <v>183</v>
      </c>
      <c r="C1120" s="45">
        <v>46103</v>
      </c>
      <c r="D1120" s="47">
        <v>60</v>
      </c>
      <c r="E1120" s="181"/>
      <c r="F1120" s="47">
        <v>0</v>
      </c>
      <c r="G1120" s="181"/>
      <c r="H1120" s="47">
        <v>0</v>
      </c>
    </row>
    <row r="1121" spans="1:8">
      <c r="A1121" s="44" t="s">
        <v>992</v>
      </c>
      <c r="B1121" s="44" t="s">
        <v>183</v>
      </c>
      <c r="C1121" s="45">
        <v>46110</v>
      </c>
      <c r="D1121" s="47">
        <v>60</v>
      </c>
      <c r="E1121" s="181"/>
      <c r="F1121" s="47">
        <v>0</v>
      </c>
      <c r="G1121" s="181"/>
      <c r="H1121" s="47">
        <v>0</v>
      </c>
    </row>
    <row r="1122" spans="1:8">
      <c r="A1122" s="44" t="s">
        <v>992</v>
      </c>
      <c r="B1122" s="44" t="s">
        <v>183</v>
      </c>
      <c r="C1122" s="45">
        <v>46117</v>
      </c>
      <c r="D1122" s="47">
        <v>60</v>
      </c>
      <c r="E1122" s="181"/>
      <c r="F1122" s="47">
        <v>0</v>
      </c>
      <c r="G1122" s="181"/>
      <c r="H1122" s="47">
        <v>0</v>
      </c>
    </row>
    <row r="1123" spans="1:8">
      <c r="A1123" s="44" t="s">
        <v>992</v>
      </c>
      <c r="B1123" s="44" t="s">
        <v>183</v>
      </c>
      <c r="C1123" s="45">
        <v>46124</v>
      </c>
      <c r="D1123" s="47">
        <v>60</v>
      </c>
      <c r="E1123" s="181"/>
      <c r="F1123" s="47">
        <v>0</v>
      </c>
      <c r="G1123" s="181"/>
      <c r="H1123" s="47">
        <v>0</v>
      </c>
    </row>
    <row r="1124" spans="1:8">
      <c r="A1124" s="44" t="s">
        <v>992</v>
      </c>
      <c r="B1124" s="44" t="s">
        <v>183</v>
      </c>
      <c r="C1124" s="45">
        <v>46131</v>
      </c>
      <c r="D1124" s="47">
        <v>60</v>
      </c>
      <c r="E1124" s="181"/>
      <c r="F1124" s="47">
        <v>0</v>
      </c>
      <c r="G1124" s="181"/>
      <c r="H1124" s="47">
        <v>0</v>
      </c>
    </row>
    <row r="1125" spans="1:8">
      <c r="A1125" s="44" t="s">
        <v>992</v>
      </c>
      <c r="B1125" s="44" t="s">
        <v>183</v>
      </c>
      <c r="C1125" s="45">
        <v>46138</v>
      </c>
      <c r="D1125" s="47">
        <v>60</v>
      </c>
      <c r="E1125" s="181"/>
      <c r="F1125" s="47">
        <v>0</v>
      </c>
      <c r="G1125" s="181"/>
      <c r="H1125" s="47">
        <v>0</v>
      </c>
    </row>
    <row r="1126" spans="1:8">
      <c r="A1126" s="44" t="s">
        <v>992</v>
      </c>
      <c r="B1126" s="44" t="s">
        <v>183</v>
      </c>
      <c r="C1126" s="45">
        <v>46145</v>
      </c>
      <c r="D1126" s="47">
        <v>60</v>
      </c>
      <c r="E1126" s="181"/>
      <c r="F1126" s="47">
        <v>0</v>
      </c>
      <c r="G1126" s="181"/>
      <c r="H1126" s="47">
        <v>0</v>
      </c>
    </row>
    <row r="1127" spans="1:8">
      <c r="A1127" s="44" t="s">
        <v>992</v>
      </c>
      <c r="B1127" s="44" t="s">
        <v>183</v>
      </c>
      <c r="C1127" s="45">
        <v>46152</v>
      </c>
      <c r="D1127" s="47">
        <v>60</v>
      </c>
      <c r="E1127" s="181"/>
      <c r="F1127" s="47">
        <v>0</v>
      </c>
      <c r="G1127" s="181"/>
      <c r="H1127" s="47">
        <v>0</v>
      </c>
    </row>
    <row r="1128" spans="1:8">
      <c r="A1128" s="44" t="s">
        <v>992</v>
      </c>
      <c r="B1128" s="44" t="s">
        <v>183</v>
      </c>
      <c r="C1128" s="45">
        <v>46159</v>
      </c>
      <c r="D1128" s="47">
        <v>15</v>
      </c>
      <c r="E1128" s="181"/>
      <c r="F1128" s="47">
        <v>0</v>
      </c>
      <c r="G1128" s="181"/>
      <c r="H1128" s="47">
        <v>0</v>
      </c>
    </row>
    <row r="1129" spans="1:8">
      <c r="A1129" s="44" t="s">
        <v>992</v>
      </c>
      <c r="B1129" s="44" t="s">
        <v>183</v>
      </c>
      <c r="C1129" s="45">
        <v>46166</v>
      </c>
      <c r="D1129" s="47">
        <v>7</v>
      </c>
      <c r="E1129" s="181"/>
      <c r="F1129" s="49">
        <v>0</v>
      </c>
      <c r="G1129" s="181"/>
      <c r="H1129" s="47">
        <v>0</v>
      </c>
    </row>
    <row r="1130" spans="1:8">
      <c r="A1130" s="44" t="s">
        <v>992</v>
      </c>
      <c r="B1130" s="44" t="s">
        <v>183</v>
      </c>
      <c r="C1130" s="45">
        <v>46173</v>
      </c>
      <c r="D1130" s="47">
        <v>7</v>
      </c>
      <c r="E1130" s="181"/>
      <c r="F1130" s="49">
        <v>0</v>
      </c>
      <c r="G1130" s="181"/>
      <c r="H1130" s="47">
        <v>0</v>
      </c>
    </row>
    <row r="1131" spans="1:8">
      <c r="A1131" s="44" t="s">
        <v>992</v>
      </c>
      <c r="B1131" s="44" t="s">
        <v>183</v>
      </c>
      <c r="C1131" s="45">
        <v>46180</v>
      </c>
      <c r="D1131" s="47">
        <v>7</v>
      </c>
      <c r="E1131" s="181"/>
      <c r="F1131" s="49">
        <v>0</v>
      </c>
      <c r="G1131" s="181"/>
      <c r="H1131" s="47">
        <v>0</v>
      </c>
    </row>
    <row r="1132" spans="1:8">
      <c r="A1132" s="44" t="s">
        <v>992</v>
      </c>
      <c r="B1132" s="44" t="s">
        <v>183</v>
      </c>
      <c r="C1132" s="45">
        <v>46187</v>
      </c>
      <c r="D1132" s="47">
        <v>7</v>
      </c>
      <c r="E1132" s="181"/>
      <c r="F1132" s="49">
        <v>0</v>
      </c>
      <c r="G1132" s="181"/>
      <c r="H1132" s="47">
        <v>0</v>
      </c>
    </row>
    <row r="1133" spans="1:8">
      <c r="A1133" s="44" t="s">
        <v>992</v>
      </c>
      <c r="B1133" s="44" t="s">
        <v>255</v>
      </c>
      <c r="C1133" s="45">
        <v>46103</v>
      </c>
      <c r="D1133" s="47">
        <v>0</v>
      </c>
      <c r="E1133" s="181"/>
      <c r="F1133" s="47">
        <v>0</v>
      </c>
      <c r="G1133" s="181"/>
      <c r="H1133" s="47">
        <v>0</v>
      </c>
    </row>
    <row r="1134" spans="1:8">
      <c r="A1134" s="44" t="s">
        <v>992</v>
      </c>
      <c r="B1134" s="44" t="s">
        <v>255</v>
      </c>
      <c r="C1134" s="45">
        <v>46110</v>
      </c>
      <c r="D1134" s="47">
        <v>0</v>
      </c>
      <c r="E1134" s="180">
        <v>-1</v>
      </c>
      <c r="F1134" s="47">
        <v>0</v>
      </c>
      <c r="G1134" s="180">
        <v>-1</v>
      </c>
      <c r="H1134" s="47">
        <v>3</v>
      </c>
    </row>
    <row r="1135" spans="1:8">
      <c r="A1135" s="44" t="s">
        <v>992</v>
      </c>
      <c r="B1135" s="44" t="s">
        <v>255</v>
      </c>
      <c r="C1135" s="45">
        <v>46117</v>
      </c>
      <c r="D1135" s="47">
        <v>0</v>
      </c>
      <c r="E1135" s="180">
        <v>-1</v>
      </c>
      <c r="F1135" s="47">
        <v>0</v>
      </c>
      <c r="G1135" s="180">
        <v>-1</v>
      </c>
      <c r="H1135" s="47">
        <v>3</v>
      </c>
    </row>
    <row r="1136" spans="1:8">
      <c r="A1136" s="44" t="s">
        <v>992</v>
      </c>
      <c r="B1136" s="44" t="s">
        <v>255</v>
      </c>
      <c r="C1136" s="45">
        <v>46124</v>
      </c>
      <c r="D1136" s="47">
        <v>0</v>
      </c>
      <c r="E1136" s="180">
        <v>-1</v>
      </c>
      <c r="F1136" s="47">
        <v>0</v>
      </c>
      <c r="G1136" s="180">
        <v>-1</v>
      </c>
      <c r="H1136" s="47">
        <v>4</v>
      </c>
    </row>
    <row r="1137" spans="1:8">
      <c r="A1137" s="44" t="s">
        <v>992</v>
      </c>
      <c r="B1137" s="44" t="s">
        <v>255</v>
      </c>
      <c r="C1137" s="45">
        <v>46131</v>
      </c>
      <c r="D1137" s="47">
        <v>0</v>
      </c>
      <c r="E1137" s="180">
        <v>-1</v>
      </c>
      <c r="F1137" s="47">
        <v>0</v>
      </c>
      <c r="G1137" s="180">
        <v>-1</v>
      </c>
      <c r="H1137" s="47">
        <v>1</v>
      </c>
    </row>
    <row r="1138" spans="1:8">
      <c r="A1138" s="44" t="s">
        <v>992</v>
      </c>
      <c r="B1138" s="44" t="s">
        <v>255</v>
      </c>
      <c r="C1138" s="45">
        <v>46138</v>
      </c>
      <c r="D1138" s="47">
        <v>0</v>
      </c>
      <c r="E1138" s="180">
        <v>-1</v>
      </c>
      <c r="F1138" s="47">
        <v>0</v>
      </c>
      <c r="G1138" s="180">
        <v>-1</v>
      </c>
      <c r="H1138" s="47">
        <v>3</v>
      </c>
    </row>
    <row r="1139" spans="1:8">
      <c r="A1139" s="44" t="s">
        <v>992</v>
      </c>
      <c r="B1139" s="44" t="s">
        <v>255</v>
      </c>
      <c r="C1139" s="45">
        <v>46145</v>
      </c>
      <c r="D1139" s="47">
        <v>0</v>
      </c>
      <c r="E1139" s="180">
        <v>-1</v>
      </c>
      <c r="F1139" s="47">
        <v>0</v>
      </c>
      <c r="G1139" s="180">
        <v>-1</v>
      </c>
      <c r="H1139" s="47">
        <v>2</v>
      </c>
    </row>
    <row r="1140" spans="1:8">
      <c r="A1140" s="44" t="s">
        <v>992</v>
      </c>
      <c r="B1140" s="44" t="s">
        <v>255</v>
      </c>
      <c r="C1140" s="45">
        <v>46152</v>
      </c>
      <c r="D1140" s="47">
        <v>0</v>
      </c>
      <c r="E1140" s="180">
        <v>-1</v>
      </c>
      <c r="F1140" s="47">
        <v>0</v>
      </c>
      <c r="G1140" s="180">
        <v>-1</v>
      </c>
      <c r="H1140" s="47">
        <v>1</v>
      </c>
    </row>
    <row r="1141" spans="1:8">
      <c r="A1141" s="44" t="s">
        <v>992</v>
      </c>
      <c r="B1141" s="44" t="s">
        <v>255</v>
      </c>
      <c r="C1141" s="45">
        <v>46159</v>
      </c>
      <c r="D1141" s="47">
        <v>0</v>
      </c>
      <c r="E1141" s="180">
        <v>-1</v>
      </c>
      <c r="F1141" s="47">
        <v>0</v>
      </c>
      <c r="G1141" s="180">
        <v>-1</v>
      </c>
      <c r="H1141" s="47">
        <v>3</v>
      </c>
    </row>
    <row r="1142" spans="1:8">
      <c r="A1142" s="44" t="s">
        <v>992</v>
      </c>
      <c r="B1142" s="44" t="s">
        <v>255</v>
      </c>
      <c r="C1142" s="45">
        <v>46166</v>
      </c>
      <c r="D1142" s="47">
        <v>0</v>
      </c>
      <c r="E1142" s="180">
        <v>-1</v>
      </c>
      <c r="F1142" s="49">
        <v>0</v>
      </c>
      <c r="G1142" s="180">
        <v>-1</v>
      </c>
      <c r="H1142" s="47">
        <v>1</v>
      </c>
    </row>
    <row r="1143" spans="1:8">
      <c r="A1143" s="44" t="s">
        <v>992</v>
      </c>
      <c r="B1143" s="44" t="s">
        <v>255</v>
      </c>
      <c r="C1143" s="45">
        <v>46173</v>
      </c>
      <c r="D1143" s="47">
        <v>0</v>
      </c>
      <c r="E1143" s="180">
        <v>-1</v>
      </c>
      <c r="F1143" s="49">
        <v>0</v>
      </c>
      <c r="G1143" s="180">
        <v>-1</v>
      </c>
      <c r="H1143" s="47">
        <v>6</v>
      </c>
    </row>
    <row r="1144" spans="1:8">
      <c r="A1144" s="44" t="s">
        <v>992</v>
      </c>
      <c r="B1144" s="44" t="s">
        <v>255</v>
      </c>
      <c r="C1144" s="45">
        <v>46180</v>
      </c>
      <c r="D1144" s="47">
        <v>0</v>
      </c>
      <c r="E1144" s="180">
        <v>-1</v>
      </c>
      <c r="F1144" s="49">
        <v>0</v>
      </c>
      <c r="G1144" s="180">
        <v>-1</v>
      </c>
      <c r="H1144" s="47">
        <v>2</v>
      </c>
    </row>
    <row r="1145" spans="1:8">
      <c r="A1145" s="44" t="s">
        <v>992</v>
      </c>
      <c r="B1145" s="44" t="s">
        <v>255</v>
      </c>
      <c r="C1145" s="45">
        <v>46187</v>
      </c>
      <c r="D1145" s="47">
        <v>0</v>
      </c>
      <c r="E1145" s="180">
        <v>-1</v>
      </c>
      <c r="F1145" s="49">
        <v>0</v>
      </c>
      <c r="G1145" s="180">
        <v>-1</v>
      </c>
      <c r="H1145" s="47">
        <v>3</v>
      </c>
    </row>
    <row r="1146" spans="1:8">
      <c r="A1146" s="44" t="s">
        <v>992</v>
      </c>
      <c r="B1146" s="44" t="s">
        <v>205</v>
      </c>
      <c r="C1146" s="45">
        <v>46103</v>
      </c>
      <c r="D1146" s="47">
        <v>75</v>
      </c>
      <c r="E1146" s="180">
        <v>-0.42</v>
      </c>
      <c r="F1146" s="47">
        <v>0</v>
      </c>
      <c r="G1146" s="180">
        <v>-1</v>
      </c>
      <c r="H1146" s="47">
        <v>131</v>
      </c>
    </row>
    <row r="1147" spans="1:8">
      <c r="A1147" s="44" t="s">
        <v>992</v>
      </c>
      <c r="B1147" s="44" t="s">
        <v>205</v>
      </c>
      <c r="C1147" s="45">
        <v>46110</v>
      </c>
      <c r="D1147" s="47">
        <v>71</v>
      </c>
      <c r="E1147" s="180">
        <v>-0.53</v>
      </c>
      <c r="F1147" s="47">
        <v>0</v>
      </c>
      <c r="G1147" s="180">
        <v>-1</v>
      </c>
      <c r="H1147" s="47">
        <v>151</v>
      </c>
    </row>
    <row r="1148" spans="1:8">
      <c r="A1148" s="44" t="s">
        <v>992</v>
      </c>
      <c r="B1148" s="44" t="s">
        <v>205</v>
      </c>
      <c r="C1148" s="45">
        <v>46117</v>
      </c>
      <c r="D1148" s="47">
        <v>69</v>
      </c>
      <c r="E1148" s="180">
        <v>-0.36</v>
      </c>
      <c r="F1148" s="47">
        <v>0</v>
      </c>
      <c r="G1148" s="180">
        <v>-1</v>
      </c>
      <c r="H1148" s="47">
        <v>107</v>
      </c>
    </row>
    <row r="1149" spans="1:8">
      <c r="A1149" s="44" t="s">
        <v>992</v>
      </c>
      <c r="B1149" s="44" t="s">
        <v>205</v>
      </c>
      <c r="C1149" s="45">
        <v>46124</v>
      </c>
      <c r="D1149" s="47">
        <v>69</v>
      </c>
      <c r="E1149" s="180">
        <v>-0.4</v>
      </c>
      <c r="F1149" s="47">
        <v>0</v>
      </c>
      <c r="G1149" s="180">
        <v>-1</v>
      </c>
      <c r="H1149" s="47">
        <v>114</v>
      </c>
    </row>
    <row r="1150" spans="1:8">
      <c r="A1150" s="44" t="s">
        <v>992</v>
      </c>
      <c r="B1150" s="44" t="s">
        <v>205</v>
      </c>
      <c r="C1150" s="45">
        <v>46131</v>
      </c>
      <c r="D1150" s="47">
        <v>69</v>
      </c>
      <c r="E1150" s="180">
        <v>-0.21</v>
      </c>
      <c r="F1150" s="47">
        <v>0</v>
      </c>
      <c r="G1150" s="180">
        <v>-1</v>
      </c>
      <c r="H1150" s="47">
        <v>88</v>
      </c>
    </row>
    <row r="1151" spans="1:8">
      <c r="A1151" s="44" t="s">
        <v>992</v>
      </c>
      <c r="B1151" s="44" t="s">
        <v>205</v>
      </c>
      <c r="C1151" s="45">
        <v>46138</v>
      </c>
      <c r="D1151" s="47">
        <v>71</v>
      </c>
      <c r="E1151" s="180">
        <v>-0.38</v>
      </c>
      <c r="F1151" s="47">
        <v>0</v>
      </c>
      <c r="G1151" s="180">
        <v>-1</v>
      </c>
      <c r="H1151" s="47">
        <v>114</v>
      </c>
    </row>
    <row r="1152" spans="1:8">
      <c r="A1152" s="44" t="s">
        <v>992</v>
      </c>
      <c r="B1152" s="44" t="s">
        <v>205</v>
      </c>
      <c r="C1152" s="45">
        <v>46145</v>
      </c>
      <c r="D1152" s="47">
        <v>71</v>
      </c>
      <c r="E1152" s="180">
        <v>-0.09</v>
      </c>
      <c r="F1152" s="47">
        <v>0</v>
      </c>
      <c r="G1152" s="180">
        <v>-1</v>
      </c>
      <c r="H1152" s="47">
        <v>78</v>
      </c>
    </row>
    <row r="1153" spans="1:8">
      <c r="A1153" s="44" t="s">
        <v>992</v>
      </c>
      <c r="B1153" s="44" t="s">
        <v>205</v>
      </c>
      <c r="C1153" s="45">
        <v>46152</v>
      </c>
      <c r="D1153" s="47">
        <v>71</v>
      </c>
      <c r="E1153" s="180">
        <v>-0.16</v>
      </c>
      <c r="F1153" s="47">
        <v>0</v>
      </c>
      <c r="G1153" s="180">
        <v>-1</v>
      </c>
      <c r="H1153" s="47">
        <v>84</v>
      </c>
    </row>
    <row r="1154" spans="1:8">
      <c r="A1154" s="44" t="s">
        <v>992</v>
      </c>
      <c r="B1154" s="44" t="s">
        <v>205</v>
      </c>
      <c r="C1154" s="45">
        <v>46159</v>
      </c>
      <c r="D1154" s="47">
        <v>71</v>
      </c>
      <c r="E1154" s="180">
        <v>0.3</v>
      </c>
      <c r="F1154" s="47">
        <v>0</v>
      </c>
      <c r="G1154" s="180">
        <v>-1</v>
      </c>
      <c r="H1154" s="47">
        <v>55</v>
      </c>
    </row>
    <row r="1155" spans="1:8">
      <c r="A1155" s="44" t="s">
        <v>992</v>
      </c>
      <c r="B1155" s="44" t="s">
        <v>205</v>
      </c>
      <c r="C1155" s="45">
        <v>46166</v>
      </c>
      <c r="D1155" s="47">
        <v>69</v>
      </c>
      <c r="E1155" s="180">
        <v>-0.04</v>
      </c>
      <c r="F1155" s="47">
        <v>0</v>
      </c>
      <c r="G1155" s="180">
        <v>-1</v>
      </c>
      <c r="H1155" s="47">
        <v>72</v>
      </c>
    </row>
    <row r="1156" spans="1:8">
      <c r="A1156" s="44" t="s">
        <v>992</v>
      </c>
      <c r="B1156" s="44" t="s">
        <v>205</v>
      </c>
      <c r="C1156" s="45">
        <v>46173</v>
      </c>
      <c r="D1156" s="47">
        <v>70</v>
      </c>
      <c r="E1156" s="180">
        <v>-0.08</v>
      </c>
      <c r="F1156" s="47">
        <v>0</v>
      </c>
      <c r="G1156" s="180">
        <v>-1</v>
      </c>
      <c r="H1156" s="47">
        <v>76</v>
      </c>
    </row>
    <row r="1157" spans="1:8">
      <c r="A1157" s="44" t="s">
        <v>992</v>
      </c>
      <c r="B1157" s="44" t="s">
        <v>205</v>
      </c>
      <c r="C1157" s="45">
        <v>46180</v>
      </c>
      <c r="D1157" s="47">
        <v>77</v>
      </c>
      <c r="E1157" s="180">
        <v>0.61</v>
      </c>
      <c r="F1157" s="47">
        <v>0</v>
      </c>
      <c r="G1157" s="180">
        <v>-1</v>
      </c>
      <c r="H1157" s="47">
        <v>48</v>
      </c>
    </row>
    <row r="1158" spans="1:8">
      <c r="A1158" s="44" t="s">
        <v>992</v>
      </c>
      <c r="B1158" s="44" t="s">
        <v>205</v>
      </c>
      <c r="C1158" s="45">
        <v>46187</v>
      </c>
      <c r="D1158" s="47">
        <v>78</v>
      </c>
      <c r="E1158" s="180">
        <v>0.23</v>
      </c>
      <c r="F1158" s="47">
        <v>0</v>
      </c>
      <c r="G1158" s="180">
        <v>-1</v>
      </c>
      <c r="H1158" s="47">
        <v>63</v>
      </c>
    </row>
    <row r="1159" spans="1:8">
      <c r="A1159" s="44" t="s">
        <v>992</v>
      </c>
      <c r="B1159" s="44" t="s">
        <v>563</v>
      </c>
      <c r="C1159" s="45">
        <v>46103</v>
      </c>
      <c r="D1159" s="47">
        <v>1126</v>
      </c>
      <c r="E1159" s="180">
        <v>0.16</v>
      </c>
      <c r="F1159" s="49">
        <v>0</v>
      </c>
      <c r="G1159" s="180">
        <v>-1</v>
      </c>
      <c r="H1159" s="47">
        <v>968</v>
      </c>
    </row>
    <row r="1160" spans="1:8">
      <c r="A1160" s="44" t="s">
        <v>992</v>
      </c>
      <c r="B1160" s="44" t="s">
        <v>563</v>
      </c>
      <c r="C1160" s="45">
        <v>46110</v>
      </c>
      <c r="D1160" s="47">
        <v>160</v>
      </c>
      <c r="E1160" s="180">
        <v>-0.87</v>
      </c>
      <c r="F1160" s="49">
        <v>0</v>
      </c>
      <c r="G1160" s="180">
        <v>-1</v>
      </c>
      <c r="H1160" s="47">
        <v>1202</v>
      </c>
    </row>
    <row r="1161" spans="1:8">
      <c r="A1161" s="44" t="s">
        <v>992</v>
      </c>
      <c r="B1161" s="44" t="s">
        <v>563</v>
      </c>
      <c r="C1161" s="45">
        <v>46117</v>
      </c>
      <c r="D1161" s="47">
        <v>0</v>
      </c>
      <c r="E1161" s="180">
        <v>-1</v>
      </c>
      <c r="F1161" s="49">
        <v>0</v>
      </c>
      <c r="G1161" s="180">
        <v>-1</v>
      </c>
      <c r="H1161" s="47">
        <v>1046</v>
      </c>
    </row>
    <row r="1162" spans="1:8">
      <c r="A1162" s="44" t="s">
        <v>992</v>
      </c>
      <c r="B1162" s="44" t="s">
        <v>563</v>
      </c>
      <c r="C1162" s="45">
        <v>46124</v>
      </c>
      <c r="D1162" s="47">
        <v>0</v>
      </c>
      <c r="E1162" s="180">
        <v>-1</v>
      </c>
      <c r="F1162" s="49">
        <v>0</v>
      </c>
      <c r="G1162" s="180">
        <v>-1</v>
      </c>
      <c r="H1162" s="47">
        <v>2140</v>
      </c>
    </row>
    <row r="1163" spans="1:8">
      <c r="A1163" s="44" t="s">
        <v>992</v>
      </c>
      <c r="B1163" s="44" t="s">
        <v>563</v>
      </c>
      <c r="C1163" s="45">
        <v>46131</v>
      </c>
      <c r="D1163" s="47">
        <v>0</v>
      </c>
      <c r="E1163" s="180">
        <v>-1</v>
      </c>
      <c r="F1163" s="49">
        <v>0</v>
      </c>
      <c r="G1163" s="180">
        <v>-1</v>
      </c>
      <c r="H1163" s="47">
        <v>2015</v>
      </c>
    </row>
    <row r="1164" spans="1:8">
      <c r="A1164" s="44" t="s">
        <v>992</v>
      </c>
      <c r="B1164" s="44" t="s">
        <v>563</v>
      </c>
      <c r="C1164" s="45">
        <v>46138</v>
      </c>
      <c r="D1164" s="47">
        <v>0</v>
      </c>
      <c r="E1164" s="180">
        <v>-1</v>
      </c>
      <c r="F1164" s="49">
        <v>0</v>
      </c>
      <c r="G1164" s="180">
        <v>-1</v>
      </c>
      <c r="H1164" s="47">
        <v>2294</v>
      </c>
    </row>
    <row r="1165" spans="1:8">
      <c r="A1165" s="44" t="s">
        <v>992</v>
      </c>
      <c r="B1165" s="44" t="s">
        <v>563</v>
      </c>
      <c r="C1165" s="45">
        <v>46145</v>
      </c>
      <c r="D1165" s="47">
        <v>0</v>
      </c>
      <c r="E1165" s="180">
        <v>-1</v>
      </c>
      <c r="F1165" s="49">
        <v>0</v>
      </c>
      <c r="G1165" s="180">
        <v>-1</v>
      </c>
      <c r="H1165" s="47">
        <v>2452</v>
      </c>
    </row>
    <row r="1166" spans="1:8">
      <c r="A1166" s="44" t="s">
        <v>992</v>
      </c>
      <c r="B1166" s="44" t="s">
        <v>563</v>
      </c>
      <c r="C1166" s="45">
        <v>46152</v>
      </c>
      <c r="D1166" s="47">
        <v>0</v>
      </c>
      <c r="E1166" s="180">
        <v>-1</v>
      </c>
      <c r="F1166" s="49">
        <v>0</v>
      </c>
      <c r="G1166" s="180">
        <v>-1</v>
      </c>
      <c r="H1166" s="47">
        <v>1754</v>
      </c>
    </row>
    <row r="1167" spans="1:8">
      <c r="A1167" s="44" t="s">
        <v>992</v>
      </c>
      <c r="B1167" s="44" t="s">
        <v>563</v>
      </c>
      <c r="C1167" s="45">
        <v>46159</v>
      </c>
      <c r="D1167" s="47">
        <v>0</v>
      </c>
      <c r="E1167" s="180">
        <v>-1</v>
      </c>
      <c r="F1167" s="49">
        <v>0</v>
      </c>
      <c r="G1167" s="180">
        <v>-1</v>
      </c>
      <c r="H1167" s="47">
        <v>1706</v>
      </c>
    </row>
    <row r="1168" spans="1:8">
      <c r="A1168" s="44" t="s">
        <v>992</v>
      </c>
      <c r="B1168" s="44" t="s">
        <v>563</v>
      </c>
      <c r="C1168" s="45">
        <v>46166</v>
      </c>
      <c r="D1168" s="47">
        <v>0</v>
      </c>
      <c r="E1168" s="180">
        <v>-1</v>
      </c>
      <c r="F1168" s="49">
        <v>0</v>
      </c>
      <c r="G1168" s="180">
        <v>-1</v>
      </c>
      <c r="H1168" s="47">
        <v>1702</v>
      </c>
    </row>
    <row r="1169" spans="1:8">
      <c r="A1169" s="44" t="s">
        <v>992</v>
      </c>
      <c r="B1169" s="44" t="s">
        <v>563</v>
      </c>
      <c r="C1169" s="45">
        <v>46173</v>
      </c>
      <c r="D1169" s="47">
        <v>0</v>
      </c>
      <c r="E1169" s="180">
        <v>-1</v>
      </c>
      <c r="F1169" s="49">
        <v>0</v>
      </c>
      <c r="G1169" s="180">
        <v>-1</v>
      </c>
      <c r="H1169" s="47">
        <v>2400</v>
      </c>
    </row>
    <row r="1170" spans="1:8">
      <c r="A1170" s="44" t="s">
        <v>992</v>
      </c>
      <c r="B1170" s="44" t="s">
        <v>563</v>
      </c>
      <c r="C1170" s="45">
        <v>46180</v>
      </c>
      <c r="D1170" s="47">
        <v>0</v>
      </c>
      <c r="E1170" s="180">
        <v>-1</v>
      </c>
      <c r="F1170" s="49">
        <v>0</v>
      </c>
      <c r="G1170" s="180">
        <v>-1</v>
      </c>
      <c r="H1170" s="47">
        <v>3681</v>
      </c>
    </row>
    <row r="1171" spans="1:8">
      <c r="A1171" s="44" t="s">
        <v>992</v>
      </c>
      <c r="B1171" s="44" t="s">
        <v>563</v>
      </c>
      <c r="C1171" s="45">
        <v>46187</v>
      </c>
      <c r="D1171" s="47">
        <v>0</v>
      </c>
      <c r="E1171" s="180">
        <v>-1</v>
      </c>
      <c r="F1171" s="49">
        <v>0</v>
      </c>
      <c r="G1171" s="180">
        <v>-1</v>
      </c>
      <c r="H1171" s="47">
        <v>3715</v>
      </c>
    </row>
    <row r="1172" spans="1:8">
      <c r="A1172" s="44" t="s">
        <v>992</v>
      </c>
      <c r="B1172" s="44" t="s">
        <v>328</v>
      </c>
      <c r="C1172" s="45">
        <v>46103</v>
      </c>
      <c r="D1172" s="47">
        <v>0</v>
      </c>
      <c r="E1172" s="181"/>
      <c r="F1172" s="47">
        <v>0</v>
      </c>
      <c r="G1172" s="181"/>
      <c r="H1172" s="47">
        <v>0</v>
      </c>
    </row>
    <row r="1173" spans="1:8">
      <c r="A1173" s="44" t="s">
        <v>992</v>
      </c>
      <c r="B1173" s="44" t="s">
        <v>328</v>
      </c>
      <c r="C1173" s="45">
        <v>46110</v>
      </c>
      <c r="D1173" s="47">
        <v>0</v>
      </c>
      <c r="E1173" s="181"/>
      <c r="F1173" s="47">
        <v>0</v>
      </c>
      <c r="G1173" s="181"/>
      <c r="H1173" s="47">
        <v>0</v>
      </c>
    </row>
    <row r="1174" spans="1:8">
      <c r="A1174" s="44" t="s">
        <v>992</v>
      </c>
      <c r="B1174" s="44" t="s">
        <v>328</v>
      </c>
      <c r="C1174" s="45">
        <v>46117</v>
      </c>
      <c r="D1174" s="47">
        <v>0</v>
      </c>
      <c r="E1174" s="181"/>
      <c r="F1174" s="47">
        <v>0</v>
      </c>
      <c r="G1174" s="181"/>
      <c r="H1174" s="47">
        <v>0</v>
      </c>
    </row>
    <row r="1175" spans="1:8">
      <c r="A1175" s="44" t="s">
        <v>992</v>
      </c>
      <c r="B1175" s="44" t="s">
        <v>328</v>
      </c>
      <c r="C1175" s="45">
        <v>46124</v>
      </c>
      <c r="D1175" s="47">
        <v>0</v>
      </c>
      <c r="E1175" s="181"/>
      <c r="F1175" s="47">
        <v>0</v>
      </c>
      <c r="G1175" s="181"/>
      <c r="H1175" s="47">
        <v>0</v>
      </c>
    </row>
    <row r="1176" spans="1:8">
      <c r="A1176" s="44" t="s">
        <v>992</v>
      </c>
      <c r="B1176" s="44" t="s">
        <v>328</v>
      </c>
      <c r="C1176" s="45">
        <v>46131</v>
      </c>
      <c r="D1176" s="47">
        <v>0</v>
      </c>
      <c r="E1176" s="181"/>
      <c r="F1176" s="47">
        <v>0</v>
      </c>
      <c r="G1176" s="181"/>
      <c r="H1176" s="47">
        <v>0</v>
      </c>
    </row>
    <row r="1177" spans="1:8">
      <c r="A1177" s="44" t="s">
        <v>992</v>
      </c>
      <c r="B1177" s="44" t="s">
        <v>328</v>
      </c>
      <c r="C1177" s="45">
        <v>46138</v>
      </c>
      <c r="D1177" s="47">
        <v>0</v>
      </c>
      <c r="E1177" s="181"/>
      <c r="F1177" s="47">
        <v>0</v>
      </c>
      <c r="G1177" s="181"/>
      <c r="H1177" s="47">
        <v>0</v>
      </c>
    </row>
    <row r="1178" spans="1:8">
      <c r="A1178" s="44" t="s">
        <v>992</v>
      </c>
      <c r="B1178" s="44" t="s">
        <v>328</v>
      </c>
      <c r="C1178" s="45">
        <v>46145</v>
      </c>
      <c r="D1178" s="47">
        <v>0</v>
      </c>
      <c r="E1178" s="181"/>
      <c r="F1178" s="47">
        <v>0</v>
      </c>
      <c r="G1178" s="181"/>
      <c r="H1178" s="47">
        <v>0</v>
      </c>
    </row>
    <row r="1179" spans="1:8">
      <c r="A1179" s="44" t="s">
        <v>992</v>
      </c>
      <c r="B1179" s="44" t="s">
        <v>328</v>
      </c>
      <c r="C1179" s="45">
        <v>46152</v>
      </c>
      <c r="D1179" s="47">
        <v>0</v>
      </c>
      <c r="E1179" s="181"/>
      <c r="F1179" s="47">
        <v>0</v>
      </c>
      <c r="G1179" s="181"/>
      <c r="H1179" s="47">
        <v>0</v>
      </c>
    </row>
    <row r="1180" spans="1:8">
      <c r="A1180" s="44" t="s">
        <v>992</v>
      </c>
      <c r="B1180" s="44" t="s">
        <v>328</v>
      </c>
      <c r="C1180" s="45">
        <v>46159</v>
      </c>
      <c r="D1180" s="47">
        <v>0</v>
      </c>
      <c r="E1180" s="181"/>
      <c r="F1180" s="47">
        <v>0</v>
      </c>
      <c r="G1180" s="181"/>
      <c r="H1180" s="47">
        <v>0</v>
      </c>
    </row>
    <row r="1181" spans="1:8">
      <c r="A1181" s="44" t="s">
        <v>992</v>
      </c>
      <c r="B1181" s="44" t="s">
        <v>328</v>
      </c>
      <c r="C1181" s="45">
        <v>46166</v>
      </c>
      <c r="D1181" s="47">
        <v>0</v>
      </c>
      <c r="E1181" s="181"/>
      <c r="F1181" s="47">
        <v>0</v>
      </c>
      <c r="G1181" s="181"/>
      <c r="H1181" s="47">
        <v>0</v>
      </c>
    </row>
    <row r="1182" spans="1:8">
      <c r="A1182" s="44" t="s">
        <v>992</v>
      </c>
      <c r="B1182" s="44" t="s">
        <v>328</v>
      </c>
      <c r="C1182" s="45">
        <v>46173</v>
      </c>
      <c r="D1182" s="47">
        <v>0</v>
      </c>
      <c r="E1182" s="181"/>
      <c r="F1182" s="47">
        <v>0</v>
      </c>
      <c r="G1182" s="181"/>
      <c r="H1182" s="47">
        <v>0</v>
      </c>
    </row>
    <row r="1183" spans="1:8">
      <c r="A1183" s="44" t="s">
        <v>992</v>
      </c>
      <c r="B1183" s="44" t="s">
        <v>328</v>
      </c>
      <c r="C1183" s="45">
        <v>46180</v>
      </c>
      <c r="D1183" s="47">
        <v>0</v>
      </c>
      <c r="E1183" s="181"/>
      <c r="F1183" s="47">
        <v>0</v>
      </c>
      <c r="G1183" s="181"/>
      <c r="H1183" s="47">
        <v>0</v>
      </c>
    </row>
    <row r="1184" spans="1:8">
      <c r="A1184" s="44" t="s">
        <v>992</v>
      </c>
      <c r="B1184" s="44" t="s">
        <v>328</v>
      </c>
      <c r="C1184" s="45">
        <v>46187</v>
      </c>
      <c r="D1184" s="47">
        <v>0</v>
      </c>
      <c r="E1184" s="181"/>
      <c r="F1184" s="47">
        <v>0</v>
      </c>
      <c r="G1184" s="181"/>
      <c r="H1184" s="47">
        <v>0</v>
      </c>
    </row>
    <row r="1185" spans="1:8">
      <c r="A1185" s="44" t="s">
        <v>992</v>
      </c>
      <c r="B1185" s="44" t="s">
        <v>565</v>
      </c>
      <c r="C1185" s="45">
        <v>46103</v>
      </c>
      <c r="D1185" s="47">
        <v>39</v>
      </c>
      <c r="E1185" s="180">
        <v>-0.99</v>
      </c>
      <c r="F1185" s="47">
        <v>0</v>
      </c>
      <c r="G1185" s="180">
        <v>-1</v>
      </c>
      <c r="H1185" s="47">
        <v>4908</v>
      </c>
    </row>
    <row r="1186" spans="1:8">
      <c r="A1186" s="44" t="s">
        <v>992</v>
      </c>
      <c r="B1186" s="44" t="s">
        <v>565</v>
      </c>
      <c r="C1186" s="45">
        <v>46110</v>
      </c>
      <c r="D1186" s="47">
        <v>38</v>
      </c>
      <c r="E1186" s="180">
        <v>-0.99</v>
      </c>
      <c r="F1186" s="47">
        <v>0</v>
      </c>
      <c r="G1186" s="180">
        <v>-1</v>
      </c>
      <c r="H1186" s="47">
        <v>5303</v>
      </c>
    </row>
    <row r="1187" spans="1:8">
      <c r="A1187" s="44" t="s">
        <v>992</v>
      </c>
      <c r="B1187" s="44" t="s">
        <v>565</v>
      </c>
      <c r="C1187" s="45">
        <v>46117</v>
      </c>
      <c r="D1187" s="47">
        <v>38</v>
      </c>
      <c r="E1187" s="180">
        <v>-0.99</v>
      </c>
      <c r="F1187" s="47">
        <v>0</v>
      </c>
      <c r="G1187" s="180">
        <v>-1</v>
      </c>
      <c r="H1187" s="47">
        <v>4627</v>
      </c>
    </row>
    <row r="1188" spans="1:8">
      <c r="A1188" s="44" t="s">
        <v>992</v>
      </c>
      <c r="B1188" s="44" t="s">
        <v>565</v>
      </c>
      <c r="C1188" s="45">
        <v>46124</v>
      </c>
      <c r="D1188" s="47">
        <v>30</v>
      </c>
      <c r="E1188" s="180">
        <v>-0.99</v>
      </c>
      <c r="F1188" s="47">
        <v>0</v>
      </c>
      <c r="G1188" s="180">
        <v>-1</v>
      </c>
      <c r="H1188" s="47">
        <v>5079</v>
      </c>
    </row>
    <row r="1189" spans="1:8">
      <c r="A1189" s="44" t="s">
        <v>992</v>
      </c>
      <c r="B1189" s="44" t="s">
        <v>565</v>
      </c>
      <c r="C1189" s="45">
        <v>46131</v>
      </c>
      <c r="D1189" s="47">
        <v>15</v>
      </c>
      <c r="E1189" s="180">
        <v>-1</v>
      </c>
      <c r="F1189" s="47">
        <v>0</v>
      </c>
      <c r="G1189" s="180">
        <v>-1</v>
      </c>
      <c r="H1189" s="47">
        <v>4013</v>
      </c>
    </row>
    <row r="1190" spans="1:8">
      <c r="A1190" s="44" t="s">
        <v>992</v>
      </c>
      <c r="B1190" s="44" t="s">
        <v>565</v>
      </c>
      <c r="C1190" s="45">
        <v>46138</v>
      </c>
      <c r="D1190" s="47">
        <v>8</v>
      </c>
      <c r="E1190" s="180">
        <v>-1</v>
      </c>
      <c r="F1190" s="47">
        <v>0</v>
      </c>
      <c r="G1190" s="180">
        <v>-1</v>
      </c>
      <c r="H1190" s="47">
        <v>4544</v>
      </c>
    </row>
    <row r="1191" spans="1:8">
      <c r="A1191" s="44" t="s">
        <v>992</v>
      </c>
      <c r="B1191" s="44" t="s">
        <v>565</v>
      </c>
      <c r="C1191" s="45">
        <v>46145</v>
      </c>
      <c r="D1191" s="47">
        <v>3</v>
      </c>
      <c r="E1191" s="180">
        <v>-1</v>
      </c>
      <c r="F1191" s="47">
        <v>0</v>
      </c>
      <c r="G1191" s="180">
        <v>-1</v>
      </c>
      <c r="H1191" s="47">
        <v>4367</v>
      </c>
    </row>
    <row r="1192" spans="1:8">
      <c r="A1192" s="44" t="s">
        <v>992</v>
      </c>
      <c r="B1192" s="44" t="s">
        <v>565</v>
      </c>
      <c r="C1192" s="45">
        <v>46152</v>
      </c>
      <c r="D1192" s="47">
        <v>2</v>
      </c>
      <c r="E1192" s="180">
        <v>-1</v>
      </c>
      <c r="F1192" s="47">
        <v>0</v>
      </c>
      <c r="G1192" s="180">
        <v>-1</v>
      </c>
      <c r="H1192" s="47">
        <v>5394</v>
      </c>
    </row>
    <row r="1193" spans="1:8">
      <c r="A1193" s="44" t="s">
        <v>992</v>
      </c>
      <c r="B1193" s="44" t="s">
        <v>565</v>
      </c>
      <c r="C1193" s="45">
        <v>46159</v>
      </c>
      <c r="D1193" s="47">
        <v>2</v>
      </c>
      <c r="E1193" s="180">
        <v>-1</v>
      </c>
      <c r="F1193" s="47">
        <v>0</v>
      </c>
      <c r="G1193" s="180">
        <v>-1</v>
      </c>
      <c r="H1193" s="47">
        <v>5700</v>
      </c>
    </row>
    <row r="1194" spans="1:8">
      <c r="A1194" s="44" t="s">
        <v>992</v>
      </c>
      <c r="B1194" s="44" t="s">
        <v>565</v>
      </c>
      <c r="C1194" s="45">
        <v>46166</v>
      </c>
      <c r="D1194" s="47">
        <v>2</v>
      </c>
      <c r="E1194" s="180">
        <v>-1</v>
      </c>
      <c r="F1194" s="47">
        <v>0</v>
      </c>
      <c r="G1194" s="180">
        <v>-1</v>
      </c>
      <c r="H1194" s="47">
        <v>5903</v>
      </c>
    </row>
    <row r="1195" spans="1:8">
      <c r="A1195" s="44" t="s">
        <v>992</v>
      </c>
      <c r="B1195" s="44" t="s">
        <v>565</v>
      </c>
      <c r="C1195" s="45">
        <v>46173</v>
      </c>
      <c r="D1195" s="47">
        <v>2</v>
      </c>
      <c r="E1195" s="180">
        <v>-1</v>
      </c>
      <c r="F1195" s="47">
        <v>0</v>
      </c>
      <c r="G1195" s="180">
        <v>-1</v>
      </c>
      <c r="H1195" s="47">
        <v>6347</v>
      </c>
    </row>
    <row r="1196" spans="1:8">
      <c r="A1196" s="44" t="s">
        <v>992</v>
      </c>
      <c r="B1196" s="44" t="s">
        <v>565</v>
      </c>
      <c r="C1196" s="45">
        <v>46180</v>
      </c>
      <c r="D1196" s="47">
        <v>2</v>
      </c>
      <c r="E1196" s="180">
        <v>-1</v>
      </c>
      <c r="F1196" s="47">
        <v>0</v>
      </c>
      <c r="G1196" s="180">
        <v>-1</v>
      </c>
      <c r="H1196" s="47">
        <v>6733</v>
      </c>
    </row>
    <row r="1197" spans="1:8">
      <c r="A1197" s="44" t="s">
        <v>992</v>
      </c>
      <c r="B1197" s="44" t="s">
        <v>565</v>
      </c>
      <c r="C1197" s="45">
        <v>46187</v>
      </c>
      <c r="D1197" s="47">
        <v>2</v>
      </c>
      <c r="E1197" s="180">
        <v>-1</v>
      </c>
      <c r="F1197" s="47">
        <v>0</v>
      </c>
      <c r="G1197" s="180">
        <v>-1</v>
      </c>
      <c r="H1197" s="47">
        <v>4708</v>
      </c>
    </row>
    <row r="1198" spans="1:8">
      <c r="A1198" s="44" t="s">
        <v>992</v>
      </c>
      <c r="B1198" s="44" t="s">
        <v>95</v>
      </c>
      <c r="C1198" s="45">
        <v>46103</v>
      </c>
      <c r="D1198" s="47">
        <v>5122</v>
      </c>
      <c r="E1198" s="181"/>
      <c r="F1198" s="49">
        <v>0</v>
      </c>
      <c r="G1198" s="181"/>
      <c r="H1198" s="47">
        <v>0</v>
      </c>
    </row>
    <row r="1199" spans="1:8">
      <c r="A1199" s="44" t="s">
        <v>992</v>
      </c>
      <c r="B1199" s="44" t="s">
        <v>95</v>
      </c>
      <c r="C1199" s="45">
        <v>46110</v>
      </c>
      <c r="D1199" s="47">
        <v>5037</v>
      </c>
      <c r="E1199" s="181"/>
      <c r="F1199" s="49">
        <v>0</v>
      </c>
      <c r="G1199" s="181"/>
      <c r="H1199" s="47">
        <v>0</v>
      </c>
    </row>
    <row r="1200" spans="1:8">
      <c r="A1200" s="44" t="s">
        <v>992</v>
      </c>
      <c r="B1200" s="44" t="s">
        <v>95</v>
      </c>
      <c r="C1200" s="45">
        <v>46117</v>
      </c>
      <c r="D1200" s="47">
        <v>5052</v>
      </c>
      <c r="E1200" s="181"/>
      <c r="F1200" s="49">
        <v>0</v>
      </c>
      <c r="G1200" s="181"/>
      <c r="H1200" s="47">
        <v>0</v>
      </c>
    </row>
    <row r="1201" spans="1:8">
      <c r="A1201" s="44" t="s">
        <v>992</v>
      </c>
      <c r="B1201" s="44" t="s">
        <v>95</v>
      </c>
      <c r="C1201" s="45">
        <v>46124</v>
      </c>
      <c r="D1201" s="47">
        <v>5054</v>
      </c>
      <c r="E1201" s="181"/>
      <c r="F1201" s="49">
        <v>0</v>
      </c>
      <c r="G1201" s="181"/>
      <c r="H1201" s="47">
        <v>0</v>
      </c>
    </row>
    <row r="1202" spans="1:8">
      <c r="A1202" s="44" t="s">
        <v>992</v>
      </c>
      <c r="B1202" s="44" t="s">
        <v>95</v>
      </c>
      <c r="C1202" s="45">
        <v>46131</v>
      </c>
      <c r="D1202" s="47">
        <v>5005</v>
      </c>
      <c r="E1202" s="181"/>
      <c r="F1202" s="49">
        <v>0</v>
      </c>
      <c r="G1202" s="181"/>
      <c r="H1202" s="47">
        <v>0</v>
      </c>
    </row>
    <row r="1203" spans="1:8">
      <c r="A1203" s="44" t="s">
        <v>992</v>
      </c>
      <c r="B1203" s="44" t="s">
        <v>95</v>
      </c>
      <c r="C1203" s="45">
        <v>46138</v>
      </c>
      <c r="D1203" s="47">
        <v>5029</v>
      </c>
      <c r="E1203" s="181"/>
      <c r="F1203" s="49">
        <v>0</v>
      </c>
      <c r="G1203" s="181"/>
      <c r="H1203" s="47">
        <v>0</v>
      </c>
    </row>
    <row r="1204" spans="1:8">
      <c r="A1204" s="44" t="s">
        <v>992</v>
      </c>
      <c r="B1204" s="44" t="s">
        <v>95</v>
      </c>
      <c r="C1204" s="45">
        <v>46145</v>
      </c>
      <c r="D1204" s="47">
        <v>5028</v>
      </c>
      <c r="E1204" s="181"/>
      <c r="F1204" s="49">
        <v>0</v>
      </c>
      <c r="G1204" s="181"/>
      <c r="H1204" s="47">
        <v>0</v>
      </c>
    </row>
    <row r="1205" spans="1:8">
      <c r="A1205" s="44" t="s">
        <v>992</v>
      </c>
      <c r="B1205" s="44" t="s">
        <v>95</v>
      </c>
      <c r="C1205" s="45">
        <v>46152</v>
      </c>
      <c r="D1205" s="47">
        <v>5019</v>
      </c>
      <c r="E1205" s="181"/>
      <c r="F1205" s="49">
        <v>0</v>
      </c>
      <c r="G1205" s="181"/>
      <c r="H1205" s="47">
        <v>0</v>
      </c>
    </row>
    <row r="1206" spans="1:8">
      <c r="A1206" s="44" t="s">
        <v>992</v>
      </c>
      <c r="B1206" s="44" t="s">
        <v>95</v>
      </c>
      <c r="C1206" s="45">
        <v>46159</v>
      </c>
      <c r="D1206" s="47">
        <v>5059</v>
      </c>
      <c r="E1206" s="181"/>
      <c r="F1206" s="49">
        <v>0</v>
      </c>
      <c r="G1206" s="181"/>
      <c r="H1206" s="47">
        <v>0</v>
      </c>
    </row>
    <row r="1207" spans="1:8">
      <c r="A1207" s="44" t="s">
        <v>992</v>
      </c>
      <c r="B1207" s="44" t="s">
        <v>95</v>
      </c>
      <c r="C1207" s="45">
        <v>46166</v>
      </c>
      <c r="D1207" s="47">
        <v>5032</v>
      </c>
      <c r="E1207" s="181"/>
      <c r="F1207" s="49">
        <v>0</v>
      </c>
      <c r="G1207" s="181"/>
      <c r="H1207" s="47">
        <v>0</v>
      </c>
    </row>
    <row r="1208" spans="1:8">
      <c r="A1208" s="44" t="s">
        <v>992</v>
      </c>
      <c r="B1208" s="44" t="s">
        <v>95</v>
      </c>
      <c r="C1208" s="45">
        <v>46173</v>
      </c>
      <c r="D1208" s="47">
        <v>4662</v>
      </c>
      <c r="E1208" s="181"/>
      <c r="F1208" s="49">
        <v>0</v>
      </c>
      <c r="G1208" s="181"/>
      <c r="H1208" s="47">
        <v>0</v>
      </c>
    </row>
    <row r="1209" spans="1:8">
      <c r="A1209" s="44" t="s">
        <v>992</v>
      </c>
      <c r="B1209" s="44" t="s">
        <v>95</v>
      </c>
      <c r="C1209" s="45">
        <v>46180</v>
      </c>
      <c r="D1209" s="47">
        <v>4601</v>
      </c>
      <c r="E1209" s="181"/>
      <c r="F1209" s="49">
        <v>0</v>
      </c>
      <c r="G1209" s="181"/>
      <c r="H1209" s="47">
        <v>0</v>
      </c>
    </row>
    <row r="1210" spans="1:8">
      <c r="A1210" s="44" t="s">
        <v>992</v>
      </c>
      <c r="B1210" s="44" t="s">
        <v>95</v>
      </c>
      <c r="C1210" s="45">
        <v>46187</v>
      </c>
      <c r="D1210" s="47">
        <v>4595</v>
      </c>
      <c r="E1210" s="181"/>
      <c r="F1210" s="49">
        <v>0</v>
      </c>
      <c r="G1210" s="181"/>
      <c r="H1210" s="47">
        <v>0</v>
      </c>
    </row>
    <row r="1211" spans="1:8">
      <c r="A1211" s="44" t="s">
        <v>992</v>
      </c>
      <c r="B1211" s="44" t="s">
        <v>473</v>
      </c>
      <c r="C1211" s="45">
        <v>46103</v>
      </c>
      <c r="D1211" s="47">
        <v>0</v>
      </c>
      <c r="E1211" s="181"/>
      <c r="F1211" s="49">
        <v>0</v>
      </c>
      <c r="G1211" s="181"/>
      <c r="H1211" s="47">
        <v>0</v>
      </c>
    </row>
    <row r="1212" spans="1:8">
      <c r="A1212" s="44" t="s">
        <v>992</v>
      </c>
      <c r="B1212" s="44" t="s">
        <v>473</v>
      </c>
      <c r="C1212" s="45">
        <v>46110</v>
      </c>
      <c r="D1212" s="47">
        <v>0</v>
      </c>
      <c r="E1212" s="181"/>
      <c r="F1212" s="49">
        <v>0</v>
      </c>
      <c r="G1212" s="181"/>
      <c r="H1212" s="47">
        <v>0</v>
      </c>
    </row>
    <row r="1213" spans="1:8">
      <c r="A1213" s="44" t="s">
        <v>992</v>
      </c>
      <c r="B1213" s="44" t="s">
        <v>473</v>
      </c>
      <c r="C1213" s="45">
        <v>46117</v>
      </c>
      <c r="D1213" s="47">
        <v>0</v>
      </c>
      <c r="E1213" s="181"/>
      <c r="F1213" s="49">
        <v>0</v>
      </c>
      <c r="G1213" s="181"/>
      <c r="H1213" s="47">
        <v>0</v>
      </c>
    </row>
    <row r="1214" spans="1:8">
      <c r="A1214" s="44" t="s">
        <v>992</v>
      </c>
      <c r="B1214" s="44" t="s">
        <v>473</v>
      </c>
      <c r="C1214" s="45">
        <v>46124</v>
      </c>
      <c r="D1214" s="47">
        <v>0</v>
      </c>
      <c r="E1214" s="181"/>
      <c r="F1214" s="49">
        <v>0</v>
      </c>
      <c r="G1214" s="181"/>
      <c r="H1214" s="47">
        <v>0</v>
      </c>
    </row>
    <row r="1215" spans="1:8">
      <c r="A1215" s="44" t="s">
        <v>992</v>
      </c>
      <c r="B1215" s="44" t="s">
        <v>473</v>
      </c>
      <c r="C1215" s="45">
        <v>46131</v>
      </c>
      <c r="D1215" s="47">
        <v>0</v>
      </c>
      <c r="E1215" s="181"/>
      <c r="F1215" s="49">
        <v>0</v>
      </c>
      <c r="G1215" s="181"/>
      <c r="H1215" s="47">
        <v>0</v>
      </c>
    </row>
    <row r="1216" spans="1:8">
      <c r="A1216" s="44" t="s">
        <v>992</v>
      </c>
      <c r="B1216" s="44" t="s">
        <v>473</v>
      </c>
      <c r="C1216" s="45">
        <v>46138</v>
      </c>
      <c r="D1216" s="47">
        <v>0</v>
      </c>
      <c r="E1216" s="181"/>
      <c r="F1216" s="49">
        <v>0</v>
      </c>
      <c r="G1216" s="181"/>
      <c r="H1216" s="47">
        <v>0</v>
      </c>
    </row>
    <row r="1217" spans="1:8">
      <c r="A1217" s="44" t="s">
        <v>992</v>
      </c>
      <c r="B1217" s="44" t="s">
        <v>473</v>
      </c>
      <c r="C1217" s="45">
        <v>46145</v>
      </c>
      <c r="D1217" s="47">
        <v>0</v>
      </c>
      <c r="E1217" s="181"/>
      <c r="F1217" s="49">
        <v>0</v>
      </c>
      <c r="G1217" s="181"/>
      <c r="H1217" s="47">
        <v>0</v>
      </c>
    </row>
    <row r="1218" spans="1:8">
      <c r="A1218" s="44" t="s">
        <v>992</v>
      </c>
      <c r="B1218" s="44" t="s">
        <v>473</v>
      </c>
      <c r="C1218" s="45">
        <v>46152</v>
      </c>
      <c r="D1218" s="47">
        <v>0</v>
      </c>
      <c r="E1218" s="181"/>
      <c r="F1218" s="49">
        <v>0</v>
      </c>
      <c r="G1218" s="181"/>
      <c r="H1218" s="47">
        <v>0</v>
      </c>
    </row>
    <row r="1219" spans="1:8">
      <c r="A1219" s="44" t="s">
        <v>992</v>
      </c>
      <c r="B1219" s="44" t="s">
        <v>473</v>
      </c>
      <c r="C1219" s="45">
        <v>46159</v>
      </c>
      <c r="D1219" s="47">
        <v>0</v>
      </c>
      <c r="E1219" s="181"/>
      <c r="F1219" s="49">
        <v>0</v>
      </c>
      <c r="G1219" s="181"/>
      <c r="H1219" s="47">
        <v>0</v>
      </c>
    </row>
    <row r="1220" spans="1:8">
      <c r="A1220" s="44" t="s">
        <v>992</v>
      </c>
      <c r="B1220" s="44" t="s">
        <v>473</v>
      </c>
      <c r="C1220" s="45">
        <v>46166</v>
      </c>
      <c r="D1220" s="47">
        <v>0</v>
      </c>
      <c r="E1220" s="181"/>
      <c r="F1220" s="49">
        <v>0</v>
      </c>
      <c r="G1220" s="181"/>
      <c r="H1220" s="47">
        <v>0</v>
      </c>
    </row>
    <row r="1221" spans="1:8">
      <c r="A1221" s="44" t="s">
        <v>992</v>
      </c>
      <c r="B1221" s="44" t="s">
        <v>473</v>
      </c>
      <c r="C1221" s="45">
        <v>46173</v>
      </c>
      <c r="D1221" s="47">
        <v>0</v>
      </c>
      <c r="E1221" s="181"/>
      <c r="F1221" s="49">
        <v>0</v>
      </c>
      <c r="G1221" s="181"/>
      <c r="H1221" s="47">
        <v>0</v>
      </c>
    </row>
    <row r="1222" spans="1:8">
      <c r="A1222" s="44" t="s">
        <v>992</v>
      </c>
      <c r="B1222" s="44" t="s">
        <v>473</v>
      </c>
      <c r="C1222" s="45">
        <v>46180</v>
      </c>
      <c r="D1222" s="47">
        <v>0</v>
      </c>
      <c r="E1222" s="181"/>
      <c r="F1222" s="49">
        <v>0</v>
      </c>
      <c r="G1222" s="181"/>
      <c r="H1222" s="47">
        <v>0</v>
      </c>
    </row>
    <row r="1223" spans="1:8">
      <c r="A1223" s="44" t="s">
        <v>992</v>
      </c>
      <c r="B1223" s="44" t="s">
        <v>473</v>
      </c>
      <c r="C1223" s="45">
        <v>46187</v>
      </c>
      <c r="D1223" s="47">
        <v>0</v>
      </c>
      <c r="E1223" s="181"/>
      <c r="F1223" s="49">
        <v>0</v>
      </c>
      <c r="G1223" s="181"/>
      <c r="H1223" s="47">
        <v>0</v>
      </c>
    </row>
    <row r="1224" spans="1:8">
      <c r="A1224" s="44" t="s">
        <v>992</v>
      </c>
      <c r="B1224" s="44" t="s">
        <v>457</v>
      </c>
      <c r="C1224" s="45">
        <v>46103</v>
      </c>
      <c r="D1224" s="47">
        <v>0</v>
      </c>
      <c r="E1224" s="181"/>
      <c r="F1224" s="47">
        <v>0</v>
      </c>
      <c r="G1224" s="181"/>
      <c r="H1224" s="47">
        <v>0</v>
      </c>
    </row>
    <row r="1225" spans="1:8">
      <c r="A1225" s="44" t="s">
        <v>992</v>
      </c>
      <c r="B1225" s="44" t="s">
        <v>457</v>
      </c>
      <c r="C1225" s="45">
        <v>46110</v>
      </c>
      <c r="D1225" s="47">
        <v>0</v>
      </c>
      <c r="E1225" s="181"/>
      <c r="F1225" s="47">
        <v>0</v>
      </c>
      <c r="G1225" s="181"/>
      <c r="H1225" s="47">
        <v>0</v>
      </c>
    </row>
    <row r="1226" spans="1:8">
      <c r="A1226" s="44" t="s">
        <v>992</v>
      </c>
      <c r="B1226" s="44" t="s">
        <v>457</v>
      </c>
      <c r="C1226" s="45">
        <v>46117</v>
      </c>
      <c r="D1226" s="47">
        <v>0</v>
      </c>
      <c r="E1226" s="181"/>
      <c r="F1226" s="47">
        <v>0</v>
      </c>
      <c r="G1226" s="181"/>
      <c r="H1226" s="47">
        <v>0</v>
      </c>
    </row>
    <row r="1227" spans="1:8">
      <c r="A1227" s="44" t="s">
        <v>992</v>
      </c>
      <c r="B1227" s="44" t="s">
        <v>457</v>
      </c>
      <c r="C1227" s="45">
        <v>46124</v>
      </c>
      <c r="D1227" s="47">
        <v>0</v>
      </c>
      <c r="E1227" s="181"/>
      <c r="F1227" s="47">
        <v>0</v>
      </c>
      <c r="G1227" s="181"/>
      <c r="H1227" s="47">
        <v>0</v>
      </c>
    </row>
    <row r="1228" spans="1:8">
      <c r="A1228" s="44" t="s">
        <v>992</v>
      </c>
      <c r="B1228" s="44" t="s">
        <v>457</v>
      </c>
      <c r="C1228" s="45">
        <v>46131</v>
      </c>
      <c r="D1228" s="47">
        <v>0</v>
      </c>
      <c r="E1228" s="181"/>
      <c r="F1228" s="47">
        <v>0</v>
      </c>
      <c r="G1228" s="181"/>
      <c r="H1228" s="47">
        <v>0</v>
      </c>
    </row>
    <row r="1229" spans="1:8">
      <c r="A1229" s="44" t="s">
        <v>992</v>
      </c>
      <c r="B1229" s="44" t="s">
        <v>457</v>
      </c>
      <c r="C1229" s="45">
        <v>46138</v>
      </c>
      <c r="D1229" s="47">
        <v>0</v>
      </c>
      <c r="E1229" s="181"/>
      <c r="F1229" s="47">
        <v>0</v>
      </c>
      <c r="G1229" s="181"/>
      <c r="H1229" s="47">
        <v>0</v>
      </c>
    </row>
    <row r="1230" spans="1:8">
      <c r="A1230" s="44" t="s">
        <v>992</v>
      </c>
      <c r="B1230" s="44" t="s">
        <v>457</v>
      </c>
      <c r="C1230" s="45">
        <v>46145</v>
      </c>
      <c r="D1230" s="47">
        <v>0</v>
      </c>
      <c r="E1230" s="181"/>
      <c r="F1230" s="47">
        <v>0</v>
      </c>
      <c r="G1230" s="181"/>
      <c r="H1230" s="47">
        <v>0</v>
      </c>
    </row>
    <row r="1231" spans="1:8">
      <c r="A1231" s="44" t="s">
        <v>992</v>
      </c>
      <c r="B1231" s="44" t="s">
        <v>457</v>
      </c>
      <c r="C1231" s="45">
        <v>46152</v>
      </c>
      <c r="D1231" s="47">
        <v>0</v>
      </c>
      <c r="E1231" s="181"/>
      <c r="F1231" s="47">
        <v>0</v>
      </c>
      <c r="G1231" s="181"/>
      <c r="H1231" s="47">
        <v>0</v>
      </c>
    </row>
    <row r="1232" spans="1:8">
      <c r="A1232" s="44" t="s">
        <v>992</v>
      </c>
      <c r="B1232" s="44" t="s">
        <v>457</v>
      </c>
      <c r="C1232" s="45">
        <v>46159</v>
      </c>
      <c r="D1232" s="47">
        <v>0</v>
      </c>
      <c r="E1232" s="181"/>
      <c r="F1232" s="47">
        <v>0</v>
      </c>
      <c r="G1232" s="181"/>
      <c r="H1232" s="47">
        <v>0</v>
      </c>
    </row>
    <row r="1233" spans="1:8">
      <c r="A1233" s="44" t="s">
        <v>992</v>
      </c>
      <c r="B1233" s="44" t="s">
        <v>457</v>
      </c>
      <c r="C1233" s="45">
        <v>46166</v>
      </c>
      <c r="D1233" s="47">
        <v>0</v>
      </c>
      <c r="E1233" s="181"/>
      <c r="F1233" s="47">
        <v>0</v>
      </c>
      <c r="G1233" s="181"/>
      <c r="H1233" s="47">
        <v>0</v>
      </c>
    </row>
    <row r="1234" spans="1:8">
      <c r="A1234" s="44" t="s">
        <v>992</v>
      </c>
      <c r="B1234" s="44" t="s">
        <v>457</v>
      </c>
      <c r="C1234" s="45">
        <v>46173</v>
      </c>
      <c r="D1234" s="47">
        <v>0</v>
      </c>
      <c r="E1234" s="181"/>
      <c r="F1234" s="47">
        <v>0</v>
      </c>
      <c r="G1234" s="181"/>
      <c r="H1234" s="47">
        <v>0</v>
      </c>
    </row>
    <row r="1235" spans="1:8">
      <c r="A1235" s="44" t="s">
        <v>992</v>
      </c>
      <c r="B1235" s="44" t="s">
        <v>457</v>
      </c>
      <c r="C1235" s="45">
        <v>46180</v>
      </c>
      <c r="D1235" s="47">
        <v>0</v>
      </c>
      <c r="E1235" s="181"/>
      <c r="F1235" s="47">
        <v>0</v>
      </c>
      <c r="G1235" s="181"/>
      <c r="H1235" s="47">
        <v>0</v>
      </c>
    </row>
    <row r="1236" spans="1:8">
      <c r="A1236" s="44" t="s">
        <v>992</v>
      </c>
      <c r="B1236" s="44" t="s">
        <v>457</v>
      </c>
      <c r="C1236" s="45">
        <v>46187</v>
      </c>
      <c r="D1236" s="47">
        <v>0</v>
      </c>
      <c r="E1236" s="181"/>
      <c r="F1236" s="47">
        <v>0</v>
      </c>
      <c r="G1236" s="181"/>
      <c r="H1236" s="47">
        <v>0</v>
      </c>
    </row>
    <row r="1237" spans="1:8">
      <c r="A1237" s="44" t="s">
        <v>992</v>
      </c>
      <c r="B1237" s="44" t="s">
        <v>356</v>
      </c>
      <c r="C1237" s="45">
        <v>46103</v>
      </c>
      <c r="D1237" s="47">
        <v>0</v>
      </c>
      <c r="E1237" s="181"/>
      <c r="F1237" s="47">
        <v>0</v>
      </c>
      <c r="G1237" s="181"/>
      <c r="H1237" s="47">
        <v>0</v>
      </c>
    </row>
    <row r="1238" spans="1:8">
      <c r="A1238" s="44" t="s">
        <v>992</v>
      </c>
      <c r="B1238" s="44" t="s">
        <v>356</v>
      </c>
      <c r="C1238" s="45">
        <v>46110</v>
      </c>
      <c r="D1238" s="47">
        <v>0</v>
      </c>
      <c r="E1238" s="181"/>
      <c r="F1238" s="47">
        <v>0</v>
      </c>
      <c r="G1238" s="181"/>
      <c r="H1238" s="47">
        <v>0</v>
      </c>
    </row>
    <row r="1239" spans="1:8">
      <c r="A1239" s="44" t="s">
        <v>992</v>
      </c>
      <c r="B1239" s="44" t="s">
        <v>356</v>
      </c>
      <c r="C1239" s="45">
        <v>46117</v>
      </c>
      <c r="D1239" s="47">
        <v>0</v>
      </c>
      <c r="E1239" s="181"/>
      <c r="F1239" s="47">
        <v>0</v>
      </c>
      <c r="G1239" s="181"/>
      <c r="H1239" s="47">
        <v>0</v>
      </c>
    </row>
    <row r="1240" spans="1:8">
      <c r="A1240" s="44" t="s">
        <v>992</v>
      </c>
      <c r="B1240" s="44" t="s">
        <v>356</v>
      </c>
      <c r="C1240" s="45">
        <v>46124</v>
      </c>
      <c r="D1240" s="47">
        <v>0</v>
      </c>
      <c r="E1240" s="181"/>
      <c r="F1240" s="47">
        <v>0</v>
      </c>
      <c r="G1240" s="181"/>
      <c r="H1240" s="47">
        <v>0</v>
      </c>
    </row>
    <row r="1241" spans="1:8">
      <c r="A1241" s="44" t="s">
        <v>992</v>
      </c>
      <c r="B1241" s="44" t="s">
        <v>356</v>
      </c>
      <c r="C1241" s="45">
        <v>46131</v>
      </c>
      <c r="D1241" s="47">
        <v>0</v>
      </c>
      <c r="E1241" s="181"/>
      <c r="F1241" s="47">
        <v>0</v>
      </c>
      <c r="G1241" s="181"/>
      <c r="H1241" s="47">
        <v>0</v>
      </c>
    </row>
    <row r="1242" spans="1:8">
      <c r="A1242" s="44" t="s">
        <v>992</v>
      </c>
      <c r="B1242" s="44" t="s">
        <v>356</v>
      </c>
      <c r="C1242" s="45">
        <v>46138</v>
      </c>
      <c r="D1242" s="47">
        <v>0</v>
      </c>
      <c r="E1242" s="181"/>
      <c r="F1242" s="47">
        <v>0</v>
      </c>
      <c r="G1242" s="181"/>
      <c r="H1242" s="47">
        <v>0</v>
      </c>
    </row>
    <row r="1243" spans="1:8">
      <c r="A1243" s="44" t="s">
        <v>992</v>
      </c>
      <c r="B1243" s="44" t="s">
        <v>356</v>
      </c>
      <c r="C1243" s="45">
        <v>46145</v>
      </c>
      <c r="D1243" s="47">
        <v>0</v>
      </c>
      <c r="E1243" s="181"/>
      <c r="F1243" s="47">
        <v>0</v>
      </c>
      <c r="G1243" s="181"/>
      <c r="H1243" s="47">
        <v>0</v>
      </c>
    </row>
    <row r="1244" spans="1:8">
      <c r="A1244" s="44" t="s">
        <v>992</v>
      </c>
      <c r="B1244" s="44" t="s">
        <v>356</v>
      </c>
      <c r="C1244" s="45">
        <v>46152</v>
      </c>
      <c r="D1244" s="47">
        <v>0</v>
      </c>
      <c r="E1244" s="181"/>
      <c r="F1244" s="47">
        <v>0</v>
      </c>
      <c r="G1244" s="181"/>
      <c r="H1244" s="47">
        <v>0</v>
      </c>
    </row>
    <row r="1245" spans="1:8">
      <c r="A1245" s="44" t="s">
        <v>992</v>
      </c>
      <c r="B1245" s="44" t="s">
        <v>356</v>
      </c>
      <c r="C1245" s="45">
        <v>46159</v>
      </c>
      <c r="D1245" s="47">
        <v>0</v>
      </c>
      <c r="E1245" s="181"/>
      <c r="F1245" s="47">
        <v>0</v>
      </c>
      <c r="G1245" s="181"/>
      <c r="H1245" s="47">
        <v>0</v>
      </c>
    </row>
    <row r="1246" spans="1:8">
      <c r="A1246" s="44" t="s">
        <v>992</v>
      </c>
      <c r="B1246" s="44" t="s">
        <v>356</v>
      </c>
      <c r="C1246" s="45">
        <v>46166</v>
      </c>
      <c r="D1246" s="47">
        <v>0</v>
      </c>
      <c r="E1246" s="181"/>
      <c r="F1246" s="49">
        <v>0</v>
      </c>
      <c r="G1246" s="181"/>
      <c r="H1246" s="47">
        <v>0</v>
      </c>
    </row>
    <row r="1247" spans="1:8">
      <c r="A1247" s="44" t="s">
        <v>992</v>
      </c>
      <c r="B1247" s="44" t="s">
        <v>356</v>
      </c>
      <c r="C1247" s="45">
        <v>46173</v>
      </c>
      <c r="D1247" s="47">
        <v>0</v>
      </c>
      <c r="E1247" s="181"/>
      <c r="F1247" s="49">
        <v>0</v>
      </c>
      <c r="G1247" s="181"/>
      <c r="H1247" s="47">
        <v>0</v>
      </c>
    </row>
    <row r="1248" spans="1:8">
      <c r="A1248" s="44" t="s">
        <v>992</v>
      </c>
      <c r="B1248" s="44" t="s">
        <v>356</v>
      </c>
      <c r="C1248" s="45">
        <v>46180</v>
      </c>
      <c r="D1248" s="47">
        <v>0</v>
      </c>
      <c r="E1248" s="181"/>
      <c r="F1248" s="49">
        <v>0</v>
      </c>
      <c r="G1248" s="181"/>
      <c r="H1248" s="47">
        <v>0</v>
      </c>
    </row>
    <row r="1249" spans="1:8">
      <c r="A1249" s="44" t="s">
        <v>992</v>
      </c>
      <c r="B1249" s="44" t="s">
        <v>356</v>
      </c>
      <c r="C1249" s="45">
        <v>46187</v>
      </c>
      <c r="D1249" s="47">
        <v>0</v>
      </c>
      <c r="E1249" s="181"/>
      <c r="F1249" s="49">
        <v>0</v>
      </c>
      <c r="G1249" s="181"/>
      <c r="H1249" s="47">
        <v>0</v>
      </c>
    </row>
    <row r="1250" spans="1:8">
      <c r="A1250" s="44" t="s">
        <v>992</v>
      </c>
      <c r="B1250" s="44" t="s">
        <v>153</v>
      </c>
      <c r="C1250" s="45">
        <v>46103</v>
      </c>
      <c r="D1250" s="47">
        <v>1862</v>
      </c>
      <c r="E1250" s="180">
        <v>0.22</v>
      </c>
      <c r="F1250" s="47">
        <v>0</v>
      </c>
      <c r="G1250" s="180">
        <v>-1</v>
      </c>
      <c r="H1250" s="47">
        <v>1529</v>
      </c>
    </row>
    <row r="1251" spans="1:8">
      <c r="A1251" s="44" t="s">
        <v>992</v>
      </c>
      <c r="B1251" s="44" t="s">
        <v>153</v>
      </c>
      <c r="C1251" s="45">
        <v>46110</v>
      </c>
      <c r="D1251" s="47">
        <v>1867</v>
      </c>
      <c r="E1251" s="180">
        <v>0.37</v>
      </c>
      <c r="F1251" s="47">
        <v>0</v>
      </c>
      <c r="G1251" s="180">
        <v>-1</v>
      </c>
      <c r="H1251" s="47">
        <v>1362</v>
      </c>
    </row>
    <row r="1252" spans="1:8">
      <c r="A1252" s="44" t="s">
        <v>992</v>
      </c>
      <c r="B1252" s="44" t="s">
        <v>153</v>
      </c>
      <c r="C1252" s="45">
        <v>46117</v>
      </c>
      <c r="D1252" s="47">
        <v>1872</v>
      </c>
      <c r="E1252" s="180">
        <v>0.19</v>
      </c>
      <c r="F1252" s="47">
        <v>0</v>
      </c>
      <c r="G1252" s="180">
        <v>-1</v>
      </c>
      <c r="H1252" s="47">
        <v>1575</v>
      </c>
    </row>
    <row r="1253" spans="1:8">
      <c r="A1253" s="44" t="s">
        <v>992</v>
      </c>
      <c r="B1253" s="44" t="s">
        <v>153</v>
      </c>
      <c r="C1253" s="45">
        <v>46124</v>
      </c>
      <c r="D1253" s="47">
        <v>1884</v>
      </c>
      <c r="E1253" s="180">
        <v>0.08</v>
      </c>
      <c r="F1253" s="47">
        <v>0</v>
      </c>
      <c r="G1253" s="180">
        <v>-1</v>
      </c>
      <c r="H1253" s="47">
        <v>1740</v>
      </c>
    </row>
    <row r="1254" spans="1:8">
      <c r="A1254" s="44" t="s">
        <v>992</v>
      </c>
      <c r="B1254" s="44" t="s">
        <v>153</v>
      </c>
      <c r="C1254" s="45">
        <v>46131</v>
      </c>
      <c r="D1254" s="47">
        <v>1889</v>
      </c>
      <c r="E1254" s="180">
        <v>-0.12</v>
      </c>
      <c r="F1254" s="47">
        <v>0</v>
      </c>
      <c r="G1254" s="180">
        <v>-1</v>
      </c>
      <c r="H1254" s="47">
        <v>2142</v>
      </c>
    </row>
    <row r="1255" spans="1:8">
      <c r="A1255" s="44" t="s">
        <v>992</v>
      </c>
      <c r="B1255" s="44" t="s">
        <v>153</v>
      </c>
      <c r="C1255" s="45">
        <v>46138</v>
      </c>
      <c r="D1255" s="47">
        <v>1915</v>
      </c>
      <c r="E1255" s="180">
        <v>0.18</v>
      </c>
      <c r="F1255" s="47">
        <v>0</v>
      </c>
      <c r="G1255" s="180">
        <v>-1</v>
      </c>
      <c r="H1255" s="47">
        <v>1628</v>
      </c>
    </row>
    <row r="1256" spans="1:8">
      <c r="A1256" s="44" t="s">
        <v>992</v>
      </c>
      <c r="B1256" s="44" t="s">
        <v>153</v>
      </c>
      <c r="C1256" s="45">
        <v>46145</v>
      </c>
      <c r="D1256" s="47">
        <v>1928</v>
      </c>
      <c r="E1256" s="180">
        <v>0.13</v>
      </c>
      <c r="F1256" s="47">
        <v>0</v>
      </c>
      <c r="G1256" s="180">
        <v>-1</v>
      </c>
      <c r="H1256" s="47">
        <v>1704</v>
      </c>
    </row>
    <row r="1257" spans="1:8">
      <c r="A1257" s="44" t="s">
        <v>992</v>
      </c>
      <c r="B1257" s="44" t="s">
        <v>153</v>
      </c>
      <c r="C1257" s="45">
        <v>46152</v>
      </c>
      <c r="D1257" s="47">
        <v>1915</v>
      </c>
      <c r="E1257" s="180">
        <v>0.19</v>
      </c>
      <c r="F1257" s="47">
        <v>0</v>
      </c>
      <c r="G1257" s="180">
        <v>-1</v>
      </c>
      <c r="H1257" s="47">
        <v>1603</v>
      </c>
    </row>
    <row r="1258" spans="1:8">
      <c r="A1258" s="44" t="s">
        <v>992</v>
      </c>
      <c r="B1258" s="44" t="s">
        <v>153</v>
      </c>
      <c r="C1258" s="45">
        <v>46159</v>
      </c>
      <c r="D1258" s="47">
        <v>1916</v>
      </c>
      <c r="E1258" s="180">
        <v>0.05</v>
      </c>
      <c r="F1258" s="47">
        <v>0</v>
      </c>
      <c r="G1258" s="180">
        <v>-1</v>
      </c>
      <c r="H1258" s="47">
        <v>1819</v>
      </c>
    </row>
    <row r="1259" spans="1:8">
      <c r="A1259" s="44" t="s">
        <v>992</v>
      </c>
      <c r="B1259" s="44" t="s">
        <v>153</v>
      </c>
      <c r="C1259" s="45">
        <v>46166</v>
      </c>
      <c r="D1259" s="47">
        <v>1919</v>
      </c>
      <c r="E1259" s="180">
        <v>0.03</v>
      </c>
      <c r="F1259" s="49">
        <v>0</v>
      </c>
      <c r="G1259" s="180">
        <v>-1</v>
      </c>
      <c r="H1259" s="47">
        <v>1862</v>
      </c>
    </row>
    <row r="1260" spans="1:8">
      <c r="A1260" s="44" t="s">
        <v>992</v>
      </c>
      <c r="B1260" s="44" t="s">
        <v>153</v>
      </c>
      <c r="C1260" s="45">
        <v>46173</v>
      </c>
      <c r="D1260" s="47">
        <v>1958</v>
      </c>
      <c r="E1260" s="180">
        <v>0.21</v>
      </c>
      <c r="F1260" s="49">
        <v>0</v>
      </c>
      <c r="G1260" s="180">
        <v>-1</v>
      </c>
      <c r="H1260" s="47">
        <v>1620</v>
      </c>
    </row>
    <row r="1261" spans="1:8">
      <c r="A1261" s="44" t="s">
        <v>992</v>
      </c>
      <c r="B1261" s="44" t="s">
        <v>153</v>
      </c>
      <c r="C1261" s="45">
        <v>46180</v>
      </c>
      <c r="D1261" s="47">
        <v>1913</v>
      </c>
      <c r="E1261" s="180">
        <v>0.19</v>
      </c>
      <c r="F1261" s="49">
        <v>0</v>
      </c>
      <c r="G1261" s="180">
        <v>-1</v>
      </c>
      <c r="H1261" s="47">
        <v>1613</v>
      </c>
    </row>
    <row r="1262" spans="1:8">
      <c r="A1262" s="44" t="s">
        <v>992</v>
      </c>
      <c r="B1262" s="44" t="s">
        <v>153</v>
      </c>
      <c r="C1262" s="45">
        <v>46187</v>
      </c>
      <c r="D1262" s="47">
        <v>1908</v>
      </c>
      <c r="E1262" s="180">
        <v>0.05</v>
      </c>
      <c r="F1262" s="49">
        <v>0</v>
      </c>
      <c r="G1262" s="180">
        <v>-1</v>
      </c>
      <c r="H1262" s="47">
        <v>1811</v>
      </c>
    </row>
    <row r="1263" spans="1:8">
      <c r="A1263" s="44" t="s">
        <v>992</v>
      </c>
      <c r="B1263" s="44" t="s">
        <v>92</v>
      </c>
      <c r="C1263" s="45">
        <v>46103</v>
      </c>
      <c r="D1263" s="47">
        <v>4580</v>
      </c>
      <c r="E1263" s="180">
        <v>-0.14000000000000001</v>
      </c>
      <c r="F1263" s="47">
        <v>0</v>
      </c>
      <c r="G1263" s="180">
        <v>-1</v>
      </c>
      <c r="H1263" s="47">
        <v>5295</v>
      </c>
    </row>
    <row r="1264" spans="1:8">
      <c r="A1264" s="44" t="s">
        <v>992</v>
      </c>
      <c r="B1264" s="44" t="s">
        <v>92</v>
      </c>
      <c r="C1264" s="45">
        <v>46110</v>
      </c>
      <c r="D1264" s="47">
        <v>4560</v>
      </c>
      <c r="E1264" s="180">
        <v>-7.0000000000000007E-2</v>
      </c>
      <c r="F1264" s="47">
        <v>0</v>
      </c>
      <c r="G1264" s="180">
        <v>-1</v>
      </c>
      <c r="H1264" s="47">
        <v>4889</v>
      </c>
    </row>
    <row r="1265" spans="1:8">
      <c r="A1265" s="44" t="s">
        <v>992</v>
      </c>
      <c r="B1265" s="44" t="s">
        <v>92</v>
      </c>
      <c r="C1265" s="45">
        <v>46117</v>
      </c>
      <c r="D1265" s="47">
        <v>4415</v>
      </c>
      <c r="E1265" s="180">
        <v>0.05</v>
      </c>
      <c r="F1265" s="49">
        <v>0</v>
      </c>
      <c r="G1265" s="180">
        <v>-1</v>
      </c>
      <c r="H1265" s="47">
        <v>4218</v>
      </c>
    </row>
    <row r="1266" spans="1:8">
      <c r="A1266" s="44" t="s">
        <v>992</v>
      </c>
      <c r="B1266" s="44" t="s">
        <v>92</v>
      </c>
      <c r="C1266" s="45">
        <v>46124</v>
      </c>
      <c r="D1266" s="47">
        <v>4443</v>
      </c>
      <c r="E1266" s="180">
        <v>0.01</v>
      </c>
      <c r="F1266" s="49">
        <v>0</v>
      </c>
      <c r="G1266" s="180">
        <v>-1</v>
      </c>
      <c r="H1266" s="47">
        <v>4384</v>
      </c>
    </row>
    <row r="1267" spans="1:8">
      <c r="A1267" s="44" t="s">
        <v>992</v>
      </c>
      <c r="B1267" s="44" t="s">
        <v>92</v>
      </c>
      <c r="C1267" s="45">
        <v>46131</v>
      </c>
      <c r="D1267" s="47">
        <v>4509</v>
      </c>
      <c r="E1267" s="180">
        <v>0.05</v>
      </c>
      <c r="F1267" s="49">
        <v>0</v>
      </c>
      <c r="G1267" s="180">
        <v>-1</v>
      </c>
      <c r="H1267" s="47">
        <v>4290</v>
      </c>
    </row>
    <row r="1268" spans="1:8">
      <c r="A1268" s="44" t="s">
        <v>992</v>
      </c>
      <c r="B1268" s="44" t="s">
        <v>92</v>
      </c>
      <c r="C1268" s="45">
        <v>46138</v>
      </c>
      <c r="D1268" s="47">
        <v>4505</v>
      </c>
      <c r="E1268" s="180">
        <v>0.01</v>
      </c>
      <c r="F1268" s="49">
        <v>0</v>
      </c>
      <c r="G1268" s="180">
        <v>-1</v>
      </c>
      <c r="H1268" s="47">
        <v>4482</v>
      </c>
    </row>
    <row r="1269" spans="1:8">
      <c r="A1269" s="44" t="s">
        <v>992</v>
      </c>
      <c r="B1269" s="44" t="s">
        <v>92</v>
      </c>
      <c r="C1269" s="45">
        <v>46145</v>
      </c>
      <c r="D1269" s="47">
        <v>4395</v>
      </c>
      <c r="E1269" s="180">
        <v>-0.03</v>
      </c>
      <c r="F1269" s="49">
        <v>0</v>
      </c>
      <c r="G1269" s="180">
        <v>-1</v>
      </c>
      <c r="H1269" s="47">
        <v>4538</v>
      </c>
    </row>
    <row r="1270" spans="1:8">
      <c r="A1270" s="44" t="s">
        <v>992</v>
      </c>
      <c r="B1270" s="44" t="s">
        <v>92</v>
      </c>
      <c r="C1270" s="45">
        <v>46152</v>
      </c>
      <c r="D1270" s="47">
        <v>4308</v>
      </c>
      <c r="E1270" s="180">
        <v>0.04</v>
      </c>
      <c r="F1270" s="49">
        <v>0</v>
      </c>
      <c r="G1270" s="180">
        <v>-1</v>
      </c>
      <c r="H1270" s="47">
        <v>4127</v>
      </c>
    </row>
    <row r="1271" spans="1:8">
      <c r="A1271" s="44" t="s">
        <v>992</v>
      </c>
      <c r="B1271" s="44" t="s">
        <v>92</v>
      </c>
      <c r="C1271" s="45">
        <v>46159</v>
      </c>
      <c r="D1271" s="47">
        <v>4309</v>
      </c>
      <c r="E1271" s="180">
        <v>7.0000000000000007E-2</v>
      </c>
      <c r="F1271" s="49">
        <v>0</v>
      </c>
      <c r="G1271" s="180">
        <v>-1</v>
      </c>
      <c r="H1271" s="47">
        <v>4009</v>
      </c>
    </row>
    <row r="1272" spans="1:8">
      <c r="A1272" s="44" t="s">
        <v>992</v>
      </c>
      <c r="B1272" s="44" t="s">
        <v>92</v>
      </c>
      <c r="C1272" s="45">
        <v>46166</v>
      </c>
      <c r="D1272" s="47">
        <v>4279</v>
      </c>
      <c r="E1272" s="180">
        <v>0.09</v>
      </c>
      <c r="F1272" s="49">
        <v>0</v>
      </c>
      <c r="G1272" s="180">
        <v>-1</v>
      </c>
      <c r="H1272" s="47">
        <v>3931</v>
      </c>
    </row>
    <row r="1273" spans="1:8">
      <c r="A1273" s="44" t="s">
        <v>992</v>
      </c>
      <c r="B1273" s="44" t="s">
        <v>92</v>
      </c>
      <c r="C1273" s="45">
        <v>46173</v>
      </c>
      <c r="D1273" s="47">
        <v>3013</v>
      </c>
      <c r="E1273" s="180">
        <v>-0.14000000000000001</v>
      </c>
      <c r="F1273" s="49">
        <v>0</v>
      </c>
      <c r="G1273" s="180">
        <v>-1</v>
      </c>
      <c r="H1273" s="47">
        <v>3489</v>
      </c>
    </row>
    <row r="1274" spans="1:8">
      <c r="A1274" s="44" t="s">
        <v>992</v>
      </c>
      <c r="B1274" s="44" t="s">
        <v>92</v>
      </c>
      <c r="C1274" s="45">
        <v>46180</v>
      </c>
      <c r="D1274" s="47">
        <v>2831</v>
      </c>
      <c r="E1274" s="180">
        <v>-0.2</v>
      </c>
      <c r="F1274" s="49">
        <v>0</v>
      </c>
      <c r="G1274" s="180">
        <v>-1</v>
      </c>
      <c r="H1274" s="47">
        <v>3550</v>
      </c>
    </row>
    <row r="1275" spans="1:8">
      <c r="A1275" s="44" t="s">
        <v>992</v>
      </c>
      <c r="B1275" s="44" t="s">
        <v>92</v>
      </c>
      <c r="C1275" s="45">
        <v>46187</v>
      </c>
      <c r="D1275" s="47">
        <v>2707</v>
      </c>
      <c r="E1275" s="180">
        <v>-0.2</v>
      </c>
      <c r="F1275" s="49">
        <v>0</v>
      </c>
      <c r="G1275" s="180">
        <v>-1</v>
      </c>
      <c r="H1275" s="47">
        <v>3364</v>
      </c>
    </row>
    <row r="1276" spans="1:8">
      <c r="A1276" s="44" t="s">
        <v>992</v>
      </c>
      <c r="B1276" s="44" t="s">
        <v>270</v>
      </c>
      <c r="C1276" s="45">
        <v>46103</v>
      </c>
      <c r="D1276" s="47">
        <v>1</v>
      </c>
      <c r="E1276" s="181"/>
      <c r="F1276" s="49">
        <v>0</v>
      </c>
      <c r="G1276" s="181"/>
      <c r="H1276" s="47">
        <v>0</v>
      </c>
    </row>
    <row r="1277" spans="1:8">
      <c r="A1277" s="44" t="s">
        <v>992</v>
      </c>
      <c r="B1277" s="44" t="s">
        <v>270</v>
      </c>
      <c r="C1277" s="45">
        <v>46110</v>
      </c>
      <c r="D1277" s="47">
        <v>1</v>
      </c>
      <c r="E1277" s="181"/>
      <c r="F1277" s="49">
        <v>0</v>
      </c>
      <c r="G1277" s="181"/>
      <c r="H1277" s="47">
        <v>0</v>
      </c>
    </row>
    <row r="1278" spans="1:8">
      <c r="A1278" s="44" t="s">
        <v>992</v>
      </c>
      <c r="B1278" s="44" t="s">
        <v>270</v>
      </c>
      <c r="C1278" s="45">
        <v>46117</v>
      </c>
      <c r="D1278" s="47">
        <v>1</v>
      </c>
      <c r="E1278" s="181"/>
      <c r="F1278" s="49">
        <v>0</v>
      </c>
      <c r="G1278" s="181"/>
      <c r="H1278" s="47">
        <v>0</v>
      </c>
    </row>
    <row r="1279" spans="1:8">
      <c r="A1279" s="44" t="s">
        <v>992</v>
      </c>
      <c r="B1279" s="44" t="s">
        <v>270</v>
      </c>
      <c r="C1279" s="45">
        <v>46124</v>
      </c>
      <c r="D1279" s="47">
        <v>1</v>
      </c>
      <c r="E1279" s="181"/>
      <c r="F1279" s="49">
        <v>0</v>
      </c>
      <c r="G1279" s="181"/>
      <c r="H1279" s="47">
        <v>0</v>
      </c>
    </row>
    <row r="1280" spans="1:8">
      <c r="A1280" s="44" t="s">
        <v>992</v>
      </c>
      <c r="B1280" s="44" t="s">
        <v>270</v>
      </c>
      <c r="C1280" s="45">
        <v>46131</v>
      </c>
      <c r="D1280" s="47">
        <v>1</v>
      </c>
      <c r="E1280" s="181"/>
      <c r="F1280" s="49">
        <v>0</v>
      </c>
      <c r="G1280" s="181"/>
      <c r="H1280" s="47">
        <v>0</v>
      </c>
    </row>
    <row r="1281" spans="1:8">
      <c r="A1281" s="44" t="s">
        <v>992</v>
      </c>
      <c r="B1281" s="44" t="s">
        <v>270</v>
      </c>
      <c r="C1281" s="45">
        <v>46138</v>
      </c>
      <c r="D1281" s="47">
        <v>1</v>
      </c>
      <c r="E1281" s="181"/>
      <c r="F1281" s="49">
        <v>0</v>
      </c>
      <c r="G1281" s="181"/>
      <c r="H1281" s="47">
        <v>0</v>
      </c>
    </row>
    <row r="1282" spans="1:8">
      <c r="A1282" s="44" t="s">
        <v>992</v>
      </c>
      <c r="B1282" s="44" t="s">
        <v>270</v>
      </c>
      <c r="C1282" s="45">
        <v>46145</v>
      </c>
      <c r="D1282" s="47">
        <v>1</v>
      </c>
      <c r="E1282" s="181"/>
      <c r="F1282" s="49">
        <v>0</v>
      </c>
      <c r="G1282" s="181"/>
      <c r="H1282" s="47">
        <v>0</v>
      </c>
    </row>
    <row r="1283" spans="1:8">
      <c r="A1283" s="44" t="s">
        <v>992</v>
      </c>
      <c r="B1283" s="44" t="s">
        <v>270</v>
      </c>
      <c r="C1283" s="45">
        <v>46152</v>
      </c>
      <c r="D1283" s="47">
        <v>1</v>
      </c>
      <c r="E1283" s="181"/>
      <c r="F1283" s="49">
        <v>0</v>
      </c>
      <c r="G1283" s="181"/>
      <c r="H1283" s="47">
        <v>0</v>
      </c>
    </row>
    <row r="1284" spans="1:8">
      <c r="A1284" s="44" t="s">
        <v>992</v>
      </c>
      <c r="B1284" s="44" t="s">
        <v>270</v>
      </c>
      <c r="C1284" s="45">
        <v>46159</v>
      </c>
      <c r="D1284" s="47">
        <v>1</v>
      </c>
      <c r="E1284" s="181"/>
      <c r="F1284" s="49">
        <v>0</v>
      </c>
      <c r="G1284" s="181"/>
      <c r="H1284" s="47">
        <v>0</v>
      </c>
    </row>
    <row r="1285" spans="1:8">
      <c r="A1285" s="44" t="s">
        <v>992</v>
      </c>
      <c r="B1285" s="44" t="s">
        <v>270</v>
      </c>
      <c r="C1285" s="45">
        <v>46166</v>
      </c>
      <c r="D1285" s="47">
        <v>1</v>
      </c>
      <c r="E1285" s="181"/>
      <c r="F1285" s="49">
        <v>0</v>
      </c>
      <c r="G1285" s="181"/>
      <c r="H1285" s="47">
        <v>0</v>
      </c>
    </row>
    <row r="1286" spans="1:8">
      <c r="A1286" s="44" t="s">
        <v>992</v>
      </c>
      <c r="B1286" s="44" t="s">
        <v>270</v>
      </c>
      <c r="C1286" s="45">
        <v>46173</v>
      </c>
      <c r="D1286" s="47">
        <v>1</v>
      </c>
      <c r="E1286" s="181"/>
      <c r="F1286" s="49">
        <v>0</v>
      </c>
      <c r="G1286" s="181"/>
      <c r="H1286" s="47">
        <v>0</v>
      </c>
    </row>
    <row r="1287" spans="1:8">
      <c r="A1287" s="44" t="s">
        <v>992</v>
      </c>
      <c r="B1287" s="44" t="s">
        <v>270</v>
      </c>
      <c r="C1287" s="45">
        <v>46180</v>
      </c>
      <c r="D1287" s="47">
        <v>1</v>
      </c>
      <c r="E1287" s="181"/>
      <c r="F1287" s="49">
        <v>0</v>
      </c>
      <c r="G1287" s="181"/>
      <c r="H1287" s="47">
        <v>0</v>
      </c>
    </row>
    <row r="1288" spans="1:8">
      <c r="A1288" s="44" t="s">
        <v>992</v>
      </c>
      <c r="B1288" s="44" t="s">
        <v>270</v>
      </c>
      <c r="C1288" s="45">
        <v>46187</v>
      </c>
      <c r="D1288" s="47">
        <v>1</v>
      </c>
      <c r="E1288" s="181"/>
      <c r="F1288" s="49">
        <v>0</v>
      </c>
      <c r="G1288" s="181"/>
      <c r="H1288" s="47">
        <v>0</v>
      </c>
    </row>
    <row r="1289" spans="1:8">
      <c r="A1289" s="44" t="s">
        <v>992</v>
      </c>
      <c r="B1289" s="44" t="s">
        <v>995</v>
      </c>
      <c r="C1289" s="45">
        <v>46103</v>
      </c>
      <c r="D1289" s="47">
        <v>0</v>
      </c>
      <c r="E1289" s="181"/>
      <c r="F1289" s="47">
        <v>0</v>
      </c>
      <c r="G1289" s="181"/>
      <c r="H1289" s="47">
        <v>0</v>
      </c>
    </row>
    <row r="1290" spans="1:8">
      <c r="A1290" s="44" t="s">
        <v>992</v>
      </c>
      <c r="B1290" s="44" t="s">
        <v>995</v>
      </c>
      <c r="C1290" s="45">
        <v>46110</v>
      </c>
      <c r="D1290" s="47">
        <v>0</v>
      </c>
      <c r="E1290" s="181"/>
      <c r="F1290" s="47">
        <v>0</v>
      </c>
      <c r="G1290" s="181"/>
      <c r="H1290" s="47">
        <v>0</v>
      </c>
    </row>
    <row r="1291" spans="1:8">
      <c r="A1291" s="44" t="s">
        <v>992</v>
      </c>
      <c r="B1291" s="44" t="s">
        <v>995</v>
      </c>
      <c r="C1291" s="45">
        <v>46117</v>
      </c>
      <c r="D1291" s="47">
        <v>0</v>
      </c>
      <c r="E1291" s="181"/>
      <c r="F1291" s="47">
        <v>0</v>
      </c>
      <c r="G1291" s="181"/>
      <c r="H1291" s="47">
        <v>0</v>
      </c>
    </row>
    <row r="1292" spans="1:8">
      <c r="A1292" s="44" t="s">
        <v>992</v>
      </c>
      <c r="B1292" s="44" t="s">
        <v>995</v>
      </c>
      <c r="C1292" s="45">
        <v>46124</v>
      </c>
      <c r="D1292" s="47">
        <v>0</v>
      </c>
      <c r="E1292" s="181"/>
      <c r="F1292" s="47">
        <v>0</v>
      </c>
      <c r="G1292" s="181"/>
      <c r="H1292" s="47">
        <v>0</v>
      </c>
    </row>
    <row r="1293" spans="1:8">
      <c r="A1293" s="44" t="s">
        <v>992</v>
      </c>
      <c r="B1293" s="44" t="s">
        <v>995</v>
      </c>
      <c r="C1293" s="45">
        <v>46131</v>
      </c>
      <c r="D1293" s="47">
        <v>0</v>
      </c>
      <c r="E1293" s="181"/>
      <c r="F1293" s="47">
        <v>0</v>
      </c>
      <c r="G1293" s="181"/>
      <c r="H1293" s="47">
        <v>0</v>
      </c>
    </row>
    <row r="1294" spans="1:8">
      <c r="A1294" s="44" t="s">
        <v>992</v>
      </c>
      <c r="B1294" s="44" t="s">
        <v>995</v>
      </c>
      <c r="C1294" s="45">
        <v>46138</v>
      </c>
      <c r="D1294" s="47">
        <v>0</v>
      </c>
      <c r="E1294" s="181"/>
      <c r="F1294" s="47">
        <v>0</v>
      </c>
      <c r="G1294" s="181"/>
      <c r="H1294" s="47">
        <v>0</v>
      </c>
    </row>
    <row r="1295" spans="1:8">
      <c r="A1295" s="44" t="s">
        <v>992</v>
      </c>
      <c r="B1295" s="44" t="s">
        <v>995</v>
      </c>
      <c r="C1295" s="45">
        <v>46145</v>
      </c>
      <c r="D1295" s="47">
        <v>0</v>
      </c>
      <c r="E1295" s="181"/>
      <c r="F1295" s="47">
        <v>0</v>
      </c>
      <c r="G1295" s="181"/>
      <c r="H1295" s="47">
        <v>0</v>
      </c>
    </row>
    <row r="1296" spans="1:8">
      <c r="A1296" s="44" t="s">
        <v>992</v>
      </c>
      <c r="B1296" s="44" t="s">
        <v>995</v>
      </c>
      <c r="C1296" s="45">
        <v>46152</v>
      </c>
      <c r="D1296" s="47">
        <v>0</v>
      </c>
      <c r="E1296" s="181"/>
      <c r="F1296" s="47">
        <v>0</v>
      </c>
      <c r="G1296" s="181"/>
      <c r="H1296" s="47">
        <v>0</v>
      </c>
    </row>
    <row r="1297" spans="1:8">
      <c r="A1297" s="44" t="s">
        <v>992</v>
      </c>
      <c r="B1297" s="44" t="s">
        <v>995</v>
      </c>
      <c r="C1297" s="45">
        <v>46159</v>
      </c>
      <c r="D1297" s="47">
        <v>0</v>
      </c>
      <c r="E1297" s="181"/>
      <c r="F1297" s="47">
        <v>0</v>
      </c>
      <c r="G1297" s="181"/>
      <c r="H1297" s="47">
        <v>0</v>
      </c>
    </row>
    <row r="1298" spans="1:8">
      <c r="A1298" s="44" t="s">
        <v>992</v>
      </c>
      <c r="B1298" s="44" t="s">
        <v>995</v>
      </c>
      <c r="C1298" s="45">
        <v>46166</v>
      </c>
      <c r="D1298" s="47">
        <v>0</v>
      </c>
      <c r="E1298" s="181"/>
      <c r="F1298" s="49">
        <v>0</v>
      </c>
      <c r="G1298" s="181"/>
      <c r="H1298" s="47">
        <v>0</v>
      </c>
    </row>
    <row r="1299" spans="1:8">
      <c r="A1299" s="44" t="s">
        <v>992</v>
      </c>
      <c r="B1299" s="44" t="s">
        <v>995</v>
      </c>
      <c r="C1299" s="45">
        <v>46173</v>
      </c>
      <c r="D1299" s="47">
        <v>0</v>
      </c>
      <c r="E1299" s="181"/>
      <c r="F1299" s="49">
        <v>0</v>
      </c>
      <c r="G1299" s="181"/>
      <c r="H1299" s="47">
        <v>0</v>
      </c>
    </row>
    <row r="1300" spans="1:8">
      <c r="A1300" s="44" t="s">
        <v>992</v>
      </c>
      <c r="B1300" s="44" t="s">
        <v>995</v>
      </c>
      <c r="C1300" s="45">
        <v>46180</v>
      </c>
      <c r="D1300" s="47">
        <v>0</v>
      </c>
      <c r="E1300" s="181"/>
      <c r="F1300" s="49">
        <v>0</v>
      </c>
      <c r="G1300" s="181"/>
      <c r="H1300" s="47">
        <v>0</v>
      </c>
    </row>
    <row r="1301" spans="1:8">
      <c r="A1301" s="44" t="s">
        <v>992</v>
      </c>
      <c r="B1301" s="44" t="s">
        <v>995</v>
      </c>
      <c r="C1301" s="45">
        <v>46187</v>
      </c>
      <c r="D1301" s="47">
        <v>0</v>
      </c>
      <c r="E1301" s="181"/>
      <c r="F1301" s="49">
        <v>0</v>
      </c>
      <c r="G1301" s="181"/>
      <c r="H1301" s="47">
        <v>0</v>
      </c>
    </row>
    <row r="1302" spans="1:8">
      <c r="A1302" s="44" t="s">
        <v>992</v>
      </c>
      <c r="B1302" s="44" t="s">
        <v>996</v>
      </c>
      <c r="C1302" s="45">
        <v>46103</v>
      </c>
      <c r="D1302" s="47">
        <v>0</v>
      </c>
      <c r="E1302" s="181"/>
      <c r="F1302" s="47">
        <v>0</v>
      </c>
      <c r="G1302" s="181"/>
      <c r="H1302" s="49">
        <v>0</v>
      </c>
    </row>
    <row r="1303" spans="1:8">
      <c r="A1303" s="44" t="s">
        <v>992</v>
      </c>
      <c r="B1303" s="44" t="s">
        <v>996</v>
      </c>
      <c r="C1303" s="45">
        <v>46110</v>
      </c>
      <c r="D1303" s="47">
        <v>0</v>
      </c>
      <c r="E1303" s="181"/>
      <c r="F1303" s="47">
        <v>0</v>
      </c>
      <c r="G1303" s="181"/>
      <c r="H1303" s="47">
        <v>0</v>
      </c>
    </row>
    <row r="1304" spans="1:8">
      <c r="A1304" s="44" t="s">
        <v>992</v>
      </c>
      <c r="B1304" s="44" t="s">
        <v>996</v>
      </c>
      <c r="C1304" s="45">
        <v>46117</v>
      </c>
      <c r="D1304" s="47">
        <v>0</v>
      </c>
      <c r="E1304" s="181"/>
      <c r="F1304" s="47">
        <v>0</v>
      </c>
      <c r="G1304" s="181"/>
      <c r="H1304" s="47">
        <v>0</v>
      </c>
    </row>
    <row r="1305" spans="1:8">
      <c r="A1305" s="44" t="s">
        <v>992</v>
      </c>
      <c r="B1305" s="44" t="s">
        <v>996</v>
      </c>
      <c r="C1305" s="45">
        <v>46124</v>
      </c>
      <c r="D1305" s="47">
        <v>0</v>
      </c>
      <c r="E1305" s="181"/>
      <c r="F1305" s="47">
        <v>0</v>
      </c>
      <c r="G1305" s="181"/>
      <c r="H1305" s="47">
        <v>0</v>
      </c>
    </row>
    <row r="1306" spans="1:8">
      <c r="A1306" s="44" t="s">
        <v>992</v>
      </c>
      <c r="B1306" s="44" t="s">
        <v>996</v>
      </c>
      <c r="C1306" s="45">
        <v>46131</v>
      </c>
      <c r="D1306" s="47">
        <v>0</v>
      </c>
      <c r="E1306" s="181"/>
      <c r="F1306" s="47">
        <v>0</v>
      </c>
      <c r="G1306" s="181"/>
      <c r="H1306" s="47">
        <v>0</v>
      </c>
    </row>
    <row r="1307" spans="1:8">
      <c r="A1307" s="44" t="s">
        <v>992</v>
      </c>
      <c r="B1307" s="44" t="s">
        <v>996</v>
      </c>
      <c r="C1307" s="45">
        <v>46138</v>
      </c>
      <c r="D1307" s="47">
        <v>0</v>
      </c>
      <c r="E1307" s="181"/>
      <c r="F1307" s="47">
        <v>0</v>
      </c>
      <c r="G1307" s="181"/>
      <c r="H1307" s="47">
        <v>0</v>
      </c>
    </row>
    <row r="1308" spans="1:8">
      <c r="A1308" s="44" t="s">
        <v>992</v>
      </c>
      <c r="B1308" s="44" t="s">
        <v>996</v>
      </c>
      <c r="C1308" s="45">
        <v>46145</v>
      </c>
      <c r="D1308" s="47">
        <v>0</v>
      </c>
      <c r="E1308" s="181"/>
      <c r="F1308" s="47">
        <v>0</v>
      </c>
      <c r="G1308" s="181"/>
      <c r="H1308" s="47">
        <v>0</v>
      </c>
    </row>
    <row r="1309" spans="1:8">
      <c r="A1309" s="44" t="s">
        <v>992</v>
      </c>
      <c r="B1309" s="44" t="s">
        <v>996</v>
      </c>
      <c r="C1309" s="45">
        <v>46152</v>
      </c>
      <c r="D1309" s="47">
        <v>0</v>
      </c>
      <c r="E1309" s="181"/>
      <c r="F1309" s="47">
        <v>0</v>
      </c>
      <c r="G1309" s="181"/>
      <c r="H1309" s="47">
        <v>0</v>
      </c>
    </row>
    <row r="1310" spans="1:8">
      <c r="A1310" s="44" t="s">
        <v>992</v>
      </c>
      <c r="B1310" s="44" t="s">
        <v>996</v>
      </c>
      <c r="C1310" s="45">
        <v>46159</v>
      </c>
      <c r="D1310" s="47">
        <v>0</v>
      </c>
      <c r="E1310" s="181"/>
      <c r="F1310" s="47">
        <v>0</v>
      </c>
      <c r="G1310" s="181"/>
      <c r="H1310" s="47">
        <v>0</v>
      </c>
    </row>
    <row r="1311" spans="1:8">
      <c r="A1311" s="44" t="s">
        <v>992</v>
      </c>
      <c r="B1311" s="44" t="s">
        <v>996</v>
      </c>
      <c r="C1311" s="45">
        <v>46166</v>
      </c>
      <c r="D1311" s="47">
        <v>0</v>
      </c>
      <c r="E1311" s="181"/>
      <c r="F1311" s="49">
        <v>0</v>
      </c>
      <c r="G1311" s="181"/>
      <c r="H1311" s="47">
        <v>0</v>
      </c>
    </row>
    <row r="1312" spans="1:8">
      <c r="A1312" s="44" t="s">
        <v>992</v>
      </c>
      <c r="B1312" s="44" t="s">
        <v>996</v>
      </c>
      <c r="C1312" s="45">
        <v>46173</v>
      </c>
      <c r="D1312" s="47">
        <v>0</v>
      </c>
      <c r="E1312" s="181"/>
      <c r="F1312" s="49">
        <v>0</v>
      </c>
      <c r="G1312" s="181"/>
      <c r="H1312" s="47">
        <v>0</v>
      </c>
    </row>
    <row r="1313" spans="1:8">
      <c r="A1313" s="44" t="s">
        <v>992</v>
      </c>
      <c r="B1313" s="44" t="s">
        <v>996</v>
      </c>
      <c r="C1313" s="45">
        <v>46180</v>
      </c>
      <c r="D1313" s="47">
        <v>0</v>
      </c>
      <c r="E1313" s="181"/>
      <c r="F1313" s="49">
        <v>0</v>
      </c>
      <c r="G1313" s="181"/>
      <c r="H1313" s="47">
        <v>0</v>
      </c>
    </row>
    <row r="1314" spans="1:8">
      <c r="A1314" s="44" t="s">
        <v>992</v>
      </c>
      <c r="B1314" s="44" t="s">
        <v>996</v>
      </c>
      <c r="C1314" s="45">
        <v>46187</v>
      </c>
      <c r="D1314" s="47">
        <v>0</v>
      </c>
      <c r="E1314" s="181"/>
      <c r="F1314" s="49">
        <v>0</v>
      </c>
      <c r="G1314" s="181"/>
      <c r="H1314" s="47">
        <v>0</v>
      </c>
    </row>
    <row r="1315" spans="1:8">
      <c r="A1315" s="44" t="s">
        <v>992</v>
      </c>
      <c r="B1315" s="44" t="s">
        <v>997</v>
      </c>
      <c r="C1315" s="45">
        <v>46103</v>
      </c>
      <c r="D1315" s="47">
        <v>0</v>
      </c>
      <c r="E1315" s="181"/>
      <c r="F1315" s="47">
        <v>0</v>
      </c>
      <c r="G1315" s="181"/>
      <c r="H1315" s="47">
        <v>0</v>
      </c>
    </row>
    <row r="1316" spans="1:8">
      <c r="A1316" s="44" t="s">
        <v>992</v>
      </c>
      <c r="B1316" s="44" t="s">
        <v>997</v>
      </c>
      <c r="C1316" s="45">
        <v>46110</v>
      </c>
      <c r="D1316" s="47">
        <v>0</v>
      </c>
      <c r="E1316" s="181"/>
      <c r="F1316" s="47">
        <v>0</v>
      </c>
      <c r="G1316" s="181"/>
      <c r="H1316" s="47">
        <v>0</v>
      </c>
    </row>
    <row r="1317" spans="1:8">
      <c r="A1317" s="44" t="s">
        <v>992</v>
      </c>
      <c r="B1317" s="44" t="s">
        <v>997</v>
      </c>
      <c r="C1317" s="45">
        <v>46117</v>
      </c>
      <c r="D1317" s="47">
        <v>0</v>
      </c>
      <c r="E1317" s="181"/>
      <c r="F1317" s="47">
        <v>0</v>
      </c>
      <c r="G1317" s="181"/>
      <c r="H1317" s="47">
        <v>0</v>
      </c>
    </row>
    <row r="1318" spans="1:8">
      <c r="A1318" s="44" t="s">
        <v>992</v>
      </c>
      <c r="B1318" s="44" t="s">
        <v>997</v>
      </c>
      <c r="C1318" s="45">
        <v>46124</v>
      </c>
      <c r="D1318" s="47">
        <v>0</v>
      </c>
      <c r="E1318" s="181"/>
      <c r="F1318" s="47">
        <v>0</v>
      </c>
      <c r="G1318" s="181"/>
      <c r="H1318" s="47">
        <v>0</v>
      </c>
    </row>
    <row r="1319" spans="1:8">
      <c r="A1319" s="44" t="s">
        <v>992</v>
      </c>
      <c r="B1319" s="44" t="s">
        <v>997</v>
      </c>
      <c r="C1319" s="45">
        <v>46131</v>
      </c>
      <c r="D1319" s="47">
        <v>0</v>
      </c>
      <c r="E1319" s="181"/>
      <c r="F1319" s="47">
        <v>0</v>
      </c>
      <c r="G1319" s="181"/>
      <c r="H1319" s="47">
        <v>0</v>
      </c>
    </row>
    <row r="1320" spans="1:8">
      <c r="A1320" s="44" t="s">
        <v>992</v>
      </c>
      <c r="B1320" s="44" t="s">
        <v>997</v>
      </c>
      <c r="C1320" s="45">
        <v>46138</v>
      </c>
      <c r="D1320" s="47">
        <v>0</v>
      </c>
      <c r="E1320" s="181"/>
      <c r="F1320" s="47">
        <v>0</v>
      </c>
      <c r="G1320" s="181"/>
      <c r="H1320" s="47">
        <v>0</v>
      </c>
    </row>
    <row r="1321" spans="1:8">
      <c r="A1321" s="44" t="s">
        <v>992</v>
      </c>
      <c r="B1321" s="44" t="s">
        <v>997</v>
      </c>
      <c r="C1321" s="45">
        <v>46145</v>
      </c>
      <c r="D1321" s="47">
        <v>0</v>
      </c>
      <c r="E1321" s="181"/>
      <c r="F1321" s="47">
        <v>0</v>
      </c>
      <c r="G1321" s="181"/>
      <c r="H1321" s="47">
        <v>0</v>
      </c>
    </row>
    <row r="1322" spans="1:8">
      <c r="A1322" s="44" t="s">
        <v>992</v>
      </c>
      <c r="B1322" s="44" t="s">
        <v>997</v>
      </c>
      <c r="C1322" s="45">
        <v>46152</v>
      </c>
      <c r="D1322" s="47">
        <v>0</v>
      </c>
      <c r="E1322" s="181"/>
      <c r="F1322" s="47">
        <v>0</v>
      </c>
      <c r="G1322" s="181"/>
      <c r="H1322" s="47">
        <v>0</v>
      </c>
    </row>
    <row r="1323" spans="1:8">
      <c r="A1323" s="44" t="s">
        <v>992</v>
      </c>
      <c r="B1323" s="44" t="s">
        <v>997</v>
      </c>
      <c r="C1323" s="45">
        <v>46159</v>
      </c>
      <c r="D1323" s="47">
        <v>0</v>
      </c>
      <c r="E1323" s="181"/>
      <c r="F1323" s="47">
        <v>0</v>
      </c>
      <c r="G1323" s="181"/>
      <c r="H1323" s="47">
        <v>0</v>
      </c>
    </row>
    <row r="1324" spans="1:8">
      <c r="A1324" s="44" t="s">
        <v>992</v>
      </c>
      <c r="B1324" s="44" t="s">
        <v>997</v>
      </c>
      <c r="C1324" s="45">
        <v>46166</v>
      </c>
      <c r="D1324" s="47">
        <v>0</v>
      </c>
      <c r="E1324" s="181"/>
      <c r="F1324" s="47">
        <v>0</v>
      </c>
      <c r="G1324" s="181"/>
      <c r="H1324" s="47">
        <v>0</v>
      </c>
    </row>
    <row r="1325" spans="1:8">
      <c r="A1325" s="44" t="s">
        <v>992</v>
      </c>
      <c r="B1325" s="44" t="s">
        <v>997</v>
      </c>
      <c r="C1325" s="45">
        <v>46173</v>
      </c>
      <c r="D1325" s="47">
        <v>0</v>
      </c>
      <c r="E1325" s="181"/>
      <c r="F1325" s="47">
        <v>0</v>
      </c>
      <c r="G1325" s="181"/>
      <c r="H1325" s="47">
        <v>0</v>
      </c>
    </row>
    <row r="1326" spans="1:8">
      <c r="A1326" s="44" t="s">
        <v>992</v>
      </c>
      <c r="B1326" s="44" t="s">
        <v>997</v>
      </c>
      <c r="C1326" s="45">
        <v>46180</v>
      </c>
      <c r="D1326" s="47">
        <v>0</v>
      </c>
      <c r="E1326" s="181"/>
      <c r="F1326" s="47">
        <v>0</v>
      </c>
      <c r="G1326" s="181"/>
      <c r="H1326" s="47">
        <v>0</v>
      </c>
    </row>
    <row r="1327" spans="1:8">
      <c r="A1327" s="44" t="s">
        <v>992</v>
      </c>
      <c r="B1327" s="44" t="s">
        <v>997</v>
      </c>
      <c r="C1327" s="45">
        <v>46187</v>
      </c>
      <c r="D1327" s="47">
        <v>0</v>
      </c>
      <c r="E1327" s="181"/>
      <c r="F1327" s="47">
        <v>0</v>
      </c>
      <c r="G1327" s="181"/>
      <c r="H1327" s="47">
        <v>0</v>
      </c>
    </row>
    <row r="1328" spans="1:8">
      <c r="A1328" s="44" t="s">
        <v>992</v>
      </c>
      <c r="B1328" s="44" t="s">
        <v>998</v>
      </c>
      <c r="C1328" s="45">
        <v>46103</v>
      </c>
      <c r="D1328" s="47">
        <v>0</v>
      </c>
      <c r="E1328" s="181"/>
      <c r="F1328" s="47">
        <v>0</v>
      </c>
      <c r="G1328" s="181"/>
      <c r="H1328" s="47">
        <v>0</v>
      </c>
    </row>
    <row r="1329" spans="1:8">
      <c r="A1329" s="44" t="s">
        <v>992</v>
      </c>
      <c r="B1329" s="44" t="s">
        <v>998</v>
      </c>
      <c r="C1329" s="45">
        <v>46110</v>
      </c>
      <c r="D1329" s="47">
        <v>0</v>
      </c>
      <c r="E1329" s="181"/>
      <c r="F1329" s="47">
        <v>0</v>
      </c>
      <c r="G1329" s="181"/>
      <c r="H1329" s="47">
        <v>0</v>
      </c>
    </row>
    <row r="1330" spans="1:8">
      <c r="A1330" s="44" t="s">
        <v>992</v>
      </c>
      <c r="B1330" s="44" t="s">
        <v>998</v>
      </c>
      <c r="C1330" s="45">
        <v>46117</v>
      </c>
      <c r="D1330" s="47">
        <v>0</v>
      </c>
      <c r="E1330" s="181"/>
      <c r="F1330" s="47">
        <v>0</v>
      </c>
      <c r="G1330" s="181"/>
      <c r="H1330" s="47">
        <v>0</v>
      </c>
    </row>
    <row r="1331" spans="1:8">
      <c r="A1331" s="44" t="s">
        <v>992</v>
      </c>
      <c r="B1331" s="44" t="s">
        <v>998</v>
      </c>
      <c r="C1331" s="45">
        <v>46124</v>
      </c>
      <c r="D1331" s="47">
        <v>0</v>
      </c>
      <c r="E1331" s="181"/>
      <c r="F1331" s="47">
        <v>0</v>
      </c>
      <c r="G1331" s="181"/>
      <c r="H1331" s="47">
        <v>0</v>
      </c>
    </row>
    <row r="1332" spans="1:8">
      <c r="A1332" s="44" t="s">
        <v>992</v>
      </c>
      <c r="B1332" s="44" t="s">
        <v>998</v>
      </c>
      <c r="C1332" s="45">
        <v>46131</v>
      </c>
      <c r="D1332" s="47">
        <v>0</v>
      </c>
      <c r="E1332" s="181"/>
      <c r="F1332" s="47">
        <v>0</v>
      </c>
      <c r="G1332" s="181"/>
      <c r="H1332" s="47">
        <v>0</v>
      </c>
    </row>
    <row r="1333" spans="1:8">
      <c r="A1333" s="44" t="s">
        <v>992</v>
      </c>
      <c r="B1333" s="44" t="s">
        <v>998</v>
      </c>
      <c r="C1333" s="45">
        <v>46138</v>
      </c>
      <c r="D1333" s="47">
        <v>0</v>
      </c>
      <c r="E1333" s="181"/>
      <c r="F1333" s="47">
        <v>0</v>
      </c>
      <c r="G1333" s="181"/>
      <c r="H1333" s="47">
        <v>0</v>
      </c>
    </row>
    <row r="1334" spans="1:8">
      <c r="A1334" s="44" t="s">
        <v>992</v>
      </c>
      <c r="B1334" s="44" t="s">
        <v>998</v>
      </c>
      <c r="C1334" s="45">
        <v>46145</v>
      </c>
      <c r="D1334" s="47">
        <v>0</v>
      </c>
      <c r="E1334" s="181"/>
      <c r="F1334" s="47">
        <v>0</v>
      </c>
      <c r="G1334" s="181"/>
      <c r="H1334" s="47">
        <v>0</v>
      </c>
    </row>
    <row r="1335" spans="1:8">
      <c r="A1335" s="44" t="s">
        <v>992</v>
      </c>
      <c r="B1335" s="44" t="s">
        <v>998</v>
      </c>
      <c r="C1335" s="45">
        <v>46152</v>
      </c>
      <c r="D1335" s="47">
        <v>0</v>
      </c>
      <c r="E1335" s="181"/>
      <c r="F1335" s="47">
        <v>0</v>
      </c>
      <c r="G1335" s="181"/>
      <c r="H1335" s="47">
        <v>0</v>
      </c>
    </row>
    <row r="1336" spans="1:8">
      <c r="A1336" s="44" t="s">
        <v>992</v>
      </c>
      <c r="B1336" s="44" t="s">
        <v>998</v>
      </c>
      <c r="C1336" s="45">
        <v>46159</v>
      </c>
      <c r="D1336" s="47">
        <v>0</v>
      </c>
      <c r="E1336" s="181"/>
      <c r="F1336" s="47">
        <v>0</v>
      </c>
      <c r="G1336" s="181"/>
      <c r="H1336" s="47">
        <v>0</v>
      </c>
    </row>
    <row r="1337" spans="1:8">
      <c r="A1337" s="44" t="s">
        <v>992</v>
      </c>
      <c r="B1337" s="44" t="s">
        <v>998</v>
      </c>
      <c r="C1337" s="45">
        <v>46166</v>
      </c>
      <c r="D1337" s="47">
        <v>0</v>
      </c>
      <c r="E1337" s="181"/>
      <c r="F1337" s="47">
        <v>0</v>
      </c>
      <c r="G1337" s="181"/>
      <c r="H1337" s="47">
        <v>0</v>
      </c>
    </row>
    <row r="1338" spans="1:8">
      <c r="A1338" s="44" t="s">
        <v>992</v>
      </c>
      <c r="B1338" s="44" t="s">
        <v>998</v>
      </c>
      <c r="C1338" s="45">
        <v>46173</v>
      </c>
      <c r="D1338" s="47">
        <v>0</v>
      </c>
      <c r="E1338" s="181"/>
      <c r="F1338" s="49">
        <v>0</v>
      </c>
      <c r="G1338" s="181"/>
      <c r="H1338" s="47">
        <v>0</v>
      </c>
    </row>
    <row r="1339" spans="1:8">
      <c r="A1339" s="44" t="s">
        <v>992</v>
      </c>
      <c r="B1339" s="44" t="s">
        <v>998</v>
      </c>
      <c r="C1339" s="45">
        <v>46180</v>
      </c>
      <c r="D1339" s="47">
        <v>0</v>
      </c>
      <c r="E1339" s="181"/>
      <c r="F1339" s="49">
        <v>0</v>
      </c>
      <c r="G1339" s="181"/>
      <c r="H1339" s="47">
        <v>0</v>
      </c>
    </row>
    <row r="1340" spans="1:8">
      <c r="A1340" s="44" t="s">
        <v>992</v>
      </c>
      <c r="B1340" s="44" t="s">
        <v>998</v>
      </c>
      <c r="C1340" s="45">
        <v>46187</v>
      </c>
      <c r="D1340" s="47">
        <v>0</v>
      </c>
      <c r="E1340" s="181"/>
      <c r="F1340" s="49">
        <v>0</v>
      </c>
      <c r="G1340" s="181"/>
      <c r="H1340" s="47">
        <v>0</v>
      </c>
    </row>
    <row r="1341" spans="1:8">
      <c r="A1341" s="44" t="s">
        <v>992</v>
      </c>
      <c r="B1341" s="44" t="s">
        <v>999</v>
      </c>
      <c r="C1341" s="45">
        <v>46103</v>
      </c>
      <c r="D1341" s="47">
        <v>0</v>
      </c>
      <c r="E1341" s="181"/>
      <c r="F1341" s="47">
        <v>0</v>
      </c>
      <c r="G1341" s="181"/>
      <c r="H1341" s="47">
        <v>0</v>
      </c>
    </row>
    <row r="1342" spans="1:8">
      <c r="A1342" s="44" t="s">
        <v>992</v>
      </c>
      <c r="B1342" s="44" t="s">
        <v>999</v>
      </c>
      <c r="C1342" s="45">
        <v>46110</v>
      </c>
      <c r="D1342" s="47">
        <v>0</v>
      </c>
      <c r="E1342" s="181"/>
      <c r="F1342" s="47">
        <v>0</v>
      </c>
      <c r="G1342" s="181"/>
      <c r="H1342" s="47">
        <v>0</v>
      </c>
    </row>
    <row r="1343" spans="1:8">
      <c r="A1343" s="44" t="s">
        <v>992</v>
      </c>
      <c r="B1343" s="44" t="s">
        <v>999</v>
      </c>
      <c r="C1343" s="45">
        <v>46117</v>
      </c>
      <c r="D1343" s="47">
        <v>0</v>
      </c>
      <c r="E1343" s="181"/>
      <c r="F1343" s="47">
        <v>0</v>
      </c>
      <c r="G1343" s="181"/>
      <c r="H1343" s="47">
        <v>0</v>
      </c>
    </row>
    <row r="1344" spans="1:8">
      <c r="A1344" s="44" t="s">
        <v>992</v>
      </c>
      <c r="B1344" s="44" t="s">
        <v>999</v>
      </c>
      <c r="C1344" s="45">
        <v>46124</v>
      </c>
      <c r="D1344" s="47">
        <v>0</v>
      </c>
      <c r="E1344" s="181"/>
      <c r="F1344" s="47">
        <v>0</v>
      </c>
      <c r="G1344" s="181"/>
      <c r="H1344" s="47">
        <v>0</v>
      </c>
    </row>
    <row r="1345" spans="1:8">
      <c r="A1345" s="44" t="s">
        <v>992</v>
      </c>
      <c r="B1345" s="44" t="s">
        <v>999</v>
      </c>
      <c r="C1345" s="45">
        <v>46131</v>
      </c>
      <c r="D1345" s="47">
        <v>0</v>
      </c>
      <c r="E1345" s="181"/>
      <c r="F1345" s="47">
        <v>0</v>
      </c>
      <c r="G1345" s="181"/>
      <c r="H1345" s="47">
        <v>0</v>
      </c>
    </row>
    <row r="1346" spans="1:8">
      <c r="A1346" s="44" t="s">
        <v>992</v>
      </c>
      <c r="B1346" s="44" t="s">
        <v>999</v>
      </c>
      <c r="C1346" s="45">
        <v>46138</v>
      </c>
      <c r="D1346" s="47">
        <v>0</v>
      </c>
      <c r="E1346" s="181"/>
      <c r="F1346" s="47">
        <v>0</v>
      </c>
      <c r="G1346" s="181"/>
      <c r="H1346" s="47">
        <v>0</v>
      </c>
    </row>
    <row r="1347" spans="1:8">
      <c r="A1347" s="44" t="s">
        <v>992</v>
      </c>
      <c r="B1347" s="44" t="s">
        <v>999</v>
      </c>
      <c r="C1347" s="45">
        <v>46145</v>
      </c>
      <c r="D1347" s="47">
        <v>0</v>
      </c>
      <c r="E1347" s="181"/>
      <c r="F1347" s="47">
        <v>0</v>
      </c>
      <c r="G1347" s="181"/>
      <c r="H1347" s="47">
        <v>0</v>
      </c>
    </row>
    <row r="1348" spans="1:8">
      <c r="A1348" s="44" t="s">
        <v>992</v>
      </c>
      <c r="B1348" s="44" t="s">
        <v>999</v>
      </c>
      <c r="C1348" s="45">
        <v>46152</v>
      </c>
      <c r="D1348" s="47">
        <v>0</v>
      </c>
      <c r="E1348" s="181"/>
      <c r="F1348" s="47">
        <v>0</v>
      </c>
      <c r="G1348" s="181"/>
      <c r="H1348" s="47">
        <v>0</v>
      </c>
    </row>
    <row r="1349" spans="1:8">
      <c r="A1349" s="44" t="s">
        <v>992</v>
      </c>
      <c r="B1349" s="44" t="s">
        <v>999</v>
      </c>
      <c r="C1349" s="45">
        <v>46159</v>
      </c>
      <c r="D1349" s="47">
        <v>0</v>
      </c>
      <c r="E1349" s="181"/>
      <c r="F1349" s="47">
        <v>0</v>
      </c>
      <c r="G1349" s="181"/>
      <c r="H1349" s="47">
        <v>0</v>
      </c>
    </row>
    <row r="1350" spans="1:8">
      <c r="A1350" s="44" t="s">
        <v>992</v>
      </c>
      <c r="B1350" s="44" t="s">
        <v>999</v>
      </c>
      <c r="C1350" s="45">
        <v>46166</v>
      </c>
      <c r="D1350" s="47">
        <v>0</v>
      </c>
      <c r="E1350" s="181"/>
      <c r="F1350" s="49">
        <v>0</v>
      </c>
      <c r="G1350" s="181"/>
      <c r="H1350" s="47">
        <v>0</v>
      </c>
    </row>
    <row r="1351" spans="1:8">
      <c r="A1351" s="44" t="s">
        <v>992</v>
      </c>
      <c r="B1351" s="44" t="s">
        <v>999</v>
      </c>
      <c r="C1351" s="45">
        <v>46173</v>
      </c>
      <c r="D1351" s="47">
        <v>0</v>
      </c>
      <c r="E1351" s="181"/>
      <c r="F1351" s="49">
        <v>0</v>
      </c>
      <c r="G1351" s="181"/>
      <c r="H1351" s="47">
        <v>0</v>
      </c>
    </row>
    <row r="1352" spans="1:8">
      <c r="A1352" s="44" t="s">
        <v>992</v>
      </c>
      <c r="B1352" s="44" t="s">
        <v>999</v>
      </c>
      <c r="C1352" s="45">
        <v>46180</v>
      </c>
      <c r="D1352" s="47">
        <v>0</v>
      </c>
      <c r="E1352" s="181"/>
      <c r="F1352" s="49">
        <v>0</v>
      </c>
      <c r="G1352" s="181"/>
      <c r="H1352" s="47">
        <v>0</v>
      </c>
    </row>
    <row r="1353" spans="1:8">
      <c r="A1353" s="44" t="s">
        <v>992</v>
      </c>
      <c r="B1353" s="44" t="s">
        <v>999</v>
      </c>
      <c r="C1353" s="45">
        <v>46187</v>
      </c>
      <c r="D1353" s="47">
        <v>0</v>
      </c>
      <c r="E1353" s="181"/>
      <c r="F1353" s="49">
        <v>0</v>
      </c>
      <c r="G1353" s="181"/>
      <c r="H1353" s="47">
        <v>0</v>
      </c>
    </row>
    <row r="1354" spans="1:8">
      <c r="A1354" s="44" t="s">
        <v>992</v>
      </c>
      <c r="B1354" s="44" t="s">
        <v>1000</v>
      </c>
      <c r="C1354" s="45">
        <v>46103</v>
      </c>
      <c r="D1354" s="47">
        <v>0</v>
      </c>
      <c r="E1354" s="181"/>
      <c r="F1354" s="47">
        <v>0</v>
      </c>
      <c r="G1354" s="181"/>
      <c r="H1354" s="47">
        <v>0</v>
      </c>
    </row>
    <row r="1355" spans="1:8">
      <c r="A1355" s="44" t="s">
        <v>992</v>
      </c>
      <c r="B1355" s="44" t="s">
        <v>1000</v>
      </c>
      <c r="C1355" s="45">
        <v>46110</v>
      </c>
      <c r="D1355" s="47">
        <v>0</v>
      </c>
      <c r="E1355" s="181"/>
      <c r="F1355" s="47">
        <v>0</v>
      </c>
      <c r="G1355" s="181"/>
      <c r="H1355" s="47">
        <v>0</v>
      </c>
    </row>
    <row r="1356" spans="1:8">
      <c r="A1356" s="44" t="s">
        <v>992</v>
      </c>
      <c r="B1356" s="44" t="s">
        <v>1000</v>
      </c>
      <c r="C1356" s="45">
        <v>46117</v>
      </c>
      <c r="D1356" s="47">
        <v>0</v>
      </c>
      <c r="E1356" s="181"/>
      <c r="F1356" s="49">
        <v>0</v>
      </c>
      <c r="G1356" s="181"/>
      <c r="H1356" s="47">
        <v>0</v>
      </c>
    </row>
    <row r="1357" spans="1:8">
      <c r="A1357" s="44" t="s">
        <v>992</v>
      </c>
      <c r="B1357" s="44" t="s">
        <v>1000</v>
      </c>
      <c r="C1357" s="45">
        <v>46124</v>
      </c>
      <c r="D1357" s="47">
        <v>0</v>
      </c>
      <c r="E1357" s="181"/>
      <c r="F1357" s="49">
        <v>0</v>
      </c>
      <c r="G1357" s="181"/>
      <c r="H1357" s="47">
        <v>0</v>
      </c>
    </row>
    <row r="1358" spans="1:8">
      <c r="A1358" s="44" t="s">
        <v>992</v>
      </c>
      <c r="B1358" s="44" t="s">
        <v>1000</v>
      </c>
      <c r="C1358" s="45">
        <v>46131</v>
      </c>
      <c r="D1358" s="47">
        <v>0</v>
      </c>
      <c r="E1358" s="181"/>
      <c r="F1358" s="49">
        <v>0</v>
      </c>
      <c r="G1358" s="181"/>
      <c r="H1358" s="47">
        <v>0</v>
      </c>
    </row>
    <row r="1359" spans="1:8">
      <c r="A1359" s="44" t="s">
        <v>992</v>
      </c>
      <c r="B1359" s="44" t="s">
        <v>1000</v>
      </c>
      <c r="C1359" s="45">
        <v>46138</v>
      </c>
      <c r="D1359" s="47">
        <v>0</v>
      </c>
      <c r="E1359" s="181"/>
      <c r="F1359" s="49">
        <v>0</v>
      </c>
      <c r="G1359" s="181"/>
      <c r="H1359" s="47">
        <v>0</v>
      </c>
    </row>
    <row r="1360" spans="1:8">
      <c r="A1360" s="44" t="s">
        <v>992</v>
      </c>
      <c r="B1360" s="44" t="s">
        <v>1000</v>
      </c>
      <c r="C1360" s="45">
        <v>46145</v>
      </c>
      <c r="D1360" s="47">
        <v>0</v>
      </c>
      <c r="E1360" s="181"/>
      <c r="F1360" s="49">
        <v>0</v>
      </c>
      <c r="G1360" s="181"/>
      <c r="H1360" s="47">
        <v>0</v>
      </c>
    </row>
    <row r="1361" spans="1:8">
      <c r="A1361" s="44" t="s">
        <v>992</v>
      </c>
      <c r="B1361" s="44" t="s">
        <v>1000</v>
      </c>
      <c r="C1361" s="45">
        <v>46152</v>
      </c>
      <c r="D1361" s="47">
        <v>0</v>
      </c>
      <c r="E1361" s="181"/>
      <c r="F1361" s="49">
        <v>0</v>
      </c>
      <c r="G1361" s="181"/>
      <c r="H1361" s="47">
        <v>0</v>
      </c>
    </row>
    <row r="1362" spans="1:8">
      <c r="A1362" s="44" t="s">
        <v>992</v>
      </c>
      <c r="B1362" s="44" t="s">
        <v>1000</v>
      </c>
      <c r="C1362" s="45">
        <v>46159</v>
      </c>
      <c r="D1362" s="47">
        <v>0</v>
      </c>
      <c r="E1362" s="181"/>
      <c r="F1362" s="49">
        <v>0</v>
      </c>
      <c r="G1362" s="181"/>
      <c r="H1362" s="47">
        <v>0</v>
      </c>
    </row>
    <row r="1363" spans="1:8">
      <c r="A1363" s="44" t="s">
        <v>992</v>
      </c>
      <c r="B1363" s="44" t="s">
        <v>1000</v>
      </c>
      <c r="C1363" s="45">
        <v>46166</v>
      </c>
      <c r="D1363" s="47">
        <v>0</v>
      </c>
      <c r="E1363" s="181"/>
      <c r="F1363" s="49">
        <v>0</v>
      </c>
      <c r="G1363" s="181"/>
      <c r="H1363" s="47">
        <v>0</v>
      </c>
    </row>
    <row r="1364" spans="1:8">
      <c r="A1364" s="44" t="s">
        <v>992</v>
      </c>
      <c r="B1364" s="44" t="s">
        <v>1000</v>
      </c>
      <c r="C1364" s="45">
        <v>46173</v>
      </c>
      <c r="D1364" s="47">
        <v>0</v>
      </c>
      <c r="E1364" s="181"/>
      <c r="F1364" s="49">
        <v>0</v>
      </c>
      <c r="G1364" s="181"/>
      <c r="H1364" s="47">
        <v>0</v>
      </c>
    </row>
    <row r="1365" spans="1:8">
      <c r="A1365" s="44" t="s">
        <v>992</v>
      </c>
      <c r="B1365" s="44" t="s">
        <v>1000</v>
      </c>
      <c r="C1365" s="45">
        <v>46180</v>
      </c>
      <c r="D1365" s="47">
        <v>0</v>
      </c>
      <c r="E1365" s="181"/>
      <c r="F1365" s="49">
        <v>0</v>
      </c>
      <c r="G1365" s="181"/>
      <c r="H1365" s="47">
        <v>0</v>
      </c>
    </row>
    <row r="1366" spans="1:8">
      <c r="A1366" s="44" t="s">
        <v>992</v>
      </c>
      <c r="B1366" s="44" t="s">
        <v>1000</v>
      </c>
      <c r="C1366" s="45">
        <v>46187</v>
      </c>
      <c r="D1366" s="47">
        <v>0</v>
      </c>
      <c r="E1366" s="181"/>
      <c r="F1366" s="49">
        <v>0</v>
      </c>
      <c r="G1366" s="181"/>
      <c r="H1366" s="47">
        <v>0</v>
      </c>
    </row>
    <row r="1367" spans="1:8">
      <c r="A1367" s="44" t="s">
        <v>992</v>
      </c>
      <c r="B1367" s="44" t="s">
        <v>1001</v>
      </c>
      <c r="C1367" s="45">
        <v>46103</v>
      </c>
      <c r="D1367" s="47">
        <v>0</v>
      </c>
      <c r="E1367" s="181"/>
      <c r="F1367" s="47">
        <v>0</v>
      </c>
      <c r="G1367" s="181"/>
      <c r="H1367" s="47">
        <v>0</v>
      </c>
    </row>
    <row r="1368" spans="1:8">
      <c r="A1368" s="44" t="s">
        <v>992</v>
      </c>
      <c r="B1368" s="44" t="s">
        <v>1001</v>
      </c>
      <c r="C1368" s="45">
        <v>46110</v>
      </c>
      <c r="D1368" s="47">
        <v>0</v>
      </c>
      <c r="E1368" s="181"/>
      <c r="F1368" s="47">
        <v>0</v>
      </c>
      <c r="G1368" s="181"/>
      <c r="H1368" s="47">
        <v>0</v>
      </c>
    </row>
    <row r="1369" spans="1:8">
      <c r="A1369" s="44" t="s">
        <v>992</v>
      </c>
      <c r="B1369" s="44" t="s">
        <v>1001</v>
      </c>
      <c r="C1369" s="45">
        <v>46117</v>
      </c>
      <c r="D1369" s="47">
        <v>0</v>
      </c>
      <c r="E1369" s="181"/>
      <c r="F1369" s="47">
        <v>0</v>
      </c>
      <c r="G1369" s="181"/>
      <c r="H1369" s="47">
        <v>0</v>
      </c>
    </row>
    <row r="1370" spans="1:8">
      <c r="A1370" s="44" t="s">
        <v>992</v>
      </c>
      <c r="B1370" s="44" t="s">
        <v>1001</v>
      </c>
      <c r="C1370" s="45">
        <v>46124</v>
      </c>
      <c r="D1370" s="47">
        <v>0</v>
      </c>
      <c r="E1370" s="181"/>
      <c r="F1370" s="47">
        <v>0</v>
      </c>
      <c r="G1370" s="181"/>
      <c r="H1370" s="47">
        <v>0</v>
      </c>
    </row>
    <row r="1371" spans="1:8">
      <c r="A1371" s="44" t="s">
        <v>992</v>
      </c>
      <c r="B1371" s="44" t="s">
        <v>1001</v>
      </c>
      <c r="C1371" s="45">
        <v>46131</v>
      </c>
      <c r="D1371" s="47">
        <v>0</v>
      </c>
      <c r="E1371" s="181"/>
      <c r="F1371" s="47">
        <v>0</v>
      </c>
      <c r="G1371" s="181"/>
      <c r="H1371" s="47">
        <v>0</v>
      </c>
    </row>
    <row r="1372" spans="1:8">
      <c r="A1372" s="44" t="s">
        <v>992</v>
      </c>
      <c r="B1372" s="44" t="s">
        <v>1001</v>
      </c>
      <c r="C1372" s="45">
        <v>46138</v>
      </c>
      <c r="D1372" s="47">
        <v>0</v>
      </c>
      <c r="E1372" s="181"/>
      <c r="F1372" s="47">
        <v>0</v>
      </c>
      <c r="G1372" s="181"/>
      <c r="H1372" s="47">
        <v>0</v>
      </c>
    </row>
    <row r="1373" spans="1:8">
      <c r="A1373" s="44" t="s">
        <v>992</v>
      </c>
      <c r="B1373" s="44" t="s">
        <v>1001</v>
      </c>
      <c r="C1373" s="45">
        <v>46145</v>
      </c>
      <c r="D1373" s="47">
        <v>0</v>
      </c>
      <c r="E1373" s="181"/>
      <c r="F1373" s="47">
        <v>0</v>
      </c>
      <c r="G1373" s="181"/>
      <c r="H1373" s="47">
        <v>0</v>
      </c>
    </row>
    <row r="1374" spans="1:8">
      <c r="A1374" s="44" t="s">
        <v>992</v>
      </c>
      <c r="B1374" s="44" t="s">
        <v>1001</v>
      </c>
      <c r="C1374" s="45">
        <v>46152</v>
      </c>
      <c r="D1374" s="47">
        <v>0</v>
      </c>
      <c r="E1374" s="181"/>
      <c r="F1374" s="47">
        <v>0</v>
      </c>
      <c r="G1374" s="181"/>
      <c r="H1374" s="47">
        <v>0</v>
      </c>
    </row>
    <row r="1375" spans="1:8">
      <c r="A1375" s="44" t="s">
        <v>992</v>
      </c>
      <c r="B1375" s="44" t="s">
        <v>1001</v>
      </c>
      <c r="C1375" s="45">
        <v>46159</v>
      </c>
      <c r="D1375" s="47">
        <v>0</v>
      </c>
      <c r="E1375" s="181"/>
      <c r="F1375" s="47">
        <v>0</v>
      </c>
      <c r="G1375" s="181"/>
      <c r="H1375" s="47">
        <v>0</v>
      </c>
    </row>
    <row r="1376" spans="1:8">
      <c r="A1376" s="44" t="s">
        <v>992</v>
      </c>
      <c r="B1376" s="44" t="s">
        <v>1001</v>
      </c>
      <c r="C1376" s="45">
        <v>46166</v>
      </c>
      <c r="D1376" s="47">
        <v>0</v>
      </c>
      <c r="E1376" s="181"/>
      <c r="F1376" s="47">
        <v>0</v>
      </c>
      <c r="G1376" s="181"/>
      <c r="H1376" s="47">
        <v>0</v>
      </c>
    </row>
    <row r="1377" spans="1:8">
      <c r="A1377" s="44" t="s">
        <v>992</v>
      </c>
      <c r="B1377" s="44" t="s">
        <v>1001</v>
      </c>
      <c r="C1377" s="45">
        <v>46173</v>
      </c>
      <c r="D1377" s="47">
        <v>0</v>
      </c>
      <c r="E1377" s="181"/>
      <c r="F1377" s="47">
        <v>0</v>
      </c>
      <c r="G1377" s="181"/>
      <c r="H1377" s="47">
        <v>0</v>
      </c>
    </row>
    <row r="1378" spans="1:8">
      <c r="A1378" s="44" t="s">
        <v>992</v>
      </c>
      <c r="B1378" s="44" t="s">
        <v>1001</v>
      </c>
      <c r="C1378" s="45">
        <v>46180</v>
      </c>
      <c r="D1378" s="47">
        <v>0</v>
      </c>
      <c r="E1378" s="181"/>
      <c r="F1378" s="47">
        <v>0</v>
      </c>
      <c r="G1378" s="181"/>
      <c r="H1378" s="47">
        <v>0</v>
      </c>
    </row>
    <row r="1379" spans="1:8">
      <c r="A1379" s="44" t="s">
        <v>992</v>
      </c>
      <c r="B1379" s="44" t="s">
        <v>1001</v>
      </c>
      <c r="C1379" s="45">
        <v>46187</v>
      </c>
      <c r="D1379" s="47">
        <v>0</v>
      </c>
      <c r="E1379" s="181"/>
      <c r="F1379" s="47">
        <v>0</v>
      </c>
      <c r="G1379" s="181"/>
      <c r="H1379" s="47">
        <v>0</v>
      </c>
    </row>
    <row r="1380" spans="1:8">
      <c r="A1380" s="44" t="s">
        <v>992</v>
      </c>
      <c r="B1380" s="44" t="s">
        <v>1002</v>
      </c>
      <c r="C1380" s="45">
        <v>46103</v>
      </c>
      <c r="D1380" s="47">
        <v>0</v>
      </c>
      <c r="E1380" s="181"/>
      <c r="F1380" s="47">
        <v>0</v>
      </c>
      <c r="G1380" s="181"/>
      <c r="H1380" s="47">
        <v>0</v>
      </c>
    </row>
    <row r="1381" spans="1:8">
      <c r="A1381" s="44" t="s">
        <v>992</v>
      </c>
      <c r="B1381" s="44" t="s">
        <v>1002</v>
      </c>
      <c r="C1381" s="45">
        <v>46110</v>
      </c>
      <c r="D1381" s="47">
        <v>0</v>
      </c>
      <c r="E1381" s="181"/>
      <c r="F1381" s="47">
        <v>0</v>
      </c>
      <c r="G1381" s="181"/>
      <c r="H1381" s="47">
        <v>0</v>
      </c>
    </row>
    <row r="1382" spans="1:8">
      <c r="A1382" s="44" t="s">
        <v>992</v>
      </c>
      <c r="B1382" s="44" t="s">
        <v>1002</v>
      </c>
      <c r="C1382" s="45">
        <v>46117</v>
      </c>
      <c r="D1382" s="47">
        <v>0</v>
      </c>
      <c r="E1382" s="181"/>
      <c r="F1382" s="47">
        <v>0</v>
      </c>
      <c r="G1382" s="181"/>
      <c r="H1382" s="47">
        <v>0</v>
      </c>
    </row>
    <row r="1383" spans="1:8">
      <c r="A1383" s="44" t="s">
        <v>992</v>
      </c>
      <c r="B1383" s="44" t="s">
        <v>1002</v>
      </c>
      <c r="C1383" s="45">
        <v>46124</v>
      </c>
      <c r="D1383" s="47">
        <v>0</v>
      </c>
      <c r="E1383" s="181"/>
      <c r="F1383" s="47">
        <v>0</v>
      </c>
      <c r="G1383" s="181"/>
      <c r="H1383" s="47">
        <v>0</v>
      </c>
    </row>
    <row r="1384" spans="1:8">
      <c r="A1384" s="44" t="s">
        <v>992</v>
      </c>
      <c r="B1384" s="44" t="s">
        <v>1002</v>
      </c>
      <c r="C1384" s="45">
        <v>46131</v>
      </c>
      <c r="D1384" s="47">
        <v>0</v>
      </c>
      <c r="E1384" s="181"/>
      <c r="F1384" s="47">
        <v>0</v>
      </c>
      <c r="G1384" s="181"/>
      <c r="H1384" s="47">
        <v>0</v>
      </c>
    </row>
    <row r="1385" spans="1:8">
      <c r="A1385" s="44" t="s">
        <v>992</v>
      </c>
      <c r="B1385" s="44" t="s">
        <v>1002</v>
      </c>
      <c r="C1385" s="45">
        <v>46138</v>
      </c>
      <c r="D1385" s="47">
        <v>0</v>
      </c>
      <c r="E1385" s="181"/>
      <c r="F1385" s="47">
        <v>0</v>
      </c>
      <c r="G1385" s="181"/>
      <c r="H1385" s="47">
        <v>0</v>
      </c>
    </row>
    <row r="1386" spans="1:8">
      <c r="A1386" s="44" t="s">
        <v>992</v>
      </c>
      <c r="B1386" s="44" t="s">
        <v>1002</v>
      </c>
      <c r="C1386" s="45">
        <v>46145</v>
      </c>
      <c r="D1386" s="47">
        <v>0</v>
      </c>
      <c r="E1386" s="181"/>
      <c r="F1386" s="47">
        <v>0</v>
      </c>
      <c r="G1386" s="181"/>
      <c r="H1386" s="47">
        <v>0</v>
      </c>
    </row>
    <row r="1387" spans="1:8">
      <c r="A1387" s="44" t="s">
        <v>992</v>
      </c>
      <c r="B1387" s="44" t="s">
        <v>1002</v>
      </c>
      <c r="C1387" s="45">
        <v>46152</v>
      </c>
      <c r="D1387" s="47">
        <v>0</v>
      </c>
      <c r="E1387" s="181"/>
      <c r="F1387" s="47">
        <v>0</v>
      </c>
      <c r="G1387" s="181"/>
      <c r="H1387" s="47">
        <v>0</v>
      </c>
    </row>
    <row r="1388" spans="1:8">
      <c r="A1388" s="44" t="s">
        <v>992</v>
      </c>
      <c r="B1388" s="44" t="s">
        <v>1002</v>
      </c>
      <c r="C1388" s="45">
        <v>46159</v>
      </c>
      <c r="D1388" s="47">
        <v>0</v>
      </c>
      <c r="E1388" s="181"/>
      <c r="F1388" s="47">
        <v>0</v>
      </c>
      <c r="G1388" s="181"/>
      <c r="H1388" s="47">
        <v>0</v>
      </c>
    </row>
    <row r="1389" spans="1:8">
      <c r="A1389" s="44" t="s">
        <v>992</v>
      </c>
      <c r="B1389" s="44" t="s">
        <v>1002</v>
      </c>
      <c r="C1389" s="45">
        <v>46166</v>
      </c>
      <c r="D1389" s="47">
        <v>0</v>
      </c>
      <c r="E1389" s="181"/>
      <c r="F1389" s="47">
        <v>0</v>
      </c>
      <c r="G1389" s="181"/>
      <c r="H1389" s="47">
        <v>0</v>
      </c>
    </row>
    <row r="1390" spans="1:8">
      <c r="A1390" s="44" t="s">
        <v>992</v>
      </c>
      <c r="B1390" s="44" t="s">
        <v>1002</v>
      </c>
      <c r="C1390" s="45">
        <v>46173</v>
      </c>
      <c r="D1390" s="47">
        <v>0</v>
      </c>
      <c r="E1390" s="181"/>
      <c r="F1390" s="47">
        <v>0</v>
      </c>
      <c r="G1390" s="181"/>
      <c r="H1390" s="47">
        <v>0</v>
      </c>
    </row>
    <row r="1391" spans="1:8">
      <c r="A1391" s="44" t="s">
        <v>992</v>
      </c>
      <c r="B1391" s="44" t="s">
        <v>1002</v>
      </c>
      <c r="C1391" s="45">
        <v>46180</v>
      </c>
      <c r="D1391" s="47">
        <v>0</v>
      </c>
      <c r="E1391" s="181"/>
      <c r="F1391" s="47">
        <v>0</v>
      </c>
      <c r="G1391" s="181"/>
      <c r="H1391" s="47">
        <v>0</v>
      </c>
    </row>
    <row r="1392" spans="1:8">
      <c r="A1392" s="44" t="s">
        <v>992</v>
      </c>
      <c r="B1392" s="44" t="s">
        <v>1002</v>
      </c>
      <c r="C1392" s="45">
        <v>46187</v>
      </c>
      <c r="D1392" s="47">
        <v>0</v>
      </c>
      <c r="E1392" s="181"/>
      <c r="F1392" s="47">
        <v>0</v>
      </c>
      <c r="G1392" s="181"/>
      <c r="H1392" s="47">
        <v>0</v>
      </c>
    </row>
    <row r="1393" spans="1:8">
      <c r="A1393" s="44" t="s">
        <v>992</v>
      </c>
      <c r="B1393" s="44" t="s">
        <v>1003</v>
      </c>
      <c r="C1393" s="45">
        <v>46103</v>
      </c>
      <c r="D1393" s="47">
        <v>0</v>
      </c>
      <c r="E1393" s="181"/>
      <c r="F1393" s="47">
        <v>0</v>
      </c>
      <c r="G1393" s="181"/>
      <c r="H1393" s="47">
        <v>0</v>
      </c>
    </row>
    <row r="1394" spans="1:8">
      <c r="A1394" s="44" t="s">
        <v>992</v>
      </c>
      <c r="B1394" s="44" t="s">
        <v>1003</v>
      </c>
      <c r="C1394" s="45">
        <v>46110</v>
      </c>
      <c r="D1394" s="47">
        <v>0</v>
      </c>
      <c r="E1394" s="181"/>
      <c r="F1394" s="47">
        <v>0</v>
      </c>
      <c r="G1394" s="181"/>
      <c r="H1394" s="47">
        <v>0</v>
      </c>
    </row>
    <row r="1395" spans="1:8">
      <c r="A1395" s="44" t="s">
        <v>992</v>
      </c>
      <c r="B1395" s="44" t="s">
        <v>1003</v>
      </c>
      <c r="C1395" s="45">
        <v>46117</v>
      </c>
      <c r="D1395" s="47">
        <v>0</v>
      </c>
      <c r="E1395" s="181"/>
      <c r="F1395" s="47">
        <v>0</v>
      </c>
      <c r="G1395" s="181"/>
      <c r="H1395" s="47">
        <v>0</v>
      </c>
    </row>
    <row r="1396" spans="1:8">
      <c r="A1396" s="44" t="s">
        <v>992</v>
      </c>
      <c r="B1396" s="44" t="s">
        <v>1003</v>
      </c>
      <c r="C1396" s="45">
        <v>46124</v>
      </c>
      <c r="D1396" s="47">
        <v>0</v>
      </c>
      <c r="E1396" s="181"/>
      <c r="F1396" s="47">
        <v>0</v>
      </c>
      <c r="G1396" s="181"/>
      <c r="H1396" s="47">
        <v>0</v>
      </c>
    </row>
    <row r="1397" spans="1:8">
      <c r="A1397" s="44" t="s">
        <v>992</v>
      </c>
      <c r="B1397" s="44" t="s">
        <v>1003</v>
      </c>
      <c r="C1397" s="45">
        <v>46131</v>
      </c>
      <c r="D1397" s="47">
        <v>0</v>
      </c>
      <c r="E1397" s="181"/>
      <c r="F1397" s="47">
        <v>0</v>
      </c>
      <c r="G1397" s="181"/>
      <c r="H1397" s="47">
        <v>0</v>
      </c>
    </row>
    <row r="1398" spans="1:8">
      <c r="A1398" s="44" t="s">
        <v>992</v>
      </c>
      <c r="B1398" s="44" t="s">
        <v>1003</v>
      </c>
      <c r="C1398" s="45">
        <v>46138</v>
      </c>
      <c r="D1398" s="47">
        <v>0</v>
      </c>
      <c r="E1398" s="181"/>
      <c r="F1398" s="47">
        <v>0</v>
      </c>
      <c r="G1398" s="181"/>
      <c r="H1398" s="47">
        <v>0</v>
      </c>
    </row>
    <row r="1399" spans="1:8">
      <c r="A1399" s="44" t="s">
        <v>992</v>
      </c>
      <c r="B1399" s="44" t="s">
        <v>1003</v>
      </c>
      <c r="C1399" s="45">
        <v>46145</v>
      </c>
      <c r="D1399" s="47">
        <v>0</v>
      </c>
      <c r="E1399" s="181"/>
      <c r="F1399" s="47">
        <v>0</v>
      </c>
      <c r="G1399" s="181"/>
      <c r="H1399" s="47">
        <v>0</v>
      </c>
    </row>
    <row r="1400" spans="1:8">
      <c r="A1400" s="44" t="s">
        <v>992</v>
      </c>
      <c r="B1400" s="44" t="s">
        <v>1003</v>
      </c>
      <c r="C1400" s="45">
        <v>46152</v>
      </c>
      <c r="D1400" s="47">
        <v>0</v>
      </c>
      <c r="E1400" s="181"/>
      <c r="F1400" s="47">
        <v>0</v>
      </c>
      <c r="G1400" s="181"/>
      <c r="H1400" s="47">
        <v>0</v>
      </c>
    </row>
    <row r="1401" spans="1:8">
      <c r="A1401" s="44" t="s">
        <v>992</v>
      </c>
      <c r="B1401" s="44" t="s">
        <v>1003</v>
      </c>
      <c r="C1401" s="45">
        <v>46159</v>
      </c>
      <c r="D1401" s="47">
        <v>0</v>
      </c>
      <c r="E1401" s="181"/>
      <c r="F1401" s="47">
        <v>0</v>
      </c>
      <c r="G1401" s="181"/>
      <c r="H1401" s="47">
        <v>0</v>
      </c>
    </row>
    <row r="1402" spans="1:8">
      <c r="A1402" s="44" t="s">
        <v>992</v>
      </c>
      <c r="B1402" s="44" t="s">
        <v>1003</v>
      </c>
      <c r="C1402" s="45">
        <v>46166</v>
      </c>
      <c r="D1402" s="47">
        <v>0</v>
      </c>
      <c r="E1402" s="181"/>
      <c r="F1402" s="47">
        <v>0</v>
      </c>
      <c r="G1402" s="181"/>
      <c r="H1402" s="47">
        <v>0</v>
      </c>
    </row>
    <row r="1403" spans="1:8">
      <c r="A1403" s="44" t="s">
        <v>992</v>
      </c>
      <c r="B1403" s="44" t="s">
        <v>1003</v>
      </c>
      <c r="C1403" s="45">
        <v>46173</v>
      </c>
      <c r="D1403" s="47">
        <v>0</v>
      </c>
      <c r="E1403" s="181"/>
      <c r="F1403" s="49">
        <v>0</v>
      </c>
      <c r="G1403" s="181"/>
      <c r="H1403" s="47">
        <v>0</v>
      </c>
    </row>
    <row r="1404" spans="1:8">
      <c r="A1404" s="44" t="s">
        <v>992</v>
      </c>
      <c r="B1404" s="44" t="s">
        <v>1003</v>
      </c>
      <c r="C1404" s="45">
        <v>46180</v>
      </c>
      <c r="D1404" s="47">
        <v>0</v>
      </c>
      <c r="E1404" s="181"/>
      <c r="F1404" s="49">
        <v>0</v>
      </c>
      <c r="G1404" s="181"/>
      <c r="H1404" s="47">
        <v>0</v>
      </c>
    </row>
    <row r="1405" spans="1:8">
      <c r="A1405" s="44" t="s">
        <v>992</v>
      </c>
      <c r="B1405" s="44" t="s">
        <v>1003</v>
      </c>
      <c r="C1405" s="45">
        <v>46187</v>
      </c>
      <c r="D1405" s="47">
        <v>0</v>
      </c>
      <c r="E1405" s="181"/>
      <c r="F1405" s="49">
        <v>0</v>
      </c>
      <c r="G1405" s="181"/>
      <c r="H1405" s="47">
        <v>0</v>
      </c>
    </row>
    <row r="1406" spans="1:8">
      <c r="A1406" s="44" t="s">
        <v>992</v>
      </c>
      <c r="B1406" s="44" t="s">
        <v>1004</v>
      </c>
      <c r="C1406" s="45">
        <v>46103</v>
      </c>
      <c r="D1406" s="47">
        <v>0</v>
      </c>
      <c r="E1406" s="181"/>
      <c r="F1406" s="49">
        <v>0</v>
      </c>
      <c r="G1406" s="181"/>
      <c r="H1406" s="47">
        <v>0</v>
      </c>
    </row>
    <row r="1407" spans="1:8">
      <c r="A1407" s="44" t="s">
        <v>992</v>
      </c>
      <c r="B1407" s="44" t="s">
        <v>1004</v>
      </c>
      <c r="C1407" s="45">
        <v>46110</v>
      </c>
      <c r="D1407" s="47">
        <v>0</v>
      </c>
      <c r="E1407" s="181"/>
      <c r="F1407" s="49">
        <v>0</v>
      </c>
      <c r="G1407" s="181"/>
      <c r="H1407" s="47">
        <v>0</v>
      </c>
    </row>
    <row r="1408" spans="1:8">
      <c r="A1408" s="44" t="s">
        <v>992</v>
      </c>
      <c r="B1408" s="44" t="s">
        <v>1004</v>
      </c>
      <c r="C1408" s="45">
        <v>46117</v>
      </c>
      <c r="D1408" s="47">
        <v>0</v>
      </c>
      <c r="E1408" s="181"/>
      <c r="F1408" s="49">
        <v>0</v>
      </c>
      <c r="G1408" s="181"/>
      <c r="H1408" s="47">
        <v>0</v>
      </c>
    </row>
    <row r="1409" spans="1:8">
      <c r="A1409" s="44" t="s">
        <v>992</v>
      </c>
      <c r="B1409" s="44" t="s">
        <v>1004</v>
      </c>
      <c r="C1409" s="45">
        <v>46124</v>
      </c>
      <c r="D1409" s="47">
        <v>0</v>
      </c>
      <c r="E1409" s="181"/>
      <c r="F1409" s="49">
        <v>0</v>
      </c>
      <c r="G1409" s="181"/>
      <c r="H1409" s="47">
        <v>0</v>
      </c>
    </row>
    <row r="1410" spans="1:8">
      <c r="A1410" s="44" t="s">
        <v>992</v>
      </c>
      <c r="B1410" s="44" t="s">
        <v>1004</v>
      </c>
      <c r="C1410" s="45">
        <v>46131</v>
      </c>
      <c r="D1410" s="47">
        <v>0</v>
      </c>
      <c r="E1410" s="181"/>
      <c r="F1410" s="49">
        <v>0</v>
      </c>
      <c r="G1410" s="181"/>
      <c r="H1410" s="47">
        <v>0</v>
      </c>
    </row>
    <row r="1411" spans="1:8">
      <c r="A1411" s="44" t="s">
        <v>992</v>
      </c>
      <c r="B1411" s="44" t="s">
        <v>1004</v>
      </c>
      <c r="C1411" s="45">
        <v>46138</v>
      </c>
      <c r="D1411" s="47">
        <v>0</v>
      </c>
      <c r="E1411" s="181"/>
      <c r="F1411" s="49">
        <v>0</v>
      </c>
      <c r="G1411" s="181"/>
      <c r="H1411" s="47">
        <v>0</v>
      </c>
    </row>
    <row r="1412" spans="1:8">
      <c r="A1412" s="44" t="s">
        <v>992</v>
      </c>
      <c r="B1412" s="44" t="s">
        <v>1004</v>
      </c>
      <c r="C1412" s="45">
        <v>46145</v>
      </c>
      <c r="D1412" s="47">
        <v>0</v>
      </c>
      <c r="E1412" s="181"/>
      <c r="F1412" s="49">
        <v>0</v>
      </c>
      <c r="G1412" s="181"/>
      <c r="H1412" s="47">
        <v>0</v>
      </c>
    </row>
    <row r="1413" spans="1:8">
      <c r="A1413" s="44" t="s">
        <v>992</v>
      </c>
      <c r="B1413" s="44" t="s">
        <v>1004</v>
      </c>
      <c r="C1413" s="45">
        <v>46152</v>
      </c>
      <c r="D1413" s="47">
        <v>0</v>
      </c>
      <c r="E1413" s="181"/>
      <c r="F1413" s="49">
        <v>0</v>
      </c>
      <c r="G1413" s="181"/>
      <c r="H1413" s="47">
        <v>0</v>
      </c>
    </row>
    <row r="1414" spans="1:8">
      <c r="A1414" s="44" t="s">
        <v>992</v>
      </c>
      <c r="B1414" s="44" t="s">
        <v>1004</v>
      </c>
      <c r="C1414" s="45">
        <v>46159</v>
      </c>
      <c r="D1414" s="47">
        <v>0</v>
      </c>
      <c r="E1414" s="181"/>
      <c r="F1414" s="49">
        <v>0</v>
      </c>
      <c r="G1414" s="181"/>
      <c r="H1414" s="47">
        <v>0</v>
      </c>
    </row>
    <row r="1415" spans="1:8">
      <c r="A1415" s="44" t="s">
        <v>992</v>
      </c>
      <c r="B1415" s="44" t="s">
        <v>1004</v>
      </c>
      <c r="C1415" s="45">
        <v>46166</v>
      </c>
      <c r="D1415" s="47">
        <v>0</v>
      </c>
      <c r="E1415" s="181"/>
      <c r="F1415" s="49">
        <v>0</v>
      </c>
      <c r="G1415" s="181"/>
      <c r="H1415" s="47">
        <v>0</v>
      </c>
    </row>
    <row r="1416" spans="1:8">
      <c r="A1416" s="44" t="s">
        <v>992</v>
      </c>
      <c r="B1416" s="44" t="s">
        <v>1004</v>
      </c>
      <c r="C1416" s="45">
        <v>46173</v>
      </c>
      <c r="D1416" s="47">
        <v>0</v>
      </c>
      <c r="E1416" s="181"/>
      <c r="F1416" s="49">
        <v>0</v>
      </c>
      <c r="G1416" s="181"/>
      <c r="H1416" s="47">
        <v>0</v>
      </c>
    </row>
    <row r="1417" spans="1:8">
      <c r="A1417" s="44" t="s">
        <v>992</v>
      </c>
      <c r="B1417" s="44" t="s">
        <v>1004</v>
      </c>
      <c r="C1417" s="45">
        <v>46180</v>
      </c>
      <c r="D1417" s="47">
        <v>0</v>
      </c>
      <c r="E1417" s="181"/>
      <c r="F1417" s="49">
        <v>0</v>
      </c>
      <c r="G1417" s="181"/>
      <c r="H1417" s="47">
        <v>0</v>
      </c>
    </row>
    <row r="1418" spans="1:8">
      <c r="A1418" s="44" t="s">
        <v>992</v>
      </c>
      <c r="B1418" s="44" t="s">
        <v>1004</v>
      </c>
      <c r="C1418" s="45">
        <v>46187</v>
      </c>
      <c r="D1418" s="47">
        <v>0</v>
      </c>
      <c r="E1418" s="181"/>
      <c r="F1418" s="49">
        <v>0</v>
      </c>
      <c r="G1418" s="181"/>
      <c r="H1418" s="47">
        <v>0</v>
      </c>
    </row>
    <row r="1419" spans="1:8">
      <c r="A1419" s="44" t="s">
        <v>992</v>
      </c>
      <c r="B1419" s="44" t="s">
        <v>1005</v>
      </c>
      <c r="C1419" s="45">
        <v>46103</v>
      </c>
      <c r="D1419" s="47">
        <v>0</v>
      </c>
      <c r="E1419" s="181"/>
      <c r="F1419" s="47">
        <v>0</v>
      </c>
      <c r="G1419" s="181"/>
      <c r="H1419" s="49">
        <v>0</v>
      </c>
    </row>
    <row r="1420" spans="1:8">
      <c r="A1420" s="44" t="s">
        <v>992</v>
      </c>
      <c r="B1420" s="44" t="s">
        <v>1005</v>
      </c>
      <c r="C1420" s="45">
        <v>46110</v>
      </c>
      <c r="D1420" s="47">
        <v>0</v>
      </c>
      <c r="E1420" s="181"/>
      <c r="F1420" s="47">
        <v>0</v>
      </c>
      <c r="G1420" s="181"/>
      <c r="H1420" s="49">
        <v>0</v>
      </c>
    </row>
    <row r="1421" spans="1:8">
      <c r="A1421" s="44" t="s">
        <v>992</v>
      </c>
      <c r="B1421" s="44" t="s">
        <v>1005</v>
      </c>
      <c r="C1421" s="45">
        <v>46117</v>
      </c>
      <c r="D1421" s="47">
        <v>0</v>
      </c>
      <c r="E1421" s="181"/>
      <c r="F1421" s="47">
        <v>0</v>
      </c>
      <c r="G1421" s="181"/>
      <c r="H1421" s="49">
        <v>0</v>
      </c>
    </row>
    <row r="1422" spans="1:8">
      <c r="A1422" s="44" t="s">
        <v>992</v>
      </c>
      <c r="B1422" s="44" t="s">
        <v>1005</v>
      </c>
      <c r="C1422" s="45">
        <v>46124</v>
      </c>
      <c r="D1422" s="47">
        <v>0</v>
      </c>
      <c r="E1422" s="181"/>
      <c r="F1422" s="47">
        <v>0</v>
      </c>
      <c r="G1422" s="181"/>
      <c r="H1422" s="49">
        <v>0</v>
      </c>
    </row>
    <row r="1423" spans="1:8">
      <c r="A1423" s="44" t="s">
        <v>992</v>
      </c>
      <c r="B1423" s="44" t="s">
        <v>1005</v>
      </c>
      <c r="C1423" s="45">
        <v>46131</v>
      </c>
      <c r="D1423" s="47">
        <v>0</v>
      </c>
      <c r="E1423" s="181"/>
      <c r="F1423" s="47">
        <v>0</v>
      </c>
      <c r="G1423" s="181"/>
      <c r="H1423" s="49">
        <v>0</v>
      </c>
    </row>
    <row r="1424" spans="1:8">
      <c r="A1424" s="44" t="s">
        <v>992</v>
      </c>
      <c r="B1424" s="44" t="s">
        <v>1005</v>
      </c>
      <c r="C1424" s="45">
        <v>46138</v>
      </c>
      <c r="D1424" s="47">
        <v>0</v>
      </c>
      <c r="E1424" s="181"/>
      <c r="F1424" s="47">
        <v>0</v>
      </c>
      <c r="G1424" s="181"/>
      <c r="H1424" s="49">
        <v>0</v>
      </c>
    </row>
    <row r="1425" spans="1:8">
      <c r="A1425" s="44" t="s">
        <v>992</v>
      </c>
      <c r="B1425" s="44" t="s">
        <v>1005</v>
      </c>
      <c r="C1425" s="45">
        <v>46145</v>
      </c>
      <c r="D1425" s="47">
        <v>0</v>
      </c>
      <c r="E1425" s="181"/>
      <c r="F1425" s="47">
        <v>0</v>
      </c>
      <c r="G1425" s="181"/>
      <c r="H1425" s="49">
        <v>0</v>
      </c>
    </row>
    <row r="1426" spans="1:8">
      <c r="A1426" s="44" t="s">
        <v>992</v>
      </c>
      <c r="B1426" s="44" t="s">
        <v>1005</v>
      </c>
      <c r="C1426" s="45">
        <v>46152</v>
      </c>
      <c r="D1426" s="47">
        <v>0</v>
      </c>
      <c r="E1426" s="181"/>
      <c r="F1426" s="47">
        <v>0</v>
      </c>
      <c r="G1426" s="181"/>
      <c r="H1426" s="49">
        <v>0</v>
      </c>
    </row>
    <row r="1427" spans="1:8">
      <c r="A1427" s="44" t="s">
        <v>992</v>
      </c>
      <c r="B1427" s="44" t="s">
        <v>1005</v>
      </c>
      <c r="C1427" s="45">
        <v>46159</v>
      </c>
      <c r="D1427" s="47">
        <v>0</v>
      </c>
      <c r="E1427" s="181"/>
      <c r="F1427" s="47">
        <v>0</v>
      </c>
      <c r="G1427" s="181"/>
      <c r="H1427" s="49">
        <v>0</v>
      </c>
    </row>
    <row r="1428" spans="1:8">
      <c r="A1428" s="44" t="s">
        <v>992</v>
      </c>
      <c r="B1428" s="44" t="s">
        <v>1005</v>
      </c>
      <c r="C1428" s="45">
        <v>46166</v>
      </c>
      <c r="D1428" s="47">
        <v>0</v>
      </c>
      <c r="E1428" s="181"/>
      <c r="F1428" s="47">
        <v>0</v>
      </c>
      <c r="G1428" s="181"/>
      <c r="H1428" s="49">
        <v>0</v>
      </c>
    </row>
    <row r="1429" spans="1:8">
      <c r="A1429" s="44" t="s">
        <v>992</v>
      </c>
      <c r="B1429" s="44" t="s">
        <v>1005</v>
      </c>
      <c r="C1429" s="45">
        <v>46173</v>
      </c>
      <c r="D1429" s="47">
        <v>0</v>
      </c>
      <c r="E1429" s="181"/>
      <c r="F1429" s="47">
        <v>0</v>
      </c>
      <c r="G1429" s="181"/>
      <c r="H1429" s="49">
        <v>0</v>
      </c>
    </row>
    <row r="1430" spans="1:8">
      <c r="A1430" s="44" t="s">
        <v>992</v>
      </c>
      <c r="B1430" s="44" t="s">
        <v>1005</v>
      </c>
      <c r="C1430" s="45">
        <v>46180</v>
      </c>
      <c r="D1430" s="47">
        <v>0</v>
      </c>
      <c r="E1430" s="181"/>
      <c r="F1430" s="47">
        <v>0</v>
      </c>
      <c r="G1430" s="181"/>
      <c r="H1430" s="49">
        <v>0</v>
      </c>
    </row>
    <row r="1431" spans="1:8">
      <c r="A1431" s="44" t="s">
        <v>992</v>
      </c>
      <c r="B1431" s="44" t="s">
        <v>1005</v>
      </c>
      <c r="C1431" s="45">
        <v>46187</v>
      </c>
      <c r="D1431" s="47">
        <v>0</v>
      </c>
      <c r="E1431" s="181"/>
      <c r="F1431" s="47">
        <v>0</v>
      </c>
      <c r="G1431" s="181"/>
      <c r="H1431" s="49">
        <v>0</v>
      </c>
    </row>
    <row r="1432" spans="1:8">
      <c r="A1432" s="44" t="s">
        <v>992</v>
      </c>
      <c r="B1432" s="44" t="s">
        <v>1006</v>
      </c>
      <c r="C1432" s="45">
        <v>46103</v>
      </c>
      <c r="D1432" s="47">
        <v>0</v>
      </c>
      <c r="E1432" s="181"/>
      <c r="F1432" s="47">
        <v>0</v>
      </c>
      <c r="G1432" s="181"/>
      <c r="H1432" s="47">
        <v>0</v>
      </c>
    </row>
    <row r="1433" spans="1:8">
      <c r="A1433" s="44" t="s">
        <v>992</v>
      </c>
      <c r="B1433" s="44" t="s">
        <v>1006</v>
      </c>
      <c r="C1433" s="45">
        <v>46110</v>
      </c>
      <c r="D1433" s="47">
        <v>0</v>
      </c>
      <c r="E1433" s="181"/>
      <c r="F1433" s="47">
        <v>0</v>
      </c>
      <c r="G1433" s="181"/>
      <c r="H1433" s="47">
        <v>0</v>
      </c>
    </row>
    <row r="1434" spans="1:8">
      <c r="A1434" s="44" t="s">
        <v>992</v>
      </c>
      <c r="B1434" s="44" t="s">
        <v>1006</v>
      </c>
      <c r="C1434" s="45">
        <v>46117</v>
      </c>
      <c r="D1434" s="47">
        <v>0</v>
      </c>
      <c r="E1434" s="181"/>
      <c r="F1434" s="47">
        <v>0</v>
      </c>
      <c r="G1434" s="181"/>
      <c r="H1434" s="47">
        <v>0</v>
      </c>
    </row>
    <row r="1435" spans="1:8">
      <c r="A1435" s="44" t="s">
        <v>992</v>
      </c>
      <c r="B1435" s="44" t="s">
        <v>1006</v>
      </c>
      <c r="C1435" s="45">
        <v>46124</v>
      </c>
      <c r="D1435" s="47">
        <v>0</v>
      </c>
      <c r="E1435" s="181"/>
      <c r="F1435" s="47">
        <v>0</v>
      </c>
      <c r="G1435" s="181"/>
      <c r="H1435" s="47">
        <v>0</v>
      </c>
    </row>
    <row r="1436" spans="1:8">
      <c r="A1436" s="44" t="s">
        <v>992</v>
      </c>
      <c r="B1436" s="44" t="s">
        <v>1006</v>
      </c>
      <c r="C1436" s="45">
        <v>46131</v>
      </c>
      <c r="D1436" s="47">
        <v>0</v>
      </c>
      <c r="E1436" s="181"/>
      <c r="F1436" s="47">
        <v>0</v>
      </c>
      <c r="G1436" s="181"/>
      <c r="H1436" s="47">
        <v>0</v>
      </c>
    </row>
    <row r="1437" spans="1:8">
      <c r="A1437" s="44" t="s">
        <v>992</v>
      </c>
      <c r="B1437" s="44" t="s">
        <v>1006</v>
      </c>
      <c r="C1437" s="45">
        <v>46138</v>
      </c>
      <c r="D1437" s="47">
        <v>0</v>
      </c>
      <c r="E1437" s="181"/>
      <c r="F1437" s="47">
        <v>0</v>
      </c>
      <c r="G1437" s="181"/>
      <c r="H1437" s="47">
        <v>0</v>
      </c>
    </row>
    <row r="1438" spans="1:8">
      <c r="A1438" s="44" t="s">
        <v>992</v>
      </c>
      <c r="B1438" s="44" t="s">
        <v>1006</v>
      </c>
      <c r="C1438" s="45">
        <v>46145</v>
      </c>
      <c r="D1438" s="47">
        <v>0</v>
      </c>
      <c r="E1438" s="181"/>
      <c r="F1438" s="47">
        <v>0</v>
      </c>
      <c r="G1438" s="181"/>
      <c r="H1438" s="47">
        <v>0</v>
      </c>
    </row>
    <row r="1439" spans="1:8">
      <c r="A1439" s="44" t="s">
        <v>992</v>
      </c>
      <c r="B1439" s="44" t="s">
        <v>1006</v>
      </c>
      <c r="C1439" s="45">
        <v>46152</v>
      </c>
      <c r="D1439" s="47">
        <v>0</v>
      </c>
      <c r="E1439" s="181"/>
      <c r="F1439" s="47">
        <v>0</v>
      </c>
      <c r="G1439" s="181"/>
      <c r="H1439" s="47">
        <v>0</v>
      </c>
    </row>
    <row r="1440" spans="1:8">
      <c r="A1440" s="44" t="s">
        <v>992</v>
      </c>
      <c r="B1440" s="44" t="s">
        <v>1006</v>
      </c>
      <c r="C1440" s="45">
        <v>46159</v>
      </c>
      <c r="D1440" s="47">
        <v>0</v>
      </c>
      <c r="E1440" s="181"/>
      <c r="F1440" s="47">
        <v>0</v>
      </c>
      <c r="G1440" s="181"/>
      <c r="H1440" s="47">
        <v>0</v>
      </c>
    </row>
    <row r="1441" spans="1:8">
      <c r="A1441" s="44" t="s">
        <v>992</v>
      </c>
      <c r="B1441" s="44" t="s">
        <v>1006</v>
      </c>
      <c r="C1441" s="45">
        <v>46166</v>
      </c>
      <c r="D1441" s="47">
        <v>0</v>
      </c>
      <c r="E1441" s="181"/>
      <c r="F1441" s="47">
        <v>0</v>
      </c>
      <c r="G1441" s="181"/>
      <c r="H1441" s="47">
        <v>0</v>
      </c>
    </row>
    <row r="1442" spans="1:8">
      <c r="A1442" s="44" t="s">
        <v>992</v>
      </c>
      <c r="B1442" s="44" t="s">
        <v>1006</v>
      </c>
      <c r="C1442" s="45">
        <v>46173</v>
      </c>
      <c r="D1442" s="47">
        <v>0</v>
      </c>
      <c r="E1442" s="181"/>
      <c r="F1442" s="49">
        <v>0</v>
      </c>
      <c r="G1442" s="181"/>
      <c r="H1442" s="47">
        <v>0</v>
      </c>
    </row>
    <row r="1443" spans="1:8">
      <c r="A1443" s="44" t="s">
        <v>992</v>
      </c>
      <c r="B1443" s="44" t="s">
        <v>1006</v>
      </c>
      <c r="C1443" s="45">
        <v>46180</v>
      </c>
      <c r="D1443" s="47">
        <v>0</v>
      </c>
      <c r="E1443" s="181"/>
      <c r="F1443" s="49">
        <v>0</v>
      </c>
      <c r="G1443" s="181"/>
      <c r="H1443" s="47">
        <v>0</v>
      </c>
    </row>
    <row r="1444" spans="1:8">
      <c r="A1444" s="44" t="s">
        <v>992</v>
      </c>
      <c r="B1444" s="44" t="s">
        <v>1006</v>
      </c>
      <c r="C1444" s="45">
        <v>46187</v>
      </c>
      <c r="D1444" s="47">
        <v>0</v>
      </c>
      <c r="E1444" s="181"/>
      <c r="F1444" s="49">
        <v>0</v>
      </c>
      <c r="G1444" s="181"/>
      <c r="H1444" s="47">
        <v>0</v>
      </c>
    </row>
    <row r="1445" spans="1:8">
      <c r="A1445" s="44" t="s">
        <v>992</v>
      </c>
      <c r="B1445" s="44" t="s">
        <v>1007</v>
      </c>
      <c r="C1445" s="45">
        <v>46103</v>
      </c>
      <c r="D1445" s="47">
        <v>0</v>
      </c>
      <c r="E1445" s="181"/>
      <c r="F1445" s="49">
        <v>0</v>
      </c>
      <c r="G1445" s="181"/>
      <c r="H1445" s="47">
        <v>0</v>
      </c>
    </row>
    <row r="1446" spans="1:8">
      <c r="A1446" s="44" t="s">
        <v>992</v>
      </c>
      <c r="B1446" s="44" t="s">
        <v>1007</v>
      </c>
      <c r="C1446" s="45">
        <v>46110</v>
      </c>
      <c r="D1446" s="47">
        <v>0</v>
      </c>
      <c r="E1446" s="181"/>
      <c r="F1446" s="49">
        <v>0</v>
      </c>
      <c r="G1446" s="181"/>
      <c r="H1446" s="47">
        <v>0</v>
      </c>
    </row>
    <row r="1447" spans="1:8">
      <c r="A1447" s="44" t="s">
        <v>992</v>
      </c>
      <c r="B1447" s="44" t="s">
        <v>1007</v>
      </c>
      <c r="C1447" s="45">
        <v>46117</v>
      </c>
      <c r="D1447" s="47">
        <v>0</v>
      </c>
      <c r="E1447" s="181"/>
      <c r="F1447" s="49">
        <v>0</v>
      </c>
      <c r="G1447" s="181"/>
      <c r="H1447" s="47">
        <v>0</v>
      </c>
    </row>
    <row r="1448" spans="1:8">
      <c r="A1448" s="44" t="s">
        <v>992</v>
      </c>
      <c r="B1448" s="44" t="s">
        <v>1007</v>
      </c>
      <c r="C1448" s="45">
        <v>46124</v>
      </c>
      <c r="D1448" s="47">
        <v>0</v>
      </c>
      <c r="E1448" s="181"/>
      <c r="F1448" s="49">
        <v>0</v>
      </c>
      <c r="G1448" s="181"/>
      <c r="H1448" s="47">
        <v>0</v>
      </c>
    </row>
    <row r="1449" spans="1:8">
      <c r="A1449" s="44" t="s">
        <v>992</v>
      </c>
      <c r="B1449" s="44" t="s">
        <v>1007</v>
      </c>
      <c r="C1449" s="45">
        <v>46131</v>
      </c>
      <c r="D1449" s="47">
        <v>0</v>
      </c>
      <c r="E1449" s="181"/>
      <c r="F1449" s="49">
        <v>0</v>
      </c>
      <c r="G1449" s="181"/>
      <c r="H1449" s="47">
        <v>0</v>
      </c>
    </row>
    <row r="1450" spans="1:8">
      <c r="A1450" s="44" t="s">
        <v>992</v>
      </c>
      <c r="B1450" s="44" t="s">
        <v>1007</v>
      </c>
      <c r="C1450" s="45">
        <v>46138</v>
      </c>
      <c r="D1450" s="47">
        <v>0</v>
      </c>
      <c r="E1450" s="181"/>
      <c r="F1450" s="49">
        <v>0</v>
      </c>
      <c r="G1450" s="181"/>
      <c r="H1450" s="47">
        <v>0</v>
      </c>
    </row>
    <row r="1451" spans="1:8">
      <c r="A1451" s="44" t="s">
        <v>992</v>
      </c>
      <c r="B1451" s="44" t="s">
        <v>1007</v>
      </c>
      <c r="C1451" s="45">
        <v>46145</v>
      </c>
      <c r="D1451" s="47">
        <v>0</v>
      </c>
      <c r="E1451" s="181"/>
      <c r="F1451" s="49">
        <v>0</v>
      </c>
      <c r="G1451" s="181"/>
      <c r="H1451" s="47">
        <v>0</v>
      </c>
    </row>
    <row r="1452" spans="1:8">
      <c r="A1452" s="44" t="s">
        <v>992</v>
      </c>
      <c r="B1452" s="44" t="s">
        <v>1007</v>
      </c>
      <c r="C1452" s="45">
        <v>46152</v>
      </c>
      <c r="D1452" s="47">
        <v>0</v>
      </c>
      <c r="E1452" s="181"/>
      <c r="F1452" s="49">
        <v>0</v>
      </c>
      <c r="G1452" s="181"/>
      <c r="H1452" s="47">
        <v>0</v>
      </c>
    </row>
    <row r="1453" spans="1:8">
      <c r="A1453" s="44" t="s">
        <v>992</v>
      </c>
      <c r="B1453" s="44" t="s">
        <v>1007</v>
      </c>
      <c r="C1453" s="45">
        <v>46159</v>
      </c>
      <c r="D1453" s="47">
        <v>0</v>
      </c>
      <c r="E1453" s="181"/>
      <c r="F1453" s="49">
        <v>0</v>
      </c>
      <c r="G1453" s="181"/>
      <c r="H1453" s="47">
        <v>0</v>
      </c>
    </row>
    <row r="1454" spans="1:8">
      <c r="A1454" s="44" t="s">
        <v>992</v>
      </c>
      <c r="B1454" s="44" t="s">
        <v>1007</v>
      </c>
      <c r="C1454" s="45">
        <v>46166</v>
      </c>
      <c r="D1454" s="47">
        <v>0</v>
      </c>
      <c r="E1454" s="181"/>
      <c r="F1454" s="49">
        <v>0</v>
      </c>
      <c r="G1454" s="181"/>
      <c r="H1454" s="47">
        <v>0</v>
      </c>
    </row>
    <row r="1455" spans="1:8">
      <c r="A1455" s="44" t="s">
        <v>992</v>
      </c>
      <c r="B1455" s="44" t="s">
        <v>1007</v>
      </c>
      <c r="C1455" s="45">
        <v>46173</v>
      </c>
      <c r="D1455" s="47">
        <v>0</v>
      </c>
      <c r="E1455" s="181"/>
      <c r="F1455" s="49">
        <v>0</v>
      </c>
      <c r="G1455" s="181"/>
      <c r="H1455" s="47">
        <v>0</v>
      </c>
    </row>
    <row r="1456" spans="1:8">
      <c r="A1456" s="44" t="s">
        <v>992</v>
      </c>
      <c r="B1456" s="44" t="s">
        <v>1007</v>
      </c>
      <c r="C1456" s="45">
        <v>46180</v>
      </c>
      <c r="D1456" s="47">
        <v>0</v>
      </c>
      <c r="E1456" s="181"/>
      <c r="F1456" s="49">
        <v>0</v>
      </c>
      <c r="G1456" s="181"/>
      <c r="H1456" s="47">
        <v>0</v>
      </c>
    </row>
    <row r="1457" spans="1:8">
      <c r="A1457" s="44" t="s">
        <v>992</v>
      </c>
      <c r="B1457" s="44" t="s">
        <v>1007</v>
      </c>
      <c r="C1457" s="45">
        <v>46187</v>
      </c>
      <c r="D1457" s="47">
        <v>0</v>
      </c>
      <c r="E1457" s="181"/>
      <c r="F1457" s="49">
        <v>0</v>
      </c>
      <c r="G1457" s="181"/>
      <c r="H1457" s="47">
        <v>0</v>
      </c>
    </row>
    <row r="1458" spans="1:8">
      <c r="A1458" s="44" t="s">
        <v>992</v>
      </c>
      <c r="B1458" s="44" t="s">
        <v>1008</v>
      </c>
      <c r="C1458" s="45">
        <v>46103</v>
      </c>
      <c r="D1458" s="47">
        <v>0</v>
      </c>
      <c r="E1458" s="181"/>
      <c r="F1458" s="49">
        <v>0</v>
      </c>
      <c r="G1458" s="181"/>
      <c r="H1458" s="47">
        <v>0</v>
      </c>
    </row>
    <row r="1459" spans="1:8">
      <c r="A1459" s="44" t="s">
        <v>992</v>
      </c>
      <c r="B1459" s="44" t="s">
        <v>1008</v>
      </c>
      <c r="C1459" s="45">
        <v>46110</v>
      </c>
      <c r="D1459" s="47">
        <v>0</v>
      </c>
      <c r="E1459" s="181"/>
      <c r="F1459" s="49">
        <v>0</v>
      </c>
      <c r="G1459" s="181"/>
      <c r="H1459" s="47">
        <v>0</v>
      </c>
    </row>
    <row r="1460" spans="1:8">
      <c r="A1460" s="44" t="s">
        <v>992</v>
      </c>
      <c r="B1460" s="44" t="s">
        <v>1008</v>
      </c>
      <c r="C1460" s="45">
        <v>46117</v>
      </c>
      <c r="D1460" s="47">
        <v>0</v>
      </c>
      <c r="E1460" s="181"/>
      <c r="F1460" s="49">
        <v>0</v>
      </c>
      <c r="G1460" s="181"/>
      <c r="H1460" s="47">
        <v>0</v>
      </c>
    </row>
    <row r="1461" spans="1:8">
      <c r="A1461" s="44" t="s">
        <v>992</v>
      </c>
      <c r="B1461" s="44" t="s">
        <v>1008</v>
      </c>
      <c r="C1461" s="45">
        <v>46124</v>
      </c>
      <c r="D1461" s="47">
        <v>0</v>
      </c>
      <c r="E1461" s="181"/>
      <c r="F1461" s="49">
        <v>0</v>
      </c>
      <c r="G1461" s="181"/>
      <c r="H1461" s="47">
        <v>0</v>
      </c>
    </row>
    <row r="1462" spans="1:8">
      <c r="A1462" s="44" t="s">
        <v>992</v>
      </c>
      <c r="B1462" s="44" t="s">
        <v>1008</v>
      </c>
      <c r="C1462" s="45">
        <v>46131</v>
      </c>
      <c r="D1462" s="47">
        <v>0</v>
      </c>
      <c r="E1462" s="181"/>
      <c r="F1462" s="49">
        <v>0</v>
      </c>
      <c r="G1462" s="181"/>
      <c r="H1462" s="47">
        <v>0</v>
      </c>
    </row>
    <row r="1463" spans="1:8">
      <c r="A1463" s="44" t="s">
        <v>992</v>
      </c>
      <c r="B1463" s="44" t="s">
        <v>1008</v>
      </c>
      <c r="C1463" s="45">
        <v>46138</v>
      </c>
      <c r="D1463" s="47">
        <v>0</v>
      </c>
      <c r="E1463" s="181"/>
      <c r="F1463" s="49">
        <v>0</v>
      </c>
      <c r="G1463" s="181"/>
      <c r="H1463" s="47">
        <v>0</v>
      </c>
    </row>
    <row r="1464" spans="1:8">
      <c r="A1464" s="44" t="s">
        <v>992</v>
      </c>
      <c r="B1464" s="44" t="s">
        <v>1008</v>
      </c>
      <c r="C1464" s="45">
        <v>46145</v>
      </c>
      <c r="D1464" s="47">
        <v>0</v>
      </c>
      <c r="E1464" s="181"/>
      <c r="F1464" s="49">
        <v>0</v>
      </c>
      <c r="G1464" s="181"/>
      <c r="H1464" s="47">
        <v>0</v>
      </c>
    </row>
    <row r="1465" spans="1:8">
      <c r="A1465" s="44" t="s">
        <v>992</v>
      </c>
      <c r="B1465" s="44" t="s">
        <v>1008</v>
      </c>
      <c r="C1465" s="45">
        <v>46152</v>
      </c>
      <c r="D1465" s="47">
        <v>0</v>
      </c>
      <c r="E1465" s="181"/>
      <c r="F1465" s="49">
        <v>0</v>
      </c>
      <c r="G1465" s="181"/>
      <c r="H1465" s="47">
        <v>0</v>
      </c>
    </row>
    <row r="1466" spans="1:8">
      <c r="A1466" s="44" t="s">
        <v>992</v>
      </c>
      <c r="B1466" s="44" t="s">
        <v>1008</v>
      </c>
      <c r="C1466" s="45">
        <v>46159</v>
      </c>
      <c r="D1466" s="47">
        <v>0</v>
      </c>
      <c r="E1466" s="181"/>
      <c r="F1466" s="49">
        <v>0</v>
      </c>
      <c r="G1466" s="181"/>
      <c r="H1466" s="47">
        <v>0</v>
      </c>
    </row>
    <row r="1467" spans="1:8">
      <c r="A1467" s="44" t="s">
        <v>992</v>
      </c>
      <c r="B1467" s="44" t="s">
        <v>1008</v>
      </c>
      <c r="C1467" s="45">
        <v>46166</v>
      </c>
      <c r="D1467" s="47">
        <v>0</v>
      </c>
      <c r="E1467" s="181"/>
      <c r="F1467" s="49">
        <v>0</v>
      </c>
      <c r="G1467" s="181"/>
      <c r="H1467" s="47">
        <v>0</v>
      </c>
    </row>
    <row r="1468" spans="1:8">
      <c r="A1468" s="44" t="s">
        <v>992</v>
      </c>
      <c r="B1468" s="44" t="s">
        <v>1008</v>
      </c>
      <c r="C1468" s="45">
        <v>46173</v>
      </c>
      <c r="D1468" s="47">
        <v>0</v>
      </c>
      <c r="E1468" s="181"/>
      <c r="F1468" s="49">
        <v>0</v>
      </c>
      <c r="G1468" s="181"/>
      <c r="H1468" s="47">
        <v>0</v>
      </c>
    </row>
    <row r="1469" spans="1:8">
      <c r="A1469" s="44" t="s">
        <v>992</v>
      </c>
      <c r="B1469" s="44" t="s">
        <v>1008</v>
      </c>
      <c r="C1469" s="45">
        <v>46180</v>
      </c>
      <c r="D1469" s="47">
        <v>0</v>
      </c>
      <c r="E1469" s="181"/>
      <c r="F1469" s="49">
        <v>0</v>
      </c>
      <c r="G1469" s="181"/>
      <c r="H1469" s="47">
        <v>0</v>
      </c>
    </row>
    <row r="1470" spans="1:8">
      <c r="A1470" s="44" t="s">
        <v>992</v>
      </c>
      <c r="B1470" s="44" t="s">
        <v>1008</v>
      </c>
      <c r="C1470" s="45">
        <v>46187</v>
      </c>
      <c r="D1470" s="47">
        <v>0</v>
      </c>
      <c r="E1470" s="181"/>
      <c r="F1470" s="49">
        <v>0</v>
      </c>
      <c r="G1470" s="181"/>
      <c r="H1470" s="47">
        <v>0</v>
      </c>
    </row>
    <row r="1471" spans="1:8">
      <c r="A1471" s="44" t="s">
        <v>992</v>
      </c>
      <c r="B1471" s="44" t="s">
        <v>357</v>
      </c>
      <c r="C1471" s="45">
        <v>46103</v>
      </c>
      <c r="D1471" s="47">
        <v>0</v>
      </c>
      <c r="E1471" s="181"/>
      <c r="F1471" s="47">
        <v>0</v>
      </c>
      <c r="G1471" s="181"/>
      <c r="H1471" s="47">
        <v>0</v>
      </c>
    </row>
    <row r="1472" spans="1:8">
      <c r="A1472" s="44" t="s">
        <v>992</v>
      </c>
      <c r="B1472" s="44" t="s">
        <v>357</v>
      </c>
      <c r="C1472" s="45">
        <v>46110</v>
      </c>
      <c r="D1472" s="47">
        <v>0</v>
      </c>
      <c r="E1472" s="181"/>
      <c r="F1472" s="47">
        <v>0</v>
      </c>
      <c r="G1472" s="181"/>
      <c r="H1472" s="47">
        <v>0</v>
      </c>
    </row>
    <row r="1473" spans="1:8">
      <c r="A1473" s="44" t="s">
        <v>992</v>
      </c>
      <c r="B1473" s="44" t="s">
        <v>357</v>
      </c>
      <c r="C1473" s="45">
        <v>46117</v>
      </c>
      <c r="D1473" s="47">
        <v>0</v>
      </c>
      <c r="E1473" s="181"/>
      <c r="F1473" s="47">
        <v>0</v>
      </c>
      <c r="G1473" s="181"/>
      <c r="H1473" s="49">
        <v>0</v>
      </c>
    </row>
    <row r="1474" spans="1:8">
      <c r="A1474" s="44" t="s">
        <v>992</v>
      </c>
      <c r="B1474" s="44" t="s">
        <v>357</v>
      </c>
      <c r="C1474" s="45">
        <v>46124</v>
      </c>
      <c r="D1474" s="47">
        <v>0</v>
      </c>
      <c r="E1474" s="181"/>
      <c r="F1474" s="47">
        <v>0</v>
      </c>
      <c r="G1474" s="181"/>
      <c r="H1474" s="47">
        <v>0</v>
      </c>
    </row>
    <row r="1475" spans="1:8">
      <c r="A1475" s="44" t="s">
        <v>992</v>
      </c>
      <c r="B1475" s="44" t="s">
        <v>357</v>
      </c>
      <c r="C1475" s="45">
        <v>46131</v>
      </c>
      <c r="D1475" s="47">
        <v>0</v>
      </c>
      <c r="E1475" s="181"/>
      <c r="F1475" s="47">
        <v>0</v>
      </c>
      <c r="G1475" s="181"/>
      <c r="H1475" s="47">
        <v>0</v>
      </c>
    </row>
    <row r="1476" spans="1:8">
      <c r="A1476" s="44" t="s">
        <v>992</v>
      </c>
      <c r="B1476" s="44" t="s">
        <v>357</v>
      </c>
      <c r="C1476" s="45">
        <v>46138</v>
      </c>
      <c r="D1476" s="47">
        <v>0</v>
      </c>
      <c r="E1476" s="181"/>
      <c r="F1476" s="47">
        <v>0</v>
      </c>
      <c r="G1476" s="181"/>
      <c r="H1476" s="47">
        <v>0</v>
      </c>
    </row>
    <row r="1477" spans="1:8">
      <c r="A1477" s="44" t="s">
        <v>992</v>
      </c>
      <c r="B1477" s="44" t="s">
        <v>357</v>
      </c>
      <c r="C1477" s="45">
        <v>46145</v>
      </c>
      <c r="D1477" s="47">
        <v>0</v>
      </c>
      <c r="E1477" s="181"/>
      <c r="F1477" s="47">
        <v>0</v>
      </c>
      <c r="G1477" s="181"/>
      <c r="H1477" s="47">
        <v>0</v>
      </c>
    </row>
    <row r="1478" spans="1:8">
      <c r="A1478" s="44" t="s">
        <v>992</v>
      </c>
      <c r="B1478" s="44" t="s">
        <v>357</v>
      </c>
      <c r="C1478" s="45">
        <v>46152</v>
      </c>
      <c r="D1478" s="47">
        <v>0</v>
      </c>
      <c r="E1478" s="181"/>
      <c r="F1478" s="47">
        <v>0</v>
      </c>
      <c r="G1478" s="181"/>
      <c r="H1478" s="47">
        <v>0</v>
      </c>
    </row>
    <row r="1479" spans="1:8">
      <c r="A1479" s="44" t="s">
        <v>992</v>
      </c>
      <c r="B1479" s="44" t="s">
        <v>357</v>
      </c>
      <c r="C1479" s="45">
        <v>46159</v>
      </c>
      <c r="D1479" s="47">
        <v>0</v>
      </c>
      <c r="E1479" s="181"/>
      <c r="F1479" s="47">
        <v>0</v>
      </c>
      <c r="G1479" s="181"/>
      <c r="H1479" s="47">
        <v>0</v>
      </c>
    </row>
    <row r="1480" spans="1:8">
      <c r="A1480" s="44" t="s">
        <v>992</v>
      </c>
      <c r="B1480" s="44" t="s">
        <v>357</v>
      </c>
      <c r="C1480" s="45">
        <v>46166</v>
      </c>
      <c r="D1480" s="47">
        <v>0</v>
      </c>
      <c r="E1480" s="181"/>
      <c r="F1480" s="47">
        <v>0</v>
      </c>
      <c r="G1480" s="181"/>
      <c r="H1480" s="47">
        <v>0</v>
      </c>
    </row>
    <row r="1481" spans="1:8">
      <c r="A1481" s="44" t="s">
        <v>992</v>
      </c>
      <c r="B1481" s="44" t="s">
        <v>357</v>
      </c>
      <c r="C1481" s="45">
        <v>46173</v>
      </c>
      <c r="D1481" s="47">
        <v>0</v>
      </c>
      <c r="E1481" s="181"/>
      <c r="F1481" s="47">
        <v>0</v>
      </c>
      <c r="G1481" s="181"/>
      <c r="H1481" s="47">
        <v>0</v>
      </c>
    </row>
    <row r="1482" spans="1:8">
      <c r="A1482" s="44" t="s">
        <v>992</v>
      </c>
      <c r="B1482" s="44" t="s">
        <v>357</v>
      </c>
      <c r="C1482" s="45">
        <v>46180</v>
      </c>
      <c r="D1482" s="47">
        <v>0</v>
      </c>
      <c r="E1482" s="181"/>
      <c r="F1482" s="47">
        <v>0</v>
      </c>
      <c r="G1482" s="181"/>
      <c r="H1482" s="47">
        <v>0</v>
      </c>
    </row>
    <row r="1483" spans="1:8">
      <c r="A1483" s="44" t="s">
        <v>992</v>
      </c>
      <c r="B1483" s="44" t="s">
        <v>357</v>
      </c>
      <c r="C1483" s="45">
        <v>46187</v>
      </c>
      <c r="D1483" s="47">
        <v>0</v>
      </c>
      <c r="E1483" s="181"/>
      <c r="F1483" s="49">
        <v>0</v>
      </c>
      <c r="G1483" s="181"/>
      <c r="H1483" s="47">
        <v>0</v>
      </c>
    </row>
    <row r="1484" spans="1:8">
      <c r="A1484" s="44" t="s">
        <v>992</v>
      </c>
      <c r="B1484" s="44" t="s">
        <v>152</v>
      </c>
      <c r="C1484" s="45">
        <v>46103</v>
      </c>
      <c r="D1484" s="47">
        <v>3623</v>
      </c>
      <c r="E1484" s="180">
        <v>0.08</v>
      </c>
      <c r="F1484" s="47">
        <v>0</v>
      </c>
      <c r="G1484" s="180">
        <v>-1</v>
      </c>
      <c r="H1484" s="47">
        <v>3369</v>
      </c>
    </row>
    <row r="1485" spans="1:8">
      <c r="A1485" s="44" t="s">
        <v>992</v>
      </c>
      <c r="B1485" s="44" t="s">
        <v>152</v>
      </c>
      <c r="C1485" s="45">
        <v>46110</v>
      </c>
      <c r="D1485" s="47">
        <v>3631</v>
      </c>
      <c r="E1485" s="180">
        <v>0.21</v>
      </c>
      <c r="F1485" s="47">
        <v>0</v>
      </c>
      <c r="G1485" s="180">
        <v>-1</v>
      </c>
      <c r="H1485" s="47">
        <v>2999</v>
      </c>
    </row>
    <row r="1486" spans="1:8">
      <c r="A1486" s="44" t="s">
        <v>992</v>
      </c>
      <c r="B1486" s="44" t="s">
        <v>152</v>
      </c>
      <c r="C1486" s="45">
        <v>46117</v>
      </c>
      <c r="D1486" s="47">
        <v>3646</v>
      </c>
      <c r="E1486" s="180">
        <v>0.17</v>
      </c>
      <c r="F1486" s="47">
        <v>0</v>
      </c>
      <c r="G1486" s="180">
        <v>-1</v>
      </c>
      <c r="H1486" s="47">
        <v>3119</v>
      </c>
    </row>
    <row r="1487" spans="1:8">
      <c r="A1487" s="44" t="s">
        <v>992</v>
      </c>
      <c r="B1487" s="44" t="s">
        <v>152</v>
      </c>
      <c r="C1487" s="45">
        <v>46124</v>
      </c>
      <c r="D1487" s="47">
        <v>3654</v>
      </c>
      <c r="E1487" s="180">
        <v>0.2</v>
      </c>
      <c r="F1487" s="47">
        <v>0</v>
      </c>
      <c r="G1487" s="180">
        <v>-1</v>
      </c>
      <c r="H1487" s="47">
        <v>3057</v>
      </c>
    </row>
    <row r="1488" spans="1:8">
      <c r="A1488" s="44" t="s">
        <v>992</v>
      </c>
      <c r="B1488" s="44" t="s">
        <v>152</v>
      </c>
      <c r="C1488" s="45">
        <v>46131</v>
      </c>
      <c r="D1488" s="47">
        <v>3649</v>
      </c>
      <c r="E1488" s="180">
        <v>0.16</v>
      </c>
      <c r="F1488" s="47">
        <v>0</v>
      </c>
      <c r="G1488" s="180">
        <v>-1</v>
      </c>
      <c r="H1488" s="47">
        <v>3133</v>
      </c>
    </row>
    <row r="1489" spans="1:8">
      <c r="A1489" s="44" t="s">
        <v>992</v>
      </c>
      <c r="B1489" s="44" t="s">
        <v>152</v>
      </c>
      <c r="C1489" s="45">
        <v>46138</v>
      </c>
      <c r="D1489" s="47">
        <v>3657</v>
      </c>
      <c r="E1489" s="180">
        <v>0.11</v>
      </c>
      <c r="F1489" s="47">
        <v>0</v>
      </c>
      <c r="G1489" s="180">
        <v>-1</v>
      </c>
      <c r="H1489" s="47">
        <v>3304</v>
      </c>
    </row>
    <row r="1490" spans="1:8">
      <c r="A1490" s="44" t="s">
        <v>992</v>
      </c>
      <c r="B1490" s="44" t="s">
        <v>152</v>
      </c>
      <c r="C1490" s="45">
        <v>46145</v>
      </c>
      <c r="D1490" s="47">
        <v>3664</v>
      </c>
      <c r="E1490" s="180">
        <v>0.21</v>
      </c>
      <c r="F1490" s="47">
        <v>0</v>
      </c>
      <c r="G1490" s="180">
        <v>-1</v>
      </c>
      <c r="H1490" s="47">
        <v>3026</v>
      </c>
    </row>
    <row r="1491" spans="1:8">
      <c r="A1491" s="44" t="s">
        <v>992</v>
      </c>
      <c r="B1491" s="44" t="s">
        <v>152</v>
      </c>
      <c r="C1491" s="45">
        <v>46152</v>
      </c>
      <c r="D1491" s="47">
        <v>3662</v>
      </c>
      <c r="E1491" s="180">
        <v>0.25</v>
      </c>
      <c r="F1491" s="47">
        <v>0</v>
      </c>
      <c r="G1491" s="180">
        <v>-1</v>
      </c>
      <c r="H1491" s="47">
        <v>2937</v>
      </c>
    </row>
    <row r="1492" spans="1:8">
      <c r="A1492" s="44" t="s">
        <v>992</v>
      </c>
      <c r="B1492" s="44" t="s">
        <v>152</v>
      </c>
      <c r="C1492" s="45">
        <v>46159</v>
      </c>
      <c r="D1492" s="47">
        <v>3665</v>
      </c>
      <c r="E1492" s="180">
        <v>-0.03</v>
      </c>
      <c r="F1492" s="49">
        <v>0</v>
      </c>
      <c r="G1492" s="180">
        <v>-1</v>
      </c>
      <c r="H1492" s="47">
        <v>3766</v>
      </c>
    </row>
    <row r="1493" spans="1:8">
      <c r="A1493" s="44" t="s">
        <v>992</v>
      </c>
      <c r="B1493" s="44" t="s">
        <v>152</v>
      </c>
      <c r="C1493" s="45">
        <v>46166</v>
      </c>
      <c r="D1493" s="47">
        <v>3658</v>
      </c>
      <c r="E1493" s="180">
        <v>-0.08</v>
      </c>
      <c r="F1493" s="49">
        <v>0</v>
      </c>
      <c r="G1493" s="180">
        <v>-1</v>
      </c>
      <c r="H1493" s="47">
        <v>3996</v>
      </c>
    </row>
    <row r="1494" spans="1:8">
      <c r="A1494" s="44" t="s">
        <v>992</v>
      </c>
      <c r="B1494" s="44" t="s">
        <v>152</v>
      </c>
      <c r="C1494" s="45">
        <v>46173</v>
      </c>
      <c r="D1494" s="47">
        <v>3660</v>
      </c>
      <c r="E1494" s="180">
        <v>0.18</v>
      </c>
      <c r="F1494" s="49">
        <v>0</v>
      </c>
      <c r="G1494" s="180">
        <v>-1</v>
      </c>
      <c r="H1494" s="47">
        <v>3109</v>
      </c>
    </row>
    <row r="1495" spans="1:8">
      <c r="A1495" s="44" t="s">
        <v>992</v>
      </c>
      <c r="B1495" s="44" t="s">
        <v>152</v>
      </c>
      <c r="C1495" s="45">
        <v>46180</v>
      </c>
      <c r="D1495" s="47">
        <v>3649</v>
      </c>
      <c r="E1495" s="180">
        <v>0.19</v>
      </c>
      <c r="F1495" s="49">
        <v>0</v>
      </c>
      <c r="G1495" s="180">
        <v>-1</v>
      </c>
      <c r="H1495" s="47">
        <v>3074</v>
      </c>
    </row>
    <row r="1496" spans="1:8">
      <c r="A1496" s="44" t="s">
        <v>992</v>
      </c>
      <c r="B1496" s="44" t="s">
        <v>152</v>
      </c>
      <c r="C1496" s="45">
        <v>46187</v>
      </c>
      <c r="D1496" s="47">
        <v>3656</v>
      </c>
      <c r="E1496" s="180">
        <v>0.13</v>
      </c>
      <c r="F1496" s="49">
        <v>0</v>
      </c>
      <c r="G1496" s="180">
        <v>-1</v>
      </c>
      <c r="H1496" s="47">
        <v>3248</v>
      </c>
    </row>
    <row r="1497" spans="1:8">
      <c r="A1497" s="44" t="s">
        <v>992</v>
      </c>
      <c r="B1497" s="44" t="s">
        <v>502</v>
      </c>
      <c r="C1497" s="45">
        <v>46103</v>
      </c>
      <c r="D1497" s="47">
        <v>0</v>
      </c>
      <c r="E1497" s="180">
        <v>-0.99</v>
      </c>
      <c r="F1497" s="47">
        <v>0</v>
      </c>
      <c r="G1497" s="180">
        <v>-1</v>
      </c>
      <c r="H1497" s="47">
        <v>4</v>
      </c>
    </row>
    <row r="1498" spans="1:8">
      <c r="A1498" s="44" t="s">
        <v>992</v>
      </c>
      <c r="B1498" s="44" t="s">
        <v>502</v>
      </c>
      <c r="C1498" s="45">
        <v>46110</v>
      </c>
      <c r="D1498" s="47">
        <v>0</v>
      </c>
      <c r="E1498" s="180">
        <v>-0.97</v>
      </c>
      <c r="F1498" s="47">
        <v>0</v>
      </c>
      <c r="G1498" s="180">
        <v>-1</v>
      </c>
      <c r="H1498" s="47">
        <v>1</v>
      </c>
    </row>
    <row r="1499" spans="1:8">
      <c r="A1499" s="44" t="s">
        <v>992</v>
      </c>
      <c r="B1499" s="44" t="s">
        <v>502</v>
      </c>
      <c r="C1499" s="45">
        <v>46117</v>
      </c>
      <c r="D1499" s="47">
        <v>0</v>
      </c>
      <c r="E1499" s="180">
        <v>-0.99</v>
      </c>
      <c r="F1499" s="47">
        <v>0</v>
      </c>
      <c r="G1499" s="180">
        <v>-1</v>
      </c>
      <c r="H1499" s="47">
        <v>4</v>
      </c>
    </row>
    <row r="1500" spans="1:8">
      <c r="A1500" s="44" t="s">
        <v>992</v>
      </c>
      <c r="B1500" s="44" t="s">
        <v>502</v>
      </c>
      <c r="C1500" s="45">
        <v>46124</v>
      </c>
      <c r="D1500" s="47">
        <v>0</v>
      </c>
      <c r="E1500" s="180">
        <v>-0.99</v>
      </c>
      <c r="F1500" s="47">
        <v>0</v>
      </c>
      <c r="G1500" s="180">
        <v>-1</v>
      </c>
      <c r="H1500" s="47">
        <v>4</v>
      </c>
    </row>
    <row r="1501" spans="1:8">
      <c r="A1501" s="44" t="s">
        <v>992</v>
      </c>
      <c r="B1501" s="44" t="s">
        <v>502</v>
      </c>
      <c r="C1501" s="45">
        <v>46131</v>
      </c>
      <c r="D1501" s="47">
        <v>0</v>
      </c>
      <c r="E1501" s="180">
        <v>-0.99</v>
      </c>
      <c r="F1501" s="47">
        <v>0</v>
      </c>
      <c r="G1501" s="180">
        <v>-1</v>
      </c>
      <c r="H1501" s="47">
        <v>5</v>
      </c>
    </row>
    <row r="1502" spans="1:8">
      <c r="A1502" s="44" t="s">
        <v>992</v>
      </c>
      <c r="B1502" s="44" t="s">
        <v>502</v>
      </c>
      <c r="C1502" s="45">
        <v>46138</v>
      </c>
      <c r="D1502" s="47">
        <v>0</v>
      </c>
      <c r="E1502" s="180">
        <v>-1</v>
      </c>
      <c r="F1502" s="47">
        <v>0</v>
      </c>
      <c r="G1502" s="180">
        <v>-1</v>
      </c>
      <c r="H1502" s="47">
        <v>6</v>
      </c>
    </row>
    <row r="1503" spans="1:8">
      <c r="A1503" s="44" t="s">
        <v>992</v>
      </c>
      <c r="B1503" s="44" t="s">
        <v>502</v>
      </c>
      <c r="C1503" s="45">
        <v>46145</v>
      </c>
      <c r="D1503" s="47">
        <v>0</v>
      </c>
      <c r="E1503" s="180">
        <v>-1</v>
      </c>
      <c r="F1503" s="47">
        <v>0</v>
      </c>
      <c r="G1503" s="180">
        <v>-1</v>
      </c>
      <c r="H1503" s="47">
        <v>9</v>
      </c>
    </row>
    <row r="1504" spans="1:8">
      <c r="A1504" s="44" t="s">
        <v>992</v>
      </c>
      <c r="B1504" s="44" t="s">
        <v>502</v>
      </c>
      <c r="C1504" s="45">
        <v>46152</v>
      </c>
      <c r="D1504" s="47">
        <v>0</v>
      </c>
      <c r="E1504" s="180">
        <v>-0.99</v>
      </c>
      <c r="F1504" s="47">
        <v>0</v>
      </c>
      <c r="G1504" s="180">
        <v>-1</v>
      </c>
      <c r="H1504" s="47">
        <v>5</v>
      </c>
    </row>
    <row r="1505" spans="1:8">
      <c r="A1505" s="44" t="s">
        <v>992</v>
      </c>
      <c r="B1505" s="44" t="s">
        <v>502</v>
      </c>
      <c r="C1505" s="45">
        <v>46159</v>
      </c>
      <c r="D1505" s="47">
        <v>0</v>
      </c>
      <c r="E1505" s="180">
        <v>-1</v>
      </c>
      <c r="F1505" s="47">
        <v>0</v>
      </c>
      <c r="G1505" s="180">
        <v>-1</v>
      </c>
      <c r="H1505" s="47">
        <v>8</v>
      </c>
    </row>
    <row r="1506" spans="1:8">
      <c r="A1506" s="44" t="s">
        <v>992</v>
      </c>
      <c r="B1506" s="44" t="s">
        <v>502</v>
      </c>
      <c r="C1506" s="45">
        <v>46166</v>
      </c>
      <c r="D1506" s="47">
        <v>0</v>
      </c>
      <c r="E1506" s="180">
        <v>-0.99</v>
      </c>
      <c r="F1506" s="49">
        <v>0</v>
      </c>
      <c r="G1506" s="180">
        <v>-1</v>
      </c>
      <c r="H1506" s="47">
        <v>5</v>
      </c>
    </row>
    <row r="1507" spans="1:8">
      <c r="A1507" s="44" t="s">
        <v>992</v>
      </c>
      <c r="B1507" s="44" t="s">
        <v>502</v>
      </c>
      <c r="C1507" s="45">
        <v>46173</v>
      </c>
      <c r="D1507" s="47">
        <v>0</v>
      </c>
      <c r="E1507" s="180">
        <v>-0.99</v>
      </c>
      <c r="F1507" s="49">
        <v>0</v>
      </c>
      <c r="G1507" s="180">
        <v>-1</v>
      </c>
      <c r="H1507" s="47">
        <v>3</v>
      </c>
    </row>
    <row r="1508" spans="1:8">
      <c r="A1508" s="44" t="s">
        <v>992</v>
      </c>
      <c r="B1508" s="44" t="s">
        <v>502</v>
      </c>
      <c r="C1508" s="45">
        <v>46180</v>
      </c>
      <c r="D1508" s="47">
        <v>0</v>
      </c>
      <c r="E1508" s="181"/>
      <c r="F1508" s="49">
        <v>0</v>
      </c>
      <c r="G1508" s="181"/>
      <c r="H1508" s="47">
        <v>0</v>
      </c>
    </row>
    <row r="1509" spans="1:8">
      <c r="A1509" s="44" t="s">
        <v>992</v>
      </c>
      <c r="B1509" s="44" t="s">
        <v>502</v>
      </c>
      <c r="C1509" s="45">
        <v>46187</v>
      </c>
      <c r="D1509" s="47">
        <v>0</v>
      </c>
      <c r="E1509" s="180">
        <v>-0.99</v>
      </c>
      <c r="F1509" s="49">
        <v>0</v>
      </c>
      <c r="G1509" s="180">
        <v>-1</v>
      </c>
      <c r="H1509" s="47">
        <v>5</v>
      </c>
    </row>
    <row r="1510" spans="1:8">
      <c r="A1510" s="44" t="s">
        <v>992</v>
      </c>
      <c r="B1510" s="44" t="s">
        <v>245</v>
      </c>
      <c r="C1510" s="45">
        <v>46103</v>
      </c>
      <c r="D1510" s="47">
        <v>5</v>
      </c>
      <c r="E1510" s="181"/>
      <c r="F1510" s="47">
        <v>0</v>
      </c>
      <c r="G1510" s="181"/>
      <c r="H1510" s="47">
        <v>0</v>
      </c>
    </row>
    <row r="1511" spans="1:8">
      <c r="A1511" s="44" t="s">
        <v>992</v>
      </c>
      <c r="B1511" s="44" t="s">
        <v>245</v>
      </c>
      <c r="C1511" s="45">
        <v>46110</v>
      </c>
      <c r="D1511" s="47">
        <v>5</v>
      </c>
      <c r="E1511" s="181"/>
      <c r="F1511" s="47">
        <v>0</v>
      </c>
      <c r="G1511" s="181"/>
      <c r="H1511" s="47">
        <v>0</v>
      </c>
    </row>
    <row r="1512" spans="1:8">
      <c r="A1512" s="44" t="s">
        <v>992</v>
      </c>
      <c r="B1512" s="44" t="s">
        <v>245</v>
      </c>
      <c r="C1512" s="45">
        <v>46117</v>
      </c>
      <c r="D1512" s="47">
        <v>5</v>
      </c>
      <c r="E1512" s="181"/>
      <c r="F1512" s="47">
        <v>0</v>
      </c>
      <c r="G1512" s="181"/>
      <c r="H1512" s="47">
        <v>0</v>
      </c>
    </row>
    <row r="1513" spans="1:8">
      <c r="A1513" s="44" t="s">
        <v>992</v>
      </c>
      <c r="B1513" s="44" t="s">
        <v>245</v>
      </c>
      <c r="C1513" s="45">
        <v>46124</v>
      </c>
      <c r="D1513" s="47">
        <v>5</v>
      </c>
      <c r="E1513" s="181"/>
      <c r="F1513" s="47">
        <v>0</v>
      </c>
      <c r="G1513" s="181"/>
      <c r="H1513" s="47">
        <v>0</v>
      </c>
    </row>
    <row r="1514" spans="1:8">
      <c r="A1514" s="44" t="s">
        <v>992</v>
      </c>
      <c r="B1514" s="44" t="s">
        <v>245</v>
      </c>
      <c r="C1514" s="45">
        <v>46131</v>
      </c>
      <c r="D1514" s="47">
        <v>5</v>
      </c>
      <c r="E1514" s="181"/>
      <c r="F1514" s="47">
        <v>0</v>
      </c>
      <c r="G1514" s="181"/>
      <c r="H1514" s="47">
        <v>0</v>
      </c>
    </row>
    <row r="1515" spans="1:8">
      <c r="A1515" s="44" t="s">
        <v>992</v>
      </c>
      <c r="B1515" s="44" t="s">
        <v>245</v>
      </c>
      <c r="C1515" s="45">
        <v>46138</v>
      </c>
      <c r="D1515" s="47">
        <v>5</v>
      </c>
      <c r="E1515" s="181"/>
      <c r="F1515" s="47">
        <v>0</v>
      </c>
      <c r="G1515" s="181"/>
      <c r="H1515" s="47">
        <v>0</v>
      </c>
    </row>
    <row r="1516" spans="1:8">
      <c r="A1516" s="44" t="s">
        <v>992</v>
      </c>
      <c r="B1516" s="44" t="s">
        <v>245</v>
      </c>
      <c r="C1516" s="45">
        <v>46145</v>
      </c>
      <c r="D1516" s="47">
        <v>5</v>
      </c>
      <c r="E1516" s="181"/>
      <c r="F1516" s="47">
        <v>0</v>
      </c>
      <c r="G1516" s="181"/>
      <c r="H1516" s="47">
        <v>0</v>
      </c>
    </row>
    <row r="1517" spans="1:8">
      <c r="A1517" s="44" t="s">
        <v>992</v>
      </c>
      <c r="B1517" s="44" t="s">
        <v>245</v>
      </c>
      <c r="C1517" s="45">
        <v>46152</v>
      </c>
      <c r="D1517" s="47">
        <v>5</v>
      </c>
      <c r="E1517" s="181"/>
      <c r="F1517" s="47">
        <v>0</v>
      </c>
      <c r="G1517" s="181"/>
      <c r="H1517" s="47">
        <v>0</v>
      </c>
    </row>
    <row r="1518" spans="1:8">
      <c r="A1518" s="44" t="s">
        <v>992</v>
      </c>
      <c r="B1518" s="44" t="s">
        <v>245</v>
      </c>
      <c r="C1518" s="45">
        <v>46159</v>
      </c>
      <c r="D1518" s="47">
        <v>5</v>
      </c>
      <c r="E1518" s="181"/>
      <c r="F1518" s="47">
        <v>0</v>
      </c>
      <c r="G1518" s="181"/>
      <c r="H1518" s="47">
        <v>0</v>
      </c>
    </row>
    <row r="1519" spans="1:8">
      <c r="A1519" s="44" t="s">
        <v>992</v>
      </c>
      <c r="B1519" s="44" t="s">
        <v>245</v>
      </c>
      <c r="C1519" s="45">
        <v>46166</v>
      </c>
      <c r="D1519" s="47">
        <v>5</v>
      </c>
      <c r="E1519" s="181"/>
      <c r="F1519" s="47">
        <v>0</v>
      </c>
      <c r="G1519" s="181"/>
      <c r="H1519" s="47">
        <v>0</v>
      </c>
    </row>
    <row r="1520" spans="1:8">
      <c r="A1520" s="44" t="s">
        <v>992</v>
      </c>
      <c r="B1520" s="44" t="s">
        <v>245</v>
      </c>
      <c r="C1520" s="45">
        <v>46173</v>
      </c>
      <c r="D1520" s="47">
        <v>5</v>
      </c>
      <c r="E1520" s="181"/>
      <c r="F1520" s="47">
        <v>0</v>
      </c>
      <c r="G1520" s="181"/>
      <c r="H1520" s="47">
        <v>0</v>
      </c>
    </row>
    <row r="1521" spans="1:8">
      <c r="A1521" s="44" t="s">
        <v>992</v>
      </c>
      <c r="B1521" s="44" t="s">
        <v>245</v>
      </c>
      <c r="C1521" s="45">
        <v>46180</v>
      </c>
      <c r="D1521" s="47">
        <v>5</v>
      </c>
      <c r="E1521" s="181"/>
      <c r="F1521" s="47">
        <v>0</v>
      </c>
      <c r="G1521" s="181"/>
      <c r="H1521" s="47">
        <v>0</v>
      </c>
    </row>
    <row r="1522" spans="1:8">
      <c r="A1522" s="44" t="s">
        <v>992</v>
      </c>
      <c r="B1522" s="44" t="s">
        <v>245</v>
      </c>
      <c r="C1522" s="45">
        <v>46187</v>
      </c>
      <c r="D1522" s="47">
        <v>5</v>
      </c>
      <c r="E1522" s="181"/>
      <c r="F1522" s="47">
        <v>0</v>
      </c>
      <c r="G1522" s="181"/>
      <c r="H1522" s="47">
        <v>0</v>
      </c>
    </row>
    <row r="1523" spans="1:8">
      <c r="A1523" s="44" t="s">
        <v>992</v>
      </c>
      <c r="B1523" s="44" t="s">
        <v>522</v>
      </c>
      <c r="C1523" s="45">
        <v>46103</v>
      </c>
      <c r="D1523" s="47">
        <v>355</v>
      </c>
      <c r="E1523" s="180">
        <v>-0.28000000000000003</v>
      </c>
      <c r="F1523" s="47">
        <v>0</v>
      </c>
      <c r="G1523" s="180">
        <v>-1</v>
      </c>
      <c r="H1523" s="47">
        <v>493</v>
      </c>
    </row>
    <row r="1524" spans="1:8">
      <c r="A1524" s="44" t="s">
        <v>992</v>
      </c>
      <c r="B1524" s="44" t="s">
        <v>522</v>
      </c>
      <c r="C1524" s="45">
        <v>46110</v>
      </c>
      <c r="D1524" s="47">
        <v>356</v>
      </c>
      <c r="E1524" s="180">
        <v>-0.11</v>
      </c>
      <c r="F1524" s="47">
        <v>0</v>
      </c>
      <c r="G1524" s="180">
        <v>-1</v>
      </c>
      <c r="H1524" s="47">
        <v>399</v>
      </c>
    </row>
    <row r="1525" spans="1:8">
      <c r="A1525" s="44" t="s">
        <v>992</v>
      </c>
      <c r="B1525" s="44" t="s">
        <v>522</v>
      </c>
      <c r="C1525" s="45">
        <v>46117</v>
      </c>
      <c r="D1525" s="47">
        <v>347</v>
      </c>
      <c r="E1525" s="180">
        <v>0.02</v>
      </c>
      <c r="F1525" s="47">
        <v>0</v>
      </c>
      <c r="G1525" s="180">
        <v>-1</v>
      </c>
      <c r="H1525" s="47">
        <v>340</v>
      </c>
    </row>
    <row r="1526" spans="1:8">
      <c r="A1526" s="44" t="s">
        <v>992</v>
      </c>
      <c r="B1526" s="44" t="s">
        <v>522</v>
      </c>
      <c r="C1526" s="45">
        <v>46124</v>
      </c>
      <c r="D1526" s="47">
        <v>343</v>
      </c>
      <c r="E1526" s="180">
        <v>-0.04</v>
      </c>
      <c r="F1526" s="47">
        <v>0</v>
      </c>
      <c r="G1526" s="180">
        <v>-1</v>
      </c>
      <c r="H1526" s="47">
        <v>358</v>
      </c>
    </row>
    <row r="1527" spans="1:8">
      <c r="A1527" s="44" t="s">
        <v>992</v>
      </c>
      <c r="B1527" s="44" t="s">
        <v>522</v>
      </c>
      <c r="C1527" s="45">
        <v>46131</v>
      </c>
      <c r="D1527" s="47">
        <v>345</v>
      </c>
      <c r="E1527" s="180">
        <v>-0.03</v>
      </c>
      <c r="F1527" s="47">
        <v>0</v>
      </c>
      <c r="G1527" s="180">
        <v>-1</v>
      </c>
      <c r="H1527" s="47">
        <v>355</v>
      </c>
    </row>
    <row r="1528" spans="1:8">
      <c r="A1528" s="44" t="s">
        <v>992</v>
      </c>
      <c r="B1528" s="44" t="s">
        <v>522</v>
      </c>
      <c r="C1528" s="45">
        <v>46138</v>
      </c>
      <c r="D1528" s="47">
        <v>350</v>
      </c>
      <c r="E1528" s="180">
        <v>-0.09</v>
      </c>
      <c r="F1528" s="47">
        <v>0</v>
      </c>
      <c r="G1528" s="180">
        <v>-1</v>
      </c>
      <c r="H1528" s="47">
        <v>386</v>
      </c>
    </row>
    <row r="1529" spans="1:8">
      <c r="A1529" s="44" t="s">
        <v>992</v>
      </c>
      <c r="B1529" s="44" t="s">
        <v>522</v>
      </c>
      <c r="C1529" s="45">
        <v>46145</v>
      </c>
      <c r="D1529" s="47">
        <v>355</v>
      </c>
      <c r="E1529" s="180">
        <v>-0.22</v>
      </c>
      <c r="F1529" s="47">
        <v>0</v>
      </c>
      <c r="G1529" s="180">
        <v>-1</v>
      </c>
      <c r="H1529" s="47">
        <v>455</v>
      </c>
    </row>
    <row r="1530" spans="1:8">
      <c r="A1530" s="44" t="s">
        <v>992</v>
      </c>
      <c r="B1530" s="44" t="s">
        <v>522</v>
      </c>
      <c r="C1530" s="45">
        <v>46152</v>
      </c>
      <c r="D1530" s="47">
        <v>343</v>
      </c>
      <c r="E1530" s="180">
        <v>-0.25</v>
      </c>
      <c r="F1530" s="47">
        <v>0</v>
      </c>
      <c r="G1530" s="180">
        <v>-1</v>
      </c>
      <c r="H1530" s="47">
        <v>456</v>
      </c>
    </row>
    <row r="1531" spans="1:8">
      <c r="A1531" s="44" t="s">
        <v>992</v>
      </c>
      <c r="B1531" s="44" t="s">
        <v>522</v>
      </c>
      <c r="C1531" s="45">
        <v>46159</v>
      </c>
      <c r="D1531" s="47">
        <v>343</v>
      </c>
      <c r="E1531" s="180">
        <v>-0.2</v>
      </c>
      <c r="F1531" s="47">
        <v>0</v>
      </c>
      <c r="G1531" s="180">
        <v>-1</v>
      </c>
      <c r="H1531" s="47">
        <v>428</v>
      </c>
    </row>
    <row r="1532" spans="1:8">
      <c r="A1532" s="44" t="s">
        <v>992</v>
      </c>
      <c r="B1532" s="44" t="s">
        <v>522</v>
      </c>
      <c r="C1532" s="45">
        <v>46166</v>
      </c>
      <c r="D1532" s="47">
        <v>344</v>
      </c>
      <c r="E1532" s="180">
        <v>-0.18</v>
      </c>
      <c r="F1532" s="47">
        <v>0</v>
      </c>
      <c r="G1532" s="180">
        <v>-1</v>
      </c>
      <c r="H1532" s="47">
        <v>422</v>
      </c>
    </row>
    <row r="1533" spans="1:8">
      <c r="A1533" s="44" t="s">
        <v>992</v>
      </c>
      <c r="B1533" s="44" t="s">
        <v>522</v>
      </c>
      <c r="C1533" s="45">
        <v>46173</v>
      </c>
      <c r="D1533" s="47">
        <v>340</v>
      </c>
      <c r="E1533" s="180">
        <v>-0.1</v>
      </c>
      <c r="F1533" s="49">
        <v>0</v>
      </c>
      <c r="G1533" s="180">
        <v>-1</v>
      </c>
      <c r="H1533" s="47">
        <v>378</v>
      </c>
    </row>
    <row r="1534" spans="1:8">
      <c r="A1534" s="44" t="s">
        <v>992</v>
      </c>
      <c r="B1534" s="44" t="s">
        <v>522</v>
      </c>
      <c r="C1534" s="45">
        <v>46180</v>
      </c>
      <c r="D1534" s="47">
        <v>339</v>
      </c>
      <c r="E1534" s="180">
        <v>0.27</v>
      </c>
      <c r="F1534" s="49">
        <v>0</v>
      </c>
      <c r="G1534" s="180">
        <v>-1</v>
      </c>
      <c r="H1534" s="47">
        <v>267</v>
      </c>
    </row>
    <row r="1535" spans="1:8">
      <c r="A1535" s="44" t="s">
        <v>992</v>
      </c>
      <c r="B1535" s="44" t="s">
        <v>522</v>
      </c>
      <c r="C1535" s="45">
        <v>46187</v>
      </c>
      <c r="D1535" s="47">
        <v>339</v>
      </c>
      <c r="E1535" s="180">
        <v>0.42</v>
      </c>
      <c r="F1535" s="49">
        <v>0</v>
      </c>
      <c r="G1535" s="180">
        <v>-1</v>
      </c>
      <c r="H1535" s="47">
        <v>238</v>
      </c>
    </row>
    <row r="1536" spans="1:8">
      <c r="A1536" s="44" t="s">
        <v>992</v>
      </c>
      <c r="B1536" s="44" t="s">
        <v>119</v>
      </c>
      <c r="C1536" s="45">
        <v>46103</v>
      </c>
      <c r="D1536" s="47">
        <v>681</v>
      </c>
      <c r="E1536" s="181"/>
      <c r="F1536" s="47">
        <v>0</v>
      </c>
      <c r="G1536" s="181"/>
      <c r="H1536" s="47">
        <v>0</v>
      </c>
    </row>
    <row r="1537" spans="1:8">
      <c r="A1537" s="44" t="s">
        <v>992</v>
      </c>
      <c r="B1537" s="44" t="s">
        <v>119</v>
      </c>
      <c r="C1537" s="45">
        <v>46110</v>
      </c>
      <c r="D1537" s="47">
        <v>705</v>
      </c>
      <c r="E1537" s="181"/>
      <c r="F1537" s="47">
        <v>0</v>
      </c>
      <c r="G1537" s="181"/>
      <c r="H1537" s="47">
        <v>0</v>
      </c>
    </row>
    <row r="1538" spans="1:8">
      <c r="A1538" s="44" t="s">
        <v>992</v>
      </c>
      <c r="B1538" s="44" t="s">
        <v>119</v>
      </c>
      <c r="C1538" s="45">
        <v>46117</v>
      </c>
      <c r="D1538" s="47">
        <v>722</v>
      </c>
      <c r="E1538" s="181"/>
      <c r="F1538" s="47">
        <v>0</v>
      </c>
      <c r="G1538" s="181"/>
      <c r="H1538" s="47">
        <v>0</v>
      </c>
    </row>
    <row r="1539" spans="1:8">
      <c r="A1539" s="44" t="s">
        <v>992</v>
      </c>
      <c r="B1539" s="44" t="s">
        <v>119</v>
      </c>
      <c r="C1539" s="45">
        <v>46124</v>
      </c>
      <c r="D1539" s="47">
        <v>754</v>
      </c>
      <c r="E1539" s="181"/>
      <c r="F1539" s="47">
        <v>0</v>
      </c>
      <c r="G1539" s="181"/>
      <c r="H1539" s="47">
        <v>0</v>
      </c>
    </row>
    <row r="1540" spans="1:8">
      <c r="A1540" s="44" t="s">
        <v>992</v>
      </c>
      <c r="B1540" s="44" t="s">
        <v>119</v>
      </c>
      <c r="C1540" s="45">
        <v>46131</v>
      </c>
      <c r="D1540" s="47">
        <v>760</v>
      </c>
      <c r="E1540" s="181"/>
      <c r="F1540" s="47">
        <v>0</v>
      </c>
      <c r="G1540" s="181"/>
      <c r="H1540" s="47">
        <v>0</v>
      </c>
    </row>
    <row r="1541" spans="1:8">
      <c r="A1541" s="44" t="s">
        <v>992</v>
      </c>
      <c r="B1541" s="44" t="s">
        <v>119</v>
      </c>
      <c r="C1541" s="45">
        <v>46138</v>
      </c>
      <c r="D1541" s="47">
        <v>763</v>
      </c>
      <c r="E1541" s="181"/>
      <c r="F1541" s="47">
        <v>0</v>
      </c>
      <c r="G1541" s="181"/>
      <c r="H1541" s="47">
        <v>0</v>
      </c>
    </row>
    <row r="1542" spans="1:8">
      <c r="A1542" s="44" t="s">
        <v>992</v>
      </c>
      <c r="B1542" s="44" t="s">
        <v>119</v>
      </c>
      <c r="C1542" s="45">
        <v>46145</v>
      </c>
      <c r="D1542" s="47">
        <v>764</v>
      </c>
      <c r="E1542" s="181"/>
      <c r="F1542" s="47">
        <v>0</v>
      </c>
      <c r="G1542" s="181"/>
      <c r="H1542" s="47">
        <v>0</v>
      </c>
    </row>
    <row r="1543" spans="1:8">
      <c r="A1543" s="44" t="s">
        <v>992</v>
      </c>
      <c r="B1543" s="44" t="s">
        <v>119</v>
      </c>
      <c r="C1543" s="45">
        <v>46152</v>
      </c>
      <c r="D1543" s="47">
        <v>793</v>
      </c>
      <c r="E1543" s="181"/>
      <c r="F1543" s="47">
        <v>0</v>
      </c>
      <c r="G1543" s="181"/>
      <c r="H1543" s="47">
        <v>0</v>
      </c>
    </row>
    <row r="1544" spans="1:8">
      <c r="A1544" s="44" t="s">
        <v>992</v>
      </c>
      <c r="B1544" s="44" t="s">
        <v>119</v>
      </c>
      <c r="C1544" s="45">
        <v>46159</v>
      </c>
      <c r="D1544" s="47">
        <v>797</v>
      </c>
      <c r="E1544" s="181"/>
      <c r="F1544" s="47">
        <v>0</v>
      </c>
      <c r="G1544" s="181"/>
      <c r="H1544" s="47">
        <v>0</v>
      </c>
    </row>
    <row r="1545" spans="1:8">
      <c r="A1545" s="44" t="s">
        <v>992</v>
      </c>
      <c r="B1545" s="44" t="s">
        <v>119</v>
      </c>
      <c r="C1545" s="45">
        <v>46166</v>
      </c>
      <c r="D1545" s="47">
        <v>809</v>
      </c>
      <c r="E1545" s="181"/>
      <c r="F1545" s="49">
        <v>0</v>
      </c>
      <c r="G1545" s="181"/>
      <c r="H1545" s="47">
        <v>0</v>
      </c>
    </row>
    <row r="1546" spans="1:8">
      <c r="A1546" s="44" t="s">
        <v>992</v>
      </c>
      <c r="B1546" s="44" t="s">
        <v>119</v>
      </c>
      <c r="C1546" s="45">
        <v>46173</v>
      </c>
      <c r="D1546" s="47">
        <v>810</v>
      </c>
      <c r="E1546" s="181"/>
      <c r="F1546" s="49">
        <v>0</v>
      </c>
      <c r="G1546" s="181"/>
      <c r="H1546" s="47">
        <v>0</v>
      </c>
    </row>
    <row r="1547" spans="1:8">
      <c r="A1547" s="44" t="s">
        <v>992</v>
      </c>
      <c r="B1547" s="44" t="s">
        <v>119</v>
      </c>
      <c r="C1547" s="45">
        <v>46180</v>
      </c>
      <c r="D1547" s="47">
        <v>812</v>
      </c>
      <c r="E1547" s="181"/>
      <c r="F1547" s="49">
        <v>0</v>
      </c>
      <c r="G1547" s="181"/>
      <c r="H1547" s="47">
        <v>0</v>
      </c>
    </row>
    <row r="1548" spans="1:8">
      <c r="A1548" s="44" t="s">
        <v>992</v>
      </c>
      <c r="B1548" s="44" t="s">
        <v>119</v>
      </c>
      <c r="C1548" s="45">
        <v>46187</v>
      </c>
      <c r="D1548" s="47">
        <v>815</v>
      </c>
      <c r="E1548" s="181"/>
      <c r="F1548" s="49">
        <v>0</v>
      </c>
      <c r="G1548" s="181"/>
      <c r="H1548" s="47">
        <v>0</v>
      </c>
    </row>
    <row r="1549" spans="1:8">
      <c r="A1549" s="44" t="s">
        <v>992</v>
      </c>
      <c r="B1549" s="44" t="s">
        <v>359</v>
      </c>
      <c r="C1549" s="45">
        <v>46103</v>
      </c>
      <c r="D1549" s="47">
        <v>0</v>
      </c>
      <c r="E1549" s="181"/>
      <c r="F1549" s="47">
        <v>0</v>
      </c>
      <c r="G1549" s="181"/>
      <c r="H1549" s="47">
        <v>0</v>
      </c>
    </row>
    <row r="1550" spans="1:8">
      <c r="A1550" s="44" t="s">
        <v>992</v>
      </c>
      <c r="B1550" s="44" t="s">
        <v>359</v>
      </c>
      <c r="C1550" s="45">
        <v>46110</v>
      </c>
      <c r="D1550" s="47">
        <v>0</v>
      </c>
      <c r="E1550" s="181"/>
      <c r="F1550" s="47">
        <v>0</v>
      </c>
      <c r="G1550" s="181"/>
      <c r="H1550" s="47">
        <v>0</v>
      </c>
    </row>
    <row r="1551" spans="1:8">
      <c r="A1551" s="44" t="s">
        <v>992</v>
      </c>
      <c r="B1551" s="44" t="s">
        <v>359</v>
      </c>
      <c r="C1551" s="45">
        <v>46117</v>
      </c>
      <c r="D1551" s="47">
        <v>0</v>
      </c>
      <c r="E1551" s="181"/>
      <c r="F1551" s="47">
        <v>0</v>
      </c>
      <c r="G1551" s="181"/>
      <c r="H1551" s="47">
        <v>0</v>
      </c>
    </row>
    <row r="1552" spans="1:8">
      <c r="A1552" s="44" t="s">
        <v>992</v>
      </c>
      <c r="B1552" s="44" t="s">
        <v>359</v>
      </c>
      <c r="C1552" s="45">
        <v>46124</v>
      </c>
      <c r="D1552" s="47">
        <v>0</v>
      </c>
      <c r="E1552" s="181"/>
      <c r="F1552" s="47">
        <v>0</v>
      </c>
      <c r="G1552" s="181"/>
      <c r="H1552" s="47">
        <v>0</v>
      </c>
    </row>
    <row r="1553" spans="1:8">
      <c r="A1553" s="44" t="s">
        <v>992</v>
      </c>
      <c r="B1553" s="44" t="s">
        <v>359</v>
      </c>
      <c r="C1553" s="45">
        <v>46131</v>
      </c>
      <c r="D1553" s="47">
        <v>0</v>
      </c>
      <c r="E1553" s="181"/>
      <c r="F1553" s="47">
        <v>0</v>
      </c>
      <c r="G1553" s="181"/>
      <c r="H1553" s="47">
        <v>0</v>
      </c>
    </row>
    <row r="1554" spans="1:8">
      <c r="A1554" s="44" t="s">
        <v>992</v>
      </c>
      <c r="B1554" s="44" t="s">
        <v>359</v>
      </c>
      <c r="C1554" s="45">
        <v>46138</v>
      </c>
      <c r="D1554" s="47">
        <v>0</v>
      </c>
      <c r="E1554" s="181"/>
      <c r="F1554" s="47">
        <v>0</v>
      </c>
      <c r="G1554" s="181"/>
      <c r="H1554" s="47">
        <v>0</v>
      </c>
    </row>
    <row r="1555" spans="1:8">
      <c r="A1555" s="44" t="s">
        <v>992</v>
      </c>
      <c r="B1555" s="44" t="s">
        <v>359</v>
      </c>
      <c r="C1555" s="45">
        <v>46145</v>
      </c>
      <c r="D1555" s="47">
        <v>0</v>
      </c>
      <c r="E1555" s="181"/>
      <c r="F1555" s="47">
        <v>0</v>
      </c>
      <c r="G1555" s="181"/>
      <c r="H1555" s="47">
        <v>0</v>
      </c>
    </row>
    <row r="1556" spans="1:8">
      <c r="A1556" s="44" t="s">
        <v>992</v>
      </c>
      <c r="B1556" s="44" t="s">
        <v>359</v>
      </c>
      <c r="C1556" s="45">
        <v>46152</v>
      </c>
      <c r="D1556" s="47">
        <v>0</v>
      </c>
      <c r="E1556" s="181"/>
      <c r="F1556" s="47">
        <v>0</v>
      </c>
      <c r="G1556" s="181"/>
      <c r="H1556" s="47">
        <v>0</v>
      </c>
    </row>
    <row r="1557" spans="1:8">
      <c r="A1557" s="44" t="s">
        <v>992</v>
      </c>
      <c r="B1557" s="44" t="s">
        <v>359</v>
      </c>
      <c r="C1557" s="45">
        <v>46159</v>
      </c>
      <c r="D1557" s="47">
        <v>0</v>
      </c>
      <c r="E1557" s="181"/>
      <c r="F1557" s="49">
        <v>0</v>
      </c>
      <c r="G1557" s="181"/>
      <c r="H1557" s="47">
        <v>0</v>
      </c>
    </row>
    <row r="1558" spans="1:8">
      <c r="A1558" s="44" t="s">
        <v>992</v>
      </c>
      <c r="B1558" s="44" t="s">
        <v>359</v>
      </c>
      <c r="C1558" s="45">
        <v>46166</v>
      </c>
      <c r="D1558" s="47">
        <v>0</v>
      </c>
      <c r="E1558" s="181"/>
      <c r="F1558" s="49">
        <v>0</v>
      </c>
      <c r="G1558" s="181"/>
      <c r="H1558" s="47">
        <v>0</v>
      </c>
    </row>
    <row r="1559" spans="1:8">
      <c r="A1559" s="44" t="s">
        <v>992</v>
      </c>
      <c r="B1559" s="44" t="s">
        <v>359</v>
      </c>
      <c r="C1559" s="45">
        <v>46173</v>
      </c>
      <c r="D1559" s="47">
        <v>0</v>
      </c>
      <c r="E1559" s="181"/>
      <c r="F1559" s="49">
        <v>0</v>
      </c>
      <c r="G1559" s="181"/>
      <c r="H1559" s="47">
        <v>0</v>
      </c>
    </row>
    <row r="1560" spans="1:8">
      <c r="A1560" s="44" t="s">
        <v>992</v>
      </c>
      <c r="B1560" s="44" t="s">
        <v>359</v>
      </c>
      <c r="C1560" s="45">
        <v>46180</v>
      </c>
      <c r="D1560" s="47">
        <v>0</v>
      </c>
      <c r="E1560" s="181"/>
      <c r="F1560" s="49">
        <v>0</v>
      </c>
      <c r="G1560" s="181"/>
      <c r="H1560" s="47">
        <v>0</v>
      </c>
    </row>
    <row r="1561" spans="1:8">
      <c r="A1561" s="44" t="s">
        <v>992</v>
      </c>
      <c r="B1561" s="44" t="s">
        <v>359</v>
      </c>
      <c r="C1561" s="45">
        <v>46187</v>
      </c>
      <c r="D1561" s="47">
        <v>0</v>
      </c>
      <c r="E1561" s="181"/>
      <c r="F1561" s="49">
        <v>0</v>
      </c>
      <c r="G1561" s="181"/>
      <c r="H1561" s="47">
        <v>0</v>
      </c>
    </row>
    <row r="1562" spans="1:8">
      <c r="A1562" s="44" t="s">
        <v>992</v>
      </c>
      <c r="B1562" s="44" t="s">
        <v>185</v>
      </c>
      <c r="C1562" s="45">
        <v>46103</v>
      </c>
      <c r="D1562" s="47">
        <v>18</v>
      </c>
      <c r="E1562" s="180">
        <v>-0.03</v>
      </c>
      <c r="F1562" s="47">
        <v>0</v>
      </c>
      <c r="G1562" s="180">
        <v>-1</v>
      </c>
      <c r="H1562" s="47">
        <v>19</v>
      </c>
    </row>
    <row r="1563" spans="1:8">
      <c r="A1563" s="44" t="s">
        <v>992</v>
      </c>
      <c r="B1563" s="44" t="s">
        <v>185</v>
      </c>
      <c r="C1563" s="45">
        <v>46110</v>
      </c>
      <c r="D1563" s="47">
        <v>19</v>
      </c>
      <c r="E1563" s="180">
        <v>0.56999999999999995</v>
      </c>
      <c r="F1563" s="47">
        <v>0</v>
      </c>
      <c r="G1563" s="180">
        <v>-1</v>
      </c>
      <c r="H1563" s="47">
        <v>12</v>
      </c>
    </row>
    <row r="1564" spans="1:8">
      <c r="A1564" s="44" t="s">
        <v>992</v>
      </c>
      <c r="B1564" s="44" t="s">
        <v>185</v>
      </c>
      <c r="C1564" s="45">
        <v>46117</v>
      </c>
      <c r="D1564" s="47">
        <v>19</v>
      </c>
      <c r="E1564" s="180">
        <v>2.11</v>
      </c>
      <c r="F1564" s="47">
        <v>0</v>
      </c>
      <c r="G1564" s="180">
        <v>-1</v>
      </c>
      <c r="H1564" s="47">
        <v>6</v>
      </c>
    </row>
    <row r="1565" spans="1:8">
      <c r="A1565" s="44" t="s">
        <v>992</v>
      </c>
      <c r="B1565" s="44" t="s">
        <v>185</v>
      </c>
      <c r="C1565" s="45">
        <v>46124</v>
      </c>
      <c r="D1565" s="47">
        <v>19</v>
      </c>
      <c r="E1565" s="180">
        <v>0.74</v>
      </c>
      <c r="F1565" s="47">
        <v>0</v>
      </c>
      <c r="G1565" s="180">
        <v>-1</v>
      </c>
      <c r="H1565" s="47">
        <v>11</v>
      </c>
    </row>
    <row r="1566" spans="1:8">
      <c r="A1566" s="44" t="s">
        <v>992</v>
      </c>
      <c r="B1566" s="44" t="s">
        <v>185</v>
      </c>
      <c r="C1566" s="45">
        <v>46131</v>
      </c>
      <c r="D1566" s="47">
        <v>20</v>
      </c>
      <c r="E1566" s="180">
        <v>5.79</v>
      </c>
      <c r="F1566" s="47">
        <v>0</v>
      </c>
      <c r="G1566" s="180">
        <v>-1</v>
      </c>
      <c r="H1566" s="47">
        <v>3</v>
      </c>
    </row>
    <row r="1567" spans="1:8">
      <c r="A1567" s="44" t="s">
        <v>992</v>
      </c>
      <c r="B1567" s="44" t="s">
        <v>185</v>
      </c>
      <c r="C1567" s="45">
        <v>46138</v>
      </c>
      <c r="D1567" s="47">
        <v>21</v>
      </c>
      <c r="E1567" s="180">
        <v>0.14000000000000001</v>
      </c>
      <c r="F1567" s="47">
        <v>0</v>
      </c>
      <c r="G1567" s="180">
        <v>-1</v>
      </c>
      <c r="H1567" s="47">
        <v>18</v>
      </c>
    </row>
    <row r="1568" spans="1:8">
      <c r="A1568" s="44" t="s">
        <v>992</v>
      </c>
      <c r="B1568" s="44" t="s">
        <v>185</v>
      </c>
      <c r="C1568" s="45">
        <v>46145</v>
      </c>
      <c r="D1568" s="47">
        <v>20</v>
      </c>
      <c r="E1568" s="180">
        <v>0.77</v>
      </c>
      <c r="F1568" s="47">
        <v>0</v>
      </c>
      <c r="G1568" s="180">
        <v>-1</v>
      </c>
      <c r="H1568" s="47">
        <v>11</v>
      </c>
    </row>
    <row r="1569" spans="1:8">
      <c r="A1569" s="44" t="s">
        <v>992</v>
      </c>
      <c r="B1569" s="44" t="s">
        <v>185</v>
      </c>
      <c r="C1569" s="45">
        <v>46152</v>
      </c>
      <c r="D1569" s="47">
        <v>19</v>
      </c>
      <c r="E1569" s="180">
        <v>1.66</v>
      </c>
      <c r="F1569" s="47">
        <v>0</v>
      </c>
      <c r="G1569" s="180">
        <v>-1</v>
      </c>
      <c r="H1569" s="47">
        <v>7</v>
      </c>
    </row>
    <row r="1570" spans="1:8">
      <c r="A1570" s="44" t="s">
        <v>992</v>
      </c>
      <c r="B1570" s="44" t="s">
        <v>185</v>
      </c>
      <c r="C1570" s="45">
        <v>46159</v>
      </c>
      <c r="D1570" s="47">
        <v>20</v>
      </c>
      <c r="E1570" s="180">
        <v>5.6</v>
      </c>
      <c r="F1570" s="47">
        <v>0</v>
      </c>
      <c r="G1570" s="180">
        <v>-1</v>
      </c>
      <c r="H1570" s="47">
        <v>3</v>
      </c>
    </row>
    <row r="1571" spans="1:8">
      <c r="A1571" s="44" t="s">
        <v>992</v>
      </c>
      <c r="B1571" s="44" t="s">
        <v>185</v>
      </c>
      <c r="C1571" s="45">
        <v>46166</v>
      </c>
      <c r="D1571" s="47">
        <v>20</v>
      </c>
      <c r="E1571" s="180">
        <v>4.0999999999999996</v>
      </c>
      <c r="F1571" s="47">
        <v>0</v>
      </c>
      <c r="G1571" s="180">
        <v>-1</v>
      </c>
      <c r="H1571" s="47">
        <v>4</v>
      </c>
    </row>
    <row r="1572" spans="1:8">
      <c r="A1572" s="44" t="s">
        <v>992</v>
      </c>
      <c r="B1572" s="44" t="s">
        <v>185</v>
      </c>
      <c r="C1572" s="45">
        <v>46173</v>
      </c>
      <c r="D1572" s="47">
        <v>20</v>
      </c>
      <c r="E1572" s="180">
        <v>1.92</v>
      </c>
      <c r="F1572" s="47">
        <v>0</v>
      </c>
      <c r="G1572" s="180">
        <v>-1</v>
      </c>
      <c r="H1572" s="47">
        <v>7</v>
      </c>
    </row>
    <row r="1573" spans="1:8">
      <c r="A1573" s="44" t="s">
        <v>992</v>
      </c>
      <c r="B1573" s="44" t="s">
        <v>185</v>
      </c>
      <c r="C1573" s="45">
        <v>46180</v>
      </c>
      <c r="D1573" s="47">
        <v>18</v>
      </c>
      <c r="E1573" s="180">
        <v>1.92</v>
      </c>
      <c r="F1573" s="47">
        <v>0</v>
      </c>
      <c r="G1573" s="180">
        <v>-1</v>
      </c>
      <c r="H1573" s="47">
        <v>6</v>
      </c>
    </row>
    <row r="1574" spans="1:8">
      <c r="A1574" s="44" t="s">
        <v>992</v>
      </c>
      <c r="B1574" s="44" t="s">
        <v>185</v>
      </c>
      <c r="C1574" s="45">
        <v>46187</v>
      </c>
      <c r="D1574" s="47">
        <v>18</v>
      </c>
      <c r="E1574" s="180">
        <v>0.84</v>
      </c>
      <c r="F1574" s="47">
        <v>0</v>
      </c>
      <c r="G1574" s="180">
        <v>-1</v>
      </c>
      <c r="H1574" s="47">
        <v>10</v>
      </c>
    </row>
    <row r="1575" spans="1:8">
      <c r="A1575" s="44" t="s">
        <v>992</v>
      </c>
      <c r="B1575" s="44" t="s">
        <v>133</v>
      </c>
      <c r="C1575" s="45">
        <v>46103</v>
      </c>
      <c r="D1575" s="47">
        <v>3081</v>
      </c>
      <c r="E1575" s="180">
        <v>1.53</v>
      </c>
      <c r="F1575" s="47">
        <v>0</v>
      </c>
      <c r="G1575" s="180">
        <v>-1</v>
      </c>
      <c r="H1575" s="47">
        <v>1216</v>
      </c>
    </row>
    <row r="1576" spans="1:8">
      <c r="A1576" s="44" t="s">
        <v>992</v>
      </c>
      <c r="B1576" s="44" t="s">
        <v>133</v>
      </c>
      <c r="C1576" s="45">
        <v>46110</v>
      </c>
      <c r="D1576" s="47">
        <v>2533</v>
      </c>
      <c r="E1576" s="180">
        <v>1.1000000000000001</v>
      </c>
      <c r="F1576" s="47">
        <v>0</v>
      </c>
      <c r="G1576" s="180">
        <v>-1</v>
      </c>
      <c r="H1576" s="47">
        <v>1205</v>
      </c>
    </row>
    <row r="1577" spans="1:8">
      <c r="A1577" s="44" t="s">
        <v>992</v>
      </c>
      <c r="B1577" s="44" t="s">
        <v>133</v>
      </c>
      <c r="C1577" s="45">
        <v>46117</v>
      </c>
      <c r="D1577" s="47">
        <v>2422</v>
      </c>
      <c r="E1577" s="180">
        <v>1.1299999999999999</v>
      </c>
      <c r="F1577" s="47">
        <v>0</v>
      </c>
      <c r="G1577" s="180">
        <v>-1</v>
      </c>
      <c r="H1577" s="47">
        <v>1139</v>
      </c>
    </row>
    <row r="1578" spans="1:8">
      <c r="A1578" s="44" t="s">
        <v>992</v>
      </c>
      <c r="B1578" s="44" t="s">
        <v>133</v>
      </c>
      <c r="C1578" s="45">
        <v>46124</v>
      </c>
      <c r="D1578" s="47">
        <v>2447</v>
      </c>
      <c r="E1578" s="180">
        <v>0.63</v>
      </c>
      <c r="F1578" s="47">
        <v>0</v>
      </c>
      <c r="G1578" s="180">
        <v>-1</v>
      </c>
      <c r="H1578" s="47">
        <v>1498</v>
      </c>
    </row>
    <row r="1579" spans="1:8">
      <c r="A1579" s="44" t="s">
        <v>992</v>
      </c>
      <c r="B1579" s="44" t="s">
        <v>133</v>
      </c>
      <c r="C1579" s="45">
        <v>46131</v>
      </c>
      <c r="D1579" s="47">
        <v>2420</v>
      </c>
      <c r="E1579" s="180">
        <v>0.52</v>
      </c>
      <c r="F1579" s="47">
        <v>0</v>
      </c>
      <c r="G1579" s="180">
        <v>-1</v>
      </c>
      <c r="H1579" s="47">
        <v>1591</v>
      </c>
    </row>
    <row r="1580" spans="1:8">
      <c r="A1580" s="44" t="s">
        <v>992</v>
      </c>
      <c r="B1580" s="44" t="s">
        <v>133</v>
      </c>
      <c r="C1580" s="45">
        <v>46138</v>
      </c>
      <c r="D1580" s="47">
        <v>2475</v>
      </c>
      <c r="E1580" s="180">
        <v>0.56999999999999995</v>
      </c>
      <c r="F1580" s="47">
        <v>0</v>
      </c>
      <c r="G1580" s="180">
        <v>-1</v>
      </c>
      <c r="H1580" s="47">
        <v>1578</v>
      </c>
    </row>
    <row r="1581" spans="1:8">
      <c r="A1581" s="44" t="s">
        <v>992</v>
      </c>
      <c r="B1581" s="44" t="s">
        <v>133</v>
      </c>
      <c r="C1581" s="45">
        <v>46145</v>
      </c>
      <c r="D1581" s="47">
        <v>2411</v>
      </c>
      <c r="E1581" s="180">
        <v>0.42</v>
      </c>
      <c r="F1581" s="47">
        <v>0</v>
      </c>
      <c r="G1581" s="180">
        <v>-1</v>
      </c>
      <c r="H1581" s="47">
        <v>1696</v>
      </c>
    </row>
    <row r="1582" spans="1:8">
      <c r="A1582" s="44" t="s">
        <v>992</v>
      </c>
      <c r="B1582" s="44" t="s">
        <v>133</v>
      </c>
      <c r="C1582" s="45">
        <v>46152</v>
      </c>
      <c r="D1582" s="47">
        <v>2379</v>
      </c>
      <c r="E1582" s="180">
        <v>0.33</v>
      </c>
      <c r="F1582" s="47">
        <v>0</v>
      </c>
      <c r="G1582" s="180">
        <v>-1</v>
      </c>
      <c r="H1582" s="47">
        <v>1794</v>
      </c>
    </row>
    <row r="1583" spans="1:8">
      <c r="A1583" s="44" t="s">
        <v>992</v>
      </c>
      <c r="B1583" s="44" t="s">
        <v>133</v>
      </c>
      <c r="C1583" s="45">
        <v>46159</v>
      </c>
      <c r="D1583" s="47">
        <v>2419</v>
      </c>
      <c r="E1583" s="180">
        <v>0.4</v>
      </c>
      <c r="F1583" s="47">
        <v>0</v>
      </c>
      <c r="G1583" s="180">
        <v>-1</v>
      </c>
      <c r="H1583" s="47">
        <v>1727</v>
      </c>
    </row>
    <row r="1584" spans="1:8">
      <c r="A1584" s="44" t="s">
        <v>992</v>
      </c>
      <c r="B1584" s="44" t="s">
        <v>133</v>
      </c>
      <c r="C1584" s="45">
        <v>46166</v>
      </c>
      <c r="D1584" s="47">
        <v>2464</v>
      </c>
      <c r="E1584" s="180">
        <v>0.51</v>
      </c>
      <c r="F1584" s="47">
        <v>0</v>
      </c>
      <c r="G1584" s="180">
        <v>-1</v>
      </c>
      <c r="H1584" s="47">
        <v>1637</v>
      </c>
    </row>
    <row r="1585" spans="1:8">
      <c r="A1585" s="44" t="s">
        <v>992</v>
      </c>
      <c r="B1585" s="44" t="s">
        <v>133</v>
      </c>
      <c r="C1585" s="45">
        <v>46173</v>
      </c>
      <c r="D1585" s="47">
        <v>3127</v>
      </c>
      <c r="E1585" s="180">
        <v>0.7</v>
      </c>
      <c r="F1585" s="47">
        <v>0</v>
      </c>
      <c r="G1585" s="180">
        <v>-1</v>
      </c>
      <c r="H1585" s="47">
        <v>1835</v>
      </c>
    </row>
    <row r="1586" spans="1:8">
      <c r="A1586" s="44" t="s">
        <v>992</v>
      </c>
      <c r="B1586" s="44" t="s">
        <v>133</v>
      </c>
      <c r="C1586" s="45">
        <v>46180</v>
      </c>
      <c r="D1586" s="47">
        <v>3232</v>
      </c>
      <c r="E1586" s="180">
        <v>0.8</v>
      </c>
      <c r="F1586" s="47">
        <v>0</v>
      </c>
      <c r="G1586" s="180">
        <v>-1</v>
      </c>
      <c r="H1586" s="47">
        <v>1800</v>
      </c>
    </row>
    <row r="1587" spans="1:8">
      <c r="A1587" s="44" t="s">
        <v>992</v>
      </c>
      <c r="B1587" s="44" t="s">
        <v>133</v>
      </c>
      <c r="C1587" s="45">
        <v>46187</v>
      </c>
      <c r="D1587" s="47">
        <v>3225</v>
      </c>
      <c r="E1587" s="180">
        <v>0.76</v>
      </c>
      <c r="F1587" s="47">
        <v>0</v>
      </c>
      <c r="G1587" s="180">
        <v>-1</v>
      </c>
      <c r="H1587" s="47">
        <v>1837</v>
      </c>
    </row>
    <row r="1588" spans="1:8">
      <c r="A1588" s="44" t="s">
        <v>992</v>
      </c>
      <c r="B1588" s="44" t="s">
        <v>282</v>
      </c>
      <c r="C1588" s="45">
        <v>46103</v>
      </c>
      <c r="D1588" s="47">
        <v>1</v>
      </c>
      <c r="E1588" s="181"/>
      <c r="F1588" s="47">
        <v>0</v>
      </c>
      <c r="G1588" s="181"/>
      <c r="H1588" s="47">
        <v>0</v>
      </c>
    </row>
    <row r="1589" spans="1:8">
      <c r="A1589" s="44" t="s">
        <v>992</v>
      </c>
      <c r="B1589" s="44" t="s">
        <v>282</v>
      </c>
      <c r="C1589" s="45">
        <v>46110</v>
      </c>
      <c r="D1589" s="47">
        <v>1</v>
      </c>
      <c r="E1589" s="181"/>
      <c r="F1589" s="47">
        <v>0</v>
      </c>
      <c r="G1589" s="181"/>
      <c r="H1589" s="47">
        <v>0</v>
      </c>
    </row>
    <row r="1590" spans="1:8">
      <c r="A1590" s="44" t="s">
        <v>992</v>
      </c>
      <c r="B1590" s="44" t="s">
        <v>282</v>
      </c>
      <c r="C1590" s="45">
        <v>46117</v>
      </c>
      <c r="D1590" s="47">
        <v>1</v>
      </c>
      <c r="E1590" s="181"/>
      <c r="F1590" s="47">
        <v>0</v>
      </c>
      <c r="G1590" s="181"/>
      <c r="H1590" s="47">
        <v>0</v>
      </c>
    </row>
    <row r="1591" spans="1:8">
      <c r="A1591" s="44" t="s">
        <v>992</v>
      </c>
      <c r="B1591" s="44" t="s">
        <v>282</v>
      </c>
      <c r="C1591" s="45">
        <v>46124</v>
      </c>
      <c r="D1591" s="47">
        <v>1</v>
      </c>
      <c r="E1591" s="181"/>
      <c r="F1591" s="47">
        <v>0</v>
      </c>
      <c r="G1591" s="181"/>
      <c r="H1591" s="47">
        <v>0</v>
      </c>
    </row>
    <row r="1592" spans="1:8">
      <c r="A1592" s="44" t="s">
        <v>992</v>
      </c>
      <c r="B1592" s="44" t="s">
        <v>282</v>
      </c>
      <c r="C1592" s="45">
        <v>46131</v>
      </c>
      <c r="D1592" s="47">
        <v>1</v>
      </c>
      <c r="E1592" s="181"/>
      <c r="F1592" s="47">
        <v>0</v>
      </c>
      <c r="G1592" s="181"/>
      <c r="H1592" s="47">
        <v>0</v>
      </c>
    </row>
    <row r="1593" spans="1:8">
      <c r="A1593" s="44" t="s">
        <v>992</v>
      </c>
      <c r="B1593" s="44" t="s">
        <v>282</v>
      </c>
      <c r="C1593" s="45">
        <v>46138</v>
      </c>
      <c r="D1593" s="47">
        <v>1</v>
      </c>
      <c r="E1593" s="181"/>
      <c r="F1593" s="47">
        <v>0</v>
      </c>
      <c r="G1593" s="181"/>
      <c r="H1593" s="47">
        <v>0</v>
      </c>
    </row>
    <row r="1594" spans="1:8">
      <c r="A1594" s="44" t="s">
        <v>992</v>
      </c>
      <c r="B1594" s="44" t="s">
        <v>282</v>
      </c>
      <c r="C1594" s="45">
        <v>46145</v>
      </c>
      <c r="D1594" s="47">
        <v>1</v>
      </c>
      <c r="E1594" s="181"/>
      <c r="F1594" s="47">
        <v>0</v>
      </c>
      <c r="G1594" s="181"/>
      <c r="H1594" s="47">
        <v>0</v>
      </c>
    </row>
    <row r="1595" spans="1:8">
      <c r="A1595" s="44" t="s">
        <v>992</v>
      </c>
      <c r="B1595" s="44" t="s">
        <v>282</v>
      </c>
      <c r="C1595" s="45">
        <v>46152</v>
      </c>
      <c r="D1595" s="47">
        <v>1</v>
      </c>
      <c r="E1595" s="181"/>
      <c r="F1595" s="47">
        <v>0</v>
      </c>
      <c r="G1595" s="181"/>
      <c r="H1595" s="47">
        <v>0</v>
      </c>
    </row>
    <row r="1596" spans="1:8">
      <c r="A1596" s="44" t="s">
        <v>992</v>
      </c>
      <c r="B1596" s="44" t="s">
        <v>282</v>
      </c>
      <c r="C1596" s="45">
        <v>46159</v>
      </c>
      <c r="D1596" s="47">
        <v>1</v>
      </c>
      <c r="E1596" s="181"/>
      <c r="F1596" s="47">
        <v>0</v>
      </c>
      <c r="G1596" s="181"/>
      <c r="H1596" s="47">
        <v>0</v>
      </c>
    </row>
    <row r="1597" spans="1:8">
      <c r="A1597" s="44" t="s">
        <v>992</v>
      </c>
      <c r="B1597" s="44" t="s">
        <v>282</v>
      </c>
      <c r="C1597" s="45">
        <v>46166</v>
      </c>
      <c r="D1597" s="47">
        <v>1</v>
      </c>
      <c r="E1597" s="181"/>
      <c r="F1597" s="47">
        <v>0</v>
      </c>
      <c r="G1597" s="181"/>
      <c r="H1597" s="47">
        <v>0</v>
      </c>
    </row>
    <row r="1598" spans="1:8">
      <c r="A1598" s="44" t="s">
        <v>992</v>
      </c>
      <c r="B1598" s="44" t="s">
        <v>282</v>
      </c>
      <c r="C1598" s="45">
        <v>46173</v>
      </c>
      <c r="D1598" s="47">
        <v>1</v>
      </c>
      <c r="E1598" s="181"/>
      <c r="F1598" s="47">
        <v>0</v>
      </c>
      <c r="G1598" s="181"/>
      <c r="H1598" s="47">
        <v>0</v>
      </c>
    </row>
    <row r="1599" spans="1:8">
      <c r="A1599" s="44" t="s">
        <v>992</v>
      </c>
      <c r="B1599" s="44" t="s">
        <v>282</v>
      </c>
      <c r="C1599" s="45">
        <v>46180</v>
      </c>
      <c r="D1599" s="47">
        <v>1</v>
      </c>
      <c r="E1599" s="181"/>
      <c r="F1599" s="47">
        <v>0</v>
      </c>
      <c r="G1599" s="181"/>
      <c r="H1599" s="47">
        <v>0</v>
      </c>
    </row>
    <row r="1600" spans="1:8">
      <c r="A1600" s="44" t="s">
        <v>992</v>
      </c>
      <c r="B1600" s="44" t="s">
        <v>282</v>
      </c>
      <c r="C1600" s="45">
        <v>46187</v>
      </c>
      <c r="D1600" s="47">
        <v>1</v>
      </c>
      <c r="E1600" s="181"/>
      <c r="F1600" s="47">
        <v>0</v>
      </c>
      <c r="G1600" s="181"/>
      <c r="H1600" s="47">
        <v>0</v>
      </c>
    </row>
    <row r="1601" spans="1:8">
      <c r="A1601" s="44" t="s">
        <v>992</v>
      </c>
      <c r="B1601" s="44" t="s">
        <v>243</v>
      </c>
      <c r="C1601" s="45">
        <v>46103</v>
      </c>
      <c r="D1601" s="47">
        <v>6</v>
      </c>
      <c r="E1601" s="181"/>
      <c r="F1601" s="47">
        <v>0</v>
      </c>
      <c r="G1601" s="181"/>
      <c r="H1601" s="47">
        <v>0</v>
      </c>
    </row>
    <row r="1602" spans="1:8">
      <c r="A1602" s="44" t="s">
        <v>992</v>
      </c>
      <c r="B1602" s="44" t="s">
        <v>243</v>
      </c>
      <c r="C1602" s="45">
        <v>46110</v>
      </c>
      <c r="D1602" s="47">
        <v>6</v>
      </c>
      <c r="E1602" s="181"/>
      <c r="F1602" s="47">
        <v>0</v>
      </c>
      <c r="G1602" s="181"/>
      <c r="H1602" s="47">
        <v>0</v>
      </c>
    </row>
    <row r="1603" spans="1:8">
      <c r="A1603" s="44" t="s">
        <v>992</v>
      </c>
      <c r="B1603" s="44" t="s">
        <v>243</v>
      </c>
      <c r="C1603" s="45">
        <v>46117</v>
      </c>
      <c r="D1603" s="47">
        <v>6</v>
      </c>
      <c r="E1603" s="181"/>
      <c r="F1603" s="47">
        <v>0</v>
      </c>
      <c r="G1603" s="181"/>
      <c r="H1603" s="47">
        <v>0</v>
      </c>
    </row>
    <row r="1604" spans="1:8">
      <c r="A1604" s="44" t="s">
        <v>992</v>
      </c>
      <c r="B1604" s="44" t="s">
        <v>243</v>
      </c>
      <c r="C1604" s="45">
        <v>46124</v>
      </c>
      <c r="D1604" s="47">
        <v>6</v>
      </c>
      <c r="E1604" s="181"/>
      <c r="F1604" s="47">
        <v>0</v>
      </c>
      <c r="G1604" s="181"/>
      <c r="H1604" s="47">
        <v>0</v>
      </c>
    </row>
    <row r="1605" spans="1:8">
      <c r="A1605" s="44" t="s">
        <v>992</v>
      </c>
      <c r="B1605" s="44" t="s">
        <v>243</v>
      </c>
      <c r="C1605" s="45">
        <v>46131</v>
      </c>
      <c r="D1605" s="47">
        <v>6</v>
      </c>
      <c r="E1605" s="181"/>
      <c r="F1605" s="47">
        <v>0</v>
      </c>
      <c r="G1605" s="181"/>
      <c r="H1605" s="47">
        <v>0</v>
      </c>
    </row>
    <row r="1606" spans="1:8">
      <c r="A1606" s="44" t="s">
        <v>992</v>
      </c>
      <c r="B1606" s="44" t="s">
        <v>243</v>
      </c>
      <c r="C1606" s="45">
        <v>46138</v>
      </c>
      <c r="D1606" s="47">
        <v>6</v>
      </c>
      <c r="E1606" s="181"/>
      <c r="F1606" s="47">
        <v>0</v>
      </c>
      <c r="G1606" s="181"/>
      <c r="H1606" s="47">
        <v>0</v>
      </c>
    </row>
    <row r="1607" spans="1:8">
      <c r="A1607" s="44" t="s">
        <v>992</v>
      </c>
      <c r="B1607" s="44" t="s">
        <v>243</v>
      </c>
      <c r="C1607" s="45">
        <v>46145</v>
      </c>
      <c r="D1607" s="47">
        <v>6</v>
      </c>
      <c r="E1607" s="181"/>
      <c r="F1607" s="47">
        <v>0</v>
      </c>
      <c r="G1607" s="181"/>
      <c r="H1607" s="47">
        <v>0</v>
      </c>
    </row>
    <row r="1608" spans="1:8">
      <c r="A1608" s="44" t="s">
        <v>992</v>
      </c>
      <c r="B1608" s="44" t="s">
        <v>243</v>
      </c>
      <c r="C1608" s="45">
        <v>46152</v>
      </c>
      <c r="D1608" s="47">
        <v>6</v>
      </c>
      <c r="E1608" s="181"/>
      <c r="F1608" s="47">
        <v>0</v>
      </c>
      <c r="G1608" s="181"/>
      <c r="H1608" s="47">
        <v>0</v>
      </c>
    </row>
    <row r="1609" spans="1:8">
      <c r="A1609" s="44" t="s">
        <v>992</v>
      </c>
      <c r="B1609" s="44" t="s">
        <v>243</v>
      </c>
      <c r="C1609" s="45">
        <v>46159</v>
      </c>
      <c r="D1609" s="47">
        <v>6</v>
      </c>
      <c r="E1609" s="181"/>
      <c r="F1609" s="47">
        <v>0</v>
      </c>
      <c r="G1609" s="181"/>
      <c r="H1609" s="47">
        <v>0</v>
      </c>
    </row>
    <row r="1610" spans="1:8">
      <c r="A1610" s="44" t="s">
        <v>992</v>
      </c>
      <c r="B1610" s="44" t="s">
        <v>243</v>
      </c>
      <c r="C1610" s="45">
        <v>46166</v>
      </c>
      <c r="D1610" s="47">
        <v>6</v>
      </c>
      <c r="E1610" s="181"/>
      <c r="F1610" s="47">
        <v>0</v>
      </c>
      <c r="G1610" s="181"/>
      <c r="H1610" s="47">
        <v>0</v>
      </c>
    </row>
    <row r="1611" spans="1:8">
      <c r="A1611" s="44" t="s">
        <v>992</v>
      </c>
      <c r="B1611" s="44" t="s">
        <v>243</v>
      </c>
      <c r="C1611" s="45">
        <v>46173</v>
      </c>
      <c r="D1611" s="47">
        <v>6</v>
      </c>
      <c r="E1611" s="181"/>
      <c r="F1611" s="49">
        <v>0</v>
      </c>
      <c r="G1611" s="181"/>
      <c r="H1611" s="47">
        <v>0</v>
      </c>
    </row>
    <row r="1612" spans="1:8">
      <c r="A1612" s="44" t="s">
        <v>992</v>
      </c>
      <c r="B1612" s="44" t="s">
        <v>243</v>
      </c>
      <c r="C1612" s="45">
        <v>46180</v>
      </c>
      <c r="D1612" s="47">
        <v>6</v>
      </c>
      <c r="E1612" s="181"/>
      <c r="F1612" s="49">
        <v>0</v>
      </c>
      <c r="G1612" s="181"/>
      <c r="H1612" s="47">
        <v>0</v>
      </c>
    </row>
    <row r="1613" spans="1:8">
      <c r="A1613" s="44" t="s">
        <v>992</v>
      </c>
      <c r="B1613" s="44" t="s">
        <v>243</v>
      </c>
      <c r="C1613" s="45">
        <v>46187</v>
      </c>
      <c r="D1613" s="47">
        <v>6</v>
      </c>
      <c r="E1613" s="181"/>
      <c r="F1613" s="49">
        <v>0</v>
      </c>
      <c r="G1613" s="181"/>
      <c r="H1613" s="47">
        <v>0</v>
      </c>
    </row>
    <row r="1614" spans="1:8">
      <c r="A1614" s="44" t="s">
        <v>992</v>
      </c>
      <c r="B1614" s="44" t="s">
        <v>361</v>
      </c>
      <c r="C1614" s="45">
        <v>46103</v>
      </c>
      <c r="D1614" s="47">
        <v>0</v>
      </c>
      <c r="E1614" s="181"/>
      <c r="F1614" s="49">
        <v>0</v>
      </c>
      <c r="G1614" s="181"/>
      <c r="H1614" s="49">
        <v>0</v>
      </c>
    </row>
    <row r="1615" spans="1:8">
      <c r="A1615" s="44" t="s">
        <v>992</v>
      </c>
      <c r="B1615" s="44" t="s">
        <v>361</v>
      </c>
      <c r="C1615" s="45">
        <v>46110</v>
      </c>
      <c r="D1615" s="47">
        <v>0</v>
      </c>
      <c r="E1615" s="181"/>
      <c r="F1615" s="49">
        <v>0</v>
      </c>
      <c r="G1615" s="181"/>
      <c r="H1615" s="49">
        <v>0</v>
      </c>
    </row>
    <row r="1616" spans="1:8">
      <c r="A1616" s="44" t="s">
        <v>992</v>
      </c>
      <c r="B1616" s="44" t="s">
        <v>361</v>
      </c>
      <c r="C1616" s="45">
        <v>46117</v>
      </c>
      <c r="D1616" s="47">
        <v>0</v>
      </c>
      <c r="E1616" s="181"/>
      <c r="F1616" s="49">
        <v>0</v>
      </c>
      <c r="G1616" s="181"/>
      <c r="H1616" s="49">
        <v>0</v>
      </c>
    </row>
    <row r="1617" spans="1:8">
      <c r="A1617" s="44" t="s">
        <v>992</v>
      </c>
      <c r="B1617" s="44" t="s">
        <v>361</v>
      </c>
      <c r="C1617" s="45">
        <v>46124</v>
      </c>
      <c r="D1617" s="47">
        <v>0</v>
      </c>
      <c r="E1617" s="181"/>
      <c r="F1617" s="47">
        <v>0</v>
      </c>
      <c r="G1617" s="181"/>
      <c r="H1617" s="47">
        <v>0</v>
      </c>
    </row>
    <row r="1618" spans="1:8">
      <c r="A1618" s="44" t="s">
        <v>992</v>
      </c>
      <c r="B1618" s="44" t="s">
        <v>361</v>
      </c>
      <c r="C1618" s="45">
        <v>46131</v>
      </c>
      <c r="D1618" s="47">
        <v>0</v>
      </c>
      <c r="E1618" s="181"/>
      <c r="F1618" s="47">
        <v>0</v>
      </c>
      <c r="G1618" s="181"/>
      <c r="H1618" s="47">
        <v>0</v>
      </c>
    </row>
    <row r="1619" spans="1:8">
      <c r="A1619" s="44" t="s">
        <v>992</v>
      </c>
      <c r="B1619" s="44" t="s">
        <v>361</v>
      </c>
      <c r="C1619" s="45">
        <v>46138</v>
      </c>
      <c r="D1619" s="47">
        <v>0</v>
      </c>
      <c r="E1619" s="181"/>
      <c r="F1619" s="47">
        <v>0</v>
      </c>
      <c r="G1619" s="181"/>
      <c r="H1619" s="47">
        <v>0</v>
      </c>
    </row>
    <row r="1620" spans="1:8">
      <c r="A1620" s="44" t="s">
        <v>992</v>
      </c>
      <c r="B1620" s="44" t="s">
        <v>361</v>
      </c>
      <c r="C1620" s="45">
        <v>46145</v>
      </c>
      <c r="D1620" s="47">
        <v>0</v>
      </c>
      <c r="E1620" s="181"/>
      <c r="F1620" s="47">
        <v>0</v>
      </c>
      <c r="G1620" s="181"/>
      <c r="H1620" s="47">
        <v>0</v>
      </c>
    </row>
    <row r="1621" spans="1:8">
      <c r="A1621" s="44" t="s">
        <v>992</v>
      </c>
      <c r="B1621" s="44" t="s">
        <v>361</v>
      </c>
      <c r="C1621" s="45">
        <v>46152</v>
      </c>
      <c r="D1621" s="47">
        <v>0</v>
      </c>
      <c r="E1621" s="181"/>
      <c r="F1621" s="47">
        <v>0</v>
      </c>
      <c r="G1621" s="181"/>
      <c r="H1621" s="47">
        <v>0</v>
      </c>
    </row>
    <row r="1622" spans="1:8">
      <c r="A1622" s="44" t="s">
        <v>992</v>
      </c>
      <c r="B1622" s="44" t="s">
        <v>361</v>
      </c>
      <c r="C1622" s="45">
        <v>46159</v>
      </c>
      <c r="D1622" s="47">
        <v>0</v>
      </c>
      <c r="E1622" s="181"/>
      <c r="F1622" s="47">
        <v>0</v>
      </c>
      <c r="G1622" s="181"/>
      <c r="H1622" s="47">
        <v>0</v>
      </c>
    </row>
    <row r="1623" spans="1:8">
      <c r="A1623" s="44" t="s">
        <v>992</v>
      </c>
      <c r="B1623" s="44" t="s">
        <v>361</v>
      </c>
      <c r="C1623" s="45">
        <v>46166</v>
      </c>
      <c r="D1623" s="47">
        <v>0</v>
      </c>
      <c r="E1623" s="181"/>
      <c r="F1623" s="49">
        <v>0</v>
      </c>
      <c r="G1623" s="181"/>
      <c r="H1623" s="47">
        <v>0</v>
      </c>
    </row>
    <row r="1624" spans="1:8">
      <c r="A1624" s="44" t="s">
        <v>992</v>
      </c>
      <c r="B1624" s="44" t="s">
        <v>361</v>
      </c>
      <c r="C1624" s="45">
        <v>46173</v>
      </c>
      <c r="D1624" s="47">
        <v>0</v>
      </c>
      <c r="E1624" s="181"/>
      <c r="F1624" s="49">
        <v>0</v>
      </c>
      <c r="G1624" s="181"/>
      <c r="H1624" s="47">
        <v>0</v>
      </c>
    </row>
    <row r="1625" spans="1:8">
      <c r="A1625" s="44" t="s">
        <v>992</v>
      </c>
      <c r="B1625" s="44" t="s">
        <v>361</v>
      </c>
      <c r="C1625" s="45">
        <v>46180</v>
      </c>
      <c r="D1625" s="47">
        <v>0</v>
      </c>
      <c r="E1625" s="181"/>
      <c r="F1625" s="49">
        <v>0</v>
      </c>
      <c r="G1625" s="181"/>
      <c r="H1625" s="47">
        <v>0</v>
      </c>
    </row>
    <row r="1626" spans="1:8">
      <c r="A1626" s="44" t="s">
        <v>992</v>
      </c>
      <c r="B1626" s="44" t="s">
        <v>361</v>
      </c>
      <c r="C1626" s="45">
        <v>46187</v>
      </c>
      <c r="D1626" s="47">
        <v>0</v>
      </c>
      <c r="E1626" s="181"/>
      <c r="F1626" s="49">
        <v>0</v>
      </c>
      <c r="G1626" s="181"/>
      <c r="H1626" s="47">
        <v>0</v>
      </c>
    </row>
    <row r="1627" spans="1:8">
      <c r="A1627" s="44" t="s">
        <v>992</v>
      </c>
      <c r="B1627" s="44" t="s">
        <v>78</v>
      </c>
      <c r="C1627" s="45">
        <v>46103</v>
      </c>
      <c r="D1627" s="47">
        <v>24595</v>
      </c>
      <c r="E1627" s="180">
        <v>0.17</v>
      </c>
      <c r="F1627" s="49">
        <v>0</v>
      </c>
      <c r="G1627" s="180">
        <v>-1</v>
      </c>
      <c r="H1627" s="47">
        <v>21015</v>
      </c>
    </row>
    <row r="1628" spans="1:8">
      <c r="A1628" s="44" t="s">
        <v>992</v>
      </c>
      <c r="B1628" s="44" t="s">
        <v>78</v>
      </c>
      <c r="C1628" s="45">
        <v>46110</v>
      </c>
      <c r="D1628" s="47">
        <v>24644</v>
      </c>
      <c r="E1628" s="180">
        <v>0.24</v>
      </c>
      <c r="F1628" s="49">
        <v>0</v>
      </c>
      <c r="G1628" s="180">
        <v>-1</v>
      </c>
      <c r="H1628" s="47">
        <v>19909</v>
      </c>
    </row>
    <row r="1629" spans="1:8">
      <c r="A1629" s="44" t="s">
        <v>992</v>
      </c>
      <c r="B1629" s="44" t="s">
        <v>78</v>
      </c>
      <c r="C1629" s="45">
        <v>46117</v>
      </c>
      <c r="D1629" s="47">
        <v>24581</v>
      </c>
      <c r="E1629" s="180">
        <v>0.05</v>
      </c>
      <c r="F1629" s="49">
        <v>0</v>
      </c>
      <c r="G1629" s="180">
        <v>-1</v>
      </c>
      <c r="H1629" s="47">
        <v>23387</v>
      </c>
    </row>
    <row r="1630" spans="1:8">
      <c r="A1630" s="44" t="s">
        <v>992</v>
      </c>
      <c r="B1630" s="44" t="s">
        <v>78</v>
      </c>
      <c r="C1630" s="45">
        <v>46124</v>
      </c>
      <c r="D1630" s="47">
        <v>24461</v>
      </c>
      <c r="E1630" s="180">
        <v>-0.11</v>
      </c>
      <c r="F1630" s="49">
        <v>0</v>
      </c>
      <c r="G1630" s="180">
        <v>-1</v>
      </c>
      <c r="H1630" s="47">
        <v>27353</v>
      </c>
    </row>
    <row r="1631" spans="1:8">
      <c r="A1631" s="44" t="s">
        <v>992</v>
      </c>
      <c r="B1631" s="44" t="s">
        <v>78</v>
      </c>
      <c r="C1631" s="45">
        <v>46131</v>
      </c>
      <c r="D1631" s="47">
        <v>24677</v>
      </c>
      <c r="E1631" s="180">
        <v>0.09</v>
      </c>
      <c r="F1631" s="49">
        <v>0</v>
      </c>
      <c r="G1631" s="180">
        <v>-1</v>
      </c>
      <c r="H1631" s="47">
        <v>22638</v>
      </c>
    </row>
    <row r="1632" spans="1:8">
      <c r="A1632" s="44" t="s">
        <v>992</v>
      </c>
      <c r="B1632" s="44" t="s">
        <v>78</v>
      </c>
      <c r="C1632" s="45">
        <v>46138</v>
      </c>
      <c r="D1632" s="47">
        <v>24708</v>
      </c>
      <c r="E1632" s="180">
        <v>0.19</v>
      </c>
      <c r="F1632" s="49">
        <v>0</v>
      </c>
      <c r="G1632" s="180">
        <v>-1</v>
      </c>
      <c r="H1632" s="47">
        <v>20736</v>
      </c>
    </row>
    <row r="1633" spans="1:8">
      <c r="A1633" s="44" t="s">
        <v>992</v>
      </c>
      <c r="B1633" s="44" t="s">
        <v>78</v>
      </c>
      <c r="C1633" s="45">
        <v>46145</v>
      </c>
      <c r="D1633" s="47">
        <v>24676</v>
      </c>
      <c r="E1633" s="180">
        <v>0.19</v>
      </c>
      <c r="F1633" s="49">
        <v>0</v>
      </c>
      <c r="G1633" s="180">
        <v>-1</v>
      </c>
      <c r="H1633" s="47">
        <v>20701</v>
      </c>
    </row>
    <row r="1634" spans="1:8">
      <c r="A1634" s="44" t="s">
        <v>992</v>
      </c>
      <c r="B1634" s="44" t="s">
        <v>78</v>
      </c>
      <c r="C1634" s="45">
        <v>46152</v>
      </c>
      <c r="D1634" s="47">
        <v>24788</v>
      </c>
      <c r="E1634" s="180">
        <v>0.14000000000000001</v>
      </c>
      <c r="F1634" s="49">
        <v>0</v>
      </c>
      <c r="G1634" s="180">
        <v>-1</v>
      </c>
      <c r="H1634" s="47">
        <v>21649</v>
      </c>
    </row>
    <row r="1635" spans="1:8">
      <c r="A1635" s="44" t="s">
        <v>992</v>
      </c>
      <c r="B1635" s="44" t="s">
        <v>78</v>
      </c>
      <c r="C1635" s="45">
        <v>46159</v>
      </c>
      <c r="D1635" s="47">
        <v>24601</v>
      </c>
      <c r="E1635" s="180">
        <v>0.14000000000000001</v>
      </c>
      <c r="F1635" s="49">
        <v>0</v>
      </c>
      <c r="G1635" s="180">
        <v>-1</v>
      </c>
      <c r="H1635" s="47">
        <v>21637</v>
      </c>
    </row>
    <row r="1636" spans="1:8">
      <c r="A1636" s="44" t="s">
        <v>992</v>
      </c>
      <c r="B1636" s="44" t="s">
        <v>78</v>
      </c>
      <c r="C1636" s="45">
        <v>46166</v>
      </c>
      <c r="D1636" s="47">
        <v>24441</v>
      </c>
      <c r="E1636" s="180">
        <v>0.14000000000000001</v>
      </c>
      <c r="F1636" s="49">
        <v>0</v>
      </c>
      <c r="G1636" s="180">
        <v>-1</v>
      </c>
      <c r="H1636" s="47">
        <v>21521</v>
      </c>
    </row>
    <row r="1637" spans="1:8">
      <c r="A1637" s="44" t="s">
        <v>992</v>
      </c>
      <c r="B1637" s="44" t="s">
        <v>78</v>
      </c>
      <c r="C1637" s="45">
        <v>46173</v>
      </c>
      <c r="D1637" s="47">
        <v>24203</v>
      </c>
      <c r="E1637" s="180">
        <v>0.15</v>
      </c>
      <c r="F1637" s="49">
        <v>0</v>
      </c>
      <c r="G1637" s="180">
        <v>-1</v>
      </c>
      <c r="H1637" s="47">
        <v>21006</v>
      </c>
    </row>
    <row r="1638" spans="1:8">
      <c r="A1638" s="44" t="s">
        <v>992</v>
      </c>
      <c r="B1638" s="44" t="s">
        <v>78</v>
      </c>
      <c r="C1638" s="45">
        <v>46180</v>
      </c>
      <c r="D1638" s="47">
        <v>23928</v>
      </c>
      <c r="E1638" s="180">
        <v>0.18</v>
      </c>
      <c r="F1638" s="49">
        <v>0</v>
      </c>
      <c r="G1638" s="180">
        <v>-1</v>
      </c>
      <c r="H1638" s="47">
        <v>20219</v>
      </c>
    </row>
    <row r="1639" spans="1:8">
      <c r="A1639" s="44" t="s">
        <v>992</v>
      </c>
      <c r="B1639" s="44" t="s">
        <v>78</v>
      </c>
      <c r="C1639" s="45">
        <v>46187</v>
      </c>
      <c r="D1639" s="47">
        <v>23984</v>
      </c>
      <c r="E1639" s="180">
        <v>0.19</v>
      </c>
      <c r="F1639" s="49">
        <v>0</v>
      </c>
      <c r="G1639" s="180">
        <v>-1</v>
      </c>
      <c r="H1639" s="47">
        <v>20078</v>
      </c>
    </row>
    <row r="1640" spans="1:8">
      <c r="A1640" s="44" t="s">
        <v>992</v>
      </c>
      <c r="B1640" s="44" t="s">
        <v>474</v>
      </c>
      <c r="C1640" s="45">
        <v>46103</v>
      </c>
      <c r="D1640" s="47">
        <v>0</v>
      </c>
      <c r="E1640" s="181"/>
      <c r="F1640" s="47">
        <v>0</v>
      </c>
      <c r="G1640" s="181"/>
      <c r="H1640" s="49">
        <v>0</v>
      </c>
    </row>
    <row r="1641" spans="1:8">
      <c r="A1641" s="44" t="s">
        <v>992</v>
      </c>
      <c r="B1641" s="44" t="s">
        <v>474</v>
      </c>
      <c r="C1641" s="45">
        <v>46110</v>
      </c>
      <c r="D1641" s="47">
        <v>0</v>
      </c>
      <c r="E1641" s="181"/>
      <c r="F1641" s="47">
        <v>0</v>
      </c>
      <c r="G1641" s="181"/>
      <c r="H1641" s="49">
        <v>0</v>
      </c>
    </row>
    <row r="1642" spans="1:8">
      <c r="A1642" s="44" t="s">
        <v>992</v>
      </c>
      <c r="B1642" s="44" t="s">
        <v>474</v>
      </c>
      <c r="C1642" s="45">
        <v>46117</v>
      </c>
      <c r="D1642" s="47">
        <v>0</v>
      </c>
      <c r="E1642" s="181"/>
      <c r="F1642" s="47">
        <v>0</v>
      </c>
      <c r="G1642" s="181"/>
      <c r="H1642" s="49">
        <v>0</v>
      </c>
    </row>
    <row r="1643" spans="1:8">
      <c r="A1643" s="44" t="s">
        <v>992</v>
      </c>
      <c r="B1643" s="44" t="s">
        <v>474</v>
      </c>
      <c r="C1643" s="45">
        <v>46124</v>
      </c>
      <c r="D1643" s="47">
        <v>0</v>
      </c>
      <c r="E1643" s="181"/>
      <c r="F1643" s="47">
        <v>0</v>
      </c>
      <c r="G1643" s="181"/>
      <c r="H1643" s="47">
        <v>0</v>
      </c>
    </row>
    <row r="1644" spans="1:8">
      <c r="A1644" s="44" t="s">
        <v>992</v>
      </c>
      <c r="B1644" s="44" t="s">
        <v>474</v>
      </c>
      <c r="C1644" s="45">
        <v>46131</v>
      </c>
      <c r="D1644" s="47">
        <v>0</v>
      </c>
      <c r="E1644" s="181"/>
      <c r="F1644" s="47">
        <v>0</v>
      </c>
      <c r="G1644" s="181"/>
      <c r="H1644" s="49">
        <v>0</v>
      </c>
    </row>
    <row r="1645" spans="1:8">
      <c r="A1645" s="44" t="s">
        <v>992</v>
      </c>
      <c r="B1645" s="44" t="s">
        <v>474</v>
      </c>
      <c r="C1645" s="45">
        <v>46138</v>
      </c>
      <c r="D1645" s="47">
        <v>0</v>
      </c>
      <c r="E1645" s="181"/>
      <c r="F1645" s="47">
        <v>0</v>
      </c>
      <c r="G1645" s="181"/>
      <c r="H1645" s="49">
        <v>0</v>
      </c>
    </row>
    <row r="1646" spans="1:8">
      <c r="A1646" s="44" t="s">
        <v>992</v>
      </c>
      <c r="B1646" s="44" t="s">
        <v>474</v>
      </c>
      <c r="C1646" s="45">
        <v>46145</v>
      </c>
      <c r="D1646" s="47">
        <v>0</v>
      </c>
      <c r="E1646" s="181"/>
      <c r="F1646" s="47">
        <v>0</v>
      </c>
      <c r="G1646" s="181"/>
      <c r="H1646" s="49">
        <v>0</v>
      </c>
    </row>
    <row r="1647" spans="1:8">
      <c r="A1647" s="44" t="s">
        <v>992</v>
      </c>
      <c r="B1647" s="44" t="s">
        <v>474</v>
      </c>
      <c r="C1647" s="45">
        <v>46152</v>
      </c>
      <c r="D1647" s="47">
        <v>0</v>
      </c>
      <c r="E1647" s="181"/>
      <c r="F1647" s="47">
        <v>0</v>
      </c>
      <c r="G1647" s="181"/>
      <c r="H1647" s="49">
        <v>0</v>
      </c>
    </row>
    <row r="1648" spans="1:8">
      <c r="A1648" s="44" t="s">
        <v>992</v>
      </c>
      <c r="B1648" s="44" t="s">
        <v>474</v>
      </c>
      <c r="C1648" s="45">
        <v>46159</v>
      </c>
      <c r="D1648" s="47">
        <v>0</v>
      </c>
      <c r="E1648" s="181"/>
      <c r="F1648" s="47">
        <v>0</v>
      </c>
      <c r="G1648" s="181"/>
      <c r="H1648" s="47">
        <v>0</v>
      </c>
    </row>
    <row r="1649" spans="1:8">
      <c r="A1649" s="44" t="s">
        <v>992</v>
      </c>
      <c r="B1649" s="44" t="s">
        <v>474</v>
      </c>
      <c r="C1649" s="45">
        <v>46166</v>
      </c>
      <c r="D1649" s="47">
        <v>0</v>
      </c>
      <c r="E1649" s="181"/>
      <c r="F1649" s="47">
        <v>0</v>
      </c>
      <c r="G1649" s="181"/>
      <c r="H1649" s="47">
        <v>0</v>
      </c>
    </row>
    <row r="1650" spans="1:8">
      <c r="A1650" s="44" t="s">
        <v>992</v>
      </c>
      <c r="B1650" s="44" t="s">
        <v>474</v>
      </c>
      <c r="C1650" s="45">
        <v>46173</v>
      </c>
      <c r="D1650" s="47">
        <v>0</v>
      </c>
      <c r="E1650" s="181"/>
      <c r="F1650" s="47">
        <v>0</v>
      </c>
      <c r="G1650" s="181"/>
      <c r="H1650" s="47">
        <v>0</v>
      </c>
    </row>
    <row r="1651" spans="1:8">
      <c r="A1651" s="44" t="s">
        <v>992</v>
      </c>
      <c r="B1651" s="44" t="s">
        <v>474</v>
      </c>
      <c r="C1651" s="45">
        <v>46180</v>
      </c>
      <c r="D1651" s="47">
        <v>0</v>
      </c>
      <c r="E1651" s="181"/>
      <c r="F1651" s="47">
        <v>0</v>
      </c>
      <c r="G1651" s="181"/>
      <c r="H1651" s="49">
        <v>0</v>
      </c>
    </row>
    <row r="1652" spans="1:8">
      <c r="A1652" s="44" t="s">
        <v>992</v>
      </c>
      <c r="B1652" s="44" t="s">
        <v>474</v>
      </c>
      <c r="C1652" s="45">
        <v>46187</v>
      </c>
      <c r="D1652" s="47">
        <v>0</v>
      </c>
      <c r="E1652" s="181"/>
      <c r="F1652" s="47">
        <v>0</v>
      </c>
      <c r="G1652" s="181"/>
      <c r="H1652" s="47">
        <v>0</v>
      </c>
    </row>
    <row r="1653" spans="1:8">
      <c r="A1653" s="44" t="s">
        <v>992</v>
      </c>
      <c r="B1653" s="44" t="s">
        <v>562</v>
      </c>
      <c r="C1653" s="45">
        <v>46103</v>
      </c>
      <c r="D1653" s="47">
        <v>3661</v>
      </c>
      <c r="E1653" s="180">
        <v>0.38</v>
      </c>
      <c r="F1653" s="47">
        <v>0</v>
      </c>
      <c r="G1653" s="180">
        <v>-1</v>
      </c>
      <c r="H1653" s="47">
        <v>2660</v>
      </c>
    </row>
    <row r="1654" spans="1:8">
      <c r="A1654" s="44" t="s">
        <v>992</v>
      </c>
      <c r="B1654" s="44" t="s">
        <v>562</v>
      </c>
      <c r="C1654" s="45">
        <v>46110</v>
      </c>
      <c r="D1654" s="47">
        <v>3654</v>
      </c>
      <c r="E1654" s="180">
        <v>0.18</v>
      </c>
      <c r="F1654" s="47">
        <v>0</v>
      </c>
      <c r="G1654" s="180">
        <v>-1</v>
      </c>
      <c r="H1654" s="47">
        <v>3085</v>
      </c>
    </row>
    <row r="1655" spans="1:8">
      <c r="A1655" s="44" t="s">
        <v>992</v>
      </c>
      <c r="B1655" s="44" t="s">
        <v>562</v>
      </c>
      <c r="C1655" s="45">
        <v>46117</v>
      </c>
      <c r="D1655" s="47">
        <v>3610</v>
      </c>
      <c r="E1655" s="180">
        <v>0.17</v>
      </c>
      <c r="F1655" s="47">
        <v>0</v>
      </c>
      <c r="G1655" s="180">
        <v>-1</v>
      </c>
      <c r="H1655" s="47">
        <v>3089</v>
      </c>
    </row>
    <row r="1656" spans="1:8">
      <c r="A1656" s="44" t="s">
        <v>992</v>
      </c>
      <c r="B1656" s="44" t="s">
        <v>562</v>
      </c>
      <c r="C1656" s="45">
        <v>46124</v>
      </c>
      <c r="D1656" s="47">
        <v>3603</v>
      </c>
      <c r="E1656" s="180">
        <v>-0.17</v>
      </c>
      <c r="F1656" s="47">
        <v>0</v>
      </c>
      <c r="G1656" s="180">
        <v>-1</v>
      </c>
      <c r="H1656" s="47">
        <v>4332</v>
      </c>
    </row>
    <row r="1657" spans="1:8">
      <c r="A1657" s="44" t="s">
        <v>992</v>
      </c>
      <c r="B1657" s="44" t="s">
        <v>562</v>
      </c>
      <c r="C1657" s="45">
        <v>46131</v>
      </c>
      <c r="D1657" s="47">
        <v>3605</v>
      </c>
      <c r="E1657" s="180">
        <v>-0.08</v>
      </c>
      <c r="F1657" s="47">
        <v>0</v>
      </c>
      <c r="G1657" s="180">
        <v>-1</v>
      </c>
      <c r="H1657" s="47">
        <v>3929</v>
      </c>
    </row>
    <row r="1658" spans="1:8">
      <c r="A1658" s="44" t="s">
        <v>992</v>
      </c>
      <c r="B1658" s="44" t="s">
        <v>562</v>
      </c>
      <c r="C1658" s="45">
        <v>46138</v>
      </c>
      <c r="D1658" s="47">
        <v>3660</v>
      </c>
      <c r="E1658" s="180">
        <v>-0.08</v>
      </c>
      <c r="F1658" s="47">
        <v>0</v>
      </c>
      <c r="G1658" s="180">
        <v>-1</v>
      </c>
      <c r="H1658" s="47">
        <v>3993</v>
      </c>
    </row>
    <row r="1659" spans="1:8">
      <c r="A1659" s="44" t="s">
        <v>992</v>
      </c>
      <c r="B1659" s="44" t="s">
        <v>562</v>
      </c>
      <c r="C1659" s="45">
        <v>46145</v>
      </c>
      <c r="D1659" s="47">
        <v>524</v>
      </c>
      <c r="E1659" s="180">
        <v>-0.86</v>
      </c>
      <c r="F1659" s="47">
        <v>0</v>
      </c>
      <c r="G1659" s="180">
        <v>-1</v>
      </c>
      <c r="H1659" s="47">
        <v>3677</v>
      </c>
    </row>
    <row r="1660" spans="1:8">
      <c r="A1660" s="44" t="s">
        <v>992</v>
      </c>
      <c r="B1660" s="44" t="s">
        <v>562</v>
      </c>
      <c r="C1660" s="45">
        <v>46152</v>
      </c>
      <c r="D1660" s="47">
        <v>0</v>
      </c>
      <c r="E1660" s="180">
        <v>-1</v>
      </c>
      <c r="F1660" s="47">
        <v>0</v>
      </c>
      <c r="G1660" s="180">
        <v>-1</v>
      </c>
      <c r="H1660" s="47">
        <v>3888</v>
      </c>
    </row>
    <row r="1661" spans="1:8">
      <c r="A1661" s="44" t="s">
        <v>992</v>
      </c>
      <c r="B1661" s="44" t="s">
        <v>562</v>
      </c>
      <c r="C1661" s="45">
        <v>46159</v>
      </c>
      <c r="D1661" s="47">
        <v>0</v>
      </c>
      <c r="E1661" s="180">
        <v>-1</v>
      </c>
      <c r="F1661" s="47">
        <v>0</v>
      </c>
      <c r="G1661" s="180">
        <v>-1</v>
      </c>
      <c r="H1661" s="47">
        <v>3727</v>
      </c>
    </row>
    <row r="1662" spans="1:8">
      <c r="A1662" s="44" t="s">
        <v>992</v>
      </c>
      <c r="B1662" s="44" t="s">
        <v>562</v>
      </c>
      <c r="C1662" s="45">
        <v>46166</v>
      </c>
      <c r="D1662" s="47">
        <v>0</v>
      </c>
      <c r="E1662" s="180">
        <v>-1</v>
      </c>
      <c r="F1662" s="49">
        <v>0</v>
      </c>
      <c r="G1662" s="180">
        <v>-1</v>
      </c>
      <c r="H1662" s="47">
        <v>3757</v>
      </c>
    </row>
    <row r="1663" spans="1:8">
      <c r="A1663" s="44" t="s">
        <v>992</v>
      </c>
      <c r="B1663" s="44" t="s">
        <v>562</v>
      </c>
      <c r="C1663" s="45">
        <v>46173</v>
      </c>
      <c r="D1663" s="47">
        <v>0</v>
      </c>
      <c r="E1663" s="180">
        <v>-1</v>
      </c>
      <c r="F1663" s="49">
        <v>0</v>
      </c>
      <c r="G1663" s="180">
        <v>-1</v>
      </c>
      <c r="H1663" s="47">
        <v>3776</v>
      </c>
    </row>
    <row r="1664" spans="1:8">
      <c r="A1664" s="44" t="s">
        <v>992</v>
      </c>
      <c r="B1664" s="44" t="s">
        <v>562</v>
      </c>
      <c r="C1664" s="45">
        <v>46180</v>
      </c>
      <c r="D1664" s="47">
        <v>0</v>
      </c>
      <c r="E1664" s="180">
        <v>-1</v>
      </c>
      <c r="F1664" s="49">
        <v>0</v>
      </c>
      <c r="G1664" s="180">
        <v>-1</v>
      </c>
      <c r="H1664" s="47">
        <v>3720</v>
      </c>
    </row>
    <row r="1665" spans="1:8">
      <c r="A1665" s="44" t="s">
        <v>992</v>
      </c>
      <c r="B1665" s="44" t="s">
        <v>562</v>
      </c>
      <c r="C1665" s="45">
        <v>46187</v>
      </c>
      <c r="D1665" s="47">
        <v>0</v>
      </c>
      <c r="E1665" s="180">
        <v>-1</v>
      </c>
      <c r="F1665" s="49">
        <v>0</v>
      </c>
      <c r="G1665" s="180">
        <v>-1</v>
      </c>
      <c r="H1665" s="47">
        <v>4045</v>
      </c>
    </row>
    <row r="1666" spans="1:8">
      <c r="A1666" s="44" t="s">
        <v>992</v>
      </c>
      <c r="B1666" s="44" t="s">
        <v>75</v>
      </c>
      <c r="C1666" s="45">
        <v>46103</v>
      </c>
      <c r="D1666" s="47">
        <v>3226</v>
      </c>
      <c r="E1666" s="181"/>
      <c r="F1666" s="47">
        <v>0</v>
      </c>
      <c r="G1666" s="181"/>
      <c r="H1666" s="47">
        <v>0</v>
      </c>
    </row>
    <row r="1667" spans="1:8">
      <c r="A1667" s="44" t="s">
        <v>992</v>
      </c>
      <c r="B1667" s="44" t="s">
        <v>75</v>
      </c>
      <c r="C1667" s="45">
        <v>46110</v>
      </c>
      <c r="D1667" s="47">
        <v>3115</v>
      </c>
      <c r="E1667" s="181"/>
      <c r="F1667" s="47">
        <v>0</v>
      </c>
      <c r="G1667" s="181"/>
      <c r="H1667" s="47">
        <v>0</v>
      </c>
    </row>
    <row r="1668" spans="1:8">
      <c r="A1668" s="44" t="s">
        <v>992</v>
      </c>
      <c r="B1668" s="44" t="s">
        <v>75</v>
      </c>
      <c r="C1668" s="45">
        <v>46117</v>
      </c>
      <c r="D1668" s="47">
        <v>3171</v>
      </c>
      <c r="E1668" s="181"/>
      <c r="F1668" s="47">
        <v>0</v>
      </c>
      <c r="G1668" s="181"/>
      <c r="H1668" s="47">
        <v>0</v>
      </c>
    </row>
    <row r="1669" spans="1:8">
      <c r="A1669" s="44" t="s">
        <v>992</v>
      </c>
      <c r="B1669" s="44" t="s">
        <v>75</v>
      </c>
      <c r="C1669" s="45">
        <v>46124</v>
      </c>
      <c r="D1669" s="47">
        <v>3262</v>
      </c>
      <c r="E1669" s="181"/>
      <c r="F1669" s="47">
        <v>0</v>
      </c>
      <c r="G1669" s="181"/>
      <c r="H1669" s="47">
        <v>0</v>
      </c>
    </row>
    <row r="1670" spans="1:8">
      <c r="A1670" s="44" t="s">
        <v>992</v>
      </c>
      <c r="B1670" s="44" t="s">
        <v>75</v>
      </c>
      <c r="C1670" s="45">
        <v>46131</v>
      </c>
      <c r="D1670" s="47">
        <v>3282</v>
      </c>
      <c r="E1670" s="181"/>
      <c r="F1670" s="47">
        <v>0</v>
      </c>
      <c r="G1670" s="181"/>
      <c r="H1670" s="47">
        <v>0</v>
      </c>
    </row>
    <row r="1671" spans="1:8">
      <c r="A1671" s="44" t="s">
        <v>992</v>
      </c>
      <c r="B1671" s="44" t="s">
        <v>75</v>
      </c>
      <c r="C1671" s="45">
        <v>46138</v>
      </c>
      <c r="D1671" s="47">
        <v>3349</v>
      </c>
      <c r="E1671" s="181"/>
      <c r="F1671" s="47">
        <v>0</v>
      </c>
      <c r="G1671" s="181"/>
      <c r="H1671" s="47">
        <v>0</v>
      </c>
    </row>
    <row r="1672" spans="1:8">
      <c r="A1672" s="44" t="s">
        <v>992</v>
      </c>
      <c r="B1672" s="44" t="s">
        <v>75</v>
      </c>
      <c r="C1672" s="45">
        <v>46145</v>
      </c>
      <c r="D1672" s="47">
        <v>3349</v>
      </c>
      <c r="E1672" s="181"/>
      <c r="F1672" s="47">
        <v>0</v>
      </c>
      <c r="G1672" s="181"/>
      <c r="H1672" s="47">
        <v>0</v>
      </c>
    </row>
    <row r="1673" spans="1:8">
      <c r="A1673" s="44" t="s">
        <v>992</v>
      </c>
      <c r="B1673" s="44" t="s">
        <v>75</v>
      </c>
      <c r="C1673" s="45">
        <v>46152</v>
      </c>
      <c r="D1673" s="47">
        <v>3341</v>
      </c>
      <c r="E1673" s="181"/>
      <c r="F1673" s="49">
        <v>0</v>
      </c>
      <c r="G1673" s="181"/>
      <c r="H1673" s="47">
        <v>0</v>
      </c>
    </row>
    <row r="1674" spans="1:8">
      <c r="A1674" s="44" t="s">
        <v>992</v>
      </c>
      <c r="B1674" s="44" t="s">
        <v>75</v>
      </c>
      <c r="C1674" s="45">
        <v>46159</v>
      </c>
      <c r="D1674" s="47">
        <v>3317</v>
      </c>
      <c r="E1674" s="181"/>
      <c r="F1674" s="49">
        <v>0</v>
      </c>
      <c r="G1674" s="181"/>
      <c r="H1674" s="47">
        <v>0</v>
      </c>
    </row>
    <row r="1675" spans="1:8">
      <c r="A1675" s="44" t="s">
        <v>992</v>
      </c>
      <c r="B1675" s="44" t="s">
        <v>75</v>
      </c>
      <c r="C1675" s="45">
        <v>46166</v>
      </c>
      <c r="D1675" s="47">
        <v>3330</v>
      </c>
      <c r="E1675" s="181"/>
      <c r="F1675" s="49">
        <v>0</v>
      </c>
      <c r="G1675" s="181"/>
      <c r="H1675" s="47">
        <v>0</v>
      </c>
    </row>
    <row r="1676" spans="1:8">
      <c r="A1676" s="44" t="s">
        <v>992</v>
      </c>
      <c r="B1676" s="44" t="s">
        <v>75</v>
      </c>
      <c r="C1676" s="45">
        <v>46173</v>
      </c>
      <c r="D1676" s="47">
        <v>3364</v>
      </c>
      <c r="E1676" s="181"/>
      <c r="F1676" s="49">
        <v>0</v>
      </c>
      <c r="G1676" s="181"/>
      <c r="H1676" s="47">
        <v>0</v>
      </c>
    </row>
    <row r="1677" spans="1:8">
      <c r="A1677" s="44" t="s">
        <v>992</v>
      </c>
      <c r="B1677" s="44" t="s">
        <v>75</v>
      </c>
      <c r="C1677" s="45">
        <v>46180</v>
      </c>
      <c r="D1677" s="47">
        <v>3489</v>
      </c>
      <c r="E1677" s="181"/>
      <c r="F1677" s="49">
        <v>0</v>
      </c>
      <c r="G1677" s="181"/>
      <c r="H1677" s="47">
        <v>0</v>
      </c>
    </row>
    <row r="1678" spans="1:8">
      <c r="A1678" s="44" t="s">
        <v>992</v>
      </c>
      <c r="B1678" s="44" t="s">
        <v>75</v>
      </c>
      <c r="C1678" s="45">
        <v>46187</v>
      </c>
      <c r="D1678" s="47">
        <v>3478</v>
      </c>
      <c r="E1678" s="181"/>
      <c r="F1678" s="49">
        <v>0</v>
      </c>
      <c r="G1678" s="181"/>
      <c r="H1678" s="47">
        <v>0</v>
      </c>
    </row>
    <row r="1679" spans="1:8">
      <c r="A1679" s="44" t="s">
        <v>992</v>
      </c>
      <c r="B1679" s="44" t="s">
        <v>536</v>
      </c>
      <c r="C1679" s="45">
        <v>46103</v>
      </c>
      <c r="D1679" s="47">
        <v>2892</v>
      </c>
      <c r="E1679" s="181"/>
      <c r="F1679" s="47">
        <v>0</v>
      </c>
      <c r="G1679" s="181"/>
      <c r="H1679" s="47">
        <v>0</v>
      </c>
    </row>
    <row r="1680" spans="1:8">
      <c r="A1680" s="44" t="s">
        <v>992</v>
      </c>
      <c r="B1680" s="44" t="s">
        <v>536</v>
      </c>
      <c r="C1680" s="45">
        <v>46110</v>
      </c>
      <c r="D1680" s="47">
        <v>2890</v>
      </c>
      <c r="E1680" s="181"/>
      <c r="F1680" s="47">
        <v>0</v>
      </c>
      <c r="G1680" s="181"/>
      <c r="H1680" s="47">
        <v>0</v>
      </c>
    </row>
    <row r="1681" spans="1:8">
      <c r="A1681" s="44" t="s">
        <v>992</v>
      </c>
      <c r="B1681" s="44" t="s">
        <v>536</v>
      </c>
      <c r="C1681" s="45">
        <v>46117</v>
      </c>
      <c r="D1681" s="47">
        <v>2896</v>
      </c>
      <c r="E1681" s="181"/>
      <c r="F1681" s="47">
        <v>0</v>
      </c>
      <c r="G1681" s="181"/>
      <c r="H1681" s="47">
        <v>0</v>
      </c>
    </row>
    <row r="1682" spans="1:8">
      <c r="A1682" s="44" t="s">
        <v>992</v>
      </c>
      <c r="B1682" s="44" t="s">
        <v>536</v>
      </c>
      <c r="C1682" s="45">
        <v>46124</v>
      </c>
      <c r="D1682" s="47">
        <v>2903</v>
      </c>
      <c r="E1682" s="181"/>
      <c r="F1682" s="47">
        <v>0</v>
      </c>
      <c r="G1682" s="181"/>
      <c r="H1682" s="47">
        <v>0</v>
      </c>
    </row>
    <row r="1683" spans="1:8">
      <c r="A1683" s="44" t="s">
        <v>992</v>
      </c>
      <c r="B1683" s="44" t="s">
        <v>536</v>
      </c>
      <c r="C1683" s="45">
        <v>46131</v>
      </c>
      <c r="D1683" s="47">
        <v>2895</v>
      </c>
      <c r="E1683" s="181"/>
      <c r="F1683" s="47">
        <v>0</v>
      </c>
      <c r="G1683" s="181"/>
      <c r="H1683" s="47">
        <v>0</v>
      </c>
    </row>
    <row r="1684" spans="1:8">
      <c r="A1684" s="44" t="s">
        <v>992</v>
      </c>
      <c r="B1684" s="44" t="s">
        <v>536</v>
      </c>
      <c r="C1684" s="45">
        <v>46138</v>
      </c>
      <c r="D1684" s="47">
        <v>2892</v>
      </c>
      <c r="E1684" s="181"/>
      <c r="F1684" s="47">
        <v>0</v>
      </c>
      <c r="G1684" s="181"/>
      <c r="H1684" s="47">
        <v>0</v>
      </c>
    </row>
    <row r="1685" spans="1:8">
      <c r="A1685" s="44" t="s">
        <v>992</v>
      </c>
      <c r="B1685" s="44" t="s">
        <v>536</v>
      </c>
      <c r="C1685" s="45">
        <v>46145</v>
      </c>
      <c r="D1685" s="47">
        <v>2892</v>
      </c>
      <c r="E1685" s="181"/>
      <c r="F1685" s="47">
        <v>0</v>
      </c>
      <c r="G1685" s="181"/>
      <c r="H1685" s="47">
        <v>0</v>
      </c>
    </row>
    <row r="1686" spans="1:8">
      <c r="A1686" s="44" t="s">
        <v>992</v>
      </c>
      <c r="B1686" s="44" t="s">
        <v>536</v>
      </c>
      <c r="C1686" s="45">
        <v>46152</v>
      </c>
      <c r="D1686" s="47">
        <v>2873</v>
      </c>
      <c r="E1686" s="181"/>
      <c r="F1686" s="47">
        <v>0</v>
      </c>
      <c r="G1686" s="181"/>
      <c r="H1686" s="47">
        <v>0</v>
      </c>
    </row>
    <row r="1687" spans="1:8">
      <c r="A1687" s="44" t="s">
        <v>992</v>
      </c>
      <c r="B1687" s="44" t="s">
        <v>536</v>
      </c>
      <c r="C1687" s="45">
        <v>46159</v>
      </c>
      <c r="D1687" s="47">
        <v>2863</v>
      </c>
      <c r="E1687" s="181"/>
      <c r="F1687" s="47">
        <v>0</v>
      </c>
      <c r="G1687" s="181"/>
      <c r="H1687" s="47">
        <v>0</v>
      </c>
    </row>
    <row r="1688" spans="1:8">
      <c r="A1688" s="44" t="s">
        <v>992</v>
      </c>
      <c r="B1688" s="44" t="s">
        <v>536</v>
      </c>
      <c r="C1688" s="45">
        <v>46166</v>
      </c>
      <c r="D1688" s="47">
        <v>2868</v>
      </c>
      <c r="E1688" s="181"/>
      <c r="F1688" s="47">
        <v>0</v>
      </c>
      <c r="G1688" s="181"/>
      <c r="H1688" s="47">
        <v>0</v>
      </c>
    </row>
    <row r="1689" spans="1:8">
      <c r="A1689" s="44" t="s">
        <v>992</v>
      </c>
      <c r="B1689" s="44" t="s">
        <v>536</v>
      </c>
      <c r="C1689" s="45">
        <v>46173</v>
      </c>
      <c r="D1689" s="47">
        <v>3142</v>
      </c>
      <c r="E1689" s="181"/>
      <c r="F1689" s="47">
        <v>0</v>
      </c>
      <c r="G1689" s="181"/>
      <c r="H1689" s="47">
        <v>0</v>
      </c>
    </row>
    <row r="1690" spans="1:8">
      <c r="A1690" s="44" t="s">
        <v>992</v>
      </c>
      <c r="B1690" s="44" t="s">
        <v>536</v>
      </c>
      <c r="C1690" s="45">
        <v>46180</v>
      </c>
      <c r="D1690" s="47">
        <v>3203</v>
      </c>
      <c r="E1690" s="181"/>
      <c r="F1690" s="47">
        <v>0</v>
      </c>
      <c r="G1690" s="181"/>
      <c r="H1690" s="47">
        <v>0</v>
      </c>
    </row>
    <row r="1691" spans="1:8">
      <c r="A1691" s="44" t="s">
        <v>992</v>
      </c>
      <c r="B1691" s="44" t="s">
        <v>536</v>
      </c>
      <c r="C1691" s="45">
        <v>46187</v>
      </c>
      <c r="D1691" s="47">
        <v>3167</v>
      </c>
      <c r="E1691" s="181"/>
      <c r="F1691" s="47">
        <v>0</v>
      </c>
      <c r="G1691" s="181"/>
      <c r="H1691" s="47">
        <v>0</v>
      </c>
    </row>
    <row r="1692" spans="1:8">
      <c r="A1692" s="44" t="s">
        <v>992</v>
      </c>
      <c r="B1692" s="44" t="s">
        <v>251</v>
      </c>
      <c r="C1692" s="45">
        <v>46103</v>
      </c>
      <c r="D1692" s="47">
        <v>4</v>
      </c>
      <c r="E1692" s="180">
        <v>-0.59</v>
      </c>
      <c r="F1692" s="49">
        <v>0</v>
      </c>
      <c r="G1692" s="180">
        <v>-1</v>
      </c>
      <c r="H1692" s="47">
        <v>10</v>
      </c>
    </row>
    <row r="1693" spans="1:8">
      <c r="A1693" s="44" t="s">
        <v>992</v>
      </c>
      <c r="B1693" s="44" t="s">
        <v>251</v>
      </c>
      <c r="C1693" s="45">
        <v>46110</v>
      </c>
      <c r="D1693" s="47">
        <v>4</v>
      </c>
      <c r="E1693" s="180">
        <v>-0.59</v>
      </c>
      <c r="F1693" s="49">
        <v>0</v>
      </c>
      <c r="G1693" s="180">
        <v>-1</v>
      </c>
      <c r="H1693" s="47">
        <v>10</v>
      </c>
    </row>
    <row r="1694" spans="1:8">
      <c r="A1694" s="44" t="s">
        <v>992</v>
      </c>
      <c r="B1694" s="44" t="s">
        <v>251</v>
      </c>
      <c r="C1694" s="45">
        <v>46117</v>
      </c>
      <c r="D1694" s="47">
        <v>4</v>
      </c>
      <c r="E1694" s="180">
        <v>-0.59</v>
      </c>
      <c r="F1694" s="49">
        <v>0</v>
      </c>
      <c r="G1694" s="180">
        <v>-1</v>
      </c>
      <c r="H1694" s="47">
        <v>10</v>
      </c>
    </row>
    <row r="1695" spans="1:8">
      <c r="A1695" s="44" t="s">
        <v>992</v>
      </c>
      <c r="B1695" s="44" t="s">
        <v>251</v>
      </c>
      <c r="C1695" s="45">
        <v>46124</v>
      </c>
      <c r="D1695" s="47">
        <v>4</v>
      </c>
      <c r="E1695" s="180">
        <v>0.36</v>
      </c>
      <c r="F1695" s="49">
        <v>0</v>
      </c>
      <c r="G1695" s="180">
        <v>-1</v>
      </c>
      <c r="H1695" s="47">
        <v>3</v>
      </c>
    </row>
    <row r="1696" spans="1:8">
      <c r="A1696" s="44" t="s">
        <v>992</v>
      </c>
      <c r="B1696" s="44" t="s">
        <v>251</v>
      </c>
      <c r="C1696" s="45">
        <v>46131</v>
      </c>
      <c r="D1696" s="47">
        <v>4</v>
      </c>
      <c r="E1696" s="180">
        <v>-0.59</v>
      </c>
      <c r="F1696" s="49">
        <v>0</v>
      </c>
      <c r="G1696" s="180">
        <v>-1</v>
      </c>
      <c r="H1696" s="47">
        <v>10</v>
      </c>
    </row>
    <row r="1697" spans="1:8">
      <c r="A1697" s="44" t="s">
        <v>992</v>
      </c>
      <c r="B1697" s="44" t="s">
        <v>251</v>
      </c>
      <c r="C1697" s="45">
        <v>46138</v>
      </c>
      <c r="D1697" s="47">
        <v>4</v>
      </c>
      <c r="E1697" s="180">
        <v>-0.75</v>
      </c>
      <c r="F1697" s="49">
        <v>0</v>
      </c>
      <c r="G1697" s="180">
        <v>-1</v>
      </c>
      <c r="H1697" s="47">
        <v>16</v>
      </c>
    </row>
    <row r="1698" spans="1:8">
      <c r="A1698" s="44" t="s">
        <v>992</v>
      </c>
      <c r="B1698" s="44" t="s">
        <v>251</v>
      </c>
      <c r="C1698" s="45">
        <v>46145</v>
      </c>
      <c r="D1698" s="47">
        <v>4</v>
      </c>
      <c r="E1698" s="180">
        <v>0.36</v>
      </c>
      <c r="F1698" s="49">
        <v>0</v>
      </c>
      <c r="G1698" s="180">
        <v>-1</v>
      </c>
      <c r="H1698" s="47">
        <v>3</v>
      </c>
    </row>
    <row r="1699" spans="1:8">
      <c r="A1699" s="44" t="s">
        <v>992</v>
      </c>
      <c r="B1699" s="44" t="s">
        <v>251</v>
      </c>
      <c r="C1699" s="45">
        <v>46152</v>
      </c>
      <c r="D1699" s="47">
        <v>4</v>
      </c>
      <c r="E1699" s="180">
        <v>0.02</v>
      </c>
      <c r="F1699" s="49">
        <v>0</v>
      </c>
      <c r="G1699" s="180">
        <v>-1</v>
      </c>
      <c r="H1699" s="47">
        <v>4</v>
      </c>
    </row>
    <row r="1700" spans="1:8">
      <c r="A1700" s="44" t="s">
        <v>992</v>
      </c>
      <c r="B1700" s="44" t="s">
        <v>251</v>
      </c>
      <c r="C1700" s="45">
        <v>46159</v>
      </c>
      <c r="D1700" s="47">
        <v>1</v>
      </c>
      <c r="E1700" s="180">
        <v>-0.94</v>
      </c>
      <c r="F1700" s="49">
        <v>0</v>
      </c>
      <c r="G1700" s="180">
        <v>-1</v>
      </c>
      <c r="H1700" s="47">
        <v>11</v>
      </c>
    </row>
    <row r="1701" spans="1:8">
      <c r="A1701" s="44" t="s">
        <v>992</v>
      </c>
      <c r="B1701" s="44" t="s">
        <v>251</v>
      </c>
      <c r="C1701" s="45">
        <v>46166</v>
      </c>
      <c r="D1701" s="47">
        <v>0</v>
      </c>
      <c r="E1701" s="180">
        <v>-0.98</v>
      </c>
      <c r="F1701" s="49">
        <v>0</v>
      </c>
      <c r="G1701" s="180">
        <v>-1</v>
      </c>
      <c r="H1701" s="47">
        <v>5</v>
      </c>
    </row>
    <row r="1702" spans="1:8">
      <c r="A1702" s="44" t="s">
        <v>992</v>
      </c>
      <c r="B1702" s="44" t="s">
        <v>251</v>
      </c>
      <c r="C1702" s="45">
        <v>46173</v>
      </c>
      <c r="D1702" s="47">
        <v>0</v>
      </c>
      <c r="E1702" s="181"/>
      <c r="F1702" s="49">
        <v>0</v>
      </c>
      <c r="G1702" s="181"/>
      <c r="H1702" s="47">
        <v>0</v>
      </c>
    </row>
    <row r="1703" spans="1:8">
      <c r="A1703" s="44" t="s">
        <v>992</v>
      </c>
      <c r="B1703" s="44" t="s">
        <v>251</v>
      </c>
      <c r="C1703" s="45">
        <v>46180</v>
      </c>
      <c r="D1703" s="47">
        <v>0</v>
      </c>
      <c r="E1703" s="181"/>
      <c r="F1703" s="49">
        <v>0</v>
      </c>
      <c r="G1703" s="181"/>
      <c r="H1703" s="47">
        <v>0</v>
      </c>
    </row>
    <row r="1704" spans="1:8">
      <c r="A1704" s="44" t="s">
        <v>992</v>
      </c>
      <c r="B1704" s="44" t="s">
        <v>251</v>
      </c>
      <c r="C1704" s="45">
        <v>46187</v>
      </c>
      <c r="D1704" s="47">
        <v>0</v>
      </c>
      <c r="E1704" s="181"/>
      <c r="F1704" s="49">
        <v>0</v>
      </c>
      <c r="G1704" s="181"/>
      <c r="H1704" s="47">
        <v>0</v>
      </c>
    </row>
    <row r="1705" spans="1:8">
      <c r="A1705" s="44" t="s">
        <v>992</v>
      </c>
      <c r="B1705" s="44" t="s">
        <v>1009</v>
      </c>
      <c r="C1705" s="45">
        <v>46103</v>
      </c>
      <c r="D1705" s="47">
        <v>0</v>
      </c>
      <c r="E1705" s="181"/>
      <c r="F1705" s="47">
        <v>0</v>
      </c>
      <c r="G1705" s="181"/>
      <c r="H1705" s="47">
        <v>0</v>
      </c>
    </row>
    <row r="1706" spans="1:8">
      <c r="A1706" s="44" t="s">
        <v>992</v>
      </c>
      <c r="B1706" s="44" t="s">
        <v>1009</v>
      </c>
      <c r="C1706" s="45">
        <v>46110</v>
      </c>
      <c r="D1706" s="47">
        <v>0</v>
      </c>
      <c r="E1706" s="181"/>
      <c r="F1706" s="47">
        <v>0</v>
      </c>
      <c r="G1706" s="181"/>
      <c r="H1706" s="47">
        <v>0</v>
      </c>
    </row>
    <row r="1707" spans="1:8">
      <c r="A1707" s="44" t="s">
        <v>992</v>
      </c>
      <c r="B1707" s="44" t="s">
        <v>1009</v>
      </c>
      <c r="C1707" s="45">
        <v>46117</v>
      </c>
      <c r="D1707" s="47">
        <v>0</v>
      </c>
      <c r="E1707" s="181"/>
      <c r="F1707" s="47">
        <v>0</v>
      </c>
      <c r="G1707" s="181"/>
      <c r="H1707" s="47">
        <v>0</v>
      </c>
    </row>
    <row r="1708" spans="1:8">
      <c r="A1708" s="44" t="s">
        <v>992</v>
      </c>
      <c r="B1708" s="44" t="s">
        <v>1009</v>
      </c>
      <c r="C1708" s="45">
        <v>46124</v>
      </c>
      <c r="D1708" s="47">
        <v>0</v>
      </c>
      <c r="E1708" s="181"/>
      <c r="F1708" s="47">
        <v>0</v>
      </c>
      <c r="G1708" s="181"/>
      <c r="H1708" s="47">
        <v>0</v>
      </c>
    </row>
    <row r="1709" spans="1:8">
      <c r="A1709" s="44" t="s">
        <v>992</v>
      </c>
      <c r="B1709" s="44" t="s">
        <v>1009</v>
      </c>
      <c r="C1709" s="45">
        <v>46131</v>
      </c>
      <c r="D1709" s="47">
        <v>0</v>
      </c>
      <c r="E1709" s="181"/>
      <c r="F1709" s="47">
        <v>0</v>
      </c>
      <c r="G1709" s="181"/>
      <c r="H1709" s="47">
        <v>0</v>
      </c>
    </row>
    <row r="1710" spans="1:8">
      <c r="A1710" s="44" t="s">
        <v>992</v>
      </c>
      <c r="B1710" s="44" t="s">
        <v>1009</v>
      </c>
      <c r="C1710" s="45">
        <v>46138</v>
      </c>
      <c r="D1710" s="47">
        <v>0</v>
      </c>
      <c r="E1710" s="181"/>
      <c r="F1710" s="47">
        <v>0</v>
      </c>
      <c r="G1710" s="181"/>
      <c r="H1710" s="47">
        <v>0</v>
      </c>
    </row>
    <row r="1711" spans="1:8">
      <c r="A1711" s="44" t="s">
        <v>992</v>
      </c>
      <c r="B1711" s="44" t="s">
        <v>1009</v>
      </c>
      <c r="C1711" s="45">
        <v>46145</v>
      </c>
      <c r="D1711" s="47">
        <v>0</v>
      </c>
      <c r="E1711" s="181"/>
      <c r="F1711" s="47">
        <v>0</v>
      </c>
      <c r="G1711" s="181"/>
      <c r="H1711" s="47">
        <v>0</v>
      </c>
    </row>
    <row r="1712" spans="1:8">
      <c r="A1712" s="44" t="s">
        <v>992</v>
      </c>
      <c r="B1712" s="44" t="s">
        <v>1009</v>
      </c>
      <c r="C1712" s="45">
        <v>46152</v>
      </c>
      <c r="D1712" s="47">
        <v>0</v>
      </c>
      <c r="E1712" s="181"/>
      <c r="F1712" s="47">
        <v>0</v>
      </c>
      <c r="G1712" s="181"/>
      <c r="H1712" s="47">
        <v>0</v>
      </c>
    </row>
    <row r="1713" spans="1:8">
      <c r="A1713" s="44" t="s">
        <v>992</v>
      </c>
      <c r="B1713" s="44" t="s">
        <v>1009</v>
      </c>
      <c r="C1713" s="45">
        <v>46159</v>
      </c>
      <c r="D1713" s="47">
        <v>0</v>
      </c>
      <c r="E1713" s="181"/>
      <c r="F1713" s="47">
        <v>0</v>
      </c>
      <c r="G1713" s="181"/>
      <c r="H1713" s="47">
        <v>0</v>
      </c>
    </row>
    <row r="1714" spans="1:8">
      <c r="A1714" s="44" t="s">
        <v>992</v>
      </c>
      <c r="B1714" s="44" t="s">
        <v>1009</v>
      </c>
      <c r="C1714" s="45">
        <v>46166</v>
      </c>
      <c r="D1714" s="47">
        <v>0</v>
      </c>
      <c r="E1714" s="181"/>
      <c r="F1714" s="47">
        <v>0</v>
      </c>
      <c r="G1714" s="181"/>
      <c r="H1714" s="47">
        <v>0</v>
      </c>
    </row>
    <row r="1715" spans="1:8">
      <c r="A1715" s="44" t="s">
        <v>992</v>
      </c>
      <c r="B1715" s="44" t="s">
        <v>1009</v>
      </c>
      <c r="C1715" s="45">
        <v>46173</v>
      </c>
      <c r="D1715" s="47">
        <v>0</v>
      </c>
      <c r="E1715" s="181"/>
      <c r="F1715" s="47">
        <v>0</v>
      </c>
      <c r="G1715" s="181"/>
      <c r="H1715" s="47">
        <v>0</v>
      </c>
    </row>
    <row r="1716" spans="1:8">
      <c r="A1716" s="44" t="s">
        <v>992</v>
      </c>
      <c r="B1716" s="44" t="s">
        <v>1009</v>
      </c>
      <c r="C1716" s="45">
        <v>46180</v>
      </c>
      <c r="D1716" s="47">
        <v>0</v>
      </c>
      <c r="E1716" s="181"/>
      <c r="F1716" s="47">
        <v>0</v>
      </c>
      <c r="G1716" s="181"/>
      <c r="H1716" s="47">
        <v>0</v>
      </c>
    </row>
    <row r="1717" spans="1:8">
      <c r="A1717" s="44" t="s">
        <v>992</v>
      </c>
      <c r="B1717" s="44" t="s">
        <v>1009</v>
      </c>
      <c r="C1717" s="45">
        <v>46187</v>
      </c>
      <c r="D1717" s="47">
        <v>0</v>
      </c>
      <c r="E1717" s="181"/>
      <c r="F1717" s="47">
        <v>0</v>
      </c>
      <c r="G1717" s="181"/>
      <c r="H1717" s="47">
        <v>0</v>
      </c>
    </row>
    <row r="1718" spans="1:8">
      <c r="A1718" s="44" t="s">
        <v>992</v>
      </c>
      <c r="B1718" s="44" t="s">
        <v>362</v>
      </c>
      <c r="C1718" s="45">
        <v>46103</v>
      </c>
      <c r="D1718" s="47">
        <v>0</v>
      </c>
      <c r="E1718" s="181"/>
      <c r="F1718" s="47">
        <v>0</v>
      </c>
      <c r="G1718" s="181"/>
      <c r="H1718" s="47">
        <v>0</v>
      </c>
    </row>
    <row r="1719" spans="1:8">
      <c r="A1719" s="44" t="s">
        <v>992</v>
      </c>
      <c r="B1719" s="44" t="s">
        <v>362</v>
      </c>
      <c r="C1719" s="45">
        <v>46110</v>
      </c>
      <c r="D1719" s="47">
        <v>0</v>
      </c>
      <c r="E1719" s="181"/>
      <c r="F1719" s="47">
        <v>0</v>
      </c>
      <c r="G1719" s="181"/>
      <c r="H1719" s="47">
        <v>0</v>
      </c>
    </row>
    <row r="1720" spans="1:8">
      <c r="A1720" s="44" t="s">
        <v>992</v>
      </c>
      <c r="B1720" s="44" t="s">
        <v>362</v>
      </c>
      <c r="C1720" s="45">
        <v>46117</v>
      </c>
      <c r="D1720" s="47">
        <v>0</v>
      </c>
      <c r="E1720" s="181"/>
      <c r="F1720" s="49">
        <v>0</v>
      </c>
      <c r="G1720" s="181"/>
      <c r="H1720" s="47">
        <v>0</v>
      </c>
    </row>
    <row r="1721" spans="1:8">
      <c r="A1721" s="44" t="s">
        <v>992</v>
      </c>
      <c r="B1721" s="44" t="s">
        <v>362</v>
      </c>
      <c r="C1721" s="45">
        <v>46124</v>
      </c>
      <c r="D1721" s="47">
        <v>0</v>
      </c>
      <c r="E1721" s="181"/>
      <c r="F1721" s="49">
        <v>0</v>
      </c>
      <c r="G1721" s="181"/>
      <c r="H1721" s="47">
        <v>0</v>
      </c>
    </row>
    <row r="1722" spans="1:8">
      <c r="A1722" s="44" t="s">
        <v>992</v>
      </c>
      <c r="B1722" s="44" t="s">
        <v>362</v>
      </c>
      <c r="C1722" s="45">
        <v>46131</v>
      </c>
      <c r="D1722" s="47">
        <v>0</v>
      </c>
      <c r="E1722" s="181"/>
      <c r="F1722" s="49">
        <v>0</v>
      </c>
      <c r="G1722" s="181"/>
      <c r="H1722" s="47">
        <v>0</v>
      </c>
    </row>
    <row r="1723" spans="1:8">
      <c r="A1723" s="44" t="s">
        <v>992</v>
      </c>
      <c r="B1723" s="44" t="s">
        <v>362</v>
      </c>
      <c r="C1723" s="45">
        <v>46138</v>
      </c>
      <c r="D1723" s="47">
        <v>0</v>
      </c>
      <c r="E1723" s="181"/>
      <c r="F1723" s="49">
        <v>0</v>
      </c>
      <c r="G1723" s="181"/>
      <c r="H1723" s="47">
        <v>0</v>
      </c>
    </row>
    <row r="1724" spans="1:8">
      <c r="A1724" s="44" t="s">
        <v>992</v>
      </c>
      <c r="B1724" s="44" t="s">
        <v>362</v>
      </c>
      <c r="C1724" s="45">
        <v>46145</v>
      </c>
      <c r="D1724" s="47">
        <v>0</v>
      </c>
      <c r="E1724" s="181"/>
      <c r="F1724" s="49">
        <v>0</v>
      </c>
      <c r="G1724" s="181"/>
      <c r="H1724" s="47">
        <v>0</v>
      </c>
    </row>
    <row r="1725" spans="1:8">
      <c r="A1725" s="44" t="s">
        <v>992</v>
      </c>
      <c r="B1725" s="44" t="s">
        <v>362</v>
      </c>
      <c r="C1725" s="45">
        <v>46152</v>
      </c>
      <c r="D1725" s="47">
        <v>0</v>
      </c>
      <c r="E1725" s="181"/>
      <c r="F1725" s="49">
        <v>0</v>
      </c>
      <c r="G1725" s="181"/>
      <c r="H1725" s="47">
        <v>0</v>
      </c>
    </row>
    <row r="1726" spans="1:8">
      <c r="A1726" s="44" t="s">
        <v>992</v>
      </c>
      <c r="B1726" s="44" t="s">
        <v>362</v>
      </c>
      <c r="C1726" s="45">
        <v>46159</v>
      </c>
      <c r="D1726" s="47">
        <v>0</v>
      </c>
      <c r="E1726" s="181"/>
      <c r="F1726" s="49">
        <v>0</v>
      </c>
      <c r="G1726" s="181"/>
      <c r="H1726" s="47">
        <v>0</v>
      </c>
    </row>
    <row r="1727" spans="1:8">
      <c r="A1727" s="44" t="s">
        <v>992</v>
      </c>
      <c r="B1727" s="44" t="s">
        <v>362</v>
      </c>
      <c r="C1727" s="45">
        <v>46166</v>
      </c>
      <c r="D1727" s="47">
        <v>0</v>
      </c>
      <c r="E1727" s="181"/>
      <c r="F1727" s="49">
        <v>0</v>
      </c>
      <c r="G1727" s="181"/>
      <c r="H1727" s="47">
        <v>0</v>
      </c>
    </row>
    <row r="1728" spans="1:8">
      <c r="A1728" s="44" t="s">
        <v>992</v>
      </c>
      <c r="B1728" s="44" t="s">
        <v>362</v>
      </c>
      <c r="C1728" s="45">
        <v>46173</v>
      </c>
      <c r="D1728" s="47">
        <v>0</v>
      </c>
      <c r="E1728" s="181"/>
      <c r="F1728" s="49">
        <v>0</v>
      </c>
      <c r="G1728" s="181"/>
      <c r="H1728" s="47">
        <v>0</v>
      </c>
    </row>
    <row r="1729" spans="1:8">
      <c r="A1729" s="44" t="s">
        <v>992</v>
      </c>
      <c r="B1729" s="44" t="s">
        <v>362</v>
      </c>
      <c r="C1729" s="45">
        <v>46180</v>
      </c>
      <c r="D1729" s="47">
        <v>0</v>
      </c>
      <c r="E1729" s="181"/>
      <c r="F1729" s="49">
        <v>0</v>
      </c>
      <c r="G1729" s="181"/>
      <c r="H1729" s="47">
        <v>0</v>
      </c>
    </row>
    <row r="1730" spans="1:8">
      <c r="A1730" s="44" t="s">
        <v>992</v>
      </c>
      <c r="B1730" s="44" t="s">
        <v>362</v>
      </c>
      <c r="C1730" s="45">
        <v>46187</v>
      </c>
      <c r="D1730" s="47">
        <v>0</v>
      </c>
      <c r="E1730" s="181"/>
      <c r="F1730" s="49">
        <v>0</v>
      </c>
      <c r="G1730" s="181"/>
      <c r="H1730" s="47">
        <v>0</v>
      </c>
    </row>
    <row r="1731" spans="1:8">
      <c r="A1731" s="44" t="s">
        <v>992</v>
      </c>
      <c r="B1731" s="44" t="s">
        <v>364</v>
      </c>
      <c r="C1731" s="45">
        <v>46103</v>
      </c>
      <c r="D1731" s="47">
        <v>0</v>
      </c>
      <c r="E1731" s="181"/>
      <c r="F1731" s="47">
        <v>0</v>
      </c>
      <c r="G1731" s="181"/>
      <c r="H1731" s="47">
        <v>0</v>
      </c>
    </row>
    <row r="1732" spans="1:8">
      <c r="A1732" s="44" t="s">
        <v>992</v>
      </c>
      <c r="B1732" s="44" t="s">
        <v>364</v>
      </c>
      <c r="C1732" s="45">
        <v>46110</v>
      </c>
      <c r="D1732" s="47">
        <v>0</v>
      </c>
      <c r="E1732" s="181"/>
      <c r="F1732" s="47">
        <v>0</v>
      </c>
      <c r="G1732" s="181"/>
      <c r="H1732" s="47">
        <v>0</v>
      </c>
    </row>
    <row r="1733" spans="1:8">
      <c r="A1733" s="44" t="s">
        <v>992</v>
      </c>
      <c r="B1733" s="44" t="s">
        <v>364</v>
      </c>
      <c r="C1733" s="45">
        <v>46117</v>
      </c>
      <c r="D1733" s="47">
        <v>0</v>
      </c>
      <c r="E1733" s="181"/>
      <c r="F1733" s="47">
        <v>0</v>
      </c>
      <c r="G1733" s="181"/>
      <c r="H1733" s="49">
        <v>0</v>
      </c>
    </row>
    <row r="1734" spans="1:8">
      <c r="A1734" s="44" t="s">
        <v>992</v>
      </c>
      <c r="B1734" s="44" t="s">
        <v>364</v>
      </c>
      <c r="C1734" s="45">
        <v>46124</v>
      </c>
      <c r="D1734" s="47">
        <v>0</v>
      </c>
      <c r="E1734" s="181"/>
      <c r="F1734" s="47">
        <v>0</v>
      </c>
      <c r="G1734" s="181"/>
      <c r="H1734" s="47">
        <v>0</v>
      </c>
    </row>
    <row r="1735" spans="1:8">
      <c r="A1735" s="44" t="s">
        <v>992</v>
      </c>
      <c r="B1735" s="44" t="s">
        <v>364</v>
      </c>
      <c r="C1735" s="45">
        <v>46131</v>
      </c>
      <c r="D1735" s="47">
        <v>0</v>
      </c>
      <c r="E1735" s="181"/>
      <c r="F1735" s="47">
        <v>0</v>
      </c>
      <c r="G1735" s="181"/>
      <c r="H1735" s="47">
        <v>0</v>
      </c>
    </row>
    <row r="1736" spans="1:8">
      <c r="A1736" s="44" t="s">
        <v>992</v>
      </c>
      <c r="B1736" s="44" t="s">
        <v>364</v>
      </c>
      <c r="C1736" s="45">
        <v>46138</v>
      </c>
      <c r="D1736" s="47">
        <v>0</v>
      </c>
      <c r="E1736" s="181"/>
      <c r="F1736" s="47">
        <v>0</v>
      </c>
      <c r="G1736" s="181"/>
      <c r="H1736" s="47">
        <v>0</v>
      </c>
    </row>
    <row r="1737" spans="1:8">
      <c r="A1737" s="44" t="s">
        <v>992</v>
      </c>
      <c r="B1737" s="44" t="s">
        <v>364</v>
      </c>
      <c r="C1737" s="45">
        <v>46145</v>
      </c>
      <c r="D1737" s="47">
        <v>0</v>
      </c>
      <c r="E1737" s="181"/>
      <c r="F1737" s="47">
        <v>0</v>
      </c>
      <c r="G1737" s="181"/>
      <c r="H1737" s="47">
        <v>0</v>
      </c>
    </row>
    <row r="1738" spans="1:8">
      <c r="A1738" s="44" t="s">
        <v>992</v>
      </c>
      <c r="B1738" s="44" t="s">
        <v>364</v>
      </c>
      <c r="C1738" s="45">
        <v>46152</v>
      </c>
      <c r="D1738" s="47">
        <v>0</v>
      </c>
      <c r="E1738" s="181"/>
      <c r="F1738" s="47">
        <v>0</v>
      </c>
      <c r="G1738" s="181"/>
      <c r="H1738" s="47">
        <v>0</v>
      </c>
    </row>
    <row r="1739" spans="1:8">
      <c r="A1739" s="44" t="s">
        <v>992</v>
      </c>
      <c r="B1739" s="44" t="s">
        <v>364</v>
      </c>
      <c r="C1739" s="45">
        <v>46159</v>
      </c>
      <c r="D1739" s="47">
        <v>0</v>
      </c>
      <c r="E1739" s="181"/>
      <c r="F1739" s="47">
        <v>0</v>
      </c>
      <c r="G1739" s="181"/>
      <c r="H1739" s="47">
        <v>0</v>
      </c>
    </row>
    <row r="1740" spans="1:8">
      <c r="A1740" s="44" t="s">
        <v>992</v>
      </c>
      <c r="B1740" s="44" t="s">
        <v>364</v>
      </c>
      <c r="C1740" s="45">
        <v>46166</v>
      </c>
      <c r="D1740" s="47">
        <v>0</v>
      </c>
      <c r="E1740" s="181"/>
      <c r="F1740" s="47">
        <v>0</v>
      </c>
      <c r="G1740" s="181"/>
      <c r="H1740" s="47">
        <v>0</v>
      </c>
    </row>
    <row r="1741" spans="1:8">
      <c r="A1741" s="44" t="s">
        <v>992</v>
      </c>
      <c r="B1741" s="44" t="s">
        <v>364</v>
      </c>
      <c r="C1741" s="45">
        <v>46173</v>
      </c>
      <c r="D1741" s="47">
        <v>0</v>
      </c>
      <c r="E1741" s="181"/>
      <c r="F1741" s="49">
        <v>0</v>
      </c>
      <c r="G1741" s="181"/>
      <c r="H1741" s="47">
        <v>0</v>
      </c>
    </row>
    <row r="1742" spans="1:8">
      <c r="A1742" s="44" t="s">
        <v>992</v>
      </c>
      <c r="B1742" s="44" t="s">
        <v>364</v>
      </c>
      <c r="C1742" s="45">
        <v>46180</v>
      </c>
      <c r="D1742" s="47">
        <v>0</v>
      </c>
      <c r="E1742" s="181"/>
      <c r="F1742" s="49">
        <v>0</v>
      </c>
      <c r="G1742" s="181"/>
      <c r="H1742" s="47">
        <v>0</v>
      </c>
    </row>
    <row r="1743" spans="1:8">
      <c r="A1743" s="44" t="s">
        <v>992</v>
      </c>
      <c r="B1743" s="44" t="s">
        <v>364</v>
      </c>
      <c r="C1743" s="45">
        <v>46187</v>
      </c>
      <c r="D1743" s="47">
        <v>0</v>
      </c>
      <c r="E1743" s="181"/>
      <c r="F1743" s="49">
        <v>0</v>
      </c>
      <c r="G1743" s="181"/>
      <c r="H1743" s="47">
        <v>0</v>
      </c>
    </row>
    <row r="1744" spans="1:8">
      <c r="A1744" s="44" t="s">
        <v>992</v>
      </c>
      <c r="B1744" s="44" t="s">
        <v>323</v>
      </c>
      <c r="C1744" s="45">
        <v>46103</v>
      </c>
      <c r="D1744" s="47">
        <v>0</v>
      </c>
      <c r="E1744" s="181"/>
      <c r="F1744" s="47">
        <v>0</v>
      </c>
      <c r="G1744" s="181"/>
      <c r="H1744" s="47">
        <v>0</v>
      </c>
    </row>
    <row r="1745" spans="1:8">
      <c r="A1745" s="44" t="s">
        <v>992</v>
      </c>
      <c r="B1745" s="44" t="s">
        <v>323</v>
      </c>
      <c r="C1745" s="45">
        <v>46110</v>
      </c>
      <c r="D1745" s="47">
        <v>0</v>
      </c>
      <c r="E1745" s="181"/>
      <c r="F1745" s="47">
        <v>0</v>
      </c>
      <c r="G1745" s="181"/>
      <c r="H1745" s="47">
        <v>0</v>
      </c>
    </row>
    <row r="1746" spans="1:8">
      <c r="A1746" s="44" t="s">
        <v>992</v>
      </c>
      <c r="B1746" s="44" t="s">
        <v>323</v>
      </c>
      <c r="C1746" s="45">
        <v>46117</v>
      </c>
      <c r="D1746" s="47">
        <v>0</v>
      </c>
      <c r="E1746" s="181"/>
      <c r="F1746" s="47">
        <v>0</v>
      </c>
      <c r="G1746" s="181"/>
      <c r="H1746" s="47">
        <v>0</v>
      </c>
    </row>
    <row r="1747" spans="1:8">
      <c r="A1747" s="44" t="s">
        <v>992</v>
      </c>
      <c r="B1747" s="44" t="s">
        <v>323</v>
      </c>
      <c r="C1747" s="45">
        <v>46124</v>
      </c>
      <c r="D1747" s="47">
        <v>0</v>
      </c>
      <c r="E1747" s="181"/>
      <c r="F1747" s="47">
        <v>0</v>
      </c>
      <c r="G1747" s="181"/>
      <c r="H1747" s="47">
        <v>0</v>
      </c>
    </row>
    <row r="1748" spans="1:8">
      <c r="A1748" s="44" t="s">
        <v>992</v>
      </c>
      <c r="B1748" s="44" t="s">
        <v>323</v>
      </c>
      <c r="C1748" s="45">
        <v>46131</v>
      </c>
      <c r="D1748" s="47">
        <v>0</v>
      </c>
      <c r="E1748" s="181"/>
      <c r="F1748" s="47">
        <v>0</v>
      </c>
      <c r="G1748" s="181"/>
      <c r="H1748" s="47">
        <v>0</v>
      </c>
    </row>
    <row r="1749" spans="1:8">
      <c r="A1749" s="44" t="s">
        <v>992</v>
      </c>
      <c r="B1749" s="44" t="s">
        <v>323</v>
      </c>
      <c r="C1749" s="45">
        <v>46138</v>
      </c>
      <c r="D1749" s="47">
        <v>0</v>
      </c>
      <c r="E1749" s="181"/>
      <c r="F1749" s="47">
        <v>0</v>
      </c>
      <c r="G1749" s="181"/>
      <c r="H1749" s="47">
        <v>0</v>
      </c>
    </row>
    <row r="1750" spans="1:8">
      <c r="A1750" s="44" t="s">
        <v>992</v>
      </c>
      <c r="B1750" s="44" t="s">
        <v>323</v>
      </c>
      <c r="C1750" s="45">
        <v>46145</v>
      </c>
      <c r="D1750" s="47">
        <v>0</v>
      </c>
      <c r="E1750" s="181"/>
      <c r="F1750" s="47">
        <v>0</v>
      </c>
      <c r="G1750" s="181"/>
      <c r="H1750" s="47">
        <v>0</v>
      </c>
    </row>
    <row r="1751" spans="1:8">
      <c r="A1751" s="44" t="s">
        <v>992</v>
      </c>
      <c r="B1751" s="44" t="s">
        <v>323</v>
      </c>
      <c r="C1751" s="45">
        <v>46152</v>
      </c>
      <c r="D1751" s="47">
        <v>0</v>
      </c>
      <c r="E1751" s="181"/>
      <c r="F1751" s="47">
        <v>0</v>
      </c>
      <c r="G1751" s="181"/>
      <c r="H1751" s="47">
        <v>0</v>
      </c>
    </row>
    <row r="1752" spans="1:8">
      <c r="A1752" s="44" t="s">
        <v>992</v>
      </c>
      <c r="B1752" s="44" t="s">
        <v>323</v>
      </c>
      <c r="C1752" s="45">
        <v>46159</v>
      </c>
      <c r="D1752" s="47">
        <v>0</v>
      </c>
      <c r="E1752" s="181"/>
      <c r="F1752" s="47">
        <v>0</v>
      </c>
      <c r="G1752" s="181"/>
      <c r="H1752" s="47">
        <v>0</v>
      </c>
    </row>
    <row r="1753" spans="1:8">
      <c r="A1753" s="44" t="s">
        <v>992</v>
      </c>
      <c r="B1753" s="44" t="s">
        <v>323</v>
      </c>
      <c r="C1753" s="45">
        <v>46166</v>
      </c>
      <c r="D1753" s="47">
        <v>0</v>
      </c>
      <c r="E1753" s="181"/>
      <c r="F1753" s="47">
        <v>0</v>
      </c>
      <c r="G1753" s="181"/>
      <c r="H1753" s="47">
        <v>0</v>
      </c>
    </row>
    <row r="1754" spans="1:8">
      <c r="A1754" s="44" t="s">
        <v>992</v>
      </c>
      <c r="B1754" s="44" t="s">
        <v>323</v>
      </c>
      <c r="C1754" s="45">
        <v>46173</v>
      </c>
      <c r="D1754" s="47">
        <v>0</v>
      </c>
      <c r="E1754" s="181"/>
      <c r="F1754" s="47">
        <v>0</v>
      </c>
      <c r="G1754" s="181"/>
      <c r="H1754" s="47">
        <v>0</v>
      </c>
    </row>
    <row r="1755" spans="1:8">
      <c r="A1755" s="44" t="s">
        <v>992</v>
      </c>
      <c r="B1755" s="44" t="s">
        <v>323</v>
      </c>
      <c r="C1755" s="45">
        <v>46180</v>
      </c>
      <c r="D1755" s="47">
        <v>0</v>
      </c>
      <c r="E1755" s="181"/>
      <c r="F1755" s="47">
        <v>0</v>
      </c>
      <c r="G1755" s="181"/>
      <c r="H1755" s="47">
        <v>0</v>
      </c>
    </row>
    <row r="1756" spans="1:8">
      <c r="A1756" s="44" t="s">
        <v>992</v>
      </c>
      <c r="B1756" s="44" t="s">
        <v>323</v>
      </c>
      <c r="C1756" s="45">
        <v>46187</v>
      </c>
      <c r="D1756" s="47">
        <v>0</v>
      </c>
      <c r="E1756" s="181"/>
      <c r="F1756" s="47">
        <v>0</v>
      </c>
      <c r="G1756" s="181"/>
      <c r="H1756" s="47">
        <v>0</v>
      </c>
    </row>
    <row r="1757" spans="1:8">
      <c r="A1757" s="44" t="s">
        <v>992</v>
      </c>
      <c r="B1757" s="44" t="s">
        <v>89</v>
      </c>
      <c r="C1757" s="45">
        <v>46103</v>
      </c>
      <c r="D1757" s="47">
        <v>13400</v>
      </c>
      <c r="E1757" s="181"/>
      <c r="F1757" s="47">
        <v>0</v>
      </c>
      <c r="G1757" s="181"/>
      <c r="H1757" s="47">
        <v>0</v>
      </c>
    </row>
    <row r="1758" spans="1:8">
      <c r="A1758" s="44" t="s">
        <v>992</v>
      </c>
      <c r="B1758" s="44" t="s">
        <v>89</v>
      </c>
      <c r="C1758" s="45">
        <v>46110</v>
      </c>
      <c r="D1758" s="47">
        <v>13420</v>
      </c>
      <c r="E1758" s="181"/>
      <c r="F1758" s="47">
        <v>0</v>
      </c>
      <c r="G1758" s="181"/>
      <c r="H1758" s="47">
        <v>0</v>
      </c>
    </row>
    <row r="1759" spans="1:8">
      <c r="A1759" s="44" t="s">
        <v>992</v>
      </c>
      <c r="B1759" s="44" t="s">
        <v>89</v>
      </c>
      <c r="C1759" s="45">
        <v>46117</v>
      </c>
      <c r="D1759" s="47">
        <v>13524</v>
      </c>
      <c r="E1759" s="181"/>
      <c r="F1759" s="47">
        <v>0</v>
      </c>
      <c r="G1759" s="181"/>
      <c r="H1759" s="47">
        <v>0</v>
      </c>
    </row>
    <row r="1760" spans="1:8">
      <c r="A1760" s="44" t="s">
        <v>992</v>
      </c>
      <c r="B1760" s="44" t="s">
        <v>89</v>
      </c>
      <c r="C1760" s="45">
        <v>46124</v>
      </c>
      <c r="D1760" s="47">
        <v>13478</v>
      </c>
      <c r="E1760" s="181"/>
      <c r="F1760" s="47">
        <v>0</v>
      </c>
      <c r="G1760" s="181"/>
      <c r="H1760" s="47">
        <v>0</v>
      </c>
    </row>
    <row r="1761" spans="1:8">
      <c r="A1761" s="44" t="s">
        <v>992</v>
      </c>
      <c r="B1761" s="44" t="s">
        <v>89</v>
      </c>
      <c r="C1761" s="45">
        <v>46131</v>
      </c>
      <c r="D1761" s="47">
        <v>13492</v>
      </c>
      <c r="E1761" s="181"/>
      <c r="F1761" s="47">
        <v>0</v>
      </c>
      <c r="G1761" s="181"/>
      <c r="H1761" s="47">
        <v>0</v>
      </c>
    </row>
    <row r="1762" spans="1:8">
      <c r="A1762" s="44" t="s">
        <v>992</v>
      </c>
      <c r="B1762" s="44" t="s">
        <v>89</v>
      </c>
      <c r="C1762" s="45">
        <v>46138</v>
      </c>
      <c r="D1762" s="47">
        <v>13974</v>
      </c>
      <c r="E1762" s="181"/>
      <c r="F1762" s="47">
        <v>0</v>
      </c>
      <c r="G1762" s="181"/>
      <c r="H1762" s="47">
        <v>0</v>
      </c>
    </row>
    <row r="1763" spans="1:8">
      <c r="A1763" s="44" t="s">
        <v>992</v>
      </c>
      <c r="B1763" s="44" t="s">
        <v>89</v>
      </c>
      <c r="C1763" s="45">
        <v>46145</v>
      </c>
      <c r="D1763" s="47">
        <v>14153</v>
      </c>
      <c r="E1763" s="181"/>
      <c r="F1763" s="47">
        <v>0</v>
      </c>
      <c r="G1763" s="181"/>
      <c r="H1763" s="47">
        <v>0</v>
      </c>
    </row>
    <row r="1764" spans="1:8">
      <c r="A1764" s="44" t="s">
        <v>992</v>
      </c>
      <c r="B1764" s="44" t="s">
        <v>89</v>
      </c>
      <c r="C1764" s="45">
        <v>46152</v>
      </c>
      <c r="D1764" s="47">
        <v>14117</v>
      </c>
      <c r="E1764" s="181"/>
      <c r="F1764" s="47">
        <v>0</v>
      </c>
      <c r="G1764" s="181"/>
      <c r="H1764" s="47">
        <v>0</v>
      </c>
    </row>
    <row r="1765" spans="1:8">
      <c r="A1765" s="44" t="s">
        <v>992</v>
      </c>
      <c r="B1765" s="44" t="s">
        <v>89</v>
      </c>
      <c r="C1765" s="45">
        <v>46159</v>
      </c>
      <c r="D1765" s="47">
        <v>14844</v>
      </c>
      <c r="E1765" s="181"/>
      <c r="F1765" s="47">
        <v>0</v>
      </c>
      <c r="G1765" s="181"/>
      <c r="H1765" s="47">
        <v>0</v>
      </c>
    </row>
    <row r="1766" spans="1:8">
      <c r="A1766" s="44" t="s">
        <v>992</v>
      </c>
      <c r="B1766" s="44" t="s">
        <v>89</v>
      </c>
      <c r="C1766" s="45">
        <v>46166</v>
      </c>
      <c r="D1766" s="47">
        <v>14922</v>
      </c>
      <c r="E1766" s="180">
        <v>5.31</v>
      </c>
      <c r="F1766" s="47">
        <v>0</v>
      </c>
      <c r="G1766" s="180">
        <v>-1</v>
      </c>
      <c r="H1766" s="47">
        <v>2366</v>
      </c>
    </row>
    <row r="1767" spans="1:8">
      <c r="A1767" s="44" t="s">
        <v>992</v>
      </c>
      <c r="B1767" s="44" t="s">
        <v>89</v>
      </c>
      <c r="C1767" s="45">
        <v>46173</v>
      </c>
      <c r="D1767" s="47">
        <v>14962</v>
      </c>
      <c r="E1767" s="180">
        <v>1.53</v>
      </c>
      <c r="F1767" s="47">
        <v>0</v>
      </c>
      <c r="G1767" s="180">
        <v>-1</v>
      </c>
      <c r="H1767" s="47">
        <v>5907</v>
      </c>
    </row>
    <row r="1768" spans="1:8">
      <c r="A1768" s="44" t="s">
        <v>992</v>
      </c>
      <c r="B1768" s="44" t="s">
        <v>89</v>
      </c>
      <c r="C1768" s="45">
        <v>46180</v>
      </c>
      <c r="D1768" s="47">
        <v>14954</v>
      </c>
      <c r="E1768" s="180">
        <v>1.38</v>
      </c>
      <c r="F1768" s="47">
        <v>0</v>
      </c>
      <c r="G1768" s="180">
        <v>-1</v>
      </c>
      <c r="H1768" s="47">
        <v>6284</v>
      </c>
    </row>
    <row r="1769" spans="1:8">
      <c r="A1769" s="44" t="s">
        <v>992</v>
      </c>
      <c r="B1769" s="44" t="s">
        <v>89</v>
      </c>
      <c r="C1769" s="45">
        <v>46187</v>
      </c>
      <c r="D1769" s="47">
        <v>14978</v>
      </c>
      <c r="E1769" s="180">
        <v>1.25</v>
      </c>
      <c r="F1769" s="49">
        <v>0</v>
      </c>
      <c r="G1769" s="180">
        <v>-1</v>
      </c>
      <c r="H1769" s="47">
        <v>6652</v>
      </c>
    </row>
    <row r="1770" spans="1:8">
      <c r="A1770" s="44" t="s">
        <v>992</v>
      </c>
      <c r="B1770" s="44" t="s">
        <v>539</v>
      </c>
      <c r="C1770" s="45">
        <v>46103</v>
      </c>
      <c r="D1770" s="47">
        <v>1019</v>
      </c>
      <c r="E1770" s="180">
        <v>1017.63</v>
      </c>
      <c r="F1770" s="47">
        <v>0</v>
      </c>
      <c r="G1770" s="180">
        <v>-1</v>
      </c>
      <c r="H1770" s="47">
        <v>1</v>
      </c>
    </row>
    <row r="1771" spans="1:8">
      <c r="A1771" s="44" t="s">
        <v>992</v>
      </c>
      <c r="B1771" s="44" t="s">
        <v>539</v>
      </c>
      <c r="C1771" s="45">
        <v>46110</v>
      </c>
      <c r="D1771" s="47">
        <v>1000</v>
      </c>
      <c r="E1771" s="180">
        <v>70.459999999999994</v>
      </c>
      <c r="F1771" s="47">
        <v>0</v>
      </c>
      <c r="G1771" s="180">
        <v>-1</v>
      </c>
      <c r="H1771" s="47">
        <v>14</v>
      </c>
    </row>
    <row r="1772" spans="1:8">
      <c r="A1772" s="44" t="s">
        <v>992</v>
      </c>
      <c r="B1772" s="44" t="s">
        <v>539</v>
      </c>
      <c r="C1772" s="45">
        <v>46117</v>
      </c>
      <c r="D1772" s="47">
        <v>1005</v>
      </c>
      <c r="E1772" s="180">
        <v>3.72</v>
      </c>
      <c r="F1772" s="47">
        <v>0</v>
      </c>
      <c r="G1772" s="180">
        <v>-1</v>
      </c>
      <c r="H1772" s="47">
        <v>213</v>
      </c>
    </row>
    <row r="1773" spans="1:8">
      <c r="A1773" s="44" t="s">
        <v>992</v>
      </c>
      <c r="B1773" s="44" t="s">
        <v>539</v>
      </c>
      <c r="C1773" s="45">
        <v>46124</v>
      </c>
      <c r="D1773" s="47">
        <v>1052</v>
      </c>
      <c r="E1773" s="180">
        <v>2.87</v>
      </c>
      <c r="F1773" s="47">
        <v>0</v>
      </c>
      <c r="G1773" s="180">
        <v>-1</v>
      </c>
      <c r="H1773" s="47">
        <v>272</v>
      </c>
    </row>
    <row r="1774" spans="1:8">
      <c r="A1774" s="44" t="s">
        <v>992</v>
      </c>
      <c r="B1774" s="44" t="s">
        <v>539</v>
      </c>
      <c r="C1774" s="45">
        <v>46131</v>
      </c>
      <c r="D1774" s="47">
        <v>1041</v>
      </c>
      <c r="E1774" s="180">
        <v>1.68</v>
      </c>
      <c r="F1774" s="47">
        <v>0</v>
      </c>
      <c r="G1774" s="180">
        <v>-1</v>
      </c>
      <c r="H1774" s="47">
        <v>388</v>
      </c>
    </row>
    <row r="1775" spans="1:8">
      <c r="A1775" s="44" t="s">
        <v>992</v>
      </c>
      <c r="B1775" s="44" t="s">
        <v>539</v>
      </c>
      <c r="C1775" s="45">
        <v>46138</v>
      </c>
      <c r="D1775" s="47">
        <v>1041</v>
      </c>
      <c r="E1775" s="180">
        <v>1.48</v>
      </c>
      <c r="F1775" s="47">
        <v>0</v>
      </c>
      <c r="G1775" s="180">
        <v>-1</v>
      </c>
      <c r="H1775" s="47">
        <v>419</v>
      </c>
    </row>
    <row r="1776" spans="1:8">
      <c r="A1776" s="44" t="s">
        <v>992</v>
      </c>
      <c r="B1776" s="44" t="s">
        <v>539</v>
      </c>
      <c r="C1776" s="45">
        <v>46145</v>
      </c>
      <c r="D1776" s="47">
        <v>1351</v>
      </c>
      <c r="E1776" s="180">
        <v>1.0900000000000001</v>
      </c>
      <c r="F1776" s="47">
        <v>0</v>
      </c>
      <c r="G1776" s="180">
        <v>-1</v>
      </c>
      <c r="H1776" s="47">
        <v>646</v>
      </c>
    </row>
    <row r="1777" spans="1:8">
      <c r="A1777" s="44" t="s">
        <v>992</v>
      </c>
      <c r="B1777" s="44" t="s">
        <v>539</v>
      </c>
      <c r="C1777" s="45">
        <v>46152</v>
      </c>
      <c r="D1777" s="47">
        <v>1785</v>
      </c>
      <c r="E1777" s="180">
        <v>1.29</v>
      </c>
      <c r="F1777" s="47">
        <v>0</v>
      </c>
      <c r="G1777" s="180">
        <v>-1</v>
      </c>
      <c r="H1777" s="47">
        <v>779</v>
      </c>
    </row>
    <row r="1778" spans="1:8">
      <c r="A1778" s="44" t="s">
        <v>992</v>
      </c>
      <c r="B1778" s="44" t="s">
        <v>539</v>
      </c>
      <c r="C1778" s="45">
        <v>46159</v>
      </c>
      <c r="D1778" s="47">
        <v>1485</v>
      </c>
      <c r="E1778" s="180">
        <v>0.7</v>
      </c>
      <c r="F1778" s="47">
        <v>0</v>
      </c>
      <c r="G1778" s="180">
        <v>-1</v>
      </c>
      <c r="H1778" s="47">
        <v>872</v>
      </c>
    </row>
    <row r="1779" spans="1:8">
      <c r="A1779" s="44" t="s">
        <v>992</v>
      </c>
      <c r="B1779" s="44" t="s">
        <v>539</v>
      </c>
      <c r="C1779" s="45">
        <v>46166</v>
      </c>
      <c r="D1779" s="47">
        <v>1437</v>
      </c>
      <c r="E1779" s="180">
        <v>0.71</v>
      </c>
      <c r="F1779" s="47">
        <v>0</v>
      </c>
      <c r="G1779" s="180">
        <v>-1</v>
      </c>
      <c r="H1779" s="47">
        <v>839</v>
      </c>
    </row>
    <row r="1780" spans="1:8">
      <c r="A1780" s="44" t="s">
        <v>992</v>
      </c>
      <c r="B1780" s="44" t="s">
        <v>539</v>
      </c>
      <c r="C1780" s="45">
        <v>46173</v>
      </c>
      <c r="D1780" s="47">
        <v>2000</v>
      </c>
      <c r="E1780" s="180">
        <v>1.1200000000000001</v>
      </c>
      <c r="F1780" s="49">
        <v>0</v>
      </c>
      <c r="G1780" s="180">
        <v>-1</v>
      </c>
      <c r="H1780" s="47">
        <v>945</v>
      </c>
    </row>
    <row r="1781" spans="1:8">
      <c r="A1781" s="44" t="s">
        <v>992</v>
      </c>
      <c r="B1781" s="44" t="s">
        <v>539</v>
      </c>
      <c r="C1781" s="45">
        <v>46180</v>
      </c>
      <c r="D1781" s="47">
        <v>1765</v>
      </c>
      <c r="E1781" s="180">
        <v>0.71</v>
      </c>
      <c r="F1781" s="49">
        <v>0</v>
      </c>
      <c r="G1781" s="180">
        <v>-1</v>
      </c>
      <c r="H1781" s="47">
        <v>1030</v>
      </c>
    </row>
    <row r="1782" spans="1:8">
      <c r="A1782" s="44" t="s">
        <v>992</v>
      </c>
      <c r="B1782" s="44" t="s">
        <v>539</v>
      </c>
      <c r="C1782" s="45">
        <v>46187</v>
      </c>
      <c r="D1782" s="47">
        <v>1990</v>
      </c>
      <c r="E1782" s="180">
        <v>0.85</v>
      </c>
      <c r="F1782" s="49">
        <v>0</v>
      </c>
      <c r="G1782" s="180">
        <v>-1</v>
      </c>
      <c r="H1782" s="47">
        <v>1075</v>
      </c>
    </row>
    <row r="1783" spans="1:8">
      <c r="A1783" s="44" t="s">
        <v>992</v>
      </c>
      <c r="B1783" s="44" t="s">
        <v>140</v>
      </c>
      <c r="C1783" s="45">
        <v>46103</v>
      </c>
      <c r="D1783" s="47">
        <v>95</v>
      </c>
      <c r="E1783" s="180">
        <v>-0.78</v>
      </c>
      <c r="F1783" s="47">
        <v>0</v>
      </c>
      <c r="G1783" s="180">
        <v>-1</v>
      </c>
      <c r="H1783" s="47">
        <v>433</v>
      </c>
    </row>
    <row r="1784" spans="1:8">
      <c r="A1784" s="44" t="s">
        <v>992</v>
      </c>
      <c r="B1784" s="44" t="s">
        <v>140</v>
      </c>
      <c r="C1784" s="45">
        <v>46110</v>
      </c>
      <c r="D1784" s="47">
        <v>95</v>
      </c>
      <c r="E1784" s="180">
        <v>-0.73</v>
      </c>
      <c r="F1784" s="47">
        <v>0</v>
      </c>
      <c r="G1784" s="180">
        <v>-1</v>
      </c>
      <c r="H1784" s="47">
        <v>355</v>
      </c>
    </row>
    <row r="1785" spans="1:8">
      <c r="A1785" s="44" t="s">
        <v>992</v>
      </c>
      <c r="B1785" s="44" t="s">
        <v>140</v>
      </c>
      <c r="C1785" s="45">
        <v>46117</v>
      </c>
      <c r="D1785" s="47">
        <v>95</v>
      </c>
      <c r="E1785" s="180">
        <v>-0.73</v>
      </c>
      <c r="F1785" s="47">
        <v>0</v>
      </c>
      <c r="G1785" s="180">
        <v>-1</v>
      </c>
      <c r="H1785" s="47">
        <v>352</v>
      </c>
    </row>
    <row r="1786" spans="1:8">
      <c r="A1786" s="44" t="s">
        <v>992</v>
      </c>
      <c r="B1786" s="44" t="s">
        <v>140</v>
      </c>
      <c r="C1786" s="45">
        <v>46124</v>
      </c>
      <c r="D1786" s="47">
        <v>95</v>
      </c>
      <c r="E1786" s="180">
        <v>-0.73</v>
      </c>
      <c r="F1786" s="47">
        <v>0</v>
      </c>
      <c r="G1786" s="180">
        <v>-1</v>
      </c>
      <c r="H1786" s="47">
        <v>350</v>
      </c>
    </row>
    <row r="1787" spans="1:8">
      <c r="A1787" s="44" t="s">
        <v>992</v>
      </c>
      <c r="B1787" s="44" t="s">
        <v>140</v>
      </c>
      <c r="C1787" s="45">
        <v>46131</v>
      </c>
      <c r="D1787" s="47">
        <v>95</v>
      </c>
      <c r="E1787" s="180">
        <v>-0.61</v>
      </c>
      <c r="F1787" s="47">
        <v>0</v>
      </c>
      <c r="G1787" s="180">
        <v>-1</v>
      </c>
      <c r="H1787" s="47">
        <v>245</v>
      </c>
    </row>
    <row r="1788" spans="1:8">
      <c r="A1788" s="44" t="s">
        <v>992</v>
      </c>
      <c r="B1788" s="44" t="s">
        <v>140</v>
      </c>
      <c r="C1788" s="45">
        <v>46138</v>
      </c>
      <c r="D1788" s="47">
        <v>95</v>
      </c>
      <c r="E1788" s="180">
        <v>-0.55000000000000004</v>
      </c>
      <c r="F1788" s="47">
        <v>0</v>
      </c>
      <c r="G1788" s="180">
        <v>-1</v>
      </c>
      <c r="H1788" s="47">
        <v>214</v>
      </c>
    </row>
    <row r="1789" spans="1:8">
      <c r="A1789" s="44" t="s">
        <v>992</v>
      </c>
      <c r="B1789" s="44" t="s">
        <v>140</v>
      </c>
      <c r="C1789" s="45">
        <v>46145</v>
      </c>
      <c r="D1789" s="47">
        <v>95</v>
      </c>
      <c r="E1789" s="180">
        <v>-0.57999999999999996</v>
      </c>
      <c r="F1789" s="47">
        <v>0</v>
      </c>
      <c r="G1789" s="180">
        <v>-1</v>
      </c>
      <c r="H1789" s="47">
        <v>227</v>
      </c>
    </row>
    <row r="1790" spans="1:8">
      <c r="A1790" s="44" t="s">
        <v>992</v>
      </c>
      <c r="B1790" s="44" t="s">
        <v>140</v>
      </c>
      <c r="C1790" s="45">
        <v>46152</v>
      </c>
      <c r="D1790" s="47">
        <v>95</v>
      </c>
      <c r="E1790" s="180">
        <v>-0.37</v>
      </c>
      <c r="F1790" s="47">
        <v>0</v>
      </c>
      <c r="G1790" s="180">
        <v>-1</v>
      </c>
      <c r="H1790" s="47">
        <v>152</v>
      </c>
    </row>
    <row r="1791" spans="1:8">
      <c r="A1791" s="44" t="s">
        <v>992</v>
      </c>
      <c r="B1791" s="44" t="s">
        <v>140</v>
      </c>
      <c r="C1791" s="45">
        <v>46159</v>
      </c>
      <c r="D1791" s="47">
        <v>69</v>
      </c>
      <c r="E1791" s="180">
        <v>0.48</v>
      </c>
      <c r="F1791" s="49">
        <v>0</v>
      </c>
      <c r="G1791" s="180">
        <v>-1</v>
      </c>
      <c r="H1791" s="47">
        <v>47</v>
      </c>
    </row>
    <row r="1792" spans="1:8">
      <c r="A1792" s="44" t="s">
        <v>992</v>
      </c>
      <c r="B1792" s="44" t="s">
        <v>140</v>
      </c>
      <c r="C1792" s="45">
        <v>46166</v>
      </c>
      <c r="D1792" s="47">
        <v>65</v>
      </c>
      <c r="E1792" s="180">
        <v>-0.31</v>
      </c>
      <c r="F1792" s="49">
        <v>0</v>
      </c>
      <c r="G1792" s="180">
        <v>-1</v>
      </c>
      <c r="H1792" s="47">
        <v>95</v>
      </c>
    </row>
    <row r="1793" spans="1:8">
      <c r="A1793" s="44" t="s">
        <v>992</v>
      </c>
      <c r="B1793" s="44" t="s">
        <v>140</v>
      </c>
      <c r="C1793" s="45">
        <v>46173</v>
      </c>
      <c r="D1793" s="47">
        <v>65</v>
      </c>
      <c r="E1793" s="180">
        <v>1.25</v>
      </c>
      <c r="F1793" s="49">
        <v>0</v>
      </c>
      <c r="G1793" s="180">
        <v>-1</v>
      </c>
      <c r="H1793" s="47">
        <v>29</v>
      </c>
    </row>
    <row r="1794" spans="1:8">
      <c r="A1794" s="44" t="s">
        <v>992</v>
      </c>
      <c r="B1794" s="44" t="s">
        <v>140</v>
      </c>
      <c r="C1794" s="45">
        <v>46180</v>
      </c>
      <c r="D1794" s="47">
        <v>65</v>
      </c>
      <c r="E1794" s="180">
        <v>4.01</v>
      </c>
      <c r="F1794" s="49">
        <v>0</v>
      </c>
      <c r="G1794" s="180">
        <v>-1</v>
      </c>
      <c r="H1794" s="47">
        <v>13</v>
      </c>
    </row>
    <row r="1795" spans="1:8">
      <c r="A1795" s="44" t="s">
        <v>992</v>
      </c>
      <c r="B1795" s="44" t="s">
        <v>140</v>
      </c>
      <c r="C1795" s="45">
        <v>46187</v>
      </c>
      <c r="D1795" s="47">
        <v>65</v>
      </c>
      <c r="E1795" s="180">
        <v>7.14</v>
      </c>
      <c r="F1795" s="49">
        <v>0</v>
      </c>
      <c r="G1795" s="180">
        <v>-1</v>
      </c>
      <c r="H1795" s="47">
        <v>8</v>
      </c>
    </row>
    <row r="1796" spans="1:8">
      <c r="A1796" s="44" t="s">
        <v>992</v>
      </c>
      <c r="B1796" s="44" t="s">
        <v>79</v>
      </c>
      <c r="C1796" s="45">
        <v>46103</v>
      </c>
      <c r="D1796" s="47">
        <v>3016</v>
      </c>
      <c r="E1796" s="180">
        <v>0.4</v>
      </c>
      <c r="F1796" s="47">
        <v>0</v>
      </c>
      <c r="G1796" s="180">
        <v>-1</v>
      </c>
      <c r="H1796" s="47">
        <v>2162</v>
      </c>
    </row>
    <row r="1797" spans="1:8">
      <c r="A1797" s="44" t="s">
        <v>992</v>
      </c>
      <c r="B1797" s="44" t="s">
        <v>79</v>
      </c>
      <c r="C1797" s="45">
        <v>46110</v>
      </c>
      <c r="D1797" s="47">
        <v>2975</v>
      </c>
      <c r="E1797" s="180">
        <v>0.45</v>
      </c>
      <c r="F1797" s="47">
        <v>0</v>
      </c>
      <c r="G1797" s="180">
        <v>-1</v>
      </c>
      <c r="H1797" s="47">
        <v>2051</v>
      </c>
    </row>
    <row r="1798" spans="1:8">
      <c r="A1798" s="44" t="s">
        <v>992</v>
      </c>
      <c r="B1798" s="44" t="s">
        <v>79</v>
      </c>
      <c r="C1798" s="45">
        <v>46117</v>
      </c>
      <c r="D1798" s="47">
        <v>2958</v>
      </c>
      <c r="E1798" s="180">
        <v>0.81</v>
      </c>
      <c r="F1798" s="47">
        <v>0</v>
      </c>
      <c r="G1798" s="180">
        <v>-1</v>
      </c>
      <c r="H1798" s="47">
        <v>1633</v>
      </c>
    </row>
    <row r="1799" spans="1:8">
      <c r="A1799" s="44" t="s">
        <v>992</v>
      </c>
      <c r="B1799" s="44" t="s">
        <v>79</v>
      </c>
      <c r="C1799" s="45">
        <v>46124</v>
      </c>
      <c r="D1799" s="47">
        <v>2968</v>
      </c>
      <c r="E1799" s="180">
        <v>0.53</v>
      </c>
      <c r="F1799" s="47">
        <v>0</v>
      </c>
      <c r="G1799" s="180">
        <v>-1</v>
      </c>
      <c r="H1799" s="47">
        <v>1934</v>
      </c>
    </row>
    <row r="1800" spans="1:8">
      <c r="A1800" s="44" t="s">
        <v>992</v>
      </c>
      <c r="B1800" s="44" t="s">
        <v>79</v>
      </c>
      <c r="C1800" s="45">
        <v>46131</v>
      </c>
      <c r="D1800" s="47">
        <v>2969</v>
      </c>
      <c r="E1800" s="180">
        <v>0.3</v>
      </c>
      <c r="F1800" s="47">
        <v>0</v>
      </c>
      <c r="G1800" s="180">
        <v>-1</v>
      </c>
      <c r="H1800" s="47">
        <v>2287</v>
      </c>
    </row>
    <row r="1801" spans="1:8">
      <c r="A1801" s="44" t="s">
        <v>992</v>
      </c>
      <c r="B1801" s="44" t="s">
        <v>79</v>
      </c>
      <c r="C1801" s="45">
        <v>46138</v>
      </c>
      <c r="D1801" s="47">
        <v>2961</v>
      </c>
      <c r="E1801" s="180">
        <v>0.17</v>
      </c>
      <c r="F1801" s="47">
        <v>0</v>
      </c>
      <c r="G1801" s="180">
        <v>-1</v>
      </c>
      <c r="H1801" s="47">
        <v>2533</v>
      </c>
    </row>
    <row r="1802" spans="1:8">
      <c r="A1802" s="44" t="s">
        <v>992</v>
      </c>
      <c r="B1802" s="44" t="s">
        <v>79</v>
      </c>
      <c r="C1802" s="45">
        <v>46145</v>
      </c>
      <c r="D1802" s="47">
        <v>2955</v>
      </c>
      <c r="E1802" s="180">
        <v>0.22</v>
      </c>
      <c r="F1802" s="47">
        <v>0</v>
      </c>
      <c r="G1802" s="180">
        <v>-1</v>
      </c>
      <c r="H1802" s="47">
        <v>2420</v>
      </c>
    </row>
    <row r="1803" spans="1:8">
      <c r="A1803" s="44" t="s">
        <v>992</v>
      </c>
      <c r="B1803" s="44" t="s">
        <v>79</v>
      </c>
      <c r="C1803" s="45">
        <v>46152</v>
      </c>
      <c r="D1803" s="47">
        <v>2901</v>
      </c>
      <c r="E1803" s="180">
        <v>-0.14000000000000001</v>
      </c>
      <c r="F1803" s="47">
        <v>0</v>
      </c>
      <c r="G1803" s="180">
        <v>-1</v>
      </c>
      <c r="H1803" s="47">
        <v>3369</v>
      </c>
    </row>
    <row r="1804" spans="1:8">
      <c r="A1804" s="44" t="s">
        <v>992</v>
      </c>
      <c r="B1804" s="44" t="s">
        <v>79</v>
      </c>
      <c r="C1804" s="45">
        <v>46159</v>
      </c>
      <c r="D1804" s="47">
        <v>2885</v>
      </c>
      <c r="E1804" s="180">
        <v>0.01</v>
      </c>
      <c r="F1804" s="47">
        <v>0</v>
      </c>
      <c r="G1804" s="180">
        <v>-1</v>
      </c>
      <c r="H1804" s="47">
        <v>2856</v>
      </c>
    </row>
    <row r="1805" spans="1:8">
      <c r="A1805" s="44" t="s">
        <v>992</v>
      </c>
      <c r="B1805" s="44" t="s">
        <v>79</v>
      </c>
      <c r="C1805" s="45">
        <v>46166</v>
      </c>
      <c r="D1805" s="47">
        <v>1912</v>
      </c>
      <c r="E1805" s="180">
        <v>-0.2</v>
      </c>
      <c r="F1805" s="47">
        <v>0</v>
      </c>
      <c r="G1805" s="180">
        <v>-1</v>
      </c>
      <c r="H1805" s="47">
        <v>2394</v>
      </c>
    </row>
    <row r="1806" spans="1:8">
      <c r="A1806" s="44" t="s">
        <v>992</v>
      </c>
      <c r="B1806" s="44" t="s">
        <v>79</v>
      </c>
      <c r="C1806" s="45">
        <v>46173</v>
      </c>
      <c r="D1806" s="47">
        <v>1745</v>
      </c>
      <c r="E1806" s="180">
        <v>-0.41</v>
      </c>
      <c r="F1806" s="47">
        <v>0</v>
      </c>
      <c r="G1806" s="180">
        <v>-1</v>
      </c>
      <c r="H1806" s="47">
        <v>2952</v>
      </c>
    </row>
    <row r="1807" spans="1:8">
      <c r="A1807" s="44" t="s">
        <v>992</v>
      </c>
      <c r="B1807" s="44" t="s">
        <v>79</v>
      </c>
      <c r="C1807" s="45">
        <v>46180</v>
      </c>
      <c r="D1807" s="47">
        <v>1070</v>
      </c>
      <c r="E1807" s="180">
        <v>-0.67</v>
      </c>
      <c r="F1807" s="47">
        <v>0</v>
      </c>
      <c r="G1807" s="180">
        <v>-1</v>
      </c>
      <c r="H1807" s="47">
        <v>3276</v>
      </c>
    </row>
    <row r="1808" spans="1:8">
      <c r="A1808" s="44" t="s">
        <v>992</v>
      </c>
      <c r="B1808" s="44" t="s">
        <v>79</v>
      </c>
      <c r="C1808" s="45">
        <v>46187</v>
      </c>
      <c r="D1808" s="47">
        <v>956</v>
      </c>
      <c r="E1808" s="180">
        <v>-0.71</v>
      </c>
      <c r="F1808" s="47">
        <v>0</v>
      </c>
      <c r="G1808" s="180">
        <v>-1</v>
      </c>
      <c r="H1808" s="47">
        <v>3303</v>
      </c>
    </row>
    <row r="1809" spans="1:8">
      <c r="A1809" s="44" t="s">
        <v>992</v>
      </c>
      <c r="B1809" s="44" t="s">
        <v>165</v>
      </c>
      <c r="C1809" s="45">
        <v>46103</v>
      </c>
      <c r="D1809" s="47">
        <v>84</v>
      </c>
      <c r="E1809" s="180">
        <v>1.61</v>
      </c>
      <c r="F1809" s="49">
        <v>0</v>
      </c>
      <c r="G1809" s="180">
        <v>-1</v>
      </c>
      <c r="H1809" s="47">
        <v>32</v>
      </c>
    </row>
    <row r="1810" spans="1:8">
      <c r="A1810" s="44" t="s">
        <v>992</v>
      </c>
      <c r="B1810" s="44" t="s">
        <v>165</v>
      </c>
      <c r="C1810" s="45">
        <v>46110</v>
      </c>
      <c r="D1810" s="47">
        <v>84</v>
      </c>
      <c r="E1810" s="180">
        <v>3.92</v>
      </c>
      <c r="F1810" s="49">
        <v>0</v>
      </c>
      <c r="G1810" s="180">
        <v>-1</v>
      </c>
      <c r="H1810" s="47">
        <v>17</v>
      </c>
    </row>
    <row r="1811" spans="1:8">
      <c r="A1811" s="44" t="s">
        <v>992</v>
      </c>
      <c r="B1811" s="44" t="s">
        <v>165</v>
      </c>
      <c r="C1811" s="45">
        <v>46117</v>
      </c>
      <c r="D1811" s="47">
        <v>84</v>
      </c>
      <c r="E1811" s="180">
        <v>26.92</v>
      </c>
      <c r="F1811" s="49">
        <v>0</v>
      </c>
      <c r="G1811" s="180">
        <v>-1</v>
      </c>
      <c r="H1811" s="47">
        <v>3</v>
      </c>
    </row>
    <row r="1812" spans="1:8">
      <c r="A1812" s="44" t="s">
        <v>992</v>
      </c>
      <c r="B1812" s="44" t="s">
        <v>165</v>
      </c>
      <c r="C1812" s="45">
        <v>46124</v>
      </c>
      <c r="D1812" s="47">
        <v>84</v>
      </c>
      <c r="E1812" s="180">
        <v>82.6</v>
      </c>
      <c r="F1812" s="49">
        <v>0</v>
      </c>
      <c r="G1812" s="180">
        <v>-1</v>
      </c>
      <c r="H1812" s="47">
        <v>1</v>
      </c>
    </row>
    <row r="1813" spans="1:8">
      <c r="A1813" s="44" t="s">
        <v>992</v>
      </c>
      <c r="B1813" s="44" t="s">
        <v>165</v>
      </c>
      <c r="C1813" s="45">
        <v>46131</v>
      </c>
      <c r="D1813" s="47">
        <v>84</v>
      </c>
      <c r="E1813" s="181"/>
      <c r="F1813" s="49">
        <v>0</v>
      </c>
      <c r="G1813" s="181"/>
      <c r="H1813" s="47">
        <v>0</v>
      </c>
    </row>
    <row r="1814" spans="1:8">
      <c r="A1814" s="44" t="s">
        <v>992</v>
      </c>
      <c r="B1814" s="44" t="s">
        <v>165</v>
      </c>
      <c r="C1814" s="45">
        <v>46138</v>
      </c>
      <c r="D1814" s="47">
        <v>84</v>
      </c>
      <c r="E1814" s="180">
        <v>15.71</v>
      </c>
      <c r="F1814" s="49">
        <v>0</v>
      </c>
      <c r="G1814" s="180">
        <v>-1</v>
      </c>
      <c r="H1814" s="47">
        <v>5</v>
      </c>
    </row>
    <row r="1815" spans="1:8">
      <c r="A1815" s="44" t="s">
        <v>992</v>
      </c>
      <c r="B1815" s="44" t="s">
        <v>165</v>
      </c>
      <c r="C1815" s="45">
        <v>46145</v>
      </c>
      <c r="D1815" s="47">
        <v>84</v>
      </c>
      <c r="E1815" s="180">
        <v>40.78</v>
      </c>
      <c r="F1815" s="49">
        <v>0</v>
      </c>
      <c r="G1815" s="180">
        <v>-1</v>
      </c>
      <c r="H1815" s="47">
        <v>2</v>
      </c>
    </row>
    <row r="1816" spans="1:8">
      <c r="A1816" s="44" t="s">
        <v>992</v>
      </c>
      <c r="B1816" s="44" t="s">
        <v>165</v>
      </c>
      <c r="C1816" s="45">
        <v>46152</v>
      </c>
      <c r="D1816" s="47">
        <v>84</v>
      </c>
      <c r="E1816" s="180">
        <v>9.4499999999999993</v>
      </c>
      <c r="F1816" s="49">
        <v>0</v>
      </c>
      <c r="G1816" s="180">
        <v>-1</v>
      </c>
      <c r="H1816" s="47">
        <v>8</v>
      </c>
    </row>
    <row r="1817" spans="1:8">
      <c r="A1817" s="44" t="s">
        <v>992</v>
      </c>
      <c r="B1817" s="44" t="s">
        <v>165</v>
      </c>
      <c r="C1817" s="45">
        <v>46159</v>
      </c>
      <c r="D1817" s="47">
        <v>84</v>
      </c>
      <c r="E1817" s="180">
        <v>40.78</v>
      </c>
      <c r="F1817" s="49">
        <v>0</v>
      </c>
      <c r="G1817" s="180">
        <v>-1</v>
      </c>
      <c r="H1817" s="47">
        <v>2</v>
      </c>
    </row>
    <row r="1818" spans="1:8">
      <c r="A1818" s="44" t="s">
        <v>992</v>
      </c>
      <c r="B1818" s="44" t="s">
        <v>165</v>
      </c>
      <c r="C1818" s="45">
        <v>46166</v>
      </c>
      <c r="D1818" s="47">
        <v>84</v>
      </c>
      <c r="E1818" s="180">
        <v>40.78</v>
      </c>
      <c r="F1818" s="49">
        <v>0</v>
      </c>
      <c r="G1818" s="180">
        <v>-1</v>
      </c>
      <c r="H1818" s="47">
        <v>2</v>
      </c>
    </row>
    <row r="1819" spans="1:8">
      <c r="A1819" s="44" t="s">
        <v>992</v>
      </c>
      <c r="B1819" s="44" t="s">
        <v>165</v>
      </c>
      <c r="C1819" s="45">
        <v>46173</v>
      </c>
      <c r="D1819" s="47">
        <v>84</v>
      </c>
      <c r="E1819" s="180">
        <v>40.78</v>
      </c>
      <c r="F1819" s="49">
        <v>0</v>
      </c>
      <c r="G1819" s="180">
        <v>-1</v>
      </c>
      <c r="H1819" s="47">
        <v>2</v>
      </c>
    </row>
    <row r="1820" spans="1:8">
      <c r="A1820" s="44" t="s">
        <v>992</v>
      </c>
      <c r="B1820" s="44" t="s">
        <v>165</v>
      </c>
      <c r="C1820" s="45">
        <v>46180</v>
      </c>
      <c r="D1820" s="47">
        <v>84</v>
      </c>
      <c r="E1820" s="180">
        <v>10.94</v>
      </c>
      <c r="F1820" s="49">
        <v>0</v>
      </c>
      <c r="G1820" s="180">
        <v>-1</v>
      </c>
      <c r="H1820" s="47">
        <v>7</v>
      </c>
    </row>
    <row r="1821" spans="1:8">
      <c r="A1821" s="44" t="s">
        <v>992</v>
      </c>
      <c r="B1821" s="44" t="s">
        <v>165</v>
      </c>
      <c r="C1821" s="45">
        <v>46187</v>
      </c>
      <c r="D1821" s="47">
        <v>84</v>
      </c>
      <c r="E1821" s="180">
        <v>19.89</v>
      </c>
      <c r="F1821" s="49">
        <v>0</v>
      </c>
      <c r="G1821" s="180">
        <v>-1</v>
      </c>
      <c r="H1821" s="47">
        <v>4</v>
      </c>
    </row>
    <row r="1822" spans="1:8">
      <c r="A1822" s="44" t="s">
        <v>992</v>
      </c>
      <c r="B1822" s="44" t="s">
        <v>363</v>
      </c>
      <c r="C1822" s="45">
        <v>46103</v>
      </c>
      <c r="D1822" s="47">
        <v>0</v>
      </c>
      <c r="E1822" s="181"/>
      <c r="F1822" s="47">
        <v>0</v>
      </c>
      <c r="G1822" s="181"/>
      <c r="H1822" s="47">
        <v>0</v>
      </c>
    </row>
    <row r="1823" spans="1:8">
      <c r="A1823" s="44" t="s">
        <v>992</v>
      </c>
      <c r="B1823" s="44" t="s">
        <v>363</v>
      </c>
      <c r="C1823" s="45">
        <v>46110</v>
      </c>
      <c r="D1823" s="47">
        <v>0</v>
      </c>
      <c r="E1823" s="181"/>
      <c r="F1823" s="47">
        <v>0</v>
      </c>
      <c r="G1823" s="181"/>
      <c r="H1823" s="47">
        <v>0</v>
      </c>
    </row>
    <row r="1824" spans="1:8">
      <c r="A1824" s="44" t="s">
        <v>992</v>
      </c>
      <c r="B1824" s="44" t="s">
        <v>363</v>
      </c>
      <c r="C1824" s="45">
        <v>46117</v>
      </c>
      <c r="D1824" s="47">
        <v>0</v>
      </c>
      <c r="E1824" s="181"/>
      <c r="F1824" s="47">
        <v>0</v>
      </c>
      <c r="G1824" s="181"/>
      <c r="H1824" s="47">
        <v>0</v>
      </c>
    </row>
    <row r="1825" spans="1:8">
      <c r="A1825" s="44" t="s">
        <v>992</v>
      </c>
      <c r="B1825" s="44" t="s">
        <v>363</v>
      </c>
      <c r="C1825" s="45">
        <v>46124</v>
      </c>
      <c r="D1825" s="47">
        <v>0</v>
      </c>
      <c r="E1825" s="181"/>
      <c r="F1825" s="47">
        <v>0</v>
      </c>
      <c r="G1825" s="181"/>
      <c r="H1825" s="47">
        <v>0</v>
      </c>
    </row>
    <row r="1826" spans="1:8">
      <c r="A1826" s="44" t="s">
        <v>992</v>
      </c>
      <c r="B1826" s="44" t="s">
        <v>363</v>
      </c>
      <c r="C1826" s="45">
        <v>46131</v>
      </c>
      <c r="D1826" s="47">
        <v>0</v>
      </c>
      <c r="E1826" s="181"/>
      <c r="F1826" s="47">
        <v>0</v>
      </c>
      <c r="G1826" s="181"/>
      <c r="H1826" s="47">
        <v>0</v>
      </c>
    </row>
    <row r="1827" spans="1:8">
      <c r="A1827" s="44" t="s">
        <v>992</v>
      </c>
      <c r="B1827" s="44" t="s">
        <v>363</v>
      </c>
      <c r="C1827" s="45">
        <v>46138</v>
      </c>
      <c r="D1827" s="47">
        <v>0</v>
      </c>
      <c r="E1827" s="181"/>
      <c r="F1827" s="47">
        <v>0</v>
      </c>
      <c r="G1827" s="181"/>
      <c r="H1827" s="47">
        <v>0</v>
      </c>
    </row>
    <row r="1828" spans="1:8">
      <c r="A1828" s="44" t="s">
        <v>992</v>
      </c>
      <c r="B1828" s="44" t="s">
        <v>363</v>
      </c>
      <c r="C1828" s="45">
        <v>46145</v>
      </c>
      <c r="D1828" s="47">
        <v>0</v>
      </c>
      <c r="E1828" s="181"/>
      <c r="F1828" s="47">
        <v>0</v>
      </c>
      <c r="G1828" s="181"/>
      <c r="H1828" s="47">
        <v>0</v>
      </c>
    </row>
    <row r="1829" spans="1:8">
      <c r="A1829" s="44" t="s">
        <v>992</v>
      </c>
      <c r="B1829" s="44" t="s">
        <v>363</v>
      </c>
      <c r="C1829" s="45">
        <v>46152</v>
      </c>
      <c r="D1829" s="47">
        <v>0</v>
      </c>
      <c r="E1829" s="181"/>
      <c r="F1829" s="47">
        <v>0</v>
      </c>
      <c r="G1829" s="181"/>
      <c r="H1829" s="47">
        <v>0</v>
      </c>
    </row>
    <row r="1830" spans="1:8">
      <c r="A1830" s="44" t="s">
        <v>992</v>
      </c>
      <c r="B1830" s="44" t="s">
        <v>363</v>
      </c>
      <c r="C1830" s="45">
        <v>46159</v>
      </c>
      <c r="D1830" s="47">
        <v>0</v>
      </c>
      <c r="E1830" s="181"/>
      <c r="F1830" s="47">
        <v>0</v>
      </c>
      <c r="G1830" s="181"/>
      <c r="H1830" s="47">
        <v>0</v>
      </c>
    </row>
    <row r="1831" spans="1:8">
      <c r="A1831" s="44" t="s">
        <v>992</v>
      </c>
      <c r="B1831" s="44" t="s">
        <v>363</v>
      </c>
      <c r="C1831" s="45">
        <v>46166</v>
      </c>
      <c r="D1831" s="47">
        <v>0</v>
      </c>
      <c r="E1831" s="181"/>
      <c r="F1831" s="47">
        <v>0</v>
      </c>
      <c r="G1831" s="181"/>
      <c r="H1831" s="47">
        <v>0</v>
      </c>
    </row>
    <row r="1832" spans="1:8">
      <c r="A1832" s="44" t="s">
        <v>992</v>
      </c>
      <c r="B1832" s="44" t="s">
        <v>363</v>
      </c>
      <c r="C1832" s="45">
        <v>46173</v>
      </c>
      <c r="D1832" s="47">
        <v>0</v>
      </c>
      <c r="E1832" s="181"/>
      <c r="F1832" s="47">
        <v>0</v>
      </c>
      <c r="G1832" s="181"/>
      <c r="H1832" s="47">
        <v>0</v>
      </c>
    </row>
    <row r="1833" spans="1:8">
      <c r="A1833" s="44" t="s">
        <v>992</v>
      </c>
      <c r="B1833" s="44" t="s">
        <v>363</v>
      </c>
      <c r="C1833" s="45">
        <v>46180</v>
      </c>
      <c r="D1833" s="47">
        <v>0</v>
      </c>
      <c r="E1833" s="181"/>
      <c r="F1833" s="47">
        <v>0</v>
      </c>
      <c r="G1833" s="181"/>
      <c r="H1833" s="47">
        <v>0</v>
      </c>
    </row>
    <row r="1834" spans="1:8">
      <c r="A1834" s="44" t="s">
        <v>992</v>
      </c>
      <c r="B1834" s="44" t="s">
        <v>363</v>
      </c>
      <c r="C1834" s="45">
        <v>46187</v>
      </c>
      <c r="D1834" s="47">
        <v>0</v>
      </c>
      <c r="E1834" s="181"/>
      <c r="F1834" s="49">
        <v>0</v>
      </c>
      <c r="G1834" s="181"/>
      <c r="H1834" s="47">
        <v>0</v>
      </c>
    </row>
    <row r="1835" spans="1:8">
      <c r="A1835" s="44" t="s">
        <v>992</v>
      </c>
      <c r="B1835" s="44" t="s">
        <v>537</v>
      </c>
      <c r="C1835" s="45">
        <v>46103</v>
      </c>
      <c r="D1835" s="47">
        <v>8</v>
      </c>
      <c r="E1835" s="181"/>
      <c r="F1835" s="47">
        <v>0</v>
      </c>
      <c r="G1835" s="181"/>
      <c r="H1835" s="47">
        <v>0</v>
      </c>
    </row>
    <row r="1836" spans="1:8">
      <c r="A1836" s="44" t="s">
        <v>992</v>
      </c>
      <c r="B1836" s="44" t="s">
        <v>537</v>
      </c>
      <c r="C1836" s="45">
        <v>46110</v>
      </c>
      <c r="D1836" s="47">
        <v>0</v>
      </c>
      <c r="E1836" s="180">
        <v>-1</v>
      </c>
      <c r="F1836" s="47">
        <v>0</v>
      </c>
      <c r="G1836" s="180">
        <v>-1</v>
      </c>
      <c r="H1836" s="47">
        <v>98</v>
      </c>
    </row>
    <row r="1837" spans="1:8">
      <c r="A1837" s="44" t="s">
        <v>992</v>
      </c>
      <c r="B1837" s="44" t="s">
        <v>537</v>
      </c>
      <c r="C1837" s="45">
        <v>46117</v>
      </c>
      <c r="D1837" s="47">
        <v>0</v>
      </c>
      <c r="E1837" s="180">
        <v>-1</v>
      </c>
      <c r="F1837" s="47">
        <v>0</v>
      </c>
      <c r="G1837" s="180">
        <v>-1</v>
      </c>
      <c r="H1837" s="47">
        <v>162</v>
      </c>
    </row>
    <row r="1838" spans="1:8">
      <c r="A1838" s="44" t="s">
        <v>992</v>
      </c>
      <c r="B1838" s="44" t="s">
        <v>537</v>
      </c>
      <c r="C1838" s="45">
        <v>46124</v>
      </c>
      <c r="D1838" s="47">
        <v>0</v>
      </c>
      <c r="E1838" s="180">
        <v>-1</v>
      </c>
      <c r="F1838" s="47">
        <v>0</v>
      </c>
      <c r="G1838" s="180">
        <v>-1</v>
      </c>
      <c r="H1838" s="47">
        <v>166</v>
      </c>
    </row>
    <row r="1839" spans="1:8">
      <c r="A1839" s="44" t="s">
        <v>992</v>
      </c>
      <c r="B1839" s="44" t="s">
        <v>537</v>
      </c>
      <c r="C1839" s="45">
        <v>46131</v>
      </c>
      <c r="D1839" s="47">
        <v>0</v>
      </c>
      <c r="E1839" s="180">
        <v>-1</v>
      </c>
      <c r="F1839" s="47">
        <v>0</v>
      </c>
      <c r="G1839" s="180">
        <v>-1</v>
      </c>
      <c r="H1839" s="47">
        <v>146</v>
      </c>
    </row>
    <row r="1840" spans="1:8">
      <c r="A1840" s="44" t="s">
        <v>992</v>
      </c>
      <c r="B1840" s="44" t="s">
        <v>537</v>
      </c>
      <c r="C1840" s="45">
        <v>46138</v>
      </c>
      <c r="D1840" s="47">
        <v>0</v>
      </c>
      <c r="E1840" s="180">
        <v>-1</v>
      </c>
      <c r="F1840" s="47">
        <v>0</v>
      </c>
      <c r="G1840" s="180">
        <v>-1</v>
      </c>
      <c r="H1840" s="47">
        <v>114</v>
      </c>
    </row>
    <row r="1841" spans="1:8">
      <c r="A1841" s="44" t="s">
        <v>992</v>
      </c>
      <c r="B1841" s="44" t="s">
        <v>537</v>
      </c>
      <c r="C1841" s="45">
        <v>46145</v>
      </c>
      <c r="D1841" s="47">
        <v>0</v>
      </c>
      <c r="E1841" s="180">
        <v>-1</v>
      </c>
      <c r="F1841" s="47">
        <v>0</v>
      </c>
      <c r="G1841" s="180">
        <v>-1</v>
      </c>
      <c r="H1841" s="47">
        <v>125</v>
      </c>
    </row>
    <row r="1842" spans="1:8">
      <c r="A1842" s="44" t="s">
        <v>992</v>
      </c>
      <c r="B1842" s="44" t="s">
        <v>537</v>
      </c>
      <c r="C1842" s="45">
        <v>46152</v>
      </c>
      <c r="D1842" s="47">
        <v>0</v>
      </c>
      <c r="E1842" s="180">
        <v>-1</v>
      </c>
      <c r="F1842" s="47">
        <v>0</v>
      </c>
      <c r="G1842" s="180">
        <v>-1</v>
      </c>
      <c r="H1842" s="47">
        <v>97</v>
      </c>
    </row>
    <row r="1843" spans="1:8">
      <c r="A1843" s="44" t="s">
        <v>992</v>
      </c>
      <c r="B1843" s="44" t="s">
        <v>537</v>
      </c>
      <c r="C1843" s="45">
        <v>46159</v>
      </c>
      <c r="D1843" s="47">
        <v>0</v>
      </c>
      <c r="E1843" s="180">
        <v>-1</v>
      </c>
      <c r="F1843" s="47">
        <v>0</v>
      </c>
      <c r="G1843" s="180">
        <v>-1</v>
      </c>
      <c r="H1843" s="47">
        <v>82</v>
      </c>
    </row>
    <row r="1844" spans="1:8">
      <c r="A1844" s="44" t="s">
        <v>992</v>
      </c>
      <c r="B1844" s="44" t="s">
        <v>537</v>
      </c>
      <c r="C1844" s="45">
        <v>46166</v>
      </c>
      <c r="D1844" s="47">
        <v>0</v>
      </c>
      <c r="E1844" s="180">
        <v>-1</v>
      </c>
      <c r="F1844" s="49">
        <v>0</v>
      </c>
      <c r="G1844" s="180">
        <v>-1</v>
      </c>
      <c r="H1844" s="47">
        <v>72</v>
      </c>
    </row>
    <row r="1845" spans="1:8">
      <c r="A1845" s="44" t="s">
        <v>992</v>
      </c>
      <c r="B1845" s="44" t="s">
        <v>537</v>
      </c>
      <c r="C1845" s="45">
        <v>46173</v>
      </c>
      <c r="D1845" s="47">
        <v>0</v>
      </c>
      <c r="E1845" s="180">
        <v>-1</v>
      </c>
      <c r="F1845" s="49">
        <v>0</v>
      </c>
      <c r="G1845" s="180">
        <v>-1</v>
      </c>
      <c r="H1845" s="47">
        <v>96</v>
      </c>
    </row>
    <row r="1846" spans="1:8">
      <c r="A1846" s="44" t="s">
        <v>992</v>
      </c>
      <c r="B1846" s="44" t="s">
        <v>537</v>
      </c>
      <c r="C1846" s="45">
        <v>46180</v>
      </c>
      <c r="D1846" s="47">
        <v>0</v>
      </c>
      <c r="E1846" s="180">
        <v>-1</v>
      </c>
      <c r="F1846" s="49">
        <v>0</v>
      </c>
      <c r="G1846" s="180">
        <v>-1</v>
      </c>
      <c r="H1846" s="47">
        <v>199</v>
      </c>
    </row>
    <row r="1847" spans="1:8">
      <c r="A1847" s="44" t="s">
        <v>992</v>
      </c>
      <c r="B1847" s="44" t="s">
        <v>537</v>
      </c>
      <c r="C1847" s="45">
        <v>46187</v>
      </c>
      <c r="D1847" s="47">
        <v>0</v>
      </c>
      <c r="E1847" s="180">
        <v>-1</v>
      </c>
      <c r="F1847" s="49">
        <v>0</v>
      </c>
      <c r="G1847" s="180">
        <v>-1</v>
      </c>
      <c r="H1847" s="47">
        <v>179</v>
      </c>
    </row>
    <row r="1848" spans="1:8">
      <c r="A1848" s="44" t="s">
        <v>992</v>
      </c>
      <c r="B1848" s="44" t="s">
        <v>83</v>
      </c>
      <c r="C1848" s="45">
        <v>46103</v>
      </c>
      <c r="D1848" s="47">
        <v>2368</v>
      </c>
      <c r="E1848" s="180">
        <v>0.92</v>
      </c>
      <c r="F1848" s="47">
        <v>0</v>
      </c>
      <c r="G1848" s="180">
        <v>-1</v>
      </c>
      <c r="H1848" s="47">
        <v>1234</v>
      </c>
    </row>
    <row r="1849" spans="1:8">
      <c r="A1849" s="44" t="s">
        <v>992</v>
      </c>
      <c r="B1849" s="44" t="s">
        <v>83</v>
      </c>
      <c r="C1849" s="45">
        <v>46110</v>
      </c>
      <c r="D1849" s="47">
        <v>2232</v>
      </c>
      <c r="E1849" s="180">
        <v>0.65</v>
      </c>
      <c r="F1849" s="47">
        <v>0</v>
      </c>
      <c r="G1849" s="180">
        <v>-1</v>
      </c>
      <c r="H1849" s="47">
        <v>1357</v>
      </c>
    </row>
    <row r="1850" spans="1:8">
      <c r="A1850" s="44" t="s">
        <v>992</v>
      </c>
      <c r="B1850" s="44" t="s">
        <v>83</v>
      </c>
      <c r="C1850" s="45">
        <v>46117</v>
      </c>
      <c r="D1850" s="47">
        <v>2213</v>
      </c>
      <c r="E1850" s="180">
        <v>1.06</v>
      </c>
      <c r="F1850" s="47">
        <v>0</v>
      </c>
      <c r="G1850" s="180">
        <v>-1</v>
      </c>
      <c r="H1850" s="47">
        <v>1072</v>
      </c>
    </row>
    <row r="1851" spans="1:8">
      <c r="A1851" s="44" t="s">
        <v>992</v>
      </c>
      <c r="B1851" s="44" t="s">
        <v>83</v>
      </c>
      <c r="C1851" s="45">
        <v>46124</v>
      </c>
      <c r="D1851" s="47">
        <v>2205</v>
      </c>
      <c r="E1851" s="180">
        <v>0.55000000000000004</v>
      </c>
      <c r="F1851" s="47">
        <v>0</v>
      </c>
      <c r="G1851" s="180">
        <v>-1</v>
      </c>
      <c r="H1851" s="47">
        <v>1423</v>
      </c>
    </row>
    <row r="1852" spans="1:8">
      <c r="A1852" s="44" t="s">
        <v>992</v>
      </c>
      <c r="B1852" s="44" t="s">
        <v>83</v>
      </c>
      <c r="C1852" s="45">
        <v>46131</v>
      </c>
      <c r="D1852" s="47">
        <v>2209</v>
      </c>
      <c r="E1852" s="180">
        <v>0.38</v>
      </c>
      <c r="F1852" s="47">
        <v>0</v>
      </c>
      <c r="G1852" s="180">
        <v>-1</v>
      </c>
      <c r="H1852" s="47">
        <v>1604</v>
      </c>
    </row>
    <row r="1853" spans="1:8">
      <c r="A1853" s="44" t="s">
        <v>992</v>
      </c>
      <c r="B1853" s="44" t="s">
        <v>83</v>
      </c>
      <c r="C1853" s="45">
        <v>46138</v>
      </c>
      <c r="D1853" s="47">
        <v>2197</v>
      </c>
      <c r="E1853" s="180">
        <v>0.56000000000000005</v>
      </c>
      <c r="F1853" s="47">
        <v>0</v>
      </c>
      <c r="G1853" s="180">
        <v>-1</v>
      </c>
      <c r="H1853" s="47">
        <v>1412</v>
      </c>
    </row>
    <row r="1854" spans="1:8">
      <c r="A1854" s="44" t="s">
        <v>992</v>
      </c>
      <c r="B1854" s="44" t="s">
        <v>83</v>
      </c>
      <c r="C1854" s="45">
        <v>46145</v>
      </c>
      <c r="D1854" s="47">
        <v>2215</v>
      </c>
      <c r="E1854" s="180">
        <v>0.73</v>
      </c>
      <c r="F1854" s="47">
        <v>0</v>
      </c>
      <c r="G1854" s="180">
        <v>-1</v>
      </c>
      <c r="H1854" s="47">
        <v>1280</v>
      </c>
    </row>
    <row r="1855" spans="1:8">
      <c r="A1855" s="44" t="s">
        <v>992</v>
      </c>
      <c r="B1855" s="44" t="s">
        <v>83</v>
      </c>
      <c r="C1855" s="45">
        <v>46152</v>
      </c>
      <c r="D1855" s="47">
        <v>2212</v>
      </c>
      <c r="E1855" s="180">
        <v>0.76</v>
      </c>
      <c r="F1855" s="47">
        <v>0</v>
      </c>
      <c r="G1855" s="180">
        <v>-1</v>
      </c>
      <c r="H1855" s="47">
        <v>1257</v>
      </c>
    </row>
    <row r="1856" spans="1:8">
      <c r="A1856" s="44" t="s">
        <v>992</v>
      </c>
      <c r="B1856" s="44" t="s">
        <v>83</v>
      </c>
      <c r="C1856" s="45">
        <v>46159</v>
      </c>
      <c r="D1856" s="47">
        <v>2202</v>
      </c>
      <c r="E1856" s="180">
        <v>0.9</v>
      </c>
      <c r="F1856" s="47">
        <v>0</v>
      </c>
      <c r="G1856" s="180">
        <v>-1</v>
      </c>
      <c r="H1856" s="47">
        <v>1161</v>
      </c>
    </row>
    <row r="1857" spans="1:8">
      <c r="A1857" s="44" t="s">
        <v>992</v>
      </c>
      <c r="B1857" s="44" t="s">
        <v>83</v>
      </c>
      <c r="C1857" s="45">
        <v>46166</v>
      </c>
      <c r="D1857" s="47">
        <v>2193</v>
      </c>
      <c r="E1857" s="180">
        <v>0.69</v>
      </c>
      <c r="F1857" s="47">
        <v>0</v>
      </c>
      <c r="G1857" s="180">
        <v>-1</v>
      </c>
      <c r="H1857" s="47">
        <v>1297</v>
      </c>
    </row>
    <row r="1858" spans="1:8">
      <c r="A1858" s="44" t="s">
        <v>992</v>
      </c>
      <c r="B1858" s="44" t="s">
        <v>83</v>
      </c>
      <c r="C1858" s="45">
        <v>46173</v>
      </c>
      <c r="D1858" s="47">
        <v>2185</v>
      </c>
      <c r="E1858" s="180">
        <v>0.34</v>
      </c>
      <c r="F1858" s="47">
        <v>0</v>
      </c>
      <c r="G1858" s="180">
        <v>-1</v>
      </c>
      <c r="H1858" s="47">
        <v>1635</v>
      </c>
    </row>
    <row r="1859" spans="1:8">
      <c r="A1859" s="44" t="s">
        <v>992</v>
      </c>
      <c r="B1859" s="44" t="s">
        <v>83</v>
      </c>
      <c r="C1859" s="45">
        <v>46180</v>
      </c>
      <c r="D1859" s="47">
        <v>2175</v>
      </c>
      <c r="E1859" s="180">
        <v>0.87</v>
      </c>
      <c r="F1859" s="47">
        <v>0</v>
      </c>
      <c r="G1859" s="180">
        <v>-1</v>
      </c>
      <c r="H1859" s="47">
        <v>1165</v>
      </c>
    </row>
    <row r="1860" spans="1:8">
      <c r="A1860" s="44" t="s">
        <v>992</v>
      </c>
      <c r="B1860" s="44" t="s">
        <v>83</v>
      </c>
      <c r="C1860" s="45">
        <v>46187</v>
      </c>
      <c r="D1860" s="47">
        <v>2182</v>
      </c>
      <c r="E1860" s="180">
        <v>0.39</v>
      </c>
      <c r="F1860" s="47">
        <v>0</v>
      </c>
      <c r="G1860" s="180">
        <v>-1</v>
      </c>
      <c r="H1860" s="47">
        <v>1568</v>
      </c>
    </row>
    <row r="1861" spans="1:8">
      <c r="A1861" s="44" t="s">
        <v>992</v>
      </c>
      <c r="B1861" s="44" t="s">
        <v>194</v>
      </c>
      <c r="C1861" s="45">
        <v>46103</v>
      </c>
      <c r="D1861" s="47">
        <v>449</v>
      </c>
      <c r="E1861" s="181"/>
      <c r="F1861" s="47">
        <v>0</v>
      </c>
      <c r="G1861" s="181"/>
      <c r="H1861" s="47">
        <v>0</v>
      </c>
    </row>
    <row r="1862" spans="1:8">
      <c r="A1862" s="44" t="s">
        <v>992</v>
      </c>
      <c r="B1862" s="44" t="s">
        <v>194</v>
      </c>
      <c r="C1862" s="45">
        <v>46110</v>
      </c>
      <c r="D1862" s="47">
        <v>452</v>
      </c>
      <c r="E1862" s="181"/>
      <c r="F1862" s="47">
        <v>0</v>
      </c>
      <c r="G1862" s="181"/>
      <c r="H1862" s="47">
        <v>0</v>
      </c>
    </row>
    <row r="1863" spans="1:8">
      <c r="A1863" s="44" t="s">
        <v>992</v>
      </c>
      <c r="B1863" s="44" t="s">
        <v>194</v>
      </c>
      <c r="C1863" s="45">
        <v>46117</v>
      </c>
      <c r="D1863" s="47">
        <v>461</v>
      </c>
      <c r="E1863" s="181"/>
      <c r="F1863" s="47">
        <v>0</v>
      </c>
      <c r="G1863" s="181"/>
      <c r="H1863" s="47">
        <v>0</v>
      </c>
    </row>
    <row r="1864" spans="1:8">
      <c r="A1864" s="44" t="s">
        <v>992</v>
      </c>
      <c r="B1864" s="44" t="s">
        <v>194</v>
      </c>
      <c r="C1864" s="45">
        <v>46124</v>
      </c>
      <c r="D1864" s="47">
        <v>463</v>
      </c>
      <c r="E1864" s="181"/>
      <c r="F1864" s="47">
        <v>0</v>
      </c>
      <c r="G1864" s="181"/>
      <c r="H1864" s="47">
        <v>0</v>
      </c>
    </row>
    <row r="1865" spans="1:8">
      <c r="A1865" s="44" t="s">
        <v>992</v>
      </c>
      <c r="B1865" s="44" t="s">
        <v>194</v>
      </c>
      <c r="C1865" s="45">
        <v>46131</v>
      </c>
      <c r="D1865" s="47">
        <v>464</v>
      </c>
      <c r="E1865" s="181"/>
      <c r="F1865" s="47">
        <v>0</v>
      </c>
      <c r="G1865" s="181"/>
      <c r="H1865" s="47">
        <v>0</v>
      </c>
    </row>
    <row r="1866" spans="1:8">
      <c r="A1866" s="44" t="s">
        <v>992</v>
      </c>
      <c r="B1866" s="44" t="s">
        <v>194</v>
      </c>
      <c r="C1866" s="45">
        <v>46138</v>
      </c>
      <c r="D1866" s="47">
        <v>470</v>
      </c>
      <c r="E1866" s="180">
        <v>57.74</v>
      </c>
      <c r="F1866" s="47">
        <v>0</v>
      </c>
      <c r="G1866" s="180">
        <v>-1</v>
      </c>
      <c r="H1866" s="47">
        <v>8</v>
      </c>
    </row>
    <row r="1867" spans="1:8">
      <c r="A1867" s="44" t="s">
        <v>992</v>
      </c>
      <c r="B1867" s="44" t="s">
        <v>194</v>
      </c>
      <c r="C1867" s="45">
        <v>46145</v>
      </c>
      <c r="D1867" s="47">
        <v>477</v>
      </c>
      <c r="E1867" s="180">
        <v>2.91</v>
      </c>
      <c r="F1867" s="47">
        <v>0</v>
      </c>
      <c r="G1867" s="180">
        <v>-1</v>
      </c>
      <c r="H1867" s="47">
        <v>122</v>
      </c>
    </row>
    <row r="1868" spans="1:8">
      <c r="A1868" s="44" t="s">
        <v>992</v>
      </c>
      <c r="B1868" s="44" t="s">
        <v>194</v>
      </c>
      <c r="C1868" s="45">
        <v>46152</v>
      </c>
      <c r="D1868" s="47">
        <v>479</v>
      </c>
      <c r="E1868" s="180">
        <v>0.35</v>
      </c>
      <c r="F1868" s="47">
        <v>0</v>
      </c>
      <c r="G1868" s="180">
        <v>-1</v>
      </c>
      <c r="H1868" s="47">
        <v>354</v>
      </c>
    </row>
    <row r="1869" spans="1:8">
      <c r="A1869" s="44" t="s">
        <v>992</v>
      </c>
      <c r="B1869" s="44" t="s">
        <v>194</v>
      </c>
      <c r="C1869" s="45">
        <v>46159</v>
      </c>
      <c r="D1869" s="47">
        <v>479</v>
      </c>
      <c r="E1869" s="180">
        <v>0.59</v>
      </c>
      <c r="F1869" s="47">
        <v>0</v>
      </c>
      <c r="G1869" s="180">
        <v>-1</v>
      </c>
      <c r="H1869" s="47">
        <v>301</v>
      </c>
    </row>
    <row r="1870" spans="1:8">
      <c r="A1870" s="44" t="s">
        <v>992</v>
      </c>
      <c r="B1870" s="44" t="s">
        <v>194</v>
      </c>
      <c r="C1870" s="45">
        <v>46166</v>
      </c>
      <c r="D1870" s="47">
        <v>471</v>
      </c>
      <c r="E1870" s="180">
        <v>0.11</v>
      </c>
      <c r="F1870" s="49">
        <v>0</v>
      </c>
      <c r="G1870" s="180">
        <v>-1</v>
      </c>
      <c r="H1870" s="47">
        <v>423</v>
      </c>
    </row>
    <row r="1871" spans="1:8">
      <c r="A1871" s="44" t="s">
        <v>992</v>
      </c>
      <c r="B1871" s="44" t="s">
        <v>194</v>
      </c>
      <c r="C1871" s="45">
        <v>46173</v>
      </c>
      <c r="D1871" s="47">
        <v>481</v>
      </c>
      <c r="E1871" s="180">
        <v>-0.03</v>
      </c>
      <c r="F1871" s="49">
        <v>0</v>
      </c>
      <c r="G1871" s="180">
        <v>-1</v>
      </c>
      <c r="H1871" s="47">
        <v>498</v>
      </c>
    </row>
    <row r="1872" spans="1:8">
      <c r="A1872" s="44" t="s">
        <v>992</v>
      </c>
      <c r="B1872" s="44" t="s">
        <v>194</v>
      </c>
      <c r="C1872" s="45">
        <v>46180</v>
      </c>
      <c r="D1872" s="47">
        <v>483</v>
      </c>
      <c r="E1872" s="180">
        <v>0.12</v>
      </c>
      <c r="F1872" s="49">
        <v>0</v>
      </c>
      <c r="G1872" s="180">
        <v>-1</v>
      </c>
      <c r="H1872" s="47">
        <v>429</v>
      </c>
    </row>
    <row r="1873" spans="1:8">
      <c r="A1873" s="44" t="s">
        <v>992</v>
      </c>
      <c r="B1873" s="44" t="s">
        <v>194</v>
      </c>
      <c r="C1873" s="45">
        <v>46187</v>
      </c>
      <c r="D1873" s="47">
        <v>628</v>
      </c>
      <c r="E1873" s="180">
        <v>0.61</v>
      </c>
      <c r="F1873" s="49">
        <v>0</v>
      </c>
      <c r="G1873" s="180">
        <v>-1</v>
      </c>
      <c r="H1873" s="47">
        <v>391</v>
      </c>
    </row>
    <row r="1874" spans="1:8">
      <c r="A1874" s="44" t="s">
        <v>992</v>
      </c>
      <c r="B1874" s="44" t="s">
        <v>96</v>
      </c>
      <c r="C1874" s="45">
        <v>46103</v>
      </c>
      <c r="D1874" s="47">
        <v>4395</v>
      </c>
      <c r="E1874" s="180">
        <v>0.27</v>
      </c>
      <c r="F1874" s="47">
        <v>0</v>
      </c>
      <c r="G1874" s="180">
        <v>-1</v>
      </c>
      <c r="H1874" s="47">
        <v>3466</v>
      </c>
    </row>
    <row r="1875" spans="1:8">
      <c r="A1875" s="44" t="s">
        <v>992</v>
      </c>
      <c r="B1875" s="44" t="s">
        <v>96</v>
      </c>
      <c r="C1875" s="45">
        <v>46110</v>
      </c>
      <c r="D1875" s="47">
        <v>4394</v>
      </c>
      <c r="E1875" s="180">
        <v>0.28999999999999998</v>
      </c>
      <c r="F1875" s="47">
        <v>0</v>
      </c>
      <c r="G1875" s="180">
        <v>-1</v>
      </c>
      <c r="H1875" s="47">
        <v>3405</v>
      </c>
    </row>
    <row r="1876" spans="1:8">
      <c r="A1876" s="44" t="s">
        <v>992</v>
      </c>
      <c r="B1876" s="44" t="s">
        <v>96</v>
      </c>
      <c r="C1876" s="45">
        <v>46117</v>
      </c>
      <c r="D1876" s="47">
        <v>4261</v>
      </c>
      <c r="E1876" s="180">
        <v>0.31</v>
      </c>
      <c r="F1876" s="47">
        <v>0</v>
      </c>
      <c r="G1876" s="180">
        <v>-1</v>
      </c>
      <c r="H1876" s="47">
        <v>3252</v>
      </c>
    </row>
    <row r="1877" spans="1:8">
      <c r="A1877" s="44" t="s">
        <v>992</v>
      </c>
      <c r="B1877" s="44" t="s">
        <v>96</v>
      </c>
      <c r="C1877" s="45">
        <v>46124</v>
      </c>
      <c r="D1877" s="47">
        <v>4244</v>
      </c>
      <c r="E1877" s="180">
        <v>0.28999999999999998</v>
      </c>
      <c r="F1877" s="47">
        <v>0</v>
      </c>
      <c r="G1877" s="180">
        <v>-1</v>
      </c>
      <c r="H1877" s="47">
        <v>3298</v>
      </c>
    </row>
    <row r="1878" spans="1:8">
      <c r="A1878" s="44" t="s">
        <v>992</v>
      </c>
      <c r="B1878" s="44" t="s">
        <v>96</v>
      </c>
      <c r="C1878" s="45">
        <v>46131</v>
      </c>
      <c r="D1878" s="47">
        <v>4251</v>
      </c>
      <c r="E1878" s="180">
        <v>0.3</v>
      </c>
      <c r="F1878" s="47">
        <v>0</v>
      </c>
      <c r="G1878" s="180">
        <v>-1</v>
      </c>
      <c r="H1878" s="47">
        <v>3263</v>
      </c>
    </row>
    <row r="1879" spans="1:8">
      <c r="A1879" s="44" t="s">
        <v>992</v>
      </c>
      <c r="B1879" s="44" t="s">
        <v>96</v>
      </c>
      <c r="C1879" s="45">
        <v>46138</v>
      </c>
      <c r="D1879" s="47">
        <v>4261</v>
      </c>
      <c r="E1879" s="180">
        <v>0.23</v>
      </c>
      <c r="F1879" s="47">
        <v>0</v>
      </c>
      <c r="G1879" s="180">
        <v>-1</v>
      </c>
      <c r="H1879" s="47">
        <v>3476</v>
      </c>
    </row>
    <row r="1880" spans="1:8">
      <c r="A1880" s="44" t="s">
        <v>992</v>
      </c>
      <c r="B1880" s="44" t="s">
        <v>96</v>
      </c>
      <c r="C1880" s="45">
        <v>46145</v>
      </c>
      <c r="D1880" s="47">
        <v>4217</v>
      </c>
      <c r="E1880" s="180">
        <v>0.3</v>
      </c>
      <c r="F1880" s="47">
        <v>0</v>
      </c>
      <c r="G1880" s="180">
        <v>-1</v>
      </c>
      <c r="H1880" s="47">
        <v>3251</v>
      </c>
    </row>
    <row r="1881" spans="1:8">
      <c r="A1881" s="44" t="s">
        <v>992</v>
      </c>
      <c r="B1881" s="44" t="s">
        <v>96</v>
      </c>
      <c r="C1881" s="45">
        <v>46152</v>
      </c>
      <c r="D1881" s="47">
        <v>4214</v>
      </c>
      <c r="E1881" s="180">
        <v>0.24</v>
      </c>
      <c r="F1881" s="47">
        <v>0</v>
      </c>
      <c r="G1881" s="180">
        <v>-1</v>
      </c>
      <c r="H1881" s="47">
        <v>3403</v>
      </c>
    </row>
    <row r="1882" spans="1:8">
      <c r="A1882" s="44" t="s">
        <v>992</v>
      </c>
      <c r="B1882" s="44" t="s">
        <v>96</v>
      </c>
      <c r="C1882" s="45">
        <v>46159</v>
      </c>
      <c r="D1882" s="47">
        <v>4213</v>
      </c>
      <c r="E1882" s="180">
        <v>0.23</v>
      </c>
      <c r="F1882" s="47">
        <v>0</v>
      </c>
      <c r="G1882" s="180">
        <v>-1</v>
      </c>
      <c r="H1882" s="47">
        <v>3433</v>
      </c>
    </row>
    <row r="1883" spans="1:8">
      <c r="A1883" s="44" t="s">
        <v>992</v>
      </c>
      <c r="B1883" s="44" t="s">
        <v>96</v>
      </c>
      <c r="C1883" s="45">
        <v>46166</v>
      </c>
      <c r="D1883" s="47">
        <v>4221</v>
      </c>
      <c r="E1883" s="180">
        <v>0.26</v>
      </c>
      <c r="F1883" s="47">
        <v>0</v>
      </c>
      <c r="G1883" s="180">
        <v>-1</v>
      </c>
      <c r="H1883" s="47">
        <v>3363</v>
      </c>
    </row>
    <row r="1884" spans="1:8">
      <c r="A1884" s="44" t="s">
        <v>992</v>
      </c>
      <c r="B1884" s="44" t="s">
        <v>96</v>
      </c>
      <c r="C1884" s="45">
        <v>46173</v>
      </c>
      <c r="D1884" s="47">
        <v>3773</v>
      </c>
      <c r="E1884" s="180">
        <v>0.09</v>
      </c>
      <c r="F1884" s="49">
        <v>0</v>
      </c>
      <c r="G1884" s="180">
        <v>-1</v>
      </c>
      <c r="H1884" s="47">
        <v>3452</v>
      </c>
    </row>
    <row r="1885" spans="1:8">
      <c r="A1885" s="44" t="s">
        <v>992</v>
      </c>
      <c r="B1885" s="44" t="s">
        <v>96</v>
      </c>
      <c r="C1885" s="45">
        <v>46180</v>
      </c>
      <c r="D1885" s="47">
        <v>3713</v>
      </c>
      <c r="E1885" s="180">
        <v>0.05</v>
      </c>
      <c r="F1885" s="49">
        <v>0</v>
      </c>
      <c r="G1885" s="180">
        <v>-1</v>
      </c>
      <c r="H1885" s="47">
        <v>3522</v>
      </c>
    </row>
    <row r="1886" spans="1:8">
      <c r="A1886" s="44" t="s">
        <v>992</v>
      </c>
      <c r="B1886" s="44" t="s">
        <v>96</v>
      </c>
      <c r="C1886" s="45">
        <v>46187</v>
      </c>
      <c r="D1886" s="47">
        <v>3714</v>
      </c>
      <c r="E1886" s="180">
        <v>0.01</v>
      </c>
      <c r="F1886" s="49">
        <v>0</v>
      </c>
      <c r="G1886" s="180">
        <v>-1</v>
      </c>
      <c r="H1886" s="47">
        <v>3673</v>
      </c>
    </row>
    <row r="1887" spans="1:8">
      <c r="A1887" s="44" t="s">
        <v>992</v>
      </c>
      <c r="B1887" s="44" t="s">
        <v>471</v>
      </c>
      <c r="C1887" s="45">
        <v>46103</v>
      </c>
      <c r="D1887" s="47">
        <v>0</v>
      </c>
      <c r="E1887" s="181"/>
      <c r="F1887" s="47">
        <v>0</v>
      </c>
      <c r="G1887" s="181"/>
      <c r="H1887" s="49">
        <v>0</v>
      </c>
    </row>
    <row r="1888" spans="1:8">
      <c r="A1888" s="44" t="s">
        <v>992</v>
      </c>
      <c r="B1888" s="44" t="s">
        <v>471</v>
      </c>
      <c r="C1888" s="45">
        <v>46110</v>
      </c>
      <c r="D1888" s="47">
        <v>0</v>
      </c>
      <c r="E1888" s="181"/>
      <c r="F1888" s="47">
        <v>0</v>
      </c>
      <c r="G1888" s="181"/>
      <c r="H1888" s="49">
        <v>0</v>
      </c>
    </row>
    <row r="1889" spans="1:8">
      <c r="A1889" s="44" t="s">
        <v>992</v>
      </c>
      <c r="B1889" s="44" t="s">
        <v>471</v>
      </c>
      <c r="C1889" s="45">
        <v>46117</v>
      </c>
      <c r="D1889" s="47">
        <v>0</v>
      </c>
      <c r="E1889" s="181"/>
      <c r="F1889" s="47">
        <v>0</v>
      </c>
      <c r="G1889" s="181"/>
      <c r="H1889" s="49">
        <v>0</v>
      </c>
    </row>
    <row r="1890" spans="1:8">
      <c r="A1890" s="44" t="s">
        <v>992</v>
      </c>
      <c r="B1890" s="44" t="s">
        <v>471</v>
      </c>
      <c r="C1890" s="45">
        <v>46124</v>
      </c>
      <c r="D1890" s="47">
        <v>0</v>
      </c>
      <c r="E1890" s="181"/>
      <c r="F1890" s="47">
        <v>0</v>
      </c>
      <c r="G1890" s="181"/>
      <c r="H1890" s="49">
        <v>0</v>
      </c>
    </row>
    <row r="1891" spans="1:8">
      <c r="A1891" s="44" t="s">
        <v>992</v>
      </c>
      <c r="B1891" s="44" t="s">
        <v>471</v>
      </c>
      <c r="C1891" s="45">
        <v>46131</v>
      </c>
      <c r="D1891" s="47">
        <v>0</v>
      </c>
      <c r="E1891" s="181"/>
      <c r="F1891" s="47">
        <v>0</v>
      </c>
      <c r="G1891" s="181"/>
      <c r="H1891" s="49">
        <v>0</v>
      </c>
    </row>
    <row r="1892" spans="1:8">
      <c r="A1892" s="44" t="s">
        <v>992</v>
      </c>
      <c r="B1892" s="44" t="s">
        <v>471</v>
      </c>
      <c r="C1892" s="45">
        <v>46138</v>
      </c>
      <c r="D1892" s="47">
        <v>0</v>
      </c>
      <c r="E1892" s="181"/>
      <c r="F1892" s="47">
        <v>0</v>
      </c>
      <c r="G1892" s="181"/>
      <c r="H1892" s="49">
        <v>0</v>
      </c>
    </row>
    <row r="1893" spans="1:8">
      <c r="A1893" s="44" t="s">
        <v>992</v>
      </c>
      <c r="B1893" s="44" t="s">
        <v>471</v>
      </c>
      <c r="C1893" s="45">
        <v>46145</v>
      </c>
      <c r="D1893" s="47">
        <v>0</v>
      </c>
      <c r="E1893" s="181"/>
      <c r="F1893" s="47">
        <v>0</v>
      </c>
      <c r="G1893" s="181"/>
      <c r="H1893" s="49">
        <v>0</v>
      </c>
    </row>
    <row r="1894" spans="1:8">
      <c r="A1894" s="44" t="s">
        <v>992</v>
      </c>
      <c r="B1894" s="44" t="s">
        <v>471</v>
      </c>
      <c r="C1894" s="45">
        <v>46152</v>
      </c>
      <c r="D1894" s="47">
        <v>0</v>
      </c>
      <c r="E1894" s="181"/>
      <c r="F1894" s="47">
        <v>0</v>
      </c>
      <c r="G1894" s="181"/>
      <c r="H1894" s="49">
        <v>0</v>
      </c>
    </row>
    <row r="1895" spans="1:8">
      <c r="A1895" s="44" t="s">
        <v>992</v>
      </c>
      <c r="B1895" s="44" t="s">
        <v>471</v>
      </c>
      <c r="C1895" s="45">
        <v>46159</v>
      </c>
      <c r="D1895" s="49">
        <v>0</v>
      </c>
      <c r="E1895" s="181"/>
      <c r="F1895" s="47">
        <v>0</v>
      </c>
      <c r="G1895" s="181"/>
      <c r="H1895" s="49">
        <v>0</v>
      </c>
    </row>
    <row r="1896" spans="1:8">
      <c r="A1896" s="44" t="s">
        <v>992</v>
      </c>
      <c r="B1896" s="44" t="s">
        <v>471</v>
      </c>
      <c r="C1896" s="45">
        <v>46166</v>
      </c>
      <c r="D1896" s="49">
        <v>0</v>
      </c>
      <c r="E1896" s="181"/>
      <c r="F1896" s="47">
        <v>0</v>
      </c>
      <c r="G1896" s="181"/>
      <c r="H1896" s="49">
        <v>0</v>
      </c>
    </row>
    <row r="1897" spans="1:8">
      <c r="A1897" s="44" t="s">
        <v>992</v>
      </c>
      <c r="B1897" s="44" t="s">
        <v>471</v>
      </c>
      <c r="C1897" s="45">
        <v>46173</v>
      </c>
      <c r="D1897" s="47">
        <v>0</v>
      </c>
      <c r="E1897" s="181"/>
      <c r="F1897" s="47">
        <v>0</v>
      </c>
      <c r="G1897" s="181"/>
      <c r="H1897" s="49">
        <v>0</v>
      </c>
    </row>
    <row r="1898" spans="1:8">
      <c r="A1898" s="44" t="s">
        <v>992</v>
      </c>
      <c r="B1898" s="44" t="s">
        <v>471</v>
      </c>
      <c r="C1898" s="45">
        <v>46180</v>
      </c>
      <c r="D1898" s="47">
        <v>0</v>
      </c>
      <c r="E1898" s="181"/>
      <c r="F1898" s="47">
        <v>0</v>
      </c>
      <c r="G1898" s="181"/>
      <c r="H1898" s="49">
        <v>0</v>
      </c>
    </row>
    <row r="1899" spans="1:8">
      <c r="A1899" s="44" t="s">
        <v>992</v>
      </c>
      <c r="B1899" s="44" t="s">
        <v>471</v>
      </c>
      <c r="C1899" s="45">
        <v>46187</v>
      </c>
      <c r="D1899" s="47">
        <v>0</v>
      </c>
      <c r="E1899" s="181"/>
      <c r="F1899" s="47">
        <v>0</v>
      </c>
      <c r="G1899" s="181"/>
      <c r="H1899" s="49">
        <v>0</v>
      </c>
    </row>
    <row r="1900" spans="1:8">
      <c r="A1900" s="44" t="s">
        <v>992</v>
      </c>
      <c r="B1900" s="44" t="s">
        <v>149</v>
      </c>
      <c r="C1900" s="45">
        <v>46103</v>
      </c>
      <c r="D1900" s="47">
        <v>42</v>
      </c>
      <c r="E1900" s="180">
        <v>-0.77</v>
      </c>
      <c r="F1900" s="47">
        <v>0</v>
      </c>
      <c r="G1900" s="180">
        <v>-1</v>
      </c>
      <c r="H1900" s="47">
        <v>181</v>
      </c>
    </row>
    <row r="1901" spans="1:8">
      <c r="A1901" s="44" t="s">
        <v>992</v>
      </c>
      <c r="B1901" s="44" t="s">
        <v>149</v>
      </c>
      <c r="C1901" s="45">
        <v>46110</v>
      </c>
      <c r="D1901" s="47">
        <v>42</v>
      </c>
      <c r="E1901" s="180">
        <v>-0.77</v>
      </c>
      <c r="F1901" s="47">
        <v>0</v>
      </c>
      <c r="G1901" s="180">
        <v>-1</v>
      </c>
      <c r="H1901" s="47">
        <v>182</v>
      </c>
    </row>
    <row r="1902" spans="1:8">
      <c r="A1902" s="44" t="s">
        <v>992</v>
      </c>
      <c r="B1902" s="44" t="s">
        <v>149</v>
      </c>
      <c r="C1902" s="45">
        <v>46117</v>
      </c>
      <c r="D1902" s="47">
        <v>41</v>
      </c>
      <c r="E1902" s="180">
        <v>-0.77</v>
      </c>
      <c r="F1902" s="47">
        <v>0</v>
      </c>
      <c r="G1902" s="180">
        <v>-1</v>
      </c>
      <c r="H1902" s="47">
        <v>176</v>
      </c>
    </row>
    <row r="1903" spans="1:8">
      <c r="A1903" s="44" t="s">
        <v>992</v>
      </c>
      <c r="B1903" s="44" t="s">
        <v>149</v>
      </c>
      <c r="C1903" s="45">
        <v>46124</v>
      </c>
      <c r="D1903" s="47">
        <v>41</v>
      </c>
      <c r="E1903" s="180">
        <v>-0.76</v>
      </c>
      <c r="F1903" s="47">
        <v>0</v>
      </c>
      <c r="G1903" s="180">
        <v>-1</v>
      </c>
      <c r="H1903" s="47">
        <v>170</v>
      </c>
    </row>
    <row r="1904" spans="1:8">
      <c r="A1904" s="44" t="s">
        <v>992</v>
      </c>
      <c r="B1904" s="44" t="s">
        <v>149</v>
      </c>
      <c r="C1904" s="45">
        <v>46131</v>
      </c>
      <c r="D1904" s="47">
        <v>41</v>
      </c>
      <c r="E1904" s="180">
        <v>-0.78</v>
      </c>
      <c r="F1904" s="47">
        <v>0</v>
      </c>
      <c r="G1904" s="180">
        <v>-1</v>
      </c>
      <c r="H1904" s="47">
        <v>185</v>
      </c>
    </row>
    <row r="1905" spans="1:8">
      <c r="A1905" s="44" t="s">
        <v>992</v>
      </c>
      <c r="B1905" s="44" t="s">
        <v>149</v>
      </c>
      <c r="C1905" s="45">
        <v>46138</v>
      </c>
      <c r="D1905" s="47">
        <v>41</v>
      </c>
      <c r="E1905" s="180">
        <v>-0.83</v>
      </c>
      <c r="F1905" s="47">
        <v>0</v>
      </c>
      <c r="G1905" s="180">
        <v>-1</v>
      </c>
      <c r="H1905" s="47">
        <v>239</v>
      </c>
    </row>
    <row r="1906" spans="1:8">
      <c r="A1906" s="44" t="s">
        <v>992</v>
      </c>
      <c r="B1906" s="44" t="s">
        <v>149</v>
      </c>
      <c r="C1906" s="45">
        <v>46145</v>
      </c>
      <c r="D1906" s="47">
        <v>142</v>
      </c>
      <c r="E1906" s="180">
        <v>-0.49</v>
      </c>
      <c r="F1906" s="47">
        <v>0</v>
      </c>
      <c r="G1906" s="180">
        <v>-1</v>
      </c>
      <c r="H1906" s="47">
        <v>281</v>
      </c>
    </row>
    <row r="1907" spans="1:8">
      <c r="A1907" s="44" t="s">
        <v>992</v>
      </c>
      <c r="B1907" s="44" t="s">
        <v>149</v>
      </c>
      <c r="C1907" s="45">
        <v>46152</v>
      </c>
      <c r="D1907" s="47">
        <v>159</v>
      </c>
      <c r="E1907" s="180">
        <v>-0.16</v>
      </c>
      <c r="F1907" s="47">
        <v>0</v>
      </c>
      <c r="G1907" s="180">
        <v>-1</v>
      </c>
      <c r="H1907" s="47">
        <v>190</v>
      </c>
    </row>
    <row r="1908" spans="1:8">
      <c r="A1908" s="44" t="s">
        <v>992</v>
      </c>
      <c r="B1908" s="44" t="s">
        <v>149</v>
      </c>
      <c r="C1908" s="45">
        <v>46159</v>
      </c>
      <c r="D1908" s="47">
        <v>159</v>
      </c>
      <c r="E1908" s="180">
        <v>-0.03</v>
      </c>
      <c r="F1908" s="47">
        <v>0</v>
      </c>
      <c r="G1908" s="180">
        <v>-1</v>
      </c>
      <c r="H1908" s="47">
        <v>164</v>
      </c>
    </row>
    <row r="1909" spans="1:8">
      <c r="A1909" s="44" t="s">
        <v>992</v>
      </c>
      <c r="B1909" s="44" t="s">
        <v>149</v>
      </c>
      <c r="C1909" s="45">
        <v>46166</v>
      </c>
      <c r="D1909" s="47">
        <v>159</v>
      </c>
      <c r="E1909" s="180">
        <v>0</v>
      </c>
      <c r="F1909" s="49">
        <v>0</v>
      </c>
      <c r="G1909" s="180">
        <v>-1</v>
      </c>
      <c r="H1909" s="47">
        <v>159</v>
      </c>
    </row>
    <row r="1910" spans="1:8">
      <c r="A1910" s="44" t="s">
        <v>992</v>
      </c>
      <c r="B1910" s="44" t="s">
        <v>149</v>
      </c>
      <c r="C1910" s="45">
        <v>46173</v>
      </c>
      <c r="D1910" s="47">
        <v>159</v>
      </c>
      <c r="E1910" s="180">
        <v>0.02</v>
      </c>
      <c r="F1910" s="49">
        <v>0</v>
      </c>
      <c r="G1910" s="180">
        <v>-1</v>
      </c>
      <c r="H1910" s="47">
        <v>156</v>
      </c>
    </row>
    <row r="1911" spans="1:8">
      <c r="A1911" s="44" t="s">
        <v>992</v>
      </c>
      <c r="B1911" s="44" t="s">
        <v>149</v>
      </c>
      <c r="C1911" s="45">
        <v>46180</v>
      </c>
      <c r="D1911" s="47">
        <v>159</v>
      </c>
      <c r="E1911" s="180">
        <v>0.03</v>
      </c>
      <c r="F1911" s="49">
        <v>0</v>
      </c>
      <c r="G1911" s="180">
        <v>-1</v>
      </c>
      <c r="H1911" s="47">
        <v>154</v>
      </c>
    </row>
    <row r="1912" spans="1:8">
      <c r="A1912" s="44" t="s">
        <v>992</v>
      </c>
      <c r="B1912" s="44" t="s">
        <v>149</v>
      </c>
      <c r="C1912" s="45">
        <v>46187</v>
      </c>
      <c r="D1912" s="47">
        <v>159</v>
      </c>
      <c r="E1912" s="180">
        <v>0.06</v>
      </c>
      <c r="F1912" s="49">
        <v>0</v>
      </c>
      <c r="G1912" s="180">
        <v>-1</v>
      </c>
      <c r="H1912" s="47">
        <v>150</v>
      </c>
    </row>
    <row r="1913" spans="1:8">
      <c r="A1913" s="44" t="s">
        <v>992</v>
      </c>
      <c r="B1913" s="44" t="s">
        <v>171</v>
      </c>
      <c r="C1913" s="45">
        <v>46103</v>
      </c>
      <c r="D1913" s="47">
        <v>92</v>
      </c>
      <c r="E1913" s="181"/>
      <c r="F1913" s="47">
        <v>0</v>
      </c>
      <c r="G1913" s="181"/>
      <c r="H1913" s="47">
        <v>0</v>
      </c>
    </row>
    <row r="1914" spans="1:8">
      <c r="A1914" s="44" t="s">
        <v>992</v>
      </c>
      <c r="B1914" s="44" t="s">
        <v>171</v>
      </c>
      <c r="C1914" s="45">
        <v>46110</v>
      </c>
      <c r="D1914" s="47">
        <v>92</v>
      </c>
      <c r="E1914" s="181"/>
      <c r="F1914" s="47">
        <v>0</v>
      </c>
      <c r="G1914" s="181"/>
      <c r="H1914" s="47">
        <v>0</v>
      </c>
    </row>
    <row r="1915" spans="1:8">
      <c r="A1915" s="44" t="s">
        <v>992</v>
      </c>
      <c r="B1915" s="44" t="s">
        <v>171</v>
      </c>
      <c r="C1915" s="45">
        <v>46117</v>
      </c>
      <c r="D1915" s="47">
        <v>91</v>
      </c>
      <c r="E1915" s="181"/>
      <c r="F1915" s="47">
        <v>0</v>
      </c>
      <c r="G1915" s="181"/>
      <c r="H1915" s="47">
        <v>0</v>
      </c>
    </row>
    <row r="1916" spans="1:8">
      <c r="A1916" s="44" t="s">
        <v>992</v>
      </c>
      <c r="B1916" s="44" t="s">
        <v>171</v>
      </c>
      <c r="C1916" s="45">
        <v>46124</v>
      </c>
      <c r="D1916" s="47">
        <v>91</v>
      </c>
      <c r="E1916" s="181"/>
      <c r="F1916" s="47">
        <v>0</v>
      </c>
      <c r="G1916" s="181"/>
      <c r="H1916" s="47">
        <v>0</v>
      </c>
    </row>
    <row r="1917" spans="1:8">
      <c r="A1917" s="44" t="s">
        <v>992</v>
      </c>
      <c r="B1917" s="44" t="s">
        <v>171</v>
      </c>
      <c r="C1917" s="45">
        <v>46131</v>
      </c>
      <c r="D1917" s="47">
        <v>92</v>
      </c>
      <c r="E1917" s="180">
        <v>90.96</v>
      </c>
      <c r="F1917" s="47">
        <v>0</v>
      </c>
      <c r="G1917" s="180">
        <v>-1</v>
      </c>
      <c r="H1917" s="47">
        <v>1</v>
      </c>
    </row>
    <row r="1918" spans="1:8">
      <c r="A1918" s="44" t="s">
        <v>992</v>
      </c>
      <c r="B1918" s="44" t="s">
        <v>171</v>
      </c>
      <c r="C1918" s="45">
        <v>46138</v>
      </c>
      <c r="D1918" s="47">
        <v>73</v>
      </c>
      <c r="E1918" s="181"/>
      <c r="F1918" s="47">
        <v>0</v>
      </c>
      <c r="G1918" s="181"/>
      <c r="H1918" s="47">
        <v>0</v>
      </c>
    </row>
    <row r="1919" spans="1:8">
      <c r="A1919" s="44" t="s">
        <v>992</v>
      </c>
      <c r="B1919" s="44" t="s">
        <v>171</v>
      </c>
      <c r="C1919" s="45">
        <v>46145</v>
      </c>
      <c r="D1919" s="47">
        <v>70</v>
      </c>
      <c r="E1919" s="180">
        <v>68.53</v>
      </c>
      <c r="F1919" s="47">
        <v>0</v>
      </c>
      <c r="G1919" s="180">
        <v>-1</v>
      </c>
      <c r="H1919" s="47">
        <v>1</v>
      </c>
    </row>
    <row r="1920" spans="1:8">
      <c r="A1920" s="44" t="s">
        <v>992</v>
      </c>
      <c r="B1920" s="44" t="s">
        <v>171</v>
      </c>
      <c r="C1920" s="45">
        <v>46152</v>
      </c>
      <c r="D1920" s="47">
        <v>70</v>
      </c>
      <c r="E1920" s="181"/>
      <c r="F1920" s="47">
        <v>0</v>
      </c>
      <c r="G1920" s="181"/>
      <c r="H1920" s="47">
        <v>0</v>
      </c>
    </row>
    <row r="1921" spans="1:8">
      <c r="A1921" s="44" t="s">
        <v>992</v>
      </c>
      <c r="B1921" s="44" t="s">
        <v>171</v>
      </c>
      <c r="C1921" s="45">
        <v>46159</v>
      </c>
      <c r="D1921" s="47">
        <v>70</v>
      </c>
      <c r="E1921" s="181"/>
      <c r="F1921" s="47">
        <v>0</v>
      </c>
      <c r="G1921" s="181"/>
      <c r="H1921" s="47">
        <v>0</v>
      </c>
    </row>
    <row r="1922" spans="1:8">
      <c r="A1922" s="44" t="s">
        <v>992</v>
      </c>
      <c r="B1922" s="44" t="s">
        <v>171</v>
      </c>
      <c r="C1922" s="45">
        <v>46166</v>
      </c>
      <c r="D1922" s="47">
        <v>70</v>
      </c>
      <c r="E1922" s="181"/>
      <c r="F1922" s="47">
        <v>0</v>
      </c>
      <c r="G1922" s="181"/>
      <c r="H1922" s="47">
        <v>0</v>
      </c>
    </row>
    <row r="1923" spans="1:8">
      <c r="A1923" s="44" t="s">
        <v>992</v>
      </c>
      <c r="B1923" s="44" t="s">
        <v>171</v>
      </c>
      <c r="C1923" s="45">
        <v>46173</v>
      </c>
      <c r="D1923" s="47">
        <v>70</v>
      </c>
      <c r="E1923" s="181"/>
      <c r="F1923" s="47">
        <v>0</v>
      </c>
      <c r="G1923" s="181"/>
      <c r="H1923" s="47">
        <v>0</v>
      </c>
    </row>
    <row r="1924" spans="1:8">
      <c r="A1924" s="44" t="s">
        <v>992</v>
      </c>
      <c r="B1924" s="44" t="s">
        <v>171</v>
      </c>
      <c r="C1924" s="45">
        <v>46180</v>
      </c>
      <c r="D1924" s="47">
        <v>70</v>
      </c>
      <c r="E1924" s="181"/>
      <c r="F1924" s="47">
        <v>0</v>
      </c>
      <c r="G1924" s="181"/>
      <c r="H1924" s="47">
        <v>0</v>
      </c>
    </row>
    <row r="1925" spans="1:8">
      <c r="A1925" s="44" t="s">
        <v>992</v>
      </c>
      <c r="B1925" s="44" t="s">
        <v>171</v>
      </c>
      <c r="C1925" s="45">
        <v>46187</v>
      </c>
      <c r="D1925" s="47">
        <v>70</v>
      </c>
      <c r="E1925" s="181"/>
      <c r="F1925" s="47">
        <v>0</v>
      </c>
      <c r="G1925" s="181"/>
      <c r="H1925" s="47">
        <v>0</v>
      </c>
    </row>
    <row r="1926" spans="1:8">
      <c r="A1926" s="44" t="s">
        <v>992</v>
      </c>
      <c r="B1926" s="44" t="s">
        <v>507</v>
      </c>
      <c r="C1926" s="45">
        <v>46103</v>
      </c>
      <c r="D1926" s="47">
        <v>0</v>
      </c>
      <c r="E1926" s="180">
        <v>-1</v>
      </c>
      <c r="F1926" s="47">
        <v>0</v>
      </c>
      <c r="G1926" s="180">
        <v>-1</v>
      </c>
      <c r="H1926" s="47">
        <v>171</v>
      </c>
    </row>
    <row r="1927" spans="1:8">
      <c r="A1927" s="44" t="s">
        <v>992</v>
      </c>
      <c r="B1927" s="44" t="s">
        <v>507</v>
      </c>
      <c r="C1927" s="45">
        <v>46110</v>
      </c>
      <c r="D1927" s="47">
        <v>0</v>
      </c>
      <c r="E1927" s="180">
        <v>-1</v>
      </c>
      <c r="F1927" s="47">
        <v>0</v>
      </c>
      <c r="G1927" s="180">
        <v>-1</v>
      </c>
      <c r="H1927" s="47">
        <v>163</v>
      </c>
    </row>
    <row r="1928" spans="1:8">
      <c r="A1928" s="44" t="s">
        <v>992</v>
      </c>
      <c r="B1928" s="44" t="s">
        <v>507</v>
      </c>
      <c r="C1928" s="45">
        <v>46117</v>
      </c>
      <c r="D1928" s="47">
        <v>0</v>
      </c>
      <c r="E1928" s="180">
        <v>-1</v>
      </c>
      <c r="F1928" s="47">
        <v>0</v>
      </c>
      <c r="G1928" s="180">
        <v>-1</v>
      </c>
      <c r="H1928" s="47">
        <v>203</v>
      </c>
    </row>
    <row r="1929" spans="1:8">
      <c r="A1929" s="44" t="s">
        <v>992</v>
      </c>
      <c r="B1929" s="44" t="s">
        <v>507</v>
      </c>
      <c r="C1929" s="45">
        <v>46124</v>
      </c>
      <c r="D1929" s="47">
        <v>0</v>
      </c>
      <c r="E1929" s="180">
        <v>-1</v>
      </c>
      <c r="F1929" s="47">
        <v>0</v>
      </c>
      <c r="G1929" s="180">
        <v>-1</v>
      </c>
      <c r="H1929" s="47">
        <v>191</v>
      </c>
    </row>
    <row r="1930" spans="1:8">
      <c r="A1930" s="44" t="s">
        <v>992</v>
      </c>
      <c r="B1930" s="44" t="s">
        <v>507</v>
      </c>
      <c r="C1930" s="45">
        <v>46131</v>
      </c>
      <c r="D1930" s="47">
        <v>0</v>
      </c>
      <c r="E1930" s="180">
        <v>-1</v>
      </c>
      <c r="F1930" s="47">
        <v>0</v>
      </c>
      <c r="G1930" s="180">
        <v>-1</v>
      </c>
      <c r="H1930" s="47">
        <v>192</v>
      </c>
    </row>
    <row r="1931" spans="1:8">
      <c r="A1931" s="44" t="s">
        <v>992</v>
      </c>
      <c r="B1931" s="44" t="s">
        <v>507</v>
      </c>
      <c r="C1931" s="45">
        <v>46138</v>
      </c>
      <c r="D1931" s="47">
        <v>0</v>
      </c>
      <c r="E1931" s="180">
        <v>-1</v>
      </c>
      <c r="F1931" s="47">
        <v>0</v>
      </c>
      <c r="G1931" s="180">
        <v>-1</v>
      </c>
      <c r="H1931" s="47">
        <v>187</v>
      </c>
    </row>
    <row r="1932" spans="1:8">
      <c r="A1932" s="44" t="s">
        <v>992</v>
      </c>
      <c r="B1932" s="44" t="s">
        <v>507</v>
      </c>
      <c r="C1932" s="45">
        <v>46145</v>
      </c>
      <c r="D1932" s="47">
        <v>0</v>
      </c>
      <c r="E1932" s="180">
        <v>-1</v>
      </c>
      <c r="F1932" s="47">
        <v>0</v>
      </c>
      <c r="G1932" s="180">
        <v>-1</v>
      </c>
      <c r="H1932" s="47">
        <v>193</v>
      </c>
    </row>
    <row r="1933" spans="1:8">
      <c r="A1933" s="44" t="s">
        <v>992</v>
      </c>
      <c r="B1933" s="44" t="s">
        <v>507</v>
      </c>
      <c r="C1933" s="45">
        <v>46152</v>
      </c>
      <c r="D1933" s="47">
        <v>0</v>
      </c>
      <c r="E1933" s="180">
        <v>-1</v>
      </c>
      <c r="F1933" s="47">
        <v>0</v>
      </c>
      <c r="G1933" s="180">
        <v>-1</v>
      </c>
      <c r="H1933" s="47">
        <v>184</v>
      </c>
    </row>
    <row r="1934" spans="1:8">
      <c r="A1934" s="44" t="s">
        <v>992</v>
      </c>
      <c r="B1934" s="44" t="s">
        <v>507</v>
      </c>
      <c r="C1934" s="45">
        <v>46159</v>
      </c>
      <c r="D1934" s="47">
        <v>0</v>
      </c>
      <c r="E1934" s="180">
        <v>-1</v>
      </c>
      <c r="F1934" s="47">
        <v>0</v>
      </c>
      <c r="G1934" s="180">
        <v>-1</v>
      </c>
      <c r="H1934" s="47">
        <v>199</v>
      </c>
    </row>
    <row r="1935" spans="1:8">
      <c r="A1935" s="44" t="s">
        <v>992</v>
      </c>
      <c r="B1935" s="44" t="s">
        <v>507</v>
      </c>
      <c r="C1935" s="45">
        <v>46166</v>
      </c>
      <c r="D1935" s="47">
        <v>0</v>
      </c>
      <c r="E1935" s="180">
        <v>-1</v>
      </c>
      <c r="F1935" s="47">
        <v>0</v>
      </c>
      <c r="G1935" s="180">
        <v>-1</v>
      </c>
      <c r="H1935" s="47">
        <v>194</v>
      </c>
    </row>
    <row r="1936" spans="1:8">
      <c r="A1936" s="44" t="s">
        <v>992</v>
      </c>
      <c r="B1936" s="44" t="s">
        <v>507</v>
      </c>
      <c r="C1936" s="45">
        <v>46173</v>
      </c>
      <c r="D1936" s="47">
        <v>0</v>
      </c>
      <c r="E1936" s="180">
        <v>-1</v>
      </c>
      <c r="F1936" s="47">
        <v>0</v>
      </c>
      <c r="G1936" s="180">
        <v>-1</v>
      </c>
      <c r="H1936" s="47">
        <v>177</v>
      </c>
    </row>
    <row r="1937" spans="1:8">
      <c r="A1937" s="44" t="s">
        <v>992</v>
      </c>
      <c r="B1937" s="44" t="s">
        <v>507</v>
      </c>
      <c r="C1937" s="45">
        <v>46180</v>
      </c>
      <c r="D1937" s="47">
        <v>0</v>
      </c>
      <c r="E1937" s="180">
        <v>-1</v>
      </c>
      <c r="F1937" s="47">
        <v>0</v>
      </c>
      <c r="G1937" s="180">
        <v>-1</v>
      </c>
      <c r="H1937" s="47">
        <v>166</v>
      </c>
    </row>
    <row r="1938" spans="1:8">
      <c r="A1938" s="44" t="s">
        <v>992</v>
      </c>
      <c r="B1938" s="44" t="s">
        <v>507</v>
      </c>
      <c r="C1938" s="45">
        <v>46187</v>
      </c>
      <c r="D1938" s="47">
        <v>0</v>
      </c>
      <c r="E1938" s="180">
        <v>-1</v>
      </c>
      <c r="F1938" s="47">
        <v>0</v>
      </c>
      <c r="G1938" s="180">
        <v>-1</v>
      </c>
      <c r="H1938" s="47">
        <v>150</v>
      </c>
    </row>
    <row r="1939" spans="1:8">
      <c r="A1939" s="44" t="s">
        <v>992</v>
      </c>
      <c r="B1939" s="44" t="s">
        <v>475</v>
      </c>
      <c r="C1939" s="45">
        <v>46103</v>
      </c>
      <c r="D1939" s="47">
        <v>0</v>
      </c>
      <c r="E1939" s="181"/>
      <c r="F1939" s="47">
        <v>0</v>
      </c>
      <c r="G1939" s="181"/>
      <c r="H1939" s="47">
        <v>0</v>
      </c>
    </row>
    <row r="1940" spans="1:8">
      <c r="A1940" s="44" t="s">
        <v>992</v>
      </c>
      <c r="B1940" s="44" t="s">
        <v>475</v>
      </c>
      <c r="C1940" s="45">
        <v>46110</v>
      </c>
      <c r="D1940" s="47">
        <v>0</v>
      </c>
      <c r="E1940" s="181"/>
      <c r="F1940" s="47">
        <v>0</v>
      </c>
      <c r="G1940" s="181"/>
      <c r="H1940" s="47">
        <v>0</v>
      </c>
    </row>
    <row r="1941" spans="1:8">
      <c r="A1941" s="44" t="s">
        <v>992</v>
      </c>
      <c r="B1941" s="44" t="s">
        <v>475</v>
      </c>
      <c r="C1941" s="45">
        <v>46117</v>
      </c>
      <c r="D1941" s="47">
        <v>0</v>
      </c>
      <c r="E1941" s="181"/>
      <c r="F1941" s="47">
        <v>0</v>
      </c>
      <c r="G1941" s="181"/>
      <c r="H1941" s="47">
        <v>0</v>
      </c>
    </row>
    <row r="1942" spans="1:8">
      <c r="A1942" s="44" t="s">
        <v>992</v>
      </c>
      <c r="B1942" s="44" t="s">
        <v>475</v>
      </c>
      <c r="C1942" s="45">
        <v>46124</v>
      </c>
      <c r="D1942" s="47">
        <v>0</v>
      </c>
      <c r="E1942" s="181"/>
      <c r="F1942" s="47">
        <v>0</v>
      </c>
      <c r="G1942" s="181"/>
      <c r="H1942" s="47">
        <v>0</v>
      </c>
    </row>
    <row r="1943" spans="1:8">
      <c r="A1943" s="44" t="s">
        <v>992</v>
      </c>
      <c r="B1943" s="44" t="s">
        <v>475</v>
      </c>
      <c r="C1943" s="45">
        <v>46131</v>
      </c>
      <c r="D1943" s="47">
        <v>0</v>
      </c>
      <c r="E1943" s="181"/>
      <c r="F1943" s="47">
        <v>0</v>
      </c>
      <c r="G1943" s="181"/>
      <c r="H1943" s="47">
        <v>0</v>
      </c>
    </row>
    <row r="1944" spans="1:8">
      <c r="A1944" s="44" t="s">
        <v>992</v>
      </c>
      <c r="B1944" s="44" t="s">
        <v>475</v>
      </c>
      <c r="C1944" s="45">
        <v>46138</v>
      </c>
      <c r="D1944" s="47">
        <v>0</v>
      </c>
      <c r="E1944" s="181"/>
      <c r="F1944" s="47">
        <v>0</v>
      </c>
      <c r="G1944" s="181"/>
      <c r="H1944" s="47">
        <v>0</v>
      </c>
    </row>
    <row r="1945" spans="1:8">
      <c r="A1945" s="44" t="s">
        <v>992</v>
      </c>
      <c r="B1945" s="44" t="s">
        <v>475</v>
      </c>
      <c r="C1945" s="45">
        <v>46145</v>
      </c>
      <c r="D1945" s="47">
        <v>0</v>
      </c>
      <c r="E1945" s="181"/>
      <c r="F1945" s="47">
        <v>0</v>
      </c>
      <c r="G1945" s="181"/>
      <c r="H1945" s="47">
        <v>0</v>
      </c>
    </row>
    <row r="1946" spans="1:8">
      <c r="A1946" s="44" t="s">
        <v>992</v>
      </c>
      <c r="B1946" s="44" t="s">
        <v>475</v>
      </c>
      <c r="C1946" s="45">
        <v>46152</v>
      </c>
      <c r="D1946" s="47">
        <v>0</v>
      </c>
      <c r="E1946" s="181"/>
      <c r="F1946" s="47">
        <v>0</v>
      </c>
      <c r="G1946" s="181"/>
      <c r="H1946" s="47">
        <v>0</v>
      </c>
    </row>
    <row r="1947" spans="1:8">
      <c r="A1947" s="44" t="s">
        <v>992</v>
      </c>
      <c r="B1947" s="44" t="s">
        <v>475</v>
      </c>
      <c r="C1947" s="45">
        <v>46159</v>
      </c>
      <c r="D1947" s="47">
        <v>0</v>
      </c>
      <c r="E1947" s="181"/>
      <c r="F1947" s="47">
        <v>0</v>
      </c>
      <c r="G1947" s="181"/>
      <c r="H1947" s="47">
        <v>0</v>
      </c>
    </row>
    <row r="1948" spans="1:8">
      <c r="A1948" s="44" t="s">
        <v>992</v>
      </c>
      <c r="B1948" s="44" t="s">
        <v>475</v>
      </c>
      <c r="C1948" s="45">
        <v>46166</v>
      </c>
      <c r="D1948" s="47">
        <v>0</v>
      </c>
      <c r="E1948" s="181"/>
      <c r="F1948" s="47">
        <v>0</v>
      </c>
      <c r="G1948" s="181"/>
      <c r="H1948" s="47">
        <v>0</v>
      </c>
    </row>
    <row r="1949" spans="1:8">
      <c r="A1949" s="44" t="s">
        <v>992</v>
      </c>
      <c r="B1949" s="44" t="s">
        <v>475</v>
      </c>
      <c r="C1949" s="45">
        <v>46173</v>
      </c>
      <c r="D1949" s="47">
        <v>0</v>
      </c>
      <c r="E1949" s="181"/>
      <c r="F1949" s="49">
        <v>0</v>
      </c>
      <c r="G1949" s="181"/>
      <c r="H1949" s="47">
        <v>0</v>
      </c>
    </row>
    <row r="1950" spans="1:8">
      <c r="A1950" s="44" t="s">
        <v>992</v>
      </c>
      <c r="B1950" s="44" t="s">
        <v>475</v>
      </c>
      <c r="C1950" s="45">
        <v>46180</v>
      </c>
      <c r="D1950" s="47">
        <v>0</v>
      </c>
      <c r="E1950" s="181"/>
      <c r="F1950" s="49">
        <v>0</v>
      </c>
      <c r="G1950" s="181"/>
      <c r="H1950" s="47">
        <v>0</v>
      </c>
    </row>
    <row r="1951" spans="1:8">
      <c r="A1951" s="44" t="s">
        <v>992</v>
      </c>
      <c r="B1951" s="44" t="s">
        <v>475</v>
      </c>
      <c r="C1951" s="45">
        <v>46187</v>
      </c>
      <c r="D1951" s="47">
        <v>0</v>
      </c>
      <c r="E1951" s="181"/>
      <c r="F1951" s="49">
        <v>0</v>
      </c>
      <c r="G1951" s="181"/>
      <c r="H1951" s="47">
        <v>0</v>
      </c>
    </row>
    <row r="1952" spans="1:8">
      <c r="A1952" s="44" t="s">
        <v>992</v>
      </c>
      <c r="B1952" s="44" t="s">
        <v>538</v>
      </c>
      <c r="C1952" s="45">
        <v>46103</v>
      </c>
      <c r="D1952" s="47">
        <v>679</v>
      </c>
      <c r="E1952" s="180">
        <v>-0.13</v>
      </c>
      <c r="F1952" s="47">
        <v>0</v>
      </c>
      <c r="G1952" s="180">
        <v>-1</v>
      </c>
      <c r="H1952" s="47">
        <v>782</v>
      </c>
    </row>
    <row r="1953" spans="1:8">
      <c r="A1953" s="44" t="s">
        <v>992</v>
      </c>
      <c r="B1953" s="44" t="s">
        <v>538</v>
      </c>
      <c r="C1953" s="45">
        <v>46110</v>
      </c>
      <c r="D1953" s="47">
        <v>682</v>
      </c>
      <c r="E1953" s="180">
        <v>-0.15</v>
      </c>
      <c r="F1953" s="47">
        <v>0</v>
      </c>
      <c r="G1953" s="180">
        <v>-1</v>
      </c>
      <c r="H1953" s="47">
        <v>804</v>
      </c>
    </row>
    <row r="1954" spans="1:8">
      <c r="A1954" s="44" t="s">
        <v>992</v>
      </c>
      <c r="B1954" s="44" t="s">
        <v>538</v>
      </c>
      <c r="C1954" s="45">
        <v>46117</v>
      </c>
      <c r="D1954" s="47">
        <v>97</v>
      </c>
      <c r="E1954" s="180">
        <v>-0.87</v>
      </c>
      <c r="F1954" s="47">
        <v>0</v>
      </c>
      <c r="G1954" s="180">
        <v>-1</v>
      </c>
      <c r="H1954" s="47">
        <v>764</v>
      </c>
    </row>
    <row r="1955" spans="1:8">
      <c r="A1955" s="44" t="s">
        <v>992</v>
      </c>
      <c r="B1955" s="44" t="s">
        <v>538</v>
      </c>
      <c r="C1955" s="45">
        <v>46124</v>
      </c>
      <c r="D1955" s="47">
        <v>0</v>
      </c>
      <c r="E1955" s="180">
        <v>-1</v>
      </c>
      <c r="F1955" s="47">
        <v>0</v>
      </c>
      <c r="G1955" s="180">
        <v>-1</v>
      </c>
      <c r="H1955" s="47">
        <v>819</v>
      </c>
    </row>
    <row r="1956" spans="1:8">
      <c r="A1956" s="44" t="s">
        <v>992</v>
      </c>
      <c r="B1956" s="44" t="s">
        <v>538</v>
      </c>
      <c r="C1956" s="45">
        <v>46131</v>
      </c>
      <c r="D1956" s="47">
        <v>0</v>
      </c>
      <c r="E1956" s="180">
        <v>-1</v>
      </c>
      <c r="F1956" s="47">
        <v>0</v>
      </c>
      <c r="G1956" s="180">
        <v>-1</v>
      </c>
      <c r="H1956" s="47">
        <v>734</v>
      </c>
    </row>
    <row r="1957" spans="1:8">
      <c r="A1957" s="44" t="s">
        <v>992</v>
      </c>
      <c r="B1957" s="44" t="s">
        <v>538</v>
      </c>
      <c r="C1957" s="45">
        <v>46138</v>
      </c>
      <c r="D1957" s="47">
        <v>0</v>
      </c>
      <c r="E1957" s="180">
        <v>-1</v>
      </c>
      <c r="F1957" s="47">
        <v>0</v>
      </c>
      <c r="G1957" s="180">
        <v>-1</v>
      </c>
      <c r="H1957" s="47">
        <v>823</v>
      </c>
    </row>
    <row r="1958" spans="1:8">
      <c r="A1958" s="44" t="s">
        <v>992</v>
      </c>
      <c r="B1958" s="44" t="s">
        <v>538</v>
      </c>
      <c r="C1958" s="45">
        <v>46145</v>
      </c>
      <c r="D1958" s="47">
        <v>0</v>
      </c>
      <c r="E1958" s="180">
        <v>-1</v>
      </c>
      <c r="F1958" s="47">
        <v>0</v>
      </c>
      <c r="G1958" s="180">
        <v>-1</v>
      </c>
      <c r="H1958" s="47">
        <v>790</v>
      </c>
    </row>
    <row r="1959" spans="1:8">
      <c r="A1959" s="44" t="s">
        <v>992</v>
      </c>
      <c r="B1959" s="44" t="s">
        <v>538</v>
      </c>
      <c r="C1959" s="45">
        <v>46152</v>
      </c>
      <c r="D1959" s="47">
        <v>0</v>
      </c>
      <c r="E1959" s="180">
        <v>-1</v>
      </c>
      <c r="F1959" s="47">
        <v>0</v>
      </c>
      <c r="G1959" s="180">
        <v>-1</v>
      </c>
      <c r="H1959" s="47">
        <v>706</v>
      </c>
    </row>
    <row r="1960" spans="1:8">
      <c r="A1960" s="44" t="s">
        <v>992</v>
      </c>
      <c r="B1960" s="44" t="s">
        <v>538</v>
      </c>
      <c r="C1960" s="45">
        <v>46159</v>
      </c>
      <c r="D1960" s="47">
        <v>0</v>
      </c>
      <c r="E1960" s="180">
        <v>-1</v>
      </c>
      <c r="F1960" s="47">
        <v>0</v>
      </c>
      <c r="G1960" s="180">
        <v>-1</v>
      </c>
      <c r="H1960" s="47">
        <v>799</v>
      </c>
    </row>
    <row r="1961" spans="1:8">
      <c r="A1961" s="44" t="s">
        <v>992</v>
      </c>
      <c r="B1961" s="44" t="s">
        <v>538</v>
      </c>
      <c r="C1961" s="45">
        <v>46166</v>
      </c>
      <c r="D1961" s="47">
        <v>0</v>
      </c>
      <c r="E1961" s="180">
        <v>-1</v>
      </c>
      <c r="F1961" s="47">
        <v>0</v>
      </c>
      <c r="G1961" s="180">
        <v>-1</v>
      </c>
      <c r="H1961" s="47">
        <v>712</v>
      </c>
    </row>
    <row r="1962" spans="1:8">
      <c r="A1962" s="44" t="s">
        <v>992</v>
      </c>
      <c r="B1962" s="44" t="s">
        <v>538</v>
      </c>
      <c r="C1962" s="45">
        <v>46173</v>
      </c>
      <c r="D1962" s="47">
        <v>0</v>
      </c>
      <c r="E1962" s="180">
        <v>-1</v>
      </c>
      <c r="F1962" s="49">
        <v>0</v>
      </c>
      <c r="G1962" s="180">
        <v>-1</v>
      </c>
      <c r="H1962" s="47">
        <v>779</v>
      </c>
    </row>
    <row r="1963" spans="1:8">
      <c r="A1963" s="44" t="s">
        <v>992</v>
      </c>
      <c r="B1963" s="44" t="s">
        <v>538</v>
      </c>
      <c r="C1963" s="45">
        <v>46180</v>
      </c>
      <c r="D1963" s="47">
        <v>0</v>
      </c>
      <c r="E1963" s="180">
        <v>-1</v>
      </c>
      <c r="F1963" s="49">
        <v>0</v>
      </c>
      <c r="G1963" s="180">
        <v>-1</v>
      </c>
      <c r="H1963" s="47">
        <v>668</v>
      </c>
    </row>
    <row r="1964" spans="1:8">
      <c r="A1964" s="44" t="s">
        <v>992</v>
      </c>
      <c r="B1964" s="44" t="s">
        <v>538</v>
      </c>
      <c r="C1964" s="45">
        <v>46187</v>
      </c>
      <c r="D1964" s="47">
        <v>0</v>
      </c>
      <c r="E1964" s="180">
        <v>-1</v>
      </c>
      <c r="F1964" s="49">
        <v>0</v>
      </c>
      <c r="G1964" s="180">
        <v>-1</v>
      </c>
      <c r="H1964" s="47">
        <v>702</v>
      </c>
    </row>
    <row r="1965" spans="1:8">
      <c r="A1965" s="44" t="s">
        <v>992</v>
      </c>
      <c r="B1965" s="44" t="s">
        <v>221</v>
      </c>
      <c r="C1965" s="45">
        <v>46103</v>
      </c>
      <c r="D1965" s="47">
        <v>70</v>
      </c>
      <c r="E1965" s="180">
        <v>-0.72</v>
      </c>
      <c r="F1965" s="47">
        <v>0</v>
      </c>
      <c r="G1965" s="180">
        <v>-1</v>
      </c>
      <c r="H1965" s="47">
        <v>246</v>
      </c>
    </row>
    <row r="1966" spans="1:8">
      <c r="A1966" s="44" t="s">
        <v>992</v>
      </c>
      <c r="B1966" s="44" t="s">
        <v>221</v>
      </c>
      <c r="C1966" s="45">
        <v>46110</v>
      </c>
      <c r="D1966" s="47">
        <v>70</v>
      </c>
      <c r="E1966" s="180">
        <v>-0.57999999999999996</v>
      </c>
      <c r="F1966" s="47">
        <v>0</v>
      </c>
      <c r="G1966" s="180">
        <v>-1</v>
      </c>
      <c r="H1966" s="47">
        <v>166</v>
      </c>
    </row>
    <row r="1967" spans="1:8">
      <c r="A1967" s="44" t="s">
        <v>992</v>
      </c>
      <c r="B1967" s="44" t="s">
        <v>221</v>
      </c>
      <c r="C1967" s="45">
        <v>46117</v>
      </c>
      <c r="D1967" s="47">
        <v>70</v>
      </c>
      <c r="E1967" s="180">
        <v>-0.26</v>
      </c>
      <c r="F1967" s="47">
        <v>0</v>
      </c>
      <c r="G1967" s="180">
        <v>-1</v>
      </c>
      <c r="H1967" s="47">
        <v>95</v>
      </c>
    </row>
    <row r="1968" spans="1:8">
      <c r="A1968" s="44" t="s">
        <v>992</v>
      </c>
      <c r="B1968" s="44" t="s">
        <v>221</v>
      </c>
      <c r="C1968" s="45">
        <v>46124</v>
      </c>
      <c r="D1968" s="47">
        <v>70</v>
      </c>
      <c r="E1968" s="180">
        <v>-0.35</v>
      </c>
      <c r="F1968" s="47">
        <v>0</v>
      </c>
      <c r="G1968" s="180">
        <v>-1</v>
      </c>
      <c r="H1968" s="47">
        <v>107</v>
      </c>
    </row>
    <row r="1969" spans="1:8">
      <c r="A1969" s="44" t="s">
        <v>992</v>
      </c>
      <c r="B1969" s="44" t="s">
        <v>221</v>
      </c>
      <c r="C1969" s="45">
        <v>46131</v>
      </c>
      <c r="D1969" s="47">
        <v>70</v>
      </c>
      <c r="E1969" s="180">
        <v>-0.63</v>
      </c>
      <c r="F1969" s="47">
        <v>0</v>
      </c>
      <c r="G1969" s="180">
        <v>-1</v>
      </c>
      <c r="H1969" s="47">
        <v>191</v>
      </c>
    </row>
    <row r="1970" spans="1:8">
      <c r="A1970" s="44" t="s">
        <v>992</v>
      </c>
      <c r="B1970" s="44" t="s">
        <v>221</v>
      </c>
      <c r="C1970" s="45">
        <v>46138</v>
      </c>
      <c r="D1970" s="47">
        <v>70</v>
      </c>
      <c r="E1970" s="180">
        <v>-0.59</v>
      </c>
      <c r="F1970" s="47">
        <v>0</v>
      </c>
      <c r="G1970" s="180">
        <v>-1</v>
      </c>
      <c r="H1970" s="47">
        <v>170</v>
      </c>
    </row>
    <row r="1971" spans="1:8">
      <c r="A1971" s="44" t="s">
        <v>992</v>
      </c>
      <c r="B1971" s="44" t="s">
        <v>221</v>
      </c>
      <c r="C1971" s="45">
        <v>46145</v>
      </c>
      <c r="D1971" s="47">
        <v>70</v>
      </c>
      <c r="E1971" s="180">
        <v>-0.45</v>
      </c>
      <c r="F1971" s="47">
        <v>0</v>
      </c>
      <c r="G1971" s="180">
        <v>-1</v>
      </c>
      <c r="H1971" s="47">
        <v>128</v>
      </c>
    </row>
    <row r="1972" spans="1:8">
      <c r="A1972" s="44" t="s">
        <v>992</v>
      </c>
      <c r="B1972" s="44" t="s">
        <v>221</v>
      </c>
      <c r="C1972" s="45">
        <v>46152</v>
      </c>
      <c r="D1972" s="47">
        <v>70</v>
      </c>
      <c r="E1972" s="180">
        <v>-0.55000000000000004</v>
      </c>
      <c r="F1972" s="47">
        <v>0</v>
      </c>
      <c r="G1972" s="180">
        <v>-1</v>
      </c>
      <c r="H1972" s="47">
        <v>156</v>
      </c>
    </row>
    <row r="1973" spans="1:8">
      <c r="A1973" s="44" t="s">
        <v>992</v>
      </c>
      <c r="B1973" s="44" t="s">
        <v>221</v>
      </c>
      <c r="C1973" s="45">
        <v>46159</v>
      </c>
      <c r="D1973" s="47">
        <v>143</v>
      </c>
      <c r="E1973" s="180">
        <v>-0.33</v>
      </c>
      <c r="F1973" s="47">
        <v>0</v>
      </c>
      <c r="G1973" s="180">
        <v>-1</v>
      </c>
      <c r="H1973" s="47">
        <v>215</v>
      </c>
    </row>
    <row r="1974" spans="1:8">
      <c r="A1974" s="44" t="s">
        <v>992</v>
      </c>
      <c r="B1974" s="44" t="s">
        <v>221</v>
      </c>
      <c r="C1974" s="45">
        <v>46166</v>
      </c>
      <c r="D1974" s="47">
        <v>155</v>
      </c>
      <c r="E1974" s="180">
        <v>-0.05</v>
      </c>
      <c r="F1974" s="47">
        <v>0</v>
      </c>
      <c r="G1974" s="180">
        <v>-1</v>
      </c>
      <c r="H1974" s="47">
        <v>163</v>
      </c>
    </row>
    <row r="1975" spans="1:8">
      <c r="A1975" s="44" t="s">
        <v>992</v>
      </c>
      <c r="B1975" s="44" t="s">
        <v>221</v>
      </c>
      <c r="C1975" s="45">
        <v>46173</v>
      </c>
      <c r="D1975" s="47">
        <v>153</v>
      </c>
      <c r="E1975" s="180">
        <v>-0.11</v>
      </c>
      <c r="F1975" s="47">
        <v>0</v>
      </c>
      <c r="G1975" s="180">
        <v>-1</v>
      </c>
      <c r="H1975" s="47">
        <v>172</v>
      </c>
    </row>
    <row r="1976" spans="1:8">
      <c r="A1976" s="44" t="s">
        <v>992</v>
      </c>
      <c r="B1976" s="44" t="s">
        <v>221</v>
      </c>
      <c r="C1976" s="45">
        <v>46180</v>
      </c>
      <c r="D1976" s="47">
        <v>152</v>
      </c>
      <c r="E1976" s="180">
        <v>0.34</v>
      </c>
      <c r="F1976" s="47">
        <v>0</v>
      </c>
      <c r="G1976" s="180">
        <v>-1</v>
      </c>
      <c r="H1976" s="47">
        <v>114</v>
      </c>
    </row>
    <row r="1977" spans="1:8">
      <c r="A1977" s="44" t="s">
        <v>992</v>
      </c>
      <c r="B1977" s="44" t="s">
        <v>221</v>
      </c>
      <c r="C1977" s="45">
        <v>46187</v>
      </c>
      <c r="D1977" s="47">
        <v>152</v>
      </c>
      <c r="E1977" s="180">
        <v>0.15</v>
      </c>
      <c r="F1977" s="47">
        <v>0</v>
      </c>
      <c r="G1977" s="180">
        <v>-1</v>
      </c>
      <c r="H1977" s="47">
        <v>133</v>
      </c>
    </row>
    <row r="1978" spans="1:8">
      <c r="A1978" s="44" t="s">
        <v>992</v>
      </c>
      <c r="B1978" s="44" t="s">
        <v>365</v>
      </c>
      <c r="C1978" s="45">
        <v>46103</v>
      </c>
      <c r="D1978" s="47">
        <v>0</v>
      </c>
      <c r="E1978" s="181"/>
      <c r="F1978" s="47">
        <v>0</v>
      </c>
      <c r="G1978" s="181"/>
      <c r="H1978" s="47">
        <v>0</v>
      </c>
    </row>
    <row r="1979" spans="1:8">
      <c r="A1979" s="44" t="s">
        <v>992</v>
      </c>
      <c r="B1979" s="44" t="s">
        <v>365</v>
      </c>
      <c r="C1979" s="45">
        <v>46110</v>
      </c>
      <c r="D1979" s="47">
        <v>0</v>
      </c>
      <c r="E1979" s="181"/>
      <c r="F1979" s="47">
        <v>0</v>
      </c>
      <c r="G1979" s="181"/>
      <c r="H1979" s="47">
        <v>0</v>
      </c>
    </row>
    <row r="1980" spans="1:8">
      <c r="A1980" s="44" t="s">
        <v>992</v>
      </c>
      <c r="B1980" s="44" t="s">
        <v>365</v>
      </c>
      <c r="C1980" s="45">
        <v>46117</v>
      </c>
      <c r="D1980" s="47">
        <v>0</v>
      </c>
      <c r="E1980" s="181"/>
      <c r="F1980" s="47">
        <v>0</v>
      </c>
      <c r="G1980" s="181"/>
      <c r="H1980" s="47">
        <v>0</v>
      </c>
    </row>
    <row r="1981" spans="1:8">
      <c r="A1981" s="44" t="s">
        <v>992</v>
      </c>
      <c r="B1981" s="44" t="s">
        <v>365</v>
      </c>
      <c r="C1981" s="45">
        <v>46124</v>
      </c>
      <c r="D1981" s="47">
        <v>0</v>
      </c>
      <c r="E1981" s="181"/>
      <c r="F1981" s="47">
        <v>0</v>
      </c>
      <c r="G1981" s="181"/>
      <c r="H1981" s="47">
        <v>0</v>
      </c>
    </row>
    <row r="1982" spans="1:8">
      <c r="A1982" s="44" t="s">
        <v>992</v>
      </c>
      <c r="B1982" s="44" t="s">
        <v>365</v>
      </c>
      <c r="C1982" s="45">
        <v>46131</v>
      </c>
      <c r="D1982" s="47">
        <v>0</v>
      </c>
      <c r="E1982" s="181"/>
      <c r="F1982" s="47">
        <v>0</v>
      </c>
      <c r="G1982" s="181"/>
      <c r="H1982" s="47">
        <v>0</v>
      </c>
    </row>
    <row r="1983" spans="1:8">
      <c r="A1983" s="44" t="s">
        <v>992</v>
      </c>
      <c r="B1983" s="44" t="s">
        <v>365</v>
      </c>
      <c r="C1983" s="45">
        <v>46138</v>
      </c>
      <c r="D1983" s="47">
        <v>0</v>
      </c>
      <c r="E1983" s="181"/>
      <c r="F1983" s="47">
        <v>0</v>
      </c>
      <c r="G1983" s="181"/>
      <c r="H1983" s="47">
        <v>0</v>
      </c>
    </row>
    <row r="1984" spans="1:8">
      <c r="A1984" s="44" t="s">
        <v>992</v>
      </c>
      <c r="B1984" s="44" t="s">
        <v>365</v>
      </c>
      <c r="C1984" s="45">
        <v>46145</v>
      </c>
      <c r="D1984" s="47">
        <v>0</v>
      </c>
      <c r="E1984" s="181"/>
      <c r="F1984" s="47">
        <v>0</v>
      </c>
      <c r="G1984" s="181"/>
      <c r="H1984" s="47">
        <v>0</v>
      </c>
    </row>
    <row r="1985" spans="1:8">
      <c r="A1985" s="44" t="s">
        <v>992</v>
      </c>
      <c r="B1985" s="44" t="s">
        <v>365</v>
      </c>
      <c r="C1985" s="45">
        <v>46152</v>
      </c>
      <c r="D1985" s="47">
        <v>0</v>
      </c>
      <c r="E1985" s="181"/>
      <c r="F1985" s="47">
        <v>0</v>
      </c>
      <c r="G1985" s="181"/>
      <c r="H1985" s="47">
        <v>0</v>
      </c>
    </row>
    <row r="1986" spans="1:8">
      <c r="A1986" s="44" t="s">
        <v>992</v>
      </c>
      <c r="B1986" s="44" t="s">
        <v>365</v>
      </c>
      <c r="C1986" s="45">
        <v>46159</v>
      </c>
      <c r="D1986" s="47">
        <v>0</v>
      </c>
      <c r="E1986" s="181"/>
      <c r="F1986" s="47">
        <v>0</v>
      </c>
      <c r="G1986" s="181"/>
      <c r="H1986" s="47">
        <v>0</v>
      </c>
    </row>
    <row r="1987" spans="1:8">
      <c r="A1987" s="44" t="s">
        <v>992</v>
      </c>
      <c r="B1987" s="44" t="s">
        <v>365</v>
      </c>
      <c r="C1987" s="45">
        <v>46166</v>
      </c>
      <c r="D1987" s="47">
        <v>0</v>
      </c>
      <c r="E1987" s="181"/>
      <c r="F1987" s="47">
        <v>0</v>
      </c>
      <c r="G1987" s="181"/>
      <c r="H1987" s="47">
        <v>0</v>
      </c>
    </row>
    <row r="1988" spans="1:8">
      <c r="A1988" s="44" t="s">
        <v>992</v>
      </c>
      <c r="B1988" s="44" t="s">
        <v>365</v>
      </c>
      <c r="C1988" s="45">
        <v>46173</v>
      </c>
      <c r="D1988" s="47">
        <v>0</v>
      </c>
      <c r="E1988" s="181"/>
      <c r="F1988" s="47">
        <v>0</v>
      </c>
      <c r="G1988" s="181"/>
      <c r="H1988" s="47">
        <v>0</v>
      </c>
    </row>
    <row r="1989" spans="1:8">
      <c r="A1989" s="44" t="s">
        <v>992</v>
      </c>
      <c r="B1989" s="44" t="s">
        <v>365</v>
      </c>
      <c r="C1989" s="45">
        <v>46180</v>
      </c>
      <c r="D1989" s="47">
        <v>0</v>
      </c>
      <c r="E1989" s="181"/>
      <c r="F1989" s="47">
        <v>0</v>
      </c>
      <c r="G1989" s="181"/>
      <c r="H1989" s="47">
        <v>0</v>
      </c>
    </row>
    <row r="1990" spans="1:8">
      <c r="A1990" s="44" t="s">
        <v>992</v>
      </c>
      <c r="B1990" s="44" t="s">
        <v>365</v>
      </c>
      <c r="C1990" s="45">
        <v>46187</v>
      </c>
      <c r="D1990" s="47">
        <v>0</v>
      </c>
      <c r="E1990" s="181"/>
      <c r="F1990" s="47">
        <v>0</v>
      </c>
      <c r="G1990" s="181"/>
      <c r="H1990" s="47">
        <v>0</v>
      </c>
    </row>
    <row r="1991" spans="1:8">
      <c r="A1991" s="44" t="s">
        <v>992</v>
      </c>
      <c r="B1991" s="44" t="s">
        <v>294</v>
      </c>
      <c r="C1991" s="45">
        <v>46103</v>
      </c>
      <c r="D1991" s="47">
        <v>0</v>
      </c>
      <c r="E1991" s="181"/>
      <c r="F1991" s="47">
        <v>0</v>
      </c>
      <c r="G1991" s="181"/>
      <c r="H1991" s="47">
        <v>0</v>
      </c>
    </row>
    <row r="1992" spans="1:8">
      <c r="A1992" s="44" t="s">
        <v>992</v>
      </c>
      <c r="B1992" s="44" t="s">
        <v>294</v>
      </c>
      <c r="C1992" s="45">
        <v>46110</v>
      </c>
      <c r="D1992" s="47">
        <v>0</v>
      </c>
      <c r="E1992" s="181"/>
      <c r="F1992" s="47">
        <v>0</v>
      </c>
      <c r="G1992" s="181"/>
      <c r="H1992" s="47">
        <v>0</v>
      </c>
    </row>
    <row r="1993" spans="1:8">
      <c r="A1993" s="44" t="s">
        <v>992</v>
      </c>
      <c r="B1993" s="44" t="s">
        <v>294</v>
      </c>
      <c r="C1993" s="45">
        <v>46117</v>
      </c>
      <c r="D1993" s="47">
        <v>0</v>
      </c>
      <c r="E1993" s="181"/>
      <c r="F1993" s="47">
        <v>0</v>
      </c>
      <c r="G1993" s="181"/>
      <c r="H1993" s="47">
        <v>0</v>
      </c>
    </row>
    <row r="1994" spans="1:8">
      <c r="A1994" s="44" t="s">
        <v>992</v>
      </c>
      <c r="B1994" s="44" t="s">
        <v>294</v>
      </c>
      <c r="C1994" s="45">
        <v>46124</v>
      </c>
      <c r="D1994" s="47">
        <v>0</v>
      </c>
      <c r="E1994" s="181"/>
      <c r="F1994" s="47">
        <v>0</v>
      </c>
      <c r="G1994" s="181"/>
      <c r="H1994" s="47">
        <v>0</v>
      </c>
    </row>
    <row r="1995" spans="1:8">
      <c r="A1995" s="44" t="s">
        <v>992</v>
      </c>
      <c r="B1995" s="44" t="s">
        <v>294</v>
      </c>
      <c r="C1995" s="45">
        <v>46131</v>
      </c>
      <c r="D1995" s="47">
        <v>0</v>
      </c>
      <c r="E1995" s="180">
        <v>-1</v>
      </c>
      <c r="F1995" s="47">
        <v>0</v>
      </c>
      <c r="G1995" s="180">
        <v>-1</v>
      </c>
      <c r="H1995" s="47">
        <v>1</v>
      </c>
    </row>
    <row r="1996" spans="1:8">
      <c r="A1996" s="44" t="s">
        <v>992</v>
      </c>
      <c r="B1996" s="44" t="s">
        <v>294</v>
      </c>
      <c r="C1996" s="45">
        <v>46138</v>
      </c>
      <c r="D1996" s="47">
        <v>0</v>
      </c>
      <c r="E1996" s="181"/>
      <c r="F1996" s="47">
        <v>0</v>
      </c>
      <c r="G1996" s="181"/>
      <c r="H1996" s="47">
        <v>0</v>
      </c>
    </row>
    <row r="1997" spans="1:8">
      <c r="A1997" s="44" t="s">
        <v>992</v>
      </c>
      <c r="B1997" s="44" t="s">
        <v>294</v>
      </c>
      <c r="C1997" s="45">
        <v>46145</v>
      </c>
      <c r="D1997" s="47">
        <v>0</v>
      </c>
      <c r="E1997" s="180">
        <v>-1</v>
      </c>
      <c r="F1997" s="47">
        <v>0</v>
      </c>
      <c r="G1997" s="180">
        <v>-1</v>
      </c>
      <c r="H1997" s="47">
        <v>1</v>
      </c>
    </row>
    <row r="1998" spans="1:8">
      <c r="A1998" s="44" t="s">
        <v>992</v>
      </c>
      <c r="B1998" s="44" t="s">
        <v>294</v>
      </c>
      <c r="C1998" s="45">
        <v>46152</v>
      </c>
      <c r="D1998" s="47">
        <v>0</v>
      </c>
      <c r="E1998" s="181"/>
      <c r="F1998" s="47">
        <v>0</v>
      </c>
      <c r="G1998" s="181"/>
      <c r="H1998" s="47">
        <v>0</v>
      </c>
    </row>
    <row r="1999" spans="1:8">
      <c r="A1999" s="44" t="s">
        <v>992</v>
      </c>
      <c r="B1999" s="44" t="s">
        <v>294</v>
      </c>
      <c r="C1999" s="45">
        <v>46159</v>
      </c>
      <c r="D1999" s="47">
        <v>0</v>
      </c>
      <c r="E1999" s="181"/>
      <c r="F1999" s="47">
        <v>0</v>
      </c>
      <c r="G1999" s="181"/>
      <c r="H1999" s="47">
        <v>0</v>
      </c>
    </row>
    <row r="2000" spans="1:8">
      <c r="A2000" s="44" t="s">
        <v>992</v>
      </c>
      <c r="B2000" s="44" t="s">
        <v>294</v>
      </c>
      <c r="C2000" s="45">
        <v>46166</v>
      </c>
      <c r="D2000" s="47">
        <v>0</v>
      </c>
      <c r="E2000" s="181"/>
      <c r="F2000" s="47">
        <v>0</v>
      </c>
      <c r="G2000" s="181"/>
      <c r="H2000" s="47">
        <v>0</v>
      </c>
    </row>
    <row r="2001" spans="1:8">
      <c r="A2001" s="44" t="s">
        <v>992</v>
      </c>
      <c r="B2001" s="44" t="s">
        <v>294</v>
      </c>
      <c r="C2001" s="45">
        <v>46173</v>
      </c>
      <c r="D2001" s="47">
        <v>0</v>
      </c>
      <c r="E2001" s="181"/>
      <c r="F2001" s="49">
        <v>0</v>
      </c>
      <c r="G2001" s="181"/>
      <c r="H2001" s="47">
        <v>0</v>
      </c>
    </row>
    <row r="2002" spans="1:8">
      <c r="A2002" s="44" t="s">
        <v>992</v>
      </c>
      <c r="B2002" s="44" t="s">
        <v>294</v>
      </c>
      <c r="C2002" s="45">
        <v>46180</v>
      </c>
      <c r="D2002" s="47">
        <v>0</v>
      </c>
      <c r="E2002" s="180">
        <v>-1</v>
      </c>
      <c r="F2002" s="49">
        <v>0</v>
      </c>
      <c r="G2002" s="180">
        <v>-1</v>
      </c>
      <c r="H2002" s="47">
        <v>1</v>
      </c>
    </row>
    <row r="2003" spans="1:8">
      <c r="A2003" s="44" t="s">
        <v>992</v>
      </c>
      <c r="B2003" s="44" t="s">
        <v>294</v>
      </c>
      <c r="C2003" s="45">
        <v>46187</v>
      </c>
      <c r="D2003" s="47">
        <v>0</v>
      </c>
      <c r="E2003" s="181"/>
      <c r="F2003" s="49">
        <v>0</v>
      </c>
      <c r="G2003" s="181"/>
      <c r="H2003" s="47">
        <v>0</v>
      </c>
    </row>
    <row r="2004" spans="1:8">
      <c r="A2004" s="44" t="s">
        <v>992</v>
      </c>
      <c r="B2004" s="44" t="s">
        <v>93</v>
      </c>
      <c r="C2004" s="45">
        <v>46103</v>
      </c>
      <c r="D2004" s="47">
        <v>4019</v>
      </c>
      <c r="E2004" s="180">
        <v>-7.0000000000000007E-2</v>
      </c>
      <c r="F2004" s="47">
        <v>0</v>
      </c>
      <c r="G2004" s="180">
        <v>-1</v>
      </c>
      <c r="H2004" s="47">
        <v>4313</v>
      </c>
    </row>
    <row r="2005" spans="1:8">
      <c r="A2005" s="44" t="s">
        <v>992</v>
      </c>
      <c r="B2005" s="44" t="s">
        <v>93</v>
      </c>
      <c r="C2005" s="45">
        <v>46110</v>
      </c>
      <c r="D2005" s="47">
        <v>4276</v>
      </c>
      <c r="E2005" s="180">
        <v>-0.05</v>
      </c>
      <c r="F2005" s="47">
        <v>0</v>
      </c>
      <c r="G2005" s="180">
        <v>-1</v>
      </c>
      <c r="H2005" s="47">
        <v>4495</v>
      </c>
    </row>
    <row r="2006" spans="1:8">
      <c r="A2006" s="44" t="s">
        <v>992</v>
      </c>
      <c r="B2006" s="44" t="s">
        <v>93</v>
      </c>
      <c r="C2006" s="45">
        <v>46117</v>
      </c>
      <c r="D2006" s="47">
        <v>4465</v>
      </c>
      <c r="E2006" s="180">
        <v>-0.05</v>
      </c>
      <c r="F2006" s="47">
        <v>0</v>
      </c>
      <c r="G2006" s="180">
        <v>-1</v>
      </c>
      <c r="H2006" s="47">
        <v>4681</v>
      </c>
    </row>
    <row r="2007" spans="1:8">
      <c r="A2007" s="44" t="s">
        <v>992</v>
      </c>
      <c r="B2007" s="44" t="s">
        <v>93</v>
      </c>
      <c r="C2007" s="45">
        <v>46124</v>
      </c>
      <c r="D2007" s="47">
        <v>4592</v>
      </c>
      <c r="E2007" s="180">
        <v>0.05</v>
      </c>
      <c r="F2007" s="47">
        <v>0</v>
      </c>
      <c r="G2007" s="180">
        <v>-1</v>
      </c>
      <c r="H2007" s="47">
        <v>4378</v>
      </c>
    </row>
    <row r="2008" spans="1:8">
      <c r="A2008" s="44" t="s">
        <v>992</v>
      </c>
      <c r="B2008" s="44" t="s">
        <v>93</v>
      </c>
      <c r="C2008" s="45">
        <v>46131</v>
      </c>
      <c r="D2008" s="47">
        <v>4760</v>
      </c>
      <c r="E2008" s="180">
        <v>0.1</v>
      </c>
      <c r="F2008" s="47">
        <v>0</v>
      </c>
      <c r="G2008" s="180">
        <v>-1</v>
      </c>
      <c r="H2008" s="47">
        <v>4330</v>
      </c>
    </row>
    <row r="2009" spans="1:8">
      <c r="A2009" s="44" t="s">
        <v>992</v>
      </c>
      <c r="B2009" s="44" t="s">
        <v>93</v>
      </c>
      <c r="C2009" s="45">
        <v>46138</v>
      </c>
      <c r="D2009" s="47">
        <v>4837</v>
      </c>
      <c r="E2009" s="180">
        <v>0.01</v>
      </c>
      <c r="F2009" s="47">
        <v>0</v>
      </c>
      <c r="G2009" s="180">
        <v>-1</v>
      </c>
      <c r="H2009" s="47">
        <v>4772</v>
      </c>
    </row>
    <row r="2010" spans="1:8">
      <c r="A2010" s="44" t="s">
        <v>992</v>
      </c>
      <c r="B2010" s="44" t="s">
        <v>93</v>
      </c>
      <c r="C2010" s="45">
        <v>46145</v>
      </c>
      <c r="D2010" s="47">
        <v>4923</v>
      </c>
      <c r="E2010" s="180">
        <v>0.04</v>
      </c>
      <c r="F2010" s="47">
        <v>0</v>
      </c>
      <c r="G2010" s="180">
        <v>-1</v>
      </c>
      <c r="H2010" s="47">
        <v>4738</v>
      </c>
    </row>
    <row r="2011" spans="1:8">
      <c r="A2011" s="44" t="s">
        <v>992</v>
      </c>
      <c r="B2011" s="44" t="s">
        <v>93</v>
      </c>
      <c r="C2011" s="45">
        <v>46152</v>
      </c>
      <c r="D2011" s="47">
        <v>5014</v>
      </c>
      <c r="E2011" s="180">
        <v>0.08</v>
      </c>
      <c r="F2011" s="47">
        <v>0</v>
      </c>
      <c r="G2011" s="180">
        <v>-1</v>
      </c>
      <c r="H2011" s="47">
        <v>4639</v>
      </c>
    </row>
    <row r="2012" spans="1:8">
      <c r="A2012" s="44" t="s">
        <v>992</v>
      </c>
      <c r="B2012" s="44" t="s">
        <v>93</v>
      </c>
      <c r="C2012" s="45">
        <v>46159</v>
      </c>
      <c r="D2012" s="47">
        <v>5063</v>
      </c>
      <c r="E2012" s="180">
        <v>0.04</v>
      </c>
      <c r="F2012" s="47">
        <v>0</v>
      </c>
      <c r="G2012" s="180">
        <v>-1</v>
      </c>
      <c r="H2012" s="47">
        <v>4862</v>
      </c>
    </row>
    <row r="2013" spans="1:8">
      <c r="A2013" s="44" t="s">
        <v>992</v>
      </c>
      <c r="B2013" s="44" t="s">
        <v>93</v>
      </c>
      <c r="C2013" s="45">
        <v>46166</v>
      </c>
      <c r="D2013" s="47">
        <v>5112</v>
      </c>
      <c r="E2013" s="180">
        <v>-0.11</v>
      </c>
      <c r="F2013" s="49">
        <v>0</v>
      </c>
      <c r="G2013" s="180">
        <v>-1</v>
      </c>
      <c r="H2013" s="47">
        <v>5748</v>
      </c>
    </row>
    <row r="2014" spans="1:8">
      <c r="A2014" s="44" t="s">
        <v>992</v>
      </c>
      <c r="B2014" s="44" t="s">
        <v>93</v>
      </c>
      <c r="C2014" s="45">
        <v>46173</v>
      </c>
      <c r="D2014" s="47">
        <v>4157</v>
      </c>
      <c r="E2014" s="180">
        <v>-0.35</v>
      </c>
      <c r="F2014" s="49">
        <v>0</v>
      </c>
      <c r="G2014" s="180">
        <v>-1</v>
      </c>
      <c r="H2014" s="47">
        <v>6367</v>
      </c>
    </row>
    <row r="2015" spans="1:8">
      <c r="A2015" s="44" t="s">
        <v>992</v>
      </c>
      <c r="B2015" s="44" t="s">
        <v>93</v>
      </c>
      <c r="C2015" s="45">
        <v>46180</v>
      </c>
      <c r="D2015" s="47">
        <v>4030</v>
      </c>
      <c r="E2015" s="180">
        <v>-0.28000000000000003</v>
      </c>
      <c r="F2015" s="49">
        <v>0</v>
      </c>
      <c r="G2015" s="180">
        <v>-1</v>
      </c>
      <c r="H2015" s="47">
        <v>5622</v>
      </c>
    </row>
    <row r="2016" spans="1:8">
      <c r="A2016" s="44" t="s">
        <v>992</v>
      </c>
      <c r="B2016" s="44" t="s">
        <v>93</v>
      </c>
      <c r="C2016" s="45">
        <v>46187</v>
      </c>
      <c r="D2016" s="47">
        <v>4006</v>
      </c>
      <c r="E2016" s="180">
        <v>-0.23</v>
      </c>
      <c r="F2016" s="49">
        <v>0</v>
      </c>
      <c r="G2016" s="180">
        <v>-1</v>
      </c>
      <c r="H2016" s="47">
        <v>5224</v>
      </c>
    </row>
    <row r="2017" spans="1:8">
      <c r="A2017" s="44" t="s">
        <v>992</v>
      </c>
      <c r="B2017" s="44" t="s">
        <v>497</v>
      </c>
      <c r="C2017" s="45">
        <v>46103</v>
      </c>
      <c r="D2017" s="47">
        <v>2</v>
      </c>
      <c r="E2017" s="180">
        <v>-0.47</v>
      </c>
      <c r="F2017" s="47">
        <v>0</v>
      </c>
      <c r="G2017" s="180">
        <v>-1</v>
      </c>
      <c r="H2017" s="47">
        <v>4</v>
      </c>
    </row>
    <row r="2018" spans="1:8">
      <c r="A2018" s="44" t="s">
        <v>992</v>
      </c>
      <c r="B2018" s="44" t="s">
        <v>497</v>
      </c>
      <c r="C2018" s="45">
        <v>46110</v>
      </c>
      <c r="D2018" s="47">
        <v>2</v>
      </c>
      <c r="E2018" s="181"/>
      <c r="F2018" s="47">
        <v>0</v>
      </c>
      <c r="G2018" s="181"/>
      <c r="H2018" s="47">
        <v>0</v>
      </c>
    </row>
    <row r="2019" spans="1:8">
      <c r="A2019" s="44" t="s">
        <v>992</v>
      </c>
      <c r="B2019" s="44" t="s">
        <v>497</v>
      </c>
      <c r="C2019" s="45">
        <v>46117</v>
      </c>
      <c r="D2019" s="47">
        <v>2</v>
      </c>
      <c r="E2019" s="180">
        <v>-0.7</v>
      </c>
      <c r="F2019" s="47">
        <v>0</v>
      </c>
      <c r="G2019" s="180">
        <v>-1</v>
      </c>
      <c r="H2019" s="47">
        <v>7</v>
      </c>
    </row>
    <row r="2020" spans="1:8">
      <c r="A2020" s="44" t="s">
        <v>992</v>
      </c>
      <c r="B2020" s="44" t="s">
        <v>497</v>
      </c>
      <c r="C2020" s="45">
        <v>46124</v>
      </c>
      <c r="D2020" s="47">
        <v>2</v>
      </c>
      <c r="E2020" s="180">
        <v>-0.47</v>
      </c>
      <c r="F2020" s="47">
        <v>0</v>
      </c>
      <c r="G2020" s="180">
        <v>-1</v>
      </c>
      <c r="H2020" s="47">
        <v>4</v>
      </c>
    </row>
    <row r="2021" spans="1:8">
      <c r="A2021" s="44" t="s">
        <v>992</v>
      </c>
      <c r="B2021" s="44" t="s">
        <v>497</v>
      </c>
      <c r="C2021" s="45">
        <v>46131</v>
      </c>
      <c r="D2021" s="47">
        <v>2</v>
      </c>
      <c r="E2021" s="180">
        <v>-0.57999999999999996</v>
      </c>
      <c r="F2021" s="47">
        <v>0</v>
      </c>
      <c r="G2021" s="180">
        <v>-1</v>
      </c>
      <c r="H2021" s="47">
        <v>5</v>
      </c>
    </row>
    <row r="2022" spans="1:8">
      <c r="A2022" s="44" t="s">
        <v>992</v>
      </c>
      <c r="B2022" s="44" t="s">
        <v>497</v>
      </c>
      <c r="C2022" s="45">
        <v>46138</v>
      </c>
      <c r="D2022" s="47">
        <v>2</v>
      </c>
      <c r="E2022" s="180">
        <v>-0.3</v>
      </c>
      <c r="F2022" s="47">
        <v>0</v>
      </c>
      <c r="G2022" s="180">
        <v>-1</v>
      </c>
      <c r="H2022" s="47">
        <v>3</v>
      </c>
    </row>
    <row r="2023" spans="1:8">
      <c r="A2023" s="44" t="s">
        <v>992</v>
      </c>
      <c r="B2023" s="44" t="s">
        <v>497</v>
      </c>
      <c r="C2023" s="45">
        <v>46145</v>
      </c>
      <c r="D2023" s="47">
        <v>2</v>
      </c>
      <c r="E2023" s="180">
        <v>1.1100000000000001</v>
      </c>
      <c r="F2023" s="47">
        <v>0</v>
      </c>
      <c r="G2023" s="180">
        <v>-1</v>
      </c>
      <c r="H2023" s="47">
        <v>1</v>
      </c>
    </row>
    <row r="2024" spans="1:8">
      <c r="A2024" s="44" t="s">
        <v>992</v>
      </c>
      <c r="B2024" s="44" t="s">
        <v>497</v>
      </c>
      <c r="C2024" s="45">
        <v>46152</v>
      </c>
      <c r="D2024" s="47">
        <v>2</v>
      </c>
      <c r="E2024" s="180">
        <v>1.1100000000000001</v>
      </c>
      <c r="F2024" s="47">
        <v>0</v>
      </c>
      <c r="G2024" s="180">
        <v>-1</v>
      </c>
      <c r="H2024" s="47">
        <v>1</v>
      </c>
    </row>
    <row r="2025" spans="1:8">
      <c r="A2025" s="44" t="s">
        <v>992</v>
      </c>
      <c r="B2025" s="44" t="s">
        <v>497</v>
      </c>
      <c r="C2025" s="45">
        <v>46159</v>
      </c>
      <c r="D2025" s="47">
        <v>2</v>
      </c>
      <c r="E2025" s="181"/>
      <c r="F2025" s="47">
        <v>0</v>
      </c>
      <c r="G2025" s="181"/>
      <c r="H2025" s="47">
        <v>0</v>
      </c>
    </row>
    <row r="2026" spans="1:8">
      <c r="A2026" s="44" t="s">
        <v>992</v>
      </c>
      <c r="B2026" s="44" t="s">
        <v>497</v>
      </c>
      <c r="C2026" s="45">
        <v>46166</v>
      </c>
      <c r="D2026" s="47">
        <v>2</v>
      </c>
      <c r="E2026" s="180">
        <v>-0.3</v>
      </c>
      <c r="F2026" s="47">
        <v>0</v>
      </c>
      <c r="G2026" s="180">
        <v>-1</v>
      </c>
      <c r="H2026" s="47">
        <v>3</v>
      </c>
    </row>
    <row r="2027" spans="1:8">
      <c r="A2027" s="44" t="s">
        <v>992</v>
      </c>
      <c r="B2027" s="44" t="s">
        <v>497</v>
      </c>
      <c r="C2027" s="45">
        <v>46173</v>
      </c>
      <c r="D2027" s="47">
        <v>2</v>
      </c>
      <c r="E2027" s="180">
        <v>0.05</v>
      </c>
      <c r="F2027" s="47">
        <v>0</v>
      </c>
      <c r="G2027" s="180">
        <v>-1</v>
      </c>
      <c r="H2027" s="47">
        <v>2</v>
      </c>
    </row>
    <row r="2028" spans="1:8">
      <c r="A2028" s="44" t="s">
        <v>992</v>
      </c>
      <c r="B2028" s="44" t="s">
        <v>497</v>
      </c>
      <c r="C2028" s="45">
        <v>46180</v>
      </c>
      <c r="D2028" s="47">
        <v>2</v>
      </c>
      <c r="E2028" s="181"/>
      <c r="F2028" s="47">
        <v>0</v>
      </c>
      <c r="G2028" s="181"/>
      <c r="H2028" s="47">
        <v>0</v>
      </c>
    </row>
    <row r="2029" spans="1:8">
      <c r="A2029" s="44" t="s">
        <v>992</v>
      </c>
      <c r="B2029" s="44" t="s">
        <v>497</v>
      </c>
      <c r="C2029" s="45">
        <v>46187</v>
      </c>
      <c r="D2029" s="47">
        <v>2</v>
      </c>
      <c r="E2029" s="181"/>
      <c r="F2029" s="47">
        <v>0</v>
      </c>
      <c r="G2029" s="181"/>
      <c r="H2029" s="47">
        <v>0</v>
      </c>
    </row>
    <row r="2030" spans="1:8">
      <c r="A2030" s="44" t="s">
        <v>992</v>
      </c>
      <c r="B2030" s="44" t="s">
        <v>62</v>
      </c>
      <c r="C2030" s="45">
        <v>46103</v>
      </c>
      <c r="D2030" s="47">
        <v>13423</v>
      </c>
      <c r="E2030" s="180">
        <v>6.3</v>
      </c>
      <c r="F2030" s="47">
        <v>0</v>
      </c>
      <c r="G2030" s="180">
        <v>-1</v>
      </c>
      <c r="H2030" s="47">
        <v>1840</v>
      </c>
    </row>
    <row r="2031" spans="1:8">
      <c r="A2031" s="44" t="s">
        <v>992</v>
      </c>
      <c r="B2031" s="44" t="s">
        <v>62</v>
      </c>
      <c r="C2031" s="45">
        <v>46110</v>
      </c>
      <c r="D2031" s="47">
        <v>13474</v>
      </c>
      <c r="E2031" s="180">
        <v>7.19</v>
      </c>
      <c r="F2031" s="47">
        <v>0</v>
      </c>
      <c r="G2031" s="180">
        <v>-1</v>
      </c>
      <c r="H2031" s="47">
        <v>1645</v>
      </c>
    </row>
    <row r="2032" spans="1:8">
      <c r="A2032" s="44" t="s">
        <v>992</v>
      </c>
      <c r="B2032" s="44" t="s">
        <v>62</v>
      </c>
      <c r="C2032" s="45">
        <v>46117</v>
      </c>
      <c r="D2032" s="47">
        <v>14539</v>
      </c>
      <c r="E2032" s="180">
        <v>7.55</v>
      </c>
      <c r="F2032" s="47">
        <v>0</v>
      </c>
      <c r="G2032" s="180">
        <v>-1</v>
      </c>
      <c r="H2032" s="47">
        <v>1700</v>
      </c>
    </row>
    <row r="2033" spans="1:8">
      <c r="A2033" s="44" t="s">
        <v>992</v>
      </c>
      <c r="B2033" s="44" t="s">
        <v>62</v>
      </c>
      <c r="C2033" s="45">
        <v>46124</v>
      </c>
      <c r="D2033" s="47">
        <v>14642</v>
      </c>
      <c r="E2033" s="180">
        <v>5.78</v>
      </c>
      <c r="F2033" s="47">
        <v>0</v>
      </c>
      <c r="G2033" s="180">
        <v>-1</v>
      </c>
      <c r="H2033" s="47">
        <v>2161</v>
      </c>
    </row>
    <row r="2034" spans="1:8">
      <c r="A2034" s="44" t="s">
        <v>992</v>
      </c>
      <c r="B2034" s="44" t="s">
        <v>62</v>
      </c>
      <c r="C2034" s="45">
        <v>46131</v>
      </c>
      <c r="D2034" s="47">
        <v>14932</v>
      </c>
      <c r="E2034" s="180">
        <v>5.03</v>
      </c>
      <c r="F2034" s="47">
        <v>0</v>
      </c>
      <c r="G2034" s="180">
        <v>-1</v>
      </c>
      <c r="H2034" s="47">
        <v>2478</v>
      </c>
    </row>
    <row r="2035" spans="1:8">
      <c r="A2035" s="44" t="s">
        <v>992</v>
      </c>
      <c r="B2035" s="44" t="s">
        <v>62</v>
      </c>
      <c r="C2035" s="45">
        <v>46138</v>
      </c>
      <c r="D2035" s="47">
        <v>15056</v>
      </c>
      <c r="E2035" s="180">
        <v>2.94</v>
      </c>
      <c r="F2035" s="47">
        <v>0</v>
      </c>
      <c r="G2035" s="180">
        <v>-1</v>
      </c>
      <c r="H2035" s="47">
        <v>3817</v>
      </c>
    </row>
    <row r="2036" spans="1:8">
      <c r="A2036" s="44" t="s">
        <v>992</v>
      </c>
      <c r="B2036" s="44" t="s">
        <v>62</v>
      </c>
      <c r="C2036" s="45">
        <v>46145</v>
      </c>
      <c r="D2036" s="47">
        <v>16014</v>
      </c>
      <c r="E2036" s="180">
        <v>2.95</v>
      </c>
      <c r="F2036" s="47">
        <v>0</v>
      </c>
      <c r="G2036" s="180">
        <v>-1</v>
      </c>
      <c r="H2036" s="47">
        <v>4057</v>
      </c>
    </row>
    <row r="2037" spans="1:8">
      <c r="A2037" s="44" t="s">
        <v>992</v>
      </c>
      <c r="B2037" s="44" t="s">
        <v>62</v>
      </c>
      <c r="C2037" s="45">
        <v>46152</v>
      </c>
      <c r="D2037" s="47">
        <v>16251</v>
      </c>
      <c r="E2037" s="180">
        <v>2.67</v>
      </c>
      <c r="F2037" s="47">
        <v>0</v>
      </c>
      <c r="G2037" s="180">
        <v>-1</v>
      </c>
      <c r="H2037" s="47">
        <v>4423</v>
      </c>
    </row>
    <row r="2038" spans="1:8">
      <c r="A2038" s="44" t="s">
        <v>992</v>
      </c>
      <c r="B2038" s="44" t="s">
        <v>62</v>
      </c>
      <c r="C2038" s="45">
        <v>46159</v>
      </c>
      <c r="D2038" s="47">
        <v>16578</v>
      </c>
      <c r="E2038" s="180">
        <v>1.74</v>
      </c>
      <c r="F2038" s="49">
        <v>0</v>
      </c>
      <c r="G2038" s="180">
        <v>-1</v>
      </c>
      <c r="H2038" s="47">
        <v>6048</v>
      </c>
    </row>
    <row r="2039" spans="1:8">
      <c r="A2039" s="44" t="s">
        <v>992</v>
      </c>
      <c r="B2039" s="44" t="s">
        <v>62</v>
      </c>
      <c r="C2039" s="45">
        <v>46166</v>
      </c>
      <c r="D2039" s="47">
        <v>16575</v>
      </c>
      <c r="E2039" s="180">
        <v>2.4700000000000002</v>
      </c>
      <c r="F2039" s="49">
        <v>0</v>
      </c>
      <c r="G2039" s="180">
        <v>-1</v>
      </c>
      <c r="H2039" s="47">
        <v>4783</v>
      </c>
    </row>
    <row r="2040" spans="1:8">
      <c r="A2040" s="44" t="s">
        <v>992</v>
      </c>
      <c r="B2040" s="44" t="s">
        <v>62</v>
      </c>
      <c r="C2040" s="45">
        <v>46173</v>
      </c>
      <c r="D2040" s="47">
        <v>16258</v>
      </c>
      <c r="E2040" s="180">
        <v>2.25</v>
      </c>
      <c r="F2040" s="49">
        <v>0</v>
      </c>
      <c r="G2040" s="180">
        <v>-1</v>
      </c>
      <c r="H2040" s="47">
        <v>4998</v>
      </c>
    </row>
    <row r="2041" spans="1:8">
      <c r="A2041" s="44" t="s">
        <v>992</v>
      </c>
      <c r="B2041" s="44" t="s">
        <v>62</v>
      </c>
      <c r="C2041" s="45">
        <v>46180</v>
      </c>
      <c r="D2041" s="47">
        <v>16225</v>
      </c>
      <c r="E2041" s="180">
        <v>2.57</v>
      </c>
      <c r="F2041" s="49">
        <v>0</v>
      </c>
      <c r="G2041" s="180">
        <v>-1</v>
      </c>
      <c r="H2041" s="47">
        <v>4550</v>
      </c>
    </row>
    <row r="2042" spans="1:8">
      <c r="A2042" s="44" t="s">
        <v>992</v>
      </c>
      <c r="B2042" s="44" t="s">
        <v>62</v>
      </c>
      <c r="C2042" s="45">
        <v>46187</v>
      </c>
      <c r="D2042" s="47">
        <v>16479</v>
      </c>
      <c r="E2042" s="180">
        <v>2.2200000000000002</v>
      </c>
      <c r="F2042" s="49">
        <v>0</v>
      </c>
      <c r="G2042" s="180">
        <v>-1</v>
      </c>
      <c r="H2042" s="47">
        <v>5113</v>
      </c>
    </row>
    <row r="2043" spans="1:8">
      <c r="A2043" s="44" t="s">
        <v>992</v>
      </c>
      <c r="B2043" s="44" t="s">
        <v>525</v>
      </c>
      <c r="C2043" s="45">
        <v>46103</v>
      </c>
      <c r="D2043" s="47">
        <v>45</v>
      </c>
      <c r="E2043" s="181"/>
      <c r="F2043" s="47">
        <v>0</v>
      </c>
      <c r="G2043" s="181"/>
      <c r="H2043" s="47">
        <v>0</v>
      </c>
    </row>
    <row r="2044" spans="1:8">
      <c r="A2044" s="44" t="s">
        <v>992</v>
      </c>
      <c r="B2044" s="44" t="s">
        <v>525</v>
      </c>
      <c r="C2044" s="45">
        <v>46110</v>
      </c>
      <c r="D2044" s="47">
        <v>44</v>
      </c>
      <c r="E2044" s="181"/>
      <c r="F2044" s="47">
        <v>0</v>
      </c>
      <c r="G2044" s="181"/>
      <c r="H2044" s="47">
        <v>0</v>
      </c>
    </row>
    <row r="2045" spans="1:8">
      <c r="A2045" s="44" t="s">
        <v>992</v>
      </c>
      <c r="B2045" s="44" t="s">
        <v>525</v>
      </c>
      <c r="C2045" s="45">
        <v>46117</v>
      </c>
      <c r="D2045" s="47">
        <v>44</v>
      </c>
      <c r="E2045" s="180">
        <v>1.1100000000000001</v>
      </c>
      <c r="F2045" s="47">
        <v>0</v>
      </c>
      <c r="G2045" s="180">
        <v>-1</v>
      </c>
      <c r="H2045" s="47">
        <v>21</v>
      </c>
    </row>
    <row r="2046" spans="1:8">
      <c r="A2046" s="44" t="s">
        <v>992</v>
      </c>
      <c r="B2046" s="44" t="s">
        <v>525</v>
      </c>
      <c r="C2046" s="45">
        <v>46124</v>
      </c>
      <c r="D2046" s="47">
        <v>44</v>
      </c>
      <c r="E2046" s="180">
        <v>-0.12</v>
      </c>
      <c r="F2046" s="47">
        <v>0</v>
      </c>
      <c r="G2046" s="180">
        <v>-1</v>
      </c>
      <c r="H2046" s="47">
        <v>50</v>
      </c>
    </row>
    <row r="2047" spans="1:8">
      <c r="A2047" s="44" t="s">
        <v>992</v>
      </c>
      <c r="B2047" s="44" t="s">
        <v>525</v>
      </c>
      <c r="C2047" s="45">
        <v>46131</v>
      </c>
      <c r="D2047" s="47">
        <v>44</v>
      </c>
      <c r="E2047" s="180">
        <v>-0.19</v>
      </c>
      <c r="F2047" s="47">
        <v>0</v>
      </c>
      <c r="G2047" s="180">
        <v>-1</v>
      </c>
      <c r="H2047" s="47">
        <v>54</v>
      </c>
    </row>
    <row r="2048" spans="1:8">
      <c r="A2048" s="44" t="s">
        <v>992</v>
      </c>
      <c r="B2048" s="44" t="s">
        <v>525</v>
      </c>
      <c r="C2048" s="45">
        <v>46138</v>
      </c>
      <c r="D2048" s="47">
        <v>44</v>
      </c>
      <c r="E2048" s="180">
        <v>-0.3</v>
      </c>
      <c r="F2048" s="47">
        <v>0</v>
      </c>
      <c r="G2048" s="180">
        <v>-1</v>
      </c>
      <c r="H2048" s="47">
        <v>63</v>
      </c>
    </row>
    <row r="2049" spans="1:8">
      <c r="A2049" s="44" t="s">
        <v>992</v>
      </c>
      <c r="B2049" s="44" t="s">
        <v>525</v>
      </c>
      <c r="C2049" s="45">
        <v>46145</v>
      </c>
      <c r="D2049" s="47">
        <v>44</v>
      </c>
      <c r="E2049" s="180">
        <v>-0.28000000000000003</v>
      </c>
      <c r="F2049" s="47">
        <v>0</v>
      </c>
      <c r="G2049" s="180">
        <v>-1</v>
      </c>
      <c r="H2049" s="47">
        <v>61</v>
      </c>
    </row>
    <row r="2050" spans="1:8">
      <c r="A2050" s="44" t="s">
        <v>992</v>
      </c>
      <c r="B2050" s="44" t="s">
        <v>525</v>
      </c>
      <c r="C2050" s="45">
        <v>46152</v>
      </c>
      <c r="D2050" s="47">
        <v>45</v>
      </c>
      <c r="E2050" s="180">
        <v>-0.37</v>
      </c>
      <c r="F2050" s="47">
        <v>0</v>
      </c>
      <c r="G2050" s="180">
        <v>-1</v>
      </c>
      <c r="H2050" s="47">
        <v>71</v>
      </c>
    </row>
    <row r="2051" spans="1:8">
      <c r="A2051" s="44" t="s">
        <v>992</v>
      </c>
      <c r="B2051" s="44" t="s">
        <v>525</v>
      </c>
      <c r="C2051" s="45">
        <v>46159</v>
      </c>
      <c r="D2051" s="47">
        <v>44</v>
      </c>
      <c r="E2051" s="180">
        <v>-0.41</v>
      </c>
      <c r="F2051" s="47">
        <v>0</v>
      </c>
      <c r="G2051" s="180">
        <v>-1</v>
      </c>
      <c r="H2051" s="47">
        <v>75</v>
      </c>
    </row>
    <row r="2052" spans="1:8">
      <c r="A2052" s="44" t="s">
        <v>992</v>
      </c>
      <c r="B2052" s="44" t="s">
        <v>525</v>
      </c>
      <c r="C2052" s="45">
        <v>46166</v>
      </c>
      <c r="D2052" s="47">
        <v>44</v>
      </c>
      <c r="E2052" s="180">
        <v>-0.31</v>
      </c>
      <c r="F2052" s="49">
        <v>0</v>
      </c>
      <c r="G2052" s="180">
        <v>-1</v>
      </c>
      <c r="H2052" s="47">
        <v>63</v>
      </c>
    </row>
    <row r="2053" spans="1:8">
      <c r="A2053" s="44" t="s">
        <v>992</v>
      </c>
      <c r="B2053" s="44" t="s">
        <v>525</v>
      </c>
      <c r="C2053" s="45">
        <v>46173</v>
      </c>
      <c r="D2053" s="47">
        <v>44</v>
      </c>
      <c r="E2053" s="180">
        <v>-0.24</v>
      </c>
      <c r="F2053" s="49">
        <v>0</v>
      </c>
      <c r="G2053" s="180">
        <v>-1</v>
      </c>
      <c r="H2053" s="47">
        <v>58</v>
      </c>
    </row>
    <row r="2054" spans="1:8">
      <c r="A2054" s="44" t="s">
        <v>992</v>
      </c>
      <c r="B2054" s="44" t="s">
        <v>525</v>
      </c>
      <c r="C2054" s="45">
        <v>46180</v>
      </c>
      <c r="D2054" s="47">
        <v>44</v>
      </c>
      <c r="E2054" s="180">
        <v>-0.38</v>
      </c>
      <c r="F2054" s="49">
        <v>0</v>
      </c>
      <c r="G2054" s="180">
        <v>-1</v>
      </c>
      <c r="H2054" s="47">
        <v>71</v>
      </c>
    </row>
    <row r="2055" spans="1:8">
      <c r="A2055" s="44" t="s">
        <v>992</v>
      </c>
      <c r="B2055" s="44" t="s">
        <v>525</v>
      </c>
      <c r="C2055" s="45">
        <v>46187</v>
      </c>
      <c r="D2055" s="47">
        <v>44</v>
      </c>
      <c r="E2055" s="180">
        <v>-0.46</v>
      </c>
      <c r="F2055" s="49">
        <v>0</v>
      </c>
      <c r="G2055" s="180">
        <v>-1</v>
      </c>
      <c r="H2055" s="47">
        <v>81</v>
      </c>
    </row>
    <row r="2056" spans="1:8">
      <c r="A2056" s="44" t="s">
        <v>992</v>
      </c>
      <c r="B2056" s="44" t="s">
        <v>109</v>
      </c>
      <c r="C2056" s="45">
        <v>46103</v>
      </c>
      <c r="D2056" s="47">
        <v>0</v>
      </c>
      <c r="E2056" s="181"/>
      <c r="F2056" s="47">
        <v>0</v>
      </c>
      <c r="G2056" s="181"/>
      <c r="H2056" s="47">
        <v>0</v>
      </c>
    </row>
    <row r="2057" spans="1:8">
      <c r="A2057" s="44" t="s">
        <v>992</v>
      </c>
      <c r="B2057" s="44" t="s">
        <v>109</v>
      </c>
      <c r="C2057" s="45">
        <v>46110</v>
      </c>
      <c r="D2057" s="47">
        <v>0</v>
      </c>
      <c r="E2057" s="181"/>
      <c r="F2057" s="47">
        <v>0</v>
      </c>
      <c r="G2057" s="181"/>
      <c r="H2057" s="47">
        <v>0</v>
      </c>
    </row>
    <row r="2058" spans="1:8">
      <c r="A2058" s="44" t="s">
        <v>992</v>
      </c>
      <c r="B2058" s="44" t="s">
        <v>109</v>
      </c>
      <c r="C2058" s="45">
        <v>46117</v>
      </c>
      <c r="D2058" s="47">
        <v>0</v>
      </c>
      <c r="E2058" s="181"/>
      <c r="F2058" s="47">
        <v>0</v>
      </c>
      <c r="G2058" s="181"/>
      <c r="H2058" s="47">
        <v>0</v>
      </c>
    </row>
    <row r="2059" spans="1:8">
      <c r="A2059" s="44" t="s">
        <v>992</v>
      </c>
      <c r="B2059" s="44" t="s">
        <v>109</v>
      </c>
      <c r="C2059" s="45">
        <v>46124</v>
      </c>
      <c r="D2059" s="47">
        <v>0</v>
      </c>
      <c r="E2059" s="181"/>
      <c r="F2059" s="47">
        <v>0</v>
      </c>
      <c r="G2059" s="181"/>
      <c r="H2059" s="47">
        <v>0</v>
      </c>
    </row>
    <row r="2060" spans="1:8">
      <c r="A2060" s="44" t="s">
        <v>992</v>
      </c>
      <c r="B2060" s="44" t="s">
        <v>109</v>
      </c>
      <c r="C2060" s="45">
        <v>46131</v>
      </c>
      <c r="D2060" s="47">
        <v>0</v>
      </c>
      <c r="E2060" s="181"/>
      <c r="F2060" s="47">
        <v>0</v>
      </c>
      <c r="G2060" s="181"/>
      <c r="H2060" s="47">
        <v>0</v>
      </c>
    </row>
    <row r="2061" spans="1:8">
      <c r="A2061" s="44" t="s">
        <v>992</v>
      </c>
      <c r="B2061" s="44" t="s">
        <v>109</v>
      </c>
      <c r="C2061" s="45">
        <v>46138</v>
      </c>
      <c r="D2061" s="47">
        <v>0</v>
      </c>
      <c r="E2061" s="181"/>
      <c r="F2061" s="47">
        <v>0</v>
      </c>
      <c r="G2061" s="181"/>
      <c r="H2061" s="47">
        <v>0</v>
      </c>
    </row>
    <row r="2062" spans="1:8">
      <c r="A2062" s="44" t="s">
        <v>992</v>
      </c>
      <c r="B2062" s="44" t="s">
        <v>109</v>
      </c>
      <c r="C2062" s="45">
        <v>46145</v>
      </c>
      <c r="D2062" s="47">
        <v>0</v>
      </c>
      <c r="E2062" s="181"/>
      <c r="F2062" s="47">
        <v>0</v>
      </c>
      <c r="G2062" s="181"/>
      <c r="H2062" s="47">
        <v>0</v>
      </c>
    </row>
    <row r="2063" spans="1:8">
      <c r="A2063" s="44" t="s">
        <v>992</v>
      </c>
      <c r="B2063" s="44" t="s">
        <v>109</v>
      </c>
      <c r="C2063" s="45">
        <v>46152</v>
      </c>
      <c r="D2063" s="47">
        <v>0</v>
      </c>
      <c r="E2063" s="181"/>
      <c r="F2063" s="47">
        <v>0</v>
      </c>
      <c r="G2063" s="181"/>
      <c r="H2063" s="47">
        <v>0</v>
      </c>
    </row>
    <row r="2064" spans="1:8">
      <c r="A2064" s="44" t="s">
        <v>992</v>
      </c>
      <c r="B2064" s="44" t="s">
        <v>109</v>
      </c>
      <c r="C2064" s="45">
        <v>46159</v>
      </c>
      <c r="D2064" s="47">
        <v>0</v>
      </c>
      <c r="E2064" s="181"/>
      <c r="F2064" s="47">
        <v>0</v>
      </c>
      <c r="G2064" s="181"/>
      <c r="H2064" s="47">
        <v>0</v>
      </c>
    </row>
    <row r="2065" spans="1:8">
      <c r="A2065" s="44" t="s">
        <v>992</v>
      </c>
      <c r="B2065" s="44" t="s">
        <v>109</v>
      </c>
      <c r="C2065" s="45">
        <v>46166</v>
      </c>
      <c r="D2065" s="47">
        <v>0</v>
      </c>
      <c r="E2065" s="181"/>
      <c r="F2065" s="49">
        <v>0</v>
      </c>
      <c r="G2065" s="181"/>
      <c r="H2065" s="47">
        <v>0</v>
      </c>
    </row>
    <row r="2066" spans="1:8">
      <c r="A2066" s="44" t="s">
        <v>992</v>
      </c>
      <c r="B2066" s="44" t="s">
        <v>109</v>
      </c>
      <c r="C2066" s="45">
        <v>46173</v>
      </c>
      <c r="D2066" s="47">
        <v>0</v>
      </c>
      <c r="E2066" s="181"/>
      <c r="F2066" s="49">
        <v>0</v>
      </c>
      <c r="G2066" s="181"/>
      <c r="H2066" s="47">
        <v>0</v>
      </c>
    </row>
    <row r="2067" spans="1:8">
      <c r="A2067" s="44" t="s">
        <v>992</v>
      </c>
      <c r="B2067" s="44" t="s">
        <v>109</v>
      </c>
      <c r="C2067" s="45">
        <v>46180</v>
      </c>
      <c r="D2067" s="47">
        <v>0</v>
      </c>
      <c r="E2067" s="181"/>
      <c r="F2067" s="49">
        <v>0</v>
      </c>
      <c r="G2067" s="181"/>
      <c r="H2067" s="47">
        <v>0</v>
      </c>
    </row>
    <row r="2068" spans="1:8">
      <c r="A2068" s="44" t="s">
        <v>992</v>
      </c>
      <c r="B2068" s="44" t="s">
        <v>109</v>
      </c>
      <c r="C2068" s="45">
        <v>46187</v>
      </c>
      <c r="D2068" s="47">
        <v>0</v>
      </c>
      <c r="E2068" s="181"/>
      <c r="F2068" s="49">
        <v>0</v>
      </c>
      <c r="G2068" s="181"/>
      <c r="H2068" s="47">
        <v>0</v>
      </c>
    </row>
    <row r="2069" spans="1:8">
      <c r="A2069" s="44" t="s">
        <v>992</v>
      </c>
      <c r="B2069" s="44" t="s">
        <v>564</v>
      </c>
      <c r="C2069" s="45">
        <v>46103</v>
      </c>
      <c r="D2069" s="47">
        <v>11223</v>
      </c>
      <c r="E2069" s="180">
        <v>-0.21</v>
      </c>
      <c r="F2069" s="47">
        <v>0</v>
      </c>
      <c r="G2069" s="180">
        <v>-1</v>
      </c>
      <c r="H2069" s="47">
        <v>14148</v>
      </c>
    </row>
    <row r="2070" spans="1:8">
      <c r="A2070" s="44" t="s">
        <v>992</v>
      </c>
      <c r="B2070" s="44" t="s">
        <v>564</v>
      </c>
      <c r="C2070" s="45">
        <v>46110</v>
      </c>
      <c r="D2070" s="47">
        <v>11238</v>
      </c>
      <c r="E2070" s="180">
        <v>-0.21</v>
      </c>
      <c r="F2070" s="47">
        <v>0</v>
      </c>
      <c r="G2070" s="180">
        <v>-1</v>
      </c>
      <c r="H2070" s="47">
        <v>14291</v>
      </c>
    </row>
    <row r="2071" spans="1:8">
      <c r="A2071" s="44" t="s">
        <v>992</v>
      </c>
      <c r="B2071" s="44" t="s">
        <v>564</v>
      </c>
      <c r="C2071" s="45">
        <v>46117</v>
      </c>
      <c r="D2071" s="47">
        <v>11244</v>
      </c>
      <c r="E2071" s="180">
        <v>-0.19</v>
      </c>
      <c r="F2071" s="47">
        <v>0</v>
      </c>
      <c r="G2071" s="180">
        <v>-1</v>
      </c>
      <c r="H2071" s="47">
        <v>13896</v>
      </c>
    </row>
    <row r="2072" spans="1:8">
      <c r="A2072" s="44" t="s">
        <v>992</v>
      </c>
      <c r="B2072" s="44" t="s">
        <v>564</v>
      </c>
      <c r="C2072" s="45">
        <v>46124</v>
      </c>
      <c r="D2072" s="47">
        <v>11226</v>
      </c>
      <c r="E2072" s="180">
        <v>-0.23</v>
      </c>
      <c r="F2072" s="47">
        <v>0</v>
      </c>
      <c r="G2072" s="180">
        <v>-1</v>
      </c>
      <c r="H2072" s="47">
        <v>14615</v>
      </c>
    </row>
    <row r="2073" spans="1:8">
      <c r="A2073" s="44" t="s">
        <v>992</v>
      </c>
      <c r="B2073" s="44" t="s">
        <v>564</v>
      </c>
      <c r="C2073" s="45">
        <v>46131</v>
      </c>
      <c r="D2073" s="47">
        <v>11257</v>
      </c>
      <c r="E2073" s="180">
        <v>-0.26</v>
      </c>
      <c r="F2073" s="47">
        <v>0</v>
      </c>
      <c r="G2073" s="180">
        <v>-1</v>
      </c>
      <c r="H2073" s="47">
        <v>15256</v>
      </c>
    </row>
    <row r="2074" spans="1:8">
      <c r="A2074" s="44" t="s">
        <v>992</v>
      </c>
      <c r="B2074" s="44" t="s">
        <v>564</v>
      </c>
      <c r="C2074" s="45">
        <v>46138</v>
      </c>
      <c r="D2074" s="47">
        <v>11271</v>
      </c>
      <c r="E2074" s="180">
        <v>-0.28999999999999998</v>
      </c>
      <c r="F2074" s="47">
        <v>0</v>
      </c>
      <c r="G2074" s="180">
        <v>-1</v>
      </c>
      <c r="H2074" s="47">
        <v>15780</v>
      </c>
    </row>
    <row r="2075" spans="1:8">
      <c r="A2075" s="44" t="s">
        <v>992</v>
      </c>
      <c r="B2075" s="44" t="s">
        <v>564</v>
      </c>
      <c r="C2075" s="45">
        <v>46145</v>
      </c>
      <c r="D2075" s="47">
        <v>11303</v>
      </c>
      <c r="E2075" s="180">
        <v>-0.28000000000000003</v>
      </c>
      <c r="F2075" s="47">
        <v>0</v>
      </c>
      <c r="G2075" s="180">
        <v>-1</v>
      </c>
      <c r="H2075" s="47">
        <v>15727</v>
      </c>
    </row>
    <row r="2076" spans="1:8">
      <c r="A2076" s="44" t="s">
        <v>992</v>
      </c>
      <c r="B2076" s="44" t="s">
        <v>564</v>
      </c>
      <c r="C2076" s="45">
        <v>46152</v>
      </c>
      <c r="D2076" s="47">
        <v>11305</v>
      </c>
      <c r="E2076" s="180">
        <v>-0.5</v>
      </c>
      <c r="F2076" s="47">
        <v>0</v>
      </c>
      <c r="G2076" s="180">
        <v>-1</v>
      </c>
      <c r="H2076" s="47">
        <v>22442</v>
      </c>
    </row>
    <row r="2077" spans="1:8">
      <c r="A2077" s="44" t="s">
        <v>992</v>
      </c>
      <c r="B2077" s="44" t="s">
        <v>564</v>
      </c>
      <c r="C2077" s="45">
        <v>46159</v>
      </c>
      <c r="D2077" s="47">
        <v>11210</v>
      </c>
      <c r="E2077" s="180">
        <v>-0.51</v>
      </c>
      <c r="F2077" s="47">
        <v>0</v>
      </c>
      <c r="G2077" s="180">
        <v>-1</v>
      </c>
      <c r="H2077" s="47">
        <v>22751</v>
      </c>
    </row>
    <row r="2078" spans="1:8">
      <c r="A2078" s="44" t="s">
        <v>992</v>
      </c>
      <c r="B2078" s="44" t="s">
        <v>564</v>
      </c>
      <c r="C2078" s="45">
        <v>46166</v>
      </c>
      <c r="D2078" s="47">
        <v>11191</v>
      </c>
      <c r="E2078" s="180">
        <v>-0.36</v>
      </c>
      <c r="F2078" s="49">
        <v>0</v>
      </c>
      <c r="G2078" s="180">
        <v>-1</v>
      </c>
      <c r="H2078" s="47">
        <v>17575</v>
      </c>
    </row>
    <row r="2079" spans="1:8">
      <c r="A2079" s="44" t="s">
        <v>992</v>
      </c>
      <c r="B2079" s="44" t="s">
        <v>564</v>
      </c>
      <c r="C2079" s="45">
        <v>46173</v>
      </c>
      <c r="D2079" s="47">
        <v>11190</v>
      </c>
      <c r="E2079" s="180">
        <v>-0.31</v>
      </c>
      <c r="F2079" s="49">
        <v>0</v>
      </c>
      <c r="G2079" s="180">
        <v>-1</v>
      </c>
      <c r="H2079" s="47">
        <v>16233</v>
      </c>
    </row>
    <row r="2080" spans="1:8">
      <c r="A2080" s="44" t="s">
        <v>992</v>
      </c>
      <c r="B2080" s="44" t="s">
        <v>564</v>
      </c>
      <c r="C2080" s="45">
        <v>46180</v>
      </c>
      <c r="D2080" s="47">
        <v>11170</v>
      </c>
      <c r="E2080" s="180">
        <v>-0.33</v>
      </c>
      <c r="F2080" s="49">
        <v>0</v>
      </c>
      <c r="G2080" s="180">
        <v>-1</v>
      </c>
      <c r="H2080" s="47">
        <v>16578</v>
      </c>
    </row>
    <row r="2081" spans="1:8">
      <c r="A2081" s="44" t="s">
        <v>992</v>
      </c>
      <c r="B2081" s="44" t="s">
        <v>564</v>
      </c>
      <c r="C2081" s="45">
        <v>46187</v>
      </c>
      <c r="D2081" s="47">
        <v>11162</v>
      </c>
      <c r="E2081" s="180">
        <v>-0.27</v>
      </c>
      <c r="F2081" s="49">
        <v>0</v>
      </c>
      <c r="G2081" s="180">
        <v>-1</v>
      </c>
      <c r="H2081" s="47">
        <v>15375</v>
      </c>
    </row>
    <row r="2082" spans="1:8">
      <c r="A2082" s="44" t="s">
        <v>992</v>
      </c>
      <c r="B2082" s="44" t="s">
        <v>531</v>
      </c>
      <c r="C2082" s="45">
        <v>46103</v>
      </c>
      <c r="D2082" s="47">
        <v>70</v>
      </c>
      <c r="E2082" s="180">
        <v>-0.87</v>
      </c>
      <c r="F2082" s="47">
        <v>0</v>
      </c>
      <c r="G2082" s="180">
        <v>-1</v>
      </c>
      <c r="H2082" s="47">
        <v>522</v>
      </c>
    </row>
    <row r="2083" spans="1:8">
      <c r="A2083" s="44" t="s">
        <v>992</v>
      </c>
      <c r="B2083" s="44" t="s">
        <v>531</v>
      </c>
      <c r="C2083" s="45">
        <v>46110</v>
      </c>
      <c r="D2083" s="47">
        <v>70</v>
      </c>
      <c r="E2083" s="180">
        <v>-0.86</v>
      </c>
      <c r="F2083" s="47">
        <v>0</v>
      </c>
      <c r="G2083" s="180">
        <v>-1</v>
      </c>
      <c r="H2083" s="47">
        <v>481</v>
      </c>
    </row>
    <row r="2084" spans="1:8">
      <c r="A2084" s="44" t="s">
        <v>992</v>
      </c>
      <c r="B2084" s="44" t="s">
        <v>531</v>
      </c>
      <c r="C2084" s="45">
        <v>46117</v>
      </c>
      <c r="D2084" s="47">
        <v>70</v>
      </c>
      <c r="E2084" s="180">
        <v>-0.91</v>
      </c>
      <c r="F2084" s="47">
        <v>0</v>
      </c>
      <c r="G2084" s="180">
        <v>-1</v>
      </c>
      <c r="H2084" s="47">
        <v>776</v>
      </c>
    </row>
    <row r="2085" spans="1:8">
      <c r="A2085" s="44" t="s">
        <v>992</v>
      </c>
      <c r="B2085" s="44" t="s">
        <v>531</v>
      </c>
      <c r="C2085" s="45">
        <v>46124</v>
      </c>
      <c r="D2085" s="47">
        <v>65</v>
      </c>
      <c r="E2085" s="180">
        <v>-0.91</v>
      </c>
      <c r="F2085" s="47">
        <v>0</v>
      </c>
      <c r="G2085" s="180">
        <v>-1</v>
      </c>
      <c r="H2085" s="47">
        <v>717</v>
      </c>
    </row>
    <row r="2086" spans="1:8">
      <c r="A2086" s="44" t="s">
        <v>992</v>
      </c>
      <c r="B2086" s="44" t="s">
        <v>531</v>
      </c>
      <c r="C2086" s="45">
        <v>46131</v>
      </c>
      <c r="D2086" s="47">
        <v>65</v>
      </c>
      <c r="E2086" s="180">
        <v>-0.91</v>
      </c>
      <c r="F2086" s="47">
        <v>0</v>
      </c>
      <c r="G2086" s="180">
        <v>-1</v>
      </c>
      <c r="H2086" s="47">
        <v>740</v>
      </c>
    </row>
    <row r="2087" spans="1:8">
      <c r="A2087" s="44" t="s">
        <v>992</v>
      </c>
      <c r="B2087" s="44" t="s">
        <v>531</v>
      </c>
      <c r="C2087" s="45">
        <v>46138</v>
      </c>
      <c r="D2087" s="47">
        <v>61</v>
      </c>
      <c r="E2087" s="180">
        <v>-0.91</v>
      </c>
      <c r="F2087" s="47">
        <v>0</v>
      </c>
      <c r="G2087" s="180">
        <v>-1</v>
      </c>
      <c r="H2087" s="47">
        <v>679</v>
      </c>
    </row>
    <row r="2088" spans="1:8">
      <c r="A2088" s="44" t="s">
        <v>992</v>
      </c>
      <c r="B2088" s="44" t="s">
        <v>531</v>
      </c>
      <c r="C2088" s="45">
        <v>46145</v>
      </c>
      <c r="D2088" s="47">
        <v>57</v>
      </c>
      <c r="E2088" s="180">
        <v>-0.91</v>
      </c>
      <c r="F2088" s="47">
        <v>0</v>
      </c>
      <c r="G2088" s="180">
        <v>-1</v>
      </c>
      <c r="H2088" s="47">
        <v>626</v>
      </c>
    </row>
    <row r="2089" spans="1:8">
      <c r="A2089" s="44" t="s">
        <v>992</v>
      </c>
      <c r="B2089" s="44" t="s">
        <v>531</v>
      </c>
      <c r="C2089" s="45">
        <v>46152</v>
      </c>
      <c r="D2089" s="47">
        <v>56</v>
      </c>
      <c r="E2089" s="180">
        <v>-0.9</v>
      </c>
      <c r="F2089" s="47">
        <v>0</v>
      </c>
      <c r="G2089" s="180">
        <v>-1</v>
      </c>
      <c r="H2089" s="47">
        <v>537</v>
      </c>
    </row>
    <row r="2090" spans="1:8">
      <c r="A2090" s="44" t="s">
        <v>992</v>
      </c>
      <c r="B2090" s="44" t="s">
        <v>531</v>
      </c>
      <c r="C2090" s="45">
        <v>46159</v>
      </c>
      <c r="D2090" s="47">
        <v>55</v>
      </c>
      <c r="E2090" s="180">
        <v>-0.93</v>
      </c>
      <c r="F2090" s="49">
        <v>0</v>
      </c>
      <c r="G2090" s="180">
        <v>-1</v>
      </c>
      <c r="H2090" s="47">
        <v>827</v>
      </c>
    </row>
    <row r="2091" spans="1:8">
      <c r="A2091" s="44" t="s">
        <v>992</v>
      </c>
      <c r="B2091" s="44" t="s">
        <v>531</v>
      </c>
      <c r="C2091" s="45">
        <v>46166</v>
      </c>
      <c r="D2091" s="47">
        <v>52</v>
      </c>
      <c r="E2091" s="180">
        <v>-0.94</v>
      </c>
      <c r="F2091" s="49">
        <v>0</v>
      </c>
      <c r="G2091" s="180">
        <v>-1</v>
      </c>
      <c r="H2091" s="47">
        <v>815</v>
      </c>
    </row>
    <row r="2092" spans="1:8">
      <c r="A2092" s="44" t="s">
        <v>992</v>
      </c>
      <c r="B2092" s="44" t="s">
        <v>531</v>
      </c>
      <c r="C2092" s="45">
        <v>46173</v>
      </c>
      <c r="D2092" s="47">
        <v>51</v>
      </c>
      <c r="E2092" s="180">
        <v>-0.94</v>
      </c>
      <c r="F2092" s="49">
        <v>0</v>
      </c>
      <c r="G2092" s="180">
        <v>-1</v>
      </c>
      <c r="H2092" s="47">
        <v>803</v>
      </c>
    </row>
    <row r="2093" spans="1:8">
      <c r="A2093" s="44" t="s">
        <v>992</v>
      </c>
      <c r="B2093" s="44" t="s">
        <v>531</v>
      </c>
      <c r="C2093" s="45">
        <v>46180</v>
      </c>
      <c r="D2093" s="47">
        <v>51</v>
      </c>
      <c r="E2093" s="180">
        <v>-0.94</v>
      </c>
      <c r="F2093" s="49">
        <v>0</v>
      </c>
      <c r="G2093" s="180">
        <v>-1</v>
      </c>
      <c r="H2093" s="47">
        <v>925</v>
      </c>
    </row>
    <row r="2094" spans="1:8">
      <c r="A2094" s="44" t="s">
        <v>992</v>
      </c>
      <c r="B2094" s="44" t="s">
        <v>531</v>
      </c>
      <c r="C2094" s="45">
        <v>46187</v>
      </c>
      <c r="D2094" s="47">
        <v>51</v>
      </c>
      <c r="E2094" s="180">
        <v>-0.94</v>
      </c>
      <c r="F2094" s="49">
        <v>0</v>
      </c>
      <c r="G2094" s="180">
        <v>-1</v>
      </c>
      <c r="H2094" s="47">
        <v>922</v>
      </c>
    </row>
    <row r="2095" spans="1:8">
      <c r="A2095" s="44" t="s">
        <v>992</v>
      </c>
      <c r="B2095" s="44" t="s">
        <v>265</v>
      </c>
      <c r="C2095" s="45">
        <v>46103</v>
      </c>
      <c r="D2095" s="47">
        <v>7</v>
      </c>
      <c r="E2095" s="180">
        <v>-0.54</v>
      </c>
      <c r="F2095" s="47">
        <v>0</v>
      </c>
      <c r="G2095" s="180">
        <v>-1</v>
      </c>
      <c r="H2095" s="47">
        <v>15</v>
      </c>
    </row>
    <row r="2096" spans="1:8">
      <c r="A2096" s="44" t="s">
        <v>992</v>
      </c>
      <c r="B2096" s="44" t="s">
        <v>265</v>
      </c>
      <c r="C2096" s="45">
        <v>46110</v>
      </c>
      <c r="D2096" s="47">
        <v>7</v>
      </c>
      <c r="E2096" s="180">
        <v>-0.25</v>
      </c>
      <c r="F2096" s="47">
        <v>0</v>
      </c>
      <c r="G2096" s="180">
        <v>-1</v>
      </c>
      <c r="H2096" s="47">
        <v>9</v>
      </c>
    </row>
    <row r="2097" spans="1:8">
      <c r="A2097" s="44" t="s">
        <v>992</v>
      </c>
      <c r="B2097" s="44" t="s">
        <v>265</v>
      </c>
      <c r="C2097" s="45">
        <v>46117</v>
      </c>
      <c r="D2097" s="47">
        <v>6</v>
      </c>
      <c r="E2097" s="180">
        <v>-0.33</v>
      </c>
      <c r="F2097" s="47">
        <v>0</v>
      </c>
      <c r="G2097" s="180">
        <v>-1</v>
      </c>
      <c r="H2097" s="47">
        <v>9</v>
      </c>
    </row>
    <row r="2098" spans="1:8">
      <c r="A2098" s="44" t="s">
        <v>992</v>
      </c>
      <c r="B2098" s="44" t="s">
        <v>265</v>
      </c>
      <c r="C2098" s="45">
        <v>46124</v>
      </c>
      <c r="D2098" s="47">
        <v>6</v>
      </c>
      <c r="E2098" s="180">
        <v>-0.47</v>
      </c>
      <c r="F2098" s="47">
        <v>0</v>
      </c>
      <c r="G2098" s="180">
        <v>-1</v>
      </c>
      <c r="H2098" s="47">
        <v>12</v>
      </c>
    </row>
    <row r="2099" spans="1:8">
      <c r="A2099" s="44" t="s">
        <v>992</v>
      </c>
      <c r="B2099" s="44" t="s">
        <v>265</v>
      </c>
      <c r="C2099" s="45">
        <v>46131</v>
      </c>
      <c r="D2099" s="47">
        <v>6</v>
      </c>
      <c r="E2099" s="180">
        <v>-0.35</v>
      </c>
      <c r="F2099" s="47">
        <v>0</v>
      </c>
      <c r="G2099" s="180">
        <v>-1</v>
      </c>
      <c r="H2099" s="47">
        <v>9</v>
      </c>
    </row>
    <row r="2100" spans="1:8">
      <c r="A2100" s="44" t="s">
        <v>992</v>
      </c>
      <c r="B2100" s="44" t="s">
        <v>265</v>
      </c>
      <c r="C2100" s="45">
        <v>46138</v>
      </c>
      <c r="D2100" s="47">
        <v>6</v>
      </c>
      <c r="E2100" s="180">
        <v>-0.44</v>
      </c>
      <c r="F2100" s="47">
        <v>0</v>
      </c>
      <c r="G2100" s="180">
        <v>-1</v>
      </c>
      <c r="H2100" s="47">
        <v>11</v>
      </c>
    </row>
    <row r="2101" spans="1:8">
      <c r="A2101" s="44" t="s">
        <v>992</v>
      </c>
      <c r="B2101" s="44" t="s">
        <v>265</v>
      </c>
      <c r="C2101" s="45">
        <v>46145</v>
      </c>
      <c r="D2101" s="47">
        <v>6</v>
      </c>
      <c r="E2101" s="180">
        <v>-0.42</v>
      </c>
      <c r="F2101" s="47">
        <v>0</v>
      </c>
      <c r="G2101" s="180">
        <v>-1</v>
      </c>
      <c r="H2101" s="47">
        <v>11</v>
      </c>
    </row>
    <row r="2102" spans="1:8">
      <c r="A2102" s="44" t="s">
        <v>992</v>
      </c>
      <c r="B2102" s="44" t="s">
        <v>265</v>
      </c>
      <c r="C2102" s="45">
        <v>46152</v>
      </c>
      <c r="D2102" s="47">
        <v>6</v>
      </c>
      <c r="E2102" s="180">
        <v>0.28999999999999998</v>
      </c>
      <c r="F2102" s="47">
        <v>0</v>
      </c>
      <c r="G2102" s="180">
        <v>-1</v>
      </c>
      <c r="H2102" s="47">
        <v>5</v>
      </c>
    </row>
    <row r="2103" spans="1:8">
      <c r="A2103" s="44" t="s">
        <v>992</v>
      </c>
      <c r="B2103" s="44" t="s">
        <v>265</v>
      </c>
      <c r="C2103" s="45">
        <v>46159</v>
      </c>
      <c r="D2103" s="47">
        <v>6</v>
      </c>
      <c r="E2103" s="180">
        <v>-0.32</v>
      </c>
      <c r="F2103" s="47">
        <v>0</v>
      </c>
      <c r="G2103" s="180">
        <v>-1</v>
      </c>
      <c r="H2103" s="47">
        <v>9</v>
      </c>
    </row>
    <row r="2104" spans="1:8">
      <c r="A2104" s="44" t="s">
        <v>992</v>
      </c>
      <c r="B2104" s="44" t="s">
        <v>265</v>
      </c>
      <c r="C2104" s="45">
        <v>46166</v>
      </c>
      <c r="D2104" s="47">
        <v>7</v>
      </c>
      <c r="E2104" s="180">
        <v>2.34</v>
      </c>
      <c r="F2104" s="49">
        <v>0</v>
      </c>
      <c r="G2104" s="180">
        <v>-1</v>
      </c>
      <c r="H2104" s="47">
        <v>2</v>
      </c>
    </row>
    <row r="2105" spans="1:8">
      <c r="A2105" s="44" t="s">
        <v>992</v>
      </c>
      <c r="B2105" s="44" t="s">
        <v>265</v>
      </c>
      <c r="C2105" s="45">
        <v>46173</v>
      </c>
      <c r="D2105" s="47">
        <v>6</v>
      </c>
      <c r="E2105" s="180">
        <v>-0.2</v>
      </c>
      <c r="F2105" s="49">
        <v>0</v>
      </c>
      <c r="G2105" s="180">
        <v>-1</v>
      </c>
      <c r="H2105" s="47">
        <v>8</v>
      </c>
    </row>
    <row r="2106" spans="1:8">
      <c r="A2106" s="44" t="s">
        <v>992</v>
      </c>
      <c r="B2106" s="44" t="s">
        <v>265</v>
      </c>
      <c r="C2106" s="45">
        <v>46180</v>
      </c>
      <c r="D2106" s="47">
        <v>11</v>
      </c>
      <c r="E2106" s="180">
        <v>0.51</v>
      </c>
      <c r="F2106" s="49">
        <v>0</v>
      </c>
      <c r="G2106" s="180">
        <v>-1</v>
      </c>
      <c r="H2106" s="47">
        <v>7</v>
      </c>
    </row>
    <row r="2107" spans="1:8">
      <c r="A2107" s="44" t="s">
        <v>992</v>
      </c>
      <c r="B2107" s="44" t="s">
        <v>265</v>
      </c>
      <c r="C2107" s="45">
        <v>46187</v>
      </c>
      <c r="D2107" s="47">
        <v>22</v>
      </c>
      <c r="E2107" s="180">
        <v>1.41</v>
      </c>
      <c r="F2107" s="49">
        <v>0</v>
      </c>
      <c r="G2107" s="180">
        <v>-1</v>
      </c>
      <c r="H2107" s="47">
        <v>9</v>
      </c>
    </row>
    <row r="2108" spans="1:8">
      <c r="A2108" s="44" t="s">
        <v>992</v>
      </c>
      <c r="B2108" s="44" t="s">
        <v>196</v>
      </c>
      <c r="C2108" s="45">
        <v>46103</v>
      </c>
      <c r="D2108" s="47">
        <v>40</v>
      </c>
      <c r="E2108" s="180">
        <v>5.67</v>
      </c>
      <c r="F2108" s="47">
        <v>0</v>
      </c>
      <c r="G2108" s="180">
        <v>-1</v>
      </c>
      <c r="H2108" s="47">
        <v>6</v>
      </c>
    </row>
    <row r="2109" spans="1:8">
      <c r="A2109" s="44" t="s">
        <v>992</v>
      </c>
      <c r="B2109" s="44" t="s">
        <v>196</v>
      </c>
      <c r="C2109" s="45">
        <v>46110</v>
      </c>
      <c r="D2109" s="47">
        <v>40</v>
      </c>
      <c r="E2109" s="180">
        <v>39.03</v>
      </c>
      <c r="F2109" s="47">
        <v>0</v>
      </c>
      <c r="G2109" s="180">
        <v>-1</v>
      </c>
      <c r="H2109" s="47">
        <v>1</v>
      </c>
    </row>
    <row r="2110" spans="1:8">
      <c r="A2110" s="44" t="s">
        <v>992</v>
      </c>
      <c r="B2110" s="44" t="s">
        <v>196</v>
      </c>
      <c r="C2110" s="45">
        <v>46117</v>
      </c>
      <c r="D2110" s="47">
        <v>40</v>
      </c>
      <c r="E2110" s="180">
        <v>39.03</v>
      </c>
      <c r="F2110" s="47">
        <v>0</v>
      </c>
      <c r="G2110" s="180">
        <v>-1</v>
      </c>
      <c r="H2110" s="47">
        <v>1</v>
      </c>
    </row>
    <row r="2111" spans="1:8">
      <c r="A2111" s="44" t="s">
        <v>992</v>
      </c>
      <c r="B2111" s="44" t="s">
        <v>196</v>
      </c>
      <c r="C2111" s="45">
        <v>46124</v>
      </c>
      <c r="D2111" s="47">
        <v>40</v>
      </c>
      <c r="E2111" s="180">
        <v>19.010000000000002</v>
      </c>
      <c r="F2111" s="47">
        <v>0</v>
      </c>
      <c r="G2111" s="180">
        <v>-1</v>
      </c>
      <c r="H2111" s="47">
        <v>2</v>
      </c>
    </row>
    <row r="2112" spans="1:8">
      <c r="A2112" s="44" t="s">
        <v>992</v>
      </c>
      <c r="B2112" s="44" t="s">
        <v>196</v>
      </c>
      <c r="C2112" s="45">
        <v>46131</v>
      </c>
      <c r="D2112" s="47">
        <v>40</v>
      </c>
      <c r="E2112" s="180">
        <v>19.010000000000002</v>
      </c>
      <c r="F2112" s="47">
        <v>0</v>
      </c>
      <c r="G2112" s="180">
        <v>-1</v>
      </c>
      <c r="H2112" s="47">
        <v>2</v>
      </c>
    </row>
    <row r="2113" spans="1:8">
      <c r="A2113" s="44" t="s">
        <v>992</v>
      </c>
      <c r="B2113" s="44" t="s">
        <v>196</v>
      </c>
      <c r="C2113" s="45">
        <v>46138</v>
      </c>
      <c r="D2113" s="47">
        <v>40</v>
      </c>
      <c r="E2113" s="181"/>
      <c r="F2113" s="47">
        <v>0</v>
      </c>
      <c r="G2113" s="181"/>
      <c r="H2113" s="47">
        <v>0</v>
      </c>
    </row>
    <row r="2114" spans="1:8">
      <c r="A2114" s="44" t="s">
        <v>992</v>
      </c>
      <c r="B2114" s="44" t="s">
        <v>196</v>
      </c>
      <c r="C2114" s="45">
        <v>46145</v>
      </c>
      <c r="D2114" s="47">
        <v>40</v>
      </c>
      <c r="E2114" s="181"/>
      <c r="F2114" s="47">
        <v>0</v>
      </c>
      <c r="G2114" s="181"/>
      <c r="H2114" s="47">
        <v>0</v>
      </c>
    </row>
    <row r="2115" spans="1:8">
      <c r="A2115" s="44" t="s">
        <v>992</v>
      </c>
      <c r="B2115" s="44" t="s">
        <v>196</v>
      </c>
      <c r="C2115" s="45">
        <v>46152</v>
      </c>
      <c r="D2115" s="47">
        <v>40</v>
      </c>
      <c r="E2115" s="180">
        <v>39.03</v>
      </c>
      <c r="F2115" s="47">
        <v>0</v>
      </c>
      <c r="G2115" s="180">
        <v>-1</v>
      </c>
      <c r="H2115" s="47">
        <v>1</v>
      </c>
    </row>
    <row r="2116" spans="1:8">
      <c r="A2116" s="44" t="s">
        <v>992</v>
      </c>
      <c r="B2116" s="44" t="s">
        <v>196</v>
      </c>
      <c r="C2116" s="45">
        <v>46159</v>
      </c>
      <c r="D2116" s="47">
        <v>12</v>
      </c>
      <c r="E2116" s="181"/>
      <c r="F2116" s="47">
        <v>0</v>
      </c>
      <c r="G2116" s="181"/>
      <c r="H2116" s="47">
        <v>0</v>
      </c>
    </row>
    <row r="2117" spans="1:8">
      <c r="A2117" s="44" t="s">
        <v>992</v>
      </c>
      <c r="B2117" s="44" t="s">
        <v>196</v>
      </c>
      <c r="C2117" s="45">
        <v>46166</v>
      </c>
      <c r="D2117" s="47">
        <v>7</v>
      </c>
      <c r="E2117" s="181"/>
      <c r="F2117" s="49">
        <v>0</v>
      </c>
      <c r="G2117" s="181"/>
      <c r="H2117" s="47">
        <v>0</v>
      </c>
    </row>
    <row r="2118" spans="1:8">
      <c r="A2118" s="44" t="s">
        <v>992</v>
      </c>
      <c r="B2118" s="44" t="s">
        <v>196</v>
      </c>
      <c r="C2118" s="45">
        <v>46173</v>
      </c>
      <c r="D2118" s="47">
        <v>7</v>
      </c>
      <c r="E2118" s="181"/>
      <c r="F2118" s="49">
        <v>0</v>
      </c>
      <c r="G2118" s="181"/>
      <c r="H2118" s="47">
        <v>0</v>
      </c>
    </row>
    <row r="2119" spans="1:8">
      <c r="A2119" s="44" t="s">
        <v>992</v>
      </c>
      <c r="B2119" s="44" t="s">
        <v>196</v>
      </c>
      <c r="C2119" s="45">
        <v>46180</v>
      </c>
      <c r="D2119" s="47">
        <v>7</v>
      </c>
      <c r="E2119" s="181"/>
      <c r="F2119" s="49">
        <v>0</v>
      </c>
      <c r="G2119" s="181"/>
      <c r="H2119" s="47">
        <v>0</v>
      </c>
    </row>
    <row r="2120" spans="1:8">
      <c r="A2120" s="44" t="s">
        <v>992</v>
      </c>
      <c r="B2120" s="44" t="s">
        <v>196</v>
      </c>
      <c r="C2120" s="45">
        <v>46187</v>
      </c>
      <c r="D2120" s="47">
        <v>7</v>
      </c>
      <c r="E2120" s="181"/>
      <c r="F2120" s="49">
        <v>0</v>
      </c>
      <c r="G2120" s="181"/>
      <c r="H2120" s="47">
        <v>0</v>
      </c>
    </row>
    <row r="2121" spans="1:8">
      <c r="A2121" s="44" t="s">
        <v>992</v>
      </c>
      <c r="B2121" s="44" t="s">
        <v>366</v>
      </c>
      <c r="C2121" s="45">
        <v>46103</v>
      </c>
      <c r="D2121" s="47">
        <v>0</v>
      </c>
      <c r="E2121" s="181"/>
      <c r="F2121" s="47">
        <v>0</v>
      </c>
      <c r="G2121" s="181"/>
      <c r="H2121" s="47">
        <v>0</v>
      </c>
    </row>
    <row r="2122" spans="1:8">
      <c r="A2122" s="44" t="s">
        <v>992</v>
      </c>
      <c r="B2122" s="44" t="s">
        <v>366</v>
      </c>
      <c r="C2122" s="45">
        <v>46110</v>
      </c>
      <c r="D2122" s="47">
        <v>0</v>
      </c>
      <c r="E2122" s="181"/>
      <c r="F2122" s="47">
        <v>0</v>
      </c>
      <c r="G2122" s="181"/>
      <c r="H2122" s="47">
        <v>0</v>
      </c>
    </row>
    <row r="2123" spans="1:8">
      <c r="A2123" s="44" t="s">
        <v>992</v>
      </c>
      <c r="B2123" s="44" t="s">
        <v>366</v>
      </c>
      <c r="C2123" s="45">
        <v>46117</v>
      </c>
      <c r="D2123" s="47">
        <v>0</v>
      </c>
      <c r="E2123" s="181"/>
      <c r="F2123" s="47">
        <v>0</v>
      </c>
      <c r="G2123" s="181"/>
      <c r="H2123" s="47">
        <v>0</v>
      </c>
    </row>
    <row r="2124" spans="1:8">
      <c r="A2124" s="44" t="s">
        <v>992</v>
      </c>
      <c r="B2124" s="44" t="s">
        <v>366</v>
      </c>
      <c r="C2124" s="45">
        <v>46124</v>
      </c>
      <c r="D2124" s="47">
        <v>0</v>
      </c>
      <c r="E2124" s="181"/>
      <c r="F2124" s="47">
        <v>0</v>
      </c>
      <c r="G2124" s="181"/>
      <c r="H2124" s="47">
        <v>0</v>
      </c>
    </row>
    <row r="2125" spans="1:8">
      <c r="A2125" s="44" t="s">
        <v>992</v>
      </c>
      <c r="B2125" s="44" t="s">
        <v>366</v>
      </c>
      <c r="C2125" s="45">
        <v>46131</v>
      </c>
      <c r="D2125" s="47">
        <v>0</v>
      </c>
      <c r="E2125" s="181"/>
      <c r="F2125" s="47">
        <v>0</v>
      </c>
      <c r="G2125" s="181"/>
      <c r="H2125" s="47">
        <v>0</v>
      </c>
    </row>
    <row r="2126" spans="1:8">
      <c r="A2126" s="44" t="s">
        <v>992</v>
      </c>
      <c r="B2126" s="44" t="s">
        <v>366</v>
      </c>
      <c r="C2126" s="45">
        <v>46138</v>
      </c>
      <c r="D2126" s="47">
        <v>0</v>
      </c>
      <c r="E2126" s="181"/>
      <c r="F2126" s="47">
        <v>0</v>
      </c>
      <c r="G2126" s="181"/>
      <c r="H2126" s="47">
        <v>0</v>
      </c>
    </row>
    <row r="2127" spans="1:8">
      <c r="A2127" s="44" t="s">
        <v>992</v>
      </c>
      <c r="B2127" s="44" t="s">
        <v>366</v>
      </c>
      <c r="C2127" s="45">
        <v>46145</v>
      </c>
      <c r="D2127" s="47">
        <v>0</v>
      </c>
      <c r="E2127" s="181"/>
      <c r="F2127" s="47">
        <v>0</v>
      </c>
      <c r="G2127" s="181"/>
      <c r="H2127" s="47">
        <v>0</v>
      </c>
    </row>
    <row r="2128" spans="1:8">
      <c r="A2128" s="44" t="s">
        <v>992</v>
      </c>
      <c r="B2128" s="44" t="s">
        <v>366</v>
      </c>
      <c r="C2128" s="45">
        <v>46152</v>
      </c>
      <c r="D2128" s="47">
        <v>0</v>
      </c>
      <c r="E2128" s="181"/>
      <c r="F2128" s="47">
        <v>0</v>
      </c>
      <c r="G2128" s="181"/>
      <c r="H2128" s="47">
        <v>0</v>
      </c>
    </row>
    <row r="2129" spans="1:8">
      <c r="A2129" s="44" t="s">
        <v>992</v>
      </c>
      <c r="B2129" s="44" t="s">
        <v>366</v>
      </c>
      <c r="C2129" s="45">
        <v>46159</v>
      </c>
      <c r="D2129" s="47">
        <v>0</v>
      </c>
      <c r="E2129" s="181"/>
      <c r="F2129" s="47">
        <v>0</v>
      </c>
      <c r="G2129" s="181"/>
      <c r="H2129" s="47">
        <v>0</v>
      </c>
    </row>
    <row r="2130" spans="1:8">
      <c r="A2130" s="44" t="s">
        <v>992</v>
      </c>
      <c r="B2130" s="44" t="s">
        <v>366</v>
      </c>
      <c r="C2130" s="45">
        <v>46166</v>
      </c>
      <c r="D2130" s="47">
        <v>0</v>
      </c>
      <c r="E2130" s="181"/>
      <c r="F2130" s="49">
        <v>0</v>
      </c>
      <c r="G2130" s="181"/>
      <c r="H2130" s="47">
        <v>0</v>
      </c>
    </row>
    <row r="2131" spans="1:8">
      <c r="A2131" s="44" t="s">
        <v>992</v>
      </c>
      <c r="B2131" s="44" t="s">
        <v>366</v>
      </c>
      <c r="C2131" s="45">
        <v>46173</v>
      </c>
      <c r="D2131" s="47">
        <v>0</v>
      </c>
      <c r="E2131" s="181"/>
      <c r="F2131" s="49">
        <v>0</v>
      </c>
      <c r="G2131" s="181"/>
      <c r="H2131" s="47">
        <v>0</v>
      </c>
    </row>
    <row r="2132" spans="1:8">
      <c r="A2132" s="44" t="s">
        <v>992</v>
      </c>
      <c r="B2132" s="44" t="s">
        <v>366</v>
      </c>
      <c r="C2132" s="45">
        <v>46180</v>
      </c>
      <c r="D2132" s="47">
        <v>0</v>
      </c>
      <c r="E2132" s="181"/>
      <c r="F2132" s="49">
        <v>0</v>
      </c>
      <c r="G2132" s="181"/>
      <c r="H2132" s="47">
        <v>0</v>
      </c>
    </row>
    <row r="2133" spans="1:8">
      <c r="A2133" s="44" t="s">
        <v>992</v>
      </c>
      <c r="B2133" s="44" t="s">
        <v>366</v>
      </c>
      <c r="C2133" s="45">
        <v>46187</v>
      </c>
      <c r="D2133" s="47">
        <v>0</v>
      </c>
      <c r="E2133" s="181"/>
      <c r="F2133" s="49">
        <v>0</v>
      </c>
      <c r="G2133" s="181"/>
      <c r="H2133" s="47">
        <v>0</v>
      </c>
    </row>
    <row r="2134" spans="1:8">
      <c r="A2134" s="44" t="s">
        <v>992</v>
      </c>
      <c r="B2134" s="44" t="s">
        <v>113</v>
      </c>
      <c r="C2134" s="45">
        <v>46103</v>
      </c>
      <c r="D2134" s="47">
        <v>4780</v>
      </c>
      <c r="E2134" s="180">
        <v>2.48</v>
      </c>
      <c r="F2134" s="47">
        <v>0</v>
      </c>
      <c r="G2134" s="180">
        <v>-1</v>
      </c>
      <c r="H2134" s="47">
        <v>1373</v>
      </c>
    </row>
    <row r="2135" spans="1:8">
      <c r="A2135" s="44" t="s">
        <v>992</v>
      </c>
      <c r="B2135" s="44" t="s">
        <v>113</v>
      </c>
      <c r="C2135" s="45">
        <v>46110</v>
      </c>
      <c r="D2135" s="47">
        <v>4781</v>
      </c>
      <c r="E2135" s="180">
        <v>2.2999999999999998</v>
      </c>
      <c r="F2135" s="47">
        <v>0</v>
      </c>
      <c r="G2135" s="180">
        <v>-1</v>
      </c>
      <c r="H2135" s="47">
        <v>1449</v>
      </c>
    </row>
    <row r="2136" spans="1:8">
      <c r="A2136" s="44" t="s">
        <v>992</v>
      </c>
      <c r="B2136" s="44" t="s">
        <v>113</v>
      </c>
      <c r="C2136" s="45">
        <v>46117</v>
      </c>
      <c r="D2136" s="47">
        <v>4599</v>
      </c>
      <c r="E2136" s="180">
        <v>1.88</v>
      </c>
      <c r="F2136" s="47">
        <v>0</v>
      </c>
      <c r="G2136" s="180">
        <v>-1</v>
      </c>
      <c r="H2136" s="47">
        <v>1597</v>
      </c>
    </row>
    <row r="2137" spans="1:8">
      <c r="A2137" s="44" t="s">
        <v>992</v>
      </c>
      <c r="B2137" s="44" t="s">
        <v>113</v>
      </c>
      <c r="C2137" s="45">
        <v>46124</v>
      </c>
      <c r="D2137" s="47">
        <v>4587</v>
      </c>
      <c r="E2137" s="180">
        <v>1.38</v>
      </c>
      <c r="F2137" s="47">
        <v>0</v>
      </c>
      <c r="G2137" s="180">
        <v>-1</v>
      </c>
      <c r="H2137" s="47">
        <v>1925</v>
      </c>
    </row>
    <row r="2138" spans="1:8">
      <c r="A2138" s="44" t="s">
        <v>992</v>
      </c>
      <c r="B2138" s="44" t="s">
        <v>113</v>
      </c>
      <c r="C2138" s="45">
        <v>46131</v>
      </c>
      <c r="D2138" s="47">
        <v>4578</v>
      </c>
      <c r="E2138" s="180">
        <v>1.1000000000000001</v>
      </c>
      <c r="F2138" s="47">
        <v>0</v>
      </c>
      <c r="G2138" s="180">
        <v>-1</v>
      </c>
      <c r="H2138" s="47">
        <v>2177</v>
      </c>
    </row>
    <row r="2139" spans="1:8">
      <c r="A2139" s="44" t="s">
        <v>992</v>
      </c>
      <c r="B2139" s="44" t="s">
        <v>113</v>
      </c>
      <c r="C2139" s="45">
        <v>46138</v>
      </c>
      <c r="D2139" s="47">
        <v>4575</v>
      </c>
      <c r="E2139" s="180">
        <v>0.97</v>
      </c>
      <c r="F2139" s="47">
        <v>0</v>
      </c>
      <c r="G2139" s="180">
        <v>-1</v>
      </c>
      <c r="H2139" s="47">
        <v>2326</v>
      </c>
    </row>
    <row r="2140" spans="1:8">
      <c r="A2140" s="44" t="s">
        <v>992</v>
      </c>
      <c r="B2140" s="44" t="s">
        <v>113</v>
      </c>
      <c r="C2140" s="45">
        <v>46145</v>
      </c>
      <c r="D2140" s="47">
        <v>4606</v>
      </c>
      <c r="E2140" s="180">
        <v>1.01</v>
      </c>
      <c r="F2140" s="47">
        <v>0</v>
      </c>
      <c r="G2140" s="180">
        <v>-1</v>
      </c>
      <c r="H2140" s="47">
        <v>2292</v>
      </c>
    </row>
    <row r="2141" spans="1:8">
      <c r="A2141" s="44" t="s">
        <v>992</v>
      </c>
      <c r="B2141" s="44" t="s">
        <v>113</v>
      </c>
      <c r="C2141" s="45">
        <v>46152</v>
      </c>
      <c r="D2141" s="47">
        <v>4574</v>
      </c>
      <c r="E2141" s="180">
        <v>1.08</v>
      </c>
      <c r="F2141" s="47">
        <v>0</v>
      </c>
      <c r="G2141" s="180">
        <v>-1</v>
      </c>
      <c r="H2141" s="47">
        <v>2196</v>
      </c>
    </row>
    <row r="2142" spans="1:8">
      <c r="A2142" s="44" t="s">
        <v>992</v>
      </c>
      <c r="B2142" s="44" t="s">
        <v>113</v>
      </c>
      <c r="C2142" s="45">
        <v>46159</v>
      </c>
      <c r="D2142" s="47">
        <v>4563</v>
      </c>
      <c r="E2142" s="180">
        <v>0.85</v>
      </c>
      <c r="F2142" s="47">
        <v>0</v>
      </c>
      <c r="G2142" s="180">
        <v>-1</v>
      </c>
      <c r="H2142" s="47">
        <v>2471</v>
      </c>
    </row>
    <row r="2143" spans="1:8">
      <c r="A2143" s="44" t="s">
        <v>992</v>
      </c>
      <c r="B2143" s="44" t="s">
        <v>113</v>
      </c>
      <c r="C2143" s="45">
        <v>46166</v>
      </c>
      <c r="D2143" s="47">
        <v>4740</v>
      </c>
      <c r="E2143" s="180">
        <v>0.8</v>
      </c>
      <c r="F2143" s="49">
        <v>0</v>
      </c>
      <c r="G2143" s="180">
        <v>-1</v>
      </c>
      <c r="H2143" s="47">
        <v>2637</v>
      </c>
    </row>
    <row r="2144" spans="1:8">
      <c r="A2144" s="44" t="s">
        <v>992</v>
      </c>
      <c r="B2144" s="44" t="s">
        <v>113</v>
      </c>
      <c r="C2144" s="45">
        <v>46173</v>
      </c>
      <c r="D2144" s="47">
        <v>4819</v>
      </c>
      <c r="E2144" s="180">
        <v>1.1000000000000001</v>
      </c>
      <c r="F2144" s="49">
        <v>0</v>
      </c>
      <c r="G2144" s="180">
        <v>-1</v>
      </c>
      <c r="H2144" s="47">
        <v>2291</v>
      </c>
    </row>
    <row r="2145" spans="1:8">
      <c r="A2145" s="44" t="s">
        <v>992</v>
      </c>
      <c r="B2145" s="44" t="s">
        <v>113</v>
      </c>
      <c r="C2145" s="45">
        <v>46180</v>
      </c>
      <c r="D2145" s="47">
        <v>4821</v>
      </c>
      <c r="E2145" s="180">
        <v>1.23</v>
      </c>
      <c r="F2145" s="49">
        <v>0</v>
      </c>
      <c r="G2145" s="180">
        <v>-1</v>
      </c>
      <c r="H2145" s="47">
        <v>2160</v>
      </c>
    </row>
    <row r="2146" spans="1:8">
      <c r="A2146" s="44" t="s">
        <v>992</v>
      </c>
      <c r="B2146" s="44" t="s">
        <v>113</v>
      </c>
      <c r="C2146" s="45">
        <v>46187</v>
      </c>
      <c r="D2146" s="47">
        <v>4824</v>
      </c>
      <c r="E2146" s="180">
        <v>0.85</v>
      </c>
      <c r="F2146" s="49">
        <v>0</v>
      </c>
      <c r="G2146" s="180">
        <v>-1</v>
      </c>
      <c r="H2146" s="47">
        <v>2602</v>
      </c>
    </row>
    <row r="2147" spans="1:8">
      <c r="A2147" s="44" t="s">
        <v>992</v>
      </c>
      <c r="B2147" s="44" t="s">
        <v>180</v>
      </c>
      <c r="C2147" s="45">
        <v>46103</v>
      </c>
      <c r="D2147" s="47">
        <v>63</v>
      </c>
      <c r="E2147" s="181"/>
      <c r="F2147" s="47">
        <v>0</v>
      </c>
      <c r="G2147" s="181"/>
      <c r="H2147" s="49">
        <v>0</v>
      </c>
    </row>
    <row r="2148" spans="1:8">
      <c r="A2148" s="44" t="s">
        <v>992</v>
      </c>
      <c r="B2148" s="44" t="s">
        <v>180</v>
      </c>
      <c r="C2148" s="45">
        <v>46110</v>
      </c>
      <c r="D2148" s="47">
        <v>63</v>
      </c>
      <c r="E2148" s="181"/>
      <c r="F2148" s="47">
        <v>0</v>
      </c>
      <c r="G2148" s="181"/>
      <c r="H2148" s="49">
        <v>0</v>
      </c>
    </row>
    <row r="2149" spans="1:8">
      <c r="A2149" s="44" t="s">
        <v>992</v>
      </c>
      <c r="B2149" s="44" t="s">
        <v>180</v>
      </c>
      <c r="C2149" s="45">
        <v>46117</v>
      </c>
      <c r="D2149" s="47">
        <v>63</v>
      </c>
      <c r="E2149" s="181"/>
      <c r="F2149" s="47">
        <v>0</v>
      </c>
      <c r="G2149" s="181"/>
      <c r="H2149" s="47">
        <v>0</v>
      </c>
    </row>
    <row r="2150" spans="1:8">
      <c r="A2150" s="44" t="s">
        <v>992</v>
      </c>
      <c r="B2150" s="44" t="s">
        <v>180</v>
      </c>
      <c r="C2150" s="45">
        <v>46124</v>
      </c>
      <c r="D2150" s="47">
        <v>63</v>
      </c>
      <c r="E2150" s="181"/>
      <c r="F2150" s="47">
        <v>0</v>
      </c>
      <c r="G2150" s="181"/>
      <c r="H2150" s="47">
        <v>0</v>
      </c>
    </row>
    <row r="2151" spans="1:8">
      <c r="A2151" s="44" t="s">
        <v>992</v>
      </c>
      <c r="B2151" s="44" t="s">
        <v>180</v>
      </c>
      <c r="C2151" s="45">
        <v>46131</v>
      </c>
      <c r="D2151" s="47">
        <v>63</v>
      </c>
      <c r="E2151" s="181"/>
      <c r="F2151" s="47">
        <v>0</v>
      </c>
      <c r="G2151" s="181"/>
      <c r="H2151" s="47">
        <v>0</v>
      </c>
    </row>
    <row r="2152" spans="1:8">
      <c r="A2152" s="44" t="s">
        <v>992</v>
      </c>
      <c r="B2152" s="44" t="s">
        <v>180</v>
      </c>
      <c r="C2152" s="45">
        <v>46138</v>
      </c>
      <c r="D2152" s="47">
        <v>63</v>
      </c>
      <c r="E2152" s="181"/>
      <c r="F2152" s="47">
        <v>0</v>
      </c>
      <c r="G2152" s="181"/>
      <c r="H2152" s="47">
        <v>0</v>
      </c>
    </row>
    <row r="2153" spans="1:8">
      <c r="A2153" s="44" t="s">
        <v>992</v>
      </c>
      <c r="B2153" s="44" t="s">
        <v>180</v>
      </c>
      <c r="C2153" s="45">
        <v>46145</v>
      </c>
      <c r="D2153" s="47">
        <v>63</v>
      </c>
      <c r="E2153" s="181"/>
      <c r="F2153" s="47">
        <v>0</v>
      </c>
      <c r="G2153" s="181"/>
      <c r="H2153" s="49">
        <v>0</v>
      </c>
    </row>
    <row r="2154" spans="1:8">
      <c r="A2154" s="44" t="s">
        <v>992</v>
      </c>
      <c r="B2154" s="44" t="s">
        <v>180</v>
      </c>
      <c r="C2154" s="45">
        <v>46152</v>
      </c>
      <c r="D2154" s="47">
        <v>63</v>
      </c>
      <c r="E2154" s="181"/>
      <c r="F2154" s="47">
        <v>0</v>
      </c>
      <c r="G2154" s="181"/>
      <c r="H2154" s="47">
        <v>0</v>
      </c>
    </row>
    <row r="2155" spans="1:8">
      <c r="A2155" s="44" t="s">
        <v>992</v>
      </c>
      <c r="B2155" s="44" t="s">
        <v>180</v>
      </c>
      <c r="C2155" s="45">
        <v>46159</v>
      </c>
      <c r="D2155" s="47">
        <v>63</v>
      </c>
      <c r="E2155" s="181"/>
      <c r="F2155" s="49">
        <v>0</v>
      </c>
      <c r="G2155" s="181"/>
      <c r="H2155" s="47">
        <v>0</v>
      </c>
    </row>
    <row r="2156" spans="1:8">
      <c r="A2156" s="44" t="s">
        <v>992</v>
      </c>
      <c r="B2156" s="44" t="s">
        <v>180</v>
      </c>
      <c r="C2156" s="45">
        <v>46166</v>
      </c>
      <c r="D2156" s="47">
        <v>63</v>
      </c>
      <c r="E2156" s="181"/>
      <c r="F2156" s="49">
        <v>0</v>
      </c>
      <c r="G2156" s="181"/>
      <c r="H2156" s="47">
        <v>0</v>
      </c>
    </row>
    <row r="2157" spans="1:8">
      <c r="A2157" s="44" t="s">
        <v>992</v>
      </c>
      <c r="B2157" s="44" t="s">
        <v>180</v>
      </c>
      <c r="C2157" s="45">
        <v>46173</v>
      </c>
      <c r="D2157" s="47">
        <v>63</v>
      </c>
      <c r="E2157" s="181"/>
      <c r="F2157" s="49">
        <v>0</v>
      </c>
      <c r="G2157" s="181"/>
      <c r="H2157" s="47">
        <v>0</v>
      </c>
    </row>
    <row r="2158" spans="1:8">
      <c r="A2158" s="44" t="s">
        <v>992</v>
      </c>
      <c r="B2158" s="44" t="s">
        <v>180</v>
      </c>
      <c r="C2158" s="45">
        <v>46180</v>
      </c>
      <c r="D2158" s="47">
        <v>63</v>
      </c>
      <c r="E2158" s="181"/>
      <c r="F2158" s="49">
        <v>0</v>
      </c>
      <c r="G2158" s="181"/>
      <c r="H2158" s="47">
        <v>0</v>
      </c>
    </row>
    <row r="2159" spans="1:8">
      <c r="A2159" s="44" t="s">
        <v>992</v>
      </c>
      <c r="B2159" s="44" t="s">
        <v>180</v>
      </c>
      <c r="C2159" s="45">
        <v>46187</v>
      </c>
      <c r="D2159" s="47">
        <v>63</v>
      </c>
      <c r="E2159" s="181"/>
      <c r="F2159" s="49">
        <v>0</v>
      </c>
      <c r="G2159" s="181"/>
      <c r="H2159" s="47">
        <v>0</v>
      </c>
    </row>
    <row r="2160" spans="1:8">
      <c r="A2160" s="44" t="s">
        <v>992</v>
      </c>
      <c r="B2160" s="44" t="s">
        <v>110</v>
      </c>
      <c r="C2160" s="45">
        <v>46103</v>
      </c>
      <c r="D2160" s="47">
        <v>586</v>
      </c>
      <c r="E2160" s="181"/>
      <c r="F2160" s="47">
        <v>0</v>
      </c>
      <c r="G2160" s="181"/>
      <c r="H2160" s="47">
        <v>0</v>
      </c>
    </row>
    <row r="2161" spans="1:8">
      <c r="A2161" s="44" t="s">
        <v>992</v>
      </c>
      <c r="B2161" s="44" t="s">
        <v>110</v>
      </c>
      <c r="C2161" s="45">
        <v>46110</v>
      </c>
      <c r="D2161" s="47">
        <v>586</v>
      </c>
      <c r="E2161" s="181"/>
      <c r="F2161" s="47">
        <v>0</v>
      </c>
      <c r="G2161" s="181"/>
      <c r="H2161" s="47">
        <v>0</v>
      </c>
    </row>
    <row r="2162" spans="1:8">
      <c r="A2162" s="44" t="s">
        <v>992</v>
      </c>
      <c r="B2162" s="44" t="s">
        <v>110</v>
      </c>
      <c r="C2162" s="45">
        <v>46117</v>
      </c>
      <c r="D2162" s="47">
        <v>586</v>
      </c>
      <c r="E2162" s="181"/>
      <c r="F2162" s="47">
        <v>0</v>
      </c>
      <c r="G2162" s="181"/>
      <c r="H2162" s="47">
        <v>0</v>
      </c>
    </row>
    <row r="2163" spans="1:8">
      <c r="A2163" s="44" t="s">
        <v>992</v>
      </c>
      <c r="B2163" s="44" t="s">
        <v>110</v>
      </c>
      <c r="C2163" s="45">
        <v>46124</v>
      </c>
      <c r="D2163" s="47">
        <v>586</v>
      </c>
      <c r="E2163" s="181"/>
      <c r="F2163" s="47">
        <v>0</v>
      </c>
      <c r="G2163" s="181"/>
      <c r="H2163" s="47">
        <v>0</v>
      </c>
    </row>
    <row r="2164" spans="1:8">
      <c r="A2164" s="44" t="s">
        <v>992</v>
      </c>
      <c r="B2164" s="44" t="s">
        <v>110</v>
      </c>
      <c r="C2164" s="45">
        <v>46131</v>
      </c>
      <c r="D2164" s="47">
        <v>586</v>
      </c>
      <c r="E2164" s="181"/>
      <c r="F2164" s="47">
        <v>0</v>
      </c>
      <c r="G2164" s="181"/>
      <c r="H2164" s="47">
        <v>0</v>
      </c>
    </row>
    <row r="2165" spans="1:8">
      <c r="A2165" s="44" t="s">
        <v>992</v>
      </c>
      <c r="B2165" s="44" t="s">
        <v>110</v>
      </c>
      <c r="C2165" s="45">
        <v>46138</v>
      </c>
      <c r="D2165" s="47">
        <v>586</v>
      </c>
      <c r="E2165" s="181"/>
      <c r="F2165" s="47">
        <v>0</v>
      </c>
      <c r="G2165" s="181"/>
      <c r="H2165" s="47">
        <v>0</v>
      </c>
    </row>
    <row r="2166" spans="1:8">
      <c r="A2166" s="44" t="s">
        <v>992</v>
      </c>
      <c r="B2166" s="44" t="s">
        <v>110</v>
      </c>
      <c r="C2166" s="45">
        <v>46145</v>
      </c>
      <c r="D2166" s="47">
        <v>586</v>
      </c>
      <c r="E2166" s="181"/>
      <c r="F2166" s="47">
        <v>0</v>
      </c>
      <c r="G2166" s="181"/>
      <c r="H2166" s="47">
        <v>0</v>
      </c>
    </row>
    <row r="2167" spans="1:8">
      <c r="A2167" s="44" t="s">
        <v>992</v>
      </c>
      <c r="B2167" s="44" t="s">
        <v>110</v>
      </c>
      <c r="C2167" s="45">
        <v>46152</v>
      </c>
      <c r="D2167" s="47">
        <v>586</v>
      </c>
      <c r="E2167" s="181"/>
      <c r="F2167" s="47">
        <v>0</v>
      </c>
      <c r="G2167" s="181"/>
      <c r="H2167" s="47">
        <v>0</v>
      </c>
    </row>
    <row r="2168" spans="1:8">
      <c r="A2168" s="44" t="s">
        <v>992</v>
      </c>
      <c r="B2168" s="44" t="s">
        <v>110</v>
      </c>
      <c r="C2168" s="45">
        <v>46159</v>
      </c>
      <c r="D2168" s="47">
        <v>352</v>
      </c>
      <c r="E2168" s="181"/>
      <c r="F2168" s="47">
        <v>0</v>
      </c>
      <c r="G2168" s="181"/>
      <c r="H2168" s="47">
        <v>0</v>
      </c>
    </row>
    <row r="2169" spans="1:8">
      <c r="A2169" s="44" t="s">
        <v>992</v>
      </c>
      <c r="B2169" s="44" t="s">
        <v>110</v>
      </c>
      <c r="C2169" s="45">
        <v>46166</v>
      </c>
      <c r="D2169" s="47">
        <v>313</v>
      </c>
      <c r="E2169" s="181"/>
      <c r="F2169" s="47">
        <v>0</v>
      </c>
      <c r="G2169" s="181"/>
      <c r="H2169" s="47">
        <v>0</v>
      </c>
    </row>
    <row r="2170" spans="1:8">
      <c r="A2170" s="44" t="s">
        <v>992</v>
      </c>
      <c r="B2170" s="44" t="s">
        <v>110</v>
      </c>
      <c r="C2170" s="45">
        <v>46173</v>
      </c>
      <c r="D2170" s="47">
        <v>313</v>
      </c>
      <c r="E2170" s="181"/>
      <c r="F2170" s="47">
        <v>0</v>
      </c>
      <c r="G2170" s="181"/>
      <c r="H2170" s="47">
        <v>0</v>
      </c>
    </row>
    <row r="2171" spans="1:8">
      <c r="A2171" s="44" t="s">
        <v>992</v>
      </c>
      <c r="B2171" s="44" t="s">
        <v>110</v>
      </c>
      <c r="C2171" s="45">
        <v>46180</v>
      </c>
      <c r="D2171" s="47">
        <v>313</v>
      </c>
      <c r="E2171" s="181"/>
      <c r="F2171" s="47">
        <v>0</v>
      </c>
      <c r="G2171" s="181"/>
      <c r="H2171" s="47">
        <v>0</v>
      </c>
    </row>
    <row r="2172" spans="1:8">
      <c r="A2172" s="44" t="s">
        <v>992</v>
      </c>
      <c r="B2172" s="44" t="s">
        <v>110</v>
      </c>
      <c r="C2172" s="45">
        <v>46187</v>
      </c>
      <c r="D2172" s="47">
        <v>313</v>
      </c>
      <c r="E2172" s="181"/>
      <c r="F2172" s="47">
        <v>0</v>
      </c>
      <c r="G2172" s="181"/>
      <c r="H2172" s="47">
        <v>0</v>
      </c>
    </row>
    <row r="2173" spans="1:8">
      <c r="A2173" s="44" t="s">
        <v>992</v>
      </c>
      <c r="B2173" s="44" t="s">
        <v>126</v>
      </c>
      <c r="C2173" s="45">
        <v>46103</v>
      </c>
      <c r="D2173" s="47">
        <v>1309</v>
      </c>
      <c r="E2173" s="181"/>
      <c r="F2173" s="47">
        <v>0</v>
      </c>
      <c r="G2173" s="181"/>
      <c r="H2173" s="47">
        <v>0</v>
      </c>
    </row>
    <row r="2174" spans="1:8">
      <c r="A2174" s="44" t="s">
        <v>992</v>
      </c>
      <c r="B2174" s="44" t="s">
        <v>126</v>
      </c>
      <c r="C2174" s="45">
        <v>46110</v>
      </c>
      <c r="D2174" s="47">
        <v>1465</v>
      </c>
      <c r="E2174" s="181"/>
      <c r="F2174" s="47">
        <v>0</v>
      </c>
      <c r="G2174" s="181"/>
      <c r="H2174" s="47">
        <v>0</v>
      </c>
    </row>
    <row r="2175" spans="1:8">
      <c r="A2175" s="44" t="s">
        <v>992</v>
      </c>
      <c r="B2175" s="44" t="s">
        <v>126</v>
      </c>
      <c r="C2175" s="45">
        <v>46117</v>
      </c>
      <c r="D2175" s="47">
        <v>1492</v>
      </c>
      <c r="E2175" s="181"/>
      <c r="F2175" s="47">
        <v>0</v>
      </c>
      <c r="G2175" s="181"/>
      <c r="H2175" s="47">
        <v>0</v>
      </c>
    </row>
    <row r="2176" spans="1:8">
      <c r="A2176" s="44" t="s">
        <v>992</v>
      </c>
      <c r="B2176" s="44" t="s">
        <v>126</v>
      </c>
      <c r="C2176" s="45">
        <v>46124</v>
      </c>
      <c r="D2176" s="47">
        <v>1553</v>
      </c>
      <c r="E2176" s="181"/>
      <c r="F2176" s="47">
        <v>0</v>
      </c>
      <c r="G2176" s="181"/>
      <c r="H2176" s="47">
        <v>0</v>
      </c>
    </row>
    <row r="2177" spans="1:8">
      <c r="A2177" s="44" t="s">
        <v>992</v>
      </c>
      <c r="B2177" s="44" t="s">
        <v>126</v>
      </c>
      <c r="C2177" s="45">
        <v>46131</v>
      </c>
      <c r="D2177" s="47">
        <v>1576</v>
      </c>
      <c r="E2177" s="181"/>
      <c r="F2177" s="47">
        <v>0</v>
      </c>
      <c r="G2177" s="181"/>
      <c r="H2177" s="47">
        <v>0</v>
      </c>
    </row>
    <row r="2178" spans="1:8">
      <c r="A2178" s="44" t="s">
        <v>992</v>
      </c>
      <c r="B2178" s="44" t="s">
        <v>126</v>
      </c>
      <c r="C2178" s="45">
        <v>46138</v>
      </c>
      <c r="D2178" s="47">
        <v>1589</v>
      </c>
      <c r="E2178" s="181"/>
      <c r="F2178" s="47">
        <v>0</v>
      </c>
      <c r="G2178" s="181"/>
      <c r="H2178" s="47">
        <v>0</v>
      </c>
    </row>
    <row r="2179" spans="1:8">
      <c r="A2179" s="44" t="s">
        <v>992</v>
      </c>
      <c r="B2179" s="44" t="s">
        <v>126</v>
      </c>
      <c r="C2179" s="45">
        <v>46145</v>
      </c>
      <c r="D2179" s="47">
        <v>1583</v>
      </c>
      <c r="E2179" s="181"/>
      <c r="F2179" s="47">
        <v>0</v>
      </c>
      <c r="G2179" s="181"/>
      <c r="H2179" s="47">
        <v>0</v>
      </c>
    </row>
    <row r="2180" spans="1:8">
      <c r="A2180" s="44" t="s">
        <v>992</v>
      </c>
      <c r="B2180" s="44" t="s">
        <v>126</v>
      </c>
      <c r="C2180" s="45">
        <v>46152</v>
      </c>
      <c r="D2180" s="47">
        <v>1585</v>
      </c>
      <c r="E2180" s="181"/>
      <c r="F2180" s="47">
        <v>0</v>
      </c>
      <c r="G2180" s="181"/>
      <c r="H2180" s="47">
        <v>0</v>
      </c>
    </row>
    <row r="2181" spans="1:8">
      <c r="A2181" s="44" t="s">
        <v>992</v>
      </c>
      <c r="B2181" s="44" t="s">
        <v>126</v>
      </c>
      <c r="C2181" s="45">
        <v>46159</v>
      </c>
      <c r="D2181" s="47">
        <v>1628</v>
      </c>
      <c r="E2181" s="181"/>
      <c r="F2181" s="47">
        <v>0</v>
      </c>
      <c r="G2181" s="181"/>
      <c r="H2181" s="47">
        <v>0</v>
      </c>
    </row>
    <row r="2182" spans="1:8">
      <c r="A2182" s="44" t="s">
        <v>992</v>
      </c>
      <c r="B2182" s="44" t="s">
        <v>126</v>
      </c>
      <c r="C2182" s="45">
        <v>46166</v>
      </c>
      <c r="D2182" s="47">
        <v>1643</v>
      </c>
      <c r="E2182" s="181"/>
      <c r="F2182" s="49">
        <v>0</v>
      </c>
      <c r="G2182" s="181"/>
      <c r="H2182" s="47">
        <v>0</v>
      </c>
    </row>
    <row r="2183" spans="1:8">
      <c r="A2183" s="44" t="s">
        <v>992</v>
      </c>
      <c r="B2183" s="44" t="s">
        <v>126</v>
      </c>
      <c r="C2183" s="45">
        <v>46173</v>
      </c>
      <c r="D2183" s="47">
        <v>1986</v>
      </c>
      <c r="E2183" s="181"/>
      <c r="F2183" s="49">
        <v>0</v>
      </c>
      <c r="G2183" s="181"/>
      <c r="H2183" s="47">
        <v>0</v>
      </c>
    </row>
    <row r="2184" spans="1:8">
      <c r="A2184" s="44" t="s">
        <v>992</v>
      </c>
      <c r="B2184" s="44" t="s">
        <v>126</v>
      </c>
      <c r="C2184" s="45">
        <v>46180</v>
      </c>
      <c r="D2184" s="47">
        <v>2044</v>
      </c>
      <c r="E2184" s="181"/>
      <c r="F2184" s="49">
        <v>0</v>
      </c>
      <c r="G2184" s="181"/>
      <c r="H2184" s="47">
        <v>0</v>
      </c>
    </row>
    <row r="2185" spans="1:8">
      <c r="A2185" s="44" t="s">
        <v>992</v>
      </c>
      <c r="B2185" s="44" t="s">
        <v>126</v>
      </c>
      <c r="C2185" s="45">
        <v>46187</v>
      </c>
      <c r="D2185" s="47">
        <v>2047</v>
      </c>
      <c r="E2185" s="181"/>
      <c r="F2185" s="49">
        <v>0</v>
      </c>
      <c r="G2185" s="181"/>
      <c r="H2185" s="47">
        <v>0</v>
      </c>
    </row>
    <row r="2186" spans="1:8">
      <c r="A2186" s="44" t="s">
        <v>992</v>
      </c>
      <c r="B2186" s="44" t="s">
        <v>145</v>
      </c>
      <c r="C2186" s="45">
        <v>46103</v>
      </c>
      <c r="D2186" s="47">
        <v>1502</v>
      </c>
      <c r="E2186" s="181"/>
      <c r="F2186" s="47">
        <v>0</v>
      </c>
      <c r="G2186" s="181"/>
      <c r="H2186" s="47">
        <v>0</v>
      </c>
    </row>
    <row r="2187" spans="1:8">
      <c r="A2187" s="44" t="s">
        <v>992</v>
      </c>
      <c r="B2187" s="44" t="s">
        <v>145</v>
      </c>
      <c r="C2187" s="45">
        <v>46110</v>
      </c>
      <c r="D2187" s="47">
        <v>1521</v>
      </c>
      <c r="E2187" s="181"/>
      <c r="F2187" s="47">
        <v>0</v>
      </c>
      <c r="G2187" s="181"/>
      <c r="H2187" s="47">
        <v>0</v>
      </c>
    </row>
    <row r="2188" spans="1:8">
      <c r="A2188" s="44" t="s">
        <v>992</v>
      </c>
      <c r="B2188" s="44" t="s">
        <v>145</v>
      </c>
      <c r="C2188" s="45">
        <v>46117</v>
      </c>
      <c r="D2188" s="47">
        <v>1565</v>
      </c>
      <c r="E2188" s="181"/>
      <c r="F2188" s="47">
        <v>0</v>
      </c>
      <c r="G2188" s="181"/>
      <c r="H2188" s="47">
        <v>0</v>
      </c>
    </row>
    <row r="2189" spans="1:8">
      <c r="A2189" s="44" t="s">
        <v>992</v>
      </c>
      <c r="B2189" s="44" t="s">
        <v>145</v>
      </c>
      <c r="C2189" s="45">
        <v>46124</v>
      </c>
      <c r="D2189" s="47">
        <v>1606</v>
      </c>
      <c r="E2189" s="181"/>
      <c r="F2189" s="47">
        <v>0</v>
      </c>
      <c r="G2189" s="181"/>
      <c r="H2189" s="47">
        <v>0</v>
      </c>
    </row>
    <row r="2190" spans="1:8">
      <c r="A2190" s="44" t="s">
        <v>992</v>
      </c>
      <c r="B2190" s="44" t="s">
        <v>145</v>
      </c>
      <c r="C2190" s="45">
        <v>46131</v>
      </c>
      <c r="D2190" s="47">
        <v>1612</v>
      </c>
      <c r="E2190" s="181"/>
      <c r="F2190" s="47">
        <v>0</v>
      </c>
      <c r="G2190" s="181"/>
      <c r="H2190" s="47">
        <v>0</v>
      </c>
    </row>
    <row r="2191" spans="1:8">
      <c r="A2191" s="44" t="s">
        <v>992</v>
      </c>
      <c r="B2191" s="44" t="s">
        <v>145</v>
      </c>
      <c r="C2191" s="45">
        <v>46138</v>
      </c>
      <c r="D2191" s="47">
        <v>1609</v>
      </c>
      <c r="E2191" s="181"/>
      <c r="F2191" s="47">
        <v>0</v>
      </c>
      <c r="G2191" s="181"/>
      <c r="H2191" s="47">
        <v>0</v>
      </c>
    </row>
    <row r="2192" spans="1:8">
      <c r="A2192" s="44" t="s">
        <v>992</v>
      </c>
      <c r="B2192" s="44" t="s">
        <v>145</v>
      </c>
      <c r="C2192" s="45">
        <v>46145</v>
      </c>
      <c r="D2192" s="47">
        <v>1597</v>
      </c>
      <c r="E2192" s="181"/>
      <c r="F2192" s="47">
        <v>0</v>
      </c>
      <c r="G2192" s="181"/>
      <c r="H2192" s="47">
        <v>0</v>
      </c>
    </row>
    <row r="2193" spans="1:8">
      <c r="A2193" s="44" t="s">
        <v>992</v>
      </c>
      <c r="B2193" s="44" t="s">
        <v>145</v>
      </c>
      <c r="C2193" s="45">
        <v>46152</v>
      </c>
      <c r="D2193" s="47">
        <v>1594</v>
      </c>
      <c r="E2193" s="181"/>
      <c r="F2193" s="47">
        <v>0</v>
      </c>
      <c r="G2193" s="181"/>
      <c r="H2193" s="47">
        <v>0</v>
      </c>
    </row>
    <row r="2194" spans="1:8">
      <c r="A2194" s="44" t="s">
        <v>992</v>
      </c>
      <c r="B2194" s="44" t="s">
        <v>145</v>
      </c>
      <c r="C2194" s="45">
        <v>46159</v>
      </c>
      <c r="D2194" s="47">
        <v>1620</v>
      </c>
      <c r="E2194" s="181"/>
      <c r="F2194" s="47">
        <v>0</v>
      </c>
      <c r="G2194" s="181"/>
      <c r="H2194" s="47">
        <v>0</v>
      </c>
    </row>
    <row r="2195" spans="1:8">
      <c r="A2195" s="44" t="s">
        <v>992</v>
      </c>
      <c r="B2195" s="44" t="s">
        <v>145</v>
      </c>
      <c r="C2195" s="45">
        <v>46166</v>
      </c>
      <c r="D2195" s="47">
        <v>1618</v>
      </c>
      <c r="E2195" s="181"/>
      <c r="F2195" s="47">
        <v>0</v>
      </c>
      <c r="G2195" s="181"/>
      <c r="H2195" s="47">
        <v>0</v>
      </c>
    </row>
    <row r="2196" spans="1:8">
      <c r="A2196" s="44" t="s">
        <v>992</v>
      </c>
      <c r="B2196" s="44" t="s">
        <v>145</v>
      </c>
      <c r="C2196" s="45">
        <v>46173</v>
      </c>
      <c r="D2196" s="47">
        <v>1620</v>
      </c>
      <c r="E2196" s="181"/>
      <c r="F2196" s="49">
        <v>0</v>
      </c>
      <c r="G2196" s="181"/>
      <c r="H2196" s="47">
        <v>0</v>
      </c>
    </row>
    <row r="2197" spans="1:8">
      <c r="A2197" s="44" t="s">
        <v>992</v>
      </c>
      <c r="B2197" s="44" t="s">
        <v>145</v>
      </c>
      <c r="C2197" s="45">
        <v>46180</v>
      </c>
      <c r="D2197" s="47">
        <v>1605</v>
      </c>
      <c r="E2197" s="181"/>
      <c r="F2197" s="49">
        <v>0</v>
      </c>
      <c r="G2197" s="181"/>
      <c r="H2197" s="47">
        <v>0</v>
      </c>
    </row>
    <row r="2198" spans="1:8">
      <c r="A2198" s="44" t="s">
        <v>992</v>
      </c>
      <c r="B2198" s="44" t="s">
        <v>145</v>
      </c>
      <c r="C2198" s="45">
        <v>46187</v>
      </c>
      <c r="D2198" s="47">
        <v>1607</v>
      </c>
      <c r="E2198" s="181"/>
      <c r="F2198" s="49">
        <v>0</v>
      </c>
      <c r="G2198" s="181"/>
      <c r="H2198" s="47">
        <v>0</v>
      </c>
    </row>
    <row r="2199" spans="1:8">
      <c r="A2199" s="44" t="s">
        <v>992</v>
      </c>
      <c r="B2199" s="44" t="s">
        <v>141</v>
      </c>
      <c r="C2199" s="45">
        <v>46103</v>
      </c>
      <c r="D2199" s="47">
        <v>1318</v>
      </c>
      <c r="E2199" s="180">
        <v>0.37</v>
      </c>
      <c r="F2199" s="47">
        <v>0</v>
      </c>
      <c r="G2199" s="180">
        <v>-1</v>
      </c>
      <c r="H2199" s="47">
        <v>965</v>
      </c>
    </row>
    <row r="2200" spans="1:8">
      <c r="A2200" s="44" t="s">
        <v>992</v>
      </c>
      <c r="B2200" s="44" t="s">
        <v>141</v>
      </c>
      <c r="C2200" s="45">
        <v>46110</v>
      </c>
      <c r="D2200" s="47">
        <v>1436</v>
      </c>
      <c r="E2200" s="180">
        <v>0.34</v>
      </c>
      <c r="F2200" s="47">
        <v>0</v>
      </c>
      <c r="G2200" s="180">
        <v>-1</v>
      </c>
      <c r="H2200" s="47">
        <v>1068</v>
      </c>
    </row>
    <row r="2201" spans="1:8">
      <c r="A2201" s="44" t="s">
        <v>992</v>
      </c>
      <c r="B2201" s="44" t="s">
        <v>141</v>
      </c>
      <c r="C2201" s="45">
        <v>46117</v>
      </c>
      <c r="D2201" s="47">
        <v>1460</v>
      </c>
      <c r="E2201" s="180">
        <v>0.38</v>
      </c>
      <c r="F2201" s="47">
        <v>0</v>
      </c>
      <c r="G2201" s="180">
        <v>-1</v>
      </c>
      <c r="H2201" s="47">
        <v>1059</v>
      </c>
    </row>
    <row r="2202" spans="1:8">
      <c r="A2202" s="44" t="s">
        <v>992</v>
      </c>
      <c r="B2202" s="44" t="s">
        <v>141</v>
      </c>
      <c r="C2202" s="45">
        <v>46124</v>
      </c>
      <c r="D2202" s="47">
        <v>1532</v>
      </c>
      <c r="E2202" s="180">
        <v>0.34</v>
      </c>
      <c r="F2202" s="47">
        <v>0</v>
      </c>
      <c r="G2202" s="180">
        <v>-1</v>
      </c>
      <c r="H2202" s="47">
        <v>1146</v>
      </c>
    </row>
    <row r="2203" spans="1:8">
      <c r="A2203" s="44" t="s">
        <v>992</v>
      </c>
      <c r="B2203" s="44" t="s">
        <v>141</v>
      </c>
      <c r="C2203" s="45">
        <v>46131</v>
      </c>
      <c r="D2203" s="47">
        <v>1377</v>
      </c>
      <c r="E2203" s="180">
        <v>0.37</v>
      </c>
      <c r="F2203" s="47">
        <v>0</v>
      </c>
      <c r="G2203" s="180">
        <v>-1</v>
      </c>
      <c r="H2203" s="47">
        <v>1005</v>
      </c>
    </row>
    <row r="2204" spans="1:8">
      <c r="A2204" s="44" t="s">
        <v>992</v>
      </c>
      <c r="B2204" s="44" t="s">
        <v>141</v>
      </c>
      <c r="C2204" s="45">
        <v>46138</v>
      </c>
      <c r="D2204" s="47">
        <v>1418</v>
      </c>
      <c r="E2204" s="180">
        <v>0.35</v>
      </c>
      <c r="F2204" s="47">
        <v>0</v>
      </c>
      <c r="G2204" s="180">
        <v>-1</v>
      </c>
      <c r="H2204" s="47">
        <v>1050</v>
      </c>
    </row>
    <row r="2205" spans="1:8">
      <c r="A2205" s="44" t="s">
        <v>992</v>
      </c>
      <c r="B2205" s="44" t="s">
        <v>141</v>
      </c>
      <c r="C2205" s="45">
        <v>46145</v>
      </c>
      <c r="D2205" s="47">
        <v>1413</v>
      </c>
      <c r="E2205" s="180">
        <v>0.36</v>
      </c>
      <c r="F2205" s="47">
        <v>0</v>
      </c>
      <c r="G2205" s="180">
        <v>-1</v>
      </c>
      <c r="H2205" s="47">
        <v>1038</v>
      </c>
    </row>
    <row r="2206" spans="1:8">
      <c r="A2206" s="44" t="s">
        <v>992</v>
      </c>
      <c r="B2206" s="44" t="s">
        <v>141</v>
      </c>
      <c r="C2206" s="45">
        <v>46152</v>
      </c>
      <c r="D2206" s="47">
        <v>1325</v>
      </c>
      <c r="E2206" s="180">
        <v>0.36</v>
      </c>
      <c r="F2206" s="47">
        <v>0</v>
      </c>
      <c r="G2206" s="180">
        <v>-1</v>
      </c>
      <c r="H2206" s="47">
        <v>976</v>
      </c>
    </row>
    <row r="2207" spans="1:8">
      <c r="A2207" s="44" t="s">
        <v>992</v>
      </c>
      <c r="B2207" s="44" t="s">
        <v>141</v>
      </c>
      <c r="C2207" s="45">
        <v>46159</v>
      </c>
      <c r="D2207" s="47">
        <v>1534</v>
      </c>
      <c r="E2207" s="180">
        <v>0.31</v>
      </c>
      <c r="F2207" s="47">
        <v>0</v>
      </c>
      <c r="G2207" s="180">
        <v>-1</v>
      </c>
      <c r="H2207" s="47">
        <v>1171</v>
      </c>
    </row>
    <row r="2208" spans="1:8">
      <c r="A2208" s="44" t="s">
        <v>992</v>
      </c>
      <c r="B2208" s="44" t="s">
        <v>141</v>
      </c>
      <c r="C2208" s="45">
        <v>46166</v>
      </c>
      <c r="D2208" s="47">
        <v>1554</v>
      </c>
      <c r="E2208" s="180">
        <v>0.36</v>
      </c>
      <c r="F2208" s="47">
        <v>0</v>
      </c>
      <c r="G2208" s="180">
        <v>-1</v>
      </c>
      <c r="H2208" s="47">
        <v>1144</v>
      </c>
    </row>
    <row r="2209" spans="1:8">
      <c r="A2209" s="44" t="s">
        <v>992</v>
      </c>
      <c r="B2209" s="44" t="s">
        <v>141</v>
      </c>
      <c r="C2209" s="45">
        <v>46173</v>
      </c>
      <c r="D2209" s="47">
        <v>1734</v>
      </c>
      <c r="E2209" s="180">
        <v>0.35</v>
      </c>
      <c r="F2209" s="47">
        <v>0</v>
      </c>
      <c r="G2209" s="180">
        <v>-1</v>
      </c>
      <c r="H2209" s="47">
        <v>1289</v>
      </c>
    </row>
    <row r="2210" spans="1:8">
      <c r="A2210" s="44" t="s">
        <v>992</v>
      </c>
      <c r="B2210" s="44" t="s">
        <v>141</v>
      </c>
      <c r="C2210" s="45">
        <v>46180</v>
      </c>
      <c r="D2210" s="47">
        <v>1662</v>
      </c>
      <c r="E2210" s="180">
        <v>0.35</v>
      </c>
      <c r="F2210" s="47">
        <v>0</v>
      </c>
      <c r="G2210" s="180">
        <v>-1</v>
      </c>
      <c r="H2210" s="47">
        <v>1229</v>
      </c>
    </row>
    <row r="2211" spans="1:8">
      <c r="A2211" s="44" t="s">
        <v>992</v>
      </c>
      <c r="B2211" s="44" t="s">
        <v>141</v>
      </c>
      <c r="C2211" s="45">
        <v>46187</v>
      </c>
      <c r="D2211" s="47">
        <v>1552</v>
      </c>
      <c r="E2211" s="180">
        <v>0.35</v>
      </c>
      <c r="F2211" s="47">
        <v>0</v>
      </c>
      <c r="G2211" s="180">
        <v>-1</v>
      </c>
      <c r="H2211" s="47">
        <v>1147</v>
      </c>
    </row>
    <row r="2212" spans="1:8">
      <c r="A2212" s="44" t="s">
        <v>992</v>
      </c>
      <c r="B2212" s="44" t="s">
        <v>968</v>
      </c>
      <c r="C2212" s="45">
        <v>46103</v>
      </c>
      <c r="D2212" s="47">
        <v>1</v>
      </c>
      <c r="E2212" s="181"/>
      <c r="F2212" s="47">
        <v>0</v>
      </c>
      <c r="G2212" s="181"/>
      <c r="H2212" s="47">
        <v>0</v>
      </c>
    </row>
    <row r="2213" spans="1:8">
      <c r="A2213" s="44" t="s">
        <v>992</v>
      </c>
      <c r="B2213" s="44" t="s">
        <v>968</v>
      </c>
      <c r="C2213" s="45">
        <v>46110</v>
      </c>
      <c r="D2213" s="47">
        <v>1</v>
      </c>
      <c r="E2213" s="181"/>
      <c r="F2213" s="47">
        <v>0</v>
      </c>
      <c r="G2213" s="181"/>
      <c r="H2213" s="47">
        <v>0</v>
      </c>
    </row>
    <row r="2214" spans="1:8">
      <c r="A2214" s="44" t="s">
        <v>992</v>
      </c>
      <c r="B2214" s="44" t="s">
        <v>968</v>
      </c>
      <c r="C2214" s="45">
        <v>46117</v>
      </c>
      <c r="D2214" s="47">
        <v>1</v>
      </c>
      <c r="E2214" s="181"/>
      <c r="F2214" s="47">
        <v>0</v>
      </c>
      <c r="G2214" s="181"/>
      <c r="H2214" s="47">
        <v>0</v>
      </c>
    </row>
    <row r="2215" spans="1:8">
      <c r="A2215" s="44" t="s">
        <v>992</v>
      </c>
      <c r="B2215" s="44" t="s">
        <v>968</v>
      </c>
      <c r="C2215" s="45">
        <v>46124</v>
      </c>
      <c r="D2215" s="47">
        <v>1</v>
      </c>
      <c r="E2215" s="181"/>
      <c r="F2215" s="47">
        <v>0</v>
      </c>
      <c r="G2215" s="181"/>
      <c r="H2215" s="47">
        <v>0</v>
      </c>
    </row>
    <row r="2216" spans="1:8">
      <c r="A2216" s="44" t="s">
        <v>992</v>
      </c>
      <c r="B2216" s="44" t="s">
        <v>968</v>
      </c>
      <c r="C2216" s="45">
        <v>46131</v>
      </c>
      <c r="D2216" s="47">
        <v>1</v>
      </c>
      <c r="E2216" s="181"/>
      <c r="F2216" s="47">
        <v>0</v>
      </c>
      <c r="G2216" s="181"/>
      <c r="H2216" s="47">
        <v>0</v>
      </c>
    </row>
    <row r="2217" spans="1:8">
      <c r="A2217" s="44" t="s">
        <v>992</v>
      </c>
      <c r="B2217" s="44" t="s">
        <v>968</v>
      </c>
      <c r="C2217" s="45">
        <v>46138</v>
      </c>
      <c r="D2217" s="47">
        <v>1</v>
      </c>
      <c r="E2217" s="181"/>
      <c r="F2217" s="47">
        <v>0</v>
      </c>
      <c r="G2217" s="181"/>
      <c r="H2217" s="47">
        <v>0</v>
      </c>
    </row>
    <row r="2218" spans="1:8">
      <c r="A2218" s="44" t="s">
        <v>992</v>
      </c>
      <c r="B2218" s="44" t="s">
        <v>968</v>
      </c>
      <c r="C2218" s="45">
        <v>46145</v>
      </c>
      <c r="D2218" s="47">
        <v>1</v>
      </c>
      <c r="E2218" s="181"/>
      <c r="F2218" s="47">
        <v>0</v>
      </c>
      <c r="G2218" s="181"/>
      <c r="H2218" s="47">
        <v>0</v>
      </c>
    </row>
    <row r="2219" spans="1:8">
      <c r="A2219" s="44" t="s">
        <v>992</v>
      </c>
      <c r="B2219" s="44" t="s">
        <v>968</v>
      </c>
      <c r="C2219" s="45">
        <v>46152</v>
      </c>
      <c r="D2219" s="47">
        <v>1</v>
      </c>
      <c r="E2219" s="181"/>
      <c r="F2219" s="47">
        <v>0</v>
      </c>
      <c r="G2219" s="181"/>
      <c r="H2219" s="47">
        <v>0</v>
      </c>
    </row>
    <row r="2220" spans="1:8">
      <c r="A2220" s="44" t="s">
        <v>992</v>
      </c>
      <c r="B2220" s="44" t="s">
        <v>968</v>
      </c>
      <c r="C2220" s="45">
        <v>46159</v>
      </c>
      <c r="D2220" s="47">
        <v>1</v>
      </c>
      <c r="E2220" s="181"/>
      <c r="F2220" s="47">
        <v>0</v>
      </c>
      <c r="G2220" s="181"/>
      <c r="H2220" s="47">
        <v>0</v>
      </c>
    </row>
    <row r="2221" spans="1:8">
      <c r="A2221" s="44" t="s">
        <v>992</v>
      </c>
      <c r="B2221" s="44" t="s">
        <v>968</v>
      </c>
      <c r="C2221" s="45">
        <v>46166</v>
      </c>
      <c r="D2221" s="47">
        <v>1</v>
      </c>
      <c r="E2221" s="181"/>
      <c r="F2221" s="49">
        <v>0</v>
      </c>
      <c r="G2221" s="181"/>
      <c r="H2221" s="47">
        <v>0</v>
      </c>
    </row>
    <row r="2222" spans="1:8">
      <c r="A2222" s="44" t="s">
        <v>992</v>
      </c>
      <c r="B2222" s="44" t="s">
        <v>968</v>
      </c>
      <c r="C2222" s="45">
        <v>46173</v>
      </c>
      <c r="D2222" s="47">
        <v>1</v>
      </c>
      <c r="E2222" s="181"/>
      <c r="F2222" s="49">
        <v>0</v>
      </c>
      <c r="G2222" s="181"/>
      <c r="H2222" s="47">
        <v>0</v>
      </c>
    </row>
    <row r="2223" spans="1:8">
      <c r="A2223" s="44" t="s">
        <v>992</v>
      </c>
      <c r="B2223" s="44" t="s">
        <v>968</v>
      </c>
      <c r="C2223" s="45">
        <v>46180</v>
      </c>
      <c r="D2223" s="47">
        <v>1</v>
      </c>
      <c r="E2223" s="181"/>
      <c r="F2223" s="49">
        <v>0</v>
      </c>
      <c r="G2223" s="181"/>
      <c r="H2223" s="47">
        <v>0</v>
      </c>
    </row>
    <row r="2224" spans="1:8">
      <c r="A2224" s="44" t="s">
        <v>992</v>
      </c>
      <c r="B2224" s="44" t="s">
        <v>968</v>
      </c>
      <c r="C2224" s="45">
        <v>46187</v>
      </c>
      <c r="D2224" s="47">
        <v>1</v>
      </c>
      <c r="E2224" s="181"/>
      <c r="F2224" s="49">
        <v>0</v>
      </c>
      <c r="G2224" s="181"/>
      <c r="H2224" s="47">
        <v>0</v>
      </c>
    </row>
    <row r="2225" spans="1:8">
      <c r="A2225" s="44" t="s">
        <v>992</v>
      </c>
      <c r="B2225" s="44" t="s">
        <v>232</v>
      </c>
      <c r="C2225" s="45">
        <v>46103</v>
      </c>
      <c r="D2225" s="47">
        <v>640</v>
      </c>
      <c r="E2225" s="180">
        <v>0.39</v>
      </c>
      <c r="F2225" s="47">
        <v>0</v>
      </c>
      <c r="G2225" s="180">
        <v>-1</v>
      </c>
      <c r="H2225" s="47">
        <v>460</v>
      </c>
    </row>
    <row r="2226" spans="1:8">
      <c r="A2226" s="44" t="s">
        <v>992</v>
      </c>
      <c r="B2226" s="44" t="s">
        <v>232</v>
      </c>
      <c r="C2226" s="45">
        <v>46110</v>
      </c>
      <c r="D2226" s="47">
        <v>641</v>
      </c>
      <c r="E2226" s="180">
        <v>0.3</v>
      </c>
      <c r="F2226" s="47">
        <v>0</v>
      </c>
      <c r="G2226" s="180">
        <v>-1</v>
      </c>
      <c r="H2226" s="47">
        <v>491</v>
      </c>
    </row>
    <row r="2227" spans="1:8">
      <c r="A2227" s="44" t="s">
        <v>992</v>
      </c>
      <c r="B2227" s="44" t="s">
        <v>232</v>
      </c>
      <c r="C2227" s="45">
        <v>46117</v>
      </c>
      <c r="D2227" s="47">
        <v>640</v>
      </c>
      <c r="E2227" s="180">
        <v>0.39</v>
      </c>
      <c r="F2227" s="47">
        <v>0</v>
      </c>
      <c r="G2227" s="180">
        <v>-1</v>
      </c>
      <c r="H2227" s="47">
        <v>460</v>
      </c>
    </row>
    <row r="2228" spans="1:8">
      <c r="A2228" s="44" t="s">
        <v>992</v>
      </c>
      <c r="B2228" s="44" t="s">
        <v>232</v>
      </c>
      <c r="C2228" s="45">
        <v>46124</v>
      </c>
      <c r="D2228" s="47">
        <v>648</v>
      </c>
      <c r="E2228" s="180">
        <v>0.48</v>
      </c>
      <c r="F2228" s="47">
        <v>0</v>
      </c>
      <c r="G2228" s="180">
        <v>-1</v>
      </c>
      <c r="H2228" s="47">
        <v>438</v>
      </c>
    </row>
    <row r="2229" spans="1:8">
      <c r="A2229" s="44" t="s">
        <v>992</v>
      </c>
      <c r="B2229" s="44" t="s">
        <v>232</v>
      </c>
      <c r="C2229" s="45">
        <v>46131</v>
      </c>
      <c r="D2229" s="47">
        <v>641</v>
      </c>
      <c r="E2229" s="180">
        <v>0.38</v>
      </c>
      <c r="F2229" s="47">
        <v>0</v>
      </c>
      <c r="G2229" s="180">
        <v>-1</v>
      </c>
      <c r="H2229" s="47">
        <v>464</v>
      </c>
    </row>
    <row r="2230" spans="1:8">
      <c r="A2230" s="44" t="s">
        <v>992</v>
      </c>
      <c r="B2230" s="44" t="s">
        <v>232</v>
      </c>
      <c r="C2230" s="45">
        <v>46138</v>
      </c>
      <c r="D2230" s="47">
        <v>646</v>
      </c>
      <c r="E2230" s="180">
        <v>0.23</v>
      </c>
      <c r="F2230" s="47">
        <v>0</v>
      </c>
      <c r="G2230" s="180">
        <v>-1</v>
      </c>
      <c r="H2230" s="47">
        <v>526</v>
      </c>
    </row>
    <row r="2231" spans="1:8">
      <c r="A2231" s="44" t="s">
        <v>992</v>
      </c>
      <c r="B2231" s="44" t="s">
        <v>232</v>
      </c>
      <c r="C2231" s="45">
        <v>46145</v>
      </c>
      <c r="D2231" s="47">
        <v>657</v>
      </c>
      <c r="E2231" s="180">
        <v>0.14000000000000001</v>
      </c>
      <c r="F2231" s="47">
        <v>0</v>
      </c>
      <c r="G2231" s="180">
        <v>-1</v>
      </c>
      <c r="H2231" s="47">
        <v>575</v>
      </c>
    </row>
    <row r="2232" spans="1:8">
      <c r="A2232" s="44" t="s">
        <v>992</v>
      </c>
      <c r="B2232" s="44" t="s">
        <v>232</v>
      </c>
      <c r="C2232" s="45">
        <v>46152</v>
      </c>
      <c r="D2232" s="47">
        <v>654</v>
      </c>
      <c r="E2232" s="180">
        <v>0.1</v>
      </c>
      <c r="F2232" s="47">
        <v>0</v>
      </c>
      <c r="G2232" s="180">
        <v>-1</v>
      </c>
      <c r="H2232" s="47">
        <v>594</v>
      </c>
    </row>
    <row r="2233" spans="1:8">
      <c r="A2233" s="44" t="s">
        <v>992</v>
      </c>
      <c r="B2233" s="44" t="s">
        <v>232</v>
      </c>
      <c r="C2233" s="45">
        <v>46159</v>
      </c>
      <c r="D2233" s="47">
        <v>651</v>
      </c>
      <c r="E2233" s="180">
        <v>0.15</v>
      </c>
      <c r="F2233" s="47">
        <v>0</v>
      </c>
      <c r="G2233" s="180">
        <v>-1</v>
      </c>
      <c r="H2233" s="47">
        <v>565</v>
      </c>
    </row>
    <row r="2234" spans="1:8">
      <c r="A2234" s="44" t="s">
        <v>992</v>
      </c>
      <c r="B2234" s="44" t="s">
        <v>232</v>
      </c>
      <c r="C2234" s="45">
        <v>46166</v>
      </c>
      <c r="D2234" s="47">
        <v>658</v>
      </c>
      <c r="E2234" s="180">
        <v>0.14000000000000001</v>
      </c>
      <c r="F2234" s="47">
        <v>0</v>
      </c>
      <c r="G2234" s="180">
        <v>-1</v>
      </c>
      <c r="H2234" s="47">
        <v>576</v>
      </c>
    </row>
    <row r="2235" spans="1:8">
      <c r="A2235" s="44" t="s">
        <v>992</v>
      </c>
      <c r="B2235" s="44" t="s">
        <v>232</v>
      </c>
      <c r="C2235" s="45">
        <v>46173</v>
      </c>
      <c r="D2235" s="47">
        <v>656</v>
      </c>
      <c r="E2235" s="180">
        <v>0.27</v>
      </c>
      <c r="F2235" s="49">
        <v>0</v>
      </c>
      <c r="G2235" s="180">
        <v>-1</v>
      </c>
      <c r="H2235" s="47">
        <v>516</v>
      </c>
    </row>
    <row r="2236" spans="1:8">
      <c r="A2236" s="44" t="s">
        <v>992</v>
      </c>
      <c r="B2236" s="44" t="s">
        <v>232</v>
      </c>
      <c r="C2236" s="45">
        <v>46180</v>
      </c>
      <c r="D2236" s="47">
        <v>665</v>
      </c>
      <c r="E2236" s="180">
        <v>0.08</v>
      </c>
      <c r="F2236" s="49">
        <v>0</v>
      </c>
      <c r="G2236" s="180">
        <v>-1</v>
      </c>
      <c r="H2236" s="47">
        <v>614</v>
      </c>
    </row>
    <row r="2237" spans="1:8">
      <c r="A2237" s="44" t="s">
        <v>992</v>
      </c>
      <c r="B2237" s="44" t="s">
        <v>232</v>
      </c>
      <c r="C2237" s="45">
        <v>46187</v>
      </c>
      <c r="D2237" s="47">
        <v>663</v>
      </c>
      <c r="E2237" s="180">
        <v>0.01</v>
      </c>
      <c r="F2237" s="49">
        <v>0</v>
      </c>
      <c r="G2237" s="180">
        <v>-1</v>
      </c>
      <c r="H2237" s="47">
        <v>656</v>
      </c>
    </row>
    <row r="2238" spans="1:8">
      <c r="A2238" s="44" t="s">
        <v>992</v>
      </c>
      <c r="B2238" s="44" t="s">
        <v>53</v>
      </c>
      <c r="C2238" s="45">
        <v>46103</v>
      </c>
      <c r="D2238" s="47">
        <v>27141</v>
      </c>
      <c r="E2238" s="181"/>
      <c r="F2238" s="47">
        <v>0</v>
      </c>
      <c r="G2238" s="181"/>
      <c r="H2238" s="47">
        <v>0</v>
      </c>
    </row>
    <row r="2239" spans="1:8">
      <c r="A2239" s="44" t="s">
        <v>992</v>
      </c>
      <c r="B2239" s="44" t="s">
        <v>53</v>
      </c>
      <c r="C2239" s="45">
        <v>46110</v>
      </c>
      <c r="D2239" s="47">
        <v>26708</v>
      </c>
      <c r="E2239" s="181"/>
      <c r="F2239" s="47">
        <v>0</v>
      </c>
      <c r="G2239" s="181"/>
      <c r="H2239" s="47">
        <v>0</v>
      </c>
    </row>
    <row r="2240" spans="1:8">
      <c r="A2240" s="44" t="s">
        <v>992</v>
      </c>
      <c r="B2240" s="44" t="s">
        <v>53</v>
      </c>
      <c r="C2240" s="45">
        <v>46117</v>
      </c>
      <c r="D2240" s="47">
        <v>26559</v>
      </c>
      <c r="E2240" s="181"/>
      <c r="F2240" s="47">
        <v>0</v>
      </c>
      <c r="G2240" s="181"/>
      <c r="H2240" s="47">
        <v>0</v>
      </c>
    </row>
    <row r="2241" spans="1:8">
      <c r="A2241" s="44" t="s">
        <v>992</v>
      </c>
      <c r="B2241" s="44" t="s">
        <v>53</v>
      </c>
      <c r="C2241" s="45">
        <v>46124</v>
      </c>
      <c r="D2241" s="47">
        <v>25599</v>
      </c>
      <c r="E2241" s="181"/>
      <c r="F2241" s="47">
        <v>0</v>
      </c>
      <c r="G2241" s="181"/>
      <c r="H2241" s="47">
        <v>0</v>
      </c>
    </row>
    <row r="2242" spans="1:8">
      <c r="A2242" s="44" t="s">
        <v>992</v>
      </c>
      <c r="B2242" s="44" t="s">
        <v>53</v>
      </c>
      <c r="C2242" s="45">
        <v>46131</v>
      </c>
      <c r="D2242" s="47">
        <v>25311</v>
      </c>
      <c r="E2242" s="181"/>
      <c r="F2242" s="47">
        <v>0</v>
      </c>
      <c r="G2242" s="181"/>
      <c r="H2242" s="47">
        <v>0</v>
      </c>
    </row>
    <row r="2243" spans="1:8">
      <c r="A2243" s="44" t="s">
        <v>992</v>
      </c>
      <c r="B2243" s="44" t="s">
        <v>53</v>
      </c>
      <c r="C2243" s="45">
        <v>46138</v>
      </c>
      <c r="D2243" s="47">
        <v>25328</v>
      </c>
      <c r="E2243" s="181"/>
      <c r="F2243" s="47">
        <v>0</v>
      </c>
      <c r="G2243" s="181"/>
      <c r="H2243" s="47">
        <v>0</v>
      </c>
    </row>
    <row r="2244" spans="1:8">
      <c r="A2244" s="44" t="s">
        <v>992</v>
      </c>
      <c r="B2244" s="44" t="s">
        <v>53</v>
      </c>
      <c r="C2244" s="45">
        <v>46145</v>
      </c>
      <c r="D2244" s="47">
        <v>25289</v>
      </c>
      <c r="E2244" s="181"/>
      <c r="F2244" s="47">
        <v>0</v>
      </c>
      <c r="G2244" s="181"/>
      <c r="H2244" s="47">
        <v>0</v>
      </c>
    </row>
    <row r="2245" spans="1:8">
      <c r="A2245" s="44" t="s">
        <v>992</v>
      </c>
      <c r="B2245" s="44" t="s">
        <v>53</v>
      </c>
      <c r="C2245" s="45">
        <v>46152</v>
      </c>
      <c r="D2245" s="47">
        <v>25254</v>
      </c>
      <c r="E2245" s="181"/>
      <c r="F2245" s="47">
        <v>0</v>
      </c>
      <c r="G2245" s="181"/>
      <c r="H2245" s="47">
        <v>0</v>
      </c>
    </row>
    <row r="2246" spans="1:8">
      <c r="A2246" s="44" t="s">
        <v>992</v>
      </c>
      <c r="B2246" s="44" t="s">
        <v>53</v>
      </c>
      <c r="C2246" s="45">
        <v>46159</v>
      </c>
      <c r="D2246" s="47">
        <v>25387</v>
      </c>
      <c r="E2246" s="181"/>
      <c r="F2246" s="49">
        <v>0</v>
      </c>
      <c r="G2246" s="181"/>
      <c r="H2246" s="47">
        <v>0</v>
      </c>
    </row>
    <row r="2247" spans="1:8">
      <c r="A2247" s="44" t="s">
        <v>992</v>
      </c>
      <c r="B2247" s="44" t="s">
        <v>53</v>
      </c>
      <c r="C2247" s="45">
        <v>46166</v>
      </c>
      <c r="D2247" s="47">
        <v>25384</v>
      </c>
      <c r="E2247" s="181"/>
      <c r="F2247" s="49">
        <v>0</v>
      </c>
      <c r="G2247" s="181"/>
      <c r="H2247" s="47">
        <v>0</v>
      </c>
    </row>
    <row r="2248" spans="1:8">
      <c r="A2248" s="44" t="s">
        <v>992</v>
      </c>
      <c r="B2248" s="44" t="s">
        <v>53</v>
      </c>
      <c r="C2248" s="45">
        <v>46173</v>
      </c>
      <c r="D2248" s="47">
        <v>25253</v>
      </c>
      <c r="E2248" s="181"/>
      <c r="F2248" s="49">
        <v>0</v>
      </c>
      <c r="G2248" s="181"/>
      <c r="H2248" s="47">
        <v>0</v>
      </c>
    </row>
    <row r="2249" spans="1:8">
      <c r="A2249" s="44" t="s">
        <v>992</v>
      </c>
      <c r="B2249" s="44" t="s">
        <v>53</v>
      </c>
      <c r="C2249" s="45">
        <v>46180</v>
      </c>
      <c r="D2249" s="47">
        <v>25184</v>
      </c>
      <c r="E2249" s="181"/>
      <c r="F2249" s="49">
        <v>0</v>
      </c>
      <c r="G2249" s="181"/>
      <c r="H2249" s="47">
        <v>0</v>
      </c>
    </row>
    <row r="2250" spans="1:8">
      <c r="A2250" s="44" t="s">
        <v>992</v>
      </c>
      <c r="B2250" s="44" t="s">
        <v>53</v>
      </c>
      <c r="C2250" s="45">
        <v>46187</v>
      </c>
      <c r="D2250" s="47">
        <v>24647</v>
      </c>
      <c r="E2250" s="181"/>
      <c r="F2250" s="49">
        <v>0</v>
      </c>
      <c r="G2250" s="181"/>
      <c r="H2250" s="47">
        <v>0</v>
      </c>
    </row>
    <row r="2251" spans="1:8">
      <c r="A2251" s="44" t="s">
        <v>992</v>
      </c>
      <c r="B2251" s="44" t="s">
        <v>39</v>
      </c>
      <c r="C2251" s="45">
        <v>46103</v>
      </c>
      <c r="D2251" s="47">
        <v>27328</v>
      </c>
      <c r="E2251" s="180">
        <v>0.25</v>
      </c>
      <c r="F2251" s="47">
        <v>0</v>
      </c>
      <c r="G2251" s="180">
        <v>-1</v>
      </c>
      <c r="H2251" s="47">
        <v>21849</v>
      </c>
    </row>
    <row r="2252" spans="1:8">
      <c r="A2252" s="44" t="s">
        <v>992</v>
      </c>
      <c r="B2252" s="44" t="s">
        <v>39</v>
      </c>
      <c r="C2252" s="45">
        <v>46110</v>
      </c>
      <c r="D2252" s="47">
        <v>27289</v>
      </c>
      <c r="E2252" s="180">
        <v>0.26</v>
      </c>
      <c r="F2252" s="47">
        <v>0</v>
      </c>
      <c r="G2252" s="180">
        <v>-1</v>
      </c>
      <c r="H2252" s="47">
        <v>21634</v>
      </c>
    </row>
    <row r="2253" spans="1:8">
      <c r="A2253" s="44" t="s">
        <v>992</v>
      </c>
      <c r="B2253" s="44" t="s">
        <v>39</v>
      </c>
      <c r="C2253" s="45">
        <v>46117</v>
      </c>
      <c r="D2253" s="47">
        <v>27381</v>
      </c>
      <c r="E2253" s="180">
        <v>0.3</v>
      </c>
      <c r="F2253" s="47">
        <v>0</v>
      </c>
      <c r="G2253" s="180">
        <v>-1</v>
      </c>
      <c r="H2253" s="47">
        <v>21131</v>
      </c>
    </row>
    <row r="2254" spans="1:8">
      <c r="A2254" s="44" t="s">
        <v>992</v>
      </c>
      <c r="B2254" s="44" t="s">
        <v>39</v>
      </c>
      <c r="C2254" s="45">
        <v>46124</v>
      </c>
      <c r="D2254" s="47">
        <v>27419</v>
      </c>
      <c r="E2254" s="180">
        <v>0.28000000000000003</v>
      </c>
      <c r="F2254" s="49">
        <v>0</v>
      </c>
      <c r="G2254" s="180">
        <v>-1</v>
      </c>
      <c r="H2254" s="47">
        <v>21425</v>
      </c>
    </row>
    <row r="2255" spans="1:8">
      <c r="A2255" s="44" t="s">
        <v>992</v>
      </c>
      <c r="B2255" s="44" t="s">
        <v>39</v>
      </c>
      <c r="C2255" s="45">
        <v>46131</v>
      </c>
      <c r="D2255" s="47">
        <v>27435</v>
      </c>
      <c r="E2255" s="180">
        <v>0.28999999999999998</v>
      </c>
      <c r="F2255" s="49">
        <v>0</v>
      </c>
      <c r="G2255" s="180">
        <v>-1</v>
      </c>
      <c r="H2255" s="47">
        <v>21322</v>
      </c>
    </row>
    <row r="2256" spans="1:8">
      <c r="A2256" s="44" t="s">
        <v>992</v>
      </c>
      <c r="B2256" s="44" t="s">
        <v>39</v>
      </c>
      <c r="C2256" s="45">
        <v>46138</v>
      </c>
      <c r="D2256" s="47">
        <v>27472</v>
      </c>
      <c r="E2256" s="180">
        <v>0.23</v>
      </c>
      <c r="F2256" s="49">
        <v>0</v>
      </c>
      <c r="G2256" s="180">
        <v>-1</v>
      </c>
      <c r="H2256" s="47">
        <v>22318</v>
      </c>
    </row>
    <row r="2257" spans="1:8">
      <c r="A2257" s="44" t="s">
        <v>992</v>
      </c>
      <c r="B2257" s="44" t="s">
        <v>39</v>
      </c>
      <c r="C2257" s="45">
        <v>46145</v>
      </c>
      <c r="D2257" s="47">
        <v>27126</v>
      </c>
      <c r="E2257" s="180">
        <v>0.33</v>
      </c>
      <c r="F2257" s="49">
        <v>0</v>
      </c>
      <c r="G2257" s="180">
        <v>-1</v>
      </c>
      <c r="H2257" s="47">
        <v>20425</v>
      </c>
    </row>
    <row r="2258" spans="1:8">
      <c r="A2258" s="44" t="s">
        <v>992</v>
      </c>
      <c r="B2258" s="44" t="s">
        <v>39</v>
      </c>
      <c r="C2258" s="45">
        <v>46152</v>
      </c>
      <c r="D2258" s="47">
        <v>27059</v>
      </c>
      <c r="E2258" s="180">
        <v>0.35</v>
      </c>
      <c r="F2258" s="49">
        <v>0</v>
      </c>
      <c r="G2258" s="180">
        <v>-1</v>
      </c>
      <c r="H2258" s="47">
        <v>19987</v>
      </c>
    </row>
    <row r="2259" spans="1:8">
      <c r="A2259" s="44" t="s">
        <v>992</v>
      </c>
      <c r="B2259" s="44" t="s">
        <v>39</v>
      </c>
      <c r="C2259" s="45">
        <v>46159</v>
      </c>
      <c r="D2259" s="47">
        <v>27004</v>
      </c>
      <c r="E2259" s="180">
        <v>0.33</v>
      </c>
      <c r="F2259" s="49">
        <v>0</v>
      </c>
      <c r="G2259" s="180">
        <v>-1</v>
      </c>
      <c r="H2259" s="47">
        <v>20347</v>
      </c>
    </row>
    <row r="2260" spans="1:8">
      <c r="A2260" s="44" t="s">
        <v>992</v>
      </c>
      <c r="B2260" s="44" t="s">
        <v>39</v>
      </c>
      <c r="C2260" s="45">
        <v>46166</v>
      </c>
      <c r="D2260" s="47">
        <v>26995</v>
      </c>
      <c r="E2260" s="180">
        <v>0.43</v>
      </c>
      <c r="F2260" s="49">
        <v>0</v>
      </c>
      <c r="G2260" s="180">
        <v>-1</v>
      </c>
      <c r="H2260" s="47">
        <v>18872</v>
      </c>
    </row>
    <row r="2261" spans="1:8">
      <c r="A2261" s="44" t="s">
        <v>992</v>
      </c>
      <c r="B2261" s="44" t="s">
        <v>39</v>
      </c>
      <c r="C2261" s="45">
        <v>46173</v>
      </c>
      <c r="D2261" s="47">
        <v>27287</v>
      </c>
      <c r="E2261" s="180">
        <v>0.45</v>
      </c>
      <c r="F2261" s="49">
        <v>0</v>
      </c>
      <c r="G2261" s="180">
        <v>-1</v>
      </c>
      <c r="H2261" s="47">
        <v>18854</v>
      </c>
    </row>
    <row r="2262" spans="1:8">
      <c r="A2262" s="44" t="s">
        <v>992</v>
      </c>
      <c r="B2262" s="44" t="s">
        <v>39</v>
      </c>
      <c r="C2262" s="45">
        <v>46180</v>
      </c>
      <c r="D2262" s="47">
        <v>27335</v>
      </c>
      <c r="E2262" s="180">
        <v>0.49</v>
      </c>
      <c r="F2262" s="49">
        <v>0</v>
      </c>
      <c r="G2262" s="180">
        <v>-1</v>
      </c>
      <c r="H2262" s="47">
        <v>18360</v>
      </c>
    </row>
    <row r="2263" spans="1:8">
      <c r="A2263" s="44" t="s">
        <v>992</v>
      </c>
      <c r="B2263" s="44" t="s">
        <v>39</v>
      </c>
      <c r="C2263" s="45">
        <v>46187</v>
      </c>
      <c r="D2263" s="47">
        <v>27335</v>
      </c>
      <c r="E2263" s="180">
        <v>0.45</v>
      </c>
      <c r="F2263" s="49">
        <v>0</v>
      </c>
      <c r="G2263" s="180">
        <v>-1</v>
      </c>
      <c r="H2263" s="47">
        <v>18834</v>
      </c>
    </row>
    <row r="2264" spans="1:8">
      <c r="A2264" s="44" t="s">
        <v>992</v>
      </c>
      <c r="B2264" s="44" t="s">
        <v>513</v>
      </c>
      <c r="C2264" s="45">
        <v>46103</v>
      </c>
      <c r="D2264" s="47">
        <v>1442</v>
      </c>
      <c r="E2264" s="180">
        <v>0.6</v>
      </c>
      <c r="F2264" s="47">
        <v>0</v>
      </c>
      <c r="G2264" s="180">
        <v>-1</v>
      </c>
      <c r="H2264" s="47">
        <v>903</v>
      </c>
    </row>
    <row r="2265" spans="1:8">
      <c r="A2265" s="44" t="s">
        <v>992</v>
      </c>
      <c r="B2265" s="44" t="s">
        <v>513</v>
      </c>
      <c r="C2265" s="45">
        <v>46110</v>
      </c>
      <c r="D2265" s="47">
        <v>1442</v>
      </c>
      <c r="E2265" s="180">
        <v>0.47</v>
      </c>
      <c r="F2265" s="47">
        <v>0</v>
      </c>
      <c r="G2265" s="180">
        <v>-1</v>
      </c>
      <c r="H2265" s="47">
        <v>979</v>
      </c>
    </row>
    <row r="2266" spans="1:8">
      <c r="A2266" s="44" t="s">
        <v>992</v>
      </c>
      <c r="B2266" s="44" t="s">
        <v>513</v>
      </c>
      <c r="C2266" s="45">
        <v>46117</v>
      </c>
      <c r="D2266" s="47">
        <v>1337</v>
      </c>
      <c r="E2266" s="180">
        <v>0.28999999999999998</v>
      </c>
      <c r="F2266" s="47">
        <v>0</v>
      </c>
      <c r="G2266" s="180">
        <v>-1</v>
      </c>
      <c r="H2266" s="47">
        <v>1033</v>
      </c>
    </row>
    <row r="2267" spans="1:8">
      <c r="A2267" s="44" t="s">
        <v>992</v>
      </c>
      <c r="B2267" s="44" t="s">
        <v>513</v>
      </c>
      <c r="C2267" s="45">
        <v>46124</v>
      </c>
      <c r="D2267" s="47">
        <v>1322</v>
      </c>
      <c r="E2267" s="180">
        <v>0.33</v>
      </c>
      <c r="F2267" s="47">
        <v>0</v>
      </c>
      <c r="G2267" s="180">
        <v>-1</v>
      </c>
      <c r="H2267" s="47">
        <v>991</v>
      </c>
    </row>
    <row r="2268" spans="1:8">
      <c r="A2268" s="44" t="s">
        <v>992</v>
      </c>
      <c r="B2268" s="44" t="s">
        <v>513</v>
      </c>
      <c r="C2268" s="45">
        <v>46131</v>
      </c>
      <c r="D2268" s="47">
        <v>1332</v>
      </c>
      <c r="E2268" s="180">
        <v>0.65</v>
      </c>
      <c r="F2268" s="47">
        <v>0</v>
      </c>
      <c r="G2268" s="180">
        <v>-1</v>
      </c>
      <c r="H2268" s="47">
        <v>807</v>
      </c>
    </row>
    <row r="2269" spans="1:8">
      <c r="A2269" s="44" t="s">
        <v>992</v>
      </c>
      <c r="B2269" s="44" t="s">
        <v>513</v>
      </c>
      <c r="C2269" s="45">
        <v>46138</v>
      </c>
      <c r="D2269" s="47">
        <v>1322</v>
      </c>
      <c r="E2269" s="180">
        <v>0.5</v>
      </c>
      <c r="F2269" s="47">
        <v>0</v>
      </c>
      <c r="G2269" s="180">
        <v>-1</v>
      </c>
      <c r="H2269" s="47">
        <v>879</v>
      </c>
    </row>
    <row r="2270" spans="1:8">
      <c r="A2270" s="44" t="s">
        <v>992</v>
      </c>
      <c r="B2270" s="44" t="s">
        <v>513</v>
      </c>
      <c r="C2270" s="45">
        <v>46145</v>
      </c>
      <c r="D2270" s="47">
        <v>1300</v>
      </c>
      <c r="E2270" s="180">
        <v>0.73</v>
      </c>
      <c r="F2270" s="47">
        <v>0</v>
      </c>
      <c r="G2270" s="180">
        <v>-1</v>
      </c>
      <c r="H2270" s="47">
        <v>750</v>
      </c>
    </row>
    <row r="2271" spans="1:8">
      <c r="A2271" s="44" t="s">
        <v>992</v>
      </c>
      <c r="B2271" s="44" t="s">
        <v>513</v>
      </c>
      <c r="C2271" s="45">
        <v>46152</v>
      </c>
      <c r="D2271" s="47">
        <v>1312</v>
      </c>
      <c r="E2271" s="180">
        <v>0.63</v>
      </c>
      <c r="F2271" s="49">
        <v>0</v>
      </c>
      <c r="G2271" s="180">
        <v>-1</v>
      </c>
      <c r="H2271" s="47">
        <v>803</v>
      </c>
    </row>
    <row r="2272" spans="1:8">
      <c r="A2272" s="44" t="s">
        <v>992</v>
      </c>
      <c r="B2272" s="44" t="s">
        <v>513</v>
      </c>
      <c r="C2272" s="45">
        <v>46159</v>
      </c>
      <c r="D2272" s="47">
        <v>1310</v>
      </c>
      <c r="E2272" s="180">
        <v>0.65</v>
      </c>
      <c r="F2272" s="49">
        <v>0</v>
      </c>
      <c r="G2272" s="180">
        <v>-1</v>
      </c>
      <c r="H2272" s="47">
        <v>795</v>
      </c>
    </row>
    <row r="2273" spans="1:8">
      <c r="A2273" s="44" t="s">
        <v>992</v>
      </c>
      <c r="B2273" s="44" t="s">
        <v>513</v>
      </c>
      <c r="C2273" s="45">
        <v>46166</v>
      </c>
      <c r="D2273" s="47">
        <v>1220</v>
      </c>
      <c r="E2273" s="180">
        <v>0.5</v>
      </c>
      <c r="F2273" s="49">
        <v>0</v>
      </c>
      <c r="G2273" s="180">
        <v>-1</v>
      </c>
      <c r="H2273" s="47">
        <v>816</v>
      </c>
    </row>
    <row r="2274" spans="1:8">
      <c r="A2274" s="44" t="s">
        <v>992</v>
      </c>
      <c r="B2274" s="44" t="s">
        <v>513</v>
      </c>
      <c r="C2274" s="45">
        <v>46173</v>
      </c>
      <c r="D2274" s="47">
        <v>1259</v>
      </c>
      <c r="E2274" s="180">
        <v>0.52</v>
      </c>
      <c r="F2274" s="49">
        <v>0</v>
      </c>
      <c r="G2274" s="180">
        <v>-1</v>
      </c>
      <c r="H2274" s="47">
        <v>826</v>
      </c>
    </row>
    <row r="2275" spans="1:8">
      <c r="A2275" s="44" t="s">
        <v>992</v>
      </c>
      <c r="B2275" s="44" t="s">
        <v>513</v>
      </c>
      <c r="C2275" s="45">
        <v>46180</v>
      </c>
      <c r="D2275" s="47">
        <v>1260</v>
      </c>
      <c r="E2275" s="180">
        <v>0.56000000000000005</v>
      </c>
      <c r="F2275" s="49">
        <v>0</v>
      </c>
      <c r="G2275" s="180">
        <v>-1</v>
      </c>
      <c r="H2275" s="47">
        <v>810</v>
      </c>
    </row>
    <row r="2276" spans="1:8">
      <c r="A2276" s="44" t="s">
        <v>992</v>
      </c>
      <c r="B2276" s="44" t="s">
        <v>513</v>
      </c>
      <c r="C2276" s="45">
        <v>46187</v>
      </c>
      <c r="D2276" s="47">
        <v>1259</v>
      </c>
      <c r="E2276" s="180">
        <v>0.45</v>
      </c>
      <c r="F2276" s="49">
        <v>0</v>
      </c>
      <c r="G2276" s="180">
        <v>-1</v>
      </c>
      <c r="H2276" s="47">
        <v>865</v>
      </c>
    </row>
    <row r="2277" spans="1:8">
      <c r="A2277" s="44" t="s">
        <v>992</v>
      </c>
      <c r="B2277" s="44" t="s">
        <v>48</v>
      </c>
      <c r="C2277" s="45">
        <v>46103</v>
      </c>
      <c r="D2277" s="47">
        <v>3546</v>
      </c>
      <c r="E2277" s="181"/>
      <c r="F2277" s="47">
        <v>0</v>
      </c>
      <c r="G2277" s="181"/>
      <c r="H2277" s="47">
        <v>0</v>
      </c>
    </row>
    <row r="2278" spans="1:8">
      <c r="A2278" s="44" t="s">
        <v>992</v>
      </c>
      <c r="B2278" s="44" t="s">
        <v>48</v>
      </c>
      <c r="C2278" s="45">
        <v>46110</v>
      </c>
      <c r="D2278" s="47">
        <v>4255</v>
      </c>
      <c r="E2278" s="181"/>
      <c r="F2278" s="47">
        <v>0</v>
      </c>
      <c r="G2278" s="181"/>
      <c r="H2278" s="47">
        <v>0</v>
      </c>
    </row>
    <row r="2279" spans="1:8">
      <c r="A2279" s="44" t="s">
        <v>992</v>
      </c>
      <c r="B2279" s="44" t="s">
        <v>48</v>
      </c>
      <c r="C2279" s="45">
        <v>46117</v>
      </c>
      <c r="D2279" s="47">
        <v>5106</v>
      </c>
      <c r="E2279" s="181"/>
      <c r="F2279" s="47">
        <v>0</v>
      </c>
      <c r="G2279" s="181"/>
      <c r="H2279" s="47">
        <v>0</v>
      </c>
    </row>
    <row r="2280" spans="1:8">
      <c r="A2280" s="44" t="s">
        <v>992</v>
      </c>
      <c r="B2280" s="44" t="s">
        <v>48</v>
      </c>
      <c r="C2280" s="45">
        <v>46124</v>
      </c>
      <c r="D2280" s="47">
        <v>6128</v>
      </c>
      <c r="E2280" s="181"/>
      <c r="F2280" s="47">
        <v>0</v>
      </c>
      <c r="G2280" s="181"/>
      <c r="H2280" s="47">
        <v>0</v>
      </c>
    </row>
    <row r="2281" spans="1:8">
      <c r="A2281" s="44" t="s">
        <v>992</v>
      </c>
      <c r="B2281" s="44" t="s">
        <v>48</v>
      </c>
      <c r="C2281" s="45">
        <v>46131</v>
      </c>
      <c r="D2281" s="47">
        <v>7353</v>
      </c>
      <c r="E2281" s="181"/>
      <c r="F2281" s="47">
        <v>0</v>
      </c>
      <c r="G2281" s="181"/>
      <c r="H2281" s="47">
        <v>0</v>
      </c>
    </row>
    <row r="2282" spans="1:8">
      <c r="A2282" s="44" t="s">
        <v>992</v>
      </c>
      <c r="B2282" s="44" t="s">
        <v>48</v>
      </c>
      <c r="C2282" s="45">
        <v>46138</v>
      </c>
      <c r="D2282" s="47">
        <v>8824</v>
      </c>
      <c r="E2282" s="181"/>
      <c r="F2282" s="47">
        <v>0</v>
      </c>
      <c r="G2282" s="181"/>
      <c r="H2282" s="47">
        <v>0</v>
      </c>
    </row>
    <row r="2283" spans="1:8">
      <c r="A2283" s="44" t="s">
        <v>992</v>
      </c>
      <c r="B2283" s="44" t="s">
        <v>48</v>
      </c>
      <c r="C2283" s="45">
        <v>46145</v>
      </c>
      <c r="D2283" s="47">
        <v>10588</v>
      </c>
      <c r="E2283" s="181"/>
      <c r="F2283" s="47">
        <v>0</v>
      </c>
      <c r="G2283" s="181"/>
      <c r="H2283" s="47">
        <v>0</v>
      </c>
    </row>
    <row r="2284" spans="1:8">
      <c r="A2284" s="44" t="s">
        <v>992</v>
      </c>
      <c r="B2284" s="44" t="s">
        <v>48</v>
      </c>
      <c r="C2284" s="45">
        <v>46152</v>
      </c>
      <c r="D2284" s="47">
        <v>12706</v>
      </c>
      <c r="E2284" s="181"/>
      <c r="F2284" s="47">
        <v>0</v>
      </c>
      <c r="G2284" s="181"/>
      <c r="H2284" s="47">
        <v>0</v>
      </c>
    </row>
    <row r="2285" spans="1:8">
      <c r="A2285" s="44" t="s">
        <v>992</v>
      </c>
      <c r="B2285" s="44" t="s">
        <v>48</v>
      </c>
      <c r="C2285" s="45">
        <v>46159</v>
      </c>
      <c r="D2285" s="47">
        <v>15247</v>
      </c>
      <c r="E2285" s="181"/>
      <c r="F2285" s="47">
        <v>0</v>
      </c>
      <c r="G2285" s="181"/>
      <c r="H2285" s="47">
        <v>0</v>
      </c>
    </row>
    <row r="2286" spans="1:8">
      <c r="A2286" s="44" t="s">
        <v>992</v>
      </c>
      <c r="B2286" s="44" t="s">
        <v>48</v>
      </c>
      <c r="C2286" s="45">
        <v>46166</v>
      </c>
      <c r="D2286" s="47">
        <v>18297</v>
      </c>
      <c r="E2286" s="181"/>
      <c r="F2286" s="47">
        <v>0</v>
      </c>
      <c r="G2286" s="181"/>
      <c r="H2286" s="47">
        <v>0</v>
      </c>
    </row>
    <row r="2287" spans="1:8">
      <c r="A2287" s="44" t="s">
        <v>992</v>
      </c>
      <c r="B2287" s="44" t="s">
        <v>48</v>
      </c>
      <c r="C2287" s="45">
        <v>46173</v>
      </c>
      <c r="D2287" s="47">
        <v>21956</v>
      </c>
      <c r="E2287" s="181"/>
      <c r="F2287" s="47">
        <v>0</v>
      </c>
      <c r="G2287" s="181"/>
      <c r="H2287" s="47">
        <v>0</v>
      </c>
    </row>
    <row r="2288" spans="1:8">
      <c r="A2288" s="44" t="s">
        <v>992</v>
      </c>
      <c r="B2288" s="44" t="s">
        <v>48</v>
      </c>
      <c r="C2288" s="45">
        <v>46180</v>
      </c>
      <c r="D2288" s="47">
        <v>26347</v>
      </c>
      <c r="E2288" s="181"/>
      <c r="F2288" s="47">
        <v>0</v>
      </c>
      <c r="G2288" s="181"/>
      <c r="H2288" s="47">
        <v>0</v>
      </c>
    </row>
    <row r="2289" spans="1:8">
      <c r="A2289" s="44" t="s">
        <v>992</v>
      </c>
      <c r="B2289" s="44" t="s">
        <v>48</v>
      </c>
      <c r="C2289" s="45">
        <v>46187</v>
      </c>
      <c r="D2289" s="47">
        <v>31617</v>
      </c>
      <c r="E2289" s="181"/>
      <c r="F2289" s="47">
        <v>0</v>
      </c>
      <c r="G2289" s="181"/>
      <c r="H2289" s="47">
        <v>0</v>
      </c>
    </row>
    <row r="2290" spans="1:8">
      <c r="A2290" s="44" t="s">
        <v>992</v>
      </c>
      <c r="B2290" s="44" t="s">
        <v>137</v>
      </c>
      <c r="C2290" s="45">
        <v>46103</v>
      </c>
      <c r="D2290" s="47">
        <v>4903</v>
      </c>
      <c r="E2290" s="180">
        <v>14.52</v>
      </c>
      <c r="F2290" s="47">
        <v>0</v>
      </c>
      <c r="G2290" s="180">
        <v>-1</v>
      </c>
      <c r="H2290" s="47">
        <v>316</v>
      </c>
    </row>
    <row r="2291" spans="1:8">
      <c r="A2291" s="44" t="s">
        <v>992</v>
      </c>
      <c r="B2291" s="44" t="s">
        <v>137</v>
      </c>
      <c r="C2291" s="45">
        <v>46110</v>
      </c>
      <c r="D2291" s="47">
        <v>4909</v>
      </c>
      <c r="E2291" s="180">
        <v>5.82</v>
      </c>
      <c r="F2291" s="47">
        <v>0</v>
      </c>
      <c r="G2291" s="180">
        <v>-1</v>
      </c>
      <c r="H2291" s="47">
        <v>720</v>
      </c>
    </row>
    <row r="2292" spans="1:8">
      <c r="A2292" s="44" t="s">
        <v>992</v>
      </c>
      <c r="B2292" s="44" t="s">
        <v>137</v>
      </c>
      <c r="C2292" s="45">
        <v>46117</v>
      </c>
      <c r="D2292" s="47">
        <v>4920</v>
      </c>
      <c r="E2292" s="180">
        <v>7.66</v>
      </c>
      <c r="F2292" s="47">
        <v>0</v>
      </c>
      <c r="G2292" s="180">
        <v>-1</v>
      </c>
      <c r="H2292" s="47">
        <v>568</v>
      </c>
    </row>
    <row r="2293" spans="1:8">
      <c r="A2293" s="44" t="s">
        <v>992</v>
      </c>
      <c r="B2293" s="44" t="s">
        <v>137</v>
      </c>
      <c r="C2293" s="45">
        <v>46124</v>
      </c>
      <c r="D2293" s="47">
        <v>4923</v>
      </c>
      <c r="E2293" s="180">
        <v>8.5399999999999991</v>
      </c>
      <c r="F2293" s="47">
        <v>0</v>
      </c>
      <c r="G2293" s="180">
        <v>-1</v>
      </c>
      <c r="H2293" s="47">
        <v>516</v>
      </c>
    </row>
    <row r="2294" spans="1:8">
      <c r="A2294" s="44" t="s">
        <v>992</v>
      </c>
      <c r="B2294" s="44" t="s">
        <v>137</v>
      </c>
      <c r="C2294" s="45">
        <v>46131</v>
      </c>
      <c r="D2294" s="47">
        <v>4921</v>
      </c>
      <c r="E2294" s="180">
        <v>7.03</v>
      </c>
      <c r="F2294" s="47">
        <v>0</v>
      </c>
      <c r="G2294" s="180">
        <v>-1</v>
      </c>
      <c r="H2294" s="47">
        <v>613</v>
      </c>
    </row>
    <row r="2295" spans="1:8">
      <c r="A2295" s="44" t="s">
        <v>992</v>
      </c>
      <c r="B2295" s="44" t="s">
        <v>137</v>
      </c>
      <c r="C2295" s="45">
        <v>46138</v>
      </c>
      <c r="D2295" s="47">
        <v>4927</v>
      </c>
      <c r="E2295" s="180">
        <v>5.79</v>
      </c>
      <c r="F2295" s="47">
        <v>0</v>
      </c>
      <c r="G2295" s="180">
        <v>-1</v>
      </c>
      <c r="H2295" s="47">
        <v>726</v>
      </c>
    </row>
    <row r="2296" spans="1:8">
      <c r="A2296" s="44" t="s">
        <v>992</v>
      </c>
      <c r="B2296" s="44" t="s">
        <v>137</v>
      </c>
      <c r="C2296" s="45">
        <v>46145</v>
      </c>
      <c r="D2296" s="47">
        <v>4876</v>
      </c>
      <c r="E2296" s="180">
        <v>11.66</v>
      </c>
      <c r="F2296" s="47">
        <v>0</v>
      </c>
      <c r="G2296" s="180">
        <v>-1</v>
      </c>
      <c r="H2296" s="47">
        <v>385</v>
      </c>
    </row>
    <row r="2297" spans="1:8">
      <c r="A2297" s="44" t="s">
        <v>992</v>
      </c>
      <c r="B2297" s="44" t="s">
        <v>137</v>
      </c>
      <c r="C2297" s="45">
        <v>46152</v>
      </c>
      <c r="D2297" s="47">
        <v>4885</v>
      </c>
      <c r="E2297" s="180">
        <v>4.5999999999999996</v>
      </c>
      <c r="F2297" s="47">
        <v>0</v>
      </c>
      <c r="G2297" s="180">
        <v>-1</v>
      </c>
      <c r="H2297" s="47">
        <v>872</v>
      </c>
    </row>
    <row r="2298" spans="1:8">
      <c r="A2298" s="44" t="s">
        <v>992</v>
      </c>
      <c r="B2298" s="44" t="s">
        <v>137</v>
      </c>
      <c r="C2298" s="45">
        <v>46159</v>
      </c>
      <c r="D2298" s="47">
        <v>4889</v>
      </c>
      <c r="E2298" s="180">
        <v>4.66</v>
      </c>
      <c r="F2298" s="47">
        <v>0</v>
      </c>
      <c r="G2298" s="180">
        <v>-1</v>
      </c>
      <c r="H2298" s="47">
        <v>863</v>
      </c>
    </row>
    <row r="2299" spans="1:8">
      <c r="A2299" s="44" t="s">
        <v>992</v>
      </c>
      <c r="B2299" s="44" t="s">
        <v>137</v>
      </c>
      <c r="C2299" s="45">
        <v>46166</v>
      </c>
      <c r="D2299" s="47">
        <v>4897</v>
      </c>
      <c r="E2299" s="180">
        <v>2.99</v>
      </c>
      <c r="F2299" s="47">
        <v>0</v>
      </c>
      <c r="G2299" s="180">
        <v>-1</v>
      </c>
      <c r="H2299" s="47">
        <v>1228</v>
      </c>
    </row>
    <row r="2300" spans="1:8">
      <c r="A2300" s="44" t="s">
        <v>992</v>
      </c>
      <c r="B2300" s="44" t="s">
        <v>137</v>
      </c>
      <c r="C2300" s="45">
        <v>46173</v>
      </c>
      <c r="D2300" s="47">
        <v>4891</v>
      </c>
      <c r="E2300" s="180">
        <v>5.83</v>
      </c>
      <c r="F2300" s="47">
        <v>0</v>
      </c>
      <c r="G2300" s="180">
        <v>-1</v>
      </c>
      <c r="H2300" s="47">
        <v>716</v>
      </c>
    </row>
    <row r="2301" spans="1:8">
      <c r="A2301" s="44" t="s">
        <v>992</v>
      </c>
      <c r="B2301" s="44" t="s">
        <v>137</v>
      </c>
      <c r="C2301" s="45">
        <v>46180</v>
      </c>
      <c r="D2301" s="47">
        <v>4904</v>
      </c>
      <c r="E2301" s="180">
        <v>6.85</v>
      </c>
      <c r="F2301" s="47">
        <v>0</v>
      </c>
      <c r="G2301" s="180">
        <v>-1</v>
      </c>
      <c r="H2301" s="47">
        <v>625</v>
      </c>
    </row>
    <row r="2302" spans="1:8">
      <c r="A2302" s="44" t="s">
        <v>992</v>
      </c>
      <c r="B2302" s="44" t="s">
        <v>137</v>
      </c>
      <c r="C2302" s="45">
        <v>46187</v>
      </c>
      <c r="D2302" s="47">
        <v>4900</v>
      </c>
      <c r="E2302" s="180">
        <v>2.11</v>
      </c>
      <c r="F2302" s="47">
        <v>0</v>
      </c>
      <c r="G2302" s="180">
        <v>-1</v>
      </c>
      <c r="H2302" s="47">
        <v>1576</v>
      </c>
    </row>
    <row r="2303" spans="1:8">
      <c r="A2303" s="44" t="s">
        <v>992</v>
      </c>
      <c r="B2303" s="44" t="s">
        <v>1010</v>
      </c>
      <c r="C2303" s="45">
        <v>46103</v>
      </c>
      <c r="D2303" s="47">
        <v>0</v>
      </c>
      <c r="E2303" s="181"/>
      <c r="F2303" s="47">
        <v>0</v>
      </c>
      <c r="G2303" s="181"/>
      <c r="H2303" s="47">
        <v>0</v>
      </c>
    </row>
    <row r="2304" spans="1:8">
      <c r="A2304" s="44" t="s">
        <v>992</v>
      </c>
      <c r="B2304" s="44" t="s">
        <v>1010</v>
      </c>
      <c r="C2304" s="45">
        <v>46110</v>
      </c>
      <c r="D2304" s="47">
        <v>0</v>
      </c>
      <c r="E2304" s="181"/>
      <c r="F2304" s="47">
        <v>0</v>
      </c>
      <c r="G2304" s="181"/>
      <c r="H2304" s="47">
        <v>0</v>
      </c>
    </row>
    <row r="2305" spans="1:8">
      <c r="A2305" s="44" t="s">
        <v>992</v>
      </c>
      <c r="B2305" s="44" t="s">
        <v>1010</v>
      </c>
      <c r="C2305" s="45">
        <v>46117</v>
      </c>
      <c r="D2305" s="47">
        <v>0</v>
      </c>
      <c r="E2305" s="181"/>
      <c r="F2305" s="47">
        <v>0</v>
      </c>
      <c r="G2305" s="181"/>
      <c r="H2305" s="47">
        <v>0</v>
      </c>
    </row>
    <row r="2306" spans="1:8">
      <c r="A2306" s="44" t="s">
        <v>992</v>
      </c>
      <c r="B2306" s="44" t="s">
        <v>1010</v>
      </c>
      <c r="C2306" s="45">
        <v>46124</v>
      </c>
      <c r="D2306" s="47">
        <v>0</v>
      </c>
      <c r="E2306" s="181"/>
      <c r="F2306" s="47">
        <v>0</v>
      </c>
      <c r="G2306" s="181"/>
      <c r="H2306" s="47">
        <v>0</v>
      </c>
    </row>
    <row r="2307" spans="1:8">
      <c r="A2307" s="44" t="s">
        <v>992</v>
      </c>
      <c r="B2307" s="44" t="s">
        <v>1010</v>
      </c>
      <c r="C2307" s="45">
        <v>46131</v>
      </c>
      <c r="D2307" s="47">
        <v>0</v>
      </c>
      <c r="E2307" s="181"/>
      <c r="F2307" s="47">
        <v>0</v>
      </c>
      <c r="G2307" s="181"/>
      <c r="H2307" s="47">
        <v>0</v>
      </c>
    </row>
    <row r="2308" spans="1:8">
      <c r="A2308" s="44" t="s">
        <v>992</v>
      </c>
      <c r="B2308" s="44" t="s">
        <v>1010</v>
      </c>
      <c r="C2308" s="45">
        <v>46138</v>
      </c>
      <c r="D2308" s="47">
        <v>0</v>
      </c>
      <c r="E2308" s="181"/>
      <c r="F2308" s="47">
        <v>0</v>
      </c>
      <c r="G2308" s="181"/>
      <c r="H2308" s="47">
        <v>0</v>
      </c>
    </row>
    <row r="2309" spans="1:8">
      <c r="A2309" s="44" t="s">
        <v>992</v>
      </c>
      <c r="B2309" s="44" t="s">
        <v>1010</v>
      </c>
      <c r="C2309" s="45">
        <v>46145</v>
      </c>
      <c r="D2309" s="47">
        <v>0</v>
      </c>
      <c r="E2309" s="181"/>
      <c r="F2309" s="47">
        <v>0</v>
      </c>
      <c r="G2309" s="181"/>
      <c r="H2309" s="47">
        <v>0</v>
      </c>
    </row>
    <row r="2310" spans="1:8">
      <c r="A2310" s="44" t="s">
        <v>992</v>
      </c>
      <c r="B2310" s="44" t="s">
        <v>1010</v>
      </c>
      <c r="C2310" s="45">
        <v>46152</v>
      </c>
      <c r="D2310" s="47">
        <v>0</v>
      </c>
      <c r="E2310" s="181"/>
      <c r="F2310" s="47">
        <v>0</v>
      </c>
      <c r="G2310" s="181"/>
      <c r="H2310" s="47">
        <v>0</v>
      </c>
    </row>
    <row r="2311" spans="1:8">
      <c r="A2311" s="44" t="s">
        <v>992</v>
      </c>
      <c r="B2311" s="44" t="s">
        <v>1010</v>
      </c>
      <c r="C2311" s="45">
        <v>46159</v>
      </c>
      <c r="D2311" s="47">
        <v>0</v>
      </c>
      <c r="E2311" s="181"/>
      <c r="F2311" s="47">
        <v>0</v>
      </c>
      <c r="G2311" s="181"/>
      <c r="H2311" s="47">
        <v>0</v>
      </c>
    </row>
    <row r="2312" spans="1:8">
      <c r="A2312" s="44" t="s">
        <v>992</v>
      </c>
      <c r="B2312" s="44" t="s">
        <v>1010</v>
      </c>
      <c r="C2312" s="45">
        <v>46166</v>
      </c>
      <c r="D2312" s="47">
        <v>0</v>
      </c>
      <c r="E2312" s="181"/>
      <c r="F2312" s="47">
        <v>0</v>
      </c>
      <c r="G2312" s="181"/>
      <c r="H2312" s="47">
        <v>0</v>
      </c>
    </row>
    <row r="2313" spans="1:8">
      <c r="A2313" s="44" t="s">
        <v>992</v>
      </c>
      <c r="B2313" s="44" t="s">
        <v>1010</v>
      </c>
      <c r="C2313" s="45">
        <v>46173</v>
      </c>
      <c r="D2313" s="47">
        <v>0</v>
      </c>
      <c r="E2313" s="181"/>
      <c r="F2313" s="49">
        <v>0</v>
      </c>
      <c r="G2313" s="181"/>
      <c r="H2313" s="47">
        <v>0</v>
      </c>
    </row>
    <row r="2314" spans="1:8">
      <c r="A2314" s="44" t="s">
        <v>992</v>
      </c>
      <c r="B2314" s="44" t="s">
        <v>1010</v>
      </c>
      <c r="C2314" s="45">
        <v>46180</v>
      </c>
      <c r="D2314" s="47">
        <v>0</v>
      </c>
      <c r="E2314" s="181"/>
      <c r="F2314" s="49">
        <v>0</v>
      </c>
      <c r="G2314" s="181"/>
      <c r="H2314" s="47">
        <v>0</v>
      </c>
    </row>
    <row r="2315" spans="1:8">
      <c r="A2315" s="44" t="s">
        <v>992</v>
      </c>
      <c r="B2315" s="44" t="s">
        <v>1010</v>
      </c>
      <c r="C2315" s="45">
        <v>46187</v>
      </c>
      <c r="D2315" s="47">
        <v>0</v>
      </c>
      <c r="E2315" s="181"/>
      <c r="F2315" s="49">
        <v>0</v>
      </c>
      <c r="G2315" s="181"/>
      <c r="H2315" s="47">
        <v>0</v>
      </c>
    </row>
    <row r="2316" spans="1:8">
      <c r="A2316" s="44" t="s">
        <v>992</v>
      </c>
      <c r="B2316" s="44" t="s">
        <v>59</v>
      </c>
      <c r="C2316" s="45">
        <v>46103</v>
      </c>
      <c r="D2316" s="47">
        <v>2908</v>
      </c>
      <c r="E2316" s="181"/>
      <c r="F2316" s="47">
        <v>0</v>
      </c>
      <c r="G2316" s="181"/>
      <c r="H2316" s="47">
        <v>0</v>
      </c>
    </row>
    <row r="2317" spans="1:8">
      <c r="A2317" s="44" t="s">
        <v>992</v>
      </c>
      <c r="B2317" s="44" t="s">
        <v>59</v>
      </c>
      <c r="C2317" s="45">
        <v>46110</v>
      </c>
      <c r="D2317" s="47">
        <v>2616</v>
      </c>
      <c r="E2317" s="181"/>
      <c r="F2317" s="47">
        <v>0</v>
      </c>
      <c r="G2317" s="181"/>
      <c r="H2317" s="47">
        <v>0</v>
      </c>
    </row>
    <row r="2318" spans="1:8">
      <c r="A2318" s="44" t="s">
        <v>992</v>
      </c>
      <c r="B2318" s="44" t="s">
        <v>59</v>
      </c>
      <c r="C2318" s="45">
        <v>46117</v>
      </c>
      <c r="D2318" s="47">
        <v>2729</v>
      </c>
      <c r="E2318" s="181"/>
      <c r="F2318" s="47">
        <v>0</v>
      </c>
      <c r="G2318" s="181"/>
      <c r="H2318" s="47">
        <v>0</v>
      </c>
    </row>
    <row r="2319" spans="1:8">
      <c r="A2319" s="44" t="s">
        <v>992</v>
      </c>
      <c r="B2319" s="44" t="s">
        <v>59</v>
      </c>
      <c r="C2319" s="45">
        <v>46124</v>
      </c>
      <c r="D2319" s="47">
        <v>2910</v>
      </c>
      <c r="E2319" s="181"/>
      <c r="F2319" s="47">
        <v>0</v>
      </c>
      <c r="G2319" s="181"/>
      <c r="H2319" s="47">
        <v>0</v>
      </c>
    </row>
    <row r="2320" spans="1:8">
      <c r="A2320" s="44" t="s">
        <v>992</v>
      </c>
      <c r="B2320" s="44" t="s">
        <v>59</v>
      </c>
      <c r="C2320" s="45">
        <v>46131</v>
      </c>
      <c r="D2320" s="47">
        <v>3033</v>
      </c>
      <c r="E2320" s="181"/>
      <c r="F2320" s="47">
        <v>0</v>
      </c>
      <c r="G2320" s="181"/>
      <c r="H2320" s="47">
        <v>0</v>
      </c>
    </row>
    <row r="2321" spans="1:8">
      <c r="A2321" s="44" t="s">
        <v>992</v>
      </c>
      <c r="B2321" s="44" t="s">
        <v>59</v>
      </c>
      <c r="C2321" s="45">
        <v>46138</v>
      </c>
      <c r="D2321" s="47">
        <v>3144</v>
      </c>
      <c r="E2321" s="181"/>
      <c r="F2321" s="47">
        <v>0</v>
      </c>
      <c r="G2321" s="181"/>
      <c r="H2321" s="47">
        <v>0</v>
      </c>
    </row>
    <row r="2322" spans="1:8">
      <c r="A2322" s="44" t="s">
        <v>992</v>
      </c>
      <c r="B2322" s="44" t="s">
        <v>59</v>
      </c>
      <c r="C2322" s="45">
        <v>46145</v>
      </c>
      <c r="D2322" s="47">
        <v>3213</v>
      </c>
      <c r="E2322" s="181"/>
      <c r="F2322" s="47">
        <v>0</v>
      </c>
      <c r="G2322" s="181"/>
      <c r="H2322" s="47">
        <v>0</v>
      </c>
    </row>
    <row r="2323" spans="1:8">
      <c r="A2323" s="44" t="s">
        <v>992</v>
      </c>
      <c r="B2323" s="44" t="s">
        <v>59</v>
      </c>
      <c r="C2323" s="45">
        <v>46152</v>
      </c>
      <c r="D2323" s="47">
        <v>3252</v>
      </c>
      <c r="E2323" s="181"/>
      <c r="F2323" s="47">
        <v>0</v>
      </c>
      <c r="G2323" s="181"/>
      <c r="H2323" s="47">
        <v>0</v>
      </c>
    </row>
    <row r="2324" spans="1:8">
      <c r="A2324" s="44" t="s">
        <v>992</v>
      </c>
      <c r="B2324" s="44" t="s">
        <v>59</v>
      </c>
      <c r="C2324" s="45">
        <v>46159</v>
      </c>
      <c r="D2324" s="47">
        <v>3355</v>
      </c>
      <c r="E2324" s="181"/>
      <c r="F2324" s="47">
        <v>0</v>
      </c>
      <c r="G2324" s="181"/>
      <c r="H2324" s="47">
        <v>0</v>
      </c>
    </row>
    <row r="2325" spans="1:8">
      <c r="A2325" s="44" t="s">
        <v>992</v>
      </c>
      <c r="B2325" s="44" t="s">
        <v>59</v>
      </c>
      <c r="C2325" s="45">
        <v>46166</v>
      </c>
      <c r="D2325" s="47">
        <v>3414</v>
      </c>
      <c r="E2325" s="181"/>
      <c r="F2325" s="47">
        <v>0</v>
      </c>
      <c r="G2325" s="181"/>
      <c r="H2325" s="47">
        <v>0</v>
      </c>
    </row>
    <row r="2326" spans="1:8">
      <c r="A2326" s="44" t="s">
        <v>992</v>
      </c>
      <c r="B2326" s="44" t="s">
        <v>59</v>
      </c>
      <c r="C2326" s="45">
        <v>46173</v>
      </c>
      <c r="D2326" s="47">
        <v>3464</v>
      </c>
      <c r="E2326" s="181"/>
      <c r="F2326" s="49">
        <v>0</v>
      </c>
      <c r="G2326" s="181"/>
      <c r="H2326" s="47">
        <v>0</v>
      </c>
    </row>
    <row r="2327" spans="1:8">
      <c r="A2327" s="44" t="s">
        <v>992</v>
      </c>
      <c r="B2327" s="44" t="s">
        <v>59</v>
      </c>
      <c r="C2327" s="45">
        <v>46180</v>
      </c>
      <c r="D2327" s="47">
        <v>3518</v>
      </c>
      <c r="E2327" s="181"/>
      <c r="F2327" s="49">
        <v>0</v>
      </c>
      <c r="G2327" s="181"/>
      <c r="H2327" s="47">
        <v>0</v>
      </c>
    </row>
    <row r="2328" spans="1:8">
      <c r="A2328" s="44" t="s">
        <v>992</v>
      </c>
      <c r="B2328" s="44" t="s">
        <v>59</v>
      </c>
      <c r="C2328" s="45">
        <v>46187</v>
      </c>
      <c r="D2328" s="47">
        <v>3548</v>
      </c>
      <c r="E2328" s="181"/>
      <c r="F2328" s="49">
        <v>0</v>
      </c>
      <c r="G2328" s="181"/>
      <c r="H2328" s="47">
        <v>0</v>
      </c>
    </row>
    <row r="2329" spans="1:8">
      <c r="A2329" s="44" t="s">
        <v>992</v>
      </c>
      <c r="B2329" s="44" t="s">
        <v>172</v>
      </c>
      <c r="C2329" s="45">
        <v>46103</v>
      </c>
      <c r="D2329" s="47">
        <v>767</v>
      </c>
      <c r="E2329" s="180">
        <v>0.99</v>
      </c>
      <c r="F2329" s="47">
        <v>0</v>
      </c>
      <c r="G2329" s="180">
        <v>-1</v>
      </c>
      <c r="H2329" s="47">
        <v>386</v>
      </c>
    </row>
    <row r="2330" spans="1:8">
      <c r="A2330" s="44" t="s">
        <v>992</v>
      </c>
      <c r="B2330" s="44" t="s">
        <v>172</v>
      </c>
      <c r="C2330" s="45">
        <v>46110</v>
      </c>
      <c r="D2330" s="47">
        <v>760</v>
      </c>
      <c r="E2330" s="180">
        <v>0.71</v>
      </c>
      <c r="F2330" s="47">
        <v>0</v>
      </c>
      <c r="G2330" s="180">
        <v>-1</v>
      </c>
      <c r="H2330" s="47">
        <v>444</v>
      </c>
    </row>
    <row r="2331" spans="1:8">
      <c r="A2331" s="44" t="s">
        <v>992</v>
      </c>
      <c r="B2331" s="44" t="s">
        <v>172</v>
      </c>
      <c r="C2331" s="45">
        <v>46117</v>
      </c>
      <c r="D2331" s="47">
        <v>763</v>
      </c>
      <c r="E2331" s="180">
        <v>0.49</v>
      </c>
      <c r="F2331" s="47">
        <v>0</v>
      </c>
      <c r="G2331" s="180">
        <v>-1</v>
      </c>
      <c r="H2331" s="47">
        <v>511</v>
      </c>
    </row>
    <row r="2332" spans="1:8">
      <c r="A2332" s="44" t="s">
        <v>992</v>
      </c>
      <c r="B2332" s="44" t="s">
        <v>172</v>
      </c>
      <c r="C2332" s="45">
        <v>46124</v>
      </c>
      <c r="D2332" s="47">
        <v>754</v>
      </c>
      <c r="E2332" s="180">
        <v>0.31</v>
      </c>
      <c r="F2332" s="47">
        <v>0</v>
      </c>
      <c r="G2332" s="180">
        <v>-1</v>
      </c>
      <c r="H2332" s="47">
        <v>575</v>
      </c>
    </row>
    <row r="2333" spans="1:8">
      <c r="A2333" s="44" t="s">
        <v>992</v>
      </c>
      <c r="B2333" s="44" t="s">
        <v>172</v>
      </c>
      <c r="C2333" s="45">
        <v>46131</v>
      </c>
      <c r="D2333" s="47">
        <v>744</v>
      </c>
      <c r="E2333" s="180">
        <v>0.14000000000000001</v>
      </c>
      <c r="F2333" s="47">
        <v>0</v>
      </c>
      <c r="G2333" s="180">
        <v>-1</v>
      </c>
      <c r="H2333" s="47">
        <v>653</v>
      </c>
    </row>
    <row r="2334" spans="1:8">
      <c r="A2334" s="44" t="s">
        <v>992</v>
      </c>
      <c r="B2334" s="44" t="s">
        <v>172</v>
      </c>
      <c r="C2334" s="45">
        <v>46138</v>
      </c>
      <c r="D2334" s="47">
        <v>752</v>
      </c>
      <c r="E2334" s="180">
        <v>0.33</v>
      </c>
      <c r="F2334" s="47">
        <v>0</v>
      </c>
      <c r="G2334" s="180">
        <v>-1</v>
      </c>
      <c r="H2334" s="47">
        <v>565</v>
      </c>
    </row>
    <row r="2335" spans="1:8">
      <c r="A2335" s="44" t="s">
        <v>992</v>
      </c>
      <c r="B2335" s="44" t="s">
        <v>172</v>
      </c>
      <c r="C2335" s="45">
        <v>46145</v>
      </c>
      <c r="D2335" s="47">
        <v>761</v>
      </c>
      <c r="E2335" s="180">
        <v>0.26</v>
      </c>
      <c r="F2335" s="47">
        <v>0</v>
      </c>
      <c r="G2335" s="180">
        <v>-1</v>
      </c>
      <c r="H2335" s="47">
        <v>603</v>
      </c>
    </row>
    <row r="2336" spans="1:8">
      <c r="A2336" s="44" t="s">
        <v>992</v>
      </c>
      <c r="B2336" s="44" t="s">
        <v>172</v>
      </c>
      <c r="C2336" s="45">
        <v>46152</v>
      </c>
      <c r="D2336" s="47">
        <v>735</v>
      </c>
      <c r="E2336" s="180">
        <v>0.13</v>
      </c>
      <c r="F2336" s="47">
        <v>0</v>
      </c>
      <c r="G2336" s="180">
        <v>-1</v>
      </c>
      <c r="H2336" s="47">
        <v>652</v>
      </c>
    </row>
    <row r="2337" spans="1:8">
      <c r="A2337" s="44" t="s">
        <v>992</v>
      </c>
      <c r="B2337" s="44" t="s">
        <v>172</v>
      </c>
      <c r="C2337" s="45">
        <v>46159</v>
      </c>
      <c r="D2337" s="47">
        <v>745</v>
      </c>
      <c r="E2337" s="180">
        <v>0.05</v>
      </c>
      <c r="F2337" s="47">
        <v>0</v>
      </c>
      <c r="G2337" s="180">
        <v>-1</v>
      </c>
      <c r="H2337" s="47">
        <v>708</v>
      </c>
    </row>
    <row r="2338" spans="1:8">
      <c r="A2338" s="44" t="s">
        <v>992</v>
      </c>
      <c r="B2338" s="44" t="s">
        <v>172</v>
      </c>
      <c r="C2338" s="45">
        <v>46166</v>
      </c>
      <c r="D2338" s="47">
        <v>749</v>
      </c>
      <c r="E2338" s="180">
        <v>0.01</v>
      </c>
      <c r="F2338" s="47">
        <v>0</v>
      </c>
      <c r="G2338" s="180">
        <v>-1</v>
      </c>
      <c r="H2338" s="47">
        <v>744</v>
      </c>
    </row>
    <row r="2339" spans="1:8">
      <c r="A2339" s="44" t="s">
        <v>992</v>
      </c>
      <c r="B2339" s="44" t="s">
        <v>172</v>
      </c>
      <c r="C2339" s="45">
        <v>46173</v>
      </c>
      <c r="D2339" s="47">
        <v>764</v>
      </c>
      <c r="E2339" s="180">
        <v>0.14000000000000001</v>
      </c>
      <c r="F2339" s="47">
        <v>0</v>
      </c>
      <c r="G2339" s="180">
        <v>-1</v>
      </c>
      <c r="H2339" s="47">
        <v>671</v>
      </c>
    </row>
    <row r="2340" spans="1:8">
      <c r="A2340" s="44" t="s">
        <v>992</v>
      </c>
      <c r="B2340" s="44" t="s">
        <v>172</v>
      </c>
      <c r="C2340" s="45">
        <v>46180</v>
      </c>
      <c r="D2340" s="47">
        <v>829</v>
      </c>
      <c r="E2340" s="180">
        <v>-0.15</v>
      </c>
      <c r="F2340" s="47">
        <v>0</v>
      </c>
      <c r="G2340" s="180">
        <v>-1</v>
      </c>
      <c r="H2340" s="47">
        <v>975</v>
      </c>
    </row>
    <row r="2341" spans="1:8">
      <c r="A2341" s="44" t="s">
        <v>992</v>
      </c>
      <c r="B2341" s="44" t="s">
        <v>172</v>
      </c>
      <c r="C2341" s="45">
        <v>46187</v>
      </c>
      <c r="D2341" s="47">
        <v>1253</v>
      </c>
      <c r="E2341" s="180">
        <v>0.35</v>
      </c>
      <c r="F2341" s="47">
        <v>0</v>
      </c>
      <c r="G2341" s="180">
        <v>-1</v>
      </c>
      <c r="H2341" s="47">
        <v>925</v>
      </c>
    </row>
    <row r="2342" spans="1:8">
      <c r="A2342" s="44" t="s">
        <v>992</v>
      </c>
      <c r="B2342" s="44" t="s">
        <v>530</v>
      </c>
      <c r="C2342" s="45">
        <v>46103</v>
      </c>
      <c r="D2342" s="47">
        <v>7708</v>
      </c>
      <c r="E2342" s="180">
        <v>2.0299999999999998</v>
      </c>
      <c r="F2342" s="49">
        <v>0</v>
      </c>
      <c r="G2342" s="180">
        <v>-1</v>
      </c>
      <c r="H2342" s="47">
        <v>2547</v>
      </c>
    </row>
    <row r="2343" spans="1:8">
      <c r="A2343" s="44" t="s">
        <v>992</v>
      </c>
      <c r="B2343" s="44" t="s">
        <v>530</v>
      </c>
      <c r="C2343" s="45">
        <v>46110</v>
      </c>
      <c r="D2343" s="47">
        <v>7681</v>
      </c>
      <c r="E2343" s="180">
        <v>1.77</v>
      </c>
      <c r="F2343" s="49">
        <v>0</v>
      </c>
      <c r="G2343" s="180">
        <v>-1</v>
      </c>
      <c r="H2343" s="47">
        <v>2775</v>
      </c>
    </row>
    <row r="2344" spans="1:8">
      <c r="A2344" s="44" t="s">
        <v>992</v>
      </c>
      <c r="B2344" s="44" t="s">
        <v>530</v>
      </c>
      <c r="C2344" s="45">
        <v>46117</v>
      </c>
      <c r="D2344" s="47">
        <v>7636</v>
      </c>
      <c r="E2344" s="180">
        <v>3.01</v>
      </c>
      <c r="F2344" s="49">
        <v>0</v>
      </c>
      <c r="G2344" s="180">
        <v>-1</v>
      </c>
      <c r="H2344" s="47">
        <v>1906</v>
      </c>
    </row>
    <row r="2345" spans="1:8">
      <c r="A2345" s="44" t="s">
        <v>992</v>
      </c>
      <c r="B2345" s="44" t="s">
        <v>530</v>
      </c>
      <c r="C2345" s="45">
        <v>46124</v>
      </c>
      <c r="D2345" s="47">
        <v>7660</v>
      </c>
      <c r="E2345" s="180">
        <v>3.14</v>
      </c>
      <c r="F2345" s="49">
        <v>0</v>
      </c>
      <c r="G2345" s="180">
        <v>-1</v>
      </c>
      <c r="H2345" s="47">
        <v>1850</v>
      </c>
    </row>
    <row r="2346" spans="1:8">
      <c r="A2346" s="44" t="s">
        <v>992</v>
      </c>
      <c r="B2346" s="44" t="s">
        <v>530</v>
      </c>
      <c r="C2346" s="45">
        <v>46131</v>
      </c>
      <c r="D2346" s="47">
        <v>7685</v>
      </c>
      <c r="E2346" s="180">
        <v>4.26</v>
      </c>
      <c r="F2346" s="49">
        <v>0</v>
      </c>
      <c r="G2346" s="180">
        <v>-1</v>
      </c>
      <c r="H2346" s="47">
        <v>1461</v>
      </c>
    </row>
    <row r="2347" spans="1:8">
      <c r="A2347" s="44" t="s">
        <v>992</v>
      </c>
      <c r="B2347" s="44" t="s">
        <v>530</v>
      </c>
      <c r="C2347" s="45">
        <v>46138</v>
      </c>
      <c r="D2347" s="47">
        <v>7744</v>
      </c>
      <c r="E2347" s="180">
        <v>3.63</v>
      </c>
      <c r="F2347" s="49">
        <v>0</v>
      </c>
      <c r="G2347" s="180">
        <v>-1</v>
      </c>
      <c r="H2347" s="47">
        <v>1673</v>
      </c>
    </row>
    <row r="2348" spans="1:8">
      <c r="A2348" s="44" t="s">
        <v>992</v>
      </c>
      <c r="B2348" s="44" t="s">
        <v>530</v>
      </c>
      <c r="C2348" s="45">
        <v>46145</v>
      </c>
      <c r="D2348" s="47">
        <v>7721</v>
      </c>
      <c r="E2348" s="180">
        <v>1.88</v>
      </c>
      <c r="F2348" s="49">
        <v>0</v>
      </c>
      <c r="G2348" s="180">
        <v>-1</v>
      </c>
      <c r="H2348" s="47">
        <v>2679</v>
      </c>
    </row>
    <row r="2349" spans="1:8">
      <c r="A2349" s="44" t="s">
        <v>992</v>
      </c>
      <c r="B2349" s="44" t="s">
        <v>530</v>
      </c>
      <c r="C2349" s="45">
        <v>46152</v>
      </c>
      <c r="D2349" s="47">
        <v>7697</v>
      </c>
      <c r="E2349" s="180">
        <v>1.73</v>
      </c>
      <c r="F2349" s="49">
        <v>0</v>
      </c>
      <c r="G2349" s="180">
        <v>-1</v>
      </c>
      <c r="H2349" s="47">
        <v>2817</v>
      </c>
    </row>
    <row r="2350" spans="1:8">
      <c r="A2350" s="44" t="s">
        <v>992</v>
      </c>
      <c r="B2350" s="44" t="s">
        <v>530</v>
      </c>
      <c r="C2350" s="45">
        <v>46159</v>
      </c>
      <c r="D2350" s="47">
        <v>7654</v>
      </c>
      <c r="E2350" s="180">
        <v>1.34</v>
      </c>
      <c r="F2350" s="49">
        <v>0</v>
      </c>
      <c r="G2350" s="180">
        <v>-1</v>
      </c>
      <c r="H2350" s="47">
        <v>3277</v>
      </c>
    </row>
    <row r="2351" spans="1:8">
      <c r="A2351" s="44" t="s">
        <v>992</v>
      </c>
      <c r="B2351" s="44" t="s">
        <v>530</v>
      </c>
      <c r="C2351" s="45">
        <v>46166</v>
      </c>
      <c r="D2351" s="47">
        <v>7611</v>
      </c>
      <c r="E2351" s="180">
        <v>0.81</v>
      </c>
      <c r="F2351" s="49">
        <v>0</v>
      </c>
      <c r="G2351" s="180">
        <v>-1</v>
      </c>
      <c r="H2351" s="47">
        <v>4209</v>
      </c>
    </row>
    <row r="2352" spans="1:8">
      <c r="A2352" s="44" t="s">
        <v>992</v>
      </c>
      <c r="B2352" s="44" t="s">
        <v>530</v>
      </c>
      <c r="C2352" s="45">
        <v>46173</v>
      </c>
      <c r="D2352" s="47">
        <v>7375</v>
      </c>
      <c r="E2352" s="180">
        <v>0.77</v>
      </c>
      <c r="F2352" s="49">
        <v>0</v>
      </c>
      <c r="G2352" s="180">
        <v>-1</v>
      </c>
      <c r="H2352" s="47">
        <v>4157</v>
      </c>
    </row>
    <row r="2353" spans="1:8">
      <c r="A2353" s="44" t="s">
        <v>992</v>
      </c>
      <c r="B2353" s="44" t="s">
        <v>530</v>
      </c>
      <c r="C2353" s="45">
        <v>46180</v>
      </c>
      <c r="D2353" s="47">
        <v>7256</v>
      </c>
      <c r="E2353" s="180">
        <v>0.71</v>
      </c>
      <c r="F2353" s="49">
        <v>0</v>
      </c>
      <c r="G2353" s="180">
        <v>-1</v>
      </c>
      <c r="H2353" s="47">
        <v>4235</v>
      </c>
    </row>
    <row r="2354" spans="1:8">
      <c r="A2354" s="44" t="s">
        <v>992</v>
      </c>
      <c r="B2354" s="44" t="s">
        <v>530</v>
      </c>
      <c r="C2354" s="45">
        <v>46187</v>
      </c>
      <c r="D2354" s="47">
        <v>7303</v>
      </c>
      <c r="E2354" s="180">
        <v>0.7</v>
      </c>
      <c r="F2354" s="49">
        <v>0</v>
      </c>
      <c r="G2354" s="180">
        <v>-1</v>
      </c>
      <c r="H2354" s="47">
        <v>4286</v>
      </c>
    </row>
    <row r="2355" spans="1:8">
      <c r="A2355" s="44" t="s">
        <v>992</v>
      </c>
      <c r="B2355" s="44" t="s">
        <v>125</v>
      </c>
      <c r="C2355" s="45">
        <v>46103</v>
      </c>
      <c r="D2355" s="47">
        <v>4788</v>
      </c>
      <c r="E2355" s="180">
        <v>0.33</v>
      </c>
      <c r="F2355" s="47">
        <v>0</v>
      </c>
      <c r="G2355" s="180">
        <v>-1</v>
      </c>
      <c r="H2355" s="47">
        <v>3589</v>
      </c>
    </row>
    <row r="2356" spans="1:8">
      <c r="A2356" s="44" t="s">
        <v>992</v>
      </c>
      <c r="B2356" s="44" t="s">
        <v>125</v>
      </c>
      <c r="C2356" s="45">
        <v>46110</v>
      </c>
      <c r="D2356" s="47">
        <v>4012</v>
      </c>
      <c r="E2356" s="180">
        <v>0.2</v>
      </c>
      <c r="F2356" s="47">
        <v>0</v>
      </c>
      <c r="G2356" s="180">
        <v>-1</v>
      </c>
      <c r="H2356" s="47">
        <v>3353</v>
      </c>
    </row>
    <row r="2357" spans="1:8">
      <c r="A2357" s="44" t="s">
        <v>992</v>
      </c>
      <c r="B2357" s="44" t="s">
        <v>125</v>
      </c>
      <c r="C2357" s="45">
        <v>46117</v>
      </c>
      <c r="D2357" s="47">
        <v>4034</v>
      </c>
      <c r="E2357" s="180">
        <v>0.19</v>
      </c>
      <c r="F2357" s="47">
        <v>0</v>
      </c>
      <c r="G2357" s="180">
        <v>-1</v>
      </c>
      <c r="H2357" s="47">
        <v>3402</v>
      </c>
    </row>
    <row r="2358" spans="1:8">
      <c r="A2358" s="44" t="s">
        <v>992</v>
      </c>
      <c r="B2358" s="44" t="s">
        <v>125</v>
      </c>
      <c r="C2358" s="45">
        <v>46124</v>
      </c>
      <c r="D2358" s="47">
        <v>4031</v>
      </c>
      <c r="E2358" s="180">
        <v>0.25</v>
      </c>
      <c r="F2358" s="47">
        <v>0</v>
      </c>
      <c r="G2358" s="180">
        <v>-1</v>
      </c>
      <c r="H2358" s="47">
        <v>3231</v>
      </c>
    </row>
    <row r="2359" spans="1:8">
      <c r="A2359" s="44" t="s">
        <v>992</v>
      </c>
      <c r="B2359" s="44" t="s">
        <v>125</v>
      </c>
      <c r="C2359" s="45">
        <v>46131</v>
      </c>
      <c r="D2359" s="47">
        <v>4030</v>
      </c>
      <c r="E2359" s="180">
        <v>0.12</v>
      </c>
      <c r="F2359" s="47">
        <v>0</v>
      </c>
      <c r="G2359" s="180">
        <v>-1</v>
      </c>
      <c r="H2359" s="47">
        <v>3584</v>
      </c>
    </row>
    <row r="2360" spans="1:8">
      <c r="A2360" s="44" t="s">
        <v>992</v>
      </c>
      <c r="B2360" s="44" t="s">
        <v>125</v>
      </c>
      <c r="C2360" s="45">
        <v>46138</v>
      </c>
      <c r="D2360" s="47">
        <v>4032</v>
      </c>
      <c r="E2360" s="180">
        <v>0.16</v>
      </c>
      <c r="F2360" s="47">
        <v>0</v>
      </c>
      <c r="G2360" s="180">
        <v>-1</v>
      </c>
      <c r="H2360" s="47">
        <v>3491</v>
      </c>
    </row>
    <row r="2361" spans="1:8">
      <c r="A2361" s="44" t="s">
        <v>992</v>
      </c>
      <c r="B2361" s="44" t="s">
        <v>125</v>
      </c>
      <c r="C2361" s="45">
        <v>46145</v>
      </c>
      <c r="D2361" s="47">
        <v>4035</v>
      </c>
      <c r="E2361" s="180">
        <v>0.15</v>
      </c>
      <c r="F2361" s="47">
        <v>0</v>
      </c>
      <c r="G2361" s="180">
        <v>-1</v>
      </c>
      <c r="H2361" s="47">
        <v>3523</v>
      </c>
    </row>
    <row r="2362" spans="1:8">
      <c r="A2362" s="44" t="s">
        <v>992</v>
      </c>
      <c r="B2362" s="44" t="s">
        <v>125</v>
      </c>
      <c r="C2362" s="45">
        <v>46152</v>
      </c>
      <c r="D2362" s="47">
        <v>4036</v>
      </c>
      <c r="E2362" s="180">
        <v>0.19</v>
      </c>
      <c r="F2362" s="47">
        <v>0</v>
      </c>
      <c r="G2362" s="180">
        <v>-1</v>
      </c>
      <c r="H2362" s="47">
        <v>3382</v>
      </c>
    </row>
    <row r="2363" spans="1:8">
      <c r="A2363" s="44" t="s">
        <v>992</v>
      </c>
      <c r="B2363" s="44" t="s">
        <v>125</v>
      </c>
      <c r="C2363" s="45">
        <v>46159</v>
      </c>
      <c r="D2363" s="47">
        <v>3998</v>
      </c>
      <c r="E2363" s="180">
        <v>0.15</v>
      </c>
      <c r="F2363" s="47">
        <v>0</v>
      </c>
      <c r="G2363" s="180">
        <v>-1</v>
      </c>
      <c r="H2363" s="47">
        <v>3483</v>
      </c>
    </row>
    <row r="2364" spans="1:8">
      <c r="A2364" s="44" t="s">
        <v>992</v>
      </c>
      <c r="B2364" s="44" t="s">
        <v>125</v>
      </c>
      <c r="C2364" s="45">
        <v>46166</v>
      </c>
      <c r="D2364" s="47">
        <v>3992</v>
      </c>
      <c r="E2364" s="180">
        <v>7.0000000000000007E-2</v>
      </c>
      <c r="F2364" s="47">
        <v>0</v>
      </c>
      <c r="G2364" s="180">
        <v>-1</v>
      </c>
      <c r="H2364" s="47">
        <v>3744</v>
      </c>
    </row>
    <row r="2365" spans="1:8">
      <c r="A2365" s="44" t="s">
        <v>992</v>
      </c>
      <c r="B2365" s="44" t="s">
        <v>125</v>
      </c>
      <c r="C2365" s="45">
        <v>46173</v>
      </c>
      <c r="D2365" s="47">
        <v>3949</v>
      </c>
      <c r="E2365" s="180">
        <v>-0.03</v>
      </c>
      <c r="F2365" s="49">
        <v>0</v>
      </c>
      <c r="G2365" s="180">
        <v>-1</v>
      </c>
      <c r="H2365" s="47">
        <v>4059</v>
      </c>
    </row>
    <row r="2366" spans="1:8">
      <c r="A2366" s="44" t="s">
        <v>992</v>
      </c>
      <c r="B2366" s="44" t="s">
        <v>125</v>
      </c>
      <c r="C2366" s="45">
        <v>46180</v>
      </c>
      <c r="D2366" s="47">
        <v>3942</v>
      </c>
      <c r="E2366" s="180">
        <v>0.12</v>
      </c>
      <c r="F2366" s="49">
        <v>0</v>
      </c>
      <c r="G2366" s="180">
        <v>-1</v>
      </c>
      <c r="H2366" s="47">
        <v>3508</v>
      </c>
    </row>
    <row r="2367" spans="1:8">
      <c r="A2367" s="44" t="s">
        <v>992</v>
      </c>
      <c r="B2367" s="44" t="s">
        <v>125</v>
      </c>
      <c r="C2367" s="45">
        <v>46187</v>
      </c>
      <c r="D2367" s="47">
        <v>3940</v>
      </c>
      <c r="E2367" s="180">
        <v>0.11</v>
      </c>
      <c r="F2367" s="49">
        <v>0</v>
      </c>
      <c r="G2367" s="180">
        <v>-1</v>
      </c>
      <c r="H2367" s="47">
        <v>3558</v>
      </c>
    </row>
    <row r="2368" spans="1:8">
      <c r="A2368" s="44" t="s">
        <v>992</v>
      </c>
      <c r="B2368" s="44" t="s">
        <v>476</v>
      </c>
      <c r="C2368" s="45">
        <v>46103</v>
      </c>
      <c r="D2368" s="47">
        <v>0</v>
      </c>
      <c r="E2368" s="181"/>
      <c r="F2368" s="49">
        <v>0</v>
      </c>
      <c r="G2368" s="181"/>
      <c r="H2368" s="47">
        <v>0</v>
      </c>
    </row>
    <row r="2369" spans="1:8">
      <c r="A2369" s="44" t="s">
        <v>992</v>
      </c>
      <c r="B2369" s="44" t="s">
        <v>476</v>
      </c>
      <c r="C2369" s="45">
        <v>46110</v>
      </c>
      <c r="D2369" s="47">
        <v>0</v>
      </c>
      <c r="E2369" s="181"/>
      <c r="F2369" s="49">
        <v>0</v>
      </c>
      <c r="G2369" s="181"/>
      <c r="H2369" s="47">
        <v>0</v>
      </c>
    </row>
    <row r="2370" spans="1:8">
      <c r="A2370" s="44" t="s">
        <v>992</v>
      </c>
      <c r="B2370" s="44" t="s">
        <v>476</v>
      </c>
      <c r="C2370" s="45">
        <v>46117</v>
      </c>
      <c r="D2370" s="47">
        <v>0</v>
      </c>
      <c r="E2370" s="181"/>
      <c r="F2370" s="49">
        <v>0</v>
      </c>
      <c r="G2370" s="181"/>
      <c r="H2370" s="47">
        <v>0</v>
      </c>
    </row>
    <row r="2371" spans="1:8">
      <c r="A2371" s="44" t="s">
        <v>992</v>
      </c>
      <c r="B2371" s="44" t="s">
        <v>476</v>
      </c>
      <c r="C2371" s="45">
        <v>46124</v>
      </c>
      <c r="D2371" s="47">
        <v>0</v>
      </c>
      <c r="E2371" s="181"/>
      <c r="F2371" s="49">
        <v>0</v>
      </c>
      <c r="G2371" s="181"/>
      <c r="H2371" s="47">
        <v>0</v>
      </c>
    </row>
    <row r="2372" spans="1:8">
      <c r="A2372" s="44" t="s">
        <v>992</v>
      </c>
      <c r="B2372" s="44" t="s">
        <v>476</v>
      </c>
      <c r="C2372" s="45">
        <v>46131</v>
      </c>
      <c r="D2372" s="47">
        <v>0</v>
      </c>
      <c r="E2372" s="181"/>
      <c r="F2372" s="49">
        <v>0</v>
      </c>
      <c r="G2372" s="181"/>
      <c r="H2372" s="47">
        <v>0</v>
      </c>
    </row>
    <row r="2373" spans="1:8">
      <c r="A2373" s="44" t="s">
        <v>992</v>
      </c>
      <c r="B2373" s="44" t="s">
        <v>476</v>
      </c>
      <c r="C2373" s="45">
        <v>46138</v>
      </c>
      <c r="D2373" s="47">
        <v>0</v>
      </c>
      <c r="E2373" s="181"/>
      <c r="F2373" s="49">
        <v>0</v>
      </c>
      <c r="G2373" s="181"/>
      <c r="H2373" s="47">
        <v>0</v>
      </c>
    </row>
    <row r="2374" spans="1:8">
      <c r="A2374" s="44" t="s">
        <v>992</v>
      </c>
      <c r="B2374" s="44" t="s">
        <v>476</v>
      </c>
      <c r="C2374" s="45">
        <v>46145</v>
      </c>
      <c r="D2374" s="47">
        <v>0</v>
      </c>
      <c r="E2374" s="181"/>
      <c r="F2374" s="49">
        <v>0</v>
      </c>
      <c r="G2374" s="181"/>
      <c r="H2374" s="47">
        <v>0</v>
      </c>
    </row>
    <row r="2375" spans="1:8">
      <c r="A2375" s="44" t="s">
        <v>992</v>
      </c>
      <c r="B2375" s="44" t="s">
        <v>476</v>
      </c>
      <c r="C2375" s="45">
        <v>46152</v>
      </c>
      <c r="D2375" s="47">
        <v>0</v>
      </c>
      <c r="E2375" s="181"/>
      <c r="F2375" s="49">
        <v>0</v>
      </c>
      <c r="G2375" s="181"/>
      <c r="H2375" s="47">
        <v>0</v>
      </c>
    </row>
    <row r="2376" spans="1:8">
      <c r="A2376" s="44" t="s">
        <v>992</v>
      </c>
      <c r="B2376" s="44" t="s">
        <v>476</v>
      </c>
      <c r="C2376" s="45">
        <v>46159</v>
      </c>
      <c r="D2376" s="47">
        <v>0</v>
      </c>
      <c r="E2376" s="181"/>
      <c r="F2376" s="49">
        <v>0</v>
      </c>
      <c r="G2376" s="181"/>
      <c r="H2376" s="47">
        <v>0</v>
      </c>
    </row>
    <row r="2377" spans="1:8">
      <c r="A2377" s="44" t="s">
        <v>992</v>
      </c>
      <c r="B2377" s="44" t="s">
        <v>476</v>
      </c>
      <c r="C2377" s="45">
        <v>46166</v>
      </c>
      <c r="D2377" s="47">
        <v>0</v>
      </c>
      <c r="E2377" s="181"/>
      <c r="F2377" s="49">
        <v>0</v>
      </c>
      <c r="G2377" s="181"/>
      <c r="H2377" s="47">
        <v>0</v>
      </c>
    </row>
    <row r="2378" spans="1:8">
      <c r="A2378" s="44" t="s">
        <v>992</v>
      </c>
      <c r="B2378" s="44" t="s">
        <v>476</v>
      </c>
      <c r="C2378" s="45">
        <v>46173</v>
      </c>
      <c r="D2378" s="47">
        <v>0</v>
      </c>
      <c r="E2378" s="181"/>
      <c r="F2378" s="49">
        <v>0</v>
      </c>
      <c r="G2378" s="181"/>
      <c r="H2378" s="47">
        <v>0</v>
      </c>
    </row>
    <row r="2379" spans="1:8">
      <c r="A2379" s="44" t="s">
        <v>992</v>
      </c>
      <c r="B2379" s="44" t="s">
        <v>476</v>
      </c>
      <c r="C2379" s="45">
        <v>46180</v>
      </c>
      <c r="D2379" s="47">
        <v>0</v>
      </c>
      <c r="E2379" s="181"/>
      <c r="F2379" s="49">
        <v>0</v>
      </c>
      <c r="G2379" s="181"/>
      <c r="H2379" s="47">
        <v>0</v>
      </c>
    </row>
    <row r="2380" spans="1:8">
      <c r="A2380" s="44" t="s">
        <v>992</v>
      </c>
      <c r="B2380" s="44" t="s">
        <v>476</v>
      </c>
      <c r="C2380" s="45">
        <v>46187</v>
      </c>
      <c r="D2380" s="47">
        <v>0</v>
      </c>
      <c r="E2380" s="181"/>
      <c r="F2380" s="49">
        <v>0</v>
      </c>
      <c r="G2380" s="181"/>
      <c r="H2380" s="47">
        <v>0</v>
      </c>
    </row>
    <row r="2381" spans="1:8">
      <c r="A2381" s="44" t="s">
        <v>992</v>
      </c>
      <c r="B2381" s="44" t="s">
        <v>249</v>
      </c>
      <c r="C2381" s="45">
        <v>46103</v>
      </c>
      <c r="D2381" s="47">
        <v>4</v>
      </c>
      <c r="E2381" s="181"/>
      <c r="F2381" s="47">
        <v>0</v>
      </c>
      <c r="G2381" s="181"/>
      <c r="H2381" s="47">
        <v>0</v>
      </c>
    </row>
    <row r="2382" spans="1:8">
      <c r="A2382" s="44" t="s">
        <v>992</v>
      </c>
      <c r="B2382" s="44" t="s">
        <v>249</v>
      </c>
      <c r="C2382" s="45">
        <v>46110</v>
      </c>
      <c r="D2382" s="47">
        <v>4</v>
      </c>
      <c r="E2382" s="181"/>
      <c r="F2382" s="47">
        <v>0</v>
      </c>
      <c r="G2382" s="181"/>
      <c r="H2382" s="47">
        <v>0</v>
      </c>
    </row>
    <row r="2383" spans="1:8">
      <c r="A2383" s="44" t="s">
        <v>992</v>
      </c>
      <c r="B2383" s="44" t="s">
        <v>249</v>
      </c>
      <c r="C2383" s="45">
        <v>46117</v>
      </c>
      <c r="D2383" s="47">
        <v>4</v>
      </c>
      <c r="E2383" s="181"/>
      <c r="F2383" s="47">
        <v>0</v>
      </c>
      <c r="G2383" s="181"/>
      <c r="H2383" s="47">
        <v>0</v>
      </c>
    </row>
    <row r="2384" spans="1:8">
      <c r="A2384" s="44" t="s">
        <v>992</v>
      </c>
      <c r="B2384" s="44" t="s">
        <v>249</v>
      </c>
      <c r="C2384" s="45">
        <v>46124</v>
      </c>
      <c r="D2384" s="47">
        <v>4</v>
      </c>
      <c r="E2384" s="181"/>
      <c r="F2384" s="47">
        <v>0</v>
      </c>
      <c r="G2384" s="181"/>
      <c r="H2384" s="47">
        <v>0</v>
      </c>
    </row>
    <row r="2385" spans="1:8">
      <c r="A2385" s="44" t="s">
        <v>992</v>
      </c>
      <c r="B2385" s="44" t="s">
        <v>249</v>
      </c>
      <c r="C2385" s="45">
        <v>46131</v>
      </c>
      <c r="D2385" s="47">
        <v>4</v>
      </c>
      <c r="E2385" s="181"/>
      <c r="F2385" s="47">
        <v>0</v>
      </c>
      <c r="G2385" s="181"/>
      <c r="H2385" s="47">
        <v>0</v>
      </c>
    </row>
    <row r="2386" spans="1:8">
      <c r="A2386" s="44" t="s">
        <v>992</v>
      </c>
      <c r="B2386" s="44" t="s">
        <v>249</v>
      </c>
      <c r="C2386" s="45">
        <v>46138</v>
      </c>
      <c r="D2386" s="47">
        <v>4</v>
      </c>
      <c r="E2386" s="181"/>
      <c r="F2386" s="47">
        <v>0</v>
      </c>
      <c r="G2386" s="181"/>
      <c r="H2386" s="47">
        <v>0</v>
      </c>
    </row>
    <row r="2387" spans="1:8">
      <c r="A2387" s="44" t="s">
        <v>992</v>
      </c>
      <c r="B2387" s="44" t="s">
        <v>249</v>
      </c>
      <c r="C2387" s="45">
        <v>46145</v>
      </c>
      <c r="D2387" s="47">
        <v>3</v>
      </c>
      <c r="E2387" s="181"/>
      <c r="F2387" s="47">
        <v>0</v>
      </c>
      <c r="G2387" s="181"/>
      <c r="H2387" s="47">
        <v>0</v>
      </c>
    </row>
    <row r="2388" spans="1:8">
      <c r="A2388" s="44" t="s">
        <v>992</v>
      </c>
      <c r="B2388" s="44" t="s">
        <v>249</v>
      </c>
      <c r="C2388" s="45">
        <v>46152</v>
      </c>
      <c r="D2388" s="47">
        <v>2</v>
      </c>
      <c r="E2388" s="181"/>
      <c r="F2388" s="47">
        <v>0</v>
      </c>
      <c r="G2388" s="181"/>
      <c r="H2388" s="47">
        <v>0</v>
      </c>
    </row>
    <row r="2389" spans="1:8">
      <c r="A2389" s="44" t="s">
        <v>992</v>
      </c>
      <c r="B2389" s="44" t="s">
        <v>249</v>
      </c>
      <c r="C2389" s="45">
        <v>46159</v>
      </c>
      <c r="D2389" s="47">
        <v>2</v>
      </c>
      <c r="E2389" s="181"/>
      <c r="F2389" s="47">
        <v>0</v>
      </c>
      <c r="G2389" s="181"/>
      <c r="H2389" s="47">
        <v>0</v>
      </c>
    </row>
    <row r="2390" spans="1:8">
      <c r="A2390" s="44" t="s">
        <v>992</v>
      </c>
      <c r="B2390" s="44" t="s">
        <v>249</v>
      </c>
      <c r="C2390" s="45">
        <v>46166</v>
      </c>
      <c r="D2390" s="47">
        <v>2</v>
      </c>
      <c r="E2390" s="181"/>
      <c r="F2390" s="49">
        <v>0</v>
      </c>
      <c r="G2390" s="181"/>
      <c r="H2390" s="47">
        <v>0</v>
      </c>
    </row>
    <row r="2391" spans="1:8">
      <c r="A2391" s="44" t="s">
        <v>992</v>
      </c>
      <c r="B2391" s="44" t="s">
        <v>249</v>
      </c>
      <c r="C2391" s="45">
        <v>46173</v>
      </c>
      <c r="D2391" s="47">
        <v>18</v>
      </c>
      <c r="E2391" s="181"/>
      <c r="F2391" s="49">
        <v>0</v>
      </c>
      <c r="G2391" s="181"/>
      <c r="H2391" s="47">
        <v>0</v>
      </c>
    </row>
    <row r="2392" spans="1:8">
      <c r="A2392" s="44" t="s">
        <v>992</v>
      </c>
      <c r="B2392" s="44" t="s">
        <v>249</v>
      </c>
      <c r="C2392" s="45">
        <v>46180</v>
      </c>
      <c r="D2392" s="47">
        <v>21</v>
      </c>
      <c r="E2392" s="181"/>
      <c r="F2392" s="49">
        <v>0</v>
      </c>
      <c r="G2392" s="181"/>
      <c r="H2392" s="47">
        <v>0</v>
      </c>
    </row>
    <row r="2393" spans="1:8">
      <c r="A2393" s="44" t="s">
        <v>992</v>
      </c>
      <c r="B2393" s="44" t="s">
        <v>249</v>
      </c>
      <c r="C2393" s="45">
        <v>46187</v>
      </c>
      <c r="D2393" s="47">
        <v>21</v>
      </c>
      <c r="E2393" s="181"/>
      <c r="F2393" s="49">
        <v>0</v>
      </c>
      <c r="G2393" s="181"/>
      <c r="H2393" s="47">
        <v>0</v>
      </c>
    </row>
    <row r="2394" spans="1:8">
      <c r="A2394" s="44" t="s">
        <v>992</v>
      </c>
      <c r="B2394" s="44" t="s">
        <v>368</v>
      </c>
      <c r="C2394" s="45">
        <v>46103</v>
      </c>
      <c r="D2394" s="47">
        <v>0</v>
      </c>
      <c r="E2394" s="181"/>
      <c r="F2394" s="47">
        <v>0</v>
      </c>
      <c r="G2394" s="181"/>
      <c r="H2394" s="47">
        <v>0</v>
      </c>
    </row>
    <row r="2395" spans="1:8">
      <c r="A2395" s="44" t="s">
        <v>992</v>
      </c>
      <c r="B2395" s="44" t="s">
        <v>368</v>
      </c>
      <c r="C2395" s="45">
        <v>46110</v>
      </c>
      <c r="D2395" s="47">
        <v>0</v>
      </c>
      <c r="E2395" s="181"/>
      <c r="F2395" s="47">
        <v>0</v>
      </c>
      <c r="G2395" s="181"/>
      <c r="H2395" s="47">
        <v>0</v>
      </c>
    </row>
    <row r="2396" spans="1:8">
      <c r="A2396" s="44" t="s">
        <v>992</v>
      </c>
      <c r="B2396" s="44" t="s">
        <v>368</v>
      </c>
      <c r="C2396" s="45">
        <v>46117</v>
      </c>
      <c r="D2396" s="47">
        <v>0</v>
      </c>
      <c r="E2396" s="181"/>
      <c r="F2396" s="47">
        <v>0</v>
      </c>
      <c r="G2396" s="181"/>
      <c r="H2396" s="47">
        <v>0</v>
      </c>
    </row>
    <row r="2397" spans="1:8">
      <c r="A2397" s="44" t="s">
        <v>992</v>
      </c>
      <c r="B2397" s="44" t="s">
        <v>368</v>
      </c>
      <c r="C2397" s="45">
        <v>46124</v>
      </c>
      <c r="D2397" s="47">
        <v>0</v>
      </c>
      <c r="E2397" s="181"/>
      <c r="F2397" s="47">
        <v>0</v>
      </c>
      <c r="G2397" s="181"/>
      <c r="H2397" s="47">
        <v>0</v>
      </c>
    </row>
    <row r="2398" spans="1:8">
      <c r="A2398" s="44" t="s">
        <v>992</v>
      </c>
      <c r="B2398" s="44" t="s">
        <v>368</v>
      </c>
      <c r="C2398" s="45">
        <v>46131</v>
      </c>
      <c r="D2398" s="47">
        <v>0</v>
      </c>
      <c r="E2398" s="181"/>
      <c r="F2398" s="47">
        <v>0</v>
      </c>
      <c r="G2398" s="181"/>
      <c r="H2398" s="47">
        <v>0</v>
      </c>
    </row>
    <row r="2399" spans="1:8">
      <c r="A2399" s="44" t="s">
        <v>992</v>
      </c>
      <c r="B2399" s="44" t="s">
        <v>368</v>
      </c>
      <c r="C2399" s="45">
        <v>46138</v>
      </c>
      <c r="D2399" s="47">
        <v>0</v>
      </c>
      <c r="E2399" s="181"/>
      <c r="F2399" s="47">
        <v>0</v>
      </c>
      <c r="G2399" s="181"/>
      <c r="H2399" s="47">
        <v>0</v>
      </c>
    </row>
    <row r="2400" spans="1:8">
      <c r="A2400" s="44" t="s">
        <v>992</v>
      </c>
      <c r="B2400" s="44" t="s">
        <v>368</v>
      </c>
      <c r="C2400" s="45">
        <v>46145</v>
      </c>
      <c r="D2400" s="47">
        <v>0</v>
      </c>
      <c r="E2400" s="181"/>
      <c r="F2400" s="47">
        <v>0</v>
      </c>
      <c r="G2400" s="181"/>
      <c r="H2400" s="47">
        <v>0</v>
      </c>
    </row>
    <row r="2401" spans="1:8">
      <c r="A2401" s="44" t="s">
        <v>992</v>
      </c>
      <c r="B2401" s="44" t="s">
        <v>368</v>
      </c>
      <c r="C2401" s="45">
        <v>46152</v>
      </c>
      <c r="D2401" s="47">
        <v>0</v>
      </c>
      <c r="E2401" s="181"/>
      <c r="F2401" s="47">
        <v>0</v>
      </c>
      <c r="G2401" s="181"/>
      <c r="H2401" s="47">
        <v>0</v>
      </c>
    </row>
    <row r="2402" spans="1:8">
      <c r="A2402" s="44" t="s">
        <v>992</v>
      </c>
      <c r="B2402" s="44" t="s">
        <v>368</v>
      </c>
      <c r="C2402" s="45">
        <v>46159</v>
      </c>
      <c r="D2402" s="47">
        <v>0</v>
      </c>
      <c r="E2402" s="181"/>
      <c r="F2402" s="47">
        <v>0</v>
      </c>
      <c r="G2402" s="181"/>
      <c r="H2402" s="47">
        <v>0</v>
      </c>
    </row>
    <row r="2403" spans="1:8">
      <c r="A2403" s="44" t="s">
        <v>992</v>
      </c>
      <c r="B2403" s="44" t="s">
        <v>368</v>
      </c>
      <c r="C2403" s="45">
        <v>46166</v>
      </c>
      <c r="D2403" s="47">
        <v>0</v>
      </c>
      <c r="E2403" s="181"/>
      <c r="F2403" s="49">
        <v>0</v>
      </c>
      <c r="G2403" s="181"/>
      <c r="H2403" s="47">
        <v>0</v>
      </c>
    </row>
    <row r="2404" spans="1:8">
      <c r="A2404" s="44" t="s">
        <v>992</v>
      </c>
      <c r="B2404" s="44" t="s">
        <v>368</v>
      </c>
      <c r="C2404" s="45">
        <v>46173</v>
      </c>
      <c r="D2404" s="47">
        <v>0</v>
      </c>
      <c r="E2404" s="181"/>
      <c r="F2404" s="49">
        <v>0</v>
      </c>
      <c r="G2404" s="181"/>
      <c r="H2404" s="47">
        <v>0</v>
      </c>
    </row>
    <row r="2405" spans="1:8">
      <c r="A2405" s="44" t="s">
        <v>992</v>
      </c>
      <c r="B2405" s="44" t="s">
        <v>368</v>
      </c>
      <c r="C2405" s="45">
        <v>46180</v>
      </c>
      <c r="D2405" s="47">
        <v>0</v>
      </c>
      <c r="E2405" s="181"/>
      <c r="F2405" s="49">
        <v>0</v>
      </c>
      <c r="G2405" s="181"/>
      <c r="H2405" s="47">
        <v>0</v>
      </c>
    </row>
    <row r="2406" spans="1:8">
      <c r="A2406" s="44" t="s">
        <v>992</v>
      </c>
      <c r="B2406" s="44" t="s">
        <v>368</v>
      </c>
      <c r="C2406" s="45">
        <v>46187</v>
      </c>
      <c r="D2406" s="47">
        <v>0</v>
      </c>
      <c r="E2406" s="181"/>
      <c r="F2406" s="49">
        <v>0</v>
      </c>
      <c r="G2406" s="181"/>
      <c r="H2406" s="47">
        <v>0</v>
      </c>
    </row>
    <row r="2407" spans="1:8">
      <c r="A2407" s="44" t="s">
        <v>992</v>
      </c>
      <c r="B2407" s="44" t="s">
        <v>567</v>
      </c>
      <c r="C2407" s="45">
        <v>46103</v>
      </c>
      <c r="D2407" s="47">
        <v>9438</v>
      </c>
      <c r="E2407" s="180">
        <v>-0.49</v>
      </c>
      <c r="F2407" s="47">
        <v>0</v>
      </c>
      <c r="G2407" s="180">
        <v>-1</v>
      </c>
      <c r="H2407" s="47">
        <v>18422</v>
      </c>
    </row>
    <row r="2408" spans="1:8">
      <c r="A2408" s="44" t="s">
        <v>992</v>
      </c>
      <c r="B2408" s="44" t="s">
        <v>567</v>
      </c>
      <c r="C2408" s="45">
        <v>46110</v>
      </c>
      <c r="D2408" s="47">
        <v>9431</v>
      </c>
      <c r="E2408" s="180">
        <v>-0.43</v>
      </c>
      <c r="F2408" s="47">
        <v>0</v>
      </c>
      <c r="G2408" s="180">
        <v>-1</v>
      </c>
      <c r="H2408" s="47">
        <v>16660</v>
      </c>
    </row>
    <row r="2409" spans="1:8">
      <c r="A2409" s="44" t="s">
        <v>992</v>
      </c>
      <c r="B2409" s="44" t="s">
        <v>567</v>
      </c>
      <c r="C2409" s="45">
        <v>46117</v>
      </c>
      <c r="D2409" s="47">
        <v>10111</v>
      </c>
      <c r="E2409" s="180">
        <v>-0.3</v>
      </c>
      <c r="F2409" s="47">
        <v>0</v>
      </c>
      <c r="G2409" s="180">
        <v>-1</v>
      </c>
      <c r="H2409" s="47">
        <v>14517</v>
      </c>
    </row>
    <row r="2410" spans="1:8">
      <c r="A2410" s="44" t="s">
        <v>992</v>
      </c>
      <c r="B2410" s="44" t="s">
        <v>567</v>
      </c>
      <c r="C2410" s="45">
        <v>46124</v>
      </c>
      <c r="D2410" s="47">
        <v>10228</v>
      </c>
      <c r="E2410" s="180">
        <v>-0.35</v>
      </c>
      <c r="F2410" s="47">
        <v>0</v>
      </c>
      <c r="G2410" s="180">
        <v>-1</v>
      </c>
      <c r="H2410" s="47">
        <v>15845</v>
      </c>
    </row>
    <row r="2411" spans="1:8">
      <c r="A2411" s="44" t="s">
        <v>992</v>
      </c>
      <c r="B2411" s="44" t="s">
        <v>567</v>
      </c>
      <c r="C2411" s="45">
        <v>46131</v>
      </c>
      <c r="D2411" s="47">
        <v>10398</v>
      </c>
      <c r="E2411" s="180">
        <v>-0.28999999999999998</v>
      </c>
      <c r="F2411" s="47">
        <v>0</v>
      </c>
      <c r="G2411" s="180">
        <v>-1</v>
      </c>
      <c r="H2411" s="47">
        <v>14610</v>
      </c>
    </row>
    <row r="2412" spans="1:8">
      <c r="A2412" s="44" t="s">
        <v>992</v>
      </c>
      <c r="B2412" s="44" t="s">
        <v>567</v>
      </c>
      <c r="C2412" s="45">
        <v>46138</v>
      </c>
      <c r="D2412" s="47">
        <v>10436</v>
      </c>
      <c r="E2412" s="180">
        <v>-0.17</v>
      </c>
      <c r="F2412" s="47">
        <v>0</v>
      </c>
      <c r="G2412" s="180">
        <v>-1</v>
      </c>
      <c r="H2412" s="47">
        <v>12534</v>
      </c>
    </row>
    <row r="2413" spans="1:8">
      <c r="A2413" s="44" t="s">
        <v>992</v>
      </c>
      <c r="B2413" s="44" t="s">
        <v>567</v>
      </c>
      <c r="C2413" s="45">
        <v>46145</v>
      </c>
      <c r="D2413" s="47">
        <v>10420</v>
      </c>
      <c r="E2413" s="180">
        <v>-0.19</v>
      </c>
      <c r="F2413" s="47">
        <v>0</v>
      </c>
      <c r="G2413" s="180">
        <v>-1</v>
      </c>
      <c r="H2413" s="47">
        <v>12925</v>
      </c>
    </row>
    <row r="2414" spans="1:8">
      <c r="A2414" s="44" t="s">
        <v>992</v>
      </c>
      <c r="B2414" s="44" t="s">
        <v>567</v>
      </c>
      <c r="C2414" s="45">
        <v>46152</v>
      </c>
      <c r="D2414" s="47">
        <v>10421</v>
      </c>
      <c r="E2414" s="180">
        <v>-0.33</v>
      </c>
      <c r="F2414" s="47">
        <v>0</v>
      </c>
      <c r="G2414" s="180">
        <v>-1</v>
      </c>
      <c r="H2414" s="47">
        <v>15634</v>
      </c>
    </row>
    <row r="2415" spans="1:8">
      <c r="A2415" s="44" t="s">
        <v>992</v>
      </c>
      <c r="B2415" s="44" t="s">
        <v>567</v>
      </c>
      <c r="C2415" s="45">
        <v>46159</v>
      </c>
      <c r="D2415" s="47">
        <v>10414</v>
      </c>
      <c r="E2415" s="180">
        <v>-0.4</v>
      </c>
      <c r="F2415" s="47">
        <v>0</v>
      </c>
      <c r="G2415" s="180">
        <v>-1</v>
      </c>
      <c r="H2415" s="47">
        <v>17253</v>
      </c>
    </row>
    <row r="2416" spans="1:8">
      <c r="A2416" s="44" t="s">
        <v>992</v>
      </c>
      <c r="B2416" s="44" t="s">
        <v>567</v>
      </c>
      <c r="C2416" s="45">
        <v>46166</v>
      </c>
      <c r="D2416" s="47">
        <v>10408</v>
      </c>
      <c r="E2416" s="180">
        <v>-0.35</v>
      </c>
      <c r="F2416" s="49">
        <v>0</v>
      </c>
      <c r="G2416" s="180">
        <v>-1</v>
      </c>
      <c r="H2416" s="47">
        <v>16018</v>
      </c>
    </row>
    <row r="2417" spans="1:8">
      <c r="A2417" s="44" t="s">
        <v>992</v>
      </c>
      <c r="B2417" s="44" t="s">
        <v>567</v>
      </c>
      <c r="C2417" s="45">
        <v>46173</v>
      </c>
      <c r="D2417" s="47">
        <v>10413</v>
      </c>
      <c r="E2417" s="180">
        <v>-0.32</v>
      </c>
      <c r="F2417" s="49">
        <v>0</v>
      </c>
      <c r="G2417" s="180">
        <v>-1</v>
      </c>
      <c r="H2417" s="47">
        <v>15234</v>
      </c>
    </row>
    <row r="2418" spans="1:8">
      <c r="A2418" s="44" t="s">
        <v>992</v>
      </c>
      <c r="B2418" s="44" t="s">
        <v>567</v>
      </c>
      <c r="C2418" s="45">
        <v>46180</v>
      </c>
      <c r="D2418" s="47">
        <v>10410</v>
      </c>
      <c r="E2418" s="180">
        <v>-0.37</v>
      </c>
      <c r="F2418" s="49">
        <v>0</v>
      </c>
      <c r="G2418" s="180">
        <v>-1</v>
      </c>
      <c r="H2418" s="47">
        <v>16493</v>
      </c>
    </row>
    <row r="2419" spans="1:8">
      <c r="A2419" s="44" t="s">
        <v>992</v>
      </c>
      <c r="B2419" s="44" t="s">
        <v>567</v>
      </c>
      <c r="C2419" s="45">
        <v>46187</v>
      </c>
      <c r="D2419" s="47">
        <v>10409</v>
      </c>
      <c r="E2419" s="180">
        <v>-0.42</v>
      </c>
      <c r="F2419" s="49">
        <v>0</v>
      </c>
      <c r="G2419" s="180">
        <v>-1</v>
      </c>
      <c r="H2419" s="47">
        <v>17848</v>
      </c>
    </row>
    <row r="2420" spans="1:8">
      <c r="A2420" s="44" t="s">
        <v>992</v>
      </c>
      <c r="B2420" s="44" t="s">
        <v>553</v>
      </c>
      <c r="C2420" s="45">
        <v>46103</v>
      </c>
      <c r="D2420" s="47">
        <v>1192</v>
      </c>
      <c r="E2420" s="181"/>
      <c r="F2420" s="47">
        <v>0</v>
      </c>
      <c r="G2420" s="181"/>
      <c r="H2420" s="47">
        <v>0</v>
      </c>
    </row>
    <row r="2421" spans="1:8">
      <c r="A2421" s="44" t="s">
        <v>992</v>
      </c>
      <c r="B2421" s="44" t="s">
        <v>553</v>
      </c>
      <c r="C2421" s="45">
        <v>46110</v>
      </c>
      <c r="D2421" s="47">
        <v>1191</v>
      </c>
      <c r="E2421" s="181"/>
      <c r="F2421" s="47">
        <v>0</v>
      </c>
      <c r="G2421" s="181"/>
      <c r="H2421" s="47">
        <v>0</v>
      </c>
    </row>
    <row r="2422" spans="1:8">
      <c r="A2422" s="44" t="s">
        <v>992</v>
      </c>
      <c r="B2422" s="44" t="s">
        <v>553</v>
      </c>
      <c r="C2422" s="45">
        <v>46117</v>
      </c>
      <c r="D2422" s="47">
        <v>1498</v>
      </c>
      <c r="E2422" s="181"/>
      <c r="F2422" s="47">
        <v>0</v>
      </c>
      <c r="G2422" s="181"/>
      <c r="H2422" s="47">
        <v>0</v>
      </c>
    </row>
    <row r="2423" spans="1:8">
      <c r="A2423" s="44" t="s">
        <v>992</v>
      </c>
      <c r="B2423" s="44" t="s">
        <v>553</v>
      </c>
      <c r="C2423" s="45">
        <v>46124</v>
      </c>
      <c r="D2423" s="47">
        <v>1544</v>
      </c>
      <c r="E2423" s="181"/>
      <c r="F2423" s="47">
        <v>0</v>
      </c>
      <c r="G2423" s="181"/>
      <c r="H2423" s="47">
        <v>0</v>
      </c>
    </row>
    <row r="2424" spans="1:8">
      <c r="A2424" s="44" t="s">
        <v>992</v>
      </c>
      <c r="B2424" s="44" t="s">
        <v>553</v>
      </c>
      <c r="C2424" s="45">
        <v>46131</v>
      </c>
      <c r="D2424" s="47">
        <v>1546</v>
      </c>
      <c r="E2424" s="181"/>
      <c r="F2424" s="47">
        <v>0</v>
      </c>
      <c r="G2424" s="181"/>
      <c r="H2424" s="47">
        <v>0</v>
      </c>
    </row>
    <row r="2425" spans="1:8">
      <c r="A2425" s="44" t="s">
        <v>992</v>
      </c>
      <c r="B2425" s="44" t="s">
        <v>553</v>
      </c>
      <c r="C2425" s="45">
        <v>46138</v>
      </c>
      <c r="D2425" s="47">
        <v>1555</v>
      </c>
      <c r="E2425" s="180">
        <v>15.55</v>
      </c>
      <c r="F2425" s="47">
        <v>0</v>
      </c>
      <c r="G2425" s="180">
        <v>-1</v>
      </c>
      <c r="H2425" s="47">
        <v>94</v>
      </c>
    </row>
    <row r="2426" spans="1:8">
      <c r="A2426" s="44" t="s">
        <v>992</v>
      </c>
      <c r="B2426" s="44" t="s">
        <v>553</v>
      </c>
      <c r="C2426" s="45">
        <v>46145</v>
      </c>
      <c r="D2426" s="47">
        <v>1556</v>
      </c>
      <c r="E2426" s="180">
        <v>8.32</v>
      </c>
      <c r="F2426" s="47">
        <v>0</v>
      </c>
      <c r="G2426" s="180">
        <v>-1</v>
      </c>
      <c r="H2426" s="47">
        <v>167</v>
      </c>
    </row>
    <row r="2427" spans="1:8">
      <c r="A2427" s="44" t="s">
        <v>992</v>
      </c>
      <c r="B2427" s="44" t="s">
        <v>553</v>
      </c>
      <c r="C2427" s="45">
        <v>46152</v>
      </c>
      <c r="D2427" s="47">
        <v>1553</v>
      </c>
      <c r="E2427" s="180">
        <v>8.08</v>
      </c>
      <c r="F2427" s="47">
        <v>0</v>
      </c>
      <c r="G2427" s="180">
        <v>-1</v>
      </c>
      <c r="H2427" s="47">
        <v>171</v>
      </c>
    </row>
    <row r="2428" spans="1:8">
      <c r="A2428" s="44" t="s">
        <v>992</v>
      </c>
      <c r="B2428" s="44" t="s">
        <v>553</v>
      </c>
      <c r="C2428" s="45">
        <v>46159</v>
      </c>
      <c r="D2428" s="47">
        <v>1557</v>
      </c>
      <c r="E2428" s="180">
        <v>1.65</v>
      </c>
      <c r="F2428" s="47">
        <v>0</v>
      </c>
      <c r="G2428" s="180">
        <v>-1</v>
      </c>
      <c r="H2428" s="47">
        <v>587</v>
      </c>
    </row>
    <row r="2429" spans="1:8">
      <c r="A2429" s="44" t="s">
        <v>992</v>
      </c>
      <c r="B2429" s="44" t="s">
        <v>553</v>
      </c>
      <c r="C2429" s="45">
        <v>46166</v>
      </c>
      <c r="D2429" s="47">
        <v>1552</v>
      </c>
      <c r="E2429" s="180">
        <v>1.56</v>
      </c>
      <c r="F2429" s="47">
        <v>0</v>
      </c>
      <c r="G2429" s="180">
        <v>-1</v>
      </c>
      <c r="H2429" s="47">
        <v>607</v>
      </c>
    </row>
    <row r="2430" spans="1:8">
      <c r="A2430" s="44" t="s">
        <v>992</v>
      </c>
      <c r="B2430" s="44" t="s">
        <v>553</v>
      </c>
      <c r="C2430" s="45">
        <v>46173</v>
      </c>
      <c r="D2430" s="47">
        <v>1551</v>
      </c>
      <c r="E2430" s="180">
        <v>0.33</v>
      </c>
      <c r="F2430" s="47">
        <v>0</v>
      </c>
      <c r="G2430" s="180">
        <v>-1</v>
      </c>
      <c r="H2430" s="47">
        <v>1170</v>
      </c>
    </row>
    <row r="2431" spans="1:8">
      <c r="A2431" s="44" t="s">
        <v>992</v>
      </c>
      <c r="B2431" s="44" t="s">
        <v>553</v>
      </c>
      <c r="C2431" s="45">
        <v>46180</v>
      </c>
      <c r="D2431" s="47">
        <v>1542</v>
      </c>
      <c r="E2431" s="180">
        <v>0.38</v>
      </c>
      <c r="F2431" s="47">
        <v>0</v>
      </c>
      <c r="G2431" s="180">
        <v>-1</v>
      </c>
      <c r="H2431" s="47">
        <v>1121</v>
      </c>
    </row>
    <row r="2432" spans="1:8">
      <c r="A2432" s="44" t="s">
        <v>992</v>
      </c>
      <c r="B2432" s="44" t="s">
        <v>553</v>
      </c>
      <c r="C2432" s="45">
        <v>46187</v>
      </c>
      <c r="D2432" s="47">
        <v>1533</v>
      </c>
      <c r="E2432" s="180">
        <v>0.45</v>
      </c>
      <c r="F2432" s="49">
        <v>0</v>
      </c>
      <c r="G2432" s="180">
        <v>-1</v>
      </c>
      <c r="H2432" s="47">
        <v>1060</v>
      </c>
    </row>
    <row r="2433" spans="1:8">
      <c r="A2433" s="44" t="s">
        <v>992</v>
      </c>
      <c r="B2433" s="44" t="s">
        <v>495</v>
      </c>
      <c r="C2433" s="45">
        <v>46103</v>
      </c>
      <c r="D2433" s="47">
        <v>0</v>
      </c>
      <c r="E2433" s="181"/>
      <c r="F2433" s="47">
        <v>0</v>
      </c>
      <c r="G2433" s="181"/>
      <c r="H2433" s="47">
        <v>0</v>
      </c>
    </row>
    <row r="2434" spans="1:8">
      <c r="A2434" s="44" t="s">
        <v>992</v>
      </c>
      <c r="B2434" s="44" t="s">
        <v>495</v>
      </c>
      <c r="C2434" s="45">
        <v>46110</v>
      </c>
      <c r="D2434" s="47">
        <v>0</v>
      </c>
      <c r="E2434" s="181"/>
      <c r="F2434" s="47">
        <v>0</v>
      </c>
      <c r="G2434" s="181"/>
      <c r="H2434" s="47">
        <v>0</v>
      </c>
    </row>
    <row r="2435" spans="1:8">
      <c r="A2435" s="44" t="s">
        <v>992</v>
      </c>
      <c r="B2435" s="44" t="s">
        <v>495</v>
      </c>
      <c r="C2435" s="45">
        <v>46117</v>
      </c>
      <c r="D2435" s="47">
        <v>0</v>
      </c>
      <c r="E2435" s="180">
        <v>-1</v>
      </c>
      <c r="F2435" s="47">
        <v>0</v>
      </c>
      <c r="G2435" s="180">
        <v>-1</v>
      </c>
      <c r="H2435" s="47">
        <v>1</v>
      </c>
    </row>
    <row r="2436" spans="1:8">
      <c r="A2436" s="44" t="s">
        <v>992</v>
      </c>
      <c r="B2436" s="44" t="s">
        <v>495</v>
      </c>
      <c r="C2436" s="45">
        <v>46124</v>
      </c>
      <c r="D2436" s="47">
        <v>0</v>
      </c>
      <c r="E2436" s="180">
        <v>-1</v>
      </c>
      <c r="F2436" s="47">
        <v>0</v>
      </c>
      <c r="G2436" s="180">
        <v>-1</v>
      </c>
      <c r="H2436" s="47">
        <v>4</v>
      </c>
    </row>
    <row r="2437" spans="1:8">
      <c r="A2437" s="44" t="s">
        <v>992</v>
      </c>
      <c r="B2437" s="44" t="s">
        <v>495</v>
      </c>
      <c r="C2437" s="45">
        <v>46131</v>
      </c>
      <c r="D2437" s="47">
        <v>0</v>
      </c>
      <c r="E2437" s="181"/>
      <c r="F2437" s="47">
        <v>0</v>
      </c>
      <c r="G2437" s="181"/>
      <c r="H2437" s="47">
        <v>0</v>
      </c>
    </row>
    <row r="2438" spans="1:8">
      <c r="A2438" s="44" t="s">
        <v>992</v>
      </c>
      <c r="B2438" s="44" t="s">
        <v>495</v>
      </c>
      <c r="C2438" s="45">
        <v>46138</v>
      </c>
      <c r="D2438" s="47">
        <v>0</v>
      </c>
      <c r="E2438" s="180">
        <v>-1</v>
      </c>
      <c r="F2438" s="47">
        <v>0</v>
      </c>
      <c r="G2438" s="180">
        <v>-1</v>
      </c>
      <c r="H2438" s="47">
        <v>1</v>
      </c>
    </row>
    <row r="2439" spans="1:8">
      <c r="A2439" s="44" t="s">
        <v>992</v>
      </c>
      <c r="B2439" s="44" t="s">
        <v>495</v>
      </c>
      <c r="C2439" s="45">
        <v>46145</v>
      </c>
      <c r="D2439" s="47">
        <v>0</v>
      </c>
      <c r="E2439" s="181"/>
      <c r="F2439" s="47">
        <v>0</v>
      </c>
      <c r="G2439" s="181"/>
      <c r="H2439" s="47">
        <v>0</v>
      </c>
    </row>
    <row r="2440" spans="1:8">
      <c r="A2440" s="44" t="s">
        <v>992</v>
      </c>
      <c r="B2440" s="44" t="s">
        <v>495</v>
      </c>
      <c r="C2440" s="45">
        <v>46152</v>
      </c>
      <c r="D2440" s="47">
        <v>0</v>
      </c>
      <c r="E2440" s="181"/>
      <c r="F2440" s="47">
        <v>0</v>
      </c>
      <c r="G2440" s="181"/>
      <c r="H2440" s="47">
        <v>0</v>
      </c>
    </row>
    <row r="2441" spans="1:8">
      <c r="A2441" s="44" t="s">
        <v>992</v>
      </c>
      <c r="B2441" s="44" t="s">
        <v>495</v>
      </c>
      <c r="C2441" s="45">
        <v>46159</v>
      </c>
      <c r="D2441" s="47">
        <v>0</v>
      </c>
      <c r="E2441" s="181"/>
      <c r="F2441" s="47">
        <v>0</v>
      </c>
      <c r="G2441" s="181"/>
      <c r="H2441" s="47">
        <v>0</v>
      </c>
    </row>
    <row r="2442" spans="1:8">
      <c r="A2442" s="44" t="s">
        <v>992</v>
      </c>
      <c r="B2442" s="44" t="s">
        <v>495</v>
      </c>
      <c r="C2442" s="45">
        <v>46166</v>
      </c>
      <c r="D2442" s="47">
        <v>0</v>
      </c>
      <c r="E2442" s="181"/>
      <c r="F2442" s="47">
        <v>0</v>
      </c>
      <c r="G2442" s="181"/>
      <c r="H2442" s="47">
        <v>0</v>
      </c>
    </row>
    <row r="2443" spans="1:8">
      <c r="A2443" s="44" t="s">
        <v>992</v>
      </c>
      <c r="B2443" s="44" t="s">
        <v>495</v>
      </c>
      <c r="C2443" s="45">
        <v>46173</v>
      </c>
      <c r="D2443" s="47">
        <v>0</v>
      </c>
      <c r="E2443" s="181"/>
      <c r="F2443" s="47">
        <v>0</v>
      </c>
      <c r="G2443" s="181"/>
      <c r="H2443" s="47">
        <v>0</v>
      </c>
    </row>
    <row r="2444" spans="1:8">
      <c r="A2444" s="44" t="s">
        <v>992</v>
      </c>
      <c r="B2444" s="44" t="s">
        <v>495</v>
      </c>
      <c r="C2444" s="45">
        <v>46180</v>
      </c>
      <c r="D2444" s="47">
        <v>0</v>
      </c>
      <c r="E2444" s="180">
        <v>-1</v>
      </c>
      <c r="F2444" s="47">
        <v>0</v>
      </c>
      <c r="G2444" s="180">
        <v>-1</v>
      </c>
      <c r="H2444" s="47">
        <v>2</v>
      </c>
    </row>
    <row r="2445" spans="1:8">
      <c r="A2445" s="44" t="s">
        <v>992</v>
      </c>
      <c r="B2445" s="44" t="s">
        <v>495</v>
      </c>
      <c r="C2445" s="45">
        <v>46187</v>
      </c>
      <c r="D2445" s="47">
        <v>0</v>
      </c>
      <c r="E2445" s="180">
        <v>-1</v>
      </c>
      <c r="F2445" s="47">
        <v>0</v>
      </c>
      <c r="G2445" s="180">
        <v>-1</v>
      </c>
      <c r="H2445" s="47">
        <v>1</v>
      </c>
    </row>
    <row r="2446" spans="1:8">
      <c r="A2446" s="44" t="s">
        <v>992</v>
      </c>
      <c r="B2446" s="44" t="s">
        <v>274</v>
      </c>
      <c r="C2446" s="45">
        <v>46103</v>
      </c>
      <c r="D2446" s="47">
        <v>1</v>
      </c>
      <c r="E2446" s="181"/>
      <c r="F2446" s="47">
        <v>0</v>
      </c>
      <c r="G2446" s="181"/>
      <c r="H2446" s="47">
        <v>0</v>
      </c>
    </row>
    <row r="2447" spans="1:8">
      <c r="A2447" s="44" t="s">
        <v>992</v>
      </c>
      <c r="B2447" s="44" t="s">
        <v>274</v>
      </c>
      <c r="C2447" s="45">
        <v>46110</v>
      </c>
      <c r="D2447" s="47">
        <v>1</v>
      </c>
      <c r="E2447" s="181"/>
      <c r="F2447" s="47">
        <v>0</v>
      </c>
      <c r="G2447" s="181"/>
      <c r="H2447" s="47">
        <v>0</v>
      </c>
    </row>
    <row r="2448" spans="1:8">
      <c r="A2448" s="44" t="s">
        <v>992</v>
      </c>
      <c r="B2448" s="44" t="s">
        <v>274</v>
      </c>
      <c r="C2448" s="45">
        <v>46117</v>
      </c>
      <c r="D2448" s="47">
        <v>1</v>
      </c>
      <c r="E2448" s="181"/>
      <c r="F2448" s="47">
        <v>0</v>
      </c>
      <c r="G2448" s="181"/>
      <c r="H2448" s="47">
        <v>0</v>
      </c>
    </row>
    <row r="2449" spans="1:8">
      <c r="A2449" s="44" t="s">
        <v>992</v>
      </c>
      <c r="B2449" s="44" t="s">
        <v>274</v>
      </c>
      <c r="C2449" s="45">
        <v>46124</v>
      </c>
      <c r="D2449" s="47">
        <v>1</v>
      </c>
      <c r="E2449" s="181"/>
      <c r="F2449" s="47">
        <v>0</v>
      </c>
      <c r="G2449" s="181"/>
      <c r="H2449" s="47">
        <v>0</v>
      </c>
    </row>
    <row r="2450" spans="1:8">
      <c r="A2450" s="44" t="s">
        <v>992</v>
      </c>
      <c r="B2450" s="44" t="s">
        <v>274</v>
      </c>
      <c r="C2450" s="45">
        <v>46131</v>
      </c>
      <c r="D2450" s="47">
        <v>1</v>
      </c>
      <c r="E2450" s="181"/>
      <c r="F2450" s="47">
        <v>0</v>
      </c>
      <c r="G2450" s="181"/>
      <c r="H2450" s="47">
        <v>0</v>
      </c>
    </row>
    <row r="2451" spans="1:8">
      <c r="A2451" s="44" t="s">
        <v>992</v>
      </c>
      <c r="B2451" s="44" t="s">
        <v>274</v>
      </c>
      <c r="C2451" s="45">
        <v>46138</v>
      </c>
      <c r="D2451" s="47">
        <v>1</v>
      </c>
      <c r="E2451" s="181"/>
      <c r="F2451" s="47">
        <v>0</v>
      </c>
      <c r="G2451" s="181"/>
      <c r="H2451" s="47">
        <v>0</v>
      </c>
    </row>
    <row r="2452" spans="1:8">
      <c r="A2452" s="44" t="s">
        <v>992</v>
      </c>
      <c r="B2452" s="44" t="s">
        <v>274</v>
      </c>
      <c r="C2452" s="45">
        <v>46145</v>
      </c>
      <c r="D2452" s="47">
        <v>1</v>
      </c>
      <c r="E2452" s="181"/>
      <c r="F2452" s="47">
        <v>0</v>
      </c>
      <c r="G2452" s="181"/>
      <c r="H2452" s="47">
        <v>0</v>
      </c>
    </row>
    <row r="2453" spans="1:8">
      <c r="A2453" s="44" t="s">
        <v>992</v>
      </c>
      <c r="B2453" s="44" t="s">
        <v>274</v>
      </c>
      <c r="C2453" s="45">
        <v>46152</v>
      </c>
      <c r="D2453" s="47">
        <v>1</v>
      </c>
      <c r="E2453" s="181"/>
      <c r="F2453" s="47">
        <v>0</v>
      </c>
      <c r="G2453" s="181"/>
      <c r="H2453" s="47">
        <v>0</v>
      </c>
    </row>
    <row r="2454" spans="1:8">
      <c r="A2454" s="44" t="s">
        <v>992</v>
      </c>
      <c r="B2454" s="44" t="s">
        <v>274</v>
      </c>
      <c r="C2454" s="45">
        <v>46159</v>
      </c>
      <c r="D2454" s="47">
        <v>1</v>
      </c>
      <c r="E2454" s="181"/>
      <c r="F2454" s="47">
        <v>0</v>
      </c>
      <c r="G2454" s="181"/>
      <c r="H2454" s="47">
        <v>0</v>
      </c>
    </row>
    <row r="2455" spans="1:8">
      <c r="A2455" s="44" t="s">
        <v>992</v>
      </c>
      <c r="B2455" s="44" t="s">
        <v>274</v>
      </c>
      <c r="C2455" s="45">
        <v>46166</v>
      </c>
      <c r="D2455" s="47">
        <v>1</v>
      </c>
      <c r="E2455" s="181"/>
      <c r="F2455" s="47">
        <v>0</v>
      </c>
      <c r="G2455" s="181"/>
      <c r="H2455" s="47">
        <v>0</v>
      </c>
    </row>
    <row r="2456" spans="1:8">
      <c r="A2456" s="44" t="s">
        <v>992</v>
      </c>
      <c r="B2456" s="44" t="s">
        <v>274</v>
      </c>
      <c r="C2456" s="45">
        <v>46173</v>
      </c>
      <c r="D2456" s="47">
        <v>1</v>
      </c>
      <c r="E2456" s="181"/>
      <c r="F2456" s="47">
        <v>0</v>
      </c>
      <c r="G2456" s="181"/>
      <c r="H2456" s="47">
        <v>0</v>
      </c>
    </row>
    <row r="2457" spans="1:8">
      <c r="A2457" s="44" t="s">
        <v>992</v>
      </c>
      <c r="B2457" s="44" t="s">
        <v>274</v>
      </c>
      <c r="C2457" s="45">
        <v>46180</v>
      </c>
      <c r="D2457" s="47">
        <v>1</v>
      </c>
      <c r="E2457" s="181"/>
      <c r="F2457" s="47">
        <v>0</v>
      </c>
      <c r="G2457" s="181"/>
      <c r="H2457" s="47">
        <v>0</v>
      </c>
    </row>
    <row r="2458" spans="1:8">
      <c r="A2458" s="44" t="s">
        <v>992</v>
      </c>
      <c r="B2458" s="44" t="s">
        <v>274</v>
      </c>
      <c r="C2458" s="45">
        <v>46187</v>
      </c>
      <c r="D2458" s="47">
        <v>1</v>
      </c>
      <c r="E2458" s="181"/>
      <c r="F2458" s="47">
        <v>0</v>
      </c>
      <c r="G2458" s="181"/>
      <c r="H2458" s="47">
        <v>0</v>
      </c>
    </row>
    <row r="2459" spans="1:8">
      <c r="A2459" s="44" t="s">
        <v>992</v>
      </c>
      <c r="B2459" s="44" t="s">
        <v>247</v>
      </c>
      <c r="C2459" s="45">
        <v>46103</v>
      </c>
      <c r="D2459" s="47">
        <v>0</v>
      </c>
      <c r="E2459" s="180">
        <v>-0.99</v>
      </c>
      <c r="F2459" s="47">
        <v>0</v>
      </c>
      <c r="G2459" s="180">
        <v>-1</v>
      </c>
      <c r="H2459" s="47">
        <v>2</v>
      </c>
    </row>
    <row r="2460" spans="1:8">
      <c r="A2460" s="44" t="s">
        <v>992</v>
      </c>
      <c r="B2460" s="44" t="s">
        <v>247</v>
      </c>
      <c r="C2460" s="45">
        <v>46110</v>
      </c>
      <c r="D2460" s="47">
        <v>0</v>
      </c>
      <c r="E2460" s="180">
        <v>-0.99</v>
      </c>
      <c r="F2460" s="47">
        <v>0</v>
      </c>
      <c r="G2460" s="180">
        <v>-1</v>
      </c>
      <c r="H2460" s="47">
        <v>3</v>
      </c>
    </row>
    <row r="2461" spans="1:8">
      <c r="A2461" s="44" t="s">
        <v>992</v>
      </c>
      <c r="B2461" s="44" t="s">
        <v>247</v>
      </c>
      <c r="C2461" s="45">
        <v>46117</v>
      </c>
      <c r="D2461" s="47">
        <v>0</v>
      </c>
      <c r="E2461" s="180">
        <v>-0.99</v>
      </c>
      <c r="F2461" s="47">
        <v>0</v>
      </c>
      <c r="G2461" s="180">
        <v>-1</v>
      </c>
      <c r="H2461" s="47">
        <v>2</v>
      </c>
    </row>
    <row r="2462" spans="1:8">
      <c r="A2462" s="44" t="s">
        <v>992</v>
      </c>
      <c r="B2462" s="44" t="s">
        <v>247</v>
      </c>
      <c r="C2462" s="45">
        <v>46124</v>
      </c>
      <c r="D2462" s="47">
        <v>0</v>
      </c>
      <c r="E2462" s="181"/>
      <c r="F2462" s="47">
        <v>0</v>
      </c>
      <c r="G2462" s="181"/>
      <c r="H2462" s="47">
        <v>0</v>
      </c>
    </row>
    <row r="2463" spans="1:8">
      <c r="A2463" s="44" t="s">
        <v>992</v>
      </c>
      <c r="B2463" s="44" t="s">
        <v>247</v>
      </c>
      <c r="C2463" s="45">
        <v>46131</v>
      </c>
      <c r="D2463" s="47">
        <v>0</v>
      </c>
      <c r="E2463" s="180">
        <v>-0.99</v>
      </c>
      <c r="F2463" s="47">
        <v>0</v>
      </c>
      <c r="G2463" s="180">
        <v>-1</v>
      </c>
      <c r="H2463" s="47">
        <v>3</v>
      </c>
    </row>
    <row r="2464" spans="1:8">
      <c r="A2464" s="44" t="s">
        <v>992</v>
      </c>
      <c r="B2464" s="44" t="s">
        <v>247</v>
      </c>
      <c r="C2464" s="45">
        <v>46138</v>
      </c>
      <c r="D2464" s="47">
        <v>0</v>
      </c>
      <c r="E2464" s="180">
        <v>-0.97</v>
      </c>
      <c r="F2464" s="47">
        <v>0</v>
      </c>
      <c r="G2464" s="180">
        <v>-1</v>
      </c>
      <c r="H2464" s="47">
        <v>1</v>
      </c>
    </row>
    <row r="2465" spans="1:8">
      <c r="A2465" s="44" t="s">
        <v>992</v>
      </c>
      <c r="B2465" s="44" t="s">
        <v>247</v>
      </c>
      <c r="C2465" s="45">
        <v>46145</v>
      </c>
      <c r="D2465" s="47">
        <v>0</v>
      </c>
      <c r="E2465" s="180">
        <v>-1</v>
      </c>
      <c r="F2465" s="47">
        <v>0</v>
      </c>
      <c r="G2465" s="180">
        <v>-1</v>
      </c>
      <c r="H2465" s="47">
        <v>6</v>
      </c>
    </row>
    <row r="2466" spans="1:8">
      <c r="A2466" s="44" t="s">
        <v>992</v>
      </c>
      <c r="B2466" s="44" t="s">
        <v>247</v>
      </c>
      <c r="C2466" s="45">
        <v>46152</v>
      </c>
      <c r="D2466" s="47">
        <v>0</v>
      </c>
      <c r="E2466" s="180">
        <v>-0.99</v>
      </c>
      <c r="F2466" s="47">
        <v>0</v>
      </c>
      <c r="G2466" s="180">
        <v>-1</v>
      </c>
      <c r="H2466" s="47">
        <v>2</v>
      </c>
    </row>
    <row r="2467" spans="1:8">
      <c r="A2467" s="44" t="s">
        <v>992</v>
      </c>
      <c r="B2467" s="44" t="s">
        <v>247</v>
      </c>
      <c r="C2467" s="45">
        <v>46159</v>
      </c>
      <c r="D2467" s="47">
        <v>0</v>
      </c>
      <c r="E2467" s="180">
        <v>-0.99</v>
      </c>
      <c r="F2467" s="47">
        <v>0</v>
      </c>
      <c r="G2467" s="180">
        <v>-1</v>
      </c>
      <c r="H2467" s="47">
        <v>4</v>
      </c>
    </row>
    <row r="2468" spans="1:8">
      <c r="A2468" s="44" t="s">
        <v>992</v>
      </c>
      <c r="B2468" s="44" t="s">
        <v>247</v>
      </c>
      <c r="C2468" s="45">
        <v>46166</v>
      </c>
      <c r="D2468" s="47">
        <v>0</v>
      </c>
      <c r="E2468" s="180">
        <v>-0.99</v>
      </c>
      <c r="F2468" s="47">
        <v>0</v>
      </c>
      <c r="G2468" s="180">
        <v>-1</v>
      </c>
      <c r="H2468" s="47">
        <v>3</v>
      </c>
    </row>
    <row r="2469" spans="1:8">
      <c r="A2469" s="44" t="s">
        <v>992</v>
      </c>
      <c r="B2469" s="44" t="s">
        <v>247</v>
      </c>
      <c r="C2469" s="45">
        <v>46173</v>
      </c>
      <c r="D2469" s="47">
        <v>0</v>
      </c>
      <c r="E2469" s="180">
        <v>-0.99</v>
      </c>
      <c r="F2469" s="49">
        <v>0</v>
      </c>
      <c r="G2469" s="180">
        <v>-1</v>
      </c>
      <c r="H2469" s="47">
        <v>4</v>
      </c>
    </row>
    <row r="2470" spans="1:8">
      <c r="A2470" s="44" t="s">
        <v>992</v>
      </c>
      <c r="B2470" s="44" t="s">
        <v>247</v>
      </c>
      <c r="C2470" s="45">
        <v>46180</v>
      </c>
      <c r="D2470" s="47">
        <v>0</v>
      </c>
      <c r="E2470" s="180">
        <v>-0.97</v>
      </c>
      <c r="F2470" s="49">
        <v>0</v>
      </c>
      <c r="G2470" s="180">
        <v>-1</v>
      </c>
      <c r="H2470" s="47">
        <v>1</v>
      </c>
    </row>
    <row r="2471" spans="1:8">
      <c r="A2471" s="44" t="s">
        <v>992</v>
      </c>
      <c r="B2471" s="44" t="s">
        <v>247</v>
      </c>
      <c r="C2471" s="45">
        <v>46187</v>
      </c>
      <c r="D2471" s="47">
        <v>0</v>
      </c>
      <c r="E2471" s="181"/>
      <c r="F2471" s="49">
        <v>0</v>
      </c>
      <c r="G2471" s="181"/>
      <c r="H2471" s="47">
        <v>0</v>
      </c>
    </row>
    <row r="2472" spans="1:8">
      <c r="A2472" s="44" t="s">
        <v>992</v>
      </c>
      <c r="B2472" s="44" t="s">
        <v>195</v>
      </c>
      <c r="C2472" s="45">
        <v>46103</v>
      </c>
      <c r="D2472" s="47">
        <v>20</v>
      </c>
      <c r="E2472" s="180">
        <v>-0.98</v>
      </c>
      <c r="F2472" s="47">
        <v>0</v>
      </c>
      <c r="G2472" s="180">
        <v>-1</v>
      </c>
      <c r="H2472" s="47">
        <v>858</v>
      </c>
    </row>
    <row r="2473" spans="1:8">
      <c r="A2473" s="44" t="s">
        <v>992</v>
      </c>
      <c r="B2473" s="44" t="s">
        <v>195</v>
      </c>
      <c r="C2473" s="45">
        <v>46110</v>
      </c>
      <c r="D2473" s="47">
        <v>20</v>
      </c>
      <c r="E2473" s="180">
        <v>-0.98</v>
      </c>
      <c r="F2473" s="47">
        <v>0</v>
      </c>
      <c r="G2473" s="180">
        <v>-1</v>
      </c>
      <c r="H2473" s="47">
        <v>876</v>
      </c>
    </row>
    <row r="2474" spans="1:8">
      <c r="A2474" s="44" t="s">
        <v>992</v>
      </c>
      <c r="B2474" s="44" t="s">
        <v>195</v>
      </c>
      <c r="C2474" s="45">
        <v>46117</v>
      </c>
      <c r="D2474" s="47">
        <v>20</v>
      </c>
      <c r="E2474" s="180">
        <v>-0.97</v>
      </c>
      <c r="F2474" s="47">
        <v>0</v>
      </c>
      <c r="G2474" s="180">
        <v>-1</v>
      </c>
      <c r="H2474" s="47">
        <v>814</v>
      </c>
    </row>
    <row r="2475" spans="1:8">
      <c r="A2475" s="44" t="s">
        <v>992</v>
      </c>
      <c r="B2475" s="44" t="s">
        <v>195</v>
      </c>
      <c r="C2475" s="45">
        <v>46124</v>
      </c>
      <c r="D2475" s="47">
        <v>20</v>
      </c>
      <c r="E2475" s="180">
        <v>-0.98</v>
      </c>
      <c r="F2475" s="47">
        <v>0</v>
      </c>
      <c r="G2475" s="180">
        <v>-1</v>
      </c>
      <c r="H2475" s="47">
        <v>839</v>
      </c>
    </row>
    <row r="2476" spans="1:8">
      <c r="A2476" s="44" t="s">
        <v>992</v>
      </c>
      <c r="B2476" s="44" t="s">
        <v>195</v>
      </c>
      <c r="C2476" s="45">
        <v>46131</v>
      </c>
      <c r="D2476" s="47">
        <v>20</v>
      </c>
      <c r="E2476" s="180">
        <v>-0.98</v>
      </c>
      <c r="F2476" s="47">
        <v>0</v>
      </c>
      <c r="G2476" s="180">
        <v>-1</v>
      </c>
      <c r="H2476" s="47">
        <v>835</v>
      </c>
    </row>
    <row r="2477" spans="1:8">
      <c r="A2477" s="44" t="s">
        <v>992</v>
      </c>
      <c r="B2477" s="44" t="s">
        <v>195</v>
      </c>
      <c r="C2477" s="45">
        <v>46138</v>
      </c>
      <c r="D2477" s="47">
        <v>20</v>
      </c>
      <c r="E2477" s="180">
        <v>-0.97</v>
      </c>
      <c r="F2477" s="47">
        <v>0</v>
      </c>
      <c r="G2477" s="180">
        <v>-1</v>
      </c>
      <c r="H2477" s="47">
        <v>802</v>
      </c>
    </row>
    <row r="2478" spans="1:8">
      <c r="A2478" s="44" t="s">
        <v>992</v>
      </c>
      <c r="B2478" s="44" t="s">
        <v>195</v>
      </c>
      <c r="C2478" s="45">
        <v>46145</v>
      </c>
      <c r="D2478" s="47">
        <v>20</v>
      </c>
      <c r="E2478" s="180">
        <v>-0.97</v>
      </c>
      <c r="F2478" s="47">
        <v>0</v>
      </c>
      <c r="G2478" s="180">
        <v>-1</v>
      </c>
      <c r="H2478" s="47">
        <v>802</v>
      </c>
    </row>
    <row r="2479" spans="1:8">
      <c r="A2479" s="44" t="s">
        <v>992</v>
      </c>
      <c r="B2479" s="44" t="s">
        <v>195</v>
      </c>
      <c r="C2479" s="45">
        <v>46152</v>
      </c>
      <c r="D2479" s="47">
        <v>20</v>
      </c>
      <c r="E2479" s="180">
        <v>-0.97</v>
      </c>
      <c r="F2479" s="47">
        <v>0</v>
      </c>
      <c r="G2479" s="180">
        <v>-1</v>
      </c>
      <c r="H2479" s="47">
        <v>762</v>
      </c>
    </row>
    <row r="2480" spans="1:8">
      <c r="A2480" s="44" t="s">
        <v>992</v>
      </c>
      <c r="B2480" s="44" t="s">
        <v>195</v>
      </c>
      <c r="C2480" s="45">
        <v>46159</v>
      </c>
      <c r="D2480" s="47">
        <v>6</v>
      </c>
      <c r="E2480" s="180">
        <v>-0.99</v>
      </c>
      <c r="F2480" s="47">
        <v>0</v>
      </c>
      <c r="G2480" s="180">
        <v>-1</v>
      </c>
      <c r="H2480" s="47">
        <v>812</v>
      </c>
    </row>
    <row r="2481" spans="1:8">
      <c r="A2481" s="44" t="s">
        <v>992</v>
      </c>
      <c r="B2481" s="44" t="s">
        <v>195</v>
      </c>
      <c r="C2481" s="45">
        <v>46166</v>
      </c>
      <c r="D2481" s="47">
        <v>3</v>
      </c>
      <c r="E2481" s="180">
        <v>-1</v>
      </c>
      <c r="F2481" s="47">
        <v>0</v>
      </c>
      <c r="G2481" s="180">
        <v>-1</v>
      </c>
      <c r="H2481" s="47">
        <v>713</v>
      </c>
    </row>
    <row r="2482" spans="1:8">
      <c r="A2482" s="44" t="s">
        <v>992</v>
      </c>
      <c r="B2482" s="44" t="s">
        <v>195</v>
      </c>
      <c r="C2482" s="45">
        <v>46173</v>
      </c>
      <c r="D2482" s="47">
        <v>3</v>
      </c>
      <c r="E2482" s="180">
        <v>-1</v>
      </c>
      <c r="F2482" s="49">
        <v>0</v>
      </c>
      <c r="G2482" s="180">
        <v>-1</v>
      </c>
      <c r="H2482" s="47">
        <v>778</v>
      </c>
    </row>
    <row r="2483" spans="1:8">
      <c r="A2483" s="44" t="s">
        <v>992</v>
      </c>
      <c r="B2483" s="44" t="s">
        <v>195</v>
      </c>
      <c r="C2483" s="45">
        <v>46180</v>
      </c>
      <c r="D2483" s="47">
        <v>3</v>
      </c>
      <c r="E2483" s="180">
        <v>-1</v>
      </c>
      <c r="F2483" s="49">
        <v>0</v>
      </c>
      <c r="G2483" s="180">
        <v>-1</v>
      </c>
      <c r="H2483" s="47">
        <v>796</v>
      </c>
    </row>
    <row r="2484" spans="1:8">
      <c r="A2484" s="44" t="s">
        <v>992</v>
      </c>
      <c r="B2484" s="44" t="s">
        <v>195</v>
      </c>
      <c r="C2484" s="45">
        <v>46187</v>
      </c>
      <c r="D2484" s="47">
        <v>3</v>
      </c>
      <c r="E2484" s="180">
        <v>-1</v>
      </c>
      <c r="F2484" s="49">
        <v>0</v>
      </c>
      <c r="G2484" s="180">
        <v>-1</v>
      </c>
      <c r="H2484" s="47">
        <v>795</v>
      </c>
    </row>
    <row r="2485" spans="1:8">
      <c r="A2485" s="44" t="s">
        <v>992</v>
      </c>
      <c r="B2485" s="44" t="s">
        <v>289</v>
      </c>
      <c r="C2485" s="45">
        <v>46103</v>
      </c>
      <c r="D2485" s="47">
        <v>0</v>
      </c>
      <c r="E2485" s="181"/>
      <c r="F2485" s="47">
        <v>0</v>
      </c>
      <c r="G2485" s="181"/>
      <c r="H2485" s="47">
        <v>0</v>
      </c>
    </row>
    <row r="2486" spans="1:8">
      <c r="A2486" s="44" t="s">
        <v>992</v>
      </c>
      <c r="B2486" s="44" t="s">
        <v>289</v>
      </c>
      <c r="C2486" s="45">
        <v>46110</v>
      </c>
      <c r="D2486" s="47">
        <v>0</v>
      </c>
      <c r="E2486" s="181"/>
      <c r="F2486" s="47">
        <v>0</v>
      </c>
      <c r="G2486" s="181"/>
      <c r="H2486" s="47">
        <v>0</v>
      </c>
    </row>
    <row r="2487" spans="1:8">
      <c r="A2487" s="44" t="s">
        <v>992</v>
      </c>
      <c r="B2487" s="44" t="s">
        <v>289</v>
      </c>
      <c r="C2487" s="45">
        <v>46117</v>
      </c>
      <c r="D2487" s="47">
        <v>0</v>
      </c>
      <c r="E2487" s="181"/>
      <c r="F2487" s="47">
        <v>0</v>
      </c>
      <c r="G2487" s="181"/>
      <c r="H2487" s="47">
        <v>0</v>
      </c>
    </row>
    <row r="2488" spans="1:8">
      <c r="A2488" s="44" t="s">
        <v>992</v>
      </c>
      <c r="B2488" s="44" t="s">
        <v>289</v>
      </c>
      <c r="C2488" s="45">
        <v>46124</v>
      </c>
      <c r="D2488" s="47">
        <v>0</v>
      </c>
      <c r="E2488" s="180">
        <v>-0.99</v>
      </c>
      <c r="F2488" s="47">
        <v>0</v>
      </c>
      <c r="G2488" s="180">
        <v>-1</v>
      </c>
      <c r="H2488" s="47">
        <v>1</v>
      </c>
    </row>
    <row r="2489" spans="1:8">
      <c r="A2489" s="44" t="s">
        <v>992</v>
      </c>
      <c r="B2489" s="44" t="s">
        <v>289</v>
      </c>
      <c r="C2489" s="45">
        <v>46131</v>
      </c>
      <c r="D2489" s="47">
        <v>0</v>
      </c>
      <c r="E2489" s="181"/>
      <c r="F2489" s="47">
        <v>0</v>
      </c>
      <c r="G2489" s="181"/>
      <c r="H2489" s="47">
        <v>0</v>
      </c>
    </row>
    <row r="2490" spans="1:8">
      <c r="A2490" s="44" t="s">
        <v>992</v>
      </c>
      <c r="B2490" s="44" t="s">
        <v>289</v>
      </c>
      <c r="C2490" s="45">
        <v>46138</v>
      </c>
      <c r="D2490" s="47">
        <v>0</v>
      </c>
      <c r="E2490" s="181"/>
      <c r="F2490" s="47">
        <v>0</v>
      </c>
      <c r="G2490" s="181"/>
      <c r="H2490" s="47">
        <v>0</v>
      </c>
    </row>
    <row r="2491" spans="1:8">
      <c r="A2491" s="44" t="s">
        <v>992</v>
      </c>
      <c r="B2491" s="44" t="s">
        <v>289</v>
      </c>
      <c r="C2491" s="45">
        <v>46145</v>
      </c>
      <c r="D2491" s="47">
        <v>0</v>
      </c>
      <c r="E2491" s="180">
        <v>-0.99</v>
      </c>
      <c r="F2491" s="47">
        <v>0</v>
      </c>
      <c r="G2491" s="180">
        <v>-1</v>
      </c>
      <c r="H2491" s="47">
        <v>1</v>
      </c>
    </row>
    <row r="2492" spans="1:8">
      <c r="A2492" s="44" t="s">
        <v>992</v>
      </c>
      <c r="B2492" s="44" t="s">
        <v>289</v>
      </c>
      <c r="C2492" s="45">
        <v>46152</v>
      </c>
      <c r="D2492" s="47">
        <v>0</v>
      </c>
      <c r="E2492" s="181"/>
      <c r="F2492" s="47">
        <v>0</v>
      </c>
      <c r="G2492" s="181"/>
      <c r="H2492" s="47">
        <v>0</v>
      </c>
    </row>
    <row r="2493" spans="1:8">
      <c r="A2493" s="44" t="s">
        <v>992</v>
      </c>
      <c r="B2493" s="44" t="s">
        <v>289</v>
      </c>
      <c r="C2493" s="45">
        <v>46159</v>
      </c>
      <c r="D2493" s="47">
        <v>0</v>
      </c>
      <c r="E2493" s="180">
        <v>-0.99</v>
      </c>
      <c r="F2493" s="47">
        <v>0</v>
      </c>
      <c r="G2493" s="180">
        <v>-1</v>
      </c>
      <c r="H2493" s="47">
        <v>1</v>
      </c>
    </row>
    <row r="2494" spans="1:8">
      <c r="A2494" s="44" t="s">
        <v>992</v>
      </c>
      <c r="B2494" s="44" t="s">
        <v>289</v>
      </c>
      <c r="C2494" s="45">
        <v>46166</v>
      </c>
      <c r="D2494" s="47">
        <v>0</v>
      </c>
      <c r="E2494" s="181"/>
      <c r="F2494" s="47">
        <v>0</v>
      </c>
      <c r="G2494" s="181"/>
      <c r="H2494" s="47">
        <v>0</v>
      </c>
    </row>
    <row r="2495" spans="1:8">
      <c r="A2495" s="44" t="s">
        <v>992</v>
      </c>
      <c r="B2495" s="44" t="s">
        <v>289</v>
      </c>
      <c r="C2495" s="45">
        <v>46173</v>
      </c>
      <c r="D2495" s="47">
        <v>0</v>
      </c>
      <c r="E2495" s="181"/>
      <c r="F2495" s="47">
        <v>0</v>
      </c>
      <c r="G2495" s="181"/>
      <c r="H2495" s="47">
        <v>0</v>
      </c>
    </row>
    <row r="2496" spans="1:8">
      <c r="A2496" s="44" t="s">
        <v>992</v>
      </c>
      <c r="B2496" s="44" t="s">
        <v>289</v>
      </c>
      <c r="C2496" s="45">
        <v>46180</v>
      </c>
      <c r="D2496" s="47">
        <v>0</v>
      </c>
      <c r="E2496" s="181"/>
      <c r="F2496" s="47">
        <v>0</v>
      </c>
      <c r="G2496" s="181"/>
      <c r="H2496" s="47">
        <v>0</v>
      </c>
    </row>
    <row r="2497" spans="1:8">
      <c r="A2497" s="44" t="s">
        <v>992</v>
      </c>
      <c r="B2497" s="44" t="s">
        <v>289</v>
      </c>
      <c r="C2497" s="45">
        <v>46187</v>
      </c>
      <c r="D2497" s="47">
        <v>0</v>
      </c>
      <c r="E2497" s="181"/>
      <c r="F2497" s="47">
        <v>0</v>
      </c>
      <c r="G2497" s="181"/>
      <c r="H2497" s="47">
        <v>0</v>
      </c>
    </row>
    <row r="2498" spans="1:8">
      <c r="A2498" s="44" t="s">
        <v>992</v>
      </c>
      <c r="B2498" s="44" t="s">
        <v>219</v>
      </c>
      <c r="C2498" s="45">
        <v>46103</v>
      </c>
      <c r="D2498" s="47">
        <v>0</v>
      </c>
      <c r="E2498" s="180">
        <v>-1</v>
      </c>
      <c r="F2498" s="47">
        <v>0</v>
      </c>
      <c r="G2498" s="180">
        <v>-1</v>
      </c>
      <c r="H2498" s="47">
        <v>27</v>
      </c>
    </row>
    <row r="2499" spans="1:8">
      <c r="A2499" s="44" t="s">
        <v>992</v>
      </c>
      <c r="B2499" s="44" t="s">
        <v>219</v>
      </c>
      <c r="C2499" s="45">
        <v>46110</v>
      </c>
      <c r="D2499" s="47">
        <v>0</v>
      </c>
      <c r="E2499" s="180">
        <v>-1</v>
      </c>
      <c r="F2499" s="47">
        <v>0</v>
      </c>
      <c r="G2499" s="180">
        <v>-1</v>
      </c>
      <c r="H2499" s="47">
        <v>7</v>
      </c>
    </row>
    <row r="2500" spans="1:8">
      <c r="A2500" s="44" t="s">
        <v>992</v>
      </c>
      <c r="B2500" s="44" t="s">
        <v>219</v>
      </c>
      <c r="C2500" s="45">
        <v>46117</v>
      </c>
      <c r="D2500" s="47">
        <v>0</v>
      </c>
      <c r="E2500" s="180">
        <v>-1</v>
      </c>
      <c r="F2500" s="47">
        <v>0</v>
      </c>
      <c r="G2500" s="180">
        <v>-1</v>
      </c>
      <c r="H2500" s="47">
        <v>8</v>
      </c>
    </row>
    <row r="2501" spans="1:8">
      <c r="A2501" s="44" t="s">
        <v>992</v>
      </c>
      <c r="B2501" s="44" t="s">
        <v>219</v>
      </c>
      <c r="C2501" s="45">
        <v>46124</v>
      </c>
      <c r="D2501" s="47">
        <v>0</v>
      </c>
      <c r="E2501" s="180">
        <v>-1</v>
      </c>
      <c r="F2501" s="47">
        <v>0</v>
      </c>
      <c r="G2501" s="180">
        <v>-1</v>
      </c>
      <c r="H2501" s="47">
        <v>8</v>
      </c>
    </row>
    <row r="2502" spans="1:8">
      <c r="A2502" s="44" t="s">
        <v>992</v>
      </c>
      <c r="B2502" s="44" t="s">
        <v>219</v>
      </c>
      <c r="C2502" s="45">
        <v>46131</v>
      </c>
      <c r="D2502" s="47">
        <v>0</v>
      </c>
      <c r="E2502" s="180">
        <v>-1</v>
      </c>
      <c r="F2502" s="47">
        <v>0</v>
      </c>
      <c r="G2502" s="180">
        <v>-1</v>
      </c>
      <c r="H2502" s="47">
        <v>4</v>
      </c>
    </row>
    <row r="2503" spans="1:8">
      <c r="A2503" s="44" t="s">
        <v>992</v>
      </c>
      <c r="B2503" s="44" t="s">
        <v>219</v>
      </c>
      <c r="C2503" s="45">
        <v>46138</v>
      </c>
      <c r="D2503" s="47">
        <v>0</v>
      </c>
      <c r="E2503" s="180">
        <v>-0.99</v>
      </c>
      <c r="F2503" s="47">
        <v>0</v>
      </c>
      <c r="G2503" s="180">
        <v>-1</v>
      </c>
      <c r="H2503" s="47">
        <v>2</v>
      </c>
    </row>
    <row r="2504" spans="1:8">
      <c r="A2504" s="44" t="s">
        <v>992</v>
      </c>
      <c r="B2504" s="44" t="s">
        <v>219</v>
      </c>
      <c r="C2504" s="45">
        <v>46145</v>
      </c>
      <c r="D2504" s="47">
        <v>0</v>
      </c>
      <c r="E2504" s="180">
        <v>-1</v>
      </c>
      <c r="F2504" s="47">
        <v>0</v>
      </c>
      <c r="G2504" s="180">
        <v>-1</v>
      </c>
      <c r="H2504" s="47">
        <v>4</v>
      </c>
    </row>
    <row r="2505" spans="1:8">
      <c r="A2505" s="44" t="s">
        <v>992</v>
      </c>
      <c r="B2505" s="44" t="s">
        <v>219</v>
      </c>
      <c r="C2505" s="45">
        <v>46152</v>
      </c>
      <c r="D2505" s="47">
        <v>0</v>
      </c>
      <c r="E2505" s="180">
        <v>-0.99</v>
      </c>
      <c r="F2505" s="47">
        <v>0</v>
      </c>
      <c r="G2505" s="180">
        <v>-1</v>
      </c>
      <c r="H2505" s="47">
        <v>2</v>
      </c>
    </row>
    <row r="2506" spans="1:8">
      <c r="A2506" s="44" t="s">
        <v>992</v>
      </c>
      <c r="B2506" s="44" t="s">
        <v>219</v>
      </c>
      <c r="C2506" s="45">
        <v>46159</v>
      </c>
      <c r="D2506" s="47">
        <v>0</v>
      </c>
      <c r="E2506" s="181"/>
      <c r="F2506" s="49">
        <v>0</v>
      </c>
      <c r="G2506" s="181"/>
      <c r="H2506" s="47">
        <v>0</v>
      </c>
    </row>
    <row r="2507" spans="1:8">
      <c r="A2507" s="44" t="s">
        <v>992</v>
      </c>
      <c r="B2507" s="44" t="s">
        <v>219</v>
      </c>
      <c r="C2507" s="45">
        <v>46166</v>
      </c>
      <c r="D2507" s="47">
        <v>0</v>
      </c>
      <c r="E2507" s="180">
        <v>-0.98</v>
      </c>
      <c r="F2507" s="49">
        <v>0</v>
      </c>
      <c r="G2507" s="180">
        <v>-1</v>
      </c>
      <c r="H2507" s="47">
        <v>1</v>
      </c>
    </row>
    <row r="2508" spans="1:8">
      <c r="A2508" s="44" t="s">
        <v>992</v>
      </c>
      <c r="B2508" s="44" t="s">
        <v>219</v>
      </c>
      <c r="C2508" s="45">
        <v>46173</v>
      </c>
      <c r="D2508" s="47">
        <v>0</v>
      </c>
      <c r="E2508" s="180">
        <v>-1</v>
      </c>
      <c r="F2508" s="49">
        <v>0</v>
      </c>
      <c r="G2508" s="180">
        <v>-1</v>
      </c>
      <c r="H2508" s="47">
        <v>4</v>
      </c>
    </row>
    <row r="2509" spans="1:8">
      <c r="A2509" s="44" t="s">
        <v>992</v>
      </c>
      <c r="B2509" s="44" t="s">
        <v>219</v>
      </c>
      <c r="C2509" s="45">
        <v>46180</v>
      </c>
      <c r="D2509" s="47">
        <v>0</v>
      </c>
      <c r="E2509" s="180">
        <v>-0.98</v>
      </c>
      <c r="F2509" s="49">
        <v>0</v>
      </c>
      <c r="G2509" s="180">
        <v>-1</v>
      </c>
      <c r="H2509" s="47">
        <v>1</v>
      </c>
    </row>
    <row r="2510" spans="1:8">
      <c r="A2510" s="44" t="s">
        <v>992</v>
      </c>
      <c r="B2510" s="44" t="s">
        <v>219</v>
      </c>
      <c r="C2510" s="45">
        <v>46187</v>
      </c>
      <c r="D2510" s="47">
        <v>0</v>
      </c>
      <c r="E2510" s="180">
        <v>-0.98</v>
      </c>
      <c r="F2510" s="49">
        <v>0</v>
      </c>
      <c r="G2510" s="180">
        <v>-1</v>
      </c>
      <c r="H2510" s="47">
        <v>1</v>
      </c>
    </row>
    <row r="2511" spans="1:8">
      <c r="A2511" s="44" t="s">
        <v>992</v>
      </c>
      <c r="B2511" s="44" t="s">
        <v>155</v>
      </c>
      <c r="C2511" s="45">
        <v>46103</v>
      </c>
      <c r="D2511" s="47">
        <v>1397</v>
      </c>
      <c r="E2511" s="180">
        <v>2.58</v>
      </c>
      <c r="F2511" s="47">
        <v>0</v>
      </c>
      <c r="G2511" s="180">
        <v>-1</v>
      </c>
      <c r="H2511" s="47">
        <v>390</v>
      </c>
    </row>
    <row r="2512" spans="1:8">
      <c r="A2512" s="44" t="s">
        <v>992</v>
      </c>
      <c r="B2512" s="44" t="s">
        <v>155</v>
      </c>
      <c r="C2512" s="45">
        <v>46110</v>
      </c>
      <c r="D2512" s="47">
        <v>1316</v>
      </c>
      <c r="E2512" s="180">
        <v>3.31</v>
      </c>
      <c r="F2512" s="47">
        <v>0</v>
      </c>
      <c r="G2512" s="180">
        <v>-1</v>
      </c>
      <c r="H2512" s="47">
        <v>305</v>
      </c>
    </row>
    <row r="2513" spans="1:8">
      <c r="A2513" s="44" t="s">
        <v>992</v>
      </c>
      <c r="B2513" s="44" t="s">
        <v>155</v>
      </c>
      <c r="C2513" s="45">
        <v>46117</v>
      </c>
      <c r="D2513" s="47">
        <v>1309</v>
      </c>
      <c r="E2513" s="180">
        <v>2.42</v>
      </c>
      <c r="F2513" s="47">
        <v>0</v>
      </c>
      <c r="G2513" s="180">
        <v>-1</v>
      </c>
      <c r="H2513" s="47">
        <v>383</v>
      </c>
    </row>
    <row r="2514" spans="1:8">
      <c r="A2514" s="44" t="s">
        <v>992</v>
      </c>
      <c r="B2514" s="44" t="s">
        <v>155</v>
      </c>
      <c r="C2514" s="45">
        <v>46124</v>
      </c>
      <c r="D2514" s="47">
        <v>1781</v>
      </c>
      <c r="E2514" s="180">
        <v>2.98</v>
      </c>
      <c r="F2514" s="47">
        <v>0</v>
      </c>
      <c r="G2514" s="180">
        <v>-1</v>
      </c>
      <c r="H2514" s="47">
        <v>447</v>
      </c>
    </row>
    <row r="2515" spans="1:8">
      <c r="A2515" s="44" t="s">
        <v>992</v>
      </c>
      <c r="B2515" s="44" t="s">
        <v>155</v>
      </c>
      <c r="C2515" s="45">
        <v>46131</v>
      </c>
      <c r="D2515" s="47">
        <v>1860</v>
      </c>
      <c r="E2515" s="180">
        <v>3.36</v>
      </c>
      <c r="F2515" s="47">
        <v>0</v>
      </c>
      <c r="G2515" s="180">
        <v>-1</v>
      </c>
      <c r="H2515" s="47">
        <v>427</v>
      </c>
    </row>
    <row r="2516" spans="1:8">
      <c r="A2516" s="44" t="s">
        <v>992</v>
      </c>
      <c r="B2516" s="44" t="s">
        <v>155</v>
      </c>
      <c r="C2516" s="45">
        <v>46138</v>
      </c>
      <c r="D2516" s="47">
        <v>1867</v>
      </c>
      <c r="E2516" s="180">
        <v>3.06</v>
      </c>
      <c r="F2516" s="47">
        <v>0</v>
      </c>
      <c r="G2516" s="180">
        <v>-1</v>
      </c>
      <c r="H2516" s="47">
        <v>460</v>
      </c>
    </row>
    <row r="2517" spans="1:8">
      <c r="A2517" s="44" t="s">
        <v>992</v>
      </c>
      <c r="B2517" s="44" t="s">
        <v>155</v>
      </c>
      <c r="C2517" s="45">
        <v>46145</v>
      </c>
      <c r="D2517" s="47">
        <v>1861</v>
      </c>
      <c r="E2517" s="180">
        <v>2.84</v>
      </c>
      <c r="F2517" s="47">
        <v>0</v>
      </c>
      <c r="G2517" s="180">
        <v>-1</v>
      </c>
      <c r="H2517" s="47">
        <v>485</v>
      </c>
    </row>
    <row r="2518" spans="1:8">
      <c r="A2518" s="44" t="s">
        <v>992</v>
      </c>
      <c r="B2518" s="44" t="s">
        <v>155</v>
      </c>
      <c r="C2518" s="45">
        <v>46152</v>
      </c>
      <c r="D2518" s="47">
        <v>1863</v>
      </c>
      <c r="E2518" s="180">
        <v>3.27</v>
      </c>
      <c r="F2518" s="47">
        <v>0</v>
      </c>
      <c r="G2518" s="180">
        <v>-1</v>
      </c>
      <c r="H2518" s="47">
        <v>436</v>
      </c>
    </row>
    <row r="2519" spans="1:8">
      <c r="A2519" s="44" t="s">
        <v>992</v>
      </c>
      <c r="B2519" s="44" t="s">
        <v>155</v>
      </c>
      <c r="C2519" s="45">
        <v>46159</v>
      </c>
      <c r="D2519" s="47">
        <v>1865</v>
      </c>
      <c r="E2519" s="180">
        <v>2.89</v>
      </c>
      <c r="F2519" s="47">
        <v>0</v>
      </c>
      <c r="G2519" s="180">
        <v>-1</v>
      </c>
      <c r="H2519" s="47">
        <v>479</v>
      </c>
    </row>
    <row r="2520" spans="1:8">
      <c r="A2520" s="44" t="s">
        <v>992</v>
      </c>
      <c r="B2520" s="44" t="s">
        <v>155</v>
      </c>
      <c r="C2520" s="45">
        <v>46166</v>
      </c>
      <c r="D2520" s="47">
        <v>1886</v>
      </c>
      <c r="E2520" s="180">
        <v>2.73</v>
      </c>
      <c r="F2520" s="47">
        <v>0</v>
      </c>
      <c r="G2520" s="180">
        <v>-1</v>
      </c>
      <c r="H2520" s="47">
        <v>505</v>
      </c>
    </row>
    <row r="2521" spans="1:8">
      <c r="A2521" s="44" t="s">
        <v>992</v>
      </c>
      <c r="B2521" s="44" t="s">
        <v>155</v>
      </c>
      <c r="C2521" s="45">
        <v>46173</v>
      </c>
      <c r="D2521" s="47">
        <v>1942</v>
      </c>
      <c r="E2521" s="180">
        <v>2.71</v>
      </c>
      <c r="F2521" s="47">
        <v>0</v>
      </c>
      <c r="G2521" s="180">
        <v>-1</v>
      </c>
      <c r="H2521" s="47">
        <v>524</v>
      </c>
    </row>
    <row r="2522" spans="1:8">
      <c r="A2522" s="44" t="s">
        <v>992</v>
      </c>
      <c r="B2522" s="44" t="s">
        <v>155</v>
      </c>
      <c r="C2522" s="45">
        <v>46180</v>
      </c>
      <c r="D2522" s="47">
        <v>1974</v>
      </c>
      <c r="E2522" s="180">
        <v>2.8</v>
      </c>
      <c r="F2522" s="47">
        <v>0</v>
      </c>
      <c r="G2522" s="180">
        <v>-1</v>
      </c>
      <c r="H2522" s="47">
        <v>520</v>
      </c>
    </row>
    <row r="2523" spans="1:8">
      <c r="A2523" s="44" t="s">
        <v>992</v>
      </c>
      <c r="B2523" s="44" t="s">
        <v>155</v>
      </c>
      <c r="C2523" s="45">
        <v>46187</v>
      </c>
      <c r="D2523" s="47">
        <v>1972</v>
      </c>
      <c r="E2523" s="180">
        <v>2.93</v>
      </c>
      <c r="F2523" s="47">
        <v>0</v>
      </c>
      <c r="G2523" s="180">
        <v>-1</v>
      </c>
      <c r="H2523" s="47">
        <v>502</v>
      </c>
    </row>
    <row r="2524" spans="1:8">
      <c r="A2524" s="44" t="s">
        <v>992</v>
      </c>
      <c r="B2524" s="44" t="s">
        <v>164</v>
      </c>
      <c r="C2524" s="45">
        <v>46103</v>
      </c>
      <c r="D2524" s="47">
        <v>107</v>
      </c>
      <c r="E2524" s="181"/>
      <c r="F2524" s="47">
        <v>0</v>
      </c>
      <c r="G2524" s="181"/>
      <c r="H2524" s="47">
        <v>0</v>
      </c>
    </row>
    <row r="2525" spans="1:8">
      <c r="A2525" s="44" t="s">
        <v>992</v>
      </c>
      <c r="B2525" s="44" t="s">
        <v>164</v>
      </c>
      <c r="C2525" s="45">
        <v>46110</v>
      </c>
      <c r="D2525" s="47">
        <v>107</v>
      </c>
      <c r="E2525" s="181"/>
      <c r="F2525" s="47">
        <v>0</v>
      </c>
      <c r="G2525" s="181"/>
      <c r="H2525" s="47">
        <v>0</v>
      </c>
    </row>
    <row r="2526" spans="1:8">
      <c r="A2526" s="44" t="s">
        <v>992</v>
      </c>
      <c r="B2526" s="44" t="s">
        <v>164</v>
      </c>
      <c r="C2526" s="45">
        <v>46117</v>
      </c>
      <c r="D2526" s="47">
        <v>107</v>
      </c>
      <c r="E2526" s="181"/>
      <c r="F2526" s="47">
        <v>0</v>
      </c>
      <c r="G2526" s="181"/>
      <c r="H2526" s="47">
        <v>0</v>
      </c>
    </row>
    <row r="2527" spans="1:8">
      <c r="A2527" s="44" t="s">
        <v>992</v>
      </c>
      <c r="B2527" s="44" t="s">
        <v>164</v>
      </c>
      <c r="C2527" s="45">
        <v>46124</v>
      </c>
      <c r="D2527" s="47">
        <v>107</v>
      </c>
      <c r="E2527" s="181"/>
      <c r="F2527" s="47">
        <v>0</v>
      </c>
      <c r="G2527" s="181"/>
      <c r="H2527" s="47">
        <v>0</v>
      </c>
    </row>
    <row r="2528" spans="1:8">
      <c r="A2528" s="44" t="s">
        <v>992</v>
      </c>
      <c r="B2528" s="44" t="s">
        <v>164</v>
      </c>
      <c r="C2528" s="45">
        <v>46131</v>
      </c>
      <c r="D2528" s="47">
        <v>107</v>
      </c>
      <c r="E2528" s="181"/>
      <c r="F2528" s="47">
        <v>0</v>
      </c>
      <c r="G2528" s="181"/>
      <c r="H2528" s="47">
        <v>0</v>
      </c>
    </row>
    <row r="2529" spans="1:8">
      <c r="A2529" s="44" t="s">
        <v>992</v>
      </c>
      <c r="B2529" s="44" t="s">
        <v>164</v>
      </c>
      <c r="C2529" s="45">
        <v>46138</v>
      </c>
      <c r="D2529" s="47">
        <v>107</v>
      </c>
      <c r="E2529" s="180">
        <v>106.36</v>
      </c>
      <c r="F2529" s="47">
        <v>0</v>
      </c>
      <c r="G2529" s="180">
        <v>-1</v>
      </c>
      <c r="H2529" s="47">
        <v>1</v>
      </c>
    </row>
    <row r="2530" spans="1:8">
      <c r="A2530" s="44" t="s">
        <v>992</v>
      </c>
      <c r="B2530" s="44" t="s">
        <v>164</v>
      </c>
      <c r="C2530" s="45">
        <v>46145</v>
      </c>
      <c r="D2530" s="47">
        <v>107</v>
      </c>
      <c r="E2530" s="181"/>
      <c r="F2530" s="47">
        <v>0</v>
      </c>
      <c r="G2530" s="181"/>
      <c r="H2530" s="47">
        <v>0</v>
      </c>
    </row>
    <row r="2531" spans="1:8">
      <c r="A2531" s="44" t="s">
        <v>992</v>
      </c>
      <c r="B2531" s="44" t="s">
        <v>164</v>
      </c>
      <c r="C2531" s="45">
        <v>46152</v>
      </c>
      <c r="D2531" s="47">
        <v>107</v>
      </c>
      <c r="E2531" s="181"/>
      <c r="F2531" s="47">
        <v>0</v>
      </c>
      <c r="G2531" s="181"/>
      <c r="H2531" s="47">
        <v>0</v>
      </c>
    </row>
    <row r="2532" spans="1:8">
      <c r="A2532" s="44" t="s">
        <v>992</v>
      </c>
      <c r="B2532" s="44" t="s">
        <v>164</v>
      </c>
      <c r="C2532" s="45">
        <v>46159</v>
      </c>
      <c r="D2532" s="47">
        <v>50</v>
      </c>
      <c r="E2532" s="181"/>
      <c r="F2532" s="47">
        <v>0</v>
      </c>
      <c r="G2532" s="181"/>
      <c r="H2532" s="47">
        <v>0</v>
      </c>
    </row>
    <row r="2533" spans="1:8">
      <c r="A2533" s="44" t="s">
        <v>992</v>
      </c>
      <c r="B2533" s="44" t="s">
        <v>164</v>
      </c>
      <c r="C2533" s="45">
        <v>46166</v>
      </c>
      <c r="D2533" s="47">
        <v>40</v>
      </c>
      <c r="E2533" s="181"/>
      <c r="F2533" s="47">
        <v>0</v>
      </c>
      <c r="G2533" s="181"/>
      <c r="H2533" s="47">
        <v>0</v>
      </c>
    </row>
    <row r="2534" spans="1:8">
      <c r="A2534" s="44" t="s">
        <v>992</v>
      </c>
      <c r="B2534" s="44" t="s">
        <v>164</v>
      </c>
      <c r="C2534" s="45">
        <v>46173</v>
      </c>
      <c r="D2534" s="47">
        <v>40</v>
      </c>
      <c r="E2534" s="181"/>
      <c r="F2534" s="47">
        <v>0</v>
      </c>
      <c r="G2534" s="181"/>
      <c r="H2534" s="47">
        <v>0</v>
      </c>
    </row>
    <row r="2535" spans="1:8">
      <c r="A2535" s="44" t="s">
        <v>992</v>
      </c>
      <c r="B2535" s="44" t="s">
        <v>164</v>
      </c>
      <c r="C2535" s="45">
        <v>46180</v>
      </c>
      <c r="D2535" s="47">
        <v>40</v>
      </c>
      <c r="E2535" s="181"/>
      <c r="F2535" s="47">
        <v>0</v>
      </c>
      <c r="G2535" s="181"/>
      <c r="H2535" s="47">
        <v>0</v>
      </c>
    </row>
    <row r="2536" spans="1:8">
      <c r="A2536" s="44" t="s">
        <v>992</v>
      </c>
      <c r="B2536" s="44" t="s">
        <v>164</v>
      </c>
      <c r="C2536" s="45">
        <v>46187</v>
      </c>
      <c r="D2536" s="47">
        <v>40</v>
      </c>
      <c r="E2536" s="181"/>
      <c r="F2536" s="47">
        <v>0</v>
      </c>
      <c r="G2536" s="181"/>
      <c r="H2536" s="47">
        <v>0</v>
      </c>
    </row>
    <row r="2537" spans="1:8">
      <c r="A2537" s="44" t="s">
        <v>992</v>
      </c>
      <c r="B2537" s="44" t="s">
        <v>279</v>
      </c>
      <c r="C2537" s="45">
        <v>46103</v>
      </c>
      <c r="D2537" s="47">
        <v>1</v>
      </c>
      <c r="E2537" s="181"/>
      <c r="F2537" s="47">
        <v>0</v>
      </c>
      <c r="G2537" s="181"/>
      <c r="H2537" s="47">
        <v>0</v>
      </c>
    </row>
    <row r="2538" spans="1:8">
      <c r="A2538" s="44" t="s">
        <v>992</v>
      </c>
      <c r="B2538" s="44" t="s">
        <v>279</v>
      </c>
      <c r="C2538" s="45">
        <v>46110</v>
      </c>
      <c r="D2538" s="47">
        <v>1</v>
      </c>
      <c r="E2538" s="181"/>
      <c r="F2538" s="47">
        <v>0</v>
      </c>
      <c r="G2538" s="181"/>
      <c r="H2538" s="47">
        <v>0</v>
      </c>
    </row>
    <row r="2539" spans="1:8">
      <c r="A2539" s="44" t="s">
        <v>992</v>
      </c>
      <c r="B2539" s="44" t="s">
        <v>279</v>
      </c>
      <c r="C2539" s="45">
        <v>46117</v>
      </c>
      <c r="D2539" s="47">
        <v>1</v>
      </c>
      <c r="E2539" s="181"/>
      <c r="F2539" s="47">
        <v>0</v>
      </c>
      <c r="G2539" s="181"/>
      <c r="H2539" s="47">
        <v>0</v>
      </c>
    </row>
    <row r="2540" spans="1:8">
      <c r="A2540" s="44" t="s">
        <v>992</v>
      </c>
      <c r="B2540" s="44" t="s">
        <v>279</v>
      </c>
      <c r="C2540" s="45">
        <v>46124</v>
      </c>
      <c r="D2540" s="47">
        <v>1</v>
      </c>
      <c r="E2540" s="181"/>
      <c r="F2540" s="47">
        <v>0</v>
      </c>
      <c r="G2540" s="181"/>
      <c r="H2540" s="47">
        <v>0</v>
      </c>
    </row>
    <row r="2541" spans="1:8">
      <c r="A2541" s="44" t="s">
        <v>992</v>
      </c>
      <c r="B2541" s="44" t="s">
        <v>279</v>
      </c>
      <c r="C2541" s="45">
        <v>46131</v>
      </c>
      <c r="D2541" s="47">
        <v>1</v>
      </c>
      <c r="E2541" s="181"/>
      <c r="F2541" s="47">
        <v>0</v>
      </c>
      <c r="G2541" s="181"/>
      <c r="H2541" s="47">
        <v>0</v>
      </c>
    </row>
    <row r="2542" spans="1:8">
      <c r="A2542" s="44" t="s">
        <v>992</v>
      </c>
      <c r="B2542" s="44" t="s">
        <v>279</v>
      </c>
      <c r="C2542" s="45">
        <v>46138</v>
      </c>
      <c r="D2542" s="47">
        <v>1</v>
      </c>
      <c r="E2542" s="181"/>
      <c r="F2542" s="47">
        <v>0</v>
      </c>
      <c r="G2542" s="181"/>
      <c r="H2542" s="47">
        <v>0</v>
      </c>
    </row>
    <row r="2543" spans="1:8">
      <c r="A2543" s="44" t="s">
        <v>992</v>
      </c>
      <c r="B2543" s="44" t="s">
        <v>279</v>
      </c>
      <c r="C2543" s="45">
        <v>46145</v>
      </c>
      <c r="D2543" s="47">
        <v>1</v>
      </c>
      <c r="E2543" s="181"/>
      <c r="F2543" s="47">
        <v>0</v>
      </c>
      <c r="G2543" s="181"/>
      <c r="H2543" s="47">
        <v>0</v>
      </c>
    </row>
    <row r="2544" spans="1:8">
      <c r="A2544" s="44" t="s">
        <v>992</v>
      </c>
      <c r="B2544" s="44" t="s">
        <v>279</v>
      </c>
      <c r="C2544" s="45">
        <v>46152</v>
      </c>
      <c r="D2544" s="47">
        <v>1</v>
      </c>
      <c r="E2544" s="181"/>
      <c r="F2544" s="47">
        <v>0</v>
      </c>
      <c r="G2544" s="181"/>
      <c r="H2544" s="47">
        <v>0</v>
      </c>
    </row>
    <row r="2545" spans="1:8">
      <c r="A2545" s="44" t="s">
        <v>992</v>
      </c>
      <c r="B2545" s="44" t="s">
        <v>279</v>
      </c>
      <c r="C2545" s="45">
        <v>46159</v>
      </c>
      <c r="D2545" s="47">
        <v>1</v>
      </c>
      <c r="E2545" s="181"/>
      <c r="F2545" s="47">
        <v>0</v>
      </c>
      <c r="G2545" s="181"/>
      <c r="H2545" s="47">
        <v>0</v>
      </c>
    </row>
    <row r="2546" spans="1:8">
      <c r="A2546" s="44" t="s">
        <v>992</v>
      </c>
      <c r="B2546" s="44" t="s">
        <v>279</v>
      </c>
      <c r="C2546" s="45">
        <v>46166</v>
      </c>
      <c r="D2546" s="47">
        <v>1</v>
      </c>
      <c r="E2546" s="181"/>
      <c r="F2546" s="47">
        <v>0</v>
      </c>
      <c r="G2546" s="181"/>
      <c r="H2546" s="47">
        <v>0</v>
      </c>
    </row>
    <row r="2547" spans="1:8">
      <c r="A2547" s="44" t="s">
        <v>992</v>
      </c>
      <c r="B2547" s="44" t="s">
        <v>279</v>
      </c>
      <c r="C2547" s="45">
        <v>46173</v>
      </c>
      <c r="D2547" s="47">
        <v>1</v>
      </c>
      <c r="E2547" s="181"/>
      <c r="F2547" s="49">
        <v>0</v>
      </c>
      <c r="G2547" s="181"/>
      <c r="H2547" s="47">
        <v>0</v>
      </c>
    </row>
    <row r="2548" spans="1:8">
      <c r="A2548" s="44" t="s">
        <v>992</v>
      </c>
      <c r="B2548" s="44" t="s">
        <v>279</v>
      </c>
      <c r="C2548" s="45">
        <v>46180</v>
      </c>
      <c r="D2548" s="47">
        <v>1</v>
      </c>
      <c r="E2548" s="181"/>
      <c r="F2548" s="49">
        <v>0</v>
      </c>
      <c r="G2548" s="181"/>
      <c r="H2548" s="47">
        <v>0</v>
      </c>
    </row>
    <row r="2549" spans="1:8">
      <c r="A2549" s="44" t="s">
        <v>992</v>
      </c>
      <c r="B2549" s="44" t="s">
        <v>279</v>
      </c>
      <c r="C2549" s="45">
        <v>46187</v>
      </c>
      <c r="D2549" s="47">
        <v>1</v>
      </c>
      <c r="E2549" s="181"/>
      <c r="F2549" s="49">
        <v>0</v>
      </c>
      <c r="G2549" s="181"/>
      <c r="H2549" s="47">
        <v>0</v>
      </c>
    </row>
    <row r="2550" spans="1:8">
      <c r="A2550" s="44" t="s">
        <v>992</v>
      </c>
      <c r="B2550" s="44" t="s">
        <v>369</v>
      </c>
      <c r="C2550" s="45">
        <v>46103</v>
      </c>
      <c r="D2550" s="47">
        <v>0</v>
      </c>
      <c r="E2550" s="181"/>
      <c r="F2550" s="47">
        <v>0</v>
      </c>
      <c r="G2550" s="181"/>
      <c r="H2550" s="47">
        <v>0</v>
      </c>
    </row>
    <row r="2551" spans="1:8">
      <c r="A2551" s="44" t="s">
        <v>992</v>
      </c>
      <c r="B2551" s="44" t="s">
        <v>369</v>
      </c>
      <c r="C2551" s="45">
        <v>46110</v>
      </c>
      <c r="D2551" s="47">
        <v>0</v>
      </c>
      <c r="E2551" s="181"/>
      <c r="F2551" s="47">
        <v>0</v>
      </c>
      <c r="G2551" s="181"/>
      <c r="H2551" s="47">
        <v>0</v>
      </c>
    </row>
    <row r="2552" spans="1:8">
      <c r="A2552" s="44" t="s">
        <v>992</v>
      </c>
      <c r="B2552" s="44" t="s">
        <v>369</v>
      </c>
      <c r="C2552" s="45">
        <v>46117</v>
      </c>
      <c r="D2552" s="47">
        <v>0</v>
      </c>
      <c r="E2552" s="181"/>
      <c r="F2552" s="47">
        <v>0</v>
      </c>
      <c r="G2552" s="181"/>
      <c r="H2552" s="47">
        <v>0</v>
      </c>
    </row>
    <row r="2553" spans="1:8">
      <c r="A2553" s="44" t="s">
        <v>992</v>
      </c>
      <c r="B2553" s="44" t="s">
        <v>369</v>
      </c>
      <c r="C2553" s="45">
        <v>46124</v>
      </c>
      <c r="D2553" s="47">
        <v>0</v>
      </c>
      <c r="E2553" s="181"/>
      <c r="F2553" s="47">
        <v>0</v>
      </c>
      <c r="G2553" s="181"/>
      <c r="H2553" s="47">
        <v>0</v>
      </c>
    </row>
    <row r="2554" spans="1:8">
      <c r="A2554" s="44" t="s">
        <v>992</v>
      </c>
      <c r="B2554" s="44" t="s">
        <v>369</v>
      </c>
      <c r="C2554" s="45">
        <v>46131</v>
      </c>
      <c r="D2554" s="47">
        <v>0</v>
      </c>
      <c r="E2554" s="181"/>
      <c r="F2554" s="47">
        <v>0</v>
      </c>
      <c r="G2554" s="181"/>
      <c r="H2554" s="47">
        <v>0</v>
      </c>
    </row>
    <row r="2555" spans="1:8">
      <c r="A2555" s="44" t="s">
        <v>992</v>
      </c>
      <c r="B2555" s="44" t="s">
        <v>369</v>
      </c>
      <c r="C2555" s="45">
        <v>46138</v>
      </c>
      <c r="D2555" s="47">
        <v>0</v>
      </c>
      <c r="E2555" s="181"/>
      <c r="F2555" s="47">
        <v>0</v>
      </c>
      <c r="G2555" s="181"/>
      <c r="H2555" s="47">
        <v>0</v>
      </c>
    </row>
    <row r="2556" spans="1:8">
      <c r="A2556" s="44" t="s">
        <v>992</v>
      </c>
      <c r="B2556" s="44" t="s">
        <v>369</v>
      </c>
      <c r="C2556" s="45">
        <v>46145</v>
      </c>
      <c r="D2556" s="47">
        <v>0</v>
      </c>
      <c r="E2556" s="181"/>
      <c r="F2556" s="47">
        <v>0</v>
      </c>
      <c r="G2556" s="181"/>
      <c r="H2556" s="47">
        <v>0</v>
      </c>
    </row>
    <row r="2557" spans="1:8">
      <c r="A2557" s="44" t="s">
        <v>992</v>
      </c>
      <c r="B2557" s="44" t="s">
        <v>369</v>
      </c>
      <c r="C2557" s="45">
        <v>46152</v>
      </c>
      <c r="D2557" s="47">
        <v>0</v>
      </c>
      <c r="E2557" s="181"/>
      <c r="F2557" s="47">
        <v>0</v>
      </c>
      <c r="G2557" s="181"/>
      <c r="H2557" s="47">
        <v>0</v>
      </c>
    </row>
    <row r="2558" spans="1:8">
      <c r="A2558" s="44" t="s">
        <v>992</v>
      </c>
      <c r="B2558" s="44" t="s">
        <v>369</v>
      </c>
      <c r="C2558" s="45">
        <v>46159</v>
      </c>
      <c r="D2558" s="47">
        <v>0</v>
      </c>
      <c r="E2558" s="181"/>
      <c r="F2558" s="47">
        <v>0</v>
      </c>
      <c r="G2558" s="181"/>
      <c r="H2558" s="47">
        <v>0</v>
      </c>
    </row>
    <row r="2559" spans="1:8">
      <c r="A2559" s="44" t="s">
        <v>992</v>
      </c>
      <c r="B2559" s="44" t="s">
        <v>369</v>
      </c>
      <c r="C2559" s="45">
        <v>46166</v>
      </c>
      <c r="D2559" s="47">
        <v>0</v>
      </c>
      <c r="E2559" s="181"/>
      <c r="F2559" s="47">
        <v>0</v>
      </c>
      <c r="G2559" s="181"/>
      <c r="H2559" s="47">
        <v>0</v>
      </c>
    </row>
    <row r="2560" spans="1:8">
      <c r="A2560" s="44" t="s">
        <v>992</v>
      </c>
      <c r="B2560" s="44" t="s">
        <v>369</v>
      </c>
      <c r="C2560" s="45">
        <v>46173</v>
      </c>
      <c r="D2560" s="47">
        <v>0</v>
      </c>
      <c r="E2560" s="181"/>
      <c r="F2560" s="49">
        <v>0</v>
      </c>
      <c r="G2560" s="181"/>
      <c r="H2560" s="47">
        <v>0</v>
      </c>
    </row>
    <row r="2561" spans="1:8">
      <c r="A2561" s="44" t="s">
        <v>992</v>
      </c>
      <c r="B2561" s="44" t="s">
        <v>369</v>
      </c>
      <c r="C2561" s="45">
        <v>46180</v>
      </c>
      <c r="D2561" s="47">
        <v>0</v>
      </c>
      <c r="E2561" s="181"/>
      <c r="F2561" s="49">
        <v>0</v>
      </c>
      <c r="G2561" s="181"/>
      <c r="H2561" s="47">
        <v>0</v>
      </c>
    </row>
    <row r="2562" spans="1:8">
      <c r="A2562" s="44" t="s">
        <v>992</v>
      </c>
      <c r="B2562" s="44" t="s">
        <v>369</v>
      </c>
      <c r="C2562" s="45">
        <v>46187</v>
      </c>
      <c r="D2562" s="47">
        <v>0</v>
      </c>
      <c r="E2562" s="181"/>
      <c r="F2562" s="49">
        <v>0</v>
      </c>
      <c r="G2562" s="181"/>
      <c r="H2562" s="47">
        <v>0</v>
      </c>
    </row>
    <row r="2563" spans="1:8">
      <c r="A2563" s="44" t="s">
        <v>992</v>
      </c>
      <c r="B2563" s="44" t="s">
        <v>283</v>
      </c>
      <c r="C2563" s="45">
        <v>46103</v>
      </c>
      <c r="D2563" s="47">
        <v>1</v>
      </c>
      <c r="E2563" s="181"/>
      <c r="F2563" s="47">
        <v>0</v>
      </c>
      <c r="G2563" s="181"/>
      <c r="H2563" s="47">
        <v>0</v>
      </c>
    </row>
    <row r="2564" spans="1:8">
      <c r="A2564" s="44" t="s">
        <v>992</v>
      </c>
      <c r="B2564" s="44" t="s">
        <v>283</v>
      </c>
      <c r="C2564" s="45">
        <v>46110</v>
      </c>
      <c r="D2564" s="47">
        <v>1</v>
      </c>
      <c r="E2564" s="181"/>
      <c r="F2564" s="47">
        <v>0</v>
      </c>
      <c r="G2564" s="181"/>
      <c r="H2564" s="47">
        <v>0</v>
      </c>
    </row>
    <row r="2565" spans="1:8">
      <c r="A2565" s="44" t="s">
        <v>992</v>
      </c>
      <c r="B2565" s="44" t="s">
        <v>283</v>
      </c>
      <c r="C2565" s="45">
        <v>46117</v>
      </c>
      <c r="D2565" s="47">
        <v>1</v>
      </c>
      <c r="E2565" s="181"/>
      <c r="F2565" s="47">
        <v>0</v>
      </c>
      <c r="G2565" s="181"/>
      <c r="H2565" s="47">
        <v>0</v>
      </c>
    </row>
    <row r="2566" spans="1:8">
      <c r="A2566" s="44" t="s">
        <v>992</v>
      </c>
      <c r="B2566" s="44" t="s">
        <v>283</v>
      </c>
      <c r="C2566" s="45">
        <v>46124</v>
      </c>
      <c r="D2566" s="47">
        <v>1</v>
      </c>
      <c r="E2566" s="181"/>
      <c r="F2566" s="47">
        <v>0</v>
      </c>
      <c r="G2566" s="181"/>
      <c r="H2566" s="47">
        <v>0</v>
      </c>
    </row>
    <row r="2567" spans="1:8">
      <c r="A2567" s="44" t="s">
        <v>992</v>
      </c>
      <c r="B2567" s="44" t="s">
        <v>283</v>
      </c>
      <c r="C2567" s="45">
        <v>46131</v>
      </c>
      <c r="D2567" s="47">
        <v>1</v>
      </c>
      <c r="E2567" s="181"/>
      <c r="F2567" s="47">
        <v>0</v>
      </c>
      <c r="G2567" s="181"/>
      <c r="H2567" s="47">
        <v>0</v>
      </c>
    </row>
    <row r="2568" spans="1:8">
      <c r="A2568" s="44" t="s">
        <v>992</v>
      </c>
      <c r="B2568" s="44" t="s">
        <v>283</v>
      </c>
      <c r="C2568" s="45">
        <v>46138</v>
      </c>
      <c r="D2568" s="47">
        <v>1</v>
      </c>
      <c r="E2568" s="181"/>
      <c r="F2568" s="47">
        <v>0</v>
      </c>
      <c r="G2568" s="181"/>
      <c r="H2568" s="47">
        <v>0</v>
      </c>
    </row>
    <row r="2569" spans="1:8">
      <c r="A2569" s="44" t="s">
        <v>992</v>
      </c>
      <c r="B2569" s="44" t="s">
        <v>283</v>
      </c>
      <c r="C2569" s="45">
        <v>46145</v>
      </c>
      <c r="D2569" s="47">
        <v>1</v>
      </c>
      <c r="E2569" s="181"/>
      <c r="F2569" s="47">
        <v>0</v>
      </c>
      <c r="G2569" s="181"/>
      <c r="H2569" s="47">
        <v>0</v>
      </c>
    </row>
    <row r="2570" spans="1:8">
      <c r="A2570" s="44" t="s">
        <v>992</v>
      </c>
      <c r="B2570" s="44" t="s">
        <v>283</v>
      </c>
      <c r="C2570" s="45">
        <v>46152</v>
      </c>
      <c r="D2570" s="47">
        <v>1</v>
      </c>
      <c r="E2570" s="181"/>
      <c r="F2570" s="47">
        <v>0</v>
      </c>
      <c r="G2570" s="181"/>
      <c r="H2570" s="47">
        <v>0</v>
      </c>
    </row>
    <row r="2571" spans="1:8">
      <c r="A2571" s="44" t="s">
        <v>992</v>
      </c>
      <c r="B2571" s="44" t="s">
        <v>283</v>
      </c>
      <c r="C2571" s="45">
        <v>46159</v>
      </c>
      <c r="D2571" s="47">
        <v>1</v>
      </c>
      <c r="E2571" s="181"/>
      <c r="F2571" s="47">
        <v>0</v>
      </c>
      <c r="G2571" s="181"/>
      <c r="H2571" s="47">
        <v>0</v>
      </c>
    </row>
    <row r="2572" spans="1:8">
      <c r="A2572" s="44" t="s">
        <v>992</v>
      </c>
      <c r="B2572" s="44" t="s">
        <v>283</v>
      </c>
      <c r="C2572" s="45">
        <v>46166</v>
      </c>
      <c r="D2572" s="47">
        <v>1</v>
      </c>
      <c r="E2572" s="181"/>
      <c r="F2572" s="47">
        <v>0</v>
      </c>
      <c r="G2572" s="181"/>
      <c r="H2572" s="47">
        <v>0</v>
      </c>
    </row>
    <row r="2573" spans="1:8">
      <c r="A2573" s="44" t="s">
        <v>992</v>
      </c>
      <c r="B2573" s="44" t="s">
        <v>283</v>
      </c>
      <c r="C2573" s="45">
        <v>46173</v>
      </c>
      <c r="D2573" s="47">
        <v>1</v>
      </c>
      <c r="E2573" s="181"/>
      <c r="F2573" s="47">
        <v>0</v>
      </c>
      <c r="G2573" s="181"/>
      <c r="H2573" s="47">
        <v>0</v>
      </c>
    </row>
    <row r="2574" spans="1:8">
      <c r="A2574" s="44" t="s">
        <v>992</v>
      </c>
      <c r="B2574" s="44" t="s">
        <v>283</v>
      </c>
      <c r="C2574" s="45">
        <v>46180</v>
      </c>
      <c r="D2574" s="47">
        <v>1</v>
      </c>
      <c r="E2574" s="181"/>
      <c r="F2574" s="47">
        <v>0</v>
      </c>
      <c r="G2574" s="181"/>
      <c r="H2574" s="47">
        <v>0</v>
      </c>
    </row>
    <row r="2575" spans="1:8">
      <c r="A2575" s="44" t="s">
        <v>992</v>
      </c>
      <c r="B2575" s="44" t="s">
        <v>283</v>
      </c>
      <c r="C2575" s="45">
        <v>46187</v>
      </c>
      <c r="D2575" s="47">
        <v>1</v>
      </c>
      <c r="E2575" s="181"/>
      <c r="F2575" s="47">
        <v>0</v>
      </c>
      <c r="G2575" s="181"/>
      <c r="H2575" s="47">
        <v>0</v>
      </c>
    </row>
    <row r="2576" spans="1:8">
      <c r="A2576" s="44" t="s">
        <v>992</v>
      </c>
      <c r="B2576" s="44" t="s">
        <v>370</v>
      </c>
      <c r="C2576" s="45">
        <v>46103</v>
      </c>
      <c r="D2576" s="49">
        <v>0</v>
      </c>
      <c r="E2576" s="181"/>
      <c r="F2576" s="49">
        <v>0</v>
      </c>
      <c r="G2576" s="181"/>
      <c r="H2576" s="47">
        <v>0</v>
      </c>
    </row>
    <row r="2577" spans="1:8">
      <c r="A2577" s="44" t="s">
        <v>992</v>
      </c>
      <c r="B2577" s="44" t="s">
        <v>370</v>
      </c>
      <c r="C2577" s="45">
        <v>46110</v>
      </c>
      <c r="D2577" s="49">
        <v>0</v>
      </c>
      <c r="E2577" s="181"/>
      <c r="F2577" s="49">
        <v>0</v>
      </c>
      <c r="G2577" s="181"/>
      <c r="H2577" s="47">
        <v>0</v>
      </c>
    </row>
    <row r="2578" spans="1:8">
      <c r="A2578" s="44" t="s">
        <v>992</v>
      </c>
      <c r="B2578" s="44" t="s">
        <v>370</v>
      </c>
      <c r="C2578" s="45">
        <v>46117</v>
      </c>
      <c r="D2578" s="49">
        <v>0</v>
      </c>
      <c r="E2578" s="181"/>
      <c r="F2578" s="49">
        <v>0</v>
      </c>
      <c r="G2578" s="181"/>
      <c r="H2578" s="47">
        <v>0</v>
      </c>
    </row>
    <row r="2579" spans="1:8">
      <c r="A2579" s="44" t="s">
        <v>992</v>
      </c>
      <c r="B2579" s="44" t="s">
        <v>370</v>
      </c>
      <c r="C2579" s="45">
        <v>46124</v>
      </c>
      <c r="D2579" s="49">
        <v>0</v>
      </c>
      <c r="E2579" s="181"/>
      <c r="F2579" s="49">
        <v>0</v>
      </c>
      <c r="G2579" s="181"/>
      <c r="H2579" s="47">
        <v>0</v>
      </c>
    </row>
    <row r="2580" spans="1:8">
      <c r="A2580" s="44" t="s">
        <v>992</v>
      </c>
      <c r="B2580" s="44" t="s">
        <v>370</v>
      </c>
      <c r="C2580" s="45">
        <v>46131</v>
      </c>
      <c r="D2580" s="49">
        <v>0</v>
      </c>
      <c r="E2580" s="181"/>
      <c r="F2580" s="49">
        <v>0</v>
      </c>
      <c r="G2580" s="181"/>
      <c r="H2580" s="47">
        <v>0</v>
      </c>
    </row>
    <row r="2581" spans="1:8">
      <c r="A2581" s="44" t="s">
        <v>992</v>
      </c>
      <c r="B2581" s="44" t="s">
        <v>370</v>
      </c>
      <c r="C2581" s="45">
        <v>46138</v>
      </c>
      <c r="D2581" s="47">
        <v>0</v>
      </c>
      <c r="E2581" s="181"/>
      <c r="F2581" s="49">
        <v>0</v>
      </c>
      <c r="G2581" s="181"/>
      <c r="H2581" s="47">
        <v>0</v>
      </c>
    </row>
    <row r="2582" spans="1:8">
      <c r="A2582" s="44" t="s">
        <v>992</v>
      </c>
      <c r="B2582" s="44" t="s">
        <v>370</v>
      </c>
      <c r="C2582" s="45">
        <v>46145</v>
      </c>
      <c r="D2582" s="47">
        <v>0</v>
      </c>
      <c r="E2582" s="181"/>
      <c r="F2582" s="49">
        <v>0</v>
      </c>
      <c r="G2582" s="181"/>
      <c r="H2582" s="47">
        <v>0</v>
      </c>
    </row>
    <row r="2583" spans="1:8">
      <c r="A2583" s="44" t="s">
        <v>992</v>
      </c>
      <c r="B2583" s="44" t="s">
        <v>370</v>
      </c>
      <c r="C2583" s="45">
        <v>46152</v>
      </c>
      <c r="D2583" s="47">
        <v>0</v>
      </c>
      <c r="E2583" s="181"/>
      <c r="F2583" s="49">
        <v>0</v>
      </c>
      <c r="G2583" s="181"/>
      <c r="H2583" s="47">
        <v>0</v>
      </c>
    </row>
    <row r="2584" spans="1:8">
      <c r="A2584" s="44" t="s">
        <v>992</v>
      </c>
      <c r="B2584" s="44" t="s">
        <v>370</v>
      </c>
      <c r="C2584" s="45">
        <v>46159</v>
      </c>
      <c r="D2584" s="47">
        <v>0</v>
      </c>
      <c r="E2584" s="181"/>
      <c r="F2584" s="49">
        <v>0</v>
      </c>
      <c r="G2584" s="181"/>
      <c r="H2584" s="47">
        <v>0</v>
      </c>
    </row>
    <row r="2585" spans="1:8">
      <c r="A2585" s="44" t="s">
        <v>992</v>
      </c>
      <c r="B2585" s="44" t="s">
        <v>370</v>
      </c>
      <c r="C2585" s="45">
        <v>46166</v>
      </c>
      <c r="D2585" s="47">
        <v>0</v>
      </c>
      <c r="E2585" s="181"/>
      <c r="F2585" s="49">
        <v>0</v>
      </c>
      <c r="G2585" s="181"/>
      <c r="H2585" s="47">
        <v>0</v>
      </c>
    </row>
    <row r="2586" spans="1:8">
      <c r="A2586" s="44" t="s">
        <v>992</v>
      </c>
      <c r="B2586" s="44" t="s">
        <v>370</v>
      </c>
      <c r="C2586" s="45">
        <v>46173</v>
      </c>
      <c r="D2586" s="47">
        <v>0</v>
      </c>
      <c r="E2586" s="181"/>
      <c r="F2586" s="49">
        <v>0</v>
      </c>
      <c r="G2586" s="181"/>
      <c r="H2586" s="47">
        <v>0</v>
      </c>
    </row>
    <row r="2587" spans="1:8">
      <c r="A2587" s="44" t="s">
        <v>992</v>
      </c>
      <c r="B2587" s="44" t="s">
        <v>370</v>
      </c>
      <c r="C2587" s="45">
        <v>46180</v>
      </c>
      <c r="D2587" s="47">
        <v>0</v>
      </c>
      <c r="E2587" s="181"/>
      <c r="F2587" s="49">
        <v>0</v>
      </c>
      <c r="G2587" s="181"/>
      <c r="H2587" s="47">
        <v>0</v>
      </c>
    </row>
    <row r="2588" spans="1:8">
      <c r="A2588" s="44" t="s">
        <v>992</v>
      </c>
      <c r="B2588" s="44" t="s">
        <v>370</v>
      </c>
      <c r="C2588" s="45">
        <v>46187</v>
      </c>
      <c r="D2588" s="47">
        <v>0</v>
      </c>
      <c r="E2588" s="181"/>
      <c r="F2588" s="49">
        <v>0</v>
      </c>
      <c r="G2588" s="181"/>
      <c r="H2588" s="47">
        <v>0</v>
      </c>
    </row>
    <row r="2589" spans="1:8">
      <c r="A2589" s="44" t="s">
        <v>992</v>
      </c>
      <c r="B2589" s="44" t="s">
        <v>182</v>
      </c>
      <c r="C2589" s="45">
        <v>46103</v>
      </c>
      <c r="D2589" s="47">
        <v>14</v>
      </c>
      <c r="E2589" s="180">
        <v>-0.99</v>
      </c>
      <c r="F2589" s="47">
        <v>0</v>
      </c>
      <c r="G2589" s="180">
        <v>-1</v>
      </c>
      <c r="H2589" s="47">
        <v>1424</v>
      </c>
    </row>
    <row r="2590" spans="1:8">
      <c r="A2590" s="44" t="s">
        <v>992</v>
      </c>
      <c r="B2590" s="44" t="s">
        <v>182</v>
      </c>
      <c r="C2590" s="45">
        <v>46110</v>
      </c>
      <c r="D2590" s="47">
        <v>14</v>
      </c>
      <c r="E2590" s="180">
        <v>-0.99</v>
      </c>
      <c r="F2590" s="47">
        <v>0</v>
      </c>
      <c r="G2590" s="180">
        <v>-1</v>
      </c>
      <c r="H2590" s="47">
        <v>1409</v>
      </c>
    </row>
    <row r="2591" spans="1:8">
      <c r="A2591" s="44" t="s">
        <v>992</v>
      </c>
      <c r="B2591" s="44" t="s">
        <v>182</v>
      </c>
      <c r="C2591" s="45">
        <v>46117</v>
      </c>
      <c r="D2591" s="47">
        <v>14</v>
      </c>
      <c r="E2591" s="180">
        <v>-0.99</v>
      </c>
      <c r="F2591" s="47">
        <v>0</v>
      </c>
      <c r="G2591" s="180">
        <v>-1</v>
      </c>
      <c r="H2591" s="47">
        <v>1467</v>
      </c>
    </row>
    <row r="2592" spans="1:8">
      <c r="A2592" s="44" t="s">
        <v>992</v>
      </c>
      <c r="B2592" s="44" t="s">
        <v>182</v>
      </c>
      <c r="C2592" s="45">
        <v>46124</v>
      </c>
      <c r="D2592" s="47">
        <v>14</v>
      </c>
      <c r="E2592" s="180">
        <v>-0.99</v>
      </c>
      <c r="F2592" s="47">
        <v>0</v>
      </c>
      <c r="G2592" s="180">
        <v>-1</v>
      </c>
      <c r="H2592" s="47">
        <v>1360</v>
      </c>
    </row>
    <row r="2593" spans="1:8">
      <c r="A2593" s="44" t="s">
        <v>992</v>
      </c>
      <c r="B2593" s="44" t="s">
        <v>182</v>
      </c>
      <c r="C2593" s="45">
        <v>46131</v>
      </c>
      <c r="D2593" s="47">
        <v>14</v>
      </c>
      <c r="E2593" s="180">
        <v>-0.99</v>
      </c>
      <c r="F2593" s="47">
        <v>0</v>
      </c>
      <c r="G2593" s="180">
        <v>-1</v>
      </c>
      <c r="H2593" s="47">
        <v>1383</v>
      </c>
    </row>
    <row r="2594" spans="1:8">
      <c r="A2594" s="44" t="s">
        <v>992</v>
      </c>
      <c r="B2594" s="44" t="s">
        <v>182</v>
      </c>
      <c r="C2594" s="45">
        <v>46138</v>
      </c>
      <c r="D2594" s="47">
        <v>14</v>
      </c>
      <c r="E2594" s="180">
        <v>-0.99</v>
      </c>
      <c r="F2594" s="47">
        <v>0</v>
      </c>
      <c r="G2594" s="180">
        <v>-1</v>
      </c>
      <c r="H2594" s="47">
        <v>1318</v>
      </c>
    </row>
    <row r="2595" spans="1:8">
      <c r="A2595" s="44" t="s">
        <v>992</v>
      </c>
      <c r="B2595" s="44" t="s">
        <v>182</v>
      </c>
      <c r="C2595" s="45">
        <v>46145</v>
      </c>
      <c r="D2595" s="47">
        <v>14</v>
      </c>
      <c r="E2595" s="180">
        <v>-0.99</v>
      </c>
      <c r="F2595" s="47">
        <v>0</v>
      </c>
      <c r="G2595" s="180">
        <v>-1</v>
      </c>
      <c r="H2595" s="47">
        <v>1228</v>
      </c>
    </row>
    <row r="2596" spans="1:8">
      <c r="A2596" s="44" t="s">
        <v>992</v>
      </c>
      <c r="B2596" s="44" t="s">
        <v>182</v>
      </c>
      <c r="C2596" s="45">
        <v>46152</v>
      </c>
      <c r="D2596" s="47">
        <v>14</v>
      </c>
      <c r="E2596" s="180">
        <v>-0.99</v>
      </c>
      <c r="F2596" s="47">
        <v>0</v>
      </c>
      <c r="G2596" s="180">
        <v>-1</v>
      </c>
      <c r="H2596" s="47">
        <v>1239</v>
      </c>
    </row>
    <row r="2597" spans="1:8">
      <c r="A2597" s="44" t="s">
        <v>992</v>
      </c>
      <c r="B2597" s="44" t="s">
        <v>182</v>
      </c>
      <c r="C2597" s="45">
        <v>46159</v>
      </c>
      <c r="D2597" s="47">
        <v>5</v>
      </c>
      <c r="E2597" s="180">
        <v>-1</v>
      </c>
      <c r="F2597" s="47">
        <v>0</v>
      </c>
      <c r="G2597" s="180">
        <v>-1</v>
      </c>
      <c r="H2597" s="47">
        <v>1280</v>
      </c>
    </row>
    <row r="2598" spans="1:8">
      <c r="A2598" s="44" t="s">
        <v>992</v>
      </c>
      <c r="B2598" s="44" t="s">
        <v>182</v>
      </c>
      <c r="C2598" s="45">
        <v>46166</v>
      </c>
      <c r="D2598" s="47">
        <v>4</v>
      </c>
      <c r="E2598" s="180">
        <v>-1</v>
      </c>
      <c r="F2598" s="47">
        <v>0</v>
      </c>
      <c r="G2598" s="180">
        <v>-1</v>
      </c>
      <c r="H2598" s="47">
        <v>1181</v>
      </c>
    </row>
    <row r="2599" spans="1:8">
      <c r="A2599" s="44" t="s">
        <v>992</v>
      </c>
      <c r="B2599" s="44" t="s">
        <v>182</v>
      </c>
      <c r="C2599" s="45">
        <v>46173</v>
      </c>
      <c r="D2599" s="47">
        <v>4</v>
      </c>
      <c r="E2599" s="180">
        <v>-1</v>
      </c>
      <c r="F2599" s="49">
        <v>0</v>
      </c>
      <c r="G2599" s="180">
        <v>-1</v>
      </c>
      <c r="H2599" s="47">
        <v>1199</v>
      </c>
    </row>
    <row r="2600" spans="1:8">
      <c r="A2600" s="44" t="s">
        <v>992</v>
      </c>
      <c r="B2600" s="44" t="s">
        <v>182</v>
      </c>
      <c r="C2600" s="45">
        <v>46180</v>
      </c>
      <c r="D2600" s="47">
        <v>4</v>
      </c>
      <c r="E2600" s="180">
        <v>-1</v>
      </c>
      <c r="F2600" s="49">
        <v>0</v>
      </c>
      <c r="G2600" s="180">
        <v>-1</v>
      </c>
      <c r="H2600" s="47">
        <v>1102</v>
      </c>
    </row>
    <row r="2601" spans="1:8">
      <c r="A2601" s="44" t="s">
        <v>992</v>
      </c>
      <c r="B2601" s="44" t="s">
        <v>182</v>
      </c>
      <c r="C2601" s="45">
        <v>46187</v>
      </c>
      <c r="D2601" s="47">
        <v>4</v>
      </c>
      <c r="E2601" s="180">
        <v>-1</v>
      </c>
      <c r="F2601" s="49">
        <v>0</v>
      </c>
      <c r="G2601" s="180">
        <v>-1</v>
      </c>
      <c r="H2601" s="47">
        <v>1524</v>
      </c>
    </row>
    <row r="2602" spans="1:8">
      <c r="A2602" s="44" t="s">
        <v>992</v>
      </c>
      <c r="B2602" s="44" t="s">
        <v>43</v>
      </c>
      <c r="C2602" s="45">
        <v>46103</v>
      </c>
      <c r="D2602" s="47">
        <v>38</v>
      </c>
      <c r="E2602" s="180">
        <v>-0.95</v>
      </c>
      <c r="F2602" s="47">
        <v>0</v>
      </c>
      <c r="G2602" s="180">
        <v>-1</v>
      </c>
      <c r="H2602" s="47">
        <v>743</v>
      </c>
    </row>
    <row r="2603" spans="1:8">
      <c r="A2603" s="44" t="s">
        <v>992</v>
      </c>
      <c r="B2603" s="44" t="s">
        <v>43</v>
      </c>
      <c r="C2603" s="45">
        <v>46110</v>
      </c>
      <c r="D2603" s="47">
        <v>38</v>
      </c>
      <c r="E2603" s="180">
        <v>-0.89</v>
      </c>
      <c r="F2603" s="47">
        <v>0</v>
      </c>
      <c r="G2603" s="180">
        <v>-1</v>
      </c>
      <c r="H2603" s="47">
        <v>335</v>
      </c>
    </row>
    <row r="2604" spans="1:8">
      <c r="A2604" s="44" t="s">
        <v>992</v>
      </c>
      <c r="B2604" s="44" t="s">
        <v>43</v>
      </c>
      <c r="C2604" s="45">
        <v>46117</v>
      </c>
      <c r="D2604" s="47">
        <v>38</v>
      </c>
      <c r="E2604" s="180">
        <v>-0.37</v>
      </c>
      <c r="F2604" s="47">
        <v>0</v>
      </c>
      <c r="G2604" s="180">
        <v>-1</v>
      </c>
      <c r="H2604" s="47">
        <v>60</v>
      </c>
    </row>
    <row r="2605" spans="1:8">
      <c r="A2605" s="44" t="s">
        <v>992</v>
      </c>
      <c r="B2605" s="44" t="s">
        <v>43</v>
      </c>
      <c r="C2605" s="45">
        <v>46124</v>
      </c>
      <c r="D2605" s="47">
        <v>38</v>
      </c>
      <c r="E2605" s="180">
        <v>-0.02</v>
      </c>
      <c r="F2605" s="47">
        <v>0</v>
      </c>
      <c r="G2605" s="180">
        <v>-1</v>
      </c>
      <c r="H2605" s="47">
        <v>39</v>
      </c>
    </row>
    <row r="2606" spans="1:8">
      <c r="A2606" s="44" t="s">
        <v>992</v>
      </c>
      <c r="B2606" s="44" t="s">
        <v>43</v>
      </c>
      <c r="C2606" s="45">
        <v>46131</v>
      </c>
      <c r="D2606" s="47">
        <v>38</v>
      </c>
      <c r="E2606" s="180">
        <v>0.09</v>
      </c>
      <c r="F2606" s="47">
        <v>0</v>
      </c>
      <c r="G2606" s="180">
        <v>-1</v>
      </c>
      <c r="H2606" s="47">
        <v>35</v>
      </c>
    </row>
    <row r="2607" spans="1:8">
      <c r="A2607" s="44" t="s">
        <v>992</v>
      </c>
      <c r="B2607" s="44" t="s">
        <v>43</v>
      </c>
      <c r="C2607" s="45">
        <v>46138</v>
      </c>
      <c r="D2607" s="47">
        <v>38</v>
      </c>
      <c r="E2607" s="180">
        <v>0.03</v>
      </c>
      <c r="F2607" s="47">
        <v>0</v>
      </c>
      <c r="G2607" s="180">
        <v>-1</v>
      </c>
      <c r="H2607" s="47">
        <v>37</v>
      </c>
    </row>
    <row r="2608" spans="1:8">
      <c r="A2608" s="44" t="s">
        <v>992</v>
      </c>
      <c r="B2608" s="44" t="s">
        <v>43</v>
      </c>
      <c r="C2608" s="45">
        <v>46145</v>
      </c>
      <c r="D2608" s="47">
        <v>38</v>
      </c>
      <c r="E2608" s="180">
        <v>0</v>
      </c>
      <c r="F2608" s="47">
        <v>0</v>
      </c>
      <c r="G2608" s="180">
        <v>-1</v>
      </c>
      <c r="H2608" s="47">
        <v>38</v>
      </c>
    </row>
    <row r="2609" spans="1:8">
      <c r="A2609" s="44" t="s">
        <v>992</v>
      </c>
      <c r="B2609" s="44" t="s">
        <v>43</v>
      </c>
      <c r="C2609" s="45">
        <v>46152</v>
      </c>
      <c r="D2609" s="47">
        <v>38</v>
      </c>
      <c r="E2609" s="180">
        <v>0.27</v>
      </c>
      <c r="F2609" s="47">
        <v>0</v>
      </c>
      <c r="G2609" s="180">
        <v>-1</v>
      </c>
      <c r="H2609" s="47">
        <v>30</v>
      </c>
    </row>
    <row r="2610" spans="1:8">
      <c r="A2610" s="44" t="s">
        <v>992</v>
      </c>
      <c r="B2610" s="44" t="s">
        <v>43</v>
      </c>
      <c r="C2610" s="45">
        <v>46159</v>
      </c>
      <c r="D2610" s="47">
        <v>38</v>
      </c>
      <c r="E2610" s="180">
        <v>0.81</v>
      </c>
      <c r="F2610" s="49">
        <v>0</v>
      </c>
      <c r="G2610" s="180">
        <v>-1</v>
      </c>
      <c r="H2610" s="47">
        <v>21</v>
      </c>
    </row>
    <row r="2611" spans="1:8">
      <c r="A2611" s="44" t="s">
        <v>992</v>
      </c>
      <c r="B2611" s="44" t="s">
        <v>43</v>
      </c>
      <c r="C2611" s="45">
        <v>46166</v>
      </c>
      <c r="D2611" s="47">
        <v>38</v>
      </c>
      <c r="E2611" s="180">
        <v>-0.19</v>
      </c>
      <c r="F2611" s="49">
        <v>0</v>
      </c>
      <c r="G2611" s="180">
        <v>-1</v>
      </c>
      <c r="H2611" s="47">
        <v>47</v>
      </c>
    </row>
    <row r="2612" spans="1:8">
      <c r="A2612" s="44" t="s">
        <v>992</v>
      </c>
      <c r="B2612" s="44" t="s">
        <v>43</v>
      </c>
      <c r="C2612" s="45">
        <v>46173</v>
      </c>
      <c r="D2612" s="47">
        <v>38</v>
      </c>
      <c r="E2612" s="180">
        <v>0.46</v>
      </c>
      <c r="F2612" s="49">
        <v>0</v>
      </c>
      <c r="G2612" s="180">
        <v>-1</v>
      </c>
      <c r="H2612" s="47">
        <v>26</v>
      </c>
    </row>
    <row r="2613" spans="1:8">
      <c r="A2613" s="44" t="s">
        <v>992</v>
      </c>
      <c r="B2613" s="44" t="s">
        <v>43</v>
      </c>
      <c r="C2613" s="45">
        <v>46180</v>
      </c>
      <c r="D2613" s="47">
        <v>38</v>
      </c>
      <c r="E2613" s="180">
        <v>0.03</v>
      </c>
      <c r="F2613" s="49">
        <v>0</v>
      </c>
      <c r="G2613" s="180">
        <v>-1</v>
      </c>
      <c r="H2613" s="47">
        <v>37</v>
      </c>
    </row>
    <row r="2614" spans="1:8">
      <c r="A2614" s="44" t="s">
        <v>992</v>
      </c>
      <c r="B2614" s="44" t="s">
        <v>43</v>
      </c>
      <c r="C2614" s="45">
        <v>46187</v>
      </c>
      <c r="D2614" s="47">
        <v>38</v>
      </c>
      <c r="E2614" s="180">
        <v>0.9</v>
      </c>
      <c r="F2614" s="49">
        <v>0</v>
      </c>
      <c r="G2614" s="180">
        <v>-1</v>
      </c>
      <c r="H2614" s="47">
        <v>20</v>
      </c>
    </row>
    <row r="2615" spans="1:8">
      <c r="A2615" s="44" t="s">
        <v>992</v>
      </c>
      <c r="B2615" s="44" t="s">
        <v>226</v>
      </c>
      <c r="C2615" s="45">
        <v>46103</v>
      </c>
      <c r="D2615" s="47">
        <v>14</v>
      </c>
      <c r="E2615" s="181"/>
      <c r="F2615" s="47">
        <v>0</v>
      </c>
      <c r="G2615" s="181"/>
      <c r="H2615" s="47">
        <v>0</v>
      </c>
    </row>
    <row r="2616" spans="1:8">
      <c r="A2616" s="44" t="s">
        <v>992</v>
      </c>
      <c r="B2616" s="44" t="s">
        <v>226</v>
      </c>
      <c r="C2616" s="45">
        <v>46110</v>
      </c>
      <c r="D2616" s="47">
        <v>14</v>
      </c>
      <c r="E2616" s="181"/>
      <c r="F2616" s="47">
        <v>0</v>
      </c>
      <c r="G2616" s="181"/>
      <c r="H2616" s="47">
        <v>0</v>
      </c>
    </row>
    <row r="2617" spans="1:8">
      <c r="A2617" s="44" t="s">
        <v>992</v>
      </c>
      <c r="B2617" s="44" t="s">
        <v>226</v>
      </c>
      <c r="C2617" s="45">
        <v>46117</v>
      </c>
      <c r="D2617" s="47">
        <v>14</v>
      </c>
      <c r="E2617" s="181"/>
      <c r="F2617" s="47">
        <v>0</v>
      </c>
      <c r="G2617" s="181"/>
      <c r="H2617" s="47">
        <v>0</v>
      </c>
    </row>
    <row r="2618" spans="1:8">
      <c r="A2618" s="44" t="s">
        <v>992</v>
      </c>
      <c r="B2618" s="44" t="s">
        <v>226</v>
      </c>
      <c r="C2618" s="45">
        <v>46124</v>
      </c>
      <c r="D2618" s="47">
        <v>14</v>
      </c>
      <c r="E2618" s="181"/>
      <c r="F2618" s="47">
        <v>0</v>
      </c>
      <c r="G2618" s="181"/>
      <c r="H2618" s="47">
        <v>0</v>
      </c>
    </row>
    <row r="2619" spans="1:8">
      <c r="A2619" s="44" t="s">
        <v>992</v>
      </c>
      <c r="B2619" s="44" t="s">
        <v>226</v>
      </c>
      <c r="C2619" s="45">
        <v>46131</v>
      </c>
      <c r="D2619" s="47">
        <v>14</v>
      </c>
      <c r="E2619" s="181"/>
      <c r="F2619" s="47">
        <v>0</v>
      </c>
      <c r="G2619" s="181"/>
      <c r="H2619" s="47">
        <v>0</v>
      </c>
    </row>
    <row r="2620" spans="1:8">
      <c r="A2620" s="44" t="s">
        <v>992</v>
      </c>
      <c r="B2620" s="44" t="s">
        <v>226</v>
      </c>
      <c r="C2620" s="45">
        <v>46138</v>
      </c>
      <c r="D2620" s="47">
        <v>14</v>
      </c>
      <c r="E2620" s="181"/>
      <c r="F2620" s="47">
        <v>0</v>
      </c>
      <c r="G2620" s="181"/>
      <c r="H2620" s="47">
        <v>0</v>
      </c>
    </row>
    <row r="2621" spans="1:8">
      <c r="A2621" s="44" t="s">
        <v>992</v>
      </c>
      <c r="B2621" s="44" t="s">
        <v>226</v>
      </c>
      <c r="C2621" s="45">
        <v>46145</v>
      </c>
      <c r="D2621" s="47">
        <v>14</v>
      </c>
      <c r="E2621" s="181"/>
      <c r="F2621" s="47">
        <v>0</v>
      </c>
      <c r="G2621" s="181"/>
      <c r="H2621" s="47">
        <v>0</v>
      </c>
    </row>
    <row r="2622" spans="1:8">
      <c r="A2622" s="44" t="s">
        <v>992</v>
      </c>
      <c r="B2622" s="44" t="s">
        <v>226</v>
      </c>
      <c r="C2622" s="45">
        <v>46152</v>
      </c>
      <c r="D2622" s="47">
        <v>14</v>
      </c>
      <c r="E2622" s="181"/>
      <c r="F2622" s="47">
        <v>0</v>
      </c>
      <c r="G2622" s="181"/>
      <c r="H2622" s="47">
        <v>0</v>
      </c>
    </row>
    <row r="2623" spans="1:8">
      <c r="A2623" s="44" t="s">
        <v>992</v>
      </c>
      <c r="B2623" s="44" t="s">
        <v>226</v>
      </c>
      <c r="C2623" s="45">
        <v>46159</v>
      </c>
      <c r="D2623" s="47">
        <v>13</v>
      </c>
      <c r="E2623" s="181"/>
      <c r="F2623" s="49">
        <v>0</v>
      </c>
      <c r="G2623" s="181"/>
      <c r="H2623" s="47">
        <v>0</v>
      </c>
    </row>
    <row r="2624" spans="1:8">
      <c r="A2624" s="44" t="s">
        <v>992</v>
      </c>
      <c r="B2624" s="44" t="s">
        <v>226</v>
      </c>
      <c r="C2624" s="45">
        <v>46166</v>
      </c>
      <c r="D2624" s="47">
        <v>13</v>
      </c>
      <c r="E2624" s="181"/>
      <c r="F2624" s="49">
        <v>0</v>
      </c>
      <c r="G2624" s="181"/>
      <c r="H2624" s="47">
        <v>0</v>
      </c>
    </row>
    <row r="2625" spans="1:8">
      <c r="A2625" s="44" t="s">
        <v>992</v>
      </c>
      <c r="B2625" s="44" t="s">
        <v>226</v>
      </c>
      <c r="C2625" s="45">
        <v>46173</v>
      </c>
      <c r="D2625" s="47">
        <v>13</v>
      </c>
      <c r="E2625" s="181"/>
      <c r="F2625" s="49">
        <v>0</v>
      </c>
      <c r="G2625" s="181"/>
      <c r="H2625" s="47">
        <v>0</v>
      </c>
    </row>
    <row r="2626" spans="1:8">
      <c r="A2626" s="44" t="s">
        <v>992</v>
      </c>
      <c r="B2626" s="44" t="s">
        <v>226</v>
      </c>
      <c r="C2626" s="45">
        <v>46180</v>
      </c>
      <c r="D2626" s="47">
        <v>13</v>
      </c>
      <c r="E2626" s="181"/>
      <c r="F2626" s="49">
        <v>0</v>
      </c>
      <c r="G2626" s="181"/>
      <c r="H2626" s="47">
        <v>0</v>
      </c>
    </row>
    <row r="2627" spans="1:8">
      <c r="A2627" s="44" t="s">
        <v>992</v>
      </c>
      <c r="B2627" s="44" t="s">
        <v>226</v>
      </c>
      <c r="C2627" s="45">
        <v>46187</v>
      </c>
      <c r="D2627" s="47">
        <v>13</v>
      </c>
      <c r="E2627" s="181"/>
      <c r="F2627" s="49">
        <v>0</v>
      </c>
      <c r="G2627" s="181"/>
      <c r="H2627" s="47">
        <v>0</v>
      </c>
    </row>
    <row r="2628" spans="1:8">
      <c r="A2628" s="44" t="s">
        <v>992</v>
      </c>
      <c r="B2628" s="44" t="s">
        <v>147</v>
      </c>
      <c r="C2628" s="45">
        <v>46103</v>
      </c>
      <c r="D2628" s="47">
        <v>3057</v>
      </c>
      <c r="E2628" s="180">
        <v>7.0000000000000007E-2</v>
      </c>
      <c r="F2628" s="47">
        <v>0</v>
      </c>
      <c r="G2628" s="180">
        <v>-1</v>
      </c>
      <c r="H2628" s="47">
        <v>2867</v>
      </c>
    </row>
    <row r="2629" spans="1:8">
      <c r="A2629" s="44" t="s">
        <v>992</v>
      </c>
      <c r="B2629" s="44" t="s">
        <v>147</v>
      </c>
      <c r="C2629" s="45">
        <v>46110</v>
      </c>
      <c r="D2629" s="47">
        <v>3083</v>
      </c>
      <c r="E2629" s="180">
        <v>0.05</v>
      </c>
      <c r="F2629" s="47">
        <v>0</v>
      </c>
      <c r="G2629" s="180">
        <v>-1</v>
      </c>
      <c r="H2629" s="47">
        <v>2933</v>
      </c>
    </row>
    <row r="2630" spans="1:8">
      <c r="A2630" s="44" t="s">
        <v>992</v>
      </c>
      <c r="B2630" s="44" t="s">
        <v>147</v>
      </c>
      <c r="C2630" s="45">
        <v>46117</v>
      </c>
      <c r="D2630" s="47">
        <v>3049</v>
      </c>
      <c r="E2630" s="180">
        <v>0.11</v>
      </c>
      <c r="F2630" s="47">
        <v>0</v>
      </c>
      <c r="G2630" s="180">
        <v>-1</v>
      </c>
      <c r="H2630" s="47">
        <v>2744</v>
      </c>
    </row>
    <row r="2631" spans="1:8">
      <c r="A2631" s="44" t="s">
        <v>992</v>
      </c>
      <c r="B2631" s="44" t="s">
        <v>147</v>
      </c>
      <c r="C2631" s="45">
        <v>46124</v>
      </c>
      <c r="D2631" s="47">
        <v>3048</v>
      </c>
      <c r="E2631" s="180">
        <v>0.1</v>
      </c>
      <c r="F2631" s="47">
        <v>0</v>
      </c>
      <c r="G2631" s="180">
        <v>-1</v>
      </c>
      <c r="H2631" s="47">
        <v>2776</v>
      </c>
    </row>
    <row r="2632" spans="1:8">
      <c r="A2632" s="44" t="s">
        <v>992</v>
      </c>
      <c r="B2632" s="44" t="s">
        <v>147</v>
      </c>
      <c r="C2632" s="45">
        <v>46131</v>
      </c>
      <c r="D2632" s="47">
        <v>3032</v>
      </c>
      <c r="E2632" s="180">
        <v>0.05</v>
      </c>
      <c r="F2632" s="47">
        <v>0</v>
      </c>
      <c r="G2632" s="180">
        <v>-1</v>
      </c>
      <c r="H2632" s="47">
        <v>2878</v>
      </c>
    </row>
    <row r="2633" spans="1:8">
      <c r="A2633" s="44" t="s">
        <v>992</v>
      </c>
      <c r="B2633" s="44" t="s">
        <v>147</v>
      </c>
      <c r="C2633" s="45">
        <v>46138</v>
      </c>
      <c r="D2633" s="47">
        <v>3080</v>
      </c>
      <c r="E2633" s="180">
        <v>7.0000000000000007E-2</v>
      </c>
      <c r="F2633" s="47">
        <v>0</v>
      </c>
      <c r="G2633" s="180">
        <v>-1</v>
      </c>
      <c r="H2633" s="47">
        <v>2873</v>
      </c>
    </row>
    <row r="2634" spans="1:8">
      <c r="A2634" s="44" t="s">
        <v>992</v>
      </c>
      <c r="B2634" s="44" t="s">
        <v>147</v>
      </c>
      <c r="C2634" s="45">
        <v>46145</v>
      </c>
      <c r="D2634" s="47">
        <v>3052</v>
      </c>
      <c r="E2634" s="180">
        <v>0.09</v>
      </c>
      <c r="F2634" s="47">
        <v>0</v>
      </c>
      <c r="G2634" s="180">
        <v>-1</v>
      </c>
      <c r="H2634" s="47">
        <v>2812</v>
      </c>
    </row>
    <row r="2635" spans="1:8">
      <c r="A2635" s="44" t="s">
        <v>992</v>
      </c>
      <c r="B2635" s="44" t="s">
        <v>147</v>
      </c>
      <c r="C2635" s="45">
        <v>46152</v>
      </c>
      <c r="D2635" s="47">
        <v>3045</v>
      </c>
      <c r="E2635" s="180">
        <v>0.08</v>
      </c>
      <c r="F2635" s="47">
        <v>0</v>
      </c>
      <c r="G2635" s="180">
        <v>-1</v>
      </c>
      <c r="H2635" s="47">
        <v>2821</v>
      </c>
    </row>
    <row r="2636" spans="1:8">
      <c r="A2636" s="44" t="s">
        <v>992</v>
      </c>
      <c r="B2636" s="44" t="s">
        <v>147</v>
      </c>
      <c r="C2636" s="45">
        <v>46159</v>
      </c>
      <c r="D2636" s="47">
        <v>3043</v>
      </c>
      <c r="E2636" s="180">
        <v>0.12</v>
      </c>
      <c r="F2636" s="47">
        <v>0</v>
      </c>
      <c r="G2636" s="180">
        <v>-1</v>
      </c>
      <c r="H2636" s="47">
        <v>2715</v>
      </c>
    </row>
    <row r="2637" spans="1:8">
      <c r="A2637" s="44" t="s">
        <v>992</v>
      </c>
      <c r="B2637" s="44" t="s">
        <v>147</v>
      </c>
      <c r="C2637" s="45">
        <v>46166</v>
      </c>
      <c r="D2637" s="47">
        <v>3022</v>
      </c>
      <c r="E2637" s="180">
        <v>0.11</v>
      </c>
      <c r="F2637" s="49">
        <v>0</v>
      </c>
      <c r="G2637" s="180">
        <v>-1</v>
      </c>
      <c r="H2637" s="47">
        <v>2712</v>
      </c>
    </row>
    <row r="2638" spans="1:8">
      <c r="A2638" s="44" t="s">
        <v>992</v>
      </c>
      <c r="B2638" s="44" t="s">
        <v>147</v>
      </c>
      <c r="C2638" s="45">
        <v>46173</v>
      </c>
      <c r="D2638" s="47">
        <v>3035</v>
      </c>
      <c r="E2638" s="180">
        <v>0.02</v>
      </c>
      <c r="F2638" s="49">
        <v>0</v>
      </c>
      <c r="G2638" s="180">
        <v>-1</v>
      </c>
      <c r="H2638" s="47">
        <v>2978</v>
      </c>
    </row>
    <row r="2639" spans="1:8">
      <c r="A2639" s="44" t="s">
        <v>992</v>
      </c>
      <c r="B2639" s="44" t="s">
        <v>147</v>
      </c>
      <c r="C2639" s="45">
        <v>46180</v>
      </c>
      <c r="D2639" s="47">
        <v>3080</v>
      </c>
      <c r="E2639" s="180">
        <v>0.1</v>
      </c>
      <c r="F2639" s="49">
        <v>0</v>
      </c>
      <c r="G2639" s="180">
        <v>-1</v>
      </c>
      <c r="H2639" s="47">
        <v>2808</v>
      </c>
    </row>
    <row r="2640" spans="1:8">
      <c r="A2640" s="44" t="s">
        <v>992</v>
      </c>
      <c r="B2640" s="44" t="s">
        <v>147</v>
      </c>
      <c r="C2640" s="45">
        <v>46187</v>
      </c>
      <c r="D2640" s="47">
        <v>3075</v>
      </c>
      <c r="E2640" s="180">
        <v>0.12</v>
      </c>
      <c r="F2640" s="49">
        <v>0</v>
      </c>
      <c r="G2640" s="180">
        <v>-1</v>
      </c>
      <c r="H2640" s="47">
        <v>2754</v>
      </c>
    </row>
    <row r="2641" spans="1:8">
      <c r="A2641" s="44" t="s">
        <v>992</v>
      </c>
      <c r="B2641" s="44" t="s">
        <v>325</v>
      </c>
      <c r="C2641" s="45">
        <v>46103</v>
      </c>
      <c r="D2641" s="47">
        <v>0</v>
      </c>
      <c r="E2641" s="181"/>
      <c r="F2641" s="47">
        <v>0</v>
      </c>
      <c r="G2641" s="181"/>
      <c r="H2641" s="47">
        <v>0</v>
      </c>
    </row>
    <row r="2642" spans="1:8">
      <c r="A2642" s="44" t="s">
        <v>992</v>
      </c>
      <c r="B2642" s="44" t="s">
        <v>325</v>
      </c>
      <c r="C2642" s="45">
        <v>46110</v>
      </c>
      <c r="D2642" s="47">
        <v>0</v>
      </c>
      <c r="E2642" s="181"/>
      <c r="F2642" s="47">
        <v>0</v>
      </c>
      <c r="G2642" s="181"/>
      <c r="H2642" s="47">
        <v>0</v>
      </c>
    </row>
    <row r="2643" spans="1:8">
      <c r="A2643" s="44" t="s">
        <v>992</v>
      </c>
      <c r="B2643" s="44" t="s">
        <v>325</v>
      </c>
      <c r="C2643" s="45">
        <v>46117</v>
      </c>
      <c r="D2643" s="47">
        <v>0</v>
      </c>
      <c r="E2643" s="181"/>
      <c r="F2643" s="47">
        <v>0</v>
      </c>
      <c r="G2643" s="181"/>
      <c r="H2643" s="47">
        <v>0</v>
      </c>
    </row>
    <row r="2644" spans="1:8">
      <c r="A2644" s="44" t="s">
        <v>992</v>
      </c>
      <c r="B2644" s="44" t="s">
        <v>325</v>
      </c>
      <c r="C2644" s="45">
        <v>46124</v>
      </c>
      <c r="D2644" s="47">
        <v>0</v>
      </c>
      <c r="E2644" s="181"/>
      <c r="F2644" s="47">
        <v>0</v>
      </c>
      <c r="G2644" s="181"/>
      <c r="H2644" s="47">
        <v>0</v>
      </c>
    </row>
    <row r="2645" spans="1:8">
      <c r="A2645" s="44" t="s">
        <v>992</v>
      </c>
      <c r="B2645" s="44" t="s">
        <v>325</v>
      </c>
      <c r="C2645" s="45">
        <v>46131</v>
      </c>
      <c r="D2645" s="47">
        <v>0</v>
      </c>
      <c r="E2645" s="181"/>
      <c r="F2645" s="47">
        <v>0</v>
      </c>
      <c r="G2645" s="181"/>
      <c r="H2645" s="47">
        <v>0</v>
      </c>
    </row>
    <row r="2646" spans="1:8">
      <c r="A2646" s="44" t="s">
        <v>992</v>
      </c>
      <c r="B2646" s="44" t="s">
        <v>325</v>
      </c>
      <c r="C2646" s="45">
        <v>46138</v>
      </c>
      <c r="D2646" s="47">
        <v>0</v>
      </c>
      <c r="E2646" s="181"/>
      <c r="F2646" s="47">
        <v>0</v>
      </c>
      <c r="G2646" s="181"/>
      <c r="H2646" s="47">
        <v>0</v>
      </c>
    </row>
    <row r="2647" spans="1:8">
      <c r="A2647" s="44" t="s">
        <v>992</v>
      </c>
      <c r="B2647" s="44" t="s">
        <v>325</v>
      </c>
      <c r="C2647" s="45">
        <v>46145</v>
      </c>
      <c r="D2647" s="47">
        <v>0</v>
      </c>
      <c r="E2647" s="181"/>
      <c r="F2647" s="47">
        <v>0</v>
      </c>
      <c r="G2647" s="181"/>
      <c r="H2647" s="47">
        <v>0</v>
      </c>
    </row>
    <row r="2648" spans="1:8">
      <c r="A2648" s="44" t="s">
        <v>992</v>
      </c>
      <c r="B2648" s="44" t="s">
        <v>325</v>
      </c>
      <c r="C2648" s="45">
        <v>46152</v>
      </c>
      <c r="D2648" s="47">
        <v>0</v>
      </c>
      <c r="E2648" s="181"/>
      <c r="F2648" s="47">
        <v>0</v>
      </c>
      <c r="G2648" s="181"/>
      <c r="H2648" s="47">
        <v>0</v>
      </c>
    </row>
    <row r="2649" spans="1:8">
      <c r="A2649" s="44" t="s">
        <v>992</v>
      </c>
      <c r="B2649" s="44" t="s">
        <v>325</v>
      </c>
      <c r="C2649" s="45">
        <v>46159</v>
      </c>
      <c r="D2649" s="47">
        <v>0</v>
      </c>
      <c r="E2649" s="181"/>
      <c r="F2649" s="47">
        <v>0</v>
      </c>
      <c r="G2649" s="181"/>
      <c r="H2649" s="47">
        <v>0</v>
      </c>
    </row>
    <row r="2650" spans="1:8">
      <c r="A2650" s="44" t="s">
        <v>992</v>
      </c>
      <c r="B2650" s="44" t="s">
        <v>325</v>
      </c>
      <c r="C2650" s="45">
        <v>46166</v>
      </c>
      <c r="D2650" s="47">
        <v>0</v>
      </c>
      <c r="E2650" s="181"/>
      <c r="F2650" s="49">
        <v>0</v>
      </c>
      <c r="G2650" s="181"/>
      <c r="H2650" s="47">
        <v>0</v>
      </c>
    </row>
    <row r="2651" spans="1:8">
      <c r="A2651" s="44" t="s">
        <v>992</v>
      </c>
      <c r="B2651" s="44" t="s">
        <v>325</v>
      </c>
      <c r="C2651" s="45">
        <v>46173</v>
      </c>
      <c r="D2651" s="47">
        <v>0</v>
      </c>
      <c r="E2651" s="181"/>
      <c r="F2651" s="49">
        <v>0</v>
      </c>
      <c r="G2651" s="181"/>
      <c r="H2651" s="47">
        <v>0</v>
      </c>
    </row>
    <row r="2652" spans="1:8">
      <c r="A2652" s="44" t="s">
        <v>992</v>
      </c>
      <c r="B2652" s="44" t="s">
        <v>325</v>
      </c>
      <c r="C2652" s="45">
        <v>46180</v>
      </c>
      <c r="D2652" s="47">
        <v>0</v>
      </c>
      <c r="E2652" s="181"/>
      <c r="F2652" s="49">
        <v>0</v>
      </c>
      <c r="G2652" s="181"/>
      <c r="H2652" s="47">
        <v>0</v>
      </c>
    </row>
    <row r="2653" spans="1:8">
      <c r="A2653" s="44" t="s">
        <v>992</v>
      </c>
      <c r="B2653" s="44" t="s">
        <v>325</v>
      </c>
      <c r="C2653" s="45">
        <v>46187</v>
      </c>
      <c r="D2653" s="47">
        <v>0</v>
      </c>
      <c r="E2653" s="181"/>
      <c r="F2653" s="49">
        <v>0</v>
      </c>
      <c r="G2653" s="181"/>
      <c r="H2653" s="47">
        <v>0</v>
      </c>
    </row>
    <row r="2654" spans="1:8">
      <c r="A2654" s="44" t="s">
        <v>992</v>
      </c>
      <c r="B2654" s="44" t="s">
        <v>477</v>
      </c>
      <c r="C2654" s="45">
        <v>46103</v>
      </c>
      <c r="D2654" s="47">
        <v>0</v>
      </c>
      <c r="E2654" s="181"/>
      <c r="F2654" s="47">
        <v>0</v>
      </c>
      <c r="G2654" s="181"/>
      <c r="H2654" s="47">
        <v>0</v>
      </c>
    </row>
    <row r="2655" spans="1:8">
      <c r="A2655" s="44" t="s">
        <v>992</v>
      </c>
      <c r="B2655" s="44" t="s">
        <v>477</v>
      </c>
      <c r="C2655" s="45">
        <v>46110</v>
      </c>
      <c r="D2655" s="47">
        <v>0</v>
      </c>
      <c r="E2655" s="181"/>
      <c r="F2655" s="47">
        <v>0</v>
      </c>
      <c r="G2655" s="181"/>
      <c r="H2655" s="47">
        <v>0</v>
      </c>
    </row>
    <row r="2656" spans="1:8">
      <c r="A2656" s="44" t="s">
        <v>992</v>
      </c>
      <c r="B2656" s="44" t="s">
        <v>477</v>
      </c>
      <c r="C2656" s="45">
        <v>46117</v>
      </c>
      <c r="D2656" s="47">
        <v>0</v>
      </c>
      <c r="E2656" s="181"/>
      <c r="F2656" s="47">
        <v>0</v>
      </c>
      <c r="G2656" s="181"/>
      <c r="H2656" s="47">
        <v>0</v>
      </c>
    </row>
    <row r="2657" spans="1:8">
      <c r="A2657" s="44" t="s">
        <v>992</v>
      </c>
      <c r="B2657" s="44" t="s">
        <v>477</v>
      </c>
      <c r="C2657" s="45">
        <v>46124</v>
      </c>
      <c r="D2657" s="47">
        <v>0</v>
      </c>
      <c r="E2657" s="181"/>
      <c r="F2657" s="47">
        <v>0</v>
      </c>
      <c r="G2657" s="181"/>
      <c r="H2657" s="47">
        <v>0</v>
      </c>
    </row>
    <row r="2658" spans="1:8">
      <c r="A2658" s="44" t="s">
        <v>992</v>
      </c>
      <c r="B2658" s="44" t="s">
        <v>477</v>
      </c>
      <c r="C2658" s="45">
        <v>46131</v>
      </c>
      <c r="D2658" s="47">
        <v>0</v>
      </c>
      <c r="E2658" s="181"/>
      <c r="F2658" s="47">
        <v>0</v>
      </c>
      <c r="G2658" s="181"/>
      <c r="H2658" s="47">
        <v>0</v>
      </c>
    </row>
    <row r="2659" spans="1:8">
      <c r="A2659" s="44" t="s">
        <v>992</v>
      </c>
      <c r="B2659" s="44" t="s">
        <v>477</v>
      </c>
      <c r="C2659" s="45">
        <v>46138</v>
      </c>
      <c r="D2659" s="47">
        <v>0</v>
      </c>
      <c r="E2659" s="181"/>
      <c r="F2659" s="47">
        <v>0</v>
      </c>
      <c r="G2659" s="181"/>
      <c r="H2659" s="47">
        <v>0</v>
      </c>
    </row>
    <row r="2660" spans="1:8">
      <c r="A2660" s="44" t="s">
        <v>992</v>
      </c>
      <c r="B2660" s="44" t="s">
        <v>477</v>
      </c>
      <c r="C2660" s="45">
        <v>46145</v>
      </c>
      <c r="D2660" s="47">
        <v>0</v>
      </c>
      <c r="E2660" s="181"/>
      <c r="F2660" s="47">
        <v>0</v>
      </c>
      <c r="G2660" s="181"/>
      <c r="H2660" s="47">
        <v>0</v>
      </c>
    </row>
    <row r="2661" spans="1:8">
      <c r="A2661" s="44" t="s">
        <v>992</v>
      </c>
      <c r="B2661" s="44" t="s">
        <v>477</v>
      </c>
      <c r="C2661" s="45">
        <v>46152</v>
      </c>
      <c r="D2661" s="47">
        <v>0</v>
      </c>
      <c r="E2661" s="181"/>
      <c r="F2661" s="47">
        <v>0</v>
      </c>
      <c r="G2661" s="181"/>
      <c r="H2661" s="47">
        <v>0</v>
      </c>
    </row>
    <row r="2662" spans="1:8">
      <c r="A2662" s="44" t="s">
        <v>992</v>
      </c>
      <c r="B2662" s="44" t="s">
        <v>477</v>
      </c>
      <c r="C2662" s="45">
        <v>46159</v>
      </c>
      <c r="D2662" s="47">
        <v>0</v>
      </c>
      <c r="E2662" s="181"/>
      <c r="F2662" s="49">
        <v>0</v>
      </c>
      <c r="G2662" s="181"/>
      <c r="H2662" s="47">
        <v>0</v>
      </c>
    </row>
    <row r="2663" spans="1:8">
      <c r="A2663" s="44" t="s">
        <v>992</v>
      </c>
      <c r="B2663" s="44" t="s">
        <v>477</v>
      </c>
      <c r="C2663" s="45">
        <v>46166</v>
      </c>
      <c r="D2663" s="47">
        <v>0</v>
      </c>
      <c r="E2663" s="181"/>
      <c r="F2663" s="49">
        <v>0</v>
      </c>
      <c r="G2663" s="181"/>
      <c r="H2663" s="47">
        <v>0</v>
      </c>
    </row>
    <row r="2664" spans="1:8">
      <c r="A2664" s="44" t="s">
        <v>992</v>
      </c>
      <c r="B2664" s="44" t="s">
        <v>477</v>
      </c>
      <c r="C2664" s="45">
        <v>46173</v>
      </c>
      <c r="D2664" s="47">
        <v>0</v>
      </c>
      <c r="E2664" s="181"/>
      <c r="F2664" s="49">
        <v>0</v>
      </c>
      <c r="G2664" s="181"/>
      <c r="H2664" s="47">
        <v>0</v>
      </c>
    </row>
    <row r="2665" spans="1:8">
      <c r="A2665" s="44" t="s">
        <v>992</v>
      </c>
      <c r="B2665" s="44" t="s">
        <v>477</v>
      </c>
      <c r="C2665" s="45">
        <v>46180</v>
      </c>
      <c r="D2665" s="47">
        <v>0</v>
      </c>
      <c r="E2665" s="181"/>
      <c r="F2665" s="49">
        <v>0</v>
      </c>
      <c r="G2665" s="181"/>
      <c r="H2665" s="47">
        <v>0</v>
      </c>
    </row>
    <row r="2666" spans="1:8">
      <c r="A2666" s="44" t="s">
        <v>992</v>
      </c>
      <c r="B2666" s="44" t="s">
        <v>477</v>
      </c>
      <c r="C2666" s="45">
        <v>46187</v>
      </c>
      <c r="D2666" s="47">
        <v>0</v>
      </c>
      <c r="E2666" s="181"/>
      <c r="F2666" s="49">
        <v>0</v>
      </c>
      <c r="G2666" s="181"/>
      <c r="H2666" s="47">
        <v>0</v>
      </c>
    </row>
    <row r="2667" spans="1:8">
      <c r="A2667" s="44" t="s">
        <v>992</v>
      </c>
      <c r="B2667" s="44" t="s">
        <v>532</v>
      </c>
      <c r="C2667" s="45">
        <v>46103</v>
      </c>
      <c r="D2667" s="47">
        <v>21612</v>
      </c>
      <c r="E2667" s="181"/>
      <c r="F2667" s="47">
        <v>0</v>
      </c>
      <c r="G2667" s="181"/>
      <c r="H2667" s="47">
        <v>0</v>
      </c>
    </row>
    <row r="2668" spans="1:8">
      <c r="A2668" s="44" t="s">
        <v>992</v>
      </c>
      <c r="B2668" s="44" t="s">
        <v>532</v>
      </c>
      <c r="C2668" s="45">
        <v>46110</v>
      </c>
      <c r="D2668" s="47">
        <v>21593</v>
      </c>
      <c r="E2668" s="181"/>
      <c r="F2668" s="47">
        <v>0</v>
      </c>
      <c r="G2668" s="181"/>
      <c r="H2668" s="47">
        <v>0</v>
      </c>
    </row>
    <row r="2669" spans="1:8">
      <c r="A2669" s="44" t="s">
        <v>992</v>
      </c>
      <c r="B2669" s="44" t="s">
        <v>532</v>
      </c>
      <c r="C2669" s="45">
        <v>46117</v>
      </c>
      <c r="D2669" s="47">
        <v>21512</v>
      </c>
      <c r="E2669" s="181"/>
      <c r="F2669" s="47">
        <v>0</v>
      </c>
      <c r="G2669" s="181"/>
      <c r="H2669" s="47">
        <v>0</v>
      </c>
    </row>
    <row r="2670" spans="1:8">
      <c r="A2670" s="44" t="s">
        <v>992</v>
      </c>
      <c r="B2670" s="44" t="s">
        <v>532</v>
      </c>
      <c r="C2670" s="45">
        <v>46124</v>
      </c>
      <c r="D2670" s="47">
        <v>21661</v>
      </c>
      <c r="E2670" s="181"/>
      <c r="F2670" s="47">
        <v>0</v>
      </c>
      <c r="G2670" s="181"/>
      <c r="H2670" s="47">
        <v>0</v>
      </c>
    </row>
    <row r="2671" spans="1:8">
      <c r="A2671" s="44" t="s">
        <v>992</v>
      </c>
      <c r="B2671" s="44" t="s">
        <v>532</v>
      </c>
      <c r="C2671" s="45">
        <v>46131</v>
      </c>
      <c r="D2671" s="47">
        <v>21557</v>
      </c>
      <c r="E2671" s="181"/>
      <c r="F2671" s="47">
        <v>0</v>
      </c>
      <c r="G2671" s="181"/>
      <c r="H2671" s="47">
        <v>0</v>
      </c>
    </row>
    <row r="2672" spans="1:8">
      <c r="A2672" s="44" t="s">
        <v>992</v>
      </c>
      <c r="B2672" s="44" t="s">
        <v>532</v>
      </c>
      <c r="C2672" s="45">
        <v>46138</v>
      </c>
      <c r="D2672" s="47">
        <v>21637</v>
      </c>
      <c r="E2672" s="181"/>
      <c r="F2672" s="47">
        <v>0</v>
      </c>
      <c r="G2672" s="181"/>
      <c r="H2672" s="47">
        <v>0</v>
      </c>
    </row>
    <row r="2673" spans="1:8">
      <c r="A2673" s="44" t="s">
        <v>992</v>
      </c>
      <c r="B2673" s="44" t="s">
        <v>532</v>
      </c>
      <c r="C2673" s="45">
        <v>46145</v>
      </c>
      <c r="D2673" s="47">
        <v>21311</v>
      </c>
      <c r="E2673" s="181"/>
      <c r="F2673" s="47">
        <v>0</v>
      </c>
      <c r="G2673" s="181"/>
      <c r="H2673" s="47">
        <v>0</v>
      </c>
    </row>
    <row r="2674" spans="1:8">
      <c r="A2674" s="44" t="s">
        <v>992</v>
      </c>
      <c r="B2674" s="44" t="s">
        <v>532</v>
      </c>
      <c r="C2674" s="45">
        <v>46152</v>
      </c>
      <c r="D2674" s="47">
        <v>21166</v>
      </c>
      <c r="E2674" s="181"/>
      <c r="F2674" s="47">
        <v>0</v>
      </c>
      <c r="G2674" s="181"/>
      <c r="H2674" s="47">
        <v>0</v>
      </c>
    </row>
    <row r="2675" spans="1:8">
      <c r="A2675" s="44" t="s">
        <v>992</v>
      </c>
      <c r="B2675" s="44" t="s">
        <v>532</v>
      </c>
      <c r="C2675" s="45">
        <v>46159</v>
      </c>
      <c r="D2675" s="47">
        <v>21275</v>
      </c>
      <c r="E2675" s="181"/>
      <c r="F2675" s="49">
        <v>0</v>
      </c>
      <c r="G2675" s="181"/>
      <c r="H2675" s="47">
        <v>0</v>
      </c>
    </row>
    <row r="2676" spans="1:8">
      <c r="A2676" s="44" t="s">
        <v>992</v>
      </c>
      <c r="B2676" s="44" t="s">
        <v>532</v>
      </c>
      <c r="C2676" s="45">
        <v>46166</v>
      </c>
      <c r="D2676" s="47">
        <v>21127</v>
      </c>
      <c r="E2676" s="181"/>
      <c r="F2676" s="49">
        <v>0</v>
      </c>
      <c r="G2676" s="181"/>
      <c r="H2676" s="47">
        <v>0</v>
      </c>
    </row>
    <row r="2677" spans="1:8">
      <c r="A2677" s="44" t="s">
        <v>992</v>
      </c>
      <c r="B2677" s="44" t="s">
        <v>532</v>
      </c>
      <c r="C2677" s="45">
        <v>46173</v>
      </c>
      <c r="D2677" s="47">
        <v>20913</v>
      </c>
      <c r="E2677" s="181"/>
      <c r="F2677" s="49">
        <v>0</v>
      </c>
      <c r="G2677" s="181"/>
      <c r="H2677" s="47">
        <v>0</v>
      </c>
    </row>
    <row r="2678" spans="1:8">
      <c r="A2678" s="44" t="s">
        <v>992</v>
      </c>
      <c r="B2678" s="44" t="s">
        <v>532</v>
      </c>
      <c r="C2678" s="45">
        <v>46180</v>
      </c>
      <c r="D2678" s="47">
        <v>20774</v>
      </c>
      <c r="E2678" s="180">
        <v>7.06</v>
      </c>
      <c r="F2678" s="49">
        <v>0</v>
      </c>
      <c r="G2678" s="180">
        <v>-1</v>
      </c>
      <c r="H2678" s="47">
        <v>2578</v>
      </c>
    </row>
    <row r="2679" spans="1:8">
      <c r="A2679" s="44" t="s">
        <v>992</v>
      </c>
      <c r="B2679" s="44" t="s">
        <v>532</v>
      </c>
      <c r="C2679" s="45">
        <v>46187</v>
      </c>
      <c r="D2679" s="47">
        <v>20680</v>
      </c>
      <c r="E2679" s="180">
        <v>6.33</v>
      </c>
      <c r="F2679" s="49">
        <v>0</v>
      </c>
      <c r="G2679" s="180">
        <v>-1</v>
      </c>
      <c r="H2679" s="47">
        <v>2820</v>
      </c>
    </row>
    <row r="2680" spans="1:8">
      <c r="A2680" s="44" t="s">
        <v>992</v>
      </c>
      <c r="B2680" s="44" t="s">
        <v>371</v>
      </c>
      <c r="C2680" s="45">
        <v>46103</v>
      </c>
      <c r="D2680" s="47">
        <v>0</v>
      </c>
      <c r="E2680" s="181"/>
      <c r="F2680" s="47">
        <v>0</v>
      </c>
      <c r="G2680" s="181"/>
      <c r="H2680" s="47">
        <v>0</v>
      </c>
    </row>
    <row r="2681" spans="1:8">
      <c r="A2681" s="44" t="s">
        <v>992</v>
      </c>
      <c r="B2681" s="44" t="s">
        <v>371</v>
      </c>
      <c r="C2681" s="45">
        <v>46110</v>
      </c>
      <c r="D2681" s="47">
        <v>0</v>
      </c>
      <c r="E2681" s="181"/>
      <c r="F2681" s="47">
        <v>0</v>
      </c>
      <c r="G2681" s="181"/>
      <c r="H2681" s="47">
        <v>0</v>
      </c>
    </row>
    <row r="2682" spans="1:8">
      <c r="A2682" s="44" t="s">
        <v>992</v>
      </c>
      <c r="B2682" s="44" t="s">
        <v>371</v>
      </c>
      <c r="C2682" s="45">
        <v>46117</v>
      </c>
      <c r="D2682" s="47">
        <v>0</v>
      </c>
      <c r="E2682" s="181"/>
      <c r="F2682" s="47">
        <v>0</v>
      </c>
      <c r="G2682" s="181"/>
      <c r="H2682" s="47">
        <v>0</v>
      </c>
    </row>
    <row r="2683" spans="1:8">
      <c r="A2683" s="44" t="s">
        <v>992</v>
      </c>
      <c r="B2683" s="44" t="s">
        <v>371</v>
      </c>
      <c r="C2683" s="45">
        <v>46124</v>
      </c>
      <c r="D2683" s="47">
        <v>0</v>
      </c>
      <c r="E2683" s="181"/>
      <c r="F2683" s="47">
        <v>0</v>
      </c>
      <c r="G2683" s="181"/>
      <c r="H2683" s="47">
        <v>0</v>
      </c>
    </row>
    <row r="2684" spans="1:8">
      <c r="A2684" s="44" t="s">
        <v>992</v>
      </c>
      <c r="B2684" s="44" t="s">
        <v>371</v>
      </c>
      <c r="C2684" s="45">
        <v>46131</v>
      </c>
      <c r="D2684" s="47">
        <v>0</v>
      </c>
      <c r="E2684" s="181"/>
      <c r="F2684" s="47">
        <v>0</v>
      </c>
      <c r="G2684" s="181"/>
      <c r="H2684" s="47">
        <v>0</v>
      </c>
    </row>
    <row r="2685" spans="1:8">
      <c r="A2685" s="44" t="s">
        <v>992</v>
      </c>
      <c r="B2685" s="44" t="s">
        <v>371</v>
      </c>
      <c r="C2685" s="45">
        <v>46138</v>
      </c>
      <c r="D2685" s="47">
        <v>0</v>
      </c>
      <c r="E2685" s="181"/>
      <c r="F2685" s="47">
        <v>0</v>
      </c>
      <c r="G2685" s="181"/>
      <c r="H2685" s="47">
        <v>0</v>
      </c>
    </row>
    <row r="2686" spans="1:8">
      <c r="A2686" s="44" t="s">
        <v>992</v>
      </c>
      <c r="B2686" s="44" t="s">
        <v>371</v>
      </c>
      <c r="C2686" s="45">
        <v>46145</v>
      </c>
      <c r="D2686" s="47">
        <v>0</v>
      </c>
      <c r="E2686" s="181"/>
      <c r="F2686" s="47">
        <v>0</v>
      </c>
      <c r="G2686" s="181"/>
      <c r="H2686" s="47">
        <v>0</v>
      </c>
    </row>
    <row r="2687" spans="1:8">
      <c r="A2687" s="44" t="s">
        <v>992</v>
      </c>
      <c r="B2687" s="44" t="s">
        <v>371</v>
      </c>
      <c r="C2687" s="45">
        <v>46152</v>
      </c>
      <c r="D2687" s="47">
        <v>0</v>
      </c>
      <c r="E2687" s="181"/>
      <c r="F2687" s="47">
        <v>0</v>
      </c>
      <c r="G2687" s="181"/>
      <c r="H2687" s="47">
        <v>0</v>
      </c>
    </row>
    <row r="2688" spans="1:8">
      <c r="A2688" s="44" t="s">
        <v>992</v>
      </c>
      <c r="B2688" s="44" t="s">
        <v>371</v>
      </c>
      <c r="C2688" s="45">
        <v>46159</v>
      </c>
      <c r="D2688" s="47">
        <v>0</v>
      </c>
      <c r="E2688" s="181"/>
      <c r="F2688" s="47">
        <v>0</v>
      </c>
      <c r="G2688" s="181"/>
      <c r="H2688" s="47">
        <v>0</v>
      </c>
    </row>
    <row r="2689" spans="1:8">
      <c r="A2689" s="44" t="s">
        <v>992</v>
      </c>
      <c r="B2689" s="44" t="s">
        <v>371</v>
      </c>
      <c r="C2689" s="45">
        <v>46166</v>
      </c>
      <c r="D2689" s="47">
        <v>0</v>
      </c>
      <c r="E2689" s="181"/>
      <c r="F2689" s="47">
        <v>0</v>
      </c>
      <c r="G2689" s="181"/>
      <c r="H2689" s="47">
        <v>0</v>
      </c>
    </row>
    <row r="2690" spans="1:8">
      <c r="A2690" s="44" t="s">
        <v>992</v>
      </c>
      <c r="B2690" s="44" t="s">
        <v>371</v>
      </c>
      <c r="C2690" s="45">
        <v>46173</v>
      </c>
      <c r="D2690" s="47">
        <v>0</v>
      </c>
      <c r="E2690" s="181"/>
      <c r="F2690" s="47">
        <v>0</v>
      </c>
      <c r="G2690" s="181"/>
      <c r="H2690" s="47">
        <v>0</v>
      </c>
    </row>
    <row r="2691" spans="1:8">
      <c r="A2691" s="44" t="s">
        <v>992</v>
      </c>
      <c r="B2691" s="44" t="s">
        <v>371</v>
      </c>
      <c r="C2691" s="45">
        <v>46180</v>
      </c>
      <c r="D2691" s="47">
        <v>0</v>
      </c>
      <c r="E2691" s="181"/>
      <c r="F2691" s="47">
        <v>0</v>
      </c>
      <c r="G2691" s="181"/>
      <c r="H2691" s="47">
        <v>0</v>
      </c>
    </row>
    <row r="2692" spans="1:8">
      <c r="A2692" s="44" t="s">
        <v>992</v>
      </c>
      <c r="B2692" s="44" t="s">
        <v>371</v>
      </c>
      <c r="C2692" s="45">
        <v>46187</v>
      </c>
      <c r="D2692" s="47">
        <v>0</v>
      </c>
      <c r="E2692" s="181"/>
      <c r="F2692" s="47">
        <v>0</v>
      </c>
      <c r="G2692" s="181"/>
      <c r="H2692" s="47">
        <v>0</v>
      </c>
    </row>
    <row r="2693" spans="1:8">
      <c r="A2693" s="44" t="s">
        <v>992</v>
      </c>
      <c r="B2693" s="44" t="s">
        <v>233</v>
      </c>
      <c r="C2693" s="45">
        <v>46103</v>
      </c>
      <c r="D2693" s="47">
        <v>10</v>
      </c>
      <c r="E2693" s="181"/>
      <c r="F2693" s="47">
        <v>0</v>
      </c>
      <c r="G2693" s="181"/>
      <c r="H2693" s="47">
        <v>0</v>
      </c>
    </row>
    <row r="2694" spans="1:8">
      <c r="A2694" s="44" t="s">
        <v>992</v>
      </c>
      <c r="B2694" s="44" t="s">
        <v>233</v>
      </c>
      <c r="C2694" s="45">
        <v>46110</v>
      </c>
      <c r="D2694" s="47">
        <v>10</v>
      </c>
      <c r="E2694" s="181"/>
      <c r="F2694" s="47">
        <v>0</v>
      </c>
      <c r="G2694" s="181"/>
      <c r="H2694" s="47">
        <v>0</v>
      </c>
    </row>
    <row r="2695" spans="1:8">
      <c r="A2695" s="44" t="s">
        <v>992</v>
      </c>
      <c r="B2695" s="44" t="s">
        <v>233</v>
      </c>
      <c r="C2695" s="45">
        <v>46117</v>
      </c>
      <c r="D2695" s="47">
        <v>10</v>
      </c>
      <c r="E2695" s="180">
        <v>9.49</v>
      </c>
      <c r="F2695" s="47">
        <v>0</v>
      </c>
      <c r="G2695" s="180">
        <v>-1</v>
      </c>
      <c r="H2695" s="47">
        <v>1</v>
      </c>
    </row>
    <row r="2696" spans="1:8">
      <c r="A2696" s="44" t="s">
        <v>992</v>
      </c>
      <c r="B2696" s="44" t="s">
        <v>233</v>
      </c>
      <c r="C2696" s="45">
        <v>46124</v>
      </c>
      <c r="D2696" s="47">
        <v>10</v>
      </c>
      <c r="E2696" s="181"/>
      <c r="F2696" s="47">
        <v>0</v>
      </c>
      <c r="G2696" s="181"/>
      <c r="H2696" s="47">
        <v>0</v>
      </c>
    </row>
    <row r="2697" spans="1:8">
      <c r="A2697" s="44" t="s">
        <v>992</v>
      </c>
      <c r="B2697" s="44" t="s">
        <v>233</v>
      </c>
      <c r="C2697" s="45">
        <v>46131</v>
      </c>
      <c r="D2697" s="47">
        <v>10</v>
      </c>
      <c r="E2697" s="180">
        <v>9.49</v>
      </c>
      <c r="F2697" s="49">
        <v>0</v>
      </c>
      <c r="G2697" s="180">
        <v>-1</v>
      </c>
      <c r="H2697" s="47">
        <v>1</v>
      </c>
    </row>
    <row r="2698" spans="1:8">
      <c r="A2698" s="44" t="s">
        <v>992</v>
      </c>
      <c r="B2698" s="44" t="s">
        <v>233</v>
      </c>
      <c r="C2698" s="45">
        <v>46138</v>
      </c>
      <c r="D2698" s="47">
        <v>10</v>
      </c>
      <c r="E2698" s="181"/>
      <c r="F2698" s="49">
        <v>0</v>
      </c>
      <c r="G2698" s="181"/>
      <c r="H2698" s="47">
        <v>0</v>
      </c>
    </row>
    <row r="2699" spans="1:8">
      <c r="A2699" s="44" t="s">
        <v>992</v>
      </c>
      <c r="B2699" s="44" t="s">
        <v>233</v>
      </c>
      <c r="C2699" s="45">
        <v>46145</v>
      </c>
      <c r="D2699" s="47">
        <v>10</v>
      </c>
      <c r="E2699" s="181"/>
      <c r="F2699" s="49">
        <v>0</v>
      </c>
      <c r="G2699" s="181"/>
      <c r="H2699" s="47">
        <v>0</v>
      </c>
    </row>
    <row r="2700" spans="1:8">
      <c r="A2700" s="44" t="s">
        <v>992</v>
      </c>
      <c r="B2700" s="44" t="s">
        <v>233</v>
      </c>
      <c r="C2700" s="45">
        <v>46152</v>
      </c>
      <c r="D2700" s="47">
        <v>10</v>
      </c>
      <c r="E2700" s="181"/>
      <c r="F2700" s="49">
        <v>0</v>
      </c>
      <c r="G2700" s="181"/>
      <c r="H2700" s="47">
        <v>0</v>
      </c>
    </row>
    <row r="2701" spans="1:8">
      <c r="A2701" s="44" t="s">
        <v>992</v>
      </c>
      <c r="B2701" s="44" t="s">
        <v>233</v>
      </c>
      <c r="C2701" s="45">
        <v>46159</v>
      </c>
      <c r="D2701" s="47">
        <v>8</v>
      </c>
      <c r="E2701" s="181"/>
      <c r="F2701" s="49">
        <v>0</v>
      </c>
      <c r="G2701" s="181"/>
      <c r="H2701" s="47">
        <v>0</v>
      </c>
    </row>
    <row r="2702" spans="1:8">
      <c r="A2702" s="44" t="s">
        <v>992</v>
      </c>
      <c r="B2702" s="44" t="s">
        <v>233</v>
      </c>
      <c r="C2702" s="45">
        <v>46166</v>
      </c>
      <c r="D2702" s="47">
        <v>8</v>
      </c>
      <c r="E2702" s="181"/>
      <c r="F2702" s="49">
        <v>0</v>
      </c>
      <c r="G2702" s="181"/>
      <c r="H2702" s="47">
        <v>0</v>
      </c>
    </row>
    <row r="2703" spans="1:8">
      <c r="A2703" s="44" t="s">
        <v>992</v>
      </c>
      <c r="B2703" s="44" t="s">
        <v>233</v>
      </c>
      <c r="C2703" s="45">
        <v>46173</v>
      </c>
      <c r="D2703" s="47">
        <v>8</v>
      </c>
      <c r="E2703" s="181"/>
      <c r="F2703" s="49">
        <v>0</v>
      </c>
      <c r="G2703" s="181"/>
      <c r="H2703" s="47">
        <v>0</v>
      </c>
    </row>
    <row r="2704" spans="1:8">
      <c r="A2704" s="44" t="s">
        <v>992</v>
      </c>
      <c r="B2704" s="44" t="s">
        <v>233</v>
      </c>
      <c r="C2704" s="45">
        <v>46180</v>
      </c>
      <c r="D2704" s="47">
        <v>8</v>
      </c>
      <c r="E2704" s="181"/>
      <c r="F2704" s="49">
        <v>0</v>
      </c>
      <c r="G2704" s="181"/>
      <c r="H2704" s="47">
        <v>0</v>
      </c>
    </row>
    <row r="2705" spans="1:8">
      <c r="A2705" s="44" t="s">
        <v>992</v>
      </c>
      <c r="B2705" s="44" t="s">
        <v>233</v>
      </c>
      <c r="C2705" s="45">
        <v>46187</v>
      </c>
      <c r="D2705" s="47">
        <v>8</v>
      </c>
      <c r="E2705" s="181"/>
      <c r="F2705" s="49">
        <v>0</v>
      </c>
      <c r="G2705" s="181"/>
      <c r="H2705" s="47">
        <v>0</v>
      </c>
    </row>
    <row r="2706" spans="1:8">
      <c r="A2706" s="44" t="s">
        <v>992</v>
      </c>
      <c r="B2706" s="44" t="s">
        <v>372</v>
      </c>
      <c r="C2706" s="45">
        <v>46103</v>
      </c>
      <c r="D2706" s="47">
        <v>0</v>
      </c>
      <c r="E2706" s="181"/>
      <c r="F2706" s="47">
        <v>0</v>
      </c>
      <c r="G2706" s="181"/>
      <c r="H2706" s="47">
        <v>0</v>
      </c>
    </row>
    <row r="2707" spans="1:8">
      <c r="A2707" s="44" t="s">
        <v>992</v>
      </c>
      <c r="B2707" s="44" t="s">
        <v>372</v>
      </c>
      <c r="C2707" s="45">
        <v>46110</v>
      </c>
      <c r="D2707" s="47">
        <v>0</v>
      </c>
      <c r="E2707" s="181"/>
      <c r="F2707" s="49">
        <v>0</v>
      </c>
      <c r="G2707" s="181"/>
      <c r="H2707" s="47">
        <v>0</v>
      </c>
    </row>
    <row r="2708" spans="1:8">
      <c r="A2708" s="44" t="s">
        <v>992</v>
      </c>
      <c r="B2708" s="44" t="s">
        <v>372</v>
      </c>
      <c r="C2708" s="45">
        <v>46117</v>
      </c>
      <c r="D2708" s="47">
        <v>0</v>
      </c>
      <c r="E2708" s="181"/>
      <c r="F2708" s="49">
        <v>0</v>
      </c>
      <c r="G2708" s="181"/>
      <c r="H2708" s="47">
        <v>0</v>
      </c>
    </row>
    <row r="2709" spans="1:8">
      <c r="A2709" s="44" t="s">
        <v>992</v>
      </c>
      <c r="B2709" s="44" t="s">
        <v>372</v>
      </c>
      <c r="C2709" s="45">
        <v>46124</v>
      </c>
      <c r="D2709" s="47">
        <v>0</v>
      </c>
      <c r="E2709" s="181"/>
      <c r="F2709" s="47">
        <v>0</v>
      </c>
      <c r="G2709" s="181"/>
      <c r="H2709" s="47">
        <v>0</v>
      </c>
    </row>
    <row r="2710" spans="1:8">
      <c r="A2710" s="44" t="s">
        <v>992</v>
      </c>
      <c r="B2710" s="44" t="s">
        <v>372</v>
      </c>
      <c r="C2710" s="45">
        <v>46131</v>
      </c>
      <c r="D2710" s="47">
        <v>0</v>
      </c>
      <c r="E2710" s="181"/>
      <c r="F2710" s="47">
        <v>0</v>
      </c>
      <c r="G2710" s="181"/>
      <c r="H2710" s="47">
        <v>0</v>
      </c>
    </row>
    <row r="2711" spans="1:8">
      <c r="A2711" s="44" t="s">
        <v>992</v>
      </c>
      <c r="B2711" s="44" t="s">
        <v>372</v>
      </c>
      <c r="C2711" s="45">
        <v>46138</v>
      </c>
      <c r="D2711" s="47">
        <v>0</v>
      </c>
      <c r="E2711" s="181"/>
      <c r="F2711" s="47">
        <v>0</v>
      </c>
      <c r="G2711" s="181"/>
      <c r="H2711" s="47">
        <v>0</v>
      </c>
    </row>
    <row r="2712" spans="1:8">
      <c r="A2712" s="44" t="s">
        <v>992</v>
      </c>
      <c r="B2712" s="44" t="s">
        <v>372</v>
      </c>
      <c r="C2712" s="45">
        <v>46145</v>
      </c>
      <c r="D2712" s="47">
        <v>0</v>
      </c>
      <c r="E2712" s="181"/>
      <c r="F2712" s="47">
        <v>0</v>
      </c>
      <c r="G2712" s="181"/>
      <c r="H2712" s="47">
        <v>0</v>
      </c>
    </row>
    <row r="2713" spans="1:8">
      <c r="A2713" s="44" t="s">
        <v>992</v>
      </c>
      <c r="B2713" s="44" t="s">
        <v>372</v>
      </c>
      <c r="C2713" s="45">
        <v>46152</v>
      </c>
      <c r="D2713" s="47">
        <v>0</v>
      </c>
      <c r="E2713" s="181"/>
      <c r="F2713" s="47">
        <v>0</v>
      </c>
      <c r="G2713" s="181"/>
      <c r="H2713" s="47">
        <v>0</v>
      </c>
    </row>
    <row r="2714" spans="1:8">
      <c r="A2714" s="44" t="s">
        <v>992</v>
      </c>
      <c r="B2714" s="44" t="s">
        <v>372</v>
      </c>
      <c r="C2714" s="45">
        <v>46159</v>
      </c>
      <c r="D2714" s="47">
        <v>0</v>
      </c>
      <c r="E2714" s="181"/>
      <c r="F2714" s="49">
        <v>0</v>
      </c>
      <c r="G2714" s="181"/>
      <c r="H2714" s="47">
        <v>0</v>
      </c>
    </row>
    <row r="2715" spans="1:8">
      <c r="A2715" s="44" t="s">
        <v>992</v>
      </c>
      <c r="B2715" s="44" t="s">
        <v>372</v>
      </c>
      <c r="C2715" s="45">
        <v>46166</v>
      </c>
      <c r="D2715" s="47">
        <v>0</v>
      </c>
      <c r="E2715" s="181"/>
      <c r="F2715" s="49">
        <v>0</v>
      </c>
      <c r="G2715" s="181"/>
      <c r="H2715" s="47">
        <v>0</v>
      </c>
    </row>
    <row r="2716" spans="1:8">
      <c r="A2716" s="44" t="s">
        <v>992</v>
      </c>
      <c r="B2716" s="44" t="s">
        <v>372</v>
      </c>
      <c r="C2716" s="45">
        <v>46173</v>
      </c>
      <c r="D2716" s="47">
        <v>0</v>
      </c>
      <c r="E2716" s="181"/>
      <c r="F2716" s="49">
        <v>0</v>
      </c>
      <c r="G2716" s="181"/>
      <c r="H2716" s="47">
        <v>0</v>
      </c>
    </row>
    <row r="2717" spans="1:8">
      <c r="A2717" s="44" t="s">
        <v>992</v>
      </c>
      <c r="B2717" s="44" t="s">
        <v>372</v>
      </c>
      <c r="C2717" s="45">
        <v>46180</v>
      </c>
      <c r="D2717" s="47">
        <v>0</v>
      </c>
      <c r="E2717" s="181"/>
      <c r="F2717" s="49">
        <v>0</v>
      </c>
      <c r="G2717" s="181"/>
      <c r="H2717" s="47">
        <v>0</v>
      </c>
    </row>
    <row r="2718" spans="1:8">
      <c r="A2718" s="44" t="s">
        <v>992</v>
      </c>
      <c r="B2718" s="44" t="s">
        <v>372</v>
      </c>
      <c r="C2718" s="45">
        <v>46187</v>
      </c>
      <c r="D2718" s="47">
        <v>0</v>
      </c>
      <c r="E2718" s="181"/>
      <c r="F2718" s="49">
        <v>0</v>
      </c>
      <c r="G2718" s="181"/>
      <c r="H2718" s="47">
        <v>0</v>
      </c>
    </row>
    <row r="2719" spans="1:8">
      <c r="A2719" s="44" t="s">
        <v>992</v>
      </c>
      <c r="B2719" s="44" t="s">
        <v>57</v>
      </c>
      <c r="C2719" s="45">
        <v>46103</v>
      </c>
      <c r="D2719" s="47">
        <v>14805</v>
      </c>
      <c r="E2719" s="180">
        <v>0.04</v>
      </c>
      <c r="F2719" s="47">
        <v>0</v>
      </c>
      <c r="G2719" s="180">
        <v>-1</v>
      </c>
      <c r="H2719" s="47">
        <v>14196</v>
      </c>
    </row>
    <row r="2720" spans="1:8">
      <c r="A2720" s="44" t="s">
        <v>992</v>
      </c>
      <c r="B2720" s="44" t="s">
        <v>57</v>
      </c>
      <c r="C2720" s="45">
        <v>46110</v>
      </c>
      <c r="D2720" s="47">
        <v>14859</v>
      </c>
      <c r="E2720" s="180">
        <v>0.03</v>
      </c>
      <c r="F2720" s="47">
        <v>0</v>
      </c>
      <c r="G2720" s="180">
        <v>-1</v>
      </c>
      <c r="H2720" s="47">
        <v>14367</v>
      </c>
    </row>
    <row r="2721" spans="1:8">
      <c r="A2721" s="44" t="s">
        <v>992</v>
      </c>
      <c r="B2721" s="44" t="s">
        <v>57</v>
      </c>
      <c r="C2721" s="45">
        <v>46117</v>
      </c>
      <c r="D2721" s="47">
        <v>14938</v>
      </c>
      <c r="E2721" s="180">
        <v>0.08</v>
      </c>
      <c r="F2721" s="47">
        <v>0</v>
      </c>
      <c r="G2721" s="180">
        <v>-1</v>
      </c>
      <c r="H2721" s="47">
        <v>13888</v>
      </c>
    </row>
    <row r="2722" spans="1:8">
      <c r="A2722" s="44" t="s">
        <v>992</v>
      </c>
      <c r="B2722" s="44" t="s">
        <v>57</v>
      </c>
      <c r="C2722" s="45">
        <v>46124</v>
      </c>
      <c r="D2722" s="47">
        <v>14915</v>
      </c>
      <c r="E2722" s="180">
        <v>0.04</v>
      </c>
      <c r="F2722" s="47">
        <v>0</v>
      </c>
      <c r="G2722" s="180">
        <v>-1</v>
      </c>
      <c r="H2722" s="47">
        <v>14388</v>
      </c>
    </row>
    <row r="2723" spans="1:8">
      <c r="A2723" s="44" t="s">
        <v>992</v>
      </c>
      <c r="B2723" s="44" t="s">
        <v>57</v>
      </c>
      <c r="C2723" s="45">
        <v>46131</v>
      </c>
      <c r="D2723" s="47">
        <v>14914</v>
      </c>
      <c r="E2723" s="180">
        <v>0.06</v>
      </c>
      <c r="F2723" s="47">
        <v>0</v>
      </c>
      <c r="G2723" s="180">
        <v>-1</v>
      </c>
      <c r="H2723" s="47">
        <v>14025</v>
      </c>
    </row>
    <row r="2724" spans="1:8">
      <c r="A2724" s="44" t="s">
        <v>992</v>
      </c>
      <c r="B2724" s="44" t="s">
        <v>57</v>
      </c>
      <c r="C2724" s="45">
        <v>46138</v>
      </c>
      <c r="D2724" s="47">
        <v>14973</v>
      </c>
      <c r="E2724" s="180">
        <v>0</v>
      </c>
      <c r="F2724" s="47">
        <v>0</v>
      </c>
      <c r="G2724" s="180">
        <v>-1</v>
      </c>
      <c r="H2724" s="47">
        <v>14906</v>
      </c>
    </row>
    <row r="2725" spans="1:8">
      <c r="A2725" s="44" t="s">
        <v>992</v>
      </c>
      <c r="B2725" s="44" t="s">
        <v>57</v>
      </c>
      <c r="C2725" s="45">
        <v>46145</v>
      </c>
      <c r="D2725" s="47">
        <v>14920</v>
      </c>
      <c r="E2725" s="180">
        <v>0.08</v>
      </c>
      <c r="F2725" s="47">
        <v>0</v>
      </c>
      <c r="G2725" s="180">
        <v>-1</v>
      </c>
      <c r="H2725" s="47">
        <v>13878</v>
      </c>
    </row>
    <row r="2726" spans="1:8">
      <c r="A2726" s="44" t="s">
        <v>992</v>
      </c>
      <c r="B2726" s="44" t="s">
        <v>57</v>
      </c>
      <c r="C2726" s="45">
        <v>46152</v>
      </c>
      <c r="D2726" s="47">
        <v>14837</v>
      </c>
      <c r="E2726" s="180">
        <v>0.06</v>
      </c>
      <c r="F2726" s="47">
        <v>0</v>
      </c>
      <c r="G2726" s="180">
        <v>-1</v>
      </c>
      <c r="H2726" s="47">
        <v>14003</v>
      </c>
    </row>
    <row r="2727" spans="1:8">
      <c r="A2727" s="44" t="s">
        <v>992</v>
      </c>
      <c r="B2727" s="44" t="s">
        <v>57</v>
      </c>
      <c r="C2727" s="45">
        <v>46159</v>
      </c>
      <c r="D2727" s="47">
        <v>14924</v>
      </c>
      <c r="E2727" s="180">
        <v>0.08</v>
      </c>
      <c r="F2727" s="47">
        <v>0</v>
      </c>
      <c r="G2727" s="180">
        <v>-1</v>
      </c>
      <c r="H2727" s="47">
        <v>13837</v>
      </c>
    </row>
    <row r="2728" spans="1:8">
      <c r="A2728" s="44" t="s">
        <v>992</v>
      </c>
      <c r="B2728" s="44" t="s">
        <v>57</v>
      </c>
      <c r="C2728" s="45">
        <v>46166</v>
      </c>
      <c r="D2728" s="47">
        <v>14878</v>
      </c>
      <c r="E2728" s="180">
        <v>0.11</v>
      </c>
      <c r="F2728" s="47">
        <v>0</v>
      </c>
      <c r="G2728" s="180">
        <v>-1</v>
      </c>
      <c r="H2728" s="47">
        <v>13395</v>
      </c>
    </row>
    <row r="2729" spans="1:8">
      <c r="A2729" s="44" t="s">
        <v>992</v>
      </c>
      <c r="B2729" s="44" t="s">
        <v>57</v>
      </c>
      <c r="C2729" s="45">
        <v>46173</v>
      </c>
      <c r="D2729" s="47">
        <v>13999</v>
      </c>
      <c r="E2729" s="180">
        <v>0.05</v>
      </c>
      <c r="F2729" s="49">
        <v>0</v>
      </c>
      <c r="G2729" s="180">
        <v>-1</v>
      </c>
      <c r="H2729" s="47">
        <v>13367</v>
      </c>
    </row>
    <row r="2730" spans="1:8">
      <c r="A2730" s="44" t="s">
        <v>992</v>
      </c>
      <c r="B2730" s="44" t="s">
        <v>57</v>
      </c>
      <c r="C2730" s="45">
        <v>46180</v>
      </c>
      <c r="D2730" s="47">
        <v>13646</v>
      </c>
      <c r="E2730" s="180">
        <v>0.03</v>
      </c>
      <c r="F2730" s="49">
        <v>0</v>
      </c>
      <c r="G2730" s="180">
        <v>-1</v>
      </c>
      <c r="H2730" s="47">
        <v>13287</v>
      </c>
    </row>
    <row r="2731" spans="1:8">
      <c r="A2731" s="44" t="s">
        <v>992</v>
      </c>
      <c r="B2731" s="44" t="s">
        <v>57</v>
      </c>
      <c r="C2731" s="45">
        <v>46187</v>
      </c>
      <c r="D2731" s="47">
        <v>13816</v>
      </c>
      <c r="E2731" s="180">
        <v>0.01</v>
      </c>
      <c r="F2731" s="49">
        <v>0</v>
      </c>
      <c r="G2731" s="180">
        <v>-1</v>
      </c>
      <c r="H2731" s="47">
        <v>13740</v>
      </c>
    </row>
    <row r="2732" spans="1:8">
      <c r="A2732" s="44" t="s">
        <v>992</v>
      </c>
      <c r="B2732" s="44" t="s">
        <v>142</v>
      </c>
      <c r="C2732" s="45">
        <v>46103</v>
      </c>
      <c r="D2732" s="47">
        <v>187</v>
      </c>
      <c r="E2732" s="180">
        <v>-0.9</v>
      </c>
      <c r="F2732" s="47">
        <v>0</v>
      </c>
      <c r="G2732" s="180">
        <v>-1</v>
      </c>
      <c r="H2732" s="47">
        <v>1828</v>
      </c>
    </row>
    <row r="2733" spans="1:8">
      <c r="A2733" s="44" t="s">
        <v>992</v>
      </c>
      <c r="B2733" s="44" t="s">
        <v>142</v>
      </c>
      <c r="C2733" s="45">
        <v>46110</v>
      </c>
      <c r="D2733" s="47">
        <v>110</v>
      </c>
      <c r="E2733" s="180">
        <v>-0.94</v>
      </c>
      <c r="F2733" s="47">
        <v>0</v>
      </c>
      <c r="G2733" s="180">
        <v>-1</v>
      </c>
      <c r="H2733" s="47">
        <v>1786</v>
      </c>
    </row>
    <row r="2734" spans="1:8">
      <c r="A2734" s="44" t="s">
        <v>992</v>
      </c>
      <c r="B2734" s="44" t="s">
        <v>142</v>
      </c>
      <c r="C2734" s="45">
        <v>46117</v>
      </c>
      <c r="D2734" s="47">
        <v>95</v>
      </c>
      <c r="E2734" s="180">
        <v>-0.94</v>
      </c>
      <c r="F2734" s="49">
        <v>0</v>
      </c>
      <c r="G2734" s="180">
        <v>-1</v>
      </c>
      <c r="H2734" s="47">
        <v>1670</v>
      </c>
    </row>
    <row r="2735" spans="1:8">
      <c r="A2735" s="44" t="s">
        <v>992</v>
      </c>
      <c r="B2735" s="44" t="s">
        <v>142</v>
      </c>
      <c r="C2735" s="45">
        <v>46124</v>
      </c>
      <c r="D2735" s="47">
        <v>96</v>
      </c>
      <c r="E2735" s="180">
        <v>-0.94</v>
      </c>
      <c r="F2735" s="49">
        <v>0</v>
      </c>
      <c r="G2735" s="180">
        <v>-1</v>
      </c>
      <c r="H2735" s="47">
        <v>1512</v>
      </c>
    </row>
    <row r="2736" spans="1:8">
      <c r="A2736" s="44" t="s">
        <v>992</v>
      </c>
      <c r="B2736" s="44" t="s">
        <v>142</v>
      </c>
      <c r="C2736" s="45">
        <v>46131</v>
      </c>
      <c r="D2736" s="47">
        <v>95</v>
      </c>
      <c r="E2736" s="180">
        <v>-0.93</v>
      </c>
      <c r="F2736" s="49">
        <v>0</v>
      </c>
      <c r="G2736" s="180">
        <v>-1</v>
      </c>
      <c r="H2736" s="47">
        <v>1380</v>
      </c>
    </row>
    <row r="2737" spans="1:8">
      <c r="A2737" s="44" t="s">
        <v>992</v>
      </c>
      <c r="B2737" s="44" t="s">
        <v>142</v>
      </c>
      <c r="C2737" s="45">
        <v>46138</v>
      </c>
      <c r="D2737" s="47">
        <v>96</v>
      </c>
      <c r="E2737" s="180">
        <v>-0.92</v>
      </c>
      <c r="F2737" s="49">
        <v>0</v>
      </c>
      <c r="G2737" s="180">
        <v>-1</v>
      </c>
      <c r="H2737" s="47">
        <v>1168</v>
      </c>
    </row>
    <row r="2738" spans="1:8">
      <c r="A2738" s="44" t="s">
        <v>992</v>
      </c>
      <c r="B2738" s="44" t="s">
        <v>142</v>
      </c>
      <c r="C2738" s="45">
        <v>46145</v>
      </c>
      <c r="D2738" s="47">
        <v>96</v>
      </c>
      <c r="E2738" s="180">
        <v>-0.92</v>
      </c>
      <c r="F2738" s="49">
        <v>0</v>
      </c>
      <c r="G2738" s="180">
        <v>-1</v>
      </c>
      <c r="H2738" s="47">
        <v>1195</v>
      </c>
    </row>
    <row r="2739" spans="1:8">
      <c r="A2739" s="44" t="s">
        <v>992</v>
      </c>
      <c r="B2739" s="44" t="s">
        <v>142</v>
      </c>
      <c r="C2739" s="45">
        <v>46152</v>
      </c>
      <c r="D2739" s="47">
        <v>97</v>
      </c>
      <c r="E2739" s="180">
        <v>-0.9</v>
      </c>
      <c r="F2739" s="49">
        <v>0</v>
      </c>
      <c r="G2739" s="180">
        <v>-1</v>
      </c>
      <c r="H2739" s="47">
        <v>927</v>
      </c>
    </row>
    <row r="2740" spans="1:8">
      <c r="A2740" s="44" t="s">
        <v>992</v>
      </c>
      <c r="B2740" s="44" t="s">
        <v>142</v>
      </c>
      <c r="C2740" s="45">
        <v>46159</v>
      </c>
      <c r="D2740" s="47">
        <v>85</v>
      </c>
      <c r="E2740" s="180">
        <v>-0.9</v>
      </c>
      <c r="F2740" s="49">
        <v>0</v>
      </c>
      <c r="G2740" s="180">
        <v>-1</v>
      </c>
      <c r="H2740" s="47">
        <v>843</v>
      </c>
    </row>
    <row r="2741" spans="1:8">
      <c r="A2741" s="44" t="s">
        <v>992</v>
      </c>
      <c r="B2741" s="44" t="s">
        <v>142</v>
      </c>
      <c r="C2741" s="45">
        <v>46166</v>
      </c>
      <c r="D2741" s="47">
        <v>84</v>
      </c>
      <c r="E2741" s="180">
        <v>-0.88</v>
      </c>
      <c r="F2741" s="49">
        <v>0</v>
      </c>
      <c r="G2741" s="180">
        <v>-1</v>
      </c>
      <c r="H2741" s="47">
        <v>723</v>
      </c>
    </row>
    <row r="2742" spans="1:8">
      <c r="A2742" s="44" t="s">
        <v>992</v>
      </c>
      <c r="B2742" s="44" t="s">
        <v>142</v>
      </c>
      <c r="C2742" s="45">
        <v>46173</v>
      </c>
      <c r="D2742" s="47">
        <v>83</v>
      </c>
      <c r="E2742" s="180">
        <v>-0.87</v>
      </c>
      <c r="F2742" s="49">
        <v>0</v>
      </c>
      <c r="G2742" s="180">
        <v>-1</v>
      </c>
      <c r="H2742" s="47">
        <v>663</v>
      </c>
    </row>
    <row r="2743" spans="1:8">
      <c r="A2743" s="44" t="s">
        <v>992</v>
      </c>
      <c r="B2743" s="44" t="s">
        <v>142</v>
      </c>
      <c r="C2743" s="45">
        <v>46180</v>
      </c>
      <c r="D2743" s="47">
        <v>81</v>
      </c>
      <c r="E2743" s="180">
        <v>-0.85</v>
      </c>
      <c r="F2743" s="49">
        <v>0</v>
      </c>
      <c r="G2743" s="180">
        <v>-1</v>
      </c>
      <c r="H2743" s="47">
        <v>527</v>
      </c>
    </row>
    <row r="2744" spans="1:8">
      <c r="A2744" s="44" t="s">
        <v>992</v>
      </c>
      <c r="B2744" s="44" t="s">
        <v>142</v>
      </c>
      <c r="C2744" s="45">
        <v>46187</v>
      </c>
      <c r="D2744" s="47">
        <v>80</v>
      </c>
      <c r="E2744" s="180">
        <v>-0.83</v>
      </c>
      <c r="F2744" s="49">
        <v>0</v>
      </c>
      <c r="G2744" s="180">
        <v>-1</v>
      </c>
      <c r="H2744" s="47">
        <v>466</v>
      </c>
    </row>
    <row r="2745" spans="1:8">
      <c r="A2745" s="44" t="s">
        <v>992</v>
      </c>
      <c r="B2745" s="44" t="s">
        <v>72</v>
      </c>
      <c r="C2745" s="45">
        <v>46103</v>
      </c>
      <c r="D2745" s="47">
        <v>1459</v>
      </c>
      <c r="E2745" s="181"/>
      <c r="F2745" s="47">
        <v>0</v>
      </c>
      <c r="G2745" s="181"/>
      <c r="H2745" s="47">
        <v>0</v>
      </c>
    </row>
    <row r="2746" spans="1:8">
      <c r="A2746" s="44" t="s">
        <v>992</v>
      </c>
      <c r="B2746" s="44" t="s">
        <v>72</v>
      </c>
      <c r="C2746" s="45">
        <v>46110</v>
      </c>
      <c r="D2746" s="47">
        <v>1708</v>
      </c>
      <c r="E2746" s="181"/>
      <c r="F2746" s="47">
        <v>0</v>
      </c>
      <c r="G2746" s="181"/>
      <c r="H2746" s="47">
        <v>0</v>
      </c>
    </row>
    <row r="2747" spans="1:8">
      <c r="A2747" s="44" t="s">
        <v>992</v>
      </c>
      <c r="B2747" s="44" t="s">
        <v>72</v>
      </c>
      <c r="C2747" s="45">
        <v>46117</v>
      </c>
      <c r="D2747" s="47">
        <v>1932</v>
      </c>
      <c r="E2747" s="181"/>
      <c r="F2747" s="47">
        <v>0</v>
      </c>
      <c r="G2747" s="181"/>
      <c r="H2747" s="47">
        <v>0</v>
      </c>
    </row>
    <row r="2748" spans="1:8">
      <c r="A2748" s="44" t="s">
        <v>992</v>
      </c>
      <c r="B2748" s="44" t="s">
        <v>72</v>
      </c>
      <c r="C2748" s="45">
        <v>46124</v>
      </c>
      <c r="D2748" s="47">
        <v>1963</v>
      </c>
      <c r="E2748" s="181"/>
      <c r="F2748" s="47">
        <v>0</v>
      </c>
      <c r="G2748" s="181"/>
      <c r="H2748" s="47">
        <v>0</v>
      </c>
    </row>
    <row r="2749" spans="1:8">
      <c r="A2749" s="44" t="s">
        <v>992</v>
      </c>
      <c r="B2749" s="44" t="s">
        <v>72</v>
      </c>
      <c r="C2749" s="45">
        <v>46131</v>
      </c>
      <c r="D2749" s="47">
        <v>1962</v>
      </c>
      <c r="E2749" s="181"/>
      <c r="F2749" s="47">
        <v>0</v>
      </c>
      <c r="G2749" s="181"/>
      <c r="H2749" s="47">
        <v>0</v>
      </c>
    </row>
    <row r="2750" spans="1:8">
      <c r="A2750" s="44" t="s">
        <v>992</v>
      </c>
      <c r="B2750" s="44" t="s">
        <v>72</v>
      </c>
      <c r="C2750" s="45">
        <v>46138</v>
      </c>
      <c r="D2750" s="47">
        <v>1963</v>
      </c>
      <c r="E2750" s="181"/>
      <c r="F2750" s="47">
        <v>0</v>
      </c>
      <c r="G2750" s="181"/>
      <c r="H2750" s="47">
        <v>0</v>
      </c>
    </row>
    <row r="2751" spans="1:8">
      <c r="A2751" s="44" t="s">
        <v>992</v>
      </c>
      <c r="B2751" s="44" t="s">
        <v>72</v>
      </c>
      <c r="C2751" s="45">
        <v>46145</v>
      </c>
      <c r="D2751" s="47">
        <v>1962</v>
      </c>
      <c r="E2751" s="181"/>
      <c r="F2751" s="47">
        <v>0</v>
      </c>
      <c r="G2751" s="181"/>
      <c r="H2751" s="47">
        <v>0</v>
      </c>
    </row>
    <row r="2752" spans="1:8">
      <c r="A2752" s="44" t="s">
        <v>992</v>
      </c>
      <c r="B2752" s="44" t="s">
        <v>72</v>
      </c>
      <c r="C2752" s="45">
        <v>46152</v>
      </c>
      <c r="D2752" s="47">
        <v>1962</v>
      </c>
      <c r="E2752" s="181"/>
      <c r="F2752" s="47">
        <v>0</v>
      </c>
      <c r="G2752" s="181"/>
      <c r="H2752" s="47">
        <v>0</v>
      </c>
    </row>
    <row r="2753" spans="1:8">
      <c r="A2753" s="44" t="s">
        <v>992</v>
      </c>
      <c r="B2753" s="44" t="s">
        <v>72</v>
      </c>
      <c r="C2753" s="45">
        <v>46159</v>
      </c>
      <c r="D2753" s="47">
        <v>1962</v>
      </c>
      <c r="E2753" s="181"/>
      <c r="F2753" s="47">
        <v>0</v>
      </c>
      <c r="G2753" s="181"/>
      <c r="H2753" s="47">
        <v>0</v>
      </c>
    </row>
    <row r="2754" spans="1:8">
      <c r="A2754" s="44" t="s">
        <v>992</v>
      </c>
      <c r="B2754" s="44" t="s">
        <v>72</v>
      </c>
      <c r="C2754" s="45">
        <v>46166</v>
      </c>
      <c r="D2754" s="47">
        <v>1962</v>
      </c>
      <c r="E2754" s="181"/>
      <c r="F2754" s="47">
        <v>0</v>
      </c>
      <c r="G2754" s="181"/>
      <c r="H2754" s="47">
        <v>0</v>
      </c>
    </row>
    <row r="2755" spans="1:8">
      <c r="A2755" s="44" t="s">
        <v>992</v>
      </c>
      <c r="B2755" s="44" t="s">
        <v>72</v>
      </c>
      <c r="C2755" s="45">
        <v>46173</v>
      </c>
      <c r="D2755" s="47">
        <v>1962</v>
      </c>
      <c r="E2755" s="181"/>
      <c r="F2755" s="47">
        <v>0</v>
      </c>
      <c r="G2755" s="181"/>
      <c r="H2755" s="47">
        <v>0</v>
      </c>
    </row>
    <row r="2756" spans="1:8">
      <c r="A2756" s="44" t="s">
        <v>992</v>
      </c>
      <c r="B2756" s="44" t="s">
        <v>72</v>
      </c>
      <c r="C2756" s="45">
        <v>46180</v>
      </c>
      <c r="D2756" s="47">
        <v>1962</v>
      </c>
      <c r="E2756" s="181"/>
      <c r="F2756" s="47">
        <v>0</v>
      </c>
      <c r="G2756" s="181"/>
      <c r="H2756" s="47">
        <v>0</v>
      </c>
    </row>
    <row r="2757" spans="1:8">
      <c r="A2757" s="44" t="s">
        <v>992</v>
      </c>
      <c r="B2757" s="44" t="s">
        <v>72</v>
      </c>
      <c r="C2757" s="45">
        <v>46187</v>
      </c>
      <c r="D2757" s="47">
        <v>1962</v>
      </c>
      <c r="E2757" s="181"/>
      <c r="F2757" s="47">
        <v>0</v>
      </c>
      <c r="G2757" s="181"/>
      <c r="H2757" s="47">
        <v>0</v>
      </c>
    </row>
    <row r="2758" spans="1:8">
      <c r="A2758" s="44" t="s">
        <v>992</v>
      </c>
      <c r="B2758" s="44" t="s">
        <v>296</v>
      </c>
      <c r="C2758" s="45">
        <v>46103</v>
      </c>
      <c r="D2758" s="47">
        <v>0</v>
      </c>
      <c r="E2758" s="181"/>
      <c r="F2758" s="47">
        <v>0</v>
      </c>
      <c r="G2758" s="181"/>
      <c r="H2758" s="47">
        <v>0</v>
      </c>
    </row>
    <row r="2759" spans="1:8">
      <c r="A2759" s="44" t="s">
        <v>992</v>
      </c>
      <c r="B2759" s="44" t="s">
        <v>296</v>
      </c>
      <c r="C2759" s="45">
        <v>46110</v>
      </c>
      <c r="D2759" s="47">
        <v>0</v>
      </c>
      <c r="E2759" s="181"/>
      <c r="F2759" s="47">
        <v>0</v>
      </c>
      <c r="G2759" s="181"/>
      <c r="H2759" s="47">
        <v>0</v>
      </c>
    </row>
    <row r="2760" spans="1:8">
      <c r="A2760" s="44" t="s">
        <v>992</v>
      </c>
      <c r="B2760" s="44" t="s">
        <v>296</v>
      </c>
      <c r="C2760" s="45">
        <v>46117</v>
      </c>
      <c r="D2760" s="47">
        <v>0</v>
      </c>
      <c r="E2760" s="181"/>
      <c r="F2760" s="47">
        <v>0</v>
      </c>
      <c r="G2760" s="181"/>
      <c r="H2760" s="47">
        <v>0</v>
      </c>
    </row>
    <row r="2761" spans="1:8">
      <c r="A2761" s="44" t="s">
        <v>992</v>
      </c>
      <c r="B2761" s="44" t="s">
        <v>296</v>
      </c>
      <c r="C2761" s="45">
        <v>46124</v>
      </c>
      <c r="D2761" s="47">
        <v>0</v>
      </c>
      <c r="E2761" s="181"/>
      <c r="F2761" s="47">
        <v>0</v>
      </c>
      <c r="G2761" s="181"/>
      <c r="H2761" s="47">
        <v>0</v>
      </c>
    </row>
    <row r="2762" spans="1:8">
      <c r="A2762" s="44" t="s">
        <v>992</v>
      </c>
      <c r="B2762" s="44" t="s">
        <v>296</v>
      </c>
      <c r="C2762" s="45">
        <v>46131</v>
      </c>
      <c r="D2762" s="47">
        <v>0</v>
      </c>
      <c r="E2762" s="181"/>
      <c r="F2762" s="47">
        <v>0</v>
      </c>
      <c r="G2762" s="181"/>
      <c r="H2762" s="47">
        <v>0</v>
      </c>
    </row>
    <row r="2763" spans="1:8">
      <c r="A2763" s="44" t="s">
        <v>992</v>
      </c>
      <c r="B2763" s="44" t="s">
        <v>296</v>
      </c>
      <c r="C2763" s="45">
        <v>46138</v>
      </c>
      <c r="D2763" s="47">
        <v>0</v>
      </c>
      <c r="E2763" s="181"/>
      <c r="F2763" s="47">
        <v>0</v>
      </c>
      <c r="G2763" s="181"/>
      <c r="H2763" s="47">
        <v>0</v>
      </c>
    </row>
    <row r="2764" spans="1:8">
      <c r="A2764" s="44" t="s">
        <v>992</v>
      </c>
      <c r="B2764" s="44" t="s">
        <v>296</v>
      </c>
      <c r="C2764" s="45">
        <v>46145</v>
      </c>
      <c r="D2764" s="47">
        <v>0</v>
      </c>
      <c r="E2764" s="181"/>
      <c r="F2764" s="47">
        <v>0</v>
      </c>
      <c r="G2764" s="181"/>
      <c r="H2764" s="47">
        <v>0</v>
      </c>
    </row>
    <row r="2765" spans="1:8">
      <c r="A2765" s="44" t="s">
        <v>992</v>
      </c>
      <c r="B2765" s="44" t="s">
        <v>296</v>
      </c>
      <c r="C2765" s="45">
        <v>46152</v>
      </c>
      <c r="D2765" s="47">
        <v>0</v>
      </c>
      <c r="E2765" s="181"/>
      <c r="F2765" s="47">
        <v>0</v>
      </c>
      <c r="G2765" s="181"/>
      <c r="H2765" s="47">
        <v>0</v>
      </c>
    </row>
    <row r="2766" spans="1:8">
      <c r="A2766" s="44" t="s">
        <v>992</v>
      </c>
      <c r="B2766" s="44" t="s">
        <v>296</v>
      </c>
      <c r="C2766" s="45">
        <v>46159</v>
      </c>
      <c r="D2766" s="47">
        <v>0</v>
      </c>
      <c r="E2766" s="181"/>
      <c r="F2766" s="47">
        <v>0</v>
      </c>
      <c r="G2766" s="181"/>
      <c r="H2766" s="47">
        <v>0</v>
      </c>
    </row>
    <row r="2767" spans="1:8">
      <c r="A2767" s="44" t="s">
        <v>992</v>
      </c>
      <c r="B2767" s="44" t="s">
        <v>296</v>
      </c>
      <c r="C2767" s="45">
        <v>46166</v>
      </c>
      <c r="D2767" s="47">
        <v>0</v>
      </c>
      <c r="E2767" s="181"/>
      <c r="F2767" s="47">
        <v>0</v>
      </c>
      <c r="G2767" s="181"/>
      <c r="H2767" s="47">
        <v>0</v>
      </c>
    </row>
    <row r="2768" spans="1:8">
      <c r="A2768" s="44" t="s">
        <v>992</v>
      </c>
      <c r="B2768" s="44" t="s">
        <v>296</v>
      </c>
      <c r="C2768" s="45">
        <v>46173</v>
      </c>
      <c r="D2768" s="47">
        <v>0</v>
      </c>
      <c r="E2768" s="180">
        <v>-1</v>
      </c>
      <c r="F2768" s="47">
        <v>0</v>
      </c>
      <c r="G2768" s="180">
        <v>-1</v>
      </c>
      <c r="H2768" s="47">
        <v>7</v>
      </c>
    </row>
    <row r="2769" spans="1:8">
      <c r="A2769" s="44" t="s">
        <v>992</v>
      </c>
      <c r="B2769" s="44" t="s">
        <v>296</v>
      </c>
      <c r="C2769" s="45">
        <v>46180</v>
      </c>
      <c r="D2769" s="47">
        <v>0</v>
      </c>
      <c r="E2769" s="180">
        <v>-1</v>
      </c>
      <c r="F2769" s="47">
        <v>0</v>
      </c>
      <c r="G2769" s="180">
        <v>-1</v>
      </c>
      <c r="H2769" s="47">
        <v>44</v>
      </c>
    </row>
    <row r="2770" spans="1:8">
      <c r="A2770" s="44" t="s">
        <v>992</v>
      </c>
      <c r="B2770" s="44" t="s">
        <v>296</v>
      </c>
      <c r="C2770" s="45">
        <v>46187</v>
      </c>
      <c r="D2770" s="47">
        <v>0</v>
      </c>
      <c r="E2770" s="180">
        <v>-1</v>
      </c>
      <c r="F2770" s="47">
        <v>0</v>
      </c>
      <c r="G2770" s="180">
        <v>-1</v>
      </c>
      <c r="H2770" s="47">
        <v>9</v>
      </c>
    </row>
    <row r="2771" spans="1:8">
      <c r="A2771" s="44" t="s">
        <v>992</v>
      </c>
      <c r="B2771" s="44" t="s">
        <v>254</v>
      </c>
      <c r="C2771" s="45">
        <v>46103</v>
      </c>
      <c r="D2771" s="47">
        <v>5</v>
      </c>
      <c r="E2771" s="181"/>
      <c r="F2771" s="47">
        <v>0</v>
      </c>
      <c r="G2771" s="181"/>
      <c r="H2771" s="47">
        <v>0</v>
      </c>
    </row>
    <row r="2772" spans="1:8">
      <c r="A2772" s="44" t="s">
        <v>992</v>
      </c>
      <c r="B2772" s="44" t="s">
        <v>254</v>
      </c>
      <c r="C2772" s="45">
        <v>46110</v>
      </c>
      <c r="D2772" s="47">
        <v>5</v>
      </c>
      <c r="E2772" s="181"/>
      <c r="F2772" s="47">
        <v>0</v>
      </c>
      <c r="G2772" s="181"/>
      <c r="H2772" s="47">
        <v>0</v>
      </c>
    </row>
    <row r="2773" spans="1:8">
      <c r="A2773" s="44" t="s">
        <v>992</v>
      </c>
      <c r="B2773" s="44" t="s">
        <v>254</v>
      </c>
      <c r="C2773" s="45">
        <v>46117</v>
      </c>
      <c r="D2773" s="47">
        <v>5</v>
      </c>
      <c r="E2773" s="181"/>
      <c r="F2773" s="47">
        <v>0</v>
      </c>
      <c r="G2773" s="181"/>
      <c r="H2773" s="47">
        <v>0</v>
      </c>
    </row>
    <row r="2774" spans="1:8">
      <c r="A2774" s="44" t="s">
        <v>992</v>
      </c>
      <c r="B2774" s="44" t="s">
        <v>254</v>
      </c>
      <c r="C2774" s="45">
        <v>46124</v>
      </c>
      <c r="D2774" s="47">
        <v>5</v>
      </c>
      <c r="E2774" s="181"/>
      <c r="F2774" s="47">
        <v>0</v>
      </c>
      <c r="G2774" s="181"/>
      <c r="H2774" s="47">
        <v>0</v>
      </c>
    </row>
    <row r="2775" spans="1:8">
      <c r="A2775" s="44" t="s">
        <v>992</v>
      </c>
      <c r="B2775" s="44" t="s">
        <v>254</v>
      </c>
      <c r="C2775" s="45">
        <v>46131</v>
      </c>
      <c r="D2775" s="47">
        <v>5</v>
      </c>
      <c r="E2775" s="181"/>
      <c r="F2775" s="47">
        <v>0</v>
      </c>
      <c r="G2775" s="181"/>
      <c r="H2775" s="47">
        <v>0</v>
      </c>
    </row>
    <row r="2776" spans="1:8">
      <c r="A2776" s="44" t="s">
        <v>992</v>
      </c>
      <c r="B2776" s="44" t="s">
        <v>254</v>
      </c>
      <c r="C2776" s="45">
        <v>46138</v>
      </c>
      <c r="D2776" s="47">
        <v>5</v>
      </c>
      <c r="E2776" s="181"/>
      <c r="F2776" s="47">
        <v>0</v>
      </c>
      <c r="G2776" s="181"/>
      <c r="H2776" s="47">
        <v>0</v>
      </c>
    </row>
    <row r="2777" spans="1:8">
      <c r="A2777" s="44" t="s">
        <v>992</v>
      </c>
      <c r="B2777" s="44" t="s">
        <v>254</v>
      </c>
      <c r="C2777" s="45">
        <v>46145</v>
      </c>
      <c r="D2777" s="47">
        <v>5</v>
      </c>
      <c r="E2777" s="181"/>
      <c r="F2777" s="47">
        <v>0</v>
      </c>
      <c r="G2777" s="181"/>
      <c r="H2777" s="47">
        <v>0</v>
      </c>
    </row>
    <row r="2778" spans="1:8">
      <c r="A2778" s="44" t="s">
        <v>992</v>
      </c>
      <c r="B2778" s="44" t="s">
        <v>254</v>
      </c>
      <c r="C2778" s="45">
        <v>46152</v>
      </c>
      <c r="D2778" s="47">
        <v>5</v>
      </c>
      <c r="E2778" s="181"/>
      <c r="F2778" s="47">
        <v>0</v>
      </c>
      <c r="G2778" s="181"/>
      <c r="H2778" s="47">
        <v>0</v>
      </c>
    </row>
    <row r="2779" spans="1:8">
      <c r="A2779" s="44" t="s">
        <v>992</v>
      </c>
      <c r="B2779" s="44" t="s">
        <v>254</v>
      </c>
      <c r="C2779" s="45">
        <v>46159</v>
      </c>
      <c r="D2779" s="47">
        <v>5</v>
      </c>
      <c r="E2779" s="181"/>
      <c r="F2779" s="47">
        <v>0</v>
      </c>
      <c r="G2779" s="181"/>
      <c r="H2779" s="47">
        <v>0</v>
      </c>
    </row>
    <row r="2780" spans="1:8">
      <c r="A2780" s="44" t="s">
        <v>992</v>
      </c>
      <c r="B2780" s="44" t="s">
        <v>254</v>
      </c>
      <c r="C2780" s="45">
        <v>46166</v>
      </c>
      <c r="D2780" s="47">
        <v>5</v>
      </c>
      <c r="E2780" s="181"/>
      <c r="F2780" s="49">
        <v>0</v>
      </c>
      <c r="G2780" s="181"/>
      <c r="H2780" s="47">
        <v>0</v>
      </c>
    </row>
    <row r="2781" spans="1:8">
      <c r="A2781" s="44" t="s">
        <v>992</v>
      </c>
      <c r="B2781" s="44" t="s">
        <v>254</v>
      </c>
      <c r="C2781" s="45">
        <v>46173</v>
      </c>
      <c r="D2781" s="47">
        <v>5</v>
      </c>
      <c r="E2781" s="181"/>
      <c r="F2781" s="49">
        <v>0</v>
      </c>
      <c r="G2781" s="181"/>
      <c r="H2781" s="47">
        <v>0</v>
      </c>
    </row>
    <row r="2782" spans="1:8">
      <c r="A2782" s="44" t="s">
        <v>992</v>
      </c>
      <c r="B2782" s="44" t="s">
        <v>254</v>
      </c>
      <c r="C2782" s="45">
        <v>46180</v>
      </c>
      <c r="D2782" s="47">
        <v>5</v>
      </c>
      <c r="E2782" s="181"/>
      <c r="F2782" s="49">
        <v>0</v>
      </c>
      <c r="G2782" s="181"/>
      <c r="H2782" s="47">
        <v>0</v>
      </c>
    </row>
    <row r="2783" spans="1:8">
      <c r="A2783" s="44" t="s">
        <v>992</v>
      </c>
      <c r="B2783" s="44" t="s">
        <v>254</v>
      </c>
      <c r="C2783" s="45">
        <v>46187</v>
      </c>
      <c r="D2783" s="47">
        <v>5</v>
      </c>
      <c r="E2783" s="181"/>
      <c r="F2783" s="49">
        <v>0</v>
      </c>
      <c r="G2783" s="181"/>
      <c r="H2783" s="47">
        <v>0</v>
      </c>
    </row>
    <row r="2784" spans="1:8">
      <c r="A2784" s="44" t="s">
        <v>992</v>
      </c>
      <c r="B2784" s="44" t="s">
        <v>373</v>
      </c>
      <c r="C2784" s="45">
        <v>46103</v>
      </c>
      <c r="D2784" s="47">
        <v>0</v>
      </c>
      <c r="E2784" s="181"/>
      <c r="F2784" s="47">
        <v>0</v>
      </c>
      <c r="G2784" s="181"/>
      <c r="H2784" s="47">
        <v>0</v>
      </c>
    </row>
    <row r="2785" spans="1:8">
      <c r="A2785" s="44" t="s">
        <v>992</v>
      </c>
      <c r="B2785" s="44" t="s">
        <v>373</v>
      </c>
      <c r="C2785" s="45">
        <v>46110</v>
      </c>
      <c r="D2785" s="47">
        <v>0</v>
      </c>
      <c r="E2785" s="181"/>
      <c r="F2785" s="47">
        <v>0</v>
      </c>
      <c r="G2785" s="181"/>
      <c r="H2785" s="47">
        <v>0</v>
      </c>
    </row>
    <row r="2786" spans="1:8">
      <c r="A2786" s="44" t="s">
        <v>992</v>
      </c>
      <c r="B2786" s="44" t="s">
        <v>373</v>
      </c>
      <c r="C2786" s="45">
        <v>46117</v>
      </c>
      <c r="D2786" s="47">
        <v>0</v>
      </c>
      <c r="E2786" s="181"/>
      <c r="F2786" s="47">
        <v>0</v>
      </c>
      <c r="G2786" s="181"/>
      <c r="H2786" s="47">
        <v>0</v>
      </c>
    </row>
    <row r="2787" spans="1:8">
      <c r="A2787" s="44" t="s">
        <v>992</v>
      </c>
      <c r="B2787" s="44" t="s">
        <v>373</v>
      </c>
      <c r="C2787" s="45">
        <v>46124</v>
      </c>
      <c r="D2787" s="47">
        <v>0</v>
      </c>
      <c r="E2787" s="181"/>
      <c r="F2787" s="47">
        <v>0</v>
      </c>
      <c r="G2787" s="181"/>
      <c r="H2787" s="47">
        <v>0</v>
      </c>
    </row>
    <row r="2788" spans="1:8">
      <c r="A2788" s="44" t="s">
        <v>992</v>
      </c>
      <c r="B2788" s="44" t="s">
        <v>373</v>
      </c>
      <c r="C2788" s="45">
        <v>46131</v>
      </c>
      <c r="D2788" s="47">
        <v>0</v>
      </c>
      <c r="E2788" s="181"/>
      <c r="F2788" s="47">
        <v>0</v>
      </c>
      <c r="G2788" s="181"/>
      <c r="H2788" s="47">
        <v>0</v>
      </c>
    </row>
    <row r="2789" spans="1:8">
      <c r="A2789" s="44" t="s">
        <v>992</v>
      </c>
      <c r="B2789" s="44" t="s">
        <v>373</v>
      </c>
      <c r="C2789" s="45">
        <v>46138</v>
      </c>
      <c r="D2789" s="47">
        <v>0</v>
      </c>
      <c r="E2789" s="181"/>
      <c r="F2789" s="47">
        <v>0</v>
      </c>
      <c r="G2789" s="181"/>
      <c r="H2789" s="47">
        <v>0</v>
      </c>
    </row>
    <row r="2790" spans="1:8">
      <c r="A2790" s="44" t="s">
        <v>992</v>
      </c>
      <c r="B2790" s="44" t="s">
        <v>373</v>
      </c>
      <c r="C2790" s="45">
        <v>46145</v>
      </c>
      <c r="D2790" s="47">
        <v>0</v>
      </c>
      <c r="E2790" s="181"/>
      <c r="F2790" s="47">
        <v>0</v>
      </c>
      <c r="G2790" s="181"/>
      <c r="H2790" s="47">
        <v>0</v>
      </c>
    </row>
    <row r="2791" spans="1:8">
      <c r="A2791" s="44" t="s">
        <v>992</v>
      </c>
      <c r="B2791" s="44" t="s">
        <v>373</v>
      </c>
      <c r="C2791" s="45">
        <v>46152</v>
      </c>
      <c r="D2791" s="47">
        <v>0</v>
      </c>
      <c r="E2791" s="181"/>
      <c r="F2791" s="47">
        <v>0</v>
      </c>
      <c r="G2791" s="181"/>
      <c r="H2791" s="47">
        <v>0</v>
      </c>
    </row>
    <row r="2792" spans="1:8">
      <c r="A2792" s="44" t="s">
        <v>992</v>
      </c>
      <c r="B2792" s="44" t="s">
        <v>373</v>
      </c>
      <c r="C2792" s="45">
        <v>46159</v>
      </c>
      <c r="D2792" s="47">
        <v>0</v>
      </c>
      <c r="E2792" s="181"/>
      <c r="F2792" s="47">
        <v>0</v>
      </c>
      <c r="G2792" s="181"/>
      <c r="H2792" s="47">
        <v>0</v>
      </c>
    </row>
    <row r="2793" spans="1:8">
      <c r="A2793" s="44" t="s">
        <v>992</v>
      </c>
      <c r="B2793" s="44" t="s">
        <v>373</v>
      </c>
      <c r="C2793" s="45">
        <v>46166</v>
      </c>
      <c r="D2793" s="47">
        <v>0</v>
      </c>
      <c r="E2793" s="181"/>
      <c r="F2793" s="47">
        <v>0</v>
      </c>
      <c r="G2793" s="181"/>
      <c r="H2793" s="47">
        <v>0</v>
      </c>
    </row>
    <row r="2794" spans="1:8">
      <c r="A2794" s="44" t="s">
        <v>992</v>
      </c>
      <c r="B2794" s="44" t="s">
        <v>373</v>
      </c>
      <c r="C2794" s="45">
        <v>46173</v>
      </c>
      <c r="D2794" s="47">
        <v>0</v>
      </c>
      <c r="E2794" s="181"/>
      <c r="F2794" s="49">
        <v>0</v>
      </c>
      <c r="G2794" s="181"/>
      <c r="H2794" s="47">
        <v>0</v>
      </c>
    </row>
    <row r="2795" spans="1:8">
      <c r="A2795" s="44" t="s">
        <v>992</v>
      </c>
      <c r="B2795" s="44" t="s">
        <v>373</v>
      </c>
      <c r="C2795" s="45">
        <v>46180</v>
      </c>
      <c r="D2795" s="47">
        <v>0</v>
      </c>
      <c r="E2795" s="181"/>
      <c r="F2795" s="49">
        <v>0</v>
      </c>
      <c r="G2795" s="181"/>
      <c r="H2795" s="47">
        <v>0</v>
      </c>
    </row>
    <row r="2796" spans="1:8">
      <c r="A2796" s="44" t="s">
        <v>992</v>
      </c>
      <c r="B2796" s="44" t="s">
        <v>373</v>
      </c>
      <c r="C2796" s="45">
        <v>46187</v>
      </c>
      <c r="D2796" s="47">
        <v>0</v>
      </c>
      <c r="E2796" s="181"/>
      <c r="F2796" s="49">
        <v>0</v>
      </c>
      <c r="G2796" s="181"/>
      <c r="H2796" s="47">
        <v>0</v>
      </c>
    </row>
    <row r="2797" spans="1:8">
      <c r="A2797" s="44" t="s">
        <v>992</v>
      </c>
      <c r="B2797" s="44" t="s">
        <v>374</v>
      </c>
      <c r="C2797" s="45">
        <v>46103</v>
      </c>
      <c r="D2797" s="47">
        <v>0</v>
      </c>
      <c r="E2797" s="181"/>
      <c r="F2797" s="47">
        <v>0</v>
      </c>
      <c r="G2797" s="181"/>
      <c r="H2797" s="47">
        <v>0</v>
      </c>
    </row>
    <row r="2798" spans="1:8">
      <c r="A2798" s="44" t="s">
        <v>992</v>
      </c>
      <c r="B2798" s="44" t="s">
        <v>374</v>
      </c>
      <c r="C2798" s="45">
        <v>46110</v>
      </c>
      <c r="D2798" s="47">
        <v>0</v>
      </c>
      <c r="E2798" s="181"/>
      <c r="F2798" s="47">
        <v>0</v>
      </c>
      <c r="G2798" s="181"/>
      <c r="H2798" s="47">
        <v>0</v>
      </c>
    </row>
    <row r="2799" spans="1:8">
      <c r="A2799" s="44" t="s">
        <v>992</v>
      </c>
      <c r="B2799" s="44" t="s">
        <v>374</v>
      </c>
      <c r="C2799" s="45">
        <v>46117</v>
      </c>
      <c r="D2799" s="47">
        <v>0</v>
      </c>
      <c r="E2799" s="181"/>
      <c r="F2799" s="47">
        <v>0</v>
      </c>
      <c r="G2799" s="181"/>
      <c r="H2799" s="47">
        <v>0</v>
      </c>
    </row>
    <row r="2800" spans="1:8">
      <c r="A2800" s="44" t="s">
        <v>992</v>
      </c>
      <c r="B2800" s="44" t="s">
        <v>374</v>
      </c>
      <c r="C2800" s="45">
        <v>46124</v>
      </c>
      <c r="D2800" s="47">
        <v>0</v>
      </c>
      <c r="E2800" s="181"/>
      <c r="F2800" s="47">
        <v>0</v>
      </c>
      <c r="G2800" s="181"/>
      <c r="H2800" s="47">
        <v>0</v>
      </c>
    </row>
    <row r="2801" spans="1:8">
      <c r="A2801" s="44" t="s">
        <v>992</v>
      </c>
      <c r="B2801" s="44" t="s">
        <v>374</v>
      </c>
      <c r="C2801" s="45">
        <v>46131</v>
      </c>
      <c r="D2801" s="47">
        <v>0</v>
      </c>
      <c r="E2801" s="181"/>
      <c r="F2801" s="47">
        <v>0</v>
      </c>
      <c r="G2801" s="181"/>
      <c r="H2801" s="47">
        <v>0</v>
      </c>
    </row>
    <row r="2802" spans="1:8">
      <c r="A2802" s="44" t="s">
        <v>992</v>
      </c>
      <c r="B2802" s="44" t="s">
        <v>374</v>
      </c>
      <c r="C2802" s="45">
        <v>46138</v>
      </c>
      <c r="D2802" s="47">
        <v>0</v>
      </c>
      <c r="E2802" s="181"/>
      <c r="F2802" s="47">
        <v>0</v>
      </c>
      <c r="G2802" s="181"/>
      <c r="H2802" s="47">
        <v>0</v>
      </c>
    </row>
    <row r="2803" spans="1:8">
      <c r="A2803" s="44" t="s">
        <v>992</v>
      </c>
      <c r="B2803" s="44" t="s">
        <v>374</v>
      </c>
      <c r="C2803" s="45">
        <v>46145</v>
      </c>
      <c r="D2803" s="47">
        <v>0</v>
      </c>
      <c r="E2803" s="181"/>
      <c r="F2803" s="47">
        <v>0</v>
      </c>
      <c r="G2803" s="181"/>
      <c r="H2803" s="47">
        <v>0</v>
      </c>
    </row>
    <row r="2804" spans="1:8">
      <c r="A2804" s="44" t="s">
        <v>992</v>
      </c>
      <c r="B2804" s="44" t="s">
        <v>374</v>
      </c>
      <c r="C2804" s="45">
        <v>46152</v>
      </c>
      <c r="D2804" s="47">
        <v>0</v>
      </c>
      <c r="E2804" s="181"/>
      <c r="F2804" s="47">
        <v>0</v>
      </c>
      <c r="G2804" s="181"/>
      <c r="H2804" s="47">
        <v>0</v>
      </c>
    </row>
    <row r="2805" spans="1:8">
      <c r="A2805" s="44" t="s">
        <v>992</v>
      </c>
      <c r="B2805" s="44" t="s">
        <v>374</v>
      </c>
      <c r="C2805" s="45">
        <v>46159</v>
      </c>
      <c r="D2805" s="47">
        <v>0</v>
      </c>
      <c r="E2805" s="181"/>
      <c r="F2805" s="47">
        <v>0</v>
      </c>
      <c r="G2805" s="181"/>
      <c r="H2805" s="47">
        <v>0</v>
      </c>
    </row>
    <row r="2806" spans="1:8">
      <c r="A2806" s="44" t="s">
        <v>992</v>
      </c>
      <c r="B2806" s="44" t="s">
        <v>374</v>
      </c>
      <c r="C2806" s="45">
        <v>46166</v>
      </c>
      <c r="D2806" s="47">
        <v>0</v>
      </c>
      <c r="E2806" s="181"/>
      <c r="F2806" s="47">
        <v>0</v>
      </c>
      <c r="G2806" s="181"/>
      <c r="H2806" s="47">
        <v>0</v>
      </c>
    </row>
    <row r="2807" spans="1:8">
      <c r="A2807" s="44" t="s">
        <v>992</v>
      </c>
      <c r="B2807" s="44" t="s">
        <v>374</v>
      </c>
      <c r="C2807" s="45">
        <v>46173</v>
      </c>
      <c r="D2807" s="47">
        <v>0</v>
      </c>
      <c r="E2807" s="181"/>
      <c r="F2807" s="49">
        <v>0</v>
      </c>
      <c r="G2807" s="181"/>
      <c r="H2807" s="47">
        <v>0</v>
      </c>
    </row>
    <row r="2808" spans="1:8">
      <c r="A2808" s="44" t="s">
        <v>992</v>
      </c>
      <c r="B2808" s="44" t="s">
        <v>374</v>
      </c>
      <c r="C2808" s="45">
        <v>46180</v>
      </c>
      <c r="D2808" s="47">
        <v>0</v>
      </c>
      <c r="E2808" s="181"/>
      <c r="F2808" s="49">
        <v>0</v>
      </c>
      <c r="G2808" s="181"/>
      <c r="H2808" s="47">
        <v>0</v>
      </c>
    </row>
    <row r="2809" spans="1:8">
      <c r="A2809" s="44" t="s">
        <v>992</v>
      </c>
      <c r="B2809" s="44" t="s">
        <v>374</v>
      </c>
      <c r="C2809" s="45">
        <v>46187</v>
      </c>
      <c r="D2809" s="47">
        <v>0</v>
      </c>
      <c r="E2809" s="181"/>
      <c r="F2809" s="49">
        <v>0</v>
      </c>
      <c r="G2809" s="181"/>
      <c r="H2809" s="47">
        <v>0</v>
      </c>
    </row>
    <row r="2810" spans="1:8">
      <c r="A2810" s="44" t="s">
        <v>992</v>
      </c>
      <c r="B2810" s="44" t="s">
        <v>248</v>
      </c>
      <c r="C2810" s="45">
        <v>46103</v>
      </c>
      <c r="D2810" s="47">
        <v>5</v>
      </c>
      <c r="E2810" s="181"/>
      <c r="F2810" s="47">
        <v>0</v>
      </c>
      <c r="G2810" s="181"/>
      <c r="H2810" s="47">
        <v>0</v>
      </c>
    </row>
    <row r="2811" spans="1:8">
      <c r="A2811" s="44" t="s">
        <v>992</v>
      </c>
      <c r="B2811" s="44" t="s">
        <v>248</v>
      </c>
      <c r="C2811" s="45">
        <v>46110</v>
      </c>
      <c r="D2811" s="47">
        <v>5</v>
      </c>
      <c r="E2811" s="180">
        <v>4.4000000000000004</v>
      </c>
      <c r="F2811" s="47">
        <v>0</v>
      </c>
      <c r="G2811" s="180">
        <v>-1</v>
      </c>
      <c r="H2811" s="47">
        <v>1</v>
      </c>
    </row>
    <row r="2812" spans="1:8">
      <c r="A2812" s="44" t="s">
        <v>992</v>
      </c>
      <c r="B2812" s="44" t="s">
        <v>248</v>
      </c>
      <c r="C2812" s="45">
        <v>46117</v>
      </c>
      <c r="D2812" s="47">
        <v>5</v>
      </c>
      <c r="E2812" s="180">
        <v>4.4000000000000004</v>
      </c>
      <c r="F2812" s="47">
        <v>0</v>
      </c>
      <c r="G2812" s="180">
        <v>-1</v>
      </c>
      <c r="H2812" s="47">
        <v>1</v>
      </c>
    </row>
    <row r="2813" spans="1:8">
      <c r="A2813" s="44" t="s">
        <v>992</v>
      </c>
      <c r="B2813" s="44" t="s">
        <v>248</v>
      </c>
      <c r="C2813" s="45">
        <v>46124</v>
      </c>
      <c r="D2813" s="47">
        <v>5</v>
      </c>
      <c r="E2813" s="180">
        <v>4.4000000000000004</v>
      </c>
      <c r="F2813" s="47">
        <v>0</v>
      </c>
      <c r="G2813" s="180">
        <v>-1</v>
      </c>
      <c r="H2813" s="47">
        <v>1</v>
      </c>
    </row>
    <row r="2814" spans="1:8">
      <c r="A2814" s="44" t="s">
        <v>992</v>
      </c>
      <c r="B2814" s="44" t="s">
        <v>248</v>
      </c>
      <c r="C2814" s="45">
        <v>46131</v>
      </c>
      <c r="D2814" s="47">
        <v>5</v>
      </c>
      <c r="E2814" s="180">
        <v>1.7</v>
      </c>
      <c r="F2814" s="47">
        <v>0</v>
      </c>
      <c r="G2814" s="180">
        <v>-1</v>
      </c>
      <c r="H2814" s="47">
        <v>2</v>
      </c>
    </row>
    <row r="2815" spans="1:8">
      <c r="A2815" s="44" t="s">
        <v>992</v>
      </c>
      <c r="B2815" s="44" t="s">
        <v>248</v>
      </c>
      <c r="C2815" s="45">
        <v>46138</v>
      </c>
      <c r="D2815" s="47">
        <v>5</v>
      </c>
      <c r="E2815" s="180">
        <v>4.4000000000000004</v>
      </c>
      <c r="F2815" s="47">
        <v>0</v>
      </c>
      <c r="G2815" s="180">
        <v>-1</v>
      </c>
      <c r="H2815" s="47">
        <v>1</v>
      </c>
    </row>
    <row r="2816" spans="1:8">
      <c r="A2816" s="44" t="s">
        <v>992</v>
      </c>
      <c r="B2816" s="44" t="s">
        <v>248</v>
      </c>
      <c r="C2816" s="45">
        <v>46145</v>
      </c>
      <c r="D2816" s="47">
        <v>5</v>
      </c>
      <c r="E2816" s="180">
        <v>0.35</v>
      </c>
      <c r="F2816" s="47">
        <v>0</v>
      </c>
      <c r="G2816" s="180">
        <v>-1</v>
      </c>
      <c r="H2816" s="47">
        <v>4</v>
      </c>
    </row>
    <row r="2817" spans="1:8">
      <c r="A2817" s="44" t="s">
        <v>992</v>
      </c>
      <c r="B2817" s="44" t="s">
        <v>248</v>
      </c>
      <c r="C2817" s="45">
        <v>46152</v>
      </c>
      <c r="D2817" s="47">
        <v>5</v>
      </c>
      <c r="E2817" s="181"/>
      <c r="F2817" s="47">
        <v>0</v>
      </c>
      <c r="G2817" s="181"/>
      <c r="H2817" s="47">
        <v>0</v>
      </c>
    </row>
    <row r="2818" spans="1:8">
      <c r="A2818" s="44" t="s">
        <v>992</v>
      </c>
      <c r="B2818" s="44" t="s">
        <v>248</v>
      </c>
      <c r="C2818" s="45">
        <v>46159</v>
      </c>
      <c r="D2818" s="47">
        <v>5</v>
      </c>
      <c r="E2818" s="181"/>
      <c r="F2818" s="49">
        <v>0</v>
      </c>
      <c r="G2818" s="181"/>
      <c r="H2818" s="47">
        <v>0</v>
      </c>
    </row>
    <row r="2819" spans="1:8">
      <c r="A2819" s="44" t="s">
        <v>992</v>
      </c>
      <c r="B2819" s="44" t="s">
        <v>248</v>
      </c>
      <c r="C2819" s="45">
        <v>46166</v>
      </c>
      <c r="D2819" s="47">
        <v>5</v>
      </c>
      <c r="E2819" s="180">
        <v>4.4000000000000004</v>
      </c>
      <c r="F2819" s="49">
        <v>0</v>
      </c>
      <c r="G2819" s="180">
        <v>-1</v>
      </c>
      <c r="H2819" s="47">
        <v>1</v>
      </c>
    </row>
    <row r="2820" spans="1:8">
      <c r="A2820" s="44" t="s">
        <v>992</v>
      </c>
      <c r="B2820" s="44" t="s">
        <v>248</v>
      </c>
      <c r="C2820" s="45">
        <v>46173</v>
      </c>
      <c r="D2820" s="47">
        <v>5</v>
      </c>
      <c r="E2820" s="180">
        <v>1.7</v>
      </c>
      <c r="F2820" s="49">
        <v>0</v>
      </c>
      <c r="G2820" s="180">
        <v>-1</v>
      </c>
      <c r="H2820" s="47">
        <v>2</v>
      </c>
    </row>
    <row r="2821" spans="1:8">
      <c r="A2821" s="44" t="s">
        <v>992</v>
      </c>
      <c r="B2821" s="44" t="s">
        <v>248</v>
      </c>
      <c r="C2821" s="45">
        <v>46180</v>
      </c>
      <c r="D2821" s="47">
        <v>5</v>
      </c>
      <c r="E2821" s="180">
        <v>4.4000000000000004</v>
      </c>
      <c r="F2821" s="49">
        <v>0</v>
      </c>
      <c r="G2821" s="180">
        <v>-1</v>
      </c>
      <c r="H2821" s="47">
        <v>1</v>
      </c>
    </row>
    <row r="2822" spans="1:8">
      <c r="A2822" s="44" t="s">
        <v>992</v>
      </c>
      <c r="B2822" s="44" t="s">
        <v>248</v>
      </c>
      <c r="C2822" s="45">
        <v>46187</v>
      </c>
      <c r="D2822" s="47">
        <v>5</v>
      </c>
      <c r="E2822" s="180">
        <v>0.35</v>
      </c>
      <c r="F2822" s="49">
        <v>0</v>
      </c>
      <c r="G2822" s="180">
        <v>-1</v>
      </c>
      <c r="H2822" s="47">
        <v>4</v>
      </c>
    </row>
    <row r="2823" spans="1:8">
      <c r="A2823" s="44" t="s">
        <v>992</v>
      </c>
      <c r="B2823" s="44" t="s">
        <v>376</v>
      </c>
      <c r="C2823" s="45">
        <v>46103</v>
      </c>
      <c r="D2823" s="47">
        <v>0</v>
      </c>
      <c r="E2823" s="181"/>
      <c r="F2823" s="47">
        <v>0</v>
      </c>
      <c r="G2823" s="181"/>
      <c r="H2823" s="47">
        <v>0</v>
      </c>
    </row>
    <row r="2824" spans="1:8">
      <c r="A2824" s="44" t="s">
        <v>992</v>
      </c>
      <c r="B2824" s="44" t="s">
        <v>376</v>
      </c>
      <c r="C2824" s="45">
        <v>46110</v>
      </c>
      <c r="D2824" s="47">
        <v>0</v>
      </c>
      <c r="E2824" s="181"/>
      <c r="F2824" s="47">
        <v>0</v>
      </c>
      <c r="G2824" s="181"/>
      <c r="H2824" s="47">
        <v>0</v>
      </c>
    </row>
    <row r="2825" spans="1:8">
      <c r="A2825" s="44" t="s">
        <v>992</v>
      </c>
      <c r="B2825" s="44" t="s">
        <v>376</v>
      </c>
      <c r="C2825" s="45">
        <v>46117</v>
      </c>
      <c r="D2825" s="47">
        <v>0</v>
      </c>
      <c r="E2825" s="181"/>
      <c r="F2825" s="47">
        <v>0</v>
      </c>
      <c r="G2825" s="181"/>
      <c r="H2825" s="47">
        <v>0</v>
      </c>
    </row>
    <row r="2826" spans="1:8">
      <c r="A2826" s="44" t="s">
        <v>992</v>
      </c>
      <c r="B2826" s="44" t="s">
        <v>376</v>
      </c>
      <c r="C2826" s="45">
        <v>46124</v>
      </c>
      <c r="D2826" s="47">
        <v>0</v>
      </c>
      <c r="E2826" s="181"/>
      <c r="F2826" s="47">
        <v>0</v>
      </c>
      <c r="G2826" s="181"/>
      <c r="H2826" s="47">
        <v>0</v>
      </c>
    </row>
    <row r="2827" spans="1:8">
      <c r="A2827" s="44" t="s">
        <v>992</v>
      </c>
      <c r="B2827" s="44" t="s">
        <v>376</v>
      </c>
      <c r="C2827" s="45">
        <v>46131</v>
      </c>
      <c r="D2827" s="47">
        <v>0</v>
      </c>
      <c r="E2827" s="181"/>
      <c r="F2827" s="47">
        <v>0</v>
      </c>
      <c r="G2827" s="181"/>
      <c r="H2827" s="47">
        <v>0</v>
      </c>
    </row>
    <row r="2828" spans="1:8">
      <c r="A2828" s="44" t="s">
        <v>992</v>
      </c>
      <c r="B2828" s="44" t="s">
        <v>376</v>
      </c>
      <c r="C2828" s="45">
        <v>46138</v>
      </c>
      <c r="D2828" s="47">
        <v>0</v>
      </c>
      <c r="E2828" s="181"/>
      <c r="F2828" s="47">
        <v>0</v>
      </c>
      <c r="G2828" s="181"/>
      <c r="H2828" s="47">
        <v>0</v>
      </c>
    </row>
    <row r="2829" spans="1:8">
      <c r="A2829" s="44" t="s">
        <v>992</v>
      </c>
      <c r="B2829" s="44" t="s">
        <v>376</v>
      </c>
      <c r="C2829" s="45">
        <v>46145</v>
      </c>
      <c r="D2829" s="47">
        <v>0</v>
      </c>
      <c r="E2829" s="181"/>
      <c r="F2829" s="47">
        <v>0</v>
      </c>
      <c r="G2829" s="181"/>
      <c r="H2829" s="47">
        <v>0</v>
      </c>
    </row>
    <row r="2830" spans="1:8">
      <c r="A2830" s="44" t="s">
        <v>992</v>
      </c>
      <c r="B2830" s="44" t="s">
        <v>376</v>
      </c>
      <c r="C2830" s="45">
        <v>46152</v>
      </c>
      <c r="D2830" s="47">
        <v>0</v>
      </c>
      <c r="E2830" s="181"/>
      <c r="F2830" s="47">
        <v>0</v>
      </c>
      <c r="G2830" s="181"/>
      <c r="H2830" s="47">
        <v>0</v>
      </c>
    </row>
    <row r="2831" spans="1:8">
      <c r="A2831" s="44" t="s">
        <v>992</v>
      </c>
      <c r="B2831" s="44" t="s">
        <v>376</v>
      </c>
      <c r="C2831" s="45">
        <v>46159</v>
      </c>
      <c r="D2831" s="47">
        <v>0</v>
      </c>
      <c r="E2831" s="181"/>
      <c r="F2831" s="47">
        <v>0</v>
      </c>
      <c r="G2831" s="181"/>
      <c r="H2831" s="47">
        <v>0</v>
      </c>
    </row>
    <row r="2832" spans="1:8">
      <c r="A2832" s="44" t="s">
        <v>992</v>
      </c>
      <c r="B2832" s="44" t="s">
        <v>376</v>
      </c>
      <c r="C2832" s="45">
        <v>46166</v>
      </c>
      <c r="D2832" s="47">
        <v>0</v>
      </c>
      <c r="E2832" s="181"/>
      <c r="F2832" s="49">
        <v>0</v>
      </c>
      <c r="G2832" s="181"/>
      <c r="H2832" s="47">
        <v>0</v>
      </c>
    </row>
    <row r="2833" spans="1:8">
      <c r="A2833" s="44" t="s">
        <v>992</v>
      </c>
      <c r="B2833" s="44" t="s">
        <v>376</v>
      </c>
      <c r="C2833" s="45">
        <v>46173</v>
      </c>
      <c r="D2833" s="47">
        <v>0</v>
      </c>
      <c r="E2833" s="181"/>
      <c r="F2833" s="49">
        <v>0</v>
      </c>
      <c r="G2833" s="181"/>
      <c r="H2833" s="47">
        <v>0</v>
      </c>
    </row>
    <row r="2834" spans="1:8">
      <c r="A2834" s="44" t="s">
        <v>992</v>
      </c>
      <c r="B2834" s="44" t="s">
        <v>376</v>
      </c>
      <c r="C2834" s="45">
        <v>46180</v>
      </c>
      <c r="D2834" s="47">
        <v>0</v>
      </c>
      <c r="E2834" s="181"/>
      <c r="F2834" s="49">
        <v>0</v>
      </c>
      <c r="G2834" s="181"/>
      <c r="H2834" s="47">
        <v>0</v>
      </c>
    </row>
    <row r="2835" spans="1:8">
      <c r="A2835" s="44" t="s">
        <v>992</v>
      </c>
      <c r="B2835" s="44" t="s">
        <v>376</v>
      </c>
      <c r="C2835" s="45">
        <v>46187</v>
      </c>
      <c r="D2835" s="47">
        <v>0</v>
      </c>
      <c r="E2835" s="181"/>
      <c r="F2835" s="49">
        <v>0</v>
      </c>
      <c r="G2835" s="181"/>
      <c r="H2835" s="47">
        <v>0</v>
      </c>
    </row>
    <row r="2836" spans="1:8">
      <c r="A2836" s="44" t="s">
        <v>992</v>
      </c>
      <c r="B2836" s="44" t="s">
        <v>862</v>
      </c>
      <c r="C2836" s="45">
        <v>46103</v>
      </c>
      <c r="D2836" s="47">
        <v>0</v>
      </c>
      <c r="E2836" s="181"/>
      <c r="F2836" s="47">
        <v>0</v>
      </c>
      <c r="G2836" s="181"/>
      <c r="H2836" s="47">
        <v>0</v>
      </c>
    </row>
    <row r="2837" spans="1:8">
      <c r="A2837" s="44" t="s">
        <v>992</v>
      </c>
      <c r="B2837" s="44" t="s">
        <v>862</v>
      </c>
      <c r="C2837" s="45">
        <v>46110</v>
      </c>
      <c r="D2837" s="47">
        <v>0</v>
      </c>
      <c r="E2837" s="181"/>
      <c r="F2837" s="47">
        <v>0</v>
      </c>
      <c r="G2837" s="181"/>
      <c r="H2837" s="47">
        <v>0</v>
      </c>
    </row>
    <row r="2838" spans="1:8">
      <c r="A2838" s="44" t="s">
        <v>992</v>
      </c>
      <c r="B2838" s="44" t="s">
        <v>862</v>
      </c>
      <c r="C2838" s="45">
        <v>46117</v>
      </c>
      <c r="D2838" s="47">
        <v>0</v>
      </c>
      <c r="E2838" s="181"/>
      <c r="F2838" s="47">
        <v>0</v>
      </c>
      <c r="G2838" s="181"/>
      <c r="H2838" s="47">
        <v>0</v>
      </c>
    </row>
    <row r="2839" spans="1:8">
      <c r="A2839" s="44" t="s">
        <v>992</v>
      </c>
      <c r="B2839" s="44" t="s">
        <v>862</v>
      </c>
      <c r="C2839" s="45">
        <v>46124</v>
      </c>
      <c r="D2839" s="47">
        <v>0</v>
      </c>
      <c r="E2839" s="181"/>
      <c r="F2839" s="47">
        <v>0</v>
      </c>
      <c r="G2839" s="181"/>
      <c r="H2839" s="47">
        <v>0</v>
      </c>
    </row>
    <row r="2840" spans="1:8">
      <c r="A2840" s="44" t="s">
        <v>992</v>
      </c>
      <c r="B2840" s="44" t="s">
        <v>862</v>
      </c>
      <c r="C2840" s="45">
        <v>46131</v>
      </c>
      <c r="D2840" s="47">
        <v>0</v>
      </c>
      <c r="E2840" s="181"/>
      <c r="F2840" s="47">
        <v>0</v>
      </c>
      <c r="G2840" s="181"/>
      <c r="H2840" s="47">
        <v>0</v>
      </c>
    </row>
    <row r="2841" spans="1:8">
      <c r="A2841" s="44" t="s">
        <v>992</v>
      </c>
      <c r="B2841" s="44" t="s">
        <v>862</v>
      </c>
      <c r="C2841" s="45">
        <v>46138</v>
      </c>
      <c r="D2841" s="47">
        <v>0</v>
      </c>
      <c r="E2841" s="181"/>
      <c r="F2841" s="47">
        <v>0</v>
      </c>
      <c r="G2841" s="181"/>
      <c r="H2841" s="47">
        <v>0</v>
      </c>
    </row>
    <row r="2842" spans="1:8">
      <c r="A2842" s="44" t="s">
        <v>992</v>
      </c>
      <c r="B2842" s="44" t="s">
        <v>862</v>
      </c>
      <c r="C2842" s="45">
        <v>46145</v>
      </c>
      <c r="D2842" s="47">
        <v>0</v>
      </c>
      <c r="E2842" s="181"/>
      <c r="F2842" s="47">
        <v>0</v>
      </c>
      <c r="G2842" s="181"/>
      <c r="H2842" s="47">
        <v>0</v>
      </c>
    </row>
    <row r="2843" spans="1:8">
      <c r="A2843" s="44" t="s">
        <v>992</v>
      </c>
      <c r="B2843" s="44" t="s">
        <v>862</v>
      </c>
      <c r="C2843" s="45">
        <v>46152</v>
      </c>
      <c r="D2843" s="47">
        <v>0</v>
      </c>
      <c r="E2843" s="181"/>
      <c r="F2843" s="47">
        <v>0</v>
      </c>
      <c r="G2843" s="181"/>
      <c r="H2843" s="47">
        <v>0</v>
      </c>
    </row>
    <row r="2844" spans="1:8">
      <c r="A2844" s="44" t="s">
        <v>992</v>
      </c>
      <c r="B2844" s="44" t="s">
        <v>862</v>
      </c>
      <c r="C2844" s="45">
        <v>46159</v>
      </c>
      <c r="D2844" s="47">
        <v>0</v>
      </c>
      <c r="E2844" s="181"/>
      <c r="F2844" s="47">
        <v>0</v>
      </c>
      <c r="G2844" s="181"/>
      <c r="H2844" s="47">
        <v>0</v>
      </c>
    </row>
    <row r="2845" spans="1:8">
      <c r="A2845" s="44" t="s">
        <v>992</v>
      </c>
      <c r="B2845" s="44" t="s">
        <v>862</v>
      </c>
      <c r="C2845" s="45">
        <v>46166</v>
      </c>
      <c r="D2845" s="47">
        <v>0</v>
      </c>
      <c r="E2845" s="181"/>
      <c r="F2845" s="47">
        <v>0</v>
      </c>
      <c r="G2845" s="181"/>
      <c r="H2845" s="47">
        <v>0</v>
      </c>
    </row>
    <row r="2846" spans="1:8">
      <c r="A2846" s="44" t="s">
        <v>992</v>
      </c>
      <c r="B2846" s="44" t="s">
        <v>862</v>
      </c>
      <c r="C2846" s="45">
        <v>46173</v>
      </c>
      <c r="D2846" s="47">
        <v>0</v>
      </c>
      <c r="E2846" s="181"/>
      <c r="F2846" s="47">
        <v>0</v>
      </c>
      <c r="G2846" s="181"/>
      <c r="H2846" s="47">
        <v>0</v>
      </c>
    </row>
    <row r="2847" spans="1:8">
      <c r="A2847" s="44" t="s">
        <v>992</v>
      </c>
      <c r="B2847" s="44" t="s">
        <v>862</v>
      </c>
      <c r="C2847" s="45">
        <v>46180</v>
      </c>
      <c r="D2847" s="47">
        <v>0</v>
      </c>
      <c r="E2847" s="181"/>
      <c r="F2847" s="47">
        <v>0</v>
      </c>
      <c r="G2847" s="181"/>
      <c r="H2847" s="47">
        <v>0</v>
      </c>
    </row>
    <row r="2848" spans="1:8">
      <c r="A2848" s="44" t="s">
        <v>992</v>
      </c>
      <c r="B2848" s="44" t="s">
        <v>862</v>
      </c>
      <c r="C2848" s="45">
        <v>46187</v>
      </c>
      <c r="D2848" s="47">
        <v>0</v>
      </c>
      <c r="E2848" s="181"/>
      <c r="F2848" s="49">
        <v>0</v>
      </c>
      <c r="G2848" s="181"/>
      <c r="H2848" s="47">
        <v>0</v>
      </c>
    </row>
    <row r="2849" spans="1:8">
      <c r="A2849" s="44" t="s">
        <v>992</v>
      </c>
      <c r="B2849" s="44" t="s">
        <v>132</v>
      </c>
      <c r="C2849" s="45">
        <v>46103</v>
      </c>
      <c r="D2849" s="47">
        <v>11547</v>
      </c>
      <c r="E2849" s="180">
        <v>0.49</v>
      </c>
      <c r="F2849" s="47">
        <v>0</v>
      </c>
      <c r="G2849" s="180">
        <v>-1</v>
      </c>
      <c r="H2849" s="47">
        <v>7733</v>
      </c>
    </row>
    <row r="2850" spans="1:8">
      <c r="A2850" s="44" t="s">
        <v>992</v>
      </c>
      <c r="B2850" s="44" t="s">
        <v>132</v>
      </c>
      <c r="C2850" s="45">
        <v>46110</v>
      </c>
      <c r="D2850" s="47">
        <v>11553</v>
      </c>
      <c r="E2850" s="180">
        <v>0.36</v>
      </c>
      <c r="F2850" s="47">
        <v>0</v>
      </c>
      <c r="G2850" s="180">
        <v>-1</v>
      </c>
      <c r="H2850" s="47">
        <v>8518</v>
      </c>
    </row>
    <row r="2851" spans="1:8">
      <c r="A2851" s="44" t="s">
        <v>992</v>
      </c>
      <c r="B2851" s="44" t="s">
        <v>132</v>
      </c>
      <c r="C2851" s="45">
        <v>46117</v>
      </c>
      <c r="D2851" s="47">
        <v>11416</v>
      </c>
      <c r="E2851" s="180">
        <v>0.24</v>
      </c>
      <c r="F2851" s="47">
        <v>0</v>
      </c>
      <c r="G2851" s="180">
        <v>-1</v>
      </c>
      <c r="H2851" s="47">
        <v>9191</v>
      </c>
    </row>
    <row r="2852" spans="1:8">
      <c r="A2852" s="44" t="s">
        <v>992</v>
      </c>
      <c r="B2852" s="44" t="s">
        <v>132</v>
      </c>
      <c r="C2852" s="45">
        <v>46124</v>
      </c>
      <c r="D2852" s="47">
        <v>11424</v>
      </c>
      <c r="E2852" s="180">
        <v>0.3</v>
      </c>
      <c r="F2852" s="47">
        <v>0</v>
      </c>
      <c r="G2852" s="180">
        <v>-1</v>
      </c>
      <c r="H2852" s="47">
        <v>8802</v>
      </c>
    </row>
    <row r="2853" spans="1:8">
      <c r="A2853" s="44" t="s">
        <v>992</v>
      </c>
      <c r="B2853" s="44" t="s">
        <v>132</v>
      </c>
      <c r="C2853" s="45">
        <v>46131</v>
      </c>
      <c r="D2853" s="47">
        <v>11434</v>
      </c>
      <c r="E2853" s="180">
        <v>0.34</v>
      </c>
      <c r="F2853" s="49">
        <v>0</v>
      </c>
      <c r="G2853" s="180">
        <v>-1</v>
      </c>
      <c r="H2853" s="47">
        <v>8538</v>
      </c>
    </row>
    <row r="2854" spans="1:8">
      <c r="A2854" s="44" t="s">
        <v>992</v>
      </c>
      <c r="B2854" s="44" t="s">
        <v>132</v>
      </c>
      <c r="C2854" s="45">
        <v>46138</v>
      </c>
      <c r="D2854" s="47">
        <v>11491</v>
      </c>
      <c r="E2854" s="180">
        <v>0.13</v>
      </c>
      <c r="F2854" s="47">
        <v>0</v>
      </c>
      <c r="G2854" s="180">
        <v>-1</v>
      </c>
      <c r="H2854" s="47">
        <v>10196</v>
      </c>
    </row>
    <row r="2855" spans="1:8">
      <c r="A2855" s="44" t="s">
        <v>992</v>
      </c>
      <c r="B2855" s="44" t="s">
        <v>132</v>
      </c>
      <c r="C2855" s="45">
        <v>46145</v>
      </c>
      <c r="D2855" s="47">
        <v>11730</v>
      </c>
      <c r="E2855" s="180">
        <v>0.28000000000000003</v>
      </c>
      <c r="F2855" s="47">
        <v>0</v>
      </c>
      <c r="G2855" s="180">
        <v>-1</v>
      </c>
      <c r="H2855" s="47">
        <v>9199</v>
      </c>
    </row>
    <row r="2856" spans="1:8">
      <c r="A2856" s="44" t="s">
        <v>992</v>
      </c>
      <c r="B2856" s="44" t="s">
        <v>132</v>
      </c>
      <c r="C2856" s="45">
        <v>46152</v>
      </c>
      <c r="D2856" s="47">
        <v>11649</v>
      </c>
      <c r="E2856" s="180">
        <v>0.34</v>
      </c>
      <c r="F2856" s="47">
        <v>0</v>
      </c>
      <c r="G2856" s="180">
        <v>-1</v>
      </c>
      <c r="H2856" s="47">
        <v>8669</v>
      </c>
    </row>
    <row r="2857" spans="1:8">
      <c r="A2857" s="44" t="s">
        <v>992</v>
      </c>
      <c r="B2857" s="44" t="s">
        <v>132</v>
      </c>
      <c r="C2857" s="45">
        <v>46159</v>
      </c>
      <c r="D2857" s="47">
        <v>11610</v>
      </c>
      <c r="E2857" s="180">
        <v>0.3</v>
      </c>
      <c r="F2857" s="47">
        <v>0</v>
      </c>
      <c r="G2857" s="180">
        <v>-1</v>
      </c>
      <c r="H2857" s="47">
        <v>8901</v>
      </c>
    </row>
    <row r="2858" spans="1:8">
      <c r="A2858" s="44" t="s">
        <v>992</v>
      </c>
      <c r="B2858" s="44" t="s">
        <v>132</v>
      </c>
      <c r="C2858" s="45">
        <v>46166</v>
      </c>
      <c r="D2858" s="47">
        <v>11571</v>
      </c>
      <c r="E2858" s="180">
        <v>0.23</v>
      </c>
      <c r="F2858" s="47">
        <v>0</v>
      </c>
      <c r="G2858" s="180">
        <v>-1</v>
      </c>
      <c r="H2858" s="47">
        <v>9422</v>
      </c>
    </row>
    <row r="2859" spans="1:8">
      <c r="A2859" s="44" t="s">
        <v>992</v>
      </c>
      <c r="B2859" s="44" t="s">
        <v>132</v>
      </c>
      <c r="C2859" s="45">
        <v>46173</v>
      </c>
      <c r="D2859" s="47">
        <v>11680</v>
      </c>
      <c r="E2859" s="180">
        <v>0.25</v>
      </c>
      <c r="F2859" s="47">
        <v>0</v>
      </c>
      <c r="G2859" s="180">
        <v>-1</v>
      </c>
      <c r="H2859" s="47">
        <v>9308</v>
      </c>
    </row>
    <row r="2860" spans="1:8">
      <c r="A2860" s="44" t="s">
        <v>992</v>
      </c>
      <c r="B2860" s="44" t="s">
        <v>132</v>
      </c>
      <c r="C2860" s="45">
        <v>46180</v>
      </c>
      <c r="D2860" s="47">
        <v>11699</v>
      </c>
      <c r="E2860" s="180">
        <v>0.23</v>
      </c>
      <c r="F2860" s="47">
        <v>0</v>
      </c>
      <c r="G2860" s="180">
        <v>-1</v>
      </c>
      <c r="H2860" s="47">
        <v>9499</v>
      </c>
    </row>
    <row r="2861" spans="1:8">
      <c r="A2861" s="44" t="s">
        <v>992</v>
      </c>
      <c r="B2861" s="44" t="s">
        <v>132</v>
      </c>
      <c r="C2861" s="45">
        <v>46187</v>
      </c>
      <c r="D2861" s="47">
        <v>11725</v>
      </c>
      <c r="E2861" s="180">
        <v>0.2</v>
      </c>
      <c r="F2861" s="47">
        <v>0</v>
      </c>
      <c r="G2861" s="180">
        <v>-1</v>
      </c>
      <c r="H2861" s="47">
        <v>9803</v>
      </c>
    </row>
    <row r="2862" spans="1:8">
      <c r="A2862" s="44" t="s">
        <v>992</v>
      </c>
      <c r="B2862" s="44" t="s">
        <v>375</v>
      </c>
      <c r="C2862" s="45">
        <v>46103</v>
      </c>
      <c r="D2862" s="47">
        <v>0</v>
      </c>
      <c r="E2862" s="181"/>
      <c r="F2862" s="47">
        <v>0</v>
      </c>
      <c r="G2862" s="181"/>
      <c r="H2862" s="47">
        <v>0</v>
      </c>
    </row>
    <row r="2863" spans="1:8">
      <c r="A2863" s="44" t="s">
        <v>992</v>
      </c>
      <c r="B2863" s="44" t="s">
        <v>375</v>
      </c>
      <c r="C2863" s="45">
        <v>46110</v>
      </c>
      <c r="D2863" s="47">
        <v>0</v>
      </c>
      <c r="E2863" s="181"/>
      <c r="F2863" s="47">
        <v>0</v>
      </c>
      <c r="G2863" s="181"/>
      <c r="H2863" s="47">
        <v>0</v>
      </c>
    </row>
    <row r="2864" spans="1:8">
      <c r="A2864" s="44" t="s">
        <v>992</v>
      </c>
      <c r="B2864" s="44" t="s">
        <v>375</v>
      </c>
      <c r="C2864" s="45">
        <v>46117</v>
      </c>
      <c r="D2864" s="47">
        <v>0</v>
      </c>
      <c r="E2864" s="181"/>
      <c r="F2864" s="47">
        <v>0</v>
      </c>
      <c r="G2864" s="181"/>
      <c r="H2864" s="47">
        <v>0</v>
      </c>
    </row>
    <row r="2865" spans="1:8">
      <c r="A2865" s="44" t="s">
        <v>992</v>
      </c>
      <c r="B2865" s="44" t="s">
        <v>375</v>
      </c>
      <c r="C2865" s="45">
        <v>46124</v>
      </c>
      <c r="D2865" s="47">
        <v>0</v>
      </c>
      <c r="E2865" s="181"/>
      <c r="F2865" s="47">
        <v>0</v>
      </c>
      <c r="G2865" s="181"/>
      <c r="H2865" s="47">
        <v>0</v>
      </c>
    </row>
    <row r="2866" spans="1:8">
      <c r="A2866" s="44" t="s">
        <v>992</v>
      </c>
      <c r="B2866" s="44" t="s">
        <v>375</v>
      </c>
      <c r="C2866" s="45">
        <v>46131</v>
      </c>
      <c r="D2866" s="47">
        <v>0</v>
      </c>
      <c r="E2866" s="181"/>
      <c r="F2866" s="47">
        <v>0</v>
      </c>
      <c r="G2866" s="181"/>
      <c r="H2866" s="47">
        <v>0</v>
      </c>
    </row>
    <row r="2867" spans="1:8">
      <c r="A2867" s="44" t="s">
        <v>992</v>
      </c>
      <c r="B2867" s="44" t="s">
        <v>375</v>
      </c>
      <c r="C2867" s="45">
        <v>46138</v>
      </c>
      <c r="D2867" s="47">
        <v>0</v>
      </c>
      <c r="E2867" s="181"/>
      <c r="F2867" s="47">
        <v>0</v>
      </c>
      <c r="G2867" s="181"/>
      <c r="H2867" s="47">
        <v>0</v>
      </c>
    </row>
    <row r="2868" spans="1:8">
      <c r="A2868" s="44" t="s">
        <v>992</v>
      </c>
      <c r="B2868" s="44" t="s">
        <v>375</v>
      </c>
      <c r="C2868" s="45">
        <v>46145</v>
      </c>
      <c r="D2868" s="47">
        <v>0</v>
      </c>
      <c r="E2868" s="181"/>
      <c r="F2868" s="47">
        <v>0</v>
      </c>
      <c r="G2868" s="181"/>
      <c r="H2868" s="47">
        <v>0</v>
      </c>
    </row>
    <row r="2869" spans="1:8">
      <c r="A2869" s="44" t="s">
        <v>992</v>
      </c>
      <c r="B2869" s="44" t="s">
        <v>375</v>
      </c>
      <c r="C2869" s="45">
        <v>46152</v>
      </c>
      <c r="D2869" s="47">
        <v>0</v>
      </c>
      <c r="E2869" s="181"/>
      <c r="F2869" s="47">
        <v>0</v>
      </c>
      <c r="G2869" s="181"/>
      <c r="H2869" s="47">
        <v>0</v>
      </c>
    </row>
    <row r="2870" spans="1:8">
      <c r="A2870" s="44" t="s">
        <v>992</v>
      </c>
      <c r="B2870" s="44" t="s">
        <v>375</v>
      </c>
      <c r="C2870" s="45">
        <v>46159</v>
      </c>
      <c r="D2870" s="47">
        <v>0</v>
      </c>
      <c r="E2870" s="181"/>
      <c r="F2870" s="47">
        <v>0</v>
      </c>
      <c r="G2870" s="181"/>
      <c r="H2870" s="47">
        <v>0</v>
      </c>
    </row>
    <row r="2871" spans="1:8">
      <c r="A2871" s="44" t="s">
        <v>992</v>
      </c>
      <c r="B2871" s="44" t="s">
        <v>375</v>
      </c>
      <c r="C2871" s="45">
        <v>46166</v>
      </c>
      <c r="D2871" s="47">
        <v>0</v>
      </c>
      <c r="E2871" s="181"/>
      <c r="F2871" s="47">
        <v>0</v>
      </c>
      <c r="G2871" s="181"/>
      <c r="H2871" s="47">
        <v>0</v>
      </c>
    </row>
    <row r="2872" spans="1:8">
      <c r="A2872" s="44" t="s">
        <v>992</v>
      </c>
      <c r="B2872" s="44" t="s">
        <v>375</v>
      </c>
      <c r="C2872" s="45">
        <v>46173</v>
      </c>
      <c r="D2872" s="47">
        <v>0</v>
      </c>
      <c r="E2872" s="181"/>
      <c r="F2872" s="47">
        <v>0</v>
      </c>
      <c r="G2872" s="181"/>
      <c r="H2872" s="47">
        <v>0</v>
      </c>
    </row>
    <row r="2873" spans="1:8">
      <c r="A2873" s="44" t="s">
        <v>992</v>
      </c>
      <c r="B2873" s="44" t="s">
        <v>375</v>
      </c>
      <c r="C2873" s="45">
        <v>46180</v>
      </c>
      <c r="D2873" s="47">
        <v>0</v>
      </c>
      <c r="E2873" s="181"/>
      <c r="F2873" s="49">
        <v>0</v>
      </c>
      <c r="G2873" s="181"/>
      <c r="H2873" s="47">
        <v>0</v>
      </c>
    </row>
    <row r="2874" spans="1:8">
      <c r="A2874" s="44" t="s">
        <v>992</v>
      </c>
      <c r="B2874" s="44" t="s">
        <v>375</v>
      </c>
      <c r="C2874" s="45">
        <v>46187</v>
      </c>
      <c r="D2874" s="47">
        <v>0</v>
      </c>
      <c r="E2874" s="181"/>
      <c r="F2874" s="49">
        <v>0</v>
      </c>
      <c r="G2874" s="181"/>
      <c r="H2874" s="47">
        <v>0</v>
      </c>
    </row>
    <row r="2875" spans="1:8">
      <c r="A2875" s="44" t="s">
        <v>992</v>
      </c>
      <c r="B2875" s="44" t="s">
        <v>47</v>
      </c>
      <c r="C2875" s="45">
        <v>46103</v>
      </c>
      <c r="D2875" s="47">
        <v>45100</v>
      </c>
      <c r="E2875" s="180">
        <v>0.2</v>
      </c>
      <c r="F2875" s="47">
        <v>0</v>
      </c>
      <c r="G2875" s="180">
        <v>-1</v>
      </c>
      <c r="H2875" s="47">
        <v>37701</v>
      </c>
    </row>
    <row r="2876" spans="1:8">
      <c r="A2876" s="44" t="s">
        <v>992</v>
      </c>
      <c r="B2876" s="44" t="s">
        <v>47</v>
      </c>
      <c r="C2876" s="45">
        <v>46110</v>
      </c>
      <c r="D2876" s="47">
        <v>45098</v>
      </c>
      <c r="E2876" s="180">
        <v>0.2</v>
      </c>
      <c r="F2876" s="47">
        <v>0</v>
      </c>
      <c r="G2876" s="180">
        <v>-1</v>
      </c>
      <c r="H2876" s="47">
        <v>37729</v>
      </c>
    </row>
    <row r="2877" spans="1:8">
      <c r="A2877" s="44" t="s">
        <v>992</v>
      </c>
      <c r="B2877" s="44" t="s">
        <v>47</v>
      </c>
      <c r="C2877" s="45">
        <v>46117</v>
      </c>
      <c r="D2877" s="47">
        <v>45158</v>
      </c>
      <c r="E2877" s="180">
        <v>0.24</v>
      </c>
      <c r="F2877" s="47">
        <v>0</v>
      </c>
      <c r="G2877" s="180">
        <v>-1</v>
      </c>
      <c r="H2877" s="47">
        <v>36336</v>
      </c>
    </row>
    <row r="2878" spans="1:8">
      <c r="A2878" s="44" t="s">
        <v>992</v>
      </c>
      <c r="B2878" s="44" t="s">
        <v>47</v>
      </c>
      <c r="C2878" s="45">
        <v>46124</v>
      </c>
      <c r="D2878" s="47">
        <v>45239</v>
      </c>
      <c r="E2878" s="180">
        <v>0.17</v>
      </c>
      <c r="F2878" s="47">
        <v>0</v>
      </c>
      <c r="G2878" s="180">
        <v>-1</v>
      </c>
      <c r="H2878" s="47">
        <v>38723</v>
      </c>
    </row>
    <row r="2879" spans="1:8">
      <c r="A2879" s="44" t="s">
        <v>992</v>
      </c>
      <c r="B2879" s="44" t="s">
        <v>47</v>
      </c>
      <c r="C2879" s="45">
        <v>46131</v>
      </c>
      <c r="D2879" s="47">
        <v>45210</v>
      </c>
      <c r="E2879" s="180">
        <v>0.16</v>
      </c>
      <c r="F2879" s="47">
        <v>0</v>
      </c>
      <c r="G2879" s="180">
        <v>-1</v>
      </c>
      <c r="H2879" s="47">
        <v>38884</v>
      </c>
    </row>
    <row r="2880" spans="1:8">
      <c r="A2880" s="44" t="s">
        <v>992</v>
      </c>
      <c r="B2880" s="44" t="s">
        <v>47</v>
      </c>
      <c r="C2880" s="45">
        <v>46138</v>
      </c>
      <c r="D2880" s="47">
        <v>45219</v>
      </c>
      <c r="E2880" s="180">
        <v>0.17</v>
      </c>
      <c r="F2880" s="47">
        <v>0</v>
      </c>
      <c r="G2880" s="180">
        <v>-1</v>
      </c>
      <c r="H2880" s="47">
        <v>38782</v>
      </c>
    </row>
    <row r="2881" spans="1:8">
      <c r="A2881" s="44" t="s">
        <v>992</v>
      </c>
      <c r="B2881" s="44" t="s">
        <v>47</v>
      </c>
      <c r="C2881" s="45">
        <v>46145</v>
      </c>
      <c r="D2881" s="47">
        <v>45283</v>
      </c>
      <c r="E2881" s="180">
        <v>0.21</v>
      </c>
      <c r="F2881" s="47">
        <v>0</v>
      </c>
      <c r="G2881" s="180">
        <v>-1</v>
      </c>
      <c r="H2881" s="47">
        <v>37330</v>
      </c>
    </row>
    <row r="2882" spans="1:8">
      <c r="A2882" s="44" t="s">
        <v>992</v>
      </c>
      <c r="B2882" s="44" t="s">
        <v>47</v>
      </c>
      <c r="C2882" s="45">
        <v>46152</v>
      </c>
      <c r="D2882" s="47">
        <v>45282</v>
      </c>
      <c r="E2882" s="180">
        <v>0.16</v>
      </c>
      <c r="F2882" s="47">
        <v>0</v>
      </c>
      <c r="G2882" s="180">
        <v>-1</v>
      </c>
      <c r="H2882" s="47">
        <v>39036</v>
      </c>
    </row>
    <row r="2883" spans="1:8">
      <c r="A2883" s="44" t="s">
        <v>992</v>
      </c>
      <c r="B2883" s="44" t="s">
        <v>47</v>
      </c>
      <c r="C2883" s="45">
        <v>46159</v>
      </c>
      <c r="D2883" s="47">
        <v>45319</v>
      </c>
      <c r="E2883" s="180">
        <v>0.16</v>
      </c>
      <c r="F2883" s="47">
        <v>0</v>
      </c>
      <c r="G2883" s="180">
        <v>-1</v>
      </c>
      <c r="H2883" s="47">
        <v>38956</v>
      </c>
    </row>
    <row r="2884" spans="1:8">
      <c r="A2884" s="44" t="s">
        <v>992</v>
      </c>
      <c r="B2884" s="44" t="s">
        <v>47</v>
      </c>
      <c r="C2884" s="45">
        <v>46166</v>
      </c>
      <c r="D2884" s="47">
        <v>45321</v>
      </c>
      <c r="E2884" s="180">
        <v>0.18</v>
      </c>
      <c r="F2884" s="49">
        <v>0</v>
      </c>
      <c r="G2884" s="180">
        <v>-1</v>
      </c>
      <c r="H2884" s="47">
        <v>38308</v>
      </c>
    </row>
    <row r="2885" spans="1:8">
      <c r="A2885" s="44" t="s">
        <v>992</v>
      </c>
      <c r="B2885" s="44" t="s">
        <v>47</v>
      </c>
      <c r="C2885" s="45">
        <v>46173</v>
      </c>
      <c r="D2885" s="47">
        <v>45517</v>
      </c>
      <c r="E2885" s="180">
        <v>0.22</v>
      </c>
      <c r="F2885" s="49">
        <v>0</v>
      </c>
      <c r="G2885" s="180">
        <v>-1</v>
      </c>
      <c r="H2885" s="47">
        <v>37321</v>
      </c>
    </row>
    <row r="2886" spans="1:8">
      <c r="A2886" s="44" t="s">
        <v>992</v>
      </c>
      <c r="B2886" s="44" t="s">
        <v>47</v>
      </c>
      <c r="C2886" s="45">
        <v>46180</v>
      </c>
      <c r="D2886" s="47">
        <v>45541</v>
      </c>
      <c r="E2886" s="180">
        <v>0.2</v>
      </c>
      <c r="F2886" s="49">
        <v>0</v>
      </c>
      <c r="G2886" s="180">
        <v>-1</v>
      </c>
      <c r="H2886" s="47">
        <v>37835</v>
      </c>
    </row>
    <row r="2887" spans="1:8">
      <c r="A2887" s="44" t="s">
        <v>992</v>
      </c>
      <c r="B2887" s="44" t="s">
        <v>47</v>
      </c>
      <c r="C2887" s="45">
        <v>46187</v>
      </c>
      <c r="D2887" s="47">
        <v>45562</v>
      </c>
      <c r="E2887" s="180">
        <v>0.15</v>
      </c>
      <c r="F2887" s="49">
        <v>0</v>
      </c>
      <c r="G2887" s="180">
        <v>-1</v>
      </c>
      <c r="H2887" s="47">
        <v>39452</v>
      </c>
    </row>
    <row r="2888" spans="1:8">
      <c r="A2888" s="44" t="s">
        <v>992</v>
      </c>
      <c r="B2888" s="44" t="s">
        <v>468</v>
      </c>
      <c r="C2888" s="45">
        <v>46103</v>
      </c>
      <c r="D2888" s="47">
        <v>0</v>
      </c>
      <c r="E2888" s="181"/>
      <c r="F2888" s="47">
        <v>0</v>
      </c>
      <c r="G2888" s="181"/>
      <c r="H2888" s="47">
        <v>0</v>
      </c>
    </row>
    <row r="2889" spans="1:8">
      <c r="A2889" s="44" t="s">
        <v>992</v>
      </c>
      <c r="B2889" s="44" t="s">
        <v>468</v>
      </c>
      <c r="C2889" s="45">
        <v>46110</v>
      </c>
      <c r="D2889" s="47">
        <v>0</v>
      </c>
      <c r="E2889" s="181"/>
      <c r="F2889" s="47">
        <v>0</v>
      </c>
      <c r="G2889" s="181"/>
      <c r="H2889" s="47">
        <v>0</v>
      </c>
    </row>
    <row r="2890" spans="1:8">
      <c r="A2890" s="44" t="s">
        <v>992</v>
      </c>
      <c r="B2890" s="44" t="s">
        <v>468</v>
      </c>
      <c r="C2890" s="45">
        <v>46117</v>
      </c>
      <c r="D2890" s="47">
        <v>0</v>
      </c>
      <c r="E2890" s="181"/>
      <c r="F2890" s="47">
        <v>0</v>
      </c>
      <c r="G2890" s="181"/>
      <c r="H2890" s="47">
        <v>0</v>
      </c>
    </row>
    <row r="2891" spans="1:8">
      <c r="A2891" s="44" t="s">
        <v>992</v>
      </c>
      <c r="B2891" s="44" t="s">
        <v>468</v>
      </c>
      <c r="C2891" s="45">
        <v>46124</v>
      </c>
      <c r="D2891" s="47">
        <v>0</v>
      </c>
      <c r="E2891" s="181"/>
      <c r="F2891" s="47">
        <v>0</v>
      </c>
      <c r="G2891" s="181"/>
      <c r="H2891" s="47">
        <v>0</v>
      </c>
    </row>
    <row r="2892" spans="1:8">
      <c r="A2892" s="44" t="s">
        <v>992</v>
      </c>
      <c r="B2892" s="44" t="s">
        <v>468</v>
      </c>
      <c r="C2892" s="45">
        <v>46131</v>
      </c>
      <c r="D2892" s="47">
        <v>0</v>
      </c>
      <c r="E2892" s="181"/>
      <c r="F2892" s="47">
        <v>0</v>
      </c>
      <c r="G2892" s="181"/>
      <c r="H2892" s="47">
        <v>0</v>
      </c>
    </row>
    <row r="2893" spans="1:8">
      <c r="A2893" s="44" t="s">
        <v>992</v>
      </c>
      <c r="B2893" s="44" t="s">
        <v>468</v>
      </c>
      <c r="C2893" s="45">
        <v>46138</v>
      </c>
      <c r="D2893" s="47">
        <v>0</v>
      </c>
      <c r="E2893" s="181"/>
      <c r="F2893" s="47">
        <v>0</v>
      </c>
      <c r="G2893" s="181"/>
      <c r="H2893" s="47">
        <v>0</v>
      </c>
    </row>
    <row r="2894" spans="1:8">
      <c r="A2894" s="44" t="s">
        <v>992</v>
      </c>
      <c r="B2894" s="44" t="s">
        <v>468</v>
      </c>
      <c r="C2894" s="45">
        <v>46145</v>
      </c>
      <c r="D2894" s="47">
        <v>0</v>
      </c>
      <c r="E2894" s="181"/>
      <c r="F2894" s="47">
        <v>0</v>
      </c>
      <c r="G2894" s="181"/>
      <c r="H2894" s="47">
        <v>0</v>
      </c>
    </row>
    <row r="2895" spans="1:8">
      <c r="A2895" s="44" t="s">
        <v>992</v>
      </c>
      <c r="B2895" s="44" t="s">
        <v>468</v>
      </c>
      <c r="C2895" s="45">
        <v>46152</v>
      </c>
      <c r="D2895" s="47">
        <v>0</v>
      </c>
      <c r="E2895" s="181"/>
      <c r="F2895" s="47">
        <v>0</v>
      </c>
      <c r="G2895" s="181"/>
      <c r="H2895" s="47">
        <v>0</v>
      </c>
    </row>
    <row r="2896" spans="1:8">
      <c r="A2896" s="44" t="s">
        <v>992</v>
      </c>
      <c r="B2896" s="44" t="s">
        <v>468</v>
      </c>
      <c r="C2896" s="45">
        <v>46159</v>
      </c>
      <c r="D2896" s="47">
        <v>0</v>
      </c>
      <c r="E2896" s="181"/>
      <c r="F2896" s="47">
        <v>0</v>
      </c>
      <c r="G2896" s="181"/>
      <c r="H2896" s="47">
        <v>0</v>
      </c>
    </row>
    <row r="2897" spans="1:8">
      <c r="A2897" s="44" t="s">
        <v>992</v>
      </c>
      <c r="B2897" s="44" t="s">
        <v>468</v>
      </c>
      <c r="C2897" s="45">
        <v>46166</v>
      </c>
      <c r="D2897" s="47">
        <v>0</v>
      </c>
      <c r="E2897" s="181"/>
      <c r="F2897" s="49">
        <v>0</v>
      </c>
      <c r="G2897" s="181"/>
      <c r="H2897" s="47">
        <v>0</v>
      </c>
    </row>
    <row r="2898" spans="1:8">
      <c r="A2898" s="44" t="s">
        <v>992</v>
      </c>
      <c r="B2898" s="44" t="s">
        <v>468</v>
      </c>
      <c r="C2898" s="45">
        <v>46173</v>
      </c>
      <c r="D2898" s="47">
        <v>0</v>
      </c>
      <c r="E2898" s="181"/>
      <c r="F2898" s="49">
        <v>0</v>
      </c>
      <c r="G2898" s="181"/>
      <c r="H2898" s="47">
        <v>0</v>
      </c>
    </row>
    <row r="2899" spans="1:8">
      <c r="A2899" s="44" t="s">
        <v>992</v>
      </c>
      <c r="B2899" s="44" t="s">
        <v>468</v>
      </c>
      <c r="C2899" s="45">
        <v>46180</v>
      </c>
      <c r="D2899" s="47">
        <v>0</v>
      </c>
      <c r="E2899" s="181"/>
      <c r="F2899" s="49">
        <v>0</v>
      </c>
      <c r="G2899" s="181"/>
      <c r="H2899" s="47">
        <v>0</v>
      </c>
    </row>
    <row r="2900" spans="1:8">
      <c r="A2900" s="44" t="s">
        <v>992</v>
      </c>
      <c r="B2900" s="44" t="s">
        <v>468</v>
      </c>
      <c r="C2900" s="45">
        <v>46187</v>
      </c>
      <c r="D2900" s="47">
        <v>0</v>
      </c>
      <c r="E2900" s="181"/>
      <c r="F2900" s="49">
        <v>0</v>
      </c>
      <c r="G2900" s="181"/>
      <c r="H2900" s="47">
        <v>0</v>
      </c>
    </row>
    <row r="2901" spans="1:8">
      <c r="A2901" s="44" t="s">
        <v>992</v>
      </c>
      <c r="B2901" s="44" t="s">
        <v>76</v>
      </c>
      <c r="C2901" s="45">
        <v>46103</v>
      </c>
      <c r="D2901" s="47">
        <v>4727</v>
      </c>
      <c r="E2901" s="181"/>
      <c r="F2901" s="47">
        <v>0</v>
      </c>
      <c r="G2901" s="181"/>
      <c r="H2901" s="47">
        <v>0</v>
      </c>
    </row>
    <row r="2902" spans="1:8">
      <c r="A2902" s="44" t="s">
        <v>992</v>
      </c>
      <c r="B2902" s="44" t="s">
        <v>76</v>
      </c>
      <c r="C2902" s="45">
        <v>46110</v>
      </c>
      <c r="D2902" s="47">
        <v>5381</v>
      </c>
      <c r="E2902" s="181"/>
      <c r="F2902" s="47">
        <v>0</v>
      </c>
      <c r="G2902" s="181"/>
      <c r="H2902" s="47">
        <v>0</v>
      </c>
    </row>
    <row r="2903" spans="1:8">
      <c r="A2903" s="44" t="s">
        <v>992</v>
      </c>
      <c r="B2903" s="44" t="s">
        <v>76</v>
      </c>
      <c r="C2903" s="45">
        <v>46117</v>
      </c>
      <c r="D2903" s="47">
        <v>5449</v>
      </c>
      <c r="E2903" s="181"/>
      <c r="F2903" s="47">
        <v>0</v>
      </c>
      <c r="G2903" s="181"/>
      <c r="H2903" s="47">
        <v>0</v>
      </c>
    </row>
    <row r="2904" spans="1:8">
      <c r="A2904" s="44" t="s">
        <v>992</v>
      </c>
      <c r="B2904" s="44" t="s">
        <v>76</v>
      </c>
      <c r="C2904" s="45">
        <v>46124</v>
      </c>
      <c r="D2904" s="47">
        <v>5526</v>
      </c>
      <c r="E2904" s="181"/>
      <c r="F2904" s="47">
        <v>0</v>
      </c>
      <c r="G2904" s="181"/>
      <c r="H2904" s="47">
        <v>0</v>
      </c>
    </row>
    <row r="2905" spans="1:8">
      <c r="A2905" s="44" t="s">
        <v>992</v>
      </c>
      <c r="B2905" s="44" t="s">
        <v>76</v>
      </c>
      <c r="C2905" s="45">
        <v>46131</v>
      </c>
      <c r="D2905" s="47">
        <v>5428</v>
      </c>
      <c r="E2905" s="181"/>
      <c r="F2905" s="47">
        <v>0</v>
      </c>
      <c r="G2905" s="181"/>
      <c r="H2905" s="47">
        <v>0</v>
      </c>
    </row>
    <row r="2906" spans="1:8">
      <c r="A2906" s="44" t="s">
        <v>992</v>
      </c>
      <c r="B2906" s="44" t="s">
        <v>76</v>
      </c>
      <c r="C2906" s="45">
        <v>46138</v>
      </c>
      <c r="D2906" s="47">
        <v>5446</v>
      </c>
      <c r="E2906" s="181"/>
      <c r="F2906" s="47">
        <v>0</v>
      </c>
      <c r="G2906" s="181"/>
      <c r="H2906" s="47">
        <v>0</v>
      </c>
    </row>
    <row r="2907" spans="1:8">
      <c r="A2907" s="44" t="s">
        <v>992</v>
      </c>
      <c r="B2907" s="44" t="s">
        <v>76</v>
      </c>
      <c r="C2907" s="45">
        <v>46145</v>
      </c>
      <c r="D2907" s="47">
        <v>5390</v>
      </c>
      <c r="E2907" s="181"/>
      <c r="F2907" s="47">
        <v>0</v>
      </c>
      <c r="G2907" s="181"/>
      <c r="H2907" s="47">
        <v>0</v>
      </c>
    </row>
    <row r="2908" spans="1:8">
      <c r="A2908" s="44" t="s">
        <v>992</v>
      </c>
      <c r="B2908" s="44" t="s">
        <v>76</v>
      </c>
      <c r="C2908" s="45">
        <v>46152</v>
      </c>
      <c r="D2908" s="47">
        <v>5425</v>
      </c>
      <c r="E2908" s="181"/>
      <c r="F2908" s="47">
        <v>0</v>
      </c>
      <c r="G2908" s="181"/>
      <c r="H2908" s="47">
        <v>0</v>
      </c>
    </row>
    <row r="2909" spans="1:8">
      <c r="A2909" s="44" t="s">
        <v>992</v>
      </c>
      <c r="B2909" s="44" t="s">
        <v>76</v>
      </c>
      <c r="C2909" s="45">
        <v>46159</v>
      </c>
      <c r="D2909" s="47">
        <v>5420</v>
      </c>
      <c r="E2909" s="181"/>
      <c r="F2909" s="47">
        <v>0</v>
      </c>
      <c r="G2909" s="181"/>
      <c r="H2909" s="47">
        <v>0</v>
      </c>
    </row>
    <row r="2910" spans="1:8">
      <c r="A2910" s="44" t="s">
        <v>992</v>
      </c>
      <c r="B2910" s="44" t="s">
        <v>76</v>
      </c>
      <c r="C2910" s="45">
        <v>46166</v>
      </c>
      <c r="D2910" s="47">
        <v>5391</v>
      </c>
      <c r="E2910" s="181"/>
      <c r="F2910" s="49">
        <v>0</v>
      </c>
      <c r="G2910" s="181"/>
      <c r="H2910" s="47">
        <v>0</v>
      </c>
    </row>
    <row r="2911" spans="1:8">
      <c r="A2911" s="44" t="s">
        <v>992</v>
      </c>
      <c r="B2911" s="44" t="s">
        <v>76</v>
      </c>
      <c r="C2911" s="45">
        <v>46173</v>
      </c>
      <c r="D2911" s="47">
        <v>5438</v>
      </c>
      <c r="E2911" s="181"/>
      <c r="F2911" s="49">
        <v>0</v>
      </c>
      <c r="G2911" s="181"/>
      <c r="H2911" s="47">
        <v>0</v>
      </c>
    </row>
    <row r="2912" spans="1:8">
      <c r="A2912" s="44" t="s">
        <v>992</v>
      </c>
      <c r="B2912" s="44" t="s">
        <v>76</v>
      </c>
      <c r="C2912" s="45">
        <v>46180</v>
      </c>
      <c r="D2912" s="47">
        <v>5425</v>
      </c>
      <c r="E2912" s="181"/>
      <c r="F2912" s="49">
        <v>0</v>
      </c>
      <c r="G2912" s="181"/>
      <c r="H2912" s="47">
        <v>0</v>
      </c>
    </row>
    <row r="2913" spans="1:8">
      <c r="A2913" s="44" t="s">
        <v>992</v>
      </c>
      <c r="B2913" s="44" t="s">
        <v>76</v>
      </c>
      <c r="C2913" s="45">
        <v>46187</v>
      </c>
      <c r="D2913" s="47">
        <v>5456</v>
      </c>
      <c r="E2913" s="181"/>
      <c r="F2913" s="49">
        <v>0</v>
      </c>
      <c r="G2913" s="181"/>
      <c r="H2913" s="47">
        <v>0</v>
      </c>
    </row>
    <row r="2914" spans="1:8">
      <c r="A2914" s="44" t="s">
        <v>992</v>
      </c>
      <c r="B2914" s="44" t="s">
        <v>519</v>
      </c>
      <c r="C2914" s="45">
        <v>46103</v>
      </c>
      <c r="D2914" s="47">
        <v>2602</v>
      </c>
      <c r="E2914" s="180">
        <v>-0.21</v>
      </c>
      <c r="F2914" s="47">
        <v>0</v>
      </c>
      <c r="G2914" s="180">
        <v>-1</v>
      </c>
      <c r="H2914" s="47">
        <v>3305</v>
      </c>
    </row>
    <row r="2915" spans="1:8">
      <c r="A2915" s="44" t="s">
        <v>992</v>
      </c>
      <c r="B2915" s="44" t="s">
        <v>519</v>
      </c>
      <c r="C2915" s="45">
        <v>46110</v>
      </c>
      <c r="D2915" s="47">
        <v>2599</v>
      </c>
      <c r="E2915" s="180">
        <v>-7.0000000000000007E-2</v>
      </c>
      <c r="F2915" s="47">
        <v>0</v>
      </c>
      <c r="G2915" s="180">
        <v>-1</v>
      </c>
      <c r="H2915" s="47">
        <v>2793</v>
      </c>
    </row>
    <row r="2916" spans="1:8">
      <c r="A2916" s="44" t="s">
        <v>992</v>
      </c>
      <c r="B2916" s="44" t="s">
        <v>519</v>
      </c>
      <c r="C2916" s="45">
        <v>46117</v>
      </c>
      <c r="D2916" s="47">
        <v>2607</v>
      </c>
      <c r="E2916" s="180">
        <v>-0.01</v>
      </c>
      <c r="F2916" s="47">
        <v>0</v>
      </c>
      <c r="G2916" s="180">
        <v>-1</v>
      </c>
      <c r="H2916" s="47">
        <v>2647</v>
      </c>
    </row>
    <row r="2917" spans="1:8">
      <c r="A2917" s="44" t="s">
        <v>992</v>
      </c>
      <c r="B2917" s="44" t="s">
        <v>519</v>
      </c>
      <c r="C2917" s="45">
        <v>46124</v>
      </c>
      <c r="D2917" s="47">
        <v>2593</v>
      </c>
      <c r="E2917" s="180">
        <v>-0.05</v>
      </c>
      <c r="F2917" s="47">
        <v>0</v>
      </c>
      <c r="G2917" s="180">
        <v>-1</v>
      </c>
      <c r="H2917" s="47">
        <v>2727</v>
      </c>
    </row>
    <row r="2918" spans="1:8">
      <c r="A2918" s="44" t="s">
        <v>992</v>
      </c>
      <c r="B2918" s="44" t="s">
        <v>519</v>
      </c>
      <c r="C2918" s="45">
        <v>46131</v>
      </c>
      <c r="D2918" s="47">
        <v>2593</v>
      </c>
      <c r="E2918" s="180">
        <v>-0.1</v>
      </c>
      <c r="F2918" s="47">
        <v>0</v>
      </c>
      <c r="G2918" s="180">
        <v>-1</v>
      </c>
      <c r="H2918" s="47">
        <v>2892</v>
      </c>
    </row>
    <row r="2919" spans="1:8">
      <c r="A2919" s="44" t="s">
        <v>992</v>
      </c>
      <c r="B2919" s="44" t="s">
        <v>519</v>
      </c>
      <c r="C2919" s="45">
        <v>46138</v>
      </c>
      <c r="D2919" s="47">
        <v>2594</v>
      </c>
      <c r="E2919" s="180">
        <v>-0.1</v>
      </c>
      <c r="F2919" s="47">
        <v>0</v>
      </c>
      <c r="G2919" s="180">
        <v>-1</v>
      </c>
      <c r="H2919" s="47">
        <v>2897</v>
      </c>
    </row>
    <row r="2920" spans="1:8">
      <c r="A2920" s="44" t="s">
        <v>992</v>
      </c>
      <c r="B2920" s="44" t="s">
        <v>519</v>
      </c>
      <c r="C2920" s="45">
        <v>46145</v>
      </c>
      <c r="D2920" s="47">
        <v>2603</v>
      </c>
      <c r="E2920" s="180">
        <v>-0.09</v>
      </c>
      <c r="F2920" s="47">
        <v>0</v>
      </c>
      <c r="G2920" s="180">
        <v>-1</v>
      </c>
      <c r="H2920" s="47">
        <v>2861</v>
      </c>
    </row>
    <row r="2921" spans="1:8">
      <c r="A2921" s="44" t="s">
        <v>992</v>
      </c>
      <c r="B2921" s="44" t="s">
        <v>519</v>
      </c>
      <c r="C2921" s="45">
        <v>46152</v>
      </c>
      <c r="D2921" s="47">
        <v>2594</v>
      </c>
      <c r="E2921" s="180">
        <v>-0.11</v>
      </c>
      <c r="F2921" s="47">
        <v>0</v>
      </c>
      <c r="G2921" s="180">
        <v>-1</v>
      </c>
      <c r="H2921" s="47">
        <v>2907</v>
      </c>
    </row>
    <row r="2922" spans="1:8">
      <c r="A2922" s="44" t="s">
        <v>992</v>
      </c>
      <c r="B2922" s="44" t="s">
        <v>519</v>
      </c>
      <c r="C2922" s="45">
        <v>46159</v>
      </c>
      <c r="D2922" s="47">
        <v>2592</v>
      </c>
      <c r="E2922" s="180">
        <v>-0.1</v>
      </c>
      <c r="F2922" s="47">
        <v>0</v>
      </c>
      <c r="G2922" s="180">
        <v>-1</v>
      </c>
      <c r="H2922" s="47">
        <v>2877</v>
      </c>
    </row>
    <row r="2923" spans="1:8">
      <c r="A2923" s="44" t="s">
        <v>992</v>
      </c>
      <c r="B2923" s="44" t="s">
        <v>519</v>
      </c>
      <c r="C2923" s="45">
        <v>46166</v>
      </c>
      <c r="D2923" s="47">
        <v>2604</v>
      </c>
      <c r="E2923" s="180">
        <v>-0.11</v>
      </c>
      <c r="F2923" s="47">
        <v>0</v>
      </c>
      <c r="G2923" s="180">
        <v>-1</v>
      </c>
      <c r="H2923" s="47">
        <v>2916</v>
      </c>
    </row>
    <row r="2924" spans="1:8">
      <c r="A2924" s="44" t="s">
        <v>992</v>
      </c>
      <c r="B2924" s="44" t="s">
        <v>519</v>
      </c>
      <c r="C2924" s="45">
        <v>46173</v>
      </c>
      <c r="D2924" s="47">
        <v>2704</v>
      </c>
      <c r="E2924" s="180">
        <v>-7.0000000000000007E-2</v>
      </c>
      <c r="F2924" s="47">
        <v>0</v>
      </c>
      <c r="G2924" s="180">
        <v>-1</v>
      </c>
      <c r="H2924" s="47">
        <v>2901</v>
      </c>
    </row>
    <row r="2925" spans="1:8">
      <c r="A2925" s="44" t="s">
        <v>992</v>
      </c>
      <c r="B2925" s="44" t="s">
        <v>519</v>
      </c>
      <c r="C2925" s="45">
        <v>46180</v>
      </c>
      <c r="D2925" s="47">
        <v>2720</v>
      </c>
      <c r="E2925" s="180">
        <v>-0.04</v>
      </c>
      <c r="F2925" s="47">
        <v>0</v>
      </c>
      <c r="G2925" s="180">
        <v>-1</v>
      </c>
      <c r="H2925" s="47">
        <v>2833</v>
      </c>
    </row>
    <row r="2926" spans="1:8">
      <c r="A2926" s="44" t="s">
        <v>992</v>
      </c>
      <c r="B2926" s="44" t="s">
        <v>519</v>
      </c>
      <c r="C2926" s="45">
        <v>46187</v>
      </c>
      <c r="D2926" s="47">
        <v>2720</v>
      </c>
      <c r="E2926" s="180">
        <v>-0.05</v>
      </c>
      <c r="F2926" s="47">
        <v>0</v>
      </c>
      <c r="G2926" s="180">
        <v>-1</v>
      </c>
      <c r="H2926" s="47">
        <v>2868</v>
      </c>
    </row>
    <row r="2927" spans="1:8">
      <c r="A2927" s="44" t="s">
        <v>992</v>
      </c>
      <c r="B2927" s="44" t="s">
        <v>378</v>
      </c>
      <c r="C2927" s="45">
        <v>46103</v>
      </c>
      <c r="D2927" s="47">
        <v>0</v>
      </c>
      <c r="E2927" s="181"/>
      <c r="F2927" s="47">
        <v>0</v>
      </c>
      <c r="G2927" s="181"/>
      <c r="H2927" s="47">
        <v>0</v>
      </c>
    </row>
    <row r="2928" spans="1:8">
      <c r="A2928" s="44" t="s">
        <v>992</v>
      </c>
      <c r="B2928" s="44" t="s">
        <v>378</v>
      </c>
      <c r="C2928" s="45">
        <v>46110</v>
      </c>
      <c r="D2928" s="47">
        <v>0</v>
      </c>
      <c r="E2928" s="181"/>
      <c r="F2928" s="47">
        <v>0</v>
      </c>
      <c r="G2928" s="181"/>
      <c r="H2928" s="47">
        <v>0</v>
      </c>
    </row>
    <row r="2929" spans="1:8">
      <c r="A2929" s="44" t="s">
        <v>992</v>
      </c>
      <c r="B2929" s="44" t="s">
        <v>378</v>
      </c>
      <c r="C2929" s="45">
        <v>46117</v>
      </c>
      <c r="D2929" s="47">
        <v>0</v>
      </c>
      <c r="E2929" s="181"/>
      <c r="F2929" s="47">
        <v>0</v>
      </c>
      <c r="G2929" s="181"/>
      <c r="H2929" s="47">
        <v>0</v>
      </c>
    </row>
    <row r="2930" spans="1:8">
      <c r="A2930" s="44" t="s">
        <v>992</v>
      </c>
      <c r="B2930" s="44" t="s">
        <v>378</v>
      </c>
      <c r="C2930" s="45">
        <v>46124</v>
      </c>
      <c r="D2930" s="47">
        <v>0</v>
      </c>
      <c r="E2930" s="181"/>
      <c r="F2930" s="47">
        <v>0</v>
      </c>
      <c r="G2930" s="181"/>
      <c r="H2930" s="47">
        <v>0</v>
      </c>
    </row>
    <row r="2931" spans="1:8">
      <c r="A2931" s="44" t="s">
        <v>992</v>
      </c>
      <c r="B2931" s="44" t="s">
        <v>378</v>
      </c>
      <c r="C2931" s="45">
        <v>46131</v>
      </c>
      <c r="D2931" s="47">
        <v>0</v>
      </c>
      <c r="E2931" s="181"/>
      <c r="F2931" s="47">
        <v>0</v>
      </c>
      <c r="G2931" s="181"/>
      <c r="H2931" s="47">
        <v>0</v>
      </c>
    </row>
    <row r="2932" spans="1:8">
      <c r="A2932" s="44" t="s">
        <v>992</v>
      </c>
      <c r="B2932" s="44" t="s">
        <v>378</v>
      </c>
      <c r="C2932" s="45">
        <v>46138</v>
      </c>
      <c r="D2932" s="47">
        <v>0</v>
      </c>
      <c r="E2932" s="181"/>
      <c r="F2932" s="47">
        <v>0</v>
      </c>
      <c r="G2932" s="181"/>
      <c r="H2932" s="47">
        <v>0</v>
      </c>
    </row>
    <row r="2933" spans="1:8">
      <c r="A2933" s="44" t="s">
        <v>992</v>
      </c>
      <c r="B2933" s="44" t="s">
        <v>378</v>
      </c>
      <c r="C2933" s="45">
        <v>46145</v>
      </c>
      <c r="D2933" s="47">
        <v>0</v>
      </c>
      <c r="E2933" s="181"/>
      <c r="F2933" s="47">
        <v>0</v>
      </c>
      <c r="G2933" s="181"/>
      <c r="H2933" s="47">
        <v>0</v>
      </c>
    </row>
    <row r="2934" spans="1:8">
      <c r="A2934" s="44" t="s">
        <v>992</v>
      </c>
      <c r="B2934" s="44" t="s">
        <v>378</v>
      </c>
      <c r="C2934" s="45">
        <v>46152</v>
      </c>
      <c r="D2934" s="47">
        <v>0</v>
      </c>
      <c r="E2934" s="181"/>
      <c r="F2934" s="47">
        <v>0</v>
      </c>
      <c r="G2934" s="181"/>
      <c r="H2934" s="47">
        <v>0</v>
      </c>
    </row>
    <row r="2935" spans="1:8">
      <c r="A2935" s="44" t="s">
        <v>992</v>
      </c>
      <c r="B2935" s="44" t="s">
        <v>378</v>
      </c>
      <c r="C2935" s="45">
        <v>46159</v>
      </c>
      <c r="D2935" s="47">
        <v>0</v>
      </c>
      <c r="E2935" s="181"/>
      <c r="F2935" s="47">
        <v>0</v>
      </c>
      <c r="G2935" s="181"/>
      <c r="H2935" s="47">
        <v>0</v>
      </c>
    </row>
    <row r="2936" spans="1:8">
      <c r="A2936" s="44" t="s">
        <v>992</v>
      </c>
      <c r="B2936" s="44" t="s">
        <v>378</v>
      </c>
      <c r="C2936" s="45">
        <v>46166</v>
      </c>
      <c r="D2936" s="47">
        <v>0</v>
      </c>
      <c r="E2936" s="181"/>
      <c r="F2936" s="47">
        <v>0</v>
      </c>
      <c r="G2936" s="181"/>
      <c r="H2936" s="47">
        <v>0</v>
      </c>
    </row>
    <row r="2937" spans="1:8">
      <c r="A2937" s="44" t="s">
        <v>992</v>
      </c>
      <c r="B2937" s="44" t="s">
        <v>378</v>
      </c>
      <c r="C2937" s="45">
        <v>46173</v>
      </c>
      <c r="D2937" s="47">
        <v>0</v>
      </c>
      <c r="E2937" s="181"/>
      <c r="F2937" s="47">
        <v>0</v>
      </c>
      <c r="G2937" s="181"/>
      <c r="H2937" s="47">
        <v>0</v>
      </c>
    </row>
    <row r="2938" spans="1:8">
      <c r="A2938" s="44" t="s">
        <v>992</v>
      </c>
      <c r="B2938" s="44" t="s">
        <v>378</v>
      </c>
      <c r="C2938" s="45">
        <v>46180</v>
      </c>
      <c r="D2938" s="47">
        <v>0</v>
      </c>
      <c r="E2938" s="181"/>
      <c r="F2938" s="47">
        <v>0</v>
      </c>
      <c r="G2938" s="181"/>
      <c r="H2938" s="47">
        <v>0</v>
      </c>
    </row>
    <row r="2939" spans="1:8">
      <c r="A2939" s="44" t="s">
        <v>992</v>
      </c>
      <c r="B2939" s="44" t="s">
        <v>378</v>
      </c>
      <c r="C2939" s="45">
        <v>46187</v>
      </c>
      <c r="D2939" s="47">
        <v>0</v>
      </c>
      <c r="E2939" s="181"/>
      <c r="F2939" s="47">
        <v>0</v>
      </c>
      <c r="G2939" s="181"/>
      <c r="H2939" s="47">
        <v>0</v>
      </c>
    </row>
    <row r="2940" spans="1:8">
      <c r="A2940" s="44" t="s">
        <v>992</v>
      </c>
      <c r="B2940" s="44" t="s">
        <v>379</v>
      </c>
      <c r="C2940" s="45">
        <v>46103</v>
      </c>
      <c r="D2940" s="47">
        <v>0</v>
      </c>
      <c r="E2940" s="181"/>
      <c r="F2940" s="47">
        <v>0</v>
      </c>
      <c r="G2940" s="181"/>
      <c r="H2940" s="47">
        <v>0</v>
      </c>
    </row>
    <row r="2941" spans="1:8">
      <c r="A2941" s="44" t="s">
        <v>992</v>
      </c>
      <c r="B2941" s="44" t="s">
        <v>379</v>
      </c>
      <c r="C2941" s="45">
        <v>46110</v>
      </c>
      <c r="D2941" s="47">
        <v>0</v>
      </c>
      <c r="E2941" s="181"/>
      <c r="F2941" s="47">
        <v>0</v>
      </c>
      <c r="G2941" s="181"/>
      <c r="H2941" s="47">
        <v>0</v>
      </c>
    </row>
    <row r="2942" spans="1:8">
      <c r="A2942" s="44" t="s">
        <v>992</v>
      </c>
      <c r="B2942" s="44" t="s">
        <v>379</v>
      </c>
      <c r="C2942" s="45">
        <v>46117</v>
      </c>
      <c r="D2942" s="47">
        <v>0</v>
      </c>
      <c r="E2942" s="181"/>
      <c r="F2942" s="47">
        <v>0</v>
      </c>
      <c r="G2942" s="181"/>
      <c r="H2942" s="47">
        <v>0</v>
      </c>
    </row>
    <row r="2943" spans="1:8">
      <c r="A2943" s="44" t="s">
        <v>992</v>
      </c>
      <c r="B2943" s="44" t="s">
        <v>379</v>
      </c>
      <c r="C2943" s="45">
        <v>46124</v>
      </c>
      <c r="D2943" s="47">
        <v>0</v>
      </c>
      <c r="E2943" s="181"/>
      <c r="F2943" s="47">
        <v>0</v>
      </c>
      <c r="G2943" s="181"/>
      <c r="H2943" s="47">
        <v>0</v>
      </c>
    </row>
    <row r="2944" spans="1:8">
      <c r="A2944" s="44" t="s">
        <v>992</v>
      </c>
      <c r="B2944" s="44" t="s">
        <v>379</v>
      </c>
      <c r="C2944" s="45">
        <v>46131</v>
      </c>
      <c r="D2944" s="47">
        <v>0</v>
      </c>
      <c r="E2944" s="181"/>
      <c r="F2944" s="47">
        <v>0</v>
      </c>
      <c r="G2944" s="181"/>
      <c r="H2944" s="47">
        <v>0</v>
      </c>
    </row>
    <row r="2945" spans="1:8">
      <c r="A2945" s="44" t="s">
        <v>992</v>
      </c>
      <c r="B2945" s="44" t="s">
        <v>379</v>
      </c>
      <c r="C2945" s="45">
        <v>46138</v>
      </c>
      <c r="D2945" s="47">
        <v>0</v>
      </c>
      <c r="E2945" s="181"/>
      <c r="F2945" s="47">
        <v>0</v>
      </c>
      <c r="G2945" s="181"/>
      <c r="H2945" s="47">
        <v>0</v>
      </c>
    </row>
    <row r="2946" spans="1:8">
      <c r="A2946" s="44" t="s">
        <v>992</v>
      </c>
      <c r="B2946" s="44" t="s">
        <v>379</v>
      </c>
      <c r="C2946" s="45">
        <v>46145</v>
      </c>
      <c r="D2946" s="47">
        <v>0</v>
      </c>
      <c r="E2946" s="181"/>
      <c r="F2946" s="47">
        <v>0</v>
      </c>
      <c r="G2946" s="181"/>
      <c r="H2946" s="47">
        <v>0</v>
      </c>
    </row>
    <row r="2947" spans="1:8">
      <c r="A2947" s="44" t="s">
        <v>992</v>
      </c>
      <c r="B2947" s="44" t="s">
        <v>379</v>
      </c>
      <c r="C2947" s="45">
        <v>46152</v>
      </c>
      <c r="D2947" s="47">
        <v>0</v>
      </c>
      <c r="E2947" s="181"/>
      <c r="F2947" s="47">
        <v>0</v>
      </c>
      <c r="G2947" s="181"/>
      <c r="H2947" s="47">
        <v>0</v>
      </c>
    </row>
    <row r="2948" spans="1:8">
      <c r="A2948" s="44" t="s">
        <v>992</v>
      </c>
      <c r="B2948" s="44" t="s">
        <v>379</v>
      </c>
      <c r="C2948" s="45">
        <v>46159</v>
      </c>
      <c r="D2948" s="47">
        <v>0</v>
      </c>
      <c r="E2948" s="181"/>
      <c r="F2948" s="47">
        <v>0</v>
      </c>
      <c r="G2948" s="181"/>
      <c r="H2948" s="47">
        <v>0</v>
      </c>
    </row>
    <row r="2949" spans="1:8">
      <c r="A2949" s="44" t="s">
        <v>992</v>
      </c>
      <c r="B2949" s="44" t="s">
        <v>379</v>
      </c>
      <c r="C2949" s="45">
        <v>46166</v>
      </c>
      <c r="D2949" s="47">
        <v>0</v>
      </c>
      <c r="E2949" s="181"/>
      <c r="F2949" s="47">
        <v>0</v>
      </c>
      <c r="G2949" s="181"/>
      <c r="H2949" s="47">
        <v>0</v>
      </c>
    </row>
    <row r="2950" spans="1:8">
      <c r="A2950" s="44" t="s">
        <v>992</v>
      </c>
      <c r="B2950" s="44" t="s">
        <v>379</v>
      </c>
      <c r="C2950" s="45">
        <v>46173</v>
      </c>
      <c r="D2950" s="47">
        <v>0</v>
      </c>
      <c r="E2950" s="181"/>
      <c r="F2950" s="47">
        <v>0</v>
      </c>
      <c r="G2950" s="181"/>
      <c r="H2950" s="47">
        <v>0</v>
      </c>
    </row>
    <row r="2951" spans="1:8">
      <c r="A2951" s="44" t="s">
        <v>992</v>
      </c>
      <c r="B2951" s="44" t="s">
        <v>379</v>
      </c>
      <c r="C2951" s="45">
        <v>46180</v>
      </c>
      <c r="D2951" s="47">
        <v>0</v>
      </c>
      <c r="E2951" s="181"/>
      <c r="F2951" s="47">
        <v>0</v>
      </c>
      <c r="G2951" s="181"/>
      <c r="H2951" s="47">
        <v>0</v>
      </c>
    </row>
    <row r="2952" spans="1:8">
      <c r="A2952" s="44" t="s">
        <v>992</v>
      </c>
      <c r="B2952" s="44" t="s">
        <v>379</v>
      </c>
      <c r="C2952" s="45">
        <v>46187</v>
      </c>
      <c r="D2952" s="47">
        <v>0</v>
      </c>
      <c r="E2952" s="181"/>
      <c r="F2952" s="47">
        <v>0</v>
      </c>
      <c r="G2952" s="181"/>
      <c r="H2952" s="47">
        <v>0</v>
      </c>
    </row>
    <row r="2953" spans="1:8">
      <c r="A2953" s="44" t="s">
        <v>992</v>
      </c>
      <c r="B2953" s="44" t="s">
        <v>197</v>
      </c>
      <c r="C2953" s="45">
        <v>46103</v>
      </c>
      <c r="D2953" s="47">
        <v>41</v>
      </c>
      <c r="E2953" s="181"/>
      <c r="F2953" s="47">
        <v>0</v>
      </c>
      <c r="G2953" s="181"/>
      <c r="H2953" s="47">
        <v>0</v>
      </c>
    </row>
    <row r="2954" spans="1:8">
      <c r="A2954" s="44" t="s">
        <v>992</v>
      </c>
      <c r="B2954" s="44" t="s">
        <v>197</v>
      </c>
      <c r="C2954" s="45">
        <v>46110</v>
      </c>
      <c r="D2954" s="47">
        <v>41</v>
      </c>
      <c r="E2954" s="181"/>
      <c r="F2954" s="47">
        <v>0</v>
      </c>
      <c r="G2954" s="181"/>
      <c r="H2954" s="47">
        <v>0</v>
      </c>
    </row>
    <row r="2955" spans="1:8">
      <c r="A2955" s="44" t="s">
        <v>992</v>
      </c>
      <c r="B2955" s="44" t="s">
        <v>197</v>
      </c>
      <c r="C2955" s="45">
        <v>46117</v>
      </c>
      <c r="D2955" s="47">
        <v>41</v>
      </c>
      <c r="E2955" s="181"/>
      <c r="F2955" s="47">
        <v>0</v>
      </c>
      <c r="G2955" s="181"/>
      <c r="H2955" s="47">
        <v>0</v>
      </c>
    </row>
    <row r="2956" spans="1:8">
      <c r="A2956" s="44" t="s">
        <v>992</v>
      </c>
      <c r="B2956" s="44" t="s">
        <v>197</v>
      </c>
      <c r="C2956" s="45">
        <v>46124</v>
      </c>
      <c r="D2956" s="47">
        <v>41</v>
      </c>
      <c r="E2956" s="181"/>
      <c r="F2956" s="47">
        <v>0</v>
      </c>
      <c r="G2956" s="181"/>
      <c r="H2956" s="47">
        <v>0</v>
      </c>
    </row>
    <row r="2957" spans="1:8">
      <c r="A2957" s="44" t="s">
        <v>992</v>
      </c>
      <c r="B2957" s="44" t="s">
        <v>197</v>
      </c>
      <c r="C2957" s="45">
        <v>46131</v>
      </c>
      <c r="D2957" s="47">
        <v>41</v>
      </c>
      <c r="E2957" s="181"/>
      <c r="F2957" s="47">
        <v>0</v>
      </c>
      <c r="G2957" s="181"/>
      <c r="H2957" s="47">
        <v>0</v>
      </c>
    </row>
    <row r="2958" spans="1:8">
      <c r="A2958" s="44" t="s">
        <v>992</v>
      </c>
      <c r="B2958" s="44" t="s">
        <v>197</v>
      </c>
      <c r="C2958" s="45">
        <v>46138</v>
      </c>
      <c r="D2958" s="47">
        <v>41</v>
      </c>
      <c r="E2958" s="181"/>
      <c r="F2958" s="47">
        <v>0</v>
      </c>
      <c r="G2958" s="181"/>
      <c r="H2958" s="47">
        <v>0</v>
      </c>
    </row>
    <row r="2959" spans="1:8">
      <c r="A2959" s="44" t="s">
        <v>992</v>
      </c>
      <c r="B2959" s="44" t="s">
        <v>197</v>
      </c>
      <c r="C2959" s="45">
        <v>46145</v>
      </c>
      <c r="D2959" s="47">
        <v>41</v>
      </c>
      <c r="E2959" s="181"/>
      <c r="F2959" s="47">
        <v>0</v>
      </c>
      <c r="G2959" s="181"/>
      <c r="H2959" s="47">
        <v>0</v>
      </c>
    </row>
    <row r="2960" spans="1:8">
      <c r="A2960" s="44" t="s">
        <v>992</v>
      </c>
      <c r="B2960" s="44" t="s">
        <v>197</v>
      </c>
      <c r="C2960" s="45">
        <v>46152</v>
      </c>
      <c r="D2960" s="47">
        <v>41</v>
      </c>
      <c r="E2960" s="181"/>
      <c r="F2960" s="47">
        <v>0</v>
      </c>
      <c r="G2960" s="181"/>
      <c r="H2960" s="47">
        <v>0</v>
      </c>
    </row>
    <row r="2961" spans="1:8">
      <c r="A2961" s="44" t="s">
        <v>992</v>
      </c>
      <c r="B2961" s="44" t="s">
        <v>197</v>
      </c>
      <c r="C2961" s="45">
        <v>46159</v>
      </c>
      <c r="D2961" s="47">
        <v>41</v>
      </c>
      <c r="E2961" s="181"/>
      <c r="F2961" s="47">
        <v>0</v>
      </c>
      <c r="G2961" s="181"/>
      <c r="H2961" s="47">
        <v>0</v>
      </c>
    </row>
    <row r="2962" spans="1:8">
      <c r="A2962" s="44" t="s">
        <v>992</v>
      </c>
      <c r="B2962" s="44" t="s">
        <v>197</v>
      </c>
      <c r="C2962" s="45">
        <v>46166</v>
      </c>
      <c r="D2962" s="47">
        <v>41</v>
      </c>
      <c r="E2962" s="181"/>
      <c r="F2962" s="47">
        <v>0</v>
      </c>
      <c r="G2962" s="181"/>
      <c r="H2962" s="47">
        <v>0</v>
      </c>
    </row>
    <row r="2963" spans="1:8">
      <c r="A2963" s="44" t="s">
        <v>992</v>
      </c>
      <c r="B2963" s="44" t="s">
        <v>197</v>
      </c>
      <c r="C2963" s="45">
        <v>46173</v>
      </c>
      <c r="D2963" s="47">
        <v>41</v>
      </c>
      <c r="E2963" s="181"/>
      <c r="F2963" s="47">
        <v>0</v>
      </c>
      <c r="G2963" s="181"/>
      <c r="H2963" s="47">
        <v>0</v>
      </c>
    </row>
    <row r="2964" spans="1:8">
      <c r="A2964" s="44" t="s">
        <v>992</v>
      </c>
      <c r="B2964" s="44" t="s">
        <v>197</v>
      </c>
      <c r="C2964" s="45">
        <v>46180</v>
      </c>
      <c r="D2964" s="47">
        <v>41</v>
      </c>
      <c r="E2964" s="181"/>
      <c r="F2964" s="47">
        <v>0</v>
      </c>
      <c r="G2964" s="181"/>
      <c r="H2964" s="47">
        <v>0</v>
      </c>
    </row>
    <row r="2965" spans="1:8">
      <c r="A2965" s="44" t="s">
        <v>992</v>
      </c>
      <c r="B2965" s="44" t="s">
        <v>197</v>
      </c>
      <c r="C2965" s="45">
        <v>46187</v>
      </c>
      <c r="D2965" s="47">
        <v>41</v>
      </c>
      <c r="E2965" s="181"/>
      <c r="F2965" s="47">
        <v>0</v>
      </c>
      <c r="G2965" s="181"/>
      <c r="H2965" s="47">
        <v>0</v>
      </c>
    </row>
    <row r="2966" spans="1:8">
      <c r="A2966" s="44" t="s">
        <v>992</v>
      </c>
      <c r="B2966" s="44" t="s">
        <v>275</v>
      </c>
      <c r="C2966" s="45">
        <v>46103</v>
      </c>
      <c r="D2966" s="47">
        <v>1</v>
      </c>
      <c r="E2966" s="181"/>
      <c r="F2966" s="47">
        <v>0</v>
      </c>
      <c r="G2966" s="181"/>
      <c r="H2966" s="47">
        <v>0</v>
      </c>
    </row>
    <row r="2967" spans="1:8">
      <c r="A2967" s="44" t="s">
        <v>992</v>
      </c>
      <c r="B2967" s="44" t="s">
        <v>275</v>
      </c>
      <c r="C2967" s="45">
        <v>46110</v>
      </c>
      <c r="D2967" s="47">
        <v>1</v>
      </c>
      <c r="E2967" s="181"/>
      <c r="F2967" s="47">
        <v>0</v>
      </c>
      <c r="G2967" s="181"/>
      <c r="H2967" s="47">
        <v>0</v>
      </c>
    </row>
    <row r="2968" spans="1:8">
      <c r="A2968" s="44" t="s">
        <v>992</v>
      </c>
      <c r="B2968" s="44" t="s">
        <v>275</v>
      </c>
      <c r="C2968" s="45">
        <v>46117</v>
      </c>
      <c r="D2968" s="47">
        <v>1</v>
      </c>
      <c r="E2968" s="181"/>
      <c r="F2968" s="47">
        <v>0</v>
      </c>
      <c r="G2968" s="181"/>
      <c r="H2968" s="47">
        <v>0</v>
      </c>
    </row>
    <row r="2969" spans="1:8">
      <c r="A2969" s="44" t="s">
        <v>992</v>
      </c>
      <c r="B2969" s="44" t="s">
        <v>275</v>
      </c>
      <c r="C2969" s="45">
        <v>46124</v>
      </c>
      <c r="D2969" s="47">
        <v>1</v>
      </c>
      <c r="E2969" s="181"/>
      <c r="F2969" s="47">
        <v>0</v>
      </c>
      <c r="G2969" s="181"/>
      <c r="H2969" s="47">
        <v>0</v>
      </c>
    </row>
    <row r="2970" spans="1:8">
      <c r="A2970" s="44" t="s">
        <v>992</v>
      </c>
      <c r="B2970" s="44" t="s">
        <v>275</v>
      </c>
      <c r="C2970" s="45">
        <v>46131</v>
      </c>
      <c r="D2970" s="47">
        <v>1</v>
      </c>
      <c r="E2970" s="181"/>
      <c r="F2970" s="47">
        <v>0</v>
      </c>
      <c r="G2970" s="181"/>
      <c r="H2970" s="47">
        <v>0</v>
      </c>
    </row>
    <row r="2971" spans="1:8">
      <c r="A2971" s="44" t="s">
        <v>992</v>
      </c>
      <c r="B2971" s="44" t="s">
        <v>275</v>
      </c>
      <c r="C2971" s="45">
        <v>46138</v>
      </c>
      <c r="D2971" s="47">
        <v>1</v>
      </c>
      <c r="E2971" s="181"/>
      <c r="F2971" s="47">
        <v>0</v>
      </c>
      <c r="G2971" s="181"/>
      <c r="H2971" s="47">
        <v>0</v>
      </c>
    </row>
    <row r="2972" spans="1:8">
      <c r="A2972" s="44" t="s">
        <v>992</v>
      </c>
      <c r="B2972" s="44" t="s">
        <v>275</v>
      </c>
      <c r="C2972" s="45">
        <v>46145</v>
      </c>
      <c r="D2972" s="47">
        <v>1</v>
      </c>
      <c r="E2972" s="181"/>
      <c r="F2972" s="47">
        <v>0</v>
      </c>
      <c r="G2972" s="181"/>
      <c r="H2972" s="47">
        <v>0</v>
      </c>
    </row>
    <row r="2973" spans="1:8">
      <c r="A2973" s="44" t="s">
        <v>992</v>
      </c>
      <c r="B2973" s="44" t="s">
        <v>275</v>
      </c>
      <c r="C2973" s="45">
        <v>46152</v>
      </c>
      <c r="D2973" s="47">
        <v>1</v>
      </c>
      <c r="E2973" s="181"/>
      <c r="F2973" s="47">
        <v>0</v>
      </c>
      <c r="G2973" s="181"/>
      <c r="H2973" s="47">
        <v>0</v>
      </c>
    </row>
    <row r="2974" spans="1:8">
      <c r="A2974" s="44" t="s">
        <v>992</v>
      </c>
      <c r="B2974" s="44" t="s">
        <v>275</v>
      </c>
      <c r="C2974" s="45">
        <v>46159</v>
      </c>
      <c r="D2974" s="47">
        <v>1</v>
      </c>
      <c r="E2974" s="181"/>
      <c r="F2974" s="47">
        <v>0</v>
      </c>
      <c r="G2974" s="181"/>
      <c r="H2974" s="47">
        <v>0</v>
      </c>
    </row>
    <row r="2975" spans="1:8">
      <c r="A2975" s="44" t="s">
        <v>992</v>
      </c>
      <c r="B2975" s="44" t="s">
        <v>275</v>
      </c>
      <c r="C2975" s="45">
        <v>46166</v>
      </c>
      <c r="D2975" s="47">
        <v>1</v>
      </c>
      <c r="E2975" s="181"/>
      <c r="F2975" s="47">
        <v>0</v>
      </c>
      <c r="G2975" s="181"/>
      <c r="H2975" s="47">
        <v>0</v>
      </c>
    </row>
    <row r="2976" spans="1:8">
      <c r="A2976" s="44" t="s">
        <v>992</v>
      </c>
      <c r="B2976" s="44" t="s">
        <v>275</v>
      </c>
      <c r="C2976" s="45">
        <v>46173</v>
      </c>
      <c r="D2976" s="47">
        <v>1</v>
      </c>
      <c r="E2976" s="181"/>
      <c r="F2976" s="47">
        <v>0</v>
      </c>
      <c r="G2976" s="181"/>
      <c r="H2976" s="47">
        <v>0</v>
      </c>
    </row>
    <row r="2977" spans="1:8">
      <c r="A2977" s="44" t="s">
        <v>992</v>
      </c>
      <c r="B2977" s="44" t="s">
        <v>275</v>
      </c>
      <c r="C2977" s="45">
        <v>46180</v>
      </c>
      <c r="D2977" s="47">
        <v>1</v>
      </c>
      <c r="E2977" s="181"/>
      <c r="F2977" s="47">
        <v>0</v>
      </c>
      <c r="G2977" s="181"/>
      <c r="H2977" s="47">
        <v>0</v>
      </c>
    </row>
    <row r="2978" spans="1:8">
      <c r="A2978" s="44" t="s">
        <v>992</v>
      </c>
      <c r="B2978" s="44" t="s">
        <v>275</v>
      </c>
      <c r="C2978" s="45">
        <v>46187</v>
      </c>
      <c r="D2978" s="47">
        <v>1</v>
      </c>
      <c r="E2978" s="181"/>
      <c r="F2978" s="47">
        <v>0</v>
      </c>
      <c r="G2978" s="181"/>
      <c r="H2978" s="47">
        <v>0</v>
      </c>
    </row>
    <row r="2979" spans="1:8">
      <c r="A2979" s="44" t="s">
        <v>992</v>
      </c>
      <c r="B2979" s="44" t="s">
        <v>377</v>
      </c>
      <c r="C2979" s="45">
        <v>46103</v>
      </c>
      <c r="D2979" s="47">
        <v>0</v>
      </c>
      <c r="E2979" s="181"/>
      <c r="F2979" s="47">
        <v>0</v>
      </c>
      <c r="G2979" s="181"/>
      <c r="H2979" s="47">
        <v>0</v>
      </c>
    </row>
    <row r="2980" spans="1:8">
      <c r="A2980" s="44" t="s">
        <v>992</v>
      </c>
      <c r="B2980" s="44" t="s">
        <v>377</v>
      </c>
      <c r="C2980" s="45">
        <v>46110</v>
      </c>
      <c r="D2980" s="47">
        <v>0</v>
      </c>
      <c r="E2980" s="181"/>
      <c r="F2980" s="47">
        <v>0</v>
      </c>
      <c r="G2980" s="181"/>
      <c r="H2980" s="47">
        <v>0</v>
      </c>
    </row>
    <row r="2981" spans="1:8">
      <c r="A2981" s="44" t="s">
        <v>992</v>
      </c>
      <c r="B2981" s="44" t="s">
        <v>377</v>
      </c>
      <c r="C2981" s="45">
        <v>46117</v>
      </c>
      <c r="D2981" s="47">
        <v>0</v>
      </c>
      <c r="E2981" s="181"/>
      <c r="F2981" s="47">
        <v>0</v>
      </c>
      <c r="G2981" s="181"/>
      <c r="H2981" s="47">
        <v>0</v>
      </c>
    </row>
    <row r="2982" spans="1:8">
      <c r="A2982" s="44" t="s">
        <v>992</v>
      </c>
      <c r="B2982" s="44" t="s">
        <v>377</v>
      </c>
      <c r="C2982" s="45">
        <v>46124</v>
      </c>
      <c r="D2982" s="47">
        <v>0</v>
      </c>
      <c r="E2982" s="181"/>
      <c r="F2982" s="47">
        <v>0</v>
      </c>
      <c r="G2982" s="181"/>
      <c r="H2982" s="47">
        <v>0</v>
      </c>
    </row>
    <row r="2983" spans="1:8">
      <c r="A2983" s="44" t="s">
        <v>992</v>
      </c>
      <c r="B2983" s="44" t="s">
        <v>377</v>
      </c>
      <c r="C2983" s="45">
        <v>46131</v>
      </c>
      <c r="D2983" s="47">
        <v>0</v>
      </c>
      <c r="E2983" s="181"/>
      <c r="F2983" s="47">
        <v>0</v>
      </c>
      <c r="G2983" s="181"/>
      <c r="H2983" s="47">
        <v>0</v>
      </c>
    </row>
    <row r="2984" spans="1:8">
      <c r="A2984" s="44" t="s">
        <v>992</v>
      </c>
      <c r="B2984" s="44" t="s">
        <v>377</v>
      </c>
      <c r="C2984" s="45">
        <v>46138</v>
      </c>
      <c r="D2984" s="47">
        <v>0</v>
      </c>
      <c r="E2984" s="181"/>
      <c r="F2984" s="47">
        <v>0</v>
      </c>
      <c r="G2984" s="181"/>
      <c r="H2984" s="47">
        <v>0</v>
      </c>
    </row>
    <row r="2985" spans="1:8">
      <c r="A2985" s="44" t="s">
        <v>992</v>
      </c>
      <c r="B2985" s="44" t="s">
        <v>377</v>
      </c>
      <c r="C2985" s="45">
        <v>46145</v>
      </c>
      <c r="D2985" s="47">
        <v>0</v>
      </c>
      <c r="E2985" s="181"/>
      <c r="F2985" s="47">
        <v>0</v>
      </c>
      <c r="G2985" s="181"/>
      <c r="H2985" s="47">
        <v>0</v>
      </c>
    </row>
    <row r="2986" spans="1:8">
      <c r="A2986" s="44" t="s">
        <v>992</v>
      </c>
      <c r="B2986" s="44" t="s">
        <v>377</v>
      </c>
      <c r="C2986" s="45">
        <v>46152</v>
      </c>
      <c r="D2986" s="47">
        <v>0</v>
      </c>
      <c r="E2986" s="181"/>
      <c r="F2986" s="47">
        <v>0</v>
      </c>
      <c r="G2986" s="181"/>
      <c r="H2986" s="47">
        <v>0</v>
      </c>
    </row>
    <row r="2987" spans="1:8">
      <c r="A2987" s="44" t="s">
        <v>992</v>
      </c>
      <c r="B2987" s="44" t="s">
        <v>377</v>
      </c>
      <c r="C2987" s="45">
        <v>46159</v>
      </c>
      <c r="D2987" s="47">
        <v>0</v>
      </c>
      <c r="E2987" s="181"/>
      <c r="F2987" s="47">
        <v>0</v>
      </c>
      <c r="G2987" s="181"/>
      <c r="H2987" s="47">
        <v>0</v>
      </c>
    </row>
    <row r="2988" spans="1:8">
      <c r="A2988" s="44" t="s">
        <v>992</v>
      </c>
      <c r="B2988" s="44" t="s">
        <v>377</v>
      </c>
      <c r="C2988" s="45">
        <v>46166</v>
      </c>
      <c r="D2988" s="47">
        <v>0</v>
      </c>
      <c r="E2988" s="181"/>
      <c r="F2988" s="49">
        <v>0</v>
      </c>
      <c r="G2988" s="181"/>
      <c r="H2988" s="47">
        <v>0</v>
      </c>
    </row>
    <row r="2989" spans="1:8">
      <c r="A2989" s="44" t="s">
        <v>992</v>
      </c>
      <c r="B2989" s="44" t="s">
        <v>377</v>
      </c>
      <c r="C2989" s="45">
        <v>46173</v>
      </c>
      <c r="D2989" s="47">
        <v>0</v>
      </c>
      <c r="E2989" s="181"/>
      <c r="F2989" s="49">
        <v>0</v>
      </c>
      <c r="G2989" s="181"/>
      <c r="H2989" s="47">
        <v>0</v>
      </c>
    </row>
    <row r="2990" spans="1:8">
      <c r="A2990" s="44" t="s">
        <v>992</v>
      </c>
      <c r="B2990" s="44" t="s">
        <v>377</v>
      </c>
      <c r="C2990" s="45">
        <v>46180</v>
      </c>
      <c r="D2990" s="47">
        <v>0</v>
      </c>
      <c r="E2990" s="181"/>
      <c r="F2990" s="49">
        <v>0</v>
      </c>
      <c r="G2990" s="181"/>
      <c r="H2990" s="47">
        <v>0</v>
      </c>
    </row>
    <row r="2991" spans="1:8">
      <c r="A2991" s="44" t="s">
        <v>992</v>
      </c>
      <c r="B2991" s="44" t="s">
        <v>377</v>
      </c>
      <c r="C2991" s="45">
        <v>46187</v>
      </c>
      <c r="D2991" s="47">
        <v>0</v>
      </c>
      <c r="E2991" s="181"/>
      <c r="F2991" s="49">
        <v>0</v>
      </c>
      <c r="G2991" s="181"/>
      <c r="H2991" s="47">
        <v>0</v>
      </c>
    </row>
    <row r="2992" spans="1:8">
      <c r="A2992" s="44" t="s">
        <v>992</v>
      </c>
      <c r="B2992" s="44" t="s">
        <v>168</v>
      </c>
      <c r="C2992" s="45">
        <v>46103</v>
      </c>
      <c r="D2992" s="47">
        <v>89</v>
      </c>
      <c r="E2992" s="180">
        <v>-0.95</v>
      </c>
      <c r="F2992" s="47">
        <v>0</v>
      </c>
      <c r="G2992" s="180">
        <v>-1</v>
      </c>
      <c r="H2992" s="47">
        <v>1724</v>
      </c>
    </row>
    <row r="2993" spans="1:8">
      <c r="A2993" s="44" t="s">
        <v>992</v>
      </c>
      <c r="B2993" s="44" t="s">
        <v>168</v>
      </c>
      <c r="C2993" s="45">
        <v>46110</v>
      </c>
      <c r="D2993" s="47">
        <v>89</v>
      </c>
      <c r="E2993" s="180">
        <v>-0.95</v>
      </c>
      <c r="F2993" s="47">
        <v>0</v>
      </c>
      <c r="G2993" s="180">
        <v>-1</v>
      </c>
      <c r="H2993" s="47">
        <v>1691</v>
      </c>
    </row>
    <row r="2994" spans="1:8">
      <c r="A2994" s="44" t="s">
        <v>992</v>
      </c>
      <c r="B2994" s="44" t="s">
        <v>168</v>
      </c>
      <c r="C2994" s="45">
        <v>46117</v>
      </c>
      <c r="D2994" s="47">
        <v>89</v>
      </c>
      <c r="E2994" s="180">
        <v>-0.94</v>
      </c>
      <c r="F2994" s="47">
        <v>0</v>
      </c>
      <c r="G2994" s="180">
        <v>-1</v>
      </c>
      <c r="H2994" s="47">
        <v>1530</v>
      </c>
    </row>
    <row r="2995" spans="1:8">
      <c r="A2995" s="44" t="s">
        <v>992</v>
      </c>
      <c r="B2995" s="44" t="s">
        <v>168</v>
      </c>
      <c r="C2995" s="45">
        <v>46124</v>
      </c>
      <c r="D2995" s="47">
        <v>107</v>
      </c>
      <c r="E2995" s="180">
        <v>-0.94</v>
      </c>
      <c r="F2995" s="47">
        <v>0</v>
      </c>
      <c r="G2995" s="180">
        <v>-1</v>
      </c>
      <c r="H2995" s="47">
        <v>1692</v>
      </c>
    </row>
    <row r="2996" spans="1:8">
      <c r="A2996" s="44" t="s">
        <v>992</v>
      </c>
      <c r="B2996" s="44" t="s">
        <v>168</v>
      </c>
      <c r="C2996" s="45">
        <v>46131</v>
      </c>
      <c r="D2996" s="47">
        <v>109</v>
      </c>
      <c r="E2996" s="180">
        <v>-0.94</v>
      </c>
      <c r="F2996" s="47">
        <v>0</v>
      </c>
      <c r="G2996" s="180">
        <v>-1</v>
      </c>
      <c r="H2996" s="47">
        <v>1721</v>
      </c>
    </row>
    <row r="2997" spans="1:8">
      <c r="A2997" s="44" t="s">
        <v>992</v>
      </c>
      <c r="B2997" s="44" t="s">
        <v>168</v>
      </c>
      <c r="C2997" s="45">
        <v>46138</v>
      </c>
      <c r="D2997" s="47">
        <v>110</v>
      </c>
      <c r="E2997" s="180">
        <v>-0.94</v>
      </c>
      <c r="F2997" s="47">
        <v>0</v>
      </c>
      <c r="G2997" s="180">
        <v>-1</v>
      </c>
      <c r="H2997" s="47">
        <v>1765</v>
      </c>
    </row>
    <row r="2998" spans="1:8">
      <c r="A2998" s="44" t="s">
        <v>992</v>
      </c>
      <c r="B2998" s="44" t="s">
        <v>168</v>
      </c>
      <c r="C2998" s="45">
        <v>46145</v>
      </c>
      <c r="D2998" s="47">
        <v>110</v>
      </c>
      <c r="E2998" s="180">
        <v>-0.94</v>
      </c>
      <c r="F2998" s="47">
        <v>0</v>
      </c>
      <c r="G2998" s="180">
        <v>-1</v>
      </c>
      <c r="H2998" s="47">
        <v>1725</v>
      </c>
    </row>
    <row r="2999" spans="1:8">
      <c r="A2999" s="44" t="s">
        <v>992</v>
      </c>
      <c r="B2999" s="44" t="s">
        <v>168</v>
      </c>
      <c r="C2999" s="45">
        <v>46152</v>
      </c>
      <c r="D2999" s="47">
        <v>113</v>
      </c>
      <c r="E2999" s="180">
        <v>-0.93</v>
      </c>
      <c r="F2999" s="47">
        <v>0</v>
      </c>
      <c r="G2999" s="180">
        <v>-1</v>
      </c>
      <c r="H2999" s="47">
        <v>1724</v>
      </c>
    </row>
    <row r="3000" spans="1:8">
      <c r="A3000" s="44" t="s">
        <v>992</v>
      </c>
      <c r="B3000" s="44" t="s">
        <v>168</v>
      </c>
      <c r="C3000" s="45">
        <v>46159</v>
      </c>
      <c r="D3000" s="47">
        <v>111</v>
      </c>
      <c r="E3000" s="180">
        <v>-0.94</v>
      </c>
      <c r="F3000" s="47">
        <v>0</v>
      </c>
      <c r="G3000" s="180">
        <v>-1</v>
      </c>
      <c r="H3000" s="47">
        <v>1856</v>
      </c>
    </row>
    <row r="3001" spans="1:8">
      <c r="A3001" s="44" t="s">
        <v>992</v>
      </c>
      <c r="B3001" s="44" t="s">
        <v>168</v>
      </c>
      <c r="C3001" s="45">
        <v>46166</v>
      </c>
      <c r="D3001" s="47">
        <v>109</v>
      </c>
      <c r="E3001" s="180">
        <v>-0.93</v>
      </c>
      <c r="F3001" s="47">
        <v>0</v>
      </c>
      <c r="G3001" s="180">
        <v>-1</v>
      </c>
      <c r="H3001" s="47">
        <v>1666</v>
      </c>
    </row>
    <row r="3002" spans="1:8">
      <c r="A3002" s="44" t="s">
        <v>992</v>
      </c>
      <c r="B3002" s="44" t="s">
        <v>168</v>
      </c>
      <c r="C3002" s="45">
        <v>46173</v>
      </c>
      <c r="D3002" s="47">
        <v>110</v>
      </c>
      <c r="E3002" s="180">
        <v>-0.93</v>
      </c>
      <c r="F3002" s="49">
        <v>0</v>
      </c>
      <c r="G3002" s="180">
        <v>-1</v>
      </c>
      <c r="H3002" s="47">
        <v>1589</v>
      </c>
    </row>
    <row r="3003" spans="1:8">
      <c r="A3003" s="44" t="s">
        <v>992</v>
      </c>
      <c r="B3003" s="44" t="s">
        <v>168</v>
      </c>
      <c r="C3003" s="45">
        <v>46180</v>
      </c>
      <c r="D3003" s="47">
        <v>108</v>
      </c>
      <c r="E3003" s="180">
        <v>-0.93</v>
      </c>
      <c r="F3003" s="49">
        <v>0</v>
      </c>
      <c r="G3003" s="180">
        <v>-1</v>
      </c>
      <c r="H3003" s="47">
        <v>1631</v>
      </c>
    </row>
    <row r="3004" spans="1:8">
      <c r="A3004" s="44" t="s">
        <v>992</v>
      </c>
      <c r="B3004" s="44" t="s">
        <v>168</v>
      </c>
      <c r="C3004" s="45">
        <v>46187</v>
      </c>
      <c r="D3004" s="47">
        <v>108</v>
      </c>
      <c r="E3004" s="180">
        <v>-0.94</v>
      </c>
      <c r="F3004" s="49">
        <v>0</v>
      </c>
      <c r="G3004" s="180">
        <v>-1</v>
      </c>
      <c r="H3004" s="47">
        <v>1688</v>
      </c>
    </row>
    <row r="3005" spans="1:8">
      <c r="A3005" s="44" t="s">
        <v>992</v>
      </c>
      <c r="B3005" s="44" t="s">
        <v>298</v>
      </c>
      <c r="C3005" s="45">
        <v>46103</v>
      </c>
      <c r="D3005" s="47">
        <v>0</v>
      </c>
      <c r="E3005" s="181"/>
      <c r="F3005" s="47">
        <v>0</v>
      </c>
      <c r="G3005" s="181"/>
      <c r="H3005" s="47">
        <v>0</v>
      </c>
    </row>
    <row r="3006" spans="1:8">
      <c r="A3006" s="44" t="s">
        <v>992</v>
      </c>
      <c r="B3006" s="44" t="s">
        <v>298</v>
      </c>
      <c r="C3006" s="45">
        <v>46110</v>
      </c>
      <c r="D3006" s="47">
        <v>0</v>
      </c>
      <c r="E3006" s="181"/>
      <c r="F3006" s="47">
        <v>0</v>
      </c>
      <c r="G3006" s="181"/>
      <c r="H3006" s="47">
        <v>0</v>
      </c>
    </row>
    <row r="3007" spans="1:8">
      <c r="A3007" s="44" t="s">
        <v>992</v>
      </c>
      <c r="B3007" s="44" t="s">
        <v>298</v>
      </c>
      <c r="C3007" s="45">
        <v>46117</v>
      </c>
      <c r="D3007" s="47">
        <v>0</v>
      </c>
      <c r="E3007" s="181"/>
      <c r="F3007" s="47">
        <v>0</v>
      </c>
      <c r="G3007" s="181"/>
      <c r="H3007" s="47">
        <v>0</v>
      </c>
    </row>
    <row r="3008" spans="1:8">
      <c r="A3008" s="44" t="s">
        <v>992</v>
      </c>
      <c r="B3008" s="44" t="s">
        <v>298</v>
      </c>
      <c r="C3008" s="45">
        <v>46124</v>
      </c>
      <c r="D3008" s="47">
        <v>0</v>
      </c>
      <c r="E3008" s="181"/>
      <c r="F3008" s="47">
        <v>0</v>
      </c>
      <c r="G3008" s="181"/>
      <c r="H3008" s="47">
        <v>0</v>
      </c>
    </row>
    <row r="3009" spans="1:8">
      <c r="A3009" s="44" t="s">
        <v>992</v>
      </c>
      <c r="B3009" s="44" t="s">
        <v>298</v>
      </c>
      <c r="C3009" s="45">
        <v>46131</v>
      </c>
      <c r="D3009" s="47">
        <v>0</v>
      </c>
      <c r="E3009" s="181"/>
      <c r="F3009" s="47">
        <v>0</v>
      </c>
      <c r="G3009" s="181"/>
      <c r="H3009" s="47">
        <v>0</v>
      </c>
    </row>
    <row r="3010" spans="1:8">
      <c r="A3010" s="44" t="s">
        <v>992</v>
      </c>
      <c r="B3010" s="44" t="s">
        <v>298</v>
      </c>
      <c r="C3010" s="45">
        <v>46138</v>
      </c>
      <c r="D3010" s="47">
        <v>0</v>
      </c>
      <c r="E3010" s="181"/>
      <c r="F3010" s="47">
        <v>0</v>
      </c>
      <c r="G3010" s="181"/>
      <c r="H3010" s="47">
        <v>0</v>
      </c>
    </row>
    <row r="3011" spans="1:8">
      <c r="A3011" s="44" t="s">
        <v>992</v>
      </c>
      <c r="B3011" s="44" t="s">
        <v>298</v>
      </c>
      <c r="C3011" s="45">
        <v>46145</v>
      </c>
      <c r="D3011" s="47">
        <v>0</v>
      </c>
      <c r="E3011" s="181"/>
      <c r="F3011" s="47">
        <v>0</v>
      </c>
      <c r="G3011" s="181"/>
      <c r="H3011" s="47">
        <v>0</v>
      </c>
    </row>
    <row r="3012" spans="1:8">
      <c r="A3012" s="44" t="s">
        <v>992</v>
      </c>
      <c r="B3012" s="44" t="s">
        <v>298</v>
      </c>
      <c r="C3012" s="45">
        <v>46152</v>
      </c>
      <c r="D3012" s="47">
        <v>0</v>
      </c>
      <c r="E3012" s="181"/>
      <c r="F3012" s="47">
        <v>0</v>
      </c>
      <c r="G3012" s="181"/>
      <c r="H3012" s="47">
        <v>0</v>
      </c>
    </row>
    <row r="3013" spans="1:8">
      <c r="A3013" s="44" t="s">
        <v>992</v>
      </c>
      <c r="B3013" s="44" t="s">
        <v>298</v>
      </c>
      <c r="C3013" s="45">
        <v>46159</v>
      </c>
      <c r="D3013" s="47">
        <v>0</v>
      </c>
      <c r="E3013" s="181"/>
      <c r="F3013" s="47">
        <v>0</v>
      </c>
      <c r="G3013" s="181"/>
      <c r="H3013" s="47">
        <v>0</v>
      </c>
    </row>
    <row r="3014" spans="1:8">
      <c r="A3014" s="44" t="s">
        <v>992</v>
      </c>
      <c r="B3014" s="44" t="s">
        <v>298</v>
      </c>
      <c r="C3014" s="45">
        <v>46166</v>
      </c>
      <c r="D3014" s="47">
        <v>0</v>
      </c>
      <c r="E3014" s="181"/>
      <c r="F3014" s="47">
        <v>0</v>
      </c>
      <c r="G3014" s="181"/>
      <c r="H3014" s="47">
        <v>0</v>
      </c>
    </row>
    <row r="3015" spans="1:8">
      <c r="A3015" s="44" t="s">
        <v>992</v>
      </c>
      <c r="B3015" s="44" t="s">
        <v>298</v>
      </c>
      <c r="C3015" s="45">
        <v>46173</v>
      </c>
      <c r="D3015" s="47">
        <v>0</v>
      </c>
      <c r="E3015" s="181"/>
      <c r="F3015" s="49">
        <v>0</v>
      </c>
      <c r="G3015" s="181"/>
      <c r="H3015" s="47">
        <v>0</v>
      </c>
    </row>
    <row r="3016" spans="1:8">
      <c r="A3016" s="44" t="s">
        <v>992</v>
      </c>
      <c r="B3016" s="44" t="s">
        <v>298</v>
      </c>
      <c r="C3016" s="45">
        <v>46180</v>
      </c>
      <c r="D3016" s="47">
        <v>0</v>
      </c>
      <c r="E3016" s="181"/>
      <c r="F3016" s="49">
        <v>0</v>
      </c>
      <c r="G3016" s="181"/>
      <c r="H3016" s="47">
        <v>0</v>
      </c>
    </row>
    <row r="3017" spans="1:8">
      <c r="A3017" s="44" t="s">
        <v>992</v>
      </c>
      <c r="B3017" s="44" t="s">
        <v>298</v>
      </c>
      <c r="C3017" s="45">
        <v>46187</v>
      </c>
      <c r="D3017" s="47">
        <v>0</v>
      </c>
      <c r="E3017" s="181"/>
      <c r="F3017" s="49">
        <v>0</v>
      </c>
      <c r="G3017" s="181"/>
      <c r="H3017" s="47">
        <v>0</v>
      </c>
    </row>
    <row r="3018" spans="1:8">
      <c r="A3018" s="44" t="s">
        <v>992</v>
      </c>
      <c r="B3018" s="44" t="s">
        <v>380</v>
      </c>
      <c r="C3018" s="45">
        <v>46103</v>
      </c>
      <c r="D3018" s="47">
        <v>0</v>
      </c>
      <c r="E3018" s="181"/>
      <c r="F3018" s="47">
        <v>0</v>
      </c>
      <c r="G3018" s="181"/>
      <c r="H3018" s="47">
        <v>0</v>
      </c>
    </row>
    <row r="3019" spans="1:8">
      <c r="A3019" s="44" t="s">
        <v>992</v>
      </c>
      <c r="B3019" s="44" t="s">
        <v>380</v>
      </c>
      <c r="C3019" s="45">
        <v>46110</v>
      </c>
      <c r="D3019" s="47">
        <v>0</v>
      </c>
      <c r="E3019" s="181"/>
      <c r="F3019" s="47">
        <v>0</v>
      </c>
      <c r="G3019" s="181"/>
      <c r="H3019" s="47">
        <v>0</v>
      </c>
    </row>
    <row r="3020" spans="1:8">
      <c r="A3020" s="44" t="s">
        <v>992</v>
      </c>
      <c r="B3020" s="44" t="s">
        <v>380</v>
      </c>
      <c r="C3020" s="45">
        <v>46117</v>
      </c>
      <c r="D3020" s="47">
        <v>0</v>
      </c>
      <c r="E3020" s="181"/>
      <c r="F3020" s="47">
        <v>0</v>
      </c>
      <c r="G3020" s="181"/>
      <c r="H3020" s="47">
        <v>0</v>
      </c>
    </row>
    <row r="3021" spans="1:8">
      <c r="A3021" s="44" t="s">
        <v>992</v>
      </c>
      <c r="B3021" s="44" t="s">
        <v>380</v>
      </c>
      <c r="C3021" s="45">
        <v>46124</v>
      </c>
      <c r="D3021" s="47">
        <v>0</v>
      </c>
      <c r="E3021" s="181"/>
      <c r="F3021" s="47">
        <v>0</v>
      </c>
      <c r="G3021" s="181"/>
      <c r="H3021" s="47">
        <v>0</v>
      </c>
    </row>
    <row r="3022" spans="1:8">
      <c r="A3022" s="44" t="s">
        <v>992</v>
      </c>
      <c r="B3022" s="44" t="s">
        <v>380</v>
      </c>
      <c r="C3022" s="45">
        <v>46131</v>
      </c>
      <c r="D3022" s="47">
        <v>0</v>
      </c>
      <c r="E3022" s="181"/>
      <c r="F3022" s="47">
        <v>0</v>
      </c>
      <c r="G3022" s="181"/>
      <c r="H3022" s="47">
        <v>0</v>
      </c>
    </row>
    <row r="3023" spans="1:8">
      <c r="A3023" s="44" t="s">
        <v>992</v>
      </c>
      <c r="B3023" s="44" t="s">
        <v>380</v>
      </c>
      <c r="C3023" s="45">
        <v>46138</v>
      </c>
      <c r="D3023" s="47">
        <v>0</v>
      </c>
      <c r="E3023" s="181"/>
      <c r="F3023" s="47">
        <v>0</v>
      </c>
      <c r="G3023" s="181"/>
      <c r="H3023" s="47">
        <v>0</v>
      </c>
    </row>
    <row r="3024" spans="1:8">
      <c r="A3024" s="44" t="s">
        <v>992</v>
      </c>
      <c r="B3024" s="44" t="s">
        <v>380</v>
      </c>
      <c r="C3024" s="45">
        <v>46145</v>
      </c>
      <c r="D3024" s="47">
        <v>0</v>
      </c>
      <c r="E3024" s="181"/>
      <c r="F3024" s="47">
        <v>0</v>
      </c>
      <c r="G3024" s="181"/>
      <c r="H3024" s="47">
        <v>0</v>
      </c>
    </row>
    <row r="3025" spans="1:8">
      <c r="A3025" s="44" t="s">
        <v>992</v>
      </c>
      <c r="B3025" s="44" t="s">
        <v>380</v>
      </c>
      <c r="C3025" s="45">
        <v>46152</v>
      </c>
      <c r="D3025" s="47">
        <v>0</v>
      </c>
      <c r="E3025" s="181"/>
      <c r="F3025" s="47">
        <v>0</v>
      </c>
      <c r="G3025" s="181"/>
      <c r="H3025" s="47">
        <v>0</v>
      </c>
    </row>
    <row r="3026" spans="1:8">
      <c r="A3026" s="44" t="s">
        <v>992</v>
      </c>
      <c r="B3026" s="44" t="s">
        <v>380</v>
      </c>
      <c r="C3026" s="45">
        <v>46159</v>
      </c>
      <c r="D3026" s="47">
        <v>0</v>
      </c>
      <c r="E3026" s="181"/>
      <c r="F3026" s="47">
        <v>0</v>
      </c>
      <c r="G3026" s="181"/>
      <c r="H3026" s="47">
        <v>0</v>
      </c>
    </row>
    <row r="3027" spans="1:8">
      <c r="A3027" s="44" t="s">
        <v>992</v>
      </c>
      <c r="B3027" s="44" t="s">
        <v>380</v>
      </c>
      <c r="C3027" s="45">
        <v>46166</v>
      </c>
      <c r="D3027" s="47">
        <v>0</v>
      </c>
      <c r="E3027" s="181"/>
      <c r="F3027" s="49">
        <v>0</v>
      </c>
      <c r="G3027" s="181"/>
      <c r="H3027" s="47">
        <v>0</v>
      </c>
    </row>
    <row r="3028" spans="1:8">
      <c r="A3028" s="44" t="s">
        <v>992</v>
      </c>
      <c r="B3028" s="44" t="s">
        <v>380</v>
      </c>
      <c r="C3028" s="45">
        <v>46173</v>
      </c>
      <c r="D3028" s="47">
        <v>0</v>
      </c>
      <c r="E3028" s="181"/>
      <c r="F3028" s="49">
        <v>0</v>
      </c>
      <c r="G3028" s="181"/>
      <c r="H3028" s="47">
        <v>0</v>
      </c>
    </row>
    <row r="3029" spans="1:8">
      <c r="A3029" s="44" t="s">
        <v>992</v>
      </c>
      <c r="B3029" s="44" t="s">
        <v>380</v>
      </c>
      <c r="C3029" s="45">
        <v>46180</v>
      </c>
      <c r="D3029" s="47">
        <v>0</v>
      </c>
      <c r="E3029" s="181"/>
      <c r="F3029" s="49">
        <v>0</v>
      </c>
      <c r="G3029" s="181"/>
      <c r="H3029" s="47">
        <v>0</v>
      </c>
    </row>
    <row r="3030" spans="1:8">
      <c r="A3030" s="44" t="s">
        <v>992</v>
      </c>
      <c r="B3030" s="44" t="s">
        <v>380</v>
      </c>
      <c r="C3030" s="45">
        <v>46187</v>
      </c>
      <c r="D3030" s="47">
        <v>0</v>
      </c>
      <c r="E3030" s="181"/>
      <c r="F3030" s="49">
        <v>0</v>
      </c>
      <c r="G3030" s="181"/>
      <c r="H3030" s="47">
        <v>0</v>
      </c>
    </row>
    <row r="3031" spans="1:8">
      <c r="A3031" s="44" t="s">
        <v>992</v>
      </c>
      <c r="B3031" s="44" t="s">
        <v>517</v>
      </c>
      <c r="C3031" s="45">
        <v>46103</v>
      </c>
      <c r="D3031" s="47">
        <v>1465</v>
      </c>
      <c r="E3031" s="181"/>
      <c r="F3031" s="47">
        <v>0</v>
      </c>
      <c r="G3031" s="181"/>
      <c r="H3031" s="47">
        <v>0</v>
      </c>
    </row>
    <row r="3032" spans="1:8">
      <c r="A3032" s="44" t="s">
        <v>992</v>
      </c>
      <c r="B3032" s="44" t="s">
        <v>517</v>
      </c>
      <c r="C3032" s="45">
        <v>46110</v>
      </c>
      <c r="D3032" s="47">
        <v>1448</v>
      </c>
      <c r="E3032" s="181"/>
      <c r="F3032" s="47">
        <v>0</v>
      </c>
      <c r="G3032" s="181"/>
      <c r="H3032" s="47">
        <v>0</v>
      </c>
    </row>
    <row r="3033" spans="1:8">
      <c r="A3033" s="44" t="s">
        <v>992</v>
      </c>
      <c r="B3033" s="44" t="s">
        <v>517</v>
      </c>
      <c r="C3033" s="45">
        <v>46117</v>
      </c>
      <c r="D3033" s="47">
        <v>1473</v>
      </c>
      <c r="E3033" s="181"/>
      <c r="F3033" s="47">
        <v>0</v>
      </c>
      <c r="G3033" s="181"/>
      <c r="H3033" s="47">
        <v>0</v>
      </c>
    </row>
    <row r="3034" spans="1:8">
      <c r="A3034" s="44" t="s">
        <v>992</v>
      </c>
      <c r="B3034" s="44" t="s">
        <v>517</v>
      </c>
      <c r="C3034" s="45">
        <v>46124</v>
      </c>
      <c r="D3034" s="47">
        <v>1462</v>
      </c>
      <c r="E3034" s="181"/>
      <c r="F3034" s="47">
        <v>0</v>
      </c>
      <c r="G3034" s="181"/>
      <c r="H3034" s="47">
        <v>0</v>
      </c>
    </row>
    <row r="3035" spans="1:8">
      <c r="A3035" s="44" t="s">
        <v>992</v>
      </c>
      <c r="B3035" s="44" t="s">
        <v>517</v>
      </c>
      <c r="C3035" s="45">
        <v>46131</v>
      </c>
      <c r="D3035" s="47">
        <v>1489</v>
      </c>
      <c r="E3035" s="181"/>
      <c r="F3035" s="47">
        <v>0</v>
      </c>
      <c r="G3035" s="181"/>
      <c r="H3035" s="47">
        <v>0</v>
      </c>
    </row>
    <row r="3036" spans="1:8">
      <c r="A3036" s="44" t="s">
        <v>992</v>
      </c>
      <c r="B3036" s="44" t="s">
        <v>517</v>
      </c>
      <c r="C3036" s="45">
        <v>46138</v>
      </c>
      <c r="D3036" s="47">
        <v>1508</v>
      </c>
      <c r="E3036" s="181"/>
      <c r="F3036" s="47">
        <v>0</v>
      </c>
      <c r="G3036" s="181"/>
      <c r="H3036" s="47">
        <v>0</v>
      </c>
    </row>
    <row r="3037" spans="1:8">
      <c r="A3037" s="44" t="s">
        <v>992</v>
      </c>
      <c r="B3037" s="44" t="s">
        <v>517</v>
      </c>
      <c r="C3037" s="45">
        <v>46145</v>
      </c>
      <c r="D3037" s="47">
        <v>1598</v>
      </c>
      <c r="E3037" s="180">
        <v>398.45</v>
      </c>
      <c r="F3037" s="47">
        <v>0</v>
      </c>
      <c r="G3037" s="180">
        <v>-1</v>
      </c>
      <c r="H3037" s="47">
        <v>4</v>
      </c>
    </row>
    <row r="3038" spans="1:8">
      <c r="A3038" s="44" t="s">
        <v>992</v>
      </c>
      <c r="B3038" s="44" t="s">
        <v>517</v>
      </c>
      <c r="C3038" s="45">
        <v>46152</v>
      </c>
      <c r="D3038" s="47">
        <v>1639</v>
      </c>
      <c r="E3038" s="180">
        <v>4.79</v>
      </c>
      <c r="F3038" s="47">
        <v>0</v>
      </c>
      <c r="G3038" s="180">
        <v>-1</v>
      </c>
      <c r="H3038" s="47">
        <v>283</v>
      </c>
    </row>
    <row r="3039" spans="1:8">
      <c r="A3039" s="44" t="s">
        <v>992</v>
      </c>
      <c r="B3039" s="44" t="s">
        <v>517</v>
      </c>
      <c r="C3039" s="45">
        <v>46159</v>
      </c>
      <c r="D3039" s="47">
        <v>1929</v>
      </c>
      <c r="E3039" s="180">
        <v>2.44</v>
      </c>
      <c r="F3039" s="47">
        <v>0</v>
      </c>
      <c r="G3039" s="180">
        <v>-1</v>
      </c>
      <c r="H3039" s="47">
        <v>560</v>
      </c>
    </row>
    <row r="3040" spans="1:8">
      <c r="A3040" s="44" t="s">
        <v>992</v>
      </c>
      <c r="B3040" s="44" t="s">
        <v>517</v>
      </c>
      <c r="C3040" s="45">
        <v>46166</v>
      </c>
      <c r="D3040" s="47">
        <v>1973</v>
      </c>
      <c r="E3040" s="180">
        <v>1.57</v>
      </c>
      <c r="F3040" s="49">
        <v>0</v>
      </c>
      <c r="G3040" s="180">
        <v>-1</v>
      </c>
      <c r="H3040" s="47">
        <v>769</v>
      </c>
    </row>
    <row r="3041" spans="1:8">
      <c r="A3041" s="44" t="s">
        <v>992</v>
      </c>
      <c r="B3041" s="44" t="s">
        <v>517</v>
      </c>
      <c r="C3041" s="45">
        <v>46173</v>
      </c>
      <c r="D3041" s="47">
        <v>2424</v>
      </c>
      <c r="E3041" s="180">
        <v>1.9</v>
      </c>
      <c r="F3041" s="49">
        <v>0</v>
      </c>
      <c r="G3041" s="180">
        <v>-1</v>
      </c>
      <c r="H3041" s="47">
        <v>837</v>
      </c>
    </row>
    <row r="3042" spans="1:8">
      <c r="A3042" s="44" t="s">
        <v>992</v>
      </c>
      <c r="B3042" s="44" t="s">
        <v>517</v>
      </c>
      <c r="C3042" s="45">
        <v>46180</v>
      </c>
      <c r="D3042" s="47">
        <v>2516</v>
      </c>
      <c r="E3042" s="180">
        <v>1.99</v>
      </c>
      <c r="F3042" s="49">
        <v>0</v>
      </c>
      <c r="G3042" s="180">
        <v>-1</v>
      </c>
      <c r="H3042" s="47">
        <v>842</v>
      </c>
    </row>
    <row r="3043" spans="1:8">
      <c r="A3043" s="44" t="s">
        <v>992</v>
      </c>
      <c r="B3043" s="44" t="s">
        <v>517</v>
      </c>
      <c r="C3043" s="45">
        <v>46187</v>
      </c>
      <c r="D3043" s="47">
        <v>2519</v>
      </c>
      <c r="E3043" s="180">
        <v>2.2799999999999998</v>
      </c>
      <c r="F3043" s="49">
        <v>0</v>
      </c>
      <c r="G3043" s="180">
        <v>-1</v>
      </c>
      <c r="H3043" s="47">
        <v>768</v>
      </c>
    </row>
    <row r="3044" spans="1:8">
      <c r="A3044" s="44" t="s">
        <v>992</v>
      </c>
      <c r="B3044" s="44" t="s">
        <v>178</v>
      </c>
      <c r="C3044" s="45">
        <v>46103</v>
      </c>
      <c r="D3044" s="47">
        <v>113</v>
      </c>
      <c r="E3044" s="181"/>
      <c r="F3044" s="47">
        <v>0</v>
      </c>
      <c r="G3044" s="181"/>
      <c r="H3044" s="47">
        <v>0</v>
      </c>
    </row>
    <row r="3045" spans="1:8">
      <c r="A3045" s="44" t="s">
        <v>992</v>
      </c>
      <c r="B3045" s="44" t="s">
        <v>178</v>
      </c>
      <c r="C3045" s="45">
        <v>46110</v>
      </c>
      <c r="D3045" s="47">
        <v>74</v>
      </c>
      <c r="E3045" s="181"/>
      <c r="F3045" s="47">
        <v>0</v>
      </c>
      <c r="G3045" s="181"/>
      <c r="H3045" s="47">
        <v>0</v>
      </c>
    </row>
    <row r="3046" spans="1:8">
      <c r="A3046" s="44" t="s">
        <v>992</v>
      </c>
      <c r="B3046" s="44" t="s">
        <v>178</v>
      </c>
      <c r="C3046" s="45">
        <v>46117</v>
      </c>
      <c r="D3046" s="47">
        <v>52</v>
      </c>
      <c r="E3046" s="181"/>
      <c r="F3046" s="47">
        <v>0</v>
      </c>
      <c r="G3046" s="181"/>
      <c r="H3046" s="47">
        <v>0</v>
      </c>
    </row>
    <row r="3047" spans="1:8">
      <c r="A3047" s="44" t="s">
        <v>992</v>
      </c>
      <c r="B3047" s="44" t="s">
        <v>178</v>
      </c>
      <c r="C3047" s="45">
        <v>46124</v>
      </c>
      <c r="D3047" s="47">
        <v>46</v>
      </c>
      <c r="E3047" s="181"/>
      <c r="F3047" s="47">
        <v>0</v>
      </c>
      <c r="G3047" s="181"/>
      <c r="H3047" s="47">
        <v>0</v>
      </c>
    </row>
    <row r="3048" spans="1:8">
      <c r="A3048" s="44" t="s">
        <v>992</v>
      </c>
      <c r="B3048" s="44" t="s">
        <v>178</v>
      </c>
      <c r="C3048" s="45">
        <v>46131</v>
      </c>
      <c r="D3048" s="47">
        <v>42</v>
      </c>
      <c r="E3048" s="181"/>
      <c r="F3048" s="47">
        <v>0</v>
      </c>
      <c r="G3048" s="181"/>
      <c r="H3048" s="47">
        <v>0</v>
      </c>
    </row>
    <row r="3049" spans="1:8">
      <c r="A3049" s="44" t="s">
        <v>992</v>
      </c>
      <c r="B3049" s="44" t="s">
        <v>178</v>
      </c>
      <c r="C3049" s="45">
        <v>46138</v>
      </c>
      <c r="D3049" s="47">
        <v>31</v>
      </c>
      <c r="E3049" s="181"/>
      <c r="F3049" s="47">
        <v>0</v>
      </c>
      <c r="G3049" s="181"/>
      <c r="H3049" s="47">
        <v>0</v>
      </c>
    </row>
    <row r="3050" spans="1:8">
      <c r="A3050" s="44" t="s">
        <v>992</v>
      </c>
      <c r="B3050" s="44" t="s">
        <v>178</v>
      </c>
      <c r="C3050" s="45">
        <v>46145</v>
      </c>
      <c r="D3050" s="47">
        <v>27</v>
      </c>
      <c r="E3050" s="181"/>
      <c r="F3050" s="47">
        <v>0</v>
      </c>
      <c r="G3050" s="181"/>
      <c r="H3050" s="47">
        <v>0</v>
      </c>
    </row>
    <row r="3051" spans="1:8">
      <c r="A3051" s="44" t="s">
        <v>992</v>
      </c>
      <c r="B3051" s="44" t="s">
        <v>178</v>
      </c>
      <c r="C3051" s="45">
        <v>46152</v>
      </c>
      <c r="D3051" s="47">
        <v>21</v>
      </c>
      <c r="E3051" s="181"/>
      <c r="F3051" s="47">
        <v>0</v>
      </c>
      <c r="G3051" s="181"/>
      <c r="H3051" s="47">
        <v>0</v>
      </c>
    </row>
    <row r="3052" spans="1:8">
      <c r="A3052" s="44" t="s">
        <v>992</v>
      </c>
      <c r="B3052" s="44" t="s">
        <v>178</v>
      </c>
      <c r="C3052" s="45">
        <v>46159</v>
      </c>
      <c r="D3052" s="47">
        <v>20</v>
      </c>
      <c r="E3052" s="181"/>
      <c r="F3052" s="47">
        <v>0</v>
      </c>
      <c r="G3052" s="181"/>
      <c r="H3052" s="47">
        <v>0</v>
      </c>
    </row>
    <row r="3053" spans="1:8">
      <c r="A3053" s="44" t="s">
        <v>992</v>
      </c>
      <c r="B3053" s="44" t="s">
        <v>178</v>
      </c>
      <c r="C3053" s="45">
        <v>46166</v>
      </c>
      <c r="D3053" s="47">
        <v>21</v>
      </c>
      <c r="E3053" s="181"/>
      <c r="F3053" s="49">
        <v>0</v>
      </c>
      <c r="G3053" s="181"/>
      <c r="H3053" s="47">
        <v>0</v>
      </c>
    </row>
    <row r="3054" spans="1:8">
      <c r="A3054" s="44" t="s">
        <v>992</v>
      </c>
      <c r="B3054" s="44" t="s">
        <v>178</v>
      </c>
      <c r="C3054" s="45">
        <v>46173</v>
      </c>
      <c r="D3054" s="47">
        <v>15</v>
      </c>
      <c r="E3054" s="181"/>
      <c r="F3054" s="49">
        <v>0</v>
      </c>
      <c r="G3054" s="181"/>
      <c r="H3054" s="47">
        <v>0</v>
      </c>
    </row>
    <row r="3055" spans="1:8">
      <c r="A3055" s="44" t="s">
        <v>992</v>
      </c>
      <c r="B3055" s="44" t="s">
        <v>178</v>
      </c>
      <c r="C3055" s="45">
        <v>46180</v>
      </c>
      <c r="D3055" s="47">
        <v>11</v>
      </c>
      <c r="E3055" s="181"/>
      <c r="F3055" s="49">
        <v>0</v>
      </c>
      <c r="G3055" s="181"/>
      <c r="H3055" s="47">
        <v>0</v>
      </c>
    </row>
    <row r="3056" spans="1:8">
      <c r="A3056" s="44" t="s">
        <v>992</v>
      </c>
      <c r="B3056" s="44" t="s">
        <v>178</v>
      </c>
      <c r="C3056" s="45">
        <v>46187</v>
      </c>
      <c r="D3056" s="47">
        <v>12</v>
      </c>
      <c r="E3056" s="181"/>
      <c r="F3056" s="49">
        <v>0</v>
      </c>
      <c r="G3056" s="181"/>
      <c r="H3056" s="47">
        <v>0</v>
      </c>
    </row>
    <row r="3057" spans="1:8">
      <c r="A3057" s="44" t="s">
        <v>992</v>
      </c>
      <c r="B3057" s="44" t="s">
        <v>55</v>
      </c>
      <c r="C3057" s="45">
        <v>46103</v>
      </c>
      <c r="D3057" s="47">
        <v>36134</v>
      </c>
      <c r="E3057" s="180">
        <v>0.26</v>
      </c>
      <c r="F3057" s="47">
        <v>0</v>
      </c>
      <c r="G3057" s="180">
        <v>-1</v>
      </c>
      <c r="H3057" s="47">
        <v>28750</v>
      </c>
    </row>
    <row r="3058" spans="1:8">
      <c r="A3058" s="44" t="s">
        <v>992</v>
      </c>
      <c r="B3058" s="44" t="s">
        <v>55</v>
      </c>
      <c r="C3058" s="45">
        <v>46110</v>
      </c>
      <c r="D3058" s="47">
        <v>36096</v>
      </c>
      <c r="E3058" s="180">
        <v>0.28000000000000003</v>
      </c>
      <c r="F3058" s="47">
        <v>0</v>
      </c>
      <c r="G3058" s="180">
        <v>-1</v>
      </c>
      <c r="H3058" s="47">
        <v>28244</v>
      </c>
    </row>
    <row r="3059" spans="1:8">
      <c r="A3059" s="44" t="s">
        <v>992</v>
      </c>
      <c r="B3059" s="44" t="s">
        <v>55</v>
      </c>
      <c r="C3059" s="45">
        <v>46117</v>
      </c>
      <c r="D3059" s="47">
        <v>36404</v>
      </c>
      <c r="E3059" s="180">
        <v>0.27</v>
      </c>
      <c r="F3059" s="47">
        <v>0</v>
      </c>
      <c r="G3059" s="180">
        <v>-1</v>
      </c>
      <c r="H3059" s="47">
        <v>28762</v>
      </c>
    </row>
    <row r="3060" spans="1:8">
      <c r="A3060" s="44" t="s">
        <v>992</v>
      </c>
      <c r="B3060" s="44" t="s">
        <v>55</v>
      </c>
      <c r="C3060" s="45">
        <v>46124</v>
      </c>
      <c r="D3060" s="47">
        <v>36582</v>
      </c>
      <c r="E3060" s="180">
        <v>0.28000000000000003</v>
      </c>
      <c r="F3060" s="49">
        <v>0</v>
      </c>
      <c r="G3060" s="180">
        <v>-1</v>
      </c>
      <c r="H3060" s="47">
        <v>28505</v>
      </c>
    </row>
    <row r="3061" spans="1:8">
      <c r="A3061" s="44" t="s">
        <v>992</v>
      </c>
      <c r="B3061" s="44" t="s">
        <v>55</v>
      </c>
      <c r="C3061" s="45">
        <v>46131</v>
      </c>
      <c r="D3061" s="47">
        <v>36690</v>
      </c>
      <c r="E3061" s="180">
        <v>0.33</v>
      </c>
      <c r="F3061" s="49">
        <v>0</v>
      </c>
      <c r="G3061" s="180">
        <v>-1</v>
      </c>
      <c r="H3061" s="47">
        <v>27563</v>
      </c>
    </row>
    <row r="3062" spans="1:8">
      <c r="A3062" s="44" t="s">
        <v>992</v>
      </c>
      <c r="B3062" s="44" t="s">
        <v>55</v>
      </c>
      <c r="C3062" s="45">
        <v>46138</v>
      </c>
      <c r="D3062" s="47">
        <v>36735</v>
      </c>
      <c r="E3062" s="180">
        <v>0.27</v>
      </c>
      <c r="F3062" s="49">
        <v>0</v>
      </c>
      <c r="G3062" s="180">
        <v>-1</v>
      </c>
      <c r="H3062" s="47">
        <v>28839</v>
      </c>
    </row>
    <row r="3063" spans="1:8">
      <c r="A3063" s="44" t="s">
        <v>992</v>
      </c>
      <c r="B3063" s="44" t="s">
        <v>55</v>
      </c>
      <c r="C3063" s="45">
        <v>46145</v>
      </c>
      <c r="D3063" s="47">
        <v>37171</v>
      </c>
      <c r="E3063" s="180">
        <v>0.37</v>
      </c>
      <c r="F3063" s="49">
        <v>0</v>
      </c>
      <c r="G3063" s="180">
        <v>-1</v>
      </c>
      <c r="H3063" s="47">
        <v>27132</v>
      </c>
    </row>
    <row r="3064" spans="1:8">
      <c r="A3064" s="44" t="s">
        <v>992</v>
      </c>
      <c r="B3064" s="44" t="s">
        <v>55</v>
      </c>
      <c r="C3064" s="45">
        <v>46152</v>
      </c>
      <c r="D3064" s="47">
        <v>37209</v>
      </c>
      <c r="E3064" s="180">
        <v>0.3</v>
      </c>
      <c r="F3064" s="49">
        <v>0</v>
      </c>
      <c r="G3064" s="180">
        <v>-1</v>
      </c>
      <c r="H3064" s="47">
        <v>28532</v>
      </c>
    </row>
    <row r="3065" spans="1:8">
      <c r="A3065" s="44" t="s">
        <v>992</v>
      </c>
      <c r="B3065" s="44" t="s">
        <v>55</v>
      </c>
      <c r="C3065" s="45">
        <v>46159</v>
      </c>
      <c r="D3065" s="47">
        <v>37207</v>
      </c>
      <c r="E3065" s="180">
        <v>0.3</v>
      </c>
      <c r="F3065" s="49">
        <v>0</v>
      </c>
      <c r="G3065" s="180">
        <v>-1</v>
      </c>
      <c r="H3065" s="47">
        <v>28561</v>
      </c>
    </row>
    <row r="3066" spans="1:8">
      <c r="A3066" s="44" t="s">
        <v>992</v>
      </c>
      <c r="B3066" s="44" t="s">
        <v>55</v>
      </c>
      <c r="C3066" s="45">
        <v>46166</v>
      </c>
      <c r="D3066" s="47">
        <v>37217</v>
      </c>
      <c r="E3066" s="180">
        <v>0.35</v>
      </c>
      <c r="F3066" s="49">
        <v>0</v>
      </c>
      <c r="G3066" s="180">
        <v>-1</v>
      </c>
      <c r="H3066" s="47">
        <v>27656</v>
      </c>
    </row>
    <row r="3067" spans="1:8">
      <c r="A3067" s="44" t="s">
        <v>992</v>
      </c>
      <c r="B3067" s="44" t="s">
        <v>55</v>
      </c>
      <c r="C3067" s="45">
        <v>46173</v>
      </c>
      <c r="D3067" s="47">
        <v>37323</v>
      </c>
      <c r="E3067" s="180">
        <v>0.28999999999999998</v>
      </c>
      <c r="F3067" s="49">
        <v>0</v>
      </c>
      <c r="G3067" s="180">
        <v>-1</v>
      </c>
      <c r="H3067" s="47">
        <v>28944</v>
      </c>
    </row>
    <row r="3068" spans="1:8">
      <c r="A3068" s="44" t="s">
        <v>992</v>
      </c>
      <c r="B3068" s="44" t="s">
        <v>55</v>
      </c>
      <c r="C3068" s="45">
        <v>46180</v>
      </c>
      <c r="D3068" s="47">
        <v>37509</v>
      </c>
      <c r="E3068" s="180">
        <v>0.32</v>
      </c>
      <c r="F3068" s="49">
        <v>0</v>
      </c>
      <c r="G3068" s="180">
        <v>-1</v>
      </c>
      <c r="H3068" s="47">
        <v>28310</v>
      </c>
    </row>
    <row r="3069" spans="1:8">
      <c r="A3069" s="44" t="s">
        <v>992</v>
      </c>
      <c r="B3069" s="44" t="s">
        <v>55</v>
      </c>
      <c r="C3069" s="45">
        <v>46187</v>
      </c>
      <c r="D3069" s="47">
        <v>37552</v>
      </c>
      <c r="E3069" s="180">
        <v>0.27</v>
      </c>
      <c r="F3069" s="49">
        <v>0</v>
      </c>
      <c r="G3069" s="180">
        <v>-1</v>
      </c>
      <c r="H3069" s="47">
        <v>29494</v>
      </c>
    </row>
    <row r="3070" spans="1:8">
      <c r="A3070" s="44" t="s">
        <v>992</v>
      </c>
      <c r="B3070" s="44" t="s">
        <v>510</v>
      </c>
      <c r="C3070" s="45">
        <v>46103</v>
      </c>
      <c r="D3070" s="47">
        <v>0</v>
      </c>
      <c r="E3070" s="180">
        <v>-1</v>
      </c>
      <c r="F3070" s="49">
        <v>0</v>
      </c>
      <c r="G3070" s="180">
        <v>-1</v>
      </c>
      <c r="H3070" s="47">
        <v>24</v>
      </c>
    </row>
    <row r="3071" spans="1:8">
      <c r="A3071" s="44" t="s">
        <v>992</v>
      </c>
      <c r="B3071" s="44" t="s">
        <v>510</v>
      </c>
      <c r="C3071" s="45">
        <v>46110</v>
      </c>
      <c r="D3071" s="47">
        <v>0</v>
      </c>
      <c r="E3071" s="180">
        <v>-1</v>
      </c>
      <c r="F3071" s="49">
        <v>0</v>
      </c>
      <c r="G3071" s="180">
        <v>-1</v>
      </c>
      <c r="H3071" s="47">
        <v>44</v>
      </c>
    </row>
    <row r="3072" spans="1:8">
      <c r="A3072" s="44" t="s">
        <v>992</v>
      </c>
      <c r="B3072" s="44" t="s">
        <v>510</v>
      </c>
      <c r="C3072" s="45">
        <v>46117</v>
      </c>
      <c r="D3072" s="47">
        <v>0</v>
      </c>
      <c r="E3072" s="180">
        <v>-1</v>
      </c>
      <c r="F3072" s="49">
        <v>0</v>
      </c>
      <c r="G3072" s="180">
        <v>-1</v>
      </c>
      <c r="H3072" s="47">
        <v>12</v>
      </c>
    </row>
    <row r="3073" spans="1:8">
      <c r="A3073" s="44" t="s">
        <v>992</v>
      </c>
      <c r="B3073" s="44" t="s">
        <v>510</v>
      </c>
      <c r="C3073" s="45">
        <v>46124</v>
      </c>
      <c r="D3073" s="47">
        <v>0</v>
      </c>
      <c r="E3073" s="180">
        <v>-1</v>
      </c>
      <c r="F3073" s="49">
        <v>0</v>
      </c>
      <c r="G3073" s="180">
        <v>-1</v>
      </c>
      <c r="H3073" s="47">
        <v>1</v>
      </c>
    </row>
    <row r="3074" spans="1:8">
      <c r="A3074" s="44" t="s">
        <v>992</v>
      </c>
      <c r="B3074" s="44" t="s">
        <v>510</v>
      </c>
      <c r="C3074" s="45">
        <v>46131</v>
      </c>
      <c r="D3074" s="47">
        <v>0</v>
      </c>
      <c r="E3074" s="180">
        <v>-1</v>
      </c>
      <c r="F3074" s="49">
        <v>0</v>
      </c>
      <c r="G3074" s="180">
        <v>-1</v>
      </c>
      <c r="H3074" s="47">
        <v>10</v>
      </c>
    </row>
    <row r="3075" spans="1:8">
      <c r="A3075" s="44" t="s">
        <v>992</v>
      </c>
      <c r="B3075" s="44" t="s">
        <v>510</v>
      </c>
      <c r="C3075" s="45">
        <v>46138</v>
      </c>
      <c r="D3075" s="47">
        <v>0</v>
      </c>
      <c r="E3075" s="181"/>
      <c r="F3075" s="49">
        <v>0</v>
      </c>
      <c r="G3075" s="181"/>
      <c r="H3075" s="47">
        <v>0</v>
      </c>
    </row>
    <row r="3076" spans="1:8">
      <c r="A3076" s="44" t="s">
        <v>992</v>
      </c>
      <c r="B3076" s="44" t="s">
        <v>510</v>
      </c>
      <c r="C3076" s="45">
        <v>46145</v>
      </c>
      <c r="D3076" s="47">
        <v>0</v>
      </c>
      <c r="E3076" s="181"/>
      <c r="F3076" s="49">
        <v>0</v>
      </c>
      <c r="G3076" s="181"/>
      <c r="H3076" s="47">
        <v>0</v>
      </c>
    </row>
    <row r="3077" spans="1:8">
      <c r="A3077" s="44" t="s">
        <v>992</v>
      </c>
      <c r="B3077" s="44" t="s">
        <v>510</v>
      </c>
      <c r="C3077" s="45">
        <v>46152</v>
      </c>
      <c r="D3077" s="47">
        <v>0</v>
      </c>
      <c r="E3077" s="181"/>
      <c r="F3077" s="49">
        <v>0</v>
      </c>
      <c r="G3077" s="181"/>
      <c r="H3077" s="47">
        <v>0</v>
      </c>
    </row>
    <row r="3078" spans="1:8">
      <c r="A3078" s="44" t="s">
        <v>992</v>
      </c>
      <c r="B3078" s="44" t="s">
        <v>510</v>
      </c>
      <c r="C3078" s="45">
        <v>46159</v>
      </c>
      <c r="D3078" s="47">
        <v>0</v>
      </c>
      <c r="E3078" s="181"/>
      <c r="F3078" s="49">
        <v>0</v>
      </c>
      <c r="G3078" s="181"/>
      <c r="H3078" s="47">
        <v>0</v>
      </c>
    </row>
    <row r="3079" spans="1:8">
      <c r="A3079" s="44" t="s">
        <v>992</v>
      </c>
      <c r="B3079" s="44" t="s">
        <v>510</v>
      </c>
      <c r="C3079" s="45">
        <v>46166</v>
      </c>
      <c r="D3079" s="47">
        <v>0</v>
      </c>
      <c r="E3079" s="181"/>
      <c r="F3079" s="49">
        <v>0</v>
      </c>
      <c r="G3079" s="181"/>
      <c r="H3079" s="47">
        <v>0</v>
      </c>
    </row>
    <row r="3080" spans="1:8">
      <c r="A3080" s="44" t="s">
        <v>992</v>
      </c>
      <c r="B3080" s="44" t="s">
        <v>510</v>
      </c>
      <c r="C3080" s="45">
        <v>46173</v>
      </c>
      <c r="D3080" s="47">
        <v>0</v>
      </c>
      <c r="E3080" s="181"/>
      <c r="F3080" s="49">
        <v>0</v>
      </c>
      <c r="G3080" s="181"/>
      <c r="H3080" s="47">
        <v>0</v>
      </c>
    </row>
    <row r="3081" spans="1:8">
      <c r="A3081" s="44" t="s">
        <v>992</v>
      </c>
      <c r="B3081" s="44" t="s">
        <v>510</v>
      </c>
      <c r="C3081" s="45">
        <v>46180</v>
      </c>
      <c r="D3081" s="47">
        <v>0</v>
      </c>
      <c r="E3081" s="181"/>
      <c r="F3081" s="49">
        <v>0</v>
      </c>
      <c r="G3081" s="181"/>
      <c r="H3081" s="47">
        <v>0</v>
      </c>
    </row>
    <row r="3082" spans="1:8">
      <c r="A3082" s="44" t="s">
        <v>992</v>
      </c>
      <c r="B3082" s="44" t="s">
        <v>510</v>
      </c>
      <c r="C3082" s="45">
        <v>46187</v>
      </c>
      <c r="D3082" s="47">
        <v>0</v>
      </c>
      <c r="E3082" s="180">
        <v>-1</v>
      </c>
      <c r="F3082" s="49">
        <v>0</v>
      </c>
      <c r="G3082" s="180">
        <v>-1</v>
      </c>
      <c r="H3082" s="47">
        <v>1</v>
      </c>
    </row>
    <row r="3083" spans="1:8">
      <c r="A3083" s="44" t="s">
        <v>992</v>
      </c>
      <c r="B3083" s="44" t="s">
        <v>383</v>
      </c>
      <c r="C3083" s="45">
        <v>46103</v>
      </c>
      <c r="D3083" s="47">
        <v>0</v>
      </c>
      <c r="E3083" s="181"/>
      <c r="F3083" s="47">
        <v>0</v>
      </c>
      <c r="G3083" s="181"/>
      <c r="H3083" s="47">
        <v>0</v>
      </c>
    </row>
    <row r="3084" spans="1:8">
      <c r="A3084" s="44" t="s">
        <v>992</v>
      </c>
      <c r="B3084" s="44" t="s">
        <v>383</v>
      </c>
      <c r="C3084" s="45">
        <v>46110</v>
      </c>
      <c r="D3084" s="47">
        <v>0</v>
      </c>
      <c r="E3084" s="181"/>
      <c r="F3084" s="47">
        <v>0</v>
      </c>
      <c r="G3084" s="181"/>
      <c r="H3084" s="47">
        <v>0</v>
      </c>
    </row>
    <row r="3085" spans="1:8">
      <c r="A3085" s="44" t="s">
        <v>992</v>
      </c>
      <c r="B3085" s="44" t="s">
        <v>383</v>
      </c>
      <c r="C3085" s="45">
        <v>46117</v>
      </c>
      <c r="D3085" s="47">
        <v>0</v>
      </c>
      <c r="E3085" s="181"/>
      <c r="F3085" s="47">
        <v>0</v>
      </c>
      <c r="G3085" s="181"/>
      <c r="H3085" s="47">
        <v>0</v>
      </c>
    </row>
    <row r="3086" spans="1:8">
      <c r="A3086" s="44" t="s">
        <v>992</v>
      </c>
      <c r="B3086" s="44" t="s">
        <v>383</v>
      </c>
      <c r="C3086" s="45">
        <v>46124</v>
      </c>
      <c r="D3086" s="47">
        <v>0</v>
      </c>
      <c r="E3086" s="181"/>
      <c r="F3086" s="47">
        <v>0</v>
      </c>
      <c r="G3086" s="181"/>
      <c r="H3086" s="47">
        <v>0</v>
      </c>
    </row>
    <row r="3087" spans="1:8">
      <c r="A3087" s="44" t="s">
        <v>992</v>
      </c>
      <c r="B3087" s="44" t="s">
        <v>383</v>
      </c>
      <c r="C3087" s="45">
        <v>46131</v>
      </c>
      <c r="D3087" s="47">
        <v>0</v>
      </c>
      <c r="E3087" s="181"/>
      <c r="F3087" s="47">
        <v>0</v>
      </c>
      <c r="G3087" s="181"/>
      <c r="H3087" s="47">
        <v>0</v>
      </c>
    </row>
    <row r="3088" spans="1:8">
      <c r="A3088" s="44" t="s">
        <v>992</v>
      </c>
      <c r="B3088" s="44" t="s">
        <v>383</v>
      </c>
      <c r="C3088" s="45">
        <v>46138</v>
      </c>
      <c r="D3088" s="47">
        <v>0</v>
      </c>
      <c r="E3088" s="181"/>
      <c r="F3088" s="47">
        <v>0</v>
      </c>
      <c r="G3088" s="181"/>
      <c r="H3088" s="47">
        <v>0</v>
      </c>
    </row>
    <row r="3089" spans="1:8">
      <c r="A3089" s="44" t="s">
        <v>992</v>
      </c>
      <c r="B3089" s="44" t="s">
        <v>383</v>
      </c>
      <c r="C3089" s="45">
        <v>46145</v>
      </c>
      <c r="D3089" s="47">
        <v>0</v>
      </c>
      <c r="E3089" s="181"/>
      <c r="F3089" s="47">
        <v>0</v>
      </c>
      <c r="G3089" s="181"/>
      <c r="H3089" s="47">
        <v>0</v>
      </c>
    </row>
    <row r="3090" spans="1:8">
      <c r="A3090" s="44" t="s">
        <v>992</v>
      </c>
      <c r="B3090" s="44" t="s">
        <v>383</v>
      </c>
      <c r="C3090" s="45">
        <v>46152</v>
      </c>
      <c r="D3090" s="47">
        <v>0</v>
      </c>
      <c r="E3090" s="181"/>
      <c r="F3090" s="47">
        <v>0</v>
      </c>
      <c r="G3090" s="181"/>
      <c r="H3090" s="47">
        <v>0</v>
      </c>
    </row>
    <row r="3091" spans="1:8">
      <c r="A3091" s="44" t="s">
        <v>992</v>
      </c>
      <c r="B3091" s="44" t="s">
        <v>383</v>
      </c>
      <c r="C3091" s="45">
        <v>46159</v>
      </c>
      <c r="D3091" s="47">
        <v>0</v>
      </c>
      <c r="E3091" s="181"/>
      <c r="F3091" s="47">
        <v>0</v>
      </c>
      <c r="G3091" s="181"/>
      <c r="H3091" s="47">
        <v>0</v>
      </c>
    </row>
    <row r="3092" spans="1:8">
      <c r="A3092" s="44" t="s">
        <v>992</v>
      </c>
      <c r="B3092" s="44" t="s">
        <v>383</v>
      </c>
      <c r="C3092" s="45">
        <v>46166</v>
      </c>
      <c r="D3092" s="47">
        <v>0</v>
      </c>
      <c r="E3092" s="181"/>
      <c r="F3092" s="47">
        <v>0</v>
      </c>
      <c r="G3092" s="181"/>
      <c r="H3092" s="47">
        <v>0</v>
      </c>
    </row>
    <row r="3093" spans="1:8">
      <c r="A3093" s="44" t="s">
        <v>992</v>
      </c>
      <c r="B3093" s="44" t="s">
        <v>383</v>
      </c>
      <c r="C3093" s="45">
        <v>46173</v>
      </c>
      <c r="D3093" s="47">
        <v>0</v>
      </c>
      <c r="E3093" s="181"/>
      <c r="F3093" s="47">
        <v>0</v>
      </c>
      <c r="G3093" s="181"/>
      <c r="H3093" s="47">
        <v>0</v>
      </c>
    </row>
    <row r="3094" spans="1:8">
      <c r="A3094" s="44" t="s">
        <v>992</v>
      </c>
      <c r="B3094" s="44" t="s">
        <v>383</v>
      </c>
      <c r="C3094" s="45">
        <v>46180</v>
      </c>
      <c r="D3094" s="47">
        <v>0</v>
      </c>
      <c r="E3094" s="181"/>
      <c r="F3094" s="47">
        <v>0</v>
      </c>
      <c r="G3094" s="181"/>
      <c r="H3094" s="47">
        <v>0</v>
      </c>
    </row>
    <row r="3095" spans="1:8">
      <c r="A3095" s="44" t="s">
        <v>992</v>
      </c>
      <c r="B3095" s="44" t="s">
        <v>383</v>
      </c>
      <c r="C3095" s="45">
        <v>46187</v>
      </c>
      <c r="D3095" s="47">
        <v>0</v>
      </c>
      <c r="E3095" s="181"/>
      <c r="F3095" s="47">
        <v>0</v>
      </c>
      <c r="G3095" s="181"/>
      <c r="H3095" s="47">
        <v>0</v>
      </c>
    </row>
    <row r="3096" spans="1:8">
      <c r="A3096" s="44" t="s">
        <v>992</v>
      </c>
      <c r="B3096" s="44" t="s">
        <v>384</v>
      </c>
      <c r="C3096" s="45">
        <v>46103</v>
      </c>
      <c r="D3096" s="47">
        <v>0</v>
      </c>
      <c r="E3096" s="181"/>
      <c r="F3096" s="49">
        <v>0</v>
      </c>
      <c r="G3096" s="181"/>
      <c r="H3096" s="47">
        <v>0</v>
      </c>
    </row>
    <row r="3097" spans="1:8">
      <c r="A3097" s="44" t="s">
        <v>992</v>
      </c>
      <c r="B3097" s="44" t="s">
        <v>384</v>
      </c>
      <c r="C3097" s="45">
        <v>46110</v>
      </c>
      <c r="D3097" s="47">
        <v>0</v>
      </c>
      <c r="E3097" s="181"/>
      <c r="F3097" s="49">
        <v>0</v>
      </c>
      <c r="G3097" s="181"/>
      <c r="H3097" s="47">
        <v>0</v>
      </c>
    </row>
    <row r="3098" spans="1:8">
      <c r="A3098" s="44" t="s">
        <v>992</v>
      </c>
      <c r="B3098" s="44" t="s">
        <v>384</v>
      </c>
      <c r="C3098" s="45">
        <v>46117</v>
      </c>
      <c r="D3098" s="47">
        <v>0</v>
      </c>
      <c r="E3098" s="181"/>
      <c r="F3098" s="49">
        <v>0</v>
      </c>
      <c r="G3098" s="181"/>
      <c r="H3098" s="47">
        <v>0</v>
      </c>
    </row>
    <row r="3099" spans="1:8">
      <c r="A3099" s="44" t="s">
        <v>992</v>
      </c>
      <c r="B3099" s="44" t="s">
        <v>384</v>
      </c>
      <c r="C3099" s="45">
        <v>46124</v>
      </c>
      <c r="D3099" s="47">
        <v>0</v>
      </c>
      <c r="E3099" s="181"/>
      <c r="F3099" s="49">
        <v>0</v>
      </c>
      <c r="G3099" s="181"/>
      <c r="H3099" s="47">
        <v>0</v>
      </c>
    </row>
    <row r="3100" spans="1:8">
      <c r="A3100" s="44" t="s">
        <v>992</v>
      </c>
      <c r="B3100" s="44" t="s">
        <v>384</v>
      </c>
      <c r="C3100" s="45">
        <v>46131</v>
      </c>
      <c r="D3100" s="47">
        <v>0</v>
      </c>
      <c r="E3100" s="181"/>
      <c r="F3100" s="49">
        <v>0</v>
      </c>
      <c r="G3100" s="181"/>
      <c r="H3100" s="47">
        <v>0</v>
      </c>
    </row>
    <row r="3101" spans="1:8">
      <c r="A3101" s="44" t="s">
        <v>992</v>
      </c>
      <c r="B3101" s="44" t="s">
        <v>384</v>
      </c>
      <c r="C3101" s="45">
        <v>46138</v>
      </c>
      <c r="D3101" s="47">
        <v>0</v>
      </c>
      <c r="E3101" s="181"/>
      <c r="F3101" s="49">
        <v>0</v>
      </c>
      <c r="G3101" s="181"/>
      <c r="H3101" s="47">
        <v>0</v>
      </c>
    </row>
    <row r="3102" spans="1:8">
      <c r="A3102" s="44" t="s">
        <v>992</v>
      </c>
      <c r="B3102" s="44" t="s">
        <v>384</v>
      </c>
      <c r="C3102" s="45">
        <v>46145</v>
      </c>
      <c r="D3102" s="47">
        <v>0</v>
      </c>
      <c r="E3102" s="181"/>
      <c r="F3102" s="49">
        <v>0</v>
      </c>
      <c r="G3102" s="181"/>
      <c r="H3102" s="47">
        <v>0</v>
      </c>
    </row>
    <row r="3103" spans="1:8">
      <c r="A3103" s="44" t="s">
        <v>992</v>
      </c>
      <c r="B3103" s="44" t="s">
        <v>384</v>
      </c>
      <c r="C3103" s="45">
        <v>46152</v>
      </c>
      <c r="D3103" s="47">
        <v>0</v>
      </c>
      <c r="E3103" s="181"/>
      <c r="F3103" s="49">
        <v>0</v>
      </c>
      <c r="G3103" s="181"/>
      <c r="H3103" s="47">
        <v>0</v>
      </c>
    </row>
    <row r="3104" spans="1:8">
      <c r="A3104" s="44" t="s">
        <v>992</v>
      </c>
      <c r="B3104" s="44" t="s">
        <v>384</v>
      </c>
      <c r="C3104" s="45">
        <v>46159</v>
      </c>
      <c r="D3104" s="47">
        <v>0</v>
      </c>
      <c r="E3104" s="181"/>
      <c r="F3104" s="49">
        <v>0</v>
      </c>
      <c r="G3104" s="181"/>
      <c r="H3104" s="47">
        <v>0</v>
      </c>
    </row>
    <row r="3105" spans="1:8">
      <c r="A3105" s="44" t="s">
        <v>992</v>
      </c>
      <c r="B3105" s="44" t="s">
        <v>384</v>
      </c>
      <c r="C3105" s="45">
        <v>46166</v>
      </c>
      <c r="D3105" s="47">
        <v>0</v>
      </c>
      <c r="E3105" s="181"/>
      <c r="F3105" s="49">
        <v>0</v>
      </c>
      <c r="G3105" s="181"/>
      <c r="H3105" s="47">
        <v>0</v>
      </c>
    </row>
    <row r="3106" spans="1:8">
      <c r="A3106" s="44" t="s">
        <v>992</v>
      </c>
      <c r="B3106" s="44" t="s">
        <v>384</v>
      </c>
      <c r="C3106" s="45">
        <v>46173</v>
      </c>
      <c r="D3106" s="47">
        <v>0</v>
      </c>
      <c r="E3106" s="181"/>
      <c r="F3106" s="49">
        <v>0</v>
      </c>
      <c r="G3106" s="181"/>
      <c r="H3106" s="47">
        <v>0</v>
      </c>
    </row>
    <row r="3107" spans="1:8">
      <c r="A3107" s="44" t="s">
        <v>992</v>
      </c>
      <c r="B3107" s="44" t="s">
        <v>384</v>
      </c>
      <c r="C3107" s="45">
        <v>46180</v>
      </c>
      <c r="D3107" s="47">
        <v>0</v>
      </c>
      <c r="E3107" s="181"/>
      <c r="F3107" s="49">
        <v>0</v>
      </c>
      <c r="G3107" s="181"/>
      <c r="H3107" s="47">
        <v>0</v>
      </c>
    </row>
    <row r="3108" spans="1:8">
      <c r="A3108" s="44" t="s">
        <v>992</v>
      </c>
      <c r="B3108" s="44" t="s">
        <v>384</v>
      </c>
      <c r="C3108" s="45">
        <v>46187</v>
      </c>
      <c r="D3108" s="47">
        <v>0</v>
      </c>
      <c r="E3108" s="181"/>
      <c r="F3108" s="49">
        <v>0</v>
      </c>
      <c r="G3108" s="181"/>
      <c r="H3108" s="47">
        <v>0</v>
      </c>
    </row>
    <row r="3109" spans="1:8">
      <c r="A3109" s="44" t="s">
        <v>992</v>
      </c>
      <c r="B3109" s="44" t="s">
        <v>259</v>
      </c>
      <c r="C3109" s="45">
        <v>46103</v>
      </c>
      <c r="D3109" s="47">
        <v>2</v>
      </c>
      <c r="E3109" s="181"/>
      <c r="F3109" s="47">
        <v>0</v>
      </c>
      <c r="G3109" s="181"/>
      <c r="H3109" s="47">
        <v>0</v>
      </c>
    </row>
    <row r="3110" spans="1:8">
      <c r="A3110" s="44" t="s">
        <v>992</v>
      </c>
      <c r="B3110" s="44" t="s">
        <v>259</v>
      </c>
      <c r="C3110" s="45">
        <v>46110</v>
      </c>
      <c r="D3110" s="47">
        <v>2</v>
      </c>
      <c r="E3110" s="181"/>
      <c r="F3110" s="47">
        <v>0</v>
      </c>
      <c r="G3110" s="181"/>
      <c r="H3110" s="47">
        <v>0</v>
      </c>
    </row>
    <row r="3111" spans="1:8">
      <c r="A3111" s="44" t="s">
        <v>992</v>
      </c>
      <c r="B3111" s="44" t="s">
        <v>259</v>
      </c>
      <c r="C3111" s="45">
        <v>46117</v>
      </c>
      <c r="D3111" s="47">
        <v>2</v>
      </c>
      <c r="E3111" s="181"/>
      <c r="F3111" s="47">
        <v>0</v>
      </c>
      <c r="G3111" s="181"/>
      <c r="H3111" s="47">
        <v>0</v>
      </c>
    </row>
    <row r="3112" spans="1:8">
      <c r="A3112" s="44" t="s">
        <v>992</v>
      </c>
      <c r="B3112" s="44" t="s">
        <v>259</v>
      </c>
      <c r="C3112" s="45">
        <v>46124</v>
      </c>
      <c r="D3112" s="47">
        <v>2</v>
      </c>
      <c r="E3112" s="181"/>
      <c r="F3112" s="47">
        <v>0</v>
      </c>
      <c r="G3112" s="181"/>
      <c r="H3112" s="47">
        <v>0</v>
      </c>
    </row>
    <row r="3113" spans="1:8">
      <c r="A3113" s="44" t="s">
        <v>992</v>
      </c>
      <c r="B3113" s="44" t="s">
        <v>259</v>
      </c>
      <c r="C3113" s="45">
        <v>46131</v>
      </c>
      <c r="D3113" s="47">
        <v>2</v>
      </c>
      <c r="E3113" s="181"/>
      <c r="F3113" s="47">
        <v>0</v>
      </c>
      <c r="G3113" s="181"/>
      <c r="H3113" s="47">
        <v>0</v>
      </c>
    </row>
    <row r="3114" spans="1:8">
      <c r="A3114" s="44" t="s">
        <v>992</v>
      </c>
      <c r="B3114" s="44" t="s">
        <v>259</v>
      </c>
      <c r="C3114" s="45">
        <v>46138</v>
      </c>
      <c r="D3114" s="47">
        <v>2</v>
      </c>
      <c r="E3114" s="181"/>
      <c r="F3114" s="47">
        <v>0</v>
      </c>
      <c r="G3114" s="181"/>
      <c r="H3114" s="47">
        <v>0</v>
      </c>
    </row>
    <row r="3115" spans="1:8">
      <c r="A3115" s="44" t="s">
        <v>992</v>
      </c>
      <c r="B3115" s="44" t="s">
        <v>259</v>
      </c>
      <c r="C3115" s="45">
        <v>46145</v>
      </c>
      <c r="D3115" s="47">
        <v>2</v>
      </c>
      <c r="E3115" s="181"/>
      <c r="F3115" s="47">
        <v>0</v>
      </c>
      <c r="G3115" s="181"/>
      <c r="H3115" s="47">
        <v>0</v>
      </c>
    </row>
    <row r="3116" spans="1:8">
      <c r="A3116" s="44" t="s">
        <v>992</v>
      </c>
      <c r="B3116" s="44" t="s">
        <v>259</v>
      </c>
      <c r="C3116" s="45">
        <v>46152</v>
      </c>
      <c r="D3116" s="47">
        <v>2</v>
      </c>
      <c r="E3116" s="181"/>
      <c r="F3116" s="47">
        <v>0</v>
      </c>
      <c r="G3116" s="181"/>
      <c r="H3116" s="47">
        <v>0</v>
      </c>
    </row>
    <row r="3117" spans="1:8">
      <c r="A3117" s="44" t="s">
        <v>992</v>
      </c>
      <c r="B3117" s="44" t="s">
        <v>259</v>
      </c>
      <c r="C3117" s="45">
        <v>46159</v>
      </c>
      <c r="D3117" s="47">
        <v>0</v>
      </c>
      <c r="E3117" s="181"/>
      <c r="F3117" s="47">
        <v>0</v>
      </c>
      <c r="G3117" s="181"/>
      <c r="H3117" s="47">
        <v>0</v>
      </c>
    </row>
    <row r="3118" spans="1:8">
      <c r="A3118" s="44" t="s">
        <v>992</v>
      </c>
      <c r="B3118" s="44" t="s">
        <v>259</v>
      </c>
      <c r="C3118" s="45">
        <v>46166</v>
      </c>
      <c r="D3118" s="47">
        <v>0</v>
      </c>
      <c r="E3118" s="181"/>
      <c r="F3118" s="47">
        <v>0</v>
      </c>
      <c r="G3118" s="181"/>
      <c r="H3118" s="47">
        <v>0</v>
      </c>
    </row>
    <row r="3119" spans="1:8">
      <c r="A3119" s="44" t="s">
        <v>992</v>
      </c>
      <c r="B3119" s="44" t="s">
        <v>259</v>
      </c>
      <c r="C3119" s="45">
        <v>46173</v>
      </c>
      <c r="D3119" s="47">
        <v>0</v>
      </c>
      <c r="E3119" s="181"/>
      <c r="F3119" s="47">
        <v>0</v>
      </c>
      <c r="G3119" s="181"/>
      <c r="H3119" s="47">
        <v>0</v>
      </c>
    </row>
    <row r="3120" spans="1:8">
      <c r="A3120" s="44" t="s">
        <v>992</v>
      </c>
      <c r="B3120" s="44" t="s">
        <v>259</v>
      </c>
      <c r="C3120" s="45">
        <v>46180</v>
      </c>
      <c r="D3120" s="47">
        <v>0</v>
      </c>
      <c r="E3120" s="181"/>
      <c r="F3120" s="47">
        <v>0</v>
      </c>
      <c r="G3120" s="181"/>
      <c r="H3120" s="47">
        <v>0</v>
      </c>
    </row>
    <row r="3121" spans="1:8">
      <c r="A3121" s="44" t="s">
        <v>992</v>
      </c>
      <c r="B3121" s="44" t="s">
        <v>259</v>
      </c>
      <c r="C3121" s="45">
        <v>46187</v>
      </c>
      <c r="D3121" s="47">
        <v>0</v>
      </c>
      <c r="E3121" s="181"/>
      <c r="F3121" s="47">
        <v>0</v>
      </c>
      <c r="G3121" s="181"/>
      <c r="H3121" s="47">
        <v>0</v>
      </c>
    </row>
    <row r="3122" spans="1:8">
      <c r="A3122" s="44" t="s">
        <v>992</v>
      </c>
      <c r="B3122" s="44" t="s">
        <v>85</v>
      </c>
      <c r="C3122" s="45">
        <v>46103</v>
      </c>
      <c r="D3122" s="47">
        <v>7942</v>
      </c>
      <c r="E3122" s="181"/>
      <c r="F3122" s="47">
        <v>0</v>
      </c>
      <c r="G3122" s="181"/>
      <c r="H3122" s="47">
        <v>0</v>
      </c>
    </row>
    <row r="3123" spans="1:8">
      <c r="A3123" s="44" t="s">
        <v>992</v>
      </c>
      <c r="B3123" s="44" t="s">
        <v>85</v>
      </c>
      <c r="C3123" s="45">
        <v>46110</v>
      </c>
      <c r="D3123" s="47">
        <v>8011</v>
      </c>
      <c r="E3123" s="181"/>
      <c r="F3123" s="47">
        <v>0</v>
      </c>
      <c r="G3123" s="181"/>
      <c r="H3123" s="47">
        <v>0</v>
      </c>
    </row>
    <row r="3124" spans="1:8">
      <c r="A3124" s="44" t="s">
        <v>992</v>
      </c>
      <c r="B3124" s="44" t="s">
        <v>85</v>
      </c>
      <c r="C3124" s="45">
        <v>46117</v>
      </c>
      <c r="D3124" s="47">
        <v>7997</v>
      </c>
      <c r="E3124" s="181"/>
      <c r="F3124" s="47">
        <v>0</v>
      </c>
      <c r="G3124" s="181"/>
      <c r="H3124" s="47">
        <v>0</v>
      </c>
    </row>
    <row r="3125" spans="1:8">
      <c r="A3125" s="44" t="s">
        <v>992</v>
      </c>
      <c r="B3125" s="44" t="s">
        <v>85</v>
      </c>
      <c r="C3125" s="45">
        <v>46124</v>
      </c>
      <c r="D3125" s="47">
        <v>8007</v>
      </c>
      <c r="E3125" s="181"/>
      <c r="F3125" s="47">
        <v>0</v>
      </c>
      <c r="G3125" s="181"/>
      <c r="H3125" s="47">
        <v>0</v>
      </c>
    </row>
    <row r="3126" spans="1:8">
      <c r="A3126" s="44" t="s">
        <v>992</v>
      </c>
      <c r="B3126" s="44" t="s">
        <v>85</v>
      </c>
      <c r="C3126" s="45">
        <v>46131</v>
      </c>
      <c r="D3126" s="47">
        <v>8000</v>
      </c>
      <c r="E3126" s="181"/>
      <c r="F3126" s="47">
        <v>0</v>
      </c>
      <c r="G3126" s="181"/>
      <c r="H3126" s="47">
        <v>0</v>
      </c>
    </row>
    <row r="3127" spans="1:8">
      <c r="A3127" s="44" t="s">
        <v>992</v>
      </c>
      <c r="B3127" s="44" t="s">
        <v>85</v>
      </c>
      <c r="C3127" s="45">
        <v>46138</v>
      </c>
      <c r="D3127" s="47">
        <v>8001</v>
      </c>
      <c r="E3127" s="181"/>
      <c r="F3127" s="47">
        <v>0</v>
      </c>
      <c r="G3127" s="181"/>
      <c r="H3127" s="47">
        <v>0</v>
      </c>
    </row>
    <row r="3128" spans="1:8">
      <c r="A3128" s="44" t="s">
        <v>992</v>
      </c>
      <c r="B3128" s="44" t="s">
        <v>85</v>
      </c>
      <c r="C3128" s="45">
        <v>46145</v>
      </c>
      <c r="D3128" s="47">
        <v>8009</v>
      </c>
      <c r="E3128" s="181"/>
      <c r="F3128" s="47">
        <v>0</v>
      </c>
      <c r="G3128" s="181"/>
      <c r="H3128" s="47">
        <v>0</v>
      </c>
    </row>
    <row r="3129" spans="1:8">
      <c r="A3129" s="44" t="s">
        <v>992</v>
      </c>
      <c r="B3129" s="44" t="s">
        <v>85</v>
      </c>
      <c r="C3129" s="45">
        <v>46152</v>
      </c>
      <c r="D3129" s="47">
        <v>7986</v>
      </c>
      <c r="E3129" s="181"/>
      <c r="F3129" s="47">
        <v>0</v>
      </c>
      <c r="G3129" s="181"/>
      <c r="H3129" s="47">
        <v>0</v>
      </c>
    </row>
    <row r="3130" spans="1:8">
      <c r="A3130" s="44" t="s">
        <v>992</v>
      </c>
      <c r="B3130" s="44" t="s">
        <v>85</v>
      </c>
      <c r="C3130" s="45">
        <v>46159</v>
      </c>
      <c r="D3130" s="47">
        <v>7935</v>
      </c>
      <c r="E3130" s="181"/>
      <c r="F3130" s="47">
        <v>0</v>
      </c>
      <c r="G3130" s="181"/>
      <c r="H3130" s="47">
        <v>0</v>
      </c>
    </row>
    <row r="3131" spans="1:8">
      <c r="A3131" s="44" t="s">
        <v>992</v>
      </c>
      <c r="B3131" s="44" t="s">
        <v>85</v>
      </c>
      <c r="C3131" s="45">
        <v>46166</v>
      </c>
      <c r="D3131" s="47">
        <v>7837</v>
      </c>
      <c r="E3131" s="181"/>
      <c r="F3131" s="47">
        <v>0</v>
      </c>
      <c r="G3131" s="181"/>
      <c r="H3131" s="47">
        <v>0</v>
      </c>
    </row>
    <row r="3132" spans="1:8">
      <c r="A3132" s="44" t="s">
        <v>992</v>
      </c>
      <c r="B3132" s="44" t="s">
        <v>85</v>
      </c>
      <c r="C3132" s="45">
        <v>46173</v>
      </c>
      <c r="D3132" s="47">
        <v>7240</v>
      </c>
      <c r="E3132" s="181"/>
      <c r="F3132" s="47">
        <v>0</v>
      </c>
      <c r="G3132" s="181"/>
      <c r="H3132" s="47">
        <v>0</v>
      </c>
    </row>
    <row r="3133" spans="1:8">
      <c r="A3133" s="44" t="s">
        <v>992</v>
      </c>
      <c r="B3133" s="44" t="s">
        <v>85</v>
      </c>
      <c r="C3133" s="45">
        <v>46180</v>
      </c>
      <c r="D3133" s="47">
        <v>7093</v>
      </c>
      <c r="E3133" s="181"/>
      <c r="F3133" s="47">
        <v>0</v>
      </c>
      <c r="G3133" s="181"/>
      <c r="H3133" s="47">
        <v>0</v>
      </c>
    </row>
    <row r="3134" spans="1:8">
      <c r="A3134" s="44" t="s">
        <v>992</v>
      </c>
      <c r="B3134" s="44" t="s">
        <v>85</v>
      </c>
      <c r="C3134" s="45">
        <v>46187</v>
      </c>
      <c r="D3134" s="47">
        <v>7064</v>
      </c>
      <c r="E3134" s="181"/>
      <c r="F3134" s="47">
        <v>0</v>
      </c>
      <c r="G3134" s="181"/>
      <c r="H3134" s="47">
        <v>0</v>
      </c>
    </row>
    <row r="3135" spans="1:8">
      <c r="A3135" s="44" t="s">
        <v>992</v>
      </c>
      <c r="B3135" s="44" t="s">
        <v>327</v>
      </c>
      <c r="C3135" s="45">
        <v>46103</v>
      </c>
      <c r="D3135" s="47">
        <v>0</v>
      </c>
      <c r="E3135" s="181"/>
      <c r="F3135" s="47">
        <v>0</v>
      </c>
      <c r="G3135" s="181"/>
      <c r="H3135" s="47">
        <v>0</v>
      </c>
    </row>
    <row r="3136" spans="1:8">
      <c r="A3136" s="44" t="s">
        <v>992</v>
      </c>
      <c r="B3136" s="44" t="s">
        <v>327</v>
      </c>
      <c r="C3136" s="45">
        <v>46110</v>
      </c>
      <c r="D3136" s="47">
        <v>0</v>
      </c>
      <c r="E3136" s="181"/>
      <c r="F3136" s="47">
        <v>0</v>
      </c>
      <c r="G3136" s="181"/>
      <c r="H3136" s="47">
        <v>0</v>
      </c>
    </row>
    <row r="3137" spans="1:8">
      <c r="A3137" s="44" t="s">
        <v>992</v>
      </c>
      <c r="B3137" s="44" t="s">
        <v>327</v>
      </c>
      <c r="C3137" s="45">
        <v>46117</v>
      </c>
      <c r="D3137" s="47">
        <v>0</v>
      </c>
      <c r="E3137" s="181"/>
      <c r="F3137" s="47">
        <v>0</v>
      </c>
      <c r="G3137" s="181"/>
      <c r="H3137" s="47">
        <v>0</v>
      </c>
    </row>
    <row r="3138" spans="1:8">
      <c r="A3138" s="44" t="s">
        <v>992</v>
      </c>
      <c r="B3138" s="44" t="s">
        <v>327</v>
      </c>
      <c r="C3138" s="45">
        <v>46124</v>
      </c>
      <c r="D3138" s="47">
        <v>0</v>
      </c>
      <c r="E3138" s="181"/>
      <c r="F3138" s="47">
        <v>0</v>
      </c>
      <c r="G3138" s="181"/>
      <c r="H3138" s="47">
        <v>0</v>
      </c>
    </row>
    <row r="3139" spans="1:8">
      <c r="A3139" s="44" t="s">
        <v>992</v>
      </c>
      <c r="B3139" s="44" t="s">
        <v>327</v>
      </c>
      <c r="C3139" s="45">
        <v>46131</v>
      </c>
      <c r="D3139" s="47">
        <v>0</v>
      </c>
      <c r="E3139" s="181"/>
      <c r="F3139" s="47">
        <v>0</v>
      </c>
      <c r="G3139" s="181"/>
      <c r="H3139" s="47">
        <v>0</v>
      </c>
    </row>
    <row r="3140" spans="1:8">
      <c r="A3140" s="44" t="s">
        <v>992</v>
      </c>
      <c r="B3140" s="44" t="s">
        <v>327</v>
      </c>
      <c r="C3140" s="45">
        <v>46138</v>
      </c>
      <c r="D3140" s="47">
        <v>0</v>
      </c>
      <c r="E3140" s="181"/>
      <c r="F3140" s="47">
        <v>0</v>
      </c>
      <c r="G3140" s="181"/>
      <c r="H3140" s="47">
        <v>0</v>
      </c>
    </row>
    <row r="3141" spans="1:8">
      <c r="A3141" s="44" t="s">
        <v>992</v>
      </c>
      <c r="B3141" s="44" t="s">
        <v>327</v>
      </c>
      <c r="C3141" s="45">
        <v>46145</v>
      </c>
      <c r="D3141" s="47">
        <v>0</v>
      </c>
      <c r="E3141" s="181"/>
      <c r="F3141" s="47">
        <v>0</v>
      </c>
      <c r="G3141" s="181"/>
      <c r="H3141" s="47">
        <v>0</v>
      </c>
    </row>
    <row r="3142" spans="1:8">
      <c r="A3142" s="44" t="s">
        <v>992</v>
      </c>
      <c r="B3142" s="44" t="s">
        <v>327</v>
      </c>
      <c r="C3142" s="45">
        <v>46152</v>
      </c>
      <c r="D3142" s="47">
        <v>0</v>
      </c>
      <c r="E3142" s="181"/>
      <c r="F3142" s="47">
        <v>0</v>
      </c>
      <c r="G3142" s="181"/>
      <c r="H3142" s="47">
        <v>0</v>
      </c>
    </row>
    <row r="3143" spans="1:8">
      <c r="A3143" s="44" t="s">
        <v>992</v>
      </c>
      <c r="B3143" s="44" t="s">
        <v>327</v>
      </c>
      <c r="C3143" s="45">
        <v>46159</v>
      </c>
      <c r="D3143" s="47">
        <v>0</v>
      </c>
      <c r="E3143" s="181"/>
      <c r="F3143" s="47">
        <v>0</v>
      </c>
      <c r="G3143" s="181"/>
      <c r="H3143" s="47">
        <v>0</v>
      </c>
    </row>
    <row r="3144" spans="1:8">
      <c r="A3144" s="44" t="s">
        <v>992</v>
      </c>
      <c r="B3144" s="44" t="s">
        <v>327</v>
      </c>
      <c r="C3144" s="45">
        <v>46166</v>
      </c>
      <c r="D3144" s="47">
        <v>0</v>
      </c>
      <c r="E3144" s="181"/>
      <c r="F3144" s="47">
        <v>0</v>
      </c>
      <c r="G3144" s="181"/>
      <c r="H3144" s="47">
        <v>0</v>
      </c>
    </row>
    <row r="3145" spans="1:8">
      <c r="A3145" s="44" t="s">
        <v>992</v>
      </c>
      <c r="B3145" s="44" t="s">
        <v>327</v>
      </c>
      <c r="C3145" s="45">
        <v>46173</v>
      </c>
      <c r="D3145" s="47">
        <v>0</v>
      </c>
      <c r="E3145" s="181"/>
      <c r="F3145" s="47">
        <v>0</v>
      </c>
      <c r="G3145" s="181"/>
      <c r="H3145" s="47">
        <v>0</v>
      </c>
    </row>
    <row r="3146" spans="1:8">
      <c r="A3146" s="44" t="s">
        <v>992</v>
      </c>
      <c r="B3146" s="44" t="s">
        <v>327</v>
      </c>
      <c r="C3146" s="45">
        <v>46180</v>
      </c>
      <c r="D3146" s="47">
        <v>0</v>
      </c>
      <c r="E3146" s="181"/>
      <c r="F3146" s="47">
        <v>0</v>
      </c>
      <c r="G3146" s="181"/>
      <c r="H3146" s="47">
        <v>0</v>
      </c>
    </row>
    <row r="3147" spans="1:8">
      <c r="A3147" s="44" t="s">
        <v>992</v>
      </c>
      <c r="B3147" s="44" t="s">
        <v>327</v>
      </c>
      <c r="C3147" s="45">
        <v>46187</v>
      </c>
      <c r="D3147" s="47">
        <v>0</v>
      </c>
      <c r="E3147" s="181"/>
      <c r="F3147" s="47">
        <v>0</v>
      </c>
      <c r="G3147" s="181"/>
      <c r="H3147" s="47">
        <v>0</v>
      </c>
    </row>
    <row r="3148" spans="1:8">
      <c r="A3148" s="44" t="s">
        <v>992</v>
      </c>
      <c r="B3148" s="44" t="s">
        <v>382</v>
      </c>
      <c r="C3148" s="45">
        <v>46103</v>
      </c>
      <c r="D3148" s="47">
        <v>0</v>
      </c>
      <c r="E3148" s="181"/>
      <c r="F3148" s="47">
        <v>0</v>
      </c>
      <c r="G3148" s="181"/>
      <c r="H3148" s="47">
        <v>0</v>
      </c>
    </row>
    <row r="3149" spans="1:8">
      <c r="A3149" s="44" t="s">
        <v>992</v>
      </c>
      <c r="B3149" s="44" t="s">
        <v>382</v>
      </c>
      <c r="C3149" s="45">
        <v>46110</v>
      </c>
      <c r="D3149" s="47">
        <v>0</v>
      </c>
      <c r="E3149" s="181"/>
      <c r="F3149" s="47">
        <v>0</v>
      </c>
      <c r="G3149" s="181"/>
      <c r="H3149" s="47">
        <v>0</v>
      </c>
    </row>
    <row r="3150" spans="1:8">
      <c r="A3150" s="44" t="s">
        <v>992</v>
      </c>
      <c r="B3150" s="44" t="s">
        <v>382</v>
      </c>
      <c r="C3150" s="45">
        <v>46117</v>
      </c>
      <c r="D3150" s="47">
        <v>0</v>
      </c>
      <c r="E3150" s="181"/>
      <c r="F3150" s="47">
        <v>0</v>
      </c>
      <c r="G3150" s="181"/>
      <c r="H3150" s="47">
        <v>0</v>
      </c>
    </row>
    <row r="3151" spans="1:8">
      <c r="A3151" s="44" t="s">
        <v>992</v>
      </c>
      <c r="B3151" s="44" t="s">
        <v>382</v>
      </c>
      <c r="C3151" s="45">
        <v>46124</v>
      </c>
      <c r="D3151" s="47">
        <v>0</v>
      </c>
      <c r="E3151" s="181"/>
      <c r="F3151" s="47">
        <v>0</v>
      </c>
      <c r="G3151" s="181"/>
      <c r="H3151" s="47">
        <v>0</v>
      </c>
    </row>
    <row r="3152" spans="1:8">
      <c r="A3152" s="44" t="s">
        <v>992</v>
      </c>
      <c r="B3152" s="44" t="s">
        <v>382</v>
      </c>
      <c r="C3152" s="45">
        <v>46131</v>
      </c>
      <c r="D3152" s="47">
        <v>0</v>
      </c>
      <c r="E3152" s="181"/>
      <c r="F3152" s="47">
        <v>0</v>
      </c>
      <c r="G3152" s="181"/>
      <c r="H3152" s="47">
        <v>0</v>
      </c>
    </row>
    <row r="3153" spans="1:8">
      <c r="A3153" s="44" t="s">
        <v>992</v>
      </c>
      <c r="B3153" s="44" t="s">
        <v>382</v>
      </c>
      <c r="C3153" s="45">
        <v>46138</v>
      </c>
      <c r="D3153" s="47">
        <v>0</v>
      </c>
      <c r="E3153" s="181"/>
      <c r="F3153" s="47">
        <v>0</v>
      </c>
      <c r="G3153" s="181"/>
      <c r="H3153" s="47">
        <v>0</v>
      </c>
    </row>
    <row r="3154" spans="1:8">
      <c r="A3154" s="44" t="s">
        <v>992</v>
      </c>
      <c r="B3154" s="44" t="s">
        <v>382</v>
      </c>
      <c r="C3154" s="45">
        <v>46145</v>
      </c>
      <c r="D3154" s="47">
        <v>0</v>
      </c>
      <c r="E3154" s="181"/>
      <c r="F3154" s="47">
        <v>0</v>
      </c>
      <c r="G3154" s="181"/>
      <c r="H3154" s="47">
        <v>0</v>
      </c>
    </row>
    <row r="3155" spans="1:8">
      <c r="A3155" s="44" t="s">
        <v>992</v>
      </c>
      <c r="B3155" s="44" t="s">
        <v>382</v>
      </c>
      <c r="C3155" s="45">
        <v>46152</v>
      </c>
      <c r="D3155" s="47">
        <v>0</v>
      </c>
      <c r="E3155" s="181"/>
      <c r="F3155" s="47">
        <v>0</v>
      </c>
      <c r="G3155" s="181"/>
      <c r="H3155" s="47">
        <v>0</v>
      </c>
    </row>
    <row r="3156" spans="1:8">
      <c r="A3156" s="44" t="s">
        <v>992</v>
      </c>
      <c r="B3156" s="44" t="s">
        <v>382</v>
      </c>
      <c r="C3156" s="45">
        <v>46159</v>
      </c>
      <c r="D3156" s="47">
        <v>0</v>
      </c>
      <c r="E3156" s="181"/>
      <c r="F3156" s="47">
        <v>0</v>
      </c>
      <c r="G3156" s="181"/>
      <c r="H3156" s="47">
        <v>0</v>
      </c>
    </row>
    <row r="3157" spans="1:8">
      <c r="A3157" s="44" t="s">
        <v>992</v>
      </c>
      <c r="B3157" s="44" t="s">
        <v>382</v>
      </c>
      <c r="C3157" s="45">
        <v>46166</v>
      </c>
      <c r="D3157" s="47">
        <v>0</v>
      </c>
      <c r="E3157" s="181"/>
      <c r="F3157" s="47">
        <v>0</v>
      </c>
      <c r="G3157" s="181"/>
      <c r="H3157" s="47">
        <v>0</v>
      </c>
    </row>
    <row r="3158" spans="1:8">
      <c r="A3158" s="44" t="s">
        <v>992</v>
      </c>
      <c r="B3158" s="44" t="s">
        <v>382</v>
      </c>
      <c r="C3158" s="45">
        <v>46173</v>
      </c>
      <c r="D3158" s="47">
        <v>0</v>
      </c>
      <c r="E3158" s="181"/>
      <c r="F3158" s="47">
        <v>0</v>
      </c>
      <c r="G3158" s="181"/>
      <c r="H3158" s="47">
        <v>0</v>
      </c>
    </row>
    <row r="3159" spans="1:8">
      <c r="A3159" s="44" t="s">
        <v>992</v>
      </c>
      <c r="B3159" s="44" t="s">
        <v>382</v>
      </c>
      <c r="C3159" s="45">
        <v>46180</v>
      </c>
      <c r="D3159" s="47">
        <v>0</v>
      </c>
      <c r="E3159" s="181"/>
      <c r="F3159" s="47">
        <v>0</v>
      </c>
      <c r="G3159" s="181"/>
      <c r="H3159" s="47">
        <v>0</v>
      </c>
    </row>
    <row r="3160" spans="1:8">
      <c r="A3160" s="44" t="s">
        <v>992</v>
      </c>
      <c r="B3160" s="44" t="s">
        <v>382</v>
      </c>
      <c r="C3160" s="45">
        <v>46187</v>
      </c>
      <c r="D3160" s="47">
        <v>0</v>
      </c>
      <c r="E3160" s="181"/>
      <c r="F3160" s="47">
        <v>0</v>
      </c>
      <c r="G3160" s="181"/>
      <c r="H3160" s="47">
        <v>0</v>
      </c>
    </row>
    <row r="3161" spans="1:8">
      <c r="A3161" s="44" t="s">
        <v>992</v>
      </c>
      <c r="B3161" s="44" t="s">
        <v>56</v>
      </c>
      <c r="C3161" s="45">
        <v>46103</v>
      </c>
      <c r="D3161" s="47">
        <v>2801</v>
      </c>
      <c r="E3161" s="181"/>
      <c r="F3161" s="47">
        <v>0</v>
      </c>
      <c r="G3161" s="181"/>
      <c r="H3161" s="47">
        <v>0</v>
      </c>
    </row>
    <row r="3162" spans="1:8">
      <c r="A3162" s="44" t="s">
        <v>992</v>
      </c>
      <c r="B3162" s="44" t="s">
        <v>56</v>
      </c>
      <c r="C3162" s="45">
        <v>46110</v>
      </c>
      <c r="D3162" s="47">
        <v>2914</v>
      </c>
      <c r="E3162" s="181"/>
      <c r="F3162" s="47">
        <v>0</v>
      </c>
      <c r="G3162" s="181"/>
      <c r="H3162" s="47">
        <v>0</v>
      </c>
    </row>
    <row r="3163" spans="1:8">
      <c r="A3163" s="44" t="s">
        <v>992</v>
      </c>
      <c r="B3163" s="44" t="s">
        <v>56</v>
      </c>
      <c r="C3163" s="45">
        <v>46117</v>
      </c>
      <c r="D3163" s="47">
        <v>2972</v>
      </c>
      <c r="E3163" s="181"/>
      <c r="F3163" s="47">
        <v>0</v>
      </c>
      <c r="G3163" s="181"/>
      <c r="H3163" s="47">
        <v>0</v>
      </c>
    </row>
    <row r="3164" spans="1:8">
      <c r="A3164" s="44" t="s">
        <v>992</v>
      </c>
      <c r="B3164" s="44" t="s">
        <v>56</v>
      </c>
      <c r="C3164" s="45">
        <v>46124</v>
      </c>
      <c r="D3164" s="47">
        <v>2979</v>
      </c>
      <c r="E3164" s="181"/>
      <c r="F3164" s="47">
        <v>0</v>
      </c>
      <c r="G3164" s="181"/>
      <c r="H3164" s="47">
        <v>0</v>
      </c>
    </row>
    <row r="3165" spans="1:8">
      <c r="A3165" s="44" t="s">
        <v>992</v>
      </c>
      <c r="B3165" s="44" t="s">
        <v>56</v>
      </c>
      <c r="C3165" s="45">
        <v>46131</v>
      </c>
      <c r="D3165" s="47">
        <v>2979</v>
      </c>
      <c r="E3165" s="181"/>
      <c r="F3165" s="47">
        <v>0</v>
      </c>
      <c r="G3165" s="181"/>
      <c r="H3165" s="47">
        <v>0</v>
      </c>
    </row>
    <row r="3166" spans="1:8">
      <c r="A3166" s="44" t="s">
        <v>992</v>
      </c>
      <c r="B3166" s="44" t="s">
        <v>56</v>
      </c>
      <c r="C3166" s="45">
        <v>46138</v>
      </c>
      <c r="D3166" s="47">
        <v>2979</v>
      </c>
      <c r="E3166" s="181"/>
      <c r="F3166" s="47">
        <v>0</v>
      </c>
      <c r="G3166" s="181"/>
      <c r="H3166" s="47">
        <v>0</v>
      </c>
    </row>
    <row r="3167" spans="1:8">
      <c r="A3167" s="44" t="s">
        <v>992</v>
      </c>
      <c r="B3167" s="44" t="s">
        <v>56</v>
      </c>
      <c r="C3167" s="45">
        <v>46145</v>
      </c>
      <c r="D3167" s="47">
        <v>2979</v>
      </c>
      <c r="E3167" s="181"/>
      <c r="F3167" s="47">
        <v>0</v>
      </c>
      <c r="G3167" s="181"/>
      <c r="H3167" s="47">
        <v>0</v>
      </c>
    </row>
    <row r="3168" spans="1:8">
      <c r="A3168" s="44" t="s">
        <v>992</v>
      </c>
      <c r="B3168" s="44" t="s">
        <v>56</v>
      </c>
      <c r="C3168" s="45">
        <v>46152</v>
      </c>
      <c r="D3168" s="47">
        <v>2979</v>
      </c>
      <c r="E3168" s="181"/>
      <c r="F3168" s="47">
        <v>0</v>
      </c>
      <c r="G3168" s="181"/>
      <c r="H3168" s="47">
        <v>0</v>
      </c>
    </row>
    <row r="3169" spans="1:8">
      <c r="A3169" s="44" t="s">
        <v>992</v>
      </c>
      <c r="B3169" s="44" t="s">
        <v>56</v>
      </c>
      <c r="C3169" s="45">
        <v>46159</v>
      </c>
      <c r="D3169" s="47">
        <v>2979</v>
      </c>
      <c r="E3169" s="181"/>
      <c r="F3169" s="47">
        <v>0</v>
      </c>
      <c r="G3169" s="181"/>
      <c r="H3169" s="47">
        <v>0</v>
      </c>
    </row>
    <row r="3170" spans="1:8">
      <c r="A3170" s="44" t="s">
        <v>992</v>
      </c>
      <c r="B3170" s="44" t="s">
        <v>56</v>
      </c>
      <c r="C3170" s="45">
        <v>46166</v>
      </c>
      <c r="D3170" s="47">
        <v>2979</v>
      </c>
      <c r="E3170" s="181"/>
      <c r="F3170" s="49">
        <v>0</v>
      </c>
      <c r="G3170" s="181"/>
      <c r="H3170" s="47">
        <v>0</v>
      </c>
    </row>
    <row r="3171" spans="1:8">
      <c r="A3171" s="44" t="s">
        <v>992</v>
      </c>
      <c r="B3171" s="44" t="s">
        <v>56</v>
      </c>
      <c r="C3171" s="45">
        <v>46173</v>
      </c>
      <c r="D3171" s="47">
        <v>2979</v>
      </c>
      <c r="E3171" s="181"/>
      <c r="F3171" s="49">
        <v>0</v>
      </c>
      <c r="G3171" s="181"/>
      <c r="H3171" s="47">
        <v>0</v>
      </c>
    </row>
    <row r="3172" spans="1:8">
      <c r="A3172" s="44" t="s">
        <v>992</v>
      </c>
      <c r="B3172" s="44" t="s">
        <v>56</v>
      </c>
      <c r="C3172" s="45">
        <v>46180</v>
      </c>
      <c r="D3172" s="47">
        <v>2979</v>
      </c>
      <c r="E3172" s="181"/>
      <c r="F3172" s="49">
        <v>0</v>
      </c>
      <c r="G3172" s="181"/>
      <c r="H3172" s="47">
        <v>0</v>
      </c>
    </row>
    <row r="3173" spans="1:8">
      <c r="A3173" s="44" t="s">
        <v>992</v>
      </c>
      <c r="B3173" s="44" t="s">
        <v>56</v>
      </c>
      <c r="C3173" s="45">
        <v>46187</v>
      </c>
      <c r="D3173" s="47">
        <v>2979</v>
      </c>
      <c r="E3173" s="181"/>
      <c r="F3173" s="49">
        <v>0</v>
      </c>
      <c r="G3173" s="181"/>
      <c r="H3173" s="47">
        <v>0</v>
      </c>
    </row>
    <row r="3174" spans="1:8">
      <c r="A3174" s="44" t="s">
        <v>992</v>
      </c>
      <c r="B3174" s="44" t="s">
        <v>520</v>
      </c>
      <c r="C3174" s="45">
        <v>46103</v>
      </c>
      <c r="D3174" s="47">
        <v>16748</v>
      </c>
      <c r="E3174" s="180">
        <v>0.42</v>
      </c>
      <c r="F3174" s="47">
        <v>0</v>
      </c>
      <c r="G3174" s="180">
        <v>-1</v>
      </c>
      <c r="H3174" s="47">
        <v>11791</v>
      </c>
    </row>
    <row r="3175" spans="1:8">
      <c r="A3175" s="44" t="s">
        <v>992</v>
      </c>
      <c r="B3175" s="44" t="s">
        <v>520</v>
      </c>
      <c r="C3175" s="45">
        <v>46110</v>
      </c>
      <c r="D3175" s="47">
        <v>14516</v>
      </c>
      <c r="E3175" s="180">
        <v>0.37</v>
      </c>
      <c r="F3175" s="47">
        <v>0</v>
      </c>
      <c r="G3175" s="180">
        <v>-1</v>
      </c>
      <c r="H3175" s="47">
        <v>10619</v>
      </c>
    </row>
    <row r="3176" spans="1:8">
      <c r="A3176" s="44" t="s">
        <v>992</v>
      </c>
      <c r="B3176" s="44" t="s">
        <v>520</v>
      </c>
      <c r="C3176" s="45">
        <v>46117</v>
      </c>
      <c r="D3176" s="47">
        <v>13999</v>
      </c>
      <c r="E3176" s="180">
        <v>0.57999999999999996</v>
      </c>
      <c r="F3176" s="47">
        <v>0</v>
      </c>
      <c r="G3176" s="180">
        <v>-1</v>
      </c>
      <c r="H3176" s="47">
        <v>8835</v>
      </c>
    </row>
    <row r="3177" spans="1:8">
      <c r="A3177" s="44" t="s">
        <v>992</v>
      </c>
      <c r="B3177" s="44" t="s">
        <v>520</v>
      </c>
      <c r="C3177" s="45">
        <v>46124</v>
      </c>
      <c r="D3177" s="47">
        <v>14007</v>
      </c>
      <c r="E3177" s="180">
        <v>0.47</v>
      </c>
      <c r="F3177" s="47">
        <v>0</v>
      </c>
      <c r="G3177" s="180">
        <v>-1</v>
      </c>
      <c r="H3177" s="47">
        <v>9541</v>
      </c>
    </row>
    <row r="3178" spans="1:8">
      <c r="A3178" s="44" t="s">
        <v>992</v>
      </c>
      <c r="B3178" s="44" t="s">
        <v>520</v>
      </c>
      <c r="C3178" s="45">
        <v>46131</v>
      </c>
      <c r="D3178" s="47">
        <v>14031</v>
      </c>
      <c r="E3178" s="180">
        <v>0.56000000000000005</v>
      </c>
      <c r="F3178" s="47">
        <v>0</v>
      </c>
      <c r="G3178" s="180">
        <v>-1</v>
      </c>
      <c r="H3178" s="47">
        <v>9012</v>
      </c>
    </row>
    <row r="3179" spans="1:8">
      <c r="A3179" s="44" t="s">
        <v>992</v>
      </c>
      <c r="B3179" s="44" t="s">
        <v>520</v>
      </c>
      <c r="C3179" s="45">
        <v>46138</v>
      </c>
      <c r="D3179" s="47">
        <v>13931</v>
      </c>
      <c r="E3179" s="180">
        <v>0.49</v>
      </c>
      <c r="F3179" s="47">
        <v>0</v>
      </c>
      <c r="G3179" s="180">
        <v>-1</v>
      </c>
      <c r="H3179" s="47">
        <v>9324</v>
      </c>
    </row>
    <row r="3180" spans="1:8">
      <c r="A3180" s="44" t="s">
        <v>992</v>
      </c>
      <c r="B3180" s="44" t="s">
        <v>520</v>
      </c>
      <c r="C3180" s="45">
        <v>46145</v>
      </c>
      <c r="D3180" s="47">
        <v>14007</v>
      </c>
      <c r="E3180" s="180">
        <v>0.22</v>
      </c>
      <c r="F3180" s="47">
        <v>0</v>
      </c>
      <c r="G3180" s="180">
        <v>-1</v>
      </c>
      <c r="H3180" s="47">
        <v>11456</v>
      </c>
    </row>
    <row r="3181" spans="1:8">
      <c r="A3181" s="44" t="s">
        <v>992</v>
      </c>
      <c r="B3181" s="44" t="s">
        <v>520</v>
      </c>
      <c r="C3181" s="45">
        <v>46152</v>
      </c>
      <c r="D3181" s="47">
        <v>14041</v>
      </c>
      <c r="E3181" s="180">
        <v>0.13</v>
      </c>
      <c r="F3181" s="47">
        <v>0</v>
      </c>
      <c r="G3181" s="180">
        <v>-1</v>
      </c>
      <c r="H3181" s="47">
        <v>12464</v>
      </c>
    </row>
    <row r="3182" spans="1:8">
      <c r="A3182" s="44" t="s">
        <v>992</v>
      </c>
      <c r="B3182" s="44" t="s">
        <v>520</v>
      </c>
      <c r="C3182" s="45">
        <v>46159</v>
      </c>
      <c r="D3182" s="47">
        <v>14218</v>
      </c>
      <c r="E3182" s="180">
        <v>0.16</v>
      </c>
      <c r="F3182" s="47">
        <v>0</v>
      </c>
      <c r="G3182" s="180">
        <v>-1</v>
      </c>
      <c r="H3182" s="47">
        <v>12289</v>
      </c>
    </row>
    <row r="3183" spans="1:8">
      <c r="A3183" s="44" t="s">
        <v>992</v>
      </c>
      <c r="B3183" s="44" t="s">
        <v>520</v>
      </c>
      <c r="C3183" s="45">
        <v>46166</v>
      </c>
      <c r="D3183" s="47">
        <v>14361</v>
      </c>
      <c r="E3183" s="180">
        <v>0.18</v>
      </c>
      <c r="F3183" s="47">
        <v>0</v>
      </c>
      <c r="G3183" s="180">
        <v>-1</v>
      </c>
      <c r="H3183" s="47">
        <v>12200</v>
      </c>
    </row>
    <row r="3184" spans="1:8">
      <c r="A3184" s="44" t="s">
        <v>992</v>
      </c>
      <c r="B3184" s="44" t="s">
        <v>520</v>
      </c>
      <c r="C3184" s="45">
        <v>46173</v>
      </c>
      <c r="D3184" s="47">
        <v>14155</v>
      </c>
      <c r="E3184" s="180">
        <v>0.17</v>
      </c>
      <c r="F3184" s="47">
        <v>0</v>
      </c>
      <c r="G3184" s="180">
        <v>-1</v>
      </c>
      <c r="H3184" s="47">
        <v>12048</v>
      </c>
    </row>
    <row r="3185" spans="1:8">
      <c r="A3185" s="44" t="s">
        <v>992</v>
      </c>
      <c r="B3185" s="44" t="s">
        <v>520</v>
      </c>
      <c r="C3185" s="45">
        <v>46180</v>
      </c>
      <c r="D3185" s="47">
        <v>14232</v>
      </c>
      <c r="E3185" s="180">
        <v>0.34</v>
      </c>
      <c r="F3185" s="47">
        <v>0</v>
      </c>
      <c r="G3185" s="180">
        <v>-1</v>
      </c>
      <c r="H3185" s="47">
        <v>10597</v>
      </c>
    </row>
    <row r="3186" spans="1:8">
      <c r="A3186" s="44" t="s">
        <v>992</v>
      </c>
      <c r="B3186" s="44" t="s">
        <v>520</v>
      </c>
      <c r="C3186" s="45">
        <v>46187</v>
      </c>
      <c r="D3186" s="47">
        <v>14307</v>
      </c>
      <c r="E3186" s="180">
        <v>0.19</v>
      </c>
      <c r="F3186" s="47">
        <v>0</v>
      </c>
      <c r="G3186" s="180">
        <v>-1</v>
      </c>
      <c r="H3186" s="47">
        <v>12033</v>
      </c>
    </row>
    <row r="3187" spans="1:8">
      <c r="A3187" s="44" t="s">
        <v>992</v>
      </c>
      <c r="B3187" s="44" t="s">
        <v>461</v>
      </c>
      <c r="C3187" s="45">
        <v>46103</v>
      </c>
      <c r="D3187" s="47">
        <v>0</v>
      </c>
      <c r="E3187" s="181"/>
      <c r="F3187" s="47">
        <v>0</v>
      </c>
      <c r="G3187" s="181"/>
      <c r="H3187" s="47">
        <v>0</v>
      </c>
    </row>
    <row r="3188" spans="1:8">
      <c r="A3188" s="44" t="s">
        <v>992</v>
      </c>
      <c r="B3188" s="44" t="s">
        <v>461</v>
      </c>
      <c r="C3188" s="45">
        <v>46110</v>
      </c>
      <c r="D3188" s="47">
        <v>0</v>
      </c>
      <c r="E3188" s="181"/>
      <c r="F3188" s="47">
        <v>0</v>
      </c>
      <c r="G3188" s="181"/>
      <c r="H3188" s="47">
        <v>0</v>
      </c>
    </row>
    <row r="3189" spans="1:8">
      <c r="A3189" s="44" t="s">
        <v>992</v>
      </c>
      <c r="B3189" s="44" t="s">
        <v>461</v>
      </c>
      <c r="C3189" s="45">
        <v>46117</v>
      </c>
      <c r="D3189" s="47">
        <v>0</v>
      </c>
      <c r="E3189" s="181"/>
      <c r="F3189" s="47">
        <v>0</v>
      </c>
      <c r="G3189" s="181"/>
      <c r="H3189" s="47">
        <v>0</v>
      </c>
    </row>
    <row r="3190" spans="1:8">
      <c r="A3190" s="44" t="s">
        <v>992</v>
      </c>
      <c r="B3190" s="44" t="s">
        <v>461</v>
      </c>
      <c r="C3190" s="45">
        <v>46124</v>
      </c>
      <c r="D3190" s="47">
        <v>0</v>
      </c>
      <c r="E3190" s="181"/>
      <c r="F3190" s="47">
        <v>0</v>
      </c>
      <c r="G3190" s="181"/>
      <c r="H3190" s="47">
        <v>0</v>
      </c>
    </row>
    <row r="3191" spans="1:8">
      <c r="A3191" s="44" t="s">
        <v>992</v>
      </c>
      <c r="B3191" s="44" t="s">
        <v>461</v>
      </c>
      <c r="C3191" s="45">
        <v>46131</v>
      </c>
      <c r="D3191" s="47">
        <v>0</v>
      </c>
      <c r="E3191" s="181"/>
      <c r="F3191" s="47">
        <v>0</v>
      </c>
      <c r="G3191" s="181"/>
      <c r="H3191" s="47">
        <v>0</v>
      </c>
    </row>
    <row r="3192" spans="1:8">
      <c r="A3192" s="44" t="s">
        <v>992</v>
      </c>
      <c r="B3192" s="44" t="s">
        <v>461</v>
      </c>
      <c r="C3192" s="45">
        <v>46138</v>
      </c>
      <c r="D3192" s="47">
        <v>0</v>
      </c>
      <c r="E3192" s="181"/>
      <c r="F3192" s="47">
        <v>0</v>
      </c>
      <c r="G3192" s="181"/>
      <c r="H3192" s="47">
        <v>0</v>
      </c>
    </row>
    <row r="3193" spans="1:8">
      <c r="A3193" s="44" t="s">
        <v>992</v>
      </c>
      <c r="B3193" s="44" t="s">
        <v>461</v>
      </c>
      <c r="C3193" s="45">
        <v>46145</v>
      </c>
      <c r="D3193" s="47">
        <v>0</v>
      </c>
      <c r="E3193" s="181"/>
      <c r="F3193" s="47">
        <v>0</v>
      </c>
      <c r="G3193" s="181"/>
      <c r="H3193" s="47">
        <v>0</v>
      </c>
    </row>
    <row r="3194" spans="1:8">
      <c r="A3194" s="44" t="s">
        <v>992</v>
      </c>
      <c r="B3194" s="44" t="s">
        <v>461</v>
      </c>
      <c r="C3194" s="45">
        <v>46152</v>
      </c>
      <c r="D3194" s="47">
        <v>0</v>
      </c>
      <c r="E3194" s="181"/>
      <c r="F3194" s="47">
        <v>0</v>
      </c>
      <c r="G3194" s="181"/>
      <c r="H3194" s="47">
        <v>0</v>
      </c>
    </row>
    <row r="3195" spans="1:8">
      <c r="A3195" s="44" t="s">
        <v>992</v>
      </c>
      <c r="B3195" s="44" t="s">
        <v>461</v>
      </c>
      <c r="C3195" s="45">
        <v>46159</v>
      </c>
      <c r="D3195" s="47">
        <v>0</v>
      </c>
      <c r="E3195" s="181"/>
      <c r="F3195" s="47">
        <v>0</v>
      </c>
      <c r="G3195" s="181"/>
      <c r="H3195" s="47">
        <v>0</v>
      </c>
    </row>
    <row r="3196" spans="1:8">
      <c r="A3196" s="44" t="s">
        <v>992</v>
      </c>
      <c r="B3196" s="44" t="s">
        <v>461</v>
      </c>
      <c r="C3196" s="45">
        <v>46166</v>
      </c>
      <c r="D3196" s="47">
        <v>0</v>
      </c>
      <c r="E3196" s="181"/>
      <c r="F3196" s="47">
        <v>0</v>
      </c>
      <c r="G3196" s="181"/>
      <c r="H3196" s="47">
        <v>0</v>
      </c>
    </row>
    <row r="3197" spans="1:8">
      <c r="A3197" s="44" t="s">
        <v>992</v>
      </c>
      <c r="B3197" s="44" t="s">
        <v>461</v>
      </c>
      <c r="C3197" s="45">
        <v>46173</v>
      </c>
      <c r="D3197" s="47">
        <v>0</v>
      </c>
      <c r="E3197" s="181"/>
      <c r="F3197" s="47">
        <v>0</v>
      </c>
      <c r="G3197" s="181"/>
      <c r="H3197" s="47">
        <v>0</v>
      </c>
    </row>
    <row r="3198" spans="1:8">
      <c r="A3198" s="44" t="s">
        <v>992</v>
      </c>
      <c r="B3198" s="44" t="s">
        <v>461</v>
      </c>
      <c r="C3198" s="45">
        <v>46180</v>
      </c>
      <c r="D3198" s="47">
        <v>0</v>
      </c>
      <c r="E3198" s="181"/>
      <c r="F3198" s="47">
        <v>0</v>
      </c>
      <c r="G3198" s="181"/>
      <c r="H3198" s="47">
        <v>0</v>
      </c>
    </row>
    <row r="3199" spans="1:8">
      <c r="A3199" s="44" t="s">
        <v>992</v>
      </c>
      <c r="B3199" s="44" t="s">
        <v>461</v>
      </c>
      <c r="C3199" s="45">
        <v>46187</v>
      </c>
      <c r="D3199" s="47">
        <v>0</v>
      </c>
      <c r="E3199" s="181"/>
      <c r="F3199" s="47">
        <v>0</v>
      </c>
      <c r="G3199" s="181"/>
      <c r="H3199" s="47">
        <v>0</v>
      </c>
    </row>
    <row r="3200" spans="1:8">
      <c r="A3200" s="44" t="s">
        <v>992</v>
      </c>
      <c r="B3200" s="44" t="s">
        <v>117</v>
      </c>
      <c r="C3200" s="45">
        <v>46103</v>
      </c>
      <c r="D3200" s="47">
        <v>2655</v>
      </c>
      <c r="E3200" s="180">
        <v>-0.21</v>
      </c>
      <c r="F3200" s="47">
        <v>0</v>
      </c>
      <c r="G3200" s="180">
        <v>-1</v>
      </c>
      <c r="H3200" s="47">
        <v>3360</v>
      </c>
    </row>
    <row r="3201" spans="1:8">
      <c r="A3201" s="44" t="s">
        <v>992</v>
      </c>
      <c r="B3201" s="44" t="s">
        <v>117</v>
      </c>
      <c r="C3201" s="45">
        <v>46110</v>
      </c>
      <c r="D3201" s="47">
        <v>2726</v>
      </c>
      <c r="E3201" s="180">
        <v>0.34</v>
      </c>
      <c r="F3201" s="47">
        <v>0</v>
      </c>
      <c r="G3201" s="180">
        <v>-1</v>
      </c>
      <c r="H3201" s="47">
        <v>2037</v>
      </c>
    </row>
    <row r="3202" spans="1:8">
      <c r="A3202" s="44" t="s">
        <v>992</v>
      </c>
      <c r="B3202" s="44" t="s">
        <v>117</v>
      </c>
      <c r="C3202" s="45">
        <v>46117</v>
      </c>
      <c r="D3202" s="47">
        <v>2334</v>
      </c>
      <c r="E3202" s="180">
        <v>0.3</v>
      </c>
      <c r="F3202" s="47">
        <v>0</v>
      </c>
      <c r="G3202" s="180">
        <v>-1</v>
      </c>
      <c r="H3202" s="47">
        <v>1793</v>
      </c>
    </row>
    <row r="3203" spans="1:8">
      <c r="A3203" s="44" t="s">
        <v>992</v>
      </c>
      <c r="B3203" s="44" t="s">
        <v>117</v>
      </c>
      <c r="C3203" s="45">
        <v>46124</v>
      </c>
      <c r="D3203" s="47">
        <v>2288</v>
      </c>
      <c r="E3203" s="180">
        <v>0.26</v>
      </c>
      <c r="F3203" s="47">
        <v>0</v>
      </c>
      <c r="G3203" s="180">
        <v>-1</v>
      </c>
      <c r="H3203" s="47">
        <v>1822</v>
      </c>
    </row>
    <row r="3204" spans="1:8">
      <c r="A3204" s="44" t="s">
        <v>992</v>
      </c>
      <c r="B3204" s="44" t="s">
        <v>117</v>
      </c>
      <c r="C3204" s="45">
        <v>46131</v>
      </c>
      <c r="D3204" s="47">
        <v>2273</v>
      </c>
      <c r="E3204" s="180">
        <v>0.17</v>
      </c>
      <c r="F3204" s="47">
        <v>0</v>
      </c>
      <c r="G3204" s="180">
        <v>-1</v>
      </c>
      <c r="H3204" s="47">
        <v>1940</v>
      </c>
    </row>
    <row r="3205" spans="1:8">
      <c r="A3205" s="44" t="s">
        <v>992</v>
      </c>
      <c r="B3205" s="44" t="s">
        <v>117</v>
      </c>
      <c r="C3205" s="45">
        <v>46138</v>
      </c>
      <c r="D3205" s="47">
        <v>2286</v>
      </c>
      <c r="E3205" s="180">
        <v>0.18</v>
      </c>
      <c r="F3205" s="47">
        <v>0</v>
      </c>
      <c r="G3205" s="180">
        <v>-1</v>
      </c>
      <c r="H3205" s="47">
        <v>1931</v>
      </c>
    </row>
    <row r="3206" spans="1:8">
      <c r="A3206" s="44" t="s">
        <v>992</v>
      </c>
      <c r="B3206" s="44" t="s">
        <v>117</v>
      </c>
      <c r="C3206" s="45">
        <v>46145</v>
      </c>
      <c r="D3206" s="47">
        <v>1412</v>
      </c>
      <c r="E3206" s="180">
        <v>-0.28000000000000003</v>
      </c>
      <c r="F3206" s="47">
        <v>0</v>
      </c>
      <c r="G3206" s="180">
        <v>-1</v>
      </c>
      <c r="H3206" s="47">
        <v>1960</v>
      </c>
    </row>
    <row r="3207" spans="1:8">
      <c r="A3207" s="44" t="s">
        <v>992</v>
      </c>
      <c r="B3207" s="44" t="s">
        <v>117</v>
      </c>
      <c r="C3207" s="45">
        <v>46152</v>
      </c>
      <c r="D3207" s="47">
        <v>1251</v>
      </c>
      <c r="E3207" s="180">
        <v>-0.39</v>
      </c>
      <c r="F3207" s="47">
        <v>0</v>
      </c>
      <c r="G3207" s="180">
        <v>-1</v>
      </c>
      <c r="H3207" s="47">
        <v>2062</v>
      </c>
    </row>
    <row r="3208" spans="1:8">
      <c r="A3208" s="44" t="s">
        <v>992</v>
      </c>
      <c r="B3208" s="44" t="s">
        <v>117</v>
      </c>
      <c r="C3208" s="45">
        <v>46159</v>
      </c>
      <c r="D3208" s="47">
        <v>1243</v>
      </c>
      <c r="E3208" s="180">
        <v>-0.39</v>
      </c>
      <c r="F3208" s="47">
        <v>0</v>
      </c>
      <c r="G3208" s="180">
        <v>-1</v>
      </c>
      <c r="H3208" s="47">
        <v>2045</v>
      </c>
    </row>
    <row r="3209" spans="1:8">
      <c r="A3209" s="44" t="s">
        <v>992</v>
      </c>
      <c r="B3209" s="44" t="s">
        <v>117</v>
      </c>
      <c r="C3209" s="45">
        <v>46166</v>
      </c>
      <c r="D3209" s="47">
        <v>1247</v>
      </c>
      <c r="E3209" s="180">
        <v>-0.36</v>
      </c>
      <c r="F3209" s="47">
        <v>0</v>
      </c>
      <c r="G3209" s="180">
        <v>-1</v>
      </c>
      <c r="H3209" s="47">
        <v>1949</v>
      </c>
    </row>
    <row r="3210" spans="1:8">
      <c r="A3210" s="44" t="s">
        <v>992</v>
      </c>
      <c r="B3210" s="44" t="s">
        <v>117</v>
      </c>
      <c r="C3210" s="45">
        <v>46173</v>
      </c>
      <c r="D3210" s="47">
        <v>1247</v>
      </c>
      <c r="E3210" s="180">
        <v>-0.38</v>
      </c>
      <c r="F3210" s="47">
        <v>0</v>
      </c>
      <c r="G3210" s="180">
        <v>-1</v>
      </c>
      <c r="H3210" s="47">
        <v>2020</v>
      </c>
    </row>
    <row r="3211" spans="1:8">
      <c r="A3211" s="44" t="s">
        <v>992</v>
      </c>
      <c r="B3211" s="44" t="s">
        <v>117</v>
      </c>
      <c r="C3211" s="45">
        <v>46180</v>
      </c>
      <c r="D3211" s="47">
        <v>1268</v>
      </c>
      <c r="E3211" s="180">
        <v>-0.37</v>
      </c>
      <c r="F3211" s="47">
        <v>0</v>
      </c>
      <c r="G3211" s="180">
        <v>-1</v>
      </c>
      <c r="H3211" s="47">
        <v>2026</v>
      </c>
    </row>
    <row r="3212" spans="1:8">
      <c r="A3212" s="44" t="s">
        <v>992</v>
      </c>
      <c r="B3212" s="44" t="s">
        <v>117</v>
      </c>
      <c r="C3212" s="45">
        <v>46187</v>
      </c>
      <c r="D3212" s="47">
        <v>1259</v>
      </c>
      <c r="E3212" s="180">
        <v>-0.34</v>
      </c>
      <c r="F3212" s="47">
        <v>0</v>
      </c>
      <c r="G3212" s="180">
        <v>-1</v>
      </c>
      <c r="H3212" s="47">
        <v>1910</v>
      </c>
    </row>
    <row r="3213" spans="1:8">
      <c r="A3213" s="44" t="s">
        <v>992</v>
      </c>
      <c r="B3213" s="44" t="s">
        <v>160</v>
      </c>
      <c r="C3213" s="45">
        <v>46103</v>
      </c>
      <c r="D3213" s="47">
        <v>136</v>
      </c>
      <c r="E3213" s="180">
        <v>1.83</v>
      </c>
      <c r="F3213" s="47">
        <v>0</v>
      </c>
      <c r="G3213" s="180">
        <v>-1</v>
      </c>
      <c r="H3213" s="47">
        <v>48</v>
      </c>
    </row>
    <row r="3214" spans="1:8">
      <c r="A3214" s="44" t="s">
        <v>992</v>
      </c>
      <c r="B3214" s="44" t="s">
        <v>160</v>
      </c>
      <c r="C3214" s="45">
        <v>46110</v>
      </c>
      <c r="D3214" s="47">
        <v>136</v>
      </c>
      <c r="E3214" s="180">
        <v>3.25</v>
      </c>
      <c r="F3214" s="47">
        <v>0</v>
      </c>
      <c r="G3214" s="180">
        <v>-1</v>
      </c>
      <c r="H3214" s="47">
        <v>32</v>
      </c>
    </row>
    <row r="3215" spans="1:8">
      <c r="A3215" s="44" t="s">
        <v>992</v>
      </c>
      <c r="B3215" s="44" t="s">
        <v>160</v>
      </c>
      <c r="C3215" s="45">
        <v>46117</v>
      </c>
      <c r="D3215" s="47">
        <v>136</v>
      </c>
      <c r="E3215" s="180">
        <v>4.2300000000000004</v>
      </c>
      <c r="F3215" s="47">
        <v>0</v>
      </c>
      <c r="G3215" s="180">
        <v>-1</v>
      </c>
      <c r="H3215" s="47">
        <v>26</v>
      </c>
    </row>
    <row r="3216" spans="1:8">
      <c r="A3216" s="44" t="s">
        <v>992</v>
      </c>
      <c r="B3216" s="44" t="s">
        <v>160</v>
      </c>
      <c r="C3216" s="45">
        <v>46124</v>
      </c>
      <c r="D3216" s="47">
        <v>136</v>
      </c>
      <c r="E3216" s="180">
        <v>44.33</v>
      </c>
      <c r="F3216" s="47">
        <v>0</v>
      </c>
      <c r="G3216" s="180">
        <v>-1</v>
      </c>
      <c r="H3216" s="47">
        <v>3</v>
      </c>
    </row>
    <row r="3217" spans="1:8">
      <c r="A3217" s="44" t="s">
        <v>992</v>
      </c>
      <c r="B3217" s="44" t="s">
        <v>160</v>
      </c>
      <c r="C3217" s="45">
        <v>46131</v>
      </c>
      <c r="D3217" s="47">
        <v>136</v>
      </c>
      <c r="E3217" s="180">
        <v>12.6</v>
      </c>
      <c r="F3217" s="47">
        <v>0</v>
      </c>
      <c r="G3217" s="180">
        <v>-1</v>
      </c>
      <c r="H3217" s="47">
        <v>10</v>
      </c>
    </row>
    <row r="3218" spans="1:8">
      <c r="A3218" s="44" t="s">
        <v>992</v>
      </c>
      <c r="B3218" s="44" t="s">
        <v>160</v>
      </c>
      <c r="C3218" s="45">
        <v>46138</v>
      </c>
      <c r="D3218" s="47">
        <v>136</v>
      </c>
      <c r="E3218" s="180">
        <v>10.33</v>
      </c>
      <c r="F3218" s="47">
        <v>0</v>
      </c>
      <c r="G3218" s="180">
        <v>-1</v>
      </c>
      <c r="H3218" s="47">
        <v>12</v>
      </c>
    </row>
    <row r="3219" spans="1:8">
      <c r="A3219" s="44" t="s">
        <v>992</v>
      </c>
      <c r="B3219" s="44" t="s">
        <v>160</v>
      </c>
      <c r="C3219" s="45">
        <v>46145</v>
      </c>
      <c r="D3219" s="47">
        <v>136</v>
      </c>
      <c r="E3219" s="180">
        <v>5.8</v>
      </c>
      <c r="F3219" s="47">
        <v>0</v>
      </c>
      <c r="G3219" s="180">
        <v>-1</v>
      </c>
      <c r="H3219" s="47">
        <v>20</v>
      </c>
    </row>
    <row r="3220" spans="1:8">
      <c r="A3220" s="44" t="s">
        <v>992</v>
      </c>
      <c r="B3220" s="44" t="s">
        <v>160</v>
      </c>
      <c r="C3220" s="45">
        <v>46152</v>
      </c>
      <c r="D3220" s="47">
        <v>136</v>
      </c>
      <c r="E3220" s="180">
        <v>12.6</v>
      </c>
      <c r="F3220" s="47">
        <v>0</v>
      </c>
      <c r="G3220" s="180">
        <v>-1</v>
      </c>
      <c r="H3220" s="47">
        <v>10</v>
      </c>
    </row>
    <row r="3221" spans="1:8">
      <c r="A3221" s="44" t="s">
        <v>992</v>
      </c>
      <c r="B3221" s="44" t="s">
        <v>160</v>
      </c>
      <c r="C3221" s="45">
        <v>46159</v>
      </c>
      <c r="D3221" s="47">
        <v>136</v>
      </c>
      <c r="E3221" s="180">
        <v>7.5</v>
      </c>
      <c r="F3221" s="47">
        <v>0</v>
      </c>
      <c r="G3221" s="180">
        <v>-1</v>
      </c>
      <c r="H3221" s="47">
        <v>16</v>
      </c>
    </row>
    <row r="3222" spans="1:8">
      <c r="A3222" s="44" t="s">
        <v>992</v>
      </c>
      <c r="B3222" s="44" t="s">
        <v>160</v>
      </c>
      <c r="C3222" s="45">
        <v>46166</v>
      </c>
      <c r="D3222" s="47">
        <v>136</v>
      </c>
      <c r="E3222" s="180">
        <v>8.07</v>
      </c>
      <c r="F3222" s="47">
        <v>0</v>
      </c>
      <c r="G3222" s="180">
        <v>-1</v>
      </c>
      <c r="H3222" s="47">
        <v>15</v>
      </c>
    </row>
    <row r="3223" spans="1:8">
      <c r="A3223" s="44" t="s">
        <v>992</v>
      </c>
      <c r="B3223" s="44" t="s">
        <v>160</v>
      </c>
      <c r="C3223" s="45">
        <v>46173</v>
      </c>
      <c r="D3223" s="47">
        <v>136</v>
      </c>
      <c r="E3223" s="180">
        <v>12.6</v>
      </c>
      <c r="F3223" s="47">
        <v>0</v>
      </c>
      <c r="G3223" s="180">
        <v>-1</v>
      </c>
      <c r="H3223" s="47">
        <v>10</v>
      </c>
    </row>
    <row r="3224" spans="1:8">
      <c r="A3224" s="44" t="s">
        <v>992</v>
      </c>
      <c r="B3224" s="44" t="s">
        <v>160</v>
      </c>
      <c r="C3224" s="45">
        <v>46180</v>
      </c>
      <c r="D3224" s="47">
        <v>136</v>
      </c>
      <c r="E3224" s="180">
        <v>21.67</v>
      </c>
      <c r="F3224" s="47">
        <v>0</v>
      </c>
      <c r="G3224" s="180">
        <v>-1</v>
      </c>
      <c r="H3224" s="47">
        <v>6</v>
      </c>
    </row>
    <row r="3225" spans="1:8">
      <c r="A3225" s="44" t="s">
        <v>992</v>
      </c>
      <c r="B3225" s="44" t="s">
        <v>160</v>
      </c>
      <c r="C3225" s="45">
        <v>46187</v>
      </c>
      <c r="D3225" s="47">
        <v>136</v>
      </c>
      <c r="E3225" s="180">
        <v>67</v>
      </c>
      <c r="F3225" s="47">
        <v>0</v>
      </c>
      <c r="G3225" s="180">
        <v>-1</v>
      </c>
      <c r="H3225" s="47">
        <v>2</v>
      </c>
    </row>
    <row r="3226" spans="1:8">
      <c r="A3226" s="44" t="s">
        <v>992</v>
      </c>
      <c r="B3226" s="44" t="s">
        <v>87</v>
      </c>
      <c r="C3226" s="45">
        <v>46103</v>
      </c>
      <c r="D3226" s="47">
        <v>3</v>
      </c>
      <c r="E3226" s="180">
        <v>-1</v>
      </c>
      <c r="F3226" s="47">
        <v>0</v>
      </c>
      <c r="G3226" s="180">
        <v>-1</v>
      </c>
      <c r="H3226" s="47">
        <v>1603</v>
      </c>
    </row>
    <row r="3227" spans="1:8">
      <c r="A3227" s="44" t="s">
        <v>992</v>
      </c>
      <c r="B3227" s="44" t="s">
        <v>87</v>
      </c>
      <c r="C3227" s="45">
        <v>46110</v>
      </c>
      <c r="D3227" s="47">
        <v>3</v>
      </c>
      <c r="E3227" s="180">
        <v>-1</v>
      </c>
      <c r="F3227" s="47">
        <v>0</v>
      </c>
      <c r="G3227" s="180">
        <v>-1</v>
      </c>
      <c r="H3227" s="47">
        <v>1491</v>
      </c>
    </row>
    <row r="3228" spans="1:8">
      <c r="A3228" s="44" t="s">
        <v>992</v>
      </c>
      <c r="B3228" s="44" t="s">
        <v>87</v>
      </c>
      <c r="C3228" s="45">
        <v>46117</v>
      </c>
      <c r="D3228" s="47">
        <v>3</v>
      </c>
      <c r="E3228" s="180">
        <v>-1</v>
      </c>
      <c r="F3228" s="47">
        <v>0</v>
      </c>
      <c r="G3228" s="180">
        <v>-1</v>
      </c>
      <c r="H3228" s="47">
        <v>1484</v>
      </c>
    </row>
    <row r="3229" spans="1:8">
      <c r="A3229" s="44" t="s">
        <v>992</v>
      </c>
      <c r="B3229" s="44" t="s">
        <v>87</v>
      </c>
      <c r="C3229" s="45">
        <v>46124</v>
      </c>
      <c r="D3229" s="47">
        <v>3</v>
      </c>
      <c r="E3229" s="180">
        <v>-1</v>
      </c>
      <c r="F3229" s="47">
        <v>0</v>
      </c>
      <c r="G3229" s="180">
        <v>-1</v>
      </c>
      <c r="H3229" s="47">
        <v>871</v>
      </c>
    </row>
    <row r="3230" spans="1:8">
      <c r="A3230" s="44" t="s">
        <v>992</v>
      </c>
      <c r="B3230" s="44" t="s">
        <v>87</v>
      </c>
      <c r="C3230" s="45">
        <v>46131</v>
      </c>
      <c r="D3230" s="47">
        <v>3</v>
      </c>
      <c r="E3230" s="180">
        <v>-0.99</v>
      </c>
      <c r="F3230" s="47">
        <v>0</v>
      </c>
      <c r="G3230" s="180">
        <v>-1</v>
      </c>
      <c r="H3230" s="47">
        <v>549</v>
      </c>
    </row>
    <row r="3231" spans="1:8">
      <c r="A3231" s="44" t="s">
        <v>992</v>
      </c>
      <c r="B3231" s="44" t="s">
        <v>87</v>
      </c>
      <c r="C3231" s="45">
        <v>46138</v>
      </c>
      <c r="D3231" s="47">
        <v>3</v>
      </c>
      <c r="E3231" s="180">
        <v>-0.99</v>
      </c>
      <c r="F3231" s="47">
        <v>0</v>
      </c>
      <c r="G3231" s="180">
        <v>-1</v>
      </c>
      <c r="H3231" s="47">
        <v>489</v>
      </c>
    </row>
    <row r="3232" spans="1:8">
      <c r="A3232" s="44" t="s">
        <v>992</v>
      </c>
      <c r="B3232" s="44" t="s">
        <v>87</v>
      </c>
      <c r="C3232" s="45">
        <v>46145</v>
      </c>
      <c r="D3232" s="47">
        <v>3</v>
      </c>
      <c r="E3232" s="180">
        <v>-0.99</v>
      </c>
      <c r="F3232" s="47">
        <v>0</v>
      </c>
      <c r="G3232" s="180">
        <v>-1</v>
      </c>
      <c r="H3232" s="47">
        <v>468</v>
      </c>
    </row>
    <row r="3233" spans="1:8">
      <c r="A3233" s="44" t="s">
        <v>992</v>
      </c>
      <c r="B3233" s="44" t="s">
        <v>87</v>
      </c>
      <c r="C3233" s="45">
        <v>46152</v>
      </c>
      <c r="D3233" s="47">
        <v>3</v>
      </c>
      <c r="E3233" s="180">
        <v>-0.98</v>
      </c>
      <c r="F3233" s="49">
        <v>0</v>
      </c>
      <c r="G3233" s="180">
        <v>-1</v>
      </c>
      <c r="H3233" s="47">
        <v>152</v>
      </c>
    </row>
    <row r="3234" spans="1:8">
      <c r="A3234" s="44" t="s">
        <v>992</v>
      </c>
      <c r="B3234" s="44" t="s">
        <v>87</v>
      </c>
      <c r="C3234" s="45">
        <v>46159</v>
      </c>
      <c r="D3234" s="47">
        <v>3</v>
      </c>
      <c r="E3234" s="180">
        <v>-0.97</v>
      </c>
      <c r="F3234" s="49">
        <v>0</v>
      </c>
      <c r="G3234" s="180">
        <v>-1</v>
      </c>
      <c r="H3234" s="47">
        <v>94</v>
      </c>
    </row>
    <row r="3235" spans="1:8">
      <c r="A3235" s="44" t="s">
        <v>992</v>
      </c>
      <c r="B3235" s="44" t="s">
        <v>87</v>
      </c>
      <c r="C3235" s="45">
        <v>46166</v>
      </c>
      <c r="D3235" s="47">
        <v>3</v>
      </c>
      <c r="E3235" s="180">
        <v>-0.97</v>
      </c>
      <c r="F3235" s="49">
        <v>0</v>
      </c>
      <c r="G3235" s="180">
        <v>-1</v>
      </c>
      <c r="H3235" s="47">
        <v>97</v>
      </c>
    </row>
    <row r="3236" spans="1:8">
      <c r="A3236" s="44" t="s">
        <v>992</v>
      </c>
      <c r="B3236" s="44" t="s">
        <v>87</v>
      </c>
      <c r="C3236" s="45">
        <v>46173</v>
      </c>
      <c r="D3236" s="47">
        <v>3</v>
      </c>
      <c r="E3236" s="180">
        <v>-0.95</v>
      </c>
      <c r="F3236" s="49">
        <v>0</v>
      </c>
      <c r="G3236" s="180">
        <v>-1</v>
      </c>
      <c r="H3236" s="47">
        <v>57</v>
      </c>
    </row>
    <row r="3237" spans="1:8">
      <c r="A3237" s="44" t="s">
        <v>992</v>
      </c>
      <c r="B3237" s="44" t="s">
        <v>87</v>
      </c>
      <c r="C3237" s="45">
        <v>46180</v>
      </c>
      <c r="D3237" s="47">
        <v>3</v>
      </c>
      <c r="E3237" s="180">
        <v>-0.93</v>
      </c>
      <c r="F3237" s="49">
        <v>0</v>
      </c>
      <c r="G3237" s="180">
        <v>-1</v>
      </c>
      <c r="H3237" s="47">
        <v>44</v>
      </c>
    </row>
    <row r="3238" spans="1:8">
      <c r="A3238" s="44" t="s">
        <v>992</v>
      </c>
      <c r="B3238" s="44" t="s">
        <v>87</v>
      </c>
      <c r="C3238" s="45">
        <v>46187</v>
      </c>
      <c r="D3238" s="47">
        <v>3</v>
      </c>
      <c r="E3238" s="180">
        <v>-0.91</v>
      </c>
      <c r="F3238" s="49">
        <v>0</v>
      </c>
      <c r="G3238" s="180">
        <v>-1</v>
      </c>
      <c r="H3238" s="47">
        <v>34</v>
      </c>
    </row>
    <row r="3239" spans="1:8">
      <c r="A3239" s="44" t="s">
        <v>992</v>
      </c>
      <c r="B3239" s="44" t="s">
        <v>144</v>
      </c>
      <c r="C3239" s="45">
        <v>46103</v>
      </c>
      <c r="D3239" s="47">
        <v>1985</v>
      </c>
      <c r="E3239" s="181"/>
      <c r="F3239" s="47">
        <v>0</v>
      </c>
      <c r="G3239" s="181"/>
      <c r="H3239" s="47">
        <v>0</v>
      </c>
    </row>
    <row r="3240" spans="1:8">
      <c r="A3240" s="44" t="s">
        <v>992</v>
      </c>
      <c r="B3240" s="44" t="s">
        <v>144</v>
      </c>
      <c r="C3240" s="45">
        <v>46110</v>
      </c>
      <c r="D3240" s="47">
        <v>1993</v>
      </c>
      <c r="E3240" s="181"/>
      <c r="F3240" s="47">
        <v>0</v>
      </c>
      <c r="G3240" s="181"/>
      <c r="H3240" s="47">
        <v>0</v>
      </c>
    </row>
    <row r="3241" spans="1:8">
      <c r="A3241" s="44" t="s">
        <v>992</v>
      </c>
      <c r="B3241" s="44" t="s">
        <v>144</v>
      </c>
      <c r="C3241" s="45">
        <v>46117</v>
      </c>
      <c r="D3241" s="47">
        <v>1988</v>
      </c>
      <c r="E3241" s="181"/>
      <c r="F3241" s="47">
        <v>0</v>
      </c>
      <c r="G3241" s="181"/>
      <c r="H3241" s="47">
        <v>0</v>
      </c>
    </row>
    <row r="3242" spans="1:8">
      <c r="A3242" s="44" t="s">
        <v>992</v>
      </c>
      <c r="B3242" s="44" t="s">
        <v>144</v>
      </c>
      <c r="C3242" s="45">
        <v>46124</v>
      </c>
      <c r="D3242" s="47">
        <v>2056</v>
      </c>
      <c r="E3242" s="181"/>
      <c r="F3242" s="47">
        <v>0</v>
      </c>
      <c r="G3242" s="181"/>
      <c r="H3242" s="47">
        <v>0</v>
      </c>
    </row>
    <row r="3243" spans="1:8">
      <c r="A3243" s="44" t="s">
        <v>992</v>
      </c>
      <c r="B3243" s="44" t="s">
        <v>144</v>
      </c>
      <c r="C3243" s="45">
        <v>46131</v>
      </c>
      <c r="D3243" s="47">
        <v>2036</v>
      </c>
      <c r="E3243" s="181"/>
      <c r="F3243" s="47">
        <v>0</v>
      </c>
      <c r="G3243" s="181"/>
      <c r="H3243" s="47">
        <v>0</v>
      </c>
    </row>
    <row r="3244" spans="1:8">
      <c r="A3244" s="44" t="s">
        <v>992</v>
      </c>
      <c r="B3244" s="44" t="s">
        <v>144</v>
      </c>
      <c r="C3244" s="45">
        <v>46138</v>
      </c>
      <c r="D3244" s="47">
        <v>2092</v>
      </c>
      <c r="E3244" s="181"/>
      <c r="F3244" s="47">
        <v>0</v>
      </c>
      <c r="G3244" s="181"/>
      <c r="H3244" s="47">
        <v>0</v>
      </c>
    </row>
    <row r="3245" spans="1:8">
      <c r="A3245" s="44" t="s">
        <v>992</v>
      </c>
      <c r="B3245" s="44" t="s">
        <v>144</v>
      </c>
      <c r="C3245" s="45">
        <v>46145</v>
      </c>
      <c r="D3245" s="47">
        <v>2111</v>
      </c>
      <c r="E3245" s="181"/>
      <c r="F3245" s="47">
        <v>0</v>
      </c>
      <c r="G3245" s="181"/>
      <c r="H3245" s="47">
        <v>0</v>
      </c>
    </row>
    <row r="3246" spans="1:8">
      <c r="A3246" s="44" t="s">
        <v>992</v>
      </c>
      <c r="B3246" s="44" t="s">
        <v>144</v>
      </c>
      <c r="C3246" s="45">
        <v>46152</v>
      </c>
      <c r="D3246" s="47">
        <v>2096</v>
      </c>
      <c r="E3246" s="181"/>
      <c r="F3246" s="47">
        <v>0</v>
      </c>
      <c r="G3246" s="181"/>
      <c r="H3246" s="47">
        <v>0</v>
      </c>
    </row>
    <row r="3247" spans="1:8">
      <c r="A3247" s="44" t="s">
        <v>992</v>
      </c>
      <c r="B3247" s="44" t="s">
        <v>144</v>
      </c>
      <c r="C3247" s="45">
        <v>46159</v>
      </c>
      <c r="D3247" s="47">
        <v>2079</v>
      </c>
      <c r="E3247" s="181"/>
      <c r="F3247" s="47">
        <v>0</v>
      </c>
      <c r="G3247" s="181"/>
      <c r="H3247" s="47">
        <v>0</v>
      </c>
    </row>
    <row r="3248" spans="1:8">
      <c r="A3248" s="44" t="s">
        <v>992</v>
      </c>
      <c r="B3248" s="44" t="s">
        <v>144</v>
      </c>
      <c r="C3248" s="45">
        <v>46166</v>
      </c>
      <c r="D3248" s="47">
        <v>2091</v>
      </c>
      <c r="E3248" s="181"/>
      <c r="F3248" s="47">
        <v>0</v>
      </c>
      <c r="G3248" s="181"/>
      <c r="H3248" s="47">
        <v>0</v>
      </c>
    </row>
    <row r="3249" spans="1:8">
      <c r="A3249" s="44" t="s">
        <v>992</v>
      </c>
      <c r="B3249" s="44" t="s">
        <v>144</v>
      </c>
      <c r="C3249" s="45">
        <v>46173</v>
      </c>
      <c r="D3249" s="47">
        <v>2087</v>
      </c>
      <c r="E3249" s="181"/>
      <c r="F3249" s="47">
        <v>0</v>
      </c>
      <c r="G3249" s="181"/>
      <c r="H3249" s="47">
        <v>0</v>
      </c>
    </row>
    <row r="3250" spans="1:8">
      <c r="A3250" s="44" t="s">
        <v>992</v>
      </c>
      <c r="B3250" s="44" t="s">
        <v>144</v>
      </c>
      <c r="C3250" s="45">
        <v>46180</v>
      </c>
      <c r="D3250" s="47">
        <v>2089</v>
      </c>
      <c r="E3250" s="181"/>
      <c r="F3250" s="47">
        <v>0</v>
      </c>
      <c r="G3250" s="181"/>
      <c r="H3250" s="47">
        <v>0</v>
      </c>
    </row>
    <row r="3251" spans="1:8">
      <c r="A3251" s="44" t="s">
        <v>992</v>
      </c>
      <c r="B3251" s="44" t="s">
        <v>144</v>
      </c>
      <c r="C3251" s="45">
        <v>46187</v>
      </c>
      <c r="D3251" s="47">
        <v>2083</v>
      </c>
      <c r="E3251" s="181"/>
      <c r="F3251" s="47">
        <v>0</v>
      </c>
      <c r="G3251" s="181"/>
      <c r="H3251" s="47">
        <v>0</v>
      </c>
    </row>
    <row r="3252" spans="1:8">
      <c r="A3252" s="44" t="s">
        <v>992</v>
      </c>
      <c r="B3252" s="44" t="s">
        <v>218</v>
      </c>
      <c r="C3252" s="45">
        <v>46103</v>
      </c>
      <c r="D3252" s="47">
        <v>38</v>
      </c>
      <c r="E3252" s="181"/>
      <c r="F3252" s="47">
        <v>0</v>
      </c>
      <c r="G3252" s="181"/>
      <c r="H3252" s="47">
        <v>0</v>
      </c>
    </row>
    <row r="3253" spans="1:8">
      <c r="A3253" s="44" t="s">
        <v>992</v>
      </c>
      <c r="B3253" s="44" t="s">
        <v>218</v>
      </c>
      <c r="C3253" s="45">
        <v>46110</v>
      </c>
      <c r="D3253" s="47">
        <v>38</v>
      </c>
      <c r="E3253" s="181"/>
      <c r="F3253" s="47">
        <v>0</v>
      </c>
      <c r="G3253" s="181"/>
      <c r="H3253" s="47">
        <v>0</v>
      </c>
    </row>
    <row r="3254" spans="1:8">
      <c r="A3254" s="44" t="s">
        <v>992</v>
      </c>
      <c r="B3254" s="44" t="s">
        <v>218</v>
      </c>
      <c r="C3254" s="45">
        <v>46117</v>
      </c>
      <c r="D3254" s="47">
        <v>32</v>
      </c>
      <c r="E3254" s="181"/>
      <c r="F3254" s="47">
        <v>0</v>
      </c>
      <c r="G3254" s="181"/>
      <c r="H3254" s="47">
        <v>0</v>
      </c>
    </row>
    <row r="3255" spans="1:8">
      <c r="A3255" s="44" t="s">
        <v>992</v>
      </c>
      <c r="B3255" s="44" t="s">
        <v>218</v>
      </c>
      <c r="C3255" s="45">
        <v>46124</v>
      </c>
      <c r="D3255" s="47">
        <v>31</v>
      </c>
      <c r="E3255" s="181"/>
      <c r="F3255" s="47">
        <v>0</v>
      </c>
      <c r="G3255" s="181"/>
      <c r="H3255" s="47">
        <v>0</v>
      </c>
    </row>
    <row r="3256" spans="1:8">
      <c r="A3256" s="44" t="s">
        <v>992</v>
      </c>
      <c r="B3256" s="44" t="s">
        <v>218</v>
      </c>
      <c r="C3256" s="45">
        <v>46131</v>
      </c>
      <c r="D3256" s="47">
        <v>31</v>
      </c>
      <c r="E3256" s="181"/>
      <c r="F3256" s="47">
        <v>0</v>
      </c>
      <c r="G3256" s="181"/>
      <c r="H3256" s="47">
        <v>0</v>
      </c>
    </row>
    <row r="3257" spans="1:8">
      <c r="A3257" s="44" t="s">
        <v>992</v>
      </c>
      <c r="B3257" s="44" t="s">
        <v>218</v>
      </c>
      <c r="C3257" s="45">
        <v>46138</v>
      </c>
      <c r="D3257" s="47">
        <v>31</v>
      </c>
      <c r="E3257" s="181"/>
      <c r="F3257" s="47">
        <v>0</v>
      </c>
      <c r="G3257" s="181"/>
      <c r="H3257" s="47">
        <v>0</v>
      </c>
    </row>
    <row r="3258" spans="1:8">
      <c r="A3258" s="44" t="s">
        <v>992</v>
      </c>
      <c r="B3258" s="44" t="s">
        <v>218</v>
      </c>
      <c r="C3258" s="45">
        <v>46145</v>
      </c>
      <c r="D3258" s="47">
        <v>31</v>
      </c>
      <c r="E3258" s="181"/>
      <c r="F3258" s="47">
        <v>0</v>
      </c>
      <c r="G3258" s="181"/>
      <c r="H3258" s="47">
        <v>0</v>
      </c>
    </row>
    <row r="3259" spans="1:8">
      <c r="A3259" s="44" t="s">
        <v>992</v>
      </c>
      <c r="B3259" s="44" t="s">
        <v>218</v>
      </c>
      <c r="C3259" s="45">
        <v>46152</v>
      </c>
      <c r="D3259" s="47">
        <v>31</v>
      </c>
      <c r="E3259" s="181"/>
      <c r="F3259" s="47">
        <v>0</v>
      </c>
      <c r="G3259" s="181"/>
      <c r="H3259" s="47">
        <v>0</v>
      </c>
    </row>
    <row r="3260" spans="1:8">
      <c r="A3260" s="44" t="s">
        <v>992</v>
      </c>
      <c r="B3260" s="44" t="s">
        <v>218</v>
      </c>
      <c r="C3260" s="45">
        <v>46159</v>
      </c>
      <c r="D3260" s="47">
        <v>31</v>
      </c>
      <c r="E3260" s="181"/>
      <c r="F3260" s="47">
        <v>0</v>
      </c>
      <c r="G3260" s="181"/>
      <c r="H3260" s="47">
        <v>0</v>
      </c>
    </row>
    <row r="3261" spans="1:8">
      <c r="A3261" s="44" t="s">
        <v>992</v>
      </c>
      <c r="B3261" s="44" t="s">
        <v>218</v>
      </c>
      <c r="C3261" s="45">
        <v>46166</v>
      </c>
      <c r="D3261" s="47">
        <v>31</v>
      </c>
      <c r="E3261" s="181"/>
      <c r="F3261" s="47">
        <v>0</v>
      </c>
      <c r="G3261" s="181"/>
      <c r="H3261" s="47">
        <v>0</v>
      </c>
    </row>
    <row r="3262" spans="1:8">
      <c r="A3262" s="44" t="s">
        <v>992</v>
      </c>
      <c r="B3262" s="44" t="s">
        <v>218</v>
      </c>
      <c r="C3262" s="45">
        <v>46173</v>
      </c>
      <c r="D3262" s="47">
        <v>31</v>
      </c>
      <c r="E3262" s="181"/>
      <c r="F3262" s="49">
        <v>0</v>
      </c>
      <c r="G3262" s="181"/>
      <c r="H3262" s="47">
        <v>0</v>
      </c>
    </row>
    <row r="3263" spans="1:8">
      <c r="A3263" s="44" t="s">
        <v>992</v>
      </c>
      <c r="B3263" s="44" t="s">
        <v>218</v>
      </c>
      <c r="C3263" s="45">
        <v>46180</v>
      </c>
      <c r="D3263" s="47">
        <v>31</v>
      </c>
      <c r="E3263" s="180">
        <v>14.35</v>
      </c>
      <c r="F3263" s="49">
        <v>0</v>
      </c>
      <c r="G3263" s="180">
        <v>-1</v>
      </c>
      <c r="H3263" s="47">
        <v>2</v>
      </c>
    </row>
    <row r="3264" spans="1:8">
      <c r="A3264" s="44" t="s">
        <v>992</v>
      </c>
      <c r="B3264" s="44" t="s">
        <v>218</v>
      </c>
      <c r="C3264" s="45">
        <v>46187</v>
      </c>
      <c r="D3264" s="47">
        <v>31</v>
      </c>
      <c r="E3264" s="180">
        <v>14.35</v>
      </c>
      <c r="F3264" s="49">
        <v>0</v>
      </c>
      <c r="G3264" s="180">
        <v>-1</v>
      </c>
      <c r="H3264" s="47">
        <v>2</v>
      </c>
    </row>
    <row r="3265" spans="1:8">
      <c r="A3265" s="44" t="s">
        <v>992</v>
      </c>
      <c r="B3265" s="44" t="s">
        <v>68</v>
      </c>
      <c r="C3265" s="45">
        <v>46103</v>
      </c>
      <c r="D3265" s="47">
        <v>12882</v>
      </c>
      <c r="E3265" s="180">
        <v>-0.02</v>
      </c>
      <c r="F3265" s="47">
        <v>0</v>
      </c>
      <c r="G3265" s="180">
        <v>-1</v>
      </c>
      <c r="H3265" s="47">
        <v>13179</v>
      </c>
    </row>
    <row r="3266" spans="1:8">
      <c r="A3266" s="44" t="s">
        <v>992</v>
      </c>
      <c r="B3266" s="44" t="s">
        <v>68</v>
      </c>
      <c r="C3266" s="45">
        <v>46110</v>
      </c>
      <c r="D3266" s="47">
        <v>12898</v>
      </c>
      <c r="E3266" s="180">
        <v>0.01</v>
      </c>
      <c r="F3266" s="47">
        <v>0</v>
      </c>
      <c r="G3266" s="180">
        <v>-1</v>
      </c>
      <c r="H3266" s="47">
        <v>12741</v>
      </c>
    </row>
    <row r="3267" spans="1:8">
      <c r="A3267" s="44" t="s">
        <v>992</v>
      </c>
      <c r="B3267" s="44" t="s">
        <v>68</v>
      </c>
      <c r="C3267" s="45">
        <v>46117</v>
      </c>
      <c r="D3267" s="47">
        <v>12963</v>
      </c>
      <c r="E3267" s="180">
        <v>0.02</v>
      </c>
      <c r="F3267" s="47">
        <v>0</v>
      </c>
      <c r="G3267" s="180">
        <v>-1</v>
      </c>
      <c r="H3267" s="47">
        <v>12684</v>
      </c>
    </row>
    <row r="3268" spans="1:8">
      <c r="A3268" s="44" t="s">
        <v>992</v>
      </c>
      <c r="B3268" s="44" t="s">
        <v>68</v>
      </c>
      <c r="C3268" s="45">
        <v>46124</v>
      </c>
      <c r="D3268" s="47">
        <v>12941</v>
      </c>
      <c r="E3268" s="180">
        <v>0.18</v>
      </c>
      <c r="F3268" s="47">
        <v>0</v>
      </c>
      <c r="G3268" s="180">
        <v>-1</v>
      </c>
      <c r="H3268" s="47">
        <v>10993</v>
      </c>
    </row>
    <row r="3269" spans="1:8">
      <c r="A3269" s="44" t="s">
        <v>992</v>
      </c>
      <c r="B3269" s="44" t="s">
        <v>68</v>
      </c>
      <c r="C3269" s="45">
        <v>46131</v>
      </c>
      <c r="D3269" s="47">
        <v>12902</v>
      </c>
      <c r="E3269" s="180">
        <v>0.17</v>
      </c>
      <c r="F3269" s="47">
        <v>0</v>
      </c>
      <c r="G3269" s="180">
        <v>-1</v>
      </c>
      <c r="H3269" s="47">
        <v>10989</v>
      </c>
    </row>
    <row r="3270" spans="1:8">
      <c r="A3270" s="44" t="s">
        <v>992</v>
      </c>
      <c r="B3270" s="44" t="s">
        <v>68</v>
      </c>
      <c r="C3270" s="45">
        <v>46138</v>
      </c>
      <c r="D3270" s="47">
        <v>12920</v>
      </c>
      <c r="E3270" s="180">
        <v>0.24</v>
      </c>
      <c r="F3270" s="47">
        <v>0</v>
      </c>
      <c r="G3270" s="180">
        <v>-1</v>
      </c>
      <c r="H3270" s="47">
        <v>10455</v>
      </c>
    </row>
    <row r="3271" spans="1:8">
      <c r="A3271" s="44" t="s">
        <v>992</v>
      </c>
      <c r="B3271" s="44" t="s">
        <v>68</v>
      </c>
      <c r="C3271" s="45">
        <v>46145</v>
      </c>
      <c r="D3271" s="47">
        <v>11938</v>
      </c>
      <c r="E3271" s="180">
        <v>0.16</v>
      </c>
      <c r="F3271" s="47">
        <v>0</v>
      </c>
      <c r="G3271" s="180">
        <v>-1</v>
      </c>
      <c r="H3271" s="47">
        <v>10258</v>
      </c>
    </row>
    <row r="3272" spans="1:8">
      <c r="A3272" s="44" t="s">
        <v>992</v>
      </c>
      <c r="B3272" s="44" t="s">
        <v>68</v>
      </c>
      <c r="C3272" s="45">
        <v>46152</v>
      </c>
      <c r="D3272" s="47">
        <v>11807</v>
      </c>
      <c r="E3272" s="180">
        <v>0.22</v>
      </c>
      <c r="F3272" s="47">
        <v>0</v>
      </c>
      <c r="G3272" s="180">
        <v>-1</v>
      </c>
      <c r="H3272" s="47">
        <v>9714</v>
      </c>
    </row>
    <row r="3273" spans="1:8">
      <c r="A3273" s="44" t="s">
        <v>992</v>
      </c>
      <c r="B3273" s="44" t="s">
        <v>68</v>
      </c>
      <c r="C3273" s="45">
        <v>46159</v>
      </c>
      <c r="D3273" s="47">
        <v>11783</v>
      </c>
      <c r="E3273" s="180">
        <v>0.14000000000000001</v>
      </c>
      <c r="F3273" s="47">
        <v>0</v>
      </c>
      <c r="G3273" s="180">
        <v>-1</v>
      </c>
      <c r="H3273" s="47">
        <v>10335</v>
      </c>
    </row>
    <row r="3274" spans="1:8">
      <c r="A3274" s="44" t="s">
        <v>992</v>
      </c>
      <c r="B3274" s="44" t="s">
        <v>68</v>
      </c>
      <c r="C3274" s="45">
        <v>46166</v>
      </c>
      <c r="D3274" s="47">
        <v>11811</v>
      </c>
      <c r="E3274" s="180">
        <v>0.1</v>
      </c>
      <c r="F3274" s="47">
        <v>0</v>
      </c>
      <c r="G3274" s="180">
        <v>-1</v>
      </c>
      <c r="H3274" s="47">
        <v>10707</v>
      </c>
    </row>
    <row r="3275" spans="1:8">
      <c r="A3275" s="44" t="s">
        <v>992</v>
      </c>
      <c r="B3275" s="44" t="s">
        <v>68</v>
      </c>
      <c r="C3275" s="45">
        <v>46173</v>
      </c>
      <c r="D3275" s="47">
        <v>11894</v>
      </c>
      <c r="E3275" s="180">
        <v>0.14000000000000001</v>
      </c>
      <c r="F3275" s="47">
        <v>0</v>
      </c>
      <c r="G3275" s="180">
        <v>-1</v>
      </c>
      <c r="H3275" s="47">
        <v>10427</v>
      </c>
    </row>
    <row r="3276" spans="1:8">
      <c r="A3276" s="44" t="s">
        <v>992</v>
      </c>
      <c r="B3276" s="44" t="s">
        <v>68</v>
      </c>
      <c r="C3276" s="45">
        <v>46180</v>
      </c>
      <c r="D3276" s="47">
        <v>11518</v>
      </c>
      <c r="E3276" s="180">
        <v>0.06</v>
      </c>
      <c r="F3276" s="47">
        <v>0</v>
      </c>
      <c r="G3276" s="180">
        <v>-1</v>
      </c>
      <c r="H3276" s="47">
        <v>10836</v>
      </c>
    </row>
    <row r="3277" spans="1:8">
      <c r="A3277" s="44" t="s">
        <v>992</v>
      </c>
      <c r="B3277" s="44" t="s">
        <v>68</v>
      </c>
      <c r="C3277" s="45">
        <v>46187</v>
      </c>
      <c r="D3277" s="47">
        <v>11454</v>
      </c>
      <c r="E3277" s="180">
        <v>0.25</v>
      </c>
      <c r="F3277" s="47">
        <v>0</v>
      </c>
      <c r="G3277" s="180">
        <v>-1</v>
      </c>
      <c r="H3277" s="47">
        <v>9143</v>
      </c>
    </row>
    <row r="3278" spans="1:8">
      <c r="A3278" s="44" t="s">
        <v>992</v>
      </c>
      <c r="B3278" s="44" t="s">
        <v>80</v>
      </c>
      <c r="C3278" s="45">
        <v>46103</v>
      </c>
      <c r="D3278" s="47">
        <v>9159</v>
      </c>
      <c r="E3278" s="181"/>
      <c r="F3278" s="47">
        <v>0</v>
      </c>
      <c r="G3278" s="181"/>
      <c r="H3278" s="47">
        <v>0</v>
      </c>
    </row>
    <row r="3279" spans="1:8">
      <c r="A3279" s="44" t="s">
        <v>992</v>
      </c>
      <c r="B3279" s="44" t="s">
        <v>80</v>
      </c>
      <c r="C3279" s="45">
        <v>46110</v>
      </c>
      <c r="D3279" s="47">
        <v>9208</v>
      </c>
      <c r="E3279" s="181"/>
      <c r="F3279" s="47">
        <v>0</v>
      </c>
      <c r="G3279" s="181"/>
      <c r="H3279" s="47">
        <v>0</v>
      </c>
    </row>
    <row r="3280" spans="1:8">
      <c r="A3280" s="44" t="s">
        <v>992</v>
      </c>
      <c r="B3280" s="44" t="s">
        <v>80</v>
      </c>
      <c r="C3280" s="45">
        <v>46117</v>
      </c>
      <c r="D3280" s="47">
        <v>9295</v>
      </c>
      <c r="E3280" s="181"/>
      <c r="F3280" s="47">
        <v>0</v>
      </c>
      <c r="G3280" s="181"/>
      <c r="H3280" s="47">
        <v>0</v>
      </c>
    </row>
    <row r="3281" spans="1:8">
      <c r="A3281" s="44" t="s">
        <v>992</v>
      </c>
      <c r="B3281" s="44" t="s">
        <v>80</v>
      </c>
      <c r="C3281" s="45">
        <v>46124</v>
      </c>
      <c r="D3281" s="47">
        <v>9323</v>
      </c>
      <c r="E3281" s="181"/>
      <c r="F3281" s="47">
        <v>0</v>
      </c>
      <c r="G3281" s="181"/>
      <c r="H3281" s="47">
        <v>0</v>
      </c>
    </row>
    <row r="3282" spans="1:8">
      <c r="A3282" s="44" t="s">
        <v>992</v>
      </c>
      <c r="B3282" s="44" t="s">
        <v>80</v>
      </c>
      <c r="C3282" s="45">
        <v>46131</v>
      </c>
      <c r="D3282" s="47">
        <v>9245</v>
      </c>
      <c r="E3282" s="181"/>
      <c r="F3282" s="47">
        <v>0</v>
      </c>
      <c r="G3282" s="181"/>
      <c r="H3282" s="47">
        <v>0</v>
      </c>
    </row>
    <row r="3283" spans="1:8">
      <c r="A3283" s="44" t="s">
        <v>992</v>
      </c>
      <c r="B3283" s="44" t="s">
        <v>80</v>
      </c>
      <c r="C3283" s="45">
        <v>46138</v>
      </c>
      <c r="D3283" s="47">
        <v>9457</v>
      </c>
      <c r="E3283" s="181"/>
      <c r="F3283" s="47">
        <v>0</v>
      </c>
      <c r="G3283" s="181"/>
      <c r="H3283" s="47">
        <v>0</v>
      </c>
    </row>
    <row r="3284" spans="1:8">
      <c r="A3284" s="44" t="s">
        <v>992</v>
      </c>
      <c r="B3284" s="44" t="s">
        <v>80</v>
      </c>
      <c r="C3284" s="45">
        <v>46145</v>
      </c>
      <c r="D3284" s="47">
        <v>9470</v>
      </c>
      <c r="E3284" s="181"/>
      <c r="F3284" s="47">
        <v>0</v>
      </c>
      <c r="G3284" s="181"/>
      <c r="H3284" s="47">
        <v>0</v>
      </c>
    </row>
    <row r="3285" spans="1:8">
      <c r="A3285" s="44" t="s">
        <v>992</v>
      </c>
      <c r="B3285" s="44" t="s">
        <v>80</v>
      </c>
      <c r="C3285" s="45">
        <v>46152</v>
      </c>
      <c r="D3285" s="47">
        <v>9413</v>
      </c>
      <c r="E3285" s="181"/>
      <c r="F3285" s="47">
        <v>0</v>
      </c>
      <c r="G3285" s="181"/>
      <c r="H3285" s="47">
        <v>0</v>
      </c>
    </row>
    <row r="3286" spans="1:8">
      <c r="A3286" s="44" t="s">
        <v>992</v>
      </c>
      <c r="B3286" s="44" t="s">
        <v>80</v>
      </c>
      <c r="C3286" s="45">
        <v>46159</v>
      </c>
      <c r="D3286" s="47">
        <v>9413</v>
      </c>
      <c r="E3286" s="181"/>
      <c r="F3286" s="47">
        <v>0</v>
      </c>
      <c r="G3286" s="181"/>
      <c r="H3286" s="47">
        <v>0</v>
      </c>
    </row>
    <row r="3287" spans="1:8">
      <c r="A3287" s="44" t="s">
        <v>992</v>
      </c>
      <c r="B3287" s="44" t="s">
        <v>80</v>
      </c>
      <c r="C3287" s="45">
        <v>46166</v>
      </c>
      <c r="D3287" s="47">
        <v>9660</v>
      </c>
      <c r="E3287" s="181"/>
      <c r="F3287" s="47">
        <v>0</v>
      </c>
      <c r="G3287" s="181"/>
      <c r="H3287" s="47">
        <v>0</v>
      </c>
    </row>
    <row r="3288" spans="1:8">
      <c r="A3288" s="44" t="s">
        <v>992</v>
      </c>
      <c r="B3288" s="44" t="s">
        <v>80</v>
      </c>
      <c r="C3288" s="45">
        <v>46173</v>
      </c>
      <c r="D3288" s="47">
        <v>9698</v>
      </c>
      <c r="E3288" s="181"/>
      <c r="F3288" s="47">
        <v>0</v>
      </c>
      <c r="G3288" s="181"/>
      <c r="H3288" s="47">
        <v>0</v>
      </c>
    </row>
    <row r="3289" spans="1:8">
      <c r="A3289" s="44" t="s">
        <v>992</v>
      </c>
      <c r="B3289" s="44" t="s">
        <v>80</v>
      </c>
      <c r="C3289" s="45">
        <v>46180</v>
      </c>
      <c r="D3289" s="47">
        <v>9754</v>
      </c>
      <c r="E3289" s="181"/>
      <c r="F3289" s="47">
        <v>0</v>
      </c>
      <c r="G3289" s="181"/>
      <c r="H3289" s="47">
        <v>0</v>
      </c>
    </row>
    <row r="3290" spans="1:8">
      <c r="A3290" s="44" t="s">
        <v>992</v>
      </c>
      <c r="B3290" s="44" t="s">
        <v>80</v>
      </c>
      <c r="C3290" s="45">
        <v>46187</v>
      </c>
      <c r="D3290" s="47">
        <v>9810</v>
      </c>
      <c r="E3290" s="181"/>
      <c r="F3290" s="49">
        <v>0</v>
      </c>
      <c r="G3290" s="181"/>
      <c r="H3290" s="47">
        <v>0</v>
      </c>
    </row>
    <row r="3291" spans="1:8">
      <c r="A3291" s="44" t="s">
        <v>992</v>
      </c>
      <c r="B3291" s="44" t="s">
        <v>782</v>
      </c>
      <c r="C3291" s="45">
        <v>46103</v>
      </c>
      <c r="D3291" s="47">
        <v>702</v>
      </c>
      <c r="E3291" s="180">
        <v>1.25</v>
      </c>
      <c r="F3291" s="47">
        <v>0</v>
      </c>
      <c r="G3291" s="180">
        <v>-1</v>
      </c>
      <c r="H3291" s="47">
        <v>312</v>
      </c>
    </row>
    <row r="3292" spans="1:8">
      <c r="A3292" s="44" t="s">
        <v>992</v>
      </c>
      <c r="B3292" s="44" t="s">
        <v>782</v>
      </c>
      <c r="C3292" s="45">
        <v>46110</v>
      </c>
      <c r="D3292" s="47">
        <v>700</v>
      </c>
      <c r="E3292" s="180">
        <v>1.52</v>
      </c>
      <c r="F3292" s="47">
        <v>0</v>
      </c>
      <c r="G3292" s="180">
        <v>-1</v>
      </c>
      <c r="H3292" s="47">
        <v>278</v>
      </c>
    </row>
    <row r="3293" spans="1:8">
      <c r="A3293" s="44" t="s">
        <v>992</v>
      </c>
      <c r="B3293" s="44" t="s">
        <v>782</v>
      </c>
      <c r="C3293" s="45">
        <v>46117</v>
      </c>
      <c r="D3293" s="47">
        <v>694</v>
      </c>
      <c r="E3293" s="180">
        <v>1.36</v>
      </c>
      <c r="F3293" s="47">
        <v>0</v>
      </c>
      <c r="G3293" s="180">
        <v>-1</v>
      </c>
      <c r="H3293" s="47">
        <v>294</v>
      </c>
    </row>
    <row r="3294" spans="1:8">
      <c r="A3294" s="44" t="s">
        <v>992</v>
      </c>
      <c r="B3294" s="44" t="s">
        <v>782</v>
      </c>
      <c r="C3294" s="45">
        <v>46124</v>
      </c>
      <c r="D3294" s="47">
        <v>695</v>
      </c>
      <c r="E3294" s="180">
        <v>1</v>
      </c>
      <c r="F3294" s="47">
        <v>0</v>
      </c>
      <c r="G3294" s="180">
        <v>-1</v>
      </c>
      <c r="H3294" s="47">
        <v>347</v>
      </c>
    </row>
    <row r="3295" spans="1:8">
      <c r="A3295" s="44" t="s">
        <v>992</v>
      </c>
      <c r="B3295" s="44" t="s">
        <v>782</v>
      </c>
      <c r="C3295" s="45">
        <v>46131</v>
      </c>
      <c r="D3295" s="47">
        <v>694</v>
      </c>
      <c r="E3295" s="180">
        <v>1.22</v>
      </c>
      <c r="F3295" s="47">
        <v>0</v>
      </c>
      <c r="G3295" s="180">
        <v>-1</v>
      </c>
      <c r="H3295" s="47">
        <v>312</v>
      </c>
    </row>
    <row r="3296" spans="1:8">
      <c r="A3296" s="44" t="s">
        <v>992</v>
      </c>
      <c r="B3296" s="44" t="s">
        <v>782</v>
      </c>
      <c r="C3296" s="45">
        <v>46138</v>
      </c>
      <c r="D3296" s="47">
        <v>698</v>
      </c>
      <c r="E3296" s="180">
        <v>0.9</v>
      </c>
      <c r="F3296" s="49">
        <v>0</v>
      </c>
      <c r="G3296" s="180">
        <v>-1</v>
      </c>
      <c r="H3296" s="47">
        <v>367</v>
      </c>
    </row>
    <row r="3297" spans="1:8">
      <c r="A3297" s="44" t="s">
        <v>992</v>
      </c>
      <c r="B3297" s="44" t="s">
        <v>782</v>
      </c>
      <c r="C3297" s="45">
        <v>46145</v>
      </c>
      <c r="D3297" s="47">
        <v>697</v>
      </c>
      <c r="E3297" s="180">
        <v>0.55000000000000004</v>
      </c>
      <c r="F3297" s="49">
        <v>0</v>
      </c>
      <c r="G3297" s="180">
        <v>-1</v>
      </c>
      <c r="H3297" s="47">
        <v>450</v>
      </c>
    </row>
    <row r="3298" spans="1:8">
      <c r="A3298" s="44" t="s">
        <v>992</v>
      </c>
      <c r="B3298" s="44" t="s">
        <v>782</v>
      </c>
      <c r="C3298" s="45">
        <v>46152</v>
      </c>
      <c r="D3298" s="47">
        <v>691</v>
      </c>
      <c r="E3298" s="180">
        <v>0.77</v>
      </c>
      <c r="F3298" s="49">
        <v>0</v>
      </c>
      <c r="G3298" s="180">
        <v>-1</v>
      </c>
      <c r="H3298" s="47">
        <v>391</v>
      </c>
    </row>
    <row r="3299" spans="1:8">
      <c r="A3299" s="44" t="s">
        <v>992</v>
      </c>
      <c r="B3299" s="44" t="s">
        <v>782</v>
      </c>
      <c r="C3299" s="45">
        <v>46159</v>
      </c>
      <c r="D3299" s="47">
        <v>688</v>
      </c>
      <c r="E3299" s="180">
        <v>0.8</v>
      </c>
      <c r="F3299" s="49">
        <v>0</v>
      </c>
      <c r="G3299" s="180">
        <v>-1</v>
      </c>
      <c r="H3299" s="47">
        <v>383</v>
      </c>
    </row>
    <row r="3300" spans="1:8">
      <c r="A3300" s="44" t="s">
        <v>992</v>
      </c>
      <c r="B3300" s="44" t="s">
        <v>782</v>
      </c>
      <c r="C3300" s="45">
        <v>46166</v>
      </c>
      <c r="D3300" s="47">
        <v>689</v>
      </c>
      <c r="E3300" s="180">
        <v>0.43</v>
      </c>
      <c r="F3300" s="49">
        <v>0</v>
      </c>
      <c r="G3300" s="180">
        <v>-1</v>
      </c>
      <c r="H3300" s="47">
        <v>481</v>
      </c>
    </row>
    <row r="3301" spans="1:8">
      <c r="A3301" s="44" t="s">
        <v>992</v>
      </c>
      <c r="B3301" s="44" t="s">
        <v>782</v>
      </c>
      <c r="C3301" s="45">
        <v>46173</v>
      </c>
      <c r="D3301" s="47">
        <v>693</v>
      </c>
      <c r="E3301" s="180">
        <v>0.55000000000000004</v>
      </c>
      <c r="F3301" s="49">
        <v>0</v>
      </c>
      <c r="G3301" s="180">
        <v>-1</v>
      </c>
      <c r="H3301" s="47">
        <v>448</v>
      </c>
    </row>
    <row r="3302" spans="1:8">
      <c r="A3302" s="44" t="s">
        <v>992</v>
      </c>
      <c r="B3302" s="44" t="s">
        <v>782</v>
      </c>
      <c r="C3302" s="45">
        <v>46180</v>
      </c>
      <c r="D3302" s="47">
        <v>458</v>
      </c>
      <c r="E3302" s="180">
        <v>-0.25</v>
      </c>
      <c r="F3302" s="49">
        <v>0</v>
      </c>
      <c r="G3302" s="180">
        <v>-1</v>
      </c>
      <c r="H3302" s="47">
        <v>615</v>
      </c>
    </row>
    <row r="3303" spans="1:8">
      <c r="A3303" s="44" t="s">
        <v>992</v>
      </c>
      <c r="B3303" s="44" t="s">
        <v>782</v>
      </c>
      <c r="C3303" s="45">
        <v>46187</v>
      </c>
      <c r="D3303" s="47">
        <v>417</v>
      </c>
      <c r="E3303" s="180">
        <v>-0.12</v>
      </c>
      <c r="F3303" s="49">
        <v>0</v>
      </c>
      <c r="G3303" s="180">
        <v>-1</v>
      </c>
      <c r="H3303" s="47">
        <v>475</v>
      </c>
    </row>
    <row r="3304" spans="1:8">
      <c r="A3304" s="44" t="s">
        <v>992</v>
      </c>
      <c r="B3304" s="44" t="s">
        <v>208</v>
      </c>
      <c r="C3304" s="45">
        <v>46103</v>
      </c>
      <c r="D3304" s="47">
        <v>259</v>
      </c>
      <c r="E3304" s="180">
        <v>-0.17</v>
      </c>
      <c r="F3304" s="47">
        <v>0</v>
      </c>
      <c r="G3304" s="180">
        <v>-1</v>
      </c>
      <c r="H3304" s="47">
        <v>311</v>
      </c>
    </row>
    <row r="3305" spans="1:8">
      <c r="A3305" s="44" t="s">
        <v>992</v>
      </c>
      <c r="B3305" s="44" t="s">
        <v>208</v>
      </c>
      <c r="C3305" s="45">
        <v>46110</v>
      </c>
      <c r="D3305" s="47">
        <v>259</v>
      </c>
      <c r="E3305" s="180">
        <v>-0.19</v>
      </c>
      <c r="F3305" s="47">
        <v>0</v>
      </c>
      <c r="G3305" s="180">
        <v>-1</v>
      </c>
      <c r="H3305" s="47">
        <v>318</v>
      </c>
    </row>
    <row r="3306" spans="1:8">
      <c r="A3306" s="44" t="s">
        <v>992</v>
      </c>
      <c r="B3306" s="44" t="s">
        <v>208</v>
      </c>
      <c r="C3306" s="45">
        <v>46117</v>
      </c>
      <c r="D3306" s="47">
        <v>258</v>
      </c>
      <c r="E3306" s="180">
        <v>-0.21</v>
      </c>
      <c r="F3306" s="47">
        <v>0</v>
      </c>
      <c r="G3306" s="180">
        <v>-1</v>
      </c>
      <c r="H3306" s="47">
        <v>327</v>
      </c>
    </row>
    <row r="3307" spans="1:8">
      <c r="A3307" s="44" t="s">
        <v>992</v>
      </c>
      <c r="B3307" s="44" t="s">
        <v>208</v>
      </c>
      <c r="C3307" s="45">
        <v>46124</v>
      </c>
      <c r="D3307" s="47">
        <v>258</v>
      </c>
      <c r="E3307" s="180">
        <v>-0.23</v>
      </c>
      <c r="F3307" s="47">
        <v>0</v>
      </c>
      <c r="G3307" s="180">
        <v>-1</v>
      </c>
      <c r="H3307" s="47">
        <v>335</v>
      </c>
    </row>
    <row r="3308" spans="1:8">
      <c r="A3308" s="44" t="s">
        <v>992</v>
      </c>
      <c r="B3308" s="44" t="s">
        <v>208</v>
      </c>
      <c r="C3308" s="45">
        <v>46131</v>
      </c>
      <c r="D3308" s="47">
        <v>259</v>
      </c>
      <c r="E3308" s="180">
        <v>-0.24</v>
      </c>
      <c r="F3308" s="47">
        <v>0</v>
      </c>
      <c r="G3308" s="180">
        <v>-1</v>
      </c>
      <c r="H3308" s="47">
        <v>341</v>
      </c>
    </row>
    <row r="3309" spans="1:8">
      <c r="A3309" s="44" t="s">
        <v>992</v>
      </c>
      <c r="B3309" s="44" t="s">
        <v>208</v>
      </c>
      <c r="C3309" s="45">
        <v>46138</v>
      </c>
      <c r="D3309" s="47">
        <v>259</v>
      </c>
      <c r="E3309" s="180">
        <v>-0.22</v>
      </c>
      <c r="F3309" s="47">
        <v>0</v>
      </c>
      <c r="G3309" s="180">
        <v>-1</v>
      </c>
      <c r="H3309" s="47">
        <v>332</v>
      </c>
    </row>
    <row r="3310" spans="1:8">
      <c r="A3310" s="44" t="s">
        <v>992</v>
      </c>
      <c r="B3310" s="44" t="s">
        <v>208</v>
      </c>
      <c r="C3310" s="45">
        <v>46145</v>
      </c>
      <c r="D3310" s="47">
        <v>325</v>
      </c>
      <c r="E3310" s="180">
        <v>0.01</v>
      </c>
      <c r="F3310" s="47">
        <v>0</v>
      </c>
      <c r="G3310" s="180">
        <v>-1</v>
      </c>
      <c r="H3310" s="47">
        <v>321</v>
      </c>
    </row>
    <row r="3311" spans="1:8">
      <c r="A3311" s="44" t="s">
        <v>992</v>
      </c>
      <c r="B3311" s="44" t="s">
        <v>208</v>
      </c>
      <c r="C3311" s="45">
        <v>46152</v>
      </c>
      <c r="D3311" s="47">
        <v>335</v>
      </c>
      <c r="E3311" s="180">
        <v>0.04</v>
      </c>
      <c r="F3311" s="47">
        <v>0</v>
      </c>
      <c r="G3311" s="180">
        <v>-1</v>
      </c>
      <c r="H3311" s="47">
        <v>323</v>
      </c>
    </row>
    <row r="3312" spans="1:8">
      <c r="A3312" s="44" t="s">
        <v>992</v>
      </c>
      <c r="B3312" s="44" t="s">
        <v>208</v>
      </c>
      <c r="C3312" s="45">
        <v>46159</v>
      </c>
      <c r="D3312" s="47">
        <v>335</v>
      </c>
      <c r="E3312" s="180">
        <v>0.04</v>
      </c>
      <c r="F3312" s="47">
        <v>0</v>
      </c>
      <c r="G3312" s="180">
        <v>-1</v>
      </c>
      <c r="H3312" s="47">
        <v>321</v>
      </c>
    </row>
    <row r="3313" spans="1:8">
      <c r="A3313" s="44" t="s">
        <v>992</v>
      </c>
      <c r="B3313" s="44" t="s">
        <v>208</v>
      </c>
      <c r="C3313" s="45">
        <v>46166</v>
      </c>
      <c r="D3313" s="47">
        <v>336</v>
      </c>
      <c r="E3313" s="180">
        <v>-0.08</v>
      </c>
      <c r="F3313" s="47">
        <v>0</v>
      </c>
      <c r="G3313" s="180">
        <v>-1</v>
      </c>
      <c r="H3313" s="47">
        <v>364</v>
      </c>
    </row>
    <row r="3314" spans="1:8">
      <c r="A3314" s="44" t="s">
        <v>992</v>
      </c>
      <c r="B3314" s="44" t="s">
        <v>208</v>
      </c>
      <c r="C3314" s="45">
        <v>46173</v>
      </c>
      <c r="D3314" s="47">
        <v>335</v>
      </c>
      <c r="E3314" s="180">
        <v>-0.04</v>
      </c>
      <c r="F3314" s="47">
        <v>0</v>
      </c>
      <c r="G3314" s="180">
        <v>-1</v>
      </c>
      <c r="H3314" s="47">
        <v>351</v>
      </c>
    </row>
    <row r="3315" spans="1:8">
      <c r="A3315" s="44" t="s">
        <v>992</v>
      </c>
      <c r="B3315" s="44" t="s">
        <v>208</v>
      </c>
      <c r="C3315" s="45">
        <v>46180</v>
      </c>
      <c r="D3315" s="47">
        <v>356</v>
      </c>
      <c r="E3315" s="180">
        <v>-0.02</v>
      </c>
      <c r="F3315" s="47">
        <v>0</v>
      </c>
      <c r="G3315" s="180">
        <v>-1</v>
      </c>
      <c r="H3315" s="47">
        <v>364</v>
      </c>
    </row>
    <row r="3316" spans="1:8">
      <c r="A3316" s="44" t="s">
        <v>992</v>
      </c>
      <c r="B3316" s="44" t="s">
        <v>208</v>
      </c>
      <c r="C3316" s="45">
        <v>46187</v>
      </c>
      <c r="D3316" s="47">
        <v>359</v>
      </c>
      <c r="E3316" s="180">
        <v>-0.09</v>
      </c>
      <c r="F3316" s="47">
        <v>0</v>
      </c>
      <c r="G3316" s="180">
        <v>-1</v>
      </c>
      <c r="H3316" s="47">
        <v>394</v>
      </c>
    </row>
    <row r="3317" spans="1:8">
      <c r="A3317" s="44" t="s">
        <v>992</v>
      </c>
      <c r="B3317" s="44" t="s">
        <v>387</v>
      </c>
      <c r="C3317" s="45">
        <v>46103</v>
      </c>
      <c r="D3317" s="47">
        <v>0</v>
      </c>
      <c r="E3317" s="181"/>
      <c r="F3317" s="47">
        <v>0</v>
      </c>
      <c r="G3317" s="181"/>
      <c r="H3317" s="47">
        <v>0</v>
      </c>
    </row>
    <row r="3318" spans="1:8">
      <c r="A3318" s="44" t="s">
        <v>992</v>
      </c>
      <c r="B3318" s="44" t="s">
        <v>387</v>
      </c>
      <c r="C3318" s="45">
        <v>46110</v>
      </c>
      <c r="D3318" s="47">
        <v>0</v>
      </c>
      <c r="E3318" s="181"/>
      <c r="F3318" s="47">
        <v>0</v>
      </c>
      <c r="G3318" s="181"/>
      <c r="H3318" s="47">
        <v>0</v>
      </c>
    </row>
    <row r="3319" spans="1:8">
      <c r="A3319" s="44" t="s">
        <v>992</v>
      </c>
      <c r="B3319" s="44" t="s">
        <v>387</v>
      </c>
      <c r="C3319" s="45">
        <v>46117</v>
      </c>
      <c r="D3319" s="47">
        <v>0</v>
      </c>
      <c r="E3319" s="181"/>
      <c r="F3319" s="47">
        <v>0</v>
      </c>
      <c r="G3319" s="181"/>
      <c r="H3319" s="47">
        <v>0</v>
      </c>
    </row>
    <row r="3320" spans="1:8">
      <c r="A3320" s="44" t="s">
        <v>992</v>
      </c>
      <c r="B3320" s="44" t="s">
        <v>387</v>
      </c>
      <c r="C3320" s="45">
        <v>46124</v>
      </c>
      <c r="D3320" s="47">
        <v>0</v>
      </c>
      <c r="E3320" s="181"/>
      <c r="F3320" s="47">
        <v>0</v>
      </c>
      <c r="G3320" s="181"/>
      <c r="H3320" s="47">
        <v>0</v>
      </c>
    </row>
    <row r="3321" spans="1:8">
      <c r="A3321" s="44" t="s">
        <v>992</v>
      </c>
      <c r="B3321" s="44" t="s">
        <v>387</v>
      </c>
      <c r="C3321" s="45">
        <v>46131</v>
      </c>
      <c r="D3321" s="47">
        <v>0</v>
      </c>
      <c r="E3321" s="181"/>
      <c r="F3321" s="47">
        <v>0</v>
      </c>
      <c r="G3321" s="181"/>
      <c r="H3321" s="47">
        <v>0</v>
      </c>
    </row>
    <row r="3322" spans="1:8">
      <c r="A3322" s="44" t="s">
        <v>992</v>
      </c>
      <c r="B3322" s="44" t="s">
        <v>387</v>
      </c>
      <c r="C3322" s="45">
        <v>46138</v>
      </c>
      <c r="D3322" s="47">
        <v>0</v>
      </c>
      <c r="E3322" s="181"/>
      <c r="F3322" s="47">
        <v>0</v>
      </c>
      <c r="G3322" s="181"/>
      <c r="H3322" s="47">
        <v>0</v>
      </c>
    </row>
    <row r="3323" spans="1:8">
      <c r="A3323" s="44" t="s">
        <v>992</v>
      </c>
      <c r="B3323" s="44" t="s">
        <v>387</v>
      </c>
      <c r="C3323" s="45">
        <v>46145</v>
      </c>
      <c r="D3323" s="47">
        <v>0</v>
      </c>
      <c r="E3323" s="181"/>
      <c r="F3323" s="47">
        <v>0</v>
      </c>
      <c r="G3323" s="181"/>
      <c r="H3323" s="47">
        <v>0</v>
      </c>
    </row>
    <row r="3324" spans="1:8">
      <c r="A3324" s="44" t="s">
        <v>992</v>
      </c>
      <c r="B3324" s="44" t="s">
        <v>387</v>
      </c>
      <c r="C3324" s="45">
        <v>46152</v>
      </c>
      <c r="D3324" s="47">
        <v>0</v>
      </c>
      <c r="E3324" s="181"/>
      <c r="F3324" s="47">
        <v>0</v>
      </c>
      <c r="G3324" s="181"/>
      <c r="H3324" s="47">
        <v>0</v>
      </c>
    </row>
    <row r="3325" spans="1:8">
      <c r="A3325" s="44" t="s">
        <v>992</v>
      </c>
      <c r="B3325" s="44" t="s">
        <v>387</v>
      </c>
      <c r="C3325" s="45">
        <v>46159</v>
      </c>
      <c r="D3325" s="47">
        <v>0</v>
      </c>
      <c r="E3325" s="181"/>
      <c r="F3325" s="47">
        <v>0</v>
      </c>
      <c r="G3325" s="181"/>
      <c r="H3325" s="47">
        <v>0</v>
      </c>
    </row>
    <row r="3326" spans="1:8">
      <c r="A3326" s="44" t="s">
        <v>992</v>
      </c>
      <c r="B3326" s="44" t="s">
        <v>387</v>
      </c>
      <c r="C3326" s="45">
        <v>46166</v>
      </c>
      <c r="D3326" s="47">
        <v>0</v>
      </c>
      <c r="E3326" s="181"/>
      <c r="F3326" s="49">
        <v>0</v>
      </c>
      <c r="G3326" s="181"/>
      <c r="H3326" s="47">
        <v>0</v>
      </c>
    </row>
    <row r="3327" spans="1:8">
      <c r="A3327" s="44" t="s">
        <v>992</v>
      </c>
      <c r="B3327" s="44" t="s">
        <v>387</v>
      </c>
      <c r="C3327" s="45">
        <v>46173</v>
      </c>
      <c r="D3327" s="47">
        <v>0</v>
      </c>
      <c r="E3327" s="181"/>
      <c r="F3327" s="49">
        <v>0</v>
      </c>
      <c r="G3327" s="181"/>
      <c r="H3327" s="47">
        <v>0</v>
      </c>
    </row>
    <row r="3328" spans="1:8">
      <c r="A3328" s="44" t="s">
        <v>992</v>
      </c>
      <c r="B3328" s="44" t="s">
        <v>387</v>
      </c>
      <c r="C3328" s="45">
        <v>46180</v>
      </c>
      <c r="D3328" s="47">
        <v>0</v>
      </c>
      <c r="E3328" s="181"/>
      <c r="F3328" s="49">
        <v>0</v>
      </c>
      <c r="G3328" s="181"/>
      <c r="H3328" s="47">
        <v>0</v>
      </c>
    </row>
    <row r="3329" spans="1:8">
      <c r="A3329" s="44" t="s">
        <v>992</v>
      </c>
      <c r="B3329" s="44" t="s">
        <v>387</v>
      </c>
      <c r="C3329" s="45">
        <v>46187</v>
      </c>
      <c r="D3329" s="47">
        <v>0</v>
      </c>
      <c r="E3329" s="181"/>
      <c r="F3329" s="49">
        <v>0</v>
      </c>
      <c r="G3329" s="181"/>
      <c r="H3329" s="47">
        <v>0</v>
      </c>
    </row>
    <row r="3330" spans="1:8">
      <c r="A3330" s="44" t="s">
        <v>992</v>
      </c>
      <c r="B3330" s="44" t="s">
        <v>130</v>
      </c>
      <c r="C3330" s="45">
        <v>46103</v>
      </c>
      <c r="D3330" s="47">
        <v>397</v>
      </c>
      <c r="E3330" s="180">
        <v>2.54</v>
      </c>
      <c r="F3330" s="47">
        <v>0</v>
      </c>
      <c r="G3330" s="180">
        <v>-1</v>
      </c>
      <c r="H3330" s="47">
        <v>112</v>
      </c>
    </row>
    <row r="3331" spans="1:8">
      <c r="A3331" s="44" t="s">
        <v>992</v>
      </c>
      <c r="B3331" s="44" t="s">
        <v>130</v>
      </c>
      <c r="C3331" s="45">
        <v>46110</v>
      </c>
      <c r="D3331" s="47">
        <v>381</v>
      </c>
      <c r="E3331" s="180">
        <v>2.02</v>
      </c>
      <c r="F3331" s="47">
        <v>0</v>
      </c>
      <c r="G3331" s="180">
        <v>-1</v>
      </c>
      <c r="H3331" s="47">
        <v>126</v>
      </c>
    </row>
    <row r="3332" spans="1:8">
      <c r="A3332" s="44" t="s">
        <v>992</v>
      </c>
      <c r="B3332" s="44" t="s">
        <v>130</v>
      </c>
      <c r="C3332" s="45">
        <v>46117</v>
      </c>
      <c r="D3332" s="47">
        <v>395</v>
      </c>
      <c r="E3332" s="180">
        <v>2.56</v>
      </c>
      <c r="F3332" s="47">
        <v>0</v>
      </c>
      <c r="G3332" s="180">
        <v>-1</v>
      </c>
      <c r="H3332" s="47">
        <v>111</v>
      </c>
    </row>
    <row r="3333" spans="1:8">
      <c r="A3333" s="44" t="s">
        <v>992</v>
      </c>
      <c r="B3333" s="44" t="s">
        <v>130</v>
      </c>
      <c r="C3333" s="45">
        <v>46124</v>
      </c>
      <c r="D3333" s="47">
        <v>433</v>
      </c>
      <c r="E3333" s="180">
        <v>3.33</v>
      </c>
      <c r="F3333" s="47">
        <v>0</v>
      </c>
      <c r="G3333" s="180">
        <v>-1</v>
      </c>
      <c r="H3333" s="47">
        <v>100</v>
      </c>
    </row>
    <row r="3334" spans="1:8">
      <c r="A3334" s="44" t="s">
        <v>992</v>
      </c>
      <c r="B3334" s="44" t="s">
        <v>130</v>
      </c>
      <c r="C3334" s="45">
        <v>46131</v>
      </c>
      <c r="D3334" s="47">
        <v>438</v>
      </c>
      <c r="E3334" s="180">
        <v>3.02</v>
      </c>
      <c r="F3334" s="47">
        <v>0</v>
      </c>
      <c r="G3334" s="180">
        <v>-1</v>
      </c>
      <c r="H3334" s="47">
        <v>109</v>
      </c>
    </row>
    <row r="3335" spans="1:8">
      <c r="A3335" s="44" t="s">
        <v>992</v>
      </c>
      <c r="B3335" s="44" t="s">
        <v>130</v>
      </c>
      <c r="C3335" s="45">
        <v>46138</v>
      </c>
      <c r="D3335" s="47">
        <v>443</v>
      </c>
      <c r="E3335" s="180">
        <v>2.12</v>
      </c>
      <c r="F3335" s="47">
        <v>0</v>
      </c>
      <c r="G3335" s="180">
        <v>-1</v>
      </c>
      <c r="H3335" s="47">
        <v>142</v>
      </c>
    </row>
    <row r="3336" spans="1:8">
      <c r="A3336" s="44" t="s">
        <v>992</v>
      </c>
      <c r="B3336" s="44" t="s">
        <v>130</v>
      </c>
      <c r="C3336" s="45">
        <v>46145</v>
      </c>
      <c r="D3336" s="47">
        <v>450</v>
      </c>
      <c r="E3336" s="180">
        <v>2.19</v>
      </c>
      <c r="F3336" s="49">
        <v>0</v>
      </c>
      <c r="G3336" s="180">
        <v>-1</v>
      </c>
      <c r="H3336" s="47">
        <v>141</v>
      </c>
    </row>
    <row r="3337" spans="1:8">
      <c r="A3337" s="44" t="s">
        <v>992</v>
      </c>
      <c r="B3337" s="44" t="s">
        <v>130</v>
      </c>
      <c r="C3337" s="45">
        <v>46152</v>
      </c>
      <c r="D3337" s="47">
        <v>448</v>
      </c>
      <c r="E3337" s="180">
        <v>2.3199999999999998</v>
      </c>
      <c r="F3337" s="49">
        <v>0</v>
      </c>
      <c r="G3337" s="180">
        <v>-1</v>
      </c>
      <c r="H3337" s="47">
        <v>135</v>
      </c>
    </row>
    <row r="3338" spans="1:8">
      <c r="A3338" s="44" t="s">
        <v>992</v>
      </c>
      <c r="B3338" s="44" t="s">
        <v>130</v>
      </c>
      <c r="C3338" s="45">
        <v>46159</v>
      </c>
      <c r="D3338" s="47">
        <v>438</v>
      </c>
      <c r="E3338" s="180">
        <v>1.72</v>
      </c>
      <c r="F3338" s="49">
        <v>0</v>
      </c>
      <c r="G3338" s="180">
        <v>-1</v>
      </c>
      <c r="H3338" s="47">
        <v>161</v>
      </c>
    </row>
    <row r="3339" spans="1:8">
      <c r="A3339" s="44" t="s">
        <v>992</v>
      </c>
      <c r="B3339" s="44" t="s">
        <v>130</v>
      </c>
      <c r="C3339" s="45">
        <v>46166</v>
      </c>
      <c r="D3339" s="47">
        <v>445</v>
      </c>
      <c r="E3339" s="180">
        <v>2</v>
      </c>
      <c r="F3339" s="49">
        <v>0</v>
      </c>
      <c r="G3339" s="180">
        <v>-1</v>
      </c>
      <c r="H3339" s="47">
        <v>148</v>
      </c>
    </row>
    <row r="3340" spans="1:8">
      <c r="A3340" s="44" t="s">
        <v>992</v>
      </c>
      <c r="B3340" s="44" t="s">
        <v>130</v>
      </c>
      <c r="C3340" s="45">
        <v>46173</v>
      </c>
      <c r="D3340" s="47">
        <v>447</v>
      </c>
      <c r="E3340" s="180">
        <v>1.68</v>
      </c>
      <c r="F3340" s="49">
        <v>0</v>
      </c>
      <c r="G3340" s="180">
        <v>-1</v>
      </c>
      <c r="H3340" s="47">
        <v>167</v>
      </c>
    </row>
    <row r="3341" spans="1:8">
      <c r="A3341" s="44" t="s">
        <v>992</v>
      </c>
      <c r="B3341" s="44" t="s">
        <v>130</v>
      </c>
      <c r="C3341" s="45">
        <v>46180</v>
      </c>
      <c r="D3341" s="47">
        <v>445</v>
      </c>
      <c r="E3341" s="180">
        <v>1.78</v>
      </c>
      <c r="F3341" s="49">
        <v>0</v>
      </c>
      <c r="G3341" s="180">
        <v>-1</v>
      </c>
      <c r="H3341" s="47">
        <v>160</v>
      </c>
    </row>
    <row r="3342" spans="1:8">
      <c r="A3342" s="44" t="s">
        <v>992</v>
      </c>
      <c r="B3342" s="44" t="s">
        <v>130</v>
      </c>
      <c r="C3342" s="45">
        <v>46187</v>
      </c>
      <c r="D3342" s="47">
        <v>453</v>
      </c>
      <c r="E3342" s="180">
        <v>1.1599999999999999</v>
      </c>
      <c r="F3342" s="49">
        <v>0</v>
      </c>
      <c r="G3342" s="180">
        <v>-1</v>
      </c>
      <c r="H3342" s="49">
        <v>210</v>
      </c>
    </row>
    <row r="3343" spans="1:8">
      <c r="A3343" s="44" t="s">
        <v>992</v>
      </c>
      <c r="B3343" s="44" t="s">
        <v>129</v>
      </c>
      <c r="C3343" s="45">
        <v>46103</v>
      </c>
      <c r="D3343" s="47">
        <v>152</v>
      </c>
      <c r="E3343" s="180">
        <v>-0.82</v>
      </c>
      <c r="F3343" s="47">
        <v>0</v>
      </c>
      <c r="G3343" s="180">
        <v>-1</v>
      </c>
      <c r="H3343" s="47">
        <v>830</v>
      </c>
    </row>
    <row r="3344" spans="1:8">
      <c r="A3344" s="44" t="s">
        <v>992</v>
      </c>
      <c r="B3344" s="44" t="s">
        <v>129</v>
      </c>
      <c r="C3344" s="45">
        <v>46110</v>
      </c>
      <c r="D3344" s="47">
        <v>22</v>
      </c>
      <c r="E3344" s="180">
        <v>-0.97</v>
      </c>
      <c r="F3344" s="47">
        <v>0</v>
      </c>
      <c r="G3344" s="180">
        <v>-1</v>
      </c>
      <c r="H3344" s="47">
        <v>725</v>
      </c>
    </row>
    <row r="3345" spans="1:8">
      <c r="A3345" s="44" t="s">
        <v>992</v>
      </c>
      <c r="B3345" s="44" t="s">
        <v>129</v>
      </c>
      <c r="C3345" s="45">
        <v>46117</v>
      </c>
      <c r="D3345" s="47">
        <v>1</v>
      </c>
      <c r="E3345" s="180">
        <v>-1</v>
      </c>
      <c r="F3345" s="47">
        <v>0</v>
      </c>
      <c r="G3345" s="180">
        <v>-1</v>
      </c>
      <c r="H3345" s="47">
        <v>506</v>
      </c>
    </row>
    <row r="3346" spans="1:8">
      <c r="A3346" s="44" t="s">
        <v>992</v>
      </c>
      <c r="B3346" s="44" t="s">
        <v>129</v>
      </c>
      <c r="C3346" s="45">
        <v>46124</v>
      </c>
      <c r="D3346" s="47">
        <v>1</v>
      </c>
      <c r="E3346" s="180">
        <v>-1</v>
      </c>
      <c r="F3346" s="47">
        <v>0</v>
      </c>
      <c r="G3346" s="180">
        <v>-1</v>
      </c>
      <c r="H3346" s="47">
        <v>484</v>
      </c>
    </row>
    <row r="3347" spans="1:8">
      <c r="A3347" s="44" t="s">
        <v>992</v>
      </c>
      <c r="B3347" s="44" t="s">
        <v>129</v>
      </c>
      <c r="C3347" s="45">
        <v>46131</v>
      </c>
      <c r="D3347" s="47">
        <v>1</v>
      </c>
      <c r="E3347" s="180">
        <v>-1</v>
      </c>
      <c r="F3347" s="47">
        <v>0</v>
      </c>
      <c r="G3347" s="180">
        <v>-1</v>
      </c>
      <c r="H3347" s="47">
        <v>441</v>
      </c>
    </row>
    <row r="3348" spans="1:8">
      <c r="A3348" s="44" t="s">
        <v>992</v>
      </c>
      <c r="B3348" s="44" t="s">
        <v>129</v>
      </c>
      <c r="C3348" s="45">
        <v>46138</v>
      </c>
      <c r="D3348" s="47">
        <v>1</v>
      </c>
      <c r="E3348" s="180">
        <v>-1</v>
      </c>
      <c r="F3348" s="47">
        <v>0</v>
      </c>
      <c r="G3348" s="180">
        <v>-1</v>
      </c>
      <c r="H3348" s="47">
        <v>751</v>
      </c>
    </row>
    <row r="3349" spans="1:8">
      <c r="A3349" s="44" t="s">
        <v>992</v>
      </c>
      <c r="B3349" s="44" t="s">
        <v>129</v>
      </c>
      <c r="C3349" s="45">
        <v>46145</v>
      </c>
      <c r="D3349" s="47">
        <v>1</v>
      </c>
      <c r="E3349" s="180">
        <v>-1</v>
      </c>
      <c r="F3349" s="47">
        <v>0</v>
      </c>
      <c r="G3349" s="180">
        <v>-1</v>
      </c>
      <c r="H3349" s="47">
        <v>882</v>
      </c>
    </row>
    <row r="3350" spans="1:8">
      <c r="A3350" s="44" t="s">
        <v>992</v>
      </c>
      <c r="B3350" s="44" t="s">
        <v>129</v>
      </c>
      <c r="C3350" s="45">
        <v>46152</v>
      </c>
      <c r="D3350" s="47">
        <v>1</v>
      </c>
      <c r="E3350" s="180">
        <v>-1</v>
      </c>
      <c r="F3350" s="47">
        <v>0</v>
      </c>
      <c r="G3350" s="180">
        <v>-1</v>
      </c>
      <c r="H3350" s="47">
        <v>809</v>
      </c>
    </row>
    <row r="3351" spans="1:8">
      <c r="A3351" s="44" t="s">
        <v>992</v>
      </c>
      <c r="B3351" s="44" t="s">
        <v>129</v>
      </c>
      <c r="C3351" s="45">
        <v>46159</v>
      </c>
      <c r="D3351" s="47">
        <v>0</v>
      </c>
      <c r="E3351" s="180">
        <v>-1</v>
      </c>
      <c r="F3351" s="47">
        <v>0</v>
      </c>
      <c r="G3351" s="180">
        <v>-1</v>
      </c>
      <c r="H3351" s="47">
        <v>699</v>
      </c>
    </row>
    <row r="3352" spans="1:8">
      <c r="A3352" s="44" t="s">
        <v>992</v>
      </c>
      <c r="B3352" s="44" t="s">
        <v>129</v>
      </c>
      <c r="C3352" s="45">
        <v>46166</v>
      </c>
      <c r="D3352" s="47">
        <v>1</v>
      </c>
      <c r="E3352" s="180">
        <v>-1</v>
      </c>
      <c r="F3352" s="49">
        <v>0</v>
      </c>
      <c r="G3352" s="180">
        <v>-1</v>
      </c>
      <c r="H3352" s="47">
        <v>770</v>
      </c>
    </row>
    <row r="3353" spans="1:8">
      <c r="A3353" s="44" t="s">
        <v>992</v>
      </c>
      <c r="B3353" s="44" t="s">
        <v>129</v>
      </c>
      <c r="C3353" s="45">
        <v>46173</v>
      </c>
      <c r="D3353" s="47">
        <v>1</v>
      </c>
      <c r="E3353" s="180">
        <v>-1</v>
      </c>
      <c r="F3353" s="49">
        <v>0</v>
      </c>
      <c r="G3353" s="180">
        <v>-1</v>
      </c>
      <c r="H3353" s="47">
        <v>846</v>
      </c>
    </row>
    <row r="3354" spans="1:8">
      <c r="A3354" s="44" t="s">
        <v>992</v>
      </c>
      <c r="B3354" s="44" t="s">
        <v>129</v>
      </c>
      <c r="C3354" s="45">
        <v>46180</v>
      </c>
      <c r="D3354" s="47">
        <v>1</v>
      </c>
      <c r="E3354" s="180">
        <v>-1</v>
      </c>
      <c r="F3354" s="49">
        <v>0</v>
      </c>
      <c r="G3354" s="180">
        <v>-1</v>
      </c>
      <c r="H3354" s="47">
        <v>814</v>
      </c>
    </row>
    <row r="3355" spans="1:8">
      <c r="A3355" s="44" t="s">
        <v>992</v>
      </c>
      <c r="B3355" s="44" t="s">
        <v>129</v>
      </c>
      <c r="C3355" s="45">
        <v>46187</v>
      </c>
      <c r="D3355" s="47">
        <v>1</v>
      </c>
      <c r="E3355" s="180">
        <v>-1</v>
      </c>
      <c r="F3355" s="49">
        <v>0</v>
      </c>
      <c r="G3355" s="180">
        <v>-1</v>
      </c>
      <c r="H3355" s="47">
        <v>833</v>
      </c>
    </row>
    <row r="3356" spans="1:8">
      <c r="A3356" s="44" t="s">
        <v>992</v>
      </c>
      <c r="B3356" s="44" t="s">
        <v>385</v>
      </c>
      <c r="C3356" s="45">
        <v>46103</v>
      </c>
      <c r="D3356" s="47">
        <v>0</v>
      </c>
      <c r="E3356" s="181"/>
      <c r="F3356" s="47">
        <v>0</v>
      </c>
      <c r="G3356" s="181"/>
      <c r="H3356" s="47">
        <v>0</v>
      </c>
    </row>
    <row r="3357" spans="1:8">
      <c r="A3357" s="44" t="s">
        <v>992</v>
      </c>
      <c r="B3357" s="44" t="s">
        <v>385</v>
      </c>
      <c r="C3357" s="45">
        <v>46110</v>
      </c>
      <c r="D3357" s="49">
        <v>0</v>
      </c>
      <c r="E3357" s="181"/>
      <c r="F3357" s="47">
        <v>0</v>
      </c>
      <c r="G3357" s="181"/>
      <c r="H3357" s="49">
        <v>0</v>
      </c>
    </row>
    <row r="3358" spans="1:8">
      <c r="A3358" s="44" t="s">
        <v>992</v>
      </c>
      <c r="B3358" s="44" t="s">
        <v>385</v>
      </c>
      <c r="C3358" s="45">
        <v>46117</v>
      </c>
      <c r="D3358" s="49">
        <v>0</v>
      </c>
      <c r="E3358" s="181"/>
      <c r="F3358" s="49">
        <v>0</v>
      </c>
      <c r="G3358" s="181"/>
      <c r="H3358" s="49">
        <v>0</v>
      </c>
    </row>
    <row r="3359" spans="1:8">
      <c r="A3359" s="44" t="s">
        <v>992</v>
      </c>
      <c r="B3359" s="44" t="s">
        <v>385</v>
      </c>
      <c r="C3359" s="45">
        <v>46124</v>
      </c>
      <c r="D3359" s="49">
        <v>0</v>
      </c>
      <c r="E3359" s="181"/>
      <c r="F3359" s="49">
        <v>0</v>
      </c>
      <c r="G3359" s="181"/>
      <c r="H3359" s="49">
        <v>0</v>
      </c>
    </row>
    <row r="3360" spans="1:8">
      <c r="A3360" s="44" t="s">
        <v>992</v>
      </c>
      <c r="B3360" s="44" t="s">
        <v>385</v>
      </c>
      <c r="C3360" s="45">
        <v>46131</v>
      </c>
      <c r="D3360" s="49">
        <v>0</v>
      </c>
      <c r="E3360" s="181"/>
      <c r="F3360" s="49">
        <v>0</v>
      </c>
      <c r="G3360" s="181"/>
      <c r="H3360" s="49">
        <v>0</v>
      </c>
    </row>
    <row r="3361" spans="1:8">
      <c r="A3361" s="44" t="s">
        <v>992</v>
      </c>
      <c r="B3361" s="44" t="s">
        <v>385</v>
      </c>
      <c r="C3361" s="45">
        <v>46138</v>
      </c>
      <c r="D3361" s="49">
        <v>0</v>
      </c>
      <c r="E3361" s="181"/>
      <c r="F3361" s="49">
        <v>0</v>
      </c>
      <c r="G3361" s="181"/>
      <c r="H3361" s="49">
        <v>0</v>
      </c>
    </row>
    <row r="3362" spans="1:8">
      <c r="A3362" s="44" t="s">
        <v>992</v>
      </c>
      <c r="B3362" s="44" t="s">
        <v>385</v>
      </c>
      <c r="C3362" s="45">
        <v>46145</v>
      </c>
      <c r="D3362" s="49">
        <v>0</v>
      </c>
      <c r="E3362" s="181"/>
      <c r="F3362" s="49">
        <v>0</v>
      </c>
      <c r="G3362" s="181"/>
      <c r="H3362" s="49">
        <v>0</v>
      </c>
    </row>
    <row r="3363" spans="1:8">
      <c r="A3363" s="44" t="s">
        <v>992</v>
      </c>
      <c r="B3363" s="44" t="s">
        <v>385</v>
      </c>
      <c r="C3363" s="45">
        <v>46152</v>
      </c>
      <c r="D3363" s="47">
        <v>0</v>
      </c>
      <c r="E3363" s="181"/>
      <c r="F3363" s="49">
        <v>0</v>
      </c>
      <c r="G3363" s="181"/>
      <c r="H3363" s="49">
        <v>0</v>
      </c>
    </row>
    <row r="3364" spans="1:8">
      <c r="A3364" s="44" t="s">
        <v>992</v>
      </c>
      <c r="B3364" s="44" t="s">
        <v>385</v>
      </c>
      <c r="C3364" s="45">
        <v>46159</v>
      </c>
      <c r="D3364" s="49">
        <v>0</v>
      </c>
      <c r="E3364" s="181"/>
      <c r="F3364" s="49">
        <v>0</v>
      </c>
      <c r="G3364" s="181"/>
      <c r="H3364" s="49">
        <v>0</v>
      </c>
    </row>
    <row r="3365" spans="1:8">
      <c r="A3365" s="44" t="s">
        <v>992</v>
      </c>
      <c r="B3365" s="44" t="s">
        <v>385</v>
      </c>
      <c r="C3365" s="45">
        <v>46166</v>
      </c>
      <c r="D3365" s="49">
        <v>0</v>
      </c>
      <c r="E3365" s="181"/>
      <c r="F3365" s="49">
        <v>0</v>
      </c>
      <c r="G3365" s="181"/>
      <c r="H3365" s="49">
        <v>0</v>
      </c>
    </row>
    <row r="3366" spans="1:8">
      <c r="A3366" s="44" t="s">
        <v>992</v>
      </c>
      <c r="B3366" s="44" t="s">
        <v>385</v>
      </c>
      <c r="C3366" s="45">
        <v>46173</v>
      </c>
      <c r="D3366" s="49">
        <v>0</v>
      </c>
      <c r="E3366" s="181"/>
      <c r="F3366" s="49">
        <v>0</v>
      </c>
      <c r="G3366" s="181"/>
      <c r="H3366" s="49">
        <v>0</v>
      </c>
    </row>
    <row r="3367" spans="1:8">
      <c r="A3367" s="44" t="s">
        <v>992</v>
      </c>
      <c r="B3367" s="44" t="s">
        <v>385</v>
      </c>
      <c r="C3367" s="45">
        <v>46180</v>
      </c>
      <c r="D3367" s="49">
        <v>0</v>
      </c>
      <c r="E3367" s="181"/>
      <c r="F3367" s="49">
        <v>0</v>
      </c>
      <c r="G3367" s="181"/>
      <c r="H3367" s="49">
        <v>0</v>
      </c>
    </row>
    <row r="3368" spans="1:8">
      <c r="A3368" s="44" t="s">
        <v>992</v>
      </c>
      <c r="B3368" s="44" t="s">
        <v>385</v>
      </c>
      <c r="C3368" s="45">
        <v>46187</v>
      </c>
      <c r="D3368" s="49">
        <v>0</v>
      </c>
      <c r="E3368" s="181"/>
      <c r="F3368" s="49">
        <v>0</v>
      </c>
      <c r="G3368" s="181"/>
      <c r="H3368" s="49">
        <v>0</v>
      </c>
    </row>
    <row r="3369" spans="1:8">
      <c r="A3369" s="44" t="s">
        <v>992</v>
      </c>
      <c r="B3369" s="44" t="s">
        <v>287</v>
      </c>
      <c r="C3369" s="45">
        <v>46103</v>
      </c>
      <c r="D3369" s="47">
        <v>1</v>
      </c>
      <c r="E3369" s="181"/>
      <c r="F3369" s="49">
        <v>0</v>
      </c>
      <c r="G3369" s="181"/>
      <c r="H3369" s="47">
        <v>0</v>
      </c>
    </row>
    <row r="3370" spans="1:8">
      <c r="A3370" s="44" t="s">
        <v>992</v>
      </c>
      <c r="B3370" s="44" t="s">
        <v>287</v>
      </c>
      <c r="C3370" s="45">
        <v>46110</v>
      </c>
      <c r="D3370" s="47">
        <v>1</v>
      </c>
      <c r="E3370" s="181"/>
      <c r="F3370" s="49">
        <v>0</v>
      </c>
      <c r="G3370" s="181"/>
      <c r="H3370" s="47">
        <v>0</v>
      </c>
    </row>
    <row r="3371" spans="1:8">
      <c r="A3371" s="44" t="s">
        <v>992</v>
      </c>
      <c r="B3371" s="44" t="s">
        <v>287</v>
      </c>
      <c r="C3371" s="45">
        <v>46117</v>
      </c>
      <c r="D3371" s="47">
        <v>1</v>
      </c>
      <c r="E3371" s="181"/>
      <c r="F3371" s="49">
        <v>0</v>
      </c>
      <c r="G3371" s="181"/>
      <c r="H3371" s="47">
        <v>0</v>
      </c>
    </row>
    <row r="3372" spans="1:8">
      <c r="A3372" s="44" t="s">
        <v>992</v>
      </c>
      <c r="B3372" s="44" t="s">
        <v>287</v>
      </c>
      <c r="C3372" s="45">
        <v>46124</v>
      </c>
      <c r="D3372" s="47">
        <v>1</v>
      </c>
      <c r="E3372" s="181"/>
      <c r="F3372" s="49">
        <v>0</v>
      </c>
      <c r="G3372" s="181"/>
      <c r="H3372" s="47">
        <v>0</v>
      </c>
    </row>
    <row r="3373" spans="1:8">
      <c r="A3373" s="44" t="s">
        <v>992</v>
      </c>
      <c r="B3373" s="44" t="s">
        <v>287</v>
      </c>
      <c r="C3373" s="45">
        <v>46131</v>
      </c>
      <c r="D3373" s="47">
        <v>1</v>
      </c>
      <c r="E3373" s="181"/>
      <c r="F3373" s="49">
        <v>0</v>
      </c>
      <c r="G3373" s="181"/>
      <c r="H3373" s="47">
        <v>0</v>
      </c>
    </row>
    <row r="3374" spans="1:8">
      <c r="A3374" s="44" t="s">
        <v>992</v>
      </c>
      <c r="B3374" s="44" t="s">
        <v>287</v>
      </c>
      <c r="C3374" s="45">
        <v>46138</v>
      </c>
      <c r="D3374" s="47">
        <v>1</v>
      </c>
      <c r="E3374" s="181"/>
      <c r="F3374" s="49">
        <v>0</v>
      </c>
      <c r="G3374" s="181"/>
      <c r="H3374" s="47">
        <v>0</v>
      </c>
    </row>
    <row r="3375" spans="1:8">
      <c r="A3375" s="44" t="s">
        <v>992</v>
      </c>
      <c r="B3375" s="44" t="s">
        <v>287</v>
      </c>
      <c r="C3375" s="45">
        <v>46145</v>
      </c>
      <c r="D3375" s="47">
        <v>1</v>
      </c>
      <c r="E3375" s="181"/>
      <c r="F3375" s="49">
        <v>0</v>
      </c>
      <c r="G3375" s="181"/>
      <c r="H3375" s="47">
        <v>0</v>
      </c>
    </row>
    <row r="3376" spans="1:8">
      <c r="A3376" s="44" t="s">
        <v>992</v>
      </c>
      <c r="B3376" s="44" t="s">
        <v>287</v>
      </c>
      <c r="C3376" s="45">
        <v>46152</v>
      </c>
      <c r="D3376" s="47">
        <v>1</v>
      </c>
      <c r="E3376" s="181"/>
      <c r="F3376" s="49">
        <v>0</v>
      </c>
      <c r="G3376" s="181"/>
      <c r="H3376" s="47">
        <v>0</v>
      </c>
    </row>
    <row r="3377" spans="1:8">
      <c r="A3377" s="44" t="s">
        <v>992</v>
      </c>
      <c r="B3377" s="44" t="s">
        <v>287</v>
      </c>
      <c r="C3377" s="45">
        <v>46159</v>
      </c>
      <c r="D3377" s="47">
        <v>0</v>
      </c>
      <c r="E3377" s="181"/>
      <c r="F3377" s="49">
        <v>0</v>
      </c>
      <c r="G3377" s="181"/>
      <c r="H3377" s="47">
        <v>0</v>
      </c>
    </row>
    <row r="3378" spans="1:8">
      <c r="A3378" s="44" t="s">
        <v>992</v>
      </c>
      <c r="B3378" s="44" t="s">
        <v>287</v>
      </c>
      <c r="C3378" s="45">
        <v>46166</v>
      </c>
      <c r="D3378" s="47">
        <v>1</v>
      </c>
      <c r="E3378" s="181"/>
      <c r="F3378" s="49">
        <v>0</v>
      </c>
      <c r="G3378" s="181"/>
      <c r="H3378" s="47">
        <v>0</v>
      </c>
    </row>
    <row r="3379" spans="1:8">
      <c r="A3379" s="44" t="s">
        <v>992</v>
      </c>
      <c r="B3379" s="44" t="s">
        <v>287</v>
      </c>
      <c r="C3379" s="45">
        <v>46173</v>
      </c>
      <c r="D3379" s="47">
        <v>1</v>
      </c>
      <c r="E3379" s="181"/>
      <c r="F3379" s="49">
        <v>0</v>
      </c>
      <c r="G3379" s="181"/>
      <c r="H3379" s="47">
        <v>0</v>
      </c>
    </row>
    <row r="3380" spans="1:8">
      <c r="A3380" s="44" t="s">
        <v>992</v>
      </c>
      <c r="B3380" s="44" t="s">
        <v>287</v>
      </c>
      <c r="C3380" s="45">
        <v>46180</v>
      </c>
      <c r="D3380" s="47">
        <v>1</v>
      </c>
      <c r="E3380" s="181"/>
      <c r="F3380" s="49">
        <v>0</v>
      </c>
      <c r="G3380" s="181"/>
      <c r="H3380" s="47">
        <v>0</v>
      </c>
    </row>
    <row r="3381" spans="1:8">
      <c r="A3381" s="44" t="s">
        <v>992</v>
      </c>
      <c r="B3381" s="44" t="s">
        <v>287</v>
      </c>
      <c r="C3381" s="45">
        <v>46187</v>
      </c>
      <c r="D3381" s="49">
        <v>1</v>
      </c>
      <c r="E3381" s="181"/>
      <c r="F3381" s="49">
        <v>0</v>
      </c>
      <c r="G3381" s="181"/>
      <c r="H3381" s="47">
        <v>0</v>
      </c>
    </row>
    <row r="3382" spans="1:8">
      <c r="A3382" s="44" t="s">
        <v>992</v>
      </c>
      <c r="B3382" s="44" t="s">
        <v>215</v>
      </c>
      <c r="C3382" s="45">
        <v>46103</v>
      </c>
      <c r="D3382" s="47">
        <v>786</v>
      </c>
      <c r="E3382" s="180">
        <v>-0.15</v>
      </c>
      <c r="F3382" s="47">
        <v>0</v>
      </c>
      <c r="G3382" s="180">
        <v>-1</v>
      </c>
      <c r="H3382" s="47">
        <v>922</v>
      </c>
    </row>
    <row r="3383" spans="1:8">
      <c r="A3383" s="44" t="s">
        <v>992</v>
      </c>
      <c r="B3383" s="44" t="s">
        <v>215</v>
      </c>
      <c r="C3383" s="45">
        <v>46110</v>
      </c>
      <c r="D3383" s="47">
        <v>841</v>
      </c>
      <c r="E3383" s="180">
        <v>-0.09</v>
      </c>
      <c r="F3383" s="47">
        <v>0</v>
      </c>
      <c r="G3383" s="180">
        <v>-1</v>
      </c>
      <c r="H3383" s="47">
        <v>924</v>
      </c>
    </row>
    <row r="3384" spans="1:8">
      <c r="A3384" s="44" t="s">
        <v>992</v>
      </c>
      <c r="B3384" s="44" t="s">
        <v>215</v>
      </c>
      <c r="C3384" s="45">
        <v>46117</v>
      </c>
      <c r="D3384" s="47">
        <v>934</v>
      </c>
      <c r="E3384" s="180">
        <v>0.02</v>
      </c>
      <c r="F3384" s="47">
        <v>0</v>
      </c>
      <c r="G3384" s="180">
        <v>-1</v>
      </c>
      <c r="H3384" s="47">
        <v>914</v>
      </c>
    </row>
    <row r="3385" spans="1:8">
      <c r="A3385" s="44" t="s">
        <v>992</v>
      </c>
      <c r="B3385" s="44" t="s">
        <v>215</v>
      </c>
      <c r="C3385" s="45">
        <v>46124</v>
      </c>
      <c r="D3385" s="47">
        <v>978</v>
      </c>
      <c r="E3385" s="180">
        <v>0</v>
      </c>
      <c r="F3385" s="47">
        <v>0</v>
      </c>
      <c r="G3385" s="180">
        <v>-1</v>
      </c>
      <c r="H3385" s="47">
        <v>978</v>
      </c>
    </row>
    <row r="3386" spans="1:8">
      <c r="A3386" s="44" t="s">
        <v>992</v>
      </c>
      <c r="B3386" s="44" t="s">
        <v>215</v>
      </c>
      <c r="C3386" s="45">
        <v>46131</v>
      </c>
      <c r="D3386" s="47">
        <v>1029</v>
      </c>
      <c r="E3386" s="180">
        <v>0.03</v>
      </c>
      <c r="F3386" s="47">
        <v>0</v>
      </c>
      <c r="G3386" s="180">
        <v>-1</v>
      </c>
      <c r="H3386" s="47">
        <v>996</v>
      </c>
    </row>
    <row r="3387" spans="1:8">
      <c r="A3387" s="44" t="s">
        <v>992</v>
      </c>
      <c r="B3387" s="44" t="s">
        <v>215</v>
      </c>
      <c r="C3387" s="45">
        <v>46138</v>
      </c>
      <c r="D3387" s="47">
        <v>1118</v>
      </c>
      <c r="E3387" s="180">
        <v>-0.01</v>
      </c>
      <c r="F3387" s="47">
        <v>0</v>
      </c>
      <c r="G3387" s="180">
        <v>-1</v>
      </c>
      <c r="H3387" s="47">
        <v>1134</v>
      </c>
    </row>
    <row r="3388" spans="1:8">
      <c r="A3388" s="44" t="s">
        <v>992</v>
      </c>
      <c r="B3388" s="44" t="s">
        <v>215</v>
      </c>
      <c r="C3388" s="45">
        <v>46145</v>
      </c>
      <c r="D3388" s="47">
        <v>1172</v>
      </c>
      <c r="E3388" s="180">
        <v>0.1</v>
      </c>
      <c r="F3388" s="47">
        <v>0</v>
      </c>
      <c r="G3388" s="180">
        <v>-1</v>
      </c>
      <c r="H3388" s="47">
        <v>1063</v>
      </c>
    </row>
    <row r="3389" spans="1:8">
      <c r="A3389" s="44" t="s">
        <v>992</v>
      </c>
      <c r="B3389" s="44" t="s">
        <v>215</v>
      </c>
      <c r="C3389" s="45">
        <v>46152</v>
      </c>
      <c r="D3389" s="47">
        <v>1122</v>
      </c>
      <c r="E3389" s="180">
        <v>-0.04</v>
      </c>
      <c r="F3389" s="47">
        <v>0</v>
      </c>
      <c r="G3389" s="180">
        <v>-1</v>
      </c>
      <c r="H3389" s="47">
        <v>1170</v>
      </c>
    </row>
    <row r="3390" spans="1:8">
      <c r="A3390" s="44" t="s">
        <v>992</v>
      </c>
      <c r="B3390" s="44" t="s">
        <v>215</v>
      </c>
      <c r="C3390" s="45">
        <v>46159</v>
      </c>
      <c r="D3390" s="47">
        <v>1063</v>
      </c>
      <c r="E3390" s="180">
        <v>0.1</v>
      </c>
      <c r="F3390" s="47">
        <v>0</v>
      </c>
      <c r="G3390" s="180">
        <v>-1</v>
      </c>
      <c r="H3390" s="47">
        <v>966</v>
      </c>
    </row>
    <row r="3391" spans="1:8">
      <c r="A3391" s="44" t="s">
        <v>992</v>
      </c>
      <c r="B3391" s="44" t="s">
        <v>215</v>
      </c>
      <c r="C3391" s="45">
        <v>46166</v>
      </c>
      <c r="D3391" s="47">
        <v>993</v>
      </c>
      <c r="E3391" s="180">
        <v>0.12</v>
      </c>
      <c r="F3391" s="49">
        <v>0</v>
      </c>
      <c r="G3391" s="180">
        <v>-1</v>
      </c>
      <c r="H3391" s="47">
        <v>889</v>
      </c>
    </row>
    <row r="3392" spans="1:8">
      <c r="A3392" s="44" t="s">
        <v>992</v>
      </c>
      <c r="B3392" s="44" t="s">
        <v>215</v>
      </c>
      <c r="C3392" s="45">
        <v>46173</v>
      </c>
      <c r="D3392" s="47">
        <v>933</v>
      </c>
      <c r="E3392" s="180">
        <v>-0.04</v>
      </c>
      <c r="F3392" s="49">
        <v>0</v>
      </c>
      <c r="G3392" s="180">
        <v>-1</v>
      </c>
      <c r="H3392" s="47">
        <v>973</v>
      </c>
    </row>
    <row r="3393" spans="1:8">
      <c r="A3393" s="44" t="s">
        <v>992</v>
      </c>
      <c r="B3393" s="44" t="s">
        <v>215</v>
      </c>
      <c r="C3393" s="45">
        <v>46180</v>
      </c>
      <c r="D3393" s="47">
        <v>876</v>
      </c>
      <c r="E3393" s="180">
        <v>0.11</v>
      </c>
      <c r="F3393" s="49">
        <v>0</v>
      </c>
      <c r="G3393" s="180">
        <v>-1</v>
      </c>
      <c r="H3393" s="47">
        <v>789</v>
      </c>
    </row>
    <row r="3394" spans="1:8">
      <c r="A3394" s="44" t="s">
        <v>992</v>
      </c>
      <c r="B3394" s="44" t="s">
        <v>215</v>
      </c>
      <c r="C3394" s="45">
        <v>46187</v>
      </c>
      <c r="D3394" s="47">
        <v>826</v>
      </c>
      <c r="E3394" s="180">
        <v>0.16</v>
      </c>
      <c r="F3394" s="49">
        <v>0</v>
      </c>
      <c r="G3394" s="180">
        <v>-1</v>
      </c>
      <c r="H3394" s="47">
        <v>709</v>
      </c>
    </row>
    <row r="3395" spans="1:8">
      <c r="A3395" s="44" t="s">
        <v>992</v>
      </c>
      <c r="B3395" s="44" t="s">
        <v>69</v>
      </c>
      <c r="C3395" s="45">
        <v>46103</v>
      </c>
      <c r="D3395" s="47">
        <v>12031</v>
      </c>
      <c r="E3395" s="180">
        <v>0.21</v>
      </c>
      <c r="F3395" s="49">
        <v>0</v>
      </c>
      <c r="G3395" s="180">
        <v>-1</v>
      </c>
      <c r="H3395" s="47">
        <v>9914</v>
      </c>
    </row>
    <row r="3396" spans="1:8">
      <c r="A3396" s="44" t="s">
        <v>992</v>
      </c>
      <c r="B3396" s="44" t="s">
        <v>69</v>
      </c>
      <c r="C3396" s="45">
        <v>46110</v>
      </c>
      <c r="D3396" s="47">
        <v>12031</v>
      </c>
      <c r="E3396" s="180">
        <v>0.17</v>
      </c>
      <c r="F3396" s="49">
        <v>0</v>
      </c>
      <c r="G3396" s="180">
        <v>-1</v>
      </c>
      <c r="H3396" s="47">
        <v>10254</v>
      </c>
    </row>
    <row r="3397" spans="1:8">
      <c r="A3397" s="44" t="s">
        <v>992</v>
      </c>
      <c r="B3397" s="44" t="s">
        <v>69</v>
      </c>
      <c r="C3397" s="45">
        <v>46117</v>
      </c>
      <c r="D3397" s="47">
        <v>12031</v>
      </c>
      <c r="E3397" s="180">
        <v>0.17</v>
      </c>
      <c r="F3397" s="49">
        <v>0</v>
      </c>
      <c r="G3397" s="180">
        <v>-1</v>
      </c>
      <c r="H3397" s="47">
        <v>10297</v>
      </c>
    </row>
    <row r="3398" spans="1:8">
      <c r="A3398" s="44" t="s">
        <v>992</v>
      </c>
      <c r="B3398" s="44" t="s">
        <v>69</v>
      </c>
      <c r="C3398" s="45">
        <v>46124</v>
      </c>
      <c r="D3398" s="47">
        <v>12031</v>
      </c>
      <c r="E3398" s="180">
        <v>0.23</v>
      </c>
      <c r="F3398" s="49">
        <v>0</v>
      </c>
      <c r="G3398" s="180">
        <v>-1</v>
      </c>
      <c r="H3398" s="47">
        <v>9815</v>
      </c>
    </row>
    <row r="3399" spans="1:8">
      <c r="A3399" s="44" t="s">
        <v>992</v>
      </c>
      <c r="B3399" s="44" t="s">
        <v>69</v>
      </c>
      <c r="C3399" s="45">
        <v>46131</v>
      </c>
      <c r="D3399" s="47">
        <v>12031</v>
      </c>
      <c r="E3399" s="180">
        <v>0.27</v>
      </c>
      <c r="F3399" s="49">
        <v>0</v>
      </c>
      <c r="G3399" s="180">
        <v>-1</v>
      </c>
      <c r="H3399" s="47">
        <v>9474</v>
      </c>
    </row>
    <row r="3400" spans="1:8">
      <c r="A3400" s="44" t="s">
        <v>992</v>
      </c>
      <c r="B3400" s="44" t="s">
        <v>69</v>
      </c>
      <c r="C3400" s="45">
        <v>46138</v>
      </c>
      <c r="D3400" s="47">
        <v>12031</v>
      </c>
      <c r="E3400" s="180">
        <v>0.2</v>
      </c>
      <c r="F3400" s="49">
        <v>0</v>
      </c>
      <c r="G3400" s="180">
        <v>-1</v>
      </c>
      <c r="H3400" s="47">
        <v>10016</v>
      </c>
    </row>
    <row r="3401" spans="1:8">
      <c r="A3401" s="44" t="s">
        <v>992</v>
      </c>
      <c r="B3401" s="44" t="s">
        <v>69</v>
      </c>
      <c r="C3401" s="45">
        <v>46145</v>
      </c>
      <c r="D3401" s="47">
        <v>12031</v>
      </c>
      <c r="E3401" s="180">
        <v>0.18</v>
      </c>
      <c r="F3401" s="49">
        <v>0</v>
      </c>
      <c r="G3401" s="180">
        <v>-1</v>
      </c>
      <c r="H3401" s="47">
        <v>10157</v>
      </c>
    </row>
    <row r="3402" spans="1:8">
      <c r="A3402" s="44" t="s">
        <v>992</v>
      </c>
      <c r="B3402" s="44" t="s">
        <v>69</v>
      </c>
      <c r="C3402" s="45">
        <v>46152</v>
      </c>
      <c r="D3402" s="47">
        <v>12031</v>
      </c>
      <c r="E3402" s="180">
        <v>0.19</v>
      </c>
      <c r="F3402" s="49">
        <v>0</v>
      </c>
      <c r="G3402" s="180">
        <v>-1</v>
      </c>
      <c r="H3402" s="47">
        <v>10086</v>
      </c>
    </row>
    <row r="3403" spans="1:8">
      <c r="A3403" s="44" t="s">
        <v>992</v>
      </c>
      <c r="B3403" s="44" t="s">
        <v>69</v>
      </c>
      <c r="C3403" s="45">
        <v>46159</v>
      </c>
      <c r="D3403" s="47">
        <v>12031</v>
      </c>
      <c r="E3403" s="180">
        <v>0.17</v>
      </c>
      <c r="F3403" s="49">
        <v>0</v>
      </c>
      <c r="G3403" s="180">
        <v>-1</v>
      </c>
      <c r="H3403" s="47">
        <v>10274</v>
      </c>
    </row>
    <row r="3404" spans="1:8">
      <c r="A3404" s="44" t="s">
        <v>992</v>
      </c>
      <c r="B3404" s="44" t="s">
        <v>69</v>
      </c>
      <c r="C3404" s="45">
        <v>46166</v>
      </c>
      <c r="D3404" s="47">
        <v>12031</v>
      </c>
      <c r="E3404" s="180">
        <v>0.22</v>
      </c>
      <c r="F3404" s="49">
        <v>0</v>
      </c>
      <c r="G3404" s="180">
        <v>-1</v>
      </c>
      <c r="H3404" s="47">
        <v>9821</v>
      </c>
    </row>
    <row r="3405" spans="1:8">
      <c r="A3405" s="44" t="s">
        <v>992</v>
      </c>
      <c r="B3405" s="44" t="s">
        <v>69</v>
      </c>
      <c r="C3405" s="45">
        <v>46173</v>
      </c>
      <c r="D3405" s="47">
        <v>12031</v>
      </c>
      <c r="E3405" s="180">
        <v>0.18</v>
      </c>
      <c r="F3405" s="49">
        <v>0</v>
      </c>
      <c r="G3405" s="180">
        <v>-1</v>
      </c>
      <c r="H3405" s="47">
        <v>10165</v>
      </c>
    </row>
    <row r="3406" spans="1:8">
      <c r="A3406" s="44" t="s">
        <v>992</v>
      </c>
      <c r="B3406" s="44" t="s">
        <v>69</v>
      </c>
      <c r="C3406" s="45">
        <v>46180</v>
      </c>
      <c r="D3406" s="47">
        <v>12031</v>
      </c>
      <c r="E3406" s="180">
        <v>0.13</v>
      </c>
      <c r="F3406" s="49">
        <v>0</v>
      </c>
      <c r="G3406" s="180">
        <v>-1</v>
      </c>
      <c r="H3406" s="47">
        <v>10647</v>
      </c>
    </row>
    <row r="3407" spans="1:8">
      <c r="A3407" s="44" t="s">
        <v>992</v>
      </c>
      <c r="B3407" s="44" t="s">
        <v>69</v>
      </c>
      <c r="C3407" s="45">
        <v>46187</v>
      </c>
      <c r="D3407" s="47">
        <v>12031</v>
      </c>
      <c r="E3407" s="180">
        <v>0.09</v>
      </c>
      <c r="F3407" s="49">
        <v>0</v>
      </c>
      <c r="G3407" s="180">
        <v>-1</v>
      </c>
      <c r="H3407" s="47">
        <v>11058</v>
      </c>
    </row>
    <row r="3408" spans="1:8">
      <c r="A3408" s="44" t="s">
        <v>992</v>
      </c>
      <c r="B3408" s="44" t="s">
        <v>207</v>
      </c>
      <c r="C3408" s="45">
        <v>46103</v>
      </c>
      <c r="D3408" s="47">
        <v>31</v>
      </c>
      <c r="E3408" s="181"/>
      <c r="F3408" s="47">
        <v>0</v>
      </c>
      <c r="G3408" s="181"/>
      <c r="H3408" s="47">
        <v>0</v>
      </c>
    </row>
    <row r="3409" spans="1:8">
      <c r="A3409" s="44" t="s">
        <v>992</v>
      </c>
      <c r="B3409" s="44" t="s">
        <v>207</v>
      </c>
      <c r="C3409" s="45">
        <v>46110</v>
      </c>
      <c r="D3409" s="47">
        <v>31</v>
      </c>
      <c r="E3409" s="181"/>
      <c r="F3409" s="47">
        <v>0</v>
      </c>
      <c r="G3409" s="181"/>
      <c r="H3409" s="47">
        <v>0</v>
      </c>
    </row>
    <row r="3410" spans="1:8">
      <c r="A3410" s="44" t="s">
        <v>992</v>
      </c>
      <c r="B3410" s="44" t="s">
        <v>207</v>
      </c>
      <c r="C3410" s="45">
        <v>46117</v>
      </c>
      <c r="D3410" s="47">
        <v>31</v>
      </c>
      <c r="E3410" s="181"/>
      <c r="F3410" s="47">
        <v>0</v>
      </c>
      <c r="G3410" s="181"/>
      <c r="H3410" s="47">
        <v>0</v>
      </c>
    </row>
    <row r="3411" spans="1:8">
      <c r="A3411" s="44" t="s">
        <v>992</v>
      </c>
      <c r="B3411" s="44" t="s">
        <v>207</v>
      </c>
      <c r="C3411" s="45">
        <v>46124</v>
      </c>
      <c r="D3411" s="47">
        <v>31</v>
      </c>
      <c r="E3411" s="181"/>
      <c r="F3411" s="47">
        <v>0</v>
      </c>
      <c r="G3411" s="181"/>
      <c r="H3411" s="47">
        <v>0</v>
      </c>
    </row>
    <row r="3412" spans="1:8">
      <c r="A3412" s="44" t="s">
        <v>992</v>
      </c>
      <c r="B3412" s="44" t="s">
        <v>207</v>
      </c>
      <c r="C3412" s="45">
        <v>46131</v>
      </c>
      <c r="D3412" s="47">
        <v>31</v>
      </c>
      <c r="E3412" s="181"/>
      <c r="F3412" s="47">
        <v>0</v>
      </c>
      <c r="G3412" s="181"/>
      <c r="H3412" s="47">
        <v>0</v>
      </c>
    </row>
    <row r="3413" spans="1:8">
      <c r="A3413" s="44" t="s">
        <v>992</v>
      </c>
      <c r="B3413" s="44" t="s">
        <v>207</v>
      </c>
      <c r="C3413" s="45">
        <v>46138</v>
      </c>
      <c r="D3413" s="47">
        <v>31</v>
      </c>
      <c r="E3413" s="181"/>
      <c r="F3413" s="47">
        <v>0</v>
      </c>
      <c r="G3413" s="181"/>
      <c r="H3413" s="47">
        <v>0</v>
      </c>
    </row>
    <row r="3414" spans="1:8">
      <c r="A3414" s="44" t="s">
        <v>992</v>
      </c>
      <c r="B3414" s="44" t="s">
        <v>207</v>
      </c>
      <c r="C3414" s="45">
        <v>46145</v>
      </c>
      <c r="D3414" s="47">
        <v>31</v>
      </c>
      <c r="E3414" s="181"/>
      <c r="F3414" s="47">
        <v>0</v>
      </c>
      <c r="G3414" s="181"/>
      <c r="H3414" s="47">
        <v>0</v>
      </c>
    </row>
    <row r="3415" spans="1:8">
      <c r="A3415" s="44" t="s">
        <v>992</v>
      </c>
      <c r="B3415" s="44" t="s">
        <v>207</v>
      </c>
      <c r="C3415" s="45">
        <v>46152</v>
      </c>
      <c r="D3415" s="47">
        <v>31</v>
      </c>
      <c r="E3415" s="181"/>
      <c r="F3415" s="47">
        <v>0</v>
      </c>
      <c r="G3415" s="181"/>
      <c r="H3415" s="47">
        <v>0</v>
      </c>
    </row>
    <row r="3416" spans="1:8">
      <c r="A3416" s="44" t="s">
        <v>992</v>
      </c>
      <c r="B3416" s="44" t="s">
        <v>207</v>
      </c>
      <c r="C3416" s="45">
        <v>46159</v>
      </c>
      <c r="D3416" s="47">
        <v>31</v>
      </c>
      <c r="E3416" s="181"/>
      <c r="F3416" s="47">
        <v>0</v>
      </c>
      <c r="G3416" s="181"/>
      <c r="H3416" s="47">
        <v>0</v>
      </c>
    </row>
    <row r="3417" spans="1:8">
      <c r="A3417" s="44" t="s">
        <v>992</v>
      </c>
      <c r="B3417" s="44" t="s">
        <v>207</v>
      </c>
      <c r="C3417" s="45">
        <v>46166</v>
      </c>
      <c r="D3417" s="47">
        <v>31</v>
      </c>
      <c r="E3417" s="181"/>
      <c r="F3417" s="49">
        <v>0</v>
      </c>
      <c r="G3417" s="181"/>
      <c r="H3417" s="47">
        <v>0</v>
      </c>
    </row>
    <row r="3418" spans="1:8">
      <c r="A3418" s="44" t="s">
        <v>992</v>
      </c>
      <c r="B3418" s="44" t="s">
        <v>207</v>
      </c>
      <c r="C3418" s="45">
        <v>46173</v>
      </c>
      <c r="D3418" s="47">
        <v>31</v>
      </c>
      <c r="E3418" s="181"/>
      <c r="F3418" s="49">
        <v>0</v>
      </c>
      <c r="G3418" s="181"/>
      <c r="H3418" s="47">
        <v>0</v>
      </c>
    </row>
    <row r="3419" spans="1:8">
      <c r="A3419" s="44" t="s">
        <v>992</v>
      </c>
      <c r="B3419" s="44" t="s">
        <v>207</v>
      </c>
      <c r="C3419" s="45">
        <v>46180</v>
      </c>
      <c r="D3419" s="47">
        <v>31</v>
      </c>
      <c r="E3419" s="181"/>
      <c r="F3419" s="49">
        <v>0</v>
      </c>
      <c r="G3419" s="181"/>
      <c r="H3419" s="47">
        <v>0</v>
      </c>
    </row>
    <row r="3420" spans="1:8">
      <c r="A3420" s="44" t="s">
        <v>992</v>
      </c>
      <c r="B3420" s="44" t="s">
        <v>207</v>
      </c>
      <c r="C3420" s="45">
        <v>46187</v>
      </c>
      <c r="D3420" s="47">
        <v>31</v>
      </c>
      <c r="E3420" s="181"/>
      <c r="F3420" s="49">
        <v>0</v>
      </c>
      <c r="G3420" s="181"/>
      <c r="H3420" s="47">
        <v>0</v>
      </c>
    </row>
    <row r="3421" spans="1:8">
      <c r="A3421" s="44" t="s">
        <v>992</v>
      </c>
      <c r="B3421" s="44" t="s">
        <v>82</v>
      </c>
      <c r="C3421" s="45">
        <v>46103</v>
      </c>
      <c r="D3421" s="47">
        <v>1705</v>
      </c>
      <c r="E3421" s="180">
        <v>0.01</v>
      </c>
      <c r="F3421" s="47">
        <v>0</v>
      </c>
      <c r="G3421" s="180">
        <v>-1</v>
      </c>
      <c r="H3421" s="47">
        <v>1684</v>
      </c>
    </row>
    <row r="3422" spans="1:8">
      <c r="A3422" s="44" t="s">
        <v>992</v>
      </c>
      <c r="B3422" s="44" t="s">
        <v>82</v>
      </c>
      <c r="C3422" s="45">
        <v>46110</v>
      </c>
      <c r="D3422" s="47">
        <v>1705</v>
      </c>
      <c r="E3422" s="180">
        <v>0.26</v>
      </c>
      <c r="F3422" s="47">
        <v>0</v>
      </c>
      <c r="G3422" s="180">
        <v>-1</v>
      </c>
      <c r="H3422" s="47">
        <v>1350</v>
      </c>
    </row>
    <row r="3423" spans="1:8">
      <c r="A3423" s="44" t="s">
        <v>992</v>
      </c>
      <c r="B3423" s="44" t="s">
        <v>82</v>
      </c>
      <c r="C3423" s="45">
        <v>46117</v>
      </c>
      <c r="D3423" s="47">
        <v>1710</v>
      </c>
      <c r="E3423" s="180">
        <v>0.22</v>
      </c>
      <c r="F3423" s="47">
        <v>0</v>
      </c>
      <c r="G3423" s="180">
        <v>-1</v>
      </c>
      <c r="H3423" s="47">
        <v>1401</v>
      </c>
    </row>
    <row r="3424" spans="1:8">
      <c r="A3424" s="44" t="s">
        <v>992</v>
      </c>
      <c r="B3424" s="44" t="s">
        <v>82</v>
      </c>
      <c r="C3424" s="45">
        <v>46124</v>
      </c>
      <c r="D3424" s="47">
        <v>1703</v>
      </c>
      <c r="E3424" s="180">
        <v>-0.09</v>
      </c>
      <c r="F3424" s="47">
        <v>0</v>
      </c>
      <c r="G3424" s="180">
        <v>-1</v>
      </c>
      <c r="H3424" s="47">
        <v>1870</v>
      </c>
    </row>
    <row r="3425" spans="1:8">
      <c r="A3425" s="44" t="s">
        <v>992</v>
      </c>
      <c r="B3425" s="44" t="s">
        <v>82</v>
      </c>
      <c r="C3425" s="45">
        <v>46131</v>
      </c>
      <c r="D3425" s="47">
        <v>1707</v>
      </c>
      <c r="E3425" s="180">
        <v>-0.06</v>
      </c>
      <c r="F3425" s="47">
        <v>0</v>
      </c>
      <c r="G3425" s="180">
        <v>-1</v>
      </c>
      <c r="H3425" s="47">
        <v>1821</v>
      </c>
    </row>
    <row r="3426" spans="1:8">
      <c r="A3426" s="44" t="s">
        <v>992</v>
      </c>
      <c r="B3426" s="44" t="s">
        <v>82</v>
      </c>
      <c r="C3426" s="45">
        <v>46138</v>
      </c>
      <c r="D3426" s="47">
        <v>1711</v>
      </c>
      <c r="E3426" s="180">
        <v>-0.18</v>
      </c>
      <c r="F3426" s="47">
        <v>0</v>
      </c>
      <c r="G3426" s="180">
        <v>-1</v>
      </c>
      <c r="H3426" s="47">
        <v>2093</v>
      </c>
    </row>
    <row r="3427" spans="1:8">
      <c r="A3427" s="44" t="s">
        <v>992</v>
      </c>
      <c r="B3427" s="44" t="s">
        <v>82</v>
      </c>
      <c r="C3427" s="45">
        <v>46145</v>
      </c>
      <c r="D3427" s="47">
        <v>1715</v>
      </c>
      <c r="E3427" s="180">
        <v>-0.32</v>
      </c>
      <c r="F3427" s="47">
        <v>0</v>
      </c>
      <c r="G3427" s="180">
        <v>-1</v>
      </c>
      <c r="H3427" s="47">
        <v>2505</v>
      </c>
    </row>
    <row r="3428" spans="1:8">
      <c r="A3428" s="44" t="s">
        <v>992</v>
      </c>
      <c r="B3428" s="44" t="s">
        <v>82</v>
      </c>
      <c r="C3428" s="45">
        <v>46152</v>
      </c>
      <c r="D3428" s="47">
        <v>1713</v>
      </c>
      <c r="E3428" s="180">
        <v>-0.38</v>
      </c>
      <c r="F3428" s="47">
        <v>0</v>
      </c>
      <c r="G3428" s="180">
        <v>-1</v>
      </c>
      <c r="H3428" s="47">
        <v>2752</v>
      </c>
    </row>
    <row r="3429" spans="1:8">
      <c r="A3429" s="44" t="s">
        <v>992</v>
      </c>
      <c r="B3429" s="44" t="s">
        <v>82</v>
      </c>
      <c r="C3429" s="45">
        <v>46159</v>
      </c>
      <c r="D3429" s="47">
        <v>1712</v>
      </c>
      <c r="E3429" s="180">
        <v>-0.28000000000000003</v>
      </c>
      <c r="F3429" s="47">
        <v>0</v>
      </c>
      <c r="G3429" s="180">
        <v>-1</v>
      </c>
      <c r="H3429" s="47">
        <v>2384</v>
      </c>
    </row>
    <row r="3430" spans="1:8">
      <c r="A3430" s="44" t="s">
        <v>992</v>
      </c>
      <c r="B3430" s="44" t="s">
        <v>82</v>
      </c>
      <c r="C3430" s="45">
        <v>46166</v>
      </c>
      <c r="D3430" s="47">
        <v>1711</v>
      </c>
      <c r="E3430" s="180">
        <v>-0.26</v>
      </c>
      <c r="F3430" s="49">
        <v>0</v>
      </c>
      <c r="G3430" s="180">
        <v>-1</v>
      </c>
      <c r="H3430" s="47">
        <v>2304</v>
      </c>
    </row>
    <row r="3431" spans="1:8">
      <c r="A3431" s="44" t="s">
        <v>992</v>
      </c>
      <c r="B3431" s="44" t="s">
        <v>82</v>
      </c>
      <c r="C3431" s="45">
        <v>46173</v>
      </c>
      <c r="D3431" s="47">
        <v>1653</v>
      </c>
      <c r="E3431" s="180">
        <v>-0.22</v>
      </c>
      <c r="F3431" s="49">
        <v>0</v>
      </c>
      <c r="G3431" s="180">
        <v>-1</v>
      </c>
      <c r="H3431" s="47">
        <v>2129</v>
      </c>
    </row>
    <row r="3432" spans="1:8">
      <c r="A3432" s="44" t="s">
        <v>992</v>
      </c>
      <c r="B3432" s="44" t="s">
        <v>82</v>
      </c>
      <c r="C3432" s="45">
        <v>46180</v>
      </c>
      <c r="D3432" s="47">
        <v>1642</v>
      </c>
      <c r="E3432" s="180">
        <v>-0.25</v>
      </c>
      <c r="F3432" s="49">
        <v>0</v>
      </c>
      <c r="G3432" s="180">
        <v>-1</v>
      </c>
      <c r="H3432" s="47">
        <v>2182</v>
      </c>
    </row>
    <row r="3433" spans="1:8">
      <c r="A3433" s="44" t="s">
        <v>992</v>
      </c>
      <c r="B3433" s="44" t="s">
        <v>82</v>
      </c>
      <c r="C3433" s="45">
        <v>46187</v>
      </c>
      <c r="D3433" s="47">
        <v>1643</v>
      </c>
      <c r="E3433" s="180">
        <v>-0.23</v>
      </c>
      <c r="F3433" s="49">
        <v>0</v>
      </c>
      <c r="G3433" s="180">
        <v>-1</v>
      </c>
      <c r="H3433" s="47">
        <v>2124</v>
      </c>
    </row>
    <row r="3434" spans="1:8">
      <c r="A3434" s="44" t="s">
        <v>992</v>
      </c>
      <c r="B3434" s="44" t="s">
        <v>291</v>
      </c>
      <c r="C3434" s="45">
        <v>46103</v>
      </c>
      <c r="D3434" s="47">
        <v>1</v>
      </c>
      <c r="E3434" s="181"/>
      <c r="F3434" s="47">
        <v>0</v>
      </c>
      <c r="G3434" s="181"/>
      <c r="H3434" s="47">
        <v>0</v>
      </c>
    </row>
    <row r="3435" spans="1:8">
      <c r="A3435" s="44" t="s">
        <v>992</v>
      </c>
      <c r="B3435" s="44" t="s">
        <v>291</v>
      </c>
      <c r="C3435" s="45">
        <v>46110</v>
      </c>
      <c r="D3435" s="47">
        <v>1</v>
      </c>
      <c r="E3435" s="181"/>
      <c r="F3435" s="47">
        <v>0</v>
      </c>
      <c r="G3435" s="181"/>
      <c r="H3435" s="47">
        <v>0</v>
      </c>
    </row>
    <row r="3436" spans="1:8">
      <c r="A3436" s="44" t="s">
        <v>992</v>
      </c>
      <c r="B3436" s="44" t="s">
        <v>291</v>
      </c>
      <c r="C3436" s="45">
        <v>46117</v>
      </c>
      <c r="D3436" s="47">
        <v>1</v>
      </c>
      <c r="E3436" s="180">
        <v>-0.38</v>
      </c>
      <c r="F3436" s="47">
        <v>0</v>
      </c>
      <c r="G3436" s="180">
        <v>-1</v>
      </c>
      <c r="H3436" s="47">
        <v>2</v>
      </c>
    </row>
    <row r="3437" spans="1:8">
      <c r="A3437" s="44" t="s">
        <v>992</v>
      </c>
      <c r="B3437" s="44" t="s">
        <v>291</v>
      </c>
      <c r="C3437" s="45">
        <v>46124</v>
      </c>
      <c r="D3437" s="47">
        <v>1</v>
      </c>
      <c r="E3437" s="180">
        <v>0.24</v>
      </c>
      <c r="F3437" s="47">
        <v>0</v>
      </c>
      <c r="G3437" s="180">
        <v>-1</v>
      </c>
      <c r="H3437" s="47">
        <v>1</v>
      </c>
    </row>
    <row r="3438" spans="1:8">
      <c r="A3438" s="44" t="s">
        <v>992</v>
      </c>
      <c r="B3438" s="44" t="s">
        <v>291</v>
      </c>
      <c r="C3438" s="45">
        <v>46131</v>
      </c>
      <c r="D3438" s="47">
        <v>1</v>
      </c>
      <c r="E3438" s="181"/>
      <c r="F3438" s="47">
        <v>0</v>
      </c>
      <c r="G3438" s="181"/>
      <c r="H3438" s="47">
        <v>0</v>
      </c>
    </row>
    <row r="3439" spans="1:8">
      <c r="A3439" s="44" t="s">
        <v>992</v>
      </c>
      <c r="B3439" s="44" t="s">
        <v>291</v>
      </c>
      <c r="C3439" s="45">
        <v>46138</v>
      </c>
      <c r="D3439" s="47">
        <v>1</v>
      </c>
      <c r="E3439" s="181"/>
      <c r="F3439" s="47">
        <v>0</v>
      </c>
      <c r="G3439" s="181"/>
      <c r="H3439" s="47">
        <v>0</v>
      </c>
    </row>
    <row r="3440" spans="1:8">
      <c r="A3440" s="44" t="s">
        <v>992</v>
      </c>
      <c r="B3440" s="44" t="s">
        <v>291</v>
      </c>
      <c r="C3440" s="45">
        <v>46145</v>
      </c>
      <c r="D3440" s="47">
        <v>1</v>
      </c>
      <c r="E3440" s="181"/>
      <c r="F3440" s="47">
        <v>0</v>
      </c>
      <c r="G3440" s="181"/>
      <c r="H3440" s="47">
        <v>0</v>
      </c>
    </row>
    <row r="3441" spans="1:8">
      <c r="A3441" s="44" t="s">
        <v>992</v>
      </c>
      <c r="B3441" s="44" t="s">
        <v>291</v>
      </c>
      <c r="C3441" s="45">
        <v>46152</v>
      </c>
      <c r="D3441" s="47">
        <v>1</v>
      </c>
      <c r="E3441" s="181"/>
      <c r="F3441" s="47">
        <v>0</v>
      </c>
      <c r="G3441" s="181"/>
      <c r="H3441" s="47">
        <v>0</v>
      </c>
    </row>
    <row r="3442" spans="1:8">
      <c r="A3442" s="44" t="s">
        <v>992</v>
      </c>
      <c r="B3442" s="44" t="s">
        <v>291</v>
      </c>
      <c r="C3442" s="45">
        <v>46159</v>
      </c>
      <c r="D3442" s="47">
        <v>1</v>
      </c>
      <c r="E3442" s="181"/>
      <c r="F3442" s="47">
        <v>0</v>
      </c>
      <c r="G3442" s="181"/>
      <c r="H3442" s="47">
        <v>0</v>
      </c>
    </row>
    <row r="3443" spans="1:8">
      <c r="A3443" s="44" t="s">
        <v>992</v>
      </c>
      <c r="B3443" s="44" t="s">
        <v>291</v>
      </c>
      <c r="C3443" s="45">
        <v>46166</v>
      </c>
      <c r="D3443" s="47">
        <v>1</v>
      </c>
      <c r="E3443" s="180">
        <v>-0.38</v>
      </c>
      <c r="F3443" s="47">
        <v>0</v>
      </c>
      <c r="G3443" s="180">
        <v>-1</v>
      </c>
      <c r="H3443" s="47">
        <v>2</v>
      </c>
    </row>
    <row r="3444" spans="1:8">
      <c r="A3444" s="44" t="s">
        <v>992</v>
      </c>
      <c r="B3444" s="44" t="s">
        <v>291</v>
      </c>
      <c r="C3444" s="45">
        <v>46173</v>
      </c>
      <c r="D3444" s="47">
        <v>1</v>
      </c>
      <c r="E3444" s="180">
        <v>-0.38</v>
      </c>
      <c r="F3444" s="47">
        <v>0</v>
      </c>
      <c r="G3444" s="180">
        <v>-1</v>
      </c>
      <c r="H3444" s="47">
        <v>2</v>
      </c>
    </row>
    <row r="3445" spans="1:8">
      <c r="A3445" s="44" t="s">
        <v>992</v>
      </c>
      <c r="B3445" s="44" t="s">
        <v>291</v>
      </c>
      <c r="C3445" s="45">
        <v>46180</v>
      </c>
      <c r="D3445" s="47">
        <v>1</v>
      </c>
      <c r="E3445" s="180">
        <v>-0.69</v>
      </c>
      <c r="F3445" s="47">
        <v>0</v>
      </c>
      <c r="G3445" s="180">
        <v>-1</v>
      </c>
      <c r="H3445" s="47">
        <v>4</v>
      </c>
    </row>
    <row r="3446" spans="1:8">
      <c r="A3446" s="44" t="s">
        <v>992</v>
      </c>
      <c r="B3446" s="44" t="s">
        <v>291</v>
      </c>
      <c r="C3446" s="45">
        <v>46187</v>
      </c>
      <c r="D3446" s="47">
        <v>1</v>
      </c>
      <c r="E3446" s="180">
        <v>-0.59</v>
      </c>
      <c r="F3446" s="49">
        <v>0</v>
      </c>
      <c r="G3446" s="180">
        <v>-1</v>
      </c>
      <c r="H3446" s="47">
        <v>3</v>
      </c>
    </row>
    <row r="3447" spans="1:8">
      <c r="A3447" s="44" t="s">
        <v>992</v>
      </c>
      <c r="B3447" s="44" t="s">
        <v>499</v>
      </c>
      <c r="C3447" s="45">
        <v>46103</v>
      </c>
      <c r="D3447" s="47">
        <v>0</v>
      </c>
      <c r="E3447" s="180">
        <v>-1</v>
      </c>
      <c r="F3447" s="47">
        <v>0</v>
      </c>
      <c r="G3447" s="180">
        <v>-1</v>
      </c>
      <c r="H3447" s="47">
        <v>11</v>
      </c>
    </row>
    <row r="3448" spans="1:8">
      <c r="A3448" s="44" t="s">
        <v>992</v>
      </c>
      <c r="B3448" s="44" t="s">
        <v>499</v>
      </c>
      <c r="C3448" s="45">
        <v>46110</v>
      </c>
      <c r="D3448" s="47">
        <v>0</v>
      </c>
      <c r="E3448" s="180">
        <v>-0.97</v>
      </c>
      <c r="F3448" s="47">
        <v>0</v>
      </c>
      <c r="G3448" s="180">
        <v>-1</v>
      </c>
      <c r="H3448" s="47">
        <v>1</v>
      </c>
    </row>
    <row r="3449" spans="1:8">
      <c r="A3449" s="44" t="s">
        <v>992</v>
      </c>
      <c r="B3449" s="44" t="s">
        <v>499</v>
      </c>
      <c r="C3449" s="45">
        <v>46117</v>
      </c>
      <c r="D3449" s="47">
        <v>0</v>
      </c>
      <c r="E3449" s="181"/>
      <c r="F3449" s="47">
        <v>0</v>
      </c>
      <c r="G3449" s="181"/>
      <c r="H3449" s="47">
        <v>0</v>
      </c>
    </row>
    <row r="3450" spans="1:8">
      <c r="A3450" s="44" t="s">
        <v>992</v>
      </c>
      <c r="B3450" s="44" t="s">
        <v>499</v>
      </c>
      <c r="C3450" s="45">
        <v>46124</v>
      </c>
      <c r="D3450" s="47">
        <v>0</v>
      </c>
      <c r="E3450" s="181"/>
      <c r="F3450" s="47">
        <v>0</v>
      </c>
      <c r="G3450" s="181"/>
      <c r="H3450" s="47">
        <v>0</v>
      </c>
    </row>
    <row r="3451" spans="1:8">
      <c r="A3451" s="44" t="s">
        <v>992</v>
      </c>
      <c r="B3451" s="44" t="s">
        <v>499</v>
      </c>
      <c r="C3451" s="45">
        <v>46131</v>
      </c>
      <c r="D3451" s="47">
        <v>0</v>
      </c>
      <c r="E3451" s="181"/>
      <c r="F3451" s="47">
        <v>0</v>
      </c>
      <c r="G3451" s="181"/>
      <c r="H3451" s="47">
        <v>0</v>
      </c>
    </row>
    <row r="3452" spans="1:8">
      <c r="A3452" s="44" t="s">
        <v>992</v>
      </c>
      <c r="B3452" s="44" t="s">
        <v>499</v>
      </c>
      <c r="C3452" s="45">
        <v>46138</v>
      </c>
      <c r="D3452" s="47">
        <v>0</v>
      </c>
      <c r="E3452" s="180">
        <v>-0.97</v>
      </c>
      <c r="F3452" s="47">
        <v>0</v>
      </c>
      <c r="G3452" s="180">
        <v>-1</v>
      </c>
      <c r="H3452" s="47">
        <v>1</v>
      </c>
    </row>
    <row r="3453" spans="1:8">
      <c r="A3453" s="44" t="s">
        <v>992</v>
      </c>
      <c r="B3453" s="44" t="s">
        <v>499</v>
      </c>
      <c r="C3453" s="45">
        <v>46145</v>
      </c>
      <c r="D3453" s="47">
        <v>0</v>
      </c>
      <c r="E3453" s="181"/>
      <c r="F3453" s="47">
        <v>0</v>
      </c>
      <c r="G3453" s="181"/>
      <c r="H3453" s="47">
        <v>0</v>
      </c>
    </row>
    <row r="3454" spans="1:8">
      <c r="A3454" s="44" t="s">
        <v>992</v>
      </c>
      <c r="B3454" s="44" t="s">
        <v>499</v>
      </c>
      <c r="C3454" s="45">
        <v>46152</v>
      </c>
      <c r="D3454" s="47">
        <v>0</v>
      </c>
      <c r="E3454" s="181"/>
      <c r="F3454" s="47">
        <v>0</v>
      </c>
      <c r="G3454" s="181"/>
      <c r="H3454" s="47">
        <v>0</v>
      </c>
    </row>
    <row r="3455" spans="1:8">
      <c r="A3455" s="44" t="s">
        <v>992</v>
      </c>
      <c r="B3455" s="44" t="s">
        <v>499</v>
      </c>
      <c r="C3455" s="45">
        <v>46159</v>
      </c>
      <c r="D3455" s="47">
        <v>0</v>
      </c>
      <c r="E3455" s="181"/>
      <c r="F3455" s="49">
        <v>0</v>
      </c>
      <c r="G3455" s="181"/>
      <c r="H3455" s="47">
        <v>0</v>
      </c>
    </row>
    <row r="3456" spans="1:8">
      <c r="A3456" s="44" t="s">
        <v>992</v>
      </c>
      <c r="B3456" s="44" t="s">
        <v>499</v>
      </c>
      <c r="C3456" s="45">
        <v>46166</v>
      </c>
      <c r="D3456" s="47">
        <v>0</v>
      </c>
      <c r="E3456" s="181"/>
      <c r="F3456" s="49">
        <v>0</v>
      </c>
      <c r="G3456" s="181"/>
      <c r="H3456" s="47">
        <v>0</v>
      </c>
    </row>
    <row r="3457" spans="1:8">
      <c r="A3457" s="44" t="s">
        <v>992</v>
      </c>
      <c r="B3457" s="44" t="s">
        <v>499</v>
      </c>
      <c r="C3457" s="45">
        <v>46173</v>
      </c>
      <c r="D3457" s="47">
        <v>0</v>
      </c>
      <c r="E3457" s="180">
        <v>-0.99</v>
      </c>
      <c r="F3457" s="49">
        <v>0</v>
      </c>
      <c r="G3457" s="180">
        <v>-1</v>
      </c>
      <c r="H3457" s="47">
        <v>3</v>
      </c>
    </row>
    <row r="3458" spans="1:8">
      <c r="A3458" s="44" t="s">
        <v>992</v>
      </c>
      <c r="B3458" s="44" t="s">
        <v>499</v>
      </c>
      <c r="C3458" s="45">
        <v>46180</v>
      </c>
      <c r="D3458" s="47">
        <v>0</v>
      </c>
      <c r="E3458" s="180">
        <v>-0.99</v>
      </c>
      <c r="F3458" s="49">
        <v>0</v>
      </c>
      <c r="G3458" s="180">
        <v>-1</v>
      </c>
      <c r="H3458" s="47">
        <v>2</v>
      </c>
    </row>
    <row r="3459" spans="1:8">
      <c r="A3459" s="44" t="s">
        <v>992</v>
      </c>
      <c r="B3459" s="44" t="s">
        <v>499</v>
      </c>
      <c r="C3459" s="45">
        <v>46187</v>
      </c>
      <c r="D3459" s="47">
        <v>0</v>
      </c>
      <c r="E3459" s="181"/>
      <c r="F3459" s="49">
        <v>0</v>
      </c>
      <c r="G3459" s="181"/>
      <c r="H3459" s="47">
        <v>0</v>
      </c>
    </row>
    <row r="3460" spans="1:8">
      <c r="A3460" s="44" t="s">
        <v>992</v>
      </c>
      <c r="B3460" s="44" t="s">
        <v>386</v>
      </c>
      <c r="C3460" s="45">
        <v>46103</v>
      </c>
      <c r="D3460" s="47">
        <v>0</v>
      </c>
      <c r="E3460" s="181"/>
      <c r="F3460" s="47">
        <v>0</v>
      </c>
      <c r="G3460" s="181"/>
      <c r="H3460" s="47">
        <v>0</v>
      </c>
    </row>
    <row r="3461" spans="1:8">
      <c r="A3461" s="44" t="s">
        <v>992</v>
      </c>
      <c r="B3461" s="44" t="s">
        <v>386</v>
      </c>
      <c r="C3461" s="45">
        <v>46110</v>
      </c>
      <c r="D3461" s="47">
        <v>0</v>
      </c>
      <c r="E3461" s="181"/>
      <c r="F3461" s="47">
        <v>0</v>
      </c>
      <c r="G3461" s="181"/>
      <c r="H3461" s="47">
        <v>0</v>
      </c>
    </row>
    <row r="3462" spans="1:8">
      <c r="A3462" s="44" t="s">
        <v>992</v>
      </c>
      <c r="B3462" s="44" t="s">
        <v>386</v>
      </c>
      <c r="C3462" s="45">
        <v>46117</v>
      </c>
      <c r="D3462" s="47">
        <v>0</v>
      </c>
      <c r="E3462" s="181"/>
      <c r="F3462" s="47">
        <v>0</v>
      </c>
      <c r="G3462" s="181"/>
      <c r="H3462" s="47">
        <v>0</v>
      </c>
    </row>
    <row r="3463" spans="1:8">
      <c r="A3463" s="44" t="s">
        <v>992</v>
      </c>
      <c r="B3463" s="44" t="s">
        <v>386</v>
      </c>
      <c r="C3463" s="45">
        <v>46124</v>
      </c>
      <c r="D3463" s="47">
        <v>0</v>
      </c>
      <c r="E3463" s="181"/>
      <c r="F3463" s="47">
        <v>0</v>
      </c>
      <c r="G3463" s="181"/>
      <c r="H3463" s="47">
        <v>0</v>
      </c>
    </row>
    <row r="3464" spans="1:8">
      <c r="A3464" s="44" t="s">
        <v>992</v>
      </c>
      <c r="B3464" s="44" t="s">
        <v>386</v>
      </c>
      <c r="C3464" s="45">
        <v>46131</v>
      </c>
      <c r="D3464" s="47">
        <v>0</v>
      </c>
      <c r="E3464" s="181"/>
      <c r="F3464" s="47">
        <v>0</v>
      </c>
      <c r="G3464" s="181"/>
      <c r="H3464" s="47">
        <v>0</v>
      </c>
    </row>
    <row r="3465" spans="1:8">
      <c r="A3465" s="44" t="s">
        <v>992</v>
      </c>
      <c r="B3465" s="44" t="s">
        <v>386</v>
      </c>
      <c r="C3465" s="45">
        <v>46138</v>
      </c>
      <c r="D3465" s="47">
        <v>0</v>
      </c>
      <c r="E3465" s="181"/>
      <c r="F3465" s="47">
        <v>0</v>
      </c>
      <c r="G3465" s="181"/>
      <c r="H3465" s="47">
        <v>0</v>
      </c>
    </row>
    <row r="3466" spans="1:8">
      <c r="A3466" s="44" t="s">
        <v>992</v>
      </c>
      <c r="B3466" s="44" t="s">
        <v>386</v>
      </c>
      <c r="C3466" s="45">
        <v>46145</v>
      </c>
      <c r="D3466" s="47">
        <v>0</v>
      </c>
      <c r="E3466" s="181"/>
      <c r="F3466" s="47">
        <v>0</v>
      </c>
      <c r="G3466" s="181"/>
      <c r="H3466" s="47">
        <v>0</v>
      </c>
    </row>
    <row r="3467" spans="1:8">
      <c r="A3467" s="44" t="s">
        <v>992</v>
      </c>
      <c r="B3467" s="44" t="s">
        <v>386</v>
      </c>
      <c r="C3467" s="45">
        <v>46152</v>
      </c>
      <c r="D3467" s="47">
        <v>0</v>
      </c>
      <c r="E3467" s="181"/>
      <c r="F3467" s="47">
        <v>0</v>
      </c>
      <c r="G3467" s="181"/>
      <c r="H3467" s="47">
        <v>0</v>
      </c>
    </row>
    <row r="3468" spans="1:8">
      <c r="A3468" s="44" t="s">
        <v>992</v>
      </c>
      <c r="B3468" s="44" t="s">
        <v>386</v>
      </c>
      <c r="C3468" s="45">
        <v>46159</v>
      </c>
      <c r="D3468" s="47">
        <v>0</v>
      </c>
      <c r="E3468" s="181"/>
      <c r="F3468" s="47">
        <v>0</v>
      </c>
      <c r="G3468" s="181"/>
      <c r="H3468" s="47">
        <v>0</v>
      </c>
    </row>
    <row r="3469" spans="1:8">
      <c r="A3469" s="44" t="s">
        <v>992</v>
      </c>
      <c r="B3469" s="44" t="s">
        <v>386</v>
      </c>
      <c r="C3469" s="45">
        <v>46166</v>
      </c>
      <c r="D3469" s="47">
        <v>0</v>
      </c>
      <c r="E3469" s="181"/>
      <c r="F3469" s="47">
        <v>0</v>
      </c>
      <c r="G3469" s="181"/>
      <c r="H3469" s="47">
        <v>0</v>
      </c>
    </row>
    <row r="3470" spans="1:8">
      <c r="A3470" s="44" t="s">
        <v>992</v>
      </c>
      <c r="B3470" s="44" t="s">
        <v>386</v>
      </c>
      <c r="C3470" s="45">
        <v>46173</v>
      </c>
      <c r="D3470" s="47">
        <v>0</v>
      </c>
      <c r="E3470" s="181"/>
      <c r="F3470" s="47">
        <v>0</v>
      </c>
      <c r="G3470" s="181"/>
      <c r="H3470" s="47">
        <v>0</v>
      </c>
    </row>
    <row r="3471" spans="1:8">
      <c r="A3471" s="44" t="s">
        <v>992</v>
      </c>
      <c r="B3471" s="44" t="s">
        <v>386</v>
      </c>
      <c r="C3471" s="45">
        <v>46180</v>
      </c>
      <c r="D3471" s="47">
        <v>0</v>
      </c>
      <c r="E3471" s="181"/>
      <c r="F3471" s="47">
        <v>0</v>
      </c>
      <c r="G3471" s="181"/>
      <c r="H3471" s="47">
        <v>0</v>
      </c>
    </row>
    <row r="3472" spans="1:8">
      <c r="A3472" s="44" t="s">
        <v>992</v>
      </c>
      <c r="B3472" s="44" t="s">
        <v>386</v>
      </c>
      <c r="C3472" s="45">
        <v>46187</v>
      </c>
      <c r="D3472" s="47">
        <v>0</v>
      </c>
      <c r="E3472" s="181"/>
      <c r="F3472" s="47">
        <v>0</v>
      </c>
      <c r="G3472" s="181"/>
      <c r="H3472" s="47">
        <v>0</v>
      </c>
    </row>
    <row r="3473" spans="1:8">
      <c r="A3473" s="44" t="s">
        <v>992</v>
      </c>
      <c r="B3473" s="44" t="s">
        <v>239</v>
      </c>
      <c r="C3473" s="45">
        <v>46103</v>
      </c>
      <c r="D3473" s="47">
        <v>61</v>
      </c>
      <c r="E3473" s="181"/>
      <c r="F3473" s="47">
        <v>0</v>
      </c>
      <c r="G3473" s="181"/>
      <c r="H3473" s="47">
        <v>0</v>
      </c>
    </row>
    <row r="3474" spans="1:8">
      <c r="A3474" s="44" t="s">
        <v>992</v>
      </c>
      <c r="B3474" s="44" t="s">
        <v>239</v>
      </c>
      <c r="C3474" s="45">
        <v>46110</v>
      </c>
      <c r="D3474" s="47">
        <v>59</v>
      </c>
      <c r="E3474" s="181"/>
      <c r="F3474" s="47">
        <v>0</v>
      </c>
      <c r="G3474" s="181"/>
      <c r="H3474" s="47">
        <v>0</v>
      </c>
    </row>
    <row r="3475" spans="1:8">
      <c r="A3475" s="44" t="s">
        <v>992</v>
      </c>
      <c r="B3475" s="44" t="s">
        <v>239</v>
      </c>
      <c r="C3475" s="45">
        <v>46117</v>
      </c>
      <c r="D3475" s="47">
        <v>59</v>
      </c>
      <c r="E3475" s="181"/>
      <c r="F3475" s="47">
        <v>0</v>
      </c>
      <c r="G3475" s="181"/>
      <c r="H3475" s="47">
        <v>0</v>
      </c>
    </row>
    <row r="3476" spans="1:8">
      <c r="A3476" s="44" t="s">
        <v>992</v>
      </c>
      <c r="B3476" s="44" t="s">
        <v>239</v>
      </c>
      <c r="C3476" s="45">
        <v>46124</v>
      </c>
      <c r="D3476" s="47">
        <v>59</v>
      </c>
      <c r="E3476" s="181"/>
      <c r="F3476" s="47">
        <v>0</v>
      </c>
      <c r="G3476" s="181"/>
      <c r="H3476" s="47">
        <v>0</v>
      </c>
    </row>
    <row r="3477" spans="1:8">
      <c r="A3477" s="44" t="s">
        <v>992</v>
      </c>
      <c r="B3477" s="44" t="s">
        <v>239</v>
      </c>
      <c r="C3477" s="45">
        <v>46131</v>
      </c>
      <c r="D3477" s="47">
        <v>60</v>
      </c>
      <c r="E3477" s="181"/>
      <c r="F3477" s="47">
        <v>0</v>
      </c>
      <c r="G3477" s="181"/>
      <c r="H3477" s="47">
        <v>0</v>
      </c>
    </row>
    <row r="3478" spans="1:8">
      <c r="A3478" s="44" t="s">
        <v>992</v>
      </c>
      <c r="B3478" s="44" t="s">
        <v>239</v>
      </c>
      <c r="C3478" s="45">
        <v>46138</v>
      </c>
      <c r="D3478" s="47">
        <v>59</v>
      </c>
      <c r="E3478" s="181"/>
      <c r="F3478" s="47">
        <v>0</v>
      </c>
      <c r="G3478" s="181"/>
      <c r="H3478" s="47">
        <v>0</v>
      </c>
    </row>
    <row r="3479" spans="1:8">
      <c r="A3479" s="44" t="s">
        <v>992</v>
      </c>
      <c r="B3479" s="44" t="s">
        <v>239</v>
      </c>
      <c r="C3479" s="45">
        <v>46145</v>
      </c>
      <c r="D3479" s="47">
        <v>184</v>
      </c>
      <c r="E3479" s="181"/>
      <c r="F3479" s="47">
        <v>0</v>
      </c>
      <c r="G3479" s="181"/>
      <c r="H3479" s="47">
        <v>0</v>
      </c>
    </row>
    <row r="3480" spans="1:8">
      <c r="A3480" s="44" t="s">
        <v>992</v>
      </c>
      <c r="B3480" s="44" t="s">
        <v>239</v>
      </c>
      <c r="C3480" s="45">
        <v>46152</v>
      </c>
      <c r="D3480" s="47">
        <v>210</v>
      </c>
      <c r="E3480" s="181"/>
      <c r="F3480" s="47">
        <v>0</v>
      </c>
      <c r="G3480" s="181"/>
      <c r="H3480" s="47">
        <v>0</v>
      </c>
    </row>
    <row r="3481" spans="1:8">
      <c r="A3481" s="44" t="s">
        <v>992</v>
      </c>
      <c r="B3481" s="44" t="s">
        <v>239</v>
      </c>
      <c r="C3481" s="45">
        <v>46159</v>
      </c>
      <c r="D3481" s="47">
        <v>205</v>
      </c>
      <c r="E3481" s="181"/>
      <c r="F3481" s="47">
        <v>0</v>
      </c>
      <c r="G3481" s="181"/>
      <c r="H3481" s="47">
        <v>0</v>
      </c>
    </row>
    <row r="3482" spans="1:8">
      <c r="A3482" s="44" t="s">
        <v>992</v>
      </c>
      <c r="B3482" s="44" t="s">
        <v>239</v>
      </c>
      <c r="C3482" s="45">
        <v>46166</v>
      </c>
      <c r="D3482" s="47">
        <v>203</v>
      </c>
      <c r="E3482" s="181"/>
      <c r="F3482" s="47">
        <v>0</v>
      </c>
      <c r="G3482" s="181"/>
      <c r="H3482" s="47">
        <v>0</v>
      </c>
    </row>
    <row r="3483" spans="1:8">
      <c r="A3483" s="44" t="s">
        <v>992</v>
      </c>
      <c r="B3483" s="44" t="s">
        <v>239</v>
      </c>
      <c r="C3483" s="45">
        <v>46173</v>
      </c>
      <c r="D3483" s="47">
        <v>202</v>
      </c>
      <c r="E3483" s="181"/>
      <c r="F3483" s="47">
        <v>0</v>
      </c>
      <c r="G3483" s="181"/>
      <c r="H3483" s="47">
        <v>0</v>
      </c>
    </row>
    <row r="3484" spans="1:8">
      <c r="A3484" s="44" t="s">
        <v>992</v>
      </c>
      <c r="B3484" s="44" t="s">
        <v>239</v>
      </c>
      <c r="C3484" s="45">
        <v>46180</v>
      </c>
      <c r="D3484" s="47">
        <v>205</v>
      </c>
      <c r="E3484" s="181"/>
      <c r="F3484" s="47">
        <v>0</v>
      </c>
      <c r="G3484" s="181"/>
      <c r="H3484" s="47">
        <v>0</v>
      </c>
    </row>
    <row r="3485" spans="1:8">
      <c r="A3485" s="44" t="s">
        <v>992</v>
      </c>
      <c r="B3485" s="44" t="s">
        <v>239</v>
      </c>
      <c r="C3485" s="45">
        <v>46187</v>
      </c>
      <c r="D3485" s="47">
        <v>205</v>
      </c>
      <c r="E3485" s="181"/>
      <c r="F3485" s="47">
        <v>0</v>
      </c>
      <c r="G3485" s="181"/>
      <c r="H3485" s="47">
        <v>0</v>
      </c>
    </row>
    <row r="3486" spans="1:8">
      <c r="A3486" s="44" t="s">
        <v>992</v>
      </c>
      <c r="B3486" s="44" t="s">
        <v>460</v>
      </c>
      <c r="C3486" s="45">
        <v>46103</v>
      </c>
      <c r="D3486" s="47">
        <v>0</v>
      </c>
      <c r="E3486" s="181"/>
      <c r="F3486" s="47">
        <v>0</v>
      </c>
      <c r="G3486" s="181"/>
      <c r="H3486" s="47">
        <v>0</v>
      </c>
    </row>
    <row r="3487" spans="1:8">
      <c r="A3487" s="44" t="s">
        <v>992</v>
      </c>
      <c r="B3487" s="44" t="s">
        <v>460</v>
      </c>
      <c r="C3487" s="45">
        <v>46110</v>
      </c>
      <c r="D3487" s="47">
        <v>0</v>
      </c>
      <c r="E3487" s="181"/>
      <c r="F3487" s="47">
        <v>0</v>
      </c>
      <c r="G3487" s="181"/>
      <c r="H3487" s="47">
        <v>0</v>
      </c>
    </row>
    <row r="3488" spans="1:8">
      <c r="A3488" s="44" t="s">
        <v>992</v>
      </c>
      <c r="B3488" s="44" t="s">
        <v>460</v>
      </c>
      <c r="C3488" s="45">
        <v>46117</v>
      </c>
      <c r="D3488" s="47">
        <v>0</v>
      </c>
      <c r="E3488" s="181"/>
      <c r="F3488" s="47">
        <v>0</v>
      </c>
      <c r="G3488" s="181"/>
      <c r="H3488" s="47">
        <v>0</v>
      </c>
    </row>
    <row r="3489" spans="1:8">
      <c r="A3489" s="44" t="s">
        <v>992</v>
      </c>
      <c r="B3489" s="44" t="s">
        <v>460</v>
      </c>
      <c r="C3489" s="45">
        <v>46124</v>
      </c>
      <c r="D3489" s="47">
        <v>0</v>
      </c>
      <c r="E3489" s="181"/>
      <c r="F3489" s="47">
        <v>0</v>
      </c>
      <c r="G3489" s="181"/>
      <c r="H3489" s="47">
        <v>0</v>
      </c>
    </row>
    <row r="3490" spans="1:8">
      <c r="A3490" s="44" t="s">
        <v>992</v>
      </c>
      <c r="B3490" s="44" t="s">
        <v>460</v>
      </c>
      <c r="C3490" s="45">
        <v>46131</v>
      </c>
      <c r="D3490" s="47">
        <v>0</v>
      </c>
      <c r="E3490" s="181"/>
      <c r="F3490" s="47">
        <v>0</v>
      </c>
      <c r="G3490" s="181"/>
      <c r="H3490" s="47">
        <v>0</v>
      </c>
    </row>
    <row r="3491" spans="1:8">
      <c r="A3491" s="44" t="s">
        <v>992</v>
      </c>
      <c r="B3491" s="44" t="s">
        <v>460</v>
      </c>
      <c r="C3491" s="45">
        <v>46138</v>
      </c>
      <c r="D3491" s="47">
        <v>0</v>
      </c>
      <c r="E3491" s="181"/>
      <c r="F3491" s="47">
        <v>0</v>
      </c>
      <c r="G3491" s="181"/>
      <c r="H3491" s="47">
        <v>0</v>
      </c>
    </row>
    <row r="3492" spans="1:8">
      <c r="A3492" s="44" t="s">
        <v>992</v>
      </c>
      <c r="B3492" s="44" t="s">
        <v>460</v>
      </c>
      <c r="C3492" s="45">
        <v>46145</v>
      </c>
      <c r="D3492" s="47">
        <v>0</v>
      </c>
      <c r="E3492" s="181"/>
      <c r="F3492" s="47">
        <v>0</v>
      </c>
      <c r="G3492" s="181"/>
      <c r="H3492" s="47">
        <v>0</v>
      </c>
    </row>
    <row r="3493" spans="1:8">
      <c r="A3493" s="44" t="s">
        <v>992</v>
      </c>
      <c r="B3493" s="44" t="s">
        <v>460</v>
      </c>
      <c r="C3493" s="45">
        <v>46152</v>
      </c>
      <c r="D3493" s="47">
        <v>0</v>
      </c>
      <c r="E3493" s="181"/>
      <c r="F3493" s="47">
        <v>0</v>
      </c>
      <c r="G3493" s="181"/>
      <c r="H3493" s="47">
        <v>0</v>
      </c>
    </row>
    <row r="3494" spans="1:8">
      <c r="A3494" s="44" t="s">
        <v>992</v>
      </c>
      <c r="B3494" s="44" t="s">
        <v>460</v>
      </c>
      <c r="C3494" s="45">
        <v>46159</v>
      </c>
      <c r="D3494" s="47">
        <v>0</v>
      </c>
      <c r="E3494" s="181"/>
      <c r="F3494" s="47">
        <v>0</v>
      </c>
      <c r="G3494" s="181"/>
      <c r="H3494" s="47">
        <v>0</v>
      </c>
    </row>
    <row r="3495" spans="1:8">
      <c r="A3495" s="44" t="s">
        <v>992</v>
      </c>
      <c r="B3495" s="44" t="s">
        <v>460</v>
      </c>
      <c r="C3495" s="45">
        <v>46166</v>
      </c>
      <c r="D3495" s="47">
        <v>0</v>
      </c>
      <c r="E3495" s="180">
        <v>-1</v>
      </c>
      <c r="F3495" s="47">
        <v>0</v>
      </c>
      <c r="G3495" s="180">
        <v>-1</v>
      </c>
      <c r="H3495" s="47">
        <v>8</v>
      </c>
    </row>
    <row r="3496" spans="1:8">
      <c r="A3496" s="44" t="s">
        <v>992</v>
      </c>
      <c r="B3496" s="44" t="s">
        <v>460</v>
      </c>
      <c r="C3496" s="45">
        <v>46173</v>
      </c>
      <c r="D3496" s="47">
        <v>0</v>
      </c>
      <c r="E3496" s="180">
        <v>-1</v>
      </c>
      <c r="F3496" s="47">
        <v>0</v>
      </c>
      <c r="G3496" s="180">
        <v>-1</v>
      </c>
      <c r="H3496" s="47">
        <v>19</v>
      </c>
    </row>
    <row r="3497" spans="1:8">
      <c r="A3497" s="44" t="s">
        <v>992</v>
      </c>
      <c r="B3497" s="44" t="s">
        <v>460</v>
      </c>
      <c r="C3497" s="45">
        <v>46180</v>
      </c>
      <c r="D3497" s="47">
        <v>0</v>
      </c>
      <c r="E3497" s="180">
        <v>-1</v>
      </c>
      <c r="F3497" s="47">
        <v>0</v>
      </c>
      <c r="G3497" s="180">
        <v>-1</v>
      </c>
      <c r="H3497" s="47">
        <v>4</v>
      </c>
    </row>
    <row r="3498" spans="1:8">
      <c r="A3498" s="44" t="s">
        <v>992</v>
      </c>
      <c r="B3498" s="44" t="s">
        <v>460</v>
      </c>
      <c r="C3498" s="45">
        <v>46187</v>
      </c>
      <c r="D3498" s="47">
        <v>0</v>
      </c>
      <c r="E3498" s="180">
        <v>-1</v>
      </c>
      <c r="F3498" s="47">
        <v>0</v>
      </c>
      <c r="G3498" s="180">
        <v>-1</v>
      </c>
      <c r="H3498" s="47">
        <v>1</v>
      </c>
    </row>
    <row r="3499" spans="1:8">
      <c r="A3499" s="44" t="s">
        <v>992</v>
      </c>
      <c r="B3499" s="44" t="s">
        <v>212</v>
      </c>
      <c r="C3499" s="45">
        <v>46103</v>
      </c>
      <c r="D3499" s="47">
        <v>58</v>
      </c>
      <c r="E3499" s="180">
        <v>0.18</v>
      </c>
      <c r="F3499" s="47">
        <v>0</v>
      </c>
      <c r="G3499" s="180">
        <v>-1</v>
      </c>
      <c r="H3499" s="47">
        <v>49</v>
      </c>
    </row>
    <row r="3500" spans="1:8">
      <c r="A3500" s="44" t="s">
        <v>992</v>
      </c>
      <c r="B3500" s="44" t="s">
        <v>212</v>
      </c>
      <c r="C3500" s="45">
        <v>46110</v>
      </c>
      <c r="D3500" s="47">
        <v>58</v>
      </c>
      <c r="E3500" s="180">
        <v>-0.46</v>
      </c>
      <c r="F3500" s="47">
        <v>0</v>
      </c>
      <c r="G3500" s="180">
        <v>-1</v>
      </c>
      <c r="H3500" s="47">
        <v>108</v>
      </c>
    </row>
    <row r="3501" spans="1:8">
      <c r="A3501" s="44" t="s">
        <v>992</v>
      </c>
      <c r="B3501" s="44" t="s">
        <v>212</v>
      </c>
      <c r="C3501" s="45">
        <v>46117</v>
      </c>
      <c r="D3501" s="47">
        <v>58</v>
      </c>
      <c r="E3501" s="180">
        <v>-0.14000000000000001</v>
      </c>
      <c r="F3501" s="47">
        <v>0</v>
      </c>
      <c r="G3501" s="180">
        <v>-1</v>
      </c>
      <c r="H3501" s="47">
        <v>67</v>
      </c>
    </row>
    <row r="3502" spans="1:8">
      <c r="A3502" s="44" t="s">
        <v>992</v>
      </c>
      <c r="B3502" s="44" t="s">
        <v>212</v>
      </c>
      <c r="C3502" s="45">
        <v>46124</v>
      </c>
      <c r="D3502" s="47">
        <v>58</v>
      </c>
      <c r="E3502" s="180">
        <v>0.11</v>
      </c>
      <c r="F3502" s="47">
        <v>0</v>
      </c>
      <c r="G3502" s="180">
        <v>-1</v>
      </c>
      <c r="H3502" s="47">
        <v>52</v>
      </c>
    </row>
    <row r="3503" spans="1:8">
      <c r="A3503" s="44" t="s">
        <v>992</v>
      </c>
      <c r="B3503" s="44" t="s">
        <v>212</v>
      </c>
      <c r="C3503" s="45">
        <v>46131</v>
      </c>
      <c r="D3503" s="47">
        <v>55</v>
      </c>
      <c r="E3503" s="180">
        <v>-0.21</v>
      </c>
      <c r="F3503" s="47">
        <v>0</v>
      </c>
      <c r="G3503" s="180">
        <v>-1</v>
      </c>
      <c r="H3503" s="47">
        <v>70</v>
      </c>
    </row>
    <row r="3504" spans="1:8">
      <c r="A3504" s="44" t="s">
        <v>992</v>
      </c>
      <c r="B3504" s="44" t="s">
        <v>212</v>
      </c>
      <c r="C3504" s="45">
        <v>46138</v>
      </c>
      <c r="D3504" s="47">
        <v>55</v>
      </c>
      <c r="E3504" s="180">
        <v>-0.5</v>
      </c>
      <c r="F3504" s="47">
        <v>0</v>
      </c>
      <c r="G3504" s="180">
        <v>-1</v>
      </c>
      <c r="H3504" s="47">
        <v>109</v>
      </c>
    </row>
    <row r="3505" spans="1:8">
      <c r="A3505" s="44" t="s">
        <v>992</v>
      </c>
      <c r="B3505" s="44" t="s">
        <v>212</v>
      </c>
      <c r="C3505" s="45">
        <v>46145</v>
      </c>
      <c r="D3505" s="47">
        <v>55</v>
      </c>
      <c r="E3505" s="180">
        <v>-0.62</v>
      </c>
      <c r="F3505" s="47">
        <v>0</v>
      </c>
      <c r="G3505" s="180">
        <v>-1</v>
      </c>
      <c r="H3505" s="47">
        <v>145</v>
      </c>
    </row>
    <row r="3506" spans="1:8">
      <c r="A3506" s="44" t="s">
        <v>992</v>
      </c>
      <c r="B3506" s="44" t="s">
        <v>212</v>
      </c>
      <c r="C3506" s="45">
        <v>46152</v>
      </c>
      <c r="D3506" s="47">
        <v>55</v>
      </c>
      <c r="E3506" s="180">
        <v>-0.57999999999999996</v>
      </c>
      <c r="F3506" s="47">
        <v>0</v>
      </c>
      <c r="G3506" s="180">
        <v>-1</v>
      </c>
      <c r="H3506" s="47">
        <v>132</v>
      </c>
    </row>
    <row r="3507" spans="1:8">
      <c r="A3507" s="44" t="s">
        <v>992</v>
      </c>
      <c r="B3507" s="44" t="s">
        <v>212</v>
      </c>
      <c r="C3507" s="45">
        <v>46159</v>
      </c>
      <c r="D3507" s="47">
        <v>55</v>
      </c>
      <c r="E3507" s="180">
        <v>-0.55000000000000004</v>
      </c>
      <c r="F3507" s="47">
        <v>0</v>
      </c>
      <c r="G3507" s="180">
        <v>-1</v>
      </c>
      <c r="H3507" s="47">
        <v>122</v>
      </c>
    </row>
    <row r="3508" spans="1:8">
      <c r="A3508" s="44" t="s">
        <v>992</v>
      </c>
      <c r="B3508" s="44" t="s">
        <v>212</v>
      </c>
      <c r="C3508" s="45">
        <v>46166</v>
      </c>
      <c r="D3508" s="47">
        <v>55</v>
      </c>
      <c r="E3508" s="180">
        <v>-0.52</v>
      </c>
      <c r="F3508" s="47">
        <v>0</v>
      </c>
      <c r="G3508" s="180">
        <v>-1</v>
      </c>
      <c r="H3508" s="47">
        <v>114</v>
      </c>
    </row>
    <row r="3509" spans="1:8">
      <c r="A3509" s="44" t="s">
        <v>992</v>
      </c>
      <c r="B3509" s="44" t="s">
        <v>212</v>
      </c>
      <c r="C3509" s="45">
        <v>46173</v>
      </c>
      <c r="D3509" s="47">
        <v>55</v>
      </c>
      <c r="E3509" s="180">
        <v>-0.26</v>
      </c>
      <c r="F3509" s="47">
        <v>0</v>
      </c>
      <c r="G3509" s="180">
        <v>-1</v>
      </c>
      <c r="H3509" s="47">
        <v>74</v>
      </c>
    </row>
    <row r="3510" spans="1:8">
      <c r="A3510" s="44" t="s">
        <v>992</v>
      </c>
      <c r="B3510" s="44" t="s">
        <v>212</v>
      </c>
      <c r="C3510" s="45">
        <v>46180</v>
      </c>
      <c r="D3510" s="47">
        <v>55</v>
      </c>
      <c r="E3510" s="180">
        <v>-0.26</v>
      </c>
      <c r="F3510" s="47">
        <v>0</v>
      </c>
      <c r="G3510" s="180">
        <v>-1</v>
      </c>
      <c r="H3510" s="47">
        <v>74</v>
      </c>
    </row>
    <row r="3511" spans="1:8">
      <c r="A3511" s="44" t="s">
        <v>992</v>
      </c>
      <c r="B3511" s="44" t="s">
        <v>212</v>
      </c>
      <c r="C3511" s="45">
        <v>46187</v>
      </c>
      <c r="D3511" s="47">
        <v>55</v>
      </c>
      <c r="E3511" s="180">
        <v>-0.54</v>
      </c>
      <c r="F3511" s="47">
        <v>0</v>
      </c>
      <c r="G3511" s="180">
        <v>-1</v>
      </c>
      <c r="H3511" s="47">
        <v>119</v>
      </c>
    </row>
    <row r="3512" spans="1:8">
      <c r="A3512" s="44" t="s">
        <v>992</v>
      </c>
      <c r="B3512" s="44" t="s">
        <v>516</v>
      </c>
      <c r="C3512" s="45">
        <v>46103</v>
      </c>
      <c r="D3512" s="47">
        <v>699</v>
      </c>
      <c r="E3512" s="180">
        <v>0.04</v>
      </c>
      <c r="F3512" s="47">
        <v>0</v>
      </c>
      <c r="G3512" s="180">
        <v>-1</v>
      </c>
      <c r="H3512" s="47">
        <v>675</v>
      </c>
    </row>
    <row r="3513" spans="1:8">
      <c r="A3513" s="44" t="s">
        <v>992</v>
      </c>
      <c r="B3513" s="44" t="s">
        <v>516</v>
      </c>
      <c r="C3513" s="45">
        <v>46110</v>
      </c>
      <c r="D3513" s="47">
        <v>694</v>
      </c>
      <c r="E3513" s="180">
        <v>0.25</v>
      </c>
      <c r="F3513" s="47">
        <v>0</v>
      </c>
      <c r="G3513" s="180">
        <v>-1</v>
      </c>
      <c r="H3513" s="47">
        <v>554</v>
      </c>
    </row>
    <row r="3514" spans="1:8">
      <c r="A3514" s="44" t="s">
        <v>992</v>
      </c>
      <c r="B3514" s="44" t="s">
        <v>516</v>
      </c>
      <c r="C3514" s="45">
        <v>46117</v>
      </c>
      <c r="D3514" s="47">
        <v>694</v>
      </c>
      <c r="E3514" s="180">
        <v>0.09</v>
      </c>
      <c r="F3514" s="47">
        <v>0</v>
      </c>
      <c r="G3514" s="180">
        <v>-1</v>
      </c>
      <c r="H3514" s="47">
        <v>636</v>
      </c>
    </row>
    <row r="3515" spans="1:8">
      <c r="A3515" s="44" t="s">
        <v>992</v>
      </c>
      <c r="B3515" s="44" t="s">
        <v>516</v>
      </c>
      <c r="C3515" s="45">
        <v>46124</v>
      </c>
      <c r="D3515" s="47">
        <v>695</v>
      </c>
      <c r="E3515" s="180">
        <v>0.17</v>
      </c>
      <c r="F3515" s="47">
        <v>0</v>
      </c>
      <c r="G3515" s="180">
        <v>-1</v>
      </c>
      <c r="H3515" s="47">
        <v>594</v>
      </c>
    </row>
    <row r="3516" spans="1:8">
      <c r="A3516" s="44" t="s">
        <v>992</v>
      </c>
      <c r="B3516" s="44" t="s">
        <v>516</v>
      </c>
      <c r="C3516" s="45">
        <v>46131</v>
      </c>
      <c r="D3516" s="47">
        <v>694</v>
      </c>
      <c r="E3516" s="180">
        <v>-0.14000000000000001</v>
      </c>
      <c r="F3516" s="47">
        <v>0</v>
      </c>
      <c r="G3516" s="180">
        <v>-1</v>
      </c>
      <c r="H3516" s="47">
        <v>807</v>
      </c>
    </row>
    <row r="3517" spans="1:8">
      <c r="A3517" s="44" t="s">
        <v>992</v>
      </c>
      <c r="B3517" s="44" t="s">
        <v>516</v>
      </c>
      <c r="C3517" s="45">
        <v>46138</v>
      </c>
      <c r="D3517" s="47">
        <v>711</v>
      </c>
      <c r="E3517" s="180">
        <v>-0.18</v>
      </c>
      <c r="F3517" s="47">
        <v>0</v>
      </c>
      <c r="G3517" s="180">
        <v>-1</v>
      </c>
      <c r="H3517" s="47">
        <v>864</v>
      </c>
    </row>
    <row r="3518" spans="1:8">
      <c r="A3518" s="44" t="s">
        <v>992</v>
      </c>
      <c r="B3518" s="44" t="s">
        <v>516</v>
      </c>
      <c r="C3518" s="45">
        <v>46145</v>
      </c>
      <c r="D3518" s="47">
        <v>700</v>
      </c>
      <c r="E3518" s="180">
        <v>-0.1</v>
      </c>
      <c r="F3518" s="47">
        <v>0</v>
      </c>
      <c r="G3518" s="180">
        <v>-1</v>
      </c>
      <c r="H3518" s="47">
        <v>781</v>
      </c>
    </row>
    <row r="3519" spans="1:8">
      <c r="A3519" s="44" t="s">
        <v>992</v>
      </c>
      <c r="B3519" s="44" t="s">
        <v>516</v>
      </c>
      <c r="C3519" s="45">
        <v>46152</v>
      </c>
      <c r="D3519" s="47">
        <v>697</v>
      </c>
      <c r="E3519" s="180">
        <v>-0.11</v>
      </c>
      <c r="F3519" s="47">
        <v>0</v>
      </c>
      <c r="G3519" s="180">
        <v>-1</v>
      </c>
      <c r="H3519" s="47">
        <v>784</v>
      </c>
    </row>
    <row r="3520" spans="1:8">
      <c r="A3520" s="44" t="s">
        <v>992</v>
      </c>
      <c r="B3520" s="44" t="s">
        <v>516</v>
      </c>
      <c r="C3520" s="45">
        <v>46159</v>
      </c>
      <c r="D3520" s="47">
        <v>674</v>
      </c>
      <c r="E3520" s="180">
        <v>-0.1</v>
      </c>
      <c r="F3520" s="47">
        <v>0</v>
      </c>
      <c r="G3520" s="180">
        <v>-1</v>
      </c>
      <c r="H3520" s="47">
        <v>745</v>
      </c>
    </row>
    <row r="3521" spans="1:8">
      <c r="A3521" s="44" t="s">
        <v>992</v>
      </c>
      <c r="B3521" s="44" t="s">
        <v>516</v>
      </c>
      <c r="C3521" s="45">
        <v>46166</v>
      </c>
      <c r="D3521" s="47">
        <v>689</v>
      </c>
      <c r="E3521" s="180">
        <v>-0.13</v>
      </c>
      <c r="F3521" s="47">
        <v>0</v>
      </c>
      <c r="G3521" s="180">
        <v>-1</v>
      </c>
      <c r="H3521" s="47">
        <v>788</v>
      </c>
    </row>
    <row r="3522" spans="1:8">
      <c r="A3522" s="44" t="s">
        <v>992</v>
      </c>
      <c r="B3522" s="44" t="s">
        <v>516</v>
      </c>
      <c r="C3522" s="45">
        <v>46173</v>
      </c>
      <c r="D3522" s="47">
        <v>677</v>
      </c>
      <c r="E3522" s="180">
        <v>-0.22</v>
      </c>
      <c r="F3522" s="47">
        <v>0</v>
      </c>
      <c r="G3522" s="180">
        <v>-1</v>
      </c>
      <c r="H3522" s="47">
        <v>865</v>
      </c>
    </row>
    <row r="3523" spans="1:8">
      <c r="A3523" s="44" t="s">
        <v>992</v>
      </c>
      <c r="B3523" s="44" t="s">
        <v>516</v>
      </c>
      <c r="C3523" s="45">
        <v>46180</v>
      </c>
      <c r="D3523" s="47">
        <v>765</v>
      </c>
      <c r="E3523" s="180">
        <v>-0.15</v>
      </c>
      <c r="F3523" s="47">
        <v>0</v>
      </c>
      <c r="G3523" s="180">
        <v>-1</v>
      </c>
      <c r="H3523" s="47">
        <v>898</v>
      </c>
    </row>
    <row r="3524" spans="1:8">
      <c r="A3524" s="44" t="s">
        <v>992</v>
      </c>
      <c r="B3524" s="44" t="s">
        <v>516</v>
      </c>
      <c r="C3524" s="45">
        <v>46187</v>
      </c>
      <c r="D3524" s="47">
        <v>775</v>
      </c>
      <c r="E3524" s="180">
        <v>-0.14000000000000001</v>
      </c>
      <c r="F3524" s="47">
        <v>0</v>
      </c>
      <c r="G3524" s="180">
        <v>-1</v>
      </c>
      <c r="H3524" s="47">
        <v>898</v>
      </c>
    </row>
    <row r="3525" spans="1:8">
      <c r="A3525" s="44" t="s">
        <v>992</v>
      </c>
      <c r="B3525" s="44" t="s">
        <v>478</v>
      </c>
      <c r="C3525" s="45">
        <v>46103</v>
      </c>
      <c r="D3525" s="47">
        <v>0</v>
      </c>
      <c r="E3525" s="181"/>
      <c r="F3525" s="47">
        <v>0</v>
      </c>
      <c r="G3525" s="181"/>
      <c r="H3525" s="47">
        <v>0</v>
      </c>
    </row>
    <row r="3526" spans="1:8">
      <c r="A3526" s="44" t="s">
        <v>992</v>
      </c>
      <c r="B3526" s="44" t="s">
        <v>478</v>
      </c>
      <c r="C3526" s="45">
        <v>46110</v>
      </c>
      <c r="D3526" s="47">
        <v>0</v>
      </c>
      <c r="E3526" s="181"/>
      <c r="F3526" s="47">
        <v>0</v>
      </c>
      <c r="G3526" s="181"/>
      <c r="H3526" s="47">
        <v>0</v>
      </c>
    </row>
    <row r="3527" spans="1:8">
      <c r="A3527" s="44" t="s">
        <v>992</v>
      </c>
      <c r="B3527" s="44" t="s">
        <v>478</v>
      </c>
      <c r="C3527" s="45">
        <v>46117</v>
      </c>
      <c r="D3527" s="47">
        <v>0</v>
      </c>
      <c r="E3527" s="181"/>
      <c r="F3527" s="47">
        <v>0</v>
      </c>
      <c r="G3527" s="181"/>
      <c r="H3527" s="47">
        <v>0</v>
      </c>
    </row>
    <row r="3528" spans="1:8">
      <c r="A3528" s="44" t="s">
        <v>992</v>
      </c>
      <c r="B3528" s="44" t="s">
        <v>478</v>
      </c>
      <c r="C3528" s="45">
        <v>46124</v>
      </c>
      <c r="D3528" s="47">
        <v>0</v>
      </c>
      <c r="E3528" s="181"/>
      <c r="F3528" s="47">
        <v>0</v>
      </c>
      <c r="G3528" s="181"/>
      <c r="H3528" s="47">
        <v>0</v>
      </c>
    </row>
    <row r="3529" spans="1:8">
      <c r="A3529" s="44" t="s">
        <v>992</v>
      </c>
      <c r="B3529" s="44" t="s">
        <v>478</v>
      </c>
      <c r="C3529" s="45">
        <v>46131</v>
      </c>
      <c r="D3529" s="47">
        <v>0</v>
      </c>
      <c r="E3529" s="181"/>
      <c r="F3529" s="47">
        <v>0</v>
      </c>
      <c r="G3529" s="181"/>
      <c r="H3529" s="47">
        <v>0</v>
      </c>
    </row>
    <row r="3530" spans="1:8">
      <c r="A3530" s="44" t="s">
        <v>992</v>
      </c>
      <c r="B3530" s="44" t="s">
        <v>478</v>
      </c>
      <c r="C3530" s="45">
        <v>46138</v>
      </c>
      <c r="D3530" s="47">
        <v>0</v>
      </c>
      <c r="E3530" s="181"/>
      <c r="F3530" s="47">
        <v>0</v>
      </c>
      <c r="G3530" s="181"/>
      <c r="H3530" s="47">
        <v>0</v>
      </c>
    </row>
    <row r="3531" spans="1:8">
      <c r="A3531" s="44" t="s">
        <v>992</v>
      </c>
      <c r="B3531" s="44" t="s">
        <v>478</v>
      </c>
      <c r="C3531" s="45">
        <v>46145</v>
      </c>
      <c r="D3531" s="47">
        <v>0</v>
      </c>
      <c r="E3531" s="181"/>
      <c r="F3531" s="47">
        <v>0</v>
      </c>
      <c r="G3531" s="181"/>
      <c r="H3531" s="47">
        <v>0</v>
      </c>
    </row>
    <row r="3532" spans="1:8">
      <c r="A3532" s="44" t="s">
        <v>992</v>
      </c>
      <c r="B3532" s="44" t="s">
        <v>478</v>
      </c>
      <c r="C3532" s="45">
        <v>46152</v>
      </c>
      <c r="D3532" s="47">
        <v>0</v>
      </c>
      <c r="E3532" s="181"/>
      <c r="F3532" s="47">
        <v>0</v>
      </c>
      <c r="G3532" s="181"/>
      <c r="H3532" s="47">
        <v>0</v>
      </c>
    </row>
    <row r="3533" spans="1:8">
      <c r="A3533" s="44" t="s">
        <v>992</v>
      </c>
      <c r="B3533" s="44" t="s">
        <v>478</v>
      </c>
      <c r="C3533" s="45">
        <v>46159</v>
      </c>
      <c r="D3533" s="47">
        <v>0</v>
      </c>
      <c r="E3533" s="181"/>
      <c r="F3533" s="47">
        <v>0</v>
      </c>
      <c r="G3533" s="181"/>
      <c r="H3533" s="47">
        <v>0</v>
      </c>
    </row>
    <row r="3534" spans="1:8">
      <c r="A3534" s="44" t="s">
        <v>992</v>
      </c>
      <c r="B3534" s="44" t="s">
        <v>478</v>
      </c>
      <c r="C3534" s="45">
        <v>46166</v>
      </c>
      <c r="D3534" s="47">
        <v>0</v>
      </c>
      <c r="E3534" s="181"/>
      <c r="F3534" s="47">
        <v>0</v>
      </c>
      <c r="G3534" s="181"/>
      <c r="H3534" s="47">
        <v>0</v>
      </c>
    </row>
    <row r="3535" spans="1:8">
      <c r="A3535" s="44" t="s">
        <v>992</v>
      </c>
      <c r="B3535" s="44" t="s">
        <v>478</v>
      </c>
      <c r="C3535" s="45">
        <v>46173</v>
      </c>
      <c r="D3535" s="47">
        <v>0</v>
      </c>
      <c r="E3535" s="181"/>
      <c r="F3535" s="47">
        <v>0</v>
      </c>
      <c r="G3535" s="181"/>
      <c r="H3535" s="47">
        <v>0</v>
      </c>
    </row>
    <row r="3536" spans="1:8">
      <c r="A3536" s="44" t="s">
        <v>992</v>
      </c>
      <c r="B3536" s="44" t="s">
        <v>478</v>
      </c>
      <c r="C3536" s="45">
        <v>46180</v>
      </c>
      <c r="D3536" s="47">
        <v>0</v>
      </c>
      <c r="E3536" s="181"/>
      <c r="F3536" s="49">
        <v>0</v>
      </c>
      <c r="G3536" s="181"/>
      <c r="H3536" s="47">
        <v>0</v>
      </c>
    </row>
    <row r="3537" spans="1:8">
      <c r="A3537" s="44" t="s">
        <v>992</v>
      </c>
      <c r="B3537" s="44" t="s">
        <v>478</v>
      </c>
      <c r="C3537" s="45">
        <v>46187</v>
      </c>
      <c r="D3537" s="47">
        <v>0</v>
      </c>
      <c r="E3537" s="181"/>
      <c r="F3537" s="49">
        <v>0</v>
      </c>
      <c r="G3537" s="181"/>
      <c r="H3537" s="47">
        <v>0</v>
      </c>
    </row>
    <row r="3538" spans="1:8">
      <c r="A3538" s="44" t="s">
        <v>992</v>
      </c>
      <c r="B3538" s="44" t="s">
        <v>146</v>
      </c>
      <c r="C3538" s="45">
        <v>46103</v>
      </c>
      <c r="D3538" s="47">
        <v>1043</v>
      </c>
      <c r="E3538" s="180">
        <v>0.56999999999999995</v>
      </c>
      <c r="F3538" s="47">
        <v>0</v>
      </c>
      <c r="G3538" s="180">
        <v>-1</v>
      </c>
      <c r="H3538" s="47">
        <v>664</v>
      </c>
    </row>
    <row r="3539" spans="1:8">
      <c r="A3539" s="44" t="s">
        <v>992</v>
      </c>
      <c r="B3539" s="44" t="s">
        <v>146</v>
      </c>
      <c r="C3539" s="45">
        <v>46110</v>
      </c>
      <c r="D3539" s="47">
        <v>1081</v>
      </c>
      <c r="E3539" s="180">
        <v>0.23</v>
      </c>
      <c r="F3539" s="47">
        <v>0</v>
      </c>
      <c r="G3539" s="180">
        <v>-1</v>
      </c>
      <c r="H3539" s="47">
        <v>879</v>
      </c>
    </row>
    <row r="3540" spans="1:8">
      <c r="A3540" s="44" t="s">
        <v>992</v>
      </c>
      <c r="B3540" s="44" t="s">
        <v>146</v>
      </c>
      <c r="C3540" s="45">
        <v>46117</v>
      </c>
      <c r="D3540" s="47">
        <v>1079</v>
      </c>
      <c r="E3540" s="180">
        <v>0.3</v>
      </c>
      <c r="F3540" s="47">
        <v>0</v>
      </c>
      <c r="G3540" s="180">
        <v>-1</v>
      </c>
      <c r="H3540" s="47">
        <v>828</v>
      </c>
    </row>
    <row r="3541" spans="1:8">
      <c r="A3541" s="44" t="s">
        <v>992</v>
      </c>
      <c r="B3541" s="44" t="s">
        <v>146</v>
      </c>
      <c r="C3541" s="45">
        <v>46124</v>
      </c>
      <c r="D3541" s="47">
        <v>1104</v>
      </c>
      <c r="E3541" s="180">
        <v>0.85</v>
      </c>
      <c r="F3541" s="47">
        <v>0</v>
      </c>
      <c r="G3541" s="180">
        <v>-1</v>
      </c>
      <c r="H3541" s="47">
        <v>598</v>
      </c>
    </row>
    <row r="3542" spans="1:8">
      <c r="A3542" s="44" t="s">
        <v>992</v>
      </c>
      <c r="B3542" s="44" t="s">
        <v>146</v>
      </c>
      <c r="C3542" s="45">
        <v>46131</v>
      </c>
      <c r="D3542" s="47">
        <v>1568</v>
      </c>
      <c r="E3542" s="180">
        <v>0.4</v>
      </c>
      <c r="F3542" s="47">
        <v>0</v>
      </c>
      <c r="G3542" s="180">
        <v>-1</v>
      </c>
      <c r="H3542" s="47">
        <v>1121</v>
      </c>
    </row>
    <row r="3543" spans="1:8">
      <c r="A3543" s="44" t="s">
        <v>992</v>
      </c>
      <c r="B3543" s="44" t="s">
        <v>146</v>
      </c>
      <c r="C3543" s="45">
        <v>46138</v>
      </c>
      <c r="D3543" s="47">
        <v>1639</v>
      </c>
      <c r="E3543" s="180">
        <v>0.38</v>
      </c>
      <c r="F3543" s="47">
        <v>0</v>
      </c>
      <c r="G3543" s="180">
        <v>-1</v>
      </c>
      <c r="H3543" s="47">
        <v>1189</v>
      </c>
    </row>
    <row r="3544" spans="1:8">
      <c r="A3544" s="44" t="s">
        <v>992</v>
      </c>
      <c r="B3544" s="44" t="s">
        <v>146</v>
      </c>
      <c r="C3544" s="45">
        <v>46145</v>
      </c>
      <c r="D3544" s="47">
        <v>1595</v>
      </c>
      <c r="E3544" s="180">
        <v>0.36</v>
      </c>
      <c r="F3544" s="47">
        <v>0</v>
      </c>
      <c r="G3544" s="180">
        <v>-1</v>
      </c>
      <c r="H3544" s="47">
        <v>1172</v>
      </c>
    </row>
    <row r="3545" spans="1:8">
      <c r="A3545" s="44" t="s">
        <v>992</v>
      </c>
      <c r="B3545" s="44" t="s">
        <v>146</v>
      </c>
      <c r="C3545" s="45">
        <v>46152</v>
      </c>
      <c r="D3545" s="47">
        <v>1131</v>
      </c>
      <c r="E3545" s="180">
        <v>0.74</v>
      </c>
      <c r="F3545" s="47">
        <v>0</v>
      </c>
      <c r="G3545" s="180">
        <v>-1</v>
      </c>
      <c r="H3545" s="47">
        <v>652</v>
      </c>
    </row>
    <row r="3546" spans="1:8">
      <c r="A3546" s="44" t="s">
        <v>992</v>
      </c>
      <c r="B3546" s="44" t="s">
        <v>146</v>
      </c>
      <c r="C3546" s="45">
        <v>46159</v>
      </c>
      <c r="D3546" s="47">
        <v>1055</v>
      </c>
      <c r="E3546" s="180">
        <v>0.42</v>
      </c>
      <c r="F3546" s="47">
        <v>0</v>
      </c>
      <c r="G3546" s="180">
        <v>-1</v>
      </c>
      <c r="H3546" s="47">
        <v>745</v>
      </c>
    </row>
    <row r="3547" spans="1:8">
      <c r="A3547" s="44" t="s">
        <v>992</v>
      </c>
      <c r="B3547" s="44" t="s">
        <v>146</v>
      </c>
      <c r="C3547" s="45">
        <v>46166</v>
      </c>
      <c r="D3547" s="47">
        <v>1044</v>
      </c>
      <c r="E3547" s="180">
        <v>0.36</v>
      </c>
      <c r="F3547" s="49">
        <v>0</v>
      </c>
      <c r="G3547" s="180">
        <v>-1</v>
      </c>
      <c r="H3547" s="47">
        <v>767</v>
      </c>
    </row>
    <row r="3548" spans="1:8">
      <c r="A3548" s="44" t="s">
        <v>992</v>
      </c>
      <c r="B3548" s="44" t="s">
        <v>146</v>
      </c>
      <c r="C3548" s="45">
        <v>46173</v>
      </c>
      <c r="D3548" s="47">
        <v>982</v>
      </c>
      <c r="E3548" s="180">
        <v>0.42</v>
      </c>
      <c r="F3548" s="49">
        <v>0</v>
      </c>
      <c r="G3548" s="180">
        <v>-1</v>
      </c>
      <c r="H3548" s="47">
        <v>691</v>
      </c>
    </row>
    <row r="3549" spans="1:8">
      <c r="A3549" s="44" t="s">
        <v>992</v>
      </c>
      <c r="B3549" s="44" t="s">
        <v>146</v>
      </c>
      <c r="C3549" s="45">
        <v>46180</v>
      </c>
      <c r="D3549" s="47">
        <v>912</v>
      </c>
      <c r="E3549" s="180">
        <v>0.22</v>
      </c>
      <c r="F3549" s="49">
        <v>0</v>
      </c>
      <c r="G3549" s="180">
        <v>-1</v>
      </c>
      <c r="H3549" s="47">
        <v>746</v>
      </c>
    </row>
    <row r="3550" spans="1:8">
      <c r="A3550" s="44" t="s">
        <v>992</v>
      </c>
      <c r="B3550" s="44" t="s">
        <v>146</v>
      </c>
      <c r="C3550" s="45">
        <v>46187</v>
      </c>
      <c r="D3550" s="47">
        <v>903</v>
      </c>
      <c r="E3550" s="180">
        <v>0.46</v>
      </c>
      <c r="F3550" s="49">
        <v>0</v>
      </c>
      <c r="G3550" s="180">
        <v>-1</v>
      </c>
      <c r="H3550" s="47">
        <v>619</v>
      </c>
    </row>
    <row r="3551" spans="1:8">
      <c r="A3551" s="44" t="s">
        <v>992</v>
      </c>
      <c r="B3551" s="44" t="s">
        <v>388</v>
      </c>
      <c r="C3551" s="45">
        <v>46103</v>
      </c>
      <c r="D3551" s="47">
        <v>0</v>
      </c>
      <c r="E3551" s="181"/>
      <c r="F3551" s="47">
        <v>0</v>
      </c>
      <c r="G3551" s="181"/>
      <c r="H3551" s="47">
        <v>0</v>
      </c>
    </row>
    <row r="3552" spans="1:8">
      <c r="A3552" s="44" t="s">
        <v>992</v>
      </c>
      <c r="B3552" s="44" t="s">
        <v>388</v>
      </c>
      <c r="C3552" s="45">
        <v>46110</v>
      </c>
      <c r="D3552" s="47">
        <v>0</v>
      </c>
      <c r="E3552" s="181"/>
      <c r="F3552" s="47">
        <v>0</v>
      </c>
      <c r="G3552" s="181"/>
      <c r="H3552" s="47">
        <v>0</v>
      </c>
    </row>
    <row r="3553" spans="1:8">
      <c r="A3553" s="44" t="s">
        <v>992</v>
      </c>
      <c r="B3553" s="44" t="s">
        <v>388</v>
      </c>
      <c r="C3553" s="45">
        <v>46117</v>
      </c>
      <c r="D3553" s="47">
        <v>0</v>
      </c>
      <c r="E3553" s="181"/>
      <c r="F3553" s="49">
        <v>0</v>
      </c>
      <c r="G3553" s="181"/>
      <c r="H3553" s="47">
        <v>0</v>
      </c>
    </row>
    <row r="3554" spans="1:8">
      <c r="A3554" s="44" t="s">
        <v>992</v>
      </c>
      <c r="B3554" s="44" t="s">
        <v>388</v>
      </c>
      <c r="C3554" s="45">
        <v>46124</v>
      </c>
      <c r="D3554" s="47">
        <v>0</v>
      </c>
      <c r="E3554" s="181"/>
      <c r="F3554" s="49">
        <v>0</v>
      </c>
      <c r="G3554" s="181"/>
      <c r="H3554" s="47">
        <v>0</v>
      </c>
    </row>
    <row r="3555" spans="1:8">
      <c r="A3555" s="44" t="s">
        <v>992</v>
      </c>
      <c r="B3555" s="44" t="s">
        <v>388</v>
      </c>
      <c r="C3555" s="45">
        <v>46131</v>
      </c>
      <c r="D3555" s="47">
        <v>0</v>
      </c>
      <c r="E3555" s="181"/>
      <c r="F3555" s="49">
        <v>0</v>
      </c>
      <c r="G3555" s="181"/>
      <c r="H3555" s="47">
        <v>0</v>
      </c>
    </row>
    <row r="3556" spans="1:8">
      <c r="A3556" s="44" t="s">
        <v>992</v>
      </c>
      <c r="B3556" s="44" t="s">
        <v>388</v>
      </c>
      <c r="C3556" s="45">
        <v>46138</v>
      </c>
      <c r="D3556" s="47">
        <v>0</v>
      </c>
      <c r="E3556" s="181"/>
      <c r="F3556" s="49">
        <v>0</v>
      </c>
      <c r="G3556" s="181"/>
      <c r="H3556" s="47">
        <v>0</v>
      </c>
    </row>
    <row r="3557" spans="1:8">
      <c r="A3557" s="44" t="s">
        <v>992</v>
      </c>
      <c r="B3557" s="44" t="s">
        <v>388</v>
      </c>
      <c r="C3557" s="45">
        <v>46145</v>
      </c>
      <c r="D3557" s="47">
        <v>0</v>
      </c>
      <c r="E3557" s="181"/>
      <c r="F3557" s="49">
        <v>0</v>
      </c>
      <c r="G3557" s="181"/>
      <c r="H3557" s="47">
        <v>0</v>
      </c>
    </row>
    <row r="3558" spans="1:8">
      <c r="A3558" s="44" t="s">
        <v>992</v>
      </c>
      <c r="B3558" s="44" t="s">
        <v>388</v>
      </c>
      <c r="C3558" s="45">
        <v>46152</v>
      </c>
      <c r="D3558" s="47">
        <v>0</v>
      </c>
      <c r="E3558" s="181"/>
      <c r="F3558" s="49">
        <v>0</v>
      </c>
      <c r="G3558" s="181"/>
      <c r="H3558" s="47">
        <v>0</v>
      </c>
    </row>
    <row r="3559" spans="1:8">
      <c r="A3559" s="44" t="s">
        <v>992</v>
      </c>
      <c r="B3559" s="44" t="s">
        <v>388</v>
      </c>
      <c r="C3559" s="45">
        <v>46159</v>
      </c>
      <c r="D3559" s="47">
        <v>0</v>
      </c>
      <c r="E3559" s="181"/>
      <c r="F3559" s="49">
        <v>0</v>
      </c>
      <c r="G3559" s="181"/>
      <c r="H3559" s="47">
        <v>0</v>
      </c>
    </row>
    <row r="3560" spans="1:8">
      <c r="A3560" s="44" t="s">
        <v>992</v>
      </c>
      <c r="B3560" s="44" t="s">
        <v>388</v>
      </c>
      <c r="C3560" s="45">
        <v>46166</v>
      </c>
      <c r="D3560" s="47">
        <v>0</v>
      </c>
      <c r="E3560" s="181"/>
      <c r="F3560" s="49">
        <v>0</v>
      </c>
      <c r="G3560" s="181"/>
      <c r="H3560" s="47">
        <v>0</v>
      </c>
    </row>
    <row r="3561" spans="1:8">
      <c r="A3561" s="44" t="s">
        <v>992</v>
      </c>
      <c r="B3561" s="44" t="s">
        <v>388</v>
      </c>
      <c r="C3561" s="45">
        <v>46173</v>
      </c>
      <c r="D3561" s="47">
        <v>0</v>
      </c>
      <c r="E3561" s="181"/>
      <c r="F3561" s="49">
        <v>0</v>
      </c>
      <c r="G3561" s="181"/>
      <c r="H3561" s="47">
        <v>0</v>
      </c>
    </row>
    <row r="3562" spans="1:8">
      <c r="A3562" s="44" t="s">
        <v>992</v>
      </c>
      <c r="B3562" s="44" t="s">
        <v>388</v>
      </c>
      <c r="C3562" s="45">
        <v>46180</v>
      </c>
      <c r="D3562" s="47">
        <v>0</v>
      </c>
      <c r="E3562" s="181"/>
      <c r="F3562" s="49">
        <v>0</v>
      </c>
      <c r="G3562" s="181"/>
      <c r="H3562" s="47">
        <v>0</v>
      </c>
    </row>
    <row r="3563" spans="1:8">
      <c r="A3563" s="44" t="s">
        <v>992</v>
      </c>
      <c r="B3563" s="44" t="s">
        <v>388</v>
      </c>
      <c r="C3563" s="45">
        <v>46187</v>
      </c>
      <c r="D3563" s="47">
        <v>0</v>
      </c>
      <c r="E3563" s="181"/>
      <c r="F3563" s="49">
        <v>0</v>
      </c>
      <c r="G3563" s="181"/>
      <c r="H3563" s="47">
        <v>0</v>
      </c>
    </row>
    <row r="3564" spans="1:8">
      <c r="A3564" s="44" t="s">
        <v>992</v>
      </c>
      <c r="B3564" s="44" t="s">
        <v>389</v>
      </c>
      <c r="C3564" s="45">
        <v>46103</v>
      </c>
      <c r="D3564" s="47">
        <v>0</v>
      </c>
      <c r="E3564" s="181"/>
      <c r="F3564" s="47">
        <v>0</v>
      </c>
      <c r="G3564" s="181"/>
      <c r="H3564" s="47">
        <v>0</v>
      </c>
    </row>
    <row r="3565" spans="1:8">
      <c r="A3565" s="44" t="s">
        <v>992</v>
      </c>
      <c r="B3565" s="44" t="s">
        <v>389</v>
      </c>
      <c r="C3565" s="45">
        <v>46110</v>
      </c>
      <c r="D3565" s="47">
        <v>0</v>
      </c>
      <c r="E3565" s="181"/>
      <c r="F3565" s="47">
        <v>0</v>
      </c>
      <c r="G3565" s="181"/>
      <c r="H3565" s="47">
        <v>0</v>
      </c>
    </row>
    <row r="3566" spans="1:8">
      <c r="A3566" s="44" t="s">
        <v>992</v>
      </c>
      <c r="B3566" s="44" t="s">
        <v>389</v>
      </c>
      <c r="C3566" s="45">
        <v>46117</v>
      </c>
      <c r="D3566" s="47">
        <v>0</v>
      </c>
      <c r="E3566" s="181"/>
      <c r="F3566" s="47">
        <v>0</v>
      </c>
      <c r="G3566" s="181"/>
      <c r="H3566" s="47">
        <v>0</v>
      </c>
    </row>
    <row r="3567" spans="1:8">
      <c r="A3567" s="44" t="s">
        <v>992</v>
      </c>
      <c r="B3567" s="44" t="s">
        <v>389</v>
      </c>
      <c r="C3567" s="45">
        <v>46124</v>
      </c>
      <c r="D3567" s="47">
        <v>0</v>
      </c>
      <c r="E3567" s="181"/>
      <c r="F3567" s="47">
        <v>0</v>
      </c>
      <c r="G3567" s="181"/>
      <c r="H3567" s="47">
        <v>0</v>
      </c>
    </row>
    <row r="3568" spans="1:8">
      <c r="A3568" s="44" t="s">
        <v>992</v>
      </c>
      <c r="B3568" s="44" t="s">
        <v>389</v>
      </c>
      <c r="C3568" s="45">
        <v>46131</v>
      </c>
      <c r="D3568" s="47">
        <v>0</v>
      </c>
      <c r="E3568" s="181"/>
      <c r="F3568" s="47">
        <v>0</v>
      </c>
      <c r="G3568" s="181"/>
      <c r="H3568" s="47">
        <v>0</v>
      </c>
    </row>
    <row r="3569" spans="1:8">
      <c r="A3569" s="44" t="s">
        <v>992</v>
      </c>
      <c r="B3569" s="44" t="s">
        <v>389</v>
      </c>
      <c r="C3569" s="45">
        <v>46138</v>
      </c>
      <c r="D3569" s="47">
        <v>0</v>
      </c>
      <c r="E3569" s="181"/>
      <c r="F3569" s="47">
        <v>0</v>
      </c>
      <c r="G3569" s="181"/>
      <c r="H3569" s="47">
        <v>0</v>
      </c>
    </row>
    <row r="3570" spans="1:8">
      <c r="A3570" s="44" t="s">
        <v>992</v>
      </c>
      <c r="B3570" s="44" t="s">
        <v>389</v>
      </c>
      <c r="C3570" s="45">
        <v>46145</v>
      </c>
      <c r="D3570" s="47">
        <v>0</v>
      </c>
      <c r="E3570" s="181"/>
      <c r="F3570" s="47">
        <v>0</v>
      </c>
      <c r="G3570" s="181"/>
      <c r="H3570" s="47">
        <v>0</v>
      </c>
    </row>
    <row r="3571" spans="1:8">
      <c r="A3571" s="44" t="s">
        <v>992</v>
      </c>
      <c r="B3571" s="44" t="s">
        <v>389</v>
      </c>
      <c r="C3571" s="45">
        <v>46152</v>
      </c>
      <c r="D3571" s="47">
        <v>0</v>
      </c>
      <c r="E3571" s="181"/>
      <c r="F3571" s="47">
        <v>0</v>
      </c>
      <c r="G3571" s="181"/>
      <c r="H3571" s="47">
        <v>0</v>
      </c>
    </row>
    <row r="3572" spans="1:8">
      <c r="A3572" s="44" t="s">
        <v>992</v>
      </c>
      <c r="B3572" s="44" t="s">
        <v>389</v>
      </c>
      <c r="C3572" s="45">
        <v>46159</v>
      </c>
      <c r="D3572" s="47">
        <v>0</v>
      </c>
      <c r="E3572" s="181"/>
      <c r="F3572" s="47">
        <v>0</v>
      </c>
      <c r="G3572" s="181"/>
      <c r="H3572" s="47">
        <v>0</v>
      </c>
    </row>
    <row r="3573" spans="1:8">
      <c r="A3573" s="44" t="s">
        <v>992</v>
      </c>
      <c r="B3573" s="44" t="s">
        <v>389</v>
      </c>
      <c r="C3573" s="45">
        <v>46166</v>
      </c>
      <c r="D3573" s="47">
        <v>0</v>
      </c>
      <c r="E3573" s="181"/>
      <c r="F3573" s="47">
        <v>0</v>
      </c>
      <c r="G3573" s="181"/>
      <c r="H3573" s="47">
        <v>0</v>
      </c>
    </row>
    <row r="3574" spans="1:8">
      <c r="A3574" s="44" t="s">
        <v>992</v>
      </c>
      <c r="B3574" s="44" t="s">
        <v>389</v>
      </c>
      <c r="C3574" s="45">
        <v>46173</v>
      </c>
      <c r="D3574" s="47">
        <v>0</v>
      </c>
      <c r="E3574" s="181"/>
      <c r="F3574" s="49">
        <v>0</v>
      </c>
      <c r="G3574" s="181"/>
      <c r="H3574" s="47">
        <v>0</v>
      </c>
    </row>
    <row r="3575" spans="1:8">
      <c r="A3575" s="44" t="s">
        <v>992</v>
      </c>
      <c r="B3575" s="44" t="s">
        <v>389</v>
      </c>
      <c r="C3575" s="45">
        <v>46180</v>
      </c>
      <c r="D3575" s="47">
        <v>0</v>
      </c>
      <c r="E3575" s="181"/>
      <c r="F3575" s="49">
        <v>0</v>
      </c>
      <c r="G3575" s="181"/>
      <c r="H3575" s="47">
        <v>0</v>
      </c>
    </row>
    <row r="3576" spans="1:8">
      <c r="A3576" s="44" t="s">
        <v>992</v>
      </c>
      <c r="B3576" s="44" t="s">
        <v>389</v>
      </c>
      <c r="C3576" s="45">
        <v>46187</v>
      </c>
      <c r="D3576" s="47">
        <v>0</v>
      </c>
      <c r="E3576" s="181"/>
      <c r="F3576" s="49">
        <v>0</v>
      </c>
      <c r="G3576" s="181"/>
      <c r="H3576" s="47">
        <v>0</v>
      </c>
    </row>
    <row r="3577" spans="1:8">
      <c r="A3577" s="44" t="s">
        <v>992</v>
      </c>
      <c r="B3577" s="44" t="s">
        <v>263</v>
      </c>
      <c r="C3577" s="45">
        <v>46103</v>
      </c>
      <c r="D3577" s="47">
        <v>2</v>
      </c>
      <c r="E3577" s="181"/>
      <c r="F3577" s="49">
        <v>0</v>
      </c>
      <c r="G3577" s="181"/>
      <c r="H3577" s="47">
        <v>0</v>
      </c>
    </row>
    <row r="3578" spans="1:8">
      <c r="A3578" s="44" t="s">
        <v>992</v>
      </c>
      <c r="B3578" s="44" t="s">
        <v>263</v>
      </c>
      <c r="C3578" s="45">
        <v>46110</v>
      </c>
      <c r="D3578" s="47">
        <v>2</v>
      </c>
      <c r="E3578" s="181"/>
      <c r="F3578" s="49">
        <v>0</v>
      </c>
      <c r="G3578" s="181"/>
      <c r="H3578" s="47">
        <v>0</v>
      </c>
    </row>
    <row r="3579" spans="1:8">
      <c r="A3579" s="44" t="s">
        <v>992</v>
      </c>
      <c r="B3579" s="44" t="s">
        <v>263</v>
      </c>
      <c r="C3579" s="45">
        <v>46117</v>
      </c>
      <c r="D3579" s="47">
        <v>2</v>
      </c>
      <c r="E3579" s="181"/>
      <c r="F3579" s="49">
        <v>0</v>
      </c>
      <c r="G3579" s="181"/>
      <c r="H3579" s="47">
        <v>0</v>
      </c>
    </row>
    <row r="3580" spans="1:8">
      <c r="A3580" s="44" t="s">
        <v>992</v>
      </c>
      <c r="B3580" s="44" t="s">
        <v>263</v>
      </c>
      <c r="C3580" s="45">
        <v>46124</v>
      </c>
      <c r="D3580" s="47">
        <v>2</v>
      </c>
      <c r="E3580" s="181"/>
      <c r="F3580" s="49">
        <v>0</v>
      </c>
      <c r="G3580" s="181"/>
      <c r="H3580" s="47">
        <v>0</v>
      </c>
    </row>
    <row r="3581" spans="1:8">
      <c r="A3581" s="44" t="s">
        <v>992</v>
      </c>
      <c r="B3581" s="44" t="s">
        <v>263</v>
      </c>
      <c r="C3581" s="45">
        <v>46131</v>
      </c>
      <c r="D3581" s="47">
        <v>2</v>
      </c>
      <c r="E3581" s="181"/>
      <c r="F3581" s="49">
        <v>0</v>
      </c>
      <c r="G3581" s="181"/>
      <c r="H3581" s="47">
        <v>0</v>
      </c>
    </row>
    <row r="3582" spans="1:8">
      <c r="A3582" s="44" t="s">
        <v>992</v>
      </c>
      <c r="B3582" s="44" t="s">
        <v>263</v>
      </c>
      <c r="C3582" s="45">
        <v>46138</v>
      </c>
      <c r="D3582" s="47">
        <v>2</v>
      </c>
      <c r="E3582" s="181"/>
      <c r="F3582" s="47">
        <v>0</v>
      </c>
      <c r="G3582" s="181"/>
      <c r="H3582" s="47">
        <v>0</v>
      </c>
    </row>
    <row r="3583" spans="1:8">
      <c r="A3583" s="44" t="s">
        <v>992</v>
      </c>
      <c r="B3583" s="44" t="s">
        <v>263</v>
      </c>
      <c r="C3583" s="45">
        <v>46145</v>
      </c>
      <c r="D3583" s="47">
        <v>2</v>
      </c>
      <c r="E3583" s="181"/>
      <c r="F3583" s="47">
        <v>0</v>
      </c>
      <c r="G3583" s="181"/>
      <c r="H3583" s="47">
        <v>0</v>
      </c>
    </row>
    <row r="3584" spans="1:8">
      <c r="A3584" s="44" t="s">
        <v>992</v>
      </c>
      <c r="B3584" s="44" t="s">
        <v>263</v>
      </c>
      <c r="C3584" s="45">
        <v>46152</v>
      </c>
      <c r="D3584" s="47">
        <v>2</v>
      </c>
      <c r="E3584" s="181"/>
      <c r="F3584" s="49">
        <v>0</v>
      </c>
      <c r="G3584" s="181"/>
      <c r="H3584" s="47">
        <v>0</v>
      </c>
    </row>
    <row r="3585" spans="1:8">
      <c r="A3585" s="44" t="s">
        <v>992</v>
      </c>
      <c r="B3585" s="44" t="s">
        <v>263</v>
      </c>
      <c r="C3585" s="45">
        <v>46159</v>
      </c>
      <c r="D3585" s="47">
        <v>2</v>
      </c>
      <c r="E3585" s="181"/>
      <c r="F3585" s="49">
        <v>0</v>
      </c>
      <c r="G3585" s="181"/>
      <c r="H3585" s="47">
        <v>0</v>
      </c>
    </row>
    <row r="3586" spans="1:8">
      <c r="A3586" s="44" t="s">
        <v>992</v>
      </c>
      <c r="B3586" s="44" t="s">
        <v>263</v>
      </c>
      <c r="C3586" s="45">
        <v>46166</v>
      </c>
      <c r="D3586" s="47">
        <v>2</v>
      </c>
      <c r="E3586" s="181"/>
      <c r="F3586" s="49">
        <v>0</v>
      </c>
      <c r="G3586" s="181"/>
      <c r="H3586" s="47">
        <v>0</v>
      </c>
    </row>
    <row r="3587" spans="1:8">
      <c r="A3587" s="44" t="s">
        <v>992</v>
      </c>
      <c r="B3587" s="44" t="s">
        <v>263</v>
      </c>
      <c r="C3587" s="45">
        <v>46173</v>
      </c>
      <c r="D3587" s="47">
        <v>2</v>
      </c>
      <c r="E3587" s="181"/>
      <c r="F3587" s="49">
        <v>0</v>
      </c>
      <c r="G3587" s="181"/>
      <c r="H3587" s="47">
        <v>0</v>
      </c>
    </row>
    <row r="3588" spans="1:8">
      <c r="A3588" s="44" t="s">
        <v>992</v>
      </c>
      <c r="B3588" s="44" t="s">
        <v>263</v>
      </c>
      <c r="C3588" s="45">
        <v>46180</v>
      </c>
      <c r="D3588" s="47">
        <v>2</v>
      </c>
      <c r="E3588" s="181"/>
      <c r="F3588" s="49">
        <v>0</v>
      </c>
      <c r="G3588" s="181"/>
      <c r="H3588" s="47">
        <v>0</v>
      </c>
    </row>
    <row r="3589" spans="1:8">
      <c r="A3589" s="44" t="s">
        <v>992</v>
      </c>
      <c r="B3589" s="44" t="s">
        <v>263</v>
      </c>
      <c r="C3589" s="45">
        <v>46187</v>
      </c>
      <c r="D3589" s="47">
        <v>2</v>
      </c>
      <c r="E3589" s="181"/>
      <c r="F3589" s="49">
        <v>0</v>
      </c>
      <c r="G3589" s="181"/>
      <c r="H3589" s="47">
        <v>0</v>
      </c>
    </row>
    <row r="3590" spans="1:8">
      <c r="A3590" s="44" t="s">
        <v>992</v>
      </c>
      <c r="B3590" s="44" t="s">
        <v>485</v>
      </c>
      <c r="C3590" s="45">
        <v>46103</v>
      </c>
      <c r="D3590" s="47">
        <v>0</v>
      </c>
      <c r="E3590" s="181"/>
      <c r="F3590" s="47">
        <v>0</v>
      </c>
      <c r="G3590" s="181"/>
      <c r="H3590" s="47">
        <v>0</v>
      </c>
    </row>
    <row r="3591" spans="1:8">
      <c r="A3591" s="44" t="s">
        <v>992</v>
      </c>
      <c r="B3591" s="44" t="s">
        <v>485</v>
      </c>
      <c r="C3591" s="45">
        <v>46110</v>
      </c>
      <c r="D3591" s="47">
        <v>0</v>
      </c>
      <c r="E3591" s="181"/>
      <c r="F3591" s="47">
        <v>0</v>
      </c>
      <c r="G3591" s="181"/>
      <c r="H3591" s="47">
        <v>0</v>
      </c>
    </row>
    <row r="3592" spans="1:8">
      <c r="A3592" s="44" t="s">
        <v>992</v>
      </c>
      <c r="B3592" s="44" t="s">
        <v>485</v>
      </c>
      <c r="C3592" s="45">
        <v>46117</v>
      </c>
      <c r="D3592" s="47">
        <v>0</v>
      </c>
      <c r="E3592" s="181"/>
      <c r="F3592" s="47">
        <v>0</v>
      </c>
      <c r="G3592" s="181"/>
      <c r="H3592" s="47">
        <v>0</v>
      </c>
    </row>
    <row r="3593" spans="1:8">
      <c r="A3593" s="44" t="s">
        <v>992</v>
      </c>
      <c r="B3593" s="44" t="s">
        <v>485</v>
      </c>
      <c r="C3593" s="45">
        <v>46124</v>
      </c>
      <c r="D3593" s="47">
        <v>0</v>
      </c>
      <c r="E3593" s="181"/>
      <c r="F3593" s="47">
        <v>0</v>
      </c>
      <c r="G3593" s="181"/>
      <c r="H3593" s="47">
        <v>0</v>
      </c>
    </row>
    <row r="3594" spans="1:8">
      <c r="A3594" s="44" t="s">
        <v>992</v>
      </c>
      <c r="B3594" s="44" t="s">
        <v>485</v>
      </c>
      <c r="C3594" s="45">
        <v>46131</v>
      </c>
      <c r="D3594" s="47">
        <v>0</v>
      </c>
      <c r="E3594" s="181"/>
      <c r="F3594" s="47">
        <v>0</v>
      </c>
      <c r="G3594" s="181"/>
      <c r="H3594" s="47">
        <v>0</v>
      </c>
    </row>
    <row r="3595" spans="1:8">
      <c r="A3595" s="44" t="s">
        <v>992</v>
      </c>
      <c r="B3595" s="44" t="s">
        <v>485</v>
      </c>
      <c r="C3595" s="45">
        <v>46138</v>
      </c>
      <c r="D3595" s="47">
        <v>0</v>
      </c>
      <c r="E3595" s="181"/>
      <c r="F3595" s="47">
        <v>0</v>
      </c>
      <c r="G3595" s="181"/>
      <c r="H3595" s="47">
        <v>0</v>
      </c>
    </row>
    <row r="3596" spans="1:8">
      <c r="A3596" s="44" t="s">
        <v>992</v>
      </c>
      <c r="B3596" s="44" t="s">
        <v>485</v>
      </c>
      <c r="C3596" s="45">
        <v>46145</v>
      </c>
      <c r="D3596" s="47">
        <v>0</v>
      </c>
      <c r="E3596" s="181"/>
      <c r="F3596" s="47">
        <v>0</v>
      </c>
      <c r="G3596" s="181"/>
      <c r="H3596" s="47">
        <v>0</v>
      </c>
    </row>
    <row r="3597" spans="1:8">
      <c r="A3597" s="44" t="s">
        <v>992</v>
      </c>
      <c r="B3597" s="44" t="s">
        <v>485</v>
      </c>
      <c r="C3597" s="45">
        <v>46152</v>
      </c>
      <c r="D3597" s="47">
        <v>0</v>
      </c>
      <c r="E3597" s="181"/>
      <c r="F3597" s="47">
        <v>0</v>
      </c>
      <c r="G3597" s="181"/>
      <c r="H3597" s="47">
        <v>0</v>
      </c>
    </row>
    <row r="3598" spans="1:8">
      <c r="A3598" s="44" t="s">
        <v>992</v>
      </c>
      <c r="B3598" s="44" t="s">
        <v>485</v>
      </c>
      <c r="C3598" s="45">
        <v>46159</v>
      </c>
      <c r="D3598" s="47">
        <v>0</v>
      </c>
      <c r="E3598" s="181"/>
      <c r="F3598" s="47">
        <v>0</v>
      </c>
      <c r="G3598" s="181"/>
      <c r="H3598" s="47">
        <v>0</v>
      </c>
    </row>
    <row r="3599" spans="1:8">
      <c r="A3599" s="44" t="s">
        <v>992</v>
      </c>
      <c r="B3599" s="44" t="s">
        <v>485</v>
      </c>
      <c r="C3599" s="45">
        <v>46166</v>
      </c>
      <c r="D3599" s="47">
        <v>0</v>
      </c>
      <c r="E3599" s="181"/>
      <c r="F3599" s="47">
        <v>0</v>
      </c>
      <c r="G3599" s="181"/>
      <c r="H3599" s="47">
        <v>0</v>
      </c>
    </row>
    <row r="3600" spans="1:8">
      <c r="A3600" s="44" t="s">
        <v>992</v>
      </c>
      <c r="B3600" s="44" t="s">
        <v>485</v>
      </c>
      <c r="C3600" s="45">
        <v>46173</v>
      </c>
      <c r="D3600" s="47">
        <v>0</v>
      </c>
      <c r="E3600" s="181"/>
      <c r="F3600" s="47">
        <v>0</v>
      </c>
      <c r="G3600" s="181"/>
      <c r="H3600" s="47">
        <v>0</v>
      </c>
    </row>
    <row r="3601" spans="1:8">
      <c r="A3601" s="44" t="s">
        <v>992</v>
      </c>
      <c r="B3601" s="44" t="s">
        <v>485</v>
      </c>
      <c r="C3601" s="45">
        <v>46180</v>
      </c>
      <c r="D3601" s="47">
        <v>0</v>
      </c>
      <c r="E3601" s="181"/>
      <c r="F3601" s="47">
        <v>0</v>
      </c>
      <c r="G3601" s="181"/>
      <c r="H3601" s="47">
        <v>0</v>
      </c>
    </row>
    <row r="3602" spans="1:8">
      <c r="A3602" s="44" t="s">
        <v>992</v>
      </c>
      <c r="B3602" s="44" t="s">
        <v>485</v>
      </c>
      <c r="C3602" s="45">
        <v>46187</v>
      </c>
      <c r="D3602" s="47">
        <v>0</v>
      </c>
      <c r="E3602" s="181"/>
      <c r="F3602" s="47">
        <v>0</v>
      </c>
      <c r="G3602" s="181"/>
      <c r="H3602" s="47">
        <v>0</v>
      </c>
    </row>
    <row r="3603" spans="1:8">
      <c r="A3603" s="44" t="s">
        <v>992</v>
      </c>
      <c r="B3603" s="44" t="s">
        <v>1011</v>
      </c>
      <c r="C3603" s="45">
        <v>46103</v>
      </c>
      <c r="D3603" s="47">
        <v>0</v>
      </c>
      <c r="E3603" s="181"/>
      <c r="F3603" s="47">
        <v>0</v>
      </c>
      <c r="G3603" s="181"/>
      <c r="H3603" s="47">
        <v>0</v>
      </c>
    </row>
    <row r="3604" spans="1:8">
      <c r="A3604" s="44" t="s">
        <v>992</v>
      </c>
      <c r="B3604" s="44" t="s">
        <v>1011</v>
      </c>
      <c r="C3604" s="45">
        <v>46110</v>
      </c>
      <c r="D3604" s="47">
        <v>0</v>
      </c>
      <c r="E3604" s="181"/>
      <c r="F3604" s="47">
        <v>0</v>
      </c>
      <c r="G3604" s="181"/>
      <c r="H3604" s="47">
        <v>0</v>
      </c>
    </row>
    <row r="3605" spans="1:8">
      <c r="A3605" s="44" t="s">
        <v>992</v>
      </c>
      <c r="B3605" s="44" t="s">
        <v>1011</v>
      </c>
      <c r="C3605" s="45">
        <v>46117</v>
      </c>
      <c r="D3605" s="47">
        <v>0</v>
      </c>
      <c r="E3605" s="181"/>
      <c r="F3605" s="47">
        <v>0</v>
      </c>
      <c r="G3605" s="181"/>
      <c r="H3605" s="47">
        <v>0</v>
      </c>
    </row>
    <row r="3606" spans="1:8">
      <c r="A3606" s="44" t="s">
        <v>992</v>
      </c>
      <c r="B3606" s="44" t="s">
        <v>1011</v>
      </c>
      <c r="C3606" s="45">
        <v>46124</v>
      </c>
      <c r="D3606" s="47">
        <v>0</v>
      </c>
      <c r="E3606" s="181"/>
      <c r="F3606" s="47">
        <v>0</v>
      </c>
      <c r="G3606" s="181"/>
      <c r="H3606" s="47">
        <v>0</v>
      </c>
    </row>
    <row r="3607" spans="1:8">
      <c r="A3607" s="44" t="s">
        <v>992</v>
      </c>
      <c r="B3607" s="44" t="s">
        <v>1011</v>
      </c>
      <c r="C3607" s="45">
        <v>46131</v>
      </c>
      <c r="D3607" s="47">
        <v>0</v>
      </c>
      <c r="E3607" s="181"/>
      <c r="F3607" s="47">
        <v>0</v>
      </c>
      <c r="G3607" s="181"/>
      <c r="H3607" s="47">
        <v>0</v>
      </c>
    </row>
    <row r="3608" spans="1:8">
      <c r="A3608" s="44" t="s">
        <v>992</v>
      </c>
      <c r="B3608" s="44" t="s">
        <v>1011</v>
      </c>
      <c r="C3608" s="45">
        <v>46138</v>
      </c>
      <c r="D3608" s="47">
        <v>0</v>
      </c>
      <c r="E3608" s="181"/>
      <c r="F3608" s="47">
        <v>0</v>
      </c>
      <c r="G3608" s="181"/>
      <c r="H3608" s="47">
        <v>0</v>
      </c>
    </row>
    <row r="3609" spans="1:8">
      <c r="A3609" s="44" t="s">
        <v>992</v>
      </c>
      <c r="B3609" s="44" t="s">
        <v>1011</v>
      </c>
      <c r="C3609" s="45">
        <v>46145</v>
      </c>
      <c r="D3609" s="47">
        <v>0</v>
      </c>
      <c r="E3609" s="181"/>
      <c r="F3609" s="47">
        <v>0</v>
      </c>
      <c r="G3609" s="181"/>
      <c r="H3609" s="47">
        <v>0</v>
      </c>
    </row>
    <row r="3610" spans="1:8">
      <c r="A3610" s="44" t="s">
        <v>992</v>
      </c>
      <c r="B3610" s="44" t="s">
        <v>1011</v>
      </c>
      <c r="C3610" s="45">
        <v>46152</v>
      </c>
      <c r="D3610" s="47">
        <v>0</v>
      </c>
      <c r="E3610" s="181"/>
      <c r="F3610" s="47">
        <v>0</v>
      </c>
      <c r="G3610" s="181"/>
      <c r="H3610" s="47">
        <v>0</v>
      </c>
    </row>
    <row r="3611" spans="1:8">
      <c r="A3611" s="44" t="s">
        <v>992</v>
      </c>
      <c r="B3611" s="44" t="s">
        <v>1011</v>
      </c>
      <c r="C3611" s="45">
        <v>46159</v>
      </c>
      <c r="D3611" s="47">
        <v>0</v>
      </c>
      <c r="E3611" s="181"/>
      <c r="F3611" s="47">
        <v>0</v>
      </c>
      <c r="G3611" s="181"/>
      <c r="H3611" s="47">
        <v>0</v>
      </c>
    </row>
    <row r="3612" spans="1:8">
      <c r="A3612" s="44" t="s">
        <v>992</v>
      </c>
      <c r="B3612" s="44" t="s">
        <v>1011</v>
      </c>
      <c r="C3612" s="45">
        <v>46166</v>
      </c>
      <c r="D3612" s="47">
        <v>0</v>
      </c>
      <c r="E3612" s="181"/>
      <c r="F3612" s="49">
        <v>0</v>
      </c>
      <c r="G3612" s="181"/>
      <c r="H3612" s="47">
        <v>0</v>
      </c>
    </row>
    <row r="3613" spans="1:8">
      <c r="A3613" s="44" t="s">
        <v>992</v>
      </c>
      <c r="B3613" s="44" t="s">
        <v>1011</v>
      </c>
      <c r="C3613" s="45">
        <v>46173</v>
      </c>
      <c r="D3613" s="47">
        <v>0</v>
      </c>
      <c r="E3613" s="181"/>
      <c r="F3613" s="49">
        <v>0</v>
      </c>
      <c r="G3613" s="181"/>
      <c r="H3613" s="47">
        <v>0</v>
      </c>
    </row>
    <row r="3614" spans="1:8">
      <c r="A3614" s="44" t="s">
        <v>992</v>
      </c>
      <c r="B3614" s="44" t="s">
        <v>1011</v>
      </c>
      <c r="C3614" s="45">
        <v>46180</v>
      </c>
      <c r="D3614" s="47">
        <v>0</v>
      </c>
      <c r="E3614" s="181"/>
      <c r="F3614" s="49">
        <v>0</v>
      </c>
      <c r="G3614" s="181"/>
      <c r="H3614" s="47">
        <v>0</v>
      </c>
    </row>
    <row r="3615" spans="1:8">
      <c r="A3615" s="44" t="s">
        <v>992</v>
      </c>
      <c r="B3615" s="44" t="s">
        <v>1011</v>
      </c>
      <c r="C3615" s="45">
        <v>46187</v>
      </c>
      <c r="D3615" s="47">
        <v>0</v>
      </c>
      <c r="E3615" s="181"/>
      <c r="F3615" s="49">
        <v>0</v>
      </c>
      <c r="G3615" s="181"/>
      <c r="H3615" s="47">
        <v>0</v>
      </c>
    </row>
    <row r="3616" spans="1:8">
      <c r="A3616" s="44" t="s">
        <v>992</v>
      </c>
      <c r="B3616" s="44" t="s">
        <v>284</v>
      </c>
      <c r="C3616" s="45">
        <v>46103</v>
      </c>
      <c r="D3616" s="47">
        <v>1</v>
      </c>
      <c r="E3616" s="181"/>
      <c r="F3616" s="47">
        <v>0</v>
      </c>
      <c r="G3616" s="181"/>
      <c r="H3616" s="47">
        <v>0</v>
      </c>
    </row>
    <row r="3617" spans="1:8">
      <c r="A3617" s="44" t="s">
        <v>992</v>
      </c>
      <c r="B3617" s="44" t="s">
        <v>284</v>
      </c>
      <c r="C3617" s="45">
        <v>46110</v>
      </c>
      <c r="D3617" s="47">
        <v>1</v>
      </c>
      <c r="E3617" s="181"/>
      <c r="F3617" s="47">
        <v>0</v>
      </c>
      <c r="G3617" s="181"/>
      <c r="H3617" s="47">
        <v>0</v>
      </c>
    </row>
    <row r="3618" spans="1:8">
      <c r="A3618" s="44" t="s">
        <v>992</v>
      </c>
      <c r="B3618" s="44" t="s">
        <v>284</v>
      </c>
      <c r="C3618" s="45">
        <v>46117</v>
      </c>
      <c r="D3618" s="47">
        <v>1</v>
      </c>
      <c r="E3618" s="181"/>
      <c r="F3618" s="47">
        <v>0</v>
      </c>
      <c r="G3618" s="181"/>
      <c r="H3618" s="47">
        <v>0</v>
      </c>
    </row>
    <row r="3619" spans="1:8">
      <c r="A3619" s="44" t="s">
        <v>992</v>
      </c>
      <c r="B3619" s="44" t="s">
        <v>284</v>
      </c>
      <c r="C3619" s="45">
        <v>46124</v>
      </c>
      <c r="D3619" s="47">
        <v>1</v>
      </c>
      <c r="E3619" s="181"/>
      <c r="F3619" s="47">
        <v>0</v>
      </c>
      <c r="G3619" s="181"/>
      <c r="H3619" s="47">
        <v>0</v>
      </c>
    </row>
    <row r="3620" spans="1:8">
      <c r="A3620" s="44" t="s">
        <v>992</v>
      </c>
      <c r="B3620" s="44" t="s">
        <v>284</v>
      </c>
      <c r="C3620" s="45">
        <v>46131</v>
      </c>
      <c r="D3620" s="47">
        <v>1</v>
      </c>
      <c r="E3620" s="181"/>
      <c r="F3620" s="47">
        <v>0</v>
      </c>
      <c r="G3620" s="181"/>
      <c r="H3620" s="47">
        <v>0</v>
      </c>
    </row>
    <row r="3621" spans="1:8">
      <c r="A3621" s="44" t="s">
        <v>992</v>
      </c>
      <c r="B3621" s="44" t="s">
        <v>284</v>
      </c>
      <c r="C3621" s="45">
        <v>46138</v>
      </c>
      <c r="D3621" s="47">
        <v>1</v>
      </c>
      <c r="E3621" s="181"/>
      <c r="F3621" s="47">
        <v>0</v>
      </c>
      <c r="G3621" s="181"/>
      <c r="H3621" s="47">
        <v>0</v>
      </c>
    </row>
    <row r="3622" spans="1:8">
      <c r="A3622" s="44" t="s">
        <v>992</v>
      </c>
      <c r="B3622" s="44" t="s">
        <v>284</v>
      </c>
      <c r="C3622" s="45">
        <v>46145</v>
      </c>
      <c r="D3622" s="47">
        <v>1</v>
      </c>
      <c r="E3622" s="181"/>
      <c r="F3622" s="47">
        <v>0</v>
      </c>
      <c r="G3622" s="181"/>
      <c r="H3622" s="47">
        <v>0</v>
      </c>
    </row>
    <row r="3623" spans="1:8">
      <c r="A3623" s="44" t="s">
        <v>992</v>
      </c>
      <c r="B3623" s="44" t="s">
        <v>284</v>
      </c>
      <c r="C3623" s="45">
        <v>46152</v>
      </c>
      <c r="D3623" s="47">
        <v>1</v>
      </c>
      <c r="E3623" s="181"/>
      <c r="F3623" s="47">
        <v>0</v>
      </c>
      <c r="G3623" s="181"/>
      <c r="H3623" s="47">
        <v>0</v>
      </c>
    </row>
    <row r="3624" spans="1:8">
      <c r="A3624" s="44" t="s">
        <v>992</v>
      </c>
      <c r="B3624" s="44" t="s">
        <v>284</v>
      </c>
      <c r="C3624" s="45">
        <v>46159</v>
      </c>
      <c r="D3624" s="47">
        <v>1</v>
      </c>
      <c r="E3624" s="181"/>
      <c r="F3624" s="47">
        <v>0</v>
      </c>
      <c r="G3624" s="181"/>
      <c r="H3624" s="47">
        <v>0</v>
      </c>
    </row>
    <row r="3625" spans="1:8">
      <c r="A3625" s="44" t="s">
        <v>992</v>
      </c>
      <c r="B3625" s="44" t="s">
        <v>284</v>
      </c>
      <c r="C3625" s="45">
        <v>46166</v>
      </c>
      <c r="D3625" s="47">
        <v>1</v>
      </c>
      <c r="E3625" s="181"/>
      <c r="F3625" s="47">
        <v>0</v>
      </c>
      <c r="G3625" s="181"/>
      <c r="H3625" s="47">
        <v>0</v>
      </c>
    </row>
    <row r="3626" spans="1:8">
      <c r="A3626" s="44" t="s">
        <v>992</v>
      </c>
      <c r="B3626" s="44" t="s">
        <v>284</v>
      </c>
      <c r="C3626" s="45">
        <v>46173</v>
      </c>
      <c r="D3626" s="47">
        <v>1</v>
      </c>
      <c r="E3626" s="181"/>
      <c r="F3626" s="47">
        <v>0</v>
      </c>
      <c r="G3626" s="181"/>
      <c r="H3626" s="47">
        <v>0</v>
      </c>
    </row>
    <row r="3627" spans="1:8">
      <c r="A3627" s="44" t="s">
        <v>992</v>
      </c>
      <c r="B3627" s="44" t="s">
        <v>284</v>
      </c>
      <c r="C3627" s="45">
        <v>46180</v>
      </c>
      <c r="D3627" s="47">
        <v>1</v>
      </c>
      <c r="E3627" s="181"/>
      <c r="F3627" s="47">
        <v>0</v>
      </c>
      <c r="G3627" s="181"/>
      <c r="H3627" s="47">
        <v>0</v>
      </c>
    </row>
    <row r="3628" spans="1:8">
      <c r="A3628" s="44" t="s">
        <v>992</v>
      </c>
      <c r="B3628" s="44" t="s">
        <v>284</v>
      </c>
      <c r="C3628" s="45">
        <v>46187</v>
      </c>
      <c r="D3628" s="47">
        <v>1</v>
      </c>
      <c r="E3628" s="181"/>
      <c r="F3628" s="47">
        <v>0</v>
      </c>
      <c r="G3628" s="181"/>
      <c r="H3628" s="47">
        <v>0</v>
      </c>
    </row>
    <row r="3629" spans="1:8">
      <c r="A3629" s="44" t="s">
        <v>992</v>
      </c>
      <c r="B3629" s="44" t="s">
        <v>158</v>
      </c>
      <c r="C3629" s="45">
        <v>46103</v>
      </c>
      <c r="D3629" s="47">
        <v>79</v>
      </c>
      <c r="E3629" s="180">
        <v>-0.82</v>
      </c>
      <c r="F3629" s="49">
        <v>0</v>
      </c>
      <c r="G3629" s="180">
        <v>-1</v>
      </c>
      <c r="H3629" s="47">
        <v>451</v>
      </c>
    </row>
    <row r="3630" spans="1:8">
      <c r="A3630" s="44" t="s">
        <v>992</v>
      </c>
      <c r="B3630" s="44" t="s">
        <v>158</v>
      </c>
      <c r="C3630" s="45">
        <v>46110</v>
      </c>
      <c r="D3630" s="47">
        <v>79</v>
      </c>
      <c r="E3630" s="180">
        <v>-0.83</v>
      </c>
      <c r="F3630" s="49">
        <v>0</v>
      </c>
      <c r="G3630" s="180">
        <v>-1</v>
      </c>
      <c r="H3630" s="47">
        <v>474</v>
      </c>
    </row>
    <row r="3631" spans="1:8">
      <c r="A3631" s="44" t="s">
        <v>992</v>
      </c>
      <c r="B3631" s="44" t="s">
        <v>158</v>
      </c>
      <c r="C3631" s="45">
        <v>46117</v>
      </c>
      <c r="D3631" s="47">
        <v>79</v>
      </c>
      <c r="E3631" s="180">
        <v>-0.84</v>
      </c>
      <c r="F3631" s="49">
        <v>0</v>
      </c>
      <c r="G3631" s="180">
        <v>-1</v>
      </c>
      <c r="H3631" s="47">
        <v>498</v>
      </c>
    </row>
    <row r="3632" spans="1:8">
      <c r="A3632" s="44" t="s">
        <v>992</v>
      </c>
      <c r="B3632" s="44" t="s">
        <v>158</v>
      </c>
      <c r="C3632" s="45">
        <v>46124</v>
      </c>
      <c r="D3632" s="47">
        <v>79</v>
      </c>
      <c r="E3632" s="180">
        <v>-0.76</v>
      </c>
      <c r="F3632" s="49">
        <v>0</v>
      </c>
      <c r="G3632" s="180">
        <v>-1</v>
      </c>
      <c r="H3632" s="47">
        <v>332</v>
      </c>
    </row>
    <row r="3633" spans="1:8">
      <c r="A3633" s="44" t="s">
        <v>992</v>
      </c>
      <c r="B3633" s="44" t="s">
        <v>158</v>
      </c>
      <c r="C3633" s="45">
        <v>46131</v>
      </c>
      <c r="D3633" s="47">
        <v>79</v>
      </c>
      <c r="E3633" s="180">
        <v>-0.28999999999999998</v>
      </c>
      <c r="F3633" s="49">
        <v>0</v>
      </c>
      <c r="G3633" s="180">
        <v>-1</v>
      </c>
      <c r="H3633" s="47">
        <v>112</v>
      </c>
    </row>
    <row r="3634" spans="1:8">
      <c r="A3634" s="44" t="s">
        <v>992</v>
      </c>
      <c r="B3634" s="44" t="s">
        <v>158</v>
      </c>
      <c r="C3634" s="45">
        <v>46138</v>
      </c>
      <c r="D3634" s="47">
        <v>80</v>
      </c>
      <c r="E3634" s="180">
        <v>0.06</v>
      </c>
      <c r="F3634" s="49">
        <v>0</v>
      </c>
      <c r="G3634" s="180">
        <v>-1</v>
      </c>
      <c r="H3634" s="47">
        <v>75</v>
      </c>
    </row>
    <row r="3635" spans="1:8">
      <c r="A3635" s="44" t="s">
        <v>992</v>
      </c>
      <c r="B3635" s="44" t="s">
        <v>158</v>
      </c>
      <c r="C3635" s="45">
        <v>46145</v>
      </c>
      <c r="D3635" s="47">
        <v>79</v>
      </c>
      <c r="E3635" s="180">
        <v>1.55</v>
      </c>
      <c r="F3635" s="49">
        <v>0</v>
      </c>
      <c r="G3635" s="180">
        <v>-1</v>
      </c>
      <c r="H3635" s="47">
        <v>31</v>
      </c>
    </row>
    <row r="3636" spans="1:8">
      <c r="A3636" s="44" t="s">
        <v>992</v>
      </c>
      <c r="B3636" s="44" t="s">
        <v>158</v>
      </c>
      <c r="C3636" s="45">
        <v>46152</v>
      </c>
      <c r="D3636" s="47">
        <v>79</v>
      </c>
      <c r="E3636" s="180">
        <v>1.27</v>
      </c>
      <c r="F3636" s="49">
        <v>0</v>
      </c>
      <c r="G3636" s="180">
        <v>-1</v>
      </c>
      <c r="H3636" s="47">
        <v>35</v>
      </c>
    </row>
    <row r="3637" spans="1:8">
      <c r="A3637" s="44" t="s">
        <v>992</v>
      </c>
      <c r="B3637" s="44" t="s">
        <v>158</v>
      </c>
      <c r="C3637" s="45">
        <v>46159</v>
      </c>
      <c r="D3637" s="47">
        <v>49</v>
      </c>
      <c r="E3637" s="180">
        <v>0.28000000000000003</v>
      </c>
      <c r="F3637" s="49">
        <v>0</v>
      </c>
      <c r="G3637" s="180">
        <v>-1</v>
      </c>
      <c r="H3637" s="47">
        <v>38</v>
      </c>
    </row>
    <row r="3638" spans="1:8">
      <c r="A3638" s="44" t="s">
        <v>992</v>
      </c>
      <c r="B3638" s="44" t="s">
        <v>158</v>
      </c>
      <c r="C3638" s="45">
        <v>46166</v>
      </c>
      <c r="D3638" s="47">
        <v>43</v>
      </c>
      <c r="E3638" s="180">
        <v>0.38</v>
      </c>
      <c r="F3638" s="49">
        <v>0</v>
      </c>
      <c r="G3638" s="180">
        <v>-1</v>
      </c>
      <c r="H3638" s="47">
        <v>31</v>
      </c>
    </row>
    <row r="3639" spans="1:8">
      <c r="A3639" s="44" t="s">
        <v>992</v>
      </c>
      <c r="B3639" s="44" t="s">
        <v>158</v>
      </c>
      <c r="C3639" s="45">
        <v>46173</v>
      </c>
      <c r="D3639" s="47">
        <v>43</v>
      </c>
      <c r="E3639" s="180">
        <v>0.12</v>
      </c>
      <c r="F3639" s="49">
        <v>0</v>
      </c>
      <c r="G3639" s="180">
        <v>-1</v>
      </c>
      <c r="H3639" s="47">
        <v>38</v>
      </c>
    </row>
    <row r="3640" spans="1:8">
      <c r="A3640" s="44" t="s">
        <v>992</v>
      </c>
      <c r="B3640" s="44" t="s">
        <v>158</v>
      </c>
      <c r="C3640" s="45">
        <v>46180</v>
      </c>
      <c r="D3640" s="47">
        <v>43</v>
      </c>
      <c r="E3640" s="180">
        <v>-0.04</v>
      </c>
      <c r="F3640" s="49">
        <v>0</v>
      </c>
      <c r="G3640" s="180">
        <v>-1</v>
      </c>
      <c r="H3640" s="47">
        <v>45</v>
      </c>
    </row>
    <row r="3641" spans="1:8">
      <c r="A3641" s="44" t="s">
        <v>992</v>
      </c>
      <c r="B3641" s="44" t="s">
        <v>158</v>
      </c>
      <c r="C3641" s="45">
        <v>46187</v>
      </c>
      <c r="D3641" s="47">
        <v>43</v>
      </c>
      <c r="E3641" s="180">
        <v>0.39</v>
      </c>
      <c r="F3641" s="49">
        <v>0</v>
      </c>
      <c r="G3641" s="180">
        <v>-1</v>
      </c>
      <c r="H3641" s="47">
        <v>31</v>
      </c>
    </row>
    <row r="3642" spans="1:8">
      <c r="A3642" s="44" t="s">
        <v>992</v>
      </c>
      <c r="B3642" s="44" t="s">
        <v>458</v>
      </c>
      <c r="C3642" s="45">
        <v>46103</v>
      </c>
      <c r="D3642" s="47">
        <v>0</v>
      </c>
      <c r="E3642" s="181"/>
      <c r="F3642" s="47">
        <v>0</v>
      </c>
      <c r="G3642" s="181"/>
      <c r="H3642" s="47">
        <v>0</v>
      </c>
    </row>
    <row r="3643" spans="1:8">
      <c r="A3643" s="44" t="s">
        <v>992</v>
      </c>
      <c r="B3643" s="44" t="s">
        <v>458</v>
      </c>
      <c r="C3643" s="45">
        <v>46110</v>
      </c>
      <c r="D3643" s="47">
        <v>0</v>
      </c>
      <c r="E3643" s="181"/>
      <c r="F3643" s="47">
        <v>0</v>
      </c>
      <c r="G3643" s="181"/>
      <c r="H3643" s="47">
        <v>0</v>
      </c>
    </row>
    <row r="3644" spans="1:8">
      <c r="A3644" s="44" t="s">
        <v>992</v>
      </c>
      <c r="B3644" s="44" t="s">
        <v>458</v>
      </c>
      <c r="C3644" s="45">
        <v>46117</v>
      </c>
      <c r="D3644" s="47">
        <v>0</v>
      </c>
      <c r="E3644" s="181"/>
      <c r="F3644" s="47">
        <v>0</v>
      </c>
      <c r="G3644" s="181"/>
      <c r="H3644" s="47">
        <v>0</v>
      </c>
    </row>
    <row r="3645" spans="1:8">
      <c r="A3645" s="44" t="s">
        <v>992</v>
      </c>
      <c r="B3645" s="44" t="s">
        <v>458</v>
      </c>
      <c r="C3645" s="45">
        <v>46124</v>
      </c>
      <c r="D3645" s="47">
        <v>0</v>
      </c>
      <c r="E3645" s="181"/>
      <c r="F3645" s="47">
        <v>0</v>
      </c>
      <c r="G3645" s="181"/>
      <c r="H3645" s="47">
        <v>0</v>
      </c>
    </row>
    <row r="3646" spans="1:8">
      <c r="A3646" s="44" t="s">
        <v>992</v>
      </c>
      <c r="B3646" s="44" t="s">
        <v>458</v>
      </c>
      <c r="C3646" s="45">
        <v>46131</v>
      </c>
      <c r="D3646" s="47">
        <v>0</v>
      </c>
      <c r="E3646" s="181"/>
      <c r="F3646" s="47">
        <v>0</v>
      </c>
      <c r="G3646" s="181"/>
      <c r="H3646" s="47">
        <v>0</v>
      </c>
    </row>
    <row r="3647" spans="1:8">
      <c r="A3647" s="44" t="s">
        <v>992</v>
      </c>
      <c r="B3647" s="44" t="s">
        <v>458</v>
      </c>
      <c r="C3647" s="45">
        <v>46138</v>
      </c>
      <c r="D3647" s="47">
        <v>0</v>
      </c>
      <c r="E3647" s="181"/>
      <c r="F3647" s="47">
        <v>0</v>
      </c>
      <c r="G3647" s="181"/>
      <c r="H3647" s="47">
        <v>0</v>
      </c>
    </row>
    <row r="3648" spans="1:8">
      <c r="A3648" s="44" t="s">
        <v>992</v>
      </c>
      <c r="B3648" s="44" t="s">
        <v>458</v>
      </c>
      <c r="C3648" s="45">
        <v>46145</v>
      </c>
      <c r="D3648" s="47">
        <v>0</v>
      </c>
      <c r="E3648" s="181"/>
      <c r="F3648" s="47">
        <v>0</v>
      </c>
      <c r="G3648" s="181"/>
      <c r="H3648" s="47">
        <v>0</v>
      </c>
    </row>
    <row r="3649" spans="1:8">
      <c r="A3649" s="44" t="s">
        <v>992</v>
      </c>
      <c r="B3649" s="44" t="s">
        <v>458</v>
      </c>
      <c r="C3649" s="45">
        <v>46152</v>
      </c>
      <c r="D3649" s="47">
        <v>0</v>
      </c>
      <c r="E3649" s="181"/>
      <c r="F3649" s="47">
        <v>0</v>
      </c>
      <c r="G3649" s="181"/>
      <c r="H3649" s="47">
        <v>0</v>
      </c>
    </row>
    <row r="3650" spans="1:8">
      <c r="A3650" s="44" t="s">
        <v>992</v>
      </c>
      <c r="B3650" s="44" t="s">
        <v>458</v>
      </c>
      <c r="C3650" s="45">
        <v>46159</v>
      </c>
      <c r="D3650" s="47">
        <v>0</v>
      </c>
      <c r="E3650" s="181"/>
      <c r="F3650" s="47">
        <v>0</v>
      </c>
      <c r="G3650" s="181"/>
      <c r="H3650" s="47">
        <v>0</v>
      </c>
    </row>
    <row r="3651" spans="1:8">
      <c r="A3651" s="44" t="s">
        <v>992</v>
      </c>
      <c r="B3651" s="44" t="s">
        <v>458</v>
      </c>
      <c r="C3651" s="45">
        <v>46166</v>
      </c>
      <c r="D3651" s="47">
        <v>0</v>
      </c>
      <c r="E3651" s="181"/>
      <c r="F3651" s="49">
        <v>0</v>
      </c>
      <c r="G3651" s="181"/>
      <c r="H3651" s="47">
        <v>0</v>
      </c>
    </row>
    <row r="3652" spans="1:8">
      <c r="A3652" s="44" t="s">
        <v>992</v>
      </c>
      <c r="B3652" s="44" t="s">
        <v>458</v>
      </c>
      <c r="C3652" s="45">
        <v>46173</v>
      </c>
      <c r="D3652" s="47">
        <v>0</v>
      </c>
      <c r="E3652" s="181"/>
      <c r="F3652" s="49">
        <v>0</v>
      </c>
      <c r="G3652" s="181"/>
      <c r="H3652" s="47">
        <v>0</v>
      </c>
    </row>
    <row r="3653" spans="1:8">
      <c r="A3653" s="44" t="s">
        <v>992</v>
      </c>
      <c r="B3653" s="44" t="s">
        <v>458</v>
      </c>
      <c r="C3653" s="45">
        <v>46180</v>
      </c>
      <c r="D3653" s="47">
        <v>0</v>
      </c>
      <c r="E3653" s="181"/>
      <c r="F3653" s="49">
        <v>0</v>
      </c>
      <c r="G3653" s="181"/>
      <c r="H3653" s="47">
        <v>0</v>
      </c>
    </row>
    <row r="3654" spans="1:8">
      <c r="A3654" s="44" t="s">
        <v>992</v>
      </c>
      <c r="B3654" s="44" t="s">
        <v>458</v>
      </c>
      <c r="C3654" s="45">
        <v>46187</v>
      </c>
      <c r="D3654" s="47">
        <v>0</v>
      </c>
      <c r="E3654" s="181"/>
      <c r="F3654" s="49">
        <v>0</v>
      </c>
      <c r="G3654" s="181"/>
      <c r="H3654" s="47">
        <v>0</v>
      </c>
    </row>
    <row r="3655" spans="1:8">
      <c r="A3655" s="44" t="s">
        <v>992</v>
      </c>
      <c r="B3655" s="44" t="s">
        <v>390</v>
      </c>
      <c r="C3655" s="45">
        <v>46103</v>
      </c>
      <c r="D3655" s="47">
        <v>0</v>
      </c>
      <c r="E3655" s="181"/>
      <c r="F3655" s="47">
        <v>0</v>
      </c>
      <c r="G3655" s="181"/>
      <c r="H3655" s="47">
        <v>0</v>
      </c>
    </row>
    <row r="3656" spans="1:8">
      <c r="A3656" s="44" t="s">
        <v>992</v>
      </c>
      <c r="B3656" s="44" t="s">
        <v>390</v>
      </c>
      <c r="C3656" s="45">
        <v>46110</v>
      </c>
      <c r="D3656" s="47">
        <v>0</v>
      </c>
      <c r="E3656" s="181"/>
      <c r="F3656" s="47">
        <v>0</v>
      </c>
      <c r="G3656" s="181"/>
      <c r="H3656" s="47">
        <v>0</v>
      </c>
    </row>
    <row r="3657" spans="1:8">
      <c r="A3657" s="44" t="s">
        <v>992</v>
      </c>
      <c r="B3657" s="44" t="s">
        <v>390</v>
      </c>
      <c r="C3657" s="45">
        <v>46117</v>
      </c>
      <c r="D3657" s="47">
        <v>0</v>
      </c>
      <c r="E3657" s="181"/>
      <c r="F3657" s="47">
        <v>0</v>
      </c>
      <c r="G3657" s="181"/>
      <c r="H3657" s="47">
        <v>0</v>
      </c>
    </row>
    <row r="3658" spans="1:8">
      <c r="A3658" s="44" t="s">
        <v>992</v>
      </c>
      <c r="B3658" s="44" t="s">
        <v>390</v>
      </c>
      <c r="C3658" s="45">
        <v>46124</v>
      </c>
      <c r="D3658" s="47">
        <v>0</v>
      </c>
      <c r="E3658" s="181"/>
      <c r="F3658" s="47">
        <v>0</v>
      </c>
      <c r="G3658" s="181"/>
      <c r="H3658" s="47">
        <v>0</v>
      </c>
    </row>
    <row r="3659" spans="1:8">
      <c r="A3659" s="44" t="s">
        <v>992</v>
      </c>
      <c r="B3659" s="44" t="s">
        <v>390</v>
      </c>
      <c r="C3659" s="45">
        <v>46131</v>
      </c>
      <c r="D3659" s="47">
        <v>0</v>
      </c>
      <c r="E3659" s="181"/>
      <c r="F3659" s="47">
        <v>0</v>
      </c>
      <c r="G3659" s="181"/>
      <c r="H3659" s="47">
        <v>0</v>
      </c>
    </row>
    <row r="3660" spans="1:8">
      <c r="A3660" s="44" t="s">
        <v>992</v>
      </c>
      <c r="B3660" s="44" t="s">
        <v>390</v>
      </c>
      <c r="C3660" s="45">
        <v>46138</v>
      </c>
      <c r="D3660" s="47">
        <v>0</v>
      </c>
      <c r="E3660" s="181"/>
      <c r="F3660" s="47">
        <v>0</v>
      </c>
      <c r="G3660" s="181"/>
      <c r="H3660" s="47">
        <v>0</v>
      </c>
    </row>
    <row r="3661" spans="1:8">
      <c r="A3661" s="44" t="s">
        <v>992</v>
      </c>
      <c r="B3661" s="44" t="s">
        <v>390</v>
      </c>
      <c r="C3661" s="45">
        <v>46145</v>
      </c>
      <c r="D3661" s="47">
        <v>0</v>
      </c>
      <c r="E3661" s="181"/>
      <c r="F3661" s="47">
        <v>0</v>
      </c>
      <c r="G3661" s="181"/>
      <c r="H3661" s="47">
        <v>0</v>
      </c>
    </row>
    <row r="3662" spans="1:8">
      <c r="A3662" s="44" t="s">
        <v>992</v>
      </c>
      <c r="B3662" s="44" t="s">
        <v>390</v>
      </c>
      <c r="C3662" s="45">
        <v>46152</v>
      </c>
      <c r="D3662" s="47">
        <v>0</v>
      </c>
      <c r="E3662" s="181"/>
      <c r="F3662" s="47">
        <v>0</v>
      </c>
      <c r="G3662" s="181"/>
      <c r="H3662" s="47">
        <v>0</v>
      </c>
    </row>
    <row r="3663" spans="1:8">
      <c r="A3663" s="44" t="s">
        <v>992</v>
      </c>
      <c r="B3663" s="44" t="s">
        <v>390</v>
      </c>
      <c r="C3663" s="45">
        <v>46159</v>
      </c>
      <c r="D3663" s="47">
        <v>0</v>
      </c>
      <c r="E3663" s="181"/>
      <c r="F3663" s="47">
        <v>0</v>
      </c>
      <c r="G3663" s="181"/>
      <c r="H3663" s="47">
        <v>0</v>
      </c>
    </row>
    <row r="3664" spans="1:8">
      <c r="A3664" s="44" t="s">
        <v>992</v>
      </c>
      <c r="B3664" s="44" t="s">
        <v>390</v>
      </c>
      <c r="C3664" s="45">
        <v>46166</v>
      </c>
      <c r="D3664" s="47">
        <v>0</v>
      </c>
      <c r="E3664" s="181"/>
      <c r="F3664" s="49">
        <v>0</v>
      </c>
      <c r="G3664" s="181"/>
      <c r="H3664" s="47">
        <v>0</v>
      </c>
    </row>
    <row r="3665" spans="1:8">
      <c r="A3665" s="44" t="s">
        <v>992</v>
      </c>
      <c r="B3665" s="44" t="s">
        <v>390</v>
      </c>
      <c r="C3665" s="45">
        <v>46173</v>
      </c>
      <c r="D3665" s="47">
        <v>0</v>
      </c>
      <c r="E3665" s="181"/>
      <c r="F3665" s="49">
        <v>0</v>
      </c>
      <c r="G3665" s="181"/>
      <c r="H3665" s="47">
        <v>0</v>
      </c>
    </row>
    <row r="3666" spans="1:8">
      <c r="A3666" s="44" t="s">
        <v>992</v>
      </c>
      <c r="B3666" s="44" t="s">
        <v>390</v>
      </c>
      <c r="C3666" s="45">
        <v>46180</v>
      </c>
      <c r="D3666" s="47">
        <v>0</v>
      </c>
      <c r="E3666" s="181"/>
      <c r="F3666" s="49">
        <v>0</v>
      </c>
      <c r="G3666" s="181"/>
      <c r="H3666" s="47">
        <v>0</v>
      </c>
    </row>
    <row r="3667" spans="1:8">
      <c r="A3667" s="44" t="s">
        <v>992</v>
      </c>
      <c r="B3667" s="44" t="s">
        <v>390</v>
      </c>
      <c r="C3667" s="45">
        <v>46187</v>
      </c>
      <c r="D3667" s="47">
        <v>0</v>
      </c>
      <c r="E3667" s="181"/>
      <c r="F3667" s="49">
        <v>0</v>
      </c>
      <c r="G3667" s="181"/>
      <c r="H3667" s="47">
        <v>0</v>
      </c>
    </row>
    <row r="3668" spans="1:8">
      <c r="A3668" s="44" t="s">
        <v>992</v>
      </c>
      <c r="B3668" s="44" t="s">
        <v>266</v>
      </c>
      <c r="C3668" s="45">
        <v>46103</v>
      </c>
      <c r="D3668" s="47">
        <v>0</v>
      </c>
      <c r="E3668" s="181"/>
      <c r="F3668" s="47">
        <v>0</v>
      </c>
      <c r="G3668" s="181"/>
      <c r="H3668" s="47">
        <v>0</v>
      </c>
    </row>
    <row r="3669" spans="1:8">
      <c r="A3669" s="44" t="s">
        <v>992</v>
      </c>
      <c r="B3669" s="44" t="s">
        <v>266</v>
      </c>
      <c r="C3669" s="45">
        <v>46110</v>
      </c>
      <c r="D3669" s="47">
        <v>0</v>
      </c>
      <c r="E3669" s="181"/>
      <c r="F3669" s="47">
        <v>0</v>
      </c>
      <c r="G3669" s="181"/>
      <c r="H3669" s="47">
        <v>0</v>
      </c>
    </row>
    <row r="3670" spans="1:8">
      <c r="A3670" s="44" t="s">
        <v>992</v>
      </c>
      <c r="B3670" s="44" t="s">
        <v>266</v>
      </c>
      <c r="C3670" s="45">
        <v>46117</v>
      </c>
      <c r="D3670" s="47">
        <v>0</v>
      </c>
      <c r="E3670" s="181"/>
      <c r="F3670" s="47">
        <v>0</v>
      </c>
      <c r="G3670" s="181"/>
      <c r="H3670" s="47">
        <v>0</v>
      </c>
    </row>
    <row r="3671" spans="1:8">
      <c r="A3671" s="44" t="s">
        <v>992</v>
      </c>
      <c r="B3671" s="44" t="s">
        <v>266</v>
      </c>
      <c r="C3671" s="45">
        <v>46124</v>
      </c>
      <c r="D3671" s="47">
        <v>0</v>
      </c>
      <c r="E3671" s="180">
        <v>-1</v>
      </c>
      <c r="F3671" s="47">
        <v>0</v>
      </c>
      <c r="G3671" s="180">
        <v>-1</v>
      </c>
      <c r="H3671" s="47">
        <v>2</v>
      </c>
    </row>
    <row r="3672" spans="1:8">
      <c r="A3672" s="44" t="s">
        <v>992</v>
      </c>
      <c r="B3672" s="44" t="s">
        <v>266</v>
      </c>
      <c r="C3672" s="45">
        <v>46131</v>
      </c>
      <c r="D3672" s="47">
        <v>0</v>
      </c>
      <c r="E3672" s="180">
        <v>-1</v>
      </c>
      <c r="F3672" s="47">
        <v>0</v>
      </c>
      <c r="G3672" s="180">
        <v>-1</v>
      </c>
      <c r="H3672" s="47">
        <v>4</v>
      </c>
    </row>
    <row r="3673" spans="1:8">
      <c r="A3673" s="44" t="s">
        <v>992</v>
      </c>
      <c r="B3673" s="44" t="s">
        <v>266</v>
      </c>
      <c r="C3673" s="45">
        <v>46138</v>
      </c>
      <c r="D3673" s="47">
        <v>0</v>
      </c>
      <c r="E3673" s="180">
        <v>-1</v>
      </c>
      <c r="F3673" s="47">
        <v>0</v>
      </c>
      <c r="G3673" s="180">
        <v>-1</v>
      </c>
      <c r="H3673" s="47">
        <v>1</v>
      </c>
    </row>
    <row r="3674" spans="1:8">
      <c r="A3674" s="44" t="s">
        <v>992</v>
      </c>
      <c r="B3674" s="44" t="s">
        <v>266</v>
      </c>
      <c r="C3674" s="45">
        <v>46145</v>
      </c>
      <c r="D3674" s="47">
        <v>0</v>
      </c>
      <c r="E3674" s="181"/>
      <c r="F3674" s="47">
        <v>0</v>
      </c>
      <c r="G3674" s="181"/>
      <c r="H3674" s="47">
        <v>0</v>
      </c>
    </row>
    <row r="3675" spans="1:8">
      <c r="A3675" s="44" t="s">
        <v>992</v>
      </c>
      <c r="B3675" s="44" t="s">
        <v>266</v>
      </c>
      <c r="C3675" s="45">
        <v>46152</v>
      </c>
      <c r="D3675" s="47">
        <v>0</v>
      </c>
      <c r="E3675" s="180">
        <v>-1</v>
      </c>
      <c r="F3675" s="47">
        <v>0</v>
      </c>
      <c r="G3675" s="180">
        <v>-1</v>
      </c>
      <c r="H3675" s="47">
        <v>1</v>
      </c>
    </row>
    <row r="3676" spans="1:8">
      <c r="A3676" s="44" t="s">
        <v>992</v>
      </c>
      <c r="B3676" s="44" t="s">
        <v>266</v>
      </c>
      <c r="C3676" s="45">
        <v>46159</v>
      </c>
      <c r="D3676" s="47">
        <v>0</v>
      </c>
      <c r="E3676" s="181"/>
      <c r="F3676" s="47">
        <v>0</v>
      </c>
      <c r="G3676" s="181"/>
      <c r="H3676" s="47">
        <v>0</v>
      </c>
    </row>
    <row r="3677" spans="1:8">
      <c r="A3677" s="44" t="s">
        <v>992</v>
      </c>
      <c r="B3677" s="44" t="s">
        <v>266</v>
      </c>
      <c r="C3677" s="45">
        <v>46166</v>
      </c>
      <c r="D3677" s="47">
        <v>0</v>
      </c>
      <c r="E3677" s="180">
        <v>-1</v>
      </c>
      <c r="F3677" s="47">
        <v>0</v>
      </c>
      <c r="G3677" s="180">
        <v>-1</v>
      </c>
      <c r="H3677" s="47">
        <v>2</v>
      </c>
    </row>
    <row r="3678" spans="1:8">
      <c r="A3678" s="44" t="s">
        <v>992</v>
      </c>
      <c r="B3678" s="44" t="s">
        <v>266</v>
      </c>
      <c r="C3678" s="45">
        <v>46173</v>
      </c>
      <c r="D3678" s="47">
        <v>0</v>
      </c>
      <c r="E3678" s="180">
        <v>-1</v>
      </c>
      <c r="F3678" s="49">
        <v>0</v>
      </c>
      <c r="G3678" s="180">
        <v>-1</v>
      </c>
      <c r="H3678" s="47">
        <v>2</v>
      </c>
    </row>
    <row r="3679" spans="1:8">
      <c r="A3679" s="44" t="s">
        <v>992</v>
      </c>
      <c r="B3679" s="44" t="s">
        <v>266</v>
      </c>
      <c r="C3679" s="45">
        <v>46180</v>
      </c>
      <c r="D3679" s="47">
        <v>0</v>
      </c>
      <c r="E3679" s="180">
        <v>-1</v>
      </c>
      <c r="F3679" s="49">
        <v>0</v>
      </c>
      <c r="G3679" s="180">
        <v>-1</v>
      </c>
      <c r="H3679" s="47">
        <v>1</v>
      </c>
    </row>
    <row r="3680" spans="1:8">
      <c r="A3680" s="44" t="s">
        <v>992</v>
      </c>
      <c r="B3680" s="44" t="s">
        <v>266</v>
      </c>
      <c r="C3680" s="45">
        <v>46187</v>
      </c>
      <c r="D3680" s="47">
        <v>0</v>
      </c>
      <c r="E3680" s="180">
        <v>-1</v>
      </c>
      <c r="F3680" s="49">
        <v>0</v>
      </c>
      <c r="G3680" s="180">
        <v>-1</v>
      </c>
      <c r="H3680" s="47">
        <v>2</v>
      </c>
    </row>
    <row r="3681" spans="1:8">
      <c r="A3681" s="44" t="s">
        <v>992</v>
      </c>
      <c r="B3681" s="44" t="s">
        <v>462</v>
      </c>
      <c r="C3681" s="45">
        <v>46103</v>
      </c>
      <c r="D3681" s="47">
        <v>0</v>
      </c>
      <c r="E3681" s="181"/>
      <c r="F3681" s="47">
        <v>0</v>
      </c>
      <c r="G3681" s="181"/>
      <c r="H3681" s="47">
        <v>0</v>
      </c>
    </row>
    <row r="3682" spans="1:8">
      <c r="A3682" s="44" t="s">
        <v>992</v>
      </c>
      <c r="B3682" s="44" t="s">
        <v>462</v>
      </c>
      <c r="C3682" s="45">
        <v>46110</v>
      </c>
      <c r="D3682" s="47">
        <v>0</v>
      </c>
      <c r="E3682" s="181"/>
      <c r="F3682" s="47">
        <v>0</v>
      </c>
      <c r="G3682" s="181"/>
      <c r="H3682" s="47">
        <v>0</v>
      </c>
    </row>
    <row r="3683" spans="1:8">
      <c r="A3683" s="44" t="s">
        <v>992</v>
      </c>
      <c r="B3683" s="44" t="s">
        <v>462</v>
      </c>
      <c r="C3683" s="45">
        <v>46117</v>
      </c>
      <c r="D3683" s="47">
        <v>0</v>
      </c>
      <c r="E3683" s="181"/>
      <c r="F3683" s="47">
        <v>0</v>
      </c>
      <c r="G3683" s="181"/>
      <c r="H3683" s="47">
        <v>0</v>
      </c>
    </row>
    <row r="3684" spans="1:8">
      <c r="A3684" s="44" t="s">
        <v>992</v>
      </c>
      <c r="B3684" s="44" t="s">
        <v>462</v>
      </c>
      <c r="C3684" s="45">
        <v>46124</v>
      </c>
      <c r="D3684" s="47">
        <v>0</v>
      </c>
      <c r="E3684" s="181"/>
      <c r="F3684" s="47">
        <v>0</v>
      </c>
      <c r="G3684" s="181"/>
      <c r="H3684" s="47">
        <v>0</v>
      </c>
    </row>
    <row r="3685" spans="1:8">
      <c r="A3685" s="44" t="s">
        <v>992</v>
      </c>
      <c r="B3685" s="44" t="s">
        <v>462</v>
      </c>
      <c r="C3685" s="45">
        <v>46131</v>
      </c>
      <c r="D3685" s="47">
        <v>0</v>
      </c>
      <c r="E3685" s="181"/>
      <c r="F3685" s="47">
        <v>0</v>
      </c>
      <c r="G3685" s="181"/>
      <c r="H3685" s="47">
        <v>0</v>
      </c>
    </row>
    <row r="3686" spans="1:8">
      <c r="A3686" s="44" t="s">
        <v>992</v>
      </c>
      <c r="B3686" s="44" t="s">
        <v>462</v>
      </c>
      <c r="C3686" s="45">
        <v>46138</v>
      </c>
      <c r="D3686" s="47">
        <v>0</v>
      </c>
      <c r="E3686" s="181"/>
      <c r="F3686" s="47">
        <v>0</v>
      </c>
      <c r="G3686" s="181"/>
      <c r="H3686" s="47">
        <v>0</v>
      </c>
    </row>
    <row r="3687" spans="1:8">
      <c r="A3687" s="44" t="s">
        <v>992</v>
      </c>
      <c r="B3687" s="44" t="s">
        <v>462</v>
      </c>
      <c r="C3687" s="45">
        <v>46145</v>
      </c>
      <c r="D3687" s="47">
        <v>0</v>
      </c>
      <c r="E3687" s="181"/>
      <c r="F3687" s="47">
        <v>0</v>
      </c>
      <c r="G3687" s="181"/>
      <c r="H3687" s="47">
        <v>0</v>
      </c>
    </row>
    <row r="3688" spans="1:8">
      <c r="A3688" s="44" t="s">
        <v>992</v>
      </c>
      <c r="B3688" s="44" t="s">
        <v>462</v>
      </c>
      <c r="C3688" s="45">
        <v>46152</v>
      </c>
      <c r="D3688" s="47">
        <v>0</v>
      </c>
      <c r="E3688" s="181"/>
      <c r="F3688" s="47">
        <v>0</v>
      </c>
      <c r="G3688" s="181"/>
      <c r="H3688" s="47">
        <v>0</v>
      </c>
    </row>
    <row r="3689" spans="1:8">
      <c r="A3689" s="44" t="s">
        <v>992</v>
      </c>
      <c r="B3689" s="44" t="s">
        <v>462</v>
      </c>
      <c r="C3689" s="45">
        <v>46159</v>
      </c>
      <c r="D3689" s="47">
        <v>0</v>
      </c>
      <c r="E3689" s="181"/>
      <c r="F3689" s="49">
        <v>0</v>
      </c>
      <c r="G3689" s="181"/>
      <c r="H3689" s="47">
        <v>0</v>
      </c>
    </row>
    <row r="3690" spans="1:8">
      <c r="A3690" s="44" t="s">
        <v>992</v>
      </c>
      <c r="B3690" s="44" t="s">
        <v>462</v>
      </c>
      <c r="C3690" s="45">
        <v>46166</v>
      </c>
      <c r="D3690" s="47">
        <v>0</v>
      </c>
      <c r="E3690" s="181"/>
      <c r="F3690" s="49">
        <v>0</v>
      </c>
      <c r="G3690" s="181"/>
      <c r="H3690" s="47">
        <v>0</v>
      </c>
    </row>
    <row r="3691" spans="1:8">
      <c r="A3691" s="44" t="s">
        <v>992</v>
      </c>
      <c r="B3691" s="44" t="s">
        <v>462</v>
      </c>
      <c r="C3691" s="45">
        <v>46173</v>
      </c>
      <c r="D3691" s="47">
        <v>0</v>
      </c>
      <c r="E3691" s="181"/>
      <c r="F3691" s="49">
        <v>0</v>
      </c>
      <c r="G3691" s="181"/>
      <c r="H3691" s="47">
        <v>0</v>
      </c>
    </row>
    <row r="3692" spans="1:8">
      <c r="A3692" s="44" t="s">
        <v>992</v>
      </c>
      <c r="B3692" s="44" t="s">
        <v>462</v>
      </c>
      <c r="C3692" s="45">
        <v>46180</v>
      </c>
      <c r="D3692" s="47">
        <v>0</v>
      </c>
      <c r="E3692" s="181"/>
      <c r="F3692" s="49">
        <v>0</v>
      </c>
      <c r="G3692" s="181"/>
      <c r="H3692" s="47">
        <v>0</v>
      </c>
    </row>
    <row r="3693" spans="1:8">
      <c r="A3693" s="44" t="s">
        <v>992</v>
      </c>
      <c r="B3693" s="44" t="s">
        <v>462</v>
      </c>
      <c r="C3693" s="45">
        <v>46187</v>
      </c>
      <c r="D3693" s="47">
        <v>0</v>
      </c>
      <c r="E3693" s="181"/>
      <c r="F3693" s="49">
        <v>0</v>
      </c>
      <c r="G3693" s="181"/>
      <c r="H3693" s="47">
        <v>0</v>
      </c>
    </row>
    <row r="3694" spans="1:8">
      <c r="A3694" s="44" t="s">
        <v>992</v>
      </c>
      <c r="B3694" s="44" t="s">
        <v>551</v>
      </c>
      <c r="C3694" s="45">
        <v>46103</v>
      </c>
      <c r="D3694" s="47">
        <v>10358</v>
      </c>
      <c r="E3694" s="181"/>
      <c r="F3694" s="47">
        <v>0</v>
      </c>
      <c r="G3694" s="181"/>
      <c r="H3694" s="47">
        <v>0</v>
      </c>
    </row>
    <row r="3695" spans="1:8">
      <c r="A3695" s="44" t="s">
        <v>992</v>
      </c>
      <c r="B3695" s="44" t="s">
        <v>551</v>
      </c>
      <c r="C3695" s="45">
        <v>46110</v>
      </c>
      <c r="D3695" s="47">
        <v>10375</v>
      </c>
      <c r="E3695" s="181"/>
      <c r="F3695" s="47">
        <v>0</v>
      </c>
      <c r="G3695" s="181"/>
      <c r="H3695" s="47">
        <v>0</v>
      </c>
    </row>
    <row r="3696" spans="1:8">
      <c r="A3696" s="44" t="s">
        <v>992</v>
      </c>
      <c r="B3696" s="44" t="s">
        <v>551</v>
      </c>
      <c r="C3696" s="45">
        <v>46117</v>
      </c>
      <c r="D3696" s="47">
        <v>10292</v>
      </c>
      <c r="E3696" s="180">
        <v>37.69</v>
      </c>
      <c r="F3696" s="47">
        <v>0</v>
      </c>
      <c r="G3696" s="180">
        <v>-1</v>
      </c>
      <c r="H3696" s="47">
        <v>266</v>
      </c>
    </row>
    <row r="3697" spans="1:8">
      <c r="A3697" s="44" t="s">
        <v>992</v>
      </c>
      <c r="B3697" s="44" t="s">
        <v>551</v>
      </c>
      <c r="C3697" s="45">
        <v>46124</v>
      </c>
      <c r="D3697" s="47">
        <v>10286</v>
      </c>
      <c r="E3697" s="180">
        <v>1.36</v>
      </c>
      <c r="F3697" s="47">
        <v>0</v>
      </c>
      <c r="G3697" s="180">
        <v>-1</v>
      </c>
      <c r="H3697" s="47">
        <v>4363</v>
      </c>
    </row>
    <row r="3698" spans="1:8">
      <c r="A3698" s="44" t="s">
        <v>992</v>
      </c>
      <c r="B3698" s="44" t="s">
        <v>551</v>
      </c>
      <c r="C3698" s="45">
        <v>46131</v>
      </c>
      <c r="D3698" s="47">
        <v>10215</v>
      </c>
      <c r="E3698" s="180">
        <v>1.1200000000000001</v>
      </c>
      <c r="F3698" s="47">
        <v>0</v>
      </c>
      <c r="G3698" s="180">
        <v>-1</v>
      </c>
      <c r="H3698" s="47">
        <v>4821</v>
      </c>
    </row>
    <row r="3699" spans="1:8">
      <c r="A3699" s="44" t="s">
        <v>992</v>
      </c>
      <c r="B3699" s="44" t="s">
        <v>551</v>
      </c>
      <c r="C3699" s="45">
        <v>46138</v>
      </c>
      <c r="D3699" s="47">
        <v>10142</v>
      </c>
      <c r="E3699" s="180">
        <v>0.6</v>
      </c>
      <c r="F3699" s="47">
        <v>0</v>
      </c>
      <c r="G3699" s="180">
        <v>-1</v>
      </c>
      <c r="H3699" s="47">
        <v>6347</v>
      </c>
    </row>
    <row r="3700" spans="1:8">
      <c r="A3700" s="44" t="s">
        <v>992</v>
      </c>
      <c r="B3700" s="44" t="s">
        <v>551</v>
      </c>
      <c r="C3700" s="45">
        <v>46145</v>
      </c>
      <c r="D3700" s="47">
        <v>9786</v>
      </c>
      <c r="E3700" s="180">
        <v>0.43</v>
      </c>
      <c r="F3700" s="47">
        <v>0</v>
      </c>
      <c r="G3700" s="180">
        <v>-1</v>
      </c>
      <c r="H3700" s="47">
        <v>6865</v>
      </c>
    </row>
    <row r="3701" spans="1:8">
      <c r="A3701" s="44" t="s">
        <v>992</v>
      </c>
      <c r="B3701" s="44" t="s">
        <v>551</v>
      </c>
      <c r="C3701" s="45">
        <v>46152</v>
      </c>
      <c r="D3701" s="47">
        <v>9705</v>
      </c>
      <c r="E3701" s="180">
        <v>0.46</v>
      </c>
      <c r="F3701" s="47">
        <v>0</v>
      </c>
      <c r="G3701" s="180">
        <v>-1</v>
      </c>
      <c r="H3701" s="47">
        <v>6638</v>
      </c>
    </row>
    <row r="3702" spans="1:8">
      <c r="A3702" s="44" t="s">
        <v>992</v>
      </c>
      <c r="B3702" s="44" t="s">
        <v>551</v>
      </c>
      <c r="C3702" s="45">
        <v>46159</v>
      </c>
      <c r="D3702" s="47">
        <v>9720</v>
      </c>
      <c r="E3702" s="180">
        <v>0.5</v>
      </c>
      <c r="F3702" s="47">
        <v>0</v>
      </c>
      <c r="G3702" s="180">
        <v>-1</v>
      </c>
      <c r="H3702" s="47">
        <v>6480</v>
      </c>
    </row>
    <row r="3703" spans="1:8">
      <c r="A3703" s="44" t="s">
        <v>992</v>
      </c>
      <c r="B3703" s="44" t="s">
        <v>551</v>
      </c>
      <c r="C3703" s="45">
        <v>46166</v>
      </c>
      <c r="D3703" s="47">
        <v>9737</v>
      </c>
      <c r="E3703" s="180">
        <v>0.27</v>
      </c>
      <c r="F3703" s="49">
        <v>0</v>
      </c>
      <c r="G3703" s="180">
        <v>-1</v>
      </c>
      <c r="H3703" s="47">
        <v>7641</v>
      </c>
    </row>
    <row r="3704" spans="1:8">
      <c r="A3704" s="44" t="s">
        <v>992</v>
      </c>
      <c r="B3704" s="44" t="s">
        <v>551</v>
      </c>
      <c r="C3704" s="45">
        <v>46173</v>
      </c>
      <c r="D3704" s="47">
        <v>9659</v>
      </c>
      <c r="E3704" s="180">
        <v>0.22</v>
      </c>
      <c r="F3704" s="49">
        <v>0</v>
      </c>
      <c r="G3704" s="180">
        <v>-1</v>
      </c>
      <c r="H3704" s="47">
        <v>7889</v>
      </c>
    </row>
    <row r="3705" spans="1:8">
      <c r="A3705" s="44" t="s">
        <v>992</v>
      </c>
      <c r="B3705" s="44" t="s">
        <v>551</v>
      </c>
      <c r="C3705" s="45">
        <v>46180</v>
      </c>
      <c r="D3705" s="47">
        <v>10880</v>
      </c>
      <c r="E3705" s="180">
        <v>0.34</v>
      </c>
      <c r="F3705" s="49">
        <v>0</v>
      </c>
      <c r="G3705" s="180">
        <v>-1</v>
      </c>
      <c r="H3705" s="47">
        <v>8109</v>
      </c>
    </row>
    <row r="3706" spans="1:8">
      <c r="A3706" s="44" t="s">
        <v>992</v>
      </c>
      <c r="B3706" s="44" t="s">
        <v>551</v>
      </c>
      <c r="C3706" s="45">
        <v>46187</v>
      </c>
      <c r="D3706" s="47">
        <v>11094</v>
      </c>
      <c r="E3706" s="180">
        <v>0.38</v>
      </c>
      <c r="F3706" s="49">
        <v>0</v>
      </c>
      <c r="G3706" s="180">
        <v>-1</v>
      </c>
      <c r="H3706" s="47">
        <v>8025</v>
      </c>
    </row>
    <row r="3707" spans="1:8">
      <c r="A3707" s="44" t="s">
        <v>992</v>
      </c>
      <c r="B3707" s="44" t="s">
        <v>256</v>
      </c>
      <c r="C3707" s="45">
        <v>46103</v>
      </c>
      <c r="D3707" s="47">
        <v>0</v>
      </c>
      <c r="E3707" s="181"/>
      <c r="F3707" s="47">
        <v>0</v>
      </c>
      <c r="G3707" s="181"/>
      <c r="H3707" s="47">
        <v>0</v>
      </c>
    </row>
    <row r="3708" spans="1:8">
      <c r="A3708" s="44" t="s">
        <v>992</v>
      </c>
      <c r="B3708" s="44" t="s">
        <v>256</v>
      </c>
      <c r="C3708" s="45">
        <v>46110</v>
      </c>
      <c r="D3708" s="47">
        <v>0</v>
      </c>
      <c r="E3708" s="181"/>
      <c r="F3708" s="47">
        <v>0</v>
      </c>
      <c r="G3708" s="181"/>
      <c r="H3708" s="47">
        <v>0</v>
      </c>
    </row>
    <row r="3709" spans="1:8">
      <c r="A3709" s="44" t="s">
        <v>992</v>
      </c>
      <c r="B3709" s="44" t="s">
        <v>256</v>
      </c>
      <c r="C3709" s="45">
        <v>46117</v>
      </c>
      <c r="D3709" s="47">
        <v>0</v>
      </c>
      <c r="E3709" s="180">
        <v>-1</v>
      </c>
      <c r="F3709" s="47">
        <v>0</v>
      </c>
      <c r="G3709" s="180">
        <v>-1</v>
      </c>
      <c r="H3709" s="47">
        <v>1</v>
      </c>
    </row>
    <row r="3710" spans="1:8">
      <c r="A3710" s="44" t="s">
        <v>992</v>
      </c>
      <c r="B3710" s="44" t="s">
        <v>256</v>
      </c>
      <c r="C3710" s="45">
        <v>46124</v>
      </c>
      <c r="D3710" s="47">
        <v>0</v>
      </c>
      <c r="E3710" s="180">
        <v>-1</v>
      </c>
      <c r="F3710" s="47">
        <v>0</v>
      </c>
      <c r="G3710" s="180">
        <v>-1</v>
      </c>
      <c r="H3710" s="47">
        <v>1</v>
      </c>
    </row>
    <row r="3711" spans="1:8">
      <c r="A3711" s="44" t="s">
        <v>992</v>
      </c>
      <c r="B3711" s="44" t="s">
        <v>256</v>
      </c>
      <c r="C3711" s="45">
        <v>46131</v>
      </c>
      <c r="D3711" s="47">
        <v>0</v>
      </c>
      <c r="E3711" s="181"/>
      <c r="F3711" s="47">
        <v>0</v>
      </c>
      <c r="G3711" s="181"/>
      <c r="H3711" s="47">
        <v>0</v>
      </c>
    </row>
    <row r="3712" spans="1:8">
      <c r="A3712" s="44" t="s">
        <v>992</v>
      </c>
      <c r="B3712" s="44" t="s">
        <v>256</v>
      </c>
      <c r="C3712" s="45">
        <v>46138</v>
      </c>
      <c r="D3712" s="47">
        <v>0</v>
      </c>
      <c r="E3712" s="180">
        <v>-1</v>
      </c>
      <c r="F3712" s="47">
        <v>0</v>
      </c>
      <c r="G3712" s="180">
        <v>-1</v>
      </c>
      <c r="H3712" s="47">
        <v>1</v>
      </c>
    </row>
    <row r="3713" spans="1:8">
      <c r="A3713" s="44" t="s">
        <v>992</v>
      </c>
      <c r="B3713" s="44" t="s">
        <v>256</v>
      </c>
      <c r="C3713" s="45">
        <v>46145</v>
      </c>
      <c r="D3713" s="47">
        <v>0</v>
      </c>
      <c r="E3713" s="181"/>
      <c r="F3713" s="47">
        <v>0</v>
      </c>
      <c r="G3713" s="181"/>
      <c r="H3713" s="47">
        <v>0</v>
      </c>
    </row>
    <row r="3714" spans="1:8">
      <c r="A3714" s="44" t="s">
        <v>992</v>
      </c>
      <c r="B3714" s="44" t="s">
        <v>256</v>
      </c>
      <c r="C3714" s="45">
        <v>46152</v>
      </c>
      <c r="D3714" s="47">
        <v>0</v>
      </c>
      <c r="E3714" s="181"/>
      <c r="F3714" s="47">
        <v>0</v>
      </c>
      <c r="G3714" s="181"/>
      <c r="H3714" s="47">
        <v>0</v>
      </c>
    </row>
    <row r="3715" spans="1:8">
      <c r="A3715" s="44" t="s">
        <v>992</v>
      </c>
      <c r="B3715" s="44" t="s">
        <v>256</v>
      </c>
      <c r="C3715" s="45">
        <v>46159</v>
      </c>
      <c r="D3715" s="47">
        <v>0</v>
      </c>
      <c r="E3715" s="181"/>
      <c r="F3715" s="49">
        <v>0</v>
      </c>
      <c r="G3715" s="181"/>
      <c r="H3715" s="47">
        <v>0</v>
      </c>
    </row>
    <row r="3716" spans="1:8">
      <c r="A3716" s="44" t="s">
        <v>992</v>
      </c>
      <c r="B3716" s="44" t="s">
        <v>256</v>
      </c>
      <c r="C3716" s="45">
        <v>46166</v>
      </c>
      <c r="D3716" s="47">
        <v>0</v>
      </c>
      <c r="E3716" s="180">
        <v>-1</v>
      </c>
      <c r="F3716" s="49">
        <v>0</v>
      </c>
      <c r="G3716" s="180">
        <v>-1</v>
      </c>
      <c r="H3716" s="47">
        <v>2</v>
      </c>
    </row>
    <row r="3717" spans="1:8">
      <c r="A3717" s="44" t="s">
        <v>992</v>
      </c>
      <c r="B3717" s="44" t="s">
        <v>256</v>
      </c>
      <c r="C3717" s="45">
        <v>46173</v>
      </c>
      <c r="D3717" s="47">
        <v>0</v>
      </c>
      <c r="E3717" s="180">
        <v>-1</v>
      </c>
      <c r="F3717" s="49">
        <v>0</v>
      </c>
      <c r="G3717" s="180">
        <v>-1</v>
      </c>
      <c r="H3717" s="47">
        <v>6</v>
      </c>
    </row>
    <row r="3718" spans="1:8">
      <c r="A3718" s="44" t="s">
        <v>992</v>
      </c>
      <c r="B3718" s="44" t="s">
        <v>256</v>
      </c>
      <c r="C3718" s="45">
        <v>46180</v>
      </c>
      <c r="D3718" s="47">
        <v>0</v>
      </c>
      <c r="E3718" s="180">
        <v>-1</v>
      </c>
      <c r="F3718" s="49">
        <v>0</v>
      </c>
      <c r="G3718" s="180">
        <v>-1</v>
      </c>
      <c r="H3718" s="47">
        <v>10</v>
      </c>
    </row>
    <row r="3719" spans="1:8">
      <c r="A3719" s="44" t="s">
        <v>992</v>
      </c>
      <c r="B3719" s="44" t="s">
        <v>256</v>
      </c>
      <c r="C3719" s="45">
        <v>46187</v>
      </c>
      <c r="D3719" s="47">
        <v>0</v>
      </c>
      <c r="E3719" s="181"/>
      <c r="F3719" s="49">
        <v>0</v>
      </c>
      <c r="G3719" s="181"/>
      <c r="H3719" s="47">
        <v>0</v>
      </c>
    </row>
    <row r="3720" spans="1:8">
      <c r="A3720" s="44" t="s">
        <v>992</v>
      </c>
      <c r="B3720" s="44" t="s">
        <v>58</v>
      </c>
      <c r="C3720" s="45">
        <v>46103</v>
      </c>
      <c r="D3720" s="47">
        <v>51855</v>
      </c>
      <c r="E3720" s="180">
        <v>0.17</v>
      </c>
      <c r="F3720" s="47">
        <v>0</v>
      </c>
      <c r="G3720" s="180">
        <v>-1</v>
      </c>
      <c r="H3720" s="47">
        <v>44236</v>
      </c>
    </row>
    <row r="3721" spans="1:8">
      <c r="A3721" s="44" t="s">
        <v>992</v>
      </c>
      <c r="B3721" s="44" t="s">
        <v>58</v>
      </c>
      <c r="C3721" s="45">
        <v>46110</v>
      </c>
      <c r="D3721" s="47">
        <v>51889</v>
      </c>
      <c r="E3721" s="180">
        <v>0.16</v>
      </c>
      <c r="F3721" s="47">
        <v>0</v>
      </c>
      <c r="G3721" s="180">
        <v>-1</v>
      </c>
      <c r="H3721" s="47">
        <v>44829</v>
      </c>
    </row>
    <row r="3722" spans="1:8">
      <c r="A3722" s="44" t="s">
        <v>992</v>
      </c>
      <c r="B3722" s="44" t="s">
        <v>58</v>
      </c>
      <c r="C3722" s="45">
        <v>46117</v>
      </c>
      <c r="D3722" s="47">
        <v>51919</v>
      </c>
      <c r="E3722" s="180">
        <v>0.21</v>
      </c>
      <c r="F3722" s="47">
        <v>0</v>
      </c>
      <c r="G3722" s="180">
        <v>-1</v>
      </c>
      <c r="H3722" s="47">
        <v>43016</v>
      </c>
    </row>
    <row r="3723" spans="1:8">
      <c r="A3723" s="44" t="s">
        <v>992</v>
      </c>
      <c r="B3723" s="44" t="s">
        <v>58</v>
      </c>
      <c r="C3723" s="45">
        <v>46124</v>
      </c>
      <c r="D3723" s="47">
        <v>51960</v>
      </c>
      <c r="E3723" s="180">
        <v>0.19</v>
      </c>
      <c r="F3723" s="47">
        <v>0</v>
      </c>
      <c r="G3723" s="180">
        <v>-1</v>
      </c>
      <c r="H3723" s="47">
        <v>43643</v>
      </c>
    </row>
    <row r="3724" spans="1:8">
      <c r="A3724" s="44" t="s">
        <v>992</v>
      </c>
      <c r="B3724" s="44" t="s">
        <v>58</v>
      </c>
      <c r="C3724" s="45">
        <v>46131</v>
      </c>
      <c r="D3724" s="47">
        <v>51931</v>
      </c>
      <c r="E3724" s="180">
        <v>0.13</v>
      </c>
      <c r="F3724" s="47">
        <v>0</v>
      </c>
      <c r="G3724" s="180">
        <v>-1</v>
      </c>
      <c r="H3724" s="47">
        <v>45949</v>
      </c>
    </row>
    <row r="3725" spans="1:8">
      <c r="A3725" s="44" t="s">
        <v>992</v>
      </c>
      <c r="B3725" s="44" t="s">
        <v>58</v>
      </c>
      <c r="C3725" s="45">
        <v>46138</v>
      </c>
      <c r="D3725" s="47">
        <v>51974</v>
      </c>
      <c r="E3725" s="180">
        <v>0.12</v>
      </c>
      <c r="F3725" s="47">
        <v>0</v>
      </c>
      <c r="G3725" s="180">
        <v>-1</v>
      </c>
      <c r="H3725" s="47">
        <v>46304</v>
      </c>
    </row>
    <row r="3726" spans="1:8">
      <c r="A3726" s="44" t="s">
        <v>992</v>
      </c>
      <c r="B3726" s="44" t="s">
        <v>58</v>
      </c>
      <c r="C3726" s="45">
        <v>46145</v>
      </c>
      <c r="D3726" s="47">
        <v>51609</v>
      </c>
      <c r="E3726" s="180">
        <v>0.2</v>
      </c>
      <c r="F3726" s="47">
        <v>0</v>
      </c>
      <c r="G3726" s="180">
        <v>-1</v>
      </c>
      <c r="H3726" s="47">
        <v>42896</v>
      </c>
    </row>
    <row r="3727" spans="1:8">
      <c r="A3727" s="44" t="s">
        <v>992</v>
      </c>
      <c r="B3727" s="44" t="s">
        <v>58</v>
      </c>
      <c r="C3727" s="45">
        <v>46152</v>
      </c>
      <c r="D3727" s="47">
        <v>51654</v>
      </c>
      <c r="E3727" s="180">
        <v>0.17</v>
      </c>
      <c r="F3727" s="47">
        <v>0</v>
      </c>
      <c r="G3727" s="180">
        <v>-1</v>
      </c>
      <c r="H3727" s="47">
        <v>44276</v>
      </c>
    </row>
    <row r="3728" spans="1:8">
      <c r="A3728" s="44" t="s">
        <v>992</v>
      </c>
      <c r="B3728" s="44" t="s">
        <v>58</v>
      </c>
      <c r="C3728" s="45">
        <v>46159</v>
      </c>
      <c r="D3728" s="47">
        <v>51660</v>
      </c>
      <c r="E3728" s="180">
        <v>0.19</v>
      </c>
      <c r="F3728" s="47">
        <v>0</v>
      </c>
      <c r="G3728" s="180">
        <v>-1</v>
      </c>
      <c r="H3728" s="47">
        <v>43460</v>
      </c>
    </row>
    <row r="3729" spans="1:8">
      <c r="A3729" s="44" t="s">
        <v>992</v>
      </c>
      <c r="B3729" s="44" t="s">
        <v>58</v>
      </c>
      <c r="C3729" s="45">
        <v>46166</v>
      </c>
      <c r="D3729" s="47">
        <v>51732</v>
      </c>
      <c r="E3729" s="180">
        <v>0.18</v>
      </c>
      <c r="F3729" s="47">
        <v>0</v>
      </c>
      <c r="G3729" s="180">
        <v>-1</v>
      </c>
      <c r="H3729" s="47">
        <v>43734</v>
      </c>
    </row>
    <row r="3730" spans="1:8">
      <c r="A3730" s="44" t="s">
        <v>992</v>
      </c>
      <c r="B3730" s="44" t="s">
        <v>58</v>
      </c>
      <c r="C3730" s="45">
        <v>46173</v>
      </c>
      <c r="D3730" s="47">
        <v>51587</v>
      </c>
      <c r="E3730" s="180">
        <v>0.2</v>
      </c>
      <c r="F3730" s="47">
        <v>0</v>
      </c>
      <c r="G3730" s="180">
        <v>-1</v>
      </c>
      <c r="H3730" s="47">
        <v>43144</v>
      </c>
    </row>
    <row r="3731" spans="1:8">
      <c r="A3731" s="44" t="s">
        <v>992</v>
      </c>
      <c r="B3731" s="44" t="s">
        <v>58</v>
      </c>
      <c r="C3731" s="45">
        <v>46180</v>
      </c>
      <c r="D3731" s="47">
        <v>48997</v>
      </c>
      <c r="E3731" s="180">
        <v>0.1</v>
      </c>
      <c r="F3731" s="47">
        <v>0</v>
      </c>
      <c r="G3731" s="180">
        <v>-1</v>
      </c>
      <c r="H3731" s="47">
        <v>44369</v>
      </c>
    </row>
    <row r="3732" spans="1:8">
      <c r="A3732" s="44" t="s">
        <v>992</v>
      </c>
      <c r="B3732" s="44" t="s">
        <v>58</v>
      </c>
      <c r="C3732" s="45">
        <v>46187</v>
      </c>
      <c r="D3732" s="47">
        <v>48592</v>
      </c>
      <c r="E3732" s="180">
        <v>0.04</v>
      </c>
      <c r="F3732" s="47">
        <v>0</v>
      </c>
      <c r="G3732" s="180">
        <v>-1</v>
      </c>
      <c r="H3732" s="47">
        <v>46505</v>
      </c>
    </row>
    <row r="3733" spans="1:8">
      <c r="A3733" s="44" t="s">
        <v>992</v>
      </c>
      <c r="B3733" s="44" t="s">
        <v>547</v>
      </c>
      <c r="C3733" s="45">
        <v>46103</v>
      </c>
      <c r="D3733" s="47">
        <v>37598</v>
      </c>
      <c r="E3733" s="180">
        <v>0.34</v>
      </c>
      <c r="F3733" s="47">
        <v>0</v>
      </c>
      <c r="G3733" s="180">
        <v>-1</v>
      </c>
      <c r="H3733" s="47">
        <v>28119</v>
      </c>
    </row>
    <row r="3734" spans="1:8">
      <c r="A3734" s="44" t="s">
        <v>992</v>
      </c>
      <c r="B3734" s="44" t="s">
        <v>547</v>
      </c>
      <c r="C3734" s="45">
        <v>46110</v>
      </c>
      <c r="D3734" s="47">
        <v>37388</v>
      </c>
      <c r="E3734" s="180">
        <v>0.41</v>
      </c>
      <c r="F3734" s="47">
        <v>0</v>
      </c>
      <c r="G3734" s="180">
        <v>-1</v>
      </c>
      <c r="H3734" s="47">
        <v>26590</v>
      </c>
    </row>
    <row r="3735" spans="1:8">
      <c r="A3735" s="44" t="s">
        <v>992</v>
      </c>
      <c r="B3735" s="44" t="s">
        <v>547</v>
      </c>
      <c r="C3735" s="45">
        <v>46117</v>
      </c>
      <c r="D3735" s="47">
        <v>37146</v>
      </c>
      <c r="E3735" s="180">
        <v>0.5</v>
      </c>
      <c r="F3735" s="47">
        <v>0</v>
      </c>
      <c r="G3735" s="180">
        <v>-1</v>
      </c>
      <c r="H3735" s="47">
        <v>24717</v>
      </c>
    </row>
    <row r="3736" spans="1:8">
      <c r="A3736" s="44" t="s">
        <v>992</v>
      </c>
      <c r="B3736" s="44" t="s">
        <v>547</v>
      </c>
      <c r="C3736" s="45">
        <v>46124</v>
      </c>
      <c r="D3736" s="47">
        <v>36642</v>
      </c>
      <c r="E3736" s="180">
        <v>0.43</v>
      </c>
      <c r="F3736" s="47">
        <v>0</v>
      </c>
      <c r="G3736" s="180">
        <v>-1</v>
      </c>
      <c r="H3736" s="47">
        <v>25660</v>
      </c>
    </row>
    <row r="3737" spans="1:8">
      <c r="A3737" s="44" t="s">
        <v>992</v>
      </c>
      <c r="B3737" s="44" t="s">
        <v>547</v>
      </c>
      <c r="C3737" s="45">
        <v>46131</v>
      </c>
      <c r="D3737" s="47">
        <v>37095</v>
      </c>
      <c r="E3737" s="180">
        <v>0.45</v>
      </c>
      <c r="F3737" s="47">
        <v>0</v>
      </c>
      <c r="G3737" s="180">
        <v>-1</v>
      </c>
      <c r="H3737" s="47">
        <v>25573</v>
      </c>
    </row>
    <row r="3738" spans="1:8">
      <c r="A3738" s="44" t="s">
        <v>992</v>
      </c>
      <c r="B3738" s="44" t="s">
        <v>547</v>
      </c>
      <c r="C3738" s="45">
        <v>46138</v>
      </c>
      <c r="D3738" s="47">
        <v>37494</v>
      </c>
      <c r="E3738" s="180">
        <v>0.4</v>
      </c>
      <c r="F3738" s="47">
        <v>0</v>
      </c>
      <c r="G3738" s="180">
        <v>-1</v>
      </c>
      <c r="H3738" s="47">
        <v>26781</v>
      </c>
    </row>
    <row r="3739" spans="1:8">
      <c r="A3739" s="44" t="s">
        <v>992</v>
      </c>
      <c r="B3739" s="44" t="s">
        <v>547</v>
      </c>
      <c r="C3739" s="45">
        <v>46145</v>
      </c>
      <c r="D3739" s="47">
        <v>36990</v>
      </c>
      <c r="E3739" s="180">
        <v>0.41</v>
      </c>
      <c r="F3739" s="47">
        <v>0</v>
      </c>
      <c r="G3739" s="180">
        <v>-1</v>
      </c>
      <c r="H3739" s="47">
        <v>26195</v>
      </c>
    </row>
    <row r="3740" spans="1:8">
      <c r="A3740" s="44" t="s">
        <v>992</v>
      </c>
      <c r="B3740" s="44" t="s">
        <v>547</v>
      </c>
      <c r="C3740" s="45">
        <v>46152</v>
      </c>
      <c r="D3740" s="47">
        <v>36679</v>
      </c>
      <c r="E3740" s="180">
        <v>0.38</v>
      </c>
      <c r="F3740" s="47">
        <v>0</v>
      </c>
      <c r="G3740" s="180">
        <v>-1</v>
      </c>
      <c r="H3740" s="47">
        <v>26484</v>
      </c>
    </row>
    <row r="3741" spans="1:8">
      <c r="A3741" s="44" t="s">
        <v>992</v>
      </c>
      <c r="B3741" s="44" t="s">
        <v>547</v>
      </c>
      <c r="C3741" s="45">
        <v>46159</v>
      </c>
      <c r="D3741" s="47">
        <v>36639</v>
      </c>
      <c r="E3741" s="180">
        <v>0.37</v>
      </c>
      <c r="F3741" s="47">
        <v>0</v>
      </c>
      <c r="G3741" s="180">
        <v>-1</v>
      </c>
      <c r="H3741" s="47">
        <v>26835</v>
      </c>
    </row>
    <row r="3742" spans="1:8">
      <c r="A3742" s="44" t="s">
        <v>992</v>
      </c>
      <c r="B3742" s="44" t="s">
        <v>547</v>
      </c>
      <c r="C3742" s="45">
        <v>46166</v>
      </c>
      <c r="D3742" s="47">
        <v>36831</v>
      </c>
      <c r="E3742" s="180">
        <v>0.4</v>
      </c>
      <c r="F3742" s="47">
        <v>0</v>
      </c>
      <c r="G3742" s="180">
        <v>-1</v>
      </c>
      <c r="H3742" s="47">
        <v>26267</v>
      </c>
    </row>
    <row r="3743" spans="1:8">
      <c r="A3743" s="44" t="s">
        <v>992</v>
      </c>
      <c r="B3743" s="44" t="s">
        <v>547</v>
      </c>
      <c r="C3743" s="45">
        <v>46173</v>
      </c>
      <c r="D3743" s="47">
        <v>37337</v>
      </c>
      <c r="E3743" s="180">
        <v>0.42</v>
      </c>
      <c r="F3743" s="47">
        <v>0</v>
      </c>
      <c r="G3743" s="180">
        <v>-1</v>
      </c>
      <c r="H3743" s="47">
        <v>26299</v>
      </c>
    </row>
    <row r="3744" spans="1:8">
      <c r="A3744" s="44" t="s">
        <v>992</v>
      </c>
      <c r="B3744" s="44" t="s">
        <v>547</v>
      </c>
      <c r="C3744" s="45">
        <v>46180</v>
      </c>
      <c r="D3744" s="47">
        <v>45425</v>
      </c>
      <c r="E3744" s="180">
        <v>0.7</v>
      </c>
      <c r="F3744" s="47">
        <v>0</v>
      </c>
      <c r="G3744" s="180">
        <v>-1</v>
      </c>
      <c r="H3744" s="47">
        <v>26667</v>
      </c>
    </row>
    <row r="3745" spans="1:8">
      <c r="A3745" s="44" t="s">
        <v>992</v>
      </c>
      <c r="B3745" s="44" t="s">
        <v>547</v>
      </c>
      <c r="C3745" s="45">
        <v>46187</v>
      </c>
      <c r="D3745" s="47">
        <v>46749</v>
      </c>
      <c r="E3745" s="180">
        <v>0.67</v>
      </c>
      <c r="F3745" s="49">
        <v>0</v>
      </c>
      <c r="G3745" s="180">
        <v>-1</v>
      </c>
      <c r="H3745" s="47">
        <v>27923</v>
      </c>
    </row>
    <row r="3746" spans="1:8">
      <c r="A3746" s="44" t="s">
        <v>992</v>
      </c>
      <c r="B3746" s="44" t="s">
        <v>391</v>
      </c>
      <c r="C3746" s="45">
        <v>46103</v>
      </c>
      <c r="D3746" s="47">
        <v>0</v>
      </c>
      <c r="E3746" s="181"/>
      <c r="F3746" s="47">
        <v>0</v>
      </c>
      <c r="G3746" s="181"/>
      <c r="H3746" s="47">
        <v>0</v>
      </c>
    </row>
    <row r="3747" spans="1:8">
      <c r="A3747" s="44" t="s">
        <v>992</v>
      </c>
      <c r="B3747" s="44" t="s">
        <v>391</v>
      </c>
      <c r="C3747" s="45">
        <v>46110</v>
      </c>
      <c r="D3747" s="47">
        <v>0</v>
      </c>
      <c r="E3747" s="181"/>
      <c r="F3747" s="47">
        <v>0</v>
      </c>
      <c r="G3747" s="181"/>
      <c r="H3747" s="47">
        <v>0</v>
      </c>
    </row>
    <row r="3748" spans="1:8">
      <c r="A3748" s="44" t="s">
        <v>992</v>
      </c>
      <c r="B3748" s="44" t="s">
        <v>391</v>
      </c>
      <c r="C3748" s="45">
        <v>46117</v>
      </c>
      <c r="D3748" s="47">
        <v>0</v>
      </c>
      <c r="E3748" s="181"/>
      <c r="F3748" s="47">
        <v>0</v>
      </c>
      <c r="G3748" s="181"/>
      <c r="H3748" s="47">
        <v>0</v>
      </c>
    </row>
    <row r="3749" spans="1:8">
      <c r="A3749" s="44" t="s">
        <v>992</v>
      </c>
      <c r="B3749" s="44" t="s">
        <v>391</v>
      </c>
      <c r="C3749" s="45">
        <v>46124</v>
      </c>
      <c r="D3749" s="47">
        <v>0</v>
      </c>
      <c r="E3749" s="181"/>
      <c r="F3749" s="47">
        <v>0</v>
      </c>
      <c r="G3749" s="181"/>
      <c r="H3749" s="47">
        <v>0</v>
      </c>
    </row>
    <row r="3750" spans="1:8">
      <c r="A3750" s="44" t="s">
        <v>992</v>
      </c>
      <c r="B3750" s="44" t="s">
        <v>391</v>
      </c>
      <c r="C3750" s="45">
        <v>46131</v>
      </c>
      <c r="D3750" s="47">
        <v>0</v>
      </c>
      <c r="E3750" s="181"/>
      <c r="F3750" s="47">
        <v>0</v>
      </c>
      <c r="G3750" s="181"/>
      <c r="H3750" s="47">
        <v>0</v>
      </c>
    </row>
    <row r="3751" spans="1:8">
      <c r="A3751" s="44" t="s">
        <v>992</v>
      </c>
      <c r="B3751" s="44" t="s">
        <v>391</v>
      </c>
      <c r="C3751" s="45">
        <v>46138</v>
      </c>
      <c r="D3751" s="47">
        <v>0</v>
      </c>
      <c r="E3751" s="181"/>
      <c r="F3751" s="47">
        <v>0</v>
      </c>
      <c r="G3751" s="181"/>
      <c r="H3751" s="47">
        <v>0</v>
      </c>
    </row>
    <row r="3752" spans="1:8">
      <c r="A3752" s="44" t="s">
        <v>992</v>
      </c>
      <c r="B3752" s="44" t="s">
        <v>391</v>
      </c>
      <c r="C3752" s="45">
        <v>46145</v>
      </c>
      <c r="D3752" s="47">
        <v>0</v>
      </c>
      <c r="E3752" s="181"/>
      <c r="F3752" s="47">
        <v>0</v>
      </c>
      <c r="G3752" s="181"/>
      <c r="H3752" s="47">
        <v>0</v>
      </c>
    </row>
    <row r="3753" spans="1:8">
      <c r="A3753" s="44" t="s">
        <v>992</v>
      </c>
      <c r="B3753" s="44" t="s">
        <v>391</v>
      </c>
      <c r="C3753" s="45">
        <v>46152</v>
      </c>
      <c r="D3753" s="47">
        <v>0</v>
      </c>
      <c r="E3753" s="181"/>
      <c r="F3753" s="47">
        <v>0</v>
      </c>
      <c r="G3753" s="181"/>
      <c r="H3753" s="47">
        <v>0</v>
      </c>
    </row>
    <row r="3754" spans="1:8">
      <c r="A3754" s="44" t="s">
        <v>992</v>
      </c>
      <c r="B3754" s="44" t="s">
        <v>391</v>
      </c>
      <c r="C3754" s="45">
        <v>46159</v>
      </c>
      <c r="D3754" s="47">
        <v>0</v>
      </c>
      <c r="E3754" s="181"/>
      <c r="F3754" s="47">
        <v>0</v>
      </c>
      <c r="G3754" s="181"/>
      <c r="H3754" s="47">
        <v>0</v>
      </c>
    </row>
    <row r="3755" spans="1:8">
      <c r="A3755" s="44" t="s">
        <v>992</v>
      </c>
      <c r="B3755" s="44" t="s">
        <v>391</v>
      </c>
      <c r="C3755" s="45">
        <v>46166</v>
      </c>
      <c r="D3755" s="47">
        <v>0</v>
      </c>
      <c r="E3755" s="181"/>
      <c r="F3755" s="47">
        <v>0</v>
      </c>
      <c r="G3755" s="181"/>
      <c r="H3755" s="47">
        <v>0</v>
      </c>
    </row>
    <row r="3756" spans="1:8">
      <c r="A3756" s="44" t="s">
        <v>992</v>
      </c>
      <c r="B3756" s="44" t="s">
        <v>391</v>
      </c>
      <c r="C3756" s="45">
        <v>46173</v>
      </c>
      <c r="D3756" s="47">
        <v>0</v>
      </c>
      <c r="E3756" s="181"/>
      <c r="F3756" s="47">
        <v>0</v>
      </c>
      <c r="G3756" s="181"/>
      <c r="H3756" s="47">
        <v>0</v>
      </c>
    </row>
    <row r="3757" spans="1:8">
      <c r="A3757" s="44" t="s">
        <v>992</v>
      </c>
      <c r="B3757" s="44" t="s">
        <v>391</v>
      </c>
      <c r="C3757" s="45">
        <v>46180</v>
      </c>
      <c r="D3757" s="47">
        <v>0</v>
      </c>
      <c r="E3757" s="181"/>
      <c r="F3757" s="47">
        <v>0</v>
      </c>
      <c r="G3757" s="181"/>
      <c r="H3757" s="47">
        <v>0</v>
      </c>
    </row>
    <row r="3758" spans="1:8">
      <c r="A3758" s="44" t="s">
        <v>992</v>
      </c>
      <c r="B3758" s="44" t="s">
        <v>391</v>
      </c>
      <c r="C3758" s="45">
        <v>46187</v>
      </c>
      <c r="D3758" s="47">
        <v>0</v>
      </c>
      <c r="E3758" s="181"/>
      <c r="F3758" s="47">
        <v>0</v>
      </c>
      <c r="G3758" s="181"/>
      <c r="H3758" s="47">
        <v>0</v>
      </c>
    </row>
    <row r="3759" spans="1:8">
      <c r="A3759" s="44" t="s">
        <v>992</v>
      </c>
      <c r="B3759" s="44" t="s">
        <v>177</v>
      </c>
      <c r="C3759" s="45">
        <v>46103</v>
      </c>
      <c r="D3759" s="47">
        <v>178</v>
      </c>
      <c r="E3759" s="181"/>
      <c r="F3759" s="47">
        <v>0</v>
      </c>
      <c r="G3759" s="181"/>
      <c r="H3759" s="47">
        <v>0</v>
      </c>
    </row>
    <row r="3760" spans="1:8">
      <c r="A3760" s="44" t="s">
        <v>992</v>
      </c>
      <c r="B3760" s="44" t="s">
        <v>177</v>
      </c>
      <c r="C3760" s="45">
        <v>46110</v>
      </c>
      <c r="D3760" s="47">
        <v>178</v>
      </c>
      <c r="E3760" s="181"/>
      <c r="F3760" s="47">
        <v>0</v>
      </c>
      <c r="G3760" s="181"/>
      <c r="H3760" s="47">
        <v>0</v>
      </c>
    </row>
    <row r="3761" spans="1:8">
      <c r="A3761" s="44" t="s">
        <v>992</v>
      </c>
      <c r="B3761" s="44" t="s">
        <v>177</v>
      </c>
      <c r="C3761" s="45">
        <v>46117</v>
      </c>
      <c r="D3761" s="47">
        <v>179</v>
      </c>
      <c r="E3761" s="181"/>
      <c r="F3761" s="47">
        <v>0</v>
      </c>
      <c r="G3761" s="181"/>
      <c r="H3761" s="47">
        <v>0</v>
      </c>
    </row>
    <row r="3762" spans="1:8">
      <c r="A3762" s="44" t="s">
        <v>992</v>
      </c>
      <c r="B3762" s="44" t="s">
        <v>177</v>
      </c>
      <c r="C3762" s="45">
        <v>46124</v>
      </c>
      <c r="D3762" s="47">
        <v>178</v>
      </c>
      <c r="E3762" s="181"/>
      <c r="F3762" s="47">
        <v>0</v>
      </c>
      <c r="G3762" s="181"/>
      <c r="H3762" s="47">
        <v>0</v>
      </c>
    </row>
    <row r="3763" spans="1:8">
      <c r="A3763" s="44" t="s">
        <v>992</v>
      </c>
      <c r="B3763" s="44" t="s">
        <v>177</v>
      </c>
      <c r="C3763" s="45">
        <v>46131</v>
      </c>
      <c r="D3763" s="47">
        <v>179</v>
      </c>
      <c r="E3763" s="181"/>
      <c r="F3763" s="47">
        <v>0</v>
      </c>
      <c r="G3763" s="181"/>
      <c r="H3763" s="47">
        <v>0</v>
      </c>
    </row>
    <row r="3764" spans="1:8">
      <c r="A3764" s="44" t="s">
        <v>992</v>
      </c>
      <c r="B3764" s="44" t="s">
        <v>177</v>
      </c>
      <c r="C3764" s="45">
        <v>46138</v>
      </c>
      <c r="D3764" s="47">
        <v>179</v>
      </c>
      <c r="E3764" s="181"/>
      <c r="F3764" s="47">
        <v>0</v>
      </c>
      <c r="G3764" s="181"/>
      <c r="H3764" s="47">
        <v>0</v>
      </c>
    </row>
    <row r="3765" spans="1:8">
      <c r="A3765" s="44" t="s">
        <v>992</v>
      </c>
      <c r="B3765" s="44" t="s">
        <v>177</v>
      </c>
      <c r="C3765" s="45">
        <v>46145</v>
      </c>
      <c r="D3765" s="47">
        <v>179</v>
      </c>
      <c r="E3765" s="181"/>
      <c r="F3765" s="47">
        <v>0</v>
      </c>
      <c r="G3765" s="181"/>
      <c r="H3765" s="47">
        <v>0</v>
      </c>
    </row>
    <row r="3766" spans="1:8">
      <c r="A3766" s="44" t="s">
        <v>992</v>
      </c>
      <c r="B3766" s="44" t="s">
        <v>177</v>
      </c>
      <c r="C3766" s="45">
        <v>46152</v>
      </c>
      <c r="D3766" s="47">
        <v>176</v>
      </c>
      <c r="E3766" s="181"/>
      <c r="F3766" s="47">
        <v>0</v>
      </c>
      <c r="G3766" s="181"/>
      <c r="H3766" s="47">
        <v>0</v>
      </c>
    </row>
    <row r="3767" spans="1:8">
      <c r="A3767" s="44" t="s">
        <v>992</v>
      </c>
      <c r="B3767" s="44" t="s">
        <v>177</v>
      </c>
      <c r="C3767" s="45">
        <v>46159</v>
      </c>
      <c r="D3767" s="47">
        <v>129</v>
      </c>
      <c r="E3767" s="181"/>
      <c r="F3767" s="47">
        <v>0</v>
      </c>
      <c r="G3767" s="181"/>
      <c r="H3767" s="47">
        <v>0</v>
      </c>
    </row>
    <row r="3768" spans="1:8">
      <c r="A3768" s="44" t="s">
        <v>992</v>
      </c>
      <c r="B3768" s="44" t="s">
        <v>177</v>
      </c>
      <c r="C3768" s="45">
        <v>46166</v>
      </c>
      <c r="D3768" s="47">
        <v>120</v>
      </c>
      <c r="E3768" s="181"/>
      <c r="F3768" s="47">
        <v>0</v>
      </c>
      <c r="G3768" s="181"/>
      <c r="H3768" s="47">
        <v>0</v>
      </c>
    </row>
    <row r="3769" spans="1:8">
      <c r="A3769" s="44" t="s">
        <v>992</v>
      </c>
      <c r="B3769" s="44" t="s">
        <v>177</v>
      </c>
      <c r="C3769" s="45">
        <v>46173</v>
      </c>
      <c r="D3769" s="47">
        <v>128</v>
      </c>
      <c r="E3769" s="181"/>
      <c r="F3769" s="47">
        <v>0</v>
      </c>
      <c r="G3769" s="181"/>
      <c r="H3769" s="47">
        <v>0</v>
      </c>
    </row>
    <row r="3770" spans="1:8">
      <c r="A3770" s="44" t="s">
        <v>992</v>
      </c>
      <c r="B3770" s="44" t="s">
        <v>177</v>
      </c>
      <c r="C3770" s="45">
        <v>46180</v>
      </c>
      <c r="D3770" s="47">
        <v>131</v>
      </c>
      <c r="E3770" s="181"/>
      <c r="F3770" s="47">
        <v>0</v>
      </c>
      <c r="G3770" s="181"/>
      <c r="H3770" s="47">
        <v>0</v>
      </c>
    </row>
    <row r="3771" spans="1:8">
      <c r="A3771" s="44" t="s">
        <v>992</v>
      </c>
      <c r="B3771" s="44" t="s">
        <v>177</v>
      </c>
      <c r="C3771" s="45">
        <v>46187</v>
      </c>
      <c r="D3771" s="47">
        <v>129</v>
      </c>
      <c r="E3771" s="181"/>
      <c r="F3771" s="49">
        <v>0</v>
      </c>
      <c r="G3771" s="181"/>
      <c r="H3771" s="47">
        <v>0</v>
      </c>
    </row>
    <row r="3772" spans="1:8">
      <c r="A3772" s="44" t="s">
        <v>992</v>
      </c>
      <c r="B3772" s="44" t="s">
        <v>479</v>
      </c>
      <c r="C3772" s="45">
        <v>46103</v>
      </c>
      <c r="D3772" s="47">
        <v>0</v>
      </c>
      <c r="E3772" s="181"/>
      <c r="F3772" s="47">
        <v>0</v>
      </c>
      <c r="G3772" s="181"/>
      <c r="H3772" s="47">
        <v>0</v>
      </c>
    </row>
    <row r="3773" spans="1:8">
      <c r="A3773" s="44" t="s">
        <v>992</v>
      </c>
      <c r="B3773" s="44" t="s">
        <v>479</v>
      </c>
      <c r="C3773" s="45">
        <v>46110</v>
      </c>
      <c r="D3773" s="47">
        <v>0</v>
      </c>
      <c r="E3773" s="181"/>
      <c r="F3773" s="47">
        <v>0</v>
      </c>
      <c r="G3773" s="181"/>
      <c r="H3773" s="47">
        <v>0</v>
      </c>
    </row>
    <row r="3774" spans="1:8">
      <c r="A3774" s="44" t="s">
        <v>992</v>
      </c>
      <c r="B3774" s="44" t="s">
        <v>479</v>
      </c>
      <c r="C3774" s="45">
        <v>46117</v>
      </c>
      <c r="D3774" s="47">
        <v>0</v>
      </c>
      <c r="E3774" s="181"/>
      <c r="F3774" s="47">
        <v>0</v>
      </c>
      <c r="G3774" s="181"/>
      <c r="H3774" s="47">
        <v>0</v>
      </c>
    </row>
    <row r="3775" spans="1:8">
      <c r="A3775" s="44" t="s">
        <v>992</v>
      </c>
      <c r="B3775" s="44" t="s">
        <v>479</v>
      </c>
      <c r="C3775" s="45">
        <v>46124</v>
      </c>
      <c r="D3775" s="47">
        <v>0</v>
      </c>
      <c r="E3775" s="181"/>
      <c r="F3775" s="47">
        <v>0</v>
      </c>
      <c r="G3775" s="181"/>
      <c r="H3775" s="47">
        <v>0</v>
      </c>
    </row>
    <row r="3776" spans="1:8">
      <c r="A3776" s="44" t="s">
        <v>992</v>
      </c>
      <c r="B3776" s="44" t="s">
        <v>479</v>
      </c>
      <c r="C3776" s="45">
        <v>46131</v>
      </c>
      <c r="D3776" s="47">
        <v>0</v>
      </c>
      <c r="E3776" s="181"/>
      <c r="F3776" s="47">
        <v>0</v>
      </c>
      <c r="G3776" s="181"/>
      <c r="H3776" s="47">
        <v>0</v>
      </c>
    </row>
    <row r="3777" spans="1:8">
      <c r="A3777" s="44" t="s">
        <v>992</v>
      </c>
      <c r="B3777" s="44" t="s">
        <v>479</v>
      </c>
      <c r="C3777" s="45">
        <v>46138</v>
      </c>
      <c r="D3777" s="47">
        <v>0</v>
      </c>
      <c r="E3777" s="181"/>
      <c r="F3777" s="47">
        <v>0</v>
      </c>
      <c r="G3777" s="181"/>
      <c r="H3777" s="47">
        <v>0</v>
      </c>
    </row>
    <row r="3778" spans="1:8">
      <c r="A3778" s="44" t="s">
        <v>992</v>
      </c>
      <c r="B3778" s="44" t="s">
        <v>479</v>
      </c>
      <c r="C3778" s="45">
        <v>46145</v>
      </c>
      <c r="D3778" s="47">
        <v>0</v>
      </c>
      <c r="E3778" s="181"/>
      <c r="F3778" s="47">
        <v>0</v>
      </c>
      <c r="G3778" s="181"/>
      <c r="H3778" s="47">
        <v>0</v>
      </c>
    </row>
    <row r="3779" spans="1:8">
      <c r="A3779" s="44" t="s">
        <v>992</v>
      </c>
      <c r="B3779" s="44" t="s">
        <v>479</v>
      </c>
      <c r="C3779" s="45">
        <v>46152</v>
      </c>
      <c r="D3779" s="47">
        <v>0</v>
      </c>
      <c r="E3779" s="181"/>
      <c r="F3779" s="47">
        <v>0</v>
      </c>
      <c r="G3779" s="181"/>
      <c r="H3779" s="47">
        <v>0</v>
      </c>
    </row>
    <row r="3780" spans="1:8">
      <c r="A3780" s="44" t="s">
        <v>992</v>
      </c>
      <c r="B3780" s="44" t="s">
        <v>479</v>
      </c>
      <c r="C3780" s="45">
        <v>46159</v>
      </c>
      <c r="D3780" s="47">
        <v>0</v>
      </c>
      <c r="E3780" s="181"/>
      <c r="F3780" s="47">
        <v>0</v>
      </c>
      <c r="G3780" s="181"/>
      <c r="H3780" s="47">
        <v>0</v>
      </c>
    </row>
    <row r="3781" spans="1:8">
      <c r="A3781" s="44" t="s">
        <v>992</v>
      </c>
      <c r="B3781" s="44" t="s">
        <v>479</v>
      </c>
      <c r="C3781" s="45">
        <v>46166</v>
      </c>
      <c r="D3781" s="47">
        <v>0</v>
      </c>
      <c r="E3781" s="181"/>
      <c r="F3781" s="47">
        <v>0</v>
      </c>
      <c r="G3781" s="181"/>
      <c r="H3781" s="47">
        <v>0</v>
      </c>
    </row>
    <row r="3782" spans="1:8">
      <c r="A3782" s="44" t="s">
        <v>992</v>
      </c>
      <c r="B3782" s="44" t="s">
        <v>479</v>
      </c>
      <c r="C3782" s="45">
        <v>46173</v>
      </c>
      <c r="D3782" s="47">
        <v>0</v>
      </c>
      <c r="E3782" s="181"/>
      <c r="F3782" s="47">
        <v>0</v>
      </c>
      <c r="G3782" s="181"/>
      <c r="H3782" s="47">
        <v>0</v>
      </c>
    </row>
    <row r="3783" spans="1:8">
      <c r="A3783" s="44" t="s">
        <v>992</v>
      </c>
      <c r="B3783" s="44" t="s">
        <v>479</v>
      </c>
      <c r="C3783" s="45">
        <v>46180</v>
      </c>
      <c r="D3783" s="47">
        <v>0</v>
      </c>
      <c r="E3783" s="181"/>
      <c r="F3783" s="47">
        <v>0</v>
      </c>
      <c r="G3783" s="181"/>
      <c r="H3783" s="47">
        <v>0</v>
      </c>
    </row>
    <row r="3784" spans="1:8">
      <c r="A3784" s="44" t="s">
        <v>992</v>
      </c>
      <c r="B3784" s="44" t="s">
        <v>479</v>
      </c>
      <c r="C3784" s="45">
        <v>46187</v>
      </c>
      <c r="D3784" s="47">
        <v>0</v>
      </c>
      <c r="E3784" s="181"/>
      <c r="F3784" s="47">
        <v>0</v>
      </c>
      <c r="G3784" s="181"/>
      <c r="H3784" s="47">
        <v>0</v>
      </c>
    </row>
    <row r="3785" spans="1:8">
      <c r="A3785" s="44" t="s">
        <v>992</v>
      </c>
      <c r="B3785" s="44" t="s">
        <v>170</v>
      </c>
      <c r="C3785" s="45">
        <v>46103</v>
      </c>
      <c r="D3785" s="47">
        <v>0</v>
      </c>
      <c r="E3785" s="180">
        <v>-1</v>
      </c>
      <c r="F3785" s="47">
        <v>0</v>
      </c>
      <c r="G3785" s="180">
        <v>-1</v>
      </c>
      <c r="H3785" s="47">
        <v>106</v>
      </c>
    </row>
    <row r="3786" spans="1:8">
      <c r="A3786" s="44" t="s">
        <v>992</v>
      </c>
      <c r="B3786" s="44" t="s">
        <v>170</v>
      </c>
      <c r="C3786" s="45">
        <v>46110</v>
      </c>
      <c r="D3786" s="47">
        <v>0</v>
      </c>
      <c r="E3786" s="180">
        <v>-1</v>
      </c>
      <c r="F3786" s="47">
        <v>0</v>
      </c>
      <c r="G3786" s="180">
        <v>-1</v>
      </c>
      <c r="H3786" s="47">
        <v>83</v>
      </c>
    </row>
    <row r="3787" spans="1:8">
      <c r="A3787" s="44" t="s">
        <v>992</v>
      </c>
      <c r="B3787" s="44" t="s">
        <v>170</v>
      </c>
      <c r="C3787" s="45">
        <v>46117</v>
      </c>
      <c r="D3787" s="47">
        <v>0</v>
      </c>
      <c r="E3787" s="180">
        <v>-1</v>
      </c>
      <c r="F3787" s="47">
        <v>0</v>
      </c>
      <c r="G3787" s="180">
        <v>-1</v>
      </c>
      <c r="H3787" s="47">
        <v>60</v>
      </c>
    </row>
    <row r="3788" spans="1:8">
      <c r="A3788" s="44" t="s">
        <v>992</v>
      </c>
      <c r="B3788" s="44" t="s">
        <v>170</v>
      </c>
      <c r="C3788" s="45">
        <v>46124</v>
      </c>
      <c r="D3788" s="47">
        <v>0</v>
      </c>
      <c r="E3788" s="180">
        <v>-1</v>
      </c>
      <c r="F3788" s="47">
        <v>0</v>
      </c>
      <c r="G3788" s="180">
        <v>-1</v>
      </c>
      <c r="H3788" s="47">
        <v>20</v>
      </c>
    </row>
    <row r="3789" spans="1:8">
      <c r="A3789" s="44" t="s">
        <v>992</v>
      </c>
      <c r="B3789" s="44" t="s">
        <v>170</v>
      </c>
      <c r="C3789" s="45">
        <v>46131</v>
      </c>
      <c r="D3789" s="47">
        <v>0</v>
      </c>
      <c r="E3789" s="180">
        <v>-1</v>
      </c>
      <c r="F3789" s="47">
        <v>0</v>
      </c>
      <c r="G3789" s="180">
        <v>-1</v>
      </c>
      <c r="H3789" s="47">
        <v>23</v>
      </c>
    </row>
    <row r="3790" spans="1:8">
      <c r="A3790" s="44" t="s">
        <v>992</v>
      </c>
      <c r="B3790" s="44" t="s">
        <v>170</v>
      </c>
      <c r="C3790" s="45">
        <v>46138</v>
      </c>
      <c r="D3790" s="47">
        <v>0</v>
      </c>
      <c r="E3790" s="180">
        <v>-1</v>
      </c>
      <c r="F3790" s="47">
        <v>0</v>
      </c>
      <c r="G3790" s="180">
        <v>-1</v>
      </c>
      <c r="H3790" s="47">
        <v>8</v>
      </c>
    </row>
    <row r="3791" spans="1:8">
      <c r="A3791" s="44" t="s">
        <v>992</v>
      </c>
      <c r="B3791" s="44" t="s">
        <v>170</v>
      </c>
      <c r="C3791" s="45">
        <v>46145</v>
      </c>
      <c r="D3791" s="47">
        <v>0</v>
      </c>
      <c r="E3791" s="180">
        <v>-1</v>
      </c>
      <c r="F3791" s="47">
        <v>0</v>
      </c>
      <c r="G3791" s="180">
        <v>-1</v>
      </c>
      <c r="H3791" s="47">
        <v>13</v>
      </c>
    </row>
    <row r="3792" spans="1:8">
      <c r="A3792" s="44" t="s">
        <v>992</v>
      </c>
      <c r="B3792" s="44" t="s">
        <v>170</v>
      </c>
      <c r="C3792" s="45">
        <v>46152</v>
      </c>
      <c r="D3792" s="47">
        <v>0</v>
      </c>
      <c r="E3792" s="180">
        <v>-1</v>
      </c>
      <c r="F3792" s="47">
        <v>0</v>
      </c>
      <c r="G3792" s="180">
        <v>-1</v>
      </c>
      <c r="H3792" s="47">
        <v>5</v>
      </c>
    </row>
    <row r="3793" spans="1:8">
      <c r="A3793" s="44" t="s">
        <v>992</v>
      </c>
      <c r="B3793" s="44" t="s">
        <v>170</v>
      </c>
      <c r="C3793" s="45">
        <v>46159</v>
      </c>
      <c r="D3793" s="47">
        <v>0</v>
      </c>
      <c r="E3793" s="181"/>
      <c r="F3793" s="47">
        <v>0</v>
      </c>
      <c r="G3793" s="181"/>
      <c r="H3793" s="47">
        <v>0</v>
      </c>
    </row>
    <row r="3794" spans="1:8">
      <c r="A3794" s="44" t="s">
        <v>992</v>
      </c>
      <c r="B3794" s="44" t="s">
        <v>170</v>
      </c>
      <c r="C3794" s="45">
        <v>46166</v>
      </c>
      <c r="D3794" s="47">
        <v>0</v>
      </c>
      <c r="E3794" s="181"/>
      <c r="F3794" s="47">
        <v>0</v>
      </c>
      <c r="G3794" s="181"/>
      <c r="H3794" s="47">
        <v>0</v>
      </c>
    </row>
    <row r="3795" spans="1:8">
      <c r="A3795" s="44" t="s">
        <v>992</v>
      </c>
      <c r="B3795" s="44" t="s">
        <v>170</v>
      </c>
      <c r="C3795" s="45">
        <v>46173</v>
      </c>
      <c r="D3795" s="47">
        <v>0</v>
      </c>
      <c r="E3795" s="181"/>
      <c r="F3795" s="49">
        <v>0</v>
      </c>
      <c r="G3795" s="181"/>
      <c r="H3795" s="47">
        <v>0</v>
      </c>
    </row>
    <row r="3796" spans="1:8">
      <c r="A3796" s="44" t="s">
        <v>992</v>
      </c>
      <c r="B3796" s="44" t="s">
        <v>170</v>
      </c>
      <c r="C3796" s="45">
        <v>46180</v>
      </c>
      <c r="D3796" s="47">
        <v>0</v>
      </c>
      <c r="E3796" s="181"/>
      <c r="F3796" s="49">
        <v>0</v>
      </c>
      <c r="G3796" s="181"/>
      <c r="H3796" s="47">
        <v>0</v>
      </c>
    </row>
    <row r="3797" spans="1:8">
      <c r="A3797" s="44" t="s">
        <v>992</v>
      </c>
      <c r="B3797" s="44" t="s">
        <v>170</v>
      </c>
      <c r="C3797" s="45">
        <v>46187</v>
      </c>
      <c r="D3797" s="47">
        <v>0</v>
      </c>
      <c r="E3797" s="181"/>
      <c r="F3797" s="49">
        <v>0</v>
      </c>
      <c r="G3797" s="181"/>
      <c r="H3797" s="47">
        <v>0</v>
      </c>
    </row>
    <row r="3798" spans="1:8">
      <c r="A3798" s="44" t="s">
        <v>992</v>
      </c>
      <c r="B3798" s="44" t="s">
        <v>523</v>
      </c>
      <c r="C3798" s="45">
        <v>46103</v>
      </c>
      <c r="D3798" s="47">
        <v>438</v>
      </c>
      <c r="E3798" s="180">
        <v>1.64</v>
      </c>
      <c r="F3798" s="47">
        <v>0</v>
      </c>
      <c r="G3798" s="180">
        <v>-1</v>
      </c>
      <c r="H3798" s="47">
        <v>166</v>
      </c>
    </row>
    <row r="3799" spans="1:8">
      <c r="A3799" s="44" t="s">
        <v>992</v>
      </c>
      <c r="B3799" s="44" t="s">
        <v>523</v>
      </c>
      <c r="C3799" s="45">
        <v>46110</v>
      </c>
      <c r="D3799" s="47">
        <v>436</v>
      </c>
      <c r="E3799" s="180">
        <v>1.42</v>
      </c>
      <c r="F3799" s="47">
        <v>0</v>
      </c>
      <c r="G3799" s="180">
        <v>-1</v>
      </c>
      <c r="H3799" s="47">
        <v>180</v>
      </c>
    </row>
    <row r="3800" spans="1:8">
      <c r="A3800" s="44" t="s">
        <v>992</v>
      </c>
      <c r="B3800" s="44" t="s">
        <v>523</v>
      </c>
      <c r="C3800" s="45">
        <v>46117</v>
      </c>
      <c r="D3800" s="47">
        <v>446</v>
      </c>
      <c r="E3800" s="180">
        <v>2.08</v>
      </c>
      <c r="F3800" s="47">
        <v>0</v>
      </c>
      <c r="G3800" s="180">
        <v>-1</v>
      </c>
      <c r="H3800" s="47">
        <v>145</v>
      </c>
    </row>
    <row r="3801" spans="1:8">
      <c r="A3801" s="44" t="s">
        <v>992</v>
      </c>
      <c r="B3801" s="44" t="s">
        <v>523</v>
      </c>
      <c r="C3801" s="45">
        <v>46124</v>
      </c>
      <c r="D3801" s="47">
        <v>442</v>
      </c>
      <c r="E3801" s="180">
        <v>1.55</v>
      </c>
      <c r="F3801" s="47">
        <v>0</v>
      </c>
      <c r="G3801" s="180">
        <v>-1</v>
      </c>
      <c r="H3801" s="47">
        <v>173</v>
      </c>
    </row>
    <row r="3802" spans="1:8">
      <c r="A3802" s="44" t="s">
        <v>992</v>
      </c>
      <c r="B3802" s="44" t="s">
        <v>523</v>
      </c>
      <c r="C3802" s="45">
        <v>46131</v>
      </c>
      <c r="D3802" s="47">
        <v>444</v>
      </c>
      <c r="E3802" s="180">
        <v>0.47</v>
      </c>
      <c r="F3802" s="47">
        <v>0</v>
      </c>
      <c r="G3802" s="180">
        <v>-1</v>
      </c>
      <c r="H3802" s="47">
        <v>302</v>
      </c>
    </row>
    <row r="3803" spans="1:8">
      <c r="A3803" s="44" t="s">
        <v>992</v>
      </c>
      <c r="B3803" s="44" t="s">
        <v>523</v>
      </c>
      <c r="C3803" s="45">
        <v>46138</v>
      </c>
      <c r="D3803" s="47">
        <v>441</v>
      </c>
      <c r="E3803" s="180">
        <v>-0.04</v>
      </c>
      <c r="F3803" s="47">
        <v>0</v>
      </c>
      <c r="G3803" s="180">
        <v>-1</v>
      </c>
      <c r="H3803" s="47">
        <v>462</v>
      </c>
    </row>
    <row r="3804" spans="1:8">
      <c r="A3804" s="44" t="s">
        <v>992</v>
      </c>
      <c r="B3804" s="44" t="s">
        <v>523</v>
      </c>
      <c r="C3804" s="45">
        <v>46145</v>
      </c>
      <c r="D3804" s="47">
        <v>445</v>
      </c>
      <c r="E3804" s="180">
        <v>-0.05</v>
      </c>
      <c r="F3804" s="47">
        <v>0</v>
      </c>
      <c r="G3804" s="180">
        <v>-1</v>
      </c>
      <c r="H3804" s="47">
        <v>468</v>
      </c>
    </row>
    <row r="3805" spans="1:8">
      <c r="A3805" s="44" t="s">
        <v>992</v>
      </c>
      <c r="B3805" s="44" t="s">
        <v>523</v>
      </c>
      <c r="C3805" s="45">
        <v>46152</v>
      </c>
      <c r="D3805" s="47">
        <v>450</v>
      </c>
      <c r="E3805" s="180">
        <v>-0.12</v>
      </c>
      <c r="F3805" s="47">
        <v>0</v>
      </c>
      <c r="G3805" s="180">
        <v>-1</v>
      </c>
      <c r="H3805" s="47">
        <v>511</v>
      </c>
    </row>
    <row r="3806" spans="1:8">
      <c r="A3806" s="44" t="s">
        <v>992</v>
      </c>
      <c r="B3806" s="44" t="s">
        <v>523</v>
      </c>
      <c r="C3806" s="45">
        <v>46159</v>
      </c>
      <c r="D3806" s="47">
        <v>443</v>
      </c>
      <c r="E3806" s="180">
        <v>-0.01</v>
      </c>
      <c r="F3806" s="47">
        <v>0</v>
      </c>
      <c r="G3806" s="180">
        <v>-1</v>
      </c>
      <c r="H3806" s="47">
        <v>448</v>
      </c>
    </row>
    <row r="3807" spans="1:8">
      <c r="A3807" s="44" t="s">
        <v>992</v>
      </c>
      <c r="B3807" s="44" t="s">
        <v>523</v>
      </c>
      <c r="C3807" s="45">
        <v>46166</v>
      </c>
      <c r="D3807" s="47">
        <v>452</v>
      </c>
      <c r="E3807" s="180">
        <v>0.04</v>
      </c>
      <c r="F3807" s="47">
        <v>0</v>
      </c>
      <c r="G3807" s="180">
        <v>-1</v>
      </c>
      <c r="H3807" s="47">
        <v>433</v>
      </c>
    </row>
    <row r="3808" spans="1:8">
      <c r="A3808" s="44" t="s">
        <v>992</v>
      </c>
      <c r="B3808" s="44" t="s">
        <v>523</v>
      </c>
      <c r="C3808" s="45">
        <v>46173</v>
      </c>
      <c r="D3808" s="47">
        <v>468</v>
      </c>
      <c r="E3808" s="180">
        <v>-0.05</v>
      </c>
      <c r="F3808" s="47">
        <v>0</v>
      </c>
      <c r="G3808" s="180">
        <v>-1</v>
      </c>
      <c r="H3808" s="47">
        <v>491</v>
      </c>
    </row>
    <row r="3809" spans="1:8">
      <c r="A3809" s="44" t="s">
        <v>992</v>
      </c>
      <c r="B3809" s="44" t="s">
        <v>523</v>
      </c>
      <c r="C3809" s="45">
        <v>46180</v>
      </c>
      <c r="D3809" s="47">
        <v>441</v>
      </c>
      <c r="E3809" s="180">
        <v>-0.09</v>
      </c>
      <c r="F3809" s="47">
        <v>0</v>
      </c>
      <c r="G3809" s="180">
        <v>-1</v>
      </c>
      <c r="H3809" s="47">
        <v>483</v>
      </c>
    </row>
    <row r="3810" spans="1:8">
      <c r="A3810" s="44" t="s">
        <v>992</v>
      </c>
      <c r="B3810" s="44" t="s">
        <v>523</v>
      </c>
      <c r="C3810" s="45">
        <v>46187</v>
      </c>
      <c r="D3810" s="47">
        <v>422</v>
      </c>
      <c r="E3810" s="180">
        <v>-0.03</v>
      </c>
      <c r="F3810" s="47">
        <v>0</v>
      </c>
      <c r="G3810" s="180">
        <v>-1</v>
      </c>
      <c r="H3810" s="47">
        <v>434</v>
      </c>
    </row>
    <row r="3811" spans="1:8">
      <c r="A3811" s="44" t="s">
        <v>992</v>
      </c>
      <c r="B3811" s="44" t="s">
        <v>238</v>
      </c>
      <c r="C3811" s="45">
        <v>46103</v>
      </c>
      <c r="D3811" s="47">
        <v>88</v>
      </c>
      <c r="E3811" s="180">
        <v>0.12</v>
      </c>
      <c r="F3811" s="47">
        <v>0</v>
      </c>
      <c r="G3811" s="180">
        <v>-1</v>
      </c>
      <c r="H3811" s="47">
        <v>78</v>
      </c>
    </row>
    <row r="3812" spans="1:8">
      <c r="A3812" s="44" t="s">
        <v>992</v>
      </c>
      <c r="B3812" s="44" t="s">
        <v>238</v>
      </c>
      <c r="C3812" s="45">
        <v>46110</v>
      </c>
      <c r="D3812" s="47">
        <v>88</v>
      </c>
      <c r="E3812" s="180">
        <v>0.02</v>
      </c>
      <c r="F3812" s="47">
        <v>0</v>
      </c>
      <c r="G3812" s="180">
        <v>-1</v>
      </c>
      <c r="H3812" s="47">
        <v>86</v>
      </c>
    </row>
    <row r="3813" spans="1:8">
      <c r="A3813" s="44" t="s">
        <v>992</v>
      </c>
      <c r="B3813" s="44" t="s">
        <v>238</v>
      </c>
      <c r="C3813" s="45">
        <v>46117</v>
      </c>
      <c r="D3813" s="47">
        <v>88</v>
      </c>
      <c r="E3813" s="180">
        <v>-7.0000000000000007E-2</v>
      </c>
      <c r="F3813" s="47">
        <v>0</v>
      </c>
      <c r="G3813" s="180">
        <v>-1</v>
      </c>
      <c r="H3813" s="47">
        <v>94</v>
      </c>
    </row>
    <row r="3814" spans="1:8">
      <c r="A3814" s="44" t="s">
        <v>992</v>
      </c>
      <c r="B3814" s="44" t="s">
        <v>238</v>
      </c>
      <c r="C3814" s="45">
        <v>46124</v>
      </c>
      <c r="D3814" s="47">
        <v>88</v>
      </c>
      <c r="E3814" s="180">
        <v>-0.27</v>
      </c>
      <c r="F3814" s="47">
        <v>0</v>
      </c>
      <c r="G3814" s="180">
        <v>-1</v>
      </c>
      <c r="H3814" s="47">
        <v>120</v>
      </c>
    </row>
    <row r="3815" spans="1:8">
      <c r="A3815" s="44" t="s">
        <v>992</v>
      </c>
      <c r="B3815" s="44" t="s">
        <v>238</v>
      </c>
      <c r="C3815" s="45">
        <v>46131</v>
      </c>
      <c r="D3815" s="47">
        <v>88</v>
      </c>
      <c r="E3815" s="180">
        <v>-0.24</v>
      </c>
      <c r="F3815" s="47">
        <v>0</v>
      </c>
      <c r="G3815" s="180">
        <v>-1</v>
      </c>
      <c r="H3815" s="47">
        <v>115</v>
      </c>
    </row>
    <row r="3816" spans="1:8">
      <c r="A3816" s="44" t="s">
        <v>992</v>
      </c>
      <c r="B3816" s="44" t="s">
        <v>238</v>
      </c>
      <c r="C3816" s="45">
        <v>46138</v>
      </c>
      <c r="D3816" s="47">
        <v>88</v>
      </c>
      <c r="E3816" s="180">
        <v>-0.09</v>
      </c>
      <c r="F3816" s="47">
        <v>0</v>
      </c>
      <c r="G3816" s="180">
        <v>-1</v>
      </c>
      <c r="H3816" s="47">
        <v>96</v>
      </c>
    </row>
    <row r="3817" spans="1:8">
      <c r="A3817" s="44" t="s">
        <v>992</v>
      </c>
      <c r="B3817" s="44" t="s">
        <v>238</v>
      </c>
      <c r="C3817" s="45">
        <v>46145</v>
      </c>
      <c r="D3817" s="47">
        <v>88</v>
      </c>
      <c r="E3817" s="180">
        <v>1.43</v>
      </c>
      <c r="F3817" s="47">
        <v>0</v>
      </c>
      <c r="G3817" s="180">
        <v>-1</v>
      </c>
      <c r="H3817" s="47">
        <v>36</v>
      </c>
    </row>
    <row r="3818" spans="1:8">
      <c r="A3818" s="44" t="s">
        <v>992</v>
      </c>
      <c r="B3818" s="44" t="s">
        <v>238</v>
      </c>
      <c r="C3818" s="45">
        <v>46152</v>
      </c>
      <c r="D3818" s="47">
        <v>88</v>
      </c>
      <c r="E3818" s="180">
        <v>2.25</v>
      </c>
      <c r="F3818" s="47">
        <v>0</v>
      </c>
      <c r="G3818" s="180">
        <v>-1</v>
      </c>
      <c r="H3818" s="47">
        <v>27</v>
      </c>
    </row>
    <row r="3819" spans="1:8">
      <c r="A3819" s="44" t="s">
        <v>992</v>
      </c>
      <c r="B3819" s="44" t="s">
        <v>238</v>
      </c>
      <c r="C3819" s="45">
        <v>46159</v>
      </c>
      <c r="D3819" s="47">
        <v>88</v>
      </c>
      <c r="E3819" s="180">
        <v>2.98</v>
      </c>
      <c r="F3819" s="47">
        <v>0</v>
      </c>
      <c r="G3819" s="180">
        <v>-1</v>
      </c>
      <c r="H3819" s="47">
        <v>22</v>
      </c>
    </row>
    <row r="3820" spans="1:8">
      <c r="A3820" s="44" t="s">
        <v>992</v>
      </c>
      <c r="B3820" s="44" t="s">
        <v>238</v>
      </c>
      <c r="C3820" s="45">
        <v>46166</v>
      </c>
      <c r="D3820" s="47">
        <v>88</v>
      </c>
      <c r="E3820" s="180">
        <v>-0.36</v>
      </c>
      <c r="F3820" s="47">
        <v>0</v>
      </c>
      <c r="G3820" s="180">
        <v>-1</v>
      </c>
      <c r="H3820" s="47">
        <v>138</v>
      </c>
    </row>
    <row r="3821" spans="1:8">
      <c r="A3821" s="44" t="s">
        <v>992</v>
      </c>
      <c r="B3821" s="44" t="s">
        <v>238</v>
      </c>
      <c r="C3821" s="45">
        <v>46173</v>
      </c>
      <c r="D3821" s="47">
        <v>88</v>
      </c>
      <c r="E3821" s="180">
        <v>-0.59</v>
      </c>
      <c r="F3821" s="47">
        <v>0</v>
      </c>
      <c r="G3821" s="180">
        <v>-1</v>
      </c>
      <c r="H3821" s="47">
        <v>214</v>
      </c>
    </row>
    <row r="3822" spans="1:8">
      <c r="A3822" s="44" t="s">
        <v>992</v>
      </c>
      <c r="B3822" s="44" t="s">
        <v>238</v>
      </c>
      <c r="C3822" s="45">
        <v>46180</v>
      </c>
      <c r="D3822" s="47">
        <v>88</v>
      </c>
      <c r="E3822" s="180">
        <v>-0.57999999999999996</v>
      </c>
      <c r="F3822" s="47">
        <v>0</v>
      </c>
      <c r="G3822" s="180">
        <v>-1</v>
      </c>
      <c r="H3822" s="47">
        <v>211</v>
      </c>
    </row>
    <row r="3823" spans="1:8">
      <c r="A3823" s="44" t="s">
        <v>992</v>
      </c>
      <c r="B3823" s="44" t="s">
        <v>238</v>
      </c>
      <c r="C3823" s="45">
        <v>46187</v>
      </c>
      <c r="D3823" s="47">
        <v>88</v>
      </c>
      <c r="E3823" s="180">
        <v>-0.83</v>
      </c>
      <c r="F3823" s="47">
        <v>0</v>
      </c>
      <c r="G3823" s="180">
        <v>-1</v>
      </c>
      <c r="H3823" s="47">
        <v>509</v>
      </c>
    </row>
    <row r="3824" spans="1:8">
      <c r="A3824" s="44" t="s">
        <v>992</v>
      </c>
      <c r="B3824" s="44" t="s">
        <v>392</v>
      </c>
      <c r="C3824" s="45">
        <v>46103</v>
      </c>
      <c r="D3824" s="47">
        <v>0</v>
      </c>
      <c r="E3824" s="181"/>
      <c r="F3824" s="47">
        <v>0</v>
      </c>
      <c r="G3824" s="181"/>
      <c r="H3824" s="47">
        <v>0</v>
      </c>
    </row>
    <row r="3825" spans="1:8">
      <c r="A3825" s="44" t="s">
        <v>992</v>
      </c>
      <c r="B3825" s="44" t="s">
        <v>392</v>
      </c>
      <c r="C3825" s="45">
        <v>46110</v>
      </c>
      <c r="D3825" s="47">
        <v>0</v>
      </c>
      <c r="E3825" s="181"/>
      <c r="F3825" s="47">
        <v>0</v>
      </c>
      <c r="G3825" s="181"/>
      <c r="H3825" s="47">
        <v>0</v>
      </c>
    </row>
    <row r="3826" spans="1:8">
      <c r="A3826" s="44" t="s">
        <v>992</v>
      </c>
      <c r="B3826" s="44" t="s">
        <v>392</v>
      </c>
      <c r="C3826" s="45">
        <v>46117</v>
      </c>
      <c r="D3826" s="47">
        <v>0</v>
      </c>
      <c r="E3826" s="181"/>
      <c r="F3826" s="47">
        <v>0</v>
      </c>
      <c r="G3826" s="181"/>
      <c r="H3826" s="47">
        <v>0</v>
      </c>
    </row>
    <row r="3827" spans="1:8">
      <c r="A3827" s="44" t="s">
        <v>992</v>
      </c>
      <c r="B3827" s="44" t="s">
        <v>392</v>
      </c>
      <c r="C3827" s="45">
        <v>46124</v>
      </c>
      <c r="D3827" s="47">
        <v>0</v>
      </c>
      <c r="E3827" s="181"/>
      <c r="F3827" s="47">
        <v>0</v>
      </c>
      <c r="G3827" s="181"/>
      <c r="H3827" s="47">
        <v>0</v>
      </c>
    </row>
    <row r="3828" spans="1:8">
      <c r="A3828" s="44" t="s">
        <v>992</v>
      </c>
      <c r="B3828" s="44" t="s">
        <v>392</v>
      </c>
      <c r="C3828" s="45">
        <v>46131</v>
      </c>
      <c r="D3828" s="47">
        <v>0</v>
      </c>
      <c r="E3828" s="181"/>
      <c r="F3828" s="47">
        <v>0</v>
      </c>
      <c r="G3828" s="181"/>
      <c r="H3828" s="47">
        <v>0</v>
      </c>
    </row>
    <row r="3829" spans="1:8">
      <c r="A3829" s="44" t="s">
        <v>992</v>
      </c>
      <c r="B3829" s="44" t="s">
        <v>392</v>
      </c>
      <c r="C3829" s="45">
        <v>46138</v>
      </c>
      <c r="D3829" s="47">
        <v>0</v>
      </c>
      <c r="E3829" s="181"/>
      <c r="F3829" s="47">
        <v>0</v>
      </c>
      <c r="G3829" s="181"/>
      <c r="H3829" s="47">
        <v>0</v>
      </c>
    </row>
    <row r="3830" spans="1:8">
      <c r="A3830" s="44" t="s">
        <v>992</v>
      </c>
      <c r="B3830" s="44" t="s">
        <v>392</v>
      </c>
      <c r="C3830" s="45">
        <v>46145</v>
      </c>
      <c r="D3830" s="47">
        <v>0</v>
      </c>
      <c r="E3830" s="181"/>
      <c r="F3830" s="47">
        <v>0</v>
      </c>
      <c r="G3830" s="181"/>
      <c r="H3830" s="47">
        <v>0</v>
      </c>
    </row>
    <row r="3831" spans="1:8">
      <c r="A3831" s="44" t="s">
        <v>992</v>
      </c>
      <c r="B3831" s="44" t="s">
        <v>392</v>
      </c>
      <c r="C3831" s="45">
        <v>46152</v>
      </c>
      <c r="D3831" s="47">
        <v>0</v>
      </c>
      <c r="E3831" s="181"/>
      <c r="F3831" s="47">
        <v>0</v>
      </c>
      <c r="G3831" s="181"/>
      <c r="H3831" s="47">
        <v>0</v>
      </c>
    </row>
    <row r="3832" spans="1:8">
      <c r="A3832" s="44" t="s">
        <v>992</v>
      </c>
      <c r="B3832" s="44" t="s">
        <v>392</v>
      </c>
      <c r="C3832" s="45">
        <v>46159</v>
      </c>
      <c r="D3832" s="47">
        <v>0</v>
      </c>
      <c r="E3832" s="181"/>
      <c r="F3832" s="47">
        <v>0</v>
      </c>
      <c r="G3832" s="181"/>
      <c r="H3832" s="47">
        <v>0</v>
      </c>
    </row>
    <row r="3833" spans="1:8">
      <c r="A3833" s="44" t="s">
        <v>992</v>
      </c>
      <c r="B3833" s="44" t="s">
        <v>392</v>
      </c>
      <c r="C3833" s="45">
        <v>46166</v>
      </c>
      <c r="D3833" s="47">
        <v>0</v>
      </c>
      <c r="E3833" s="181"/>
      <c r="F3833" s="47">
        <v>0</v>
      </c>
      <c r="G3833" s="181"/>
      <c r="H3833" s="47">
        <v>0</v>
      </c>
    </row>
    <row r="3834" spans="1:8">
      <c r="A3834" s="44" t="s">
        <v>992</v>
      </c>
      <c r="B3834" s="44" t="s">
        <v>392</v>
      </c>
      <c r="C3834" s="45">
        <v>46173</v>
      </c>
      <c r="D3834" s="47">
        <v>0</v>
      </c>
      <c r="E3834" s="181"/>
      <c r="F3834" s="47">
        <v>0</v>
      </c>
      <c r="G3834" s="181"/>
      <c r="H3834" s="47">
        <v>0</v>
      </c>
    </row>
    <row r="3835" spans="1:8">
      <c r="A3835" s="44" t="s">
        <v>992</v>
      </c>
      <c r="B3835" s="44" t="s">
        <v>392</v>
      </c>
      <c r="C3835" s="45">
        <v>46180</v>
      </c>
      <c r="D3835" s="47">
        <v>0</v>
      </c>
      <c r="E3835" s="181"/>
      <c r="F3835" s="47">
        <v>0</v>
      </c>
      <c r="G3835" s="181"/>
      <c r="H3835" s="47">
        <v>0</v>
      </c>
    </row>
    <row r="3836" spans="1:8">
      <c r="A3836" s="44" t="s">
        <v>992</v>
      </c>
      <c r="B3836" s="44" t="s">
        <v>392</v>
      </c>
      <c r="C3836" s="45">
        <v>46187</v>
      </c>
      <c r="D3836" s="47">
        <v>0</v>
      </c>
      <c r="E3836" s="181"/>
      <c r="F3836" s="47">
        <v>0</v>
      </c>
      <c r="G3836" s="181"/>
      <c r="H3836" s="47">
        <v>0</v>
      </c>
    </row>
    <row r="3837" spans="1:8">
      <c r="A3837" s="44" t="s">
        <v>992</v>
      </c>
      <c r="B3837" s="44" t="s">
        <v>393</v>
      </c>
      <c r="C3837" s="45">
        <v>46103</v>
      </c>
      <c r="D3837" s="47">
        <v>0</v>
      </c>
      <c r="E3837" s="181"/>
      <c r="F3837" s="47">
        <v>0</v>
      </c>
      <c r="G3837" s="181"/>
      <c r="H3837" s="47">
        <v>0</v>
      </c>
    </row>
    <row r="3838" spans="1:8">
      <c r="A3838" s="44" t="s">
        <v>992</v>
      </c>
      <c r="B3838" s="44" t="s">
        <v>393</v>
      </c>
      <c r="C3838" s="45">
        <v>46110</v>
      </c>
      <c r="D3838" s="47">
        <v>0</v>
      </c>
      <c r="E3838" s="181"/>
      <c r="F3838" s="47">
        <v>0</v>
      </c>
      <c r="G3838" s="181"/>
      <c r="H3838" s="47">
        <v>0</v>
      </c>
    </row>
    <row r="3839" spans="1:8">
      <c r="A3839" s="44" t="s">
        <v>992</v>
      </c>
      <c r="B3839" s="44" t="s">
        <v>393</v>
      </c>
      <c r="C3839" s="45">
        <v>46117</v>
      </c>
      <c r="D3839" s="47">
        <v>0</v>
      </c>
      <c r="E3839" s="181"/>
      <c r="F3839" s="47">
        <v>0</v>
      </c>
      <c r="G3839" s="181"/>
      <c r="H3839" s="47">
        <v>0</v>
      </c>
    </row>
    <row r="3840" spans="1:8">
      <c r="A3840" s="44" t="s">
        <v>992</v>
      </c>
      <c r="B3840" s="44" t="s">
        <v>393</v>
      </c>
      <c r="C3840" s="45">
        <v>46124</v>
      </c>
      <c r="D3840" s="47">
        <v>0</v>
      </c>
      <c r="E3840" s="181"/>
      <c r="F3840" s="47">
        <v>0</v>
      </c>
      <c r="G3840" s="181"/>
      <c r="H3840" s="47">
        <v>0</v>
      </c>
    </row>
    <row r="3841" spans="1:8">
      <c r="A3841" s="44" t="s">
        <v>992</v>
      </c>
      <c r="B3841" s="44" t="s">
        <v>393</v>
      </c>
      <c r="C3841" s="45">
        <v>46131</v>
      </c>
      <c r="D3841" s="47">
        <v>0</v>
      </c>
      <c r="E3841" s="181"/>
      <c r="F3841" s="47">
        <v>0</v>
      </c>
      <c r="G3841" s="181"/>
      <c r="H3841" s="47">
        <v>0</v>
      </c>
    </row>
    <row r="3842" spans="1:8">
      <c r="A3842" s="44" t="s">
        <v>992</v>
      </c>
      <c r="B3842" s="44" t="s">
        <v>393</v>
      </c>
      <c r="C3842" s="45">
        <v>46138</v>
      </c>
      <c r="D3842" s="47">
        <v>0</v>
      </c>
      <c r="E3842" s="181"/>
      <c r="F3842" s="47">
        <v>0</v>
      </c>
      <c r="G3842" s="181"/>
      <c r="H3842" s="47">
        <v>0</v>
      </c>
    </row>
    <row r="3843" spans="1:8">
      <c r="A3843" s="44" t="s">
        <v>992</v>
      </c>
      <c r="B3843" s="44" t="s">
        <v>393</v>
      </c>
      <c r="C3843" s="45">
        <v>46145</v>
      </c>
      <c r="D3843" s="47">
        <v>0</v>
      </c>
      <c r="E3843" s="181"/>
      <c r="F3843" s="47">
        <v>0</v>
      </c>
      <c r="G3843" s="181"/>
      <c r="H3843" s="47">
        <v>0</v>
      </c>
    </row>
    <row r="3844" spans="1:8">
      <c r="A3844" s="44" t="s">
        <v>992</v>
      </c>
      <c r="B3844" s="44" t="s">
        <v>393</v>
      </c>
      <c r="C3844" s="45">
        <v>46152</v>
      </c>
      <c r="D3844" s="47">
        <v>0</v>
      </c>
      <c r="E3844" s="181"/>
      <c r="F3844" s="47">
        <v>0</v>
      </c>
      <c r="G3844" s="181"/>
      <c r="H3844" s="47">
        <v>0</v>
      </c>
    </row>
    <row r="3845" spans="1:8">
      <c r="A3845" s="44" t="s">
        <v>992</v>
      </c>
      <c r="B3845" s="44" t="s">
        <v>393</v>
      </c>
      <c r="C3845" s="45">
        <v>46159</v>
      </c>
      <c r="D3845" s="47">
        <v>0</v>
      </c>
      <c r="E3845" s="181"/>
      <c r="F3845" s="47">
        <v>0</v>
      </c>
      <c r="G3845" s="181"/>
      <c r="H3845" s="47">
        <v>0</v>
      </c>
    </row>
    <row r="3846" spans="1:8">
      <c r="A3846" s="44" t="s">
        <v>992</v>
      </c>
      <c r="B3846" s="44" t="s">
        <v>393</v>
      </c>
      <c r="C3846" s="45">
        <v>46166</v>
      </c>
      <c r="D3846" s="47">
        <v>0</v>
      </c>
      <c r="E3846" s="181"/>
      <c r="F3846" s="47">
        <v>0</v>
      </c>
      <c r="G3846" s="181"/>
      <c r="H3846" s="47">
        <v>0</v>
      </c>
    </row>
    <row r="3847" spans="1:8">
      <c r="A3847" s="44" t="s">
        <v>992</v>
      </c>
      <c r="B3847" s="44" t="s">
        <v>393</v>
      </c>
      <c r="C3847" s="45">
        <v>46173</v>
      </c>
      <c r="D3847" s="47">
        <v>0</v>
      </c>
      <c r="E3847" s="181"/>
      <c r="F3847" s="47">
        <v>0</v>
      </c>
      <c r="G3847" s="181"/>
      <c r="H3847" s="47">
        <v>0</v>
      </c>
    </row>
    <row r="3848" spans="1:8">
      <c r="A3848" s="44" t="s">
        <v>992</v>
      </c>
      <c r="B3848" s="44" t="s">
        <v>393</v>
      </c>
      <c r="C3848" s="45">
        <v>46180</v>
      </c>
      <c r="D3848" s="47">
        <v>0</v>
      </c>
      <c r="E3848" s="181"/>
      <c r="F3848" s="47">
        <v>0</v>
      </c>
      <c r="G3848" s="181"/>
      <c r="H3848" s="47">
        <v>0</v>
      </c>
    </row>
    <row r="3849" spans="1:8">
      <c r="A3849" s="44" t="s">
        <v>992</v>
      </c>
      <c r="B3849" s="44" t="s">
        <v>393</v>
      </c>
      <c r="C3849" s="45">
        <v>46187</v>
      </c>
      <c r="D3849" s="47">
        <v>0</v>
      </c>
      <c r="E3849" s="181"/>
      <c r="F3849" s="47">
        <v>0</v>
      </c>
      <c r="G3849" s="181"/>
      <c r="H3849" s="47">
        <v>0</v>
      </c>
    </row>
    <row r="3850" spans="1:8">
      <c r="A3850" s="44" t="s">
        <v>992</v>
      </c>
      <c r="B3850" s="44" t="s">
        <v>276</v>
      </c>
      <c r="C3850" s="45">
        <v>46103</v>
      </c>
      <c r="D3850" s="47">
        <v>1</v>
      </c>
      <c r="E3850" s="181"/>
      <c r="F3850" s="47">
        <v>0</v>
      </c>
      <c r="G3850" s="181"/>
      <c r="H3850" s="47">
        <v>0</v>
      </c>
    </row>
    <row r="3851" spans="1:8">
      <c r="A3851" s="44" t="s">
        <v>992</v>
      </c>
      <c r="B3851" s="44" t="s">
        <v>276</v>
      </c>
      <c r="C3851" s="45">
        <v>46110</v>
      </c>
      <c r="D3851" s="47">
        <v>1</v>
      </c>
      <c r="E3851" s="181"/>
      <c r="F3851" s="47">
        <v>0</v>
      </c>
      <c r="G3851" s="181"/>
      <c r="H3851" s="47">
        <v>0</v>
      </c>
    </row>
    <row r="3852" spans="1:8">
      <c r="A3852" s="44" t="s">
        <v>992</v>
      </c>
      <c r="B3852" s="44" t="s">
        <v>276</v>
      </c>
      <c r="C3852" s="45">
        <v>46117</v>
      </c>
      <c r="D3852" s="47">
        <v>1</v>
      </c>
      <c r="E3852" s="181"/>
      <c r="F3852" s="47">
        <v>0</v>
      </c>
      <c r="G3852" s="181"/>
      <c r="H3852" s="47">
        <v>0</v>
      </c>
    </row>
    <row r="3853" spans="1:8">
      <c r="A3853" s="44" t="s">
        <v>992</v>
      </c>
      <c r="B3853" s="44" t="s">
        <v>276</v>
      </c>
      <c r="C3853" s="45">
        <v>46124</v>
      </c>
      <c r="D3853" s="47">
        <v>1</v>
      </c>
      <c r="E3853" s="181"/>
      <c r="F3853" s="47">
        <v>0</v>
      </c>
      <c r="G3853" s="181"/>
      <c r="H3853" s="47">
        <v>0</v>
      </c>
    </row>
    <row r="3854" spans="1:8">
      <c r="A3854" s="44" t="s">
        <v>992</v>
      </c>
      <c r="B3854" s="44" t="s">
        <v>276</v>
      </c>
      <c r="C3854" s="45">
        <v>46131</v>
      </c>
      <c r="D3854" s="47">
        <v>1</v>
      </c>
      <c r="E3854" s="181"/>
      <c r="F3854" s="47">
        <v>0</v>
      </c>
      <c r="G3854" s="181"/>
      <c r="H3854" s="47">
        <v>0</v>
      </c>
    </row>
    <row r="3855" spans="1:8">
      <c r="A3855" s="44" t="s">
        <v>992</v>
      </c>
      <c r="B3855" s="44" t="s">
        <v>276</v>
      </c>
      <c r="C3855" s="45">
        <v>46138</v>
      </c>
      <c r="D3855" s="47">
        <v>1</v>
      </c>
      <c r="E3855" s="181"/>
      <c r="F3855" s="47">
        <v>0</v>
      </c>
      <c r="G3855" s="181"/>
      <c r="H3855" s="47">
        <v>0</v>
      </c>
    </row>
    <row r="3856" spans="1:8">
      <c r="A3856" s="44" t="s">
        <v>992</v>
      </c>
      <c r="B3856" s="44" t="s">
        <v>276</v>
      </c>
      <c r="C3856" s="45">
        <v>46145</v>
      </c>
      <c r="D3856" s="47">
        <v>1</v>
      </c>
      <c r="E3856" s="181"/>
      <c r="F3856" s="47">
        <v>0</v>
      </c>
      <c r="G3856" s="181"/>
      <c r="H3856" s="47">
        <v>0</v>
      </c>
    </row>
    <row r="3857" spans="1:8">
      <c r="A3857" s="44" t="s">
        <v>992</v>
      </c>
      <c r="B3857" s="44" t="s">
        <v>276</v>
      </c>
      <c r="C3857" s="45">
        <v>46152</v>
      </c>
      <c r="D3857" s="47">
        <v>1</v>
      </c>
      <c r="E3857" s="181"/>
      <c r="F3857" s="47">
        <v>0</v>
      </c>
      <c r="G3857" s="181"/>
      <c r="H3857" s="47">
        <v>0</v>
      </c>
    </row>
    <row r="3858" spans="1:8">
      <c r="A3858" s="44" t="s">
        <v>992</v>
      </c>
      <c r="B3858" s="44" t="s">
        <v>276</v>
      </c>
      <c r="C3858" s="45">
        <v>46159</v>
      </c>
      <c r="D3858" s="47">
        <v>1</v>
      </c>
      <c r="E3858" s="181"/>
      <c r="F3858" s="47">
        <v>0</v>
      </c>
      <c r="G3858" s="181"/>
      <c r="H3858" s="47">
        <v>0</v>
      </c>
    </row>
    <row r="3859" spans="1:8">
      <c r="A3859" s="44" t="s">
        <v>992</v>
      </c>
      <c r="B3859" s="44" t="s">
        <v>276</v>
      </c>
      <c r="C3859" s="45">
        <v>46166</v>
      </c>
      <c r="D3859" s="47">
        <v>1</v>
      </c>
      <c r="E3859" s="181"/>
      <c r="F3859" s="47">
        <v>0</v>
      </c>
      <c r="G3859" s="181"/>
      <c r="H3859" s="47">
        <v>0</v>
      </c>
    </row>
    <row r="3860" spans="1:8">
      <c r="A3860" s="44" t="s">
        <v>992</v>
      </c>
      <c r="B3860" s="44" t="s">
        <v>276</v>
      </c>
      <c r="C3860" s="45">
        <v>46173</v>
      </c>
      <c r="D3860" s="47">
        <v>1</v>
      </c>
      <c r="E3860" s="181"/>
      <c r="F3860" s="49">
        <v>0</v>
      </c>
      <c r="G3860" s="181"/>
      <c r="H3860" s="47">
        <v>0</v>
      </c>
    </row>
    <row r="3861" spans="1:8">
      <c r="A3861" s="44" t="s">
        <v>992</v>
      </c>
      <c r="B3861" s="44" t="s">
        <v>276</v>
      </c>
      <c r="C3861" s="45">
        <v>46180</v>
      </c>
      <c r="D3861" s="47">
        <v>1</v>
      </c>
      <c r="E3861" s="181"/>
      <c r="F3861" s="49">
        <v>0</v>
      </c>
      <c r="G3861" s="181"/>
      <c r="H3861" s="47">
        <v>0</v>
      </c>
    </row>
    <row r="3862" spans="1:8">
      <c r="A3862" s="44" t="s">
        <v>992</v>
      </c>
      <c r="B3862" s="44" t="s">
        <v>276</v>
      </c>
      <c r="C3862" s="45">
        <v>46187</v>
      </c>
      <c r="D3862" s="47">
        <v>1</v>
      </c>
      <c r="E3862" s="181"/>
      <c r="F3862" s="49">
        <v>0</v>
      </c>
      <c r="G3862" s="181"/>
      <c r="H3862" s="47">
        <v>0</v>
      </c>
    </row>
    <row r="3863" spans="1:8">
      <c r="A3863" s="44" t="s">
        <v>992</v>
      </c>
      <c r="B3863" s="44" t="s">
        <v>396</v>
      </c>
      <c r="C3863" s="45">
        <v>46103</v>
      </c>
      <c r="D3863" s="47">
        <v>0</v>
      </c>
      <c r="E3863" s="181"/>
      <c r="F3863" s="47">
        <v>0</v>
      </c>
      <c r="G3863" s="181"/>
      <c r="H3863" s="47">
        <v>0</v>
      </c>
    </row>
    <row r="3864" spans="1:8">
      <c r="A3864" s="44" t="s">
        <v>992</v>
      </c>
      <c r="B3864" s="44" t="s">
        <v>396</v>
      </c>
      <c r="C3864" s="45">
        <v>46110</v>
      </c>
      <c r="D3864" s="47">
        <v>0</v>
      </c>
      <c r="E3864" s="181"/>
      <c r="F3864" s="47">
        <v>0</v>
      </c>
      <c r="G3864" s="181"/>
      <c r="H3864" s="47">
        <v>0</v>
      </c>
    </row>
    <row r="3865" spans="1:8">
      <c r="A3865" s="44" t="s">
        <v>992</v>
      </c>
      <c r="B3865" s="44" t="s">
        <v>396</v>
      </c>
      <c r="C3865" s="45">
        <v>46117</v>
      </c>
      <c r="D3865" s="47">
        <v>0</v>
      </c>
      <c r="E3865" s="181"/>
      <c r="F3865" s="47">
        <v>0</v>
      </c>
      <c r="G3865" s="181"/>
      <c r="H3865" s="47">
        <v>0</v>
      </c>
    </row>
    <row r="3866" spans="1:8">
      <c r="A3866" s="44" t="s">
        <v>992</v>
      </c>
      <c r="B3866" s="44" t="s">
        <v>396</v>
      </c>
      <c r="C3866" s="45">
        <v>46124</v>
      </c>
      <c r="D3866" s="47">
        <v>0</v>
      </c>
      <c r="E3866" s="181"/>
      <c r="F3866" s="47">
        <v>0</v>
      </c>
      <c r="G3866" s="181"/>
      <c r="H3866" s="47">
        <v>0</v>
      </c>
    </row>
    <row r="3867" spans="1:8">
      <c r="A3867" s="44" t="s">
        <v>992</v>
      </c>
      <c r="B3867" s="44" t="s">
        <v>396</v>
      </c>
      <c r="C3867" s="45">
        <v>46131</v>
      </c>
      <c r="D3867" s="47">
        <v>0</v>
      </c>
      <c r="E3867" s="181"/>
      <c r="F3867" s="47">
        <v>0</v>
      </c>
      <c r="G3867" s="181"/>
      <c r="H3867" s="47">
        <v>0</v>
      </c>
    </row>
    <row r="3868" spans="1:8">
      <c r="A3868" s="44" t="s">
        <v>992</v>
      </c>
      <c r="B3868" s="44" t="s">
        <v>396</v>
      </c>
      <c r="C3868" s="45">
        <v>46138</v>
      </c>
      <c r="D3868" s="47">
        <v>0</v>
      </c>
      <c r="E3868" s="181"/>
      <c r="F3868" s="47">
        <v>0</v>
      </c>
      <c r="G3868" s="181"/>
      <c r="H3868" s="47">
        <v>0</v>
      </c>
    </row>
    <row r="3869" spans="1:8">
      <c r="A3869" s="44" t="s">
        <v>992</v>
      </c>
      <c r="B3869" s="44" t="s">
        <v>396</v>
      </c>
      <c r="C3869" s="45">
        <v>46145</v>
      </c>
      <c r="D3869" s="47">
        <v>0</v>
      </c>
      <c r="E3869" s="181"/>
      <c r="F3869" s="47">
        <v>0</v>
      </c>
      <c r="G3869" s="181"/>
      <c r="H3869" s="47">
        <v>0</v>
      </c>
    </row>
    <row r="3870" spans="1:8">
      <c r="A3870" s="44" t="s">
        <v>992</v>
      </c>
      <c r="B3870" s="44" t="s">
        <v>396</v>
      </c>
      <c r="C3870" s="45">
        <v>46152</v>
      </c>
      <c r="D3870" s="47">
        <v>0</v>
      </c>
      <c r="E3870" s="181"/>
      <c r="F3870" s="47">
        <v>0</v>
      </c>
      <c r="G3870" s="181"/>
      <c r="H3870" s="47">
        <v>0</v>
      </c>
    </row>
    <row r="3871" spans="1:8">
      <c r="A3871" s="44" t="s">
        <v>992</v>
      </c>
      <c r="B3871" s="44" t="s">
        <v>396</v>
      </c>
      <c r="C3871" s="45">
        <v>46159</v>
      </c>
      <c r="D3871" s="47">
        <v>0</v>
      </c>
      <c r="E3871" s="181"/>
      <c r="F3871" s="47">
        <v>0</v>
      </c>
      <c r="G3871" s="181"/>
      <c r="H3871" s="47">
        <v>0</v>
      </c>
    </row>
    <row r="3872" spans="1:8">
      <c r="A3872" s="44" t="s">
        <v>992</v>
      </c>
      <c r="B3872" s="44" t="s">
        <v>396</v>
      </c>
      <c r="C3872" s="45">
        <v>46166</v>
      </c>
      <c r="D3872" s="47">
        <v>0</v>
      </c>
      <c r="E3872" s="181"/>
      <c r="F3872" s="47">
        <v>0</v>
      </c>
      <c r="G3872" s="181"/>
      <c r="H3872" s="47">
        <v>0</v>
      </c>
    </row>
    <row r="3873" spans="1:8">
      <c r="A3873" s="44" t="s">
        <v>992</v>
      </c>
      <c r="B3873" s="44" t="s">
        <v>396</v>
      </c>
      <c r="C3873" s="45">
        <v>46173</v>
      </c>
      <c r="D3873" s="47">
        <v>0</v>
      </c>
      <c r="E3873" s="181"/>
      <c r="F3873" s="49">
        <v>0</v>
      </c>
      <c r="G3873" s="181"/>
      <c r="H3873" s="47">
        <v>0</v>
      </c>
    </row>
    <row r="3874" spans="1:8">
      <c r="A3874" s="44" t="s">
        <v>992</v>
      </c>
      <c r="B3874" s="44" t="s">
        <v>396</v>
      </c>
      <c r="C3874" s="45">
        <v>46180</v>
      </c>
      <c r="D3874" s="47">
        <v>0</v>
      </c>
      <c r="E3874" s="181"/>
      <c r="F3874" s="49">
        <v>0</v>
      </c>
      <c r="G3874" s="181"/>
      <c r="H3874" s="47">
        <v>0</v>
      </c>
    </row>
    <row r="3875" spans="1:8">
      <c r="A3875" s="44" t="s">
        <v>992</v>
      </c>
      <c r="B3875" s="44" t="s">
        <v>396</v>
      </c>
      <c r="C3875" s="45">
        <v>46187</v>
      </c>
      <c r="D3875" s="47">
        <v>0</v>
      </c>
      <c r="E3875" s="181"/>
      <c r="F3875" s="49">
        <v>0</v>
      </c>
      <c r="G3875" s="181"/>
      <c r="H3875" s="47">
        <v>0</v>
      </c>
    </row>
    <row r="3876" spans="1:8">
      <c r="A3876" s="44" t="s">
        <v>992</v>
      </c>
      <c r="B3876" s="44" t="s">
        <v>236</v>
      </c>
      <c r="C3876" s="45">
        <v>46103</v>
      </c>
      <c r="D3876" s="47">
        <v>29</v>
      </c>
      <c r="E3876" s="181"/>
      <c r="F3876" s="47">
        <v>0</v>
      </c>
      <c r="G3876" s="181"/>
      <c r="H3876" s="47">
        <v>0</v>
      </c>
    </row>
    <row r="3877" spans="1:8">
      <c r="A3877" s="44" t="s">
        <v>992</v>
      </c>
      <c r="B3877" s="44" t="s">
        <v>236</v>
      </c>
      <c r="C3877" s="45">
        <v>46110</v>
      </c>
      <c r="D3877" s="47">
        <v>29</v>
      </c>
      <c r="E3877" s="181"/>
      <c r="F3877" s="47">
        <v>0</v>
      </c>
      <c r="G3877" s="181"/>
      <c r="H3877" s="47">
        <v>0</v>
      </c>
    </row>
    <row r="3878" spans="1:8">
      <c r="A3878" s="44" t="s">
        <v>992</v>
      </c>
      <c r="B3878" s="44" t="s">
        <v>236</v>
      </c>
      <c r="C3878" s="45">
        <v>46117</v>
      </c>
      <c r="D3878" s="47">
        <v>29</v>
      </c>
      <c r="E3878" s="181"/>
      <c r="F3878" s="47">
        <v>0</v>
      </c>
      <c r="G3878" s="181"/>
      <c r="H3878" s="47">
        <v>0</v>
      </c>
    </row>
    <row r="3879" spans="1:8">
      <c r="A3879" s="44" t="s">
        <v>992</v>
      </c>
      <c r="B3879" s="44" t="s">
        <v>236</v>
      </c>
      <c r="C3879" s="45">
        <v>46124</v>
      </c>
      <c r="D3879" s="47">
        <v>29</v>
      </c>
      <c r="E3879" s="181"/>
      <c r="F3879" s="47">
        <v>0</v>
      </c>
      <c r="G3879" s="181"/>
      <c r="H3879" s="47">
        <v>0</v>
      </c>
    </row>
    <row r="3880" spans="1:8">
      <c r="A3880" s="44" t="s">
        <v>992</v>
      </c>
      <c r="B3880" s="44" t="s">
        <v>236</v>
      </c>
      <c r="C3880" s="45">
        <v>46131</v>
      </c>
      <c r="D3880" s="47">
        <v>29</v>
      </c>
      <c r="E3880" s="181"/>
      <c r="F3880" s="47">
        <v>0</v>
      </c>
      <c r="G3880" s="181"/>
      <c r="H3880" s="47">
        <v>0</v>
      </c>
    </row>
    <row r="3881" spans="1:8">
      <c r="A3881" s="44" t="s">
        <v>992</v>
      </c>
      <c r="B3881" s="44" t="s">
        <v>236</v>
      </c>
      <c r="C3881" s="45">
        <v>46138</v>
      </c>
      <c r="D3881" s="47">
        <v>29</v>
      </c>
      <c r="E3881" s="181"/>
      <c r="F3881" s="47">
        <v>0</v>
      </c>
      <c r="G3881" s="181"/>
      <c r="H3881" s="47">
        <v>0</v>
      </c>
    </row>
    <row r="3882" spans="1:8">
      <c r="A3882" s="44" t="s">
        <v>992</v>
      </c>
      <c r="B3882" s="44" t="s">
        <v>236</v>
      </c>
      <c r="C3882" s="45">
        <v>46145</v>
      </c>
      <c r="D3882" s="47">
        <v>29</v>
      </c>
      <c r="E3882" s="181"/>
      <c r="F3882" s="47">
        <v>0</v>
      </c>
      <c r="G3882" s="181"/>
      <c r="H3882" s="47">
        <v>0</v>
      </c>
    </row>
    <row r="3883" spans="1:8">
      <c r="A3883" s="44" t="s">
        <v>992</v>
      </c>
      <c r="B3883" s="44" t="s">
        <v>236</v>
      </c>
      <c r="C3883" s="45">
        <v>46152</v>
      </c>
      <c r="D3883" s="47">
        <v>29</v>
      </c>
      <c r="E3883" s="181"/>
      <c r="F3883" s="47">
        <v>0</v>
      </c>
      <c r="G3883" s="181"/>
      <c r="H3883" s="47">
        <v>0</v>
      </c>
    </row>
    <row r="3884" spans="1:8">
      <c r="A3884" s="44" t="s">
        <v>992</v>
      </c>
      <c r="B3884" s="44" t="s">
        <v>236</v>
      </c>
      <c r="C3884" s="45">
        <v>46159</v>
      </c>
      <c r="D3884" s="47">
        <v>29</v>
      </c>
      <c r="E3884" s="181"/>
      <c r="F3884" s="47">
        <v>0</v>
      </c>
      <c r="G3884" s="181"/>
      <c r="H3884" s="47">
        <v>0</v>
      </c>
    </row>
    <row r="3885" spans="1:8">
      <c r="A3885" s="44" t="s">
        <v>992</v>
      </c>
      <c r="B3885" s="44" t="s">
        <v>236</v>
      </c>
      <c r="C3885" s="45">
        <v>46166</v>
      </c>
      <c r="D3885" s="47">
        <v>29</v>
      </c>
      <c r="E3885" s="181"/>
      <c r="F3885" s="49">
        <v>0</v>
      </c>
      <c r="G3885" s="181"/>
      <c r="H3885" s="47">
        <v>0</v>
      </c>
    </row>
    <row r="3886" spans="1:8">
      <c r="A3886" s="44" t="s">
        <v>992</v>
      </c>
      <c r="B3886" s="44" t="s">
        <v>236</v>
      </c>
      <c r="C3886" s="45">
        <v>46173</v>
      </c>
      <c r="D3886" s="47">
        <v>29</v>
      </c>
      <c r="E3886" s="181"/>
      <c r="F3886" s="49">
        <v>0</v>
      </c>
      <c r="G3886" s="181"/>
      <c r="H3886" s="47">
        <v>0</v>
      </c>
    </row>
    <row r="3887" spans="1:8">
      <c r="A3887" s="44" t="s">
        <v>992</v>
      </c>
      <c r="B3887" s="44" t="s">
        <v>236</v>
      </c>
      <c r="C3887" s="45">
        <v>46180</v>
      </c>
      <c r="D3887" s="47">
        <v>29</v>
      </c>
      <c r="E3887" s="181"/>
      <c r="F3887" s="49">
        <v>0</v>
      </c>
      <c r="G3887" s="181"/>
      <c r="H3887" s="47">
        <v>0</v>
      </c>
    </row>
    <row r="3888" spans="1:8">
      <c r="A3888" s="44" t="s">
        <v>992</v>
      </c>
      <c r="B3888" s="44" t="s">
        <v>236</v>
      </c>
      <c r="C3888" s="45">
        <v>46187</v>
      </c>
      <c r="D3888" s="47">
        <v>29</v>
      </c>
      <c r="E3888" s="181"/>
      <c r="F3888" s="49">
        <v>0</v>
      </c>
      <c r="G3888" s="181"/>
      <c r="H3888" s="47">
        <v>0</v>
      </c>
    </row>
    <row r="3889" spans="1:8">
      <c r="A3889" s="44" t="s">
        <v>992</v>
      </c>
      <c r="B3889" s="44" t="s">
        <v>268</v>
      </c>
      <c r="C3889" s="45">
        <v>46103</v>
      </c>
      <c r="D3889" s="47">
        <v>1</v>
      </c>
      <c r="E3889" s="181"/>
      <c r="F3889" s="47">
        <v>0</v>
      </c>
      <c r="G3889" s="181"/>
      <c r="H3889" s="47">
        <v>0</v>
      </c>
    </row>
    <row r="3890" spans="1:8">
      <c r="A3890" s="44" t="s">
        <v>992</v>
      </c>
      <c r="B3890" s="44" t="s">
        <v>268</v>
      </c>
      <c r="C3890" s="45">
        <v>46110</v>
      </c>
      <c r="D3890" s="47">
        <v>1</v>
      </c>
      <c r="E3890" s="181"/>
      <c r="F3890" s="47">
        <v>0</v>
      </c>
      <c r="G3890" s="181"/>
      <c r="H3890" s="47">
        <v>0</v>
      </c>
    </row>
    <row r="3891" spans="1:8">
      <c r="A3891" s="44" t="s">
        <v>992</v>
      </c>
      <c r="B3891" s="44" t="s">
        <v>268</v>
      </c>
      <c r="C3891" s="45">
        <v>46117</v>
      </c>
      <c r="D3891" s="47">
        <v>1</v>
      </c>
      <c r="E3891" s="181"/>
      <c r="F3891" s="47">
        <v>0</v>
      </c>
      <c r="G3891" s="181"/>
      <c r="H3891" s="47">
        <v>0</v>
      </c>
    </row>
    <row r="3892" spans="1:8">
      <c r="A3892" s="44" t="s">
        <v>992</v>
      </c>
      <c r="B3892" s="44" t="s">
        <v>268</v>
      </c>
      <c r="C3892" s="45">
        <v>46124</v>
      </c>
      <c r="D3892" s="47">
        <v>1</v>
      </c>
      <c r="E3892" s="181"/>
      <c r="F3892" s="47">
        <v>0</v>
      </c>
      <c r="G3892" s="181"/>
      <c r="H3892" s="47">
        <v>0</v>
      </c>
    </row>
    <row r="3893" spans="1:8">
      <c r="A3893" s="44" t="s">
        <v>992</v>
      </c>
      <c r="B3893" s="44" t="s">
        <v>268</v>
      </c>
      <c r="C3893" s="45">
        <v>46131</v>
      </c>
      <c r="D3893" s="47">
        <v>1</v>
      </c>
      <c r="E3893" s="181"/>
      <c r="F3893" s="47">
        <v>0</v>
      </c>
      <c r="G3893" s="181"/>
      <c r="H3893" s="47">
        <v>0</v>
      </c>
    </row>
    <row r="3894" spans="1:8">
      <c r="A3894" s="44" t="s">
        <v>992</v>
      </c>
      <c r="B3894" s="44" t="s">
        <v>268</v>
      </c>
      <c r="C3894" s="45">
        <v>46138</v>
      </c>
      <c r="D3894" s="47">
        <v>1</v>
      </c>
      <c r="E3894" s="181"/>
      <c r="F3894" s="47">
        <v>0</v>
      </c>
      <c r="G3894" s="181"/>
      <c r="H3894" s="47">
        <v>0</v>
      </c>
    </row>
    <row r="3895" spans="1:8">
      <c r="A3895" s="44" t="s">
        <v>992</v>
      </c>
      <c r="B3895" s="44" t="s">
        <v>268</v>
      </c>
      <c r="C3895" s="45">
        <v>46145</v>
      </c>
      <c r="D3895" s="47">
        <v>1</v>
      </c>
      <c r="E3895" s="181"/>
      <c r="F3895" s="47">
        <v>0</v>
      </c>
      <c r="G3895" s="181"/>
      <c r="H3895" s="47">
        <v>0</v>
      </c>
    </row>
    <row r="3896" spans="1:8">
      <c r="A3896" s="44" t="s">
        <v>992</v>
      </c>
      <c r="B3896" s="44" t="s">
        <v>268</v>
      </c>
      <c r="C3896" s="45">
        <v>46152</v>
      </c>
      <c r="D3896" s="47">
        <v>1</v>
      </c>
      <c r="E3896" s="181"/>
      <c r="F3896" s="49">
        <v>0</v>
      </c>
      <c r="G3896" s="181"/>
      <c r="H3896" s="47">
        <v>0</v>
      </c>
    </row>
    <row r="3897" spans="1:8">
      <c r="A3897" s="44" t="s">
        <v>992</v>
      </c>
      <c r="B3897" s="44" t="s">
        <v>268</v>
      </c>
      <c r="C3897" s="45">
        <v>46159</v>
      </c>
      <c r="D3897" s="47">
        <v>1</v>
      </c>
      <c r="E3897" s="181"/>
      <c r="F3897" s="49">
        <v>0</v>
      </c>
      <c r="G3897" s="181"/>
      <c r="H3897" s="47">
        <v>0</v>
      </c>
    </row>
    <row r="3898" spans="1:8">
      <c r="A3898" s="44" t="s">
        <v>992</v>
      </c>
      <c r="B3898" s="44" t="s">
        <v>268</v>
      </c>
      <c r="C3898" s="45">
        <v>46166</v>
      </c>
      <c r="D3898" s="47">
        <v>1</v>
      </c>
      <c r="E3898" s="181"/>
      <c r="F3898" s="49">
        <v>0</v>
      </c>
      <c r="G3898" s="181"/>
      <c r="H3898" s="47">
        <v>0</v>
      </c>
    </row>
    <row r="3899" spans="1:8">
      <c r="A3899" s="44" t="s">
        <v>992</v>
      </c>
      <c r="B3899" s="44" t="s">
        <v>268</v>
      </c>
      <c r="C3899" s="45">
        <v>46173</v>
      </c>
      <c r="D3899" s="47">
        <v>1</v>
      </c>
      <c r="E3899" s="181"/>
      <c r="F3899" s="49">
        <v>0</v>
      </c>
      <c r="G3899" s="181"/>
      <c r="H3899" s="47">
        <v>0</v>
      </c>
    </row>
    <row r="3900" spans="1:8">
      <c r="A3900" s="44" t="s">
        <v>992</v>
      </c>
      <c r="B3900" s="44" t="s">
        <v>268</v>
      </c>
      <c r="C3900" s="45">
        <v>46180</v>
      </c>
      <c r="D3900" s="47">
        <v>1</v>
      </c>
      <c r="E3900" s="181"/>
      <c r="F3900" s="49">
        <v>0</v>
      </c>
      <c r="G3900" s="181"/>
      <c r="H3900" s="47">
        <v>0</v>
      </c>
    </row>
    <row r="3901" spans="1:8">
      <c r="A3901" s="44" t="s">
        <v>992</v>
      </c>
      <c r="B3901" s="44" t="s">
        <v>268</v>
      </c>
      <c r="C3901" s="45">
        <v>46187</v>
      </c>
      <c r="D3901" s="47">
        <v>1</v>
      </c>
      <c r="E3901" s="181"/>
      <c r="F3901" s="49">
        <v>0</v>
      </c>
      <c r="G3901" s="181"/>
      <c r="H3901" s="47">
        <v>0</v>
      </c>
    </row>
    <row r="3902" spans="1:8">
      <c r="A3902" s="44" t="s">
        <v>992</v>
      </c>
      <c r="B3902" s="44" t="s">
        <v>394</v>
      </c>
      <c r="C3902" s="45">
        <v>46103</v>
      </c>
      <c r="D3902" s="47">
        <v>0</v>
      </c>
      <c r="E3902" s="181"/>
      <c r="F3902" s="47">
        <v>0</v>
      </c>
      <c r="G3902" s="181"/>
      <c r="H3902" s="47">
        <v>0</v>
      </c>
    </row>
    <row r="3903" spans="1:8">
      <c r="A3903" s="44" t="s">
        <v>992</v>
      </c>
      <c r="B3903" s="44" t="s">
        <v>394</v>
      </c>
      <c r="C3903" s="45">
        <v>46110</v>
      </c>
      <c r="D3903" s="47">
        <v>0</v>
      </c>
      <c r="E3903" s="181"/>
      <c r="F3903" s="47">
        <v>0</v>
      </c>
      <c r="G3903" s="181"/>
      <c r="H3903" s="47">
        <v>0</v>
      </c>
    </row>
    <row r="3904" spans="1:8">
      <c r="A3904" s="44" t="s">
        <v>992</v>
      </c>
      <c r="B3904" s="44" t="s">
        <v>394</v>
      </c>
      <c r="C3904" s="45">
        <v>46117</v>
      </c>
      <c r="D3904" s="47">
        <v>0</v>
      </c>
      <c r="E3904" s="181"/>
      <c r="F3904" s="47">
        <v>0</v>
      </c>
      <c r="G3904" s="181"/>
      <c r="H3904" s="47">
        <v>0</v>
      </c>
    </row>
    <row r="3905" spans="1:8">
      <c r="A3905" s="44" t="s">
        <v>992</v>
      </c>
      <c r="B3905" s="44" t="s">
        <v>394</v>
      </c>
      <c r="C3905" s="45">
        <v>46124</v>
      </c>
      <c r="D3905" s="47">
        <v>0</v>
      </c>
      <c r="E3905" s="181"/>
      <c r="F3905" s="47">
        <v>0</v>
      </c>
      <c r="G3905" s="181"/>
      <c r="H3905" s="47">
        <v>0</v>
      </c>
    </row>
    <row r="3906" spans="1:8">
      <c r="A3906" s="44" t="s">
        <v>992</v>
      </c>
      <c r="B3906" s="44" t="s">
        <v>394</v>
      </c>
      <c r="C3906" s="45">
        <v>46131</v>
      </c>
      <c r="D3906" s="47">
        <v>0</v>
      </c>
      <c r="E3906" s="181"/>
      <c r="F3906" s="47">
        <v>0</v>
      </c>
      <c r="G3906" s="181"/>
      <c r="H3906" s="47">
        <v>0</v>
      </c>
    </row>
    <row r="3907" spans="1:8">
      <c r="A3907" s="44" t="s">
        <v>992</v>
      </c>
      <c r="B3907" s="44" t="s">
        <v>394</v>
      </c>
      <c r="C3907" s="45">
        <v>46138</v>
      </c>
      <c r="D3907" s="47">
        <v>0</v>
      </c>
      <c r="E3907" s="181"/>
      <c r="F3907" s="47">
        <v>0</v>
      </c>
      <c r="G3907" s="181"/>
      <c r="H3907" s="47">
        <v>0</v>
      </c>
    </row>
    <row r="3908" spans="1:8">
      <c r="A3908" s="44" t="s">
        <v>992</v>
      </c>
      <c r="B3908" s="44" t="s">
        <v>394</v>
      </c>
      <c r="C3908" s="45">
        <v>46145</v>
      </c>
      <c r="D3908" s="47">
        <v>0</v>
      </c>
      <c r="E3908" s="181"/>
      <c r="F3908" s="47">
        <v>0</v>
      </c>
      <c r="G3908" s="181"/>
      <c r="H3908" s="47">
        <v>0</v>
      </c>
    </row>
    <row r="3909" spans="1:8">
      <c r="A3909" s="44" t="s">
        <v>992</v>
      </c>
      <c r="B3909" s="44" t="s">
        <v>394</v>
      </c>
      <c r="C3909" s="45">
        <v>46152</v>
      </c>
      <c r="D3909" s="47">
        <v>0</v>
      </c>
      <c r="E3909" s="181"/>
      <c r="F3909" s="47">
        <v>0</v>
      </c>
      <c r="G3909" s="181"/>
      <c r="H3909" s="47">
        <v>0</v>
      </c>
    </row>
    <row r="3910" spans="1:8">
      <c r="A3910" s="44" t="s">
        <v>992</v>
      </c>
      <c r="B3910" s="44" t="s">
        <v>394</v>
      </c>
      <c r="C3910" s="45">
        <v>46159</v>
      </c>
      <c r="D3910" s="47">
        <v>0</v>
      </c>
      <c r="E3910" s="181"/>
      <c r="F3910" s="47">
        <v>0</v>
      </c>
      <c r="G3910" s="181"/>
      <c r="H3910" s="47">
        <v>0</v>
      </c>
    </row>
    <row r="3911" spans="1:8">
      <c r="A3911" s="44" t="s">
        <v>992</v>
      </c>
      <c r="B3911" s="44" t="s">
        <v>394</v>
      </c>
      <c r="C3911" s="45">
        <v>46166</v>
      </c>
      <c r="D3911" s="47">
        <v>0</v>
      </c>
      <c r="E3911" s="181"/>
      <c r="F3911" s="49">
        <v>0</v>
      </c>
      <c r="G3911" s="181"/>
      <c r="H3911" s="47">
        <v>0</v>
      </c>
    </row>
    <row r="3912" spans="1:8">
      <c r="A3912" s="44" t="s">
        <v>992</v>
      </c>
      <c r="B3912" s="44" t="s">
        <v>394</v>
      </c>
      <c r="C3912" s="45">
        <v>46173</v>
      </c>
      <c r="D3912" s="47">
        <v>0</v>
      </c>
      <c r="E3912" s="181"/>
      <c r="F3912" s="49">
        <v>0</v>
      </c>
      <c r="G3912" s="181"/>
      <c r="H3912" s="47">
        <v>0</v>
      </c>
    </row>
    <row r="3913" spans="1:8">
      <c r="A3913" s="44" t="s">
        <v>992</v>
      </c>
      <c r="B3913" s="44" t="s">
        <v>394</v>
      </c>
      <c r="C3913" s="45">
        <v>46180</v>
      </c>
      <c r="D3913" s="47">
        <v>0</v>
      </c>
      <c r="E3913" s="181"/>
      <c r="F3913" s="49">
        <v>0</v>
      </c>
      <c r="G3913" s="181"/>
      <c r="H3913" s="47">
        <v>0</v>
      </c>
    </row>
    <row r="3914" spans="1:8">
      <c r="A3914" s="44" t="s">
        <v>992</v>
      </c>
      <c r="B3914" s="44" t="s">
        <v>394</v>
      </c>
      <c r="C3914" s="45">
        <v>46187</v>
      </c>
      <c r="D3914" s="47">
        <v>0</v>
      </c>
      <c r="E3914" s="181"/>
      <c r="F3914" s="49">
        <v>0</v>
      </c>
      <c r="G3914" s="181"/>
      <c r="H3914" s="47">
        <v>0</v>
      </c>
    </row>
    <row r="3915" spans="1:8">
      <c r="A3915" s="44" t="s">
        <v>992</v>
      </c>
      <c r="B3915" s="44" t="s">
        <v>329</v>
      </c>
      <c r="C3915" s="45">
        <v>46103</v>
      </c>
      <c r="D3915" s="47">
        <v>0</v>
      </c>
      <c r="E3915" s="181"/>
      <c r="F3915" s="47">
        <v>0</v>
      </c>
      <c r="G3915" s="181"/>
      <c r="H3915" s="47">
        <v>0</v>
      </c>
    </row>
    <row r="3916" spans="1:8">
      <c r="A3916" s="44" t="s">
        <v>992</v>
      </c>
      <c r="B3916" s="44" t="s">
        <v>329</v>
      </c>
      <c r="C3916" s="45">
        <v>46110</v>
      </c>
      <c r="D3916" s="47">
        <v>0</v>
      </c>
      <c r="E3916" s="181"/>
      <c r="F3916" s="47">
        <v>0</v>
      </c>
      <c r="G3916" s="181"/>
      <c r="H3916" s="47">
        <v>0</v>
      </c>
    </row>
    <row r="3917" spans="1:8">
      <c r="A3917" s="44" t="s">
        <v>992</v>
      </c>
      <c r="B3917" s="44" t="s">
        <v>329</v>
      </c>
      <c r="C3917" s="45">
        <v>46117</v>
      </c>
      <c r="D3917" s="47">
        <v>0</v>
      </c>
      <c r="E3917" s="181"/>
      <c r="F3917" s="47">
        <v>0</v>
      </c>
      <c r="G3917" s="181"/>
      <c r="H3917" s="47">
        <v>0</v>
      </c>
    </row>
    <row r="3918" spans="1:8">
      <c r="A3918" s="44" t="s">
        <v>992</v>
      </c>
      <c r="B3918" s="44" t="s">
        <v>329</v>
      </c>
      <c r="C3918" s="45">
        <v>46124</v>
      </c>
      <c r="D3918" s="47">
        <v>0</v>
      </c>
      <c r="E3918" s="181"/>
      <c r="F3918" s="47">
        <v>0</v>
      </c>
      <c r="G3918" s="181"/>
      <c r="H3918" s="47">
        <v>0</v>
      </c>
    </row>
    <row r="3919" spans="1:8">
      <c r="A3919" s="44" t="s">
        <v>992</v>
      </c>
      <c r="B3919" s="44" t="s">
        <v>329</v>
      </c>
      <c r="C3919" s="45">
        <v>46131</v>
      </c>
      <c r="D3919" s="47">
        <v>0</v>
      </c>
      <c r="E3919" s="181"/>
      <c r="F3919" s="47">
        <v>0</v>
      </c>
      <c r="G3919" s="181"/>
      <c r="H3919" s="47">
        <v>0</v>
      </c>
    </row>
    <row r="3920" spans="1:8">
      <c r="A3920" s="44" t="s">
        <v>992</v>
      </c>
      <c r="B3920" s="44" t="s">
        <v>329</v>
      </c>
      <c r="C3920" s="45">
        <v>46138</v>
      </c>
      <c r="D3920" s="47">
        <v>0</v>
      </c>
      <c r="E3920" s="181"/>
      <c r="F3920" s="47">
        <v>0</v>
      </c>
      <c r="G3920" s="181"/>
      <c r="H3920" s="47">
        <v>0</v>
      </c>
    </row>
    <row r="3921" spans="1:8">
      <c r="A3921" s="44" t="s">
        <v>992</v>
      </c>
      <c r="B3921" s="44" t="s">
        <v>329</v>
      </c>
      <c r="C3921" s="45">
        <v>46145</v>
      </c>
      <c r="D3921" s="47">
        <v>0</v>
      </c>
      <c r="E3921" s="181"/>
      <c r="F3921" s="47">
        <v>0</v>
      </c>
      <c r="G3921" s="181"/>
      <c r="H3921" s="47">
        <v>0</v>
      </c>
    </row>
    <row r="3922" spans="1:8">
      <c r="A3922" s="44" t="s">
        <v>992</v>
      </c>
      <c r="B3922" s="44" t="s">
        <v>329</v>
      </c>
      <c r="C3922" s="45">
        <v>46152</v>
      </c>
      <c r="D3922" s="47">
        <v>0</v>
      </c>
      <c r="E3922" s="181"/>
      <c r="F3922" s="47">
        <v>0</v>
      </c>
      <c r="G3922" s="181"/>
      <c r="H3922" s="47">
        <v>0</v>
      </c>
    </row>
    <row r="3923" spans="1:8">
      <c r="A3923" s="44" t="s">
        <v>992</v>
      </c>
      <c r="B3923" s="44" t="s">
        <v>329</v>
      </c>
      <c r="C3923" s="45">
        <v>46159</v>
      </c>
      <c r="D3923" s="47">
        <v>0</v>
      </c>
      <c r="E3923" s="181"/>
      <c r="F3923" s="47">
        <v>0</v>
      </c>
      <c r="G3923" s="181"/>
      <c r="H3923" s="47">
        <v>0</v>
      </c>
    </row>
    <row r="3924" spans="1:8">
      <c r="A3924" s="44" t="s">
        <v>992</v>
      </c>
      <c r="B3924" s="44" t="s">
        <v>329</v>
      </c>
      <c r="C3924" s="45">
        <v>46166</v>
      </c>
      <c r="D3924" s="47">
        <v>0</v>
      </c>
      <c r="E3924" s="181"/>
      <c r="F3924" s="47">
        <v>0</v>
      </c>
      <c r="G3924" s="181"/>
      <c r="H3924" s="47">
        <v>0</v>
      </c>
    </row>
    <row r="3925" spans="1:8">
      <c r="A3925" s="44" t="s">
        <v>992</v>
      </c>
      <c r="B3925" s="44" t="s">
        <v>329</v>
      </c>
      <c r="C3925" s="45">
        <v>46173</v>
      </c>
      <c r="D3925" s="47">
        <v>0</v>
      </c>
      <c r="E3925" s="181"/>
      <c r="F3925" s="47">
        <v>0</v>
      </c>
      <c r="G3925" s="181"/>
      <c r="H3925" s="47">
        <v>0</v>
      </c>
    </row>
    <row r="3926" spans="1:8">
      <c r="A3926" s="44" t="s">
        <v>992</v>
      </c>
      <c r="B3926" s="44" t="s">
        <v>329</v>
      </c>
      <c r="C3926" s="45">
        <v>46180</v>
      </c>
      <c r="D3926" s="47">
        <v>0</v>
      </c>
      <c r="E3926" s="181"/>
      <c r="F3926" s="47">
        <v>0</v>
      </c>
      <c r="G3926" s="181"/>
      <c r="H3926" s="47">
        <v>0</v>
      </c>
    </row>
    <row r="3927" spans="1:8">
      <c r="A3927" s="44" t="s">
        <v>992</v>
      </c>
      <c r="B3927" s="44" t="s">
        <v>329</v>
      </c>
      <c r="C3927" s="45">
        <v>46187</v>
      </c>
      <c r="D3927" s="47">
        <v>0</v>
      </c>
      <c r="E3927" s="181"/>
      <c r="F3927" s="47">
        <v>0</v>
      </c>
      <c r="G3927" s="181"/>
      <c r="H3927" s="47">
        <v>0</v>
      </c>
    </row>
    <row r="3928" spans="1:8">
      <c r="A3928" s="44" t="s">
        <v>992</v>
      </c>
      <c r="B3928" s="44" t="s">
        <v>867</v>
      </c>
      <c r="C3928" s="45">
        <v>46103</v>
      </c>
      <c r="D3928" s="47">
        <v>0</v>
      </c>
      <c r="E3928" s="181"/>
      <c r="F3928" s="47">
        <v>0</v>
      </c>
      <c r="G3928" s="181"/>
      <c r="H3928" s="47">
        <v>0</v>
      </c>
    </row>
    <row r="3929" spans="1:8">
      <c r="A3929" s="44" t="s">
        <v>992</v>
      </c>
      <c r="B3929" s="44" t="s">
        <v>867</v>
      </c>
      <c r="C3929" s="45">
        <v>46110</v>
      </c>
      <c r="D3929" s="47">
        <v>0</v>
      </c>
      <c r="E3929" s="181"/>
      <c r="F3929" s="47">
        <v>0</v>
      </c>
      <c r="G3929" s="181"/>
      <c r="H3929" s="47">
        <v>0</v>
      </c>
    </row>
    <row r="3930" spans="1:8">
      <c r="A3930" s="44" t="s">
        <v>992</v>
      </c>
      <c r="B3930" s="44" t="s">
        <v>867</v>
      </c>
      <c r="C3930" s="45">
        <v>46117</v>
      </c>
      <c r="D3930" s="47">
        <v>0</v>
      </c>
      <c r="E3930" s="181"/>
      <c r="F3930" s="47">
        <v>0</v>
      </c>
      <c r="G3930" s="181"/>
      <c r="H3930" s="47">
        <v>0</v>
      </c>
    </row>
    <row r="3931" spans="1:8">
      <c r="A3931" s="44" t="s">
        <v>992</v>
      </c>
      <c r="B3931" s="44" t="s">
        <v>867</v>
      </c>
      <c r="C3931" s="45">
        <v>46124</v>
      </c>
      <c r="D3931" s="47">
        <v>0</v>
      </c>
      <c r="E3931" s="181"/>
      <c r="F3931" s="47">
        <v>0</v>
      </c>
      <c r="G3931" s="181"/>
      <c r="H3931" s="47">
        <v>0</v>
      </c>
    </row>
    <row r="3932" spans="1:8">
      <c r="A3932" s="44" t="s">
        <v>992</v>
      </c>
      <c r="B3932" s="44" t="s">
        <v>867</v>
      </c>
      <c r="C3932" s="45">
        <v>46131</v>
      </c>
      <c r="D3932" s="47">
        <v>0</v>
      </c>
      <c r="E3932" s="181"/>
      <c r="F3932" s="47">
        <v>0</v>
      </c>
      <c r="G3932" s="181"/>
      <c r="H3932" s="47">
        <v>0</v>
      </c>
    </row>
    <row r="3933" spans="1:8">
      <c r="A3933" s="44" t="s">
        <v>992</v>
      </c>
      <c r="B3933" s="44" t="s">
        <v>867</v>
      </c>
      <c r="C3933" s="45">
        <v>46138</v>
      </c>
      <c r="D3933" s="47">
        <v>0</v>
      </c>
      <c r="E3933" s="181"/>
      <c r="F3933" s="47">
        <v>0</v>
      </c>
      <c r="G3933" s="181"/>
      <c r="H3933" s="47">
        <v>0</v>
      </c>
    </row>
    <row r="3934" spans="1:8">
      <c r="A3934" s="44" t="s">
        <v>992</v>
      </c>
      <c r="B3934" s="44" t="s">
        <v>867</v>
      </c>
      <c r="C3934" s="45">
        <v>46145</v>
      </c>
      <c r="D3934" s="47">
        <v>0</v>
      </c>
      <c r="E3934" s="181"/>
      <c r="F3934" s="47">
        <v>0</v>
      </c>
      <c r="G3934" s="181"/>
      <c r="H3934" s="47">
        <v>0</v>
      </c>
    </row>
    <row r="3935" spans="1:8">
      <c r="A3935" s="44" t="s">
        <v>992</v>
      </c>
      <c r="B3935" s="44" t="s">
        <v>867</v>
      </c>
      <c r="C3935" s="45">
        <v>46152</v>
      </c>
      <c r="D3935" s="47">
        <v>0</v>
      </c>
      <c r="E3935" s="181"/>
      <c r="F3935" s="47">
        <v>0</v>
      </c>
      <c r="G3935" s="181"/>
      <c r="H3935" s="47">
        <v>0</v>
      </c>
    </row>
    <row r="3936" spans="1:8">
      <c r="A3936" s="44" t="s">
        <v>992</v>
      </c>
      <c r="B3936" s="44" t="s">
        <v>867</v>
      </c>
      <c r="C3936" s="45">
        <v>46159</v>
      </c>
      <c r="D3936" s="47">
        <v>0</v>
      </c>
      <c r="E3936" s="181"/>
      <c r="F3936" s="47">
        <v>0</v>
      </c>
      <c r="G3936" s="181"/>
      <c r="H3936" s="47">
        <v>0</v>
      </c>
    </row>
    <row r="3937" spans="1:8">
      <c r="A3937" s="44" t="s">
        <v>992</v>
      </c>
      <c r="B3937" s="44" t="s">
        <v>867</v>
      </c>
      <c r="C3937" s="45">
        <v>46166</v>
      </c>
      <c r="D3937" s="47">
        <v>0</v>
      </c>
      <c r="E3937" s="181"/>
      <c r="F3937" s="47">
        <v>0</v>
      </c>
      <c r="G3937" s="181"/>
      <c r="H3937" s="47">
        <v>0</v>
      </c>
    </row>
    <row r="3938" spans="1:8">
      <c r="A3938" s="44" t="s">
        <v>992</v>
      </c>
      <c r="B3938" s="44" t="s">
        <v>867</v>
      </c>
      <c r="C3938" s="45">
        <v>46173</v>
      </c>
      <c r="D3938" s="47">
        <v>0</v>
      </c>
      <c r="E3938" s="181"/>
      <c r="F3938" s="47">
        <v>0</v>
      </c>
      <c r="G3938" s="181"/>
      <c r="H3938" s="47">
        <v>0</v>
      </c>
    </row>
    <row r="3939" spans="1:8">
      <c r="A3939" s="44" t="s">
        <v>992</v>
      </c>
      <c r="B3939" s="44" t="s">
        <v>867</v>
      </c>
      <c r="C3939" s="45">
        <v>46180</v>
      </c>
      <c r="D3939" s="47">
        <v>0</v>
      </c>
      <c r="E3939" s="181"/>
      <c r="F3939" s="47">
        <v>0</v>
      </c>
      <c r="G3939" s="181"/>
      <c r="H3939" s="47">
        <v>0</v>
      </c>
    </row>
    <row r="3940" spans="1:8">
      <c r="A3940" s="44" t="s">
        <v>992</v>
      </c>
      <c r="B3940" s="44" t="s">
        <v>867</v>
      </c>
      <c r="C3940" s="45">
        <v>46187</v>
      </c>
      <c r="D3940" s="47">
        <v>0</v>
      </c>
      <c r="E3940" s="181"/>
      <c r="F3940" s="49">
        <v>0</v>
      </c>
      <c r="G3940" s="181"/>
      <c r="H3940" s="47">
        <v>0</v>
      </c>
    </row>
    <row r="3941" spans="1:8">
      <c r="A3941" s="44" t="s">
        <v>992</v>
      </c>
      <c r="B3941" s="44" t="s">
        <v>322</v>
      </c>
      <c r="C3941" s="45">
        <v>46103</v>
      </c>
      <c r="D3941" s="47">
        <v>0</v>
      </c>
      <c r="E3941" s="181"/>
      <c r="F3941" s="47">
        <v>0</v>
      </c>
      <c r="G3941" s="181"/>
      <c r="H3941" s="47">
        <v>0</v>
      </c>
    </row>
    <row r="3942" spans="1:8">
      <c r="A3942" s="44" t="s">
        <v>992</v>
      </c>
      <c r="B3942" s="44" t="s">
        <v>322</v>
      </c>
      <c r="C3942" s="45">
        <v>46110</v>
      </c>
      <c r="D3942" s="47">
        <v>0</v>
      </c>
      <c r="E3942" s="181"/>
      <c r="F3942" s="47">
        <v>0</v>
      </c>
      <c r="G3942" s="181"/>
      <c r="H3942" s="47">
        <v>0</v>
      </c>
    </row>
    <row r="3943" spans="1:8">
      <c r="A3943" s="44" t="s">
        <v>992</v>
      </c>
      <c r="B3943" s="44" t="s">
        <v>322</v>
      </c>
      <c r="C3943" s="45">
        <v>46117</v>
      </c>
      <c r="D3943" s="47">
        <v>0</v>
      </c>
      <c r="E3943" s="181"/>
      <c r="F3943" s="47">
        <v>0</v>
      </c>
      <c r="G3943" s="181"/>
      <c r="H3943" s="47">
        <v>0</v>
      </c>
    </row>
    <row r="3944" spans="1:8">
      <c r="A3944" s="44" t="s">
        <v>992</v>
      </c>
      <c r="B3944" s="44" t="s">
        <v>322</v>
      </c>
      <c r="C3944" s="45">
        <v>46124</v>
      </c>
      <c r="D3944" s="47">
        <v>0</v>
      </c>
      <c r="E3944" s="181"/>
      <c r="F3944" s="47">
        <v>0</v>
      </c>
      <c r="G3944" s="181"/>
      <c r="H3944" s="47">
        <v>0</v>
      </c>
    </row>
    <row r="3945" spans="1:8">
      <c r="A3945" s="44" t="s">
        <v>992</v>
      </c>
      <c r="B3945" s="44" t="s">
        <v>322</v>
      </c>
      <c r="C3945" s="45">
        <v>46131</v>
      </c>
      <c r="D3945" s="47">
        <v>0</v>
      </c>
      <c r="E3945" s="181"/>
      <c r="F3945" s="47">
        <v>0</v>
      </c>
      <c r="G3945" s="181"/>
      <c r="H3945" s="47">
        <v>0</v>
      </c>
    </row>
    <row r="3946" spans="1:8">
      <c r="A3946" s="44" t="s">
        <v>992</v>
      </c>
      <c r="B3946" s="44" t="s">
        <v>322</v>
      </c>
      <c r="C3946" s="45">
        <v>46138</v>
      </c>
      <c r="D3946" s="47">
        <v>0</v>
      </c>
      <c r="E3946" s="181"/>
      <c r="F3946" s="47">
        <v>0</v>
      </c>
      <c r="G3946" s="181"/>
      <c r="H3946" s="47">
        <v>0</v>
      </c>
    </row>
    <row r="3947" spans="1:8">
      <c r="A3947" s="44" t="s">
        <v>992</v>
      </c>
      <c r="B3947" s="44" t="s">
        <v>322</v>
      </c>
      <c r="C3947" s="45">
        <v>46145</v>
      </c>
      <c r="D3947" s="47">
        <v>0</v>
      </c>
      <c r="E3947" s="181"/>
      <c r="F3947" s="47">
        <v>0</v>
      </c>
      <c r="G3947" s="181"/>
      <c r="H3947" s="47">
        <v>0</v>
      </c>
    </row>
    <row r="3948" spans="1:8">
      <c r="A3948" s="44" t="s">
        <v>992</v>
      </c>
      <c r="B3948" s="44" t="s">
        <v>322</v>
      </c>
      <c r="C3948" s="45">
        <v>46152</v>
      </c>
      <c r="D3948" s="47">
        <v>0</v>
      </c>
      <c r="E3948" s="181"/>
      <c r="F3948" s="47">
        <v>0</v>
      </c>
      <c r="G3948" s="181"/>
      <c r="H3948" s="47">
        <v>0</v>
      </c>
    </row>
    <row r="3949" spans="1:8">
      <c r="A3949" s="44" t="s">
        <v>992</v>
      </c>
      <c r="B3949" s="44" t="s">
        <v>322</v>
      </c>
      <c r="C3949" s="45">
        <v>46159</v>
      </c>
      <c r="D3949" s="47">
        <v>0</v>
      </c>
      <c r="E3949" s="181"/>
      <c r="F3949" s="47">
        <v>0</v>
      </c>
      <c r="G3949" s="181"/>
      <c r="H3949" s="47">
        <v>0</v>
      </c>
    </row>
    <row r="3950" spans="1:8">
      <c r="A3950" s="44" t="s">
        <v>992</v>
      </c>
      <c r="B3950" s="44" t="s">
        <v>322</v>
      </c>
      <c r="C3950" s="45">
        <v>46166</v>
      </c>
      <c r="D3950" s="47">
        <v>0</v>
      </c>
      <c r="E3950" s="181"/>
      <c r="F3950" s="47">
        <v>0</v>
      </c>
      <c r="G3950" s="181"/>
      <c r="H3950" s="47">
        <v>0</v>
      </c>
    </row>
    <row r="3951" spans="1:8">
      <c r="A3951" s="44" t="s">
        <v>992</v>
      </c>
      <c r="B3951" s="44" t="s">
        <v>322</v>
      </c>
      <c r="C3951" s="45">
        <v>46173</v>
      </c>
      <c r="D3951" s="47">
        <v>0</v>
      </c>
      <c r="E3951" s="181"/>
      <c r="F3951" s="47">
        <v>0</v>
      </c>
      <c r="G3951" s="181"/>
      <c r="H3951" s="47">
        <v>0</v>
      </c>
    </row>
    <row r="3952" spans="1:8">
      <c r="A3952" s="44" t="s">
        <v>992</v>
      </c>
      <c r="B3952" s="44" t="s">
        <v>322</v>
      </c>
      <c r="C3952" s="45">
        <v>46180</v>
      </c>
      <c r="D3952" s="47">
        <v>0</v>
      </c>
      <c r="E3952" s="181"/>
      <c r="F3952" s="47">
        <v>0</v>
      </c>
      <c r="G3952" s="181"/>
      <c r="H3952" s="47">
        <v>0</v>
      </c>
    </row>
    <row r="3953" spans="1:8">
      <c r="A3953" s="44" t="s">
        <v>992</v>
      </c>
      <c r="B3953" s="44" t="s">
        <v>322</v>
      </c>
      <c r="C3953" s="45">
        <v>46187</v>
      </c>
      <c r="D3953" s="47">
        <v>0</v>
      </c>
      <c r="E3953" s="181"/>
      <c r="F3953" s="47">
        <v>0</v>
      </c>
      <c r="G3953" s="181"/>
      <c r="H3953" s="47">
        <v>0</v>
      </c>
    </row>
    <row r="3954" spans="1:8">
      <c r="A3954" s="44" t="s">
        <v>992</v>
      </c>
      <c r="B3954" s="44" t="s">
        <v>559</v>
      </c>
      <c r="C3954" s="45">
        <v>46103</v>
      </c>
      <c r="D3954" s="47">
        <v>24001</v>
      </c>
      <c r="E3954" s="180">
        <v>0.56000000000000005</v>
      </c>
      <c r="F3954" s="47">
        <v>0</v>
      </c>
      <c r="G3954" s="180">
        <v>-1</v>
      </c>
      <c r="H3954" s="47">
        <v>15356</v>
      </c>
    </row>
    <row r="3955" spans="1:8">
      <c r="A3955" s="44" t="s">
        <v>992</v>
      </c>
      <c r="B3955" s="44" t="s">
        <v>559</v>
      </c>
      <c r="C3955" s="45">
        <v>46110</v>
      </c>
      <c r="D3955" s="47">
        <v>23738</v>
      </c>
      <c r="E3955" s="180">
        <v>0.52</v>
      </c>
      <c r="F3955" s="47">
        <v>0</v>
      </c>
      <c r="G3955" s="180">
        <v>-1</v>
      </c>
      <c r="H3955" s="47">
        <v>15612</v>
      </c>
    </row>
    <row r="3956" spans="1:8">
      <c r="A3956" s="44" t="s">
        <v>992</v>
      </c>
      <c r="B3956" s="44" t="s">
        <v>559</v>
      </c>
      <c r="C3956" s="45">
        <v>46117</v>
      </c>
      <c r="D3956" s="47">
        <v>23994</v>
      </c>
      <c r="E3956" s="180">
        <v>0.49</v>
      </c>
      <c r="F3956" s="47">
        <v>0</v>
      </c>
      <c r="G3956" s="180">
        <v>-1</v>
      </c>
      <c r="H3956" s="47">
        <v>16146</v>
      </c>
    </row>
    <row r="3957" spans="1:8">
      <c r="A3957" s="44" t="s">
        <v>992</v>
      </c>
      <c r="B3957" s="44" t="s">
        <v>559</v>
      </c>
      <c r="C3957" s="45">
        <v>46124</v>
      </c>
      <c r="D3957" s="47">
        <v>24092</v>
      </c>
      <c r="E3957" s="180">
        <v>0.5</v>
      </c>
      <c r="F3957" s="47">
        <v>0</v>
      </c>
      <c r="G3957" s="180">
        <v>-1</v>
      </c>
      <c r="H3957" s="47">
        <v>16090</v>
      </c>
    </row>
    <row r="3958" spans="1:8">
      <c r="A3958" s="44" t="s">
        <v>992</v>
      </c>
      <c r="B3958" s="44" t="s">
        <v>559</v>
      </c>
      <c r="C3958" s="45">
        <v>46131</v>
      </c>
      <c r="D3958" s="47">
        <v>24217</v>
      </c>
      <c r="E3958" s="180">
        <v>0.44</v>
      </c>
      <c r="F3958" s="47">
        <v>0</v>
      </c>
      <c r="G3958" s="180">
        <v>-1</v>
      </c>
      <c r="H3958" s="47">
        <v>16769</v>
      </c>
    </row>
    <row r="3959" spans="1:8">
      <c r="A3959" s="44" t="s">
        <v>992</v>
      </c>
      <c r="B3959" s="44" t="s">
        <v>559</v>
      </c>
      <c r="C3959" s="45">
        <v>46138</v>
      </c>
      <c r="D3959" s="47">
        <v>24372</v>
      </c>
      <c r="E3959" s="180">
        <v>0.38</v>
      </c>
      <c r="F3959" s="47">
        <v>0</v>
      </c>
      <c r="G3959" s="180">
        <v>-1</v>
      </c>
      <c r="H3959" s="47">
        <v>17602</v>
      </c>
    </row>
    <row r="3960" spans="1:8">
      <c r="A3960" s="44" t="s">
        <v>992</v>
      </c>
      <c r="B3960" s="44" t="s">
        <v>559</v>
      </c>
      <c r="C3960" s="45">
        <v>46145</v>
      </c>
      <c r="D3960" s="47">
        <v>24081</v>
      </c>
      <c r="E3960" s="180">
        <v>0.48</v>
      </c>
      <c r="F3960" s="47">
        <v>0</v>
      </c>
      <c r="G3960" s="180">
        <v>-1</v>
      </c>
      <c r="H3960" s="47">
        <v>16315</v>
      </c>
    </row>
    <row r="3961" spans="1:8">
      <c r="A3961" s="44" t="s">
        <v>992</v>
      </c>
      <c r="B3961" s="44" t="s">
        <v>559</v>
      </c>
      <c r="C3961" s="45">
        <v>46152</v>
      </c>
      <c r="D3961" s="47">
        <v>24148</v>
      </c>
      <c r="E3961" s="180">
        <v>0.47</v>
      </c>
      <c r="F3961" s="47">
        <v>0</v>
      </c>
      <c r="G3961" s="180">
        <v>-1</v>
      </c>
      <c r="H3961" s="47">
        <v>16451</v>
      </c>
    </row>
    <row r="3962" spans="1:8">
      <c r="A3962" s="44" t="s">
        <v>992</v>
      </c>
      <c r="B3962" s="44" t="s">
        <v>559</v>
      </c>
      <c r="C3962" s="45">
        <v>46159</v>
      </c>
      <c r="D3962" s="47">
        <v>24182</v>
      </c>
      <c r="E3962" s="180">
        <v>0.45</v>
      </c>
      <c r="F3962" s="47">
        <v>0</v>
      </c>
      <c r="G3962" s="180">
        <v>-1</v>
      </c>
      <c r="H3962" s="47">
        <v>16651</v>
      </c>
    </row>
    <row r="3963" spans="1:8">
      <c r="A3963" s="44" t="s">
        <v>992</v>
      </c>
      <c r="B3963" s="44" t="s">
        <v>559</v>
      </c>
      <c r="C3963" s="45">
        <v>46166</v>
      </c>
      <c r="D3963" s="47">
        <v>24100</v>
      </c>
      <c r="E3963" s="180">
        <v>0.35</v>
      </c>
      <c r="F3963" s="49">
        <v>0</v>
      </c>
      <c r="G3963" s="180">
        <v>-1</v>
      </c>
      <c r="H3963" s="47">
        <v>17895</v>
      </c>
    </row>
    <row r="3964" spans="1:8">
      <c r="A3964" s="44" t="s">
        <v>992</v>
      </c>
      <c r="B3964" s="44" t="s">
        <v>559</v>
      </c>
      <c r="C3964" s="45">
        <v>46173</v>
      </c>
      <c r="D3964" s="47">
        <v>24528</v>
      </c>
      <c r="E3964" s="180">
        <v>0.43</v>
      </c>
      <c r="F3964" s="49">
        <v>0</v>
      </c>
      <c r="G3964" s="180">
        <v>-1</v>
      </c>
      <c r="H3964" s="47">
        <v>17112</v>
      </c>
    </row>
    <row r="3965" spans="1:8">
      <c r="A3965" s="44" t="s">
        <v>992</v>
      </c>
      <c r="B3965" s="44" t="s">
        <v>559</v>
      </c>
      <c r="C3965" s="45">
        <v>46180</v>
      </c>
      <c r="D3965" s="47">
        <v>25673</v>
      </c>
      <c r="E3965" s="180">
        <v>0.51</v>
      </c>
      <c r="F3965" s="49">
        <v>0</v>
      </c>
      <c r="G3965" s="180">
        <v>-1</v>
      </c>
      <c r="H3965" s="47">
        <v>17000</v>
      </c>
    </row>
    <row r="3966" spans="1:8">
      <c r="A3966" s="44" t="s">
        <v>992</v>
      </c>
      <c r="B3966" s="44" t="s">
        <v>559</v>
      </c>
      <c r="C3966" s="45">
        <v>46187</v>
      </c>
      <c r="D3966" s="47">
        <v>25855</v>
      </c>
      <c r="E3966" s="180">
        <v>0.47</v>
      </c>
      <c r="F3966" s="49">
        <v>0</v>
      </c>
      <c r="G3966" s="180">
        <v>-1</v>
      </c>
      <c r="H3966" s="47">
        <v>17536</v>
      </c>
    </row>
    <row r="3967" spans="1:8">
      <c r="A3967" s="44" t="s">
        <v>992</v>
      </c>
      <c r="B3967" s="44" t="s">
        <v>321</v>
      </c>
      <c r="C3967" s="45">
        <v>46103</v>
      </c>
      <c r="D3967" s="47">
        <v>0</v>
      </c>
      <c r="E3967" s="181"/>
      <c r="F3967" s="47">
        <v>0</v>
      </c>
      <c r="G3967" s="181"/>
      <c r="H3967" s="47">
        <v>0</v>
      </c>
    </row>
    <row r="3968" spans="1:8">
      <c r="A3968" s="44" t="s">
        <v>992</v>
      </c>
      <c r="B3968" s="44" t="s">
        <v>321</v>
      </c>
      <c r="C3968" s="45">
        <v>46110</v>
      </c>
      <c r="D3968" s="47">
        <v>0</v>
      </c>
      <c r="E3968" s="181"/>
      <c r="F3968" s="47">
        <v>0</v>
      </c>
      <c r="G3968" s="181"/>
      <c r="H3968" s="47">
        <v>0</v>
      </c>
    </row>
    <row r="3969" spans="1:8">
      <c r="A3969" s="44" t="s">
        <v>992</v>
      </c>
      <c r="B3969" s="44" t="s">
        <v>321</v>
      </c>
      <c r="C3969" s="45">
        <v>46117</v>
      </c>
      <c r="D3969" s="47">
        <v>0</v>
      </c>
      <c r="E3969" s="181"/>
      <c r="F3969" s="47">
        <v>0</v>
      </c>
      <c r="G3969" s="181"/>
      <c r="H3969" s="47">
        <v>0</v>
      </c>
    </row>
    <row r="3970" spans="1:8">
      <c r="A3970" s="44" t="s">
        <v>992</v>
      </c>
      <c r="B3970" s="44" t="s">
        <v>321</v>
      </c>
      <c r="C3970" s="45">
        <v>46124</v>
      </c>
      <c r="D3970" s="47">
        <v>0</v>
      </c>
      <c r="E3970" s="181"/>
      <c r="F3970" s="47">
        <v>0</v>
      </c>
      <c r="G3970" s="181"/>
      <c r="H3970" s="47">
        <v>0</v>
      </c>
    </row>
    <row r="3971" spans="1:8">
      <c r="A3971" s="44" t="s">
        <v>992</v>
      </c>
      <c r="B3971" s="44" t="s">
        <v>321</v>
      </c>
      <c r="C3971" s="45">
        <v>46131</v>
      </c>
      <c r="D3971" s="47">
        <v>0</v>
      </c>
      <c r="E3971" s="181"/>
      <c r="F3971" s="47">
        <v>0</v>
      </c>
      <c r="G3971" s="181"/>
      <c r="H3971" s="47">
        <v>0</v>
      </c>
    </row>
    <row r="3972" spans="1:8">
      <c r="A3972" s="44" t="s">
        <v>992</v>
      </c>
      <c r="B3972" s="44" t="s">
        <v>321</v>
      </c>
      <c r="C3972" s="45">
        <v>46138</v>
      </c>
      <c r="D3972" s="47">
        <v>0</v>
      </c>
      <c r="E3972" s="181"/>
      <c r="F3972" s="47">
        <v>0</v>
      </c>
      <c r="G3972" s="181"/>
      <c r="H3972" s="47">
        <v>0</v>
      </c>
    </row>
    <row r="3973" spans="1:8">
      <c r="A3973" s="44" t="s">
        <v>992</v>
      </c>
      <c r="B3973" s="44" t="s">
        <v>321</v>
      </c>
      <c r="C3973" s="45">
        <v>46145</v>
      </c>
      <c r="D3973" s="47">
        <v>0</v>
      </c>
      <c r="E3973" s="181"/>
      <c r="F3973" s="47">
        <v>0</v>
      </c>
      <c r="G3973" s="181"/>
      <c r="H3973" s="47">
        <v>0</v>
      </c>
    </row>
    <row r="3974" spans="1:8">
      <c r="A3974" s="44" t="s">
        <v>992</v>
      </c>
      <c r="B3974" s="44" t="s">
        <v>321</v>
      </c>
      <c r="C3974" s="45">
        <v>46152</v>
      </c>
      <c r="D3974" s="47">
        <v>0</v>
      </c>
      <c r="E3974" s="181"/>
      <c r="F3974" s="47">
        <v>0</v>
      </c>
      <c r="G3974" s="181"/>
      <c r="H3974" s="47">
        <v>0</v>
      </c>
    </row>
    <row r="3975" spans="1:8">
      <c r="A3975" s="44" t="s">
        <v>992</v>
      </c>
      <c r="B3975" s="44" t="s">
        <v>321</v>
      </c>
      <c r="C3975" s="45">
        <v>46159</v>
      </c>
      <c r="D3975" s="47">
        <v>0</v>
      </c>
      <c r="E3975" s="181"/>
      <c r="F3975" s="47">
        <v>0</v>
      </c>
      <c r="G3975" s="181"/>
      <c r="H3975" s="47">
        <v>0</v>
      </c>
    </row>
    <row r="3976" spans="1:8">
      <c r="A3976" s="44" t="s">
        <v>992</v>
      </c>
      <c r="B3976" s="44" t="s">
        <v>321</v>
      </c>
      <c r="C3976" s="45">
        <v>46166</v>
      </c>
      <c r="D3976" s="47">
        <v>0</v>
      </c>
      <c r="E3976" s="181"/>
      <c r="F3976" s="47">
        <v>0</v>
      </c>
      <c r="G3976" s="181"/>
      <c r="H3976" s="47">
        <v>0</v>
      </c>
    </row>
    <row r="3977" spans="1:8">
      <c r="A3977" s="44" t="s">
        <v>992</v>
      </c>
      <c r="B3977" s="44" t="s">
        <v>321</v>
      </c>
      <c r="C3977" s="45">
        <v>46173</v>
      </c>
      <c r="D3977" s="47">
        <v>0</v>
      </c>
      <c r="E3977" s="181"/>
      <c r="F3977" s="49">
        <v>0</v>
      </c>
      <c r="G3977" s="181"/>
      <c r="H3977" s="47">
        <v>0</v>
      </c>
    </row>
    <row r="3978" spans="1:8">
      <c r="A3978" s="44" t="s">
        <v>992</v>
      </c>
      <c r="B3978" s="44" t="s">
        <v>321</v>
      </c>
      <c r="C3978" s="45">
        <v>46180</v>
      </c>
      <c r="D3978" s="47">
        <v>0</v>
      </c>
      <c r="E3978" s="181"/>
      <c r="F3978" s="49">
        <v>0</v>
      </c>
      <c r="G3978" s="181"/>
      <c r="H3978" s="47">
        <v>0</v>
      </c>
    </row>
    <row r="3979" spans="1:8">
      <c r="A3979" s="44" t="s">
        <v>992</v>
      </c>
      <c r="B3979" s="44" t="s">
        <v>321</v>
      </c>
      <c r="C3979" s="45">
        <v>46187</v>
      </c>
      <c r="D3979" s="47">
        <v>0</v>
      </c>
      <c r="E3979" s="181"/>
      <c r="F3979" s="49">
        <v>0</v>
      </c>
      <c r="G3979" s="181"/>
      <c r="H3979" s="47">
        <v>0</v>
      </c>
    </row>
    <row r="3980" spans="1:8">
      <c r="A3980" s="44" t="s">
        <v>992</v>
      </c>
      <c r="B3980" s="44" t="s">
        <v>97</v>
      </c>
      <c r="C3980" s="45">
        <v>46103</v>
      </c>
      <c r="D3980" s="47">
        <v>9717</v>
      </c>
      <c r="E3980" s="180">
        <v>0.05</v>
      </c>
      <c r="F3980" s="47">
        <v>0</v>
      </c>
      <c r="G3980" s="180">
        <v>-1</v>
      </c>
      <c r="H3980" s="47">
        <v>9260</v>
      </c>
    </row>
    <row r="3981" spans="1:8">
      <c r="A3981" s="44" t="s">
        <v>992</v>
      </c>
      <c r="B3981" s="44" t="s">
        <v>97</v>
      </c>
      <c r="C3981" s="45">
        <v>46110</v>
      </c>
      <c r="D3981" s="47">
        <v>9675</v>
      </c>
      <c r="E3981" s="180">
        <v>-0.01</v>
      </c>
      <c r="F3981" s="47">
        <v>0</v>
      </c>
      <c r="G3981" s="180">
        <v>-1</v>
      </c>
      <c r="H3981" s="47">
        <v>9772</v>
      </c>
    </row>
    <row r="3982" spans="1:8">
      <c r="A3982" s="44" t="s">
        <v>992</v>
      </c>
      <c r="B3982" s="44" t="s">
        <v>97</v>
      </c>
      <c r="C3982" s="45">
        <v>46117</v>
      </c>
      <c r="D3982" s="47">
        <v>9701</v>
      </c>
      <c r="E3982" s="180">
        <v>0.02</v>
      </c>
      <c r="F3982" s="47">
        <v>0</v>
      </c>
      <c r="G3982" s="180">
        <v>-1</v>
      </c>
      <c r="H3982" s="47">
        <v>9490</v>
      </c>
    </row>
    <row r="3983" spans="1:8">
      <c r="A3983" s="44" t="s">
        <v>992</v>
      </c>
      <c r="B3983" s="44" t="s">
        <v>97</v>
      </c>
      <c r="C3983" s="45">
        <v>46124</v>
      </c>
      <c r="D3983" s="47">
        <v>9680</v>
      </c>
      <c r="E3983" s="180">
        <v>0.06</v>
      </c>
      <c r="F3983" s="47">
        <v>0</v>
      </c>
      <c r="G3983" s="180">
        <v>-1</v>
      </c>
      <c r="H3983" s="47">
        <v>9107</v>
      </c>
    </row>
    <row r="3984" spans="1:8">
      <c r="A3984" s="44" t="s">
        <v>992</v>
      </c>
      <c r="B3984" s="44" t="s">
        <v>97</v>
      </c>
      <c r="C3984" s="45">
        <v>46131</v>
      </c>
      <c r="D3984" s="47">
        <v>9715</v>
      </c>
      <c r="E3984" s="180">
        <v>7.0000000000000007E-2</v>
      </c>
      <c r="F3984" s="47">
        <v>0</v>
      </c>
      <c r="G3984" s="180">
        <v>-1</v>
      </c>
      <c r="H3984" s="47">
        <v>9037</v>
      </c>
    </row>
    <row r="3985" spans="1:8">
      <c r="A3985" s="44" t="s">
        <v>992</v>
      </c>
      <c r="B3985" s="44" t="s">
        <v>97</v>
      </c>
      <c r="C3985" s="45">
        <v>46138</v>
      </c>
      <c r="D3985" s="47">
        <v>9767</v>
      </c>
      <c r="E3985" s="180">
        <v>0.03</v>
      </c>
      <c r="F3985" s="47">
        <v>0</v>
      </c>
      <c r="G3985" s="180">
        <v>-1</v>
      </c>
      <c r="H3985" s="47">
        <v>9498</v>
      </c>
    </row>
    <row r="3986" spans="1:8">
      <c r="A3986" s="44" t="s">
        <v>992</v>
      </c>
      <c r="B3986" s="44" t="s">
        <v>97</v>
      </c>
      <c r="C3986" s="45">
        <v>46145</v>
      </c>
      <c r="D3986" s="47">
        <v>9650</v>
      </c>
      <c r="E3986" s="180">
        <v>0.08</v>
      </c>
      <c r="F3986" s="47">
        <v>0</v>
      </c>
      <c r="G3986" s="180">
        <v>-1</v>
      </c>
      <c r="H3986" s="47">
        <v>8966</v>
      </c>
    </row>
    <row r="3987" spans="1:8">
      <c r="A3987" s="44" t="s">
        <v>992</v>
      </c>
      <c r="B3987" s="44" t="s">
        <v>97</v>
      </c>
      <c r="C3987" s="45">
        <v>46152</v>
      </c>
      <c r="D3987" s="47">
        <v>9639</v>
      </c>
      <c r="E3987" s="180">
        <v>0.08</v>
      </c>
      <c r="F3987" s="47">
        <v>0</v>
      </c>
      <c r="G3987" s="180">
        <v>-1</v>
      </c>
      <c r="H3987" s="47">
        <v>8929</v>
      </c>
    </row>
    <row r="3988" spans="1:8">
      <c r="A3988" s="44" t="s">
        <v>992</v>
      </c>
      <c r="B3988" s="44" t="s">
        <v>97</v>
      </c>
      <c r="C3988" s="45">
        <v>46159</v>
      </c>
      <c r="D3988" s="47">
        <v>9649</v>
      </c>
      <c r="E3988" s="180">
        <v>0.13</v>
      </c>
      <c r="F3988" s="47">
        <v>0</v>
      </c>
      <c r="G3988" s="180">
        <v>-1</v>
      </c>
      <c r="H3988" s="47">
        <v>8522</v>
      </c>
    </row>
    <row r="3989" spans="1:8">
      <c r="A3989" s="44" t="s">
        <v>992</v>
      </c>
      <c r="B3989" s="44" t="s">
        <v>97</v>
      </c>
      <c r="C3989" s="45">
        <v>46166</v>
      </c>
      <c r="D3989" s="47">
        <v>9642</v>
      </c>
      <c r="E3989" s="180">
        <v>0.13</v>
      </c>
      <c r="F3989" s="49">
        <v>0</v>
      </c>
      <c r="G3989" s="180">
        <v>-1</v>
      </c>
      <c r="H3989" s="47">
        <v>8542</v>
      </c>
    </row>
    <row r="3990" spans="1:8">
      <c r="A3990" s="44" t="s">
        <v>992</v>
      </c>
      <c r="B3990" s="44" t="s">
        <v>97</v>
      </c>
      <c r="C3990" s="45">
        <v>46173</v>
      </c>
      <c r="D3990" s="47">
        <v>9667</v>
      </c>
      <c r="E3990" s="180">
        <v>0.14000000000000001</v>
      </c>
      <c r="F3990" s="49">
        <v>0</v>
      </c>
      <c r="G3990" s="180">
        <v>-1</v>
      </c>
      <c r="H3990" s="47">
        <v>8497</v>
      </c>
    </row>
    <row r="3991" spans="1:8">
      <c r="A3991" s="44" t="s">
        <v>992</v>
      </c>
      <c r="B3991" s="44" t="s">
        <v>97</v>
      </c>
      <c r="C3991" s="45">
        <v>46180</v>
      </c>
      <c r="D3991" s="47">
        <v>9689</v>
      </c>
      <c r="E3991" s="180">
        <v>0.17</v>
      </c>
      <c r="F3991" s="49">
        <v>0</v>
      </c>
      <c r="G3991" s="180">
        <v>-1</v>
      </c>
      <c r="H3991" s="47">
        <v>8247</v>
      </c>
    </row>
    <row r="3992" spans="1:8">
      <c r="A3992" s="44" t="s">
        <v>992</v>
      </c>
      <c r="B3992" s="44" t="s">
        <v>97</v>
      </c>
      <c r="C3992" s="45">
        <v>46187</v>
      </c>
      <c r="D3992" s="47">
        <v>9696</v>
      </c>
      <c r="E3992" s="180">
        <v>0.08</v>
      </c>
      <c r="F3992" s="49">
        <v>0</v>
      </c>
      <c r="G3992" s="180">
        <v>-1</v>
      </c>
      <c r="H3992" s="47">
        <v>8965</v>
      </c>
    </row>
    <row r="3993" spans="1:8">
      <c r="A3993" s="44" t="s">
        <v>992</v>
      </c>
      <c r="B3993" s="44" t="s">
        <v>45</v>
      </c>
      <c r="C3993" s="45">
        <v>46103</v>
      </c>
      <c r="D3993" s="47">
        <v>15430</v>
      </c>
      <c r="E3993" s="181"/>
      <c r="F3993" s="47">
        <v>0</v>
      </c>
      <c r="G3993" s="181"/>
      <c r="H3993" s="47">
        <v>0</v>
      </c>
    </row>
    <row r="3994" spans="1:8">
      <c r="A3994" s="44" t="s">
        <v>992</v>
      </c>
      <c r="B3994" s="44" t="s">
        <v>45</v>
      </c>
      <c r="C3994" s="45">
        <v>46110</v>
      </c>
      <c r="D3994" s="47">
        <v>15426</v>
      </c>
      <c r="E3994" s="181"/>
      <c r="F3994" s="47">
        <v>0</v>
      </c>
      <c r="G3994" s="181"/>
      <c r="H3994" s="47">
        <v>0</v>
      </c>
    </row>
    <row r="3995" spans="1:8">
      <c r="A3995" s="44" t="s">
        <v>992</v>
      </c>
      <c r="B3995" s="44" t="s">
        <v>45</v>
      </c>
      <c r="C3995" s="45">
        <v>46117</v>
      </c>
      <c r="D3995" s="47">
        <v>15351</v>
      </c>
      <c r="E3995" s="181"/>
      <c r="F3995" s="47">
        <v>0</v>
      </c>
      <c r="G3995" s="181"/>
      <c r="H3995" s="47">
        <v>0</v>
      </c>
    </row>
    <row r="3996" spans="1:8">
      <c r="A3996" s="44" t="s">
        <v>992</v>
      </c>
      <c r="B3996" s="44" t="s">
        <v>45</v>
      </c>
      <c r="C3996" s="45">
        <v>46124</v>
      </c>
      <c r="D3996" s="47">
        <v>15428</v>
      </c>
      <c r="E3996" s="181"/>
      <c r="F3996" s="47">
        <v>0</v>
      </c>
      <c r="G3996" s="181"/>
      <c r="H3996" s="47">
        <v>0</v>
      </c>
    </row>
    <row r="3997" spans="1:8">
      <c r="A3997" s="44" t="s">
        <v>992</v>
      </c>
      <c r="B3997" s="44" t="s">
        <v>45</v>
      </c>
      <c r="C3997" s="45">
        <v>46131</v>
      </c>
      <c r="D3997" s="47">
        <v>15462</v>
      </c>
      <c r="E3997" s="181"/>
      <c r="F3997" s="47">
        <v>0</v>
      </c>
      <c r="G3997" s="181"/>
      <c r="H3997" s="47">
        <v>0</v>
      </c>
    </row>
    <row r="3998" spans="1:8">
      <c r="A3998" s="44" t="s">
        <v>992</v>
      </c>
      <c r="B3998" s="44" t="s">
        <v>45</v>
      </c>
      <c r="C3998" s="45">
        <v>46138</v>
      </c>
      <c r="D3998" s="47">
        <v>20675</v>
      </c>
      <c r="E3998" s="181"/>
      <c r="F3998" s="47">
        <v>0</v>
      </c>
      <c r="G3998" s="181"/>
      <c r="H3998" s="47">
        <v>0</v>
      </c>
    </row>
    <row r="3999" spans="1:8">
      <c r="A3999" s="44" t="s">
        <v>992</v>
      </c>
      <c r="B3999" s="44" t="s">
        <v>45</v>
      </c>
      <c r="C3999" s="45">
        <v>46145</v>
      </c>
      <c r="D3999" s="47">
        <v>21468</v>
      </c>
      <c r="E3999" s="181"/>
      <c r="F3999" s="47">
        <v>0</v>
      </c>
      <c r="G3999" s="181"/>
      <c r="H3999" s="47">
        <v>0</v>
      </c>
    </row>
    <row r="4000" spans="1:8">
      <c r="A4000" s="44" t="s">
        <v>992</v>
      </c>
      <c r="B4000" s="44" t="s">
        <v>45</v>
      </c>
      <c r="C4000" s="45">
        <v>46152</v>
      </c>
      <c r="D4000" s="47">
        <v>16191</v>
      </c>
      <c r="E4000" s="181"/>
      <c r="F4000" s="47">
        <v>0</v>
      </c>
      <c r="G4000" s="181"/>
      <c r="H4000" s="47">
        <v>0</v>
      </c>
    </row>
    <row r="4001" spans="1:8">
      <c r="A4001" s="44" t="s">
        <v>992</v>
      </c>
      <c r="B4001" s="44" t="s">
        <v>45</v>
      </c>
      <c r="C4001" s="45">
        <v>46159</v>
      </c>
      <c r="D4001" s="47">
        <v>15319</v>
      </c>
      <c r="E4001" s="181"/>
      <c r="F4001" s="47">
        <v>0</v>
      </c>
      <c r="G4001" s="181"/>
      <c r="H4001" s="47">
        <v>0</v>
      </c>
    </row>
    <row r="4002" spans="1:8">
      <c r="A4002" s="44" t="s">
        <v>992</v>
      </c>
      <c r="B4002" s="44" t="s">
        <v>45</v>
      </c>
      <c r="C4002" s="45">
        <v>46166</v>
      </c>
      <c r="D4002" s="47">
        <v>17476</v>
      </c>
      <c r="E4002" s="181"/>
      <c r="F4002" s="47">
        <v>0</v>
      </c>
      <c r="G4002" s="181"/>
      <c r="H4002" s="47">
        <v>0</v>
      </c>
    </row>
    <row r="4003" spans="1:8">
      <c r="A4003" s="44" t="s">
        <v>992</v>
      </c>
      <c r="B4003" s="44" t="s">
        <v>45</v>
      </c>
      <c r="C4003" s="45">
        <v>46173</v>
      </c>
      <c r="D4003" s="47">
        <v>15687</v>
      </c>
      <c r="E4003" s="181"/>
      <c r="F4003" s="47">
        <v>0</v>
      </c>
      <c r="G4003" s="181"/>
      <c r="H4003" s="47">
        <v>0</v>
      </c>
    </row>
    <row r="4004" spans="1:8">
      <c r="A4004" s="44" t="s">
        <v>992</v>
      </c>
      <c r="B4004" s="44" t="s">
        <v>45</v>
      </c>
      <c r="C4004" s="45">
        <v>46180</v>
      </c>
      <c r="D4004" s="47">
        <v>15320</v>
      </c>
      <c r="E4004" s="181"/>
      <c r="F4004" s="47">
        <v>0</v>
      </c>
      <c r="G4004" s="181"/>
      <c r="H4004" s="47">
        <v>0</v>
      </c>
    </row>
    <row r="4005" spans="1:8">
      <c r="A4005" s="44" t="s">
        <v>992</v>
      </c>
      <c r="B4005" s="44" t="s">
        <v>45</v>
      </c>
      <c r="C4005" s="45">
        <v>46187</v>
      </c>
      <c r="D4005" s="47">
        <v>15352</v>
      </c>
      <c r="E4005" s="181"/>
      <c r="F4005" s="47">
        <v>0</v>
      </c>
      <c r="G4005" s="181"/>
      <c r="H4005" s="47">
        <v>0</v>
      </c>
    </row>
    <row r="4006" spans="1:8">
      <c r="A4006" s="44" t="s">
        <v>992</v>
      </c>
      <c r="B4006" s="44" t="s">
        <v>286</v>
      </c>
      <c r="C4006" s="45">
        <v>46103</v>
      </c>
      <c r="D4006" s="47">
        <v>1</v>
      </c>
      <c r="E4006" s="181"/>
      <c r="F4006" s="47">
        <v>0</v>
      </c>
      <c r="G4006" s="181"/>
      <c r="H4006" s="47">
        <v>0</v>
      </c>
    </row>
    <row r="4007" spans="1:8">
      <c r="A4007" s="44" t="s">
        <v>992</v>
      </c>
      <c r="B4007" s="44" t="s">
        <v>286</v>
      </c>
      <c r="C4007" s="45">
        <v>46110</v>
      </c>
      <c r="D4007" s="47">
        <v>1</v>
      </c>
      <c r="E4007" s="181"/>
      <c r="F4007" s="47">
        <v>0</v>
      </c>
      <c r="G4007" s="181"/>
      <c r="H4007" s="47">
        <v>0</v>
      </c>
    </row>
    <row r="4008" spans="1:8">
      <c r="A4008" s="44" t="s">
        <v>992</v>
      </c>
      <c r="B4008" s="44" t="s">
        <v>286</v>
      </c>
      <c r="C4008" s="45">
        <v>46117</v>
      </c>
      <c r="D4008" s="47">
        <v>1</v>
      </c>
      <c r="E4008" s="181"/>
      <c r="F4008" s="47">
        <v>0</v>
      </c>
      <c r="G4008" s="181"/>
      <c r="H4008" s="47">
        <v>0</v>
      </c>
    </row>
    <row r="4009" spans="1:8">
      <c r="A4009" s="44" t="s">
        <v>992</v>
      </c>
      <c r="B4009" s="44" t="s">
        <v>286</v>
      </c>
      <c r="C4009" s="45">
        <v>46124</v>
      </c>
      <c r="D4009" s="47">
        <v>1</v>
      </c>
      <c r="E4009" s="181"/>
      <c r="F4009" s="47">
        <v>0</v>
      </c>
      <c r="G4009" s="181"/>
      <c r="H4009" s="47">
        <v>0</v>
      </c>
    </row>
    <row r="4010" spans="1:8">
      <c r="A4010" s="44" t="s">
        <v>992</v>
      </c>
      <c r="B4010" s="44" t="s">
        <v>286</v>
      </c>
      <c r="C4010" s="45">
        <v>46131</v>
      </c>
      <c r="D4010" s="47">
        <v>1</v>
      </c>
      <c r="E4010" s="181"/>
      <c r="F4010" s="47">
        <v>0</v>
      </c>
      <c r="G4010" s="181"/>
      <c r="H4010" s="47">
        <v>0</v>
      </c>
    </row>
    <row r="4011" spans="1:8">
      <c r="A4011" s="44" t="s">
        <v>992</v>
      </c>
      <c r="B4011" s="44" t="s">
        <v>286</v>
      </c>
      <c r="C4011" s="45">
        <v>46138</v>
      </c>
      <c r="D4011" s="47">
        <v>1</v>
      </c>
      <c r="E4011" s="181"/>
      <c r="F4011" s="47">
        <v>0</v>
      </c>
      <c r="G4011" s="181"/>
      <c r="H4011" s="47">
        <v>0</v>
      </c>
    </row>
    <row r="4012" spans="1:8">
      <c r="A4012" s="44" t="s">
        <v>992</v>
      </c>
      <c r="B4012" s="44" t="s">
        <v>286</v>
      </c>
      <c r="C4012" s="45">
        <v>46145</v>
      </c>
      <c r="D4012" s="47">
        <v>1</v>
      </c>
      <c r="E4012" s="181"/>
      <c r="F4012" s="47">
        <v>0</v>
      </c>
      <c r="G4012" s="181"/>
      <c r="H4012" s="47">
        <v>0</v>
      </c>
    </row>
    <row r="4013" spans="1:8">
      <c r="A4013" s="44" t="s">
        <v>992</v>
      </c>
      <c r="B4013" s="44" t="s">
        <v>286</v>
      </c>
      <c r="C4013" s="45">
        <v>46152</v>
      </c>
      <c r="D4013" s="47">
        <v>1</v>
      </c>
      <c r="E4013" s="181"/>
      <c r="F4013" s="47">
        <v>0</v>
      </c>
      <c r="G4013" s="181"/>
      <c r="H4013" s="47">
        <v>0</v>
      </c>
    </row>
    <row r="4014" spans="1:8">
      <c r="A4014" s="44" t="s">
        <v>992</v>
      </c>
      <c r="B4014" s="44" t="s">
        <v>286</v>
      </c>
      <c r="C4014" s="45">
        <v>46159</v>
      </c>
      <c r="D4014" s="47">
        <v>1</v>
      </c>
      <c r="E4014" s="181"/>
      <c r="F4014" s="47">
        <v>0</v>
      </c>
      <c r="G4014" s="181"/>
      <c r="H4014" s="47">
        <v>0</v>
      </c>
    </row>
    <row r="4015" spans="1:8">
      <c r="A4015" s="44" t="s">
        <v>992</v>
      </c>
      <c r="B4015" s="44" t="s">
        <v>286</v>
      </c>
      <c r="C4015" s="45">
        <v>46166</v>
      </c>
      <c r="D4015" s="47">
        <v>1</v>
      </c>
      <c r="E4015" s="181"/>
      <c r="F4015" s="47">
        <v>0</v>
      </c>
      <c r="G4015" s="181"/>
      <c r="H4015" s="47">
        <v>0</v>
      </c>
    </row>
    <row r="4016" spans="1:8">
      <c r="A4016" s="44" t="s">
        <v>992</v>
      </c>
      <c r="B4016" s="44" t="s">
        <v>286</v>
      </c>
      <c r="C4016" s="45">
        <v>46173</v>
      </c>
      <c r="D4016" s="47">
        <v>1</v>
      </c>
      <c r="E4016" s="181"/>
      <c r="F4016" s="47">
        <v>0</v>
      </c>
      <c r="G4016" s="181"/>
      <c r="H4016" s="47">
        <v>0</v>
      </c>
    </row>
    <row r="4017" spans="1:8">
      <c r="A4017" s="44" t="s">
        <v>992</v>
      </c>
      <c r="B4017" s="44" t="s">
        <v>286</v>
      </c>
      <c r="C4017" s="45">
        <v>46180</v>
      </c>
      <c r="D4017" s="47">
        <v>1</v>
      </c>
      <c r="E4017" s="181"/>
      <c r="F4017" s="47">
        <v>0</v>
      </c>
      <c r="G4017" s="181"/>
      <c r="H4017" s="47">
        <v>0</v>
      </c>
    </row>
    <row r="4018" spans="1:8">
      <c r="A4018" s="44" t="s">
        <v>992</v>
      </c>
      <c r="B4018" s="44" t="s">
        <v>286</v>
      </c>
      <c r="C4018" s="45">
        <v>46187</v>
      </c>
      <c r="D4018" s="47">
        <v>1</v>
      </c>
      <c r="E4018" s="181"/>
      <c r="F4018" s="47">
        <v>0</v>
      </c>
      <c r="G4018" s="181"/>
      <c r="H4018" s="47">
        <v>0</v>
      </c>
    </row>
    <row r="4019" spans="1:8">
      <c r="A4019" s="44" t="s">
        <v>992</v>
      </c>
      <c r="B4019" s="44" t="s">
        <v>494</v>
      </c>
      <c r="C4019" s="45">
        <v>46103</v>
      </c>
      <c r="D4019" s="47">
        <v>0</v>
      </c>
      <c r="E4019" s="180">
        <v>-0.99</v>
      </c>
      <c r="F4019" s="47">
        <v>0</v>
      </c>
      <c r="G4019" s="180">
        <v>-1</v>
      </c>
      <c r="H4019" s="47">
        <v>1</v>
      </c>
    </row>
    <row r="4020" spans="1:8">
      <c r="A4020" s="44" t="s">
        <v>992</v>
      </c>
      <c r="B4020" s="44" t="s">
        <v>494</v>
      </c>
      <c r="C4020" s="45">
        <v>46110</v>
      </c>
      <c r="D4020" s="47">
        <v>0</v>
      </c>
      <c r="E4020" s="181"/>
      <c r="F4020" s="47">
        <v>0</v>
      </c>
      <c r="G4020" s="181"/>
      <c r="H4020" s="47">
        <v>0</v>
      </c>
    </row>
    <row r="4021" spans="1:8">
      <c r="A4021" s="44" t="s">
        <v>992</v>
      </c>
      <c r="B4021" s="44" t="s">
        <v>494</v>
      </c>
      <c r="C4021" s="45">
        <v>46117</v>
      </c>
      <c r="D4021" s="47">
        <v>0</v>
      </c>
      <c r="E4021" s="180">
        <v>-1</v>
      </c>
      <c r="F4021" s="47">
        <v>0</v>
      </c>
      <c r="G4021" s="180">
        <v>-1</v>
      </c>
      <c r="H4021" s="47">
        <v>2</v>
      </c>
    </row>
    <row r="4022" spans="1:8">
      <c r="A4022" s="44" t="s">
        <v>992</v>
      </c>
      <c r="B4022" s="44" t="s">
        <v>494</v>
      </c>
      <c r="C4022" s="45">
        <v>46124</v>
      </c>
      <c r="D4022" s="47">
        <v>0</v>
      </c>
      <c r="E4022" s="181"/>
      <c r="F4022" s="47">
        <v>0</v>
      </c>
      <c r="G4022" s="181"/>
      <c r="H4022" s="47">
        <v>0</v>
      </c>
    </row>
    <row r="4023" spans="1:8">
      <c r="A4023" s="44" t="s">
        <v>992</v>
      </c>
      <c r="B4023" s="44" t="s">
        <v>494</v>
      </c>
      <c r="C4023" s="45">
        <v>46131</v>
      </c>
      <c r="D4023" s="47">
        <v>0</v>
      </c>
      <c r="E4023" s="181"/>
      <c r="F4023" s="47">
        <v>0</v>
      </c>
      <c r="G4023" s="181"/>
      <c r="H4023" s="47">
        <v>0</v>
      </c>
    </row>
    <row r="4024" spans="1:8">
      <c r="A4024" s="44" t="s">
        <v>992</v>
      </c>
      <c r="B4024" s="44" t="s">
        <v>494</v>
      </c>
      <c r="C4024" s="45">
        <v>46138</v>
      </c>
      <c r="D4024" s="47">
        <v>0</v>
      </c>
      <c r="E4024" s="181"/>
      <c r="F4024" s="47">
        <v>0</v>
      </c>
      <c r="G4024" s="181"/>
      <c r="H4024" s="47">
        <v>0</v>
      </c>
    </row>
    <row r="4025" spans="1:8">
      <c r="A4025" s="44" t="s">
        <v>992</v>
      </c>
      <c r="B4025" s="44" t="s">
        <v>494</v>
      </c>
      <c r="C4025" s="45">
        <v>46145</v>
      </c>
      <c r="D4025" s="47">
        <v>0</v>
      </c>
      <c r="E4025" s="181"/>
      <c r="F4025" s="47">
        <v>0</v>
      </c>
      <c r="G4025" s="181"/>
      <c r="H4025" s="47">
        <v>0</v>
      </c>
    </row>
    <row r="4026" spans="1:8">
      <c r="A4026" s="44" t="s">
        <v>992</v>
      </c>
      <c r="B4026" s="44" t="s">
        <v>494</v>
      </c>
      <c r="C4026" s="45">
        <v>46152</v>
      </c>
      <c r="D4026" s="47">
        <v>0</v>
      </c>
      <c r="E4026" s="181"/>
      <c r="F4026" s="47">
        <v>0</v>
      </c>
      <c r="G4026" s="181"/>
      <c r="H4026" s="47">
        <v>0</v>
      </c>
    </row>
    <row r="4027" spans="1:8">
      <c r="A4027" s="44" t="s">
        <v>992</v>
      </c>
      <c r="B4027" s="44" t="s">
        <v>494</v>
      </c>
      <c r="C4027" s="45">
        <v>46159</v>
      </c>
      <c r="D4027" s="47">
        <v>0</v>
      </c>
      <c r="E4027" s="181"/>
      <c r="F4027" s="47">
        <v>0</v>
      </c>
      <c r="G4027" s="181"/>
      <c r="H4027" s="47">
        <v>0</v>
      </c>
    </row>
    <row r="4028" spans="1:8">
      <c r="A4028" s="44" t="s">
        <v>992</v>
      </c>
      <c r="B4028" s="44" t="s">
        <v>494</v>
      </c>
      <c r="C4028" s="45">
        <v>46166</v>
      </c>
      <c r="D4028" s="47">
        <v>0</v>
      </c>
      <c r="E4028" s="181"/>
      <c r="F4028" s="47">
        <v>0</v>
      </c>
      <c r="G4028" s="181"/>
      <c r="H4028" s="47">
        <v>0</v>
      </c>
    </row>
    <row r="4029" spans="1:8">
      <c r="A4029" s="44" t="s">
        <v>992</v>
      </c>
      <c r="B4029" s="44" t="s">
        <v>494</v>
      </c>
      <c r="C4029" s="45">
        <v>46173</v>
      </c>
      <c r="D4029" s="47">
        <v>0</v>
      </c>
      <c r="E4029" s="181"/>
      <c r="F4029" s="47">
        <v>0</v>
      </c>
      <c r="G4029" s="181"/>
      <c r="H4029" s="47">
        <v>0</v>
      </c>
    </row>
    <row r="4030" spans="1:8">
      <c r="A4030" s="44" t="s">
        <v>992</v>
      </c>
      <c r="B4030" s="44" t="s">
        <v>494</v>
      </c>
      <c r="C4030" s="45">
        <v>46180</v>
      </c>
      <c r="D4030" s="47">
        <v>0</v>
      </c>
      <c r="E4030" s="181"/>
      <c r="F4030" s="47">
        <v>0</v>
      </c>
      <c r="G4030" s="181"/>
      <c r="H4030" s="47">
        <v>0</v>
      </c>
    </row>
    <row r="4031" spans="1:8">
      <c r="A4031" s="44" t="s">
        <v>992</v>
      </c>
      <c r="B4031" s="44" t="s">
        <v>494</v>
      </c>
      <c r="C4031" s="45">
        <v>46187</v>
      </c>
      <c r="D4031" s="47">
        <v>0</v>
      </c>
      <c r="E4031" s="181"/>
      <c r="F4031" s="47">
        <v>0</v>
      </c>
      <c r="G4031" s="181"/>
      <c r="H4031" s="47">
        <v>0</v>
      </c>
    </row>
    <row r="4032" spans="1:8">
      <c r="A4032" s="44" t="s">
        <v>992</v>
      </c>
      <c r="B4032" s="44" t="s">
        <v>395</v>
      </c>
      <c r="C4032" s="45">
        <v>46103</v>
      </c>
      <c r="D4032" s="47">
        <v>0</v>
      </c>
      <c r="E4032" s="181"/>
      <c r="F4032" s="47">
        <v>0</v>
      </c>
      <c r="G4032" s="181"/>
      <c r="H4032" s="47">
        <v>0</v>
      </c>
    </row>
    <row r="4033" spans="1:8">
      <c r="A4033" s="44" t="s">
        <v>992</v>
      </c>
      <c r="B4033" s="44" t="s">
        <v>395</v>
      </c>
      <c r="C4033" s="45">
        <v>46110</v>
      </c>
      <c r="D4033" s="47">
        <v>0</v>
      </c>
      <c r="E4033" s="181"/>
      <c r="F4033" s="47">
        <v>0</v>
      </c>
      <c r="G4033" s="181"/>
      <c r="H4033" s="47">
        <v>0</v>
      </c>
    </row>
    <row r="4034" spans="1:8">
      <c r="A4034" s="44" t="s">
        <v>992</v>
      </c>
      <c r="B4034" s="44" t="s">
        <v>395</v>
      </c>
      <c r="C4034" s="45">
        <v>46117</v>
      </c>
      <c r="D4034" s="47">
        <v>0</v>
      </c>
      <c r="E4034" s="181"/>
      <c r="F4034" s="47">
        <v>0</v>
      </c>
      <c r="G4034" s="181"/>
      <c r="H4034" s="47">
        <v>0</v>
      </c>
    </row>
    <row r="4035" spans="1:8">
      <c r="A4035" s="44" t="s">
        <v>992</v>
      </c>
      <c r="B4035" s="44" t="s">
        <v>395</v>
      </c>
      <c r="C4035" s="45">
        <v>46124</v>
      </c>
      <c r="D4035" s="47">
        <v>0</v>
      </c>
      <c r="E4035" s="181"/>
      <c r="F4035" s="47">
        <v>0</v>
      </c>
      <c r="G4035" s="181"/>
      <c r="H4035" s="47">
        <v>0</v>
      </c>
    </row>
    <row r="4036" spans="1:8">
      <c r="A4036" s="44" t="s">
        <v>992</v>
      </c>
      <c r="B4036" s="44" t="s">
        <v>395</v>
      </c>
      <c r="C4036" s="45">
        <v>46131</v>
      </c>
      <c r="D4036" s="47">
        <v>0</v>
      </c>
      <c r="E4036" s="181"/>
      <c r="F4036" s="47">
        <v>0</v>
      </c>
      <c r="G4036" s="181"/>
      <c r="H4036" s="47">
        <v>0</v>
      </c>
    </row>
    <row r="4037" spans="1:8">
      <c r="A4037" s="44" t="s">
        <v>992</v>
      </c>
      <c r="B4037" s="44" t="s">
        <v>395</v>
      </c>
      <c r="C4037" s="45">
        <v>46138</v>
      </c>
      <c r="D4037" s="47">
        <v>0</v>
      </c>
      <c r="E4037" s="181"/>
      <c r="F4037" s="47">
        <v>0</v>
      </c>
      <c r="G4037" s="181"/>
      <c r="H4037" s="47">
        <v>0</v>
      </c>
    </row>
    <row r="4038" spans="1:8">
      <c r="A4038" s="44" t="s">
        <v>992</v>
      </c>
      <c r="B4038" s="44" t="s">
        <v>395</v>
      </c>
      <c r="C4038" s="45">
        <v>46145</v>
      </c>
      <c r="D4038" s="47">
        <v>0</v>
      </c>
      <c r="E4038" s="181"/>
      <c r="F4038" s="47">
        <v>0</v>
      </c>
      <c r="G4038" s="181"/>
      <c r="H4038" s="47">
        <v>0</v>
      </c>
    </row>
    <row r="4039" spans="1:8">
      <c r="A4039" s="44" t="s">
        <v>992</v>
      </c>
      <c r="B4039" s="44" t="s">
        <v>395</v>
      </c>
      <c r="C4039" s="45">
        <v>46152</v>
      </c>
      <c r="D4039" s="47">
        <v>0</v>
      </c>
      <c r="E4039" s="181"/>
      <c r="F4039" s="47">
        <v>0</v>
      </c>
      <c r="G4039" s="181"/>
      <c r="H4039" s="47">
        <v>0</v>
      </c>
    </row>
    <row r="4040" spans="1:8">
      <c r="A4040" s="44" t="s">
        <v>992</v>
      </c>
      <c r="B4040" s="44" t="s">
        <v>395</v>
      </c>
      <c r="C4040" s="45">
        <v>46159</v>
      </c>
      <c r="D4040" s="47">
        <v>0</v>
      </c>
      <c r="E4040" s="181"/>
      <c r="F4040" s="47">
        <v>0</v>
      </c>
      <c r="G4040" s="181"/>
      <c r="H4040" s="47">
        <v>0</v>
      </c>
    </row>
    <row r="4041" spans="1:8">
      <c r="A4041" s="44" t="s">
        <v>992</v>
      </c>
      <c r="B4041" s="44" t="s">
        <v>395</v>
      </c>
      <c r="C4041" s="45">
        <v>46166</v>
      </c>
      <c r="D4041" s="47">
        <v>0</v>
      </c>
      <c r="E4041" s="181"/>
      <c r="F4041" s="47">
        <v>0</v>
      </c>
      <c r="G4041" s="181"/>
      <c r="H4041" s="47">
        <v>0</v>
      </c>
    </row>
    <row r="4042" spans="1:8">
      <c r="A4042" s="44" t="s">
        <v>992</v>
      </c>
      <c r="B4042" s="44" t="s">
        <v>395</v>
      </c>
      <c r="C4042" s="45">
        <v>46173</v>
      </c>
      <c r="D4042" s="47">
        <v>0</v>
      </c>
      <c r="E4042" s="181"/>
      <c r="F4042" s="47">
        <v>0</v>
      </c>
      <c r="G4042" s="181"/>
      <c r="H4042" s="47">
        <v>0</v>
      </c>
    </row>
    <row r="4043" spans="1:8">
      <c r="A4043" s="44" t="s">
        <v>992</v>
      </c>
      <c r="B4043" s="44" t="s">
        <v>395</v>
      </c>
      <c r="C4043" s="45">
        <v>46180</v>
      </c>
      <c r="D4043" s="47">
        <v>0</v>
      </c>
      <c r="E4043" s="181"/>
      <c r="F4043" s="47">
        <v>0</v>
      </c>
      <c r="G4043" s="181"/>
      <c r="H4043" s="47">
        <v>0</v>
      </c>
    </row>
    <row r="4044" spans="1:8">
      <c r="A4044" s="44" t="s">
        <v>992</v>
      </c>
      <c r="B4044" s="44" t="s">
        <v>395</v>
      </c>
      <c r="C4044" s="45">
        <v>46187</v>
      </c>
      <c r="D4044" s="47">
        <v>0</v>
      </c>
      <c r="E4044" s="181"/>
      <c r="F4044" s="47">
        <v>0</v>
      </c>
      <c r="G4044" s="181"/>
      <c r="H4044" s="47">
        <v>0</v>
      </c>
    </row>
    <row r="4045" spans="1:8">
      <c r="A4045" s="44" t="s">
        <v>992</v>
      </c>
      <c r="B4045" s="44" t="s">
        <v>480</v>
      </c>
      <c r="C4045" s="45">
        <v>46103</v>
      </c>
      <c r="D4045" s="47">
        <v>0</v>
      </c>
      <c r="E4045" s="181"/>
      <c r="F4045" s="47">
        <v>0</v>
      </c>
      <c r="G4045" s="181"/>
      <c r="H4045" s="47">
        <v>0</v>
      </c>
    </row>
    <row r="4046" spans="1:8">
      <c r="A4046" s="44" t="s">
        <v>992</v>
      </c>
      <c r="B4046" s="44" t="s">
        <v>480</v>
      </c>
      <c r="C4046" s="45">
        <v>46110</v>
      </c>
      <c r="D4046" s="47">
        <v>0</v>
      </c>
      <c r="E4046" s="181"/>
      <c r="F4046" s="47">
        <v>0</v>
      </c>
      <c r="G4046" s="181"/>
      <c r="H4046" s="47">
        <v>0</v>
      </c>
    </row>
    <row r="4047" spans="1:8">
      <c r="A4047" s="44" t="s">
        <v>992</v>
      </c>
      <c r="B4047" s="44" t="s">
        <v>480</v>
      </c>
      <c r="C4047" s="45">
        <v>46117</v>
      </c>
      <c r="D4047" s="47">
        <v>0</v>
      </c>
      <c r="E4047" s="181"/>
      <c r="F4047" s="47">
        <v>0</v>
      </c>
      <c r="G4047" s="181"/>
      <c r="H4047" s="47">
        <v>0</v>
      </c>
    </row>
    <row r="4048" spans="1:8">
      <c r="A4048" s="44" t="s">
        <v>992</v>
      </c>
      <c r="B4048" s="44" t="s">
        <v>480</v>
      </c>
      <c r="C4048" s="45">
        <v>46124</v>
      </c>
      <c r="D4048" s="47">
        <v>0</v>
      </c>
      <c r="E4048" s="181"/>
      <c r="F4048" s="47">
        <v>0</v>
      </c>
      <c r="G4048" s="181"/>
      <c r="H4048" s="47">
        <v>0</v>
      </c>
    </row>
    <row r="4049" spans="1:8">
      <c r="A4049" s="44" t="s">
        <v>992</v>
      </c>
      <c r="B4049" s="44" t="s">
        <v>480</v>
      </c>
      <c r="C4049" s="45">
        <v>46131</v>
      </c>
      <c r="D4049" s="47">
        <v>0</v>
      </c>
      <c r="E4049" s="181"/>
      <c r="F4049" s="47">
        <v>0</v>
      </c>
      <c r="G4049" s="181"/>
      <c r="H4049" s="47">
        <v>0</v>
      </c>
    </row>
    <row r="4050" spans="1:8">
      <c r="A4050" s="44" t="s">
        <v>992</v>
      </c>
      <c r="B4050" s="44" t="s">
        <v>480</v>
      </c>
      <c r="C4050" s="45">
        <v>46138</v>
      </c>
      <c r="D4050" s="47">
        <v>0</v>
      </c>
      <c r="E4050" s="181"/>
      <c r="F4050" s="47">
        <v>0</v>
      </c>
      <c r="G4050" s="181"/>
      <c r="H4050" s="47">
        <v>0</v>
      </c>
    </row>
    <row r="4051" spans="1:8">
      <c r="A4051" s="44" t="s">
        <v>992</v>
      </c>
      <c r="B4051" s="44" t="s">
        <v>480</v>
      </c>
      <c r="C4051" s="45">
        <v>46145</v>
      </c>
      <c r="D4051" s="47">
        <v>0</v>
      </c>
      <c r="E4051" s="181"/>
      <c r="F4051" s="47">
        <v>0</v>
      </c>
      <c r="G4051" s="181"/>
      <c r="H4051" s="47">
        <v>0</v>
      </c>
    </row>
    <row r="4052" spans="1:8">
      <c r="A4052" s="44" t="s">
        <v>992</v>
      </c>
      <c r="B4052" s="44" t="s">
        <v>480</v>
      </c>
      <c r="C4052" s="45">
        <v>46152</v>
      </c>
      <c r="D4052" s="47">
        <v>0</v>
      </c>
      <c r="E4052" s="181"/>
      <c r="F4052" s="47">
        <v>0</v>
      </c>
      <c r="G4052" s="181"/>
      <c r="H4052" s="47">
        <v>0</v>
      </c>
    </row>
    <row r="4053" spans="1:8">
      <c r="A4053" s="44" t="s">
        <v>992</v>
      </c>
      <c r="B4053" s="44" t="s">
        <v>480</v>
      </c>
      <c r="C4053" s="45">
        <v>46159</v>
      </c>
      <c r="D4053" s="47">
        <v>0</v>
      </c>
      <c r="E4053" s="181"/>
      <c r="F4053" s="47">
        <v>0</v>
      </c>
      <c r="G4053" s="181"/>
      <c r="H4053" s="47">
        <v>0</v>
      </c>
    </row>
    <row r="4054" spans="1:8">
      <c r="A4054" s="44" t="s">
        <v>992</v>
      </c>
      <c r="B4054" s="44" t="s">
        <v>480</v>
      </c>
      <c r="C4054" s="45">
        <v>46166</v>
      </c>
      <c r="D4054" s="47">
        <v>0</v>
      </c>
      <c r="E4054" s="181"/>
      <c r="F4054" s="47">
        <v>0</v>
      </c>
      <c r="G4054" s="181"/>
      <c r="H4054" s="47">
        <v>0</v>
      </c>
    </row>
    <row r="4055" spans="1:8">
      <c r="A4055" s="44" t="s">
        <v>992</v>
      </c>
      <c r="B4055" s="44" t="s">
        <v>480</v>
      </c>
      <c r="C4055" s="45">
        <v>46173</v>
      </c>
      <c r="D4055" s="47">
        <v>0</v>
      </c>
      <c r="E4055" s="181"/>
      <c r="F4055" s="47">
        <v>0</v>
      </c>
      <c r="G4055" s="181"/>
      <c r="H4055" s="47">
        <v>0</v>
      </c>
    </row>
    <row r="4056" spans="1:8">
      <c r="A4056" s="44" t="s">
        <v>992</v>
      </c>
      <c r="B4056" s="44" t="s">
        <v>480</v>
      </c>
      <c r="C4056" s="45">
        <v>46180</v>
      </c>
      <c r="D4056" s="47">
        <v>0</v>
      </c>
      <c r="E4056" s="181"/>
      <c r="F4056" s="47">
        <v>0</v>
      </c>
      <c r="G4056" s="181"/>
      <c r="H4056" s="47">
        <v>0</v>
      </c>
    </row>
    <row r="4057" spans="1:8">
      <c r="A4057" s="44" t="s">
        <v>992</v>
      </c>
      <c r="B4057" s="44" t="s">
        <v>480</v>
      </c>
      <c r="C4057" s="45">
        <v>46187</v>
      </c>
      <c r="D4057" s="47">
        <v>0</v>
      </c>
      <c r="E4057" s="181"/>
      <c r="F4057" s="47">
        <v>0</v>
      </c>
      <c r="G4057" s="181"/>
      <c r="H4057" s="47">
        <v>0</v>
      </c>
    </row>
    <row r="4058" spans="1:8">
      <c r="A4058" s="44" t="s">
        <v>992</v>
      </c>
      <c r="B4058" s="44" t="s">
        <v>227</v>
      </c>
      <c r="C4058" s="45">
        <v>46103</v>
      </c>
      <c r="D4058" s="47">
        <v>786</v>
      </c>
      <c r="E4058" s="181"/>
      <c r="F4058" s="47">
        <v>0</v>
      </c>
      <c r="G4058" s="181"/>
      <c r="H4058" s="47">
        <v>0</v>
      </c>
    </row>
    <row r="4059" spans="1:8">
      <c r="A4059" s="44" t="s">
        <v>992</v>
      </c>
      <c r="B4059" s="44" t="s">
        <v>227</v>
      </c>
      <c r="C4059" s="45">
        <v>46110</v>
      </c>
      <c r="D4059" s="47">
        <v>767</v>
      </c>
      <c r="E4059" s="181"/>
      <c r="F4059" s="47">
        <v>0</v>
      </c>
      <c r="G4059" s="181"/>
      <c r="H4059" s="47">
        <v>0</v>
      </c>
    </row>
    <row r="4060" spans="1:8">
      <c r="A4060" s="44" t="s">
        <v>992</v>
      </c>
      <c r="B4060" s="44" t="s">
        <v>227</v>
      </c>
      <c r="C4060" s="45">
        <v>46117</v>
      </c>
      <c r="D4060" s="47">
        <v>771</v>
      </c>
      <c r="E4060" s="180">
        <v>191.84</v>
      </c>
      <c r="F4060" s="47">
        <v>0</v>
      </c>
      <c r="G4060" s="180">
        <v>-1</v>
      </c>
      <c r="H4060" s="47">
        <v>4</v>
      </c>
    </row>
    <row r="4061" spans="1:8">
      <c r="A4061" s="44" t="s">
        <v>992</v>
      </c>
      <c r="B4061" s="44" t="s">
        <v>227</v>
      </c>
      <c r="C4061" s="45">
        <v>46124</v>
      </c>
      <c r="D4061" s="47">
        <v>842</v>
      </c>
      <c r="E4061" s="180">
        <v>20.59</v>
      </c>
      <c r="F4061" s="47">
        <v>0</v>
      </c>
      <c r="G4061" s="180">
        <v>-1</v>
      </c>
      <c r="H4061" s="47">
        <v>39</v>
      </c>
    </row>
    <row r="4062" spans="1:8">
      <c r="A4062" s="44" t="s">
        <v>992</v>
      </c>
      <c r="B4062" s="44" t="s">
        <v>227</v>
      </c>
      <c r="C4062" s="45">
        <v>46131</v>
      </c>
      <c r="D4062" s="47">
        <v>868</v>
      </c>
      <c r="E4062" s="180">
        <v>2.4300000000000002</v>
      </c>
      <c r="F4062" s="47">
        <v>0</v>
      </c>
      <c r="G4062" s="180">
        <v>-1</v>
      </c>
      <c r="H4062" s="47">
        <v>253</v>
      </c>
    </row>
    <row r="4063" spans="1:8">
      <c r="A4063" s="44" t="s">
        <v>992</v>
      </c>
      <c r="B4063" s="44" t="s">
        <v>227</v>
      </c>
      <c r="C4063" s="45">
        <v>46138</v>
      </c>
      <c r="D4063" s="47">
        <v>848</v>
      </c>
      <c r="E4063" s="180">
        <v>0.74</v>
      </c>
      <c r="F4063" s="47">
        <v>0</v>
      </c>
      <c r="G4063" s="180">
        <v>-1</v>
      </c>
      <c r="H4063" s="47">
        <v>486</v>
      </c>
    </row>
    <row r="4064" spans="1:8">
      <c r="A4064" s="44" t="s">
        <v>992</v>
      </c>
      <c r="B4064" s="44" t="s">
        <v>227</v>
      </c>
      <c r="C4064" s="45">
        <v>46145</v>
      </c>
      <c r="D4064" s="47">
        <v>826</v>
      </c>
      <c r="E4064" s="180">
        <v>1.05</v>
      </c>
      <c r="F4064" s="47">
        <v>0</v>
      </c>
      <c r="G4064" s="180">
        <v>-1</v>
      </c>
      <c r="H4064" s="47">
        <v>404</v>
      </c>
    </row>
    <row r="4065" spans="1:8">
      <c r="A4065" s="44" t="s">
        <v>992</v>
      </c>
      <c r="B4065" s="44" t="s">
        <v>227</v>
      </c>
      <c r="C4065" s="45">
        <v>46152</v>
      </c>
      <c r="D4065" s="47">
        <v>930</v>
      </c>
      <c r="E4065" s="180">
        <v>0.75</v>
      </c>
      <c r="F4065" s="47">
        <v>0</v>
      </c>
      <c r="G4065" s="180">
        <v>-1</v>
      </c>
      <c r="H4065" s="47">
        <v>530</v>
      </c>
    </row>
    <row r="4066" spans="1:8">
      <c r="A4066" s="44" t="s">
        <v>992</v>
      </c>
      <c r="B4066" s="44" t="s">
        <v>227</v>
      </c>
      <c r="C4066" s="45">
        <v>46159</v>
      </c>
      <c r="D4066" s="47">
        <v>864</v>
      </c>
      <c r="E4066" s="180">
        <v>0.56000000000000005</v>
      </c>
      <c r="F4066" s="47">
        <v>0</v>
      </c>
      <c r="G4066" s="180">
        <v>-1</v>
      </c>
      <c r="H4066" s="47">
        <v>553</v>
      </c>
    </row>
    <row r="4067" spans="1:8">
      <c r="A4067" s="44" t="s">
        <v>992</v>
      </c>
      <c r="B4067" s="44" t="s">
        <v>227</v>
      </c>
      <c r="C4067" s="45">
        <v>46166</v>
      </c>
      <c r="D4067" s="47">
        <v>833</v>
      </c>
      <c r="E4067" s="180">
        <v>0.47</v>
      </c>
      <c r="F4067" s="47">
        <v>0</v>
      </c>
      <c r="G4067" s="180">
        <v>-1</v>
      </c>
      <c r="H4067" s="47">
        <v>568</v>
      </c>
    </row>
    <row r="4068" spans="1:8">
      <c r="A4068" s="44" t="s">
        <v>992</v>
      </c>
      <c r="B4068" s="44" t="s">
        <v>227</v>
      </c>
      <c r="C4068" s="45">
        <v>46173</v>
      </c>
      <c r="D4068" s="47">
        <v>841</v>
      </c>
      <c r="E4068" s="180">
        <v>0.39</v>
      </c>
      <c r="F4068" s="47">
        <v>0</v>
      </c>
      <c r="G4068" s="180">
        <v>-1</v>
      </c>
      <c r="H4068" s="47">
        <v>605</v>
      </c>
    </row>
    <row r="4069" spans="1:8">
      <c r="A4069" s="44" t="s">
        <v>992</v>
      </c>
      <c r="B4069" s="44" t="s">
        <v>227</v>
      </c>
      <c r="C4069" s="45">
        <v>46180</v>
      </c>
      <c r="D4069" s="47">
        <v>843</v>
      </c>
      <c r="E4069" s="180">
        <v>0.48</v>
      </c>
      <c r="F4069" s="47">
        <v>0</v>
      </c>
      <c r="G4069" s="180">
        <v>-1</v>
      </c>
      <c r="H4069" s="47">
        <v>568</v>
      </c>
    </row>
    <row r="4070" spans="1:8">
      <c r="A4070" s="44" t="s">
        <v>992</v>
      </c>
      <c r="B4070" s="44" t="s">
        <v>227</v>
      </c>
      <c r="C4070" s="45">
        <v>46187</v>
      </c>
      <c r="D4070" s="47">
        <v>821</v>
      </c>
      <c r="E4070" s="180">
        <v>0.33</v>
      </c>
      <c r="F4070" s="47">
        <v>0</v>
      </c>
      <c r="G4070" s="180">
        <v>-1</v>
      </c>
      <c r="H4070" s="47">
        <v>617</v>
      </c>
    </row>
    <row r="4071" spans="1:8">
      <c r="A4071" s="44" t="s">
        <v>992</v>
      </c>
      <c r="B4071" s="44" t="s">
        <v>267</v>
      </c>
      <c r="C4071" s="45">
        <v>46103</v>
      </c>
      <c r="D4071" s="47">
        <v>1494</v>
      </c>
      <c r="E4071" s="180">
        <v>-0.18</v>
      </c>
      <c r="F4071" s="47">
        <v>0</v>
      </c>
      <c r="G4071" s="180">
        <v>-1</v>
      </c>
      <c r="H4071" s="47">
        <v>1830</v>
      </c>
    </row>
    <row r="4072" spans="1:8">
      <c r="A4072" s="44" t="s">
        <v>992</v>
      </c>
      <c r="B4072" s="44" t="s">
        <v>267</v>
      </c>
      <c r="C4072" s="45">
        <v>46110</v>
      </c>
      <c r="D4072" s="47">
        <v>1503</v>
      </c>
      <c r="E4072" s="180">
        <v>-0.1</v>
      </c>
      <c r="F4072" s="47">
        <v>0</v>
      </c>
      <c r="G4072" s="180">
        <v>-1</v>
      </c>
      <c r="H4072" s="47">
        <v>1665</v>
      </c>
    </row>
    <row r="4073" spans="1:8">
      <c r="A4073" s="44" t="s">
        <v>992</v>
      </c>
      <c r="B4073" s="44" t="s">
        <v>267</v>
      </c>
      <c r="C4073" s="45">
        <v>46117</v>
      </c>
      <c r="D4073" s="47">
        <v>1638</v>
      </c>
      <c r="E4073" s="180">
        <v>-0.12</v>
      </c>
      <c r="F4073" s="47">
        <v>0</v>
      </c>
      <c r="G4073" s="180">
        <v>-1</v>
      </c>
      <c r="H4073" s="47">
        <v>1855</v>
      </c>
    </row>
    <row r="4074" spans="1:8">
      <c r="A4074" s="44" t="s">
        <v>992</v>
      </c>
      <c r="B4074" s="44" t="s">
        <v>267</v>
      </c>
      <c r="C4074" s="45">
        <v>46124</v>
      </c>
      <c r="D4074" s="47">
        <v>1360</v>
      </c>
      <c r="E4074" s="180">
        <v>-0.26</v>
      </c>
      <c r="F4074" s="47">
        <v>0</v>
      </c>
      <c r="G4074" s="180">
        <v>-1</v>
      </c>
      <c r="H4074" s="47">
        <v>1834</v>
      </c>
    </row>
    <row r="4075" spans="1:8">
      <c r="A4075" s="44" t="s">
        <v>992</v>
      </c>
      <c r="B4075" s="44" t="s">
        <v>267</v>
      </c>
      <c r="C4075" s="45">
        <v>46131</v>
      </c>
      <c r="D4075" s="47">
        <v>1304</v>
      </c>
      <c r="E4075" s="180">
        <v>-0.32</v>
      </c>
      <c r="F4075" s="47">
        <v>0</v>
      </c>
      <c r="G4075" s="180">
        <v>-1</v>
      </c>
      <c r="H4075" s="47">
        <v>1914</v>
      </c>
    </row>
    <row r="4076" spans="1:8">
      <c r="A4076" s="44" t="s">
        <v>992</v>
      </c>
      <c r="B4076" s="44" t="s">
        <v>267</v>
      </c>
      <c r="C4076" s="45">
        <v>46138</v>
      </c>
      <c r="D4076" s="47">
        <v>1246</v>
      </c>
      <c r="E4076" s="180">
        <v>-0.34</v>
      </c>
      <c r="F4076" s="47">
        <v>0</v>
      </c>
      <c r="G4076" s="180">
        <v>-1</v>
      </c>
      <c r="H4076" s="47">
        <v>1884</v>
      </c>
    </row>
    <row r="4077" spans="1:8">
      <c r="A4077" s="44" t="s">
        <v>992</v>
      </c>
      <c r="B4077" s="44" t="s">
        <v>267</v>
      </c>
      <c r="C4077" s="45">
        <v>46145</v>
      </c>
      <c r="D4077" s="47">
        <v>1005</v>
      </c>
      <c r="E4077" s="180">
        <v>-0.44</v>
      </c>
      <c r="F4077" s="47">
        <v>0</v>
      </c>
      <c r="G4077" s="180">
        <v>-1</v>
      </c>
      <c r="H4077" s="47">
        <v>1789</v>
      </c>
    </row>
    <row r="4078" spans="1:8">
      <c r="A4078" s="44" t="s">
        <v>992</v>
      </c>
      <c r="B4078" s="44" t="s">
        <v>267</v>
      </c>
      <c r="C4078" s="45">
        <v>46152</v>
      </c>
      <c r="D4078" s="47">
        <v>603</v>
      </c>
      <c r="E4078" s="180">
        <v>-0.63</v>
      </c>
      <c r="F4078" s="47">
        <v>0</v>
      </c>
      <c r="G4078" s="180">
        <v>-1</v>
      </c>
      <c r="H4078" s="47">
        <v>1644</v>
      </c>
    </row>
    <row r="4079" spans="1:8">
      <c r="A4079" s="44" t="s">
        <v>992</v>
      </c>
      <c r="B4079" s="44" t="s">
        <v>267</v>
      </c>
      <c r="C4079" s="45">
        <v>46159</v>
      </c>
      <c r="D4079" s="47">
        <v>388</v>
      </c>
      <c r="E4079" s="180">
        <v>-0.79</v>
      </c>
      <c r="F4079" s="47">
        <v>0</v>
      </c>
      <c r="G4079" s="180">
        <v>-1</v>
      </c>
      <c r="H4079" s="47">
        <v>1825</v>
      </c>
    </row>
    <row r="4080" spans="1:8">
      <c r="A4080" s="44" t="s">
        <v>992</v>
      </c>
      <c r="B4080" s="44" t="s">
        <v>267</v>
      </c>
      <c r="C4080" s="45">
        <v>46166</v>
      </c>
      <c r="D4080" s="47">
        <v>298</v>
      </c>
      <c r="E4080" s="180">
        <v>-0.83</v>
      </c>
      <c r="F4080" s="47">
        <v>0</v>
      </c>
      <c r="G4080" s="180">
        <v>-1</v>
      </c>
      <c r="H4080" s="47">
        <v>1771</v>
      </c>
    </row>
    <row r="4081" spans="1:8">
      <c r="A4081" s="44" t="s">
        <v>992</v>
      </c>
      <c r="B4081" s="44" t="s">
        <v>267</v>
      </c>
      <c r="C4081" s="45">
        <v>46173</v>
      </c>
      <c r="D4081" s="47">
        <v>256</v>
      </c>
      <c r="E4081" s="180">
        <v>-0.86</v>
      </c>
      <c r="F4081" s="47">
        <v>0</v>
      </c>
      <c r="G4081" s="180">
        <v>-1</v>
      </c>
      <c r="H4081" s="47">
        <v>1814</v>
      </c>
    </row>
    <row r="4082" spans="1:8">
      <c r="A4082" s="44" t="s">
        <v>992</v>
      </c>
      <c r="B4082" s="44" t="s">
        <v>267</v>
      </c>
      <c r="C4082" s="45">
        <v>46180</v>
      </c>
      <c r="D4082" s="47">
        <v>235</v>
      </c>
      <c r="E4082" s="180">
        <v>-0.84</v>
      </c>
      <c r="F4082" s="47">
        <v>0</v>
      </c>
      <c r="G4082" s="180">
        <v>-1</v>
      </c>
      <c r="H4082" s="47">
        <v>1443</v>
      </c>
    </row>
    <row r="4083" spans="1:8">
      <c r="A4083" s="44" t="s">
        <v>992</v>
      </c>
      <c r="B4083" s="44" t="s">
        <v>267</v>
      </c>
      <c r="C4083" s="45">
        <v>46187</v>
      </c>
      <c r="D4083" s="47">
        <v>147</v>
      </c>
      <c r="E4083" s="180">
        <v>-0.91</v>
      </c>
      <c r="F4083" s="47">
        <v>0</v>
      </c>
      <c r="G4083" s="180">
        <v>-1</v>
      </c>
      <c r="H4083" s="47">
        <v>1670</v>
      </c>
    </row>
    <row r="4084" spans="1:8">
      <c r="A4084" s="44" t="s">
        <v>992</v>
      </c>
      <c r="B4084" s="44" t="s">
        <v>557</v>
      </c>
      <c r="C4084" s="45">
        <v>46103</v>
      </c>
      <c r="D4084" s="47">
        <v>7421</v>
      </c>
      <c r="E4084" s="180">
        <v>-0.13</v>
      </c>
      <c r="F4084" s="47">
        <v>0</v>
      </c>
      <c r="G4084" s="180">
        <v>-1</v>
      </c>
      <c r="H4084" s="47">
        <v>8509</v>
      </c>
    </row>
    <row r="4085" spans="1:8">
      <c r="A4085" s="44" t="s">
        <v>992</v>
      </c>
      <c r="B4085" s="44" t="s">
        <v>557</v>
      </c>
      <c r="C4085" s="45">
        <v>46110</v>
      </c>
      <c r="D4085" s="47">
        <v>7488</v>
      </c>
      <c r="E4085" s="180">
        <v>-0.08</v>
      </c>
      <c r="F4085" s="47">
        <v>0</v>
      </c>
      <c r="G4085" s="180">
        <v>-1</v>
      </c>
      <c r="H4085" s="47">
        <v>8125</v>
      </c>
    </row>
    <row r="4086" spans="1:8">
      <c r="A4086" s="44" t="s">
        <v>992</v>
      </c>
      <c r="B4086" s="44" t="s">
        <v>557</v>
      </c>
      <c r="C4086" s="45">
        <v>46117</v>
      </c>
      <c r="D4086" s="47">
        <v>7431</v>
      </c>
      <c r="E4086" s="180">
        <v>-0.16</v>
      </c>
      <c r="F4086" s="47">
        <v>0</v>
      </c>
      <c r="G4086" s="180">
        <v>-1</v>
      </c>
      <c r="H4086" s="47">
        <v>8804</v>
      </c>
    </row>
    <row r="4087" spans="1:8">
      <c r="A4087" s="44" t="s">
        <v>992</v>
      </c>
      <c r="B4087" s="44" t="s">
        <v>557</v>
      </c>
      <c r="C4087" s="45">
        <v>46124</v>
      </c>
      <c r="D4087" s="47">
        <v>7443</v>
      </c>
      <c r="E4087" s="180">
        <v>-0.21</v>
      </c>
      <c r="F4087" s="47">
        <v>0</v>
      </c>
      <c r="G4087" s="180">
        <v>-1</v>
      </c>
      <c r="H4087" s="47">
        <v>9375</v>
      </c>
    </row>
    <row r="4088" spans="1:8">
      <c r="A4088" s="44" t="s">
        <v>992</v>
      </c>
      <c r="B4088" s="44" t="s">
        <v>557</v>
      </c>
      <c r="C4088" s="45">
        <v>46131</v>
      </c>
      <c r="D4088" s="47">
        <v>7398</v>
      </c>
      <c r="E4088" s="180">
        <v>-0.24</v>
      </c>
      <c r="F4088" s="47">
        <v>0</v>
      </c>
      <c r="G4088" s="180">
        <v>-1</v>
      </c>
      <c r="H4088" s="47">
        <v>9798</v>
      </c>
    </row>
    <row r="4089" spans="1:8">
      <c r="A4089" s="44" t="s">
        <v>992</v>
      </c>
      <c r="B4089" s="44" t="s">
        <v>557</v>
      </c>
      <c r="C4089" s="45">
        <v>46138</v>
      </c>
      <c r="D4089" s="47">
        <v>7399</v>
      </c>
      <c r="E4089" s="180">
        <v>-0.23</v>
      </c>
      <c r="F4089" s="47">
        <v>0</v>
      </c>
      <c r="G4089" s="180">
        <v>-1</v>
      </c>
      <c r="H4089" s="47">
        <v>9603</v>
      </c>
    </row>
    <row r="4090" spans="1:8">
      <c r="A4090" s="44" t="s">
        <v>992</v>
      </c>
      <c r="B4090" s="44" t="s">
        <v>557</v>
      </c>
      <c r="C4090" s="45">
        <v>46145</v>
      </c>
      <c r="D4090" s="47">
        <v>7422</v>
      </c>
      <c r="E4090" s="180">
        <v>-0.23</v>
      </c>
      <c r="F4090" s="47">
        <v>0</v>
      </c>
      <c r="G4090" s="180">
        <v>-1</v>
      </c>
      <c r="H4090" s="47">
        <v>9592</v>
      </c>
    </row>
    <row r="4091" spans="1:8">
      <c r="A4091" s="44" t="s">
        <v>992</v>
      </c>
      <c r="B4091" s="44" t="s">
        <v>557</v>
      </c>
      <c r="C4091" s="45">
        <v>46152</v>
      </c>
      <c r="D4091" s="47">
        <v>7434</v>
      </c>
      <c r="E4091" s="180">
        <v>-0.28999999999999998</v>
      </c>
      <c r="F4091" s="47">
        <v>0</v>
      </c>
      <c r="G4091" s="180">
        <v>-1</v>
      </c>
      <c r="H4091" s="47">
        <v>10405</v>
      </c>
    </row>
    <row r="4092" spans="1:8">
      <c r="A4092" s="44" t="s">
        <v>992</v>
      </c>
      <c r="B4092" s="44" t="s">
        <v>557</v>
      </c>
      <c r="C4092" s="45">
        <v>46159</v>
      </c>
      <c r="D4092" s="47">
        <v>7420</v>
      </c>
      <c r="E4092" s="180">
        <v>-0.28999999999999998</v>
      </c>
      <c r="F4092" s="47">
        <v>0</v>
      </c>
      <c r="G4092" s="180">
        <v>-1</v>
      </c>
      <c r="H4092" s="47">
        <v>10404</v>
      </c>
    </row>
    <row r="4093" spans="1:8">
      <c r="A4093" s="44" t="s">
        <v>992</v>
      </c>
      <c r="B4093" s="44" t="s">
        <v>557</v>
      </c>
      <c r="C4093" s="45">
        <v>46166</v>
      </c>
      <c r="D4093" s="47">
        <v>7417</v>
      </c>
      <c r="E4093" s="180">
        <v>-0.25</v>
      </c>
      <c r="F4093" s="47">
        <v>0</v>
      </c>
      <c r="G4093" s="180">
        <v>-1</v>
      </c>
      <c r="H4093" s="47">
        <v>9933</v>
      </c>
    </row>
    <row r="4094" spans="1:8">
      <c r="A4094" s="44" t="s">
        <v>992</v>
      </c>
      <c r="B4094" s="44" t="s">
        <v>557</v>
      </c>
      <c r="C4094" s="45">
        <v>46173</v>
      </c>
      <c r="D4094" s="47">
        <v>7379</v>
      </c>
      <c r="E4094" s="180">
        <v>-0.28000000000000003</v>
      </c>
      <c r="F4094" s="47">
        <v>0</v>
      </c>
      <c r="G4094" s="180">
        <v>-1</v>
      </c>
      <c r="H4094" s="47">
        <v>10254</v>
      </c>
    </row>
    <row r="4095" spans="1:8">
      <c r="A4095" s="44" t="s">
        <v>992</v>
      </c>
      <c r="B4095" s="44" t="s">
        <v>557</v>
      </c>
      <c r="C4095" s="45">
        <v>46180</v>
      </c>
      <c r="D4095" s="47">
        <v>7410</v>
      </c>
      <c r="E4095" s="180">
        <v>-0.28000000000000003</v>
      </c>
      <c r="F4095" s="47">
        <v>0</v>
      </c>
      <c r="G4095" s="180">
        <v>-1</v>
      </c>
      <c r="H4095" s="47">
        <v>10272</v>
      </c>
    </row>
    <row r="4096" spans="1:8">
      <c r="A4096" s="44" t="s">
        <v>992</v>
      </c>
      <c r="B4096" s="44" t="s">
        <v>557</v>
      </c>
      <c r="C4096" s="45">
        <v>46187</v>
      </c>
      <c r="D4096" s="47">
        <v>7410</v>
      </c>
      <c r="E4096" s="180">
        <v>-0.34</v>
      </c>
      <c r="F4096" s="47">
        <v>0</v>
      </c>
      <c r="G4096" s="180">
        <v>-1</v>
      </c>
      <c r="H4096" s="47">
        <v>11169</v>
      </c>
    </row>
    <row r="4097" spans="1:8">
      <c r="A4097" s="44" t="s">
        <v>992</v>
      </c>
      <c r="B4097" s="44" t="s">
        <v>398</v>
      </c>
      <c r="C4097" s="45">
        <v>46103</v>
      </c>
      <c r="D4097" s="47">
        <v>0</v>
      </c>
      <c r="E4097" s="181"/>
      <c r="F4097" s="47">
        <v>0</v>
      </c>
      <c r="G4097" s="181"/>
      <c r="H4097" s="47">
        <v>0</v>
      </c>
    </row>
    <row r="4098" spans="1:8">
      <c r="A4098" s="44" t="s">
        <v>992</v>
      </c>
      <c r="B4098" s="44" t="s">
        <v>398</v>
      </c>
      <c r="C4098" s="45">
        <v>46110</v>
      </c>
      <c r="D4098" s="47">
        <v>0</v>
      </c>
      <c r="E4098" s="181"/>
      <c r="F4098" s="47">
        <v>0</v>
      </c>
      <c r="G4098" s="181"/>
      <c r="H4098" s="47">
        <v>0</v>
      </c>
    </row>
    <row r="4099" spans="1:8">
      <c r="A4099" s="44" t="s">
        <v>992</v>
      </c>
      <c r="B4099" s="44" t="s">
        <v>398</v>
      </c>
      <c r="C4099" s="45">
        <v>46117</v>
      </c>
      <c r="D4099" s="47">
        <v>0</v>
      </c>
      <c r="E4099" s="181"/>
      <c r="F4099" s="47">
        <v>0</v>
      </c>
      <c r="G4099" s="181"/>
      <c r="H4099" s="47">
        <v>0</v>
      </c>
    </row>
    <row r="4100" spans="1:8">
      <c r="A4100" s="44" t="s">
        <v>992</v>
      </c>
      <c r="B4100" s="44" t="s">
        <v>398</v>
      </c>
      <c r="C4100" s="45">
        <v>46124</v>
      </c>
      <c r="D4100" s="47">
        <v>0</v>
      </c>
      <c r="E4100" s="181"/>
      <c r="F4100" s="47">
        <v>0</v>
      </c>
      <c r="G4100" s="181"/>
      <c r="H4100" s="47">
        <v>0</v>
      </c>
    </row>
    <row r="4101" spans="1:8">
      <c r="A4101" s="44" t="s">
        <v>992</v>
      </c>
      <c r="B4101" s="44" t="s">
        <v>398</v>
      </c>
      <c r="C4101" s="45">
        <v>46131</v>
      </c>
      <c r="D4101" s="47">
        <v>0</v>
      </c>
      <c r="E4101" s="181"/>
      <c r="F4101" s="47">
        <v>0</v>
      </c>
      <c r="G4101" s="181"/>
      <c r="H4101" s="47">
        <v>0</v>
      </c>
    </row>
    <row r="4102" spans="1:8">
      <c r="A4102" s="44" t="s">
        <v>992</v>
      </c>
      <c r="B4102" s="44" t="s">
        <v>398</v>
      </c>
      <c r="C4102" s="45">
        <v>46138</v>
      </c>
      <c r="D4102" s="47">
        <v>0</v>
      </c>
      <c r="E4102" s="181"/>
      <c r="F4102" s="47">
        <v>0</v>
      </c>
      <c r="G4102" s="181"/>
      <c r="H4102" s="47">
        <v>0</v>
      </c>
    </row>
    <row r="4103" spans="1:8">
      <c r="A4103" s="44" t="s">
        <v>992</v>
      </c>
      <c r="B4103" s="44" t="s">
        <v>398</v>
      </c>
      <c r="C4103" s="45">
        <v>46145</v>
      </c>
      <c r="D4103" s="47">
        <v>0</v>
      </c>
      <c r="E4103" s="181"/>
      <c r="F4103" s="47">
        <v>0</v>
      </c>
      <c r="G4103" s="181"/>
      <c r="H4103" s="47">
        <v>0</v>
      </c>
    </row>
    <row r="4104" spans="1:8">
      <c r="A4104" s="44" t="s">
        <v>992</v>
      </c>
      <c r="B4104" s="44" t="s">
        <v>398</v>
      </c>
      <c r="C4104" s="45">
        <v>46152</v>
      </c>
      <c r="D4104" s="47">
        <v>0</v>
      </c>
      <c r="E4104" s="181"/>
      <c r="F4104" s="47">
        <v>0</v>
      </c>
      <c r="G4104" s="181"/>
      <c r="H4104" s="47">
        <v>0</v>
      </c>
    </row>
    <row r="4105" spans="1:8">
      <c r="A4105" s="44" t="s">
        <v>992</v>
      </c>
      <c r="B4105" s="44" t="s">
        <v>398</v>
      </c>
      <c r="C4105" s="45">
        <v>46159</v>
      </c>
      <c r="D4105" s="47">
        <v>0</v>
      </c>
      <c r="E4105" s="181"/>
      <c r="F4105" s="47">
        <v>0</v>
      </c>
      <c r="G4105" s="181"/>
      <c r="H4105" s="47">
        <v>0</v>
      </c>
    </row>
    <row r="4106" spans="1:8">
      <c r="A4106" s="44" t="s">
        <v>992</v>
      </c>
      <c r="B4106" s="44" t="s">
        <v>398</v>
      </c>
      <c r="C4106" s="45">
        <v>46166</v>
      </c>
      <c r="D4106" s="47">
        <v>0</v>
      </c>
      <c r="E4106" s="181"/>
      <c r="F4106" s="47">
        <v>0</v>
      </c>
      <c r="G4106" s="181"/>
      <c r="H4106" s="47">
        <v>0</v>
      </c>
    </row>
    <row r="4107" spans="1:8">
      <c r="A4107" s="44" t="s">
        <v>992</v>
      </c>
      <c r="B4107" s="44" t="s">
        <v>398</v>
      </c>
      <c r="C4107" s="45">
        <v>46173</v>
      </c>
      <c r="D4107" s="47">
        <v>0</v>
      </c>
      <c r="E4107" s="181"/>
      <c r="F4107" s="47">
        <v>0</v>
      </c>
      <c r="G4107" s="181"/>
      <c r="H4107" s="47">
        <v>0</v>
      </c>
    </row>
    <row r="4108" spans="1:8">
      <c r="A4108" s="44" t="s">
        <v>992</v>
      </c>
      <c r="B4108" s="44" t="s">
        <v>398</v>
      </c>
      <c r="C4108" s="45">
        <v>46180</v>
      </c>
      <c r="D4108" s="47">
        <v>0</v>
      </c>
      <c r="E4108" s="181"/>
      <c r="F4108" s="47">
        <v>0</v>
      </c>
      <c r="G4108" s="181"/>
      <c r="H4108" s="47">
        <v>0</v>
      </c>
    </row>
    <row r="4109" spans="1:8">
      <c r="A4109" s="44" t="s">
        <v>992</v>
      </c>
      <c r="B4109" s="44" t="s">
        <v>398</v>
      </c>
      <c r="C4109" s="45">
        <v>46187</v>
      </c>
      <c r="D4109" s="47">
        <v>0</v>
      </c>
      <c r="E4109" s="181"/>
      <c r="F4109" s="47">
        <v>0</v>
      </c>
      <c r="G4109" s="181"/>
      <c r="H4109" s="47">
        <v>0</v>
      </c>
    </row>
    <row r="4110" spans="1:8">
      <c r="A4110" s="44" t="s">
        <v>992</v>
      </c>
      <c r="B4110" s="44" t="s">
        <v>399</v>
      </c>
      <c r="C4110" s="45">
        <v>46103</v>
      </c>
      <c r="D4110" s="47">
        <v>0</v>
      </c>
      <c r="E4110" s="181"/>
      <c r="F4110" s="47">
        <v>0</v>
      </c>
      <c r="G4110" s="181"/>
      <c r="H4110" s="47">
        <v>0</v>
      </c>
    </row>
    <row r="4111" spans="1:8">
      <c r="A4111" s="44" t="s">
        <v>992</v>
      </c>
      <c r="B4111" s="44" t="s">
        <v>399</v>
      </c>
      <c r="C4111" s="45">
        <v>46110</v>
      </c>
      <c r="D4111" s="47">
        <v>0</v>
      </c>
      <c r="E4111" s="181"/>
      <c r="F4111" s="47">
        <v>0</v>
      </c>
      <c r="G4111" s="181"/>
      <c r="H4111" s="47">
        <v>0</v>
      </c>
    </row>
    <row r="4112" spans="1:8">
      <c r="A4112" s="44" t="s">
        <v>992</v>
      </c>
      <c r="B4112" s="44" t="s">
        <v>399</v>
      </c>
      <c r="C4112" s="45">
        <v>46117</v>
      </c>
      <c r="D4112" s="47">
        <v>0</v>
      </c>
      <c r="E4112" s="181"/>
      <c r="F4112" s="47">
        <v>0</v>
      </c>
      <c r="G4112" s="181"/>
      <c r="H4112" s="47">
        <v>0</v>
      </c>
    </row>
    <row r="4113" spans="1:8">
      <c r="A4113" s="44" t="s">
        <v>992</v>
      </c>
      <c r="B4113" s="44" t="s">
        <v>399</v>
      </c>
      <c r="C4113" s="45">
        <v>46124</v>
      </c>
      <c r="D4113" s="47">
        <v>0</v>
      </c>
      <c r="E4113" s="181"/>
      <c r="F4113" s="47">
        <v>0</v>
      </c>
      <c r="G4113" s="181"/>
      <c r="H4113" s="47">
        <v>0</v>
      </c>
    </row>
    <row r="4114" spans="1:8">
      <c r="A4114" s="44" t="s">
        <v>992</v>
      </c>
      <c r="B4114" s="44" t="s">
        <v>399</v>
      </c>
      <c r="C4114" s="45">
        <v>46131</v>
      </c>
      <c r="D4114" s="47">
        <v>0</v>
      </c>
      <c r="E4114" s="181"/>
      <c r="F4114" s="47">
        <v>0</v>
      </c>
      <c r="G4114" s="181"/>
      <c r="H4114" s="47">
        <v>0</v>
      </c>
    </row>
    <row r="4115" spans="1:8">
      <c r="A4115" s="44" t="s">
        <v>992</v>
      </c>
      <c r="B4115" s="44" t="s">
        <v>399</v>
      </c>
      <c r="C4115" s="45">
        <v>46138</v>
      </c>
      <c r="D4115" s="47">
        <v>0</v>
      </c>
      <c r="E4115" s="181"/>
      <c r="F4115" s="47">
        <v>0</v>
      </c>
      <c r="G4115" s="181"/>
      <c r="H4115" s="47">
        <v>0</v>
      </c>
    </row>
    <row r="4116" spans="1:8">
      <c r="A4116" s="44" t="s">
        <v>992</v>
      </c>
      <c r="B4116" s="44" t="s">
        <v>399</v>
      </c>
      <c r="C4116" s="45">
        <v>46145</v>
      </c>
      <c r="D4116" s="47">
        <v>0</v>
      </c>
      <c r="E4116" s="181"/>
      <c r="F4116" s="47">
        <v>0</v>
      </c>
      <c r="G4116" s="181"/>
      <c r="H4116" s="47">
        <v>0</v>
      </c>
    </row>
    <row r="4117" spans="1:8">
      <c r="A4117" s="44" t="s">
        <v>992</v>
      </c>
      <c r="B4117" s="44" t="s">
        <v>399</v>
      </c>
      <c r="C4117" s="45">
        <v>46152</v>
      </c>
      <c r="D4117" s="47">
        <v>0</v>
      </c>
      <c r="E4117" s="181"/>
      <c r="F4117" s="47">
        <v>0</v>
      </c>
      <c r="G4117" s="181"/>
      <c r="H4117" s="47">
        <v>0</v>
      </c>
    </row>
    <row r="4118" spans="1:8">
      <c r="A4118" s="44" t="s">
        <v>992</v>
      </c>
      <c r="B4118" s="44" t="s">
        <v>399</v>
      </c>
      <c r="C4118" s="45">
        <v>46159</v>
      </c>
      <c r="D4118" s="47">
        <v>0</v>
      </c>
      <c r="E4118" s="181"/>
      <c r="F4118" s="47">
        <v>0</v>
      </c>
      <c r="G4118" s="181"/>
      <c r="H4118" s="47">
        <v>0</v>
      </c>
    </row>
    <row r="4119" spans="1:8">
      <c r="A4119" s="44" t="s">
        <v>992</v>
      </c>
      <c r="B4119" s="44" t="s">
        <v>399</v>
      </c>
      <c r="C4119" s="45">
        <v>46166</v>
      </c>
      <c r="D4119" s="47">
        <v>0</v>
      </c>
      <c r="E4119" s="181"/>
      <c r="F4119" s="47">
        <v>0</v>
      </c>
      <c r="G4119" s="181"/>
      <c r="H4119" s="47">
        <v>0</v>
      </c>
    </row>
    <row r="4120" spans="1:8">
      <c r="A4120" s="44" t="s">
        <v>992</v>
      </c>
      <c r="B4120" s="44" t="s">
        <v>399</v>
      </c>
      <c r="C4120" s="45">
        <v>46173</v>
      </c>
      <c r="D4120" s="47">
        <v>0</v>
      </c>
      <c r="E4120" s="181"/>
      <c r="F4120" s="49">
        <v>0</v>
      </c>
      <c r="G4120" s="181"/>
      <c r="H4120" s="47">
        <v>0</v>
      </c>
    </row>
    <row r="4121" spans="1:8">
      <c r="A4121" s="44" t="s">
        <v>992</v>
      </c>
      <c r="B4121" s="44" t="s">
        <v>399</v>
      </c>
      <c r="C4121" s="45">
        <v>46180</v>
      </c>
      <c r="D4121" s="47">
        <v>0</v>
      </c>
      <c r="E4121" s="181"/>
      <c r="F4121" s="49">
        <v>0</v>
      </c>
      <c r="G4121" s="181"/>
      <c r="H4121" s="47">
        <v>0</v>
      </c>
    </row>
    <row r="4122" spans="1:8">
      <c r="A4122" s="44" t="s">
        <v>992</v>
      </c>
      <c r="B4122" s="44" t="s">
        <v>399</v>
      </c>
      <c r="C4122" s="45">
        <v>46187</v>
      </c>
      <c r="D4122" s="47">
        <v>2</v>
      </c>
      <c r="E4122" s="181"/>
      <c r="F4122" s="49">
        <v>0</v>
      </c>
      <c r="G4122" s="181"/>
      <c r="H4122" s="47">
        <v>0</v>
      </c>
    </row>
    <row r="4123" spans="1:8">
      <c r="A4123" s="44" t="s">
        <v>992</v>
      </c>
      <c r="B4123" s="44" t="s">
        <v>234</v>
      </c>
      <c r="C4123" s="45">
        <v>46103</v>
      </c>
      <c r="D4123" s="47">
        <v>0</v>
      </c>
      <c r="E4123" s="180">
        <v>-1</v>
      </c>
      <c r="F4123" s="47">
        <v>0</v>
      </c>
      <c r="G4123" s="180">
        <v>-1</v>
      </c>
      <c r="H4123" s="47">
        <v>1</v>
      </c>
    </row>
    <row r="4124" spans="1:8">
      <c r="A4124" s="44" t="s">
        <v>992</v>
      </c>
      <c r="B4124" s="44" t="s">
        <v>234</v>
      </c>
      <c r="C4124" s="45">
        <v>46110</v>
      </c>
      <c r="D4124" s="47">
        <v>0</v>
      </c>
      <c r="E4124" s="181"/>
      <c r="F4124" s="47">
        <v>0</v>
      </c>
      <c r="G4124" s="181"/>
      <c r="H4124" s="47">
        <v>0</v>
      </c>
    </row>
    <row r="4125" spans="1:8">
      <c r="A4125" s="44" t="s">
        <v>992</v>
      </c>
      <c r="B4125" s="44" t="s">
        <v>234</v>
      </c>
      <c r="C4125" s="45">
        <v>46117</v>
      </c>
      <c r="D4125" s="47">
        <v>0</v>
      </c>
      <c r="E4125" s="181"/>
      <c r="F4125" s="47">
        <v>0</v>
      </c>
      <c r="G4125" s="181"/>
      <c r="H4125" s="47">
        <v>0</v>
      </c>
    </row>
    <row r="4126" spans="1:8">
      <c r="A4126" s="44" t="s">
        <v>992</v>
      </c>
      <c r="B4126" s="44" t="s">
        <v>234</v>
      </c>
      <c r="C4126" s="45">
        <v>46124</v>
      </c>
      <c r="D4126" s="47">
        <v>0</v>
      </c>
      <c r="E4126" s="181"/>
      <c r="F4126" s="47">
        <v>0</v>
      </c>
      <c r="G4126" s="181"/>
      <c r="H4126" s="47">
        <v>0</v>
      </c>
    </row>
    <row r="4127" spans="1:8">
      <c r="A4127" s="44" t="s">
        <v>992</v>
      </c>
      <c r="B4127" s="44" t="s">
        <v>234</v>
      </c>
      <c r="C4127" s="45">
        <v>46131</v>
      </c>
      <c r="D4127" s="47">
        <v>0</v>
      </c>
      <c r="E4127" s="180">
        <v>-1</v>
      </c>
      <c r="F4127" s="47">
        <v>0</v>
      </c>
      <c r="G4127" s="180">
        <v>-1</v>
      </c>
      <c r="H4127" s="47">
        <v>1</v>
      </c>
    </row>
    <row r="4128" spans="1:8">
      <c r="A4128" s="44" t="s">
        <v>992</v>
      </c>
      <c r="B4128" s="44" t="s">
        <v>234</v>
      </c>
      <c r="C4128" s="45">
        <v>46138</v>
      </c>
      <c r="D4128" s="47">
        <v>0</v>
      </c>
      <c r="E4128" s="181"/>
      <c r="F4128" s="47">
        <v>0</v>
      </c>
      <c r="G4128" s="181"/>
      <c r="H4128" s="47">
        <v>0</v>
      </c>
    </row>
    <row r="4129" spans="1:8">
      <c r="A4129" s="44" t="s">
        <v>992</v>
      </c>
      <c r="B4129" s="44" t="s">
        <v>234</v>
      </c>
      <c r="C4129" s="45">
        <v>46145</v>
      </c>
      <c r="D4129" s="47">
        <v>0</v>
      </c>
      <c r="E4129" s="181"/>
      <c r="F4129" s="47">
        <v>0</v>
      </c>
      <c r="G4129" s="181"/>
      <c r="H4129" s="47">
        <v>0</v>
      </c>
    </row>
    <row r="4130" spans="1:8">
      <c r="A4130" s="44" t="s">
        <v>992</v>
      </c>
      <c r="B4130" s="44" t="s">
        <v>234</v>
      </c>
      <c r="C4130" s="45">
        <v>46152</v>
      </c>
      <c r="D4130" s="47">
        <v>0</v>
      </c>
      <c r="E4130" s="181"/>
      <c r="F4130" s="47">
        <v>0</v>
      </c>
      <c r="G4130" s="181"/>
      <c r="H4130" s="47">
        <v>0</v>
      </c>
    </row>
    <row r="4131" spans="1:8">
      <c r="A4131" s="44" t="s">
        <v>992</v>
      </c>
      <c r="B4131" s="44" t="s">
        <v>234</v>
      </c>
      <c r="C4131" s="45">
        <v>46159</v>
      </c>
      <c r="D4131" s="47">
        <v>0</v>
      </c>
      <c r="E4131" s="181"/>
      <c r="F4131" s="47">
        <v>0</v>
      </c>
      <c r="G4131" s="181"/>
      <c r="H4131" s="47">
        <v>0</v>
      </c>
    </row>
    <row r="4132" spans="1:8">
      <c r="A4132" s="44" t="s">
        <v>992</v>
      </c>
      <c r="B4132" s="44" t="s">
        <v>234</v>
      </c>
      <c r="C4132" s="45">
        <v>46166</v>
      </c>
      <c r="D4132" s="47">
        <v>0</v>
      </c>
      <c r="E4132" s="181"/>
      <c r="F4132" s="47">
        <v>0</v>
      </c>
      <c r="G4132" s="181"/>
      <c r="H4132" s="47">
        <v>0</v>
      </c>
    </row>
    <row r="4133" spans="1:8">
      <c r="A4133" s="44" t="s">
        <v>992</v>
      </c>
      <c r="B4133" s="44" t="s">
        <v>234</v>
      </c>
      <c r="C4133" s="45">
        <v>46173</v>
      </c>
      <c r="D4133" s="47">
        <v>0</v>
      </c>
      <c r="E4133" s="181"/>
      <c r="F4133" s="47">
        <v>0</v>
      </c>
      <c r="G4133" s="181"/>
      <c r="H4133" s="47">
        <v>0</v>
      </c>
    </row>
    <row r="4134" spans="1:8">
      <c r="A4134" s="44" t="s">
        <v>992</v>
      </c>
      <c r="B4134" s="44" t="s">
        <v>234</v>
      </c>
      <c r="C4134" s="45">
        <v>46180</v>
      </c>
      <c r="D4134" s="47">
        <v>0</v>
      </c>
      <c r="E4134" s="181"/>
      <c r="F4134" s="47">
        <v>0</v>
      </c>
      <c r="G4134" s="181"/>
      <c r="H4134" s="47">
        <v>0</v>
      </c>
    </row>
    <row r="4135" spans="1:8">
      <c r="A4135" s="44" t="s">
        <v>992</v>
      </c>
      <c r="B4135" s="44" t="s">
        <v>234</v>
      </c>
      <c r="C4135" s="45">
        <v>46187</v>
      </c>
      <c r="D4135" s="47">
        <v>0</v>
      </c>
      <c r="E4135" s="181"/>
      <c r="F4135" s="47">
        <v>0</v>
      </c>
      <c r="G4135" s="181"/>
      <c r="H4135" s="47">
        <v>0</v>
      </c>
    </row>
    <row r="4136" spans="1:8">
      <c r="A4136" s="44" t="s">
        <v>992</v>
      </c>
      <c r="B4136" s="44" t="s">
        <v>552</v>
      </c>
      <c r="C4136" s="45">
        <v>46103</v>
      </c>
      <c r="D4136" s="47">
        <v>3338</v>
      </c>
      <c r="E4136" s="180">
        <v>0.06</v>
      </c>
      <c r="F4136" s="47">
        <v>0</v>
      </c>
      <c r="G4136" s="180">
        <v>-1</v>
      </c>
      <c r="H4136" s="47">
        <v>3154</v>
      </c>
    </row>
    <row r="4137" spans="1:8">
      <c r="A4137" s="44" t="s">
        <v>992</v>
      </c>
      <c r="B4137" s="44" t="s">
        <v>552</v>
      </c>
      <c r="C4137" s="45">
        <v>46110</v>
      </c>
      <c r="D4137" s="47">
        <v>3193</v>
      </c>
      <c r="E4137" s="180">
        <v>0.02</v>
      </c>
      <c r="F4137" s="47">
        <v>0</v>
      </c>
      <c r="G4137" s="180">
        <v>-1</v>
      </c>
      <c r="H4137" s="47">
        <v>3121</v>
      </c>
    </row>
    <row r="4138" spans="1:8">
      <c r="A4138" s="44" t="s">
        <v>992</v>
      </c>
      <c r="B4138" s="44" t="s">
        <v>552</v>
      </c>
      <c r="C4138" s="45">
        <v>46117</v>
      </c>
      <c r="D4138" s="47">
        <v>3180</v>
      </c>
      <c r="E4138" s="180">
        <v>0.09</v>
      </c>
      <c r="F4138" s="47">
        <v>0</v>
      </c>
      <c r="G4138" s="180">
        <v>-1</v>
      </c>
      <c r="H4138" s="47">
        <v>2928</v>
      </c>
    </row>
    <row r="4139" spans="1:8">
      <c r="A4139" s="44" t="s">
        <v>992</v>
      </c>
      <c r="B4139" s="44" t="s">
        <v>552</v>
      </c>
      <c r="C4139" s="45">
        <v>46124</v>
      </c>
      <c r="D4139" s="47">
        <v>3189</v>
      </c>
      <c r="E4139" s="180">
        <v>0.01</v>
      </c>
      <c r="F4139" s="47">
        <v>0</v>
      </c>
      <c r="G4139" s="180">
        <v>-1</v>
      </c>
      <c r="H4139" s="47">
        <v>3154</v>
      </c>
    </row>
    <row r="4140" spans="1:8">
      <c r="A4140" s="44" t="s">
        <v>992</v>
      </c>
      <c r="B4140" s="44" t="s">
        <v>552</v>
      </c>
      <c r="C4140" s="45">
        <v>46131</v>
      </c>
      <c r="D4140" s="47">
        <v>3189</v>
      </c>
      <c r="E4140" s="180">
        <v>7.0000000000000007E-2</v>
      </c>
      <c r="F4140" s="47">
        <v>0</v>
      </c>
      <c r="G4140" s="180">
        <v>-1</v>
      </c>
      <c r="H4140" s="47">
        <v>2972</v>
      </c>
    </row>
    <row r="4141" spans="1:8">
      <c r="A4141" s="44" t="s">
        <v>992</v>
      </c>
      <c r="B4141" s="44" t="s">
        <v>552</v>
      </c>
      <c r="C4141" s="45">
        <v>46138</v>
      </c>
      <c r="D4141" s="47">
        <v>3161</v>
      </c>
      <c r="E4141" s="180">
        <v>0.12</v>
      </c>
      <c r="F4141" s="47">
        <v>0</v>
      </c>
      <c r="G4141" s="180">
        <v>-1</v>
      </c>
      <c r="H4141" s="47">
        <v>2830</v>
      </c>
    </row>
    <row r="4142" spans="1:8">
      <c r="A4142" s="44" t="s">
        <v>992</v>
      </c>
      <c r="B4142" s="44" t="s">
        <v>552</v>
      </c>
      <c r="C4142" s="45">
        <v>46145</v>
      </c>
      <c r="D4142" s="47">
        <v>2770</v>
      </c>
      <c r="E4142" s="180">
        <v>0.06</v>
      </c>
      <c r="F4142" s="47">
        <v>0</v>
      </c>
      <c r="G4142" s="180">
        <v>-1</v>
      </c>
      <c r="H4142" s="47">
        <v>2608</v>
      </c>
    </row>
    <row r="4143" spans="1:8">
      <c r="A4143" s="44" t="s">
        <v>992</v>
      </c>
      <c r="B4143" s="44" t="s">
        <v>552</v>
      </c>
      <c r="C4143" s="45">
        <v>46152</v>
      </c>
      <c r="D4143" s="47">
        <v>2663</v>
      </c>
      <c r="E4143" s="180">
        <v>-7.0000000000000007E-2</v>
      </c>
      <c r="F4143" s="47">
        <v>0</v>
      </c>
      <c r="G4143" s="180">
        <v>-1</v>
      </c>
      <c r="H4143" s="47">
        <v>2866</v>
      </c>
    </row>
    <row r="4144" spans="1:8">
      <c r="A4144" s="44" t="s">
        <v>992</v>
      </c>
      <c r="B4144" s="44" t="s">
        <v>552</v>
      </c>
      <c r="C4144" s="45">
        <v>46159</v>
      </c>
      <c r="D4144" s="47">
        <v>2712</v>
      </c>
      <c r="E4144" s="180">
        <v>-0.1</v>
      </c>
      <c r="F4144" s="47">
        <v>0</v>
      </c>
      <c r="G4144" s="180">
        <v>-1</v>
      </c>
      <c r="H4144" s="47">
        <v>3000</v>
      </c>
    </row>
    <row r="4145" spans="1:8">
      <c r="A4145" s="44" t="s">
        <v>992</v>
      </c>
      <c r="B4145" s="44" t="s">
        <v>552</v>
      </c>
      <c r="C4145" s="45">
        <v>46166</v>
      </c>
      <c r="D4145" s="47">
        <v>2688</v>
      </c>
      <c r="E4145" s="180">
        <v>-0.06</v>
      </c>
      <c r="F4145" s="47">
        <v>0</v>
      </c>
      <c r="G4145" s="180">
        <v>-1</v>
      </c>
      <c r="H4145" s="47">
        <v>2859</v>
      </c>
    </row>
    <row r="4146" spans="1:8">
      <c r="A4146" s="44" t="s">
        <v>992</v>
      </c>
      <c r="B4146" s="44" t="s">
        <v>552</v>
      </c>
      <c r="C4146" s="45">
        <v>46173</v>
      </c>
      <c r="D4146" s="47">
        <v>2710</v>
      </c>
      <c r="E4146" s="180">
        <v>0.06</v>
      </c>
      <c r="F4146" s="47">
        <v>0</v>
      </c>
      <c r="G4146" s="180">
        <v>-1</v>
      </c>
      <c r="H4146" s="47">
        <v>2555</v>
      </c>
    </row>
    <row r="4147" spans="1:8">
      <c r="A4147" s="44" t="s">
        <v>992</v>
      </c>
      <c r="B4147" s="44" t="s">
        <v>552</v>
      </c>
      <c r="C4147" s="45">
        <v>46180</v>
      </c>
      <c r="D4147" s="47">
        <v>2746</v>
      </c>
      <c r="E4147" s="180">
        <v>-0.02</v>
      </c>
      <c r="F4147" s="47">
        <v>0</v>
      </c>
      <c r="G4147" s="180">
        <v>-1</v>
      </c>
      <c r="H4147" s="47">
        <v>2790</v>
      </c>
    </row>
    <row r="4148" spans="1:8">
      <c r="A4148" s="44" t="s">
        <v>992</v>
      </c>
      <c r="B4148" s="44" t="s">
        <v>552</v>
      </c>
      <c r="C4148" s="45">
        <v>46187</v>
      </c>
      <c r="D4148" s="47">
        <v>2792</v>
      </c>
      <c r="E4148" s="180">
        <v>-0.02</v>
      </c>
      <c r="F4148" s="49">
        <v>0</v>
      </c>
      <c r="G4148" s="180">
        <v>-1</v>
      </c>
      <c r="H4148" s="47">
        <v>2858</v>
      </c>
    </row>
    <row r="4149" spans="1:8">
      <c r="A4149" s="44" t="s">
        <v>992</v>
      </c>
      <c r="B4149" s="44" t="s">
        <v>324</v>
      </c>
      <c r="C4149" s="45">
        <v>46103</v>
      </c>
      <c r="D4149" s="47">
        <v>0</v>
      </c>
      <c r="E4149" s="181"/>
      <c r="F4149" s="47">
        <v>0</v>
      </c>
      <c r="G4149" s="181"/>
      <c r="H4149" s="47">
        <v>0</v>
      </c>
    </row>
    <row r="4150" spans="1:8">
      <c r="A4150" s="44" t="s">
        <v>992</v>
      </c>
      <c r="B4150" s="44" t="s">
        <v>324</v>
      </c>
      <c r="C4150" s="45">
        <v>46110</v>
      </c>
      <c r="D4150" s="47">
        <v>0</v>
      </c>
      <c r="E4150" s="181"/>
      <c r="F4150" s="47">
        <v>0</v>
      </c>
      <c r="G4150" s="181"/>
      <c r="H4150" s="47">
        <v>0</v>
      </c>
    </row>
    <row r="4151" spans="1:8">
      <c r="A4151" s="44" t="s">
        <v>992</v>
      </c>
      <c r="B4151" s="44" t="s">
        <v>324</v>
      </c>
      <c r="C4151" s="45">
        <v>46117</v>
      </c>
      <c r="D4151" s="47">
        <v>0</v>
      </c>
      <c r="E4151" s="181"/>
      <c r="F4151" s="47">
        <v>0</v>
      </c>
      <c r="G4151" s="181"/>
      <c r="H4151" s="47">
        <v>0</v>
      </c>
    </row>
    <row r="4152" spans="1:8">
      <c r="A4152" s="44" t="s">
        <v>992</v>
      </c>
      <c r="B4152" s="44" t="s">
        <v>324</v>
      </c>
      <c r="C4152" s="45">
        <v>46124</v>
      </c>
      <c r="D4152" s="47">
        <v>0</v>
      </c>
      <c r="E4152" s="181"/>
      <c r="F4152" s="47">
        <v>0</v>
      </c>
      <c r="G4152" s="181"/>
      <c r="H4152" s="47">
        <v>0</v>
      </c>
    </row>
    <row r="4153" spans="1:8">
      <c r="A4153" s="44" t="s">
        <v>992</v>
      </c>
      <c r="B4153" s="44" t="s">
        <v>324</v>
      </c>
      <c r="C4153" s="45">
        <v>46131</v>
      </c>
      <c r="D4153" s="47">
        <v>0</v>
      </c>
      <c r="E4153" s="181"/>
      <c r="F4153" s="47">
        <v>0</v>
      </c>
      <c r="G4153" s="181"/>
      <c r="H4153" s="47">
        <v>0</v>
      </c>
    </row>
    <row r="4154" spans="1:8">
      <c r="A4154" s="44" t="s">
        <v>992</v>
      </c>
      <c r="B4154" s="44" t="s">
        <v>324</v>
      </c>
      <c r="C4154" s="45">
        <v>46138</v>
      </c>
      <c r="D4154" s="47">
        <v>0</v>
      </c>
      <c r="E4154" s="181"/>
      <c r="F4154" s="47">
        <v>0</v>
      </c>
      <c r="G4154" s="181"/>
      <c r="H4154" s="47">
        <v>0</v>
      </c>
    </row>
    <row r="4155" spans="1:8">
      <c r="A4155" s="44" t="s">
        <v>992</v>
      </c>
      <c r="B4155" s="44" t="s">
        <v>324</v>
      </c>
      <c r="C4155" s="45">
        <v>46145</v>
      </c>
      <c r="D4155" s="47">
        <v>0</v>
      </c>
      <c r="E4155" s="181"/>
      <c r="F4155" s="47">
        <v>0</v>
      </c>
      <c r="G4155" s="181"/>
      <c r="H4155" s="47">
        <v>0</v>
      </c>
    </row>
    <row r="4156" spans="1:8">
      <c r="A4156" s="44" t="s">
        <v>992</v>
      </c>
      <c r="B4156" s="44" t="s">
        <v>324</v>
      </c>
      <c r="C4156" s="45">
        <v>46152</v>
      </c>
      <c r="D4156" s="47">
        <v>0</v>
      </c>
      <c r="E4156" s="181"/>
      <c r="F4156" s="47">
        <v>0</v>
      </c>
      <c r="G4156" s="181"/>
      <c r="H4156" s="47">
        <v>0</v>
      </c>
    </row>
    <row r="4157" spans="1:8">
      <c r="A4157" s="44" t="s">
        <v>992</v>
      </c>
      <c r="B4157" s="44" t="s">
        <v>324</v>
      </c>
      <c r="C4157" s="45">
        <v>46159</v>
      </c>
      <c r="D4157" s="47">
        <v>0</v>
      </c>
      <c r="E4157" s="181"/>
      <c r="F4157" s="47">
        <v>0</v>
      </c>
      <c r="G4157" s="181"/>
      <c r="H4157" s="47">
        <v>0</v>
      </c>
    </row>
    <row r="4158" spans="1:8">
      <c r="A4158" s="44" t="s">
        <v>992</v>
      </c>
      <c r="B4158" s="44" t="s">
        <v>324</v>
      </c>
      <c r="C4158" s="45">
        <v>46166</v>
      </c>
      <c r="D4158" s="47">
        <v>0</v>
      </c>
      <c r="E4158" s="181"/>
      <c r="F4158" s="47">
        <v>0</v>
      </c>
      <c r="G4158" s="181"/>
      <c r="H4158" s="47">
        <v>0</v>
      </c>
    </row>
    <row r="4159" spans="1:8">
      <c r="A4159" s="44" t="s">
        <v>992</v>
      </c>
      <c r="B4159" s="44" t="s">
        <v>324</v>
      </c>
      <c r="C4159" s="45">
        <v>46173</v>
      </c>
      <c r="D4159" s="47">
        <v>0</v>
      </c>
      <c r="E4159" s="181"/>
      <c r="F4159" s="47">
        <v>0</v>
      </c>
      <c r="G4159" s="181"/>
      <c r="H4159" s="47">
        <v>0</v>
      </c>
    </row>
    <row r="4160" spans="1:8">
      <c r="A4160" s="44" t="s">
        <v>992</v>
      </c>
      <c r="B4160" s="44" t="s">
        <v>324</v>
      </c>
      <c r="C4160" s="45">
        <v>46180</v>
      </c>
      <c r="D4160" s="47">
        <v>0</v>
      </c>
      <c r="E4160" s="181"/>
      <c r="F4160" s="47">
        <v>0</v>
      </c>
      <c r="G4160" s="181"/>
      <c r="H4160" s="47">
        <v>0</v>
      </c>
    </row>
    <row r="4161" spans="1:8">
      <c r="A4161" s="44" t="s">
        <v>992</v>
      </c>
      <c r="B4161" s="44" t="s">
        <v>324</v>
      </c>
      <c r="C4161" s="45">
        <v>46187</v>
      </c>
      <c r="D4161" s="47">
        <v>0</v>
      </c>
      <c r="E4161" s="181"/>
      <c r="F4161" s="47">
        <v>0</v>
      </c>
      <c r="G4161" s="181"/>
      <c r="H4161" s="47">
        <v>0</v>
      </c>
    </row>
    <row r="4162" spans="1:8">
      <c r="A4162" s="44" t="s">
        <v>992</v>
      </c>
      <c r="B4162" s="44" t="s">
        <v>506</v>
      </c>
      <c r="C4162" s="45">
        <v>46103</v>
      </c>
      <c r="D4162" s="47">
        <v>2158</v>
      </c>
      <c r="E4162" s="180">
        <v>-0.2</v>
      </c>
      <c r="F4162" s="47">
        <v>0</v>
      </c>
      <c r="G4162" s="180">
        <v>-1</v>
      </c>
      <c r="H4162" s="47">
        <v>2688</v>
      </c>
    </row>
    <row r="4163" spans="1:8">
      <c r="A4163" s="44" t="s">
        <v>992</v>
      </c>
      <c r="B4163" s="44" t="s">
        <v>506</v>
      </c>
      <c r="C4163" s="45">
        <v>46110</v>
      </c>
      <c r="D4163" s="47">
        <v>2154</v>
      </c>
      <c r="E4163" s="180">
        <v>-0.28000000000000003</v>
      </c>
      <c r="F4163" s="47">
        <v>0</v>
      </c>
      <c r="G4163" s="180">
        <v>-1</v>
      </c>
      <c r="H4163" s="47">
        <v>2983</v>
      </c>
    </row>
    <row r="4164" spans="1:8">
      <c r="A4164" s="44" t="s">
        <v>992</v>
      </c>
      <c r="B4164" s="44" t="s">
        <v>506</v>
      </c>
      <c r="C4164" s="45">
        <v>46117</v>
      </c>
      <c r="D4164" s="47">
        <v>2174</v>
      </c>
      <c r="E4164" s="180">
        <v>-0.22</v>
      </c>
      <c r="F4164" s="47">
        <v>0</v>
      </c>
      <c r="G4164" s="180">
        <v>-1</v>
      </c>
      <c r="H4164" s="47">
        <v>2773</v>
      </c>
    </row>
    <row r="4165" spans="1:8">
      <c r="A4165" s="44" t="s">
        <v>992</v>
      </c>
      <c r="B4165" s="44" t="s">
        <v>506</v>
      </c>
      <c r="C4165" s="45">
        <v>46124</v>
      </c>
      <c r="D4165" s="47">
        <v>2166</v>
      </c>
      <c r="E4165" s="180">
        <v>-0.2</v>
      </c>
      <c r="F4165" s="47">
        <v>0</v>
      </c>
      <c r="G4165" s="180">
        <v>-1</v>
      </c>
      <c r="H4165" s="47">
        <v>2713</v>
      </c>
    </row>
    <row r="4166" spans="1:8">
      <c r="A4166" s="44" t="s">
        <v>992</v>
      </c>
      <c r="B4166" s="44" t="s">
        <v>506</v>
      </c>
      <c r="C4166" s="45">
        <v>46131</v>
      </c>
      <c r="D4166" s="47">
        <v>2177</v>
      </c>
      <c r="E4166" s="180">
        <v>-0.24</v>
      </c>
      <c r="F4166" s="47">
        <v>0</v>
      </c>
      <c r="G4166" s="180">
        <v>-1</v>
      </c>
      <c r="H4166" s="47">
        <v>2847</v>
      </c>
    </row>
    <row r="4167" spans="1:8">
      <c r="A4167" s="44" t="s">
        <v>992</v>
      </c>
      <c r="B4167" s="44" t="s">
        <v>506</v>
      </c>
      <c r="C4167" s="45">
        <v>46138</v>
      </c>
      <c r="D4167" s="47">
        <v>2184</v>
      </c>
      <c r="E4167" s="180">
        <v>-0.22</v>
      </c>
      <c r="F4167" s="47">
        <v>0</v>
      </c>
      <c r="G4167" s="180">
        <v>-1</v>
      </c>
      <c r="H4167" s="47">
        <v>2812</v>
      </c>
    </row>
    <row r="4168" spans="1:8">
      <c r="A4168" s="44" t="s">
        <v>992</v>
      </c>
      <c r="B4168" s="44" t="s">
        <v>506</v>
      </c>
      <c r="C4168" s="45">
        <v>46145</v>
      </c>
      <c r="D4168" s="47">
        <v>2171</v>
      </c>
      <c r="E4168" s="180">
        <v>-0.23</v>
      </c>
      <c r="F4168" s="47">
        <v>0</v>
      </c>
      <c r="G4168" s="180">
        <v>-1</v>
      </c>
      <c r="H4168" s="47">
        <v>2819</v>
      </c>
    </row>
    <row r="4169" spans="1:8">
      <c r="A4169" s="44" t="s">
        <v>992</v>
      </c>
      <c r="B4169" s="44" t="s">
        <v>506</v>
      </c>
      <c r="C4169" s="45">
        <v>46152</v>
      </c>
      <c r="D4169" s="47">
        <v>2160</v>
      </c>
      <c r="E4169" s="180">
        <v>-0.26</v>
      </c>
      <c r="F4169" s="47">
        <v>0</v>
      </c>
      <c r="G4169" s="180">
        <v>-1</v>
      </c>
      <c r="H4169" s="47">
        <v>2912</v>
      </c>
    </row>
    <row r="4170" spans="1:8">
      <c r="A4170" s="44" t="s">
        <v>992</v>
      </c>
      <c r="B4170" s="44" t="s">
        <v>506</v>
      </c>
      <c r="C4170" s="45">
        <v>46159</v>
      </c>
      <c r="D4170" s="47">
        <v>2170</v>
      </c>
      <c r="E4170" s="180">
        <v>-0.22</v>
      </c>
      <c r="F4170" s="47">
        <v>0</v>
      </c>
      <c r="G4170" s="180">
        <v>-1</v>
      </c>
      <c r="H4170" s="47">
        <v>2791</v>
      </c>
    </row>
    <row r="4171" spans="1:8">
      <c r="A4171" s="44" t="s">
        <v>992</v>
      </c>
      <c r="B4171" s="44" t="s">
        <v>506</v>
      </c>
      <c r="C4171" s="45">
        <v>46166</v>
      </c>
      <c r="D4171" s="47">
        <v>2172</v>
      </c>
      <c r="E4171" s="180">
        <v>-0.27</v>
      </c>
      <c r="F4171" s="47">
        <v>0</v>
      </c>
      <c r="G4171" s="180">
        <v>-1</v>
      </c>
      <c r="H4171" s="47">
        <v>2956</v>
      </c>
    </row>
    <row r="4172" spans="1:8">
      <c r="A4172" s="44" t="s">
        <v>992</v>
      </c>
      <c r="B4172" s="44" t="s">
        <v>506</v>
      </c>
      <c r="C4172" s="45">
        <v>46173</v>
      </c>
      <c r="D4172" s="47">
        <v>1994</v>
      </c>
      <c r="E4172" s="180">
        <v>-0.22</v>
      </c>
      <c r="F4172" s="47">
        <v>0</v>
      </c>
      <c r="G4172" s="180">
        <v>-1</v>
      </c>
      <c r="H4172" s="47">
        <v>2552</v>
      </c>
    </row>
    <row r="4173" spans="1:8">
      <c r="A4173" s="44" t="s">
        <v>992</v>
      </c>
      <c r="B4173" s="44" t="s">
        <v>506</v>
      </c>
      <c r="C4173" s="45">
        <v>46180</v>
      </c>
      <c r="D4173" s="47">
        <v>1969</v>
      </c>
      <c r="E4173" s="180">
        <v>-0.24</v>
      </c>
      <c r="F4173" s="47">
        <v>0</v>
      </c>
      <c r="G4173" s="180">
        <v>-1</v>
      </c>
      <c r="H4173" s="47">
        <v>2599</v>
      </c>
    </row>
    <row r="4174" spans="1:8">
      <c r="A4174" s="44" t="s">
        <v>992</v>
      </c>
      <c r="B4174" s="44" t="s">
        <v>506</v>
      </c>
      <c r="C4174" s="45">
        <v>46187</v>
      </c>
      <c r="D4174" s="47">
        <v>1969</v>
      </c>
      <c r="E4174" s="180">
        <v>-0.28999999999999998</v>
      </c>
      <c r="F4174" s="47">
        <v>0</v>
      </c>
      <c r="G4174" s="180">
        <v>-1</v>
      </c>
      <c r="H4174" s="47">
        <v>2789</v>
      </c>
    </row>
    <row r="4175" spans="1:8">
      <c r="A4175" s="44" t="s">
        <v>992</v>
      </c>
      <c r="B4175" s="44" t="s">
        <v>223</v>
      </c>
      <c r="C4175" s="45">
        <v>46103</v>
      </c>
      <c r="D4175" s="47">
        <v>16</v>
      </c>
      <c r="E4175" s="181"/>
      <c r="F4175" s="47">
        <v>0</v>
      </c>
      <c r="G4175" s="181"/>
      <c r="H4175" s="47">
        <v>0</v>
      </c>
    </row>
    <row r="4176" spans="1:8">
      <c r="A4176" s="44" t="s">
        <v>992</v>
      </c>
      <c r="B4176" s="44" t="s">
        <v>223</v>
      </c>
      <c r="C4176" s="45">
        <v>46110</v>
      </c>
      <c r="D4176" s="47">
        <v>16</v>
      </c>
      <c r="E4176" s="181"/>
      <c r="F4176" s="47">
        <v>0</v>
      </c>
      <c r="G4176" s="181"/>
      <c r="H4176" s="47">
        <v>0</v>
      </c>
    </row>
    <row r="4177" spans="1:8">
      <c r="A4177" s="44" t="s">
        <v>992</v>
      </c>
      <c r="B4177" s="44" t="s">
        <v>223</v>
      </c>
      <c r="C4177" s="45">
        <v>46117</v>
      </c>
      <c r="D4177" s="47">
        <v>16</v>
      </c>
      <c r="E4177" s="181"/>
      <c r="F4177" s="47">
        <v>0</v>
      </c>
      <c r="G4177" s="181"/>
      <c r="H4177" s="47">
        <v>0</v>
      </c>
    </row>
    <row r="4178" spans="1:8">
      <c r="A4178" s="44" t="s">
        <v>992</v>
      </c>
      <c r="B4178" s="44" t="s">
        <v>223</v>
      </c>
      <c r="C4178" s="45">
        <v>46124</v>
      </c>
      <c r="D4178" s="47">
        <v>16</v>
      </c>
      <c r="E4178" s="181"/>
      <c r="F4178" s="47">
        <v>0</v>
      </c>
      <c r="G4178" s="181"/>
      <c r="H4178" s="47">
        <v>0</v>
      </c>
    </row>
    <row r="4179" spans="1:8">
      <c r="A4179" s="44" t="s">
        <v>992</v>
      </c>
      <c r="B4179" s="44" t="s">
        <v>223</v>
      </c>
      <c r="C4179" s="45">
        <v>46131</v>
      </c>
      <c r="D4179" s="47">
        <v>16</v>
      </c>
      <c r="E4179" s="181"/>
      <c r="F4179" s="47">
        <v>0</v>
      </c>
      <c r="G4179" s="181"/>
      <c r="H4179" s="47">
        <v>0</v>
      </c>
    </row>
    <row r="4180" spans="1:8">
      <c r="A4180" s="44" t="s">
        <v>992</v>
      </c>
      <c r="B4180" s="44" t="s">
        <v>223</v>
      </c>
      <c r="C4180" s="45">
        <v>46138</v>
      </c>
      <c r="D4180" s="47">
        <v>16</v>
      </c>
      <c r="E4180" s="181"/>
      <c r="F4180" s="47">
        <v>0</v>
      </c>
      <c r="G4180" s="181"/>
      <c r="H4180" s="47">
        <v>0</v>
      </c>
    </row>
    <row r="4181" spans="1:8">
      <c r="A4181" s="44" t="s">
        <v>992</v>
      </c>
      <c r="B4181" s="44" t="s">
        <v>223</v>
      </c>
      <c r="C4181" s="45">
        <v>46145</v>
      </c>
      <c r="D4181" s="47">
        <v>16</v>
      </c>
      <c r="E4181" s="181"/>
      <c r="F4181" s="47">
        <v>0</v>
      </c>
      <c r="G4181" s="181"/>
      <c r="H4181" s="47">
        <v>0</v>
      </c>
    </row>
    <row r="4182" spans="1:8">
      <c r="A4182" s="44" t="s">
        <v>992</v>
      </c>
      <c r="B4182" s="44" t="s">
        <v>223</v>
      </c>
      <c r="C4182" s="45">
        <v>46152</v>
      </c>
      <c r="D4182" s="47">
        <v>16</v>
      </c>
      <c r="E4182" s="181"/>
      <c r="F4182" s="47">
        <v>0</v>
      </c>
      <c r="G4182" s="181"/>
      <c r="H4182" s="47">
        <v>0</v>
      </c>
    </row>
    <row r="4183" spans="1:8">
      <c r="A4183" s="44" t="s">
        <v>992</v>
      </c>
      <c r="B4183" s="44" t="s">
        <v>223</v>
      </c>
      <c r="C4183" s="45">
        <v>46159</v>
      </c>
      <c r="D4183" s="47">
        <v>16</v>
      </c>
      <c r="E4183" s="181"/>
      <c r="F4183" s="47">
        <v>0</v>
      </c>
      <c r="G4183" s="181"/>
      <c r="H4183" s="47">
        <v>0</v>
      </c>
    </row>
    <row r="4184" spans="1:8">
      <c r="A4184" s="44" t="s">
        <v>992</v>
      </c>
      <c r="B4184" s="44" t="s">
        <v>223</v>
      </c>
      <c r="C4184" s="45">
        <v>46166</v>
      </c>
      <c r="D4184" s="47">
        <v>16</v>
      </c>
      <c r="E4184" s="181"/>
      <c r="F4184" s="47">
        <v>0</v>
      </c>
      <c r="G4184" s="181"/>
      <c r="H4184" s="47">
        <v>0</v>
      </c>
    </row>
    <row r="4185" spans="1:8">
      <c r="A4185" s="44" t="s">
        <v>992</v>
      </c>
      <c r="B4185" s="44" t="s">
        <v>223</v>
      </c>
      <c r="C4185" s="45">
        <v>46173</v>
      </c>
      <c r="D4185" s="47">
        <v>16</v>
      </c>
      <c r="E4185" s="181"/>
      <c r="F4185" s="49">
        <v>0</v>
      </c>
      <c r="G4185" s="181"/>
      <c r="H4185" s="47">
        <v>0</v>
      </c>
    </row>
    <row r="4186" spans="1:8">
      <c r="A4186" s="44" t="s">
        <v>992</v>
      </c>
      <c r="B4186" s="44" t="s">
        <v>223</v>
      </c>
      <c r="C4186" s="45">
        <v>46180</v>
      </c>
      <c r="D4186" s="47">
        <v>16</v>
      </c>
      <c r="E4186" s="181"/>
      <c r="F4186" s="49">
        <v>0</v>
      </c>
      <c r="G4186" s="181"/>
      <c r="H4186" s="47">
        <v>0</v>
      </c>
    </row>
    <row r="4187" spans="1:8">
      <c r="A4187" s="44" t="s">
        <v>992</v>
      </c>
      <c r="B4187" s="44" t="s">
        <v>223</v>
      </c>
      <c r="C4187" s="45">
        <v>46187</v>
      </c>
      <c r="D4187" s="47">
        <v>16</v>
      </c>
      <c r="E4187" s="181"/>
      <c r="F4187" s="49">
        <v>0</v>
      </c>
      <c r="G4187" s="181"/>
      <c r="H4187" s="47">
        <v>0</v>
      </c>
    </row>
    <row r="4188" spans="1:8">
      <c r="A4188" s="44" t="s">
        <v>992</v>
      </c>
      <c r="B4188" s="44" t="s">
        <v>400</v>
      </c>
      <c r="C4188" s="45">
        <v>46103</v>
      </c>
      <c r="D4188" s="47">
        <v>0</v>
      </c>
      <c r="E4188" s="181"/>
      <c r="F4188" s="47">
        <v>0</v>
      </c>
      <c r="G4188" s="181"/>
      <c r="H4188" s="47">
        <v>0</v>
      </c>
    </row>
    <row r="4189" spans="1:8">
      <c r="A4189" s="44" t="s">
        <v>992</v>
      </c>
      <c r="B4189" s="44" t="s">
        <v>400</v>
      </c>
      <c r="C4189" s="45">
        <v>46110</v>
      </c>
      <c r="D4189" s="47">
        <v>0</v>
      </c>
      <c r="E4189" s="181"/>
      <c r="F4189" s="47">
        <v>0</v>
      </c>
      <c r="G4189" s="181"/>
      <c r="H4189" s="47">
        <v>0</v>
      </c>
    </row>
    <row r="4190" spans="1:8">
      <c r="A4190" s="44" t="s">
        <v>992</v>
      </c>
      <c r="B4190" s="44" t="s">
        <v>400</v>
      </c>
      <c r="C4190" s="45">
        <v>46117</v>
      </c>
      <c r="D4190" s="47">
        <v>0</v>
      </c>
      <c r="E4190" s="181"/>
      <c r="F4190" s="47">
        <v>0</v>
      </c>
      <c r="G4190" s="181"/>
      <c r="H4190" s="47">
        <v>0</v>
      </c>
    </row>
    <row r="4191" spans="1:8">
      <c r="A4191" s="44" t="s">
        <v>992</v>
      </c>
      <c r="B4191" s="44" t="s">
        <v>400</v>
      </c>
      <c r="C4191" s="45">
        <v>46124</v>
      </c>
      <c r="D4191" s="47">
        <v>0</v>
      </c>
      <c r="E4191" s="181"/>
      <c r="F4191" s="47">
        <v>0</v>
      </c>
      <c r="G4191" s="181"/>
      <c r="H4191" s="47">
        <v>0</v>
      </c>
    </row>
    <row r="4192" spans="1:8">
      <c r="A4192" s="44" t="s">
        <v>992</v>
      </c>
      <c r="B4192" s="44" t="s">
        <v>400</v>
      </c>
      <c r="C4192" s="45">
        <v>46131</v>
      </c>
      <c r="D4192" s="47">
        <v>0</v>
      </c>
      <c r="E4192" s="181"/>
      <c r="F4192" s="47">
        <v>0</v>
      </c>
      <c r="G4192" s="181"/>
      <c r="H4192" s="47">
        <v>0</v>
      </c>
    </row>
    <row r="4193" spans="1:8">
      <c r="A4193" s="44" t="s">
        <v>992</v>
      </c>
      <c r="B4193" s="44" t="s">
        <v>400</v>
      </c>
      <c r="C4193" s="45">
        <v>46138</v>
      </c>
      <c r="D4193" s="47">
        <v>0</v>
      </c>
      <c r="E4193" s="181"/>
      <c r="F4193" s="47">
        <v>0</v>
      </c>
      <c r="G4193" s="181"/>
      <c r="H4193" s="47">
        <v>0</v>
      </c>
    </row>
    <row r="4194" spans="1:8">
      <c r="A4194" s="44" t="s">
        <v>992</v>
      </c>
      <c r="B4194" s="44" t="s">
        <v>400</v>
      </c>
      <c r="C4194" s="45">
        <v>46145</v>
      </c>
      <c r="D4194" s="47">
        <v>0</v>
      </c>
      <c r="E4194" s="181"/>
      <c r="F4194" s="47">
        <v>0</v>
      </c>
      <c r="G4194" s="181"/>
      <c r="H4194" s="47">
        <v>0</v>
      </c>
    </row>
    <row r="4195" spans="1:8">
      <c r="A4195" s="44" t="s">
        <v>992</v>
      </c>
      <c r="B4195" s="44" t="s">
        <v>400</v>
      </c>
      <c r="C4195" s="45">
        <v>46152</v>
      </c>
      <c r="D4195" s="47">
        <v>0</v>
      </c>
      <c r="E4195" s="181"/>
      <c r="F4195" s="47">
        <v>0</v>
      </c>
      <c r="G4195" s="181"/>
      <c r="H4195" s="47">
        <v>0</v>
      </c>
    </row>
    <row r="4196" spans="1:8">
      <c r="A4196" s="44" t="s">
        <v>992</v>
      </c>
      <c r="B4196" s="44" t="s">
        <v>400</v>
      </c>
      <c r="C4196" s="45">
        <v>46159</v>
      </c>
      <c r="D4196" s="47">
        <v>0</v>
      </c>
      <c r="E4196" s="181"/>
      <c r="F4196" s="47">
        <v>0</v>
      </c>
      <c r="G4196" s="181"/>
      <c r="H4196" s="47">
        <v>0</v>
      </c>
    </row>
    <row r="4197" spans="1:8">
      <c r="A4197" s="44" t="s">
        <v>992</v>
      </c>
      <c r="B4197" s="44" t="s">
        <v>400</v>
      </c>
      <c r="C4197" s="45">
        <v>46166</v>
      </c>
      <c r="D4197" s="47">
        <v>0</v>
      </c>
      <c r="E4197" s="181"/>
      <c r="F4197" s="47">
        <v>0</v>
      </c>
      <c r="G4197" s="181"/>
      <c r="H4197" s="47">
        <v>0</v>
      </c>
    </row>
    <row r="4198" spans="1:8">
      <c r="A4198" s="44" t="s">
        <v>992</v>
      </c>
      <c r="B4198" s="44" t="s">
        <v>400</v>
      </c>
      <c r="C4198" s="45">
        <v>46173</v>
      </c>
      <c r="D4198" s="47">
        <v>0</v>
      </c>
      <c r="E4198" s="181"/>
      <c r="F4198" s="47">
        <v>0</v>
      </c>
      <c r="G4198" s="181"/>
      <c r="H4198" s="47">
        <v>0</v>
      </c>
    </row>
    <row r="4199" spans="1:8">
      <c r="A4199" s="44" t="s">
        <v>992</v>
      </c>
      <c r="B4199" s="44" t="s">
        <v>400</v>
      </c>
      <c r="C4199" s="45">
        <v>46180</v>
      </c>
      <c r="D4199" s="47">
        <v>0</v>
      </c>
      <c r="E4199" s="181"/>
      <c r="F4199" s="47">
        <v>0</v>
      </c>
      <c r="G4199" s="181"/>
      <c r="H4199" s="47">
        <v>0</v>
      </c>
    </row>
    <row r="4200" spans="1:8">
      <c r="A4200" s="44" t="s">
        <v>992</v>
      </c>
      <c r="B4200" s="44" t="s">
        <v>400</v>
      </c>
      <c r="C4200" s="45">
        <v>46187</v>
      </c>
      <c r="D4200" s="47">
        <v>0</v>
      </c>
      <c r="E4200" s="181"/>
      <c r="F4200" s="47">
        <v>0</v>
      </c>
      <c r="G4200" s="181"/>
      <c r="H4200" s="47">
        <v>0</v>
      </c>
    </row>
    <row r="4201" spans="1:8">
      <c r="A4201" s="44" t="s">
        <v>992</v>
      </c>
      <c r="B4201" s="44" t="s">
        <v>201</v>
      </c>
      <c r="C4201" s="45">
        <v>46103</v>
      </c>
      <c r="D4201" s="47">
        <v>631</v>
      </c>
      <c r="E4201" s="181"/>
      <c r="F4201" s="47">
        <v>0</v>
      </c>
      <c r="G4201" s="181"/>
      <c r="H4201" s="47">
        <v>0</v>
      </c>
    </row>
    <row r="4202" spans="1:8">
      <c r="A4202" s="44" t="s">
        <v>992</v>
      </c>
      <c r="B4202" s="44" t="s">
        <v>201</v>
      </c>
      <c r="C4202" s="45">
        <v>46110</v>
      </c>
      <c r="D4202" s="47">
        <v>608</v>
      </c>
      <c r="E4202" s="181"/>
      <c r="F4202" s="47">
        <v>0</v>
      </c>
      <c r="G4202" s="181"/>
      <c r="H4202" s="47">
        <v>0</v>
      </c>
    </row>
    <row r="4203" spans="1:8">
      <c r="A4203" s="44" t="s">
        <v>992</v>
      </c>
      <c r="B4203" s="44" t="s">
        <v>201</v>
      </c>
      <c r="C4203" s="45">
        <v>46117</v>
      </c>
      <c r="D4203" s="47">
        <v>629</v>
      </c>
      <c r="E4203" s="181"/>
      <c r="F4203" s="47">
        <v>0</v>
      </c>
      <c r="G4203" s="181"/>
      <c r="H4203" s="47">
        <v>0</v>
      </c>
    </row>
    <row r="4204" spans="1:8">
      <c r="A4204" s="44" t="s">
        <v>992</v>
      </c>
      <c r="B4204" s="44" t="s">
        <v>201</v>
      </c>
      <c r="C4204" s="45">
        <v>46124</v>
      </c>
      <c r="D4204" s="47">
        <v>641</v>
      </c>
      <c r="E4204" s="181"/>
      <c r="F4204" s="47">
        <v>0</v>
      </c>
      <c r="G4204" s="181"/>
      <c r="H4204" s="47">
        <v>0</v>
      </c>
    </row>
    <row r="4205" spans="1:8">
      <c r="A4205" s="44" t="s">
        <v>992</v>
      </c>
      <c r="B4205" s="44" t="s">
        <v>201</v>
      </c>
      <c r="C4205" s="45">
        <v>46131</v>
      </c>
      <c r="D4205" s="47">
        <v>617</v>
      </c>
      <c r="E4205" s="181"/>
      <c r="F4205" s="47">
        <v>0</v>
      </c>
      <c r="G4205" s="181"/>
      <c r="H4205" s="47">
        <v>0</v>
      </c>
    </row>
    <row r="4206" spans="1:8">
      <c r="A4206" s="44" t="s">
        <v>992</v>
      </c>
      <c r="B4206" s="44" t="s">
        <v>201</v>
      </c>
      <c r="C4206" s="45">
        <v>46138</v>
      </c>
      <c r="D4206" s="47">
        <v>619</v>
      </c>
      <c r="E4206" s="181"/>
      <c r="F4206" s="47">
        <v>0</v>
      </c>
      <c r="G4206" s="181"/>
      <c r="H4206" s="47">
        <v>0</v>
      </c>
    </row>
    <row r="4207" spans="1:8">
      <c r="A4207" s="44" t="s">
        <v>992</v>
      </c>
      <c r="B4207" s="44" t="s">
        <v>201</v>
      </c>
      <c r="C4207" s="45">
        <v>46145</v>
      </c>
      <c r="D4207" s="47">
        <v>616</v>
      </c>
      <c r="E4207" s="181"/>
      <c r="F4207" s="47">
        <v>0</v>
      </c>
      <c r="G4207" s="181"/>
      <c r="H4207" s="47">
        <v>0</v>
      </c>
    </row>
    <row r="4208" spans="1:8">
      <c r="A4208" s="44" t="s">
        <v>992</v>
      </c>
      <c r="B4208" s="44" t="s">
        <v>201</v>
      </c>
      <c r="C4208" s="45">
        <v>46152</v>
      </c>
      <c r="D4208" s="47">
        <v>634</v>
      </c>
      <c r="E4208" s="181"/>
      <c r="F4208" s="47">
        <v>0</v>
      </c>
      <c r="G4208" s="181"/>
      <c r="H4208" s="47">
        <v>0</v>
      </c>
    </row>
    <row r="4209" spans="1:8">
      <c r="A4209" s="44" t="s">
        <v>992</v>
      </c>
      <c r="B4209" s="44" t="s">
        <v>201</v>
      </c>
      <c r="C4209" s="45">
        <v>46159</v>
      </c>
      <c r="D4209" s="47">
        <v>625</v>
      </c>
      <c r="E4209" s="181"/>
      <c r="F4209" s="47">
        <v>0</v>
      </c>
      <c r="G4209" s="181"/>
      <c r="H4209" s="47">
        <v>0</v>
      </c>
    </row>
    <row r="4210" spans="1:8">
      <c r="A4210" s="44" t="s">
        <v>992</v>
      </c>
      <c r="B4210" s="44" t="s">
        <v>201</v>
      </c>
      <c r="C4210" s="45">
        <v>46166</v>
      </c>
      <c r="D4210" s="47">
        <v>630</v>
      </c>
      <c r="E4210" s="181"/>
      <c r="F4210" s="47">
        <v>0</v>
      </c>
      <c r="G4210" s="181"/>
      <c r="H4210" s="47">
        <v>0</v>
      </c>
    </row>
    <row r="4211" spans="1:8">
      <c r="A4211" s="44" t="s">
        <v>992</v>
      </c>
      <c r="B4211" s="44" t="s">
        <v>201</v>
      </c>
      <c r="C4211" s="45">
        <v>46173</v>
      </c>
      <c r="D4211" s="47">
        <v>646</v>
      </c>
      <c r="E4211" s="181"/>
      <c r="F4211" s="49">
        <v>0</v>
      </c>
      <c r="G4211" s="181"/>
      <c r="H4211" s="47">
        <v>0</v>
      </c>
    </row>
    <row r="4212" spans="1:8">
      <c r="A4212" s="44" t="s">
        <v>992</v>
      </c>
      <c r="B4212" s="44" t="s">
        <v>201</v>
      </c>
      <c r="C4212" s="45">
        <v>46180</v>
      </c>
      <c r="D4212" s="47">
        <v>624</v>
      </c>
      <c r="E4212" s="181"/>
      <c r="F4212" s="49">
        <v>0</v>
      </c>
      <c r="G4212" s="181"/>
      <c r="H4212" s="47">
        <v>0</v>
      </c>
    </row>
    <row r="4213" spans="1:8">
      <c r="A4213" s="44" t="s">
        <v>992</v>
      </c>
      <c r="B4213" s="44" t="s">
        <v>201</v>
      </c>
      <c r="C4213" s="45">
        <v>46187</v>
      </c>
      <c r="D4213" s="47">
        <v>647</v>
      </c>
      <c r="E4213" s="180">
        <v>48.8</v>
      </c>
      <c r="F4213" s="49">
        <v>0</v>
      </c>
      <c r="G4213" s="180">
        <v>-1</v>
      </c>
      <c r="H4213" s="47">
        <v>13</v>
      </c>
    </row>
    <row r="4214" spans="1:8">
      <c r="A4214" s="44" t="s">
        <v>992</v>
      </c>
      <c r="B4214" s="44" t="s">
        <v>401</v>
      </c>
      <c r="C4214" s="45">
        <v>46103</v>
      </c>
      <c r="D4214" s="47">
        <v>0</v>
      </c>
      <c r="E4214" s="181"/>
      <c r="F4214" s="47">
        <v>0</v>
      </c>
      <c r="G4214" s="181"/>
      <c r="H4214" s="47">
        <v>0</v>
      </c>
    </row>
    <row r="4215" spans="1:8">
      <c r="A4215" s="44" t="s">
        <v>992</v>
      </c>
      <c r="B4215" s="44" t="s">
        <v>401</v>
      </c>
      <c r="C4215" s="45">
        <v>46110</v>
      </c>
      <c r="D4215" s="47">
        <v>0</v>
      </c>
      <c r="E4215" s="181"/>
      <c r="F4215" s="47">
        <v>0</v>
      </c>
      <c r="G4215" s="181"/>
      <c r="H4215" s="47">
        <v>0</v>
      </c>
    </row>
    <row r="4216" spans="1:8">
      <c r="A4216" s="44" t="s">
        <v>992</v>
      </c>
      <c r="B4216" s="44" t="s">
        <v>401</v>
      </c>
      <c r="C4216" s="45">
        <v>46117</v>
      </c>
      <c r="D4216" s="47">
        <v>0</v>
      </c>
      <c r="E4216" s="181"/>
      <c r="F4216" s="47">
        <v>0</v>
      </c>
      <c r="G4216" s="181"/>
      <c r="H4216" s="47">
        <v>0</v>
      </c>
    </row>
    <row r="4217" spans="1:8">
      <c r="A4217" s="44" t="s">
        <v>992</v>
      </c>
      <c r="B4217" s="44" t="s">
        <v>401</v>
      </c>
      <c r="C4217" s="45">
        <v>46124</v>
      </c>
      <c r="D4217" s="47">
        <v>0</v>
      </c>
      <c r="E4217" s="181"/>
      <c r="F4217" s="47">
        <v>0</v>
      </c>
      <c r="G4217" s="181"/>
      <c r="H4217" s="47">
        <v>0</v>
      </c>
    </row>
    <row r="4218" spans="1:8">
      <c r="A4218" s="44" t="s">
        <v>992</v>
      </c>
      <c r="B4218" s="44" t="s">
        <v>401</v>
      </c>
      <c r="C4218" s="45">
        <v>46131</v>
      </c>
      <c r="D4218" s="47">
        <v>0</v>
      </c>
      <c r="E4218" s="181"/>
      <c r="F4218" s="47">
        <v>0</v>
      </c>
      <c r="G4218" s="181"/>
      <c r="H4218" s="47">
        <v>0</v>
      </c>
    </row>
    <row r="4219" spans="1:8">
      <c r="A4219" s="44" t="s">
        <v>992</v>
      </c>
      <c r="B4219" s="44" t="s">
        <v>401</v>
      </c>
      <c r="C4219" s="45">
        <v>46138</v>
      </c>
      <c r="D4219" s="47">
        <v>0</v>
      </c>
      <c r="E4219" s="181"/>
      <c r="F4219" s="47">
        <v>0</v>
      </c>
      <c r="G4219" s="181"/>
      <c r="H4219" s="47">
        <v>0</v>
      </c>
    </row>
    <row r="4220" spans="1:8">
      <c r="A4220" s="44" t="s">
        <v>992</v>
      </c>
      <c r="B4220" s="44" t="s">
        <v>401</v>
      </c>
      <c r="C4220" s="45">
        <v>46145</v>
      </c>
      <c r="D4220" s="47">
        <v>0</v>
      </c>
      <c r="E4220" s="181"/>
      <c r="F4220" s="47">
        <v>0</v>
      </c>
      <c r="G4220" s="181"/>
      <c r="H4220" s="47">
        <v>0</v>
      </c>
    </row>
    <row r="4221" spans="1:8">
      <c r="A4221" s="44" t="s">
        <v>992</v>
      </c>
      <c r="B4221" s="44" t="s">
        <v>401</v>
      </c>
      <c r="C4221" s="45">
        <v>46152</v>
      </c>
      <c r="D4221" s="47">
        <v>0</v>
      </c>
      <c r="E4221" s="181"/>
      <c r="F4221" s="47">
        <v>0</v>
      </c>
      <c r="G4221" s="181"/>
      <c r="H4221" s="47">
        <v>0</v>
      </c>
    </row>
    <row r="4222" spans="1:8">
      <c r="A4222" s="44" t="s">
        <v>992</v>
      </c>
      <c r="B4222" s="44" t="s">
        <v>401</v>
      </c>
      <c r="C4222" s="45">
        <v>46159</v>
      </c>
      <c r="D4222" s="47">
        <v>0</v>
      </c>
      <c r="E4222" s="181"/>
      <c r="F4222" s="47">
        <v>0</v>
      </c>
      <c r="G4222" s="181"/>
      <c r="H4222" s="47">
        <v>0</v>
      </c>
    </row>
    <row r="4223" spans="1:8">
      <c r="A4223" s="44" t="s">
        <v>992</v>
      </c>
      <c r="B4223" s="44" t="s">
        <v>401</v>
      </c>
      <c r="C4223" s="45">
        <v>46166</v>
      </c>
      <c r="D4223" s="47">
        <v>0</v>
      </c>
      <c r="E4223" s="181"/>
      <c r="F4223" s="47">
        <v>0</v>
      </c>
      <c r="G4223" s="181"/>
      <c r="H4223" s="47">
        <v>0</v>
      </c>
    </row>
    <row r="4224" spans="1:8">
      <c r="A4224" s="44" t="s">
        <v>992</v>
      </c>
      <c r="B4224" s="44" t="s">
        <v>401</v>
      </c>
      <c r="C4224" s="45">
        <v>46173</v>
      </c>
      <c r="D4224" s="47">
        <v>0</v>
      </c>
      <c r="E4224" s="181"/>
      <c r="F4224" s="47">
        <v>0</v>
      </c>
      <c r="G4224" s="181"/>
      <c r="H4224" s="47">
        <v>0</v>
      </c>
    </row>
    <row r="4225" spans="1:8">
      <c r="A4225" s="44" t="s">
        <v>992</v>
      </c>
      <c r="B4225" s="44" t="s">
        <v>401</v>
      </c>
      <c r="C4225" s="45">
        <v>46180</v>
      </c>
      <c r="D4225" s="47">
        <v>0</v>
      </c>
      <c r="E4225" s="181"/>
      <c r="F4225" s="47">
        <v>0</v>
      </c>
      <c r="G4225" s="181"/>
      <c r="H4225" s="47">
        <v>0</v>
      </c>
    </row>
    <row r="4226" spans="1:8">
      <c r="A4226" s="44" t="s">
        <v>992</v>
      </c>
      <c r="B4226" s="44" t="s">
        <v>401</v>
      </c>
      <c r="C4226" s="45">
        <v>46187</v>
      </c>
      <c r="D4226" s="47">
        <v>0</v>
      </c>
      <c r="E4226" s="181"/>
      <c r="F4226" s="47">
        <v>0</v>
      </c>
      <c r="G4226" s="181"/>
      <c r="H4226" s="47">
        <v>0</v>
      </c>
    </row>
    <row r="4227" spans="1:8">
      <c r="A4227" s="44" t="s">
        <v>992</v>
      </c>
      <c r="B4227" s="44" t="s">
        <v>402</v>
      </c>
      <c r="C4227" s="45">
        <v>46103</v>
      </c>
      <c r="D4227" s="47">
        <v>0</v>
      </c>
      <c r="E4227" s="181"/>
      <c r="F4227" s="47">
        <v>0</v>
      </c>
      <c r="G4227" s="181"/>
      <c r="H4227" s="47">
        <v>0</v>
      </c>
    </row>
    <row r="4228" spans="1:8">
      <c r="A4228" s="44" t="s">
        <v>992</v>
      </c>
      <c r="B4228" s="44" t="s">
        <v>402</v>
      </c>
      <c r="C4228" s="45">
        <v>46110</v>
      </c>
      <c r="D4228" s="47">
        <v>0</v>
      </c>
      <c r="E4228" s="181"/>
      <c r="F4228" s="47">
        <v>0</v>
      </c>
      <c r="G4228" s="181"/>
      <c r="H4228" s="47">
        <v>0</v>
      </c>
    </row>
    <row r="4229" spans="1:8">
      <c r="A4229" s="44" t="s">
        <v>992</v>
      </c>
      <c r="B4229" s="44" t="s">
        <v>402</v>
      </c>
      <c r="C4229" s="45">
        <v>46117</v>
      </c>
      <c r="D4229" s="47">
        <v>0</v>
      </c>
      <c r="E4229" s="181"/>
      <c r="F4229" s="47">
        <v>0</v>
      </c>
      <c r="G4229" s="181"/>
      <c r="H4229" s="47">
        <v>0</v>
      </c>
    </row>
    <row r="4230" spans="1:8">
      <c r="A4230" s="44" t="s">
        <v>992</v>
      </c>
      <c r="B4230" s="44" t="s">
        <v>402</v>
      </c>
      <c r="C4230" s="45">
        <v>46124</v>
      </c>
      <c r="D4230" s="47">
        <v>0</v>
      </c>
      <c r="E4230" s="181"/>
      <c r="F4230" s="47">
        <v>0</v>
      </c>
      <c r="G4230" s="181"/>
      <c r="H4230" s="47">
        <v>0</v>
      </c>
    </row>
    <row r="4231" spans="1:8">
      <c r="A4231" s="44" t="s">
        <v>992</v>
      </c>
      <c r="B4231" s="44" t="s">
        <v>402</v>
      </c>
      <c r="C4231" s="45">
        <v>46131</v>
      </c>
      <c r="D4231" s="47">
        <v>0</v>
      </c>
      <c r="E4231" s="181"/>
      <c r="F4231" s="47">
        <v>0</v>
      </c>
      <c r="G4231" s="181"/>
      <c r="H4231" s="47">
        <v>0</v>
      </c>
    </row>
    <row r="4232" spans="1:8">
      <c r="A4232" s="44" t="s">
        <v>992</v>
      </c>
      <c r="B4232" s="44" t="s">
        <v>402</v>
      </c>
      <c r="C4232" s="45">
        <v>46138</v>
      </c>
      <c r="D4232" s="47">
        <v>0</v>
      </c>
      <c r="E4232" s="181"/>
      <c r="F4232" s="47">
        <v>0</v>
      </c>
      <c r="G4232" s="181"/>
      <c r="H4232" s="47">
        <v>0</v>
      </c>
    </row>
    <row r="4233" spans="1:8">
      <c r="A4233" s="44" t="s">
        <v>992</v>
      </c>
      <c r="B4233" s="44" t="s">
        <v>402</v>
      </c>
      <c r="C4233" s="45">
        <v>46145</v>
      </c>
      <c r="D4233" s="47">
        <v>0</v>
      </c>
      <c r="E4233" s="181"/>
      <c r="F4233" s="47">
        <v>0</v>
      </c>
      <c r="G4233" s="181"/>
      <c r="H4233" s="47">
        <v>0</v>
      </c>
    </row>
    <row r="4234" spans="1:8">
      <c r="A4234" s="44" t="s">
        <v>992</v>
      </c>
      <c r="B4234" s="44" t="s">
        <v>402</v>
      </c>
      <c r="C4234" s="45">
        <v>46152</v>
      </c>
      <c r="D4234" s="47">
        <v>0</v>
      </c>
      <c r="E4234" s="181"/>
      <c r="F4234" s="47">
        <v>0</v>
      </c>
      <c r="G4234" s="181"/>
      <c r="H4234" s="47">
        <v>0</v>
      </c>
    </row>
    <row r="4235" spans="1:8">
      <c r="A4235" s="44" t="s">
        <v>992</v>
      </c>
      <c r="B4235" s="44" t="s">
        <v>402</v>
      </c>
      <c r="C4235" s="45">
        <v>46159</v>
      </c>
      <c r="D4235" s="47">
        <v>0</v>
      </c>
      <c r="E4235" s="181"/>
      <c r="F4235" s="47">
        <v>0</v>
      </c>
      <c r="G4235" s="181"/>
      <c r="H4235" s="47">
        <v>0</v>
      </c>
    </row>
    <row r="4236" spans="1:8">
      <c r="A4236" s="44" t="s">
        <v>992</v>
      </c>
      <c r="B4236" s="44" t="s">
        <v>402</v>
      </c>
      <c r="C4236" s="45">
        <v>46166</v>
      </c>
      <c r="D4236" s="47">
        <v>0</v>
      </c>
      <c r="E4236" s="181"/>
      <c r="F4236" s="47">
        <v>0</v>
      </c>
      <c r="G4236" s="181"/>
      <c r="H4236" s="47">
        <v>0</v>
      </c>
    </row>
    <row r="4237" spans="1:8">
      <c r="A4237" s="44" t="s">
        <v>992</v>
      </c>
      <c r="B4237" s="44" t="s">
        <v>402</v>
      </c>
      <c r="C4237" s="45">
        <v>46173</v>
      </c>
      <c r="D4237" s="47">
        <v>0</v>
      </c>
      <c r="E4237" s="181"/>
      <c r="F4237" s="49">
        <v>0</v>
      </c>
      <c r="G4237" s="181"/>
      <c r="H4237" s="47">
        <v>0</v>
      </c>
    </row>
    <row r="4238" spans="1:8">
      <c r="A4238" s="44" t="s">
        <v>992</v>
      </c>
      <c r="B4238" s="44" t="s">
        <v>402</v>
      </c>
      <c r="C4238" s="45">
        <v>46180</v>
      </c>
      <c r="D4238" s="47">
        <v>0</v>
      </c>
      <c r="E4238" s="181"/>
      <c r="F4238" s="49">
        <v>0</v>
      </c>
      <c r="G4238" s="181"/>
      <c r="H4238" s="47">
        <v>0</v>
      </c>
    </row>
    <row r="4239" spans="1:8">
      <c r="A4239" s="44" t="s">
        <v>992</v>
      </c>
      <c r="B4239" s="44" t="s">
        <v>402</v>
      </c>
      <c r="C4239" s="45">
        <v>46187</v>
      </c>
      <c r="D4239" s="47">
        <v>0</v>
      </c>
      <c r="E4239" s="181"/>
      <c r="F4239" s="49">
        <v>0</v>
      </c>
      <c r="G4239" s="181"/>
      <c r="H4239" s="47">
        <v>0</v>
      </c>
    </row>
    <row r="4240" spans="1:8">
      <c r="A4240" s="44" t="s">
        <v>992</v>
      </c>
      <c r="B4240" s="44" t="s">
        <v>403</v>
      </c>
      <c r="C4240" s="45">
        <v>46103</v>
      </c>
      <c r="D4240" s="47">
        <v>0</v>
      </c>
      <c r="E4240" s="181"/>
      <c r="F4240" s="47">
        <v>0</v>
      </c>
      <c r="G4240" s="181"/>
      <c r="H4240" s="47">
        <v>0</v>
      </c>
    </row>
    <row r="4241" spans="1:8">
      <c r="A4241" s="44" t="s">
        <v>992</v>
      </c>
      <c r="B4241" s="44" t="s">
        <v>403</v>
      </c>
      <c r="C4241" s="45">
        <v>46110</v>
      </c>
      <c r="D4241" s="47">
        <v>0</v>
      </c>
      <c r="E4241" s="181"/>
      <c r="F4241" s="47">
        <v>0</v>
      </c>
      <c r="G4241" s="181"/>
      <c r="H4241" s="47">
        <v>0</v>
      </c>
    </row>
    <row r="4242" spans="1:8">
      <c r="A4242" s="44" t="s">
        <v>992</v>
      </c>
      <c r="B4242" s="44" t="s">
        <v>403</v>
      </c>
      <c r="C4242" s="45">
        <v>46117</v>
      </c>
      <c r="D4242" s="47">
        <v>0</v>
      </c>
      <c r="E4242" s="181"/>
      <c r="F4242" s="47">
        <v>0</v>
      </c>
      <c r="G4242" s="181"/>
      <c r="H4242" s="47">
        <v>0</v>
      </c>
    </row>
    <row r="4243" spans="1:8">
      <c r="A4243" s="44" t="s">
        <v>992</v>
      </c>
      <c r="B4243" s="44" t="s">
        <v>403</v>
      </c>
      <c r="C4243" s="45">
        <v>46124</v>
      </c>
      <c r="D4243" s="47">
        <v>0</v>
      </c>
      <c r="E4243" s="181"/>
      <c r="F4243" s="47">
        <v>0</v>
      </c>
      <c r="G4243" s="181"/>
      <c r="H4243" s="47">
        <v>0</v>
      </c>
    </row>
    <row r="4244" spans="1:8">
      <c r="A4244" s="44" t="s">
        <v>992</v>
      </c>
      <c r="B4244" s="44" t="s">
        <v>403</v>
      </c>
      <c r="C4244" s="45">
        <v>46131</v>
      </c>
      <c r="D4244" s="47">
        <v>0</v>
      </c>
      <c r="E4244" s="181"/>
      <c r="F4244" s="47">
        <v>0</v>
      </c>
      <c r="G4244" s="181"/>
      <c r="H4244" s="47">
        <v>0</v>
      </c>
    </row>
    <row r="4245" spans="1:8">
      <c r="A4245" s="44" t="s">
        <v>992</v>
      </c>
      <c r="B4245" s="44" t="s">
        <v>403</v>
      </c>
      <c r="C4245" s="45">
        <v>46138</v>
      </c>
      <c r="D4245" s="47">
        <v>0</v>
      </c>
      <c r="E4245" s="181"/>
      <c r="F4245" s="47">
        <v>0</v>
      </c>
      <c r="G4245" s="181"/>
      <c r="H4245" s="47">
        <v>0</v>
      </c>
    </row>
    <row r="4246" spans="1:8">
      <c r="A4246" s="44" t="s">
        <v>992</v>
      </c>
      <c r="B4246" s="44" t="s">
        <v>403</v>
      </c>
      <c r="C4246" s="45">
        <v>46145</v>
      </c>
      <c r="D4246" s="47">
        <v>0</v>
      </c>
      <c r="E4246" s="181"/>
      <c r="F4246" s="47">
        <v>0</v>
      </c>
      <c r="G4246" s="181"/>
      <c r="H4246" s="47">
        <v>0</v>
      </c>
    </row>
    <row r="4247" spans="1:8">
      <c r="A4247" s="44" t="s">
        <v>992</v>
      </c>
      <c r="B4247" s="44" t="s">
        <v>403</v>
      </c>
      <c r="C4247" s="45">
        <v>46152</v>
      </c>
      <c r="D4247" s="47">
        <v>0</v>
      </c>
      <c r="E4247" s="181"/>
      <c r="F4247" s="47">
        <v>0</v>
      </c>
      <c r="G4247" s="181"/>
      <c r="H4247" s="47">
        <v>0</v>
      </c>
    </row>
    <row r="4248" spans="1:8">
      <c r="A4248" s="44" t="s">
        <v>992</v>
      </c>
      <c r="B4248" s="44" t="s">
        <v>403</v>
      </c>
      <c r="C4248" s="45">
        <v>46159</v>
      </c>
      <c r="D4248" s="47">
        <v>0</v>
      </c>
      <c r="E4248" s="181"/>
      <c r="F4248" s="47">
        <v>0</v>
      </c>
      <c r="G4248" s="181"/>
      <c r="H4248" s="47">
        <v>0</v>
      </c>
    </row>
    <row r="4249" spans="1:8">
      <c r="A4249" s="44" t="s">
        <v>992</v>
      </c>
      <c r="B4249" s="44" t="s">
        <v>403</v>
      </c>
      <c r="C4249" s="45">
        <v>46166</v>
      </c>
      <c r="D4249" s="47">
        <v>0</v>
      </c>
      <c r="E4249" s="181"/>
      <c r="F4249" s="47">
        <v>0</v>
      </c>
      <c r="G4249" s="181"/>
      <c r="H4249" s="47">
        <v>0</v>
      </c>
    </row>
    <row r="4250" spans="1:8">
      <c r="A4250" s="44" t="s">
        <v>992</v>
      </c>
      <c r="B4250" s="44" t="s">
        <v>403</v>
      </c>
      <c r="C4250" s="45">
        <v>46173</v>
      </c>
      <c r="D4250" s="47">
        <v>0</v>
      </c>
      <c r="E4250" s="181"/>
      <c r="F4250" s="47">
        <v>0</v>
      </c>
      <c r="G4250" s="181"/>
      <c r="H4250" s="47">
        <v>0</v>
      </c>
    </row>
    <row r="4251" spans="1:8">
      <c r="A4251" s="44" t="s">
        <v>992</v>
      </c>
      <c r="B4251" s="44" t="s">
        <v>403</v>
      </c>
      <c r="C4251" s="45">
        <v>46180</v>
      </c>
      <c r="D4251" s="47">
        <v>0</v>
      </c>
      <c r="E4251" s="181"/>
      <c r="F4251" s="47">
        <v>0</v>
      </c>
      <c r="G4251" s="181"/>
      <c r="H4251" s="47">
        <v>0</v>
      </c>
    </row>
    <row r="4252" spans="1:8">
      <c r="A4252" s="44" t="s">
        <v>992</v>
      </c>
      <c r="B4252" s="44" t="s">
        <v>403</v>
      </c>
      <c r="C4252" s="45">
        <v>46187</v>
      </c>
      <c r="D4252" s="47">
        <v>0</v>
      </c>
      <c r="E4252" s="181"/>
      <c r="F4252" s="47">
        <v>0</v>
      </c>
      <c r="G4252" s="181"/>
      <c r="H4252" s="47">
        <v>0</v>
      </c>
    </row>
    <row r="4253" spans="1:8">
      <c r="A4253" s="44" t="s">
        <v>992</v>
      </c>
      <c r="B4253" s="44" t="s">
        <v>404</v>
      </c>
      <c r="C4253" s="45">
        <v>46103</v>
      </c>
      <c r="D4253" s="47">
        <v>0</v>
      </c>
      <c r="E4253" s="181"/>
      <c r="F4253" s="47">
        <v>0</v>
      </c>
      <c r="G4253" s="181"/>
      <c r="H4253" s="47">
        <v>0</v>
      </c>
    </row>
    <row r="4254" spans="1:8">
      <c r="A4254" s="44" t="s">
        <v>992</v>
      </c>
      <c r="B4254" s="44" t="s">
        <v>404</v>
      </c>
      <c r="C4254" s="45">
        <v>46110</v>
      </c>
      <c r="D4254" s="47">
        <v>0</v>
      </c>
      <c r="E4254" s="181"/>
      <c r="F4254" s="47">
        <v>0</v>
      </c>
      <c r="G4254" s="181"/>
      <c r="H4254" s="47">
        <v>0</v>
      </c>
    </row>
    <row r="4255" spans="1:8">
      <c r="A4255" s="44" t="s">
        <v>992</v>
      </c>
      <c r="B4255" s="44" t="s">
        <v>404</v>
      </c>
      <c r="C4255" s="45">
        <v>46117</v>
      </c>
      <c r="D4255" s="47">
        <v>0</v>
      </c>
      <c r="E4255" s="181"/>
      <c r="F4255" s="47">
        <v>0</v>
      </c>
      <c r="G4255" s="181"/>
      <c r="H4255" s="47">
        <v>0</v>
      </c>
    </row>
    <row r="4256" spans="1:8">
      <c r="A4256" s="44" t="s">
        <v>992</v>
      </c>
      <c r="B4256" s="44" t="s">
        <v>404</v>
      </c>
      <c r="C4256" s="45">
        <v>46124</v>
      </c>
      <c r="D4256" s="47">
        <v>0</v>
      </c>
      <c r="E4256" s="181"/>
      <c r="F4256" s="47">
        <v>0</v>
      </c>
      <c r="G4256" s="181"/>
      <c r="H4256" s="47">
        <v>0</v>
      </c>
    </row>
    <row r="4257" spans="1:8">
      <c r="A4257" s="44" t="s">
        <v>992</v>
      </c>
      <c r="B4257" s="44" t="s">
        <v>404</v>
      </c>
      <c r="C4257" s="45">
        <v>46131</v>
      </c>
      <c r="D4257" s="47">
        <v>0</v>
      </c>
      <c r="E4257" s="181"/>
      <c r="F4257" s="47">
        <v>0</v>
      </c>
      <c r="G4257" s="181"/>
      <c r="H4257" s="47">
        <v>0</v>
      </c>
    </row>
    <row r="4258" spans="1:8">
      <c r="A4258" s="44" t="s">
        <v>992</v>
      </c>
      <c r="B4258" s="44" t="s">
        <v>404</v>
      </c>
      <c r="C4258" s="45">
        <v>46138</v>
      </c>
      <c r="D4258" s="47">
        <v>0</v>
      </c>
      <c r="E4258" s="181"/>
      <c r="F4258" s="47">
        <v>0</v>
      </c>
      <c r="G4258" s="181"/>
      <c r="H4258" s="47">
        <v>0</v>
      </c>
    </row>
    <row r="4259" spans="1:8">
      <c r="A4259" s="44" t="s">
        <v>992</v>
      </c>
      <c r="B4259" s="44" t="s">
        <v>404</v>
      </c>
      <c r="C4259" s="45">
        <v>46145</v>
      </c>
      <c r="D4259" s="47">
        <v>0</v>
      </c>
      <c r="E4259" s="181"/>
      <c r="F4259" s="47">
        <v>0</v>
      </c>
      <c r="G4259" s="181"/>
      <c r="H4259" s="47">
        <v>0</v>
      </c>
    </row>
    <row r="4260" spans="1:8">
      <c r="A4260" s="44" t="s">
        <v>992</v>
      </c>
      <c r="B4260" s="44" t="s">
        <v>404</v>
      </c>
      <c r="C4260" s="45">
        <v>46152</v>
      </c>
      <c r="D4260" s="47">
        <v>0</v>
      </c>
      <c r="E4260" s="181"/>
      <c r="F4260" s="47">
        <v>0</v>
      </c>
      <c r="G4260" s="181"/>
      <c r="H4260" s="47">
        <v>0</v>
      </c>
    </row>
    <row r="4261" spans="1:8">
      <c r="A4261" s="44" t="s">
        <v>992</v>
      </c>
      <c r="B4261" s="44" t="s">
        <v>404</v>
      </c>
      <c r="C4261" s="45">
        <v>46159</v>
      </c>
      <c r="D4261" s="47">
        <v>0</v>
      </c>
      <c r="E4261" s="181"/>
      <c r="F4261" s="47">
        <v>0</v>
      </c>
      <c r="G4261" s="181"/>
      <c r="H4261" s="47">
        <v>0</v>
      </c>
    </row>
    <row r="4262" spans="1:8">
      <c r="A4262" s="44" t="s">
        <v>992</v>
      </c>
      <c r="B4262" s="44" t="s">
        <v>404</v>
      </c>
      <c r="C4262" s="45">
        <v>46166</v>
      </c>
      <c r="D4262" s="47">
        <v>0</v>
      </c>
      <c r="E4262" s="181"/>
      <c r="F4262" s="47">
        <v>0</v>
      </c>
      <c r="G4262" s="181"/>
      <c r="H4262" s="47">
        <v>0</v>
      </c>
    </row>
    <row r="4263" spans="1:8">
      <c r="A4263" s="44" t="s">
        <v>992</v>
      </c>
      <c r="B4263" s="44" t="s">
        <v>404</v>
      </c>
      <c r="C4263" s="45">
        <v>46173</v>
      </c>
      <c r="D4263" s="47">
        <v>0</v>
      </c>
      <c r="E4263" s="181"/>
      <c r="F4263" s="47">
        <v>0</v>
      </c>
      <c r="G4263" s="181"/>
      <c r="H4263" s="47">
        <v>0</v>
      </c>
    </row>
    <row r="4264" spans="1:8">
      <c r="A4264" s="44" t="s">
        <v>992</v>
      </c>
      <c r="B4264" s="44" t="s">
        <v>404</v>
      </c>
      <c r="C4264" s="45">
        <v>46180</v>
      </c>
      <c r="D4264" s="47">
        <v>0</v>
      </c>
      <c r="E4264" s="181"/>
      <c r="F4264" s="47">
        <v>0</v>
      </c>
      <c r="G4264" s="181"/>
      <c r="H4264" s="47">
        <v>0</v>
      </c>
    </row>
    <row r="4265" spans="1:8">
      <c r="A4265" s="44" t="s">
        <v>992</v>
      </c>
      <c r="B4265" s="44" t="s">
        <v>404</v>
      </c>
      <c r="C4265" s="45">
        <v>46187</v>
      </c>
      <c r="D4265" s="47">
        <v>0</v>
      </c>
      <c r="E4265" s="181"/>
      <c r="F4265" s="47">
        <v>0</v>
      </c>
      <c r="G4265" s="181"/>
      <c r="H4265" s="47">
        <v>0</v>
      </c>
    </row>
    <row r="4266" spans="1:8">
      <c r="A4266" s="44" t="s">
        <v>992</v>
      </c>
      <c r="B4266" s="44" t="s">
        <v>405</v>
      </c>
      <c r="C4266" s="45">
        <v>46103</v>
      </c>
      <c r="D4266" s="47">
        <v>0</v>
      </c>
      <c r="E4266" s="181"/>
      <c r="F4266" s="47">
        <v>0</v>
      </c>
      <c r="G4266" s="181"/>
      <c r="H4266" s="47">
        <v>0</v>
      </c>
    </row>
    <row r="4267" spans="1:8">
      <c r="A4267" s="44" t="s">
        <v>992</v>
      </c>
      <c r="B4267" s="44" t="s">
        <v>405</v>
      </c>
      <c r="C4267" s="45">
        <v>46110</v>
      </c>
      <c r="D4267" s="47">
        <v>0</v>
      </c>
      <c r="E4267" s="181"/>
      <c r="F4267" s="47">
        <v>0</v>
      </c>
      <c r="G4267" s="181"/>
      <c r="H4267" s="47">
        <v>0</v>
      </c>
    </row>
    <row r="4268" spans="1:8">
      <c r="A4268" s="44" t="s">
        <v>992</v>
      </c>
      <c r="B4268" s="44" t="s">
        <v>405</v>
      </c>
      <c r="C4268" s="45">
        <v>46117</v>
      </c>
      <c r="D4268" s="47">
        <v>0</v>
      </c>
      <c r="E4268" s="181"/>
      <c r="F4268" s="47">
        <v>0</v>
      </c>
      <c r="G4268" s="181"/>
      <c r="H4268" s="47">
        <v>0</v>
      </c>
    </row>
    <row r="4269" spans="1:8">
      <c r="A4269" s="44" t="s">
        <v>992</v>
      </c>
      <c r="B4269" s="44" t="s">
        <v>405</v>
      </c>
      <c r="C4269" s="45">
        <v>46124</v>
      </c>
      <c r="D4269" s="47">
        <v>0</v>
      </c>
      <c r="E4269" s="181"/>
      <c r="F4269" s="47">
        <v>0</v>
      </c>
      <c r="G4269" s="181"/>
      <c r="H4269" s="47">
        <v>0</v>
      </c>
    </row>
    <row r="4270" spans="1:8">
      <c r="A4270" s="44" t="s">
        <v>992</v>
      </c>
      <c r="B4270" s="44" t="s">
        <v>405</v>
      </c>
      <c r="C4270" s="45">
        <v>46131</v>
      </c>
      <c r="D4270" s="47">
        <v>0</v>
      </c>
      <c r="E4270" s="181"/>
      <c r="F4270" s="47">
        <v>0</v>
      </c>
      <c r="G4270" s="181"/>
      <c r="H4270" s="47">
        <v>0</v>
      </c>
    </row>
    <row r="4271" spans="1:8">
      <c r="A4271" s="44" t="s">
        <v>992</v>
      </c>
      <c r="B4271" s="44" t="s">
        <v>405</v>
      </c>
      <c r="C4271" s="45">
        <v>46138</v>
      </c>
      <c r="D4271" s="47">
        <v>0</v>
      </c>
      <c r="E4271" s="181"/>
      <c r="F4271" s="47">
        <v>0</v>
      </c>
      <c r="G4271" s="181"/>
      <c r="H4271" s="47">
        <v>0</v>
      </c>
    </row>
    <row r="4272" spans="1:8">
      <c r="A4272" s="44" t="s">
        <v>992</v>
      </c>
      <c r="B4272" s="44" t="s">
        <v>405</v>
      </c>
      <c r="C4272" s="45">
        <v>46145</v>
      </c>
      <c r="D4272" s="47">
        <v>0</v>
      </c>
      <c r="E4272" s="181"/>
      <c r="F4272" s="47">
        <v>0</v>
      </c>
      <c r="G4272" s="181"/>
      <c r="H4272" s="47">
        <v>0</v>
      </c>
    </row>
    <row r="4273" spans="1:8">
      <c r="A4273" s="44" t="s">
        <v>992</v>
      </c>
      <c r="B4273" s="44" t="s">
        <v>405</v>
      </c>
      <c r="C4273" s="45">
        <v>46152</v>
      </c>
      <c r="D4273" s="47">
        <v>0</v>
      </c>
      <c r="E4273" s="181"/>
      <c r="F4273" s="47">
        <v>0</v>
      </c>
      <c r="G4273" s="181"/>
      <c r="H4273" s="47">
        <v>0</v>
      </c>
    </row>
    <row r="4274" spans="1:8">
      <c r="A4274" s="44" t="s">
        <v>992</v>
      </c>
      <c r="B4274" s="44" t="s">
        <v>405</v>
      </c>
      <c r="C4274" s="45">
        <v>46159</v>
      </c>
      <c r="D4274" s="47">
        <v>0</v>
      </c>
      <c r="E4274" s="181"/>
      <c r="F4274" s="47">
        <v>0</v>
      </c>
      <c r="G4274" s="181"/>
      <c r="H4274" s="47">
        <v>0</v>
      </c>
    </row>
    <row r="4275" spans="1:8">
      <c r="A4275" s="44" t="s">
        <v>992</v>
      </c>
      <c r="B4275" s="44" t="s">
        <v>405</v>
      </c>
      <c r="C4275" s="45">
        <v>46166</v>
      </c>
      <c r="D4275" s="47">
        <v>0</v>
      </c>
      <c r="E4275" s="181"/>
      <c r="F4275" s="47">
        <v>0</v>
      </c>
      <c r="G4275" s="181"/>
      <c r="H4275" s="47">
        <v>0</v>
      </c>
    </row>
    <row r="4276" spans="1:8">
      <c r="A4276" s="44" t="s">
        <v>992</v>
      </c>
      <c r="B4276" s="44" t="s">
        <v>405</v>
      </c>
      <c r="C4276" s="45">
        <v>46173</v>
      </c>
      <c r="D4276" s="47">
        <v>0</v>
      </c>
      <c r="E4276" s="181"/>
      <c r="F4276" s="47">
        <v>0</v>
      </c>
      <c r="G4276" s="181"/>
      <c r="H4276" s="47">
        <v>0</v>
      </c>
    </row>
    <row r="4277" spans="1:8">
      <c r="A4277" s="44" t="s">
        <v>992</v>
      </c>
      <c r="B4277" s="44" t="s">
        <v>405</v>
      </c>
      <c r="C4277" s="45">
        <v>46180</v>
      </c>
      <c r="D4277" s="47">
        <v>0</v>
      </c>
      <c r="E4277" s="181"/>
      <c r="F4277" s="47">
        <v>0</v>
      </c>
      <c r="G4277" s="181"/>
      <c r="H4277" s="47">
        <v>0</v>
      </c>
    </row>
    <row r="4278" spans="1:8">
      <c r="A4278" s="44" t="s">
        <v>992</v>
      </c>
      <c r="B4278" s="44" t="s">
        <v>405</v>
      </c>
      <c r="C4278" s="45">
        <v>46187</v>
      </c>
      <c r="D4278" s="47">
        <v>0</v>
      </c>
      <c r="E4278" s="181"/>
      <c r="F4278" s="47">
        <v>0</v>
      </c>
      <c r="G4278" s="181"/>
      <c r="H4278" s="47">
        <v>0</v>
      </c>
    </row>
    <row r="4279" spans="1:8">
      <c r="A4279" s="44" t="s">
        <v>992</v>
      </c>
      <c r="B4279" s="44" t="s">
        <v>143</v>
      </c>
      <c r="C4279" s="45">
        <v>46103</v>
      </c>
      <c r="D4279" s="47">
        <v>298</v>
      </c>
      <c r="E4279" s="181"/>
      <c r="F4279" s="47">
        <v>0</v>
      </c>
      <c r="G4279" s="181"/>
      <c r="H4279" s="47">
        <v>0</v>
      </c>
    </row>
    <row r="4280" spans="1:8">
      <c r="A4280" s="44" t="s">
        <v>992</v>
      </c>
      <c r="B4280" s="44" t="s">
        <v>143</v>
      </c>
      <c r="C4280" s="45">
        <v>46110</v>
      </c>
      <c r="D4280" s="47">
        <v>298</v>
      </c>
      <c r="E4280" s="181"/>
      <c r="F4280" s="47">
        <v>0</v>
      </c>
      <c r="G4280" s="181"/>
      <c r="H4280" s="47">
        <v>0</v>
      </c>
    </row>
    <row r="4281" spans="1:8">
      <c r="A4281" s="44" t="s">
        <v>992</v>
      </c>
      <c r="B4281" s="44" t="s">
        <v>143</v>
      </c>
      <c r="C4281" s="45">
        <v>46117</v>
      </c>
      <c r="D4281" s="47">
        <v>356</v>
      </c>
      <c r="E4281" s="181"/>
      <c r="F4281" s="47">
        <v>0</v>
      </c>
      <c r="G4281" s="181"/>
      <c r="H4281" s="47">
        <v>0</v>
      </c>
    </row>
    <row r="4282" spans="1:8">
      <c r="A4282" s="44" t="s">
        <v>992</v>
      </c>
      <c r="B4282" s="44" t="s">
        <v>143</v>
      </c>
      <c r="C4282" s="45">
        <v>46124</v>
      </c>
      <c r="D4282" s="47">
        <v>366</v>
      </c>
      <c r="E4282" s="181"/>
      <c r="F4282" s="47">
        <v>0</v>
      </c>
      <c r="G4282" s="181"/>
      <c r="H4282" s="47">
        <v>0</v>
      </c>
    </row>
    <row r="4283" spans="1:8">
      <c r="A4283" s="44" t="s">
        <v>992</v>
      </c>
      <c r="B4283" s="44" t="s">
        <v>143</v>
      </c>
      <c r="C4283" s="45">
        <v>46131</v>
      </c>
      <c r="D4283" s="47">
        <v>366</v>
      </c>
      <c r="E4283" s="181"/>
      <c r="F4283" s="47">
        <v>0</v>
      </c>
      <c r="G4283" s="181"/>
      <c r="H4283" s="47">
        <v>0</v>
      </c>
    </row>
    <row r="4284" spans="1:8">
      <c r="A4284" s="44" t="s">
        <v>992</v>
      </c>
      <c r="B4284" s="44" t="s">
        <v>143</v>
      </c>
      <c r="C4284" s="45">
        <v>46138</v>
      </c>
      <c r="D4284" s="47">
        <v>366</v>
      </c>
      <c r="E4284" s="181"/>
      <c r="F4284" s="47">
        <v>0</v>
      </c>
      <c r="G4284" s="181"/>
      <c r="H4284" s="47">
        <v>0</v>
      </c>
    </row>
    <row r="4285" spans="1:8">
      <c r="A4285" s="44" t="s">
        <v>992</v>
      </c>
      <c r="B4285" s="44" t="s">
        <v>143</v>
      </c>
      <c r="C4285" s="45">
        <v>46145</v>
      </c>
      <c r="D4285" s="47">
        <v>381</v>
      </c>
      <c r="E4285" s="181"/>
      <c r="F4285" s="47">
        <v>0</v>
      </c>
      <c r="G4285" s="181"/>
      <c r="H4285" s="47">
        <v>0</v>
      </c>
    </row>
    <row r="4286" spans="1:8">
      <c r="A4286" s="44" t="s">
        <v>992</v>
      </c>
      <c r="B4286" s="44" t="s">
        <v>143</v>
      </c>
      <c r="C4286" s="45">
        <v>46152</v>
      </c>
      <c r="D4286" s="47">
        <v>383</v>
      </c>
      <c r="E4286" s="181"/>
      <c r="F4286" s="47">
        <v>0</v>
      </c>
      <c r="G4286" s="181"/>
      <c r="H4286" s="47">
        <v>0</v>
      </c>
    </row>
    <row r="4287" spans="1:8">
      <c r="A4287" s="44" t="s">
        <v>992</v>
      </c>
      <c r="B4287" s="44" t="s">
        <v>143</v>
      </c>
      <c r="C4287" s="45">
        <v>46159</v>
      </c>
      <c r="D4287" s="47">
        <v>383</v>
      </c>
      <c r="E4287" s="181"/>
      <c r="F4287" s="47">
        <v>0</v>
      </c>
      <c r="G4287" s="181"/>
      <c r="H4287" s="47">
        <v>0</v>
      </c>
    </row>
    <row r="4288" spans="1:8">
      <c r="A4288" s="44" t="s">
        <v>992</v>
      </c>
      <c r="B4288" s="44" t="s">
        <v>143</v>
      </c>
      <c r="C4288" s="45">
        <v>46166</v>
      </c>
      <c r="D4288" s="47">
        <v>383</v>
      </c>
      <c r="E4288" s="181"/>
      <c r="F4288" s="47">
        <v>0</v>
      </c>
      <c r="G4288" s="181"/>
      <c r="H4288" s="47">
        <v>0</v>
      </c>
    </row>
    <row r="4289" spans="1:8">
      <c r="A4289" s="44" t="s">
        <v>992</v>
      </c>
      <c r="B4289" s="44" t="s">
        <v>143</v>
      </c>
      <c r="C4289" s="45">
        <v>46173</v>
      </c>
      <c r="D4289" s="47">
        <v>379</v>
      </c>
      <c r="E4289" s="181"/>
      <c r="F4289" s="47">
        <v>0</v>
      </c>
      <c r="G4289" s="181"/>
      <c r="H4289" s="47">
        <v>0</v>
      </c>
    </row>
    <row r="4290" spans="1:8">
      <c r="A4290" s="44" t="s">
        <v>992</v>
      </c>
      <c r="B4290" s="44" t="s">
        <v>143</v>
      </c>
      <c r="C4290" s="45">
        <v>46180</v>
      </c>
      <c r="D4290" s="47">
        <v>378</v>
      </c>
      <c r="E4290" s="181"/>
      <c r="F4290" s="47">
        <v>0</v>
      </c>
      <c r="G4290" s="181"/>
      <c r="H4290" s="47">
        <v>0</v>
      </c>
    </row>
    <row r="4291" spans="1:8">
      <c r="A4291" s="44" t="s">
        <v>992</v>
      </c>
      <c r="B4291" s="44" t="s">
        <v>143</v>
      </c>
      <c r="C4291" s="45">
        <v>46187</v>
      </c>
      <c r="D4291" s="47">
        <v>378</v>
      </c>
      <c r="E4291" s="181"/>
      <c r="F4291" s="47">
        <v>0</v>
      </c>
      <c r="G4291" s="181"/>
      <c r="H4291" s="47">
        <v>0</v>
      </c>
    </row>
    <row r="4292" spans="1:8">
      <c r="A4292" s="44" t="s">
        <v>992</v>
      </c>
      <c r="B4292" s="44" t="s">
        <v>406</v>
      </c>
      <c r="C4292" s="45">
        <v>46103</v>
      </c>
      <c r="D4292" s="47">
        <v>0</v>
      </c>
      <c r="E4292" s="181"/>
      <c r="F4292" s="47">
        <v>0</v>
      </c>
      <c r="G4292" s="181"/>
      <c r="H4292" s="47">
        <v>0</v>
      </c>
    </row>
    <row r="4293" spans="1:8">
      <c r="A4293" s="44" t="s">
        <v>992</v>
      </c>
      <c r="B4293" s="44" t="s">
        <v>406</v>
      </c>
      <c r="C4293" s="45">
        <v>46110</v>
      </c>
      <c r="D4293" s="47">
        <v>0</v>
      </c>
      <c r="E4293" s="181"/>
      <c r="F4293" s="47">
        <v>0</v>
      </c>
      <c r="G4293" s="181"/>
      <c r="H4293" s="47">
        <v>0</v>
      </c>
    </row>
    <row r="4294" spans="1:8">
      <c r="A4294" s="44" t="s">
        <v>992</v>
      </c>
      <c r="B4294" s="44" t="s">
        <v>406</v>
      </c>
      <c r="C4294" s="45">
        <v>46117</v>
      </c>
      <c r="D4294" s="47">
        <v>0</v>
      </c>
      <c r="E4294" s="181"/>
      <c r="F4294" s="47">
        <v>0</v>
      </c>
      <c r="G4294" s="181"/>
      <c r="H4294" s="47">
        <v>0</v>
      </c>
    </row>
    <row r="4295" spans="1:8">
      <c r="A4295" s="44" t="s">
        <v>992</v>
      </c>
      <c r="B4295" s="44" t="s">
        <v>406</v>
      </c>
      <c r="C4295" s="45">
        <v>46124</v>
      </c>
      <c r="D4295" s="47">
        <v>0</v>
      </c>
      <c r="E4295" s="181"/>
      <c r="F4295" s="47">
        <v>0</v>
      </c>
      <c r="G4295" s="181"/>
      <c r="H4295" s="47">
        <v>0</v>
      </c>
    </row>
    <row r="4296" spans="1:8">
      <c r="A4296" s="44" t="s">
        <v>992</v>
      </c>
      <c r="B4296" s="44" t="s">
        <v>406</v>
      </c>
      <c r="C4296" s="45">
        <v>46131</v>
      </c>
      <c r="D4296" s="47">
        <v>0</v>
      </c>
      <c r="E4296" s="181"/>
      <c r="F4296" s="47">
        <v>0</v>
      </c>
      <c r="G4296" s="181"/>
      <c r="H4296" s="47">
        <v>0</v>
      </c>
    </row>
    <row r="4297" spans="1:8">
      <c r="A4297" s="44" t="s">
        <v>992</v>
      </c>
      <c r="B4297" s="44" t="s">
        <v>406</v>
      </c>
      <c r="C4297" s="45">
        <v>46138</v>
      </c>
      <c r="D4297" s="47">
        <v>0</v>
      </c>
      <c r="E4297" s="181"/>
      <c r="F4297" s="47">
        <v>0</v>
      </c>
      <c r="G4297" s="181"/>
      <c r="H4297" s="47">
        <v>0</v>
      </c>
    </row>
    <row r="4298" spans="1:8">
      <c r="A4298" s="44" t="s">
        <v>992</v>
      </c>
      <c r="B4298" s="44" t="s">
        <v>406</v>
      </c>
      <c r="C4298" s="45">
        <v>46145</v>
      </c>
      <c r="D4298" s="47">
        <v>0</v>
      </c>
      <c r="E4298" s="181"/>
      <c r="F4298" s="47">
        <v>0</v>
      </c>
      <c r="G4298" s="181"/>
      <c r="H4298" s="47">
        <v>0</v>
      </c>
    </row>
    <row r="4299" spans="1:8">
      <c r="A4299" s="44" t="s">
        <v>992</v>
      </c>
      <c r="B4299" s="44" t="s">
        <v>406</v>
      </c>
      <c r="C4299" s="45">
        <v>46152</v>
      </c>
      <c r="D4299" s="47">
        <v>0</v>
      </c>
      <c r="E4299" s="181"/>
      <c r="F4299" s="47">
        <v>0</v>
      </c>
      <c r="G4299" s="181"/>
      <c r="H4299" s="47">
        <v>0</v>
      </c>
    </row>
    <row r="4300" spans="1:8">
      <c r="A4300" s="44" t="s">
        <v>992</v>
      </c>
      <c r="B4300" s="44" t="s">
        <v>406</v>
      </c>
      <c r="C4300" s="45">
        <v>46159</v>
      </c>
      <c r="D4300" s="47">
        <v>0</v>
      </c>
      <c r="E4300" s="181"/>
      <c r="F4300" s="47">
        <v>0</v>
      </c>
      <c r="G4300" s="181"/>
      <c r="H4300" s="47">
        <v>0</v>
      </c>
    </row>
    <row r="4301" spans="1:8">
      <c r="A4301" s="44" t="s">
        <v>992</v>
      </c>
      <c r="B4301" s="44" t="s">
        <v>406</v>
      </c>
      <c r="C4301" s="45">
        <v>46166</v>
      </c>
      <c r="D4301" s="47">
        <v>0</v>
      </c>
      <c r="E4301" s="181"/>
      <c r="F4301" s="47">
        <v>0</v>
      </c>
      <c r="G4301" s="181"/>
      <c r="H4301" s="47">
        <v>0</v>
      </c>
    </row>
    <row r="4302" spans="1:8">
      <c r="A4302" s="44" t="s">
        <v>992</v>
      </c>
      <c r="B4302" s="44" t="s">
        <v>406</v>
      </c>
      <c r="C4302" s="45">
        <v>46173</v>
      </c>
      <c r="D4302" s="47">
        <v>0</v>
      </c>
      <c r="E4302" s="181"/>
      <c r="F4302" s="49">
        <v>0</v>
      </c>
      <c r="G4302" s="181"/>
      <c r="H4302" s="47">
        <v>0</v>
      </c>
    </row>
    <row r="4303" spans="1:8">
      <c r="A4303" s="44" t="s">
        <v>992</v>
      </c>
      <c r="B4303" s="44" t="s">
        <v>406</v>
      </c>
      <c r="C4303" s="45">
        <v>46180</v>
      </c>
      <c r="D4303" s="47">
        <v>0</v>
      </c>
      <c r="E4303" s="181"/>
      <c r="F4303" s="49">
        <v>0</v>
      </c>
      <c r="G4303" s="181"/>
      <c r="H4303" s="47">
        <v>0</v>
      </c>
    </row>
    <row r="4304" spans="1:8">
      <c r="A4304" s="44" t="s">
        <v>992</v>
      </c>
      <c r="B4304" s="44" t="s">
        <v>406</v>
      </c>
      <c r="C4304" s="45">
        <v>46187</v>
      </c>
      <c r="D4304" s="47">
        <v>0</v>
      </c>
      <c r="E4304" s="181"/>
      <c r="F4304" s="49">
        <v>0</v>
      </c>
      <c r="G4304" s="181"/>
      <c r="H4304" s="47">
        <v>0</v>
      </c>
    </row>
    <row r="4305" spans="1:8">
      <c r="A4305" s="44" t="s">
        <v>992</v>
      </c>
      <c r="B4305" s="44" t="s">
        <v>493</v>
      </c>
      <c r="C4305" s="45">
        <v>46103</v>
      </c>
      <c r="D4305" s="47">
        <v>0</v>
      </c>
      <c r="E4305" s="181"/>
      <c r="F4305" s="47">
        <v>0</v>
      </c>
      <c r="G4305" s="181"/>
      <c r="H4305" s="47">
        <v>0</v>
      </c>
    </row>
    <row r="4306" spans="1:8">
      <c r="A4306" s="44" t="s">
        <v>992</v>
      </c>
      <c r="B4306" s="44" t="s">
        <v>493</v>
      </c>
      <c r="C4306" s="45">
        <v>46110</v>
      </c>
      <c r="D4306" s="47">
        <v>0</v>
      </c>
      <c r="E4306" s="180">
        <v>-0.77</v>
      </c>
      <c r="F4306" s="47">
        <v>0</v>
      </c>
      <c r="G4306" s="180">
        <v>-1</v>
      </c>
      <c r="H4306" s="47">
        <v>2</v>
      </c>
    </row>
    <row r="4307" spans="1:8">
      <c r="A4307" s="44" t="s">
        <v>992</v>
      </c>
      <c r="B4307" s="44" t="s">
        <v>493</v>
      </c>
      <c r="C4307" s="45">
        <v>46117</v>
      </c>
      <c r="D4307" s="47">
        <v>0</v>
      </c>
      <c r="E4307" s="181"/>
      <c r="F4307" s="47">
        <v>0</v>
      </c>
      <c r="G4307" s="181"/>
      <c r="H4307" s="47">
        <v>0</v>
      </c>
    </row>
    <row r="4308" spans="1:8">
      <c r="A4308" s="44" t="s">
        <v>992</v>
      </c>
      <c r="B4308" s="44" t="s">
        <v>493</v>
      </c>
      <c r="C4308" s="45">
        <v>46124</v>
      </c>
      <c r="D4308" s="47">
        <v>0</v>
      </c>
      <c r="E4308" s="181"/>
      <c r="F4308" s="47">
        <v>0</v>
      </c>
      <c r="G4308" s="181"/>
      <c r="H4308" s="47">
        <v>0</v>
      </c>
    </row>
    <row r="4309" spans="1:8">
      <c r="A4309" s="44" t="s">
        <v>992</v>
      </c>
      <c r="B4309" s="44" t="s">
        <v>493</v>
      </c>
      <c r="C4309" s="45">
        <v>46131</v>
      </c>
      <c r="D4309" s="47">
        <v>0</v>
      </c>
      <c r="E4309" s="181"/>
      <c r="F4309" s="47">
        <v>0</v>
      </c>
      <c r="G4309" s="181"/>
      <c r="H4309" s="47">
        <v>0</v>
      </c>
    </row>
    <row r="4310" spans="1:8">
      <c r="A4310" s="44" t="s">
        <v>992</v>
      </c>
      <c r="B4310" s="44" t="s">
        <v>493</v>
      </c>
      <c r="C4310" s="45">
        <v>46138</v>
      </c>
      <c r="D4310" s="47">
        <v>0</v>
      </c>
      <c r="E4310" s="181"/>
      <c r="F4310" s="47">
        <v>0</v>
      </c>
      <c r="G4310" s="181"/>
      <c r="H4310" s="47">
        <v>0</v>
      </c>
    </row>
    <row r="4311" spans="1:8">
      <c r="A4311" s="44" t="s">
        <v>992</v>
      </c>
      <c r="B4311" s="44" t="s">
        <v>493</v>
      </c>
      <c r="C4311" s="45">
        <v>46145</v>
      </c>
      <c r="D4311" s="47">
        <v>0</v>
      </c>
      <c r="E4311" s="181"/>
      <c r="F4311" s="47">
        <v>0</v>
      </c>
      <c r="G4311" s="181"/>
      <c r="H4311" s="47">
        <v>0</v>
      </c>
    </row>
    <row r="4312" spans="1:8">
      <c r="A4312" s="44" t="s">
        <v>992</v>
      </c>
      <c r="B4312" s="44" t="s">
        <v>493</v>
      </c>
      <c r="C4312" s="45">
        <v>46152</v>
      </c>
      <c r="D4312" s="47">
        <v>0</v>
      </c>
      <c r="E4312" s="181"/>
      <c r="F4312" s="47">
        <v>0</v>
      </c>
      <c r="G4312" s="181"/>
      <c r="H4312" s="47">
        <v>0</v>
      </c>
    </row>
    <row r="4313" spans="1:8">
      <c r="A4313" s="44" t="s">
        <v>992</v>
      </c>
      <c r="B4313" s="44" t="s">
        <v>493</v>
      </c>
      <c r="C4313" s="45">
        <v>46159</v>
      </c>
      <c r="D4313" s="47">
        <v>0</v>
      </c>
      <c r="E4313" s="181"/>
      <c r="F4313" s="47">
        <v>0</v>
      </c>
      <c r="G4313" s="181"/>
      <c r="H4313" s="47">
        <v>0</v>
      </c>
    </row>
    <row r="4314" spans="1:8">
      <c r="A4314" s="44" t="s">
        <v>992</v>
      </c>
      <c r="B4314" s="44" t="s">
        <v>493</v>
      </c>
      <c r="C4314" s="45">
        <v>46166</v>
      </c>
      <c r="D4314" s="47">
        <v>0</v>
      </c>
      <c r="E4314" s="181"/>
      <c r="F4314" s="47">
        <v>0</v>
      </c>
      <c r="G4314" s="181"/>
      <c r="H4314" s="47">
        <v>0</v>
      </c>
    </row>
    <row r="4315" spans="1:8">
      <c r="A4315" s="44" t="s">
        <v>992</v>
      </c>
      <c r="B4315" s="44" t="s">
        <v>493</v>
      </c>
      <c r="C4315" s="45">
        <v>46173</v>
      </c>
      <c r="D4315" s="47">
        <v>0</v>
      </c>
      <c r="E4315" s="181"/>
      <c r="F4315" s="47">
        <v>0</v>
      </c>
      <c r="G4315" s="181"/>
      <c r="H4315" s="47">
        <v>0</v>
      </c>
    </row>
    <row r="4316" spans="1:8">
      <c r="A4316" s="44" t="s">
        <v>992</v>
      </c>
      <c r="B4316" s="44" t="s">
        <v>493</v>
      </c>
      <c r="C4316" s="45">
        <v>46180</v>
      </c>
      <c r="D4316" s="47">
        <v>0</v>
      </c>
      <c r="E4316" s="181"/>
      <c r="F4316" s="47">
        <v>0</v>
      </c>
      <c r="G4316" s="181"/>
      <c r="H4316" s="47">
        <v>0</v>
      </c>
    </row>
    <row r="4317" spans="1:8">
      <c r="A4317" s="44" t="s">
        <v>992</v>
      </c>
      <c r="B4317" s="44" t="s">
        <v>493</v>
      </c>
      <c r="C4317" s="45">
        <v>46187</v>
      </c>
      <c r="D4317" s="47">
        <v>0</v>
      </c>
      <c r="E4317" s="181"/>
      <c r="F4317" s="47">
        <v>0</v>
      </c>
      <c r="G4317" s="181"/>
      <c r="H4317" s="47">
        <v>0</v>
      </c>
    </row>
    <row r="4318" spans="1:8">
      <c r="A4318" s="44" t="s">
        <v>992</v>
      </c>
      <c r="B4318" s="44" t="s">
        <v>408</v>
      </c>
      <c r="C4318" s="45">
        <v>46103</v>
      </c>
      <c r="D4318" s="47">
        <v>0</v>
      </c>
      <c r="E4318" s="181"/>
      <c r="F4318" s="47">
        <v>0</v>
      </c>
      <c r="G4318" s="181"/>
      <c r="H4318" s="47">
        <v>0</v>
      </c>
    </row>
    <row r="4319" spans="1:8">
      <c r="A4319" s="44" t="s">
        <v>992</v>
      </c>
      <c r="B4319" s="44" t="s">
        <v>408</v>
      </c>
      <c r="C4319" s="45">
        <v>46110</v>
      </c>
      <c r="D4319" s="47">
        <v>0</v>
      </c>
      <c r="E4319" s="181"/>
      <c r="F4319" s="47">
        <v>0</v>
      </c>
      <c r="G4319" s="181"/>
      <c r="H4319" s="47">
        <v>0</v>
      </c>
    </row>
    <row r="4320" spans="1:8">
      <c r="A4320" s="44" t="s">
        <v>992</v>
      </c>
      <c r="B4320" s="44" t="s">
        <v>408</v>
      </c>
      <c r="C4320" s="45">
        <v>46117</v>
      </c>
      <c r="D4320" s="47">
        <v>0</v>
      </c>
      <c r="E4320" s="181"/>
      <c r="F4320" s="47">
        <v>0</v>
      </c>
      <c r="G4320" s="181"/>
      <c r="H4320" s="47">
        <v>0</v>
      </c>
    </row>
    <row r="4321" spans="1:8">
      <c r="A4321" s="44" t="s">
        <v>992</v>
      </c>
      <c r="B4321" s="44" t="s">
        <v>408</v>
      </c>
      <c r="C4321" s="45">
        <v>46124</v>
      </c>
      <c r="D4321" s="47">
        <v>0</v>
      </c>
      <c r="E4321" s="181"/>
      <c r="F4321" s="47">
        <v>0</v>
      </c>
      <c r="G4321" s="181"/>
      <c r="H4321" s="47">
        <v>0</v>
      </c>
    </row>
    <row r="4322" spans="1:8">
      <c r="A4322" s="44" t="s">
        <v>992</v>
      </c>
      <c r="B4322" s="44" t="s">
        <v>408</v>
      </c>
      <c r="C4322" s="45">
        <v>46131</v>
      </c>
      <c r="D4322" s="47">
        <v>0</v>
      </c>
      <c r="E4322" s="181"/>
      <c r="F4322" s="47">
        <v>0</v>
      </c>
      <c r="G4322" s="181"/>
      <c r="H4322" s="47">
        <v>0</v>
      </c>
    </row>
    <row r="4323" spans="1:8">
      <c r="A4323" s="44" t="s">
        <v>992</v>
      </c>
      <c r="B4323" s="44" t="s">
        <v>408</v>
      </c>
      <c r="C4323" s="45">
        <v>46138</v>
      </c>
      <c r="D4323" s="47">
        <v>0</v>
      </c>
      <c r="E4323" s="181"/>
      <c r="F4323" s="47">
        <v>0</v>
      </c>
      <c r="G4323" s="181"/>
      <c r="H4323" s="47">
        <v>0</v>
      </c>
    </row>
    <row r="4324" spans="1:8">
      <c r="A4324" s="44" t="s">
        <v>992</v>
      </c>
      <c r="B4324" s="44" t="s">
        <v>408</v>
      </c>
      <c r="C4324" s="45">
        <v>46145</v>
      </c>
      <c r="D4324" s="47">
        <v>0</v>
      </c>
      <c r="E4324" s="181"/>
      <c r="F4324" s="47">
        <v>0</v>
      </c>
      <c r="G4324" s="181"/>
      <c r="H4324" s="47">
        <v>0</v>
      </c>
    </row>
    <row r="4325" spans="1:8">
      <c r="A4325" s="44" t="s">
        <v>992</v>
      </c>
      <c r="B4325" s="44" t="s">
        <v>408</v>
      </c>
      <c r="C4325" s="45">
        <v>46152</v>
      </c>
      <c r="D4325" s="47">
        <v>0</v>
      </c>
      <c r="E4325" s="181"/>
      <c r="F4325" s="47">
        <v>0</v>
      </c>
      <c r="G4325" s="181"/>
      <c r="H4325" s="47">
        <v>0</v>
      </c>
    </row>
    <row r="4326" spans="1:8">
      <c r="A4326" s="44" t="s">
        <v>992</v>
      </c>
      <c r="B4326" s="44" t="s">
        <v>408</v>
      </c>
      <c r="C4326" s="45">
        <v>46159</v>
      </c>
      <c r="D4326" s="47">
        <v>0</v>
      </c>
      <c r="E4326" s="181"/>
      <c r="F4326" s="47">
        <v>0</v>
      </c>
      <c r="G4326" s="181"/>
      <c r="H4326" s="47">
        <v>0</v>
      </c>
    </row>
    <row r="4327" spans="1:8">
      <c r="A4327" s="44" t="s">
        <v>992</v>
      </c>
      <c r="B4327" s="44" t="s">
        <v>408</v>
      </c>
      <c r="C4327" s="45">
        <v>46166</v>
      </c>
      <c r="D4327" s="47">
        <v>0</v>
      </c>
      <c r="E4327" s="181"/>
      <c r="F4327" s="49">
        <v>0</v>
      </c>
      <c r="G4327" s="181"/>
      <c r="H4327" s="47">
        <v>0</v>
      </c>
    </row>
    <row r="4328" spans="1:8">
      <c r="A4328" s="44" t="s">
        <v>992</v>
      </c>
      <c r="B4328" s="44" t="s">
        <v>408</v>
      </c>
      <c r="C4328" s="45">
        <v>46173</v>
      </c>
      <c r="D4328" s="47">
        <v>0</v>
      </c>
      <c r="E4328" s="181"/>
      <c r="F4328" s="49">
        <v>0</v>
      </c>
      <c r="G4328" s="181"/>
      <c r="H4328" s="47">
        <v>0</v>
      </c>
    </row>
    <row r="4329" spans="1:8">
      <c r="A4329" s="44" t="s">
        <v>992</v>
      </c>
      <c r="B4329" s="44" t="s">
        <v>408</v>
      </c>
      <c r="C4329" s="45">
        <v>46180</v>
      </c>
      <c r="D4329" s="47">
        <v>0</v>
      </c>
      <c r="E4329" s="181"/>
      <c r="F4329" s="49">
        <v>0</v>
      </c>
      <c r="G4329" s="181"/>
      <c r="H4329" s="47">
        <v>0</v>
      </c>
    </row>
    <row r="4330" spans="1:8">
      <c r="A4330" s="44" t="s">
        <v>992</v>
      </c>
      <c r="B4330" s="44" t="s">
        <v>408</v>
      </c>
      <c r="C4330" s="45">
        <v>46187</v>
      </c>
      <c r="D4330" s="47">
        <v>0</v>
      </c>
      <c r="E4330" s="181"/>
      <c r="F4330" s="49">
        <v>0</v>
      </c>
      <c r="G4330" s="181"/>
      <c r="H4330" s="47">
        <v>0</v>
      </c>
    </row>
    <row r="4331" spans="1:8">
      <c r="A4331" s="44" t="s">
        <v>992</v>
      </c>
      <c r="B4331" s="44" t="s">
        <v>410</v>
      </c>
      <c r="C4331" s="45">
        <v>46103</v>
      </c>
      <c r="D4331" s="47">
        <v>0</v>
      </c>
      <c r="E4331" s="181"/>
      <c r="F4331" s="47">
        <v>0</v>
      </c>
      <c r="G4331" s="181"/>
      <c r="H4331" s="47">
        <v>0</v>
      </c>
    </row>
    <row r="4332" spans="1:8">
      <c r="A4332" s="44" t="s">
        <v>992</v>
      </c>
      <c r="B4332" s="44" t="s">
        <v>410</v>
      </c>
      <c r="C4332" s="45">
        <v>46110</v>
      </c>
      <c r="D4332" s="47">
        <v>0</v>
      </c>
      <c r="E4332" s="181"/>
      <c r="F4332" s="47">
        <v>0</v>
      </c>
      <c r="G4332" s="181"/>
      <c r="H4332" s="47">
        <v>0</v>
      </c>
    </row>
    <row r="4333" spans="1:8">
      <c r="A4333" s="44" t="s">
        <v>992</v>
      </c>
      <c r="B4333" s="44" t="s">
        <v>410</v>
      </c>
      <c r="C4333" s="45">
        <v>46117</v>
      </c>
      <c r="D4333" s="47">
        <v>0</v>
      </c>
      <c r="E4333" s="181"/>
      <c r="F4333" s="47">
        <v>0</v>
      </c>
      <c r="G4333" s="181"/>
      <c r="H4333" s="47">
        <v>0</v>
      </c>
    </row>
    <row r="4334" spans="1:8">
      <c r="A4334" s="44" t="s">
        <v>992</v>
      </c>
      <c r="B4334" s="44" t="s">
        <v>410</v>
      </c>
      <c r="C4334" s="45">
        <v>46124</v>
      </c>
      <c r="D4334" s="47">
        <v>0</v>
      </c>
      <c r="E4334" s="181"/>
      <c r="F4334" s="47">
        <v>0</v>
      </c>
      <c r="G4334" s="181"/>
      <c r="H4334" s="47">
        <v>0</v>
      </c>
    </row>
    <row r="4335" spans="1:8">
      <c r="A4335" s="44" t="s">
        <v>992</v>
      </c>
      <c r="B4335" s="44" t="s">
        <v>410</v>
      </c>
      <c r="C4335" s="45">
        <v>46131</v>
      </c>
      <c r="D4335" s="47">
        <v>0</v>
      </c>
      <c r="E4335" s="181"/>
      <c r="F4335" s="47">
        <v>0</v>
      </c>
      <c r="G4335" s="181"/>
      <c r="H4335" s="47">
        <v>0</v>
      </c>
    </row>
    <row r="4336" spans="1:8">
      <c r="A4336" s="44" t="s">
        <v>992</v>
      </c>
      <c r="B4336" s="44" t="s">
        <v>410</v>
      </c>
      <c r="C4336" s="45">
        <v>46138</v>
      </c>
      <c r="D4336" s="47">
        <v>0</v>
      </c>
      <c r="E4336" s="181"/>
      <c r="F4336" s="47">
        <v>0</v>
      </c>
      <c r="G4336" s="181"/>
      <c r="H4336" s="47">
        <v>0</v>
      </c>
    </row>
    <row r="4337" spans="1:8">
      <c r="A4337" s="44" t="s">
        <v>992</v>
      </c>
      <c r="B4337" s="44" t="s">
        <v>410</v>
      </c>
      <c r="C4337" s="45">
        <v>46145</v>
      </c>
      <c r="D4337" s="47">
        <v>0</v>
      </c>
      <c r="E4337" s="181"/>
      <c r="F4337" s="47">
        <v>0</v>
      </c>
      <c r="G4337" s="181"/>
      <c r="H4337" s="47">
        <v>0</v>
      </c>
    </row>
    <row r="4338" spans="1:8">
      <c r="A4338" s="44" t="s">
        <v>992</v>
      </c>
      <c r="B4338" s="44" t="s">
        <v>410</v>
      </c>
      <c r="C4338" s="45">
        <v>46152</v>
      </c>
      <c r="D4338" s="47">
        <v>0</v>
      </c>
      <c r="E4338" s="181"/>
      <c r="F4338" s="47">
        <v>0</v>
      </c>
      <c r="G4338" s="181"/>
      <c r="H4338" s="47">
        <v>0</v>
      </c>
    </row>
    <row r="4339" spans="1:8">
      <c r="A4339" s="44" t="s">
        <v>992</v>
      </c>
      <c r="B4339" s="44" t="s">
        <v>410</v>
      </c>
      <c r="C4339" s="45">
        <v>46159</v>
      </c>
      <c r="D4339" s="47">
        <v>0</v>
      </c>
      <c r="E4339" s="181"/>
      <c r="F4339" s="47">
        <v>0</v>
      </c>
      <c r="G4339" s="181"/>
      <c r="H4339" s="47">
        <v>0</v>
      </c>
    </row>
    <row r="4340" spans="1:8">
      <c r="A4340" s="44" t="s">
        <v>992</v>
      </c>
      <c r="B4340" s="44" t="s">
        <v>410</v>
      </c>
      <c r="C4340" s="45">
        <v>46166</v>
      </c>
      <c r="D4340" s="47">
        <v>0</v>
      </c>
      <c r="E4340" s="181"/>
      <c r="F4340" s="47">
        <v>0</v>
      </c>
      <c r="G4340" s="181"/>
      <c r="H4340" s="47">
        <v>0</v>
      </c>
    </row>
    <row r="4341" spans="1:8">
      <c r="A4341" s="44" t="s">
        <v>992</v>
      </c>
      <c r="B4341" s="44" t="s">
        <v>410</v>
      </c>
      <c r="C4341" s="45">
        <v>46173</v>
      </c>
      <c r="D4341" s="47">
        <v>0</v>
      </c>
      <c r="E4341" s="181"/>
      <c r="F4341" s="47">
        <v>0</v>
      </c>
      <c r="G4341" s="181"/>
      <c r="H4341" s="47">
        <v>0</v>
      </c>
    </row>
    <row r="4342" spans="1:8">
      <c r="A4342" s="44" t="s">
        <v>992</v>
      </c>
      <c r="B4342" s="44" t="s">
        <v>410</v>
      </c>
      <c r="C4342" s="45">
        <v>46180</v>
      </c>
      <c r="D4342" s="47">
        <v>0</v>
      </c>
      <c r="E4342" s="181"/>
      <c r="F4342" s="47">
        <v>0</v>
      </c>
      <c r="G4342" s="181"/>
      <c r="H4342" s="47">
        <v>0</v>
      </c>
    </row>
    <row r="4343" spans="1:8">
      <c r="A4343" s="44" t="s">
        <v>992</v>
      </c>
      <c r="B4343" s="44" t="s">
        <v>410</v>
      </c>
      <c r="C4343" s="45">
        <v>46187</v>
      </c>
      <c r="D4343" s="47">
        <v>0</v>
      </c>
      <c r="E4343" s="181"/>
      <c r="F4343" s="47">
        <v>0</v>
      </c>
      <c r="G4343" s="181"/>
      <c r="H4343" s="47">
        <v>0</v>
      </c>
    </row>
    <row r="4344" spans="1:8">
      <c r="A4344" s="44" t="s">
        <v>992</v>
      </c>
      <c r="B4344" s="44" t="s">
        <v>543</v>
      </c>
      <c r="C4344" s="45">
        <v>46103</v>
      </c>
      <c r="D4344" s="47">
        <v>868</v>
      </c>
      <c r="E4344" s="180">
        <v>-0.34</v>
      </c>
      <c r="F4344" s="47">
        <v>0</v>
      </c>
      <c r="G4344" s="180">
        <v>-1</v>
      </c>
      <c r="H4344" s="47">
        <v>1314</v>
      </c>
    </row>
    <row r="4345" spans="1:8">
      <c r="A4345" s="44" t="s">
        <v>992</v>
      </c>
      <c r="B4345" s="44" t="s">
        <v>543</v>
      </c>
      <c r="C4345" s="45">
        <v>46110</v>
      </c>
      <c r="D4345" s="47">
        <v>815</v>
      </c>
      <c r="E4345" s="180">
        <v>-0.38</v>
      </c>
      <c r="F4345" s="47">
        <v>0</v>
      </c>
      <c r="G4345" s="180">
        <v>-1</v>
      </c>
      <c r="H4345" s="47">
        <v>1313</v>
      </c>
    </row>
    <row r="4346" spans="1:8">
      <c r="A4346" s="44" t="s">
        <v>992</v>
      </c>
      <c r="B4346" s="44" t="s">
        <v>543</v>
      </c>
      <c r="C4346" s="45">
        <v>46117</v>
      </c>
      <c r="D4346" s="47">
        <v>776</v>
      </c>
      <c r="E4346" s="180">
        <v>-0.41</v>
      </c>
      <c r="F4346" s="47">
        <v>0</v>
      </c>
      <c r="G4346" s="180">
        <v>-1</v>
      </c>
      <c r="H4346" s="47">
        <v>1310</v>
      </c>
    </row>
    <row r="4347" spans="1:8">
      <c r="A4347" s="44" t="s">
        <v>992</v>
      </c>
      <c r="B4347" s="44" t="s">
        <v>543</v>
      </c>
      <c r="C4347" s="45">
        <v>46124</v>
      </c>
      <c r="D4347" s="47">
        <v>771</v>
      </c>
      <c r="E4347" s="180">
        <v>-0.34</v>
      </c>
      <c r="F4347" s="47">
        <v>0</v>
      </c>
      <c r="G4347" s="180">
        <v>-1</v>
      </c>
      <c r="H4347" s="47">
        <v>1168</v>
      </c>
    </row>
    <row r="4348" spans="1:8">
      <c r="A4348" s="44" t="s">
        <v>992</v>
      </c>
      <c r="B4348" s="44" t="s">
        <v>543</v>
      </c>
      <c r="C4348" s="45">
        <v>46131</v>
      </c>
      <c r="D4348" s="47">
        <v>771</v>
      </c>
      <c r="E4348" s="180">
        <v>-0.36</v>
      </c>
      <c r="F4348" s="47">
        <v>0</v>
      </c>
      <c r="G4348" s="180">
        <v>-1</v>
      </c>
      <c r="H4348" s="47">
        <v>1210</v>
      </c>
    </row>
    <row r="4349" spans="1:8">
      <c r="A4349" s="44" t="s">
        <v>992</v>
      </c>
      <c r="B4349" s="44" t="s">
        <v>543</v>
      </c>
      <c r="C4349" s="45">
        <v>46138</v>
      </c>
      <c r="D4349" s="47">
        <v>784</v>
      </c>
      <c r="E4349" s="180">
        <v>-0.19</v>
      </c>
      <c r="F4349" s="47">
        <v>0</v>
      </c>
      <c r="G4349" s="180">
        <v>-1</v>
      </c>
      <c r="H4349" s="47">
        <v>972</v>
      </c>
    </row>
    <row r="4350" spans="1:8">
      <c r="A4350" s="44" t="s">
        <v>992</v>
      </c>
      <c r="B4350" s="44" t="s">
        <v>543</v>
      </c>
      <c r="C4350" s="45">
        <v>46145</v>
      </c>
      <c r="D4350" s="47">
        <v>786</v>
      </c>
      <c r="E4350" s="180">
        <v>-0.2</v>
      </c>
      <c r="F4350" s="47">
        <v>0</v>
      </c>
      <c r="G4350" s="180">
        <v>-1</v>
      </c>
      <c r="H4350" s="47">
        <v>987</v>
      </c>
    </row>
    <row r="4351" spans="1:8">
      <c r="A4351" s="44" t="s">
        <v>992</v>
      </c>
      <c r="B4351" s="44" t="s">
        <v>543</v>
      </c>
      <c r="C4351" s="45">
        <v>46152</v>
      </c>
      <c r="D4351" s="47">
        <v>786</v>
      </c>
      <c r="E4351" s="180">
        <v>-0.23</v>
      </c>
      <c r="F4351" s="47">
        <v>0</v>
      </c>
      <c r="G4351" s="180">
        <v>-1</v>
      </c>
      <c r="H4351" s="47">
        <v>1016</v>
      </c>
    </row>
    <row r="4352" spans="1:8">
      <c r="A4352" s="44" t="s">
        <v>992</v>
      </c>
      <c r="B4352" s="44" t="s">
        <v>543</v>
      </c>
      <c r="C4352" s="45">
        <v>46159</v>
      </c>
      <c r="D4352" s="47">
        <v>786</v>
      </c>
      <c r="E4352" s="180">
        <v>-0.2</v>
      </c>
      <c r="F4352" s="47">
        <v>0</v>
      </c>
      <c r="G4352" s="180">
        <v>-1</v>
      </c>
      <c r="H4352" s="47">
        <v>988</v>
      </c>
    </row>
    <row r="4353" spans="1:8">
      <c r="A4353" s="44" t="s">
        <v>992</v>
      </c>
      <c r="B4353" s="44" t="s">
        <v>543</v>
      </c>
      <c r="C4353" s="45">
        <v>46166</v>
      </c>
      <c r="D4353" s="47">
        <v>786</v>
      </c>
      <c r="E4353" s="180">
        <v>-0.2</v>
      </c>
      <c r="F4353" s="47">
        <v>0</v>
      </c>
      <c r="G4353" s="180">
        <v>-1</v>
      </c>
      <c r="H4353" s="47">
        <v>988</v>
      </c>
    </row>
    <row r="4354" spans="1:8">
      <c r="A4354" s="44" t="s">
        <v>992</v>
      </c>
      <c r="B4354" s="44" t="s">
        <v>543</v>
      </c>
      <c r="C4354" s="45">
        <v>46173</v>
      </c>
      <c r="D4354" s="47">
        <v>786</v>
      </c>
      <c r="E4354" s="180">
        <v>-0.22</v>
      </c>
      <c r="F4354" s="49">
        <v>0</v>
      </c>
      <c r="G4354" s="180">
        <v>-1</v>
      </c>
      <c r="H4354" s="47">
        <v>1010</v>
      </c>
    </row>
    <row r="4355" spans="1:8">
      <c r="A4355" s="44" t="s">
        <v>992</v>
      </c>
      <c r="B4355" s="44" t="s">
        <v>543</v>
      </c>
      <c r="C4355" s="45">
        <v>46180</v>
      </c>
      <c r="D4355" s="47">
        <v>786</v>
      </c>
      <c r="E4355" s="180">
        <v>-0.21</v>
      </c>
      <c r="F4355" s="49">
        <v>0</v>
      </c>
      <c r="G4355" s="180">
        <v>-1</v>
      </c>
      <c r="H4355" s="47">
        <v>991</v>
      </c>
    </row>
    <row r="4356" spans="1:8">
      <c r="A4356" s="44" t="s">
        <v>992</v>
      </c>
      <c r="B4356" s="44" t="s">
        <v>543</v>
      </c>
      <c r="C4356" s="45">
        <v>46187</v>
      </c>
      <c r="D4356" s="47">
        <v>786</v>
      </c>
      <c r="E4356" s="180">
        <v>-0.26</v>
      </c>
      <c r="F4356" s="49">
        <v>0</v>
      </c>
      <c r="G4356" s="180">
        <v>-1</v>
      </c>
      <c r="H4356" s="47">
        <v>1059</v>
      </c>
    </row>
    <row r="4357" spans="1:8">
      <c r="A4357" s="44" t="s">
        <v>992</v>
      </c>
      <c r="B4357" s="44" t="s">
        <v>415</v>
      </c>
      <c r="C4357" s="45">
        <v>46103</v>
      </c>
      <c r="D4357" s="47">
        <v>0</v>
      </c>
      <c r="E4357" s="181"/>
      <c r="F4357" s="47">
        <v>0</v>
      </c>
      <c r="G4357" s="181"/>
      <c r="H4357" s="47">
        <v>0</v>
      </c>
    </row>
    <row r="4358" spans="1:8">
      <c r="A4358" s="44" t="s">
        <v>992</v>
      </c>
      <c r="B4358" s="44" t="s">
        <v>415</v>
      </c>
      <c r="C4358" s="45">
        <v>46110</v>
      </c>
      <c r="D4358" s="47">
        <v>0</v>
      </c>
      <c r="E4358" s="181"/>
      <c r="F4358" s="47">
        <v>0</v>
      </c>
      <c r="G4358" s="181"/>
      <c r="H4358" s="47">
        <v>0</v>
      </c>
    </row>
    <row r="4359" spans="1:8">
      <c r="A4359" s="44" t="s">
        <v>992</v>
      </c>
      <c r="B4359" s="44" t="s">
        <v>415</v>
      </c>
      <c r="C4359" s="45">
        <v>46117</v>
      </c>
      <c r="D4359" s="47">
        <v>0</v>
      </c>
      <c r="E4359" s="181"/>
      <c r="F4359" s="47">
        <v>0</v>
      </c>
      <c r="G4359" s="181"/>
      <c r="H4359" s="47">
        <v>0</v>
      </c>
    </row>
    <row r="4360" spans="1:8">
      <c r="A4360" s="44" t="s">
        <v>992</v>
      </c>
      <c r="B4360" s="44" t="s">
        <v>415</v>
      </c>
      <c r="C4360" s="45">
        <v>46124</v>
      </c>
      <c r="D4360" s="47">
        <v>0</v>
      </c>
      <c r="E4360" s="181"/>
      <c r="F4360" s="47">
        <v>0</v>
      </c>
      <c r="G4360" s="181"/>
      <c r="H4360" s="47">
        <v>0</v>
      </c>
    </row>
    <row r="4361" spans="1:8">
      <c r="A4361" s="44" t="s">
        <v>992</v>
      </c>
      <c r="B4361" s="44" t="s">
        <v>415</v>
      </c>
      <c r="C4361" s="45">
        <v>46131</v>
      </c>
      <c r="D4361" s="47">
        <v>0</v>
      </c>
      <c r="E4361" s="181"/>
      <c r="F4361" s="47">
        <v>0</v>
      </c>
      <c r="G4361" s="181"/>
      <c r="H4361" s="47">
        <v>0</v>
      </c>
    </row>
    <row r="4362" spans="1:8">
      <c r="A4362" s="44" t="s">
        <v>992</v>
      </c>
      <c r="B4362" s="44" t="s">
        <v>415</v>
      </c>
      <c r="C4362" s="45">
        <v>46138</v>
      </c>
      <c r="D4362" s="47">
        <v>0</v>
      </c>
      <c r="E4362" s="181"/>
      <c r="F4362" s="47">
        <v>0</v>
      </c>
      <c r="G4362" s="181"/>
      <c r="H4362" s="47">
        <v>0</v>
      </c>
    </row>
    <row r="4363" spans="1:8">
      <c r="A4363" s="44" t="s">
        <v>992</v>
      </c>
      <c r="B4363" s="44" t="s">
        <v>415</v>
      </c>
      <c r="C4363" s="45">
        <v>46145</v>
      </c>
      <c r="D4363" s="47">
        <v>0</v>
      </c>
      <c r="E4363" s="181"/>
      <c r="F4363" s="47">
        <v>0</v>
      </c>
      <c r="G4363" s="181"/>
      <c r="H4363" s="47">
        <v>0</v>
      </c>
    </row>
    <row r="4364" spans="1:8">
      <c r="A4364" s="44" t="s">
        <v>992</v>
      </c>
      <c r="B4364" s="44" t="s">
        <v>415</v>
      </c>
      <c r="C4364" s="45">
        <v>46152</v>
      </c>
      <c r="D4364" s="47">
        <v>0</v>
      </c>
      <c r="E4364" s="181"/>
      <c r="F4364" s="47">
        <v>0</v>
      </c>
      <c r="G4364" s="181"/>
      <c r="H4364" s="47">
        <v>0</v>
      </c>
    </row>
    <row r="4365" spans="1:8">
      <c r="A4365" s="44" t="s">
        <v>992</v>
      </c>
      <c r="B4365" s="44" t="s">
        <v>415</v>
      </c>
      <c r="C4365" s="45">
        <v>46159</v>
      </c>
      <c r="D4365" s="47">
        <v>0</v>
      </c>
      <c r="E4365" s="181"/>
      <c r="F4365" s="47">
        <v>0</v>
      </c>
      <c r="G4365" s="181"/>
      <c r="H4365" s="47">
        <v>0</v>
      </c>
    </row>
    <row r="4366" spans="1:8">
      <c r="A4366" s="44" t="s">
        <v>992</v>
      </c>
      <c r="B4366" s="44" t="s">
        <v>415</v>
      </c>
      <c r="C4366" s="45">
        <v>46166</v>
      </c>
      <c r="D4366" s="47">
        <v>0</v>
      </c>
      <c r="E4366" s="181"/>
      <c r="F4366" s="49">
        <v>0</v>
      </c>
      <c r="G4366" s="181"/>
      <c r="H4366" s="47">
        <v>0</v>
      </c>
    </row>
    <row r="4367" spans="1:8">
      <c r="A4367" s="44" t="s">
        <v>992</v>
      </c>
      <c r="B4367" s="44" t="s">
        <v>415</v>
      </c>
      <c r="C4367" s="45">
        <v>46173</v>
      </c>
      <c r="D4367" s="47">
        <v>0</v>
      </c>
      <c r="E4367" s="181"/>
      <c r="F4367" s="49">
        <v>0</v>
      </c>
      <c r="G4367" s="181"/>
      <c r="H4367" s="47">
        <v>0</v>
      </c>
    </row>
    <row r="4368" spans="1:8">
      <c r="A4368" s="44" t="s">
        <v>992</v>
      </c>
      <c r="B4368" s="44" t="s">
        <v>415</v>
      </c>
      <c r="C4368" s="45">
        <v>46180</v>
      </c>
      <c r="D4368" s="47">
        <v>0</v>
      </c>
      <c r="E4368" s="181"/>
      <c r="F4368" s="49">
        <v>0</v>
      </c>
      <c r="G4368" s="181"/>
      <c r="H4368" s="47">
        <v>0</v>
      </c>
    </row>
    <row r="4369" spans="1:8">
      <c r="A4369" s="44" t="s">
        <v>992</v>
      </c>
      <c r="B4369" s="44" t="s">
        <v>415</v>
      </c>
      <c r="C4369" s="45">
        <v>46187</v>
      </c>
      <c r="D4369" s="47">
        <v>0</v>
      </c>
      <c r="E4369" s="181"/>
      <c r="F4369" s="49">
        <v>0</v>
      </c>
      <c r="G4369" s="181"/>
      <c r="H4369" s="47">
        <v>0</v>
      </c>
    </row>
    <row r="4370" spans="1:8">
      <c r="A4370" s="44" t="s">
        <v>992</v>
      </c>
      <c r="B4370" s="44" t="s">
        <v>162</v>
      </c>
      <c r="C4370" s="45">
        <v>46103</v>
      </c>
      <c r="D4370" s="47">
        <v>3068</v>
      </c>
      <c r="E4370" s="180">
        <v>0.31</v>
      </c>
      <c r="F4370" s="47">
        <v>0</v>
      </c>
      <c r="G4370" s="180">
        <v>-1</v>
      </c>
      <c r="H4370" s="47">
        <v>2337</v>
      </c>
    </row>
    <row r="4371" spans="1:8">
      <c r="A4371" s="44" t="s">
        <v>992</v>
      </c>
      <c r="B4371" s="44" t="s">
        <v>162</v>
      </c>
      <c r="C4371" s="45">
        <v>46110</v>
      </c>
      <c r="D4371" s="47">
        <v>3067</v>
      </c>
      <c r="E4371" s="180">
        <v>0.01</v>
      </c>
      <c r="F4371" s="47">
        <v>0</v>
      </c>
      <c r="G4371" s="180">
        <v>-1</v>
      </c>
      <c r="H4371" s="47">
        <v>3048</v>
      </c>
    </row>
    <row r="4372" spans="1:8">
      <c r="A4372" s="44" t="s">
        <v>992</v>
      </c>
      <c r="B4372" s="44" t="s">
        <v>162</v>
      </c>
      <c r="C4372" s="45">
        <v>46117</v>
      </c>
      <c r="D4372" s="47">
        <v>3094</v>
      </c>
      <c r="E4372" s="180">
        <v>0.06</v>
      </c>
      <c r="F4372" s="47">
        <v>0</v>
      </c>
      <c r="G4372" s="180">
        <v>-1</v>
      </c>
      <c r="H4372" s="47">
        <v>2916</v>
      </c>
    </row>
    <row r="4373" spans="1:8">
      <c r="A4373" s="44" t="s">
        <v>992</v>
      </c>
      <c r="B4373" s="44" t="s">
        <v>162</v>
      </c>
      <c r="C4373" s="45">
        <v>46124</v>
      </c>
      <c r="D4373" s="47">
        <v>3095</v>
      </c>
      <c r="E4373" s="180">
        <v>0.08</v>
      </c>
      <c r="F4373" s="47">
        <v>0</v>
      </c>
      <c r="G4373" s="180">
        <v>-1</v>
      </c>
      <c r="H4373" s="47">
        <v>2865</v>
      </c>
    </row>
    <row r="4374" spans="1:8">
      <c r="A4374" s="44" t="s">
        <v>992</v>
      </c>
      <c r="B4374" s="44" t="s">
        <v>162</v>
      </c>
      <c r="C4374" s="45">
        <v>46131</v>
      </c>
      <c r="D4374" s="47">
        <v>3086</v>
      </c>
      <c r="E4374" s="180">
        <v>0.15</v>
      </c>
      <c r="F4374" s="47">
        <v>0</v>
      </c>
      <c r="G4374" s="180">
        <v>-1</v>
      </c>
      <c r="H4374" s="47">
        <v>2673</v>
      </c>
    </row>
    <row r="4375" spans="1:8">
      <c r="A4375" s="44" t="s">
        <v>992</v>
      </c>
      <c r="B4375" s="44" t="s">
        <v>162</v>
      </c>
      <c r="C4375" s="45">
        <v>46138</v>
      </c>
      <c r="D4375" s="47">
        <v>3093</v>
      </c>
      <c r="E4375" s="180">
        <v>0.1</v>
      </c>
      <c r="F4375" s="47">
        <v>0</v>
      </c>
      <c r="G4375" s="180">
        <v>-1</v>
      </c>
      <c r="H4375" s="47">
        <v>2823</v>
      </c>
    </row>
    <row r="4376" spans="1:8">
      <c r="A4376" s="44" t="s">
        <v>992</v>
      </c>
      <c r="B4376" s="44" t="s">
        <v>162</v>
      </c>
      <c r="C4376" s="45">
        <v>46145</v>
      </c>
      <c r="D4376" s="47">
        <v>3015</v>
      </c>
      <c r="E4376" s="180">
        <v>0.1</v>
      </c>
      <c r="F4376" s="47">
        <v>0</v>
      </c>
      <c r="G4376" s="180">
        <v>-1</v>
      </c>
      <c r="H4376" s="47">
        <v>2743</v>
      </c>
    </row>
    <row r="4377" spans="1:8">
      <c r="A4377" s="44" t="s">
        <v>992</v>
      </c>
      <c r="B4377" s="44" t="s">
        <v>162</v>
      </c>
      <c r="C4377" s="45">
        <v>46152</v>
      </c>
      <c r="D4377" s="47">
        <v>2992</v>
      </c>
      <c r="E4377" s="180">
        <v>0.16</v>
      </c>
      <c r="F4377" s="47">
        <v>0</v>
      </c>
      <c r="G4377" s="180">
        <v>-1</v>
      </c>
      <c r="H4377" s="47">
        <v>2588</v>
      </c>
    </row>
    <row r="4378" spans="1:8">
      <c r="A4378" s="44" t="s">
        <v>992</v>
      </c>
      <c r="B4378" s="44" t="s">
        <v>162</v>
      </c>
      <c r="C4378" s="45">
        <v>46159</v>
      </c>
      <c r="D4378" s="47">
        <v>2995</v>
      </c>
      <c r="E4378" s="180">
        <v>0.17</v>
      </c>
      <c r="F4378" s="47">
        <v>0</v>
      </c>
      <c r="G4378" s="180">
        <v>-1</v>
      </c>
      <c r="H4378" s="47">
        <v>2569</v>
      </c>
    </row>
    <row r="4379" spans="1:8">
      <c r="A4379" s="44" t="s">
        <v>992</v>
      </c>
      <c r="B4379" s="44" t="s">
        <v>162</v>
      </c>
      <c r="C4379" s="45">
        <v>46166</v>
      </c>
      <c r="D4379" s="47">
        <v>2995</v>
      </c>
      <c r="E4379" s="180">
        <v>0.33</v>
      </c>
      <c r="F4379" s="47">
        <v>0</v>
      </c>
      <c r="G4379" s="180">
        <v>-1</v>
      </c>
      <c r="H4379" s="47">
        <v>2259</v>
      </c>
    </row>
    <row r="4380" spans="1:8">
      <c r="A4380" s="44" t="s">
        <v>992</v>
      </c>
      <c r="B4380" s="44" t="s">
        <v>162</v>
      </c>
      <c r="C4380" s="45">
        <v>46173</v>
      </c>
      <c r="D4380" s="47">
        <v>2994</v>
      </c>
      <c r="E4380" s="180">
        <v>0.25</v>
      </c>
      <c r="F4380" s="47">
        <v>0</v>
      </c>
      <c r="G4380" s="180">
        <v>-1</v>
      </c>
      <c r="H4380" s="47">
        <v>2393</v>
      </c>
    </row>
    <row r="4381" spans="1:8">
      <c r="A4381" s="44" t="s">
        <v>992</v>
      </c>
      <c r="B4381" s="44" t="s">
        <v>162</v>
      </c>
      <c r="C4381" s="45">
        <v>46180</v>
      </c>
      <c r="D4381" s="47">
        <v>3030</v>
      </c>
      <c r="E4381" s="180">
        <v>0.45</v>
      </c>
      <c r="F4381" s="47">
        <v>0</v>
      </c>
      <c r="G4381" s="180">
        <v>-1</v>
      </c>
      <c r="H4381" s="47">
        <v>2093</v>
      </c>
    </row>
    <row r="4382" spans="1:8">
      <c r="A4382" s="44" t="s">
        <v>992</v>
      </c>
      <c r="B4382" s="44" t="s">
        <v>162</v>
      </c>
      <c r="C4382" s="45">
        <v>46187</v>
      </c>
      <c r="D4382" s="47">
        <v>3039</v>
      </c>
      <c r="E4382" s="180">
        <v>0.25</v>
      </c>
      <c r="F4382" s="47">
        <v>0</v>
      </c>
      <c r="G4382" s="180">
        <v>-1</v>
      </c>
      <c r="H4382" s="47">
        <v>2435</v>
      </c>
    </row>
    <row r="4383" spans="1:8">
      <c r="A4383" s="44" t="s">
        <v>992</v>
      </c>
      <c r="B4383" s="44" t="s">
        <v>409</v>
      </c>
      <c r="C4383" s="45">
        <v>46103</v>
      </c>
      <c r="D4383" s="47">
        <v>0</v>
      </c>
      <c r="E4383" s="181"/>
      <c r="F4383" s="47">
        <v>0</v>
      </c>
      <c r="G4383" s="181"/>
      <c r="H4383" s="47">
        <v>0</v>
      </c>
    </row>
    <row r="4384" spans="1:8">
      <c r="A4384" s="44" t="s">
        <v>992</v>
      </c>
      <c r="B4384" s="44" t="s">
        <v>409</v>
      </c>
      <c r="C4384" s="45">
        <v>46110</v>
      </c>
      <c r="D4384" s="47">
        <v>0</v>
      </c>
      <c r="E4384" s="181"/>
      <c r="F4384" s="47">
        <v>0</v>
      </c>
      <c r="G4384" s="181"/>
      <c r="H4384" s="47">
        <v>0</v>
      </c>
    </row>
    <row r="4385" spans="1:8">
      <c r="A4385" s="44" t="s">
        <v>992</v>
      </c>
      <c r="B4385" s="44" t="s">
        <v>409</v>
      </c>
      <c r="C4385" s="45">
        <v>46117</v>
      </c>
      <c r="D4385" s="47">
        <v>0</v>
      </c>
      <c r="E4385" s="181"/>
      <c r="F4385" s="47">
        <v>0</v>
      </c>
      <c r="G4385" s="181"/>
      <c r="H4385" s="47">
        <v>0</v>
      </c>
    </row>
    <row r="4386" spans="1:8">
      <c r="A4386" s="44" t="s">
        <v>992</v>
      </c>
      <c r="B4386" s="44" t="s">
        <v>409</v>
      </c>
      <c r="C4386" s="45">
        <v>46124</v>
      </c>
      <c r="D4386" s="47">
        <v>0</v>
      </c>
      <c r="E4386" s="181"/>
      <c r="F4386" s="47">
        <v>0</v>
      </c>
      <c r="G4386" s="181"/>
      <c r="H4386" s="47">
        <v>0</v>
      </c>
    </row>
    <row r="4387" spans="1:8">
      <c r="A4387" s="44" t="s">
        <v>992</v>
      </c>
      <c r="B4387" s="44" t="s">
        <v>409</v>
      </c>
      <c r="C4387" s="45">
        <v>46131</v>
      </c>
      <c r="D4387" s="47">
        <v>0</v>
      </c>
      <c r="E4387" s="181"/>
      <c r="F4387" s="47">
        <v>0</v>
      </c>
      <c r="G4387" s="181"/>
      <c r="H4387" s="47">
        <v>0</v>
      </c>
    </row>
    <row r="4388" spans="1:8">
      <c r="A4388" s="44" t="s">
        <v>992</v>
      </c>
      <c r="B4388" s="44" t="s">
        <v>409</v>
      </c>
      <c r="C4388" s="45">
        <v>46138</v>
      </c>
      <c r="D4388" s="47">
        <v>0</v>
      </c>
      <c r="E4388" s="181"/>
      <c r="F4388" s="47">
        <v>0</v>
      </c>
      <c r="G4388" s="181"/>
      <c r="H4388" s="47">
        <v>0</v>
      </c>
    </row>
    <row r="4389" spans="1:8">
      <c r="A4389" s="44" t="s">
        <v>992</v>
      </c>
      <c r="B4389" s="44" t="s">
        <v>409</v>
      </c>
      <c r="C4389" s="45">
        <v>46145</v>
      </c>
      <c r="D4389" s="47">
        <v>0</v>
      </c>
      <c r="E4389" s="181"/>
      <c r="F4389" s="47">
        <v>0</v>
      </c>
      <c r="G4389" s="181"/>
      <c r="H4389" s="47">
        <v>0</v>
      </c>
    </row>
    <row r="4390" spans="1:8">
      <c r="A4390" s="44" t="s">
        <v>992</v>
      </c>
      <c r="B4390" s="44" t="s">
        <v>409</v>
      </c>
      <c r="C4390" s="45">
        <v>46152</v>
      </c>
      <c r="D4390" s="47">
        <v>0</v>
      </c>
      <c r="E4390" s="181"/>
      <c r="F4390" s="47">
        <v>0</v>
      </c>
      <c r="G4390" s="181"/>
      <c r="H4390" s="47">
        <v>0</v>
      </c>
    </row>
    <row r="4391" spans="1:8">
      <c r="A4391" s="44" t="s">
        <v>992</v>
      </c>
      <c r="B4391" s="44" t="s">
        <v>409</v>
      </c>
      <c r="C4391" s="45">
        <v>46159</v>
      </c>
      <c r="D4391" s="47">
        <v>0</v>
      </c>
      <c r="E4391" s="181"/>
      <c r="F4391" s="47">
        <v>0</v>
      </c>
      <c r="G4391" s="181"/>
      <c r="H4391" s="47">
        <v>0</v>
      </c>
    </row>
    <row r="4392" spans="1:8">
      <c r="A4392" s="44" t="s">
        <v>992</v>
      </c>
      <c r="B4392" s="44" t="s">
        <v>409</v>
      </c>
      <c r="C4392" s="45">
        <v>46166</v>
      </c>
      <c r="D4392" s="47">
        <v>0</v>
      </c>
      <c r="E4392" s="181"/>
      <c r="F4392" s="47">
        <v>0</v>
      </c>
      <c r="G4392" s="181"/>
      <c r="H4392" s="47">
        <v>0</v>
      </c>
    </row>
    <row r="4393" spans="1:8">
      <c r="A4393" s="44" t="s">
        <v>992</v>
      </c>
      <c r="B4393" s="44" t="s">
        <v>409</v>
      </c>
      <c r="C4393" s="45">
        <v>46173</v>
      </c>
      <c r="D4393" s="47">
        <v>0</v>
      </c>
      <c r="E4393" s="181"/>
      <c r="F4393" s="47">
        <v>0</v>
      </c>
      <c r="G4393" s="181"/>
      <c r="H4393" s="47">
        <v>0</v>
      </c>
    </row>
    <row r="4394" spans="1:8">
      <c r="A4394" s="44" t="s">
        <v>992</v>
      </c>
      <c r="B4394" s="44" t="s">
        <v>409</v>
      </c>
      <c r="C4394" s="45">
        <v>46180</v>
      </c>
      <c r="D4394" s="47">
        <v>0</v>
      </c>
      <c r="E4394" s="181"/>
      <c r="F4394" s="47">
        <v>0</v>
      </c>
      <c r="G4394" s="181"/>
      <c r="H4394" s="47">
        <v>0</v>
      </c>
    </row>
    <row r="4395" spans="1:8">
      <c r="A4395" s="44" t="s">
        <v>992</v>
      </c>
      <c r="B4395" s="44" t="s">
        <v>409</v>
      </c>
      <c r="C4395" s="45">
        <v>46187</v>
      </c>
      <c r="D4395" s="47">
        <v>0</v>
      </c>
      <c r="E4395" s="181"/>
      <c r="F4395" s="47">
        <v>0</v>
      </c>
      <c r="G4395" s="181"/>
      <c r="H4395" s="47">
        <v>0</v>
      </c>
    </row>
    <row r="4396" spans="1:8">
      <c r="A4396" s="44" t="s">
        <v>992</v>
      </c>
      <c r="B4396" s="44" t="s">
        <v>139</v>
      </c>
      <c r="C4396" s="45">
        <v>46103</v>
      </c>
      <c r="D4396" s="47">
        <v>519</v>
      </c>
      <c r="E4396" s="180">
        <v>0.32</v>
      </c>
      <c r="F4396" s="47">
        <v>0</v>
      </c>
      <c r="G4396" s="180">
        <v>-1</v>
      </c>
      <c r="H4396" s="47">
        <v>393</v>
      </c>
    </row>
    <row r="4397" spans="1:8">
      <c r="A4397" s="44" t="s">
        <v>992</v>
      </c>
      <c r="B4397" s="44" t="s">
        <v>139</v>
      </c>
      <c r="C4397" s="45">
        <v>46110</v>
      </c>
      <c r="D4397" s="47">
        <v>526</v>
      </c>
      <c r="E4397" s="180">
        <v>0.38</v>
      </c>
      <c r="F4397" s="47">
        <v>0</v>
      </c>
      <c r="G4397" s="180">
        <v>-1</v>
      </c>
      <c r="H4397" s="47">
        <v>382</v>
      </c>
    </row>
    <row r="4398" spans="1:8">
      <c r="A4398" s="44" t="s">
        <v>992</v>
      </c>
      <c r="B4398" s="44" t="s">
        <v>139</v>
      </c>
      <c r="C4398" s="45">
        <v>46117</v>
      </c>
      <c r="D4398" s="47">
        <v>526</v>
      </c>
      <c r="E4398" s="180">
        <v>0.15</v>
      </c>
      <c r="F4398" s="47">
        <v>0</v>
      </c>
      <c r="G4398" s="180">
        <v>-1</v>
      </c>
      <c r="H4398" s="47">
        <v>458</v>
      </c>
    </row>
    <row r="4399" spans="1:8">
      <c r="A4399" s="44" t="s">
        <v>992</v>
      </c>
      <c r="B4399" s="44" t="s">
        <v>139</v>
      </c>
      <c r="C4399" s="45">
        <v>46124</v>
      </c>
      <c r="D4399" s="47">
        <v>526</v>
      </c>
      <c r="E4399" s="180">
        <v>0.25</v>
      </c>
      <c r="F4399" s="47">
        <v>0</v>
      </c>
      <c r="G4399" s="180">
        <v>-1</v>
      </c>
      <c r="H4399" s="47">
        <v>422</v>
      </c>
    </row>
    <row r="4400" spans="1:8">
      <c r="A4400" s="44" t="s">
        <v>992</v>
      </c>
      <c r="B4400" s="44" t="s">
        <v>139</v>
      </c>
      <c r="C4400" s="45">
        <v>46131</v>
      </c>
      <c r="D4400" s="47">
        <v>513</v>
      </c>
      <c r="E4400" s="180">
        <v>0.06</v>
      </c>
      <c r="F4400" s="47">
        <v>0</v>
      </c>
      <c r="G4400" s="180">
        <v>-1</v>
      </c>
      <c r="H4400" s="47">
        <v>484</v>
      </c>
    </row>
    <row r="4401" spans="1:8">
      <c r="A4401" s="44" t="s">
        <v>992</v>
      </c>
      <c r="B4401" s="44" t="s">
        <v>139</v>
      </c>
      <c r="C4401" s="45">
        <v>46138</v>
      </c>
      <c r="D4401" s="47">
        <v>517</v>
      </c>
      <c r="E4401" s="180">
        <v>-0.37</v>
      </c>
      <c r="F4401" s="47">
        <v>0</v>
      </c>
      <c r="G4401" s="180">
        <v>-1</v>
      </c>
      <c r="H4401" s="47">
        <v>823</v>
      </c>
    </row>
    <row r="4402" spans="1:8">
      <c r="A4402" s="44" t="s">
        <v>992</v>
      </c>
      <c r="B4402" s="44" t="s">
        <v>139</v>
      </c>
      <c r="C4402" s="45">
        <v>46145</v>
      </c>
      <c r="D4402" s="47">
        <v>505</v>
      </c>
      <c r="E4402" s="180">
        <v>-0.08</v>
      </c>
      <c r="F4402" s="47">
        <v>0</v>
      </c>
      <c r="G4402" s="180">
        <v>-1</v>
      </c>
      <c r="H4402" s="47">
        <v>551</v>
      </c>
    </row>
    <row r="4403" spans="1:8">
      <c r="A4403" s="44" t="s">
        <v>992</v>
      </c>
      <c r="B4403" s="44" t="s">
        <v>139</v>
      </c>
      <c r="C4403" s="45">
        <v>46152</v>
      </c>
      <c r="D4403" s="47">
        <v>494</v>
      </c>
      <c r="E4403" s="180">
        <v>0.46</v>
      </c>
      <c r="F4403" s="47">
        <v>0</v>
      </c>
      <c r="G4403" s="180">
        <v>-1</v>
      </c>
      <c r="H4403" s="47">
        <v>339</v>
      </c>
    </row>
    <row r="4404" spans="1:8">
      <c r="A4404" s="44" t="s">
        <v>992</v>
      </c>
      <c r="B4404" s="44" t="s">
        <v>139</v>
      </c>
      <c r="C4404" s="45">
        <v>46159</v>
      </c>
      <c r="D4404" s="47">
        <v>498</v>
      </c>
      <c r="E4404" s="180">
        <v>0.36</v>
      </c>
      <c r="F4404" s="47">
        <v>0</v>
      </c>
      <c r="G4404" s="180">
        <v>-1</v>
      </c>
      <c r="H4404" s="47">
        <v>365</v>
      </c>
    </row>
    <row r="4405" spans="1:8">
      <c r="A4405" s="44" t="s">
        <v>992</v>
      </c>
      <c r="B4405" s="44" t="s">
        <v>139</v>
      </c>
      <c r="C4405" s="45">
        <v>46166</v>
      </c>
      <c r="D4405" s="47">
        <v>518</v>
      </c>
      <c r="E4405" s="180">
        <v>0.25</v>
      </c>
      <c r="F4405" s="47">
        <v>0</v>
      </c>
      <c r="G4405" s="180">
        <v>-1</v>
      </c>
      <c r="H4405" s="47">
        <v>414</v>
      </c>
    </row>
    <row r="4406" spans="1:8">
      <c r="A4406" s="44" t="s">
        <v>992</v>
      </c>
      <c r="B4406" s="44" t="s">
        <v>139</v>
      </c>
      <c r="C4406" s="45">
        <v>46173</v>
      </c>
      <c r="D4406" s="47">
        <v>519</v>
      </c>
      <c r="E4406" s="180">
        <v>0.2</v>
      </c>
      <c r="F4406" s="47">
        <v>0</v>
      </c>
      <c r="G4406" s="180">
        <v>-1</v>
      </c>
      <c r="H4406" s="47">
        <v>431</v>
      </c>
    </row>
    <row r="4407" spans="1:8">
      <c r="A4407" s="44" t="s">
        <v>992</v>
      </c>
      <c r="B4407" s="44" t="s">
        <v>139</v>
      </c>
      <c r="C4407" s="45">
        <v>46180</v>
      </c>
      <c r="D4407" s="47">
        <v>516</v>
      </c>
      <c r="E4407" s="180">
        <v>0.25</v>
      </c>
      <c r="F4407" s="47">
        <v>0</v>
      </c>
      <c r="G4407" s="180">
        <v>-1</v>
      </c>
      <c r="H4407" s="47">
        <v>412</v>
      </c>
    </row>
    <row r="4408" spans="1:8">
      <c r="A4408" s="44" t="s">
        <v>992</v>
      </c>
      <c r="B4408" s="44" t="s">
        <v>139</v>
      </c>
      <c r="C4408" s="45">
        <v>46187</v>
      </c>
      <c r="D4408" s="47">
        <v>464</v>
      </c>
      <c r="E4408" s="180">
        <v>0.2</v>
      </c>
      <c r="F4408" s="47">
        <v>0</v>
      </c>
      <c r="G4408" s="180">
        <v>-1</v>
      </c>
      <c r="H4408" s="47">
        <v>386</v>
      </c>
    </row>
    <row r="4409" spans="1:8">
      <c r="A4409" s="44" t="s">
        <v>992</v>
      </c>
      <c r="B4409" s="44" t="s">
        <v>84</v>
      </c>
      <c r="C4409" s="45">
        <v>46103</v>
      </c>
      <c r="D4409" s="47">
        <v>4417</v>
      </c>
      <c r="E4409" s="180">
        <v>1.07</v>
      </c>
      <c r="F4409" s="47">
        <v>0</v>
      </c>
      <c r="G4409" s="180">
        <v>-1</v>
      </c>
      <c r="H4409" s="47">
        <v>2130</v>
      </c>
    </row>
    <row r="4410" spans="1:8">
      <c r="A4410" s="44" t="s">
        <v>992</v>
      </c>
      <c r="B4410" s="44" t="s">
        <v>84</v>
      </c>
      <c r="C4410" s="45">
        <v>46110</v>
      </c>
      <c r="D4410" s="47">
        <v>4594</v>
      </c>
      <c r="E4410" s="180">
        <v>1.06</v>
      </c>
      <c r="F4410" s="47">
        <v>0</v>
      </c>
      <c r="G4410" s="180">
        <v>-1</v>
      </c>
      <c r="H4410" s="47">
        <v>2231</v>
      </c>
    </row>
    <row r="4411" spans="1:8">
      <c r="A4411" s="44" t="s">
        <v>992</v>
      </c>
      <c r="B4411" s="44" t="s">
        <v>84</v>
      </c>
      <c r="C4411" s="45">
        <v>46117</v>
      </c>
      <c r="D4411" s="47">
        <v>5018</v>
      </c>
      <c r="E4411" s="180">
        <v>1.01</v>
      </c>
      <c r="F4411" s="47">
        <v>0</v>
      </c>
      <c r="G4411" s="180">
        <v>-1</v>
      </c>
      <c r="H4411" s="47">
        <v>2494</v>
      </c>
    </row>
    <row r="4412" spans="1:8">
      <c r="A4412" s="44" t="s">
        <v>992</v>
      </c>
      <c r="B4412" s="44" t="s">
        <v>84</v>
      </c>
      <c r="C4412" s="45">
        <v>46124</v>
      </c>
      <c r="D4412" s="47">
        <v>6057</v>
      </c>
      <c r="E4412" s="180">
        <v>1</v>
      </c>
      <c r="F4412" s="47">
        <v>0</v>
      </c>
      <c r="G4412" s="180">
        <v>-1</v>
      </c>
      <c r="H4412" s="47">
        <v>3027</v>
      </c>
    </row>
    <row r="4413" spans="1:8">
      <c r="A4413" s="44" t="s">
        <v>992</v>
      </c>
      <c r="B4413" s="44" t="s">
        <v>84</v>
      </c>
      <c r="C4413" s="45">
        <v>46131</v>
      </c>
      <c r="D4413" s="47">
        <v>6647</v>
      </c>
      <c r="E4413" s="180">
        <v>0.97</v>
      </c>
      <c r="F4413" s="47">
        <v>0</v>
      </c>
      <c r="G4413" s="180">
        <v>-1</v>
      </c>
      <c r="H4413" s="47">
        <v>3373</v>
      </c>
    </row>
    <row r="4414" spans="1:8">
      <c r="A4414" s="44" t="s">
        <v>992</v>
      </c>
      <c r="B4414" s="44" t="s">
        <v>84</v>
      </c>
      <c r="C4414" s="45">
        <v>46138</v>
      </c>
      <c r="D4414" s="47">
        <v>9681</v>
      </c>
      <c r="E4414" s="180">
        <v>0.63</v>
      </c>
      <c r="F4414" s="47">
        <v>0</v>
      </c>
      <c r="G4414" s="180">
        <v>-1</v>
      </c>
      <c r="H4414" s="47">
        <v>5939</v>
      </c>
    </row>
    <row r="4415" spans="1:8">
      <c r="A4415" s="44" t="s">
        <v>992</v>
      </c>
      <c r="B4415" s="44" t="s">
        <v>84</v>
      </c>
      <c r="C4415" s="45">
        <v>46145</v>
      </c>
      <c r="D4415" s="47">
        <v>16946</v>
      </c>
      <c r="E4415" s="180">
        <v>0.32</v>
      </c>
      <c r="F4415" s="47">
        <v>0</v>
      </c>
      <c r="G4415" s="180">
        <v>-1</v>
      </c>
      <c r="H4415" s="47">
        <v>12790</v>
      </c>
    </row>
    <row r="4416" spans="1:8">
      <c r="A4416" s="44" t="s">
        <v>992</v>
      </c>
      <c r="B4416" s="44" t="s">
        <v>84</v>
      </c>
      <c r="C4416" s="45">
        <v>46152</v>
      </c>
      <c r="D4416" s="47">
        <v>8796</v>
      </c>
      <c r="E4416" s="180">
        <v>0.86</v>
      </c>
      <c r="F4416" s="47">
        <v>0</v>
      </c>
      <c r="G4416" s="180">
        <v>-1</v>
      </c>
      <c r="H4416" s="47">
        <v>4730</v>
      </c>
    </row>
    <row r="4417" spans="1:8">
      <c r="A4417" s="44" t="s">
        <v>992</v>
      </c>
      <c r="B4417" s="44" t="s">
        <v>84</v>
      </c>
      <c r="C4417" s="45">
        <v>46159</v>
      </c>
      <c r="D4417" s="47">
        <v>6970</v>
      </c>
      <c r="E4417" s="180">
        <v>0.62</v>
      </c>
      <c r="F4417" s="47">
        <v>0</v>
      </c>
      <c r="G4417" s="180">
        <v>-1</v>
      </c>
      <c r="H4417" s="47">
        <v>4308</v>
      </c>
    </row>
    <row r="4418" spans="1:8">
      <c r="A4418" s="44" t="s">
        <v>992</v>
      </c>
      <c r="B4418" s="44" t="s">
        <v>84</v>
      </c>
      <c r="C4418" s="45">
        <v>46166</v>
      </c>
      <c r="D4418" s="47">
        <v>7003</v>
      </c>
      <c r="E4418" s="180">
        <v>0.64</v>
      </c>
      <c r="F4418" s="47">
        <v>0</v>
      </c>
      <c r="G4418" s="180">
        <v>-1</v>
      </c>
      <c r="H4418" s="47">
        <v>4283</v>
      </c>
    </row>
    <row r="4419" spans="1:8">
      <c r="A4419" s="44" t="s">
        <v>992</v>
      </c>
      <c r="B4419" s="44" t="s">
        <v>84</v>
      </c>
      <c r="C4419" s="45">
        <v>46173</v>
      </c>
      <c r="D4419" s="47">
        <v>7197</v>
      </c>
      <c r="E4419" s="180">
        <v>0.62</v>
      </c>
      <c r="F4419" s="47">
        <v>0</v>
      </c>
      <c r="G4419" s="180">
        <v>-1</v>
      </c>
      <c r="H4419" s="47">
        <v>4431</v>
      </c>
    </row>
    <row r="4420" spans="1:8">
      <c r="A4420" s="44" t="s">
        <v>992</v>
      </c>
      <c r="B4420" s="44" t="s">
        <v>84</v>
      </c>
      <c r="C4420" s="45">
        <v>46180</v>
      </c>
      <c r="D4420" s="47">
        <v>6602</v>
      </c>
      <c r="E4420" s="180">
        <v>0.68</v>
      </c>
      <c r="F4420" s="47">
        <v>0</v>
      </c>
      <c r="G4420" s="180">
        <v>-1</v>
      </c>
      <c r="H4420" s="47">
        <v>3936</v>
      </c>
    </row>
    <row r="4421" spans="1:8">
      <c r="A4421" s="44" t="s">
        <v>992</v>
      </c>
      <c r="B4421" s="44" t="s">
        <v>84</v>
      </c>
      <c r="C4421" s="45">
        <v>46187</v>
      </c>
      <c r="D4421" s="47">
        <v>6256</v>
      </c>
      <c r="E4421" s="180">
        <v>0.59</v>
      </c>
      <c r="F4421" s="47">
        <v>0</v>
      </c>
      <c r="G4421" s="180">
        <v>-1</v>
      </c>
      <c r="H4421" s="47">
        <v>3945</v>
      </c>
    </row>
    <row r="4422" spans="1:8">
      <c r="A4422" s="44" t="s">
        <v>992</v>
      </c>
      <c r="B4422" s="44" t="s">
        <v>114</v>
      </c>
      <c r="C4422" s="45">
        <v>46103</v>
      </c>
      <c r="D4422" s="47">
        <v>516</v>
      </c>
      <c r="E4422" s="181"/>
      <c r="F4422" s="47">
        <v>0</v>
      </c>
      <c r="G4422" s="181"/>
      <c r="H4422" s="47">
        <v>0</v>
      </c>
    </row>
    <row r="4423" spans="1:8">
      <c r="A4423" s="44" t="s">
        <v>992</v>
      </c>
      <c r="B4423" s="44" t="s">
        <v>114</v>
      </c>
      <c r="C4423" s="45">
        <v>46110</v>
      </c>
      <c r="D4423" s="47">
        <v>510</v>
      </c>
      <c r="E4423" s="181"/>
      <c r="F4423" s="47">
        <v>0</v>
      </c>
      <c r="G4423" s="181"/>
      <c r="H4423" s="47">
        <v>0</v>
      </c>
    </row>
    <row r="4424" spans="1:8">
      <c r="A4424" s="44" t="s">
        <v>992</v>
      </c>
      <c r="B4424" s="44" t="s">
        <v>114</v>
      </c>
      <c r="C4424" s="45">
        <v>46117</v>
      </c>
      <c r="D4424" s="47">
        <v>511</v>
      </c>
      <c r="E4424" s="181"/>
      <c r="F4424" s="47">
        <v>0</v>
      </c>
      <c r="G4424" s="181"/>
      <c r="H4424" s="47">
        <v>0</v>
      </c>
    </row>
    <row r="4425" spans="1:8">
      <c r="A4425" s="44" t="s">
        <v>992</v>
      </c>
      <c r="B4425" s="44" t="s">
        <v>114</v>
      </c>
      <c r="C4425" s="45">
        <v>46124</v>
      </c>
      <c r="D4425" s="47">
        <v>514</v>
      </c>
      <c r="E4425" s="181"/>
      <c r="F4425" s="47">
        <v>0</v>
      </c>
      <c r="G4425" s="181"/>
      <c r="H4425" s="47">
        <v>0</v>
      </c>
    </row>
    <row r="4426" spans="1:8">
      <c r="A4426" s="44" t="s">
        <v>992</v>
      </c>
      <c r="B4426" s="44" t="s">
        <v>114</v>
      </c>
      <c r="C4426" s="45">
        <v>46131</v>
      </c>
      <c r="D4426" s="47">
        <v>508</v>
      </c>
      <c r="E4426" s="181"/>
      <c r="F4426" s="47">
        <v>0</v>
      </c>
      <c r="G4426" s="181"/>
      <c r="H4426" s="47">
        <v>0</v>
      </c>
    </row>
    <row r="4427" spans="1:8">
      <c r="A4427" s="44" t="s">
        <v>992</v>
      </c>
      <c r="B4427" s="44" t="s">
        <v>114</v>
      </c>
      <c r="C4427" s="45">
        <v>46138</v>
      </c>
      <c r="D4427" s="47">
        <v>514</v>
      </c>
      <c r="E4427" s="181"/>
      <c r="F4427" s="47">
        <v>0</v>
      </c>
      <c r="G4427" s="181"/>
      <c r="H4427" s="47">
        <v>0</v>
      </c>
    </row>
    <row r="4428" spans="1:8">
      <c r="A4428" s="44" t="s">
        <v>992</v>
      </c>
      <c r="B4428" s="44" t="s">
        <v>114</v>
      </c>
      <c r="C4428" s="45">
        <v>46145</v>
      </c>
      <c r="D4428" s="47">
        <v>511</v>
      </c>
      <c r="E4428" s="181"/>
      <c r="F4428" s="47">
        <v>0</v>
      </c>
      <c r="G4428" s="181"/>
      <c r="H4428" s="47">
        <v>0</v>
      </c>
    </row>
    <row r="4429" spans="1:8">
      <c r="A4429" s="44" t="s">
        <v>992</v>
      </c>
      <c r="B4429" s="44" t="s">
        <v>114</v>
      </c>
      <c r="C4429" s="45">
        <v>46152</v>
      </c>
      <c r="D4429" s="47">
        <v>508</v>
      </c>
      <c r="E4429" s="181"/>
      <c r="F4429" s="47">
        <v>0</v>
      </c>
      <c r="G4429" s="181"/>
      <c r="H4429" s="47">
        <v>0</v>
      </c>
    </row>
    <row r="4430" spans="1:8">
      <c r="A4430" s="44" t="s">
        <v>992</v>
      </c>
      <c r="B4430" s="44" t="s">
        <v>114</v>
      </c>
      <c r="C4430" s="45">
        <v>46159</v>
      </c>
      <c r="D4430" s="47">
        <v>511</v>
      </c>
      <c r="E4430" s="181"/>
      <c r="F4430" s="47">
        <v>0</v>
      </c>
      <c r="G4430" s="181"/>
      <c r="H4430" s="47">
        <v>0</v>
      </c>
    </row>
    <row r="4431" spans="1:8">
      <c r="A4431" s="44" t="s">
        <v>992</v>
      </c>
      <c r="B4431" s="44" t="s">
        <v>114</v>
      </c>
      <c r="C4431" s="45">
        <v>46166</v>
      </c>
      <c r="D4431" s="47">
        <v>510</v>
      </c>
      <c r="E4431" s="181"/>
      <c r="F4431" s="47">
        <v>0</v>
      </c>
      <c r="G4431" s="181"/>
      <c r="H4431" s="47">
        <v>0</v>
      </c>
    </row>
    <row r="4432" spans="1:8">
      <c r="A4432" s="44" t="s">
        <v>992</v>
      </c>
      <c r="B4432" s="44" t="s">
        <v>114</v>
      </c>
      <c r="C4432" s="45">
        <v>46173</v>
      </c>
      <c r="D4432" s="47">
        <v>514</v>
      </c>
      <c r="E4432" s="181"/>
      <c r="F4432" s="47">
        <v>0</v>
      </c>
      <c r="G4432" s="181"/>
      <c r="H4432" s="47">
        <v>0</v>
      </c>
    </row>
    <row r="4433" spans="1:8">
      <c r="A4433" s="44" t="s">
        <v>992</v>
      </c>
      <c r="B4433" s="44" t="s">
        <v>114</v>
      </c>
      <c r="C4433" s="45">
        <v>46180</v>
      </c>
      <c r="D4433" s="47">
        <v>513</v>
      </c>
      <c r="E4433" s="181"/>
      <c r="F4433" s="47">
        <v>0</v>
      </c>
      <c r="G4433" s="181"/>
      <c r="H4433" s="47">
        <v>0</v>
      </c>
    </row>
    <row r="4434" spans="1:8">
      <c r="A4434" s="44" t="s">
        <v>992</v>
      </c>
      <c r="B4434" s="44" t="s">
        <v>114</v>
      </c>
      <c r="C4434" s="45">
        <v>46187</v>
      </c>
      <c r="D4434" s="47">
        <v>513</v>
      </c>
      <c r="E4434" s="181"/>
      <c r="F4434" s="47">
        <v>0</v>
      </c>
      <c r="G4434" s="181"/>
      <c r="H4434" s="47">
        <v>0</v>
      </c>
    </row>
    <row r="4435" spans="1:8">
      <c r="A4435" s="44" t="s">
        <v>992</v>
      </c>
      <c r="B4435" s="44" t="s">
        <v>91</v>
      </c>
      <c r="C4435" s="45">
        <v>46103</v>
      </c>
      <c r="D4435" s="47">
        <v>2993</v>
      </c>
      <c r="E4435" s="180">
        <v>-0.06</v>
      </c>
      <c r="F4435" s="47">
        <v>0</v>
      </c>
      <c r="G4435" s="180">
        <v>-1</v>
      </c>
      <c r="H4435" s="47">
        <v>3197</v>
      </c>
    </row>
    <row r="4436" spans="1:8">
      <c r="A4436" s="44" t="s">
        <v>992</v>
      </c>
      <c r="B4436" s="44" t="s">
        <v>91</v>
      </c>
      <c r="C4436" s="45">
        <v>46110</v>
      </c>
      <c r="D4436" s="47">
        <v>2995</v>
      </c>
      <c r="E4436" s="180">
        <v>-0.03</v>
      </c>
      <c r="F4436" s="47">
        <v>0</v>
      </c>
      <c r="G4436" s="180">
        <v>-1</v>
      </c>
      <c r="H4436" s="47">
        <v>3090</v>
      </c>
    </row>
    <row r="4437" spans="1:8">
      <c r="A4437" s="44" t="s">
        <v>992</v>
      </c>
      <c r="B4437" s="44" t="s">
        <v>91</v>
      </c>
      <c r="C4437" s="45">
        <v>46117</v>
      </c>
      <c r="D4437" s="47">
        <v>2982</v>
      </c>
      <c r="E4437" s="180">
        <v>0.1</v>
      </c>
      <c r="F4437" s="47">
        <v>0</v>
      </c>
      <c r="G4437" s="180">
        <v>-1</v>
      </c>
      <c r="H4437" s="47">
        <v>2722</v>
      </c>
    </row>
    <row r="4438" spans="1:8">
      <c r="A4438" s="44" t="s">
        <v>992</v>
      </c>
      <c r="B4438" s="44" t="s">
        <v>91</v>
      </c>
      <c r="C4438" s="45">
        <v>46124</v>
      </c>
      <c r="D4438" s="47">
        <v>2977</v>
      </c>
      <c r="E4438" s="180">
        <v>0.24</v>
      </c>
      <c r="F4438" s="47">
        <v>0</v>
      </c>
      <c r="G4438" s="180">
        <v>-1</v>
      </c>
      <c r="H4438" s="47">
        <v>2410</v>
      </c>
    </row>
    <row r="4439" spans="1:8">
      <c r="A4439" s="44" t="s">
        <v>992</v>
      </c>
      <c r="B4439" s="44" t="s">
        <v>91</v>
      </c>
      <c r="C4439" s="45">
        <v>46131</v>
      </c>
      <c r="D4439" s="47">
        <v>2986</v>
      </c>
      <c r="E4439" s="180">
        <v>0.28000000000000003</v>
      </c>
      <c r="F4439" s="47">
        <v>0</v>
      </c>
      <c r="G4439" s="180">
        <v>-1</v>
      </c>
      <c r="H4439" s="47">
        <v>2325</v>
      </c>
    </row>
    <row r="4440" spans="1:8">
      <c r="A4440" s="44" t="s">
        <v>992</v>
      </c>
      <c r="B4440" s="44" t="s">
        <v>91</v>
      </c>
      <c r="C4440" s="45">
        <v>46138</v>
      </c>
      <c r="D4440" s="47">
        <v>2998</v>
      </c>
      <c r="E4440" s="180">
        <v>0.06</v>
      </c>
      <c r="F4440" s="47">
        <v>0</v>
      </c>
      <c r="G4440" s="180">
        <v>-1</v>
      </c>
      <c r="H4440" s="47">
        <v>2832</v>
      </c>
    </row>
    <row r="4441" spans="1:8">
      <c r="A4441" s="44" t="s">
        <v>992</v>
      </c>
      <c r="B4441" s="44" t="s">
        <v>91</v>
      </c>
      <c r="C4441" s="45">
        <v>46145</v>
      </c>
      <c r="D4441" s="47">
        <v>3037</v>
      </c>
      <c r="E4441" s="180">
        <v>0.11</v>
      </c>
      <c r="F4441" s="47">
        <v>0</v>
      </c>
      <c r="G4441" s="180">
        <v>-1</v>
      </c>
      <c r="H4441" s="47">
        <v>2741</v>
      </c>
    </row>
    <row r="4442" spans="1:8">
      <c r="A4442" s="44" t="s">
        <v>992</v>
      </c>
      <c r="B4442" s="44" t="s">
        <v>91</v>
      </c>
      <c r="C4442" s="45">
        <v>46152</v>
      </c>
      <c r="D4442" s="47">
        <v>2772</v>
      </c>
      <c r="E4442" s="180">
        <v>0.17</v>
      </c>
      <c r="F4442" s="47">
        <v>0</v>
      </c>
      <c r="G4442" s="180">
        <v>-1</v>
      </c>
      <c r="H4442" s="47">
        <v>2362</v>
      </c>
    </row>
    <row r="4443" spans="1:8">
      <c r="A4443" s="44" t="s">
        <v>992</v>
      </c>
      <c r="B4443" s="44" t="s">
        <v>91</v>
      </c>
      <c r="C4443" s="45">
        <v>46159</v>
      </c>
      <c r="D4443" s="47">
        <v>2731</v>
      </c>
      <c r="E4443" s="180">
        <v>0.18</v>
      </c>
      <c r="F4443" s="47">
        <v>0</v>
      </c>
      <c r="G4443" s="180">
        <v>-1</v>
      </c>
      <c r="H4443" s="47">
        <v>2309</v>
      </c>
    </row>
    <row r="4444" spans="1:8">
      <c r="A4444" s="44" t="s">
        <v>992</v>
      </c>
      <c r="B4444" s="44" t="s">
        <v>91</v>
      </c>
      <c r="C4444" s="45">
        <v>46166</v>
      </c>
      <c r="D4444" s="47">
        <v>2736</v>
      </c>
      <c r="E4444" s="180">
        <v>0.14000000000000001</v>
      </c>
      <c r="F4444" s="47">
        <v>0</v>
      </c>
      <c r="G4444" s="180">
        <v>-1</v>
      </c>
      <c r="H4444" s="47">
        <v>2402</v>
      </c>
    </row>
    <row r="4445" spans="1:8">
      <c r="A4445" s="44" t="s">
        <v>992</v>
      </c>
      <c r="B4445" s="44" t="s">
        <v>91</v>
      </c>
      <c r="C4445" s="45">
        <v>46173</v>
      </c>
      <c r="D4445" s="47">
        <v>2740</v>
      </c>
      <c r="E4445" s="180">
        <v>0.08</v>
      </c>
      <c r="F4445" s="47">
        <v>0</v>
      </c>
      <c r="G4445" s="180">
        <v>-1</v>
      </c>
      <c r="H4445" s="47">
        <v>2534</v>
      </c>
    </row>
    <row r="4446" spans="1:8">
      <c r="A4446" s="44" t="s">
        <v>992</v>
      </c>
      <c r="B4446" s="44" t="s">
        <v>91</v>
      </c>
      <c r="C4446" s="45">
        <v>46180</v>
      </c>
      <c r="D4446" s="47">
        <v>2726</v>
      </c>
      <c r="E4446" s="180">
        <v>-0.25</v>
      </c>
      <c r="F4446" s="47">
        <v>0</v>
      </c>
      <c r="G4446" s="180">
        <v>-1</v>
      </c>
      <c r="H4446" s="47">
        <v>3611</v>
      </c>
    </row>
    <row r="4447" spans="1:8">
      <c r="A4447" s="44" t="s">
        <v>992</v>
      </c>
      <c r="B4447" s="44" t="s">
        <v>91</v>
      </c>
      <c r="C4447" s="45">
        <v>46187</v>
      </c>
      <c r="D4447" s="47">
        <v>2706</v>
      </c>
      <c r="E4447" s="180">
        <v>0.19</v>
      </c>
      <c r="F4447" s="49">
        <v>0</v>
      </c>
      <c r="G4447" s="180">
        <v>-1</v>
      </c>
      <c r="H4447" s="47">
        <v>2275</v>
      </c>
    </row>
    <row r="4448" spans="1:8">
      <c r="A4448" s="44" t="s">
        <v>992</v>
      </c>
      <c r="B4448" s="44" t="s">
        <v>181</v>
      </c>
      <c r="C4448" s="45">
        <v>46103</v>
      </c>
      <c r="D4448" s="47">
        <v>1145</v>
      </c>
      <c r="E4448" s="180">
        <v>0.04</v>
      </c>
      <c r="F4448" s="47">
        <v>0</v>
      </c>
      <c r="G4448" s="180">
        <v>-1</v>
      </c>
      <c r="H4448" s="47">
        <v>1097</v>
      </c>
    </row>
    <row r="4449" spans="1:8">
      <c r="A4449" s="44" t="s">
        <v>992</v>
      </c>
      <c r="B4449" s="44" t="s">
        <v>181</v>
      </c>
      <c r="C4449" s="45">
        <v>46110</v>
      </c>
      <c r="D4449" s="47">
        <v>1157</v>
      </c>
      <c r="E4449" s="180">
        <v>-0.11</v>
      </c>
      <c r="F4449" s="47">
        <v>0</v>
      </c>
      <c r="G4449" s="180">
        <v>-1</v>
      </c>
      <c r="H4449" s="47">
        <v>1295</v>
      </c>
    </row>
    <row r="4450" spans="1:8">
      <c r="A4450" s="44" t="s">
        <v>992</v>
      </c>
      <c r="B4450" s="44" t="s">
        <v>181</v>
      </c>
      <c r="C4450" s="45">
        <v>46117</v>
      </c>
      <c r="D4450" s="47">
        <v>1140</v>
      </c>
      <c r="E4450" s="180">
        <v>-0.05</v>
      </c>
      <c r="F4450" s="47">
        <v>0</v>
      </c>
      <c r="G4450" s="180">
        <v>-1</v>
      </c>
      <c r="H4450" s="47">
        <v>1204</v>
      </c>
    </row>
    <row r="4451" spans="1:8">
      <c r="A4451" s="44" t="s">
        <v>992</v>
      </c>
      <c r="B4451" s="44" t="s">
        <v>181</v>
      </c>
      <c r="C4451" s="45">
        <v>46124</v>
      </c>
      <c r="D4451" s="47">
        <v>1117</v>
      </c>
      <c r="E4451" s="180">
        <v>-0.04</v>
      </c>
      <c r="F4451" s="47">
        <v>0</v>
      </c>
      <c r="G4451" s="180">
        <v>-1</v>
      </c>
      <c r="H4451" s="47">
        <v>1168</v>
      </c>
    </row>
    <row r="4452" spans="1:8">
      <c r="A4452" s="44" t="s">
        <v>992</v>
      </c>
      <c r="B4452" s="44" t="s">
        <v>181</v>
      </c>
      <c r="C4452" s="45">
        <v>46131</v>
      </c>
      <c r="D4452" s="47">
        <v>1121</v>
      </c>
      <c r="E4452" s="180">
        <v>0.03</v>
      </c>
      <c r="F4452" s="47">
        <v>0</v>
      </c>
      <c r="G4452" s="180">
        <v>-1</v>
      </c>
      <c r="H4452" s="47">
        <v>1083</v>
      </c>
    </row>
    <row r="4453" spans="1:8">
      <c r="A4453" s="44" t="s">
        <v>992</v>
      </c>
      <c r="B4453" s="44" t="s">
        <v>181</v>
      </c>
      <c r="C4453" s="45">
        <v>46138</v>
      </c>
      <c r="D4453" s="47">
        <v>1151</v>
      </c>
      <c r="E4453" s="180">
        <v>-0.02</v>
      </c>
      <c r="F4453" s="47">
        <v>0</v>
      </c>
      <c r="G4453" s="180">
        <v>-1</v>
      </c>
      <c r="H4453" s="47">
        <v>1176</v>
      </c>
    </row>
    <row r="4454" spans="1:8">
      <c r="A4454" s="44" t="s">
        <v>992</v>
      </c>
      <c r="B4454" s="44" t="s">
        <v>181</v>
      </c>
      <c r="C4454" s="45">
        <v>46145</v>
      </c>
      <c r="D4454" s="47">
        <v>1156</v>
      </c>
      <c r="E4454" s="180">
        <v>-0.02</v>
      </c>
      <c r="F4454" s="47">
        <v>0</v>
      </c>
      <c r="G4454" s="180">
        <v>-1</v>
      </c>
      <c r="H4454" s="47">
        <v>1177</v>
      </c>
    </row>
    <row r="4455" spans="1:8">
      <c r="A4455" s="44" t="s">
        <v>992</v>
      </c>
      <c r="B4455" s="44" t="s">
        <v>181</v>
      </c>
      <c r="C4455" s="45">
        <v>46152</v>
      </c>
      <c r="D4455" s="47">
        <v>1155</v>
      </c>
      <c r="E4455" s="180">
        <v>-0.05</v>
      </c>
      <c r="F4455" s="47">
        <v>0</v>
      </c>
      <c r="G4455" s="180">
        <v>-1</v>
      </c>
      <c r="H4455" s="47">
        <v>1220</v>
      </c>
    </row>
    <row r="4456" spans="1:8">
      <c r="A4456" s="44" t="s">
        <v>992</v>
      </c>
      <c r="B4456" s="44" t="s">
        <v>181</v>
      </c>
      <c r="C4456" s="45">
        <v>46159</v>
      </c>
      <c r="D4456" s="47">
        <v>1155</v>
      </c>
      <c r="E4456" s="180">
        <v>-0.06</v>
      </c>
      <c r="F4456" s="47">
        <v>0</v>
      </c>
      <c r="G4456" s="180">
        <v>-1</v>
      </c>
      <c r="H4456" s="47">
        <v>1223</v>
      </c>
    </row>
    <row r="4457" spans="1:8">
      <c r="A4457" s="44" t="s">
        <v>992</v>
      </c>
      <c r="B4457" s="44" t="s">
        <v>181</v>
      </c>
      <c r="C4457" s="45">
        <v>46166</v>
      </c>
      <c r="D4457" s="47">
        <v>1144</v>
      </c>
      <c r="E4457" s="180">
        <v>-0.01</v>
      </c>
      <c r="F4457" s="47">
        <v>0</v>
      </c>
      <c r="G4457" s="180">
        <v>-1</v>
      </c>
      <c r="H4457" s="47">
        <v>1154</v>
      </c>
    </row>
    <row r="4458" spans="1:8">
      <c r="A4458" s="44" t="s">
        <v>992</v>
      </c>
      <c r="B4458" s="44" t="s">
        <v>181</v>
      </c>
      <c r="C4458" s="45">
        <v>46173</v>
      </c>
      <c r="D4458" s="47">
        <v>1140</v>
      </c>
      <c r="E4458" s="180">
        <v>0</v>
      </c>
      <c r="F4458" s="47">
        <v>0</v>
      </c>
      <c r="G4458" s="180">
        <v>-1</v>
      </c>
      <c r="H4458" s="47">
        <v>1144</v>
      </c>
    </row>
    <row r="4459" spans="1:8">
      <c r="A4459" s="44" t="s">
        <v>992</v>
      </c>
      <c r="B4459" s="44" t="s">
        <v>181</v>
      </c>
      <c r="C4459" s="45">
        <v>46180</v>
      </c>
      <c r="D4459" s="47">
        <v>1158</v>
      </c>
      <c r="E4459" s="180">
        <v>-0.14000000000000001</v>
      </c>
      <c r="F4459" s="47">
        <v>0</v>
      </c>
      <c r="G4459" s="180">
        <v>-1</v>
      </c>
      <c r="H4459" s="47">
        <v>1354</v>
      </c>
    </row>
    <row r="4460" spans="1:8">
      <c r="A4460" s="44" t="s">
        <v>992</v>
      </c>
      <c r="B4460" s="44" t="s">
        <v>181</v>
      </c>
      <c r="C4460" s="45">
        <v>46187</v>
      </c>
      <c r="D4460" s="47">
        <v>1158</v>
      </c>
      <c r="E4460" s="180">
        <v>-0.11</v>
      </c>
      <c r="F4460" s="47">
        <v>0</v>
      </c>
      <c r="G4460" s="180">
        <v>-1</v>
      </c>
      <c r="H4460" s="47">
        <v>1306</v>
      </c>
    </row>
    <row r="4461" spans="1:8">
      <c r="A4461" s="44" t="s">
        <v>992</v>
      </c>
      <c r="B4461" s="44" t="s">
        <v>511</v>
      </c>
      <c r="C4461" s="45">
        <v>46103</v>
      </c>
      <c r="D4461" s="47">
        <v>495</v>
      </c>
      <c r="E4461" s="180">
        <v>-0.52</v>
      </c>
      <c r="F4461" s="47">
        <v>0</v>
      </c>
      <c r="G4461" s="180">
        <v>-1</v>
      </c>
      <c r="H4461" s="47">
        <v>1023</v>
      </c>
    </row>
    <row r="4462" spans="1:8">
      <c r="A4462" s="44" t="s">
        <v>992</v>
      </c>
      <c r="B4462" s="44" t="s">
        <v>511</v>
      </c>
      <c r="C4462" s="45">
        <v>46110</v>
      </c>
      <c r="D4462" s="47">
        <v>500</v>
      </c>
      <c r="E4462" s="180">
        <v>-0.47</v>
      </c>
      <c r="F4462" s="47">
        <v>0</v>
      </c>
      <c r="G4462" s="180">
        <v>-1</v>
      </c>
      <c r="H4462" s="47">
        <v>943</v>
      </c>
    </row>
    <row r="4463" spans="1:8">
      <c r="A4463" s="44" t="s">
        <v>992</v>
      </c>
      <c r="B4463" s="44" t="s">
        <v>511</v>
      </c>
      <c r="C4463" s="45">
        <v>46117</v>
      </c>
      <c r="D4463" s="47">
        <v>482</v>
      </c>
      <c r="E4463" s="180">
        <v>-0.59</v>
      </c>
      <c r="F4463" s="47">
        <v>0</v>
      </c>
      <c r="G4463" s="180">
        <v>-1</v>
      </c>
      <c r="H4463" s="47">
        <v>1173</v>
      </c>
    </row>
    <row r="4464" spans="1:8">
      <c r="A4464" s="44" t="s">
        <v>992</v>
      </c>
      <c r="B4464" s="44" t="s">
        <v>511</v>
      </c>
      <c r="C4464" s="45">
        <v>46124</v>
      </c>
      <c r="D4464" s="47">
        <v>473</v>
      </c>
      <c r="E4464" s="180">
        <v>-0.56000000000000005</v>
      </c>
      <c r="F4464" s="47">
        <v>0</v>
      </c>
      <c r="G4464" s="180">
        <v>-1</v>
      </c>
      <c r="H4464" s="47">
        <v>1067</v>
      </c>
    </row>
    <row r="4465" spans="1:8">
      <c r="A4465" s="44" t="s">
        <v>992</v>
      </c>
      <c r="B4465" s="44" t="s">
        <v>511</v>
      </c>
      <c r="C4465" s="45">
        <v>46131</v>
      </c>
      <c r="D4465" s="47">
        <v>469</v>
      </c>
      <c r="E4465" s="180">
        <v>-0.56000000000000005</v>
      </c>
      <c r="F4465" s="47">
        <v>0</v>
      </c>
      <c r="G4465" s="180">
        <v>-1</v>
      </c>
      <c r="H4465" s="47">
        <v>1074</v>
      </c>
    </row>
    <row r="4466" spans="1:8">
      <c r="A4466" s="44" t="s">
        <v>992</v>
      </c>
      <c r="B4466" s="44" t="s">
        <v>511</v>
      </c>
      <c r="C4466" s="45">
        <v>46138</v>
      </c>
      <c r="D4466" s="47">
        <v>471</v>
      </c>
      <c r="E4466" s="180">
        <v>-0.53</v>
      </c>
      <c r="F4466" s="47">
        <v>0</v>
      </c>
      <c r="G4466" s="180">
        <v>-1</v>
      </c>
      <c r="H4466" s="47">
        <v>1007</v>
      </c>
    </row>
    <row r="4467" spans="1:8">
      <c r="A4467" s="44" t="s">
        <v>992</v>
      </c>
      <c r="B4467" s="44" t="s">
        <v>511</v>
      </c>
      <c r="C4467" s="45">
        <v>46145</v>
      </c>
      <c r="D4467" s="47">
        <v>442</v>
      </c>
      <c r="E4467" s="180">
        <v>-0.51</v>
      </c>
      <c r="F4467" s="47">
        <v>0</v>
      </c>
      <c r="G4467" s="180">
        <v>-1</v>
      </c>
      <c r="H4467" s="47">
        <v>911</v>
      </c>
    </row>
    <row r="4468" spans="1:8">
      <c r="A4468" s="44" t="s">
        <v>992</v>
      </c>
      <c r="B4468" s="44" t="s">
        <v>511</v>
      </c>
      <c r="C4468" s="45">
        <v>46152</v>
      </c>
      <c r="D4468" s="47">
        <v>441</v>
      </c>
      <c r="E4468" s="180">
        <v>-0.17</v>
      </c>
      <c r="F4468" s="47">
        <v>0</v>
      </c>
      <c r="G4468" s="180">
        <v>-1</v>
      </c>
      <c r="H4468" s="47">
        <v>533</v>
      </c>
    </row>
    <row r="4469" spans="1:8">
      <c r="A4469" s="44" t="s">
        <v>992</v>
      </c>
      <c r="B4469" s="44" t="s">
        <v>511</v>
      </c>
      <c r="C4469" s="45">
        <v>46159</v>
      </c>
      <c r="D4469" s="47">
        <v>441</v>
      </c>
      <c r="E4469" s="180">
        <v>-0.3</v>
      </c>
      <c r="F4469" s="47">
        <v>0</v>
      </c>
      <c r="G4469" s="180">
        <v>-1</v>
      </c>
      <c r="H4469" s="47">
        <v>625</v>
      </c>
    </row>
    <row r="4470" spans="1:8">
      <c r="A4470" s="44" t="s">
        <v>992</v>
      </c>
      <c r="B4470" s="44" t="s">
        <v>511</v>
      </c>
      <c r="C4470" s="45">
        <v>46166</v>
      </c>
      <c r="D4470" s="47">
        <v>442</v>
      </c>
      <c r="E4470" s="180">
        <v>-0.31</v>
      </c>
      <c r="F4470" s="47">
        <v>0</v>
      </c>
      <c r="G4470" s="180">
        <v>-1</v>
      </c>
      <c r="H4470" s="47">
        <v>637</v>
      </c>
    </row>
    <row r="4471" spans="1:8">
      <c r="A4471" s="44" t="s">
        <v>992</v>
      </c>
      <c r="B4471" s="44" t="s">
        <v>511</v>
      </c>
      <c r="C4471" s="45">
        <v>46173</v>
      </c>
      <c r="D4471" s="47">
        <v>440</v>
      </c>
      <c r="E4471" s="180">
        <v>-0.55000000000000004</v>
      </c>
      <c r="F4471" s="47">
        <v>0</v>
      </c>
      <c r="G4471" s="180">
        <v>-1</v>
      </c>
      <c r="H4471" s="47">
        <v>976</v>
      </c>
    </row>
    <row r="4472" spans="1:8">
      <c r="A4472" s="44" t="s">
        <v>992</v>
      </c>
      <c r="B4472" s="44" t="s">
        <v>511</v>
      </c>
      <c r="C4472" s="45">
        <v>46180</v>
      </c>
      <c r="D4472" s="47">
        <v>778</v>
      </c>
      <c r="E4472" s="180">
        <v>-0.16</v>
      </c>
      <c r="F4472" s="47">
        <v>0</v>
      </c>
      <c r="G4472" s="180">
        <v>-1</v>
      </c>
      <c r="H4472" s="47">
        <v>928</v>
      </c>
    </row>
    <row r="4473" spans="1:8">
      <c r="A4473" s="44" t="s">
        <v>992</v>
      </c>
      <c r="B4473" s="44" t="s">
        <v>511</v>
      </c>
      <c r="C4473" s="45">
        <v>46187</v>
      </c>
      <c r="D4473" s="47">
        <v>844</v>
      </c>
      <c r="E4473" s="180">
        <v>-0.11</v>
      </c>
      <c r="F4473" s="49">
        <v>0</v>
      </c>
      <c r="G4473" s="180">
        <v>-1</v>
      </c>
      <c r="H4473" s="47">
        <v>947</v>
      </c>
    </row>
    <row r="4474" spans="1:8">
      <c r="A4474" s="44" t="s">
        <v>992</v>
      </c>
      <c r="B4474" s="44" t="s">
        <v>1012</v>
      </c>
      <c r="C4474" s="45">
        <v>46103</v>
      </c>
      <c r="D4474" s="47">
        <v>0</v>
      </c>
      <c r="E4474" s="181"/>
      <c r="F4474" s="47">
        <v>0</v>
      </c>
      <c r="G4474" s="181"/>
      <c r="H4474" s="47">
        <v>0</v>
      </c>
    </row>
    <row r="4475" spans="1:8">
      <c r="A4475" s="44" t="s">
        <v>992</v>
      </c>
      <c r="B4475" s="44" t="s">
        <v>1012</v>
      </c>
      <c r="C4475" s="45">
        <v>46110</v>
      </c>
      <c r="D4475" s="47">
        <v>0</v>
      </c>
      <c r="E4475" s="181"/>
      <c r="F4475" s="47">
        <v>0</v>
      </c>
      <c r="G4475" s="181"/>
      <c r="H4475" s="47">
        <v>0</v>
      </c>
    </row>
    <row r="4476" spans="1:8">
      <c r="A4476" s="44" t="s">
        <v>992</v>
      </c>
      <c r="B4476" s="44" t="s">
        <v>1012</v>
      </c>
      <c r="C4476" s="45">
        <v>46117</v>
      </c>
      <c r="D4476" s="47">
        <v>0</v>
      </c>
      <c r="E4476" s="181"/>
      <c r="F4476" s="47">
        <v>0</v>
      </c>
      <c r="G4476" s="181"/>
      <c r="H4476" s="47">
        <v>0</v>
      </c>
    </row>
    <row r="4477" spans="1:8">
      <c r="A4477" s="44" t="s">
        <v>992</v>
      </c>
      <c r="B4477" s="44" t="s">
        <v>1012</v>
      </c>
      <c r="C4477" s="45">
        <v>46124</v>
      </c>
      <c r="D4477" s="47">
        <v>0</v>
      </c>
      <c r="E4477" s="181"/>
      <c r="F4477" s="47">
        <v>0</v>
      </c>
      <c r="G4477" s="181"/>
      <c r="H4477" s="47">
        <v>0</v>
      </c>
    </row>
    <row r="4478" spans="1:8">
      <c r="A4478" s="44" t="s">
        <v>992</v>
      </c>
      <c r="B4478" s="44" t="s">
        <v>1012</v>
      </c>
      <c r="C4478" s="45">
        <v>46131</v>
      </c>
      <c r="D4478" s="47">
        <v>0</v>
      </c>
      <c r="E4478" s="181"/>
      <c r="F4478" s="47">
        <v>0</v>
      </c>
      <c r="G4478" s="181"/>
      <c r="H4478" s="47">
        <v>0</v>
      </c>
    </row>
    <row r="4479" spans="1:8">
      <c r="A4479" s="44" t="s">
        <v>992</v>
      </c>
      <c r="B4479" s="44" t="s">
        <v>1012</v>
      </c>
      <c r="C4479" s="45">
        <v>46138</v>
      </c>
      <c r="D4479" s="47">
        <v>0</v>
      </c>
      <c r="E4479" s="181"/>
      <c r="F4479" s="47">
        <v>0</v>
      </c>
      <c r="G4479" s="181"/>
      <c r="H4479" s="47">
        <v>0</v>
      </c>
    </row>
    <row r="4480" spans="1:8">
      <c r="A4480" s="44" t="s">
        <v>992</v>
      </c>
      <c r="B4480" s="44" t="s">
        <v>1012</v>
      </c>
      <c r="C4480" s="45">
        <v>46145</v>
      </c>
      <c r="D4480" s="47">
        <v>0</v>
      </c>
      <c r="E4480" s="181"/>
      <c r="F4480" s="47">
        <v>0</v>
      </c>
      <c r="G4480" s="181"/>
      <c r="H4480" s="47">
        <v>0</v>
      </c>
    </row>
    <row r="4481" spans="1:8">
      <c r="A4481" s="44" t="s">
        <v>992</v>
      </c>
      <c r="B4481" s="44" t="s">
        <v>1012</v>
      </c>
      <c r="C4481" s="45">
        <v>46152</v>
      </c>
      <c r="D4481" s="47">
        <v>0</v>
      </c>
      <c r="E4481" s="181"/>
      <c r="F4481" s="47">
        <v>0</v>
      </c>
      <c r="G4481" s="181"/>
      <c r="H4481" s="47">
        <v>0</v>
      </c>
    </row>
    <row r="4482" spans="1:8">
      <c r="A4482" s="44" t="s">
        <v>992</v>
      </c>
      <c r="B4482" s="44" t="s">
        <v>1012</v>
      </c>
      <c r="C4482" s="45">
        <v>46159</v>
      </c>
      <c r="D4482" s="47">
        <v>0</v>
      </c>
      <c r="E4482" s="181"/>
      <c r="F4482" s="47">
        <v>0</v>
      </c>
      <c r="G4482" s="181"/>
      <c r="H4482" s="47">
        <v>0</v>
      </c>
    </row>
    <row r="4483" spans="1:8">
      <c r="A4483" s="44" t="s">
        <v>992</v>
      </c>
      <c r="B4483" s="44" t="s">
        <v>1012</v>
      </c>
      <c r="C4483" s="45">
        <v>46166</v>
      </c>
      <c r="D4483" s="47">
        <v>0</v>
      </c>
      <c r="E4483" s="181"/>
      <c r="F4483" s="49">
        <v>0</v>
      </c>
      <c r="G4483" s="181"/>
      <c r="H4483" s="47">
        <v>0</v>
      </c>
    </row>
    <row r="4484" spans="1:8">
      <c r="A4484" s="44" t="s">
        <v>992</v>
      </c>
      <c r="B4484" s="44" t="s">
        <v>1012</v>
      </c>
      <c r="C4484" s="45">
        <v>46173</v>
      </c>
      <c r="D4484" s="47">
        <v>0</v>
      </c>
      <c r="E4484" s="181"/>
      <c r="F4484" s="49">
        <v>0</v>
      </c>
      <c r="G4484" s="181"/>
      <c r="H4484" s="47">
        <v>0</v>
      </c>
    </row>
    <row r="4485" spans="1:8">
      <c r="A4485" s="44" t="s">
        <v>992</v>
      </c>
      <c r="B4485" s="44" t="s">
        <v>1012</v>
      </c>
      <c r="C4485" s="45">
        <v>46180</v>
      </c>
      <c r="D4485" s="47">
        <v>0</v>
      </c>
      <c r="E4485" s="181"/>
      <c r="F4485" s="49">
        <v>0</v>
      </c>
      <c r="G4485" s="181"/>
      <c r="H4485" s="47">
        <v>0</v>
      </c>
    </row>
    <row r="4486" spans="1:8">
      <c r="A4486" s="44" t="s">
        <v>992</v>
      </c>
      <c r="B4486" s="44" t="s">
        <v>1012</v>
      </c>
      <c r="C4486" s="45">
        <v>46187</v>
      </c>
      <c r="D4486" s="47">
        <v>0</v>
      </c>
      <c r="E4486" s="181"/>
      <c r="F4486" s="49">
        <v>0</v>
      </c>
      <c r="G4486" s="181"/>
      <c r="H4486" s="47">
        <v>0</v>
      </c>
    </row>
    <row r="4487" spans="1:8">
      <c r="A4487" s="44" t="s">
        <v>992</v>
      </c>
      <c r="B4487" s="44" t="s">
        <v>224</v>
      </c>
      <c r="C4487" s="45">
        <v>46103</v>
      </c>
      <c r="D4487" s="47">
        <v>15</v>
      </c>
      <c r="E4487" s="181"/>
      <c r="F4487" s="47">
        <v>0</v>
      </c>
      <c r="G4487" s="181"/>
      <c r="H4487" s="47">
        <v>0</v>
      </c>
    </row>
    <row r="4488" spans="1:8">
      <c r="A4488" s="44" t="s">
        <v>992</v>
      </c>
      <c r="B4488" s="44" t="s">
        <v>224</v>
      </c>
      <c r="C4488" s="45">
        <v>46110</v>
      </c>
      <c r="D4488" s="47">
        <v>15</v>
      </c>
      <c r="E4488" s="181"/>
      <c r="F4488" s="47">
        <v>0</v>
      </c>
      <c r="G4488" s="181"/>
      <c r="H4488" s="47">
        <v>0</v>
      </c>
    </row>
    <row r="4489" spans="1:8">
      <c r="A4489" s="44" t="s">
        <v>992</v>
      </c>
      <c r="B4489" s="44" t="s">
        <v>224</v>
      </c>
      <c r="C4489" s="45">
        <v>46117</v>
      </c>
      <c r="D4489" s="47">
        <v>15</v>
      </c>
      <c r="E4489" s="181"/>
      <c r="F4489" s="47">
        <v>0</v>
      </c>
      <c r="G4489" s="181"/>
      <c r="H4489" s="47">
        <v>0</v>
      </c>
    </row>
    <row r="4490" spans="1:8">
      <c r="A4490" s="44" t="s">
        <v>992</v>
      </c>
      <c r="B4490" s="44" t="s">
        <v>224</v>
      </c>
      <c r="C4490" s="45">
        <v>46124</v>
      </c>
      <c r="D4490" s="47">
        <v>15</v>
      </c>
      <c r="E4490" s="181"/>
      <c r="F4490" s="47">
        <v>0</v>
      </c>
      <c r="G4490" s="181"/>
      <c r="H4490" s="47">
        <v>0</v>
      </c>
    </row>
    <row r="4491" spans="1:8">
      <c r="A4491" s="44" t="s">
        <v>992</v>
      </c>
      <c r="B4491" s="44" t="s">
        <v>224</v>
      </c>
      <c r="C4491" s="45">
        <v>46131</v>
      </c>
      <c r="D4491" s="47">
        <v>15</v>
      </c>
      <c r="E4491" s="181"/>
      <c r="F4491" s="47">
        <v>0</v>
      </c>
      <c r="G4491" s="181"/>
      <c r="H4491" s="47">
        <v>0</v>
      </c>
    </row>
    <row r="4492" spans="1:8">
      <c r="A4492" s="44" t="s">
        <v>992</v>
      </c>
      <c r="B4492" s="44" t="s">
        <v>224</v>
      </c>
      <c r="C4492" s="45">
        <v>46138</v>
      </c>
      <c r="D4492" s="47">
        <v>15</v>
      </c>
      <c r="E4492" s="181"/>
      <c r="F4492" s="47">
        <v>0</v>
      </c>
      <c r="G4492" s="181"/>
      <c r="H4492" s="47">
        <v>0</v>
      </c>
    </row>
    <row r="4493" spans="1:8">
      <c r="A4493" s="44" t="s">
        <v>992</v>
      </c>
      <c r="B4493" s="44" t="s">
        <v>224</v>
      </c>
      <c r="C4493" s="45">
        <v>46145</v>
      </c>
      <c r="D4493" s="47">
        <v>15</v>
      </c>
      <c r="E4493" s="181"/>
      <c r="F4493" s="47">
        <v>0</v>
      </c>
      <c r="G4493" s="181"/>
      <c r="H4493" s="47">
        <v>0</v>
      </c>
    </row>
    <row r="4494" spans="1:8">
      <c r="A4494" s="44" t="s">
        <v>992</v>
      </c>
      <c r="B4494" s="44" t="s">
        <v>224</v>
      </c>
      <c r="C4494" s="45">
        <v>46152</v>
      </c>
      <c r="D4494" s="47">
        <v>15</v>
      </c>
      <c r="E4494" s="181"/>
      <c r="F4494" s="47">
        <v>0</v>
      </c>
      <c r="G4494" s="181"/>
      <c r="H4494" s="47">
        <v>0</v>
      </c>
    </row>
    <row r="4495" spans="1:8">
      <c r="A4495" s="44" t="s">
        <v>992</v>
      </c>
      <c r="B4495" s="44" t="s">
        <v>224</v>
      </c>
      <c r="C4495" s="45">
        <v>46159</v>
      </c>
      <c r="D4495" s="47">
        <v>15</v>
      </c>
      <c r="E4495" s="181"/>
      <c r="F4495" s="47">
        <v>0</v>
      </c>
      <c r="G4495" s="181"/>
      <c r="H4495" s="47">
        <v>0</v>
      </c>
    </row>
    <row r="4496" spans="1:8">
      <c r="A4496" s="44" t="s">
        <v>992</v>
      </c>
      <c r="B4496" s="44" t="s">
        <v>224</v>
      </c>
      <c r="C4496" s="45">
        <v>46166</v>
      </c>
      <c r="D4496" s="47">
        <v>15</v>
      </c>
      <c r="E4496" s="181"/>
      <c r="F4496" s="47">
        <v>0</v>
      </c>
      <c r="G4496" s="181"/>
      <c r="H4496" s="47">
        <v>0</v>
      </c>
    </row>
    <row r="4497" spans="1:8">
      <c r="A4497" s="44" t="s">
        <v>992</v>
      </c>
      <c r="B4497" s="44" t="s">
        <v>224</v>
      </c>
      <c r="C4497" s="45">
        <v>46173</v>
      </c>
      <c r="D4497" s="47">
        <v>15</v>
      </c>
      <c r="E4497" s="181"/>
      <c r="F4497" s="47">
        <v>0</v>
      </c>
      <c r="G4497" s="181"/>
      <c r="H4497" s="47">
        <v>0</v>
      </c>
    </row>
    <row r="4498" spans="1:8">
      <c r="A4498" s="44" t="s">
        <v>992</v>
      </c>
      <c r="B4498" s="44" t="s">
        <v>224</v>
      </c>
      <c r="C4498" s="45">
        <v>46180</v>
      </c>
      <c r="D4498" s="47">
        <v>15</v>
      </c>
      <c r="E4498" s="181"/>
      <c r="F4498" s="47">
        <v>0</v>
      </c>
      <c r="G4498" s="181"/>
      <c r="H4498" s="47">
        <v>0</v>
      </c>
    </row>
    <row r="4499" spans="1:8">
      <c r="A4499" s="44" t="s">
        <v>992</v>
      </c>
      <c r="B4499" s="44" t="s">
        <v>224</v>
      </c>
      <c r="C4499" s="45">
        <v>46187</v>
      </c>
      <c r="D4499" s="47">
        <v>15</v>
      </c>
      <c r="E4499" s="181"/>
      <c r="F4499" s="47">
        <v>0</v>
      </c>
      <c r="G4499" s="181"/>
      <c r="H4499" s="47">
        <v>0</v>
      </c>
    </row>
    <row r="4500" spans="1:8">
      <c r="A4500" s="44" t="s">
        <v>992</v>
      </c>
      <c r="B4500" s="44" t="s">
        <v>411</v>
      </c>
      <c r="C4500" s="45">
        <v>46103</v>
      </c>
      <c r="D4500" s="47">
        <v>0</v>
      </c>
      <c r="E4500" s="181"/>
      <c r="F4500" s="47">
        <v>0</v>
      </c>
      <c r="G4500" s="181"/>
      <c r="H4500" s="47">
        <v>0</v>
      </c>
    </row>
    <row r="4501" spans="1:8">
      <c r="A4501" s="44" t="s">
        <v>992</v>
      </c>
      <c r="B4501" s="44" t="s">
        <v>411</v>
      </c>
      <c r="C4501" s="45">
        <v>46110</v>
      </c>
      <c r="D4501" s="47">
        <v>0</v>
      </c>
      <c r="E4501" s="181"/>
      <c r="F4501" s="47">
        <v>0</v>
      </c>
      <c r="G4501" s="181"/>
      <c r="H4501" s="47">
        <v>0</v>
      </c>
    </row>
    <row r="4502" spans="1:8">
      <c r="A4502" s="44" t="s">
        <v>992</v>
      </c>
      <c r="B4502" s="44" t="s">
        <v>411</v>
      </c>
      <c r="C4502" s="45">
        <v>46117</v>
      </c>
      <c r="D4502" s="47">
        <v>0</v>
      </c>
      <c r="E4502" s="181"/>
      <c r="F4502" s="47">
        <v>0</v>
      </c>
      <c r="G4502" s="181"/>
      <c r="H4502" s="47">
        <v>0</v>
      </c>
    </row>
    <row r="4503" spans="1:8">
      <c r="A4503" s="44" t="s">
        <v>992</v>
      </c>
      <c r="B4503" s="44" t="s">
        <v>411</v>
      </c>
      <c r="C4503" s="45">
        <v>46124</v>
      </c>
      <c r="D4503" s="47">
        <v>0</v>
      </c>
      <c r="E4503" s="181"/>
      <c r="F4503" s="47">
        <v>0</v>
      </c>
      <c r="G4503" s="181"/>
      <c r="H4503" s="47">
        <v>0</v>
      </c>
    </row>
    <row r="4504" spans="1:8">
      <c r="A4504" s="44" t="s">
        <v>992</v>
      </c>
      <c r="B4504" s="44" t="s">
        <v>411</v>
      </c>
      <c r="C4504" s="45">
        <v>46131</v>
      </c>
      <c r="D4504" s="47">
        <v>0</v>
      </c>
      <c r="E4504" s="181"/>
      <c r="F4504" s="47">
        <v>0</v>
      </c>
      <c r="G4504" s="181"/>
      <c r="H4504" s="47">
        <v>0</v>
      </c>
    </row>
    <row r="4505" spans="1:8">
      <c r="A4505" s="44" t="s">
        <v>992</v>
      </c>
      <c r="B4505" s="44" t="s">
        <v>411</v>
      </c>
      <c r="C4505" s="45">
        <v>46138</v>
      </c>
      <c r="D4505" s="47">
        <v>0</v>
      </c>
      <c r="E4505" s="181"/>
      <c r="F4505" s="47">
        <v>0</v>
      </c>
      <c r="G4505" s="181"/>
      <c r="H4505" s="47">
        <v>0</v>
      </c>
    </row>
    <row r="4506" spans="1:8">
      <c r="A4506" s="44" t="s">
        <v>992</v>
      </c>
      <c r="B4506" s="44" t="s">
        <v>411</v>
      </c>
      <c r="C4506" s="45">
        <v>46145</v>
      </c>
      <c r="D4506" s="47">
        <v>0</v>
      </c>
      <c r="E4506" s="181"/>
      <c r="F4506" s="47">
        <v>0</v>
      </c>
      <c r="G4506" s="181"/>
      <c r="H4506" s="47">
        <v>0</v>
      </c>
    </row>
    <row r="4507" spans="1:8">
      <c r="A4507" s="44" t="s">
        <v>992</v>
      </c>
      <c r="B4507" s="44" t="s">
        <v>411</v>
      </c>
      <c r="C4507" s="45">
        <v>46152</v>
      </c>
      <c r="D4507" s="47">
        <v>0</v>
      </c>
      <c r="E4507" s="181"/>
      <c r="F4507" s="47">
        <v>0</v>
      </c>
      <c r="G4507" s="181"/>
      <c r="H4507" s="47">
        <v>0</v>
      </c>
    </row>
    <row r="4508" spans="1:8">
      <c r="A4508" s="44" t="s">
        <v>992</v>
      </c>
      <c r="B4508" s="44" t="s">
        <v>411</v>
      </c>
      <c r="C4508" s="45">
        <v>46159</v>
      </c>
      <c r="D4508" s="47">
        <v>0</v>
      </c>
      <c r="E4508" s="181"/>
      <c r="F4508" s="47">
        <v>0</v>
      </c>
      <c r="G4508" s="181"/>
      <c r="H4508" s="47">
        <v>0</v>
      </c>
    </row>
    <row r="4509" spans="1:8">
      <c r="A4509" s="44" t="s">
        <v>992</v>
      </c>
      <c r="B4509" s="44" t="s">
        <v>411</v>
      </c>
      <c r="C4509" s="45">
        <v>46166</v>
      </c>
      <c r="D4509" s="47">
        <v>0</v>
      </c>
      <c r="E4509" s="181"/>
      <c r="F4509" s="49">
        <v>0</v>
      </c>
      <c r="G4509" s="181"/>
      <c r="H4509" s="47">
        <v>0</v>
      </c>
    </row>
    <row r="4510" spans="1:8">
      <c r="A4510" s="44" t="s">
        <v>992</v>
      </c>
      <c r="B4510" s="44" t="s">
        <v>411</v>
      </c>
      <c r="C4510" s="45">
        <v>46173</v>
      </c>
      <c r="D4510" s="47">
        <v>0</v>
      </c>
      <c r="E4510" s="181"/>
      <c r="F4510" s="49">
        <v>0</v>
      </c>
      <c r="G4510" s="181"/>
      <c r="H4510" s="47">
        <v>0</v>
      </c>
    </row>
    <row r="4511" spans="1:8">
      <c r="A4511" s="44" t="s">
        <v>992</v>
      </c>
      <c r="B4511" s="44" t="s">
        <v>411</v>
      </c>
      <c r="C4511" s="45">
        <v>46180</v>
      </c>
      <c r="D4511" s="47">
        <v>0</v>
      </c>
      <c r="E4511" s="181"/>
      <c r="F4511" s="49">
        <v>0</v>
      </c>
      <c r="G4511" s="181"/>
      <c r="H4511" s="47">
        <v>0</v>
      </c>
    </row>
    <row r="4512" spans="1:8">
      <c r="A4512" s="44" t="s">
        <v>992</v>
      </c>
      <c r="B4512" s="44" t="s">
        <v>411</v>
      </c>
      <c r="C4512" s="45">
        <v>46187</v>
      </c>
      <c r="D4512" s="47">
        <v>0</v>
      </c>
      <c r="E4512" s="181"/>
      <c r="F4512" s="49">
        <v>0</v>
      </c>
      <c r="G4512" s="181"/>
      <c r="H4512" s="47">
        <v>0</v>
      </c>
    </row>
    <row r="4513" spans="1:8">
      <c r="A4513" s="44" t="s">
        <v>992</v>
      </c>
      <c r="B4513" s="44" t="s">
        <v>295</v>
      </c>
      <c r="C4513" s="45">
        <v>46103</v>
      </c>
      <c r="D4513" s="47">
        <v>0</v>
      </c>
      <c r="E4513" s="181"/>
      <c r="F4513" s="47">
        <v>0</v>
      </c>
      <c r="G4513" s="181"/>
      <c r="H4513" s="47">
        <v>0</v>
      </c>
    </row>
    <row r="4514" spans="1:8">
      <c r="A4514" s="44" t="s">
        <v>992</v>
      </c>
      <c r="B4514" s="44" t="s">
        <v>295</v>
      </c>
      <c r="C4514" s="45">
        <v>46110</v>
      </c>
      <c r="D4514" s="47">
        <v>0</v>
      </c>
      <c r="E4514" s="181"/>
      <c r="F4514" s="47">
        <v>0</v>
      </c>
      <c r="G4514" s="181"/>
      <c r="H4514" s="47">
        <v>0</v>
      </c>
    </row>
    <row r="4515" spans="1:8">
      <c r="A4515" s="44" t="s">
        <v>992</v>
      </c>
      <c r="B4515" s="44" t="s">
        <v>295</v>
      </c>
      <c r="C4515" s="45">
        <v>46117</v>
      </c>
      <c r="D4515" s="47">
        <v>0</v>
      </c>
      <c r="E4515" s="181"/>
      <c r="F4515" s="47">
        <v>0</v>
      </c>
      <c r="G4515" s="181"/>
      <c r="H4515" s="47">
        <v>0</v>
      </c>
    </row>
    <row r="4516" spans="1:8">
      <c r="A4516" s="44" t="s">
        <v>992</v>
      </c>
      <c r="B4516" s="44" t="s">
        <v>295</v>
      </c>
      <c r="C4516" s="45">
        <v>46124</v>
      </c>
      <c r="D4516" s="47">
        <v>0</v>
      </c>
      <c r="E4516" s="181"/>
      <c r="F4516" s="47">
        <v>0</v>
      </c>
      <c r="G4516" s="181"/>
      <c r="H4516" s="47">
        <v>0</v>
      </c>
    </row>
    <row r="4517" spans="1:8">
      <c r="A4517" s="44" t="s">
        <v>992</v>
      </c>
      <c r="B4517" s="44" t="s">
        <v>295</v>
      </c>
      <c r="C4517" s="45">
        <v>46131</v>
      </c>
      <c r="D4517" s="47">
        <v>0</v>
      </c>
      <c r="E4517" s="181"/>
      <c r="F4517" s="47">
        <v>0</v>
      </c>
      <c r="G4517" s="181"/>
      <c r="H4517" s="47">
        <v>0</v>
      </c>
    </row>
    <row r="4518" spans="1:8">
      <c r="A4518" s="44" t="s">
        <v>992</v>
      </c>
      <c r="B4518" s="44" t="s">
        <v>295</v>
      </c>
      <c r="C4518" s="45">
        <v>46138</v>
      </c>
      <c r="D4518" s="47">
        <v>0</v>
      </c>
      <c r="E4518" s="181"/>
      <c r="F4518" s="47">
        <v>0</v>
      </c>
      <c r="G4518" s="181"/>
      <c r="H4518" s="47">
        <v>0</v>
      </c>
    </row>
    <row r="4519" spans="1:8">
      <c r="A4519" s="44" t="s">
        <v>992</v>
      </c>
      <c r="B4519" s="44" t="s">
        <v>295</v>
      </c>
      <c r="C4519" s="45">
        <v>46145</v>
      </c>
      <c r="D4519" s="47">
        <v>0</v>
      </c>
      <c r="E4519" s="181"/>
      <c r="F4519" s="47">
        <v>0</v>
      </c>
      <c r="G4519" s="181"/>
      <c r="H4519" s="47">
        <v>0</v>
      </c>
    </row>
    <row r="4520" spans="1:8">
      <c r="A4520" s="44" t="s">
        <v>992</v>
      </c>
      <c r="B4520" s="44" t="s">
        <v>295</v>
      </c>
      <c r="C4520" s="45">
        <v>46152</v>
      </c>
      <c r="D4520" s="47">
        <v>0</v>
      </c>
      <c r="E4520" s="181"/>
      <c r="F4520" s="47">
        <v>0</v>
      </c>
      <c r="G4520" s="181"/>
      <c r="H4520" s="47">
        <v>0</v>
      </c>
    </row>
    <row r="4521" spans="1:8">
      <c r="A4521" s="44" t="s">
        <v>992</v>
      </c>
      <c r="B4521" s="44" t="s">
        <v>295</v>
      </c>
      <c r="C4521" s="45">
        <v>46159</v>
      </c>
      <c r="D4521" s="47">
        <v>0</v>
      </c>
      <c r="E4521" s="181"/>
      <c r="F4521" s="47">
        <v>0</v>
      </c>
      <c r="G4521" s="181"/>
      <c r="H4521" s="47">
        <v>0</v>
      </c>
    </row>
    <row r="4522" spans="1:8">
      <c r="A4522" s="44" t="s">
        <v>992</v>
      </c>
      <c r="B4522" s="44" t="s">
        <v>295</v>
      </c>
      <c r="C4522" s="45">
        <v>46166</v>
      </c>
      <c r="D4522" s="47">
        <v>0</v>
      </c>
      <c r="E4522" s="181"/>
      <c r="F4522" s="47">
        <v>0</v>
      </c>
      <c r="G4522" s="181"/>
      <c r="H4522" s="47">
        <v>0</v>
      </c>
    </row>
    <row r="4523" spans="1:8">
      <c r="A4523" s="44" t="s">
        <v>992</v>
      </c>
      <c r="B4523" s="44" t="s">
        <v>295</v>
      </c>
      <c r="C4523" s="45">
        <v>46173</v>
      </c>
      <c r="D4523" s="47">
        <v>0</v>
      </c>
      <c r="E4523" s="181"/>
      <c r="F4523" s="47">
        <v>0</v>
      </c>
      <c r="G4523" s="181"/>
      <c r="H4523" s="47">
        <v>0</v>
      </c>
    </row>
    <row r="4524" spans="1:8">
      <c r="A4524" s="44" t="s">
        <v>992</v>
      </c>
      <c r="B4524" s="44" t="s">
        <v>295</v>
      </c>
      <c r="C4524" s="45">
        <v>46180</v>
      </c>
      <c r="D4524" s="47">
        <v>0</v>
      </c>
      <c r="E4524" s="181"/>
      <c r="F4524" s="47">
        <v>0</v>
      </c>
      <c r="G4524" s="181"/>
      <c r="H4524" s="47">
        <v>0</v>
      </c>
    </row>
    <row r="4525" spans="1:8">
      <c r="A4525" s="44" t="s">
        <v>992</v>
      </c>
      <c r="B4525" s="44" t="s">
        <v>295</v>
      </c>
      <c r="C4525" s="45">
        <v>46187</v>
      </c>
      <c r="D4525" s="47">
        <v>0</v>
      </c>
      <c r="E4525" s="181"/>
      <c r="F4525" s="47">
        <v>0</v>
      </c>
      <c r="G4525" s="181"/>
      <c r="H4525" s="47">
        <v>0</v>
      </c>
    </row>
    <row r="4526" spans="1:8">
      <c r="A4526" s="44" t="s">
        <v>992</v>
      </c>
      <c r="B4526" s="44" t="s">
        <v>271</v>
      </c>
      <c r="C4526" s="45">
        <v>46103</v>
      </c>
      <c r="D4526" s="47">
        <v>1</v>
      </c>
      <c r="E4526" s="181"/>
      <c r="F4526" s="47">
        <v>0</v>
      </c>
      <c r="G4526" s="181"/>
      <c r="H4526" s="47">
        <v>0</v>
      </c>
    </row>
    <row r="4527" spans="1:8">
      <c r="A4527" s="44" t="s">
        <v>992</v>
      </c>
      <c r="B4527" s="44" t="s">
        <v>271</v>
      </c>
      <c r="C4527" s="45">
        <v>46110</v>
      </c>
      <c r="D4527" s="47">
        <v>1</v>
      </c>
      <c r="E4527" s="181"/>
      <c r="F4527" s="47">
        <v>0</v>
      </c>
      <c r="G4527" s="181"/>
      <c r="H4527" s="47">
        <v>0</v>
      </c>
    </row>
    <row r="4528" spans="1:8">
      <c r="A4528" s="44" t="s">
        <v>992</v>
      </c>
      <c r="B4528" s="44" t="s">
        <v>271</v>
      </c>
      <c r="C4528" s="45">
        <v>46117</v>
      </c>
      <c r="D4528" s="47">
        <v>1</v>
      </c>
      <c r="E4528" s="181"/>
      <c r="F4528" s="47">
        <v>0</v>
      </c>
      <c r="G4528" s="181"/>
      <c r="H4528" s="47">
        <v>0</v>
      </c>
    </row>
    <row r="4529" spans="1:8">
      <c r="A4529" s="44" t="s">
        <v>992</v>
      </c>
      <c r="B4529" s="44" t="s">
        <v>271</v>
      </c>
      <c r="C4529" s="45">
        <v>46124</v>
      </c>
      <c r="D4529" s="47">
        <v>1</v>
      </c>
      <c r="E4529" s="181"/>
      <c r="F4529" s="47">
        <v>0</v>
      </c>
      <c r="G4529" s="181"/>
      <c r="H4529" s="47">
        <v>0</v>
      </c>
    </row>
    <row r="4530" spans="1:8">
      <c r="A4530" s="44" t="s">
        <v>992</v>
      </c>
      <c r="B4530" s="44" t="s">
        <v>271</v>
      </c>
      <c r="C4530" s="45">
        <v>46131</v>
      </c>
      <c r="D4530" s="47">
        <v>1</v>
      </c>
      <c r="E4530" s="181"/>
      <c r="F4530" s="47">
        <v>0</v>
      </c>
      <c r="G4530" s="181"/>
      <c r="H4530" s="47">
        <v>0</v>
      </c>
    </row>
    <row r="4531" spans="1:8">
      <c r="A4531" s="44" t="s">
        <v>992</v>
      </c>
      <c r="B4531" s="44" t="s">
        <v>271</v>
      </c>
      <c r="C4531" s="45">
        <v>46138</v>
      </c>
      <c r="D4531" s="47">
        <v>1</v>
      </c>
      <c r="E4531" s="181"/>
      <c r="F4531" s="47">
        <v>0</v>
      </c>
      <c r="G4531" s="181"/>
      <c r="H4531" s="47">
        <v>0</v>
      </c>
    </row>
    <row r="4532" spans="1:8">
      <c r="A4532" s="44" t="s">
        <v>992</v>
      </c>
      <c r="B4532" s="44" t="s">
        <v>271</v>
      </c>
      <c r="C4532" s="45">
        <v>46145</v>
      </c>
      <c r="D4532" s="47">
        <v>1</v>
      </c>
      <c r="E4532" s="181"/>
      <c r="F4532" s="47">
        <v>0</v>
      </c>
      <c r="G4532" s="181"/>
      <c r="H4532" s="47">
        <v>0</v>
      </c>
    </row>
    <row r="4533" spans="1:8">
      <c r="A4533" s="44" t="s">
        <v>992</v>
      </c>
      <c r="B4533" s="44" t="s">
        <v>271</v>
      </c>
      <c r="C4533" s="45">
        <v>46152</v>
      </c>
      <c r="D4533" s="47">
        <v>1</v>
      </c>
      <c r="E4533" s="181"/>
      <c r="F4533" s="47">
        <v>0</v>
      </c>
      <c r="G4533" s="181"/>
      <c r="H4533" s="47">
        <v>0</v>
      </c>
    </row>
    <row r="4534" spans="1:8">
      <c r="A4534" s="44" t="s">
        <v>992</v>
      </c>
      <c r="B4534" s="44" t="s">
        <v>271</v>
      </c>
      <c r="C4534" s="45">
        <v>46159</v>
      </c>
      <c r="D4534" s="47">
        <v>1</v>
      </c>
      <c r="E4534" s="181"/>
      <c r="F4534" s="47">
        <v>0</v>
      </c>
      <c r="G4534" s="181"/>
      <c r="H4534" s="47">
        <v>0</v>
      </c>
    </row>
    <row r="4535" spans="1:8">
      <c r="A4535" s="44" t="s">
        <v>992</v>
      </c>
      <c r="B4535" s="44" t="s">
        <v>271</v>
      </c>
      <c r="C4535" s="45">
        <v>46166</v>
      </c>
      <c r="D4535" s="47">
        <v>1</v>
      </c>
      <c r="E4535" s="181"/>
      <c r="F4535" s="47">
        <v>0</v>
      </c>
      <c r="G4535" s="181"/>
      <c r="H4535" s="47">
        <v>0</v>
      </c>
    </row>
    <row r="4536" spans="1:8">
      <c r="A4536" s="44" t="s">
        <v>992</v>
      </c>
      <c r="B4536" s="44" t="s">
        <v>271</v>
      </c>
      <c r="C4536" s="45">
        <v>46173</v>
      </c>
      <c r="D4536" s="47">
        <v>1</v>
      </c>
      <c r="E4536" s="181"/>
      <c r="F4536" s="47">
        <v>0</v>
      </c>
      <c r="G4536" s="181"/>
      <c r="H4536" s="47">
        <v>0</v>
      </c>
    </row>
    <row r="4537" spans="1:8">
      <c r="A4537" s="44" t="s">
        <v>992</v>
      </c>
      <c r="B4537" s="44" t="s">
        <v>271</v>
      </c>
      <c r="C4537" s="45">
        <v>46180</v>
      </c>
      <c r="D4537" s="47">
        <v>1</v>
      </c>
      <c r="E4537" s="181"/>
      <c r="F4537" s="47">
        <v>0</v>
      </c>
      <c r="G4537" s="181"/>
      <c r="H4537" s="47">
        <v>0</v>
      </c>
    </row>
    <row r="4538" spans="1:8">
      <c r="A4538" s="44" t="s">
        <v>992</v>
      </c>
      <c r="B4538" s="44" t="s">
        <v>271</v>
      </c>
      <c r="C4538" s="45">
        <v>46187</v>
      </c>
      <c r="D4538" s="47">
        <v>1</v>
      </c>
      <c r="E4538" s="181"/>
      <c r="F4538" s="47">
        <v>0</v>
      </c>
      <c r="G4538" s="181"/>
      <c r="H4538" s="47">
        <v>0</v>
      </c>
    </row>
    <row r="4539" spans="1:8">
      <c r="A4539" s="44" t="s">
        <v>992</v>
      </c>
      <c r="B4539" s="44" t="s">
        <v>261</v>
      </c>
      <c r="C4539" s="45">
        <v>46103</v>
      </c>
      <c r="D4539" s="47">
        <v>2</v>
      </c>
      <c r="E4539" s="181"/>
      <c r="F4539" s="47">
        <v>0</v>
      </c>
      <c r="G4539" s="181"/>
      <c r="H4539" s="47">
        <v>0</v>
      </c>
    </row>
    <row r="4540" spans="1:8">
      <c r="A4540" s="44" t="s">
        <v>992</v>
      </c>
      <c r="B4540" s="44" t="s">
        <v>261</v>
      </c>
      <c r="C4540" s="45">
        <v>46110</v>
      </c>
      <c r="D4540" s="47">
        <v>2</v>
      </c>
      <c r="E4540" s="181"/>
      <c r="F4540" s="47">
        <v>0</v>
      </c>
      <c r="G4540" s="181"/>
      <c r="H4540" s="47">
        <v>0</v>
      </c>
    </row>
    <row r="4541" spans="1:8">
      <c r="A4541" s="44" t="s">
        <v>992</v>
      </c>
      <c r="B4541" s="44" t="s">
        <v>261</v>
      </c>
      <c r="C4541" s="45">
        <v>46117</v>
      </c>
      <c r="D4541" s="47">
        <v>2</v>
      </c>
      <c r="E4541" s="181"/>
      <c r="F4541" s="47">
        <v>0</v>
      </c>
      <c r="G4541" s="181"/>
      <c r="H4541" s="47">
        <v>0</v>
      </c>
    </row>
    <row r="4542" spans="1:8">
      <c r="A4542" s="44" t="s">
        <v>992</v>
      </c>
      <c r="B4542" s="44" t="s">
        <v>261</v>
      </c>
      <c r="C4542" s="45">
        <v>46124</v>
      </c>
      <c r="D4542" s="47">
        <v>2</v>
      </c>
      <c r="E4542" s="181"/>
      <c r="F4542" s="47">
        <v>0</v>
      </c>
      <c r="G4542" s="181"/>
      <c r="H4542" s="47">
        <v>0</v>
      </c>
    </row>
    <row r="4543" spans="1:8">
      <c r="A4543" s="44" t="s">
        <v>992</v>
      </c>
      <c r="B4543" s="44" t="s">
        <v>261</v>
      </c>
      <c r="C4543" s="45">
        <v>46131</v>
      </c>
      <c r="D4543" s="47">
        <v>2</v>
      </c>
      <c r="E4543" s="181"/>
      <c r="F4543" s="47">
        <v>0</v>
      </c>
      <c r="G4543" s="181"/>
      <c r="H4543" s="47">
        <v>0</v>
      </c>
    </row>
    <row r="4544" spans="1:8">
      <c r="A4544" s="44" t="s">
        <v>992</v>
      </c>
      <c r="B4544" s="44" t="s">
        <v>261</v>
      </c>
      <c r="C4544" s="45">
        <v>46138</v>
      </c>
      <c r="D4544" s="47">
        <v>2</v>
      </c>
      <c r="E4544" s="181"/>
      <c r="F4544" s="47">
        <v>0</v>
      </c>
      <c r="G4544" s="181"/>
      <c r="H4544" s="47">
        <v>0</v>
      </c>
    </row>
    <row r="4545" spans="1:8">
      <c r="A4545" s="44" t="s">
        <v>992</v>
      </c>
      <c r="B4545" s="44" t="s">
        <v>261</v>
      </c>
      <c r="C4545" s="45">
        <v>46145</v>
      </c>
      <c r="D4545" s="47">
        <v>2</v>
      </c>
      <c r="E4545" s="181"/>
      <c r="F4545" s="47">
        <v>0</v>
      </c>
      <c r="G4545" s="181"/>
      <c r="H4545" s="47">
        <v>0</v>
      </c>
    </row>
    <row r="4546" spans="1:8">
      <c r="A4546" s="44" t="s">
        <v>992</v>
      </c>
      <c r="B4546" s="44" t="s">
        <v>261</v>
      </c>
      <c r="C4546" s="45">
        <v>46152</v>
      </c>
      <c r="D4546" s="47">
        <v>2</v>
      </c>
      <c r="E4546" s="181"/>
      <c r="F4546" s="49">
        <v>0</v>
      </c>
      <c r="G4546" s="181"/>
      <c r="H4546" s="47">
        <v>0</v>
      </c>
    </row>
    <row r="4547" spans="1:8">
      <c r="A4547" s="44" t="s">
        <v>992</v>
      </c>
      <c r="B4547" s="44" t="s">
        <v>261</v>
      </c>
      <c r="C4547" s="45">
        <v>46159</v>
      </c>
      <c r="D4547" s="47">
        <v>2</v>
      </c>
      <c r="E4547" s="181"/>
      <c r="F4547" s="49">
        <v>0</v>
      </c>
      <c r="G4547" s="181"/>
      <c r="H4547" s="47">
        <v>0</v>
      </c>
    </row>
    <row r="4548" spans="1:8">
      <c r="A4548" s="44" t="s">
        <v>992</v>
      </c>
      <c r="B4548" s="44" t="s">
        <v>261</v>
      </c>
      <c r="C4548" s="45">
        <v>46166</v>
      </c>
      <c r="D4548" s="47">
        <v>2</v>
      </c>
      <c r="E4548" s="181"/>
      <c r="F4548" s="49">
        <v>0</v>
      </c>
      <c r="G4548" s="181"/>
      <c r="H4548" s="47">
        <v>0</v>
      </c>
    </row>
    <row r="4549" spans="1:8">
      <c r="A4549" s="44" t="s">
        <v>992</v>
      </c>
      <c r="B4549" s="44" t="s">
        <v>261</v>
      </c>
      <c r="C4549" s="45">
        <v>46173</v>
      </c>
      <c r="D4549" s="47">
        <v>2</v>
      </c>
      <c r="E4549" s="181"/>
      <c r="F4549" s="49">
        <v>0</v>
      </c>
      <c r="G4549" s="181"/>
      <c r="H4549" s="47">
        <v>0</v>
      </c>
    </row>
    <row r="4550" spans="1:8">
      <c r="A4550" s="44" t="s">
        <v>992</v>
      </c>
      <c r="B4550" s="44" t="s">
        <v>261</v>
      </c>
      <c r="C4550" s="45">
        <v>46180</v>
      </c>
      <c r="D4550" s="47">
        <v>2</v>
      </c>
      <c r="E4550" s="181"/>
      <c r="F4550" s="49">
        <v>0</v>
      </c>
      <c r="G4550" s="181"/>
      <c r="H4550" s="47">
        <v>0</v>
      </c>
    </row>
    <row r="4551" spans="1:8">
      <c r="A4551" s="44" t="s">
        <v>992</v>
      </c>
      <c r="B4551" s="44" t="s">
        <v>261</v>
      </c>
      <c r="C4551" s="45">
        <v>46187</v>
      </c>
      <c r="D4551" s="47">
        <v>2</v>
      </c>
      <c r="E4551" s="181"/>
      <c r="F4551" s="49">
        <v>0</v>
      </c>
      <c r="G4551" s="181"/>
      <c r="H4551" s="47">
        <v>0</v>
      </c>
    </row>
    <row r="4552" spans="1:8">
      <c r="A4552" s="44" t="s">
        <v>992</v>
      </c>
      <c r="B4552" s="44" t="s">
        <v>156</v>
      </c>
      <c r="C4552" s="45">
        <v>46103</v>
      </c>
      <c r="D4552" s="47">
        <v>101</v>
      </c>
      <c r="E4552" s="180">
        <v>0.64</v>
      </c>
      <c r="F4552" s="47">
        <v>0</v>
      </c>
      <c r="G4552" s="180">
        <v>-1</v>
      </c>
      <c r="H4552" s="47">
        <v>62</v>
      </c>
    </row>
    <row r="4553" spans="1:8">
      <c r="A4553" s="44" t="s">
        <v>992</v>
      </c>
      <c r="B4553" s="44" t="s">
        <v>156</v>
      </c>
      <c r="C4553" s="45">
        <v>46110</v>
      </c>
      <c r="D4553" s="47">
        <v>101</v>
      </c>
      <c r="E4553" s="180">
        <v>0.49</v>
      </c>
      <c r="F4553" s="47">
        <v>0</v>
      </c>
      <c r="G4553" s="180">
        <v>-1</v>
      </c>
      <c r="H4553" s="47">
        <v>68</v>
      </c>
    </row>
    <row r="4554" spans="1:8">
      <c r="A4554" s="44" t="s">
        <v>992</v>
      </c>
      <c r="B4554" s="44" t="s">
        <v>156</v>
      </c>
      <c r="C4554" s="45">
        <v>46117</v>
      </c>
      <c r="D4554" s="47">
        <v>101</v>
      </c>
      <c r="E4554" s="180">
        <v>1.1599999999999999</v>
      </c>
      <c r="F4554" s="47">
        <v>0</v>
      </c>
      <c r="G4554" s="180">
        <v>-1</v>
      </c>
      <c r="H4554" s="47">
        <v>47</v>
      </c>
    </row>
    <row r="4555" spans="1:8">
      <c r="A4555" s="44" t="s">
        <v>992</v>
      </c>
      <c r="B4555" s="44" t="s">
        <v>156</v>
      </c>
      <c r="C4555" s="45">
        <v>46124</v>
      </c>
      <c r="D4555" s="47">
        <v>101</v>
      </c>
      <c r="E4555" s="180">
        <v>1.21</v>
      </c>
      <c r="F4555" s="47">
        <v>0</v>
      </c>
      <c r="G4555" s="180">
        <v>-1</v>
      </c>
      <c r="H4555" s="47">
        <v>46</v>
      </c>
    </row>
    <row r="4556" spans="1:8">
      <c r="A4556" s="44" t="s">
        <v>992</v>
      </c>
      <c r="B4556" s="44" t="s">
        <v>156</v>
      </c>
      <c r="C4556" s="45">
        <v>46131</v>
      </c>
      <c r="D4556" s="47">
        <v>101</v>
      </c>
      <c r="E4556" s="180">
        <v>2.17</v>
      </c>
      <c r="F4556" s="47">
        <v>0</v>
      </c>
      <c r="G4556" s="180">
        <v>-1</v>
      </c>
      <c r="H4556" s="47">
        <v>32</v>
      </c>
    </row>
    <row r="4557" spans="1:8">
      <c r="A4557" s="44" t="s">
        <v>992</v>
      </c>
      <c r="B4557" s="44" t="s">
        <v>156</v>
      </c>
      <c r="C4557" s="45">
        <v>46138</v>
      </c>
      <c r="D4557" s="47">
        <v>101</v>
      </c>
      <c r="E4557" s="180">
        <v>3.23</v>
      </c>
      <c r="F4557" s="47">
        <v>0</v>
      </c>
      <c r="G4557" s="180">
        <v>-1</v>
      </c>
      <c r="H4557" s="47">
        <v>24</v>
      </c>
    </row>
    <row r="4558" spans="1:8">
      <c r="A4558" s="44" t="s">
        <v>992</v>
      </c>
      <c r="B4558" s="44" t="s">
        <v>156</v>
      </c>
      <c r="C4558" s="45">
        <v>46145</v>
      </c>
      <c r="D4558" s="47">
        <v>101</v>
      </c>
      <c r="E4558" s="180">
        <v>4.97</v>
      </c>
      <c r="F4558" s="47">
        <v>0</v>
      </c>
      <c r="G4558" s="180">
        <v>-1</v>
      </c>
      <c r="H4558" s="47">
        <v>17</v>
      </c>
    </row>
    <row r="4559" spans="1:8">
      <c r="A4559" s="44" t="s">
        <v>992</v>
      </c>
      <c r="B4559" s="44" t="s">
        <v>156</v>
      </c>
      <c r="C4559" s="45">
        <v>46152</v>
      </c>
      <c r="D4559" s="47">
        <v>101</v>
      </c>
      <c r="E4559" s="180">
        <v>5.34</v>
      </c>
      <c r="F4559" s="47">
        <v>0</v>
      </c>
      <c r="G4559" s="180">
        <v>-1</v>
      </c>
      <c r="H4559" s="47">
        <v>16</v>
      </c>
    </row>
    <row r="4560" spans="1:8">
      <c r="A4560" s="44" t="s">
        <v>992</v>
      </c>
      <c r="B4560" s="44" t="s">
        <v>156</v>
      </c>
      <c r="C4560" s="45">
        <v>46159</v>
      </c>
      <c r="D4560" s="47">
        <v>101</v>
      </c>
      <c r="E4560" s="180">
        <v>5.76</v>
      </c>
      <c r="F4560" s="47">
        <v>0</v>
      </c>
      <c r="G4560" s="180">
        <v>-1</v>
      </c>
      <c r="H4560" s="47">
        <v>15</v>
      </c>
    </row>
    <row r="4561" spans="1:8">
      <c r="A4561" s="44" t="s">
        <v>992</v>
      </c>
      <c r="B4561" s="44" t="s">
        <v>156</v>
      </c>
      <c r="C4561" s="45">
        <v>46166</v>
      </c>
      <c r="D4561" s="47">
        <v>101</v>
      </c>
      <c r="E4561" s="180">
        <v>2.62</v>
      </c>
      <c r="F4561" s="47">
        <v>0</v>
      </c>
      <c r="G4561" s="180">
        <v>-1</v>
      </c>
      <c r="H4561" s="47">
        <v>28</v>
      </c>
    </row>
    <row r="4562" spans="1:8">
      <c r="A4562" s="44" t="s">
        <v>992</v>
      </c>
      <c r="B4562" s="44" t="s">
        <v>156</v>
      </c>
      <c r="C4562" s="45">
        <v>46173</v>
      </c>
      <c r="D4562" s="47">
        <v>101</v>
      </c>
      <c r="E4562" s="180">
        <v>8.2200000000000006</v>
      </c>
      <c r="F4562" s="47">
        <v>0</v>
      </c>
      <c r="G4562" s="180">
        <v>-1</v>
      </c>
      <c r="H4562" s="47">
        <v>11</v>
      </c>
    </row>
    <row r="4563" spans="1:8">
      <c r="A4563" s="44" t="s">
        <v>992</v>
      </c>
      <c r="B4563" s="44" t="s">
        <v>156</v>
      </c>
      <c r="C4563" s="45">
        <v>46180</v>
      </c>
      <c r="D4563" s="47">
        <v>101</v>
      </c>
      <c r="E4563" s="180">
        <v>6.8</v>
      </c>
      <c r="F4563" s="47">
        <v>0</v>
      </c>
      <c r="G4563" s="180">
        <v>-1</v>
      </c>
      <c r="H4563" s="47">
        <v>13</v>
      </c>
    </row>
    <row r="4564" spans="1:8">
      <c r="A4564" s="44" t="s">
        <v>992</v>
      </c>
      <c r="B4564" s="44" t="s">
        <v>156</v>
      </c>
      <c r="C4564" s="45">
        <v>46187</v>
      </c>
      <c r="D4564" s="47">
        <v>101</v>
      </c>
      <c r="E4564" s="180">
        <v>7.45</v>
      </c>
      <c r="F4564" s="47">
        <v>0</v>
      </c>
      <c r="G4564" s="180">
        <v>-1</v>
      </c>
      <c r="H4564" s="47">
        <v>12</v>
      </c>
    </row>
    <row r="4565" spans="1:8">
      <c r="A4565" s="44" t="s">
        <v>992</v>
      </c>
      <c r="B4565" s="44" t="s">
        <v>51</v>
      </c>
      <c r="C4565" s="45">
        <v>46103</v>
      </c>
      <c r="D4565" s="47">
        <v>3505</v>
      </c>
      <c r="E4565" s="180">
        <v>0.7</v>
      </c>
      <c r="F4565" s="47">
        <v>0</v>
      </c>
      <c r="G4565" s="180">
        <v>-1</v>
      </c>
      <c r="H4565" s="47">
        <v>2066</v>
      </c>
    </row>
    <row r="4566" spans="1:8">
      <c r="A4566" s="44" t="s">
        <v>992</v>
      </c>
      <c r="B4566" s="44" t="s">
        <v>51</v>
      </c>
      <c r="C4566" s="45">
        <v>46110</v>
      </c>
      <c r="D4566" s="47">
        <v>3490</v>
      </c>
      <c r="E4566" s="180">
        <v>0.9</v>
      </c>
      <c r="F4566" s="47">
        <v>0</v>
      </c>
      <c r="G4566" s="180">
        <v>-1</v>
      </c>
      <c r="H4566" s="47">
        <v>1832</v>
      </c>
    </row>
    <row r="4567" spans="1:8">
      <c r="A4567" s="44" t="s">
        <v>992</v>
      </c>
      <c r="B4567" s="44" t="s">
        <v>51</v>
      </c>
      <c r="C4567" s="45">
        <v>46117</v>
      </c>
      <c r="D4567" s="47">
        <v>3487</v>
      </c>
      <c r="E4567" s="180">
        <v>2.14</v>
      </c>
      <c r="F4567" s="47">
        <v>0</v>
      </c>
      <c r="G4567" s="180">
        <v>-1</v>
      </c>
      <c r="H4567" s="47">
        <v>1110</v>
      </c>
    </row>
    <row r="4568" spans="1:8">
      <c r="A4568" s="44" t="s">
        <v>992</v>
      </c>
      <c r="B4568" s="44" t="s">
        <v>51</v>
      </c>
      <c r="C4568" s="45">
        <v>46124</v>
      </c>
      <c r="D4568" s="47">
        <v>3487</v>
      </c>
      <c r="E4568" s="180">
        <v>1.1599999999999999</v>
      </c>
      <c r="F4568" s="47">
        <v>0</v>
      </c>
      <c r="G4568" s="180">
        <v>-1</v>
      </c>
      <c r="H4568" s="47">
        <v>1614</v>
      </c>
    </row>
    <row r="4569" spans="1:8">
      <c r="A4569" s="44" t="s">
        <v>992</v>
      </c>
      <c r="B4569" s="44" t="s">
        <v>51</v>
      </c>
      <c r="C4569" s="45">
        <v>46131</v>
      </c>
      <c r="D4569" s="47">
        <v>3487</v>
      </c>
      <c r="E4569" s="180">
        <v>0.86</v>
      </c>
      <c r="F4569" s="47">
        <v>0</v>
      </c>
      <c r="G4569" s="180">
        <v>-1</v>
      </c>
      <c r="H4569" s="47">
        <v>1872</v>
      </c>
    </row>
    <row r="4570" spans="1:8">
      <c r="A4570" s="44" t="s">
        <v>992</v>
      </c>
      <c r="B4570" s="44" t="s">
        <v>51</v>
      </c>
      <c r="C4570" s="45">
        <v>46138</v>
      </c>
      <c r="D4570" s="47">
        <v>3487</v>
      </c>
      <c r="E4570" s="180">
        <v>0.28000000000000003</v>
      </c>
      <c r="F4570" s="47">
        <v>0</v>
      </c>
      <c r="G4570" s="180">
        <v>-1</v>
      </c>
      <c r="H4570" s="47">
        <v>2735</v>
      </c>
    </row>
    <row r="4571" spans="1:8">
      <c r="A4571" s="44" t="s">
        <v>992</v>
      </c>
      <c r="B4571" s="44" t="s">
        <v>51</v>
      </c>
      <c r="C4571" s="45">
        <v>46145</v>
      </c>
      <c r="D4571" s="47">
        <v>3487</v>
      </c>
      <c r="E4571" s="180">
        <v>0.53</v>
      </c>
      <c r="F4571" s="47">
        <v>0</v>
      </c>
      <c r="G4571" s="180">
        <v>-1</v>
      </c>
      <c r="H4571" s="47">
        <v>2277</v>
      </c>
    </row>
    <row r="4572" spans="1:8">
      <c r="A4572" s="44" t="s">
        <v>992</v>
      </c>
      <c r="B4572" s="44" t="s">
        <v>51</v>
      </c>
      <c r="C4572" s="45">
        <v>46152</v>
      </c>
      <c r="D4572" s="47">
        <v>3487</v>
      </c>
      <c r="E4572" s="180">
        <v>0.47</v>
      </c>
      <c r="F4572" s="47">
        <v>0</v>
      </c>
      <c r="G4572" s="180">
        <v>-1</v>
      </c>
      <c r="H4572" s="47">
        <v>2371</v>
      </c>
    </row>
    <row r="4573" spans="1:8">
      <c r="A4573" s="44" t="s">
        <v>992</v>
      </c>
      <c r="B4573" s="44" t="s">
        <v>51</v>
      </c>
      <c r="C4573" s="45">
        <v>46159</v>
      </c>
      <c r="D4573" s="47">
        <v>3487</v>
      </c>
      <c r="E4573" s="180">
        <v>0.61</v>
      </c>
      <c r="F4573" s="47">
        <v>0</v>
      </c>
      <c r="G4573" s="180">
        <v>-1</v>
      </c>
      <c r="H4573" s="47">
        <v>2169</v>
      </c>
    </row>
    <row r="4574" spans="1:8">
      <c r="A4574" s="44" t="s">
        <v>992</v>
      </c>
      <c r="B4574" s="44" t="s">
        <v>51</v>
      </c>
      <c r="C4574" s="45">
        <v>46166</v>
      </c>
      <c r="D4574" s="47">
        <v>3489</v>
      </c>
      <c r="E4574" s="180">
        <v>0.84</v>
      </c>
      <c r="F4574" s="47">
        <v>0</v>
      </c>
      <c r="G4574" s="180">
        <v>-1</v>
      </c>
      <c r="H4574" s="47">
        <v>1898</v>
      </c>
    </row>
    <row r="4575" spans="1:8">
      <c r="A4575" s="44" t="s">
        <v>992</v>
      </c>
      <c r="B4575" s="44" t="s">
        <v>51</v>
      </c>
      <c r="C4575" s="45">
        <v>46173</v>
      </c>
      <c r="D4575" s="47">
        <v>3489</v>
      </c>
      <c r="E4575" s="180">
        <v>1.07</v>
      </c>
      <c r="F4575" s="47">
        <v>0</v>
      </c>
      <c r="G4575" s="180">
        <v>-1</v>
      </c>
      <c r="H4575" s="47">
        <v>1683</v>
      </c>
    </row>
    <row r="4576" spans="1:8">
      <c r="A4576" s="44" t="s">
        <v>992</v>
      </c>
      <c r="B4576" s="44" t="s">
        <v>51</v>
      </c>
      <c r="C4576" s="45">
        <v>46180</v>
      </c>
      <c r="D4576" s="47">
        <v>3489</v>
      </c>
      <c r="E4576" s="180">
        <v>0.91</v>
      </c>
      <c r="F4576" s="47">
        <v>0</v>
      </c>
      <c r="G4576" s="180">
        <v>-1</v>
      </c>
      <c r="H4576" s="47">
        <v>1827</v>
      </c>
    </row>
    <row r="4577" spans="1:8">
      <c r="A4577" s="44" t="s">
        <v>992</v>
      </c>
      <c r="B4577" s="44" t="s">
        <v>51</v>
      </c>
      <c r="C4577" s="45">
        <v>46187</v>
      </c>
      <c r="D4577" s="47">
        <v>3487</v>
      </c>
      <c r="E4577" s="180">
        <v>0.56999999999999995</v>
      </c>
      <c r="F4577" s="47">
        <v>0</v>
      </c>
      <c r="G4577" s="180">
        <v>-1</v>
      </c>
      <c r="H4577" s="47">
        <v>2221</v>
      </c>
    </row>
    <row r="4578" spans="1:8">
      <c r="A4578" s="44" t="s">
        <v>992</v>
      </c>
      <c r="B4578" s="44" t="s">
        <v>88</v>
      </c>
      <c r="C4578" s="45">
        <v>46103</v>
      </c>
      <c r="D4578" s="47">
        <v>1536</v>
      </c>
      <c r="E4578" s="180">
        <v>0.15</v>
      </c>
      <c r="F4578" s="47">
        <v>0</v>
      </c>
      <c r="G4578" s="180">
        <v>-1</v>
      </c>
      <c r="H4578" s="47">
        <v>1341</v>
      </c>
    </row>
    <row r="4579" spans="1:8">
      <c r="A4579" s="44" t="s">
        <v>992</v>
      </c>
      <c r="B4579" s="44" t="s">
        <v>88</v>
      </c>
      <c r="C4579" s="45">
        <v>46110</v>
      </c>
      <c r="D4579" s="47">
        <v>1536</v>
      </c>
      <c r="E4579" s="180">
        <v>-0.52</v>
      </c>
      <c r="F4579" s="47">
        <v>0</v>
      </c>
      <c r="G4579" s="180">
        <v>-1</v>
      </c>
      <c r="H4579" s="47">
        <v>3185</v>
      </c>
    </row>
    <row r="4580" spans="1:8">
      <c r="A4580" s="44" t="s">
        <v>992</v>
      </c>
      <c r="B4580" s="44" t="s">
        <v>88</v>
      </c>
      <c r="C4580" s="45">
        <v>46117</v>
      </c>
      <c r="D4580" s="47">
        <v>1536</v>
      </c>
      <c r="E4580" s="180">
        <v>0.64</v>
      </c>
      <c r="F4580" s="47">
        <v>0</v>
      </c>
      <c r="G4580" s="180">
        <v>-1</v>
      </c>
      <c r="H4580" s="47">
        <v>935</v>
      </c>
    </row>
    <row r="4581" spans="1:8">
      <c r="A4581" s="44" t="s">
        <v>992</v>
      </c>
      <c r="B4581" s="44" t="s">
        <v>88</v>
      </c>
      <c r="C4581" s="45">
        <v>46124</v>
      </c>
      <c r="D4581" s="47">
        <v>1536</v>
      </c>
      <c r="E4581" s="180">
        <v>0.3</v>
      </c>
      <c r="F4581" s="47">
        <v>0</v>
      </c>
      <c r="G4581" s="180">
        <v>-1</v>
      </c>
      <c r="H4581" s="47">
        <v>1182</v>
      </c>
    </row>
    <row r="4582" spans="1:8">
      <c r="A4582" s="44" t="s">
        <v>992</v>
      </c>
      <c r="B4582" s="44" t="s">
        <v>88</v>
      </c>
      <c r="C4582" s="45">
        <v>46131</v>
      </c>
      <c r="D4582" s="47">
        <v>1536</v>
      </c>
      <c r="E4582" s="180">
        <v>0.01</v>
      </c>
      <c r="F4582" s="47">
        <v>0</v>
      </c>
      <c r="G4582" s="180">
        <v>-1</v>
      </c>
      <c r="H4582" s="47">
        <v>1517</v>
      </c>
    </row>
    <row r="4583" spans="1:8">
      <c r="A4583" s="44" t="s">
        <v>992</v>
      </c>
      <c r="B4583" s="44" t="s">
        <v>88</v>
      </c>
      <c r="C4583" s="45">
        <v>46138</v>
      </c>
      <c r="D4583" s="47">
        <v>1536</v>
      </c>
      <c r="E4583" s="180">
        <v>0.31</v>
      </c>
      <c r="F4583" s="47">
        <v>0</v>
      </c>
      <c r="G4583" s="180">
        <v>-1</v>
      </c>
      <c r="H4583" s="47">
        <v>1174</v>
      </c>
    </row>
    <row r="4584" spans="1:8">
      <c r="A4584" s="44" t="s">
        <v>992</v>
      </c>
      <c r="B4584" s="44" t="s">
        <v>88</v>
      </c>
      <c r="C4584" s="45">
        <v>46145</v>
      </c>
      <c r="D4584" s="47">
        <v>1536</v>
      </c>
      <c r="E4584" s="180">
        <v>0.68</v>
      </c>
      <c r="F4584" s="47">
        <v>0</v>
      </c>
      <c r="G4584" s="180">
        <v>-1</v>
      </c>
      <c r="H4584" s="47">
        <v>917</v>
      </c>
    </row>
    <row r="4585" spans="1:8">
      <c r="A4585" s="44" t="s">
        <v>992</v>
      </c>
      <c r="B4585" s="44" t="s">
        <v>88</v>
      </c>
      <c r="C4585" s="45">
        <v>46152</v>
      </c>
      <c r="D4585" s="47">
        <v>1536</v>
      </c>
      <c r="E4585" s="180">
        <v>-0.11</v>
      </c>
      <c r="F4585" s="47">
        <v>0</v>
      </c>
      <c r="G4585" s="180">
        <v>-1</v>
      </c>
      <c r="H4585" s="47">
        <v>1717</v>
      </c>
    </row>
    <row r="4586" spans="1:8">
      <c r="A4586" s="44" t="s">
        <v>992</v>
      </c>
      <c r="B4586" s="44" t="s">
        <v>88</v>
      </c>
      <c r="C4586" s="45">
        <v>46159</v>
      </c>
      <c r="D4586" s="47">
        <v>1536</v>
      </c>
      <c r="E4586" s="180">
        <v>0.01</v>
      </c>
      <c r="F4586" s="49">
        <v>0</v>
      </c>
      <c r="G4586" s="180">
        <v>-1</v>
      </c>
      <c r="H4586" s="47">
        <v>1518</v>
      </c>
    </row>
    <row r="4587" spans="1:8">
      <c r="A4587" s="44" t="s">
        <v>992</v>
      </c>
      <c r="B4587" s="44" t="s">
        <v>88</v>
      </c>
      <c r="C4587" s="45">
        <v>46166</v>
      </c>
      <c r="D4587" s="47">
        <v>1536</v>
      </c>
      <c r="E4587" s="180">
        <v>0.33</v>
      </c>
      <c r="F4587" s="49">
        <v>0</v>
      </c>
      <c r="G4587" s="180">
        <v>-1</v>
      </c>
      <c r="H4587" s="47">
        <v>1158</v>
      </c>
    </row>
    <row r="4588" spans="1:8">
      <c r="A4588" s="44" t="s">
        <v>992</v>
      </c>
      <c r="B4588" s="44" t="s">
        <v>88</v>
      </c>
      <c r="C4588" s="45">
        <v>46173</v>
      </c>
      <c r="D4588" s="47">
        <v>1536</v>
      </c>
      <c r="E4588" s="180">
        <v>0.6</v>
      </c>
      <c r="F4588" s="49">
        <v>0</v>
      </c>
      <c r="G4588" s="180">
        <v>-1</v>
      </c>
      <c r="H4588" s="47">
        <v>963</v>
      </c>
    </row>
    <row r="4589" spans="1:8">
      <c r="A4589" s="44" t="s">
        <v>992</v>
      </c>
      <c r="B4589" s="44" t="s">
        <v>88</v>
      </c>
      <c r="C4589" s="45">
        <v>46180</v>
      </c>
      <c r="D4589" s="47">
        <v>1536</v>
      </c>
      <c r="E4589" s="180">
        <v>2.19</v>
      </c>
      <c r="F4589" s="49">
        <v>0</v>
      </c>
      <c r="G4589" s="180">
        <v>-1</v>
      </c>
      <c r="H4589" s="47">
        <v>481</v>
      </c>
    </row>
    <row r="4590" spans="1:8">
      <c r="A4590" s="44" t="s">
        <v>992</v>
      </c>
      <c r="B4590" s="44" t="s">
        <v>88</v>
      </c>
      <c r="C4590" s="45">
        <v>46187</v>
      </c>
      <c r="D4590" s="47">
        <v>1536</v>
      </c>
      <c r="E4590" s="180">
        <v>1.21</v>
      </c>
      <c r="F4590" s="49">
        <v>0</v>
      </c>
      <c r="G4590" s="180">
        <v>-1</v>
      </c>
      <c r="H4590" s="47">
        <v>695</v>
      </c>
    </row>
    <row r="4591" spans="1:8">
      <c r="A4591" s="44" t="s">
        <v>992</v>
      </c>
      <c r="B4591" s="44" t="s">
        <v>412</v>
      </c>
      <c r="C4591" s="45">
        <v>46103</v>
      </c>
      <c r="D4591" s="47">
        <v>0</v>
      </c>
      <c r="E4591" s="181"/>
      <c r="F4591" s="47">
        <v>0</v>
      </c>
      <c r="G4591" s="181"/>
      <c r="H4591" s="47">
        <v>0</v>
      </c>
    </row>
    <row r="4592" spans="1:8">
      <c r="A4592" s="44" t="s">
        <v>992</v>
      </c>
      <c r="B4592" s="44" t="s">
        <v>412</v>
      </c>
      <c r="C4592" s="45">
        <v>46110</v>
      </c>
      <c r="D4592" s="47">
        <v>0</v>
      </c>
      <c r="E4592" s="181"/>
      <c r="F4592" s="47">
        <v>0</v>
      </c>
      <c r="G4592" s="181"/>
      <c r="H4592" s="47">
        <v>0</v>
      </c>
    </row>
    <row r="4593" spans="1:8">
      <c r="A4593" s="44" t="s">
        <v>992</v>
      </c>
      <c r="B4593" s="44" t="s">
        <v>412</v>
      </c>
      <c r="C4593" s="45">
        <v>46117</v>
      </c>
      <c r="D4593" s="47">
        <v>0</v>
      </c>
      <c r="E4593" s="181"/>
      <c r="F4593" s="47">
        <v>0</v>
      </c>
      <c r="G4593" s="181"/>
      <c r="H4593" s="47">
        <v>0</v>
      </c>
    </row>
    <row r="4594" spans="1:8">
      <c r="A4594" s="44" t="s">
        <v>992</v>
      </c>
      <c r="B4594" s="44" t="s">
        <v>412</v>
      </c>
      <c r="C4594" s="45">
        <v>46124</v>
      </c>
      <c r="D4594" s="47">
        <v>0</v>
      </c>
      <c r="E4594" s="181"/>
      <c r="F4594" s="47">
        <v>0</v>
      </c>
      <c r="G4594" s="181"/>
      <c r="H4594" s="47">
        <v>0</v>
      </c>
    </row>
    <row r="4595" spans="1:8">
      <c r="A4595" s="44" t="s">
        <v>992</v>
      </c>
      <c r="B4595" s="44" t="s">
        <v>412</v>
      </c>
      <c r="C4595" s="45">
        <v>46131</v>
      </c>
      <c r="D4595" s="47">
        <v>0</v>
      </c>
      <c r="E4595" s="181"/>
      <c r="F4595" s="47">
        <v>0</v>
      </c>
      <c r="G4595" s="181"/>
      <c r="H4595" s="47">
        <v>0</v>
      </c>
    </row>
    <row r="4596" spans="1:8">
      <c r="A4596" s="44" t="s">
        <v>992</v>
      </c>
      <c r="B4596" s="44" t="s">
        <v>412</v>
      </c>
      <c r="C4596" s="45">
        <v>46138</v>
      </c>
      <c r="D4596" s="47">
        <v>0</v>
      </c>
      <c r="E4596" s="181"/>
      <c r="F4596" s="47">
        <v>0</v>
      </c>
      <c r="G4596" s="181"/>
      <c r="H4596" s="47">
        <v>0</v>
      </c>
    </row>
    <row r="4597" spans="1:8">
      <c r="A4597" s="44" t="s">
        <v>992</v>
      </c>
      <c r="B4597" s="44" t="s">
        <v>412</v>
      </c>
      <c r="C4597" s="45">
        <v>46145</v>
      </c>
      <c r="D4597" s="47">
        <v>0</v>
      </c>
      <c r="E4597" s="181"/>
      <c r="F4597" s="47">
        <v>0</v>
      </c>
      <c r="G4597" s="181"/>
      <c r="H4597" s="47">
        <v>0</v>
      </c>
    </row>
    <row r="4598" spans="1:8">
      <c r="A4598" s="44" t="s">
        <v>992</v>
      </c>
      <c r="B4598" s="44" t="s">
        <v>412</v>
      </c>
      <c r="C4598" s="45">
        <v>46152</v>
      </c>
      <c r="D4598" s="47">
        <v>0</v>
      </c>
      <c r="E4598" s="181"/>
      <c r="F4598" s="47">
        <v>0</v>
      </c>
      <c r="G4598" s="181"/>
      <c r="H4598" s="47">
        <v>0</v>
      </c>
    </row>
    <row r="4599" spans="1:8">
      <c r="A4599" s="44" t="s">
        <v>992</v>
      </c>
      <c r="B4599" s="44" t="s">
        <v>412</v>
      </c>
      <c r="C4599" s="45">
        <v>46159</v>
      </c>
      <c r="D4599" s="47">
        <v>0</v>
      </c>
      <c r="E4599" s="181"/>
      <c r="F4599" s="47">
        <v>0</v>
      </c>
      <c r="G4599" s="181"/>
      <c r="H4599" s="47">
        <v>0</v>
      </c>
    </row>
    <row r="4600" spans="1:8">
      <c r="A4600" s="44" t="s">
        <v>992</v>
      </c>
      <c r="B4600" s="44" t="s">
        <v>412</v>
      </c>
      <c r="C4600" s="45">
        <v>46166</v>
      </c>
      <c r="D4600" s="47">
        <v>0</v>
      </c>
      <c r="E4600" s="181"/>
      <c r="F4600" s="47">
        <v>0</v>
      </c>
      <c r="G4600" s="181"/>
      <c r="H4600" s="47">
        <v>0</v>
      </c>
    </row>
    <row r="4601" spans="1:8">
      <c r="A4601" s="44" t="s">
        <v>992</v>
      </c>
      <c r="B4601" s="44" t="s">
        <v>412</v>
      </c>
      <c r="C4601" s="45">
        <v>46173</v>
      </c>
      <c r="D4601" s="47">
        <v>0</v>
      </c>
      <c r="E4601" s="181"/>
      <c r="F4601" s="47">
        <v>0</v>
      </c>
      <c r="G4601" s="181"/>
      <c r="H4601" s="47">
        <v>0</v>
      </c>
    </row>
    <row r="4602" spans="1:8">
      <c r="A4602" s="44" t="s">
        <v>992</v>
      </c>
      <c r="B4602" s="44" t="s">
        <v>412</v>
      </c>
      <c r="C4602" s="45">
        <v>46180</v>
      </c>
      <c r="D4602" s="47">
        <v>0</v>
      </c>
      <c r="E4602" s="181"/>
      <c r="F4602" s="47">
        <v>0</v>
      </c>
      <c r="G4602" s="181"/>
      <c r="H4602" s="47">
        <v>0</v>
      </c>
    </row>
    <row r="4603" spans="1:8">
      <c r="A4603" s="44" t="s">
        <v>992</v>
      </c>
      <c r="B4603" s="44" t="s">
        <v>412</v>
      </c>
      <c r="C4603" s="45">
        <v>46187</v>
      </c>
      <c r="D4603" s="47">
        <v>0</v>
      </c>
      <c r="E4603" s="181"/>
      <c r="F4603" s="47">
        <v>0</v>
      </c>
      <c r="G4603" s="181"/>
      <c r="H4603" s="47">
        <v>0</v>
      </c>
    </row>
    <row r="4604" spans="1:8">
      <c r="A4604" s="44" t="s">
        <v>992</v>
      </c>
      <c r="B4604" s="44" t="s">
        <v>413</v>
      </c>
      <c r="C4604" s="45">
        <v>46103</v>
      </c>
      <c r="D4604" s="47">
        <v>0</v>
      </c>
      <c r="E4604" s="181"/>
      <c r="F4604" s="47">
        <v>0</v>
      </c>
      <c r="G4604" s="181"/>
      <c r="H4604" s="47">
        <v>0</v>
      </c>
    </row>
    <row r="4605" spans="1:8">
      <c r="A4605" s="44" t="s">
        <v>992</v>
      </c>
      <c r="B4605" s="44" t="s">
        <v>413</v>
      </c>
      <c r="C4605" s="45">
        <v>46110</v>
      </c>
      <c r="D4605" s="47">
        <v>0</v>
      </c>
      <c r="E4605" s="181"/>
      <c r="F4605" s="47">
        <v>0</v>
      </c>
      <c r="G4605" s="181"/>
      <c r="H4605" s="47">
        <v>0</v>
      </c>
    </row>
    <row r="4606" spans="1:8">
      <c r="A4606" s="44" t="s">
        <v>992</v>
      </c>
      <c r="B4606" s="44" t="s">
        <v>413</v>
      </c>
      <c r="C4606" s="45">
        <v>46117</v>
      </c>
      <c r="D4606" s="47">
        <v>0</v>
      </c>
      <c r="E4606" s="181"/>
      <c r="F4606" s="47">
        <v>0</v>
      </c>
      <c r="G4606" s="181"/>
      <c r="H4606" s="47">
        <v>0</v>
      </c>
    </row>
    <row r="4607" spans="1:8">
      <c r="A4607" s="44" t="s">
        <v>992</v>
      </c>
      <c r="B4607" s="44" t="s">
        <v>413</v>
      </c>
      <c r="C4607" s="45">
        <v>46124</v>
      </c>
      <c r="D4607" s="47">
        <v>0</v>
      </c>
      <c r="E4607" s="181"/>
      <c r="F4607" s="47">
        <v>0</v>
      </c>
      <c r="G4607" s="181"/>
      <c r="H4607" s="47">
        <v>0</v>
      </c>
    </row>
    <row r="4608" spans="1:8">
      <c r="A4608" s="44" t="s">
        <v>992</v>
      </c>
      <c r="B4608" s="44" t="s">
        <v>413</v>
      </c>
      <c r="C4608" s="45">
        <v>46131</v>
      </c>
      <c r="D4608" s="47">
        <v>0</v>
      </c>
      <c r="E4608" s="181"/>
      <c r="F4608" s="47">
        <v>0</v>
      </c>
      <c r="G4608" s="181"/>
      <c r="H4608" s="47">
        <v>0</v>
      </c>
    </row>
    <row r="4609" spans="1:8">
      <c r="A4609" s="44" t="s">
        <v>992</v>
      </c>
      <c r="B4609" s="44" t="s">
        <v>413</v>
      </c>
      <c r="C4609" s="45">
        <v>46138</v>
      </c>
      <c r="D4609" s="47">
        <v>0</v>
      </c>
      <c r="E4609" s="181"/>
      <c r="F4609" s="47">
        <v>0</v>
      </c>
      <c r="G4609" s="181"/>
      <c r="H4609" s="47">
        <v>0</v>
      </c>
    </row>
    <row r="4610" spans="1:8">
      <c r="A4610" s="44" t="s">
        <v>992</v>
      </c>
      <c r="B4610" s="44" t="s">
        <v>413</v>
      </c>
      <c r="C4610" s="45">
        <v>46145</v>
      </c>
      <c r="D4610" s="47">
        <v>0</v>
      </c>
      <c r="E4610" s="181"/>
      <c r="F4610" s="47">
        <v>0</v>
      </c>
      <c r="G4610" s="181"/>
      <c r="H4610" s="47">
        <v>0</v>
      </c>
    </row>
    <row r="4611" spans="1:8">
      <c r="A4611" s="44" t="s">
        <v>992</v>
      </c>
      <c r="B4611" s="44" t="s">
        <v>413</v>
      </c>
      <c r="C4611" s="45">
        <v>46152</v>
      </c>
      <c r="D4611" s="47">
        <v>0</v>
      </c>
      <c r="E4611" s="181"/>
      <c r="F4611" s="47">
        <v>0</v>
      </c>
      <c r="G4611" s="181"/>
      <c r="H4611" s="47">
        <v>0</v>
      </c>
    </row>
    <row r="4612" spans="1:8">
      <c r="A4612" s="44" t="s">
        <v>992</v>
      </c>
      <c r="B4612" s="44" t="s">
        <v>413</v>
      </c>
      <c r="C4612" s="45">
        <v>46159</v>
      </c>
      <c r="D4612" s="47">
        <v>0</v>
      </c>
      <c r="E4612" s="181"/>
      <c r="F4612" s="47">
        <v>0</v>
      </c>
      <c r="G4612" s="181"/>
      <c r="H4612" s="47">
        <v>0</v>
      </c>
    </row>
    <row r="4613" spans="1:8">
      <c r="A4613" s="44" t="s">
        <v>992</v>
      </c>
      <c r="B4613" s="44" t="s">
        <v>413</v>
      </c>
      <c r="C4613" s="45">
        <v>46166</v>
      </c>
      <c r="D4613" s="47">
        <v>0</v>
      </c>
      <c r="E4613" s="181"/>
      <c r="F4613" s="47">
        <v>0</v>
      </c>
      <c r="G4613" s="181"/>
      <c r="H4613" s="47">
        <v>0</v>
      </c>
    </row>
    <row r="4614" spans="1:8">
      <c r="A4614" s="44" t="s">
        <v>992</v>
      </c>
      <c r="B4614" s="44" t="s">
        <v>413</v>
      </c>
      <c r="C4614" s="45">
        <v>46173</v>
      </c>
      <c r="D4614" s="47">
        <v>0</v>
      </c>
      <c r="E4614" s="181"/>
      <c r="F4614" s="47">
        <v>0</v>
      </c>
      <c r="G4614" s="181"/>
      <c r="H4614" s="47">
        <v>0</v>
      </c>
    </row>
    <row r="4615" spans="1:8">
      <c r="A4615" s="44" t="s">
        <v>992</v>
      </c>
      <c r="B4615" s="44" t="s">
        <v>413</v>
      </c>
      <c r="C4615" s="45">
        <v>46180</v>
      </c>
      <c r="D4615" s="47">
        <v>0</v>
      </c>
      <c r="E4615" s="181"/>
      <c r="F4615" s="47">
        <v>0</v>
      </c>
      <c r="G4615" s="181"/>
      <c r="H4615" s="47">
        <v>0</v>
      </c>
    </row>
    <row r="4616" spans="1:8">
      <c r="A4616" s="44" t="s">
        <v>992</v>
      </c>
      <c r="B4616" s="44" t="s">
        <v>413</v>
      </c>
      <c r="C4616" s="45">
        <v>46187</v>
      </c>
      <c r="D4616" s="47">
        <v>0</v>
      </c>
      <c r="E4616" s="181"/>
      <c r="F4616" s="47">
        <v>0</v>
      </c>
      <c r="G4616" s="181"/>
      <c r="H4616" s="47">
        <v>0</v>
      </c>
    </row>
    <row r="4617" spans="1:8">
      <c r="A4617" s="44" t="s">
        <v>992</v>
      </c>
      <c r="B4617" s="44" t="s">
        <v>115</v>
      </c>
      <c r="C4617" s="45">
        <v>46103</v>
      </c>
      <c r="D4617" s="47">
        <v>1043</v>
      </c>
      <c r="E4617" s="181"/>
      <c r="F4617" s="47">
        <v>0</v>
      </c>
      <c r="G4617" s="181"/>
      <c r="H4617" s="47">
        <v>0</v>
      </c>
    </row>
    <row r="4618" spans="1:8">
      <c r="A4618" s="44" t="s">
        <v>992</v>
      </c>
      <c r="B4618" s="44" t="s">
        <v>115</v>
      </c>
      <c r="C4618" s="45">
        <v>46110</v>
      </c>
      <c r="D4618" s="47">
        <v>1050</v>
      </c>
      <c r="E4618" s="181"/>
      <c r="F4618" s="47">
        <v>0</v>
      </c>
      <c r="G4618" s="181"/>
      <c r="H4618" s="47">
        <v>0</v>
      </c>
    </row>
    <row r="4619" spans="1:8">
      <c r="A4619" s="44" t="s">
        <v>992</v>
      </c>
      <c r="B4619" s="44" t="s">
        <v>115</v>
      </c>
      <c r="C4619" s="45">
        <v>46117</v>
      </c>
      <c r="D4619" s="47">
        <v>1051</v>
      </c>
      <c r="E4619" s="181"/>
      <c r="F4619" s="47">
        <v>0</v>
      </c>
      <c r="G4619" s="181"/>
      <c r="H4619" s="47">
        <v>0</v>
      </c>
    </row>
    <row r="4620" spans="1:8">
      <c r="A4620" s="44" t="s">
        <v>992</v>
      </c>
      <c r="B4620" s="44" t="s">
        <v>115</v>
      </c>
      <c r="C4620" s="45">
        <v>46124</v>
      </c>
      <c r="D4620" s="47">
        <v>1050</v>
      </c>
      <c r="E4620" s="181"/>
      <c r="F4620" s="49">
        <v>0</v>
      </c>
      <c r="G4620" s="181"/>
      <c r="H4620" s="47">
        <v>0</v>
      </c>
    </row>
    <row r="4621" spans="1:8">
      <c r="A4621" s="44" t="s">
        <v>992</v>
      </c>
      <c r="B4621" s="44" t="s">
        <v>115</v>
      </c>
      <c r="C4621" s="45">
        <v>46131</v>
      </c>
      <c r="D4621" s="47">
        <v>1041</v>
      </c>
      <c r="E4621" s="181"/>
      <c r="F4621" s="49">
        <v>0</v>
      </c>
      <c r="G4621" s="181"/>
      <c r="H4621" s="47">
        <v>0</v>
      </c>
    </row>
    <row r="4622" spans="1:8">
      <c r="A4622" s="44" t="s">
        <v>992</v>
      </c>
      <c r="B4622" s="44" t="s">
        <v>115</v>
      </c>
      <c r="C4622" s="45">
        <v>46138</v>
      </c>
      <c r="D4622" s="47">
        <v>1047</v>
      </c>
      <c r="E4622" s="181"/>
      <c r="F4622" s="49">
        <v>0</v>
      </c>
      <c r="G4622" s="181"/>
      <c r="H4622" s="47">
        <v>0</v>
      </c>
    </row>
    <row r="4623" spans="1:8">
      <c r="A4623" s="44" t="s">
        <v>992</v>
      </c>
      <c r="B4623" s="44" t="s">
        <v>115</v>
      </c>
      <c r="C4623" s="45">
        <v>46145</v>
      </c>
      <c r="D4623" s="47">
        <v>1053</v>
      </c>
      <c r="E4623" s="181"/>
      <c r="F4623" s="49">
        <v>0</v>
      </c>
      <c r="G4623" s="181"/>
      <c r="H4623" s="47">
        <v>0</v>
      </c>
    </row>
    <row r="4624" spans="1:8">
      <c r="A4624" s="44" t="s">
        <v>992</v>
      </c>
      <c r="B4624" s="44" t="s">
        <v>115</v>
      </c>
      <c r="C4624" s="45">
        <v>46152</v>
      </c>
      <c r="D4624" s="47">
        <v>1063</v>
      </c>
      <c r="E4624" s="181"/>
      <c r="F4624" s="49">
        <v>0</v>
      </c>
      <c r="G4624" s="181"/>
      <c r="H4624" s="47">
        <v>0</v>
      </c>
    </row>
    <row r="4625" spans="1:8">
      <c r="A4625" s="44" t="s">
        <v>992</v>
      </c>
      <c r="B4625" s="44" t="s">
        <v>115</v>
      </c>
      <c r="C4625" s="45">
        <v>46159</v>
      </c>
      <c r="D4625" s="47">
        <v>1055</v>
      </c>
      <c r="E4625" s="181"/>
      <c r="F4625" s="49">
        <v>0</v>
      </c>
      <c r="G4625" s="181"/>
      <c r="H4625" s="47">
        <v>0</v>
      </c>
    </row>
    <row r="4626" spans="1:8">
      <c r="A4626" s="44" t="s">
        <v>992</v>
      </c>
      <c r="B4626" s="44" t="s">
        <v>115</v>
      </c>
      <c r="C4626" s="45">
        <v>46166</v>
      </c>
      <c r="D4626" s="47">
        <v>1049</v>
      </c>
      <c r="E4626" s="181"/>
      <c r="F4626" s="49">
        <v>0</v>
      </c>
      <c r="G4626" s="181"/>
      <c r="H4626" s="47">
        <v>0</v>
      </c>
    </row>
    <row r="4627" spans="1:8">
      <c r="A4627" s="44" t="s">
        <v>992</v>
      </c>
      <c r="B4627" s="44" t="s">
        <v>115</v>
      </c>
      <c r="C4627" s="45">
        <v>46173</v>
      </c>
      <c r="D4627" s="47">
        <v>1042</v>
      </c>
      <c r="E4627" s="181"/>
      <c r="F4627" s="49">
        <v>0</v>
      </c>
      <c r="G4627" s="181"/>
      <c r="H4627" s="47">
        <v>0</v>
      </c>
    </row>
    <row r="4628" spans="1:8">
      <c r="A4628" s="44" t="s">
        <v>992</v>
      </c>
      <c r="B4628" s="44" t="s">
        <v>115</v>
      </c>
      <c r="C4628" s="45">
        <v>46180</v>
      </c>
      <c r="D4628" s="47">
        <v>1051</v>
      </c>
      <c r="E4628" s="181"/>
      <c r="F4628" s="49">
        <v>0</v>
      </c>
      <c r="G4628" s="181"/>
      <c r="H4628" s="47">
        <v>0</v>
      </c>
    </row>
    <row r="4629" spans="1:8">
      <c r="A4629" s="44" t="s">
        <v>992</v>
      </c>
      <c r="B4629" s="44" t="s">
        <v>115</v>
      </c>
      <c r="C4629" s="45">
        <v>46187</v>
      </c>
      <c r="D4629" s="47">
        <v>1050</v>
      </c>
      <c r="E4629" s="181"/>
      <c r="F4629" s="49">
        <v>0</v>
      </c>
      <c r="G4629" s="181"/>
      <c r="H4629" s="47">
        <v>0</v>
      </c>
    </row>
    <row r="4630" spans="1:8">
      <c r="A4630" s="44" t="s">
        <v>992</v>
      </c>
      <c r="B4630" s="44" t="s">
        <v>541</v>
      </c>
      <c r="C4630" s="45">
        <v>46103</v>
      </c>
      <c r="D4630" s="47">
        <v>1258</v>
      </c>
      <c r="E4630" s="180">
        <v>2.04</v>
      </c>
      <c r="F4630" s="47">
        <v>0</v>
      </c>
      <c r="G4630" s="180">
        <v>-1</v>
      </c>
      <c r="H4630" s="47">
        <v>414</v>
      </c>
    </row>
    <row r="4631" spans="1:8">
      <c r="A4631" s="44" t="s">
        <v>992</v>
      </c>
      <c r="B4631" s="44" t="s">
        <v>541</v>
      </c>
      <c r="C4631" s="45">
        <v>46110</v>
      </c>
      <c r="D4631" s="47">
        <v>1309</v>
      </c>
      <c r="E4631" s="180">
        <v>1.36</v>
      </c>
      <c r="F4631" s="47">
        <v>0</v>
      </c>
      <c r="G4631" s="180">
        <v>-1</v>
      </c>
      <c r="H4631" s="47">
        <v>555</v>
      </c>
    </row>
    <row r="4632" spans="1:8">
      <c r="A4632" s="44" t="s">
        <v>992</v>
      </c>
      <c r="B4632" s="44" t="s">
        <v>541</v>
      </c>
      <c r="C4632" s="45">
        <v>46117</v>
      </c>
      <c r="D4632" s="47">
        <v>1285</v>
      </c>
      <c r="E4632" s="180">
        <v>1.1100000000000001</v>
      </c>
      <c r="F4632" s="47">
        <v>0</v>
      </c>
      <c r="G4632" s="180">
        <v>-1</v>
      </c>
      <c r="H4632" s="47">
        <v>608</v>
      </c>
    </row>
    <row r="4633" spans="1:8">
      <c r="A4633" s="44" t="s">
        <v>992</v>
      </c>
      <c r="B4633" s="44" t="s">
        <v>541</v>
      </c>
      <c r="C4633" s="45">
        <v>46124</v>
      </c>
      <c r="D4633" s="47">
        <v>1250</v>
      </c>
      <c r="E4633" s="180">
        <v>1.22</v>
      </c>
      <c r="F4633" s="47">
        <v>0</v>
      </c>
      <c r="G4633" s="180">
        <v>-1</v>
      </c>
      <c r="H4633" s="47">
        <v>562</v>
      </c>
    </row>
    <row r="4634" spans="1:8">
      <c r="A4634" s="44" t="s">
        <v>992</v>
      </c>
      <c r="B4634" s="44" t="s">
        <v>541</v>
      </c>
      <c r="C4634" s="45">
        <v>46131</v>
      </c>
      <c r="D4634" s="47">
        <v>1242</v>
      </c>
      <c r="E4634" s="180">
        <v>1.34</v>
      </c>
      <c r="F4634" s="47">
        <v>0</v>
      </c>
      <c r="G4634" s="180">
        <v>-1</v>
      </c>
      <c r="H4634" s="47">
        <v>531</v>
      </c>
    </row>
    <row r="4635" spans="1:8">
      <c r="A4635" s="44" t="s">
        <v>992</v>
      </c>
      <c r="B4635" s="44" t="s">
        <v>541</v>
      </c>
      <c r="C4635" s="45">
        <v>46138</v>
      </c>
      <c r="D4635" s="47">
        <v>1248</v>
      </c>
      <c r="E4635" s="180">
        <v>1.1200000000000001</v>
      </c>
      <c r="F4635" s="47">
        <v>0</v>
      </c>
      <c r="G4635" s="180">
        <v>-1</v>
      </c>
      <c r="H4635" s="47">
        <v>589</v>
      </c>
    </row>
    <row r="4636" spans="1:8">
      <c r="A4636" s="44" t="s">
        <v>992</v>
      </c>
      <c r="B4636" s="44" t="s">
        <v>541</v>
      </c>
      <c r="C4636" s="45">
        <v>46145</v>
      </c>
      <c r="D4636" s="47">
        <v>1237</v>
      </c>
      <c r="E4636" s="180">
        <v>1.19</v>
      </c>
      <c r="F4636" s="47">
        <v>0</v>
      </c>
      <c r="G4636" s="180">
        <v>-1</v>
      </c>
      <c r="H4636" s="47">
        <v>565</v>
      </c>
    </row>
    <row r="4637" spans="1:8">
      <c r="A4637" s="44" t="s">
        <v>992</v>
      </c>
      <c r="B4637" s="44" t="s">
        <v>541</v>
      </c>
      <c r="C4637" s="45">
        <v>46152</v>
      </c>
      <c r="D4637" s="47">
        <v>1272</v>
      </c>
      <c r="E4637" s="180">
        <v>1.42</v>
      </c>
      <c r="F4637" s="47">
        <v>0</v>
      </c>
      <c r="G4637" s="180">
        <v>-1</v>
      </c>
      <c r="H4637" s="47">
        <v>525</v>
      </c>
    </row>
    <row r="4638" spans="1:8">
      <c r="A4638" s="44" t="s">
        <v>992</v>
      </c>
      <c r="B4638" s="44" t="s">
        <v>541</v>
      </c>
      <c r="C4638" s="45">
        <v>46159</v>
      </c>
      <c r="D4638" s="47">
        <v>1235</v>
      </c>
      <c r="E4638" s="180">
        <v>0.75</v>
      </c>
      <c r="F4638" s="47">
        <v>0</v>
      </c>
      <c r="G4638" s="180">
        <v>-1</v>
      </c>
      <c r="H4638" s="47">
        <v>705</v>
      </c>
    </row>
    <row r="4639" spans="1:8">
      <c r="A4639" s="44" t="s">
        <v>992</v>
      </c>
      <c r="B4639" s="44" t="s">
        <v>541</v>
      </c>
      <c r="C4639" s="45">
        <v>46166</v>
      </c>
      <c r="D4639" s="47">
        <v>1250</v>
      </c>
      <c r="E4639" s="180">
        <v>0.59</v>
      </c>
      <c r="F4639" s="47">
        <v>0</v>
      </c>
      <c r="G4639" s="180">
        <v>-1</v>
      </c>
      <c r="H4639" s="47">
        <v>786</v>
      </c>
    </row>
    <row r="4640" spans="1:8">
      <c r="A4640" s="44" t="s">
        <v>992</v>
      </c>
      <c r="B4640" s="44" t="s">
        <v>541</v>
      </c>
      <c r="C4640" s="45">
        <v>46173</v>
      </c>
      <c r="D4640" s="47">
        <v>1255</v>
      </c>
      <c r="E4640" s="180">
        <v>0.75</v>
      </c>
      <c r="F4640" s="47">
        <v>0</v>
      </c>
      <c r="G4640" s="180">
        <v>-1</v>
      </c>
      <c r="H4640" s="47">
        <v>717</v>
      </c>
    </row>
    <row r="4641" spans="1:8">
      <c r="A4641" s="44" t="s">
        <v>992</v>
      </c>
      <c r="B4641" s="44" t="s">
        <v>541</v>
      </c>
      <c r="C4641" s="45">
        <v>46180</v>
      </c>
      <c r="D4641" s="47">
        <v>1235</v>
      </c>
      <c r="E4641" s="180">
        <v>0.86</v>
      </c>
      <c r="F4641" s="47">
        <v>0</v>
      </c>
      <c r="G4641" s="180">
        <v>-1</v>
      </c>
      <c r="H4641" s="47">
        <v>665</v>
      </c>
    </row>
    <row r="4642" spans="1:8">
      <c r="A4642" s="44" t="s">
        <v>992</v>
      </c>
      <c r="B4642" s="44" t="s">
        <v>541</v>
      </c>
      <c r="C4642" s="45">
        <v>46187</v>
      </c>
      <c r="D4642" s="47">
        <v>1221</v>
      </c>
      <c r="E4642" s="180">
        <v>0.62</v>
      </c>
      <c r="F4642" s="47">
        <v>0</v>
      </c>
      <c r="G4642" s="180">
        <v>-1</v>
      </c>
      <c r="H4642" s="47">
        <v>754</v>
      </c>
    </row>
    <row r="4643" spans="1:8">
      <c r="A4643" s="44" t="s">
        <v>992</v>
      </c>
      <c r="B4643" s="44" t="s">
        <v>151</v>
      </c>
      <c r="C4643" s="45">
        <v>46103</v>
      </c>
      <c r="D4643" s="47">
        <v>163</v>
      </c>
      <c r="E4643" s="180">
        <v>53.36</v>
      </c>
      <c r="F4643" s="47">
        <v>0</v>
      </c>
      <c r="G4643" s="180">
        <v>-1</v>
      </c>
      <c r="H4643" s="47">
        <v>3</v>
      </c>
    </row>
    <row r="4644" spans="1:8">
      <c r="A4644" s="44" t="s">
        <v>992</v>
      </c>
      <c r="B4644" s="44" t="s">
        <v>151</v>
      </c>
      <c r="C4644" s="45">
        <v>46110</v>
      </c>
      <c r="D4644" s="47">
        <v>163</v>
      </c>
      <c r="E4644" s="180">
        <v>53.36</v>
      </c>
      <c r="F4644" s="47">
        <v>0</v>
      </c>
      <c r="G4644" s="180">
        <v>-1</v>
      </c>
      <c r="H4644" s="47">
        <v>3</v>
      </c>
    </row>
    <row r="4645" spans="1:8">
      <c r="A4645" s="44" t="s">
        <v>992</v>
      </c>
      <c r="B4645" s="44" t="s">
        <v>151</v>
      </c>
      <c r="C4645" s="45">
        <v>46117</v>
      </c>
      <c r="D4645" s="47">
        <v>163</v>
      </c>
      <c r="E4645" s="181"/>
      <c r="F4645" s="47">
        <v>0</v>
      </c>
      <c r="G4645" s="181"/>
      <c r="H4645" s="47">
        <v>0</v>
      </c>
    </row>
    <row r="4646" spans="1:8">
      <c r="A4646" s="44" t="s">
        <v>992</v>
      </c>
      <c r="B4646" s="44" t="s">
        <v>151</v>
      </c>
      <c r="C4646" s="45">
        <v>46124</v>
      </c>
      <c r="D4646" s="47">
        <v>165</v>
      </c>
      <c r="E4646" s="180">
        <v>81.319999999999993</v>
      </c>
      <c r="F4646" s="47">
        <v>0</v>
      </c>
      <c r="G4646" s="180">
        <v>-1</v>
      </c>
      <c r="H4646" s="47">
        <v>2</v>
      </c>
    </row>
    <row r="4647" spans="1:8">
      <c r="A4647" s="44" t="s">
        <v>992</v>
      </c>
      <c r="B4647" s="44" t="s">
        <v>151</v>
      </c>
      <c r="C4647" s="45">
        <v>46131</v>
      </c>
      <c r="D4647" s="47">
        <v>165</v>
      </c>
      <c r="E4647" s="180">
        <v>40.229999999999997</v>
      </c>
      <c r="F4647" s="47">
        <v>0</v>
      </c>
      <c r="G4647" s="180">
        <v>-1</v>
      </c>
      <c r="H4647" s="47">
        <v>4</v>
      </c>
    </row>
    <row r="4648" spans="1:8">
      <c r="A4648" s="44" t="s">
        <v>992</v>
      </c>
      <c r="B4648" s="44" t="s">
        <v>151</v>
      </c>
      <c r="C4648" s="45">
        <v>46138</v>
      </c>
      <c r="D4648" s="47">
        <v>165</v>
      </c>
      <c r="E4648" s="181"/>
      <c r="F4648" s="47">
        <v>0</v>
      </c>
      <c r="G4648" s="181"/>
      <c r="H4648" s="47">
        <v>0</v>
      </c>
    </row>
    <row r="4649" spans="1:8">
      <c r="A4649" s="44" t="s">
        <v>992</v>
      </c>
      <c r="B4649" s="44" t="s">
        <v>151</v>
      </c>
      <c r="C4649" s="45">
        <v>46145</v>
      </c>
      <c r="D4649" s="47">
        <v>165</v>
      </c>
      <c r="E4649" s="180">
        <v>53.97</v>
      </c>
      <c r="F4649" s="47">
        <v>0</v>
      </c>
      <c r="G4649" s="180">
        <v>-1</v>
      </c>
      <c r="H4649" s="47">
        <v>3</v>
      </c>
    </row>
    <row r="4650" spans="1:8">
      <c r="A4650" s="44" t="s">
        <v>992</v>
      </c>
      <c r="B4650" s="44" t="s">
        <v>151</v>
      </c>
      <c r="C4650" s="45">
        <v>46152</v>
      </c>
      <c r="D4650" s="47">
        <v>165</v>
      </c>
      <c r="E4650" s="181"/>
      <c r="F4650" s="47">
        <v>0</v>
      </c>
      <c r="G4650" s="181"/>
      <c r="H4650" s="47">
        <v>0</v>
      </c>
    </row>
    <row r="4651" spans="1:8">
      <c r="A4651" s="44" t="s">
        <v>992</v>
      </c>
      <c r="B4651" s="44" t="s">
        <v>151</v>
      </c>
      <c r="C4651" s="45">
        <v>46159</v>
      </c>
      <c r="D4651" s="47">
        <v>165</v>
      </c>
      <c r="E4651" s="180">
        <v>163.9</v>
      </c>
      <c r="F4651" s="47">
        <v>0</v>
      </c>
      <c r="G4651" s="180">
        <v>-1</v>
      </c>
      <c r="H4651" s="47">
        <v>1</v>
      </c>
    </row>
    <row r="4652" spans="1:8">
      <c r="A4652" s="44" t="s">
        <v>992</v>
      </c>
      <c r="B4652" s="44" t="s">
        <v>151</v>
      </c>
      <c r="C4652" s="45">
        <v>46166</v>
      </c>
      <c r="D4652" s="47">
        <v>165</v>
      </c>
      <c r="E4652" s="180">
        <v>163.9</v>
      </c>
      <c r="F4652" s="47">
        <v>0</v>
      </c>
      <c r="G4652" s="180">
        <v>-1</v>
      </c>
      <c r="H4652" s="47">
        <v>1</v>
      </c>
    </row>
    <row r="4653" spans="1:8">
      <c r="A4653" s="44" t="s">
        <v>992</v>
      </c>
      <c r="B4653" s="44" t="s">
        <v>151</v>
      </c>
      <c r="C4653" s="45">
        <v>46173</v>
      </c>
      <c r="D4653" s="47">
        <v>165</v>
      </c>
      <c r="E4653" s="180">
        <v>40.229999999999997</v>
      </c>
      <c r="F4653" s="47">
        <v>0</v>
      </c>
      <c r="G4653" s="180">
        <v>-1</v>
      </c>
      <c r="H4653" s="47">
        <v>4</v>
      </c>
    </row>
    <row r="4654" spans="1:8">
      <c r="A4654" s="44" t="s">
        <v>992</v>
      </c>
      <c r="B4654" s="44" t="s">
        <v>151</v>
      </c>
      <c r="C4654" s="45">
        <v>46180</v>
      </c>
      <c r="D4654" s="47">
        <v>165</v>
      </c>
      <c r="E4654" s="180">
        <v>53.97</v>
      </c>
      <c r="F4654" s="47">
        <v>0</v>
      </c>
      <c r="G4654" s="180">
        <v>-1</v>
      </c>
      <c r="H4654" s="47">
        <v>3</v>
      </c>
    </row>
    <row r="4655" spans="1:8">
      <c r="A4655" s="44" t="s">
        <v>992</v>
      </c>
      <c r="B4655" s="44" t="s">
        <v>151</v>
      </c>
      <c r="C4655" s="45">
        <v>46187</v>
      </c>
      <c r="D4655" s="47">
        <v>188</v>
      </c>
      <c r="E4655" s="180">
        <v>186.87</v>
      </c>
      <c r="F4655" s="47">
        <v>0</v>
      </c>
      <c r="G4655" s="180">
        <v>-1</v>
      </c>
      <c r="H4655" s="47">
        <v>1</v>
      </c>
    </row>
    <row r="4656" spans="1:8">
      <c r="A4656" s="44" t="s">
        <v>992</v>
      </c>
      <c r="B4656" s="44" t="s">
        <v>414</v>
      </c>
      <c r="C4656" s="45">
        <v>46103</v>
      </c>
      <c r="D4656" s="47">
        <v>0</v>
      </c>
      <c r="E4656" s="181"/>
      <c r="F4656" s="47">
        <v>0</v>
      </c>
      <c r="G4656" s="181"/>
      <c r="H4656" s="47">
        <v>0</v>
      </c>
    </row>
    <row r="4657" spans="1:8">
      <c r="A4657" s="44" t="s">
        <v>992</v>
      </c>
      <c r="B4657" s="44" t="s">
        <v>414</v>
      </c>
      <c r="C4657" s="45">
        <v>46110</v>
      </c>
      <c r="D4657" s="47">
        <v>0</v>
      </c>
      <c r="E4657" s="181"/>
      <c r="F4657" s="47">
        <v>0</v>
      </c>
      <c r="G4657" s="181"/>
      <c r="H4657" s="47">
        <v>0</v>
      </c>
    </row>
    <row r="4658" spans="1:8">
      <c r="A4658" s="44" t="s">
        <v>992</v>
      </c>
      <c r="B4658" s="44" t="s">
        <v>414</v>
      </c>
      <c r="C4658" s="45">
        <v>46117</v>
      </c>
      <c r="D4658" s="47">
        <v>0</v>
      </c>
      <c r="E4658" s="181"/>
      <c r="F4658" s="47">
        <v>0</v>
      </c>
      <c r="G4658" s="181"/>
      <c r="H4658" s="47">
        <v>0</v>
      </c>
    </row>
    <row r="4659" spans="1:8">
      <c r="A4659" s="44" t="s">
        <v>992</v>
      </c>
      <c r="B4659" s="44" t="s">
        <v>414</v>
      </c>
      <c r="C4659" s="45">
        <v>46124</v>
      </c>
      <c r="D4659" s="47">
        <v>0</v>
      </c>
      <c r="E4659" s="181"/>
      <c r="F4659" s="47">
        <v>0</v>
      </c>
      <c r="G4659" s="181"/>
      <c r="H4659" s="47">
        <v>0</v>
      </c>
    </row>
    <row r="4660" spans="1:8">
      <c r="A4660" s="44" t="s">
        <v>992</v>
      </c>
      <c r="B4660" s="44" t="s">
        <v>414</v>
      </c>
      <c r="C4660" s="45">
        <v>46131</v>
      </c>
      <c r="D4660" s="47">
        <v>0</v>
      </c>
      <c r="E4660" s="181"/>
      <c r="F4660" s="47">
        <v>0</v>
      </c>
      <c r="G4660" s="181"/>
      <c r="H4660" s="47">
        <v>0</v>
      </c>
    </row>
    <row r="4661" spans="1:8">
      <c r="A4661" s="44" t="s">
        <v>992</v>
      </c>
      <c r="B4661" s="44" t="s">
        <v>414</v>
      </c>
      <c r="C4661" s="45">
        <v>46138</v>
      </c>
      <c r="D4661" s="47">
        <v>0</v>
      </c>
      <c r="E4661" s="181"/>
      <c r="F4661" s="47">
        <v>0</v>
      </c>
      <c r="G4661" s="181"/>
      <c r="H4661" s="47">
        <v>0</v>
      </c>
    </row>
    <row r="4662" spans="1:8">
      <c r="A4662" s="44" t="s">
        <v>992</v>
      </c>
      <c r="B4662" s="44" t="s">
        <v>414</v>
      </c>
      <c r="C4662" s="45">
        <v>46145</v>
      </c>
      <c r="D4662" s="47">
        <v>0</v>
      </c>
      <c r="E4662" s="181"/>
      <c r="F4662" s="47">
        <v>0</v>
      </c>
      <c r="G4662" s="181"/>
      <c r="H4662" s="47">
        <v>0</v>
      </c>
    </row>
    <row r="4663" spans="1:8">
      <c r="A4663" s="44" t="s">
        <v>992</v>
      </c>
      <c r="B4663" s="44" t="s">
        <v>414</v>
      </c>
      <c r="C4663" s="45">
        <v>46152</v>
      </c>
      <c r="D4663" s="47">
        <v>0</v>
      </c>
      <c r="E4663" s="181"/>
      <c r="F4663" s="47">
        <v>0</v>
      </c>
      <c r="G4663" s="181"/>
      <c r="H4663" s="47">
        <v>0</v>
      </c>
    </row>
    <row r="4664" spans="1:8">
      <c r="A4664" s="44" t="s">
        <v>992</v>
      </c>
      <c r="B4664" s="44" t="s">
        <v>414</v>
      </c>
      <c r="C4664" s="45">
        <v>46159</v>
      </c>
      <c r="D4664" s="47">
        <v>0</v>
      </c>
      <c r="E4664" s="181"/>
      <c r="F4664" s="47">
        <v>0</v>
      </c>
      <c r="G4664" s="181"/>
      <c r="H4664" s="47">
        <v>0</v>
      </c>
    </row>
    <row r="4665" spans="1:8">
      <c r="A4665" s="44" t="s">
        <v>992</v>
      </c>
      <c r="B4665" s="44" t="s">
        <v>414</v>
      </c>
      <c r="C4665" s="45">
        <v>46166</v>
      </c>
      <c r="D4665" s="47">
        <v>0</v>
      </c>
      <c r="E4665" s="181"/>
      <c r="F4665" s="47">
        <v>0</v>
      </c>
      <c r="G4665" s="181"/>
      <c r="H4665" s="47">
        <v>0</v>
      </c>
    </row>
    <row r="4666" spans="1:8">
      <c r="A4666" s="44" t="s">
        <v>992</v>
      </c>
      <c r="B4666" s="44" t="s">
        <v>414</v>
      </c>
      <c r="C4666" s="45">
        <v>46173</v>
      </c>
      <c r="D4666" s="47">
        <v>0</v>
      </c>
      <c r="E4666" s="181"/>
      <c r="F4666" s="47">
        <v>0</v>
      </c>
      <c r="G4666" s="181"/>
      <c r="H4666" s="47">
        <v>0</v>
      </c>
    </row>
    <row r="4667" spans="1:8">
      <c r="A4667" s="44" t="s">
        <v>992</v>
      </c>
      <c r="B4667" s="44" t="s">
        <v>414</v>
      </c>
      <c r="C4667" s="45">
        <v>46180</v>
      </c>
      <c r="D4667" s="47">
        <v>0</v>
      </c>
      <c r="E4667" s="181"/>
      <c r="F4667" s="47">
        <v>0</v>
      </c>
      <c r="G4667" s="181"/>
      <c r="H4667" s="47">
        <v>0</v>
      </c>
    </row>
    <row r="4668" spans="1:8">
      <c r="A4668" s="44" t="s">
        <v>992</v>
      </c>
      <c r="B4668" s="44" t="s">
        <v>414</v>
      </c>
      <c r="C4668" s="45">
        <v>46187</v>
      </c>
      <c r="D4668" s="47">
        <v>0</v>
      </c>
      <c r="E4668" s="181"/>
      <c r="F4668" s="47">
        <v>0</v>
      </c>
      <c r="G4668" s="181"/>
      <c r="H4668" s="47">
        <v>0</v>
      </c>
    </row>
    <row r="4669" spans="1:8">
      <c r="A4669" s="44" t="s">
        <v>992</v>
      </c>
      <c r="B4669" s="44" t="s">
        <v>225</v>
      </c>
      <c r="C4669" s="45">
        <v>46103</v>
      </c>
      <c r="D4669" s="47">
        <v>14</v>
      </c>
      <c r="E4669" s="181"/>
      <c r="F4669" s="47">
        <v>0</v>
      </c>
      <c r="G4669" s="181"/>
      <c r="H4669" s="47">
        <v>0</v>
      </c>
    </row>
    <row r="4670" spans="1:8">
      <c r="A4670" s="44" t="s">
        <v>992</v>
      </c>
      <c r="B4670" s="44" t="s">
        <v>225</v>
      </c>
      <c r="C4670" s="45">
        <v>46110</v>
      </c>
      <c r="D4670" s="47">
        <v>14</v>
      </c>
      <c r="E4670" s="181"/>
      <c r="F4670" s="47">
        <v>0</v>
      </c>
      <c r="G4670" s="181"/>
      <c r="H4670" s="47">
        <v>0</v>
      </c>
    </row>
    <row r="4671" spans="1:8">
      <c r="A4671" s="44" t="s">
        <v>992</v>
      </c>
      <c r="B4671" s="44" t="s">
        <v>225</v>
      </c>
      <c r="C4671" s="45">
        <v>46117</v>
      </c>
      <c r="D4671" s="47">
        <v>14</v>
      </c>
      <c r="E4671" s="181"/>
      <c r="F4671" s="47">
        <v>0</v>
      </c>
      <c r="G4671" s="181"/>
      <c r="H4671" s="47">
        <v>0</v>
      </c>
    </row>
    <row r="4672" spans="1:8">
      <c r="A4672" s="44" t="s">
        <v>992</v>
      </c>
      <c r="B4672" s="44" t="s">
        <v>225</v>
      </c>
      <c r="C4672" s="45">
        <v>46124</v>
      </c>
      <c r="D4672" s="47">
        <v>14</v>
      </c>
      <c r="E4672" s="181"/>
      <c r="F4672" s="47">
        <v>0</v>
      </c>
      <c r="G4672" s="181"/>
      <c r="H4672" s="47">
        <v>0</v>
      </c>
    </row>
    <row r="4673" spans="1:8">
      <c r="A4673" s="44" t="s">
        <v>992</v>
      </c>
      <c r="B4673" s="44" t="s">
        <v>225</v>
      </c>
      <c r="C4673" s="45">
        <v>46131</v>
      </c>
      <c r="D4673" s="47">
        <v>14</v>
      </c>
      <c r="E4673" s="181"/>
      <c r="F4673" s="47">
        <v>0</v>
      </c>
      <c r="G4673" s="181"/>
      <c r="H4673" s="47">
        <v>0</v>
      </c>
    </row>
    <row r="4674" spans="1:8">
      <c r="A4674" s="44" t="s">
        <v>992</v>
      </c>
      <c r="B4674" s="44" t="s">
        <v>225</v>
      </c>
      <c r="C4674" s="45">
        <v>46138</v>
      </c>
      <c r="D4674" s="47">
        <v>14</v>
      </c>
      <c r="E4674" s="181"/>
      <c r="F4674" s="47">
        <v>0</v>
      </c>
      <c r="G4674" s="181"/>
      <c r="H4674" s="47">
        <v>0</v>
      </c>
    </row>
    <row r="4675" spans="1:8">
      <c r="A4675" s="44" t="s">
        <v>992</v>
      </c>
      <c r="B4675" s="44" t="s">
        <v>225</v>
      </c>
      <c r="C4675" s="45">
        <v>46145</v>
      </c>
      <c r="D4675" s="47">
        <v>14</v>
      </c>
      <c r="E4675" s="181"/>
      <c r="F4675" s="47">
        <v>0</v>
      </c>
      <c r="G4675" s="181"/>
      <c r="H4675" s="47">
        <v>0</v>
      </c>
    </row>
    <row r="4676" spans="1:8">
      <c r="A4676" s="44" t="s">
        <v>992</v>
      </c>
      <c r="B4676" s="44" t="s">
        <v>225</v>
      </c>
      <c r="C4676" s="45">
        <v>46152</v>
      </c>
      <c r="D4676" s="47">
        <v>14</v>
      </c>
      <c r="E4676" s="181"/>
      <c r="F4676" s="47">
        <v>0</v>
      </c>
      <c r="G4676" s="181"/>
      <c r="H4676" s="47">
        <v>0</v>
      </c>
    </row>
    <row r="4677" spans="1:8">
      <c r="A4677" s="44" t="s">
        <v>992</v>
      </c>
      <c r="B4677" s="44" t="s">
        <v>225</v>
      </c>
      <c r="C4677" s="45">
        <v>46159</v>
      </c>
      <c r="D4677" s="47">
        <v>3</v>
      </c>
      <c r="E4677" s="181"/>
      <c r="F4677" s="47">
        <v>0</v>
      </c>
      <c r="G4677" s="181"/>
      <c r="H4677" s="47">
        <v>0</v>
      </c>
    </row>
    <row r="4678" spans="1:8">
      <c r="A4678" s="44" t="s">
        <v>992</v>
      </c>
      <c r="B4678" s="44" t="s">
        <v>225</v>
      </c>
      <c r="C4678" s="45">
        <v>46166</v>
      </c>
      <c r="D4678" s="47">
        <v>1</v>
      </c>
      <c r="E4678" s="181"/>
      <c r="F4678" s="47">
        <v>0</v>
      </c>
      <c r="G4678" s="181"/>
      <c r="H4678" s="47">
        <v>0</v>
      </c>
    </row>
    <row r="4679" spans="1:8">
      <c r="A4679" s="44" t="s">
        <v>992</v>
      </c>
      <c r="B4679" s="44" t="s">
        <v>225</v>
      </c>
      <c r="C4679" s="45">
        <v>46173</v>
      </c>
      <c r="D4679" s="47">
        <v>1</v>
      </c>
      <c r="E4679" s="181"/>
      <c r="F4679" s="47">
        <v>0</v>
      </c>
      <c r="G4679" s="181"/>
      <c r="H4679" s="47">
        <v>0</v>
      </c>
    </row>
    <row r="4680" spans="1:8">
      <c r="A4680" s="44" t="s">
        <v>992</v>
      </c>
      <c r="B4680" s="44" t="s">
        <v>225</v>
      </c>
      <c r="C4680" s="45">
        <v>46180</v>
      </c>
      <c r="D4680" s="47">
        <v>1</v>
      </c>
      <c r="E4680" s="181"/>
      <c r="F4680" s="47">
        <v>0</v>
      </c>
      <c r="G4680" s="181"/>
      <c r="H4680" s="47">
        <v>0</v>
      </c>
    </row>
    <row r="4681" spans="1:8">
      <c r="A4681" s="44" t="s">
        <v>992</v>
      </c>
      <c r="B4681" s="44" t="s">
        <v>225</v>
      </c>
      <c r="C4681" s="45">
        <v>46187</v>
      </c>
      <c r="D4681" s="47">
        <v>1</v>
      </c>
      <c r="E4681" s="181"/>
      <c r="F4681" s="47">
        <v>0</v>
      </c>
      <c r="G4681" s="181"/>
      <c r="H4681" s="47">
        <v>0</v>
      </c>
    </row>
    <row r="4682" spans="1:8">
      <c r="A4682" s="44" t="s">
        <v>992</v>
      </c>
      <c r="B4682" s="44" t="s">
        <v>515</v>
      </c>
      <c r="C4682" s="45">
        <v>46103</v>
      </c>
      <c r="D4682" s="47">
        <v>220</v>
      </c>
      <c r="E4682" s="181"/>
      <c r="F4682" s="47">
        <v>0</v>
      </c>
      <c r="G4682" s="181"/>
      <c r="H4682" s="47">
        <v>0</v>
      </c>
    </row>
    <row r="4683" spans="1:8">
      <c r="A4683" s="44" t="s">
        <v>992</v>
      </c>
      <c r="B4683" s="44" t="s">
        <v>515</v>
      </c>
      <c r="C4683" s="45">
        <v>46110</v>
      </c>
      <c r="D4683" s="47">
        <v>220</v>
      </c>
      <c r="E4683" s="181"/>
      <c r="F4683" s="47">
        <v>0</v>
      </c>
      <c r="G4683" s="181"/>
      <c r="H4683" s="47">
        <v>0</v>
      </c>
    </row>
    <row r="4684" spans="1:8">
      <c r="A4684" s="44" t="s">
        <v>992</v>
      </c>
      <c r="B4684" s="44" t="s">
        <v>515</v>
      </c>
      <c r="C4684" s="45">
        <v>46117</v>
      </c>
      <c r="D4684" s="47">
        <v>222</v>
      </c>
      <c r="E4684" s="181"/>
      <c r="F4684" s="47">
        <v>0</v>
      </c>
      <c r="G4684" s="181"/>
      <c r="H4684" s="47">
        <v>0</v>
      </c>
    </row>
    <row r="4685" spans="1:8">
      <c r="A4685" s="44" t="s">
        <v>992</v>
      </c>
      <c r="B4685" s="44" t="s">
        <v>515</v>
      </c>
      <c r="C4685" s="45">
        <v>46124</v>
      </c>
      <c r="D4685" s="47">
        <v>221</v>
      </c>
      <c r="E4685" s="181"/>
      <c r="F4685" s="47">
        <v>0</v>
      </c>
      <c r="G4685" s="181"/>
      <c r="H4685" s="47">
        <v>0</v>
      </c>
    </row>
    <row r="4686" spans="1:8">
      <c r="A4686" s="44" t="s">
        <v>992</v>
      </c>
      <c r="B4686" s="44" t="s">
        <v>515</v>
      </c>
      <c r="C4686" s="45">
        <v>46131</v>
      </c>
      <c r="D4686" s="47">
        <v>223</v>
      </c>
      <c r="E4686" s="181"/>
      <c r="F4686" s="47">
        <v>0</v>
      </c>
      <c r="G4686" s="181"/>
      <c r="H4686" s="47">
        <v>0</v>
      </c>
    </row>
    <row r="4687" spans="1:8">
      <c r="A4687" s="44" t="s">
        <v>992</v>
      </c>
      <c r="B4687" s="44" t="s">
        <v>515</v>
      </c>
      <c r="C4687" s="45">
        <v>46138</v>
      </c>
      <c r="D4687" s="47">
        <v>222</v>
      </c>
      <c r="E4687" s="181"/>
      <c r="F4687" s="47">
        <v>0</v>
      </c>
      <c r="G4687" s="181"/>
      <c r="H4687" s="47">
        <v>0</v>
      </c>
    </row>
    <row r="4688" spans="1:8">
      <c r="A4688" s="44" t="s">
        <v>992</v>
      </c>
      <c r="B4688" s="44" t="s">
        <v>515</v>
      </c>
      <c r="C4688" s="45">
        <v>46145</v>
      </c>
      <c r="D4688" s="47">
        <v>220</v>
      </c>
      <c r="E4688" s="181"/>
      <c r="F4688" s="47">
        <v>0</v>
      </c>
      <c r="G4688" s="181"/>
      <c r="H4688" s="47">
        <v>0</v>
      </c>
    </row>
    <row r="4689" spans="1:8">
      <c r="A4689" s="44" t="s">
        <v>992</v>
      </c>
      <c r="B4689" s="44" t="s">
        <v>515</v>
      </c>
      <c r="C4689" s="45">
        <v>46152</v>
      </c>
      <c r="D4689" s="47">
        <v>211</v>
      </c>
      <c r="E4689" s="181"/>
      <c r="F4689" s="47">
        <v>0</v>
      </c>
      <c r="G4689" s="181"/>
      <c r="H4689" s="47">
        <v>0</v>
      </c>
    </row>
    <row r="4690" spans="1:8">
      <c r="A4690" s="44" t="s">
        <v>992</v>
      </c>
      <c r="B4690" s="44" t="s">
        <v>515</v>
      </c>
      <c r="C4690" s="45">
        <v>46159</v>
      </c>
      <c r="D4690" s="47">
        <v>249</v>
      </c>
      <c r="E4690" s="181"/>
      <c r="F4690" s="47">
        <v>0</v>
      </c>
      <c r="G4690" s="181"/>
      <c r="H4690" s="47">
        <v>0</v>
      </c>
    </row>
    <row r="4691" spans="1:8">
      <c r="A4691" s="44" t="s">
        <v>992</v>
      </c>
      <c r="B4691" s="44" t="s">
        <v>515</v>
      </c>
      <c r="C4691" s="45">
        <v>46166</v>
      </c>
      <c r="D4691" s="47">
        <v>243</v>
      </c>
      <c r="E4691" s="180">
        <v>5.24</v>
      </c>
      <c r="F4691" s="47">
        <v>0</v>
      </c>
      <c r="G4691" s="180">
        <v>-1</v>
      </c>
      <c r="H4691" s="47">
        <v>39</v>
      </c>
    </row>
    <row r="4692" spans="1:8">
      <c r="A4692" s="44" t="s">
        <v>992</v>
      </c>
      <c r="B4692" s="44" t="s">
        <v>515</v>
      </c>
      <c r="C4692" s="45">
        <v>46173</v>
      </c>
      <c r="D4692" s="47">
        <v>243</v>
      </c>
      <c r="E4692" s="180">
        <v>1.73</v>
      </c>
      <c r="F4692" s="47">
        <v>0</v>
      </c>
      <c r="G4692" s="180">
        <v>-1</v>
      </c>
      <c r="H4692" s="47">
        <v>89</v>
      </c>
    </row>
    <row r="4693" spans="1:8">
      <c r="A4693" s="44" t="s">
        <v>992</v>
      </c>
      <c r="B4693" s="44" t="s">
        <v>515</v>
      </c>
      <c r="C4693" s="45">
        <v>46180</v>
      </c>
      <c r="D4693" s="47">
        <v>247</v>
      </c>
      <c r="E4693" s="180">
        <v>1.26</v>
      </c>
      <c r="F4693" s="47">
        <v>0</v>
      </c>
      <c r="G4693" s="180">
        <v>-1</v>
      </c>
      <c r="H4693" s="47">
        <v>109</v>
      </c>
    </row>
    <row r="4694" spans="1:8">
      <c r="A4694" s="44" t="s">
        <v>992</v>
      </c>
      <c r="B4694" s="44" t="s">
        <v>515</v>
      </c>
      <c r="C4694" s="45">
        <v>46187</v>
      </c>
      <c r="D4694" s="47">
        <v>245</v>
      </c>
      <c r="E4694" s="180">
        <v>0.98</v>
      </c>
      <c r="F4694" s="47">
        <v>0</v>
      </c>
      <c r="G4694" s="180">
        <v>-1</v>
      </c>
      <c r="H4694" s="47">
        <v>124</v>
      </c>
    </row>
    <row r="4695" spans="1:8">
      <c r="A4695" s="44" t="s">
        <v>992</v>
      </c>
      <c r="B4695" s="44" t="s">
        <v>527</v>
      </c>
      <c r="C4695" s="45">
        <v>46103</v>
      </c>
      <c r="D4695" s="47">
        <v>2404</v>
      </c>
      <c r="E4695" s="180">
        <v>0.06</v>
      </c>
      <c r="F4695" s="47">
        <v>0</v>
      </c>
      <c r="G4695" s="180">
        <v>-1</v>
      </c>
      <c r="H4695" s="47">
        <v>2276</v>
      </c>
    </row>
    <row r="4696" spans="1:8">
      <c r="A4696" s="44" t="s">
        <v>992</v>
      </c>
      <c r="B4696" s="44" t="s">
        <v>527</v>
      </c>
      <c r="C4696" s="45">
        <v>46110</v>
      </c>
      <c r="D4696" s="47">
        <v>2404</v>
      </c>
      <c r="E4696" s="180">
        <v>-0.03</v>
      </c>
      <c r="F4696" s="47">
        <v>0</v>
      </c>
      <c r="G4696" s="180">
        <v>-1</v>
      </c>
      <c r="H4696" s="47">
        <v>2491</v>
      </c>
    </row>
    <row r="4697" spans="1:8">
      <c r="A4697" s="44" t="s">
        <v>992</v>
      </c>
      <c r="B4697" s="44" t="s">
        <v>527</v>
      </c>
      <c r="C4697" s="45">
        <v>46117</v>
      </c>
      <c r="D4697" s="47">
        <v>2413</v>
      </c>
      <c r="E4697" s="180">
        <v>-0.04</v>
      </c>
      <c r="F4697" s="47">
        <v>0</v>
      </c>
      <c r="G4697" s="180">
        <v>-1</v>
      </c>
      <c r="H4697" s="47">
        <v>2501</v>
      </c>
    </row>
    <row r="4698" spans="1:8">
      <c r="A4698" s="44" t="s">
        <v>992</v>
      </c>
      <c r="B4698" s="44" t="s">
        <v>527</v>
      </c>
      <c r="C4698" s="45">
        <v>46124</v>
      </c>
      <c r="D4698" s="47">
        <v>2414</v>
      </c>
      <c r="E4698" s="180">
        <v>-0.02</v>
      </c>
      <c r="F4698" s="47">
        <v>0</v>
      </c>
      <c r="G4698" s="180">
        <v>-1</v>
      </c>
      <c r="H4698" s="47">
        <v>2463</v>
      </c>
    </row>
    <row r="4699" spans="1:8">
      <c r="A4699" s="44" t="s">
        <v>992</v>
      </c>
      <c r="B4699" s="44" t="s">
        <v>527</v>
      </c>
      <c r="C4699" s="45">
        <v>46131</v>
      </c>
      <c r="D4699" s="47">
        <v>2418</v>
      </c>
      <c r="E4699" s="180">
        <v>-0.01</v>
      </c>
      <c r="F4699" s="47">
        <v>0</v>
      </c>
      <c r="G4699" s="180">
        <v>-1</v>
      </c>
      <c r="H4699" s="47">
        <v>2448</v>
      </c>
    </row>
    <row r="4700" spans="1:8">
      <c r="A4700" s="44" t="s">
        <v>992</v>
      </c>
      <c r="B4700" s="44" t="s">
        <v>527</v>
      </c>
      <c r="C4700" s="45">
        <v>46138</v>
      </c>
      <c r="D4700" s="47">
        <v>2421</v>
      </c>
      <c r="E4700" s="180">
        <v>0.04</v>
      </c>
      <c r="F4700" s="47">
        <v>0</v>
      </c>
      <c r="G4700" s="180">
        <v>-1</v>
      </c>
      <c r="H4700" s="47">
        <v>2332</v>
      </c>
    </row>
    <row r="4701" spans="1:8">
      <c r="A4701" s="44" t="s">
        <v>992</v>
      </c>
      <c r="B4701" s="44" t="s">
        <v>527</v>
      </c>
      <c r="C4701" s="45">
        <v>46145</v>
      </c>
      <c r="D4701" s="47">
        <v>2386</v>
      </c>
      <c r="E4701" s="180">
        <v>0.1</v>
      </c>
      <c r="F4701" s="47">
        <v>0</v>
      </c>
      <c r="G4701" s="180">
        <v>-1</v>
      </c>
      <c r="H4701" s="47">
        <v>2164</v>
      </c>
    </row>
    <row r="4702" spans="1:8">
      <c r="A4702" s="44" t="s">
        <v>992</v>
      </c>
      <c r="B4702" s="44" t="s">
        <v>527</v>
      </c>
      <c r="C4702" s="45">
        <v>46152</v>
      </c>
      <c r="D4702" s="47">
        <v>2383</v>
      </c>
      <c r="E4702" s="180">
        <v>0.11</v>
      </c>
      <c r="F4702" s="47">
        <v>0</v>
      </c>
      <c r="G4702" s="180">
        <v>-1</v>
      </c>
      <c r="H4702" s="47">
        <v>2148</v>
      </c>
    </row>
    <row r="4703" spans="1:8">
      <c r="A4703" s="44" t="s">
        <v>992</v>
      </c>
      <c r="B4703" s="44" t="s">
        <v>527</v>
      </c>
      <c r="C4703" s="45">
        <v>46159</v>
      </c>
      <c r="D4703" s="47">
        <v>2385</v>
      </c>
      <c r="E4703" s="180">
        <v>0.1</v>
      </c>
      <c r="F4703" s="47">
        <v>0</v>
      </c>
      <c r="G4703" s="180">
        <v>-1</v>
      </c>
      <c r="H4703" s="47">
        <v>2168</v>
      </c>
    </row>
    <row r="4704" spans="1:8">
      <c r="A4704" s="44" t="s">
        <v>992</v>
      </c>
      <c r="B4704" s="44" t="s">
        <v>527</v>
      </c>
      <c r="C4704" s="45">
        <v>46166</v>
      </c>
      <c r="D4704" s="47">
        <v>2384</v>
      </c>
      <c r="E4704" s="180">
        <v>0.12</v>
      </c>
      <c r="F4704" s="47">
        <v>0</v>
      </c>
      <c r="G4704" s="180">
        <v>-1</v>
      </c>
      <c r="H4704" s="47">
        <v>2126</v>
      </c>
    </row>
    <row r="4705" spans="1:8">
      <c r="A4705" s="44" t="s">
        <v>992</v>
      </c>
      <c r="B4705" s="44" t="s">
        <v>527</v>
      </c>
      <c r="C4705" s="45">
        <v>46173</v>
      </c>
      <c r="D4705" s="47">
        <v>2384</v>
      </c>
      <c r="E4705" s="180">
        <v>0.14000000000000001</v>
      </c>
      <c r="F4705" s="49">
        <v>0</v>
      </c>
      <c r="G4705" s="180">
        <v>-1</v>
      </c>
      <c r="H4705" s="47">
        <v>2085</v>
      </c>
    </row>
    <row r="4706" spans="1:8">
      <c r="A4706" s="44" t="s">
        <v>992</v>
      </c>
      <c r="B4706" s="44" t="s">
        <v>527</v>
      </c>
      <c r="C4706" s="45">
        <v>46180</v>
      </c>
      <c r="D4706" s="47">
        <v>2380</v>
      </c>
      <c r="E4706" s="180">
        <v>0.13</v>
      </c>
      <c r="F4706" s="49">
        <v>0</v>
      </c>
      <c r="G4706" s="180">
        <v>-1</v>
      </c>
      <c r="H4706" s="47">
        <v>2114</v>
      </c>
    </row>
    <row r="4707" spans="1:8">
      <c r="A4707" s="44" t="s">
        <v>992</v>
      </c>
      <c r="B4707" s="44" t="s">
        <v>527</v>
      </c>
      <c r="C4707" s="45">
        <v>46187</v>
      </c>
      <c r="D4707" s="47">
        <v>2380</v>
      </c>
      <c r="E4707" s="180">
        <v>0.05</v>
      </c>
      <c r="F4707" s="49">
        <v>0</v>
      </c>
      <c r="G4707" s="180">
        <v>-1</v>
      </c>
      <c r="H4707" s="47">
        <v>2268</v>
      </c>
    </row>
    <row r="4708" spans="1:8">
      <c r="A4708" s="44" t="s">
        <v>992</v>
      </c>
      <c r="B4708" s="44" t="s">
        <v>269</v>
      </c>
      <c r="C4708" s="45">
        <v>46103</v>
      </c>
      <c r="D4708" s="47">
        <v>1</v>
      </c>
      <c r="E4708" s="181"/>
      <c r="F4708" s="49">
        <v>0</v>
      </c>
      <c r="G4708" s="181"/>
      <c r="H4708" s="47">
        <v>0</v>
      </c>
    </row>
    <row r="4709" spans="1:8">
      <c r="A4709" s="44" t="s">
        <v>992</v>
      </c>
      <c r="B4709" s="44" t="s">
        <v>269</v>
      </c>
      <c r="C4709" s="45">
        <v>46110</v>
      </c>
      <c r="D4709" s="47">
        <v>1</v>
      </c>
      <c r="E4709" s="181"/>
      <c r="F4709" s="47">
        <v>0</v>
      </c>
      <c r="G4709" s="181"/>
      <c r="H4709" s="47">
        <v>0</v>
      </c>
    </row>
    <row r="4710" spans="1:8">
      <c r="A4710" s="44" t="s">
        <v>992</v>
      </c>
      <c r="B4710" s="44" t="s">
        <v>269</v>
      </c>
      <c r="C4710" s="45">
        <v>46117</v>
      </c>
      <c r="D4710" s="47">
        <v>1</v>
      </c>
      <c r="E4710" s="181"/>
      <c r="F4710" s="47">
        <v>0</v>
      </c>
      <c r="G4710" s="181"/>
      <c r="H4710" s="47">
        <v>0</v>
      </c>
    </row>
    <row r="4711" spans="1:8">
      <c r="A4711" s="44" t="s">
        <v>992</v>
      </c>
      <c r="B4711" s="44" t="s">
        <v>269</v>
      </c>
      <c r="C4711" s="45">
        <v>46124</v>
      </c>
      <c r="D4711" s="47">
        <v>1</v>
      </c>
      <c r="E4711" s="181"/>
      <c r="F4711" s="47">
        <v>0</v>
      </c>
      <c r="G4711" s="181"/>
      <c r="H4711" s="47">
        <v>0</v>
      </c>
    </row>
    <row r="4712" spans="1:8">
      <c r="A4712" s="44" t="s">
        <v>992</v>
      </c>
      <c r="B4712" s="44" t="s">
        <v>269</v>
      </c>
      <c r="C4712" s="45">
        <v>46131</v>
      </c>
      <c r="D4712" s="47">
        <v>1</v>
      </c>
      <c r="E4712" s="181"/>
      <c r="F4712" s="47">
        <v>0</v>
      </c>
      <c r="G4712" s="181"/>
      <c r="H4712" s="47">
        <v>0</v>
      </c>
    </row>
    <row r="4713" spans="1:8">
      <c r="A4713" s="44" t="s">
        <v>992</v>
      </c>
      <c r="B4713" s="44" t="s">
        <v>269</v>
      </c>
      <c r="C4713" s="45">
        <v>46138</v>
      </c>
      <c r="D4713" s="47">
        <v>1</v>
      </c>
      <c r="E4713" s="181"/>
      <c r="F4713" s="47">
        <v>0</v>
      </c>
      <c r="G4713" s="181"/>
      <c r="H4713" s="47">
        <v>0</v>
      </c>
    </row>
    <row r="4714" spans="1:8">
      <c r="A4714" s="44" t="s">
        <v>992</v>
      </c>
      <c r="B4714" s="44" t="s">
        <v>269</v>
      </c>
      <c r="C4714" s="45">
        <v>46145</v>
      </c>
      <c r="D4714" s="47">
        <v>1</v>
      </c>
      <c r="E4714" s="181"/>
      <c r="F4714" s="47">
        <v>0</v>
      </c>
      <c r="G4714" s="181"/>
      <c r="H4714" s="47">
        <v>0</v>
      </c>
    </row>
    <row r="4715" spans="1:8">
      <c r="A4715" s="44" t="s">
        <v>992</v>
      </c>
      <c r="B4715" s="44" t="s">
        <v>269</v>
      </c>
      <c r="C4715" s="45">
        <v>46152</v>
      </c>
      <c r="D4715" s="47">
        <v>1</v>
      </c>
      <c r="E4715" s="181"/>
      <c r="F4715" s="47">
        <v>0</v>
      </c>
      <c r="G4715" s="181"/>
      <c r="H4715" s="47">
        <v>0</v>
      </c>
    </row>
    <row r="4716" spans="1:8">
      <c r="A4716" s="44" t="s">
        <v>992</v>
      </c>
      <c r="B4716" s="44" t="s">
        <v>269</v>
      </c>
      <c r="C4716" s="45">
        <v>46159</v>
      </c>
      <c r="D4716" s="47">
        <v>1</v>
      </c>
      <c r="E4716" s="181"/>
      <c r="F4716" s="49">
        <v>0</v>
      </c>
      <c r="G4716" s="181"/>
      <c r="H4716" s="47">
        <v>0</v>
      </c>
    </row>
    <row r="4717" spans="1:8">
      <c r="A4717" s="44" t="s">
        <v>992</v>
      </c>
      <c r="B4717" s="44" t="s">
        <v>269</v>
      </c>
      <c r="C4717" s="45">
        <v>46166</v>
      </c>
      <c r="D4717" s="47">
        <v>1</v>
      </c>
      <c r="E4717" s="181"/>
      <c r="F4717" s="49">
        <v>0</v>
      </c>
      <c r="G4717" s="181"/>
      <c r="H4717" s="47">
        <v>0</v>
      </c>
    </row>
    <row r="4718" spans="1:8">
      <c r="A4718" s="44" t="s">
        <v>992</v>
      </c>
      <c r="B4718" s="44" t="s">
        <v>269</v>
      </c>
      <c r="C4718" s="45">
        <v>46173</v>
      </c>
      <c r="D4718" s="47">
        <v>1</v>
      </c>
      <c r="E4718" s="181"/>
      <c r="F4718" s="49">
        <v>0</v>
      </c>
      <c r="G4718" s="181"/>
      <c r="H4718" s="47">
        <v>0</v>
      </c>
    </row>
    <row r="4719" spans="1:8">
      <c r="A4719" s="44" t="s">
        <v>992</v>
      </c>
      <c r="B4719" s="44" t="s">
        <v>269</v>
      </c>
      <c r="C4719" s="45">
        <v>46180</v>
      </c>
      <c r="D4719" s="47">
        <v>1</v>
      </c>
      <c r="E4719" s="181"/>
      <c r="F4719" s="49">
        <v>0</v>
      </c>
      <c r="G4719" s="181"/>
      <c r="H4719" s="47">
        <v>0</v>
      </c>
    </row>
    <row r="4720" spans="1:8">
      <c r="A4720" s="44" t="s">
        <v>992</v>
      </c>
      <c r="B4720" s="44" t="s">
        <v>269</v>
      </c>
      <c r="C4720" s="45">
        <v>46187</v>
      </c>
      <c r="D4720" s="47">
        <v>1</v>
      </c>
      <c r="E4720" s="181"/>
      <c r="F4720" s="49">
        <v>0</v>
      </c>
      <c r="G4720" s="181"/>
      <c r="H4720" s="47">
        <v>0</v>
      </c>
    </row>
    <row r="4721" spans="1:8">
      <c r="A4721" s="44" t="s">
        <v>992</v>
      </c>
      <c r="B4721" s="44" t="s">
        <v>561</v>
      </c>
      <c r="C4721" s="45">
        <v>46103</v>
      </c>
      <c r="D4721" s="47">
        <v>15238</v>
      </c>
      <c r="E4721" s="180">
        <v>0.66</v>
      </c>
      <c r="F4721" s="47">
        <v>0</v>
      </c>
      <c r="G4721" s="180">
        <v>-1</v>
      </c>
      <c r="H4721" s="47">
        <v>9166</v>
      </c>
    </row>
    <row r="4722" spans="1:8">
      <c r="A4722" s="44" t="s">
        <v>992</v>
      </c>
      <c r="B4722" s="44" t="s">
        <v>561</v>
      </c>
      <c r="C4722" s="45">
        <v>46110</v>
      </c>
      <c r="D4722" s="47">
        <v>15216</v>
      </c>
      <c r="E4722" s="180">
        <v>0.57999999999999996</v>
      </c>
      <c r="F4722" s="47">
        <v>0</v>
      </c>
      <c r="G4722" s="180">
        <v>-1</v>
      </c>
      <c r="H4722" s="47">
        <v>9616</v>
      </c>
    </row>
    <row r="4723" spans="1:8">
      <c r="A4723" s="44" t="s">
        <v>992</v>
      </c>
      <c r="B4723" s="44" t="s">
        <v>561</v>
      </c>
      <c r="C4723" s="45">
        <v>46117</v>
      </c>
      <c r="D4723" s="47">
        <v>15116</v>
      </c>
      <c r="E4723" s="180">
        <v>0.55000000000000004</v>
      </c>
      <c r="F4723" s="47">
        <v>0</v>
      </c>
      <c r="G4723" s="180">
        <v>-1</v>
      </c>
      <c r="H4723" s="47">
        <v>9749</v>
      </c>
    </row>
    <row r="4724" spans="1:8">
      <c r="A4724" s="44" t="s">
        <v>992</v>
      </c>
      <c r="B4724" s="44" t="s">
        <v>561</v>
      </c>
      <c r="C4724" s="45">
        <v>46124</v>
      </c>
      <c r="D4724" s="47">
        <v>15128</v>
      </c>
      <c r="E4724" s="180">
        <v>0.51</v>
      </c>
      <c r="F4724" s="47">
        <v>0</v>
      </c>
      <c r="G4724" s="180">
        <v>-1</v>
      </c>
      <c r="H4724" s="47">
        <v>9996</v>
      </c>
    </row>
    <row r="4725" spans="1:8">
      <c r="A4725" s="44" t="s">
        <v>992</v>
      </c>
      <c r="B4725" s="44" t="s">
        <v>561</v>
      </c>
      <c r="C4725" s="45">
        <v>46131</v>
      </c>
      <c r="D4725" s="47">
        <v>15125</v>
      </c>
      <c r="E4725" s="180">
        <v>0.72</v>
      </c>
      <c r="F4725" s="47">
        <v>0</v>
      </c>
      <c r="G4725" s="180">
        <v>-1</v>
      </c>
      <c r="H4725" s="47">
        <v>8779</v>
      </c>
    </row>
    <row r="4726" spans="1:8">
      <c r="A4726" s="44" t="s">
        <v>992</v>
      </c>
      <c r="B4726" s="44" t="s">
        <v>561</v>
      </c>
      <c r="C4726" s="45">
        <v>46138</v>
      </c>
      <c r="D4726" s="47">
        <v>15092</v>
      </c>
      <c r="E4726" s="180">
        <v>0.11</v>
      </c>
      <c r="F4726" s="47">
        <v>0</v>
      </c>
      <c r="G4726" s="180">
        <v>-1</v>
      </c>
      <c r="H4726" s="47">
        <v>13602</v>
      </c>
    </row>
    <row r="4727" spans="1:8">
      <c r="A4727" s="44" t="s">
        <v>992</v>
      </c>
      <c r="B4727" s="44" t="s">
        <v>561</v>
      </c>
      <c r="C4727" s="45">
        <v>46145</v>
      </c>
      <c r="D4727" s="47">
        <v>15110</v>
      </c>
      <c r="E4727" s="180">
        <v>-0.1</v>
      </c>
      <c r="F4727" s="47">
        <v>0</v>
      </c>
      <c r="G4727" s="180">
        <v>-1</v>
      </c>
      <c r="H4727" s="47">
        <v>16840</v>
      </c>
    </row>
    <row r="4728" spans="1:8">
      <c r="A4728" s="44" t="s">
        <v>992</v>
      </c>
      <c r="B4728" s="44" t="s">
        <v>561</v>
      </c>
      <c r="C4728" s="45">
        <v>46152</v>
      </c>
      <c r="D4728" s="47">
        <v>15032</v>
      </c>
      <c r="E4728" s="180">
        <v>0.56999999999999995</v>
      </c>
      <c r="F4728" s="47">
        <v>0</v>
      </c>
      <c r="G4728" s="180">
        <v>-1</v>
      </c>
      <c r="H4728" s="47">
        <v>9565</v>
      </c>
    </row>
    <row r="4729" spans="1:8">
      <c r="A4729" s="44" t="s">
        <v>992</v>
      </c>
      <c r="B4729" s="44" t="s">
        <v>561</v>
      </c>
      <c r="C4729" s="45">
        <v>46159</v>
      </c>
      <c r="D4729" s="47">
        <v>14981</v>
      </c>
      <c r="E4729" s="180">
        <v>0.31</v>
      </c>
      <c r="F4729" s="47">
        <v>0</v>
      </c>
      <c r="G4729" s="180">
        <v>-1</v>
      </c>
      <c r="H4729" s="47">
        <v>11447</v>
      </c>
    </row>
    <row r="4730" spans="1:8">
      <c r="A4730" s="44" t="s">
        <v>992</v>
      </c>
      <c r="B4730" s="44" t="s">
        <v>561</v>
      </c>
      <c r="C4730" s="45">
        <v>46166</v>
      </c>
      <c r="D4730" s="47">
        <v>14995</v>
      </c>
      <c r="E4730" s="180">
        <v>0.56999999999999995</v>
      </c>
      <c r="F4730" s="49">
        <v>0</v>
      </c>
      <c r="G4730" s="180">
        <v>-1</v>
      </c>
      <c r="H4730" s="47">
        <v>9528</v>
      </c>
    </row>
    <row r="4731" spans="1:8">
      <c r="A4731" s="44" t="s">
        <v>992</v>
      </c>
      <c r="B4731" s="44" t="s">
        <v>561</v>
      </c>
      <c r="C4731" s="45">
        <v>46173</v>
      </c>
      <c r="D4731" s="47">
        <v>15054</v>
      </c>
      <c r="E4731" s="180">
        <v>0.52</v>
      </c>
      <c r="F4731" s="49">
        <v>0</v>
      </c>
      <c r="G4731" s="180">
        <v>-1</v>
      </c>
      <c r="H4731" s="47">
        <v>9916</v>
      </c>
    </row>
    <row r="4732" spans="1:8">
      <c r="A4732" s="44" t="s">
        <v>992</v>
      </c>
      <c r="B4732" s="44" t="s">
        <v>561</v>
      </c>
      <c r="C4732" s="45">
        <v>46180</v>
      </c>
      <c r="D4732" s="47">
        <v>15054</v>
      </c>
      <c r="E4732" s="180">
        <v>0.5</v>
      </c>
      <c r="F4732" s="49">
        <v>0</v>
      </c>
      <c r="G4732" s="180">
        <v>-1</v>
      </c>
      <c r="H4732" s="47">
        <v>10052</v>
      </c>
    </row>
    <row r="4733" spans="1:8">
      <c r="A4733" s="44" t="s">
        <v>992</v>
      </c>
      <c r="B4733" s="44" t="s">
        <v>561</v>
      </c>
      <c r="C4733" s="45">
        <v>46187</v>
      </c>
      <c r="D4733" s="47">
        <v>17439</v>
      </c>
      <c r="E4733" s="180">
        <v>0.73</v>
      </c>
      <c r="F4733" s="49">
        <v>0</v>
      </c>
      <c r="G4733" s="180">
        <v>-1</v>
      </c>
      <c r="H4733" s="47">
        <v>10085</v>
      </c>
    </row>
    <row r="4734" spans="1:8">
      <c r="A4734" s="44" t="s">
        <v>992</v>
      </c>
      <c r="B4734" s="44" t="s">
        <v>173</v>
      </c>
      <c r="C4734" s="45">
        <v>46103</v>
      </c>
      <c r="D4734" s="47">
        <v>0</v>
      </c>
      <c r="E4734" s="180">
        <v>-1</v>
      </c>
      <c r="F4734" s="47">
        <v>0</v>
      </c>
      <c r="G4734" s="180">
        <v>-1</v>
      </c>
      <c r="H4734" s="47">
        <v>1158</v>
      </c>
    </row>
    <row r="4735" spans="1:8">
      <c r="A4735" s="44" t="s">
        <v>992</v>
      </c>
      <c r="B4735" s="44" t="s">
        <v>173</v>
      </c>
      <c r="C4735" s="45">
        <v>46110</v>
      </c>
      <c r="D4735" s="47">
        <v>0</v>
      </c>
      <c r="E4735" s="180">
        <v>-1</v>
      </c>
      <c r="F4735" s="47">
        <v>0</v>
      </c>
      <c r="G4735" s="180">
        <v>-1</v>
      </c>
      <c r="H4735" s="47">
        <v>1289</v>
      </c>
    </row>
    <row r="4736" spans="1:8">
      <c r="A4736" s="44" t="s">
        <v>992</v>
      </c>
      <c r="B4736" s="44" t="s">
        <v>173</v>
      </c>
      <c r="C4736" s="45">
        <v>46117</v>
      </c>
      <c r="D4736" s="47">
        <v>0</v>
      </c>
      <c r="E4736" s="180">
        <v>-1</v>
      </c>
      <c r="F4736" s="47">
        <v>0</v>
      </c>
      <c r="G4736" s="180">
        <v>-1</v>
      </c>
      <c r="H4736" s="47">
        <v>956</v>
      </c>
    </row>
    <row r="4737" spans="1:8">
      <c r="A4737" s="44" t="s">
        <v>992</v>
      </c>
      <c r="B4737" s="44" t="s">
        <v>173</v>
      </c>
      <c r="C4737" s="45">
        <v>46124</v>
      </c>
      <c r="D4737" s="47">
        <v>0</v>
      </c>
      <c r="E4737" s="180">
        <v>-1</v>
      </c>
      <c r="F4737" s="47">
        <v>0</v>
      </c>
      <c r="G4737" s="180">
        <v>-1</v>
      </c>
      <c r="H4737" s="47">
        <v>763</v>
      </c>
    </row>
    <row r="4738" spans="1:8">
      <c r="A4738" s="44" t="s">
        <v>992</v>
      </c>
      <c r="B4738" s="44" t="s">
        <v>173</v>
      </c>
      <c r="C4738" s="45">
        <v>46131</v>
      </c>
      <c r="D4738" s="47">
        <v>0</v>
      </c>
      <c r="E4738" s="180">
        <v>-1</v>
      </c>
      <c r="F4738" s="47">
        <v>0</v>
      </c>
      <c r="G4738" s="180">
        <v>-1</v>
      </c>
      <c r="H4738" s="47">
        <v>648</v>
      </c>
    </row>
    <row r="4739" spans="1:8">
      <c r="A4739" s="44" t="s">
        <v>992</v>
      </c>
      <c r="B4739" s="44" t="s">
        <v>173</v>
      </c>
      <c r="C4739" s="45">
        <v>46138</v>
      </c>
      <c r="D4739" s="47">
        <v>0</v>
      </c>
      <c r="E4739" s="180">
        <v>-1</v>
      </c>
      <c r="F4739" s="47">
        <v>0</v>
      </c>
      <c r="G4739" s="180">
        <v>-1</v>
      </c>
      <c r="H4739" s="47">
        <v>715</v>
      </c>
    </row>
    <row r="4740" spans="1:8">
      <c r="A4740" s="44" t="s">
        <v>992</v>
      </c>
      <c r="B4740" s="44" t="s">
        <v>173</v>
      </c>
      <c r="C4740" s="45">
        <v>46145</v>
      </c>
      <c r="D4740" s="47">
        <v>0</v>
      </c>
      <c r="E4740" s="180">
        <v>-1</v>
      </c>
      <c r="F4740" s="47">
        <v>0</v>
      </c>
      <c r="G4740" s="180">
        <v>-1</v>
      </c>
      <c r="H4740" s="47">
        <v>710</v>
      </c>
    </row>
    <row r="4741" spans="1:8">
      <c r="A4741" s="44" t="s">
        <v>992</v>
      </c>
      <c r="B4741" s="44" t="s">
        <v>173</v>
      </c>
      <c r="C4741" s="45">
        <v>46152</v>
      </c>
      <c r="D4741" s="47">
        <v>0</v>
      </c>
      <c r="E4741" s="180">
        <v>-1</v>
      </c>
      <c r="F4741" s="47">
        <v>0</v>
      </c>
      <c r="G4741" s="180">
        <v>-1</v>
      </c>
      <c r="H4741" s="47">
        <v>588</v>
      </c>
    </row>
    <row r="4742" spans="1:8">
      <c r="A4742" s="44" t="s">
        <v>992</v>
      </c>
      <c r="B4742" s="44" t="s">
        <v>173</v>
      </c>
      <c r="C4742" s="45">
        <v>46159</v>
      </c>
      <c r="D4742" s="47">
        <v>0</v>
      </c>
      <c r="E4742" s="180">
        <v>-1</v>
      </c>
      <c r="F4742" s="47">
        <v>0</v>
      </c>
      <c r="G4742" s="180">
        <v>-1</v>
      </c>
      <c r="H4742" s="47">
        <v>313</v>
      </c>
    </row>
    <row r="4743" spans="1:8">
      <c r="A4743" s="44" t="s">
        <v>992</v>
      </c>
      <c r="B4743" s="44" t="s">
        <v>173</v>
      </c>
      <c r="C4743" s="45">
        <v>46166</v>
      </c>
      <c r="D4743" s="47">
        <v>0</v>
      </c>
      <c r="E4743" s="180">
        <v>-1</v>
      </c>
      <c r="F4743" s="49">
        <v>0</v>
      </c>
      <c r="G4743" s="180">
        <v>-1</v>
      </c>
      <c r="H4743" s="47">
        <v>589</v>
      </c>
    </row>
    <row r="4744" spans="1:8">
      <c r="A4744" s="44" t="s">
        <v>992</v>
      </c>
      <c r="B4744" s="44" t="s">
        <v>173</v>
      </c>
      <c r="C4744" s="45">
        <v>46173</v>
      </c>
      <c r="D4744" s="47">
        <v>0</v>
      </c>
      <c r="E4744" s="180">
        <v>-1</v>
      </c>
      <c r="F4744" s="49">
        <v>0</v>
      </c>
      <c r="G4744" s="180">
        <v>-1</v>
      </c>
      <c r="H4744" s="47">
        <v>799</v>
      </c>
    </row>
    <row r="4745" spans="1:8">
      <c r="A4745" s="44" t="s">
        <v>992</v>
      </c>
      <c r="B4745" s="44" t="s">
        <v>173</v>
      </c>
      <c r="C4745" s="45">
        <v>46180</v>
      </c>
      <c r="D4745" s="47">
        <v>0</v>
      </c>
      <c r="E4745" s="180">
        <v>-1</v>
      </c>
      <c r="F4745" s="49">
        <v>0</v>
      </c>
      <c r="G4745" s="180">
        <v>-1</v>
      </c>
      <c r="H4745" s="47">
        <v>766</v>
      </c>
    </row>
    <row r="4746" spans="1:8">
      <c r="A4746" s="44" t="s">
        <v>992</v>
      </c>
      <c r="B4746" s="44" t="s">
        <v>173</v>
      </c>
      <c r="C4746" s="45">
        <v>46187</v>
      </c>
      <c r="D4746" s="47">
        <v>0</v>
      </c>
      <c r="E4746" s="180">
        <v>-1</v>
      </c>
      <c r="F4746" s="49">
        <v>0</v>
      </c>
      <c r="G4746" s="180">
        <v>-1</v>
      </c>
      <c r="H4746" s="47">
        <v>830</v>
      </c>
    </row>
    <row r="4747" spans="1:8">
      <c r="A4747" s="44" t="s">
        <v>992</v>
      </c>
      <c r="B4747" s="44" t="s">
        <v>191</v>
      </c>
      <c r="C4747" s="45">
        <v>46103</v>
      </c>
      <c r="D4747" s="47">
        <v>54</v>
      </c>
      <c r="E4747" s="181"/>
      <c r="F4747" s="47">
        <v>0</v>
      </c>
      <c r="G4747" s="181"/>
      <c r="H4747" s="47">
        <v>0</v>
      </c>
    </row>
    <row r="4748" spans="1:8">
      <c r="A4748" s="44" t="s">
        <v>992</v>
      </c>
      <c r="B4748" s="44" t="s">
        <v>191</v>
      </c>
      <c r="C4748" s="45">
        <v>46110</v>
      </c>
      <c r="D4748" s="47">
        <v>54</v>
      </c>
      <c r="E4748" s="181"/>
      <c r="F4748" s="47">
        <v>0</v>
      </c>
      <c r="G4748" s="181"/>
      <c r="H4748" s="47">
        <v>0</v>
      </c>
    </row>
    <row r="4749" spans="1:8">
      <c r="A4749" s="44" t="s">
        <v>992</v>
      </c>
      <c r="B4749" s="44" t="s">
        <v>191</v>
      </c>
      <c r="C4749" s="45">
        <v>46117</v>
      </c>
      <c r="D4749" s="47">
        <v>54</v>
      </c>
      <c r="E4749" s="181"/>
      <c r="F4749" s="47">
        <v>0</v>
      </c>
      <c r="G4749" s="181"/>
      <c r="H4749" s="47">
        <v>0</v>
      </c>
    </row>
    <row r="4750" spans="1:8">
      <c r="A4750" s="44" t="s">
        <v>992</v>
      </c>
      <c r="B4750" s="44" t="s">
        <v>191</v>
      </c>
      <c r="C4750" s="45">
        <v>46124</v>
      </c>
      <c r="D4750" s="47">
        <v>54</v>
      </c>
      <c r="E4750" s="181"/>
      <c r="F4750" s="47">
        <v>0</v>
      </c>
      <c r="G4750" s="181"/>
      <c r="H4750" s="47">
        <v>0</v>
      </c>
    </row>
    <row r="4751" spans="1:8">
      <c r="A4751" s="44" t="s">
        <v>992</v>
      </c>
      <c r="B4751" s="44" t="s">
        <v>191</v>
      </c>
      <c r="C4751" s="45">
        <v>46131</v>
      </c>
      <c r="D4751" s="47">
        <v>54</v>
      </c>
      <c r="E4751" s="181"/>
      <c r="F4751" s="47">
        <v>0</v>
      </c>
      <c r="G4751" s="181"/>
      <c r="H4751" s="47">
        <v>0</v>
      </c>
    </row>
    <row r="4752" spans="1:8">
      <c r="A4752" s="44" t="s">
        <v>992</v>
      </c>
      <c r="B4752" s="44" t="s">
        <v>191</v>
      </c>
      <c r="C4752" s="45">
        <v>46138</v>
      </c>
      <c r="D4752" s="47">
        <v>54</v>
      </c>
      <c r="E4752" s="181"/>
      <c r="F4752" s="47">
        <v>0</v>
      </c>
      <c r="G4752" s="181"/>
      <c r="H4752" s="47">
        <v>0</v>
      </c>
    </row>
    <row r="4753" spans="1:8">
      <c r="A4753" s="44" t="s">
        <v>992</v>
      </c>
      <c r="B4753" s="44" t="s">
        <v>191</v>
      </c>
      <c r="C4753" s="45">
        <v>46145</v>
      </c>
      <c r="D4753" s="47">
        <v>54</v>
      </c>
      <c r="E4753" s="181"/>
      <c r="F4753" s="47">
        <v>0</v>
      </c>
      <c r="G4753" s="181"/>
      <c r="H4753" s="47">
        <v>0</v>
      </c>
    </row>
    <row r="4754" spans="1:8">
      <c r="A4754" s="44" t="s">
        <v>992</v>
      </c>
      <c r="B4754" s="44" t="s">
        <v>191</v>
      </c>
      <c r="C4754" s="45">
        <v>46152</v>
      </c>
      <c r="D4754" s="47">
        <v>54</v>
      </c>
      <c r="E4754" s="181"/>
      <c r="F4754" s="47">
        <v>0</v>
      </c>
      <c r="G4754" s="181"/>
      <c r="H4754" s="47">
        <v>0</v>
      </c>
    </row>
    <row r="4755" spans="1:8">
      <c r="A4755" s="44" t="s">
        <v>992</v>
      </c>
      <c r="B4755" s="44" t="s">
        <v>191</v>
      </c>
      <c r="C4755" s="45">
        <v>46159</v>
      </c>
      <c r="D4755" s="47">
        <v>8</v>
      </c>
      <c r="E4755" s="181"/>
      <c r="F4755" s="47">
        <v>0</v>
      </c>
      <c r="G4755" s="181"/>
      <c r="H4755" s="47">
        <v>0</v>
      </c>
    </row>
    <row r="4756" spans="1:8">
      <c r="A4756" s="44" t="s">
        <v>992</v>
      </c>
      <c r="B4756" s="44" t="s">
        <v>191</v>
      </c>
      <c r="C4756" s="45">
        <v>46166</v>
      </c>
      <c r="D4756" s="47">
        <v>1</v>
      </c>
      <c r="E4756" s="181"/>
      <c r="F4756" s="47">
        <v>0</v>
      </c>
      <c r="G4756" s="181"/>
      <c r="H4756" s="47">
        <v>0</v>
      </c>
    </row>
    <row r="4757" spans="1:8">
      <c r="A4757" s="44" t="s">
        <v>992</v>
      </c>
      <c r="B4757" s="44" t="s">
        <v>191</v>
      </c>
      <c r="C4757" s="45">
        <v>46173</v>
      </c>
      <c r="D4757" s="47">
        <v>1</v>
      </c>
      <c r="E4757" s="181"/>
      <c r="F4757" s="47">
        <v>0</v>
      </c>
      <c r="G4757" s="181"/>
      <c r="H4757" s="47">
        <v>0</v>
      </c>
    </row>
    <row r="4758" spans="1:8">
      <c r="A4758" s="44" t="s">
        <v>992</v>
      </c>
      <c r="B4758" s="44" t="s">
        <v>191</v>
      </c>
      <c r="C4758" s="45">
        <v>46180</v>
      </c>
      <c r="D4758" s="47">
        <v>1</v>
      </c>
      <c r="E4758" s="181"/>
      <c r="F4758" s="47">
        <v>0</v>
      </c>
      <c r="G4758" s="181"/>
      <c r="H4758" s="47">
        <v>0</v>
      </c>
    </row>
    <row r="4759" spans="1:8">
      <c r="A4759" s="44" t="s">
        <v>992</v>
      </c>
      <c r="B4759" s="44" t="s">
        <v>191</v>
      </c>
      <c r="C4759" s="45">
        <v>46187</v>
      </c>
      <c r="D4759" s="47">
        <v>1</v>
      </c>
      <c r="E4759" s="181"/>
      <c r="F4759" s="47">
        <v>0</v>
      </c>
      <c r="G4759" s="181"/>
      <c r="H4759" s="47">
        <v>0</v>
      </c>
    </row>
    <row r="4760" spans="1:8">
      <c r="A4760" s="44" t="s">
        <v>992</v>
      </c>
      <c r="B4760" s="44" t="s">
        <v>416</v>
      </c>
      <c r="C4760" s="45">
        <v>46103</v>
      </c>
      <c r="D4760" s="47">
        <v>0</v>
      </c>
      <c r="E4760" s="181"/>
      <c r="F4760" s="47">
        <v>0</v>
      </c>
      <c r="G4760" s="181"/>
      <c r="H4760" s="47">
        <v>0</v>
      </c>
    </row>
    <row r="4761" spans="1:8">
      <c r="A4761" s="44" t="s">
        <v>992</v>
      </c>
      <c r="B4761" s="44" t="s">
        <v>416</v>
      </c>
      <c r="C4761" s="45">
        <v>46110</v>
      </c>
      <c r="D4761" s="47">
        <v>0</v>
      </c>
      <c r="E4761" s="181"/>
      <c r="F4761" s="47">
        <v>0</v>
      </c>
      <c r="G4761" s="181"/>
      <c r="H4761" s="47">
        <v>0</v>
      </c>
    </row>
    <row r="4762" spans="1:8">
      <c r="A4762" s="44" t="s">
        <v>992</v>
      </c>
      <c r="B4762" s="44" t="s">
        <v>416</v>
      </c>
      <c r="C4762" s="45">
        <v>46117</v>
      </c>
      <c r="D4762" s="47">
        <v>0</v>
      </c>
      <c r="E4762" s="181"/>
      <c r="F4762" s="47">
        <v>0</v>
      </c>
      <c r="G4762" s="181"/>
      <c r="H4762" s="47">
        <v>0</v>
      </c>
    </row>
    <row r="4763" spans="1:8">
      <c r="A4763" s="44" t="s">
        <v>992</v>
      </c>
      <c r="B4763" s="44" t="s">
        <v>416</v>
      </c>
      <c r="C4763" s="45">
        <v>46124</v>
      </c>
      <c r="D4763" s="47">
        <v>0</v>
      </c>
      <c r="E4763" s="181"/>
      <c r="F4763" s="47">
        <v>0</v>
      </c>
      <c r="G4763" s="181"/>
      <c r="H4763" s="47">
        <v>0</v>
      </c>
    </row>
    <row r="4764" spans="1:8">
      <c r="A4764" s="44" t="s">
        <v>992</v>
      </c>
      <c r="B4764" s="44" t="s">
        <v>416</v>
      </c>
      <c r="C4764" s="45">
        <v>46131</v>
      </c>
      <c r="D4764" s="47">
        <v>0</v>
      </c>
      <c r="E4764" s="181"/>
      <c r="F4764" s="47">
        <v>0</v>
      </c>
      <c r="G4764" s="181"/>
      <c r="H4764" s="47">
        <v>0</v>
      </c>
    </row>
    <row r="4765" spans="1:8">
      <c r="A4765" s="44" t="s">
        <v>992</v>
      </c>
      <c r="B4765" s="44" t="s">
        <v>416</v>
      </c>
      <c r="C4765" s="45">
        <v>46138</v>
      </c>
      <c r="D4765" s="47">
        <v>0</v>
      </c>
      <c r="E4765" s="181"/>
      <c r="F4765" s="47">
        <v>0</v>
      </c>
      <c r="G4765" s="181"/>
      <c r="H4765" s="47">
        <v>0</v>
      </c>
    </row>
    <row r="4766" spans="1:8">
      <c r="A4766" s="44" t="s">
        <v>992</v>
      </c>
      <c r="B4766" s="44" t="s">
        <v>416</v>
      </c>
      <c r="C4766" s="45">
        <v>46145</v>
      </c>
      <c r="D4766" s="47">
        <v>0</v>
      </c>
      <c r="E4766" s="181"/>
      <c r="F4766" s="47">
        <v>0</v>
      </c>
      <c r="G4766" s="181"/>
      <c r="H4766" s="47">
        <v>0</v>
      </c>
    </row>
    <row r="4767" spans="1:8">
      <c r="A4767" s="44" t="s">
        <v>992</v>
      </c>
      <c r="B4767" s="44" t="s">
        <v>416</v>
      </c>
      <c r="C4767" s="45">
        <v>46152</v>
      </c>
      <c r="D4767" s="47">
        <v>0</v>
      </c>
      <c r="E4767" s="181"/>
      <c r="F4767" s="47">
        <v>0</v>
      </c>
      <c r="G4767" s="181"/>
      <c r="H4767" s="47">
        <v>0</v>
      </c>
    </row>
    <row r="4768" spans="1:8">
      <c r="A4768" s="44" t="s">
        <v>992</v>
      </c>
      <c r="B4768" s="44" t="s">
        <v>416</v>
      </c>
      <c r="C4768" s="45">
        <v>46159</v>
      </c>
      <c r="D4768" s="47">
        <v>0</v>
      </c>
      <c r="E4768" s="181"/>
      <c r="F4768" s="47">
        <v>0</v>
      </c>
      <c r="G4768" s="181"/>
      <c r="H4768" s="47">
        <v>0</v>
      </c>
    </row>
    <row r="4769" spans="1:8">
      <c r="A4769" s="44" t="s">
        <v>992</v>
      </c>
      <c r="B4769" s="44" t="s">
        <v>416</v>
      </c>
      <c r="C4769" s="45">
        <v>46166</v>
      </c>
      <c r="D4769" s="47">
        <v>0</v>
      </c>
      <c r="E4769" s="181"/>
      <c r="F4769" s="47">
        <v>0</v>
      </c>
      <c r="G4769" s="181"/>
      <c r="H4769" s="47">
        <v>0</v>
      </c>
    </row>
    <row r="4770" spans="1:8">
      <c r="A4770" s="44" t="s">
        <v>992</v>
      </c>
      <c r="B4770" s="44" t="s">
        <v>416</v>
      </c>
      <c r="C4770" s="45">
        <v>46173</v>
      </c>
      <c r="D4770" s="47">
        <v>0</v>
      </c>
      <c r="E4770" s="181"/>
      <c r="F4770" s="47">
        <v>0</v>
      </c>
      <c r="G4770" s="181"/>
      <c r="H4770" s="47">
        <v>0</v>
      </c>
    </row>
    <row r="4771" spans="1:8">
      <c r="A4771" s="44" t="s">
        <v>992</v>
      </c>
      <c r="B4771" s="44" t="s">
        <v>416</v>
      </c>
      <c r="C4771" s="45">
        <v>46180</v>
      </c>
      <c r="D4771" s="47">
        <v>0</v>
      </c>
      <c r="E4771" s="181"/>
      <c r="F4771" s="47">
        <v>0</v>
      </c>
      <c r="G4771" s="181"/>
      <c r="H4771" s="47">
        <v>0</v>
      </c>
    </row>
    <row r="4772" spans="1:8">
      <c r="A4772" s="44" t="s">
        <v>992</v>
      </c>
      <c r="B4772" s="44" t="s">
        <v>416</v>
      </c>
      <c r="C4772" s="45">
        <v>46187</v>
      </c>
      <c r="D4772" s="47">
        <v>0</v>
      </c>
      <c r="E4772" s="181"/>
      <c r="F4772" s="47">
        <v>0</v>
      </c>
      <c r="G4772" s="181"/>
      <c r="H4772" s="47">
        <v>0</v>
      </c>
    </row>
    <row r="4773" spans="1:8">
      <c r="A4773" s="44" t="s">
        <v>992</v>
      </c>
      <c r="B4773" s="44" t="s">
        <v>318</v>
      </c>
      <c r="C4773" s="45">
        <v>46103</v>
      </c>
      <c r="D4773" s="47">
        <v>0</v>
      </c>
      <c r="E4773" s="181"/>
      <c r="F4773" s="47">
        <v>0</v>
      </c>
      <c r="G4773" s="181"/>
      <c r="H4773" s="47">
        <v>0</v>
      </c>
    </row>
    <row r="4774" spans="1:8">
      <c r="A4774" s="44" t="s">
        <v>992</v>
      </c>
      <c r="B4774" s="44" t="s">
        <v>318</v>
      </c>
      <c r="C4774" s="45">
        <v>46110</v>
      </c>
      <c r="D4774" s="47">
        <v>0</v>
      </c>
      <c r="E4774" s="181"/>
      <c r="F4774" s="47">
        <v>0</v>
      </c>
      <c r="G4774" s="181"/>
      <c r="H4774" s="47">
        <v>0</v>
      </c>
    </row>
    <row r="4775" spans="1:8">
      <c r="A4775" s="44" t="s">
        <v>992</v>
      </c>
      <c r="B4775" s="44" t="s">
        <v>318</v>
      </c>
      <c r="C4775" s="45">
        <v>46117</v>
      </c>
      <c r="D4775" s="47">
        <v>0</v>
      </c>
      <c r="E4775" s="181"/>
      <c r="F4775" s="47">
        <v>0</v>
      </c>
      <c r="G4775" s="181"/>
      <c r="H4775" s="47">
        <v>0</v>
      </c>
    </row>
    <row r="4776" spans="1:8">
      <c r="A4776" s="44" t="s">
        <v>992</v>
      </c>
      <c r="B4776" s="44" t="s">
        <v>318</v>
      </c>
      <c r="C4776" s="45">
        <v>46124</v>
      </c>
      <c r="D4776" s="47">
        <v>0</v>
      </c>
      <c r="E4776" s="181"/>
      <c r="F4776" s="47">
        <v>0</v>
      </c>
      <c r="G4776" s="181"/>
      <c r="H4776" s="47">
        <v>0</v>
      </c>
    </row>
    <row r="4777" spans="1:8">
      <c r="A4777" s="44" t="s">
        <v>992</v>
      </c>
      <c r="B4777" s="44" t="s">
        <v>318</v>
      </c>
      <c r="C4777" s="45">
        <v>46131</v>
      </c>
      <c r="D4777" s="47">
        <v>0</v>
      </c>
      <c r="E4777" s="181"/>
      <c r="F4777" s="47">
        <v>0</v>
      </c>
      <c r="G4777" s="181"/>
      <c r="H4777" s="47">
        <v>0</v>
      </c>
    </row>
    <row r="4778" spans="1:8">
      <c r="A4778" s="44" t="s">
        <v>992</v>
      </c>
      <c r="B4778" s="44" t="s">
        <v>318</v>
      </c>
      <c r="C4778" s="45">
        <v>46138</v>
      </c>
      <c r="D4778" s="47">
        <v>0</v>
      </c>
      <c r="E4778" s="181"/>
      <c r="F4778" s="47">
        <v>0</v>
      </c>
      <c r="G4778" s="181"/>
      <c r="H4778" s="47">
        <v>0</v>
      </c>
    </row>
    <row r="4779" spans="1:8">
      <c r="A4779" s="44" t="s">
        <v>992</v>
      </c>
      <c r="B4779" s="44" t="s">
        <v>318</v>
      </c>
      <c r="C4779" s="45">
        <v>46145</v>
      </c>
      <c r="D4779" s="47">
        <v>0</v>
      </c>
      <c r="E4779" s="181"/>
      <c r="F4779" s="47">
        <v>0</v>
      </c>
      <c r="G4779" s="181"/>
      <c r="H4779" s="47">
        <v>0</v>
      </c>
    </row>
    <row r="4780" spans="1:8">
      <c r="A4780" s="44" t="s">
        <v>992</v>
      </c>
      <c r="B4780" s="44" t="s">
        <v>318</v>
      </c>
      <c r="C4780" s="45">
        <v>46152</v>
      </c>
      <c r="D4780" s="47">
        <v>0</v>
      </c>
      <c r="E4780" s="181"/>
      <c r="F4780" s="47">
        <v>0</v>
      </c>
      <c r="G4780" s="181"/>
      <c r="H4780" s="47">
        <v>0</v>
      </c>
    </row>
    <row r="4781" spans="1:8">
      <c r="A4781" s="44" t="s">
        <v>992</v>
      </c>
      <c r="B4781" s="44" t="s">
        <v>318</v>
      </c>
      <c r="C4781" s="45">
        <v>46159</v>
      </c>
      <c r="D4781" s="47">
        <v>0</v>
      </c>
      <c r="E4781" s="181"/>
      <c r="F4781" s="47">
        <v>0</v>
      </c>
      <c r="G4781" s="181"/>
      <c r="H4781" s="47">
        <v>0</v>
      </c>
    </row>
    <row r="4782" spans="1:8">
      <c r="A4782" s="44" t="s">
        <v>992</v>
      </c>
      <c r="B4782" s="44" t="s">
        <v>318</v>
      </c>
      <c r="C4782" s="45">
        <v>46166</v>
      </c>
      <c r="D4782" s="47">
        <v>0</v>
      </c>
      <c r="E4782" s="181"/>
      <c r="F4782" s="47">
        <v>0</v>
      </c>
      <c r="G4782" s="181"/>
      <c r="H4782" s="47">
        <v>0</v>
      </c>
    </row>
    <row r="4783" spans="1:8">
      <c r="A4783" s="44" t="s">
        <v>992</v>
      </c>
      <c r="B4783" s="44" t="s">
        <v>318</v>
      </c>
      <c r="C4783" s="45">
        <v>46173</v>
      </c>
      <c r="D4783" s="47">
        <v>0</v>
      </c>
      <c r="E4783" s="181"/>
      <c r="F4783" s="47">
        <v>0</v>
      </c>
      <c r="G4783" s="181"/>
      <c r="H4783" s="47">
        <v>0</v>
      </c>
    </row>
    <row r="4784" spans="1:8">
      <c r="A4784" s="44" t="s">
        <v>992</v>
      </c>
      <c r="B4784" s="44" t="s">
        <v>318</v>
      </c>
      <c r="C4784" s="45">
        <v>46180</v>
      </c>
      <c r="D4784" s="47">
        <v>0</v>
      </c>
      <c r="E4784" s="181"/>
      <c r="F4784" s="47">
        <v>0</v>
      </c>
      <c r="G4784" s="181"/>
      <c r="H4784" s="47">
        <v>0</v>
      </c>
    </row>
    <row r="4785" spans="1:8">
      <c r="A4785" s="44" t="s">
        <v>992</v>
      </c>
      <c r="B4785" s="44" t="s">
        <v>318</v>
      </c>
      <c r="C4785" s="45">
        <v>46187</v>
      </c>
      <c r="D4785" s="47">
        <v>0</v>
      </c>
      <c r="E4785" s="181"/>
      <c r="F4785" s="47">
        <v>0</v>
      </c>
      <c r="G4785" s="181"/>
      <c r="H4785" s="47">
        <v>0</v>
      </c>
    </row>
    <row r="4786" spans="1:8">
      <c r="A4786" s="44" t="s">
        <v>992</v>
      </c>
      <c r="B4786" s="44" t="s">
        <v>131</v>
      </c>
      <c r="C4786" s="45">
        <v>46103</v>
      </c>
      <c r="D4786" s="47">
        <v>6144</v>
      </c>
      <c r="E4786" s="181"/>
      <c r="F4786" s="47">
        <v>0</v>
      </c>
      <c r="G4786" s="181"/>
      <c r="H4786" s="47">
        <v>0</v>
      </c>
    </row>
    <row r="4787" spans="1:8">
      <c r="A4787" s="44" t="s">
        <v>992</v>
      </c>
      <c r="B4787" s="44" t="s">
        <v>131</v>
      </c>
      <c r="C4787" s="45">
        <v>46110</v>
      </c>
      <c r="D4787" s="47">
        <v>6205</v>
      </c>
      <c r="E4787" s="181"/>
      <c r="F4787" s="47">
        <v>0</v>
      </c>
      <c r="G4787" s="181"/>
      <c r="H4787" s="47">
        <v>0</v>
      </c>
    </row>
    <row r="4788" spans="1:8">
      <c r="A4788" s="44" t="s">
        <v>992</v>
      </c>
      <c r="B4788" s="44" t="s">
        <v>131</v>
      </c>
      <c r="C4788" s="45">
        <v>46117</v>
      </c>
      <c r="D4788" s="47">
        <v>6188</v>
      </c>
      <c r="E4788" s="181"/>
      <c r="F4788" s="47">
        <v>0</v>
      </c>
      <c r="G4788" s="181"/>
      <c r="H4788" s="47">
        <v>0</v>
      </c>
    </row>
    <row r="4789" spans="1:8">
      <c r="A4789" s="44" t="s">
        <v>992</v>
      </c>
      <c r="B4789" s="44" t="s">
        <v>131</v>
      </c>
      <c r="C4789" s="45">
        <v>46124</v>
      </c>
      <c r="D4789" s="47">
        <v>6367</v>
      </c>
      <c r="E4789" s="181"/>
      <c r="F4789" s="47">
        <v>0</v>
      </c>
      <c r="G4789" s="181"/>
      <c r="H4789" s="47">
        <v>0</v>
      </c>
    </row>
    <row r="4790" spans="1:8">
      <c r="A4790" s="44" t="s">
        <v>992</v>
      </c>
      <c r="B4790" s="44" t="s">
        <v>131</v>
      </c>
      <c r="C4790" s="45">
        <v>46131</v>
      </c>
      <c r="D4790" s="47">
        <v>6410</v>
      </c>
      <c r="E4790" s="181"/>
      <c r="F4790" s="47">
        <v>0</v>
      </c>
      <c r="G4790" s="181"/>
      <c r="H4790" s="47">
        <v>0</v>
      </c>
    </row>
    <row r="4791" spans="1:8">
      <c r="A4791" s="44" t="s">
        <v>992</v>
      </c>
      <c r="B4791" s="44" t="s">
        <v>131</v>
      </c>
      <c r="C4791" s="45">
        <v>46138</v>
      </c>
      <c r="D4791" s="47">
        <v>6440</v>
      </c>
      <c r="E4791" s="181"/>
      <c r="F4791" s="47">
        <v>0</v>
      </c>
      <c r="G4791" s="181"/>
      <c r="H4791" s="47">
        <v>0</v>
      </c>
    </row>
    <row r="4792" spans="1:8">
      <c r="A4792" s="44" t="s">
        <v>992</v>
      </c>
      <c r="B4792" s="44" t="s">
        <v>131</v>
      </c>
      <c r="C4792" s="45">
        <v>46145</v>
      </c>
      <c r="D4792" s="47">
        <v>6321</v>
      </c>
      <c r="E4792" s="180">
        <v>58.63</v>
      </c>
      <c r="F4792" s="47">
        <v>0</v>
      </c>
      <c r="G4792" s="180">
        <v>-1</v>
      </c>
      <c r="H4792" s="47">
        <v>106</v>
      </c>
    </row>
    <row r="4793" spans="1:8">
      <c r="A4793" s="44" t="s">
        <v>992</v>
      </c>
      <c r="B4793" s="44" t="s">
        <v>131</v>
      </c>
      <c r="C4793" s="45">
        <v>46152</v>
      </c>
      <c r="D4793" s="47">
        <v>6268</v>
      </c>
      <c r="E4793" s="180">
        <v>7.84</v>
      </c>
      <c r="F4793" s="47">
        <v>0</v>
      </c>
      <c r="G4793" s="180">
        <v>-1</v>
      </c>
      <c r="H4793" s="47">
        <v>709</v>
      </c>
    </row>
    <row r="4794" spans="1:8">
      <c r="A4794" s="44" t="s">
        <v>992</v>
      </c>
      <c r="B4794" s="44" t="s">
        <v>131</v>
      </c>
      <c r="C4794" s="45">
        <v>46159</v>
      </c>
      <c r="D4794" s="47">
        <v>6329</v>
      </c>
      <c r="E4794" s="180">
        <v>7.66</v>
      </c>
      <c r="F4794" s="47">
        <v>0</v>
      </c>
      <c r="G4794" s="180">
        <v>-1</v>
      </c>
      <c r="H4794" s="47">
        <v>731</v>
      </c>
    </row>
    <row r="4795" spans="1:8">
      <c r="A4795" s="44" t="s">
        <v>992</v>
      </c>
      <c r="B4795" s="44" t="s">
        <v>131</v>
      </c>
      <c r="C4795" s="45">
        <v>46166</v>
      </c>
      <c r="D4795" s="47">
        <v>6329</v>
      </c>
      <c r="E4795" s="180">
        <v>6.94</v>
      </c>
      <c r="F4795" s="47">
        <v>0</v>
      </c>
      <c r="G4795" s="180">
        <v>-1</v>
      </c>
      <c r="H4795" s="47">
        <v>797</v>
      </c>
    </row>
    <row r="4796" spans="1:8">
      <c r="A4796" s="44" t="s">
        <v>992</v>
      </c>
      <c r="B4796" s="44" t="s">
        <v>131</v>
      </c>
      <c r="C4796" s="45">
        <v>46173</v>
      </c>
      <c r="D4796" s="47">
        <v>6073</v>
      </c>
      <c r="E4796" s="180">
        <v>6.75</v>
      </c>
      <c r="F4796" s="47">
        <v>0</v>
      </c>
      <c r="G4796" s="180">
        <v>-1</v>
      </c>
      <c r="H4796" s="47">
        <v>784</v>
      </c>
    </row>
    <row r="4797" spans="1:8">
      <c r="A4797" s="44" t="s">
        <v>992</v>
      </c>
      <c r="B4797" s="44" t="s">
        <v>131</v>
      </c>
      <c r="C4797" s="45">
        <v>46180</v>
      </c>
      <c r="D4797" s="47">
        <v>6010</v>
      </c>
      <c r="E4797" s="180">
        <v>6.28</v>
      </c>
      <c r="F4797" s="47">
        <v>0</v>
      </c>
      <c r="G4797" s="180">
        <v>-1</v>
      </c>
      <c r="H4797" s="47">
        <v>826</v>
      </c>
    </row>
    <row r="4798" spans="1:8">
      <c r="A4798" s="44" t="s">
        <v>992</v>
      </c>
      <c r="B4798" s="44" t="s">
        <v>131</v>
      </c>
      <c r="C4798" s="45">
        <v>46187</v>
      </c>
      <c r="D4798" s="47">
        <v>5982</v>
      </c>
      <c r="E4798" s="180">
        <v>5.57</v>
      </c>
      <c r="F4798" s="47">
        <v>0</v>
      </c>
      <c r="G4798" s="180">
        <v>-1</v>
      </c>
      <c r="H4798" s="47">
        <v>911</v>
      </c>
    </row>
    <row r="4799" spans="1:8">
      <c r="A4799" s="44" t="s">
        <v>992</v>
      </c>
      <c r="B4799" s="44" t="s">
        <v>192</v>
      </c>
      <c r="C4799" s="45">
        <v>46103</v>
      </c>
      <c r="D4799" s="47">
        <v>4397</v>
      </c>
      <c r="E4799" s="180">
        <v>0.3</v>
      </c>
      <c r="F4799" s="47">
        <v>0</v>
      </c>
      <c r="G4799" s="180">
        <v>-1</v>
      </c>
      <c r="H4799" s="47">
        <v>3383</v>
      </c>
    </row>
    <row r="4800" spans="1:8">
      <c r="A4800" s="44" t="s">
        <v>992</v>
      </c>
      <c r="B4800" s="44" t="s">
        <v>192</v>
      </c>
      <c r="C4800" s="45">
        <v>46110</v>
      </c>
      <c r="D4800" s="47">
        <v>4443</v>
      </c>
      <c r="E4800" s="180">
        <v>0.32</v>
      </c>
      <c r="F4800" s="47">
        <v>0</v>
      </c>
      <c r="G4800" s="180">
        <v>-1</v>
      </c>
      <c r="H4800" s="47">
        <v>3370</v>
      </c>
    </row>
    <row r="4801" spans="1:8">
      <c r="A4801" s="44" t="s">
        <v>992</v>
      </c>
      <c r="B4801" s="44" t="s">
        <v>192</v>
      </c>
      <c r="C4801" s="45">
        <v>46117</v>
      </c>
      <c r="D4801" s="47">
        <v>4422</v>
      </c>
      <c r="E4801" s="180">
        <v>0.42</v>
      </c>
      <c r="F4801" s="47">
        <v>0</v>
      </c>
      <c r="G4801" s="180">
        <v>-1</v>
      </c>
      <c r="H4801" s="47">
        <v>3110</v>
      </c>
    </row>
    <row r="4802" spans="1:8">
      <c r="A4802" s="44" t="s">
        <v>992</v>
      </c>
      <c r="B4802" s="44" t="s">
        <v>192</v>
      </c>
      <c r="C4802" s="45">
        <v>46124</v>
      </c>
      <c r="D4802" s="47">
        <v>4400</v>
      </c>
      <c r="E4802" s="180">
        <v>0.38</v>
      </c>
      <c r="F4802" s="47">
        <v>0</v>
      </c>
      <c r="G4802" s="180">
        <v>-1</v>
      </c>
      <c r="H4802" s="47">
        <v>3191</v>
      </c>
    </row>
    <row r="4803" spans="1:8">
      <c r="A4803" s="44" t="s">
        <v>992</v>
      </c>
      <c r="B4803" s="44" t="s">
        <v>192</v>
      </c>
      <c r="C4803" s="45">
        <v>46131</v>
      </c>
      <c r="D4803" s="47">
        <v>4378</v>
      </c>
      <c r="E4803" s="180">
        <v>0.31</v>
      </c>
      <c r="F4803" s="47">
        <v>0</v>
      </c>
      <c r="G4803" s="180">
        <v>-1</v>
      </c>
      <c r="H4803" s="47">
        <v>3334</v>
      </c>
    </row>
    <row r="4804" spans="1:8">
      <c r="A4804" s="44" t="s">
        <v>992</v>
      </c>
      <c r="B4804" s="44" t="s">
        <v>192</v>
      </c>
      <c r="C4804" s="45">
        <v>46138</v>
      </c>
      <c r="D4804" s="47">
        <v>4464</v>
      </c>
      <c r="E4804" s="180">
        <v>0.26</v>
      </c>
      <c r="F4804" s="47">
        <v>0</v>
      </c>
      <c r="G4804" s="180">
        <v>-1</v>
      </c>
      <c r="H4804" s="47">
        <v>3533</v>
      </c>
    </row>
    <row r="4805" spans="1:8">
      <c r="A4805" s="44" t="s">
        <v>992</v>
      </c>
      <c r="B4805" s="44" t="s">
        <v>192</v>
      </c>
      <c r="C4805" s="45">
        <v>46145</v>
      </c>
      <c r="D4805" s="47">
        <v>4496</v>
      </c>
      <c r="E4805" s="180">
        <v>0.17</v>
      </c>
      <c r="F4805" s="47">
        <v>0</v>
      </c>
      <c r="G4805" s="180">
        <v>-1</v>
      </c>
      <c r="H4805" s="47">
        <v>3856</v>
      </c>
    </row>
    <row r="4806" spans="1:8">
      <c r="A4806" s="44" t="s">
        <v>992</v>
      </c>
      <c r="B4806" s="44" t="s">
        <v>192</v>
      </c>
      <c r="C4806" s="45">
        <v>46152</v>
      </c>
      <c r="D4806" s="47">
        <v>4491</v>
      </c>
      <c r="E4806" s="180">
        <v>0.26</v>
      </c>
      <c r="F4806" s="47">
        <v>0</v>
      </c>
      <c r="G4806" s="180">
        <v>-1</v>
      </c>
      <c r="H4806" s="47">
        <v>3572</v>
      </c>
    </row>
    <row r="4807" spans="1:8">
      <c r="A4807" s="44" t="s">
        <v>992</v>
      </c>
      <c r="B4807" s="44" t="s">
        <v>192</v>
      </c>
      <c r="C4807" s="45">
        <v>46159</v>
      </c>
      <c r="D4807" s="47">
        <v>4421</v>
      </c>
      <c r="E4807" s="180">
        <v>0.3</v>
      </c>
      <c r="F4807" s="47">
        <v>0</v>
      </c>
      <c r="G4807" s="180">
        <v>-1</v>
      </c>
      <c r="H4807" s="47">
        <v>3393</v>
      </c>
    </row>
    <row r="4808" spans="1:8">
      <c r="A4808" s="44" t="s">
        <v>992</v>
      </c>
      <c r="B4808" s="44" t="s">
        <v>192</v>
      </c>
      <c r="C4808" s="45">
        <v>46166</v>
      </c>
      <c r="D4808" s="47">
        <v>4418</v>
      </c>
      <c r="E4808" s="180">
        <v>0.37</v>
      </c>
      <c r="F4808" s="47">
        <v>0</v>
      </c>
      <c r="G4808" s="180">
        <v>-1</v>
      </c>
      <c r="H4808" s="47">
        <v>3215</v>
      </c>
    </row>
    <row r="4809" spans="1:8">
      <c r="A4809" s="44" t="s">
        <v>992</v>
      </c>
      <c r="B4809" s="44" t="s">
        <v>192</v>
      </c>
      <c r="C4809" s="45">
        <v>46173</v>
      </c>
      <c r="D4809" s="47">
        <v>4484</v>
      </c>
      <c r="E4809" s="180">
        <v>0.42</v>
      </c>
      <c r="F4809" s="49">
        <v>0</v>
      </c>
      <c r="G4809" s="180">
        <v>-1</v>
      </c>
      <c r="H4809" s="47">
        <v>3154</v>
      </c>
    </row>
    <row r="4810" spans="1:8">
      <c r="A4810" s="44" t="s">
        <v>992</v>
      </c>
      <c r="B4810" s="44" t="s">
        <v>192</v>
      </c>
      <c r="C4810" s="45">
        <v>46180</v>
      </c>
      <c r="D4810" s="47">
        <v>4505</v>
      </c>
      <c r="E4810" s="180">
        <v>0.52</v>
      </c>
      <c r="F4810" s="49">
        <v>0</v>
      </c>
      <c r="G4810" s="180">
        <v>-1</v>
      </c>
      <c r="H4810" s="47">
        <v>2962</v>
      </c>
    </row>
    <row r="4811" spans="1:8">
      <c r="A4811" s="44" t="s">
        <v>992</v>
      </c>
      <c r="B4811" s="44" t="s">
        <v>192</v>
      </c>
      <c r="C4811" s="45">
        <v>46187</v>
      </c>
      <c r="D4811" s="47">
        <v>4506</v>
      </c>
      <c r="E4811" s="180">
        <v>0.64</v>
      </c>
      <c r="F4811" s="49">
        <v>0</v>
      </c>
      <c r="G4811" s="180">
        <v>-1</v>
      </c>
      <c r="H4811" s="47">
        <v>2755</v>
      </c>
    </row>
    <row r="4812" spans="1:8">
      <c r="A4812" s="44" t="s">
        <v>992</v>
      </c>
      <c r="B4812" s="44" t="s">
        <v>193</v>
      </c>
      <c r="C4812" s="45">
        <v>46103</v>
      </c>
      <c r="D4812" s="47">
        <v>51</v>
      </c>
      <c r="E4812" s="180">
        <v>49.63</v>
      </c>
      <c r="F4812" s="47">
        <v>0</v>
      </c>
      <c r="G4812" s="180">
        <v>-1</v>
      </c>
      <c r="H4812" s="47">
        <v>1</v>
      </c>
    </row>
    <row r="4813" spans="1:8">
      <c r="A4813" s="44" t="s">
        <v>992</v>
      </c>
      <c r="B4813" s="44" t="s">
        <v>193</v>
      </c>
      <c r="C4813" s="45">
        <v>46110</v>
      </c>
      <c r="D4813" s="47">
        <v>51</v>
      </c>
      <c r="E4813" s="181"/>
      <c r="F4813" s="47">
        <v>0</v>
      </c>
      <c r="G4813" s="181"/>
      <c r="H4813" s="47">
        <v>0</v>
      </c>
    </row>
    <row r="4814" spans="1:8">
      <c r="A4814" s="44" t="s">
        <v>992</v>
      </c>
      <c r="B4814" s="44" t="s">
        <v>193</v>
      </c>
      <c r="C4814" s="45">
        <v>46117</v>
      </c>
      <c r="D4814" s="47">
        <v>51</v>
      </c>
      <c r="E4814" s="181"/>
      <c r="F4814" s="47">
        <v>0</v>
      </c>
      <c r="G4814" s="181"/>
      <c r="H4814" s="47">
        <v>0</v>
      </c>
    </row>
    <row r="4815" spans="1:8">
      <c r="A4815" s="44" t="s">
        <v>992</v>
      </c>
      <c r="B4815" s="44" t="s">
        <v>193</v>
      </c>
      <c r="C4815" s="45">
        <v>46124</v>
      </c>
      <c r="D4815" s="47">
        <v>51</v>
      </c>
      <c r="E4815" s="181"/>
      <c r="F4815" s="47">
        <v>0</v>
      </c>
      <c r="G4815" s="181"/>
      <c r="H4815" s="47">
        <v>0</v>
      </c>
    </row>
    <row r="4816" spans="1:8">
      <c r="A4816" s="44" t="s">
        <v>992</v>
      </c>
      <c r="B4816" s="44" t="s">
        <v>193</v>
      </c>
      <c r="C4816" s="45">
        <v>46131</v>
      </c>
      <c r="D4816" s="47">
        <v>51</v>
      </c>
      <c r="E4816" s="181"/>
      <c r="F4816" s="47">
        <v>0</v>
      </c>
      <c r="G4816" s="181"/>
      <c r="H4816" s="47">
        <v>0</v>
      </c>
    </row>
    <row r="4817" spans="1:8">
      <c r="A4817" s="44" t="s">
        <v>992</v>
      </c>
      <c r="B4817" s="44" t="s">
        <v>193</v>
      </c>
      <c r="C4817" s="45">
        <v>46138</v>
      </c>
      <c r="D4817" s="47">
        <v>51</v>
      </c>
      <c r="E4817" s="181"/>
      <c r="F4817" s="47">
        <v>0</v>
      </c>
      <c r="G4817" s="181"/>
      <c r="H4817" s="47">
        <v>0</v>
      </c>
    </row>
    <row r="4818" spans="1:8">
      <c r="A4818" s="44" t="s">
        <v>992</v>
      </c>
      <c r="B4818" s="44" t="s">
        <v>193</v>
      </c>
      <c r="C4818" s="45">
        <v>46145</v>
      </c>
      <c r="D4818" s="47">
        <v>51</v>
      </c>
      <c r="E4818" s="181"/>
      <c r="F4818" s="47">
        <v>0</v>
      </c>
      <c r="G4818" s="181"/>
      <c r="H4818" s="47">
        <v>0</v>
      </c>
    </row>
    <row r="4819" spans="1:8">
      <c r="A4819" s="44" t="s">
        <v>992</v>
      </c>
      <c r="B4819" s="44" t="s">
        <v>193</v>
      </c>
      <c r="C4819" s="45">
        <v>46152</v>
      </c>
      <c r="D4819" s="47">
        <v>51</v>
      </c>
      <c r="E4819" s="181"/>
      <c r="F4819" s="47">
        <v>0</v>
      </c>
      <c r="G4819" s="181"/>
      <c r="H4819" s="47">
        <v>0</v>
      </c>
    </row>
    <row r="4820" spans="1:8">
      <c r="A4820" s="44" t="s">
        <v>992</v>
      </c>
      <c r="B4820" s="44" t="s">
        <v>193</v>
      </c>
      <c r="C4820" s="45">
        <v>46159</v>
      </c>
      <c r="D4820" s="47">
        <v>51</v>
      </c>
      <c r="E4820" s="181"/>
      <c r="F4820" s="47">
        <v>0</v>
      </c>
      <c r="G4820" s="181"/>
      <c r="H4820" s="47">
        <v>0</v>
      </c>
    </row>
    <row r="4821" spans="1:8">
      <c r="A4821" s="44" t="s">
        <v>992</v>
      </c>
      <c r="B4821" s="44" t="s">
        <v>193</v>
      </c>
      <c r="C4821" s="45">
        <v>46166</v>
      </c>
      <c r="D4821" s="47">
        <v>51</v>
      </c>
      <c r="E4821" s="181"/>
      <c r="F4821" s="47">
        <v>0</v>
      </c>
      <c r="G4821" s="181"/>
      <c r="H4821" s="47">
        <v>0</v>
      </c>
    </row>
    <row r="4822" spans="1:8">
      <c r="A4822" s="44" t="s">
        <v>992</v>
      </c>
      <c r="B4822" s="44" t="s">
        <v>193</v>
      </c>
      <c r="C4822" s="45">
        <v>46173</v>
      </c>
      <c r="D4822" s="47">
        <v>51</v>
      </c>
      <c r="E4822" s="181"/>
      <c r="F4822" s="47">
        <v>0</v>
      </c>
      <c r="G4822" s="181"/>
      <c r="H4822" s="47">
        <v>0</v>
      </c>
    </row>
    <row r="4823" spans="1:8">
      <c r="A4823" s="44" t="s">
        <v>992</v>
      </c>
      <c r="B4823" s="44" t="s">
        <v>193</v>
      </c>
      <c r="C4823" s="45">
        <v>46180</v>
      </c>
      <c r="D4823" s="47">
        <v>51</v>
      </c>
      <c r="E4823" s="181"/>
      <c r="F4823" s="47">
        <v>0</v>
      </c>
      <c r="G4823" s="181"/>
      <c r="H4823" s="47">
        <v>0</v>
      </c>
    </row>
    <row r="4824" spans="1:8">
      <c r="A4824" s="44" t="s">
        <v>992</v>
      </c>
      <c r="B4824" s="44" t="s">
        <v>193</v>
      </c>
      <c r="C4824" s="45">
        <v>46187</v>
      </c>
      <c r="D4824" s="47">
        <v>51</v>
      </c>
      <c r="E4824" s="181"/>
      <c r="F4824" s="47">
        <v>0</v>
      </c>
      <c r="G4824" s="181"/>
      <c r="H4824" s="47">
        <v>0</v>
      </c>
    </row>
    <row r="4825" spans="1:8">
      <c r="A4825" s="44" t="s">
        <v>992</v>
      </c>
      <c r="B4825" s="44" t="s">
        <v>422</v>
      </c>
      <c r="C4825" s="45">
        <v>46103</v>
      </c>
      <c r="D4825" s="47">
        <v>0</v>
      </c>
      <c r="E4825" s="181"/>
      <c r="F4825" s="47">
        <v>0</v>
      </c>
      <c r="G4825" s="181"/>
      <c r="H4825" s="47">
        <v>0</v>
      </c>
    </row>
    <row r="4826" spans="1:8">
      <c r="A4826" s="44" t="s">
        <v>992</v>
      </c>
      <c r="B4826" s="44" t="s">
        <v>422</v>
      </c>
      <c r="C4826" s="45">
        <v>46110</v>
      </c>
      <c r="D4826" s="47">
        <v>0</v>
      </c>
      <c r="E4826" s="181"/>
      <c r="F4826" s="47">
        <v>0</v>
      </c>
      <c r="G4826" s="181"/>
      <c r="H4826" s="47">
        <v>0</v>
      </c>
    </row>
    <row r="4827" spans="1:8">
      <c r="A4827" s="44" t="s">
        <v>992</v>
      </c>
      <c r="B4827" s="44" t="s">
        <v>422</v>
      </c>
      <c r="C4827" s="45">
        <v>46117</v>
      </c>
      <c r="D4827" s="47">
        <v>0</v>
      </c>
      <c r="E4827" s="181"/>
      <c r="F4827" s="47">
        <v>0</v>
      </c>
      <c r="G4827" s="181"/>
      <c r="H4827" s="47">
        <v>0</v>
      </c>
    </row>
    <row r="4828" spans="1:8">
      <c r="A4828" s="44" t="s">
        <v>992</v>
      </c>
      <c r="B4828" s="44" t="s">
        <v>422</v>
      </c>
      <c r="C4828" s="45">
        <v>46124</v>
      </c>
      <c r="D4828" s="47">
        <v>0</v>
      </c>
      <c r="E4828" s="181"/>
      <c r="F4828" s="47">
        <v>0</v>
      </c>
      <c r="G4828" s="181"/>
      <c r="H4828" s="47">
        <v>0</v>
      </c>
    </row>
    <row r="4829" spans="1:8">
      <c r="A4829" s="44" t="s">
        <v>992</v>
      </c>
      <c r="B4829" s="44" t="s">
        <v>422</v>
      </c>
      <c r="C4829" s="45">
        <v>46131</v>
      </c>
      <c r="D4829" s="47">
        <v>0</v>
      </c>
      <c r="E4829" s="181"/>
      <c r="F4829" s="47">
        <v>0</v>
      </c>
      <c r="G4829" s="181"/>
      <c r="H4829" s="47">
        <v>0</v>
      </c>
    </row>
    <row r="4830" spans="1:8">
      <c r="A4830" s="44" t="s">
        <v>992</v>
      </c>
      <c r="B4830" s="44" t="s">
        <v>422</v>
      </c>
      <c r="C4830" s="45">
        <v>46138</v>
      </c>
      <c r="D4830" s="47">
        <v>0</v>
      </c>
      <c r="E4830" s="181"/>
      <c r="F4830" s="47">
        <v>0</v>
      </c>
      <c r="G4830" s="181"/>
      <c r="H4830" s="47">
        <v>0</v>
      </c>
    </row>
    <row r="4831" spans="1:8">
      <c r="A4831" s="44" t="s">
        <v>992</v>
      </c>
      <c r="B4831" s="44" t="s">
        <v>422</v>
      </c>
      <c r="C4831" s="45">
        <v>46145</v>
      </c>
      <c r="D4831" s="47">
        <v>0</v>
      </c>
      <c r="E4831" s="181"/>
      <c r="F4831" s="47">
        <v>0</v>
      </c>
      <c r="G4831" s="181"/>
      <c r="H4831" s="47">
        <v>0</v>
      </c>
    </row>
    <row r="4832" spans="1:8">
      <c r="A4832" s="44" t="s">
        <v>992</v>
      </c>
      <c r="B4832" s="44" t="s">
        <v>422</v>
      </c>
      <c r="C4832" s="45">
        <v>46152</v>
      </c>
      <c r="D4832" s="47">
        <v>0</v>
      </c>
      <c r="E4832" s="181"/>
      <c r="F4832" s="47">
        <v>0</v>
      </c>
      <c r="G4832" s="181"/>
      <c r="H4832" s="47">
        <v>0</v>
      </c>
    </row>
    <row r="4833" spans="1:8">
      <c r="A4833" s="44" t="s">
        <v>992</v>
      </c>
      <c r="B4833" s="44" t="s">
        <v>422</v>
      </c>
      <c r="C4833" s="45">
        <v>46159</v>
      </c>
      <c r="D4833" s="47">
        <v>0</v>
      </c>
      <c r="E4833" s="181"/>
      <c r="F4833" s="49">
        <v>0</v>
      </c>
      <c r="G4833" s="181"/>
      <c r="H4833" s="47">
        <v>0</v>
      </c>
    </row>
    <row r="4834" spans="1:8">
      <c r="A4834" s="44" t="s">
        <v>992</v>
      </c>
      <c r="B4834" s="44" t="s">
        <v>422</v>
      </c>
      <c r="C4834" s="45">
        <v>46166</v>
      </c>
      <c r="D4834" s="47">
        <v>0</v>
      </c>
      <c r="E4834" s="181"/>
      <c r="F4834" s="49">
        <v>0</v>
      </c>
      <c r="G4834" s="181"/>
      <c r="H4834" s="47">
        <v>0</v>
      </c>
    </row>
    <row r="4835" spans="1:8">
      <c r="A4835" s="44" t="s">
        <v>992</v>
      </c>
      <c r="B4835" s="44" t="s">
        <v>422</v>
      </c>
      <c r="C4835" s="45">
        <v>46173</v>
      </c>
      <c r="D4835" s="47">
        <v>0</v>
      </c>
      <c r="E4835" s="181"/>
      <c r="F4835" s="49">
        <v>0</v>
      </c>
      <c r="G4835" s="181"/>
      <c r="H4835" s="47">
        <v>0</v>
      </c>
    </row>
    <row r="4836" spans="1:8">
      <c r="A4836" s="44" t="s">
        <v>992</v>
      </c>
      <c r="B4836" s="44" t="s">
        <v>422</v>
      </c>
      <c r="C4836" s="45">
        <v>46180</v>
      </c>
      <c r="D4836" s="47">
        <v>0</v>
      </c>
      <c r="E4836" s="181"/>
      <c r="F4836" s="49">
        <v>0</v>
      </c>
      <c r="G4836" s="181"/>
      <c r="H4836" s="47">
        <v>0</v>
      </c>
    </row>
    <row r="4837" spans="1:8">
      <c r="A4837" s="44" t="s">
        <v>992</v>
      </c>
      <c r="B4837" s="44" t="s">
        <v>422</v>
      </c>
      <c r="C4837" s="45">
        <v>46187</v>
      </c>
      <c r="D4837" s="47">
        <v>0</v>
      </c>
      <c r="E4837" s="181"/>
      <c r="F4837" s="49">
        <v>0</v>
      </c>
      <c r="G4837" s="181"/>
      <c r="H4837" s="47">
        <v>0</v>
      </c>
    </row>
    <row r="4838" spans="1:8">
      <c r="A4838" s="44" t="s">
        <v>992</v>
      </c>
      <c r="B4838" s="44" t="s">
        <v>417</v>
      </c>
      <c r="C4838" s="45">
        <v>46103</v>
      </c>
      <c r="D4838" s="47">
        <v>0</v>
      </c>
      <c r="E4838" s="181"/>
      <c r="F4838" s="47">
        <v>0</v>
      </c>
      <c r="G4838" s="181"/>
      <c r="H4838" s="47">
        <v>0</v>
      </c>
    </row>
    <row r="4839" spans="1:8">
      <c r="A4839" s="44" t="s">
        <v>992</v>
      </c>
      <c r="B4839" s="44" t="s">
        <v>417</v>
      </c>
      <c r="C4839" s="45">
        <v>46110</v>
      </c>
      <c r="D4839" s="47">
        <v>0</v>
      </c>
      <c r="E4839" s="181"/>
      <c r="F4839" s="47">
        <v>0</v>
      </c>
      <c r="G4839" s="181"/>
      <c r="H4839" s="47">
        <v>0</v>
      </c>
    </row>
    <row r="4840" spans="1:8">
      <c r="A4840" s="44" t="s">
        <v>992</v>
      </c>
      <c r="B4840" s="44" t="s">
        <v>417</v>
      </c>
      <c r="C4840" s="45">
        <v>46117</v>
      </c>
      <c r="D4840" s="47">
        <v>0</v>
      </c>
      <c r="E4840" s="181"/>
      <c r="F4840" s="47">
        <v>0</v>
      </c>
      <c r="G4840" s="181"/>
      <c r="H4840" s="47">
        <v>0</v>
      </c>
    </row>
    <row r="4841" spans="1:8">
      <c r="A4841" s="44" t="s">
        <v>992</v>
      </c>
      <c r="B4841" s="44" t="s">
        <v>417</v>
      </c>
      <c r="C4841" s="45">
        <v>46124</v>
      </c>
      <c r="D4841" s="47">
        <v>0</v>
      </c>
      <c r="E4841" s="181"/>
      <c r="F4841" s="47">
        <v>0</v>
      </c>
      <c r="G4841" s="181"/>
      <c r="H4841" s="47">
        <v>0</v>
      </c>
    </row>
    <row r="4842" spans="1:8">
      <c r="A4842" s="44" t="s">
        <v>992</v>
      </c>
      <c r="B4842" s="44" t="s">
        <v>417</v>
      </c>
      <c r="C4842" s="45">
        <v>46131</v>
      </c>
      <c r="D4842" s="47">
        <v>0</v>
      </c>
      <c r="E4842" s="181"/>
      <c r="F4842" s="47">
        <v>0</v>
      </c>
      <c r="G4842" s="181"/>
      <c r="H4842" s="47">
        <v>0</v>
      </c>
    </row>
    <row r="4843" spans="1:8">
      <c r="A4843" s="44" t="s">
        <v>992</v>
      </c>
      <c r="B4843" s="44" t="s">
        <v>417</v>
      </c>
      <c r="C4843" s="45">
        <v>46138</v>
      </c>
      <c r="D4843" s="47">
        <v>0</v>
      </c>
      <c r="E4843" s="181"/>
      <c r="F4843" s="47">
        <v>0</v>
      </c>
      <c r="G4843" s="181"/>
      <c r="H4843" s="47">
        <v>0</v>
      </c>
    </row>
    <row r="4844" spans="1:8">
      <c r="A4844" s="44" t="s">
        <v>992</v>
      </c>
      <c r="B4844" s="44" t="s">
        <v>417</v>
      </c>
      <c r="C4844" s="45">
        <v>46145</v>
      </c>
      <c r="D4844" s="47">
        <v>0</v>
      </c>
      <c r="E4844" s="181"/>
      <c r="F4844" s="47">
        <v>0</v>
      </c>
      <c r="G4844" s="181"/>
      <c r="H4844" s="47">
        <v>0</v>
      </c>
    </row>
    <row r="4845" spans="1:8">
      <c r="A4845" s="44" t="s">
        <v>992</v>
      </c>
      <c r="B4845" s="44" t="s">
        <v>417</v>
      </c>
      <c r="C4845" s="45">
        <v>46152</v>
      </c>
      <c r="D4845" s="47">
        <v>0</v>
      </c>
      <c r="E4845" s="181"/>
      <c r="F4845" s="47">
        <v>0</v>
      </c>
      <c r="G4845" s="181"/>
      <c r="H4845" s="47">
        <v>0</v>
      </c>
    </row>
    <row r="4846" spans="1:8">
      <c r="A4846" s="44" t="s">
        <v>992</v>
      </c>
      <c r="B4846" s="44" t="s">
        <v>417</v>
      </c>
      <c r="C4846" s="45">
        <v>46159</v>
      </c>
      <c r="D4846" s="47">
        <v>0</v>
      </c>
      <c r="E4846" s="181"/>
      <c r="F4846" s="47">
        <v>0</v>
      </c>
      <c r="G4846" s="181"/>
      <c r="H4846" s="47">
        <v>0</v>
      </c>
    </row>
    <row r="4847" spans="1:8">
      <c r="A4847" s="44" t="s">
        <v>992</v>
      </c>
      <c r="B4847" s="44" t="s">
        <v>417</v>
      </c>
      <c r="C4847" s="45">
        <v>46166</v>
      </c>
      <c r="D4847" s="47">
        <v>0</v>
      </c>
      <c r="E4847" s="181"/>
      <c r="F4847" s="47">
        <v>0</v>
      </c>
      <c r="G4847" s="181"/>
      <c r="H4847" s="47">
        <v>0</v>
      </c>
    </row>
    <row r="4848" spans="1:8">
      <c r="A4848" s="44" t="s">
        <v>992</v>
      </c>
      <c r="B4848" s="44" t="s">
        <v>417</v>
      </c>
      <c r="C4848" s="45">
        <v>46173</v>
      </c>
      <c r="D4848" s="47">
        <v>0</v>
      </c>
      <c r="E4848" s="181"/>
      <c r="F4848" s="47">
        <v>0</v>
      </c>
      <c r="G4848" s="181"/>
      <c r="H4848" s="47">
        <v>0</v>
      </c>
    </row>
    <row r="4849" spans="1:8">
      <c r="A4849" s="44" t="s">
        <v>992</v>
      </c>
      <c r="B4849" s="44" t="s">
        <v>417</v>
      </c>
      <c r="C4849" s="45">
        <v>46180</v>
      </c>
      <c r="D4849" s="47">
        <v>0</v>
      </c>
      <c r="E4849" s="181"/>
      <c r="F4849" s="47">
        <v>0</v>
      </c>
      <c r="G4849" s="181"/>
      <c r="H4849" s="47">
        <v>0</v>
      </c>
    </row>
    <row r="4850" spans="1:8">
      <c r="A4850" s="44" t="s">
        <v>992</v>
      </c>
      <c r="B4850" s="44" t="s">
        <v>417</v>
      </c>
      <c r="C4850" s="45">
        <v>46187</v>
      </c>
      <c r="D4850" s="47">
        <v>0</v>
      </c>
      <c r="E4850" s="181"/>
      <c r="F4850" s="47">
        <v>0</v>
      </c>
      <c r="G4850" s="181"/>
      <c r="H4850" s="47">
        <v>0</v>
      </c>
    </row>
    <row r="4851" spans="1:8">
      <c r="A4851" s="44" t="s">
        <v>992</v>
      </c>
      <c r="B4851" s="44" t="s">
        <v>470</v>
      </c>
      <c r="C4851" s="45">
        <v>46103</v>
      </c>
      <c r="D4851" s="47">
        <v>0</v>
      </c>
      <c r="E4851" s="181"/>
      <c r="F4851" s="47">
        <v>0</v>
      </c>
      <c r="G4851" s="181"/>
      <c r="H4851" s="47">
        <v>0</v>
      </c>
    </row>
    <row r="4852" spans="1:8">
      <c r="A4852" s="44" t="s">
        <v>992</v>
      </c>
      <c r="B4852" s="44" t="s">
        <v>470</v>
      </c>
      <c r="C4852" s="45">
        <v>46110</v>
      </c>
      <c r="D4852" s="47">
        <v>0</v>
      </c>
      <c r="E4852" s="181"/>
      <c r="F4852" s="47">
        <v>0</v>
      </c>
      <c r="G4852" s="181"/>
      <c r="H4852" s="47">
        <v>0</v>
      </c>
    </row>
    <row r="4853" spans="1:8">
      <c r="A4853" s="44" t="s">
        <v>992</v>
      </c>
      <c r="B4853" s="44" t="s">
        <v>470</v>
      </c>
      <c r="C4853" s="45">
        <v>46117</v>
      </c>
      <c r="D4853" s="47">
        <v>0</v>
      </c>
      <c r="E4853" s="181"/>
      <c r="F4853" s="47">
        <v>0</v>
      </c>
      <c r="G4853" s="181"/>
      <c r="H4853" s="47">
        <v>0</v>
      </c>
    </row>
    <row r="4854" spans="1:8">
      <c r="A4854" s="44" t="s">
        <v>992</v>
      </c>
      <c r="B4854" s="44" t="s">
        <v>470</v>
      </c>
      <c r="C4854" s="45">
        <v>46124</v>
      </c>
      <c r="D4854" s="47">
        <v>0</v>
      </c>
      <c r="E4854" s="181"/>
      <c r="F4854" s="47">
        <v>0</v>
      </c>
      <c r="G4854" s="181"/>
      <c r="H4854" s="47">
        <v>0</v>
      </c>
    </row>
    <row r="4855" spans="1:8">
      <c r="A4855" s="44" t="s">
        <v>992</v>
      </c>
      <c r="B4855" s="44" t="s">
        <v>470</v>
      </c>
      <c r="C4855" s="45">
        <v>46131</v>
      </c>
      <c r="D4855" s="47">
        <v>0</v>
      </c>
      <c r="E4855" s="181"/>
      <c r="F4855" s="47">
        <v>0</v>
      </c>
      <c r="G4855" s="181"/>
      <c r="H4855" s="47">
        <v>0</v>
      </c>
    </row>
    <row r="4856" spans="1:8">
      <c r="A4856" s="44" t="s">
        <v>992</v>
      </c>
      <c r="B4856" s="44" t="s">
        <v>470</v>
      </c>
      <c r="C4856" s="45">
        <v>46138</v>
      </c>
      <c r="D4856" s="47">
        <v>0</v>
      </c>
      <c r="E4856" s="181"/>
      <c r="F4856" s="47">
        <v>0</v>
      </c>
      <c r="G4856" s="181"/>
      <c r="H4856" s="47">
        <v>0</v>
      </c>
    </row>
    <row r="4857" spans="1:8">
      <c r="A4857" s="44" t="s">
        <v>992</v>
      </c>
      <c r="B4857" s="44" t="s">
        <v>470</v>
      </c>
      <c r="C4857" s="45">
        <v>46145</v>
      </c>
      <c r="D4857" s="47">
        <v>0</v>
      </c>
      <c r="E4857" s="181"/>
      <c r="F4857" s="47">
        <v>0</v>
      </c>
      <c r="G4857" s="181"/>
      <c r="H4857" s="47">
        <v>0</v>
      </c>
    </row>
    <row r="4858" spans="1:8">
      <c r="A4858" s="44" t="s">
        <v>992</v>
      </c>
      <c r="B4858" s="44" t="s">
        <v>470</v>
      </c>
      <c r="C4858" s="45">
        <v>46152</v>
      </c>
      <c r="D4858" s="47">
        <v>0</v>
      </c>
      <c r="E4858" s="181"/>
      <c r="F4858" s="47">
        <v>0</v>
      </c>
      <c r="G4858" s="181"/>
      <c r="H4858" s="47">
        <v>0</v>
      </c>
    </row>
    <row r="4859" spans="1:8">
      <c r="A4859" s="44" t="s">
        <v>992</v>
      </c>
      <c r="B4859" s="44" t="s">
        <v>470</v>
      </c>
      <c r="C4859" s="45">
        <v>46159</v>
      </c>
      <c r="D4859" s="47">
        <v>0</v>
      </c>
      <c r="E4859" s="181"/>
      <c r="F4859" s="47">
        <v>0</v>
      </c>
      <c r="G4859" s="181"/>
      <c r="H4859" s="47">
        <v>0</v>
      </c>
    </row>
    <row r="4860" spans="1:8">
      <c r="A4860" s="44" t="s">
        <v>992</v>
      </c>
      <c r="B4860" s="44" t="s">
        <v>470</v>
      </c>
      <c r="C4860" s="45">
        <v>46166</v>
      </c>
      <c r="D4860" s="47">
        <v>0</v>
      </c>
      <c r="E4860" s="181"/>
      <c r="F4860" s="47">
        <v>0</v>
      </c>
      <c r="G4860" s="181"/>
      <c r="H4860" s="47">
        <v>0</v>
      </c>
    </row>
    <row r="4861" spans="1:8">
      <c r="A4861" s="44" t="s">
        <v>992</v>
      </c>
      <c r="B4861" s="44" t="s">
        <v>470</v>
      </c>
      <c r="C4861" s="45">
        <v>46173</v>
      </c>
      <c r="D4861" s="47">
        <v>0</v>
      </c>
      <c r="E4861" s="180">
        <v>-0.99</v>
      </c>
      <c r="F4861" s="49">
        <v>0</v>
      </c>
      <c r="G4861" s="180">
        <v>-1</v>
      </c>
      <c r="H4861" s="47">
        <v>1</v>
      </c>
    </row>
    <row r="4862" spans="1:8">
      <c r="A4862" s="44" t="s">
        <v>992</v>
      </c>
      <c r="B4862" s="44" t="s">
        <v>470</v>
      </c>
      <c r="C4862" s="45">
        <v>46180</v>
      </c>
      <c r="D4862" s="47">
        <v>0</v>
      </c>
      <c r="E4862" s="181"/>
      <c r="F4862" s="49">
        <v>0</v>
      </c>
      <c r="G4862" s="181"/>
      <c r="H4862" s="47">
        <v>0</v>
      </c>
    </row>
    <row r="4863" spans="1:8">
      <c r="A4863" s="44" t="s">
        <v>992</v>
      </c>
      <c r="B4863" s="44" t="s">
        <v>470</v>
      </c>
      <c r="C4863" s="45">
        <v>46187</v>
      </c>
      <c r="D4863" s="47">
        <v>0</v>
      </c>
      <c r="E4863" s="181"/>
      <c r="F4863" s="49">
        <v>0</v>
      </c>
      <c r="G4863" s="181"/>
      <c r="H4863" s="47">
        <v>0</v>
      </c>
    </row>
    <row r="4864" spans="1:8">
      <c r="A4864" s="44" t="s">
        <v>992</v>
      </c>
      <c r="B4864" s="44" t="s">
        <v>418</v>
      </c>
      <c r="C4864" s="45">
        <v>46103</v>
      </c>
      <c r="D4864" s="47">
        <v>0</v>
      </c>
      <c r="E4864" s="181"/>
      <c r="F4864" s="47">
        <v>0</v>
      </c>
      <c r="G4864" s="181"/>
      <c r="H4864" s="47">
        <v>0</v>
      </c>
    </row>
    <row r="4865" spans="1:8">
      <c r="A4865" s="44" t="s">
        <v>992</v>
      </c>
      <c r="B4865" s="44" t="s">
        <v>418</v>
      </c>
      <c r="C4865" s="45">
        <v>46110</v>
      </c>
      <c r="D4865" s="47">
        <v>0</v>
      </c>
      <c r="E4865" s="181"/>
      <c r="F4865" s="47">
        <v>0</v>
      </c>
      <c r="G4865" s="181"/>
      <c r="H4865" s="47">
        <v>0</v>
      </c>
    </row>
    <row r="4866" spans="1:8">
      <c r="A4866" s="44" t="s">
        <v>992</v>
      </c>
      <c r="B4866" s="44" t="s">
        <v>418</v>
      </c>
      <c r="C4866" s="45">
        <v>46117</v>
      </c>
      <c r="D4866" s="47">
        <v>0</v>
      </c>
      <c r="E4866" s="181"/>
      <c r="F4866" s="47">
        <v>0</v>
      </c>
      <c r="G4866" s="181"/>
      <c r="H4866" s="47">
        <v>0</v>
      </c>
    </row>
    <row r="4867" spans="1:8">
      <c r="A4867" s="44" t="s">
        <v>992</v>
      </c>
      <c r="B4867" s="44" t="s">
        <v>418</v>
      </c>
      <c r="C4867" s="45">
        <v>46124</v>
      </c>
      <c r="D4867" s="47">
        <v>0</v>
      </c>
      <c r="E4867" s="181"/>
      <c r="F4867" s="47">
        <v>0</v>
      </c>
      <c r="G4867" s="181"/>
      <c r="H4867" s="47">
        <v>0</v>
      </c>
    </row>
    <row r="4868" spans="1:8">
      <c r="A4868" s="44" t="s">
        <v>992</v>
      </c>
      <c r="B4868" s="44" t="s">
        <v>418</v>
      </c>
      <c r="C4868" s="45">
        <v>46131</v>
      </c>
      <c r="D4868" s="47">
        <v>0</v>
      </c>
      <c r="E4868" s="181"/>
      <c r="F4868" s="47">
        <v>0</v>
      </c>
      <c r="G4868" s="181"/>
      <c r="H4868" s="47">
        <v>0</v>
      </c>
    </row>
    <row r="4869" spans="1:8">
      <c r="A4869" s="44" t="s">
        <v>992</v>
      </c>
      <c r="B4869" s="44" t="s">
        <v>418</v>
      </c>
      <c r="C4869" s="45">
        <v>46138</v>
      </c>
      <c r="D4869" s="47">
        <v>0</v>
      </c>
      <c r="E4869" s="181"/>
      <c r="F4869" s="47">
        <v>0</v>
      </c>
      <c r="G4869" s="181"/>
      <c r="H4869" s="47">
        <v>0</v>
      </c>
    </row>
    <row r="4870" spans="1:8">
      <c r="A4870" s="44" t="s">
        <v>992</v>
      </c>
      <c r="B4870" s="44" t="s">
        <v>418</v>
      </c>
      <c r="C4870" s="45">
        <v>46145</v>
      </c>
      <c r="D4870" s="47">
        <v>0</v>
      </c>
      <c r="E4870" s="181"/>
      <c r="F4870" s="47">
        <v>0</v>
      </c>
      <c r="G4870" s="181"/>
      <c r="H4870" s="47">
        <v>0</v>
      </c>
    </row>
    <row r="4871" spans="1:8">
      <c r="A4871" s="44" t="s">
        <v>992</v>
      </c>
      <c r="B4871" s="44" t="s">
        <v>418</v>
      </c>
      <c r="C4871" s="45">
        <v>46152</v>
      </c>
      <c r="D4871" s="47">
        <v>0</v>
      </c>
      <c r="E4871" s="181"/>
      <c r="F4871" s="49">
        <v>0</v>
      </c>
      <c r="G4871" s="181"/>
      <c r="H4871" s="47">
        <v>0</v>
      </c>
    </row>
    <row r="4872" spans="1:8">
      <c r="A4872" s="44" t="s">
        <v>992</v>
      </c>
      <c r="B4872" s="44" t="s">
        <v>418</v>
      </c>
      <c r="C4872" s="45">
        <v>46159</v>
      </c>
      <c r="D4872" s="47">
        <v>0</v>
      </c>
      <c r="E4872" s="181"/>
      <c r="F4872" s="49">
        <v>0</v>
      </c>
      <c r="G4872" s="181"/>
      <c r="H4872" s="47">
        <v>0</v>
      </c>
    </row>
    <row r="4873" spans="1:8">
      <c r="A4873" s="44" t="s">
        <v>992</v>
      </c>
      <c r="B4873" s="44" t="s">
        <v>418</v>
      </c>
      <c r="C4873" s="45">
        <v>46166</v>
      </c>
      <c r="D4873" s="47">
        <v>0</v>
      </c>
      <c r="E4873" s="181"/>
      <c r="F4873" s="47">
        <v>0</v>
      </c>
      <c r="G4873" s="181"/>
      <c r="H4873" s="47">
        <v>0</v>
      </c>
    </row>
    <row r="4874" spans="1:8">
      <c r="A4874" s="44" t="s">
        <v>992</v>
      </c>
      <c r="B4874" s="44" t="s">
        <v>418</v>
      </c>
      <c r="C4874" s="45">
        <v>46173</v>
      </c>
      <c r="D4874" s="47">
        <v>0</v>
      </c>
      <c r="E4874" s="181"/>
      <c r="F4874" s="47">
        <v>0</v>
      </c>
      <c r="G4874" s="181"/>
      <c r="H4874" s="47">
        <v>0</v>
      </c>
    </row>
    <row r="4875" spans="1:8">
      <c r="A4875" s="44" t="s">
        <v>992</v>
      </c>
      <c r="B4875" s="44" t="s">
        <v>418</v>
      </c>
      <c r="C4875" s="45">
        <v>46180</v>
      </c>
      <c r="D4875" s="47">
        <v>0</v>
      </c>
      <c r="E4875" s="181"/>
      <c r="F4875" s="49">
        <v>0</v>
      </c>
      <c r="G4875" s="181"/>
      <c r="H4875" s="47">
        <v>0</v>
      </c>
    </row>
    <row r="4876" spans="1:8">
      <c r="A4876" s="44" t="s">
        <v>992</v>
      </c>
      <c r="B4876" s="44" t="s">
        <v>418</v>
      </c>
      <c r="C4876" s="45">
        <v>46187</v>
      </c>
      <c r="D4876" s="47">
        <v>0</v>
      </c>
      <c r="E4876" s="181"/>
      <c r="F4876" s="49">
        <v>0</v>
      </c>
      <c r="G4876" s="181"/>
      <c r="H4876" s="47">
        <v>0</v>
      </c>
    </row>
    <row r="4877" spans="1:8">
      <c r="A4877" s="44" t="s">
        <v>992</v>
      </c>
      <c r="B4877" s="44" t="s">
        <v>419</v>
      </c>
      <c r="C4877" s="45">
        <v>46103</v>
      </c>
      <c r="D4877" s="47">
        <v>0</v>
      </c>
      <c r="E4877" s="181"/>
      <c r="F4877" s="47">
        <v>0</v>
      </c>
      <c r="G4877" s="181"/>
      <c r="H4877" s="47">
        <v>0</v>
      </c>
    </row>
    <row r="4878" spans="1:8">
      <c r="A4878" s="44" t="s">
        <v>992</v>
      </c>
      <c r="B4878" s="44" t="s">
        <v>419</v>
      </c>
      <c r="C4878" s="45">
        <v>46110</v>
      </c>
      <c r="D4878" s="47">
        <v>0</v>
      </c>
      <c r="E4878" s="181"/>
      <c r="F4878" s="47">
        <v>0</v>
      </c>
      <c r="G4878" s="181"/>
      <c r="H4878" s="47">
        <v>0</v>
      </c>
    </row>
    <row r="4879" spans="1:8">
      <c r="A4879" s="44" t="s">
        <v>992</v>
      </c>
      <c r="B4879" s="44" t="s">
        <v>419</v>
      </c>
      <c r="C4879" s="45">
        <v>46117</v>
      </c>
      <c r="D4879" s="47">
        <v>0</v>
      </c>
      <c r="E4879" s="181"/>
      <c r="F4879" s="47">
        <v>0</v>
      </c>
      <c r="G4879" s="181"/>
      <c r="H4879" s="47">
        <v>0</v>
      </c>
    </row>
    <row r="4880" spans="1:8">
      <c r="A4880" s="44" t="s">
        <v>992</v>
      </c>
      <c r="B4880" s="44" t="s">
        <v>419</v>
      </c>
      <c r="C4880" s="45">
        <v>46124</v>
      </c>
      <c r="D4880" s="47">
        <v>0</v>
      </c>
      <c r="E4880" s="181"/>
      <c r="F4880" s="47">
        <v>0</v>
      </c>
      <c r="G4880" s="181"/>
      <c r="H4880" s="47">
        <v>0</v>
      </c>
    </row>
    <row r="4881" spans="1:8">
      <c r="A4881" s="44" t="s">
        <v>992</v>
      </c>
      <c r="B4881" s="44" t="s">
        <v>419</v>
      </c>
      <c r="C4881" s="45">
        <v>46131</v>
      </c>
      <c r="D4881" s="47">
        <v>0</v>
      </c>
      <c r="E4881" s="181"/>
      <c r="F4881" s="47">
        <v>0</v>
      </c>
      <c r="G4881" s="181"/>
      <c r="H4881" s="47">
        <v>0</v>
      </c>
    </row>
    <row r="4882" spans="1:8">
      <c r="A4882" s="44" t="s">
        <v>992</v>
      </c>
      <c r="B4882" s="44" t="s">
        <v>419</v>
      </c>
      <c r="C4882" s="45">
        <v>46138</v>
      </c>
      <c r="D4882" s="47">
        <v>0</v>
      </c>
      <c r="E4882" s="181"/>
      <c r="F4882" s="47">
        <v>0</v>
      </c>
      <c r="G4882" s="181"/>
      <c r="H4882" s="47">
        <v>0</v>
      </c>
    </row>
    <row r="4883" spans="1:8">
      <c r="A4883" s="44" t="s">
        <v>992</v>
      </c>
      <c r="B4883" s="44" t="s">
        <v>419</v>
      </c>
      <c r="C4883" s="45">
        <v>46145</v>
      </c>
      <c r="D4883" s="47">
        <v>0</v>
      </c>
      <c r="E4883" s="181"/>
      <c r="F4883" s="47">
        <v>0</v>
      </c>
      <c r="G4883" s="181"/>
      <c r="H4883" s="47">
        <v>0</v>
      </c>
    </row>
    <row r="4884" spans="1:8">
      <c r="A4884" s="44" t="s">
        <v>992</v>
      </c>
      <c r="B4884" s="44" t="s">
        <v>419</v>
      </c>
      <c r="C4884" s="45">
        <v>46152</v>
      </c>
      <c r="D4884" s="47">
        <v>0</v>
      </c>
      <c r="E4884" s="181"/>
      <c r="F4884" s="47">
        <v>0</v>
      </c>
      <c r="G4884" s="181"/>
      <c r="H4884" s="47">
        <v>0</v>
      </c>
    </row>
    <row r="4885" spans="1:8">
      <c r="A4885" s="44" t="s">
        <v>992</v>
      </c>
      <c r="B4885" s="44" t="s">
        <v>419</v>
      </c>
      <c r="C4885" s="45">
        <v>46159</v>
      </c>
      <c r="D4885" s="47">
        <v>0</v>
      </c>
      <c r="E4885" s="181"/>
      <c r="F4885" s="47">
        <v>0</v>
      </c>
      <c r="G4885" s="181"/>
      <c r="H4885" s="47">
        <v>0</v>
      </c>
    </row>
    <row r="4886" spans="1:8">
      <c r="A4886" s="44" t="s">
        <v>992</v>
      </c>
      <c r="B4886" s="44" t="s">
        <v>419</v>
      </c>
      <c r="C4886" s="45">
        <v>46166</v>
      </c>
      <c r="D4886" s="47">
        <v>0</v>
      </c>
      <c r="E4886" s="181"/>
      <c r="F4886" s="47">
        <v>0</v>
      </c>
      <c r="G4886" s="181"/>
      <c r="H4886" s="47">
        <v>0</v>
      </c>
    </row>
    <row r="4887" spans="1:8">
      <c r="A4887" s="44" t="s">
        <v>992</v>
      </c>
      <c r="B4887" s="44" t="s">
        <v>419</v>
      </c>
      <c r="C4887" s="45">
        <v>46173</v>
      </c>
      <c r="D4887" s="47">
        <v>0</v>
      </c>
      <c r="E4887" s="181"/>
      <c r="F4887" s="47">
        <v>0</v>
      </c>
      <c r="G4887" s="181"/>
      <c r="H4887" s="47">
        <v>0</v>
      </c>
    </row>
    <row r="4888" spans="1:8">
      <c r="A4888" s="44" t="s">
        <v>992</v>
      </c>
      <c r="B4888" s="44" t="s">
        <v>419</v>
      </c>
      <c r="C4888" s="45">
        <v>46180</v>
      </c>
      <c r="D4888" s="47">
        <v>0</v>
      </c>
      <c r="E4888" s="181"/>
      <c r="F4888" s="47">
        <v>0</v>
      </c>
      <c r="G4888" s="181"/>
      <c r="H4888" s="47">
        <v>0</v>
      </c>
    </row>
    <row r="4889" spans="1:8">
      <c r="A4889" s="44" t="s">
        <v>992</v>
      </c>
      <c r="B4889" s="44" t="s">
        <v>419</v>
      </c>
      <c r="C4889" s="45">
        <v>46187</v>
      </c>
      <c r="D4889" s="47">
        <v>0</v>
      </c>
      <c r="E4889" s="181"/>
      <c r="F4889" s="49">
        <v>0</v>
      </c>
      <c r="G4889" s="181"/>
      <c r="H4889" s="47">
        <v>0</v>
      </c>
    </row>
    <row r="4890" spans="1:8">
      <c r="A4890" s="44" t="s">
        <v>992</v>
      </c>
      <c r="B4890" s="44" t="s">
        <v>463</v>
      </c>
      <c r="C4890" s="45">
        <v>46103</v>
      </c>
      <c r="D4890" s="47">
        <v>0</v>
      </c>
      <c r="E4890" s="181"/>
      <c r="F4890" s="47">
        <v>0</v>
      </c>
      <c r="G4890" s="181"/>
      <c r="H4890" s="47">
        <v>0</v>
      </c>
    </row>
    <row r="4891" spans="1:8">
      <c r="A4891" s="44" t="s">
        <v>992</v>
      </c>
      <c r="B4891" s="44" t="s">
        <v>463</v>
      </c>
      <c r="C4891" s="45">
        <v>46110</v>
      </c>
      <c r="D4891" s="47">
        <v>0</v>
      </c>
      <c r="E4891" s="181"/>
      <c r="F4891" s="47">
        <v>0</v>
      </c>
      <c r="G4891" s="181"/>
      <c r="H4891" s="47">
        <v>0</v>
      </c>
    </row>
    <row r="4892" spans="1:8">
      <c r="A4892" s="44" t="s">
        <v>992</v>
      </c>
      <c r="B4892" s="44" t="s">
        <v>463</v>
      </c>
      <c r="C4892" s="45">
        <v>46117</v>
      </c>
      <c r="D4892" s="47">
        <v>0</v>
      </c>
      <c r="E4892" s="181"/>
      <c r="F4892" s="47">
        <v>0</v>
      </c>
      <c r="G4892" s="181"/>
      <c r="H4892" s="47">
        <v>0</v>
      </c>
    </row>
    <row r="4893" spans="1:8">
      <c r="A4893" s="44" t="s">
        <v>992</v>
      </c>
      <c r="B4893" s="44" t="s">
        <v>463</v>
      </c>
      <c r="C4893" s="45">
        <v>46124</v>
      </c>
      <c r="D4893" s="47">
        <v>0</v>
      </c>
      <c r="E4893" s="181"/>
      <c r="F4893" s="47">
        <v>0</v>
      </c>
      <c r="G4893" s="181"/>
      <c r="H4893" s="47">
        <v>0</v>
      </c>
    </row>
    <row r="4894" spans="1:8">
      <c r="A4894" s="44" t="s">
        <v>992</v>
      </c>
      <c r="B4894" s="44" t="s">
        <v>463</v>
      </c>
      <c r="C4894" s="45">
        <v>46131</v>
      </c>
      <c r="D4894" s="47">
        <v>0</v>
      </c>
      <c r="E4894" s="181"/>
      <c r="F4894" s="47">
        <v>0</v>
      </c>
      <c r="G4894" s="181"/>
      <c r="H4894" s="47">
        <v>0</v>
      </c>
    </row>
    <row r="4895" spans="1:8">
      <c r="A4895" s="44" t="s">
        <v>992</v>
      </c>
      <c r="B4895" s="44" t="s">
        <v>463</v>
      </c>
      <c r="C4895" s="45">
        <v>46138</v>
      </c>
      <c r="D4895" s="47">
        <v>0</v>
      </c>
      <c r="E4895" s="181"/>
      <c r="F4895" s="47">
        <v>0</v>
      </c>
      <c r="G4895" s="181"/>
      <c r="H4895" s="47">
        <v>0</v>
      </c>
    </row>
    <row r="4896" spans="1:8">
      <c r="A4896" s="44" t="s">
        <v>992</v>
      </c>
      <c r="B4896" s="44" t="s">
        <v>463</v>
      </c>
      <c r="C4896" s="45">
        <v>46145</v>
      </c>
      <c r="D4896" s="47">
        <v>0</v>
      </c>
      <c r="E4896" s="181"/>
      <c r="F4896" s="47">
        <v>0</v>
      </c>
      <c r="G4896" s="181"/>
      <c r="H4896" s="47">
        <v>0</v>
      </c>
    </row>
    <row r="4897" spans="1:8">
      <c r="A4897" s="44" t="s">
        <v>992</v>
      </c>
      <c r="B4897" s="44" t="s">
        <v>463</v>
      </c>
      <c r="C4897" s="45">
        <v>46152</v>
      </c>
      <c r="D4897" s="47">
        <v>0</v>
      </c>
      <c r="E4897" s="181"/>
      <c r="F4897" s="47">
        <v>0</v>
      </c>
      <c r="G4897" s="181"/>
      <c r="H4897" s="47">
        <v>0</v>
      </c>
    </row>
    <row r="4898" spans="1:8">
      <c r="A4898" s="44" t="s">
        <v>992</v>
      </c>
      <c r="B4898" s="44" t="s">
        <v>463</v>
      </c>
      <c r="C4898" s="45">
        <v>46159</v>
      </c>
      <c r="D4898" s="47">
        <v>0</v>
      </c>
      <c r="E4898" s="181"/>
      <c r="F4898" s="47">
        <v>0</v>
      </c>
      <c r="G4898" s="181"/>
      <c r="H4898" s="47">
        <v>0</v>
      </c>
    </row>
    <row r="4899" spans="1:8">
      <c r="A4899" s="44" t="s">
        <v>992</v>
      </c>
      <c r="B4899" s="44" t="s">
        <v>463</v>
      </c>
      <c r="C4899" s="45">
        <v>46166</v>
      </c>
      <c r="D4899" s="47">
        <v>0</v>
      </c>
      <c r="E4899" s="181"/>
      <c r="F4899" s="49">
        <v>0</v>
      </c>
      <c r="G4899" s="181"/>
      <c r="H4899" s="47">
        <v>0</v>
      </c>
    </row>
    <row r="4900" spans="1:8">
      <c r="A4900" s="44" t="s">
        <v>992</v>
      </c>
      <c r="B4900" s="44" t="s">
        <v>463</v>
      </c>
      <c r="C4900" s="45">
        <v>46173</v>
      </c>
      <c r="D4900" s="47">
        <v>0</v>
      </c>
      <c r="E4900" s="181"/>
      <c r="F4900" s="49">
        <v>0</v>
      </c>
      <c r="G4900" s="181"/>
      <c r="H4900" s="47">
        <v>0</v>
      </c>
    </row>
    <row r="4901" spans="1:8">
      <c r="A4901" s="44" t="s">
        <v>992</v>
      </c>
      <c r="B4901" s="44" t="s">
        <v>463</v>
      </c>
      <c r="C4901" s="45">
        <v>46180</v>
      </c>
      <c r="D4901" s="47">
        <v>0</v>
      </c>
      <c r="E4901" s="181"/>
      <c r="F4901" s="47">
        <v>0</v>
      </c>
      <c r="G4901" s="181"/>
      <c r="H4901" s="47">
        <v>0</v>
      </c>
    </row>
    <row r="4902" spans="1:8">
      <c r="A4902" s="44" t="s">
        <v>992</v>
      </c>
      <c r="B4902" s="44" t="s">
        <v>463</v>
      </c>
      <c r="C4902" s="45">
        <v>46187</v>
      </c>
      <c r="D4902" s="47">
        <v>0</v>
      </c>
      <c r="E4902" s="181"/>
      <c r="F4902" s="49">
        <v>0</v>
      </c>
      <c r="G4902" s="181"/>
      <c r="H4902" s="47">
        <v>0</v>
      </c>
    </row>
    <row r="4903" spans="1:8">
      <c r="A4903" s="44" t="s">
        <v>992</v>
      </c>
      <c r="B4903" s="44" t="s">
        <v>240</v>
      </c>
      <c r="C4903" s="45">
        <v>46103</v>
      </c>
      <c r="D4903" s="47">
        <v>0</v>
      </c>
      <c r="E4903" s="180">
        <v>-0.99</v>
      </c>
      <c r="F4903" s="47">
        <v>0</v>
      </c>
      <c r="G4903" s="180">
        <v>-1</v>
      </c>
      <c r="H4903" s="47">
        <v>1</v>
      </c>
    </row>
    <row r="4904" spans="1:8">
      <c r="A4904" s="44" t="s">
        <v>992</v>
      </c>
      <c r="B4904" s="44" t="s">
        <v>240</v>
      </c>
      <c r="C4904" s="45">
        <v>46110</v>
      </c>
      <c r="D4904" s="47">
        <v>0</v>
      </c>
      <c r="E4904" s="180">
        <v>-0.99</v>
      </c>
      <c r="F4904" s="47">
        <v>0</v>
      </c>
      <c r="G4904" s="180">
        <v>-1</v>
      </c>
      <c r="H4904" s="47">
        <v>1</v>
      </c>
    </row>
    <row r="4905" spans="1:8">
      <c r="A4905" s="44" t="s">
        <v>992</v>
      </c>
      <c r="B4905" s="44" t="s">
        <v>240</v>
      </c>
      <c r="C4905" s="45">
        <v>46117</v>
      </c>
      <c r="D4905" s="47">
        <v>0</v>
      </c>
      <c r="E4905" s="180">
        <v>-1</v>
      </c>
      <c r="F4905" s="47">
        <v>0</v>
      </c>
      <c r="G4905" s="180">
        <v>-1</v>
      </c>
      <c r="H4905" s="47">
        <v>4</v>
      </c>
    </row>
    <row r="4906" spans="1:8">
      <c r="A4906" s="44" t="s">
        <v>992</v>
      </c>
      <c r="B4906" s="44" t="s">
        <v>240</v>
      </c>
      <c r="C4906" s="45">
        <v>46124</v>
      </c>
      <c r="D4906" s="47">
        <v>0</v>
      </c>
      <c r="E4906" s="180">
        <v>-1</v>
      </c>
      <c r="F4906" s="47">
        <v>0</v>
      </c>
      <c r="G4906" s="180">
        <v>-1</v>
      </c>
      <c r="H4906" s="47">
        <v>2</v>
      </c>
    </row>
    <row r="4907" spans="1:8">
      <c r="A4907" s="44" t="s">
        <v>992</v>
      </c>
      <c r="B4907" s="44" t="s">
        <v>240</v>
      </c>
      <c r="C4907" s="45">
        <v>46131</v>
      </c>
      <c r="D4907" s="47">
        <v>0</v>
      </c>
      <c r="E4907" s="181"/>
      <c r="F4907" s="47">
        <v>0</v>
      </c>
      <c r="G4907" s="181"/>
      <c r="H4907" s="47">
        <v>0</v>
      </c>
    </row>
    <row r="4908" spans="1:8">
      <c r="A4908" s="44" t="s">
        <v>992</v>
      </c>
      <c r="B4908" s="44" t="s">
        <v>240</v>
      </c>
      <c r="C4908" s="45">
        <v>46138</v>
      </c>
      <c r="D4908" s="47">
        <v>0</v>
      </c>
      <c r="E4908" s="181"/>
      <c r="F4908" s="47">
        <v>0</v>
      </c>
      <c r="G4908" s="181"/>
      <c r="H4908" s="47">
        <v>0</v>
      </c>
    </row>
    <row r="4909" spans="1:8">
      <c r="A4909" s="44" t="s">
        <v>992</v>
      </c>
      <c r="B4909" s="44" t="s">
        <v>240</v>
      </c>
      <c r="C4909" s="45">
        <v>46145</v>
      </c>
      <c r="D4909" s="47">
        <v>0</v>
      </c>
      <c r="E4909" s="181"/>
      <c r="F4909" s="47">
        <v>0</v>
      </c>
      <c r="G4909" s="181"/>
      <c r="H4909" s="47">
        <v>0</v>
      </c>
    </row>
    <row r="4910" spans="1:8">
      <c r="A4910" s="44" t="s">
        <v>992</v>
      </c>
      <c r="B4910" s="44" t="s">
        <v>240</v>
      </c>
      <c r="C4910" s="45">
        <v>46152</v>
      </c>
      <c r="D4910" s="47">
        <v>0</v>
      </c>
      <c r="E4910" s="181"/>
      <c r="F4910" s="47">
        <v>0</v>
      </c>
      <c r="G4910" s="181"/>
      <c r="H4910" s="47">
        <v>0</v>
      </c>
    </row>
    <row r="4911" spans="1:8">
      <c r="A4911" s="44" t="s">
        <v>992</v>
      </c>
      <c r="B4911" s="44" t="s">
        <v>240</v>
      </c>
      <c r="C4911" s="45">
        <v>46159</v>
      </c>
      <c r="D4911" s="47">
        <v>0</v>
      </c>
      <c r="E4911" s="181"/>
      <c r="F4911" s="47">
        <v>0</v>
      </c>
      <c r="G4911" s="181"/>
      <c r="H4911" s="47">
        <v>0</v>
      </c>
    </row>
    <row r="4912" spans="1:8">
      <c r="A4912" s="44" t="s">
        <v>992</v>
      </c>
      <c r="B4912" s="44" t="s">
        <v>240</v>
      </c>
      <c r="C4912" s="45">
        <v>46166</v>
      </c>
      <c r="D4912" s="47">
        <v>0</v>
      </c>
      <c r="E4912" s="181"/>
      <c r="F4912" s="47">
        <v>0</v>
      </c>
      <c r="G4912" s="181"/>
      <c r="H4912" s="47">
        <v>0</v>
      </c>
    </row>
    <row r="4913" spans="1:8">
      <c r="A4913" s="44" t="s">
        <v>992</v>
      </c>
      <c r="B4913" s="44" t="s">
        <v>240</v>
      </c>
      <c r="C4913" s="45">
        <v>46173</v>
      </c>
      <c r="D4913" s="47">
        <v>0</v>
      </c>
      <c r="E4913" s="181"/>
      <c r="F4913" s="47">
        <v>0</v>
      </c>
      <c r="G4913" s="181"/>
      <c r="H4913" s="47">
        <v>0</v>
      </c>
    </row>
    <row r="4914" spans="1:8">
      <c r="A4914" s="44" t="s">
        <v>992</v>
      </c>
      <c r="B4914" s="44" t="s">
        <v>240</v>
      </c>
      <c r="C4914" s="45">
        <v>46180</v>
      </c>
      <c r="D4914" s="47">
        <v>0</v>
      </c>
      <c r="E4914" s="181"/>
      <c r="F4914" s="47">
        <v>0</v>
      </c>
      <c r="G4914" s="181"/>
      <c r="H4914" s="47">
        <v>0</v>
      </c>
    </row>
    <row r="4915" spans="1:8">
      <c r="A4915" s="44" t="s">
        <v>992</v>
      </c>
      <c r="B4915" s="44" t="s">
        <v>240</v>
      </c>
      <c r="C4915" s="45">
        <v>46187</v>
      </c>
      <c r="D4915" s="47">
        <v>0</v>
      </c>
      <c r="E4915" s="181"/>
      <c r="F4915" s="47">
        <v>0</v>
      </c>
      <c r="G4915" s="181"/>
      <c r="H4915" s="47">
        <v>0</v>
      </c>
    </row>
    <row r="4916" spans="1:8">
      <c r="A4916" s="44" t="s">
        <v>992</v>
      </c>
      <c r="B4916" s="44" t="s">
        <v>540</v>
      </c>
      <c r="C4916" s="45">
        <v>46103</v>
      </c>
      <c r="D4916" s="47">
        <v>13</v>
      </c>
      <c r="E4916" s="180">
        <v>-0.99</v>
      </c>
      <c r="F4916" s="47">
        <v>0</v>
      </c>
      <c r="G4916" s="180">
        <v>-1</v>
      </c>
      <c r="H4916" s="47">
        <v>2152</v>
      </c>
    </row>
    <row r="4917" spans="1:8">
      <c r="A4917" s="44" t="s">
        <v>992</v>
      </c>
      <c r="B4917" s="44" t="s">
        <v>540</v>
      </c>
      <c r="C4917" s="45">
        <v>46110</v>
      </c>
      <c r="D4917" s="47">
        <v>13</v>
      </c>
      <c r="E4917" s="180">
        <v>-0.99</v>
      </c>
      <c r="F4917" s="47">
        <v>0</v>
      </c>
      <c r="G4917" s="180">
        <v>-1</v>
      </c>
      <c r="H4917" s="47">
        <v>1599</v>
      </c>
    </row>
    <row r="4918" spans="1:8">
      <c r="A4918" s="44" t="s">
        <v>992</v>
      </c>
      <c r="B4918" s="44" t="s">
        <v>540</v>
      </c>
      <c r="C4918" s="45">
        <v>46117</v>
      </c>
      <c r="D4918" s="47">
        <v>13</v>
      </c>
      <c r="E4918" s="180">
        <v>-0.99</v>
      </c>
      <c r="F4918" s="47">
        <v>0</v>
      </c>
      <c r="G4918" s="180">
        <v>-1</v>
      </c>
      <c r="H4918" s="47">
        <v>997</v>
      </c>
    </row>
    <row r="4919" spans="1:8">
      <c r="A4919" s="44" t="s">
        <v>992</v>
      </c>
      <c r="B4919" s="44" t="s">
        <v>540</v>
      </c>
      <c r="C4919" s="45">
        <v>46124</v>
      </c>
      <c r="D4919" s="47">
        <v>13</v>
      </c>
      <c r="E4919" s="180">
        <v>-0.96</v>
      </c>
      <c r="F4919" s="47">
        <v>0</v>
      </c>
      <c r="G4919" s="180">
        <v>-1</v>
      </c>
      <c r="H4919" s="47">
        <v>332</v>
      </c>
    </row>
    <row r="4920" spans="1:8">
      <c r="A4920" s="44" t="s">
        <v>992</v>
      </c>
      <c r="B4920" s="44" t="s">
        <v>540</v>
      </c>
      <c r="C4920" s="45">
        <v>46131</v>
      </c>
      <c r="D4920" s="47">
        <v>13</v>
      </c>
      <c r="E4920" s="180">
        <v>-0.77</v>
      </c>
      <c r="F4920" s="47">
        <v>0</v>
      </c>
      <c r="G4920" s="180">
        <v>-1</v>
      </c>
      <c r="H4920" s="47">
        <v>58</v>
      </c>
    </row>
    <row r="4921" spans="1:8">
      <c r="A4921" s="44" t="s">
        <v>992</v>
      </c>
      <c r="B4921" s="44" t="s">
        <v>540</v>
      </c>
      <c r="C4921" s="45">
        <v>46138</v>
      </c>
      <c r="D4921" s="47">
        <v>13</v>
      </c>
      <c r="E4921" s="180">
        <v>-0.53</v>
      </c>
      <c r="F4921" s="47">
        <v>0</v>
      </c>
      <c r="G4921" s="180">
        <v>-1</v>
      </c>
      <c r="H4921" s="47">
        <v>28</v>
      </c>
    </row>
    <row r="4922" spans="1:8">
      <c r="A4922" s="44" t="s">
        <v>992</v>
      </c>
      <c r="B4922" s="44" t="s">
        <v>540</v>
      </c>
      <c r="C4922" s="45">
        <v>46145</v>
      </c>
      <c r="D4922" s="47">
        <v>13</v>
      </c>
      <c r="E4922" s="180">
        <v>-0.4</v>
      </c>
      <c r="F4922" s="47">
        <v>0</v>
      </c>
      <c r="G4922" s="180">
        <v>-1</v>
      </c>
      <c r="H4922" s="47">
        <v>22</v>
      </c>
    </row>
    <row r="4923" spans="1:8">
      <c r="A4923" s="44" t="s">
        <v>992</v>
      </c>
      <c r="B4923" s="44" t="s">
        <v>540</v>
      </c>
      <c r="C4923" s="45">
        <v>46152</v>
      </c>
      <c r="D4923" s="47">
        <v>13</v>
      </c>
      <c r="E4923" s="180">
        <v>-0.59</v>
      </c>
      <c r="F4923" s="47">
        <v>0</v>
      </c>
      <c r="G4923" s="180">
        <v>-1</v>
      </c>
      <c r="H4923" s="47">
        <v>33</v>
      </c>
    </row>
    <row r="4924" spans="1:8">
      <c r="A4924" s="44" t="s">
        <v>992</v>
      </c>
      <c r="B4924" s="44" t="s">
        <v>540</v>
      </c>
      <c r="C4924" s="45">
        <v>46159</v>
      </c>
      <c r="D4924" s="47">
        <v>3</v>
      </c>
      <c r="E4924" s="180">
        <v>-0.87</v>
      </c>
      <c r="F4924" s="47">
        <v>0</v>
      </c>
      <c r="G4924" s="180">
        <v>-1</v>
      </c>
      <c r="H4924" s="47">
        <v>23</v>
      </c>
    </row>
    <row r="4925" spans="1:8">
      <c r="A4925" s="44" t="s">
        <v>992</v>
      </c>
      <c r="B4925" s="44" t="s">
        <v>540</v>
      </c>
      <c r="C4925" s="45">
        <v>46166</v>
      </c>
      <c r="D4925" s="47">
        <v>1</v>
      </c>
      <c r="E4925" s="180">
        <v>-0.99</v>
      </c>
      <c r="F4925" s="49">
        <v>0</v>
      </c>
      <c r="G4925" s="180">
        <v>-1</v>
      </c>
      <c r="H4925" s="47">
        <v>122</v>
      </c>
    </row>
    <row r="4926" spans="1:8">
      <c r="A4926" s="44" t="s">
        <v>992</v>
      </c>
      <c r="B4926" s="44" t="s">
        <v>540</v>
      </c>
      <c r="C4926" s="45">
        <v>46173</v>
      </c>
      <c r="D4926" s="47">
        <v>1</v>
      </c>
      <c r="E4926" s="180">
        <v>-1</v>
      </c>
      <c r="F4926" s="49">
        <v>0</v>
      </c>
      <c r="G4926" s="180">
        <v>-1</v>
      </c>
      <c r="H4926" s="47">
        <v>411</v>
      </c>
    </row>
    <row r="4927" spans="1:8">
      <c r="A4927" s="44" t="s">
        <v>992</v>
      </c>
      <c r="B4927" s="44" t="s">
        <v>540</v>
      </c>
      <c r="C4927" s="45">
        <v>46180</v>
      </c>
      <c r="D4927" s="47">
        <v>1</v>
      </c>
      <c r="E4927" s="180">
        <v>-1</v>
      </c>
      <c r="F4927" s="49">
        <v>0</v>
      </c>
      <c r="G4927" s="180">
        <v>-1</v>
      </c>
      <c r="H4927" s="47">
        <v>1036</v>
      </c>
    </row>
    <row r="4928" spans="1:8">
      <c r="A4928" s="44" t="s">
        <v>992</v>
      </c>
      <c r="B4928" s="44" t="s">
        <v>540</v>
      </c>
      <c r="C4928" s="45">
        <v>46187</v>
      </c>
      <c r="D4928" s="47">
        <v>1</v>
      </c>
      <c r="E4928" s="180">
        <v>-1</v>
      </c>
      <c r="F4928" s="49">
        <v>0</v>
      </c>
      <c r="G4928" s="180">
        <v>-1</v>
      </c>
      <c r="H4928" s="47">
        <v>1259</v>
      </c>
    </row>
    <row r="4929" spans="1:8">
      <c r="A4929" s="44" t="s">
        <v>992</v>
      </c>
      <c r="B4929" s="44" t="s">
        <v>512</v>
      </c>
      <c r="C4929" s="45">
        <v>46103</v>
      </c>
      <c r="D4929" s="47">
        <v>0</v>
      </c>
      <c r="E4929" s="180">
        <v>-1</v>
      </c>
      <c r="F4929" s="47">
        <v>0</v>
      </c>
      <c r="G4929" s="180">
        <v>-1</v>
      </c>
      <c r="H4929" s="47">
        <v>3</v>
      </c>
    </row>
    <row r="4930" spans="1:8">
      <c r="A4930" s="44" t="s">
        <v>992</v>
      </c>
      <c r="B4930" s="44" t="s">
        <v>512</v>
      </c>
      <c r="C4930" s="45">
        <v>46110</v>
      </c>
      <c r="D4930" s="47">
        <v>0</v>
      </c>
      <c r="E4930" s="180">
        <v>-1</v>
      </c>
      <c r="F4930" s="47">
        <v>0</v>
      </c>
      <c r="G4930" s="180">
        <v>-1</v>
      </c>
      <c r="H4930" s="47">
        <v>90</v>
      </c>
    </row>
    <row r="4931" spans="1:8">
      <c r="A4931" s="44" t="s">
        <v>992</v>
      </c>
      <c r="B4931" s="44" t="s">
        <v>512</v>
      </c>
      <c r="C4931" s="45">
        <v>46117</v>
      </c>
      <c r="D4931" s="47">
        <v>0</v>
      </c>
      <c r="E4931" s="180">
        <v>-1</v>
      </c>
      <c r="F4931" s="47">
        <v>0</v>
      </c>
      <c r="G4931" s="180">
        <v>-1</v>
      </c>
      <c r="H4931" s="47">
        <v>49</v>
      </c>
    </row>
    <row r="4932" spans="1:8">
      <c r="A4932" s="44" t="s">
        <v>992</v>
      </c>
      <c r="B4932" s="44" t="s">
        <v>512</v>
      </c>
      <c r="C4932" s="45">
        <v>46124</v>
      </c>
      <c r="D4932" s="47">
        <v>0</v>
      </c>
      <c r="E4932" s="180">
        <v>-1</v>
      </c>
      <c r="F4932" s="47">
        <v>0</v>
      </c>
      <c r="G4932" s="180">
        <v>-1</v>
      </c>
      <c r="H4932" s="47">
        <v>33</v>
      </c>
    </row>
    <row r="4933" spans="1:8">
      <c r="A4933" s="44" t="s">
        <v>992</v>
      </c>
      <c r="B4933" s="44" t="s">
        <v>512</v>
      </c>
      <c r="C4933" s="45">
        <v>46131</v>
      </c>
      <c r="D4933" s="47">
        <v>0</v>
      </c>
      <c r="E4933" s="180">
        <v>-1</v>
      </c>
      <c r="F4933" s="47">
        <v>0</v>
      </c>
      <c r="G4933" s="180">
        <v>-1</v>
      </c>
      <c r="H4933" s="47">
        <v>3</v>
      </c>
    </row>
    <row r="4934" spans="1:8">
      <c r="A4934" s="44" t="s">
        <v>992</v>
      </c>
      <c r="B4934" s="44" t="s">
        <v>512</v>
      </c>
      <c r="C4934" s="45">
        <v>46138</v>
      </c>
      <c r="D4934" s="47">
        <v>0</v>
      </c>
      <c r="E4934" s="180">
        <v>-1</v>
      </c>
      <c r="F4934" s="47">
        <v>0</v>
      </c>
      <c r="G4934" s="180">
        <v>-1</v>
      </c>
      <c r="H4934" s="47">
        <v>21</v>
      </c>
    </row>
    <row r="4935" spans="1:8">
      <c r="A4935" s="44" t="s">
        <v>992</v>
      </c>
      <c r="B4935" s="44" t="s">
        <v>512</v>
      </c>
      <c r="C4935" s="45">
        <v>46145</v>
      </c>
      <c r="D4935" s="47">
        <v>0</v>
      </c>
      <c r="E4935" s="180">
        <v>-1</v>
      </c>
      <c r="F4935" s="47">
        <v>0</v>
      </c>
      <c r="G4935" s="180">
        <v>-1</v>
      </c>
      <c r="H4935" s="47">
        <v>13</v>
      </c>
    </row>
    <row r="4936" spans="1:8">
      <c r="A4936" s="44" t="s">
        <v>992</v>
      </c>
      <c r="B4936" s="44" t="s">
        <v>512</v>
      </c>
      <c r="C4936" s="45">
        <v>46152</v>
      </c>
      <c r="D4936" s="47">
        <v>0</v>
      </c>
      <c r="E4936" s="180">
        <v>-1</v>
      </c>
      <c r="F4936" s="47">
        <v>0</v>
      </c>
      <c r="G4936" s="180">
        <v>-1</v>
      </c>
      <c r="H4936" s="47">
        <v>153</v>
      </c>
    </row>
    <row r="4937" spans="1:8">
      <c r="A4937" s="44" t="s">
        <v>992</v>
      </c>
      <c r="B4937" s="44" t="s">
        <v>512</v>
      </c>
      <c r="C4937" s="45">
        <v>46159</v>
      </c>
      <c r="D4937" s="47">
        <v>0</v>
      </c>
      <c r="E4937" s="180">
        <v>-1</v>
      </c>
      <c r="F4937" s="47">
        <v>0</v>
      </c>
      <c r="G4937" s="180">
        <v>-1</v>
      </c>
      <c r="H4937" s="47">
        <v>230</v>
      </c>
    </row>
    <row r="4938" spans="1:8">
      <c r="A4938" s="44" t="s">
        <v>992</v>
      </c>
      <c r="B4938" s="44" t="s">
        <v>512</v>
      </c>
      <c r="C4938" s="45">
        <v>46166</v>
      </c>
      <c r="D4938" s="47">
        <v>0</v>
      </c>
      <c r="E4938" s="180">
        <v>-1</v>
      </c>
      <c r="F4938" s="47">
        <v>0</v>
      </c>
      <c r="G4938" s="180">
        <v>-1</v>
      </c>
      <c r="H4938" s="47">
        <v>37</v>
      </c>
    </row>
    <row r="4939" spans="1:8">
      <c r="A4939" s="44" t="s">
        <v>992</v>
      </c>
      <c r="B4939" s="44" t="s">
        <v>512</v>
      </c>
      <c r="C4939" s="45">
        <v>46173</v>
      </c>
      <c r="D4939" s="47">
        <v>0</v>
      </c>
      <c r="E4939" s="180">
        <v>-1</v>
      </c>
      <c r="F4939" s="47">
        <v>0</v>
      </c>
      <c r="G4939" s="180">
        <v>-1</v>
      </c>
      <c r="H4939" s="47">
        <v>166</v>
      </c>
    </row>
    <row r="4940" spans="1:8">
      <c r="A4940" s="44" t="s">
        <v>992</v>
      </c>
      <c r="B4940" s="44" t="s">
        <v>512</v>
      </c>
      <c r="C4940" s="45">
        <v>46180</v>
      </c>
      <c r="D4940" s="47">
        <v>0</v>
      </c>
      <c r="E4940" s="180">
        <v>-1</v>
      </c>
      <c r="F4940" s="47">
        <v>0</v>
      </c>
      <c r="G4940" s="180">
        <v>-1</v>
      </c>
      <c r="H4940" s="47">
        <v>15</v>
      </c>
    </row>
    <row r="4941" spans="1:8">
      <c r="A4941" s="44" t="s">
        <v>992</v>
      </c>
      <c r="B4941" s="44" t="s">
        <v>512</v>
      </c>
      <c r="C4941" s="45">
        <v>46187</v>
      </c>
      <c r="D4941" s="47">
        <v>0</v>
      </c>
      <c r="E4941" s="180">
        <v>-1</v>
      </c>
      <c r="F4941" s="47">
        <v>0</v>
      </c>
      <c r="G4941" s="180">
        <v>-1</v>
      </c>
      <c r="H4941" s="47">
        <v>40</v>
      </c>
    </row>
    <row r="4942" spans="1:8">
      <c r="A4942" s="44" t="s">
        <v>992</v>
      </c>
      <c r="B4942" s="44" t="s">
        <v>971</v>
      </c>
      <c r="C4942" s="45">
        <v>46103</v>
      </c>
      <c r="D4942" s="47">
        <v>0</v>
      </c>
      <c r="E4942" s="181"/>
      <c r="F4942" s="47">
        <v>0</v>
      </c>
      <c r="G4942" s="181"/>
      <c r="H4942" s="47">
        <v>0</v>
      </c>
    </row>
    <row r="4943" spans="1:8">
      <c r="A4943" s="44" t="s">
        <v>992</v>
      </c>
      <c r="B4943" s="44" t="s">
        <v>971</v>
      </c>
      <c r="C4943" s="45">
        <v>46110</v>
      </c>
      <c r="D4943" s="47">
        <v>0</v>
      </c>
      <c r="E4943" s="181"/>
      <c r="F4943" s="47">
        <v>0</v>
      </c>
      <c r="G4943" s="181"/>
      <c r="H4943" s="47">
        <v>0</v>
      </c>
    </row>
    <row r="4944" spans="1:8">
      <c r="A4944" s="44" t="s">
        <v>992</v>
      </c>
      <c r="B4944" s="44" t="s">
        <v>971</v>
      </c>
      <c r="C4944" s="45">
        <v>46117</v>
      </c>
      <c r="D4944" s="47">
        <v>0</v>
      </c>
      <c r="E4944" s="181"/>
      <c r="F4944" s="47">
        <v>0</v>
      </c>
      <c r="G4944" s="181"/>
      <c r="H4944" s="47">
        <v>0</v>
      </c>
    </row>
    <row r="4945" spans="1:8">
      <c r="A4945" s="44" t="s">
        <v>992</v>
      </c>
      <c r="B4945" s="44" t="s">
        <v>971</v>
      </c>
      <c r="C4945" s="45">
        <v>46124</v>
      </c>
      <c r="D4945" s="47">
        <v>0</v>
      </c>
      <c r="E4945" s="181"/>
      <c r="F4945" s="47">
        <v>0</v>
      </c>
      <c r="G4945" s="181"/>
      <c r="H4945" s="47">
        <v>0</v>
      </c>
    </row>
    <row r="4946" spans="1:8">
      <c r="A4946" s="44" t="s">
        <v>992</v>
      </c>
      <c r="B4946" s="44" t="s">
        <v>971</v>
      </c>
      <c r="C4946" s="45">
        <v>46131</v>
      </c>
      <c r="D4946" s="47">
        <v>0</v>
      </c>
      <c r="E4946" s="181"/>
      <c r="F4946" s="47">
        <v>0</v>
      </c>
      <c r="G4946" s="181"/>
      <c r="H4946" s="47">
        <v>0</v>
      </c>
    </row>
    <row r="4947" spans="1:8">
      <c r="A4947" s="44" t="s">
        <v>992</v>
      </c>
      <c r="B4947" s="44" t="s">
        <v>971</v>
      </c>
      <c r="C4947" s="45">
        <v>46138</v>
      </c>
      <c r="D4947" s="47">
        <v>0</v>
      </c>
      <c r="E4947" s="181"/>
      <c r="F4947" s="47">
        <v>0</v>
      </c>
      <c r="G4947" s="181"/>
      <c r="H4947" s="47">
        <v>0</v>
      </c>
    </row>
    <row r="4948" spans="1:8">
      <c r="A4948" s="44" t="s">
        <v>992</v>
      </c>
      <c r="B4948" s="44" t="s">
        <v>971</v>
      </c>
      <c r="C4948" s="45">
        <v>46145</v>
      </c>
      <c r="D4948" s="47">
        <v>0</v>
      </c>
      <c r="E4948" s="181"/>
      <c r="F4948" s="47">
        <v>0</v>
      </c>
      <c r="G4948" s="181"/>
      <c r="H4948" s="47">
        <v>0</v>
      </c>
    </row>
    <row r="4949" spans="1:8">
      <c r="A4949" s="44" t="s">
        <v>992</v>
      </c>
      <c r="B4949" s="44" t="s">
        <v>971</v>
      </c>
      <c r="C4949" s="45">
        <v>46152</v>
      </c>
      <c r="D4949" s="47">
        <v>0</v>
      </c>
      <c r="E4949" s="181"/>
      <c r="F4949" s="47">
        <v>0</v>
      </c>
      <c r="G4949" s="181"/>
      <c r="H4949" s="47">
        <v>0</v>
      </c>
    </row>
    <row r="4950" spans="1:8">
      <c r="A4950" s="44" t="s">
        <v>992</v>
      </c>
      <c r="B4950" s="44" t="s">
        <v>971</v>
      </c>
      <c r="C4950" s="45">
        <v>46159</v>
      </c>
      <c r="D4950" s="47">
        <v>0</v>
      </c>
      <c r="E4950" s="181"/>
      <c r="F4950" s="47">
        <v>0</v>
      </c>
      <c r="G4950" s="181"/>
      <c r="H4950" s="47">
        <v>0</v>
      </c>
    </row>
    <row r="4951" spans="1:8">
      <c r="A4951" s="44" t="s">
        <v>992</v>
      </c>
      <c r="B4951" s="44" t="s">
        <v>971</v>
      </c>
      <c r="C4951" s="45">
        <v>46166</v>
      </c>
      <c r="D4951" s="47">
        <v>0</v>
      </c>
      <c r="E4951" s="181"/>
      <c r="F4951" s="47">
        <v>0</v>
      </c>
      <c r="G4951" s="181"/>
      <c r="H4951" s="47">
        <v>0</v>
      </c>
    </row>
    <row r="4952" spans="1:8">
      <c r="A4952" s="44" t="s">
        <v>992</v>
      </c>
      <c r="B4952" s="44" t="s">
        <v>971</v>
      </c>
      <c r="C4952" s="45">
        <v>46173</v>
      </c>
      <c r="D4952" s="47">
        <v>0</v>
      </c>
      <c r="E4952" s="181"/>
      <c r="F4952" s="47">
        <v>0</v>
      </c>
      <c r="G4952" s="181"/>
      <c r="H4952" s="47">
        <v>0</v>
      </c>
    </row>
    <row r="4953" spans="1:8">
      <c r="A4953" s="44" t="s">
        <v>992</v>
      </c>
      <c r="B4953" s="44" t="s">
        <v>971</v>
      </c>
      <c r="C4953" s="45">
        <v>46180</v>
      </c>
      <c r="D4953" s="47">
        <v>0</v>
      </c>
      <c r="E4953" s="181"/>
      <c r="F4953" s="47">
        <v>0</v>
      </c>
      <c r="G4953" s="181"/>
      <c r="H4953" s="47">
        <v>0</v>
      </c>
    </row>
    <row r="4954" spans="1:8">
      <c r="A4954" s="44" t="s">
        <v>992</v>
      </c>
      <c r="B4954" s="44" t="s">
        <v>971</v>
      </c>
      <c r="C4954" s="45">
        <v>46187</v>
      </c>
      <c r="D4954" s="47">
        <v>0</v>
      </c>
      <c r="E4954" s="181"/>
      <c r="F4954" s="47">
        <v>0</v>
      </c>
      <c r="G4954" s="181"/>
      <c r="H4954" s="47">
        <v>0</v>
      </c>
    </row>
    <row r="4955" spans="1:8">
      <c r="A4955" s="44" t="s">
        <v>992</v>
      </c>
      <c r="B4955" s="44" t="s">
        <v>481</v>
      </c>
      <c r="C4955" s="45">
        <v>46103</v>
      </c>
      <c r="D4955" s="47">
        <v>0</v>
      </c>
      <c r="E4955" s="181"/>
      <c r="F4955" s="47">
        <v>0</v>
      </c>
      <c r="G4955" s="181"/>
      <c r="H4955" s="47">
        <v>0</v>
      </c>
    </row>
    <row r="4956" spans="1:8">
      <c r="A4956" s="44" t="s">
        <v>992</v>
      </c>
      <c r="B4956" s="44" t="s">
        <v>481</v>
      </c>
      <c r="C4956" s="45">
        <v>46110</v>
      </c>
      <c r="D4956" s="47">
        <v>0</v>
      </c>
      <c r="E4956" s="181"/>
      <c r="F4956" s="47">
        <v>0</v>
      </c>
      <c r="G4956" s="181"/>
      <c r="H4956" s="47">
        <v>0</v>
      </c>
    </row>
    <row r="4957" spans="1:8">
      <c r="A4957" s="44" t="s">
        <v>992</v>
      </c>
      <c r="B4957" s="44" t="s">
        <v>481</v>
      </c>
      <c r="C4957" s="45">
        <v>46117</v>
      </c>
      <c r="D4957" s="47">
        <v>0</v>
      </c>
      <c r="E4957" s="181"/>
      <c r="F4957" s="47">
        <v>0</v>
      </c>
      <c r="G4957" s="181"/>
      <c r="H4957" s="47">
        <v>0</v>
      </c>
    </row>
    <row r="4958" spans="1:8">
      <c r="A4958" s="44" t="s">
        <v>992</v>
      </c>
      <c r="B4958" s="44" t="s">
        <v>481</v>
      </c>
      <c r="C4958" s="45">
        <v>46124</v>
      </c>
      <c r="D4958" s="47">
        <v>0</v>
      </c>
      <c r="E4958" s="181"/>
      <c r="F4958" s="47">
        <v>0</v>
      </c>
      <c r="G4958" s="181"/>
      <c r="H4958" s="47">
        <v>0</v>
      </c>
    </row>
    <row r="4959" spans="1:8">
      <c r="A4959" s="44" t="s">
        <v>992</v>
      </c>
      <c r="B4959" s="44" t="s">
        <v>481</v>
      </c>
      <c r="C4959" s="45">
        <v>46131</v>
      </c>
      <c r="D4959" s="47">
        <v>0</v>
      </c>
      <c r="E4959" s="181"/>
      <c r="F4959" s="47">
        <v>0</v>
      </c>
      <c r="G4959" s="181"/>
      <c r="H4959" s="47">
        <v>0</v>
      </c>
    </row>
    <row r="4960" spans="1:8">
      <c r="A4960" s="44" t="s">
        <v>992</v>
      </c>
      <c r="B4960" s="44" t="s">
        <v>481</v>
      </c>
      <c r="C4960" s="45">
        <v>46138</v>
      </c>
      <c r="D4960" s="47">
        <v>0</v>
      </c>
      <c r="E4960" s="181"/>
      <c r="F4960" s="47">
        <v>0</v>
      </c>
      <c r="G4960" s="181"/>
      <c r="H4960" s="47">
        <v>0</v>
      </c>
    </row>
    <row r="4961" spans="1:8">
      <c r="A4961" s="44" t="s">
        <v>992</v>
      </c>
      <c r="B4961" s="44" t="s">
        <v>481</v>
      </c>
      <c r="C4961" s="45">
        <v>46145</v>
      </c>
      <c r="D4961" s="47">
        <v>0</v>
      </c>
      <c r="E4961" s="181"/>
      <c r="F4961" s="47">
        <v>0</v>
      </c>
      <c r="G4961" s="181"/>
      <c r="H4961" s="47">
        <v>0</v>
      </c>
    </row>
    <row r="4962" spans="1:8">
      <c r="A4962" s="44" t="s">
        <v>992</v>
      </c>
      <c r="B4962" s="44" t="s">
        <v>481</v>
      </c>
      <c r="C4962" s="45">
        <v>46152</v>
      </c>
      <c r="D4962" s="47">
        <v>0</v>
      </c>
      <c r="E4962" s="181"/>
      <c r="F4962" s="47">
        <v>0</v>
      </c>
      <c r="G4962" s="181"/>
      <c r="H4962" s="47">
        <v>0</v>
      </c>
    </row>
    <row r="4963" spans="1:8">
      <c r="A4963" s="44" t="s">
        <v>992</v>
      </c>
      <c r="B4963" s="44" t="s">
        <v>481</v>
      </c>
      <c r="C4963" s="45">
        <v>46159</v>
      </c>
      <c r="D4963" s="47">
        <v>0</v>
      </c>
      <c r="E4963" s="181"/>
      <c r="F4963" s="47">
        <v>0</v>
      </c>
      <c r="G4963" s="181"/>
      <c r="H4963" s="47">
        <v>0</v>
      </c>
    </row>
    <row r="4964" spans="1:8">
      <c r="A4964" s="44" t="s">
        <v>992</v>
      </c>
      <c r="B4964" s="44" t="s">
        <v>481</v>
      </c>
      <c r="C4964" s="45">
        <v>46166</v>
      </c>
      <c r="D4964" s="47">
        <v>0</v>
      </c>
      <c r="E4964" s="181"/>
      <c r="F4964" s="47">
        <v>0</v>
      </c>
      <c r="G4964" s="181"/>
      <c r="H4964" s="47">
        <v>0</v>
      </c>
    </row>
    <row r="4965" spans="1:8">
      <c r="A4965" s="44" t="s">
        <v>992</v>
      </c>
      <c r="B4965" s="44" t="s">
        <v>481</v>
      </c>
      <c r="C4965" s="45">
        <v>46173</v>
      </c>
      <c r="D4965" s="47">
        <v>0</v>
      </c>
      <c r="E4965" s="181"/>
      <c r="F4965" s="47">
        <v>0</v>
      </c>
      <c r="G4965" s="181"/>
      <c r="H4965" s="47">
        <v>0</v>
      </c>
    </row>
    <row r="4966" spans="1:8">
      <c r="A4966" s="44" t="s">
        <v>992</v>
      </c>
      <c r="B4966" s="44" t="s">
        <v>481</v>
      </c>
      <c r="C4966" s="45">
        <v>46180</v>
      </c>
      <c r="D4966" s="47">
        <v>0</v>
      </c>
      <c r="E4966" s="181"/>
      <c r="F4966" s="47">
        <v>0</v>
      </c>
      <c r="G4966" s="181"/>
      <c r="H4966" s="47">
        <v>0</v>
      </c>
    </row>
    <row r="4967" spans="1:8">
      <c r="A4967" s="44" t="s">
        <v>992</v>
      </c>
      <c r="B4967" s="44" t="s">
        <v>481</v>
      </c>
      <c r="C4967" s="45">
        <v>46187</v>
      </c>
      <c r="D4967" s="47">
        <v>0</v>
      </c>
      <c r="E4967" s="181"/>
      <c r="F4967" s="47">
        <v>0</v>
      </c>
      <c r="G4967" s="181"/>
      <c r="H4967" s="47">
        <v>0</v>
      </c>
    </row>
    <row r="4968" spans="1:8">
      <c r="A4968" s="44" t="s">
        <v>992</v>
      </c>
      <c r="B4968" s="44" t="s">
        <v>841</v>
      </c>
      <c r="C4968" s="45">
        <v>46103</v>
      </c>
      <c r="D4968" s="47">
        <v>0</v>
      </c>
      <c r="E4968" s="181"/>
      <c r="F4968" s="47">
        <v>0</v>
      </c>
      <c r="G4968" s="181"/>
      <c r="H4968" s="47">
        <v>0</v>
      </c>
    </row>
    <row r="4969" spans="1:8">
      <c r="A4969" s="44" t="s">
        <v>992</v>
      </c>
      <c r="B4969" s="44" t="s">
        <v>841</v>
      </c>
      <c r="C4969" s="45">
        <v>46110</v>
      </c>
      <c r="D4969" s="47">
        <v>0</v>
      </c>
      <c r="E4969" s="181"/>
      <c r="F4969" s="47">
        <v>0</v>
      </c>
      <c r="G4969" s="181"/>
      <c r="H4969" s="47">
        <v>0</v>
      </c>
    </row>
    <row r="4970" spans="1:8">
      <c r="A4970" s="44" t="s">
        <v>992</v>
      </c>
      <c r="B4970" s="44" t="s">
        <v>841</v>
      </c>
      <c r="C4970" s="45">
        <v>46117</v>
      </c>
      <c r="D4970" s="47">
        <v>0</v>
      </c>
      <c r="E4970" s="181"/>
      <c r="F4970" s="47">
        <v>0</v>
      </c>
      <c r="G4970" s="181"/>
      <c r="H4970" s="47">
        <v>0</v>
      </c>
    </row>
    <row r="4971" spans="1:8">
      <c r="A4971" s="44" t="s">
        <v>992</v>
      </c>
      <c r="B4971" s="44" t="s">
        <v>841</v>
      </c>
      <c r="C4971" s="45">
        <v>46124</v>
      </c>
      <c r="D4971" s="47">
        <v>0</v>
      </c>
      <c r="E4971" s="181"/>
      <c r="F4971" s="47">
        <v>0</v>
      </c>
      <c r="G4971" s="181"/>
      <c r="H4971" s="47">
        <v>0</v>
      </c>
    </row>
    <row r="4972" spans="1:8">
      <c r="A4972" s="44" t="s">
        <v>992</v>
      </c>
      <c r="B4972" s="44" t="s">
        <v>841</v>
      </c>
      <c r="C4972" s="45">
        <v>46131</v>
      </c>
      <c r="D4972" s="47">
        <v>0</v>
      </c>
      <c r="E4972" s="181"/>
      <c r="F4972" s="47">
        <v>0</v>
      </c>
      <c r="G4972" s="181"/>
      <c r="H4972" s="47">
        <v>0</v>
      </c>
    </row>
    <row r="4973" spans="1:8">
      <c r="A4973" s="44" t="s">
        <v>992</v>
      </c>
      <c r="B4973" s="44" t="s">
        <v>841</v>
      </c>
      <c r="C4973" s="45">
        <v>46138</v>
      </c>
      <c r="D4973" s="47">
        <v>0</v>
      </c>
      <c r="E4973" s="181"/>
      <c r="F4973" s="47">
        <v>0</v>
      </c>
      <c r="G4973" s="181"/>
      <c r="H4973" s="47">
        <v>0</v>
      </c>
    </row>
    <row r="4974" spans="1:8">
      <c r="A4974" s="44" t="s">
        <v>992</v>
      </c>
      <c r="B4974" s="44" t="s">
        <v>841</v>
      </c>
      <c r="C4974" s="45">
        <v>46145</v>
      </c>
      <c r="D4974" s="47">
        <v>0</v>
      </c>
      <c r="E4974" s="181"/>
      <c r="F4974" s="47">
        <v>0</v>
      </c>
      <c r="G4974" s="181"/>
      <c r="H4974" s="47">
        <v>0</v>
      </c>
    </row>
    <row r="4975" spans="1:8">
      <c r="A4975" s="44" t="s">
        <v>992</v>
      </c>
      <c r="B4975" s="44" t="s">
        <v>841</v>
      </c>
      <c r="C4975" s="45">
        <v>46152</v>
      </c>
      <c r="D4975" s="47">
        <v>0</v>
      </c>
      <c r="E4975" s="181"/>
      <c r="F4975" s="47">
        <v>0</v>
      </c>
      <c r="G4975" s="181"/>
      <c r="H4975" s="47">
        <v>0</v>
      </c>
    </row>
    <row r="4976" spans="1:8">
      <c r="A4976" s="44" t="s">
        <v>992</v>
      </c>
      <c r="B4976" s="44" t="s">
        <v>841</v>
      </c>
      <c r="C4976" s="45">
        <v>46159</v>
      </c>
      <c r="D4976" s="47">
        <v>0</v>
      </c>
      <c r="E4976" s="181"/>
      <c r="F4976" s="47">
        <v>0</v>
      </c>
      <c r="G4976" s="181"/>
      <c r="H4976" s="47">
        <v>0</v>
      </c>
    </row>
    <row r="4977" spans="1:8">
      <c r="A4977" s="44" t="s">
        <v>992</v>
      </c>
      <c r="B4977" s="44" t="s">
        <v>841</v>
      </c>
      <c r="C4977" s="45">
        <v>46166</v>
      </c>
      <c r="D4977" s="47">
        <v>0</v>
      </c>
      <c r="E4977" s="181"/>
      <c r="F4977" s="47">
        <v>0</v>
      </c>
      <c r="G4977" s="181"/>
      <c r="H4977" s="47">
        <v>0</v>
      </c>
    </row>
    <row r="4978" spans="1:8">
      <c r="A4978" s="44" t="s">
        <v>992</v>
      </c>
      <c r="B4978" s="44" t="s">
        <v>841</v>
      </c>
      <c r="C4978" s="45">
        <v>46173</v>
      </c>
      <c r="D4978" s="47">
        <v>0</v>
      </c>
      <c r="E4978" s="181"/>
      <c r="F4978" s="47">
        <v>0</v>
      </c>
      <c r="G4978" s="181"/>
      <c r="H4978" s="47">
        <v>0</v>
      </c>
    </row>
    <row r="4979" spans="1:8">
      <c r="A4979" s="44" t="s">
        <v>992</v>
      </c>
      <c r="B4979" s="44" t="s">
        <v>841</v>
      </c>
      <c r="C4979" s="45">
        <v>46180</v>
      </c>
      <c r="D4979" s="47">
        <v>0</v>
      </c>
      <c r="E4979" s="181"/>
      <c r="F4979" s="47">
        <v>0</v>
      </c>
      <c r="G4979" s="181"/>
      <c r="H4979" s="47">
        <v>0</v>
      </c>
    </row>
    <row r="4980" spans="1:8">
      <c r="A4980" s="44" t="s">
        <v>992</v>
      </c>
      <c r="B4980" s="44" t="s">
        <v>841</v>
      </c>
      <c r="C4980" s="45">
        <v>46187</v>
      </c>
      <c r="D4980" s="47">
        <v>0</v>
      </c>
      <c r="E4980" s="181"/>
      <c r="F4980" s="47">
        <v>0</v>
      </c>
      <c r="G4980" s="181"/>
      <c r="H4980" s="47">
        <v>0</v>
      </c>
    </row>
    <row r="4981" spans="1:8">
      <c r="A4981" s="44" t="s">
        <v>992</v>
      </c>
      <c r="B4981" s="44" t="s">
        <v>420</v>
      </c>
      <c r="C4981" s="45">
        <v>46103</v>
      </c>
      <c r="D4981" s="47">
        <v>0</v>
      </c>
      <c r="E4981" s="181"/>
      <c r="F4981" s="47">
        <v>0</v>
      </c>
      <c r="G4981" s="181"/>
      <c r="H4981" s="47">
        <v>0</v>
      </c>
    </row>
    <row r="4982" spans="1:8">
      <c r="A4982" s="44" t="s">
        <v>992</v>
      </c>
      <c r="B4982" s="44" t="s">
        <v>420</v>
      </c>
      <c r="C4982" s="45">
        <v>46110</v>
      </c>
      <c r="D4982" s="47">
        <v>0</v>
      </c>
      <c r="E4982" s="181"/>
      <c r="F4982" s="47">
        <v>0</v>
      </c>
      <c r="G4982" s="181"/>
      <c r="H4982" s="47">
        <v>0</v>
      </c>
    </row>
    <row r="4983" spans="1:8">
      <c r="A4983" s="44" t="s">
        <v>992</v>
      </c>
      <c r="B4983" s="44" t="s">
        <v>420</v>
      </c>
      <c r="C4983" s="45">
        <v>46117</v>
      </c>
      <c r="D4983" s="47">
        <v>0</v>
      </c>
      <c r="E4983" s="181"/>
      <c r="F4983" s="47">
        <v>0</v>
      </c>
      <c r="G4983" s="181"/>
      <c r="H4983" s="47">
        <v>0</v>
      </c>
    </row>
    <row r="4984" spans="1:8">
      <c r="A4984" s="44" t="s">
        <v>992</v>
      </c>
      <c r="B4984" s="44" t="s">
        <v>420</v>
      </c>
      <c r="C4984" s="45">
        <v>46124</v>
      </c>
      <c r="D4984" s="47">
        <v>0</v>
      </c>
      <c r="E4984" s="181"/>
      <c r="F4984" s="47">
        <v>0</v>
      </c>
      <c r="G4984" s="181"/>
      <c r="H4984" s="47">
        <v>0</v>
      </c>
    </row>
    <row r="4985" spans="1:8">
      <c r="A4985" s="44" t="s">
        <v>992</v>
      </c>
      <c r="B4985" s="44" t="s">
        <v>420</v>
      </c>
      <c r="C4985" s="45">
        <v>46131</v>
      </c>
      <c r="D4985" s="47">
        <v>0</v>
      </c>
      <c r="E4985" s="181"/>
      <c r="F4985" s="47">
        <v>0</v>
      </c>
      <c r="G4985" s="181"/>
      <c r="H4985" s="47">
        <v>0</v>
      </c>
    </row>
    <row r="4986" spans="1:8">
      <c r="A4986" s="44" t="s">
        <v>992</v>
      </c>
      <c r="B4986" s="44" t="s">
        <v>420</v>
      </c>
      <c r="C4986" s="45">
        <v>46138</v>
      </c>
      <c r="D4986" s="47">
        <v>0</v>
      </c>
      <c r="E4986" s="181"/>
      <c r="F4986" s="47">
        <v>0</v>
      </c>
      <c r="G4986" s="181"/>
      <c r="H4986" s="47">
        <v>0</v>
      </c>
    </row>
    <row r="4987" spans="1:8">
      <c r="A4987" s="44" t="s">
        <v>992</v>
      </c>
      <c r="B4987" s="44" t="s">
        <v>420</v>
      </c>
      <c r="C4987" s="45">
        <v>46145</v>
      </c>
      <c r="D4987" s="47">
        <v>0</v>
      </c>
      <c r="E4987" s="181"/>
      <c r="F4987" s="47">
        <v>0</v>
      </c>
      <c r="G4987" s="181"/>
      <c r="H4987" s="47">
        <v>0</v>
      </c>
    </row>
    <row r="4988" spans="1:8">
      <c r="A4988" s="44" t="s">
        <v>992</v>
      </c>
      <c r="B4988" s="44" t="s">
        <v>420</v>
      </c>
      <c r="C4988" s="45">
        <v>46152</v>
      </c>
      <c r="D4988" s="47">
        <v>0</v>
      </c>
      <c r="E4988" s="181"/>
      <c r="F4988" s="47">
        <v>0</v>
      </c>
      <c r="G4988" s="181"/>
      <c r="H4988" s="47">
        <v>0</v>
      </c>
    </row>
    <row r="4989" spans="1:8">
      <c r="A4989" s="44" t="s">
        <v>992</v>
      </c>
      <c r="B4989" s="44" t="s">
        <v>420</v>
      </c>
      <c r="C4989" s="45">
        <v>46159</v>
      </c>
      <c r="D4989" s="47">
        <v>0</v>
      </c>
      <c r="E4989" s="181"/>
      <c r="F4989" s="47">
        <v>0</v>
      </c>
      <c r="G4989" s="181"/>
      <c r="H4989" s="47">
        <v>0</v>
      </c>
    </row>
    <row r="4990" spans="1:8">
      <c r="A4990" s="44" t="s">
        <v>992</v>
      </c>
      <c r="B4990" s="44" t="s">
        <v>420</v>
      </c>
      <c r="C4990" s="45">
        <v>46166</v>
      </c>
      <c r="D4990" s="47">
        <v>0</v>
      </c>
      <c r="E4990" s="181"/>
      <c r="F4990" s="47">
        <v>0</v>
      </c>
      <c r="G4990" s="181"/>
      <c r="H4990" s="47">
        <v>0</v>
      </c>
    </row>
    <row r="4991" spans="1:8">
      <c r="A4991" s="44" t="s">
        <v>992</v>
      </c>
      <c r="B4991" s="44" t="s">
        <v>420</v>
      </c>
      <c r="C4991" s="45">
        <v>46173</v>
      </c>
      <c r="D4991" s="47">
        <v>0</v>
      </c>
      <c r="E4991" s="181"/>
      <c r="F4991" s="47">
        <v>0</v>
      </c>
      <c r="G4991" s="181"/>
      <c r="H4991" s="47">
        <v>0</v>
      </c>
    </row>
    <row r="4992" spans="1:8">
      <c r="A4992" s="44" t="s">
        <v>992</v>
      </c>
      <c r="B4992" s="44" t="s">
        <v>420</v>
      </c>
      <c r="C4992" s="45">
        <v>46180</v>
      </c>
      <c r="D4992" s="47">
        <v>0</v>
      </c>
      <c r="E4992" s="181"/>
      <c r="F4992" s="47">
        <v>0</v>
      </c>
      <c r="G4992" s="181"/>
      <c r="H4992" s="47">
        <v>0</v>
      </c>
    </row>
    <row r="4993" spans="1:8">
      <c r="A4993" s="44" t="s">
        <v>992</v>
      </c>
      <c r="B4993" s="44" t="s">
        <v>420</v>
      </c>
      <c r="C4993" s="45">
        <v>46187</v>
      </c>
      <c r="D4993" s="47">
        <v>0</v>
      </c>
      <c r="E4993" s="181"/>
      <c r="F4993" s="47">
        <v>0</v>
      </c>
      <c r="G4993" s="181"/>
      <c r="H4993" s="47">
        <v>0</v>
      </c>
    </row>
    <row r="4994" spans="1:8">
      <c r="A4994" s="44" t="s">
        <v>992</v>
      </c>
      <c r="B4994" s="44" t="s">
        <v>107</v>
      </c>
      <c r="C4994" s="45">
        <v>46103</v>
      </c>
      <c r="D4994" s="47">
        <v>4924</v>
      </c>
      <c r="E4994" s="180">
        <v>-0.56000000000000005</v>
      </c>
      <c r="F4994" s="47">
        <v>0</v>
      </c>
      <c r="G4994" s="180">
        <v>-1</v>
      </c>
      <c r="H4994" s="47">
        <v>11209</v>
      </c>
    </row>
    <row r="4995" spans="1:8">
      <c r="A4995" s="44" t="s">
        <v>992</v>
      </c>
      <c r="B4995" s="44" t="s">
        <v>107</v>
      </c>
      <c r="C4995" s="45">
        <v>46110</v>
      </c>
      <c r="D4995" s="47">
        <v>4809</v>
      </c>
      <c r="E4995" s="180">
        <v>-0.53</v>
      </c>
      <c r="F4995" s="47">
        <v>0</v>
      </c>
      <c r="G4995" s="180">
        <v>-1</v>
      </c>
      <c r="H4995" s="47">
        <v>10136</v>
      </c>
    </row>
    <row r="4996" spans="1:8">
      <c r="A4996" s="44" t="s">
        <v>992</v>
      </c>
      <c r="B4996" s="44" t="s">
        <v>107</v>
      </c>
      <c r="C4996" s="45">
        <v>46117</v>
      </c>
      <c r="D4996" s="47">
        <v>4730</v>
      </c>
      <c r="E4996" s="180">
        <v>-0.5</v>
      </c>
      <c r="F4996" s="47">
        <v>0</v>
      </c>
      <c r="G4996" s="180">
        <v>-1</v>
      </c>
      <c r="H4996" s="47">
        <v>9458</v>
      </c>
    </row>
    <row r="4997" spans="1:8">
      <c r="A4997" s="44" t="s">
        <v>992</v>
      </c>
      <c r="B4997" s="44" t="s">
        <v>107</v>
      </c>
      <c r="C4997" s="45">
        <v>46124</v>
      </c>
      <c r="D4997" s="47">
        <v>4717</v>
      </c>
      <c r="E4997" s="180">
        <v>-0.49</v>
      </c>
      <c r="F4997" s="47">
        <v>0</v>
      </c>
      <c r="G4997" s="180">
        <v>-1</v>
      </c>
      <c r="H4997" s="47">
        <v>9314</v>
      </c>
    </row>
    <row r="4998" spans="1:8">
      <c r="A4998" s="44" t="s">
        <v>992</v>
      </c>
      <c r="B4998" s="44" t="s">
        <v>107</v>
      </c>
      <c r="C4998" s="45">
        <v>46131</v>
      </c>
      <c r="D4998" s="47">
        <v>4730</v>
      </c>
      <c r="E4998" s="180">
        <v>-0.51</v>
      </c>
      <c r="F4998" s="47">
        <v>0</v>
      </c>
      <c r="G4998" s="180">
        <v>-1</v>
      </c>
      <c r="H4998" s="47">
        <v>9556</v>
      </c>
    </row>
    <row r="4999" spans="1:8">
      <c r="A4999" s="44" t="s">
        <v>992</v>
      </c>
      <c r="B4999" s="44" t="s">
        <v>107</v>
      </c>
      <c r="C4999" s="45">
        <v>46138</v>
      </c>
      <c r="D4999" s="47">
        <v>4732</v>
      </c>
      <c r="E4999" s="180">
        <v>-0.52</v>
      </c>
      <c r="F4999" s="47">
        <v>0</v>
      </c>
      <c r="G4999" s="180">
        <v>-1</v>
      </c>
      <c r="H4999" s="47">
        <v>9766</v>
      </c>
    </row>
    <row r="5000" spans="1:8">
      <c r="A5000" s="44" t="s">
        <v>992</v>
      </c>
      <c r="B5000" s="44" t="s">
        <v>107</v>
      </c>
      <c r="C5000" s="45">
        <v>46145</v>
      </c>
      <c r="D5000" s="47">
        <v>4701</v>
      </c>
      <c r="E5000" s="180">
        <v>-0.49</v>
      </c>
      <c r="F5000" s="47">
        <v>0</v>
      </c>
      <c r="G5000" s="180">
        <v>-1</v>
      </c>
      <c r="H5000" s="47">
        <v>9233</v>
      </c>
    </row>
    <row r="5001" spans="1:8">
      <c r="A5001" s="44" t="s">
        <v>992</v>
      </c>
      <c r="B5001" s="44" t="s">
        <v>107</v>
      </c>
      <c r="C5001" s="45">
        <v>46152</v>
      </c>
      <c r="D5001" s="47">
        <v>4699</v>
      </c>
      <c r="E5001" s="180">
        <v>-0.45</v>
      </c>
      <c r="F5001" s="47">
        <v>0</v>
      </c>
      <c r="G5001" s="180">
        <v>-1</v>
      </c>
      <c r="H5001" s="47">
        <v>8614</v>
      </c>
    </row>
    <row r="5002" spans="1:8">
      <c r="A5002" s="44" t="s">
        <v>992</v>
      </c>
      <c r="B5002" s="44" t="s">
        <v>107</v>
      </c>
      <c r="C5002" s="45">
        <v>46159</v>
      </c>
      <c r="D5002" s="47">
        <v>4690</v>
      </c>
      <c r="E5002" s="180">
        <v>-0.43</v>
      </c>
      <c r="F5002" s="47">
        <v>0</v>
      </c>
      <c r="G5002" s="180">
        <v>-1</v>
      </c>
      <c r="H5002" s="47">
        <v>8226</v>
      </c>
    </row>
    <row r="5003" spans="1:8">
      <c r="A5003" s="44" t="s">
        <v>992</v>
      </c>
      <c r="B5003" s="44" t="s">
        <v>107</v>
      </c>
      <c r="C5003" s="45">
        <v>46166</v>
      </c>
      <c r="D5003" s="47">
        <v>4691</v>
      </c>
      <c r="E5003" s="180">
        <v>-0.46</v>
      </c>
      <c r="F5003" s="49">
        <v>0</v>
      </c>
      <c r="G5003" s="180">
        <v>-1</v>
      </c>
      <c r="H5003" s="47">
        <v>8614</v>
      </c>
    </row>
    <row r="5004" spans="1:8">
      <c r="A5004" s="44" t="s">
        <v>992</v>
      </c>
      <c r="B5004" s="44" t="s">
        <v>107</v>
      </c>
      <c r="C5004" s="45">
        <v>46173</v>
      </c>
      <c r="D5004" s="47">
        <v>4682</v>
      </c>
      <c r="E5004" s="180">
        <v>-0.46</v>
      </c>
      <c r="F5004" s="47">
        <v>0</v>
      </c>
      <c r="G5004" s="180">
        <v>-1</v>
      </c>
      <c r="H5004" s="47">
        <v>8630</v>
      </c>
    </row>
    <row r="5005" spans="1:8">
      <c r="A5005" s="44" t="s">
        <v>992</v>
      </c>
      <c r="B5005" s="44" t="s">
        <v>107</v>
      </c>
      <c r="C5005" s="45">
        <v>46180</v>
      </c>
      <c r="D5005" s="47">
        <v>7827</v>
      </c>
      <c r="E5005" s="180">
        <v>-0.13</v>
      </c>
      <c r="F5005" s="49">
        <v>0</v>
      </c>
      <c r="G5005" s="180">
        <v>-1</v>
      </c>
      <c r="H5005" s="47">
        <v>9030</v>
      </c>
    </row>
    <row r="5006" spans="1:8">
      <c r="A5006" s="44" t="s">
        <v>992</v>
      </c>
      <c r="B5006" s="44" t="s">
        <v>107</v>
      </c>
      <c r="C5006" s="45">
        <v>46187</v>
      </c>
      <c r="D5006" s="47">
        <v>8319</v>
      </c>
      <c r="E5006" s="180">
        <v>-7.0000000000000007E-2</v>
      </c>
      <c r="F5006" s="47">
        <v>0</v>
      </c>
      <c r="G5006" s="180">
        <v>-1</v>
      </c>
      <c r="H5006" s="47">
        <v>8921</v>
      </c>
    </row>
    <row r="5007" spans="1:8">
      <c r="A5007" s="44" t="s">
        <v>992</v>
      </c>
      <c r="B5007" s="44" t="s">
        <v>421</v>
      </c>
      <c r="C5007" s="45">
        <v>46103</v>
      </c>
      <c r="D5007" s="47">
        <v>0</v>
      </c>
      <c r="E5007" s="181"/>
      <c r="F5007" s="47">
        <v>0</v>
      </c>
      <c r="G5007" s="181"/>
      <c r="H5007" s="47">
        <v>0</v>
      </c>
    </row>
    <row r="5008" spans="1:8">
      <c r="A5008" s="44" t="s">
        <v>992</v>
      </c>
      <c r="B5008" s="44" t="s">
        <v>421</v>
      </c>
      <c r="C5008" s="45">
        <v>46110</v>
      </c>
      <c r="D5008" s="47">
        <v>0</v>
      </c>
      <c r="E5008" s="181"/>
      <c r="F5008" s="47">
        <v>0</v>
      </c>
      <c r="G5008" s="181"/>
      <c r="H5008" s="47">
        <v>0</v>
      </c>
    </row>
    <row r="5009" spans="1:8">
      <c r="A5009" s="44" t="s">
        <v>992</v>
      </c>
      <c r="B5009" s="44" t="s">
        <v>421</v>
      </c>
      <c r="C5009" s="45">
        <v>46117</v>
      </c>
      <c r="D5009" s="47">
        <v>0</v>
      </c>
      <c r="E5009" s="181"/>
      <c r="F5009" s="47">
        <v>0</v>
      </c>
      <c r="G5009" s="181"/>
      <c r="H5009" s="47">
        <v>0</v>
      </c>
    </row>
    <row r="5010" spans="1:8">
      <c r="A5010" s="44" t="s">
        <v>992</v>
      </c>
      <c r="B5010" s="44" t="s">
        <v>421</v>
      </c>
      <c r="C5010" s="45">
        <v>46124</v>
      </c>
      <c r="D5010" s="47">
        <v>0</v>
      </c>
      <c r="E5010" s="181"/>
      <c r="F5010" s="47">
        <v>0</v>
      </c>
      <c r="G5010" s="181"/>
      <c r="H5010" s="47">
        <v>0</v>
      </c>
    </row>
    <row r="5011" spans="1:8">
      <c r="A5011" s="44" t="s">
        <v>992</v>
      </c>
      <c r="B5011" s="44" t="s">
        <v>421</v>
      </c>
      <c r="C5011" s="45">
        <v>46131</v>
      </c>
      <c r="D5011" s="47">
        <v>0</v>
      </c>
      <c r="E5011" s="181"/>
      <c r="F5011" s="47">
        <v>0</v>
      </c>
      <c r="G5011" s="181"/>
      <c r="H5011" s="47">
        <v>0</v>
      </c>
    </row>
    <row r="5012" spans="1:8">
      <c r="A5012" s="44" t="s">
        <v>992</v>
      </c>
      <c r="B5012" s="44" t="s">
        <v>421</v>
      </c>
      <c r="C5012" s="45">
        <v>46138</v>
      </c>
      <c r="D5012" s="47">
        <v>0</v>
      </c>
      <c r="E5012" s="181"/>
      <c r="F5012" s="47">
        <v>0</v>
      </c>
      <c r="G5012" s="181"/>
      <c r="H5012" s="47">
        <v>0</v>
      </c>
    </row>
    <row r="5013" spans="1:8">
      <c r="A5013" s="44" t="s">
        <v>992</v>
      </c>
      <c r="B5013" s="44" t="s">
        <v>421</v>
      </c>
      <c r="C5013" s="45">
        <v>46145</v>
      </c>
      <c r="D5013" s="47">
        <v>0</v>
      </c>
      <c r="E5013" s="181"/>
      <c r="F5013" s="47">
        <v>0</v>
      </c>
      <c r="G5013" s="181"/>
      <c r="H5013" s="47">
        <v>0</v>
      </c>
    </row>
    <row r="5014" spans="1:8">
      <c r="A5014" s="44" t="s">
        <v>992</v>
      </c>
      <c r="B5014" s="44" t="s">
        <v>421</v>
      </c>
      <c r="C5014" s="45">
        <v>46152</v>
      </c>
      <c r="D5014" s="47">
        <v>0</v>
      </c>
      <c r="E5014" s="181"/>
      <c r="F5014" s="47">
        <v>0</v>
      </c>
      <c r="G5014" s="181"/>
      <c r="H5014" s="47">
        <v>0</v>
      </c>
    </row>
    <row r="5015" spans="1:8">
      <c r="A5015" s="44" t="s">
        <v>992</v>
      </c>
      <c r="B5015" s="44" t="s">
        <v>421</v>
      </c>
      <c r="C5015" s="45">
        <v>46159</v>
      </c>
      <c r="D5015" s="47">
        <v>0</v>
      </c>
      <c r="E5015" s="181"/>
      <c r="F5015" s="47">
        <v>0</v>
      </c>
      <c r="G5015" s="181"/>
      <c r="H5015" s="47">
        <v>0</v>
      </c>
    </row>
    <row r="5016" spans="1:8">
      <c r="A5016" s="44" t="s">
        <v>992</v>
      </c>
      <c r="B5016" s="44" t="s">
        <v>421</v>
      </c>
      <c r="C5016" s="45">
        <v>46166</v>
      </c>
      <c r="D5016" s="47">
        <v>0</v>
      </c>
      <c r="E5016" s="181"/>
      <c r="F5016" s="47">
        <v>0</v>
      </c>
      <c r="G5016" s="181"/>
      <c r="H5016" s="47">
        <v>0</v>
      </c>
    </row>
    <row r="5017" spans="1:8">
      <c r="A5017" s="44" t="s">
        <v>992</v>
      </c>
      <c r="B5017" s="44" t="s">
        <v>421</v>
      </c>
      <c r="C5017" s="45">
        <v>46173</v>
      </c>
      <c r="D5017" s="47">
        <v>0</v>
      </c>
      <c r="E5017" s="181"/>
      <c r="F5017" s="47">
        <v>0</v>
      </c>
      <c r="G5017" s="181"/>
      <c r="H5017" s="47">
        <v>0</v>
      </c>
    </row>
    <row r="5018" spans="1:8">
      <c r="A5018" s="44" t="s">
        <v>992</v>
      </c>
      <c r="B5018" s="44" t="s">
        <v>421</v>
      </c>
      <c r="C5018" s="45">
        <v>46180</v>
      </c>
      <c r="D5018" s="47">
        <v>0</v>
      </c>
      <c r="E5018" s="181"/>
      <c r="F5018" s="47">
        <v>0</v>
      </c>
      <c r="G5018" s="181"/>
      <c r="H5018" s="47">
        <v>0</v>
      </c>
    </row>
    <row r="5019" spans="1:8">
      <c r="A5019" s="44" t="s">
        <v>992</v>
      </c>
      <c r="B5019" s="44" t="s">
        <v>421</v>
      </c>
      <c r="C5019" s="45">
        <v>46187</v>
      </c>
      <c r="D5019" s="47">
        <v>0</v>
      </c>
      <c r="E5019" s="181"/>
      <c r="F5019" s="49">
        <v>0</v>
      </c>
      <c r="G5019" s="181"/>
      <c r="H5019" s="47">
        <v>0</v>
      </c>
    </row>
    <row r="5020" spans="1:8">
      <c r="A5020" s="44" t="s">
        <v>992</v>
      </c>
      <c r="B5020" s="44" t="s">
        <v>490</v>
      </c>
      <c r="C5020" s="45">
        <v>46103</v>
      </c>
      <c r="D5020" s="47">
        <v>0</v>
      </c>
      <c r="E5020" s="181"/>
      <c r="F5020" s="47">
        <v>0</v>
      </c>
      <c r="G5020" s="181"/>
      <c r="H5020" s="47">
        <v>0</v>
      </c>
    </row>
    <row r="5021" spans="1:8">
      <c r="A5021" s="44" t="s">
        <v>992</v>
      </c>
      <c r="B5021" s="44" t="s">
        <v>490</v>
      </c>
      <c r="C5021" s="45">
        <v>46110</v>
      </c>
      <c r="D5021" s="47">
        <v>0</v>
      </c>
      <c r="E5021" s="181"/>
      <c r="F5021" s="47">
        <v>0</v>
      </c>
      <c r="G5021" s="181"/>
      <c r="H5021" s="47">
        <v>0</v>
      </c>
    </row>
    <row r="5022" spans="1:8">
      <c r="A5022" s="44" t="s">
        <v>992</v>
      </c>
      <c r="B5022" s="44" t="s">
        <v>490</v>
      </c>
      <c r="C5022" s="45">
        <v>46117</v>
      </c>
      <c r="D5022" s="47">
        <v>0</v>
      </c>
      <c r="E5022" s="180">
        <v>-0.95</v>
      </c>
      <c r="F5022" s="47">
        <v>0</v>
      </c>
      <c r="G5022" s="180">
        <v>-1</v>
      </c>
      <c r="H5022" s="47">
        <v>1</v>
      </c>
    </row>
    <row r="5023" spans="1:8">
      <c r="A5023" s="44" t="s">
        <v>992</v>
      </c>
      <c r="B5023" s="44" t="s">
        <v>490</v>
      </c>
      <c r="C5023" s="45">
        <v>46124</v>
      </c>
      <c r="D5023" s="47">
        <v>0</v>
      </c>
      <c r="E5023" s="181"/>
      <c r="F5023" s="47">
        <v>0</v>
      </c>
      <c r="G5023" s="181"/>
      <c r="H5023" s="47">
        <v>0</v>
      </c>
    </row>
    <row r="5024" spans="1:8">
      <c r="A5024" s="44" t="s">
        <v>992</v>
      </c>
      <c r="B5024" s="44" t="s">
        <v>490</v>
      </c>
      <c r="C5024" s="45">
        <v>46131</v>
      </c>
      <c r="D5024" s="47">
        <v>0</v>
      </c>
      <c r="E5024" s="181"/>
      <c r="F5024" s="47">
        <v>0</v>
      </c>
      <c r="G5024" s="181"/>
      <c r="H5024" s="47">
        <v>0</v>
      </c>
    </row>
    <row r="5025" spans="1:8">
      <c r="A5025" s="44" t="s">
        <v>992</v>
      </c>
      <c r="B5025" s="44" t="s">
        <v>490</v>
      </c>
      <c r="C5025" s="45">
        <v>46138</v>
      </c>
      <c r="D5025" s="47">
        <v>0</v>
      </c>
      <c r="E5025" s="181"/>
      <c r="F5025" s="47">
        <v>0</v>
      </c>
      <c r="G5025" s="181"/>
      <c r="H5025" s="47">
        <v>0</v>
      </c>
    </row>
    <row r="5026" spans="1:8">
      <c r="A5026" s="44" t="s">
        <v>992</v>
      </c>
      <c r="B5026" s="44" t="s">
        <v>490</v>
      </c>
      <c r="C5026" s="45">
        <v>46145</v>
      </c>
      <c r="D5026" s="47">
        <v>0</v>
      </c>
      <c r="E5026" s="181"/>
      <c r="F5026" s="47">
        <v>0</v>
      </c>
      <c r="G5026" s="181"/>
      <c r="H5026" s="47">
        <v>0</v>
      </c>
    </row>
    <row r="5027" spans="1:8">
      <c r="A5027" s="44" t="s">
        <v>992</v>
      </c>
      <c r="B5027" s="44" t="s">
        <v>490</v>
      </c>
      <c r="C5027" s="45">
        <v>46152</v>
      </c>
      <c r="D5027" s="47">
        <v>0</v>
      </c>
      <c r="E5027" s="181"/>
      <c r="F5027" s="47">
        <v>0</v>
      </c>
      <c r="G5027" s="181"/>
      <c r="H5027" s="47">
        <v>0</v>
      </c>
    </row>
    <row r="5028" spans="1:8">
      <c r="A5028" s="44" t="s">
        <v>992</v>
      </c>
      <c r="B5028" s="44" t="s">
        <v>490</v>
      </c>
      <c r="C5028" s="45">
        <v>46159</v>
      </c>
      <c r="D5028" s="47">
        <v>0</v>
      </c>
      <c r="E5028" s="181"/>
      <c r="F5028" s="47">
        <v>0</v>
      </c>
      <c r="G5028" s="181"/>
      <c r="H5028" s="47">
        <v>0</v>
      </c>
    </row>
    <row r="5029" spans="1:8">
      <c r="A5029" s="44" t="s">
        <v>992</v>
      </c>
      <c r="B5029" s="44" t="s">
        <v>490</v>
      </c>
      <c r="C5029" s="45">
        <v>46166</v>
      </c>
      <c r="D5029" s="47">
        <v>0</v>
      </c>
      <c r="E5029" s="181"/>
      <c r="F5029" s="47">
        <v>0</v>
      </c>
      <c r="G5029" s="181"/>
      <c r="H5029" s="47">
        <v>0</v>
      </c>
    </row>
    <row r="5030" spans="1:8">
      <c r="A5030" s="44" t="s">
        <v>992</v>
      </c>
      <c r="B5030" s="44" t="s">
        <v>490</v>
      </c>
      <c r="C5030" s="45">
        <v>46173</v>
      </c>
      <c r="D5030" s="47">
        <v>0</v>
      </c>
      <c r="E5030" s="181"/>
      <c r="F5030" s="47">
        <v>0</v>
      </c>
      <c r="G5030" s="181"/>
      <c r="H5030" s="47">
        <v>0</v>
      </c>
    </row>
    <row r="5031" spans="1:8">
      <c r="A5031" s="44" t="s">
        <v>992</v>
      </c>
      <c r="B5031" s="44" t="s">
        <v>490</v>
      </c>
      <c r="C5031" s="45">
        <v>46180</v>
      </c>
      <c r="D5031" s="47">
        <v>0</v>
      </c>
      <c r="E5031" s="181"/>
      <c r="F5031" s="47">
        <v>0</v>
      </c>
      <c r="G5031" s="181"/>
      <c r="H5031" s="47">
        <v>0</v>
      </c>
    </row>
    <row r="5032" spans="1:8">
      <c r="A5032" s="44" t="s">
        <v>992</v>
      </c>
      <c r="B5032" s="44" t="s">
        <v>490</v>
      </c>
      <c r="C5032" s="45">
        <v>46187</v>
      </c>
      <c r="D5032" s="47">
        <v>0</v>
      </c>
      <c r="E5032" s="181"/>
      <c r="F5032" s="47">
        <v>0</v>
      </c>
      <c r="G5032" s="181"/>
      <c r="H5032" s="47">
        <v>0</v>
      </c>
    </row>
    <row r="5033" spans="1:8">
      <c r="A5033" s="44" t="s">
        <v>992</v>
      </c>
      <c r="B5033" s="44" t="s">
        <v>166</v>
      </c>
      <c r="C5033" s="45">
        <v>46103</v>
      </c>
      <c r="D5033" s="47">
        <v>10</v>
      </c>
      <c r="E5033" s="180">
        <v>-0.12</v>
      </c>
      <c r="F5033" s="47">
        <v>0</v>
      </c>
      <c r="G5033" s="180">
        <v>-1</v>
      </c>
      <c r="H5033" s="47">
        <v>11</v>
      </c>
    </row>
    <row r="5034" spans="1:8">
      <c r="A5034" s="44" t="s">
        <v>992</v>
      </c>
      <c r="B5034" s="44" t="s">
        <v>166</v>
      </c>
      <c r="C5034" s="45">
        <v>46110</v>
      </c>
      <c r="D5034" s="47">
        <v>10</v>
      </c>
      <c r="E5034" s="180">
        <v>0.65</v>
      </c>
      <c r="F5034" s="47">
        <v>0</v>
      </c>
      <c r="G5034" s="180">
        <v>-1</v>
      </c>
      <c r="H5034" s="47">
        <v>6</v>
      </c>
    </row>
    <row r="5035" spans="1:8">
      <c r="A5035" s="44" t="s">
        <v>992</v>
      </c>
      <c r="B5035" s="44" t="s">
        <v>166</v>
      </c>
      <c r="C5035" s="45">
        <v>46117</v>
      </c>
      <c r="D5035" s="47">
        <v>10</v>
      </c>
      <c r="E5035" s="180">
        <v>2.2599999999999998</v>
      </c>
      <c r="F5035" s="47">
        <v>0</v>
      </c>
      <c r="G5035" s="180">
        <v>-1</v>
      </c>
      <c r="H5035" s="47">
        <v>3</v>
      </c>
    </row>
    <row r="5036" spans="1:8">
      <c r="A5036" s="44" t="s">
        <v>992</v>
      </c>
      <c r="B5036" s="44" t="s">
        <v>166</v>
      </c>
      <c r="C5036" s="45">
        <v>46124</v>
      </c>
      <c r="D5036" s="47">
        <v>10</v>
      </c>
      <c r="E5036" s="180">
        <v>2.23</v>
      </c>
      <c r="F5036" s="47">
        <v>0</v>
      </c>
      <c r="G5036" s="180">
        <v>-1</v>
      </c>
      <c r="H5036" s="47">
        <v>3</v>
      </c>
    </row>
    <row r="5037" spans="1:8">
      <c r="A5037" s="44" t="s">
        <v>992</v>
      </c>
      <c r="B5037" s="44" t="s">
        <v>166</v>
      </c>
      <c r="C5037" s="45">
        <v>46131</v>
      </c>
      <c r="D5037" s="47">
        <v>10</v>
      </c>
      <c r="E5037" s="180">
        <v>3.85</v>
      </c>
      <c r="F5037" s="47">
        <v>0</v>
      </c>
      <c r="G5037" s="180">
        <v>-1</v>
      </c>
      <c r="H5037" s="47">
        <v>2</v>
      </c>
    </row>
    <row r="5038" spans="1:8">
      <c r="A5038" s="44" t="s">
        <v>992</v>
      </c>
      <c r="B5038" s="44" t="s">
        <v>166</v>
      </c>
      <c r="C5038" s="45">
        <v>46138</v>
      </c>
      <c r="D5038" s="47">
        <v>10</v>
      </c>
      <c r="E5038" s="181"/>
      <c r="F5038" s="47">
        <v>0</v>
      </c>
      <c r="G5038" s="181"/>
      <c r="H5038" s="47">
        <v>0</v>
      </c>
    </row>
    <row r="5039" spans="1:8">
      <c r="A5039" s="44" t="s">
        <v>992</v>
      </c>
      <c r="B5039" s="44" t="s">
        <v>166</v>
      </c>
      <c r="C5039" s="45">
        <v>46145</v>
      </c>
      <c r="D5039" s="47">
        <v>10</v>
      </c>
      <c r="E5039" s="180">
        <v>8.76</v>
      </c>
      <c r="F5039" s="47">
        <v>0</v>
      </c>
      <c r="G5039" s="180">
        <v>-1</v>
      </c>
      <c r="H5039" s="47">
        <v>1</v>
      </c>
    </row>
    <row r="5040" spans="1:8">
      <c r="A5040" s="44" t="s">
        <v>992</v>
      </c>
      <c r="B5040" s="44" t="s">
        <v>166</v>
      </c>
      <c r="C5040" s="45">
        <v>46152</v>
      </c>
      <c r="D5040" s="47">
        <v>10</v>
      </c>
      <c r="E5040" s="180">
        <v>3.82</v>
      </c>
      <c r="F5040" s="47">
        <v>0</v>
      </c>
      <c r="G5040" s="180">
        <v>-1</v>
      </c>
      <c r="H5040" s="47">
        <v>2</v>
      </c>
    </row>
    <row r="5041" spans="1:8">
      <c r="A5041" s="44" t="s">
        <v>992</v>
      </c>
      <c r="B5041" s="44" t="s">
        <v>166</v>
      </c>
      <c r="C5041" s="45">
        <v>46159</v>
      </c>
      <c r="D5041" s="47">
        <v>10</v>
      </c>
      <c r="E5041" s="181"/>
      <c r="F5041" s="47">
        <v>0</v>
      </c>
      <c r="G5041" s="181"/>
      <c r="H5041" s="47">
        <v>0</v>
      </c>
    </row>
    <row r="5042" spans="1:8">
      <c r="A5042" s="44" t="s">
        <v>992</v>
      </c>
      <c r="B5042" s="44" t="s">
        <v>166</v>
      </c>
      <c r="C5042" s="45">
        <v>46166</v>
      </c>
      <c r="D5042" s="47">
        <v>10</v>
      </c>
      <c r="E5042" s="181"/>
      <c r="F5042" s="47">
        <v>0</v>
      </c>
      <c r="G5042" s="181"/>
      <c r="H5042" s="47">
        <v>0</v>
      </c>
    </row>
    <row r="5043" spans="1:8">
      <c r="A5043" s="44" t="s">
        <v>992</v>
      </c>
      <c r="B5043" s="44" t="s">
        <v>166</v>
      </c>
      <c r="C5043" s="45">
        <v>46173</v>
      </c>
      <c r="D5043" s="47">
        <v>10</v>
      </c>
      <c r="E5043" s="180">
        <v>8.74</v>
      </c>
      <c r="F5043" s="47">
        <v>0</v>
      </c>
      <c r="G5043" s="180">
        <v>-1</v>
      </c>
      <c r="H5043" s="47">
        <v>1</v>
      </c>
    </row>
    <row r="5044" spans="1:8">
      <c r="A5044" s="44" t="s">
        <v>992</v>
      </c>
      <c r="B5044" s="44" t="s">
        <v>166</v>
      </c>
      <c r="C5044" s="45">
        <v>46180</v>
      </c>
      <c r="D5044" s="47">
        <v>10</v>
      </c>
      <c r="E5044" s="180">
        <v>8.69</v>
      </c>
      <c r="F5044" s="47">
        <v>0</v>
      </c>
      <c r="G5044" s="180">
        <v>-1</v>
      </c>
      <c r="H5044" s="47">
        <v>1</v>
      </c>
    </row>
    <row r="5045" spans="1:8">
      <c r="A5045" s="44" t="s">
        <v>992</v>
      </c>
      <c r="B5045" s="44" t="s">
        <v>166</v>
      </c>
      <c r="C5045" s="45">
        <v>46187</v>
      </c>
      <c r="D5045" s="47">
        <v>10</v>
      </c>
      <c r="E5045" s="181"/>
      <c r="F5045" s="47">
        <v>0</v>
      </c>
      <c r="G5045" s="181"/>
      <c r="H5045" s="47">
        <v>0</v>
      </c>
    </row>
    <row r="5046" spans="1:8">
      <c r="A5046" s="44" t="s">
        <v>992</v>
      </c>
      <c r="B5046" s="44" t="s">
        <v>842</v>
      </c>
      <c r="C5046" s="45">
        <v>46103</v>
      </c>
      <c r="D5046" s="47">
        <v>0</v>
      </c>
      <c r="E5046" s="181"/>
      <c r="F5046" s="47">
        <v>0</v>
      </c>
      <c r="G5046" s="181"/>
      <c r="H5046" s="47">
        <v>0</v>
      </c>
    </row>
    <row r="5047" spans="1:8">
      <c r="A5047" s="44" t="s">
        <v>992</v>
      </c>
      <c r="B5047" s="44" t="s">
        <v>842</v>
      </c>
      <c r="C5047" s="45">
        <v>46110</v>
      </c>
      <c r="D5047" s="47">
        <v>0</v>
      </c>
      <c r="E5047" s="181"/>
      <c r="F5047" s="47">
        <v>0</v>
      </c>
      <c r="G5047" s="181"/>
      <c r="H5047" s="47">
        <v>0</v>
      </c>
    </row>
    <row r="5048" spans="1:8">
      <c r="A5048" s="44" t="s">
        <v>992</v>
      </c>
      <c r="B5048" s="44" t="s">
        <v>842</v>
      </c>
      <c r="C5048" s="45">
        <v>46117</v>
      </c>
      <c r="D5048" s="47">
        <v>0</v>
      </c>
      <c r="E5048" s="181"/>
      <c r="F5048" s="47">
        <v>0</v>
      </c>
      <c r="G5048" s="181"/>
      <c r="H5048" s="47">
        <v>0</v>
      </c>
    </row>
    <row r="5049" spans="1:8">
      <c r="A5049" s="44" t="s">
        <v>992</v>
      </c>
      <c r="B5049" s="44" t="s">
        <v>842</v>
      </c>
      <c r="C5049" s="45">
        <v>46124</v>
      </c>
      <c r="D5049" s="47">
        <v>0</v>
      </c>
      <c r="E5049" s="181"/>
      <c r="F5049" s="47">
        <v>0</v>
      </c>
      <c r="G5049" s="181"/>
      <c r="H5049" s="47">
        <v>0</v>
      </c>
    </row>
    <row r="5050" spans="1:8">
      <c r="A5050" s="44" t="s">
        <v>992</v>
      </c>
      <c r="B5050" s="44" t="s">
        <v>842</v>
      </c>
      <c r="C5050" s="45">
        <v>46131</v>
      </c>
      <c r="D5050" s="47">
        <v>0</v>
      </c>
      <c r="E5050" s="181"/>
      <c r="F5050" s="47">
        <v>0</v>
      </c>
      <c r="G5050" s="181"/>
      <c r="H5050" s="47">
        <v>0</v>
      </c>
    </row>
    <row r="5051" spans="1:8">
      <c r="A5051" s="44" t="s">
        <v>992</v>
      </c>
      <c r="B5051" s="44" t="s">
        <v>842</v>
      </c>
      <c r="C5051" s="45">
        <v>46138</v>
      </c>
      <c r="D5051" s="47">
        <v>0</v>
      </c>
      <c r="E5051" s="181"/>
      <c r="F5051" s="47">
        <v>0</v>
      </c>
      <c r="G5051" s="181"/>
      <c r="H5051" s="47">
        <v>0</v>
      </c>
    </row>
    <row r="5052" spans="1:8">
      <c r="A5052" s="44" t="s">
        <v>992</v>
      </c>
      <c r="B5052" s="44" t="s">
        <v>842</v>
      </c>
      <c r="C5052" s="45">
        <v>46145</v>
      </c>
      <c r="D5052" s="47">
        <v>0</v>
      </c>
      <c r="E5052" s="181"/>
      <c r="F5052" s="47">
        <v>0</v>
      </c>
      <c r="G5052" s="181"/>
      <c r="H5052" s="47">
        <v>0</v>
      </c>
    </row>
    <row r="5053" spans="1:8">
      <c r="A5053" s="44" t="s">
        <v>992</v>
      </c>
      <c r="B5053" s="44" t="s">
        <v>842</v>
      </c>
      <c r="C5053" s="45">
        <v>46152</v>
      </c>
      <c r="D5053" s="47">
        <v>0</v>
      </c>
      <c r="E5053" s="181"/>
      <c r="F5053" s="47">
        <v>0</v>
      </c>
      <c r="G5053" s="181"/>
      <c r="H5053" s="47">
        <v>0</v>
      </c>
    </row>
    <row r="5054" spans="1:8">
      <c r="A5054" s="44" t="s">
        <v>992</v>
      </c>
      <c r="B5054" s="44" t="s">
        <v>842</v>
      </c>
      <c r="C5054" s="45">
        <v>46159</v>
      </c>
      <c r="D5054" s="47">
        <v>0</v>
      </c>
      <c r="E5054" s="181"/>
      <c r="F5054" s="47">
        <v>0</v>
      </c>
      <c r="G5054" s="181"/>
      <c r="H5054" s="47">
        <v>0</v>
      </c>
    </row>
    <row r="5055" spans="1:8">
      <c r="A5055" s="44" t="s">
        <v>992</v>
      </c>
      <c r="B5055" s="44" t="s">
        <v>842</v>
      </c>
      <c r="C5055" s="45">
        <v>46166</v>
      </c>
      <c r="D5055" s="47">
        <v>0</v>
      </c>
      <c r="E5055" s="181"/>
      <c r="F5055" s="47">
        <v>0</v>
      </c>
      <c r="G5055" s="181"/>
      <c r="H5055" s="47">
        <v>0</v>
      </c>
    </row>
    <row r="5056" spans="1:8">
      <c r="A5056" s="44" t="s">
        <v>992</v>
      </c>
      <c r="B5056" s="44" t="s">
        <v>842</v>
      </c>
      <c r="C5056" s="45">
        <v>46173</v>
      </c>
      <c r="D5056" s="47">
        <v>0</v>
      </c>
      <c r="E5056" s="181"/>
      <c r="F5056" s="47">
        <v>0</v>
      </c>
      <c r="G5056" s="181"/>
      <c r="H5056" s="47">
        <v>0</v>
      </c>
    </row>
    <row r="5057" spans="1:8">
      <c r="A5057" s="44" t="s">
        <v>992</v>
      </c>
      <c r="B5057" s="44" t="s">
        <v>842</v>
      </c>
      <c r="C5057" s="45">
        <v>46180</v>
      </c>
      <c r="D5057" s="47">
        <v>0</v>
      </c>
      <c r="E5057" s="181"/>
      <c r="F5057" s="47">
        <v>0</v>
      </c>
      <c r="G5057" s="181"/>
      <c r="H5057" s="47">
        <v>0</v>
      </c>
    </row>
    <row r="5058" spans="1:8">
      <c r="A5058" s="44" t="s">
        <v>992</v>
      </c>
      <c r="B5058" s="44" t="s">
        <v>842</v>
      </c>
      <c r="C5058" s="45">
        <v>46187</v>
      </c>
      <c r="D5058" s="47">
        <v>0</v>
      </c>
      <c r="E5058" s="181"/>
      <c r="F5058" s="47">
        <v>0</v>
      </c>
      <c r="G5058" s="181"/>
      <c r="H5058" s="47">
        <v>0</v>
      </c>
    </row>
    <row r="5059" spans="1:8">
      <c r="A5059" s="44" t="s">
        <v>992</v>
      </c>
      <c r="B5059" s="44" t="s">
        <v>246</v>
      </c>
      <c r="C5059" s="45">
        <v>46103</v>
      </c>
      <c r="D5059" s="47">
        <v>5</v>
      </c>
      <c r="E5059" s="181"/>
      <c r="F5059" s="47">
        <v>0</v>
      </c>
      <c r="G5059" s="181"/>
      <c r="H5059" s="47">
        <v>0</v>
      </c>
    </row>
    <row r="5060" spans="1:8">
      <c r="A5060" s="44" t="s">
        <v>992</v>
      </c>
      <c r="B5060" s="44" t="s">
        <v>246</v>
      </c>
      <c r="C5060" s="45">
        <v>46110</v>
      </c>
      <c r="D5060" s="47">
        <v>5</v>
      </c>
      <c r="E5060" s="181"/>
      <c r="F5060" s="47">
        <v>0</v>
      </c>
      <c r="G5060" s="181"/>
      <c r="H5060" s="47">
        <v>0</v>
      </c>
    </row>
    <row r="5061" spans="1:8">
      <c r="A5061" s="44" t="s">
        <v>992</v>
      </c>
      <c r="B5061" s="44" t="s">
        <v>246</v>
      </c>
      <c r="C5061" s="45">
        <v>46117</v>
      </c>
      <c r="D5061" s="47">
        <v>5</v>
      </c>
      <c r="E5061" s="181"/>
      <c r="F5061" s="47">
        <v>0</v>
      </c>
      <c r="G5061" s="181"/>
      <c r="H5061" s="47">
        <v>0</v>
      </c>
    </row>
    <row r="5062" spans="1:8">
      <c r="A5062" s="44" t="s">
        <v>992</v>
      </c>
      <c r="B5062" s="44" t="s">
        <v>246</v>
      </c>
      <c r="C5062" s="45">
        <v>46124</v>
      </c>
      <c r="D5062" s="47">
        <v>5</v>
      </c>
      <c r="E5062" s="181"/>
      <c r="F5062" s="47">
        <v>0</v>
      </c>
      <c r="G5062" s="181"/>
      <c r="H5062" s="47">
        <v>0</v>
      </c>
    </row>
    <row r="5063" spans="1:8">
      <c r="A5063" s="44" t="s">
        <v>992</v>
      </c>
      <c r="B5063" s="44" t="s">
        <v>246</v>
      </c>
      <c r="C5063" s="45">
        <v>46131</v>
      </c>
      <c r="D5063" s="47">
        <v>5</v>
      </c>
      <c r="E5063" s="181"/>
      <c r="F5063" s="47">
        <v>0</v>
      </c>
      <c r="G5063" s="181"/>
      <c r="H5063" s="47">
        <v>0</v>
      </c>
    </row>
    <row r="5064" spans="1:8">
      <c r="A5064" s="44" t="s">
        <v>992</v>
      </c>
      <c r="B5064" s="44" t="s">
        <v>246</v>
      </c>
      <c r="C5064" s="45">
        <v>46138</v>
      </c>
      <c r="D5064" s="47">
        <v>5</v>
      </c>
      <c r="E5064" s="181"/>
      <c r="F5064" s="47">
        <v>0</v>
      </c>
      <c r="G5064" s="181"/>
      <c r="H5064" s="47">
        <v>0</v>
      </c>
    </row>
    <row r="5065" spans="1:8">
      <c r="A5065" s="44" t="s">
        <v>992</v>
      </c>
      <c r="B5065" s="44" t="s">
        <v>246</v>
      </c>
      <c r="C5065" s="45">
        <v>46145</v>
      </c>
      <c r="D5065" s="47">
        <v>5</v>
      </c>
      <c r="E5065" s="181"/>
      <c r="F5065" s="47">
        <v>0</v>
      </c>
      <c r="G5065" s="181"/>
      <c r="H5065" s="47">
        <v>0</v>
      </c>
    </row>
    <row r="5066" spans="1:8">
      <c r="A5066" s="44" t="s">
        <v>992</v>
      </c>
      <c r="B5066" s="44" t="s">
        <v>246</v>
      </c>
      <c r="C5066" s="45">
        <v>46152</v>
      </c>
      <c r="D5066" s="47">
        <v>5</v>
      </c>
      <c r="E5066" s="181"/>
      <c r="F5066" s="47">
        <v>0</v>
      </c>
      <c r="G5066" s="181"/>
      <c r="H5066" s="47">
        <v>0</v>
      </c>
    </row>
    <row r="5067" spans="1:8">
      <c r="A5067" s="44" t="s">
        <v>992</v>
      </c>
      <c r="B5067" s="44" t="s">
        <v>246</v>
      </c>
      <c r="C5067" s="45">
        <v>46159</v>
      </c>
      <c r="D5067" s="47">
        <v>5</v>
      </c>
      <c r="E5067" s="181"/>
      <c r="F5067" s="47">
        <v>0</v>
      </c>
      <c r="G5067" s="181"/>
      <c r="H5067" s="47">
        <v>0</v>
      </c>
    </row>
    <row r="5068" spans="1:8">
      <c r="A5068" s="44" t="s">
        <v>992</v>
      </c>
      <c r="B5068" s="44" t="s">
        <v>246</v>
      </c>
      <c r="C5068" s="45">
        <v>46166</v>
      </c>
      <c r="D5068" s="47">
        <v>5</v>
      </c>
      <c r="E5068" s="181"/>
      <c r="F5068" s="47">
        <v>0</v>
      </c>
      <c r="G5068" s="181"/>
      <c r="H5068" s="47">
        <v>0</v>
      </c>
    </row>
    <row r="5069" spans="1:8">
      <c r="A5069" s="44" t="s">
        <v>992</v>
      </c>
      <c r="B5069" s="44" t="s">
        <v>246</v>
      </c>
      <c r="C5069" s="45">
        <v>46173</v>
      </c>
      <c r="D5069" s="47">
        <v>5</v>
      </c>
      <c r="E5069" s="181"/>
      <c r="F5069" s="47">
        <v>0</v>
      </c>
      <c r="G5069" s="181"/>
      <c r="H5069" s="47">
        <v>0</v>
      </c>
    </row>
    <row r="5070" spans="1:8">
      <c r="A5070" s="44" t="s">
        <v>992</v>
      </c>
      <c r="B5070" s="44" t="s">
        <v>246</v>
      </c>
      <c r="C5070" s="45">
        <v>46180</v>
      </c>
      <c r="D5070" s="47">
        <v>5</v>
      </c>
      <c r="E5070" s="181"/>
      <c r="F5070" s="47">
        <v>0</v>
      </c>
      <c r="G5070" s="181"/>
      <c r="H5070" s="47">
        <v>0</v>
      </c>
    </row>
    <row r="5071" spans="1:8">
      <c r="A5071" s="44" t="s">
        <v>992</v>
      </c>
      <c r="B5071" s="44" t="s">
        <v>246</v>
      </c>
      <c r="C5071" s="45">
        <v>46187</v>
      </c>
      <c r="D5071" s="47">
        <v>5</v>
      </c>
      <c r="E5071" s="181"/>
      <c r="F5071" s="47">
        <v>0</v>
      </c>
      <c r="G5071" s="181"/>
      <c r="H5071" s="47">
        <v>0</v>
      </c>
    </row>
    <row r="5072" spans="1:8">
      <c r="A5072" s="44" t="s">
        <v>992</v>
      </c>
      <c r="B5072" s="44" t="s">
        <v>150</v>
      </c>
      <c r="C5072" s="45">
        <v>46103</v>
      </c>
      <c r="D5072" s="47">
        <v>1102</v>
      </c>
      <c r="E5072" s="181"/>
      <c r="F5072" s="47">
        <v>0</v>
      </c>
      <c r="G5072" s="181"/>
      <c r="H5072" s="47">
        <v>0</v>
      </c>
    </row>
    <row r="5073" spans="1:8">
      <c r="A5073" s="44" t="s">
        <v>992</v>
      </c>
      <c r="B5073" s="44" t="s">
        <v>150</v>
      </c>
      <c r="C5073" s="45">
        <v>46110</v>
      </c>
      <c r="D5073" s="47">
        <v>1106</v>
      </c>
      <c r="E5073" s="181"/>
      <c r="F5073" s="47">
        <v>0</v>
      </c>
      <c r="G5073" s="181"/>
      <c r="H5073" s="47">
        <v>0</v>
      </c>
    </row>
    <row r="5074" spans="1:8">
      <c r="A5074" s="44" t="s">
        <v>992</v>
      </c>
      <c r="B5074" s="44" t="s">
        <v>150</v>
      </c>
      <c r="C5074" s="45">
        <v>46117</v>
      </c>
      <c r="D5074" s="47">
        <v>1110</v>
      </c>
      <c r="E5074" s="181"/>
      <c r="F5074" s="47">
        <v>0</v>
      </c>
      <c r="G5074" s="181"/>
      <c r="H5074" s="47">
        <v>0</v>
      </c>
    </row>
    <row r="5075" spans="1:8">
      <c r="A5075" s="44" t="s">
        <v>992</v>
      </c>
      <c r="B5075" s="44" t="s">
        <v>150</v>
      </c>
      <c r="C5075" s="45">
        <v>46124</v>
      </c>
      <c r="D5075" s="47">
        <v>1109</v>
      </c>
      <c r="E5075" s="181"/>
      <c r="F5075" s="47">
        <v>0</v>
      </c>
      <c r="G5075" s="181"/>
      <c r="H5075" s="47">
        <v>0</v>
      </c>
    </row>
    <row r="5076" spans="1:8">
      <c r="A5076" s="44" t="s">
        <v>992</v>
      </c>
      <c r="B5076" s="44" t="s">
        <v>150</v>
      </c>
      <c r="C5076" s="45">
        <v>46131</v>
      </c>
      <c r="D5076" s="47">
        <v>1103</v>
      </c>
      <c r="E5076" s="181"/>
      <c r="F5076" s="47">
        <v>0</v>
      </c>
      <c r="G5076" s="181"/>
      <c r="H5076" s="47">
        <v>0</v>
      </c>
    </row>
    <row r="5077" spans="1:8">
      <c r="A5077" s="44" t="s">
        <v>992</v>
      </c>
      <c r="B5077" s="44" t="s">
        <v>150</v>
      </c>
      <c r="C5077" s="45">
        <v>46138</v>
      </c>
      <c r="D5077" s="47">
        <v>1103</v>
      </c>
      <c r="E5077" s="181"/>
      <c r="F5077" s="47">
        <v>0</v>
      </c>
      <c r="G5077" s="181"/>
      <c r="H5077" s="47">
        <v>0</v>
      </c>
    </row>
    <row r="5078" spans="1:8">
      <c r="A5078" s="44" t="s">
        <v>992</v>
      </c>
      <c r="B5078" s="44" t="s">
        <v>150</v>
      </c>
      <c r="C5078" s="45">
        <v>46145</v>
      </c>
      <c r="D5078" s="47">
        <v>1225</v>
      </c>
      <c r="E5078" s="181"/>
      <c r="F5078" s="47">
        <v>0</v>
      </c>
      <c r="G5078" s="181"/>
      <c r="H5078" s="47">
        <v>0</v>
      </c>
    </row>
    <row r="5079" spans="1:8">
      <c r="A5079" s="44" t="s">
        <v>992</v>
      </c>
      <c r="B5079" s="44" t="s">
        <v>150</v>
      </c>
      <c r="C5079" s="45">
        <v>46152</v>
      </c>
      <c r="D5079" s="47">
        <v>1241</v>
      </c>
      <c r="E5079" s="181"/>
      <c r="F5079" s="47">
        <v>0</v>
      </c>
      <c r="G5079" s="181"/>
      <c r="H5079" s="47">
        <v>0</v>
      </c>
    </row>
    <row r="5080" spans="1:8">
      <c r="A5080" s="44" t="s">
        <v>992</v>
      </c>
      <c r="B5080" s="44" t="s">
        <v>150</v>
      </c>
      <c r="C5080" s="45">
        <v>46159</v>
      </c>
      <c r="D5080" s="47">
        <v>1254</v>
      </c>
      <c r="E5080" s="181"/>
      <c r="F5080" s="47">
        <v>0</v>
      </c>
      <c r="G5080" s="181"/>
      <c r="H5080" s="47">
        <v>0</v>
      </c>
    </row>
    <row r="5081" spans="1:8">
      <c r="A5081" s="44" t="s">
        <v>992</v>
      </c>
      <c r="B5081" s="44" t="s">
        <v>150</v>
      </c>
      <c r="C5081" s="45">
        <v>46166</v>
      </c>
      <c r="D5081" s="47">
        <v>1239</v>
      </c>
      <c r="E5081" s="181"/>
      <c r="F5081" s="47">
        <v>0</v>
      </c>
      <c r="G5081" s="181"/>
      <c r="H5081" s="47">
        <v>0</v>
      </c>
    </row>
    <row r="5082" spans="1:8">
      <c r="A5082" s="44" t="s">
        <v>992</v>
      </c>
      <c r="B5082" s="44" t="s">
        <v>150</v>
      </c>
      <c r="C5082" s="45">
        <v>46173</v>
      </c>
      <c r="D5082" s="47">
        <v>1233</v>
      </c>
      <c r="E5082" s="181"/>
      <c r="F5082" s="47">
        <v>0</v>
      </c>
      <c r="G5082" s="181"/>
      <c r="H5082" s="47">
        <v>0</v>
      </c>
    </row>
    <row r="5083" spans="1:8">
      <c r="A5083" s="44" t="s">
        <v>992</v>
      </c>
      <c r="B5083" s="44" t="s">
        <v>150</v>
      </c>
      <c r="C5083" s="45">
        <v>46180</v>
      </c>
      <c r="D5083" s="47">
        <v>1221</v>
      </c>
      <c r="E5083" s="181"/>
      <c r="F5083" s="47">
        <v>0</v>
      </c>
      <c r="G5083" s="181"/>
      <c r="H5083" s="47">
        <v>0</v>
      </c>
    </row>
    <row r="5084" spans="1:8">
      <c r="A5084" s="44" t="s">
        <v>992</v>
      </c>
      <c r="B5084" s="44" t="s">
        <v>150</v>
      </c>
      <c r="C5084" s="45">
        <v>46187</v>
      </c>
      <c r="D5084" s="47">
        <v>1219</v>
      </c>
      <c r="E5084" s="181"/>
      <c r="F5084" s="47">
        <v>0</v>
      </c>
      <c r="G5084" s="181"/>
      <c r="H5084" s="47">
        <v>0</v>
      </c>
    </row>
    <row r="5085" spans="1:8">
      <c r="A5085" s="44" t="s">
        <v>992</v>
      </c>
      <c r="B5085" s="44" t="s">
        <v>423</v>
      </c>
      <c r="C5085" s="45">
        <v>46103</v>
      </c>
      <c r="D5085" s="47">
        <v>0</v>
      </c>
      <c r="E5085" s="181"/>
      <c r="F5085" s="47">
        <v>0</v>
      </c>
      <c r="G5085" s="181"/>
      <c r="H5085" s="47">
        <v>0</v>
      </c>
    </row>
    <row r="5086" spans="1:8">
      <c r="A5086" s="44" t="s">
        <v>992</v>
      </c>
      <c r="B5086" s="44" t="s">
        <v>423</v>
      </c>
      <c r="C5086" s="45">
        <v>46110</v>
      </c>
      <c r="D5086" s="47">
        <v>0</v>
      </c>
      <c r="E5086" s="181"/>
      <c r="F5086" s="47">
        <v>0</v>
      </c>
      <c r="G5086" s="181"/>
      <c r="H5086" s="47">
        <v>0</v>
      </c>
    </row>
    <row r="5087" spans="1:8">
      <c r="A5087" s="44" t="s">
        <v>992</v>
      </c>
      <c r="B5087" s="44" t="s">
        <v>423</v>
      </c>
      <c r="C5087" s="45">
        <v>46117</v>
      </c>
      <c r="D5087" s="47">
        <v>0</v>
      </c>
      <c r="E5087" s="181"/>
      <c r="F5087" s="47">
        <v>0</v>
      </c>
      <c r="G5087" s="181"/>
      <c r="H5087" s="47">
        <v>0</v>
      </c>
    </row>
    <row r="5088" spans="1:8">
      <c r="A5088" s="44" t="s">
        <v>992</v>
      </c>
      <c r="B5088" s="44" t="s">
        <v>423</v>
      </c>
      <c r="C5088" s="45">
        <v>46124</v>
      </c>
      <c r="D5088" s="47">
        <v>0</v>
      </c>
      <c r="E5088" s="181"/>
      <c r="F5088" s="47">
        <v>0</v>
      </c>
      <c r="G5088" s="181"/>
      <c r="H5088" s="47">
        <v>0</v>
      </c>
    </row>
    <row r="5089" spans="1:8">
      <c r="A5089" s="44" t="s">
        <v>992</v>
      </c>
      <c r="B5089" s="44" t="s">
        <v>423</v>
      </c>
      <c r="C5089" s="45">
        <v>46131</v>
      </c>
      <c r="D5089" s="47">
        <v>0</v>
      </c>
      <c r="E5089" s="181"/>
      <c r="F5089" s="47">
        <v>0</v>
      </c>
      <c r="G5089" s="181"/>
      <c r="H5089" s="47">
        <v>0</v>
      </c>
    </row>
    <row r="5090" spans="1:8">
      <c r="A5090" s="44" t="s">
        <v>992</v>
      </c>
      <c r="B5090" s="44" t="s">
        <v>423</v>
      </c>
      <c r="C5090" s="45">
        <v>46138</v>
      </c>
      <c r="D5090" s="47">
        <v>0</v>
      </c>
      <c r="E5090" s="181"/>
      <c r="F5090" s="47">
        <v>0</v>
      </c>
      <c r="G5090" s="181"/>
      <c r="H5090" s="47">
        <v>0</v>
      </c>
    </row>
    <row r="5091" spans="1:8">
      <c r="A5091" s="44" t="s">
        <v>992</v>
      </c>
      <c r="B5091" s="44" t="s">
        <v>423</v>
      </c>
      <c r="C5091" s="45">
        <v>46145</v>
      </c>
      <c r="D5091" s="47">
        <v>0</v>
      </c>
      <c r="E5091" s="181"/>
      <c r="F5091" s="47">
        <v>0</v>
      </c>
      <c r="G5091" s="181"/>
      <c r="H5091" s="47">
        <v>0</v>
      </c>
    </row>
    <row r="5092" spans="1:8">
      <c r="A5092" s="44" t="s">
        <v>992</v>
      </c>
      <c r="B5092" s="44" t="s">
        <v>423</v>
      </c>
      <c r="C5092" s="45">
        <v>46152</v>
      </c>
      <c r="D5092" s="47">
        <v>0</v>
      </c>
      <c r="E5092" s="181"/>
      <c r="F5092" s="47">
        <v>0</v>
      </c>
      <c r="G5092" s="181"/>
      <c r="H5092" s="47">
        <v>0</v>
      </c>
    </row>
    <row r="5093" spans="1:8">
      <c r="A5093" s="44" t="s">
        <v>992</v>
      </c>
      <c r="B5093" s="44" t="s">
        <v>423</v>
      </c>
      <c r="C5093" s="45">
        <v>46159</v>
      </c>
      <c r="D5093" s="47">
        <v>0</v>
      </c>
      <c r="E5093" s="181"/>
      <c r="F5093" s="47">
        <v>0</v>
      </c>
      <c r="G5093" s="181"/>
      <c r="H5093" s="47">
        <v>0</v>
      </c>
    </row>
    <row r="5094" spans="1:8">
      <c r="A5094" s="44" t="s">
        <v>992</v>
      </c>
      <c r="B5094" s="44" t="s">
        <v>423</v>
      </c>
      <c r="C5094" s="45">
        <v>46166</v>
      </c>
      <c r="D5094" s="47">
        <v>0</v>
      </c>
      <c r="E5094" s="181"/>
      <c r="F5094" s="47">
        <v>0</v>
      </c>
      <c r="G5094" s="181"/>
      <c r="H5094" s="47">
        <v>0</v>
      </c>
    </row>
    <row r="5095" spans="1:8">
      <c r="A5095" s="44" t="s">
        <v>992</v>
      </c>
      <c r="B5095" s="44" t="s">
        <v>423</v>
      </c>
      <c r="C5095" s="45">
        <v>46173</v>
      </c>
      <c r="D5095" s="47">
        <v>0</v>
      </c>
      <c r="E5095" s="181"/>
      <c r="F5095" s="47">
        <v>0</v>
      </c>
      <c r="G5095" s="181"/>
      <c r="H5095" s="47">
        <v>0</v>
      </c>
    </row>
    <row r="5096" spans="1:8">
      <c r="A5096" s="44" t="s">
        <v>992</v>
      </c>
      <c r="B5096" s="44" t="s">
        <v>423</v>
      </c>
      <c r="C5096" s="45">
        <v>46180</v>
      </c>
      <c r="D5096" s="47">
        <v>0</v>
      </c>
      <c r="E5096" s="181"/>
      <c r="F5096" s="47">
        <v>0</v>
      </c>
      <c r="G5096" s="181"/>
      <c r="H5096" s="47">
        <v>0</v>
      </c>
    </row>
    <row r="5097" spans="1:8">
      <c r="A5097" s="44" t="s">
        <v>992</v>
      </c>
      <c r="B5097" s="44" t="s">
        <v>423</v>
      </c>
      <c r="C5097" s="45">
        <v>46187</v>
      </c>
      <c r="D5097" s="47">
        <v>0</v>
      </c>
      <c r="E5097" s="181"/>
      <c r="F5097" s="47">
        <v>0</v>
      </c>
      <c r="G5097" s="181"/>
      <c r="H5097" s="47">
        <v>0</v>
      </c>
    </row>
    <row r="5098" spans="1:8">
      <c r="A5098" s="44" t="s">
        <v>992</v>
      </c>
      <c r="B5098" s="44" t="s">
        <v>77</v>
      </c>
      <c r="C5098" s="45">
        <v>46103</v>
      </c>
      <c r="D5098" s="47">
        <v>18733</v>
      </c>
      <c r="E5098" s="180">
        <v>0.28000000000000003</v>
      </c>
      <c r="F5098" s="47">
        <v>0</v>
      </c>
      <c r="G5098" s="180">
        <v>-1</v>
      </c>
      <c r="H5098" s="47">
        <v>14590</v>
      </c>
    </row>
    <row r="5099" spans="1:8">
      <c r="A5099" s="44" t="s">
        <v>992</v>
      </c>
      <c r="B5099" s="44" t="s">
        <v>77</v>
      </c>
      <c r="C5099" s="45">
        <v>46110</v>
      </c>
      <c r="D5099" s="47">
        <v>18441</v>
      </c>
      <c r="E5099" s="180">
        <v>0.28999999999999998</v>
      </c>
      <c r="F5099" s="47">
        <v>0</v>
      </c>
      <c r="G5099" s="180">
        <v>-1</v>
      </c>
      <c r="H5099" s="47">
        <v>14312</v>
      </c>
    </row>
    <row r="5100" spans="1:8">
      <c r="A5100" s="44" t="s">
        <v>992</v>
      </c>
      <c r="B5100" s="44" t="s">
        <v>77</v>
      </c>
      <c r="C5100" s="45">
        <v>46117</v>
      </c>
      <c r="D5100" s="47">
        <v>16968</v>
      </c>
      <c r="E5100" s="180">
        <v>0.15</v>
      </c>
      <c r="F5100" s="47">
        <v>0</v>
      </c>
      <c r="G5100" s="180">
        <v>-1</v>
      </c>
      <c r="H5100" s="47">
        <v>14728</v>
      </c>
    </row>
    <row r="5101" spans="1:8">
      <c r="A5101" s="44" t="s">
        <v>992</v>
      </c>
      <c r="B5101" s="44" t="s">
        <v>77</v>
      </c>
      <c r="C5101" s="45">
        <v>46124</v>
      </c>
      <c r="D5101" s="47">
        <v>16004</v>
      </c>
      <c r="E5101" s="180">
        <v>0.17</v>
      </c>
      <c r="F5101" s="47">
        <v>0</v>
      </c>
      <c r="G5101" s="180">
        <v>-1</v>
      </c>
      <c r="H5101" s="47">
        <v>13663</v>
      </c>
    </row>
    <row r="5102" spans="1:8">
      <c r="A5102" s="44" t="s">
        <v>992</v>
      </c>
      <c r="B5102" s="44" t="s">
        <v>77</v>
      </c>
      <c r="C5102" s="45">
        <v>46131</v>
      </c>
      <c r="D5102" s="47">
        <v>15866</v>
      </c>
      <c r="E5102" s="180">
        <v>0.19</v>
      </c>
      <c r="F5102" s="47">
        <v>0</v>
      </c>
      <c r="G5102" s="180">
        <v>-1</v>
      </c>
      <c r="H5102" s="47">
        <v>13385</v>
      </c>
    </row>
    <row r="5103" spans="1:8">
      <c r="A5103" s="44" t="s">
        <v>992</v>
      </c>
      <c r="B5103" s="44" t="s">
        <v>77</v>
      </c>
      <c r="C5103" s="45">
        <v>46138</v>
      </c>
      <c r="D5103" s="47">
        <v>17279</v>
      </c>
      <c r="E5103" s="180">
        <v>0.15</v>
      </c>
      <c r="F5103" s="47">
        <v>0</v>
      </c>
      <c r="G5103" s="180">
        <v>-1</v>
      </c>
      <c r="H5103" s="47">
        <v>15084</v>
      </c>
    </row>
    <row r="5104" spans="1:8">
      <c r="A5104" s="44" t="s">
        <v>992</v>
      </c>
      <c r="B5104" s="44" t="s">
        <v>77</v>
      </c>
      <c r="C5104" s="45">
        <v>46145</v>
      </c>
      <c r="D5104" s="47">
        <v>16340</v>
      </c>
      <c r="E5104" s="180">
        <v>0.13</v>
      </c>
      <c r="F5104" s="47">
        <v>0</v>
      </c>
      <c r="G5104" s="180">
        <v>-1</v>
      </c>
      <c r="H5104" s="47">
        <v>14415</v>
      </c>
    </row>
    <row r="5105" spans="1:8">
      <c r="A5105" s="44" t="s">
        <v>992</v>
      </c>
      <c r="B5105" s="44" t="s">
        <v>77</v>
      </c>
      <c r="C5105" s="45">
        <v>46152</v>
      </c>
      <c r="D5105" s="47">
        <v>15009</v>
      </c>
      <c r="E5105" s="180">
        <v>0.16</v>
      </c>
      <c r="F5105" s="47">
        <v>0</v>
      </c>
      <c r="G5105" s="180">
        <v>-1</v>
      </c>
      <c r="H5105" s="47">
        <v>12885</v>
      </c>
    </row>
    <row r="5106" spans="1:8">
      <c r="A5106" s="44" t="s">
        <v>992</v>
      </c>
      <c r="B5106" s="44" t="s">
        <v>77</v>
      </c>
      <c r="C5106" s="45">
        <v>46159</v>
      </c>
      <c r="D5106" s="47">
        <v>14826</v>
      </c>
      <c r="E5106" s="180">
        <v>0.18</v>
      </c>
      <c r="F5106" s="47">
        <v>0</v>
      </c>
      <c r="G5106" s="180">
        <v>-1</v>
      </c>
      <c r="H5106" s="47">
        <v>12513</v>
      </c>
    </row>
    <row r="5107" spans="1:8">
      <c r="A5107" s="44" t="s">
        <v>992</v>
      </c>
      <c r="B5107" s="44" t="s">
        <v>77</v>
      </c>
      <c r="C5107" s="45">
        <v>46166</v>
      </c>
      <c r="D5107" s="47">
        <v>14857</v>
      </c>
      <c r="E5107" s="180">
        <v>0.16</v>
      </c>
      <c r="F5107" s="47">
        <v>0</v>
      </c>
      <c r="G5107" s="180">
        <v>-1</v>
      </c>
      <c r="H5107" s="47">
        <v>12798</v>
      </c>
    </row>
    <row r="5108" spans="1:8">
      <c r="A5108" s="44" t="s">
        <v>992</v>
      </c>
      <c r="B5108" s="44" t="s">
        <v>77</v>
      </c>
      <c r="C5108" s="45">
        <v>46173</v>
      </c>
      <c r="D5108" s="47">
        <v>20875</v>
      </c>
      <c r="E5108" s="180">
        <v>0.63</v>
      </c>
      <c r="F5108" s="47">
        <v>0</v>
      </c>
      <c r="G5108" s="180">
        <v>-1</v>
      </c>
      <c r="H5108" s="47">
        <v>12814</v>
      </c>
    </row>
    <row r="5109" spans="1:8">
      <c r="A5109" s="44" t="s">
        <v>992</v>
      </c>
      <c r="B5109" s="44" t="s">
        <v>77</v>
      </c>
      <c r="C5109" s="45">
        <v>46180</v>
      </c>
      <c r="D5109" s="47">
        <v>21841</v>
      </c>
      <c r="E5109" s="180">
        <v>0.83</v>
      </c>
      <c r="F5109" s="47">
        <v>0</v>
      </c>
      <c r="G5109" s="180">
        <v>-1</v>
      </c>
      <c r="H5109" s="47">
        <v>11949</v>
      </c>
    </row>
    <row r="5110" spans="1:8">
      <c r="A5110" s="44" t="s">
        <v>992</v>
      </c>
      <c r="B5110" s="44" t="s">
        <v>77</v>
      </c>
      <c r="C5110" s="45">
        <v>46187</v>
      </c>
      <c r="D5110" s="47">
        <v>21737</v>
      </c>
      <c r="E5110" s="180">
        <v>0.86</v>
      </c>
      <c r="F5110" s="47">
        <v>0</v>
      </c>
      <c r="G5110" s="180">
        <v>-1</v>
      </c>
      <c r="H5110" s="47">
        <v>11712</v>
      </c>
    </row>
    <row r="5111" spans="1:8">
      <c r="A5111" s="44" t="s">
        <v>992</v>
      </c>
      <c r="B5111" s="44" t="s">
        <v>548</v>
      </c>
      <c r="C5111" s="45">
        <v>46103</v>
      </c>
      <c r="D5111" s="47">
        <v>8664</v>
      </c>
      <c r="E5111" s="180">
        <v>0.08</v>
      </c>
      <c r="F5111" s="47">
        <v>0</v>
      </c>
      <c r="G5111" s="180">
        <v>-1</v>
      </c>
      <c r="H5111" s="47">
        <v>8025</v>
      </c>
    </row>
    <row r="5112" spans="1:8">
      <c r="A5112" s="44" t="s">
        <v>992</v>
      </c>
      <c r="B5112" s="44" t="s">
        <v>548</v>
      </c>
      <c r="C5112" s="45">
        <v>46110</v>
      </c>
      <c r="D5112" s="47">
        <v>8617</v>
      </c>
      <c r="E5112" s="180">
        <v>0.14000000000000001</v>
      </c>
      <c r="F5112" s="47">
        <v>0</v>
      </c>
      <c r="G5112" s="180">
        <v>-1</v>
      </c>
      <c r="H5112" s="47">
        <v>7564</v>
      </c>
    </row>
    <row r="5113" spans="1:8">
      <c r="A5113" s="44" t="s">
        <v>992</v>
      </c>
      <c r="B5113" s="44" t="s">
        <v>548</v>
      </c>
      <c r="C5113" s="45">
        <v>46117</v>
      </c>
      <c r="D5113" s="47">
        <v>8485</v>
      </c>
      <c r="E5113" s="180">
        <v>0.24</v>
      </c>
      <c r="F5113" s="47">
        <v>0</v>
      </c>
      <c r="G5113" s="180">
        <v>-1</v>
      </c>
      <c r="H5113" s="47">
        <v>6868</v>
      </c>
    </row>
    <row r="5114" spans="1:8">
      <c r="A5114" s="44" t="s">
        <v>992</v>
      </c>
      <c r="B5114" s="44" t="s">
        <v>548</v>
      </c>
      <c r="C5114" s="45">
        <v>46124</v>
      </c>
      <c r="D5114" s="47">
        <v>8498</v>
      </c>
      <c r="E5114" s="180">
        <v>0.22</v>
      </c>
      <c r="F5114" s="47">
        <v>0</v>
      </c>
      <c r="G5114" s="180">
        <v>-1</v>
      </c>
      <c r="H5114" s="47">
        <v>6987</v>
      </c>
    </row>
    <row r="5115" spans="1:8">
      <c r="A5115" s="44" t="s">
        <v>992</v>
      </c>
      <c r="B5115" s="44" t="s">
        <v>548</v>
      </c>
      <c r="C5115" s="45">
        <v>46131</v>
      </c>
      <c r="D5115" s="47">
        <v>8543</v>
      </c>
      <c r="E5115" s="180">
        <v>0.2</v>
      </c>
      <c r="F5115" s="47">
        <v>0</v>
      </c>
      <c r="G5115" s="180">
        <v>-1</v>
      </c>
      <c r="H5115" s="47">
        <v>7090</v>
      </c>
    </row>
    <row r="5116" spans="1:8">
      <c r="A5116" s="44" t="s">
        <v>992</v>
      </c>
      <c r="B5116" s="44" t="s">
        <v>548</v>
      </c>
      <c r="C5116" s="45">
        <v>46138</v>
      </c>
      <c r="D5116" s="47">
        <v>8543</v>
      </c>
      <c r="E5116" s="180">
        <v>0.19</v>
      </c>
      <c r="F5116" s="47">
        <v>0</v>
      </c>
      <c r="G5116" s="180">
        <v>-1</v>
      </c>
      <c r="H5116" s="47">
        <v>7189</v>
      </c>
    </row>
    <row r="5117" spans="1:8">
      <c r="A5117" s="44" t="s">
        <v>992</v>
      </c>
      <c r="B5117" s="44" t="s">
        <v>548</v>
      </c>
      <c r="C5117" s="45">
        <v>46145</v>
      </c>
      <c r="D5117" s="47">
        <v>8587</v>
      </c>
      <c r="E5117" s="180">
        <v>0.27</v>
      </c>
      <c r="F5117" s="47">
        <v>0</v>
      </c>
      <c r="G5117" s="180">
        <v>-1</v>
      </c>
      <c r="H5117" s="47">
        <v>6782</v>
      </c>
    </row>
    <row r="5118" spans="1:8">
      <c r="A5118" s="44" t="s">
        <v>992</v>
      </c>
      <c r="B5118" s="44" t="s">
        <v>548</v>
      </c>
      <c r="C5118" s="45">
        <v>46152</v>
      </c>
      <c r="D5118" s="47">
        <v>8584</v>
      </c>
      <c r="E5118" s="180">
        <v>0.25</v>
      </c>
      <c r="F5118" s="47">
        <v>0</v>
      </c>
      <c r="G5118" s="180">
        <v>-1</v>
      </c>
      <c r="H5118" s="47">
        <v>6890</v>
      </c>
    </row>
    <row r="5119" spans="1:8">
      <c r="A5119" s="44" t="s">
        <v>992</v>
      </c>
      <c r="B5119" s="44" t="s">
        <v>548</v>
      </c>
      <c r="C5119" s="45">
        <v>46159</v>
      </c>
      <c r="D5119" s="47">
        <v>7907</v>
      </c>
      <c r="E5119" s="180">
        <v>0.2</v>
      </c>
      <c r="F5119" s="47">
        <v>0</v>
      </c>
      <c r="G5119" s="180">
        <v>-1</v>
      </c>
      <c r="H5119" s="47">
        <v>6585</v>
      </c>
    </row>
    <row r="5120" spans="1:8">
      <c r="A5120" s="44" t="s">
        <v>992</v>
      </c>
      <c r="B5120" s="44" t="s">
        <v>548</v>
      </c>
      <c r="C5120" s="45">
        <v>46166</v>
      </c>
      <c r="D5120" s="47">
        <v>7795</v>
      </c>
      <c r="E5120" s="180">
        <v>0.21</v>
      </c>
      <c r="F5120" s="47">
        <v>0</v>
      </c>
      <c r="G5120" s="180">
        <v>-1</v>
      </c>
      <c r="H5120" s="47">
        <v>6468</v>
      </c>
    </row>
    <row r="5121" spans="1:8">
      <c r="A5121" s="44" t="s">
        <v>992</v>
      </c>
      <c r="B5121" s="44" t="s">
        <v>548</v>
      </c>
      <c r="C5121" s="45">
        <v>46173</v>
      </c>
      <c r="D5121" s="47">
        <v>7987</v>
      </c>
      <c r="E5121" s="180">
        <v>0.15</v>
      </c>
      <c r="F5121" s="47">
        <v>0</v>
      </c>
      <c r="G5121" s="180">
        <v>-1</v>
      </c>
      <c r="H5121" s="47">
        <v>6970</v>
      </c>
    </row>
    <row r="5122" spans="1:8">
      <c r="A5122" s="44" t="s">
        <v>992</v>
      </c>
      <c r="B5122" s="44" t="s">
        <v>548</v>
      </c>
      <c r="C5122" s="45">
        <v>46180</v>
      </c>
      <c r="D5122" s="47">
        <v>8019</v>
      </c>
      <c r="E5122" s="180">
        <v>0.16</v>
      </c>
      <c r="F5122" s="47">
        <v>0</v>
      </c>
      <c r="G5122" s="180">
        <v>-1</v>
      </c>
      <c r="H5122" s="47">
        <v>6886</v>
      </c>
    </row>
    <row r="5123" spans="1:8">
      <c r="A5123" s="44" t="s">
        <v>992</v>
      </c>
      <c r="B5123" s="44" t="s">
        <v>548</v>
      </c>
      <c r="C5123" s="45">
        <v>46187</v>
      </c>
      <c r="D5123" s="47">
        <v>8019</v>
      </c>
      <c r="E5123" s="180">
        <v>0.24</v>
      </c>
      <c r="F5123" s="47">
        <v>0</v>
      </c>
      <c r="G5123" s="180">
        <v>-1</v>
      </c>
      <c r="H5123" s="47">
        <v>6471</v>
      </c>
    </row>
    <row r="5124" spans="1:8">
      <c r="A5124" s="44" t="s">
        <v>992</v>
      </c>
      <c r="B5124" s="44" t="s">
        <v>535</v>
      </c>
      <c r="C5124" s="45">
        <v>46103</v>
      </c>
      <c r="D5124" s="47">
        <v>4181</v>
      </c>
      <c r="E5124" s="180">
        <v>0.19</v>
      </c>
      <c r="F5124" s="47">
        <v>0</v>
      </c>
      <c r="G5124" s="180">
        <v>-1</v>
      </c>
      <c r="H5124" s="47">
        <v>3528</v>
      </c>
    </row>
    <row r="5125" spans="1:8">
      <c r="A5125" s="44" t="s">
        <v>992</v>
      </c>
      <c r="B5125" s="44" t="s">
        <v>535</v>
      </c>
      <c r="C5125" s="45">
        <v>46110</v>
      </c>
      <c r="D5125" s="47">
        <v>4206</v>
      </c>
      <c r="E5125" s="180">
        <v>0.26</v>
      </c>
      <c r="F5125" s="47">
        <v>0</v>
      </c>
      <c r="G5125" s="180">
        <v>-1</v>
      </c>
      <c r="H5125" s="47">
        <v>3341</v>
      </c>
    </row>
    <row r="5126" spans="1:8">
      <c r="A5126" s="44" t="s">
        <v>992</v>
      </c>
      <c r="B5126" s="44" t="s">
        <v>535</v>
      </c>
      <c r="C5126" s="45">
        <v>46117</v>
      </c>
      <c r="D5126" s="47">
        <v>4229</v>
      </c>
      <c r="E5126" s="180">
        <v>0.16</v>
      </c>
      <c r="F5126" s="47">
        <v>0</v>
      </c>
      <c r="G5126" s="180">
        <v>-1</v>
      </c>
      <c r="H5126" s="47">
        <v>3642</v>
      </c>
    </row>
    <row r="5127" spans="1:8">
      <c r="A5127" s="44" t="s">
        <v>992</v>
      </c>
      <c r="B5127" s="44" t="s">
        <v>535</v>
      </c>
      <c r="C5127" s="45">
        <v>46124</v>
      </c>
      <c r="D5127" s="47">
        <v>4054</v>
      </c>
      <c r="E5127" s="180">
        <v>0.08</v>
      </c>
      <c r="F5127" s="47">
        <v>0</v>
      </c>
      <c r="G5127" s="180">
        <v>-1</v>
      </c>
      <c r="H5127" s="47">
        <v>3757</v>
      </c>
    </row>
    <row r="5128" spans="1:8">
      <c r="A5128" s="44" t="s">
        <v>992</v>
      </c>
      <c r="B5128" s="44" t="s">
        <v>535</v>
      </c>
      <c r="C5128" s="45">
        <v>46131</v>
      </c>
      <c r="D5128" s="47">
        <v>3987</v>
      </c>
      <c r="E5128" s="180">
        <v>0.15</v>
      </c>
      <c r="F5128" s="47">
        <v>0</v>
      </c>
      <c r="G5128" s="180">
        <v>-1</v>
      </c>
      <c r="H5128" s="47">
        <v>3452</v>
      </c>
    </row>
    <row r="5129" spans="1:8">
      <c r="A5129" s="44" t="s">
        <v>992</v>
      </c>
      <c r="B5129" s="44" t="s">
        <v>535</v>
      </c>
      <c r="C5129" s="45">
        <v>46138</v>
      </c>
      <c r="D5129" s="47">
        <v>3937</v>
      </c>
      <c r="E5129" s="180">
        <v>7.0000000000000007E-2</v>
      </c>
      <c r="F5129" s="47">
        <v>0</v>
      </c>
      <c r="G5129" s="180">
        <v>-1</v>
      </c>
      <c r="H5129" s="47">
        <v>3695</v>
      </c>
    </row>
    <row r="5130" spans="1:8">
      <c r="A5130" s="44" t="s">
        <v>992</v>
      </c>
      <c r="B5130" s="44" t="s">
        <v>535</v>
      </c>
      <c r="C5130" s="45">
        <v>46145</v>
      </c>
      <c r="D5130" s="47">
        <v>3851</v>
      </c>
      <c r="E5130" s="180">
        <v>-0.03</v>
      </c>
      <c r="F5130" s="47">
        <v>0</v>
      </c>
      <c r="G5130" s="180">
        <v>-1</v>
      </c>
      <c r="H5130" s="47">
        <v>3951</v>
      </c>
    </row>
    <row r="5131" spans="1:8">
      <c r="A5131" s="44" t="s">
        <v>992</v>
      </c>
      <c r="B5131" s="44" t="s">
        <v>535</v>
      </c>
      <c r="C5131" s="45">
        <v>46152</v>
      </c>
      <c r="D5131" s="47">
        <v>3836</v>
      </c>
      <c r="E5131" s="180">
        <v>0.05</v>
      </c>
      <c r="F5131" s="47">
        <v>0</v>
      </c>
      <c r="G5131" s="180">
        <v>-1</v>
      </c>
      <c r="H5131" s="47">
        <v>3660</v>
      </c>
    </row>
    <row r="5132" spans="1:8">
      <c r="A5132" s="44" t="s">
        <v>992</v>
      </c>
      <c r="B5132" s="44" t="s">
        <v>535</v>
      </c>
      <c r="C5132" s="45">
        <v>46159</v>
      </c>
      <c r="D5132" s="47">
        <v>3832</v>
      </c>
      <c r="E5132" s="180">
        <v>0.06</v>
      </c>
      <c r="F5132" s="47">
        <v>0</v>
      </c>
      <c r="G5132" s="180">
        <v>-1</v>
      </c>
      <c r="H5132" s="47">
        <v>3631</v>
      </c>
    </row>
    <row r="5133" spans="1:8">
      <c r="A5133" s="44" t="s">
        <v>992</v>
      </c>
      <c r="B5133" s="44" t="s">
        <v>535</v>
      </c>
      <c r="C5133" s="45">
        <v>46166</v>
      </c>
      <c r="D5133" s="47">
        <v>3824</v>
      </c>
      <c r="E5133" s="180">
        <v>0.12</v>
      </c>
      <c r="F5133" s="47">
        <v>0</v>
      </c>
      <c r="G5133" s="180">
        <v>-1</v>
      </c>
      <c r="H5133" s="47">
        <v>3421</v>
      </c>
    </row>
    <row r="5134" spans="1:8">
      <c r="A5134" s="44" t="s">
        <v>992</v>
      </c>
      <c r="B5134" s="44" t="s">
        <v>535</v>
      </c>
      <c r="C5134" s="45">
        <v>46173</v>
      </c>
      <c r="D5134" s="47">
        <v>3832</v>
      </c>
      <c r="E5134" s="180">
        <v>-0.02</v>
      </c>
      <c r="F5134" s="47">
        <v>0</v>
      </c>
      <c r="G5134" s="180">
        <v>-1</v>
      </c>
      <c r="H5134" s="47">
        <v>3903</v>
      </c>
    </row>
    <row r="5135" spans="1:8">
      <c r="A5135" s="44" t="s">
        <v>992</v>
      </c>
      <c r="B5135" s="44" t="s">
        <v>535</v>
      </c>
      <c r="C5135" s="45">
        <v>46180</v>
      </c>
      <c r="D5135" s="47">
        <v>3892</v>
      </c>
      <c r="E5135" s="180">
        <v>-0.09</v>
      </c>
      <c r="F5135" s="47">
        <v>0</v>
      </c>
      <c r="G5135" s="180">
        <v>-1</v>
      </c>
      <c r="H5135" s="47">
        <v>4262</v>
      </c>
    </row>
    <row r="5136" spans="1:8">
      <c r="A5136" s="44" t="s">
        <v>992</v>
      </c>
      <c r="B5136" s="44" t="s">
        <v>535</v>
      </c>
      <c r="C5136" s="45">
        <v>46187</v>
      </c>
      <c r="D5136" s="47">
        <v>3871</v>
      </c>
      <c r="E5136" s="180">
        <v>0.24</v>
      </c>
      <c r="F5136" s="49">
        <v>0</v>
      </c>
      <c r="G5136" s="180">
        <v>-1</v>
      </c>
      <c r="H5136" s="47">
        <v>3133</v>
      </c>
    </row>
    <row r="5137" spans="1:8">
      <c r="A5137" s="44" t="s">
        <v>992</v>
      </c>
      <c r="B5137" s="44" t="s">
        <v>211</v>
      </c>
      <c r="C5137" s="45">
        <v>46103</v>
      </c>
      <c r="D5137" s="47">
        <v>21</v>
      </c>
      <c r="E5137" s="180">
        <v>-0.54</v>
      </c>
      <c r="F5137" s="47">
        <v>0</v>
      </c>
      <c r="G5137" s="180">
        <v>-1</v>
      </c>
      <c r="H5137" s="47">
        <v>46</v>
      </c>
    </row>
    <row r="5138" spans="1:8">
      <c r="A5138" s="44" t="s">
        <v>992</v>
      </c>
      <c r="B5138" s="44" t="s">
        <v>211</v>
      </c>
      <c r="C5138" s="45">
        <v>46110</v>
      </c>
      <c r="D5138" s="47">
        <v>21</v>
      </c>
      <c r="E5138" s="180">
        <v>-0.47</v>
      </c>
      <c r="F5138" s="47">
        <v>0</v>
      </c>
      <c r="G5138" s="180">
        <v>-1</v>
      </c>
      <c r="H5138" s="47">
        <v>40</v>
      </c>
    </row>
    <row r="5139" spans="1:8">
      <c r="A5139" s="44" t="s">
        <v>992</v>
      </c>
      <c r="B5139" s="44" t="s">
        <v>211</v>
      </c>
      <c r="C5139" s="45">
        <v>46117</v>
      </c>
      <c r="D5139" s="47">
        <v>21</v>
      </c>
      <c r="E5139" s="180">
        <v>-0.51</v>
      </c>
      <c r="F5139" s="47">
        <v>0</v>
      </c>
      <c r="G5139" s="180">
        <v>-1</v>
      </c>
      <c r="H5139" s="47">
        <v>43</v>
      </c>
    </row>
    <row r="5140" spans="1:8">
      <c r="A5140" s="44" t="s">
        <v>992</v>
      </c>
      <c r="B5140" s="44" t="s">
        <v>211</v>
      </c>
      <c r="C5140" s="45">
        <v>46124</v>
      </c>
      <c r="D5140" s="47">
        <v>21</v>
      </c>
      <c r="E5140" s="180">
        <v>-0.25</v>
      </c>
      <c r="F5140" s="47">
        <v>0</v>
      </c>
      <c r="G5140" s="180">
        <v>-1</v>
      </c>
      <c r="H5140" s="47">
        <v>28</v>
      </c>
    </row>
    <row r="5141" spans="1:8">
      <c r="A5141" s="44" t="s">
        <v>992</v>
      </c>
      <c r="B5141" s="44" t="s">
        <v>211</v>
      </c>
      <c r="C5141" s="45">
        <v>46131</v>
      </c>
      <c r="D5141" s="47">
        <v>21</v>
      </c>
      <c r="E5141" s="180">
        <v>0.75</v>
      </c>
      <c r="F5141" s="47">
        <v>0</v>
      </c>
      <c r="G5141" s="180">
        <v>-1</v>
      </c>
      <c r="H5141" s="47">
        <v>12</v>
      </c>
    </row>
    <row r="5142" spans="1:8">
      <c r="A5142" s="44" t="s">
        <v>992</v>
      </c>
      <c r="B5142" s="44" t="s">
        <v>211</v>
      </c>
      <c r="C5142" s="45">
        <v>46138</v>
      </c>
      <c r="D5142" s="47">
        <v>21</v>
      </c>
      <c r="E5142" s="180">
        <v>0.17</v>
      </c>
      <c r="F5142" s="47">
        <v>0</v>
      </c>
      <c r="G5142" s="180">
        <v>-1</v>
      </c>
      <c r="H5142" s="47">
        <v>18</v>
      </c>
    </row>
    <row r="5143" spans="1:8">
      <c r="A5143" s="44" t="s">
        <v>992</v>
      </c>
      <c r="B5143" s="44" t="s">
        <v>211</v>
      </c>
      <c r="C5143" s="45">
        <v>46145</v>
      </c>
      <c r="D5143" s="47">
        <v>21</v>
      </c>
      <c r="E5143" s="180">
        <v>0.11</v>
      </c>
      <c r="F5143" s="47">
        <v>0</v>
      </c>
      <c r="G5143" s="180">
        <v>-1</v>
      </c>
      <c r="H5143" s="47">
        <v>19</v>
      </c>
    </row>
    <row r="5144" spans="1:8">
      <c r="A5144" s="44" t="s">
        <v>992</v>
      </c>
      <c r="B5144" s="44" t="s">
        <v>211</v>
      </c>
      <c r="C5144" s="45">
        <v>46152</v>
      </c>
      <c r="D5144" s="47">
        <v>21</v>
      </c>
      <c r="E5144" s="180">
        <v>0</v>
      </c>
      <c r="F5144" s="47">
        <v>0</v>
      </c>
      <c r="G5144" s="180">
        <v>-1</v>
      </c>
      <c r="H5144" s="47">
        <v>21</v>
      </c>
    </row>
    <row r="5145" spans="1:8">
      <c r="A5145" s="44" t="s">
        <v>992</v>
      </c>
      <c r="B5145" s="44" t="s">
        <v>211</v>
      </c>
      <c r="C5145" s="45">
        <v>46159</v>
      </c>
      <c r="D5145" s="47">
        <v>20</v>
      </c>
      <c r="E5145" s="180">
        <v>0.24</v>
      </c>
      <c r="F5145" s="47">
        <v>0</v>
      </c>
      <c r="G5145" s="180">
        <v>-1</v>
      </c>
      <c r="H5145" s="47">
        <v>16</v>
      </c>
    </row>
    <row r="5146" spans="1:8">
      <c r="A5146" s="44" t="s">
        <v>992</v>
      </c>
      <c r="B5146" s="44" t="s">
        <v>211</v>
      </c>
      <c r="C5146" s="45">
        <v>46166</v>
      </c>
      <c r="D5146" s="47">
        <v>20</v>
      </c>
      <c r="E5146" s="180">
        <v>0.04</v>
      </c>
      <c r="F5146" s="47">
        <v>0</v>
      </c>
      <c r="G5146" s="180">
        <v>-1</v>
      </c>
      <c r="H5146" s="47">
        <v>19</v>
      </c>
    </row>
    <row r="5147" spans="1:8">
      <c r="A5147" s="44" t="s">
        <v>992</v>
      </c>
      <c r="B5147" s="44" t="s">
        <v>211</v>
      </c>
      <c r="C5147" s="45">
        <v>46173</v>
      </c>
      <c r="D5147" s="47">
        <v>20</v>
      </c>
      <c r="E5147" s="180">
        <v>0.97</v>
      </c>
      <c r="F5147" s="49">
        <v>0</v>
      </c>
      <c r="G5147" s="180">
        <v>-1</v>
      </c>
      <c r="H5147" s="47">
        <v>10</v>
      </c>
    </row>
    <row r="5148" spans="1:8">
      <c r="A5148" s="44" t="s">
        <v>992</v>
      </c>
      <c r="B5148" s="44" t="s">
        <v>211</v>
      </c>
      <c r="C5148" s="45">
        <v>46180</v>
      </c>
      <c r="D5148" s="47">
        <v>20</v>
      </c>
      <c r="E5148" s="180">
        <v>0.79</v>
      </c>
      <c r="F5148" s="49">
        <v>0</v>
      </c>
      <c r="G5148" s="180">
        <v>-1</v>
      </c>
      <c r="H5148" s="47">
        <v>11</v>
      </c>
    </row>
    <row r="5149" spans="1:8">
      <c r="A5149" s="44" t="s">
        <v>992</v>
      </c>
      <c r="B5149" s="44" t="s">
        <v>211</v>
      </c>
      <c r="C5149" s="45">
        <v>46187</v>
      </c>
      <c r="D5149" s="47">
        <v>20</v>
      </c>
      <c r="E5149" s="180">
        <v>-0.3</v>
      </c>
      <c r="F5149" s="47">
        <v>0</v>
      </c>
      <c r="G5149" s="180">
        <v>-1</v>
      </c>
      <c r="H5149" s="47">
        <v>28</v>
      </c>
    </row>
    <row r="5150" spans="1:8">
      <c r="A5150" s="44" t="s">
        <v>992</v>
      </c>
      <c r="B5150" s="44" t="s">
        <v>214</v>
      </c>
      <c r="C5150" s="45">
        <v>46103</v>
      </c>
      <c r="D5150" s="47">
        <v>1806</v>
      </c>
      <c r="E5150" s="180">
        <v>0.31</v>
      </c>
      <c r="F5150" s="47">
        <v>0</v>
      </c>
      <c r="G5150" s="180">
        <v>-1</v>
      </c>
      <c r="H5150" s="47">
        <v>1375</v>
      </c>
    </row>
    <row r="5151" spans="1:8">
      <c r="A5151" s="44" t="s">
        <v>992</v>
      </c>
      <c r="B5151" s="44" t="s">
        <v>214</v>
      </c>
      <c r="C5151" s="45">
        <v>46110</v>
      </c>
      <c r="D5151" s="47">
        <v>1806</v>
      </c>
      <c r="E5151" s="180">
        <v>0.24</v>
      </c>
      <c r="F5151" s="47">
        <v>0</v>
      </c>
      <c r="G5151" s="180">
        <v>-1</v>
      </c>
      <c r="H5151" s="47">
        <v>1462</v>
      </c>
    </row>
    <row r="5152" spans="1:8">
      <c r="A5152" s="44" t="s">
        <v>992</v>
      </c>
      <c r="B5152" s="44" t="s">
        <v>214</v>
      </c>
      <c r="C5152" s="45">
        <v>46117</v>
      </c>
      <c r="D5152" s="47">
        <v>1806</v>
      </c>
      <c r="E5152" s="180">
        <v>0.15</v>
      </c>
      <c r="F5152" s="47">
        <v>0</v>
      </c>
      <c r="G5152" s="180">
        <v>-1</v>
      </c>
      <c r="H5152" s="47">
        <v>1573</v>
      </c>
    </row>
    <row r="5153" spans="1:8">
      <c r="A5153" s="44" t="s">
        <v>992</v>
      </c>
      <c r="B5153" s="44" t="s">
        <v>214</v>
      </c>
      <c r="C5153" s="45">
        <v>46124</v>
      </c>
      <c r="D5153" s="47">
        <v>1806</v>
      </c>
      <c r="E5153" s="180">
        <v>0.23</v>
      </c>
      <c r="F5153" s="47">
        <v>0</v>
      </c>
      <c r="G5153" s="180">
        <v>-1</v>
      </c>
      <c r="H5153" s="47">
        <v>1473</v>
      </c>
    </row>
    <row r="5154" spans="1:8">
      <c r="A5154" s="44" t="s">
        <v>992</v>
      </c>
      <c r="B5154" s="44" t="s">
        <v>214</v>
      </c>
      <c r="C5154" s="45">
        <v>46131</v>
      </c>
      <c r="D5154" s="47">
        <v>1806</v>
      </c>
      <c r="E5154" s="180">
        <v>0.25</v>
      </c>
      <c r="F5154" s="47">
        <v>0</v>
      </c>
      <c r="G5154" s="180">
        <v>-1</v>
      </c>
      <c r="H5154" s="47">
        <v>1448</v>
      </c>
    </row>
    <row r="5155" spans="1:8">
      <c r="A5155" s="44" t="s">
        <v>992</v>
      </c>
      <c r="B5155" s="44" t="s">
        <v>214</v>
      </c>
      <c r="C5155" s="45">
        <v>46138</v>
      </c>
      <c r="D5155" s="47">
        <v>1806</v>
      </c>
      <c r="E5155" s="180">
        <v>0.15</v>
      </c>
      <c r="F5155" s="47">
        <v>0</v>
      </c>
      <c r="G5155" s="180">
        <v>-1</v>
      </c>
      <c r="H5155" s="47">
        <v>1565</v>
      </c>
    </row>
    <row r="5156" spans="1:8">
      <c r="A5156" s="44" t="s">
        <v>992</v>
      </c>
      <c r="B5156" s="44" t="s">
        <v>214</v>
      </c>
      <c r="C5156" s="45">
        <v>46145</v>
      </c>
      <c r="D5156" s="47">
        <v>1806</v>
      </c>
      <c r="E5156" s="180">
        <v>0.19</v>
      </c>
      <c r="F5156" s="47">
        <v>0</v>
      </c>
      <c r="G5156" s="180">
        <v>-1</v>
      </c>
      <c r="H5156" s="47">
        <v>1521</v>
      </c>
    </row>
    <row r="5157" spans="1:8">
      <c r="A5157" s="44" t="s">
        <v>992</v>
      </c>
      <c r="B5157" s="44" t="s">
        <v>214</v>
      </c>
      <c r="C5157" s="45">
        <v>46152</v>
      </c>
      <c r="D5157" s="47">
        <v>1806</v>
      </c>
      <c r="E5157" s="180">
        <v>0.17</v>
      </c>
      <c r="F5157" s="49">
        <v>0</v>
      </c>
      <c r="G5157" s="180">
        <v>-1</v>
      </c>
      <c r="H5157" s="47">
        <v>1548</v>
      </c>
    </row>
    <row r="5158" spans="1:8">
      <c r="A5158" s="44" t="s">
        <v>992</v>
      </c>
      <c r="B5158" s="44" t="s">
        <v>214</v>
      </c>
      <c r="C5158" s="45">
        <v>46159</v>
      </c>
      <c r="D5158" s="47">
        <v>1806</v>
      </c>
      <c r="E5158" s="180">
        <v>0.37</v>
      </c>
      <c r="F5158" s="49">
        <v>0</v>
      </c>
      <c r="G5158" s="180">
        <v>-1</v>
      </c>
      <c r="H5158" s="47">
        <v>1321</v>
      </c>
    </row>
    <row r="5159" spans="1:8">
      <c r="A5159" s="44" t="s">
        <v>992</v>
      </c>
      <c r="B5159" s="44" t="s">
        <v>214</v>
      </c>
      <c r="C5159" s="45">
        <v>46166</v>
      </c>
      <c r="D5159" s="47">
        <v>1806</v>
      </c>
      <c r="E5159" s="180">
        <v>0.31</v>
      </c>
      <c r="F5159" s="49">
        <v>0</v>
      </c>
      <c r="G5159" s="180">
        <v>-1</v>
      </c>
      <c r="H5159" s="47">
        <v>1382</v>
      </c>
    </row>
    <row r="5160" spans="1:8">
      <c r="A5160" s="44" t="s">
        <v>992</v>
      </c>
      <c r="B5160" s="44" t="s">
        <v>214</v>
      </c>
      <c r="C5160" s="45">
        <v>46173</v>
      </c>
      <c r="D5160" s="47">
        <v>1806</v>
      </c>
      <c r="E5160" s="180">
        <v>0.22</v>
      </c>
      <c r="F5160" s="49">
        <v>0</v>
      </c>
      <c r="G5160" s="180">
        <v>-1</v>
      </c>
      <c r="H5160" s="47">
        <v>1481</v>
      </c>
    </row>
    <row r="5161" spans="1:8">
      <c r="A5161" s="44" t="s">
        <v>992</v>
      </c>
      <c r="B5161" s="44" t="s">
        <v>214</v>
      </c>
      <c r="C5161" s="45">
        <v>46180</v>
      </c>
      <c r="D5161" s="47">
        <v>1806</v>
      </c>
      <c r="E5161" s="180">
        <v>0.23</v>
      </c>
      <c r="F5161" s="49">
        <v>0</v>
      </c>
      <c r="G5161" s="180">
        <v>-1</v>
      </c>
      <c r="H5161" s="47">
        <v>1465</v>
      </c>
    </row>
    <row r="5162" spans="1:8">
      <c r="A5162" s="44" t="s">
        <v>992</v>
      </c>
      <c r="B5162" s="44" t="s">
        <v>214</v>
      </c>
      <c r="C5162" s="45">
        <v>46187</v>
      </c>
      <c r="D5162" s="47">
        <v>1806</v>
      </c>
      <c r="E5162" s="180">
        <v>0.28000000000000003</v>
      </c>
      <c r="F5162" s="49">
        <v>0</v>
      </c>
      <c r="G5162" s="180">
        <v>-1</v>
      </c>
      <c r="H5162" s="47">
        <v>1406</v>
      </c>
    </row>
    <row r="5163" spans="1:8">
      <c r="A5163" s="44" t="s">
        <v>992</v>
      </c>
      <c r="B5163" s="44" t="s">
        <v>99</v>
      </c>
      <c r="C5163" s="45">
        <v>46103</v>
      </c>
      <c r="D5163" s="47">
        <v>14120</v>
      </c>
      <c r="E5163" s="180">
        <v>0.26</v>
      </c>
      <c r="F5163" s="47">
        <v>0</v>
      </c>
      <c r="G5163" s="180">
        <v>-1</v>
      </c>
      <c r="H5163" s="47">
        <v>11223</v>
      </c>
    </row>
    <row r="5164" spans="1:8">
      <c r="A5164" s="44" t="s">
        <v>992</v>
      </c>
      <c r="B5164" s="44" t="s">
        <v>99</v>
      </c>
      <c r="C5164" s="45">
        <v>46110</v>
      </c>
      <c r="D5164" s="47">
        <v>14083</v>
      </c>
      <c r="E5164" s="180">
        <v>0.35</v>
      </c>
      <c r="F5164" s="47">
        <v>0</v>
      </c>
      <c r="G5164" s="180">
        <v>-1</v>
      </c>
      <c r="H5164" s="47">
        <v>10437</v>
      </c>
    </row>
    <row r="5165" spans="1:8">
      <c r="A5165" s="44" t="s">
        <v>992</v>
      </c>
      <c r="B5165" s="44" t="s">
        <v>99</v>
      </c>
      <c r="C5165" s="45">
        <v>46117</v>
      </c>
      <c r="D5165" s="47">
        <v>14065</v>
      </c>
      <c r="E5165" s="180">
        <v>0.43</v>
      </c>
      <c r="F5165" s="47">
        <v>0</v>
      </c>
      <c r="G5165" s="180">
        <v>-1</v>
      </c>
      <c r="H5165" s="47">
        <v>9840</v>
      </c>
    </row>
    <row r="5166" spans="1:8">
      <c r="A5166" s="44" t="s">
        <v>992</v>
      </c>
      <c r="B5166" s="44" t="s">
        <v>99</v>
      </c>
      <c r="C5166" s="45">
        <v>46124</v>
      </c>
      <c r="D5166" s="47">
        <v>14109</v>
      </c>
      <c r="E5166" s="180">
        <v>0.34</v>
      </c>
      <c r="F5166" s="47">
        <v>0</v>
      </c>
      <c r="G5166" s="180">
        <v>-1</v>
      </c>
      <c r="H5166" s="47">
        <v>10550</v>
      </c>
    </row>
    <row r="5167" spans="1:8">
      <c r="A5167" s="44" t="s">
        <v>992</v>
      </c>
      <c r="B5167" s="44" t="s">
        <v>99</v>
      </c>
      <c r="C5167" s="45">
        <v>46131</v>
      </c>
      <c r="D5167" s="47">
        <v>14048</v>
      </c>
      <c r="E5167" s="180">
        <v>0.28000000000000003</v>
      </c>
      <c r="F5167" s="47">
        <v>0</v>
      </c>
      <c r="G5167" s="180">
        <v>-1</v>
      </c>
      <c r="H5167" s="47">
        <v>10986</v>
      </c>
    </row>
    <row r="5168" spans="1:8">
      <c r="A5168" s="44" t="s">
        <v>992</v>
      </c>
      <c r="B5168" s="44" t="s">
        <v>99</v>
      </c>
      <c r="C5168" s="45">
        <v>46138</v>
      </c>
      <c r="D5168" s="47">
        <v>14191</v>
      </c>
      <c r="E5168" s="180">
        <v>0.23</v>
      </c>
      <c r="F5168" s="47">
        <v>0</v>
      </c>
      <c r="G5168" s="180">
        <v>-1</v>
      </c>
      <c r="H5168" s="47">
        <v>11551</v>
      </c>
    </row>
    <row r="5169" spans="1:8">
      <c r="A5169" s="44" t="s">
        <v>992</v>
      </c>
      <c r="B5169" s="44" t="s">
        <v>99</v>
      </c>
      <c r="C5169" s="45">
        <v>46145</v>
      </c>
      <c r="D5169" s="47">
        <v>14006</v>
      </c>
      <c r="E5169" s="180">
        <v>0.25</v>
      </c>
      <c r="F5169" s="49">
        <v>0</v>
      </c>
      <c r="G5169" s="180">
        <v>-1</v>
      </c>
      <c r="H5169" s="47">
        <v>11180</v>
      </c>
    </row>
    <row r="5170" spans="1:8">
      <c r="A5170" s="44" t="s">
        <v>992</v>
      </c>
      <c r="B5170" s="44" t="s">
        <v>99</v>
      </c>
      <c r="C5170" s="45">
        <v>46152</v>
      </c>
      <c r="D5170" s="47">
        <v>14082</v>
      </c>
      <c r="E5170" s="180">
        <v>0.28999999999999998</v>
      </c>
      <c r="F5170" s="47">
        <v>0</v>
      </c>
      <c r="G5170" s="180">
        <v>-1</v>
      </c>
      <c r="H5170" s="47">
        <v>10887</v>
      </c>
    </row>
    <row r="5171" spans="1:8">
      <c r="A5171" s="44" t="s">
        <v>992</v>
      </c>
      <c r="B5171" s="44" t="s">
        <v>99</v>
      </c>
      <c r="C5171" s="45">
        <v>46159</v>
      </c>
      <c r="D5171" s="47">
        <v>14052</v>
      </c>
      <c r="E5171" s="180">
        <v>0.28000000000000003</v>
      </c>
      <c r="F5171" s="47">
        <v>0</v>
      </c>
      <c r="G5171" s="180">
        <v>-1</v>
      </c>
      <c r="H5171" s="47">
        <v>11002</v>
      </c>
    </row>
    <row r="5172" spans="1:8">
      <c r="A5172" s="44" t="s">
        <v>992</v>
      </c>
      <c r="B5172" s="44" t="s">
        <v>99</v>
      </c>
      <c r="C5172" s="45">
        <v>46166</v>
      </c>
      <c r="D5172" s="47">
        <v>14073</v>
      </c>
      <c r="E5172" s="180">
        <v>0.21</v>
      </c>
      <c r="F5172" s="49">
        <v>0</v>
      </c>
      <c r="G5172" s="180">
        <v>-1</v>
      </c>
      <c r="H5172" s="47">
        <v>11630</v>
      </c>
    </row>
    <row r="5173" spans="1:8">
      <c r="A5173" s="44" t="s">
        <v>992</v>
      </c>
      <c r="B5173" s="44" t="s">
        <v>99</v>
      </c>
      <c r="C5173" s="45">
        <v>46173</v>
      </c>
      <c r="D5173" s="47">
        <v>14063</v>
      </c>
      <c r="E5173" s="180">
        <v>0.22</v>
      </c>
      <c r="F5173" s="49">
        <v>0</v>
      </c>
      <c r="G5173" s="180">
        <v>-1</v>
      </c>
      <c r="H5173" s="47">
        <v>11503</v>
      </c>
    </row>
    <row r="5174" spans="1:8">
      <c r="A5174" s="44" t="s">
        <v>992</v>
      </c>
      <c r="B5174" s="44" t="s">
        <v>99</v>
      </c>
      <c r="C5174" s="45">
        <v>46180</v>
      </c>
      <c r="D5174" s="47">
        <v>14141</v>
      </c>
      <c r="E5174" s="180">
        <v>0.21</v>
      </c>
      <c r="F5174" s="49">
        <v>0</v>
      </c>
      <c r="G5174" s="180">
        <v>-1</v>
      </c>
      <c r="H5174" s="47">
        <v>11655</v>
      </c>
    </row>
    <row r="5175" spans="1:8">
      <c r="A5175" s="44" t="s">
        <v>992</v>
      </c>
      <c r="B5175" s="44" t="s">
        <v>99</v>
      </c>
      <c r="C5175" s="45">
        <v>46187</v>
      </c>
      <c r="D5175" s="47">
        <v>14075</v>
      </c>
      <c r="E5175" s="180">
        <v>0.14000000000000001</v>
      </c>
      <c r="F5175" s="49">
        <v>0</v>
      </c>
      <c r="G5175" s="180">
        <v>-1</v>
      </c>
      <c r="H5175" s="47">
        <v>12308</v>
      </c>
    </row>
    <row r="5176" spans="1:8">
      <c r="A5176" s="44" t="s">
        <v>992</v>
      </c>
      <c r="B5176" s="44" t="s">
        <v>200</v>
      </c>
      <c r="C5176" s="45">
        <v>46103</v>
      </c>
      <c r="D5176" s="47">
        <v>1580</v>
      </c>
      <c r="E5176" s="180">
        <v>0.08</v>
      </c>
      <c r="F5176" s="47">
        <v>0</v>
      </c>
      <c r="G5176" s="180">
        <v>-1</v>
      </c>
      <c r="H5176" s="47">
        <v>1465</v>
      </c>
    </row>
    <row r="5177" spans="1:8">
      <c r="A5177" s="44" t="s">
        <v>992</v>
      </c>
      <c r="B5177" s="44" t="s">
        <v>200</v>
      </c>
      <c r="C5177" s="45">
        <v>46110</v>
      </c>
      <c r="D5177" s="47">
        <v>1580</v>
      </c>
      <c r="E5177" s="180">
        <v>-0.01</v>
      </c>
      <c r="F5177" s="47">
        <v>0</v>
      </c>
      <c r="G5177" s="180">
        <v>-1</v>
      </c>
      <c r="H5177" s="47">
        <v>1593</v>
      </c>
    </row>
    <row r="5178" spans="1:8">
      <c r="A5178" s="44" t="s">
        <v>992</v>
      </c>
      <c r="B5178" s="44" t="s">
        <v>200</v>
      </c>
      <c r="C5178" s="45">
        <v>46117</v>
      </c>
      <c r="D5178" s="47">
        <v>1585</v>
      </c>
      <c r="E5178" s="180">
        <v>0.01</v>
      </c>
      <c r="F5178" s="47">
        <v>0</v>
      </c>
      <c r="G5178" s="180">
        <v>-1</v>
      </c>
      <c r="H5178" s="47">
        <v>1571</v>
      </c>
    </row>
    <row r="5179" spans="1:8">
      <c r="A5179" s="44" t="s">
        <v>992</v>
      </c>
      <c r="B5179" s="44" t="s">
        <v>200</v>
      </c>
      <c r="C5179" s="45">
        <v>46124</v>
      </c>
      <c r="D5179" s="47">
        <v>1587</v>
      </c>
      <c r="E5179" s="180">
        <v>-0.06</v>
      </c>
      <c r="F5179" s="47">
        <v>0</v>
      </c>
      <c r="G5179" s="180">
        <v>-1</v>
      </c>
      <c r="H5179" s="47">
        <v>1680</v>
      </c>
    </row>
    <row r="5180" spans="1:8">
      <c r="A5180" s="44" t="s">
        <v>992</v>
      </c>
      <c r="B5180" s="44" t="s">
        <v>200</v>
      </c>
      <c r="C5180" s="45">
        <v>46131</v>
      </c>
      <c r="D5180" s="47">
        <v>1582</v>
      </c>
      <c r="E5180" s="180">
        <v>7.0000000000000007E-2</v>
      </c>
      <c r="F5180" s="47">
        <v>0</v>
      </c>
      <c r="G5180" s="180">
        <v>-1</v>
      </c>
      <c r="H5180" s="47">
        <v>1479</v>
      </c>
    </row>
    <row r="5181" spans="1:8">
      <c r="A5181" s="44" t="s">
        <v>992</v>
      </c>
      <c r="B5181" s="44" t="s">
        <v>200</v>
      </c>
      <c r="C5181" s="45">
        <v>46138</v>
      </c>
      <c r="D5181" s="47">
        <v>1594</v>
      </c>
      <c r="E5181" s="180">
        <v>-0.16</v>
      </c>
      <c r="F5181" s="47">
        <v>0</v>
      </c>
      <c r="G5181" s="180">
        <v>-1</v>
      </c>
      <c r="H5181" s="47">
        <v>1899</v>
      </c>
    </row>
    <row r="5182" spans="1:8">
      <c r="A5182" s="44" t="s">
        <v>992</v>
      </c>
      <c r="B5182" s="44" t="s">
        <v>200</v>
      </c>
      <c r="C5182" s="45">
        <v>46145</v>
      </c>
      <c r="D5182" s="47">
        <v>1605</v>
      </c>
      <c r="E5182" s="180">
        <v>-0.2</v>
      </c>
      <c r="F5182" s="47">
        <v>0</v>
      </c>
      <c r="G5182" s="180">
        <v>-1</v>
      </c>
      <c r="H5182" s="47">
        <v>2012</v>
      </c>
    </row>
    <row r="5183" spans="1:8">
      <c r="A5183" s="44" t="s">
        <v>992</v>
      </c>
      <c r="B5183" s="44" t="s">
        <v>200</v>
      </c>
      <c r="C5183" s="45">
        <v>46152</v>
      </c>
      <c r="D5183" s="47">
        <v>1549</v>
      </c>
      <c r="E5183" s="180">
        <v>0.08</v>
      </c>
      <c r="F5183" s="47">
        <v>0</v>
      </c>
      <c r="G5183" s="180">
        <v>-1</v>
      </c>
      <c r="H5183" s="47">
        <v>1436</v>
      </c>
    </row>
    <row r="5184" spans="1:8">
      <c r="A5184" s="44" t="s">
        <v>992</v>
      </c>
      <c r="B5184" s="44" t="s">
        <v>200</v>
      </c>
      <c r="C5184" s="45">
        <v>46159</v>
      </c>
      <c r="D5184" s="47">
        <v>1538</v>
      </c>
      <c r="E5184" s="180">
        <v>0.09</v>
      </c>
      <c r="F5184" s="47">
        <v>0</v>
      </c>
      <c r="G5184" s="180">
        <v>-1</v>
      </c>
      <c r="H5184" s="47">
        <v>1408</v>
      </c>
    </row>
    <row r="5185" spans="1:8">
      <c r="A5185" s="44" t="s">
        <v>992</v>
      </c>
      <c r="B5185" s="44" t="s">
        <v>200</v>
      </c>
      <c r="C5185" s="45">
        <v>46166</v>
      </c>
      <c r="D5185" s="47">
        <v>1553</v>
      </c>
      <c r="E5185" s="180">
        <v>0.14000000000000001</v>
      </c>
      <c r="F5185" s="47">
        <v>0</v>
      </c>
      <c r="G5185" s="180">
        <v>-1</v>
      </c>
      <c r="H5185" s="47">
        <v>1367</v>
      </c>
    </row>
    <row r="5186" spans="1:8">
      <c r="A5186" s="44" t="s">
        <v>992</v>
      </c>
      <c r="B5186" s="44" t="s">
        <v>200</v>
      </c>
      <c r="C5186" s="45">
        <v>46173</v>
      </c>
      <c r="D5186" s="47">
        <v>1498</v>
      </c>
      <c r="E5186" s="180">
        <v>0.03</v>
      </c>
      <c r="F5186" s="47">
        <v>0</v>
      </c>
      <c r="G5186" s="180">
        <v>-1</v>
      </c>
      <c r="H5186" s="47">
        <v>1455</v>
      </c>
    </row>
    <row r="5187" spans="1:8">
      <c r="A5187" s="44" t="s">
        <v>992</v>
      </c>
      <c r="B5187" s="44" t="s">
        <v>200</v>
      </c>
      <c r="C5187" s="45">
        <v>46180</v>
      </c>
      <c r="D5187" s="47">
        <v>1546</v>
      </c>
      <c r="E5187" s="180">
        <v>0.22</v>
      </c>
      <c r="F5187" s="49">
        <v>0</v>
      </c>
      <c r="G5187" s="180">
        <v>-1</v>
      </c>
      <c r="H5187" s="47">
        <v>1269</v>
      </c>
    </row>
    <row r="5188" spans="1:8">
      <c r="A5188" s="44" t="s">
        <v>992</v>
      </c>
      <c r="B5188" s="44" t="s">
        <v>200</v>
      </c>
      <c r="C5188" s="45">
        <v>46187</v>
      </c>
      <c r="D5188" s="47">
        <v>1555</v>
      </c>
      <c r="E5188" s="180">
        <v>0.49</v>
      </c>
      <c r="F5188" s="49">
        <v>0</v>
      </c>
      <c r="G5188" s="180">
        <v>-1</v>
      </c>
      <c r="H5188" s="47">
        <v>1045</v>
      </c>
    </row>
    <row r="5189" spans="1:8">
      <c r="A5189" s="44" t="s">
        <v>992</v>
      </c>
      <c r="B5189" s="44" t="s">
        <v>425</v>
      </c>
      <c r="C5189" s="45">
        <v>46103</v>
      </c>
      <c r="D5189" s="47">
        <v>0</v>
      </c>
      <c r="E5189" s="181"/>
      <c r="F5189" s="47">
        <v>0</v>
      </c>
      <c r="G5189" s="181"/>
      <c r="H5189" s="47">
        <v>0</v>
      </c>
    </row>
    <row r="5190" spans="1:8">
      <c r="A5190" s="44" t="s">
        <v>992</v>
      </c>
      <c r="B5190" s="44" t="s">
        <v>425</v>
      </c>
      <c r="C5190" s="45">
        <v>46110</v>
      </c>
      <c r="D5190" s="47">
        <v>0</v>
      </c>
      <c r="E5190" s="181"/>
      <c r="F5190" s="47">
        <v>0</v>
      </c>
      <c r="G5190" s="181"/>
      <c r="H5190" s="47">
        <v>0</v>
      </c>
    </row>
    <row r="5191" spans="1:8">
      <c r="A5191" s="44" t="s">
        <v>992</v>
      </c>
      <c r="B5191" s="44" t="s">
        <v>425</v>
      </c>
      <c r="C5191" s="45">
        <v>46117</v>
      </c>
      <c r="D5191" s="47">
        <v>0</v>
      </c>
      <c r="E5191" s="181"/>
      <c r="F5191" s="47">
        <v>0</v>
      </c>
      <c r="G5191" s="181"/>
      <c r="H5191" s="47">
        <v>0</v>
      </c>
    </row>
    <row r="5192" spans="1:8">
      <c r="A5192" s="44" t="s">
        <v>992</v>
      </c>
      <c r="B5192" s="44" t="s">
        <v>425</v>
      </c>
      <c r="C5192" s="45">
        <v>46124</v>
      </c>
      <c r="D5192" s="47">
        <v>0</v>
      </c>
      <c r="E5192" s="181"/>
      <c r="F5192" s="47">
        <v>0</v>
      </c>
      <c r="G5192" s="181"/>
      <c r="H5192" s="47">
        <v>0</v>
      </c>
    </row>
    <row r="5193" spans="1:8">
      <c r="A5193" s="44" t="s">
        <v>992</v>
      </c>
      <c r="B5193" s="44" t="s">
        <v>425</v>
      </c>
      <c r="C5193" s="45">
        <v>46131</v>
      </c>
      <c r="D5193" s="47">
        <v>0</v>
      </c>
      <c r="E5193" s="181"/>
      <c r="F5193" s="47">
        <v>0</v>
      </c>
      <c r="G5193" s="181"/>
      <c r="H5193" s="47">
        <v>0</v>
      </c>
    </row>
    <row r="5194" spans="1:8">
      <c r="A5194" s="44" t="s">
        <v>992</v>
      </c>
      <c r="B5194" s="44" t="s">
        <v>425</v>
      </c>
      <c r="C5194" s="45">
        <v>46138</v>
      </c>
      <c r="D5194" s="47">
        <v>0</v>
      </c>
      <c r="E5194" s="181"/>
      <c r="F5194" s="47">
        <v>0</v>
      </c>
      <c r="G5194" s="181"/>
      <c r="H5194" s="47">
        <v>0</v>
      </c>
    </row>
    <row r="5195" spans="1:8">
      <c r="A5195" s="44" t="s">
        <v>992</v>
      </c>
      <c r="B5195" s="44" t="s">
        <v>425</v>
      </c>
      <c r="C5195" s="45">
        <v>46145</v>
      </c>
      <c r="D5195" s="47">
        <v>0</v>
      </c>
      <c r="E5195" s="181"/>
      <c r="F5195" s="47">
        <v>0</v>
      </c>
      <c r="G5195" s="181"/>
      <c r="H5195" s="47">
        <v>0</v>
      </c>
    </row>
    <row r="5196" spans="1:8">
      <c r="A5196" s="44" t="s">
        <v>992</v>
      </c>
      <c r="B5196" s="44" t="s">
        <v>425</v>
      </c>
      <c r="C5196" s="45">
        <v>46152</v>
      </c>
      <c r="D5196" s="47">
        <v>0</v>
      </c>
      <c r="E5196" s="181"/>
      <c r="F5196" s="47">
        <v>0</v>
      </c>
      <c r="G5196" s="181"/>
      <c r="H5196" s="47">
        <v>0</v>
      </c>
    </row>
    <row r="5197" spans="1:8">
      <c r="A5197" s="44" t="s">
        <v>992</v>
      </c>
      <c r="B5197" s="44" t="s">
        <v>425</v>
      </c>
      <c r="C5197" s="45">
        <v>46159</v>
      </c>
      <c r="D5197" s="47">
        <v>0</v>
      </c>
      <c r="E5197" s="181"/>
      <c r="F5197" s="47">
        <v>0</v>
      </c>
      <c r="G5197" s="181"/>
      <c r="H5197" s="47">
        <v>0</v>
      </c>
    </row>
    <row r="5198" spans="1:8">
      <c r="A5198" s="44" t="s">
        <v>992</v>
      </c>
      <c r="B5198" s="44" t="s">
        <v>425</v>
      </c>
      <c r="C5198" s="45">
        <v>46166</v>
      </c>
      <c r="D5198" s="47">
        <v>0</v>
      </c>
      <c r="E5198" s="181"/>
      <c r="F5198" s="49">
        <v>0</v>
      </c>
      <c r="G5198" s="181"/>
      <c r="H5198" s="47">
        <v>0</v>
      </c>
    </row>
    <row r="5199" spans="1:8">
      <c r="A5199" s="44" t="s">
        <v>992</v>
      </c>
      <c r="B5199" s="44" t="s">
        <v>425</v>
      </c>
      <c r="C5199" s="45">
        <v>46173</v>
      </c>
      <c r="D5199" s="47">
        <v>0</v>
      </c>
      <c r="E5199" s="181"/>
      <c r="F5199" s="49">
        <v>0</v>
      </c>
      <c r="G5199" s="181"/>
      <c r="H5199" s="47">
        <v>0</v>
      </c>
    </row>
    <row r="5200" spans="1:8">
      <c r="A5200" s="44" t="s">
        <v>992</v>
      </c>
      <c r="B5200" s="44" t="s">
        <v>425</v>
      </c>
      <c r="C5200" s="45">
        <v>46180</v>
      </c>
      <c r="D5200" s="47">
        <v>0</v>
      </c>
      <c r="E5200" s="181"/>
      <c r="F5200" s="47">
        <v>0</v>
      </c>
      <c r="G5200" s="181"/>
      <c r="H5200" s="47">
        <v>0</v>
      </c>
    </row>
    <row r="5201" spans="1:8">
      <c r="A5201" s="44" t="s">
        <v>992</v>
      </c>
      <c r="B5201" s="44" t="s">
        <v>425</v>
      </c>
      <c r="C5201" s="45">
        <v>46187</v>
      </c>
      <c r="D5201" s="47">
        <v>0</v>
      </c>
      <c r="E5201" s="181"/>
      <c r="F5201" s="47">
        <v>0</v>
      </c>
      <c r="G5201" s="181"/>
      <c r="H5201" s="47">
        <v>0</v>
      </c>
    </row>
    <row r="5202" spans="1:8">
      <c r="A5202" s="44" t="s">
        <v>992</v>
      </c>
      <c r="B5202" s="44" t="s">
        <v>534</v>
      </c>
      <c r="C5202" s="45">
        <v>46103</v>
      </c>
      <c r="D5202" s="47">
        <v>90</v>
      </c>
      <c r="E5202" s="180">
        <v>-0.9</v>
      </c>
      <c r="F5202" s="47">
        <v>0</v>
      </c>
      <c r="G5202" s="180">
        <v>-1</v>
      </c>
      <c r="H5202" s="47">
        <v>870</v>
      </c>
    </row>
    <row r="5203" spans="1:8">
      <c r="A5203" s="44" t="s">
        <v>992</v>
      </c>
      <c r="B5203" s="44" t="s">
        <v>534</v>
      </c>
      <c r="C5203" s="45">
        <v>46110</v>
      </c>
      <c r="D5203" s="47">
        <v>90</v>
      </c>
      <c r="E5203" s="180">
        <v>-0.87</v>
      </c>
      <c r="F5203" s="47">
        <v>0</v>
      </c>
      <c r="G5203" s="180">
        <v>-1</v>
      </c>
      <c r="H5203" s="47">
        <v>688</v>
      </c>
    </row>
    <row r="5204" spans="1:8">
      <c r="A5204" s="44" t="s">
        <v>992</v>
      </c>
      <c r="B5204" s="44" t="s">
        <v>534</v>
      </c>
      <c r="C5204" s="45">
        <v>46117</v>
      </c>
      <c r="D5204" s="47">
        <v>90</v>
      </c>
      <c r="E5204" s="180">
        <v>-0.87</v>
      </c>
      <c r="F5204" s="47">
        <v>0</v>
      </c>
      <c r="G5204" s="180">
        <v>-1</v>
      </c>
      <c r="H5204" s="47">
        <v>694</v>
      </c>
    </row>
    <row r="5205" spans="1:8">
      <c r="A5205" s="44" t="s">
        <v>992</v>
      </c>
      <c r="B5205" s="44" t="s">
        <v>534</v>
      </c>
      <c r="C5205" s="45">
        <v>46124</v>
      </c>
      <c r="D5205" s="47">
        <v>90</v>
      </c>
      <c r="E5205" s="180">
        <v>-0.86</v>
      </c>
      <c r="F5205" s="47">
        <v>0</v>
      </c>
      <c r="G5205" s="180">
        <v>-1</v>
      </c>
      <c r="H5205" s="47">
        <v>638</v>
      </c>
    </row>
    <row r="5206" spans="1:8">
      <c r="A5206" s="44" t="s">
        <v>992</v>
      </c>
      <c r="B5206" s="44" t="s">
        <v>534</v>
      </c>
      <c r="C5206" s="45">
        <v>46131</v>
      </c>
      <c r="D5206" s="47">
        <v>90</v>
      </c>
      <c r="E5206" s="180">
        <v>-0.86</v>
      </c>
      <c r="F5206" s="47">
        <v>0</v>
      </c>
      <c r="G5206" s="180">
        <v>-1</v>
      </c>
      <c r="H5206" s="47">
        <v>633</v>
      </c>
    </row>
    <row r="5207" spans="1:8">
      <c r="A5207" s="44" t="s">
        <v>992</v>
      </c>
      <c r="B5207" s="44" t="s">
        <v>534</v>
      </c>
      <c r="C5207" s="45">
        <v>46138</v>
      </c>
      <c r="D5207" s="47">
        <v>90</v>
      </c>
      <c r="E5207" s="180">
        <v>-0.86</v>
      </c>
      <c r="F5207" s="47">
        <v>0</v>
      </c>
      <c r="G5207" s="180">
        <v>-1</v>
      </c>
      <c r="H5207" s="47">
        <v>657</v>
      </c>
    </row>
    <row r="5208" spans="1:8">
      <c r="A5208" s="44" t="s">
        <v>992</v>
      </c>
      <c r="B5208" s="44" t="s">
        <v>534</v>
      </c>
      <c r="C5208" s="45">
        <v>46145</v>
      </c>
      <c r="D5208" s="47">
        <v>90</v>
      </c>
      <c r="E5208" s="180">
        <v>-0.88</v>
      </c>
      <c r="F5208" s="47">
        <v>0</v>
      </c>
      <c r="G5208" s="180">
        <v>-1</v>
      </c>
      <c r="H5208" s="47">
        <v>767</v>
      </c>
    </row>
    <row r="5209" spans="1:8">
      <c r="A5209" s="44" t="s">
        <v>992</v>
      </c>
      <c r="B5209" s="44" t="s">
        <v>534</v>
      </c>
      <c r="C5209" s="45">
        <v>46152</v>
      </c>
      <c r="D5209" s="47">
        <v>90</v>
      </c>
      <c r="E5209" s="180">
        <v>-0.85</v>
      </c>
      <c r="F5209" s="47">
        <v>0</v>
      </c>
      <c r="G5209" s="180">
        <v>-1</v>
      </c>
      <c r="H5209" s="47">
        <v>601</v>
      </c>
    </row>
    <row r="5210" spans="1:8">
      <c r="A5210" s="44" t="s">
        <v>992</v>
      </c>
      <c r="B5210" s="44" t="s">
        <v>534</v>
      </c>
      <c r="C5210" s="45">
        <v>46159</v>
      </c>
      <c r="D5210" s="47">
        <v>90</v>
      </c>
      <c r="E5210" s="180">
        <v>-0.86</v>
      </c>
      <c r="F5210" s="47">
        <v>0</v>
      </c>
      <c r="G5210" s="180">
        <v>-1</v>
      </c>
      <c r="H5210" s="47">
        <v>635</v>
      </c>
    </row>
    <row r="5211" spans="1:8">
      <c r="A5211" s="44" t="s">
        <v>992</v>
      </c>
      <c r="B5211" s="44" t="s">
        <v>534</v>
      </c>
      <c r="C5211" s="45">
        <v>46166</v>
      </c>
      <c r="D5211" s="47">
        <v>90</v>
      </c>
      <c r="E5211" s="180">
        <v>-0.85</v>
      </c>
      <c r="F5211" s="49">
        <v>0</v>
      </c>
      <c r="G5211" s="180">
        <v>-1</v>
      </c>
      <c r="H5211" s="47">
        <v>588</v>
      </c>
    </row>
    <row r="5212" spans="1:8">
      <c r="A5212" s="44" t="s">
        <v>992</v>
      </c>
      <c r="B5212" s="44" t="s">
        <v>534</v>
      </c>
      <c r="C5212" s="45">
        <v>46173</v>
      </c>
      <c r="D5212" s="47">
        <v>90</v>
      </c>
      <c r="E5212" s="180">
        <v>-0.85</v>
      </c>
      <c r="F5212" s="49">
        <v>0</v>
      </c>
      <c r="G5212" s="180">
        <v>-1</v>
      </c>
      <c r="H5212" s="47">
        <v>590</v>
      </c>
    </row>
    <row r="5213" spans="1:8">
      <c r="A5213" s="44" t="s">
        <v>992</v>
      </c>
      <c r="B5213" s="44" t="s">
        <v>534</v>
      </c>
      <c r="C5213" s="45">
        <v>46180</v>
      </c>
      <c r="D5213" s="47">
        <v>90</v>
      </c>
      <c r="E5213" s="180">
        <v>-0.85</v>
      </c>
      <c r="F5213" s="49">
        <v>0</v>
      </c>
      <c r="G5213" s="180">
        <v>-1</v>
      </c>
      <c r="H5213" s="47">
        <v>603</v>
      </c>
    </row>
    <row r="5214" spans="1:8">
      <c r="A5214" s="44" t="s">
        <v>992</v>
      </c>
      <c r="B5214" s="44" t="s">
        <v>534</v>
      </c>
      <c r="C5214" s="45">
        <v>46187</v>
      </c>
      <c r="D5214" s="47">
        <v>681</v>
      </c>
      <c r="E5214" s="180">
        <v>0.09</v>
      </c>
      <c r="F5214" s="49">
        <v>0</v>
      </c>
      <c r="G5214" s="180">
        <v>-1</v>
      </c>
      <c r="H5214" s="47">
        <v>627</v>
      </c>
    </row>
    <row r="5215" spans="1:8">
      <c r="A5215" s="44" t="s">
        <v>992</v>
      </c>
      <c r="B5215" s="44" t="s">
        <v>112</v>
      </c>
      <c r="C5215" s="45">
        <v>46103</v>
      </c>
      <c r="D5215" s="47">
        <v>840</v>
      </c>
      <c r="E5215" s="181"/>
      <c r="F5215" s="47">
        <v>0</v>
      </c>
      <c r="G5215" s="181"/>
      <c r="H5215" s="47">
        <v>0</v>
      </c>
    </row>
    <row r="5216" spans="1:8">
      <c r="A5216" s="44" t="s">
        <v>992</v>
      </c>
      <c r="B5216" s="44" t="s">
        <v>112</v>
      </c>
      <c r="C5216" s="45">
        <v>46110</v>
      </c>
      <c r="D5216" s="47">
        <v>840</v>
      </c>
      <c r="E5216" s="181"/>
      <c r="F5216" s="47">
        <v>0</v>
      </c>
      <c r="G5216" s="181"/>
      <c r="H5216" s="47">
        <v>0</v>
      </c>
    </row>
    <row r="5217" spans="1:8">
      <c r="A5217" s="44" t="s">
        <v>992</v>
      </c>
      <c r="B5217" s="44" t="s">
        <v>112</v>
      </c>
      <c r="C5217" s="45">
        <v>46117</v>
      </c>
      <c r="D5217" s="47">
        <v>840</v>
      </c>
      <c r="E5217" s="181"/>
      <c r="F5217" s="47">
        <v>0</v>
      </c>
      <c r="G5217" s="181"/>
      <c r="H5217" s="47">
        <v>0</v>
      </c>
    </row>
    <row r="5218" spans="1:8">
      <c r="A5218" s="44" t="s">
        <v>992</v>
      </c>
      <c r="B5218" s="44" t="s">
        <v>112</v>
      </c>
      <c r="C5218" s="45">
        <v>46124</v>
      </c>
      <c r="D5218" s="47">
        <v>840</v>
      </c>
      <c r="E5218" s="181"/>
      <c r="F5218" s="47">
        <v>0</v>
      </c>
      <c r="G5218" s="181"/>
      <c r="H5218" s="47">
        <v>0</v>
      </c>
    </row>
    <row r="5219" spans="1:8">
      <c r="A5219" s="44" t="s">
        <v>992</v>
      </c>
      <c r="B5219" s="44" t="s">
        <v>112</v>
      </c>
      <c r="C5219" s="45">
        <v>46131</v>
      </c>
      <c r="D5219" s="47">
        <v>840</v>
      </c>
      <c r="E5219" s="181"/>
      <c r="F5219" s="47">
        <v>0</v>
      </c>
      <c r="G5219" s="181"/>
      <c r="H5219" s="47">
        <v>0</v>
      </c>
    </row>
    <row r="5220" spans="1:8">
      <c r="A5220" s="44" t="s">
        <v>992</v>
      </c>
      <c r="B5220" s="44" t="s">
        <v>112</v>
      </c>
      <c r="C5220" s="45">
        <v>46138</v>
      </c>
      <c r="D5220" s="47">
        <v>840</v>
      </c>
      <c r="E5220" s="181"/>
      <c r="F5220" s="47">
        <v>0</v>
      </c>
      <c r="G5220" s="181"/>
      <c r="H5220" s="47">
        <v>0</v>
      </c>
    </row>
    <row r="5221" spans="1:8">
      <c r="A5221" s="44" t="s">
        <v>992</v>
      </c>
      <c r="B5221" s="44" t="s">
        <v>112</v>
      </c>
      <c r="C5221" s="45">
        <v>46145</v>
      </c>
      <c r="D5221" s="47">
        <v>840</v>
      </c>
      <c r="E5221" s="181"/>
      <c r="F5221" s="47">
        <v>0</v>
      </c>
      <c r="G5221" s="181"/>
      <c r="H5221" s="47">
        <v>0</v>
      </c>
    </row>
    <row r="5222" spans="1:8">
      <c r="A5222" s="44" t="s">
        <v>992</v>
      </c>
      <c r="B5222" s="44" t="s">
        <v>112</v>
      </c>
      <c r="C5222" s="45">
        <v>46152</v>
      </c>
      <c r="D5222" s="47">
        <v>840</v>
      </c>
      <c r="E5222" s="181"/>
      <c r="F5222" s="47">
        <v>0</v>
      </c>
      <c r="G5222" s="181"/>
      <c r="H5222" s="47">
        <v>0</v>
      </c>
    </row>
    <row r="5223" spans="1:8">
      <c r="A5223" s="44" t="s">
        <v>992</v>
      </c>
      <c r="B5223" s="44" t="s">
        <v>112</v>
      </c>
      <c r="C5223" s="45">
        <v>46159</v>
      </c>
      <c r="D5223" s="47">
        <v>840</v>
      </c>
      <c r="E5223" s="181"/>
      <c r="F5223" s="47">
        <v>0</v>
      </c>
      <c r="G5223" s="181"/>
      <c r="H5223" s="47">
        <v>0</v>
      </c>
    </row>
    <row r="5224" spans="1:8">
      <c r="A5224" s="44" t="s">
        <v>992</v>
      </c>
      <c r="B5224" s="44" t="s">
        <v>112</v>
      </c>
      <c r="C5224" s="45">
        <v>46166</v>
      </c>
      <c r="D5224" s="47">
        <v>840</v>
      </c>
      <c r="E5224" s="181"/>
      <c r="F5224" s="47">
        <v>0</v>
      </c>
      <c r="G5224" s="181"/>
      <c r="H5224" s="47">
        <v>0</v>
      </c>
    </row>
    <row r="5225" spans="1:8">
      <c r="A5225" s="44" t="s">
        <v>992</v>
      </c>
      <c r="B5225" s="44" t="s">
        <v>112</v>
      </c>
      <c r="C5225" s="45">
        <v>46173</v>
      </c>
      <c r="D5225" s="47">
        <v>840</v>
      </c>
      <c r="E5225" s="181"/>
      <c r="F5225" s="47">
        <v>0</v>
      </c>
      <c r="G5225" s="181"/>
      <c r="H5225" s="47">
        <v>0</v>
      </c>
    </row>
    <row r="5226" spans="1:8">
      <c r="A5226" s="44" t="s">
        <v>992</v>
      </c>
      <c r="B5226" s="44" t="s">
        <v>112</v>
      </c>
      <c r="C5226" s="45">
        <v>46180</v>
      </c>
      <c r="D5226" s="47">
        <v>840</v>
      </c>
      <c r="E5226" s="181"/>
      <c r="F5226" s="47">
        <v>0</v>
      </c>
      <c r="G5226" s="181"/>
      <c r="H5226" s="47">
        <v>0</v>
      </c>
    </row>
    <row r="5227" spans="1:8">
      <c r="A5227" s="44" t="s">
        <v>992</v>
      </c>
      <c r="B5227" s="44" t="s">
        <v>112</v>
      </c>
      <c r="C5227" s="45">
        <v>46187</v>
      </c>
      <c r="D5227" s="47">
        <v>840</v>
      </c>
      <c r="E5227" s="181"/>
      <c r="F5227" s="47">
        <v>0</v>
      </c>
      <c r="G5227" s="181"/>
      <c r="H5227" s="47">
        <v>0</v>
      </c>
    </row>
    <row r="5228" spans="1:8">
      <c r="A5228" s="44" t="s">
        <v>992</v>
      </c>
      <c r="B5228" s="44" t="s">
        <v>426</v>
      </c>
      <c r="C5228" s="45">
        <v>46103</v>
      </c>
      <c r="D5228" s="47">
        <v>0</v>
      </c>
      <c r="E5228" s="181"/>
      <c r="F5228" s="47">
        <v>0</v>
      </c>
      <c r="G5228" s="181"/>
      <c r="H5228" s="47">
        <v>0</v>
      </c>
    </row>
    <row r="5229" spans="1:8">
      <c r="A5229" s="44" t="s">
        <v>992</v>
      </c>
      <c r="B5229" s="44" t="s">
        <v>426</v>
      </c>
      <c r="C5229" s="45">
        <v>46110</v>
      </c>
      <c r="D5229" s="47">
        <v>0</v>
      </c>
      <c r="E5229" s="181"/>
      <c r="F5229" s="47">
        <v>0</v>
      </c>
      <c r="G5229" s="181"/>
      <c r="H5229" s="47">
        <v>0</v>
      </c>
    </row>
    <row r="5230" spans="1:8">
      <c r="A5230" s="44" t="s">
        <v>992</v>
      </c>
      <c r="B5230" s="44" t="s">
        <v>426</v>
      </c>
      <c r="C5230" s="45">
        <v>46117</v>
      </c>
      <c r="D5230" s="47">
        <v>0</v>
      </c>
      <c r="E5230" s="181"/>
      <c r="F5230" s="47">
        <v>0</v>
      </c>
      <c r="G5230" s="181"/>
      <c r="H5230" s="47">
        <v>0</v>
      </c>
    </row>
    <row r="5231" spans="1:8">
      <c r="A5231" s="44" t="s">
        <v>992</v>
      </c>
      <c r="B5231" s="44" t="s">
        <v>426</v>
      </c>
      <c r="C5231" s="45">
        <v>46124</v>
      </c>
      <c r="D5231" s="47">
        <v>0</v>
      </c>
      <c r="E5231" s="181"/>
      <c r="F5231" s="47">
        <v>0</v>
      </c>
      <c r="G5231" s="181"/>
      <c r="H5231" s="47">
        <v>0</v>
      </c>
    </row>
    <row r="5232" spans="1:8">
      <c r="A5232" s="44" t="s">
        <v>992</v>
      </c>
      <c r="B5232" s="44" t="s">
        <v>426</v>
      </c>
      <c r="C5232" s="45">
        <v>46131</v>
      </c>
      <c r="D5232" s="47">
        <v>0</v>
      </c>
      <c r="E5232" s="181"/>
      <c r="F5232" s="47">
        <v>0</v>
      </c>
      <c r="G5232" s="181"/>
      <c r="H5232" s="47">
        <v>0</v>
      </c>
    </row>
    <row r="5233" spans="1:8">
      <c r="A5233" s="44" t="s">
        <v>992</v>
      </c>
      <c r="B5233" s="44" t="s">
        <v>426</v>
      </c>
      <c r="C5233" s="45">
        <v>46138</v>
      </c>
      <c r="D5233" s="47">
        <v>0</v>
      </c>
      <c r="E5233" s="181"/>
      <c r="F5233" s="47">
        <v>0</v>
      </c>
      <c r="G5233" s="181"/>
      <c r="H5233" s="47">
        <v>0</v>
      </c>
    </row>
    <row r="5234" spans="1:8">
      <c r="A5234" s="44" t="s">
        <v>992</v>
      </c>
      <c r="B5234" s="44" t="s">
        <v>426</v>
      </c>
      <c r="C5234" s="45">
        <v>46145</v>
      </c>
      <c r="D5234" s="47">
        <v>0</v>
      </c>
      <c r="E5234" s="181"/>
      <c r="F5234" s="47">
        <v>0</v>
      </c>
      <c r="G5234" s="181"/>
      <c r="H5234" s="47">
        <v>0</v>
      </c>
    </row>
    <row r="5235" spans="1:8">
      <c r="A5235" s="44" t="s">
        <v>992</v>
      </c>
      <c r="B5235" s="44" t="s">
        <v>426</v>
      </c>
      <c r="C5235" s="45">
        <v>46152</v>
      </c>
      <c r="D5235" s="47">
        <v>0</v>
      </c>
      <c r="E5235" s="181"/>
      <c r="F5235" s="47">
        <v>0</v>
      </c>
      <c r="G5235" s="181"/>
      <c r="H5235" s="47">
        <v>0</v>
      </c>
    </row>
    <row r="5236" spans="1:8">
      <c r="A5236" s="44" t="s">
        <v>992</v>
      </c>
      <c r="B5236" s="44" t="s">
        <v>426</v>
      </c>
      <c r="C5236" s="45">
        <v>46159</v>
      </c>
      <c r="D5236" s="47">
        <v>0</v>
      </c>
      <c r="E5236" s="181"/>
      <c r="F5236" s="47">
        <v>0</v>
      </c>
      <c r="G5236" s="181"/>
      <c r="H5236" s="47">
        <v>0</v>
      </c>
    </row>
    <row r="5237" spans="1:8">
      <c r="A5237" s="44" t="s">
        <v>992</v>
      </c>
      <c r="B5237" s="44" t="s">
        <v>426</v>
      </c>
      <c r="C5237" s="45">
        <v>46166</v>
      </c>
      <c r="D5237" s="47">
        <v>0</v>
      </c>
      <c r="E5237" s="181"/>
      <c r="F5237" s="47">
        <v>0</v>
      </c>
      <c r="G5237" s="181"/>
      <c r="H5237" s="47">
        <v>0</v>
      </c>
    </row>
    <row r="5238" spans="1:8">
      <c r="A5238" s="44" t="s">
        <v>992</v>
      </c>
      <c r="B5238" s="44" t="s">
        <v>426</v>
      </c>
      <c r="C5238" s="45">
        <v>46173</v>
      </c>
      <c r="D5238" s="47">
        <v>0</v>
      </c>
      <c r="E5238" s="181"/>
      <c r="F5238" s="47">
        <v>0</v>
      </c>
      <c r="G5238" s="181"/>
      <c r="H5238" s="47">
        <v>0</v>
      </c>
    </row>
    <row r="5239" spans="1:8">
      <c r="A5239" s="44" t="s">
        <v>992</v>
      </c>
      <c r="B5239" s="44" t="s">
        <v>426</v>
      </c>
      <c r="C5239" s="45">
        <v>46180</v>
      </c>
      <c r="D5239" s="47">
        <v>0</v>
      </c>
      <c r="E5239" s="181"/>
      <c r="F5239" s="47">
        <v>0</v>
      </c>
      <c r="G5239" s="181"/>
      <c r="H5239" s="47">
        <v>0</v>
      </c>
    </row>
    <row r="5240" spans="1:8">
      <c r="A5240" s="44" t="s">
        <v>992</v>
      </c>
      <c r="B5240" s="44" t="s">
        <v>426</v>
      </c>
      <c r="C5240" s="45">
        <v>46187</v>
      </c>
      <c r="D5240" s="47">
        <v>0</v>
      </c>
      <c r="E5240" s="181"/>
      <c r="F5240" s="47">
        <v>0</v>
      </c>
      <c r="G5240" s="181"/>
      <c r="H5240" s="47">
        <v>0</v>
      </c>
    </row>
    <row r="5241" spans="1:8">
      <c r="A5241" s="44" t="s">
        <v>992</v>
      </c>
      <c r="B5241" s="44" t="s">
        <v>514</v>
      </c>
      <c r="C5241" s="45">
        <v>46103</v>
      </c>
      <c r="D5241" s="47">
        <v>11</v>
      </c>
      <c r="E5241" s="181"/>
      <c r="F5241" s="47">
        <v>0</v>
      </c>
      <c r="G5241" s="181"/>
      <c r="H5241" s="47">
        <v>0</v>
      </c>
    </row>
    <row r="5242" spans="1:8">
      <c r="A5242" s="44" t="s">
        <v>992</v>
      </c>
      <c r="B5242" s="44" t="s">
        <v>514</v>
      </c>
      <c r="C5242" s="45">
        <v>46110</v>
      </c>
      <c r="D5242" s="47">
        <v>11</v>
      </c>
      <c r="E5242" s="181"/>
      <c r="F5242" s="47">
        <v>0</v>
      </c>
      <c r="G5242" s="181"/>
      <c r="H5242" s="47">
        <v>0</v>
      </c>
    </row>
    <row r="5243" spans="1:8">
      <c r="A5243" s="44" t="s">
        <v>992</v>
      </c>
      <c r="B5243" s="44" t="s">
        <v>514</v>
      </c>
      <c r="C5243" s="45">
        <v>46117</v>
      </c>
      <c r="D5243" s="47">
        <v>11</v>
      </c>
      <c r="E5243" s="181"/>
      <c r="F5243" s="47">
        <v>0</v>
      </c>
      <c r="G5243" s="181"/>
      <c r="H5243" s="47">
        <v>0</v>
      </c>
    </row>
    <row r="5244" spans="1:8">
      <c r="A5244" s="44" t="s">
        <v>992</v>
      </c>
      <c r="B5244" s="44" t="s">
        <v>514</v>
      </c>
      <c r="C5244" s="45">
        <v>46124</v>
      </c>
      <c r="D5244" s="47">
        <v>11</v>
      </c>
      <c r="E5244" s="181"/>
      <c r="F5244" s="47">
        <v>0</v>
      </c>
      <c r="G5244" s="181"/>
      <c r="H5244" s="47">
        <v>0</v>
      </c>
    </row>
    <row r="5245" spans="1:8">
      <c r="A5245" s="44" t="s">
        <v>992</v>
      </c>
      <c r="B5245" s="44" t="s">
        <v>514</v>
      </c>
      <c r="C5245" s="45">
        <v>46131</v>
      </c>
      <c r="D5245" s="47">
        <v>11</v>
      </c>
      <c r="E5245" s="181"/>
      <c r="F5245" s="47">
        <v>0</v>
      </c>
      <c r="G5245" s="181"/>
      <c r="H5245" s="47">
        <v>0</v>
      </c>
    </row>
    <row r="5246" spans="1:8">
      <c r="A5246" s="44" t="s">
        <v>992</v>
      </c>
      <c r="B5246" s="44" t="s">
        <v>514</v>
      </c>
      <c r="C5246" s="45">
        <v>46138</v>
      </c>
      <c r="D5246" s="47">
        <v>11</v>
      </c>
      <c r="E5246" s="181"/>
      <c r="F5246" s="47">
        <v>0</v>
      </c>
      <c r="G5246" s="181"/>
      <c r="H5246" s="47">
        <v>0</v>
      </c>
    </row>
    <row r="5247" spans="1:8">
      <c r="A5247" s="44" t="s">
        <v>992</v>
      </c>
      <c r="B5247" s="44" t="s">
        <v>514</v>
      </c>
      <c r="C5247" s="45">
        <v>46145</v>
      </c>
      <c r="D5247" s="47">
        <v>11</v>
      </c>
      <c r="E5247" s="181"/>
      <c r="F5247" s="47">
        <v>0</v>
      </c>
      <c r="G5247" s="181"/>
      <c r="H5247" s="47">
        <v>0</v>
      </c>
    </row>
    <row r="5248" spans="1:8">
      <c r="A5248" s="44" t="s">
        <v>992</v>
      </c>
      <c r="B5248" s="44" t="s">
        <v>514</v>
      </c>
      <c r="C5248" s="45">
        <v>46152</v>
      </c>
      <c r="D5248" s="47">
        <v>11</v>
      </c>
      <c r="E5248" s="181"/>
      <c r="F5248" s="47">
        <v>0</v>
      </c>
      <c r="G5248" s="181"/>
      <c r="H5248" s="47">
        <v>0</v>
      </c>
    </row>
    <row r="5249" spans="1:8">
      <c r="A5249" s="44" t="s">
        <v>992</v>
      </c>
      <c r="B5249" s="44" t="s">
        <v>514</v>
      </c>
      <c r="C5249" s="45">
        <v>46159</v>
      </c>
      <c r="D5249" s="47">
        <v>11</v>
      </c>
      <c r="E5249" s="181"/>
      <c r="F5249" s="47">
        <v>0</v>
      </c>
      <c r="G5249" s="181"/>
      <c r="H5249" s="47">
        <v>0</v>
      </c>
    </row>
    <row r="5250" spans="1:8">
      <c r="A5250" s="44" t="s">
        <v>992</v>
      </c>
      <c r="B5250" s="44" t="s">
        <v>514</v>
      </c>
      <c r="C5250" s="45">
        <v>46166</v>
      </c>
      <c r="D5250" s="47">
        <v>11</v>
      </c>
      <c r="E5250" s="181"/>
      <c r="F5250" s="47">
        <v>0</v>
      </c>
      <c r="G5250" s="181"/>
      <c r="H5250" s="47">
        <v>0</v>
      </c>
    </row>
    <row r="5251" spans="1:8">
      <c r="A5251" s="44" t="s">
        <v>992</v>
      </c>
      <c r="B5251" s="44" t="s">
        <v>514</v>
      </c>
      <c r="C5251" s="45">
        <v>46173</v>
      </c>
      <c r="D5251" s="47">
        <v>11</v>
      </c>
      <c r="E5251" s="181"/>
      <c r="F5251" s="47">
        <v>0</v>
      </c>
      <c r="G5251" s="181"/>
      <c r="H5251" s="47">
        <v>0</v>
      </c>
    </row>
    <row r="5252" spans="1:8">
      <c r="A5252" s="44" t="s">
        <v>992</v>
      </c>
      <c r="B5252" s="44" t="s">
        <v>514</v>
      </c>
      <c r="C5252" s="45">
        <v>46180</v>
      </c>
      <c r="D5252" s="47">
        <v>12</v>
      </c>
      <c r="E5252" s="181"/>
      <c r="F5252" s="47">
        <v>0</v>
      </c>
      <c r="G5252" s="181"/>
      <c r="H5252" s="47">
        <v>0</v>
      </c>
    </row>
    <row r="5253" spans="1:8">
      <c r="A5253" s="44" t="s">
        <v>992</v>
      </c>
      <c r="B5253" s="44" t="s">
        <v>514</v>
      </c>
      <c r="C5253" s="45">
        <v>46187</v>
      </c>
      <c r="D5253" s="47">
        <v>12</v>
      </c>
      <c r="E5253" s="181"/>
      <c r="F5253" s="47">
        <v>0</v>
      </c>
      <c r="G5253" s="181"/>
      <c r="H5253" s="47">
        <v>0</v>
      </c>
    </row>
    <row r="5254" spans="1:8">
      <c r="A5254" s="44" t="s">
        <v>992</v>
      </c>
      <c r="B5254" s="44" t="s">
        <v>70</v>
      </c>
      <c r="C5254" s="45">
        <v>46103</v>
      </c>
      <c r="D5254" s="47">
        <v>4790</v>
      </c>
      <c r="E5254" s="180">
        <v>-0.06</v>
      </c>
      <c r="F5254" s="47">
        <v>0</v>
      </c>
      <c r="G5254" s="180">
        <v>-1</v>
      </c>
      <c r="H5254" s="47">
        <v>5096</v>
      </c>
    </row>
    <row r="5255" spans="1:8">
      <c r="A5255" s="44" t="s">
        <v>992</v>
      </c>
      <c r="B5255" s="44" t="s">
        <v>70</v>
      </c>
      <c r="C5255" s="45">
        <v>46110</v>
      </c>
      <c r="D5255" s="47">
        <v>4743</v>
      </c>
      <c r="E5255" s="180">
        <v>-0.01</v>
      </c>
      <c r="F5255" s="47">
        <v>0</v>
      </c>
      <c r="G5255" s="180">
        <v>-1</v>
      </c>
      <c r="H5255" s="47">
        <v>4772</v>
      </c>
    </row>
    <row r="5256" spans="1:8">
      <c r="A5256" s="44" t="s">
        <v>992</v>
      </c>
      <c r="B5256" s="44" t="s">
        <v>70</v>
      </c>
      <c r="C5256" s="45">
        <v>46117</v>
      </c>
      <c r="D5256" s="47">
        <v>4688</v>
      </c>
      <c r="E5256" s="180">
        <v>-0.06</v>
      </c>
      <c r="F5256" s="47">
        <v>0</v>
      </c>
      <c r="G5256" s="180">
        <v>-1</v>
      </c>
      <c r="H5256" s="47">
        <v>4962</v>
      </c>
    </row>
    <row r="5257" spans="1:8">
      <c r="A5257" s="44" t="s">
        <v>992</v>
      </c>
      <c r="B5257" s="44" t="s">
        <v>70</v>
      </c>
      <c r="C5257" s="45">
        <v>46124</v>
      </c>
      <c r="D5257" s="47">
        <v>4751</v>
      </c>
      <c r="E5257" s="180">
        <v>0.08</v>
      </c>
      <c r="F5257" s="47">
        <v>0</v>
      </c>
      <c r="G5257" s="180">
        <v>-1</v>
      </c>
      <c r="H5257" s="47">
        <v>4410</v>
      </c>
    </row>
    <row r="5258" spans="1:8">
      <c r="A5258" s="44" t="s">
        <v>992</v>
      </c>
      <c r="B5258" s="44" t="s">
        <v>70</v>
      </c>
      <c r="C5258" s="45">
        <v>46131</v>
      </c>
      <c r="D5258" s="47">
        <v>4786</v>
      </c>
      <c r="E5258" s="180">
        <v>0.18</v>
      </c>
      <c r="F5258" s="47">
        <v>0</v>
      </c>
      <c r="G5258" s="180">
        <v>-1</v>
      </c>
      <c r="H5258" s="47">
        <v>4070</v>
      </c>
    </row>
    <row r="5259" spans="1:8">
      <c r="A5259" s="44" t="s">
        <v>992</v>
      </c>
      <c r="B5259" s="44" t="s">
        <v>70</v>
      </c>
      <c r="C5259" s="45">
        <v>46138</v>
      </c>
      <c r="D5259" s="47">
        <v>4796</v>
      </c>
      <c r="E5259" s="180">
        <v>0.01</v>
      </c>
      <c r="F5259" s="47">
        <v>0</v>
      </c>
      <c r="G5259" s="180">
        <v>-1</v>
      </c>
      <c r="H5259" s="47">
        <v>4755</v>
      </c>
    </row>
    <row r="5260" spans="1:8">
      <c r="A5260" s="44" t="s">
        <v>992</v>
      </c>
      <c r="B5260" s="44" t="s">
        <v>70</v>
      </c>
      <c r="C5260" s="45">
        <v>46145</v>
      </c>
      <c r="D5260" s="47">
        <v>4834</v>
      </c>
      <c r="E5260" s="180">
        <v>0.09</v>
      </c>
      <c r="F5260" s="47">
        <v>0</v>
      </c>
      <c r="G5260" s="180">
        <v>-1</v>
      </c>
      <c r="H5260" s="47">
        <v>4423</v>
      </c>
    </row>
    <row r="5261" spans="1:8">
      <c r="A5261" s="44" t="s">
        <v>992</v>
      </c>
      <c r="B5261" s="44" t="s">
        <v>70</v>
      </c>
      <c r="C5261" s="45">
        <v>46152</v>
      </c>
      <c r="D5261" s="47">
        <v>4779</v>
      </c>
      <c r="E5261" s="180">
        <v>0.03</v>
      </c>
      <c r="F5261" s="47">
        <v>0</v>
      </c>
      <c r="G5261" s="180">
        <v>-1</v>
      </c>
      <c r="H5261" s="47">
        <v>4637</v>
      </c>
    </row>
    <row r="5262" spans="1:8">
      <c r="A5262" s="44" t="s">
        <v>992</v>
      </c>
      <c r="B5262" s="44" t="s">
        <v>70</v>
      </c>
      <c r="C5262" s="45">
        <v>46159</v>
      </c>
      <c r="D5262" s="47">
        <v>4779</v>
      </c>
      <c r="E5262" s="180">
        <v>0.11</v>
      </c>
      <c r="F5262" s="47">
        <v>0</v>
      </c>
      <c r="G5262" s="180">
        <v>-1</v>
      </c>
      <c r="H5262" s="47">
        <v>4317</v>
      </c>
    </row>
    <row r="5263" spans="1:8">
      <c r="A5263" s="44" t="s">
        <v>992</v>
      </c>
      <c r="B5263" s="44" t="s">
        <v>70</v>
      </c>
      <c r="C5263" s="45">
        <v>46166</v>
      </c>
      <c r="D5263" s="47">
        <v>4687</v>
      </c>
      <c r="E5263" s="180">
        <v>0.05</v>
      </c>
      <c r="F5263" s="47">
        <v>0</v>
      </c>
      <c r="G5263" s="180">
        <v>-1</v>
      </c>
      <c r="H5263" s="47">
        <v>4448</v>
      </c>
    </row>
    <row r="5264" spans="1:8">
      <c r="A5264" s="44" t="s">
        <v>992</v>
      </c>
      <c r="B5264" s="44" t="s">
        <v>70</v>
      </c>
      <c r="C5264" s="45">
        <v>46173</v>
      </c>
      <c r="D5264" s="47">
        <v>4746</v>
      </c>
      <c r="E5264" s="180">
        <v>-0.04</v>
      </c>
      <c r="F5264" s="47">
        <v>0</v>
      </c>
      <c r="G5264" s="180">
        <v>-1</v>
      </c>
      <c r="H5264" s="47">
        <v>4934</v>
      </c>
    </row>
    <row r="5265" spans="1:8">
      <c r="A5265" s="44" t="s">
        <v>992</v>
      </c>
      <c r="B5265" s="44" t="s">
        <v>70</v>
      </c>
      <c r="C5265" s="45">
        <v>46180</v>
      </c>
      <c r="D5265" s="47">
        <v>4850</v>
      </c>
      <c r="E5265" s="180">
        <v>-0.18</v>
      </c>
      <c r="F5265" s="47">
        <v>0</v>
      </c>
      <c r="G5265" s="180">
        <v>-1</v>
      </c>
      <c r="H5265" s="47">
        <v>5927</v>
      </c>
    </row>
    <row r="5266" spans="1:8">
      <c r="A5266" s="44" t="s">
        <v>992</v>
      </c>
      <c r="B5266" s="44" t="s">
        <v>70</v>
      </c>
      <c r="C5266" s="45">
        <v>46187</v>
      </c>
      <c r="D5266" s="47">
        <v>4850</v>
      </c>
      <c r="E5266" s="180">
        <v>0.17</v>
      </c>
      <c r="F5266" s="47">
        <v>0</v>
      </c>
      <c r="G5266" s="180">
        <v>-1</v>
      </c>
      <c r="H5266" s="47">
        <v>4147</v>
      </c>
    </row>
    <row r="5267" spans="1:8">
      <c r="A5267" s="44" t="s">
        <v>992</v>
      </c>
      <c r="B5267" s="44" t="s">
        <v>427</v>
      </c>
      <c r="C5267" s="45">
        <v>46103</v>
      </c>
      <c r="D5267" s="47">
        <v>0</v>
      </c>
      <c r="E5267" s="181"/>
      <c r="F5267" s="47">
        <v>0</v>
      </c>
      <c r="G5267" s="181"/>
      <c r="H5267" s="47">
        <v>0</v>
      </c>
    </row>
    <row r="5268" spans="1:8">
      <c r="A5268" s="44" t="s">
        <v>992</v>
      </c>
      <c r="B5268" s="44" t="s">
        <v>427</v>
      </c>
      <c r="C5268" s="45">
        <v>46110</v>
      </c>
      <c r="D5268" s="47">
        <v>0</v>
      </c>
      <c r="E5268" s="181"/>
      <c r="F5268" s="47">
        <v>0</v>
      </c>
      <c r="G5268" s="181"/>
      <c r="H5268" s="47">
        <v>0</v>
      </c>
    </row>
    <row r="5269" spans="1:8">
      <c r="A5269" s="44" t="s">
        <v>992</v>
      </c>
      <c r="B5269" s="44" t="s">
        <v>427</v>
      </c>
      <c r="C5269" s="45">
        <v>46117</v>
      </c>
      <c r="D5269" s="47">
        <v>0</v>
      </c>
      <c r="E5269" s="181"/>
      <c r="F5269" s="47">
        <v>0</v>
      </c>
      <c r="G5269" s="181"/>
      <c r="H5269" s="47">
        <v>0</v>
      </c>
    </row>
    <row r="5270" spans="1:8">
      <c r="A5270" s="44" t="s">
        <v>992</v>
      </c>
      <c r="B5270" s="44" t="s">
        <v>427</v>
      </c>
      <c r="C5270" s="45">
        <v>46124</v>
      </c>
      <c r="D5270" s="47">
        <v>0</v>
      </c>
      <c r="E5270" s="181"/>
      <c r="F5270" s="47">
        <v>0</v>
      </c>
      <c r="G5270" s="181"/>
      <c r="H5270" s="47">
        <v>0</v>
      </c>
    </row>
    <row r="5271" spans="1:8">
      <c r="A5271" s="44" t="s">
        <v>992</v>
      </c>
      <c r="B5271" s="44" t="s">
        <v>427</v>
      </c>
      <c r="C5271" s="45">
        <v>46131</v>
      </c>
      <c r="D5271" s="47">
        <v>0</v>
      </c>
      <c r="E5271" s="181"/>
      <c r="F5271" s="47">
        <v>0</v>
      </c>
      <c r="G5271" s="181"/>
      <c r="H5271" s="47">
        <v>0</v>
      </c>
    </row>
    <row r="5272" spans="1:8">
      <c r="A5272" s="44" t="s">
        <v>992</v>
      </c>
      <c r="B5272" s="44" t="s">
        <v>427</v>
      </c>
      <c r="C5272" s="45">
        <v>46138</v>
      </c>
      <c r="D5272" s="47">
        <v>0</v>
      </c>
      <c r="E5272" s="181"/>
      <c r="F5272" s="47">
        <v>0</v>
      </c>
      <c r="G5272" s="181"/>
      <c r="H5272" s="47">
        <v>0</v>
      </c>
    </row>
    <row r="5273" spans="1:8">
      <c r="A5273" s="44" t="s">
        <v>992</v>
      </c>
      <c r="B5273" s="44" t="s">
        <v>427</v>
      </c>
      <c r="C5273" s="45">
        <v>46145</v>
      </c>
      <c r="D5273" s="47">
        <v>0</v>
      </c>
      <c r="E5273" s="181"/>
      <c r="F5273" s="47">
        <v>0</v>
      </c>
      <c r="G5273" s="181"/>
      <c r="H5273" s="47">
        <v>0</v>
      </c>
    </row>
    <row r="5274" spans="1:8">
      <c r="A5274" s="44" t="s">
        <v>992</v>
      </c>
      <c r="B5274" s="44" t="s">
        <v>427</v>
      </c>
      <c r="C5274" s="45">
        <v>46152</v>
      </c>
      <c r="D5274" s="47">
        <v>0</v>
      </c>
      <c r="E5274" s="181"/>
      <c r="F5274" s="47">
        <v>0</v>
      </c>
      <c r="G5274" s="181"/>
      <c r="H5274" s="47">
        <v>0</v>
      </c>
    </row>
    <row r="5275" spans="1:8">
      <c r="A5275" s="44" t="s">
        <v>992</v>
      </c>
      <c r="B5275" s="44" t="s">
        <v>427</v>
      </c>
      <c r="C5275" s="45">
        <v>46159</v>
      </c>
      <c r="D5275" s="47">
        <v>0</v>
      </c>
      <c r="E5275" s="181"/>
      <c r="F5275" s="47">
        <v>0</v>
      </c>
      <c r="G5275" s="181"/>
      <c r="H5275" s="47">
        <v>0</v>
      </c>
    </row>
    <row r="5276" spans="1:8">
      <c r="A5276" s="44" t="s">
        <v>992</v>
      </c>
      <c r="B5276" s="44" t="s">
        <v>427</v>
      </c>
      <c r="C5276" s="45">
        <v>46166</v>
      </c>
      <c r="D5276" s="47">
        <v>0</v>
      </c>
      <c r="E5276" s="181"/>
      <c r="F5276" s="47">
        <v>0</v>
      </c>
      <c r="G5276" s="181"/>
      <c r="H5276" s="47">
        <v>0</v>
      </c>
    </row>
    <row r="5277" spans="1:8">
      <c r="A5277" s="44" t="s">
        <v>992</v>
      </c>
      <c r="B5277" s="44" t="s">
        <v>427</v>
      </c>
      <c r="C5277" s="45">
        <v>46173</v>
      </c>
      <c r="D5277" s="47">
        <v>0</v>
      </c>
      <c r="E5277" s="181"/>
      <c r="F5277" s="47">
        <v>0</v>
      </c>
      <c r="G5277" s="181"/>
      <c r="H5277" s="47">
        <v>0</v>
      </c>
    </row>
    <row r="5278" spans="1:8">
      <c r="A5278" s="44" t="s">
        <v>992</v>
      </c>
      <c r="B5278" s="44" t="s">
        <v>427</v>
      </c>
      <c r="C5278" s="45">
        <v>46180</v>
      </c>
      <c r="D5278" s="47">
        <v>0</v>
      </c>
      <c r="E5278" s="181"/>
      <c r="F5278" s="47">
        <v>0</v>
      </c>
      <c r="G5278" s="181"/>
      <c r="H5278" s="47">
        <v>0</v>
      </c>
    </row>
    <row r="5279" spans="1:8">
      <c r="A5279" s="44" t="s">
        <v>992</v>
      </c>
      <c r="B5279" s="44" t="s">
        <v>427</v>
      </c>
      <c r="C5279" s="45">
        <v>46187</v>
      </c>
      <c r="D5279" s="47">
        <v>0</v>
      </c>
      <c r="E5279" s="181"/>
      <c r="F5279" s="47">
        <v>0</v>
      </c>
      <c r="G5279" s="181"/>
      <c r="H5279" s="47">
        <v>0</v>
      </c>
    </row>
    <row r="5280" spans="1:8">
      <c r="A5280" s="44" t="s">
        <v>992</v>
      </c>
      <c r="B5280" s="44" t="s">
        <v>237</v>
      </c>
      <c r="C5280" s="45">
        <v>46103</v>
      </c>
      <c r="D5280" s="47">
        <v>7</v>
      </c>
      <c r="E5280" s="181"/>
      <c r="F5280" s="47">
        <v>0</v>
      </c>
      <c r="G5280" s="181"/>
      <c r="H5280" s="47">
        <v>0</v>
      </c>
    </row>
    <row r="5281" spans="1:8">
      <c r="A5281" s="44" t="s">
        <v>992</v>
      </c>
      <c r="B5281" s="44" t="s">
        <v>237</v>
      </c>
      <c r="C5281" s="45">
        <v>46110</v>
      </c>
      <c r="D5281" s="47">
        <v>7</v>
      </c>
      <c r="E5281" s="181"/>
      <c r="F5281" s="47">
        <v>0</v>
      </c>
      <c r="G5281" s="181"/>
      <c r="H5281" s="47">
        <v>0</v>
      </c>
    </row>
    <row r="5282" spans="1:8">
      <c r="A5282" s="44" t="s">
        <v>992</v>
      </c>
      <c r="B5282" s="44" t="s">
        <v>237</v>
      </c>
      <c r="C5282" s="45">
        <v>46117</v>
      </c>
      <c r="D5282" s="47">
        <v>7</v>
      </c>
      <c r="E5282" s="181"/>
      <c r="F5282" s="47">
        <v>0</v>
      </c>
      <c r="G5282" s="181"/>
      <c r="H5282" s="47">
        <v>0</v>
      </c>
    </row>
    <row r="5283" spans="1:8">
      <c r="A5283" s="44" t="s">
        <v>992</v>
      </c>
      <c r="B5283" s="44" t="s">
        <v>237</v>
      </c>
      <c r="C5283" s="45">
        <v>46124</v>
      </c>
      <c r="D5283" s="47">
        <v>7</v>
      </c>
      <c r="E5283" s="181"/>
      <c r="F5283" s="47">
        <v>0</v>
      </c>
      <c r="G5283" s="181"/>
      <c r="H5283" s="47">
        <v>0</v>
      </c>
    </row>
    <row r="5284" spans="1:8">
      <c r="A5284" s="44" t="s">
        <v>992</v>
      </c>
      <c r="B5284" s="44" t="s">
        <v>237</v>
      </c>
      <c r="C5284" s="45">
        <v>46131</v>
      </c>
      <c r="D5284" s="47">
        <v>7</v>
      </c>
      <c r="E5284" s="181"/>
      <c r="F5284" s="47">
        <v>0</v>
      </c>
      <c r="G5284" s="181"/>
      <c r="H5284" s="47">
        <v>0</v>
      </c>
    </row>
    <row r="5285" spans="1:8">
      <c r="A5285" s="44" t="s">
        <v>992</v>
      </c>
      <c r="B5285" s="44" t="s">
        <v>237</v>
      </c>
      <c r="C5285" s="45">
        <v>46138</v>
      </c>
      <c r="D5285" s="47">
        <v>7</v>
      </c>
      <c r="E5285" s="181"/>
      <c r="F5285" s="47">
        <v>0</v>
      </c>
      <c r="G5285" s="181"/>
      <c r="H5285" s="47">
        <v>0</v>
      </c>
    </row>
    <row r="5286" spans="1:8">
      <c r="A5286" s="44" t="s">
        <v>992</v>
      </c>
      <c r="B5286" s="44" t="s">
        <v>237</v>
      </c>
      <c r="C5286" s="45">
        <v>46145</v>
      </c>
      <c r="D5286" s="47">
        <v>7</v>
      </c>
      <c r="E5286" s="181"/>
      <c r="F5286" s="47">
        <v>0</v>
      </c>
      <c r="G5286" s="181"/>
      <c r="H5286" s="47">
        <v>0</v>
      </c>
    </row>
    <row r="5287" spans="1:8">
      <c r="A5287" s="44" t="s">
        <v>992</v>
      </c>
      <c r="B5287" s="44" t="s">
        <v>237</v>
      </c>
      <c r="C5287" s="45">
        <v>46152</v>
      </c>
      <c r="D5287" s="47">
        <v>7</v>
      </c>
      <c r="E5287" s="181"/>
      <c r="F5287" s="47">
        <v>0</v>
      </c>
      <c r="G5287" s="181"/>
      <c r="H5287" s="47">
        <v>0</v>
      </c>
    </row>
    <row r="5288" spans="1:8">
      <c r="A5288" s="44" t="s">
        <v>992</v>
      </c>
      <c r="B5288" s="44" t="s">
        <v>237</v>
      </c>
      <c r="C5288" s="45">
        <v>46159</v>
      </c>
      <c r="D5288" s="47">
        <v>7</v>
      </c>
      <c r="E5288" s="181"/>
      <c r="F5288" s="47">
        <v>0</v>
      </c>
      <c r="G5288" s="181"/>
      <c r="H5288" s="47">
        <v>0</v>
      </c>
    </row>
    <row r="5289" spans="1:8">
      <c r="A5289" s="44" t="s">
        <v>992</v>
      </c>
      <c r="B5289" s="44" t="s">
        <v>237</v>
      </c>
      <c r="C5289" s="45">
        <v>46166</v>
      </c>
      <c r="D5289" s="47">
        <v>7</v>
      </c>
      <c r="E5289" s="181"/>
      <c r="F5289" s="47">
        <v>0</v>
      </c>
      <c r="G5289" s="181"/>
      <c r="H5289" s="47">
        <v>0</v>
      </c>
    </row>
    <row r="5290" spans="1:8">
      <c r="A5290" s="44" t="s">
        <v>992</v>
      </c>
      <c r="B5290" s="44" t="s">
        <v>237</v>
      </c>
      <c r="C5290" s="45">
        <v>46173</v>
      </c>
      <c r="D5290" s="47">
        <v>7</v>
      </c>
      <c r="E5290" s="181"/>
      <c r="F5290" s="47">
        <v>0</v>
      </c>
      <c r="G5290" s="181"/>
      <c r="H5290" s="47">
        <v>0</v>
      </c>
    </row>
    <row r="5291" spans="1:8">
      <c r="A5291" s="44" t="s">
        <v>992</v>
      </c>
      <c r="B5291" s="44" t="s">
        <v>237</v>
      </c>
      <c r="C5291" s="45">
        <v>46180</v>
      </c>
      <c r="D5291" s="47">
        <v>7</v>
      </c>
      <c r="E5291" s="181"/>
      <c r="F5291" s="47">
        <v>0</v>
      </c>
      <c r="G5291" s="181"/>
      <c r="H5291" s="47">
        <v>0</v>
      </c>
    </row>
    <row r="5292" spans="1:8">
      <c r="A5292" s="44" t="s">
        <v>992</v>
      </c>
      <c r="B5292" s="44" t="s">
        <v>237</v>
      </c>
      <c r="C5292" s="45">
        <v>46187</v>
      </c>
      <c r="D5292" s="47">
        <v>7</v>
      </c>
      <c r="E5292" s="181"/>
      <c r="F5292" s="47">
        <v>0</v>
      </c>
      <c r="G5292" s="181"/>
      <c r="H5292" s="47">
        <v>0</v>
      </c>
    </row>
    <row r="5293" spans="1:8">
      <c r="A5293" s="44" t="s">
        <v>992</v>
      </c>
      <c r="B5293" s="44" t="s">
        <v>108</v>
      </c>
      <c r="C5293" s="45">
        <v>46103</v>
      </c>
      <c r="D5293" s="47">
        <v>10354</v>
      </c>
      <c r="E5293" s="180">
        <v>0.3</v>
      </c>
      <c r="F5293" s="47">
        <v>0</v>
      </c>
      <c r="G5293" s="180">
        <v>-1</v>
      </c>
      <c r="H5293" s="47">
        <v>7981</v>
      </c>
    </row>
    <row r="5294" spans="1:8">
      <c r="A5294" s="44" t="s">
        <v>992</v>
      </c>
      <c r="B5294" s="44" t="s">
        <v>108</v>
      </c>
      <c r="C5294" s="45">
        <v>46110</v>
      </c>
      <c r="D5294" s="47">
        <v>10529</v>
      </c>
      <c r="E5294" s="180">
        <v>0.18</v>
      </c>
      <c r="F5294" s="47">
        <v>0</v>
      </c>
      <c r="G5294" s="180">
        <v>-1</v>
      </c>
      <c r="H5294" s="47">
        <v>8889</v>
      </c>
    </row>
    <row r="5295" spans="1:8">
      <c r="A5295" s="44" t="s">
        <v>992</v>
      </c>
      <c r="B5295" s="44" t="s">
        <v>108</v>
      </c>
      <c r="C5295" s="45">
        <v>46117</v>
      </c>
      <c r="D5295" s="47">
        <v>10439</v>
      </c>
      <c r="E5295" s="180">
        <v>0.19</v>
      </c>
      <c r="F5295" s="47">
        <v>0</v>
      </c>
      <c r="G5295" s="180">
        <v>-1</v>
      </c>
      <c r="H5295" s="47">
        <v>8801</v>
      </c>
    </row>
    <row r="5296" spans="1:8">
      <c r="A5296" s="44" t="s">
        <v>992</v>
      </c>
      <c r="B5296" s="44" t="s">
        <v>108</v>
      </c>
      <c r="C5296" s="45">
        <v>46124</v>
      </c>
      <c r="D5296" s="47">
        <v>10464</v>
      </c>
      <c r="E5296" s="180">
        <v>0.24</v>
      </c>
      <c r="F5296" s="47">
        <v>0</v>
      </c>
      <c r="G5296" s="180">
        <v>-1</v>
      </c>
      <c r="H5296" s="47">
        <v>8426</v>
      </c>
    </row>
    <row r="5297" spans="1:8">
      <c r="A5297" s="44" t="s">
        <v>992</v>
      </c>
      <c r="B5297" s="44" t="s">
        <v>108</v>
      </c>
      <c r="C5297" s="45">
        <v>46131</v>
      </c>
      <c r="D5297" s="47">
        <v>10456</v>
      </c>
      <c r="E5297" s="180">
        <v>0.23</v>
      </c>
      <c r="F5297" s="47">
        <v>0</v>
      </c>
      <c r="G5297" s="180">
        <v>-1</v>
      </c>
      <c r="H5297" s="47">
        <v>8498</v>
      </c>
    </row>
    <row r="5298" spans="1:8">
      <c r="A5298" s="44" t="s">
        <v>992</v>
      </c>
      <c r="B5298" s="44" t="s">
        <v>108</v>
      </c>
      <c r="C5298" s="45">
        <v>46138</v>
      </c>
      <c r="D5298" s="47">
        <v>10507</v>
      </c>
      <c r="E5298" s="180">
        <v>0.26</v>
      </c>
      <c r="F5298" s="47">
        <v>0</v>
      </c>
      <c r="G5298" s="180">
        <v>-1</v>
      </c>
      <c r="H5298" s="47">
        <v>8355</v>
      </c>
    </row>
    <row r="5299" spans="1:8">
      <c r="A5299" s="44" t="s">
        <v>992</v>
      </c>
      <c r="B5299" s="44" t="s">
        <v>108</v>
      </c>
      <c r="C5299" s="45">
        <v>46145</v>
      </c>
      <c r="D5299" s="47">
        <v>10425</v>
      </c>
      <c r="E5299" s="180">
        <v>0.3</v>
      </c>
      <c r="F5299" s="47">
        <v>0</v>
      </c>
      <c r="G5299" s="180">
        <v>-1</v>
      </c>
      <c r="H5299" s="47">
        <v>8000</v>
      </c>
    </row>
    <row r="5300" spans="1:8">
      <c r="A5300" s="44" t="s">
        <v>992</v>
      </c>
      <c r="B5300" s="44" t="s">
        <v>108</v>
      </c>
      <c r="C5300" s="45">
        <v>46152</v>
      </c>
      <c r="D5300" s="47">
        <v>10317</v>
      </c>
      <c r="E5300" s="180">
        <v>0.37</v>
      </c>
      <c r="F5300" s="47">
        <v>0</v>
      </c>
      <c r="G5300" s="180">
        <v>-1</v>
      </c>
      <c r="H5300" s="47">
        <v>7547</v>
      </c>
    </row>
    <row r="5301" spans="1:8">
      <c r="A5301" s="44" t="s">
        <v>992</v>
      </c>
      <c r="B5301" s="44" t="s">
        <v>108</v>
      </c>
      <c r="C5301" s="45">
        <v>46159</v>
      </c>
      <c r="D5301" s="47">
        <v>10377</v>
      </c>
      <c r="E5301" s="180">
        <v>0.44</v>
      </c>
      <c r="F5301" s="47">
        <v>0</v>
      </c>
      <c r="G5301" s="180">
        <v>-1</v>
      </c>
      <c r="H5301" s="47">
        <v>7224</v>
      </c>
    </row>
    <row r="5302" spans="1:8">
      <c r="A5302" s="44" t="s">
        <v>992</v>
      </c>
      <c r="B5302" s="44" t="s">
        <v>108</v>
      </c>
      <c r="C5302" s="45">
        <v>46166</v>
      </c>
      <c r="D5302" s="47">
        <v>10394</v>
      </c>
      <c r="E5302" s="180">
        <v>0.59</v>
      </c>
      <c r="F5302" s="47">
        <v>0</v>
      </c>
      <c r="G5302" s="180">
        <v>-1</v>
      </c>
      <c r="H5302" s="47">
        <v>6523</v>
      </c>
    </row>
    <row r="5303" spans="1:8">
      <c r="A5303" s="44" t="s">
        <v>992</v>
      </c>
      <c r="B5303" s="44" t="s">
        <v>108</v>
      </c>
      <c r="C5303" s="45">
        <v>46173</v>
      </c>
      <c r="D5303" s="47">
        <v>10390</v>
      </c>
      <c r="E5303" s="180">
        <v>0.44</v>
      </c>
      <c r="F5303" s="47">
        <v>0</v>
      </c>
      <c r="G5303" s="180">
        <v>-1</v>
      </c>
      <c r="H5303" s="47">
        <v>7233</v>
      </c>
    </row>
    <row r="5304" spans="1:8">
      <c r="A5304" s="44" t="s">
        <v>992</v>
      </c>
      <c r="B5304" s="44" t="s">
        <v>108</v>
      </c>
      <c r="C5304" s="45">
        <v>46180</v>
      </c>
      <c r="D5304" s="47">
        <v>10640</v>
      </c>
      <c r="E5304" s="180">
        <v>0.4</v>
      </c>
      <c r="F5304" s="49">
        <v>0</v>
      </c>
      <c r="G5304" s="180">
        <v>-1</v>
      </c>
      <c r="H5304" s="47">
        <v>7591</v>
      </c>
    </row>
    <row r="5305" spans="1:8">
      <c r="A5305" s="44" t="s">
        <v>992</v>
      </c>
      <c r="B5305" s="44" t="s">
        <v>108</v>
      </c>
      <c r="C5305" s="45">
        <v>46187</v>
      </c>
      <c r="D5305" s="47">
        <v>10622</v>
      </c>
      <c r="E5305" s="180">
        <v>0.35</v>
      </c>
      <c r="F5305" s="49">
        <v>0</v>
      </c>
      <c r="G5305" s="180">
        <v>-1</v>
      </c>
      <c r="H5305" s="47">
        <v>7887</v>
      </c>
    </row>
    <row r="5306" spans="1:8">
      <c r="A5306" s="44" t="s">
        <v>992</v>
      </c>
      <c r="B5306" s="44" t="s">
        <v>288</v>
      </c>
      <c r="C5306" s="45">
        <v>46103</v>
      </c>
      <c r="D5306" s="47">
        <v>0</v>
      </c>
      <c r="E5306" s="180">
        <v>-1</v>
      </c>
      <c r="F5306" s="47">
        <v>0</v>
      </c>
      <c r="G5306" s="180">
        <v>-1</v>
      </c>
      <c r="H5306" s="47">
        <v>6</v>
      </c>
    </row>
    <row r="5307" spans="1:8">
      <c r="A5307" s="44" t="s">
        <v>992</v>
      </c>
      <c r="B5307" s="44" t="s">
        <v>288</v>
      </c>
      <c r="C5307" s="45">
        <v>46110</v>
      </c>
      <c r="D5307" s="47">
        <v>0</v>
      </c>
      <c r="E5307" s="180">
        <v>-1</v>
      </c>
      <c r="F5307" s="47">
        <v>0</v>
      </c>
      <c r="G5307" s="180">
        <v>-1</v>
      </c>
      <c r="H5307" s="47">
        <v>2</v>
      </c>
    </row>
    <row r="5308" spans="1:8">
      <c r="A5308" s="44" t="s">
        <v>992</v>
      </c>
      <c r="B5308" s="44" t="s">
        <v>288</v>
      </c>
      <c r="C5308" s="45">
        <v>46117</v>
      </c>
      <c r="D5308" s="47">
        <v>0</v>
      </c>
      <c r="E5308" s="180">
        <v>-1</v>
      </c>
      <c r="F5308" s="47">
        <v>0</v>
      </c>
      <c r="G5308" s="180">
        <v>-1</v>
      </c>
      <c r="H5308" s="47">
        <v>5</v>
      </c>
    </row>
    <row r="5309" spans="1:8">
      <c r="A5309" s="44" t="s">
        <v>992</v>
      </c>
      <c r="B5309" s="44" t="s">
        <v>288</v>
      </c>
      <c r="C5309" s="45">
        <v>46124</v>
      </c>
      <c r="D5309" s="47">
        <v>0</v>
      </c>
      <c r="E5309" s="181"/>
      <c r="F5309" s="47">
        <v>0</v>
      </c>
      <c r="G5309" s="181"/>
      <c r="H5309" s="47">
        <v>0</v>
      </c>
    </row>
    <row r="5310" spans="1:8">
      <c r="A5310" s="44" t="s">
        <v>992</v>
      </c>
      <c r="B5310" s="44" t="s">
        <v>288</v>
      </c>
      <c r="C5310" s="45">
        <v>46131</v>
      </c>
      <c r="D5310" s="47">
        <v>0</v>
      </c>
      <c r="E5310" s="180">
        <v>-1</v>
      </c>
      <c r="F5310" s="47">
        <v>0</v>
      </c>
      <c r="G5310" s="180">
        <v>-1</v>
      </c>
      <c r="H5310" s="47">
        <v>3</v>
      </c>
    </row>
    <row r="5311" spans="1:8">
      <c r="A5311" s="44" t="s">
        <v>992</v>
      </c>
      <c r="B5311" s="44" t="s">
        <v>288</v>
      </c>
      <c r="C5311" s="45">
        <v>46138</v>
      </c>
      <c r="D5311" s="47">
        <v>0</v>
      </c>
      <c r="E5311" s="181"/>
      <c r="F5311" s="47">
        <v>0</v>
      </c>
      <c r="G5311" s="181"/>
      <c r="H5311" s="47">
        <v>0</v>
      </c>
    </row>
    <row r="5312" spans="1:8">
      <c r="A5312" s="44" t="s">
        <v>992</v>
      </c>
      <c r="B5312" s="44" t="s">
        <v>288</v>
      </c>
      <c r="C5312" s="45">
        <v>46145</v>
      </c>
      <c r="D5312" s="47">
        <v>0</v>
      </c>
      <c r="E5312" s="180">
        <v>-1</v>
      </c>
      <c r="F5312" s="47">
        <v>0</v>
      </c>
      <c r="G5312" s="180">
        <v>-1</v>
      </c>
      <c r="H5312" s="47">
        <v>5</v>
      </c>
    </row>
    <row r="5313" spans="1:8">
      <c r="A5313" s="44" t="s">
        <v>992</v>
      </c>
      <c r="B5313" s="44" t="s">
        <v>288</v>
      </c>
      <c r="C5313" s="45">
        <v>46152</v>
      </c>
      <c r="D5313" s="47">
        <v>0</v>
      </c>
      <c r="E5313" s="180">
        <v>-1</v>
      </c>
      <c r="F5313" s="47">
        <v>0</v>
      </c>
      <c r="G5313" s="180">
        <v>-1</v>
      </c>
      <c r="H5313" s="47">
        <v>4</v>
      </c>
    </row>
    <row r="5314" spans="1:8">
      <c r="A5314" s="44" t="s">
        <v>992</v>
      </c>
      <c r="B5314" s="44" t="s">
        <v>288</v>
      </c>
      <c r="C5314" s="45">
        <v>46159</v>
      </c>
      <c r="D5314" s="47">
        <v>0</v>
      </c>
      <c r="E5314" s="180">
        <v>-1</v>
      </c>
      <c r="F5314" s="47">
        <v>0</v>
      </c>
      <c r="G5314" s="180">
        <v>-1</v>
      </c>
      <c r="H5314" s="47">
        <v>1</v>
      </c>
    </row>
    <row r="5315" spans="1:8">
      <c r="A5315" s="44" t="s">
        <v>992</v>
      </c>
      <c r="B5315" s="44" t="s">
        <v>288</v>
      </c>
      <c r="C5315" s="45">
        <v>46166</v>
      </c>
      <c r="D5315" s="47">
        <v>0</v>
      </c>
      <c r="E5315" s="180">
        <v>-1</v>
      </c>
      <c r="F5315" s="47">
        <v>0</v>
      </c>
      <c r="G5315" s="180">
        <v>-1</v>
      </c>
      <c r="H5315" s="47">
        <v>2</v>
      </c>
    </row>
    <row r="5316" spans="1:8">
      <c r="A5316" s="44" t="s">
        <v>992</v>
      </c>
      <c r="B5316" s="44" t="s">
        <v>288</v>
      </c>
      <c r="C5316" s="45">
        <v>46173</v>
      </c>
      <c r="D5316" s="47">
        <v>0</v>
      </c>
      <c r="E5316" s="181"/>
      <c r="F5316" s="49">
        <v>0</v>
      </c>
      <c r="G5316" s="181"/>
      <c r="H5316" s="47">
        <v>0</v>
      </c>
    </row>
    <row r="5317" spans="1:8">
      <c r="A5317" s="44" t="s">
        <v>992</v>
      </c>
      <c r="B5317" s="44" t="s">
        <v>288</v>
      </c>
      <c r="C5317" s="45">
        <v>46180</v>
      </c>
      <c r="D5317" s="47">
        <v>0</v>
      </c>
      <c r="E5317" s="181"/>
      <c r="F5317" s="49">
        <v>0</v>
      </c>
      <c r="G5317" s="181"/>
      <c r="H5317" s="47">
        <v>0</v>
      </c>
    </row>
    <row r="5318" spans="1:8">
      <c r="A5318" s="44" t="s">
        <v>992</v>
      </c>
      <c r="B5318" s="44" t="s">
        <v>288</v>
      </c>
      <c r="C5318" s="45">
        <v>46187</v>
      </c>
      <c r="D5318" s="47">
        <v>0</v>
      </c>
      <c r="E5318" s="180">
        <v>-1</v>
      </c>
      <c r="F5318" s="49">
        <v>0</v>
      </c>
      <c r="G5318" s="180">
        <v>-1</v>
      </c>
      <c r="H5318" s="47">
        <v>1</v>
      </c>
    </row>
    <row r="5319" spans="1:8">
      <c r="A5319" s="44" t="s">
        <v>992</v>
      </c>
      <c r="B5319" s="44" t="s">
        <v>253</v>
      </c>
      <c r="C5319" s="45">
        <v>46103</v>
      </c>
      <c r="D5319" s="47">
        <v>2</v>
      </c>
      <c r="E5319" s="181"/>
      <c r="F5319" s="47">
        <v>0</v>
      </c>
      <c r="G5319" s="181"/>
      <c r="H5319" s="47">
        <v>0</v>
      </c>
    </row>
    <row r="5320" spans="1:8">
      <c r="A5320" s="44" t="s">
        <v>992</v>
      </c>
      <c r="B5320" s="44" t="s">
        <v>253</v>
      </c>
      <c r="C5320" s="45">
        <v>46110</v>
      </c>
      <c r="D5320" s="47">
        <v>2</v>
      </c>
      <c r="E5320" s="181"/>
      <c r="F5320" s="47">
        <v>0</v>
      </c>
      <c r="G5320" s="181"/>
      <c r="H5320" s="47">
        <v>0</v>
      </c>
    </row>
    <row r="5321" spans="1:8">
      <c r="A5321" s="44" t="s">
        <v>992</v>
      </c>
      <c r="B5321" s="44" t="s">
        <v>253</v>
      </c>
      <c r="C5321" s="45">
        <v>46117</v>
      </c>
      <c r="D5321" s="47">
        <v>2</v>
      </c>
      <c r="E5321" s="181"/>
      <c r="F5321" s="47">
        <v>0</v>
      </c>
      <c r="G5321" s="181"/>
      <c r="H5321" s="47">
        <v>0</v>
      </c>
    </row>
    <row r="5322" spans="1:8">
      <c r="A5322" s="44" t="s">
        <v>992</v>
      </c>
      <c r="B5322" s="44" t="s">
        <v>253</v>
      </c>
      <c r="C5322" s="45">
        <v>46124</v>
      </c>
      <c r="D5322" s="47">
        <v>2</v>
      </c>
      <c r="E5322" s="181"/>
      <c r="F5322" s="47">
        <v>0</v>
      </c>
      <c r="G5322" s="181"/>
      <c r="H5322" s="47">
        <v>0</v>
      </c>
    </row>
    <row r="5323" spans="1:8">
      <c r="A5323" s="44" t="s">
        <v>992</v>
      </c>
      <c r="B5323" s="44" t="s">
        <v>253</v>
      </c>
      <c r="C5323" s="45">
        <v>46131</v>
      </c>
      <c r="D5323" s="47">
        <v>2</v>
      </c>
      <c r="E5323" s="181"/>
      <c r="F5323" s="47">
        <v>0</v>
      </c>
      <c r="G5323" s="181"/>
      <c r="H5323" s="47">
        <v>0</v>
      </c>
    </row>
    <row r="5324" spans="1:8">
      <c r="A5324" s="44" t="s">
        <v>992</v>
      </c>
      <c r="B5324" s="44" t="s">
        <v>253</v>
      </c>
      <c r="C5324" s="45">
        <v>46138</v>
      </c>
      <c r="D5324" s="47">
        <v>2</v>
      </c>
      <c r="E5324" s="181"/>
      <c r="F5324" s="47">
        <v>0</v>
      </c>
      <c r="G5324" s="181"/>
      <c r="H5324" s="47">
        <v>0</v>
      </c>
    </row>
    <row r="5325" spans="1:8">
      <c r="A5325" s="44" t="s">
        <v>992</v>
      </c>
      <c r="B5325" s="44" t="s">
        <v>253</v>
      </c>
      <c r="C5325" s="45">
        <v>46145</v>
      </c>
      <c r="D5325" s="47">
        <v>2</v>
      </c>
      <c r="E5325" s="181"/>
      <c r="F5325" s="47">
        <v>0</v>
      </c>
      <c r="G5325" s="181"/>
      <c r="H5325" s="47">
        <v>0</v>
      </c>
    </row>
    <row r="5326" spans="1:8">
      <c r="A5326" s="44" t="s">
        <v>992</v>
      </c>
      <c r="B5326" s="44" t="s">
        <v>253</v>
      </c>
      <c r="C5326" s="45">
        <v>46152</v>
      </c>
      <c r="D5326" s="47">
        <v>2</v>
      </c>
      <c r="E5326" s="181"/>
      <c r="F5326" s="47">
        <v>0</v>
      </c>
      <c r="G5326" s="181"/>
      <c r="H5326" s="47">
        <v>0</v>
      </c>
    </row>
    <row r="5327" spans="1:8">
      <c r="A5327" s="44" t="s">
        <v>992</v>
      </c>
      <c r="B5327" s="44" t="s">
        <v>253</v>
      </c>
      <c r="C5327" s="45">
        <v>46159</v>
      </c>
      <c r="D5327" s="47">
        <v>2</v>
      </c>
      <c r="E5327" s="180">
        <v>0.63</v>
      </c>
      <c r="F5327" s="47">
        <v>0</v>
      </c>
      <c r="G5327" s="180">
        <v>-1</v>
      </c>
      <c r="H5327" s="47">
        <v>1</v>
      </c>
    </row>
    <row r="5328" spans="1:8">
      <c r="A5328" s="44" t="s">
        <v>992</v>
      </c>
      <c r="B5328" s="44" t="s">
        <v>253</v>
      </c>
      <c r="C5328" s="45">
        <v>46166</v>
      </c>
      <c r="D5328" s="47">
        <v>2</v>
      </c>
      <c r="E5328" s="181"/>
      <c r="F5328" s="47">
        <v>0</v>
      </c>
      <c r="G5328" s="181"/>
      <c r="H5328" s="47">
        <v>0</v>
      </c>
    </row>
    <row r="5329" spans="1:8">
      <c r="A5329" s="44" t="s">
        <v>992</v>
      </c>
      <c r="B5329" s="44" t="s">
        <v>253</v>
      </c>
      <c r="C5329" s="45">
        <v>46173</v>
      </c>
      <c r="D5329" s="47">
        <v>2</v>
      </c>
      <c r="E5329" s="181"/>
      <c r="F5329" s="47">
        <v>0</v>
      </c>
      <c r="G5329" s="181"/>
      <c r="H5329" s="47">
        <v>0</v>
      </c>
    </row>
    <row r="5330" spans="1:8">
      <c r="A5330" s="44" t="s">
        <v>992</v>
      </c>
      <c r="B5330" s="44" t="s">
        <v>253</v>
      </c>
      <c r="C5330" s="45">
        <v>46180</v>
      </c>
      <c r="D5330" s="47">
        <v>2</v>
      </c>
      <c r="E5330" s="181"/>
      <c r="F5330" s="47">
        <v>0</v>
      </c>
      <c r="G5330" s="181"/>
      <c r="H5330" s="47">
        <v>0</v>
      </c>
    </row>
    <row r="5331" spans="1:8">
      <c r="A5331" s="44" t="s">
        <v>992</v>
      </c>
      <c r="B5331" s="44" t="s">
        <v>253</v>
      </c>
      <c r="C5331" s="45">
        <v>46187</v>
      </c>
      <c r="D5331" s="47">
        <v>2</v>
      </c>
      <c r="E5331" s="181"/>
      <c r="F5331" s="47">
        <v>0</v>
      </c>
      <c r="G5331" s="181"/>
      <c r="H5331" s="47">
        <v>0</v>
      </c>
    </row>
    <row r="5332" spans="1:8">
      <c r="A5332" s="44" t="s">
        <v>992</v>
      </c>
      <c r="B5332" s="44" t="s">
        <v>428</v>
      </c>
      <c r="C5332" s="45">
        <v>46103</v>
      </c>
      <c r="D5332" s="47">
        <v>0</v>
      </c>
      <c r="E5332" s="181"/>
      <c r="F5332" s="47">
        <v>0</v>
      </c>
      <c r="G5332" s="181"/>
      <c r="H5332" s="47">
        <v>0</v>
      </c>
    </row>
    <row r="5333" spans="1:8">
      <c r="A5333" s="44" t="s">
        <v>992</v>
      </c>
      <c r="B5333" s="44" t="s">
        <v>428</v>
      </c>
      <c r="C5333" s="45">
        <v>46110</v>
      </c>
      <c r="D5333" s="47">
        <v>0</v>
      </c>
      <c r="E5333" s="181"/>
      <c r="F5333" s="47">
        <v>0</v>
      </c>
      <c r="G5333" s="181"/>
      <c r="H5333" s="47">
        <v>0</v>
      </c>
    </row>
    <row r="5334" spans="1:8">
      <c r="A5334" s="44" t="s">
        <v>992</v>
      </c>
      <c r="B5334" s="44" t="s">
        <v>428</v>
      </c>
      <c r="C5334" s="45">
        <v>46117</v>
      </c>
      <c r="D5334" s="47">
        <v>0</v>
      </c>
      <c r="E5334" s="181"/>
      <c r="F5334" s="47">
        <v>0</v>
      </c>
      <c r="G5334" s="181"/>
      <c r="H5334" s="47">
        <v>0</v>
      </c>
    </row>
    <row r="5335" spans="1:8">
      <c r="A5335" s="44" t="s">
        <v>992</v>
      </c>
      <c r="B5335" s="44" t="s">
        <v>428</v>
      </c>
      <c r="C5335" s="45">
        <v>46124</v>
      </c>
      <c r="D5335" s="47">
        <v>0</v>
      </c>
      <c r="E5335" s="181"/>
      <c r="F5335" s="47">
        <v>0</v>
      </c>
      <c r="G5335" s="181"/>
      <c r="H5335" s="47">
        <v>0</v>
      </c>
    </row>
    <row r="5336" spans="1:8">
      <c r="A5336" s="44" t="s">
        <v>992</v>
      </c>
      <c r="B5336" s="44" t="s">
        <v>428</v>
      </c>
      <c r="C5336" s="45">
        <v>46131</v>
      </c>
      <c r="D5336" s="47">
        <v>0</v>
      </c>
      <c r="E5336" s="181"/>
      <c r="F5336" s="47">
        <v>0</v>
      </c>
      <c r="G5336" s="181"/>
      <c r="H5336" s="47">
        <v>0</v>
      </c>
    </row>
    <row r="5337" spans="1:8">
      <c r="A5337" s="44" t="s">
        <v>992</v>
      </c>
      <c r="B5337" s="44" t="s">
        <v>428</v>
      </c>
      <c r="C5337" s="45">
        <v>46138</v>
      </c>
      <c r="D5337" s="47">
        <v>0</v>
      </c>
      <c r="E5337" s="181"/>
      <c r="F5337" s="47">
        <v>0</v>
      </c>
      <c r="G5337" s="181"/>
      <c r="H5337" s="47">
        <v>0</v>
      </c>
    </row>
    <row r="5338" spans="1:8">
      <c r="A5338" s="44" t="s">
        <v>992</v>
      </c>
      <c r="B5338" s="44" t="s">
        <v>428</v>
      </c>
      <c r="C5338" s="45">
        <v>46145</v>
      </c>
      <c r="D5338" s="47">
        <v>0</v>
      </c>
      <c r="E5338" s="181"/>
      <c r="F5338" s="47">
        <v>0</v>
      </c>
      <c r="G5338" s="181"/>
      <c r="H5338" s="47">
        <v>0</v>
      </c>
    </row>
    <row r="5339" spans="1:8">
      <c r="A5339" s="44" t="s">
        <v>992</v>
      </c>
      <c r="B5339" s="44" t="s">
        <v>428</v>
      </c>
      <c r="C5339" s="45">
        <v>46152</v>
      </c>
      <c r="D5339" s="47">
        <v>0</v>
      </c>
      <c r="E5339" s="181"/>
      <c r="F5339" s="47">
        <v>0</v>
      </c>
      <c r="G5339" s="181"/>
      <c r="H5339" s="47">
        <v>0</v>
      </c>
    </row>
    <row r="5340" spans="1:8">
      <c r="A5340" s="44" t="s">
        <v>992</v>
      </c>
      <c r="B5340" s="44" t="s">
        <v>428</v>
      </c>
      <c r="C5340" s="45">
        <v>46159</v>
      </c>
      <c r="D5340" s="47">
        <v>0</v>
      </c>
      <c r="E5340" s="181"/>
      <c r="F5340" s="47">
        <v>0</v>
      </c>
      <c r="G5340" s="181"/>
      <c r="H5340" s="47">
        <v>0</v>
      </c>
    </row>
    <row r="5341" spans="1:8">
      <c r="A5341" s="44" t="s">
        <v>992</v>
      </c>
      <c r="B5341" s="44" t="s">
        <v>428</v>
      </c>
      <c r="C5341" s="45">
        <v>46166</v>
      </c>
      <c r="D5341" s="47">
        <v>0</v>
      </c>
      <c r="E5341" s="181"/>
      <c r="F5341" s="47">
        <v>0</v>
      </c>
      <c r="G5341" s="181"/>
      <c r="H5341" s="47">
        <v>0</v>
      </c>
    </row>
    <row r="5342" spans="1:8">
      <c r="A5342" s="44" t="s">
        <v>992</v>
      </c>
      <c r="B5342" s="44" t="s">
        <v>428</v>
      </c>
      <c r="C5342" s="45">
        <v>46173</v>
      </c>
      <c r="D5342" s="47">
        <v>0</v>
      </c>
      <c r="E5342" s="181"/>
      <c r="F5342" s="49">
        <v>0</v>
      </c>
      <c r="G5342" s="181"/>
      <c r="H5342" s="47">
        <v>0</v>
      </c>
    </row>
    <row r="5343" spans="1:8">
      <c r="A5343" s="44" t="s">
        <v>992</v>
      </c>
      <c r="B5343" s="44" t="s">
        <v>428</v>
      </c>
      <c r="C5343" s="45">
        <v>46180</v>
      </c>
      <c r="D5343" s="47">
        <v>0</v>
      </c>
      <c r="E5343" s="181"/>
      <c r="F5343" s="47">
        <v>0</v>
      </c>
      <c r="G5343" s="181"/>
      <c r="H5343" s="47">
        <v>0</v>
      </c>
    </row>
    <row r="5344" spans="1:8">
      <c r="A5344" s="44" t="s">
        <v>992</v>
      </c>
      <c r="B5344" s="44" t="s">
        <v>428</v>
      </c>
      <c r="C5344" s="45">
        <v>46187</v>
      </c>
      <c r="D5344" s="47">
        <v>0</v>
      </c>
      <c r="E5344" s="181"/>
      <c r="F5344" s="47">
        <v>0</v>
      </c>
      <c r="G5344" s="181"/>
      <c r="H5344" s="47">
        <v>0</v>
      </c>
    </row>
    <row r="5345" spans="1:8">
      <c r="A5345" s="44" t="s">
        <v>992</v>
      </c>
      <c r="B5345" s="44" t="s">
        <v>280</v>
      </c>
      <c r="C5345" s="45">
        <v>46103</v>
      </c>
      <c r="D5345" s="47">
        <v>1</v>
      </c>
      <c r="E5345" s="181"/>
      <c r="F5345" s="47">
        <v>0</v>
      </c>
      <c r="G5345" s="181"/>
      <c r="H5345" s="47">
        <v>0</v>
      </c>
    </row>
    <row r="5346" spans="1:8">
      <c r="A5346" s="44" t="s">
        <v>992</v>
      </c>
      <c r="B5346" s="44" t="s">
        <v>280</v>
      </c>
      <c r="C5346" s="45">
        <v>46110</v>
      </c>
      <c r="D5346" s="47">
        <v>1</v>
      </c>
      <c r="E5346" s="181"/>
      <c r="F5346" s="47">
        <v>0</v>
      </c>
      <c r="G5346" s="181"/>
      <c r="H5346" s="47">
        <v>0</v>
      </c>
    </row>
    <row r="5347" spans="1:8">
      <c r="A5347" s="44" t="s">
        <v>992</v>
      </c>
      <c r="B5347" s="44" t="s">
        <v>280</v>
      </c>
      <c r="C5347" s="45">
        <v>46117</v>
      </c>
      <c r="D5347" s="47">
        <v>1</v>
      </c>
      <c r="E5347" s="181"/>
      <c r="F5347" s="47">
        <v>0</v>
      </c>
      <c r="G5347" s="181"/>
      <c r="H5347" s="47">
        <v>0</v>
      </c>
    </row>
    <row r="5348" spans="1:8">
      <c r="A5348" s="44" t="s">
        <v>992</v>
      </c>
      <c r="B5348" s="44" t="s">
        <v>280</v>
      </c>
      <c r="C5348" s="45">
        <v>46124</v>
      </c>
      <c r="D5348" s="47">
        <v>1</v>
      </c>
      <c r="E5348" s="181"/>
      <c r="F5348" s="47">
        <v>0</v>
      </c>
      <c r="G5348" s="181"/>
      <c r="H5348" s="47">
        <v>0</v>
      </c>
    </row>
    <row r="5349" spans="1:8">
      <c r="A5349" s="44" t="s">
        <v>992</v>
      </c>
      <c r="B5349" s="44" t="s">
        <v>280</v>
      </c>
      <c r="C5349" s="45">
        <v>46131</v>
      </c>
      <c r="D5349" s="47">
        <v>1</v>
      </c>
      <c r="E5349" s="181"/>
      <c r="F5349" s="47">
        <v>0</v>
      </c>
      <c r="G5349" s="181"/>
      <c r="H5349" s="47">
        <v>0</v>
      </c>
    </row>
    <row r="5350" spans="1:8">
      <c r="A5350" s="44" t="s">
        <v>992</v>
      </c>
      <c r="B5350" s="44" t="s">
        <v>280</v>
      </c>
      <c r="C5350" s="45">
        <v>46138</v>
      </c>
      <c r="D5350" s="47">
        <v>1</v>
      </c>
      <c r="E5350" s="181"/>
      <c r="F5350" s="47">
        <v>0</v>
      </c>
      <c r="G5350" s="181"/>
      <c r="H5350" s="47">
        <v>0</v>
      </c>
    </row>
    <row r="5351" spans="1:8">
      <c r="A5351" s="44" t="s">
        <v>992</v>
      </c>
      <c r="B5351" s="44" t="s">
        <v>280</v>
      </c>
      <c r="C5351" s="45">
        <v>46145</v>
      </c>
      <c r="D5351" s="47">
        <v>1</v>
      </c>
      <c r="E5351" s="181"/>
      <c r="F5351" s="47">
        <v>0</v>
      </c>
      <c r="G5351" s="181"/>
      <c r="H5351" s="47">
        <v>0</v>
      </c>
    </row>
    <row r="5352" spans="1:8">
      <c r="A5352" s="44" t="s">
        <v>992</v>
      </c>
      <c r="B5352" s="44" t="s">
        <v>280</v>
      </c>
      <c r="C5352" s="45">
        <v>46152</v>
      </c>
      <c r="D5352" s="47">
        <v>1</v>
      </c>
      <c r="E5352" s="181"/>
      <c r="F5352" s="47">
        <v>0</v>
      </c>
      <c r="G5352" s="181"/>
      <c r="H5352" s="47">
        <v>0</v>
      </c>
    </row>
    <row r="5353" spans="1:8">
      <c r="A5353" s="44" t="s">
        <v>992</v>
      </c>
      <c r="B5353" s="44" t="s">
        <v>280</v>
      </c>
      <c r="C5353" s="45">
        <v>46159</v>
      </c>
      <c r="D5353" s="47">
        <v>1</v>
      </c>
      <c r="E5353" s="181"/>
      <c r="F5353" s="47">
        <v>0</v>
      </c>
      <c r="G5353" s="181"/>
      <c r="H5353" s="47">
        <v>0</v>
      </c>
    </row>
    <row r="5354" spans="1:8">
      <c r="A5354" s="44" t="s">
        <v>992</v>
      </c>
      <c r="B5354" s="44" t="s">
        <v>280</v>
      </c>
      <c r="C5354" s="45">
        <v>46166</v>
      </c>
      <c r="D5354" s="47">
        <v>1</v>
      </c>
      <c r="E5354" s="181"/>
      <c r="F5354" s="47">
        <v>0</v>
      </c>
      <c r="G5354" s="181"/>
      <c r="H5354" s="47">
        <v>0</v>
      </c>
    </row>
    <row r="5355" spans="1:8">
      <c r="A5355" s="44" t="s">
        <v>992</v>
      </c>
      <c r="B5355" s="44" t="s">
        <v>280</v>
      </c>
      <c r="C5355" s="45">
        <v>46173</v>
      </c>
      <c r="D5355" s="47">
        <v>1</v>
      </c>
      <c r="E5355" s="181"/>
      <c r="F5355" s="49">
        <v>0</v>
      </c>
      <c r="G5355" s="181"/>
      <c r="H5355" s="47">
        <v>0</v>
      </c>
    </row>
    <row r="5356" spans="1:8">
      <c r="A5356" s="44" t="s">
        <v>992</v>
      </c>
      <c r="B5356" s="44" t="s">
        <v>280</v>
      </c>
      <c r="C5356" s="45">
        <v>46180</v>
      </c>
      <c r="D5356" s="47">
        <v>1</v>
      </c>
      <c r="E5356" s="181"/>
      <c r="F5356" s="47">
        <v>0</v>
      </c>
      <c r="G5356" s="181"/>
      <c r="H5356" s="47">
        <v>0</v>
      </c>
    </row>
    <row r="5357" spans="1:8">
      <c r="A5357" s="44" t="s">
        <v>992</v>
      </c>
      <c r="B5357" s="44" t="s">
        <v>280</v>
      </c>
      <c r="C5357" s="45">
        <v>46187</v>
      </c>
      <c r="D5357" s="47">
        <v>1</v>
      </c>
      <c r="E5357" s="181"/>
      <c r="F5357" s="47">
        <v>0</v>
      </c>
      <c r="G5357" s="181"/>
      <c r="H5357" s="47">
        <v>0</v>
      </c>
    </row>
    <row r="5358" spans="1:8">
      <c r="A5358" s="44" t="s">
        <v>992</v>
      </c>
      <c r="B5358" s="44" t="s">
        <v>326</v>
      </c>
      <c r="C5358" s="45">
        <v>46103</v>
      </c>
      <c r="D5358" s="47">
        <v>0</v>
      </c>
      <c r="E5358" s="181"/>
      <c r="F5358" s="47">
        <v>0</v>
      </c>
      <c r="G5358" s="181"/>
      <c r="H5358" s="47">
        <v>0</v>
      </c>
    </row>
    <row r="5359" spans="1:8">
      <c r="A5359" s="44" t="s">
        <v>992</v>
      </c>
      <c r="B5359" s="44" t="s">
        <v>326</v>
      </c>
      <c r="C5359" s="45">
        <v>46110</v>
      </c>
      <c r="D5359" s="47">
        <v>0</v>
      </c>
      <c r="E5359" s="181"/>
      <c r="F5359" s="47">
        <v>0</v>
      </c>
      <c r="G5359" s="181"/>
      <c r="H5359" s="47">
        <v>0</v>
      </c>
    </row>
    <row r="5360" spans="1:8">
      <c r="A5360" s="44" t="s">
        <v>992</v>
      </c>
      <c r="B5360" s="44" t="s">
        <v>326</v>
      </c>
      <c r="C5360" s="45">
        <v>46117</v>
      </c>
      <c r="D5360" s="47">
        <v>0</v>
      </c>
      <c r="E5360" s="181"/>
      <c r="F5360" s="47">
        <v>0</v>
      </c>
      <c r="G5360" s="181"/>
      <c r="H5360" s="47">
        <v>0</v>
      </c>
    </row>
    <row r="5361" spans="1:8">
      <c r="A5361" s="44" t="s">
        <v>992</v>
      </c>
      <c r="B5361" s="44" t="s">
        <v>326</v>
      </c>
      <c r="C5361" s="45">
        <v>46124</v>
      </c>
      <c r="D5361" s="47">
        <v>0</v>
      </c>
      <c r="E5361" s="181"/>
      <c r="F5361" s="47">
        <v>0</v>
      </c>
      <c r="G5361" s="181"/>
      <c r="H5361" s="47">
        <v>0</v>
      </c>
    </row>
    <row r="5362" spans="1:8">
      <c r="A5362" s="44" t="s">
        <v>992</v>
      </c>
      <c r="B5362" s="44" t="s">
        <v>326</v>
      </c>
      <c r="C5362" s="45">
        <v>46131</v>
      </c>
      <c r="D5362" s="47">
        <v>0</v>
      </c>
      <c r="E5362" s="181"/>
      <c r="F5362" s="47">
        <v>0</v>
      </c>
      <c r="G5362" s="181"/>
      <c r="H5362" s="47">
        <v>0</v>
      </c>
    </row>
    <row r="5363" spans="1:8">
      <c r="A5363" s="44" t="s">
        <v>992</v>
      </c>
      <c r="B5363" s="44" t="s">
        <v>326</v>
      </c>
      <c r="C5363" s="45">
        <v>46138</v>
      </c>
      <c r="D5363" s="47">
        <v>0</v>
      </c>
      <c r="E5363" s="181"/>
      <c r="F5363" s="47">
        <v>0</v>
      </c>
      <c r="G5363" s="181"/>
      <c r="H5363" s="47">
        <v>0</v>
      </c>
    </row>
    <row r="5364" spans="1:8">
      <c r="A5364" s="44" t="s">
        <v>992</v>
      </c>
      <c r="B5364" s="44" t="s">
        <v>326</v>
      </c>
      <c r="C5364" s="45">
        <v>46145</v>
      </c>
      <c r="D5364" s="47">
        <v>0</v>
      </c>
      <c r="E5364" s="181"/>
      <c r="F5364" s="47">
        <v>0</v>
      </c>
      <c r="G5364" s="181"/>
      <c r="H5364" s="47">
        <v>0</v>
      </c>
    </row>
    <row r="5365" spans="1:8">
      <c r="A5365" s="44" t="s">
        <v>992</v>
      </c>
      <c r="B5365" s="44" t="s">
        <v>326</v>
      </c>
      <c r="C5365" s="45">
        <v>46152</v>
      </c>
      <c r="D5365" s="47">
        <v>0</v>
      </c>
      <c r="E5365" s="181"/>
      <c r="F5365" s="47">
        <v>0</v>
      </c>
      <c r="G5365" s="181"/>
      <c r="H5365" s="47">
        <v>0</v>
      </c>
    </row>
    <row r="5366" spans="1:8">
      <c r="A5366" s="44" t="s">
        <v>992</v>
      </c>
      <c r="B5366" s="44" t="s">
        <v>326</v>
      </c>
      <c r="C5366" s="45">
        <v>46159</v>
      </c>
      <c r="D5366" s="47">
        <v>0</v>
      </c>
      <c r="E5366" s="181"/>
      <c r="F5366" s="47">
        <v>0</v>
      </c>
      <c r="G5366" s="181"/>
      <c r="H5366" s="47">
        <v>0</v>
      </c>
    </row>
    <row r="5367" spans="1:8">
      <c r="A5367" s="44" t="s">
        <v>992</v>
      </c>
      <c r="B5367" s="44" t="s">
        <v>326</v>
      </c>
      <c r="C5367" s="45">
        <v>46166</v>
      </c>
      <c r="D5367" s="47">
        <v>0</v>
      </c>
      <c r="E5367" s="181"/>
      <c r="F5367" s="47">
        <v>0</v>
      </c>
      <c r="G5367" s="181"/>
      <c r="H5367" s="47">
        <v>0</v>
      </c>
    </row>
    <row r="5368" spans="1:8">
      <c r="A5368" s="44" t="s">
        <v>992</v>
      </c>
      <c r="B5368" s="44" t="s">
        <v>326</v>
      </c>
      <c r="C5368" s="45">
        <v>46173</v>
      </c>
      <c r="D5368" s="47">
        <v>0</v>
      </c>
      <c r="E5368" s="181"/>
      <c r="F5368" s="47">
        <v>0</v>
      </c>
      <c r="G5368" s="181"/>
      <c r="H5368" s="47">
        <v>0</v>
      </c>
    </row>
    <row r="5369" spans="1:8">
      <c r="A5369" s="44" t="s">
        <v>992</v>
      </c>
      <c r="B5369" s="44" t="s">
        <v>326</v>
      </c>
      <c r="C5369" s="45">
        <v>46180</v>
      </c>
      <c r="D5369" s="47">
        <v>0</v>
      </c>
      <c r="E5369" s="181"/>
      <c r="F5369" s="49">
        <v>0</v>
      </c>
      <c r="G5369" s="181"/>
      <c r="H5369" s="47">
        <v>0</v>
      </c>
    </row>
    <row r="5370" spans="1:8">
      <c r="A5370" s="44" t="s">
        <v>992</v>
      </c>
      <c r="B5370" s="44" t="s">
        <v>326</v>
      </c>
      <c r="C5370" s="45">
        <v>46187</v>
      </c>
      <c r="D5370" s="47">
        <v>0</v>
      </c>
      <c r="E5370" s="181"/>
      <c r="F5370" s="47">
        <v>0</v>
      </c>
      <c r="G5370" s="181"/>
      <c r="H5370" s="47">
        <v>0</v>
      </c>
    </row>
    <row r="5371" spans="1:8">
      <c r="A5371" s="44" t="s">
        <v>992</v>
      </c>
      <c r="B5371" s="44" t="s">
        <v>52</v>
      </c>
      <c r="C5371" s="45">
        <v>46103</v>
      </c>
      <c r="D5371" s="47">
        <v>1572</v>
      </c>
      <c r="E5371" s="180">
        <v>0.01</v>
      </c>
      <c r="F5371" s="47">
        <v>0</v>
      </c>
      <c r="G5371" s="180">
        <v>-1</v>
      </c>
      <c r="H5371" s="47">
        <v>1559</v>
      </c>
    </row>
    <row r="5372" spans="1:8">
      <c r="A5372" s="44" t="s">
        <v>992</v>
      </c>
      <c r="B5372" s="44" t="s">
        <v>52</v>
      </c>
      <c r="C5372" s="45">
        <v>46110</v>
      </c>
      <c r="D5372" s="47">
        <v>1572</v>
      </c>
      <c r="E5372" s="180">
        <v>0.1</v>
      </c>
      <c r="F5372" s="47">
        <v>0</v>
      </c>
      <c r="G5372" s="180">
        <v>-1</v>
      </c>
      <c r="H5372" s="47">
        <v>1431</v>
      </c>
    </row>
    <row r="5373" spans="1:8">
      <c r="A5373" s="44" t="s">
        <v>992</v>
      </c>
      <c r="B5373" s="44" t="s">
        <v>52</v>
      </c>
      <c r="C5373" s="45">
        <v>46117</v>
      </c>
      <c r="D5373" s="47">
        <v>1571</v>
      </c>
      <c r="E5373" s="180">
        <v>0.3</v>
      </c>
      <c r="F5373" s="47">
        <v>0</v>
      </c>
      <c r="G5373" s="180">
        <v>-1</v>
      </c>
      <c r="H5373" s="47">
        <v>1207</v>
      </c>
    </row>
    <row r="5374" spans="1:8">
      <c r="A5374" s="44" t="s">
        <v>992</v>
      </c>
      <c r="B5374" s="44" t="s">
        <v>52</v>
      </c>
      <c r="C5374" s="45">
        <v>46124</v>
      </c>
      <c r="D5374" s="47">
        <v>1574</v>
      </c>
      <c r="E5374" s="180">
        <v>0.53</v>
      </c>
      <c r="F5374" s="47">
        <v>0</v>
      </c>
      <c r="G5374" s="180">
        <v>-1</v>
      </c>
      <c r="H5374" s="47">
        <v>1028</v>
      </c>
    </row>
    <row r="5375" spans="1:8">
      <c r="A5375" s="44" t="s">
        <v>992</v>
      </c>
      <c r="B5375" s="44" t="s">
        <v>52</v>
      </c>
      <c r="C5375" s="45">
        <v>46131</v>
      </c>
      <c r="D5375" s="47">
        <v>1575</v>
      </c>
      <c r="E5375" s="180">
        <v>0.66</v>
      </c>
      <c r="F5375" s="47">
        <v>0</v>
      </c>
      <c r="G5375" s="180">
        <v>-1</v>
      </c>
      <c r="H5375" s="47">
        <v>951</v>
      </c>
    </row>
    <row r="5376" spans="1:8">
      <c r="A5376" s="44" t="s">
        <v>992</v>
      </c>
      <c r="B5376" s="44" t="s">
        <v>52</v>
      </c>
      <c r="C5376" s="45">
        <v>46138</v>
      </c>
      <c r="D5376" s="47">
        <v>1572</v>
      </c>
      <c r="E5376" s="180">
        <v>0.68</v>
      </c>
      <c r="F5376" s="47">
        <v>0</v>
      </c>
      <c r="G5376" s="180">
        <v>-1</v>
      </c>
      <c r="H5376" s="47">
        <v>933</v>
      </c>
    </row>
    <row r="5377" spans="1:8">
      <c r="A5377" s="44" t="s">
        <v>992</v>
      </c>
      <c r="B5377" s="44" t="s">
        <v>52</v>
      </c>
      <c r="C5377" s="45">
        <v>46145</v>
      </c>
      <c r="D5377" s="47">
        <v>1577</v>
      </c>
      <c r="E5377" s="180">
        <v>0.62</v>
      </c>
      <c r="F5377" s="47">
        <v>0</v>
      </c>
      <c r="G5377" s="180">
        <v>-1</v>
      </c>
      <c r="H5377" s="47">
        <v>972</v>
      </c>
    </row>
    <row r="5378" spans="1:8">
      <c r="A5378" s="44" t="s">
        <v>992</v>
      </c>
      <c r="B5378" s="44" t="s">
        <v>52</v>
      </c>
      <c r="C5378" s="45">
        <v>46152</v>
      </c>
      <c r="D5378" s="47">
        <v>1572</v>
      </c>
      <c r="E5378" s="180">
        <v>0.75</v>
      </c>
      <c r="F5378" s="47">
        <v>0</v>
      </c>
      <c r="G5378" s="180">
        <v>-1</v>
      </c>
      <c r="H5378" s="47">
        <v>898</v>
      </c>
    </row>
    <row r="5379" spans="1:8">
      <c r="A5379" s="44" t="s">
        <v>992</v>
      </c>
      <c r="B5379" s="44" t="s">
        <v>52</v>
      </c>
      <c r="C5379" s="45">
        <v>46159</v>
      </c>
      <c r="D5379" s="47">
        <v>1571</v>
      </c>
      <c r="E5379" s="180">
        <v>0.82</v>
      </c>
      <c r="F5379" s="49">
        <v>0</v>
      </c>
      <c r="G5379" s="180">
        <v>-1</v>
      </c>
      <c r="H5379" s="47">
        <v>864</v>
      </c>
    </row>
    <row r="5380" spans="1:8">
      <c r="A5380" s="44" t="s">
        <v>992</v>
      </c>
      <c r="B5380" s="44" t="s">
        <v>52</v>
      </c>
      <c r="C5380" s="45">
        <v>46166</v>
      </c>
      <c r="D5380" s="47">
        <v>1573</v>
      </c>
      <c r="E5380" s="180">
        <v>1.1299999999999999</v>
      </c>
      <c r="F5380" s="47">
        <v>0</v>
      </c>
      <c r="G5380" s="180">
        <v>-1</v>
      </c>
      <c r="H5380" s="47">
        <v>739</v>
      </c>
    </row>
    <row r="5381" spans="1:8">
      <c r="A5381" s="44" t="s">
        <v>992</v>
      </c>
      <c r="B5381" s="44" t="s">
        <v>52</v>
      </c>
      <c r="C5381" s="45">
        <v>46173</v>
      </c>
      <c r="D5381" s="47">
        <v>1576</v>
      </c>
      <c r="E5381" s="180">
        <v>1.06</v>
      </c>
      <c r="F5381" s="47">
        <v>0</v>
      </c>
      <c r="G5381" s="180">
        <v>-1</v>
      </c>
      <c r="H5381" s="47">
        <v>766</v>
      </c>
    </row>
    <row r="5382" spans="1:8">
      <c r="A5382" s="44" t="s">
        <v>992</v>
      </c>
      <c r="B5382" s="44" t="s">
        <v>52</v>
      </c>
      <c r="C5382" s="45">
        <v>46180</v>
      </c>
      <c r="D5382" s="47">
        <v>1572</v>
      </c>
      <c r="E5382" s="180">
        <v>1.35</v>
      </c>
      <c r="F5382" s="49">
        <v>0</v>
      </c>
      <c r="G5382" s="180">
        <v>-1</v>
      </c>
      <c r="H5382" s="47">
        <v>670</v>
      </c>
    </row>
    <row r="5383" spans="1:8">
      <c r="A5383" s="44" t="s">
        <v>992</v>
      </c>
      <c r="B5383" s="44" t="s">
        <v>52</v>
      </c>
      <c r="C5383" s="45">
        <v>46187</v>
      </c>
      <c r="D5383" s="47">
        <v>1570</v>
      </c>
      <c r="E5383" s="180">
        <v>1.54</v>
      </c>
      <c r="F5383" s="47">
        <v>0</v>
      </c>
      <c r="G5383" s="180">
        <v>-1</v>
      </c>
      <c r="H5383" s="47">
        <v>617</v>
      </c>
    </row>
    <row r="5384" spans="1:8">
      <c r="A5384" s="44" t="s">
        <v>992</v>
      </c>
      <c r="B5384" s="44" t="s">
        <v>1013</v>
      </c>
      <c r="C5384" s="45">
        <v>46103</v>
      </c>
      <c r="D5384" s="47">
        <v>0</v>
      </c>
      <c r="E5384" s="181"/>
      <c r="F5384" s="47">
        <v>0</v>
      </c>
      <c r="G5384" s="181"/>
      <c r="H5384" s="47">
        <v>0</v>
      </c>
    </row>
    <row r="5385" spans="1:8">
      <c r="A5385" s="44" t="s">
        <v>992</v>
      </c>
      <c r="B5385" s="44" t="s">
        <v>1013</v>
      </c>
      <c r="C5385" s="45">
        <v>46110</v>
      </c>
      <c r="D5385" s="47">
        <v>0</v>
      </c>
      <c r="E5385" s="181"/>
      <c r="F5385" s="47">
        <v>0</v>
      </c>
      <c r="G5385" s="181"/>
      <c r="H5385" s="47">
        <v>0</v>
      </c>
    </row>
    <row r="5386" spans="1:8">
      <c r="A5386" s="44" t="s">
        <v>992</v>
      </c>
      <c r="B5386" s="44" t="s">
        <v>1013</v>
      </c>
      <c r="C5386" s="45">
        <v>46117</v>
      </c>
      <c r="D5386" s="47">
        <v>0</v>
      </c>
      <c r="E5386" s="181"/>
      <c r="F5386" s="47">
        <v>0</v>
      </c>
      <c r="G5386" s="181"/>
      <c r="H5386" s="47">
        <v>0</v>
      </c>
    </row>
    <row r="5387" spans="1:8">
      <c r="A5387" s="44" t="s">
        <v>992</v>
      </c>
      <c r="B5387" s="44" t="s">
        <v>1013</v>
      </c>
      <c r="C5387" s="45">
        <v>46124</v>
      </c>
      <c r="D5387" s="47">
        <v>0</v>
      </c>
      <c r="E5387" s="181"/>
      <c r="F5387" s="47">
        <v>0</v>
      </c>
      <c r="G5387" s="181"/>
      <c r="H5387" s="47">
        <v>0</v>
      </c>
    </row>
    <row r="5388" spans="1:8">
      <c r="A5388" s="44" t="s">
        <v>992</v>
      </c>
      <c r="B5388" s="44" t="s">
        <v>1013</v>
      </c>
      <c r="C5388" s="45">
        <v>46131</v>
      </c>
      <c r="D5388" s="47">
        <v>0</v>
      </c>
      <c r="E5388" s="181"/>
      <c r="F5388" s="47">
        <v>0</v>
      </c>
      <c r="G5388" s="181"/>
      <c r="H5388" s="47">
        <v>0</v>
      </c>
    </row>
    <row r="5389" spans="1:8">
      <c r="A5389" s="44" t="s">
        <v>992</v>
      </c>
      <c r="B5389" s="44" t="s">
        <v>1013</v>
      </c>
      <c r="C5389" s="45">
        <v>46138</v>
      </c>
      <c r="D5389" s="47">
        <v>0</v>
      </c>
      <c r="E5389" s="181"/>
      <c r="F5389" s="47">
        <v>0</v>
      </c>
      <c r="G5389" s="181"/>
      <c r="H5389" s="47">
        <v>0</v>
      </c>
    </row>
    <row r="5390" spans="1:8">
      <c r="A5390" s="44" t="s">
        <v>992</v>
      </c>
      <c r="B5390" s="44" t="s">
        <v>1013</v>
      </c>
      <c r="C5390" s="45">
        <v>46145</v>
      </c>
      <c r="D5390" s="47">
        <v>0</v>
      </c>
      <c r="E5390" s="181"/>
      <c r="F5390" s="47">
        <v>0</v>
      </c>
      <c r="G5390" s="181"/>
      <c r="H5390" s="47">
        <v>0</v>
      </c>
    </row>
    <row r="5391" spans="1:8">
      <c r="A5391" s="44" t="s">
        <v>992</v>
      </c>
      <c r="B5391" s="44" t="s">
        <v>1013</v>
      </c>
      <c r="C5391" s="45">
        <v>46152</v>
      </c>
      <c r="D5391" s="47">
        <v>0</v>
      </c>
      <c r="E5391" s="181"/>
      <c r="F5391" s="47">
        <v>0</v>
      </c>
      <c r="G5391" s="181"/>
      <c r="H5391" s="47">
        <v>0</v>
      </c>
    </row>
    <row r="5392" spans="1:8">
      <c r="A5392" s="44" t="s">
        <v>992</v>
      </c>
      <c r="B5392" s="44" t="s">
        <v>1013</v>
      </c>
      <c r="C5392" s="45">
        <v>46159</v>
      </c>
      <c r="D5392" s="47">
        <v>0</v>
      </c>
      <c r="E5392" s="181"/>
      <c r="F5392" s="47">
        <v>0</v>
      </c>
      <c r="G5392" s="181"/>
      <c r="H5392" s="47">
        <v>0</v>
      </c>
    </row>
    <row r="5393" spans="1:8">
      <c r="A5393" s="44" t="s">
        <v>992</v>
      </c>
      <c r="B5393" s="44" t="s">
        <v>1013</v>
      </c>
      <c r="C5393" s="45">
        <v>46166</v>
      </c>
      <c r="D5393" s="47">
        <v>0</v>
      </c>
      <c r="E5393" s="181"/>
      <c r="F5393" s="49">
        <v>0</v>
      </c>
      <c r="G5393" s="181"/>
      <c r="H5393" s="47">
        <v>0</v>
      </c>
    </row>
    <row r="5394" spans="1:8">
      <c r="A5394" s="44" t="s">
        <v>992</v>
      </c>
      <c r="B5394" s="44" t="s">
        <v>1013</v>
      </c>
      <c r="C5394" s="45">
        <v>46173</v>
      </c>
      <c r="D5394" s="47">
        <v>0</v>
      </c>
      <c r="E5394" s="181"/>
      <c r="F5394" s="47">
        <v>0</v>
      </c>
      <c r="G5394" s="181"/>
      <c r="H5394" s="47">
        <v>0</v>
      </c>
    </row>
    <row r="5395" spans="1:8">
      <c r="A5395" s="44" t="s">
        <v>992</v>
      </c>
      <c r="B5395" s="44" t="s">
        <v>1013</v>
      </c>
      <c r="C5395" s="45">
        <v>46180</v>
      </c>
      <c r="D5395" s="47">
        <v>0</v>
      </c>
      <c r="E5395" s="181"/>
      <c r="F5395" s="47">
        <v>0</v>
      </c>
      <c r="G5395" s="181"/>
      <c r="H5395" s="47">
        <v>0</v>
      </c>
    </row>
    <row r="5396" spans="1:8">
      <c r="A5396" s="44" t="s">
        <v>992</v>
      </c>
      <c r="B5396" s="44" t="s">
        <v>1013</v>
      </c>
      <c r="C5396" s="45">
        <v>46187</v>
      </c>
      <c r="D5396" s="47">
        <v>0</v>
      </c>
      <c r="E5396" s="181"/>
      <c r="F5396" s="47">
        <v>0</v>
      </c>
      <c r="G5396" s="181"/>
      <c r="H5396" s="47">
        <v>0</v>
      </c>
    </row>
    <row r="5397" spans="1:8">
      <c r="A5397" s="44" t="s">
        <v>992</v>
      </c>
      <c r="B5397" s="44" t="s">
        <v>568</v>
      </c>
      <c r="C5397" s="45">
        <v>46103</v>
      </c>
      <c r="D5397" s="47">
        <v>12305</v>
      </c>
      <c r="E5397" s="180">
        <v>-0.24</v>
      </c>
      <c r="F5397" s="47">
        <v>0</v>
      </c>
      <c r="G5397" s="180">
        <v>-1</v>
      </c>
      <c r="H5397" s="47">
        <v>16239</v>
      </c>
    </row>
    <row r="5398" spans="1:8">
      <c r="A5398" s="44" t="s">
        <v>992</v>
      </c>
      <c r="B5398" s="44" t="s">
        <v>568</v>
      </c>
      <c r="C5398" s="45">
        <v>46110</v>
      </c>
      <c r="D5398" s="47">
        <v>12266</v>
      </c>
      <c r="E5398" s="180">
        <v>-0.26</v>
      </c>
      <c r="F5398" s="47">
        <v>0</v>
      </c>
      <c r="G5398" s="180">
        <v>-1</v>
      </c>
      <c r="H5398" s="47">
        <v>16542</v>
      </c>
    </row>
    <row r="5399" spans="1:8">
      <c r="A5399" s="44" t="s">
        <v>992</v>
      </c>
      <c r="B5399" s="44" t="s">
        <v>568</v>
      </c>
      <c r="C5399" s="45">
        <v>46117</v>
      </c>
      <c r="D5399" s="47">
        <v>12146</v>
      </c>
      <c r="E5399" s="180">
        <v>-0.25</v>
      </c>
      <c r="F5399" s="47">
        <v>0</v>
      </c>
      <c r="G5399" s="180">
        <v>-1</v>
      </c>
      <c r="H5399" s="47">
        <v>16166</v>
      </c>
    </row>
    <row r="5400" spans="1:8">
      <c r="A5400" s="44" t="s">
        <v>992</v>
      </c>
      <c r="B5400" s="44" t="s">
        <v>568</v>
      </c>
      <c r="C5400" s="45">
        <v>46124</v>
      </c>
      <c r="D5400" s="47">
        <v>12097</v>
      </c>
      <c r="E5400" s="180">
        <v>-0.25</v>
      </c>
      <c r="F5400" s="47">
        <v>0</v>
      </c>
      <c r="G5400" s="180">
        <v>-1</v>
      </c>
      <c r="H5400" s="47">
        <v>16192</v>
      </c>
    </row>
    <row r="5401" spans="1:8">
      <c r="A5401" s="44" t="s">
        <v>992</v>
      </c>
      <c r="B5401" s="44" t="s">
        <v>568</v>
      </c>
      <c r="C5401" s="45">
        <v>46131</v>
      </c>
      <c r="D5401" s="47">
        <v>12103</v>
      </c>
      <c r="E5401" s="180">
        <v>-0.33</v>
      </c>
      <c r="F5401" s="47">
        <v>0</v>
      </c>
      <c r="G5401" s="180">
        <v>-1</v>
      </c>
      <c r="H5401" s="47">
        <v>18195</v>
      </c>
    </row>
    <row r="5402" spans="1:8">
      <c r="A5402" s="44" t="s">
        <v>992</v>
      </c>
      <c r="B5402" s="44" t="s">
        <v>568</v>
      </c>
      <c r="C5402" s="45">
        <v>46138</v>
      </c>
      <c r="D5402" s="47">
        <v>12104</v>
      </c>
      <c r="E5402" s="180">
        <v>-0.37</v>
      </c>
      <c r="F5402" s="47">
        <v>0</v>
      </c>
      <c r="G5402" s="180">
        <v>-1</v>
      </c>
      <c r="H5402" s="47">
        <v>19080</v>
      </c>
    </row>
    <row r="5403" spans="1:8">
      <c r="A5403" s="44" t="s">
        <v>992</v>
      </c>
      <c r="B5403" s="44" t="s">
        <v>568</v>
      </c>
      <c r="C5403" s="45">
        <v>46145</v>
      </c>
      <c r="D5403" s="47">
        <v>11843</v>
      </c>
      <c r="E5403" s="180">
        <v>-0.34</v>
      </c>
      <c r="F5403" s="47">
        <v>0</v>
      </c>
      <c r="G5403" s="180">
        <v>-1</v>
      </c>
      <c r="H5403" s="47">
        <v>17890</v>
      </c>
    </row>
    <row r="5404" spans="1:8">
      <c r="A5404" s="44" t="s">
        <v>992</v>
      </c>
      <c r="B5404" s="44" t="s">
        <v>568</v>
      </c>
      <c r="C5404" s="45">
        <v>46152</v>
      </c>
      <c r="D5404" s="47">
        <v>11900</v>
      </c>
      <c r="E5404" s="180">
        <v>-0.42</v>
      </c>
      <c r="F5404" s="47">
        <v>0</v>
      </c>
      <c r="G5404" s="180">
        <v>-1</v>
      </c>
      <c r="H5404" s="47">
        <v>20496</v>
      </c>
    </row>
    <row r="5405" spans="1:8">
      <c r="A5405" s="44" t="s">
        <v>992</v>
      </c>
      <c r="B5405" s="44" t="s">
        <v>568</v>
      </c>
      <c r="C5405" s="45">
        <v>46159</v>
      </c>
      <c r="D5405" s="47">
        <v>11567</v>
      </c>
      <c r="E5405" s="180">
        <v>-0.38</v>
      </c>
      <c r="F5405" s="49">
        <v>0</v>
      </c>
      <c r="G5405" s="180">
        <v>-1</v>
      </c>
      <c r="H5405" s="47">
        <v>18595</v>
      </c>
    </row>
    <row r="5406" spans="1:8">
      <c r="A5406" s="44" t="s">
        <v>992</v>
      </c>
      <c r="B5406" s="44" t="s">
        <v>568</v>
      </c>
      <c r="C5406" s="45">
        <v>46166</v>
      </c>
      <c r="D5406" s="47">
        <v>11389</v>
      </c>
      <c r="E5406" s="180">
        <v>-0.36</v>
      </c>
      <c r="F5406" s="47">
        <v>0</v>
      </c>
      <c r="G5406" s="180">
        <v>-1</v>
      </c>
      <c r="H5406" s="47">
        <v>17832</v>
      </c>
    </row>
    <row r="5407" spans="1:8">
      <c r="A5407" s="44" t="s">
        <v>992</v>
      </c>
      <c r="B5407" s="44" t="s">
        <v>568</v>
      </c>
      <c r="C5407" s="45">
        <v>46173</v>
      </c>
      <c r="D5407" s="47">
        <v>11439</v>
      </c>
      <c r="E5407" s="180">
        <v>-0.38</v>
      </c>
      <c r="F5407" s="47">
        <v>0</v>
      </c>
      <c r="G5407" s="180">
        <v>-1</v>
      </c>
      <c r="H5407" s="47">
        <v>18353</v>
      </c>
    </row>
    <row r="5408" spans="1:8">
      <c r="A5408" s="44" t="s">
        <v>992</v>
      </c>
      <c r="B5408" s="44" t="s">
        <v>568</v>
      </c>
      <c r="C5408" s="45">
        <v>46180</v>
      </c>
      <c r="D5408" s="47">
        <v>11318</v>
      </c>
      <c r="E5408" s="180">
        <v>-0.36</v>
      </c>
      <c r="F5408" s="49">
        <v>0</v>
      </c>
      <c r="G5408" s="180">
        <v>-1</v>
      </c>
      <c r="H5408" s="47">
        <v>17743</v>
      </c>
    </row>
    <row r="5409" spans="1:8">
      <c r="A5409" s="44" t="s">
        <v>992</v>
      </c>
      <c r="B5409" s="44" t="s">
        <v>568</v>
      </c>
      <c r="C5409" s="45">
        <v>46187</v>
      </c>
      <c r="D5409" s="47">
        <v>11187</v>
      </c>
      <c r="E5409" s="180">
        <v>-0.37</v>
      </c>
      <c r="F5409" s="47">
        <v>0</v>
      </c>
      <c r="G5409" s="180">
        <v>-1</v>
      </c>
      <c r="H5409" s="47">
        <v>17885</v>
      </c>
    </row>
    <row r="5410" spans="1:8">
      <c r="A5410" s="44" t="s">
        <v>992</v>
      </c>
      <c r="B5410" s="44" t="s">
        <v>217</v>
      </c>
      <c r="C5410" s="45">
        <v>46103</v>
      </c>
      <c r="D5410" s="47">
        <v>20</v>
      </c>
      <c r="E5410" s="181"/>
      <c r="F5410" s="47">
        <v>0</v>
      </c>
      <c r="G5410" s="181"/>
      <c r="H5410" s="47">
        <v>0</v>
      </c>
    </row>
    <row r="5411" spans="1:8">
      <c r="A5411" s="44" t="s">
        <v>992</v>
      </c>
      <c r="B5411" s="44" t="s">
        <v>217</v>
      </c>
      <c r="C5411" s="45">
        <v>46110</v>
      </c>
      <c r="D5411" s="47">
        <v>20</v>
      </c>
      <c r="E5411" s="181"/>
      <c r="F5411" s="47">
        <v>0</v>
      </c>
      <c r="G5411" s="181"/>
      <c r="H5411" s="47">
        <v>0</v>
      </c>
    </row>
    <row r="5412" spans="1:8">
      <c r="A5412" s="44" t="s">
        <v>992</v>
      </c>
      <c r="B5412" s="44" t="s">
        <v>217</v>
      </c>
      <c r="C5412" s="45">
        <v>46117</v>
      </c>
      <c r="D5412" s="47">
        <v>20</v>
      </c>
      <c r="E5412" s="181"/>
      <c r="F5412" s="47">
        <v>0</v>
      </c>
      <c r="G5412" s="181"/>
      <c r="H5412" s="47">
        <v>0</v>
      </c>
    </row>
    <row r="5413" spans="1:8">
      <c r="A5413" s="44" t="s">
        <v>992</v>
      </c>
      <c r="B5413" s="44" t="s">
        <v>217</v>
      </c>
      <c r="C5413" s="45">
        <v>46124</v>
      </c>
      <c r="D5413" s="47">
        <v>20</v>
      </c>
      <c r="E5413" s="181"/>
      <c r="F5413" s="47">
        <v>0</v>
      </c>
      <c r="G5413" s="181"/>
      <c r="H5413" s="47">
        <v>0</v>
      </c>
    </row>
    <row r="5414" spans="1:8">
      <c r="A5414" s="44" t="s">
        <v>992</v>
      </c>
      <c r="B5414" s="44" t="s">
        <v>217</v>
      </c>
      <c r="C5414" s="45">
        <v>46131</v>
      </c>
      <c r="D5414" s="47">
        <v>20</v>
      </c>
      <c r="E5414" s="181"/>
      <c r="F5414" s="47">
        <v>0</v>
      </c>
      <c r="G5414" s="181"/>
      <c r="H5414" s="47">
        <v>0</v>
      </c>
    </row>
    <row r="5415" spans="1:8">
      <c r="A5415" s="44" t="s">
        <v>992</v>
      </c>
      <c r="B5415" s="44" t="s">
        <v>217</v>
      </c>
      <c r="C5415" s="45">
        <v>46138</v>
      </c>
      <c r="D5415" s="47">
        <v>20</v>
      </c>
      <c r="E5415" s="181"/>
      <c r="F5415" s="47">
        <v>0</v>
      </c>
      <c r="G5415" s="181"/>
      <c r="H5415" s="47">
        <v>0</v>
      </c>
    </row>
    <row r="5416" spans="1:8">
      <c r="A5416" s="44" t="s">
        <v>992</v>
      </c>
      <c r="B5416" s="44" t="s">
        <v>217</v>
      </c>
      <c r="C5416" s="45">
        <v>46145</v>
      </c>
      <c r="D5416" s="47">
        <v>20</v>
      </c>
      <c r="E5416" s="181"/>
      <c r="F5416" s="47">
        <v>0</v>
      </c>
      <c r="G5416" s="181"/>
      <c r="H5416" s="47">
        <v>0</v>
      </c>
    </row>
    <row r="5417" spans="1:8">
      <c r="A5417" s="44" t="s">
        <v>992</v>
      </c>
      <c r="B5417" s="44" t="s">
        <v>217</v>
      </c>
      <c r="C5417" s="45">
        <v>46152</v>
      </c>
      <c r="D5417" s="47">
        <v>20</v>
      </c>
      <c r="E5417" s="181"/>
      <c r="F5417" s="47">
        <v>0</v>
      </c>
      <c r="G5417" s="181"/>
      <c r="H5417" s="47">
        <v>0</v>
      </c>
    </row>
    <row r="5418" spans="1:8">
      <c r="A5418" s="44" t="s">
        <v>992</v>
      </c>
      <c r="B5418" s="44" t="s">
        <v>217</v>
      </c>
      <c r="C5418" s="45">
        <v>46159</v>
      </c>
      <c r="D5418" s="47">
        <v>20</v>
      </c>
      <c r="E5418" s="181"/>
      <c r="F5418" s="47">
        <v>0</v>
      </c>
      <c r="G5418" s="181"/>
      <c r="H5418" s="47">
        <v>0</v>
      </c>
    </row>
    <row r="5419" spans="1:8">
      <c r="A5419" s="44" t="s">
        <v>992</v>
      </c>
      <c r="B5419" s="44" t="s">
        <v>217</v>
      </c>
      <c r="C5419" s="45">
        <v>46166</v>
      </c>
      <c r="D5419" s="47">
        <v>20</v>
      </c>
      <c r="E5419" s="181"/>
      <c r="F5419" s="47">
        <v>0</v>
      </c>
      <c r="G5419" s="181"/>
      <c r="H5419" s="47">
        <v>0</v>
      </c>
    </row>
    <row r="5420" spans="1:8">
      <c r="A5420" s="44" t="s">
        <v>992</v>
      </c>
      <c r="B5420" s="44" t="s">
        <v>217</v>
      </c>
      <c r="C5420" s="45">
        <v>46173</v>
      </c>
      <c r="D5420" s="47">
        <v>20</v>
      </c>
      <c r="E5420" s="181"/>
      <c r="F5420" s="47">
        <v>0</v>
      </c>
      <c r="G5420" s="181"/>
      <c r="H5420" s="47">
        <v>0</v>
      </c>
    </row>
    <row r="5421" spans="1:8">
      <c r="A5421" s="44" t="s">
        <v>992</v>
      </c>
      <c r="B5421" s="44" t="s">
        <v>217</v>
      </c>
      <c r="C5421" s="45">
        <v>46180</v>
      </c>
      <c r="D5421" s="47">
        <v>20</v>
      </c>
      <c r="E5421" s="181"/>
      <c r="F5421" s="49">
        <v>0</v>
      </c>
      <c r="G5421" s="181"/>
      <c r="H5421" s="47">
        <v>0</v>
      </c>
    </row>
    <row r="5422" spans="1:8">
      <c r="A5422" s="44" t="s">
        <v>992</v>
      </c>
      <c r="B5422" s="44" t="s">
        <v>217</v>
      </c>
      <c r="C5422" s="45">
        <v>46187</v>
      </c>
      <c r="D5422" s="47">
        <v>20</v>
      </c>
      <c r="E5422" s="181"/>
      <c r="F5422" s="47">
        <v>0</v>
      </c>
      <c r="G5422" s="181"/>
      <c r="H5422" s="47">
        <v>0</v>
      </c>
    </row>
    <row r="5423" spans="1:8">
      <c r="A5423" s="44" t="s">
        <v>992</v>
      </c>
      <c r="B5423" s="44" t="s">
        <v>550</v>
      </c>
      <c r="C5423" s="45">
        <v>46103</v>
      </c>
      <c r="D5423" s="47">
        <v>4019</v>
      </c>
      <c r="E5423" s="180">
        <v>-0.01</v>
      </c>
      <c r="F5423" s="47">
        <v>0</v>
      </c>
      <c r="G5423" s="180">
        <v>-1</v>
      </c>
      <c r="H5423" s="47">
        <v>4051</v>
      </c>
    </row>
    <row r="5424" spans="1:8">
      <c r="A5424" s="44" t="s">
        <v>992</v>
      </c>
      <c r="B5424" s="44" t="s">
        <v>550</v>
      </c>
      <c r="C5424" s="45">
        <v>46110</v>
      </c>
      <c r="D5424" s="47">
        <v>4018</v>
      </c>
      <c r="E5424" s="180">
        <v>-0.06</v>
      </c>
      <c r="F5424" s="47">
        <v>0</v>
      </c>
      <c r="G5424" s="180">
        <v>-1</v>
      </c>
      <c r="H5424" s="47">
        <v>4280</v>
      </c>
    </row>
    <row r="5425" spans="1:8">
      <c r="A5425" s="44" t="s">
        <v>992</v>
      </c>
      <c r="B5425" s="44" t="s">
        <v>550</v>
      </c>
      <c r="C5425" s="45">
        <v>46117</v>
      </c>
      <c r="D5425" s="47">
        <v>4648</v>
      </c>
      <c r="E5425" s="180">
        <v>-0.02</v>
      </c>
      <c r="F5425" s="47">
        <v>0</v>
      </c>
      <c r="G5425" s="180">
        <v>-1</v>
      </c>
      <c r="H5425" s="47">
        <v>4742</v>
      </c>
    </row>
    <row r="5426" spans="1:8">
      <c r="A5426" s="44" t="s">
        <v>992</v>
      </c>
      <c r="B5426" s="44" t="s">
        <v>550</v>
      </c>
      <c r="C5426" s="45">
        <v>46124</v>
      </c>
      <c r="D5426" s="47">
        <v>4756</v>
      </c>
      <c r="E5426" s="180">
        <v>0.06</v>
      </c>
      <c r="F5426" s="47">
        <v>0</v>
      </c>
      <c r="G5426" s="180">
        <v>-1</v>
      </c>
      <c r="H5426" s="47">
        <v>4481</v>
      </c>
    </row>
    <row r="5427" spans="1:8">
      <c r="A5427" s="44" t="s">
        <v>992</v>
      </c>
      <c r="B5427" s="44" t="s">
        <v>550</v>
      </c>
      <c r="C5427" s="45">
        <v>46131</v>
      </c>
      <c r="D5427" s="47">
        <v>4775</v>
      </c>
      <c r="E5427" s="180">
        <v>0.13</v>
      </c>
      <c r="F5427" s="47">
        <v>0</v>
      </c>
      <c r="G5427" s="180">
        <v>-1</v>
      </c>
      <c r="H5427" s="47">
        <v>4225</v>
      </c>
    </row>
    <row r="5428" spans="1:8">
      <c r="A5428" s="44" t="s">
        <v>992</v>
      </c>
      <c r="B5428" s="44" t="s">
        <v>550</v>
      </c>
      <c r="C5428" s="45">
        <v>46138</v>
      </c>
      <c r="D5428" s="47">
        <v>4776</v>
      </c>
      <c r="E5428" s="180">
        <v>0.21</v>
      </c>
      <c r="F5428" s="47">
        <v>0</v>
      </c>
      <c r="G5428" s="180">
        <v>-1</v>
      </c>
      <c r="H5428" s="47">
        <v>3958</v>
      </c>
    </row>
    <row r="5429" spans="1:8">
      <c r="A5429" s="44" t="s">
        <v>992</v>
      </c>
      <c r="B5429" s="44" t="s">
        <v>550</v>
      </c>
      <c r="C5429" s="45">
        <v>46145</v>
      </c>
      <c r="D5429" s="47">
        <v>4298</v>
      </c>
      <c r="E5429" s="180">
        <v>0.17</v>
      </c>
      <c r="F5429" s="47">
        <v>0</v>
      </c>
      <c r="G5429" s="180">
        <v>-1</v>
      </c>
      <c r="H5429" s="47">
        <v>3679</v>
      </c>
    </row>
    <row r="5430" spans="1:8">
      <c r="A5430" s="44" t="s">
        <v>992</v>
      </c>
      <c r="B5430" s="44" t="s">
        <v>550</v>
      </c>
      <c r="C5430" s="45">
        <v>46152</v>
      </c>
      <c r="D5430" s="47">
        <v>4216</v>
      </c>
      <c r="E5430" s="180">
        <v>0.12</v>
      </c>
      <c r="F5430" s="47">
        <v>0</v>
      </c>
      <c r="G5430" s="180">
        <v>-1</v>
      </c>
      <c r="H5430" s="47">
        <v>3766</v>
      </c>
    </row>
    <row r="5431" spans="1:8">
      <c r="A5431" s="44" t="s">
        <v>992</v>
      </c>
      <c r="B5431" s="44" t="s">
        <v>550</v>
      </c>
      <c r="C5431" s="45">
        <v>46159</v>
      </c>
      <c r="D5431" s="47">
        <v>4222</v>
      </c>
      <c r="E5431" s="180">
        <v>-0.01</v>
      </c>
      <c r="F5431" s="47">
        <v>0</v>
      </c>
      <c r="G5431" s="180">
        <v>-1</v>
      </c>
      <c r="H5431" s="47">
        <v>4258</v>
      </c>
    </row>
    <row r="5432" spans="1:8">
      <c r="A5432" s="44" t="s">
        <v>992</v>
      </c>
      <c r="B5432" s="44" t="s">
        <v>550</v>
      </c>
      <c r="C5432" s="45">
        <v>46166</v>
      </c>
      <c r="D5432" s="47">
        <v>4226</v>
      </c>
      <c r="E5432" s="180">
        <v>-7.0000000000000007E-2</v>
      </c>
      <c r="F5432" s="47">
        <v>0</v>
      </c>
      <c r="G5432" s="180">
        <v>-1</v>
      </c>
      <c r="H5432" s="47">
        <v>4550</v>
      </c>
    </row>
    <row r="5433" spans="1:8">
      <c r="A5433" s="44" t="s">
        <v>992</v>
      </c>
      <c r="B5433" s="44" t="s">
        <v>550</v>
      </c>
      <c r="C5433" s="45">
        <v>46173</v>
      </c>
      <c r="D5433" s="47">
        <v>4368</v>
      </c>
      <c r="E5433" s="180">
        <v>-0.04</v>
      </c>
      <c r="F5433" s="47">
        <v>0</v>
      </c>
      <c r="G5433" s="180">
        <v>-1</v>
      </c>
      <c r="H5433" s="47">
        <v>4548</v>
      </c>
    </row>
    <row r="5434" spans="1:8">
      <c r="A5434" s="44" t="s">
        <v>992</v>
      </c>
      <c r="B5434" s="44" t="s">
        <v>550</v>
      </c>
      <c r="C5434" s="45">
        <v>46180</v>
      </c>
      <c r="D5434" s="47">
        <v>4477</v>
      </c>
      <c r="E5434" s="180">
        <v>0.02</v>
      </c>
      <c r="F5434" s="47">
        <v>0</v>
      </c>
      <c r="G5434" s="180">
        <v>-1</v>
      </c>
      <c r="H5434" s="47">
        <v>4386</v>
      </c>
    </row>
    <row r="5435" spans="1:8">
      <c r="A5435" s="44" t="s">
        <v>992</v>
      </c>
      <c r="B5435" s="44" t="s">
        <v>550</v>
      </c>
      <c r="C5435" s="45">
        <v>46187</v>
      </c>
      <c r="D5435" s="47">
        <v>4392</v>
      </c>
      <c r="E5435" s="180">
        <v>-0.03</v>
      </c>
      <c r="F5435" s="47">
        <v>0</v>
      </c>
      <c r="G5435" s="180">
        <v>-1</v>
      </c>
      <c r="H5435" s="47">
        <v>4514</v>
      </c>
    </row>
    <row r="5436" spans="1:8">
      <c r="A5436" s="44" t="s">
        <v>992</v>
      </c>
      <c r="B5436" s="44" t="s">
        <v>244</v>
      </c>
      <c r="C5436" s="45">
        <v>46103</v>
      </c>
      <c r="D5436" s="47">
        <v>5</v>
      </c>
      <c r="E5436" s="181"/>
      <c r="F5436" s="47">
        <v>0</v>
      </c>
      <c r="G5436" s="181"/>
      <c r="H5436" s="47">
        <v>0</v>
      </c>
    </row>
    <row r="5437" spans="1:8">
      <c r="A5437" s="44" t="s">
        <v>992</v>
      </c>
      <c r="B5437" s="44" t="s">
        <v>244</v>
      </c>
      <c r="C5437" s="45">
        <v>46110</v>
      </c>
      <c r="D5437" s="47">
        <v>5</v>
      </c>
      <c r="E5437" s="181"/>
      <c r="F5437" s="47">
        <v>0</v>
      </c>
      <c r="G5437" s="181"/>
      <c r="H5437" s="47">
        <v>0</v>
      </c>
    </row>
    <row r="5438" spans="1:8">
      <c r="A5438" s="44" t="s">
        <v>992</v>
      </c>
      <c r="B5438" s="44" t="s">
        <v>244</v>
      </c>
      <c r="C5438" s="45">
        <v>46117</v>
      </c>
      <c r="D5438" s="47">
        <v>5</v>
      </c>
      <c r="E5438" s="181"/>
      <c r="F5438" s="47">
        <v>0</v>
      </c>
      <c r="G5438" s="181"/>
      <c r="H5438" s="47">
        <v>0</v>
      </c>
    </row>
    <row r="5439" spans="1:8">
      <c r="A5439" s="44" t="s">
        <v>992</v>
      </c>
      <c r="B5439" s="44" t="s">
        <v>244</v>
      </c>
      <c r="C5439" s="45">
        <v>46124</v>
      </c>
      <c r="D5439" s="47">
        <v>5</v>
      </c>
      <c r="E5439" s="181"/>
      <c r="F5439" s="47">
        <v>0</v>
      </c>
      <c r="G5439" s="181"/>
      <c r="H5439" s="47">
        <v>0</v>
      </c>
    </row>
    <row r="5440" spans="1:8">
      <c r="A5440" s="44" t="s">
        <v>992</v>
      </c>
      <c r="B5440" s="44" t="s">
        <v>244</v>
      </c>
      <c r="C5440" s="45">
        <v>46131</v>
      </c>
      <c r="D5440" s="47">
        <v>5</v>
      </c>
      <c r="E5440" s="181"/>
      <c r="F5440" s="47">
        <v>0</v>
      </c>
      <c r="G5440" s="181"/>
      <c r="H5440" s="47">
        <v>0</v>
      </c>
    </row>
    <row r="5441" spans="1:8">
      <c r="A5441" s="44" t="s">
        <v>992</v>
      </c>
      <c r="B5441" s="44" t="s">
        <v>244</v>
      </c>
      <c r="C5441" s="45">
        <v>46138</v>
      </c>
      <c r="D5441" s="47">
        <v>5</v>
      </c>
      <c r="E5441" s="181"/>
      <c r="F5441" s="47">
        <v>0</v>
      </c>
      <c r="G5441" s="181"/>
      <c r="H5441" s="47">
        <v>0</v>
      </c>
    </row>
    <row r="5442" spans="1:8">
      <c r="A5442" s="44" t="s">
        <v>992</v>
      </c>
      <c r="B5442" s="44" t="s">
        <v>244</v>
      </c>
      <c r="C5442" s="45">
        <v>46145</v>
      </c>
      <c r="D5442" s="47">
        <v>5</v>
      </c>
      <c r="E5442" s="181"/>
      <c r="F5442" s="47">
        <v>0</v>
      </c>
      <c r="G5442" s="181"/>
      <c r="H5442" s="47">
        <v>0</v>
      </c>
    </row>
    <row r="5443" spans="1:8">
      <c r="A5443" s="44" t="s">
        <v>992</v>
      </c>
      <c r="B5443" s="44" t="s">
        <v>244</v>
      </c>
      <c r="C5443" s="45">
        <v>46152</v>
      </c>
      <c r="D5443" s="47">
        <v>5</v>
      </c>
      <c r="E5443" s="181"/>
      <c r="F5443" s="47">
        <v>0</v>
      </c>
      <c r="G5443" s="181"/>
      <c r="H5443" s="47">
        <v>0</v>
      </c>
    </row>
    <row r="5444" spans="1:8">
      <c r="A5444" s="44" t="s">
        <v>992</v>
      </c>
      <c r="B5444" s="44" t="s">
        <v>244</v>
      </c>
      <c r="C5444" s="45">
        <v>46159</v>
      </c>
      <c r="D5444" s="47">
        <v>5</v>
      </c>
      <c r="E5444" s="181"/>
      <c r="F5444" s="47">
        <v>0</v>
      </c>
      <c r="G5444" s="181"/>
      <c r="H5444" s="47">
        <v>0</v>
      </c>
    </row>
    <row r="5445" spans="1:8">
      <c r="A5445" s="44" t="s">
        <v>992</v>
      </c>
      <c r="B5445" s="44" t="s">
        <v>244</v>
      </c>
      <c r="C5445" s="45">
        <v>46166</v>
      </c>
      <c r="D5445" s="47">
        <v>5</v>
      </c>
      <c r="E5445" s="181"/>
      <c r="F5445" s="47">
        <v>0</v>
      </c>
      <c r="G5445" s="181"/>
      <c r="H5445" s="47">
        <v>0</v>
      </c>
    </row>
    <row r="5446" spans="1:8">
      <c r="A5446" s="44" t="s">
        <v>992</v>
      </c>
      <c r="B5446" s="44" t="s">
        <v>244</v>
      </c>
      <c r="C5446" s="45">
        <v>46173</v>
      </c>
      <c r="D5446" s="47">
        <v>5</v>
      </c>
      <c r="E5446" s="181"/>
      <c r="F5446" s="47">
        <v>0</v>
      </c>
      <c r="G5446" s="181"/>
      <c r="H5446" s="47">
        <v>0</v>
      </c>
    </row>
    <row r="5447" spans="1:8">
      <c r="A5447" s="44" t="s">
        <v>992</v>
      </c>
      <c r="B5447" s="44" t="s">
        <v>244</v>
      </c>
      <c r="C5447" s="45">
        <v>46180</v>
      </c>
      <c r="D5447" s="47">
        <v>5</v>
      </c>
      <c r="E5447" s="181"/>
      <c r="F5447" s="47">
        <v>0</v>
      </c>
      <c r="G5447" s="181"/>
      <c r="H5447" s="47">
        <v>0</v>
      </c>
    </row>
    <row r="5448" spans="1:8">
      <c r="A5448" s="44" t="s">
        <v>992</v>
      </c>
      <c r="B5448" s="44" t="s">
        <v>244</v>
      </c>
      <c r="C5448" s="45">
        <v>46187</v>
      </c>
      <c r="D5448" s="47">
        <v>5</v>
      </c>
      <c r="E5448" s="181"/>
      <c r="F5448" s="47">
        <v>0</v>
      </c>
      <c r="G5448" s="181"/>
      <c r="H5448" s="47">
        <v>0</v>
      </c>
    </row>
    <row r="5449" spans="1:8">
      <c r="A5449" s="44" t="s">
        <v>992</v>
      </c>
      <c r="B5449" s="44" t="s">
        <v>220</v>
      </c>
      <c r="C5449" s="45">
        <v>46103</v>
      </c>
      <c r="D5449" s="47">
        <v>301</v>
      </c>
      <c r="E5449" s="180">
        <v>-0.56999999999999995</v>
      </c>
      <c r="F5449" s="47">
        <v>0</v>
      </c>
      <c r="G5449" s="180">
        <v>-1</v>
      </c>
      <c r="H5449" s="47">
        <v>698</v>
      </c>
    </row>
    <row r="5450" spans="1:8">
      <c r="A5450" s="44" t="s">
        <v>992</v>
      </c>
      <c r="B5450" s="44" t="s">
        <v>220</v>
      </c>
      <c r="C5450" s="45">
        <v>46110</v>
      </c>
      <c r="D5450" s="47">
        <v>301</v>
      </c>
      <c r="E5450" s="180">
        <v>-0.49</v>
      </c>
      <c r="F5450" s="47">
        <v>0</v>
      </c>
      <c r="G5450" s="180">
        <v>-1</v>
      </c>
      <c r="H5450" s="47">
        <v>595</v>
      </c>
    </row>
    <row r="5451" spans="1:8">
      <c r="A5451" s="44" t="s">
        <v>992</v>
      </c>
      <c r="B5451" s="44" t="s">
        <v>220</v>
      </c>
      <c r="C5451" s="45">
        <v>46117</v>
      </c>
      <c r="D5451" s="47">
        <v>298</v>
      </c>
      <c r="E5451" s="180">
        <v>-0.35</v>
      </c>
      <c r="F5451" s="47">
        <v>0</v>
      </c>
      <c r="G5451" s="180">
        <v>-1</v>
      </c>
      <c r="H5451" s="47">
        <v>461</v>
      </c>
    </row>
    <row r="5452" spans="1:8">
      <c r="A5452" s="44" t="s">
        <v>992</v>
      </c>
      <c r="B5452" s="44" t="s">
        <v>220</v>
      </c>
      <c r="C5452" s="45">
        <v>46124</v>
      </c>
      <c r="D5452" s="47">
        <v>297</v>
      </c>
      <c r="E5452" s="180">
        <v>-0.28000000000000003</v>
      </c>
      <c r="F5452" s="47">
        <v>0</v>
      </c>
      <c r="G5452" s="180">
        <v>-1</v>
      </c>
      <c r="H5452" s="47">
        <v>415</v>
      </c>
    </row>
    <row r="5453" spans="1:8">
      <c r="A5453" s="44" t="s">
        <v>992</v>
      </c>
      <c r="B5453" s="44" t="s">
        <v>220</v>
      </c>
      <c r="C5453" s="45">
        <v>46131</v>
      </c>
      <c r="D5453" s="47">
        <v>298</v>
      </c>
      <c r="E5453" s="180">
        <v>-0.36</v>
      </c>
      <c r="F5453" s="47">
        <v>0</v>
      </c>
      <c r="G5453" s="180">
        <v>-1</v>
      </c>
      <c r="H5453" s="47">
        <v>466</v>
      </c>
    </row>
    <row r="5454" spans="1:8">
      <c r="A5454" s="44" t="s">
        <v>992</v>
      </c>
      <c r="B5454" s="44" t="s">
        <v>220</v>
      </c>
      <c r="C5454" s="45">
        <v>46138</v>
      </c>
      <c r="D5454" s="47">
        <v>296</v>
      </c>
      <c r="E5454" s="180">
        <v>-0.18</v>
      </c>
      <c r="F5454" s="47">
        <v>0</v>
      </c>
      <c r="G5454" s="180">
        <v>-1</v>
      </c>
      <c r="H5454" s="47">
        <v>362</v>
      </c>
    </row>
    <row r="5455" spans="1:8">
      <c r="A5455" s="44" t="s">
        <v>992</v>
      </c>
      <c r="B5455" s="44" t="s">
        <v>220</v>
      </c>
      <c r="C5455" s="45">
        <v>46145</v>
      </c>
      <c r="D5455" s="47">
        <v>333</v>
      </c>
      <c r="E5455" s="180">
        <v>-0.16</v>
      </c>
      <c r="F5455" s="47">
        <v>0</v>
      </c>
      <c r="G5455" s="180">
        <v>-1</v>
      </c>
      <c r="H5455" s="47">
        <v>394</v>
      </c>
    </row>
    <row r="5456" spans="1:8">
      <c r="A5456" s="44" t="s">
        <v>992</v>
      </c>
      <c r="B5456" s="44" t="s">
        <v>220</v>
      </c>
      <c r="C5456" s="45">
        <v>46152</v>
      </c>
      <c r="D5456" s="47">
        <v>339</v>
      </c>
      <c r="E5456" s="180">
        <v>-0.11</v>
      </c>
      <c r="F5456" s="49">
        <v>0</v>
      </c>
      <c r="G5456" s="180">
        <v>-1</v>
      </c>
      <c r="H5456" s="47">
        <v>381</v>
      </c>
    </row>
    <row r="5457" spans="1:8">
      <c r="A5457" s="44" t="s">
        <v>992</v>
      </c>
      <c r="B5457" s="44" t="s">
        <v>220</v>
      </c>
      <c r="C5457" s="45">
        <v>46159</v>
      </c>
      <c r="D5457" s="47">
        <v>339</v>
      </c>
      <c r="E5457" s="180">
        <v>-0.1</v>
      </c>
      <c r="F5457" s="47">
        <v>0</v>
      </c>
      <c r="G5457" s="180">
        <v>-1</v>
      </c>
      <c r="H5457" s="47">
        <v>376</v>
      </c>
    </row>
    <row r="5458" spans="1:8">
      <c r="A5458" s="44" t="s">
        <v>992</v>
      </c>
      <c r="B5458" s="44" t="s">
        <v>220</v>
      </c>
      <c r="C5458" s="45">
        <v>46166</v>
      </c>
      <c r="D5458" s="47">
        <v>339</v>
      </c>
      <c r="E5458" s="180">
        <v>-0.22</v>
      </c>
      <c r="F5458" s="47">
        <v>0</v>
      </c>
      <c r="G5458" s="180">
        <v>-1</v>
      </c>
      <c r="H5458" s="47">
        <v>436</v>
      </c>
    </row>
    <row r="5459" spans="1:8">
      <c r="A5459" s="44" t="s">
        <v>992</v>
      </c>
      <c r="B5459" s="44" t="s">
        <v>220</v>
      </c>
      <c r="C5459" s="45">
        <v>46173</v>
      </c>
      <c r="D5459" s="47">
        <v>374</v>
      </c>
      <c r="E5459" s="180">
        <v>-0.08</v>
      </c>
      <c r="F5459" s="47">
        <v>0</v>
      </c>
      <c r="G5459" s="180">
        <v>-1</v>
      </c>
      <c r="H5459" s="47">
        <v>407</v>
      </c>
    </row>
    <row r="5460" spans="1:8">
      <c r="A5460" s="44" t="s">
        <v>992</v>
      </c>
      <c r="B5460" s="44" t="s">
        <v>220</v>
      </c>
      <c r="C5460" s="45">
        <v>46180</v>
      </c>
      <c r="D5460" s="47">
        <v>380</v>
      </c>
      <c r="E5460" s="180">
        <v>0.01</v>
      </c>
      <c r="F5460" s="47">
        <v>0</v>
      </c>
      <c r="G5460" s="180">
        <v>-1</v>
      </c>
      <c r="H5460" s="47">
        <v>377</v>
      </c>
    </row>
    <row r="5461" spans="1:8">
      <c r="A5461" s="44" t="s">
        <v>992</v>
      </c>
      <c r="B5461" s="44" t="s">
        <v>220</v>
      </c>
      <c r="C5461" s="45">
        <v>46187</v>
      </c>
      <c r="D5461" s="47">
        <v>380</v>
      </c>
      <c r="E5461" s="180">
        <v>-7.0000000000000007E-2</v>
      </c>
      <c r="F5461" s="47">
        <v>0</v>
      </c>
      <c r="G5461" s="180">
        <v>-1</v>
      </c>
      <c r="H5461" s="47">
        <v>410</v>
      </c>
    </row>
    <row r="5462" spans="1:8">
      <c r="A5462" s="44" t="s">
        <v>992</v>
      </c>
      <c r="B5462" s="44" t="s">
        <v>508</v>
      </c>
      <c r="C5462" s="45">
        <v>46103</v>
      </c>
      <c r="D5462" s="47">
        <v>404</v>
      </c>
      <c r="E5462" s="180">
        <v>4.1100000000000003</v>
      </c>
      <c r="F5462" s="47">
        <v>0</v>
      </c>
      <c r="G5462" s="180">
        <v>-1</v>
      </c>
      <c r="H5462" s="47">
        <v>79</v>
      </c>
    </row>
    <row r="5463" spans="1:8">
      <c r="A5463" s="44" t="s">
        <v>992</v>
      </c>
      <c r="B5463" s="44" t="s">
        <v>508</v>
      </c>
      <c r="C5463" s="45">
        <v>46110</v>
      </c>
      <c r="D5463" s="47">
        <v>395</v>
      </c>
      <c r="E5463" s="180">
        <v>2.76</v>
      </c>
      <c r="F5463" s="47">
        <v>0</v>
      </c>
      <c r="G5463" s="180">
        <v>-1</v>
      </c>
      <c r="H5463" s="47">
        <v>105</v>
      </c>
    </row>
    <row r="5464" spans="1:8">
      <c r="A5464" s="44" t="s">
        <v>992</v>
      </c>
      <c r="B5464" s="44" t="s">
        <v>508</v>
      </c>
      <c r="C5464" s="45">
        <v>46117</v>
      </c>
      <c r="D5464" s="47">
        <v>394</v>
      </c>
      <c r="E5464" s="180">
        <v>3.23</v>
      </c>
      <c r="F5464" s="47">
        <v>0</v>
      </c>
      <c r="G5464" s="180">
        <v>-1</v>
      </c>
      <c r="H5464" s="47">
        <v>93</v>
      </c>
    </row>
    <row r="5465" spans="1:8">
      <c r="A5465" s="44" t="s">
        <v>992</v>
      </c>
      <c r="B5465" s="44" t="s">
        <v>508</v>
      </c>
      <c r="C5465" s="45">
        <v>46124</v>
      </c>
      <c r="D5465" s="47">
        <v>392</v>
      </c>
      <c r="E5465" s="180">
        <v>3.9</v>
      </c>
      <c r="F5465" s="47">
        <v>0</v>
      </c>
      <c r="G5465" s="180">
        <v>-1</v>
      </c>
      <c r="H5465" s="47">
        <v>80</v>
      </c>
    </row>
    <row r="5466" spans="1:8">
      <c r="A5466" s="44" t="s">
        <v>992</v>
      </c>
      <c r="B5466" s="44" t="s">
        <v>508</v>
      </c>
      <c r="C5466" s="45">
        <v>46131</v>
      </c>
      <c r="D5466" s="47">
        <v>393</v>
      </c>
      <c r="E5466" s="180">
        <v>4.45</v>
      </c>
      <c r="F5466" s="47">
        <v>0</v>
      </c>
      <c r="G5466" s="180">
        <v>-1</v>
      </c>
      <c r="H5466" s="47">
        <v>72</v>
      </c>
    </row>
    <row r="5467" spans="1:8">
      <c r="A5467" s="44" t="s">
        <v>992</v>
      </c>
      <c r="B5467" s="44" t="s">
        <v>508</v>
      </c>
      <c r="C5467" s="45">
        <v>46138</v>
      </c>
      <c r="D5467" s="47">
        <v>391</v>
      </c>
      <c r="E5467" s="180">
        <v>3.16</v>
      </c>
      <c r="F5467" s="47">
        <v>0</v>
      </c>
      <c r="G5467" s="180">
        <v>-1</v>
      </c>
      <c r="H5467" s="47">
        <v>94</v>
      </c>
    </row>
    <row r="5468" spans="1:8">
      <c r="A5468" s="44" t="s">
        <v>992</v>
      </c>
      <c r="B5468" s="44" t="s">
        <v>508</v>
      </c>
      <c r="C5468" s="45">
        <v>46145</v>
      </c>
      <c r="D5468" s="47">
        <v>123</v>
      </c>
      <c r="E5468" s="180">
        <v>0.45</v>
      </c>
      <c r="F5468" s="47">
        <v>0</v>
      </c>
      <c r="G5468" s="180">
        <v>-1</v>
      </c>
      <c r="H5468" s="47">
        <v>85</v>
      </c>
    </row>
    <row r="5469" spans="1:8">
      <c r="A5469" s="44" t="s">
        <v>992</v>
      </c>
      <c r="B5469" s="44" t="s">
        <v>508</v>
      </c>
      <c r="C5469" s="45">
        <v>46152</v>
      </c>
      <c r="D5469" s="47">
        <v>79</v>
      </c>
      <c r="E5469" s="180">
        <v>0.25</v>
      </c>
      <c r="F5469" s="47">
        <v>0</v>
      </c>
      <c r="G5469" s="180">
        <v>-1</v>
      </c>
      <c r="H5469" s="47">
        <v>63</v>
      </c>
    </row>
    <row r="5470" spans="1:8">
      <c r="A5470" s="44" t="s">
        <v>992</v>
      </c>
      <c r="B5470" s="44" t="s">
        <v>508</v>
      </c>
      <c r="C5470" s="45">
        <v>46159</v>
      </c>
      <c r="D5470" s="47">
        <v>79</v>
      </c>
      <c r="E5470" s="180">
        <v>0.25</v>
      </c>
      <c r="F5470" s="47">
        <v>0</v>
      </c>
      <c r="G5470" s="180">
        <v>-1</v>
      </c>
      <c r="H5470" s="47">
        <v>63</v>
      </c>
    </row>
    <row r="5471" spans="1:8">
      <c r="A5471" s="44" t="s">
        <v>992</v>
      </c>
      <c r="B5471" s="44" t="s">
        <v>508</v>
      </c>
      <c r="C5471" s="45">
        <v>46166</v>
      </c>
      <c r="D5471" s="47">
        <v>79</v>
      </c>
      <c r="E5471" s="180">
        <v>0.33</v>
      </c>
      <c r="F5471" s="47">
        <v>0</v>
      </c>
      <c r="G5471" s="180">
        <v>-1</v>
      </c>
      <c r="H5471" s="47">
        <v>59</v>
      </c>
    </row>
    <row r="5472" spans="1:8">
      <c r="A5472" s="44" t="s">
        <v>992</v>
      </c>
      <c r="B5472" s="44" t="s">
        <v>508</v>
      </c>
      <c r="C5472" s="45">
        <v>46173</v>
      </c>
      <c r="D5472" s="47">
        <v>79</v>
      </c>
      <c r="E5472" s="180">
        <v>0.19</v>
      </c>
      <c r="F5472" s="47">
        <v>0</v>
      </c>
      <c r="G5472" s="180">
        <v>-1</v>
      </c>
      <c r="H5472" s="47">
        <v>66</v>
      </c>
    </row>
    <row r="5473" spans="1:8">
      <c r="A5473" s="44" t="s">
        <v>992</v>
      </c>
      <c r="B5473" s="44" t="s">
        <v>508</v>
      </c>
      <c r="C5473" s="45">
        <v>46180</v>
      </c>
      <c r="D5473" s="47">
        <v>79</v>
      </c>
      <c r="E5473" s="180">
        <v>0.27</v>
      </c>
      <c r="F5473" s="49">
        <v>0</v>
      </c>
      <c r="G5473" s="180">
        <v>-1</v>
      </c>
      <c r="H5473" s="47">
        <v>62</v>
      </c>
    </row>
    <row r="5474" spans="1:8">
      <c r="A5474" s="44" t="s">
        <v>992</v>
      </c>
      <c r="B5474" s="44" t="s">
        <v>508</v>
      </c>
      <c r="C5474" s="45">
        <v>46187</v>
      </c>
      <c r="D5474" s="47">
        <v>79</v>
      </c>
      <c r="E5474" s="180">
        <v>0.28999999999999998</v>
      </c>
      <c r="F5474" s="47">
        <v>0</v>
      </c>
      <c r="G5474" s="180">
        <v>-1</v>
      </c>
      <c r="H5474" s="47">
        <v>61</v>
      </c>
    </row>
    <row r="5475" spans="1:8">
      <c r="A5475" s="44" t="s">
        <v>992</v>
      </c>
      <c r="B5475" s="44" t="s">
        <v>127</v>
      </c>
      <c r="C5475" s="45">
        <v>46103</v>
      </c>
      <c r="D5475" s="47">
        <v>0</v>
      </c>
      <c r="E5475" s="180">
        <v>-1</v>
      </c>
      <c r="F5475" s="47">
        <v>0</v>
      </c>
      <c r="G5475" s="180">
        <v>-1</v>
      </c>
      <c r="H5475" s="47">
        <v>895</v>
      </c>
    </row>
    <row r="5476" spans="1:8">
      <c r="A5476" s="44" t="s">
        <v>992</v>
      </c>
      <c r="B5476" s="44" t="s">
        <v>127</v>
      </c>
      <c r="C5476" s="45">
        <v>46110</v>
      </c>
      <c r="D5476" s="47">
        <v>0</v>
      </c>
      <c r="E5476" s="180">
        <v>-1</v>
      </c>
      <c r="F5476" s="47">
        <v>0</v>
      </c>
      <c r="G5476" s="180">
        <v>-1</v>
      </c>
      <c r="H5476" s="47">
        <v>416</v>
      </c>
    </row>
    <row r="5477" spans="1:8">
      <c r="A5477" s="44" t="s">
        <v>992</v>
      </c>
      <c r="B5477" s="44" t="s">
        <v>127</v>
      </c>
      <c r="C5477" s="45">
        <v>46117</v>
      </c>
      <c r="D5477" s="47">
        <v>0</v>
      </c>
      <c r="E5477" s="180">
        <v>-1</v>
      </c>
      <c r="F5477" s="47">
        <v>0</v>
      </c>
      <c r="G5477" s="180">
        <v>-1</v>
      </c>
      <c r="H5477" s="47">
        <v>251</v>
      </c>
    </row>
    <row r="5478" spans="1:8">
      <c r="A5478" s="44" t="s">
        <v>992</v>
      </c>
      <c r="B5478" s="44" t="s">
        <v>127</v>
      </c>
      <c r="C5478" s="45">
        <v>46124</v>
      </c>
      <c r="D5478" s="47">
        <v>0</v>
      </c>
      <c r="E5478" s="180">
        <v>-1</v>
      </c>
      <c r="F5478" s="47">
        <v>0</v>
      </c>
      <c r="G5478" s="180">
        <v>-1</v>
      </c>
      <c r="H5478" s="47">
        <v>167</v>
      </c>
    </row>
    <row r="5479" spans="1:8">
      <c r="A5479" s="44" t="s">
        <v>992</v>
      </c>
      <c r="B5479" s="44" t="s">
        <v>127</v>
      </c>
      <c r="C5479" s="45">
        <v>46131</v>
      </c>
      <c r="D5479" s="47">
        <v>0</v>
      </c>
      <c r="E5479" s="180">
        <v>-1</v>
      </c>
      <c r="F5479" s="47">
        <v>0</v>
      </c>
      <c r="G5479" s="180">
        <v>-1</v>
      </c>
      <c r="H5479" s="47">
        <v>80</v>
      </c>
    </row>
    <row r="5480" spans="1:8">
      <c r="A5480" s="44" t="s">
        <v>992</v>
      </c>
      <c r="B5480" s="44" t="s">
        <v>127</v>
      </c>
      <c r="C5480" s="45">
        <v>46138</v>
      </c>
      <c r="D5480" s="47">
        <v>0</v>
      </c>
      <c r="E5480" s="180">
        <v>-1</v>
      </c>
      <c r="F5480" s="47">
        <v>0</v>
      </c>
      <c r="G5480" s="180">
        <v>-1</v>
      </c>
      <c r="H5480" s="47">
        <v>83</v>
      </c>
    </row>
    <row r="5481" spans="1:8">
      <c r="A5481" s="44" t="s">
        <v>992</v>
      </c>
      <c r="B5481" s="44" t="s">
        <v>127</v>
      </c>
      <c r="C5481" s="45">
        <v>46145</v>
      </c>
      <c r="D5481" s="47">
        <v>0</v>
      </c>
      <c r="E5481" s="180">
        <v>-1</v>
      </c>
      <c r="F5481" s="47">
        <v>0</v>
      </c>
      <c r="G5481" s="180">
        <v>-1</v>
      </c>
      <c r="H5481" s="47">
        <v>26</v>
      </c>
    </row>
    <row r="5482" spans="1:8">
      <c r="A5482" s="44" t="s">
        <v>992</v>
      </c>
      <c r="B5482" s="44" t="s">
        <v>127</v>
      </c>
      <c r="C5482" s="45">
        <v>46152</v>
      </c>
      <c r="D5482" s="47">
        <v>0</v>
      </c>
      <c r="E5482" s="180">
        <v>-1</v>
      </c>
      <c r="F5482" s="47">
        <v>0</v>
      </c>
      <c r="G5482" s="180">
        <v>-1</v>
      </c>
      <c r="H5482" s="47">
        <v>65</v>
      </c>
    </row>
    <row r="5483" spans="1:8">
      <c r="A5483" s="44" t="s">
        <v>992</v>
      </c>
      <c r="B5483" s="44" t="s">
        <v>127</v>
      </c>
      <c r="C5483" s="45">
        <v>46159</v>
      </c>
      <c r="D5483" s="47">
        <v>0</v>
      </c>
      <c r="E5483" s="180">
        <v>-1</v>
      </c>
      <c r="F5483" s="49">
        <v>0</v>
      </c>
      <c r="G5483" s="180">
        <v>-1</v>
      </c>
      <c r="H5483" s="47">
        <v>67</v>
      </c>
    </row>
    <row r="5484" spans="1:8">
      <c r="A5484" s="44" t="s">
        <v>992</v>
      </c>
      <c r="B5484" s="44" t="s">
        <v>127</v>
      </c>
      <c r="C5484" s="45">
        <v>46166</v>
      </c>
      <c r="D5484" s="47">
        <v>0</v>
      </c>
      <c r="E5484" s="180">
        <v>-1</v>
      </c>
      <c r="F5484" s="47">
        <v>0</v>
      </c>
      <c r="G5484" s="180">
        <v>-1</v>
      </c>
      <c r="H5484" s="47">
        <v>47</v>
      </c>
    </row>
    <row r="5485" spans="1:8">
      <c r="A5485" s="44" t="s">
        <v>992</v>
      </c>
      <c r="B5485" s="44" t="s">
        <v>127</v>
      </c>
      <c r="C5485" s="45">
        <v>46173</v>
      </c>
      <c r="D5485" s="47">
        <v>0</v>
      </c>
      <c r="E5485" s="180">
        <v>-1</v>
      </c>
      <c r="F5485" s="47">
        <v>0</v>
      </c>
      <c r="G5485" s="180">
        <v>-1</v>
      </c>
      <c r="H5485" s="47">
        <v>12</v>
      </c>
    </row>
    <row r="5486" spans="1:8">
      <c r="A5486" s="44" t="s">
        <v>992</v>
      </c>
      <c r="B5486" s="44" t="s">
        <v>127</v>
      </c>
      <c r="C5486" s="45">
        <v>46180</v>
      </c>
      <c r="D5486" s="47">
        <v>0</v>
      </c>
      <c r="E5486" s="180">
        <v>-1</v>
      </c>
      <c r="F5486" s="47">
        <v>0</v>
      </c>
      <c r="G5486" s="180">
        <v>-1</v>
      </c>
      <c r="H5486" s="47">
        <v>12</v>
      </c>
    </row>
    <row r="5487" spans="1:8">
      <c r="A5487" s="44" t="s">
        <v>992</v>
      </c>
      <c r="B5487" s="44" t="s">
        <v>127</v>
      </c>
      <c r="C5487" s="45">
        <v>46187</v>
      </c>
      <c r="D5487" s="47">
        <v>0</v>
      </c>
      <c r="E5487" s="180">
        <v>-1</v>
      </c>
      <c r="F5487" s="47">
        <v>0</v>
      </c>
      <c r="G5487" s="180">
        <v>-1</v>
      </c>
      <c r="H5487" s="47">
        <v>13</v>
      </c>
    </row>
    <row r="5488" spans="1:8">
      <c r="A5488" s="44" t="s">
        <v>992</v>
      </c>
      <c r="B5488" s="44" t="s">
        <v>124</v>
      </c>
      <c r="C5488" s="45">
        <v>46103</v>
      </c>
      <c r="D5488" s="47">
        <v>1</v>
      </c>
      <c r="E5488" s="180">
        <v>-1</v>
      </c>
      <c r="F5488" s="47">
        <v>0</v>
      </c>
      <c r="G5488" s="180">
        <v>-1</v>
      </c>
      <c r="H5488" s="47">
        <v>1387</v>
      </c>
    </row>
    <row r="5489" spans="1:8">
      <c r="A5489" s="44" t="s">
        <v>992</v>
      </c>
      <c r="B5489" s="44" t="s">
        <v>124</v>
      </c>
      <c r="C5489" s="45">
        <v>46110</v>
      </c>
      <c r="D5489" s="47">
        <v>1</v>
      </c>
      <c r="E5489" s="180">
        <v>-1</v>
      </c>
      <c r="F5489" s="47">
        <v>0</v>
      </c>
      <c r="G5489" s="180">
        <v>-1</v>
      </c>
      <c r="H5489" s="47">
        <v>1377</v>
      </c>
    </row>
    <row r="5490" spans="1:8">
      <c r="A5490" s="44" t="s">
        <v>992</v>
      </c>
      <c r="B5490" s="44" t="s">
        <v>124</v>
      </c>
      <c r="C5490" s="45">
        <v>46117</v>
      </c>
      <c r="D5490" s="47">
        <v>1</v>
      </c>
      <c r="E5490" s="180">
        <v>-1</v>
      </c>
      <c r="F5490" s="47">
        <v>0</v>
      </c>
      <c r="G5490" s="180">
        <v>-1</v>
      </c>
      <c r="H5490" s="47">
        <v>1071</v>
      </c>
    </row>
    <row r="5491" spans="1:8">
      <c r="A5491" s="44" t="s">
        <v>992</v>
      </c>
      <c r="B5491" s="44" t="s">
        <v>124</v>
      </c>
      <c r="C5491" s="45">
        <v>46124</v>
      </c>
      <c r="D5491" s="47">
        <v>1</v>
      </c>
      <c r="E5491" s="180">
        <v>-1</v>
      </c>
      <c r="F5491" s="47">
        <v>0</v>
      </c>
      <c r="G5491" s="180">
        <v>-1</v>
      </c>
      <c r="H5491" s="47">
        <v>1219</v>
      </c>
    </row>
    <row r="5492" spans="1:8">
      <c r="A5492" s="44" t="s">
        <v>992</v>
      </c>
      <c r="B5492" s="44" t="s">
        <v>124</v>
      </c>
      <c r="C5492" s="45">
        <v>46131</v>
      </c>
      <c r="D5492" s="47">
        <v>1</v>
      </c>
      <c r="E5492" s="180">
        <v>-1</v>
      </c>
      <c r="F5492" s="47">
        <v>0</v>
      </c>
      <c r="G5492" s="180">
        <v>-1</v>
      </c>
      <c r="H5492" s="47">
        <v>1234</v>
      </c>
    </row>
    <row r="5493" spans="1:8">
      <c r="A5493" s="44" t="s">
        <v>992</v>
      </c>
      <c r="B5493" s="44" t="s">
        <v>124</v>
      </c>
      <c r="C5493" s="45">
        <v>46138</v>
      </c>
      <c r="D5493" s="47">
        <v>1</v>
      </c>
      <c r="E5493" s="180">
        <v>-1</v>
      </c>
      <c r="F5493" s="47">
        <v>0</v>
      </c>
      <c r="G5493" s="180">
        <v>-1</v>
      </c>
      <c r="H5493" s="47">
        <v>1201</v>
      </c>
    </row>
    <row r="5494" spans="1:8">
      <c r="A5494" s="44" t="s">
        <v>992</v>
      </c>
      <c r="B5494" s="44" t="s">
        <v>124</v>
      </c>
      <c r="C5494" s="45">
        <v>46145</v>
      </c>
      <c r="D5494" s="47">
        <v>1</v>
      </c>
      <c r="E5494" s="180">
        <v>-1</v>
      </c>
      <c r="F5494" s="47">
        <v>0</v>
      </c>
      <c r="G5494" s="180">
        <v>-1</v>
      </c>
      <c r="H5494" s="47">
        <v>1197</v>
      </c>
    </row>
    <row r="5495" spans="1:8">
      <c r="A5495" s="44" t="s">
        <v>992</v>
      </c>
      <c r="B5495" s="44" t="s">
        <v>124</v>
      </c>
      <c r="C5495" s="45">
        <v>46152</v>
      </c>
      <c r="D5495" s="47">
        <v>1</v>
      </c>
      <c r="E5495" s="180">
        <v>-1</v>
      </c>
      <c r="F5495" s="47">
        <v>0</v>
      </c>
      <c r="G5495" s="180">
        <v>-1</v>
      </c>
      <c r="H5495" s="47">
        <v>1205</v>
      </c>
    </row>
    <row r="5496" spans="1:8">
      <c r="A5496" s="44" t="s">
        <v>992</v>
      </c>
      <c r="B5496" s="44" t="s">
        <v>124</v>
      </c>
      <c r="C5496" s="45">
        <v>46159</v>
      </c>
      <c r="D5496" s="47">
        <v>0</v>
      </c>
      <c r="E5496" s="180">
        <v>-1</v>
      </c>
      <c r="F5496" s="47">
        <v>0</v>
      </c>
      <c r="G5496" s="180">
        <v>-1</v>
      </c>
      <c r="H5496" s="47">
        <v>1150</v>
      </c>
    </row>
    <row r="5497" spans="1:8">
      <c r="A5497" s="44" t="s">
        <v>992</v>
      </c>
      <c r="B5497" s="44" t="s">
        <v>124</v>
      </c>
      <c r="C5497" s="45">
        <v>46166</v>
      </c>
      <c r="D5497" s="47">
        <v>1</v>
      </c>
      <c r="E5497" s="180">
        <v>-1</v>
      </c>
      <c r="F5497" s="47">
        <v>0</v>
      </c>
      <c r="G5497" s="180">
        <v>-1</v>
      </c>
      <c r="H5497" s="47">
        <v>1075</v>
      </c>
    </row>
    <row r="5498" spans="1:8">
      <c r="A5498" s="44" t="s">
        <v>992</v>
      </c>
      <c r="B5498" s="44" t="s">
        <v>124</v>
      </c>
      <c r="C5498" s="45">
        <v>46173</v>
      </c>
      <c r="D5498" s="47">
        <v>1</v>
      </c>
      <c r="E5498" s="180">
        <v>-1</v>
      </c>
      <c r="F5498" s="47">
        <v>0</v>
      </c>
      <c r="G5498" s="180">
        <v>-1</v>
      </c>
      <c r="H5498" s="47">
        <v>1080</v>
      </c>
    </row>
    <row r="5499" spans="1:8">
      <c r="A5499" s="44" t="s">
        <v>992</v>
      </c>
      <c r="B5499" s="44" t="s">
        <v>124</v>
      </c>
      <c r="C5499" s="45">
        <v>46180</v>
      </c>
      <c r="D5499" s="47">
        <v>1</v>
      </c>
      <c r="E5499" s="180">
        <v>-1</v>
      </c>
      <c r="F5499" s="47">
        <v>0</v>
      </c>
      <c r="G5499" s="180">
        <v>-1</v>
      </c>
      <c r="H5499" s="47">
        <v>1132</v>
      </c>
    </row>
    <row r="5500" spans="1:8">
      <c r="A5500" s="44" t="s">
        <v>992</v>
      </c>
      <c r="B5500" s="44" t="s">
        <v>124</v>
      </c>
      <c r="C5500" s="45">
        <v>46187</v>
      </c>
      <c r="D5500" s="47">
        <v>1</v>
      </c>
      <c r="E5500" s="180">
        <v>-1</v>
      </c>
      <c r="F5500" s="47">
        <v>0</v>
      </c>
      <c r="G5500" s="180">
        <v>-1</v>
      </c>
      <c r="H5500" s="47">
        <v>908</v>
      </c>
    </row>
    <row r="5501" spans="1:8">
      <c r="A5501" s="44" t="s">
        <v>992</v>
      </c>
      <c r="B5501" s="44" t="s">
        <v>136</v>
      </c>
      <c r="C5501" s="45">
        <v>46103</v>
      </c>
      <c r="D5501" s="47">
        <v>22239</v>
      </c>
      <c r="E5501" s="180">
        <v>0.14000000000000001</v>
      </c>
      <c r="F5501" s="47">
        <v>0</v>
      </c>
      <c r="G5501" s="180">
        <v>-1</v>
      </c>
      <c r="H5501" s="47">
        <v>19453</v>
      </c>
    </row>
    <row r="5502" spans="1:8">
      <c r="A5502" s="44" t="s">
        <v>992</v>
      </c>
      <c r="B5502" s="44" t="s">
        <v>136</v>
      </c>
      <c r="C5502" s="45">
        <v>46110</v>
      </c>
      <c r="D5502" s="47">
        <v>22224</v>
      </c>
      <c r="E5502" s="180">
        <v>0.12</v>
      </c>
      <c r="F5502" s="47">
        <v>0</v>
      </c>
      <c r="G5502" s="180">
        <v>-1</v>
      </c>
      <c r="H5502" s="47">
        <v>19799</v>
      </c>
    </row>
    <row r="5503" spans="1:8">
      <c r="A5503" s="44" t="s">
        <v>992</v>
      </c>
      <c r="B5503" s="44" t="s">
        <v>136</v>
      </c>
      <c r="C5503" s="45">
        <v>46117</v>
      </c>
      <c r="D5503" s="47">
        <v>22314</v>
      </c>
      <c r="E5503" s="180">
        <v>0.13</v>
      </c>
      <c r="F5503" s="47">
        <v>0</v>
      </c>
      <c r="G5503" s="180">
        <v>-1</v>
      </c>
      <c r="H5503" s="47">
        <v>19679</v>
      </c>
    </row>
    <row r="5504" spans="1:8">
      <c r="A5504" s="44" t="s">
        <v>992</v>
      </c>
      <c r="B5504" s="44" t="s">
        <v>136</v>
      </c>
      <c r="C5504" s="45">
        <v>46124</v>
      </c>
      <c r="D5504" s="47">
        <v>22300</v>
      </c>
      <c r="E5504" s="180">
        <v>0.15</v>
      </c>
      <c r="F5504" s="47">
        <v>0</v>
      </c>
      <c r="G5504" s="180">
        <v>-1</v>
      </c>
      <c r="H5504" s="47">
        <v>19440</v>
      </c>
    </row>
    <row r="5505" spans="1:8">
      <c r="A5505" s="44" t="s">
        <v>992</v>
      </c>
      <c r="B5505" s="44" t="s">
        <v>136</v>
      </c>
      <c r="C5505" s="45">
        <v>46131</v>
      </c>
      <c r="D5505" s="47">
        <v>22245</v>
      </c>
      <c r="E5505" s="180">
        <v>0.15</v>
      </c>
      <c r="F5505" s="47">
        <v>0</v>
      </c>
      <c r="G5505" s="180">
        <v>-1</v>
      </c>
      <c r="H5505" s="47">
        <v>19363</v>
      </c>
    </row>
    <row r="5506" spans="1:8">
      <c r="A5506" s="44" t="s">
        <v>992</v>
      </c>
      <c r="B5506" s="44" t="s">
        <v>136</v>
      </c>
      <c r="C5506" s="45">
        <v>46138</v>
      </c>
      <c r="D5506" s="47">
        <v>22252</v>
      </c>
      <c r="E5506" s="180">
        <v>0.13</v>
      </c>
      <c r="F5506" s="47">
        <v>0</v>
      </c>
      <c r="G5506" s="180">
        <v>-1</v>
      </c>
      <c r="H5506" s="47">
        <v>19649</v>
      </c>
    </row>
    <row r="5507" spans="1:8">
      <c r="A5507" s="44" t="s">
        <v>992</v>
      </c>
      <c r="B5507" s="44" t="s">
        <v>136</v>
      </c>
      <c r="C5507" s="45">
        <v>46145</v>
      </c>
      <c r="D5507" s="47">
        <v>22111</v>
      </c>
      <c r="E5507" s="180">
        <v>0.18</v>
      </c>
      <c r="F5507" s="47">
        <v>0</v>
      </c>
      <c r="G5507" s="180">
        <v>-1</v>
      </c>
      <c r="H5507" s="47">
        <v>18793</v>
      </c>
    </row>
    <row r="5508" spans="1:8">
      <c r="A5508" s="44" t="s">
        <v>992</v>
      </c>
      <c r="B5508" s="44" t="s">
        <v>136</v>
      </c>
      <c r="C5508" s="45">
        <v>46152</v>
      </c>
      <c r="D5508" s="47">
        <v>22078</v>
      </c>
      <c r="E5508" s="180">
        <v>0.17</v>
      </c>
      <c r="F5508" s="47">
        <v>0</v>
      </c>
      <c r="G5508" s="180">
        <v>-1</v>
      </c>
      <c r="H5508" s="47">
        <v>18818</v>
      </c>
    </row>
    <row r="5509" spans="1:8">
      <c r="A5509" s="44" t="s">
        <v>992</v>
      </c>
      <c r="B5509" s="44" t="s">
        <v>136</v>
      </c>
      <c r="C5509" s="45">
        <v>46159</v>
      </c>
      <c r="D5509" s="47">
        <v>22102</v>
      </c>
      <c r="E5509" s="180">
        <v>0.19</v>
      </c>
      <c r="F5509" s="49">
        <v>0</v>
      </c>
      <c r="G5509" s="180">
        <v>-1</v>
      </c>
      <c r="H5509" s="47">
        <v>18533</v>
      </c>
    </row>
    <row r="5510" spans="1:8">
      <c r="A5510" s="44" t="s">
        <v>992</v>
      </c>
      <c r="B5510" s="44" t="s">
        <v>136</v>
      </c>
      <c r="C5510" s="45">
        <v>46166</v>
      </c>
      <c r="D5510" s="47">
        <v>22109</v>
      </c>
      <c r="E5510" s="180">
        <v>0.15</v>
      </c>
      <c r="F5510" s="47">
        <v>0</v>
      </c>
      <c r="G5510" s="180">
        <v>-1</v>
      </c>
      <c r="H5510" s="47">
        <v>19297</v>
      </c>
    </row>
    <row r="5511" spans="1:8">
      <c r="A5511" s="44" t="s">
        <v>992</v>
      </c>
      <c r="B5511" s="44" t="s">
        <v>136</v>
      </c>
      <c r="C5511" s="45">
        <v>46173</v>
      </c>
      <c r="D5511" s="47">
        <v>22076</v>
      </c>
      <c r="E5511" s="180">
        <v>0.18</v>
      </c>
      <c r="F5511" s="47">
        <v>0</v>
      </c>
      <c r="G5511" s="180">
        <v>-1</v>
      </c>
      <c r="H5511" s="47">
        <v>18688</v>
      </c>
    </row>
    <row r="5512" spans="1:8">
      <c r="A5512" s="44" t="s">
        <v>992</v>
      </c>
      <c r="B5512" s="44" t="s">
        <v>136</v>
      </c>
      <c r="C5512" s="45">
        <v>46180</v>
      </c>
      <c r="D5512" s="47">
        <v>22215</v>
      </c>
      <c r="E5512" s="180">
        <v>0.2</v>
      </c>
      <c r="F5512" s="47">
        <v>0</v>
      </c>
      <c r="G5512" s="180">
        <v>-1</v>
      </c>
      <c r="H5512" s="47">
        <v>18565</v>
      </c>
    </row>
    <row r="5513" spans="1:8">
      <c r="A5513" s="44" t="s">
        <v>992</v>
      </c>
      <c r="B5513" s="44" t="s">
        <v>136</v>
      </c>
      <c r="C5513" s="45">
        <v>46187</v>
      </c>
      <c r="D5513" s="47">
        <v>22231</v>
      </c>
      <c r="E5513" s="180">
        <v>0.18</v>
      </c>
      <c r="F5513" s="47">
        <v>0</v>
      </c>
      <c r="G5513" s="180">
        <v>-1</v>
      </c>
      <c r="H5513" s="47">
        <v>18829</v>
      </c>
    </row>
    <row r="5514" spans="1:8">
      <c r="A5514" s="44" t="s">
        <v>992</v>
      </c>
      <c r="B5514" s="44" t="s">
        <v>203</v>
      </c>
      <c r="C5514" s="45">
        <v>46103</v>
      </c>
      <c r="D5514" s="47">
        <v>218</v>
      </c>
      <c r="E5514" s="180">
        <v>0.36</v>
      </c>
      <c r="F5514" s="47">
        <v>0</v>
      </c>
      <c r="G5514" s="180">
        <v>-1</v>
      </c>
      <c r="H5514" s="47">
        <v>160</v>
      </c>
    </row>
    <row r="5515" spans="1:8">
      <c r="A5515" s="44" t="s">
        <v>992</v>
      </c>
      <c r="B5515" s="44" t="s">
        <v>203</v>
      </c>
      <c r="C5515" s="45">
        <v>46110</v>
      </c>
      <c r="D5515" s="47">
        <v>178</v>
      </c>
      <c r="E5515" s="180">
        <v>-0.16</v>
      </c>
      <c r="F5515" s="47">
        <v>0</v>
      </c>
      <c r="G5515" s="180">
        <v>-1</v>
      </c>
      <c r="H5515" s="47">
        <v>211</v>
      </c>
    </row>
    <row r="5516" spans="1:8">
      <c r="A5516" s="44" t="s">
        <v>992</v>
      </c>
      <c r="B5516" s="44" t="s">
        <v>203</v>
      </c>
      <c r="C5516" s="45">
        <v>46117</v>
      </c>
      <c r="D5516" s="47">
        <v>177</v>
      </c>
      <c r="E5516" s="180">
        <v>-0.11</v>
      </c>
      <c r="F5516" s="47">
        <v>0</v>
      </c>
      <c r="G5516" s="180">
        <v>-1</v>
      </c>
      <c r="H5516" s="47">
        <v>198</v>
      </c>
    </row>
    <row r="5517" spans="1:8">
      <c r="A5517" s="44" t="s">
        <v>992</v>
      </c>
      <c r="B5517" s="44" t="s">
        <v>203</v>
      </c>
      <c r="C5517" s="45">
        <v>46124</v>
      </c>
      <c r="D5517" s="47">
        <v>179</v>
      </c>
      <c r="E5517" s="180">
        <v>-0.15</v>
      </c>
      <c r="F5517" s="47">
        <v>0</v>
      </c>
      <c r="G5517" s="180">
        <v>-1</v>
      </c>
      <c r="H5517" s="47">
        <v>210</v>
      </c>
    </row>
    <row r="5518" spans="1:8">
      <c r="A5518" s="44" t="s">
        <v>992</v>
      </c>
      <c r="B5518" s="44" t="s">
        <v>203</v>
      </c>
      <c r="C5518" s="45">
        <v>46131</v>
      </c>
      <c r="D5518" s="47">
        <v>184</v>
      </c>
      <c r="E5518" s="180">
        <v>0.08</v>
      </c>
      <c r="F5518" s="47">
        <v>0</v>
      </c>
      <c r="G5518" s="180">
        <v>-1</v>
      </c>
      <c r="H5518" s="47">
        <v>170</v>
      </c>
    </row>
    <row r="5519" spans="1:8">
      <c r="A5519" s="44" t="s">
        <v>992</v>
      </c>
      <c r="B5519" s="44" t="s">
        <v>203</v>
      </c>
      <c r="C5519" s="45">
        <v>46138</v>
      </c>
      <c r="D5519" s="47">
        <v>184</v>
      </c>
      <c r="E5519" s="180">
        <v>0.05</v>
      </c>
      <c r="F5519" s="47">
        <v>0</v>
      </c>
      <c r="G5519" s="180">
        <v>-1</v>
      </c>
      <c r="H5519" s="47">
        <v>175</v>
      </c>
    </row>
    <row r="5520" spans="1:8">
      <c r="A5520" s="44" t="s">
        <v>992</v>
      </c>
      <c r="B5520" s="44" t="s">
        <v>203</v>
      </c>
      <c r="C5520" s="45">
        <v>46145</v>
      </c>
      <c r="D5520" s="47">
        <v>195</v>
      </c>
      <c r="E5520" s="180">
        <v>-0.04</v>
      </c>
      <c r="F5520" s="47">
        <v>0</v>
      </c>
      <c r="G5520" s="180">
        <v>-1</v>
      </c>
      <c r="H5520" s="47">
        <v>203</v>
      </c>
    </row>
    <row r="5521" spans="1:8">
      <c r="A5521" s="44" t="s">
        <v>992</v>
      </c>
      <c r="B5521" s="44" t="s">
        <v>203</v>
      </c>
      <c r="C5521" s="45">
        <v>46152</v>
      </c>
      <c r="D5521" s="47">
        <v>278</v>
      </c>
      <c r="E5521" s="180">
        <v>0.73</v>
      </c>
      <c r="F5521" s="47">
        <v>0</v>
      </c>
      <c r="G5521" s="180">
        <v>-1</v>
      </c>
      <c r="H5521" s="47">
        <v>160</v>
      </c>
    </row>
    <row r="5522" spans="1:8">
      <c r="A5522" s="44" t="s">
        <v>992</v>
      </c>
      <c r="B5522" s="44" t="s">
        <v>203</v>
      </c>
      <c r="C5522" s="45">
        <v>46159</v>
      </c>
      <c r="D5522" s="47">
        <v>292</v>
      </c>
      <c r="E5522" s="180">
        <v>0.53</v>
      </c>
      <c r="F5522" s="47">
        <v>0</v>
      </c>
      <c r="G5522" s="180">
        <v>-1</v>
      </c>
      <c r="H5522" s="47">
        <v>191</v>
      </c>
    </row>
    <row r="5523" spans="1:8">
      <c r="A5523" s="44" t="s">
        <v>992</v>
      </c>
      <c r="B5523" s="44" t="s">
        <v>203</v>
      </c>
      <c r="C5523" s="45">
        <v>46166</v>
      </c>
      <c r="D5523" s="47">
        <v>205</v>
      </c>
      <c r="E5523" s="180">
        <v>0.18</v>
      </c>
      <c r="F5523" s="47">
        <v>0</v>
      </c>
      <c r="G5523" s="180">
        <v>-1</v>
      </c>
      <c r="H5523" s="47">
        <v>174</v>
      </c>
    </row>
    <row r="5524" spans="1:8">
      <c r="A5524" s="44" t="s">
        <v>992</v>
      </c>
      <c r="B5524" s="44" t="s">
        <v>203</v>
      </c>
      <c r="C5524" s="45">
        <v>46173</v>
      </c>
      <c r="D5524" s="47">
        <v>185</v>
      </c>
      <c r="E5524" s="180">
        <v>0.15</v>
      </c>
      <c r="F5524" s="47">
        <v>0</v>
      </c>
      <c r="G5524" s="180">
        <v>-1</v>
      </c>
      <c r="H5524" s="47">
        <v>161</v>
      </c>
    </row>
    <row r="5525" spans="1:8">
      <c r="A5525" s="44" t="s">
        <v>992</v>
      </c>
      <c r="B5525" s="44" t="s">
        <v>203</v>
      </c>
      <c r="C5525" s="45">
        <v>46180</v>
      </c>
      <c r="D5525" s="47">
        <v>181</v>
      </c>
      <c r="E5525" s="180">
        <v>0.19</v>
      </c>
      <c r="F5525" s="47">
        <v>0</v>
      </c>
      <c r="G5525" s="180">
        <v>-1</v>
      </c>
      <c r="H5525" s="47">
        <v>152</v>
      </c>
    </row>
    <row r="5526" spans="1:8">
      <c r="A5526" s="44" t="s">
        <v>992</v>
      </c>
      <c r="B5526" s="44" t="s">
        <v>203</v>
      </c>
      <c r="C5526" s="45">
        <v>46187</v>
      </c>
      <c r="D5526" s="47">
        <v>178</v>
      </c>
      <c r="E5526" s="180">
        <v>-0.05</v>
      </c>
      <c r="F5526" s="47">
        <v>0</v>
      </c>
      <c r="G5526" s="180">
        <v>-1</v>
      </c>
      <c r="H5526" s="47">
        <v>188</v>
      </c>
    </row>
    <row r="5527" spans="1:8">
      <c r="A5527" s="44" t="s">
        <v>992</v>
      </c>
      <c r="B5527" s="44" t="s">
        <v>429</v>
      </c>
      <c r="C5527" s="45">
        <v>46103</v>
      </c>
      <c r="D5527" s="47">
        <v>0</v>
      </c>
      <c r="E5527" s="181"/>
      <c r="F5527" s="47">
        <v>0</v>
      </c>
      <c r="G5527" s="181"/>
      <c r="H5527" s="47">
        <v>0</v>
      </c>
    </row>
    <row r="5528" spans="1:8">
      <c r="A5528" s="44" t="s">
        <v>992</v>
      </c>
      <c r="B5528" s="44" t="s">
        <v>429</v>
      </c>
      <c r="C5528" s="45">
        <v>46110</v>
      </c>
      <c r="D5528" s="47">
        <v>0</v>
      </c>
      <c r="E5528" s="181"/>
      <c r="F5528" s="47">
        <v>0</v>
      </c>
      <c r="G5528" s="181"/>
      <c r="H5528" s="47">
        <v>0</v>
      </c>
    </row>
    <row r="5529" spans="1:8">
      <c r="A5529" s="44" t="s">
        <v>992</v>
      </c>
      <c r="B5529" s="44" t="s">
        <v>429</v>
      </c>
      <c r="C5529" s="45">
        <v>46117</v>
      </c>
      <c r="D5529" s="47">
        <v>0</v>
      </c>
      <c r="E5529" s="181"/>
      <c r="F5529" s="47">
        <v>0</v>
      </c>
      <c r="G5529" s="181"/>
      <c r="H5529" s="47">
        <v>0</v>
      </c>
    </row>
    <row r="5530" spans="1:8">
      <c r="A5530" s="44" t="s">
        <v>992</v>
      </c>
      <c r="B5530" s="44" t="s">
        <v>429</v>
      </c>
      <c r="C5530" s="45">
        <v>46124</v>
      </c>
      <c r="D5530" s="47">
        <v>0</v>
      </c>
      <c r="E5530" s="181"/>
      <c r="F5530" s="47">
        <v>0</v>
      </c>
      <c r="G5530" s="181"/>
      <c r="H5530" s="47">
        <v>0</v>
      </c>
    </row>
    <row r="5531" spans="1:8">
      <c r="A5531" s="44" t="s">
        <v>992</v>
      </c>
      <c r="B5531" s="44" t="s">
        <v>429</v>
      </c>
      <c r="C5531" s="45">
        <v>46131</v>
      </c>
      <c r="D5531" s="47">
        <v>0</v>
      </c>
      <c r="E5531" s="181"/>
      <c r="F5531" s="47">
        <v>0</v>
      </c>
      <c r="G5531" s="181"/>
      <c r="H5531" s="47">
        <v>0</v>
      </c>
    </row>
    <row r="5532" spans="1:8">
      <c r="A5532" s="44" t="s">
        <v>992</v>
      </c>
      <c r="B5532" s="44" t="s">
        <v>429</v>
      </c>
      <c r="C5532" s="45">
        <v>46138</v>
      </c>
      <c r="D5532" s="47">
        <v>0</v>
      </c>
      <c r="E5532" s="181"/>
      <c r="F5532" s="47">
        <v>0</v>
      </c>
      <c r="G5532" s="181"/>
      <c r="H5532" s="47">
        <v>0</v>
      </c>
    </row>
    <row r="5533" spans="1:8">
      <c r="A5533" s="44" t="s">
        <v>992</v>
      </c>
      <c r="B5533" s="44" t="s">
        <v>429</v>
      </c>
      <c r="C5533" s="45">
        <v>46145</v>
      </c>
      <c r="D5533" s="47">
        <v>0</v>
      </c>
      <c r="E5533" s="181"/>
      <c r="F5533" s="47">
        <v>0</v>
      </c>
      <c r="G5533" s="181"/>
      <c r="H5533" s="47">
        <v>0</v>
      </c>
    </row>
    <row r="5534" spans="1:8">
      <c r="A5534" s="44" t="s">
        <v>992</v>
      </c>
      <c r="B5534" s="44" t="s">
        <v>429</v>
      </c>
      <c r="C5534" s="45">
        <v>46152</v>
      </c>
      <c r="D5534" s="47">
        <v>0</v>
      </c>
      <c r="E5534" s="181"/>
      <c r="F5534" s="47">
        <v>0</v>
      </c>
      <c r="G5534" s="181"/>
      <c r="H5534" s="47">
        <v>0</v>
      </c>
    </row>
    <row r="5535" spans="1:8">
      <c r="A5535" s="44" t="s">
        <v>992</v>
      </c>
      <c r="B5535" s="44" t="s">
        <v>429</v>
      </c>
      <c r="C5535" s="45">
        <v>46159</v>
      </c>
      <c r="D5535" s="47">
        <v>0</v>
      </c>
      <c r="E5535" s="181"/>
      <c r="F5535" s="47">
        <v>0</v>
      </c>
      <c r="G5535" s="181"/>
      <c r="H5535" s="47">
        <v>0</v>
      </c>
    </row>
    <row r="5536" spans="1:8">
      <c r="A5536" s="44" t="s">
        <v>992</v>
      </c>
      <c r="B5536" s="44" t="s">
        <v>429</v>
      </c>
      <c r="C5536" s="45">
        <v>46166</v>
      </c>
      <c r="D5536" s="47">
        <v>0</v>
      </c>
      <c r="E5536" s="181"/>
      <c r="F5536" s="47">
        <v>0</v>
      </c>
      <c r="G5536" s="181"/>
      <c r="H5536" s="47">
        <v>0</v>
      </c>
    </row>
    <row r="5537" spans="1:8">
      <c r="A5537" s="44" t="s">
        <v>992</v>
      </c>
      <c r="B5537" s="44" t="s">
        <v>429</v>
      </c>
      <c r="C5537" s="45">
        <v>46173</v>
      </c>
      <c r="D5537" s="47">
        <v>0</v>
      </c>
      <c r="E5537" s="181"/>
      <c r="F5537" s="47">
        <v>0</v>
      </c>
      <c r="G5537" s="181"/>
      <c r="H5537" s="47">
        <v>0</v>
      </c>
    </row>
    <row r="5538" spans="1:8">
      <c r="A5538" s="44" t="s">
        <v>992</v>
      </c>
      <c r="B5538" s="44" t="s">
        <v>429</v>
      </c>
      <c r="C5538" s="45">
        <v>46180</v>
      </c>
      <c r="D5538" s="47">
        <v>0</v>
      </c>
      <c r="E5538" s="181"/>
      <c r="F5538" s="47">
        <v>0</v>
      </c>
      <c r="G5538" s="181"/>
      <c r="H5538" s="47">
        <v>0</v>
      </c>
    </row>
    <row r="5539" spans="1:8">
      <c r="A5539" s="44" t="s">
        <v>992</v>
      </c>
      <c r="B5539" s="44" t="s">
        <v>429</v>
      </c>
      <c r="C5539" s="45">
        <v>46187</v>
      </c>
      <c r="D5539" s="47">
        <v>0</v>
      </c>
      <c r="E5539" s="181"/>
      <c r="F5539" s="47">
        <v>0</v>
      </c>
      <c r="G5539" s="181"/>
      <c r="H5539" s="47">
        <v>0</v>
      </c>
    </row>
    <row r="5540" spans="1:8">
      <c r="A5540" s="44" t="s">
        <v>992</v>
      </c>
      <c r="B5540" s="44" t="s">
        <v>430</v>
      </c>
      <c r="C5540" s="45">
        <v>46103</v>
      </c>
      <c r="D5540" s="47">
        <v>0</v>
      </c>
      <c r="E5540" s="181"/>
      <c r="F5540" s="47">
        <v>0</v>
      </c>
      <c r="G5540" s="181"/>
      <c r="H5540" s="47">
        <v>0</v>
      </c>
    </row>
    <row r="5541" spans="1:8">
      <c r="A5541" s="44" t="s">
        <v>992</v>
      </c>
      <c r="B5541" s="44" t="s">
        <v>430</v>
      </c>
      <c r="C5541" s="45">
        <v>46110</v>
      </c>
      <c r="D5541" s="47">
        <v>0</v>
      </c>
      <c r="E5541" s="181"/>
      <c r="F5541" s="47">
        <v>0</v>
      </c>
      <c r="G5541" s="181"/>
      <c r="H5541" s="47">
        <v>0</v>
      </c>
    </row>
    <row r="5542" spans="1:8">
      <c r="A5542" s="44" t="s">
        <v>992</v>
      </c>
      <c r="B5542" s="44" t="s">
        <v>430</v>
      </c>
      <c r="C5542" s="45">
        <v>46117</v>
      </c>
      <c r="D5542" s="47">
        <v>0</v>
      </c>
      <c r="E5542" s="181"/>
      <c r="F5542" s="47">
        <v>0</v>
      </c>
      <c r="G5542" s="181"/>
      <c r="H5542" s="47">
        <v>0</v>
      </c>
    </row>
    <row r="5543" spans="1:8">
      <c r="A5543" s="44" t="s">
        <v>992</v>
      </c>
      <c r="B5543" s="44" t="s">
        <v>430</v>
      </c>
      <c r="C5543" s="45">
        <v>46124</v>
      </c>
      <c r="D5543" s="47">
        <v>0</v>
      </c>
      <c r="E5543" s="181"/>
      <c r="F5543" s="47">
        <v>0</v>
      </c>
      <c r="G5543" s="181"/>
      <c r="H5543" s="47">
        <v>0</v>
      </c>
    </row>
    <row r="5544" spans="1:8">
      <c r="A5544" s="44" t="s">
        <v>992</v>
      </c>
      <c r="B5544" s="44" t="s">
        <v>430</v>
      </c>
      <c r="C5544" s="45">
        <v>46131</v>
      </c>
      <c r="D5544" s="47">
        <v>0</v>
      </c>
      <c r="E5544" s="181"/>
      <c r="F5544" s="47">
        <v>0</v>
      </c>
      <c r="G5544" s="181"/>
      <c r="H5544" s="47">
        <v>0</v>
      </c>
    </row>
    <row r="5545" spans="1:8">
      <c r="A5545" s="44" t="s">
        <v>992</v>
      </c>
      <c r="B5545" s="44" t="s">
        <v>430</v>
      </c>
      <c r="C5545" s="45">
        <v>46138</v>
      </c>
      <c r="D5545" s="47">
        <v>0</v>
      </c>
      <c r="E5545" s="181"/>
      <c r="F5545" s="47">
        <v>0</v>
      </c>
      <c r="G5545" s="181"/>
      <c r="H5545" s="47">
        <v>0</v>
      </c>
    </row>
    <row r="5546" spans="1:8">
      <c r="A5546" s="44" t="s">
        <v>992</v>
      </c>
      <c r="B5546" s="44" t="s">
        <v>430</v>
      </c>
      <c r="C5546" s="45">
        <v>46145</v>
      </c>
      <c r="D5546" s="47">
        <v>0</v>
      </c>
      <c r="E5546" s="181"/>
      <c r="F5546" s="47">
        <v>0</v>
      </c>
      <c r="G5546" s="181"/>
      <c r="H5546" s="47">
        <v>0</v>
      </c>
    </row>
    <row r="5547" spans="1:8">
      <c r="A5547" s="44" t="s">
        <v>992</v>
      </c>
      <c r="B5547" s="44" t="s">
        <v>430</v>
      </c>
      <c r="C5547" s="45">
        <v>46152</v>
      </c>
      <c r="D5547" s="47">
        <v>0</v>
      </c>
      <c r="E5547" s="181"/>
      <c r="F5547" s="47">
        <v>0</v>
      </c>
      <c r="G5547" s="181"/>
      <c r="H5547" s="47">
        <v>0</v>
      </c>
    </row>
    <row r="5548" spans="1:8">
      <c r="A5548" s="44" t="s">
        <v>992</v>
      </c>
      <c r="B5548" s="44" t="s">
        <v>430</v>
      </c>
      <c r="C5548" s="45">
        <v>46159</v>
      </c>
      <c r="D5548" s="47">
        <v>0</v>
      </c>
      <c r="E5548" s="181"/>
      <c r="F5548" s="47">
        <v>0</v>
      </c>
      <c r="G5548" s="181"/>
      <c r="H5548" s="47">
        <v>0</v>
      </c>
    </row>
    <row r="5549" spans="1:8">
      <c r="A5549" s="44" t="s">
        <v>992</v>
      </c>
      <c r="B5549" s="44" t="s">
        <v>430</v>
      </c>
      <c r="C5549" s="45">
        <v>46166</v>
      </c>
      <c r="D5549" s="47">
        <v>0</v>
      </c>
      <c r="E5549" s="181"/>
      <c r="F5549" s="49">
        <v>0</v>
      </c>
      <c r="G5549" s="181"/>
      <c r="H5549" s="47">
        <v>0</v>
      </c>
    </row>
    <row r="5550" spans="1:8">
      <c r="A5550" s="44" t="s">
        <v>992</v>
      </c>
      <c r="B5550" s="44" t="s">
        <v>430</v>
      </c>
      <c r="C5550" s="45">
        <v>46173</v>
      </c>
      <c r="D5550" s="47">
        <v>0</v>
      </c>
      <c r="E5550" s="181"/>
      <c r="F5550" s="47">
        <v>0</v>
      </c>
      <c r="G5550" s="181"/>
      <c r="H5550" s="47">
        <v>0</v>
      </c>
    </row>
    <row r="5551" spans="1:8">
      <c r="A5551" s="44" t="s">
        <v>992</v>
      </c>
      <c r="B5551" s="44" t="s">
        <v>430</v>
      </c>
      <c r="C5551" s="45">
        <v>46180</v>
      </c>
      <c r="D5551" s="47">
        <v>0</v>
      </c>
      <c r="E5551" s="181"/>
      <c r="F5551" s="47">
        <v>0</v>
      </c>
      <c r="G5551" s="181"/>
      <c r="H5551" s="47">
        <v>0</v>
      </c>
    </row>
    <row r="5552" spans="1:8">
      <c r="A5552" s="44" t="s">
        <v>992</v>
      </c>
      <c r="B5552" s="44" t="s">
        <v>430</v>
      </c>
      <c r="C5552" s="45">
        <v>46187</v>
      </c>
      <c r="D5552" s="47">
        <v>0</v>
      </c>
      <c r="E5552" s="181"/>
      <c r="F5552" s="47">
        <v>0</v>
      </c>
      <c r="G5552" s="181"/>
      <c r="H5552" s="47">
        <v>0</v>
      </c>
    </row>
    <row r="5553" spans="1:8">
      <c r="A5553" s="44" t="s">
        <v>992</v>
      </c>
      <c r="B5553" s="44" t="s">
        <v>100</v>
      </c>
      <c r="C5553" s="45">
        <v>46103</v>
      </c>
      <c r="D5553" s="47">
        <v>1848</v>
      </c>
      <c r="E5553" s="181"/>
      <c r="F5553" s="47">
        <v>0</v>
      </c>
      <c r="G5553" s="181"/>
      <c r="H5553" s="47">
        <v>0</v>
      </c>
    </row>
    <row r="5554" spans="1:8">
      <c r="A5554" s="44" t="s">
        <v>992</v>
      </c>
      <c r="B5554" s="44" t="s">
        <v>100</v>
      </c>
      <c r="C5554" s="45">
        <v>46110</v>
      </c>
      <c r="D5554" s="47">
        <v>1760</v>
      </c>
      <c r="E5554" s="180">
        <v>250.38</v>
      </c>
      <c r="F5554" s="47">
        <v>0</v>
      </c>
      <c r="G5554" s="180">
        <v>-1</v>
      </c>
      <c r="H5554" s="47">
        <v>7</v>
      </c>
    </row>
    <row r="5555" spans="1:8">
      <c r="A5555" s="44" t="s">
        <v>992</v>
      </c>
      <c r="B5555" s="44" t="s">
        <v>100</v>
      </c>
      <c r="C5555" s="45">
        <v>46117</v>
      </c>
      <c r="D5555" s="47">
        <v>1749</v>
      </c>
      <c r="E5555" s="180">
        <v>59.3</v>
      </c>
      <c r="F5555" s="47">
        <v>0</v>
      </c>
      <c r="G5555" s="180">
        <v>-1</v>
      </c>
      <c r="H5555" s="47">
        <v>29</v>
      </c>
    </row>
    <row r="5556" spans="1:8">
      <c r="A5556" s="44" t="s">
        <v>992</v>
      </c>
      <c r="B5556" s="44" t="s">
        <v>100</v>
      </c>
      <c r="C5556" s="45">
        <v>46124</v>
      </c>
      <c r="D5556" s="47">
        <v>1768</v>
      </c>
      <c r="E5556" s="180">
        <v>22.27</v>
      </c>
      <c r="F5556" s="47">
        <v>0</v>
      </c>
      <c r="G5556" s="180">
        <v>-1</v>
      </c>
      <c r="H5556" s="47">
        <v>76</v>
      </c>
    </row>
    <row r="5557" spans="1:8">
      <c r="A5557" s="44" t="s">
        <v>992</v>
      </c>
      <c r="B5557" s="44" t="s">
        <v>100</v>
      </c>
      <c r="C5557" s="45">
        <v>46131</v>
      </c>
      <c r="D5557" s="47">
        <v>1861</v>
      </c>
      <c r="E5557" s="180">
        <v>15.77</v>
      </c>
      <c r="F5557" s="47">
        <v>0</v>
      </c>
      <c r="G5557" s="180">
        <v>-1</v>
      </c>
      <c r="H5557" s="47">
        <v>111</v>
      </c>
    </row>
    <row r="5558" spans="1:8">
      <c r="A5558" s="44" t="s">
        <v>992</v>
      </c>
      <c r="B5558" s="44" t="s">
        <v>100</v>
      </c>
      <c r="C5558" s="45">
        <v>46138</v>
      </c>
      <c r="D5558" s="47">
        <v>1914</v>
      </c>
      <c r="E5558" s="180">
        <v>14.82</v>
      </c>
      <c r="F5558" s="47">
        <v>0</v>
      </c>
      <c r="G5558" s="180">
        <v>-1</v>
      </c>
      <c r="H5558" s="47">
        <v>121</v>
      </c>
    </row>
    <row r="5559" spans="1:8">
      <c r="A5559" s="44" t="s">
        <v>992</v>
      </c>
      <c r="B5559" s="44" t="s">
        <v>100</v>
      </c>
      <c r="C5559" s="45">
        <v>46145</v>
      </c>
      <c r="D5559" s="47">
        <v>1772</v>
      </c>
      <c r="E5559" s="180">
        <v>14.68</v>
      </c>
      <c r="F5559" s="47">
        <v>0</v>
      </c>
      <c r="G5559" s="180">
        <v>-1</v>
      </c>
      <c r="H5559" s="47">
        <v>113</v>
      </c>
    </row>
    <row r="5560" spans="1:8">
      <c r="A5560" s="44" t="s">
        <v>992</v>
      </c>
      <c r="B5560" s="44" t="s">
        <v>100</v>
      </c>
      <c r="C5560" s="45">
        <v>46152</v>
      </c>
      <c r="D5560" s="47">
        <v>1910</v>
      </c>
      <c r="E5560" s="180">
        <v>12.64</v>
      </c>
      <c r="F5560" s="47">
        <v>0</v>
      </c>
      <c r="G5560" s="180">
        <v>-1</v>
      </c>
      <c r="H5560" s="47">
        <v>140</v>
      </c>
    </row>
    <row r="5561" spans="1:8">
      <c r="A5561" s="44" t="s">
        <v>992</v>
      </c>
      <c r="B5561" s="44" t="s">
        <v>100</v>
      </c>
      <c r="C5561" s="45">
        <v>46159</v>
      </c>
      <c r="D5561" s="47">
        <v>1902</v>
      </c>
      <c r="E5561" s="180">
        <v>12.88</v>
      </c>
      <c r="F5561" s="47">
        <v>0</v>
      </c>
      <c r="G5561" s="180">
        <v>-1</v>
      </c>
      <c r="H5561" s="47">
        <v>137</v>
      </c>
    </row>
    <row r="5562" spans="1:8">
      <c r="A5562" s="44" t="s">
        <v>992</v>
      </c>
      <c r="B5562" s="44" t="s">
        <v>100</v>
      </c>
      <c r="C5562" s="45">
        <v>46166</v>
      </c>
      <c r="D5562" s="47">
        <v>1859</v>
      </c>
      <c r="E5562" s="180">
        <v>11.15</v>
      </c>
      <c r="F5562" s="47">
        <v>0</v>
      </c>
      <c r="G5562" s="180">
        <v>-1</v>
      </c>
      <c r="H5562" s="47">
        <v>153</v>
      </c>
    </row>
    <row r="5563" spans="1:8">
      <c r="A5563" s="44" t="s">
        <v>992</v>
      </c>
      <c r="B5563" s="44" t="s">
        <v>100</v>
      </c>
      <c r="C5563" s="45">
        <v>46173</v>
      </c>
      <c r="D5563" s="47">
        <v>1852</v>
      </c>
      <c r="E5563" s="180">
        <v>15.99</v>
      </c>
      <c r="F5563" s="47">
        <v>0</v>
      </c>
      <c r="G5563" s="180">
        <v>-1</v>
      </c>
      <c r="H5563" s="47">
        <v>109</v>
      </c>
    </row>
    <row r="5564" spans="1:8">
      <c r="A5564" s="44" t="s">
        <v>992</v>
      </c>
      <c r="B5564" s="44" t="s">
        <v>100</v>
      </c>
      <c r="C5564" s="45">
        <v>46180</v>
      </c>
      <c r="D5564" s="47">
        <v>1833</v>
      </c>
      <c r="E5564" s="180">
        <v>16.62</v>
      </c>
      <c r="F5564" s="47">
        <v>0</v>
      </c>
      <c r="G5564" s="180">
        <v>-1</v>
      </c>
      <c r="H5564" s="47">
        <v>104</v>
      </c>
    </row>
    <row r="5565" spans="1:8">
      <c r="A5565" s="44" t="s">
        <v>992</v>
      </c>
      <c r="B5565" s="44" t="s">
        <v>100</v>
      </c>
      <c r="C5565" s="45">
        <v>46187</v>
      </c>
      <c r="D5565" s="47">
        <v>1803</v>
      </c>
      <c r="E5565" s="180">
        <v>20.47</v>
      </c>
      <c r="F5565" s="47">
        <v>0</v>
      </c>
      <c r="G5565" s="180">
        <v>-1</v>
      </c>
      <c r="H5565" s="47">
        <v>84</v>
      </c>
    </row>
    <row r="5566" spans="1:8">
      <c r="A5566" s="44" t="s">
        <v>992</v>
      </c>
      <c r="B5566" s="44" t="s">
        <v>459</v>
      </c>
      <c r="C5566" s="45">
        <v>46103</v>
      </c>
      <c r="D5566" s="47">
        <v>0</v>
      </c>
      <c r="E5566" s="181"/>
      <c r="F5566" s="47">
        <v>0</v>
      </c>
      <c r="G5566" s="181"/>
      <c r="H5566" s="47">
        <v>0</v>
      </c>
    </row>
    <row r="5567" spans="1:8">
      <c r="A5567" s="44" t="s">
        <v>992</v>
      </c>
      <c r="B5567" s="44" t="s">
        <v>459</v>
      </c>
      <c r="C5567" s="45">
        <v>46110</v>
      </c>
      <c r="D5567" s="47">
        <v>0</v>
      </c>
      <c r="E5567" s="181"/>
      <c r="F5567" s="47">
        <v>0</v>
      </c>
      <c r="G5567" s="181"/>
      <c r="H5567" s="47">
        <v>0</v>
      </c>
    </row>
    <row r="5568" spans="1:8">
      <c r="A5568" s="44" t="s">
        <v>992</v>
      </c>
      <c r="B5568" s="44" t="s">
        <v>459</v>
      </c>
      <c r="C5568" s="45">
        <v>46117</v>
      </c>
      <c r="D5568" s="47">
        <v>0</v>
      </c>
      <c r="E5568" s="181"/>
      <c r="F5568" s="47">
        <v>0</v>
      </c>
      <c r="G5568" s="181"/>
      <c r="H5568" s="47">
        <v>0</v>
      </c>
    </row>
    <row r="5569" spans="1:8">
      <c r="A5569" s="44" t="s">
        <v>992</v>
      </c>
      <c r="B5569" s="44" t="s">
        <v>459</v>
      </c>
      <c r="C5569" s="45">
        <v>46124</v>
      </c>
      <c r="D5569" s="47">
        <v>0</v>
      </c>
      <c r="E5569" s="181"/>
      <c r="F5569" s="47">
        <v>0</v>
      </c>
      <c r="G5569" s="181"/>
      <c r="H5569" s="47">
        <v>0</v>
      </c>
    </row>
    <row r="5570" spans="1:8">
      <c r="A5570" s="44" t="s">
        <v>992</v>
      </c>
      <c r="B5570" s="44" t="s">
        <v>459</v>
      </c>
      <c r="C5570" s="45">
        <v>46131</v>
      </c>
      <c r="D5570" s="47">
        <v>0</v>
      </c>
      <c r="E5570" s="181"/>
      <c r="F5570" s="47">
        <v>0</v>
      </c>
      <c r="G5570" s="181"/>
      <c r="H5570" s="47">
        <v>0</v>
      </c>
    </row>
    <row r="5571" spans="1:8">
      <c r="A5571" s="44" t="s">
        <v>992</v>
      </c>
      <c r="B5571" s="44" t="s">
        <v>459</v>
      </c>
      <c r="C5571" s="45">
        <v>46138</v>
      </c>
      <c r="D5571" s="47">
        <v>0</v>
      </c>
      <c r="E5571" s="181"/>
      <c r="F5571" s="47">
        <v>0</v>
      </c>
      <c r="G5571" s="181"/>
      <c r="H5571" s="47">
        <v>0</v>
      </c>
    </row>
    <row r="5572" spans="1:8">
      <c r="A5572" s="44" t="s">
        <v>992</v>
      </c>
      <c r="B5572" s="44" t="s">
        <v>459</v>
      </c>
      <c r="C5572" s="45">
        <v>46145</v>
      </c>
      <c r="D5572" s="47">
        <v>0</v>
      </c>
      <c r="E5572" s="181"/>
      <c r="F5572" s="47">
        <v>0</v>
      </c>
      <c r="G5572" s="181"/>
      <c r="H5572" s="47">
        <v>0</v>
      </c>
    </row>
    <row r="5573" spans="1:8">
      <c r="A5573" s="44" t="s">
        <v>992</v>
      </c>
      <c r="B5573" s="44" t="s">
        <v>459</v>
      </c>
      <c r="C5573" s="45">
        <v>46152</v>
      </c>
      <c r="D5573" s="47">
        <v>0</v>
      </c>
      <c r="E5573" s="181"/>
      <c r="F5573" s="47">
        <v>0</v>
      </c>
      <c r="G5573" s="181"/>
      <c r="H5573" s="47">
        <v>0</v>
      </c>
    </row>
    <row r="5574" spans="1:8">
      <c r="A5574" s="44" t="s">
        <v>992</v>
      </c>
      <c r="B5574" s="44" t="s">
        <v>459</v>
      </c>
      <c r="C5574" s="45">
        <v>46159</v>
      </c>
      <c r="D5574" s="47">
        <v>0</v>
      </c>
      <c r="E5574" s="181"/>
      <c r="F5574" s="47">
        <v>0</v>
      </c>
      <c r="G5574" s="181"/>
      <c r="H5574" s="47">
        <v>0</v>
      </c>
    </row>
    <row r="5575" spans="1:8">
      <c r="A5575" s="44" t="s">
        <v>992</v>
      </c>
      <c r="B5575" s="44" t="s">
        <v>459</v>
      </c>
      <c r="C5575" s="45">
        <v>46166</v>
      </c>
      <c r="D5575" s="47">
        <v>0</v>
      </c>
      <c r="E5575" s="181"/>
      <c r="F5575" s="49">
        <v>0</v>
      </c>
      <c r="G5575" s="181"/>
      <c r="H5575" s="47">
        <v>0</v>
      </c>
    </row>
    <row r="5576" spans="1:8">
      <c r="A5576" s="44" t="s">
        <v>992</v>
      </c>
      <c r="B5576" s="44" t="s">
        <v>459</v>
      </c>
      <c r="C5576" s="45">
        <v>46173</v>
      </c>
      <c r="D5576" s="47">
        <v>0</v>
      </c>
      <c r="E5576" s="181"/>
      <c r="F5576" s="47">
        <v>0</v>
      </c>
      <c r="G5576" s="181"/>
      <c r="H5576" s="47">
        <v>0</v>
      </c>
    </row>
    <row r="5577" spans="1:8">
      <c r="A5577" s="44" t="s">
        <v>992</v>
      </c>
      <c r="B5577" s="44" t="s">
        <v>459</v>
      </c>
      <c r="C5577" s="45">
        <v>46180</v>
      </c>
      <c r="D5577" s="47">
        <v>0</v>
      </c>
      <c r="E5577" s="181"/>
      <c r="F5577" s="47">
        <v>0</v>
      </c>
      <c r="G5577" s="181"/>
      <c r="H5577" s="47">
        <v>0</v>
      </c>
    </row>
    <row r="5578" spans="1:8">
      <c r="A5578" s="44" t="s">
        <v>992</v>
      </c>
      <c r="B5578" s="44" t="s">
        <v>459</v>
      </c>
      <c r="C5578" s="45">
        <v>46187</v>
      </c>
      <c r="D5578" s="47">
        <v>0</v>
      </c>
      <c r="E5578" s="181"/>
      <c r="F5578" s="49">
        <v>0</v>
      </c>
      <c r="G5578" s="181"/>
      <c r="H5578" s="47">
        <v>0</v>
      </c>
    </row>
    <row r="5579" spans="1:8">
      <c r="A5579" s="44" t="s">
        <v>992</v>
      </c>
      <c r="B5579" s="44" t="s">
        <v>277</v>
      </c>
      <c r="C5579" s="45">
        <v>46103</v>
      </c>
      <c r="D5579" s="47">
        <v>1</v>
      </c>
      <c r="E5579" s="181"/>
      <c r="F5579" s="47">
        <v>0</v>
      </c>
      <c r="G5579" s="181"/>
      <c r="H5579" s="47">
        <v>0</v>
      </c>
    </row>
    <row r="5580" spans="1:8">
      <c r="A5580" s="44" t="s">
        <v>992</v>
      </c>
      <c r="B5580" s="44" t="s">
        <v>277</v>
      </c>
      <c r="C5580" s="45">
        <v>46110</v>
      </c>
      <c r="D5580" s="47">
        <v>1</v>
      </c>
      <c r="E5580" s="181"/>
      <c r="F5580" s="47">
        <v>0</v>
      </c>
      <c r="G5580" s="181"/>
      <c r="H5580" s="47">
        <v>0</v>
      </c>
    </row>
    <row r="5581" spans="1:8">
      <c r="A5581" s="44" t="s">
        <v>992</v>
      </c>
      <c r="B5581" s="44" t="s">
        <v>277</v>
      </c>
      <c r="C5581" s="45">
        <v>46117</v>
      </c>
      <c r="D5581" s="47">
        <v>1</v>
      </c>
      <c r="E5581" s="181"/>
      <c r="F5581" s="47">
        <v>0</v>
      </c>
      <c r="G5581" s="181"/>
      <c r="H5581" s="47">
        <v>0</v>
      </c>
    </row>
    <row r="5582" spans="1:8">
      <c r="A5582" s="44" t="s">
        <v>992</v>
      </c>
      <c r="B5582" s="44" t="s">
        <v>277</v>
      </c>
      <c r="C5582" s="45">
        <v>46124</v>
      </c>
      <c r="D5582" s="47">
        <v>1</v>
      </c>
      <c r="E5582" s="181"/>
      <c r="F5582" s="47">
        <v>0</v>
      </c>
      <c r="G5582" s="181"/>
      <c r="H5582" s="47">
        <v>0</v>
      </c>
    </row>
    <row r="5583" spans="1:8">
      <c r="A5583" s="44" t="s">
        <v>992</v>
      </c>
      <c r="B5583" s="44" t="s">
        <v>277</v>
      </c>
      <c r="C5583" s="45">
        <v>46131</v>
      </c>
      <c r="D5583" s="47">
        <v>1</v>
      </c>
      <c r="E5583" s="181"/>
      <c r="F5583" s="47">
        <v>0</v>
      </c>
      <c r="G5583" s="181"/>
      <c r="H5583" s="47">
        <v>0</v>
      </c>
    </row>
    <row r="5584" spans="1:8">
      <c r="A5584" s="44" t="s">
        <v>992</v>
      </c>
      <c r="B5584" s="44" t="s">
        <v>277</v>
      </c>
      <c r="C5584" s="45">
        <v>46138</v>
      </c>
      <c r="D5584" s="47">
        <v>1</v>
      </c>
      <c r="E5584" s="181"/>
      <c r="F5584" s="47">
        <v>0</v>
      </c>
      <c r="G5584" s="181"/>
      <c r="H5584" s="47">
        <v>0</v>
      </c>
    </row>
    <row r="5585" spans="1:8">
      <c r="A5585" s="44" t="s">
        <v>992</v>
      </c>
      <c r="B5585" s="44" t="s">
        <v>277</v>
      </c>
      <c r="C5585" s="45">
        <v>46145</v>
      </c>
      <c r="D5585" s="47">
        <v>1</v>
      </c>
      <c r="E5585" s="181"/>
      <c r="F5585" s="47">
        <v>0</v>
      </c>
      <c r="G5585" s="181"/>
      <c r="H5585" s="47">
        <v>0</v>
      </c>
    </row>
    <row r="5586" spans="1:8">
      <c r="A5586" s="44" t="s">
        <v>992</v>
      </c>
      <c r="B5586" s="44" t="s">
        <v>277</v>
      </c>
      <c r="C5586" s="45">
        <v>46152</v>
      </c>
      <c r="D5586" s="47">
        <v>1</v>
      </c>
      <c r="E5586" s="181"/>
      <c r="F5586" s="47">
        <v>0</v>
      </c>
      <c r="G5586" s="181"/>
      <c r="H5586" s="47">
        <v>0</v>
      </c>
    </row>
    <row r="5587" spans="1:8">
      <c r="A5587" s="44" t="s">
        <v>992</v>
      </c>
      <c r="B5587" s="44" t="s">
        <v>277</v>
      </c>
      <c r="C5587" s="45">
        <v>46159</v>
      </c>
      <c r="D5587" s="47">
        <v>1</v>
      </c>
      <c r="E5587" s="181"/>
      <c r="F5587" s="47">
        <v>0</v>
      </c>
      <c r="G5587" s="181"/>
      <c r="H5587" s="47">
        <v>0</v>
      </c>
    </row>
    <row r="5588" spans="1:8">
      <c r="A5588" s="44" t="s">
        <v>992</v>
      </c>
      <c r="B5588" s="44" t="s">
        <v>277</v>
      </c>
      <c r="C5588" s="45">
        <v>46166</v>
      </c>
      <c r="D5588" s="47">
        <v>1</v>
      </c>
      <c r="E5588" s="181"/>
      <c r="F5588" s="47">
        <v>0</v>
      </c>
      <c r="G5588" s="181"/>
      <c r="H5588" s="47">
        <v>0</v>
      </c>
    </row>
    <row r="5589" spans="1:8">
      <c r="A5589" s="44" t="s">
        <v>992</v>
      </c>
      <c r="B5589" s="44" t="s">
        <v>277</v>
      </c>
      <c r="C5589" s="45">
        <v>46173</v>
      </c>
      <c r="D5589" s="47">
        <v>1</v>
      </c>
      <c r="E5589" s="181"/>
      <c r="F5589" s="47">
        <v>0</v>
      </c>
      <c r="G5589" s="181"/>
      <c r="H5589" s="47">
        <v>0</v>
      </c>
    </row>
    <row r="5590" spans="1:8">
      <c r="A5590" s="44" t="s">
        <v>992</v>
      </c>
      <c r="B5590" s="44" t="s">
        <v>277</v>
      </c>
      <c r="C5590" s="45">
        <v>46180</v>
      </c>
      <c r="D5590" s="47">
        <v>1</v>
      </c>
      <c r="E5590" s="181"/>
      <c r="F5590" s="47">
        <v>0</v>
      </c>
      <c r="G5590" s="181"/>
      <c r="H5590" s="47">
        <v>0</v>
      </c>
    </row>
    <row r="5591" spans="1:8">
      <c r="A5591" s="44" t="s">
        <v>992</v>
      </c>
      <c r="B5591" s="44" t="s">
        <v>277</v>
      </c>
      <c r="C5591" s="45">
        <v>46187</v>
      </c>
      <c r="D5591" s="47">
        <v>1</v>
      </c>
      <c r="E5591" s="181"/>
      <c r="F5591" s="47">
        <v>0</v>
      </c>
      <c r="G5591" s="181"/>
      <c r="H5591" s="47">
        <v>0</v>
      </c>
    </row>
    <row r="5592" spans="1:8">
      <c r="A5592" s="44" t="s">
        <v>992</v>
      </c>
      <c r="B5592" s="44" t="s">
        <v>66</v>
      </c>
      <c r="C5592" s="45">
        <v>46103</v>
      </c>
      <c r="D5592" s="47">
        <v>20519</v>
      </c>
      <c r="E5592" s="180">
        <v>0.65</v>
      </c>
      <c r="F5592" s="47">
        <v>0</v>
      </c>
      <c r="G5592" s="180">
        <v>-1</v>
      </c>
      <c r="H5592" s="47">
        <v>12428</v>
      </c>
    </row>
    <row r="5593" spans="1:8">
      <c r="A5593" s="44" t="s">
        <v>992</v>
      </c>
      <c r="B5593" s="44" t="s">
        <v>66</v>
      </c>
      <c r="C5593" s="45">
        <v>46110</v>
      </c>
      <c r="D5593" s="47">
        <v>13757</v>
      </c>
      <c r="E5593" s="180">
        <v>0.13</v>
      </c>
      <c r="F5593" s="47">
        <v>0</v>
      </c>
      <c r="G5593" s="180">
        <v>-1</v>
      </c>
      <c r="H5593" s="47">
        <v>12166</v>
      </c>
    </row>
    <row r="5594" spans="1:8">
      <c r="A5594" s="44" t="s">
        <v>992</v>
      </c>
      <c r="B5594" s="44" t="s">
        <v>66</v>
      </c>
      <c r="C5594" s="45">
        <v>46117</v>
      </c>
      <c r="D5594" s="47">
        <v>12424</v>
      </c>
      <c r="E5594" s="180">
        <v>0.08</v>
      </c>
      <c r="F5594" s="47">
        <v>0</v>
      </c>
      <c r="G5594" s="180">
        <v>-1</v>
      </c>
      <c r="H5594" s="47">
        <v>11480</v>
      </c>
    </row>
    <row r="5595" spans="1:8">
      <c r="A5595" s="44" t="s">
        <v>992</v>
      </c>
      <c r="B5595" s="44" t="s">
        <v>66</v>
      </c>
      <c r="C5595" s="45">
        <v>46124</v>
      </c>
      <c r="D5595" s="47">
        <v>12429</v>
      </c>
      <c r="E5595" s="180">
        <v>0.1</v>
      </c>
      <c r="F5595" s="47">
        <v>0</v>
      </c>
      <c r="G5595" s="180">
        <v>-1</v>
      </c>
      <c r="H5595" s="47">
        <v>11277</v>
      </c>
    </row>
    <row r="5596" spans="1:8">
      <c r="A5596" s="44" t="s">
        <v>992</v>
      </c>
      <c r="B5596" s="44" t="s">
        <v>66</v>
      </c>
      <c r="C5596" s="45">
        <v>46131</v>
      </c>
      <c r="D5596" s="47">
        <v>12416</v>
      </c>
      <c r="E5596" s="180">
        <v>0.05</v>
      </c>
      <c r="F5596" s="47">
        <v>0</v>
      </c>
      <c r="G5596" s="180">
        <v>-1</v>
      </c>
      <c r="H5596" s="47">
        <v>11793</v>
      </c>
    </row>
    <row r="5597" spans="1:8">
      <c r="A5597" s="44" t="s">
        <v>992</v>
      </c>
      <c r="B5597" s="44" t="s">
        <v>66</v>
      </c>
      <c r="C5597" s="45">
        <v>46138</v>
      </c>
      <c r="D5597" s="47">
        <v>12458</v>
      </c>
      <c r="E5597" s="180">
        <v>-0.04</v>
      </c>
      <c r="F5597" s="47">
        <v>0</v>
      </c>
      <c r="G5597" s="180">
        <v>-1</v>
      </c>
      <c r="H5597" s="47">
        <v>13041</v>
      </c>
    </row>
    <row r="5598" spans="1:8">
      <c r="A5598" s="44" t="s">
        <v>992</v>
      </c>
      <c r="B5598" s="44" t="s">
        <v>66</v>
      </c>
      <c r="C5598" s="45">
        <v>46145</v>
      </c>
      <c r="D5598" s="47">
        <v>12512</v>
      </c>
      <c r="E5598" s="180">
        <v>-0.02</v>
      </c>
      <c r="F5598" s="47">
        <v>0</v>
      </c>
      <c r="G5598" s="180">
        <v>-1</v>
      </c>
      <c r="H5598" s="47">
        <v>12736</v>
      </c>
    </row>
    <row r="5599" spans="1:8">
      <c r="A5599" s="44" t="s">
        <v>992</v>
      </c>
      <c r="B5599" s="44" t="s">
        <v>66</v>
      </c>
      <c r="C5599" s="45">
        <v>46152</v>
      </c>
      <c r="D5599" s="47">
        <v>12559</v>
      </c>
      <c r="E5599" s="180">
        <v>-0.17</v>
      </c>
      <c r="F5599" s="47">
        <v>0</v>
      </c>
      <c r="G5599" s="180">
        <v>-1</v>
      </c>
      <c r="H5599" s="47">
        <v>15078</v>
      </c>
    </row>
    <row r="5600" spans="1:8">
      <c r="A5600" s="44" t="s">
        <v>992</v>
      </c>
      <c r="B5600" s="44" t="s">
        <v>66</v>
      </c>
      <c r="C5600" s="45">
        <v>46159</v>
      </c>
      <c r="D5600" s="47">
        <v>20166</v>
      </c>
      <c r="E5600" s="180">
        <v>0.12</v>
      </c>
      <c r="F5600" s="47">
        <v>0</v>
      </c>
      <c r="G5600" s="180">
        <v>-1</v>
      </c>
      <c r="H5600" s="47">
        <v>17951</v>
      </c>
    </row>
    <row r="5601" spans="1:8">
      <c r="A5601" s="44" t="s">
        <v>992</v>
      </c>
      <c r="B5601" s="44" t="s">
        <v>66</v>
      </c>
      <c r="C5601" s="45">
        <v>46166</v>
      </c>
      <c r="D5601" s="47">
        <v>13857</v>
      </c>
      <c r="E5601" s="180">
        <v>-0.22</v>
      </c>
      <c r="F5601" s="47">
        <v>0</v>
      </c>
      <c r="G5601" s="180">
        <v>-1</v>
      </c>
      <c r="H5601" s="47">
        <v>17769</v>
      </c>
    </row>
    <row r="5602" spans="1:8">
      <c r="A5602" s="44" t="s">
        <v>992</v>
      </c>
      <c r="B5602" s="44" t="s">
        <v>66</v>
      </c>
      <c r="C5602" s="45">
        <v>46173</v>
      </c>
      <c r="D5602" s="47">
        <v>12616</v>
      </c>
      <c r="E5602" s="180">
        <v>-0.16</v>
      </c>
      <c r="F5602" s="47">
        <v>0</v>
      </c>
      <c r="G5602" s="180">
        <v>-1</v>
      </c>
      <c r="H5602" s="47">
        <v>15063</v>
      </c>
    </row>
    <row r="5603" spans="1:8">
      <c r="A5603" s="44" t="s">
        <v>992</v>
      </c>
      <c r="B5603" s="44" t="s">
        <v>66</v>
      </c>
      <c r="C5603" s="45">
        <v>46180</v>
      </c>
      <c r="D5603" s="47">
        <v>11988</v>
      </c>
      <c r="E5603" s="180">
        <v>0.05</v>
      </c>
      <c r="F5603" s="47">
        <v>0</v>
      </c>
      <c r="G5603" s="180">
        <v>-1</v>
      </c>
      <c r="H5603" s="47">
        <v>11414</v>
      </c>
    </row>
    <row r="5604" spans="1:8">
      <c r="A5604" s="44" t="s">
        <v>992</v>
      </c>
      <c r="B5604" s="44" t="s">
        <v>66</v>
      </c>
      <c r="C5604" s="45">
        <v>46187</v>
      </c>
      <c r="D5604" s="47">
        <v>11893</v>
      </c>
      <c r="E5604" s="180">
        <v>0.05</v>
      </c>
      <c r="F5604" s="47">
        <v>0</v>
      </c>
      <c r="G5604" s="180">
        <v>-1</v>
      </c>
      <c r="H5604" s="47">
        <v>11342</v>
      </c>
    </row>
    <row r="5605" spans="1:8">
      <c r="A5605" s="44" t="s">
        <v>992</v>
      </c>
      <c r="B5605" s="44" t="s">
        <v>106</v>
      </c>
      <c r="C5605" s="45">
        <v>46103</v>
      </c>
      <c r="D5605" s="47">
        <v>8756</v>
      </c>
      <c r="E5605" s="180">
        <v>0.08</v>
      </c>
      <c r="F5605" s="47">
        <v>0</v>
      </c>
      <c r="G5605" s="180">
        <v>-1</v>
      </c>
      <c r="H5605" s="47">
        <v>8073</v>
      </c>
    </row>
    <row r="5606" spans="1:8">
      <c r="A5606" s="44" t="s">
        <v>992</v>
      </c>
      <c r="B5606" s="44" t="s">
        <v>106</v>
      </c>
      <c r="C5606" s="45">
        <v>46110</v>
      </c>
      <c r="D5606" s="47">
        <v>8746</v>
      </c>
      <c r="E5606" s="180">
        <v>0.03</v>
      </c>
      <c r="F5606" s="47">
        <v>0</v>
      </c>
      <c r="G5606" s="180">
        <v>-1</v>
      </c>
      <c r="H5606" s="47">
        <v>8520</v>
      </c>
    </row>
    <row r="5607" spans="1:8">
      <c r="A5607" s="44" t="s">
        <v>992</v>
      </c>
      <c r="B5607" s="44" t="s">
        <v>106</v>
      </c>
      <c r="C5607" s="45">
        <v>46117</v>
      </c>
      <c r="D5607" s="47">
        <v>8393</v>
      </c>
      <c r="E5607" s="180">
        <v>0.03</v>
      </c>
      <c r="F5607" s="47">
        <v>0</v>
      </c>
      <c r="G5607" s="180">
        <v>-1</v>
      </c>
      <c r="H5607" s="47">
        <v>8174</v>
      </c>
    </row>
    <row r="5608" spans="1:8">
      <c r="A5608" s="44" t="s">
        <v>992</v>
      </c>
      <c r="B5608" s="44" t="s">
        <v>106</v>
      </c>
      <c r="C5608" s="45">
        <v>46124</v>
      </c>
      <c r="D5608" s="47">
        <v>8412</v>
      </c>
      <c r="E5608" s="180">
        <v>0.03</v>
      </c>
      <c r="F5608" s="47">
        <v>0</v>
      </c>
      <c r="G5608" s="180">
        <v>-1</v>
      </c>
      <c r="H5608" s="47">
        <v>8175</v>
      </c>
    </row>
    <row r="5609" spans="1:8">
      <c r="A5609" s="44" t="s">
        <v>992</v>
      </c>
      <c r="B5609" s="44" t="s">
        <v>106</v>
      </c>
      <c r="C5609" s="45">
        <v>46131</v>
      </c>
      <c r="D5609" s="47">
        <v>8529</v>
      </c>
      <c r="E5609" s="180">
        <v>0.06</v>
      </c>
      <c r="F5609" s="47">
        <v>0</v>
      </c>
      <c r="G5609" s="180">
        <v>-1</v>
      </c>
      <c r="H5609" s="47">
        <v>8071</v>
      </c>
    </row>
    <row r="5610" spans="1:8">
      <c r="A5610" s="44" t="s">
        <v>992</v>
      </c>
      <c r="B5610" s="44" t="s">
        <v>106</v>
      </c>
      <c r="C5610" s="45">
        <v>46138</v>
      </c>
      <c r="D5610" s="47">
        <v>8594</v>
      </c>
      <c r="E5610" s="180">
        <v>0.04</v>
      </c>
      <c r="F5610" s="47">
        <v>0</v>
      </c>
      <c r="G5610" s="180">
        <v>-1</v>
      </c>
      <c r="H5610" s="47">
        <v>8296</v>
      </c>
    </row>
    <row r="5611" spans="1:8">
      <c r="A5611" s="44" t="s">
        <v>992</v>
      </c>
      <c r="B5611" s="44" t="s">
        <v>106</v>
      </c>
      <c r="C5611" s="45">
        <v>46145</v>
      </c>
      <c r="D5611" s="47">
        <v>8437</v>
      </c>
      <c r="E5611" s="180">
        <v>0.03</v>
      </c>
      <c r="F5611" s="47">
        <v>0</v>
      </c>
      <c r="G5611" s="180">
        <v>-1</v>
      </c>
      <c r="H5611" s="47">
        <v>8196</v>
      </c>
    </row>
    <row r="5612" spans="1:8">
      <c r="A5612" s="44" t="s">
        <v>992</v>
      </c>
      <c r="B5612" s="44" t="s">
        <v>106</v>
      </c>
      <c r="C5612" s="45">
        <v>46152</v>
      </c>
      <c r="D5612" s="47">
        <v>8397</v>
      </c>
      <c r="E5612" s="180">
        <v>0.05</v>
      </c>
      <c r="F5612" s="47">
        <v>0</v>
      </c>
      <c r="G5612" s="180">
        <v>-1</v>
      </c>
      <c r="H5612" s="47">
        <v>8010</v>
      </c>
    </row>
    <row r="5613" spans="1:8">
      <c r="A5613" s="44" t="s">
        <v>992</v>
      </c>
      <c r="B5613" s="44" t="s">
        <v>106</v>
      </c>
      <c r="C5613" s="45">
        <v>46159</v>
      </c>
      <c r="D5613" s="47">
        <v>8354</v>
      </c>
      <c r="E5613" s="180">
        <v>0.04</v>
      </c>
      <c r="F5613" s="47">
        <v>0</v>
      </c>
      <c r="G5613" s="180">
        <v>-1</v>
      </c>
      <c r="H5613" s="47">
        <v>8068</v>
      </c>
    </row>
    <row r="5614" spans="1:8">
      <c r="A5614" s="44" t="s">
        <v>992</v>
      </c>
      <c r="B5614" s="44" t="s">
        <v>106</v>
      </c>
      <c r="C5614" s="45">
        <v>46166</v>
      </c>
      <c r="D5614" s="47">
        <v>8365</v>
      </c>
      <c r="E5614" s="180">
        <v>0.06</v>
      </c>
      <c r="F5614" s="47">
        <v>0</v>
      </c>
      <c r="G5614" s="180">
        <v>-1</v>
      </c>
      <c r="H5614" s="47">
        <v>7872</v>
      </c>
    </row>
    <row r="5615" spans="1:8">
      <c r="A5615" s="44" t="s">
        <v>992</v>
      </c>
      <c r="B5615" s="44" t="s">
        <v>106</v>
      </c>
      <c r="C5615" s="45">
        <v>46173</v>
      </c>
      <c r="D5615" s="47">
        <v>8158</v>
      </c>
      <c r="E5615" s="180">
        <v>0.04</v>
      </c>
      <c r="F5615" s="47">
        <v>0</v>
      </c>
      <c r="G5615" s="180">
        <v>-1</v>
      </c>
      <c r="H5615" s="47">
        <v>7880</v>
      </c>
    </row>
    <row r="5616" spans="1:8">
      <c r="A5616" s="44" t="s">
        <v>992</v>
      </c>
      <c r="B5616" s="44" t="s">
        <v>106</v>
      </c>
      <c r="C5616" s="45">
        <v>46180</v>
      </c>
      <c r="D5616" s="47">
        <v>8197</v>
      </c>
      <c r="E5616" s="180">
        <v>0.06</v>
      </c>
      <c r="F5616" s="47">
        <v>0</v>
      </c>
      <c r="G5616" s="180">
        <v>-1</v>
      </c>
      <c r="H5616" s="47">
        <v>7754</v>
      </c>
    </row>
    <row r="5617" spans="1:8">
      <c r="A5617" s="44" t="s">
        <v>992</v>
      </c>
      <c r="B5617" s="44" t="s">
        <v>106</v>
      </c>
      <c r="C5617" s="45">
        <v>46187</v>
      </c>
      <c r="D5617" s="47">
        <v>8299</v>
      </c>
      <c r="E5617" s="180">
        <v>0</v>
      </c>
      <c r="F5617" s="47">
        <v>0</v>
      </c>
      <c r="G5617" s="180">
        <v>-1</v>
      </c>
      <c r="H5617" s="47">
        <v>8288</v>
      </c>
    </row>
    <row r="5618" spans="1:8">
      <c r="A5618" s="44" t="s">
        <v>992</v>
      </c>
      <c r="B5618" s="44" t="s">
        <v>558</v>
      </c>
      <c r="C5618" s="45">
        <v>46103</v>
      </c>
      <c r="D5618" s="47">
        <v>34754</v>
      </c>
      <c r="E5618" s="180">
        <v>0.28000000000000003</v>
      </c>
      <c r="F5618" s="47">
        <v>0</v>
      </c>
      <c r="G5618" s="180">
        <v>-1</v>
      </c>
      <c r="H5618" s="47">
        <v>27078</v>
      </c>
    </row>
    <row r="5619" spans="1:8">
      <c r="A5619" s="44" t="s">
        <v>992</v>
      </c>
      <c r="B5619" s="44" t="s">
        <v>558</v>
      </c>
      <c r="C5619" s="45">
        <v>46110</v>
      </c>
      <c r="D5619" s="47">
        <v>34753</v>
      </c>
      <c r="E5619" s="180">
        <v>0.26</v>
      </c>
      <c r="F5619" s="47">
        <v>0</v>
      </c>
      <c r="G5619" s="180">
        <v>-1</v>
      </c>
      <c r="H5619" s="47">
        <v>27494</v>
      </c>
    </row>
    <row r="5620" spans="1:8">
      <c r="A5620" s="44" t="s">
        <v>992</v>
      </c>
      <c r="B5620" s="44" t="s">
        <v>558</v>
      </c>
      <c r="C5620" s="45">
        <v>46117</v>
      </c>
      <c r="D5620" s="47">
        <v>36286</v>
      </c>
      <c r="E5620" s="180">
        <v>0.36</v>
      </c>
      <c r="F5620" s="47">
        <v>0</v>
      </c>
      <c r="G5620" s="180">
        <v>-1</v>
      </c>
      <c r="H5620" s="47">
        <v>26700</v>
      </c>
    </row>
    <row r="5621" spans="1:8">
      <c r="A5621" s="44" t="s">
        <v>992</v>
      </c>
      <c r="B5621" s="44" t="s">
        <v>558</v>
      </c>
      <c r="C5621" s="45">
        <v>46124</v>
      </c>
      <c r="D5621" s="47">
        <v>36541</v>
      </c>
      <c r="E5621" s="180">
        <v>0.35</v>
      </c>
      <c r="F5621" s="47">
        <v>0</v>
      </c>
      <c r="G5621" s="180">
        <v>-1</v>
      </c>
      <c r="H5621" s="47">
        <v>27014</v>
      </c>
    </row>
    <row r="5622" spans="1:8">
      <c r="A5622" s="44" t="s">
        <v>992</v>
      </c>
      <c r="B5622" s="44" t="s">
        <v>558</v>
      </c>
      <c r="C5622" s="45">
        <v>46131</v>
      </c>
      <c r="D5622" s="47">
        <v>36541</v>
      </c>
      <c r="E5622" s="180">
        <v>0.31</v>
      </c>
      <c r="F5622" s="47">
        <v>0</v>
      </c>
      <c r="G5622" s="180">
        <v>-1</v>
      </c>
      <c r="H5622" s="47">
        <v>27817</v>
      </c>
    </row>
    <row r="5623" spans="1:8">
      <c r="A5623" s="44" t="s">
        <v>992</v>
      </c>
      <c r="B5623" s="44" t="s">
        <v>558</v>
      </c>
      <c r="C5623" s="45">
        <v>46138</v>
      </c>
      <c r="D5623" s="47">
        <v>36541</v>
      </c>
      <c r="E5623" s="180">
        <v>0.36</v>
      </c>
      <c r="F5623" s="47">
        <v>0</v>
      </c>
      <c r="G5623" s="180">
        <v>-1</v>
      </c>
      <c r="H5623" s="47">
        <v>26930</v>
      </c>
    </row>
    <row r="5624" spans="1:8">
      <c r="A5624" s="44" t="s">
        <v>992</v>
      </c>
      <c r="B5624" s="44" t="s">
        <v>558</v>
      </c>
      <c r="C5624" s="45">
        <v>46145</v>
      </c>
      <c r="D5624" s="47">
        <v>34589</v>
      </c>
      <c r="E5624" s="180">
        <v>0.28000000000000003</v>
      </c>
      <c r="F5624" s="47">
        <v>0</v>
      </c>
      <c r="G5624" s="180">
        <v>-1</v>
      </c>
      <c r="H5624" s="47">
        <v>27012</v>
      </c>
    </row>
    <row r="5625" spans="1:8">
      <c r="A5625" s="44" t="s">
        <v>992</v>
      </c>
      <c r="B5625" s="44" t="s">
        <v>558</v>
      </c>
      <c r="C5625" s="45">
        <v>46152</v>
      </c>
      <c r="D5625" s="47">
        <v>34264</v>
      </c>
      <c r="E5625" s="180">
        <v>0.2</v>
      </c>
      <c r="F5625" s="47">
        <v>0</v>
      </c>
      <c r="G5625" s="180">
        <v>-1</v>
      </c>
      <c r="H5625" s="47">
        <v>28472</v>
      </c>
    </row>
    <row r="5626" spans="1:8">
      <c r="A5626" s="44" t="s">
        <v>992</v>
      </c>
      <c r="B5626" s="44" t="s">
        <v>558</v>
      </c>
      <c r="C5626" s="45">
        <v>46159</v>
      </c>
      <c r="D5626" s="47">
        <v>34264</v>
      </c>
      <c r="E5626" s="180">
        <v>0.17</v>
      </c>
      <c r="F5626" s="47">
        <v>0</v>
      </c>
      <c r="G5626" s="180">
        <v>-1</v>
      </c>
      <c r="H5626" s="47">
        <v>29293</v>
      </c>
    </row>
    <row r="5627" spans="1:8">
      <c r="A5627" s="44" t="s">
        <v>992</v>
      </c>
      <c r="B5627" s="44" t="s">
        <v>558</v>
      </c>
      <c r="C5627" s="45">
        <v>46166</v>
      </c>
      <c r="D5627" s="47">
        <v>34263</v>
      </c>
      <c r="E5627" s="180">
        <v>0.17</v>
      </c>
      <c r="F5627" s="47">
        <v>0</v>
      </c>
      <c r="G5627" s="180">
        <v>-1</v>
      </c>
      <c r="H5627" s="47">
        <v>29246</v>
      </c>
    </row>
    <row r="5628" spans="1:8">
      <c r="A5628" s="44" t="s">
        <v>992</v>
      </c>
      <c r="B5628" s="44" t="s">
        <v>558</v>
      </c>
      <c r="C5628" s="45">
        <v>46173</v>
      </c>
      <c r="D5628" s="47">
        <v>35631</v>
      </c>
      <c r="E5628" s="180">
        <v>0.26</v>
      </c>
      <c r="F5628" s="47">
        <v>0</v>
      </c>
      <c r="G5628" s="180">
        <v>-1</v>
      </c>
      <c r="H5628" s="47">
        <v>28271</v>
      </c>
    </row>
    <row r="5629" spans="1:8">
      <c r="A5629" s="44" t="s">
        <v>992</v>
      </c>
      <c r="B5629" s="44" t="s">
        <v>558</v>
      </c>
      <c r="C5629" s="45">
        <v>46180</v>
      </c>
      <c r="D5629" s="47">
        <v>35859</v>
      </c>
      <c r="E5629" s="180">
        <v>0.31</v>
      </c>
      <c r="F5629" s="47">
        <v>0</v>
      </c>
      <c r="G5629" s="180">
        <v>-1</v>
      </c>
      <c r="H5629" s="47">
        <v>27429</v>
      </c>
    </row>
    <row r="5630" spans="1:8">
      <c r="A5630" s="44" t="s">
        <v>992</v>
      </c>
      <c r="B5630" s="44" t="s">
        <v>558</v>
      </c>
      <c r="C5630" s="45">
        <v>46187</v>
      </c>
      <c r="D5630" s="47">
        <v>35859</v>
      </c>
      <c r="E5630" s="180">
        <v>0.18</v>
      </c>
      <c r="F5630" s="47">
        <v>0</v>
      </c>
      <c r="G5630" s="180">
        <v>-1</v>
      </c>
      <c r="H5630" s="47">
        <v>30330</v>
      </c>
    </row>
    <row r="5631" spans="1:8">
      <c r="A5631" s="44" t="s">
        <v>992</v>
      </c>
      <c r="B5631" s="44" t="s">
        <v>175</v>
      </c>
      <c r="C5631" s="45">
        <v>46103</v>
      </c>
      <c r="D5631" s="47">
        <v>299</v>
      </c>
      <c r="E5631" s="180">
        <v>-0.48</v>
      </c>
      <c r="F5631" s="47">
        <v>0</v>
      </c>
      <c r="G5631" s="180">
        <v>-1</v>
      </c>
      <c r="H5631" s="47">
        <v>576</v>
      </c>
    </row>
    <row r="5632" spans="1:8">
      <c r="A5632" s="44" t="s">
        <v>992</v>
      </c>
      <c r="B5632" s="44" t="s">
        <v>175</v>
      </c>
      <c r="C5632" s="45">
        <v>46110</v>
      </c>
      <c r="D5632" s="47">
        <v>299</v>
      </c>
      <c r="E5632" s="180">
        <v>-0.39</v>
      </c>
      <c r="F5632" s="47">
        <v>0</v>
      </c>
      <c r="G5632" s="180">
        <v>-1</v>
      </c>
      <c r="H5632" s="47">
        <v>493</v>
      </c>
    </row>
    <row r="5633" spans="1:8">
      <c r="A5633" s="44" t="s">
        <v>992</v>
      </c>
      <c r="B5633" s="44" t="s">
        <v>175</v>
      </c>
      <c r="C5633" s="45">
        <v>46117</v>
      </c>
      <c r="D5633" s="47">
        <v>299</v>
      </c>
      <c r="E5633" s="180">
        <v>-0.18</v>
      </c>
      <c r="F5633" s="47">
        <v>0</v>
      </c>
      <c r="G5633" s="180">
        <v>-1</v>
      </c>
      <c r="H5633" s="47">
        <v>363</v>
      </c>
    </row>
    <row r="5634" spans="1:8">
      <c r="A5634" s="44" t="s">
        <v>992</v>
      </c>
      <c r="B5634" s="44" t="s">
        <v>175</v>
      </c>
      <c r="C5634" s="45">
        <v>46124</v>
      </c>
      <c r="D5634" s="47">
        <v>303</v>
      </c>
      <c r="E5634" s="180">
        <v>-0.1</v>
      </c>
      <c r="F5634" s="47">
        <v>0</v>
      </c>
      <c r="G5634" s="180">
        <v>-1</v>
      </c>
      <c r="H5634" s="47">
        <v>337</v>
      </c>
    </row>
    <row r="5635" spans="1:8">
      <c r="A5635" s="44" t="s">
        <v>992</v>
      </c>
      <c r="B5635" s="44" t="s">
        <v>175</v>
      </c>
      <c r="C5635" s="45">
        <v>46131</v>
      </c>
      <c r="D5635" s="47">
        <v>299</v>
      </c>
      <c r="E5635" s="180">
        <v>-0.28999999999999998</v>
      </c>
      <c r="F5635" s="47">
        <v>0</v>
      </c>
      <c r="G5635" s="180">
        <v>-1</v>
      </c>
      <c r="H5635" s="47">
        <v>420</v>
      </c>
    </row>
    <row r="5636" spans="1:8">
      <c r="A5636" s="44" t="s">
        <v>992</v>
      </c>
      <c r="B5636" s="44" t="s">
        <v>175</v>
      </c>
      <c r="C5636" s="45">
        <v>46138</v>
      </c>
      <c r="D5636" s="47">
        <v>297</v>
      </c>
      <c r="E5636" s="180">
        <v>-0.2</v>
      </c>
      <c r="F5636" s="47">
        <v>0</v>
      </c>
      <c r="G5636" s="180">
        <v>-1</v>
      </c>
      <c r="H5636" s="47">
        <v>370</v>
      </c>
    </row>
    <row r="5637" spans="1:8">
      <c r="A5637" s="44" t="s">
        <v>992</v>
      </c>
      <c r="B5637" s="44" t="s">
        <v>175</v>
      </c>
      <c r="C5637" s="45">
        <v>46145</v>
      </c>
      <c r="D5637" s="47">
        <v>298</v>
      </c>
      <c r="E5637" s="180">
        <v>-0.32</v>
      </c>
      <c r="F5637" s="47">
        <v>0</v>
      </c>
      <c r="G5637" s="180">
        <v>-1</v>
      </c>
      <c r="H5637" s="47">
        <v>435</v>
      </c>
    </row>
    <row r="5638" spans="1:8">
      <c r="A5638" s="44" t="s">
        <v>992</v>
      </c>
      <c r="B5638" s="44" t="s">
        <v>175</v>
      </c>
      <c r="C5638" s="45">
        <v>46152</v>
      </c>
      <c r="D5638" s="47">
        <v>298</v>
      </c>
      <c r="E5638" s="180">
        <v>-0.25</v>
      </c>
      <c r="F5638" s="47">
        <v>0</v>
      </c>
      <c r="G5638" s="180">
        <v>-1</v>
      </c>
      <c r="H5638" s="47">
        <v>399</v>
      </c>
    </row>
    <row r="5639" spans="1:8">
      <c r="A5639" s="44" t="s">
        <v>992</v>
      </c>
      <c r="B5639" s="44" t="s">
        <v>175</v>
      </c>
      <c r="C5639" s="45">
        <v>46159</v>
      </c>
      <c r="D5639" s="47">
        <v>298</v>
      </c>
      <c r="E5639" s="180">
        <v>-0.28999999999999998</v>
      </c>
      <c r="F5639" s="49">
        <v>0</v>
      </c>
      <c r="G5639" s="180">
        <v>-1</v>
      </c>
      <c r="H5639" s="47">
        <v>420</v>
      </c>
    </row>
    <row r="5640" spans="1:8">
      <c r="A5640" s="44" t="s">
        <v>992</v>
      </c>
      <c r="B5640" s="44" t="s">
        <v>175</v>
      </c>
      <c r="C5640" s="45">
        <v>46166</v>
      </c>
      <c r="D5640" s="47">
        <v>298</v>
      </c>
      <c r="E5640" s="180">
        <v>-0.19</v>
      </c>
      <c r="F5640" s="47">
        <v>0</v>
      </c>
      <c r="G5640" s="180">
        <v>-1</v>
      </c>
      <c r="H5640" s="47">
        <v>370</v>
      </c>
    </row>
    <row r="5641" spans="1:8">
      <c r="A5641" s="44" t="s">
        <v>992</v>
      </c>
      <c r="B5641" s="44" t="s">
        <v>175</v>
      </c>
      <c r="C5641" s="45">
        <v>46173</v>
      </c>
      <c r="D5641" s="47">
        <v>231</v>
      </c>
      <c r="E5641" s="180">
        <v>-0.33</v>
      </c>
      <c r="F5641" s="47">
        <v>0</v>
      </c>
      <c r="G5641" s="180">
        <v>-1</v>
      </c>
      <c r="H5641" s="47">
        <v>345</v>
      </c>
    </row>
    <row r="5642" spans="1:8">
      <c r="A5642" s="44" t="s">
        <v>992</v>
      </c>
      <c r="B5642" s="44" t="s">
        <v>175</v>
      </c>
      <c r="C5642" s="45">
        <v>46180</v>
      </c>
      <c r="D5642" s="47">
        <v>226</v>
      </c>
      <c r="E5642" s="180">
        <v>-0.36</v>
      </c>
      <c r="F5642" s="47">
        <v>0</v>
      </c>
      <c r="G5642" s="180">
        <v>-1</v>
      </c>
      <c r="H5642" s="47">
        <v>355</v>
      </c>
    </row>
    <row r="5643" spans="1:8">
      <c r="A5643" s="44" t="s">
        <v>992</v>
      </c>
      <c r="B5643" s="44" t="s">
        <v>175</v>
      </c>
      <c r="C5643" s="45">
        <v>46187</v>
      </c>
      <c r="D5643" s="47">
        <v>218</v>
      </c>
      <c r="E5643" s="180">
        <v>-0.35</v>
      </c>
      <c r="F5643" s="47">
        <v>0</v>
      </c>
      <c r="G5643" s="180">
        <v>-1</v>
      </c>
      <c r="H5643" s="47">
        <v>334</v>
      </c>
    </row>
    <row r="5644" spans="1:8">
      <c r="A5644" s="44" t="s">
        <v>992</v>
      </c>
      <c r="B5644" s="44" t="s">
        <v>61</v>
      </c>
      <c r="C5644" s="45">
        <v>46103</v>
      </c>
      <c r="D5644" s="47">
        <v>17848</v>
      </c>
      <c r="E5644" s="180">
        <v>0.09</v>
      </c>
      <c r="F5644" s="47">
        <v>0</v>
      </c>
      <c r="G5644" s="180">
        <v>-1</v>
      </c>
      <c r="H5644" s="47">
        <v>16408</v>
      </c>
    </row>
    <row r="5645" spans="1:8">
      <c r="A5645" s="44" t="s">
        <v>992</v>
      </c>
      <c r="B5645" s="44" t="s">
        <v>61</v>
      </c>
      <c r="C5645" s="45">
        <v>46110</v>
      </c>
      <c r="D5645" s="47">
        <v>17851</v>
      </c>
      <c r="E5645" s="180">
        <v>-0.03</v>
      </c>
      <c r="F5645" s="47">
        <v>0</v>
      </c>
      <c r="G5645" s="180">
        <v>-1</v>
      </c>
      <c r="H5645" s="47">
        <v>18475</v>
      </c>
    </row>
    <row r="5646" spans="1:8">
      <c r="A5646" s="44" t="s">
        <v>992</v>
      </c>
      <c r="B5646" s="44" t="s">
        <v>61</v>
      </c>
      <c r="C5646" s="45">
        <v>46117</v>
      </c>
      <c r="D5646" s="47">
        <v>17898</v>
      </c>
      <c r="E5646" s="180">
        <v>-0.06</v>
      </c>
      <c r="F5646" s="47">
        <v>0</v>
      </c>
      <c r="G5646" s="180">
        <v>-1</v>
      </c>
      <c r="H5646" s="47">
        <v>19023</v>
      </c>
    </row>
    <row r="5647" spans="1:8">
      <c r="A5647" s="44" t="s">
        <v>992</v>
      </c>
      <c r="B5647" s="44" t="s">
        <v>61</v>
      </c>
      <c r="C5647" s="45">
        <v>46124</v>
      </c>
      <c r="D5647" s="47">
        <v>17924</v>
      </c>
      <c r="E5647" s="180">
        <v>-0.08</v>
      </c>
      <c r="F5647" s="47">
        <v>0</v>
      </c>
      <c r="G5647" s="180">
        <v>-1</v>
      </c>
      <c r="H5647" s="47">
        <v>19395</v>
      </c>
    </row>
    <row r="5648" spans="1:8">
      <c r="A5648" s="44" t="s">
        <v>992</v>
      </c>
      <c r="B5648" s="44" t="s">
        <v>61</v>
      </c>
      <c r="C5648" s="45">
        <v>46131</v>
      </c>
      <c r="D5648" s="47">
        <v>17870</v>
      </c>
      <c r="E5648" s="180">
        <v>-0.06</v>
      </c>
      <c r="F5648" s="47">
        <v>0</v>
      </c>
      <c r="G5648" s="180">
        <v>-1</v>
      </c>
      <c r="H5648" s="47">
        <v>19016</v>
      </c>
    </row>
    <row r="5649" spans="1:8">
      <c r="A5649" s="44" t="s">
        <v>992</v>
      </c>
      <c r="B5649" s="44" t="s">
        <v>61</v>
      </c>
      <c r="C5649" s="45">
        <v>46138</v>
      </c>
      <c r="D5649" s="47">
        <v>17913</v>
      </c>
      <c r="E5649" s="180">
        <v>-0.04</v>
      </c>
      <c r="F5649" s="47">
        <v>0</v>
      </c>
      <c r="G5649" s="180">
        <v>-1</v>
      </c>
      <c r="H5649" s="47">
        <v>18745</v>
      </c>
    </row>
    <row r="5650" spans="1:8">
      <c r="A5650" s="44" t="s">
        <v>992</v>
      </c>
      <c r="B5650" s="44" t="s">
        <v>61</v>
      </c>
      <c r="C5650" s="45">
        <v>46145</v>
      </c>
      <c r="D5650" s="47">
        <v>17867</v>
      </c>
      <c r="E5650" s="180">
        <v>-0.05</v>
      </c>
      <c r="F5650" s="47">
        <v>0</v>
      </c>
      <c r="G5650" s="180">
        <v>-1</v>
      </c>
      <c r="H5650" s="47">
        <v>18820</v>
      </c>
    </row>
    <row r="5651" spans="1:8">
      <c r="A5651" s="44" t="s">
        <v>992</v>
      </c>
      <c r="B5651" s="44" t="s">
        <v>61</v>
      </c>
      <c r="C5651" s="45">
        <v>46152</v>
      </c>
      <c r="D5651" s="47">
        <v>17858</v>
      </c>
      <c r="E5651" s="180">
        <v>-0.06</v>
      </c>
      <c r="F5651" s="47">
        <v>0</v>
      </c>
      <c r="G5651" s="180">
        <v>-1</v>
      </c>
      <c r="H5651" s="47">
        <v>19011</v>
      </c>
    </row>
    <row r="5652" spans="1:8">
      <c r="A5652" s="44" t="s">
        <v>992</v>
      </c>
      <c r="B5652" s="44" t="s">
        <v>61</v>
      </c>
      <c r="C5652" s="45">
        <v>46159</v>
      </c>
      <c r="D5652" s="47">
        <v>17818</v>
      </c>
      <c r="E5652" s="180">
        <v>-0.09</v>
      </c>
      <c r="F5652" s="47">
        <v>0</v>
      </c>
      <c r="G5652" s="180">
        <v>-1</v>
      </c>
      <c r="H5652" s="47">
        <v>19481</v>
      </c>
    </row>
    <row r="5653" spans="1:8">
      <c r="A5653" s="44" t="s">
        <v>992</v>
      </c>
      <c r="B5653" s="44" t="s">
        <v>61</v>
      </c>
      <c r="C5653" s="45">
        <v>46166</v>
      </c>
      <c r="D5653" s="47">
        <v>17810</v>
      </c>
      <c r="E5653" s="180">
        <v>-0.01</v>
      </c>
      <c r="F5653" s="47">
        <v>0</v>
      </c>
      <c r="G5653" s="180">
        <v>-1</v>
      </c>
      <c r="H5653" s="47">
        <v>18005</v>
      </c>
    </row>
    <row r="5654" spans="1:8">
      <c r="A5654" s="44" t="s">
        <v>992</v>
      </c>
      <c r="B5654" s="44" t="s">
        <v>61</v>
      </c>
      <c r="C5654" s="45">
        <v>46173</v>
      </c>
      <c r="D5654" s="47">
        <v>17782</v>
      </c>
      <c r="E5654" s="180">
        <v>-0.03</v>
      </c>
      <c r="F5654" s="47">
        <v>0</v>
      </c>
      <c r="G5654" s="180">
        <v>-1</v>
      </c>
      <c r="H5654" s="47">
        <v>18421</v>
      </c>
    </row>
    <row r="5655" spans="1:8">
      <c r="A5655" s="44" t="s">
        <v>992</v>
      </c>
      <c r="B5655" s="44" t="s">
        <v>61</v>
      </c>
      <c r="C5655" s="45">
        <v>46180</v>
      </c>
      <c r="D5655" s="47">
        <v>17876</v>
      </c>
      <c r="E5655" s="180">
        <v>-0.06</v>
      </c>
      <c r="F5655" s="47">
        <v>0</v>
      </c>
      <c r="G5655" s="180">
        <v>-1</v>
      </c>
      <c r="H5655" s="47">
        <v>19026</v>
      </c>
    </row>
    <row r="5656" spans="1:8">
      <c r="A5656" s="44" t="s">
        <v>992</v>
      </c>
      <c r="B5656" s="44" t="s">
        <v>61</v>
      </c>
      <c r="C5656" s="45">
        <v>46187</v>
      </c>
      <c r="D5656" s="47">
        <v>17878</v>
      </c>
      <c r="E5656" s="180">
        <v>-7.0000000000000007E-2</v>
      </c>
      <c r="F5656" s="49">
        <v>0</v>
      </c>
      <c r="G5656" s="180">
        <v>-1</v>
      </c>
      <c r="H5656" s="47">
        <v>19251</v>
      </c>
    </row>
    <row r="5657" spans="1:8">
      <c r="A5657" s="44" t="s">
        <v>992</v>
      </c>
      <c r="B5657" s="44" t="s">
        <v>431</v>
      </c>
      <c r="C5657" s="45">
        <v>46103</v>
      </c>
      <c r="D5657" s="47">
        <v>0</v>
      </c>
      <c r="E5657" s="181"/>
      <c r="F5657" s="47">
        <v>0</v>
      </c>
      <c r="G5657" s="181"/>
      <c r="H5657" s="47">
        <v>0</v>
      </c>
    </row>
    <row r="5658" spans="1:8">
      <c r="A5658" s="44" t="s">
        <v>992</v>
      </c>
      <c r="B5658" s="44" t="s">
        <v>431</v>
      </c>
      <c r="C5658" s="45">
        <v>46110</v>
      </c>
      <c r="D5658" s="47">
        <v>0</v>
      </c>
      <c r="E5658" s="181"/>
      <c r="F5658" s="47">
        <v>0</v>
      </c>
      <c r="G5658" s="181"/>
      <c r="H5658" s="47">
        <v>0</v>
      </c>
    </row>
    <row r="5659" spans="1:8">
      <c r="A5659" s="44" t="s">
        <v>992</v>
      </c>
      <c r="B5659" s="44" t="s">
        <v>431</v>
      </c>
      <c r="C5659" s="45">
        <v>46117</v>
      </c>
      <c r="D5659" s="47">
        <v>0</v>
      </c>
      <c r="E5659" s="181"/>
      <c r="F5659" s="47">
        <v>0</v>
      </c>
      <c r="G5659" s="181"/>
      <c r="H5659" s="47">
        <v>0</v>
      </c>
    </row>
    <row r="5660" spans="1:8">
      <c r="A5660" s="44" t="s">
        <v>992</v>
      </c>
      <c r="B5660" s="44" t="s">
        <v>431</v>
      </c>
      <c r="C5660" s="45">
        <v>46124</v>
      </c>
      <c r="D5660" s="47">
        <v>0</v>
      </c>
      <c r="E5660" s="181"/>
      <c r="F5660" s="47">
        <v>0</v>
      </c>
      <c r="G5660" s="181"/>
      <c r="H5660" s="47">
        <v>0</v>
      </c>
    </row>
    <row r="5661" spans="1:8">
      <c r="A5661" s="44" t="s">
        <v>992</v>
      </c>
      <c r="B5661" s="44" t="s">
        <v>431</v>
      </c>
      <c r="C5661" s="45">
        <v>46131</v>
      </c>
      <c r="D5661" s="47">
        <v>0</v>
      </c>
      <c r="E5661" s="181"/>
      <c r="F5661" s="47">
        <v>0</v>
      </c>
      <c r="G5661" s="181"/>
      <c r="H5661" s="47">
        <v>0</v>
      </c>
    </row>
    <row r="5662" spans="1:8">
      <c r="A5662" s="44" t="s">
        <v>992</v>
      </c>
      <c r="B5662" s="44" t="s">
        <v>431</v>
      </c>
      <c r="C5662" s="45">
        <v>46138</v>
      </c>
      <c r="D5662" s="47">
        <v>0</v>
      </c>
      <c r="E5662" s="181"/>
      <c r="F5662" s="47">
        <v>0</v>
      </c>
      <c r="G5662" s="181"/>
      <c r="H5662" s="47">
        <v>0</v>
      </c>
    </row>
    <row r="5663" spans="1:8">
      <c r="A5663" s="44" t="s">
        <v>992</v>
      </c>
      <c r="B5663" s="44" t="s">
        <v>431</v>
      </c>
      <c r="C5663" s="45">
        <v>46145</v>
      </c>
      <c r="D5663" s="47">
        <v>0</v>
      </c>
      <c r="E5663" s="181"/>
      <c r="F5663" s="47">
        <v>0</v>
      </c>
      <c r="G5663" s="181"/>
      <c r="H5663" s="47">
        <v>0</v>
      </c>
    </row>
    <row r="5664" spans="1:8">
      <c r="A5664" s="44" t="s">
        <v>992</v>
      </c>
      <c r="B5664" s="44" t="s">
        <v>431</v>
      </c>
      <c r="C5664" s="45">
        <v>46152</v>
      </c>
      <c r="D5664" s="47">
        <v>0</v>
      </c>
      <c r="E5664" s="181"/>
      <c r="F5664" s="47">
        <v>0</v>
      </c>
      <c r="G5664" s="181"/>
      <c r="H5664" s="47">
        <v>0</v>
      </c>
    </row>
    <row r="5665" spans="1:8">
      <c r="A5665" s="44" t="s">
        <v>992</v>
      </c>
      <c r="B5665" s="44" t="s">
        <v>431</v>
      </c>
      <c r="C5665" s="45">
        <v>46159</v>
      </c>
      <c r="D5665" s="47">
        <v>0</v>
      </c>
      <c r="E5665" s="181"/>
      <c r="F5665" s="49">
        <v>0</v>
      </c>
      <c r="G5665" s="181"/>
      <c r="H5665" s="47">
        <v>0</v>
      </c>
    </row>
    <row r="5666" spans="1:8">
      <c r="A5666" s="44" t="s">
        <v>992</v>
      </c>
      <c r="B5666" s="44" t="s">
        <v>431</v>
      </c>
      <c r="C5666" s="45">
        <v>46166</v>
      </c>
      <c r="D5666" s="47">
        <v>0</v>
      </c>
      <c r="E5666" s="181"/>
      <c r="F5666" s="47">
        <v>0</v>
      </c>
      <c r="G5666" s="181"/>
      <c r="H5666" s="47">
        <v>0</v>
      </c>
    </row>
    <row r="5667" spans="1:8">
      <c r="A5667" s="44" t="s">
        <v>992</v>
      </c>
      <c r="B5667" s="44" t="s">
        <v>431</v>
      </c>
      <c r="C5667" s="45">
        <v>46173</v>
      </c>
      <c r="D5667" s="47">
        <v>0</v>
      </c>
      <c r="E5667" s="181"/>
      <c r="F5667" s="47">
        <v>0</v>
      </c>
      <c r="G5667" s="181"/>
      <c r="H5667" s="47">
        <v>0</v>
      </c>
    </row>
    <row r="5668" spans="1:8">
      <c r="A5668" s="44" t="s">
        <v>992</v>
      </c>
      <c r="B5668" s="44" t="s">
        <v>431</v>
      </c>
      <c r="C5668" s="45">
        <v>46180</v>
      </c>
      <c r="D5668" s="47">
        <v>0</v>
      </c>
      <c r="E5668" s="181"/>
      <c r="F5668" s="47">
        <v>0</v>
      </c>
      <c r="G5668" s="181"/>
      <c r="H5668" s="47">
        <v>0</v>
      </c>
    </row>
    <row r="5669" spans="1:8">
      <c r="A5669" s="44" t="s">
        <v>992</v>
      </c>
      <c r="B5669" s="44" t="s">
        <v>431</v>
      </c>
      <c r="C5669" s="45">
        <v>46187</v>
      </c>
      <c r="D5669" s="47">
        <v>0</v>
      </c>
      <c r="E5669" s="181"/>
      <c r="F5669" s="47">
        <v>0</v>
      </c>
      <c r="G5669" s="181"/>
      <c r="H5669" s="47">
        <v>0</v>
      </c>
    </row>
    <row r="5670" spans="1:8">
      <c r="A5670" s="44" t="s">
        <v>992</v>
      </c>
      <c r="B5670" s="44" t="s">
        <v>432</v>
      </c>
      <c r="C5670" s="45">
        <v>46103</v>
      </c>
      <c r="D5670" s="47">
        <v>0</v>
      </c>
      <c r="E5670" s="181"/>
      <c r="F5670" s="47">
        <v>0</v>
      </c>
      <c r="G5670" s="181"/>
      <c r="H5670" s="47">
        <v>0</v>
      </c>
    </row>
    <row r="5671" spans="1:8">
      <c r="A5671" s="44" t="s">
        <v>992</v>
      </c>
      <c r="B5671" s="44" t="s">
        <v>432</v>
      </c>
      <c r="C5671" s="45">
        <v>46110</v>
      </c>
      <c r="D5671" s="47">
        <v>0</v>
      </c>
      <c r="E5671" s="181"/>
      <c r="F5671" s="47">
        <v>0</v>
      </c>
      <c r="G5671" s="181"/>
      <c r="H5671" s="47">
        <v>0</v>
      </c>
    </row>
    <row r="5672" spans="1:8">
      <c r="A5672" s="44" t="s">
        <v>992</v>
      </c>
      <c r="B5672" s="44" t="s">
        <v>432</v>
      </c>
      <c r="C5672" s="45">
        <v>46117</v>
      </c>
      <c r="D5672" s="47">
        <v>0</v>
      </c>
      <c r="E5672" s="181"/>
      <c r="F5672" s="47">
        <v>0</v>
      </c>
      <c r="G5672" s="181"/>
      <c r="H5672" s="47">
        <v>0</v>
      </c>
    </row>
    <row r="5673" spans="1:8">
      <c r="A5673" s="44" t="s">
        <v>992</v>
      </c>
      <c r="B5673" s="44" t="s">
        <v>432</v>
      </c>
      <c r="C5673" s="45">
        <v>46124</v>
      </c>
      <c r="D5673" s="47">
        <v>0</v>
      </c>
      <c r="E5673" s="181"/>
      <c r="F5673" s="47">
        <v>0</v>
      </c>
      <c r="G5673" s="181"/>
      <c r="H5673" s="47">
        <v>0</v>
      </c>
    </row>
    <row r="5674" spans="1:8">
      <c r="A5674" s="44" t="s">
        <v>992</v>
      </c>
      <c r="B5674" s="44" t="s">
        <v>432</v>
      </c>
      <c r="C5674" s="45">
        <v>46131</v>
      </c>
      <c r="D5674" s="47">
        <v>0</v>
      </c>
      <c r="E5674" s="181"/>
      <c r="F5674" s="47">
        <v>0</v>
      </c>
      <c r="G5674" s="181"/>
      <c r="H5674" s="47">
        <v>0</v>
      </c>
    </row>
    <row r="5675" spans="1:8">
      <c r="A5675" s="44" t="s">
        <v>992</v>
      </c>
      <c r="B5675" s="44" t="s">
        <v>432</v>
      </c>
      <c r="C5675" s="45">
        <v>46138</v>
      </c>
      <c r="D5675" s="47">
        <v>0</v>
      </c>
      <c r="E5675" s="181"/>
      <c r="F5675" s="47">
        <v>0</v>
      </c>
      <c r="G5675" s="181"/>
      <c r="H5675" s="47">
        <v>0</v>
      </c>
    </row>
    <row r="5676" spans="1:8">
      <c r="A5676" s="44" t="s">
        <v>992</v>
      </c>
      <c r="B5676" s="44" t="s">
        <v>432</v>
      </c>
      <c r="C5676" s="45">
        <v>46145</v>
      </c>
      <c r="D5676" s="47">
        <v>0</v>
      </c>
      <c r="E5676" s="181"/>
      <c r="F5676" s="47">
        <v>0</v>
      </c>
      <c r="G5676" s="181"/>
      <c r="H5676" s="47">
        <v>0</v>
      </c>
    </row>
    <row r="5677" spans="1:8">
      <c r="A5677" s="44" t="s">
        <v>992</v>
      </c>
      <c r="B5677" s="44" t="s">
        <v>432</v>
      </c>
      <c r="C5677" s="45">
        <v>46152</v>
      </c>
      <c r="D5677" s="47">
        <v>0</v>
      </c>
      <c r="E5677" s="181"/>
      <c r="F5677" s="47">
        <v>0</v>
      </c>
      <c r="G5677" s="181"/>
      <c r="H5677" s="47">
        <v>0</v>
      </c>
    </row>
    <row r="5678" spans="1:8">
      <c r="A5678" s="44" t="s">
        <v>992</v>
      </c>
      <c r="B5678" s="44" t="s">
        <v>432</v>
      </c>
      <c r="C5678" s="45">
        <v>46159</v>
      </c>
      <c r="D5678" s="47">
        <v>0</v>
      </c>
      <c r="E5678" s="181"/>
      <c r="F5678" s="47">
        <v>0</v>
      </c>
      <c r="G5678" s="181"/>
      <c r="H5678" s="47">
        <v>0</v>
      </c>
    </row>
    <row r="5679" spans="1:8">
      <c r="A5679" s="44" t="s">
        <v>992</v>
      </c>
      <c r="B5679" s="44" t="s">
        <v>432</v>
      </c>
      <c r="C5679" s="45">
        <v>46166</v>
      </c>
      <c r="D5679" s="47">
        <v>0</v>
      </c>
      <c r="E5679" s="181"/>
      <c r="F5679" s="47">
        <v>0</v>
      </c>
      <c r="G5679" s="181"/>
      <c r="H5679" s="47">
        <v>0</v>
      </c>
    </row>
    <row r="5680" spans="1:8">
      <c r="A5680" s="44" t="s">
        <v>992</v>
      </c>
      <c r="B5680" s="44" t="s">
        <v>432</v>
      </c>
      <c r="C5680" s="45">
        <v>46173</v>
      </c>
      <c r="D5680" s="47">
        <v>0</v>
      </c>
      <c r="E5680" s="181"/>
      <c r="F5680" s="47">
        <v>0</v>
      </c>
      <c r="G5680" s="181"/>
      <c r="H5680" s="47">
        <v>0</v>
      </c>
    </row>
    <row r="5681" spans="1:8">
      <c r="A5681" s="44" t="s">
        <v>992</v>
      </c>
      <c r="B5681" s="44" t="s">
        <v>432</v>
      </c>
      <c r="C5681" s="45">
        <v>46180</v>
      </c>
      <c r="D5681" s="47">
        <v>0</v>
      </c>
      <c r="E5681" s="181"/>
      <c r="F5681" s="47">
        <v>0</v>
      </c>
      <c r="G5681" s="181"/>
      <c r="H5681" s="47">
        <v>0</v>
      </c>
    </row>
    <row r="5682" spans="1:8">
      <c r="A5682" s="44" t="s">
        <v>992</v>
      </c>
      <c r="B5682" s="44" t="s">
        <v>432</v>
      </c>
      <c r="C5682" s="45">
        <v>46187</v>
      </c>
      <c r="D5682" s="47">
        <v>0</v>
      </c>
      <c r="E5682" s="181"/>
      <c r="F5682" s="47">
        <v>0</v>
      </c>
      <c r="G5682" s="181"/>
      <c r="H5682" s="47">
        <v>0</v>
      </c>
    </row>
    <row r="5683" spans="1:8">
      <c r="A5683" s="44" t="s">
        <v>992</v>
      </c>
      <c r="B5683" s="44" t="s">
        <v>505</v>
      </c>
      <c r="C5683" s="45">
        <v>46103</v>
      </c>
      <c r="D5683" s="47">
        <v>0</v>
      </c>
      <c r="E5683" s="180">
        <v>-1</v>
      </c>
      <c r="F5683" s="47">
        <v>0</v>
      </c>
      <c r="G5683" s="180">
        <v>-1</v>
      </c>
      <c r="H5683" s="47">
        <v>6</v>
      </c>
    </row>
    <row r="5684" spans="1:8">
      <c r="A5684" s="44" t="s">
        <v>992</v>
      </c>
      <c r="B5684" s="44" t="s">
        <v>505</v>
      </c>
      <c r="C5684" s="45">
        <v>46110</v>
      </c>
      <c r="D5684" s="47">
        <v>0</v>
      </c>
      <c r="E5684" s="180">
        <v>-1</v>
      </c>
      <c r="F5684" s="47">
        <v>0</v>
      </c>
      <c r="G5684" s="180">
        <v>-1</v>
      </c>
      <c r="H5684" s="47">
        <v>24</v>
      </c>
    </row>
    <row r="5685" spans="1:8">
      <c r="A5685" s="44" t="s">
        <v>992</v>
      </c>
      <c r="B5685" s="44" t="s">
        <v>505</v>
      </c>
      <c r="C5685" s="45">
        <v>46117</v>
      </c>
      <c r="D5685" s="47">
        <v>0</v>
      </c>
      <c r="E5685" s="180">
        <v>-1</v>
      </c>
      <c r="F5685" s="47">
        <v>0</v>
      </c>
      <c r="G5685" s="180">
        <v>-1</v>
      </c>
      <c r="H5685" s="47">
        <v>7</v>
      </c>
    </row>
    <row r="5686" spans="1:8">
      <c r="A5686" s="44" t="s">
        <v>992</v>
      </c>
      <c r="B5686" s="44" t="s">
        <v>505</v>
      </c>
      <c r="C5686" s="45">
        <v>46124</v>
      </c>
      <c r="D5686" s="47">
        <v>0</v>
      </c>
      <c r="E5686" s="180">
        <v>-1</v>
      </c>
      <c r="F5686" s="47">
        <v>0</v>
      </c>
      <c r="G5686" s="180">
        <v>-1</v>
      </c>
      <c r="H5686" s="47">
        <v>5</v>
      </c>
    </row>
    <row r="5687" spans="1:8">
      <c r="A5687" s="44" t="s">
        <v>992</v>
      </c>
      <c r="B5687" s="44" t="s">
        <v>505</v>
      </c>
      <c r="C5687" s="45">
        <v>46131</v>
      </c>
      <c r="D5687" s="47">
        <v>0</v>
      </c>
      <c r="E5687" s="180">
        <v>-1</v>
      </c>
      <c r="F5687" s="47">
        <v>0</v>
      </c>
      <c r="G5687" s="180">
        <v>-1</v>
      </c>
      <c r="H5687" s="47">
        <v>3</v>
      </c>
    </row>
    <row r="5688" spans="1:8">
      <c r="A5688" s="44" t="s">
        <v>992</v>
      </c>
      <c r="B5688" s="44" t="s">
        <v>505</v>
      </c>
      <c r="C5688" s="45">
        <v>46138</v>
      </c>
      <c r="D5688" s="47">
        <v>0</v>
      </c>
      <c r="E5688" s="180">
        <v>-0.99</v>
      </c>
      <c r="F5688" s="47">
        <v>0</v>
      </c>
      <c r="G5688" s="180">
        <v>-1</v>
      </c>
      <c r="H5688" s="47">
        <v>1</v>
      </c>
    </row>
    <row r="5689" spans="1:8">
      <c r="A5689" s="44" t="s">
        <v>992</v>
      </c>
      <c r="B5689" s="44" t="s">
        <v>505</v>
      </c>
      <c r="C5689" s="45">
        <v>46145</v>
      </c>
      <c r="D5689" s="47">
        <v>0</v>
      </c>
      <c r="E5689" s="180">
        <v>-1</v>
      </c>
      <c r="F5689" s="47">
        <v>0</v>
      </c>
      <c r="G5689" s="180">
        <v>-1</v>
      </c>
      <c r="H5689" s="47">
        <v>3</v>
      </c>
    </row>
    <row r="5690" spans="1:8">
      <c r="A5690" s="44" t="s">
        <v>992</v>
      </c>
      <c r="B5690" s="44" t="s">
        <v>505</v>
      </c>
      <c r="C5690" s="45">
        <v>46152</v>
      </c>
      <c r="D5690" s="47">
        <v>0</v>
      </c>
      <c r="E5690" s="180">
        <v>-0.99</v>
      </c>
      <c r="F5690" s="47">
        <v>0</v>
      </c>
      <c r="G5690" s="180">
        <v>-1</v>
      </c>
      <c r="H5690" s="47">
        <v>1</v>
      </c>
    </row>
    <row r="5691" spans="1:8">
      <c r="A5691" s="44" t="s">
        <v>992</v>
      </c>
      <c r="B5691" s="44" t="s">
        <v>505</v>
      </c>
      <c r="C5691" s="45">
        <v>46159</v>
      </c>
      <c r="D5691" s="47">
        <v>0</v>
      </c>
      <c r="E5691" s="180">
        <v>-1</v>
      </c>
      <c r="F5691" s="47">
        <v>0</v>
      </c>
      <c r="G5691" s="180">
        <v>-1</v>
      </c>
      <c r="H5691" s="47">
        <v>3</v>
      </c>
    </row>
    <row r="5692" spans="1:8">
      <c r="A5692" s="44" t="s">
        <v>992</v>
      </c>
      <c r="B5692" s="44" t="s">
        <v>505</v>
      </c>
      <c r="C5692" s="45">
        <v>46166</v>
      </c>
      <c r="D5692" s="47">
        <v>0</v>
      </c>
      <c r="E5692" s="180">
        <v>-0.99</v>
      </c>
      <c r="F5692" s="47">
        <v>0</v>
      </c>
      <c r="G5692" s="180">
        <v>-1</v>
      </c>
      <c r="H5692" s="47">
        <v>1</v>
      </c>
    </row>
    <row r="5693" spans="1:8">
      <c r="A5693" s="44" t="s">
        <v>992</v>
      </c>
      <c r="B5693" s="44" t="s">
        <v>505</v>
      </c>
      <c r="C5693" s="45">
        <v>46173</v>
      </c>
      <c r="D5693" s="47">
        <v>0</v>
      </c>
      <c r="E5693" s="180">
        <v>-1</v>
      </c>
      <c r="F5693" s="47">
        <v>0</v>
      </c>
      <c r="G5693" s="180">
        <v>-1</v>
      </c>
      <c r="H5693" s="47">
        <v>2</v>
      </c>
    </row>
    <row r="5694" spans="1:8">
      <c r="A5694" s="44" t="s">
        <v>992</v>
      </c>
      <c r="B5694" s="44" t="s">
        <v>505</v>
      </c>
      <c r="C5694" s="45">
        <v>46180</v>
      </c>
      <c r="D5694" s="47">
        <v>0</v>
      </c>
      <c r="E5694" s="180">
        <v>-1</v>
      </c>
      <c r="F5694" s="47">
        <v>0</v>
      </c>
      <c r="G5694" s="180">
        <v>-1</v>
      </c>
      <c r="H5694" s="47">
        <v>6</v>
      </c>
    </row>
    <row r="5695" spans="1:8">
      <c r="A5695" s="44" t="s">
        <v>992</v>
      </c>
      <c r="B5695" s="44" t="s">
        <v>505</v>
      </c>
      <c r="C5695" s="45">
        <v>46187</v>
      </c>
      <c r="D5695" s="47">
        <v>0</v>
      </c>
      <c r="E5695" s="180">
        <v>-1</v>
      </c>
      <c r="F5695" s="47">
        <v>0</v>
      </c>
      <c r="G5695" s="180">
        <v>-1</v>
      </c>
      <c r="H5695" s="47">
        <v>15</v>
      </c>
    </row>
    <row r="5696" spans="1:8">
      <c r="A5696" s="44" t="s">
        <v>992</v>
      </c>
      <c r="B5696" s="44" t="s">
        <v>440</v>
      </c>
      <c r="C5696" s="45">
        <v>46103</v>
      </c>
      <c r="D5696" s="47">
        <v>0</v>
      </c>
      <c r="E5696" s="181"/>
      <c r="F5696" s="47">
        <v>0</v>
      </c>
      <c r="G5696" s="181"/>
      <c r="H5696" s="47">
        <v>0</v>
      </c>
    </row>
    <row r="5697" spans="1:8">
      <c r="A5697" s="44" t="s">
        <v>992</v>
      </c>
      <c r="B5697" s="44" t="s">
        <v>440</v>
      </c>
      <c r="C5697" s="45">
        <v>46110</v>
      </c>
      <c r="D5697" s="47">
        <v>0</v>
      </c>
      <c r="E5697" s="181"/>
      <c r="F5697" s="47">
        <v>0</v>
      </c>
      <c r="G5697" s="181"/>
      <c r="H5697" s="47">
        <v>0</v>
      </c>
    </row>
    <row r="5698" spans="1:8">
      <c r="A5698" s="44" t="s">
        <v>992</v>
      </c>
      <c r="B5698" s="44" t="s">
        <v>440</v>
      </c>
      <c r="C5698" s="45">
        <v>46117</v>
      </c>
      <c r="D5698" s="47">
        <v>0</v>
      </c>
      <c r="E5698" s="181"/>
      <c r="F5698" s="47">
        <v>0</v>
      </c>
      <c r="G5698" s="181"/>
      <c r="H5698" s="47">
        <v>0</v>
      </c>
    </row>
    <row r="5699" spans="1:8">
      <c r="A5699" s="44" t="s">
        <v>992</v>
      </c>
      <c r="B5699" s="44" t="s">
        <v>440</v>
      </c>
      <c r="C5699" s="45">
        <v>46124</v>
      </c>
      <c r="D5699" s="47">
        <v>0</v>
      </c>
      <c r="E5699" s="181"/>
      <c r="F5699" s="47">
        <v>0</v>
      </c>
      <c r="G5699" s="181"/>
      <c r="H5699" s="47">
        <v>0</v>
      </c>
    </row>
    <row r="5700" spans="1:8">
      <c r="A5700" s="44" t="s">
        <v>992</v>
      </c>
      <c r="B5700" s="44" t="s">
        <v>440</v>
      </c>
      <c r="C5700" s="45">
        <v>46131</v>
      </c>
      <c r="D5700" s="47">
        <v>0</v>
      </c>
      <c r="E5700" s="181"/>
      <c r="F5700" s="47">
        <v>0</v>
      </c>
      <c r="G5700" s="181"/>
      <c r="H5700" s="47">
        <v>0</v>
      </c>
    </row>
    <row r="5701" spans="1:8">
      <c r="A5701" s="44" t="s">
        <v>992</v>
      </c>
      <c r="B5701" s="44" t="s">
        <v>440</v>
      </c>
      <c r="C5701" s="45">
        <v>46138</v>
      </c>
      <c r="D5701" s="47">
        <v>0</v>
      </c>
      <c r="E5701" s="181"/>
      <c r="F5701" s="47">
        <v>0</v>
      </c>
      <c r="G5701" s="181"/>
      <c r="H5701" s="47">
        <v>0</v>
      </c>
    </row>
    <row r="5702" spans="1:8">
      <c r="A5702" s="44" t="s">
        <v>992</v>
      </c>
      <c r="B5702" s="44" t="s">
        <v>440</v>
      </c>
      <c r="C5702" s="45">
        <v>46145</v>
      </c>
      <c r="D5702" s="47">
        <v>0</v>
      </c>
      <c r="E5702" s="181"/>
      <c r="F5702" s="47">
        <v>0</v>
      </c>
      <c r="G5702" s="181"/>
      <c r="H5702" s="47">
        <v>0</v>
      </c>
    </row>
    <row r="5703" spans="1:8">
      <c r="A5703" s="44" t="s">
        <v>992</v>
      </c>
      <c r="B5703" s="44" t="s">
        <v>440</v>
      </c>
      <c r="C5703" s="45">
        <v>46152</v>
      </c>
      <c r="D5703" s="47">
        <v>0</v>
      </c>
      <c r="E5703" s="181"/>
      <c r="F5703" s="47">
        <v>0</v>
      </c>
      <c r="G5703" s="181"/>
      <c r="H5703" s="47">
        <v>0</v>
      </c>
    </row>
    <row r="5704" spans="1:8">
      <c r="A5704" s="44" t="s">
        <v>992</v>
      </c>
      <c r="B5704" s="44" t="s">
        <v>440</v>
      </c>
      <c r="C5704" s="45">
        <v>46159</v>
      </c>
      <c r="D5704" s="47">
        <v>0</v>
      </c>
      <c r="E5704" s="181"/>
      <c r="F5704" s="47">
        <v>0</v>
      </c>
      <c r="G5704" s="181"/>
      <c r="H5704" s="47">
        <v>0</v>
      </c>
    </row>
    <row r="5705" spans="1:8">
      <c r="A5705" s="44" t="s">
        <v>992</v>
      </c>
      <c r="B5705" s="44" t="s">
        <v>440</v>
      </c>
      <c r="C5705" s="45">
        <v>46166</v>
      </c>
      <c r="D5705" s="47">
        <v>0</v>
      </c>
      <c r="E5705" s="181"/>
      <c r="F5705" s="47">
        <v>0</v>
      </c>
      <c r="G5705" s="181"/>
      <c r="H5705" s="47">
        <v>0</v>
      </c>
    </row>
    <row r="5706" spans="1:8">
      <c r="A5706" s="44" t="s">
        <v>992</v>
      </c>
      <c r="B5706" s="44" t="s">
        <v>440</v>
      </c>
      <c r="C5706" s="45">
        <v>46173</v>
      </c>
      <c r="D5706" s="47">
        <v>0</v>
      </c>
      <c r="E5706" s="181"/>
      <c r="F5706" s="47">
        <v>0</v>
      </c>
      <c r="G5706" s="181"/>
      <c r="H5706" s="47">
        <v>0</v>
      </c>
    </row>
    <row r="5707" spans="1:8">
      <c r="A5707" s="44" t="s">
        <v>992</v>
      </c>
      <c r="B5707" s="44" t="s">
        <v>440</v>
      </c>
      <c r="C5707" s="45">
        <v>46180</v>
      </c>
      <c r="D5707" s="47">
        <v>0</v>
      </c>
      <c r="E5707" s="181"/>
      <c r="F5707" s="47">
        <v>0</v>
      </c>
      <c r="G5707" s="181"/>
      <c r="H5707" s="47">
        <v>0</v>
      </c>
    </row>
    <row r="5708" spans="1:8">
      <c r="A5708" s="44" t="s">
        <v>992</v>
      </c>
      <c r="B5708" s="44" t="s">
        <v>440</v>
      </c>
      <c r="C5708" s="45">
        <v>46187</v>
      </c>
      <c r="D5708" s="47">
        <v>0</v>
      </c>
      <c r="E5708" s="181"/>
      <c r="F5708" s="47">
        <v>0</v>
      </c>
      <c r="G5708" s="181"/>
      <c r="H5708" s="47">
        <v>0</v>
      </c>
    </row>
    <row r="5709" spans="1:8">
      <c r="A5709" s="44" t="s">
        <v>992</v>
      </c>
      <c r="B5709" s="44" t="s">
        <v>509</v>
      </c>
      <c r="C5709" s="45">
        <v>46103</v>
      </c>
      <c r="D5709" s="47">
        <v>959</v>
      </c>
      <c r="E5709" s="180">
        <v>-0.22</v>
      </c>
      <c r="F5709" s="47">
        <v>0</v>
      </c>
      <c r="G5709" s="180">
        <v>-1</v>
      </c>
      <c r="H5709" s="47">
        <v>1222</v>
      </c>
    </row>
    <row r="5710" spans="1:8">
      <c r="A5710" s="44" t="s">
        <v>992</v>
      </c>
      <c r="B5710" s="44" t="s">
        <v>509</v>
      </c>
      <c r="C5710" s="45">
        <v>46110</v>
      </c>
      <c r="D5710" s="47">
        <v>958</v>
      </c>
      <c r="E5710" s="180">
        <v>-0.16</v>
      </c>
      <c r="F5710" s="47">
        <v>0</v>
      </c>
      <c r="G5710" s="180">
        <v>-1</v>
      </c>
      <c r="H5710" s="47">
        <v>1140</v>
      </c>
    </row>
    <row r="5711" spans="1:8">
      <c r="A5711" s="44" t="s">
        <v>992</v>
      </c>
      <c r="B5711" s="44" t="s">
        <v>509</v>
      </c>
      <c r="C5711" s="45">
        <v>46117</v>
      </c>
      <c r="D5711" s="47">
        <v>1073</v>
      </c>
      <c r="E5711" s="180">
        <v>-0.04</v>
      </c>
      <c r="F5711" s="47">
        <v>0</v>
      </c>
      <c r="G5711" s="180">
        <v>-1</v>
      </c>
      <c r="H5711" s="47">
        <v>1118</v>
      </c>
    </row>
    <row r="5712" spans="1:8">
      <c r="A5712" s="44" t="s">
        <v>992</v>
      </c>
      <c r="B5712" s="44" t="s">
        <v>509</v>
      </c>
      <c r="C5712" s="45">
        <v>46124</v>
      </c>
      <c r="D5712" s="47">
        <v>1099</v>
      </c>
      <c r="E5712" s="180">
        <v>0.05</v>
      </c>
      <c r="F5712" s="47">
        <v>0</v>
      </c>
      <c r="G5712" s="180">
        <v>-1</v>
      </c>
      <c r="H5712" s="47">
        <v>1045</v>
      </c>
    </row>
    <row r="5713" spans="1:8">
      <c r="A5713" s="44" t="s">
        <v>992</v>
      </c>
      <c r="B5713" s="44" t="s">
        <v>509</v>
      </c>
      <c r="C5713" s="45">
        <v>46131</v>
      </c>
      <c r="D5713" s="47">
        <v>1101</v>
      </c>
      <c r="E5713" s="180">
        <v>-0.03</v>
      </c>
      <c r="F5713" s="47">
        <v>0</v>
      </c>
      <c r="G5713" s="180">
        <v>-1</v>
      </c>
      <c r="H5713" s="47">
        <v>1133</v>
      </c>
    </row>
    <row r="5714" spans="1:8">
      <c r="A5714" s="44" t="s">
        <v>992</v>
      </c>
      <c r="B5714" s="44" t="s">
        <v>509</v>
      </c>
      <c r="C5714" s="45">
        <v>46138</v>
      </c>
      <c r="D5714" s="47">
        <v>1093</v>
      </c>
      <c r="E5714" s="180">
        <v>-0.22</v>
      </c>
      <c r="F5714" s="47">
        <v>0</v>
      </c>
      <c r="G5714" s="180">
        <v>-1</v>
      </c>
      <c r="H5714" s="47">
        <v>1399</v>
      </c>
    </row>
    <row r="5715" spans="1:8">
      <c r="A5715" s="44" t="s">
        <v>992</v>
      </c>
      <c r="B5715" s="44" t="s">
        <v>509</v>
      </c>
      <c r="C5715" s="45">
        <v>46145</v>
      </c>
      <c r="D5715" s="47">
        <v>1345</v>
      </c>
      <c r="E5715" s="180">
        <v>-0.17</v>
      </c>
      <c r="F5715" s="47">
        <v>0</v>
      </c>
      <c r="G5715" s="180">
        <v>-1</v>
      </c>
      <c r="H5715" s="47">
        <v>1630</v>
      </c>
    </row>
    <row r="5716" spans="1:8">
      <c r="A5716" s="44" t="s">
        <v>992</v>
      </c>
      <c r="B5716" s="44" t="s">
        <v>509</v>
      </c>
      <c r="C5716" s="45">
        <v>46152</v>
      </c>
      <c r="D5716" s="47">
        <v>1387</v>
      </c>
      <c r="E5716" s="180">
        <v>0</v>
      </c>
      <c r="F5716" s="47">
        <v>0</v>
      </c>
      <c r="G5716" s="180">
        <v>-1</v>
      </c>
      <c r="H5716" s="47">
        <v>1391</v>
      </c>
    </row>
    <row r="5717" spans="1:8">
      <c r="A5717" s="44" t="s">
        <v>992</v>
      </c>
      <c r="B5717" s="44" t="s">
        <v>509</v>
      </c>
      <c r="C5717" s="45">
        <v>46159</v>
      </c>
      <c r="D5717" s="47">
        <v>1382</v>
      </c>
      <c r="E5717" s="180">
        <v>-0.02</v>
      </c>
      <c r="F5717" s="49">
        <v>0</v>
      </c>
      <c r="G5717" s="180">
        <v>-1</v>
      </c>
      <c r="H5717" s="47">
        <v>1405</v>
      </c>
    </row>
    <row r="5718" spans="1:8">
      <c r="A5718" s="44" t="s">
        <v>992</v>
      </c>
      <c r="B5718" s="44" t="s">
        <v>509</v>
      </c>
      <c r="C5718" s="45">
        <v>46166</v>
      </c>
      <c r="D5718" s="47">
        <v>1380</v>
      </c>
      <c r="E5718" s="180">
        <v>0.05</v>
      </c>
      <c r="F5718" s="47">
        <v>0</v>
      </c>
      <c r="G5718" s="180">
        <v>-1</v>
      </c>
      <c r="H5718" s="47">
        <v>1309</v>
      </c>
    </row>
    <row r="5719" spans="1:8">
      <c r="A5719" s="44" t="s">
        <v>992</v>
      </c>
      <c r="B5719" s="44" t="s">
        <v>509</v>
      </c>
      <c r="C5719" s="45">
        <v>46173</v>
      </c>
      <c r="D5719" s="47">
        <v>1329</v>
      </c>
      <c r="E5719" s="180">
        <v>-0.06</v>
      </c>
      <c r="F5719" s="47">
        <v>0</v>
      </c>
      <c r="G5719" s="180">
        <v>-1</v>
      </c>
      <c r="H5719" s="47">
        <v>1411</v>
      </c>
    </row>
    <row r="5720" spans="1:8">
      <c r="A5720" s="44" t="s">
        <v>992</v>
      </c>
      <c r="B5720" s="44" t="s">
        <v>509</v>
      </c>
      <c r="C5720" s="45">
        <v>46180</v>
      </c>
      <c r="D5720" s="47">
        <v>1320</v>
      </c>
      <c r="E5720" s="180">
        <v>-0.24</v>
      </c>
      <c r="F5720" s="49">
        <v>0</v>
      </c>
      <c r="G5720" s="180">
        <v>-1</v>
      </c>
      <c r="H5720" s="47">
        <v>1748</v>
      </c>
    </row>
    <row r="5721" spans="1:8">
      <c r="A5721" s="44" t="s">
        <v>992</v>
      </c>
      <c r="B5721" s="44" t="s">
        <v>509</v>
      </c>
      <c r="C5721" s="45">
        <v>46187</v>
      </c>
      <c r="D5721" s="47">
        <v>1314</v>
      </c>
      <c r="E5721" s="180">
        <v>0.03</v>
      </c>
      <c r="F5721" s="49">
        <v>0</v>
      </c>
      <c r="G5721" s="180">
        <v>-1</v>
      </c>
      <c r="H5721" s="47">
        <v>1271</v>
      </c>
    </row>
    <row r="5722" spans="1:8">
      <c r="A5722" s="44" t="s">
        <v>992</v>
      </c>
      <c r="B5722" s="44" t="s">
        <v>504</v>
      </c>
      <c r="C5722" s="45">
        <v>46103</v>
      </c>
      <c r="D5722" s="47">
        <v>3</v>
      </c>
      <c r="E5722" s="180">
        <v>-0.76</v>
      </c>
      <c r="F5722" s="47">
        <v>0</v>
      </c>
      <c r="G5722" s="180">
        <v>-1</v>
      </c>
      <c r="H5722" s="47">
        <v>14</v>
      </c>
    </row>
    <row r="5723" spans="1:8">
      <c r="A5723" s="44" t="s">
        <v>992</v>
      </c>
      <c r="B5723" s="44" t="s">
        <v>504</v>
      </c>
      <c r="C5723" s="45">
        <v>46110</v>
      </c>
      <c r="D5723" s="47">
        <v>3</v>
      </c>
      <c r="E5723" s="180">
        <v>-0.81</v>
      </c>
      <c r="F5723" s="47">
        <v>0</v>
      </c>
      <c r="G5723" s="180">
        <v>-1</v>
      </c>
      <c r="H5723" s="47">
        <v>18</v>
      </c>
    </row>
    <row r="5724" spans="1:8">
      <c r="A5724" s="44" t="s">
        <v>992</v>
      </c>
      <c r="B5724" s="44" t="s">
        <v>504</v>
      </c>
      <c r="C5724" s="45">
        <v>46117</v>
      </c>
      <c r="D5724" s="47">
        <v>3</v>
      </c>
      <c r="E5724" s="180">
        <v>-0.76</v>
      </c>
      <c r="F5724" s="47">
        <v>0</v>
      </c>
      <c r="G5724" s="180">
        <v>-1</v>
      </c>
      <c r="H5724" s="47">
        <v>14</v>
      </c>
    </row>
    <row r="5725" spans="1:8">
      <c r="A5725" s="44" t="s">
        <v>992</v>
      </c>
      <c r="B5725" s="44" t="s">
        <v>504</v>
      </c>
      <c r="C5725" s="45">
        <v>46124</v>
      </c>
      <c r="D5725" s="47">
        <v>3</v>
      </c>
      <c r="E5725" s="180">
        <v>-0.79</v>
      </c>
      <c r="F5725" s="47">
        <v>0</v>
      </c>
      <c r="G5725" s="180">
        <v>-1</v>
      </c>
      <c r="H5725" s="47">
        <v>16</v>
      </c>
    </row>
    <row r="5726" spans="1:8">
      <c r="A5726" s="44" t="s">
        <v>992</v>
      </c>
      <c r="B5726" s="44" t="s">
        <v>504</v>
      </c>
      <c r="C5726" s="45">
        <v>46131</v>
      </c>
      <c r="D5726" s="47">
        <v>3</v>
      </c>
      <c r="E5726" s="180">
        <v>-0.78</v>
      </c>
      <c r="F5726" s="47">
        <v>0</v>
      </c>
      <c r="G5726" s="180">
        <v>-1</v>
      </c>
      <c r="H5726" s="47">
        <v>15</v>
      </c>
    </row>
    <row r="5727" spans="1:8">
      <c r="A5727" s="44" t="s">
        <v>992</v>
      </c>
      <c r="B5727" s="44" t="s">
        <v>504</v>
      </c>
      <c r="C5727" s="45">
        <v>46138</v>
      </c>
      <c r="D5727" s="47">
        <v>3</v>
      </c>
      <c r="E5727" s="180">
        <v>-0.72</v>
      </c>
      <c r="F5727" s="47">
        <v>0</v>
      </c>
      <c r="G5727" s="180">
        <v>-1</v>
      </c>
      <c r="H5727" s="47">
        <v>12</v>
      </c>
    </row>
    <row r="5728" spans="1:8">
      <c r="A5728" s="44" t="s">
        <v>992</v>
      </c>
      <c r="B5728" s="44" t="s">
        <v>504</v>
      </c>
      <c r="C5728" s="45">
        <v>46145</v>
      </c>
      <c r="D5728" s="47">
        <v>3</v>
      </c>
      <c r="E5728" s="180">
        <v>-0.74</v>
      </c>
      <c r="F5728" s="47">
        <v>0</v>
      </c>
      <c r="G5728" s="180">
        <v>-1</v>
      </c>
      <c r="H5728" s="47">
        <v>13</v>
      </c>
    </row>
    <row r="5729" spans="1:8">
      <c r="A5729" s="44" t="s">
        <v>992</v>
      </c>
      <c r="B5729" s="44" t="s">
        <v>504</v>
      </c>
      <c r="C5729" s="45">
        <v>46152</v>
      </c>
      <c r="D5729" s="47">
        <v>3</v>
      </c>
      <c r="E5729" s="180">
        <v>-0.76</v>
      </c>
      <c r="F5729" s="47">
        <v>0</v>
      </c>
      <c r="G5729" s="180">
        <v>-1</v>
      </c>
      <c r="H5729" s="47">
        <v>14</v>
      </c>
    </row>
    <row r="5730" spans="1:8">
      <c r="A5730" s="44" t="s">
        <v>992</v>
      </c>
      <c r="B5730" s="44" t="s">
        <v>504</v>
      </c>
      <c r="C5730" s="45">
        <v>46159</v>
      </c>
      <c r="D5730" s="47">
        <v>3</v>
      </c>
      <c r="E5730" s="180">
        <v>-0.7</v>
      </c>
      <c r="F5730" s="49">
        <v>0</v>
      </c>
      <c r="G5730" s="180">
        <v>-1</v>
      </c>
      <c r="H5730" s="47">
        <v>11</v>
      </c>
    </row>
    <row r="5731" spans="1:8">
      <c r="A5731" s="44" t="s">
        <v>992</v>
      </c>
      <c r="B5731" s="44" t="s">
        <v>504</v>
      </c>
      <c r="C5731" s="45">
        <v>46166</v>
      </c>
      <c r="D5731" s="47">
        <v>3</v>
      </c>
      <c r="E5731" s="180">
        <v>-0.83</v>
      </c>
      <c r="F5731" s="47">
        <v>0</v>
      </c>
      <c r="G5731" s="180">
        <v>-1</v>
      </c>
      <c r="H5731" s="47">
        <v>20</v>
      </c>
    </row>
    <row r="5732" spans="1:8">
      <c r="A5732" s="44" t="s">
        <v>992</v>
      </c>
      <c r="B5732" s="44" t="s">
        <v>504</v>
      </c>
      <c r="C5732" s="45">
        <v>46173</v>
      </c>
      <c r="D5732" s="47">
        <v>3</v>
      </c>
      <c r="E5732" s="180">
        <v>-0.81</v>
      </c>
      <c r="F5732" s="49">
        <v>0</v>
      </c>
      <c r="G5732" s="180">
        <v>-1</v>
      </c>
      <c r="H5732" s="47">
        <v>18</v>
      </c>
    </row>
    <row r="5733" spans="1:8">
      <c r="A5733" s="44" t="s">
        <v>992</v>
      </c>
      <c r="B5733" s="44" t="s">
        <v>504</v>
      </c>
      <c r="C5733" s="45">
        <v>46180</v>
      </c>
      <c r="D5733" s="47">
        <v>3</v>
      </c>
      <c r="E5733" s="180">
        <v>-0.79</v>
      </c>
      <c r="F5733" s="49">
        <v>0</v>
      </c>
      <c r="G5733" s="180">
        <v>-1</v>
      </c>
      <c r="H5733" s="47">
        <v>16</v>
      </c>
    </row>
    <row r="5734" spans="1:8">
      <c r="A5734" s="44" t="s">
        <v>992</v>
      </c>
      <c r="B5734" s="44" t="s">
        <v>504</v>
      </c>
      <c r="C5734" s="45">
        <v>46187</v>
      </c>
      <c r="D5734" s="47">
        <v>3</v>
      </c>
      <c r="E5734" s="180">
        <v>-0.82</v>
      </c>
      <c r="F5734" s="49">
        <v>0</v>
      </c>
      <c r="G5734" s="180">
        <v>-1</v>
      </c>
      <c r="H5734" s="47">
        <v>19</v>
      </c>
    </row>
    <row r="5735" spans="1:8">
      <c r="A5735" s="44" t="s">
        <v>992</v>
      </c>
      <c r="B5735" s="44" t="s">
        <v>285</v>
      </c>
      <c r="C5735" s="45">
        <v>46103</v>
      </c>
      <c r="D5735" s="47">
        <v>1</v>
      </c>
      <c r="E5735" s="181"/>
      <c r="F5735" s="47">
        <v>0</v>
      </c>
      <c r="G5735" s="181"/>
      <c r="H5735" s="47">
        <v>0</v>
      </c>
    </row>
    <row r="5736" spans="1:8">
      <c r="A5736" s="44" t="s">
        <v>992</v>
      </c>
      <c r="B5736" s="44" t="s">
        <v>285</v>
      </c>
      <c r="C5736" s="45">
        <v>46110</v>
      </c>
      <c r="D5736" s="47">
        <v>1</v>
      </c>
      <c r="E5736" s="181"/>
      <c r="F5736" s="47">
        <v>0</v>
      </c>
      <c r="G5736" s="181"/>
      <c r="H5736" s="47">
        <v>0</v>
      </c>
    </row>
    <row r="5737" spans="1:8">
      <c r="A5737" s="44" t="s">
        <v>992</v>
      </c>
      <c r="B5737" s="44" t="s">
        <v>285</v>
      </c>
      <c r="C5737" s="45">
        <v>46117</v>
      </c>
      <c r="D5737" s="47">
        <v>1</v>
      </c>
      <c r="E5737" s="181"/>
      <c r="F5737" s="47">
        <v>0</v>
      </c>
      <c r="G5737" s="181"/>
      <c r="H5737" s="47">
        <v>0</v>
      </c>
    </row>
    <row r="5738" spans="1:8">
      <c r="A5738" s="44" t="s">
        <v>992</v>
      </c>
      <c r="B5738" s="44" t="s">
        <v>285</v>
      </c>
      <c r="C5738" s="45">
        <v>46124</v>
      </c>
      <c r="D5738" s="47">
        <v>1</v>
      </c>
      <c r="E5738" s="181"/>
      <c r="F5738" s="47">
        <v>0</v>
      </c>
      <c r="G5738" s="181"/>
      <c r="H5738" s="47">
        <v>0</v>
      </c>
    </row>
    <row r="5739" spans="1:8">
      <c r="A5739" s="44" t="s">
        <v>992</v>
      </c>
      <c r="B5739" s="44" t="s">
        <v>285</v>
      </c>
      <c r="C5739" s="45">
        <v>46131</v>
      </c>
      <c r="D5739" s="47">
        <v>1</v>
      </c>
      <c r="E5739" s="181"/>
      <c r="F5739" s="47">
        <v>0</v>
      </c>
      <c r="G5739" s="181"/>
      <c r="H5739" s="47">
        <v>0</v>
      </c>
    </row>
    <row r="5740" spans="1:8">
      <c r="A5740" s="44" t="s">
        <v>992</v>
      </c>
      <c r="B5740" s="44" t="s">
        <v>285</v>
      </c>
      <c r="C5740" s="45">
        <v>46138</v>
      </c>
      <c r="D5740" s="47">
        <v>1</v>
      </c>
      <c r="E5740" s="181"/>
      <c r="F5740" s="47">
        <v>0</v>
      </c>
      <c r="G5740" s="181"/>
      <c r="H5740" s="47">
        <v>0</v>
      </c>
    </row>
    <row r="5741" spans="1:8">
      <c r="A5741" s="44" t="s">
        <v>992</v>
      </c>
      <c r="B5741" s="44" t="s">
        <v>285</v>
      </c>
      <c r="C5741" s="45">
        <v>46145</v>
      </c>
      <c r="D5741" s="47">
        <v>1</v>
      </c>
      <c r="E5741" s="181"/>
      <c r="F5741" s="47">
        <v>0</v>
      </c>
      <c r="G5741" s="181"/>
      <c r="H5741" s="47">
        <v>0</v>
      </c>
    </row>
    <row r="5742" spans="1:8">
      <c r="A5742" s="44" t="s">
        <v>992</v>
      </c>
      <c r="B5742" s="44" t="s">
        <v>285</v>
      </c>
      <c r="C5742" s="45">
        <v>46152</v>
      </c>
      <c r="D5742" s="47">
        <v>1</v>
      </c>
      <c r="E5742" s="181"/>
      <c r="F5742" s="47">
        <v>0</v>
      </c>
      <c r="G5742" s="181"/>
      <c r="H5742" s="47">
        <v>0</v>
      </c>
    </row>
    <row r="5743" spans="1:8">
      <c r="A5743" s="44" t="s">
        <v>992</v>
      </c>
      <c r="B5743" s="44" t="s">
        <v>285</v>
      </c>
      <c r="C5743" s="45">
        <v>46159</v>
      </c>
      <c r="D5743" s="47">
        <v>1</v>
      </c>
      <c r="E5743" s="181"/>
      <c r="F5743" s="47">
        <v>0</v>
      </c>
      <c r="G5743" s="181"/>
      <c r="H5743" s="47">
        <v>0</v>
      </c>
    </row>
    <row r="5744" spans="1:8">
      <c r="A5744" s="44" t="s">
        <v>992</v>
      </c>
      <c r="B5744" s="44" t="s">
        <v>285</v>
      </c>
      <c r="C5744" s="45">
        <v>46166</v>
      </c>
      <c r="D5744" s="47">
        <v>1</v>
      </c>
      <c r="E5744" s="181"/>
      <c r="F5744" s="47">
        <v>0</v>
      </c>
      <c r="G5744" s="181"/>
      <c r="H5744" s="47">
        <v>0</v>
      </c>
    </row>
    <row r="5745" spans="1:8">
      <c r="A5745" s="44" t="s">
        <v>992</v>
      </c>
      <c r="B5745" s="44" t="s">
        <v>285</v>
      </c>
      <c r="C5745" s="45">
        <v>46173</v>
      </c>
      <c r="D5745" s="47">
        <v>1</v>
      </c>
      <c r="E5745" s="181"/>
      <c r="F5745" s="47">
        <v>0</v>
      </c>
      <c r="G5745" s="181"/>
      <c r="H5745" s="47">
        <v>0</v>
      </c>
    </row>
    <row r="5746" spans="1:8">
      <c r="A5746" s="44" t="s">
        <v>992</v>
      </c>
      <c r="B5746" s="44" t="s">
        <v>285</v>
      </c>
      <c r="C5746" s="45">
        <v>46180</v>
      </c>
      <c r="D5746" s="47">
        <v>1</v>
      </c>
      <c r="E5746" s="181"/>
      <c r="F5746" s="47">
        <v>0</v>
      </c>
      <c r="G5746" s="181"/>
      <c r="H5746" s="47">
        <v>0</v>
      </c>
    </row>
    <row r="5747" spans="1:8">
      <c r="A5747" s="44" t="s">
        <v>992</v>
      </c>
      <c r="B5747" s="44" t="s">
        <v>285</v>
      </c>
      <c r="C5747" s="45">
        <v>46187</v>
      </c>
      <c r="D5747" s="47">
        <v>1</v>
      </c>
      <c r="E5747" s="181"/>
      <c r="F5747" s="47">
        <v>0</v>
      </c>
      <c r="G5747" s="181"/>
      <c r="H5747" s="47">
        <v>0</v>
      </c>
    </row>
    <row r="5748" spans="1:8">
      <c r="A5748" s="44" t="s">
        <v>992</v>
      </c>
      <c r="B5748" s="44" t="s">
        <v>566</v>
      </c>
      <c r="C5748" s="45">
        <v>46103</v>
      </c>
      <c r="D5748" s="47">
        <v>10198</v>
      </c>
      <c r="E5748" s="180">
        <v>0.15</v>
      </c>
      <c r="F5748" s="47">
        <v>0</v>
      </c>
      <c r="G5748" s="180">
        <v>-1</v>
      </c>
      <c r="H5748" s="47">
        <v>8904</v>
      </c>
    </row>
    <row r="5749" spans="1:8">
      <c r="A5749" s="44" t="s">
        <v>992</v>
      </c>
      <c r="B5749" s="44" t="s">
        <v>566</v>
      </c>
      <c r="C5749" s="45">
        <v>46110</v>
      </c>
      <c r="D5749" s="47">
        <v>10137</v>
      </c>
      <c r="E5749" s="180">
        <v>0.13</v>
      </c>
      <c r="F5749" s="47">
        <v>0</v>
      </c>
      <c r="G5749" s="180">
        <v>-1</v>
      </c>
      <c r="H5749" s="47">
        <v>8988</v>
      </c>
    </row>
    <row r="5750" spans="1:8">
      <c r="A5750" s="44" t="s">
        <v>992</v>
      </c>
      <c r="B5750" s="44" t="s">
        <v>566</v>
      </c>
      <c r="C5750" s="45">
        <v>46117</v>
      </c>
      <c r="D5750" s="47">
        <v>1446</v>
      </c>
      <c r="E5750" s="180">
        <v>-0.84</v>
      </c>
      <c r="F5750" s="47">
        <v>0</v>
      </c>
      <c r="G5750" s="180">
        <v>-1</v>
      </c>
      <c r="H5750" s="47">
        <v>8924</v>
      </c>
    </row>
    <row r="5751" spans="1:8">
      <c r="A5751" s="44" t="s">
        <v>992</v>
      </c>
      <c r="B5751" s="44" t="s">
        <v>566</v>
      </c>
      <c r="C5751" s="45">
        <v>46124</v>
      </c>
      <c r="D5751" s="47">
        <v>0</v>
      </c>
      <c r="E5751" s="180">
        <v>-1</v>
      </c>
      <c r="F5751" s="47">
        <v>0</v>
      </c>
      <c r="G5751" s="180">
        <v>-1</v>
      </c>
      <c r="H5751" s="47">
        <v>9326</v>
      </c>
    </row>
    <row r="5752" spans="1:8">
      <c r="A5752" s="44" t="s">
        <v>992</v>
      </c>
      <c r="B5752" s="44" t="s">
        <v>566</v>
      </c>
      <c r="C5752" s="45">
        <v>46131</v>
      </c>
      <c r="D5752" s="47">
        <v>0</v>
      </c>
      <c r="E5752" s="180">
        <v>-1</v>
      </c>
      <c r="F5752" s="47">
        <v>0</v>
      </c>
      <c r="G5752" s="180">
        <v>-1</v>
      </c>
      <c r="H5752" s="47">
        <v>9497</v>
      </c>
    </row>
    <row r="5753" spans="1:8">
      <c r="A5753" s="44" t="s">
        <v>992</v>
      </c>
      <c r="B5753" s="44" t="s">
        <v>566</v>
      </c>
      <c r="C5753" s="45">
        <v>46138</v>
      </c>
      <c r="D5753" s="47">
        <v>0</v>
      </c>
      <c r="E5753" s="180">
        <v>-1</v>
      </c>
      <c r="F5753" s="47">
        <v>0</v>
      </c>
      <c r="G5753" s="180">
        <v>-1</v>
      </c>
      <c r="H5753" s="47">
        <v>9856</v>
      </c>
    </row>
    <row r="5754" spans="1:8">
      <c r="A5754" s="44" t="s">
        <v>992</v>
      </c>
      <c r="B5754" s="44" t="s">
        <v>566</v>
      </c>
      <c r="C5754" s="45">
        <v>46145</v>
      </c>
      <c r="D5754" s="47">
        <v>0</v>
      </c>
      <c r="E5754" s="180">
        <v>-1</v>
      </c>
      <c r="F5754" s="47">
        <v>0</v>
      </c>
      <c r="G5754" s="180">
        <v>-1</v>
      </c>
      <c r="H5754" s="47">
        <v>9429</v>
      </c>
    </row>
    <row r="5755" spans="1:8">
      <c r="A5755" s="44" t="s">
        <v>992</v>
      </c>
      <c r="B5755" s="44" t="s">
        <v>566</v>
      </c>
      <c r="C5755" s="45">
        <v>46152</v>
      </c>
      <c r="D5755" s="47">
        <v>0</v>
      </c>
      <c r="E5755" s="180">
        <v>-1</v>
      </c>
      <c r="F5755" s="47">
        <v>0</v>
      </c>
      <c r="G5755" s="180">
        <v>-1</v>
      </c>
      <c r="H5755" s="47">
        <v>9388</v>
      </c>
    </row>
    <row r="5756" spans="1:8">
      <c r="A5756" s="44" t="s">
        <v>992</v>
      </c>
      <c r="B5756" s="44" t="s">
        <v>566</v>
      </c>
      <c r="C5756" s="45">
        <v>46159</v>
      </c>
      <c r="D5756" s="47">
        <v>0</v>
      </c>
      <c r="E5756" s="180">
        <v>-1</v>
      </c>
      <c r="F5756" s="49">
        <v>0</v>
      </c>
      <c r="G5756" s="180">
        <v>-1</v>
      </c>
      <c r="H5756" s="47">
        <v>9310</v>
      </c>
    </row>
    <row r="5757" spans="1:8">
      <c r="A5757" s="44" t="s">
        <v>992</v>
      </c>
      <c r="B5757" s="44" t="s">
        <v>566</v>
      </c>
      <c r="C5757" s="45">
        <v>46166</v>
      </c>
      <c r="D5757" s="47">
        <v>0</v>
      </c>
      <c r="E5757" s="180">
        <v>-1</v>
      </c>
      <c r="F5757" s="49">
        <v>0</v>
      </c>
      <c r="G5757" s="180">
        <v>-1</v>
      </c>
      <c r="H5757" s="47">
        <v>9429</v>
      </c>
    </row>
    <row r="5758" spans="1:8">
      <c r="A5758" s="44" t="s">
        <v>992</v>
      </c>
      <c r="B5758" s="44" t="s">
        <v>566</v>
      </c>
      <c r="C5758" s="45">
        <v>46173</v>
      </c>
      <c r="D5758" s="47">
        <v>0</v>
      </c>
      <c r="E5758" s="180">
        <v>-1</v>
      </c>
      <c r="F5758" s="49">
        <v>0</v>
      </c>
      <c r="G5758" s="180">
        <v>-1</v>
      </c>
      <c r="H5758" s="47">
        <v>9530</v>
      </c>
    </row>
    <row r="5759" spans="1:8">
      <c r="A5759" s="44" t="s">
        <v>992</v>
      </c>
      <c r="B5759" s="44" t="s">
        <v>566</v>
      </c>
      <c r="C5759" s="45">
        <v>46180</v>
      </c>
      <c r="D5759" s="47">
        <v>0</v>
      </c>
      <c r="E5759" s="180">
        <v>-1</v>
      </c>
      <c r="F5759" s="49">
        <v>0</v>
      </c>
      <c r="G5759" s="180">
        <v>-1</v>
      </c>
      <c r="H5759" s="47">
        <v>9431</v>
      </c>
    </row>
    <row r="5760" spans="1:8">
      <c r="A5760" s="44" t="s">
        <v>992</v>
      </c>
      <c r="B5760" s="44" t="s">
        <v>566</v>
      </c>
      <c r="C5760" s="45">
        <v>46187</v>
      </c>
      <c r="D5760" s="47">
        <v>0</v>
      </c>
      <c r="E5760" s="180">
        <v>-1</v>
      </c>
      <c r="F5760" s="49">
        <v>0</v>
      </c>
      <c r="G5760" s="180">
        <v>-1</v>
      </c>
      <c r="H5760" s="47">
        <v>9678</v>
      </c>
    </row>
    <row r="5761" spans="1:8">
      <c r="A5761" s="44" t="s">
        <v>992</v>
      </c>
      <c r="B5761" s="44" t="s">
        <v>272</v>
      </c>
      <c r="C5761" s="45">
        <v>46103</v>
      </c>
      <c r="D5761" s="47">
        <v>1</v>
      </c>
      <c r="E5761" s="181"/>
      <c r="F5761" s="47">
        <v>0</v>
      </c>
      <c r="G5761" s="181"/>
      <c r="H5761" s="47">
        <v>0</v>
      </c>
    </row>
    <row r="5762" spans="1:8">
      <c r="A5762" s="44" t="s">
        <v>992</v>
      </c>
      <c r="B5762" s="44" t="s">
        <v>272</v>
      </c>
      <c r="C5762" s="45">
        <v>46110</v>
      </c>
      <c r="D5762" s="47">
        <v>1</v>
      </c>
      <c r="E5762" s="181"/>
      <c r="F5762" s="47">
        <v>0</v>
      </c>
      <c r="G5762" s="181"/>
      <c r="H5762" s="47">
        <v>0</v>
      </c>
    </row>
    <row r="5763" spans="1:8">
      <c r="A5763" s="44" t="s">
        <v>992</v>
      </c>
      <c r="B5763" s="44" t="s">
        <v>272</v>
      </c>
      <c r="C5763" s="45">
        <v>46117</v>
      </c>
      <c r="D5763" s="47">
        <v>1</v>
      </c>
      <c r="E5763" s="181"/>
      <c r="F5763" s="47">
        <v>0</v>
      </c>
      <c r="G5763" s="181"/>
      <c r="H5763" s="47">
        <v>0</v>
      </c>
    </row>
    <row r="5764" spans="1:8">
      <c r="A5764" s="44" t="s">
        <v>992</v>
      </c>
      <c r="B5764" s="44" t="s">
        <v>272</v>
      </c>
      <c r="C5764" s="45">
        <v>46124</v>
      </c>
      <c r="D5764" s="47">
        <v>1</v>
      </c>
      <c r="E5764" s="181"/>
      <c r="F5764" s="47">
        <v>0</v>
      </c>
      <c r="G5764" s="181"/>
      <c r="H5764" s="47">
        <v>0</v>
      </c>
    </row>
    <row r="5765" spans="1:8">
      <c r="A5765" s="44" t="s">
        <v>992</v>
      </c>
      <c r="B5765" s="44" t="s">
        <v>272</v>
      </c>
      <c r="C5765" s="45">
        <v>46131</v>
      </c>
      <c r="D5765" s="47">
        <v>1</v>
      </c>
      <c r="E5765" s="181"/>
      <c r="F5765" s="47">
        <v>0</v>
      </c>
      <c r="G5765" s="181"/>
      <c r="H5765" s="47">
        <v>0</v>
      </c>
    </row>
    <row r="5766" spans="1:8">
      <c r="A5766" s="44" t="s">
        <v>992</v>
      </c>
      <c r="B5766" s="44" t="s">
        <v>272</v>
      </c>
      <c r="C5766" s="45">
        <v>46138</v>
      </c>
      <c r="D5766" s="47">
        <v>1</v>
      </c>
      <c r="E5766" s="181"/>
      <c r="F5766" s="47">
        <v>0</v>
      </c>
      <c r="G5766" s="181"/>
      <c r="H5766" s="47">
        <v>0</v>
      </c>
    </row>
    <row r="5767" spans="1:8">
      <c r="A5767" s="44" t="s">
        <v>992</v>
      </c>
      <c r="B5767" s="44" t="s">
        <v>272</v>
      </c>
      <c r="C5767" s="45">
        <v>46145</v>
      </c>
      <c r="D5767" s="47">
        <v>1</v>
      </c>
      <c r="E5767" s="181"/>
      <c r="F5767" s="47">
        <v>0</v>
      </c>
      <c r="G5767" s="181"/>
      <c r="H5767" s="47">
        <v>0</v>
      </c>
    </row>
    <row r="5768" spans="1:8">
      <c r="A5768" s="44" t="s">
        <v>992</v>
      </c>
      <c r="B5768" s="44" t="s">
        <v>272</v>
      </c>
      <c r="C5768" s="45">
        <v>46152</v>
      </c>
      <c r="D5768" s="47">
        <v>1</v>
      </c>
      <c r="E5768" s="181"/>
      <c r="F5768" s="47">
        <v>0</v>
      </c>
      <c r="G5768" s="181"/>
      <c r="H5768" s="47">
        <v>0</v>
      </c>
    </row>
    <row r="5769" spans="1:8">
      <c r="A5769" s="44" t="s">
        <v>992</v>
      </c>
      <c r="B5769" s="44" t="s">
        <v>272</v>
      </c>
      <c r="C5769" s="45">
        <v>46159</v>
      </c>
      <c r="D5769" s="47">
        <v>1</v>
      </c>
      <c r="E5769" s="181"/>
      <c r="F5769" s="49">
        <v>0</v>
      </c>
      <c r="G5769" s="181"/>
      <c r="H5769" s="47">
        <v>0</v>
      </c>
    </row>
    <row r="5770" spans="1:8">
      <c r="A5770" s="44" t="s">
        <v>992</v>
      </c>
      <c r="B5770" s="44" t="s">
        <v>272</v>
      </c>
      <c r="C5770" s="45">
        <v>46166</v>
      </c>
      <c r="D5770" s="47">
        <v>1</v>
      </c>
      <c r="E5770" s="181"/>
      <c r="F5770" s="49">
        <v>0</v>
      </c>
      <c r="G5770" s="181"/>
      <c r="H5770" s="47">
        <v>0</v>
      </c>
    </row>
    <row r="5771" spans="1:8">
      <c r="A5771" s="44" t="s">
        <v>992</v>
      </c>
      <c r="B5771" s="44" t="s">
        <v>272</v>
      </c>
      <c r="C5771" s="45">
        <v>46173</v>
      </c>
      <c r="D5771" s="47">
        <v>1</v>
      </c>
      <c r="E5771" s="181"/>
      <c r="F5771" s="49">
        <v>0</v>
      </c>
      <c r="G5771" s="181"/>
      <c r="H5771" s="47">
        <v>0</v>
      </c>
    </row>
    <row r="5772" spans="1:8">
      <c r="A5772" s="44" t="s">
        <v>992</v>
      </c>
      <c r="B5772" s="44" t="s">
        <v>272</v>
      </c>
      <c r="C5772" s="45">
        <v>46180</v>
      </c>
      <c r="D5772" s="47">
        <v>1</v>
      </c>
      <c r="E5772" s="181"/>
      <c r="F5772" s="49">
        <v>0</v>
      </c>
      <c r="G5772" s="181"/>
      <c r="H5772" s="47">
        <v>0</v>
      </c>
    </row>
    <row r="5773" spans="1:8">
      <c r="A5773" s="44" t="s">
        <v>992</v>
      </c>
      <c r="B5773" s="44" t="s">
        <v>272</v>
      </c>
      <c r="C5773" s="45">
        <v>46187</v>
      </c>
      <c r="D5773" s="47">
        <v>1</v>
      </c>
      <c r="E5773" s="181"/>
      <c r="F5773" s="49">
        <v>0</v>
      </c>
      <c r="G5773" s="181"/>
      <c r="H5773" s="47">
        <v>0</v>
      </c>
    </row>
    <row r="5774" spans="1:8">
      <c r="A5774" s="44" t="s">
        <v>992</v>
      </c>
      <c r="B5774" s="44" t="s">
        <v>190</v>
      </c>
      <c r="C5774" s="45">
        <v>46103</v>
      </c>
      <c r="D5774" s="47">
        <v>134</v>
      </c>
      <c r="E5774" s="180">
        <v>3.07</v>
      </c>
      <c r="F5774" s="47">
        <v>0</v>
      </c>
      <c r="G5774" s="180">
        <v>-1</v>
      </c>
      <c r="H5774" s="47">
        <v>33</v>
      </c>
    </row>
    <row r="5775" spans="1:8">
      <c r="A5775" s="44" t="s">
        <v>992</v>
      </c>
      <c r="B5775" s="44" t="s">
        <v>190</v>
      </c>
      <c r="C5775" s="45">
        <v>46110</v>
      </c>
      <c r="D5775" s="47">
        <v>134</v>
      </c>
      <c r="E5775" s="180">
        <v>0.39</v>
      </c>
      <c r="F5775" s="47">
        <v>0</v>
      </c>
      <c r="G5775" s="180">
        <v>-1</v>
      </c>
      <c r="H5775" s="47">
        <v>97</v>
      </c>
    </row>
    <row r="5776" spans="1:8">
      <c r="A5776" s="44" t="s">
        <v>992</v>
      </c>
      <c r="B5776" s="44" t="s">
        <v>190</v>
      </c>
      <c r="C5776" s="45">
        <v>46117</v>
      </c>
      <c r="D5776" s="47">
        <v>135</v>
      </c>
      <c r="E5776" s="180">
        <v>2.14</v>
      </c>
      <c r="F5776" s="47">
        <v>0</v>
      </c>
      <c r="G5776" s="180">
        <v>-1</v>
      </c>
      <c r="H5776" s="47">
        <v>43</v>
      </c>
    </row>
    <row r="5777" spans="1:8">
      <c r="A5777" s="44" t="s">
        <v>992</v>
      </c>
      <c r="B5777" s="44" t="s">
        <v>190</v>
      </c>
      <c r="C5777" s="45">
        <v>46124</v>
      </c>
      <c r="D5777" s="47">
        <v>136</v>
      </c>
      <c r="E5777" s="180">
        <v>4.22</v>
      </c>
      <c r="F5777" s="47">
        <v>0</v>
      </c>
      <c r="G5777" s="180">
        <v>-1</v>
      </c>
      <c r="H5777" s="47">
        <v>26</v>
      </c>
    </row>
    <row r="5778" spans="1:8">
      <c r="A5778" s="44" t="s">
        <v>992</v>
      </c>
      <c r="B5778" s="44" t="s">
        <v>190</v>
      </c>
      <c r="C5778" s="45">
        <v>46131</v>
      </c>
      <c r="D5778" s="47">
        <v>135</v>
      </c>
      <c r="E5778" s="180">
        <v>2.4700000000000002</v>
      </c>
      <c r="F5778" s="47">
        <v>0</v>
      </c>
      <c r="G5778" s="180">
        <v>-1</v>
      </c>
      <c r="H5778" s="47">
        <v>39</v>
      </c>
    </row>
    <row r="5779" spans="1:8">
      <c r="A5779" s="44" t="s">
        <v>992</v>
      </c>
      <c r="B5779" s="44" t="s">
        <v>190</v>
      </c>
      <c r="C5779" s="45">
        <v>46138</v>
      </c>
      <c r="D5779" s="47">
        <v>135</v>
      </c>
      <c r="E5779" s="180">
        <v>2.39</v>
      </c>
      <c r="F5779" s="47">
        <v>0</v>
      </c>
      <c r="G5779" s="180">
        <v>-1</v>
      </c>
      <c r="H5779" s="47">
        <v>40</v>
      </c>
    </row>
    <row r="5780" spans="1:8">
      <c r="A5780" s="44" t="s">
        <v>992</v>
      </c>
      <c r="B5780" s="44" t="s">
        <v>190</v>
      </c>
      <c r="C5780" s="45">
        <v>46145</v>
      </c>
      <c r="D5780" s="47">
        <v>136</v>
      </c>
      <c r="E5780" s="180">
        <v>3.01</v>
      </c>
      <c r="F5780" s="47">
        <v>0</v>
      </c>
      <c r="G5780" s="180">
        <v>-1</v>
      </c>
      <c r="H5780" s="47">
        <v>34</v>
      </c>
    </row>
    <row r="5781" spans="1:8">
      <c r="A5781" s="44" t="s">
        <v>992</v>
      </c>
      <c r="B5781" s="44" t="s">
        <v>190</v>
      </c>
      <c r="C5781" s="45">
        <v>46152</v>
      </c>
      <c r="D5781" s="47">
        <v>139</v>
      </c>
      <c r="E5781" s="180">
        <v>3.47</v>
      </c>
      <c r="F5781" s="47">
        <v>0</v>
      </c>
      <c r="G5781" s="180">
        <v>-1</v>
      </c>
      <c r="H5781" s="47">
        <v>31</v>
      </c>
    </row>
    <row r="5782" spans="1:8">
      <c r="A5782" s="44" t="s">
        <v>992</v>
      </c>
      <c r="B5782" s="44" t="s">
        <v>190</v>
      </c>
      <c r="C5782" s="45">
        <v>46159</v>
      </c>
      <c r="D5782" s="47">
        <v>139</v>
      </c>
      <c r="E5782" s="180">
        <v>1.61</v>
      </c>
      <c r="F5782" s="47">
        <v>0</v>
      </c>
      <c r="G5782" s="180">
        <v>-1</v>
      </c>
      <c r="H5782" s="47">
        <v>53</v>
      </c>
    </row>
    <row r="5783" spans="1:8">
      <c r="A5783" s="44" t="s">
        <v>992</v>
      </c>
      <c r="B5783" s="44" t="s">
        <v>190</v>
      </c>
      <c r="C5783" s="45">
        <v>46166</v>
      </c>
      <c r="D5783" s="47">
        <v>138</v>
      </c>
      <c r="E5783" s="180">
        <v>2.46</v>
      </c>
      <c r="F5783" s="49">
        <v>0</v>
      </c>
      <c r="G5783" s="180">
        <v>-1</v>
      </c>
      <c r="H5783" s="47">
        <v>40</v>
      </c>
    </row>
    <row r="5784" spans="1:8">
      <c r="A5784" s="44" t="s">
        <v>992</v>
      </c>
      <c r="B5784" s="44" t="s">
        <v>190</v>
      </c>
      <c r="C5784" s="45">
        <v>46173</v>
      </c>
      <c r="D5784" s="47">
        <v>139</v>
      </c>
      <c r="E5784" s="180">
        <v>2.4700000000000002</v>
      </c>
      <c r="F5784" s="49">
        <v>0</v>
      </c>
      <c r="G5784" s="180">
        <v>-1</v>
      </c>
      <c r="H5784" s="47">
        <v>40</v>
      </c>
    </row>
    <row r="5785" spans="1:8">
      <c r="A5785" s="44" t="s">
        <v>992</v>
      </c>
      <c r="B5785" s="44" t="s">
        <v>190</v>
      </c>
      <c r="C5785" s="45">
        <v>46180</v>
      </c>
      <c r="D5785" s="47">
        <v>108</v>
      </c>
      <c r="E5785" s="180">
        <v>0.86</v>
      </c>
      <c r="F5785" s="49">
        <v>0</v>
      </c>
      <c r="G5785" s="180">
        <v>-1</v>
      </c>
      <c r="H5785" s="47">
        <v>58</v>
      </c>
    </row>
    <row r="5786" spans="1:8">
      <c r="A5786" s="44" t="s">
        <v>992</v>
      </c>
      <c r="B5786" s="44" t="s">
        <v>190</v>
      </c>
      <c r="C5786" s="45">
        <v>46187</v>
      </c>
      <c r="D5786" s="47">
        <v>103</v>
      </c>
      <c r="E5786" s="180">
        <v>2.02</v>
      </c>
      <c r="F5786" s="49">
        <v>0</v>
      </c>
      <c r="G5786" s="180">
        <v>-1</v>
      </c>
      <c r="H5786" s="47">
        <v>34</v>
      </c>
    </row>
    <row r="5787" spans="1:8">
      <c r="A5787" s="44" t="s">
        <v>992</v>
      </c>
      <c r="B5787" s="44" t="s">
        <v>122</v>
      </c>
      <c r="C5787" s="45">
        <v>46103</v>
      </c>
      <c r="D5787" s="47">
        <v>8674</v>
      </c>
      <c r="E5787" s="181"/>
      <c r="F5787" s="47">
        <v>0</v>
      </c>
      <c r="G5787" s="181"/>
      <c r="H5787" s="47">
        <v>0</v>
      </c>
    </row>
    <row r="5788" spans="1:8">
      <c r="A5788" s="44" t="s">
        <v>992</v>
      </c>
      <c r="B5788" s="44" t="s">
        <v>122</v>
      </c>
      <c r="C5788" s="45">
        <v>46110</v>
      </c>
      <c r="D5788" s="47">
        <v>9097</v>
      </c>
      <c r="E5788" s="181"/>
      <c r="F5788" s="47">
        <v>0</v>
      </c>
      <c r="G5788" s="181"/>
      <c r="H5788" s="47">
        <v>0</v>
      </c>
    </row>
    <row r="5789" spans="1:8">
      <c r="A5789" s="44" t="s">
        <v>992</v>
      </c>
      <c r="B5789" s="44" t="s">
        <v>122</v>
      </c>
      <c r="C5789" s="45">
        <v>46117</v>
      </c>
      <c r="D5789" s="47">
        <v>6556</v>
      </c>
      <c r="E5789" s="181"/>
      <c r="F5789" s="47">
        <v>0</v>
      </c>
      <c r="G5789" s="181"/>
      <c r="H5789" s="47">
        <v>0</v>
      </c>
    </row>
    <row r="5790" spans="1:8">
      <c r="A5790" s="44" t="s">
        <v>992</v>
      </c>
      <c r="B5790" s="44" t="s">
        <v>122</v>
      </c>
      <c r="C5790" s="45">
        <v>46124</v>
      </c>
      <c r="D5790" s="47">
        <v>6133</v>
      </c>
      <c r="E5790" s="181"/>
      <c r="F5790" s="47">
        <v>0</v>
      </c>
      <c r="G5790" s="181"/>
      <c r="H5790" s="47">
        <v>0</v>
      </c>
    </row>
    <row r="5791" spans="1:8">
      <c r="A5791" s="44" t="s">
        <v>992</v>
      </c>
      <c r="B5791" s="44" t="s">
        <v>122</v>
      </c>
      <c r="C5791" s="45">
        <v>46131</v>
      </c>
      <c r="D5791" s="47">
        <v>6082</v>
      </c>
      <c r="E5791" s="180">
        <v>8.27</v>
      </c>
      <c r="F5791" s="47">
        <v>0</v>
      </c>
      <c r="G5791" s="180">
        <v>-1</v>
      </c>
      <c r="H5791" s="47">
        <v>656</v>
      </c>
    </row>
    <row r="5792" spans="1:8">
      <c r="A5792" s="44" t="s">
        <v>992</v>
      </c>
      <c r="B5792" s="44" t="s">
        <v>122</v>
      </c>
      <c r="C5792" s="45">
        <v>46138</v>
      </c>
      <c r="D5792" s="47">
        <v>6074</v>
      </c>
      <c r="E5792" s="180">
        <v>1.44</v>
      </c>
      <c r="F5792" s="49">
        <v>0</v>
      </c>
      <c r="G5792" s="180">
        <v>-1</v>
      </c>
      <c r="H5792" s="47">
        <v>2491</v>
      </c>
    </row>
    <row r="5793" spans="1:8">
      <c r="A5793" s="44" t="s">
        <v>992</v>
      </c>
      <c r="B5793" s="44" t="s">
        <v>122</v>
      </c>
      <c r="C5793" s="45">
        <v>46145</v>
      </c>
      <c r="D5793" s="47">
        <v>6047</v>
      </c>
      <c r="E5793" s="180">
        <v>0.61</v>
      </c>
      <c r="F5793" s="49">
        <v>0</v>
      </c>
      <c r="G5793" s="180">
        <v>-1</v>
      </c>
      <c r="H5793" s="47">
        <v>3755</v>
      </c>
    </row>
    <row r="5794" spans="1:8">
      <c r="A5794" s="44" t="s">
        <v>992</v>
      </c>
      <c r="B5794" s="44" t="s">
        <v>122</v>
      </c>
      <c r="C5794" s="45">
        <v>46152</v>
      </c>
      <c r="D5794" s="47">
        <v>6042</v>
      </c>
      <c r="E5794" s="180">
        <v>0.14000000000000001</v>
      </c>
      <c r="F5794" s="49">
        <v>0</v>
      </c>
      <c r="G5794" s="180">
        <v>-1</v>
      </c>
      <c r="H5794" s="47">
        <v>5294</v>
      </c>
    </row>
    <row r="5795" spans="1:8">
      <c r="A5795" s="44" t="s">
        <v>992</v>
      </c>
      <c r="B5795" s="44" t="s">
        <v>122</v>
      </c>
      <c r="C5795" s="45">
        <v>46159</v>
      </c>
      <c r="D5795" s="47">
        <v>5996</v>
      </c>
      <c r="E5795" s="180">
        <v>-0.16</v>
      </c>
      <c r="F5795" s="49">
        <v>0</v>
      </c>
      <c r="G5795" s="180">
        <v>-1</v>
      </c>
      <c r="H5795" s="47">
        <v>7130</v>
      </c>
    </row>
    <row r="5796" spans="1:8">
      <c r="A5796" s="44" t="s">
        <v>992</v>
      </c>
      <c r="B5796" s="44" t="s">
        <v>122</v>
      </c>
      <c r="C5796" s="45">
        <v>46166</v>
      </c>
      <c r="D5796" s="47">
        <v>5982</v>
      </c>
      <c r="E5796" s="180">
        <v>-0.14000000000000001</v>
      </c>
      <c r="F5796" s="49">
        <v>0</v>
      </c>
      <c r="G5796" s="180">
        <v>-1</v>
      </c>
      <c r="H5796" s="47">
        <v>6987</v>
      </c>
    </row>
    <row r="5797" spans="1:8">
      <c r="A5797" s="44" t="s">
        <v>992</v>
      </c>
      <c r="B5797" s="44" t="s">
        <v>122</v>
      </c>
      <c r="C5797" s="45">
        <v>46173</v>
      </c>
      <c r="D5797" s="47">
        <v>5980</v>
      </c>
      <c r="E5797" s="180">
        <v>-0.13</v>
      </c>
      <c r="F5797" s="49">
        <v>0</v>
      </c>
      <c r="G5797" s="180">
        <v>-1</v>
      </c>
      <c r="H5797" s="47">
        <v>6859</v>
      </c>
    </row>
    <row r="5798" spans="1:8">
      <c r="A5798" s="44" t="s">
        <v>992</v>
      </c>
      <c r="B5798" s="44" t="s">
        <v>122</v>
      </c>
      <c r="C5798" s="45">
        <v>46180</v>
      </c>
      <c r="D5798" s="47">
        <v>5980</v>
      </c>
      <c r="E5798" s="180">
        <v>-0.31</v>
      </c>
      <c r="F5798" s="49">
        <v>0</v>
      </c>
      <c r="G5798" s="180">
        <v>-1</v>
      </c>
      <c r="H5798" s="47">
        <v>8633</v>
      </c>
    </row>
    <row r="5799" spans="1:8">
      <c r="A5799" s="44" t="s">
        <v>992</v>
      </c>
      <c r="B5799" s="44" t="s">
        <v>122</v>
      </c>
      <c r="C5799" s="45">
        <v>46187</v>
      </c>
      <c r="D5799" s="47">
        <v>5980</v>
      </c>
      <c r="E5799" s="180">
        <v>-0.16</v>
      </c>
      <c r="F5799" s="49">
        <v>0</v>
      </c>
      <c r="G5799" s="180">
        <v>-1</v>
      </c>
      <c r="H5799" s="47">
        <v>7148</v>
      </c>
    </row>
    <row r="5800" spans="1:8">
      <c r="A5800" s="44" t="s">
        <v>992</v>
      </c>
      <c r="B5800" s="44" t="s">
        <v>433</v>
      </c>
      <c r="C5800" s="45">
        <v>46103</v>
      </c>
      <c r="D5800" s="47">
        <v>0</v>
      </c>
      <c r="E5800" s="181"/>
      <c r="F5800" s="47">
        <v>0</v>
      </c>
      <c r="G5800" s="181"/>
      <c r="H5800" s="47">
        <v>0</v>
      </c>
    </row>
    <row r="5801" spans="1:8">
      <c r="A5801" s="44" t="s">
        <v>992</v>
      </c>
      <c r="B5801" s="44" t="s">
        <v>433</v>
      </c>
      <c r="C5801" s="45">
        <v>46110</v>
      </c>
      <c r="D5801" s="47">
        <v>0</v>
      </c>
      <c r="E5801" s="181"/>
      <c r="F5801" s="47">
        <v>0</v>
      </c>
      <c r="G5801" s="181"/>
      <c r="H5801" s="47">
        <v>0</v>
      </c>
    </row>
    <row r="5802" spans="1:8">
      <c r="A5802" s="44" t="s">
        <v>992</v>
      </c>
      <c r="B5802" s="44" t="s">
        <v>433</v>
      </c>
      <c r="C5802" s="45">
        <v>46117</v>
      </c>
      <c r="D5802" s="47">
        <v>0</v>
      </c>
      <c r="E5802" s="181"/>
      <c r="F5802" s="47">
        <v>0</v>
      </c>
      <c r="G5802" s="181"/>
      <c r="H5802" s="47">
        <v>0</v>
      </c>
    </row>
    <row r="5803" spans="1:8">
      <c r="A5803" s="44" t="s">
        <v>992</v>
      </c>
      <c r="B5803" s="44" t="s">
        <v>433</v>
      </c>
      <c r="C5803" s="45">
        <v>46124</v>
      </c>
      <c r="D5803" s="47">
        <v>0</v>
      </c>
      <c r="E5803" s="181"/>
      <c r="F5803" s="47">
        <v>0</v>
      </c>
      <c r="G5803" s="181"/>
      <c r="H5803" s="47">
        <v>0</v>
      </c>
    </row>
    <row r="5804" spans="1:8">
      <c r="A5804" s="44" t="s">
        <v>992</v>
      </c>
      <c r="B5804" s="44" t="s">
        <v>433</v>
      </c>
      <c r="C5804" s="45">
        <v>46131</v>
      </c>
      <c r="D5804" s="47">
        <v>0</v>
      </c>
      <c r="E5804" s="181"/>
      <c r="F5804" s="47">
        <v>0</v>
      </c>
      <c r="G5804" s="181"/>
      <c r="H5804" s="47">
        <v>0</v>
      </c>
    </row>
    <row r="5805" spans="1:8">
      <c r="A5805" s="44" t="s">
        <v>992</v>
      </c>
      <c r="B5805" s="44" t="s">
        <v>433</v>
      </c>
      <c r="C5805" s="45">
        <v>46138</v>
      </c>
      <c r="D5805" s="47">
        <v>0</v>
      </c>
      <c r="E5805" s="181"/>
      <c r="F5805" s="47">
        <v>0</v>
      </c>
      <c r="G5805" s="181"/>
      <c r="H5805" s="47">
        <v>0</v>
      </c>
    </row>
    <row r="5806" spans="1:8">
      <c r="A5806" s="44" t="s">
        <v>992</v>
      </c>
      <c r="B5806" s="44" t="s">
        <v>433</v>
      </c>
      <c r="C5806" s="45">
        <v>46145</v>
      </c>
      <c r="D5806" s="47">
        <v>0</v>
      </c>
      <c r="E5806" s="181"/>
      <c r="F5806" s="47">
        <v>0</v>
      </c>
      <c r="G5806" s="181"/>
      <c r="H5806" s="47">
        <v>0</v>
      </c>
    </row>
    <row r="5807" spans="1:8">
      <c r="A5807" s="44" t="s">
        <v>992</v>
      </c>
      <c r="B5807" s="44" t="s">
        <v>433</v>
      </c>
      <c r="C5807" s="45">
        <v>46152</v>
      </c>
      <c r="D5807" s="47">
        <v>0</v>
      </c>
      <c r="E5807" s="181"/>
      <c r="F5807" s="47">
        <v>0</v>
      </c>
      <c r="G5807" s="181"/>
      <c r="H5807" s="47">
        <v>0</v>
      </c>
    </row>
    <row r="5808" spans="1:8">
      <c r="A5808" s="44" t="s">
        <v>992</v>
      </c>
      <c r="B5808" s="44" t="s">
        <v>433</v>
      </c>
      <c r="C5808" s="45">
        <v>46159</v>
      </c>
      <c r="D5808" s="47">
        <v>0</v>
      </c>
      <c r="E5808" s="181"/>
      <c r="F5808" s="49">
        <v>0</v>
      </c>
      <c r="G5808" s="181"/>
      <c r="H5808" s="47">
        <v>0</v>
      </c>
    </row>
    <row r="5809" spans="1:8">
      <c r="A5809" s="44" t="s">
        <v>992</v>
      </c>
      <c r="B5809" s="44" t="s">
        <v>433</v>
      </c>
      <c r="C5809" s="45">
        <v>46166</v>
      </c>
      <c r="D5809" s="47">
        <v>0</v>
      </c>
      <c r="E5809" s="181"/>
      <c r="F5809" s="49">
        <v>0</v>
      </c>
      <c r="G5809" s="181"/>
      <c r="H5809" s="47">
        <v>0</v>
      </c>
    </row>
    <row r="5810" spans="1:8">
      <c r="A5810" s="44" t="s">
        <v>992</v>
      </c>
      <c r="B5810" s="44" t="s">
        <v>433</v>
      </c>
      <c r="C5810" s="45">
        <v>46173</v>
      </c>
      <c r="D5810" s="47">
        <v>0</v>
      </c>
      <c r="E5810" s="181"/>
      <c r="F5810" s="49">
        <v>0</v>
      </c>
      <c r="G5810" s="181"/>
      <c r="H5810" s="47">
        <v>0</v>
      </c>
    </row>
    <row r="5811" spans="1:8">
      <c r="A5811" s="44" t="s">
        <v>992</v>
      </c>
      <c r="B5811" s="44" t="s">
        <v>433</v>
      </c>
      <c r="C5811" s="45">
        <v>46180</v>
      </c>
      <c r="D5811" s="47">
        <v>0</v>
      </c>
      <c r="E5811" s="181"/>
      <c r="F5811" s="49">
        <v>0</v>
      </c>
      <c r="G5811" s="181"/>
      <c r="H5811" s="47">
        <v>0</v>
      </c>
    </row>
    <row r="5812" spans="1:8">
      <c r="A5812" s="44" t="s">
        <v>992</v>
      </c>
      <c r="B5812" s="44" t="s">
        <v>433</v>
      </c>
      <c r="C5812" s="45">
        <v>46187</v>
      </c>
      <c r="D5812" s="47">
        <v>0</v>
      </c>
      <c r="E5812" s="181"/>
      <c r="F5812" s="49">
        <v>0</v>
      </c>
      <c r="G5812" s="181"/>
      <c r="H5812" s="47">
        <v>0</v>
      </c>
    </row>
    <row r="5813" spans="1:8">
      <c r="A5813" s="44" t="s">
        <v>992</v>
      </c>
      <c r="B5813" s="44" t="s">
        <v>434</v>
      </c>
      <c r="C5813" s="45">
        <v>46103</v>
      </c>
      <c r="D5813" s="47">
        <v>0</v>
      </c>
      <c r="E5813" s="181"/>
      <c r="F5813" s="49">
        <v>0</v>
      </c>
      <c r="G5813" s="181"/>
      <c r="H5813" s="47">
        <v>0</v>
      </c>
    </row>
    <row r="5814" spans="1:8">
      <c r="A5814" s="44" t="s">
        <v>992</v>
      </c>
      <c r="B5814" s="44" t="s">
        <v>434</v>
      </c>
      <c r="C5814" s="45">
        <v>46110</v>
      </c>
      <c r="D5814" s="47">
        <v>0</v>
      </c>
      <c r="E5814" s="181"/>
      <c r="F5814" s="49">
        <v>0</v>
      </c>
      <c r="G5814" s="181"/>
      <c r="H5814" s="47">
        <v>0</v>
      </c>
    </row>
    <row r="5815" spans="1:8">
      <c r="A5815" s="44" t="s">
        <v>992</v>
      </c>
      <c r="B5815" s="44" t="s">
        <v>434</v>
      </c>
      <c r="C5815" s="45">
        <v>46117</v>
      </c>
      <c r="D5815" s="47">
        <v>0</v>
      </c>
      <c r="E5815" s="181"/>
      <c r="F5815" s="49">
        <v>0</v>
      </c>
      <c r="G5815" s="181"/>
      <c r="H5815" s="47">
        <v>0</v>
      </c>
    </row>
    <row r="5816" spans="1:8">
      <c r="A5816" s="44" t="s">
        <v>992</v>
      </c>
      <c r="B5816" s="44" t="s">
        <v>434</v>
      </c>
      <c r="C5816" s="45">
        <v>46124</v>
      </c>
      <c r="D5816" s="47">
        <v>0</v>
      </c>
      <c r="E5816" s="181"/>
      <c r="F5816" s="49">
        <v>0</v>
      </c>
      <c r="G5816" s="181"/>
      <c r="H5816" s="47">
        <v>0</v>
      </c>
    </row>
    <row r="5817" spans="1:8">
      <c r="A5817" s="44" t="s">
        <v>992</v>
      </c>
      <c r="B5817" s="44" t="s">
        <v>434</v>
      </c>
      <c r="C5817" s="45">
        <v>46131</v>
      </c>
      <c r="D5817" s="47">
        <v>0</v>
      </c>
      <c r="E5817" s="181"/>
      <c r="F5817" s="49">
        <v>0</v>
      </c>
      <c r="G5817" s="181"/>
      <c r="H5817" s="47">
        <v>0</v>
      </c>
    </row>
    <row r="5818" spans="1:8">
      <c r="A5818" s="44" t="s">
        <v>992</v>
      </c>
      <c r="B5818" s="44" t="s">
        <v>434</v>
      </c>
      <c r="C5818" s="45">
        <v>46138</v>
      </c>
      <c r="D5818" s="47">
        <v>0</v>
      </c>
      <c r="E5818" s="181"/>
      <c r="F5818" s="49">
        <v>0</v>
      </c>
      <c r="G5818" s="181"/>
      <c r="H5818" s="47">
        <v>0</v>
      </c>
    </row>
    <row r="5819" spans="1:8">
      <c r="A5819" s="44" t="s">
        <v>992</v>
      </c>
      <c r="B5819" s="44" t="s">
        <v>434</v>
      </c>
      <c r="C5819" s="45">
        <v>46145</v>
      </c>
      <c r="D5819" s="47">
        <v>0</v>
      </c>
      <c r="E5819" s="181"/>
      <c r="F5819" s="49">
        <v>0</v>
      </c>
      <c r="G5819" s="181"/>
      <c r="H5819" s="47">
        <v>0</v>
      </c>
    </row>
    <row r="5820" spans="1:8">
      <c r="A5820" s="44" t="s">
        <v>992</v>
      </c>
      <c r="B5820" s="44" t="s">
        <v>434</v>
      </c>
      <c r="C5820" s="45">
        <v>46152</v>
      </c>
      <c r="D5820" s="47">
        <v>0</v>
      </c>
      <c r="E5820" s="181"/>
      <c r="F5820" s="49">
        <v>0</v>
      </c>
      <c r="G5820" s="181"/>
      <c r="H5820" s="47">
        <v>0</v>
      </c>
    </row>
    <row r="5821" spans="1:8">
      <c r="A5821" s="44" t="s">
        <v>992</v>
      </c>
      <c r="B5821" s="44" t="s">
        <v>434</v>
      </c>
      <c r="C5821" s="45">
        <v>46159</v>
      </c>
      <c r="D5821" s="47">
        <v>0</v>
      </c>
      <c r="E5821" s="181"/>
      <c r="F5821" s="49">
        <v>0</v>
      </c>
      <c r="G5821" s="181"/>
      <c r="H5821" s="47">
        <v>0</v>
      </c>
    </row>
    <row r="5822" spans="1:8">
      <c r="A5822" s="44" t="s">
        <v>992</v>
      </c>
      <c r="B5822" s="44" t="s">
        <v>434</v>
      </c>
      <c r="C5822" s="45">
        <v>46166</v>
      </c>
      <c r="D5822" s="47">
        <v>0</v>
      </c>
      <c r="E5822" s="181"/>
      <c r="F5822" s="49">
        <v>0</v>
      </c>
      <c r="G5822" s="181"/>
      <c r="H5822" s="47">
        <v>0</v>
      </c>
    </row>
    <row r="5823" spans="1:8">
      <c r="A5823" s="44" t="s">
        <v>992</v>
      </c>
      <c r="B5823" s="44" t="s">
        <v>434</v>
      </c>
      <c r="C5823" s="45">
        <v>46173</v>
      </c>
      <c r="D5823" s="47">
        <v>0</v>
      </c>
      <c r="E5823" s="181"/>
      <c r="F5823" s="49">
        <v>0</v>
      </c>
      <c r="G5823" s="181"/>
      <c r="H5823" s="47">
        <v>0</v>
      </c>
    </row>
    <row r="5824" spans="1:8">
      <c r="A5824" s="44" t="s">
        <v>992</v>
      </c>
      <c r="B5824" s="44" t="s">
        <v>434</v>
      </c>
      <c r="C5824" s="45">
        <v>46180</v>
      </c>
      <c r="D5824" s="47">
        <v>0</v>
      </c>
      <c r="E5824" s="181"/>
      <c r="F5824" s="49">
        <v>0</v>
      </c>
      <c r="G5824" s="181"/>
      <c r="H5824" s="47">
        <v>0</v>
      </c>
    </row>
    <row r="5825" spans="1:8">
      <c r="A5825" s="44" t="s">
        <v>992</v>
      </c>
      <c r="B5825" s="44" t="s">
        <v>434</v>
      </c>
      <c r="C5825" s="45">
        <v>46187</v>
      </c>
      <c r="D5825" s="47">
        <v>0</v>
      </c>
      <c r="E5825" s="181"/>
      <c r="F5825" s="49">
        <v>0</v>
      </c>
      <c r="G5825" s="181"/>
      <c r="H5825" s="47">
        <v>0</v>
      </c>
    </row>
    <row r="5826" spans="1:8">
      <c r="A5826" s="44" t="s">
        <v>992</v>
      </c>
      <c r="B5826" s="44" t="s">
        <v>435</v>
      </c>
      <c r="C5826" s="45">
        <v>46103</v>
      </c>
      <c r="D5826" s="47">
        <v>0</v>
      </c>
      <c r="E5826" s="181"/>
      <c r="F5826" s="47">
        <v>0</v>
      </c>
      <c r="G5826" s="181"/>
      <c r="H5826" s="47">
        <v>0</v>
      </c>
    </row>
    <row r="5827" spans="1:8">
      <c r="A5827" s="44" t="s">
        <v>992</v>
      </c>
      <c r="B5827" s="44" t="s">
        <v>435</v>
      </c>
      <c r="C5827" s="45">
        <v>46110</v>
      </c>
      <c r="D5827" s="47">
        <v>0</v>
      </c>
      <c r="E5827" s="181"/>
      <c r="F5827" s="47">
        <v>0</v>
      </c>
      <c r="G5827" s="181"/>
      <c r="H5827" s="47">
        <v>0</v>
      </c>
    </row>
    <row r="5828" spans="1:8">
      <c r="A5828" s="44" t="s">
        <v>992</v>
      </c>
      <c r="B5828" s="44" t="s">
        <v>435</v>
      </c>
      <c r="C5828" s="45">
        <v>46117</v>
      </c>
      <c r="D5828" s="47">
        <v>0</v>
      </c>
      <c r="E5828" s="181"/>
      <c r="F5828" s="47">
        <v>0</v>
      </c>
      <c r="G5828" s="181"/>
      <c r="H5828" s="47">
        <v>0</v>
      </c>
    </row>
    <row r="5829" spans="1:8">
      <c r="A5829" s="44" t="s">
        <v>992</v>
      </c>
      <c r="B5829" s="44" t="s">
        <v>435</v>
      </c>
      <c r="C5829" s="45">
        <v>46124</v>
      </c>
      <c r="D5829" s="47">
        <v>0</v>
      </c>
      <c r="E5829" s="181"/>
      <c r="F5829" s="47">
        <v>0</v>
      </c>
      <c r="G5829" s="181"/>
      <c r="H5829" s="47">
        <v>0</v>
      </c>
    </row>
    <row r="5830" spans="1:8">
      <c r="A5830" s="44" t="s">
        <v>992</v>
      </c>
      <c r="B5830" s="44" t="s">
        <v>435</v>
      </c>
      <c r="C5830" s="45">
        <v>46131</v>
      </c>
      <c r="D5830" s="47">
        <v>0</v>
      </c>
      <c r="E5830" s="181"/>
      <c r="F5830" s="47">
        <v>0</v>
      </c>
      <c r="G5830" s="181"/>
      <c r="H5830" s="47">
        <v>0</v>
      </c>
    </row>
    <row r="5831" spans="1:8">
      <c r="A5831" s="44" t="s">
        <v>992</v>
      </c>
      <c r="B5831" s="44" t="s">
        <v>435</v>
      </c>
      <c r="C5831" s="45">
        <v>46138</v>
      </c>
      <c r="D5831" s="47">
        <v>0</v>
      </c>
      <c r="E5831" s="181"/>
      <c r="F5831" s="47">
        <v>0</v>
      </c>
      <c r="G5831" s="181"/>
      <c r="H5831" s="47">
        <v>0</v>
      </c>
    </row>
    <row r="5832" spans="1:8">
      <c r="A5832" s="44" t="s">
        <v>992</v>
      </c>
      <c r="B5832" s="44" t="s">
        <v>435</v>
      </c>
      <c r="C5832" s="45">
        <v>46145</v>
      </c>
      <c r="D5832" s="47">
        <v>0</v>
      </c>
      <c r="E5832" s="181"/>
      <c r="F5832" s="47">
        <v>0</v>
      </c>
      <c r="G5832" s="181"/>
      <c r="H5832" s="47">
        <v>0</v>
      </c>
    </row>
    <row r="5833" spans="1:8">
      <c r="A5833" s="44" t="s">
        <v>992</v>
      </c>
      <c r="B5833" s="44" t="s">
        <v>435</v>
      </c>
      <c r="C5833" s="45">
        <v>46152</v>
      </c>
      <c r="D5833" s="47">
        <v>0</v>
      </c>
      <c r="E5833" s="181"/>
      <c r="F5833" s="47">
        <v>0</v>
      </c>
      <c r="G5833" s="181"/>
      <c r="H5833" s="47">
        <v>0</v>
      </c>
    </row>
    <row r="5834" spans="1:8">
      <c r="A5834" s="44" t="s">
        <v>992</v>
      </c>
      <c r="B5834" s="44" t="s">
        <v>435</v>
      </c>
      <c r="C5834" s="45">
        <v>46159</v>
      </c>
      <c r="D5834" s="47">
        <v>0</v>
      </c>
      <c r="E5834" s="181"/>
      <c r="F5834" s="49">
        <v>0</v>
      </c>
      <c r="G5834" s="181"/>
      <c r="H5834" s="47">
        <v>0</v>
      </c>
    </row>
    <row r="5835" spans="1:8">
      <c r="A5835" s="44" t="s">
        <v>992</v>
      </c>
      <c r="B5835" s="44" t="s">
        <v>435</v>
      </c>
      <c r="C5835" s="45">
        <v>46166</v>
      </c>
      <c r="D5835" s="47">
        <v>0</v>
      </c>
      <c r="E5835" s="181"/>
      <c r="F5835" s="49">
        <v>0</v>
      </c>
      <c r="G5835" s="181"/>
      <c r="H5835" s="47">
        <v>0</v>
      </c>
    </row>
    <row r="5836" spans="1:8">
      <c r="A5836" s="44" t="s">
        <v>992</v>
      </c>
      <c r="B5836" s="44" t="s">
        <v>435</v>
      </c>
      <c r="C5836" s="45">
        <v>46173</v>
      </c>
      <c r="D5836" s="47">
        <v>0</v>
      </c>
      <c r="E5836" s="181"/>
      <c r="F5836" s="49">
        <v>0</v>
      </c>
      <c r="G5836" s="181"/>
      <c r="H5836" s="47">
        <v>0</v>
      </c>
    </row>
    <row r="5837" spans="1:8">
      <c r="A5837" s="44" t="s">
        <v>992</v>
      </c>
      <c r="B5837" s="44" t="s">
        <v>435</v>
      </c>
      <c r="C5837" s="45">
        <v>46180</v>
      </c>
      <c r="D5837" s="47">
        <v>0</v>
      </c>
      <c r="E5837" s="181"/>
      <c r="F5837" s="49">
        <v>0</v>
      </c>
      <c r="G5837" s="181"/>
      <c r="H5837" s="47">
        <v>0</v>
      </c>
    </row>
    <row r="5838" spans="1:8">
      <c r="A5838" s="44" t="s">
        <v>992</v>
      </c>
      <c r="B5838" s="44" t="s">
        <v>435</v>
      </c>
      <c r="C5838" s="45">
        <v>46187</v>
      </c>
      <c r="D5838" s="47">
        <v>0</v>
      </c>
      <c r="E5838" s="181"/>
      <c r="F5838" s="49">
        <v>0</v>
      </c>
      <c r="G5838" s="181"/>
      <c r="H5838" s="47">
        <v>0</v>
      </c>
    </row>
    <row r="5839" spans="1:8">
      <c r="A5839" s="44" t="s">
        <v>992</v>
      </c>
      <c r="B5839" s="44" t="s">
        <v>436</v>
      </c>
      <c r="C5839" s="45">
        <v>46103</v>
      </c>
      <c r="D5839" s="47">
        <v>0</v>
      </c>
      <c r="E5839" s="181"/>
      <c r="F5839" s="47">
        <v>0</v>
      </c>
      <c r="G5839" s="181"/>
      <c r="H5839" s="47">
        <v>0</v>
      </c>
    </row>
    <row r="5840" spans="1:8">
      <c r="A5840" s="44" t="s">
        <v>992</v>
      </c>
      <c r="B5840" s="44" t="s">
        <v>436</v>
      </c>
      <c r="C5840" s="45">
        <v>46110</v>
      </c>
      <c r="D5840" s="47">
        <v>0</v>
      </c>
      <c r="E5840" s="181"/>
      <c r="F5840" s="47">
        <v>0</v>
      </c>
      <c r="G5840" s="181"/>
      <c r="H5840" s="47">
        <v>0</v>
      </c>
    </row>
    <row r="5841" spans="1:8">
      <c r="A5841" s="44" t="s">
        <v>992</v>
      </c>
      <c r="B5841" s="44" t="s">
        <v>436</v>
      </c>
      <c r="C5841" s="45">
        <v>46117</v>
      </c>
      <c r="D5841" s="47">
        <v>0</v>
      </c>
      <c r="E5841" s="181"/>
      <c r="F5841" s="47">
        <v>0</v>
      </c>
      <c r="G5841" s="181"/>
      <c r="H5841" s="47">
        <v>0</v>
      </c>
    </row>
    <row r="5842" spans="1:8">
      <c r="A5842" s="44" t="s">
        <v>992</v>
      </c>
      <c r="B5842" s="44" t="s">
        <v>436</v>
      </c>
      <c r="C5842" s="45">
        <v>46124</v>
      </c>
      <c r="D5842" s="47">
        <v>0</v>
      </c>
      <c r="E5842" s="181"/>
      <c r="F5842" s="47">
        <v>0</v>
      </c>
      <c r="G5842" s="181"/>
      <c r="H5842" s="47">
        <v>0</v>
      </c>
    </row>
    <row r="5843" spans="1:8">
      <c r="A5843" s="44" t="s">
        <v>992</v>
      </c>
      <c r="B5843" s="44" t="s">
        <v>436</v>
      </c>
      <c r="C5843" s="45">
        <v>46131</v>
      </c>
      <c r="D5843" s="47">
        <v>0</v>
      </c>
      <c r="E5843" s="181"/>
      <c r="F5843" s="47">
        <v>0</v>
      </c>
      <c r="G5843" s="181"/>
      <c r="H5843" s="47">
        <v>0</v>
      </c>
    </row>
    <row r="5844" spans="1:8">
      <c r="A5844" s="44" t="s">
        <v>992</v>
      </c>
      <c r="B5844" s="44" t="s">
        <v>436</v>
      </c>
      <c r="C5844" s="45">
        <v>46138</v>
      </c>
      <c r="D5844" s="47">
        <v>0</v>
      </c>
      <c r="E5844" s="181"/>
      <c r="F5844" s="47">
        <v>0</v>
      </c>
      <c r="G5844" s="181"/>
      <c r="H5844" s="47">
        <v>0</v>
      </c>
    </row>
    <row r="5845" spans="1:8">
      <c r="A5845" s="44" t="s">
        <v>992</v>
      </c>
      <c r="B5845" s="44" t="s">
        <v>436</v>
      </c>
      <c r="C5845" s="45">
        <v>46145</v>
      </c>
      <c r="D5845" s="47">
        <v>0</v>
      </c>
      <c r="E5845" s="181"/>
      <c r="F5845" s="47">
        <v>0</v>
      </c>
      <c r="G5845" s="181"/>
      <c r="H5845" s="47">
        <v>0</v>
      </c>
    </row>
    <row r="5846" spans="1:8">
      <c r="A5846" s="44" t="s">
        <v>992</v>
      </c>
      <c r="B5846" s="44" t="s">
        <v>436</v>
      </c>
      <c r="C5846" s="45">
        <v>46152</v>
      </c>
      <c r="D5846" s="47">
        <v>0</v>
      </c>
      <c r="E5846" s="181"/>
      <c r="F5846" s="47">
        <v>0</v>
      </c>
      <c r="G5846" s="181"/>
      <c r="H5846" s="47">
        <v>0</v>
      </c>
    </row>
    <row r="5847" spans="1:8">
      <c r="A5847" s="44" t="s">
        <v>992</v>
      </c>
      <c r="B5847" s="44" t="s">
        <v>436</v>
      </c>
      <c r="C5847" s="45">
        <v>46159</v>
      </c>
      <c r="D5847" s="47">
        <v>0</v>
      </c>
      <c r="E5847" s="181"/>
      <c r="F5847" s="49">
        <v>0</v>
      </c>
      <c r="G5847" s="181"/>
      <c r="H5847" s="47">
        <v>0</v>
      </c>
    </row>
    <row r="5848" spans="1:8">
      <c r="A5848" s="44" t="s">
        <v>992</v>
      </c>
      <c r="B5848" s="44" t="s">
        <v>436</v>
      </c>
      <c r="C5848" s="45">
        <v>46166</v>
      </c>
      <c r="D5848" s="47">
        <v>0</v>
      </c>
      <c r="E5848" s="181"/>
      <c r="F5848" s="49">
        <v>0</v>
      </c>
      <c r="G5848" s="181"/>
      <c r="H5848" s="47">
        <v>0</v>
      </c>
    </row>
    <row r="5849" spans="1:8">
      <c r="A5849" s="44" t="s">
        <v>992</v>
      </c>
      <c r="B5849" s="44" t="s">
        <v>436</v>
      </c>
      <c r="C5849" s="45">
        <v>46173</v>
      </c>
      <c r="D5849" s="47">
        <v>0</v>
      </c>
      <c r="E5849" s="181"/>
      <c r="F5849" s="49">
        <v>0</v>
      </c>
      <c r="G5849" s="181"/>
      <c r="H5849" s="47">
        <v>0</v>
      </c>
    </row>
    <row r="5850" spans="1:8">
      <c r="A5850" s="44" t="s">
        <v>992</v>
      </c>
      <c r="B5850" s="44" t="s">
        <v>436</v>
      </c>
      <c r="C5850" s="45">
        <v>46180</v>
      </c>
      <c r="D5850" s="47">
        <v>0</v>
      </c>
      <c r="E5850" s="181"/>
      <c r="F5850" s="49">
        <v>0</v>
      </c>
      <c r="G5850" s="181"/>
      <c r="H5850" s="47">
        <v>0</v>
      </c>
    </row>
    <row r="5851" spans="1:8">
      <c r="A5851" s="44" t="s">
        <v>992</v>
      </c>
      <c r="B5851" s="44" t="s">
        <v>436</v>
      </c>
      <c r="C5851" s="45">
        <v>46187</v>
      </c>
      <c r="D5851" s="47">
        <v>0</v>
      </c>
      <c r="E5851" s="181"/>
      <c r="F5851" s="49">
        <v>0</v>
      </c>
      <c r="G5851" s="181"/>
      <c r="H5851" s="47">
        <v>0</v>
      </c>
    </row>
    <row r="5852" spans="1:8">
      <c r="A5852" s="44" t="s">
        <v>992</v>
      </c>
      <c r="B5852" s="44" t="s">
        <v>437</v>
      </c>
      <c r="C5852" s="45">
        <v>46103</v>
      </c>
      <c r="D5852" s="47">
        <v>0</v>
      </c>
      <c r="E5852" s="181"/>
      <c r="F5852" s="47">
        <v>0</v>
      </c>
      <c r="G5852" s="181"/>
      <c r="H5852" s="47">
        <v>0</v>
      </c>
    </row>
    <row r="5853" spans="1:8">
      <c r="A5853" s="44" t="s">
        <v>992</v>
      </c>
      <c r="B5853" s="44" t="s">
        <v>437</v>
      </c>
      <c r="C5853" s="45">
        <v>46110</v>
      </c>
      <c r="D5853" s="47">
        <v>0</v>
      </c>
      <c r="E5853" s="181"/>
      <c r="F5853" s="47">
        <v>0</v>
      </c>
      <c r="G5853" s="181"/>
      <c r="H5853" s="47">
        <v>0</v>
      </c>
    </row>
    <row r="5854" spans="1:8">
      <c r="A5854" s="44" t="s">
        <v>992</v>
      </c>
      <c r="B5854" s="44" t="s">
        <v>437</v>
      </c>
      <c r="C5854" s="45">
        <v>46117</v>
      </c>
      <c r="D5854" s="47">
        <v>0</v>
      </c>
      <c r="E5854" s="181"/>
      <c r="F5854" s="47">
        <v>0</v>
      </c>
      <c r="G5854" s="181"/>
      <c r="H5854" s="47">
        <v>0</v>
      </c>
    </row>
    <row r="5855" spans="1:8">
      <c r="A5855" s="44" t="s">
        <v>992</v>
      </c>
      <c r="B5855" s="44" t="s">
        <v>437</v>
      </c>
      <c r="C5855" s="45">
        <v>46124</v>
      </c>
      <c r="D5855" s="47">
        <v>0</v>
      </c>
      <c r="E5855" s="181"/>
      <c r="F5855" s="47">
        <v>0</v>
      </c>
      <c r="G5855" s="181"/>
      <c r="H5855" s="47">
        <v>0</v>
      </c>
    </row>
    <row r="5856" spans="1:8">
      <c r="A5856" s="44" t="s">
        <v>992</v>
      </c>
      <c r="B5856" s="44" t="s">
        <v>437</v>
      </c>
      <c r="C5856" s="45">
        <v>46131</v>
      </c>
      <c r="D5856" s="47">
        <v>0</v>
      </c>
      <c r="E5856" s="181"/>
      <c r="F5856" s="47">
        <v>0</v>
      </c>
      <c r="G5856" s="181"/>
      <c r="H5856" s="47">
        <v>0</v>
      </c>
    </row>
    <row r="5857" spans="1:8">
      <c r="A5857" s="44" t="s">
        <v>992</v>
      </c>
      <c r="B5857" s="44" t="s">
        <v>437</v>
      </c>
      <c r="C5857" s="45">
        <v>46138</v>
      </c>
      <c r="D5857" s="47">
        <v>0</v>
      </c>
      <c r="E5857" s="181"/>
      <c r="F5857" s="47">
        <v>0</v>
      </c>
      <c r="G5857" s="181"/>
      <c r="H5857" s="47">
        <v>0</v>
      </c>
    </row>
    <row r="5858" spans="1:8">
      <c r="A5858" s="44" t="s">
        <v>992</v>
      </c>
      <c r="B5858" s="44" t="s">
        <v>437</v>
      </c>
      <c r="C5858" s="45">
        <v>46145</v>
      </c>
      <c r="D5858" s="47">
        <v>0</v>
      </c>
      <c r="E5858" s="181"/>
      <c r="F5858" s="49">
        <v>0</v>
      </c>
      <c r="G5858" s="181"/>
      <c r="H5858" s="47">
        <v>0</v>
      </c>
    </row>
    <row r="5859" spans="1:8">
      <c r="A5859" s="44" t="s">
        <v>992</v>
      </c>
      <c r="B5859" s="44" t="s">
        <v>437</v>
      </c>
      <c r="C5859" s="45">
        <v>46152</v>
      </c>
      <c r="D5859" s="47">
        <v>0</v>
      </c>
      <c r="E5859" s="181"/>
      <c r="F5859" s="49">
        <v>0</v>
      </c>
      <c r="G5859" s="181"/>
      <c r="H5859" s="47">
        <v>0</v>
      </c>
    </row>
    <row r="5860" spans="1:8">
      <c r="A5860" s="44" t="s">
        <v>992</v>
      </c>
      <c r="B5860" s="44" t="s">
        <v>437</v>
      </c>
      <c r="C5860" s="45">
        <v>46159</v>
      </c>
      <c r="D5860" s="47">
        <v>0</v>
      </c>
      <c r="E5860" s="181"/>
      <c r="F5860" s="49">
        <v>0</v>
      </c>
      <c r="G5860" s="181"/>
      <c r="H5860" s="47">
        <v>0</v>
      </c>
    </row>
    <row r="5861" spans="1:8">
      <c r="A5861" s="44" t="s">
        <v>992</v>
      </c>
      <c r="B5861" s="44" t="s">
        <v>437</v>
      </c>
      <c r="C5861" s="45">
        <v>46166</v>
      </c>
      <c r="D5861" s="47">
        <v>0</v>
      </c>
      <c r="E5861" s="181"/>
      <c r="F5861" s="49">
        <v>0</v>
      </c>
      <c r="G5861" s="181"/>
      <c r="H5861" s="47">
        <v>0</v>
      </c>
    </row>
    <row r="5862" spans="1:8">
      <c r="A5862" s="44" t="s">
        <v>992</v>
      </c>
      <c r="B5862" s="44" t="s">
        <v>437</v>
      </c>
      <c r="C5862" s="45">
        <v>46173</v>
      </c>
      <c r="D5862" s="47">
        <v>0</v>
      </c>
      <c r="E5862" s="181"/>
      <c r="F5862" s="49">
        <v>0</v>
      </c>
      <c r="G5862" s="181"/>
      <c r="H5862" s="47">
        <v>0</v>
      </c>
    </row>
    <row r="5863" spans="1:8">
      <c r="A5863" s="44" t="s">
        <v>992</v>
      </c>
      <c r="B5863" s="44" t="s">
        <v>437</v>
      </c>
      <c r="C5863" s="45">
        <v>46180</v>
      </c>
      <c r="D5863" s="47">
        <v>0</v>
      </c>
      <c r="E5863" s="181"/>
      <c r="F5863" s="49">
        <v>0</v>
      </c>
      <c r="G5863" s="181"/>
      <c r="H5863" s="47">
        <v>0</v>
      </c>
    </row>
    <row r="5864" spans="1:8">
      <c r="A5864" s="44" t="s">
        <v>992</v>
      </c>
      <c r="B5864" s="44" t="s">
        <v>437</v>
      </c>
      <c r="C5864" s="45">
        <v>46187</v>
      </c>
      <c r="D5864" s="47">
        <v>0</v>
      </c>
      <c r="E5864" s="181"/>
      <c r="F5864" s="49">
        <v>0</v>
      </c>
      <c r="G5864" s="181"/>
      <c r="H5864" s="47">
        <v>0</v>
      </c>
    </row>
    <row r="5865" spans="1:8">
      <c r="A5865" s="44" t="s">
        <v>992</v>
      </c>
      <c r="B5865" s="44" t="s">
        <v>438</v>
      </c>
      <c r="C5865" s="45">
        <v>46103</v>
      </c>
      <c r="D5865" s="47">
        <v>0</v>
      </c>
      <c r="E5865" s="181"/>
      <c r="F5865" s="47">
        <v>0</v>
      </c>
      <c r="G5865" s="181"/>
      <c r="H5865" s="47">
        <v>0</v>
      </c>
    </row>
    <row r="5866" spans="1:8">
      <c r="A5866" s="44" t="s">
        <v>992</v>
      </c>
      <c r="B5866" s="44" t="s">
        <v>438</v>
      </c>
      <c r="C5866" s="45">
        <v>46110</v>
      </c>
      <c r="D5866" s="47">
        <v>0</v>
      </c>
      <c r="E5866" s="181"/>
      <c r="F5866" s="47">
        <v>0</v>
      </c>
      <c r="G5866" s="181"/>
      <c r="H5866" s="47">
        <v>0</v>
      </c>
    </row>
    <row r="5867" spans="1:8">
      <c r="A5867" s="44" t="s">
        <v>992</v>
      </c>
      <c r="B5867" s="44" t="s">
        <v>438</v>
      </c>
      <c r="C5867" s="45">
        <v>46117</v>
      </c>
      <c r="D5867" s="47">
        <v>0</v>
      </c>
      <c r="E5867" s="181"/>
      <c r="F5867" s="47">
        <v>0</v>
      </c>
      <c r="G5867" s="181"/>
      <c r="H5867" s="47">
        <v>0</v>
      </c>
    </row>
    <row r="5868" spans="1:8">
      <c r="A5868" s="44" t="s">
        <v>992</v>
      </c>
      <c r="B5868" s="44" t="s">
        <v>438</v>
      </c>
      <c r="C5868" s="45">
        <v>46124</v>
      </c>
      <c r="D5868" s="47">
        <v>0</v>
      </c>
      <c r="E5868" s="181"/>
      <c r="F5868" s="47">
        <v>0</v>
      </c>
      <c r="G5868" s="181"/>
      <c r="H5868" s="47">
        <v>0</v>
      </c>
    </row>
    <row r="5869" spans="1:8">
      <c r="A5869" s="44" t="s">
        <v>992</v>
      </c>
      <c r="B5869" s="44" t="s">
        <v>438</v>
      </c>
      <c r="C5869" s="45">
        <v>46131</v>
      </c>
      <c r="D5869" s="47">
        <v>0</v>
      </c>
      <c r="E5869" s="181"/>
      <c r="F5869" s="47">
        <v>0</v>
      </c>
      <c r="G5869" s="181"/>
      <c r="H5869" s="47">
        <v>0</v>
      </c>
    </row>
    <row r="5870" spans="1:8">
      <c r="A5870" s="44" t="s">
        <v>992</v>
      </c>
      <c r="B5870" s="44" t="s">
        <v>438</v>
      </c>
      <c r="C5870" s="45">
        <v>46138</v>
      </c>
      <c r="D5870" s="47">
        <v>0</v>
      </c>
      <c r="E5870" s="181"/>
      <c r="F5870" s="47">
        <v>0</v>
      </c>
      <c r="G5870" s="181"/>
      <c r="H5870" s="47">
        <v>0</v>
      </c>
    </row>
    <row r="5871" spans="1:8">
      <c r="A5871" s="44" t="s">
        <v>992</v>
      </c>
      <c r="B5871" s="44" t="s">
        <v>438</v>
      </c>
      <c r="C5871" s="45">
        <v>46145</v>
      </c>
      <c r="D5871" s="47">
        <v>0</v>
      </c>
      <c r="E5871" s="181"/>
      <c r="F5871" s="47">
        <v>0</v>
      </c>
      <c r="G5871" s="181"/>
      <c r="H5871" s="47">
        <v>0</v>
      </c>
    </row>
    <row r="5872" spans="1:8">
      <c r="A5872" s="44" t="s">
        <v>992</v>
      </c>
      <c r="B5872" s="44" t="s">
        <v>438</v>
      </c>
      <c r="C5872" s="45">
        <v>46152</v>
      </c>
      <c r="D5872" s="47">
        <v>0</v>
      </c>
      <c r="E5872" s="181"/>
      <c r="F5872" s="49">
        <v>0</v>
      </c>
      <c r="G5872" s="181"/>
      <c r="H5872" s="47">
        <v>0</v>
      </c>
    </row>
    <row r="5873" spans="1:8">
      <c r="A5873" s="44" t="s">
        <v>992</v>
      </c>
      <c r="B5873" s="44" t="s">
        <v>438</v>
      </c>
      <c r="C5873" s="45">
        <v>46159</v>
      </c>
      <c r="D5873" s="47">
        <v>0</v>
      </c>
      <c r="E5873" s="181"/>
      <c r="F5873" s="49">
        <v>0</v>
      </c>
      <c r="G5873" s="181"/>
      <c r="H5873" s="47">
        <v>0</v>
      </c>
    </row>
    <row r="5874" spans="1:8">
      <c r="A5874" s="44" t="s">
        <v>992</v>
      </c>
      <c r="B5874" s="44" t="s">
        <v>438</v>
      </c>
      <c r="C5874" s="45">
        <v>46166</v>
      </c>
      <c r="D5874" s="47">
        <v>0</v>
      </c>
      <c r="E5874" s="181"/>
      <c r="F5874" s="49">
        <v>0</v>
      </c>
      <c r="G5874" s="181"/>
      <c r="H5874" s="47">
        <v>0</v>
      </c>
    </row>
    <row r="5875" spans="1:8">
      <c r="A5875" s="44" t="s">
        <v>992</v>
      </c>
      <c r="B5875" s="44" t="s">
        <v>438</v>
      </c>
      <c r="C5875" s="45">
        <v>46173</v>
      </c>
      <c r="D5875" s="47">
        <v>0</v>
      </c>
      <c r="E5875" s="181"/>
      <c r="F5875" s="49">
        <v>0</v>
      </c>
      <c r="G5875" s="181"/>
      <c r="H5875" s="47">
        <v>0</v>
      </c>
    </row>
    <row r="5876" spans="1:8">
      <c r="A5876" s="44" t="s">
        <v>992</v>
      </c>
      <c r="B5876" s="44" t="s">
        <v>438</v>
      </c>
      <c r="C5876" s="45">
        <v>46180</v>
      </c>
      <c r="D5876" s="47">
        <v>0</v>
      </c>
      <c r="E5876" s="181"/>
      <c r="F5876" s="49">
        <v>0</v>
      </c>
      <c r="G5876" s="181"/>
      <c r="H5876" s="47">
        <v>0</v>
      </c>
    </row>
    <row r="5877" spans="1:8">
      <c r="A5877" s="44" t="s">
        <v>992</v>
      </c>
      <c r="B5877" s="44" t="s">
        <v>438</v>
      </c>
      <c r="C5877" s="45">
        <v>46187</v>
      </c>
      <c r="D5877" s="47">
        <v>0</v>
      </c>
      <c r="E5877" s="181"/>
      <c r="F5877" s="49">
        <v>0</v>
      </c>
      <c r="G5877" s="181"/>
      <c r="H5877" s="47">
        <v>0</v>
      </c>
    </row>
    <row r="5878" spans="1:8">
      <c r="A5878" s="44" t="s">
        <v>992</v>
      </c>
      <c r="B5878" s="44" t="s">
        <v>317</v>
      </c>
      <c r="C5878" s="45">
        <v>46103</v>
      </c>
      <c r="D5878" s="47">
        <v>0</v>
      </c>
      <c r="E5878" s="181"/>
      <c r="F5878" s="47">
        <v>0</v>
      </c>
      <c r="G5878" s="181"/>
      <c r="H5878" s="47">
        <v>0</v>
      </c>
    </row>
    <row r="5879" spans="1:8">
      <c r="A5879" s="44" t="s">
        <v>992</v>
      </c>
      <c r="B5879" s="44" t="s">
        <v>317</v>
      </c>
      <c r="C5879" s="45">
        <v>46110</v>
      </c>
      <c r="D5879" s="47">
        <v>0</v>
      </c>
      <c r="E5879" s="181"/>
      <c r="F5879" s="47">
        <v>0</v>
      </c>
      <c r="G5879" s="181"/>
      <c r="H5879" s="47">
        <v>0</v>
      </c>
    </row>
    <row r="5880" spans="1:8">
      <c r="A5880" s="44" t="s">
        <v>992</v>
      </c>
      <c r="B5880" s="44" t="s">
        <v>317</v>
      </c>
      <c r="C5880" s="45">
        <v>46117</v>
      </c>
      <c r="D5880" s="47">
        <v>0</v>
      </c>
      <c r="E5880" s="181"/>
      <c r="F5880" s="47">
        <v>0</v>
      </c>
      <c r="G5880" s="181"/>
      <c r="H5880" s="47">
        <v>0</v>
      </c>
    </row>
    <row r="5881" spans="1:8">
      <c r="A5881" s="44" t="s">
        <v>992</v>
      </c>
      <c r="B5881" s="44" t="s">
        <v>317</v>
      </c>
      <c r="C5881" s="45">
        <v>46124</v>
      </c>
      <c r="D5881" s="47">
        <v>0</v>
      </c>
      <c r="E5881" s="181"/>
      <c r="F5881" s="47">
        <v>0</v>
      </c>
      <c r="G5881" s="181"/>
      <c r="H5881" s="47">
        <v>0</v>
      </c>
    </row>
    <row r="5882" spans="1:8">
      <c r="A5882" s="44" t="s">
        <v>992</v>
      </c>
      <c r="B5882" s="44" t="s">
        <v>317</v>
      </c>
      <c r="C5882" s="45">
        <v>46131</v>
      </c>
      <c r="D5882" s="47">
        <v>0</v>
      </c>
      <c r="E5882" s="181"/>
      <c r="F5882" s="47">
        <v>0</v>
      </c>
      <c r="G5882" s="181"/>
      <c r="H5882" s="47">
        <v>0</v>
      </c>
    </row>
    <row r="5883" spans="1:8">
      <c r="A5883" s="44" t="s">
        <v>992</v>
      </c>
      <c r="B5883" s="44" t="s">
        <v>317</v>
      </c>
      <c r="C5883" s="45">
        <v>46138</v>
      </c>
      <c r="D5883" s="47">
        <v>0</v>
      </c>
      <c r="E5883" s="181"/>
      <c r="F5883" s="47">
        <v>0</v>
      </c>
      <c r="G5883" s="181"/>
      <c r="H5883" s="47">
        <v>0</v>
      </c>
    </row>
    <row r="5884" spans="1:8">
      <c r="A5884" s="44" t="s">
        <v>992</v>
      </c>
      <c r="B5884" s="44" t="s">
        <v>317</v>
      </c>
      <c r="C5884" s="45">
        <v>46145</v>
      </c>
      <c r="D5884" s="47">
        <v>0</v>
      </c>
      <c r="E5884" s="181"/>
      <c r="F5884" s="47">
        <v>0</v>
      </c>
      <c r="G5884" s="181"/>
      <c r="H5884" s="47">
        <v>0</v>
      </c>
    </row>
    <row r="5885" spans="1:8">
      <c r="A5885" s="44" t="s">
        <v>992</v>
      </c>
      <c r="B5885" s="44" t="s">
        <v>317</v>
      </c>
      <c r="C5885" s="45">
        <v>46152</v>
      </c>
      <c r="D5885" s="47">
        <v>0</v>
      </c>
      <c r="E5885" s="181"/>
      <c r="F5885" s="47">
        <v>0</v>
      </c>
      <c r="G5885" s="181"/>
      <c r="H5885" s="47">
        <v>0</v>
      </c>
    </row>
    <row r="5886" spans="1:8">
      <c r="A5886" s="44" t="s">
        <v>992</v>
      </c>
      <c r="B5886" s="44" t="s">
        <v>317</v>
      </c>
      <c r="C5886" s="45">
        <v>46159</v>
      </c>
      <c r="D5886" s="47">
        <v>0</v>
      </c>
      <c r="E5886" s="181"/>
      <c r="F5886" s="47">
        <v>0</v>
      </c>
      <c r="G5886" s="181"/>
      <c r="H5886" s="47">
        <v>0</v>
      </c>
    </row>
    <row r="5887" spans="1:8">
      <c r="A5887" s="44" t="s">
        <v>992</v>
      </c>
      <c r="B5887" s="44" t="s">
        <v>317</v>
      </c>
      <c r="C5887" s="45">
        <v>46166</v>
      </c>
      <c r="D5887" s="47">
        <v>0</v>
      </c>
      <c r="E5887" s="181"/>
      <c r="F5887" s="49">
        <v>0</v>
      </c>
      <c r="G5887" s="181"/>
      <c r="H5887" s="47">
        <v>0</v>
      </c>
    </row>
    <row r="5888" spans="1:8">
      <c r="A5888" s="44" t="s">
        <v>992</v>
      </c>
      <c r="B5888" s="44" t="s">
        <v>317</v>
      </c>
      <c r="C5888" s="45">
        <v>46173</v>
      </c>
      <c r="D5888" s="47">
        <v>0</v>
      </c>
      <c r="E5888" s="181"/>
      <c r="F5888" s="49">
        <v>0</v>
      </c>
      <c r="G5888" s="181"/>
      <c r="H5888" s="47">
        <v>0</v>
      </c>
    </row>
    <row r="5889" spans="1:8">
      <c r="A5889" s="44" t="s">
        <v>992</v>
      </c>
      <c r="B5889" s="44" t="s">
        <v>317</v>
      </c>
      <c r="C5889" s="45">
        <v>46180</v>
      </c>
      <c r="D5889" s="47">
        <v>0</v>
      </c>
      <c r="E5889" s="181"/>
      <c r="F5889" s="49">
        <v>0</v>
      </c>
      <c r="G5889" s="181"/>
      <c r="H5889" s="47">
        <v>0</v>
      </c>
    </row>
    <row r="5890" spans="1:8">
      <c r="A5890" s="44" t="s">
        <v>992</v>
      </c>
      <c r="B5890" s="44" t="s">
        <v>317</v>
      </c>
      <c r="C5890" s="45">
        <v>46187</v>
      </c>
      <c r="D5890" s="47">
        <v>0</v>
      </c>
      <c r="E5890" s="181"/>
      <c r="F5890" s="49">
        <v>0</v>
      </c>
      <c r="G5890" s="181"/>
      <c r="H5890" s="47">
        <v>0</v>
      </c>
    </row>
    <row r="5891" spans="1:8">
      <c r="A5891" s="44" t="s">
        <v>992</v>
      </c>
      <c r="B5891" s="44" t="s">
        <v>439</v>
      </c>
      <c r="C5891" s="45">
        <v>46103</v>
      </c>
      <c r="D5891" s="47">
        <v>0</v>
      </c>
      <c r="E5891" s="181"/>
      <c r="F5891" s="47">
        <v>0</v>
      </c>
      <c r="G5891" s="181"/>
      <c r="H5891" s="47">
        <v>0</v>
      </c>
    </row>
    <row r="5892" spans="1:8">
      <c r="A5892" s="44" t="s">
        <v>992</v>
      </c>
      <c r="B5892" s="44" t="s">
        <v>439</v>
      </c>
      <c r="C5892" s="45">
        <v>46110</v>
      </c>
      <c r="D5892" s="47">
        <v>0</v>
      </c>
      <c r="E5892" s="181"/>
      <c r="F5892" s="47">
        <v>0</v>
      </c>
      <c r="G5892" s="181"/>
      <c r="H5892" s="47">
        <v>0</v>
      </c>
    </row>
    <row r="5893" spans="1:8">
      <c r="A5893" s="44" t="s">
        <v>992</v>
      </c>
      <c r="B5893" s="44" t="s">
        <v>439</v>
      </c>
      <c r="C5893" s="45">
        <v>46117</v>
      </c>
      <c r="D5893" s="47">
        <v>0</v>
      </c>
      <c r="E5893" s="181"/>
      <c r="F5893" s="47">
        <v>0</v>
      </c>
      <c r="G5893" s="181"/>
      <c r="H5893" s="47">
        <v>0</v>
      </c>
    </row>
    <row r="5894" spans="1:8">
      <c r="A5894" s="44" t="s">
        <v>992</v>
      </c>
      <c r="B5894" s="44" t="s">
        <v>439</v>
      </c>
      <c r="C5894" s="45">
        <v>46124</v>
      </c>
      <c r="D5894" s="47">
        <v>0</v>
      </c>
      <c r="E5894" s="181"/>
      <c r="F5894" s="47">
        <v>0</v>
      </c>
      <c r="G5894" s="181"/>
      <c r="H5894" s="47">
        <v>0</v>
      </c>
    </row>
    <row r="5895" spans="1:8">
      <c r="A5895" s="44" t="s">
        <v>992</v>
      </c>
      <c r="B5895" s="44" t="s">
        <v>439</v>
      </c>
      <c r="C5895" s="45">
        <v>46131</v>
      </c>
      <c r="D5895" s="47">
        <v>0</v>
      </c>
      <c r="E5895" s="181"/>
      <c r="F5895" s="47">
        <v>0</v>
      </c>
      <c r="G5895" s="181"/>
      <c r="H5895" s="47">
        <v>0</v>
      </c>
    </row>
    <row r="5896" spans="1:8">
      <c r="A5896" s="44" t="s">
        <v>992</v>
      </c>
      <c r="B5896" s="44" t="s">
        <v>439</v>
      </c>
      <c r="C5896" s="45">
        <v>46138</v>
      </c>
      <c r="D5896" s="47">
        <v>0</v>
      </c>
      <c r="E5896" s="181"/>
      <c r="F5896" s="47">
        <v>0</v>
      </c>
      <c r="G5896" s="181"/>
      <c r="H5896" s="47">
        <v>0</v>
      </c>
    </row>
    <row r="5897" spans="1:8">
      <c r="A5897" s="44" t="s">
        <v>992</v>
      </c>
      <c r="B5897" s="44" t="s">
        <v>439</v>
      </c>
      <c r="C5897" s="45">
        <v>46145</v>
      </c>
      <c r="D5897" s="47">
        <v>0</v>
      </c>
      <c r="E5897" s="181"/>
      <c r="F5897" s="47">
        <v>0</v>
      </c>
      <c r="G5897" s="181"/>
      <c r="H5897" s="47">
        <v>0</v>
      </c>
    </row>
    <row r="5898" spans="1:8">
      <c r="A5898" s="44" t="s">
        <v>992</v>
      </c>
      <c r="B5898" s="44" t="s">
        <v>439</v>
      </c>
      <c r="C5898" s="45">
        <v>46152</v>
      </c>
      <c r="D5898" s="47">
        <v>0</v>
      </c>
      <c r="E5898" s="181"/>
      <c r="F5898" s="49">
        <v>0</v>
      </c>
      <c r="G5898" s="181"/>
      <c r="H5898" s="47">
        <v>0</v>
      </c>
    </row>
    <row r="5899" spans="1:8">
      <c r="A5899" s="44" t="s">
        <v>992</v>
      </c>
      <c r="B5899" s="44" t="s">
        <v>439</v>
      </c>
      <c r="C5899" s="45">
        <v>46159</v>
      </c>
      <c r="D5899" s="47">
        <v>0</v>
      </c>
      <c r="E5899" s="181"/>
      <c r="F5899" s="49">
        <v>0</v>
      </c>
      <c r="G5899" s="181"/>
      <c r="H5899" s="47">
        <v>0</v>
      </c>
    </row>
    <row r="5900" spans="1:8">
      <c r="A5900" s="44" t="s">
        <v>992</v>
      </c>
      <c r="B5900" s="44" t="s">
        <v>439</v>
      </c>
      <c r="C5900" s="45">
        <v>46166</v>
      </c>
      <c r="D5900" s="47">
        <v>0</v>
      </c>
      <c r="E5900" s="181"/>
      <c r="F5900" s="49">
        <v>0</v>
      </c>
      <c r="G5900" s="181"/>
      <c r="H5900" s="47">
        <v>0</v>
      </c>
    </row>
    <row r="5901" spans="1:8">
      <c r="A5901" s="44" t="s">
        <v>992</v>
      </c>
      <c r="B5901" s="44" t="s">
        <v>439</v>
      </c>
      <c r="C5901" s="45">
        <v>46173</v>
      </c>
      <c r="D5901" s="47">
        <v>0</v>
      </c>
      <c r="E5901" s="181"/>
      <c r="F5901" s="49">
        <v>0</v>
      </c>
      <c r="G5901" s="181"/>
      <c r="H5901" s="47">
        <v>0</v>
      </c>
    </row>
    <row r="5902" spans="1:8">
      <c r="A5902" s="44" t="s">
        <v>992</v>
      </c>
      <c r="B5902" s="44" t="s">
        <v>439</v>
      </c>
      <c r="C5902" s="45">
        <v>46180</v>
      </c>
      <c r="D5902" s="47">
        <v>0</v>
      </c>
      <c r="E5902" s="181"/>
      <c r="F5902" s="49">
        <v>0</v>
      </c>
      <c r="G5902" s="181"/>
      <c r="H5902" s="47">
        <v>0</v>
      </c>
    </row>
    <row r="5903" spans="1:8">
      <c r="A5903" s="44" t="s">
        <v>992</v>
      </c>
      <c r="B5903" s="44" t="s">
        <v>439</v>
      </c>
      <c r="C5903" s="45">
        <v>46187</v>
      </c>
      <c r="D5903" s="47">
        <v>0</v>
      </c>
      <c r="E5903" s="181"/>
      <c r="F5903" s="49">
        <v>0</v>
      </c>
      <c r="G5903" s="181"/>
      <c r="H5903" s="47">
        <v>0</v>
      </c>
    </row>
    <row r="5904" spans="1:8">
      <c r="A5904" s="44" t="s">
        <v>992</v>
      </c>
      <c r="B5904" s="44" t="s">
        <v>242</v>
      </c>
      <c r="C5904" s="45">
        <v>46103</v>
      </c>
      <c r="D5904" s="47">
        <v>1</v>
      </c>
      <c r="E5904" s="180">
        <v>-0.45</v>
      </c>
      <c r="F5904" s="47">
        <v>0</v>
      </c>
      <c r="G5904" s="180">
        <v>-1</v>
      </c>
      <c r="H5904" s="47">
        <v>2</v>
      </c>
    </row>
    <row r="5905" spans="1:8">
      <c r="A5905" s="44" t="s">
        <v>992</v>
      </c>
      <c r="B5905" s="44" t="s">
        <v>242</v>
      </c>
      <c r="C5905" s="45">
        <v>46110</v>
      </c>
      <c r="D5905" s="47">
        <v>1</v>
      </c>
      <c r="E5905" s="180">
        <v>-0.63</v>
      </c>
      <c r="F5905" s="47">
        <v>0</v>
      </c>
      <c r="G5905" s="180">
        <v>-1</v>
      </c>
      <c r="H5905" s="47">
        <v>3</v>
      </c>
    </row>
    <row r="5906" spans="1:8">
      <c r="A5906" s="44" t="s">
        <v>992</v>
      </c>
      <c r="B5906" s="44" t="s">
        <v>242</v>
      </c>
      <c r="C5906" s="45">
        <v>46117</v>
      </c>
      <c r="D5906" s="47">
        <v>1</v>
      </c>
      <c r="E5906" s="180">
        <v>-0.45</v>
      </c>
      <c r="F5906" s="47">
        <v>0</v>
      </c>
      <c r="G5906" s="180">
        <v>-1</v>
      </c>
      <c r="H5906" s="47">
        <v>2</v>
      </c>
    </row>
    <row r="5907" spans="1:8">
      <c r="A5907" s="44" t="s">
        <v>992</v>
      </c>
      <c r="B5907" s="44" t="s">
        <v>242</v>
      </c>
      <c r="C5907" s="45">
        <v>46124</v>
      </c>
      <c r="D5907" s="47">
        <v>1</v>
      </c>
      <c r="E5907" s="180">
        <v>-0.96</v>
      </c>
      <c r="F5907" s="47">
        <v>0</v>
      </c>
      <c r="G5907" s="180">
        <v>-1</v>
      </c>
      <c r="H5907" s="47">
        <v>26</v>
      </c>
    </row>
    <row r="5908" spans="1:8">
      <c r="A5908" s="44" t="s">
        <v>992</v>
      </c>
      <c r="B5908" s="44" t="s">
        <v>242</v>
      </c>
      <c r="C5908" s="45">
        <v>46131</v>
      </c>
      <c r="D5908" s="47">
        <v>1</v>
      </c>
      <c r="E5908" s="180">
        <v>0.1</v>
      </c>
      <c r="F5908" s="47">
        <v>0</v>
      </c>
      <c r="G5908" s="180">
        <v>-1</v>
      </c>
      <c r="H5908" s="47">
        <v>1</v>
      </c>
    </row>
    <row r="5909" spans="1:8">
      <c r="A5909" s="44" t="s">
        <v>992</v>
      </c>
      <c r="B5909" s="44" t="s">
        <v>242</v>
      </c>
      <c r="C5909" s="45">
        <v>46138</v>
      </c>
      <c r="D5909" s="47">
        <v>1</v>
      </c>
      <c r="E5909" s="180">
        <v>-0.91</v>
      </c>
      <c r="F5909" s="47">
        <v>0</v>
      </c>
      <c r="G5909" s="180">
        <v>-1</v>
      </c>
      <c r="H5909" s="47">
        <v>12</v>
      </c>
    </row>
    <row r="5910" spans="1:8">
      <c r="A5910" s="44" t="s">
        <v>992</v>
      </c>
      <c r="B5910" s="44" t="s">
        <v>242</v>
      </c>
      <c r="C5910" s="45">
        <v>46145</v>
      </c>
      <c r="D5910" s="47">
        <v>1</v>
      </c>
      <c r="E5910" s="180">
        <v>-0.89</v>
      </c>
      <c r="F5910" s="47">
        <v>0</v>
      </c>
      <c r="G5910" s="180">
        <v>-1</v>
      </c>
      <c r="H5910" s="47">
        <v>10</v>
      </c>
    </row>
    <row r="5911" spans="1:8">
      <c r="A5911" s="44" t="s">
        <v>992</v>
      </c>
      <c r="B5911" s="44" t="s">
        <v>242</v>
      </c>
      <c r="C5911" s="45">
        <v>46152</v>
      </c>
      <c r="D5911" s="47">
        <v>1</v>
      </c>
      <c r="E5911" s="180">
        <v>0.1</v>
      </c>
      <c r="F5911" s="47">
        <v>0</v>
      </c>
      <c r="G5911" s="180">
        <v>-1</v>
      </c>
      <c r="H5911" s="47">
        <v>1</v>
      </c>
    </row>
    <row r="5912" spans="1:8">
      <c r="A5912" s="44" t="s">
        <v>992</v>
      </c>
      <c r="B5912" s="44" t="s">
        <v>242</v>
      </c>
      <c r="C5912" s="45">
        <v>46159</v>
      </c>
      <c r="D5912" s="47">
        <v>1</v>
      </c>
      <c r="E5912" s="180">
        <v>-0.63</v>
      </c>
      <c r="F5912" s="47">
        <v>0</v>
      </c>
      <c r="G5912" s="180">
        <v>-1</v>
      </c>
      <c r="H5912" s="47">
        <v>3</v>
      </c>
    </row>
    <row r="5913" spans="1:8">
      <c r="A5913" s="44" t="s">
        <v>992</v>
      </c>
      <c r="B5913" s="44" t="s">
        <v>242</v>
      </c>
      <c r="C5913" s="45">
        <v>46166</v>
      </c>
      <c r="D5913" s="47">
        <v>1</v>
      </c>
      <c r="E5913" s="180">
        <v>0.1</v>
      </c>
      <c r="F5913" s="49">
        <v>0</v>
      </c>
      <c r="G5913" s="180">
        <v>-1</v>
      </c>
      <c r="H5913" s="47">
        <v>1</v>
      </c>
    </row>
    <row r="5914" spans="1:8">
      <c r="A5914" s="44" t="s">
        <v>992</v>
      </c>
      <c r="B5914" s="44" t="s">
        <v>242</v>
      </c>
      <c r="C5914" s="45">
        <v>46173</v>
      </c>
      <c r="D5914" s="47">
        <v>1</v>
      </c>
      <c r="E5914" s="180">
        <v>0.1</v>
      </c>
      <c r="F5914" s="49">
        <v>0</v>
      </c>
      <c r="G5914" s="180">
        <v>-1</v>
      </c>
      <c r="H5914" s="47">
        <v>1</v>
      </c>
    </row>
    <row r="5915" spans="1:8">
      <c r="A5915" s="44" t="s">
        <v>992</v>
      </c>
      <c r="B5915" s="44" t="s">
        <v>242</v>
      </c>
      <c r="C5915" s="45">
        <v>46180</v>
      </c>
      <c r="D5915" s="47">
        <v>1</v>
      </c>
      <c r="E5915" s="180">
        <v>-0.45</v>
      </c>
      <c r="F5915" s="49">
        <v>0</v>
      </c>
      <c r="G5915" s="180">
        <v>-1</v>
      </c>
      <c r="H5915" s="47">
        <v>2</v>
      </c>
    </row>
    <row r="5916" spans="1:8">
      <c r="A5916" s="44" t="s">
        <v>992</v>
      </c>
      <c r="B5916" s="44" t="s">
        <v>242</v>
      </c>
      <c r="C5916" s="45">
        <v>46187</v>
      </c>
      <c r="D5916" s="47">
        <v>1</v>
      </c>
      <c r="E5916" s="180">
        <v>-0.45</v>
      </c>
      <c r="F5916" s="49">
        <v>0</v>
      </c>
      <c r="G5916" s="180">
        <v>-1</v>
      </c>
      <c r="H5916" s="47">
        <v>2</v>
      </c>
    </row>
    <row r="5917" spans="1:8">
      <c r="A5917" s="44" t="s">
        <v>992</v>
      </c>
      <c r="B5917" s="44" t="s">
        <v>38</v>
      </c>
      <c r="C5917" s="45">
        <v>46103</v>
      </c>
      <c r="D5917" s="47">
        <v>289133</v>
      </c>
      <c r="E5917" s="180">
        <v>0.62</v>
      </c>
      <c r="F5917" s="47">
        <v>0</v>
      </c>
      <c r="G5917" s="180">
        <v>-1</v>
      </c>
      <c r="H5917" s="47">
        <v>178961</v>
      </c>
    </row>
    <row r="5918" spans="1:8">
      <c r="A5918" s="44" t="s">
        <v>992</v>
      </c>
      <c r="B5918" s="44" t="s">
        <v>38</v>
      </c>
      <c r="C5918" s="45">
        <v>46110</v>
      </c>
      <c r="D5918" s="47">
        <v>289774</v>
      </c>
      <c r="E5918" s="180">
        <v>0.61</v>
      </c>
      <c r="F5918" s="47">
        <v>0</v>
      </c>
      <c r="G5918" s="180">
        <v>-1</v>
      </c>
      <c r="H5918" s="47">
        <v>179971</v>
      </c>
    </row>
    <row r="5919" spans="1:8">
      <c r="A5919" s="44" t="s">
        <v>992</v>
      </c>
      <c r="B5919" s="44" t="s">
        <v>38</v>
      </c>
      <c r="C5919" s="45">
        <v>46117</v>
      </c>
      <c r="D5919" s="47">
        <v>292319</v>
      </c>
      <c r="E5919" s="180">
        <v>0.66</v>
      </c>
      <c r="F5919" s="47">
        <v>0</v>
      </c>
      <c r="G5919" s="180">
        <v>-1</v>
      </c>
      <c r="H5919" s="47">
        <v>176114</v>
      </c>
    </row>
    <row r="5920" spans="1:8">
      <c r="A5920" s="44" t="s">
        <v>992</v>
      </c>
      <c r="B5920" s="44" t="s">
        <v>38</v>
      </c>
      <c r="C5920" s="45">
        <v>46124</v>
      </c>
      <c r="D5920" s="47">
        <v>292557</v>
      </c>
      <c r="E5920" s="180">
        <v>0.56999999999999995</v>
      </c>
      <c r="F5920" s="47">
        <v>0</v>
      </c>
      <c r="G5920" s="180">
        <v>-1</v>
      </c>
      <c r="H5920" s="47">
        <v>186858</v>
      </c>
    </row>
    <row r="5921" spans="1:8">
      <c r="A5921" s="44" t="s">
        <v>992</v>
      </c>
      <c r="B5921" s="44" t="s">
        <v>38</v>
      </c>
      <c r="C5921" s="45">
        <v>46131</v>
      </c>
      <c r="D5921" s="47">
        <v>292472</v>
      </c>
      <c r="E5921" s="180">
        <v>0.52</v>
      </c>
      <c r="F5921" s="47">
        <v>0</v>
      </c>
      <c r="G5921" s="180">
        <v>-1</v>
      </c>
      <c r="H5921" s="47">
        <v>192594</v>
      </c>
    </row>
    <row r="5922" spans="1:8">
      <c r="A5922" s="44" t="s">
        <v>992</v>
      </c>
      <c r="B5922" s="44" t="s">
        <v>38</v>
      </c>
      <c r="C5922" s="45">
        <v>46138</v>
      </c>
      <c r="D5922" s="47">
        <v>291768</v>
      </c>
      <c r="E5922" s="180">
        <v>0.49</v>
      </c>
      <c r="F5922" s="47">
        <v>0</v>
      </c>
      <c r="G5922" s="180">
        <v>-1</v>
      </c>
      <c r="H5922" s="47">
        <v>196123</v>
      </c>
    </row>
    <row r="5923" spans="1:8">
      <c r="A5923" s="44" t="s">
        <v>992</v>
      </c>
      <c r="B5923" s="44" t="s">
        <v>38</v>
      </c>
      <c r="C5923" s="45">
        <v>46145</v>
      </c>
      <c r="D5923" s="47">
        <v>294096</v>
      </c>
      <c r="E5923" s="180">
        <v>0.59</v>
      </c>
      <c r="F5923" s="47">
        <v>0</v>
      </c>
      <c r="G5923" s="180">
        <v>-1</v>
      </c>
      <c r="H5923" s="47">
        <v>184554</v>
      </c>
    </row>
    <row r="5924" spans="1:8">
      <c r="A5924" s="44" t="s">
        <v>992</v>
      </c>
      <c r="B5924" s="44" t="s">
        <v>38</v>
      </c>
      <c r="C5924" s="45">
        <v>46152</v>
      </c>
      <c r="D5924" s="47">
        <v>294643</v>
      </c>
      <c r="E5924" s="180">
        <v>0.53</v>
      </c>
      <c r="F5924" s="47">
        <v>0</v>
      </c>
      <c r="G5924" s="180">
        <v>-1</v>
      </c>
      <c r="H5924" s="47">
        <v>192127</v>
      </c>
    </row>
    <row r="5925" spans="1:8">
      <c r="A5925" s="44" t="s">
        <v>992</v>
      </c>
      <c r="B5925" s="44" t="s">
        <v>38</v>
      </c>
      <c r="C5925" s="45">
        <v>46159</v>
      </c>
      <c r="D5925" s="47">
        <v>294754</v>
      </c>
      <c r="E5925" s="180">
        <v>0.5</v>
      </c>
      <c r="F5925" s="47">
        <v>0</v>
      </c>
      <c r="G5925" s="180">
        <v>-1</v>
      </c>
      <c r="H5925" s="47">
        <v>196507</v>
      </c>
    </row>
    <row r="5926" spans="1:8">
      <c r="A5926" s="44" t="s">
        <v>992</v>
      </c>
      <c r="B5926" s="44" t="s">
        <v>38</v>
      </c>
      <c r="C5926" s="45">
        <v>46166</v>
      </c>
      <c r="D5926" s="47">
        <v>295410</v>
      </c>
      <c r="E5926" s="180">
        <v>0.48</v>
      </c>
      <c r="F5926" s="49">
        <v>0</v>
      </c>
      <c r="G5926" s="180">
        <v>-1</v>
      </c>
      <c r="H5926" s="47">
        <v>199464</v>
      </c>
    </row>
    <row r="5927" spans="1:8">
      <c r="A5927" s="44" t="s">
        <v>992</v>
      </c>
      <c r="B5927" s="44" t="s">
        <v>38</v>
      </c>
      <c r="C5927" s="45">
        <v>46173</v>
      </c>
      <c r="D5927" s="47">
        <v>295458</v>
      </c>
      <c r="E5927" s="180">
        <v>0.51</v>
      </c>
      <c r="F5927" s="49">
        <v>0</v>
      </c>
      <c r="G5927" s="180">
        <v>-1</v>
      </c>
      <c r="H5927" s="47">
        <v>195906</v>
      </c>
    </row>
    <row r="5928" spans="1:8">
      <c r="A5928" s="44" t="s">
        <v>992</v>
      </c>
      <c r="B5928" s="44" t="s">
        <v>38</v>
      </c>
      <c r="C5928" s="45">
        <v>46180</v>
      </c>
      <c r="D5928" s="47">
        <v>295151</v>
      </c>
      <c r="E5928" s="180">
        <v>0.5</v>
      </c>
      <c r="F5928" s="49">
        <v>0</v>
      </c>
      <c r="G5928" s="180">
        <v>-1</v>
      </c>
      <c r="H5928" s="47">
        <v>197390</v>
      </c>
    </row>
    <row r="5929" spans="1:8">
      <c r="A5929" s="44" t="s">
        <v>992</v>
      </c>
      <c r="B5929" s="44" t="s">
        <v>38</v>
      </c>
      <c r="C5929" s="45">
        <v>46187</v>
      </c>
      <c r="D5929" s="47">
        <v>294870</v>
      </c>
      <c r="E5929" s="180">
        <v>0.46</v>
      </c>
      <c r="F5929" s="49">
        <v>0</v>
      </c>
      <c r="G5929" s="180">
        <v>-1</v>
      </c>
      <c r="H5929" s="47">
        <v>201991</v>
      </c>
    </row>
    <row r="5930" spans="1:8">
      <c r="A5930" s="44" t="s">
        <v>992</v>
      </c>
      <c r="B5930" s="44" t="s">
        <v>483</v>
      </c>
      <c r="C5930" s="45">
        <v>46103</v>
      </c>
      <c r="D5930" s="47">
        <v>0</v>
      </c>
      <c r="E5930" s="181"/>
      <c r="F5930" s="47">
        <v>0</v>
      </c>
      <c r="G5930" s="181"/>
      <c r="H5930" s="47">
        <v>0</v>
      </c>
    </row>
    <row r="5931" spans="1:8">
      <c r="A5931" s="44" t="s">
        <v>992</v>
      </c>
      <c r="B5931" s="44" t="s">
        <v>483</v>
      </c>
      <c r="C5931" s="45">
        <v>46110</v>
      </c>
      <c r="D5931" s="47">
        <v>0</v>
      </c>
      <c r="E5931" s="181"/>
      <c r="F5931" s="47">
        <v>0</v>
      </c>
      <c r="G5931" s="181"/>
      <c r="H5931" s="47">
        <v>0</v>
      </c>
    </row>
    <row r="5932" spans="1:8">
      <c r="A5932" s="44" t="s">
        <v>992</v>
      </c>
      <c r="B5932" s="44" t="s">
        <v>483</v>
      </c>
      <c r="C5932" s="45">
        <v>46117</v>
      </c>
      <c r="D5932" s="47">
        <v>0</v>
      </c>
      <c r="E5932" s="181"/>
      <c r="F5932" s="47">
        <v>0</v>
      </c>
      <c r="G5932" s="181"/>
      <c r="H5932" s="47">
        <v>0</v>
      </c>
    </row>
    <row r="5933" spans="1:8">
      <c r="A5933" s="44" t="s">
        <v>992</v>
      </c>
      <c r="B5933" s="44" t="s">
        <v>483</v>
      </c>
      <c r="C5933" s="45">
        <v>46124</v>
      </c>
      <c r="D5933" s="47">
        <v>0</v>
      </c>
      <c r="E5933" s="181"/>
      <c r="F5933" s="47">
        <v>0</v>
      </c>
      <c r="G5933" s="181"/>
      <c r="H5933" s="47">
        <v>0</v>
      </c>
    </row>
    <row r="5934" spans="1:8">
      <c r="A5934" s="44" t="s">
        <v>992</v>
      </c>
      <c r="B5934" s="44" t="s">
        <v>483</v>
      </c>
      <c r="C5934" s="45">
        <v>46131</v>
      </c>
      <c r="D5934" s="47">
        <v>0</v>
      </c>
      <c r="E5934" s="181"/>
      <c r="F5934" s="47">
        <v>0</v>
      </c>
      <c r="G5934" s="181"/>
      <c r="H5934" s="47">
        <v>0</v>
      </c>
    </row>
    <row r="5935" spans="1:8">
      <c r="A5935" s="44" t="s">
        <v>992</v>
      </c>
      <c r="B5935" s="44" t="s">
        <v>483</v>
      </c>
      <c r="C5935" s="45">
        <v>46138</v>
      </c>
      <c r="D5935" s="47">
        <v>0</v>
      </c>
      <c r="E5935" s="181"/>
      <c r="F5935" s="47">
        <v>0</v>
      </c>
      <c r="G5935" s="181"/>
      <c r="H5935" s="47">
        <v>0</v>
      </c>
    </row>
    <row r="5936" spans="1:8">
      <c r="A5936" s="44" t="s">
        <v>992</v>
      </c>
      <c r="B5936" s="44" t="s">
        <v>483</v>
      </c>
      <c r="C5936" s="45">
        <v>46145</v>
      </c>
      <c r="D5936" s="47">
        <v>0</v>
      </c>
      <c r="E5936" s="181"/>
      <c r="F5936" s="47">
        <v>0</v>
      </c>
      <c r="G5936" s="181"/>
      <c r="H5936" s="47">
        <v>0</v>
      </c>
    </row>
    <row r="5937" spans="1:8">
      <c r="A5937" s="44" t="s">
        <v>992</v>
      </c>
      <c r="B5937" s="44" t="s">
        <v>483</v>
      </c>
      <c r="C5937" s="45">
        <v>46152</v>
      </c>
      <c r="D5937" s="47">
        <v>0</v>
      </c>
      <c r="E5937" s="181"/>
      <c r="F5937" s="47">
        <v>0</v>
      </c>
      <c r="G5937" s="181"/>
      <c r="H5937" s="47">
        <v>0</v>
      </c>
    </row>
    <row r="5938" spans="1:8">
      <c r="A5938" s="44" t="s">
        <v>992</v>
      </c>
      <c r="B5938" s="44" t="s">
        <v>483</v>
      </c>
      <c r="C5938" s="45">
        <v>46159</v>
      </c>
      <c r="D5938" s="47">
        <v>0</v>
      </c>
      <c r="E5938" s="181"/>
      <c r="F5938" s="49">
        <v>0</v>
      </c>
      <c r="G5938" s="181"/>
      <c r="H5938" s="47">
        <v>0</v>
      </c>
    </row>
    <row r="5939" spans="1:8">
      <c r="A5939" s="44" t="s">
        <v>992</v>
      </c>
      <c r="B5939" s="44" t="s">
        <v>483</v>
      </c>
      <c r="C5939" s="45">
        <v>46166</v>
      </c>
      <c r="D5939" s="47">
        <v>0</v>
      </c>
      <c r="E5939" s="181"/>
      <c r="F5939" s="49">
        <v>0</v>
      </c>
      <c r="G5939" s="181"/>
      <c r="H5939" s="47">
        <v>0</v>
      </c>
    </row>
    <row r="5940" spans="1:8">
      <c r="A5940" s="44" t="s">
        <v>992</v>
      </c>
      <c r="B5940" s="44" t="s">
        <v>483</v>
      </c>
      <c r="C5940" s="45">
        <v>46173</v>
      </c>
      <c r="D5940" s="47">
        <v>0</v>
      </c>
      <c r="E5940" s="181"/>
      <c r="F5940" s="49">
        <v>0</v>
      </c>
      <c r="G5940" s="181"/>
      <c r="H5940" s="47">
        <v>0</v>
      </c>
    </row>
    <row r="5941" spans="1:8">
      <c r="A5941" s="44" t="s">
        <v>992</v>
      </c>
      <c r="B5941" s="44" t="s">
        <v>483</v>
      </c>
      <c r="C5941" s="45">
        <v>46180</v>
      </c>
      <c r="D5941" s="47">
        <v>0</v>
      </c>
      <c r="E5941" s="181"/>
      <c r="F5941" s="49">
        <v>0</v>
      </c>
      <c r="G5941" s="181"/>
      <c r="H5941" s="47">
        <v>0</v>
      </c>
    </row>
    <row r="5942" spans="1:8">
      <c r="A5942" s="44" t="s">
        <v>992</v>
      </c>
      <c r="B5942" s="44" t="s">
        <v>483</v>
      </c>
      <c r="C5942" s="45">
        <v>46187</v>
      </c>
      <c r="D5942" s="47">
        <v>0</v>
      </c>
      <c r="E5942" s="181"/>
      <c r="F5942" s="49">
        <v>0</v>
      </c>
      <c r="G5942" s="181"/>
      <c r="H5942" s="47">
        <v>0</v>
      </c>
    </row>
    <row r="5943" spans="1:8">
      <c r="A5943" s="44" t="s">
        <v>992</v>
      </c>
      <c r="B5943" s="44" t="s">
        <v>489</v>
      </c>
      <c r="C5943" s="45">
        <v>46103</v>
      </c>
      <c r="D5943" s="47">
        <v>0</v>
      </c>
      <c r="E5943" s="181"/>
      <c r="F5943" s="47">
        <v>0</v>
      </c>
      <c r="G5943" s="181"/>
      <c r="H5943" s="47">
        <v>0</v>
      </c>
    </row>
    <row r="5944" spans="1:8">
      <c r="A5944" s="44" t="s">
        <v>992</v>
      </c>
      <c r="B5944" s="44" t="s">
        <v>489</v>
      </c>
      <c r="C5944" s="45">
        <v>46110</v>
      </c>
      <c r="D5944" s="47">
        <v>0</v>
      </c>
      <c r="E5944" s="181"/>
      <c r="F5944" s="47">
        <v>0</v>
      </c>
      <c r="G5944" s="181"/>
      <c r="H5944" s="47">
        <v>0</v>
      </c>
    </row>
    <row r="5945" spans="1:8">
      <c r="A5945" s="44" t="s">
        <v>992</v>
      </c>
      <c r="B5945" s="44" t="s">
        <v>489</v>
      </c>
      <c r="C5945" s="45">
        <v>46117</v>
      </c>
      <c r="D5945" s="47">
        <v>0</v>
      </c>
      <c r="E5945" s="180">
        <v>-0.99</v>
      </c>
      <c r="F5945" s="47">
        <v>0</v>
      </c>
      <c r="G5945" s="180">
        <v>-1</v>
      </c>
      <c r="H5945" s="47">
        <v>1</v>
      </c>
    </row>
    <row r="5946" spans="1:8">
      <c r="A5946" s="44" t="s">
        <v>992</v>
      </c>
      <c r="B5946" s="44" t="s">
        <v>489</v>
      </c>
      <c r="C5946" s="45">
        <v>46124</v>
      </c>
      <c r="D5946" s="47">
        <v>0</v>
      </c>
      <c r="E5946" s="181"/>
      <c r="F5946" s="47">
        <v>0</v>
      </c>
      <c r="G5946" s="181"/>
      <c r="H5946" s="47">
        <v>0</v>
      </c>
    </row>
    <row r="5947" spans="1:8">
      <c r="A5947" s="44" t="s">
        <v>992</v>
      </c>
      <c r="B5947" s="44" t="s">
        <v>489</v>
      </c>
      <c r="C5947" s="45">
        <v>46131</v>
      </c>
      <c r="D5947" s="47">
        <v>0</v>
      </c>
      <c r="E5947" s="181"/>
      <c r="F5947" s="47">
        <v>0</v>
      </c>
      <c r="G5947" s="181"/>
      <c r="H5947" s="47">
        <v>0</v>
      </c>
    </row>
    <row r="5948" spans="1:8">
      <c r="A5948" s="44" t="s">
        <v>992</v>
      </c>
      <c r="B5948" s="44" t="s">
        <v>489</v>
      </c>
      <c r="C5948" s="45">
        <v>46138</v>
      </c>
      <c r="D5948" s="47">
        <v>0</v>
      </c>
      <c r="E5948" s="181"/>
      <c r="F5948" s="47">
        <v>0</v>
      </c>
      <c r="G5948" s="181"/>
      <c r="H5948" s="47">
        <v>0</v>
      </c>
    </row>
    <row r="5949" spans="1:8">
      <c r="A5949" s="44" t="s">
        <v>992</v>
      </c>
      <c r="B5949" s="44" t="s">
        <v>489</v>
      </c>
      <c r="C5949" s="45">
        <v>46145</v>
      </c>
      <c r="D5949" s="47">
        <v>0</v>
      </c>
      <c r="E5949" s="181"/>
      <c r="F5949" s="47">
        <v>0</v>
      </c>
      <c r="G5949" s="181"/>
      <c r="H5949" s="47">
        <v>0</v>
      </c>
    </row>
    <row r="5950" spans="1:8">
      <c r="A5950" s="44" t="s">
        <v>992</v>
      </c>
      <c r="B5950" s="44" t="s">
        <v>489</v>
      </c>
      <c r="C5950" s="45">
        <v>46152</v>
      </c>
      <c r="D5950" s="47">
        <v>0</v>
      </c>
      <c r="E5950" s="181"/>
      <c r="F5950" s="47">
        <v>0</v>
      </c>
      <c r="G5950" s="181"/>
      <c r="H5950" s="47">
        <v>0</v>
      </c>
    </row>
    <row r="5951" spans="1:8">
      <c r="A5951" s="44" t="s">
        <v>992</v>
      </c>
      <c r="B5951" s="44" t="s">
        <v>489</v>
      </c>
      <c r="C5951" s="45">
        <v>46159</v>
      </c>
      <c r="D5951" s="47">
        <v>0</v>
      </c>
      <c r="E5951" s="181"/>
      <c r="F5951" s="49">
        <v>0</v>
      </c>
      <c r="G5951" s="181"/>
      <c r="H5951" s="47">
        <v>0</v>
      </c>
    </row>
    <row r="5952" spans="1:8">
      <c r="A5952" s="44" t="s">
        <v>992</v>
      </c>
      <c r="B5952" s="44" t="s">
        <v>489</v>
      </c>
      <c r="C5952" s="45">
        <v>46166</v>
      </c>
      <c r="D5952" s="47">
        <v>0</v>
      </c>
      <c r="E5952" s="181"/>
      <c r="F5952" s="49">
        <v>0</v>
      </c>
      <c r="G5952" s="181"/>
      <c r="H5952" s="47">
        <v>0</v>
      </c>
    </row>
    <row r="5953" spans="1:8">
      <c r="A5953" s="44" t="s">
        <v>992</v>
      </c>
      <c r="B5953" s="44" t="s">
        <v>489</v>
      </c>
      <c r="C5953" s="45">
        <v>46173</v>
      </c>
      <c r="D5953" s="47">
        <v>0</v>
      </c>
      <c r="E5953" s="181"/>
      <c r="F5953" s="49">
        <v>0</v>
      </c>
      <c r="G5953" s="181"/>
      <c r="H5953" s="47">
        <v>0</v>
      </c>
    </row>
    <row r="5954" spans="1:8">
      <c r="A5954" s="44" t="s">
        <v>992</v>
      </c>
      <c r="B5954" s="44" t="s">
        <v>489</v>
      </c>
      <c r="C5954" s="45">
        <v>46180</v>
      </c>
      <c r="D5954" s="47">
        <v>0</v>
      </c>
      <c r="E5954" s="181"/>
      <c r="F5954" s="49">
        <v>0</v>
      </c>
      <c r="G5954" s="181"/>
      <c r="H5954" s="47">
        <v>0</v>
      </c>
    </row>
    <row r="5955" spans="1:8">
      <c r="A5955" s="44" t="s">
        <v>992</v>
      </c>
      <c r="B5955" s="44" t="s">
        <v>489</v>
      </c>
      <c r="C5955" s="45">
        <v>46187</v>
      </c>
      <c r="D5955" s="47">
        <v>0</v>
      </c>
      <c r="E5955" s="181"/>
      <c r="F5955" s="49">
        <v>0</v>
      </c>
      <c r="G5955" s="181"/>
      <c r="H5955" s="47">
        <v>0</v>
      </c>
    </row>
    <row r="5956" spans="1:8">
      <c r="A5956" s="44" t="s">
        <v>992</v>
      </c>
      <c r="B5956" s="44" t="s">
        <v>250</v>
      </c>
      <c r="C5956" s="45">
        <v>46103</v>
      </c>
      <c r="D5956" s="47">
        <v>4</v>
      </c>
      <c r="E5956" s="181"/>
      <c r="F5956" s="47">
        <v>0</v>
      </c>
      <c r="G5956" s="181"/>
      <c r="H5956" s="47">
        <v>0</v>
      </c>
    </row>
    <row r="5957" spans="1:8">
      <c r="A5957" s="44" t="s">
        <v>992</v>
      </c>
      <c r="B5957" s="44" t="s">
        <v>250</v>
      </c>
      <c r="C5957" s="45">
        <v>46110</v>
      </c>
      <c r="D5957" s="47">
        <v>4</v>
      </c>
      <c r="E5957" s="181"/>
      <c r="F5957" s="47">
        <v>0</v>
      </c>
      <c r="G5957" s="181"/>
      <c r="H5957" s="47">
        <v>0</v>
      </c>
    </row>
    <row r="5958" spans="1:8">
      <c r="A5958" s="44" t="s">
        <v>992</v>
      </c>
      <c r="B5958" s="44" t="s">
        <v>250</v>
      </c>
      <c r="C5958" s="45">
        <v>46117</v>
      </c>
      <c r="D5958" s="47">
        <v>4</v>
      </c>
      <c r="E5958" s="181"/>
      <c r="F5958" s="47">
        <v>0</v>
      </c>
      <c r="G5958" s="181"/>
      <c r="H5958" s="47">
        <v>0</v>
      </c>
    </row>
    <row r="5959" spans="1:8">
      <c r="A5959" s="44" t="s">
        <v>992</v>
      </c>
      <c r="B5959" s="44" t="s">
        <v>250</v>
      </c>
      <c r="C5959" s="45">
        <v>46124</v>
      </c>
      <c r="D5959" s="47">
        <v>4</v>
      </c>
      <c r="E5959" s="181"/>
      <c r="F5959" s="47">
        <v>0</v>
      </c>
      <c r="G5959" s="181"/>
      <c r="H5959" s="47">
        <v>0</v>
      </c>
    </row>
    <row r="5960" spans="1:8">
      <c r="A5960" s="44" t="s">
        <v>992</v>
      </c>
      <c r="B5960" s="44" t="s">
        <v>250</v>
      </c>
      <c r="C5960" s="45">
        <v>46131</v>
      </c>
      <c r="D5960" s="47">
        <v>4</v>
      </c>
      <c r="E5960" s="181"/>
      <c r="F5960" s="47">
        <v>0</v>
      </c>
      <c r="G5960" s="181"/>
      <c r="H5960" s="47">
        <v>0</v>
      </c>
    </row>
    <row r="5961" spans="1:8">
      <c r="A5961" s="44" t="s">
        <v>992</v>
      </c>
      <c r="B5961" s="44" t="s">
        <v>250</v>
      </c>
      <c r="C5961" s="45">
        <v>46138</v>
      </c>
      <c r="D5961" s="47">
        <v>4</v>
      </c>
      <c r="E5961" s="181"/>
      <c r="F5961" s="47">
        <v>0</v>
      </c>
      <c r="G5961" s="181"/>
      <c r="H5961" s="47">
        <v>0</v>
      </c>
    </row>
    <row r="5962" spans="1:8">
      <c r="A5962" s="44" t="s">
        <v>992</v>
      </c>
      <c r="B5962" s="44" t="s">
        <v>250</v>
      </c>
      <c r="C5962" s="45">
        <v>46145</v>
      </c>
      <c r="D5962" s="47">
        <v>4</v>
      </c>
      <c r="E5962" s="181"/>
      <c r="F5962" s="47">
        <v>0</v>
      </c>
      <c r="G5962" s="181"/>
      <c r="H5962" s="47">
        <v>0</v>
      </c>
    </row>
    <row r="5963" spans="1:8">
      <c r="A5963" s="44" t="s">
        <v>992</v>
      </c>
      <c r="B5963" s="44" t="s">
        <v>250</v>
      </c>
      <c r="C5963" s="45">
        <v>46152</v>
      </c>
      <c r="D5963" s="47">
        <v>4</v>
      </c>
      <c r="E5963" s="180">
        <v>2.77</v>
      </c>
      <c r="F5963" s="47">
        <v>0</v>
      </c>
      <c r="G5963" s="180">
        <v>-1</v>
      </c>
      <c r="H5963" s="47">
        <v>1</v>
      </c>
    </row>
    <row r="5964" spans="1:8">
      <c r="A5964" s="44" t="s">
        <v>992</v>
      </c>
      <c r="B5964" s="44" t="s">
        <v>250</v>
      </c>
      <c r="C5964" s="45">
        <v>46159</v>
      </c>
      <c r="D5964" s="47">
        <v>4</v>
      </c>
      <c r="E5964" s="181"/>
      <c r="F5964" s="49">
        <v>0</v>
      </c>
      <c r="G5964" s="181"/>
      <c r="H5964" s="47">
        <v>0</v>
      </c>
    </row>
    <row r="5965" spans="1:8">
      <c r="A5965" s="44" t="s">
        <v>992</v>
      </c>
      <c r="B5965" s="44" t="s">
        <v>250</v>
      </c>
      <c r="C5965" s="45">
        <v>46166</v>
      </c>
      <c r="D5965" s="47">
        <v>4</v>
      </c>
      <c r="E5965" s="181"/>
      <c r="F5965" s="49">
        <v>0</v>
      </c>
      <c r="G5965" s="181"/>
      <c r="H5965" s="47">
        <v>0</v>
      </c>
    </row>
    <row r="5966" spans="1:8">
      <c r="A5966" s="44" t="s">
        <v>992</v>
      </c>
      <c r="B5966" s="44" t="s">
        <v>250</v>
      </c>
      <c r="C5966" s="45">
        <v>46173</v>
      </c>
      <c r="D5966" s="47">
        <v>4</v>
      </c>
      <c r="E5966" s="181"/>
      <c r="F5966" s="49">
        <v>0</v>
      </c>
      <c r="G5966" s="181"/>
      <c r="H5966" s="47">
        <v>0</v>
      </c>
    </row>
    <row r="5967" spans="1:8">
      <c r="A5967" s="44" t="s">
        <v>992</v>
      </c>
      <c r="B5967" s="44" t="s">
        <v>250</v>
      </c>
      <c r="C5967" s="45">
        <v>46180</v>
      </c>
      <c r="D5967" s="47">
        <v>4</v>
      </c>
      <c r="E5967" s="181"/>
      <c r="F5967" s="49">
        <v>0</v>
      </c>
      <c r="G5967" s="181"/>
      <c r="H5967" s="47">
        <v>0</v>
      </c>
    </row>
    <row r="5968" spans="1:8">
      <c r="A5968" s="44" t="s">
        <v>992</v>
      </c>
      <c r="B5968" s="44" t="s">
        <v>250</v>
      </c>
      <c r="C5968" s="45">
        <v>46187</v>
      </c>
      <c r="D5968" s="47">
        <v>4</v>
      </c>
      <c r="E5968" s="181"/>
      <c r="F5968" s="49">
        <v>0</v>
      </c>
      <c r="G5968" s="181"/>
      <c r="H5968" s="47">
        <v>0</v>
      </c>
    </row>
    <row r="5969" spans="1:8">
      <c r="A5969" s="44" t="s">
        <v>992</v>
      </c>
      <c r="B5969" s="44" t="s">
        <v>441</v>
      </c>
      <c r="C5969" s="45">
        <v>46103</v>
      </c>
      <c r="D5969" s="47">
        <v>0</v>
      </c>
      <c r="E5969" s="181"/>
      <c r="F5969" s="47">
        <v>0</v>
      </c>
      <c r="G5969" s="181"/>
      <c r="H5969" s="47">
        <v>0</v>
      </c>
    </row>
    <row r="5970" spans="1:8">
      <c r="A5970" s="44" t="s">
        <v>992</v>
      </c>
      <c r="B5970" s="44" t="s">
        <v>441</v>
      </c>
      <c r="C5970" s="45">
        <v>46110</v>
      </c>
      <c r="D5970" s="47">
        <v>0</v>
      </c>
      <c r="E5970" s="181"/>
      <c r="F5970" s="47">
        <v>0</v>
      </c>
      <c r="G5970" s="181"/>
      <c r="H5970" s="47">
        <v>0</v>
      </c>
    </row>
    <row r="5971" spans="1:8">
      <c r="A5971" s="44" t="s">
        <v>992</v>
      </c>
      <c r="B5971" s="44" t="s">
        <v>441</v>
      </c>
      <c r="C5971" s="45">
        <v>46117</v>
      </c>
      <c r="D5971" s="47">
        <v>0</v>
      </c>
      <c r="E5971" s="181"/>
      <c r="F5971" s="47">
        <v>0</v>
      </c>
      <c r="G5971" s="181"/>
      <c r="H5971" s="47">
        <v>0</v>
      </c>
    </row>
    <row r="5972" spans="1:8">
      <c r="A5972" s="44" t="s">
        <v>992</v>
      </c>
      <c r="B5972" s="44" t="s">
        <v>441</v>
      </c>
      <c r="C5972" s="45">
        <v>46124</v>
      </c>
      <c r="D5972" s="47">
        <v>0</v>
      </c>
      <c r="E5972" s="181"/>
      <c r="F5972" s="47">
        <v>0</v>
      </c>
      <c r="G5972" s="181"/>
      <c r="H5972" s="47">
        <v>0</v>
      </c>
    </row>
    <row r="5973" spans="1:8">
      <c r="A5973" s="44" t="s">
        <v>992</v>
      </c>
      <c r="B5973" s="44" t="s">
        <v>441</v>
      </c>
      <c r="C5973" s="45">
        <v>46131</v>
      </c>
      <c r="D5973" s="47">
        <v>0</v>
      </c>
      <c r="E5973" s="181"/>
      <c r="F5973" s="47">
        <v>0</v>
      </c>
      <c r="G5973" s="181"/>
      <c r="H5973" s="47">
        <v>0</v>
      </c>
    </row>
    <row r="5974" spans="1:8">
      <c r="A5974" s="44" t="s">
        <v>992</v>
      </c>
      <c r="B5974" s="44" t="s">
        <v>441</v>
      </c>
      <c r="C5974" s="45">
        <v>46138</v>
      </c>
      <c r="D5974" s="47">
        <v>0</v>
      </c>
      <c r="E5974" s="181"/>
      <c r="F5974" s="47">
        <v>0</v>
      </c>
      <c r="G5974" s="181"/>
      <c r="H5974" s="47">
        <v>0</v>
      </c>
    </row>
    <row r="5975" spans="1:8">
      <c r="A5975" s="44" t="s">
        <v>992</v>
      </c>
      <c r="B5975" s="44" t="s">
        <v>441</v>
      </c>
      <c r="C5975" s="45">
        <v>46145</v>
      </c>
      <c r="D5975" s="47">
        <v>0</v>
      </c>
      <c r="E5975" s="181"/>
      <c r="F5975" s="47">
        <v>0</v>
      </c>
      <c r="G5975" s="181"/>
      <c r="H5975" s="47">
        <v>0</v>
      </c>
    </row>
    <row r="5976" spans="1:8">
      <c r="A5976" s="44" t="s">
        <v>992</v>
      </c>
      <c r="B5976" s="44" t="s">
        <v>441</v>
      </c>
      <c r="C5976" s="45">
        <v>46152</v>
      </c>
      <c r="D5976" s="47">
        <v>0</v>
      </c>
      <c r="E5976" s="181"/>
      <c r="F5976" s="47">
        <v>0</v>
      </c>
      <c r="G5976" s="181"/>
      <c r="H5976" s="47">
        <v>0</v>
      </c>
    </row>
    <row r="5977" spans="1:8">
      <c r="A5977" s="44" t="s">
        <v>992</v>
      </c>
      <c r="B5977" s="44" t="s">
        <v>441</v>
      </c>
      <c r="C5977" s="45">
        <v>46159</v>
      </c>
      <c r="D5977" s="47">
        <v>0</v>
      </c>
      <c r="E5977" s="181"/>
      <c r="F5977" s="49">
        <v>0</v>
      </c>
      <c r="G5977" s="181"/>
      <c r="H5977" s="47">
        <v>0</v>
      </c>
    </row>
    <row r="5978" spans="1:8">
      <c r="A5978" s="44" t="s">
        <v>992</v>
      </c>
      <c r="B5978" s="44" t="s">
        <v>441</v>
      </c>
      <c r="C5978" s="45">
        <v>46166</v>
      </c>
      <c r="D5978" s="47">
        <v>0</v>
      </c>
      <c r="E5978" s="181"/>
      <c r="F5978" s="49">
        <v>0</v>
      </c>
      <c r="G5978" s="181"/>
      <c r="H5978" s="47">
        <v>0</v>
      </c>
    </row>
    <row r="5979" spans="1:8">
      <c r="A5979" s="44" t="s">
        <v>992</v>
      </c>
      <c r="B5979" s="44" t="s">
        <v>441</v>
      </c>
      <c r="C5979" s="45">
        <v>46173</v>
      </c>
      <c r="D5979" s="47">
        <v>0</v>
      </c>
      <c r="E5979" s="181"/>
      <c r="F5979" s="49">
        <v>0</v>
      </c>
      <c r="G5979" s="181"/>
      <c r="H5979" s="47">
        <v>0</v>
      </c>
    </row>
    <row r="5980" spans="1:8">
      <c r="A5980" s="44" t="s">
        <v>992</v>
      </c>
      <c r="B5980" s="44" t="s">
        <v>441</v>
      </c>
      <c r="C5980" s="45">
        <v>46180</v>
      </c>
      <c r="D5980" s="47">
        <v>0</v>
      </c>
      <c r="E5980" s="181"/>
      <c r="F5980" s="49">
        <v>0</v>
      </c>
      <c r="G5980" s="181"/>
      <c r="H5980" s="47">
        <v>0</v>
      </c>
    </row>
    <row r="5981" spans="1:8">
      <c r="A5981" s="44" t="s">
        <v>992</v>
      </c>
      <c r="B5981" s="44" t="s">
        <v>441</v>
      </c>
      <c r="C5981" s="45">
        <v>46187</v>
      </c>
      <c r="D5981" s="47">
        <v>0</v>
      </c>
      <c r="E5981" s="181"/>
      <c r="F5981" s="49">
        <v>0</v>
      </c>
      <c r="G5981" s="181"/>
      <c r="H5981" s="47">
        <v>0</v>
      </c>
    </row>
    <row r="5982" spans="1:8">
      <c r="A5982" s="44" t="s">
        <v>992</v>
      </c>
      <c r="B5982" s="44" t="s">
        <v>560</v>
      </c>
      <c r="C5982" s="45">
        <v>46103</v>
      </c>
      <c r="D5982" s="47">
        <v>8752</v>
      </c>
      <c r="E5982" s="180">
        <v>0.73</v>
      </c>
      <c r="F5982" s="47">
        <v>0</v>
      </c>
      <c r="G5982" s="180">
        <v>-1</v>
      </c>
      <c r="H5982" s="47">
        <v>5068</v>
      </c>
    </row>
    <row r="5983" spans="1:8">
      <c r="A5983" s="44" t="s">
        <v>992</v>
      </c>
      <c r="B5983" s="44" t="s">
        <v>560</v>
      </c>
      <c r="C5983" s="45">
        <v>46110</v>
      </c>
      <c r="D5983" s="47">
        <v>8756</v>
      </c>
      <c r="E5983" s="180">
        <v>0.19</v>
      </c>
      <c r="F5983" s="47">
        <v>0</v>
      </c>
      <c r="G5983" s="180">
        <v>-1</v>
      </c>
      <c r="H5983" s="47">
        <v>7372</v>
      </c>
    </row>
    <row r="5984" spans="1:8">
      <c r="A5984" s="44" t="s">
        <v>992</v>
      </c>
      <c r="B5984" s="44" t="s">
        <v>560</v>
      </c>
      <c r="C5984" s="45">
        <v>46117</v>
      </c>
      <c r="D5984" s="47">
        <v>7728</v>
      </c>
      <c r="E5984" s="180">
        <v>0.51</v>
      </c>
      <c r="F5984" s="47">
        <v>0</v>
      </c>
      <c r="G5984" s="180">
        <v>-1</v>
      </c>
      <c r="H5984" s="47">
        <v>5106</v>
      </c>
    </row>
    <row r="5985" spans="1:8">
      <c r="A5985" s="44" t="s">
        <v>992</v>
      </c>
      <c r="B5985" s="44" t="s">
        <v>560</v>
      </c>
      <c r="C5985" s="45">
        <v>46124</v>
      </c>
      <c r="D5985" s="47">
        <v>7572</v>
      </c>
      <c r="E5985" s="180">
        <v>0.54</v>
      </c>
      <c r="F5985" s="47">
        <v>0</v>
      </c>
      <c r="G5985" s="180">
        <v>-1</v>
      </c>
      <c r="H5985" s="47">
        <v>4923</v>
      </c>
    </row>
    <row r="5986" spans="1:8">
      <c r="A5986" s="44" t="s">
        <v>992</v>
      </c>
      <c r="B5986" s="44" t="s">
        <v>560</v>
      </c>
      <c r="C5986" s="45">
        <v>46131</v>
      </c>
      <c r="D5986" s="47">
        <v>7595</v>
      </c>
      <c r="E5986" s="180">
        <v>0.57999999999999996</v>
      </c>
      <c r="F5986" s="47">
        <v>0</v>
      </c>
      <c r="G5986" s="180">
        <v>-1</v>
      </c>
      <c r="H5986" s="47">
        <v>4814</v>
      </c>
    </row>
    <row r="5987" spans="1:8">
      <c r="A5987" s="44" t="s">
        <v>992</v>
      </c>
      <c r="B5987" s="44" t="s">
        <v>560</v>
      </c>
      <c r="C5987" s="45">
        <v>46138</v>
      </c>
      <c r="D5987" s="47">
        <v>7528</v>
      </c>
      <c r="E5987" s="180">
        <v>0.51</v>
      </c>
      <c r="F5987" s="47">
        <v>0</v>
      </c>
      <c r="G5987" s="180">
        <v>-1</v>
      </c>
      <c r="H5987" s="47">
        <v>4993</v>
      </c>
    </row>
    <row r="5988" spans="1:8">
      <c r="A5988" s="44" t="s">
        <v>992</v>
      </c>
      <c r="B5988" s="44" t="s">
        <v>560</v>
      </c>
      <c r="C5988" s="45">
        <v>46145</v>
      </c>
      <c r="D5988" s="47">
        <v>7609</v>
      </c>
      <c r="E5988" s="180">
        <v>0.56999999999999995</v>
      </c>
      <c r="F5988" s="47">
        <v>0</v>
      </c>
      <c r="G5988" s="180">
        <v>-1</v>
      </c>
      <c r="H5988" s="47">
        <v>4850</v>
      </c>
    </row>
    <row r="5989" spans="1:8">
      <c r="A5989" s="44" t="s">
        <v>992</v>
      </c>
      <c r="B5989" s="44" t="s">
        <v>560</v>
      </c>
      <c r="C5989" s="45">
        <v>46152</v>
      </c>
      <c r="D5989" s="47">
        <v>7583</v>
      </c>
      <c r="E5989" s="180">
        <v>0.99</v>
      </c>
      <c r="F5989" s="47">
        <v>0</v>
      </c>
      <c r="G5989" s="180">
        <v>-1</v>
      </c>
      <c r="H5989" s="47">
        <v>3812</v>
      </c>
    </row>
    <row r="5990" spans="1:8">
      <c r="A5990" s="44" t="s">
        <v>992</v>
      </c>
      <c r="B5990" s="44" t="s">
        <v>560</v>
      </c>
      <c r="C5990" s="45">
        <v>46159</v>
      </c>
      <c r="D5990" s="47">
        <v>7623</v>
      </c>
      <c r="E5990" s="180">
        <v>0.43</v>
      </c>
      <c r="F5990" s="49">
        <v>0</v>
      </c>
      <c r="G5990" s="180">
        <v>-1</v>
      </c>
      <c r="H5990" s="47">
        <v>5317</v>
      </c>
    </row>
    <row r="5991" spans="1:8">
      <c r="A5991" s="44" t="s">
        <v>992</v>
      </c>
      <c r="B5991" s="44" t="s">
        <v>560</v>
      </c>
      <c r="C5991" s="45">
        <v>46166</v>
      </c>
      <c r="D5991" s="47">
        <v>7581</v>
      </c>
      <c r="E5991" s="180">
        <v>0.52</v>
      </c>
      <c r="F5991" s="49">
        <v>0</v>
      </c>
      <c r="G5991" s="180">
        <v>-1</v>
      </c>
      <c r="H5991" s="47">
        <v>4975</v>
      </c>
    </row>
    <row r="5992" spans="1:8">
      <c r="A5992" s="44" t="s">
        <v>992</v>
      </c>
      <c r="B5992" s="44" t="s">
        <v>560</v>
      </c>
      <c r="C5992" s="45">
        <v>46173</v>
      </c>
      <c r="D5992" s="47">
        <v>7609</v>
      </c>
      <c r="E5992" s="180">
        <v>0.49</v>
      </c>
      <c r="F5992" s="49">
        <v>0</v>
      </c>
      <c r="G5992" s="180">
        <v>-1</v>
      </c>
      <c r="H5992" s="47">
        <v>5116</v>
      </c>
    </row>
    <row r="5993" spans="1:8">
      <c r="A5993" s="44" t="s">
        <v>992</v>
      </c>
      <c r="B5993" s="44" t="s">
        <v>560</v>
      </c>
      <c r="C5993" s="45">
        <v>46180</v>
      </c>
      <c r="D5993" s="47">
        <v>7655</v>
      </c>
      <c r="E5993" s="180">
        <v>0.42</v>
      </c>
      <c r="F5993" s="49">
        <v>0</v>
      </c>
      <c r="G5993" s="180">
        <v>-1</v>
      </c>
      <c r="H5993" s="47">
        <v>5373</v>
      </c>
    </row>
    <row r="5994" spans="1:8">
      <c r="A5994" s="44" t="s">
        <v>992</v>
      </c>
      <c r="B5994" s="44" t="s">
        <v>560</v>
      </c>
      <c r="C5994" s="45">
        <v>46187</v>
      </c>
      <c r="D5994" s="47">
        <v>8067</v>
      </c>
      <c r="E5994" s="180">
        <v>0.52</v>
      </c>
      <c r="F5994" s="49">
        <v>0</v>
      </c>
      <c r="G5994" s="180">
        <v>-1</v>
      </c>
      <c r="H5994" s="47">
        <v>5304</v>
      </c>
    </row>
    <row r="5995" spans="1:8">
      <c r="A5995" s="44" t="s">
        <v>992</v>
      </c>
      <c r="B5995" s="44" t="s">
        <v>216</v>
      </c>
      <c r="C5995" s="45">
        <v>46103</v>
      </c>
      <c r="D5995" s="47">
        <v>20</v>
      </c>
      <c r="E5995" s="181"/>
      <c r="F5995" s="47">
        <v>0</v>
      </c>
      <c r="G5995" s="181"/>
      <c r="H5995" s="47">
        <v>0</v>
      </c>
    </row>
    <row r="5996" spans="1:8">
      <c r="A5996" s="44" t="s">
        <v>992</v>
      </c>
      <c r="B5996" s="44" t="s">
        <v>216</v>
      </c>
      <c r="C5996" s="45">
        <v>46110</v>
      </c>
      <c r="D5996" s="47">
        <v>20</v>
      </c>
      <c r="E5996" s="181"/>
      <c r="F5996" s="47">
        <v>0</v>
      </c>
      <c r="G5996" s="181"/>
      <c r="H5996" s="47">
        <v>0</v>
      </c>
    </row>
    <row r="5997" spans="1:8">
      <c r="A5997" s="44" t="s">
        <v>992</v>
      </c>
      <c r="B5997" s="44" t="s">
        <v>216</v>
      </c>
      <c r="C5997" s="45">
        <v>46117</v>
      </c>
      <c r="D5997" s="47">
        <v>20</v>
      </c>
      <c r="E5997" s="181"/>
      <c r="F5997" s="47">
        <v>0</v>
      </c>
      <c r="G5997" s="181"/>
      <c r="H5997" s="47">
        <v>0</v>
      </c>
    </row>
    <row r="5998" spans="1:8">
      <c r="A5998" s="44" t="s">
        <v>992</v>
      </c>
      <c r="B5998" s="44" t="s">
        <v>216</v>
      </c>
      <c r="C5998" s="45">
        <v>46124</v>
      </c>
      <c r="D5998" s="47">
        <v>20</v>
      </c>
      <c r="E5998" s="181"/>
      <c r="F5998" s="47">
        <v>0</v>
      </c>
      <c r="G5998" s="181"/>
      <c r="H5998" s="47">
        <v>0</v>
      </c>
    </row>
    <row r="5999" spans="1:8">
      <c r="A5999" s="44" t="s">
        <v>992</v>
      </c>
      <c r="B5999" s="44" t="s">
        <v>216</v>
      </c>
      <c r="C5999" s="45">
        <v>46131</v>
      </c>
      <c r="D5999" s="47">
        <v>20</v>
      </c>
      <c r="E5999" s="181"/>
      <c r="F5999" s="47">
        <v>0</v>
      </c>
      <c r="G5999" s="181"/>
      <c r="H5999" s="47">
        <v>0</v>
      </c>
    </row>
    <row r="6000" spans="1:8">
      <c r="A6000" s="44" t="s">
        <v>992</v>
      </c>
      <c r="B6000" s="44" t="s">
        <v>216</v>
      </c>
      <c r="C6000" s="45">
        <v>46138</v>
      </c>
      <c r="D6000" s="47">
        <v>20</v>
      </c>
      <c r="E6000" s="181"/>
      <c r="F6000" s="47">
        <v>0</v>
      </c>
      <c r="G6000" s="181"/>
      <c r="H6000" s="47">
        <v>0</v>
      </c>
    </row>
    <row r="6001" spans="1:8">
      <c r="A6001" s="44" t="s">
        <v>992</v>
      </c>
      <c r="B6001" s="44" t="s">
        <v>216</v>
      </c>
      <c r="C6001" s="45">
        <v>46145</v>
      </c>
      <c r="D6001" s="47">
        <v>20</v>
      </c>
      <c r="E6001" s="181"/>
      <c r="F6001" s="47">
        <v>0</v>
      </c>
      <c r="G6001" s="181"/>
      <c r="H6001" s="47">
        <v>0</v>
      </c>
    </row>
    <row r="6002" spans="1:8">
      <c r="A6002" s="44" t="s">
        <v>992</v>
      </c>
      <c r="B6002" s="44" t="s">
        <v>216</v>
      </c>
      <c r="C6002" s="45">
        <v>46152</v>
      </c>
      <c r="D6002" s="47">
        <v>20</v>
      </c>
      <c r="E6002" s="181"/>
      <c r="F6002" s="47">
        <v>0</v>
      </c>
      <c r="G6002" s="181"/>
      <c r="H6002" s="47">
        <v>0</v>
      </c>
    </row>
    <row r="6003" spans="1:8">
      <c r="A6003" s="44" t="s">
        <v>992</v>
      </c>
      <c r="B6003" s="44" t="s">
        <v>216</v>
      </c>
      <c r="C6003" s="45">
        <v>46159</v>
      </c>
      <c r="D6003" s="47">
        <v>3</v>
      </c>
      <c r="E6003" s="181"/>
      <c r="F6003" s="47">
        <v>0</v>
      </c>
      <c r="G6003" s="181"/>
      <c r="H6003" s="47">
        <v>0</v>
      </c>
    </row>
    <row r="6004" spans="1:8">
      <c r="A6004" s="44" t="s">
        <v>992</v>
      </c>
      <c r="B6004" s="44" t="s">
        <v>216</v>
      </c>
      <c r="C6004" s="45">
        <v>46166</v>
      </c>
      <c r="D6004" s="47">
        <v>0</v>
      </c>
      <c r="E6004" s="181"/>
      <c r="F6004" s="49">
        <v>0</v>
      </c>
      <c r="G6004" s="181"/>
      <c r="H6004" s="47">
        <v>0</v>
      </c>
    </row>
    <row r="6005" spans="1:8">
      <c r="A6005" s="44" t="s">
        <v>992</v>
      </c>
      <c r="B6005" s="44" t="s">
        <v>216</v>
      </c>
      <c r="C6005" s="45">
        <v>46173</v>
      </c>
      <c r="D6005" s="47">
        <v>0</v>
      </c>
      <c r="E6005" s="181"/>
      <c r="F6005" s="49">
        <v>0</v>
      </c>
      <c r="G6005" s="181"/>
      <c r="H6005" s="47">
        <v>0</v>
      </c>
    </row>
    <row r="6006" spans="1:8">
      <c r="A6006" s="44" t="s">
        <v>992</v>
      </c>
      <c r="B6006" s="44" t="s">
        <v>216</v>
      </c>
      <c r="C6006" s="45">
        <v>46180</v>
      </c>
      <c r="D6006" s="47">
        <v>0</v>
      </c>
      <c r="E6006" s="181"/>
      <c r="F6006" s="49">
        <v>0</v>
      </c>
      <c r="G6006" s="181"/>
      <c r="H6006" s="47">
        <v>0</v>
      </c>
    </row>
    <row r="6007" spans="1:8">
      <c r="A6007" s="44" t="s">
        <v>992</v>
      </c>
      <c r="B6007" s="44" t="s">
        <v>216</v>
      </c>
      <c r="C6007" s="45">
        <v>46187</v>
      </c>
      <c r="D6007" s="47">
        <v>0</v>
      </c>
      <c r="E6007" s="181"/>
      <c r="F6007" s="49">
        <v>0</v>
      </c>
      <c r="G6007" s="181"/>
      <c r="H6007" s="47">
        <v>0</v>
      </c>
    </row>
    <row r="6008" spans="1:8">
      <c r="A6008" s="44" t="s">
        <v>992</v>
      </c>
      <c r="B6008" s="44" t="s">
        <v>442</v>
      </c>
      <c r="C6008" s="45">
        <v>46103</v>
      </c>
      <c r="D6008" s="47">
        <v>0</v>
      </c>
      <c r="E6008" s="181"/>
      <c r="F6008" s="47">
        <v>0</v>
      </c>
      <c r="G6008" s="181"/>
      <c r="H6008" s="47">
        <v>0</v>
      </c>
    </row>
    <row r="6009" spans="1:8">
      <c r="A6009" s="44" t="s">
        <v>992</v>
      </c>
      <c r="B6009" s="44" t="s">
        <v>442</v>
      </c>
      <c r="C6009" s="45">
        <v>46110</v>
      </c>
      <c r="D6009" s="47">
        <v>0</v>
      </c>
      <c r="E6009" s="181"/>
      <c r="F6009" s="47">
        <v>0</v>
      </c>
      <c r="G6009" s="181"/>
      <c r="H6009" s="47">
        <v>0</v>
      </c>
    </row>
    <row r="6010" spans="1:8">
      <c r="A6010" s="44" t="s">
        <v>992</v>
      </c>
      <c r="B6010" s="44" t="s">
        <v>442</v>
      </c>
      <c r="C6010" s="45">
        <v>46117</v>
      </c>
      <c r="D6010" s="47">
        <v>0</v>
      </c>
      <c r="E6010" s="181"/>
      <c r="F6010" s="47">
        <v>0</v>
      </c>
      <c r="G6010" s="181"/>
      <c r="H6010" s="47">
        <v>0</v>
      </c>
    </row>
    <row r="6011" spans="1:8">
      <c r="A6011" s="44" t="s">
        <v>992</v>
      </c>
      <c r="B6011" s="44" t="s">
        <v>442</v>
      </c>
      <c r="C6011" s="45">
        <v>46124</v>
      </c>
      <c r="D6011" s="47">
        <v>0</v>
      </c>
      <c r="E6011" s="181"/>
      <c r="F6011" s="47">
        <v>0</v>
      </c>
      <c r="G6011" s="181"/>
      <c r="H6011" s="47">
        <v>0</v>
      </c>
    </row>
    <row r="6012" spans="1:8">
      <c r="A6012" s="44" t="s">
        <v>992</v>
      </c>
      <c r="B6012" s="44" t="s">
        <v>442</v>
      </c>
      <c r="C6012" s="45">
        <v>46131</v>
      </c>
      <c r="D6012" s="47">
        <v>0</v>
      </c>
      <c r="E6012" s="181"/>
      <c r="F6012" s="47">
        <v>0</v>
      </c>
      <c r="G6012" s="181"/>
      <c r="H6012" s="47">
        <v>0</v>
      </c>
    </row>
    <row r="6013" spans="1:8">
      <c r="A6013" s="44" t="s">
        <v>992</v>
      </c>
      <c r="B6013" s="44" t="s">
        <v>442</v>
      </c>
      <c r="C6013" s="45">
        <v>46138</v>
      </c>
      <c r="D6013" s="47">
        <v>0</v>
      </c>
      <c r="E6013" s="181"/>
      <c r="F6013" s="47">
        <v>0</v>
      </c>
      <c r="G6013" s="181"/>
      <c r="H6013" s="47">
        <v>0</v>
      </c>
    </row>
    <row r="6014" spans="1:8">
      <c r="A6014" s="44" t="s">
        <v>992</v>
      </c>
      <c r="B6014" s="44" t="s">
        <v>442</v>
      </c>
      <c r="C6014" s="45">
        <v>46145</v>
      </c>
      <c r="D6014" s="47">
        <v>0</v>
      </c>
      <c r="E6014" s="181"/>
      <c r="F6014" s="47">
        <v>0</v>
      </c>
      <c r="G6014" s="181"/>
      <c r="H6014" s="47">
        <v>0</v>
      </c>
    </row>
    <row r="6015" spans="1:8">
      <c r="A6015" s="44" t="s">
        <v>992</v>
      </c>
      <c r="B6015" s="44" t="s">
        <v>442</v>
      </c>
      <c r="C6015" s="45">
        <v>46152</v>
      </c>
      <c r="D6015" s="47">
        <v>0</v>
      </c>
      <c r="E6015" s="181"/>
      <c r="F6015" s="47">
        <v>0</v>
      </c>
      <c r="G6015" s="181"/>
      <c r="H6015" s="47">
        <v>0</v>
      </c>
    </row>
    <row r="6016" spans="1:8">
      <c r="A6016" s="44" t="s">
        <v>992</v>
      </c>
      <c r="B6016" s="44" t="s">
        <v>442</v>
      </c>
      <c r="C6016" s="45">
        <v>46159</v>
      </c>
      <c r="D6016" s="47">
        <v>0</v>
      </c>
      <c r="E6016" s="181"/>
      <c r="F6016" s="47">
        <v>0</v>
      </c>
      <c r="G6016" s="181"/>
      <c r="H6016" s="47">
        <v>0</v>
      </c>
    </row>
    <row r="6017" spans="1:8">
      <c r="A6017" s="44" t="s">
        <v>992</v>
      </c>
      <c r="B6017" s="44" t="s">
        <v>442</v>
      </c>
      <c r="C6017" s="45">
        <v>46166</v>
      </c>
      <c r="D6017" s="47">
        <v>0</v>
      </c>
      <c r="E6017" s="181"/>
      <c r="F6017" s="49">
        <v>0</v>
      </c>
      <c r="G6017" s="181"/>
      <c r="H6017" s="47">
        <v>0</v>
      </c>
    </row>
    <row r="6018" spans="1:8">
      <c r="A6018" s="44" t="s">
        <v>992</v>
      </c>
      <c r="B6018" s="44" t="s">
        <v>442</v>
      </c>
      <c r="C6018" s="45">
        <v>46173</v>
      </c>
      <c r="D6018" s="47">
        <v>0</v>
      </c>
      <c r="E6018" s="181"/>
      <c r="F6018" s="49">
        <v>0</v>
      </c>
      <c r="G6018" s="181"/>
      <c r="H6018" s="47">
        <v>0</v>
      </c>
    </row>
    <row r="6019" spans="1:8">
      <c r="A6019" s="44" t="s">
        <v>992</v>
      </c>
      <c r="B6019" s="44" t="s">
        <v>442</v>
      </c>
      <c r="C6019" s="45">
        <v>46180</v>
      </c>
      <c r="D6019" s="47">
        <v>0</v>
      </c>
      <c r="E6019" s="181"/>
      <c r="F6019" s="49">
        <v>0</v>
      </c>
      <c r="G6019" s="181"/>
      <c r="H6019" s="47">
        <v>0</v>
      </c>
    </row>
    <row r="6020" spans="1:8">
      <c r="A6020" s="44" t="s">
        <v>992</v>
      </c>
      <c r="B6020" s="44" t="s">
        <v>442</v>
      </c>
      <c r="C6020" s="45">
        <v>46187</v>
      </c>
      <c r="D6020" s="47">
        <v>0</v>
      </c>
      <c r="E6020" s="181"/>
      <c r="F6020" s="49">
        <v>0</v>
      </c>
      <c r="G6020" s="181"/>
      <c r="H6020" s="47">
        <v>0</v>
      </c>
    </row>
    <row r="6021" spans="1:8">
      <c r="A6021" s="44" t="s">
        <v>992</v>
      </c>
      <c r="B6021" s="44" t="s">
        <v>569</v>
      </c>
      <c r="C6021" s="45">
        <v>46103</v>
      </c>
      <c r="D6021" s="47">
        <v>17161</v>
      </c>
      <c r="E6021" s="180">
        <v>-0.11</v>
      </c>
      <c r="F6021" s="47">
        <v>0</v>
      </c>
      <c r="G6021" s="180">
        <v>-1</v>
      </c>
      <c r="H6021" s="47">
        <v>19346</v>
      </c>
    </row>
    <row r="6022" spans="1:8">
      <c r="A6022" s="44" t="s">
        <v>992</v>
      </c>
      <c r="B6022" s="44" t="s">
        <v>569</v>
      </c>
      <c r="C6022" s="45">
        <v>46110</v>
      </c>
      <c r="D6022" s="47">
        <v>7857</v>
      </c>
      <c r="E6022" s="180">
        <v>-0.59</v>
      </c>
      <c r="F6022" s="47">
        <v>0</v>
      </c>
      <c r="G6022" s="180">
        <v>-1</v>
      </c>
      <c r="H6022" s="47">
        <v>19006</v>
      </c>
    </row>
    <row r="6023" spans="1:8">
      <c r="A6023" s="44" t="s">
        <v>992</v>
      </c>
      <c r="B6023" s="44" t="s">
        <v>569</v>
      </c>
      <c r="C6023" s="45">
        <v>46117</v>
      </c>
      <c r="D6023" s="47">
        <v>1047</v>
      </c>
      <c r="E6023" s="180">
        <v>-0.94</v>
      </c>
      <c r="F6023" s="47">
        <v>0</v>
      </c>
      <c r="G6023" s="180">
        <v>-1</v>
      </c>
      <c r="H6023" s="47">
        <v>19016</v>
      </c>
    </row>
    <row r="6024" spans="1:8">
      <c r="A6024" s="44" t="s">
        <v>992</v>
      </c>
      <c r="B6024" s="44" t="s">
        <v>569</v>
      </c>
      <c r="C6024" s="45">
        <v>46124</v>
      </c>
      <c r="D6024" s="47">
        <v>164</v>
      </c>
      <c r="E6024" s="180">
        <v>-0.99</v>
      </c>
      <c r="F6024" s="47">
        <v>0</v>
      </c>
      <c r="G6024" s="180">
        <v>-1</v>
      </c>
      <c r="H6024" s="47">
        <v>19364</v>
      </c>
    </row>
    <row r="6025" spans="1:8">
      <c r="A6025" s="44" t="s">
        <v>992</v>
      </c>
      <c r="B6025" s="44" t="s">
        <v>569</v>
      </c>
      <c r="C6025" s="45">
        <v>46131</v>
      </c>
      <c r="D6025" s="47">
        <v>149</v>
      </c>
      <c r="E6025" s="180">
        <v>-0.99</v>
      </c>
      <c r="F6025" s="47">
        <v>0</v>
      </c>
      <c r="G6025" s="180">
        <v>-1</v>
      </c>
      <c r="H6025" s="47">
        <v>19546</v>
      </c>
    </row>
    <row r="6026" spans="1:8">
      <c r="A6026" s="44" t="s">
        <v>992</v>
      </c>
      <c r="B6026" s="44" t="s">
        <v>569</v>
      </c>
      <c r="C6026" s="45">
        <v>46138</v>
      </c>
      <c r="D6026" s="47">
        <v>141</v>
      </c>
      <c r="E6026" s="180">
        <v>-0.99</v>
      </c>
      <c r="F6026" s="47">
        <v>0</v>
      </c>
      <c r="G6026" s="180">
        <v>-1</v>
      </c>
      <c r="H6026" s="47">
        <v>19552</v>
      </c>
    </row>
    <row r="6027" spans="1:8">
      <c r="A6027" s="44" t="s">
        <v>992</v>
      </c>
      <c r="B6027" s="44" t="s">
        <v>569</v>
      </c>
      <c r="C6027" s="45">
        <v>46145</v>
      </c>
      <c r="D6027" s="47">
        <v>140</v>
      </c>
      <c r="E6027" s="180">
        <v>-0.99</v>
      </c>
      <c r="F6027" s="47">
        <v>0</v>
      </c>
      <c r="G6027" s="180">
        <v>-1</v>
      </c>
      <c r="H6027" s="47">
        <v>19023</v>
      </c>
    </row>
    <row r="6028" spans="1:8">
      <c r="A6028" s="44" t="s">
        <v>992</v>
      </c>
      <c r="B6028" s="44" t="s">
        <v>569</v>
      </c>
      <c r="C6028" s="45">
        <v>46152</v>
      </c>
      <c r="D6028" s="47">
        <v>140</v>
      </c>
      <c r="E6028" s="180">
        <v>-0.99</v>
      </c>
      <c r="F6028" s="47">
        <v>0</v>
      </c>
      <c r="G6028" s="180">
        <v>-1</v>
      </c>
      <c r="H6028" s="47">
        <v>18817</v>
      </c>
    </row>
    <row r="6029" spans="1:8">
      <c r="A6029" s="44" t="s">
        <v>992</v>
      </c>
      <c r="B6029" s="44" t="s">
        <v>569</v>
      </c>
      <c r="C6029" s="45">
        <v>46159</v>
      </c>
      <c r="D6029" s="47">
        <v>20</v>
      </c>
      <c r="E6029" s="180">
        <v>-1</v>
      </c>
      <c r="F6029" s="49">
        <v>0</v>
      </c>
      <c r="G6029" s="180">
        <v>-1</v>
      </c>
      <c r="H6029" s="47">
        <v>18355</v>
      </c>
    </row>
    <row r="6030" spans="1:8">
      <c r="A6030" s="44" t="s">
        <v>992</v>
      </c>
      <c r="B6030" s="44" t="s">
        <v>569</v>
      </c>
      <c r="C6030" s="45">
        <v>46166</v>
      </c>
      <c r="D6030" s="47">
        <v>0</v>
      </c>
      <c r="E6030" s="180">
        <v>-1</v>
      </c>
      <c r="F6030" s="49">
        <v>0</v>
      </c>
      <c r="G6030" s="180">
        <v>-1</v>
      </c>
      <c r="H6030" s="47">
        <v>18939</v>
      </c>
    </row>
    <row r="6031" spans="1:8">
      <c r="A6031" s="44" t="s">
        <v>992</v>
      </c>
      <c r="B6031" s="44" t="s">
        <v>569</v>
      </c>
      <c r="C6031" s="45">
        <v>46173</v>
      </c>
      <c r="D6031" s="47">
        <v>0</v>
      </c>
      <c r="E6031" s="180">
        <v>-1</v>
      </c>
      <c r="F6031" s="49">
        <v>0</v>
      </c>
      <c r="G6031" s="180">
        <v>-1</v>
      </c>
      <c r="H6031" s="47">
        <v>19442</v>
      </c>
    </row>
    <row r="6032" spans="1:8">
      <c r="A6032" s="44" t="s">
        <v>992</v>
      </c>
      <c r="B6032" s="44" t="s">
        <v>569</v>
      </c>
      <c r="C6032" s="45">
        <v>46180</v>
      </c>
      <c r="D6032" s="47">
        <v>0</v>
      </c>
      <c r="E6032" s="180">
        <v>-1</v>
      </c>
      <c r="F6032" s="49">
        <v>0</v>
      </c>
      <c r="G6032" s="180">
        <v>-1</v>
      </c>
      <c r="H6032" s="47">
        <v>19370</v>
      </c>
    </row>
    <row r="6033" spans="1:8">
      <c r="A6033" s="44" t="s">
        <v>992</v>
      </c>
      <c r="B6033" s="44" t="s">
        <v>569</v>
      </c>
      <c r="C6033" s="45">
        <v>46187</v>
      </c>
      <c r="D6033" s="47">
        <v>0</v>
      </c>
      <c r="E6033" s="180">
        <v>-1</v>
      </c>
      <c r="F6033" s="49">
        <v>0</v>
      </c>
      <c r="G6033" s="180">
        <v>-1</v>
      </c>
      <c r="H6033" s="47">
        <v>20158</v>
      </c>
    </row>
    <row r="6034" spans="1:8">
      <c r="A6034" s="44" t="s">
        <v>992</v>
      </c>
      <c r="B6034" s="44" t="s">
        <v>443</v>
      </c>
      <c r="C6034" s="45">
        <v>46103</v>
      </c>
      <c r="D6034" s="47">
        <v>0</v>
      </c>
      <c r="E6034" s="181"/>
      <c r="F6034" s="47">
        <v>0</v>
      </c>
      <c r="G6034" s="181"/>
      <c r="H6034" s="47">
        <v>0</v>
      </c>
    </row>
    <row r="6035" spans="1:8">
      <c r="A6035" s="44" t="s">
        <v>992</v>
      </c>
      <c r="B6035" s="44" t="s">
        <v>443</v>
      </c>
      <c r="C6035" s="45">
        <v>46110</v>
      </c>
      <c r="D6035" s="47">
        <v>0</v>
      </c>
      <c r="E6035" s="181"/>
      <c r="F6035" s="47">
        <v>0</v>
      </c>
      <c r="G6035" s="181"/>
      <c r="H6035" s="47">
        <v>0</v>
      </c>
    </row>
    <row r="6036" spans="1:8">
      <c r="A6036" s="44" t="s">
        <v>992</v>
      </c>
      <c r="B6036" s="44" t="s">
        <v>443</v>
      </c>
      <c r="C6036" s="45">
        <v>46117</v>
      </c>
      <c r="D6036" s="47">
        <v>0</v>
      </c>
      <c r="E6036" s="181"/>
      <c r="F6036" s="47">
        <v>0</v>
      </c>
      <c r="G6036" s="181"/>
      <c r="H6036" s="47">
        <v>0</v>
      </c>
    </row>
    <row r="6037" spans="1:8">
      <c r="A6037" s="44" t="s">
        <v>992</v>
      </c>
      <c r="B6037" s="44" t="s">
        <v>443</v>
      </c>
      <c r="C6037" s="45">
        <v>46124</v>
      </c>
      <c r="D6037" s="47">
        <v>0</v>
      </c>
      <c r="E6037" s="181"/>
      <c r="F6037" s="47">
        <v>0</v>
      </c>
      <c r="G6037" s="181"/>
      <c r="H6037" s="47">
        <v>0</v>
      </c>
    </row>
    <row r="6038" spans="1:8">
      <c r="A6038" s="44" t="s">
        <v>992</v>
      </c>
      <c r="B6038" s="44" t="s">
        <v>443</v>
      </c>
      <c r="C6038" s="45">
        <v>46131</v>
      </c>
      <c r="D6038" s="47">
        <v>0</v>
      </c>
      <c r="E6038" s="181"/>
      <c r="F6038" s="47">
        <v>0</v>
      </c>
      <c r="G6038" s="181"/>
      <c r="H6038" s="47">
        <v>0</v>
      </c>
    </row>
    <row r="6039" spans="1:8">
      <c r="A6039" s="44" t="s">
        <v>992</v>
      </c>
      <c r="B6039" s="44" t="s">
        <v>443</v>
      </c>
      <c r="C6039" s="45">
        <v>46138</v>
      </c>
      <c r="D6039" s="47">
        <v>0</v>
      </c>
      <c r="E6039" s="181"/>
      <c r="F6039" s="47">
        <v>0</v>
      </c>
      <c r="G6039" s="181"/>
      <c r="H6039" s="47">
        <v>0</v>
      </c>
    </row>
    <row r="6040" spans="1:8">
      <c r="A6040" s="44" t="s">
        <v>992</v>
      </c>
      <c r="B6040" s="44" t="s">
        <v>443</v>
      </c>
      <c r="C6040" s="45">
        <v>46145</v>
      </c>
      <c r="D6040" s="47">
        <v>0</v>
      </c>
      <c r="E6040" s="181"/>
      <c r="F6040" s="47">
        <v>0</v>
      </c>
      <c r="G6040" s="181"/>
      <c r="H6040" s="47">
        <v>0</v>
      </c>
    </row>
    <row r="6041" spans="1:8">
      <c r="A6041" s="44" t="s">
        <v>992</v>
      </c>
      <c r="B6041" s="44" t="s">
        <v>443</v>
      </c>
      <c r="C6041" s="45">
        <v>46152</v>
      </c>
      <c r="D6041" s="47">
        <v>0</v>
      </c>
      <c r="E6041" s="181"/>
      <c r="F6041" s="47">
        <v>0</v>
      </c>
      <c r="G6041" s="181"/>
      <c r="H6041" s="47">
        <v>0</v>
      </c>
    </row>
    <row r="6042" spans="1:8">
      <c r="A6042" s="44" t="s">
        <v>992</v>
      </c>
      <c r="B6042" s="44" t="s">
        <v>443</v>
      </c>
      <c r="C6042" s="45">
        <v>46159</v>
      </c>
      <c r="D6042" s="47">
        <v>0</v>
      </c>
      <c r="E6042" s="181"/>
      <c r="F6042" s="49">
        <v>0</v>
      </c>
      <c r="G6042" s="181"/>
      <c r="H6042" s="47">
        <v>0</v>
      </c>
    </row>
    <row r="6043" spans="1:8">
      <c r="A6043" s="44" t="s">
        <v>992</v>
      </c>
      <c r="B6043" s="44" t="s">
        <v>443</v>
      </c>
      <c r="C6043" s="45">
        <v>46166</v>
      </c>
      <c r="D6043" s="47">
        <v>0</v>
      </c>
      <c r="E6043" s="181"/>
      <c r="F6043" s="49">
        <v>0</v>
      </c>
      <c r="G6043" s="181"/>
      <c r="H6043" s="47">
        <v>0</v>
      </c>
    </row>
    <row r="6044" spans="1:8">
      <c r="A6044" s="44" t="s">
        <v>992</v>
      </c>
      <c r="B6044" s="44" t="s">
        <v>443</v>
      </c>
      <c r="C6044" s="45">
        <v>46173</v>
      </c>
      <c r="D6044" s="47">
        <v>0</v>
      </c>
      <c r="E6044" s="181"/>
      <c r="F6044" s="49">
        <v>0</v>
      </c>
      <c r="G6044" s="181"/>
      <c r="H6044" s="47">
        <v>0</v>
      </c>
    </row>
    <row r="6045" spans="1:8">
      <c r="A6045" s="44" t="s">
        <v>992</v>
      </c>
      <c r="B6045" s="44" t="s">
        <v>443</v>
      </c>
      <c r="C6045" s="45">
        <v>46180</v>
      </c>
      <c r="D6045" s="47">
        <v>0</v>
      </c>
      <c r="E6045" s="181"/>
      <c r="F6045" s="49">
        <v>0</v>
      </c>
      <c r="G6045" s="181"/>
      <c r="H6045" s="47">
        <v>0</v>
      </c>
    </row>
    <row r="6046" spans="1:8">
      <c r="A6046" s="44" t="s">
        <v>992</v>
      </c>
      <c r="B6046" s="44" t="s">
        <v>443</v>
      </c>
      <c r="C6046" s="45">
        <v>46187</v>
      </c>
      <c r="D6046" s="47">
        <v>0</v>
      </c>
      <c r="E6046" s="181"/>
      <c r="F6046" s="49">
        <v>0</v>
      </c>
      <c r="G6046" s="181"/>
      <c r="H6046" s="47">
        <v>0</v>
      </c>
    </row>
    <row r="6047" spans="1:8">
      <c r="A6047" s="44" t="s">
        <v>992</v>
      </c>
      <c r="B6047" s="44" t="s">
        <v>292</v>
      </c>
      <c r="C6047" s="45">
        <v>46103</v>
      </c>
      <c r="D6047" s="47">
        <v>1</v>
      </c>
      <c r="E6047" s="180">
        <v>-0.83</v>
      </c>
      <c r="F6047" s="47">
        <v>0</v>
      </c>
      <c r="G6047" s="180">
        <v>-1</v>
      </c>
      <c r="H6047" s="47">
        <v>7</v>
      </c>
    </row>
    <row r="6048" spans="1:8">
      <c r="A6048" s="44" t="s">
        <v>992</v>
      </c>
      <c r="B6048" s="44" t="s">
        <v>292</v>
      </c>
      <c r="C6048" s="45">
        <v>46110</v>
      </c>
      <c r="D6048" s="47">
        <v>1</v>
      </c>
      <c r="E6048" s="180">
        <v>0.16</v>
      </c>
      <c r="F6048" s="47">
        <v>0</v>
      </c>
      <c r="G6048" s="180">
        <v>-1</v>
      </c>
      <c r="H6048" s="47">
        <v>1</v>
      </c>
    </row>
    <row r="6049" spans="1:8">
      <c r="A6049" s="44" t="s">
        <v>992</v>
      </c>
      <c r="B6049" s="44" t="s">
        <v>292</v>
      </c>
      <c r="C6049" s="45">
        <v>46117</v>
      </c>
      <c r="D6049" s="47">
        <v>1</v>
      </c>
      <c r="E6049" s="181"/>
      <c r="F6049" s="47">
        <v>0</v>
      </c>
      <c r="G6049" s="181"/>
      <c r="H6049" s="47">
        <v>0</v>
      </c>
    </row>
    <row r="6050" spans="1:8">
      <c r="A6050" s="44" t="s">
        <v>992</v>
      </c>
      <c r="B6050" s="44" t="s">
        <v>292</v>
      </c>
      <c r="C6050" s="45">
        <v>46124</v>
      </c>
      <c r="D6050" s="47">
        <v>1</v>
      </c>
      <c r="E6050" s="181"/>
      <c r="F6050" s="47">
        <v>0</v>
      </c>
      <c r="G6050" s="181"/>
      <c r="H6050" s="47">
        <v>0</v>
      </c>
    </row>
    <row r="6051" spans="1:8">
      <c r="A6051" s="44" t="s">
        <v>992</v>
      </c>
      <c r="B6051" s="44" t="s">
        <v>292</v>
      </c>
      <c r="C6051" s="45">
        <v>46131</v>
      </c>
      <c r="D6051" s="47">
        <v>1</v>
      </c>
      <c r="E6051" s="181"/>
      <c r="F6051" s="47">
        <v>0</v>
      </c>
      <c r="G6051" s="181"/>
      <c r="H6051" s="47">
        <v>0</v>
      </c>
    </row>
    <row r="6052" spans="1:8">
      <c r="A6052" s="44" t="s">
        <v>992</v>
      </c>
      <c r="B6052" s="44" t="s">
        <v>292</v>
      </c>
      <c r="C6052" s="45">
        <v>46138</v>
      </c>
      <c r="D6052" s="47">
        <v>1</v>
      </c>
      <c r="E6052" s="181"/>
      <c r="F6052" s="47">
        <v>0</v>
      </c>
      <c r="G6052" s="181"/>
      <c r="H6052" s="47">
        <v>0</v>
      </c>
    </row>
    <row r="6053" spans="1:8">
      <c r="A6053" s="44" t="s">
        <v>992</v>
      </c>
      <c r="B6053" s="44" t="s">
        <v>292</v>
      </c>
      <c r="C6053" s="45">
        <v>46145</v>
      </c>
      <c r="D6053" s="47">
        <v>1</v>
      </c>
      <c r="E6053" s="181"/>
      <c r="F6053" s="47">
        <v>0</v>
      </c>
      <c r="G6053" s="181"/>
      <c r="H6053" s="47">
        <v>0</v>
      </c>
    </row>
    <row r="6054" spans="1:8">
      <c r="A6054" s="44" t="s">
        <v>992</v>
      </c>
      <c r="B6054" s="44" t="s">
        <v>292</v>
      </c>
      <c r="C6054" s="45">
        <v>46152</v>
      </c>
      <c r="D6054" s="47">
        <v>1</v>
      </c>
      <c r="E6054" s="181"/>
      <c r="F6054" s="47">
        <v>0</v>
      </c>
      <c r="G6054" s="181"/>
      <c r="H6054" s="47">
        <v>0</v>
      </c>
    </row>
    <row r="6055" spans="1:8">
      <c r="A6055" s="44" t="s">
        <v>992</v>
      </c>
      <c r="B6055" s="44" t="s">
        <v>292</v>
      </c>
      <c r="C6055" s="45">
        <v>46159</v>
      </c>
      <c r="D6055" s="47">
        <v>1</v>
      </c>
      <c r="E6055" s="181"/>
      <c r="F6055" s="49">
        <v>0</v>
      </c>
      <c r="G6055" s="181"/>
      <c r="H6055" s="47">
        <v>0</v>
      </c>
    </row>
    <row r="6056" spans="1:8">
      <c r="A6056" s="44" t="s">
        <v>992</v>
      </c>
      <c r="B6056" s="44" t="s">
        <v>292</v>
      </c>
      <c r="C6056" s="45">
        <v>46166</v>
      </c>
      <c r="D6056" s="47">
        <v>1</v>
      </c>
      <c r="E6056" s="181"/>
      <c r="F6056" s="49">
        <v>0</v>
      </c>
      <c r="G6056" s="181"/>
      <c r="H6056" s="47">
        <v>0</v>
      </c>
    </row>
    <row r="6057" spans="1:8">
      <c r="A6057" s="44" t="s">
        <v>992</v>
      </c>
      <c r="B6057" s="44" t="s">
        <v>292</v>
      </c>
      <c r="C6057" s="45">
        <v>46173</v>
      </c>
      <c r="D6057" s="47">
        <v>1</v>
      </c>
      <c r="E6057" s="181"/>
      <c r="F6057" s="49">
        <v>0</v>
      </c>
      <c r="G6057" s="181"/>
      <c r="H6057" s="47">
        <v>0</v>
      </c>
    </row>
    <row r="6058" spans="1:8">
      <c r="A6058" s="44" t="s">
        <v>992</v>
      </c>
      <c r="B6058" s="44" t="s">
        <v>292</v>
      </c>
      <c r="C6058" s="45">
        <v>46180</v>
      </c>
      <c r="D6058" s="47">
        <v>1</v>
      </c>
      <c r="E6058" s="181"/>
      <c r="F6058" s="49">
        <v>0</v>
      </c>
      <c r="G6058" s="181"/>
      <c r="H6058" s="47">
        <v>0</v>
      </c>
    </row>
    <row r="6059" spans="1:8">
      <c r="A6059" s="44" t="s">
        <v>992</v>
      </c>
      <c r="B6059" s="44" t="s">
        <v>292</v>
      </c>
      <c r="C6059" s="45">
        <v>46187</v>
      </c>
      <c r="D6059" s="47">
        <v>1</v>
      </c>
      <c r="E6059" s="181"/>
      <c r="F6059" s="49">
        <v>0</v>
      </c>
      <c r="G6059" s="181"/>
      <c r="H6059" s="47">
        <v>0</v>
      </c>
    </row>
    <row r="6060" spans="1:8">
      <c r="A6060" s="44" t="s">
        <v>992</v>
      </c>
      <c r="B6060" s="44" t="s">
        <v>228</v>
      </c>
      <c r="C6060" s="45">
        <v>46103</v>
      </c>
      <c r="D6060" s="47">
        <v>12</v>
      </c>
      <c r="E6060" s="180">
        <v>10.54</v>
      </c>
      <c r="F6060" s="47">
        <v>0</v>
      </c>
      <c r="G6060" s="180">
        <v>-1</v>
      </c>
      <c r="H6060" s="47">
        <v>1</v>
      </c>
    </row>
    <row r="6061" spans="1:8">
      <c r="A6061" s="44" t="s">
        <v>992</v>
      </c>
      <c r="B6061" s="44" t="s">
        <v>228</v>
      </c>
      <c r="C6061" s="45">
        <v>46110</v>
      </c>
      <c r="D6061" s="47">
        <v>12</v>
      </c>
      <c r="E6061" s="180">
        <v>10.54</v>
      </c>
      <c r="F6061" s="47">
        <v>0</v>
      </c>
      <c r="G6061" s="180">
        <v>-1</v>
      </c>
      <c r="H6061" s="47">
        <v>1</v>
      </c>
    </row>
    <row r="6062" spans="1:8">
      <c r="A6062" s="44" t="s">
        <v>992</v>
      </c>
      <c r="B6062" s="44" t="s">
        <v>228</v>
      </c>
      <c r="C6062" s="45">
        <v>46117</v>
      </c>
      <c r="D6062" s="47">
        <v>12</v>
      </c>
      <c r="E6062" s="181"/>
      <c r="F6062" s="47">
        <v>0</v>
      </c>
      <c r="G6062" s="181"/>
      <c r="H6062" s="47">
        <v>0</v>
      </c>
    </row>
    <row r="6063" spans="1:8">
      <c r="A6063" s="44" t="s">
        <v>992</v>
      </c>
      <c r="B6063" s="44" t="s">
        <v>228</v>
      </c>
      <c r="C6063" s="45">
        <v>46124</v>
      </c>
      <c r="D6063" s="47">
        <v>12</v>
      </c>
      <c r="E6063" s="181"/>
      <c r="F6063" s="47">
        <v>0</v>
      </c>
      <c r="G6063" s="181"/>
      <c r="H6063" s="47">
        <v>0</v>
      </c>
    </row>
    <row r="6064" spans="1:8">
      <c r="A6064" s="44" t="s">
        <v>992</v>
      </c>
      <c r="B6064" s="44" t="s">
        <v>228</v>
      </c>
      <c r="C6064" s="45">
        <v>46131</v>
      </c>
      <c r="D6064" s="47">
        <v>12</v>
      </c>
      <c r="E6064" s="181"/>
      <c r="F6064" s="47">
        <v>0</v>
      </c>
      <c r="G6064" s="181"/>
      <c r="H6064" s="47">
        <v>0</v>
      </c>
    </row>
    <row r="6065" spans="1:8">
      <c r="A6065" s="44" t="s">
        <v>992</v>
      </c>
      <c r="B6065" s="44" t="s">
        <v>228</v>
      </c>
      <c r="C6065" s="45">
        <v>46138</v>
      </c>
      <c r="D6065" s="47">
        <v>12</v>
      </c>
      <c r="E6065" s="181"/>
      <c r="F6065" s="47">
        <v>0</v>
      </c>
      <c r="G6065" s="181"/>
      <c r="H6065" s="47">
        <v>0</v>
      </c>
    </row>
    <row r="6066" spans="1:8">
      <c r="A6066" s="44" t="s">
        <v>992</v>
      </c>
      <c r="B6066" s="44" t="s">
        <v>228</v>
      </c>
      <c r="C6066" s="45">
        <v>46145</v>
      </c>
      <c r="D6066" s="47">
        <v>12</v>
      </c>
      <c r="E6066" s="181"/>
      <c r="F6066" s="47">
        <v>0</v>
      </c>
      <c r="G6066" s="181"/>
      <c r="H6066" s="47">
        <v>0</v>
      </c>
    </row>
    <row r="6067" spans="1:8">
      <c r="A6067" s="44" t="s">
        <v>992</v>
      </c>
      <c r="B6067" s="44" t="s">
        <v>228</v>
      </c>
      <c r="C6067" s="45">
        <v>46152</v>
      </c>
      <c r="D6067" s="47">
        <v>12</v>
      </c>
      <c r="E6067" s="181"/>
      <c r="F6067" s="47">
        <v>0</v>
      </c>
      <c r="G6067" s="181"/>
      <c r="H6067" s="47">
        <v>0</v>
      </c>
    </row>
    <row r="6068" spans="1:8">
      <c r="A6068" s="44" t="s">
        <v>992</v>
      </c>
      <c r="B6068" s="44" t="s">
        <v>228</v>
      </c>
      <c r="C6068" s="45">
        <v>46159</v>
      </c>
      <c r="D6068" s="47">
        <v>3</v>
      </c>
      <c r="E6068" s="181"/>
      <c r="F6068" s="47">
        <v>0</v>
      </c>
      <c r="G6068" s="181"/>
      <c r="H6068" s="47">
        <v>0</v>
      </c>
    </row>
    <row r="6069" spans="1:8">
      <c r="A6069" s="44" t="s">
        <v>992</v>
      </c>
      <c r="B6069" s="44" t="s">
        <v>228</v>
      </c>
      <c r="C6069" s="45">
        <v>46166</v>
      </c>
      <c r="D6069" s="47">
        <v>2</v>
      </c>
      <c r="E6069" s="181"/>
      <c r="F6069" s="49">
        <v>0</v>
      </c>
      <c r="G6069" s="181"/>
      <c r="H6069" s="47">
        <v>0</v>
      </c>
    </row>
    <row r="6070" spans="1:8">
      <c r="A6070" s="44" t="s">
        <v>992</v>
      </c>
      <c r="B6070" s="44" t="s">
        <v>228</v>
      </c>
      <c r="C6070" s="45">
        <v>46173</v>
      </c>
      <c r="D6070" s="47">
        <v>2</v>
      </c>
      <c r="E6070" s="181"/>
      <c r="F6070" s="49">
        <v>0</v>
      </c>
      <c r="G6070" s="181"/>
      <c r="H6070" s="47">
        <v>0</v>
      </c>
    </row>
    <row r="6071" spans="1:8">
      <c r="A6071" s="44" t="s">
        <v>992</v>
      </c>
      <c r="B6071" s="44" t="s">
        <v>228</v>
      </c>
      <c r="C6071" s="45">
        <v>46180</v>
      </c>
      <c r="D6071" s="47">
        <v>2</v>
      </c>
      <c r="E6071" s="181"/>
      <c r="F6071" s="49">
        <v>0</v>
      </c>
      <c r="G6071" s="181"/>
      <c r="H6071" s="47">
        <v>0</v>
      </c>
    </row>
    <row r="6072" spans="1:8">
      <c r="A6072" s="44" t="s">
        <v>992</v>
      </c>
      <c r="B6072" s="44" t="s">
        <v>228</v>
      </c>
      <c r="C6072" s="45">
        <v>46187</v>
      </c>
      <c r="D6072" s="47">
        <v>2</v>
      </c>
      <c r="E6072" s="181"/>
      <c r="F6072" s="49">
        <v>0</v>
      </c>
      <c r="G6072" s="181"/>
      <c r="H6072" s="47">
        <v>0</v>
      </c>
    </row>
    <row r="6073" spans="1:8">
      <c r="A6073" s="44" t="s">
        <v>992</v>
      </c>
      <c r="B6073" s="44" t="s">
        <v>484</v>
      </c>
      <c r="C6073" s="45">
        <v>46103</v>
      </c>
      <c r="D6073" s="47">
        <v>0</v>
      </c>
      <c r="E6073" s="181"/>
      <c r="F6073" s="47">
        <v>0</v>
      </c>
      <c r="G6073" s="181"/>
      <c r="H6073" s="47">
        <v>0</v>
      </c>
    </row>
    <row r="6074" spans="1:8">
      <c r="A6074" s="44" t="s">
        <v>992</v>
      </c>
      <c r="B6074" s="44" t="s">
        <v>484</v>
      </c>
      <c r="C6074" s="45">
        <v>46110</v>
      </c>
      <c r="D6074" s="47">
        <v>0</v>
      </c>
      <c r="E6074" s="181"/>
      <c r="F6074" s="47">
        <v>0</v>
      </c>
      <c r="G6074" s="181"/>
      <c r="H6074" s="47">
        <v>0</v>
      </c>
    </row>
    <row r="6075" spans="1:8">
      <c r="A6075" s="44" t="s">
        <v>992</v>
      </c>
      <c r="B6075" s="44" t="s">
        <v>484</v>
      </c>
      <c r="C6075" s="45">
        <v>46117</v>
      </c>
      <c r="D6075" s="47">
        <v>0</v>
      </c>
      <c r="E6075" s="181"/>
      <c r="F6075" s="47">
        <v>0</v>
      </c>
      <c r="G6075" s="181"/>
      <c r="H6075" s="47">
        <v>0</v>
      </c>
    </row>
    <row r="6076" spans="1:8">
      <c r="A6076" s="44" t="s">
        <v>992</v>
      </c>
      <c r="B6076" s="44" t="s">
        <v>484</v>
      </c>
      <c r="C6076" s="45">
        <v>46124</v>
      </c>
      <c r="D6076" s="47">
        <v>0</v>
      </c>
      <c r="E6076" s="181"/>
      <c r="F6076" s="47">
        <v>0</v>
      </c>
      <c r="G6076" s="181"/>
      <c r="H6076" s="47">
        <v>0</v>
      </c>
    </row>
    <row r="6077" spans="1:8">
      <c r="A6077" s="44" t="s">
        <v>992</v>
      </c>
      <c r="B6077" s="44" t="s">
        <v>484</v>
      </c>
      <c r="C6077" s="45">
        <v>46131</v>
      </c>
      <c r="D6077" s="47">
        <v>0</v>
      </c>
      <c r="E6077" s="181"/>
      <c r="F6077" s="47">
        <v>0</v>
      </c>
      <c r="G6077" s="181"/>
      <c r="H6077" s="47">
        <v>0</v>
      </c>
    </row>
    <row r="6078" spans="1:8">
      <c r="A6078" s="44" t="s">
        <v>992</v>
      </c>
      <c r="B6078" s="44" t="s">
        <v>484</v>
      </c>
      <c r="C6078" s="45">
        <v>46138</v>
      </c>
      <c r="D6078" s="47">
        <v>0</v>
      </c>
      <c r="E6078" s="181"/>
      <c r="F6078" s="47">
        <v>0</v>
      </c>
      <c r="G6078" s="181"/>
      <c r="H6078" s="47">
        <v>0</v>
      </c>
    </row>
    <row r="6079" spans="1:8">
      <c r="A6079" s="44" t="s">
        <v>992</v>
      </c>
      <c r="B6079" s="44" t="s">
        <v>484</v>
      </c>
      <c r="C6079" s="45">
        <v>46145</v>
      </c>
      <c r="D6079" s="47">
        <v>0</v>
      </c>
      <c r="E6079" s="181"/>
      <c r="F6079" s="47">
        <v>0</v>
      </c>
      <c r="G6079" s="181"/>
      <c r="H6079" s="47">
        <v>0</v>
      </c>
    </row>
    <row r="6080" spans="1:8">
      <c r="A6080" s="44" t="s">
        <v>992</v>
      </c>
      <c r="B6080" s="44" t="s">
        <v>484</v>
      </c>
      <c r="C6080" s="45">
        <v>46152</v>
      </c>
      <c r="D6080" s="47">
        <v>0</v>
      </c>
      <c r="E6080" s="181"/>
      <c r="F6080" s="47">
        <v>0</v>
      </c>
      <c r="G6080" s="181"/>
      <c r="H6080" s="47">
        <v>0</v>
      </c>
    </row>
    <row r="6081" spans="1:8">
      <c r="A6081" s="44" t="s">
        <v>992</v>
      </c>
      <c r="B6081" s="44" t="s">
        <v>484</v>
      </c>
      <c r="C6081" s="45">
        <v>46159</v>
      </c>
      <c r="D6081" s="47">
        <v>0</v>
      </c>
      <c r="E6081" s="181"/>
      <c r="F6081" s="47">
        <v>0</v>
      </c>
      <c r="G6081" s="181"/>
      <c r="H6081" s="47">
        <v>0</v>
      </c>
    </row>
    <row r="6082" spans="1:8">
      <c r="A6082" s="44" t="s">
        <v>992</v>
      </c>
      <c r="B6082" s="44" t="s">
        <v>484</v>
      </c>
      <c r="C6082" s="45">
        <v>46166</v>
      </c>
      <c r="D6082" s="47">
        <v>0</v>
      </c>
      <c r="E6082" s="181"/>
      <c r="F6082" s="49">
        <v>0</v>
      </c>
      <c r="G6082" s="181"/>
      <c r="H6082" s="47">
        <v>0</v>
      </c>
    </row>
    <row r="6083" spans="1:8">
      <c r="A6083" s="44" t="s">
        <v>992</v>
      </c>
      <c r="B6083" s="44" t="s">
        <v>484</v>
      </c>
      <c r="C6083" s="45">
        <v>46173</v>
      </c>
      <c r="D6083" s="47">
        <v>0</v>
      </c>
      <c r="E6083" s="181"/>
      <c r="F6083" s="49">
        <v>0</v>
      </c>
      <c r="G6083" s="181"/>
      <c r="H6083" s="47">
        <v>0</v>
      </c>
    </row>
    <row r="6084" spans="1:8">
      <c r="A6084" s="44" t="s">
        <v>992</v>
      </c>
      <c r="B6084" s="44" t="s">
        <v>484</v>
      </c>
      <c r="C6084" s="45">
        <v>46180</v>
      </c>
      <c r="D6084" s="47">
        <v>0</v>
      </c>
      <c r="E6084" s="181"/>
      <c r="F6084" s="49">
        <v>0</v>
      </c>
      <c r="G6084" s="181"/>
      <c r="H6084" s="47">
        <v>0</v>
      </c>
    </row>
    <row r="6085" spans="1:8">
      <c r="A6085" s="44" t="s">
        <v>992</v>
      </c>
      <c r="B6085" s="44" t="s">
        <v>484</v>
      </c>
      <c r="C6085" s="45">
        <v>46187</v>
      </c>
      <c r="D6085" s="47">
        <v>0</v>
      </c>
      <c r="E6085" s="181"/>
      <c r="F6085" s="49">
        <v>0</v>
      </c>
      <c r="G6085" s="181"/>
      <c r="H6085" s="47">
        <v>0</v>
      </c>
    </row>
    <row r="6086" spans="1:8">
      <c r="A6086" s="44" t="s">
        <v>992</v>
      </c>
      <c r="B6086" s="44" t="s">
        <v>163</v>
      </c>
      <c r="C6086" s="45">
        <v>46103</v>
      </c>
      <c r="D6086" s="47">
        <v>294</v>
      </c>
      <c r="E6086" s="181"/>
      <c r="F6086" s="47">
        <v>0</v>
      </c>
      <c r="G6086" s="181"/>
      <c r="H6086" s="47">
        <v>0</v>
      </c>
    </row>
    <row r="6087" spans="1:8">
      <c r="A6087" s="44" t="s">
        <v>992</v>
      </c>
      <c r="B6087" s="44" t="s">
        <v>163</v>
      </c>
      <c r="C6087" s="45">
        <v>46110</v>
      </c>
      <c r="D6087" s="47">
        <v>294</v>
      </c>
      <c r="E6087" s="181"/>
      <c r="F6087" s="47">
        <v>0</v>
      </c>
      <c r="G6087" s="181"/>
      <c r="H6087" s="47">
        <v>0</v>
      </c>
    </row>
    <row r="6088" spans="1:8">
      <c r="A6088" s="44" t="s">
        <v>992</v>
      </c>
      <c r="B6088" s="44" t="s">
        <v>163</v>
      </c>
      <c r="C6088" s="45">
        <v>46117</v>
      </c>
      <c r="D6088" s="47">
        <v>294</v>
      </c>
      <c r="E6088" s="181"/>
      <c r="F6088" s="47">
        <v>0</v>
      </c>
      <c r="G6088" s="181"/>
      <c r="H6088" s="47">
        <v>0</v>
      </c>
    </row>
    <row r="6089" spans="1:8">
      <c r="A6089" s="44" t="s">
        <v>992</v>
      </c>
      <c r="B6089" s="44" t="s">
        <v>163</v>
      </c>
      <c r="C6089" s="45">
        <v>46124</v>
      </c>
      <c r="D6089" s="47">
        <v>294</v>
      </c>
      <c r="E6089" s="181"/>
      <c r="F6089" s="47">
        <v>0</v>
      </c>
      <c r="G6089" s="181"/>
      <c r="H6089" s="47">
        <v>0</v>
      </c>
    </row>
    <row r="6090" spans="1:8">
      <c r="A6090" s="44" t="s">
        <v>992</v>
      </c>
      <c r="B6090" s="44" t="s">
        <v>163</v>
      </c>
      <c r="C6090" s="45">
        <v>46131</v>
      </c>
      <c r="D6090" s="47">
        <v>294</v>
      </c>
      <c r="E6090" s="181"/>
      <c r="F6090" s="47">
        <v>0</v>
      </c>
      <c r="G6090" s="181"/>
      <c r="H6090" s="47">
        <v>0</v>
      </c>
    </row>
    <row r="6091" spans="1:8">
      <c r="A6091" s="44" t="s">
        <v>992</v>
      </c>
      <c r="B6091" s="44" t="s">
        <v>163</v>
      </c>
      <c r="C6091" s="45">
        <v>46138</v>
      </c>
      <c r="D6091" s="47">
        <v>294</v>
      </c>
      <c r="E6091" s="181"/>
      <c r="F6091" s="47">
        <v>0</v>
      </c>
      <c r="G6091" s="181"/>
      <c r="H6091" s="47">
        <v>0</v>
      </c>
    </row>
    <row r="6092" spans="1:8">
      <c r="A6092" s="44" t="s">
        <v>992</v>
      </c>
      <c r="B6092" s="44" t="s">
        <v>163</v>
      </c>
      <c r="C6092" s="45">
        <v>46145</v>
      </c>
      <c r="D6092" s="47">
        <v>294</v>
      </c>
      <c r="E6092" s="181"/>
      <c r="F6092" s="47">
        <v>0</v>
      </c>
      <c r="G6092" s="181"/>
      <c r="H6092" s="47">
        <v>0</v>
      </c>
    </row>
    <row r="6093" spans="1:8">
      <c r="A6093" s="44" t="s">
        <v>992</v>
      </c>
      <c r="B6093" s="44" t="s">
        <v>163</v>
      </c>
      <c r="C6093" s="45">
        <v>46152</v>
      </c>
      <c r="D6093" s="47">
        <v>294</v>
      </c>
      <c r="E6093" s="181"/>
      <c r="F6093" s="47">
        <v>0</v>
      </c>
      <c r="G6093" s="181"/>
      <c r="H6093" s="47">
        <v>0</v>
      </c>
    </row>
    <row r="6094" spans="1:8">
      <c r="A6094" s="44" t="s">
        <v>992</v>
      </c>
      <c r="B6094" s="44" t="s">
        <v>163</v>
      </c>
      <c r="C6094" s="45">
        <v>46159</v>
      </c>
      <c r="D6094" s="47">
        <v>294</v>
      </c>
      <c r="E6094" s="181"/>
      <c r="F6094" s="49">
        <v>0</v>
      </c>
      <c r="G6094" s="181"/>
      <c r="H6094" s="47">
        <v>0</v>
      </c>
    </row>
    <row r="6095" spans="1:8">
      <c r="A6095" s="44" t="s">
        <v>992</v>
      </c>
      <c r="B6095" s="44" t="s">
        <v>163</v>
      </c>
      <c r="C6095" s="45">
        <v>46166</v>
      </c>
      <c r="D6095" s="47">
        <v>294</v>
      </c>
      <c r="E6095" s="181"/>
      <c r="F6095" s="49">
        <v>0</v>
      </c>
      <c r="G6095" s="181"/>
      <c r="H6095" s="47">
        <v>0</v>
      </c>
    </row>
    <row r="6096" spans="1:8">
      <c r="A6096" s="44" t="s">
        <v>992</v>
      </c>
      <c r="B6096" s="44" t="s">
        <v>163</v>
      </c>
      <c r="C6096" s="45">
        <v>46173</v>
      </c>
      <c r="D6096" s="47">
        <v>294</v>
      </c>
      <c r="E6096" s="181"/>
      <c r="F6096" s="49">
        <v>0</v>
      </c>
      <c r="G6096" s="181"/>
      <c r="H6096" s="47">
        <v>0</v>
      </c>
    </row>
    <row r="6097" spans="1:8">
      <c r="A6097" s="44" t="s">
        <v>992</v>
      </c>
      <c r="B6097" s="44" t="s">
        <v>163</v>
      </c>
      <c r="C6097" s="45">
        <v>46180</v>
      </c>
      <c r="D6097" s="47">
        <v>294</v>
      </c>
      <c r="E6097" s="181"/>
      <c r="F6097" s="49">
        <v>0</v>
      </c>
      <c r="G6097" s="181"/>
      <c r="H6097" s="47">
        <v>0</v>
      </c>
    </row>
    <row r="6098" spans="1:8">
      <c r="A6098" s="44" t="s">
        <v>992</v>
      </c>
      <c r="B6098" s="44" t="s">
        <v>163</v>
      </c>
      <c r="C6098" s="45">
        <v>46187</v>
      </c>
      <c r="D6098" s="47">
        <v>294</v>
      </c>
      <c r="E6098" s="181"/>
      <c r="F6098" s="49">
        <v>0</v>
      </c>
      <c r="G6098" s="181"/>
      <c r="H6098" s="47">
        <v>0</v>
      </c>
    </row>
    <row r="6099" spans="1:8">
      <c r="A6099" s="44" t="s">
        <v>992</v>
      </c>
      <c r="B6099" s="44" t="s">
        <v>521</v>
      </c>
      <c r="C6099" s="45">
        <v>46103</v>
      </c>
      <c r="D6099" s="47">
        <v>5</v>
      </c>
      <c r="E6099" s="180">
        <v>-0.99</v>
      </c>
      <c r="F6099" s="47">
        <v>0</v>
      </c>
      <c r="G6099" s="180">
        <v>-1</v>
      </c>
      <c r="H6099" s="47">
        <v>434</v>
      </c>
    </row>
    <row r="6100" spans="1:8">
      <c r="A6100" s="44" t="s">
        <v>992</v>
      </c>
      <c r="B6100" s="44" t="s">
        <v>521</v>
      </c>
      <c r="C6100" s="45">
        <v>46110</v>
      </c>
      <c r="D6100" s="47">
        <v>5</v>
      </c>
      <c r="E6100" s="180">
        <v>-0.99</v>
      </c>
      <c r="F6100" s="47">
        <v>0</v>
      </c>
      <c r="G6100" s="180">
        <v>-1</v>
      </c>
      <c r="H6100" s="47">
        <v>346</v>
      </c>
    </row>
    <row r="6101" spans="1:8">
      <c r="A6101" s="44" t="s">
        <v>992</v>
      </c>
      <c r="B6101" s="44" t="s">
        <v>521</v>
      </c>
      <c r="C6101" s="45">
        <v>46117</v>
      </c>
      <c r="D6101" s="47">
        <v>5</v>
      </c>
      <c r="E6101" s="180">
        <v>-0.98</v>
      </c>
      <c r="F6101" s="47">
        <v>0</v>
      </c>
      <c r="G6101" s="180">
        <v>-1</v>
      </c>
      <c r="H6101" s="47">
        <v>248</v>
      </c>
    </row>
    <row r="6102" spans="1:8">
      <c r="A6102" s="44" t="s">
        <v>992</v>
      </c>
      <c r="B6102" s="44" t="s">
        <v>521</v>
      </c>
      <c r="C6102" s="45">
        <v>46124</v>
      </c>
      <c r="D6102" s="47">
        <v>5</v>
      </c>
      <c r="E6102" s="180">
        <v>-0.97</v>
      </c>
      <c r="F6102" s="47">
        <v>0</v>
      </c>
      <c r="G6102" s="180">
        <v>-1</v>
      </c>
      <c r="H6102" s="47">
        <v>200</v>
      </c>
    </row>
    <row r="6103" spans="1:8">
      <c r="A6103" s="44" t="s">
        <v>992</v>
      </c>
      <c r="B6103" s="44" t="s">
        <v>521</v>
      </c>
      <c r="C6103" s="45">
        <v>46131</v>
      </c>
      <c r="D6103" s="47">
        <v>5</v>
      </c>
      <c r="E6103" s="180">
        <v>-0.97</v>
      </c>
      <c r="F6103" s="47">
        <v>0</v>
      </c>
      <c r="G6103" s="180">
        <v>-1</v>
      </c>
      <c r="H6103" s="47">
        <v>193</v>
      </c>
    </row>
    <row r="6104" spans="1:8">
      <c r="A6104" s="44" t="s">
        <v>992</v>
      </c>
      <c r="B6104" s="44" t="s">
        <v>521</v>
      </c>
      <c r="C6104" s="45">
        <v>46138</v>
      </c>
      <c r="D6104" s="47">
        <v>5</v>
      </c>
      <c r="E6104" s="180">
        <v>-0.99</v>
      </c>
      <c r="F6104" s="47">
        <v>0</v>
      </c>
      <c r="G6104" s="180">
        <v>-1</v>
      </c>
      <c r="H6104" s="47">
        <v>461</v>
      </c>
    </row>
    <row r="6105" spans="1:8">
      <c r="A6105" s="44" t="s">
        <v>992</v>
      </c>
      <c r="B6105" s="44" t="s">
        <v>521</v>
      </c>
      <c r="C6105" s="45">
        <v>46145</v>
      </c>
      <c r="D6105" s="47">
        <v>8</v>
      </c>
      <c r="E6105" s="180">
        <v>-0.98</v>
      </c>
      <c r="F6105" s="47">
        <v>0</v>
      </c>
      <c r="G6105" s="180">
        <v>-1</v>
      </c>
      <c r="H6105" s="47">
        <v>363</v>
      </c>
    </row>
    <row r="6106" spans="1:8">
      <c r="A6106" s="44" t="s">
        <v>992</v>
      </c>
      <c r="B6106" s="44" t="s">
        <v>521</v>
      </c>
      <c r="C6106" s="45">
        <v>46152</v>
      </c>
      <c r="D6106" s="47">
        <v>9</v>
      </c>
      <c r="E6106" s="180">
        <v>-0.97</v>
      </c>
      <c r="F6106" s="47">
        <v>0</v>
      </c>
      <c r="G6106" s="180">
        <v>-1</v>
      </c>
      <c r="H6106" s="47">
        <v>341</v>
      </c>
    </row>
    <row r="6107" spans="1:8">
      <c r="A6107" s="44" t="s">
        <v>992</v>
      </c>
      <c r="B6107" s="44" t="s">
        <v>521</v>
      </c>
      <c r="C6107" s="45">
        <v>46159</v>
      </c>
      <c r="D6107" s="47">
        <v>9</v>
      </c>
      <c r="E6107" s="180">
        <v>-0.97</v>
      </c>
      <c r="F6107" s="49">
        <v>0</v>
      </c>
      <c r="G6107" s="180">
        <v>-1</v>
      </c>
      <c r="H6107" s="47">
        <v>306</v>
      </c>
    </row>
    <row r="6108" spans="1:8">
      <c r="A6108" s="44" t="s">
        <v>992</v>
      </c>
      <c r="B6108" s="44" t="s">
        <v>521</v>
      </c>
      <c r="C6108" s="45">
        <v>46166</v>
      </c>
      <c r="D6108" s="47">
        <v>7</v>
      </c>
      <c r="E6108" s="180">
        <v>-0.99</v>
      </c>
      <c r="F6108" s="49">
        <v>0</v>
      </c>
      <c r="G6108" s="180">
        <v>-1</v>
      </c>
      <c r="H6108" s="47">
        <v>676</v>
      </c>
    </row>
    <row r="6109" spans="1:8">
      <c r="A6109" s="44" t="s">
        <v>992</v>
      </c>
      <c r="B6109" s="44" t="s">
        <v>521</v>
      </c>
      <c r="C6109" s="45">
        <v>46173</v>
      </c>
      <c r="D6109" s="47">
        <v>7</v>
      </c>
      <c r="E6109" s="180">
        <v>-0.99</v>
      </c>
      <c r="F6109" s="49">
        <v>0</v>
      </c>
      <c r="G6109" s="180">
        <v>-1</v>
      </c>
      <c r="H6109" s="47">
        <v>756</v>
      </c>
    </row>
    <row r="6110" spans="1:8">
      <c r="A6110" s="44" t="s">
        <v>992</v>
      </c>
      <c r="B6110" s="44" t="s">
        <v>521</v>
      </c>
      <c r="C6110" s="45">
        <v>46180</v>
      </c>
      <c r="D6110" s="47">
        <v>7</v>
      </c>
      <c r="E6110" s="180">
        <v>-0.99</v>
      </c>
      <c r="F6110" s="49">
        <v>0</v>
      </c>
      <c r="G6110" s="180">
        <v>-1</v>
      </c>
      <c r="H6110" s="47">
        <v>925</v>
      </c>
    </row>
    <row r="6111" spans="1:8">
      <c r="A6111" s="44" t="s">
        <v>992</v>
      </c>
      <c r="B6111" s="44" t="s">
        <v>521</v>
      </c>
      <c r="C6111" s="45">
        <v>46187</v>
      </c>
      <c r="D6111" s="47">
        <v>7</v>
      </c>
      <c r="E6111" s="180">
        <v>-0.98</v>
      </c>
      <c r="F6111" s="49">
        <v>0</v>
      </c>
      <c r="G6111" s="180">
        <v>-1</v>
      </c>
      <c r="H6111" s="47">
        <v>475</v>
      </c>
    </row>
    <row r="6112" spans="1:8">
      <c r="A6112" s="44" t="s">
        <v>992</v>
      </c>
      <c r="B6112" s="44" t="s">
        <v>278</v>
      </c>
      <c r="C6112" s="45">
        <v>46103</v>
      </c>
      <c r="D6112" s="47">
        <v>1</v>
      </c>
      <c r="E6112" s="181"/>
      <c r="F6112" s="47">
        <v>0</v>
      </c>
      <c r="G6112" s="181"/>
      <c r="H6112" s="47">
        <v>0</v>
      </c>
    </row>
    <row r="6113" spans="1:8">
      <c r="A6113" s="44" t="s">
        <v>992</v>
      </c>
      <c r="B6113" s="44" t="s">
        <v>278</v>
      </c>
      <c r="C6113" s="45">
        <v>46110</v>
      </c>
      <c r="D6113" s="47">
        <v>1</v>
      </c>
      <c r="E6113" s="181"/>
      <c r="F6113" s="47">
        <v>0</v>
      </c>
      <c r="G6113" s="181"/>
      <c r="H6113" s="47">
        <v>0</v>
      </c>
    </row>
    <row r="6114" spans="1:8">
      <c r="A6114" s="44" t="s">
        <v>992</v>
      </c>
      <c r="B6114" s="44" t="s">
        <v>278</v>
      </c>
      <c r="C6114" s="45">
        <v>46117</v>
      </c>
      <c r="D6114" s="47">
        <v>1</v>
      </c>
      <c r="E6114" s="181"/>
      <c r="F6114" s="47">
        <v>0</v>
      </c>
      <c r="G6114" s="181"/>
      <c r="H6114" s="47">
        <v>0</v>
      </c>
    </row>
    <row r="6115" spans="1:8">
      <c r="A6115" s="44" t="s">
        <v>992</v>
      </c>
      <c r="B6115" s="44" t="s">
        <v>278</v>
      </c>
      <c r="C6115" s="45">
        <v>46124</v>
      </c>
      <c r="D6115" s="47">
        <v>1</v>
      </c>
      <c r="E6115" s="181"/>
      <c r="F6115" s="47">
        <v>0</v>
      </c>
      <c r="G6115" s="181"/>
      <c r="H6115" s="47">
        <v>0</v>
      </c>
    </row>
    <row r="6116" spans="1:8">
      <c r="A6116" s="44" t="s">
        <v>992</v>
      </c>
      <c r="B6116" s="44" t="s">
        <v>278</v>
      </c>
      <c r="C6116" s="45">
        <v>46131</v>
      </c>
      <c r="D6116" s="47">
        <v>1</v>
      </c>
      <c r="E6116" s="181"/>
      <c r="F6116" s="47">
        <v>0</v>
      </c>
      <c r="G6116" s="181"/>
      <c r="H6116" s="47">
        <v>0</v>
      </c>
    </row>
    <row r="6117" spans="1:8">
      <c r="A6117" s="44" t="s">
        <v>992</v>
      </c>
      <c r="B6117" s="44" t="s">
        <v>278</v>
      </c>
      <c r="C6117" s="45">
        <v>46138</v>
      </c>
      <c r="D6117" s="47">
        <v>1</v>
      </c>
      <c r="E6117" s="181"/>
      <c r="F6117" s="47">
        <v>0</v>
      </c>
      <c r="G6117" s="181"/>
      <c r="H6117" s="47">
        <v>0</v>
      </c>
    </row>
    <row r="6118" spans="1:8">
      <c r="A6118" s="44" t="s">
        <v>992</v>
      </c>
      <c r="B6118" s="44" t="s">
        <v>278</v>
      </c>
      <c r="C6118" s="45">
        <v>46145</v>
      </c>
      <c r="D6118" s="47">
        <v>1</v>
      </c>
      <c r="E6118" s="181"/>
      <c r="F6118" s="47">
        <v>0</v>
      </c>
      <c r="G6118" s="181"/>
      <c r="H6118" s="47">
        <v>0</v>
      </c>
    </row>
    <row r="6119" spans="1:8">
      <c r="A6119" s="44" t="s">
        <v>992</v>
      </c>
      <c r="B6119" s="44" t="s">
        <v>278</v>
      </c>
      <c r="C6119" s="45">
        <v>46152</v>
      </c>
      <c r="D6119" s="47">
        <v>1</v>
      </c>
      <c r="E6119" s="181"/>
      <c r="F6119" s="47">
        <v>0</v>
      </c>
      <c r="G6119" s="181"/>
      <c r="H6119" s="47">
        <v>0</v>
      </c>
    </row>
    <row r="6120" spans="1:8">
      <c r="A6120" s="44" t="s">
        <v>992</v>
      </c>
      <c r="B6120" s="44" t="s">
        <v>278</v>
      </c>
      <c r="C6120" s="45">
        <v>46159</v>
      </c>
      <c r="D6120" s="47">
        <v>1</v>
      </c>
      <c r="E6120" s="181"/>
      <c r="F6120" s="49">
        <v>0</v>
      </c>
      <c r="G6120" s="181"/>
      <c r="H6120" s="47">
        <v>0</v>
      </c>
    </row>
    <row r="6121" spans="1:8">
      <c r="A6121" s="44" t="s">
        <v>992</v>
      </c>
      <c r="B6121" s="44" t="s">
        <v>278</v>
      </c>
      <c r="C6121" s="45">
        <v>46166</v>
      </c>
      <c r="D6121" s="47">
        <v>1</v>
      </c>
      <c r="E6121" s="181"/>
      <c r="F6121" s="49">
        <v>0</v>
      </c>
      <c r="G6121" s="181"/>
      <c r="H6121" s="47">
        <v>0</v>
      </c>
    </row>
    <row r="6122" spans="1:8">
      <c r="A6122" s="44" t="s">
        <v>992</v>
      </c>
      <c r="B6122" s="44" t="s">
        <v>278</v>
      </c>
      <c r="C6122" s="45">
        <v>46173</v>
      </c>
      <c r="D6122" s="47">
        <v>1</v>
      </c>
      <c r="E6122" s="181"/>
      <c r="F6122" s="49">
        <v>0</v>
      </c>
      <c r="G6122" s="181"/>
      <c r="H6122" s="47">
        <v>0</v>
      </c>
    </row>
    <row r="6123" spans="1:8">
      <c r="A6123" s="44" t="s">
        <v>992</v>
      </c>
      <c r="B6123" s="44" t="s">
        <v>278</v>
      </c>
      <c r="C6123" s="45">
        <v>46180</v>
      </c>
      <c r="D6123" s="47">
        <v>1</v>
      </c>
      <c r="E6123" s="181"/>
      <c r="F6123" s="49">
        <v>0</v>
      </c>
      <c r="G6123" s="181"/>
      <c r="H6123" s="47">
        <v>0</v>
      </c>
    </row>
    <row r="6124" spans="1:8">
      <c r="A6124" s="44" t="s">
        <v>992</v>
      </c>
      <c r="B6124" s="44" t="s">
        <v>278</v>
      </c>
      <c r="C6124" s="45">
        <v>46187</v>
      </c>
      <c r="D6124" s="47">
        <v>1</v>
      </c>
      <c r="E6124" s="181"/>
      <c r="F6124" s="49">
        <v>0</v>
      </c>
      <c r="G6124" s="181"/>
      <c r="H6124" s="47">
        <v>0</v>
      </c>
    </row>
    <row r="6125" spans="1:8">
      <c r="A6125" s="44" t="s">
        <v>992</v>
      </c>
      <c r="B6125" s="44" t="s">
        <v>503</v>
      </c>
      <c r="C6125" s="45">
        <v>46103</v>
      </c>
      <c r="D6125" s="47">
        <v>2203</v>
      </c>
      <c r="E6125" s="180">
        <v>0.35</v>
      </c>
      <c r="F6125" s="47">
        <v>0</v>
      </c>
      <c r="G6125" s="180">
        <v>-1</v>
      </c>
      <c r="H6125" s="47">
        <v>1637</v>
      </c>
    </row>
    <row r="6126" spans="1:8">
      <c r="A6126" s="44" t="s">
        <v>992</v>
      </c>
      <c r="B6126" s="44" t="s">
        <v>503</v>
      </c>
      <c r="C6126" s="45">
        <v>46110</v>
      </c>
      <c r="D6126" s="47">
        <v>2190</v>
      </c>
      <c r="E6126" s="180">
        <v>0.38</v>
      </c>
      <c r="F6126" s="47">
        <v>0</v>
      </c>
      <c r="G6126" s="180">
        <v>-1</v>
      </c>
      <c r="H6126" s="47">
        <v>1590</v>
      </c>
    </row>
    <row r="6127" spans="1:8">
      <c r="A6127" s="44" t="s">
        <v>992</v>
      </c>
      <c r="B6127" s="44" t="s">
        <v>503</v>
      </c>
      <c r="C6127" s="45">
        <v>46117</v>
      </c>
      <c r="D6127" s="47">
        <v>2184</v>
      </c>
      <c r="E6127" s="180">
        <v>0.36</v>
      </c>
      <c r="F6127" s="47">
        <v>0</v>
      </c>
      <c r="G6127" s="180">
        <v>-1</v>
      </c>
      <c r="H6127" s="47">
        <v>1604</v>
      </c>
    </row>
    <row r="6128" spans="1:8">
      <c r="A6128" s="44" t="s">
        <v>992</v>
      </c>
      <c r="B6128" s="44" t="s">
        <v>503</v>
      </c>
      <c r="C6128" s="45">
        <v>46124</v>
      </c>
      <c r="D6128" s="47">
        <v>2191</v>
      </c>
      <c r="E6128" s="180">
        <v>0.31</v>
      </c>
      <c r="F6128" s="47">
        <v>0</v>
      </c>
      <c r="G6128" s="180">
        <v>-1</v>
      </c>
      <c r="H6128" s="47">
        <v>1669</v>
      </c>
    </row>
    <row r="6129" spans="1:8">
      <c r="A6129" s="44" t="s">
        <v>992</v>
      </c>
      <c r="B6129" s="44" t="s">
        <v>503</v>
      </c>
      <c r="C6129" s="45">
        <v>46131</v>
      </c>
      <c r="D6129" s="47">
        <v>2182</v>
      </c>
      <c r="E6129" s="180">
        <v>0.4</v>
      </c>
      <c r="F6129" s="47">
        <v>0</v>
      </c>
      <c r="G6129" s="180">
        <v>-1</v>
      </c>
      <c r="H6129" s="47">
        <v>1563</v>
      </c>
    </row>
    <row r="6130" spans="1:8">
      <c r="A6130" s="44" t="s">
        <v>992</v>
      </c>
      <c r="B6130" s="44" t="s">
        <v>503</v>
      </c>
      <c r="C6130" s="45">
        <v>46138</v>
      </c>
      <c r="D6130" s="47">
        <v>2200</v>
      </c>
      <c r="E6130" s="180">
        <v>0.32</v>
      </c>
      <c r="F6130" s="47">
        <v>0</v>
      </c>
      <c r="G6130" s="180">
        <v>-1</v>
      </c>
      <c r="H6130" s="47">
        <v>1667</v>
      </c>
    </row>
    <row r="6131" spans="1:8">
      <c r="A6131" s="44" t="s">
        <v>992</v>
      </c>
      <c r="B6131" s="44" t="s">
        <v>503</v>
      </c>
      <c r="C6131" s="45">
        <v>46145</v>
      </c>
      <c r="D6131" s="47">
        <v>2223</v>
      </c>
      <c r="E6131" s="180">
        <v>0.24</v>
      </c>
      <c r="F6131" s="47">
        <v>0</v>
      </c>
      <c r="G6131" s="180">
        <v>-1</v>
      </c>
      <c r="H6131" s="47">
        <v>1796</v>
      </c>
    </row>
    <row r="6132" spans="1:8">
      <c r="A6132" s="44" t="s">
        <v>992</v>
      </c>
      <c r="B6132" s="44" t="s">
        <v>503</v>
      </c>
      <c r="C6132" s="45">
        <v>46152</v>
      </c>
      <c r="D6132" s="47">
        <v>2222</v>
      </c>
      <c r="E6132" s="180">
        <v>0.38</v>
      </c>
      <c r="F6132" s="47">
        <v>0</v>
      </c>
      <c r="G6132" s="180">
        <v>-1</v>
      </c>
      <c r="H6132" s="47">
        <v>1610</v>
      </c>
    </row>
    <row r="6133" spans="1:8">
      <c r="A6133" s="44" t="s">
        <v>992</v>
      </c>
      <c r="B6133" s="44" t="s">
        <v>503</v>
      </c>
      <c r="C6133" s="45">
        <v>46159</v>
      </c>
      <c r="D6133" s="47">
        <v>2217</v>
      </c>
      <c r="E6133" s="180">
        <v>0.48</v>
      </c>
      <c r="F6133" s="49">
        <v>0</v>
      </c>
      <c r="G6133" s="180">
        <v>-1</v>
      </c>
      <c r="H6133" s="47">
        <v>1502</v>
      </c>
    </row>
    <row r="6134" spans="1:8">
      <c r="A6134" s="44" t="s">
        <v>992</v>
      </c>
      <c r="B6134" s="44" t="s">
        <v>503</v>
      </c>
      <c r="C6134" s="45">
        <v>46166</v>
      </c>
      <c r="D6134" s="47">
        <v>2196</v>
      </c>
      <c r="E6134" s="180">
        <v>0.28999999999999998</v>
      </c>
      <c r="F6134" s="49">
        <v>0</v>
      </c>
      <c r="G6134" s="180">
        <v>-1</v>
      </c>
      <c r="H6134" s="47">
        <v>1706</v>
      </c>
    </row>
    <row r="6135" spans="1:8">
      <c r="A6135" s="44" t="s">
        <v>992</v>
      </c>
      <c r="B6135" s="44" t="s">
        <v>503</v>
      </c>
      <c r="C6135" s="45">
        <v>46173</v>
      </c>
      <c r="D6135" s="47">
        <v>2109</v>
      </c>
      <c r="E6135" s="180">
        <v>0.09</v>
      </c>
      <c r="F6135" s="49">
        <v>0</v>
      </c>
      <c r="G6135" s="180">
        <v>-1</v>
      </c>
      <c r="H6135" s="47">
        <v>1938</v>
      </c>
    </row>
    <row r="6136" spans="1:8">
      <c r="A6136" s="44" t="s">
        <v>992</v>
      </c>
      <c r="B6136" s="44" t="s">
        <v>503</v>
      </c>
      <c r="C6136" s="45">
        <v>46180</v>
      </c>
      <c r="D6136" s="47">
        <v>2095</v>
      </c>
      <c r="E6136" s="180">
        <v>0.08</v>
      </c>
      <c r="F6136" s="49">
        <v>0</v>
      </c>
      <c r="G6136" s="180">
        <v>-1</v>
      </c>
      <c r="H6136" s="47">
        <v>1932</v>
      </c>
    </row>
    <row r="6137" spans="1:8">
      <c r="A6137" s="44" t="s">
        <v>992</v>
      </c>
      <c r="B6137" s="44" t="s">
        <v>503</v>
      </c>
      <c r="C6137" s="45">
        <v>46187</v>
      </c>
      <c r="D6137" s="47">
        <v>2095</v>
      </c>
      <c r="E6137" s="180">
        <v>7.0000000000000007E-2</v>
      </c>
      <c r="F6137" s="49">
        <v>0</v>
      </c>
      <c r="G6137" s="180">
        <v>-1</v>
      </c>
      <c r="H6137" s="47">
        <v>1953</v>
      </c>
    </row>
    <row r="6138" spans="1:8">
      <c r="A6138" s="44" t="s">
        <v>992</v>
      </c>
      <c r="B6138" s="44" t="s">
        <v>81</v>
      </c>
      <c r="C6138" s="45">
        <v>46103</v>
      </c>
      <c r="D6138" s="47">
        <v>2439</v>
      </c>
      <c r="E6138" s="180">
        <v>0.03</v>
      </c>
      <c r="F6138" s="47">
        <v>0</v>
      </c>
      <c r="G6138" s="180">
        <v>-1</v>
      </c>
      <c r="H6138" s="47">
        <v>2364</v>
      </c>
    </row>
    <row r="6139" spans="1:8">
      <c r="A6139" s="44" t="s">
        <v>992</v>
      </c>
      <c r="B6139" s="44" t="s">
        <v>81</v>
      </c>
      <c r="C6139" s="45">
        <v>46110</v>
      </c>
      <c r="D6139" s="47">
        <v>2429</v>
      </c>
      <c r="E6139" s="180">
        <v>-0.02</v>
      </c>
      <c r="F6139" s="47">
        <v>0</v>
      </c>
      <c r="G6139" s="180">
        <v>-1</v>
      </c>
      <c r="H6139" s="47">
        <v>2474</v>
      </c>
    </row>
    <row r="6140" spans="1:8">
      <c r="A6140" s="44" t="s">
        <v>992</v>
      </c>
      <c r="B6140" s="44" t="s">
        <v>81</v>
      </c>
      <c r="C6140" s="45">
        <v>46117</v>
      </c>
      <c r="D6140" s="47">
        <v>2401</v>
      </c>
      <c r="E6140" s="180">
        <v>7.0000000000000007E-2</v>
      </c>
      <c r="F6140" s="47">
        <v>0</v>
      </c>
      <c r="G6140" s="180">
        <v>-1</v>
      </c>
      <c r="H6140" s="47">
        <v>2249</v>
      </c>
    </row>
    <row r="6141" spans="1:8">
      <c r="A6141" s="44" t="s">
        <v>992</v>
      </c>
      <c r="B6141" s="44" t="s">
        <v>81</v>
      </c>
      <c r="C6141" s="45">
        <v>46124</v>
      </c>
      <c r="D6141" s="47">
        <v>2385</v>
      </c>
      <c r="E6141" s="180">
        <v>0.04</v>
      </c>
      <c r="F6141" s="47">
        <v>0</v>
      </c>
      <c r="G6141" s="180">
        <v>-1</v>
      </c>
      <c r="H6141" s="47">
        <v>2303</v>
      </c>
    </row>
    <row r="6142" spans="1:8">
      <c r="A6142" s="44" t="s">
        <v>992</v>
      </c>
      <c r="B6142" s="44" t="s">
        <v>81</v>
      </c>
      <c r="C6142" s="45">
        <v>46131</v>
      </c>
      <c r="D6142" s="47">
        <v>2390</v>
      </c>
      <c r="E6142" s="180">
        <v>7.0000000000000007E-2</v>
      </c>
      <c r="F6142" s="47">
        <v>0</v>
      </c>
      <c r="G6142" s="180">
        <v>-1</v>
      </c>
      <c r="H6142" s="47">
        <v>2234</v>
      </c>
    </row>
    <row r="6143" spans="1:8">
      <c r="A6143" s="44" t="s">
        <v>992</v>
      </c>
      <c r="B6143" s="44" t="s">
        <v>81</v>
      </c>
      <c r="C6143" s="45">
        <v>46138</v>
      </c>
      <c r="D6143" s="47">
        <v>2390</v>
      </c>
      <c r="E6143" s="180">
        <v>0.03</v>
      </c>
      <c r="F6143" s="47">
        <v>0</v>
      </c>
      <c r="G6143" s="180">
        <v>-1</v>
      </c>
      <c r="H6143" s="47">
        <v>2328</v>
      </c>
    </row>
    <row r="6144" spans="1:8">
      <c r="A6144" s="44" t="s">
        <v>992</v>
      </c>
      <c r="B6144" s="44" t="s">
        <v>81</v>
      </c>
      <c r="C6144" s="45">
        <v>46145</v>
      </c>
      <c r="D6144" s="47">
        <v>2384</v>
      </c>
      <c r="E6144" s="180">
        <v>0.17</v>
      </c>
      <c r="F6144" s="47">
        <v>0</v>
      </c>
      <c r="G6144" s="180">
        <v>-1</v>
      </c>
      <c r="H6144" s="47">
        <v>2035</v>
      </c>
    </row>
    <row r="6145" spans="1:8">
      <c r="A6145" s="44" t="s">
        <v>992</v>
      </c>
      <c r="B6145" s="44" t="s">
        <v>81</v>
      </c>
      <c r="C6145" s="45">
        <v>46152</v>
      </c>
      <c r="D6145" s="47">
        <v>2380</v>
      </c>
      <c r="E6145" s="180">
        <v>0.13</v>
      </c>
      <c r="F6145" s="49">
        <v>0</v>
      </c>
      <c r="G6145" s="180">
        <v>-1</v>
      </c>
      <c r="H6145" s="47">
        <v>2108</v>
      </c>
    </row>
    <row r="6146" spans="1:8">
      <c r="A6146" s="44" t="s">
        <v>992</v>
      </c>
      <c r="B6146" s="44" t="s">
        <v>81</v>
      </c>
      <c r="C6146" s="45">
        <v>46159</v>
      </c>
      <c r="D6146" s="47">
        <v>2370</v>
      </c>
      <c r="E6146" s="180">
        <v>0.17</v>
      </c>
      <c r="F6146" s="49">
        <v>0</v>
      </c>
      <c r="G6146" s="180">
        <v>-1</v>
      </c>
      <c r="H6146" s="47">
        <v>2034</v>
      </c>
    </row>
    <row r="6147" spans="1:8">
      <c r="A6147" s="44" t="s">
        <v>992</v>
      </c>
      <c r="B6147" s="44" t="s">
        <v>81</v>
      </c>
      <c r="C6147" s="45">
        <v>46166</v>
      </c>
      <c r="D6147" s="47">
        <v>2371</v>
      </c>
      <c r="E6147" s="180">
        <v>0.14000000000000001</v>
      </c>
      <c r="F6147" s="49">
        <v>0</v>
      </c>
      <c r="G6147" s="180">
        <v>-1</v>
      </c>
      <c r="H6147" s="47">
        <v>2071</v>
      </c>
    </row>
    <row r="6148" spans="1:8">
      <c r="A6148" s="44" t="s">
        <v>992</v>
      </c>
      <c r="B6148" s="44" t="s">
        <v>81</v>
      </c>
      <c r="C6148" s="45">
        <v>46173</v>
      </c>
      <c r="D6148" s="47">
        <v>2359</v>
      </c>
      <c r="E6148" s="180">
        <v>0.04</v>
      </c>
      <c r="F6148" s="49">
        <v>0</v>
      </c>
      <c r="G6148" s="180">
        <v>-1</v>
      </c>
      <c r="H6148" s="47">
        <v>2276</v>
      </c>
    </row>
    <row r="6149" spans="1:8">
      <c r="A6149" s="44" t="s">
        <v>992</v>
      </c>
      <c r="B6149" s="44" t="s">
        <v>81</v>
      </c>
      <c r="C6149" s="45">
        <v>46180</v>
      </c>
      <c r="D6149" s="47">
        <v>2412</v>
      </c>
      <c r="E6149" s="180">
        <v>0.15</v>
      </c>
      <c r="F6149" s="49">
        <v>0</v>
      </c>
      <c r="G6149" s="180">
        <v>-1</v>
      </c>
      <c r="H6149" s="47">
        <v>2095</v>
      </c>
    </row>
    <row r="6150" spans="1:8">
      <c r="A6150" s="44" t="s">
        <v>992</v>
      </c>
      <c r="B6150" s="44" t="s">
        <v>81</v>
      </c>
      <c r="C6150" s="45">
        <v>46187</v>
      </c>
      <c r="D6150" s="47">
        <v>2405</v>
      </c>
      <c r="E6150" s="180">
        <v>0.2</v>
      </c>
      <c r="F6150" s="49">
        <v>0</v>
      </c>
      <c r="G6150" s="180">
        <v>-1</v>
      </c>
      <c r="H6150" s="47">
        <v>2010</v>
      </c>
    </row>
    <row r="6151" spans="1:8">
      <c r="A6151" s="44" t="s">
        <v>992</v>
      </c>
      <c r="B6151" s="44" t="s">
        <v>501</v>
      </c>
      <c r="C6151" s="45">
        <v>46103</v>
      </c>
      <c r="D6151" s="47">
        <v>0</v>
      </c>
      <c r="E6151" s="180">
        <v>-1</v>
      </c>
      <c r="F6151" s="47">
        <v>0</v>
      </c>
      <c r="G6151" s="180">
        <v>-1</v>
      </c>
      <c r="H6151" s="47">
        <v>11</v>
      </c>
    </row>
    <row r="6152" spans="1:8">
      <c r="A6152" s="44" t="s">
        <v>992</v>
      </c>
      <c r="B6152" s="44" t="s">
        <v>501</v>
      </c>
      <c r="C6152" s="45">
        <v>46110</v>
      </c>
      <c r="D6152" s="47">
        <v>0</v>
      </c>
      <c r="E6152" s="180">
        <v>-1</v>
      </c>
      <c r="F6152" s="47">
        <v>0</v>
      </c>
      <c r="G6152" s="180">
        <v>-1</v>
      </c>
      <c r="H6152" s="47">
        <v>18</v>
      </c>
    </row>
    <row r="6153" spans="1:8">
      <c r="A6153" s="44" t="s">
        <v>992</v>
      </c>
      <c r="B6153" s="44" t="s">
        <v>501</v>
      </c>
      <c r="C6153" s="45">
        <v>46117</v>
      </c>
      <c r="D6153" s="47">
        <v>0</v>
      </c>
      <c r="E6153" s="180">
        <v>-1</v>
      </c>
      <c r="F6153" s="47">
        <v>0</v>
      </c>
      <c r="G6153" s="180">
        <v>-1</v>
      </c>
      <c r="H6153" s="47">
        <v>10</v>
      </c>
    </row>
    <row r="6154" spans="1:8">
      <c r="A6154" s="44" t="s">
        <v>992</v>
      </c>
      <c r="B6154" s="44" t="s">
        <v>501</v>
      </c>
      <c r="C6154" s="45">
        <v>46124</v>
      </c>
      <c r="D6154" s="47">
        <v>0</v>
      </c>
      <c r="E6154" s="180">
        <v>-1</v>
      </c>
      <c r="F6154" s="47">
        <v>0</v>
      </c>
      <c r="G6154" s="180">
        <v>-1</v>
      </c>
      <c r="H6154" s="47">
        <v>14</v>
      </c>
    </row>
    <row r="6155" spans="1:8">
      <c r="A6155" s="44" t="s">
        <v>992</v>
      </c>
      <c r="B6155" s="44" t="s">
        <v>501</v>
      </c>
      <c r="C6155" s="45">
        <v>46131</v>
      </c>
      <c r="D6155" s="47">
        <v>0</v>
      </c>
      <c r="E6155" s="180">
        <v>-1</v>
      </c>
      <c r="F6155" s="47">
        <v>0</v>
      </c>
      <c r="G6155" s="180">
        <v>-1</v>
      </c>
      <c r="H6155" s="47">
        <v>14</v>
      </c>
    </row>
    <row r="6156" spans="1:8">
      <c r="A6156" s="44" t="s">
        <v>992</v>
      </c>
      <c r="B6156" s="44" t="s">
        <v>501</v>
      </c>
      <c r="C6156" s="45">
        <v>46138</v>
      </c>
      <c r="D6156" s="47">
        <v>0</v>
      </c>
      <c r="E6156" s="180">
        <v>-1</v>
      </c>
      <c r="F6156" s="47">
        <v>0</v>
      </c>
      <c r="G6156" s="180">
        <v>-1</v>
      </c>
      <c r="H6156" s="47">
        <v>5</v>
      </c>
    </row>
    <row r="6157" spans="1:8">
      <c r="A6157" s="44" t="s">
        <v>992</v>
      </c>
      <c r="B6157" s="44" t="s">
        <v>501</v>
      </c>
      <c r="C6157" s="45">
        <v>46145</v>
      </c>
      <c r="D6157" s="47">
        <v>0</v>
      </c>
      <c r="E6157" s="180">
        <v>-1</v>
      </c>
      <c r="F6157" s="49">
        <v>0</v>
      </c>
      <c r="G6157" s="180">
        <v>-1</v>
      </c>
      <c r="H6157" s="47">
        <v>9</v>
      </c>
    </row>
    <row r="6158" spans="1:8">
      <c r="A6158" s="44" t="s">
        <v>992</v>
      </c>
      <c r="B6158" s="44" t="s">
        <v>501</v>
      </c>
      <c r="C6158" s="45">
        <v>46152</v>
      </c>
      <c r="D6158" s="47">
        <v>0</v>
      </c>
      <c r="E6158" s="180">
        <v>-1</v>
      </c>
      <c r="F6158" s="49">
        <v>0</v>
      </c>
      <c r="G6158" s="180">
        <v>-1</v>
      </c>
      <c r="H6158" s="47">
        <v>10</v>
      </c>
    </row>
    <row r="6159" spans="1:8">
      <c r="A6159" s="44" t="s">
        <v>992</v>
      </c>
      <c r="B6159" s="44" t="s">
        <v>501</v>
      </c>
      <c r="C6159" s="45">
        <v>46159</v>
      </c>
      <c r="D6159" s="47">
        <v>0</v>
      </c>
      <c r="E6159" s="180">
        <v>-1</v>
      </c>
      <c r="F6159" s="49">
        <v>0</v>
      </c>
      <c r="G6159" s="180">
        <v>-1</v>
      </c>
      <c r="H6159" s="47">
        <v>11</v>
      </c>
    </row>
    <row r="6160" spans="1:8">
      <c r="A6160" s="44" t="s">
        <v>992</v>
      </c>
      <c r="B6160" s="44" t="s">
        <v>501</v>
      </c>
      <c r="C6160" s="45">
        <v>46166</v>
      </c>
      <c r="D6160" s="47">
        <v>0</v>
      </c>
      <c r="E6160" s="180">
        <v>-1</v>
      </c>
      <c r="F6160" s="49">
        <v>0</v>
      </c>
      <c r="G6160" s="180">
        <v>-1</v>
      </c>
      <c r="H6160" s="47">
        <v>8</v>
      </c>
    </row>
    <row r="6161" spans="1:8">
      <c r="A6161" s="44" t="s">
        <v>992</v>
      </c>
      <c r="B6161" s="44" t="s">
        <v>501</v>
      </c>
      <c r="C6161" s="45">
        <v>46173</v>
      </c>
      <c r="D6161" s="47">
        <v>0</v>
      </c>
      <c r="E6161" s="180">
        <v>-1</v>
      </c>
      <c r="F6161" s="49">
        <v>0</v>
      </c>
      <c r="G6161" s="180">
        <v>-1</v>
      </c>
      <c r="H6161" s="47">
        <v>13</v>
      </c>
    </row>
    <row r="6162" spans="1:8">
      <c r="A6162" s="44" t="s">
        <v>992</v>
      </c>
      <c r="B6162" s="44" t="s">
        <v>501</v>
      </c>
      <c r="C6162" s="45">
        <v>46180</v>
      </c>
      <c r="D6162" s="47">
        <v>0</v>
      </c>
      <c r="E6162" s="180">
        <v>-1</v>
      </c>
      <c r="F6162" s="49">
        <v>0</v>
      </c>
      <c r="G6162" s="180">
        <v>-1</v>
      </c>
      <c r="H6162" s="47">
        <v>6</v>
      </c>
    </row>
    <row r="6163" spans="1:8">
      <c r="A6163" s="44" t="s">
        <v>992</v>
      </c>
      <c r="B6163" s="44" t="s">
        <v>501</v>
      </c>
      <c r="C6163" s="45">
        <v>46187</v>
      </c>
      <c r="D6163" s="47">
        <v>0</v>
      </c>
      <c r="E6163" s="180">
        <v>-1</v>
      </c>
      <c r="F6163" s="49">
        <v>0</v>
      </c>
      <c r="G6163" s="180">
        <v>-1</v>
      </c>
      <c r="H6163" s="47">
        <v>5</v>
      </c>
    </row>
    <row r="6164" spans="1:8">
      <c r="A6164" s="44" t="s">
        <v>992</v>
      </c>
      <c r="B6164" s="44" t="s">
        <v>444</v>
      </c>
      <c r="C6164" s="45">
        <v>46103</v>
      </c>
      <c r="D6164" s="47">
        <v>0</v>
      </c>
      <c r="E6164" s="181"/>
      <c r="F6164" s="47">
        <v>0</v>
      </c>
      <c r="G6164" s="181"/>
      <c r="H6164" s="47">
        <v>0</v>
      </c>
    </row>
    <row r="6165" spans="1:8">
      <c r="A6165" s="44" t="s">
        <v>992</v>
      </c>
      <c r="B6165" s="44" t="s">
        <v>444</v>
      </c>
      <c r="C6165" s="45">
        <v>46110</v>
      </c>
      <c r="D6165" s="47">
        <v>0</v>
      </c>
      <c r="E6165" s="181"/>
      <c r="F6165" s="47">
        <v>0</v>
      </c>
      <c r="G6165" s="181"/>
      <c r="H6165" s="47">
        <v>0</v>
      </c>
    </row>
    <row r="6166" spans="1:8">
      <c r="A6166" s="44" t="s">
        <v>992</v>
      </c>
      <c r="B6166" s="44" t="s">
        <v>444</v>
      </c>
      <c r="C6166" s="45">
        <v>46117</v>
      </c>
      <c r="D6166" s="47">
        <v>0</v>
      </c>
      <c r="E6166" s="181"/>
      <c r="F6166" s="47">
        <v>0</v>
      </c>
      <c r="G6166" s="181"/>
      <c r="H6166" s="47">
        <v>0</v>
      </c>
    </row>
    <row r="6167" spans="1:8">
      <c r="A6167" s="44" t="s">
        <v>992</v>
      </c>
      <c r="B6167" s="44" t="s">
        <v>444</v>
      </c>
      <c r="C6167" s="45">
        <v>46124</v>
      </c>
      <c r="D6167" s="47">
        <v>0</v>
      </c>
      <c r="E6167" s="181"/>
      <c r="F6167" s="47">
        <v>0</v>
      </c>
      <c r="G6167" s="181"/>
      <c r="H6167" s="47">
        <v>0</v>
      </c>
    </row>
    <row r="6168" spans="1:8">
      <c r="A6168" s="44" t="s">
        <v>992</v>
      </c>
      <c r="B6168" s="44" t="s">
        <v>444</v>
      </c>
      <c r="C6168" s="45">
        <v>46131</v>
      </c>
      <c r="D6168" s="47">
        <v>0</v>
      </c>
      <c r="E6168" s="181"/>
      <c r="F6168" s="47">
        <v>0</v>
      </c>
      <c r="G6168" s="181"/>
      <c r="H6168" s="47">
        <v>0</v>
      </c>
    </row>
    <row r="6169" spans="1:8">
      <c r="A6169" s="44" t="s">
        <v>992</v>
      </c>
      <c r="B6169" s="44" t="s">
        <v>444</v>
      </c>
      <c r="C6169" s="45">
        <v>46138</v>
      </c>
      <c r="D6169" s="47">
        <v>0</v>
      </c>
      <c r="E6169" s="181"/>
      <c r="F6169" s="49">
        <v>0</v>
      </c>
      <c r="G6169" s="181"/>
      <c r="H6169" s="47">
        <v>0</v>
      </c>
    </row>
    <row r="6170" spans="1:8">
      <c r="A6170" s="44" t="s">
        <v>992</v>
      </c>
      <c r="B6170" s="44" t="s">
        <v>444</v>
      </c>
      <c r="C6170" s="45">
        <v>46145</v>
      </c>
      <c r="D6170" s="47">
        <v>0</v>
      </c>
      <c r="E6170" s="181"/>
      <c r="F6170" s="49">
        <v>0</v>
      </c>
      <c r="G6170" s="181"/>
      <c r="H6170" s="47">
        <v>0</v>
      </c>
    </row>
    <row r="6171" spans="1:8">
      <c r="A6171" s="44" t="s">
        <v>992</v>
      </c>
      <c r="B6171" s="44" t="s">
        <v>444</v>
      </c>
      <c r="C6171" s="45">
        <v>46152</v>
      </c>
      <c r="D6171" s="47">
        <v>0</v>
      </c>
      <c r="E6171" s="181"/>
      <c r="F6171" s="49">
        <v>0</v>
      </c>
      <c r="G6171" s="181"/>
      <c r="H6171" s="47">
        <v>0</v>
      </c>
    </row>
    <row r="6172" spans="1:8">
      <c r="A6172" s="44" t="s">
        <v>992</v>
      </c>
      <c r="B6172" s="44" t="s">
        <v>444</v>
      </c>
      <c r="C6172" s="45">
        <v>46159</v>
      </c>
      <c r="D6172" s="47">
        <v>0</v>
      </c>
      <c r="E6172" s="181"/>
      <c r="F6172" s="49">
        <v>0</v>
      </c>
      <c r="G6172" s="181"/>
      <c r="H6172" s="47">
        <v>0</v>
      </c>
    </row>
    <row r="6173" spans="1:8">
      <c r="A6173" s="44" t="s">
        <v>992</v>
      </c>
      <c r="B6173" s="44" t="s">
        <v>444</v>
      </c>
      <c r="C6173" s="45">
        <v>46166</v>
      </c>
      <c r="D6173" s="47">
        <v>0</v>
      </c>
      <c r="E6173" s="181"/>
      <c r="F6173" s="49">
        <v>0</v>
      </c>
      <c r="G6173" s="181"/>
      <c r="H6173" s="47">
        <v>0</v>
      </c>
    </row>
    <row r="6174" spans="1:8">
      <c r="A6174" s="44" t="s">
        <v>992</v>
      </c>
      <c r="B6174" s="44" t="s">
        <v>444</v>
      </c>
      <c r="C6174" s="45">
        <v>46173</v>
      </c>
      <c r="D6174" s="47">
        <v>0</v>
      </c>
      <c r="E6174" s="181"/>
      <c r="F6174" s="49">
        <v>0</v>
      </c>
      <c r="G6174" s="181"/>
      <c r="H6174" s="47">
        <v>0</v>
      </c>
    </row>
    <row r="6175" spans="1:8">
      <c r="A6175" s="44" t="s">
        <v>992</v>
      </c>
      <c r="B6175" s="44" t="s">
        <v>444</v>
      </c>
      <c r="C6175" s="45">
        <v>46180</v>
      </c>
      <c r="D6175" s="47">
        <v>0</v>
      </c>
      <c r="E6175" s="181"/>
      <c r="F6175" s="49">
        <v>0</v>
      </c>
      <c r="G6175" s="181"/>
      <c r="H6175" s="47">
        <v>0</v>
      </c>
    </row>
    <row r="6176" spans="1:8">
      <c r="A6176" s="44" t="s">
        <v>992</v>
      </c>
      <c r="B6176" s="44" t="s">
        <v>444</v>
      </c>
      <c r="C6176" s="45">
        <v>46187</v>
      </c>
      <c r="D6176" s="47">
        <v>0</v>
      </c>
      <c r="E6176" s="181"/>
      <c r="F6176" s="49">
        <v>0</v>
      </c>
      <c r="G6176" s="181"/>
      <c r="H6176" s="47">
        <v>0</v>
      </c>
    </row>
    <row r="6177" spans="1:8">
      <c r="A6177" s="44" t="s">
        <v>992</v>
      </c>
      <c r="B6177" s="44" t="s">
        <v>496</v>
      </c>
      <c r="C6177" s="45">
        <v>46103</v>
      </c>
      <c r="D6177" s="47">
        <v>0</v>
      </c>
      <c r="E6177" s="180">
        <v>-1</v>
      </c>
      <c r="F6177" s="47">
        <v>0</v>
      </c>
      <c r="G6177" s="180">
        <v>-1</v>
      </c>
      <c r="H6177" s="47">
        <v>1</v>
      </c>
    </row>
    <row r="6178" spans="1:8">
      <c r="A6178" s="44" t="s">
        <v>992</v>
      </c>
      <c r="B6178" s="44" t="s">
        <v>496</v>
      </c>
      <c r="C6178" s="45">
        <v>46110</v>
      </c>
      <c r="D6178" s="47">
        <v>0</v>
      </c>
      <c r="E6178" s="180">
        <v>-1</v>
      </c>
      <c r="F6178" s="47">
        <v>0</v>
      </c>
      <c r="G6178" s="180">
        <v>-1</v>
      </c>
      <c r="H6178" s="47">
        <v>2</v>
      </c>
    </row>
    <row r="6179" spans="1:8">
      <c r="A6179" s="44" t="s">
        <v>992</v>
      </c>
      <c r="B6179" s="44" t="s">
        <v>496</v>
      </c>
      <c r="C6179" s="45">
        <v>46117</v>
      </c>
      <c r="D6179" s="47">
        <v>0</v>
      </c>
      <c r="E6179" s="181"/>
      <c r="F6179" s="47">
        <v>0</v>
      </c>
      <c r="G6179" s="181"/>
      <c r="H6179" s="47">
        <v>0</v>
      </c>
    </row>
    <row r="6180" spans="1:8">
      <c r="A6180" s="44" t="s">
        <v>992</v>
      </c>
      <c r="B6180" s="44" t="s">
        <v>496</v>
      </c>
      <c r="C6180" s="45">
        <v>46124</v>
      </c>
      <c r="D6180" s="47">
        <v>0</v>
      </c>
      <c r="E6180" s="180">
        <v>-1</v>
      </c>
      <c r="F6180" s="47">
        <v>0</v>
      </c>
      <c r="G6180" s="180">
        <v>-1</v>
      </c>
      <c r="H6180" s="47">
        <v>2</v>
      </c>
    </row>
    <row r="6181" spans="1:8">
      <c r="A6181" s="44" t="s">
        <v>992</v>
      </c>
      <c r="B6181" s="44" t="s">
        <v>496</v>
      </c>
      <c r="C6181" s="45">
        <v>46131</v>
      </c>
      <c r="D6181" s="47">
        <v>0</v>
      </c>
      <c r="E6181" s="180">
        <v>-1</v>
      </c>
      <c r="F6181" s="47">
        <v>0</v>
      </c>
      <c r="G6181" s="180">
        <v>-1</v>
      </c>
      <c r="H6181" s="47">
        <v>4</v>
      </c>
    </row>
    <row r="6182" spans="1:8">
      <c r="A6182" s="44" t="s">
        <v>992</v>
      </c>
      <c r="B6182" s="44" t="s">
        <v>496</v>
      </c>
      <c r="C6182" s="45">
        <v>46138</v>
      </c>
      <c r="D6182" s="47">
        <v>0</v>
      </c>
      <c r="E6182" s="180">
        <v>-1</v>
      </c>
      <c r="F6182" s="49">
        <v>0</v>
      </c>
      <c r="G6182" s="180">
        <v>-1</v>
      </c>
      <c r="H6182" s="47">
        <v>2</v>
      </c>
    </row>
    <row r="6183" spans="1:8">
      <c r="A6183" s="44" t="s">
        <v>992</v>
      </c>
      <c r="B6183" s="44" t="s">
        <v>496</v>
      </c>
      <c r="C6183" s="45">
        <v>46145</v>
      </c>
      <c r="D6183" s="47">
        <v>0</v>
      </c>
      <c r="E6183" s="181"/>
      <c r="F6183" s="49">
        <v>0</v>
      </c>
      <c r="G6183" s="181"/>
      <c r="H6183" s="47">
        <v>0</v>
      </c>
    </row>
    <row r="6184" spans="1:8">
      <c r="A6184" s="44" t="s">
        <v>992</v>
      </c>
      <c r="B6184" s="44" t="s">
        <v>496</v>
      </c>
      <c r="C6184" s="45">
        <v>46152</v>
      </c>
      <c r="D6184" s="47">
        <v>0</v>
      </c>
      <c r="E6184" s="181"/>
      <c r="F6184" s="49">
        <v>0</v>
      </c>
      <c r="G6184" s="181"/>
      <c r="H6184" s="47">
        <v>0</v>
      </c>
    </row>
    <row r="6185" spans="1:8">
      <c r="A6185" s="44" t="s">
        <v>992</v>
      </c>
      <c r="B6185" s="44" t="s">
        <v>496</v>
      </c>
      <c r="C6185" s="45">
        <v>46159</v>
      </c>
      <c r="D6185" s="47">
        <v>0</v>
      </c>
      <c r="E6185" s="181"/>
      <c r="F6185" s="49">
        <v>0</v>
      </c>
      <c r="G6185" s="181"/>
      <c r="H6185" s="47">
        <v>0</v>
      </c>
    </row>
    <row r="6186" spans="1:8">
      <c r="A6186" s="44" t="s">
        <v>992</v>
      </c>
      <c r="B6186" s="44" t="s">
        <v>496</v>
      </c>
      <c r="C6186" s="45">
        <v>46166</v>
      </c>
      <c r="D6186" s="47">
        <v>0</v>
      </c>
      <c r="E6186" s="181"/>
      <c r="F6186" s="49">
        <v>0</v>
      </c>
      <c r="G6186" s="181"/>
      <c r="H6186" s="47">
        <v>0</v>
      </c>
    </row>
    <row r="6187" spans="1:8">
      <c r="A6187" s="44" t="s">
        <v>992</v>
      </c>
      <c r="B6187" s="44" t="s">
        <v>496</v>
      </c>
      <c r="C6187" s="45">
        <v>46173</v>
      </c>
      <c r="D6187" s="47">
        <v>0</v>
      </c>
      <c r="E6187" s="181"/>
      <c r="F6187" s="49">
        <v>0</v>
      </c>
      <c r="G6187" s="181"/>
      <c r="H6187" s="47">
        <v>0</v>
      </c>
    </row>
    <row r="6188" spans="1:8">
      <c r="A6188" s="44" t="s">
        <v>992</v>
      </c>
      <c r="B6188" s="44" t="s">
        <v>496</v>
      </c>
      <c r="C6188" s="45">
        <v>46180</v>
      </c>
      <c r="D6188" s="47">
        <v>0</v>
      </c>
      <c r="E6188" s="181"/>
      <c r="F6188" s="49">
        <v>0</v>
      </c>
      <c r="G6188" s="181"/>
      <c r="H6188" s="47">
        <v>0</v>
      </c>
    </row>
    <row r="6189" spans="1:8">
      <c r="A6189" s="44" t="s">
        <v>992</v>
      </c>
      <c r="B6189" s="44" t="s">
        <v>496</v>
      </c>
      <c r="C6189" s="45">
        <v>46187</v>
      </c>
      <c r="D6189" s="47">
        <v>0</v>
      </c>
      <c r="E6189" s="181"/>
      <c r="F6189" s="49">
        <v>0</v>
      </c>
      <c r="G6189" s="181"/>
      <c r="H6189" s="47">
        <v>0</v>
      </c>
    </row>
    <row r="6190" spans="1:8">
      <c r="A6190" s="44" t="s">
        <v>992</v>
      </c>
      <c r="B6190" s="44" t="s">
        <v>1014</v>
      </c>
      <c r="C6190" s="45">
        <v>46103</v>
      </c>
      <c r="D6190" s="47">
        <v>0</v>
      </c>
      <c r="E6190" s="181"/>
      <c r="F6190" s="47">
        <v>0</v>
      </c>
      <c r="G6190" s="181"/>
      <c r="H6190" s="47">
        <v>0</v>
      </c>
    </row>
    <row r="6191" spans="1:8">
      <c r="A6191" s="44" t="s">
        <v>992</v>
      </c>
      <c r="B6191" s="44" t="s">
        <v>1014</v>
      </c>
      <c r="C6191" s="45">
        <v>46110</v>
      </c>
      <c r="D6191" s="47">
        <v>0</v>
      </c>
      <c r="E6191" s="181"/>
      <c r="F6191" s="47">
        <v>0</v>
      </c>
      <c r="G6191" s="181"/>
      <c r="H6191" s="47">
        <v>0</v>
      </c>
    </row>
    <row r="6192" spans="1:8">
      <c r="A6192" s="44" t="s">
        <v>992</v>
      </c>
      <c r="B6192" s="44" t="s">
        <v>1014</v>
      </c>
      <c r="C6192" s="45">
        <v>46117</v>
      </c>
      <c r="D6192" s="47">
        <v>0</v>
      </c>
      <c r="E6192" s="181"/>
      <c r="F6192" s="47">
        <v>0</v>
      </c>
      <c r="G6192" s="181"/>
      <c r="H6192" s="47">
        <v>0</v>
      </c>
    </row>
    <row r="6193" spans="1:8">
      <c r="A6193" s="44" t="s">
        <v>992</v>
      </c>
      <c r="B6193" s="44" t="s">
        <v>1014</v>
      </c>
      <c r="C6193" s="45">
        <v>46124</v>
      </c>
      <c r="D6193" s="47">
        <v>0</v>
      </c>
      <c r="E6193" s="181"/>
      <c r="F6193" s="49">
        <v>0</v>
      </c>
      <c r="G6193" s="181"/>
      <c r="H6193" s="47">
        <v>0</v>
      </c>
    </row>
    <row r="6194" spans="1:8">
      <c r="A6194" s="44" t="s">
        <v>992</v>
      </c>
      <c r="B6194" s="44" t="s">
        <v>1014</v>
      </c>
      <c r="C6194" s="45">
        <v>46131</v>
      </c>
      <c r="D6194" s="47">
        <v>0</v>
      </c>
      <c r="E6194" s="181"/>
      <c r="F6194" s="49">
        <v>0</v>
      </c>
      <c r="G6194" s="181"/>
      <c r="H6194" s="47">
        <v>0</v>
      </c>
    </row>
    <row r="6195" spans="1:8">
      <c r="A6195" s="44" t="s">
        <v>992</v>
      </c>
      <c r="B6195" s="44" t="s">
        <v>1014</v>
      </c>
      <c r="C6195" s="45">
        <v>46138</v>
      </c>
      <c r="D6195" s="47">
        <v>0</v>
      </c>
      <c r="E6195" s="181"/>
      <c r="F6195" s="49">
        <v>0</v>
      </c>
      <c r="G6195" s="181"/>
      <c r="H6195" s="47">
        <v>0</v>
      </c>
    </row>
    <row r="6196" spans="1:8">
      <c r="A6196" s="44" t="s">
        <v>992</v>
      </c>
      <c r="B6196" s="44" t="s">
        <v>1014</v>
      </c>
      <c r="C6196" s="45">
        <v>46145</v>
      </c>
      <c r="D6196" s="47">
        <v>0</v>
      </c>
      <c r="E6196" s="181"/>
      <c r="F6196" s="49">
        <v>0</v>
      </c>
      <c r="G6196" s="181"/>
      <c r="H6196" s="47">
        <v>0</v>
      </c>
    </row>
    <row r="6197" spans="1:8">
      <c r="A6197" s="44" t="s">
        <v>992</v>
      </c>
      <c r="B6197" s="44" t="s">
        <v>1014</v>
      </c>
      <c r="C6197" s="45">
        <v>46152</v>
      </c>
      <c r="D6197" s="47">
        <v>0</v>
      </c>
      <c r="E6197" s="181"/>
      <c r="F6197" s="49">
        <v>0</v>
      </c>
      <c r="G6197" s="181"/>
      <c r="H6197" s="47">
        <v>0</v>
      </c>
    </row>
    <row r="6198" spans="1:8">
      <c r="A6198" s="44" t="s">
        <v>992</v>
      </c>
      <c r="B6198" s="44" t="s">
        <v>1014</v>
      </c>
      <c r="C6198" s="45">
        <v>46159</v>
      </c>
      <c r="D6198" s="47">
        <v>0</v>
      </c>
      <c r="E6198" s="181"/>
      <c r="F6198" s="49">
        <v>0</v>
      </c>
      <c r="G6198" s="181"/>
      <c r="H6198" s="47">
        <v>0</v>
      </c>
    </row>
    <row r="6199" spans="1:8">
      <c r="A6199" s="44" t="s">
        <v>992</v>
      </c>
      <c r="B6199" s="44" t="s">
        <v>1014</v>
      </c>
      <c r="C6199" s="45">
        <v>46166</v>
      </c>
      <c r="D6199" s="47">
        <v>0</v>
      </c>
      <c r="E6199" s="181"/>
      <c r="F6199" s="49">
        <v>0</v>
      </c>
      <c r="G6199" s="181"/>
      <c r="H6199" s="47">
        <v>0</v>
      </c>
    </row>
    <row r="6200" spans="1:8">
      <c r="A6200" s="44" t="s">
        <v>992</v>
      </c>
      <c r="B6200" s="44" t="s">
        <v>1014</v>
      </c>
      <c r="C6200" s="45">
        <v>46173</v>
      </c>
      <c r="D6200" s="47">
        <v>0</v>
      </c>
      <c r="E6200" s="181"/>
      <c r="F6200" s="49">
        <v>0</v>
      </c>
      <c r="G6200" s="181"/>
      <c r="H6200" s="47">
        <v>0</v>
      </c>
    </row>
    <row r="6201" spans="1:8">
      <c r="A6201" s="44" t="s">
        <v>992</v>
      </c>
      <c r="B6201" s="44" t="s">
        <v>1014</v>
      </c>
      <c r="C6201" s="45">
        <v>46180</v>
      </c>
      <c r="D6201" s="47">
        <v>0</v>
      </c>
      <c r="E6201" s="181"/>
      <c r="F6201" s="49">
        <v>0</v>
      </c>
      <c r="G6201" s="181"/>
      <c r="H6201" s="47">
        <v>0</v>
      </c>
    </row>
    <row r="6202" spans="1:8">
      <c r="A6202" s="44" t="s">
        <v>992</v>
      </c>
      <c r="B6202" s="44" t="s">
        <v>1014</v>
      </c>
      <c r="C6202" s="45">
        <v>46187</v>
      </c>
      <c r="D6202" s="47">
        <v>0</v>
      </c>
      <c r="E6202" s="181"/>
      <c r="F6202" s="49">
        <v>0</v>
      </c>
      <c r="G6202" s="181"/>
      <c r="H6202" s="47">
        <v>0</v>
      </c>
    </row>
    <row r="6203" spans="1:8">
      <c r="A6203" s="44" t="s">
        <v>992</v>
      </c>
      <c r="B6203" s="44" t="s">
        <v>488</v>
      </c>
      <c r="C6203" s="45">
        <v>46103</v>
      </c>
      <c r="D6203" s="47">
        <v>0</v>
      </c>
      <c r="E6203" s="181"/>
      <c r="F6203" s="47">
        <v>0</v>
      </c>
      <c r="G6203" s="181"/>
      <c r="H6203" s="47">
        <v>0</v>
      </c>
    </row>
    <row r="6204" spans="1:8">
      <c r="A6204" s="44" t="s">
        <v>992</v>
      </c>
      <c r="B6204" s="44" t="s">
        <v>488</v>
      </c>
      <c r="C6204" s="45">
        <v>46110</v>
      </c>
      <c r="D6204" s="47">
        <v>0</v>
      </c>
      <c r="E6204" s="181"/>
      <c r="F6204" s="47">
        <v>0</v>
      </c>
      <c r="G6204" s="181"/>
      <c r="H6204" s="47">
        <v>0</v>
      </c>
    </row>
    <row r="6205" spans="1:8">
      <c r="A6205" s="44" t="s">
        <v>992</v>
      </c>
      <c r="B6205" s="44" t="s">
        <v>488</v>
      </c>
      <c r="C6205" s="45">
        <v>46117</v>
      </c>
      <c r="D6205" s="47">
        <v>0</v>
      </c>
      <c r="E6205" s="180">
        <v>-0.99</v>
      </c>
      <c r="F6205" s="47">
        <v>0</v>
      </c>
      <c r="G6205" s="180">
        <v>-1</v>
      </c>
      <c r="H6205" s="47">
        <v>1</v>
      </c>
    </row>
    <row r="6206" spans="1:8">
      <c r="A6206" s="44" t="s">
        <v>992</v>
      </c>
      <c r="B6206" s="44" t="s">
        <v>488</v>
      </c>
      <c r="C6206" s="45">
        <v>46124</v>
      </c>
      <c r="D6206" s="47">
        <v>0</v>
      </c>
      <c r="E6206" s="181"/>
      <c r="F6206" s="47">
        <v>0</v>
      </c>
      <c r="G6206" s="181"/>
      <c r="H6206" s="47">
        <v>0</v>
      </c>
    </row>
    <row r="6207" spans="1:8">
      <c r="A6207" s="44" t="s">
        <v>992</v>
      </c>
      <c r="B6207" s="44" t="s">
        <v>488</v>
      </c>
      <c r="C6207" s="45">
        <v>46131</v>
      </c>
      <c r="D6207" s="47">
        <v>0</v>
      </c>
      <c r="E6207" s="181"/>
      <c r="F6207" s="49">
        <v>0</v>
      </c>
      <c r="G6207" s="181"/>
      <c r="H6207" s="47">
        <v>0</v>
      </c>
    </row>
    <row r="6208" spans="1:8">
      <c r="A6208" s="44" t="s">
        <v>992</v>
      </c>
      <c r="B6208" s="44" t="s">
        <v>488</v>
      </c>
      <c r="C6208" s="45">
        <v>46138</v>
      </c>
      <c r="D6208" s="47">
        <v>0</v>
      </c>
      <c r="E6208" s="181"/>
      <c r="F6208" s="49">
        <v>0</v>
      </c>
      <c r="G6208" s="181"/>
      <c r="H6208" s="47">
        <v>0</v>
      </c>
    </row>
    <row r="6209" spans="1:8">
      <c r="A6209" s="44" t="s">
        <v>992</v>
      </c>
      <c r="B6209" s="44" t="s">
        <v>488</v>
      </c>
      <c r="C6209" s="45">
        <v>46145</v>
      </c>
      <c r="D6209" s="47">
        <v>0</v>
      </c>
      <c r="E6209" s="181"/>
      <c r="F6209" s="49">
        <v>0</v>
      </c>
      <c r="G6209" s="181"/>
      <c r="H6209" s="47">
        <v>0</v>
      </c>
    </row>
    <row r="6210" spans="1:8">
      <c r="A6210" s="44" t="s">
        <v>992</v>
      </c>
      <c r="B6210" s="44" t="s">
        <v>488</v>
      </c>
      <c r="C6210" s="45">
        <v>46152</v>
      </c>
      <c r="D6210" s="47">
        <v>0</v>
      </c>
      <c r="E6210" s="181"/>
      <c r="F6210" s="49">
        <v>0</v>
      </c>
      <c r="G6210" s="181"/>
      <c r="H6210" s="47">
        <v>0</v>
      </c>
    </row>
    <row r="6211" spans="1:8">
      <c r="A6211" s="44" t="s">
        <v>992</v>
      </c>
      <c r="B6211" s="44" t="s">
        <v>488</v>
      </c>
      <c r="C6211" s="45">
        <v>46159</v>
      </c>
      <c r="D6211" s="47">
        <v>0</v>
      </c>
      <c r="E6211" s="180">
        <v>-0.99</v>
      </c>
      <c r="F6211" s="49">
        <v>0</v>
      </c>
      <c r="G6211" s="180">
        <v>-1</v>
      </c>
      <c r="H6211" s="47">
        <v>1</v>
      </c>
    </row>
    <row r="6212" spans="1:8">
      <c r="A6212" s="44" t="s">
        <v>992</v>
      </c>
      <c r="B6212" s="44" t="s">
        <v>488</v>
      </c>
      <c r="C6212" s="45">
        <v>46166</v>
      </c>
      <c r="D6212" s="47">
        <v>0</v>
      </c>
      <c r="E6212" s="181"/>
      <c r="F6212" s="49">
        <v>0</v>
      </c>
      <c r="G6212" s="181"/>
      <c r="H6212" s="47">
        <v>0</v>
      </c>
    </row>
    <row r="6213" spans="1:8">
      <c r="A6213" s="44" t="s">
        <v>992</v>
      </c>
      <c r="B6213" s="44" t="s">
        <v>488</v>
      </c>
      <c r="C6213" s="45">
        <v>46173</v>
      </c>
      <c r="D6213" s="47">
        <v>0</v>
      </c>
      <c r="E6213" s="181"/>
      <c r="F6213" s="49">
        <v>0</v>
      </c>
      <c r="G6213" s="181"/>
      <c r="H6213" s="47">
        <v>0</v>
      </c>
    </row>
    <row r="6214" spans="1:8">
      <c r="A6214" s="44" t="s">
        <v>992</v>
      </c>
      <c r="B6214" s="44" t="s">
        <v>488</v>
      </c>
      <c r="C6214" s="45">
        <v>46180</v>
      </c>
      <c r="D6214" s="47">
        <v>0</v>
      </c>
      <c r="E6214" s="181"/>
      <c r="F6214" s="49">
        <v>0</v>
      </c>
      <c r="G6214" s="181"/>
      <c r="H6214" s="47">
        <v>0</v>
      </c>
    </row>
    <row r="6215" spans="1:8">
      <c r="A6215" s="44" t="s">
        <v>992</v>
      </c>
      <c r="B6215" s="44" t="s">
        <v>488</v>
      </c>
      <c r="C6215" s="45">
        <v>46187</v>
      </c>
      <c r="D6215" s="47">
        <v>0</v>
      </c>
      <c r="E6215" s="181"/>
      <c r="F6215" s="49">
        <v>0</v>
      </c>
      <c r="G6215" s="181"/>
      <c r="H6215" s="47">
        <v>0</v>
      </c>
    </row>
    <row r="6216" spans="1:8">
      <c r="A6216" s="44" t="s">
        <v>992</v>
      </c>
      <c r="B6216" s="44" t="s">
        <v>74</v>
      </c>
      <c r="C6216" s="45">
        <v>46103</v>
      </c>
      <c r="D6216" s="47">
        <v>10746</v>
      </c>
      <c r="E6216" s="180">
        <v>1.18</v>
      </c>
      <c r="F6216" s="47">
        <v>0</v>
      </c>
      <c r="G6216" s="180">
        <v>-1</v>
      </c>
      <c r="H6216" s="47">
        <v>4925</v>
      </c>
    </row>
    <row r="6217" spans="1:8">
      <c r="A6217" s="44" t="s">
        <v>992</v>
      </c>
      <c r="B6217" s="44" t="s">
        <v>74</v>
      </c>
      <c r="C6217" s="45">
        <v>46110</v>
      </c>
      <c r="D6217" s="47">
        <v>11879</v>
      </c>
      <c r="E6217" s="180">
        <v>1.4</v>
      </c>
      <c r="F6217" s="47">
        <v>0</v>
      </c>
      <c r="G6217" s="180">
        <v>-1</v>
      </c>
      <c r="H6217" s="47">
        <v>4954</v>
      </c>
    </row>
    <row r="6218" spans="1:8">
      <c r="A6218" s="44" t="s">
        <v>992</v>
      </c>
      <c r="B6218" s="44" t="s">
        <v>74</v>
      </c>
      <c r="C6218" s="45">
        <v>46117</v>
      </c>
      <c r="D6218" s="47">
        <v>11927</v>
      </c>
      <c r="E6218" s="180">
        <v>1.33</v>
      </c>
      <c r="F6218" s="47">
        <v>0</v>
      </c>
      <c r="G6218" s="180">
        <v>-1</v>
      </c>
      <c r="H6218" s="47">
        <v>5119</v>
      </c>
    </row>
    <row r="6219" spans="1:8">
      <c r="A6219" s="44" t="s">
        <v>992</v>
      </c>
      <c r="B6219" s="44" t="s">
        <v>74</v>
      </c>
      <c r="C6219" s="45">
        <v>46124</v>
      </c>
      <c r="D6219" s="47">
        <v>12050</v>
      </c>
      <c r="E6219" s="180">
        <v>1.43</v>
      </c>
      <c r="F6219" s="47">
        <v>0</v>
      </c>
      <c r="G6219" s="180">
        <v>-1</v>
      </c>
      <c r="H6219" s="47">
        <v>4958</v>
      </c>
    </row>
    <row r="6220" spans="1:8">
      <c r="A6220" s="44" t="s">
        <v>992</v>
      </c>
      <c r="B6220" s="44" t="s">
        <v>74</v>
      </c>
      <c r="C6220" s="45">
        <v>46131</v>
      </c>
      <c r="D6220" s="47">
        <v>12240</v>
      </c>
      <c r="E6220" s="180">
        <v>1.43</v>
      </c>
      <c r="F6220" s="49">
        <v>0</v>
      </c>
      <c r="G6220" s="180">
        <v>-1</v>
      </c>
      <c r="H6220" s="47">
        <v>5040</v>
      </c>
    </row>
    <row r="6221" spans="1:8">
      <c r="A6221" s="44" t="s">
        <v>992</v>
      </c>
      <c r="B6221" s="44" t="s">
        <v>74</v>
      </c>
      <c r="C6221" s="45">
        <v>46138</v>
      </c>
      <c r="D6221" s="47">
        <v>12350</v>
      </c>
      <c r="E6221" s="180">
        <v>1.36</v>
      </c>
      <c r="F6221" s="49">
        <v>0</v>
      </c>
      <c r="G6221" s="180">
        <v>-1</v>
      </c>
      <c r="H6221" s="47">
        <v>5229</v>
      </c>
    </row>
    <row r="6222" spans="1:8">
      <c r="A6222" s="44" t="s">
        <v>992</v>
      </c>
      <c r="B6222" s="44" t="s">
        <v>74</v>
      </c>
      <c r="C6222" s="45">
        <v>46145</v>
      </c>
      <c r="D6222" s="47">
        <v>13265</v>
      </c>
      <c r="E6222" s="180">
        <v>1.74</v>
      </c>
      <c r="F6222" s="49">
        <v>0</v>
      </c>
      <c r="G6222" s="180">
        <v>-1</v>
      </c>
      <c r="H6222" s="47">
        <v>4846</v>
      </c>
    </row>
    <row r="6223" spans="1:8">
      <c r="A6223" s="44" t="s">
        <v>992</v>
      </c>
      <c r="B6223" s="44" t="s">
        <v>74</v>
      </c>
      <c r="C6223" s="45">
        <v>46152</v>
      </c>
      <c r="D6223" s="47">
        <v>13580</v>
      </c>
      <c r="E6223" s="180">
        <v>1.66</v>
      </c>
      <c r="F6223" s="49">
        <v>0</v>
      </c>
      <c r="G6223" s="180">
        <v>-1</v>
      </c>
      <c r="H6223" s="47">
        <v>5110</v>
      </c>
    </row>
    <row r="6224" spans="1:8">
      <c r="A6224" s="44" t="s">
        <v>992</v>
      </c>
      <c r="B6224" s="44" t="s">
        <v>74</v>
      </c>
      <c r="C6224" s="45">
        <v>46159</v>
      </c>
      <c r="D6224" s="47">
        <v>13670</v>
      </c>
      <c r="E6224" s="180">
        <v>1.63</v>
      </c>
      <c r="F6224" s="49">
        <v>0</v>
      </c>
      <c r="G6224" s="180">
        <v>-1</v>
      </c>
      <c r="H6224" s="47">
        <v>5190</v>
      </c>
    </row>
    <row r="6225" spans="1:8">
      <c r="A6225" s="44" t="s">
        <v>992</v>
      </c>
      <c r="B6225" s="44" t="s">
        <v>74</v>
      </c>
      <c r="C6225" s="45">
        <v>46166</v>
      </c>
      <c r="D6225" s="47">
        <v>13722</v>
      </c>
      <c r="E6225" s="180">
        <v>1.5</v>
      </c>
      <c r="F6225" s="49">
        <v>0</v>
      </c>
      <c r="G6225" s="180">
        <v>-1</v>
      </c>
      <c r="H6225" s="47">
        <v>5488</v>
      </c>
    </row>
    <row r="6226" spans="1:8">
      <c r="A6226" s="44" t="s">
        <v>992</v>
      </c>
      <c r="B6226" s="44" t="s">
        <v>74</v>
      </c>
      <c r="C6226" s="45">
        <v>46173</v>
      </c>
      <c r="D6226" s="47">
        <v>14529</v>
      </c>
      <c r="E6226" s="180">
        <v>1.65</v>
      </c>
      <c r="F6226" s="49">
        <v>0</v>
      </c>
      <c r="G6226" s="180">
        <v>-1</v>
      </c>
      <c r="H6226" s="47">
        <v>5475</v>
      </c>
    </row>
    <row r="6227" spans="1:8">
      <c r="A6227" s="44" t="s">
        <v>992</v>
      </c>
      <c r="B6227" s="44" t="s">
        <v>74</v>
      </c>
      <c r="C6227" s="45">
        <v>46180</v>
      </c>
      <c r="D6227" s="47">
        <v>14711</v>
      </c>
      <c r="E6227" s="180">
        <v>1.6</v>
      </c>
      <c r="F6227" s="49">
        <v>0</v>
      </c>
      <c r="G6227" s="180">
        <v>-1</v>
      </c>
      <c r="H6227" s="47">
        <v>5664</v>
      </c>
    </row>
    <row r="6228" spans="1:8">
      <c r="A6228" s="44" t="s">
        <v>992</v>
      </c>
      <c r="B6228" s="44" t="s">
        <v>74</v>
      </c>
      <c r="C6228" s="45">
        <v>46187</v>
      </c>
      <c r="D6228" s="47">
        <v>14765</v>
      </c>
      <c r="E6228" s="180">
        <v>1.41</v>
      </c>
      <c r="F6228" s="49">
        <v>0</v>
      </c>
      <c r="G6228" s="180">
        <v>-1</v>
      </c>
      <c r="H6228" s="47">
        <v>6115</v>
      </c>
    </row>
    <row r="6229" spans="1:8">
      <c r="A6229" s="44" t="s">
        <v>992</v>
      </c>
      <c r="B6229" s="44" t="s">
        <v>445</v>
      </c>
      <c r="C6229" s="45">
        <v>46103</v>
      </c>
      <c r="D6229" s="47">
        <v>0</v>
      </c>
      <c r="E6229" s="181"/>
      <c r="F6229" s="47">
        <v>0</v>
      </c>
      <c r="G6229" s="181"/>
      <c r="H6229" s="47">
        <v>0</v>
      </c>
    </row>
    <row r="6230" spans="1:8">
      <c r="A6230" s="44" t="s">
        <v>992</v>
      </c>
      <c r="B6230" s="44" t="s">
        <v>445</v>
      </c>
      <c r="C6230" s="45">
        <v>46110</v>
      </c>
      <c r="D6230" s="47">
        <v>0</v>
      </c>
      <c r="E6230" s="181"/>
      <c r="F6230" s="47">
        <v>0</v>
      </c>
      <c r="G6230" s="181"/>
      <c r="H6230" s="47">
        <v>0</v>
      </c>
    </row>
    <row r="6231" spans="1:8">
      <c r="A6231" s="44" t="s">
        <v>992</v>
      </c>
      <c r="B6231" s="44" t="s">
        <v>445</v>
      </c>
      <c r="C6231" s="45">
        <v>46117</v>
      </c>
      <c r="D6231" s="47">
        <v>0</v>
      </c>
      <c r="E6231" s="181"/>
      <c r="F6231" s="47">
        <v>0</v>
      </c>
      <c r="G6231" s="181"/>
      <c r="H6231" s="47">
        <v>0</v>
      </c>
    </row>
    <row r="6232" spans="1:8">
      <c r="A6232" s="44" t="s">
        <v>992</v>
      </c>
      <c r="B6232" s="44" t="s">
        <v>445</v>
      </c>
      <c r="C6232" s="45">
        <v>46124</v>
      </c>
      <c r="D6232" s="47">
        <v>0</v>
      </c>
      <c r="E6232" s="181"/>
      <c r="F6232" s="49">
        <v>0</v>
      </c>
      <c r="G6232" s="181"/>
      <c r="H6232" s="47">
        <v>0</v>
      </c>
    </row>
    <row r="6233" spans="1:8">
      <c r="A6233" s="44" t="s">
        <v>992</v>
      </c>
      <c r="B6233" s="44" t="s">
        <v>445</v>
      </c>
      <c r="C6233" s="45">
        <v>46131</v>
      </c>
      <c r="D6233" s="47">
        <v>0</v>
      </c>
      <c r="E6233" s="181"/>
      <c r="F6233" s="49">
        <v>0</v>
      </c>
      <c r="G6233" s="181"/>
      <c r="H6233" s="47">
        <v>0</v>
      </c>
    </row>
    <row r="6234" spans="1:8">
      <c r="A6234" s="44" t="s">
        <v>992</v>
      </c>
      <c r="B6234" s="44" t="s">
        <v>445</v>
      </c>
      <c r="C6234" s="45">
        <v>46138</v>
      </c>
      <c r="D6234" s="47">
        <v>0</v>
      </c>
      <c r="E6234" s="181"/>
      <c r="F6234" s="49">
        <v>0</v>
      </c>
      <c r="G6234" s="181"/>
      <c r="H6234" s="47">
        <v>0</v>
      </c>
    </row>
    <row r="6235" spans="1:8">
      <c r="A6235" s="44" t="s">
        <v>992</v>
      </c>
      <c r="B6235" s="44" t="s">
        <v>445</v>
      </c>
      <c r="C6235" s="45">
        <v>46145</v>
      </c>
      <c r="D6235" s="47">
        <v>0</v>
      </c>
      <c r="E6235" s="181"/>
      <c r="F6235" s="49">
        <v>0</v>
      </c>
      <c r="G6235" s="181"/>
      <c r="H6235" s="47">
        <v>0</v>
      </c>
    </row>
    <row r="6236" spans="1:8">
      <c r="A6236" s="44" t="s">
        <v>992</v>
      </c>
      <c r="B6236" s="44" t="s">
        <v>445</v>
      </c>
      <c r="C6236" s="45">
        <v>46152</v>
      </c>
      <c r="D6236" s="47">
        <v>0</v>
      </c>
      <c r="E6236" s="181"/>
      <c r="F6236" s="49">
        <v>0</v>
      </c>
      <c r="G6236" s="181"/>
      <c r="H6236" s="47">
        <v>0</v>
      </c>
    </row>
    <row r="6237" spans="1:8">
      <c r="A6237" s="44" t="s">
        <v>992</v>
      </c>
      <c r="B6237" s="44" t="s">
        <v>445</v>
      </c>
      <c r="C6237" s="45">
        <v>46159</v>
      </c>
      <c r="D6237" s="47">
        <v>0</v>
      </c>
      <c r="E6237" s="181"/>
      <c r="F6237" s="49">
        <v>0</v>
      </c>
      <c r="G6237" s="181"/>
      <c r="H6237" s="47">
        <v>0</v>
      </c>
    </row>
    <row r="6238" spans="1:8">
      <c r="A6238" s="44" t="s">
        <v>992</v>
      </c>
      <c r="B6238" s="44" t="s">
        <v>445</v>
      </c>
      <c r="C6238" s="45">
        <v>46166</v>
      </c>
      <c r="D6238" s="47">
        <v>0</v>
      </c>
      <c r="E6238" s="181"/>
      <c r="F6238" s="49">
        <v>0</v>
      </c>
      <c r="G6238" s="181"/>
      <c r="H6238" s="47">
        <v>0</v>
      </c>
    </row>
    <row r="6239" spans="1:8">
      <c r="A6239" s="44" t="s">
        <v>992</v>
      </c>
      <c r="B6239" s="44" t="s">
        <v>445</v>
      </c>
      <c r="C6239" s="45">
        <v>46173</v>
      </c>
      <c r="D6239" s="47">
        <v>0</v>
      </c>
      <c r="E6239" s="181"/>
      <c r="F6239" s="49">
        <v>0</v>
      </c>
      <c r="G6239" s="181"/>
      <c r="H6239" s="47">
        <v>0</v>
      </c>
    </row>
    <row r="6240" spans="1:8">
      <c r="A6240" s="44" t="s">
        <v>992</v>
      </c>
      <c r="B6240" s="44" t="s">
        <v>445</v>
      </c>
      <c r="C6240" s="45">
        <v>46180</v>
      </c>
      <c r="D6240" s="47">
        <v>0</v>
      </c>
      <c r="E6240" s="181"/>
      <c r="F6240" s="49">
        <v>0</v>
      </c>
      <c r="G6240" s="181"/>
      <c r="H6240" s="47">
        <v>0</v>
      </c>
    </row>
    <row r="6241" spans="1:8">
      <c r="A6241" s="44" t="s">
        <v>992</v>
      </c>
      <c r="B6241" s="44" t="s">
        <v>445</v>
      </c>
      <c r="C6241" s="45">
        <v>46187</v>
      </c>
      <c r="D6241" s="47">
        <v>0</v>
      </c>
      <c r="E6241" s="181"/>
      <c r="F6241" s="49">
        <v>0</v>
      </c>
      <c r="G6241" s="181"/>
      <c r="H6241" s="47">
        <v>0</v>
      </c>
    </row>
    <row r="6242" spans="1:8">
      <c r="A6242" s="44" t="s">
        <v>992</v>
      </c>
      <c r="B6242" s="44" t="s">
        <v>273</v>
      </c>
      <c r="C6242" s="45">
        <v>46103</v>
      </c>
      <c r="D6242" s="47">
        <v>1</v>
      </c>
      <c r="E6242" s="181"/>
      <c r="F6242" s="47">
        <v>0</v>
      </c>
      <c r="G6242" s="181"/>
      <c r="H6242" s="47">
        <v>0</v>
      </c>
    </row>
    <row r="6243" spans="1:8">
      <c r="A6243" s="44" t="s">
        <v>992</v>
      </c>
      <c r="B6243" s="44" t="s">
        <v>273</v>
      </c>
      <c r="C6243" s="45">
        <v>46110</v>
      </c>
      <c r="D6243" s="47">
        <v>1</v>
      </c>
      <c r="E6243" s="181"/>
      <c r="F6243" s="47">
        <v>0</v>
      </c>
      <c r="G6243" s="181"/>
      <c r="H6243" s="47">
        <v>0</v>
      </c>
    </row>
    <row r="6244" spans="1:8">
      <c r="A6244" s="44" t="s">
        <v>992</v>
      </c>
      <c r="B6244" s="44" t="s">
        <v>273</v>
      </c>
      <c r="C6244" s="45">
        <v>46117</v>
      </c>
      <c r="D6244" s="47">
        <v>1</v>
      </c>
      <c r="E6244" s="181"/>
      <c r="F6244" s="47">
        <v>0</v>
      </c>
      <c r="G6244" s="181"/>
      <c r="H6244" s="47">
        <v>0</v>
      </c>
    </row>
    <row r="6245" spans="1:8">
      <c r="A6245" s="44" t="s">
        <v>992</v>
      </c>
      <c r="B6245" s="44" t="s">
        <v>273</v>
      </c>
      <c r="C6245" s="45">
        <v>46124</v>
      </c>
      <c r="D6245" s="47">
        <v>1</v>
      </c>
      <c r="E6245" s="181"/>
      <c r="F6245" s="49">
        <v>0</v>
      </c>
      <c r="G6245" s="181"/>
      <c r="H6245" s="47">
        <v>0</v>
      </c>
    </row>
    <row r="6246" spans="1:8">
      <c r="A6246" s="44" t="s">
        <v>992</v>
      </c>
      <c r="B6246" s="44" t="s">
        <v>273</v>
      </c>
      <c r="C6246" s="45">
        <v>46131</v>
      </c>
      <c r="D6246" s="47">
        <v>1</v>
      </c>
      <c r="E6246" s="181"/>
      <c r="F6246" s="49">
        <v>0</v>
      </c>
      <c r="G6246" s="181"/>
      <c r="H6246" s="47">
        <v>0</v>
      </c>
    </row>
    <row r="6247" spans="1:8">
      <c r="A6247" s="44" t="s">
        <v>992</v>
      </c>
      <c r="B6247" s="44" t="s">
        <v>273</v>
      </c>
      <c r="C6247" s="45">
        <v>46138</v>
      </c>
      <c r="D6247" s="47">
        <v>1</v>
      </c>
      <c r="E6247" s="181"/>
      <c r="F6247" s="49">
        <v>0</v>
      </c>
      <c r="G6247" s="181"/>
      <c r="H6247" s="47">
        <v>0</v>
      </c>
    </row>
    <row r="6248" spans="1:8">
      <c r="A6248" s="44" t="s">
        <v>992</v>
      </c>
      <c r="B6248" s="44" t="s">
        <v>273</v>
      </c>
      <c r="C6248" s="45">
        <v>46145</v>
      </c>
      <c r="D6248" s="47">
        <v>1</v>
      </c>
      <c r="E6248" s="181"/>
      <c r="F6248" s="49">
        <v>0</v>
      </c>
      <c r="G6248" s="181"/>
      <c r="H6248" s="47">
        <v>0</v>
      </c>
    </row>
    <row r="6249" spans="1:8">
      <c r="A6249" s="44" t="s">
        <v>992</v>
      </c>
      <c r="B6249" s="44" t="s">
        <v>273</v>
      </c>
      <c r="C6249" s="45">
        <v>46152</v>
      </c>
      <c r="D6249" s="47">
        <v>1</v>
      </c>
      <c r="E6249" s="181"/>
      <c r="F6249" s="49">
        <v>0</v>
      </c>
      <c r="G6249" s="181"/>
      <c r="H6249" s="47">
        <v>0</v>
      </c>
    </row>
    <row r="6250" spans="1:8">
      <c r="A6250" s="44" t="s">
        <v>992</v>
      </c>
      <c r="B6250" s="44" t="s">
        <v>273</v>
      </c>
      <c r="C6250" s="45">
        <v>46159</v>
      </c>
      <c r="D6250" s="47">
        <v>1</v>
      </c>
      <c r="E6250" s="181"/>
      <c r="F6250" s="49">
        <v>0</v>
      </c>
      <c r="G6250" s="181"/>
      <c r="H6250" s="47">
        <v>0</v>
      </c>
    </row>
    <row r="6251" spans="1:8">
      <c r="A6251" s="44" t="s">
        <v>992</v>
      </c>
      <c r="B6251" s="44" t="s">
        <v>273</v>
      </c>
      <c r="C6251" s="45">
        <v>46166</v>
      </c>
      <c r="D6251" s="47">
        <v>1</v>
      </c>
      <c r="E6251" s="181"/>
      <c r="F6251" s="49">
        <v>0</v>
      </c>
      <c r="G6251" s="181"/>
      <c r="H6251" s="47">
        <v>0</v>
      </c>
    </row>
    <row r="6252" spans="1:8">
      <c r="A6252" s="44" t="s">
        <v>992</v>
      </c>
      <c r="B6252" s="44" t="s">
        <v>273</v>
      </c>
      <c r="C6252" s="45">
        <v>46173</v>
      </c>
      <c r="D6252" s="47">
        <v>1</v>
      </c>
      <c r="E6252" s="181"/>
      <c r="F6252" s="49">
        <v>0</v>
      </c>
      <c r="G6252" s="181"/>
      <c r="H6252" s="47">
        <v>0</v>
      </c>
    </row>
    <row r="6253" spans="1:8">
      <c r="A6253" s="44" t="s">
        <v>992</v>
      </c>
      <c r="B6253" s="44" t="s">
        <v>273</v>
      </c>
      <c r="C6253" s="45">
        <v>46180</v>
      </c>
      <c r="D6253" s="47">
        <v>1</v>
      </c>
      <c r="E6253" s="181"/>
      <c r="F6253" s="49">
        <v>0</v>
      </c>
      <c r="G6253" s="181"/>
      <c r="H6253" s="47">
        <v>0</v>
      </c>
    </row>
    <row r="6254" spans="1:8">
      <c r="A6254" s="44" t="s">
        <v>992</v>
      </c>
      <c r="B6254" s="44" t="s">
        <v>273</v>
      </c>
      <c r="C6254" s="45">
        <v>46187</v>
      </c>
      <c r="D6254" s="47">
        <v>1</v>
      </c>
      <c r="E6254" s="181"/>
      <c r="F6254" s="49">
        <v>0</v>
      </c>
      <c r="G6254" s="181"/>
      <c r="H6254" s="47">
        <v>0</v>
      </c>
    </row>
    <row r="6255" spans="1:8">
      <c r="A6255" s="44" t="s">
        <v>992</v>
      </c>
      <c r="B6255" s="44" t="s">
        <v>556</v>
      </c>
      <c r="C6255" s="45">
        <v>46103</v>
      </c>
      <c r="D6255" s="47">
        <v>23206</v>
      </c>
      <c r="E6255" s="181"/>
      <c r="F6255" s="47">
        <v>0</v>
      </c>
      <c r="G6255" s="181"/>
      <c r="H6255" s="47">
        <v>0</v>
      </c>
    </row>
    <row r="6256" spans="1:8">
      <c r="A6256" s="44" t="s">
        <v>992</v>
      </c>
      <c r="B6256" s="44" t="s">
        <v>556</v>
      </c>
      <c r="C6256" s="45">
        <v>46110</v>
      </c>
      <c r="D6256" s="47">
        <v>23440</v>
      </c>
      <c r="E6256" s="181"/>
      <c r="F6256" s="47">
        <v>0</v>
      </c>
      <c r="G6256" s="181"/>
      <c r="H6256" s="47">
        <v>0</v>
      </c>
    </row>
    <row r="6257" spans="1:8">
      <c r="A6257" s="44" t="s">
        <v>992</v>
      </c>
      <c r="B6257" s="44" t="s">
        <v>556</v>
      </c>
      <c r="C6257" s="45">
        <v>46117</v>
      </c>
      <c r="D6257" s="47">
        <v>23427</v>
      </c>
      <c r="E6257" s="181"/>
      <c r="F6257" s="47">
        <v>0</v>
      </c>
      <c r="G6257" s="181"/>
      <c r="H6257" s="47">
        <v>0</v>
      </c>
    </row>
    <row r="6258" spans="1:8">
      <c r="A6258" s="44" t="s">
        <v>992</v>
      </c>
      <c r="B6258" s="44" t="s">
        <v>556</v>
      </c>
      <c r="C6258" s="45">
        <v>46124</v>
      </c>
      <c r="D6258" s="47">
        <v>23741</v>
      </c>
      <c r="E6258" s="181"/>
      <c r="F6258" s="47">
        <v>0</v>
      </c>
      <c r="G6258" s="181"/>
      <c r="H6258" s="47">
        <v>0</v>
      </c>
    </row>
    <row r="6259" spans="1:8">
      <c r="A6259" s="44" t="s">
        <v>992</v>
      </c>
      <c r="B6259" s="44" t="s">
        <v>556</v>
      </c>
      <c r="C6259" s="45">
        <v>46131</v>
      </c>
      <c r="D6259" s="47">
        <v>23598</v>
      </c>
      <c r="E6259" s="181"/>
      <c r="F6259" s="47">
        <v>0</v>
      </c>
      <c r="G6259" s="181"/>
      <c r="H6259" s="47">
        <v>0</v>
      </c>
    </row>
    <row r="6260" spans="1:8">
      <c r="A6260" s="44" t="s">
        <v>992</v>
      </c>
      <c r="B6260" s="44" t="s">
        <v>556</v>
      </c>
      <c r="C6260" s="45">
        <v>46138</v>
      </c>
      <c r="D6260" s="47">
        <v>23694</v>
      </c>
      <c r="E6260" s="181"/>
      <c r="F6260" s="47">
        <v>0</v>
      </c>
      <c r="G6260" s="181"/>
      <c r="H6260" s="47">
        <v>0</v>
      </c>
    </row>
    <row r="6261" spans="1:8">
      <c r="A6261" s="44" t="s">
        <v>992</v>
      </c>
      <c r="B6261" s="44" t="s">
        <v>556</v>
      </c>
      <c r="C6261" s="45">
        <v>46145</v>
      </c>
      <c r="D6261" s="47">
        <v>23518</v>
      </c>
      <c r="E6261" s="181"/>
      <c r="F6261" s="47">
        <v>0</v>
      </c>
      <c r="G6261" s="181"/>
      <c r="H6261" s="47">
        <v>0</v>
      </c>
    </row>
    <row r="6262" spans="1:8">
      <c r="A6262" s="44" t="s">
        <v>992</v>
      </c>
      <c r="B6262" s="44" t="s">
        <v>556</v>
      </c>
      <c r="C6262" s="45">
        <v>46152</v>
      </c>
      <c r="D6262" s="47">
        <v>23518</v>
      </c>
      <c r="E6262" s="181"/>
      <c r="F6262" s="47">
        <v>0</v>
      </c>
      <c r="G6262" s="181"/>
      <c r="H6262" s="47">
        <v>0</v>
      </c>
    </row>
    <row r="6263" spans="1:8">
      <c r="A6263" s="44" t="s">
        <v>992</v>
      </c>
      <c r="B6263" s="44" t="s">
        <v>556</v>
      </c>
      <c r="C6263" s="45">
        <v>46159</v>
      </c>
      <c r="D6263" s="47">
        <v>23571</v>
      </c>
      <c r="E6263" s="181"/>
      <c r="F6263" s="47">
        <v>0</v>
      </c>
      <c r="G6263" s="181"/>
      <c r="H6263" s="47">
        <v>0</v>
      </c>
    </row>
    <row r="6264" spans="1:8">
      <c r="A6264" s="44" t="s">
        <v>992</v>
      </c>
      <c r="B6264" s="44" t="s">
        <v>556</v>
      </c>
      <c r="C6264" s="45">
        <v>46166</v>
      </c>
      <c r="D6264" s="47">
        <v>23669</v>
      </c>
      <c r="E6264" s="181"/>
      <c r="F6264" s="49">
        <v>0</v>
      </c>
      <c r="G6264" s="181"/>
      <c r="H6264" s="47">
        <v>0</v>
      </c>
    </row>
    <row r="6265" spans="1:8">
      <c r="A6265" s="44" t="s">
        <v>992</v>
      </c>
      <c r="B6265" s="44" t="s">
        <v>556</v>
      </c>
      <c r="C6265" s="45">
        <v>46173</v>
      </c>
      <c r="D6265" s="47">
        <v>23725</v>
      </c>
      <c r="E6265" s="181"/>
      <c r="F6265" s="49">
        <v>0</v>
      </c>
      <c r="G6265" s="181"/>
      <c r="H6265" s="47">
        <v>0</v>
      </c>
    </row>
    <row r="6266" spans="1:8">
      <c r="A6266" s="44" t="s">
        <v>992</v>
      </c>
      <c r="B6266" s="44" t="s">
        <v>556</v>
      </c>
      <c r="C6266" s="45">
        <v>46180</v>
      </c>
      <c r="D6266" s="47">
        <v>23773</v>
      </c>
      <c r="E6266" s="181"/>
      <c r="F6266" s="49">
        <v>0</v>
      </c>
      <c r="G6266" s="181"/>
      <c r="H6266" s="47">
        <v>0</v>
      </c>
    </row>
    <row r="6267" spans="1:8">
      <c r="A6267" s="44" t="s">
        <v>992</v>
      </c>
      <c r="B6267" s="44" t="s">
        <v>556</v>
      </c>
      <c r="C6267" s="45">
        <v>46187</v>
      </c>
      <c r="D6267" s="47">
        <v>23820</v>
      </c>
      <c r="E6267" s="181"/>
      <c r="F6267" s="49">
        <v>0</v>
      </c>
      <c r="G6267" s="181"/>
      <c r="H6267" s="47">
        <v>0</v>
      </c>
    </row>
    <row r="6268" spans="1:8">
      <c r="A6268" s="44" t="s">
        <v>992</v>
      </c>
      <c r="B6268" s="44" t="s">
        <v>179</v>
      </c>
      <c r="C6268" s="45">
        <v>46103</v>
      </c>
      <c r="D6268" s="47">
        <v>1818</v>
      </c>
      <c r="E6268" s="180">
        <v>0.56999999999999995</v>
      </c>
      <c r="F6268" s="47">
        <v>0</v>
      </c>
      <c r="G6268" s="180">
        <v>-1</v>
      </c>
      <c r="H6268" s="47">
        <v>1161</v>
      </c>
    </row>
    <row r="6269" spans="1:8">
      <c r="A6269" s="44" t="s">
        <v>992</v>
      </c>
      <c r="B6269" s="44" t="s">
        <v>179</v>
      </c>
      <c r="C6269" s="45">
        <v>46110</v>
      </c>
      <c r="D6269" s="47">
        <v>1827</v>
      </c>
      <c r="E6269" s="180">
        <v>0.84</v>
      </c>
      <c r="F6269" s="47">
        <v>0</v>
      </c>
      <c r="G6269" s="180">
        <v>-1</v>
      </c>
      <c r="H6269" s="47">
        <v>995</v>
      </c>
    </row>
    <row r="6270" spans="1:8">
      <c r="A6270" s="44" t="s">
        <v>992</v>
      </c>
      <c r="B6270" s="44" t="s">
        <v>179</v>
      </c>
      <c r="C6270" s="45">
        <v>46117</v>
      </c>
      <c r="D6270" s="47">
        <v>1815</v>
      </c>
      <c r="E6270" s="180">
        <v>0.72</v>
      </c>
      <c r="F6270" s="47">
        <v>0</v>
      </c>
      <c r="G6270" s="180">
        <v>-1</v>
      </c>
      <c r="H6270" s="47">
        <v>1058</v>
      </c>
    </row>
    <row r="6271" spans="1:8">
      <c r="A6271" s="44" t="s">
        <v>992</v>
      </c>
      <c r="B6271" s="44" t="s">
        <v>179</v>
      </c>
      <c r="C6271" s="45">
        <v>46124</v>
      </c>
      <c r="D6271" s="47">
        <v>1790</v>
      </c>
      <c r="E6271" s="180">
        <v>0.75</v>
      </c>
      <c r="F6271" s="47">
        <v>0</v>
      </c>
      <c r="G6271" s="180">
        <v>-1</v>
      </c>
      <c r="H6271" s="47">
        <v>1021</v>
      </c>
    </row>
    <row r="6272" spans="1:8">
      <c r="A6272" s="44" t="s">
        <v>992</v>
      </c>
      <c r="B6272" s="44" t="s">
        <v>179</v>
      </c>
      <c r="C6272" s="45">
        <v>46131</v>
      </c>
      <c r="D6272" s="47">
        <v>1802</v>
      </c>
      <c r="E6272" s="180">
        <v>0.89</v>
      </c>
      <c r="F6272" s="47">
        <v>0</v>
      </c>
      <c r="G6272" s="180">
        <v>-1</v>
      </c>
      <c r="H6272" s="47">
        <v>956</v>
      </c>
    </row>
    <row r="6273" spans="1:8">
      <c r="A6273" s="44" t="s">
        <v>992</v>
      </c>
      <c r="B6273" s="44" t="s">
        <v>179</v>
      </c>
      <c r="C6273" s="45">
        <v>46138</v>
      </c>
      <c r="D6273" s="47">
        <v>1802</v>
      </c>
      <c r="E6273" s="180">
        <v>0.68</v>
      </c>
      <c r="F6273" s="47">
        <v>0</v>
      </c>
      <c r="G6273" s="180">
        <v>-1</v>
      </c>
      <c r="H6273" s="47">
        <v>1074</v>
      </c>
    </row>
    <row r="6274" spans="1:8">
      <c r="A6274" s="44" t="s">
        <v>992</v>
      </c>
      <c r="B6274" s="44" t="s">
        <v>179</v>
      </c>
      <c r="C6274" s="45">
        <v>46145</v>
      </c>
      <c r="D6274" s="47">
        <v>1804</v>
      </c>
      <c r="E6274" s="180">
        <v>0.46</v>
      </c>
      <c r="F6274" s="47">
        <v>0</v>
      </c>
      <c r="G6274" s="180">
        <v>-1</v>
      </c>
      <c r="H6274" s="47">
        <v>1237</v>
      </c>
    </row>
    <row r="6275" spans="1:8">
      <c r="A6275" s="44" t="s">
        <v>992</v>
      </c>
      <c r="B6275" s="44" t="s">
        <v>179</v>
      </c>
      <c r="C6275" s="45">
        <v>46152</v>
      </c>
      <c r="D6275" s="47">
        <v>1810</v>
      </c>
      <c r="E6275" s="180">
        <v>0.45</v>
      </c>
      <c r="F6275" s="47">
        <v>0</v>
      </c>
      <c r="G6275" s="180">
        <v>-1</v>
      </c>
      <c r="H6275" s="47">
        <v>1246</v>
      </c>
    </row>
    <row r="6276" spans="1:8">
      <c r="A6276" s="44" t="s">
        <v>992</v>
      </c>
      <c r="B6276" s="44" t="s">
        <v>179</v>
      </c>
      <c r="C6276" s="45">
        <v>46159</v>
      </c>
      <c r="D6276" s="47">
        <v>1801</v>
      </c>
      <c r="E6276" s="180">
        <v>0.43</v>
      </c>
      <c r="F6276" s="47">
        <v>0</v>
      </c>
      <c r="G6276" s="180">
        <v>-1</v>
      </c>
      <c r="H6276" s="47">
        <v>1257</v>
      </c>
    </row>
    <row r="6277" spans="1:8">
      <c r="A6277" s="44" t="s">
        <v>992</v>
      </c>
      <c r="B6277" s="44" t="s">
        <v>179</v>
      </c>
      <c r="C6277" s="45">
        <v>46166</v>
      </c>
      <c r="D6277" s="47">
        <v>1799</v>
      </c>
      <c r="E6277" s="180">
        <v>1.29</v>
      </c>
      <c r="F6277" s="49">
        <v>0</v>
      </c>
      <c r="G6277" s="180">
        <v>-1</v>
      </c>
      <c r="H6277" s="47">
        <v>786</v>
      </c>
    </row>
    <row r="6278" spans="1:8">
      <c r="A6278" s="44" t="s">
        <v>992</v>
      </c>
      <c r="B6278" s="44" t="s">
        <v>179</v>
      </c>
      <c r="C6278" s="45">
        <v>46173</v>
      </c>
      <c r="D6278" s="47">
        <v>1666</v>
      </c>
      <c r="E6278" s="180">
        <v>0.62</v>
      </c>
      <c r="F6278" s="49">
        <v>0</v>
      </c>
      <c r="G6278" s="180">
        <v>-1</v>
      </c>
      <c r="H6278" s="47">
        <v>1028</v>
      </c>
    </row>
    <row r="6279" spans="1:8">
      <c r="A6279" s="44" t="s">
        <v>992</v>
      </c>
      <c r="B6279" s="44" t="s">
        <v>179</v>
      </c>
      <c r="C6279" s="45">
        <v>46180</v>
      </c>
      <c r="D6279" s="47">
        <v>1661</v>
      </c>
      <c r="E6279" s="180">
        <v>-0.01</v>
      </c>
      <c r="F6279" s="49">
        <v>0</v>
      </c>
      <c r="G6279" s="180">
        <v>-1</v>
      </c>
      <c r="H6279" s="47">
        <v>1685</v>
      </c>
    </row>
    <row r="6280" spans="1:8">
      <c r="A6280" s="44" t="s">
        <v>992</v>
      </c>
      <c r="B6280" s="44" t="s">
        <v>179</v>
      </c>
      <c r="C6280" s="45">
        <v>46187</v>
      </c>
      <c r="D6280" s="47">
        <v>1652</v>
      </c>
      <c r="E6280" s="180">
        <v>-0.06</v>
      </c>
      <c r="F6280" s="49">
        <v>0</v>
      </c>
      <c r="G6280" s="180">
        <v>-1</v>
      </c>
      <c r="H6280" s="47">
        <v>1757</v>
      </c>
    </row>
    <row r="6281" spans="1:8">
      <c r="A6281" s="44" t="s">
        <v>992</v>
      </c>
      <c r="B6281" s="44" t="s">
        <v>545</v>
      </c>
      <c r="C6281" s="45">
        <v>46103</v>
      </c>
      <c r="D6281" s="47">
        <v>519</v>
      </c>
      <c r="E6281" s="180">
        <v>-0.08</v>
      </c>
      <c r="F6281" s="47">
        <v>0</v>
      </c>
      <c r="G6281" s="180">
        <v>-1</v>
      </c>
      <c r="H6281" s="47">
        <v>567</v>
      </c>
    </row>
    <row r="6282" spans="1:8">
      <c r="A6282" s="44" t="s">
        <v>992</v>
      </c>
      <c r="B6282" s="44" t="s">
        <v>545</v>
      </c>
      <c r="C6282" s="45">
        <v>46110</v>
      </c>
      <c r="D6282" s="47">
        <v>508</v>
      </c>
      <c r="E6282" s="180">
        <v>-0.33</v>
      </c>
      <c r="F6282" s="47">
        <v>0</v>
      </c>
      <c r="G6282" s="180">
        <v>-1</v>
      </c>
      <c r="H6282" s="47">
        <v>757</v>
      </c>
    </row>
    <row r="6283" spans="1:8">
      <c r="A6283" s="44" t="s">
        <v>992</v>
      </c>
      <c r="B6283" s="44" t="s">
        <v>545</v>
      </c>
      <c r="C6283" s="45">
        <v>46117</v>
      </c>
      <c r="D6283" s="47">
        <v>473</v>
      </c>
      <c r="E6283" s="180">
        <v>-0.18</v>
      </c>
      <c r="F6283" s="47">
        <v>0</v>
      </c>
      <c r="G6283" s="180">
        <v>-1</v>
      </c>
      <c r="H6283" s="47">
        <v>575</v>
      </c>
    </row>
    <row r="6284" spans="1:8">
      <c r="A6284" s="44" t="s">
        <v>992</v>
      </c>
      <c r="B6284" s="44" t="s">
        <v>545</v>
      </c>
      <c r="C6284" s="45">
        <v>46124</v>
      </c>
      <c r="D6284" s="47">
        <v>451</v>
      </c>
      <c r="E6284" s="180">
        <v>-0.1</v>
      </c>
      <c r="F6284" s="47">
        <v>0</v>
      </c>
      <c r="G6284" s="180">
        <v>-1</v>
      </c>
      <c r="H6284" s="47">
        <v>501</v>
      </c>
    </row>
    <row r="6285" spans="1:8">
      <c r="A6285" s="44" t="s">
        <v>992</v>
      </c>
      <c r="B6285" s="44" t="s">
        <v>545</v>
      </c>
      <c r="C6285" s="45">
        <v>46131</v>
      </c>
      <c r="D6285" s="47">
        <v>427</v>
      </c>
      <c r="E6285" s="180">
        <v>-0.04</v>
      </c>
      <c r="F6285" s="47">
        <v>0</v>
      </c>
      <c r="G6285" s="180">
        <v>-1</v>
      </c>
      <c r="H6285" s="47">
        <v>446</v>
      </c>
    </row>
    <row r="6286" spans="1:8">
      <c r="A6286" s="44" t="s">
        <v>992</v>
      </c>
      <c r="B6286" s="44" t="s">
        <v>545</v>
      </c>
      <c r="C6286" s="45">
        <v>46138</v>
      </c>
      <c r="D6286" s="47">
        <v>410</v>
      </c>
      <c r="E6286" s="180">
        <v>-0.27</v>
      </c>
      <c r="F6286" s="47">
        <v>0</v>
      </c>
      <c r="G6286" s="180">
        <v>-1</v>
      </c>
      <c r="H6286" s="47">
        <v>562</v>
      </c>
    </row>
    <row r="6287" spans="1:8">
      <c r="A6287" s="44" t="s">
        <v>992</v>
      </c>
      <c r="B6287" s="44" t="s">
        <v>545</v>
      </c>
      <c r="C6287" s="45">
        <v>46145</v>
      </c>
      <c r="D6287" s="47">
        <v>404</v>
      </c>
      <c r="E6287" s="180">
        <v>-0.46</v>
      </c>
      <c r="F6287" s="47">
        <v>0</v>
      </c>
      <c r="G6287" s="180">
        <v>-1</v>
      </c>
      <c r="H6287" s="47">
        <v>742</v>
      </c>
    </row>
    <row r="6288" spans="1:8">
      <c r="A6288" s="44" t="s">
        <v>992</v>
      </c>
      <c r="B6288" s="44" t="s">
        <v>545</v>
      </c>
      <c r="C6288" s="45">
        <v>46152</v>
      </c>
      <c r="D6288" s="47">
        <v>408</v>
      </c>
      <c r="E6288" s="180">
        <v>-0.48</v>
      </c>
      <c r="F6288" s="47">
        <v>0</v>
      </c>
      <c r="G6288" s="180">
        <v>-1</v>
      </c>
      <c r="H6288" s="47">
        <v>780</v>
      </c>
    </row>
    <row r="6289" spans="1:8">
      <c r="A6289" s="44" t="s">
        <v>992</v>
      </c>
      <c r="B6289" s="44" t="s">
        <v>545</v>
      </c>
      <c r="C6289" s="45">
        <v>46159</v>
      </c>
      <c r="D6289" s="47">
        <v>401</v>
      </c>
      <c r="E6289" s="180">
        <v>-0.54</v>
      </c>
      <c r="F6289" s="47">
        <v>0</v>
      </c>
      <c r="G6289" s="180">
        <v>-1</v>
      </c>
      <c r="H6289" s="47">
        <v>879</v>
      </c>
    </row>
    <row r="6290" spans="1:8">
      <c r="A6290" s="44" t="s">
        <v>992</v>
      </c>
      <c r="B6290" s="44" t="s">
        <v>545</v>
      </c>
      <c r="C6290" s="45">
        <v>46166</v>
      </c>
      <c r="D6290" s="47">
        <v>396</v>
      </c>
      <c r="E6290" s="180">
        <v>-0.48</v>
      </c>
      <c r="F6290" s="49">
        <v>0</v>
      </c>
      <c r="G6290" s="180">
        <v>-1</v>
      </c>
      <c r="H6290" s="47">
        <v>758</v>
      </c>
    </row>
    <row r="6291" spans="1:8">
      <c r="A6291" s="44" t="s">
        <v>992</v>
      </c>
      <c r="B6291" s="44" t="s">
        <v>545</v>
      </c>
      <c r="C6291" s="45">
        <v>46173</v>
      </c>
      <c r="D6291" s="47">
        <v>397</v>
      </c>
      <c r="E6291" s="180">
        <v>-0.46</v>
      </c>
      <c r="F6291" s="49">
        <v>0</v>
      </c>
      <c r="G6291" s="180">
        <v>-1</v>
      </c>
      <c r="H6291" s="47">
        <v>733</v>
      </c>
    </row>
    <row r="6292" spans="1:8">
      <c r="A6292" s="44" t="s">
        <v>992</v>
      </c>
      <c r="B6292" s="44" t="s">
        <v>545</v>
      </c>
      <c r="C6292" s="45">
        <v>46180</v>
      </c>
      <c r="D6292" s="47">
        <v>391</v>
      </c>
      <c r="E6292" s="180">
        <v>-0.5</v>
      </c>
      <c r="F6292" s="49">
        <v>0</v>
      </c>
      <c r="G6292" s="180">
        <v>-1</v>
      </c>
      <c r="H6292" s="47">
        <v>784</v>
      </c>
    </row>
    <row r="6293" spans="1:8">
      <c r="A6293" s="44" t="s">
        <v>992</v>
      </c>
      <c r="B6293" s="44" t="s">
        <v>545</v>
      </c>
      <c r="C6293" s="45">
        <v>46187</v>
      </c>
      <c r="D6293" s="47">
        <v>387</v>
      </c>
      <c r="E6293" s="180">
        <v>-0.41</v>
      </c>
      <c r="F6293" s="49">
        <v>0</v>
      </c>
      <c r="G6293" s="180">
        <v>-1</v>
      </c>
      <c r="H6293" s="47">
        <v>654</v>
      </c>
    </row>
    <row r="6294" spans="1:8">
      <c r="A6294" s="44" t="s">
        <v>992</v>
      </c>
      <c r="B6294" s="44" t="s">
        <v>447</v>
      </c>
      <c r="C6294" s="45">
        <v>46103</v>
      </c>
      <c r="D6294" s="47">
        <v>0</v>
      </c>
      <c r="E6294" s="181"/>
      <c r="F6294" s="47">
        <v>0</v>
      </c>
      <c r="G6294" s="181"/>
      <c r="H6294" s="47">
        <v>0</v>
      </c>
    </row>
    <row r="6295" spans="1:8">
      <c r="A6295" s="44" t="s">
        <v>992</v>
      </c>
      <c r="B6295" s="44" t="s">
        <v>447</v>
      </c>
      <c r="C6295" s="45">
        <v>46110</v>
      </c>
      <c r="D6295" s="47">
        <v>0</v>
      </c>
      <c r="E6295" s="181"/>
      <c r="F6295" s="47">
        <v>0</v>
      </c>
      <c r="G6295" s="181"/>
      <c r="H6295" s="47">
        <v>0</v>
      </c>
    </row>
    <row r="6296" spans="1:8">
      <c r="A6296" s="44" t="s">
        <v>992</v>
      </c>
      <c r="B6296" s="44" t="s">
        <v>447</v>
      </c>
      <c r="C6296" s="45">
        <v>46117</v>
      </c>
      <c r="D6296" s="47">
        <v>0</v>
      </c>
      <c r="E6296" s="181"/>
      <c r="F6296" s="47">
        <v>0</v>
      </c>
      <c r="G6296" s="181"/>
      <c r="H6296" s="47">
        <v>0</v>
      </c>
    </row>
    <row r="6297" spans="1:8">
      <c r="A6297" s="44" t="s">
        <v>992</v>
      </c>
      <c r="B6297" s="44" t="s">
        <v>447</v>
      </c>
      <c r="C6297" s="45">
        <v>46124</v>
      </c>
      <c r="D6297" s="47">
        <v>0</v>
      </c>
      <c r="E6297" s="181"/>
      <c r="F6297" s="47">
        <v>0</v>
      </c>
      <c r="G6297" s="181"/>
      <c r="H6297" s="47">
        <v>0</v>
      </c>
    </row>
    <row r="6298" spans="1:8">
      <c r="A6298" s="44" t="s">
        <v>992</v>
      </c>
      <c r="B6298" s="44" t="s">
        <v>447</v>
      </c>
      <c r="C6298" s="45">
        <v>46131</v>
      </c>
      <c r="D6298" s="47">
        <v>0</v>
      </c>
      <c r="E6298" s="181"/>
      <c r="F6298" s="47">
        <v>0</v>
      </c>
      <c r="G6298" s="181"/>
      <c r="H6298" s="47">
        <v>0</v>
      </c>
    </row>
    <row r="6299" spans="1:8">
      <c r="A6299" s="44" t="s">
        <v>992</v>
      </c>
      <c r="B6299" s="44" t="s">
        <v>447</v>
      </c>
      <c r="C6299" s="45">
        <v>46138</v>
      </c>
      <c r="D6299" s="47">
        <v>0</v>
      </c>
      <c r="E6299" s="181"/>
      <c r="F6299" s="47">
        <v>0</v>
      </c>
      <c r="G6299" s="181"/>
      <c r="H6299" s="47">
        <v>0</v>
      </c>
    </row>
    <row r="6300" spans="1:8">
      <c r="A6300" s="44" t="s">
        <v>992</v>
      </c>
      <c r="B6300" s="44" t="s">
        <v>447</v>
      </c>
      <c r="C6300" s="45">
        <v>46145</v>
      </c>
      <c r="D6300" s="47">
        <v>0</v>
      </c>
      <c r="E6300" s="181"/>
      <c r="F6300" s="47">
        <v>0</v>
      </c>
      <c r="G6300" s="181"/>
      <c r="H6300" s="47">
        <v>0</v>
      </c>
    </row>
    <row r="6301" spans="1:8">
      <c r="A6301" s="44" t="s">
        <v>992</v>
      </c>
      <c r="B6301" s="44" t="s">
        <v>447</v>
      </c>
      <c r="C6301" s="45">
        <v>46152</v>
      </c>
      <c r="D6301" s="47">
        <v>0</v>
      </c>
      <c r="E6301" s="181"/>
      <c r="F6301" s="47">
        <v>0</v>
      </c>
      <c r="G6301" s="181"/>
      <c r="H6301" s="47">
        <v>0</v>
      </c>
    </row>
    <row r="6302" spans="1:8">
      <c r="A6302" s="44" t="s">
        <v>992</v>
      </c>
      <c r="B6302" s="44" t="s">
        <v>447</v>
      </c>
      <c r="C6302" s="45">
        <v>46159</v>
      </c>
      <c r="D6302" s="47">
        <v>0</v>
      </c>
      <c r="E6302" s="181"/>
      <c r="F6302" s="47">
        <v>0</v>
      </c>
      <c r="G6302" s="181"/>
      <c r="H6302" s="47">
        <v>0</v>
      </c>
    </row>
    <row r="6303" spans="1:8">
      <c r="A6303" s="44" t="s">
        <v>992</v>
      </c>
      <c r="B6303" s="44" t="s">
        <v>447</v>
      </c>
      <c r="C6303" s="45">
        <v>46166</v>
      </c>
      <c r="D6303" s="47">
        <v>0</v>
      </c>
      <c r="E6303" s="181"/>
      <c r="F6303" s="49">
        <v>0</v>
      </c>
      <c r="G6303" s="181"/>
      <c r="H6303" s="47">
        <v>0</v>
      </c>
    </row>
    <row r="6304" spans="1:8">
      <c r="A6304" s="44" t="s">
        <v>992</v>
      </c>
      <c r="B6304" s="44" t="s">
        <v>447</v>
      </c>
      <c r="C6304" s="45">
        <v>46173</v>
      </c>
      <c r="D6304" s="47">
        <v>0</v>
      </c>
      <c r="E6304" s="181"/>
      <c r="F6304" s="49">
        <v>0</v>
      </c>
      <c r="G6304" s="181"/>
      <c r="H6304" s="47">
        <v>0</v>
      </c>
    </row>
    <row r="6305" spans="1:8">
      <c r="A6305" s="44" t="s">
        <v>992</v>
      </c>
      <c r="B6305" s="44" t="s">
        <v>447</v>
      </c>
      <c r="C6305" s="45">
        <v>46180</v>
      </c>
      <c r="D6305" s="47">
        <v>0</v>
      </c>
      <c r="E6305" s="181"/>
      <c r="F6305" s="49">
        <v>0</v>
      </c>
      <c r="G6305" s="181"/>
      <c r="H6305" s="47">
        <v>0</v>
      </c>
    </row>
    <row r="6306" spans="1:8">
      <c r="A6306" s="44" t="s">
        <v>992</v>
      </c>
      <c r="B6306" s="44" t="s">
        <v>447</v>
      </c>
      <c r="C6306" s="45">
        <v>46187</v>
      </c>
      <c r="D6306" s="47">
        <v>0</v>
      </c>
      <c r="E6306" s="181"/>
      <c r="F6306" s="49">
        <v>0</v>
      </c>
      <c r="G6306" s="181"/>
      <c r="H6306" s="47">
        <v>0</v>
      </c>
    </row>
    <row r="6307" spans="1:8">
      <c r="A6307" s="44" t="s">
        <v>992</v>
      </c>
      <c r="B6307" s="44" t="s">
        <v>128</v>
      </c>
      <c r="C6307" s="45">
        <v>46103</v>
      </c>
      <c r="D6307" s="47">
        <v>12043</v>
      </c>
      <c r="E6307" s="180">
        <v>7.0000000000000007E-2</v>
      </c>
      <c r="F6307" s="47">
        <v>0</v>
      </c>
      <c r="G6307" s="180">
        <v>-1</v>
      </c>
      <c r="H6307" s="47">
        <v>11248</v>
      </c>
    </row>
    <row r="6308" spans="1:8">
      <c r="A6308" s="44" t="s">
        <v>992</v>
      </c>
      <c r="B6308" s="44" t="s">
        <v>128</v>
      </c>
      <c r="C6308" s="45">
        <v>46110</v>
      </c>
      <c r="D6308" s="47">
        <v>12030</v>
      </c>
      <c r="E6308" s="180">
        <v>0.11</v>
      </c>
      <c r="F6308" s="47">
        <v>0</v>
      </c>
      <c r="G6308" s="180">
        <v>-1</v>
      </c>
      <c r="H6308" s="47">
        <v>10816</v>
      </c>
    </row>
    <row r="6309" spans="1:8">
      <c r="A6309" s="44" t="s">
        <v>992</v>
      </c>
      <c r="B6309" s="44" t="s">
        <v>128</v>
      </c>
      <c r="C6309" s="45">
        <v>46117</v>
      </c>
      <c r="D6309" s="47">
        <v>12074</v>
      </c>
      <c r="E6309" s="180">
        <v>0.12</v>
      </c>
      <c r="F6309" s="47">
        <v>0</v>
      </c>
      <c r="G6309" s="180">
        <v>-1</v>
      </c>
      <c r="H6309" s="47">
        <v>10778</v>
      </c>
    </row>
    <row r="6310" spans="1:8">
      <c r="A6310" s="44" t="s">
        <v>992</v>
      </c>
      <c r="B6310" s="44" t="s">
        <v>128</v>
      </c>
      <c r="C6310" s="45">
        <v>46124</v>
      </c>
      <c r="D6310" s="47">
        <v>12086</v>
      </c>
      <c r="E6310" s="180">
        <v>0.06</v>
      </c>
      <c r="F6310" s="47">
        <v>0</v>
      </c>
      <c r="G6310" s="180">
        <v>-1</v>
      </c>
      <c r="H6310" s="47">
        <v>11380</v>
      </c>
    </row>
    <row r="6311" spans="1:8">
      <c r="A6311" s="44" t="s">
        <v>992</v>
      </c>
      <c r="B6311" s="44" t="s">
        <v>128</v>
      </c>
      <c r="C6311" s="45">
        <v>46131</v>
      </c>
      <c r="D6311" s="47">
        <v>12099</v>
      </c>
      <c r="E6311" s="180">
        <v>0.06</v>
      </c>
      <c r="F6311" s="47">
        <v>0</v>
      </c>
      <c r="G6311" s="180">
        <v>-1</v>
      </c>
      <c r="H6311" s="47">
        <v>11432</v>
      </c>
    </row>
    <row r="6312" spans="1:8">
      <c r="A6312" s="44" t="s">
        <v>992</v>
      </c>
      <c r="B6312" s="44" t="s">
        <v>128</v>
      </c>
      <c r="C6312" s="45">
        <v>46138</v>
      </c>
      <c r="D6312" s="47">
        <v>12105</v>
      </c>
      <c r="E6312" s="180">
        <v>0.04</v>
      </c>
      <c r="F6312" s="47">
        <v>0</v>
      </c>
      <c r="G6312" s="180">
        <v>-1</v>
      </c>
      <c r="H6312" s="47">
        <v>11622</v>
      </c>
    </row>
    <row r="6313" spans="1:8">
      <c r="A6313" s="44" t="s">
        <v>992</v>
      </c>
      <c r="B6313" s="44" t="s">
        <v>128</v>
      </c>
      <c r="C6313" s="45">
        <v>46145</v>
      </c>
      <c r="D6313" s="47">
        <v>12040</v>
      </c>
      <c r="E6313" s="180">
        <v>0.09</v>
      </c>
      <c r="F6313" s="47">
        <v>0</v>
      </c>
      <c r="G6313" s="180">
        <v>-1</v>
      </c>
      <c r="H6313" s="47">
        <v>11028</v>
      </c>
    </row>
    <row r="6314" spans="1:8">
      <c r="A6314" s="44" t="s">
        <v>992</v>
      </c>
      <c r="B6314" s="44" t="s">
        <v>128</v>
      </c>
      <c r="C6314" s="45">
        <v>46152</v>
      </c>
      <c r="D6314" s="47">
        <v>12005</v>
      </c>
      <c r="E6314" s="180">
        <v>7.0000000000000007E-2</v>
      </c>
      <c r="F6314" s="47">
        <v>0</v>
      </c>
      <c r="G6314" s="180">
        <v>-1</v>
      </c>
      <c r="H6314" s="47">
        <v>11267</v>
      </c>
    </row>
    <row r="6315" spans="1:8">
      <c r="A6315" s="44" t="s">
        <v>992</v>
      </c>
      <c r="B6315" s="44" t="s">
        <v>128</v>
      </c>
      <c r="C6315" s="45">
        <v>46159</v>
      </c>
      <c r="D6315" s="47">
        <v>12011</v>
      </c>
      <c r="E6315" s="180">
        <v>7.0000000000000007E-2</v>
      </c>
      <c r="F6315" s="49">
        <v>0</v>
      </c>
      <c r="G6315" s="180">
        <v>-1</v>
      </c>
      <c r="H6315" s="47">
        <v>11243</v>
      </c>
    </row>
    <row r="6316" spans="1:8">
      <c r="A6316" s="44" t="s">
        <v>992</v>
      </c>
      <c r="B6316" s="44" t="s">
        <v>128</v>
      </c>
      <c r="C6316" s="45">
        <v>46166</v>
      </c>
      <c r="D6316" s="47">
        <v>12000</v>
      </c>
      <c r="E6316" s="180">
        <v>0.04</v>
      </c>
      <c r="F6316" s="49">
        <v>0</v>
      </c>
      <c r="G6316" s="180">
        <v>-1</v>
      </c>
      <c r="H6316" s="47">
        <v>11507</v>
      </c>
    </row>
    <row r="6317" spans="1:8">
      <c r="A6317" s="44" t="s">
        <v>992</v>
      </c>
      <c r="B6317" s="44" t="s">
        <v>128</v>
      </c>
      <c r="C6317" s="45">
        <v>46173</v>
      </c>
      <c r="D6317" s="47">
        <v>12523</v>
      </c>
      <c r="E6317" s="180">
        <v>0.1</v>
      </c>
      <c r="F6317" s="49">
        <v>0</v>
      </c>
      <c r="G6317" s="180">
        <v>-1</v>
      </c>
      <c r="H6317" s="47">
        <v>11413</v>
      </c>
    </row>
    <row r="6318" spans="1:8">
      <c r="A6318" s="44" t="s">
        <v>992</v>
      </c>
      <c r="B6318" s="44" t="s">
        <v>128</v>
      </c>
      <c r="C6318" s="45">
        <v>46180</v>
      </c>
      <c r="D6318" s="47">
        <v>12658</v>
      </c>
      <c r="E6318" s="180">
        <v>0.14000000000000001</v>
      </c>
      <c r="F6318" s="49">
        <v>0</v>
      </c>
      <c r="G6318" s="180">
        <v>-1</v>
      </c>
      <c r="H6318" s="47">
        <v>11084</v>
      </c>
    </row>
    <row r="6319" spans="1:8">
      <c r="A6319" s="44" t="s">
        <v>992</v>
      </c>
      <c r="B6319" s="44" t="s">
        <v>128</v>
      </c>
      <c r="C6319" s="45">
        <v>46187</v>
      </c>
      <c r="D6319" s="47">
        <v>12666</v>
      </c>
      <c r="E6319" s="180">
        <v>0.11</v>
      </c>
      <c r="F6319" s="49">
        <v>0</v>
      </c>
      <c r="G6319" s="180">
        <v>-1</v>
      </c>
      <c r="H6319" s="47">
        <v>11458</v>
      </c>
    </row>
    <row r="6320" spans="1:8">
      <c r="A6320" s="44" t="s">
        <v>992</v>
      </c>
      <c r="B6320" s="44" t="s">
        <v>105</v>
      </c>
      <c r="C6320" s="45">
        <v>46103</v>
      </c>
      <c r="D6320" s="47">
        <v>1463</v>
      </c>
      <c r="E6320" s="181"/>
      <c r="F6320" s="47">
        <v>0</v>
      </c>
      <c r="G6320" s="181"/>
      <c r="H6320" s="47">
        <v>0</v>
      </c>
    </row>
    <row r="6321" spans="1:8">
      <c r="A6321" s="44" t="s">
        <v>992</v>
      </c>
      <c r="B6321" s="44" t="s">
        <v>105</v>
      </c>
      <c r="C6321" s="45">
        <v>46110</v>
      </c>
      <c r="D6321" s="47">
        <v>1381</v>
      </c>
      <c r="E6321" s="181"/>
      <c r="F6321" s="47">
        <v>0</v>
      </c>
      <c r="G6321" s="181"/>
      <c r="H6321" s="47">
        <v>0</v>
      </c>
    </row>
    <row r="6322" spans="1:8">
      <c r="A6322" s="44" t="s">
        <v>992</v>
      </c>
      <c r="B6322" s="44" t="s">
        <v>105</v>
      </c>
      <c r="C6322" s="45">
        <v>46117</v>
      </c>
      <c r="D6322" s="47">
        <v>1282</v>
      </c>
      <c r="E6322" s="181"/>
      <c r="F6322" s="47">
        <v>0</v>
      </c>
      <c r="G6322" s="181"/>
      <c r="H6322" s="47">
        <v>0</v>
      </c>
    </row>
    <row r="6323" spans="1:8">
      <c r="A6323" s="44" t="s">
        <v>992</v>
      </c>
      <c r="B6323" s="44" t="s">
        <v>105</v>
      </c>
      <c r="C6323" s="45">
        <v>46124</v>
      </c>
      <c r="D6323" s="47">
        <v>1268</v>
      </c>
      <c r="E6323" s="181"/>
      <c r="F6323" s="47">
        <v>0</v>
      </c>
      <c r="G6323" s="181"/>
      <c r="H6323" s="47">
        <v>0</v>
      </c>
    </row>
    <row r="6324" spans="1:8">
      <c r="A6324" s="44" t="s">
        <v>992</v>
      </c>
      <c r="B6324" s="44" t="s">
        <v>105</v>
      </c>
      <c r="C6324" s="45">
        <v>46131</v>
      </c>
      <c r="D6324" s="47">
        <v>1268</v>
      </c>
      <c r="E6324" s="181"/>
      <c r="F6324" s="47">
        <v>0</v>
      </c>
      <c r="G6324" s="181"/>
      <c r="H6324" s="47">
        <v>0</v>
      </c>
    </row>
    <row r="6325" spans="1:8">
      <c r="A6325" s="44" t="s">
        <v>992</v>
      </c>
      <c r="B6325" s="44" t="s">
        <v>105</v>
      </c>
      <c r="C6325" s="45">
        <v>46138</v>
      </c>
      <c r="D6325" s="47">
        <v>3061</v>
      </c>
      <c r="E6325" s="181"/>
      <c r="F6325" s="47">
        <v>0</v>
      </c>
      <c r="G6325" s="181"/>
      <c r="H6325" s="47">
        <v>0</v>
      </c>
    </row>
    <row r="6326" spans="1:8">
      <c r="A6326" s="44" t="s">
        <v>992</v>
      </c>
      <c r="B6326" s="44" t="s">
        <v>105</v>
      </c>
      <c r="C6326" s="45">
        <v>46145</v>
      </c>
      <c r="D6326" s="47">
        <v>3840</v>
      </c>
      <c r="E6326" s="181"/>
      <c r="F6326" s="47">
        <v>0</v>
      </c>
      <c r="G6326" s="181"/>
      <c r="H6326" s="47">
        <v>0</v>
      </c>
    </row>
    <row r="6327" spans="1:8">
      <c r="A6327" s="44" t="s">
        <v>992</v>
      </c>
      <c r="B6327" s="44" t="s">
        <v>105</v>
      </c>
      <c r="C6327" s="45">
        <v>46152</v>
      </c>
      <c r="D6327" s="47">
        <v>3941</v>
      </c>
      <c r="E6327" s="181"/>
      <c r="F6327" s="47">
        <v>0</v>
      </c>
      <c r="G6327" s="181"/>
      <c r="H6327" s="47">
        <v>0</v>
      </c>
    </row>
    <row r="6328" spans="1:8">
      <c r="A6328" s="44" t="s">
        <v>992</v>
      </c>
      <c r="B6328" s="44" t="s">
        <v>105</v>
      </c>
      <c r="C6328" s="45">
        <v>46159</v>
      </c>
      <c r="D6328" s="47">
        <v>3945</v>
      </c>
      <c r="E6328" s="181"/>
      <c r="F6328" s="49">
        <v>0</v>
      </c>
      <c r="G6328" s="181"/>
      <c r="H6328" s="47">
        <v>0</v>
      </c>
    </row>
    <row r="6329" spans="1:8">
      <c r="A6329" s="44" t="s">
        <v>992</v>
      </c>
      <c r="B6329" s="44" t="s">
        <v>105</v>
      </c>
      <c r="C6329" s="45">
        <v>46166</v>
      </c>
      <c r="D6329" s="47">
        <v>3945</v>
      </c>
      <c r="E6329" s="181"/>
      <c r="F6329" s="49">
        <v>0</v>
      </c>
      <c r="G6329" s="181"/>
      <c r="H6329" s="47">
        <v>0</v>
      </c>
    </row>
    <row r="6330" spans="1:8">
      <c r="A6330" s="44" t="s">
        <v>992</v>
      </c>
      <c r="B6330" s="44" t="s">
        <v>105</v>
      </c>
      <c r="C6330" s="45">
        <v>46173</v>
      </c>
      <c r="D6330" s="47">
        <v>1738</v>
      </c>
      <c r="E6330" s="181"/>
      <c r="F6330" s="49">
        <v>0</v>
      </c>
      <c r="G6330" s="181"/>
      <c r="H6330" s="47">
        <v>0</v>
      </c>
    </row>
    <row r="6331" spans="1:8">
      <c r="A6331" s="44" t="s">
        <v>992</v>
      </c>
      <c r="B6331" s="44" t="s">
        <v>105</v>
      </c>
      <c r="C6331" s="45">
        <v>46180</v>
      </c>
      <c r="D6331" s="47">
        <v>1370</v>
      </c>
      <c r="E6331" s="181"/>
      <c r="F6331" s="49">
        <v>0</v>
      </c>
      <c r="G6331" s="181"/>
      <c r="H6331" s="47">
        <v>0</v>
      </c>
    </row>
    <row r="6332" spans="1:8">
      <c r="A6332" s="44" t="s">
        <v>992</v>
      </c>
      <c r="B6332" s="44" t="s">
        <v>105</v>
      </c>
      <c r="C6332" s="45">
        <v>46187</v>
      </c>
      <c r="D6332" s="47">
        <v>1370</v>
      </c>
      <c r="E6332" s="181"/>
      <c r="F6332" s="49">
        <v>0</v>
      </c>
      <c r="G6332" s="181"/>
      <c r="H6332" s="47">
        <v>0</v>
      </c>
    </row>
    <row r="6333" spans="1:8">
      <c r="A6333" s="44" t="s">
        <v>992</v>
      </c>
      <c r="B6333" s="44" t="s">
        <v>104</v>
      </c>
      <c r="C6333" s="45">
        <v>46103</v>
      </c>
      <c r="D6333" s="47">
        <v>3788</v>
      </c>
      <c r="E6333" s="180">
        <v>0.04</v>
      </c>
      <c r="F6333" s="47">
        <v>0</v>
      </c>
      <c r="G6333" s="180">
        <v>-1</v>
      </c>
      <c r="H6333" s="47">
        <v>3632</v>
      </c>
    </row>
    <row r="6334" spans="1:8">
      <c r="A6334" s="44" t="s">
        <v>992</v>
      </c>
      <c r="B6334" s="44" t="s">
        <v>104</v>
      </c>
      <c r="C6334" s="45">
        <v>46110</v>
      </c>
      <c r="D6334" s="47">
        <v>3711</v>
      </c>
      <c r="E6334" s="180">
        <v>0.13</v>
      </c>
      <c r="F6334" s="47">
        <v>0</v>
      </c>
      <c r="G6334" s="180">
        <v>-1</v>
      </c>
      <c r="H6334" s="47">
        <v>3276</v>
      </c>
    </row>
    <row r="6335" spans="1:8">
      <c r="A6335" s="44" t="s">
        <v>992</v>
      </c>
      <c r="B6335" s="44" t="s">
        <v>104</v>
      </c>
      <c r="C6335" s="45">
        <v>46117</v>
      </c>
      <c r="D6335" s="47">
        <v>3679</v>
      </c>
      <c r="E6335" s="180">
        <v>0.22</v>
      </c>
      <c r="F6335" s="47">
        <v>0</v>
      </c>
      <c r="G6335" s="180">
        <v>-1</v>
      </c>
      <c r="H6335" s="47">
        <v>3026</v>
      </c>
    </row>
    <row r="6336" spans="1:8">
      <c r="A6336" s="44" t="s">
        <v>992</v>
      </c>
      <c r="B6336" s="44" t="s">
        <v>104</v>
      </c>
      <c r="C6336" s="45">
        <v>46124</v>
      </c>
      <c r="D6336" s="47">
        <v>3673</v>
      </c>
      <c r="E6336" s="180">
        <v>0.34</v>
      </c>
      <c r="F6336" s="47">
        <v>0</v>
      </c>
      <c r="G6336" s="180">
        <v>-1</v>
      </c>
      <c r="H6336" s="47">
        <v>2749</v>
      </c>
    </row>
    <row r="6337" spans="1:8">
      <c r="A6337" s="44" t="s">
        <v>992</v>
      </c>
      <c r="B6337" s="44" t="s">
        <v>104</v>
      </c>
      <c r="C6337" s="45">
        <v>46131</v>
      </c>
      <c r="D6337" s="47">
        <v>3690</v>
      </c>
      <c r="E6337" s="180">
        <v>0.39</v>
      </c>
      <c r="F6337" s="47">
        <v>0</v>
      </c>
      <c r="G6337" s="180">
        <v>-1</v>
      </c>
      <c r="H6337" s="47">
        <v>2646</v>
      </c>
    </row>
    <row r="6338" spans="1:8">
      <c r="A6338" s="44" t="s">
        <v>992</v>
      </c>
      <c r="B6338" s="44" t="s">
        <v>104</v>
      </c>
      <c r="C6338" s="45">
        <v>46138</v>
      </c>
      <c r="D6338" s="47">
        <v>3717</v>
      </c>
      <c r="E6338" s="180">
        <v>0.48</v>
      </c>
      <c r="F6338" s="47">
        <v>0</v>
      </c>
      <c r="G6338" s="180">
        <v>-1</v>
      </c>
      <c r="H6338" s="47">
        <v>2517</v>
      </c>
    </row>
    <row r="6339" spans="1:8">
      <c r="A6339" s="44" t="s">
        <v>992</v>
      </c>
      <c r="B6339" s="44" t="s">
        <v>104</v>
      </c>
      <c r="C6339" s="45">
        <v>46145</v>
      </c>
      <c r="D6339" s="47">
        <v>3682</v>
      </c>
      <c r="E6339" s="180">
        <v>0.46</v>
      </c>
      <c r="F6339" s="47">
        <v>0</v>
      </c>
      <c r="G6339" s="180">
        <v>-1</v>
      </c>
      <c r="H6339" s="47">
        <v>2526</v>
      </c>
    </row>
    <row r="6340" spans="1:8">
      <c r="A6340" s="44" t="s">
        <v>992</v>
      </c>
      <c r="B6340" s="44" t="s">
        <v>104</v>
      </c>
      <c r="C6340" s="45">
        <v>46152</v>
      </c>
      <c r="D6340" s="47">
        <v>3673</v>
      </c>
      <c r="E6340" s="180">
        <v>0.48</v>
      </c>
      <c r="F6340" s="47">
        <v>0</v>
      </c>
      <c r="G6340" s="180">
        <v>-1</v>
      </c>
      <c r="H6340" s="47">
        <v>2488</v>
      </c>
    </row>
    <row r="6341" spans="1:8">
      <c r="A6341" s="44" t="s">
        <v>992</v>
      </c>
      <c r="B6341" s="44" t="s">
        <v>104</v>
      </c>
      <c r="C6341" s="45">
        <v>46159</v>
      </c>
      <c r="D6341" s="47">
        <v>3669</v>
      </c>
      <c r="E6341" s="180">
        <v>0.46</v>
      </c>
      <c r="F6341" s="49">
        <v>0</v>
      </c>
      <c r="G6341" s="180">
        <v>-1</v>
      </c>
      <c r="H6341" s="47">
        <v>2512</v>
      </c>
    </row>
    <row r="6342" spans="1:8">
      <c r="A6342" s="44" t="s">
        <v>992</v>
      </c>
      <c r="B6342" s="44" t="s">
        <v>104</v>
      </c>
      <c r="C6342" s="45">
        <v>46166</v>
      </c>
      <c r="D6342" s="47">
        <v>3664</v>
      </c>
      <c r="E6342" s="180">
        <v>0.4</v>
      </c>
      <c r="F6342" s="49">
        <v>0</v>
      </c>
      <c r="G6342" s="180">
        <v>-1</v>
      </c>
      <c r="H6342" s="47">
        <v>2615</v>
      </c>
    </row>
    <row r="6343" spans="1:8">
      <c r="A6343" s="44" t="s">
        <v>992</v>
      </c>
      <c r="B6343" s="44" t="s">
        <v>104</v>
      </c>
      <c r="C6343" s="45">
        <v>46173</v>
      </c>
      <c r="D6343" s="47">
        <v>3672</v>
      </c>
      <c r="E6343" s="180">
        <v>0.42</v>
      </c>
      <c r="F6343" s="49">
        <v>0</v>
      </c>
      <c r="G6343" s="180">
        <v>-1</v>
      </c>
      <c r="H6343" s="47">
        <v>2579</v>
      </c>
    </row>
    <row r="6344" spans="1:8">
      <c r="A6344" s="44" t="s">
        <v>992</v>
      </c>
      <c r="B6344" s="44" t="s">
        <v>104</v>
      </c>
      <c r="C6344" s="45">
        <v>46180</v>
      </c>
      <c r="D6344" s="47">
        <v>3678</v>
      </c>
      <c r="E6344" s="180">
        <v>0.36</v>
      </c>
      <c r="F6344" s="49">
        <v>0</v>
      </c>
      <c r="G6344" s="180">
        <v>-1</v>
      </c>
      <c r="H6344" s="47">
        <v>2713</v>
      </c>
    </row>
    <row r="6345" spans="1:8">
      <c r="A6345" s="44" t="s">
        <v>992</v>
      </c>
      <c r="B6345" s="44" t="s">
        <v>104</v>
      </c>
      <c r="C6345" s="45">
        <v>46187</v>
      </c>
      <c r="D6345" s="47">
        <v>3677</v>
      </c>
      <c r="E6345" s="180">
        <v>0.31</v>
      </c>
      <c r="F6345" s="49">
        <v>0</v>
      </c>
      <c r="G6345" s="180">
        <v>-1</v>
      </c>
      <c r="H6345" s="47">
        <v>2799</v>
      </c>
    </row>
    <row r="6346" spans="1:8">
      <c r="A6346" s="44" t="s">
        <v>992</v>
      </c>
      <c r="B6346" s="44" t="s">
        <v>230</v>
      </c>
      <c r="C6346" s="45">
        <v>46103</v>
      </c>
      <c r="D6346" s="47">
        <v>11</v>
      </c>
      <c r="E6346" s="181"/>
      <c r="F6346" s="47">
        <v>0</v>
      </c>
      <c r="G6346" s="181"/>
      <c r="H6346" s="47">
        <v>0</v>
      </c>
    </row>
    <row r="6347" spans="1:8">
      <c r="A6347" s="44" t="s">
        <v>992</v>
      </c>
      <c r="B6347" s="44" t="s">
        <v>230</v>
      </c>
      <c r="C6347" s="45">
        <v>46110</v>
      </c>
      <c r="D6347" s="47">
        <v>11</v>
      </c>
      <c r="E6347" s="181"/>
      <c r="F6347" s="47">
        <v>0</v>
      </c>
      <c r="G6347" s="181"/>
      <c r="H6347" s="47">
        <v>0</v>
      </c>
    </row>
    <row r="6348" spans="1:8">
      <c r="A6348" s="44" t="s">
        <v>992</v>
      </c>
      <c r="B6348" s="44" t="s">
        <v>230</v>
      </c>
      <c r="C6348" s="45">
        <v>46117</v>
      </c>
      <c r="D6348" s="47">
        <v>11</v>
      </c>
      <c r="E6348" s="181"/>
      <c r="F6348" s="47">
        <v>0</v>
      </c>
      <c r="G6348" s="181"/>
      <c r="H6348" s="47">
        <v>0</v>
      </c>
    </row>
    <row r="6349" spans="1:8">
      <c r="A6349" s="44" t="s">
        <v>992</v>
      </c>
      <c r="B6349" s="44" t="s">
        <v>230</v>
      </c>
      <c r="C6349" s="45">
        <v>46124</v>
      </c>
      <c r="D6349" s="47">
        <v>11</v>
      </c>
      <c r="E6349" s="181"/>
      <c r="F6349" s="47">
        <v>0</v>
      </c>
      <c r="G6349" s="181"/>
      <c r="H6349" s="47">
        <v>0</v>
      </c>
    </row>
    <row r="6350" spans="1:8">
      <c r="A6350" s="44" t="s">
        <v>992</v>
      </c>
      <c r="B6350" s="44" t="s">
        <v>230</v>
      </c>
      <c r="C6350" s="45">
        <v>46131</v>
      </c>
      <c r="D6350" s="47">
        <v>11</v>
      </c>
      <c r="E6350" s="181"/>
      <c r="F6350" s="47">
        <v>0</v>
      </c>
      <c r="G6350" s="181"/>
      <c r="H6350" s="47">
        <v>0</v>
      </c>
    </row>
    <row r="6351" spans="1:8">
      <c r="A6351" s="44" t="s">
        <v>992</v>
      </c>
      <c r="B6351" s="44" t="s">
        <v>230</v>
      </c>
      <c r="C6351" s="45">
        <v>46138</v>
      </c>
      <c r="D6351" s="47">
        <v>11</v>
      </c>
      <c r="E6351" s="181"/>
      <c r="F6351" s="47">
        <v>0</v>
      </c>
      <c r="G6351" s="181"/>
      <c r="H6351" s="47">
        <v>0</v>
      </c>
    </row>
    <row r="6352" spans="1:8">
      <c r="A6352" s="44" t="s">
        <v>992</v>
      </c>
      <c r="B6352" s="44" t="s">
        <v>230</v>
      </c>
      <c r="C6352" s="45">
        <v>46145</v>
      </c>
      <c r="D6352" s="47">
        <v>11</v>
      </c>
      <c r="E6352" s="181"/>
      <c r="F6352" s="47">
        <v>0</v>
      </c>
      <c r="G6352" s="181"/>
      <c r="H6352" s="47">
        <v>0</v>
      </c>
    </row>
    <row r="6353" spans="1:8">
      <c r="A6353" s="44" t="s">
        <v>992</v>
      </c>
      <c r="B6353" s="44" t="s">
        <v>230</v>
      </c>
      <c r="C6353" s="45">
        <v>46152</v>
      </c>
      <c r="D6353" s="47">
        <v>11</v>
      </c>
      <c r="E6353" s="181"/>
      <c r="F6353" s="47">
        <v>0</v>
      </c>
      <c r="G6353" s="181"/>
      <c r="H6353" s="47">
        <v>0</v>
      </c>
    </row>
    <row r="6354" spans="1:8">
      <c r="A6354" s="44" t="s">
        <v>992</v>
      </c>
      <c r="B6354" s="44" t="s">
        <v>230</v>
      </c>
      <c r="C6354" s="45">
        <v>46159</v>
      </c>
      <c r="D6354" s="47">
        <v>11</v>
      </c>
      <c r="E6354" s="181"/>
      <c r="F6354" s="47">
        <v>0</v>
      </c>
      <c r="G6354" s="181"/>
      <c r="H6354" s="47">
        <v>0</v>
      </c>
    </row>
    <row r="6355" spans="1:8">
      <c r="A6355" s="44" t="s">
        <v>992</v>
      </c>
      <c r="B6355" s="44" t="s">
        <v>230</v>
      </c>
      <c r="C6355" s="45">
        <v>46166</v>
      </c>
      <c r="D6355" s="47">
        <v>11</v>
      </c>
      <c r="E6355" s="181"/>
      <c r="F6355" s="49">
        <v>0</v>
      </c>
      <c r="G6355" s="181"/>
      <c r="H6355" s="47">
        <v>0</v>
      </c>
    </row>
    <row r="6356" spans="1:8">
      <c r="A6356" s="44" t="s">
        <v>992</v>
      </c>
      <c r="B6356" s="44" t="s">
        <v>230</v>
      </c>
      <c r="C6356" s="45">
        <v>46173</v>
      </c>
      <c r="D6356" s="47">
        <v>11</v>
      </c>
      <c r="E6356" s="181"/>
      <c r="F6356" s="47">
        <v>0</v>
      </c>
      <c r="G6356" s="181"/>
      <c r="H6356" s="47">
        <v>0</v>
      </c>
    </row>
    <row r="6357" spans="1:8">
      <c r="A6357" s="44" t="s">
        <v>992</v>
      </c>
      <c r="B6357" s="44" t="s">
        <v>230</v>
      </c>
      <c r="C6357" s="45">
        <v>46180</v>
      </c>
      <c r="D6357" s="47">
        <v>11</v>
      </c>
      <c r="E6357" s="181"/>
      <c r="F6357" s="49">
        <v>0</v>
      </c>
      <c r="G6357" s="181"/>
      <c r="H6357" s="47">
        <v>0</v>
      </c>
    </row>
    <row r="6358" spans="1:8">
      <c r="A6358" s="44" t="s">
        <v>992</v>
      </c>
      <c r="B6358" s="44" t="s">
        <v>230</v>
      </c>
      <c r="C6358" s="45">
        <v>46187</v>
      </c>
      <c r="D6358" s="47">
        <v>11</v>
      </c>
      <c r="E6358" s="181"/>
      <c r="F6358" s="49">
        <v>0</v>
      </c>
      <c r="G6358" s="181"/>
      <c r="H6358" s="47">
        <v>0</v>
      </c>
    </row>
    <row r="6359" spans="1:8">
      <c r="A6359" s="44" t="s">
        <v>992</v>
      </c>
      <c r="B6359" s="44" t="s">
        <v>199</v>
      </c>
      <c r="C6359" s="45">
        <v>46103</v>
      </c>
      <c r="D6359" s="47">
        <v>6019</v>
      </c>
      <c r="E6359" s="180">
        <v>0.08</v>
      </c>
      <c r="F6359" s="47">
        <v>0</v>
      </c>
      <c r="G6359" s="180">
        <v>-1</v>
      </c>
      <c r="H6359" s="47">
        <v>5569</v>
      </c>
    </row>
    <row r="6360" spans="1:8">
      <c r="A6360" s="44" t="s">
        <v>992</v>
      </c>
      <c r="B6360" s="44" t="s">
        <v>199</v>
      </c>
      <c r="C6360" s="45">
        <v>46110</v>
      </c>
      <c r="D6360" s="47">
        <v>6059</v>
      </c>
      <c r="E6360" s="180">
        <v>0.12</v>
      </c>
      <c r="F6360" s="47">
        <v>0</v>
      </c>
      <c r="G6360" s="180">
        <v>-1</v>
      </c>
      <c r="H6360" s="47">
        <v>5404</v>
      </c>
    </row>
    <row r="6361" spans="1:8">
      <c r="A6361" s="44" t="s">
        <v>992</v>
      </c>
      <c r="B6361" s="44" t="s">
        <v>199</v>
      </c>
      <c r="C6361" s="45">
        <v>46117</v>
      </c>
      <c r="D6361" s="47">
        <v>5200</v>
      </c>
      <c r="E6361" s="180">
        <v>0.04</v>
      </c>
      <c r="F6361" s="47">
        <v>0</v>
      </c>
      <c r="G6361" s="180">
        <v>-1</v>
      </c>
      <c r="H6361" s="47">
        <v>4979</v>
      </c>
    </row>
    <row r="6362" spans="1:8">
      <c r="A6362" s="44" t="s">
        <v>992</v>
      </c>
      <c r="B6362" s="44" t="s">
        <v>199</v>
      </c>
      <c r="C6362" s="45">
        <v>46124</v>
      </c>
      <c r="D6362" s="47">
        <v>5059</v>
      </c>
      <c r="E6362" s="180">
        <v>-0.03</v>
      </c>
      <c r="F6362" s="47">
        <v>0</v>
      </c>
      <c r="G6362" s="180">
        <v>-1</v>
      </c>
      <c r="H6362" s="47">
        <v>5214</v>
      </c>
    </row>
    <row r="6363" spans="1:8">
      <c r="A6363" s="44" t="s">
        <v>992</v>
      </c>
      <c r="B6363" s="44" t="s">
        <v>199</v>
      </c>
      <c r="C6363" s="45">
        <v>46131</v>
      </c>
      <c r="D6363" s="47">
        <v>5066</v>
      </c>
      <c r="E6363" s="180">
        <v>0</v>
      </c>
      <c r="F6363" s="47">
        <v>0</v>
      </c>
      <c r="G6363" s="180">
        <v>-1</v>
      </c>
      <c r="H6363" s="47">
        <v>5075</v>
      </c>
    </row>
    <row r="6364" spans="1:8">
      <c r="A6364" s="44" t="s">
        <v>992</v>
      </c>
      <c r="B6364" s="44" t="s">
        <v>199</v>
      </c>
      <c r="C6364" s="45">
        <v>46138</v>
      </c>
      <c r="D6364" s="47">
        <v>5070</v>
      </c>
      <c r="E6364" s="180">
        <v>0.02</v>
      </c>
      <c r="F6364" s="47">
        <v>0</v>
      </c>
      <c r="G6364" s="180">
        <v>-1</v>
      </c>
      <c r="H6364" s="47">
        <v>4971</v>
      </c>
    </row>
    <row r="6365" spans="1:8">
      <c r="A6365" s="44" t="s">
        <v>992</v>
      </c>
      <c r="B6365" s="44" t="s">
        <v>199</v>
      </c>
      <c r="C6365" s="45">
        <v>46145</v>
      </c>
      <c r="D6365" s="47">
        <v>4908</v>
      </c>
      <c r="E6365" s="180">
        <v>-0.02</v>
      </c>
      <c r="F6365" s="47">
        <v>0</v>
      </c>
      <c r="G6365" s="180">
        <v>-1</v>
      </c>
      <c r="H6365" s="47">
        <v>4993</v>
      </c>
    </row>
    <row r="6366" spans="1:8">
      <c r="A6366" s="44" t="s">
        <v>992</v>
      </c>
      <c r="B6366" s="44" t="s">
        <v>199</v>
      </c>
      <c r="C6366" s="45">
        <v>46152</v>
      </c>
      <c r="D6366" s="47">
        <v>4932</v>
      </c>
      <c r="E6366" s="180">
        <v>0.03</v>
      </c>
      <c r="F6366" s="49">
        <v>0</v>
      </c>
      <c r="G6366" s="180">
        <v>-1</v>
      </c>
      <c r="H6366" s="47">
        <v>4810</v>
      </c>
    </row>
    <row r="6367" spans="1:8">
      <c r="A6367" s="44" t="s">
        <v>992</v>
      </c>
      <c r="B6367" s="44" t="s">
        <v>199</v>
      </c>
      <c r="C6367" s="45">
        <v>46159</v>
      </c>
      <c r="D6367" s="47">
        <v>4879</v>
      </c>
      <c r="E6367" s="180">
        <v>0.03</v>
      </c>
      <c r="F6367" s="49">
        <v>0</v>
      </c>
      <c r="G6367" s="180">
        <v>-1</v>
      </c>
      <c r="H6367" s="47">
        <v>4724</v>
      </c>
    </row>
    <row r="6368" spans="1:8">
      <c r="A6368" s="44" t="s">
        <v>992</v>
      </c>
      <c r="B6368" s="44" t="s">
        <v>199</v>
      </c>
      <c r="C6368" s="45">
        <v>46166</v>
      </c>
      <c r="D6368" s="47">
        <v>4877</v>
      </c>
      <c r="E6368" s="180">
        <v>0.01</v>
      </c>
      <c r="F6368" s="49">
        <v>0</v>
      </c>
      <c r="G6368" s="180">
        <v>-1</v>
      </c>
      <c r="H6368" s="47">
        <v>4822</v>
      </c>
    </row>
    <row r="6369" spans="1:8">
      <c r="A6369" s="44" t="s">
        <v>992</v>
      </c>
      <c r="B6369" s="44" t="s">
        <v>199</v>
      </c>
      <c r="C6369" s="45">
        <v>46173</v>
      </c>
      <c r="D6369" s="47">
        <v>4815</v>
      </c>
      <c r="E6369" s="180">
        <v>0.05</v>
      </c>
      <c r="F6369" s="47">
        <v>0</v>
      </c>
      <c r="G6369" s="180">
        <v>-1</v>
      </c>
      <c r="H6369" s="47">
        <v>4605</v>
      </c>
    </row>
    <row r="6370" spans="1:8">
      <c r="A6370" s="44" t="s">
        <v>992</v>
      </c>
      <c r="B6370" s="44" t="s">
        <v>199</v>
      </c>
      <c r="C6370" s="45">
        <v>46180</v>
      </c>
      <c r="D6370" s="47">
        <v>4889</v>
      </c>
      <c r="E6370" s="180">
        <v>0.17</v>
      </c>
      <c r="F6370" s="47">
        <v>0</v>
      </c>
      <c r="G6370" s="180">
        <v>-1</v>
      </c>
      <c r="H6370" s="47">
        <v>4168</v>
      </c>
    </row>
    <row r="6371" spans="1:8">
      <c r="A6371" s="44" t="s">
        <v>992</v>
      </c>
      <c r="B6371" s="44" t="s">
        <v>199</v>
      </c>
      <c r="C6371" s="45">
        <v>46187</v>
      </c>
      <c r="D6371" s="47">
        <v>4899</v>
      </c>
      <c r="E6371" s="180">
        <v>7.0000000000000007E-2</v>
      </c>
      <c r="F6371" s="49">
        <v>0</v>
      </c>
      <c r="G6371" s="180">
        <v>-1</v>
      </c>
      <c r="H6371" s="47">
        <v>4564</v>
      </c>
    </row>
    <row r="6372" spans="1:8">
      <c r="A6372" s="44" t="s">
        <v>992</v>
      </c>
      <c r="B6372" s="44" t="s">
        <v>518</v>
      </c>
      <c r="C6372" s="45">
        <v>46103</v>
      </c>
      <c r="D6372" s="47">
        <v>990</v>
      </c>
      <c r="E6372" s="180">
        <v>-0.02</v>
      </c>
      <c r="F6372" s="47">
        <v>0</v>
      </c>
      <c r="G6372" s="180">
        <v>-1</v>
      </c>
      <c r="H6372" s="47">
        <v>1009</v>
      </c>
    </row>
    <row r="6373" spans="1:8">
      <c r="A6373" s="44" t="s">
        <v>992</v>
      </c>
      <c r="B6373" s="44" t="s">
        <v>518</v>
      </c>
      <c r="C6373" s="45">
        <v>46110</v>
      </c>
      <c r="D6373" s="47">
        <v>989</v>
      </c>
      <c r="E6373" s="180">
        <v>-0.13</v>
      </c>
      <c r="F6373" s="47">
        <v>0</v>
      </c>
      <c r="G6373" s="180">
        <v>-1</v>
      </c>
      <c r="H6373" s="47">
        <v>1137</v>
      </c>
    </row>
    <row r="6374" spans="1:8">
      <c r="A6374" s="44" t="s">
        <v>992</v>
      </c>
      <c r="B6374" s="44" t="s">
        <v>518</v>
      </c>
      <c r="C6374" s="45">
        <v>46117</v>
      </c>
      <c r="D6374" s="47">
        <v>990</v>
      </c>
      <c r="E6374" s="180">
        <v>-0.02</v>
      </c>
      <c r="F6374" s="47">
        <v>0</v>
      </c>
      <c r="G6374" s="180">
        <v>-1</v>
      </c>
      <c r="H6374" s="47">
        <v>1006</v>
      </c>
    </row>
    <row r="6375" spans="1:8">
      <c r="A6375" s="44" t="s">
        <v>992</v>
      </c>
      <c r="B6375" s="44" t="s">
        <v>518</v>
      </c>
      <c r="C6375" s="45">
        <v>46124</v>
      </c>
      <c r="D6375" s="47">
        <v>981</v>
      </c>
      <c r="E6375" s="180">
        <v>-0.03</v>
      </c>
      <c r="F6375" s="47">
        <v>0</v>
      </c>
      <c r="G6375" s="180">
        <v>-1</v>
      </c>
      <c r="H6375" s="47">
        <v>1012</v>
      </c>
    </row>
    <row r="6376" spans="1:8">
      <c r="A6376" s="44" t="s">
        <v>992</v>
      </c>
      <c r="B6376" s="44" t="s">
        <v>518</v>
      </c>
      <c r="C6376" s="45">
        <v>46131</v>
      </c>
      <c r="D6376" s="47">
        <v>994</v>
      </c>
      <c r="E6376" s="180">
        <v>-0.05</v>
      </c>
      <c r="F6376" s="47">
        <v>0</v>
      </c>
      <c r="G6376" s="180">
        <v>-1</v>
      </c>
      <c r="H6376" s="47">
        <v>1045</v>
      </c>
    </row>
    <row r="6377" spans="1:8">
      <c r="A6377" s="44" t="s">
        <v>992</v>
      </c>
      <c r="B6377" s="44" t="s">
        <v>518</v>
      </c>
      <c r="C6377" s="45">
        <v>46138</v>
      </c>
      <c r="D6377" s="47">
        <v>970</v>
      </c>
      <c r="E6377" s="180">
        <v>-0.12</v>
      </c>
      <c r="F6377" s="47">
        <v>0</v>
      </c>
      <c r="G6377" s="180">
        <v>-1</v>
      </c>
      <c r="H6377" s="47">
        <v>1106</v>
      </c>
    </row>
    <row r="6378" spans="1:8">
      <c r="A6378" s="44" t="s">
        <v>992</v>
      </c>
      <c r="B6378" s="44" t="s">
        <v>518</v>
      </c>
      <c r="C6378" s="45">
        <v>46145</v>
      </c>
      <c r="D6378" s="47">
        <v>965</v>
      </c>
      <c r="E6378" s="180">
        <v>-0.11</v>
      </c>
      <c r="F6378" s="47">
        <v>0</v>
      </c>
      <c r="G6378" s="180">
        <v>-1</v>
      </c>
      <c r="H6378" s="47">
        <v>1088</v>
      </c>
    </row>
    <row r="6379" spans="1:8">
      <c r="A6379" s="44" t="s">
        <v>992</v>
      </c>
      <c r="B6379" s="44" t="s">
        <v>518</v>
      </c>
      <c r="C6379" s="45">
        <v>46152</v>
      </c>
      <c r="D6379" s="47">
        <v>962</v>
      </c>
      <c r="E6379" s="180">
        <v>0.98</v>
      </c>
      <c r="F6379" s="47">
        <v>0</v>
      </c>
      <c r="G6379" s="180">
        <v>-1</v>
      </c>
      <c r="H6379" s="47">
        <v>487</v>
      </c>
    </row>
    <row r="6380" spans="1:8">
      <c r="A6380" s="44" t="s">
        <v>992</v>
      </c>
      <c r="B6380" s="44" t="s">
        <v>518</v>
      </c>
      <c r="C6380" s="45">
        <v>46159</v>
      </c>
      <c r="D6380" s="47">
        <v>963</v>
      </c>
      <c r="E6380" s="180">
        <v>0.05</v>
      </c>
      <c r="F6380" s="47">
        <v>0</v>
      </c>
      <c r="G6380" s="180">
        <v>-1</v>
      </c>
      <c r="H6380" s="47">
        <v>914</v>
      </c>
    </row>
    <row r="6381" spans="1:8">
      <c r="A6381" s="44" t="s">
        <v>992</v>
      </c>
      <c r="B6381" s="44" t="s">
        <v>518</v>
      </c>
      <c r="C6381" s="45">
        <v>46166</v>
      </c>
      <c r="D6381" s="47">
        <v>1028</v>
      </c>
      <c r="E6381" s="180">
        <v>-0.12</v>
      </c>
      <c r="F6381" s="47">
        <v>0</v>
      </c>
      <c r="G6381" s="180">
        <v>-1</v>
      </c>
      <c r="H6381" s="47">
        <v>1169</v>
      </c>
    </row>
    <row r="6382" spans="1:8">
      <c r="A6382" s="44" t="s">
        <v>992</v>
      </c>
      <c r="B6382" s="44" t="s">
        <v>518</v>
      </c>
      <c r="C6382" s="45">
        <v>46173</v>
      </c>
      <c r="D6382" s="47">
        <v>1006</v>
      </c>
      <c r="E6382" s="180">
        <v>-0.16</v>
      </c>
      <c r="F6382" s="47">
        <v>0</v>
      </c>
      <c r="G6382" s="180">
        <v>-1</v>
      </c>
      <c r="H6382" s="47">
        <v>1193</v>
      </c>
    </row>
    <row r="6383" spans="1:8">
      <c r="A6383" s="44" t="s">
        <v>992</v>
      </c>
      <c r="B6383" s="44" t="s">
        <v>518</v>
      </c>
      <c r="C6383" s="45">
        <v>46180</v>
      </c>
      <c r="D6383" s="47">
        <v>973</v>
      </c>
      <c r="E6383" s="180">
        <v>-0.25</v>
      </c>
      <c r="F6383" s="47">
        <v>0</v>
      </c>
      <c r="G6383" s="180">
        <v>-1</v>
      </c>
      <c r="H6383" s="47">
        <v>1299</v>
      </c>
    </row>
    <row r="6384" spans="1:8">
      <c r="A6384" s="44" t="s">
        <v>992</v>
      </c>
      <c r="B6384" s="44" t="s">
        <v>518</v>
      </c>
      <c r="C6384" s="45">
        <v>46187</v>
      </c>
      <c r="D6384" s="47">
        <v>974</v>
      </c>
      <c r="E6384" s="180">
        <v>-0.22</v>
      </c>
      <c r="F6384" s="47">
        <v>0</v>
      </c>
      <c r="G6384" s="180">
        <v>-1</v>
      </c>
      <c r="H6384" s="47">
        <v>1243</v>
      </c>
    </row>
    <row r="6385" spans="1:8">
      <c r="A6385" s="44" t="s">
        <v>992</v>
      </c>
      <c r="B6385" s="44" t="s">
        <v>533</v>
      </c>
      <c r="C6385" s="45">
        <v>46103</v>
      </c>
      <c r="D6385" s="47">
        <v>474</v>
      </c>
      <c r="E6385" s="180">
        <v>0.26</v>
      </c>
      <c r="F6385" s="47">
        <v>0</v>
      </c>
      <c r="G6385" s="180">
        <v>-1</v>
      </c>
      <c r="H6385" s="47">
        <v>378</v>
      </c>
    </row>
    <row r="6386" spans="1:8">
      <c r="A6386" s="44" t="s">
        <v>992</v>
      </c>
      <c r="B6386" s="44" t="s">
        <v>533</v>
      </c>
      <c r="C6386" s="45">
        <v>46110</v>
      </c>
      <c r="D6386" s="47">
        <v>471</v>
      </c>
      <c r="E6386" s="180">
        <v>0.22</v>
      </c>
      <c r="F6386" s="47">
        <v>0</v>
      </c>
      <c r="G6386" s="180">
        <v>-1</v>
      </c>
      <c r="H6386" s="47">
        <v>385</v>
      </c>
    </row>
    <row r="6387" spans="1:8">
      <c r="A6387" s="44" t="s">
        <v>992</v>
      </c>
      <c r="B6387" s="44" t="s">
        <v>533</v>
      </c>
      <c r="C6387" s="45">
        <v>46117</v>
      </c>
      <c r="D6387" s="47">
        <v>474</v>
      </c>
      <c r="E6387" s="180">
        <v>0.28999999999999998</v>
      </c>
      <c r="F6387" s="47">
        <v>0</v>
      </c>
      <c r="G6387" s="180">
        <v>-1</v>
      </c>
      <c r="H6387" s="47">
        <v>368</v>
      </c>
    </row>
    <row r="6388" spans="1:8">
      <c r="A6388" s="44" t="s">
        <v>992</v>
      </c>
      <c r="B6388" s="44" t="s">
        <v>533</v>
      </c>
      <c r="C6388" s="45">
        <v>46124</v>
      </c>
      <c r="D6388" s="47">
        <v>473</v>
      </c>
      <c r="E6388" s="180">
        <v>0.25</v>
      </c>
      <c r="F6388" s="47">
        <v>0</v>
      </c>
      <c r="G6388" s="180">
        <v>-1</v>
      </c>
      <c r="H6388" s="47">
        <v>379</v>
      </c>
    </row>
    <row r="6389" spans="1:8">
      <c r="A6389" s="44" t="s">
        <v>992</v>
      </c>
      <c r="B6389" s="44" t="s">
        <v>533</v>
      </c>
      <c r="C6389" s="45">
        <v>46131</v>
      </c>
      <c r="D6389" s="47">
        <v>478</v>
      </c>
      <c r="E6389" s="180">
        <v>0.24</v>
      </c>
      <c r="F6389" s="47">
        <v>0</v>
      </c>
      <c r="G6389" s="180">
        <v>-1</v>
      </c>
      <c r="H6389" s="49">
        <v>387</v>
      </c>
    </row>
    <row r="6390" spans="1:8">
      <c r="A6390" s="44" t="s">
        <v>992</v>
      </c>
      <c r="B6390" s="44" t="s">
        <v>533</v>
      </c>
      <c r="C6390" s="45">
        <v>46138</v>
      </c>
      <c r="D6390" s="47">
        <v>477</v>
      </c>
      <c r="E6390" s="180">
        <v>0.19</v>
      </c>
      <c r="F6390" s="49">
        <v>0</v>
      </c>
      <c r="G6390" s="180">
        <v>-1</v>
      </c>
      <c r="H6390" s="49">
        <v>400</v>
      </c>
    </row>
    <row r="6391" spans="1:8">
      <c r="A6391" s="44" t="s">
        <v>992</v>
      </c>
      <c r="B6391" s="44" t="s">
        <v>533</v>
      </c>
      <c r="C6391" s="45">
        <v>46145</v>
      </c>
      <c r="D6391" s="47">
        <v>476</v>
      </c>
      <c r="E6391" s="180">
        <v>0.52</v>
      </c>
      <c r="F6391" s="47">
        <v>0</v>
      </c>
      <c r="G6391" s="180">
        <v>-1</v>
      </c>
      <c r="H6391" s="47">
        <v>313</v>
      </c>
    </row>
    <row r="6392" spans="1:8">
      <c r="A6392" s="44" t="s">
        <v>992</v>
      </c>
      <c r="B6392" s="44" t="s">
        <v>533</v>
      </c>
      <c r="C6392" s="45">
        <v>46152</v>
      </c>
      <c r="D6392" s="47">
        <v>470</v>
      </c>
      <c r="E6392" s="180">
        <v>0.43</v>
      </c>
      <c r="F6392" s="47">
        <v>0</v>
      </c>
      <c r="G6392" s="180">
        <v>-1</v>
      </c>
      <c r="H6392" s="47">
        <v>329</v>
      </c>
    </row>
    <row r="6393" spans="1:8">
      <c r="A6393" s="44" t="s">
        <v>992</v>
      </c>
      <c r="B6393" s="44" t="s">
        <v>533</v>
      </c>
      <c r="C6393" s="45">
        <v>46159</v>
      </c>
      <c r="D6393" s="47">
        <v>475</v>
      </c>
      <c r="E6393" s="180">
        <v>0.4</v>
      </c>
      <c r="F6393" s="49">
        <v>0</v>
      </c>
      <c r="G6393" s="180">
        <v>-1</v>
      </c>
      <c r="H6393" s="49">
        <v>339</v>
      </c>
    </row>
    <row r="6394" spans="1:8">
      <c r="A6394" s="44" t="s">
        <v>992</v>
      </c>
      <c r="B6394" s="44" t="s">
        <v>533</v>
      </c>
      <c r="C6394" s="45">
        <v>46166</v>
      </c>
      <c r="D6394" s="47">
        <v>476</v>
      </c>
      <c r="E6394" s="180">
        <v>0.33</v>
      </c>
      <c r="F6394" s="49">
        <v>0</v>
      </c>
      <c r="G6394" s="180">
        <v>-1</v>
      </c>
      <c r="H6394" s="49">
        <v>359</v>
      </c>
    </row>
    <row r="6395" spans="1:8">
      <c r="A6395" s="44" t="s">
        <v>992</v>
      </c>
      <c r="B6395" s="44" t="s">
        <v>533</v>
      </c>
      <c r="C6395" s="45">
        <v>46173</v>
      </c>
      <c r="D6395" s="47">
        <v>474</v>
      </c>
      <c r="E6395" s="180">
        <v>0.47</v>
      </c>
      <c r="F6395" s="47">
        <v>0</v>
      </c>
      <c r="G6395" s="180">
        <v>-1</v>
      </c>
      <c r="H6395" s="47">
        <v>323</v>
      </c>
    </row>
    <row r="6396" spans="1:8">
      <c r="A6396" s="44" t="s">
        <v>992</v>
      </c>
      <c r="B6396" s="44" t="s">
        <v>533</v>
      </c>
      <c r="C6396" s="45">
        <v>46180</v>
      </c>
      <c r="D6396" s="47">
        <v>468</v>
      </c>
      <c r="E6396" s="180">
        <v>0.26</v>
      </c>
      <c r="F6396" s="47">
        <v>0</v>
      </c>
      <c r="G6396" s="180">
        <v>-1</v>
      </c>
      <c r="H6396" s="47">
        <v>373</v>
      </c>
    </row>
    <row r="6397" spans="1:8">
      <c r="A6397" s="44" t="s">
        <v>992</v>
      </c>
      <c r="B6397" s="44" t="s">
        <v>533</v>
      </c>
      <c r="C6397" s="45">
        <v>46187</v>
      </c>
      <c r="D6397" s="47">
        <v>470</v>
      </c>
      <c r="E6397" s="180">
        <v>0.4</v>
      </c>
      <c r="F6397" s="47">
        <v>0</v>
      </c>
      <c r="G6397" s="180">
        <v>-1</v>
      </c>
      <c r="H6397" s="47">
        <v>335</v>
      </c>
    </row>
    <row r="6398" spans="1:8">
      <c r="A6398" s="44" t="s">
        <v>992</v>
      </c>
      <c r="B6398" s="44" t="s">
        <v>544</v>
      </c>
      <c r="C6398" s="45">
        <v>46103</v>
      </c>
      <c r="D6398" s="47">
        <v>1879</v>
      </c>
      <c r="E6398" s="180">
        <v>1.62</v>
      </c>
      <c r="F6398" s="47">
        <v>0</v>
      </c>
      <c r="G6398" s="180">
        <v>-1</v>
      </c>
      <c r="H6398" s="47">
        <v>717</v>
      </c>
    </row>
    <row r="6399" spans="1:8">
      <c r="A6399" s="44" t="s">
        <v>992</v>
      </c>
      <c r="B6399" s="44" t="s">
        <v>544</v>
      </c>
      <c r="C6399" s="45">
        <v>46110</v>
      </c>
      <c r="D6399" s="47">
        <v>1893</v>
      </c>
      <c r="E6399" s="180">
        <v>1.55</v>
      </c>
      <c r="F6399" s="47">
        <v>0</v>
      </c>
      <c r="G6399" s="180">
        <v>-1</v>
      </c>
      <c r="H6399" s="47">
        <v>741</v>
      </c>
    </row>
    <row r="6400" spans="1:8">
      <c r="A6400" s="44" t="s">
        <v>992</v>
      </c>
      <c r="B6400" s="44" t="s">
        <v>544</v>
      </c>
      <c r="C6400" s="45">
        <v>46117</v>
      </c>
      <c r="D6400" s="47">
        <v>1923</v>
      </c>
      <c r="E6400" s="180">
        <v>1.54</v>
      </c>
      <c r="F6400" s="47">
        <v>0</v>
      </c>
      <c r="G6400" s="180">
        <v>-1</v>
      </c>
      <c r="H6400" s="47">
        <v>756</v>
      </c>
    </row>
    <row r="6401" spans="1:8">
      <c r="A6401" s="44" t="s">
        <v>992</v>
      </c>
      <c r="B6401" s="44" t="s">
        <v>544</v>
      </c>
      <c r="C6401" s="45">
        <v>46124</v>
      </c>
      <c r="D6401" s="47">
        <v>1933</v>
      </c>
      <c r="E6401" s="180">
        <v>2.39</v>
      </c>
      <c r="F6401" s="47">
        <v>0</v>
      </c>
      <c r="G6401" s="180">
        <v>-1</v>
      </c>
      <c r="H6401" s="47">
        <v>571</v>
      </c>
    </row>
    <row r="6402" spans="1:8">
      <c r="A6402" s="44" t="s">
        <v>992</v>
      </c>
      <c r="B6402" s="44" t="s">
        <v>544</v>
      </c>
      <c r="C6402" s="45">
        <v>46131</v>
      </c>
      <c r="D6402" s="47">
        <v>1920</v>
      </c>
      <c r="E6402" s="180">
        <v>2.31</v>
      </c>
      <c r="F6402" s="47">
        <v>0</v>
      </c>
      <c r="G6402" s="180">
        <v>-1</v>
      </c>
      <c r="H6402" s="47">
        <v>581</v>
      </c>
    </row>
    <row r="6403" spans="1:8">
      <c r="A6403" s="44" t="s">
        <v>992</v>
      </c>
      <c r="B6403" s="44" t="s">
        <v>544</v>
      </c>
      <c r="C6403" s="45">
        <v>46138</v>
      </c>
      <c r="D6403" s="47">
        <v>1931</v>
      </c>
      <c r="E6403" s="180">
        <v>1.96</v>
      </c>
      <c r="F6403" s="47">
        <v>0</v>
      </c>
      <c r="G6403" s="180">
        <v>-1</v>
      </c>
      <c r="H6403" s="47">
        <v>652</v>
      </c>
    </row>
    <row r="6404" spans="1:8">
      <c r="A6404" s="44" t="s">
        <v>992</v>
      </c>
      <c r="B6404" s="44" t="s">
        <v>544</v>
      </c>
      <c r="C6404" s="45">
        <v>46145</v>
      </c>
      <c r="D6404" s="47">
        <v>1907</v>
      </c>
      <c r="E6404" s="180">
        <v>1.75</v>
      </c>
      <c r="F6404" s="47">
        <v>0</v>
      </c>
      <c r="G6404" s="180">
        <v>-1</v>
      </c>
      <c r="H6404" s="47">
        <v>694</v>
      </c>
    </row>
    <row r="6405" spans="1:8">
      <c r="A6405" s="44" t="s">
        <v>992</v>
      </c>
      <c r="B6405" s="44" t="s">
        <v>544</v>
      </c>
      <c r="C6405" s="45">
        <v>46152</v>
      </c>
      <c r="D6405" s="47">
        <v>1916</v>
      </c>
      <c r="E6405" s="180">
        <v>1.89</v>
      </c>
      <c r="F6405" s="47">
        <v>0</v>
      </c>
      <c r="G6405" s="180">
        <v>-1</v>
      </c>
      <c r="H6405" s="47">
        <v>662</v>
      </c>
    </row>
    <row r="6406" spans="1:8">
      <c r="A6406" s="44" t="s">
        <v>992</v>
      </c>
      <c r="B6406" s="44" t="s">
        <v>544</v>
      </c>
      <c r="C6406" s="45">
        <v>46159</v>
      </c>
      <c r="D6406" s="47">
        <v>1916</v>
      </c>
      <c r="E6406" s="180">
        <v>3.57</v>
      </c>
      <c r="F6406" s="47">
        <v>0</v>
      </c>
      <c r="G6406" s="180">
        <v>-1</v>
      </c>
      <c r="H6406" s="47">
        <v>419</v>
      </c>
    </row>
    <row r="6407" spans="1:8">
      <c r="A6407" s="44" t="s">
        <v>992</v>
      </c>
      <c r="B6407" s="44" t="s">
        <v>544</v>
      </c>
      <c r="C6407" s="45">
        <v>46166</v>
      </c>
      <c r="D6407" s="47">
        <v>1077</v>
      </c>
      <c r="E6407" s="180">
        <v>1.48</v>
      </c>
      <c r="F6407" s="47">
        <v>0</v>
      </c>
      <c r="G6407" s="180">
        <v>-1</v>
      </c>
      <c r="H6407" s="47">
        <v>435</v>
      </c>
    </row>
    <row r="6408" spans="1:8">
      <c r="A6408" s="44" t="s">
        <v>992</v>
      </c>
      <c r="B6408" s="44" t="s">
        <v>544</v>
      </c>
      <c r="C6408" s="45">
        <v>46173</v>
      </c>
      <c r="D6408" s="47">
        <v>926</v>
      </c>
      <c r="E6408" s="180">
        <v>0.56000000000000005</v>
      </c>
      <c r="F6408" s="47">
        <v>0</v>
      </c>
      <c r="G6408" s="180">
        <v>-1</v>
      </c>
      <c r="H6408" s="47">
        <v>595</v>
      </c>
    </row>
    <row r="6409" spans="1:8">
      <c r="A6409" s="44" t="s">
        <v>992</v>
      </c>
      <c r="B6409" s="44" t="s">
        <v>544</v>
      </c>
      <c r="C6409" s="45">
        <v>46180</v>
      </c>
      <c r="D6409" s="47">
        <v>918</v>
      </c>
      <c r="E6409" s="180">
        <v>0.55000000000000004</v>
      </c>
      <c r="F6409" s="47">
        <v>0</v>
      </c>
      <c r="G6409" s="180">
        <v>-1</v>
      </c>
      <c r="H6409" s="47">
        <v>591</v>
      </c>
    </row>
    <row r="6410" spans="1:8">
      <c r="A6410" s="44" t="s">
        <v>992</v>
      </c>
      <c r="B6410" s="44" t="s">
        <v>544</v>
      </c>
      <c r="C6410" s="45">
        <v>46187</v>
      </c>
      <c r="D6410" s="47">
        <v>929</v>
      </c>
      <c r="E6410" s="180">
        <v>0.75</v>
      </c>
      <c r="F6410" s="47">
        <v>0</v>
      </c>
      <c r="G6410" s="180">
        <v>-1</v>
      </c>
      <c r="H6410" s="47">
        <v>532</v>
      </c>
    </row>
    <row r="6411" spans="1:8">
      <c r="A6411" s="44" t="s">
        <v>992</v>
      </c>
      <c r="B6411" s="44" t="s">
        <v>204</v>
      </c>
      <c r="C6411" s="45">
        <v>46103</v>
      </c>
      <c r="D6411" s="47">
        <v>244</v>
      </c>
      <c r="E6411" s="180">
        <v>-0.11</v>
      </c>
      <c r="F6411" s="47">
        <v>0</v>
      </c>
      <c r="G6411" s="180">
        <v>-1</v>
      </c>
      <c r="H6411" s="47">
        <v>274</v>
      </c>
    </row>
    <row r="6412" spans="1:8">
      <c r="A6412" s="44" t="s">
        <v>992</v>
      </c>
      <c r="B6412" s="44" t="s">
        <v>204</v>
      </c>
      <c r="C6412" s="45">
        <v>46110</v>
      </c>
      <c r="D6412" s="47">
        <v>247</v>
      </c>
      <c r="E6412" s="180">
        <v>0.17</v>
      </c>
      <c r="F6412" s="47">
        <v>0</v>
      </c>
      <c r="G6412" s="180">
        <v>-1</v>
      </c>
      <c r="H6412" s="47">
        <v>211</v>
      </c>
    </row>
    <row r="6413" spans="1:8">
      <c r="A6413" s="44" t="s">
        <v>992</v>
      </c>
      <c r="B6413" s="44" t="s">
        <v>204</v>
      </c>
      <c r="C6413" s="45">
        <v>46117</v>
      </c>
      <c r="D6413" s="47">
        <v>260</v>
      </c>
      <c r="E6413" s="180">
        <v>-7.0000000000000007E-2</v>
      </c>
      <c r="F6413" s="47">
        <v>0</v>
      </c>
      <c r="G6413" s="180">
        <v>-1</v>
      </c>
      <c r="H6413" s="47">
        <v>280</v>
      </c>
    </row>
    <row r="6414" spans="1:8">
      <c r="A6414" s="44" t="s">
        <v>992</v>
      </c>
      <c r="B6414" s="44" t="s">
        <v>204</v>
      </c>
      <c r="C6414" s="45">
        <v>46124</v>
      </c>
      <c r="D6414" s="47">
        <v>261</v>
      </c>
      <c r="E6414" s="180">
        <v>-7.0000000000000007E-2</v>
      </c>
      <c r="F6414" s="47">
        <v>0</v>
      </c>
      <c r="G6414" s="180">
        <v>-1</v>
      </c>
      <c r="H6414" s="47">
        <v>280</v>
      </c>
    </row>
    <row r="6415" spans="1:8">
      <c r="A6415" s="44" t="s">
        <v>992</v>
      </c>
      <c r="B6415" s="44" t="s">
        <v>204</v>
      </c>
      <c r="C6415" s="45">
        <v>46131</v>
      </c>
      <c r="D6415" s="47">
        <v>271</v>
      </c>
      <c r="E6415" s="180">
        <v>-0.12</v>
      </c>
      <c r="F6415" s="47">
        <v>0</v>
      </c>
      <c r="G6415" s="180">
        <v>-1</v>
      </c>
      <c r="H6415" s="49">
        <v>307</v>
      </c>
    </row>
    <row r="6416" spans="1:8">
      <c r="A6416" s="44" t="s">
        <v>992</v>
      </c>
      <c r="B6416" s="44" t="s">
        <v>204</v>
      </c>
      <c r="C6416" s="45">
        <v>46138</v>
      </c>
      <c r="D6416" s="47">
        <v>266</v>
      </c>
      <c r="E6416" s="180">
        <v>-0.19</v>
      </c>
      <c r="F6416" s="47">
        <v>0</v>
      </c>
      <c r="G6416" s="180">
        <v>-1</v>
      </c>
      <c r="H6416" s="47">
        <v>330</v>
      </c>
    </row>
    <row r="6417" spans="1:8">
      <c r="A6417" s="44" t="s">
        <v>992</v>
      </c>
      <c r="B6417" s="44" t="s">
        <v>204</v>
      </c>
      <c r="C6417" s="45">
        <v>46145</v>
      </c>
      <c r="D6417" s="47">
        <v>271</v>
      </c>
      <c r="E6417" s="180">
        <v>-0.25</v>
      </c>
      <c r="F6417" s="47">
        <v>0</v>
      </c>
      <c r="G6417" s="180">
        <v>-1</v>
      </c>
      <c r="H6417" s="47">
        <v>363</v>
      </c>
    </row>
    <row r="6418" spans="1:8">
      <c r="A6418" s="44" t="s">
        <v>992</v>
      </c>
      <c r="B6418" s="44" t="s">
        <v>204</v>
      </c>
      <c r="C6418" s="45">
        <v>46152</v>
      </c>
      <c r="D6418" s="47">
        <v>281</v>
      </c>
      <c r="E6418" s="180">
        <v>-0.31</v>
      </c>
      <c r="F6418" s="47">
        <v>0</v>
      </c>
      <c r="G6418" s="180">
        <v>-1</v>
      </c>
      <c r="H6418" s="47">
        <v>407</v>
      </c>
    </row>
    <row r="6419" spans="1:8">
      <c r="A6419" s="44" t="s">
        <v>992</v>
      </c>
      <c r="B6419" s="44" t="s">
        <v>204</v>
      </c>
      <c r="C6419" s="45">
        <v>46159</v>
      </c>
      <c r="D6419" s="47">
        <v>279</v>
      </c>
      <c r="E6419" s="180">
        <v>-0.3</v>
      </c>
      <c r="F6419" s="47">
        <v>0</v>
      </c>
      <c r="G6419" s="180">
        <v>-1</v>
      </c>
      <c r="H6419" s="47">
        <v>398</v>
      </c>
    </row>
    <row r="6420" spans="1:8">
      <c r="A6420" s="44" t="s">
        <v>992</v>
      </c>
      <c r="B6420" s="44" t="s">
        <v>204</v>
      </c>
      <c r="C6420" s="45">
        <v>46166</v>
      </c>
      <c r="D6420" s="47">
        <v>287</v>
      </c>
      <c r="E6420" s="180">
        <v>-0.34</v>
      </c>
      <c r="F6420" s="49">
        <v>0</v>
      </c>
      <c r="G6420" s="180">
        <v>-1</v>
      </c>
      <c r="H6420" s="49">
        <v>435</v>
      </c>
    </row>
    <row r="6421" spans="1:8">
      <c r="A6421" s="44" t="s">
        <v>992</v>
      </c>
      <c r="B6421" s="44" t="s">
        <v>204</v>
      </c>
      <c r="C6421" s="45">
        <v>46173</v>
      </c>
      <c r="D6421" s="47">
        <v>290</v>
      </c>
      <c r="E6421" s="180">
        <v>-0.27</v>
      </c>
      <c r="F6421" s="47">
        <v>0</v>
      </c>
      <c r="G6421" s="180">
        <v>-1</v>
      </c>
      <c r="H6421" s="47">
        <v>398</v>
      </c>
    </row>
    <row r="6422" spans="1:8">
      <c r="A6422" s="44" t="s">
        <v>992</v>
      </c>
      <c r="B6422" s="44" t="s">
        <v>204</v>
      </c>
      <c r="C6422" s="45">
        <v>46180</v>
      </c>
      <c r="D6422" s="47">
        <v>382</v>
      </c>
      <c r="E6422" s="180">
        <v>-0.03</v>
      </c>
      <c r="F6422" s="47">
        <v>0</v>
      </c>
      <c r="G6422" s="180">
        <v>-1</v>
      </c>
      <c r="H6422" s="47">
        <v>393</v>
      </c>
    </row>
    <row r="6423" spans="1:8">
      <c r="A6423" s="44" t="s">
        <v>992</v>
      </c>
      <c r="B6423" s="44" t="s">
        <v>204</v>
      </c>
      <c r="C6423" s="45">
        <v>46187</v>
      </c>
      <c r="D6423" s="47">
        <v>469</v>
      </c>
      <c r="E6423" s="180">
        <v>0.23</v>
      </c>
      <c r="F6423" s="47">
        <v>0</v>
      </c>
      <c r="G6423" s="180">
        <v>-1</v>
      </c>
      <c r="H6423" s="47">
        <v>381</v>
      </c>
    </row>
    <row r="6424" spans="1:8">
      <c r="A6424" s="44" t="s">
        <v>992</v>
      </c>
      <c r="B6424" s="44" t="s">
        <v>135</v>
      </c>
      <c r="C6424" s="45">
        <v>46103</v>
      </c>
      <c r="D6424" s="47">
        <v>2141</v>
      </c>
      <c r="E6424" s="180">
        <v>0.13</v>
      </c>
      <c r="F6424" s="47">
        <v>0</v>
      </c>
      <c r="G6424" s="180">
        <v>-1</v>
      </c>
      <c r="H6424" s="47">
        <v>1897</v>
      </c>
    </row>
    <row r="6425" spans="1:8">
      <c r="A6425" s="44" t="s">
        <v>992</v>
      </c>
      <c r="B6425" s="44" t="s">
        <v>135</v>
      </c>
      <c r="C6425" s="45">
        <v>46110</v>
      </c>
      <c r="D6425" s="47">
        <v>2129</v>
      </c>
      <c r="E6425" s="180">
        <v>0.2</v>
      </c>
      <c r="F6425" s="47">
        <v>0</v>
      </c>
      <c r="G6425" s="180">
        <v>-1</v>
      </c>
      <c r="H6425" s="47">
        <v>1770</v>
      </c>
    </row>
    <row r="6426" spans="1:8">
      <c r="A6426" s="44" t="s">
        <v>992</v>
      </c>
      <c r="B6426" s="44" t="s">
        <v>135</v>
      </c>
      <c r="C6426" s="45">
        <v>46117</v>
      </c>
      <c r="D6426" s="47">
        <v>2143</v>
      </c>
      <c r="E6426" s="180">
        <v>0.25</v>
      </c>
      <c r="F6426" s="47">
        <v>0</v>
      </c>
      <c r="G6426" s="180">
        <v>-1</v>
      </c>
      <c r="H6426" s="47">
        <v>1717</v>
      </c>
    </row>
    <row r="6427" spans="1:8">
      <c r="A6427" s="44" t="s">
        <v>992</v>
      </c>
      <c r="B6427" s="44" t="s">
        <v>135</v>
      </c>
      <c r="C6427" s="45">
        <v>46124</v>
      </c>
      <c r="D6427" s="47">
        <v>2173</v>
      </c>
      <c r="E6427" s="180">
        <v>0.19</v>
      </c>
      <c r="F6427" s="47">
        <v>0</v>
      </c>
      <c r="G6427" s="180">
        <v>-1</v>
      </c>
      <c r="H6427" s="47">
        <v>1821</v>
      </c>
    </row>
    <row r="6428" spans="1:8">
      <c r="A6428" s="44" t="s">
        <v>992</v>
      </c>
      <c r="B6428" s="44" t="s">
        <v>135</v>
      </c>
      <c r="C6428" s="45">
        <v>46131</v>
      </c>
      <c r="D6428" s="47">
        <v>2163</v>
      </c>
      <c r="E6428" s="180">
        <v>0.13</v>
      </c>
      <c r="F6428" s="47">
        <v>0</v>
      </c>
      <c r="G6428" s="180">
        <v>-1</v>
      </c>
      <c r="H6428" s="47">
        <v>1910</v>
      </c>
    </row>
    <row r="6429" spans="1:8">
      <c r="A6429" s="44" t="s">
        <v>992</v>
      </c>
      <c r="B6429" s="44" t="s">
        <v>135</v>
      </c>
      <c r="C6429" s="45">
        <v>46138</v>
      </c>
      <c r="D6429" s="47">
        <v>2173</v>
      </c>
      <c r="E6429" s="180">
        <v>0.2</v>
      </c>
      <c r="F6429" s="47">
        <v>0</v>
      </c>
      <c r="G6429" s="180">
        <v>-1</v>
      </c>
      <c r="H6429" s="47">
        <v>1811</v>
      </c>
    </row>
    <row r="6430" spans="1:8">
      <c r="A6430" s="44" t="s">
        <v>992</v>
      </c>
      <c r="B6430" s="44" t="s">
        <v>135</v>
      </c>
      <c r="C6430" s="45">
        <v>46145</v>
      </c>
      <c r="D6430" s="47">
        <v>2151</v>
      </c>
      <c r="E6430" s="180">
        <v>0.18</v>
      </c>
      <c r="F6430" s="47">
        <v>0</v>
      </c>
      <c r="G6430" s="180">
        <v>-1</v>
      </c>
      <c r="H6430" s="47">
        <v>1819</v>
      </c>
    </row>
    <row r="6431" spans="1:8">
      <c r="A6431" s="44" t="s">
        <v>992</v>
      </c>
      <c r="B6431" s="44" t="s">
        <v>135</v>
      </c>
      <c r="C6431" s="45">
        <v>46152</v>
      </c>
      <c r="D6431" s="47">
        <v>2114</v>
      </c>
      <c r="E6431" s="180">
        <v>0.15</v>
      </c>
      <c r="F6431" s="47">
        <v>0</v>
      </c>
      <c r="G6431" s="180">
        <v>-1</v>
      </c>
      <c r="H6431" s="47">
        <v>1831</v>
      </c>
    </row>
    <row r="6432" spans="1:8">
      <c r="A6432" s="44" t="s">
        <v>992</v>
      </c>
      <c r="B6432" s="44" t="s">
        <v>135</v>
      </c>
      <c r="C6432" s="45">
        <v>46159</v>
      </c>
      <c r="D6432" s="47">
        <v>2132</v>
      </c>
      <c r="E6432" s="180">
        <v>0.17</v>
      </c>
      <c r="F6432" s="47">
        <v>0</v>
      </c>
      <c r="G6432" s="180">
        <v>-1</v>
      </c>
      <c r="H6432" s="47">
        <v>1816</v>
      </c>
    </row>
    <row r="6433" spans="1:8">
      <c r="A6433" s="44" t="s">
        <v>992</v>
      </c>
      <c r="B6433" s="44" t="s">
        <v>135</v>
      </c>
      <c r="C6433" s="45">
        <v>46166</v>
      </c>
      <c r="D6433" s="47">
        <v>2114</v>
      </c>
      <c r="E6433" s="180">
        <v>0.2</v>
      </c>
      <c r="F6433" s="47">
        <v>0</v>
      </c>
      <c r="G6433" s="180">
        <v>-1</v>
      </c>
      <c r="H6433" s="47">
        <v>1763</v>
      </c>
    </row>
    <row r="6434" spans="1:8">
      <c r="A6434" s="44" t="s">
        <v>992</v>
      </c>
      <c r="B6434" s="44" t="s">
        <v>135</v>
      </c>
      <c r="C6434" s="45">
        <v>46173</v>
      </c>
      <c r="D6434" s="47">
        <v>2110</v>
      </c>
      <c r="E6434" s="180">
        <v>0.2</v>
      </c>
      <c r="F6434" s="47">
        <v>0</v>
      </c>
      <c r="G6434" s="180">
        <v>-1</v>
      </c>
      <c r="H6434" s="47">
        <v>1753</v>
      </c>
    </row>
    <row r="6435" spans="1:8">
      <c r="A6435" s="44" t="s">
        <v>992</v>
      </c>
      <c r="B6435" s="44" t="s">
        <v>135</v>
      </c>
      <c r="C6435" s="45">
        <v>46180</v>
      </c>
      <c r="D6435" s="47">
        <v>2119</v>
      </c>
      <c r="E6435" s="180">
        <v>0.19</v>
      </c>
      <c r="F6435" s="47">
        <v>0</v>
      </c>
      <c r="G6435" s="180">
        <v>-1</v>
      </c>
      <c r="H6435" s="47">
        <v>1776</v>
      </c>
    </row>
    <row r="6436" spans="1:8">
      <c r="A6436" s="44" t="s">
        <v>992</v>
      </c>
      <c r="B6436" s="44" t="s">
        <v>135</v>
      </c>
      <c r="C6436" s="45">
        <v>46187</v>
      </c>
      <c r="D6436" s="47">
        <v>2124</v>
      </c>
      <c r="E6436" s="180">
        <v>0.11</v>
      </c>
      <c r="F6436" s="47">
        <v>0</v>
      </c>
      <c r="G6436" s="180">
        <v>-1</v>
      </c>
      <c r="H6436" s="47">
        <v>1914</v>
      </c>
    </row>
    <row r="6437" spans="1:8">
      <c r="A6437" s="44" t="s">
        <v>992</v>
      </c>
      <c r="B6437" s="44" t="s">
        <v>64</v>
      </c>
      <c r="C6437" s="45">
        <v>46103</v>
      </c>
      <c r="D6437" s="47">
        <v>3681</v>
      </c>
      <c r="E6437" s="181"/>
      <c r="F6437" s="47">
        <v>0</v>
      </c>
      <c r="G6437" s="181"/>
      <c r="H6437" s="47">
        <v>0</v>
      </c>
    </row>
    <row r="6438" spans="1:8">
      <c r="A6438" s="44" t="s">
        <v>992</v>
      </c>
      <c r="B6438" s="44" t="s">
        <v>64</v>
      </c>
      <c r="C6438" s="45">
        <v>46110</v>
      </c>
      <c r="D6438" s="47">
        <v>3736</v>
      </c>
      <c r="E6438" s="181"/>
      <c r="F6438" s="47">
        <v>0</v>
      </c>
      <c r="G6438" s="181"/>
      <c r="H6438" s="47">
        <v>0</v>
      </c>
    </row>
    <row r="6439" spans="1:8">
      <c r="A6439" s="44" t="s">
        <v>992</v>
      </c>
      <c r="B6439" s="44" t="s">
        <v>64</v>
      </c>
      <c r="C6439" s="45">
        <v>46117</v>
      </c>
      <c r="D6439" s="47">
        <v>3921</v>
      </c>
      <c r="E6439" s="181"/>
      <c r="F6439" s="47">
        <v>0</v>
      </c>
      <c r="G6439" s="181"/>
      <c r="H6439" s="47">
        <v>0</v>
      </c>
    </row>
    <row r="6440" spans="1:8">
      <c r="A6440" s="44" t="s">
        <v>992</v>
      </c>
      <c r="B6440" s="44" t="s">
        <v>64</v>
      </c>
      <c r="C6440" s="45">
        <v>46124</v>
      </c>
      <c r="D6440" s="47">
        <v>4014</v>
      </c>
      <c r="E6440" s="181"/>
      <c r="F6440" s="47">
        <v>0</v>
      </c>
      <c r="G6440" s="181"/>
      <c r="H6440" s="47">
        <v>0</v>
      </c>
    </row>
    <row r="6441" spans="1:8">
      <c r="A6441" s="44" t="s">
        <v>992</v>
      </c>
      <c r="B6441" s="44" t="s">
        <v>64</v>
      </c>
      <c r="C6441" s="45">
        <v>46131</v>
      </c>
      <c r="D6441" s="47">
        <v>5867</v>
      </c>
      <c r="E6441" s="181"/>
      <c r="F6441" s="47">
        <v>0</v>
      </c>
      <c r="G6441" s="181"/>
      <c r="H6441" s="49">
        <v>0</v>
      </c>
    </row>
    <row r="6442" spans="1:8">
      <c r="A6442" s="44" t="s">
        <v>992</v>
      </c>
      <c r="B6442" s="44" t="s">
        <v>64</v>
      </c>
      <c r="C6442" s="45">
        <v>46138</v>
      </c>
      <c r="D6442" s="47">
        <v>16407</v>
      </c>
      <c r="E6442" s="181"/>
      <c r="F6442" s="47">
        <v>0</v>
      </c>
      <c r="G6442" s="181"/>
      <c r="H6442" s="47">
        <v>0</v>
      </c>
    </row>
    <row r="6443" spans="1:8">
      <c r="A6443" s="44" t="s">
        <v>992</v>
      </c>
      <c r="B6443" s="44" t="s">
        <v>64</v>
      </c>
      <c r="C6443" s="45">
        <v>46145</v>
      </c>
      <c r="D6443" s="47">
        <v>25948</v>
      </c>
      <c r="E6443" s="181"/>
      <c r="F6443" s="47">
        <v>0</v>
      </c>
      <c r="G6443" s="181"/>
      <c r="H6443" s="47">
        <v>0</v>
      </c>
    </row>
    <row r="6444" spans="1:8">
      <c r="A6444" s="44" t="s">
        <v>992</v>
      </c>
      <c r="B6444" s="44" t="s">
        <v>64</v>
      </c>
      <c r="C6444" s="45">
        <v>46152</v>
      </c>
      <c r="D6444" s="47">
        <v>8011</v>
      </c>
      <c r="E6444" s="181"/>
      <c r="F6444" s="47">
        <v>0</v>
      </c>
      <c r="G6444" s="181"/>
      <c r="H6444" s="47">
        <v>0</v>
      </c>
    </row>
    <row r="6445" spans="1:8">
      <c r="A6445" s="44" t="s">
        <v>992</v>
      </c>
      <c r="B6445" s="44" t="s">
        <v>64</v>
      </c>
      <c r="C6445" s="45">
        <v>46159</v>
      </c>
      <c r="D6445" s="47">
        <v>4204</v>
      </c>
      <c r="E6445" s="181"/>
      <c r="F6445" s="47">
        <v>0</v>
      </c>
      <c r="G6445" s="181"/>
      <c r="H6445" s="47">
        <v>0</v>
      </c>
    </row>
    <row r="6446" spans="1:8">
      <c r="A6446" s="44" t="s">
        <v>992</v>
      </c>
      <c r="B6446" s="44" t="s">
        <v>64</v>
      </c>
      <c r="C6446" s="45">
        <v>46166</v>
      </c>
      <c r="D6446" s="47">
        <v>4165</v>
      </c>
      <c r="E6446" s="181"/>
      <c r="F6446" s="47">
        <v>0</v>
      </c>
      <c r="G6446" s="181"/>
      <c r="H6446" s="49">
        <v>0</v>
      </c>
    </row>
    <row r="6447" spans="1:8">
      <c r="A6447" s="44" t="s">
        <v>992</v>
      </c>
      <c r="B6447" s="44" t="s">
        <v>64</v>
      </c>
      <c r="C6447" s="45">
        <v>46173</v>
      </c>
      <c r="D6447" s="47">
        <v>4179</v>
      </c>
      <c r="E6447" s="181"/>
      <c r="F6447" s="47">
        <v>0</v>
      </c>
      <c r="G6447" s="181"/>
      <c r="H6447" s="47">
        <v>0</v>
      </c>
    </row>
    <row r="6448" spans="1:8">
      <c r="A6448" s="44" t="s">
        <v>992</v>
      </c>
      <c r="B6448" s="44" t="s">
        <v>64</v>
      </c>
      <c r="C6448" s="45">
        <v>46180</v>
      </c>
      <c r="D6448" s="47">
        <v>4182</v>
      </c>
      <c r="E6448" s="181"/>
      <c r="F6448" s="47">
        <v>0</v>
      </c>
      <c r="G6448" s="181"/>
      <c r="H6448" s="47">
        <v>0</v>
      </c>
    </row>
    <row r="6449" spans="1:8">
      <c r="A6449" s="44" t="s">
        <v>992</v>
      </c>
      <c r="B6449" s="44" t="s">
        <v>64</v>
      </c>
      <c r="C6449" s="45">
        <v>46187</v>
      </c>
      <c r="D6449" s="47">
        <v>4208</v>
      </c>
      <c r="E6449" s="181"/>
      <c r="F6449" s="47">
        <v>0</v>
      </c>
      <c r="G6449" s="181"/>
      <c r="H6449" s="47">
        <v>0</v>
      </c>
    </row>
    <row r="6450" spans="1:8">
      <c r="A6450" s="44" t="s">
        <v>992</v>
      </c>
      <c r="B6450" s="44" t="s">
        <v>1015</v>
      </c>
      <c r="C6450" s="45">
        <v>46103</v>
      </c>
      <c r="D6450" s="47">
        <v>0</v>
      </c>
      <c r="E6450" s="181"/>
      <c r="F6450" s="47">
        <v>0</v>
      </c>
      <c r="G6450" s="181"/>
      <c r="H6450" s="47">
        <v>0</v>
      </c>
    </row>
    <row r="6451" spans="1:8">
      <c r="A6451" s="44" t="s">
        <v>992</v>
      </c>
      <c r="B6451" s="44" t="s">
        <v>1015</v>
      </c>
      <c r="C6451" s="45">
        <v>46110</v>
      </c>
      <c r="D6451" s="47">
        <v>0</v>
      </c>
      <c r="E6451" s="181"/>
      <c r="F6451" s="47">
        <v>0</v>
      </c>
      <c r="G6451" s="181"/>
      <c r="H6451" s="47">
        <v>0</v>
      </c>
    </row>
    <row r="6452" spans="1:8">
      <c r="A6452" s="44" t="s">
        <v>992</v>
      </c>
      <c r="B6452" s="44" t="s">
        <v>1015</v>
      </c>
      <c r="C6452" s="45">
        <v>46117</v>
      </c>
      <c r="D6452" s="47">
        <v>0</v>
      </c>
      <c r="E6452" s="181"/>
      <c r="F6452" s="47">
        <v>0</v>
      </c>
      <c r="G6452" s="181"/>
      <c r="H6452" s="47">
        <v>0</v>
      </c>
    </row>
    <row r="6453" spans="1:8">
      <c r="A6453" s="44" t="s">
        <v>992</v>
      </c>
      <c r="B6453" s="44" t="s">
        <v>1015</v>
      </c>
      <c r="C6453" s="45">
        <v>46124</v>
      </c>
      <c r="D6453" s="47">
        <v>0</v>
      </c>
      <c r="E6453" s="181"/>
      <c r="F6453" s="47">
        <v>0</v>
      </c>
      <c r="G6453" s="181"/>
      <c r="H6453" s="47">
        <v>0</v>
      </c>
    </row>
    <row r="6454" spans="1:8">
      <c r="A6454" s="44" t="s">
        <v>992</v>
      </c>
      <c r="B6454" s="44" t="s">
        <v>1015</v>
      </c>
      <c r="C6454" s="45">
        <v>46131</v>
      </c>
      <c r="D6454" s="47">
        <v>0</v>
      </c>
      <c r="E6454" s="181"/>
      <c r="F6454" s="47">
        <v>0</v>
      </c>
      <c r="G6454" s="181"/>
      <c r="H6454" s="47">
        <v>0</v>
      </c>
    </row>
    <row r="6455" spans="1:8">
      <c r="A6455" s="44" t="s">
        <v>992</v>
      </c>
      <c r="B6455" s="44" t="s">
        <v>1015</v>
      </c>
      <c r="C6455" s="45">
        <v>46138</v>
      </c>
      <c r="D6455" s="47">
        <v>0</v>
      </c>
      <c r="E6455" s="181"/>
      <c r="F6455" s="47">
        <v>0</v>
      </c>
      <c r="G6455" s="181"/>
      <c r="H6455" s="47">
        <v>0</v>
      </c>
    </row>
    <row r="6456" spans="1:8">
      <c r="A6456" s="44" t="s">
        <v>992</v>
      </c>
      <c r="B6456" s="44" t="s">
        <v>1015</v>
      </c>
      <c r="C6456" s="45">
        <v>46145</v>
      </c>
      <c r="D6456" s="47">
        <v>0</v>
      </c>
      <c r="E6456" s="181"/>
      <c r="F6456" s="47">
        <v>0</v>
      </c>
      <c r="G6456" s="181"/>
      <c r="H6456" s="47">
        <v>0</v>
      </c>
    </row>
    <row r="6457" spans="1:8">
      <c r="A6457" s="44" t="s">
        <v>992</v>
      </c>
      <c r="B6457" s="44" t="s">
        <v>1015</v>
      </c>
      <c r="C6457" s="45">
        <v>46152</v>
      </c>
      <c r="D6457" s="47">
        <v>0</v>
      </c>
      <c r="E6457" s="181"/>
      <c r="F6457" s="47">
        <v>0</v>
      </c>
      <c r="G6457" s="181"/>
      <c r="H6457" s="47">
        <v>0</v>
      </c>
    </row>
    <row r="6458" spans="1:8">
      <c r="A6458" s="44" t="s">
        <v>992</v>
      </c>
      <c r="B6458" s="44" t="s">
        <v>1015</v>
      </c>
      <c r="C6458" s="45">
        <v>46159</v>
      </c>
      <c r="D6458" s="47">
        <v>0</v>
      </c>
      <c r="E6458" s="181"/>
      <c r="F6458" s="47">
        <v>0</v>
      </c>
      <c r="G6458" s="181"/>
      <c r="H6458" s="47">
        <v>0</v>
      </c>
    </row>
    <row r="6459" spans="1:8">
      <c r="A6459" s="44" t="s">
        <v>992</v>
      </c>
      <c r="B6459" s="44" t="s">
        <v>1015</v>
      </c>
      <c r="C6459" s="45">
        <v>46166</v>
      </c>
      <c r="D6459" s="47">
        <v>0</v>
      </c>
      <c r="E6459" s="181"/>
      <c r="F6459" s="47">
        <v>0</v>
      </c>
      <c r="G6459" s="181"/>
      <c r="H6459" s="47">
        <v>0</v>
      </c>
    </row>
    <row r="6460" spans="1:8">
      <c r="A6460" s="44" t="s">
        <v>992</v>
      </c>
      <c r="B6460" s="44" t="s">
        <v>1015</v>
      </c>
      <c r="C6460" s="45">
        <v>46173</v>
      </c>
      <c r="D6460" s="47">
        <v>0</v>
      </c>
      <c r="E6460" s="181"/>
      <c r="F6460" s="47">
        <v>0</v>
      </c>
      <c r="G6460" s="181"/>
      <c r="H6460" s="47">
        <v>0</v>
      </c>
    </row>
    <row r="6461" spans="1:8">
      <c r="A6461" s="44" t="s">
        <v>992</v>
      </c>
      <c r="B6461" s="44" t="s">
        <v>1015</v>
      </c>
      <c r="C6461" s="45">
        <v>46180</v>
      </c>
      <c r="D6461" s="47">
        <v>0</v>
      </c>
      <c r="E6461" s="181"/>
      <c r="F6461" s="47">
        <v>0</v>
      </c>
      <c r="G6461" s="181"/>
      <c r="H6461" s="47">
        <v>0</v>
      </c>
    </row>
    <row r="6462" spans="1:8">
      <c r="A6462" s="44" t="s">
        <v>992</v>
      </c>
      <c r="B6462" s="44" t="s">
        <v>1015</v>
      </c>
      <c r="C6462" s="45">
        <v>46187</v>
      </c>
      <c r="D6462" s="47">
        <v>0</v>
      </c>
      <c r="E6462" s="181"/>
      <c r="F6462" s="47">
        <v>0</v>
      </c>
      <c r="G6462" s="181"/>
      <c r="H6462" s="47">
        <v>0</v>
      </c>
    </row>
    <row r="6463" spans="1:8">
      <c r="A6463" s="44" t="s">
        <v>992</v>
      </c>
      <c r="B6463" s="44" t="s">
        <v>86</v>
      </c>
      <c r="C6463" s="45">
        <v>46103</v>
      </c>
      <c r="D6463" s="47">
        <v>0</v>
      </c>
      <c r="E6463" s="180">
        <v>-1</v>
      </c>
      <c r="F6463" s="47">
        <v>0</v>
      </c>
      <c r="G6463" s="180">
        <v>-1</v>
      </c>
      <c r="H6463" s="47">
        <v>225</v>
      </c>
    </row>
    <row r="6464" spans="1:8">
      <c r="A6464" s="44" t="s">
        <v>992</v>
      </c>
      <c r="B6464" s="44" t="s">
        <v>86</v>
      </c>
      <c r="C6464" s="45">
        <v>46110</v>
      </c>
      <c r="D6464" s="47">
        <v>0</v>
      </c>
      <c r="E6464" s="180">
        <v>-1</v>
      </c>
      <c r="F6464" s="47">
        <v>0</v>
      </c>
      <c r="G6464" s="180">
        <v>-1</v>
      </c>
      <c r="H6464" s="47">
        <v>212</v>
      </c>
    </row>
    <row r="6465" spans="1:8">
      <c r="A6465" s="44" t="s">
        <v>992</v>
      </c>
      <c r="B6465" s="44" t="s">
        <v>86</v>
      </c>
      <c r="C6465" s="45">
        <v>46117</v>
      </c>
      <c r="D6465" s="47">
        <v>0</v>
      </c>
      <c r="E6465" s="180">
        <v>-1</v>
      </c>
      <c r="F6465" s="47">
        <v>0</v>
      </c>
      <c r="G6465" s="180">
        <v>-1</v>
      </c>
      <c r="H6465" s="47">
        <v>186</v>
      </c>
    </row>
    <row r="6466" spans="1:8">
      <c r="A6466" s="44" t="s">
        <v>992</v>
      </c>
      <c r="B6466" s="44" t="s">
        <v>86</v>
      </c>
      <c r="C6466" s="45">
        <v>46124</v>
      </c>
      <c r="D6466" s="47">
        <v>0</v>
      </c>
      <c r="E6466" s="180">
        <v>-1</v>
      </c>
      <c r="F6466" s="49">
        <v>0</v>
      </c>
      <c r="G6466" s="180">
        <v>-1</v>
      </c>
      <c r="H6466" s="47">
        <v>181</v>
      </c>
    </row>
    <row r="6467" spans="1:8">
      <c r="A6467" s="44" t="s">
        <v>992</v>
      </c>
      <c r="B6467" s="44" t="s">
        <v>86</v>
      </c>
      <c r="C6467" s="45">
        <v>46131</v>
      </c>
      <c r="D6467" s="47">
        <v>0</v>
      </c>
      <c r="E6467" s="180">
        <v>-1</v>
      </c>
      <c r="F6467" s="47">
        <v>0</v>
      </c>
      <c r="G6467" s="180">
        <v>-1</v>
      </c>
      <c r="H6467" s="49">
        <v>185</v>
      </c>
    </row>
    <row r="6468" spans="1:8">
      <c r="A6468" s="44" t="s">
        <v>992</v>
      </c>
      <c r="B6468" s="44" t="s">
        <v>86</v>
      </c>
      <c r="C6468" s="45">
        <v>46138</v>
      </c>
      <c r="D6468" s="47">
        <v>0</v>
      </c>
      <c r="E6468" s="180">
        <v>-1</v>
      </c>
      <c r="F6468" s="47">
        <v>0</v>
      </c>
      <c r="G6468" s="180">
        <v>-1</v>
      </c>
      <c r="H6468" s="47">
        <v>196</v>
      </c>
    </row>
    <row r="6469" spans="1:8">
      <c r="A6469" s="44" t="s">
        <v>992</v>
      </c>
      <c r="B6469" s="44" t="s">
        <v>86</v>
      </c>
      <c r="C6469" s="45">
        <v>46145</v>
      </c>
      <c r="D6469" s="47">
        <v>0</v>
      </c>
      <c r="E6469" s="180">
        <v>-1</v>
      </c>
      <c r="F6469" s="47">
        <v>0</v>
      </c>
      <c r="G6469" s="180">
        <v>-1</v>
      </c>
      <c r="H6469" s="47">
        <v>183</v>
      </c>
    </row>
    <row r="6470" spans="1:8">
      <c r="A6470" s="44" t="s">
        <v>992</v>
      </c>
      <c r="B6470" s="44" t="s">
        <v>86</v>
      </c>
      <c r="C6470" s="45">
        <v>46152</v>
      </c>
      <c r="D6470" s="47">
        <v>0</v>
      </c>
      <c r="E6470" s="180">
        <v>-1</v>
      </c>
      <c r="F6470" s="47">
        <v>0</v>
      </c>
      <c r="G6470" s="180">
        <v>-1</v>
      </c>
      <c r="H6470" s="47">
        <v>153</v>
      </c>
    </row>
    <row r="6471" spans="1:8">
      <c r="A6471" s="44" t="s">
        <v>992</v>
      </c>
      <c r="B6471" s="44" t="s">
        <v>86</v>
      </c>
      <c r="C6471" s="45">
        <v>46159</v>
      </c>
      <c r="D6471" s="47">
        <v>0</v>
      </c>
      <c r="E6471" s="180">
        <v>-1</v>
      </c>
      <c r="F6471" s="47">
        <v>0</v>
      </c>
      <c r="G6471" s="180">
        <v>-1</v>
      </c>
      <c r="H6471" s="47">
        <v>158</v>
      </c>
    </row>
    <row r="6472" spans="1:8">
      <c r="A6472" s="44" t="s">
        <v>992</v>
      </c>
      <c r="B6472" s="44" t="s">
        <v>86</v>
      </c>
      <c r="C6472" s="45">
        <v>46166</v>
      </c>
      <c r="D6472" s="47">
        <v>0</v>
      </c>
      <c r="E6472" s="180">
        <v>-1</v>
      </c>
      <c r="F6472" s="47">
        <v>0</v>
      </c>
      <c r="G6472" s="180">
        <v>-1</v>
      </c>
      <c r="H6472" s="49">
        <v>154</v>
      </c>
    </row>
    <row r="6473" spans="1:8">
      <c r="A6473" s="44" t="s">
        <v>992</v>
      </c>
      <c r="B6473" s="44" t="s">
        <v>86</v>
      </c>
      <c r="C6473" s="45">
        <v>46173</v>
      </c>
      <c r="D6473" s="47">
        <v>0</v>
      </c>
      <c r="E6473" s="180">
        <v>-1</v>
      </c>
      <c r="F6473" s="47">
        <v>0</v>
      </c>
      <c r="G6473" s="180">
        <v>-1</v>
      </c>
      <c r="H6473" s="47">
        <v>181</v>
      </c>
    </row>
    <row r="6474" spans="1:8">
      <c r="A6474" s="44" t="s">
        <v>992</v>
      </c>
      <c r="B6474" s="44" t="s">
        <v>86</v>
      </c>
      <c r="C6474" s="45">
        <v>46180</v>
      </c>
      <c r="D6474" s="47">
        <v>0</v>
      </c>
      <c r="E6474" s="180">
        <v>-1</v>
      </c>
      <c r="F6474" s="47">
        <v>0</v>
      </c>
      <c r="G6474" s="180">
        <v>-1</v>
      </c>
      <c r="H6474" s="47">
        <v>143</v>
      </c>
    </row>
    <row r="6475" spans="1:8">
      <c r="A6475" s="44" t="s">
        <v>992</v>
      </c>
      <c r="B6475" s="44" t="s">
        <v>86</v>
      </c>
      <c r="C6475" s="45">
        <v>46187</v>
      </c>
      <c r="D6475" s="47">
        <v>0</v>
      </c>
      <c r="E6475" s="180">
        <v>-1</v>
      </c>
      <c r="F6475" s="47">
        <v>0</v>
      </c>
      <c r="G6475" s="180">
        <v>-1</v>
      </c>
      <c r="H6475" s="47">
        <v>149</v>
      </c>
    </row>
    <row r="6476" spans="1:8">
      <c r="A6476" s="44" t="s">
        <v>992</v>
      </c>
      <c r="B6476" s="44" t="s">
        <v>54</v>
      </c>
      <c r="C6476" s="45">
        <v>46103</v>
      </c>
      <c r="D6476" s="47">
        <v>5521</v>
      </c>
      <c r="E6476" s="180">
        <v>10.199999999999999</v>
      </c>
      <c r="F6476" s="47">
        <v>0</v>
      </c>
      <c r="G6476" s="180">
        <v>-1</v>
      </c>
      <c r="H6476" s="47">
        <v>493</v>
      </c>
    </row>
    <row r="6477" spans="1:8">
      <c r="A6477" s="44" t="s">
        <v>992</v>
      </c>
      <c r="B6477" s="44" t="s">
        <v>54</v>
      </c>
      <c r="C6477" s="45">
        <v>46110</v>
      </c>
      <c r="D6477" s="47">
        <v>3016</v>
      </c>
      <c r="E6477" s="180">
        <v>3.46</v>
      </c>
      <c r="F6477" s="47">
        <v>0</v>
      </c>
      <c r="G6477" s="180">
        <v>-1</v>
      </c>
      <c r="H6477" s="47">
        <v>676</v>
      </c>
    </row>
    <row r="6478" spans="1:8">
      <c r="A6478" s="44" t="s">
        <v>992</v>
      </c>
      <c r="B6478" s="44" t="s">
        <v>54</v>
      </c>
      <c r="C6478" s="45">
        <v>46117</v>
      </c>
      <c r="D6478" s="47">
        <v>2349</v>
      </c>
      <c r="E6478" s="180">
        <v>1.67</v>
      </c>
      <c r="F6478" s="47">
        <v>0</v>
      </c>
      <c r="G6478" s="180">
        <v>-1</v>
      </c>
      <c r="H6478" s="47">
        <v>881</v>
      </c>
    </row>
    <row r="6479" spans="1:8">
      <c r="A6479" s="44" t="s">
        <v>992</v>
      </c>
      <c r="B6479" s="44" t="s">
        <v>54</v>
      </c>
      <c r="C6479" s="45">
        <v>46124</v>
      </c>
      <c r="D6479" s="47">
        <v>2490</v>
      </c>
      <c r="E6479" s="180">
        <v>0.74</v>
      </c>
      <c r="F6479" s="47">
        <v>0</v>
      </c>
      <c r="G6479" s="180">
        <v>-1</v>
      </c>
      <c r="H6479" s="47">
        <v>1433</v>
      </c>
    </row>
    <row r="6480" spans="1:8">
      <c r="A6480" s="44" t="s">
        <v>992</v>
      </c>
      <c r="B6480" s="44" t="s">
        <v>54</v>
      </c>
      <c r="C6480" s="45">
        <v>46131</v>
      </c>
      <c r="D6480" s="47">
        <v>2861</v>
      </c>
      <c r="E6480" s="180">
        <v>0.68</v>
      </c>
      <c r="F6480" s="47">
        <v>0</v>
      </c>
      <c r="G6480" s="180">
        <v>-1</v>
      </c>
      <c r="H6480" s="47">
        <v>1700</v>
      </c>
    </row>
    <row r="6481" spans="1:8">
      <c r="A6481" s="44" t="s">
        <v>992</v>
      </c>
      <c r="B6481" s="44" t="s">
        <v>54</v>
      </c>
      <c r="C6481" s="45">
        <v>46138</v>
      </c>
      <c r="D6481" s="47">
        <v>3740</v>
      </c>
      <c r="E6481" s="180">
        <v>0.57999999999999996</v>
      </c>
      <c r="F6481" s="47">
        <v>0</v>
      </c>
      <c r="G6481" s="180">
        <v>-1</v>
      </c>
      <c r="H6481" s="47">
        <v>2365</v>
      </c>
    </row>
    <row r="6482" spans="1:8">
      <c r="A6482" s="44" t="s">
        <v>992</v>
      </c>
      <c r="B6482" s="44" t="s">
        <v>54</v>
      </c>
      <c r="C6482" s="45">
        <v>46145</v>
      </c>
      <c r="D6482" s="47">
        <v>4786</v>
      </c>
      <c r="E6482" s="180">
        <v>0.76</v>
      </c>
      <c r="F6482" s="47">
        <v>0</v>
      </c>
      <c r="G6482" s="180">
        <v>-1</v>
      </c>
      <c r="H6482" s="47">
        <v>2721</v>
      </c>
    </row>
    <row r="6483" spans="1:8">
      <c r="A6483" s="44" t="s">
        <v>992</v>
      </c>
      <c r="B6483" s="44" t="s">
        <v>54</v>
      </c>
      <c r="C6483" s="45">
        <v>46152</v>
      </c>
      <c r="D6483" s="47">
        <v>4720</v>
      </c>
      <c r="E6483" s="180">
        <v>0.92</v>
      </c>
      <c r="F6483" s="49">
        <v>0</v>
      </c>
      <c r="G6483" s="180">
        <v>-1</v>
      </c>
      <c r="H6483" s="47">
        <v>2464</v>
      </c>
    </row>
    <row r="6484" spans="1:8">
      <c r="A6484" s="44" t="s">
        <v>992</v>
      </c>
      <c r="B6484" s="44" t="s">
        <v>54</v>
      </c>
      <c r="C6484" s="45">
        <v>46159</v>
      </c>
      <c r="D6484" s="47">
        <v>3179</v>
      </c>
      <c r="E6484" s="180">
        <v>0.85</v>
      </c>
      <c r="F6484" s="47">
        <v>0</v>
      </c>
      <c r="G6484" s="180">
        <v>-1</v>
      </c>
      <c r="H6484" s="47">
        <v>1719</v>
      </c>
    </row>
    <row r="6485" spans="1:8">
      <c r="A6485" s="44" t="s">
        <v>992</v>
      </c>
      <c r="B6485" s="44" t="s">
        <v>54</v>
      </c>
      <c r="C6485" s="45">
        <v>46166</v>
      </c>
      <c r="D6485" s="47">
        <v>3004</v>
      </c>
      <c r="E6485" s="180">
        <v>0.77</v>
      </c>
      <c r="F6485" s="47">
        <v>0</v>
      </c>
      <c r="G6485" s="180">
        <v>-1</v>
      </c>
      <c r="H6485" s="47">
        <v>1697</v>
      </c>
    </row>
    <row r="6486" spans="1:8">
      <c r="A6486" s="44" t="s">
        <v>992</v>
      </c>
      <c r="B6486" s="44" t="s">
        <v>54</v>
      </c>
      <c r="C6486" s="45">
        <v>46173</v>
      </c>
      <c r="D6486" s="47">
        <v>4392</v>
      </c>
      <c r="E6486" s="180">
        <v>0.57999999999999996</v>
      </c>
      <c r="F6486" s="47">
        <v>0</v>
      </c>
      <c r="G6486" s="180">
        <v>-1</v>
      </c>
      <c r="H6486" s="47">
        <v>2782</v>
      </c>
    </row>
    <row r="6487" spans="1:8">
      <c r="A6487" s="44" t="s">
        <v>992</v>
      </c>
      <c r="B6487" s="44" t="s">
        <v>54</v>
      </c>
      <c r="C6487" s="45">
        <v>46180</v>
      </c>
      <c r="D6487" s="47">
        <v>4279</v>
      </c>
      <c r="E6487" s="180">
        <v>0.9</v>
      </c>
      <c r="F6487" s="47">
        <v>0</v>
      </c>
      <c r="G6487" s="180">
        <v>-1</v>
      </c>
      <c r="H6487" s="47">
        <v>2248</v>
      </c>
    </row>
    <row r="6488" spans="1:8">
      <c r="A6488" s="44" t="s">
        <v>992</v>
      </c>
      <c r="B6488" s="44" t="s">
        <v>54</v>
      </c>
      <c r="C6488" s="45">
        <v>46187</v>
      </c>
      <c r="D6488" s="47">
        <v>4633</v>
      </c>
      <c r="E6488" s="180">
        <v>0.74</v>
      </c>
      <c r="F6488" s="47">
        <v>0</v>
      </c>
      <c r="G6488" s="180">
        <v>-1</v>
      </c>
      <c r="H6488" s="47">
        <v>2668</v>
      </c>
    </row>
    <row r="6489" spans="1:8">
      <c r="A6489" s="44" t="s">
        <v>992</v>
      </c>
      <c r="B6489" s="44" t="s">
        <v>94</v>
      </c>
      <c r="C6489" s="45">
        <v>46103</v>
      </c>
      <c r="D6489" s="47">
        <v>828</v>
      </c>
      <c r="E6489" s="181"/>
      <c r="F6489" s="47">
        <v>0</v>
      </c>
      <c r="G6489" s="181"/>
      <c r="H6489" s="47">
        <v>0</v>
      </c>
    </row>
    <row r="6490" spans="1:8">
      <c r="A6490" s="44" t="s">
        <v>992</v>
      </c>
      <c r="B6490" s="44" t="s">
        <v>94</v>
      </c>
      <c r="C6490" s="45">
        <v>46110</v>
      </c>
      <c r="D6490" s="47">
        <v>828</v>
      </c>
      <c r="E6490" s="181"/>
      <c r="F6490" s="47">
        <v>0</v>
      </c>
      <c r="G6490" s="181"/>
      <c r="H6490" s="47">
        <v>0</v>
      </c>
    </row>
    <row r="6491" spans="1:8">
      <c r="A6491" s="44" t="s">
        <v>992</v>
      </c>
      <c r="B6491" s="44" t="s">
        <v>94</v>
      </c>
      <c r="C6491" s="45">
        <v>46117</v>
      </c>
      <c r="D6491" s="47">
        <v>936</v>
      </c>
      <c r="E6491" s="181"/>
      <c r="F6491" s="47">
        <v>0</v>
      </c>
      <c r="G6491" s="181"/>
      <c r="H6491" s="47">
        <v>0</v>
      </c>
    </row>
    <row r="6492" spans="1:8">
      <c r="A6492" s="44" t="s">
        <v>992</v>
      </c>
      <c r="B6492" s="44" t="s">
        <v>94</v>
      </c>
      <c r="C6492" s="45">
        <v>46124</v>
      </c>
      <c r="D6492" s="47">
        <v>954</v>
      </c>
      <c r="E6492" s="181"/>
      <c r="F6492" s="47">
        <v>0</v>
      </c>
      <c r="G6492" s="181"/>
      <c r="H6492" s="47">
        <v>0</v>
      </c>
    </row>
    <row r="6493" spans="1:8">
      <c r="A6493" s="44" t="s">
        <v>992</v>
      </c>
      <c r="B6493" s="44" t="s">
        <v>94</v>
      </c>
      <c r="C6493" s="45">
        <v>46131</v>
      </c>
      <c r="D6493" s="47">
        <v>954</v>
      </c>
      <c r="E6493" s="181"/>
      <c r="F6493" s="47">
        <v>0</v>
      </c>
      <c r="G6493" s="181"/>
      <c r="H6493" s="47">
        <v>0</v>
      </c>
    </row>
    <row r="6494" spans="1:8">
      <c r="A6494" s="44" t="s">
        <v>992</v>
      </c>
      <c r="B6494" s="44" t="s">
        <v>94</v>
      </c>
      <c r="C6494" s="45">
        <v>46138</v>
      </c>
      <c r="D6494" s="47">
        <v>1000</v>
      </c>
      <c r="E6494" s="181"/>
      <c r="F6494" s="47">
        <v>0</v>
      </c>
      <c r="G6494" s="181"/>
      <c r="H6494" s="47">
        <v>0</v>
      </c>
    </row>
    <row r="6495" spans="1:8">
      <c r="A6495" s="44" t="s">
        <v>992</v>
      </c>
      <c r="B6495" s="44" t="s">
        <v>94</v>
      </c>
      <c r="C6495" s="45">
        <v>46145</v>
      </c>
      <c r="D6495" s="47">
        <v>993</v>
      </c>
      <c r="E6495" s="181"/>
      <c r="F6495" s="47">
        <v>0</v>
      </c>
      <c r="G6495" s="181"/>
      <c r="H6495" s="47">
        <v>0</v>
      </c>
    </row>
    <row r="6496" spans="1:8">
      <c r="A6496" s="44" t="s">
        <v>992</v>
      </c>
      <c r="B6496" s="44" t="s">
        <v>94</v>
      </c>
      <c r="C6496" s="45">
        <v>46152</v>
      </c>
      <c r="D6496" s="47">
        <v>991</v>
      </c>
      <c r="E6496" s="181"/>
      <c r="F6496" s="47">
        <v>0</v>
      </c>
      <c r="G6496" s="181"/>
      <c r="H6496" s="47">
        <v>0</v>
      </c>
    </row>
    <row r="6497" spans="1:8">
      <c r="A6497" s="44" t="s">
        <v>992</v>
      </c>
      <c r="B6497" s="44" t="s">
        <v>94</v>
      </c>
      <c r="C6497" s="45">
        <v>46159</v>
      </c>
      <c r="D6497" s="47">
        <v>991</v>
      </c>
      <c r="E6497" s="181"/>
      <c r="F6497" s="47">
        <v>0</v>
      </c>
      <c r="G6497" s="181"/>
      <c r="H6497" s="47">
        <v>0</v>
      </c>
    </row>
    <row r="6498" spans="1:8">
      <c r="A6498" s="44" t="s">
        <v>992</v>
      </c>
      <c r="B6498" s="44" t="s">
        <v>94</v>
      </c>
      <c r="C6498" s="45">
        <v>46166</v>
      </c>
      <c r="D6498" s="47">
        <v>991</v>
      </c>
      <c r="E6498" s="181"/>
      <c r="F6498" s="49">
        <v>0</v>
      </c>
      <c r="G6498" s="181"/>
      <c r="H6498" s="47">
        <v>0</v>
      </c>
    </row>
    <row r="6499" spans="1:8">
      <c r="A6499" s="44" t="s">
        <v>992</v>
      </c>
      <c r="B6499" s="44" t="s">
        <v>94</v>
      </c>
      <c r="C6499" s="45">
        <v>46173</v>
      </c>
      <c r="D6499" s="47">
        <v>991</v>
      </c>
      <c r="E6499" s="181"/>
      <c r="F6499" s="47">
        <v>0</v>
      </c>
      <c r="G6499" s="181"/>
      <c r="H6499" s="47">
        <v>0</v>
      </c>
    </row>
    <row r="6500" spans="1:8">
      <c r="A6500" s="44" t="s">
        <v>992</v>
      </c>
      <c r="B6500" s="44" t="s">
        <v>94</v>
      </c>
      <c r="C6500" s="45">
        <v>46180</v>
      </c>
      <c r="D6500" s="47">
        <v>991</v>
      </c>
      <c r="E6500" s="181"/>
      <c r="F6500" s="47">
        <v>0</v>
      </c>
      <c r="G6500" s="181"/>
      <c r="H6500" s="47">
        <v>0</v>
      </c>
    </row>
    <row r="6501" spans="1:8">
      <c r="A6501" s="44" t="s">
        <v>992</v>
      </c>
      <c r="B6501" s="44" t="s">
        <v>94</v>
      </c>
      <c r="C6501" s="45">
        <v>46187</v>
      </c>
      <c r="D6501" s="47">
        <v>991</v>
      </c>
      <c r="E6501" s="181"/>
      <c r="F6501" s="47">
        <v>0</v>
      </c>
      <c r="G6501" s="181"/>
      <c r="H6501" s="47">
        <v>0</v>
      </c>
    </row>
    <row r="6502" spans="1:8">
      <c r="A6502" s="44" t="s">
        <v>992</v>
      </c>
      <c r="B6502" s="44" t="s">
        <v>229</v>
      </c>
      <c r="C6502" s="45">
        <v>46103</v>
      </c>
      <c r="D6502" s="47">
        <v>3</v>
      </c>
      <c r="E6502" s="181"/>
      <c r="F6502" s="47">
        <v>0</v>
      </c>
      <c r="G6502" s="181"/>
      <c r="H6502" s="47">
        <v>0</v>
      </c>
    </row>
    <row r="6503" spans="1:8">
      <c r="A6503" s="44" t="s">
        <v>992</v>
      </c>
      <c r="B6503" s="44" t="s">
        <v>229</v>
      </c>
      <c r="C6503" s="45">
        <v>46110</v>
      </c>
      <c r="D6503" s="47">
        <v>3</v>
      </c>
      <c r="E6503" s="181"/>
      <c r="F6503" s="47">
        <v>0</v>
      </c>
      <c r="G6503" s="181"/>
      <c r="H6503" s="47">
        <v>0</v>
      </c>
    </row>
    <row r="6504" spans="1:8">
      <c r="A6504" s="44" t="s">
        <v>992</v>
      </c>
      <c r="B6504" s="44" t="s">
        <v>229</v>
      </c>
      <c r="C6504" s="45">
        <v>46117</v>
      </c>
      <c r="D6504" s="47">
        <v>3</v>
      </c>
      <c r="E6504" s="181"/>
      <c r="F6504" s="47">
        <v>0</v>
      </c>
      <c r="G6504" s="181"/>
      <c r="H6504" s="47">
        <v>0</v>
      </c>
    </row>
    <row r="6505" spans="1:8">
      <c r="A6505" s="44" t="s">
        <v>992</v>
      </c>
      <c r="B6505" s="44" t="s">
        <v>229</v>
      </c>
      <c r="C6505" s="45">
        <v>46124</v>
      </c>
      <c r="D6505" s="47">
        <v>3</v>
      </c>
      <c r="E6505" s="181"/>
      <c r="F6505" s="47">
        <v>0</v>
      </c>
      <c r="G6505" s="181"/>
      <c r="H6505" s="47">
        <v>0</v>
      </c>
    </row>
    <row r="6506" spans="1:8">
      <c r="A6506" s="44" t="s">
        <v>992</v>
      </c>
      <c r="B6506" s="44" t="s">
        <v>229</v>
      </c>
      <c r="C6506" s="45">
        <v>46131</v>
      </c>
      <c r="D6506" s="47">
        <v>3</v>
      </c>
      <c r="E6506" s="181"/>
      <c r="F6506" s="47">
        <v>0</v>
      </c>
      <c r="G6506" s="181"/>
      <c r="H6506" s="47">
        <v>0</v>
      </c>
    </row>
    <row r="6507" spans="1:8">
      <c r="A6507" s="44" t="s">
        <v>992</v>
      </c>
      <c r="B6507" s="44" t="s">
        <v>229</v>
      </c>
      <c r="C6507" s="45">
        <v>46138</v>
      </c>
      <c r="D6507" s="47">
        <v>3</v>
      </c>
      <c r="E6507" s="181"/>
      <c r="F6507" s="47">
        <v>0</v>
      </c>
      <c r="G6507" s="181"/>
      <c r="H6507" s="47">
        <v>0</v>
      </c>
    </row>
    <row r="6508" spans="1:8">
      <c r="A6508" s="44" t="s">
        <v>992</v>
      </c>
      <c r="B6508" s="44" t="s">
        <v>229</v>
      </c>
      <c r="C6508" s="45">
        <v>46145</v>
      </c>
      <c r="D6508" s="47">
        <v>3</v>
      </c>
      <c r="E6508" s="181"/>
      <c r="F6508" s="47">
        <v>0</v>
      </c>
      <c r="G6508" s="181"/>
      <c r="H6508" s="47">
        <v>0</v>
      </c>
    </row>
    <row r="6509" spans="1:8">
      <c r="A6509" s="44" t="s">
        <v>992</v>
      </c>
      <c r="B6509" s="44" t="s">
        <v>229</v>
      </c>
      <c r="C6509" s="45">
        <v>46152</v>
      </c>
      <c r="D6509" s="47">
        <v>3</v>
      </c>
      <c r="E6509" s="181"/>
      <c r="F6509" s="47">
        <v>0</v>
      </c>
      <c r="G6509" s="181"/>
      <c r="H6509" s="47">
        <v>0</v>
      </c>
    </row>
    <row r="6510" spans="1:8">
      <c r="A6510" s="44" t="s">
        <v>992</v>
      </c>
      <c r="B6510" s="44" t="s">
        <v>229</v>
      </c>
      <c r="C6510" s="45">
        <v>46159</v>
      </c>
      <c r="D6510" s="47">
        <v>3</v>
      </c>
      <c r="E6510" s="181"/>
      <c r="F6510" s="47">
        <v>0</v>
      </c>
      <c r="G6510" s="181"/>
      <c r="H6510" s="47">
        <v>0</v>
      </c>
    </row>
    <row r="6511" spans="1:8">
      <c r="A6511" s="44" t="s">
        <v>992</v>
      </c>
      <c r="B6511" s="44" t="s">
        <v>229</v>
      </c>
      <c r="C6511" s="45">
        <v>46166</v>
      </c>
      <c r="D6511" s="47">
        <v>3</v>
      </c>
      <c r="E6511" s="181"/>
      <c r="F6511" s="49">
        <v>0</v>
      </c>
      <c r="G6511" s="181"/>
      <c r="H6511" s="47">
        <v>0</v>
      </c>
    </row>
    <row r="6512" spans="1:8">
      <c r="A6512" s="44" t="s">
        <v>992</v>
      </c>
      <c r="B6512" s="44" t="s">
        <v>229</v>
      </c>
      <c r="C6512" s="45">
        <v>46173</v>
      </c>
      <c r="D6512" s="47">
        <v>3</v>
      </c>
      <c r="E6512" s="181"/>
      <c r="F6512" s="47">
        <v>0</v>
      </c>
      <c r="G6512" s="181"/>
      <c r="H6512" s="47">
        <v>0</v>
      </c>
    </row>
    <row r="6513" spans="1:8">
      <c r="A6513" s="44" t="s">
        <v>992</v>
      </c>
      <c r="B6513" s="44" t="s">
        <v>229</v>
      </c>
      <c r="C6513" s="45">
        <v>46180</v>
      </c>
      <c r="D6513" s="47">
        <v>3</v>
      </c>
      <c r="E6513" s="181"/>
      <c r="F6513" s="47">
        <v>0</v>
      </c>
      <c r="G6513" s="181"/>
      <c r="H6513" s="47">
        <v>0</v>
      </c>
    </row>
    <row r="6514" spans="1:8">
      <c r="A6514" s="44" t="s">
        <v>992</v>
      </c>
      <c r="B6514" s="44" t="s">
        <v>229</v>
      </c>
      <c r="C6514" s="45">
        <v>46187</v>
      </c>
      <c r="D6514" s="47">
        <v>3</v>
      </c>
      <c r="E6514" s="181"/>
      <c r="F6514" s="47">
        <v>0</v>
      </c>
      <c r="G6514" s="181"/>
      <c r="H6514" s="47">
        <v>0</v>
      </c>
    </row>
    <row r="6515" spans="1:8">
      <c r="A6515" s="44" t="s">
        <v>992</v>
      </c>
      <c r="B6515" s="44" t="s">
        <v>50</v>
      </c>
      <c r="C6515" s="45">
        <v>46103</v>
      </c>
      <c r="D6515" s="47">
        <v>6896</v>
      </c>
      <c r="E6515" s="181"/>
      <c r="F6515" s="47">
        <v>0</v>
      </c>
      <c r="G6515" s="181"/>
      <c r="H6515" s="47">
        <v>0</v>
      </c>
    </row>
    <row r="6516" spans="1:8">
      <c r="A6516" s="44" t="s">
        <v>992</v>
      </c>
      <c r="B6516" s="44" t="s">
        <v>50</v>
      </c>
      <c r="C6516" s="45">
        <v>46110</v>
      </c>
      <c r="D6516" s="47">
        <v>7239</v>
      </c>
      <c r="E6516" s="181"/>
      <c r="F6516" s="47">
        <v>0</v>
      </c>
      <c r="G6516" s="181"/>
      <c r="H6516" s="47">
        <v>0</v>
      </c>
    </row>
    <row r="6517" spans="1:8">
      <c r="A6517" s="44" t="s">
        <v>992</v>
      </c>
      <c r="B6517" s="44" t="s">
        <v>50</v>
      </c>
      <c r="C6517" s="45">
        <v>46117</v>
      </c>
      <c r="D6517" s="47">
        <v>7418</v>
      </c>
      <c r="E6517" s="181"/>
      <c r="F6517" s="47">
        <v>0</v>
      </c>
      <c r="G6517" s="181"/>
      <c r="H6517" s="47">
        <v>0</v>
      </c>
    </row>
    <row r="6518" spans="1:8">
      <c r="A6518" s="44" t="s">
        <v>992</v>
      </c>
      <c r="B6518" s="44" t="s">
        <v>50</v>
      </c>
      <c r="C6518" s="45">
        <v>46124</v>
      </c>
      <c r="D6518" s="47">
        <v>7598</v>
      </c>
      <c r="E6518" s="181"/>
      <c r="F6518" s="47">
        <v>0</v>
      </c>
      <c r="G6518" s="181"/>
      <c r="H6518" s="47">
        <v>0</v>
      </c>
    </row>
    <row r="6519" spans="1:8">
      <c r="A6519" s="44" t="s">
        <v>992</v>
      </c>
      <c r="B6519" s="44" t="s">
        <v>50</v>
      </c>
      <c r="C6519" s="45">
        <v>46131</v>
      </c>
      <c r="D6519" s="47">
        <v>8002</v>
      </c>
      <c r="E6519" s="181"/>
      <c r="F6519" s="47">
        <v>0</v>
      </c>
      <c r="G6519" s="181"/>
      <c r="H6519" s="47">
        <v>0</v>
      </c>
    </row>
    <row r="6520" spans="1:8">
      <c r="A6520" s="44" t="s">
        <v>992</v>
      </c>
      <c r="B6520" s="44" t="s">
        <v>50</v>
      </c>
      <c r="C6520" s="45">
        <v>46138</v>
      </c>
      <c r="D6520" s="47">
        <v>8825</v>
      </c>
      <c r="E6520" s="181"/>
      <c r="F6520" s="47">
        <v>0</v>
      </c>
      <c r="G6520" s="181"/>
      <c r="H6520" s="47">
        <v>0</v>
      </c>
    </row>
    <row r="6521" spans="1:8">
      <c r="A6521" s="44" t="s">
        <v>992</v>
      </c>
      <c r="B6521" s="44" t="s">
        <v>50</v>
      </c>
      <c r="C6521" s="45">
        <v>46145</v>
      </c>
      <c r="D6521" s="47">
        <v>9703</v>
      </c>
      <c r="E6521" s="181"/>
      <c r="F6521" s="47">
        <v>0</v>
      </c>
      <c r="G6521" s="181"/>
      <c r="H6521" s="47">
        <v>0</v>
      </c>
    </row>
    <row r="6522" spans="1:8">
      <c r="A6522" s="44" t="s">
        <v>992</v>
      </c>
      <c r="B6522" s="44" t="s">
        <v>50</v>
      </c>
      <c r="C6522" s="45">
        <v>46152</v>
      </c>
      <c r="D6522" s="47">
        <v>9976</v>
      </c>
      <c r="E6522" s="181"/>
      <c r="F6522" s="47">
        <v>0</v>
      </c>
      <c r="G6522" s="181"/>
      <c r="H6522" s="47">
        <v>0</v>
      </c>
    </row>
    <row r="6523" spans="1:8">
      <c r="A6523" s="44" t="s">
        <v>992</v>
      </c>
      <c r="B6523" s="44" t="s">
        <v>50</v>
      </c>
      <c r="C6523" s="45">
        <v>46159</v>
      </c>
      <c r="D6523" s="47">
        <v>10059</v>
      </c>
      <c r="E6523" s="181"/>
      <c r="F6523" s="47">
        <v>0</v>
      </c>
      <c r="G6523" s="181"/>
      <c r="H6523" s="47">
        <v>0</v>
      </c>
    </row>
    <row r="6524" spans="1:8">
      <c r="A6524" s="44" t="s">
        <v>992</v>
      </c>
      <c r="B6524" s="44" t="s">
        <v>50</v>
      </c>
      <c r="C6524" s="45">
        <v>46166</v>
      </c>
      <c r="D6524" s="47">
        <v>10181</v>
      </c>
      <c r="E6524" s="181"/>
      <c r="F6524" s="47">
        <v>0</v>
      </c>
      <c r="G6524" s="181"/>
      <c r="H6524" s="47">
        <v>0</v>
      </c>
    </row>
    <row r="6525" spans="1:8">
      <c r="A6525" s="44" t="s">
        <v>992</v>
      </c>
      <c r="B6525" s="44" t="s">
        <v>50</v>
      </c>
      <c r="C6525" s="45">
        <v>46173</v>
      </c>
      <c r="D6525" s="47">
        <v>10387</v>
      </c>
      <c r="E6525" s="181"/>
      <c r="F6525" s="47">
        <v>0</v>
      </c>
      <c r="G6525" s="181"/>
      <c r="H6525" s="47">
        <v>0</v>
      </c>
    </row>
    <row r="6526" spans="1:8">
      <c r="A6526" s="44" t="s">
        <v>992</v>
      </c>
      <c r="B6526" s="44" t="s">
        <v>50</v>
      </c>
      <c r="C6526" s="45">
        <v>46180</v>
      </c>
      <c r="D6526" s="47">
        <v>10486</v>
      </c>
      <c r="E6526" s="181"/>
      <c r="F6526" s="47">
        <v>0</v>
      </c>
      <c r="G6526" s="181"/>
      <c r="H6526" s="47">
        <v>0</v>
      </c>
    </row>
    <row r="6527" spans="1:8">
      <c r="A6527" s="44" t="s">
        <v>992</v>
      </c>
      <c r="B6527" s="44" t="s">
        <v>50</v>
      </c>
      <c r="C6527" s="45">
        <v>46187</v>
      </c>
      <c r="D6527" s="47">
        <v>10533</v>
      </c>
      <c r="E6527" s="181"/>
      <c r="F6527" s="47">
        <v>0</v>
      </c>
      <c r="G6527" s="181"/>
      <c r="H6527" s="47">
        <v>0</v>
      </c>
    </row>
    <row r="6528" spans="1:8">
      <c r="A6528" s="44" t="s">
        <v>992</v>
      </c>
      <c r="B6528" s="44" t="s">
        <v>49</v>
      </c>
      <c r="C6528" s="45">
        <v>46103</v>
      </c>
      <c r="D6528" s="47">
        <v>22244</v>
      </c>
      <c r="E6528" s="180">
        <v>0.11</v>
      </c>
      <c r="F6528" s="47">
        <v>0</v>
      </c>
      <c r="G6528" s="180">
        <v>-1</v>
      </c>
      <c r="H6528" s="47">
        <v>20089</v>
      </c>
    </row>
    <row r="6529" spans="1:8">
      <c r="A6529" s="44" t="s">
        <v>992</v>
      </c>
      <c r="B6529" s="44" t="s">
        <v>49</v>
      </c>
      <c r="C6529" s="45">
        <v>46110</v>
      </c>
      <c r="D6529" s="47">
        <v>21111</v>
      </c>
      <c r="E6529" s="180">
        <v>0.04</v>
      </c>
      <c r="F6529" s="47">
        <v>0</v>
      </c>
      <c r="G6529" s="180">
        <v>-1</v>
      </c>
      <c r="H6529" s="47">
        <v>20258</v>
      </c>
    </row>
    <row r="6530" spans="1:8">
      <c r="A6530" s="44" t="s">
        <v>992</v>
      </c>
      <c r="B6530" s="44" t="s">
        <v>49</v>
      </c>
      <c r="C6530" s="45">
        <v>46117</v>
      </c>
      <c r="D6530" s="47">
        <v>20466</v>
      </c>
      <c r="E6530" s="180">
        <v>0.04</v>
      </c>
      <c r="F6530" s="47">
        <v>0</v>
      </c>
      <c r="G6530" s="180">
        <v>-1</v>
      </c>
      <c r="H6530" s="47">
        <v>19719</v>
      </c>
    </row>
    <row r="6531" spans="1:8">
      <c r="A6531" s="44" t="s">
        <v>992</v>
      </c>
      <c r="B6531" s="44" t="s">
        <v>49</v>
      </c>
      <c r="C6531" s="45">
        <v>46124</v>
      </c>
      <c r="D6531" s="47">
        <v>20383</v>
      </c>
      <c r="E6531" s="180">
        <v>0.06</v>
      </c>
      <c r="F6531" s="47">
        <v>0</v>
      </c>
      <c r="G6531" s="180">
        <v>-1</v>
      </c>
      <c r="H6531" s="47">
        <v>19291</v>
      </c>
    </row>
    <row r="6532" spans="1:8">
      <c r="A6532" s="44" t="s">
        <v>992</v>
      </c>
      <c r="B6532" s="44" t="s">
        <v>49</v>
      </c>
      <c r="C6532" s="45">
        <v>46131</v>
      </c>
      <c r="D6532" s="47">
        <v>20243</v>
      </c>
      <c r="E6532" s="180">
        <v>0.06</v>
      </c>
      <c r="F6532" s="47">
        <v>0</v>
      </c>
      <c r="G6532" s="180">
        <v>-1</v>
      </c>
      <c r="H6532" s="47">
        <v>19174</v>
      </c>
    </row>
    <row r="6533" spans="1:8">
      <c r="A6533" s="44" t="s">
        <v>992</v>
      </c>
      <c r="B6533" s="44" t="s">
        <v>49</v>
      </c>
      <c r="C6533" s="45">
        <v>46138</v>
      </c>
      <c r="D6533" s="47">
        <v>19547</v>
      </c>
      <c r="E6533" s="180">
        <v>-0.01</v>
      </c>
      <c r="F6533" s="47">
        <v>0</v>
      </c>
      <c r="G6533" s="180">
        <v>-1</v>
      </c>
      <c r="H6533" s="47">
        <v>19774</v>
      </c>
    </row>
    <row r="6534" spans="1:8">
      <c r="A6534" s="44" t="s">
        <v>992</v>
      </c>
      <c r="B6534" s="44" t="s">
        <v>49</v>
      </c>
      <c r="C6534" s="45">
        <v>46145</v>
      </c>
      <c r="D6534" s="47">
        <v>18529</v>
      </c>
      <c r="E6534" s="180">
        <v>-0.06</v>
      </c>
      <c r="F6534" s="47">
        <v>0</v>
      </c>
      <c r="G6534" s="180">
        <v>-1</v>
      </c>
      <c r="H6534" s="47">
        <v>19663</v>
      </c>
    </row>
    <row r="6535" spans="1:8">
      <c r="A6535" s="44" t="s">
        <v>992</v>
      </c>
      <c r="B6535" s="44" t="s">
        <v>49</v>
      </c>
      <c r="C6535" s="45">
        <v>46152</v>
      </c>
      <c r="D6535" s="47">
        <v>18369</v>
      </c>
      <c r="E6535" s="180">
        <v>0.04</v>
      </c>
      <c r="F6535" s="47">
        <v>0</v>
      </c>
      <c r="G6535" s="180">
        <v>-1</v>
      </c>
      <c r="H6535" s="47">
        <v>17672</v>
      </c>
    </row>
    <row r="6536" spans="1:8">
      <c r="A6536" s="44" t="s">
        <v>992</v>
      </c>
      <c r="B6536" s="44" t="s">
        <v>49</v>
      </c>
      <c r="C6536" s="45">
        <v>46159</v>
      </c>
      <c r="D6536" s="47">
        <v>18367</v>
      </c>
      <c r="E6536" s="180">
        <v>0.08</v>
      </c>
      <c r="F6536" s="47">
        <v>0</v>
      </c>
      <c r="G6536" s="180">
        <v>-1</v>
      </c>
      <c r="H6536" s="47">
        <v>17044</v>
      </c>
    </row>
    <row r="6537" spans="1:8">
      <c r="A6537" s="44" t="s">
        <v>992</v>
      </c>
      <c r="B6537" s="44" t="s">
        <v>49</v>
      </c>
      <c r="C6537" s="45">
        <v>46166</v>
      </c>
      <c r="D6537" s="47">
        <v>18359</v>
      </c>
      <c r="E6537" s="180">
        <v>0.09</v>
      </c>
      <c r="F6537" s="47">
        <v>0</v>
      </c>
      <c r="G6537" s="180">
        <v>-1</v>
      </c>
      <c r="H6537" s="47">
        <v>16901</v>
      </c>
    </row>
    <row r="6538" spans="1:8">
      <c r="A6538" s="44" t="s">
        <v>992</v>
      </c>
      <c r="B6538" s="44" t="s">
        <v>49</v>
      </c>
      <c r="C6538" s="45">
        <v>46173</v>
      </c>
      <c r="D6538" s="47">
        <v>16937</v>
      </c>
      <c r="E6538" s="180">
        <v>0.03</v>
      </c>
      <c r="F6538" s="47">
        <v>0</v>
      </c>
      <c r="G6538" s="180">
        <v>-1</v>
      </c>
      <c r="H6538" s="47">
        <v>16439</v>
      </c>
    </row>
    <row r="6539" spans="1:8">
      <c r="A6539" s="44" t="s">
        <v>992</v>
      </c>
      <c r="B6539" s="44" t="s">
        <v>49</v>
      </c>
      <c r="C6539" s="45">
        <v>46180</v>
      </c>
      <c r="D6539" s="47">
        <v>16710</v>
      </c>
      <c r="E6539" s="180">
        <v>0.05</v>
      </c>
      <c r="F6539" s="47">
        <v>0</v>
      </c>
      <c r="G6539" s="180">
        <v>-1</v>
      </c>
      <c r="H6539" s="47">
        <v>15944</v>
      </c>
    </row>
    <row r="6540" spans="1:8">
      <c r="A6540" s="44" t="s">
        <v>992</v>
      </c>
      <c r="B6540" s="44" t="s">
        <v>49</v>
      </c>
      <c r="C6540" s="45">
        <v>46187</v>
      </c>
      <c r="D6540" s="47">
        <v>16708</v>
      </c>
      <c r="E6540" s="180">
        <v>0.06</v>
      </c>
      <c r="F6540" s="47">
        <v>0</v>
      </c>
      <c r="G6540" s="180">
        <v>-1</v>
      </c>
      <c r="H6540" s="47">
        <v>15733</v>
      </c>
    </row>
    <row r="6541" spans="1:8">
      <c r="A6541" s="44" t="s">
        <v>992</v>
      </c>
      <c r="B6541" s="44" t="s">
        <v>448</v>
      </c>
      <c r="C6541" s="45">
        <v>46103</v>
      </c>
      <c r="D6541" s="47">
        <v>0</v>
      </c>
      <c r="E6541" s="181"/>
      <c r="F6541" s="47">
        <v>0</v>
      </c>
      <c r="G6541" s="181"/>
      <c r="H6541" s="47">
        <v>0</v>
      </c>
    </row>
    <row r="6542" spans="1:8">
      <c r="A6542" s="44" t="s">
        <v>992</v>
      </c>
      <c r="B6542" s="44" t="s">
        <v>448</v>
      </c>
      <c r="C6542" s="45">
        <v>46110</v>
      </c>
      <c r="D6542" s="47">
        <v>0</v>
      </c>
      <c r="E6542" s="181"/>
      <c r="F6542" s="47">
        <v>0</v>
      </c>
      <c r="G6542" s="181"/>
      <c r="H6542" s="47">
        <v>0</v>
      </c>
    </row>
    <row r="6543" spans="1:8">
      <c r="A6543" s="44" t="s">
        <v>992</v>
      </c>
      <c r="B6543" s="44" t="s">
        <v>448</v>
      </c>
      <c r="C6543" s="45">
        <v>46117</v>
      </c>
      <c r="D6543" s="47">
        <v>0</v>
      </c>
      <c r="E6543" s="181"/>
      <c r="F6543" s="47">
        <v>0</v>
      </c>
      <c r="G6543" s="181"/>
      <c r="H6543" s="47">
        <v>0</v>
      </c>
    </row>
    <row r="6544" spans="1:8">
      <c r="A6544" s="44" t="s">
        <v>992</v>
      </c>
      <c r="B6544" s="44" t="s">
        <v>448</v>
      </c>
      <c r="C6544" s="45">
        <v>46124</v>
      </c>
      <c r="D6544" s="47">
        <v>0</v>
      </c>
      <c r="E6544" s="181"/>
      <c r="F6544" s="47">
        <v>0</v>
      </c>
      <c r="G6544" s="181"/>
      <c r="H6544" s="47">
        <v>0</v>
      </c>
    </row>
    <row r="6545" spans="1:8">
      <c r="A6545" s="44" t="s">
        <v>992</v>
      </c>
      <c r="B6545" s="44" t="s">
        <v>448</v>
      </c>
      <c r="C6545" s="45">
        <v>46131</v>
      </c>
      <c r="D6545" s="47">
        <v>0</v>
      </c>
      <c r="E6545" s="181"/>
      <c r="F6545" s="47">
        <v>0</v>
      </c>
      <c r="G6545" s="181"/>
      <c r="H6545" s="47">
        <v>0</v>
      </c>
    </row>
    <row r="6546" spans="1:8">
      <c r="A6546" s="44" t="s">
        <v>992</v>
      </c>
      <c r="B6546" s="44" t="s">
        <v>448</v>
      </c>
      <c r="C6546" s="45">
        <v>46138</v>
      </c>
      <c r="D6546" s="47">
        <v>0</v>
      </c>
      <c r="E6546" s="181"/>
      <c r="F6546" s="47">
        <v>0</v>
      </c>
      <c r="G6546" s="181"/>
      <c r="H6546" s="47">
        <v>0</v>
      </c>
    </row>
    <row r="6547" spans="1:8">
      <c r="A6547" s="44" t="s">
        <v>992</v>
      </c>
      <c r="B6547" s="44" t="s">
        <v>448</v>
      </c>
      <c r="C6547" s="45">
        <v>46145</v>
      </c>
      <c r="D6547" s="47">
        <v>0</v>
      </c>
      <c r="E6547" s="181"/>
      <c r="F6547" s="47">
        <v>0</v>
      </c>
      <c r="G6547" s="181"/>
      <c r="H6547" s="47">
        <v>0</v>
      </c>
    </row>
    <row r="6548" spans="1:8">
      <c r="A6548" s="44" t="s">
        <v>992</v>
      </c>
      <c r="B6548" s="44" t="s">
        <v>448</v>
      </c>
      <c r="C6548" s="45">
        <v>46152</v>
      </c>
      <c r="D6548" s="47">
        <v>0</v>
      </c>
      <c r="E6548" s="181"/>
      <c r="F6548" s="47">
        <v>0</v>
      </c>
      <c r="G6548" s="181"/>
      <c r="H6548" s="47">
        <v>0</v>
      </c>
    </row>
    <row r="6549" spans="1:8">
      <c r="A6549" s="44" t="s">
        <v>992</v>
      </c>
      <c r="B6549" s="44" t="s">
        <v>448</v>
      </c>
      <c r="C6549" s="45">
        <v>46159</v>
      </c>
      <c r="D6549" s="47">
        <v>0</v>
      </c>
      <c r="E6549" s="181"/>
      <c r="F6549" s="47">
        <v>0</v>
      </c>
      <c r="G6549" s="181"/>
      <c r="H6549" s="47">
        <v>0</v>
      </c>
    </row>
    <row r="6550" spans="1:8">
      <c r="A6550" s="44" t="s">
        <v>992</v>
      </c>
      <c r="B6550" s="44" t="s">
        <v>448</v>
      </c>
      <c r="C6550" s="45">
        <v>46166</v>
      </c>
      <c r="D6550" s="47">
        <v>0</v>
      </c>
      <c r="E6550" s="181"/>
      <c r="F6550" s="47">
        <v>0</v>
      </c>
      <c r="G6550" s="181"/>
      <c r="H6550" s="47">
        <v>0</v>
      </c>
    </row>
    <row r="6551" spans="1:8">
      <c r="A6551" s="44" t="s">
        <v>992</v>
      </c>
      <c r="B6551" s="44" t="s">
        <v>448</v>
      </c>
      <c r="C6551" s="45">
        <v>46173</v>
      </c>
      <c r="D6551" s="47">
        <v>0</v>
      </c>
      <c r="E6551" s="181"/>
      <c r="F6551" s="47">
        <v>0</v>
      </c>
      <c r="G6551" s="181"/>
      <c r="H6551" s="47">
        <v>0</v>
      </c>
    </row>
    <row r="6552" spans="1:8">
      <c r="A6552" s="44" t="s">
        <v>992</v>
      </c>
      <c r="B6552" s="44" t="s">
        <v>448</v>
      </c>
      <c r="C6552" s="45">
        <v>46180</v>
      </c>
      <c r="D6552" s="47">
        <v>0</v>
      </c>
      <c r="E6552" s="181"/>
      <c r="F6552" s="47">
        <v>0</v>
      </c>
      <c r="G6552" s="181"/>
      <c r="H6552" s="47">
        <v>0</v>
      </c>
    </row>
    <row r="6553" spans="1:8">
      <c r="A6553" s="44" t="s">
        <v>992</v>
      </c>
      <c r="B6553" s="44" t="s">
        <v>448</v>
      </c>
      <c r="C6553" s="45">
        <v>46187</v>
      </c>
      <c r="D6553" s="47">
        <v>0</v>
      </c>
      <c r="E6553" s="181"/>
      <c r="F6553" s="47">
        <v>0</v>
      </c>
      <c r="G6553" s="181"/>
      <c r="H6553" s="47">
        <v>0</v>
      </c>
    </row>
    <row r="6554" spans="1:8">
      <c r="A6554" s="44" t="s">
        <v>992</v>
      </c>
      <c r="B6554" s="44" t="s">
        <v>42</v>
      </c>
      <c r="C6554" s="45">
        <v>46103</v>
      </c>
      <c r="D6554" s="47">
        <v>29395</v>
      </c>
      <c r="E6554" s="180">
        <v>0.84</v>
      </c>
      <c r="F6554" s="47">
        <v>0</v>
      </c>
      <c r="G6554" s="180">
        <v>-1</v>
      </c>
      <c r="H6554" s="47">
        <v>15991</v>
      </c>
    </row>
    <row r="6555" spans="1:8">
      <c r="A6555" s="44" t="s">
        <v>992</v>
      </c>
      <c r="B6555" s="44" t="s">
        <v>42</v>
      </c>
      <c r="C6555" s="45">
        <v>46110</v>
      </c>
      <c r="D6555" s="47">
        <v>22765</v>
      </c>
      <c r="E6555" s="180">
        <v>0.41</v>
      </c>
      <c r="F6555" s="47">
        <v>0</v>
      </c>
      <c r="G6555" s="180">
        <v>-1</v>
      </c>
      <c r="H6555" s="47">
        <v>16150</v>
      </c>
    </row>
    <row r="6556" spans="1:8">
      <c r="A6556" s="44" t="s">
        <v>992</v>
      </c>
      <c r="B6556" s="44" t="s">
        <v>42</v>
      </c>
      <c r="C6556" s="45">
        <v>46117</v>
      </c>
      <c r="D6556" s="47">
        <v>20998</v>
      </c>
      <c r="E6556" s="180">
        <v>0.28000000000000003</v>
      </c>
      <c r="F6556" s="47">
        <v>0</v>
      </c>
      <c r="G6556" s="180">
        <v>-1</v>
      </c>
      <c r="H6556" s="47">
        <v>16406</v>
      </c>
    </row>
    <row r="6557" spans="1:8">
      <c r="A6557" s="44" t="s">
        <v>992</v>
      </c>
      <c r="B6557" s="44" t="s">
        <v>42</v>
      </c>
      <c r="C6557" s="45">
        <v>46124</v>
      </c>
      <c r="D6557" s="47">
        <v>20639</v>
      </c>
      <c r="E6557" s="180">
        <v>0.23</v>
      </c>
      <c r="F6557" s="47">
        <v>0</v>
      </c>
      <c r="G6557" s="180">
        <v>-1</v>
      </c>
      <c r="H6557" s="47">
        <v>16757</v>
      </c>
    </row>
    <row r="6558" spans="1:8">
      <c r="A6558" s="44" t="s">
        <v>992</v>
      </c>
      <c r="B6558" s="44" t="s">
        <v>42</v>
      </c>
      <c r="C6558" s="45">
        <v>46131</v>
      </c>
      <c r="D6558" s="47">
        <v>20651</v>
      </c>
      <c r="E6558" s="180">
        <v>0.23</v>
      </c>
      <c r="F6558" s="47">
        <v>0</v>
      </c>
      <c r="G6558" s="180">
        <v>-1</v>
      </c>
      <c r="H6558" s="47">
        <v>16748</v>
      </c>
    </row>
    <row r="6559" spans="1:8">
      <c r="A6559" s="44" t="s">
        <v>992</v>
      </c>
      <c r="B6559" s="44" t="s">
        <v>42</v>
      </c>
      <c r="C6559" s="45">
        <v>46138</v>
      </c>
      <c r="D6559" s="47">
        <v>21121</v>
      </c>
      <c r="E6559" s="180">
        <v>0.34</v>
      </c>
      <c r="F6559" s="47">
        <v>0</v>
      </c>
      <c r="G6559" s="180">
        <v>-1</v>
      </c>
      <c r="H6559" s="47">
        <v>15783</v>
      </c>
    </row>
    <row r="6560" spans="1:8">
      <c r="A6560" s="44" t="s">
        <v>992</v>
      </c>
      <c r="B6560" s="44" t="s">
        <v>42</v>
      </c>
      <c r="C6560" s="45">
        <v>46145</v>
      </c>
      <c r="D6560" s="47">
        <v>21009</v>
      </c>
      <c r="E6560" s="180">
        <v>0.35</v>
      </c>
      <c r="F6560" s="47">
        <v>0</v>
      </c>
      <c r="G6560" s="180">
        <v>-1</v>
      </c>
      <c r="H6560" s="47">
        <v>15559</v>
      </c>
    </row>
    <row r="6561" spans="1:8">
      <c r="A6561" s="44" t="s">
        <v>992</v>
      </c>
      <c r="B6561" s="44" t="s">
        <v>42</v>
      </c>
      <c r="C6561" s="45">
        <v>46152</v>
      </c>
      <c r="D6561" s="47">
        <v>21146</v>
      </c>
      <c r="E6561" s="180">
        <v>0.33</v>
      </c>
      <c r="F6561" s="47">
        <v>0</v>
      </c>
      <c r="G6561" s="180">
        <v>-1</v>
      </c>
      <c r="H6561" s="47">
        <v>15942</v>
      </c>
    </row>
    <row r="6562" spans="1:8">
      <c r="A6562" s="44" t="s">
        <v>992</v>
      </c>
      <c r="B6562" s="44" t="s">
        <v>42</v>
      </c>
      <c r="C6562" s="45">
        <v>46159</v>
      </c>
      <c r="D6562" s="47">
        <v>21178</v>
      </c>
      <c r="E6562" s="180">
        <v>0.28999999999999998</v>
      </c>
      <c r="F6562" s="47">
        <v>0</v>
      </c>
      <c r="G6562" s="180">
        <v>-1</v>
      </c>
      <c r="H6562" s="47">
        <v>16445</v>
      </c>
    </row>
    <row r="6563" spans="1:8">
      <c r="A6563" s="44" t="s">
        <v>992</v>
      </c>
      <c r="B6563" s="44" t="s">
        <v>42</v>
      </c>
      <c r="C6563" s="45">
        <v>46166</v>
      </c>
      <c r="D6563" s="47">
        <v>21721</v>
      </c>
      <c r="E6563" s="180">
        <v>0.34</v>
      </c>
      <c r="F6563" s="47">
        <v>0</v>
      </c>
      <c r="G6563" s="180">
        <v>-1</v>
      </c>
      <c r="H6563" s="47">
        <v>16176</v>
      </c>
    </row>
    <row r="6564" spans="1:8">
      <c r="A6564" s="44" t="s">
        <v>992</v>
      </c>
      <c r="B6564" s="44" t="s">
        <v>42</v>
      </c>
      <c r="C6564" s="45">
        <v>46173</v>
      </c>
      <c r="D6564" s="47">
        <v>21881</v>
      </c>
      <c r="E6564" s="180">
        <v>0.36</v>
      </c>
      <c r="F6564" s="47">
        <v>0</v>
      </c>
      <c r="G6564" s="180">
        <v>-1</v>
      </c>
      <c r="H6564" s="47">
        <v>16122</v>
      </c>
    </row>
    <row r="6565" spans="1:8">
      <c r="A6565" s="44" t="s">
        <v>992</v>
      </c>
      <c r="B6565" s="44" t="s">
        <v>42</v>
      </c>
      <c r="C6565" s="45">
        <v>46180</v>
      </c>
      <c r="D6565" s="47">
        <v>22162</v>
      </c>
      <c r="E6565" s="180">
        <v>0.39</v>
      </c>
      <c r="F6565" s="47">
        <v>0</v>
      </c>
      <c r="G6565" s="180">
        <v>-1</v>
      </c>
      <c r="H6565" s="47">
        <v>15923</v>
      </c>
    </row>
    <row r="6566" spans="1:8">
      <c r="A6566" s="44" t="s">
        <v>992</v>
      </c>
      <c r="B6566" s="44" t="s">
        <v>42</v>
      </c>
      <c r="C6566" s="45">
        <v>46187</v>
      </c>
      <c r="D6566" s="47">
        <v>22298</v>
      </c>
      <c r="E6566" s="180">
        <v>0.36</v>
      </c>
      <c r="F6566" s="47">
        <v>0</v>
      </c>
      <c r="G6566" s="180">
        <v>-1</v>
      </c>
      <c r="H6566" s="47">
        <v>16426</v>
      </c>
    </row>
    <row r="6567" spans="1:8">
      <c r="A6567" s="44" t="s">
        <v>992</v>
      </c>
      <c r="B6567" s="44" t="s">
        <v>101</v>
      </c>
      <c r="C6567" s="45">
        <v>46103</v>
      </c>
      <c r="D6567" s="47">
        <v>10178</v>
      </c>
      <c r="E6567" s="181"/>
      <c r="F6567" s="47">
        <v>0</v>
      </c>
      <c r="G6567" s="181"/>
      <c r="H6567" s="47">
        <v>0</v>
      </c>
    </row>
    <row r="6568" spans="1:8">
      <c r="A6568" s="44" t="s">
        <v>992</v>
      </c>
      <c r="B6568" s="44" t="s">
        <v>101</v>
      </c>
      <c r="C6568" s="45">
        <v>46110</v>
      </c>
      <c r="D6568" s="47">
        <v>10178</v>
      </c>
      <c r="E6568" s="181"/>
      <c r="F6568" s="47">
        <v>0</v>
      </c>
      <c r="G6568" s="181"/>
      <c r="H6568" s="47">
        <v>0</v>
      </c>
    </row>
    <row r="6569" spans="1:8">
      <c r="A6569" s="44" t="s">
        <v>992</v>
      </c>
      <c r="B6569" s="44" t="s">
        <v>101</v>
      </c>
      <c r="C6569" s="45">
        <v>46117</v>
      </c>
      <c r="D6569" s="47">
        <v>10146</v>
      </c>
      <c r="E6569" s="181"/>
      <c r="F6569" s="47">
        <v>0</v>
      </c>
      <c r="G6569" s="181"/>
      <c r="H6569" s="47">
        <v>0</v>
      </c>
    </row>
    <row r="6570" spans="1:8">
      <c r="A6570" s="44" t="s">
        <v>992</v>
      </c>
      <c r="B6570" s="44" t="s">
        <v>101</v>
      </c>
      <c r="C6570" s="45">
        <v>46124</v>
      </c>
      <c r="D6570" s="47">
        <v>10187</v>
      </c>
      <c r="E6570" s="181"/>
      <c r="F6570" s="47">
        <v>0</v>
      </c>
      <c r="G6570" s="181"/>
      <c r="H6570" s="47">
        <v>0</v>
      </c>
    </row>
    <row r="6571" spans="1:8">
      <c r="A6571" s="44" t="s">
        <v>992</v>
      </c>
      <c r="B6571" s="44" t="s">
        <v>101</v>
      </c>
      <c r="C6571" s="45">
        <v>46131</v>
      </c>
      <c r="D6571" s="47">
        <v>10188</v>
      </c>
      <c r="E6571" s="181"/>
      <c r="F6571" s="47">
        <v>0</v>
      </c>
      <c r="G6571" s="181"/>
      <c r="H6571" s="47">
        <v>0</v>
      </c>
    </row>
    <row r="6572" spans="1:8">
      <c r="A6572" s="44" t="s">
        <v>992</v>
      </c>
      <c r="B6572" s="44" t="s">
        <v>101</v>
      </c>
      <c r="C6572" s="45">
        <v>46138</v>
      </c>
      <c r="D6572" s="47">
        <v>10225</v>
      </c>
      <c r="E6572" s="181"/>
      <c r="F6572" s="47">
        <v>0</v>
      </c>
      <c r="G6572" s="181"/>
      <c r="H6572" s="47">
        <v>0</v>
      </c>
    </row>
    <row r="6573" spans="1:8">
      <c r="A6573" s="44" t="s">
        <v>992</v>
      </c>
      <c r="B6573" s="44" t="s">
        <v>101</v>
      </c>
      <c r="C6573" s="45">
        <v>46145</v>
      </c>
      <c r="D6573" s="47">
        <v>10302</v>
      </c>
      <c r="E6573" s="181"/>
      <c r="F6573" s="47">
        <v>0</v>
      </c>
      <c r="G6573" s="181"/>
      <c r="H6573" s="47">
        <v>0</v>
      </c>
    </row>
    <row r="6574" spans="1:8">
      <c r="A6574" s="44" t="s">
        <v>992</v>
      </c>
      <c r="B6574" s="44" t="s">
        <v>101</v>
      </c>
      <c r="C6574" s="45">
        <v>46152</v>
      </c>
      <c r="D6574" s="47">
        <v>10409</v>
      </c>
      <c r="E6574" s="181"/>
      <c r="F6574" s="47">
        <v>0</v>
      </c>
      <c r="G6574" s="181"/>
      <c r="H6574" s="47">
        <v>0</v>
      </c>
    </row>
    <row r="6575" spans="1:8">
      <c r="A6575" s="44" t="s">
        <v>992</v>
      </c>
      <c r="B6575" s="44" t="s">
        <v>101</v>
      </c>
      <c r="C6575" s="45">
        <v>46159</v>
      </c>
      <c r="D6575" s="47">
        <v>10436</v>
      </c>
      <c r="E6575" s="181"/>
      <c r="F6575" s="47">
        <v>0</v>
      </c>
      <c r="G6575" s="181"/>
      <c r="H6575" s="47">
        <v>0</v>
      </c>
    </row>
    <row r="6576" spans="1:8">
      <c r="A6576" s="44" t="s">
        <v>992</v>
      </c>
      <c r="B6576" s="44" t="s">
        <v>101</v>
      </c>
      <c r="C6576" s="45">
        <v>46166</v>
      </c>
      <c r="D6576" s="47">
        <v>10473</v>
      </c>
      <c r="E6576" s="181"/>
      <c r="F6576" s="47">
        <v>0</v>
      </c>
      <c r="G6576" s="181"/>
      <c r="H6576" s="47">
        <v>0</v>
      </c>
    </row>
    <row r="6577" spans="1:8">
      <c r="A6577" s="44" t="s">
        <v>992</v>
      </c>
      <c r="B6577" s="44" t="s">
        <v>101</v>
      </c>
      <c r="C6577" s="45">
        <v>46173</v>
      </c>
      <c r="D6577" s="47">
        <v>10455</v>
      </c>
      <c r="E6577" s="181"/>
      <c r="F6577" s="47">
        <v>0</v>
      </c>
      <c r="G6577" s="181"/>
      <c r="H6577" s="47">
        <v>0</v>
      </c>
    </row>
    <row r="6578" spans="1:8">
      <c r="A6578" s="44" t="s">
        <v>992</v>
      </c>
      <c r="B6578" s="44" t="s">
        <v>101</v>
      </c>
      <c r="C6578" s="45">
        <v>46180</v>
      </c>
      <c r="D6578" s="47">
        <v>11228</v>
      </c>
      <c r="E6578" s="181"/>
      <c r="F6578" s="47">
        <v>0</v>
      </c>
      <c r="G6578" s="181"/>
      <c r="H6578" s="47">
        <v>0</v>
      </c>
    </row>
    <row r="6579" spans="1:8">
      <c r="A6579" s="44" t="s">
        <v>992</v>
      </c>
      <c r="B6579" s="44" t="s">
        <v>101</v>
      </c>
      <c r="C6579" s="45">
        <v>46187</v>
      </c>
      <c r="D6579" s="47">
        <v>11335</v>
      </c>
      <c r="E6579" s="181"/>
      <c r="F6579" s="47">
        <v>0</v>
      </c>
      <c r="G6579" s="181"/>
      <c r="H6579" s="47">
        <v>0</v>
      </c>
    </row>
    <row r="6580" spans="1:8">
      <c r="A6580" s="44" t="s">
        <v>992</v>
      </c>
      <c r="B6580" s="44" t="s">
        <v>231</v>
      </c>
      <c r="C6580" s="45">
        <v>46103</v>
      </c>
      <c r="D6580" s="47">
        <v>14</v>
      </c>
      <c r="E6580" s="180">
        <v>-0.99</v>
      </c>
      <c r="F6580" s="47">
        <v>0</v>
      </c>
      <c r="G6580" s="180">
        <v>-1</v>
      </c>
      <c r="H6580" s="47">
        <v>953</v>
      </c>
    </row>
    <row r="6581" spans="1:8">
      <c r="A6581" s="44" t="s">
        <v>992</v>
      </c>
      <c r="B6581" s="44" t="s">
        <v>231</v>
      </c>
      <c r="C6581" s="45">
        <v>46110</v>
      </c>
      <c r="D6581" s="47">
        <v>14</v>
      </c>
      <c r="E6581" s="180">
        <v>-0.99</v>
      </c>
      <c r="F6581" s="47">
        <v>0</v>
      </c>
      <c r="G6581" s="180">
        <v>-1</v>
      </c>
      <c r="H6581" s="47">
        <v>1651</v>
      </c>
    </row>
    <row r="6582" spans="1:8">
      <c r="A6582" s="44" t="s">
        <v>992</v>
      </c>
      <c r="B6582" s="44" t="s">
        <v>231</v>
      </c>
      <c r="C6582" s="45">
        <v>46117</v>
      </c>
      <c r="D6582" s="47">
        <v>14</v>
      </c>
      <c r="E6582" s="180">
        <v>-0.99</v>
      </c>
      <c r="F6582" s="47">
        <v>0</v>
      </c>
      <c r="G6582" s="180">
        <v>-1</v>
      </c>
      <c r="H6582" s="47">
        <v>1609</v>
      </c>
    </row>
    <row r="6583" spans="1:8">
      <c r="A6583" s="44" t="s">
        <v>992</v>
      </c>
      <c r="B6583" s="44" t="s">
        <v>231</v>
      </c>
      <c r="C6583" s="45">
        <v>46124</v>
      </c>
      <c r="D6583" s="47">
        <v>14</v>
      </c>
      <c r="E6583" s="180">
        <v>-0.99</v>
      </c>
      <c r="F6583" s="47">
        <v>0</v>
      </c>
      <c r="G6583" s="180">
        <v>-1</v>
      </c>
      <c r="H6583" s="47">
        <v>1352</v>
      </c>
    </row>
    <row r="6584" spans="1:8">
      <c r="A6584" s="44" t="s">
        <v>992</v>
      </c>
      <c r="B6584" s="44" t="s">
        <v>231</v>
      </c>
      <c r="C6584" s="45">
        <v>46131</v>
      </c>
      <c r="D6584" s="47">
        <v>14</v>
      </c>
      <c r="E6584" s="180">
        <v>-0.99</v>
      </c>
      <c r="F6584" s="47">
        <v>0</v>
      </c>
      <c r="G6584" s="180">
        <v>-1</v>
      </c>
      <c r="H6584" s="47">
        <v>1384</v>
      </c>
    </row>
    <row r="6585" spans="1:8">
      <c r="A6585" s="44" t="s">
        <v>992</v>
      </c>
      <c r="B6585" s="44" t="s">
        <v>231</v>
      </c>
      <c r="C6585" s="45">
        <v>46138</v>
      </c>
      <c r="D6585" s="47">
        <v>14</v>
      </c>
      <c r="E6585" s="180">
        <v>-0.99</v>
      </c>
      <c r="F6585" s="47">
        <v>0</v>
      </c>
      <c r="G6585" s="180">
        <v>-1</v>
      </c>
      <c r="H6585" s="47">
        <v>1412</v>
      </c>
    </row>
    <row r="6586" spans="1:8">
      <c r="A6586" s="44" t="s">
        <v>992</v>
      </c>
      <c r="B6586" s="44" t="s">
        <v>231</v>
      </c>
      <c r="C6586" s="45">
        <v>46145</v>
      </c>
      <c r="D6586" s="47">
        <v>14</v>
      </c>
      <c r="E6586" s="180">
        <v>-0.99</v>
      </c>
      <c r="F6586" s="47">
        <v>0</v>
      </c>
      <c r="G6586" s="180">
        <v>-1</v>
      </c>
      <c r="H6586" s="47">
        <v>1459</v>
      </c>
    </row>
    <row r="6587" spans="1:8">
      <c r="A6587" s="44" t="s">
        <v>992</v>
      </c>
      <c r="B6587" s="44" t="s">
        <v>231</v>
      </c>
      <c r="C6587" s="45">
        <v>46152</v>
      </c>
      <c r="D6587" s="47">
        <v>14</v>
      </c>
      <c r="E6587" s="180">
        <v>-0.99</v>
      </c>
      <c r="F6587" s="47">
        <v>0</v>
      </c>
      <c r="G6587" s="180">
        <v>-1</v>
      </c>
      <c r="H6587" s="47">
        <v>1371</v>
      </c>
    </row>
    <row r="6588" spans="1:8">
      <c r="A6588" s="44" t="s">
        <v>992</v>
      </c>
      <c r="B6588" s="44" t="s">
        <v>231</v>
      </c>
      <c r="C6588" s="45">
        <v>46159</v>
      </c>
      <c r="D6588" s="47">
        <v>2</v>
      </c>
      <c r="E6588" s="180">
        <v>-1</v>
      </c>
      <c r="F6588" s="47">
        <v>0</v>
      </c>
      <c r="G6588" s="180">
        <v>-1</v>
      </c>
      <c r="H6588" s="47">
        <v>1391</v>
      </c>
    </row>
    <row r="6589" spans="1:8">
      <c r="A6589" s="44" t="s">
        <v>992</v>
      </c>
      <c r="B6589" s="44" t="s">
        <v>231</v>
      </c>
      <c r="C6589" s="45">
        <v>46166</v>
      </c>
      <c r="D6589" s="47">
        <v>0</v>
      </c>
      <c r="E6589" s="180">
        <v>-1</v>
      </c>
      <c r="F6589" s="47">
        <v>0</v>
      </c>
      <c r="G6589" s="180">
        <v>-1</v>
      </c>
      <c r="H6589" s="47">
        <v>1363</v>
      </c>
    </row>
    <row r="6590" spans="1:8">
      <c r="A6590" s="44" t="s">
        <v>992</v>
      </c>
      <c r="B6590" s="44" t="s">
        <v>231</v>
      </c>
      <c r="C6590" s="45">
        <v>46173</v>
      </c>
      <c r="D6590" s="47">
        <v>0</v>
      </c>
      <c r="E6590" s="180">
        <v>-1</v>
      </c>
      <c r="F6590" s="47">
        <v>0</v>
      </c>
      <c r="G6590" s="180">
        <v>-1</v>
      </c>
      <c r="H6590" s="47">
        <v>1395</v>
      </c>
    </row>
    <row r="6591" spans="1:8">
      <c r="A6591" s="44" t="s">
        <v>992</v>
      </c>
      <c r="B6591" s="44" t="s">
        <v>231</v>
      </c>
      <c r="C6591" s="45">
        <v>46180</v>
      </c>
      <c r="D6591" s="47">
        <v>0</v>
      </c>
      <c r="E6591" s="180">
        <v>-1</v>
      </c>
      <c r="F6591" s="47">
        <v>0</v>
      </c>
      <c r="G6591" s="180">
        <v>-1</v>
      </c>
      <c r="H6591" s="47">
        <v>1261</v>
      </c>
    </row>
    <row r="6592" spans="1:8">
      <c r="A6592" s="44" t="s">
        <v>992</v>
      </c>
      <c r="B6592" s="44" t="s">
        <v>231</v>
      </c>
      <c r="C6592" s="45">
        <v>46187</v>
      </c>
      <c r="D6592" s="47">
        <v>0</v>
      </c>
      <c r="E6592" s="180">
        <v>-1</v>
      </c>
      <c r="F6592" s="47">
        <v>0</v>
      </c>
      <c r="G6592" s="180">
        <v>-1</v>
      </c>
      <c r="H6592" s="47">
        <v>1248</v>
      </c>
    </row>
    <row r="6593" spans="1:8">
      <c r="A6593" s="44" t="s">
        <v>992</v>
      </c>
      <c r="B6593" s="44" t="s">
        <v>450</v>
      </c>
      <c r="C6593" s="45">
        <v>46103</v>
      </c>
      <c r="D6593" s="47">
        <v>0</v>
      </c>
      <c r="E6593" s="181"/>
      <c r="F6593" s="47">
        <v>0</v>
      </c>
      <c r="G6593" s="181"/>
      <c r="H6593" s="47">
        <v>0</v>
      </c>
    </row>
    <row r="6594" spans="1:8">
      <c r="A6594" s="44" t="s">
        <v>992</v>
      </c>
      <c r="B6594" s="44" t="s">
        <v>450</v>
      </c>
      <c r="C6594" s="45">
        <v>46110</v>
      </c>
      <c r="D6594" s="47">
        <v>0</v>
      </c>
      <c r="E6594" s="181"/>
      <c r="F6594" s="47">
        <v>0</v>
      </c>
      <c r="G6594" s="181"/>
      <c r="H6594" s="47">
        <v>0</v>
      </c>
    </row>
    <row r="6595" spans="1:8">
      <c r="A6595" s="44" t="s">
        <v>992</v>
      </c>
      <c r="B6595" s="44" t="s">
        <v>450</v>
      </c>
      <c r="C6595" s="45">
        <v>46117</v>
      </c>
      <c r="D6595" s="47">
        <v>0</v>
      </c>
      <c r="E6595" s="181"/>
      <c r="F6595" s="47">
        <v>0</v>
      </c>
      <c r="G6595" s="181"/>
      <c r="H6595" s="47">
        <v>0</v>
      </c>
    </row>
    <row r="6596" spans="1:8">
      <c r="A6596" s="44" t="s">
        <v>992</v>
      </c>
      <c r="B6596" s="44" t="s">
        <v>450</v>
      </c>
      <c r="C6596" s="45">
        <v>46124</v>
      </c>
      <c r="D6596" s="47">
        <v>0</v>
      </c>
      <c r="E6596" s="181"/>
      <c r="F6596" s="47">
        <v>0</v>
      </c>
      <c r="G6596" s="181"/>
      <c r="H6596" s="47">
        <v>0</v>
      </c>
    </row>
    <row r="6597" spans="1:8">
      <c r="A6597" s="44" t="s">
        <v>992</v>
      </c>
      <c r="B6597" s="44" t="s">
        <v>450</v>
      </c>
      <c r="C6597" s="45">
        <v>46131</v>
      </c>
      <c r="D6597" s="47">
        <v>0</v>
      </c>
      <c r="E6597" s="181"/>
      <c r="F6597" s="47">
        <v>0</v>
      </c>
      <c r="G6597" s="181"/>
      <c r="H6597" s="47">
        <v>0</v>
      </c>
    </row>
    <row r="6598" spans="1:8">
      <c r="A6598" s="44" t="s">
        <v>992</v>
      </c>
      <c r="B6598" s="44" t="s">
        <v>450</v>
      </c>
      <c r="C6598" s="45">
        <v>46138</v>
      </c>
      <c r="D6598" s="47">
        <v>0</v>
      </c>
      <c r="E6598" s="181"/>
      <c r="F6598" s="47">
        <v>0</v>
      </c>
      <c r="G6598" s="181"/>
      <c r="H6598" s="47">
        <v>0</v>
      </c>
    </row>
    <row r="6599" spans="1:8">
      <c r="A6599" s="44" t="s">
        <v>992</v>
      </c>
      <c r="B6599" s="44" t="s">
        <v>450</v>
      </c>
      <c r="C6599" s="45">
        <v>46145</v>
      </c>
      <c r="D6599" s="47">
        <v>0</v>
      </c>
      <c r="E6599" s="181"/>
      <c r="F6599" s="49">
        <v>0</v>
      </c>
      <c r="G6599" s="181"/>
      <c r="H6599" s="47">
        <v>0</v>
      </c>
    </row>
    <row r="6600" spans="1:8">
      <c r="A6600" s="44" t="s">
        <v>992</v>
      </c>
      <c r="B6600" s="44" t="s">
        <v>450</v>
      </c>
      <c r="C6600" s="45">
        <v>46152</v>
      </c>
      <c r="D6600" s="47">
        <v>0</v>
      </c>
      <c r="E6600" s="181"/>
      <c r="F6600" s="47">
        <v>0</v>
      </c>
      <c r="G6600" s="181"/>
      <c r="H6600" s="47">
        <v>0</v>
      </c>
    </row>
    <row r="6601" spans="1:8">
      <c r="A6601" s="44" t="s">
        <v>992</v>
      </c>
      <c r="B6601" s="44" t="s">
        <v>450</v>
      </c>
      <c r="C6601" s="45">
        <v>46159</v>
      </c>
      <c r="D6601" s="47">
        <v>0</v>
      </c>
      <c r="E6601" s="181"/>
      <c r="F6601" s="47">
        <v>0</v>
      </c>
      <c r="G6601" s="181"/>
      <c r="H6601" s="47">
        <v>0</v>
      </c>
    </row>
    <row r="6602" spans="1:8">
      <c r="A6602" s="44" t="s">
        <v>992</v>
      </c>
      <c r="B6602" s="44" t="s">
        <v>450</v>
      </c>
      <c r="C6602" s="45">
        <v>46166</v>
      </c>
      <c r="D6602" s="47">
        <v>0</v>
      </c>
      <c r="E6602" s="181"/>
      <c r="F6602" s="47">
        <v>0</v>
      </c>
      <c r="G6602" s="181"/>
      <c r="H6602" s="47">
        <v>0</v>
      </c>
    </row>
    <row r="6603" spans="1:8">
      <c r="A6603" s="44" t="s">
        <v>992</v>
      </c>
      <c r="B6603" s="44" t="s">
        <v>450</v>
      </c>
      <c r="C6603" s="45">
        <v>46173</v>
      </c>
      <c r="D6603" s="47">
        <v>0</v>
      </c>
      <c r="E6603" s="181"/>
      <c r="F6603" s="47">
        <v>0</v>
      </c>
      <c r="G6603" s="181"/>
      <c r="H6603" s="47">
        <v>0</v>
      </c>
    </row>
    <row r="6604" spans="1:8">
      <c r="A6604" s="44" t="s">
        <v>992</v>
      </c>
      <c r="B6604" s="44" t="s">
        <v>450</v>
      </c>
      <c r="C6604" s="45">
        <v>46180</v>
      </c>
      <c r="D6604" s="47">
        <v>0</v>
      </c>
      <c r="E6604" s="181"/>
      <c r="F6604" s="47">
        <v>0</v>
      </c>
      <c r="G6604" s="181"/>
      <c r="H6604" s="47">
        <v>0</v>
      </c>
    </row>
    <row r="6605" spans="1:8">
      <c r="A6605" s="44" t="s">
        <v>992</v>
      </c>
      <c r="B6605" s="44" t="s">
        <v>450</v>
      </c>
      <c r="C6605" s="45">
        <v>46187</v>
      </c>
      <c r="D6605" s="47">
        <v>0</v>
      </c>
      <c r="E6605" s="181"/>
      <c r="F6605" s="47">
        <v>0</v>
      </c>
      <c r="G6605" s="181"/>
      <c r="H6605" s="47">
        <v>0</v>
      </c>
    </row>
    <row r="6606" spans="1:8">
      <c r="A6606" s="44" t="s">
        <v>992</v>
      </c>
      <c r="B6606" s="44" t="s">
        <v>451</v>
      </c>
      <c r="C6606" s="45">
        <v>46103</v>
      </c>
      <c r="D6606" s="47">
        <v>0</v>
      </c>
      <c r="E6606" s="181"/>
      <c r="F6606" s="47">
        <v>0</v>
      </c>
      <c r="G6606" s="181"/>
      <c r="H6606" s="47">
        <v>0</v>
      </c>
    </row>
    <row r="6607" spans="1:8">
      <c r="A6607" s="44" t="s">
        <v>992</v>
      </c>
      <c r="B6607" s="44" t="s">
        <v>451</v>
      </c>
      <c r="C6607" s="45">
        <v>46110</v>
      </c>
      <c r="D6607" s="47">
        <v>0</v>
      </c>
      <c r="E6607" s="181"/>
      <c r="F6607" s="47">
        <v>0</v>
      </c>
      <c r="G6607" s="181"/>
      <c r="H6607" s="47">
        <v>0</v>
      </c>
    </row>
    <row r="6608" spans="1:8">
      <c r="A6608" s="44" t="s">
        <v>992</v>
      </c>
      <c r="B6608" s="44" t="s">
        <v>451</v>
      </c>
      <c r="C6608" s="45">
        <v>46117</v>
      </c>
      <c r="D6608" s="47">
        <v>0</v>
      </c>
      <c r="E6608" s="181"/>
      <c r="F6608" s="47">
        <v>0</v>
      </c>
      <c r="G6608" s="181"/>
      <c r="H6608" s="47">
        <v>0</v>
      </c>
    </row>
    <row r="6609" spans="1:8">
      <c r="A6609" s="44" t="s">
        <v>992</v>
      </c>
      <c r="B6609" s="44" t="s">
        <v>451</v>
      </c>
      <c r="C6609" s="45">
        <v>46124</v>
      </c>
      <c r="D6609" s="47">
        <v>0</v>
      </c>
      <c r="E6609" s="181"/>
      <c r="F6609" s="47">
        <v>0</v>
      </c>
      <c r="G6609" s="181"/>
      <c r="H6609" s="47">
        <v>0</v>
      </c>
    </row>
    <row r="6610" spans="1:8">
      <c r="A6610" s="44" t="s">
        <v>992</v>
      </c>
      <c r="B6610" s="44" t="s">
        <v>451</v>
      </c>
      <c r="C6610" s="45">
        <v>46131</v>
      </c>
      <c r="D6610" s="47">
        <v>0</v>
      </c>
      <c r="E6610" s="181"/>
      <c r="F6610" s="47">
        <v>0</v>
      </c>
      <c r="G6610" s="181"/>
      <c r="H6610" s="47">
        <v>0</v>
      </c>
    </row>
    <row r="6611" spans="1:8">
      <c r="A6611" s="44" t="s">
        <v>992</v>
      </c>
      <c r="B6611" s="44" t="s">
        <v>451</v>
      </c>
      <c r="C6611" s="45">
        <v>46138</v>
      </c>
      <c r="D6611" s="47">
        <v>0</v>
      </c>
      <c r="E6611" s="181"/>
      <c r="F6611" s="47">
        <v>0</v>
      </c>
      <c r="G6611" s="181"/>
      <c r="H6611" s="47">
        <v>0</v>
      </c>
    </row>
    <row r="6612" spans="1:8">
      <c r="A6612" s="44" t="s">
        <v>992</v>
      </c>
      <c r="B6612" s="44" t="s">
        <v>451</v>
      </c>
      <c r="C6612" s="45">
        <v>46145</v>
      </c>
      <c r="D6612" s="47">
        <v>0</v>
      </c>
      <c r="E6612" s="181"/>
      <c r="F6612" s="47">
        <v>0</v>
      </c>
      <c r="G6612" s="181"/>
      <c r="H6612" s="47">
        <v>0</v>
      </c>
    </row>
    <row r="6613" spans="1:8">
      <c r="A6613" s="44" t="s">
        <v>992</v>
      </c>
      <c r="B6613" s="44" t="s">
        <v>451</v>
      </c>
      <c r="C6613" s="45">
        <v>46152</v>
      </c>
      <c r="D6613" s="47">
        <v>0</v>
      </c>
      <c r="E6613" s="181"/>
      <c r="F6613" s="47">
        <v>0</v>
      </c>
      <c r="G6613" s="181"/>
      <c r="H6613" s="47">
        <v>0</v>
      </c>
    </row>
    <row r="6614" spans="1:8">
      <c r="A6614" s="44" t="s">
        <v>992</v>
      </c>
      <c r="B6614" s="44" t="s">
        <v>451</v>
      </c>
      <c r="C6614" s="45">
        <v>46159</v>
      </c>
      <c r="D6614" s="47">
        <v>0</v>
      </c>
      <c r="E6614" s="181"/>
      <c r="F6614" s="47">
        <v>0</v>
      </c>
      <c r="G6614" s="181"/>
      <c r="H6614" s="47">
        <v>0</v>
      </c>
    </row>
    <row r="6615" spans="1:8">
      <c r="A6615" s="44" t="s">
        <v>992</v>
      </c>
      <c r="B6615" s="44" t="s">
        <v>451</v>
      </c>
      <c r="C6615" s="45">
        <v>46166</v>
      </c>
      <c r="D6615" s="47">
        <v>0</v>
      </c>
      <c r="E6615" s="181"/>
      <c r="F6615" s="47">
        <v>0</v>
      </c>
      <c r="G6615" s="181"/>
      <c r="H6615" s="47">
        <v>0</v>
      </c>
    </row>
    <row r="6616" spans="1:8">
      <c r="A6616" s="44" t="s">
        <v>992</v>
      </c>
      <c r="B6616" s="44" t="s">
        <v>451</v>
      </c>
      <c r="C6616" s="45">
        <v>46173</v>
      </c>
      <c r="D6616" s="47">
        <v>0</v>
      </c>
      <c r="E6616" s="181"/>
      <c r="F6616" s="47">
        <v>0</v>
      </c>
      <c r="G6616" s="181"/>
      <c r="H6616" s="47">
        <v>0</v>
      </c>
    </row>
    <row r="6617" spans="1:8">
      <c r="A6617" s="44" t="s">
        <v>992</v>
      </c>
      <c r="B6617" s="44" t="s">
        <v>451</v>
      </c>
      <c r="C6617" s="45">
        <v>46180</v>
      </c>
      <c r="D6617" s="47">
        <v>0</v>
      </c>
      <c r="E6617" s="181"/>
      <c r="F6617" s="47">
        <v>0</v>
      </c>
      <c r="G6617" s="181"/>
      <c r="H6617" s="47">
        <v>0</v>
      </c>
    </row>
    <row r="6618" spans="1:8">
      <c r="A6618" s="44" t="s">
        <v>992</v>
      </c>
      <c r="B6618" s="44" t="s">
        <v>451</v>
      </c>
      <c r="C6618" s="45">
        <v>46187</v>
      </c>
      <c r="D6618" s="47">
        <v>0</v>
      </c>
      <c r="E6618" s="181"/>
      <c r="F6618" s="47">
        <v>0</v>
      </c>
      <c r="G6618" s="181"/>
      <c r="H6618" s="47">
        <v>0</v>
      </c>
    </row>
    <row r="6619" spans="1:8">
      <c r="A6619" s="44" t="s">
        <v>992</v>
      </c>
      <c r="B6619" s="44" t="s">
        <v>264</v>
      </c>
      <c r="C6619" s="45">
        <v>46103</v>
      </c>
      <c r="D6619" s="47">
        <v>2</v>
      </c>
      <c r="E6619" s="181"/>
      <c r="F6619" s="47">
        <v>0</v>
      </c>
      <c r="G6619" s="181"/>
      <c r="H6619" s="47">
        <v>0</v>
      </c>
    </row>
    <row r="6620" spans="1:8">
      <c r="A6620" s="44" t="s">
        <v>992</v>
      </c>
      <c r="B6620" s="44" t="s">
        <v>264</v>
      </c>
      <c r="C6620" s="45">
        <v>46110</v>
      </c>
      <c r="D6620" s="47">
        <v>2</v>
      </c>
      <c r="E6620" s="181"/>
      <c r="F6620" s="47">
        <v>0</v>
      </c>
      <c r="G6620" s="181"/>
      <c r="H6620" s="47">
        <v>0</v>
      </c>
    </row>
    <row r="6621" spans="1:8">
      <c r="A6621" s="44" t="s">
        <v>992</v>
      </c>
      <c r="B6621" s="44" t="s">
        <v>264</v>
      </c>
      <c r="C6621" s="45">
        <v>46117</v>
      </c>
      <c r="D6621" s="47">
        <v>2</v>
      </c>
      <c r="E6621" s="181"/>
      <c r="F6621" s="47">
        <v>0</v>
      </c>
      <c r="G6621" s="181"/>
      <c r="H6621" s="47">
        <v>0</v>
      </c>
    </row>
    <row r="6622" spans="1:8">
      <c r="A6622" s="44" t="s">
        <v>992</v>
      </c>
      <c r="B6622" s="44" t="s">
        <v>264</v>
      </c>
      <c r="C6622" s="45">
        <v>46124</v>
      </c>
      <c r="D6622" s="47">
        <v>2</v>
      </c>
      <c r="E6622" s="181"/>
      <c r="F6622" s="47">
        <v>0</v>
      </c>
      <c r="G6622" s="181"/>
      <c r="H6622" s="47">
        <v>0</v>
      </c>
    </row>
    <row r="6623" spans="1:8">
      <c r="A6623" s="44" t="s">
        <v>992</v>
      </c>
      <c r="B6623" s="44" t="s">
        <v>264</v>
      </c>
      <c r="C6623" s="45">
        <v>46131</v>
      </c>
      <c r="D6623" s="47">
        <v>2</v>
      </c>
      <c r="E6623" s="181"/>
      <c r="F6623" s="47">
        <v>0</v>
      </c>
      <c r="G6623" s="181"/>
      <c r="H6623" s="47">
        <v>0</v>
      </c>
    </row>
    <row r="6624" spans="1:8">
      <c r="A6624" s="44" t="s">
        <v>992</v>
      </c>
      <c r="B6624" s="44" t="s">
        <v>264</v>
      </c>
      <c r="C6624" s="45">
        <v>46138</v>
      </c>
      <c r="D6624" s="47">
        <v>2</v>
      </c>
      <c r="E6624" s="181"/>
      <c r="F6624" s="47">
        <v>0</v>
      </c>
      <c r="G6624" s="181"/>
      <c r="H6624" s="47">
        <v>0</v>
      </c>
    </row>
    <row r="6625" spans="1:8">
      <c r="A6625" s="44" t="s">
        <v>992</v>
      </c>
      <c r="B6625" s="44" t="s">
        <v>264</v>
      </c>
      <c r="C6625" s="45">
        <v>46145</v>
      </c>
      <c r="D6625" s="47">
        <v>2</v>
      </c>
      <c r="E6625" s="181"/>
      <c r="F6625" s="47">
        <v>0</v>
      </c>
      <c r="G6625" s="181"/>
      <c r="H6625" s="47">
        <v>0</v>
      </c>
    </row>
    <row r="6626" spans="1:8">
      <c r="A6626" s="44" t="s">
        <v>992</v>
      </c>
      <c r="B6626" s="44" t="s">
        <v>264</v>
      </c>
      <c r="C6626" s="45">
        <v>46152</v>
      </c>
      <c r="D6626" s="47">
        <v>2</v>
      </c>
      <c r="E6626" s="181"/>
      <c r="F6626" s="47">
        <v>0</v>
      </c>
      <c r="G6626" s="181"/>
      <c r="H6626" s="47">
        <v>0</v>
      </c>
    </row>
    <row r="6627" spans="1:8">
      <c r="A6627" s="44" t="s">
        <v>992</v>
      </c>
      <c r="B6627" s="44" t="s">
        <v>264</v>
      </c>
      <c r="C6627" s="45">
        <v>46159</v>
      </c>
      <c r="D6627" s="47">
        <v>2</v>
      </c>
      <c r="E6627" s="181"/>
      <c r="F6627" s="47">
        <v>0</v>
      </c>
      <c r="G6627" s="181"/>
      <c r="H6627" s="47">
        <v>0</v>
      </c>
    </row>
    <row r="6628" spans="1:8">
      <c r="A6628" s="44" t="s">
        <v>992</v>
      </c>
      <c r="B6628" s="44" t="s">
        <v>264</v>
      </c>
      <c r="C6628" s="45">
        <v>46166</v>
      </c>
      <c r="D6628" s="47">
        <v>2</v>
      </c>
      <c r="E6628" s="181"/>
      <c r="F6628" s="47">
        <v>0</v>
      </c>
      <c r="G6628" s="181"/>
      <c r="H6628" s="47">
        <v>0</v>
      </c>
    </row>
    <row r="6629" spans="1:8">
      <c r="A6629" s="44" t="s">
        <v>992</v>
      </c>
      <c r="B6629" s="44" t="s">
        <v>264</v>
      </c>
      <c r="C6629" s="45">
        <v>46173</v>
      </c>
      <c r="D6629" s="47">
        <v>2</v>
      </c>
      <c r="E6629" s="181"/>
      <c r="F6629" s="47">
        <v>0</v>
      </c>
      <c r="G6629" s="181"/>
      <c r="H6629" s="47">
        <v>0</v>
      </c>
    </row>
    <row r="6630" spans="1:8">
      <c r="A6630" s="44" t="s">
        <v>992</v>
      </c>
      <c r="B6630" s="44" t="s">
        <v>264</v>
      </c>
      <c r="C6630" s="45">
        <v>46180</v>
      </c>
      <c r="D6630" s="47">
        <v>2</v>
      </c>
      <c r="E6630" s="181"/>
      <c r="F6630" s="47">
        <v>0</v>
      </c>
      <c r="G6630" s="181"/>
      <c r="H6630" s="47">
        <v>0</v>
      </c>
    </row>
    <row r="6631" spans="1:8">
      <c r="A6631" s="44" t="s">
        <v>992</v>
      </c>
      <c r="B6631" s="44" t="s">
        <v>264</v>
      </c>
      <c r="C6631" s="45">
        <v>46187</v>
      </c>
      <c r="D6631" s="47">
        <v>2</v>
      </c>
      <c r="E6631" s="181"/>
      <c r="F6631" s="47">
        <v>0</v>
      </c>
      <c r="G6631" s="181"/>
      <c r="H6631" s="47">
        <v>0</v>
      </c>
    </row>
    <row r="6632" spans="1:8">
      <c r="A6632" s="44" t="s">
        <v>992</v>
      </c>
      <c r="B6632" s="44" t="s">
        <v>542</v>
      </c>
      <c r="C6632" s="45">
        <v>46103</v>
      </c>
      <c r="D6632" s="47">
        <v>0</v>
      </c>
      <c r="E6632" s="181"/>
      <c r="F6632" s="47">
        <v>0</v>
      </c>
      <c r="G6632" s="181"/>
      <c r="H6632" s="47">
        <v>0</v>
      </c>
    </row>
    <row r="6633" spans="1:8">
      <c r="A6633" s="44" t="s">
        <v>992</v>
      </c>
      <c r="B6633" s="44" t="s">
        <v>542</v>
      </c>
      <c r="C6633" s="45">
        <v>46110</v>
      </c>
      <c r="D6633" s="47">
        <v>0</v>
      </c>
      <c r="E6633" s="180">
        <v>-1</v>
      </c>
      <c r="F6633" s="47">
        <v>0</v>
      </c>
      <c r="G6633" s="180">
        <v>-1</v>
      </c>
      <c r="H6633" s="47">
        <v>1</v>
      </c>
    </row>
    <row r="6634" spans="1:8">
      <c r="A6634" s="44" t="s">
        <v>992</v>
      </c>
      <c r="B6634" s="44" t="s">
        <v>542</v>
      </c>
      <c r="C6634" s="45">
        <v>46117</v>
      </c>
      <c r="D6634" s="47">
        <v>0</v>
      </c>
      <c r="E6634" s="180">
        <v>-1</v>
      </c>
      <c r="F6634" s="47">
        <v>0</v>
      </c>
      <c r="G6634" s="180">
        <v>-1</v>
      </c>
      <c r="H6634" s="47">
        <v>215</v>
      </c>
    </row>
    <row r="6635" spans="1:8">
      <c r="A6635" s="44" t="s">
        <v>992</v>
      </c>
      <c r="B6635" s="44" t="s">
        <v>542</v>
      </c>
      <c r="C6635" s="45">
        <v>46124</v>
      </c>
      <c r="D6635" s="47">
        <v>0</v>
      </c>
      <c r="E6635" s="180">
        <v>-1</v>
      </c>
      <c r="F6635" s="47">
        <v>0</v>
      </c>
      <c r="G6635" s="180">
        <v>-1</v>
      </c>
      <c r="H6635" s="47">
        <v>867</v>
      </c>
    </row>
    <row r="6636" spans="1:8">
      <c r="A6636" s="44" t="s">
        <v>992</v>
      </c>
      <c r="B6636" s="44" t="s">
        <v>542</v>
      </c>
      <c r="C6636" s="45">
        <v>46131</v>
      </c>
      <c r="D6636" s="47">
        <v>0</v>
      </c>
      <c r="E6636" s="180">
        <v>-1</v>
      </c>
      <c r="F6636" s="47">
        <v>0</v>
      </c>
      <c r="G6636" s="180">
        <v>-1</v>
      </c>
      <c r="H6636" s="47">
        <v>91</v>
      </c>
    </row>
    <row r="6637" spans="1:8">
      <c r="A6637" s="44" t="s">
        <v>992</v>
      </c>
      <c r="B6637" s="44" t="s">
        <v>542</v>
      </c>
      <c r="C6637" s="45">
        <v>46138</v>
      </c>
      <c r="D6637" s="47">
        <v>0</v>
      </c>
      <c r="E6637" s="181"/>
      <c r="F6637" s="47">
        <v>0</v>
      </c>
      <c r="G6637" s="181"/>
      <c r="H6637" s="47">
        <v>0</v>
      </c>
    </row>
    <row r="6638" spans="1:8">
      <c r="A6638" s="44" t="s">
        <v>992</v>
      </c>
      <c r="B6638" s="44" t="s">
        <v>542</v>
      </c>
      <c r="C6638" s="45">
        <v>46145</v>
      </c>
      <c r="D6638" s="47">
        <v>0</v>
      </c>
      <c r="E6638" s="181"/>
      <c r="F6638" s="47">
        <v>0</v>
      </c>
      <c r="G6638" s="181"/>
      <c r="H6638" s="47">
        <v>0</v>
      </c>
    </row>
    <row r="6639" spans="1:8">
      <c r="A6639" s="44" t="s">
        <v>992</v>
      </c>
      <c r="B6639" s="44" t="s">
        <v>542</v>
      </c>
      <c r="C6639" s="45">
        <v>46152</v>
      </c>
      <c r="D6639" s="47">
        <v>0</v>
      </c>
      <c r="E6639" s="181"/>
      <c r="F6639" s="47">
        <v>0</v>
      </c>
      <c r="G6639" s="181"/>
      <c r="H6639" s="47">
        <v>0</v>
      </c>
    </row>
    <row r="6640" spans="1:8">
      <c r="A6640" s="44" t="s">
        <v>992</v>
      </c>
      <c r="B6640" s="44" t="s">
        <v>542</v>
      </c>
      <c r="C6640" s="45">
        <v>46159</v>
      </c>
      <c r="D6640" s="47">
        <v>0</v>
      </c>
      <c r="E6640" s="181"/>
      <c r="F6640" s="47">
        <v>0</v>
      </c>
      <c r="G6640" s="181"/>
      <c r="H6640" s="47">
        <v>0</v>
      </c>
    </row>
    <row r="6641" spans="1:8">
      <c r="A6641" s="44" t="s">
        <v>992</v>
      </c>
      <c r="B6641" s="44" t="s">
        <v>542</v>
      </c>
      <c r="C6641" s="45">
        <v>46166</v>
      </c>
      <c r="D6641" s="47">
        <v>0</v>
      </c>
      <c r="E6641" s="181"/>
      <c r="F6641" s="47">
        <v>0</v>
      </c>
      <c r="G6641" s="181"/>
      <c r="H6641" s="47">
        <v>0</v>
      </c>
    </row>
    <row r="6642" spans="1:8">
      <c r="A6642" s="44" t="s">
        <v>992</v>
      </c>
      <c r="B6642" s="44" t="s">
        <v>542</v>
      </c>
      <c r="C6642" s="45">
        <v>46173</v>
      </c>
      <c r="D6642" s="47">
        <v>0</v>
      </c>
      <c r="E6642" s="181"/>
      <c r="F6642" s="47">
        <v>0</v>
      </c>
      <c r="G6642" s="181"/>
      <c r="H6642" s="47">
        <v>0</v>
      </c>
    </row>
    <row r="6643" spans="1:8">
      <c r="A6643" s="44" t="s">
        <v>992</v>
      </c>
      <c r="B6643" s="44" t="s">
        <v>542</v>
      </c>
      <c r="C6643" s="45">
        <v>46180</v>
      </c>
      <c r="D6643" s="47">
        <v>0</v>
      </c>
      <c r="E6643" s="181"/>
      <c r="F6643" s="47">
        <v>0</v>
      </c>
      <c r="G6643" s="181"/>
      <c r="H6643" s="47">
        <v>0</v>
      </c>
    </row>
    <row r="6644" spans="1:8">
      <c r="A6644" s="44" t="s">
        <v>992</v>
      </c>
      <c r="B6644" s="44" t="s">
        <v>542</v>
      </c>
      <c r="C6644" s="45">
        <v>46187</v>
      </c>
      <c r="D6644" s="47">
        <v>0</v>
      </c>
      <c r="E6644" s="181"/>
      <c r="F6644" s="47">
        <v>0</v>
      </c>
      <c r="G6644" s="181"/>
      <c r="H6644" s="47">
        <v>0</v>
      </c>
    </row>
    <row r="6645" spans="1:8">
      <c r="A6645" s="44" t="s">
        <v>992</v>
      </c>
      <c r="B6645" s="44" t="s">
        <v>453</v>
      </c>
      <c r="C6645" s="45">
        <v>46103</v>
      </c>
      <c r="D6645" s="47">
        <v>0</v>
      </c>
      <c r="E6645" s="181"/>
      <c r="F6645" s="47">
        <v>0</v>
      </c>
      <c r="G6645" s="181"/>
      <c r="H6645" s="47">
        <v>0</v>
      </c>
    </row>
    <row r="6646" spans="1:8">
      <c r="A6646" s="44" t="s">
        <v>992</v>
      </c>
      <c r="B6646" s="44" t="s">
        <v>453</v>
      </c>
      <c r="C6646" s="45">
        <v>46110</v>
      </c>
      <c r="D6646" s="47">
        <v>0</v>
      </c>
      <c r="E6646" s="181"/>
      <c r="F6646" s="47">
        <v>0</v>
      </c>
      <c r="G6646" s="181"/>
      <c r="H6646" s="47">
        <v>0</v>
      </c>
    </row>
    <row r="6647" spans="1:8">
      <c r="A6647" s="44" t="s">
        <v>992</v>
      </c>
      <c r="B6647" s="44" t="s">
        <v>453</v>
      </c>
      <c r="C6647" s="45">
        <v>46117</v>
      </c>
      <c r="D6647" s="47">
        <v>0</v>
      </c>
      <c r="E6647" s="181"/>
      <c r="F6647" s="47">
        <v>0</v>
      </c>
      <c r="G6647" s="181"/>
      <c r="H6647" s="47">
        <v>0</v>
      </c>
    </row>
    <row r="6648" spans="1:8">
      <c r="A6648" s="44" t="s">
        <v>992</v>
      </c>
      <c r="B6648" s="44" t="s">
        <v>453</v>
      </c>
      <c r="C6648" s="45">
        <v>46124</v>
      </c>
      <c r="D6648" s="47">
        <v>0</v>
      </c>
      <c r="E6648" s="181"/>
      <c r="F6648" s="47">
        <v>0</v>
      </c>
      <c r="G6648" s="181"/>
      <c r="H6648" s="47">
        <v>0</v>
      </c>
    </row>
    <row r="6649" spans="1:8">
      <c r="A6649" s="44" t="s">
        <v>992</v>
      </c>
      <c r="B6649" s="44" t="s">
        <v>453</v>
      </c>
      <c r="C6649" s="45">
        <v>46131</v>
      </c>
      <c r="D6649" s="47">
        <v>0</v>
      </c>
      <c r="E6649" s="181"/>
      <c r="F6649" s="47">
        <v>0</v>
      </c>
      <c r="G6649" s="181"/>
      <c r="H6649" s="47">
        <v>0</v>
      </c>
    </row>
    <row r="6650" spans="1:8">
      <c r="A6650" s="44" t="s">
        <v>992</v>
      </c>
      <c r="B6650" s="44" t="s">
        <v>453</v>
      </c>
      <c r="C6650" s="45">
        <v>46138</v>
      </c>
      <c r="D6650" s="47">
        <v>0</v>
      </c>
      <c r="E6650" s="181"/>
      <c r="F6650" s="47">
        <v>0</v>
      </c>
      <c r="G6650" s="181"/>
      <c r="H6650" s="47">
        <v>0</v>
      </c>
    </row>
    <row r="6651" spans="1:8">
      <c r="A6651" s="44" t="s">
        <v>992</v>
      </c>
      <c r="B6651" s="44" t="s">
        <v>453</v>
      </c>
      <c r="C6651" s="45">
        <v>46145</v>
      </c>
      <c r="D6651" s="47">
        <v>0</v>
      </c>
      <c r="E6651" s="181"/>
      <c r="F6651" s="47">
        <v>0</v>
      </c>
      <c r="G6651" s="181"/>
      <c r="H6651" s="47">
        <v>0</v>
      </c>
    </row>
    <row r="6652" spans="1:8">
      <c r="A6652" s="44" t="s">
        <v>992</v>
      </c>
      <c r="B6652" s="44" t="s">
        <v>453</v>
      </c>
      <c r="C6652" s="45">
        <v>46152</v>
      </c>
      <c r="D6652" s="47">
        <v>0</v>
      </c>
      <c r="E6652" s="181"/>
      <c r="F6652" s="47">
        <v>0</v>
      </c>
      <c r="G6652" s="181"/>
      <c r="H6652" s="47">
        <v>0</v>
      </c>
    </row>
    <row r="6653" spans="1:8">
      <c r="A6653" s="44" t="s">
        <v>992</v>
      </c>
      <c r="B6653" s="44" t="s">
        <v>453</v>
      </c>
      <c r="C6653" s="45">
        <v>46159</v>
      </c>
      <c r="D6653" s="47">
        <v>0</v>
      </c>
      <c r="E6653" s="181"/>
      <c r="F6653" s="47">
        <v>0</v>
      </c>
      <c r="G6653" s="181"/>
      <c r="H6653" s="47">
        <v>0</v>
      </c>
    </row>
    <row r="6654" spans="1:8">
      <c r="A6654" s="44" t="s">
        <v>992</v>
      </c>
      <c r="B6654" s="44" t="s">
        <v>453</v>
      </c>
      <c r="C6654" s="45">
        <v>46166</v>
      </c>
      <c r="D6654" s="47">
        <v>0</v>
      </c>
      <c r="E6654" s="181"/>
      <c r="F6654" s="47">
        <v>0</v>
      </c>
      <c r="G6654" s="181"/>
      <c r="H6654" s="47">
        <v>0</v>
      </c>
    </row>
    <row r="6655" spans="1:8">
      <c r="A6655" s="44" t="s">
        <v>992</v>
      </c>
      <c r="B6655" s="44" t="s">
        <v>453</v>
      </c>
      <c r="C6655" s="45">
        <v>46173</v>
      </c>
      <c r="D6655" s="47">
        <v>0</v>
      </c>
      <c r="E6655" s="181"/>
      <c r="F6655" s="47">
        <v>0</v>
      </c>
      <c r="G6655" s="181"/>
      <c r="H6655" s="47">
        <v>0</v>
      </c>
    </row>
    <row r="6656" spans="1:8">
      <c r="A6656" s="44" t="s">
        <v>992</v>
      </c>
      <c r="B6656" s="44" t="s">
        <v>453</v>
      </c>
      <c r="C6656" s="45">
        <v>46180</v>
      </c>
      <c r="D6656" s="47">
        <v>0</v>
      </c>
      <c r="E6656" s="181"/>
      <c r="F6656" s="47">
        <v>0</v>
      </c>
      <c r="G6656" s="181"/>
      <c r="H6656" s="47">
        <v>0</v>
      </c>
    </row>
    <row r="6657" spans="1:8">
      <c r="A6657" s="44" t="s">
        <v>992</v>
      </c>
      <c r="B6657" s="44" t="s">
        <v>453</v>
      </c>
      <c r="C6657" s="45">
        <v>46187</v>
      </c>
      <c r="D6657" s="47">
        <v>0</v>
      </c>
      <c r="E6657" s="181"/>
      <c r="F6657" s="47">
        <v>0</v>
      </c>
      <c r="G6657" s="181"/>
      <c r="H6657" s="47">
        <v>0</v>
      </c>
    </row>
    <row r="6658" spans="1:8">
      <c r="A6658" s="44" t="s">
        <v>992</v>
      </c>
      <c r="B6658" s="44" t="s">
        <v>972</v>
      </c>
      <c r="C6658" s="45">
        <v>46103</v>
      </c>
      <c r="D6658" s="47">
        <v>0</v>
      </c>
      <c r="E6658" s="181"/>
      <c r="F6658" s="47">
        <v>0</v>
      </c>
      <c r="G6658" s="181"/>
      <c r="H6658" s="47">
        <v>0</v>
      </c>
    </row>
    <row r="6659" spans="1:8">
      <c r="A6659" s="44" t="s">
        <v>992</v>
      </c>
      <c r="B6659" s="44" t="s">
        <v>972</v>
      </c>
      <c r="C6659" s="45">
        <v>46110</v>
      </c>
      <c r="D6659" s="47">
        <v>0</v>
      </c>
      <c r="E6659" s="181"/>
      <c r="F6659" s="47">
        <v>0</v>
      </c>
      <c r="G6659" s="181"/>
      <c r="H6659" s="47">
        <v>0</v>
      </c>
    </row>
    <row r="6660" spans="1:8">
      <c r="A6660" s="44" t="s">
        <v>992</v>
      </c>
      <c r="B6660" s="44" t="s">
        <v>972</v>
      </c>
      <c r="C6660" s="45">
        <v>46117</v>
      </c>
      <c r="D6660" s="47">
        <v>0</v>
      </c>
      <c r="E6660" s="181"/>
      <c r="F6660" s="47">
        <v>0</v>
      </c>
      <c r="G6660" s="181"/>
      <c r="H6660" s="47">
        <v>0</v>
      </c>
    </row>
    <row r="6661" spans="1:8">
      <c r="A6661" s="44" t="s">
        <v>992</v>
      </c>
      <c r="B6661" s="44" t="s">
        <v>972</v>
      </c>
      <c r="C6661" s="45">
        <v>46124</v>
      </c>
      <c r="D6661" s="47">
        <v>0</v>
      </c>
      <c r="E6661" s="181"/>
      <c r="F6661" s="47">
        <v>0</v>
      </c>
      <c r="G6661" s="181"/>
      <c r="H6661" s="47">
        <v>0</v>
      </c>
    </row>
    <row r="6662" spans="1:8">
      <c r="A6662" s="44" t="s">
        <v>992</v>
      </c>
      <c r="B6662" s="44" t="s">
        <v>972</v>
      </c>
      <c r="C6662" s="45">
        <v>46131</v>
      </c>
      <c r="D6662" s="47">
        <v>0</v>
      </c>
      <c r="E6662" s="181"/>
      <c r="F6662" s="47">
        <v>0</v>
      </c>
      <c r="G6662" s="181"/>
      <c r="H6662" s="47">
        <v>0</v>
      </c>
    </row>
    <row r="6663" spans="1:8">
      <c r="A6663" s="44" t="s">
        <v>992</v>
      </c>
      <c r="B6663" s="44" t="s">
        <v>972</v>
      </c>
      <c r="C6663" s="45">
        <v>46138</v>
      </c>
      <c r="D6663" s="47">
        <v>0</v>
      </c>
      <c r="E6663" s="181"/>
      <c r="F6663" s="47">
        <v>0</v>
      </c>
      <c r="G6663" s="181"/>
      <c r="H6663" s="47">
        <v>0</v>
      </c>
    </row>
    <row r="6664" spans="1:8">
      <c r="A6664" s="44" t="s">
        <v>992</v>
      </c>
      <c r="B6664" s="44" t="s">
        <v>972</v>
      </c>
      <c r="C6664" s="45">
        <v>46145</v>
      </c>
      <c r="D6664" s="47">
        <v>0</v>
      </c>
      <c r="E6664" s="181"/>
      <c r="F6664" s="47">
        <v>0</v>
      </c>
      <c r="G6664" s="181"/>
      <c r="H6664" s="47">
        <v>0</v>
      </c>
    </row>
    <row r="6665" spans="1:8">
      <c r="A6665" s="44" t="s">
        <v>992</v>
      </c>
      <c r="B6665" s="44" t="s">
        <v>972</v>
      </c>
      <c r="C6665" s="45">
        <v>46152</v>
      </c>
      <c r="D6665" s="47">
        <v>0</v>
      </c>
      <c r="E6665" s="181"/>
      <c r="F6665" s="47">
        <v>0</v>
      </c>
      <c r="G6665" s="181"/>
      <c r="H6665" s="47">
        <v>0</v>
      </c>
    </row>
    <row r="6666" spans="1:8">
      <c r="A6666" s="44" t="s">
        <v>992</v>
      </c>
      <c r="B6666" s="44" t="s">
        <v>972</v>
      </c>
      <c r="C6666" s="45">
        <v>46159</v>
      </c>
      <c r="D6666" s="47">
        <v>0</v>
      </c>
      <c r="E6666" s="181"/>
      <c r="F6666" s="47">
        <v>0</v>
      </c>
      <c r="G6666" s="181"/>
      <c r="H6666" s="47">
        <v>0</v>
      </c>
    </row>
    <row r="6667" spans="1:8">
      <c r="A6667" s="44" t="s">
        <v>992</v>
      </c>
      <c r="B6667" s="44" t="s">
        <v>972</v>
      </c>
      <c r="C6667" s="45">
        <v>46166</v>
      </c>
      <c r="D6667" s="47">
        <v>0</v>
      </c>
      <c r="E6667" s="181"/>
      <c r="F6667" s="47">
        <v>0</v>
      </c>
      <c r="G6667" s="181"/>
      <c r="H6667" s="47">
        <v>0</v>
      </c>
    </row>
    <row r="6668" spans="1:8">
      <c r="A6668" s="44" t="s">
        <v>992</v>
      </c>
      <c r="B6668" s="44" t="s">
        <v>972</v>
      </c>
      <c r="C6668" s="45">
        <v>46173</v>
      </c>
      <c r="D6668" s="47">
        <v>0</v>
      </c>
      <c r="E6668" s="181"/>
      <c r="F6668" s="47">
        <v>0</v>
      </c>
      <c r="G6668" s="181"/>
      <c r="H6668" s="47">
        <v>0</v>
      </c>
    </row>
    <row r="6669" spans="1:8">
      <c r="A6669" s="44" t="s">
        <v>992</v>
      </c>
      <c r="B6669" s="44" t="s">
        <v>972</v>
      </c>
      <c r="C6669" s="45">
        <v>46180</v>
      </c>
      <c r="D6669" s="47">
        <v>0</v>
      </c>
      <c r="E6669" s="181"/>
      <c r="F6669" s="47">
        <v>0</v>
      </c>
      <c r="G6669" s="181"/>
      <c r="H6669" s="47">
        <v>0</v>
      </c>
    </row>
    <row r="6670" spans="1:8">
      <c r="A6670" s="44" t="s">
        <v>992</v>
      </c>
      <c r="B6670" s="44" t="s">
        <v>972</v>
      </c>
      <c r="C6670" s="45">
        <v>46187</v>
      </c>
      <c r="D6670" s="47">
        <v>0</v>
      </c>
      <c r="E6670" s="181"/>
      <c r="F6670" s="47">
        <v>0</v>
      </c>
      <c r="G6670" s="181"/>
      <c r="H6670" s="47">
        <v>0</v>
      </c>
    </row>
    <row r="6671" spans="1:8">
      <c r="A6671" s="44" t="s">
        <v>992</v>
      </c>
      <c r="B6671" s="44" t="s">
        <v>358</v>
      </c>
      <c r="C6671" s="45">
        <v>46103</v>
      </c>
      <c r="D6671" s="47">
        <v>0</v>
      </c>
      <c r="E6671" s="181"/>
      <c r="F6671" s="47">
        <v>0</v>
      </c>
      <c r="G6671" s="181"/>
      <c r="H6671" s="47">
        <v>0</v>
      </c>
    </row>
    <row r="6672" spans="1:8">
      <c r="A6672" s="44" t="s">
        <v>992</v>
      </c>
      <c r="B6672" s="44" t="s">
        <v>358</v>
      </c>
      <c r="C6672" s="45">
        <v>46110</v>
      </c>
      <c r="D6672" s="47">
        <v>0</v>
      </c>
      <c r="E6672" s="181"/>
      <c r="F6672" s="47">
        <v>0</v>
      </c>
      <c r="G6672" s="181"/>
      <c r="H6672" s="47">
        <v>0</v>
      </c>
    </row>
    <row r="6673" spans="1:8">
      <c r="A6673" s="44" t="s">
        <v>992</v>
      </c>
      <c r="B6673" s="44" t="s">
        <v>358</v>
      </c>
      <c r="C6673" s="45">
        <v>46117</v>
      </c>
      <c r="D6673" s="47">
        <v>0</v>
      </c>
      <c r="E6673" s="181"/>
      <c r="F6673" s="49">
        <v>0</v>
      </c>
      <c r="G6673" s="181"/>
      <c r="H6673" s="47">
        <v>0</v>
      </c>
    </row>
    <row r="6674" spans="1:8">
      <c r="A6674" s="44" t="s">
        <v>992</v>
      </c>
      <c r="B6674" s="44" t="s">
        <v>358</v>
      </c>
      <c r="C6674" s="45">
        <v>46124</v>
      </c>
      <c r="D6674" s="47">
        <v>0</v>
      </c>
      <c r="E6674" s="181"/>
      <c r="F6674" s="47">
        <v>0</v>
      </c>
      <c r="G6674" s="181"/>
      <c r="H6674" s="47">
        <v>0</v>
      </c>
    </row>
    <row r="6675" spans="1:8">
      <c r="A6675" s="44" t="s">
        <v>992</v>
      </c>
      <c r="B6675" s="44" t="s">
        <v>358</v>
      </c>
      <c r="C6675" s="45">
        <v>46131</v>
      </c>
      <c r="D6675" s="47">
        <v>0</v>
      </c>
      <c r="E6675" s="181"/>
      <c r="F6675" s="47">
        <v>0</v>
      </c>
      <c r="G6675" s="181"/>
      <c r="H6675" s="47">
        <v>0</v>
      </c>
    </row>
    <row r="6676" spans="1:8">
      <c r="A6676" s="44" t="s">
        <v>992</v>
      </c>
      <c r="B6676" s="44" t="s">
        <v>358</v>
      </c>
      <c r="C6676" s="45">
        <v>46138</v>
      </c>
      <c r="D6676" s="47">
        <v>0</v>
      </c>
      <c r="E6676" s="181"/>
      <c r="F6676" s="47">
        <v>0</v>
      </c>
      <c r="G6676" s="181"/>
      <c r="H6676" s="47">
        <v>0</v>
      </c>
    </row>
    <row r="6677" spans="1:8">
      <c r="A6677" s="44" t="s">
        <v>992</v>
      </c>
      <c r="B6677" s="44" t="s">
        <v>358</v>
      </c>
      <c r="C6677" s="45">
        <v>46145</v>
      </c>
      <c r="D6677" s="47">
        <v>0</v>
      </c>
      <c r="E6677" s="181"/>
      <c r="F6677" s="47">
        <v>0</v>
      </c>
      <c r="G6677" s="181"/>
      <c r="H6677" s="47">
        <v>0</v>
      </c>
    </row>
    <row r="6678" spans="1:8">
      <c r="A6678" s="44" t="s">
        <v>992</v>
      </c>
      <c r="B6678" s="44" t="s">
        <v>358</v>
      </c>
      <c r="C6678" s="45">
        <v>46152</v>
      </c>
      <c r="D6678" s="47">
        <v>0</v>
      </c>
      <c r="E6678" s="181"/>
      <c r="F6678" s="47">
        <v>0</v>
      </c>
      <c r="G6678" s="181"/>
      <c r="H6678" s="47">
        <v>0</v>
      </c>
    </row>
    <row r="6679" spans="1:8">
      <c r="A6679" s="44" t="s">
        <v>992</v>
      </c>
      <c r="B6679" s="44" t="s">
        <v>358</v>
      </c>
      <c r="C6679" s="45">
        <v>46159</v>
      </c>
      <c r="D6679" s="47">
        <v>0</v>
      </c>
      <c r="E6679" s="181"/>
      <c r="F6679" s="47">
        <v>0</v>
      </c>
      <c r="G6679" s="181"/>
      <c r="H6679" s="47">
        <v>0</v>
      </c>
    </row>
    <row r="6680" spans="1:8">
      <c r="A6680" s="44" t="s">
        <v>992</v>
      </c>
      <c r="B6680" s="44" t="s">
        <v>358</v>
      </c>
      <c r="C6680" s="45">
        <v>46166</v>
      </c>
      <c r="D6680" s="47">
        <v>0</v>
      </c>
      <c r="E6680" s="181"/>
      <c r="F6680" s="47">
        <v>0</v>
      </c>
      <c r="G6680" s="181"/>
      <c r="H6680" s="47">
        <v>0</v>
      </c>
    </row>
    <row r="6681" spans="1:8">
      <c r="A6681" s="44" t="s">
        <v>992</v>
      </c>
      <c r="B6681" s="44" t="s">
        <v>358</v>
      </c>
      <c r="C6681" s="45">
        <v>46173</v>
      </c>
      <c r="D6681" s="47">
        <v>0</v>
      </c>
      <c r="E6681" s="181"/>
      <c r="F6681" s="49">
        <v>0</v>
      </c>
      <c r="G6681" s="181"/>
      <c r="H6681" s="47">
        <v>0</v>
      </c>
    </row>
    <row r="6682" spans="1:8">
      <c r="A6682" s="44" t="s">
        <v>992</v>
      </c>
      <c r="B6682" s="44" t="s">
        <v>358</v>
      </c>
      <c r="C6682" s="45">
        <v>46180</v>
      </c>
      <c r="D6682" s="47">
        <v>0</v>
      </c>
      <c r="E6682" s="181"/>
      <c r="F6682" s="47">
        <v>0</v>
      </c>
      <c r="G6682" s="181"/>
      <c r="H6682" s="47">
        <v>0</v>
      </c>
    </row>
    <row r="6683" spans="1:8">
      <c r="A6683" s="44" t="s">
        <v>992</v>
      </c>
      <c r="B6683" s="44" t="s">
        <v>358</v>
      </c>
      <c r="C6683" s="45">
        <v>46187</v>
      </c>
      <c r="D6683" s="47">
        <v>0</v>
      </c>
      <c r="E6683" s="181"/>
      <c r="F6683" s="47">
        <v>0</v>
      </c>
      <c r="G6683" s="181"/>
      <c r="H6683" s="47">
        <v>0</v>
      </c>
    </row>
    <row r="6684" spans="1:8">
      <c r="A6684" s="44" t="s">
        <v>992</v>
      </c>
      <c r="B6684" s="44" t="s">
        <v>360</v>
      </c>
      <c r="C6684" s="45">
        <v>46103</v>
      </c>
      <c r="D6684" s="47">
        <v>0</v>
      </c>
      <c r="E6684" s="181"/>
      <c r="F6684" s="47">
        <v>0</v>
      </c>
      <c r="G6684" s="181"/>
      <c r="H6684" s="47">
        <v>0</v>
      </c>
    </row>
    <row r="6685" spans="1:8">
      <c r="A6685" s="44" t="s">
        <v>992</v>
      </c>
      <c r="B6685" s="44" t="s">
        <v>360</v>
      </c>
      <c r="C6685" s="45">
        <v>46110</v>
      </c>
      <c r="D6685" s="47">
        <v>0</v>
      </c>
      <c r="E6685" s="181"/>
      <c r="F6685" s="47">
        <v>0</v>
      </c>
      <c r="G6685" s="181"/>
      <c r="H6685" s="47">
        <v>0</v>
      </c>
    </row>
    <row r="6686" spans="1:8">
      <c r="A6686" s="44" t="s">
        <v>992</v>
      </c>
      <c r="B6686" s="44" t="s">
        <v>360</v>
      </c>
      <c r="C6686" s="45">
        <v>46117</v>
      </c>
      <c r="D6686" s="47">
        <v>0</v>
      </c>
      <c r="E6686" s="181"/>
      <c r="F6686" s="47">
        <v>0</v>
      </c>
      <c r="G6686" s="181"/>
      <c r="H6686" s="47">
        <v>0</v>
      </c>
    </row>
    <row r="6687" spans="1:8">
      <c r="A6687" s="44" t="s">
        <v>992</v>
      </c>
      <c r="B6687" s="44" t="s">
        <v>360</v>
      </c>
      <c r="C6687" s="45">
        <v>46124</v>
      </c>
      <c r="D6687" s="47">
        <v>0</v>
      </c>
      <c r="E6687" s="181"/>
      <c r="F6687" s="47">
        <v>0</v>
      </c>
      <c r="G6687" s="181"/>
      <c r="H6687" s="47">
        <v>0</v>
      </c>
    </row>
    <row r="6688" spans="1:8">
      <c r="A6688" s="44" t="s">
        <v>992</v>
      </c>
      <c r="B6688" s="44" t="s">
        <v>360</v>
      </c>
      <c r="C6688" s="45">
        <v>46131</v>
      </c>
      <c r="D6688" s="47">
        <v>0</v>
      </c>
      <c r="E6688" s="181"/>
      <c r="F6688" s="47">
        <v>0</v>
      </c>
      <c r="G6688" s="181"/>
      <c r="H6688" s="47">
        <v>0</v>
      </c>
    </row>
    <row r="6689" spans="1:8">
      <c r="A6689" s="44" t="s">
        <v>992</v>
      </c>
      <c r="B6689" s="44" t="s">
        <v>360</v>
      </c>
      <c r="C6689" s="45">
        <v>46138</v>
      </c>
      <c r="D6689" s="47">
        <v>0</v>
      </c>
      <c r="E6689" s="181"/>
      <c r="F6689" s="47">
        <v>0</v>
      </c>
      <c r="G6689" s="181"/>
      <c r="H6689" s="47">
        <v>0</v>
      </c>
    </row>
    <row r="6690" spans="1:8">
      <c r="A6690" s="44" t="s">
        <v>992</v>
      </c>
      <c r="B6690" s="44" t="s">
        <v>360</v>
      </c>
      <c r="C6690" s="45">
        <v>46145</v>
      </c>
      <c r="D6690" s="47">
        <v>0</v>
      </c>
      <c r="E6690" s="181"/>
      <c r="F6690" s="47">
        <v>0</v>
      </c>
      <c r="G6690" s="181"/>
      <c r="H6690" s="47">
        <v>0</v>
      </c>
    </row>
    <row r="6691" spans="1:8">
      <c r="A6691" s="44" t="s">
        <v>992</v>
      </c>
      <c r="B6691" s="44" t="s">
        <v>360</v>
      </c>
      <c r="C6691" s="45">
        <v>46152</v>
      </c>
      <c r="D6691" s="47">
        <v>0</v>
      </c>
      <c r="E6691" s="181"/>
      <c r="F6691" s="47">
        <v>0</v>
      </c>
      <c r="G6691" s="181"/>
      <c r="H6691" s="47">
        <v>0</v>
      </c>
    </row>
    <row r="6692" spans="1:8">
      <c r="A6692" s="44" t="s">
        <v>992</v>
      </c>
      <c r="B6692" s="44" t="s">
        <v>360</v>
      </c>
      <c r="C6692" s="45">
        <v>46159</v>
      </c>
      <c r="D6692" s="47">
        <v>0</v>
      </c>
      <c r="E6692" s="181"/>
      <c r="F6692" s="47">
        <v>0</v>
      </c>
      <c r="G6692" s="181"/>
      <c r="H6692" s="47">
        <v>0</v>
      </c>
    </row>
    <row r="6693" spans="1:8">
      <c r="A6693" s="44" t="s">
        <v>992</v>
      </c>
      <c r="B6693" s="44" t="s">
        <v>360</v>
      </c>
      <c r="C6693" s="45">
        <v>46166</v>
      </c>
      <c r="D6693" s="47">
        <v>0</v>
      </c>
      <c r="E6693" s="181"/>
      <c r="F6693" s="47">
        <v>0</v>
      </c>
      <c r="G6693" s="181"/>
      <c r="H6693" s="47">
        <v>0</v>
      </c>
    </row>
    <row r="6694" spans="1:8">
      <c r="A6694" s="44" t="s">
        <v>992</v>
      </c>
      <c r="B6694" s="44" t="s">
        <v>360</v>
      </c>
      <c r="C6694" s="45">
        <v>46173</v>
      </c>
      <c r="D6694" s="47">
        <v>0</v>
      </c>
      <c r="E6694" s="181"/>
      <c r="F6694" s="47">
        <v>0</v>
      </c>
      <c r="G6694" s="181"/>
      <c r="H6694" s="47">
        <v>0</v>
      </c>
    </row>
    <row r="6695" spans="1:8">
      <c r="A6695" s="44" t="s">
        <v>992</v>
      </c>
      <c r="B6695" s="44" t="s">
        <v>360</v>
      </c>
      <c r="C6695" s="45">
        <v>46180</v>
      </c>
      <c r="D6695" s="47">
        <v>0</v>
      </c>
      <c r="E6695" s="181"/>
      <c r="F6695" s="47">
        <v>0</v>
      </c>
      <c r="G6695" s="181"/>
      <c r="H6695" s="47">
        <v>0</v>
      </c>
    </row>
    <row r="6696" spans="1:8">
      <c r="A6696" s="44" t="s">
        <v>992</v>
      </c>
      <c r="B6696" s="44" t="s">
        <v>360</v>
      </c>
      <c r="C6696" s="45">
        <v>46187</v>
      </c>
      <c r="D6696" s="47">
        <v>0</v>
      </c>
      <c r="E6696" s="181"/>
      <c r="F6696" s="47">
        <v>0</v>
      </c>
      <c r="G6696" s="181"/>
      <c r="H6696" s="47">
        <v>0</v>
      </c>
    </row>
    <row r="6697" spans="1:8">
      <c r="A6697" s="44" t="s">
        <v>992</v>
      </c>
      <c r="B6697" s="44" t="s">
        <v>500</v>
      </c>
      <c r="C6697" s="45">
        <v>46103</v>
      </c>
      <c r="D6697" s="47">
        <v>0</v>
      </c>
      <c r="E6697" s="180">
        <v>-1</v>
      </c>
      <c r="F6697" s="47">
        <v>0</v>
      </c>
      <c r="G6697" s="180">
        <v>-1</v>
      </c>
      <c r="H6697" s="47">
        <v>5</v>
      </c>
    </row>
    <row r="6698" spans="1:8">
      <c r="A6698" s="44" t="s">
        <v>992</v>
      </c>
      <c r="B6698" s="44" t="s">
        <v>500</v>
      </c>
      <c r="C6698" s="45">
        <v>46110</v>
      </c>
      <c r="D6698" s="47">
        <v>0</v>
      </c>
      <c r="E6698" s="180">
        <v>-1</v>
      </c>
      <c r="F6698" s="47">
        <v>0</v>
      </c>
      <c r="G6698" s="180">
        <v>-1</v>
      </c>
      <c r="H6698" s="47">
        <v>2</v>
      </c>
    </row>
    <row r="6699" spans="1:8">
      <c r="A6699" s="44" t="s">
        <v>992</v>
      </c>
      <c r="B6699" s="44" t="s">
        <v>500</v>
      </c>
      <c r="C6699" s="45">
        <v>46117</v>
      </c>
      <c r="D6699" s="47">
        <v>0</v>
      </c>
      <c r="E6699" s="180">
        <v>-1</v>
      </c>
      <c r="F6699" s="47">
        <v>0</v>
      </c>
      <c r="G6699" s="180">
        <v>-1</v>
      </c>
      <c r="H6699" s="47">
        <v>7</v>
      </c>
    </row>
    <row r="6700" spans="1:8">
      <c r="A6700" s="44" t="s">
        <v>992</v>
      </c>
      <c r="B6700" s="44" t="s">
        <v>500</v>
      </c>
      <c r="C6700" s="45">
        <v>46124</v>
      </c>
      <c r="D6700" s="47">
        <v>0</v>
      </c>
      <c r="E6700" s="180">
        <v>-1</v>
      </c>
      <c r="F6700" s="47">
        <v>0</v>
      </c>
      <c r="G6700" s="180">
        <v>-1</v>
      </c>
      <c r="H6700" s="47">
        <v>4</v>
      </c>
    </row>
    <row r="6701" spans="1:8">
      <c r="A6701" s="44" t="s">
        <v>992</v>
      </c>
      <c r="B6701" s="44" t="s">
        <v>500</v>
      </c>
      <c r="C6701" s="45">
        <v>46131</v>
      </c>
      <c r="D6701" s="47">
        <v>0</v>
      </c>
      <c r="E6701" s="180">
        <v>-1</v>
      </c>
      <c r="F6701" s="47">
        <v>0</v>
      </c>
      <c r="G6701" s="180">
        <v>-1</v>
      </c>
      <c r="H6701" s="47">
        <v>7</v>
      </c>
    </row>
    <row r="6702" spans="1:8">
      <c r="A6702" s="44" t="s">
        <v>992</v>
      </c>
      <c r="B6702" s="44" t="s">
        <v>500</v>
      </c>
      <c r="C6702" s="45">
        <v>46138</v>
      </c>
      <c r="D6702" s="47">
        <v>0</v>
      </c>
      <c r="E6702" s="180">
        <v>-1</v>
      </c>
      <c r="F6702" s="47">
        <v>0</v>
      </c>
      <c r="G6702" s="180">
        <v>-1</v>
      </c>
      <c r="H6702" s="47">
        <v>6</v>
      </c>
    </row>
    <row r="6703" spans="1:8">
      <c r="A6703" s="44" t="s">
        <v>992</v>
      </c>
      <c r="B6703" s="44" t="s">
        <v>500</v>
      </c>
      <c r="C6703" s="45">
        <v>46145</v>
      </c>
      <c r="D6703" s="47">
        <v>0</v>
      </c>
      <c r="E6703" s="180">
        <v>-1</v>
      </c>
      <c r="F6703" s="47">
        <v>0</v>
      </c>
      <c r="G6703" s="180">
        <v>-1</v>
      </c>
      <c r="H6703" s="47">
        <v>3</v>
      </c>
    </row>
    <row r="6704" spans="1:8">
      <c r="A6704" s="44" t="s">
        <v>992</v>
      </c>
      <c r="B6704" s="44" t="s">
        <v>500</v>
      </c>
      <c r="C6704" s="45">
        <v>46152</v>
      </c>
      <c r="D6704" s="47">
        <v>0</v>
      </c>
      <c r="E6704" s="180">
        <v>-1</v>
      </c>
      <c r="F6704" s="47">
        <v>0</v>
      </c>
      <c r="G6704" s="180">
        <v>-1</v>
      </c>
      <c r="H6704" s="47">
        <v>3</v>
      </c>
    </row>
    <row r="6705" spans="1:8">
      <c r="A6705" s="44" t="s">
        <v>992</v>
      </c>
      <c r="B6705" s="44" t="s">
        <v>500</v>
      </c>
      <c r="C6705" s="45">
        <v>46159</v>
      </c>
      <c r="D6705" s="47">
        <v>0</v>
      </c>
      <c r="E6705" s="180">
        <v>-1</v>
      </c>
      <c r="F6705" s="47">
        <v>0</v>
      </c>
      <c r="G6705" s="180">
        <v>-1</v>
      </c>
      <c r="H6705" s="47">
        <v>2</v>
      </c>
    </row>
    <row r="6706" spans="1:8">
      <c r="A6706" s="44" t="s">
        <v>992</v>
      </c>
      <c r="B6706" s="44" t="s">
        <v>500</v>
      </c>
      <c r="C6706" s="45">
        <v>46166</v>
      </c>
      <c r="D6706" s="47">
        <v>0</v>
      </c>
      <c r="E6706" s="180">
        <v>-1</v>
      </c>
      <c r="F6706" s="47">
        <v>0</v>
      </c>
      <c r="G6706" s="180">
        <v>-1</v>
      </c>
      <c r="H6706" s="47">
        <v>4</v>
      </c>
    </row>
    <row r="6707" spans="1:8">
      <c r="A6707" s="44" t="s">
        <v>992</v>
      </c>
      <c r="B6707" s="44" t="s">
        <v>500</v>
      </c>
      <c r="C6707" s="45">
        <v>46173</v>
      </c>
      <c r="D6707" s="47">
        <v>0</v>
      </c>
      <c r="E6707" s="180">
        <v>-1</v>
      </c>
      <c r="F6707" s="47">
        <v>0</v>
      </c>
      <c r="G6707" s="180">
        <v>-1</v>
      </c>
      <c r="H6707" s="47">
        <v>2</v>
      </c>
    </row>
    <row r="6708" spans="1:8">
      <c r="A6708" s="44" t="s">
        <v>992</v>
      </c>
      <c r="B6708" s="44" t="s">
        <v>500</v>
      </c>
      <c r="C6708" s="45">
        <v>46180</v>
      </c>
      <c r="D6708" s="47">
        <v>0</v>
      </c>
      <c r="E6708" s="180">
        <v>-1</v>
      </c>
      <c r="F6708" s="47">
        <v>0</v>
      </c>
      <c r="G6708" s="180">
        <v>-1</v>
      </c>
      <c r="H6708" s="47">
        <v>5</v>
      </c>
    </row>
    <row r="6709" spans="1:8">
      <c r="A6709" s="44" t="s">
        <v>992</v>
      </c>
      <c r="B6709" s="44" t="s">
        <v>500</v>
      </c>
      <c r="C6709" s="45">
        <v>46187</v>
      </c>
      <c r="D6709" s="47">
        <v>0</v>
      </c>
      <c r="E6709" s="180">
        <v>-1</v>
      </c>
      <c r="F6709" s="47">
        <v>0</v>
      </c>
      <c r="G6709" s="180">
        <v>-1</v>
      </c>
      <c r="H6709" s="47">
        <v>1</v>
      </c>
    </row>
    <row r="6710" spans="1:8">
      <c r="A6710" s="44" t="s">
        <v>992</v>
      </c>
      <c r="B6710" s="44" t="s">
        <v>491</v>
      </c>
      <c r="C6710" s="45">
        <v>46103</v>
      </c>
      <c r="D6710" s="47">
        <v>0</v>
      </c>
      <c r="E6710" s="181"/>
      <c r="F6710" s="47">
        <v>0</v>
      </c>
      <c r="G6710" s="181"/>
      <c r="H6710" s="47">
        <v>0</v>
      </c>
    </row>
    <row r="6711" spans="1:8">
      <c r="A6711" s="44" t="s">
        <v>992</v>
      </c>
      <c r="B6711" s="44" t="s">
        <v>491</v>
      </c>
      <c r="C6711" s="45">
        <v>46110</v>
      </c>
      <c r="D6711" s="47">
        <v>0</v>
      </c>
      <c r="E6711" s="181"/>
      <c r="F6711" s="47">
        <v>0</v>
      </c>
      <c r="G6711" s="181"/>
      <c r="H6711" s="47">
        <v>0</v>
      </c>
    </row>
    <row r="6712" spans="1:8">
      <c r="A6712" s="44" t="s">
        <v>992</v>
      </c>
      <c r="B6712" s="44" t="s">
        <v>491</v>
      </c>
      <c r="C6712" s="45">
        <v>46117</v>
      </c>
      <c r="D6712" s="47">
        <v>0</v>
      </c>
      <c r="E6712" s="181"/>
      <c r="F6712" s="47">
        <v>0</v>
      </c>
      <c r="G6712" s="181"/>
      <c r="H6712" s="47">
        <v>0</v>
      </c>
    </row>
    <row r="6713" spans="1:8">
      <c r="A6713" s="44" t="s">
        <v>992</v>
      </c>
      <c r="B6713" s="44" t="s">
        <v>491</v>
      </c>
      <c r="C6713" s="45">
        <v>46124</v>
      </c>
      <c r="D6713" s="47">
        <v>0</v>
      </c>
      <c r="E6713" s="180">
        <v>-0.8</v>
      </c>
      <c r="F6713" s="47">
        <v>0</v>
      </c>
      <c r="G6713" s="180">
        <v>-1</v>
      </c>
      <c r="H6713" s="47">
        <v>2</v>
      </c>
    </row>
    <row r="6714" spans="1:8">
      <c r="A6714" s="44" t="s">
        <v>992</v>
      </c>
      <c r="B6714" s="44" t="s">
        <v>491</v>
      </c>
      <c r="C6714" s="45">
        <v>46131</v>
      </c>
      <c r="D6714" s="47">
        <v>0</v>
      </c>
      <c r="E6714" s="181"/>
      <c r="F6714" s="47">
        <v>0</v>
      </c>
      <c r="G6714" s="181"/>
      <c r="H6714" s="47">
        <v>0</v>
      </c>
    </row>
    <row r="6715" spans="1:8">
      <c r="A6715" s="44" t="s">
        <v>992</v>
      </c>
      <c r="B6715" s="44" t="s">
        <v>491</v>
      </c>
      <c r="C6715" s="45">
        <v>46138</v>
      </c>
      <c r="D6715" s="47">
        <v>0</v>
      </c>
      <c r="E6715" s="181"/>
      <c r="F6715" s="47">
        <v>0</v>
      </c>
      <c r="G6715" s="181"/>
      <c r="H6715" s="47">
        <v>0</v>
      </c>
    </row>
    <row r="6716" spans="1:8">
      <c r="A6716" s="44" t="s">
        <v>992</v>
      </c>
      <c r="B6716" s="44" t="s">
        <v>491</v>
      </c>
      <c r="C6716" s="45">
        <v>46145</v>
      </c>
      <c r="D6716" s="47">
        <v>0</v>
      </c>
      <c r="E6716" s="181"/>
      <c r="F6716" s="47">
        <v>0</v>
      </c>
      <c r="G6716" s="181"/>
      <c r="H6716" s="47">
        <v>0</v>
      </c>
    </row>
    <row r="6717" spans="1:8">
      <c r="A6717" s="44" t="s">
        <v>992</v>
      </c>
      <c r="B6717" s="44" t="s">
        <v>491</v>
      </c>
      <c r="C6717" s="45">
        <v>46152</v>
      </c>
      <c r="D6717" s="47">
        <v>0</v>
      </c>
      <c r="E6717" s="181"/>
      <c r="F6717" s="47">
        <v>0</v>
      </c>
      <c r="G6717" s="181"/>
      <c r="H6717" s="47">
        <v>0</v>
      </c>
    </row>
    <row r="6718" spans="1:8">
      <c r="A6718" s="44" t="s">
        <v>992</v>
      </c>
      <c r="B6718" s="44" t="s">
        <v>491</v>
      </c>
      <c r="C6718" s="45">
        <v>46159</v>
      </c>
      <c r="D6718" s="47">
        <v>0</v>
      </c>
      <c r="E6718" s="181"/>
      <c r="F6718" s="47">
        <v>0</v>
      </c>
      <c r="G6718" s="181"/>
      <c r="H6718" s="47">
        <v>0</v>
      </c>
    </row>
    <row r="6719" spans="1:8">
      <c r="A6719" s="44" t="s">
        <v>992</v>
      </c>
      <c r="B6719" s="44" t="s">
        <v>491</v>
      </c>
      <c r="C6719" s="45">
        <v>46166</v>
      </c>
      <c r="D6719" s="47">
        <v>0</v>
      </c>
      <c r="E6719" s="181"/>
      <c r="F6719" s="47">
        <v>0</v>
      </c>
      <c r="G6719" s="181"/>
      <c r="H6719" s="47">
        <v>0</v>
      </c>
    </row>
    <row r="6720" spans="1:8">
      <c r="A6720" s="44" t="s">
        <v>992</v>
      </c>
      <c r="B6720" s="44" t="s">
        <v>491</v>
      </c>
      <c r="C6720" s="45">
        <v>46173</v>
      </c>
      <c r="D6720" s="47">
        <v>1</v>
      </c>
      <c r="E6720" s="181"/>
      <c r="F6720" s="47">
        <v>0</v>
      </c>
      <c r="G6720" s="181"/>
      <c r="H6720" s="47">
        <v>0</v>
      </c>
    </row>
    <row r="6721" spans="1:8">
      <c r="A6721" s="44" t="s">
        <v>992</v>
      </c>
      <c r="B6721" s="44" t="s">
        <v>491</v>
      </c>
      <c r="C6721" s="45">
        <v>46180</v>
      </c>
      <c r="D6721" s="47">
        <v>0</v>
      </c>
      <c r="E6721" s="181"/>
      <c r="F6721" s="47">
        <v>0</v>
      </c>
      <c r="G6721" s="181"/>
      <c r="H6721" s="47">
        <v>0</v>
      </c>
    </row>
    <row r="6722" spans="1:8">
      <c r="A6722" s="44" t="s">
        <v>992</v>
      </c>
      <c r="B6722" s="44" t="s">
        <v>491</v>
      </c>
      <c r="C6722" s="45">
        <v>46187</v>
      </c>
      <c r="D6722" s="47">
        <v>0</v>
      </c>
      <c r="E6722" s="181"/>
      <c r="F6722" s="47">
        <v>0</v>
      </c>
      <c r="G6722" s="181"/>
      <c r="H6722" s="47">
        <v>0</v>
      </c>
    </row>
    <row r="6723" spans="1:8">
      <c r="A6723" s="44" t="s">
        <v>992</v>
      </c>
      <c r="B6723" s="44"/>
      <c r="C6723" s="45">
        <v>46103</v>
      </c>
      <c r="D6723" s="47">
        <v>0</v>
      </c>
      <c r="E6723" s="181"/>
      <c r="F6723" s="47">
        <v>0</v>
      </c>
      <c r="G6723" s="181"/>
      <c r="H6723" s="47">
        <v>0</v>
      </c>
    </row>
    <row r="6724" spans="1:8">
      <c r="A6724" s="44" t="s">
        <v>992</v>
      </c>
      <c r="B6724" s="44"/>
      <c r="C6724" s="45">
        <v>46110</v>
      </c>
      <c r="D6724" s="47">
        <v>0</v>
      </c>
      <c r="E6724" s="181"/>
      <c r="F6724" s="47">
        <v>0</v>
      </c>
      <c r="G6724" s="181"/>
      <c r="H6724" s="47">
        <v>0</v>
      </c>
    </row>
    <row r="6725" spans="1:8">
      <c r="A6725" s="44" t="s">
        <v>992</v>
      </c>
      <c r="B6725" s="44"/>
      <c r="C6725" s="45">
        <v>46117</v>
      </c>
      <c r="D6725" s="47">
        <v>0</v>
      </c>
      <c r="E6725" s="181"/>
      <c r="F6725" s="49">
        <v>0</v>
      </c>
      <c r="G6725" s="181"/>
      <c r="H6725" s="47">
        <v>0</v>
      </c>
    </row>
    <row r="6726" spans="1:8">
      <c r="A6726" s="44" t="s">
        <v>992</v>
      </c>
      <c r="B6726" s="44"/>
      <c r="C6726" s="45">
        <v>46124</v>
      </c>
      <c r="D6726" s="47">
        <v>0</v>
      </c>
      <c r="E6726" s="181"/>
      <c r="F6726" s="47">
        <v>0</v>
      </c>
      <c r="G6726" s="181"/>
      <c r="H6726" s="47">
        <v>0</v>
      </c>
    </row>
    <row r="6727" spans="1:8">
      <c r="A6727" s="44" t="s">
        <v>992</v>
      </c>
      <c r="B6727" s="44"/>
      <c r="C6727" s="45">
        <v>46131</v>
      </c>
      <c r="D6727" s="47">
        <v>0</v>
      </c>
      <c r="E6727" s="181"/>
      <c r="F6727" s="47">
        <v>0</v>
      </c>
      <c r="G6727" s="181"/>
      <c r="H6727" s="49">
        <v>0</v>
      </c>
    </row>
    <row r="6728" spans="1:8">
      <c r="A6728" s="44" t="s">
        <v>992</v>
      </c>
      <c r="B6728" s="44"/>
      <c r="C6728" s="45">
        <v>46138</v>
      </c>
      <c r="D6728" s="47">
        <v>0</v>
      </c>
      <c r="E6728" s="181"/>
      <c r="F6728" s="47">
        <v>0</v>
      </c>
      <c r="G6728" s="181"/>
      <c r="H6728" s="47">
        <v>0</v>
      </c>
    </row>
    <row r="6729" spans="1:8">
      <c r="A6729" s="44" t="s">
        <v>992</v>
      </c>
      <c r="B6729" s="44"/>
      <c r="C6729" s="45">
        <v>46145</v>
      </c>
      <c r="D6729" s="47">
        <v>0</v>
      </c>
      <c r="E6729" s="181"/>
      <c r="F6729" s="47">
        <v>0</v>
      </c>
      <c r="G6729" s="181"/>
      <c r="H6729" s="47">
        <v>0</v>
      </c>
    </row>
    <row r="6730" spans="1:8">
      <c r="A6730" s="44" t="s">
        <v>992</v>
      </c>
      <c r="B6730" s="44"/>
      <c r="C6730" s="45">
        <v>46152</v>
      </c>
      <c r="D6730" s="47">
        <v>0</v>
      </c>
      <c r="E6730" s="181"/>
      <c r="F6730" s="47">
        <v>0</v>
      </c>
      <c r="G6730" s="181"/>
      <c r="H6730" s="47">
        <v>0</v>
      </c>
    </row>
    <row r="6731" spans="1:8">
      <c r="A6731" s="44" t="s">
        <v>992</v>
      </c>
      <c r="B6731" s="44"/>
      <c r="C6731" s="45">
        <v>46159</v>
      </c>
      <c r="D6731" s="47">
        <v>0</v>
      </c>
      <c r="E6731" s="181"/>
      <c r="F6731" s="47">
        <v>0</v>
      </c>
      <c r="G6731" s="181"/>
      <c r="H6731" s="47">
        <v>0</v>
      </c>
    </row>
    <row r="6732" spans="1:8">
      <c r="A6732" s="44" t="s">
        <v>992</v>
      </c>
      <c r="B6732" s="44"/>
      <c r="C6732" s="45">
        <v>46166</v>
      </c>
      <c r="D6732" s="47">
        <v>0</v>
      </c>
      <c r="E6732" s="181"/>
      <c r="F6732" s="47">
        <v>0</v>
      </c>
      <c r="G6732" s="181"/>
      <c r="H6732" s="47">
        <v>0</v>
      </c>
    </row>
    <row r="6733" spans="1:8">
      <c r="A6733" s="44" t="s">
        <v>992</v>
      </c>
      <c r="B6733" s="44"/>
      <c r="C6733" s="45">
        <v>46173</v>
      </c>
      <c r="D6733" s="47">
        <v>0</v>
      </c>
      <c r="E6733" s="181"/>
      <c r="F6733" s="47">
        <v>0</v>
      </c>
      <c r="G6733" s="181"/>
      <c r="H6733" s="47">
        <v>0</v>
      </c>
    </row>
    <row r="6734" spans="1:8">
      <c r="A6734" s="44" t="s">
        <v>992</v>
      </c>
      <c r="B6734" s="44"/>
      <c r="C6734" s="45">
        <v>46180</v>
      </c>
      <c r="D6734" s="47">
        <v>0</v>
      </c>
      <c r="E6734" s="181"/>
      <c r="F6734" s="47">
        <v>0</v>
      </c>
      <c r="G6734" s="181"/>
      <c r="H6734" s="47">
        <v>0</v>
      </c>
    </row>
    <row r="6735" spans="1:8">
      <c r="A6735" s="44" t="s">
        <v>992</v>
      </c>
      <c r="B6735" s="44"/>
      <c r="C6735" s="45">
        <v>46187</v>
      </c>
      <c r="D6735" s="47">
        <v>0</v>
      </c>
      <c r="E6735" s="181"/>
      <c r="F6735" s="47">
        <v>0</v>
      </c>
      <c r="G6735" s="181"/>
      <c r="H6735" s="47">
        <v>0</v>
      </c>
    </row>
    <row r="6736" spans="1:8">
      <c r="A6736" s="44" t="s">
        <v>1016</v>
      </c>
      <c r="B6736" s="244" t="s">
        <v>169</v>
      </c>
      <c r="C6736" s="237"/>
      <c r="D6736" s="47">
        <v>559</v>
      </c>
      <c r="E6736" s="180">
        <v>-0.3</v>
      </c>
      <c r="F6736" s="47">
        <v>0</v>
      </c>
      <c r="G6736" s="180">
        <v>-1</v>
      </c>
      <c r="H6736" s="47">
        <v>796</v>
      </c>
    </row>
    <row r="6737" spans="1:8">
      <c r="A6737" s="44" t="s">
        <v>1016</v>
      </c>
      <c r="B6737" s="44" t="s">
        <v>330</v>
      </c>
      <c r="C6737" s="44"/>
      <c r="D6737" s="47">
        <v>0</v>
      </c>
      <c r="E6737" s="181"/>
      <c r="F6737" s="47">
        <v>0</v>
      </c>
      <c r="G6737" s="181"/>
      <c r="H6737" s="47">
        <v>0</v>
      </c>
    </row>
    <row r="6738" spans="1:8">
      <c r="A6738" s="44" t="s">
        <v>1016</v>
      </c>
      <c r="B6738" s="44" t="s">
        <v>319</v>
      </c>
      <c r="C6738" s="44"/>
      <c r="D6738" s="47">
        <v>0</v>
      </c>
      <c r="E6738" s="181"/>
      <c r="F6738" s="47">
        <v>0</v>
      </c>
      <c r="G6738" s="181"/>
      <c r="H6738" s="47">
        <v>0</v>
      </c>
    </row>
    <row r="6739" spans="1:8">
      <c r="A6739" s="44" t="s">
        <v>1016</v>
      </c>
      <c r="B6739" s="44" t="s">
        <v>148</v>
      </c>
      <c r="C6739" s="44"/>
      <c r="D6739" s="47">
        <v>3962</v>
      </c>
      <c r="E6739" s="181"/>
      <c r="F6739" s="47">
        <v>0</v>
      </c>
      <c r="G6739" s="181"/>
      <c r="H6739" s="47">
        <v>0</v>
      </c>
    </row>
    <row r="6740" spans="1:8">
      <c r="A6740" s="44" t="s">
        <v>1016</v>
      </c>
      <c r="B6740" s="44" t="s">
        <v>331</v>
      </c>
      <c r="C6740" s="44"/>
      <c r="D6740" s="47">
        <v>0</v>
      </c>
      <c r="E6740" s="181"/>
      <c r="F6740" s="47">
        <v>0</v>
      </c>
      <c r="G6740" s="181"/>
      <c r="H6740" s="47">
        <v>0</v>
      </c>
    </row>
    <row r="6741" spans="1:8">
      <c r="A6741" s="44" t="s">
        <v>1016</v>
      </c>
      <c r="B6741" s="244" t="s">
        <v>161</v>
      </c>
      <c r="C6741" s="237"/>
      <c r="D6741" s="47">
        <v>32198</v>
      </c>
      <c r="E6741" s="180">
        <v>7.0000000000000007E-2</v>
      </c>
      <c r="F6741" s="47">
        <v>0</v>
      </c>
      <c r="G6741" s="180">
        <v>-1</v>
      </c>
      <c r="H6741" s="47">
        <v>29982</v>
      </c>
    </row>
    <row r="6742" spans="1:8">
      <c r="A6742" s="44" t="s">
        <v>1016</v>
      </c>
      <c r="B6742" s="244" t="s">
        <v>71</v>
      </c>
      <c r="C6742" s="237"/>
      <c r="D6742" s="47">
        <v>228049</v>
      </c>
      <c r="E6742" s="180">
        <v>0.23</v>
      </c>
      <c r="F6742" s="47">
        <v>0</v>
      </c>
      <c r="G6742" s="180">
        <v>-1</v>
      </c>
      <c r="H6742" s="47">
        <v>185175</v>
      </c>
    </row>
    <row r="6743" spans="1:8">
      <c r="A6743" s="44" t="s">
        <v>1016</v>
      </c>
      <c r="B6743" s="44" t="s">
        <v>121</v>
      </c>
      <c r="C6743" s="44"/>
      <c r="D6743" s="47">
        <v>88186</v>
      </c>
      <c r="E6743" s="180">
        <v>0.11</v>
      </c>
      <c r="F6743" s="47">
        <v>0</v>
      </c>
      <c r="G6743" s="180">
        <v>-1</v>
      </c>
      <c r="H6743" s="47">
        <v>79437</v>
      </c>
    </row>
    <row r="6744" spans="1:8">
      <c r="A6744" s="44" t="s">
        <v>1016</v>
      </c>
      <c r="B6744" s="44" t="s">
        <v>198</v>
      </c>
      <c r="C6744" s="44"/>
      <c r="D6744" s="47">
        <v>1672</v>
      </c>
      <c r="E6744" s="180">
        <v>0.13</v>
      </c>
      <c r="F6744" s="47">
        <v>0</v>
      </c>
      <c r="G6744" s="180">
        <v>-1</v>
      </c>
      <c r="H6744" s="47">
        <v>1483</v>
      </c>
    </row>
    <row r="6745" spans="1:8">
      <c r="A6745" s="44" t="s">
        <v>1016</v>
      </c>
      <c r="B6745" s="44" t="s">
        <v>486</v>
      </c>
      <c r="C6745" s="44"/>
      <c r="D6745" s="47">
        <v>4</v>
      </c>
      <c r="E6745" s="180">
        <v>3.16</v>
      </c>
      <c r="F6745" s="47">
        <v>0</v>
      </c>
      <c r="G6745" s="180">
        <v>-1</v>
      </c>
      <c r="H6745" s="47">
        <v>1</v>
      </c>
    </row>
    <row r="6746" spans="1:8">
      <c r="A6746" s="44" t="s">
        <v>1016</v>
      </c>
      <c r="B6746" s="44" t="s">
        <v>638</v>
      </c>
      <c r="C6746" s="44"/>
      <c r="D6746" s="47">
        <v>22539917</v>
      </c>
      <c r="E6746" s="180">
        <v>0.4</v>
      </c>
      <c r="F6746" s="47">
        <v>0</v>
      </c>
      <c r="G6746" s="180">
        <v>-1</v>
      </c>
      <c r="H6746" s="47">
        <v>16074130</v>
      </c>
    </row>
    <row r="6747" spans="1:8">
      <c r="A6747" s="44" t="s">
        <v>1016</v>
      </c>
      <c r="B6747" s="244" t="s">
        <v>116</v>
      </c>
      <c r="C6747" s="237"/>
      <c r="D6747" s="47">
        <v>124832</v>
      </c>
      <c r="E6747" s="181"/>
      <c r="F6747" s="47">
        <v>0</v>
      </c>
      <c r="G6747" s="181"/>
      <c r="H6747" s="47">
        <v>0</v>
      </c>
    </row>
    <row r="6748" spans="1:8">
      <c r="A6748" s="44" t="s">
        <v>1016</v>
      </c>
      <c r="B6748" s="244" t="s">
        <v>262</v>
      </c>
      <c r="C6748" s="237"/>
      <c r="D6748" s="47">
        <v>23</v>
      </c>
      <c r="E6748" s="181"/>
      <c r="F6748" s="47">
        <v>0</v>
      </c>
      <c r="G6748" s="181"/>
      <c r="H6748" s="47">
        <v>0</v>
      </c>
    </row>
    <row r="6749" spans="1:8">
      <c r="A6749" s="44" t="s">
        <v>1016</v>
      </c>
      <c r="B6749" s="44" t="s">
        <v>332</v>
      </c>
      <c r="C6749" s="44"/>
      <c r="D6749" s="47">
        <v>0</v>
      </c>
      <c r="E6749" s="181"/>
      <c r="F6749" s="49">
        <v>0</v>
      </c>
      <c r="G6749" s="181"/>
      <c r="H6749" s="47">
        <v>0</v>
      </c>
    </row>
    <row r="6750" spans="1:8">
      <c r="A6750" s="44" t="s">
        <v>1016</v>
      </c>
      <c r="B6750" s="44" t="s">
        <v>333</v>
      </c>
      <c r="C6750" s="44"/>
      <c r="D6750" s="47">
        <v>0</v>
      </c>
      <c r="E6750" s="181"/>
      <c r="F6750" s="47">
        <v>0</v>
      </c>
      <c r="G6750" s="181"/>
      <c r="H6750" s="47">
        <v>0</v>
      </c>
    </row>
    <row r="6751" spans="1:8">
      <c r="A6751" s="44" t="s">
        <v>1016</v>
      </c>
      <c r="B6751" s="244" t="s">
        <v>334</v>
      </c>
      <c r="C6751" s="237"/>
      <c r="D6751" s="47">
        <v>0</v>
      </c>
      <c r="E6751" s="181"/>
      <c r="F6751" s="49">
        <v>0</v>
      </c>
      <c r="G6751" s="181"/>
      <c r="H6751" s="47">
        <v>0</v>
      </c>
    </row>
    <row r="6752" spans="1:8">
      <c r="A6752" s="44" t="s">
        <v>1016</v>
      </c>
      <c r="B6752" s="44" t="s">
        <v>159</v>
      </c>
      <c r="C6752" s="44"/>
      <c r="D6752" s="47">
        <v>14011</v>
      </c>
      <c r="E6752" s="180">
        <v>-0.22</v>
      </c>
      <c r="F6752" s="47">
        <v>0</v>
      </c>
      <c r="G6752" s="180">
        <v>-1</v>
      </c>
      <c r="H6752" s="47">
        <v>17984</v>
      </c>
    </row>
    <row r="6753" spans="1:8">
      <c r="A6753" s="44" t="s">
        <v>1016</v>
      </c>
      <c r="B6753" s="44" t="s">
        <v>241</v>
      </c>
      <c r="C6753" s="44"/>
      <c r="D6753" s="47">
        <v>328</v>
      </c>
      <c r="E6753" s="180">
        <v>0.64</v>
      </c>
      <c r="F6753" s="47">
        <v>0</v>
      </c>
      <c r="G6753" s="180">
        <v>-1</v>
      </c>
      <c r="H6753" s="47">
        <v>200</v>
      </c>
    </row>
    <row r="6754" spans="1:8">
      <c r="A6754" s="44" t="s">
        <v>1016</v>
      </c>
      <c r="B6754" s="44" t="s">
        <v>335</v>
      </c>
      <c r="C6754" s="44"/>
      <c r="D6754" s="47">
        <v>0</v>
      </c>
      <c r="E6754" s="181"/>
      <c r="F6754" s="47">
        <v>0</v>
      </c>
      <c r="G6754" s="181"/>
      <c r="H6754" s="47">
        <v>0</v>
      </c>
    </row>
    <row r="6755" spans="1:8">
      <c r="A6755" s="44" t="s">
        <v>1016</v>
      </c>
      <c r="B6755" s="244" t="s">
        <v>336</v>
      </c>
      <c r="C6755" s="237"/>
      <c r="D6755" s="47">
        <v>0</v>
      </c>
      <c r="E6755" s="181"/>
      <c r="F6755" s="47">
        <v>0</v>
      </c>
      <c r="G6755" s="181"/>
      <c r="H6755" s="47">
        <v>0</v>
      </c>
    </row>
    <row r="6756" spans="1:8">
      <c r="A6756" s="44" t="s">
        <v>1016</v>
      </c>
      <c r="B6756" s="244" t="s">
        <v>337</v>
      </c>
      <c r="C6756" s="237"/>
      <c r="D6756" s="47">
        <v>0</v>
      </c>
      <c r="E6756" s="181"/>
      <c r="F6756" s="49">
        <v>0</v>
      </c>
      <c r="G6756" s="181"/>
      <c r="H6756" s="47">
        <v>0</v>
      </c>
    </row>
    <row r="6757" spans="1:8">
      <c r="A6757" s="44" t="s">
        <v>1016</v>
      </c>
      <c r="B6757" s="244" t="s">
        <v>469</v>
      </c>
      <c r="C6757" s="237"/>
      <c r="D6757" s="47">
        <v>3</v>
      </c>
      <c r="E6757" s="181"/>
      <c r="F6757" s="47">
        <v>0</v>
      </c>
      <c r="G6757" s="181"/>
      <c r="H6757" s="47">
        <v>0</v>
      </c>
    </row>
    <row r="6758" spans="1:8">
      <c r="A6758" s="44" t="s">
        <v>1016</v>
      </c>
      <c r="B6758" s="44" t="s">
        <v>316</v>
      </c>
      <c r="C6758" s="44"/>
      <c r="D6758" s="47">
        <v>1</v>
      </c>
      <c r="E6758" s="181"/>
      <c r="F6758" s="47">
        <v>0</v>
      </c>
      <c r="G6758" s="181"/>
      <c r="H6758" s="47">
        <v>0</v>
      </c>
    </row>
    <row r="6759" spans="1:8">
      <c r="A6759" s="44" t="s">
        <v>1016</v>
      </c>
      <c r="B6759" s="244" t="s">
        <v>202</v>
      </c>
      <c r="C6759" s="237"/>
      <c r="D6759" s="47">
        <v>22314</v>
      </c>
      <c r="E6759" s="180">
        <v>-0.02</v>
      </c>
      <c r="F6759" s="47">
        <v>0</v>
      </c>
      <c r="G6759" s="180">
        <v>-1</v>
      </c>
      <c r="H6759" s="47">
        <v>22670</v>
      </c>
    </row>
    <row r="6760" spans="1:8">
      <c r="A6760" s="44" t="s">
        <v>1016</v>
      </c>
      <c r="B6760" s="244" t="s">
        <v>338</v>
      </c>
      <c r="C6760" s="237"/>
      <c r="D6760" s="47">
        <v>0</v>
      </c>
      <c r="E6760" s="181"/>
      <c r="F6760" s="47">
        <v>0</v>
      </c>
      <c r="G6760" s="181"/>
      <c r="H6760" s="47">
        <v>0</v>
      </c>
    </row>
    <row r="6761" spans="1:8">
      <c r="A6761" s="44" t="s">
        <v>1016</v>
      </c>
      <c r="B6761" s="244" t="s">
        <v>529</v>
      </c>
      <c r="C6761" s="237"/>
      <c r="D6761" s="47">
        <v>8210</v>
      </c>
      <c r="E6761" s="180">
        <v>-0.3</v>
      </c>
      <c r="F6761" s="47">
        <v>0</v>
      </c>
      <c r="G6761" s="180">
        <v>-1</v>
      </c>
      <c r="H6761" s="47">
        <v>11779</v>
      </c>
    </row>
    <row r="6762" spans="1:8">
      <c r="A6762" s="44" t="s">
        <v>1016</v>
      </c>
      <c r="B6762" s="44" t="s">
        <v>176</v>
      </c>
      <c r="C6762" s="44"/>
      <c r="D6762" s="47">
        <v>960</v>
      </c>
      <c r="E6762" s="180">
        <v>319.10000000000002</v>
      </c>
      <c r="F6762" s="47">
        <v>0</v>
      </c>
      <c r="G6762" s="180">
        <v>-1</v>
      </c>
      <c r="H6762" s="47">
        <v>3</v>
      </c>
    </row>
    <row r="6763" spans="1:8">
      <c r="A6763" s="44" t="s">
        <v>1016</v>
      </c>
      <c r="B6763" s="244" t="s">
        <v>60</v>
      </c>
      <c r="C6763" s="237"/>
      <c r="D6763" s="47">
        <v>9900</v>
      </c>
      <c r="E6763" s="180">
        <v>-0.64</v>
      </c>
      <c r="F6763" s="47">
        <v>0</v>
      </c>
      <c r="G6763" s="180">
        <v>-1</v>
      </c>
      <c r="H6763" s="47">
        <v>27125</v>
      </c>
    </row>
    <row r="6764" spans="1:8">
      <c r="A6764" s="44" t="s">
        <v>1016</v>
      </c>
      <c r="B6764" s="44" t="s">
        <v>549</v>
      </c>
      <c r="C6764" s="44"/>
      <c r="D6764" s="47">
        <v>1</v>
      </c>
      <c r="E6764" s="180">
        <v>-1</v>
      </c>
      <c r="F6764" s="47">
        <v>0</v>
      </c>
      <c r="G6764" s="180">
        <v>-1</v>
      </c>
      <c r="H6764" s="47">
        <v>2263</v>
      </c>
    </row>
    <row r="6765" spans="1:8">
      <c r="A6765" s="44" t="s">
        <v>1016</v>
      </c>
      <c r="B6765" s="44" t="s">
        <v>320</v>
      </c>
      <c r="C6765" s="44"/>
      <c r="D6765" s="47">
        <v>0</v>
      </c>
      <c r="E6765" s="181"/>
      <c r="F6765" s="47">
        <v>0</v>
      </c>
      <c r="G6765" s="181"/>
      <c r="H6765" s="47">
        <v>0</v>
      </c>
    </row>
    <row r="6766" spans="1:8">
      <c r="A6766" s="44" t="s">
        <v>1016</v>
      </c>
      <c r="B6766" s="44" t="s">
        <v>528</v>
      </c>
      <c r="C6766" s="44"/>
      <c r="D6766" s="47">
        <v>821</v>
      </c>
      <c r="E6766" s="180">
        <v>-0.9</v>
      </c>
      <c r="F6766" s="47">
        <v>0</v>
      </c>
      <c r="G6766" s="180">
        <v>-1</v>
      </c>
      <c r="H6766" s="47">
        <v>8573</v>
      </c>
    </row>
    <row r="6767" spans="1:8">
      <c r="A6767" s="44" t="s">
        <v>1016</v>
      </c>
      <c r="B6767" s="244" t="s">
        <v>339</v>
      </c>
      <c r="C6767" s="237"/>
      <c r="D6767" s="47">
        <v>0</v>
      </c>
      <c r="E6767" s="181"/>
      <c r="F6767" s="47">
        <v>0</v>
      </c>
      <c r="G6767" s="181"/>
      <c r="H6767" s="47">
        <v>0</v>
      </c>
    </row>
    <row r="6768" spans="1:8">
      <c r="A6768" s="44" t="s">
        <v>1016</v>
      </c>
      <c r="B6768" s="244" t="s">
        <v>526</v>
      </c>
      <c r="C6768" s="237"/>
      <c r="D6768" s="47">
        <v>222</v>
      </c>
      <c r="E6768" s="180">
        <v>-0.94</v>
      </c>
      <c r="F6768" s="47">
        <v>0</v>
      </c>
      <c r="G6768" s="180">
        <v>-1</v>
      </c>
      <c r="H6768" s="47">
        <v>3457</v>
      </c>
    </row>
    <row r="6769" spans="1:8">
      <c r="A6769" s="44" t="s">
        <v>1016</v>
      </c>
      <c r="B6769" s="244" t="s">
        <v>102</v>
      </c>
      <c r="C6769" s="237"/>
      <c r="D6769" s="47">
        <v>79150</v>
      </c>
      <c r="E6769" s="180">
        <v>0</v>
      </c>
      <c r="F6769" s="47">
        <v>0</v>
      </c>
      <c r="G6769" s="180">
        <v>-1</v>
      </c>
      <c r="H6769" s="47">
        <v>79193</v>
      </c>
    </row>
    <row r="6770" spans="1:8">
      <c r="A6770" s="44" t="s">
        <v>1016</v>
      </c>
      <c r="B6770" s="244" t="s">
        <v>167</v>
      </c>
      <c r="C6770" s="237"/>
      <c r="D6770" s="47">
        <v>53783</v>
      </c>
      <c r="E6770" s="180">
        <v>7.0000000000000007E-2</v>
      </c>
      <c r="F6770" s="47">
        <v>0</v>
      </c>
      <c r="G6770" s="180">
        <v>-1</v>
      </c>
      <c r="H6770" s="47">
        <v>50127</v>
      </c>
    </row>
    <row r="6771" spans="1:8">
      <c r="A6771" s="44" t="s">
        <v>1016</v>
      </c>
      <c r="B6771" s="244" t="s">
        <v>46</v>
      </c>
      <c r="C6771" s="237"/>
      <c r="D6771" s="47">
        <v>4252775</v>
      </c>
      <c r="E6771" s="180">
        <v>0.33</v>
      </c>
      <c r="F6771" s="47">
        <v>0</v>
      </c>
      <c r="G6771" s="180">
        <v>-1</v>
      </c>
      <c r="H6771" s="47">
        <v>3190635</v>
      </c>
    </row>
    <row r="6772" spans="1:8">
      <c r="A6772" s="44" t="s">
        <v>1016</v>
      </c>
      <c r="B6772" s="244" t="s">
        <v>524</v>
      </c>
      <c r="C6772" s="237"/>
      <c r="D6772" s="47">
        <v>58886</v>
      </c>
      <c r="E6772" s="180">
        <v>0.1</v>
      </c>
      <c r="F6772" s="47">
        <v>0</v>
      </c>
      <c r="G6772" s="180">
        <v>-1</v>
      </c>
      <c r="H6772" s="47">
        <v>53433</v>
      </c>
    </row>
    <row r="6773" spans="1:8">
      <c r="A6773" s="44" t="s">
        <v>1016</v>
      </c>
      <c r="B6773" s="44" t="s">
        <v>315</v>
      </c>
      <c r="C6773" s="44"/>
      <c r="D6773" s="47">
        <v>6</v>
      </c>
      <c r="E6773" s="181"/>
      <c r="F6773" s="47">
        <v>0</v>
      </c>
      <c r="G6773" s="181"/>
      <c r="H6773" s="47">
        <v>0</v>
      </c>
    </row>
    <row r="6774" spans="1:8">
      <c r="A6774" s="44" t="s">
        <v>1016</v>
      </c>
      <c r="B6774" s="244" t="s">
        <v>174</v>
      </c>
      <c r="C6774" s="237"/>
      <c r="D6774" s="47">
        <v>15611</v>
      </c>
      <c r="E6774" s="180">
        <v>-0.13</v>
      </c>
      <c r="F6774" s="47">
        <v>0</v>
      </c>
      <c r="G6774" s="180">
        <v>-1</v>
      </c>
      <c r="H6774" s="47">
        <v>17965</v>
      </c>
    </row>
    <row r="6775" spans="1:8">
      <c r="A6775" s="44" t="s">
        <v>1016</v>
      </c>
      <c r="B6775" s="44" t="s">
        <v>213</v>
      </c>
      <c r="C6775" s="44"/>
      <c r="D6775" s="47">
        <v>0</v>
      </c>
      <c r="E6775" s="180">
        <v>-1</v>
      </c>
      <c r="F6775" s="47">
        <v>0</v>
      </c>
      <c r="G6775" s="180">
        <v>-1</v>
      </c>
      <c r="H6775" s="47">
        <v>729</v>
      </c>
    </row>
    <row r="6776" spans="1:8">
      <c r="A6776" s="44" t="s">
        <v>1016</v>
      </c>
      <c r="B6776" s="44" t="s">
        <v>184</v>
      </c>
      <c r="C6776" s="44"/>
      <c r="D6776" s="47">
        <v>1294</v>
      </c>
      <c r="E6776" s="181"/>
      <c r="F6776" s="47">
        <v>0</v>
      </c>
      <c r="G6776" s="181"/>
      <c r="H6776" s="47">
        <v>0</v>
      </c>
    </row>
    <row r="6777" spans="1:8">
      <c r="A6777" s="44" t="s">
        <v>1016</v>
      </c>
      <c r="B6777" s="44" t="s">
        <v>187</v>
      </c>
      <c r="C6777" s="44"/>
      <c r="D6777" s="47">
        <v>1193</v>
      </c>
      <c r="E6777" s="181"/>
      <c r="F6777" s="47">
        <v>0</v>
      </c>
      <c r="G6777" s="181"/>
      <c r="H6777" s="47">
        <v>0</v>
      </c>
    </row>
    <row r="6778" spans="1:8">
      <c r="A6778" s="44" t="s">
        <v>1016</v>
      </c>
      <c r="B6778" s="44" t="s">
        <v>487</v>
      </c>
      <c r="C6778" s="44"/>
      <c r="D6778" s="47">
        <v>2</v>
      </c>
      <c r="E6778" s="180">
        <v>0.82</v>
      </c>
      <c r="F6778" s="47">
        <v>0</v>
      </c>
      <c r="G6778" s="180">
        <v>-1</v>
      </c>
      <c r="H6778" s="47">
        <v>1</v>
      </c>
    </row>
    <row r="6779" spans="1:8">
      <c r="A6779" s="44" t="s">
        <v>1016</v>
      </c>
      <c r="B6779" s="44" t="s">
        <v>340</v>
      </c>
      <c r="C6779" s="44"/>
      <c r="D6779" s="47">
        <v>0</v>
      </c>
      <c r="E6779" s="181"/>
      <c r="F6779" s="47">
        <v>0</v>
      </c>
      <c r="G6779" s="181"/>
      <c r="H6779" s="47">
        <v>0</v>
      </c>
    </row>
    <row r="6780" spans="1:8">
      <c r="A6780" s="44" t="s">
        <v>1016</v>
      </c>
      <c r="B6780" s="44" t="s">
        <v>492</v>
      </c>
      <c r="C6780" s="44"/>
      <c r="D6780" s="47">
        <v>0</v>
      </c>
      <c r="E6780" s="180">
        <v>-0.97</v>
      </c>
      <c r="F6780" s="47">
        <v>0</v>
      </c>
      <c r="G6780" s="180">
        <v>-1</v>
      </c>
      <c r="H6780" s="47">
        <v>8</v>
      </c>
    </row>
    <row r="6781" spans="1:8">
      <c r="A6781" s="44" t="s">
        <v>1016</v>
      </c>
      <c r="B6781" s="244" t="s">
        <v>67</v>
      </c>
      <c r="C6781" s="237"/>
      <c r="D6781" s="47">
        <v>52033</v>
      </c>
      <c r="E6781" s="180">
        <v>-0.16</v>
      </c>
      <c r="F6781" s="47">
        <v>0</v>
      </c>
      <c r="G6781" s="180">
        <v>-1</v>
      </c>
      <c r="H6781" s="47">
        <v>61973</v>
      </c>
    </row>
    <row r="6782" spans="1:8">
      <c r="A6782" s="44" t="s">
        <v>1016</v>
      </c>
      <c r="B6782" s="244" t="s">
        <v>210</v>
      </c>
      <c r="C6782" s="237"/>
      <c r="D6782" s="47">
        <v>124997</v>
      </c>
      <c r="E6782" s="180">
        <v>0.23</v>
      </c>
      <c r="F6782" s="47">
        <v>0</v>
      </c>
      <c r="G6782" s="180">
        <v>-1</v>
      </c>
      <c r="H6782" s="47">
        <v>101618</v>
      </c>
    </row>
    <row r="6783" spans="1:8">
      <c r="A6783" s="44" t="s">
        <v>1016</v>
      </c>
      <c r="B6783" s="44" t="s">
        <v>63</v>
      </c>
      <c r="C6783" s="44"/>
      <c r="D6783" s="47">
        <v>128067</v>
      </c>
      <c r="E6783" s="181"/>
      <c r="F6783" s="47">
        <v>0</v>
      </c>
      <c r="G6783" s="181"/>
      <c r="H6783" s="47">
        <v>0</v>
      </c>
    </row>
    <row r="6784" spans="1:8">
      <c r="A6784" s="44" t="s">
        <v>1016</v>
      </c>
      <c r="B6784" s="244" t="s">
        <v>40</v>
      </c>
      <c r="C6784" s="237"/>
      <c r="D6784" s="47">
        <v>123090</v>
      </c>
      <c r="E6784" s="181"/>
      <c r="F6784" s="47">
        <v>0</v>
      </c>
      <c r="G6784" s="181"/>
      <c r="H6784" s="47">
        <v>0</v>
      </c>
    </row>
    <row r="6785" spans="1:8">
      <c r="A6785" s="44" t="s">
        <v>1016</v>
      </c>
      <c r="B6785" s="44" t="s">
        <v>341</v>
      </c>
      <c r="C6785" s="44"/>
      <c r="D6785" s="47">
        <v>0</v>
      </c>
      <c r="E6785" s="181"/>
      <c r="F6785" s="47">
        <v>0</v>
      </c>
      <c r="G6785" s="181"/>
      <c r="H6785" s="47">
        <v>0</v>
      </c>
    </row>
    <row r="6786" spans="1:8">
      <c r="A6786" s="44" t="s">
        <v>1016</v>
      </c>
      <c r="B6786" s="44" t="s">
        <v>120</v>
      </c>
      <c r="C6786" s="44"/>
      <c r="D6786" s="47">
        <v>52541</v>
      </c>
      <c r="E6786" s="180">
        <v>0.36</v>
      </c>
      <c r="F6786" s="47">
        <v>0</v>
      </c>
      <c r="G6786" s="180">
        <v>-1</v>
      </c>
      <c r="H6786" s="47">
        <v>38692</v>
      </c>
    </row>
    <row r="6787" spans="1:8">
      <c r="A6787" s="44" t="s">
        <v>1016</v>
      </c>
      <c r="B6787" s="44" t="s">
        <v>206</v>
      </c>
      <c r="C6787" s="44"/>
      <c r="D6787" s="47">
        <v>3698</v>
      </c>
      <c r="E6787" s="181"/>
      <c r="F6787" s="47">
        <v>0</v>
      </c>
      <c r="G6787" s="181"/>
      <c r="H6787" s="47">
        <v>0</v>
      </c>
    </row>
    <row r="6788" spans="1:8">
      <c r="A6788" s="44" t="s">
        <v>1016</v>
      </c>
      <c r="B6788" s="244" t="s">
        <v>546</v>
      </c>
      <c r="C6788" s="237"/>
      <c r="D6788" s="47">
        <v>3159</v>
      </c>
      <c r="E6788" s="180">
        <v>-0.89</v>
      </c>
      <c r="F6788" s="47">
        <v>0</v>
      </c>
      <c r="G6788" s="180">
        <v>-1</v>
      </c>
      <c r="H6788" s="47">
        <v>28007</v>
      </c>
    </row>
    <row r="6789" spans="1:8">
      <c r="A6789" s="44" t="s">
        <v>1016</v>
      </c>
      <c r="B6789" s="244" t="s">
        <v>65</v>
      </c>
      <c r="C6789" s="237"/>
      <c r="D6789" s="47">
        <v>20053</v>
      </c>
      <c r="E6789" s="180">
        <v>-0.08</v>
      </c>
      <c r="F6789" s="47">
        <v>0</v>
      </c>
      <c r="G6789" s="180">
        <v>-1</v>
      </c>
      <c r="H6789" s="47">
        <v>21803</v>
      </c>
    </row>
    <row r="6790" spans="1:8">
      <c r="A6790" s="44" t="s">
        <v>1016</v>
      </c>
      <c r="B6790" s="44" t="s">
        <v>188</v>
      </c>
      <c r="C6790" s="44"/>
      <c r="D6790" s="47">
        <v>1</v>
      </c>
      <c r="E6790" s="180">
        <v>-0.98</v>
      </c>
      <c r="F6790" s="47">
        <v>0</v>
      </c>
      <c r="G6790" s="180">
        <v>-1</v>
      </c>
      <c r="H6790" s="47">
        <v>36</v>
      </c>
    </row>
    <row r="6791" spans="1:8">
      <c r="A6791" s="44" t="s">
        <v>1016</v>
      </c>
      <c r="B6791" s="244" t="s">
        <v>994</v>
      </c>
      <c r="C6791" s="237"/>
      <c r="D6791" s="47">
        <v>0</v>
      </c>
      <c r="E6791" s="181"/>
      <c r="F6791" s="47">
        <v>0</v>
      </c>
      <c r="G6791" s="181"/>
      <c r="H6791" s="47">
        <v>0</v>
      </c>
    </row>
    <row r="6792" spans="1:8">
      <c r="A6792" s="44" t="s">
        <v>1016</v>
      </c>
      <c r="B6792" s="44" t="s">
        <v>342</v>
      </c>
      <c r="C6792" s="44"/>
      <c r="D6792" s="47">
        <v>0</v>
      </c>
      <c r="E6792" s="181"/>
      <c r="F6792" s="47">
        <v>0</v>
      </c>
      <c r="G6792" s="181"/>
      <c r="H6792" s="47">
        <v>0</v>
      </c>
    </row>
    <row r="6793" spans="1:8">
      <c r="A6793" s="44" t="s">
        <v>1016</v>
      </c>
      <c r="B6793" s="44" t="s">
        <v>555</v>
      </c>
      <c r="C6793" s="44"/>
      <c r="D6793" s="47">
        <v>5874</v>
      </c>
      <c r="E6793" s="180">
        <v>-0.94</v>
      </c>
      <c r="F6793" s="47">
        <v>0</v>
      </c>
      <c r="G6793" s="180">
        <v>-1</v>
      </c>
      <c r="H6793" s="47">
        <v>100452</v>
      </c>
    </row>
    <row r="6794" spans="1:8">
      <c r="A6794" s="44" t="s">
        <v>1016</v>
      </c>
      <c r="B6794" s="44" t="s">
        <v>281</v>
      </c>
      <c r="C6794" s="44"/>
      <c r="D6794" s="47">
        <v>11</v>
      </c>
      <c r="E6794" s="181"/>
      <c r="F6794" s="47">
        <v>0</v>
      </c>
      <c r="G6794" s="181"/>
      <c r="H6794" s="47">
        <v>0</v>
      </c>
    </row>
    <row r="6795" spans="1:8">
      <c r="A6795" s="44" t="s">
        <v>1016</v>
      </c>
      <c r="B6795" s="44" t="s">
        <v>343</v>
      </c>
      <c r="C6795" s="44"/>
      <c r="D6795" s="47">
        <v>1</v>
      </c>
      <c r="E6795" s="181"/>
      <c r="F6795" s="47">
        <v>0</v>
      </c>
      <c r="G6795" s="181"/>
      <c r="H6795" s="47">
        <v>0</v>
      </c>
    </row>
    <row r="6796" spans="1:8">
      <c r="A6796" s="44" t="s">
        <v>1016</v>
      </c>
      <c r="B6796" s="244" t="s">
        <v>258</v>
      </c>
      <c r="C6796" s="237"/>
      <c r="D6796" s="47">
        <v>0</v>
      </c>
      <c r="E6796" s="180">
        <v>-1</v>
      </c>
      <c r="F6796" s="47">
        <v>0</v>
      </c>
      <c r="G6796" s="180">
        <v>-1</v>
      </c>
      <c r="H6796" s="47">
        <v>3</v>
      </c>
    </row>
    <row r="6797" spans="1:8">
      <c r="A6797" s="44" t="s">
        <v>1016</v>
      </c>
      <c r="B6797" s="44" t="s">
        <v>498</v>
      </c>
      <c r="C6797" s="44"/>
      <c r="D6797" s="47">
        <v>4862</v>
      </c>
      <c r="E6797" s="180">
        <v>-0.05</v>
      </c>
      <c r="F6797" s="47">
        <v>0</v>
      </c>
      <c r="G6797" s="180">
        <v>-1</v>
      </c>
      <c r="H6797" s="47">
        <v>5142</v>
      </c>
    </row>
    <row r="6798" spans="1:8">
      <c r="A6798" s="44" t="s">
        <v>1016</v>
      </c>
      <c r="B6798" s="44" t="s">
        <v>98</v>
      </c>
      <c r="C6798" s="44"/>
      <c r="D6798" s="47">
        <v>7013</v>
      </c>
      <c r="E6798" s="180">
        <v>0.3</v>
      </c>
      <c r="F6798" s="47">
        <v>0</v>
      </c>
      <c r="G6798" s="180">
        <v>-1</v>
      </c>
      <c r="H6798" s="47">
        <v>5398</v>
      </c>
    </row>
    <row r="6799" spans="1:8">
      <c r="A6799" s="44" t="s">
        <v>1016</v>
      </c>
      <c r="B6799" s="44" t="s">
        <v>252</v>
      </c>
      <c r="C6799" s="44"/>
      <c r="D6799" s="47">
        <v>52</v>
      </c>
      <c r="E6799" s="180">
        <v>24.77</v>
      </c>
      <c r="F6799" s="47">
        <v>0</v>
      </c>
      <c r="G6799" s="180">
        <v>-1</v>
      </c>
      <c r="H6799" s="47">
        <v>2</v>
      </c>
    </row>
    <row r="6800" spans="1:8">
      <c r="A6800" s="44" t="s">
        <v>1016</v>
      </c>
      <c r="B6800" s="244" t="s">
        <v>90</v>
      </c>
      <c r="C6800" s="237"/>
      <c r="D6800" s="47">
        <v>9387</v>
      </c>
      <c r="E6800" s="181"/>
      <c r="F6800" s="47">
        <v>0</v>
      </c>
      <c r="G6800" s="181"/>
      <c r="H6800" s="47">
        <v>0</v>
      </c>
    </row>
    <row r="6801" spans="1:8">
      <c r="A6801" s="44" t="s">
        <v>1016</v>
      </c>
      <c r="B6801" s="244" t="s">
        <v>235</v>
      </c>
      <c r="C6801" s="237"/>
      <c r="D6801" s="47">
        <v>105</v>
      </c>
      <c r="E6801" s="181"/>
      <c r="F6801" s="47">
        <v>0</v>
      </c>
      <c r="G6801" s="181"/>
      <c r="H6801" s="47">
        <v>0</v>
      </c>
    </row>
    <row r="6802" spans="1:8">
      <c r="A6802" s="44" t="s">
        <v>1016</v>
      </c>
      <c r="B6802" s="44" t="s">
        <v>123</v>
      </c>
      <c r="C6802" s="44"/>
      <c r="D6802" s="47">
        <v>19816</v>
      </c>
      <c r="E6802" s="180">
        <v>0.37</v>
      </c>
      <c r="F6802" s="47">
        <v>0</v>
      </c>
      <c r="G6802" s="180">
        <v>-1</v>
      </c>
      <c r="H6802" s="47">
        <v>14450</v>
      </c>
    </row>
    <row r="6803" spans="1:8">
      <c r="A6803" s="44" t="s">
        <v>1016</v>
      </c>
      <c r="B6803" s="44" t="s">
        <v>344</v>
      </c>
      <c r="C6803" s="44"/>
      <c r="D6803" s="47">
        <v>0</v>
      </c>
      <c r="E6803" s="181"/>
      <c r="F6803" s="47">
        <v>0</v>
      </c>
      <c r="G6803" s="181"/>
      <c r="H6803" s="47">
        <v>0</v>
      </c>
    </row>
    <row r="6804" spans="1:8">
      <c r="A6804" s="44" t="s">
        <v>1016</v>
      </c>
      <c r="B6804" s="44" t="s">
        <v>154</v>
      </c>
      <c r="C6804" s="44"/>
      <c r="D6804" s="47">
        <v>2932</v>
      </c>
      <c r="E6804" s="180">
        <v>0.28999999999999998</v>
      </c>
      <c r="F6804" s="47">
        <v>0</v>
      </c>
      <c r="G6804" s="180">
        <v>-1</v>
      </c>
      <c r="H6804" s="47">
        <v>2268</v>
      </c>
    </row>
    <row r="6805" spans="1:8">
      <c r="A6805" s="44" t="s">
        <v>1016</v>
      </c>
      <c r="B6805" s="44" t="s">
        <v>290</v>
      </c>
      <c r="C6805" s="44"/>
      <c r="D6805" s="47">
        <v>8</v>
      </c>
      <c r="E6805" s="180">
        <v>-0.46</v>
      </c>
      <c r="F6805" s="47">
        <v>0</v>
      </c>
      <c r="G6805" s="180">
        <v>-1</v>
      </c>
      <c r="H6805" s="47">
        <v>14</v>
      </c>
    </row>
    <row r="6806" spans="1:8">
      <c r="A6806" s="44" t="s">
        <v>1016</v>
      </c>
      <c r="B6806" s="44" t="s">
        <v>138</v>
      </c>
      <c r="C6806" s="44"/>
      <c r="D6806" s="47">
        <v>1658</v>
      </c>
      <c r="E6806" s="180">
        <v>-0.51</v>
      </c>
      <c r="F6806" s="47">
        <v>0</v>
      </c>
      <c r="G6806" s="180">
        <v>-1</v>
      </c>
      <c r="H6806" s="47">
        <v>3402</v>
      </c>
    </row>
    <row r="6807" spans="1:8">
      <c r="A6807" s="44" t="s">
        <v>1016</v>
      </c>
      <c r="B6807" s="44" t="s">
        <v>257</v>
      </c>
      <c r="C6807" s="44"/>
      <c r="D6807" s="47">
        <v>35</v>
      </c>
      <c r="E6807" s="180">
        <v>7.65</v>
      </c>
      <c r="F6807" s="47">
        <v>0</v>
      </c>
      <c r="G6807" s="180">
        <v>-1</v>
      </c>
      <c r="H6807" s="47">
        <v>4</v>
      </c>
    </row>
    <row r="6808" spans="1:8">
      <c r="A6808" s="44" t="s">
        <v>1016</v>
      </c>
      <c r="B6808" s="44" t="s">
        <v>293</v>
      </c>
      <c r="C6808" s="44"/>
      <c r="D6808" s="47">
        <v>1</v>
      </c>
      <c r="E6808" s="180">
        <v>-0.48</v>
      </c>
      <c r="F6808" s="47">
        <v>0</v>
      </c>
      <c r="G6808" s="180">
        <v>-1</v>
      </c>
      <c r="H6808" s="47">
        <v>1</v>
      </c>
    </row>
    <row r="6809" spans="1:8">
      <c r="A6809" s="44" t="s">
        <v>1016</v>
      </c>
      <c r="B6809" s="44" t="s">
        <v>472</v>
      </c>
      <c r="C6809" s="44"/>
      <c r="D6809" s="47">
        <v>0</v>
      </c>
      <c r="E6809" s="181"/>
      <c r="F6809" s="47">
        <v>0</v>
      </c>
      <c r="G6809" s="181"/>
      <c r="H6809" s="47">
        <v>0</v>
      </c>
    </row>
    <row r="6810" spans="1:8">
      <c r="A6810" s="44" t="s">
        <v>1016</v>
      </c>
      <c r="B6810" s="244" t="s">
        <v>118</v>
      </c>
      <c r="C6810" s="237"/>
      <c r="D6810" s="47">
        <v>153</v>
      </c>
      <c r="E6810" s="180">
        <v>-0.93</v>
      </c>
      <c r="F6810" s="47">
        <v>0</v>
      </c>
      <c r="G6810" s="180">
        <v>-1</v>
      </c>
      <c r="H6810" s="47">
        <v>2162</v>
      </c>
    </row>
    <row r="6811" spans="1:8">
      <c r="A6811" s="44" t="s">
        <v>1016</v>
      </c>
      <c r="B6811" s="244" t="s">
        <v>346</v>
      </c>
      <c r="C6811" s="237"/>
      <c r="D6811" s="47">
        <v>0</v>
      </c>
      <c r="E6811" s="181"/>
      <c r="F6811" s="47">
        <v>0</v>
      </c>
      <c r="G6811" s="181"/>
      <c r="H6811" s="47">
        <v>0</v>
      </c>
    </row>
    <row r="6812" spans="1:8">
      <c r="A6812" s="44" t="s">
        <v>1016</v>
      </c>
      <c r="B6812" s="44" t="s">
        <v>222</v>
      </c>
      <c r="C6812" s="44"/>
      <c r="D6812" s="47">
        <v>219</v>
      </c>
      <c r="E6812" s="180">
        <v>8.9700000000000006</v>
      </c>
      <c r="F6812" s="47">
        <v>0</v>
      </c>
      <c r="G6812" s="180">
        <v>-1</v>
      </c>
      <c r="H6812" s="47">
        <v>22</v>
      </c>
    </row>
    <row r="6813" spans="1:8">
      <c r="A6813" s="44" t="s">
        <v>1016</v>
      </c>
      <c r="B6813" s="44" t="s">
        <v>347</v>
      </c>
      <c r="C6813" s="44"/>
      <c r="D6813" s="47">
        <v>3</v>
      </c>
      <c r="E6813" s="181"/>
      <c r="F6813" s="47">
        <v>0</v>
      </c>
      <c r="G6813" s="181"/>
      <c r="H6813" s="47">
        <v>0</v>
      </c>
    </row>
    <row r="6814" spans="1:8">
      <c r="A6814" s="44" t="s">
        <v>1016</v>
      </c>
      <c r="B6814" s="244" t="s">
        <v>189</v>
      </c>
      <c r="C6814" s="237"/>
      <c r="D6814" s="47">
        <v>11620</v>
      </c>
      <c r="E6814" s="180">
        <v>-0.02</v>
      </c>
      <c r="F6814" s="47">
        <v>0</v>
      </c>
      <c r="G6814" s="180">
        <v>-1</v>
      </c>
      <c r="H6814" s="47">
        <v>11918</v>
      </c>
    </row>
    <row r="6815" spans="1:8">
      <c r="A6815" s="44" t="s">
        <v>1016</v>
      </c>
      <c r="B6815" s="44" t="s">
        <v>103</v>
      </c>
      <c r="C6815" s="44"/>
      <c r="D6815" s="47">
        <v>10207</v>
      </c>
      <c r="E6815" s="180">
        <v>-0.54</v>
      </c>
      <c r="F6815" s="47">
        <v>0</v>
      </c>
      <c r="G6815" s="180">
        <v>-1</v>
      </c>
      <c r="H6815" s="47">
        <v>22224</v>
      </c>
    </row>
    <row r="6816" spans="1:8">
      <c r="A6816" s="44" t="s">
        <v>1016</v>
      </c>
      <c r="B6816" s="44" t="s">
        <v>350</v>
      </c>
      <c r="C6816" s="44"/>
      <c r="D6816" s="47">
        <v>0</v>
      </c>
      <c r="E6816" s="181"/>
      <c r="F6816" s="47">
        <v>0</v>
      </c>
      <c r="G6816" s="181"/>
      <c r="H6816" s="47">
        <v>0</v>
      </c>
    </row>
    <row r="6817" spans="1:8">
      <c r="A6817" s="44" t="s">
        <v>1016</v>
      </c>
      <c r="B6817" s="44" t="s">
        <v>134</v>
      </c>
      <c r="C6817" s="44"/>
      <c r="D6817" s="47">
        <v>0</v>
      </c>
      <c r="E6817" s="180">
        <v>-1</v>
      </c>
      <c r="F6817" s="47">
        <v>0</v>
      </c>
      <c r="G6817" s="180">
        <v>-1</v>
      </c>
      <c r="H6817" s="47">
        <v>43606</v>
      </c>
    </row>
    <row r="6818" spans="1:8">
      <c r="A6818" s="44" t="s">
        <v>1016</v>
      </c>
      <c r="B6818" s="44" t="s">
        <v>351</v>
      </c>
      <c r="C6818" s="44"/>
      <c r="D6818" s="47">
        <v>4</v>
      </c>
      <c r="E6818" s="181"/>
      <c r="F6818" s="47">
        <v>0</v>
      </c>
      <c r="G6818" s="181"/>
      <c r="H6818" s="47">
        <v>0</v>
      </c>
    </row>
    <row r="6819" spans="1:8">
      <c r="A6819" s="44" t="s">
        <v>1016</v>
      </c>
      <c r="B6819" s="44" t="s">
        <v>111</v>
      </c>
      <c r="C6819" s="44"/>
      <c r="D6819" s="47">
        <v>53530</v>
      </c>
      <c r="E6819" s="180">
        <v>-0.24</v>
      </c>
      <c r="F6819" s="47">
        <v>0</v>
      </c>
      <c r="G6819" s="180">
        <v>-1</v>
      </c>
      <c r="H6819" s="47">
        <v>70689</v>
      </c>
    </row>
    <row r="6820" spans="1:8">
      <c r="A6820" s="44" t="s">
        <v>1016</v>
      </c>
      <c r="B6820" s="244" t="s">
        <v>781</v>
      </c>
      <c r="C6820" s="237"/>
      <c r="D6820" s="47">
        <v>9973</v>
      </c>
      <c r="E6820" s="180">
        <v>-0.27</v>
      </c>
      <c r="F6820" s="47">
        <v>0</v>
      </c>
      <c r="G6820" s="180">
        <v>-1</v>
      </c>
      <c r="H6820" s="47">
        <v>13603</v>
      </c>
    </row>
    <row r="6821" spans="1:8">
      <c r="A6821" s="44" t="s">
        <v>1016</v>
      </c>
      <c r="B6821" s="244" t="s">
        <v>352</v>
      </c>
      <c r="C6821" s="237"/>
      <c r="D6821" s="47">
        <v>1</v>
      </c>
      <c r="E6821" s="181"/>
      <c r="F6821" s="47">
        <v>0</v>
      </c>
      <c r="G6821" s="181"/>
      <c r="H6821" s="47">
        <v>0</v>
      </c>
    </row>
    <row r="6822" spans="1:8">
      <c r="A6822" s="44" t="s">
        <v>1016</v>
      </c>
      <c r="B6822" s="244" t="s">
        <v>183</v>
      </c>
      <c r="C6822" s="237"/>
      <c r="D6822" s="47">
        <v>523</v>
      </c>
      <c r="E6822" s="181"/>
      <c r="F6822" s="47">
        <v>0</v>
      </c>
      <c r="G6822" s="181"/>
      <c r="H6822" s="47">
        <v>0</v>
      </c>
    </row>
    <row r="6823" spans="1:8">
      <c r="A6823" s="44" t="s">
        <v>1016</v>
      </c>
      <c r="B6823" s="44" t="s">
        <v>255</v>
      </c>
      <c r="C6823" s="44"/>
      <c r="D6823" s="47">
        <v>0</v>
      </c>
      <c r="E6823" s="180">
        <v>-1</v>
      </c>
      <c r="F6823" s="47">
        <v>0</v>
      </c>
      <c r="G6823" s="180">
        <v>-1</v>
      </c>
      <c r="H6823" s="47">
        <v>32</v>
      </c>
    </row>
    <row r="6824" spans="1:8">
      <c r="A6824" s="44" t="s">
        <v>1016</v>
      </c>
      <c r="B6824" s="244" t="s">
        <v>205</v>
      </c>
      <c r="C6824" s="237"/>
      <c r="D6824" s="47">
        <v>931</v>
      </c>
      <c r="E6824" s="180">
        <v>-0.21</v>
      </c>
      <c r="F6824" s="47">
        <v>0</v>
      </c>
      <c r="G6824" s="180">
        <v>-1</v>
      </c>
      <c r="H6824" s="47">
        <v>1181</v>
      </c>
    </row>
    <row r="6825" spans="1:8">
      <c r="A6825" s="44" t="s">
        <v>1016</v>
      </c>
      <c r="B6825" s="44" t="s">
        <v>563</v>
      </c>
      <c r="C6825" s="44"/>
      <c r="D6825" s="47">
        <v>1286</v>
      </c>
      <c r="E6825" s="180">
        <v>-0.95</v>
      </c>
      <c r="F6825" s="47">
        <v>0</v>
      </c>
      <c r="G6825" s="180">
        <v>-1</v>
      </c>
      <c r="H6825" s="47">
        <v>27075</v>
      </c>
    </row>
    <row r="6826" spans="1:8">
      <c r="A6826" s="44" t="s">
        <v>1016</v>
      </c>
      <c r="B6826" s="244" t="s">
        <v>328</v>
      </c>
      <c r="C6826" s="237"/>
      <c r="D6826" s="47">
        <v>1</v>
      </c>
      <c r="E6826" s="181"/>
      <c r="F6826" s="47">
        <v>0</v>
      </c>
      <c r="G6826" s="181"/>
      <c r="H6826" s="47">
        <v>0</v>
      </c>
    </row>
    <row r="6827" spans="1:8">
      <c r="A6827" s="44" t="s">
        <v>1016</v>
      </c>
      <c r="B6827" s="44" t="s">
        <v>565</v>
      </c>
      <c r="C6827" s="44"/>
      <c r="D6827" s="47">
        <v>183</v>
      </c>
      <c r="E6827" s="180">
        <v>-1</v>
      </c>
      <c r="F6827" s="47">
        <v>0</v>
      </c>
      <c r="G6827" s="180">
        <v>-1</v>
      </c>
      <c r="H6827" s="47">
        <v>67626</v>
      </c>
    </row>
    <row r="6828" spans="1:8">
      <c r="A6828" s="44" t="s">
        <v>1016</v>
      </c>
      <c r="B6828" s="44" t="s">
        <v>95</v>
      </c>
      <c r="C6828" s="44"/>
      <c r="D6828" s="47">
        <v>64295</v>
      </c>
      <c r="E6828" s="181"/>
      <c r="F6828" s="47">
        <v>0</v>
      </c>
      <c r="G6828" s="181"/>
      <c r="H6828" s="47">
        <v>0</v>
      </c>
    </row>
    <row r="6829" spans="1:8">
      <c r="A6829" s="44" t="s">
        <v>1016</v>
      </c>
      <c r="B6829" s="44" t="s">
        <v>473</v>
      </c>
      <c r="C6829" s="44"/>
      <c r="D6829" s="47">
        <v>0</v>
      </c>
      <c r="E6829" s="181"/>
      <c r="F6829" s="47">
        <v>0</v>
      </c>
      <c r="G6829" s="181"/>
      <c r="H6829" s="47">
        <v>0</v>
      </c>
    </row>
    <row r="6830" spans="1:8">
      <c r="A6830" s="44" t="s">
        <v>1016</v>
      </c>
      <c r="B6830" s="244" t="s">
        <v>457</v>
      </c>
      <c r="C6830" s="237"/>
      <c r="D6830" s="47">
        <v>4</v>
      </c>
      <c r="E6830" s="181"/>
      <c r="F6830" s="47">
        <v>0</v>
      </c>
      <c r="G6830" s="181"/>
      <c r="H6830" s="47">
        <v>0</v>
      </c>
    </row>
    <row r="6831" spans="1:8">
      <c r="A6831" s="44" t="s">
        <v>1016</v>
      </c>
      <c r="B6831" s="44" t="s">
        <v>356</v>
      </c>
      <c r="C6831" s="44"/>
      <c r="D6831" s="47">
        <v>4</v>
      </c>
      <c r="E6831" s="181"/>
      <c r="F6831" s="47">
        <v>0</v>
      </c>
      <c r="G6831" s="181"/>
      <c r="H6831" s="47">
        <v>0</v>
      </c>
    </row>
    <row r="6832" spans="1:8">
      <c r="A6832" s="44" t="s">
        <v>1016</v>
      </c>
      <c r="B6832" s="44" t="s">
        <v>153</v>
      </c>
      <c r="C6832" s="44"/>
      <c r="D6832" s="47">
        <v>24747</v>
      </c>
      <c r="E6832" s="180">
        <v>0.12</v>
      </c>
      <c r="F6832" s="47">
        <v>0</v>
      </c>
      <c r="G6832" s="180">
        <v>-1</v>
      </c>
      <c r="H6832" s="47">
        <v>22008</v>
      </c>
    </row>
    <row r="6833" spans="1:8">
      <c r="A6833" s="44" t="s">
        <v>1016</v>
      </c>
      <c r="B6833" s="244" t="s">
        <v>92</v>
      </c>
      <c r="C6833" s="237"/>
      <c r="D6833" s="47">
        <v>52852</v>
      </c>
      <c r="E6833" s="180">
        <v>-0.03</v>
      </c>
      <c r="F6833" s="47">
        <v>0</v>
      </c>
      <c r="G6833" s="180">
        <v>-1</v>
      </c>
      <c r="H6833" s="47">
        <v>54566</v>
      </c>
    </row>
    <row r="6834" spans="1:8">
      <c r="A6834" s="44" t="s">
        <v>1016</v>
      </c>
      <c r="B6834" s="44" t="s">
        <v>270</v>
      </c>
      <c r="C6834" s="44"/>
      <c r="D6834" s="47">
        <v>11</v>
      </c>
      <c r="E6834" s="181"/>
      <c r="F6834" s="47">
        <v>0</v>
      </c>
      <c r="G6834" s="181"/>
      <c r="H6834" s="47">
        <v>0</v>
      </c>
    </row>
    <row r="6835" spans="1:8">
      <c r="A6835" s="44" t="s">
        <v>1016</v>
      </c>
      <c r="B6835" s="244" t="s">
        <v>995</v>
      </c>
      <c r="C6835" s="237"/>
      <c r="D6835" s="47">
        <v>0</v>
      </c>
      <c r="E6835" s="181"/>
      <c r="F6835" s="47">
        <v>0</v>
      </c>
      <c r="G6835" s="181"/>
      <c r="H6835" s="47">
        <v>0</v>
      </c>
    </row>
    <row r="6836" spans="1:8">
      <c r="A6836" s="44" t="s">
        <v>1016</v>
      </c>
      <c r="B6836" s="244" t="s">
        <v>996</v>
      </c>
      <c r="C6836" s="237"/>
      <c r="D6836" s="47">
        <v>0</v>
      </c>
      <c r="E6836" s="181"/>
      <c r="F6836" s="47">
        <v>0</v>
      </c>
      <c r="G6836" s="181"/>
      <c r="H6836" s="47">
        <v>0</v>
      </c>
    </row>
    <row r="6837" spans="1:8">
      <c r="A6837" s="44" t="s">
        <v>1016</v>
      </c>
      <c r="B6837" s="244" t="s">
        <v>997</v>
      </c>
      <c r="C6837" s="237"/>
      <c r="D6837" s="47">
        <v>0</v>
      </c>
      <c r="E6837" s="181"/>
      <c r="F6837" s="47">
        <v>0</v>
      </c>
      <c r="G6837" s="181"/>
      <c r="H6837" s="47">
        <v>0</v>
      </c>
    </row>
    <row r="6838" spans="1:8">
      <c r="A6838" s="44" t="s">
        <v>1016</v>
      </c>
      <c r="B6838" s="244" t="s">
        <v>998</v>
      </c>
      <c r="C6838" s="237"/>
      <c r="D6838" s="47">
        <v>0</v>
      </c>
      <c r="E6838" s="181"/>
      <c r="F6838" s="47">
        <v>0</v>
      </c>
      <c r="G6838" s="181"/>
      <c r="H6838" s="47">
        <v>0</v>
      </c>
    </row>
    <row r="6839" spans="1:8">
      <c r="A6839" s="44" t="s">
        <v>1016</v>
      </c>
      <c r="B6839" s="244" t="s">
        <v>999</v>
      </c>
      <c r="C6839" s="237"/>
      <c r="D6839" s="47">
        <v>0</v>
      </c>
      <c r="E6839" s="181"/>
      <c r="F6839" s="47">
        <v>0</v>
      </c>
      <c r="G6839" s="181"/>
      <c r="H6839" s="47">
        <v>0</v>
      </c>
    </row>
    <row r="6840" spans="1:8">
      <c r="A6840" s="44" t="s">
        <v>1016</v>
      </c>
      <c r="B6840" s="244" t="s">
        <v>1000</v>
      </c>
      <c r="C6840" s="237"/>
      <c r="D6840" s="47">
        <v>0</v>
      </c>
      <c r="E6840" s="181"/>
      <c r="F6840" s="47">
        <v>0</v>
      </c>
      <c r="G6840" s="181"/>
      <c r="H6840" s="47">
        <v>0</v>
      </c>
    </row>
    <row r="6841" spans="1:8">
      <c r="A6841" s="44" t="s">
        <v>1016</v>
      </c>
      <c r="B6841" s="244" t="s">
        <v>1001</v>
      </c>
      <c r="C6841" s="237"/>
      <c r="D6841" s="47">
        <v>0</v>
      </c>
      <c r="E6841" s="181"/>
      <c r="F6841" s="47">
        <v>0</v>
      </c>
      <c r="G6841" s="181"/>
      <c r="H6841" s="47">
        <v>0</v>
      </c>
    </row>
    <row r="6842" spans="1:8">
      <c r="A6842" s="44" t="s">
        <v>1016</v>
      </c>
      <c r="B6842" s="244" t="s">
        <v>1002</v>
      </c>
      <c r="C6842" s="237"/>
      <c r="D6842" s="47">
        <v>0</v>
      </c>
      <c r="E6842" s="181"/>
      <c r="F6842" s="47">
        <v>0</v>
      </c>
      <c r="G6842" s="181"/>
      <c r="H6842" s="47">
        <v>0</v>
      </c>
    </row>
    <row r="6843" spans="1:8">
      <c r="A6843" s="44" t="s">
        <v>1016</v>
      </c>
      <c r="B6843" s="244" t="s">
        <v>1003</v>
      </c>
      <c r="C6843" s="237"/>
      <c r="D6843" s="47">
        <v>0</v>
      </c>
      <c r="E6843" s="181"/>
      <c r="F6843" s="47">
        <v>0</v>
      </c>
      <c r="G6843" s="181"/>
      <c r="H6843" s="47">
        <v>0</v>
      </c>
    </row>
    <row r="6844" spans="1:8">
      <c r="A6844" s="44" t="s">
        <v>1016</v>
      </c>
      <c r="B6844" s="244" t="s">
        <v>1004</v>
      </c>
      <c r="C6844" s="237"/>
      <c r="D6844" s="47">
        <v>0</v>
      </c>
      <c r="E6844" s="181"/>
      <c r="F6844" s="47">
        <v>0</v>
      </c>
      <c r="G6844" s="181"/>
      <c r="H6844" s="47">
        <v>0</v>
      </c>
    </row>
    <row r="6845" spans="1:8">
      <c r="A6845" s="44" t="s">
        <v>1016</v>
      </c>
      <c r="B6845" s="244" t="s">
        <v>1005</v>
      </c>
      <c r="C6845" s="237"/>
      <c r="D6845" s="47">
        <v>0</v>
      </c>
      <c r="E6845" s="181"/>
      <c r="F6845" s="47">
        <v>0</v>
      </c>
      <c r="G6845" s="181"/>
      <c r="H6845" s="47">
        <v>0</v>
      </c>
    </row>
    <row r="6846" spans="1:8">
      <c r="A6846" s="44" t="s">
        <v>1016</v>
      </c>
      <c r="B6846" s="244" t="s">
        <v>1006</v>
      </c>
      <c r="C6846" s="237"/>
      <c r="D6846" s="47">
        <v>0</v>
      </c>
      <c r="E6846" s="181"/>
      <c r="F6846" s="47">
        <v>0</v>
      </c>
      <c r="G6846" s="181"/>
      <c r="H6846" s="47">
        <v>0</v>
      </c>
    </row>
    <row r="6847" spans="1:8">
      <c r="A6847" s="44" t="s">
        <v>1016</v>
      </c>
      <c r="B6847" s="244" t="s">
        <v>1007</v>
      </c>
      <c r="C6847" s="237"/>
      <c r="D6847" s="47">
        <v>0</v>
      </c>
      <c r="E6847" s="181"/>
      <c r="F6847" s="47">
        <v>0</v>
      </c>
      <c r="G6847" s="181"/>
      <c r="H6847" s="47">
        <v>0</v>
      </c>
    </row>
    <row r="6848" spans="1:8">
      <c r="A6848" s="44" t="s">
        <v>1016</v>
      </c>
      <c r="B6848" s="244" t="s">
        <v>1008</v>
      </c>
      <c r="C6848" s="237"/>
      <c r="D6848" s="47">
        <v>0</v>
      </c>
      <c r="E6848" s="181"/>
      <c r="F6848" s="49">
        <v>0</v>
      </c>
      <c r="G6848" s="181"/>
      <c r="H6848" s="47">
        <v>0</v>
      </c>
    </row>
    <row r="6849" spans="1:8">
      <c r="A6849" s="44" t="s">
        <v>1016</v>
      </c>
      <c r="B6849" s="44" t="s">
        <v>357</v>
      </c>
      <c r="C6849" s="44"/>
      <c r="D6849" s="47">
        <v>1</v>
      </c>
      <c r="E6849" s="181"/>
      <c r="F6849" s="47">
        <v>0</v>
      </c>
      <c r="G6849" s="181"/>
      <c r="H6849" s="47">
        <v>0</v>
      </c>
    </row>
    <row r="6850" spans="1:8">
      <c r="A6850" s="44" t="s">
        <v>1016</v>
      </c>
      <c r="B6850" s="244" t="s">
        <v>152</v>
      </c>
      <c r="C6850" s="237"/>
      <c r="D6850" s="47">
        <v>47473</v>
      </c>
      <c r="E6850" s="180">
        <v>0.13</v>
      </c>
      <c r="F6850" s="47">
        <v>0</v>
      </c>
      <c r="G6850" s="180">
        <v>-1</v>
      </c>
      <c r="H6850" s="47">
        <v>42137</v>
      </c>
    </row>
    <row r="6851" spans="1:8">
      <c r="A6851" s="44" t="s">
        <v>1016</v>
      </c>
      <c r="B6851" s="244" t="s">
        <v>502</v>
      </c>
      <c r="C6851" s="237"/>
      <c r="D6851" s="47">
        <v>0</v>
      </c>
      <c r="E6851" s="180">
        <v>-0.99</v>
      </c>
      <c r="F6851" s="47">
        <v>0</v>
      </c>
      <c r="G6851" s="180">
        <v>-1</v>
      </c>
      <c r="H6851" s="47">
        <v>59</v>
      </c>
    </row>
    <row r="6852" spans="1:8">
      <c r="A6852" s="44" t="s">
        <v>1016</v>
      </c>
      <c r="B6852" s="244" t="s">
        <v>245</v>
      </c>
      <c r="C6852" s="237"/>
      <c r="D6852" s="47">
        <v>64</v>
      </c>
      <c r="E6852" s="181"/>
      <c r="F6852" s="47">
        <v>0</v>
      </c>
      <c r="G6852" s="181"/>
      <c r="H6852" s="47">
        <v>0</v>
      </c>
    </row>
    <row r="6853" spans="1:8">
      <c r="A6853" s="44" t="s">
        <v>1016</v>
      </c>
      <c r="B6853" s="244" t="s">
        <v>522</v>
      </c>
      <c r="C6853" s="237"/>
      <c r="D6853" s="47">
        <v>4499</v>
      </c>
      <c r="E6853" s="180">
        <v>-0.1</v>
      </c>
      <c r="F6853" s="47">
        <v>0</v>
      </c>
      <c r="G6853" s="180">
        <v>-1</v>
      </c>
      <c r="H6853" s="47">
        <v>4975</v>
      </c>
    </row>
    <row r="6854" spans="1:8">
      <c r="A6854" s="44" t="s">
        <v>1016</v>
      </c>
      <c r="B6854" s="44" t="s">
        <v>119</v>
      </c>
      <c r="C6854" s="44"/>
      <c r="D6854" s="47">
        <v>9986</v>
      </c>
      <c r="E6854" s="181"/>
      <c r="F6854" s="47">
        <v>0</v>
      </c>
      <c r="G6854" s="181"/>
      <c r="H6854" s="47">
        <v>0</v>
      </c>
    </row>
    <row r="6855" spans="1:8">
      <c r="A6855" s="44" t="s">
        <v>1016</v>
      </c>
      <c r="B6855" s="44" t="s">
        <v>359</v>
      </c>
      <c r="C6855" s="44"/>
      <c r="D6855" s="47">
        <v>2</v>
      </c>
      <c r="E6855" s="181"/>
      <c r="F6855" s="47">
        <v>0</v>
      </c>
      <c r="G6855" s="181"/>
      <c r="H6855" s="47">
        <v>0</v>
      </c>
    </row>
    <row r="6856" spans="1:8">
      <c r="A6856" s="44" t="s">
        <v>1016</v>
      </c>
      <c r="B6856" s="44" t="s">
        <v>185</v>
      </c>
      <c r="C6856" s="44"/>
      <c r="D6856" s="47">
        <v>251</v>
      </c>
      <c r="E6856" s="180">
        <v>1.1399999999999999</v>
      </c>
      <c r="F6856" s="47">
        <v>0</v>
      </c>
      <c r="G6856" s="180">
        <v>-1</v>
      </c>
      <c r="H6856" s="47">
        <v>117</v>
      </c>
    </row>
    <row r="6857" spans="1:8">
      <c r="A6857" s="44" t="s">
        <v>1016</v>
      </c>
      <c r="B6857" s="244" t="s">
        <v>133</v>
      </c>
      <c r="C6857" s="237"/>
      <c r="D6857" s="47">
        <v>34635</v>
      </c>
      <c r="E6857" s="180">
        <v>0.69</v>
      </c>
      <c r="F6857" s="47">
        <v>0</v>
      </c>
      <c r="G6857" s="180">
        <v>-1</v>
      </c>
      <c r="H6857" s="47">
        <v>20553</v>
      </c>
    </row>
    <row r="6858" spans="1:8">
      <c r="A6858" s="44" t="s">
        <v>1016</v>
      </c>
      <c r="B6858" s="44" t="s">
        <v>282</v>
      </c>
      <c r="C6858" s="44"/>
      <c r="D6858" s="47">
        <v>10</v>
      </c>
      <c r="E6858" s="181"/>
      <c r="F6858" s="47">
        <v>0</v>
      </c>
      <c r="G6858" s="181"/>
      <c r="H6858" s="47">
        <v>0</v>
      </c>
    </row>
    <row r="6859" spans="1:8">
      <c r="A6859" s="44" t="s">
        <v>1016</v>
      </c>
      <c r="B6859" s="44" t="s">
        <v>243</v>
      </c>
      <c r="C6859" s="44"/>
      <c r="D6859" s="47">
        <v>73</v>
      </c>
      <c r="E6859" s="181"/>
      <c r="F6859" s="47">
        <v>0</v>
      </c>
      <c r="G6859" s="181"/>
      <c r="H6859" s="47">
        <v>0</v>
      </c>
    </row>
    <row r="6860" spans="1:8">
      <c r="A6860" s="44" t="s">
        <v>1016</v>
      </c>
      <c r="B6860" s="44" t="s">
        <v>361</v>
      </c>
      <c r="C6860" s="44"/>
      <c r="D6860" s="47">
        <v>0</v>
      </c>
      <c r="E6860" s="181"/>
      <c r="F6860" s="47">
        <v>0</v>
      </c>
      <c r="G6860" s="181"/>
      <c r="H6860" s="47">
        <v>0</v>
      </c>
    </row>
    <row r="6861" spans="1:8">
      <c r="A6861" s="44" t="s">
        <v>1016</v>
      </c>
      <c r="B6861" s="44" t="s">
        <v>78</v>
      </c>
      <c r="C6861" s="44"/>
      <c r="D6861" s="47">
        <v>318287</v>
      </c>
      <c r="E6861" s="180">
        <v>0.13</v>
      </c>
      <c r="F6861" s="47">
        <v>0</v>
      </c>
      <c r="G6861" s="180">
        <v>-1</v>
      </c>
      <c r="H6861" s="47">
        <v>281849</v>
      </c>
    </row>
    <row r="6862" spans="1:8">
      <c r="A6862" s="44" t="s">
        <v>1016</v>
      </c>
      <c r="B6862" s="244" t="s">
        <v>474</v>
      </c>
      <c r="C6862" s="237"/>
      <c r="D6862" s="47">
        <v>0</v>
      </c>
      <c r="E6862" s="181"/>
      <c r="F6862" s="47">
        <v>0</v>
      </c>
      <c r="G6862" s="181"/>
      <c r="H6862" s="47">
        <v>0</v>
      </c>
    </row>
    <row r="6863" spans="1:8">
      <c r="A6863" s="44" t="s">
        <v>1016</v>
      </c>
      <c r="B6863" s="44" t="s">
        <v>562</v>
      </c>
      <c r="C6863" s="44"/>
      <c r="D6863" s="47">
        <v>22317</v>
      </c>
      <c r="E6863" s="180">
        <v>-0.53</v>
      </c>
      <c r="F6863" s="47">
        <v>0</v>
      </c>
      <c r="G6863" s="180">
        <v>-1</v>
      </c>
      <c r="H6863" s="47">
        <v>47678</v>
      </c>
    </row>
    <row r="6864" spans="1:8">
      <c r="A6864" s="44" t="s">
        <v>1016</v>
      </c>
      <c r="B6864" s="44" t="s">
        <v>75</v>
      </c>
      <c r="C6864" s="44"/>
      <c r="D6864" s="47">
        <v>43074</v>
      </c>
      <c r="E6864" s="181"/>
      <c r="F6864" s="47">
        <v>0</v>
      </c>
      <c r="G6864" s="181"/>
      <c r="H6864" s="47">
        <v>0</v>
      </c>
    </row>
    <row r="6865" spans="1:8">
      <c r="A6865" s="44" t="s">
        <v>1016</v>
      </c>
      <c r="B6865" s="244" t="s">
        <v>536</v>
      </c>
      <c r="C6865" s="237"/>
      <c r="D6865" s="47">
        <v>38377</v>
      </c>
      <c r="E6865" s="181"/>
      <c r="F6865" s="47">
        <v>0</v>
      </c>
      <c r="G6865" s="181"/>
      <c r="H6865" s="47">
        <v>0</v>
      </c>
    </row>
    <row r="6866" spans="1:8">
      <c r="A6866" s="44" t="s">
        <v>1016</v>
      </c>
      <c r="B6866" s="44" t="s">
        <v>251</v>
      </c>
      <c r="C6866" s="44"/>
      <c r="D6866" s="47">
        <v>34</v>
      </c>
      <c r="E6866" s="180">
        <v>-0.59</v>
      </c>
      <c r="F6866" s="47">
        <v>0</v>
      </c>
      <c r="G6866" s="180">
        <v>-1</v>
      </c>
      <c r="H6866" s="47">
        <v>82</v>
      </c>
    </row>
    <row r="6867" spans="1:8">
      <c r="A6867" s="44" t="s">
        <v>1016</v>
      </c>
      <c r="B6867" s="244" t="s">
        <v>1009</v>
      </c>
      <c r="C6867" s="237"/>
      <c r="D6867" s="47">
        <v>0</v>
      </c>
      <c r="E6867" s="181"/>
      <c r="F6867" s="47">
        <v>0</v>
      </c>
      <c r="G6867" s="181"/>
      <c r="H6867" s="47">
        <v>0</v>
      </c>
    </row>
    <row r="6868" spans="1:8">
      <c r="A6868" s="44" t="s">
        <v>1016</v>
      </c>
      <c r="B6868" s="244" t="s">
        <v>362</v>
      </c>
      <c r="C6868" s="237"/>
      <c r="D6868" s="47">
        <v>0</v>
      </c>
      <c r="E6868" s="181"/>
      <c r="F6868" s="47">
        <v>0</v>
      </c>
      <c r="G6868" s="181"/>
      <c r="H6868" s="47">
        <v>0</v>
      </c>
    </row>
    <row r="6869" spans="1:8">
      <c r="A6869" s="44" t="s">
        <v>1016</v>
      </c>
      <c r="B6869" s="44" t="s">
        <v>364</v>
      </c>
      <c r="C6869" s="44"/>
      <c r="D6869" s="47">
        <v>0</v>
      </c>
      <c r="E6869" s="181"/>
      <c r="F6869" s="47">
        <v>0</v>
      </c>
      <c r="G6869" s="181"/>
      <c r="H6869" s="47">
        <v>0</v>
      </c>
    </row>
    <row r="6870" spans="1:8">
      <c r="A6870" s="44" t="s">
        <v>1016</v>
      </c>
      <c r="B6870" s="44" t="s">
        <v>323</v>
      </c>
      <c r="C6870" s="44"/>
      <c r="D6870" s="47">
        <v>0</v>
      </c>
      <c r="E6870" s="181"/>
      <c r="F6870" s="47">
        <v>0</v>
      </c>
      <c r="G6870" s="181"/>
      <c r="H6870" s="47">
        <v>0</v>
      </c>
    </row>
    <row r="6871" spans="1:8">
      <c r="A6871" s="44" t="s">
        <v>1016</v>
      </c>
      <c r="B6871" s="44" t="s">
        <v>89</v>
      </c>
      <c r="C6871" s="44"/>
      <c r="D6871" s="47">
        <v>184217</v>
      </c>
      <c r="E6871" s="180">
        <v>7.69</v>
      </c>
      <c r="F6871" s="47">
        <v>0</v>
      </c>
      <c r="G6871" s="180">
        <v>-1</v>
      </c>
      <c r="H6871" s="47">
        <v>21209</v>
      </c>
    </row>
    <row r="6872" spans="1:8">
      <c r="A6872" s="44" t="s">
        <v>1016</v>
      </c>
      <c r="B6872" s="44" t="s">
        <v>539</v>
      </c>
      <c r="C6872" s="44"/>
      <c r="D6872" s="47">
        <v>17971</v>
      </c>
      <c r="E6872" s="180">
        <v>1.4</v>
      </c>
      <c r="F6872" s="47">
        <v>0</v>
      </c>
      <c r="G6872" s="180">
        <v>-1</v>
      </c>
      <c r="H6872" s="47">
        <v>7493</v>
      </c>
    </row>
    <row r="6873" spans="1:8">
      <c r="A6873" s="44" t="s">
        <v>1016</v>
      </c>
      <c r="B6873" s="244" t="s">
        <v>140</v>
      </c>
      <c r="C6873" s="237"/>
      <c r="D6873" s="47">
        <v>1093</v>
      </c>
      <c r="E6873" s="180">
        <v>-0.56999999999999995</v>
      </c>
      <c r="F6873" s="47">
        <v>0</v>
      </c>
      <c r="G6873" s="180">
        <v>-1</v>
      </c>
      <c r="H6873" s="47">
        <v>2520</v>
      </c>
    </row>
    <row r="6874" spans="1:8">
      <c r="A6874" s="44" t="s">
        <v>1016</v>
      </c>
      <c r="B6874" s="44" t="s">
        <v>79</v>
      </c>
      <c r="C6874" s="44"/>
      <c r="D6874" s="47">
        <v>32271</v>
      </c>
      <c r="E6874" s="180">
        <v>-0.03</v>
      </c>
      <c r="F6874" s="47">
        <v>0</v>
      </c>
      <c r="G6874" s="180">
        <v>-1</v>
      </c>
      <c r="H6874" s="47">
        <v>33170</v>
      </c>
    </row>
    <row r="6875" spans="1:8">
      <c r="A6875" s="44" t="s">
        <v>1016</v>
      </c>
      <c r="B6875" s="44" t="s">
        <v>165</v>
      </c>
      <c r="C6875" s="44"/>
      <c r="D6875" s="47">
        <v>1087</v>
      </c>
      <c r="E6875" s="180">
        <v>11.78</v>
      </c>
      <c r="F6875" s="47">
        <v>0</v>
      </c>
      <c r="G6875" s="180">
        <v>-1</v>
      </c>
      <c r="H6875" s="47">
        <v>85</v>
      </c>
    </row>
    <row r="6876" spans="1:8">
      <c r="A6876" s="44" t="s">
        <v>1016</v>
      </c>
      <c r="B6876" s="244" t="s">
        <v>363</v>
      </c>
      <c r="C6876" s="237"/>
      <c r="D6876" s="47">
        <v>2</v>
      </c>
      <c r="E6876" s="181"/>
      <c r="F6876" s="47">
        <v>0</v>
      </c>
      <c r="G6876" s="181"/>
      <c r="H6876" s="47">
        <v>0</v>
      </c>
    </row>
    <row r="6877" spans="1:8">
      <c r="A6877" s="44" t="s">
        <v>1016</v>
      </c>
      <c r="B6877" s="44" t="s">
        <v>537</v>
      </c>
      <c r="C6877" s="44"/>
      <c r="D6877" s="47">
        <v>8</v>
      </c>
      <c r="E6877" s="180">
        <v>-0.99</v>
      </c>
      <c r="F6877" s="47">
        <v>0</v>
      </c>
      <c r="G6877" s="180">
        <v>-1</v>
      </c>
      <c r="H6877" s="47">
        <v>1536</v>
      </c>
    </row>
    <row r="6878" spans="1:8">
      <c r="A6878" s="44" t="s">
        <v>1016</v>
      </c>
      <c r="B6878" s="44" t="s">
        <v>83</v>
      </c>
      <c r="C6878" s="44"/>
      <c r="D6878" s="47">
        <v>28790</v>
      </c>
      <c r="E6878" s="180">
        <v>0.65</v>
      </c>
      <c r="F6878" s="47">
        <v>0</v>
      </c>
      <c r="G6878" s="180">
        <v>-1</v>
      </c>
      <c r="H6878" s="47">
        <v>17465</v>
      </c>
    </row>
    <row r="6879" spans="1:8">
      <c r="A6879" s="44" t="s">
        <v>1016</v>
      </c>
      <c r="B6879" s="44" t="s">
        <v>194</v>
      </c>
      <c r="C6879" s="44"/>
      <c r="D6879" s="47">
        <v>6256</v>
      </c>
      <c r="E6879" s="180">
        <v>1.48</v>
      </c>
      <c r="F6879" s="47">
        <v>0</v>
      </c>
      <c r="G6879" s="180">
        <v>-1</v>
      </c>
      <c r="H6879" s="47">
        <v>2526</v>
      </c>
    </row>
    <row r="6880" spans="1:8">
      <c r="A6880" s="44" t="s">
        <v>1016</v>
      </c>
      <c r="B6880" s="244" t="s">
        <v>96</v>
      </c>
      <c r="C6880" s="237"/>
      <c r="D6880" s="47">
        <v>53871</v>
      </c>
      <c r="E6880" s="180">
        <v>0.22</v>
      </c>
      <c r="F6880" s="47">
        <v>0</v>
      </c>
      <c r="G6880" s="180">
        <v>-1</v>
      </c>
      <c r="H6880" s="47">
        <v>44257</v>
      </c>
    </row>
    <row r="6881" spans="1:8">
      <c r="A6881" s="44" t="s">
        <v>1016</v>
      </c>
      <c r="B6881" s="244" t="s">
        <v>471</v>
      </c>
      <c r="C6881" s="237"/>
      <c r="D6881" s="47">
        <v>0</v>
      </c>
      <c r="E6881" s="181"/>
      <c r="F6881" s="47">
        <v>0</v>
      </c>
      <c r="G6881" s="181"/>
      <c r="H6881" s="47">
        <v>0</v>
      </c>
    </row>
    <row r="6882" spans="1:8">
      <c r="A6882" s="44" t="s">
        <v>1016</v>
      </c>
      <c r="B6882" s="44" t="s">
        <v>149</v>
      </c>
      <c r="C6882" s="44"/>
      <c r="D6882" s="47">
        <v>1342</v>
      </c>
      <c r="E6882" s="180">
        <v>-0.44</v>
      </c>
      <c r="F6882" s="47">
        <v>0</v>
      </c>
      <c r="G6882" s="180">
        <v>-1</v>
      </c>
      <c r="H6882" s="47">
        <v>2387</v>
      </c>
    </row>
    <row r="6883" spans="1:8">
      <c r="A6883" s="44" t="s">
        <v>1016</v>
      </c>
      <c r="B6883" s="244" t="s">
        <v>171</v>
      </c>
      <c r="C6883" s="237"/>
      <c r="D6883" s="47">
        <v>1018</v>
      </c>
      <c r="E6883" s="180">
        <v>508.16</v>
      </c>
      <c r="F6883" s="47">
        <v>0</v>
      </c>
      <c r="G6883" s="180">
        <v>-1</v>
      </c>
      <c r="H6883" s="47">
        <v>2</v>
      </c>
    </row>
    <row r="6884" spans="1:8">
      <c r="A6884" s="44" t="s">
        <v>1016</v>
      </c>
      <c r="B6884" s="44" t="s">
        <v>507</v>
      </c>
      <c r="C6884" s="44"/>
      <c r="D6884" s="47">
        <v>0</v>
      </c>
      <c r="E6884" s="180">
        <v>-1</v>
      </c>
      <c r="F6884" s="47">
        <v>0</v>
      </c>
      <c r="G6884" s="180">
        <v>-1</v>
      </c>
      <c r="H6884" s="47">
        <v>2370</v>
      </c>
    </row>
    <row r="6885" spans="1:8">
      <c r="A6885" s="44" t="s">
        <v>1016</v>
      </c>
      <c r="B6885" s="44" t="s">
        <v>475</v>
      </c>
      <c r="C6885" s="44"/>
      <c r="D6885" s="47">
        <v>3</v>
      </c>
      <c r="E6885" s="181"/>
      <c r="F6885" s="47">
        <v>0</v>
      </c>
      <c r="G6885" s="181"/>
      <c r="H6885" s="47">
        <v>0</v>
      </c>
    </row>
    <row r="6886" spans="1:8">
      <c r="A6886" s="44" t="s">
        <v>1016</v>
      </c>
      <c r="B6886" s="44" t="s">
        <v>538</v>
      </c>
      <c r="C6886" s="44"/>
      <c r="D6886" s="47">
        <v>1458</v>
      </c>
      <c r="E6886" s="180">
        <v>-0.85</v>
      </c>
      <c r="F6886" s="47">
        <v>0</v>
      </c>
      <c r="G6886" s="180">
        <v>-1</v>
      </c>
      <c r="H6886" s="47">
        <v>9882</v>
      </c>
    </row>
    <row r="6887" spans="1:8">
      <c r="A6887" s="44" t="s">
        <v>1016</v>
      </c>
      <c r="B6887" s="44" t="s">
        <v>221</v>
      </c>
      <c r="C6887" s="44"/>
      <c r="D6887" s="47">
        <v>1316</v>
      </c>
      <c r="E6887" s="180">
        <v>-0.36</v>
      </c>
      <c r="F6887" s="47">
        <v>0</v>
      </c>
      <c r="G6887" s="180">
        <v>-1</v>
      </c>
      <c r="H6887" s="47">
        <v>2056</v>
      </c>
    </row>
    <row r="6888" spans="1:8">
      <c r="A6888" s="44" t="s">
        <v>1016</v>
      </c>
      <c r="B6888" s="244" t="s">
        <v>365</v>
      </c>
      <c r="C6888" s="237"/>
      <c r="D6888" s="47">
        <v>0</v>
      </c>
      <c r="E6888" s="181"/>
      <c r="F6888" s="47">
        <v>0</v>
      </c>
      <c r="G6888" s="181"/>
      <c r="H6888" s="47">
        <v>0</v>
      </c>
    </row>
    <row r="6889" spans="1:8">
      <c r="A6889" s="44" t="s">
        <v>1016</v>
      </c>
      <c r="B6889" s="44" t="s">
        <v>294</v>
      </c>
      <c r="C6889" s="44"/>
      <c r="D6889" s="47">
        <v>0</v>
      </c>
      <c r="E6889" s="180">
        <v>-1</v>
      </c>
      <c r="F6889" s="47">
        <v>0</v>
      </c>
      <c r="G6889" s="180">
        <v>-1</v>
      </c>
      <c r="H6889" s="47">
        <v>3</v>
      </c>
    </row>
    <row r="6890" spans="1:8">
      <c r="A6890" s="44" t="s">
        <v>1016</v>
      </c>
      <c r="B6890" s="44" t="s">
        <v>93</v>
      </c>
      <c r="C6890" s="44"/>
      <c r="D6890" s="47">
        <v>59257</v>
      </c>
      <c r="E6890" s="180">
        <v>-0.08</v>
      </c>
      <c r="F6890" s="47">
        <v>0</v>
      </c>
      <c r="G6890" s="180">
        <v>-1</v>
      </c>
      <c r="H6890" s="47">
        <v>64169</v>
      </c>
    </row>
    <row r="6891" spans="1:8">
      <c r="A6891" s="44" t="s">
        <v>1016</v>
      </c>
      <c r="B6891" s="44" t="s">
        <v>497</v>
      </c>
      <c r="C6891" s="44"/>
      <c r="D6891" s="47">
        <v>27</v>
      </c>
      <c r="E6891" s="180">
        <v>-0.09</v>
      </c>
      <c r="F6891" s="47">
        <v>0</v>
      </c>
      <c r="G6891" s="180">
        <v>-1</v>
      </c>
      <c r="H6891" s="47">
        <v>30</v>
      </c>
    </row>
    <row r="6892" spans="1:8">
      <c r="A6892" s="44" t="s">
        <v>1016</v>
      </c>
      <c r="B6892" s="44" t="s">
        <v>62</v>
      </c>
      <c r="C6892" s="44"/>
      <c r="D6892" s="47">
        <v>200447</v>
      </c>
      <c r="E6892" s="180">
        <v>3.21</v>
      </c>
      <c r="F6892" s="47">
        <v>0</v>
      </c>
      <c r="G6892" s="180">
        <v>-1</v>
      </c>
      <c r="H6892" s="47">
        <v>47613</v>
      </c>
    </row>
    <row r="6893" spans="1:8">
      <c r="A6893" s="44" t="s">
        <v>1016</v>
      </c>
      <c r="B6893" s="244" t="s">
        <v>525</v>
      </c>
      <c r="C6893" s="237"/>
      <c r="D6893" s="47">
        <v>574</v>
      </c>
      <c r="E6893" s="180">
        <v>-0.14000000000000001</v>
      </c>
      <c r="F6893" s="47">
        <v>0</v>
      </c>
      <c r="G6893" s="180">
        <v>-1</v>
      </c>
      <c r="H6893" s="47">
        <v>668</v>
      </c>
    </row>
    <row r="6894" spans="1:8">
      <c r="A6894" s="44" t="s">
        <v>1016</v>
      </c>
      <c r="B6894" s="244" t="s">
        <v>109</v>
      </c>
      <c r="C6894" s="237"/>
      <c r="D6894" s="47">
        <v>1</v>
      </c>
      <c r="E6894" s="181"/>
      <c r="F6894" s="47">
        <v>0</v>
      </c>
      <c r="G6894" s="181"/>
      <c r="H6894" s="47">
        <v>0</v>
      </c>
    </row>
    <row r="6895" spans="1:8">
      <c r="A6895" s="44" t="s">
        <v>1016</v>
      </c>
      <c r="B6895" s="44" t="s">
        <v>564</v>
      </c>
      <c r="C6895" s="44"/>
      <c r="D6895" s="47">
        <v>145992</v>
      </c>
      <c r="E6895" s="180">
        <v>-0.32</v>
      </c>
      <c r="F6895" s="47">
        <v>0</v>
      </c>
      <c r="G6895" s="180">
        <v>-1</v>
      </c>
      <c r="H6895" s="47">
        <v>214667</v>
      </c>
    </row>
    <row r="6896" spans="1:8">
      <c r="A6896" s="44" t="s">
        <v>1016</v>
      </c>
      <c r="B6896" s="44" t="s">
        <v>531</v>
      </c>
      <c r="C6896" s="44"/>
      <c r="D6896" s="47">
        <v>775</v>
      </c>
      <c r="E6896" s="180">
        <v>-0.92</v>
      </c>
      <c r="F6896" s="47">
        <v>0</v>
      </c>
      <c r="G6896" s="180">
        <v>-1</v>
      </c>
      <c r="H6896" s="47">
        <v>9370</v>
      </c>
    </row>
    <row r="6897" spans="1:8">
      <c r="A6897" s="44" t="s">
        <v>1016</v>
      </c>
      <c r="B6897" s="44" t="s">
        <v>265</v>
      </c>
      <c r="C6897" s="44"/>
      <c r="D6897" s="47">
        <v>102</v>
      </c>
      <c r="E6897" s="180">
        <v>-0.12</v>
      </c>
      <c r="F6897" s="47">
        <v>0</v>
      </c>
      <c r="G6897" s="180">
        <v>-1</v>
      </c>
      <c r="H6897" s="47">
        <v>116</v>
      </c>
    </row>
    <row r="6898" spans="1:8">
      <c r="A6898" s="44" t="s">
        <v>1016</v>
      </c>
      <c r="B6898" s="44" t="s">
        <v>196</v>
      </c>
      <c r="C6898" s="44"/>
      <c r="D6898" s="47">
        <v>362</v>
      </c>
      <c r="E6898" s="180">
        <v>26.82</v>
      </c>
      <c r="F6898" s="47">
        <v>0</v>
      </c>
      <c r="G6898" s="180">
        <v>-1</v>
      </c>
      <c r="H6898" s="47">
        <v>13</v>
      </c>
    </row>
    <row r="6899" spans="1:8">
      <c r="A6899" s="44" t="s">
        <v>1016</v>
      </c>
      <c r="B6899" s="244" t="s">
        <v>366</v>
      </c>
      <c r="C6899" s="237"/>
      <c r="D6899" s="47">
        <v>0</v>
      </c>
      <c r="E6899" s="181"/>
      <c r="F6899" s="47">
        <v>0</v>
      </c>
      <c r="G6899" s="181"/>
      <c r="H6899" s="47">
        <v>0</v>
      </c>
    </row>
    <row r="6900" spans="1:8">
      <c r="A6900" s="44" t="s">
        <v>1016</v>
      </c>
      <c r="B6900" s="44" t="s">
        <v>113</v>
      </c>
      <c r="C6900" s="44"/>
      <c r="D6900" s="47">
        <v>60846</v>
      </c>
      <c r="E6900" s="180">
        <v>1.21</v>
      </c>
      <c r="F6900" s="47">
        <v>0</v>
      </c>
      <c r="G6900" s="180">
        <v>-1</v>
      </c>
      <c r="H6900" s="47">
        <v>27496</v>
      </c>
    </row>
    <row r="6901" spans="1:8">
      <c r="A6901" s="44" t="s">
        <v>1016</v>
      </c>
      <c r="B6901" s="244" t="s">
        <v>180</v>
      </c>
      <c r="C6901" s="237"/>
      <c r="D6901" s="47">
        <v>814</v>
      </c>
      <c r="E6901" s="181"/>
      <c r="F6901" s="47">
        <v>0</v>
      </c>
      <c r="G6901" s="181"/>
      <c r="H6901" s="47">
        <v>0</v>
      </c>
    </row>
    <row r="6902" spans="1:8">
      <c r="A6902" s="44" t="s">
        <v>1016</v>
      </c>
      <c r="B6902" s="244" t="s">
        <v>110</v>
      </c>
      <c r="C6902" s="237"/>
      <c r="D6902" s="47">
        <v>6294</v>
      </c>
      <c r="E6902" s="181"/>
      <c r="F6902" s="47">
        <v>0</v>
      </c>
      <c r="G6902" s="181"/>
      <c r="H6902" s="47">
        <v>0</v>
      </c>
    </row>
    <row r="6903" spans="1:8">
      <c r="A6903" s="44" t="s">
        <v>1016</v>
      </c>
      <c r="B6903" s="244" t="s">
        <v>126</v>
      </c>
      <c r="C6903" s="237"/>
      <c r="D6903" s="47">
        <v>21500</v>
      </c>
      <c r="E6903" s="181"/>
      <c r="F6903" s="47">
        <v>0</v>
      </c>
      <c r="G6903" s="181"/>
      <c r="H6903" s="47">
        <v>0</v>
      </c>
    </row>
    <row r="6904" spans="1:8">
      <c r="A6904" s="44" t="s">
        <v>1016</v>
      </c>
      <c r="B6904" s="44" t="s">
        <v>145</v>
      </c>
      <c r="C6904" s="44"/>
      <c r="D6904" s="47">
        <v>20675</v>
      </c>
      <c r="E6904" s="181"/>
      <c r="F6904" s="47">
        <v>0</v>
      </c>
      <c r="G6904" s="181"/>
      <c r="H6904" s="47">
        <v>0</v>
      </c>
    </row>
    <row r="6905" spans="1:8">
      <c r="A6905" s="44" t="s">
        <v>1016</v>
      </c>
      <c r="B6905" s="44" t="s">
        <v>141</v>
      </c>
      <c r="C6905" s="44"/>
      <c r="D6905" s="47">
        <v>19314</v>
      </c>
      <c r="E6905" s="180">
        <v>0.35</v>
      </c>
      <c r="F6905" s="47">
        <v>0</v>
      </c>
      <c r="G6905" s="180">
        <v>-1</v>
      </c>
      <c r="H6905" s="47">
        <v>14287</v>
      </c>
    </row>
    <row r="6906" spans="1:8">
      <c r="A6906" s="44" t="s">
        <v>1016</v>
      </c>
      <c r="B6906" s="44" t="s">
        <v>968</v>
      </c>
      <c r="C6906" s="44"/>
      <c r="D6906" s="47">
        <v>7</v>
      </c>
      <c r="E6906" s="181"/>
      <c r="F6906" s="47">
        <v>0</v>
      </c>
      <c r="G6906" s="181"/>
      <c r="H6906" s="47">
        <v>0</v>
      </c>
    </row>
    <row r="6907" spans="1:8">
      <c r="A6907" s="44" t="s">
        <v>1016</v>
      </c>
      <c r="B6907" s="244" t="s">
        <v>232</v>
      </c>
      <c r="C6907" s="237"/>
      <c r="D6907" s="47">
        <v>8460</v>
      </c>
      <c r="E6907" s="180">
        <v>0.22</v>
      </c>
      <c r="F6907" s="47">
        <v>0</v>
      </c>
      <c r="G6907" s="180">
        <v>-1</v>
      </c>
      <c r="H6907" s="47">
        <v>6935</v>
      </c>
    </row>
    <row r="6908" spans="1:8">
      <c r="A6908" s="44" t="s">
        <v>1016</v>
      </c>
      <c r="B6908" s="44" t="s">
        <v>53</v>
      </c>
      <c r="C6908" s="44"/>
      <c r="D6908" s="47">
        <v>333045</v>
      </c>
      <c r="E6908" s="181"/>
      <c r="F6908" s="47">
        <v>0</v>
      </c>
      <c r="G6908" s="181"/>
      <c r="H6908" s="47">
        <v>0</v>
      </c>
    </row>
    <row r="6909" spans="1:8">
      <c r="A6909" s="44" t="s">
        <v>1016</v>
      </c>
      <c r="B6909" s="44" t="s">
        <v>39</v>
      </c>
      <c r="C6909" s="44"/>
      <c r="D6909" s="47">
        <v>354464</v>
      </c>
      <c r="E6909" s="180">
        <v>0.34</v>
      </c>
      <c r="F6909" s="47">
        <v>0</v>
      </c>
      <c r="G6909" s="180">
        <v>-1</v>
      </c>
      <c r="H6909" s="47">
        <v>265358</v>
      </c>
    </row>
    <row r="6910" spans="1:8">
      <c r="A6910" s="44" t="s">
        <v>1016</v>
      </c>
      <c r="B6910" s="44" t="s">
        <v>513</v>
      </c>
      <c r="C6910" s="44"/>
      <c r="D6910" s="47">
        <v>17118</v>
      </c>
      <c r="E6910" s="180">
        <v>0.52</v>
      </c>
      <c r="F6910" s="47">
        <v>0</v>
      </c>
      <c r="G6910" s="180">
        <v>-1</v>
      </c>
      <c r="H6910" s="47">
        <v>11257</v>
      </c>
    </row>
    <row r="6911" spans="1:8">
      <c r="A6911" s="44" t="s">
        <v>1016</v>
      </c>
      <c r="B6911" s="44" t="s">
        <v>48</v>
      </c>
      <c r="C6911" s="44"/>
      <c r="D6911" s="47">
        <v>171970</v>
      </c>
      <c r="E6911" s="181"/>
      <c r="F6911" s="47">
        <v>0</v>
      </c>
      <c r="G6911" s="181"/>
      <c r="H6911" s="47">
        <v>0</v>
      </c>
    </row>
    <row r="6912" spans="1:8">
      <c r="A6912" s="44" t="s">
        <v>1016</v>
      </c>
      <c r="B6912" s="244" t="s">
        <v>137</v>
      </c>
      <c r="C6912" s="237"/>
      <c r="D6912" s="47">
        <v>63744</v>
      </c>
      <c r="E6912" s="180">
        <v>5.56</v>
      </c>
      <c r="F6912" s="47">
        <v>0</v>
      </c>
      <c r="G6912" s="180">
        <v>-1</v>
      </c>
      <c r="H6912" s="47">
        <v>9724</v>
      </c>
    </row>
    <row r="6913" spans="1:8">
      <c r="A6913" s="44" t="s">
        <v>1016</v>
      </c>
      <c r="B6913" s="44" t="s">
        <v>1010</v>
      </c>
      <c r="C6913" s="44"/>
      <c r="D6913" s="47">
        <v>0</v>
      </c>
      <c r="E6913" s="181"/>
      <c r="F6913" s="47">
        <v>0</v>
      </c>
      <c r="G6913" s="181"/>
      <c r="H6913" s="47">
        <v>0</v>
      </c>
    </row>
    <row r="6914" spans="1:8">
      <c r="A6914" s="44" t="s">
        <v>1016</v>
      </c>
      <c r="B6914" s="244" t="s">
        <v>59</v>
      </c>
      <c r="C6914" s="237"/>
      <c r="D6914" s="47">
        <v>41103</v>
      </c>
      <c r="E6914" s="181"/>
      <c r="F6914" s="47">
        <v>0</v>
      </c>
      <c r="G6914" s="181"/>
      <c r="H6914" s="47">
        <v>0</v>
      </c>
    </row>
    <row r="6915" spans="1:8">
      <c r="A6915" s="44" t="s">
        <v>1016</v>
      </c>
      <c r="B6915" s="44" t="s">
        <v>172</v>
      </c>
      <c r="C6915" s="44"/>
      <c r="D6915" s="47">
        <v>10375</v>
      </c>
      <c r="E6915" s="180">
        <v>0.23</v>
      </c>
      <c r="F6915" s="47">
        <v>0</v>
      </c>
      <c r="G6915" s="180">
        <v>-1</v>
      </c>
      <c r="H6915" s="47">
        <v>8412</v>
      </c>
    </row>
    <row r="6916" spans="1:8">
      <c r="A6916" s="44" t="s">
        <v>1016</v>
      </c>
      <c r="B6916" s="244" t="s">
        <v>530</v>
      </c>
      <c r="C6916" s="237"/>
      <c r="D6916" s="47">
        <v>98730</v>
      </c>
      <c r="E6916" s="180">
        <v>1.61</v>
      </c>
      <c r="F6916" s="47">
        <v>0</v>
      </c>
      <c r="G6916" s="180">
        <v>-1</v>
      </c>
      <c r="H6916" s="47">
        <v>37872</v>
      </c>
    </row>
    <row r="6917" spans="1:8">
      <c r="A6917" s="44" t="s">
        <v>1016</v>
      </c>
      <c r="B6917" s="244" t="s">
        <v>125</v>
      </c>
      <c r="C6917" s="237"/>
      <c r="D6917" s="47">
        <v>52819</v>
      </c>
      <c r="E6917" s="180">
        <v>0.15</v>
      </c>
      <c r="F6917" s="47">
        <v>0</v>
      </c>
      <c r="G6917" s="180">
        <v>-1</v>
      </c>
      <c r="H6917" s="47">
        <v>45907</v>
      </c>
    </row>
    <row r="6918" spans="1:8">
      <c r="A6918" s="44" t="s">
        <v>1016</v>
      </c>
      <c r="B6918" s="244" t="s">
        <v>476</v>
      </c>
      <c r="C6918" s="237"/>
      <c r="D6918" s="47">
        <v>0</v>
      </c>
      <c r="E6918" s="181"/>
      <c r="F6918" s="47">
        <v>0</v>
      </c>
      <c r="G6918" s="181"/>
      <c r="H6918" s="47">
        <v>0</v>
      </c>
    </row>
    <row r="6919" spans="1:8">
      <c r="A6919" s="44" t="s">
        <v>1016</v>
      </c>
      <c r="B6919" s="244" t="s">
        <v>249</v>
      </c>
      <c r="C6919" s="237"/>
      <c r="D6919" s="47">
        <v>93</v>
      </c>
      <c r="E6919" s="181"/>
      <c r="F6919" s="47">
        <v>0</v>
      </c>
      <c r="G6919" s="181"/>
      <c r="H6919" s="47">
        <v>0</v>
      </c>
    </row>
    <row r="6920" spans="1:8">
      <c r="A6920" s="44" t="s">
        <v>1016</v>
      </c>
      <c r="B6920" s="244" t="s">
        <v>368</v>
      </c>
      <c r="C6920" s="237"/>
      <c r="D6920" s="47">
        <v>0</v>
      </c>
      <c r="E6920" s="181"/>
      <c r="F6920" s="47">
        <v>0</v>
      </c>
      <c r="G6920" s="181"/>
      <c r="H6920" s="47">
        <v>0</v>
      </c>
    </row>
    <row r="6921" spans="1:8">
      <c r="A6921" s="44" t="s">
        <v>1016</v>
      </c>
      <c r="B6921" s="44" t="s">
        <v>567</v>
      </c>
      <c r="C6921" s="44"/>
      <c r="D6921" s="47">
        <v>132936</v>
      </c>
      <c r="E6921" s="180">
        <v>-0.35</v>
      </c>
      <c r="F6921" s="47">
        <v>0</v>
      </c>
      <c r="G6921" s="180">
        <v>-1</v>
      </c>
      <c r="H6921" s="47">
        <v>203993</v>
      </c>
    </row>
    <row r="6922" spans="1:8">
      <c r="A6922" s="44" t="s">
        <v>1016</v>
      </c>
      <c r="B6922" s="44" t="s">
        <v>553</v>
      </c>
      <c r="C6922" s="44"/>
      <c r="D6922" s="47">
        <v>19371</v>
      </c>
      <c r="E6922" s="180">
        <v>2.89</v>
      </c>
      <c r="F6922" s="47">
        <v>0</v>
      </c>
      <c r="G6922" s="180">
        <v>-1</v>
      </c>
      <c r="H6922" s="47">
        <v>4977</v>
      </c>
    </row>
    <row r="6923" spans="1:8">
      <c r="A6923" s="44" t="s">
        <v>1016</v>
      </c>
      <c r="B6923" s="44" t="s">
        <v>495</v>
      </c>
      <c r="C6923" s="44"/>
      <c r="D6923" s="47">
        <v>0</v>
      </c>
      <c r="E6923" s="180">
        <v>-1</v>
      </c>
      <c r="F6923" s="47">
        <v>0</v>
      </c>
      <c r="G6923" s="180">
        <v>-1</v>
      </c>
      <c r="H6923" s="47">
        <v>9</v>
      </c>
    </row>
    <row r="6924" spans="1:8">
      <c r="A6924" s="44" t="s">
        <v>1016</v>
      </c>
      <c r="B6924" s="44" t="s">
        <v>274</v>
      </c>
      <c r="C6924" s="44"/>
      <c r="D6924" s="47">
        <v>12</v>
      </c>
      <c r="E6924" s="181"/>
      <c r="F6924" s="47">
        <v>0</v>
      </c>
      <c r="G6924" s="181"/>
      <c r="H6924" s="47">
        <v>0</v>
      </c>
    </row>
    <row r="6925" spans="1:8">
      <c r="A6925" s="44" t="s">
        <v>1016</v>
      </c>
      <c r="B6925" s="44" t="s">
        <v>247</v>
      </c>
      <c r="C6925" s="44"/>
      <c r="D6925" s="47">
        <v>0</v>
      </c>
      <c r="E6925" s="180">
        <v>-0.99</v>
      </c>
      <c r="F6925" s="47">
        <v>0</v>
      </c>
      <c r="G6925" s="180">
        <v>-1</v>
      </c>
      <c r="H6925" s="47">
        <v>31</v>
      </c>
    </row>
    <row r="6926" spans="1:8">
      <c r="A6926" s="44" t="s">
        <v>1016</v>
      </c>
      <c r="B6926" s="244" t="s">
        <v>195</v>
      </c>
      <c r="C6926" s="237"/>
      <c r="D6926" s="47">
        <v>181</v>
      </c>
      <c r="E6926" s="180">
        <v>-0.98</v>
      </c>
      <c r="F6926" s="47">
        <v>0</v>
      </c>
      <c r="G6926" s="180">
        <v>-1</v>
      </c>
      <c r="H6926" s="47">
        <v>10482</v>
      </c>
    </row>
    <row r="6927" spans="1:8">
      <c r="A6927" s="44" t="s">
        <v>1016</v>
      </c>
      <c r="B6927" s="244" t="s">
        <v>289</v>
      </c>
      <c r="C6927" s="237"/>
      <c r="D6927" s="47">
        <v>0</v>
      </c>
      <c r="E6927" s="180">
        <v>-0.96</v>
      </c>
      <c r="F6927" s="47">
        <v>0</v>
      </c>
      <c r="G6927" s="180">
        <v>-1</v>
      </c>
      <c r="H6927" s="47">
        <v>3</v>
      </c>
    </row>
    <row r="6928" spans="1:8">
      <c r="A6928" s="44" t="s">
        <v>1016</v>
      </c>
      <c r="B6928" s="44" t="s">
        <v>219</v>
      </c>
      <c r="C6928" s="44"/>
      <c r="D6928" s="47">
        <v>0</v>
      </c>
      <c r="E6928" s="180">
        <v>-1</v>
      </c>
      <c r="F6928" s="47">
        <v>0</v>
      </c>
      <c r="G6928" s="180">
        <v>-1</v>
      </c>
      <c r="H6928" s="47">
        <v>69</v>
      </c>
    </row>
    <row r="6929" spans="1:8">
      <c r="A6929" s="44" t="s">
        <v>1016</v>
      </c>
      <c r="B6929" s="44" t="s">
        <v>155</v>
      </c>
      <c r="C6929" s="44"/>
      <c r="D6929" s="47">
        <v>22893</v>
      </c>
      <c r="E6929" s="180">
        <v>2.9</v>
      </c>
      <c r="F6929" s="47">
        <v>0</v>
      </c>
      <c r="G6929" s="180">
        <v>-1</v>
      </c>
      <c r="H6929" s="47">
        <v>5863</v>
      </c>
    </row>
    <row r="6930" spans="1:8">
      <c r="A6930" s="44" t="s">
        <v>1016</v>
      </c>
      <c r="B6930" s="44" t="s">
        <v>164</v>
      </c>
      <c r="C6930" s="44"/>
      <c r="D6930" s="47">
        <v>1069</v>
      </c>
      <c r="E6930" s="180">
        <v>1067.7</v>
      </c>
      <c r="F6930" s="47">
        <v>0</v>
      </c>
      <c r="G6930" s="180">
        <v>-1</v>
      </c>
      <c r="H6930" s="47">
        <v>1</v>
      </c>
    </row>
    <row r="6931" spans="1:8">
      <c r="A6931" s="44" t="s">
        <v>1016</v>
      </c>
      <c r="B6931" s="244" t="s">
        <v>279</v>
      </c>
      <c r="C6931" s="237"/>
      <c r="D6931" s="47">
        <v>14</v>
      </c>
      <c r="E6931" s="181"/>
      <c r="F6931" s="47">
        <v>0</v>
      </c>
      <c r="G6931" s="181"/>
      <c r="H6931" s="47">
        <v>0</v>
      </c>
    </row>
    <row r="6932" spans="1:8">
      <c r="A6932" s="44" t="s">
        <v>1016</v>
      </c>
      <c r="B6932" s="244" t="s">
        <v>369</v>
      </c>
      <c r="C6932" s="237"/>
      <c r="D6932" s="47">
        <v>0</v>
      </c>
      <c r="E6932" s="181"/>
      <c r="F6932" s="47">
        <v>0</v>
      </c>
      <c r="G6932" s="181"/>
      <c r="H6932" s="47">
        <v>0</v>
      </c>
    </row>
    <row r="6933" spans="1:8">
      <c r="A6933" s="44" t="s">
        <v>1016</v>
      </c>
      <c r="B6933" s="244" t="s">
        <v>283</v>
      </c>
      <c r="C6933" s="237"/>
      <c r="D6933" s="47">
        <v>12</v>
      </c>
      <c r="E6933" s="181"/>
      <c r="F6933" s="47">
        <v>0</v>
      </c>
      <c r="G6933" s="181"/>
      <c r="H6933" s="47">
        <v>0</v>
      </c>
    </row>
    <row r="6934" spans="1:8">
      <c r="A6934" s="44" t="s">
        <v>1016</v>
      </c>
      <c r="B6934" s="244" t="s">
        <v>370</v>
      </c>
      <c r="C6934" s="237"/>
      <c r="D6934" s="47">
        <v>0</v>
      </c>
      <c r="E6934" s="181"/>
      <c r="F6934" s="47">
        <v>0</v>
      </c>
      <c r="G6934" s="181"/>
      <c r="H6934" s="47">
        <v>0</v>
      </c>
    </row>
    <row r="6935" spans="1:8">
      <c r="A6935" s="44" t="s">
        <v>1016</v>
      </c>
      <c r="B6935" s="244" t="s">
        <v>182</v>
      </c>
      <c r="C6935" s="237"/>
      <c r="D6935" s="47">
        <v>137</v>
      </c>
      <c r="E6935" s="180">
        <v>-0.99</v>
      </c>
      <c r="F6935" s="47">
        <v>0</v>
      </c>
      <c r="G6935" s="180">
        <v>-1</v>
      </c>
      <c r="H6935" s="47">
        <v>17114</v>
      </c>
    </row>
    <row r="6936" spans="1:8">
      <c r="A6936" s="44" t="s">
        <v>1016</v>
      </c>
      <c r="B6936" s="244" t="s">
        <v>43</v>
      </c>
      <c r="C6936" s="237"/>
      <c r="D6936" s="47">
        <v>495</v>
      </c>
      <c r="E6936" s="180">
        <v>-0.66</v>
      </c>
      <c r="F6936" s="47">
        <v>0</v>
      </c>
      <c r="G6936" s="180">
        <v>-1</v>
      </c>
      <c r="H6936" s="47">
        <v>1468</v>
      </c>
    </row>
    <row r="6937" spans="1:8">
      <c r="A6937" s="44" t="s">
        <v>1016</v>
      </c>
      <c r="B6937" s="244" t="s">
        <v>226</v>
      </c>
      <c r="C6937" s="237"/>
      <c r="D6937" s="47">
        <v>173</v>
      </c>
      <c r="E6937" s="181"/>
      <c r="F6937" s="47">
        <v>0</v>
      </c>
      <c r="G6937" s="181"/>
      <c r="H6937" s="47">
        <v>0</v>
      </c>
    </row>
    <row r="6938" spans="1:8">
      <c r="A6938" s="44" t="s">
        <v>1016</v>
      </c>
      <c r="B6938" s="44" t="s">
        <v>147</v>
      </c>
      <c r="C6938" s="44"/>
      <c r="D6938" s="47">
        <v>39701</v>
      </c>
      <c r="E6938" s="180">
        <v>0.08</v>
      </c>
      <c r="F6938" s="47">
        <v>0</v>
      </c>
      <c r="G6938" s="180">
        <v>-1</v>
      </c>
      <c r="H6938" s="47">
        <v>36671</v>
      </c>
    </row>
    <row r="6939" spans="1:8">
      <c r="A6939" s="44" t="s">
        <v>1016</v>
      </c>
      <c r="B6939" s="44" t="s">
        <v>325</v>
      </c>
      <c r="C6939" s="44"/>
      <c r="D6939" s="47">
        <v>0</v>
      </c>
      <c r="E6939" s="181"/>
      <c r="F6939" s="47">
        <v>0</v>
      </c>
      <c r="G6939" s="181"/>
      <c r="H6939" s="47">
        <v>0</v>
      </c>
    </row>
    <row r="6940" spans="1:8">
      <c r="A6940" s="44" t="s">
        <v>1016</v>
      </c>
      <c r="B6940" s="244" t="s">
        <v>477</v>
      </c>
      <c r="C6940" s="237"/>
      <c r="D6940" s="47">
        <v>0</v>
      </c>
      <c r="E6940" s="181"/>
      <c r="F6940" s="47">
        <v>0</v>
      </c>
      <c r="G6940" s="181"/>
      <c r="H6940" s="47">
        <v>0</v>
      </c>
    </row>
    <row r="6941" spans="1:8">
      <c r="A6941" s="44" t="s">
        <v>1016</v>
      </c>
      <c r="B6941" s="44" t="s">
        <v>532</v>
      </c>
      <c r="C6941" s="44"/>
      <c r="D6941" s="47">
        <v>276818</v>
      </c>
      <c r="E6941" s="180">
        <v>50.28</v>
      </c>
      <c r="F6941" s="47">
        <v>0</v>
      </c>
      <c r="G6941" s="180">
        <v>-1</v>
      </c>
      <c r="H6941" s="47">
        <v>5398</v>
      </c>
    </row>
    <row r="6942" spans="1:8">
      <c r="A6942" s="44" t="s">
        <v>1016</v>
      </c>
      <c r="B6942" s="44" t="s">
        <v>371</v>
      </c>
      <c r="C6942" s="44"/>
      <c r="D6942" s="47">
        <v>1</v>
      </c>
      <c r="E6942" s="181"/>
      <c r="F6942" s="47">
        <v>0</v>
      </c>
      <c r="G6942" s="181"/>
      <c r="H6942" s="47">
        <v>0</v>
      </c>
    </row>
    <row r="6943" spans="1:8">
      <c r="A6943" s="44" t="s">
        <v>1016</v>
      </c>
      <c r="B6943" s="44" t="s">
        <v>233</v>
      </c>
      <c r="C6943" s="44"/>
      <c r="D6943" s="47">
        <v>122</v>
      </c>
      <c r="E6943" s="180">
        <v>59.99</v>
      </c>
      <c r="F6943" s="47">
        <v>0</v>
      </c>
      <c r="G6943" s="180">
        <v>-1</v>
      </c>
      <c r="H6943" s="47">
        <v>2</v>
      </c>
    </row>
    <row r="6944" spans="1:8">
      <c r="A6944" s="44" t="s">
        <v>1016</v>
      </c>
      <c r="B6944" s="44" t="s">
        <v>372</v>
      </c>
      <c r="C6944" s="44"/>
      <c r="D6944" s="47">
        <v>0</v>
      </c>
      <c r="E6944" s="181"/>
      <c r="F6944" s="47">
        <v>0</v>
      </c>
      <c r="G6944" s="181"/>
      <c r="H6944" s="47">
        <v>0</v>
      </c>
    </row>
    <row r="6945" spans="1:8">
      <c r="A6945" s="44" t="s">
        <v>1016</v>
      </c>
      <c r="B6945" s="244" t="s">
        <v>57</v>
      </c>
      <c r="C6945" s="237"/>
      <c r="D6945" s="47">
        <v>190424</v>
      </c>
      <c r="E6945" s="180">
        <v>0.05</v>
      </c>
      <c r="F6945" s="47">
        <v>0</v>
      </c>
      <c r="G6945" s="180">
        <v>-1</v>
      </c>
      <c r="H6945" s="47">
        <v>181277</v>
      </c>
    </row>
    <row r="6946" spans="1:8">
      <c r="A6946" s="44" t="s">
        <v>1016</v>
      </c>
      <c r="B6946" s="244" t="s">
        <v>142</v>
      </c>
      <c r="C6946" s="237"/>
      <c r="D6946" s="47">
        <v>1284</v>
      </c>
      <c r="E6946" s="180">
        <v>-0.91</v>
      </c>
      <c r="F6946" s="47">
        <v>0</v>
      </c>
      <c r="G6946" s="180">
        <v>-1</v>
      </c>
      <c r="H6946" s="47">
        <v>14688</v>
      </c>
    </row>
    <row r="6947" spans="1:8">
      <c r="A6947" s="44" t="s">
        <v>1016</v>
      </c>
      <c r="B6947" s="44" t="s">
        <v>72</v>
      </c>
      <c r="C6947" s="44"/>
      <c r="D6947" s="47">
        <v>24720</v>
      </c>
      <c r="E6947" s="181"/>
      <c r="F6947" s="47">
        <v>0</v>
      </c>
      <c r="G6947" s="181"/>
      <c r="H6947" s="47">
        <v>0</v>
      </c>
    </row>
    <row r="6948" spans="1:8">
      <c r="A6948" s="44" t="s">
        <v>1016</v>
      </c>
      <c r="B6948" s="44" t="s">
        <v>296</v>
      </c>
      <c r="C6948" s="44"/>
      <c r="D6948" s="47">
        <v>0</v>
      </c>
      <c r="E6948" s="180">
        <v>-1</v>
      </c>
      <c r="F6948" s="47">
        <v>0</v>
      </c>
      <c r="G6948" s="180">
        <v>-1</v>
      </c>
      <c r="H6948" s="47">
        <v>60</v>
      </c>
    </row>
    <row r="6949" spans="1:8">
      <c r="A6949" s="44" t="s">
        <v>1016</v>
      </c>
      <c r="B6949" s="44" t="s">
        <v>254</v>
      </c>
      <c r="C6949" s="44"/>
      <c r="D6949" s="47">
        <v>69</v>
      </c>
      <c r="E6949" s="181"/>
      <c r="F6949" s="47">
        <v>0</v>
      </c>
      <c r="G6949" s="181"/>
      <c r="H6949" s="47">
        <v>0</v>
      </c>
    </row>
    <row r="6950" spans="1:8">
      <c r="A6950" s="44" t="s">
        <v>1016</v>
      </c>
      <c r="B6950" s="44" t="s">
        <v>373</v>
      </c>
      <c r="C6950" s="44"/>
      <c r="D6950" s="47">
        <v>1</v>
      </c>
      <c r="E6950" s="181"/>
      <c r="F6950" s="47">
        <v>0</v>
      </c>
      <c r="G6950" s="181"/>
      <c r="H6950" s="47">
        <v>0</v>
      </c>
    </row>
    <row r="6951" spans="1:8">
      <c r="A6951" s="44" t="s">
        <v>1016</v>
      </c>
      <c r="B6951" s="44" t="s">
        <v>374</v>
      </c>
      <c r="C6951" s="44"/>
      <c r="D6951" s="47">
        <v>0</v>
      </c>
      <c r="E6951" s="181"/>
      <c r="F6951" s="47">
        <v>0</v>
      </c>
      <c r="G6951" s="181"/>
      <c r="H6951" s="47">
        <v>0</v>
      </c>
    </row>
    <row r="6952" spans="1:8">
      <c r="A6952" s="44" t="s">
        <v>1016</v>
      </c>
      <c r="B6952" s="44" t="s">
        <v>248</v>
      </c>
      <c r="C6952" s="44"/>
      <c r="D6952" s="47">
        <v>70</v>
      </c>
      <c r="E6952" s="180">
        <v>2.9</v>
      </c>
      <c r="F6952" s="47">
        <v>0</v>
      </c>
      <c r="G6952" s="180">
        <v>-1</v>
      </c>
      <c r="H6952" s="47">
        <v>18</v>
      </c>
    </row>
    <row r="6953" spans="1:8">
      <c r="A6953" s="44" t="s">
        <v>1016</v>
      </c>
      <c r="B6953" s="244" t="s">
        <v>376</v>
      </c>
      <c r="C6953" s="237"/>
      <c r="D6953" s="47">
        <v>3</v>
      </c>
      <c r="E6953" s="181"/>
      <c r="F6953" s="47">
        <v>0</v>
      </c>
      <c r="G6953" s="181"/>
      <c r="H6953" s="47">
        <v>0</v>
      </c>
    </row>
    <row r="6954" spans="1:8">
      <c r="A6954" s="44" t="s">
        <v>1016</v>
      </c>
      <c r="B6954" s="44" t="s">
        <v>862</v>
      </c>
      <c r="C6954" s="44"/>
      <c r="D6954" s="47">
        <v>0</v>
      </c>
      <c r="E6954" s="181"/>
      <c r="F6954" s="47">
        <v>0</v>
      </c>
      <c r="G6954" s="181"/>
      <c r="H6954" s="47">
        <v>0</v>
      </c>
    </row>
    <row r="6955" spans="1:8">
      <c r="A6955" s="44" t="s">
        <v>1016</v>
      </c>
      <c r="B6955" s="44" t="s">
        <v>132</v>
      </c>
      <c r="C6955" s="44"/>
      <c r="D6955" s="47">
        <v>150530</v>
      </c>
      <c r="E6955" s="180">
        <v>0.28000000000000003</v>
      </c>
      <c r="F6955" s="47">
        <v>0</v>
      </c>
      <c r="G6955" s="180">
        <v>-1</v>
      </c>
      <c r="H6955" s="47">
        <v>117779</v>
      </c>
    </row>
    <row r="6956" spans="1:8">
      <c r="A6956" s="44" t="s">
        <v>1016</v>
      </c>
      <c r="B6956" s="44" t="s">
        <v>375</v>
      </c>
      <c r="C6956" s="44"/>
      <c r="D6956" s="47">
        <v>0</v>
      </c>
      <c r="E6956" s="181"/>
      <c r="F6956" s="47">
        <v>0</v>
      </c>
      <c r="G6956" s="181"/>
      <c r="H6956" s="47">
        <v>0</v>
      </c>
    </row>
    <row r="6957" spans="1:8">
      <c r="A6957" s="44" t="s">
        <v>1016</v>
      </c>
      <c r="B6957" s="244" t="s">
        <v>47</v>
      </c>
      <c r="C6957" s="237"/>
      <c r="D6957" s="47">
        <v>588850</v>
      </c>
      <c r="E6957" s="180">
        <v>0.19</v>
      </c>
      <c r="F6957" s="47">
        <v>0</v>
      </c>
      <c r="G6957" s="180">
        <v>-1</v>
      </c>
      <c r="H6957" s="47">
        <v>496393</v>
      </c>
    </row>
    <row r="6958" spans="1:8">
      <c r="A6958" s="44" t="s">
        <v>1016</v>
      </c>
      <c r="B6958" s="44" t="s">
        <v>468</v>
      </c>
      <c r="C6958" s="44"/>
      <c r="D6958" s="47">
        <v>0</v>
      </c>
      <c r="E6958" s="181"/>
      <c r="F6958" s="47">
        <v>0</v>
      </c>
      <c r="G6958" s="181"/>
      <c r="H6958" s="47">
        <v>0</v>
      </c>
    </row>
    <row r="6959" spans="1:8">
      <c r="A6959" s="44" t="s">
        <v>1016</v>
      </c>
      <c r="B6959" s="44" t="s">
        <v>76</v>
      </c>
      <c r="C6959" s="44"/>
      <c r="D6959" s="47">
        <v>69902</v>
      </c>
      <c r="E6959" s="181"/>
      <c r="F6959" s="47">
        <v>0</v>
      </c>
      <c r="G6959" s="181"/>
      <c r="H6959" s="47">
        <v>0</v>
      </c>
    </row>
    <row r="6960" spans="1:8">
      <c r="A6960" s="44" t="s">
        <v>1016</v>
      </c>
      <c r="B6960" s="44" t="s">
        <v>519</v>
      </c>
      <c r="C6960" s="44"/>
      <c r="D6960" s="47">
        <v>34124</v>
      </c>
      <c r="E6960" s="180">
        <v>-0.09</v>
      </c>
      <c r="F6960" s="47">
        <v>0</v>
      </c>
      <c r="G6960" s="180">
        <v>-1</v>
      </c>
      <c r="H6960" s="47">
        <v>37424</v>
      </c>
    </row>
    <row r="6961" spans="1:8">
      <c r="A6961" s="44" t="s">
        <v>1016</v>
      </c>
      <c r="B6961" s="44" t="s">
        <v>378</v>
      </c>
      <c r="C6961" s="44"/>
      <c r="D6961" s="47">
        <v>0</v>
      </c>
      <c r="E6961" s="181"/>
      <c r="F6961" s="47">
        <v>0</v>
      </c>
      <c r="G6961" s="181"/>
      <c r="H6961" s="47">
        <v>0</v>
      </c>
    </row>
    <row r="6962" spans="1:8">
      <c r="A6962" s="44" t="s">
        <v>1016</v>
      </c>
      <c r="B6962" s="44" t="s">
        <v>379</v>
      </c>
      <c r="C6962" s="44"/>
      <c r="D6962" s="47">
        <v>0</v>
      </c>
      <c r="E6962" s="181"/>
      <c r="F6962" s="47">
        <v>0</v>
      </c>
      <c r="G6962" s="181"/>
      <c r="H6962" s="47">
        <v>0</v>
      </c>
    </row>
    <row r="6963" spans="1:8">
      <c r="A6963" s="44" t="s">
        <v>1016</v>
      </c>
      <c r="B6963" s="44" t="s">
        <v>197</v>
      </c>
      <c r="C6963" s="44"/>
      <c r="D6963" s="47">
        <v>532</v>
      </c>
      <c r="E6963" s="181"/>
      <c r="F6963" s="47">
        <v>0</v>
      </c>
      <c r="G6963" s="181"/>
      <c r="H6963" s="47">
        <v>0</v>
      </c>
    </row>
    <row r="6964" spans="1:8">
      <c r="A6964" s="44" t="s">
        <v>1016</v>
      </c>
      <c r="B6964" s="244" t="s">
        <v>275</v>
      </c>
      <c r="C6964" s="237"/>
      <c r="D6964" s="47">
        <v>14</v>
      </c>
      <c r="E6964" s="181"/>
      <c r="F6964" s="47">
        <v>0</v>
      </c>
      <c r="G6964" s="181"/>
      <c r="H6964" s="47">
        <v>0</v>
      </c>
    </row>
    <row r="6965" spans="1:8">
      <c r="A6965" s="44" t="s">
        <v>1016</v>
      </c>
      <c r="B6965" s="44" t="s">
        <v>377</v>
      </c>
      <c r="C6965" s="44"/>
      <c r="D6965" s="47">
        <v>3</v>
      </c>
      <c r="E6965" s="181"/>
      <c r="F6965" s="47">
        <v>0</v>
      </c>
      <c r="G6965" s="181"/>
      <c r="H6965" s="47">
        <v>0</v>
      </c>
    </row>
    <row r="6966" spans="1:8">
      <c r="A6966" s="44" t="s">
        <v>1016</v>
      </c>
      <c r="B6966" s="244" t="s">
        <v>168</v>
      </c>
      <c r="C6966" s="237"/>
      <c r="D6966" s="47">
        <v>1361</v>
      </c>
      <c r="E6966" s="180">
        <v>-0.94</v>
      </c>
      <c r="F6966" s="47">
        <v>0</v>
      </c>
      <c r="G6966" s="180">
        <v>-1</v>
      </c>
      <c r="H6966" s="47">
        <v>22002</v>
      </c>
    </row>
    <row r="6967" spans="1:8">
      <c r="A6967" s="44" t="s">
        <v>1016</v>
      </c>
      <c r="B6967" s="244" t="s">
        <v>298</v>
      </c>
      <c r="C6967" s="237"/>
      <c r="D6967" s="47">
        <v>0</v>
      </c>
      <c r="E6967" s="181"/>
      <c r="F6967" s="47">
        <v>0</v>
      </c>
      <c r="G6967" s="181"/>
      <c r="H6967" s="47">
        <v>0</v>
      </c>
    </row>
    <row r="6968" spans="1:8">
      <c r="A6968" s="44" t="s">
        <v>1016</v>
      </c>
      <c r="B6968" s="244" t="s">
        <v>380</v>
      </c>
      <c r="C6968" s="237"/>
      <c r="D6968" s="47">
        <v>0</v>
      </c>
      <c r="E6968" s="181"/>
      <c r="F6968" s="47">
        <v>0</v>
      </c>
      <c r="G6968" s="181"/>
      <c r="H6968" s="47">
        <v>0</v>
      </c>
    </row>
    <row r="6969" spans="1:8">
      <c r="A6969" s="44" t="s">
        <v>1016</v>
      </c>
      <c r="B6969" s="244" t="s">
        <v>517</v>
      </c>
      <c r="C6969" s="237"/>
      <c r="D6969" s="47">
        <v>23444</v>
      </c>
      <c r="E6969" s="180">
        <v>4.7699999999999996</v>
      </c>
      <c r="F6969" s="47">
        <v>0</v>
      </c>
      <c r="G6969" s="180">
        <v>-1</v>
      </c>
      <c r="H6969" s="47">
        <v>4063</v>
      </c>
    </row>
    <row r="6970" spans="1:8">
      <c r="A6970" s="44" t="s">
        <v>1016</v>
      </c>
      <c r="B6970" s="244" t="s">
        <v>178</v>
      </c>
      <c r="C6970" s="237"/>
      <c r="D6970" s="47">
        <v>485</v>
      </c>
      <c r="E6970" s="181"/>
      <c r="F6970" s="47">
        <v>0</v>
      </c>
      <c r="G6970" s="181"/>
      <c r="H6970" s="47">
        <v>0</v>
      </c>
    </row>
    <row r="6971" spans="1:8">
      <c r="A6971" s="44" t="s">
        <v>1016</v>
      </c>
      <c r="B6971" s="44" t="s">
        <v>55</v>
      </c>
      <c r="C6971" s="44"/>
      <c r="D6971" s="47">
        <v>479829</v>
      </c>
      <c r="E6971" s="180">
        <v>0.3</v>
      </c>
      <c r="F6971" s="47">
        <v>0</v>
      </c>
      <c r="G6971" s="180">
        <v>-1</v>
      </c>
      <c r="H6971" s="47">
        <v>369292</v>
      </c>
    </row>
    <row r="6972" spans="1:8">
      <c r="A6972" s="44" t="s">
        <v>1016</v>
      </c>
      <c r="B6972" s="44" t="s">
        <v>510</v>
      </c>
      <c r="C6972" s="44"/>
      <c r="D6972" s="47">
        <v>0</v>
      </c>
      <c r="E6972" s="180">
        <v>-1</v>
      </c>
      <c r="F6972" s="47">
        <v>0</v>
      </c>
      <c r="G6972" s="180">
        <v>-1</v>
      </c>
      <c r="H6972" s="47">
        <v>92</v>
      </c>
    </row>
    <row r="6973" spans="1:8">
      <c r="A6973" s="44" t="s">
        <v>1016</v>
      </c>
      <c r="B6973" s="44" t="s">
        <v>383</v>
      </c>
      <c r="C6973" s="44"/>
      <c r="D6973" s="47">
        <v>0</v>
      </c>
      <c r="E6973" s="181"/>
      <c r="F6973" s="47">
        <v>0</v>
      </c>
      <c r="G6973" s="181"/>
      <c r="H6973" s="47">
        <v>0</v>
      </c>
    </row>
    <row r="6974" spans="1:8">
      <c r="A6974" s="44" t="s">
        <v>1016</v>
      </c>
      <c r="B6974" s="244" t="s">
        <v>384</v>
      </c>
      <c r="C6974" s="237"/>
      <c r="D6974" s="47">
        <v>0</v>
      </c>
      <c r="E6974" s="181"/>
      <c r="F6974" s="47">
        <v>0</v>
      </c>
      <c r="G6974" s="181"/>
      <c r="H6974" s="47">
        <v>0</v>
      </c>
    </row>
    <row r="6975" spans="1:8">
      <c r="A6975" s="44" t="s">
        <v>1016</v>
      </c>
      <c r="B6975" s="44" t="s">
        <v>259</v>
      </c>
      <c r="C6975" s="44"/>
      <c r="D6975" s="47">
        <v>17</v>
      </c>
      <c r="E6975" s="181"/>
      <c r="F6975" s="47">
        <v>0</v>
      </c>
      <c r="G6975" s="181"/>
      <c r="H6975" s="47">
        <v>0</v>
      </c>
    </row>
    <row r="6976" spans="1:8">
      <c r="A6976" s="44" t="s">
        <v>1016</v>
      </c>
      <c r="B6976" s="44" t="s">
        <v>85</v>
      </c>
      <c r="C6976" s="44"/>
      <c r="D6976" s="47">
        <v>101122</v>
      </c>
      <c r="E6976" s="181"/>
      <c r="F6976" s="47">
        <v>0</v>
      </c>
      <c r="G6976" s="181"/>
      <c r="H6976" s="47">
        <v>0</v>
      </c>
    </row>
    <row r="6977" spans="1:8">
      <c r="A6977" s="44" t="s">
        <v>1016</v>
      </c>
      <c r="B6977" s="44" t="s">
        <v>327</v>
      </c>
      <c r="C6977" s="44"/>
      <c r="D6977" s="47">
        <v>0</v>
      </c>
      <c r="E6977" s="181"/>
      <c r="F6977" s="47">
        <v>0</v>
      </c>
      <c r="G6977" s="181"/>
      <c r="H6977" s="47">
        <v>0</v>
      </c>
    </row>
    <row r="6978" spans="1:8">
      <c r="A6978" s="44" t="s">
        <v>1016</v>
      </c>
      <c r="B6978" s="244" t="s">
        <v>382</v>
      </c>
      <c r="C6978" s="237"/>
      <c r="D6978" s="47">
        <v>0</v>
      </c>
      <c r="E6978" s="181"/>
      <c r="F6978" s="47">
        <v>0</v>
      </c>
      <c r="G6978" s="181"/>
      <c r="H6978" s="47">
        <v>0</v>
      </c>
    </row>
    <row r="6979" spans="1:8">
      <c r="A6979" s="44" t="s">
        <v>1016</v>
      </c>
      <c r="B6979" s="44" t="s">
        <v>56</v>
      </c>
      <c r="C6979" s="44"/>
      <c r="D6979" s="47">
        <v>38473</v>
      </c>
      <c r="E6979" s="181"/>
      <c r="F6979" s="47">
        <v>0</v>
      </c>
      <c r="G6979" s="181"/>
      <c r="H6979" s="47">
        <v>0</v>
      </c>
    </row>
    <row r="6980" spans="1:8">
      <c r="A6980" s="44" t="s">
        <v>1016</v>
      </c>
      <c r="B6980" s="244" t="s">
        <v>520</v>
      </c>
      <c r="C6980" s="237"/>
      <c r="D6980" s="47">
        <v>186555</v>
      </c>
      <c r="E6980" s="180">
        <v>0.31</v>
      </c>
      <c r="F6980" s="47">
        <v>0</v>
      </c>
      <c r="G6980" s="180">
        <v>-1</v>
      </c>
      <c r="H6980" s="47">
        <v>142209</v>
      </c>
    </row>
    <row r="6981" spans="1:8">
      <c r="A6981" s="44" t="s">
        <v>1016</v>
      </c>
      <c r="B6981" s="44" t="s">
        <v>461</v>
      </c>
      <c r="C6981" s="44"/>
      <c r="D6981" s="47">
        <v>1</v>
      </c>
      <c r="E6981" s="181"/>
      <c r="F6981" s="47">
        <v>0</v>
      </c>
      <c r="G6981" s="181"/>
      <c r="H6981" s="47">
        <v>0</v>
      </c>
    </row>
    <row r="6982" spans="1:8">
      <c r="A6982" s="44" t="s">
        <v>1016</v>
      </c>
      <c r="B6982" s="244" t="s">
        <v>117</v>
      </c>
      <c r="C6982" s="237"/>
      <c r="D6982" s="47">
        <v>23488</v>
      </c>
      <c r="E6982" s="180">
        <v>-0.13</v>
      </c>
      <c r="F6982" s="47">
        <v>0</v>
      </c>
      <c r="G6982" s="180">
        <v>-1</v>
      </c>
      <c r="H6982" s="47">
        <v>26855</v>
      </c>
    </row>
    <row r="6983" spans="1:8">
      <c r="A6983" s="44" t="s">
        <v>1016</v>
      </c>
      <c r="B6983" s="44" t="s">
        <v>160</v>
      </c>
      <c r="C6983" s="44"/>
      <c r="D6983" s="47">
        <v>1768</v>
      </c>
      <c r="E6983" s="180">
        <v>7.42</v>
      </c>
      <c r="F6983" s="47">
        <v>0</v>
      </c>
      <c r="G6983" s="180">
        <v>-1</v>
      </c>
      <c r="H6983" s="47">
        <v>210</v>
      </c>
    </row>
    <row r="6984" spans="1:8">
      <c r="A6984" s="44" t="s">
        <v>1016</v>
      </c>
      <c r="B6984" s="44" t="s">
        <v>87</v>
      </c>
      <c r="C6984" s="44"/>
      <c r="D6984" s="47">
        <v>38</v>
      </c>
      <c r="E6984" s="180">
        <v>-0.99</v>
      </c>
      <c r="F6984" s="47">
        <v>0</v>
      </c>
      <c r="G6984" s="180">
        <v>-1</v>
      </c>
      <c r="H6984" s="47">
        <v>7433</v>
      </c>
    </row>
    <row r="6985" spans="1:8">
      <c r="A6985" s="44" t="s">
        <v>1016</v>
      </c>
      <c r="B6985" s="44" t="s">
        <v>144</v>
      </c>
      <c r="C6985" s="44"/>
      <c r="D6985" s="47">
        <v>26785</v>
      </c>
      <c r="E6985" s="181"/>
      <c r="F6985" s="47">
        <v>0</v>
      </c>
      <c r="G6985" s="181"/>
      <c r="H6985" s="47">
        <v>0</v>
      </c>
    </row>
    <row r="6986" spans="1:8">
      <c r="A6986" s="44" t="s">
        <v>1016</v>
      </c>
      <c r="B6986" s="44" t="s">
        <v>218</v>
      </c>
      <c r="C6986" s="44"/>
      <c r="D6986" s="47">
        <v>416</v>
      </c>
      <c r="E6986" s="180">
        <v>102.97</v>
      </c>
      <c r="F6986" s="47">
        <v>0</v>
      </c>
      <c r="G6986" s="180">
        <v>-1</v>
      </c>
      <c r="H6986" s="47">
        <v>4</v>
      </c>
    </row>
    <row r="6987" spans="1:8">
      <c r="A6987" s="44" t="s">
        <v>1016</v>
      </c>
      <c r="B6987" s="44" t="s">
        <v>68</v>
      </c>
      <c r="C6987" s="44"/>
      <c r="D6987" s="47">
        <v>159712</v>
      </c>
      <c r="E6987" s="180">
        <v>0.12</v>
      </c>
      <c r="F6987" s="47">
        <v>0</v>
      </c>
      <c r="G6987" s="180">
        <v>-1</v>
      </c>
      <c r="H6987" s="47">
        <v>142461</v>
      </c>
    </row>
    <row r="6988" spans="1:8">
      <c r="A6988" s="44" t="s">
        <v>1016</v>
      </c>
      <c r="B6988" s="44" t="s">
        <v>80</v>
      </c>
      <c r="C6988" s="44"/>
      <c r="D6988" s="47">
        <v>122907</v>
      </c>
      <c r="E6988" s="181"/>
      <c r="F6988" s="47">
        <v>0</v>
      </c>
      <c r="G6988" s="181"/>
      <c r="H6988" s="47">
        <v>0</v>
      </c>
    </row>
    <row r="6989" spans="1:8">
      <c r="A6989" s="44" t="s">
        <v>1016</v>
      </c>
      <c r="B6989" s="244" t="s">
        <v>782</v>
      </c>
      <c r="C6989" s="237"/>
      <c r="D6989" s="47">
        <v>8514</v>
      </c>
      <c r="E6989" s="180">
        <v>0.65</v>
      </c>
      <c r="F6989" s="47">
        <v>0</v>
      </c>
      <c r="G6989" s="180">
        <v>-1</v>
      </c>
      <c r="H6989" s="47">
        <v>5153</v>
      </c>
    </row>
    <row r="6990" spans="1:8">
      <c r="A6990" s="44" t="s">
        <v>1016</v>
      </c>
      <c r="B6990" s="44" t="s">
        <v>208</v>
      </c>
      <c r="C6990" s="44"/>
      <c r="D6990" s="47">
        <v>3934</v>
      </c>
      <c r="E6990" s="180">
        <v>-0.11</v>
      </c>
      <c r="F6990" s="47">
        <v>0</v>
      </c>
      <c r="G6990" s="180">
        <v>-1</v>
      </c>
      <c r="H6990" s="47">
        <v>4402</v>
      </c>
    </row>
    <row r="6991" spans="1:8">
      <c r="A6991" s="44" t="s">
        <v>1016</v>
      </c>
      <c r="B6991" s="44" t="s">
        <v>387</v>
      </c>
      <c r="C6991" s="44"/>
      <c r="D6991" s="47">
        <v>1</v>
      </c>
      <c r="E6991" s="181"/>
      <c r="F6991" s="47">
        <v>0</v>
      </c>
      <c r="G6991" s="181"/>
      <c r="H6991" s="47">
        <v>0</v>
      </c>
    </row>
    <row r="6992" spans="1:8">
      <c r="A6992" s="44" t="s">
        <v>1016</v>
      </c>
      <c r="B6992" s="44" t="s">
        <v>130</v>
      </c>
      <c r="C6992" s="44"/>
      <c r="D6992" s="47">
        <v>5613</v>
      </c>
      <c r="E6992" s="180">
        <v>2.08</v>
      </c>
      <c r="F6992" s="47">
        <v>0</v>
      </c>
      <c r="G6992" s="180">
        <v>-1</v>
      </c>
      <c r="H6992" s="47">
        <v>1822</v>
      </c>
    </row>
    <row r="6993" spans="1:8">
      <c r="A6993" s="44" t="s">
        <v>1016</v>
      </c>
      <c r="B6993" s="44" t="s">
        <v>129</v>
      </c>
      <c r="C6993" s="44"/>
      <c r="D6993" s="47">
        <v>184</v>
      </c>
      <c r="E6993" s="180">
        <v>-0.98</v>
      </c>
      <c r="F6993" s="47">
        <v>0</v>
      </c>
      <c r="G6993" s="180">
        <v>-1</v>
      </c>
      <c r="H6993" s="47">
        <v>9390</v>
      </c>
    </row>
    <row r="6994" spans="1:8">
      <c r="A6994" s="44" t="s">
        <v>1016</v>
      </c>
      <c r="B6994" s="44" t="s">
        <v>385</v>
      </c>
      <c r="C6994" s="44"/>
      <c r="D6994" s="47">
        <v>0</v>
      </c>
      <c r="E6994" s="181"/>
      <c r="F6994" s="47">
        <v>0</v>
      </c>
      <c r="G6994" s="181"/>
      <c r="H6994" s="47">
        <v>0</v>
      </c>
    </row>
    <row r="6995" spans="1:8">
      <c r="A6995" s="44" t="s">
        <v>1016</v>
      </c>
      <c r="B6995" s="244" t="s">
        <v>287</v>
      </c>
      <c r="C6995" s="237"/>
      <c r="D6995" s="47">
        <v>7</v>
      </c>
      <c r="E6995" s="181"/>
      <c r="F6995" s="47">
        <v>0</v>
      </c>
      <c r="G6995" s="181"/>
      <c r="H6995" s="47">
        <v>0</v>
      </c>
    </row>
    <row r="6996" spans="1:8">
      <c r="A6996" s="44" t="s">
        <v>1016</v>
      </c>
      <c r="B6996" s="244" t="s">
        <v>215</v>
      </c>
      <c r="C6996" s="237"/>
      <c r="D6996" s="47">
        <v>12669</v>
      </c>
      <c r="E6996" s="180">
        <v>0.02</v>
      </c>
      <c r="F6996" s="47">
        <v>0</v>
      </c>
      <c r="G6996" s="180">
        <v>-1</v>
      </c>
      <c r="H6996" s="47">
        <v>12427</v>
      </c>
    </row>
    <row r="6997" spans="1:8">
      <c r="A6997" s="44" t="s">
        <v>1016</v>
      </c>
      <c r="B6997" s="44" t="s">
        <v>69</v>
      </c>
      <c r="C6997" s="44"/>
      <c r="D6997" s="47">
        <v>156397</v>
      </c>
      <c r="E6997" s="180">
        <v>0.19</v>
      </c>
      <c r="F6997" s="47">
        <v>0</v>
      </c>
      <c r="G6997" s="180">
        <v>-1</v>
      </c>
      <c r="H6997" s="47">
        <v>131978</v>
      </c>
    </row>
    <row r="6998" spans="1:8">
      <c r="A6998" s="44" t="s">
        <v>1016</v>
      </c>
      <c r="B6998" s="44" t="s">
        <v>207</v>
      </c>
      <c r="C6998" s="44"/>
      <c r="D6998" s="47">
        <v>407</v>
      </c>
      <c r="E6998" s="181"/>
      <c r="F6998" s="47">
        <v>0</v>
      </c>
      <c r="G6998" s="181"/>
      <c r="H6998" s="47">
        <v>0</v>
      </c>
    </row>
    <row r="6999" spans="1:8">
      <c r="A6999" s="44" t="s">
        <v>1016</v>
      </c>
      <c r="B6999" s="44" t="s">
        <v>82</v>
      </c>
      <c r="C6999" s="44"/>
      <c r="D6999" s="47">
        <v>22030</v>
      </c>
      <c r="E6999" s="180">
        <v>-0.17</v>
      </c>
      <c r="F6999" s="47">
        <v>0</v>
      </c>
      <c r="G6999" s="180">
        <v>-1</v>
      </c>
      <c r="H6999" s="47">
        <v>26599</v>
      </c>
    </row>
    <row r="7000" spans="1:8">
      <c r="A7000" s="44" t="s">
        <v>1016</v>
      </c>
      <c r="B7000" s="244" t="s">
        <v>291</v>
      </c>
      <c r="C7000" s="237"/>
      <c r="D7000" s="47">
        <v>16</v>
      </c>
      <c r="E7000" s="180">
        <v>0.15</v>
      </c>
      <c r="F7000" s="47">
        <v>0</v>
      </c>
      <c r="G7000" s="180">
        <v>-1</v>
      </c>
      <c r="H7000" s="47">
        <v>14</v>
      </c>
    </row>
    <row r="7001" spans="1:8">
      <c r="A7001" s="44" t="s">
        <v>1016</v>
      </c>
      <c r="B7001" s="44" t="s">
        <v>499</v>
      </c>
      <c r="C7001" s="44"/>
      <c r="D7001" s="47">
        <v>0</v>
      </c>
      <c r="E7001" s="180">
        <v>-0.98</v>
      </c>
      <c r="F7001" s="47">
        <v>0</v>
      </c>
      <c r="G7001" s="180">
        <v>-1</v>
      </c>
      <c r="H7001" s="47">
        <v>18</v>
      </c>
    </row>
    <row r="7002" spans="1:8">
      <c r="A7002" s="44" t="s">
        <v>1016</v>
      </c>
      <c r="B7002" s="44" t="s">
        <v>386</v>
      </c>
      <c r="C7002" s="44"/>
      <c r="D7002" s="47">
        <v>0</v>
      </c>
      <c r="E7002" s="181"/>
      <c r="F7002" s="47">
        <v>0</v>
      </c>
      <c r="G7002" s="181"/>
      <c r="H7002" s="47">
        <v>0</v>
      </c>
    </row>
    <row r="7003" spans="1:8">
      <c r="A7003" s="44" t="s">
        <v>1016</v>
      </c>
      <c r="B7003" s="44" t="s">
        <v>239</v>
      </c>
      <c r="C7003" s="44"/>
      <c r="D7003" s="47">
        <v>1770</v>
      </c>
      <c r="E7003" s="181"/>
      <c r="F7003" s="47">
        <v>0</v>
      </c>
      <c r="G7003" s="181"/>
      <c r="H7003" s="47">
        <v>0</v>
      </c>
    </row>
    <row r="7004" spans="1:8">
      <c r="A7004" s="44" t="s">
        <v>1016</v>
      </c>
      <c r="B7004" s="44" t="s">
        <v>460</v>
      </c>
      <c r="C7004" s="44"/>
      <c r="D7004" s="47">
        <v>0</v>
      </c>
      <c r="E7004" s="180">
        <v>-1</v>
      </c>
      <c r="F7004" s="47">
        <v>0</v>
      </c>
      <c r="G7004" s="180">
        <v>-1</v>
      </c>
      <c r="H7004" s="47">
        <v>32</v>
      </c>
    </row>
    <row r="7005" spans="1:8">
      <c r="A7005" s="44" t="s">
        <v>1016</v>
      </c>
      <c r="B7005" s="44" t="s">
        <v>212</v>
      </c>
      <c r="C7005" s="44"/>
      <c r="D7005" s="47">
        <v>725</v>
      </c>
      <c r="E7005" s="180">
        <v>-0.41</v>
      </c>
      <c r="F7005" s="47">
        <v>0</v>
      </c>
      <c r="G7005" s="180">
        <v>-1</v>
      </c>
      <c r="H7005" s="47">
        <v>1235</v>
      </c>
    </row>
    <row r="7006" spans="1:8">
      <c r="A7006" s="44" t="s">
        <v>1016</v>
      </c>
      <c r="B7006" s="44" t="s">
        <v>516</v>
      </c>
      <c r="C7006" s="44"/>
      <c r="D7006" s="47">
        <v>9162</v>
      </c>
      <c r="E7006" s="180">
        <v>-7.0000000000000007E-2</v>
      </c>
      <c r="F7006" s="47">
        <v>0</v>
      </c>
      <c r="G7006" s="180">
        <v>-1</v>
      </c>
      <c r="H7006" s="47">
        <v>9889</v>
      </c>
    </row>
    <row r="7007" spans="1:8">
      <c r="A7007" s="44" t="s">
        <v>1016</v>
      </c>
      <c r="B7007" s="44" t="s">
        <v>478</v>
      </c>
      <c r="C7007" s="44"/>
      <c r="D7007" s="47">
        <v>1</v>
      </c>
      <c r="E7007" s="181"/>
      <c r="F7007" s="47">
        <v>0</v>
      </c>
      <c r="G7007" s="181"/>
      <c r="H7007" s="47">
        <v>0</v>
      </c>
    </row>
    <row r="7008" spans="1:8">
      <c r="A7008" s="44" t="s">
        <v>1016</v>
      </c>
      <c r="B7008" s="244" t="s">
        <v>146</v>
      </c>
      <c r="C7008" s="237"/>
      <c r="D7008" s="47">
        <v>15136</v>
      </c>
      <c r="E7008" s="180">
        <v>0.42</v>
      </c>
      <c r="F7008" s="47">
        <v>0</v>
      </c>
      <c r="G7008" s="180">
        <v>-1</v>
      </c>
      <c r="H7008" s="47">
        <v>10671</v>
      </c>
    </row>
    <row r="7009" spans="1:8">
      <c r="A7009" s="44" t="s">
        <v>1016</v>
      </c>
      <c r="B7009" s="44" t="s">
        <v>388</v>
      </c>
      <c r="C7009" s="44"/>
      <c r="D7009" s="47">
        <v>0</v>
      </c>
      <c r="E7009" s="181"/>
      <c r="F7009" s="47">
        <v>0</v>
      </c>
      <c r="G7009" s="181"/>
      <c r="H7009" s="47">
        <v>0</v>
      </c>
    </row>
    <row r="7010" spans="1:8">
      <c r="A7010" s="44" t="s">
        <v>1016</v>
      </c>
      <c r="B7010" s="244" t="s">
        <v>389</v>
      </c>
      <c r="C7010" s="237"/>
      <c r="D7010" s="47">
        <v>0</v>
      </c>
      <c r="E7010" s="181"/>
      <c r="F7010" s="47">
        <v>0</v>
      </c>
      <c r="G7010" s="181"/>
      <c r="H7010" s="47">
        <v>0</v>
      </c>
    </row>
    <row r="7011" spans="1:8">
      <c r="A7011" s="44" t="s">
        <v>1016</v>
      </c>
      <c r="B7011" s="44" t="s">
        <v>263</v>
      </c>
      <c r="C7011" s="44"/>
      <c r="D7011" s="47">
        <v>21</v>
      </c>
      <c r="E7011" s="181"/>
      <c r="F7011" s="47">
        <v>0</v>
      </c>
      <c r="G7011" s="181"/>
      <c r="H7011" s="47">
        <v>0</v>
      </c>
    </row>
    <row r="7012" spans="1:8">
      <c r="A7012" s="44" t="s">
        <v>1016</v>
      </c>
      <c r="B7012" s="44" t="s">
        <v>485</v>
      </c>
      <c r="C7012" s="44"/>
      <c r="D7012" s="47">
        <v>0</v>
      </c>
      <c r="E7012" s="181"/>
      <c r="F7012" s="47">
        <v>0</v>
      </c>
      <c r="G7012" s="181"/>
      <c r="H7012" s="47">
        <v>0</v>
      </c>
    </row>
    <row r="7013" spans="1:8">
      <c r="A7013" s="44" t="s">
        <v>1016</v>
      </c>
      <c r="B7013" s="44" t="s">
        <v>1011</v>
      </c>
      <c r="C7013" s="44"/>
      <c r="D7013" s="47">
        <v>0</v>
      </c>
      <c r="E7013" s="181"/>
      <c r="F7013" s="47">
        <v>0</v>
      </c>
      <c r="G7013" s="181"/>
      <c r="H7013" s="47">
        <v>0</v>
      </c>
    </row>
    <row r="7014" spans="1:8">
      <c r="A7014" s="44" t="s">
        <v>1016</v>
      </c>
      <c r="B7014" s="44" t="s">
        <v>284</v>
      </c>
      <c r="C7014" s="44"/>
      <c r="D7014" s="47">
        <v>9</v>
      </c>
      <c r="E7014" s="181"/>
      <c r="F7014" s="47">
        <v>0</v>
      </c>
      <c r="G7014" s="181"/>
      <c r="H7014" s="47">
        <v>0</v>
      </c>
    </row>
    <row r="7015" spans="1:8">
      <c r="A7015" s="44" t="s">
        <v>1016</v>
      </c>
      <c r="B7015" s="244" t="s">
        <v>158</v>
      </c>
      <c r="C7015" s="237"/>
      <c r="D7015" s="47">
        <v>855</v>
      </c>
      <c r="E7015" s="180">
        <v>-0.61</v>
      </c>
      <c r="F7015" s="47">
        <v>0</v>
      </c>
      <c r="G7015" s="180">
        <v>-1</v>
      </c>
      <c r="H7015" s="47">
        <v>2191</v>
      </c>
    </row>
    <row r="7016" spans="1:8">
      <c r="A7016" s="44" t="s">
        <v>1016</v>
      </c>
      <c r="B7016" s="244" t="s">
        <v>458</v>
      </c>
      <c r="C7016" s="237"/>
      <c r="D7016" s="47">
        <v>0</v>
      </c>
      <c r="E7016" s="181"/>
      <c r="F7016" s="47">
        <v>0</v>
      </c>
      <c r="G7016" s="181"/>
      <c r="H7016" s="47">
        <v>0</v>
      </c>
    </row>
    <row r="7017" spans="1:8">
      <c r="A7017" s="44" t="s">
        <v>1016</v>
      </c>
      <c r="B7017" s="244" t="s">
        <v>390</v>
      </c>
      <c r="C7017" s="237"/>
      <c r="D7017" s="47">
        <v>1</v>
      </c>
      <c r="E7017" s="181"/>
      <c r="F7017" s="47">
        <v>0</v>
      </c>
      <c r="G7017" s="181"/>
      <c r="H7017" s="47">
        <v>0</v>
      </c>
    </row>
    <row r="7018" spans="1:8">
      <c r="A7018" s="44" t="s">
        <v>1016</v>
      </c>
      <c r="B7018" s="44" t="s">
        <v>266</v>
      </c>
      <c r="C7018" s="44"/>
      <c r="D7018" s="47">
        <v>0</v>
      </c>
      <c r="E7018" s="180">
        <v>-1</v>
      </c>
      <c r="F7018" s="47">
        <v>0</v>
      </c>
      <c r="G7018" s="180">
        <v>-1</v>
      </c>
      <c r="H7018" s="47">
        <v>15</v>
      </c>
    </row>
    <row r="7019" spans="1:8">
      <c r="A7019" s="44" t="s">
        <v>1016</v>
      </c>
      <c r="B7019" s="44" t="s">
        <v>462</v>
      </c>
      <c r="C7019" s="44"/>
      <c r="D7019" s="47">
        <v>0</v>
      </c>
      <c r="E7019" s="181"/>
      <c r="F7019" s="47">
        <v>0</v>
      </c>
      <c r="G7019" s="181"/>
      <c r="H7019" s="47">
        <v>0</v>
      </c>
    </row>
    <row r="7020" spans="1:8">
      <c r="A7020" s="44" t="s">
        <v>1016</v>
      </c>
      <c r="B7020" s="44" t="s">
        <v>551</v>
      </c>
      <c r="C7020" s="44"/>
      <c r="D7020" s="47">
        <v>132248</v>
      </c>
      <c r="E7020" s="180">
        <v>0.96</v>
      </c>
      <c r="F7020" s="47">
        <v>0</v>
      </c>
      <c r="G7020" s="180">
        <v>-1</v>
      </c>
      <c r="H7020" s="47">
        <v>67444</v>
      </c>
    </row>
    <row r="7021" spans="1:8">
      <c r="A7021" s="44" t="s">
        <v>1016</v>
      </c>
      <c r="B7021" s="44" t="s">
        <v>256</v>
      </c>
      <c r="C7021" s="44"/>
      <c r="D7021" s="47">
        <v>0</v>
      </c>
      <c r="E7021" s="180">
        <v>-1</v>
      </c>
      <c r="F7021" s="47">
        <v>0</v>
      </c>
      <c r="G7021" s="180">
        <v>-1</v>
      </c>
      <c r="H7021" s="47">
        <v>21</v>
      </c>
    </row>
    <row r="7022" spans="1:8">
      <c r="A7022" s="44" t="s">
        <v>1016</v>
      </c>
      <c r="B7022" s="44" t="s">
        <v>58</v>
      </c>
      <c r="C7022" s="44"/>
      <c r="D7022" s="47">
        <v>667357</v>
      </c>
      <c r="E7022" s="180">
        <v>0.16</v>
      </c>
      <c r="F7022" s="47">
        <v>0</v>
      </c>
      <c r="G7022" s="180">
        <v>-1</v>
      </c>
      <c r="H7022" s="47">
        <v>576361</v>
      </c>
    </row>
    <row r="7023" spans="1:8">
      <c r="A7023" s="44" t="s">
        <v>1016</v>
      </c>
      <c r="B7023" s="44" t="s">
        <v>547</v>
      </c>
      <c r="C7023" s="44"/>
      <c r="D7023" s="47">
        <v>500012</v>
      </c>
      <c r="E7023" s="180">
        <v>0.45</v>
      </c>
      <c r="F7023" s="47">
        <v>0</v>
      </c>
      <c r="G7023" s="180">
        <v>-1</v>
      </c>
      <c r="H7023" s="47">
        <v>344110</v>
      </c>
    </row>
    <row r="7024" spans="1:8">
      <c r="A7024" s="44" t="s">
        <v>1016</v>
      </c>
      <c r="B7024" s="44" t="s">
        <v>391</v>
      </c>
      <c r="C7024" s="44"/>
      <c r="D7024" s="47">
        <v>0</v>
      </c>
      <c r="E7024" s="181"/>
      <c r="F7024" s="47">
        <v>0</v>
      </c>
      <c r="G7024" s="181"/>
      <c r="H7024" s="47">
        <v>0</v>
      </c>
    </row>
    <row r="7025" spans="1:8">
      <c r="A7025" s="44" t="s">
        <v>1016</v>
      </c>
      <c r="B7025" s="244" t="s">
        <v>177</v>
      </c>
      <c r="C7025" s="237"/>
      <c r="D7025" s="47">
        <v>2062</v>
      </c>
      <c r="E7025" s="181"/>
      <c r="F7025" s="47">
        <v>0</v>
      </c>
      <c r="G7025" s="181"/>
      <c r="H7025" s="47">
        <v>0</v>
      </c>
    </row>
    <row r="7026" spans="1:8">
      <c r="A7026" s="44" t="s">
        <v>1016</v>
      </c>
      <c r="B7026" s="44" t="s">
        <v>479</v>
      </c>
      <c r="C7026" s="44"/>
      <c r="D7026" s="47">
        <v>2</v>
      </c>
      <c r="E7026" s="181"/>
      <c r="F7026" s="47">
        <v>0</v>
      </c>
      <c r="G7026" s="181"/>
      <c r="H7026" s="47">
        <v>0</v>
      </c>
    </row>
    <row r="7027" spans="1:8">
      <c r="A7027" s="44" t="s">
        <v>1016</v>
      </c>
      <c r="B7027" s="44" t="s">
        <v>170</v>
      </c>
      <c r="C7027" s="44"/>
      <c r="D7027" s="47">
        <v>0</v>
      </c>
      <c r="E7027" s="180">
        <v>-1</v>
      </c>
      <c r="F7027" s="47">
        <v>0</v>
      </c>
      <c r="G7027" s="180">
        <v>-1</v>
      </c>
      <c r="H7027" s="47">
        <v>318</v>
      </c>
    </row>
    <row r="7028" spans="1:8">
      <c r="A7028" s="44" t="s">
        <v>1016</v>
      </c>
      <c r="B7028" s="44" t="s">
        <v>523</v>
      </c>
      <c r="C7028" s="44"/>
      <c r="D7028" s="47">
        <v>5769</v>
      </c>
      <c r="E7028" s="180">
        <v>0.23</v>
      </c>
      <c r="F7028" s="47">
        <v>0</v>
      </c>
      <c r="G7028" s="180">
        <v>-1</v>
      </c>
      <c r="H7028" s="47">
        <v>4696</v>
      </c>
    </row>
    <row r="7029" spans="1:8">
      <c r="A7029" s="44" t="s">
        <v>1016</v>
      </c>
      <c r="B7029" s="44" t="s">
        <v>238</v>
      </c>
      <c r="C7029" s="44"/>
      <c r="D7029" s="47">
        <v>1140</v>
      </c>
      <c r="E7029" s="180">
        <v>-0.35</v>
      </c>
      <c r="F7029" s="47">
        <v>0</v>
      </c>
      <c r="G7029" s="180">
        <v>-1</v>
      </c>
      <c r="H7029" s="47">
        <v>1746</v>
      </c>
    </row>
    <row r="7030" spans="1:8">
      <c r="A7030" s="44" t="s">
        <v>1016</v>
      </c>
      <c r="B7030" s="244" t="s">
        <v>392</v>
      </c>
      <c r="C7030" s="237"/>
      <c r="D7030" s="47">
        <v>0</v>
      </c>
      <c r="E7030" s="181"/>
      <c r="F7030" s="47">
        <v>0</v>
      </c>
      <c r="G7030" s="181"/>
      <c r="H7030" s="47">
        <v>0</v>
      </c>
    </row>
    <row r="7031" spans="1:8">
      <c r="A7031" s="44" t="s">
        <v>1016</v>
      </c>
      <c r="B7031" s="244" t="s">
        <v>393</v>
      </c>
      <c r="C7031" s="237"/>
      <c r="D7031" s="47">
        <v>0</v>
      </c>
      <c r="E7031" s="181"/>
      <c r="F7031" s="47">
        <v>0</v>
      </c>
      <c r="G7031" s="181"/>
      <c r="H7031" s="47">
        <v>0</v>
      </c>
    </row>
    <row r="7032" spans="1:8">
      <c r="A7032" s="44" t="s">
        <v>1016</v>
      </c>
      <c r="B7032" s="44" t="s">
        <v>276</v>
      </c>
      <c r="C7032" s="44"/>
      <c r="D7032" s="47">
        <v>13</v>
      </c>
      <c r="E7032" s="181"/>
      <c r="F7032" s="47">
        <v>0</v>
      </c>
      <c r="G7032" s="181"/>
      <c r="H7032" s="47">
        <v>0</v>
      </c>
    </row>
    <row r="7033" spans="1:8">
      <c r="A7033" s="44" t="s">
        <v>1016</v>
      </c>
      <c r="B7033" s="44" t="s">
        <v>396</v>
      </c>
      <c r="C7033" s="44"/>
      <c r="D7033" s="47">
        <v>0</v>
      </c>
      <c r="E7033" s="181"/>
      <c r="F7033" s="47">
        <v>0</v>
      </c>
      <c r="G7033" s="181"/>
      <c r="H7033" s="47">
        <v>0</v>
      </c>
    </row>
    <row r="7034" spans="1:8">
      <c r="A7034" s="44" t="s">
        <v>1016</v>
      </c>
      <c r="B7034" s="44" t="s">
        <v>236</v>
      </c>
      <c r="C7034" s="44"/>
      <c r="D7034" s="47">
        <v>375</v>
      </c>
      <c r="E7034" s="181"/>
      <c r="F7034" s="47">
        <v>0</v>
      </c>
      <c r="G7034" s="181"/>
      <c r="H7034" s="47">
        <v>0</v>
      </c>
    </row>
    <row r="7035" spans="1:8">
      <c r="A7035" s="44" t="s">
        <v>1016</v>
      </c>
      <c r="B7035" s="244" t="s">
        <v>268</v>
      </c>
      <c r="C7035" s="237"/>
      <c r="D7035" s="47">
        <v>10</v>
      </c>
      <c r="E7035" s="181"/>
      <c r="F7035" s="47">
        <v>0</v>
      </c>
      <c r="G7035" s="181"/>
      <c r="H7035" s="47">
        <v>0</v>
      </c>
    </row>
    <row r="7036" spans="1:8">
      <c r="A7036" s="44" t="s">
        <v>1016</v>
      </c>
      <c r="B7036" s="44" t="s">
        <v>394</v>
      </c>
      <c r="C7036" s="44"/>
      <c r="D7036" s="47">
        <v>0</v>
      </c>
      <c r="E7036" s="181"/>
      <c r="F7036" s="47">
        <v>0</v>
      </c>
      <c r="G7036" s="181"/>
      <c r="H7036" s="47">
        <v>0</v>
      </c>
    </row>
    <row r="7037" spans="1:8">
      <c r="A7037" s="44" t="s">
        <v>1016</v>
      </c>
      <c r="B7037" s="44" t="s">
        <v>329</v>
      </c>
      <c r="C7037" s="44"/>
      <c r="D7037" s="47">
        <v>0</v>
      </c>
      <c r="E7037" s="181"/>
      <c r="F7037" s="47">
        <v>0</v>
      </c>
      <c r="G7037" s="181"/>
      <c r="H7037" s="47">
        <v>0</v>
      </c>
    </row>
    <row r="7038" spans="1:8">
      <c r="A7038" s="44" t="s">
        <v>1016</v>
      </c>
      <c r="B7038" s="244" t="s">
        <v>867</v>
      </c>
      <c r="C7038" s="237"/>
      <c r="D7038" s="47">
        <v>0</v>
      </c>
      <c r="E7038" s="181"/>
      <c r="F7038" s="47">
        <v>0</v>
      </c>
      <c r="G7038" s="181"/>
      <c r="H7038" s="47">
        <v>0</v>
      </c>
    </row>
    <row r="7039" spans="1:8">
      <c r="A7039" s="44" t="s">
        <v>1016</v>
      </c>
      <c r="B7039" s="44" t="s">
        <v>322</v>
      </c>
      <c r="C7039" s="44"/>
      <c r="D7039" s="47">
        <v>4</v>
      </c>
      <c r="E7039" s="181"/>
      <c r="F7039" s="47">
        <v>0</v>
      </c>
      <c r="G7039" s="181"/>
      <c r="H7039" s="47">
        <v>0</v>
      </c>
    </row>
    <row r="7040" spans="1:8">
      <c r="A7040" s="44" t="s">
        <v>1016</v>
      </c>
      <c r="B7040" s="244" t="s">
        <v>559</v>
      </c>
      <c r="C7040" s="237"/>
      <c r="D7040" s="47">
        <v>316982</v>
      </c>
      <c r="E7040" s="180">
        <v>0.46</v>
      </c>
      <c r="F7040" s="47">
        <v>0</v>
      </c>
      <c r="G7040" s="180">
        <v>-1</v>
      </c>
      <c r="H7040" s="47">
        <v>216535</v>
      </c>
    </row>
    <row r="7041" spans="1:8">
      <c r="A7041" s="44" t="s">
        <v>1016</v>
      </c>
      <c r="B7041" s="244" t="s">
        <v>321</v>
      </c>
      <c r="C7041" s="237"/>
      <c r="D7041" s="47">
        <v>3</v>
      </c>
      <c r="E7041" s="181"/>
      <c r="F7041" s="47">
        <v>0</v>
      </c>
      <c r="G7041" s="181"/>
      <c r="H7041" s="47">
        <v>0</v>
      </c>
    </row>
    <row r="7042" spans="1:8">
      <c r="A7042" s="44" t="s">
        <v>1016</v>
      </c>
      <c r="B7042" s="244" t="s">
        <v>97</v>
      </c>
      <c r="C7042" s="237"/>
      <c r="D7042" s="47">
        <v>125888</v>
      </c>
      <c r="E7042" s="180">
        <v>0.08</v>
      </c>
      <c r="F7042" s="47">
        <v>0</v>
      </c>
      <c r="G7042" s="180">
        <v>-1</v>
      </c>
      <c r="H7042" s="47">
        <v>116832</v>
      </c>
    </row>
    <row r="7043" spans="1:8">
      <c r="A7043" s="44" t="s">
        <v>1016</v>
      </c>
      <c r="B7043" s="44" t="s">
        <v>45</v>
      </c>
      <c r="C7043" s="44"/>
      <c r="D7043" s="47">
        <v>214585</v>
      </c>
      <c r="E7043" s="181"/>
      <c r="F7043" s="47">
        <v>0</v>
      </c>
      <c r="G7043" s="181"/>
      <c r="H7043" s="47">
        <v>0</v>
      </c>
    </row>
    <row r="7044" spans="1:8">
      <c r="A7044" s="44" t="s">
        <v>1016</v>
      </c>
      <c r="B7044" s="44" t="s">
        <v>286</v>
      </c>
      <c r="C7044" s="44"/>
      <c r="D7044" s="47">
        <v>7</v>
      </c>
      <c r="E7044" s="181"/>
      <c r="F7044" s="47">
        <v>0</v>
      </c>
      <c r="G7044" s="181"/>
      <c r="H7044" s="47">
        <v>0</v>
      </c>
    </row>
    <row r="7045" spans="1:8">
      <c r="A7045" s="44" t="s">
        <v>1016</v>
      </c>
      <c r="B7045" s="44" t="s">
        <v>494</v>
      </c>
      <c r="C7045" s="44"/>
      <c r="D7045" s="47">
        <v>0</v>
      </c>
      <c r="E7045" s="180">
        <v>-0.96</v>
      </c>
      <c r="F7045" s="47">
        <v>0</v>
      </c>
      <c r="G7045" s="180">
        <v>-1</v>
      </c>
      <c r="H7045" s="47">
        <v>3</v>
      </c>
    </row>
    <row r="7046" spans="1:8">
      <c r="A7046" s="44" t="s">
        <v>1016</v>
      </c>
      <c r="B7046" s="44" t="s">
        <v>395</v>
      </c>
      <c r="C7046" s="44"/>
      <c r="D7046" s="47">
        <v>0</v>
      </c>
      <c r="E7046" s="181"/>
      <c r="F7046" s="47">
        <v>0</v>
      </c>
      <c r="G7046" s="181"/>
      <c r="H7046" s="47">
        <v>0</v>
      </c>
    </row>
    <row r="7047" spans="1:8">
      <c r="A7047" s="44" t="s">
        <v>1016</v>
      </c>
      <c r="B7047" s="44" t="s">
        <v>480</v>
      </c>
      <c r="C7047" s="44"/>
      <c r="D7047" s="47">
        <v>0</v>
      </c>
      <c r="E7047" s="181"/>
      <c r="F7047" s="47">
        <v>0</v>
      </c>
      <c r="G7047" s="181"/>
      <c r="H7047" s="47">
        <v>0</v>
      </c>
    </row>
    <row r="7048" spans="1:8">
      <c r="A7048" s="44" t="s">
        <v>1016</v>
      </c>
      <c r="B7048" s="244" t="s">
        <v>227</v>
      </c>
      <c r="C7048" s="237"/>
      <c r="D7048" s="47">
        <v>10839</v>
      </c>
      <c r="E7048" s="180">
        <v>1.34</v>
      </c>
      <c r="F7048" s="47">
        <v>0</v>
      </c>
      <c r="G7048" s="180">
        <v>-1</v>
      </c>
      <c r="H7048" s="47">
        <v>4627</v>
      </c>
    </row>
    <row r="7049" spans="1:8">
      <c r="A7049" s="44" t="s">
        <v>1016</v>
      </c>
      <c r="B7049" s="44" t="s">
        <v>267</v>
      </c>
      <c r="C7049" s="44"/>
      <c r="D7049" s="47">
        <v>11477</v>
      </c>
      <c r="E7049" s="180">
        <v>-0.5</v>
      </c>
      <c r="F7049" s="47">
        <v>0</v>
      </c>
      <c r="G7049" s="180">
        <v>-1</v>
      </c>
      <c r="H7049" s="47">
        <v>22938</v>
      </c>
    </row>
    <row r="7050" spans="1:8">
      <c r="A7050" s="44" t="s">
        <v>1016</v>
      </c>
      <c r="B7050" s="44" t="s">
        <v>557</v>
      </c>
      <c r="C7050" s="44"/>
      <c r="D7050" s="47">
        <v>96472</v>
      </c>
      <c r="E7050" s="180">
        <v>-0.24</v>
      </c>
      <c r="F7050" s="47">
        <v>0</v>
      </c>
      <c r="G7050" s="180">
        <v>-1</v>
      </c>
      <c r="H7050" s="47">
        <v>126243</v>
      </c>
    </row>
    <row r="7051" spans="1:8">
      <c r="A7051" s="44" t="s">
        <v>1016</v>
      </c>
      <c r="B7051" s="244" t="s">
        <v>398</v>
      </c>
      <c r="C7051" s="237"/>
      <c r="D7051" s="47">
        <v>0</v>
      </c>
      <c r="E7051" s="181"/>
      <c r="F7051" s="47">
        <v>0</v>
      </c>
      <c r="G7051" s="181"/>
      <c r="H7051" s="47">
        <v>0</v>
      </c>
    </row>
    <row r="7052" spans="1:8">
      <c r="A7052" s="44" t="s">
        <v>1016</v>
      </c>
      <c r="B7052" s="44" t="s">
        <v>399</v>
      </c>
      <c r="C7052" s="44"/>
      <c r="D7052" s="47">
        <v>2</v>
      </c>
      <c r="E7052" s="181"/>
      <c r="F7052" s="47">
        <v>0</v>
      </c>
      <c r="G7052" s="181"/>
      <c r="H7052" s="47">
        <v>0</v>
      </c>
    </row>
    <row r="7053" spans="1:8">
      <c r="A7053" s="44" t="s">
        <v>1016</v>
      </c>
      <c r="B7053" s="244" t="s">
        <v>234</v>
      </c>
      <c r="C7053" s="237"/>
      <c r="D7053" s="47">
        <v>0</v>
      </c>
      <c r="E7053" s="180">
        <v>-1</v>
      </c>
      <c r="F7053" s="47">
        <v>0</v>
      </c>
      <c r="G7053" s="180">
        <v>-1</v>
      </c>
      <c r="H7053" s="47">
        <v>2</v>
      </c>
    </row>
    <row r="7054" spans="1:8">
      <c r="A7054" s="44" t="s">
        <v>1016</v>
      </c>
      <c r="B7054" s="244" t="s">
        <v>552</v>
      </c>
      <c r="C7054" s="237"/>
      <c r="D7054" s="47">
        <v>38330</v>
      </c>
      <c r="E7054" s="180">
        <v>0.02</v>
      </c>
      <c r="F7054" s="47">
        <v>0</v>
      </c>
      <c r="G7054" s="180">
        <v>-1</v>
      </c>
      <c r="H7054" s="47">
        <v>37695</v>
      </c>
    </row>
    <row r="7055" spans="1:8">
      <c r="A7055" s="44" t="s">
        <v>1016</v>
      </c>
      <c r="B7055" s="44" t="s">
        <v>324</v>
      </c>
      <c r="C7055" s="44"/>
      <c r="D7055" s="47">
        <v>0</v>
      </c>
      <c r="E7055" s="181"/>
      <c r="F7055" s="47">
        <v>0</v>
      </c>
      <c r="G7055" s="181"/>
      <c r="H7055" s="47">
        <v>0</v>
      </c>
    </row>
    <row r="7056" spans="1:8">
      <c r="A7056" s="44" t="s">
        <v>1016</v>
      </c>
      <c r="B7056" s="44" t="s">
        <v>506</v>
      </c>
      <c r="C7056" s="44"/>
      <c r="D7056" s="47">
        <v>27617</v>
      </c>
      <c r="E7056" s="180">
        <v>-0.24</v>
      </c>
      <c r="F7056" s="47">
        <v>0</v>
      </c>
      <c r="G7056" s="180">
        <v>-1</v>
      </c>
      <c r="H7056" s="47">
        <v>36234</v>
      </c>
    </row>
    <row r="7057" spans="1:8">
      <c r="A7057" s="44" t="s">
        <v>1016</v>
      </c>
      <c r="B7057" s="44" t="s">
        <v>223</v>
      </c>
      <c r="C7057" s="44"/>
      <c r="D7057" s="47">
        <v>213</v>
      </c>
      <c r="E7057" s="181"/>
      <c r="F7057" s="47">
        <v>0</v>
      </c>
      <c r="G7057" s="181"/>
      <c r="H7057" s="47">
        <v>0</v>
      </c>
    </row>
    <row r="7058" spans="1:8">
      <c r="A7058" s="44" t="s">
        <v>1016</v>
      </c>
      <c r="B7058" s="44" t="s">
        <v>400</v>
      </c>
      <c r="C7058" s="44"/>
      <c r="D7058" s="47">
        <v>0</v>
      </c>
      <c r="E7058" s="181"/>
      <c r="F7058" s="47">
        <v>0</v>
      </c>
      <c r="G7058" s="181"/>
      <c r="H7058" s="47">
        <v>0</v>
      </c>
    </row>
    <row r="7059" spans="1:8">
      <c r="A7059" s="44" t="s">
        <v>1016</v>
      </c>
      <c r="B7059" s="44" t="s">
        <v>201</v>
      </c>
      <c r="C7059" s="44"/>
      <c r="D7059" s="47">
        <v>8167</v>
      </c>
      <c r="E7059" s="180">
        <v>627.26</v>
      </c>
      <c r="F7059" s="47">
        <v>0</v>
      </c>
      <c r="G7059" s="180">
        <v>-1</v>
      </c>
      <c r="H7059" s="47">
        <v>13</v>
      </c>
    </row>
    <row r="7060" spans="1:8">
      <c r="A7060" s="44" t="s">
        <v>1016</v>
      </c>
      <c r="B7060" s="44" t="s">
        <v>401</v>
      </c>
      <c r="C7060" s="44"/>
      <c r="D7060" s="47">
        <v>0</v>
      </c>
      <c r="E7060" s="181"/>
      <c r="F7060" s="47">
        <v>0</v>
      </c>
      <c r="G7060" s="181"/>
      <c r="H7060" s="47">
        <v>0</v>
      </c>
    </row>
    <row r="7061" spans="1:8">
      <c r="A7061" s="44" t="s">
        <v>1016</v>
      </c>
      <c r="B7061" s="44" t="s">
        <v>402</v>
      </c>
      <c r="C7061" s="44"/>
      <c r="D7061" s="47">
        <v>0</v>
      </c>
      <c r="E7061" s="181"/>
      <c r="F7061" s="47">
        <v>0</v>
      </c>
      <c r="G7061" s="181"/>
      <c r="H7061" s="47">
        <v>0</v>
      </c>
    </row>
    <row r="7062" spans="1:8">
      <c r="A7062" s="44" t="s">
        <v>1016</v>
      </c>
      <c r="B7062" s="44" t="s">
        <v>403</v>
      </c>
      <c r="C7062" s="44"/>
      <c r="D7062" s="47">
        <v>0</v>
      </c>
      <c r="E7062" s="181"/>
      <c r="F7062" s="47">
        <v>0</v>
      </c>
      <c r="G7062" s="181"/>
      <c r="H7062" s="47">
        <v>0</v>
      </c>
    </row>
    <row r="7063" spans="1:8">
      <c r="A7063" s="44" t="s">
        <v>1016</v>
      </c>
      <c r="B7063" s="44" t="s">
        <v>404</v>
      </c>
      <c r="C7063" s="44"/>
      <c r="D7063" s="47">
        <v>6</v>
      </c>
      <c r="E7063" s="181"/>
      <c r="F7063" s="47">
        <v>0</v>
      </c>
      <c r="G7063" s="181"/>
      <c r="H7063" s="47">
        <v>0</v>
      </c>
    </row>
    <row r="7064" spans="1:8">
      <c r="A7064" s="44" t="s">
        <v>1016</v>
      </c>
      <c r="B7064" s="44" t="s">
        <v>405</v>
      </c>
      <c r="C7064" s="44"/>
      <c r="D7064" s="47">
        <v>1</v>
      </c>
      <c r="E7064" s="181"/>
      <c r="F7064" s="47">
        <v>0</v>
      </c>
      <c r="G7064" s="181"/>
      <c r="H7064" s="47">
        <v>0</v>
      </c>
    </row>
    <row r="7065" spans="1:8">
      <c r="A7065" s="44" t="s">
        <v>1016</v>
      </c>
      <c r="B7065" s="44" t="s">
        <v>143</v>
      </c>
      <c r="C7065" s="44"/>
      <c r="D7065" s="47">
        <v>4712</v>
      </c>
      <c r="E7065" s="181"/>
      <c r="F7065" s="47">
        <v>0</v>
      </c>
      <c r="G7065" s="181"/>
      <c r="H7065" s="47">
        <v>0</v>
      </c>
    </row>
    <row r="7066" spans="1:8">
      <c r="A7066" s="44" t="s">
        <v>1016</v>
      </c>
      <c r="B7066" s="44" t="s">
        <v>406</v>
      </c>
      <c r="C7066" s="44"/>
      <c r="D7066" s="47">
        <v>4</v>
      </c>
      <c r="E7066" s="181"/>
      <c r="F7066" s="47">
        <v>0</v>
      </c>
      <c r="G7066" s="181"/>
      <c r="H7066" s="47">
        <v>0</v>
      </c>
    </row>
    <row r="7067" spans="1:8">
      <c r="A7067" s="44" t="s">
        <v>1016</v>
      </c>
      <c r="B7067" s="44" t="s">
        <v>493</v>
      </c>
      <c r="C7067" s="44"/>
      <c r="D7067" s="47">
        <v>6</v>
      </c>
      <c r="E7067" s="180">
        <v>1.99</v>
      </c>
      <c r="F7067" s="47">
        <v>0</v>
      </c>
      <c r="G7067" s="180">
        <v>-1</v>
      </c>
      <c r="H7067" s="47">
        <v>2</v>
      </c>
    </row>
    <row r="7068" spans="1:8">
      <c r="A7068" s="44" t="s">
        <v>1016</v>
      </c>
      <c r="B7068" s="44" t="s">
        <v>408</v>
      </c>
      <c r="C7068" s="44"/>
      <c r="D7068" s="47">
        <v>1</v>
      </c>
      <c r="E7068" s="181"/>
      <c r="F7068" s="47">
        <v>0</v>
      </c>
      <c r="G7068" s="181"/>
      <c r="H7068" s="47">
        <v>0</v>
      </c>
    </row>
    <row r="7069" spans="1:8">
      <c r="A7069" s="44" t="s">
        <v>1016</v>
      </c>
      <c r="B7069" s="44" t="s">
        <v>410</v>
      </c>
      <c r="C7069" s="44"/>
      <c r="D7069" s="47">
        <v>0</v>
      </c>
      <c r="E7069" s="181"/>
      <c r="F7069" s="47">
        <v>0</v>
      </c>
      <c r="G7069" s="181"/>
      <c r="H7069" s="47">
        <v>0</v>
      </c>
    </row>
    <row r="7070" spans="1:8">
      <c r="A7070" s="44" t="s">
        <v>1016</v>
      </c>
      <c r="B7070" s="244" t="s">
        <v>543</v>
      </c>
      <c r="C7070" s="237"/>
      <c r="D7070" s="47">
        <v>10285</v>
      </c>
      <c r="E7070" s="180">
        <v>-0.28000000000000003</v>
      </c>
      <c r="F7070" s="47">
        <v>0</v>
      </c>
      <c r="G7070" s="180">
        <v>-1</v>
      </c>
      <c r="H7070" s="47">
        <v>14326</v>
      </c>
    </row>
    <row r="7071" spans="1:8">
      <c r="A7071" s="44" t="s">
        <v>1016</v>
      </c>
      <c r="B7071" s="44" t="s">
        <v>415</v>
      </c>
      <c r="C7071" s="44"/>
      <c r="D7071" s="47">
        <v>0</v>
      </c>
      <c r="E7071" s="181"/>
      <c r="F7071" s="47">
        <v>0</v>
      </c>
      <c r="G7071" s="181"/>
      <c r="H7071" s="47">
        <v>0</v>
      </c>
    </row>
    <row r="7072" spans="1:8">
      <c r="A7072" s="44" t="s">
        <v>1016</v>
      </c>
      <c r="B7072" s="44" t="s">
        <v>162</v>
      </c>
      <c r="C7072" s="44"/>
      <c r="D7072" s="47">
        <v>39563</v>
      </c>
      <c r="E7072" s="180">
        <v>0.17</v>
      </c>
      <c r="F7072" s="47">
        <v>0</v>
      </c>
      <c r="G7072" s="180">
        <v>-1</v>
      </c>
      <c r="H7072" s="47">
        <v>33742</v>
      </c>
    </row>
    <row r="7073" spans="1:8">
      <c r="A7073" s="44" t="s">
        <v>1016</v>
      </c>
      <c r="B7073" s="244" t="s">
        <v>409</v>
      </c>
      <c r="C7073" s="237"/>
      <c r="D7073" s="47">
        <v>0</v>
      </c>
      <c r="E7073" s="181"/>
      <c r="F7073" s="47">
        <v>0</v>
      </c>
      <c r="G7073" s="181"/>
      <c r="H7073" s="47">
        <v>0</v>
      </c>
    </row>
    <row r="7074" spans="1:8">
      <c r="A7074" s="44" t="s">
        <v>1016</v>
      </c>
      <c r="B7074" s="244" t="s">
        <v>139</v>
      </c>
      <c r="C7074" s="237"/>
      <c r="D7074" s="47">
        <v>6638</v>
      </c>
      <c r="E7074" s="180">
        <v>0.13</v>
      </c>
      <c r="F7074" s="47">
        <v>0</v>
      </c>
      <c r="G7074" s="180">
        <v>-1</v>
      </c>
      <c r="H7074" s="47">
        <v>5860</v>
      </c>
    </row>
    <row r="7075" spans="1:8">
      <c r="A7075" s="44" t="s">
        <v>1016</v>
      </c>
      <c r="B7075" s="44" t="s">
        <v>84</v>
      </c>
      <c r="C7075" s="44"/>
      <c r="D7075" s="47">
        <v>96184</v>
      </c>
      <c r="E7075" s="180">
        <v>0.67</v>
      </c>
      <c r="F7075" s="47">
        <v>0</v>
      </c>
      <c r="G7075" s="180">
        <v>-1</v>
      </c>
      <c r="H7075" s="47">
        <v>57617</v>
      </c>
    </row>
    <row r="7076" spans="1:8">
      <c r="A7076" s="44" t="s">
        <v>1016</v>
      </c>
      <c r="B7076" s="44" t="s">
        <v>114</v>
      </c>
      <c r="C7076" s="44"/>
      <c r="D7076" s="47">
        <v>6652</v>
      </c>
      <c r="E7076" s="181"/>
      <c r="F7076" s="47">
        <v>0</v>
      </c>
      <c r="G7076" s="181"/>
      <c r="H7076" s="47">
        <v>0</v>
      </c>
    </row>
    <row r="7077" spans="1:8">
      <c r="A7077" s="44" t="s">
        <v>1016</v>
      </c>
      <c r="B7077" s="244" t="s">
        <v>91</v>
      </c>
      <c r="C7077" s="237"/>
      <c r="D7077" s="47">
        <v>37378</v>
      </c>
      <c r="E7077" s="180">
        <v>7.0000000000000007E-2</v>
      </c>
      <c r="F7077" s="47">
        <v>0</v>
      </c>
      <c r="G7077" s="180">
        <v>-1</v>
      </c>
      <c r="H7077" s="47">
        <v>34810</v>
      </c>
    </row>
    <row r="7078" spans="1:8">
      <c r="A7078" s="44" t="s">
        <v>1016</v>
      </c>
      <c r="B7078" s="244" t="s">
        <v>181</v>
      </c>
      <c r="C7078" s="237"/>
      <c r="D7078" s="47">
        <v>14897</v>
      </c>
      <c r="E7078" s="180">
        <v>-0.05</v>
      </c>
      <c r="F7078" s="47">
        <v>0</v>
      </c>
      <c r="G7078" s="180">
        <v>-1</v>
      </c>
      <c r="H7078" s="47">
        <v>15601</v>
      </c>
    </row>
    <row r="7079" spans="1:8">
      <c r="A7079" s="44" t="s">
        <v>1016</v>
      </c>
      <c r="B7079" s="44" t="s">
        <v>511</v>
      </c>
      <c r="C7079" s="44"/>
      <c r="D7079" s="47">
        <v>6717</v>
      </c>
      <c r="E7079" s="180">
        <v>-0.43</v>
      </c>
      <c r="F7079" s="47">
        <v>0</v>
      </c>
      <c r="G7079" s="180">
        <v>-1</v>
      </c>
      <c r="H7079" s="47">
        <v>11844</v>
      </c>
    </row>
    <row r="7080" spans="1:8">
      <c r="A7080" s="44" t="s">
        <v>1016</v>
      </c>
      <c r="B7080" s="244" t="s">
        <v>1012</v>
      </c>
      <c r="C7080" s="237"/>
      <c r="D7080" s="47">
        <v>0</v>
      </c>
      <c r="E7080" s="181"/>
      <c r="F7080" s="47">
        <v>0</v>
      </c>
      <c r="G7080" s="181"/>
      <c r="H7080" s="47">
        <v>0</v>
      </c>
    </row>
    <row r="7081" spans="1:8">
      <c r="A7081" s="44" t="s">
        <v>1016</v>
      </c>
      <c r="B7081" s="244" t="s">
        <v>224</v>
      </c>
      <c r="C7081" s="237"/>
      <c r="D7081" s="47">
        <v>194</v>
      </c>
      <c r="E7081" s="181"/>
      <c r="F7081" s="47">
        <v>0</v>
      </c>
      <c r="G7081" s="181"/>
      <c r="H7081" s="47">
        <v>0</v>
      </c>
    </row>
    <row r="7082" spans="1:8">
      <c r="A7082" s="44" t="s">
        <v>1016</v>
      </c>
      <c r="B7082" s="244" t="s">
        <v>411</v>
      </c>
      <c r="C7082" s="237"/>
      <c r="D7082" s="47">
        <v>0</v>
      </c>
      <c r="E7082" s="181"/>
      <c r="F7082" s="47">
        <v>0</v>
      </c>
      <c r="G7082" s="181"/>
      <c r="H7082" s="47">
        <v>0</v>
      </c>
    </row>
    <row r="7083" spans="1:8">
      <c r="A7083" s="44" t="s">
        <v>1016</v>
      </c>
      <c r="B7083" s="44" t="s">
        <v>295</v>
      </c>
      <c r="C7083" s="44"/>
      <c r="D7083" s="47">
        <v>0</v>
      </c>
      <c r="E7083" s="181"/>
      <c r="F7083" s="47">
        <v>0</v>
      </c>
      <c r="G7083" s="181"/>
      <c r="H7083" s="47">
        <v>0</v>
      </c>
    </row>
    <row r="7084" spans="1:8">
      <c r="A7084" s="44" t="s">
        <v>1016</v>
      </c>
      <c r="B7084" s="244" t="s">
        <v>271</v>
      </c>
      <c r="C7084" s="237"/>
      <c r="D7084" s="47">
        <v>11</v>
      </c>
      <c r="E7084" s="181"/>
      <c r="F7084" s="47">
        <v>0</v>
      </c>
      <c r="G7084" s="181"/>
      <c r="H7084" s="47">
        <v>0</v>
      </c>
    </row>
    <row r="7085" spans="1:8">
      <c r="A7085" s="44" t="s">
        <v>1016</v>
      </c>
      <c r="B7085" s="44" t="s">
        <v>261</v>
      </c>
      <c r="C7085" s="44"/>
      <c r="D7085" s="47">
        <v>28</v>
      </c>
      <c r="E7085" s="181"/>
      <c r="F7085" s="47">
        <v>0</v>
      </c>
      <c r="G7085" s="181"/>
      <c r="H7085" s="47">
        <v>0</v>
      </c>
    </row>
    <row r="7086" spans="1:8">
      <c r="A7086" s="44" t="s">
        <v>1016</v>
      </c>
      <c r="B7086" s="244" t="s">
        <v>156</v>
      </c>
      <c r="C7086" s="237"/>
      <c r="D7086" s="47">
        <v>1319</v>
      </c>
      <c r="E7086" s="180">
        <v>2.37</v>
      </c>
      <c r="F7086" s="47">
        <v>0</v>
      </c>
      <c r="G7086" s="180">
        <v>-1</v>
      </c>
      <c r="H7086" s="47">
        <v>391</v>
      </c>
    </row>
    <row r="7087" spans="1:8">
      <c r="A7087" s="44" t="s">
        <v>1016</v>
      </c>
      <c r="B7087" s="244" t="s">
        <v>51</v>
      </c>
      <c r="C7087" s="237"/>
      <c r="D7087" s="47">
        <v>45360</v>
      </c>
      <c r="E7087" s="180">
        <v>0.77</v>
      </c>
      <c r="F7087" s="47">
        <v>0</v>
      </c>
      <c r="G7087" s="180">
        <v>-1</v>
      </c>
      <c r="H7087" s="47">
        <v>25675</v>
      </c>
    </row>
    <row r="7088" spans="1:8">
      <c r="A7088" s="44" t="s">
        <v>1016</v>
      </c>
      <c r="B7088" s="244" t="s">
        <v>88</v>
      </c>
      <c r="C7088" s="237"/>
      <c r="D7088" s="47">
        <v>19970</v>
      </c>
      <c r="E7088" s="180">
        <v>0.19</v>
      </c>
      <c r="F7088" s="47">
        <v>0</v>
      </c>
      <c r="G7088" s="180">
        <v>-1</v>
      </c>
      <c r="H7088" s="47">
        <v>16783</v>
      </c>
    </row>
    <row r="7089" spans="1:8">
      <c r="A7089" s="44" t="s">
        <v>1016</v>
      </c>
      <c r="B7089" s="44" t="s">
        <v>412</v>
      </c>
      <c r="C7089" s="44"/>
      <c r="D7089" s="47">
        <v>0</v>
      </c>
      <c r="E7089" s="181"/>
      <c r="F7089" s="47">
        <v>0</v>
      </c>
      <c r="G7089" s="181"/>
      <c r="H7089" s="47">
        <v>0</v>
      </c>
    </row>
    <row r="7090" spans="1:8">
      <c r="A7090" s="44" t="s">
        <v>1016</v>
      </c>
      <c r="B7090" s="44" t="s">
        <v>413</v>
      </c>
      <c r="C7090" s="44"/>
      <c r="D7090" s="47">
        <v>0</v>
      </c>
      <c r="E7090" s="181"/>
      <c r="F7090" s="47">
        <v>0</v>
      </c>
      <c r="G7090" s="181"/>
      <c r="H7090" s="47">
        <v>0</v>
      </c>
    </row>
    <row r="7091" spans="1:8">
      <c r="A7091" s="44" t="s">
        <v>1016</v>
      </c>
      <c r="B7091" s="244" t="s">
        <v>115</v>
      </c>
      <c r="C7091" s="237"/>
      <c r="D7091" s="47">
        <v>13644</v>
      </c>
      <c r="E7091" s="181"/>
      <c r="F7091" s="47">
        <v>0</v>
      </c>
      <c r="G7091" s="181"/>
      <c r="H7091" s="47">
        <v>0</v>
      </c>
    </row>
    <row r="7092" spans="1:8">
      <c r="A7092" s="44" t="s">
        <v>1016</v>
      </c>
      <c r="B7092" s="44" t="s">
        <v>541</v>
      </c>
      <c r="C7092" s="44"/>
      <c r="D7092" s="47">
        <v>16298</v>
      </c>
      <c r="E7092" s="180">
        <v>1.04</v>
      </c>
      <c r="F7092" s="47">
        <v>0</v>
      </c>
      <c r="G7092" s="180">
        <v>-1</v>
      </c>
      <c r="H7092" s="47">
        <v>7976</v>
      </c>
    </row>
    <row r="7093" spans="1:8">
      <c r="A7093" s="44" t="s">
        <v>1016</v>
      </c>
      <c r="B7093" s="44" t="s">
        <v>151</v>
      </c>
      <c r="C7093" s="44"/>
      <c r="D7093" s="47">
        <v>2161</v>
      </c>
      <c r="E7093" s="180">
        <v>85.44</v>
      </c>
      <c r="F7093" s="47">
        <v>0</v>
      </c>
      <c r="G7093" s="180">
        <v>-1</v>
      </c>
      <c r="H7093" s="47">
        <v>25</v>
      </c>
    </row>
    <row r="7094" spans="1:8">
      <c r="A7094" s="44" t="s">
        <v>1016</v>
      </c>
      <c r="B7094" s="244" t="s">
        <v>414</v>
      </c>
      <c r="C7094" s="237"/>
      <c r="D7094" s="47">
        <v>0</v>
      </c>
      <c r="E7094" s="181"/>
      <c r="F7094" s="47">
        <v>0</v>
      </c>
      <c r="G7094" s="181"/>
      <c r="H7094" s="47">
        <v>0</v>
      </c>
    </row>
    <row r="7095" spans="1:8">
      <c r="A7095" s="44" t="s">
        <v>1016</v>
      </c>
      <c r="B7095" s="244" t="s">
        <v>225</v>
      </c>
      <c r="C7095" s="237"/>
      <c r="D7095" s="47">
        <v>116</v>
      </c>
      <c r="E7095" s="181"/>
      <c r="F7095" s="47">
        <v>0</v>
      </c>
      <c r="G7095" s="181"/>
      <c r="H7095" s="47">
        <v>0</v>
      </c>
    </row>
    <row r="7096" spans="1:8">
      <c r="A7096" s="44" t="s">
        <v>1016</v>
      </c>
      <c r="B7096" s="244" t="s">
        <v>515</v>
      </c>
      <c r="C7096" s="237"/>
      <c r="D7096" s="47">
        <v>2985</v>
      </c>
      <c r="E7096" s="180">
        <v>7.27</v>
      </c>
      <c r="F7096" s="47">
        <v>0</v>
      </c>
      <c r="G7096" s="180">
        <v>-1</v>
      </c>
      <c r="H7096" s="47">
        <v>361</v>
      </c>
    </row>
    <row r="7097" spans="1:8">
      <c r="A7097" s="44" t="s">
        <v>1016</v>
      </c>
      <c r="B7097" s="244" t="s">
        <v>527</v>
      </c>
      <c r="C7097" s="237"/>
      <c r="D7097" s="47">
        <v>31155</v>
      </c>
      <c r="E7097" s="180">
        <v>0.05</v>
      </c>
      <c r="F7097" s="47">
        <v>0</v>
      </c>
      <c r="G7097" s="180">
        <v>-1</v>
      </c>
      <c r="H7097" s="47">
        <v>29584</v>
      </c>
    </row>
    <row r="7098" spans="1:8">
      <c r="A7098" s="44" t="s">
        <v>1016</v>
      </c>
      <c r="B7098" s="44" t="s">
        <v>269</v>
      </c>
      <c r="C7098" s="44"/>
      <c r="D7098" s="47">
        <v>16</v>
      </c>
      <c r="E7098" s="181"/>
      <c r="F7098" s="47">
        <v>0</v>
      </c>
      <c r="G7098" s="181"/>
      <c r="H7098" s="47">
        <v>0</v>
      </c>
    </row>
    <row r="7099" spans="1:8">
      <c r="A7099" s="44" t="s">
        <v>1016</v>
      </c>
      <c r="B7099" s="44" t="s">
        <v>561</v>
      </c>
      <c r="C7099" s="44"/>
      <c r="D7099" s="47">
        <v>198579</v>
      </c>
      <c r="E7099" s="180">
        <v>0.44</v>
      </c>
      <c r="F7099" s="47">
        <v>0</v>
      </c>
      <c r="G7099" s="180">
        <v>-1</v>
      </c>
      <c r="H7099" s="47">
        <v>138341</v>
      </c>
    </row>
    <row r="7100" spans="1:8">
      <c r="A7100" s="44" t="s">
        <v>1016</v>
      </c>
      <c r="B7100" s="244" t="s">
        <v>173</v>
      </c>
      <c r="C7100" s="237"/>
      <c r="D7100" s="47">
        <v>0</v>
      </c>
      <c r="E7100" s="180">
        <v>-1</v>
      </c>
      <c r="F7100" s="47">
        <v>0</v>
      </c>
      <c r="G7100" s="180">
        <v>-1</v>
      </c>
      <c r="H7100" s="47">
        <v>10124</v>
      </c>
    </row>
    <row r="7101" spans="1:8">
      <c r="A7101" s="44" t="s">
        <v>1016</v>
      </c>
      <c r="B7101" s="244" t="s">
        <v>191</v>
      </c>
      <c r="C7101" s="237"/>
      <c r="D7101" s="47">
        <v>442</v>
      </c>
      <c r="E7101" s="181"/>
      <c r="F7101" s="47">
        <v>0</v>
      </c>
      <c r="G7101" s="181"/>
      <c r="H7101" s="47">
        <v>0</v>
      </c>
    </row>
    <row r="7102" spans="1:8">
      <c r="A7102" s="44" t="s">
        <v>1016</v>
      </c>
      <c r="B7102" s="44" t="s">
        <v>416</v>
      </c>
      <c r="C7102" s="44"/>
      <c r="D7102" s="47">
        <v>0</v>
      </c>
      <c r="E7102" s="181"/>
      <c r="F7102" s="47">
        <v>0</v>
      </c>
      <c r="G7102" s="181"/>
      <c r="H7102" s="47">
        <v>0</v>
      </c>
    </row>
    <row r="7103" spans="1:8">
      <c r="A7103" s="44" t="s">
        <v>1016</v>
      </c>
      <c r="B7103" s="244" t="s">
        <v>318</v>
      </c>
      <c r="C7103" s="237"/>
      <c r="D7103" s="47">
        <v>0</v>
      </c>
      <c r="E7103" s="181"/>
      <c r="F7103" s="47">
        <v>0</v>
      </c>
      <c r="G7103" s="181"/>
      <c r="H7103" s="47">
        <v>0</v>
      </c>
    </row>
    <row r="7104" spans="1:8">
      <c r="A7104" s="44" t="s">
        <v>1016</v>
      </c>
      <c r="B7104" s="244" t="s">
        <v>131</v>
      </c>
      <c r="C7104" s="237"/>
      <c r="D7104" s="47">
        <v>81065</v>
      </c>
      <c r="E7104" s="180">
        <v>15.67</v>
      </c>
      <c r="F7104" s="47">
        <v>0</v>
      </c>
      <c r="G7104" s="180">
        <v>-1</v>
      </c>
      <c r="H7104" s="47">
        <v>4864</v>
      </c>
    </row>
    <row r="7105" spans="1:8">
      <c r="A7105" s="44" t="s">
        <v>1016</v>
      </c>
      <c r="B7105" s="244" t="s">
        <v>192</v>
      </c>
      <c r="C7105" s="237"/>
      <c r="D7105" s="47">
        <v>57827</v>
      </c>
      <c r="E7105" s="180">
        <v>0.35</v>
      </c>
      <c r="F7105" s="47">
        <v>0</v>
      </c>
      <c r="G7105" s="180">
        <v>-1</v>
      </c>
      <c r="H7105" s="47">
        <v>42828</v>
      </c>
    </row>
    <row r="7106" spans="1:8">
      <c r="A7106" s="44" t="s">
        <v>1016</v>
      </c>
      <c r="B7106" s="44" t="s">
        <v>193</v>
      </c>
      <c r="C7106" s="44"/>
      <c r="D7106" s="47">
        <v>658</v>
      </c>
      <c r="E7106" s="180">
        <v>657.23</v>
      </c>
      <c r="F7106" s="47">
        <v>0</v>
      </c>
      <c r="G7106" s="180">
        <v>-1</v>
      </c>
      <c r="H7106" s="47">
        <v>1</v>
      </c>
    </row>
    <row r="7107" spans="1:8">
      <c r="A7107" s="44" t="s">
        <v>1016</v>
      </c>
      <c r="B7107" s="44" t="s">
        <v>422</v>
      </c>
      <c r="C7107" s="44"/>
      <c r="D7107" s="47">
        <v>2</v>
      </c>
      <c r="E7107" s="181"/>
      <c r="F7107" s="47">
        <v>0</v>
      </c>
      <c r="G7107" s="181"/>
      <c r="H7107" s="47">
        <v>0</v>
      </c>
    </row>
    <row r="7108" spans="1:8">
      <c r="A7108" s="44" t="s">
        <v>1016</v>
      </c>
      <c r="B7108" s="44" t="s">
        <v>417</v>
      </c>
      <c r="C7108" s="44"/>
      <c r="D7108" s="47">
        <v>0</v>
      </c>
      <c r="E7108" s="181"/>
      <c r="F7108" s="47">
        <v>0</v>
      </c>
      <c r="G7108" s="181"/>
      <c r="H7108" s="47">
        <v>0</v>
      </c>
    </row>
    <row r="7109" spans="1:8">
      <c r="A7109" s="44" t="s">
        <v>1016</v>
      </c>
      <c r="B7109" s="244" t="s">
        <v>470</v>
      </c>
      <c r="C7109" s="237"/>
      <c r="D7109" s="47">
        <v>0</v>
      </c>
      <c r="E7109" s="180">
        <v>-0.87</v>
      </c>
      <c r="F7109" s="47">
        <v>0</v>
      </c>
      <c r="G7109" s="180">
        <v>-1</v>
      </c>
      <c r="H7109" s="47">
        <v>1</v>
      </c>
    </row>
    <row r="7110" spans="1:8">
      <c r="A7110" s="44" t="s">
        <v>1016</v>
      </c>
      <c r="B7110" s="244" t="s">
        <v>418</v>
      </c>
      <c r="C7110" s="237"/>
      <c r="D7110" s="47">
        <v>0</v>
      </c>
      <c r="E7110" s="181"/>
      <c r="F7110" s="47">
        <v>0</v>
      </c>
      <c r="G7110" s="181"/>
      <c r="H7110" s="47">
        <v>0</v>
      </c>
    </row>
    <row r="7111" spans="1:8">
      <c r="A7111" s="44" t="s">
        <v>1016</v>
      </c>
      <c r="B7111" s="244" t="s">
        <v>419</v>
      </c>
      <c r="C7111" s="237"/>
      <c r="D7111" s="47">
        <v>0</v>
      </c>
      <c r="E7111" s="181"/>
      <c r="F7111" s="47">
        <v>0</v>
      </c>
      <c r="G7111" s="181"/>
      <c r="H7111" s="47">
        <v>0</v>
      </c>
    </row>
    <row r="7112" spans="1:8">
      <c r="A7112" s="44" t="s">
        <v>1016</v>
      </c>
      <c r="B7112" s="44" t="s">
        <v>463</v>
      </c>
      <c r="C7112" s="44"/>
      <c r="D7112" s="47">
        <v>0</v>
      </c>
      <c r="E7112" s="181"/>
      <c r="F7112" s="47">
        <v>0</v>
      </c>
      <c r="G7112" s="181"/>
      <c r="H7112" s="47">
        <v>0</v>
      </c>
    </row>
    <row r="7113" spans="1:8">
      <c r="A7113" s="44" t="s">
        <v>1016</v>
      </c>
      <c r="B7113" s="244" t="s">
        <v>240</v>
      </c>
      <c r="C7113" s="237"/>
      <c r="D7113" s="47">
        <v>0</v>
      </c>
      <c r="E7113" s="180">
        <v>-0.98</v>
      </c>
      <c r="F7113" s="47">
        <v>0</v>
      </c>
      <c r="G7113" s="180">
        <v>-1</v>
      </c>
      <c r="H7113" s="47">
        <v>8</v>
      </c>
    </row>
    <row r="7114" spans="1:8">
      <c r="A7114" s="44" t="s">
        <v>1016</v>
      </c>
      <c r="B7114" s="244" t="s">
        <v>540</v>
      </c>
      <c r="C7114" s="237"/>
      <c r="D7114" s="47">
        <v>112</v>
      </c>
      <c r="E7114" s="180">
        <v>-0.99</v>
      </c>
      <c r="F7114" s="47">
        <v>0</v>
      </c>
      <c r="G7114" s="180">
        <v>-1</v>
      </c>
      <c r="H7114" s="47">
        <v>8072</v>
      </c>
    </row>
    <row r="7115" spans="1:8">
      <c r="A7115" s="44" t="s">
        <v>1016</v>
      </c>
      <c r="B7115" s="244" t="s">
        <v>512</v>
      </c>
      <c r="C7115" s="237"/>
      <c r="D7115" s="47">
        <v>0</v>
      </c>
      <c r="E7115" s="180">
        <v>-1</v>
      </c>
      <c r="F7115" s="47">
        <v>0</v>
      </c>
      <c r="G7115" s="180">
        <v>-1</v>
      </c>
      <c r="H7115" s="47">
        <v>853</v>
      </c>
    </row>
    <row r="7116" spans="1:8">
      <c r="A7116" s="44" t="s">
        <v>1016</v>
      </c>
      <c r="B7116" s="44" t="s">
        <v>971</v>
      </c>
      <c r="C7116" s="44"/>
      <c r="D7116" s="47">
        <v>4</v>
      </c>
      <c r="E7116" s="181"/>
      <c r="F7116" s="47">
        <v>0</v>
      </c>
      <c r="G7116" s="181"/>
      <c r="H7116" s="47">
        <v>0</v>
      </c>
    </row>
    <row r="7117" spans="1:8">
      <c r="A7117" s="44" t="s">
        <v>1016</v>
      </c>
      <c r="B7117" s="244" t="s">
        <v>481</v>
      </c>
      <c r="C7117" s="237"/>
      <c r="D7117" s="47">
        <v>4</v>
      </c>
      <c r="E7117" s="181"/>
      <c r="F7117" s="47">
        <v>0</v>
      </c>
      <c r="G7117" s="181"/>
      <c r="H7117" s="47">
        <v>0</v>
      </c>
    </row>
    <row r="7118" spans="1:8">
      <c r="A7118" s="44" t="s">
        <v>1016</v>
      </c>
      <c r="B7118" s="44" t="s">
        <v>841</v>
      </c>
      <c r="C7118" s="44"/>
      <c r="D7118" s="47">
        <v>0</v>
      </c>
      <c r="E7118" s="181"/>
      <c r="F7118" s="47">
        <v>0</v>
      </c>
      <c r="G7118" s="181"/>
      <c r="H7118" s="47">
        <v>0</v>
      </c>
    </row>
    <row r="7119" spans="1:8">
      <c r="A7119" s="44" t="s">
        <v>1016</v>
      </c>
      <c r="B7119" s="44" t="s">
        <v>420</v>
      </c>
      <c r="C7119" s="44"/>
      <c r="D7119" s="47">
        <v>0</v>
      </c>
      <c r="E7119" s="181"/>
      <c r="F7119" s="47">
        <v>0</v>
      </c>
      <c r="G7119" s="181"/>
      <c r="H7119" s="47">
        <v>0</v>
      </c>
    </row>
    <row r="7120" spans="1:8">
      <c r="A7120" s="44" t="s">
        <v>1016</v>
      </c>
      <c r="B7120" s="44" t="s">
        <v>107</v>
      </c>
      <c r="C7120" s="44"/>
      <c r="D7120" s="47">
        <v>68250</v>
      </c>
      <c r="E7120" s="180">
        <v>-0.43</v>
      </c>
      <c r="F7120" s="47">
        <v>0</v>
      </c>
      <c r="G7120" s="180">
        <v>-1</v>
      </c>
      <c r="H7120" s="47">
        <v>120707</v>
      </c>
    </row>
    <row r="7121" spans="1:8">
      <c r="A7121" s="44" t="s">
        <v>1016</v>
      </c>
      <c r="B7121" s="44" t="s">
        <v>421</v>
      </c>
      <c r="C7121" s="44"/>
      <c r="D7121" s="47">
        <v>0</v>
      </c>
      <c r="E7121" s="181"/>
      <c r="F7121" s="47">
        <v>0</v>
      </c>
      <c r="G7121" s="181"/>
      <c r="H7121" s="47">
        <v>0</v>
      </c>
    </row>
    <row r="7122" spans="1:8">
      <c r="A7122" s="44" t="s">
        <v>1016</v>
      </c>
      <c r="B7122" s="44" t="s">
        <v>490</v>
      </c>
      <c r="C7122" s="44"/>
      <c r="D7122" s="47">
        <v>1</v>
      </c>
      <c r="E7122" s="180">
        <v>-0.35</v>
      </c>
      <c r="F7122" s="47">
        <v>0</v>
      </c>
      <c r="G7122" s="180">
        <v>-1</v>
      </c>
      <c r="H7122" s="47">
        <v>1</v>
      </c>
    </row>
    <row r="7123" spans="1:8">
      <c r="A7123" s="44" t="s">
        <v>1016</v>
      </c>
      <c r="B7123" s="44" t="s">
        <v>166</v>
      </c>
      <c r="C7123" s="44"/>
      <c r="D7123" s="47">
        <v>126</v>
      </c>
      <c r="E7123" s="180">
        <v>3.21</v>
      </c>
      <c r="F7123" s="47">
        <v>0</v>
      </c>
      <c r="G7123" s="180">
        <v>-1</v>
      </c>
      <c r="H7123" s="47">
        <v>30</v>
      </c>
    </row>
    <row r="7124" spans="1:8">
      <c r="A7124" s="44" t="s">
        <v>1016</v>
      </c>
      <c r="B7124" s="44" t="s">
        <v>842</v>
      </c>
      <c r="C7124" s="44"/>
      <c r="D7124" s="47">
        <v>0</v>
      </c>
      <c r="E7124" s="181"/>
      <c r="F7124" s="47">
        <v>0</v>
      </c>
      <c r="G7124" s="181"/>
      <c r="H7124" s="47">
        <v>0</v>
      </c>
    </row>
    <row r="7125" spans="1:8">
      <c r="A7125" s="44" t="s">
        <v>1016</v>
      </c>
      <c r="B7125" s="244" t="s">
        <v>246</v>
      </c>
      <c r="C7125" s="237"/>
      <c r="D7125" s="47">
        <v>59</v>
      </c>
      <c r="E7125" s="181"/>
      <c r="F7125" s="47">
        <v>0</v>
      </c>
      <c r="G7125" s="181"/>
      <c r="H7125" s="47">
        <v>0</v>
      </c>
    </row>
    <row r="7126" spans="1:8">
      <c r="A7126" s="44" t="s">
        <v>1016</v>
      </c>
      <c r="B7126" s="44" t="s">
        <v>150</v>
      </c>
      <c r="C7126" s="44"/>
      <c r="D7126" s="47">
        <v>15265</v>
      </c>
      <c r="E7126" s="181"/>
      <c r="F7126" s="47">
        <v>0</v>
      </c>
      <c r="G7126" s="181"/>
      <c r="H7126" s="47">
        <v>0</v>
      </c>
    </row>
    <row r="7127" spans="1:8">
      <c r="A7127" s="44" t="s">
        <v>1016</v>
      </c>
      <c r="B7127" s="244" t="s">
        <v>423</v>
      </c>
      <c r="C7127" s="237"/>
      <c r="D7127" s="47">
        <v>2</v>
      </c>
      <c r="E7127" s="181"/>
      <c r="F7127" s="47">
        <v>0</v>
      </c>
      <c r="G7127" s="181"/>
      <c r="H7127" s="47">
        <v>0</v>
      </c>
    </row>
    <row r="7128" spans="1:8">
      <c r="A7128" s="44" t="s">
        <v>1016</v>
      </c>
      <c r="B7128" s="44" t="s">
        <v>77</v>
      </c>
      <c r="C7128" s="44"/>
      <c r="D7128" s="47">
        <v>228777</v>
      </c>
      <c r="E7128" s="180">
        <v>0.31</v>
      </c>
      <c r="F7128" s="47">
        <v>0</v>
      </c>
      <c r="G7128" s="180">
        <v>-1</v>
      </c>
      <c r="H7128" s="47">
        <v>174848</v>
      </c>
    </row>
    <row r="7129" spans="1:8">
      <c r="A7129" s="44" t="s">
        <v>1016</v>
      </c>
      <c r="B7129" s="44" t="s">
        <v>548</v>
      </c>
      <c r="C7129" s="44"/>
      <c r="D7129" s="47">
        <v>108249</v>
      </c>
      <c r="E7129" s="180">
        <v>0.19</v>
      </c>
      <c r="F7129" s="47">
        <v>0</v>
      </c>
      <c r="G7129" s="180">
        <v>-1</v>
      </c>
      <c r="H7129" s="47">
        <v>90775</v>
      </c>
    </row>
    <row r="7130" spans="1:8">
      <c r="A7130" s="44" t="s">
        <v>1016</v>
      </c>
      <c r="B7130" s="244" t="s">
        <v>535</v>
      </c>
      <c r="C7130" s="237"/>
      <c r="D7130" s="47">
        <v>51533</v>
      </c>
      <c r="E7130" s="180">
        <v>0.09</v>
      </c>
      <c r="F7130" s="47">
        <v>0</v>
      </c>
      <c r="G7130" s="180">
        <v>-1</v>
      </c>
      <c r="H7130" s="47">
        <v>47376</v>
      </c>
    </row>
    <row r="7131" spans="1:8">
      <c r="A7131" s="44" t="s">
        <v>1016</v>
      </c>
      <c r="B7131" s="44" t="s">
        <v>211</v>
      </c>
      <c r="C7131" s="44"/>
      <c r="D7131" s="47">
        <v>267</v>
      </c>
      <c r="E7131" s="180">
        <v>-0.14000000000000001</v>
      </c>
      <c r="F7131" s="47">
        <v>0</v>
      </c>
      <c r="G7131" s="180">
        <v>-1</v>
      </c>
      <c r="H7131" s="47">
        <v>311</v>
      </c>
    </row>
    <row r="7132" spans="1:8">
      <c r="A7132" s="44" t="s">
        <v>1016</v>
      </c>
      <c r="B7132" s="44" t="s">
        <v>214</v>
      </c>
      <c r="C7132" s="44"/>
      <c r="D7132" s="47">
        <v>23484</v>
      </c>
      <c r="E7132" s="180">
        <v>0.23</v>
      </c>
      <c r="F7132" s="47">
        <v>0</v>
      </c>
      <c r="G7132" s="180">
        <v>-1</v>
      </c>
      <c r="H7132" s="47">
        <v>19020</v>
      </c>
    </row>
    <row r="7133" spans="1:8">
      <c r="A7133" s="44" t="s">
        <v>1016</v>
      </c>
      <c r="B7133" s="244" t="s">
        <v>99</v>
      </c>
      <c r="C7133" s="237"/>
      <c r="D7133" s="47">
        <v>183108</v>
      </c>
      <c r="E7133" s="180">
        <v>0.26</v>
      </c>
      <c r="F7133" s="47">
        <v>0</v>
      </c>
      <c r="G7133" s="180">
        <v>-1</v>
      </c>
      <c r="H7133" s="47">
        <v>144752</v>
      </c>
    </row>
    <row r="7134" spans="1:8">
      <c r="A7134" s="44" t="s">
        <v>1016</v>
      </c>
      <c r="B7134" s="244" t="s">
        <v>200</v>
      </c>
      <c r="C7134" s="237"/>
      <c r="D7134" s="47">
        <v>20351</v>
      </c>
      <c r="E7134" s="180">
        <v>0.03</v>
      </c>
      <c r="F7134" s="47">
        <v>0</v>
      </c>
      <c r="G7134" s="180">
        <v>-1</v>
      </c>
      <c r="H7134" s="47">
        <v>19679</v>
      </c>
    </row>
    <row r="7135" spans="1:8">
      <c r="A7135" s="44" t="s">
        <v>1016</v>
      </c>
      <c r="B7135" s="44" t="s">
        <v>425</v>
      </c>
      <c r="C7135" s="44"/>
      <c r="D7135" s="47">
        <v>0</v>
      </c>
      <c r="E7135" s="181"/>
      <c r="F7135" s="47">
        <v>0</v>
      </c>
      <c r="G7135" s="181"/>
      <c r="H7135" s="47">
        <v>0</v>
      </c>
    </row>
    <row r="7136" spans="1:8">
      <c r="A7136" s="44" t="s">
        <v>1016</v>
      </c>
      <c r="B7136" s="44" t="s">
        <v>534</v>
      </c>
      <c r="C7136" s="44"/>
      <c r="D7136" s="47">
        <v>1756</v>
      </c>
      <c r="E7136" s="180">
        <v>-0.8</v>
      </c>
      <c r="F7136" s="47">
        <v>0</v>
      </c>
      <c r="G7136" s="180">
        <v>-1</v>
      </c>
      <c r="H7136" s="47">
        <v>8591</v>
      </c>
    </row>
    <row r="7137" spans="1:8">
      <c r="A7137" s="44" t="s">
        <v>1016</v>
      </c>
      <c r="B7137" s="44" t="s">
        <v>112</v>
      </c>
      <c r="C7137" s="44"/>
      <c r="D7137" s="47">
        <v>10920</v>
      </c>
      <c r="E7137" s="181"/>
      <c r="F7137" s="47">
        <v>0</v>
      </c>
      <c r="G7137" s="181"/>
      <c r="H7137" s="47">
        <v>0</v>
      </c>
    </row>
    <row r="7138" spans="1:8">
      <c r="A7138" s="44" t="s">
        <v>1016</v>
      </c>
      <c r="B7138" s="44" t="s">
        <v>426</v>
      </c>
      <c r="C7138" s="44"/>
      <c r="D7138" s="47">
        <v>0</v>
      </c>
      <c r="E7138" s="181"/>
      <c r="F7138" s="47">
        <v>0</v>
      </c>
      <c r="G7138" s="181"/>
      <c r="H7138" s="47">
        <v>0</v>
      </c>
    </row>
    <row r="7139" spans="1:8">
      <c r="A7139" s="44" t="s">
        <v>1016</v>
      </c>
      <c r="B7139" s="44" t="s">
        <v>514</v>
      </c>
      <c r="C7139" s="44"/>
      <c r="D7139" s="47">
        <v>143</v>
      </c>
      <c r="E7139" s="181"/>
      <c r="F7139" s="47">
        <v>0</v>
      </c>
      <c r="G7139" s="181"/>
      <c r="H7139" s="47">
        <v>0</v>
      </c>
    </row>
    <row r="7140" spans="1:8">
      <c r="A7140" s="44" t="s">
        <v>1016</v>
      </c>
      <c r="B7140" s="44" t="s">
        <v>70</v>
      </c>
      <c r="C7140" s="44"/>
      <c r="D7140" s="47">
        <v>62077</v>
      </c>
      <c r="E7140" s="180">
        <v>0.02</v>
      </c>
      <c r="F7140" s="47">
        <v>0</v>
      </c>
      <c r="G7140" s="180">
        <v>-1</v>
      </c>
      <c r="H7140" s="47">
        <v>60898</v>
      </c>
    </row>
    <row r="7141" spans="1:8">
      <c r="A7141" s="44" t="s">
        <v>1016</v>
      </c>
      <c r="B7141" s="44" t="s">
        <v>427</v>
      </c>
      <c r="C7141" s="44"/>
      <c r="D7141" s="47">
        <v>0</v>
      </c>
      <c r="E7141" s="181"/>
      <c r="F7141" s="47">
        <v>0</v>
      </c>
      <c r="G7141" s="181"/>
      <c r="H7141" s="47">
        <v>0</v>
      </c>
    </row>
    <row r="7142" spans="1:8">
      <c r="A7142" s="44" t="s">
        <v>1016</v>
      </c>
      <c r="B7142" s="44" t="s">
        <v>237</v>
      </c>
      <c r="C7142" s="44"/>
      <c r="D7142" s="47">
        <v>91</v>
      </c>
      <c r="E7142" s="181"/>
      <c r="F7142" s="47">
        <v>0</v>
      </c>
      <c r="G7142" s="181"/>
      <c r="H7142" s="47">
        <v>0</v>
      </c>
    </row>
    <row r="7143" spans="1:8">
      <c r="A7143" s="44" t="s">
        <v>1016</v>
      </c>
      <c r="B7143" s="44" t="s">
        <v>108</v>
      </c>
      <c r="C7143" s="44"/>
      <c r="D7143" s="47">
        <v>135913</v>
      </c>
      <c r="E7143" s="180">
        <v>0.32</v>
      </c>
      <c r="F7143" s="47">
        <v>0</v>
      </c>
      <c r="G7143" s="180">
        <v>-1</v>
      </c>
      <c r="H7143" s="47">
        <v>102955</v>
      </c>
    </row>
    <row r="7144" spans="1:8">
      <c r="A7144" s="44" t="s">
        <v>1016</v>
      </c>
      <c r="B7144" s="44" t="s">
        <v>288</v>
      </c>
      <c r="C7144" s="44"/>
      <c r="D7144" s="47">
        <v>0</v>
      </c>
      <c r="E7144" s="180">
        <v>-1</v>
      </c>
      <c r="F7144" s="47">
        <v>0</v>
      </c>
      <c r="G7144" s="180">
        <v>-1</v>
      </c>
      <c r="H7144" s="47">
        <v>29</v>
      </c>
    </row>
    <row r="7145" spans="1:8">
      <c r="A7145" s="44" t="s">
        <v>1016</v>
      </c>
      <c r="B7145" s="44" t="s">
        <v>253</v>
      </c>
      <c r="C7145" s="44"/>
      <c r="D7145" s="47">
        <v>21</v>
      </c>
      <c r="E7145" s="180">
        <v>20.2</v>
      </c>
      <c r="F7145" s="47">
        <v>0</v>
      </c>
      <c r="G7145" s="180">
        <v>-1</v>
      </c>
      <c r="H7145" s="47">
        <v>1</v>
      </c>
    </row>
    <row r="7146" spans="1:8">
      <c r="A7146" s="44" t="s">
        <v>1016</v>
      </c>
      <c r="B7146" s="244" t="s">
        <v>428</v>
      </c>
      <c r="C7146" s="237"/>
      <c r="D7146" s="47">
        <v>0</v>
      </c>
      <c r="E7146" s="181"/>
      <c r="F7146" s="47">
        <v>0</v>
      </c>
      <c r="G7146" s="181"/>
      <c r="H7146" s="47">
        <v>0</v>
      </c>
    </row>
    <row r="7147" spans="1:8">
      <c r="A7147" s="44" t="s">
        <v>1016</v>
      </c>
      <c r="B7147" s="44" t="s">
        <v>280</v>
      </c>
      <c r="C7147" s="44"/>
      <c r="D7147" s="47">
        <v>17</v>
      </c>
      <c r="E7147" s="181"/>
      <c r="F7147" s="47">
        <v>0</v>
      </c>
      <c r="G7147" s="181"/>
      <c r="H7147" s="47">
        <v>0</v>
      </c>
    </row>
    <row r="7148" spans="1:8">
      <c r="A7148" s="44" t="s">
        <v>1016</v>
      </c>
      <c r="B7148" s="44" t="s">
        <v>326</v>
      </c>
      <c r="C7148" s="44"/>
      <c r="D7148" s="47">
        <v>0</v>
      </c>
      <c r="E7148" s="181"/>
      <c r="F7148" s="47">
        <v>0</v>
      </c>
      <c r="G7148" s="181"/>
      <c r="H7148" s="47">
        <v>0</v>
      </c>
    </row>
    <row r="7149" spans="1:8">
      <c r="A7149" s="44" t="s">
        <v>1016</v>
      </c>
      <c r="B7149" s="44" t="s">
        <v>52</v>
      </c>
      <c r="C7149" s="44"/>
      <c r="D7149" s="47">
        <v>20446</v>
      </c>
      <c r="E7149" s="180">
        <v>0.62</v>
      </c>
      <c r="F7149" s="47">
        <v>0</v>
      </c>
      <c r="G7149" s="180">
        <v>-1</v>
      </c>
      <c r="H7149" s="47">
        <v>12635</v>
      </c>
    </row>
    <row r="7150" spans="1:8">
      <c r="A7150" s="44" t="s">
        <v>1016</v>
      </c>
      <c r="B7150" s="44" t="s">
        <v>1013</v>
      </c>
      <c r="C7150" s="44"/>
      <c r="D7150" s="47">
        <v>0</v>
      </c>
      <c r="E7150" s="181"/>
      <c r="F7150" s="47">
        <v>0</v>
      </c>
      <c r="G7150" s="181"/>
      <c r="H7150" s="47">
        <v>0</v>
      </c>
    </row>
    <row r="7151" spans="1:8">
      <c r="A7151" s="44" t="s">
        <v>1016</v>
      </c>
      <c r="B7151" s="44" t="s">
        <v>568</v>
      </c>
      <c r="C7151" s="44"/>
      <c r="D7151" s="47">
        <v>153664</v>
      </c>
      <c r="E7151" s="180">
        <v>-0.34</v>
      </c>
      <c r="F7151" s="47">
        <v>0</v>
      </c>
      <c r="G7151" s="180">
        <v>-1</v>
      </c>
      <c r="H7151" s="47">
        <v>231208</v>
      </c>
    </row>
    <row r="7152" spans="1:8">
      <c r="A7152" s="44" t="s">
        <v>1016</v>
      </c>
      <c r="B7152" s="244" t="s">
        <v>217</v>
      </c>
      <c r="C7152" s="237"/>
      <c r="D7152" s="47">
        <v>255</v>
      </c>
      <c r="E7152" s="181"/>
      <c r="F7152" s="47">
        <v>0</v>
      </c>
      <c r="G7152" s="181"/>
      <c r="H7152" s="47">
        <v>0</v>
      </c>
    </row>
    <row r="7153" spans="1:8">
      <c r="A7153" s="44" t="s">
        <v>1016</v>
      </c>
      <c r="B7153" s="244" t="s">
        <v>550</v>
      </c>
      <c r="C7153" s="237"/>
      <c r="D7153" s="47">
        <v>57191</v>
      </c>
      <c r="E7153" s="180">
        <v>0.03</v>
      </c>
      <c r="F7153" s="47">
        <v>0</v>
      </c>
      <c r="G7153" s="180">
        <v>-1</v>
      </c>
      <c r="H7153" s="47">
        <v>55438</v>
      </c>
    </row>
    <row r="7154" spans="1:8">
      <c r="A7154" s="44" t="s">
        <v>1016</v>
      </c>
      <c r="B7154" s="244" t="s">
        <v>244</v>
      </c>
      <c r="C7154" s="237"/>
      <c r="D7154" s="47">
        <v>69</v>
      </c>
      <c r="E7154" s="181"/>
      <c r="F7154" s="47">
        <v>0</v>
      </c>
      <c r="G7154" s="181"/>
      <c r="H7154" s="47">
        <v>0</v>
      </c>
    </row>
    <row r="7155" spans="1:8">
      <c r="A7155" s="44" t="s">
        <v>1016</v>
      </c>
      <c r="B7155" s="44" t="s">
        <v>220</v>
      </c>
      <c r="C7155" s="44"/>
      <c r="D7155" s="47">
        <v>4272</v>
      </c>
      <c r="E7155" s="180">
        <v>-0.26</v>
      </c>
      <c r="F7155" s="47">
        <v>0</v>
      </c>
      <c r="G7155" s="180">
        <v>-1</v>
      </c>
      <c r="H7155" s="47">
        <v>5778</v>
      </c>
    </row>
    <row r="7156" spans="1:8">
      <c r="A7156" s="44" t="s">
        <v>1016</v>
      </c>
      <c r="B7156" s="244" t="s">
        <v>508</v>
      </c>
      <c r="C7156" s="237"/>
      <c r="D7156" s="47">
        <v>2964</v>
      </c>
      <c r="E7156" s="180">
        <v>2.02</v>
      </c>
      <c r="F7156" s="47">
        <v>0</v>
      </c>
      <c r="G7156" s="180">
        <v>-1</v>
      </c>
      <c r="H7156" s="47">
        <v>982</v>
      </c>
    </row>
    <row r="7157" spans="1:8">
      <c r="A7157" s="44" t="s">
        <v>1016</v>
      </c>
      <c r="B7157" s="44" t="s">
        <v>127</v>
      </c>
      <c r="C7157" s="44"/>
      <c r="D7157" s="47">
        <v>0</v>
      </c>
      <c r="E7157" s="180">
        <v>-1</v>
      </c>
      <c r="F7157" s="47">
        <v>0</v>
      </c>
      <c r="G7157" s="180">
        <v>-1</v>
      </c>
      <c r="H7157" s="47">
        <v>2134</v>
      </c>
    </row>
    <row r="7158" spans="1:8">
      <c r="A7158" s="44" t="s">
        <v>1016</v>
      </c>
      <c r="B7158" s="44" t="s">
        <v>124</v>
      </c>
      <c r="C7158" s="44"/>
      <c r="D7158" s="47">
        <v>8</v>
      </c>
      <c r="E7158" s="180">
        <v>-1</v>
      </c>
      <c r="F7158" s="47">
        <v>0</v>
      </c>
      <c r="G7158" s="180">
        <v>-1</v>
      </c>
      <c r="H7158" s="47">
        <v>15236</v>
      </c>
    </row>
    <row r="7159" spans="1:8">
      <c r="A7159" s="44" t="s">
        <v>1016</v>
      </c>
      <c r="B7159" s="244" t="s">
        <v>136</v>
      </c>
      <c r="C7159" s="237"/>
      <c r="D7159" s="47">
        <v>288496</v>
      </c>
      <c r="E7159" s="180">
        <v>0.16</v>
      </c>
      <c r="F7159" s="47">
        <v>0</v>
      </c>
      <c r="G7159" s="180">
        <v>-1</v>
      </c>
      <c r="H7159" s="47">
        <v>248906</v>
      </c>
    </row>
    <row r="7160" spans="1:8">
      <c r="A7160" s="44" t="s">
        <v>1016</v>
      </c>
      <c r="B7160" s="44" t="s">
        <v>203</v>
      </c>
      <c r="C7160" s="44"/>
      <c r="D7160" s="47">
        <v>2634</v>
      </c>
      <c r="E7160" s="180">
        <v>0.12</v>
      </c>
      <c r="F7160" s="47">
        <v>0</v>
      </c>
      <c r="G7160" s="180">
        <v>-1</v>
      </c>
      <c r="H7160" s="47">
        <v>2353</v>
      </c>
    </row>
    <row r="7161" spans="1:8">
      <c r="A7161" s="44" t="s">
        <v>1016</v>
      </c>
      <c r="B7161" s="44" t="s">
        <v>429</v>
      </c>
      <c r="C7161" s="44"/>
      <c r="D7161" s="47">
        <v>0</v>
      </c>
      <c r="E7161" s="181"/>
      <c r="F7161" s="47">
        <v>0</v>
      </c>
      <c r="G7161" s="181"/>
      <c r="H7161" s="47">
        <v>0</v>
      </c>
    </row>
    <row r="7162" spans="1:8">
      <c r="A7162" s="44" t="s">
        <v>1016</v>
      </c>
      <c r="B7162" s="244" t="s">
        <v>430</v>
      </c>
      <c r="C7162" s="237"/>
      <c r="D7162" s="47">
        <v>0</v>
      </c>
      <c r="E7162" s="181"/>
      <c r="F7162" s="47">
        <v>0</v>
      </c>
      <c r="G7162" s="181"/>
      <c r="H7162" s="47">
        <v>0</v>
      </c>
    </row>
    <row r="7163" spans="1:8">
      <c r="A7163" s="44" t="s">
        <v>1016</v>
      </c>
      <c r="B7163" s="44" t="s">
        <v>100</v>
      </c>
      <c r="C7163" s="44"/>
      <c r="D7163" s="47">
        <v>23832</v>
      </c>
      <c r="E7163" s="180">
        <v>19.13</v>
      </c>
      <c r="F7163" s="47">
        <v>0</v>
      </c>
      <c r="G7163" s="180">
        <v>-1</v>
      </c>
      <c r="H7163" s="47">
        <v>1184</v>
      </c>
    </row>
    <row r="7164" spans="1:8">
      <c r="A7164" s="44" t="s">
        <v>1016</v>
      </c>
      <c r="B7164" s="44" t="s">
        <v>459</v>
      </c>
      <c r="C7164" s="44"/>
      <c r="D7164" s="47">
        <v>1</v>
      </c>
      <c r="E7164" s="181"/>
      <c r="F7164" s="47">
        <v>0</v>
      </c>
      <c r="G7164" s="181"/>
      <c r="H7164" s="47">
        <v>0</v>
      </c>
    </row>
    <row r="7165" spans="1:8">
      <c r="A7165" s="44" t="s">
        <v>1016</v>
      </c>
      <c r="B7165" s="244" t="s">
        <v>277</v>
      </c>
      <c r="C7165" s="237"/>
      <c r="D7165" s="47">
        <v>9</v>
      </c>
      <c r="E7165" s="181"/>
      <c r="F7165" s="47">
        <v>0</v>
      </c>
      <c r="G7165" s="181"/>
      <c r="H7165" s="47">
        <v>0</v>
      </c>
    </row>
    <row r="7166" spans="1:8">
      <c r="A7166" s="44" t="s">
        <v>1016</v>
      </c>
      <c r="B7166" s="44" t="s">
        <v>66</v>
      </c>
      <c r="C7166" s="44"/>
      <c r="D7166" s="47">
        <v>179594</v>
      </c>
      <c r="E7166" s="180">
        <v>0.03</v>
      </c>
      <c r="F7166" s="47">
        <v>0</v>
      </c>
      <c r="G7166" s="180">
        <v>-1</v>
      </c>
      <c r="H7166" s="47">
        <v>173538</v>
      </c>
    </row>
    <row r="7167" spans="1:8">
      <c r="A7167" s="44" t="s">
        <v>1016</v>
      </c>
      <c r="B7167" s="244" t="s">
        <v>106</v>
      </c>
      <c r="C7167" s="237"/>
      <c r="D7167" s="47">
        <v>109637</v>
      </c>
      <c r="E7167" s="180">
        <v>0.04</v>
      </c>
      <c r="F7167" s="47">
        <v>0</v>
      </c>
      <c r="G7167" s="180">
        <v>-1</v>
      </c>
      <c r="H7167" s="47">
        <v>105377</v>
      </c>
    </row>
    <row r="7168" spans="1:8">
      <c r="A7168" s="44" t="s">
        <v>1016</v>
      </c>
      <c r="B7168" s="44" t="s">
        <v>558</v>
      </c>
      <c r="C7168" s="44"/>
      <c r="D7168" s="47">
        <v>460144</v>
      </c>
      <c r="E7168" s="180">
        <v>0.27</v>
      </c>
      <c r="F7168" s="47">
        <v>0</v>
      </c>
      <c r="G7168" s="180">
        <v>-1</v>
      </c>
      <c r="H7168" s="47">
        <v>363086</v>
      </c>
    </row>
    <row r="7169" spans="1:8">
      <c r="A7169" s="44" t="s">
        <v>1016</v>
      </c>
      <c r="B7169" s="44" t="s">
        <v>175</v>
      </c>
      <c r="C7169" s="44"/>
      <c r="D7169" s="47">
        <v>3662</v>
      </c>
      <c r="E7169" s="180">
        <v>-0.3</v>
      </c>
      <c r="F7169" s="47">
        <v>0</v>
      </c>
      <c r="G7169" s="180">
        <v>-1</v>
      </c>
      <c r="H7169" s="47">
        <v>5217</v>
      </c>
    </row>
    <row r="7170" spans="1:8">
      <c r="A7170" s="44" t="s">
        <v>1016</v>
      </c>
      <c r="B7170" s="44" t="s">
        <v>61</v>
      </c>
      <c r="C7170" s="44"/>
      <c r="D7170" s="47">
        <v>232192</v>
      </c>
      <c r="E7170" s="180">
        <v>-0.04</v>
      </c>
      <c r="F7170" s="47">
        <v>0</v>
      </c>
      <c r="G7170" s="180">
        <v>-1</v>
      </c>
      <c r="H7170" s="47">
        <v>243077</v>
      </c>
    </row>
    <row r="7171" spans="1:8">
      <c r="A7171" s="44" t="s">
        <v>1016</v>
      </c>
      <c r="B7171" s="244" t="s">
        <v>431</v>
      </c>
      <c r="C7171" s="237"/>
      <c r="D7171" s="47">
        <v>0</v>
      </c>
      <c r="E7171" s="181"/>
      <c r="F7171" s="47">
        <v>0</v>
      </c>
      <c r="G7171" s="181"/>
      <c r="H7171" s="47">
        <v>0</v>
      </c>
    </row>
    <row r="7172" spans="1:8">
      <c r="A7172" s="44" t="s">
        <v>1016</v>
      </c>
      <c r="B7172" s="244" t="s">
        <v>432</v>
      </c>
      <c r="C7172" s="237"/>
      <c r="D7172" s="47">
        <v>0</v>
      </c>
      <c r="E7172" s="181"/>
      <c r="F7172" s="47">
        <v>0</v>
      </c>
      <c r="G7172" s="181"/>
      <c r="H7172" s="47">
        <v>0</v>
      </c>
    </row>
    <row r="7173" spans="1:8">
      <c r="A7173" s="44" t="s">
        <v>1016</v>
      </c>
      <c r="B7173" s="244" t="s">
        <v>505</v>
      </c>
      <c r="C7173" s="237"/>
      <c r="D7173" s="47">
        <v>0</v>
      </c>
      <c r="E7173" s="180">
        <v>-1</v>
      </c>
      <c r="F7173" s="47">
        <v>0</v>
      </c>
      <c r="G7173" s="180">
        <v>-1</v>
      </c>
      <c r="H7173" s="47">
        <v>77</v>
      </c>
    </row>
    <row r="7174" spans="1:8">
      <c r="A7174" s="44" t="s">
        <v>1016</v>
      </c>
      <c r="B7174" s="244" t="s">
        <v>440</v>
      </c>
      <c r="C7174" s="237"/>
      <c r="D7174" s="47">
        <v>0</v>
      </c>
      <c r="E7174" s="181"/>
      <c r="F7174" s="47">
        <v>0</v>
      </c>
      <c r="G7174" s="181"/>
      <c r="H7174" s="47">
        <v>0</v>
      </c>
    </row>
    <row r="7175" spans="1:8">
      <c r="A7175" s="44" t="s">
        <v>1016</v>
      </c>
      <c r="B7175" s="44" t="s">
        <v>509</v>
      </c>
      <c r="C7175" s="44"/>
      <c r="D7175" s="47">
        <v>15741</v>
      </c>
      <c r="E7175" s="180">
        <v>-0.09</v>
      </c>
      <c r="F7175" s="47">
        <v>0</v>
      </c>
      <c r="G7175" s="180">
        <v>-1</v>
      </c>
      <c r="H7175" s="47">
        <v>17222</v>
      </c>
    </row>
    <row r="7176" spans="1:8">
      <c r="A7176" s="44" t="s">
        <v>1016</v>
      </c>
      <c r="B7176" s="44" t="s">
        <v>504</v>
      </c>
      <c r="C7176" s="44"/>
      <c r="D7176" s="47">
        <v>44</v>
      </c>
      <c r="E7176" s="180">
        <v>-0.78</v>
      </c>
      <c r="F7176" s="47">
        <v>0</v>
      </c>
      <c r="G7176" s="180">
        <v>-1</v>
      </c>
      <c r="H7176" s="47">
        <v>200</v>
      </c>
    </row>
    <row r="7177" spans="1:8">
      <c r="A7177" s="44" t="s">
        <v>1016</v>
      </c>
      <c r="B7177" s="44" t="s">
        <v>285</v>
      </c>
      <c r="C7177" s="44"/>
      <c r="D7177" s="47">
        <v>7</v>
      </c>
      <c r="E7177" s="181"/>
      <c r="F7177" s="47">
        <v>0</v>
      </c>
      <c r="G7177" s="181"/>
      <c r="H7177" s="47">
        <v>0</v>
      </c>
    </row>
    <row r="7178" spans="1:8">
      <c r="A7178" s="44" t="s">
        <v>1016</v>
      </c>
      <c r="B7178" s="244" t="s">
        <v>566</v>
      </c>
      <c r="C7178" s="237"/>
      <c r="D7178" s="47">
        <v>21781</v>
      </c>
      <c r="E7178" s="180">
        <v>-0.82</v>
      </c>
      <c r="F7178" s="47">
        <v>0</v>
      </c>
      <c r="G7178" s="180">
        <v>-1</v>
      </c>
      <c r="H7178" s="47">
        <v>121690</v>
      </c>
    </row>
    <row r="7179" spans="1:8">
      <c r="A7179" s="44" t="s">
        <v>1016</v>
      </c>
      <c r="B7179" s="44" t="s">
        <v>272</v>
      </c>
      <c r="C7179" s="44"/>
      <c r="D7179" s="47">
        <v>15</v>
      </c>
      <c r="E7179" s="181"/>
      <c r="F7179" s="47">
        <v>0</v>
      </c>
      <c r="G7179" s="181"/>
      <c r="H7179" s="47">
        <v>0</v>
      </c>
    </row>
    <row r="7180" spans="1:8">
      <c r="A7180" s="44" t="s">
        <v>1016</v>
      </c>
      <c r="B7180" s="244" t="s">
        <v>190</v>
      </c>
      <c r="C7180" s="237"/>
      <c r="D7180" s="47">
        <v>1711</v>
      </c>
      <c r="E7180" s="180">
        <v>2.0099999999999998</v>
      </c>
      <c r="F7180" s="47">
        <v>0</v>
      </c>
      <c r="G7180" s="180">
        <v>-1</v>
      </c>
      <c r="H7180" s="47">
        <v>568</v>
      </c>
    </row>
    <row r="7181" spans="1:8">
      <c r="A7181" s="44" t="s">
        <v>1016</v>
      </c>
      <c r="B7181" s="244" t="s">
        <v>122</v>
      </c>
      <c r="C7181" s="237"/>
      <c r="D7181" s="47">
        <v>84624</v>
      </c>
      <c r="E7181" s="180">
        <v>0.73</v>
      </c>
      <c r="F7181" s="47">
        <v>0</v>
      </c>
      <c r="G7181" s="180">
        <v>-1</v>
      </c>
      <c r="H7181" s="47">
        <v>48953</v>
      </c>
    </row>
    <row r="7182" spans="1:8">
      <c r="A7182" s="44" t="s">
        <v>1016</v>
      </c>
      <c r="B7182" s="244" t="s">
        <v>433</v>
      </c>
      <c r="C7182" s="237"/>
      <c r="D7182" s="47">
        <v>0</v>
      </c>
      <c r="E7182" s="181"/>
      <c r="F7182" s="47">
        <v>0</v>
      </c>
      <c r="G7182" s="181"/>
      <c r="H7182" s="47">
        <v>0</v>
      </c>
    </row>
    <row r="7183" spans="1:8">
      <c r="A7183" s="44" t="s">
        <v>1016</v>
      </c>
      <c r="B7183" s="244" t="s">
        <v>434</v>
      </c>
      <c r="C7183" s="237"/>
      <c r="D7183" s="47">
        <v>0</v>
      </c>
      <c r="E7183" s="181"/>
      <c r="F7183" s="47">
        <v>0</v>
      </c>
      <c r="G7183" s="181"/>
      <c r="H7183" s="47">
        <v>0</v>
      </c>
    </row>
    <row r="7184" spans="1:8">
      <c r="A7184" s="44" t="s">
        <v>1016</v>
      </c>
      <c r="B7184" s="244" t="s">
        <v>435</v>
      </c>
      <c r="C7184" s="237"/>
      <c r="D7184" s="47">
        <v>0</v>
      </c>
      <c r="E7184" s="181"/>
      <c r="F7184" s="47">
        <v>0</v>
      </c>
      <c r="G7184" s="181"/>
      <c r="H7184" s="47">
        <v>0</v>
      </c>
    </row>
    <row r="7185" spans="1:8">
      <c r="A7185" s="44" t="s">
        <v>1016</v>
      </c>
      <c r="B7185" s="244" t="s">
        <v>436</v>
      </c>
      <c r="C7185" s="237"/>
      <c r="D7185" s="47">
        <v>0</v>
      </c>
      <c r="E7185" s="181"/>
      <c r="F7185" s="47">
        <v>0</v>
      </c>
      <c r="G7185" s="181"/>
      <c r="H7185" s="47">
        <v>0</v>
      </c>
    </row>
    <row r="7186" spans="1:8">
      <c r="A7186" s="44" t="s">
        <v>1016</v>
      </c>
      <c r="B7186" s="244" t="s">
        <v>437</v>
      </c>
      <c r="C7186" s="237"/>
      <c r="D7186" s="47">
        <v>0</v>
      </c>
      <c r="E7186" s="181"/>
      <c r="F7186" s="47">
        <v>0</v>
      </c>
      <c r="G7186" s="181"/>
      <c r="H7186" s="47">
        <v>0</v>
      </c>
    </row>
    <row r="7187" spans="1:8">
      <c r="A7187" s="44" t="s">
        <v>1016</v>
      </c>
      <c r="B7187" s="244" t="s">
        <v>438</v>
      </c>
      <c r="C7187" s="237"/>
      <c r="D7187" s="47">
        <v>0</v>
      </c>
      <c r="E7187" s="181"/>
      <c r="F7187" s="47">
        <v>0</v>
      </c>
      <c r="G7187" s="181"/>
      <c r="H7187" s="47">
        <v>0</v>
      </c>
    </row>
    <row r="7188" spans="1:8">
      <c r="A7188" s="44" t="s">
        <v>1016</v>
      </c>
      <c r="B7188" s="244" t="s">
        <v>317</v>
      </c>
      <c r="C7188" s="237"/>
      <c r="D7188" s="47">
        <v>0</v>
      </c>
      <c r="E7188" s="181"/>
      <c r="F7188" s="47">
        <v>0</v>
      </c>
      <c r="G7188" s="181"/>
      <c r="H7188" s="47">
        <v>0</v>
      </c>
    </row>
    <row r="7189" spans="1:8">
      <c r="A7189" s="44" t="s">
        <v>1016</v>
      </c>
      <c r="B7189" s="244" t="s">
        <v>439</v>
      </c>
      <c r="C7189" s="237"/>
      <c r="D7189" s="47">
        <v>0</v>
      </c>
      <c r="E7189" s="181"/>
      <c r="F7189" s="47">
        <v>0</v>
      </c>
      <c r="G7189" s="181"/>
      <c r="H7189" s="47">
        <v>0</v>
      </c>
    </row>
    <row r="7190" spans="1:8">
      <c r="A7190" s="44" t="s">
        <v>1016</v>
      </c>
      <c r="B7190" s="44" t="s">
        <v>242</v>
      </c>
      <c r="C7190" s="44"/>
      <c r="D7190" s="47">
        <v>14</v>
      </c>
      <c r="E7190" s="180">
        <v>-0.78</v>
      </c>
      <c r="F7190" s="47">
        <v>0</v>
      </c>
      <c r="G7190" s="180">
        <v>-1</v>
      </c>
      <c r="H7190" s="47">
        <v>66</v>
      </c>
    </row>
    <row r="7191" spans="1:8">
      <c r="A7191" s="44" t="s">
        <v>1016</v>
      </c>
      <c r="B7191" s="244" t="s">
        <v>38</v>
      </c>
      <c r="C7191" s="237"/>
      <c r="D7191" s="47">
        <v>3812404</v>
      </c>
      <c r="E7191" s="180">
        <v>0.54</v>
      </c>
      <c r="F7191" s="47">
        <v>0</v>
      </c>
      <c r="G7191" s="180">
        <v>-1</v>
      </c>
      <c r="H7191" s="47">
        <v>2478560</v>
      </c>
    </row>
    <row r="7192" spans="1:8">
      <c r="A7192" s="44" t="s">
        <v>1016</v>
      </c>
      <c r="B7192" s="44" t="s">
        <v>483</v>
      </c>
      <c r="C7192" s="44"/>
      <c r="D7192" s="47">
        <v>0</v>
      </c>
      <c r="E7192" s="181"/>
      <c r="F7192" s="47">
        <v>0</v>
      </c>
      <c r="G7192" s="181"/>
      <c r="H7192" s="47">
        <v>0</v>
      </c>
    </row>
    <row r="7193" spans="1:8">
      <c r="A7193" s="44" t="s">
        <v>1016</v>
      </c>
      <c r="B7193" s="244" t="s">
        <v>489</v>
      </c>
      <c r="C7193" s="237"/>
      <c r="D7193" s="47">
        <v>0</v>
      </c>
      <c r="E7193" s="180">
        <v>-0.87</v>
      </c>
      <c r="F7193" s="47">
        <v>0</v>
      </c>
      <c r="G7193" s="180">
        <v>-1</v>
      </c>
      <c r="H7193" s="47">
        <v>1</v>
      </c>
    </row>
    <row r="7194" spans="1:8">
      <c r="A7194" s="44" t="s">
        <v>1016</v>
      </c>
      <c r="B7194" s="244" t="s">
        <v>250</v>
      </c>
      <c r="C7194" s="237"/>
      <c r="D7194" s="47">
        <v>49</v>
      </c>
      <c r="E7194" s="180">
        <v>48.01</v>
      </c>
      <c r="F7194" s="47">
        <v>0</v>
      </c>
      <c r="G7194" s="180">
        <v>-1</v>
      </c>
      <c r="H7194" s="47">
        <v>1</v>
      </c>
    </row>
    <row r="7195" spans="1:8">
      <c r="A7195" s="44" t="s">
        <v>1016</v>
      </c>
      <c r="B7195" s="244" t="s">
        <v>441</v>
      </c>
      <c r="C7195" s="237"/>
      <c r="D7195" s="47">
        <v>0</v>
      </c>
      <c r="E7195" s="181"/>
      <c r="F7195" s="47">
        <v>0</v>
      </c>
      <c r="G7195" s="181"/>
      <c r="H7195" s="47">
        <v>0</v>
      </c>
    </row>
    <row r="7196" spans="1:8">
      <c r="A7196" s="44" t="s">
        <v>1016</v>
      </c>
      <c r="B7196" s="244" t="s">
        <v>560</v>
      </c>
      <c r="C7196" s="237"/>
      <c r="D7196" s="47">
        <v>101658</v>
      </c>
      <c r="E7196" s="180">
        <v>0.52</v>
      </c>
      <c r="F7196" s="47">
        <v>0</v>
      </c>
      <c r="G7196" s="180">
        <v>-1</v>
      </c>
      <c r="H7196" s="47">
        <v>67023</v>
      </c>
    </row>
    <row r="7197" spans="1:8">
      <c r="A7197" s="44" t="s">
        <v>1016</v>
      </c>
      <c r="B7197" s="244" t="s">
        <v>216</v>
      </c>
      <c r="C7197" s="237"/>
      <c r="D7197" s="47">
        <v>167</v>
      </c>
      <c r="E7197" s="181"/>
      <c r="F7197" s="47">
        <v>0</v>
      </c>
      <c r="G7197" s="181"/>
      <c r="H7197" s="47">
        <v>0</v>
      </c>
    </row>
    <row r="7198" spans="1:8">
      <c r="A7198" s="44" t="s">
        <v>1016</v>
      </c>
      <c r="B7198" s="244" t="s">
        <v>442</v>
      </c>
      <c r="C7198" s="237"/>
      <c r="D7198" s="47">
        <v>0</v>
      </c>
      <c r="E7198" s="181"/>
      <c r="F7198" s="47">
        <v>0</v>
      </c>
      <c r="G7198" s="181"/>
      <c r="H7198" s="47">
        <v>0</v>
      </c>
    </row>
    <row r="7199" spans="1:8">
      <c r="A7199" s="44" t="s">
        <v>1016</v>
      </c>
      <c r="B7199" s="244" t="s">
        <v>569</v>
      </c>
      <c r="C7199" s="237"/>
      <c r="D7199" s="47">
        <v>26821</v>
      </c>
      <c r="E7199" s="180">
        <v>-0.89</v>
      </c>
      <c r="F7199" s="47">
        <v>0</v>
      </c>
      <c r="G7199" s="180">
        <v>-1</v>
      </c>
      <c r="H7199" s="47">
        <v>249934</v>
      </c>
    </row>
    <row r="7200" spans="1:8">
      <c r="A7200" s="44" t="s">
        <v>1016</v>
      </c>
      <c r="B7200" s="244" t="s">
        <v>443</v>
      </c>
      <c r="C7200" s="237"/>
      <c r="D7200" s="47">
        <v>5</v>
      </c>
      <c r="E7200" s="181"/>
      <c r="F7200" s="47">
        <v>0</v>
      </c>
      <c r="G7200" s="181"/>
      <c r="H7200" s="47">
        <v>0</v>
      </c>
    </row>
    <row r="7201" spans="1:8">
      <c r="A7201" s="44" t="s">
        <v>1016</v>
      </c>
      <c r="B7201" s="44" t="s">
        <v>292</v>
      </c>
      <c r="C7201" s="44"/>
      <c r="D7201" s="47">
        <v>15</v>
      </c>
      <c r="E7201" s="180">
        <v>0.89</v>
      </c>
      <c r="F7201" s="47">
        <v>0</v>
      </c>
      <c r="G7201" s="180">
        <v>-1</v>
      </c>
      <c r="H7201" s="47">
        <v>8</v>
      </c>
    </row>
    <row r="7202" spans="1:8">
      <c r="A7202" s="44" t="s">
        <v>1016</v>
      </c>
      <c r="B7202" s="44" t="s">
        <v>228</v>
      </c>
      <c r="C7202" s="44"/>
      <c r="D7202" s="47">
        <v>102</v>
      </c>
      <c r="E7202" s="180">
        <v>50.18</v>
      </c>
      <c r="F7202" s="47">
        <v>0</v>
      </c>
      <c r="G7202" s="180">
        <v>-1</v>
      </c>
      <c r="H7202" s="47">
        <v>2</v>
      </c>
    </row>
    <row r="7203" spans="1:8">
      <c r="A7203" s="44" t="s">
        <v>1016</v>
      </c>
      <c r="B7203" s="44" t="s">
        <v>484</v>
      </c>
      <c r="C7203" s="44"/>
      <c r="D7203" s="47">
        <v>0</v>
      </c>
      <c r="E7203" s="181"/>
      <c r="F7203" s="47">
        <v>0</v>
      </c>
      <c r="G7203" s="181"/>
      <c r="H7203" s="47">
        <v>0</v>
      </c>
    </row>
    <row r="7204" spans="1:8">
      <c r="A7204" s="44" t="s">
        <v>1016</v>
      </c>
      <c r="B7204" s="44" t="s">
        <v>163</v>
      </c>
      <c r="C7204" s="44"/>
      <c r="D7204" s="47">
        <v>3821</v>
      </c>
      <c r="E7204" s="181"/>
      <c r="F7204" s="47">
        <v>0</v>
      </c>
      <c r="G7204" s="181"/>
      <c r="H7204" s="47">
        <v>0</v>
      </c>
    </row>
    <row r="7205" spans="1:8">
      <c r="A7205" s="44" t="s">
        <v>1016</v>
      </c>
      <c r="B7205" s="244" t="s">
        <v>521</v>
      </c>
      <c r="C7205" s="237"/>
      <c r="D7205" s="47">
        <v>86</v>
      </c>
      <c r="E7205" s="180">
        <v>-0.99</v>
      </c>
      <c r="F7205" s="47">
        <v>0</v>
      </c>
      <c r="G7205" s="180">
        <v>-1</v>
      </c>
      <c r="H7205" s="47">
        <v>5724</v>
      </c>
    </row>
    <row r="7206" spans="1:8">
      <c r="A7206" s="44" t="s">
        <v>1016</v>
      </c>
      <c r="B7206" s="44" t="s">
        <v>278</v>
      </c>
      <c r="C7206" s="44"/>
      <c r="D7206" s="47">
        <v>17</v>
      </c>
      <c r="E7206" s="181"/>
      <c r="F7206" s="47">
        <v>0</v>
      </c>
      <c r="G7206" s="181"/>
      <c r="H7206" s="47">
        <v>0</v>
      </c>
    </row>
    <row r="7207" spans="1:8">
      <c r="A7207" s="44" t="s">
        <v>1016</v>
      </c>
      <c r="B7207" s="44" t="s">
        <v>503</v>
      </c>
      <c r="C7207" s="44"/>
      <c r="D7207" s="47">
        <v>28309</v>
      </c>
      <c r="E7207" s="180">
        <v>0.28000000000000003</v>
      </c>
      <c r="F7207" s="47">
        <v>0</v>
      </c>
      <c r="G7207" s="180">
        <v>-1</v>
      </c>
      <c r="H7207" s="47">
        <v>22167</v>
      </c>
    </row>
    <row r="7208" spans="1:8">
      <c r="A7208" s="44" t="s">
        <v>1016</v>
      </c>
      <c r="B7208" s="244" t="s">
        <v>81</v>
      </c>
      <c r="C7208" s="237"/>
      <c r="D7208" s="47">
        <v>31115</v>
      </c>
      <c r="E7208" s="180">
        <v>0.09</v>
      </c>
      <c r="F7208" s="47">
        <v>0</v>
      </c>
      <c r="G7208" s="180">
        <v>-1</v>
      </c>
      <c r="H7208" s="47">
        <v>28581</v>
      </c>
    </row>
    <row r="7209" spans="1:8">
      <c r="A7209" s="44" t="s">
        <v>1016</v>
      </c>
      <c r="B7209" s="44" t="s">
        <v>501</v>
      </c>
      <c r="C7209" s="44"/>
      <c r="D7209" s="47">
        <v>0</v>
      </c>
      <c r="E7209" s="180">
        <v>-1</v>
      </c>
      <c r="F7209" s="47">
        <v>0</v>
      </c>
      <c r="G7209" s="180">
        <v>-1</v>
      </c>
      <c r="H7209" s="47">
        <v>134</v>
      </c>
    </row>
    <row r="7210" spans="1:8">
      <c r="A7210" s="44" t="s">
        <v>1016</v>
      </c>
      <c r="B7210" s="244" t="s">
        <v>444</v>
      </c>
      <c r="C7210" s="237"/>
      <c r="D7210" s="47">
        <v>0</v>
      </c>
      <c r="E7210" s="181"/>
      <c r="F7210" s="47">
        <v>0</v>
      </c>
      <c r="G7210" s="181"/>
      <c r="H7210" s="47">
        <v>0</v>
      </c>
    </row>
    <row r="7211" spans="1:8">
      <c r="A7211" s="44" t="s">
        <v>1016</v>
      </c>
      <c r="B7211" s="44" t="s">
        <v>496</v>
      </c>
      <c r="C7211" s="44"/>
      <c r="D7211" s="47">
        <v>0</v>
      </c>
      <c r="E7211" s="180">
        <v>-1</v>
      </c>
      <c r="F7211" s="47">
        <v>0</v>
      </c>
      <c r="G7211" s="180">
        <v>-1</v>
      </c>
      <c r="H7211" s="47">
        <v>11</v>
      </c>
    </row>
    <row r="7212" spans="1:8">
      <c r="A7212" s="44" t="s">
        <v>1016</v>
      </c>
      <c r="B7212" s="44" t="s">
        <v>1014</v>
      </c>
      <c r="C7212" s="44"/>
      <c r="D7212" s="47">
        <v>0</v>
      </c>
      <c r="E7212" s="181"/>
      <c r="F7212" s="47">
        <v>0</v>
      </c>
      <c r="G7212" s="181"/>
      <c r="H7212" s="47">
        <v>0</v>
      </c>
    </row>
    <row r="7213" spans="1:8">
      <c r="A7213" s="44" t="s">
        <v>1016</v>
      </c>
      <c r="B7213" s="244" t="s">
        <v>488</v>
      </c>
      <c r="C7213" s="237"/>
      <c r="D7213" s="47">
        <v>0</v>
      </c>
      <c r="E7213" s="180">
        <v>-0.94</v>
      </c>
      <c r="F7213" s="47">
        <v>0</v>
      </c>
      <c r="G7213" s="180">
        <v>-1</v>
      </c>
      <c r="H7213" s="47">
        <v>2</v>
      </c>
    </row>
    <row r="7214" spans="1:8">
      <c r="A7214" s="44" t="s">
        <v>1016</v>
      </c>
      <c r="B7214" s="44" t="s">
        <v>74</v>
      </c>
      <c r="C7214" s="44"/>
      <c r="D7214" s="47">
        <v>169433</v>
      </c>
      <c r="E7214" s="180">
        <v>1.49</v>
      </c>
      <c r="F7214" s="47">
        <v>0</v>
      </c>
      <c r="G7214" s="180">
        <v>-1</v>
      </c>
      <c r="H7214" s="47">
        <v>68113</v>
      </c>
    </row>
    <row r="7215" spans="1:8">
      <c r="A7215" s="44" t="s">
        <v>1016</v>
      </c>
      <c r="B7215" s="44" t="s">
        <v>445</v>
      </c>
      <c r="C7215" s="44"/>
      <c r="D7215" s="47">
        <v>0</v>
      </c>
      <c r="E7215" s="181"/>
      <c r="F7215" s="47">
        <v>0</v>
      </c>
      <c r="G7215" s="181"/>
      <c r="H7215" s="47">
        <v>0</v>
      </c>
    </row>
    <row r="7216" spans="1:8">
      <c r="A7216" s="44" t="s">
        <v>1016</v>
      </c>
      <c r="B7216" s="244" t="s">
        <v>273</v>
      </c>
      <c r="C7216" s="237"/>
      <c r="D7216" s="47">
        <v>18</v>
      </c>
      <c r="E7216" s="181"/>
      <c r="F7216" s="47">
        <v>0</v>
      </c>
      <c r="G7216" s="181"/>
      <c r="H7216" s="47">
        <v>0</v>
      </c>
    </row>
    <row r="7217" spans="1:8">
      <c r="A7217" s="44" t="s">
        <v>1016</v>
      </c>
      <c r="B7217" s="44" t="s">
        <v>556</v>
      </c>
      <c r="C7217" s="44"/>
      <c r="D7217" s="47">
        <v>306700</v>
      </c>
      <c r="E7217" s="181"/>
      <c r="F7217" s="47">
        <v>0</v>
      </c>
      <c r="G7217" s="181"/>
      <c r="H7217" s="47">
        <v>0</v>
      </c>
    </row>
    <row r="7218" spans="1:8">
      <c r="A7218" s="44" t="s">
        <v>1016</v>
      </c>
      <c r="B7218" s="244" t="s">
        <v>179</v>
      </c>
      <c r="C7218" s="237"/>
      <c r="D7218" s="47">
        <v>23048</v>
      </c>
      <c r="E7218" s="180">
        <v>0.51</v>
      </c>
      <c r="F7218" s="47">
        <v>0</v>
      </c>
      <c r="G7218" s="180">
        <v>-1</v>
      </c>
      <c r="H7218" s="47">
        <v>15261</v>
      </c>
    </row>
    <row r="7219" spans="1:8">
      <c r="A7219" s="44" t="s">
        <v>1016</v>
      </c>
      <c r="B7219" s="44" t="s">
        <v>545</v>
      </c>
      <c r="C7219" s="44"/>
      <c r="D7219" s="47">
        <v>5571</v>
      </c>
      <c r="E7219" s="180">
        <v>-0.36</v>
      </c>
      <c r="F7219" s="47">
        <v>0</v>
      </c>
      <c r="G7219" s="180">
        <v>-1</v>
      </c>
      <c r="H7219" s="47">
        <v>8738</v>
      </c>
    </row>
    <row r="7220" spans="1:8">
      <c r="A7220" s="44" t="s">
        <v>1016</v>
      </c>
      <c r="B7220" s="44" t="s">
        <v>447</v>
      </c>
      <c r="C7220" s="44"/>
      <c r="D7220" s="47">
        <v>0</v>
      </c>
      <c r="E7220" s="181"/>
      <c r="F7220" s="47">
        <v>0</v>
      </c>
      <c r="G7220" s="181"/>
      <c r="H7220" s="47">
        <v>0</v>
      </c>
    </row>
    <row r="7221" spans="1:8">
      <c r="A7221" s="44" t="s">
        <v>1016</v>
      </c>
      <c r="B7221" s="244" t="s">
        <v>128</v>
      </c>
      <c r="C7221" s="237"/>
      <c r="D7221" s="47">
        <v>158340</v>
      </c>
      <c r="E7221" s="180">
        <v>0.08</v>
      </c>
      <c r="F7221" s="47">
        <v>0</v>
      </c>
      <c r="G7221" s="180">
        <v>-1</v>
      </c>
      <c r="H7221" s="47">
        <v>146276</v>
      </c>
    </row>
    <row r="7222" spans="1:8">
      <c r="A7222" s="44" t="s">
        <v>1016</v>
      </c>
      <c r="B7222" s="244" t="s">
        <v>105</v>
      </c>
      <c r="C7222" s="237"/>
      <c r="D7222" s="47">
        <v>29872</v>
      </c>
      <c r="E7222" s="181"/>
      <c r="F7222" s="47">
        <v>0</v>
      </c>
      <c r="G7222" s="181"/>
      <c r="H7222" s="47">
        <v>0</v>
      </c>
    </row>
    <row r="7223" spans="1:8">
      <c r="A7223" s="44" t="s">
        <v>1016</v>
      </c>
      <c r="B7223" s="44" t="s">
        <v>104</v>
      </c>
      <c r="C7223" s="44"/>
      <c r="D7223" s="47">
        <v>47973</v>
      </c>
      <c r="E7223" s="180">
        <v>0.33</v>
      </c>
      <c r="F7223" s="47">
        <v>0</v>
      </c>
      <c r="G7223" s="180">
        <v>-1</v>
      </c>
      <c r="H7223" s="47">
        <v>36078</v>
      </c>
    </row>
    <row r="7224" spans="1:8">
      <c r="A7224" s="44" t="s">
        <v>1016</v>
      </c>
      <c r="B7224" s="244" t="s">
        <v>230</v>
      </c>
      <c r="C7224" s="237"/>
      <c r="D7224" s="47">
        <v>137</v>
      </c>
      <c r="E7224" s="181"/>
      <c r="F7224" s="47">
        <v>0</v>
      </c>
      <c r="G7224" s="181"/>
      <c r="H7224" s="47">
        <v>0</v>
      </c>
    </row>
    <row r="7225" spans="1:8">
      <c r="A7225" s="44" t="s">
        <v>1016</v>
      </c>
      <c r="B7225" s="244" t="s">
        <v>199</v>
      </c>
      <c r="C7225" s="237"/>
      <c r="D7225" s="47">
        <v>66672</v>
      </c>
      <c r="E7225" s="180">
        <v>0.04</v>
      </c>
      <c r="F7225" s="47">
        <v>0</v>
      </c>
      <c r="G7225" s="180">
        <v>-1</v>
      </c>
      <c r="H7225" s="47">
        <v>63898</v>
      </c>
    </row>
    <row r="7226" spans="1:8">
      <c r="A7226" s="44" t="s">
        <v>1016</v>
      </c>
      <c r="B7226" s="244" t="s">
        <v>518</v>
      </c>
      <c r="C7226" s="237"/>
      <c r="D7226" s="47">
        <v>12785</v>
      </c>
      <c r="E7226" s="180">
        <v>-7.0000000000000007E-2</v>
      </c>
      <c r="F7226" s="47">
        <v>0</v>
      </c>
      <c r="G7226" s="180">
        <v>-1</v>
      </c>
      <c r="H7226" s="47">
        <v>13708</v>
      </c>
    </row>
    <row r="7227" spans="1:8">
      <c r="A7227" s="44" t="s">
        <v>1016</v>
      </c>
      <c r="B7227" s="244" t="s">
        <v>533</v>
      </c>
      <c r="C7227" s="237"/>
      <c r="D7227" s="47">
        <v>6156</v>
      </c>
      <c r="E7227" s="180">
        <v>0.32</v>
      </c>
      <c r="F7227" s="47">
        <v>0</v>
      </c>
      <c r="G7227" s="180">
        <v>-1</v>
      </c>
      <c r="H7227" s="47">
        <v>4668</v>
      </c>
    </row>
    <row r="7228" spans="1:8">
      <c r="A7228" s="44" t="s">
        <v>1016</v>
      </c>
      <c r="B7228" s="44" t="s">
        <v>544</v>
      </c>
      <c r="C7228" s="44"/>
      <c r="D7228" s="47">
        <v>21068</v>
      </c>
      <c r="E7228" s="180">
        <v>1.65</v>
      </c>
      <c r="F7228" s="47">
        <v>0</v>
      </c>
      <c r="G7228" s="180">
        <v>-1</v>
      </c>
      <c r="H7228" s="47">
        <v>7946</v>
      </c>
    </row>
    <row r="7229" spans="1:8">
      <c r="A7229" s="44" t="s">
        <v>1016</v>
      </c>
      <c r="B7229" s="44" t="s">
        <v>204</v>
      </c>
      <c r="C7229" s="44"/>
      <c r="D7229" s="47">
        <v>3807</v>
      </c>
      <c r="E7229" s="180">
        <v>-0.15</v>
      </c>
      <c r="F7229" s="47">
        <v>0</v>
      </c>
      <c r="G7229" s="180">
        <v>-1</v>
      </c>
      <c r="H7229" s="47">
        <v>4457</v>
      </c>
    </row>
    <row r="7230" spans="1:8">
      <c r="A7230" s="44" t="s">
        <v>1016</v>
      </c>
      <c r="B7230" s="244" t="s">
        <v>135</v>
      </c>
      <c r="C7230" s="237"/>
      <c r="D7230" s="47">
        <v>27786</v>
      </c>
      <c r="E7230" s="180">
        <v>0.18</v>
      </c>
      <c r="F7230" s="47">
        <v>0</v>
      </c>
      <c r="G7230" s="180">
        <v>-1</v>
      </c>
      <c r="H7230" s="47">
        <v>23598</v>
      </c>
    </row>
    <row r="7231" spans="1:8">
      <c r="A7231" s="44" t="s">
        <v>1016</v>
      </c>
      <c r="B7231" s="44" t="s">
        <v>64</v>
      </c>
      <c r="C7231" s="44"/>
      <c r="D7231" s="47">
        <v>92523</v>
      </c>
      <c r="E7231" s="181"/>
      <c r="F7231" s="47">
        <v>0</v>
      </c>
      <c r="G7231" s="181"/>
      <c r="H7231" s="47">
        <v>0</v>
      </c>
    </row>
    <row r="7232" spans="1:8">
      <c r="A7232" s="44" t="s">
        <v>1016</v>
      </c>
      <c r="B7232" s="44" t="s">
        <v>1015</v>
      </c>
      <c r="C7232" s="44"/>
      <c r="D7232" s="47">
        <v>0</v>
      </c>
      <c r="E7232" s="181"/>
      <c r="F7232" s="47">
        <v>0</v>
      </c>
      <c r="G7232" s="181"/>
      <c r="H7232" s="47">
        <v>0</v>
      </c>
    </row>
    <row r="7233" spans="1:8">
      <c r="A7233" s="44" t="s">
        <v>1016</v>
      </c>
      <c r="B7233" s="44" t="s">
        <v>86</v>
      </c>
      <c r="C7233" s="44"/>
      <c r="D7233" s="47">
        <v>0</v>
      </c>
      <c r="E7233" s="180">
        <v>-1</v>
      </c>
      <c r="F7233" s="47">
        <v>0</v>
      </c>
      <c r="G7233" s="180">
        <v>-1</v>
      </c>
      <c r="H7233" s="47">
        <v>2306</v>
      </c>
    </row>
    <row r="7234" spans="1:8">
      <c r="A7234" s="44" t="s">
        <v>1016</v>
      </c>
      <c r="B7234" s="244" t="s">
        <v>54</v>
      </c>
      <c r="C7234" s="237"/>
      <c r="D7234" s="47">
        <v>48973</v>
      </c>
      <c r="E7234" s="180">
        <v>1.05</v>
      </c>
      <c r="F7234" s="47">
        <v>0</v>
      </c>
      <c r="G7234" s="180">
        <v>-1</v>
      </c>
      <c r="H7234" s="47">
        <v>23847</v>
      </c>
    </row>
    <row r="7235" spans="1:8">
      <c r="A7235" s="44" t="s">
        <v>1016</v>
      </c>
      <c r="B7235" s="44" t="s">
        <v>94</v>
      </c>
      <c r="C7235" s="44"/>
      <c r="D7235" s="47">
        <v>12435</v>
      </c>
      <c r="E7235" s="181"/>
      <c r="F7235" s="47">
        <v>0</v>
      </c>
      <c r="G7235" s="181"/>
      <c r="H7235" s="47">
        <v>0</v>
      </c>
    </row>
    <row r="7236" spans="1:8">
      <c r="A7236" s="44" t="s">
        <v>1016</v>
      </c>
      <c r="B7236" s="44" t="s">
        <v>229</v>
      </c>
      <c r="C7236" s="44"/>
      <c r="D7236" s="47">
        <v>34</v>
      </c>
      <c r="E7236" s="181"/>
      <c r="F7236" s="47">
        <v>0</v>
      </c>
      <c r="G7236" s="181"/>
      <c r="H7236" s="47">
        <v>0</v>
      </c>
    </row>
    <row r="7237" spans="1:8">
      <c r="A7237" s="44" t="s">
        <v>1016</v>
      </c>
      <c r="B7237" s="44" t="s">
        <v>50</v>
      </c>
      <c r="C7237" s="44"/>
      <c r="D7237" s="47">
        <v>117302</v>
      </c>
      <c r="E7237" s="181"/>
      <c r="F7237" s="47">
        <v>0</v>
      </c>
      <c r="G7237" s="181"/>
      <c r="H7237" s="47">
        <v>0</v>
      </c>
    </row>
    <row r="7238" spans="1:8">
      <c r="A7238" s="44" t="s">
        <v>1016</v>
      </c>
      <c r="B7238" s="44" t="s">
        <v>49</v>
      </c>
      <c r="C7238" s="44"/>
      <c r="D7238" s="47">
        <v>247973</v>
      </c>
      <c r="E7238" s="180">
        <v>0.04</v>
      </c>
      <c r="F7238" s="47">
        <v>0</v>
      </c>
      <c r="G7238" s="180">
        <v>-1</v>
      </c>
      <c r="H7238" s="47">
        <v>237701</v>
      </c>
    </row>
    <row r="7239" spans="1:8">
      <c r="A7239" s="44" t="s">
        <v>1016</v>
      </c>
      <c r="B7239" s="44" t="s">
        <v>448</v>
      </c>
      <c r="C7239" s="44"/>
      <c r="D7239" s="47">
        <v>0</v>
      </c>
      <c r="E7239" s="181"/>
      <c r="F7239" s="47">
        <v>0</v>
      </c>
      <c r="G7239" s="181"/>
      <c r="H7239" s="47">
        <v>0</v>
      </c>
    </row>
    <row r="7240" spans="1:8">
      <c r="A7240" s="44" t="s">
        <v>1016</v>
      </c>
      <c r="B7240" s="44" t="s">
        <v>42</v>
      </c>
      <c r="C7240" s="44"/>
      <c r="D7240" s="47">
        <v>286964</v>
      </c>
      <c r="E7240" s="180">
        <v>0.36</v>
      </c>
      <c r="F7240" s="47">
        <v>0</v>
      </c>
      <c r="G7240" s="180">
        <v>-1</v>
      </c>
      <c r="H7240" s="47">
        <v>210428</v>
      </c>
    </row>
    <row r="7241" spans="1:8">
      <c r="A7241" s="44" t="s">
        <v>1016</v>
      </c>
      <c r="B7241" s="44" t="s">
        <v>101</v>
      </c>
      <c r="C7241" s="44"/>
      <c r="D7241" s="47">
        <v>135741</v>
      </c>
      <c r="E7241" s="181"/>
      <c r="F7241" s="47">
        <v>0</v>
      </c>
      <c r="G7241" s="181"/>
      <c r="H7241" s="47">
        <v>0</v>
      </c>
    </row>
    <row r="7242" spans="1:8">
      <c r="A7242" s="44" t="s">
        <v>1016</v>
      </c>
      <c r="B7242" s="244" t="s">
        <v>231</v>
      </c>
      <c r="C7242" s="237"/>
      <c r="D7242" s="47">
        <v>114</v>
      </c>
      <c r="E7242" s="180">
        <v>-0.99</v>
      </c>
      <c r="F7242" s="47">
        <v>0</v>
      </c>
      <c r="G7242" s="180">
        <v>-1</v>
      </c>
      <c r="H7242" s="47">
        <v>17849</v>
      </c>
    </row>
    <row r="7243" spans="1:8">
      <c r="A7243" s="44" t="s">
        <v>1016</v>
      </c>
      <c r="B7243" s="44" t="s">
        <v>450</v>
      </c>
      <c r="C7243" s="44"/>
      <c r="D7243" s="47">
        <v>0</v>
      </c>
      <c r="E7243" s="181"/>
      <c r="F7243" s="47">
        <v>0</v>
      </c>
      <c r="G7243" s="181"/>
      <c r="H7243" s="47">
        <v>0</v>
      </c>
    </row>
    <row r="7244" spans="1:8">
      <c r="A7244" s="44" t="s">
        <v>1016</v>
      </c>
      <c r="B7244" s="44" t="s">
        <v>451</v>
      </c>
      <c r="C7244" s="44"/>
      <c r="D7244" s="47">
        <v>0</v>
      </c>
      <c r="E7244" s="181"/>
      <c r="F7244" s="47">
        <v>0</v>
      </c>
      <c r="G7244" s="181"/>
      <c r="H7244" s="47">
        <v>0</v>
      </c>
    </row>
    <row r="7245" spans="1:8">
      <c r="A7245" s="44" t="s">
        <v>1016</v>
      </c>
      <c r="B7245" s="44" t="s">
        <v>264</v>
      </c>
      <c r="C7245" s="44"/>
      <c r="D7245" s="47">
        <v>29</v>
      </c>
      <c r="E7245" s="181"/>
      <c r="F7245" s="47">
        <v>0</v>
      </c>
      <c r="G7245" s="181"/>
      <c r="H7245" s="47">
        <v>0</v>
      </c>
    </row>
    <row r="7246" spans="1:8">
      <c r="A7246" s="44" t="s">
        <v>1016</v>
      </c>
      <c r="B7246" s="44" t="s">
        <v>542</v>
      </c>
      <c r="C7246" s="44"/>
      <c r="D7246" s="47">
        <v>0</v>
      </c>
      <c r="E7246" s="180">
        <v>-1</v>
      </c>
      <c r="F7246" s="47">
        <v>0</v>
      </c>
      <c r="G7246" s="180">
        <v>-1</v>
      </c>
      <c r="H7246" s="47">
        <v>1174</v>
      </c>
    </row>
    <row r="7247" spans="1:8">
      <c r="A7247" s="44" t="s">
        <v>1016</v>
      </c>
      <c r="B7247" s="44" t="s">
        <v>453</v>
      </c>
      <c r="C7247" s="44"/>
      <c r="D7247" s="47">
        <v>0</v>
      </c>
      <c r="E7247" s="181"/>
      <c r="F7247" s="47">
        <v>0</v>
      </c>
      <c r="G7247" s="181"/>
      <c r="H7247" s="47">
        <v>0</v>
      </c>
    </row>
    <row r="7248" spans="1:8">
      <c r="A7248" s="44" t="s">
        <v>1016</v>
      </c>
      <c r="B7248" s="44" t="s">
        <v>972</v>
      </c>
      <c r="C7248" s="44"/>
      <c r="D7248" s="47">
        <v>0</v>
      </c>
      <c r="E7248" s="181"/>
      <c r="F7248" s="47">
        <v>0</v>
      </c>
      <c r="G7248" s="181"/>
      <c r="H7248" s="47">
        <v>0</v>
      </c>
    </row>
    <row r="7249" spans="1:8">
      <c r="A7249" s="44" t="s">
        <v>1016</v>
      </c>
      <c r="B7249" s="44" t="s">
        <v>358</v>
      </c>
      <c r="C7249" s="44"/>
      <c r="D7249" s="47">
        <v>0</v>
      </c>
      <c r="E7249" s="181"/>
      <c r="F7249" s="47">
        <v>0</v>
      </c>
      <c r="G7249" s="181"/>
      <c r="H7249" s="47">
        <v>0</v>
      </c>
    </row>
    <row r="7250" spans="1:8">
      <c r="A7250" s="44" t="s">
        <v>1016</v>
      </c>
      <c r="B7250" s="44" t="s">
        <v>360</v>
      </c>
      <c r="C7250" s="44"/>
      <c r="D7250" s="47">
        <v>0</v>
      </c>
      <c r="E7250" s="181"/>
      <c r="F7250" s="47">
        <v>0</v>
      </c>
      <c r="G7250" s="181"/>
      <c r="H7250" s="47">
        <v>0</v>
      </c>
    </row>
    <row r="7251" spans="1:8">
      <c r="A7251" s="44" t="s">
        <v>1016</v>
      </c>
      <c r="B7251" s="44" t="s">
        <v>500</v>
      </c>
      <c r="C7251" s="44"/>
      <c r="D7251" s="47">
        <v>0</v>
      </c>
      <c r="E7251" s="180">
        <v>-1</v>
      </c>
      <c r="F7251" s="47">
        <v>0</v>
      </c>
      <c r="G7251" s="180">
        <v>-1</v>
      </c>
      <c r="H7251" s="47">
        <v>51</v>
      </c>
    </row>
    <row r="7252" spans="1:8">
      <c r="A7252" s="44" t="s">
        <v>1016</v>
      </c>
      <c r="B7252" s="44" t="s">
        <v>491</v>
      </c>
      <c r="C7252" s="44"/>
      <c r="D7252" s="47">
        <v>4</v>
      </c>
      <c r="E7252" s="180">
        <v>1.22</v>
      </c>
      <c r="F7252" s="47">
        <v>0</v>
      </c>
      <c r="G7252" s="180">
        <v>-1</v>
      </c>
      <c r="H7252" s="47">
        <v>2</v>
      </c>
    </row>
    <row r="7253" spans="1:8">
      <c r="A7253" s="44" t="s">
        <v>1016</v>
      </c>
      <c r="B7253" s="44"/>
      <c r="C7253" s="44"/>
      <c r="D7253" s="47">
        <v>0</v>
      </c>
      <c r="E7253" s="181"/>
      <c r="F7253" s="47">
        <v>0</v>
      </c>
      <c r="G7253" s="181"/>
      <c r="H7253" s="47">
        <v>0</v>
      </c>
    </row>
  </sheetData>
  <autoFilter ref="A1:H7253" xr:uid="{00000000-0009-0000-0000-000010000000}"/>
  <mergeCells count="209">
    <mergeCell ref="B7115:C7115"/>
    <mergeCell ref="B7117:C7117"/>
    <mergeCell ref="B7125:C7125"/>
    <mergeCell ref="B7127:C7127"/>
    <mergeCell ref="B7130:C7130"/>
    <mergeCell ref="B7133:C7133"/>
    <mergeCell ref="B7134:C7134"/>
    <mergeCell ref="B7101:C7101"/>
    <mergeCell ref="B7103:C7103"/>
    <mergeCell ref="B7104:C7104"/>
    <mergeCell ref="B7105:C7105"/>
    <mergeCell ref="B7109:C7109"/>
    <mergeCell ref="B7110:C7110"/>
    <mergeCell ref="B7111:C7111"/>
    <mergeCell ref="B7113:C7113"/>
    <mergeCell ref="B7114:C7114"/>
    <mergeCell ref="B7086:C7086"/>
    <mergeCell ref="B7087:C7087"/>
    <mergeCell ref="B7088:C7088"/>
    <mergeCell ref="B7091:C7091"/>
    <mergeCell ref="B7094:C7094"/>
    <mergeCell ref="B7095:C7095"/>
    <mergeCell ref="B7096:C7096"/>
    <mergeCell ref="B7097:C7097"/>
    <mergeCell ref="B7100:C7100"/>
    <mergeCell ref="B7070:C7070"/>
    <mergeCell ref="B7073:C7073"/>
    <mergeCell ref="B7074:C7074"/>
    <mergeCell ref="B7077:C7077"/>
    <mergeCell ref="B7078:C7078"/>
    <mergeCell ref="B7080:C7080"/>
    <mergeCell ref="B7081:C7081"/>
    <mergeCell ref="B7082:C7082"/>
    <mergeCell ref="B7084:C7084"/>
    <mergeCell ref="B7230:C7230"/>
    <mergeCell ref="B7234:C7234"/>
    <mergeCell ref="B7242:C7242"/>
    <mergeCell ref="B7210:C7210"/>
    <mergeCell ref="B7213:C7213"/>
    <mergeCell ref="B7216:C7216"/>
    <mergeCell ref="B7218:C7218"/>
    <mergeCell ref="B7221:C7221"/>
    <mergeCell ref="B7222:C7222"/>
    <mergeCell ref="B7224:C7224"/>
    <mergeCell ref="B7197:C7197"/>
    <mergeCell ref="B7198:C7198"/>
    <mergeCell ref="B7199:C7199"/>
    <mergeCell ref="B7200:C7200"/>
    <mergeCell ref="B7205:C7205"/>
    <mergeCell ref="B7208:C7208"/>
    <mergeCell ref="B7225:C7225"/>
    <mergeCell ref="B7226:C7226"/>
    <mergeCell ref="B7227:C7227"/>
    <mergeCell ref="B7186:C7186"/>
    <mergeCell ref="B7187:C7187"/>
    <mergeCell ref="B7188:C7188"/>
    <mergeCell ref="B7189:C7189"/>
    <mergeCell ref="B7191:C7191"/>
    <mergeCell ref="B7193:C7193"/>
    <mergeCell ref="B7194:C7194"/>
    <mergeCell ref="B7195:C7195"/>
    <mergeCell ref="B7196:C7196"/>
    <mergeCell ref="B7173:C7173"/>
    <mergeCell ref="B7174:C7174"/>
    <mergeCell ref="B7178:C7178"/>
    <mergeCell ref="B7180:C7180"/>
    <mergeCell ref="B7181:C7181"/>
    <mergeCell ref="B7182:C7182"/>
    <mergeCell ref="B7183:C7183"/>
    <mergeCell ref="B7184:C7184"/>
    <mergeCell ref="B7185:C7185"/>
    <mergeCell ref="B7153:C7153"/>
    <mergeCell ref="B7154:C7154"/>
    <mergeCell ref="B7156:C7156"/>
    <mergeCell ref="B7159:C7159"/>
    <mergeCell ref="B7162:C7162"/>
    <mergeCell ref="B7165:C7165"/>
    <mergeCell ref="B7167:C7167"/>
    <mergeCell ref="B7171:C7171"/>
    <mergeCell ref="B7172:C7172"/>
    <mergeCell ref="B6982:C6982"/>
    <mergeCell ref="B6989:C6989"/>
    <mergeCell ref="B6995:C6995"/>
    <mergeCell ref="B6996:C6996"/>
    <mergeCell ref="B7000:C7000"/>
    <mergeCell ref="B7008:C7008"/>
    <mergeCell ref="B7010:C7010"/>
    <mergeCell ref="B7146:C7146"/>
    <mergeCell ref="B7152:C7152"/>
    <mergeCell ref="B7015:C7015"/>
    <mergeCell ref="B7016:C7016"/>
    <mergeCell ref="B7017:C7017"/>
    <mergeCell ref="B7025:C7025"/>
    <mergeCell ref="B7030:C7030"/>
    <mergeCell ref="B7031:C7031"/>
    <mergeCell ref="B7035:C7035"/>
    <mergeCell ref="B7038:C7038"/>
    <mergeCell ref="B7040:C7040"/>
    <mergeCell ref="B7041:C7041"/>
    <mergeCell ref="B7042:C7042"/>
    <mergeCell ref="B7048:C7048"/>
    <mergeCell ref="B7051:C7051"/>
    <mergeCell ref="B7053:C7053"/>
    <mergeCell ref="B7054:C7054"/>
    <mergeCell ref="B6926:C6926"/>
    <mergeCell ref="B6927:C6927"/>
    <mergeCell ref="B6931:C6931"/>
    <mergeCell ref="B6932:C6932"/>
    <mergeCell ref="B6933:C6933"/>
    <mergeCell ref="B6934:C6934"/>
    <mergeCell ref="B6935:C6935"/>
    <mergeCell ref="B6936:C6936"/>
    <mergeCell ref="B6937:C6937"/>
    <mergeCell ref="B6903:C6903"/>
    <mergeCell ref="B6907:C6907"/>
    <mergeCell ref="B6912:C6912"/>
    <mergeCell ref="B6914:C6914"/>
    <mergeCell ref="B6916:C6916"/>
    <mergeCell ref="B6917:C6917"/>
    <mergeCell ref="B6918:C6918"/>
    <mergeCell ref="B6919:C6919"/>
    <mergeCell ref="B6920:C6920"/>
    <mergeCell ref="B6880:C6880"/>
    <mergeCell ref="B6881:C6881"/>
    <mergeCell ref="B6883:C6883"/>
    <mergeCell ref="B6888:C6888"/>
    <mergeCell ref="B6893:C6893"/>
    <mergeCell ref="B6894:C6894"/>
    <mergeCell ref="B6899:C6899"/>
    <mergeCell ref="B6901:C6901"/>
    <mergeCell ref="B6902:C6902"/>
    <mergeCell ref="B6964:C6964"/>
    <mergeCell ref="B6966:C6966"/>
    <mergeCell ref="B6967:C6967"/>
    <mergeCell ref="B6968:C6968"/>
    <mergeCell ref="B6969:C6969"/>
    <mergeCell ref="B6970:C6970"/>
    <mergeCell ref="B6974:C6974"/>
    <mergeCell ref="B6978:C6978"/>
    <mergeCell ref="B6980:C6980"/>
    <mergeCell ref="B6841:C6841"/>
    <mergeCell ref="B6842:C6842"/>
    <mergeCell ref="B6843:C6843"/>
    <mergeCell ref="B6844:C6844"/>
    <mergeCell ref="B6940:C6940"/>
    <mergeCell ref="B6945:C6945"/>
    <mergeCell ref="B6946:C6946"/>
    <mergeCell ref="B6953:C6953"/>
    <mergeCell ref="B6957:C6957"/>
    <mergeCell ref="B6845:C6845"/>
    <mergeCell ref="B6846:C6846"/>
    <mergeCell ref="B6847:C6847"/>
    <mergeCell ref="B6848:C6848"/>
    <mergeCell ref="B6850:C6850"/>
    <mergeCell ref="B6851:C6851"/>
    <mergeCell ref="B6852:C6852"/>
    <mergeCell ref="B6853:C6853"/>
    <mergeCell ref="B6857:C6857"/>
    <mergeCell ref="B6862:C6862"/>
    <mergeCell ref="B6865:C6865"/>
    <mergeCell ref="B6867:C6867"/>
    <mergeCell ref="B6868:C6868"/>
    <mergeCell ref="B6873:C6873"/>
    <mergeCell ref="B6876:C6876"/>
    <mergeCell ref="B6826:C6826"/>
    <mergeCell ref="B6830:C6830"/>
    <mergeCell ref="B6833:C6833"/>
    <mergeCell ref="B6835:C6835"/>
    <mergeCell ref="B6836:C6836"/>
    <mergeCell ref="B6837:C6837"/>
    <mergeCell ref="B6838:C6838"/>
    <mergeCell ref="B6839:C6839"/>
    <mergeCell ref="B6840:C6840"/>
    <mergeCell ref="B6800:C6800"/>
    <mergeCell ref="B6801:C6801"/>
    <mergeCell ref="B6810:C6810"/>
    <mergeCell ref="B6811:C6811"/>
    <mergeCell ref="B6814:C6814"/>
    <mergeCell ref="B6820:C6820"/>
    <mergeCell ref="B6821:C6821"/>
    <mergeCell ref="B6822:C6822"/>
    <mergeCell ref="B6824:C6824"/>
    <mergeCell ref="B6772:C6772"/>
    <mergeCell ref="B6774:C6774"/>
    <mergeCell ref="B6781:C6781"/>
    <mergeCell ref="B6782:C6782"/>
    <mergeCell ref="B6784:C6784"/>
    <mergeCell ref="B6788:C6788"/>
    <mergeCell ref="B6789:C6789"/>
    <mergeCell ref="B6791:C6791"/>
    <mergeCell ref="B6796:C6796"/>
    <mergeCell ref="B6759:C6759"/>
    <mergeCell ref="B6760:C6760"/>
    <mergeCell ref="B6761:C6761"/>
    <mergeCell ref="B6763:C6763"/>
    <mergeCell ref="B6767:C6767"/>
    <mergeCell ref="B6768:C6768"/>
    <mergeCell ref="B6769:C6769"/>
    <mergeCell ref="B6770:C6770"/>
    <mergeCell ref="B6771:C6771"/>
    <mergeCell ref="B6736:C6736"/>
    <mergeCell ref="B6741:C6741"/>
    <mergeCell ref="B6742:C6742"/>
    <mergeCell ref="B6747:C6747"/>
    <mergeCell ref="B6748:C6748"/>
    <mergeCell ref="B6751:C6751"/>
    <mergeCell ref="B6755:C6755"/>
    <mergeCell ref="B6756:C6756"/>
    <mergeCell ref="B6757:C675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F9000"/>
    <outlinePr summaryBelow="0" summaryRight="0"/>
  </sheetPr>
  <dimension ref="B2:G248"/>
  <sheetViews>
    <sheetView tabSelected="1" workbookViewId="0"/>
  </sheetViews>
  <sheetFormatPr defaultColWidth="12.6640625" defaultRowHeight="15.75" customHeight="1"/>
  <cols>
    <col min="2" max="2" width="36.6640625" customWidth="1"/>
    <col min="3" max="3" width="16" customWidth="1"/>
  </cols>
  <sheetData>
    <row r="2" spans="2:7">
      <c r="B2" s="194" t="s">
        <v>637</v>
      </c>
      <c r="C2" s="194" t="s">
        <v>1017</v>
      </c>
      <c r="D2" s="194" t="s">
        <v>34</v>
      </c>
      <c r="E2" s="194" t="s">
        <v>35</v>
      </c>
      <c r="F2" s="194" t="s">
        <v>36</v>
      </c>
      <c r="G2" s="194" t="s">
        <v>37</v>
      </c>
    </row>
    <row r="3" spans="2:7">
      <c r="B3" s="194" t="s">
        <v>169</v>
      </c>
      <c r="C3" s="194" t="s">
        <v>1018</v>
      </c>
      <c r="D3" s="195">
        <v>0</v>
      </c>
      <c r="E3" s="195">
        <v>0</v>
      </c>
      <c r="F3" s="195">
        <v>0</v>
      </c>
      <c r="G3" s="195">
        <v>0</v>
      </c>
    </row>
    <row r="4" spans="2:7">
      <c r="B4" s="194" t="s">
        <v>161</v>
      </c>
      <c r="C4" s="194" t="s">
        <v>1018</v>
      </c>
      <c r="D4" s="195">
        <v>-8</v>
      </c>
      <c r="E4" s="195">
        <v>-12</v>
      </c>
      <c r="F4" s="195">
        <v>-13</v>
      </c>
      <c r="G4" s="195">
        <v>-6</v>
      </c>
    </row>
    <row r="5" spans="2:7">
      <c r="B5" s="194" t="s">
        <v>71</v>
      </c>
      <c r="C5" s="194" t="s">
        <v>1018</v>
      </c>
      <c r="D5" s="195">
        <v>-72</v>
      </c>
      <c r="E5" s="195">
        <v>-88</v>
      </c>
      <c r="F5" s="195">
        <v>-101</v>
      </c>
      <c r="G5" s="195">
        <v>-93</v>
      </c>
    </row>
    <row r="6" spans="2:7">
      <c r="B6" s="194" t="s">
        <v>121</v>
      </c>
      <c r="C6" s="194" t="s">
        <v>1018</v>
      </c>
      <c r="D6" s="195">
        <v>-61</v>
      </c>
      <c r="E6" s="195">
        <v>-73</v>
      </c>
      <c r="F6" s="195">
        <v>-88</v>
      </c>
      <c r="G6" s="195">
        <v>-120</v>
      </c>
    </row>
    <row r="7" spans="2:7">
      <c r="B7" s="194" t="s">
        <v>198</v>
      </c>
      <c r="C7" s="194" t="s">
        <v>1018</v>
      </c>
      <c r="D7" s="195">
        <v>-2</v>
      </c>
      <c r="E7" s="195">
        <v>-1</v>
      </c>
      <c r="F7" s="195">
        <v>-2</v>
      </c>
      <c r="G7" s="195">
        <v>-2</v>
      </c>
    </row>
    <row r="8" spans="2:7">
      <c r="B8" s="194" t="s">
        <v>486</v>
      </c>
      <c r="C8" s="194" t="s">
        <v>1018</v>
      </c>
      <c r="D8" s="195">
        <v>0</v>
      </c>
      <c r="E8" s="195">
        <v>0</v>
      </c>
      <c r="F8" s="195">
        <v>0</v>
      </c>
      <c r="G8" s="195">
        <v>0</v>
      </c>
    </row>
    <row r="9" spans="2:7">
      <c r="B9" s="194" t="s">
        <v>241</v>
      </c>
      <c r="C9" s="194" t="s">
        <v>1018</v>
      </c>
      <c r="D9" s="195">
        <v>-3</v>
      </c>
      <c r="E9" s="195">
        <v>-5</v>
      </c>
      <c r="F9" s="195">
        <v>-6</v>
      </c>
      <c r="G9" s="195">
        <v>-5</v>
      </c>
    </row>
    <row r="10" spans="2:7">
      <c r="B10" s="194" t="s">
        <v>159</v>
      </c>
      <c r="C10" s="194" t="s">
        <v>1018</v>
      </c>
      <c r="D10" s="195">
        <v>-11</v>
      </c>
      <c r="E10" s="195">
        <v>-5</v>
      </c>
      <c r="F10" s="195">
        <v>-23</v>
      </c>
      <c r="G10" s="195">
        <v>-20</v>
      </c>
    </row>
    <row r="11" spans="2:7">
      <c r="B11" s="194" t="s">
        <v>202</v>
      </c>
      <c r="C11" s="194" t="s">
        <v>1018</v>
      </c>
      <c r="D11" s="195">
        <v>-21</v>
      </c>
      <c r="E11" s="195">
        <v>-27</v>
      </c>
      <c r="F11" s="195">
        <v>-44</v>
      </c>
      <c r="G11" s="195">
        <v>-65</v>
      </c>
    </row>
    <row r="12" spans="2:7">
      <c r="B12" s="194" t="s">
        <v>529</v>
      </c>
      <c r="C12" s="194" t="s">
        <v>1018</v>
      </c>
      <c r="D12" s="195">
        <v>-19</v>
      </c>
      <c r="E12" s="195">
        <v>-10</v>
      </c>
      <c r="F12" s="195">
        <v>-12</v>
      </c>
      <c r="G12" s="195">
        <v>-27</v>
      </c>
    </row>
    <row r="13" spans="2:7">
      <c r="B13" s="194" t="s">
        <v>176</v>
      </c>
      <c r="C13" s="194" t="s">
        <v>1018</v>
      </c>
      <c r="D13" s="195">
        <v>0</v>
      </c>
      <c r="E13" s="195">
        <v>0</v>
      </c>
      <c r="F13" s="195">
        <v>0</v>
      </c>
      <c r="G13" s="195">
        <v>0</v>
      </c>
    </row>
    <row r="14" spans="2:7">
      <c r="B14" s="194" t="s">
        <v>60</v>
      </c>
      <c r="C14" s="194" t="s">
        <v>1018</v>
      </c>
      <c r="D14" s="195">
        <v>-3</v>
      </c>
      <c r="E14" s="195">
        <v>-9</v>
      </c>
      <c r="F14" s="195">
        <v>-13</v>
      </c>
      <c r="G14" s="195">
        <v>-8</v>
      </c>
    </row>
    <row r="15" spans="2:7">
      <c r="B15" s="194" t="s">
        <v>549</v>
      </c>
      <c r="C15" s="194" t="s">
        <v>1018</v>
      </c>
      <c r="D15" s="195">
        <v>0</v>
      </c>
      <c r="E15" s="195">
        <v>0</v>
      </c>
      <c r="F15" s="195">
        <v>0</v>
      </c>
      <c r="G15" s="195">
        <v>0</v>
      </c>
    </row>
    <row r="16" spans="2:7">
      <c r="B16" s="194" t="s">
        <v>528</v>
      </c>
      <c r="C16" s="194" t="s">
        <v>1018</v>
      </c>
      <c r="D16" s="195">
        <v>-5</v>
      </c>
      <c r="E16" s="195">
        <v>-3</v>
      </c>
      <c r="F16" s="195">
        <v>-3</v>
      </c>
      <c r="G16" s="195">
        <v>-2</v>
      </c>
    </row>
    <row r="17" spans="2:7">
      <c r="B17" s="194" t="s">
        <v>526</v>
      </c>
      <c r="C17" s="194" t="s">
        <v>1018</v>
      </c>
      <c r="D17" s="195">
        <v>0</v>
      </c>
      <c r="E17" s="195">
        <v>0</v>
      </c>
      <c r="F17" s="195">
        <v>0</v>
      </c>
      <c r="G17" s="195">
        <v>0</v>
      </c>
    </row>
    <row r="18" spans="2:7">
      <c r="B18" s="194" t="s">
        <v>102</v>
      </c>
      <c r="C18" s="194" t="s">
        <v>1018</v>
      </c>
      <c r="D18" s="195">
        <v>-42</v>
      </c>
      <c r="E18" s="195">
        <v>-61</v>
      </c>
      <c r="F18" s="195">
        <v>-72</v>
      </c>
      <c r="G18" s="195">
        <v>-141</v>
      </c>
    </row>
    <row r="19" spans="2:7">
      <c r="B19" s="194" t="s">
        <v>167</v>
      </c>
      <c r="C19" s="194" t="s">
        <v>1018</v>
      </c>
      <c r="D19" s="195">
        <v>-34</v>
      </c>
      <c r="E19" s="195">
        <v>-51</v>
      </c>
      <c r="F19" s="195">
        <v>-77</v>
      </c>
      <c r="G19" s="195">
        <v>-119</v>
      </c>
    </row>
    <row r="20" spans="2:7">
      <c r="B20" s="194" t="s">
        <v>46</v>
      </c>
      <c r="C20" s="194" t="s">
        <v>1018</v>
      </c>
      <c r="D20" s="196">
        <v>-1096</v>
      </c>
      <c r="E20" s="196">
        <v>-2350</v>
      </c>
      <c r="F20" s="196">
        <v>-3718</v>
      </c>
      <c r="G20" s="196">
        <v>-5921</v>
      </c>
    </row>
    <row r="21" spans="2:7">
      <c r="B21" s="194" t="s">
        <v>524</v>
      </c>
      <c r="C21" s="194" t="s">
        <v>1018</v>
      </c>
      <c r="D21" s="195">
        <v>-10</v>
      </c>
      <c r="E21" s="195">
        <v>-18</v>
      </c>
      <c r="F21" s="195">
        <v>-24</v>
      </c>
      <c r="G21" s="195">
        <v>-20</v>
      </c>
    </row>
    <row r="22" spans="2:7">
      <c r="B22" s="194" t="s">
        <v>174</v>
      </c>
      <c r="C22" s="194" t="s">
        <v>1018</v>
      </c>
      <c r="D22" s="195">
        <v>-19</v>
      </c>
      <c r="E22" s="195">
        <v>-20</v>
      </c>
      <c r="F22" s="195">
        <v>-16</v>
      </c>
      <c r="G22" s="195">
        <v>-35</v>
      </c>
    </row>
    <row r="23" spans="2:7">
      <c r="B23" s="194" t="s">
        <v>213</v>
      </c>
      <c r="C23" s="194" t="s">
        <v>1018</v>
      </c>
      <c r="D23" s="195">
        <v>0</v>
      </c>
      <c r="E23" s="195">
        <v>0</v>
      </c>
      <c r="F23" s="195">
        <v>0</v>
      </c>
      <c r="G23" s="195">
        <v>0</v>
      </c>
    </row>
    <row r="24" spans="2:7">
      <c r="B24" s="194" t="s">
        <v>67</v>
      </c>
      <c r="C24" s="194" t="s">
        <v>1018</v>
      </c>
      <c r="D24" s="195">
        <v>-26</v>
      </c>
      <c r="E24" s="195">
        <v>-33</v>
      </c>
      <c r="F24" s="195">
        <v>-148</v>
      </c>
      <c r="G24" s="195">
        <v>-236</v>
      </c>
    </row>
    <row r="25" spans="2:7">
      <c r="B25" s="194" t="s">
        <v>210</v>
      </c>
      <c r="C25" s="194" t="s">
        <v>1018</v>
      </c>
      <c r="D25" s="195">
        <v>-110</v>
      </c>
      <c r="E25" s="196">
        <v>-184</v>
      </c>
      <c r="F25" s="196">
        <v>-347</v>
      </c>
      <c r="G25" s="196">
        <v>-597</v>
      </c>
    </row>
    <row r="26" spans="2:7">
      <c r="B26" s="194" t="s">
        <v>120</v>
      </c>
      <c r="C26" s="194" t="s">
        <v>1018</v>
      </c>
      <c r="D26" s="195">
        <v>-36</v>
      </c>
      <c r="E26" s="195">
        <v>-50</v>
      </c>
      <c r="F26" s="195">
        <v>-68</v>
      </c>
      <c r="G26" s="195">
        <v>-34</v>
      </c>
    </row>
    <row r="27" spans="2:7">
      <c r="B27" s="194" t="s">
        <v>546</v>
      </c>
      <c r="C27" s="194" t="s">
        <v>1018</v>
      </c>
      <c r="D27" s="195">
        <v>-2</v>
      </c>
      <c r="E27" s="195">
        <v>-1</v>
      </c>
      <c r="F27" s="195">
        <v>-5</v>
      </c>
      <c r="G27" s="195">
        <v>-4</v>
      </c>
    </row>
    <row r="28" spans="2:7">
      <c r="B28" s="194" t="s">
        <v>65</v>
      </c>
      <c r="C28" s="194" t="s">
        <v>1018</v>
      </c>
      <c r="D28" s="195">
        <v>0</v>
      </c>
      <c r="E28" s="195">
        <v>0</v>
      </c>
      <c r="F28" s="195">
        <v>0</v>
      </c>
      <c r="G28" s="195">
        <v>0</v>
      </c>
    </row>
    <row r="29" spans="2:7">
      <c r="B29" s="194" t="s">
        <v>188</v>
      </c>
      <c r="C29" s="194" t="s">
        <v>1018</v>
      </c>
      <c r="D29" s="195">
        <v>0</v>
      </c>
      <c r="E29" s="195">
        <v>0</v>
      </c>
      <c r="F29" s="195">
        <v>0</v>
      </c>
      <c r="G29" s="195">
        <v>0</v>
      </c>
    </row>
    <row r="30" spans="2:7">
      <c r="B30" s="194" t="s">
        <v>555</v>
      </c>
      <c r="C30" s="194" t="s">
        <v>1018</v>
      </c>
      <c r="D30" s="195">
        <v>0</v>
      </c>
      <c r="E30" s="195">
        <v>0</v>
      </c>
      <c r="F30" s="195">
        <v>0</v>
      </c>
      <c r="G30" s="195">
        <v>0</v>
      </c>
    </row>
    <row r="31" spans="2:7">
      <c r="B31" s="194" t="s">
        <v>258</v>
      </c>
      <c r="C31" s="194" t="s">
        <v>1018</v>
      </c>
      <c r="D31" s="195">
        <v>0</v>
      </c>
      <c r="E31" s="195">
        <v>0</v>
      </c>
      <c r="F31" s="195">
        <v>0</v>
      </c>
      <c r="G31" s="195">
        <v>0</v>
      </c>
    </row>
    <row r="32" spans="2:7">
      <c r="B32" s="194" t="s">
        <v>498</v>
      </c>
      <c r="C32" s="194" t="s">
        <v>1018</v>
      </c>
      <c r="D32" s="195">
        <v>0</v>
      </c>
      <c r="E32" s="195">
        <v>-5</v>
      </c>
      <c r="F32" s="195">
        <v>-6</v>
      </c>
      <c r="G32" s="195">
        <v>-7</v>
      </c>
    </row>
    <row r="33" spans="2:7">
      <c r="B33" s="194" t="s">
        <v>98</v>
      </c>
      <c r="C33" s="194" t="s">
        <v>1018</v>
      </c>
      <c r="D33" s="195">
        <v>0</v>
      </c>
      <c r="E33" s="195">
        <v>0</v>
      </c>
      <c r="F33" s="195">
        <v>0</v>
      </c>
      <c r="G33" s="195">
        <v>0</v>
      </c>
    </row>
    <row r="34" spans="2:7">
      <c r="B34" s="194" t="s">
        <v>123</v>
      </c>
      <c r="C34" s="194" t="s">
        <v>1018</v>
      </c>
      <c r="D34" s="195">
        <v>-15</v>
      </c>
      <c r="E34" s="195">
        <v>-11</v>
      </c>
      <c r="F34" s="195">
        <v>-6</v>
      </c>
      <c r="G34" s="195">
        <v>-12</v>
      </c>
    </row>
    <row r="35" spans="2:7">
      <c r="B35" s="194" t="s">
        <v>138</v>
      </c>
      <c r="C35" s="194" t="s">
        <v>1018</v>
      </c>
      <c r="D35" s="195">
        <v>0</v>
      </c>
      <c r="E35" s="195">
        <v>0</v>
      </c>
      <c r="F35" s="195">
        <v>0</v>
      </c>
      <c r="G35" s="195">
        <v>0</v>
      </c>
    </row>
    <row r="36" spans="2:7">
      <c r="B36" s="194" t="s">
        <v>307</v>
      </c>
      <c r="C36" s="194" t="s">
        <v>1018</v>
      </c>
      <c r="D36" s="195">
        <v>0</v>
      </c>
      <c r="E36" s="195">
        <v>0</v>
      </c>
      <c r="F36" s="195">
        <v>0</v>
      </c>
      <c r="G36" s="195">
        <v>0</v>
      </c>
    </row>
    <row r="37" spans="2:7">
      <c r="B37" s="194" t="s">
        <v>154</v>
      </c>
      <c r="C37" s="194" t="s">
        <v>1018</v>
      </c>
      <c r="D37" s="195">
        <v>-3</v>
      </c>
      <c r="E37" s="195">
        <v>-3</v>
      </c>
      <c r="F37" s="195">
        <v>-5</v>
      </c>
      <c r="G37" s="195">
        <v>-3</v>
      </c>
    </row>
    <row r="38" spans="2:7">
      <c r="B38" s="194" t="s">
        <v>290</v>
      </c>
      <c r="C38" s="194" t="s">
        <v>1018</v>
      </c>
      <c r="D38" s="195">
        <v>0</v>
      </c>
      <c r="E38" s="195">
        <v>0</v>
      </c>
      <c r="F38" s="195">
        <v>0</v>
      </c>
      <c r="G38" s="195">
        <v>0</v>
      </c>
    </row>
    <row r="39" spans="2:7">
      <c r="B39" s="194" t="s">
        <v>118</v>
      </c>
      <c r="C39" s="194" t="s">
        <v>1018</v>
      </c>
      <c r="D39" s="195">
        <v>0</v>
      </c>
      <c r="E39" s="195">
        <v>0</v>
      </c>
      <c r="F39" s="195">
        <v>0</v>
      </c>
      <c r="G39" s="195">
        <v>0</v>
      </c>
    </row>
    <row r="40" spans="2:7">
      <c r="B40" s="194" t="s">
        <v>222</v>
      </c>
      <c r="C40" s="194" t="s">
        <v>1018</v>
      </c>
      <c r="D40" s="195">
        <v>0</v>
      </c>
      <c r="E40" s="195">
        <v>0</v>
      </c>
      <c r="F40" s="195">
        <v>0</v>
      </c>
      <c r="G40" s="195">
        <v>0</v>
      </c>
    </row>
    <row r="41" spans="2:7">
      <c r="B41" s="194" t="s">
        <v>189</v>
      </c>
      <c r="C41" s="194" t="s">
        <v>1018</v>
      </c>
      <c r="D41" s="195">
        <v>-13</v>
      </c>
      <c r="E41" s="195">
        <v>-10</v>
      </c>
      <c r="F41" s="195">
        <v>-8</v>
      </c>
      <c r="G41" s="195">
        <v>-19</v>
      </c>
    </row>
    <row r="42" spans="2:7">
      <c r="B42" s="194" t="s">
        <v>103</v>
      </c>
      <c r="C42" s="194" t="s">
        <v>1018</v>
      </c>
      <c r="D42" s="195">
        <v>-8</v>
      </c>
      <c r="E42" s="195">
        <v>-9</v>
      </c>
      <c r="F42" s="195">
        <v>-5</v>
      </c>
      <c r="G42" s="195">
        <v>-5</v>
      </c>
    </row>
    <row r="43" spans="2:7">
      <c r="B43" s="194" t="s">
        <v>134</v>
      </c>
      <c r="C43" s="194" t="s">
        <v>1018</v>
      </c>
      <c r="D43" s="195">
        <v>0</v>
      </c>
      <c r="E43" s="195">
        <v>0</v>
      </c>
      <c r="F43" s="195">
        <v>0</v>
      </c>
      <c r="G43" s="195">
        <v>0</v>
      </c>
    </row>
    <row r="44" spans="2:7">
      <c r="B44" s="194" t="s">
        <v>111</v>
      </c>
      <c r="C44" s="194" t="s">
        <v>1018</v>
      </c>
      <c r="D44" s="195">
        <v>-10</v>
      </c>
      <c r="E44" s="195">
        <v>-8</v>
      </c>
      <c r="F44" s="195">
        <v>-21</v>
      </c>
      <c r="G44" s="195">
        <v>-15</v>
      </c>
    </row>
    <row r="45" spans="2:7">
      <c r="B45" s="194" t="s">
        <v>255</v>
      </c>
      <c r="C45" s="194" t="s">
        <v>1018</v>
      </c>
      <c r="D45" s="195">
        <v>0</v>
      </c>
      <c r="E45" s="195">
        <v>0</v>
      </c>
      <c r="F45" s="195">
        <v>0</v>
      </c>
      <c r="G45" s="195">
        <v>0</v>
      </c>
    </row>
    <row r="46" spans="2:7">
      <c r="B46" s="194" t="s">
        <v>205</v>
      </c>
      <c r="C46" s="194" t="s">
        <v>1018</v>
      </c>
      <c r="D46" s="195">
        <v>-2</v>
      </c>
      <c r="E46" s="195">
        <v>-6</v>
      </c>
      <c r="F46" s="195">
        <v>-3</v>
      </c>
      <c r="G46" s="195">
        <v>0</v>
      </c>
    </row>
    <row r="47" spans="2:7">
      <c r="B47" s="194" t="s">
        <v>563</v>
      </c>
      <c r="C47" s="194" t="s">
        <v>1018</v>
      </c>
      <c r="D47" s="195">
        <v>-5</v>
      </c>
      <c r="E47" s="195">
        <v>-21</v>
      </c>
      <c r="F47" s="195">
        <v>-8</v>
      </c>
      <c r="G47" s="195">
        <v>-8</v>
      </c>
    </row>
    <row r="48" spans="2:7">
      <c r="B48" s="194" t="s">
        <v>565</v>
      </c>
      <c r="C48" s="194" t="s">
        <v>1018</v>
      </c>
      <c r="D48" s="195">
        <v>-1</v>
      </c>
      <c r="E48" s="195">
        <v>-1</v>
      </c>
      <c r="F48" s="195">
        <v>-1</v>
      </c>
      <c r="G48" s="195">
        <v>-1</v>
      </c>
    </row>
    <row r="49" spans="2:7">
      <c r="B49" s="194" t="s">
        <v>152</v>
      </c>
      <c r="C49" s="194" t="s">
        <v>1018</v>
      </c>
      <c r="D49" s="195">
        <v>-57</v>
      </c>
      <c r="E49" s="195">
        <v>-63</v>
      </c>
      <c r="F49" s="195">
        <v>-89</v>
      </c>
      <c r="G49" s="195">
        <v>-165</v>
      </c>
    </row>
    <row r="50" spans="2:7">
      <c r="B50" s="194" t="s">
        <v>502</v>
      </c>
      <c r="C50" s="194" t="s">
        <v>1018</v>
      </c>
      <c r="D50" s="195">
        <v>0</v>
      </c>
      <c r="E50" s="195">
        <v>0</v>
      </c>
      <c r="F50" s="195">
        <v>0</v>
      </c>
      <c r="G50" s="195">
        <v>0</v>
      </c>
    </row>
    <row r="51" spans="2:7">
      <c r="B51" s="194" t="s">
        <v>522</v>
      </c>
      <c r="C51" s="194" t="s">
        <v>1018</v>
      </c>
      <c r="D51" s="195">
        <v>-2</v>
      </c>
      <c r="E51" s="195">
        <v>-4</v>
      </c>
      <c r="F51" s="195">
        <v>-4</v>
      </c>
      <c r="G51" s="195">
        <v>-3</v>
      </c>
    </row>
    <row r="52" spans="2:7">
      <c r="B52" s="194" t="s">
        <v>185</v>
      </c>
      <c r="C52" s="194" t="s">
        <v>1018</v>
      </c>
      <c r="D52" s="195">
        <v>-1</v>
      </c>
      <c r="E52" s="195">
        <v>0</v>
      </c>
      <c r="F52" s="195">
        <v>-1</v>
      </c>
      <c r="G52" s="195">
        <v>-2</v>
      </c>
    </row>
    <row r="53" spans="2:7">
      <c r="B53" s="194" t="s">
        <v>133</v>
      </c>
      <c r="C53" s="194" t="s">
        <v>1018</v>
      </c>
      <c r="D53" s="195">
        <v>-37</v>
      </c>
      <c r="E53" s="195">
        <v>-15</v>
      </c>
      <c r="F53" s="195">
        <v>-13</v>
      </c>
      <c r="G53" s="195">
        <v>-32</v>
      </c>
    </row>
    <row r="54" spans="2:7">
      <c r="B54" s="194" t="s">
        <v>153</v>
      </c>
      <c r="C54" s="194" t="s">
        <v>1018</v>
      </c>
      <c r="D54" s="195">
        <v>-10</v>
      </c>
      <c r="E54" s="195">
        <v>-9</v>
      </c>
      <c r="F54" s="195">
        <v>-7</v>
      </c>
      <c r="G54" s="195">
        <v>-21</v>
      </c>
    </row>
    <row r="55" spans="2:7">
      <c r="B55" s="194" t="s">
        <v>92</v>
      </c>
      <c r="C55" s="194" t="s">
        <v>1018</v>
      </c>
      <c r="D55" s="195">
        <v>-22</v>
      </c>
      <c r="E55" s="195">
        <v>-24</v>
      </c>
      <c r="F55" s="195">
        <v>-18</v>
      </c>
      <c r="G55" s="195">
        <v>-17</v>
      </c>
    </row>
    <row r="56" spans="2:7">
      <c r="B56" s="194" t="s">
        <v>78</v>
      </c>
      <c r="C56" s="194" t="s">
        <v>1018</v>
      </c>
      <c r="D56" s="195">
        <v>-176</v>
      </c>
      <c r="E56" s="196">
        <v>-252</v>
      </c>
      <c r="F56" s="196">
        <v>-306</v>
      </c>
      <c r="G56" s="196">
        <v>-747</v>
      </c>
    </row>
    <row r="57" spans="2:7">
      <c r="B57" s="194" t="s">
        <v>562</v>
      </c>
      <c r="C57" s="194" t="s">
        <v>1018</v>
      </c>
      <c r="D57" s="195">
        <v>-40</v>
      </c>
      <c r="E57" s="195">
        <v>-18</v>
      </c>
      <c r="F57" s="195">
        <v>-108</v>
      </c>
      <c r="G57" s="195">
        <v>-195</v>
      </c>
    </row>
    <row r="58" spans="2:7">
      <c r="B58" s="194" t="s">
        <v>251</v>
      </c>
      <c r="C58" s="194" t="s">
        <v>1018</v>
      </c>
      <c r="D58" s="195">
        <v>0</v>
      </c>
      <c r="E58" s="195">
        <v>0</v>
      </c>
      <c r="F58" s="195">
        <v>0</v>
      </c>
      <c r="G58" s="195">
        <v>0</v>
      </c>
    </row>
    <row r="59" spans="2:7">
      <c r="B59" s="194" t="s">
        <v>140</v>
      </c>
      <c r="C59" s="194" t="s">
        <v>1018</v>
      </c>
      <c r="D59" s="195">
        <v>0</v>
      </c>
      <c r="E59" s="195">
        <v>0</v>
      </c>
      <c r="F59" s="195">
        <v>0</v>
      </c>
      <c r="G59" s="195">
        <v>0</v>
      </c>
    </row>
    <row r="60" spans="2:7">
      <c r="B60" s="194" t="s">
        <v>79</v>
      </c>
      <c r="C60" s="194" t="s">
        <v>1018</v>
      </c>
      <c r="D60" s="195">
        <v>-39</v>
      </c>
      <c r="E60" s="195">
        <v>-44</v>
      </c>
      <c r="F60" s="195">
        <v>-66</v>
      </c>
      <c r="G60" s="195">
        <v>-61</v>
      </c>
    </row>
    <row r="61" spans="2:7">
      <c r="B61" s="194" t="s">
        <v>165</v>
      </c>
      <c r="C61" s="194" t="s">
        <v>1018</v>
      </c>
      <c r="D61" s="195">
        <v>0</v>
      </c>
      <c r="E61" s="195">
        <v>-1</v>
      </c>
      <c r="F61" s="195">
        <v>0</v>
      </c>
      <c r="G61" s="195">
        <v>0</v>
      </c>
    </row>
    <row r="62" spans="2:7">
      <c r="B62" s="194" t="s">
        <v>83</v>
      </c>
      <c r="C62" s="194" t="s">
        <v>1018</v>
      </c>
      <c r="D62" s="195">
        <v>-6</v>
      </c>
      <c r="E62" s="195">
        <v>-4</v>
      </c>
      <c r="F62" s="195">
        <v>-14</v>
      </c>
      <c r="G62" s="195">
        <v>-5</v>
      </c>
    </row>
    <row r="63" spans="2:7">
      <c r="B63" s="194" t="s">
        <v>96</v>
      </c>
      <c r="C63" s="194" t="s">
        <v>1018</v>
      </c>
      <c r="D63" s="195">
        <v>-26</v>
      </c>
      <c r="E63" s="195">
        <v>-50</v>
      </c>
      <c r="F63" s="195">
        <v>-78</v>
      </c>
      <c r="G63" s="195">
        <v>-152</v>
      </c>
    </row>
    <row r="64" spans="2:7">
      <c r="B64" s="194" t="s">
        <v>471</v>
      </c>
      <c r="C64" s="194" t="s">
        <v>1018</v>
      </c>
      <c r="D64" s="195">
        <v>0</v>
      </c>
      <c r="E64" s="195">
        <v>0</v>
      </c>
      <c r="F64" s="195">
        <v>0</v>
      </c>
      <c r="G64" s="195">
        <v>0</v>
      </c>
    </row>
    <row r="65" spans="2:7">
      <c r="B65" s="194" t="s">
        <v>149</v>
      </c>
      <c r="C65" s="194" t="s">
        <v>1018</v>
      </c>
      <c r="D65" s="195">
        <v>0</v>
      </c>
      <c r="E65" s="195">
        <v>0</v>
      </c>
      <c r="F65" s="195">
        <v>0</v>
      </c>
      <c r="G65" s="195">
        <v>0</v>
      </c>
    </row>
    <row r="66" spans="2:7">
      <c r="B66" s="194" t="s">
        <v>171</v>
      </c>
      <c r="C66" s="194" t="s">
        <v>1018</v>
      </c>
      <c r="D66" s="195">
        <v>0</v>
      </c>
      <c r="E66" s="195">
        <v>0</v>
      </c>
      <c r="F66" s="195">
        <v>0</v>
      </c>
      <c r="G66" s="195">
        <v>0</v>
      </c>
    </row>
    <row r="67" spans="2:7">
      <c r="B67" s="194" t="s">
        <v>507</v>
      </c>
      <c r="C67" s="194" t="s">
        <v>1018</v>
      </c>
      <c r="D67" s="195">
        <v>0</v>
      </c>
      <c r="E67" s="195">
        <v>0</v>
      </c>
      <c r="F67" s="195">
        <v>0</v>
      </c>
      <c r="G67" s="195">
        <v>0</v>
      </c>
    </row>
    <row r="68" spans="2:7">
      <c r="B68" s="194" t="s">
        <v>538</v>
      </c>
      <c r="C68" s="194" t="s">
        <v>1018</v>
      </c>
      <c r="D68" s="195">
        <v>-6</v>
      </c>
      <c r="E68" s="195">
        <v>-4</v>
      </c>
      <c r="F68" s="195">
        <v>-8</v>
      </c>
      <c r="G68" s="195">
        <v>-20</v>
      </c>
    </row>
    <row r="69" spans="2:7">
      <c r="B69" s="194" t="s">
        <v>221</v>
      </c>
      <c r="C69" s="194" t="s">
        <v>1018</v>
      </c>
      <c r="D69" s="195">
        <v>-3</v>
      </c>
      <c r="E69" s="195">
        <v>-3</v>
      </c>
      <c r="F69" s="195">
        <v>-2</v>
      </c>
      <c r="G69" s="195">
        <v>0</v>
      </c>
    </row>
    <row r="70" spans="2:7">
      <c r="B70" s="194" t="s">
        <v>109</v>
      </c>
      <c r="C70" s="194" t="s">
        <v>1018</v>
      </c>
      <c r="D70" s="195">
        <v>0</v>
      </c>
      <c r="E70" s="195">
        <v>0</v>
      </c>
      <c r="F70" s="195">
        <v>0</v>
      </c>
      <c r="G70" s="195">
        <v>0</v>
      </c>
    </row>
    <row r="71" spans="2:7">
      <c r="B71" s="194" t="s">
        <v>564</v>
      </c>
      <c r="C71" s="194" t="s">
        <v>1018</v>
      </c>
      <c r="D71" s="195">
        <v>-20</v>
      </c>
      <c r="E71" s="195">
        <v>-13</v>
      </c>
      <c r="F71" s="195">
        <v>-6</v>
      </c>
      <c r="G71" s="195">
        <v>-20</v>
      </c>
    </row>
    <row r="72" spans="2:7">
      <c r="B72" s="194" t="s">
        <v>531</v>
      </c>
      <c r="C72" s="194" t="s">
        <v>1018</v>
      </c>
      <c r="D72" s="195">
        <v>0</v>
      </c>
      <c r="E72" s="195">
        <v>-1</v>
      </c>
      <c r="F72" s="195">
        <v>-1</v>
      </c>
      <c r="G72" s="195">
        <v>-1</v>
      </c>
    </row>
    <row r="73" spans="2:7">
      <c r="B73" s="194" t="s">
        <v>93</v>
      </c>
      <c r="C73" s="194" t="s">
        <v>1018</v>
      </c>
      <c r="D73" s="195">
        <v>-14</v>
      </c>
      <c r="E73" s="195">
        <v>-6</v>
      </c>
      <c r="F73" s="195">
        <v>-14</v>
      </c>
      <c r="G73" s="195">
        <v>-11</v>
      </c>
    </row>
    <row r="74" spans="2:7">
      <c r="B74" s="194" t="s">
        <v>265</v>
      </c>
      <c r="C74" s="194" t="s">
        <v>1018</v>
      </c>
      <c r="D74" s="195">
        <v>-1</v>
      </c>
      <c r="E74" s="195">
        <v>-1</v>
      </c>
      <c r="F74" s="195">
        <v>0</v>
      </c>
      <c r="G74" s="195">
        <v>0</v>
      </c>
    </row>
    <row r="75" spans="2:7">
      <c r="B75" s="194" t="s">
        <v>196</v>
      </c>
      <c r="C75" s="194" t="s">
        <v>1018</v>
      </c>
      <c r="D75" s="195">
        <v>0</v>
      </c>
      <c r="E75" s="195">
        <v>0</v>
      </c>
      <c r="F75" s="195">
        <v>0</v>
      </c>
      <c r="G75" s="195">
        <v>0</v>
      </c>
    </row>
    <row r="76" spans="2:7">
      <c r="B76" s="194" t="s">
        <v>113</v>
      </c>
      <c r="C76" s="194" t="s">
        <v>1018</v>
      </c>
      <c r="D76" s="195">
        <v>-34</v>
      </c>
      <c r="E76" s="195">
        <v>-38</v>
      </c>
      <c r="F76" s="195">
        <v>-72</v>
      </c>
      <c r="G76" s="195">
        <v>-92</v>
      </c>
    </row>
    <row r="77" spans="2:7">
      <c r="B77" s="194" t="s">
        <v>497</v>
      </c>
      <c r="C77" s="194" t="s">
        <v>1018</v>
      </c>
      <c r="D77" s="195">
        <v>0</v>
      </c>
      <c r="E77" s="195">
        <v>-2</v>
      </c>
      <c r="F77" s="195">
        <v>0</v>
      </c>
      <c r="G77" s="195">
        <v>0</v>
      </c>
    </row>
    <row r="78" spans="2:7">
      <c r="B78" s="194" t="s">
        <v>62</v>
      </c>
      <c r="C78" s="194" t="s">
        <v>1018</v>
      </c>
      <c r="D78" s="195">
        <v>-72</v>
      </c>
      <c r="E78" s="195">
        <v>-32</v>
      </c>
      <c r="F78" s="195">
        <v>-91</v>
      </c>
      <c r="G78" s="195">
        <v>-122</v>
      </c>
    </row>
    <row r="79" spans="2:7">
      <c r="B79" s="194" t="s">
        <v>141</v>
      </c>
      <c r="C79" s="194" t="s">
        <v>1018</v>
      </c>
      <c r="D79" s="195">
        <v>-9</v>
      </c>
      <c r="E79" s="195">
        <v>-4</v>
      </c>
      <c r="F79" s="195">
        <v>-7</v>
      </c>
      <c r="G79" s="195">
        <v>-8</v>
      </c>
    </row>
    <row r="80" spans="2:7">
      <c r="B80" s="194" t="s">
        <v>39</v>
      </c>
      <c r="C80" s="194" t="s">
        <v>1018</v>
      </c>
      <c r="D80" s="195">
        <v>-218</v>
      </c>
      <c r="E80" s="195">
        <v>-373</v>
      </c>
      <c r="F80" s="196">
        <v>-631</v>
      </c>
      <c r="G80" s="196">
        <v>-1293</v>
      </c>
    </row>
    <row r="81" spans="2:7">
      <c r="B81" s="194" t="s">
        <v>513</v>
      </c>
      <c r="C81" s="194" t="s">
        <v>1018</v>
      </c>
      <c r="D81" s="195">
        <v>-15</v>
      </c>
      <c r="E81" s="195">
        <v>-17</v>
      </c>
      <c r="F81" s="195">
        <v>-17</v>
      </c>
      <c r="G81" s="195">
        <v>-39</v>
      </c>
    </row>
    <row r="82" spans="2:7">
      <c r="B82" s="194" t="s">
        <v>137</v>
      </c>
      <c r="C82" s="194" t="s">
        <v>1018</v>
      </c>
      <c r="D82" s="195">
        <v>-30</v>
      </c>
      <c r="E82" s="195">
        <v>-27</v>
      </c>
      <c r="F82" s="195">
        <v>-42</v>
      </c>
      <c r="G82" s="195">
        <v>-40</v>
      </c>
    </row>
    <row r="83" spans="2:7">
      <c r="B83" s="194" t="s">
        <v>232</v>
      </c>
      <c r="C83" s="194" t="s">
        <v>1018</v>
      </c>
      <c r="D83" s="195">
        <v>-12</v>
      </c>
      <c r="E83" s="195">
        <v>-11</v>
      </c>
      <c r="F83" s="195">
        <v>-8</v>
      </c>
      <c r="G83" s="195">
        <v>-5</v>
      </c>
    </row>
    <row r="84" spans="2:7">
      <c r="B84" s="194" t="s">
        <v>172</v>
      </c>
      <c r="C84" s="194" t="s">
        <v>1018</v>
      </c>
      <c r="D84" s="195">
        <v>-6</v>
      </c>
      <c r="E84" s="195">
        <v>-4</v>
      </c>
      <c r="F84" s="195">
        <v>-8</v>
      </c>
      <c r="G84" s="195">
        <v>-8</v>
      </c>
    </row>
    <row r="85" spans="2:7">
      <c r="B85" s="194" t="s">
        <v>530</v>
      </c>
      <c r="C85" s="194" t="s">
        <v>1018</v>
      </c>
      <c r="D85" s="195">
        <v>-10</v>
      </c>
      <c r="E85" s="195">
        <v>-36</v>
      </c>
      <c r="F85" s="195">
        <v>-28</v>
      </c>
      <c r="G85" s="195">
        <v>-11</v>
      </c>
    </row>
    <row r="86" spans="2:7">
      <c r="B86" s="194" t="s">
        <v>125</v>
      </c>
      <c r="C86" s="194" t="s">
        <v>1018</v>
      </c>
      <c r="D86" s="195">
        <v>-2</v>
      </c>
      <c r="E86" s="195">
        <v>-2</v>
      </c>
      <c r="F86" s="195">
        <v>-1</v>
      </c>
      <c r="G86" s="195">
        <v>-1</v>
      </c>
    </row>
    <row r="87" spans="2:7">
      <c r="B87" s="194" t="s">
        <v>249</v>
      </c>
      <c r="C87" s="194" t="s">
        <v>1018</v>
      </c>
      <c r="D87" s="195">
        <v>0</v>
      </c>
      <c r="E87" s="195">
        <v>0</v>
      </c>
      <c r="F87" s="195">
        <v>0</v>
      </c>
      <c r="G87" s="195">
        <v>0</v>
      </c>
    </row>
    <row r="88" spans="2:7">
      <c r="B88" s="194" t="s">
        <v>567</v>
      </c>
      <c r="C88" s="194" t="s">
        <v>1018</v>
      </c>
      <c r="D88" s="195">
        <v>-55</v>
      </c>
      <c r="E88" s="195">
        <v>-35</v>
      </c>
      <c r="F88" s="195">
        <v>-34</v>
      </c>
      <c r="G88" s="195">
        <v>-35</v>
      </c>
    </row>
    <row r="89" spans="2:7">
      <c r="B89" s="194" t="s">
        <v>495</v>
      </c>
      <c r="C89" s="194" t="s">
        <v>1018</v>
      </c>
      <c r="D89" s="195">
        <v>0</v>
      </c>
      <c r="E89" s="195">
        <v>0</v>
      </c>
      <c r="F89" s="195">
        <v>0</v>
      </c>
      <c r="G89" s="195">
        <v>-1</v>
      </c>
    </row>
    <row r="90" spans="2:7">
      <c r="B90" s="194" t="s">
        <v>247</v>
      </c>
      <c r="C90" s="194" t="s">
        <v>1018</v>
      </c>
      <c r="D90" s="195">
        <v>0</v>
      </c>
      <c r="E90" s="195">
        <v>0</v>
      </c>
      <c r="F90" s="195">
        <v>0</v>
      </c>
      <c r="G90" s="195">
        <v>0</v>
      </c>
    </row>
    <row r="91" spans="2:7">
      <c r="B91" s="194" t="s">
        <v>219</v>
      </c>
      <c r="C91" s="194" t="s">
        <v>1018</v>
      </c>
      <c r="D91" s="195">
        <v>0</v>
      </c>
      <c r="E91" s="195">
        <v>0</v>
      </c>
      <c r="F91" s="195">
        <v>-1</v>
      </c>
      <c r="G91" s="195">
        <v>0</v>
      </c>
    </row>
    <row r="92" spans="2:7">
      <c r="B92" s="194" t="s">
        <v>164</v>
      </c>
      <c r="C92" s="194" t="s">
        <v>1018</v>
      </c>
      <c r="D92" s="195">
        <v>0</v>
      </c>
      <c r="E92" s="195">
        <v>0</v>
      </c>
      <c r="F92" s="195">
        <v>0</v>
      </c>
      <c r="G92" s="195">
        <v>0</v>
      </c>
    </row>
    <row r="93" spans="2:7">
      <c r="B93" s="194" t="s">
        <v>182</v>
      </c>
      <c r="C93" s="194" t="s">
        <v>1018</v>
      </c>
      <c r="D93" s="195">
        <v>-1</v>
      </c>
      <c r="E93" s="195">
        <v>0</v>
      </c>
      <c r="F93" s="195">
        <v>0</v>
      </c>
      <c r="G93" s="195">
        <v>0</v>
      </c>
    </row>
    <row r="94" spans="2:7">
      <c r="B94" s="194" t="s">
        <v>43</v>
      </c>
      <c r="C94" s="194" t="s">
        <v>1018</v>
      </c>
      <c r="D94" s="195">
        <v>0</v>
      </c>
      <c r="E94" s="195">
        <v>0</v>
      </c>
      <c r="F94" s="195">
        <v>0</v>
      </c>
      <c r="G94" s="195">
        <v>0</v>
      </c>
    </row>
    <row r="95" spans="2:7">
      <c r="B95" s="194" t="s">
        <v>226</v>
      </c>
      <c r="C95" s="194" t="s">
        <v>1018</v>
      </c>
      <c r="D95" s="195">
        <v>0</v>
      </c>
      <c r="E95" s="195">
        <v>0</v>
      </c>
      <c r="F95" s="195">
        <v>0</v>
      </c>
      <c r="G95" s="195">
        <v>0</v>
      </c>
    </row>
    <row r="96" spans="2:7">
      <c r="B96" s="194" t="s">
        <v>233</v>
      </c>
      <c r="C96" s="194" t="s">
        <v>1018</v>
      </c>
      <c r="D96" s="195">
        <v>0</v>
      </c>
      <c r="E96" s="195">
        <v>0</v>
      </c>
      <c r="F96" s="195">
        <v>0</v>
      </c>
      <c r="G96" s="195">
        <v>0</v>
      </c>
    </row>
    <row r="97" spans="2:7">
      <c r="B97" s="194" t="s">
        <v>57</v>
      </c>
      <c r="C97" s="194" t="s">
        <v>1018</v>
      </c>
      <c r="D97" s="195">
        <v>-103</v>
      </c>
      <c r="E97" s="195">
        <v>-90</v>
      </c>
      <c r="F97" s="195">
        <v>-268</v>
      </c>
      <c r="G97" s="195">
        <v>-397</v>
      </c>
    </row>
    <row r="98" spans="2:7">
      <c r="B98" s="194" t="s">
        <v>142</v>
      </c>
      <c r="C98" s="194" t="s">
        <v>1018</v>
      </c>
      <c r="D98" s="195">
        <v>-6</v>
      </c>
      <c r="E98" s="195">
        <v>-7</v>
      </c>
      <c r="F98" s="195">
        <v>-7</v>
      </c>
      <c r="G98" s="195">
        <v>-4</v>
      </c>
    </row>
    <row r="99" spans="2:7">
      <c r="B99" s="194" t="s">
        <v>195</v>
      </c>
      <c r="C99" s="194" t="s">
        <v>1018</v>
      </c>
      <c r="D99" s="195">
        <v>0</v>
      </c>
      <c r="E99" s="195">
        <v>0</v>
      </c>
      <c r="F99" s="195">
        <v>0</v>
      </c>
      <c r="G99" s="195">
        <v>-1</v>
      </c>
    </row>
    <row r="100" spans="2:7">
      <c r="B100" s="194" t="s">
        <v>296</v>
      </c>
      <c r="C100" s="194" t="s">
        <v>1018</v>
      </c>
      <c r="D100" s="195">
        <v>0</v>
      </c>
      <c r="E100" s="195">
        <v>0</v>
      </c>
      <c r="F100" s="195">
        <v>0</v>
      </c>
      <c r="G100" s="195">
        <v>0</v>
      </c>
    </row>
    <row r="101" spans="2:7">
      <c r="B101" s="194" t="s">
        <v>500</v>
      </c>
      <c r="C101" s="194" t="s">
        <v>1018</v>
      </c>
      <c r="D101" s="195">
        <v>0</v>
      </c>
      <c r="E101" s="195">
        <v>0</v>
      </c>
      <c r="F101" s="195">
        <v>0</v>
      </c>
      <c r="G101" s="195">
        <v>0</v>
      </c>
    </row>
    <row r="102" spans="2:7">
      <c r="B102" s="194" t="s">
        <v>132</v>
      </c>
      <c r="C102" s="194" t="s">
        <v>1018</v>
      </c>
      <c r="D102" s="195">
        <v>-100</v>
      </c>
      <c r="E102" s="195">
        <v>-124</v>
      </c>
      <c r="F102" s="195">
        <v>-164</v>
      </c>
      <c r="G102" s="195">
        <v>-211</v>
      </c>
    </row>
    <row r="103" spans="2:7">
      <c r="B103" s="194" t="s">
        <v>47</v>
      </c>
      <c r="C103" s="194" t="s">
        <v>1018</v>
      </c>
      <c r="D103" s="196">
        <v>-300</v>
      </c>
      <c r="E103" s="196">
        <v>-635</v>
      </c>
      <c r="F103" s="196">
        <v>-589</v>
      </c>
      <c r="G103" s="196">
        <v>-1515</v>
      </c>
    </row>
    <row r="104" spans="2:7">
      <c r="B104" s="194" t="s">
        <v>519</v>
      </c>
      <c r="C104" s="194" t="s">
        <v>1018</v>
      </c>
      <c r="D104" s="195">
        <v>-18</v>
      </c>
      <c r="E104" s="195">
        <v>-62</v>
      </c>
      <c r="F104" s="195">
        <v>-61</v>
      </c>
      <c r="G104" s="195">
        <v>-93</v>
      </c>
    </row>
    <row r="105" spans="2:7">
      <c r="B105" s="194" t="s">
        <v>168</v>
      </c>
      <c r="C105" s="194" t="s">
        <v>1018</v>
      </c>
      <c r="D105" s="195">
        <v>-1</v>
      </c>
      <c r="E105" s="195">
        <v>-6</v>
      </c>
      <c r="F105" s="195">
        <v>-15</v>
      </c>
      <c r="G105" s="195">
        <v>-6</v>
      </c>
    </row>
    <row r="106" spans="2:7">
      <c r="B106" s="194" t="s">
        <v>298</v>
      </c>
      <c r="C106" s="194" t="s">
        <v>1018</v>
      </c>
      <c r="D106" s="195">
        <v>0</v>
      </c>
      <c r="E106" s="195">
        <v>0</v>
      </c>
      <c r="F106" s="195">
        <v>0</v>
      </c>
      <c r="G106" s="195">
        <v>0</v>
      </c>
    </row>
    <row r="107" spans="2:7">
      <c r="B107" s="194" t="s">
        <v>520</v>
      </c>
      <c r="C107" s="194" t="s">
        <v>1018</v>
      </c>
      <c r="D107" s="195">
        <v>-26</v>
      </c>
      <c r="E107" s="195">
        <v>-28</v>
      </c>
      <c r="F107" s="195">
        <v>-55</v>
      </c>
      <c r="G107" s="195">
        <v>-106</v>
      </c>
    </row>
    <row r="108" spans="2:7">
      <c r="B108" s="194" t="s">
        <v>117</v>
      </c>
      <c r="C108" s="194" t="s">
        <v>1018</v>
      </c>
      <c r="D108" s="195">
        <v>-7</v>
      </c>
      <c r="E108" s="195">
        <v>-8</v>
      </c>
      <c r="F108" s="195">
        <v>-11</v>
      </c>
      <c r="G108" s="195">
        <v>-17</v>
      </c>
    </row>
    <row r="109" spans="2:7">
      <c r="B109" s="194" t="s">
        <v>87</v>
      </c>
      <c r="C109" s="194" t="s">
        <v>1018</v>
      </c>
      <c r="D109" s="195">
        <v>0</v>
      </c>
      <c r="E109" s="195">
        <v>-6</v>
      </c>
      <c r="F109" s="195">
        <v>0</v>
      </c>
      <c r="G109" s="195">
        <v>0</v>
      </c>
    </row>
    <row r="110" spans="2:7">
      <c r="B110" s="194" t="s">
        <v>55</v>
      </c>
      <c r="C110" s="194" t="s">
        <v>1018</v>
      </c>
      <c r="D110" s="195">
        <v>-72</v>
      </c>
      <c r="E110" s="195">
        <v>-73</v>
      </c>
      <c r="F110" s="195">
        <v>-55</v>
      </c>
      <c r="G110" s="195">
        <v>-103</v>
      </c>
    </row>
    <row r="111" spans="2:7">
      <c r="B111" s="194" t="s">
        <v>510</v>
      </c>
      <c r="C111" s="194" t="s">
        <v>1018</v>
      </c>
      <c r="D111" s="195">
        <v>0</v>
      </c>
      <c r="E111" s="195">
        <v>0</v>
      </c>
      <c r="F111" s="195">
        <v>0</v>
      </c>
      <c r="G111" s="195">
        <v>0</v>
      </c>
    </row>
    <row r="112" spans="2:7">
      <c r="B112" s="194" t="s">
        <v>68</v>
      </c>
      <c r="C112" s="194" t="s">
        <v>1018</v>
      </c>
      <c r="D112" s="195">
        <v>-34</v>
      </c>
      <c r="E112" s="195">
        <v>-18</v>
      </c>
      <c r="F112" s="195">
        <v>-26</v>
      </c>
      <c r="G112" s="195">
        <v>-12</v>
      </c>
    </row>
    <row r="113" spans="2:7">
      <c r="B113" s="194" t="s">
        <v>215</v>
      </c>
      <c r="C113" s="194" t="s">
        <v>1018</v>
      </c>
      <c r="D113" s="195">
        <v>-8</v>
      </c>
      <c r="E113" s="195">
        <v>-6</v>
      </c>
      <c r="F113" s="195">
        <v>-4</v>
      </c>
      <c r="G113" s="195">
        <v>-3</v>
      </c>
    </row>
    <row r="114" spans="2:7">
      <c r="B114" s="194" t="s">
        <v>208</v>
      </c>
      <c r="C114" s="194" t="s">
        <v>1018</v>
      </c>
      <c r="D114" s="195">
        <v>-13</v>
      </c>
      <c r="E114" s="195">
        <v>-20</v>
      </c>
      <c r="F114" s="195">
        <v>-20</v>
      </c>
      <c r="G114" s="195">
        <v>-21</v>
      </c>
    </row>
    <row r="115" spans="2:7">
      <c r="B115" s="194" t="s">
        <v>69</v>
      </c>
      <c r="C115" s="194" t="s">
        <v>1018</v>
      </c>
      <c r="D115" s="195">
        <v>-115</v>
      </c>
      <c r="E115" s="195">
        <v>-268</v>
      </c>
      <c r="F115" s="195">
        <v>-254</v>
      </c>
      <c r="G115" s="195">
        <v>-403</v>
      </c>
    </row>
    <row r="116" spans="2:7">
      <c r="B116" s="194" t="s">
        <v>82</v>
      </c>
      <c r="C116" s="194" t="s">
        <v>1018</v>
      </c>
      <c r="D116" s="195">
        <v>-8</v>
      </c>
      <c r="E116" s="195">
        <v>-5</v>
      </c>
      <c r="F116" s="195">
        <v>0</v>
      </c>
      <c r="G116" s="195">
        <v>-17</v>
      </c>
    </row>
    <row r="117" spans="2:7">
      <c r="B117" s="194" t="s">
        <v>499</v>
      </c>
      <c r="C117" s="194" t="s">
        <v>1018</v>
      </c>
      <c r="D117" s="195">
        <v>0</v>
      </c>
      <c r="E117" s="195">
        <v>0</v>
      </c>
      <c r="F117" s="195">
        <v>0</v>
      </c>
      <c r="G117" s="195">
        <v>0</v>
      </c>
    </row>
    <row r="118" spans="2:7">
      <c r="B118" s="194" t="s">
        <v>212</v>
      </c>
      <c r="C118" s="194" t="s">
        <v>1018</v>
      </c>
      <c r="D118" s="195">
        <v>-1</v>
      </c>
      <c r="E118" s="195">
        <v>-2</v>
      </c>
      <c r="F118" s="195">
        <v>-2</v>
      </c>
      <c r="G118" s="195">
        <v>-2</v>
      </c>
    </row>
    <row r="119" spans="2:7">
      <c r="B119" s="194" t="s">
        <v>516</v>
      </c>
      <c r="C119" s="194" t="s">
        <v>1018</v>
      </c>
      <c r="D119" s="195">
        <v>-8</v>
      </c>
      <c r="E119" s="195">
        <v>-4</v>
      </c>
      <c r="F119" s="195">
        <v>-4</v>
      </c>
      <c r="G119" s="195">
        <v>-5</v>
      </c>
    </row>
    <row r="120" spans="2:7">
      <c r="B120" s="194" t="s">
        <v>146</v>
      </c>
      <c r="C120" s="194" t="s">
        <v>1018</v>
      </c>
      <c r="D120" s="195">
        <v>-3</v>
      </c>
      <c r="E120" s="195">
        <v>-2</v>
      </c>
      <c r="F120" s="195">
        <v>-10</v>
      </c>
      <c r="G120" s="195">
        <v>-5</v>
      </c>
    </row>
    <row r="121" spans="2:7">
      <c r="B121" s="194" t="s">
        <v>130</v>
      </c>
      <c r="C121" s="194" t="s">
        <v>1018</v>
      </c>
      <c r="D121" s="195">
        <v>-1</v>
      </c>
      <c r="E121" s="195">
        <v>-5</v>
      </c>
      <c r="F121" s="195">
        <v>-5</v>
      </c>
      <c r="G121" s="195">
        <v>-3</v>
      </c>
    </row>
    <row r="122" spans="2:7">
      <c r="B122" s="194" t="s">
        <v>129</v>
      </c>
      <c r="C122" s="194" t="s">
        <v>1018</v>
      </c>
      <c r="D122" s="195">
        <v>-1</v>
      </c>
      <c r="E122" s="195">
        <v>0</v>
      </c>
      <c r="F122" s="195">
        <v>0</v>
      </c>
      <c r="G122" s="195">
        <v>-1</v>
      </c>
    </row>
    <row r="123" spans="2:7">
      <c r="B123" s="194" t="s">
        <v>158</v>
      </c>
      <c r="C123" s="194" t="s">
        <v>1018</v>
      </c>
      <c r="D123" s="195">
        <v>0</v>
      </c>
      <c r="E123" s="195">
        <v>0</v>
      </c>
      <c r="F123" s="195">
        <v>0</v>
      </c>
      <c r="G123" s="195">
        <v>0</v>
      </c>
    </row>
    <row r="124" spans="2:7">
      <c r="B124" s="194" t="s">
        <v>256</v>
      </c>
      <c r="C124" s="194" t="s">
        <v>1018</v>
      </c>
      <c r="D124" s="195">
        <v>0</v>
      </c>
      <c r="E124" s="195">
        <v>0</v>
      </c>
      <c r="F124" s="195">
        <v>0</v>
      </c>
      <c r="G124" s="195">
        <v>0</v>
      </c>
    </row>
    <row r="125" spans="2:7">
      <c r="B125" s="194" t="s">
        <v>58</v>
      </c>
      <c r="C125" s="194" t="s">
        <v>1018</v>
      </c>
      <c r="D125" s="196">
        <v>-514</v>
      </c>
      <c r="E125" s="196">
        <v>-831</v>
      </c>
      <c r="F125" s="196">
        <v>-1552</v>
      </c>
      <c r="G125" s="196">
        <v>-2567</v>
      </c>
    </row>
    <row r="126" spans="2:7">
      <c r="B126" s="194" t="s">
        <v>547</v>
      </c>
      <c r="C126" s="194" t="s">
        <v>1018</v>
      </c>
      <c r="D126" s="196">
        <v>-212</v>
      </c>
      <c r="E126" s="196">
        <v>-484</v>
      </c>
      <c r="F126" s="196">
        <v>-775</v>
      </c>
      <c r="G126" s="196">
        <v>-1557</v>
      </c>
    </row>
    <row r="127" spans="2:7">
      <c r="B127" s="194" t="s">
        <v>170</v>
      </c>
      <c r="C127" s="194" t="s">
        <v>1018</v>
      </c>
      <c r="D127" s="195">
        <v>0</v>
      </c>
      <c r="E127" s="195">
        <v>0</v>
      </c>
      <c r="F127" s="195">
        <v>0</v>
      </c>
      <c r="G127" s="195">
        <v>0</v>
      </c>
    </row>
    <row r="128" spans="2:7">
      <c r="B128" s="194" t="s">
        <v>523</v>
      </c>
      <c r="C128" s="194" t="s">
        <v>1018</v>
      </c>
      <c r="D128" s="195">
        <v>-3</v>
      </c>
      <c r="E128" s="195">
        <v>-4</v>
      </c>
      <c r="F128" s="195">
        <v>-1</v>
      </c>
      <c r="G128" s="195">
        <v>-10</v>
      </c>
    </row>
    <row r="129" spans="2:7">
      <c r="B129" s="194" t="s">
        <v>559</v>
      </c>
      <c r="C129" s="194" t="s">
        <v>1018</v>
      </c>
      <c r="D129" s="195">
        <v>-24</v>
      </c>
      <c r="E129" s="195">
        <v>-170</v>
      </c>
      <c r="F129" s="195">
        <v>-308</v>
      </c>
      <c r="G129" s="195">
        <v>-840</v>
      </c>
    </row>
    <row r="130" spans="2:7">
      <c r="B130" s="194" t="s">
        <v>97</v>
      </c>
      <c r="C130" s="194" t="s">
        <v>1018</v>
      </c>
      <c r="D130" s="195">
        <v>-36</v>
      </c>
      <c r="E130" s="195">
        <v>-89</v>
      </c>
      <c r="F130" s="195">
        <v>-84</v>
      </c>
      <c r="G130" s="195">
        <v>-116</v>
      </c>
    </row>
    <row r="131" spans="2:7">
      <c r="B131" s="194" t="s">
        <v>494</v>
      </c>
      <c r="C131" s="194" t="s">
        <v>1018</v>
      </c>
      <c r="D131" s="195">
        <v>0</v>
      </c>
      <c r="E131" s="195">
        <v>0</v>
      </c>
      <c r="F131" s="195">
        <v>0</v>
      </c>
      <c r="G131" s="195">
        <v>0</v>
      </c>
    </row>
    <row r="132" spans="2:7">
      <c r="B132" s="194" t="s">
        <v>267</v>
      </c>
      <c r="C132" s="194" t="s">
        <v>1018</v>
      </c>
      <c r="D132" s="195">
        <v>-1</v>
      </c>
      <c r="E132" s="195">
        <v>0</v>
      </c>
      <c r="F132" s="195">
        <v>-1</v>
      </c>
      <c r="G132" s="195">
        <v>-2</v>
      </c>
    </row>
    <row r="133" spans="2:7">
      <c r="B133" s="194" t="s">
        <v>557</v>
      </c>
      <c r="C133" s="194" t="s">
        <v>1018</v>
      </c>
      <c r="D133" s="195">
        <v>-24</v>
      </c>
      <c r="E133" s="195">
        <v>-12</v>
      </c>
      <c r="F133" s="195">
        <v>-45</v>
      </c>
      <c r="G133" s="195">
        <v>-48</v>
      </c>
    </row>
    <row r="134" spans="2:7">
      <c r="B134" s="194" t="s">
        <v>234</v>
      </c>
      <c r="C134" s="194" t="s">
        <v>1018</v>
      </c>
      <c r="D134" s="195">
        <v>0</v>
      </c>
      <c r="E134" s="195">
        <v>0</v>
      </c>
      <c r="F134" s="195">
        <v>0</v>
      </c>
      <c r="G134" s="195">
        <v>0</v>
      </c>
    </row>
    <row r="135" spans="2:7">
      <c r="B135" s="194" t="s">
        <v>552</v>
      </c>
      <c r="C135" s="194" t="s">
        <v>1018</v>
      </c>
      <c r="D135" s="195">
        <v>-35</v>
      </c>
      <c r="E135" s="195">
        <v>-48</v>
      </c>
      <c r="F135" s="195">
        <v>-124</v>
      </c>
      <c r="G135" s="195">
        <v>-130</v>
      </c>
    </row>
    <row r="136" spans="2:7">
      <c r="B136" s="194" t="s">
        <v>812</v>
      </c>
      <c r="C136" s="194" t="s">
        <v>1018</v>
      </c>
      <c r="D136" s="195">
        <v>-6</v>
      </c>
      <c r="E136" s="195">
        <v>-13</v>
      </c>
      <c r="F136" s="195">
        <v>-13</v>
      </c>
      <c r="G136" s="195">
        <v>-7</v>
      </c>
    </row>
    <row r="137" spans="2:7">
      <c r="B137" s="194" t="s">
        <v>813</v>
      </c>
      <c r="C137" s="194" t="s">
        <v>1018</v>
      </c>
      <c r="D137" s="195">
        <v>-20</v>
      </c>
      <c r="E137" s="195">
        <v>-4</v>
      </c>
      <c r="F137" s="195">
        <v>-5</v>
      </c>
      <c r="G137" s="195">
        <v>-3</v>
      </c>
    </row>
    <row r="138" spans="2:7">
      <c r="B138" s="194" t="s">
        <v>814</v>
      </c>
      <c r="C138" s="194" t="s">
        <v>1018</v>
      </c>
      <c r="D138" s="195">
        <v>-1</v>
      </c>
      <c r="E138" s="195">
        <v>0</v>
      </c>
      <c r="F138" s="195">
        <v>0</v>
      </c>
      <c r="G138" s="195">
        <v>0</v>
      </c>
    </row>
    <row r="139" spans="2:7">
      <c r="B139" s="194" t="s">
        <v>815</v>
      </c>
      <c r="C139" s="194" t="s">
        <v>1018</v>
      </c>
      <c r="D139" s="195">
        <v>-1</v>
      </c>
      <c r="E139" s="195">
        <v>0</v>
      </c>
      <c r="F139" s="195">
        <v>0</v>
      </c>
      <c r="G139" s="195">
        <v>0</v>
      </c>
    </row>
    <row r="140" spans="2:7">
      <c r="B140" s="194" t="s">
        <v>816</v>
      </c>
      <c r="C140" s="194" t="s">
        <v>1018</v>
      </c>
      <c r="D140" s="195">
        <v>-28</v>
      </c>
      <c r="E140" s="195">
        <v>-25</v>
      </c>
      <c r="F140" s="195">
        <v>-27</v>
      </c>
      <c r="G140" s="195">
        <v>-16</v>
      </c>
    </row>
    <row r="141" spans="2:7">
      <c r="B141" s="194" t="s">
        <v>817</v>
      </c>
      <c r="C141" s="194" t="s">
        <v>1018</v>
      </c>
      <c r="D141" s="195">
        <v>-22</v>
      </c>
      <c r="E141" s="195">
        <v>-10</v>
      </c>
      <c r="F141" s="195">
        <v>-10</v>
      </c>
      <c r="G141" s="195">
        <v>-14</v>
      </c>
    </row>
    <row r="142" spans="2:7">
      <c r="B142" s="194" t="s">
        <v>162</v>
      </c>
      <c r="C142" s="194" t="s">
        <v>1018</v>
      </c>
      <c r="D142" s="195">
        <v>-8</v>
      </c>
      <c r="E142" s="195">
        <v>-17</v>
      </c>
      <c r="F142" s="195">
        <v>-7</v>
      </c>
      <c r="G142" s="195">
        <v>-9</v>
      </c>
    </row>
    <row r="143" spans="2:7">
      <c r="B143" s="194" t="s">
        <v>139</v>
      </c>
      <c r="C143" s="194" t="s">
        <v>1018</v>
      </c>
      <c r="D143" s="195">
        <v>-1</v>
      </c>
      <c r="E143" s="195">
        <v>-2</v>
      </c>
      <c r="F143" s="195">
        <v>-1</v>
      </c>
      <c r="G143" s="195">
        <v>-2</v>
      </c>
    </row>
    <row r="144" spans="2:7">
      <c r="B144" s="194" t="s">
        <v>84</v>
      </c>
      <c r="C144" s="194" t="s">
        <v>1018</v>
      </c>
      <c r="D144" s="195">
        <v>-60</v>
      </c>
      <c r="E144" s="195">
        <v>-62</v>
      </c>
      <c r="F144" s="195">
        <v>-49</v>
      </c>
      <c r="G144" s="195">
        <v>-96</v>
      </c>
    </row>
    <row r="145" spans="2:7">
      <c r="B145" s="194" t="s">
        <v>181</v>
      </c>
      <c r="C145" s="194" t="s">
        <v>1018</v>
      </c>
      <c r="D145" s="195">
        <v>-12</v>
      </c>
      <c r="E145" s="195">
        <v>-4</v>
      </c>
      <c r="F145" s="195">
        <v>-8</v>
      </c>
      <c r="G145" s="195">
        <v>-14</v>
      </c>
    </row>
    <row r="146" spans="2:7">
      <c r="B146" s="194" t="s">
        <v>511</v>
      </c>
      <c r="C146" s="194" t="s">
        <v>1018</v>
      </c>
      <c r="D146" s="195">
        <v>-7</v>
      </c>
      <c r="E146" s="195">
        <v>-7</v>
      </c>
      <c r="F146" s="195">
        <v>-6</v>
      </c>
      <c r="G146" s="195">
        <v>-5</v>
      </c>
    </row>
    <row r="147" spans="2:7">
      <c r="B147" s="194" t="s">
        <v>541</v>
      </c>
      <c r="C147" s="194" t="s">
        <v>1018</v>
      </c>
      <c r="D147" s="195">
        <v>-6</v>
      </c>
      <c r="E147" s="195">
        <v>-6</v>
      </c>
      <c r="F147" s="195">
        <v>-12</v>
      </c>
      <c r="G147" s="195">
        <v>-15</v>
      </c>
    </row>
    <row r="148" spans="2:7">
      <c r="B148" s="194" t="s">
        <v>151</v>
      </c>
      <c r="C148" s="194" t="s">
        <v>1018</v>
      </c>
      <c r="D148" s="195">
        <v>0</v>
      </c>
      <c r="E148" s="195">
        <v>0</v>
      </c>
      <c r="F148" s="195">
        <v>0</v>
      </c>
      <c r="G148" s="195">
        <v>0</v>
      </c>
    </row>
    <row r="149" spans="2:7">
      <c r="B149" s="194" t="s">
        <v>543</v>
      </c>
      <c r="C149" s="194" t="s">
        <v>1018</v>
      </c>
      <c r="D149" s="195">
        <v>-4</v>
      </c>
      <c r="E149" s="195">
        <v>-14</v>
      </c>
      <c r="F149" s="195">
        <v>-9</v>
      </c>
      <c r="G149" s="195">
        <v>-18</v>
      </c>
    </row>
    <row r="150" spans="2:7">
      <c r="B150" s="194" t="s">
        <v>527</v>
      </c>
      <c r="C150" s="194" t="s">
        <v>1018</v>
      </c>
      <c r="D150" s="195">
        <v>-10</v>
      </c>
      <c r="E150" s="195">
        <v>-10</v>
      </c>
      <c r="F150" s="195">
        <v>-45</v>
      </c>
      <c r="G150" s="195">
        <v>-87</v>
      </c>
    </row>
    <row r="151" spans="2:7">
      <c r="B151" s="194" t="s">
        <v>561</v>
      </c>
      <c r="C151" s="194" t="s">
        <v>1018</v>
      </c>
      <c r="D151" s="195">
        <v>-7</v>
      </c>
      <c r="E151" s="195">
        <v>-13</v>
      </c>
      <c r="F151" s="195">
        <v>-43</v>
      </c>
      <c r="G151" s="195">
        <v>-103</v>
      </c>
    </row>
    <row r="152" spans="2:7">
      <c r="B152" s="194" t="s">
        <v>173</v>
      </c>
      <c r="C152" s="194" t="s">
        <v>1018</v>
      </c>
      <c r="D152" s="195">
        <v>0</v>
      </c>
      <c r="E152" s="195">
        <v>0</v>
      </c>
      <c r="F152" s="195">
        <v>0</v>
      </c>
      <c r="G152" s="195">
        <v>0</v>
      </c>
    </row>
    <row r="153" spans="2:7">
      <c r="B153" s="194" t="s">
        <v>192</v>
      </c>
      <c r="C153" s="194" t="s">
        <v>1018</v>
      </c>
      <c r="D153" s="195">
        <v>-33</v>
      </c>
      <c r="E153" s="195">
        <v>-33</v>
      </c>
      <c r="F153" s="195">
        <v>-54</v>
      </c>
      <c r="G153" s="195">
        <v>-82</v>
      </c>
    </row>
    <row r="154" spans="2:7">
      <c r="B154" s="194" t="s">
        <v>240</v>
      </c>
      <c r="C154" s="194" t="s">
        <v>1018</v>
      </c>
      <c r="D154" s="195">
        <v>0</v>
      </c>
      <c r="E154" s="195">
        <v>0</v>
      </c>
      <c r="F154" s="195">
        <v>0</v>
      </c>
      <c r="G154" s="195">
        <v>0</v>
      </c>
    </row>
    <row r="155" spans="2:7">
      <c r="B155" s="194" t="s">
        <v>540</v>
      </c>
      <c r="C155" s="194" t="s">
        <v>1018</v>
      </c>
      <c r="D155" s="195">
        <v>0</v>
      </c>
      <c r="E155" s="195">
        <v>0</v>
      </c>
      <c r="F155" s="195">
        <v>0</v>
      </c>
      <c r="G155" s="195">
        <v>0</v>
      </c>
    </row>
    <row r="156" spans="2:7">
      <c r="B156" s="194" t="s">
        <v>107</v>
      </c>
      <c r="C156" s="194" t="s">
        <v>1018</v>
      </c>
      <c r="D156" s="195">
        <v>-63</v>
      </c>
      <c r="E156" s="195">
        <v>-20</v>
      </c>
      <c r="F156" s="195">
        <v>-85</v>
      </c>
      <c r="G156" s="195">
        <v>-146</v>
      </c>
    </row>
    <row r="157" spans="2:7">
      <c r="B157" s="194" t="s">
        <v>490</v>
      </c>
      <c r="C157" s="194" t="s">
        <v>1018</v>
      </c>
      <c r="D157" s="195">
        <v>0</v>
      </c>
      <c r="E157" s="195">
        <v>0</v>
      </c>
      <c r="F157" s="195">
        <v>0</v>
      </c>
      <c r="G157" s="195">
        <v>0</v>
      </c>
    </row>
    <row r="158" spans="2:7">
      <c r="B158" s="194" t="s">
        <v>166</v>
      </c>
      <c r="C158" s="194" t="s">
        <v>1018</v>
      </c>
      <c r="D158" s="195">
        <v>0</v>
      </c>
      <c r="E158" s="195">
        <v>0</v>
      </c>
      <c r="F158" s="195">
        <v>0</v>
      </c>
      <c r="G158" s="195">
        <v>0</v>
      </c>
    </row>
    <row r="159" spans="2:7">
      <c r="B159" s="194" t="s">
        <v>77</v>
      </c>
      <c r="C159" s="194" t="s">
        <v>1018</v>
      </c>
      <c r="D159" s="195">
        <v>-23</v>
      </c>
      <c r="E159" s="195">
        <v>-65</v>
      </c>
      <c r="F159" s="195">
        <v>-125</v>
      </c>
      <c r="G159" s="195">
        <v>-113</v>
      </c>
    </row>
    <row r="160" spans="2:7">
      <c r="B160" s="194" t="s">
        <v>548</v>
      </c>
      <c r="C160" s="194" t="s">
        <v>1018</v>
      </c>
      <c r="D160" s="195">
        <v>-193</v>
      </c>
      <c r="E160" s="195">
        <v>-198</v>
      </c>
      <c r="F160" s="195">
        <v>-346</v>
      </c>
      <c r="G160" s="195">
        <v>-619</v>
      </c>
    </row>
    <row r="161" spans="2:7">
      <c r="B161" s="194" t="s">
        <v>535</v>
      </c>
      <c r="C161" s="194" t="s">
        <v>1018</v>
      </c>
      <c r="D161" s="195">
        <v>-9</v>
      </c>
      <c r="E161" s="195">
        <v>-38</v>
      </c>
      <c r="F161" s="195">
        <v>-40</v>
      </c>
      <c r="G161" s="195">
        <v>-71</v>
      </c>
    </row>
    <row r="162" spans="2:7">
      <c r="B162" s="194" t="s">
        <v>214</v>
      </c>
      <c r="C162" s="194" t="s">
        <v>1018</v>
      </c>
      <c r="D162" s="195">
        <v>-1</v>
      </c>
      <c r="E162" s="195">
        <v>-7</v>
      </c>
      <c r="F162" s="195">
        <v>-5</v>
      </c>
      <c r="G162" s="195">
        <v>-11</v>
      </c>
    </row>
    <row r="163" spans="2:7">
      <c r="B163" s="194" t="s">
        <v>99</v>
      </c>
      <c r="C163" s="194" t="s">
        <v>1018</v>
      </c>
      <c r="D163" s="195">
        <v>-61</v>
      </c>
      <c r="E163" s="195">
        <v>-168</v>
      </c>
      <c r="F163" s="195">
        <v>-195</v>
      </c>
      <c r="G163" s="195">
        <v>-458</v>
      </c>
    </row>
    <row r="164" spans="2:7">
      <c r="B164" s="194" t="s">
        <v>200</v>
      </c>
      <c r="C164" s="194" t="s">
        <v>1018</v>
      </c>
      <c r="D164" s="195">
        <v>-12</v>
      </c>
      <c r="E164" s="195">
        <v>-27</v>
      </c>
      <c r="F164" s="195">
        <v>-8</v>
      </c>
      <c r="G164" s="195">
        <v>-9</v>
      </c>
    </row>
    <row r="165" spans="2:7">
      <c r="B165" s="194" t="s">
        <v>534</v>
      </c>
      <c r="C165" s="194" t="s">
        <v>1018</v>
      </c>
      <c r="D165" s="195">
        <v>-2</v>
      </c>
      <c r="E165" s="195">
        <v>-2</v>
      </c>
      <c r="F165" s="195">
        <v>-1</v>
      </c>
      <c r="G165" s="195">
        <v>0</v>
      </c>
    </row>
    <row r="166" spans="2:7">
      <c r="B166" s="194" t="s">
        <v>70</v>
      </c>
      <c r="C166" s="194" t="s">
        <v>1018</v>
      </c>
      <c r="D166" s="195">
        <v>-7</v>
      </c>
      <c r="E166" s="195">
        <v>-28</v>
      </c>
      <c r="F166" s="195">
        <v>-26</v>
      </c>
      <c r="G166" s="195">
        <v>-49</v>
      </c>
    </row>
    <row r="167" spans="2:7">
      <c r="B167" s="194" t="s">
        <v>108</v>
      </c>
      <c r="C167" s="194" t="s">
        <v>1018</v>
      </c>
      <c r="D167" s="195">
        <v>-79</v>
      </c>
      <c r="E167" s="195">
        <v>-118</v>
      </c>
      <c r="F167" s="195">
        <v>-101</v>
      </c>
      <c r="G167" s="195">
        <v>-143</v>
      </c>
    </row>
    <row r="168" spans="2:7">
      <c r="B168" s="194" t="s">
        <v>288</v>
      </c>
      <c r="C168" s="194" t="s">
        <v>1018</v>
      </c>
      <c r="D168" s="195">
        <v>0</v>
      </c>
      <c r="E168" s="195">
        <v>0</v>
      </c>
      <c r="F168" s="195">
        <v>0</v>
      </c>
      <c r="G168" s="195">
        <v>0</v>
      </c>
    </row>
    <row r="169" spans="2:7">
      <c r="B169" s="194" t="s">
        <v>253</v>
      </c>
      <c r="C169" s="194" t="s">
        <v>1018</v>
      </c>
      <c r="D169" s="195">
        <v>0</v>
      </c>
      <c r="E169" s="195">
        <v>0</v>
      </c>
      <c r="F169" s="195">
        <v>0</v>
      </c>
      <c r="G169" s="195">
        <v>0</v>
      </c>
    </row>
    <row r="170" spans="2:7">
      <c r="B170" s="194" t="s">
        <v>52</v>
      </c>
      <c r="C170" s="194" t="s">
        <v>1018</v>
      </c>
      <c r="D170" s="195">
        <v>-7</v>
      </c>
      <c r="E170" s="195">
        <v>-5</v>
      </c>
      <c r="F170" s="195">
        <v>-12</v>
      </c>
      <c r="G170" s="195">
        <v>-6</v>
      </c>
    </row>
    <row r="171" spans="2:7">
      <c r="B171" s="194" t="s">
        <v>568</v>
      </c>
      <c r="C171" s="194" t="s">
        <v>1018</v>
      </c>
      <c r="D171" s="195">
        <v>-12</v>
      </c>
      <c r="E171" s="195">
        <v>-45</v>
      </c>
      <c r="F171" s="195">
        <v>-17</v>
      </c>
      <c r="G171" s="195">
        <v>-57</v>
      </c>
    </row>
    <row r="172" spans="2:7">
      <c r="B172" s="194" t="s">
        <v>550</v>
      </c>
      <c r="C172" s="194" t="s">
        <v>1018</v>
      </c>
      <c r="D172" s="195">
        <v>-10</v>
      </c>
      <c r="E172" s="195">
        <v>-25</v>
      </c>
      <c r="F172" s="195">
        <v>-15</v>
      </c>
      <c r="G172" s="195">
        <v>-14</v>
      </c>
    </row>
    <row r="173" spans="2:7">
      <c r="B173" s="194" t="s">
        <v>220</v>
      </c>
      <c r="C173" s="194" t="s">
        <v>1018</v>
      </c>
      <c r="D173" s="195">
        <v>-3</v>
      </c>
      <c r="E173" s="195">
        <v>-2</v>
      </c>
      <c r="F173" s="195">
        <v>-3</v>
      </c>
      <c r="G173" s="195">
        <v>-1</v>
      </c>
    </row>
    <row r="174" spans="2:7">
      <c r="B174" s="194" t="s">
        <v>508</v>
      </c>
      <c r="C174" s="194" t="s">
        <v>1018</v>
      </c>
      <c r="D174" s="195">
        <v>-1</v>
      </c>
      <c r="E174" s="195">
        <v>-3</v>
      </c>
      <c r="F174" s="195">
        <v>-1</v>
      </c>
      <c r="G174" s="195">
        <v>-2</v>
      </c>
    </row>
    <row r="175" spans="2:7">
      <c r="B175" s="194" t="s">
        <v>127</v>
      </c>
      <c r="C175" s="194" t="s">
        <v>1018</v>
      </c>
      <c r="D175" s="195">
        <v>0</v>
      </c>
      <c r="E175" s="195">
        <v>0</v>
      </c>
      <c r="F175" s="195">
        <v>0</v>
      </c>
      <c r="G175" s="195">
        <v>0</v>
      </c>
    </row>
    <row r="176" spans="2:7">
      <c r="B176" s="194" t="s">
        <v>124</v>
      </c>
      <c r="C176" s="194" t="s">
        <v>1018</v>
      </c>
      <c r="D176" s="195">
        <v>0</v>
      </c>
      <c r="E176" s="195">
        <v>0</v>
      </c>
      <c r="F176" s="195">
        <v>0</v>
      </c>
      <c r="G176" s="195">
        <v>0</v>
      </c>
    </row>
    <row r="177" spans="2:7">
      <c r="B177" s="194" t="s">
        <v>818</v>
      </c>
      <c r="C177" s="194" t="s">
        <v>1018</v>
      </c>
      <c r="D177" s="195">
        <v>-229</v>
      </c>
      <c r="E177" s="195">
        <v>-162</v>
      </c>
      <c r="F177" s="195">
        <v>-310</v>
      </c>
      <c r="G177" s="196">
        <v>-630</v>
      </c>
    </row>
    <row r="178" spans="2:7">
      <c r="B178" s="194" t="s">
        <v>819</v>
      </c>
      <c r="C178" s="194" t="s">
        <v>1018</v>
      </c>
      <c r="D178" s="195">
        <v>-7</v>
      </c>
      <c r="E178" s="195">
        <v>-2</v>
      </c>
      <c r="F178" s="195">
        <v>-4</v>
      </c>
      <c r="G178" s="195">
        <v>-6</v>
      </c>
    </row>
    <row r="179" spans="2:7">
      <c r="B179" s="194" t="s">
        <v>820</v>
      </c>
      <c r="C179" s="194" t="s">
        <v>1018</v>
      </c>
      <c r="D179" s="195">
        <v>-3</v>
      </c>
      <c r="E179" s="195">
        <v>-6</v>
      </c>
      <c r="F179" s="195">
        <v>-2</v>
      </c>
      <c r="G179" s="195">
        <v>-4</v>
      </c>
    </row>
    <row r="180" spans="2:7">
      <c r="B180" s="194" t="s">
        <v>821</v>
      </c>
      <c r="C180" s="194" t="s">
        <v>1018</v>
      </c>
      <c r="D180" s="195">
        <v>-11</v>
      </c>
      <c r="E180" s="195">
        <v>-31</v>
      </c>
      <c r="F180" s="195">
        <v>-28</v>
      </c>
      <c r="G180" s="195">
        <v>-78</v>
      </c>
    </row>
    <row r="181" spans="2:7">
      <c r="B181" s="194" t="s">
        <v>203</v>
      </c>
      <c r="C181" s="194" t="s">
        <v>1018</v>
      </c>
      <c r="D181" s="195">
        <v>-4</v>
      </c>
      <c r="E181" s="195">
        <v>-7</v>
      </c>
      <c r="F181" s="195">
        <v>-5</v>
      </c>
      <c r="G181" s="195">
        <v>-7</v>
      </c>
    </row>
    <row r="182" spans="2:7">
      <c r="B182" s="194" t="s">
        <v>277</v>
      </c>
      <c r="C182" s="194" t="s">
        <v>1018</v>
      </c>
      <c r="D182" s="195">
        <v>0</v>
      </c>
      <c r="E182" s="195">
        <v>0</v>
      </c>
      <c r="F182" s="195">
        <v>0</v>
      </c>
      <c r="G182" s="195">
        <v>0</v>
      </c>
    </row>
    <row r="183" spans="2:7">
      <c r="B183" s="194" t="s">
        <v>66</v>
      </c>
      <c r="C183" s="194" t="s">
        <v>1018</v>
      </c>
      <c r="D183" s="195">
        <v>-32</v>
      </c>
      <c r="E183" s="195">
        <v>-53</v>
      </c>
      <c r="F183" s="195">
        <v>-44</v>
      </c>
      <c r="G183" s="195">
        <v>-48</v>
      </c>
    </row>
    <row r="184" spans="2:7">
      <c r="B184" s="194" t="s">
        <v>106</v>
      </c>
      <c r="C184" s="194" t="s">
        <v>1018</v>
      </c>
      <c r="D184" s="195">
        <v>-149</v>
      </c>
      <c r="E184" s="195">
        <v>-192</v>
      </c>
      <c r="F184" s="195">
        <v>-241</v>
      </c>
      <c r="G184" s="195">
        <v>-307</v>
      </c>
    </row>
    <row r="185" spans="2:7">
      <c r="B185" s="194" t="s">
        <v>558</v>
      </c>
      <c r="C185" s="194" t="s">
        <v>1018</v>
      </c>
      <c r="D185" s="195">
        <v>-95</v>
      </c>
      <c r="E185" s="195">
        <v>-250</v>
      </c>
      <c r="F185" s="195">
        <v>-488</v>
      </c>
      <c r="G185" s="196">
        <v>-736</v>
      </c>
    </row>
    <row r="186" spans="2:7">
      <c r="B186" s="194" t="s">
        <v>61</v>
      </c>
      <c r="C186" s="194" t="s">
        <v>1018</v>
      </c>
      <c r="D186" s="195">
        <v>-48</v>
      </c>
      <c r="E186" s="195">
        <v>-49</v>
      </c>
      <c r="F186" s="195">
        <v>-23</v>
      </c>
      <c r="G186" s="195">
        <v>-21</v>
      </c>
    </row>
    <row r="187" spans="2:7">
      <c r="B187" s="194" t="s">
        <v>566</v>
      </c>
      <c r="C187" s="194" t="s">
        <v>1018</v>
      </c>
      <c r="D187" s="195">
        <v>-40</v>
      </c>
      <c r="E187" s="195">
        <v>-48</v>
      </c>
      <c r="F187" s="195">
        <v>-1</v>
      </c>
      <c r="G187" s="195">
        <v>-32</v>
      </c>
    </row>
    <row r="188" spans="2:7">
      <c r="B188" s="194" t="s">
        <v>505</v>
      </c>
      <c r="C188" s="194" t="s">
        <v>1018</v>
      </c>
      <c r="D188" s="195">
        <v>0</v>
      </c>
      <c r="E188" s="195">
        <v>-2</v>
      </c>
      <c r="F188" s="195">
        <v>0</v>
      </c>
      <c r="G188" s="195">
        <v>0</v>
      </c>
    </row>
    <row r="189" spans="2:7">
      <c r="B189" s="194" t="s">
        <v>190</v>
      </c>
      <c r="C189" s="194" t="s">
        <v>1018</v>
      </c>
      <c r="D189" s="195">
        <v>-2</v>
      </c>
      <c r="E189" s="195">
        <v>-3</v>
      </c>
      <c r="F189" s="195">
        <v>-4</v>
      </c>
      <c r="G189" s="195">
        <v>-4</v>
      </c>
    </row>
    <row r="190" spans="2:7">
      <c r="B190" s="194" t="s">
        <v>242</v>
      </c>
      <c r="C190" s="194" t="s">
        <v>1018</v>
      </c>
      <c r="D190" s="195">
        <v>0</v>
      </c>
      <c r="E190" s="195">
        <v>0</v>
      </c>
      <c r="F190" s="195">
        <v>0</v>
      </c>
      <c r="G190" s="195">
        <v>0</v>
      </c>
    </row>
    <row r="191" spans="2:7">
      <c r="B191" s="194" t="s">
        <v>38</v>
      </c>
      <c r="C191" s="194" t="s">
        <v>1018</v>
      </c>
      <c r="D191" s="196">
        <v>-1644</v>
      </c>
      <c r="E191" s="196">
        <v>-3422</v>
      </c>
      <c r="F191" s="196">
        <v>-5214</v>
      </c>
      <c r="G191" s="196">
        <v>-9074</v>
      </c>
    </row>
    <row r="192" spans="2:7">
      <c r="B192" s="194" t="s">
        <v>250</v>
      </c>
      <c r="C192" s="194" t="s">
        <v>1018</v>
      </c>
      <c r="D192" s="195">
        <v>0</v>
      </c>
      <c r="E192" s="195">
        <v>0</v>
      </c>
      <c r="F192" s="195">
        <v>0</v>
      </c>
      <c r="G192" s="195">
        <v>0</v>
      </c>
    </row>
    <row r="193" spans="2:7">
      <c r="B193" s="194" t="s">
        <v>560</v>
      </c>
      <c r="C193" s="194" t="s">
        <v>1018</v>
      </c>
      <c r="D193" s="195">
        <v>0</v>
      </c>
      <c r="E193" s="195">
        <v>-23</v>
      </c>
      <c r="F193" s="195">
        <v>-218</v>
      </c>
      <c r="G193" s="195">
        <v>-266</v>
      </c>
    </row>
    <row r="194" spans="2:7">
      <c r="B194" s="194" t="s">
        <v>216</v>
      </c>
      <c r="C194" s="194" t="s">
        <v>1018</v>
      </c>
      <c r="D194" s="195">
        <v>0</v>
      </c>
      <c r="E194" s="195">
        <v>0</v>
      </c>
      <c r="F194" s="195">
        <v>0</v>
      </c>
      <c r="G194" s="195">
        <v>0</v>
      </c>
    </row>
    <row r="195" spans="2:7">
      <c r="B195" s="194" t="s">
        <v>305</v>
      </c>
      <c r="C195" s="194" t="s">
        <v>1018</v>
      </c>
      <c r="D195" s="195">
        <v>0</v>
      </c>
      <c r="E195" s="195">
        <v>0</v>
      </c>
      <c r="F195" s="195">
        <v>0</v>
      </c>
      <c r="G195" s="195">
        <v>0</v>
      </c>
    </row>
    <row r="196" spans="2:7">
      <c r="B196" s="194" t="s">
        <v>569</v>
      </c>
      <c r="C196" s="194" t="s">
        <v>1018</v>
      </c>
      <c r="D196" s="196">
        <v>-257</v>
      </c>
      <c r="E196" s="196">
        <v>-149</v>
      </c>
      <c r="F196" s="196">
        <v>-112</v>
      </c>
      <c r="G196" s="196">
        <v>-124</v>
      </c>
    </row>
    <row r="197" spans="2:7">
      <c r="B197" s="194" t="s">
        <v>292</v>
      </c>
      <c r="C197" s="194" t="s">
        <v>1018</v>
      </c>
      <c r="D197" s="195">
        <v>0</v>
      </c>
      <c r="E197" s="195">
        <v>0</v>
      </c>
      <c r="F197" s="195">
        <v>0</v>
      </c>
      <c r="G197" s="195">
        <v>0</v>
      </c>
    </row>
    <row r="198" spans="2:7">
      <c r="B198" s="194" t="s">
        <v>228</v>
      </c>
      <c r="C198" s="194" t="s">
        <v>1018</v>
      </c>
      <c r="D198" s="195">
        <v>0</v>
      </c>
      <c r="E198" s="195">
        <v>0</v>
      </c>
      <c r="F198" s="195">
        <v>0</v>
      </c>
      <c r="G198" s="195">
        <v>0</v>
      </c>
    </row>
    <row r="199" spans="2:7">
      <c r="B199" s="194" t="s">
        <v>509</v>
      </c>
      <c r="C199" s="194" t="s">
        <v>1018</v>
      </c>
      <c r="D199" s="195">
        <v>-7</v>
      </c>
      <c r="E199" s="195">
        <v>-5</v>
      </c>
      <c r="F199" s="195">
        <v>-16</v>
      </c>
      <c r="G199" s="195">
        <v>-10</v>
      </c>
    </row>
    <row r="200" spans="2:7">
      <c r="B200" s="194" t="s">
        <v>503</v>
      </c>
      <c r="C200" s="194" t="s">
        <v>1018</v>
      </c>
      <c r="D200" s="195">
        <v>-6</v>
      </c>
      <c r="E200" s="195">
        <v>-5</v>
      </c>
      <c r="F200" s="195">
        <v>-6</v>
      </c>
      <c r="G200" s="195">
        <v>-10</v>
      </c>
    </row>
    <row r="201" spans="2:7">
      <c r="B201" s="194" t="s">
        <v>81</v>
      </c>
      <c r="C201" s="194" t="s">
        <v>1018</v>
      </c>
      <c r="D201" s="195">
        <v>-41</v>
      </c>
      <c r="E201" s="195">
        <v>-56</v>
      </c>
      <c r="F201" s="195">
        <v>-40</v>
      </c>
      <c r="G201" s="195">
        <v>-95</v>
      </c>
    </row>
    <row r="202" spans="2:7">
      <c r="B202" s="194" t="s">
        <v>496</v>
      </c>
      <c r="C202" s="194" t="s">
        <v>1018</v>
      </c>
      <c r="D202" s="195">
        <v>0</v>
      </c>
      <c r="E202" s="195">
        <v>0</v>
      </c>
      <c r="F202" s="195">
        <v>0</v>
      </c>
      <c r="G202" s="195">
        <v>0</v>
      </c>
    </row>
    <row r="203" spans="2:7">
      <c r="B203" s="194" t="s">
        <v>501</v>
      </c>
      <c r="C203" s="194" t="s">
        <v>1018</v>
      </c>
      <c r="D203" s="195">
        <v>0</v>
      </c>
      <c r="E203" s="195">
        <v>0</v>
      </c>
      <c r="F203" s="195">
        <v>0</v>
      </c>
      <c r="G203" s="195">
        <v>0</v>
      </c>
    </row>
    <row r="204" spans="2:7">
      <c r="B204" s="194" t="s">
        <v>74</v>
      </c>
      <c r="C204" s="194" t="s">
        <v>1018</v>
      </c>
      <c r="D204" s="195">
        <v>-35</v>
      </c>
      <c r="E204" s="195">
        <v>-51</v>
      </c>
      <c r="F204" s="195">
        <v>-68</v>
      </c>
      <c r="G204" s="195">
        <v>-195</v>
      </c>
    </row>
    <row r="205" spans="2:7">
      <c r="B205" s="194" t="s">
        <v>179</v>
      </c>
      <c r="C205" s="194" t="s">
        <v>1018</v>
      </c>
      <c r="D205" s="195">
        <v>-15</v>
      </c>
      <c r="E205" s="195">
        <v>-42</v>
      </c>
      <c r="F205" s="195">
        <v>-50</v>
      </c>
      <c r="G205" s="195">
        <v>-87</v>
      </c>
    </row>
    <row r="206" spans="2:7">
      <c r="B206" s="194" t="s">
        <v>545</v>
      </c>
      <c r="C206" s="194" t="s">
        <v>1018</v>
      </c>
      <c r="D206" s="195">
        <v>-10</v>
      </c>
      <c r="E206" s="195">
        <v>-6</v>
      </c>
      <c r="F206" s="195">
        <v>-14</v>
      </c>
      <c r="G206" s="195">
        <v>-8</v>
      </c>
    </row>
    <row r="207" spans="2:7">
      <c r="B207" s="194" t="s">
        <v>128</v>
      </c>
      <c r="C207" s="194" t="s">
        <v>1018</v>
      </c>
      <c r="D207" s="195">
        <v>-30</v>
      </c>
      <c r="E207" s="195">
        <v>-118</v>
      </c>
      <c r="F207" s="195">
        <v>-221</v>
      </c>
      <c r="G207" s="195">
        <v>-427</v>
      </c>
    </row>
    <row r="208" spans="2:7">
      <c r="B208" s="194" t="s">
        <v>104</v>
      </c>
      <c r="C208" s="194" t="s">
        <v>1018</v>
      </c>
      <c r="D208" s="195">
        <v>-6</v>
      </c>
      <c r="E208" s="195">
        <v>-55</v>
      </c>
      <c r="F208" s="195">
        <v>-72</v>
      </c>
      <c r="G208" s="195">
        <v>-150</v>
      </c>
    </row>
    <row r="209" spans="2:7">
      <c r="B209" s="194" t="s">
        <v>199</v>
      </c>
      <c r="C209" s="194" t="s">
        <v>1018</v>
      </c>
      <c r="D209" s="195">
        <v>-15</v>
      </c>
      <c r="E209" s="195">
        <v>-15</v>
      </c>
      <c r="F209" s="195">
        <v>-27</v>
      </c>
      <c r="G209" s="195">
        <v>-45</v>
      </c>
    </row>
    <row r="210" spans="2:7">
      <c r="B210" s="194" t="s">
        <v>518</v>
      </c>
      <c r="C210" s="194" t="s">
        <v>1018</v>
      </c>
      <c r="D210" s="195">
        <v>-3</v>
      </c>
      <c r="E210" s="195">
        <v>-2</v>
      </c>
      <c r="F210" s="195">
        <v>-5</v>
      </c>
      <c r="G210" s="195">
        <v>-5</v>
      </c>
    </row>
    <row r="211" spans="2:7">
      <c r="B211" s="194" t="s">
        <v>533</v>
      </c>
      <c r="C211" s="194" t="s">
        <v>1018</v>
      </c>
      <c r="D211" s="195">
        <v>-3</v>
      </c>
      <c r="E211" s="195">
        <v>-5</v>
      </c>
      <c r="F211" s="195">
        <v>-2</v>
      </c>
      <c r="G211" s="195">
        <v>-3</v>
      </c>
    </row>
    <row r="212" spans="2:7">
      <c r="B212" s="194" t="s">
        <v>491</v>
      </c>
      <c r="C212" s="194" t="s">
        <v>1018</v>
      </c>
      <c r="D212" s="195">
        <v>0</v>
      </c>
      <c r="E212" s="195">
        <v>0</v>
      </c>
      <c r="F212" s="195">
        <v>0</v>
      </c>
      <c r="G212" s="195">
        <v>0</v>
      </c>
    </row>
    <row r="213" spans="2:7">
      <c r="B213" s="194" t="s">
        <v>544</v>
      </c>
      <c r="C213" s="194" t="s">
        <v>1018</v>
      </c>
      <c r="D213" s="195">
        <v>-10</v>
      </c>
      <c r="E213" s="195">
        <v>-16</v>
      </c>
      <c r="F213" s="195">
        <v>-26</v>
      </c>
      <c r="G213" s="195">
        <v>-17</v>
      </c>
    </row>
    <row r="214" spans="2:7">
      <c r="B214" s="194" t="s">
        <v>204</v>
      </c>
      <c r="C214" s="194" t="s">
        <v>1018</v>
      </c>
      <c r="D214" s="195">
        <v>-2</v>
      </c>
      <c r="E214" s="195">
        <v>-1</v>
      </c>
      <c r="F214" s="195">
        <v>-5</v>
      </c>
      <c r="G214" s="195">
        <v>-4</v>
      </c>
    </row>
    <row r="215" spans="2:7">
      <c r="B215" s="194" t="s">
        <v>135</v>
      </c>
      <c r="C215" s="194" t="s">
        <v>1018</v>
      </c>
      <c r="D215" s="195">
        <v>-12</v>
      </c>
      <c r="E215" s="195">
        <v>-27</v>
      </c>
      <c r="F215" s="195">
        <v>-72</v>
      </c>
      <c r="G215" s="195">
        <v>-107</v>
      </c>
    </row>
    <row r="216" spans="2:7">
      <c r="B216" s="194" t="s">
        <v>86</v>
      </c>
      <c r="C216" s="194" t="s">
        <v>1018</v>
      </c>
      <c r="D216" s="195">
        <v>0</v>
      </c>
      <c r="E216" s="195">
        <v>0</v>
      </c>
      <c r="F216" s="195">
        <v>0</v>
      </c>
      <c r="G216" s="195">
        <v>-2</v>
      </c>
    </row>
    <row r="217" spans="2:7">
      <c r="B217" s="194" t="s">
        <v>54</v>
      </c>
      <c r="C217" s="194" t="s">
        <v>1018</v>
      </c>
      <c r="D217" s="195">
        <v>-6</v>
      </c>
      <c r="E217" s="195">
        <v>-6</v>
      </c>
      <c r="F217" s="195">
        <v>-13</v>
      </c>
      <c r="G217" s="195">
        <v>-8</v>
      </c>
    </row>
    <row r="218" spans="2:7">
      <c r="B218" s="194" t="s">
        <v>229</v>
      </c>
      <c r="C218" s="194" t="s">
        <v>1018</v>
      </c>
      <c r="D218" s="195">
        <v>0</v>
      </c>
      <c r="E218" s="195">
        <v>0</v>
      </c>
      <c r="F218" s="195">
        <v>0</v>
      </c>
      <c r="G218" s="195">
        <v>0</v>
      </c>
    </row>
    <row r="219" spans="2:7">
      <c r="B219" s="194" t="s">
        <v>49</v>
      </c>
      <c r="C219" s="194" t="s">
        <v>1018</v>
      </c>
      <c r="D219" s="195">
        <v>-143</v>
      </c>
      <c r="E219" s="195">
        <v>-228</v>
      </c>
      <c r="F219" s="195">
        <v>-130</v>
      </c>
      <c r="G219" s="195">
        <v>-335</v>
      </c>
    </row>
    <row r="220" spans="2:7">
      <c r="B220" s="194" t="s">
        <v>42</v>
      </c>
      <c r="C220" s="194" t="s">
        <v>1018</v>
      </c>
      <c r="D220" s="195">
        <v>-99</v>
      </c>
      <c r="E220" s="196">
        <v>-218</v>
      </c>
      <c r="F220" s="196">
        <v>-409</v>
      </c>
      <c r="G220" s="196">
        <v>-699</v>
      </c>
    </row>
    <row r="221" spans="2:7">
      <c r="B221" s="194" t="s">
        <v>231</v>
      </c>
      <c r="C221" s="194" t="s">
        <v>1018</v>
      </c>
      <c r="D221" s="195">
        <v>-2</v>
      </c>
      <c r="E221" s="195">
        <v>0</v>
      </c>
      <c r="F221" s="195">
        <v>0</v>
      </c>
      <c r="G221" s="195">
        <v>-1</v>
      </c>
    </row>
    <row r="222" spans="2:7">
      <c r="B222" s="194" t="s">
        <v>487</v>
      </c>
      <c r="C222" s="194" t="s">
        <v>1018</v>
      </c>
      <c r="D222" s="195">
        <v>0</v>
      </c>
      <c r="E222" s="195">
        <v>0</v>
      </c>
      <c r="F222" s="195">
        <v>0</v>
      </c>
      <c r="G222" s="195">
        <v>0</v>
      </c>
    </row>
    <row r="223" spans="2:7">
      <c r="B223" s="194" t="s">
        <v>257</v>
      </c>
      <c r="C223" s="194" t="s">
        <v>1018</v>
      </c>
      <c r="D223" s="195">
        <v>0</v>
      </c>
      <c r="E223" s="195">
        <v>0</v>
      </c>
      <c r="F223" s="195">
        <v>0</v>
      </c>
      <c r="G223" s="195">
        <v>0</v>
      </c>
    </row>
    <row r="224" spans="2:7">
      <c r="B224" s="194" t="s">
        <v>781</v>
      </c>
      <c r="C224" s="194" t="s">
        <v>1018</v>
      </c>
      <c r="D224" s="195">
        <v>0</v>
      </c>
      <c r="E224" s="195">
        <v>-5</v>
      </c>
      <c r="F224" s="195">
        <v>-3</v>
      </c>
      <c r="G224" s="195">
        <v>-8</v>
      </c>
    </row>
    <row r="225" spans="2:7">
      <c r="B225" s="194" t="s">
        <v>539</v>
      </c>
      <c r="C225" s="194" t="s">
        <v>1018</v>
      </c>
      <c r="D225" s="195">
        <v>-11</v>
      </c>
      <c r="E225" s="195">
        <v>-5</v>
      </c>
      <c r="F225" s="195">
        <v>-11</v>
      </c>
      <c r="G225" s="195">
        <v>-9</v>
      </c>
    </row>
    <row r="226" spans="2:7">
      <c r="B226" s="194" t="s">
        <v>537</v>
      </c>
      <c r="C226" s="194" t="s">
        <v>1018</v>
      </c>
      <c r="D226" s="195">
        <v>-2</v>
      </c>
      <c r="E226" s="195">
        <v>-2</v>
      </c>
      <c r="F226" s="195">
        <v>-2</v>
      </c>
      <c r="G226" s="195">
        <v>-2</v>
      </c>
    </row>
    <row r="227" spans="2:7">
      <c r="B227" s="194" t="s">
        <v>525</v>
      </c>
      <c r="C227" s="194" t="s">
        <v>1018</v>
      </c>
      <c r="D227" s="195">
        <v>-1</v>
      </c>
      <c r="E227" s="195">
        <v>-1</v>
      </c>
      <c r="F227" s="195">
        <v>-1</v>
      </c>
      <c r="G227" s="195">
        <v>-1</v>
      </c>
    </row>
    <row r="228" spans="2:7">
      <c r="B228" s="194" t="s">
        <v>147</v>
      </c>
      <c r="C228" s="194" t="s">
        <v>1018</v>
      </c>
      <c r="D228" s="195">
        <v>-80</v>
      </c>
      <c r="E228" s="195">
        <v>-70</v>
      </c>
      <c r="F228" s="195">
        <v>-90</v>
      </c>
      <c r="G228" s="195">
        <v>-217</v>
      </c>
    </row>
    <row r="229" spans="2:7">
      <c r="B229" s="194" t="s">
        <v>248</v>
      </c>
      <c r="C229" s="194" t="s">
        <v>1018</v>
      </c>
      <c r="D229" s="195">
        <v>0</v>
      </c>
      <c r="E229" s="195">
        <v>0</v>
      </c>
      <c r="F229" s="195">
        <v>0</v>
      </c>
      <c r="G229" s="195">
        <v>0</v>
      </c>
    </row>
    <row r="230" spans="2:7">
      <c r="B230" s="194" t="s">
        <v>291</v>
      </c>
      <c r="C230" s="194" t="s">
        <v>1018</v>
      </c>
      <c r="D230" s="195">
        <v>0</v>
      </c>
      <c r="E230" s="195">
        <v>0</v>
      </c>
      <c r="F230" s="195">
        <v>0</v>
      </c>
      <c r="G230" s="195">
        <v>0</v>
      </c>
    </row>
    <row r="231" spans="2:7">
      <c r="B231" s="194" t="s">
        <v>551</v>
      </c>
      <c r="C231" s="194" t="s">
        <v>1018</v>
      </c>
      <c r="D231" s="195">
        <v>-49</v>
      </c>
      <c r="E231" s="195">
        <v>-145</v>
      </c>
      <c r="F231" s="195">
        <v>-141</v>
      </c>
      <c r="G231" s="195">
        <v>-270</v>
      </c>
    </row>
    <row r="232" spans="2:7">
      <c r="B232" s="194" t="s">
        <v>489</v>
      </c>
      <c r="C232" s="194" t="s">
        <v>1018</v>
      </c>
      <c r="D232" s="195">
        <v>0</v>
      </c>
      <c r="E232" s="195">
        <v>0</v>
      </c>
      <c r="F232" s="195">
        <v>0</v>
      </c>
      <c r="G232" s="195">
        <v>0</v>
      </c>
    </row>
    <row r="233" spans="2:7">
      <c r="B233" s="194" t="s">
        <v>542</v>
      </c>
      <c r="C233" s="194" t="s">
        <v>1018</v>
      </c>
      <c r="D233" s="195">
        <v>0</v>
      </c>
      <c r="E233" s="195">
        <v>0</v>
      </c>
      <c r="F233" s="195">
        <v>0</v>
      </c>
      <c r="G233" s="195">
        <v>0</v>
      </c>
    </row>
    <row r="234" spans="2:7">
      <c r="B234" s="194" t="s">
        <v>227</v>
      </c>
      <c r="C234" s="194" t="s">
        <v>1018</v>
      </c>
      <c r="D234" s="195">
        <v>0</v>
      </c>
      <c r="E234" s="195">
        <v>0</v>
      </c>
      <c r="F234" s="195">
        <v>0</v>
      </c>
      <c r="G234" s="195">
        <v>0</v>
      </c>
    </row>
    <row r="235" spans="2:7">
      <c r="B235" s="194" t="s">
        <v>241</v>
      </c>
      <c r="C235" s="194" t="s">
        <v>1018</v>
      </c>
      <c r="D235" s="195">
        <v>-3</v>
      </c>
      <c r="E235" s="195">
        <v>-5</v>
      </c>
      <c r="F235" s="195">
        <v>-6</v>
      </c>
      <c r="G235" s="195">
        <v>-5</v>
      </c>
    </row>
    <row r="236" spans="2:7">
      <c r="B236" s="194" t="s">
        <v>194</v>
      </c>
      <c r="C236" s="194" t="s">
        <v>1018</v>
      </c>
      <c r="D236" s="195">
        <v>0</v>
      </c>
      <c r="E236" s="195">
        <v>0</v>
      </c>
      <c r="F236" s="195">
        <v>0</v>
      </c>
      <c r="G236" s="195">
        <v>0</v>
      </c>
    </row>
    <row r="237" spans="2:7">
      <c r="B237" s="194" t="s">
        <v>297</v>
      </c>
      <c r="C237" s="194" t="s">
        <v>1018</v>
      </c>
      <c r="D237" s="195">
        <v>0</v>
      </c>
      <c r="E237" s="195">
        <v>0</v>
      </c>
      <c r="F237" s="195">
        <v>0</v>
      </c>
      <c r="G237" s="195">
        <v>0</v>
      </c>
    </row>
    <row r="238" spans="2:7">
      <c r="B238" s="194" t="s">
        <v>147</v>
      </c>
      <c r="C238" s="194" t="s">
        <v>1018</v>
      </c>
      <c r="D238" s="195">
        <v>-80</v>
      </c>
      <c r="E238" s="195">
        <v>-70</v>
      </c>
      <c r="F238" s="195">
        <v>-90</v>
      </c>
      <c r="G238" s="195">
        <v>-217</v>
      </c>
    </row>
    <row r="239" spans="2:7">
      <c r="B239" s="194" t="s">
        <v>517</v>
      </c>
      <c r="C239" s="194" t="s">
        <v>1018</v>
      </c>
      <c r="D239" s="195">
        <v>-13</v>
      </c>
      <c r="E239" s="195">
        <v>-21</v>
      </c>
      <c r="F239" s="195">
        <v>-15</v>
      </c>
      <c r="G239" s="195">
        <v>-9</v>
      </c>
    </row>
    <row r="240" spans="2:7">
      <c r="B240" s="194" t="s">
        <v>160</v>
      </c>
      <c r="C240" s="194" t="s">
        <v>1018</v>
      </c>
      <c r="D240" s="195">
        <v>0</v>
      </c>
      <c r="E240" s="195">
        <v>0</v>
      </c>
      <c r="F240" s="195">
        <v>0</v>
      </c>
      <c r="G240" s="195">
        <v>0</v>
      </c>
    </row>
    <row r="241" spans="2:7">
      <c r="B241" s="194" t="s">
        <v>256</v>
      </c>
      <c r="C241" s="194" t="s">
        <v>1018</v>
      </c>
      <c r="D241" s="195">
        <v>0</v>
      </c>
      <c r="E241" s="195">
        <v>0</v>
      </c>
      <c r="F241" s="195">
        <v>0</v>
      </c>
      <c r="G241" s="195">
        <v>0</v>
      </c>
    </row>
    <row r="242" spans="2:7">
      <c r="B242" s="194" t="s">
        <v>131</v>
      </c>
      <c r="C242" s="194" t="s">
        <v>1018</v>
      </c>
      <c r="D242" s="195">
        <v>-22</v>
      </c>
      <c r="E242" s="195">
        <v>-44</v>
      </c>
      <c r="F242" s="195">
        <v>-77</v>
      </c>
      <c r="G242" s="195">
        <v>-48</v>
      </c>
    </row>
    <row r="243" spans="2:7">
      <c r="B243" s="194" t="s">
        <v>512</v>
      </c>
      <c r="C243" s="194" t="s">
        <v>1018</v>
      </c>
      <c r="D243" s="195">
        <v>0</v>
      </c>
      <c r="E243" s="195">
        <v>0</v>
      </c>
      <c r="F243" s="195">
        <v>0</v>
      </c>
      <c r="G243" s="195">
        <v>0</v>
      </c>
    </row>
    <row r="244" spans="2:7">
      <c r="B244" s="194" t="s">
        <v>122</v>
      </c>
      <c r="C244" s="194" t="s">
        <v>1018</v>
      </c>
      <c r="D244" s="195">
        <v>-103</v>
      </c>
      <c r="E244" s="195">
        <v>-18</v>
      </c>
      <c r="F244" s="195">
        <v>-92</v>
      </c>
      <c r="G244" s="196">
        <v>-325</v>
      </c>
    </row>
    <row r="245" spans="2:7">
      <c r="B245" s="194" t="s">
        <v>533</v>
      </c>
      <c r="C245" s="194" t="s">
        <v>1018</v>
      </c>
      <c r="D245" s="195">
        <v>-3</v>
      </c>
      <c r="E245" s="195">
        <v>-5</v>
      </c>
      <c r="F245" s="195">
        <v>-2</v>
      </c>
      <c r="G245" s="195">
        <v>-3</v>
      </c>
    </row>
    <row r="246" spans="2:7">
      <c r="B246" s="194" t="s">
        <v>89</v>
      </c>
      <c r="C246" s="194" t="s">
        <v>1018</v>
      </c>
      <c r="D246" s="195">
        <v>-220</v>
      </c>
      <c r="E246" s="196">
        <v>-268</v>
      </c>
      <c r="F246" s="196">
        <v>-413</v>
      </c>
      <c r="G246" s="196">
        <v>-549</v>
      </c>
    </row>
    <row r="247" spans="2:7">
      <c r="B247" s="194" t="s">
        <v>532</v>
      </c>
      <c r="C247" s="194" t="s">
        <v>1018</v>
      </c>
      <c r="D247" s="195">
        <v>-11</v>
      </c>
      <c r="E247" s="195">
        <v>-18</v>
      </c>
      <c r="F247" s="195">
        <v>-140</v>
      </c>
      <c r="G247" s="195">
        <v>-223</v>
      </c>
    </row>
    <row r="248" spans="2:7">
      <c r="B248" s="194"/>
      <c r="C248" s="194"/>
    </row>
  </sheetData>
  <autoFilter ref="B2:G247"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R1007"/>
  <sheetViews>
    <sheetView workbookViewId="0"/>
  </sheetViews>
  <sheetFormatPr defaultColWidth="12.6640625" defaultRowHeight="15.75" customHeight="1"/>
  <cols>
    <col min="1" max="1" width="21.33203125" customWidth="1"/>
    <col min="2" max="2" width="11.88671875" customWidth="1"/>
    <col min="3" max="3" width="33.6640625" customWidth="1"/>
    <col min="4" max="4" width="10.33203125" customWidth="1"/>
    <col min="5" max="5" width="12.33203125" customWidth="1"/>
    <col min="6" max="6" width="9.33203125" customWidth="1"/>
    <col min="7" max="9" width="10.6640625" customWidth="1"/>
    <col min="10" max="11" width="9.33203125" customWidth="1"/>
    <col min="12" max="12" width="9" customWidth="1"/>
    <col min="13" max="13" width="11.77734375" customWidth="1"/>
    <col min="14" max="14" width="12.44140625" customWidth="1"/>
    <col min="15" max="15" width="10" customWidth="1"/>
    <col min="16" max="16" width="12.33203125" customWidth="1"/>
    <col min="17" max="17" width="10.33203125" customWidth="1"/>
    <col min="18" max="18" width="9.44140625" customWidth="1"/>
  </cols>
  <sheetData>
    <row r="1" spans="1:18" ht="15.75" customHeight="1">
      <c r="A1" s="197"/>
      <c r="B1" s="198"/>
      <c r="C1" s="199"/>
      <c r="D1" s="198"/>
      <c r="E1" s="245" t="s">
        <v>1019</v>
      </c>
      <c r="F1" s="237"/>
      <c r="G1" s="237"/>
      <c r="H1" s="237"/>
      <c r="I1" s="246" t="s">
        <v>1020</v>
      </c>
      <c r="J1" s="237"/>
      <c r="K1" s="237"/>
      <c r="L1" s="237"/>
      <c r="M1" s="199"/>
      <c r="N1" s="199"/>
      <c r="O1" s="199"/>
      <c r="P1" s="199"/>
      <c r="Q1" s="199"/>
      <c r="R1" s="199"/>
    </row>
    <row r="2" spans="1:18" ht="15.75" customHeight="1">
      <c r="A2" s="197" t="s">
        <v>11</v>
      </c>
      <c r="B2" s="200" t="s">
        <v>1021</v>
      </c>
      <c r="C2" s="201" t="s">
        <v>1022</v>
      </c>
      <c r="D2" s="200" t="s">
        <v>1023</v>
      </c>
      <c r="E2" s="200" t="s">
        <v>1024</v>
      </c>
      <c r="F2" s="202" t="s">
        <v>1025</v>
      </c>
      <c r="G2" s="202" t="s">
        <v>1026</v>
      </c>
      <c r="H2" s="202" t="s">
        <v>1027</v>
      </c>
      <c r="I2" s="200" t="s">
        <v>1028</v>
      </c>
      <c r="J2" s="202" t="s">
        <v>1029</v>
      </c>
      <c r="K2" s="202" t="s">
        <v>1030</v>
      </c>
      <c r="L2" s="202" t="s">
        <v>1031</v>
      </c>
      <c r="M2" s="202" t="s">
        <v>1032</v>
      </c>
      <c r="N2" s="202" t="s">
        <v>1033</v>
      </c>
      <c r="O2" s="202" t="s">
        <v>1034</v>
      </c>
      <c r="P2" s="202" t="s">
        <v>1035</v>
      </c>
      <c r="Q2" s="202" t="s">
        <v>1036</v>
      </c>
      <c r="R2" s="202" t="s">
        <v>1037</v>
      </c>
    </row>
    <row r="3" spans="1:18" ht="15.75" customHeight="1">
      <c r="A3" s="203" t="s">
        <v>1038</v>
      </c>
      <c r="B3" s="204" t="s">
        <v>1039</v>
      </c>
      <c r="C3" s="205" t="s">
        <v>52</v>
      </c>
      <c r="D3" s="204">
        <v>44968</v>
      </c>
      <c r="E3" s="206">
        <v>35288</v>
      </c>
      <c r="F3" s="207">
        <v>2432702</v>
      </c>
      <c r="G3" s="207">
        <v>2445081</v>
      </c>
      <c r="H3" s="208">
        <f t="shared" ref="H3:H257" si="0">(G3-F3)/G3</f>
        <v>5.0628179598140102E-3</v>
      </c>
      <c r="I3" s="206">
        <v>35938</v>
      </c>
      <c r="J3" s="207">
        <v>2475680</v>
      </c>
      <c r="K3" s="207">
        <v>2780722</v>
      </c>
      <c r="L3" s="208">
        <f t="shared" ref="L3:L235" si="1">(K3-J3)/K3</f>
        <v>0.10969884799703099</v>
      </c>
      <c r="M3" s="207">
        <v>1514944</v>
      </c>
      <c r="N3" s="207">
        <v>89099</v>
      </c>
      <c r="O3" s="206">
        <v>7055</v>
      </c>
      <c r="P3" s="206">
        <v>23077</v>
      </c>
      <c r="Q3" s="209">
        <v>0.86</v>
      </c>
      <c r="R3" s="210"/>
    </row>
    <row r="4" spans="1:18" ht="15.75" customHeight="1">
      <c r="A4" s="203" t="s">
        <v>588</v>
      </c>
      <c r="B4" s="204" t="s">
        <v>1040</v>
      </c>
      <c r="C4" s="205" t="s">
        <v>205</v>
      </c>
      <c r="D4" s="204">
        <v>1949</v>
      </c>
      <c r="E4" s="206">
        <v>1570</v>
      </c>
      <c r="F4" s="207">
        <v>247202</v>
      </c>
      <c r="G4" s="207">
        <v>253392</v>
      </c>
      <c r="H4" s="208">
        <f t="shared" si="0"/>
        <v>2.4428553387636547E-2</v>
      </c>
      <c r="I4" s="206">
        <v>1747</v>
      </c>
      <c r="J4" s="207">
        <v>279196</v>
      </c>
      <c r="K4" s="207">
        <v>287457</v>
      </c>
      <c r="L4" s="208">
        <f t="shared" si="1"/>
        <v>2.8738211280295835E-2</v>
      </c>
      <c r="M4" s="207">
        <v>271377</v>
      </c>
      <c r="N4" s="207">
        <v>50058</v>
      </c>
      <c r="O4" s="206">
        <v>729</v>
      </c>
      <c r="P4" s="206">
        <v>2218</v>
      </c>
      <c r="Q4" s="209">
        <v>0.97</v>
      </c>
      <c r="R4" s="211" t="b">
        <v>1</v>
      </c>
    </row>
    <row r="5" spans="1:18" ht="15.75" customHeight="1">
      <c r="A5" s="203" t="s">
        <v>609</v>
      </c>
      <c r="B5" s="204" t="s">
        <v>1041</v>
      </c>
      <c r="C5" s="205" t="s">
        <v>159</v>
      </c>
      <c r="D5" s="204">
        <v>17629</v>
      </c>
      <c r="E5" s="206">
        <v>7712</v>
      </c>
      <c r="F5" s="207">
        <v>461513</v>
      </c>
      <c r="G5" s="207">
        <v>466220</v>
      </c>
      <c r="H5" s="208">
        <f t="shared" si="0"/>
        <v>1.00960919737463E-2</v>
      </c>
      <c r="I5" s="206">
        <v>9345</v>
      </c>
      <c r="J5" s="207">
        <v>898296</v>
      </c>
      <c r="K5" s="207">
        <v>890665</v>
      </c>
      <c r="L5" s="208">
        <f t="shared" si="1"/>
        <v>-8.5677555534347926E-3</v>
      </c>
      <c r="M5" s="207">
        <v>212544</v>
      </c>
      <c r="N5" s="207">
        <v>24759</v>
      </c>
      <c r="O5" s="206">
        <v>18499</v>
      </c>
      <c r="P5" s="206">
        <v>20032</v>
      </c>
      <c r="Q5" s="209">
        <v>0.9</v>
      </c>
      <c r="R5" s="211" t="b">
        <v>1</v>
      </c>
    </row>
    <row r="6" spans="1:18" ht="15.75" customHeight="1">
      <c r="A6" s="203" t="s">
        <v>1038</v>
      </c>
      <c r="B6" s="204" t="s">
        <v>1039</v>
      </c>
      <c r="C6" s="205" t="s">
        <v>124</v>
      </c>
      <c r="D6" s="204">
        <v>44825</v>
      </c>
      <c r="E6" s="206">
        <v>38492</v>
      </c>
      <c r="F6" s="207">
        <v>403183</v>
      </c>
      <c r="G6" s="207">
        <v>406274</v>
      </c>
      <c r="H6" s="208">
        <f t="shared" si="0"/>
        <v>7.6081659175827147E-3</v>
      </c>
      <c r="I6" s="206">
        <v>43604</v>
      </c>
      <c r="J6" s="207">
        <v>461051</v>
      </c>
      <c r="K6" s="207">
        <v>465164</v>
      </c>
      <c r="L6" s="208">
        <f t="shared" si="1"/>
        <v>8.8420428064080632E-3</v>
      </c>
      <c r="M6" s="207">
        <v>200020</v>
      </c>
      <c r="N6" s="207">
        <v>15381</v>
      </c>
      <c r="O6" s="206">
        <v>8160</v>
      </c>
      <c r="P6" s="206">
        <v>6126</v>
      </c>
      <c r="Q6" s="209">
        <v>0.9</v>
      </c>
      <c r="R6" s="210"/>
    </row>
    <row r="7" spans="1:18" ht="15.75" customHeight="1">
      <c r="A7" s="203" t="s">
        <v>588</v>
      </c>
      <c r="B7" s="204" t="s">
        <v>1041</v>
      </c>
      <c r="C7" s="205" t="s">
        <v>568</v>
      </c>
      <c r="D7" s="204">
        <v>147166</v>
      </c>
      <c r="E7" s="206">
        <v>49205</v>
      </c>
      <c r="F7" s="207">
        <v>1084159</v>
      </c>
      <c r="G7" s="207">
        <v>1136433</v>
      </c>
      <c r="H7" s="208">
        <f t="shared" si="0"/>
        <v>4.5998312263019467E-2</v>
      </c>
      <c r="I7" s="206">
        <v>48492</v>
      </c>
      <c r="J7" s="207">
        <v>1020385</v>
      </c>
      <c r="K7" s="207">
        <v>1071049</v>
      </c>
      <c r="L7" s="208">
        <f t="shared" si="1"/>
        <v>4.7303157932083409E-2</v>
      </c>
      <c r="M7" s="207">
        <v>153265</v>
      </c>
      <c r="N7" s="207">
        <v>6473</v>
      </c>
      <c r="O7" s="206">
        <v>205313</v>
      </c>
      <c r="P7" s="206">
        <v>358052</v>
      </c>
      <c r="Q7" s="209">
        <v>1</v>
      </c>
      <c r="R7" s="211" t="b">
        <v>1</v>
      </c>
    </row>
    <row r="8" spans="1:18" ht="15.75" customHeight="1">
      <c r="A8" s="203" t="s">
        <v>626</v>
      </c>
      <c r="B8" s="204" t="s">
        <v>1041</v>
      </c>
      <c r="C8" s="205" t="s">
        <v>130</v>
      </c>
      <c r="D8" s="204">
        <v>28691</v>
      </c>
      <c r="E8" s="206">
        <v>26484</v>
      </c>
      <c r="F8" s="207">
        <v>725322</v>
      </c>
      <c r="G8" s="207">
        <v>733396</v>
      </c>
      <c r="H8" s="208">
        <f t="shared" si="0"/>
        <v>1.1009059225847972E-2</v>
      </c>
      <c r="I8" s="206">
        <v>22910</v>
      </c>
      <c r="J8" s="207">
        <v>626735</v>
      </c>
      <c r="K8" s="207">
        <v>624860</v>
      </c>
      <c r="L8" s="208">
        <f t="shared" si="1"/>
        <v>-3.0006721505617256E-3</v>
      </c>
      <c r="M8" s="207">
        <v>143846</v>
      </c>
      <c r="N8" s="207">
        <v>4226</v>
      </c>
      <c r="O8" s="206">
        <v>4744</v>
      </c>
      <c r="P8" s="206">
        <v>4284</v>
      </c>
      <c r="Q8" s="209">
        <v>1</v>
      </c>
      <c r="R8" s="210"/>
    </row>
    <row r="9" spans="1:18" ht="15.75" customHeight="1">
      <c r="A9" s="203" t="s">
        <v>588</v>
      </c>
      <c r="B9" s="204" t="s">
        <v>1041</v>
      </c>
      <c r="C9" s="205" t="s">
        <v>509</v>
      </c>
      <c r="D9" s="204">
        <v>10199</v>
      </c>
      <c r="E9" s="206">
        <v>4011</v>
      </c>
      <c r="F9" s="207">
        <v>834426</v>
      </c>
      <c r="G9" s="207">
        <v>826063</v>
      </c>
      <c r="H9" s="208">
        <f t="shared" si="0"/>
        <v>-1.0123925172777378E-2</v>
      </c>
      <c r="I9" s="206">
        <v>696</v>
      </c>
      <c r="J9" s="207">
        <v>233720</v>
      </c>
      <c r="K9" s="207">
        <v>236579</v>
      </c>
      <c r="L9" s="208">
        <f t="shared" si="1"/>
        <v>1.2084758156894738E-2</v>
      </c>
      <c r="M9" s="207">
        <v>113773</v>
      </c>
      <c r="N9" s="207">
        <v>6896</v>
      </c>
      <c r="O9" s="206">
        <v>14335</v>
      </c>
      <c r="P9" s="206">
        <v>13696</v>
      </c>
      <c r="Q9" s="209">
        <v>0.96</v>
      </c>
      <c r="R9" s="210"/>
    </row>
    <row r="10" spans="1:18" ht="15.75" customHeight="1">
      <c r="A10" s="203" t="s">
        <v>613</v>
      </c>
      <c r="B10" s="204" t="s">
        <v>1041</v>
      </c>
      <c r="C10" s="205" t="s">
        <v>68</v>
      </c>
      <c r="D10" s="204">
        <v>51799</v>
      </c>
      <c r="E10" s="206">
        <v>16287</v>
      </c>
      <c r="F10" s="207">
        <v>482146</v>
      </c>
      <c r="G10" s="207">
        <v>481087</v>
      </c>
      <c r="H10" s="208">
        <f t="shared" si="0"/>
        <v>-2.2012650518513283E-3</v>
      </c>
      <c r="I10" s="206">
        <v>7142</v>
      </c>
      <c r="J10" s="207">
        <v>145730</v>
      </c>
      <c r="K10" s="207">
        <v>150265</v>
      </c>
      <c r="L10" s="208">
        <f t="shared" si="1"/>
        <v>3.0180015306292218E-2</v>
      </c>
      <c r="M10" s="207">
        <v>107113</v>
      </c>
      <c r="N10" s="207">
        <v>7345</v>
      </c>
      <c r="O10" s="206">
        <v>106143</v>
      </c>
      <c r="P10" s="206">
        <v>128524</v>
      </c>
      <c r="Q10" s="209">
        <v>0.99</v>
      </c>
      <c r="R10" s="211" t="b">
        <v>1</v>
      </c>
    </row>
    <row r="11" spans="1:18" ht="15.75" customHeight="1">
      <c r="A11" s="203" t="s">
        <v>1038</v>
      </c>
      <c r="B11" s="204" t="s">
        <v>1039</v>
      </c>
      <c r="C11" s="205" t="s">
        <v>142</v>
      </c>
      <c r="D11" s="204">
        <v>7751</v>
      </c>
      <c r="E11" s="206">
        <v>5847</v>
      </c>
      <c r="F11" s="207">
        <v>406881</v>
      </c>
      <c r="G11" s="207">
        <v>407085</v>
      </c>
      <c r="H11" s="208">
        <f t="shared" si="0"/>
        <v>5.0112384391466159E-4</v>
      </c>
      <c r="I11" s="206">
        <v>4387</v>
      </c>
      <c r="J11" s="207">
        <v>352540</v>
      </c>
      <c r="K11" s="207">
        <v>356510</v>
      </c>
      <c r="L11" s="208">
        <f t="shared" si="1"/>
        <v>1.1135732518021935E-2</v>
      </c>
      <c r="M11" s="207">
        <v>100843</v>
      </c>
      <c r="N11" s="207">
        <v>5006</v>
      </c>
      <c r="O11" s="206">
        <v>4274</v>
      </c>
      <c r="P11" s="206">
        <v>1628</v>
      </c>
      <c r="Q11" s="209">
        <v>0.24</v>
      </c>
      <c r="R11" s="211" t="b">
        <v>1</v>
      </c>
    </row>
    <row r="12" spans="1:18" ht="15.75" customHeight="1">
      <c r="A12" s="203" t="s">
        <v>588</v>
      </c>
      <c r="B12" s="204" t="s">
        <v>1041</v>
      </c>
      <c r="C12" s="205" t="s">
        <v>214</v>
      </c>
      <c r="D12" s="204">
        <v>12894</v>
      </c>
      <c r="E12" s="206">
        <v>8026</v>
      </c>
      <c r="F12" s="207">
        <v>224060</v>
      </c>
      <c r="G12" s="207">
        <v>220471</v>
      </c>
      <c r="H12" s="208">
        <f t="shared" si="0"/>
        <v>-1.627878496491602E-2</v>
      </c>
      <c r="I12" s="206">
        <v>7702</v>
      </c>
      <c r="J12" s="207">
        <v>218154</v>
      </c>
      <c r="K12" s="207">
        <v>225736</v>
      </c>
      <c r="L12" s="208">
        <f t="shared" si="1"/>
        <v>3.3587907998724173E-2</v>
      </c>
      <c r="M12" s="207">
        <v>96296</v>
      </c>
      <c r="N12" s="207">
        <v>5609</v>
      </c>
      <c r="O12" s="206">
        <v>16751</v>
      </c>
      <c r="P12" s="206">
        <v>12555</v>
      </c>
      <c r="Q12" s="209">
        <v>0.79</v>
      </c>
      <c r="R12" s="211" t="b">
        <v>1</v>
      </c>
    </row>
    <row r="13" spans="1:18" ht="15.75" customHeight="1">
      <c r="A13" s="203" t="s">
        <v>627</v>
      </c>
      <c r="B13" s="204" t="s">
        <v>1041</v>
      </c>
      <c r="C13" s="205" t="s">
        <v>508</v>
      </c>
      <c r="D13" s="204">
        <v>6786</v>
      </c>
      <c r="E13" s="206">
        <v>6318</v>
      </c>
      <c r="F13" s="207">
        <v>67919</v>
      </c>
      <c r="G13" s="207">
        <v>68617</v>
      </c>
      <c r="H13" s="208">
        <f t="shared" si="0"/>
        <v>1.0172406255009692E-2</v>
      </c>
      <c r="I13" s="206">
        <v>5845</v>
      </c>
      <c r="J13" s="207">
        <v>62834</v>
      </c>
      <c r="K13" s="207">
        <v>62834</v>
      </c>
      <c r="L13" s="208">
        <f t="shared" si="1"/>
        <v>0</v>
      </c>
      <c r="M13" s="207">
        <v>88696</v>
      </c>
      <c r="N13" s="207">
        <v>7818</v>
      </c>
      <c r="O13" s="206">
        <v>970</v>
      </c>
      <c r="P13" s="206">
        <v>899</v>
      </c>
      <c r="Q13" s="209">
        <v>1</v>
      </c>
      <c r="R13" s="211" t="b">
        <v>1</v>
      </c>
    </row>
    <row r="14" spans="1:18" ht="15.75" customHeight="1">
      <c r="A14" s="203" t="s">
        <v>588</v>
      </c>
      <c r="B14" s="204" t="s">
        <v>1041</v>
      </c>
      <c r="C14" s="205" t="s">
        <v>71</v>
      </c>
      <c r="D14" s="204">
        <v>92815</v>
      </c>
      <c r="E14" s="206">
        <v>44884</v>
      </c>
      <c r="F14" s="207">
        <v>644259</v>
      </c>
      <c r="G14" s="207">
        <v>666742</v>
      </c>
      <c r="H14" s="208">
        <f t="shared" si="0"/>
        <v>3.3720689562079485E-2</v>
      </c>
      <c r="I14" s="206">
        <v>2916</v>
      </c>
      <c r="J14" s="207">
        <v>62127</v>
      </c>
      <c r="K14" s="207">
        <v>63194</v>
      </c>
      <c r="L14" s="208">
        <f t="shared" si="1"/>
        <v>1.6884514352628416E-2</v>
      </c>
      <c r="M14" s="207">
        <v>81928</v>
      </c>
      <c r="N14" s="207">
        <v>6087</v>
      </c>
      <c r="O14" s="206">
        <v>200573</v>
      </c>
      <c r="P14" s="206">
        <v>86026</v>
      </c>
      <c r="Q14" s="209">
        <v>0.99</v>
      </c>
      <c r="R14" s="211" t="b">
        <v>1</v>
      </c>
    </row>
    <row r="15" spans="1:18" ht="15.75" customHeight="1">
      <c r="A15" s="203" t="s">
        <v>1038</v>
      </c>
      <c r="B15" s="204" t="s">
        <v>1039</v>
      </c>
      <c r="C15" s="205" t="s">
        <v>528</v>
      </c>
      <c r="D15" s="204">
        <v>12417</v>
      </c>
      <c r="E15" s="206">
        <v>9444</v>
      </c>
      <c r="F15" s="207">
        <v>515452</v>
      </c>
      <c r="G15" s="207">
        <v>520193</v>
      </c>
      <c r="H15" s="208">
        <f t="shared" si="0"/>
        <v>9.1139250239814836E-3</v>
      </c>
      <c r="I15" s="206">
        <v>10329</v>
      </c>
      <c r="J15" s="207">
        <v>579897</v>
      </c>
      <c r="K15" s="207">
        <v>581058</v>
      </c>
      <c r="L15" s="208">
        <f t="shared" si="1"/>
        <v>1.9980793655710789E-3</v>
      </c>
      <c r="M15" s="207">
        <v>81480</v>
      </c>
      <c r="N15" s="207">
        <v>2598</v>
      </c>
      <c r="O15" s="206">
        <v>3467</v>
      </c>
      <c r="P15" s="206">
        <v>1353</v>
      </c>
      <c r="Q15" s="209">
        <v>0.83</v>
      </c>
      <c r="R15" s="211" t="b">
        <v>1</v>
      </c>
    </row>
    <row r="16" spans="1:18" ht="15.75" customHeight="1">
      <c r="A16" s="203" t="s">
        <v>609</v>
      </c>
      <c r="B16" s="204" t="s">
        <v>1040</v>
      </c>
      <c r="C16" s="205" t="s">
        <v>565</v>
      </c>
      <c r="D16" s="204">
        <v>14252</v>
      </c>
      <c r="E16" s="206">
        <v>2862</v>
      </c>
      <c r="F16" s="207">
        <v>86064</v>
      </c>
      <c r="G16" s="207">
        <v>92899</v>
      </c>
      <c r="H16" s="208">
        <f t="shared" si="0"/>
        <v>7.3574527174673568E-2</v>
      </c>
      <c r="I16" s="206">
        <v>2843</v>
      </c>
      <c r="J16" s="207">
        <v>90465</v>
      </c>
      <c r="K16" s="207">
        <v>93943</v>
      </c>
      <c r="L16" s="208">
        <f t="shared" si="1"/>
        <v>3.7022449783379284E-2</v>
      </c>
      <c r="M16" s="207">
        <v>79414</v>
      </c>
      <c r="N16" s="207">
        <v>5518</v>
      </c>
      <c r="O16" s="206">
        <v>39006</v>
      </c>
      <c r="P16" s="206">
        <v>11188</v>
      </c>
      <c r="Q16" s="209">
        <v>0.99</v>
      </c>
      <c r="R16" s="211" t="b">
        <v>1</v>
      </c>
    </row>
    <row r="17" spans="1:18" ht="15.75" customHeight="1">
      <c r="A17" s="203" t="s">
        <v>613</v>
      </c>
      <c r="B17" s="204" t="s">
        <v>1041</v>
      </c>
      <c r="C17" s="205" t="s">
        <v>107</v>
      </c>
      <c r="D17" s="204">
        <v>41359</v>
      </c>
      <c r="E17" s="206">
        <v>16885</v>
      </c>
      <c r="F17" s="207">
        <v>555936</v>
      </c>
      <c r="G17" s="207">
        <v>597077</v>
      </c>
      <c r="H17" s="208">
        <f t="shared" si="0"/>
        <v>6.8904010705486893E-2</v>
      </c>
      <c r="I17" s="206">
        <v>6168</v>
      </c>
      <c r="J17" s="207">
        <v>246424</v>
      </c>
      <c r="K17" s="207">
        <v>249140</v>
      </c>
      <c r="L17" s="208">
        <f t="shared" si="1"/>
        <v>1.0901501164004174E-2</v>
      </c>
      <c r="M17" s="207">
        <v>67551</v>
      </c>
      <c r="N17" s="207">
        <v>3505</v>
      </c>
      <c r="O17" s="206">
        <v>79437</v>
      </c>
      <c r="P17" s="206">
        <v>89096</v>
      </c>
      <c r="Q17" s="209">
        <v>0.99</v>
      </c>
      <c r="R17" s="210"/>
    </row>
    <row r="18" spans="1:18" ht="15.75" customHeight="1">
      <c r="A18" s="203" t="s">
        <v>597</v>
      </c>
      <c r="B18" s="204" t="s">
        <v>1041</v>
      </c>
      <c r="C18" s="205" t="s">
        <v>200</v>
      </c>
      <c r="D18" s="204">
        <v>15842</v>
      </c>
      <c r="E18" s="206">
        <v>7385</v>
      </c>
      <c r="F18" s="207">
        <v>125806</v>
      </c>
      <c r="G18" s="207">
        <v>136955</v>
      </c>
      <c r="H18" s="208">
        <f t="shared" si="0"/>
        <v>8.1406301339856157E-2</v>
      </c>
      <c r="I18" s="206">
        <v>7969</v>
      </c>
      <c r="J18" s="207">
        <v>126042</v>
      </c>
      <c r="K18" s="207">
        <v>130391</v>
      </c>
      <c r="L18" s="208">
        <f t="shared" si="1"/>
        <v>3.3353529001234748E-2</v>
      </c>
      <c r="M18" s="207">
        <v>65397</v>
      </c>
      <c r="N18" s="207">
        <v>8694</v>
      </c>
      <c r="O18" s="206">
        <v>17091</v>
      </c>
      <c r="P18" s="206">
        <v>39531</v>
      </c>
      <c r="Q18" s="209">
        <v>1</v>
      </c>
      <c r="R18" s="211" t="b">
        <v>1</v>
      </c>
    </row>
    <row r="19" spans="1:18" ht="15.75" customHeight="1">
      <c r="A19" s="203" t="s">
        <v>616</v>
      </c>
      <c r="B19" s="204" t="s">
        <v>1041</v>
      </c>
      <c r="C19" s="205" t="s">
        <v>60</v>
      </c>
      <c r="D19" s="204">
        <v>32936</v>
      </c>
      <c r="E19" s="206">
        <v>21924</v>
      </c>
      <c r="F19" s="207">
        <v>464286</v>
      </c>
      <c r="G19" s="207">
        <v>466402</v>
      </c>
      <c r="H19" s="208">
        <f t="shared" si="0"/>
        <v>4.5368587613260659E-3</v>
      </c>
      <c r="I19" s="206">
        <v>5135</v>
      </c>
      <c r="J19" s="207">
        <v>105150</v>
      </c>
      <c r="K19" s="207">
        <v>102892</v>
      </c>
      <c r="L19" s="208">
        <f t="shared" si="1"/>
        <v>-2.1945340745636203E-2</v>
      </c>
      <c r="M19" s="207">
        <v>65294</v>
      </c>
      <c r="N19" s="207">
        <v>2136</v>
      </c>
      <c r="O19" s="206">
        <v>19376</v>
      </c>
      <c r="P19" s="206">
        <v>22925</v>
      </c>
      <c r="Q19" s="209">
        <v>1</v>
      </c>
      <c r="R19" s="211" t="b">
        <v>1</v>
      </c>
    </row>
    <row r="20" spans="1:18" ht="15.75" customHeight="1">
      <c r="A20" s="203" t="s">
        <v>616</v>
      </c>
      <c r="B20" s="204" t="s">
        <v>1041</v>
      </c>
      <c r="C20" s="205" t="s">
        <v>55</v>
      </c>
      <c r="D20" s="204">
        <v>127440</v>
      </c>
      <c r="E20" s="206">
        <v>8007</v>
      </c>
      <c r="F20" s="207">
        <v>53853</v>
      </c>
      <c r="G20" s="207">
        <v>64898</v>
      </c>
      <c r="H20" s="208">
        <f t="shared" si="0"/>
        <v>0.17019014453450029</v>
      </c>
      <c r="I20" s="206">
        <v>4253</v>
      </c>
      <c r="J20" s="207">
        <v>33334</v>
      </c>
      <c r="K20" s="207">
        <v>33956</v>
      </c>
      <c r="L20" s="208">
        <f t="shared" si="1"/>
        <v>1.8317823065143127E-2</v>
      </c>
      <c r="M20" s="207">
        <v>65094</v>
      </c>
      <c r="N20" s="207">
        <v>4623</v>
      </c>
      <c r="O20" s="206">
        <v>365836</v>
      </c>
      <c r="P20" s="206">
        <v>446383</v>
      </c>
      <c r="Q20" s="209">
        <v>0.92</v>
      </c>
      <c r="R20" s="210"/>
    </row>
    <row r="21" spans="1:18" ht="15.75" customHeight="1">
      <c r="A21" s="203" t="s">
        <v>1042</v>
      </c>
      <c r="B21" s="204" t="s">
        <v>1041</v>
      </c>
      <c r="C21" s="205" t="s">
        <v>61</v>
      </c>
      <c r="D21" s="204">
        <v>142169</v>
      </c>
      <c r="E21" s="206">
        <v>61014</v>
      </c>
      <c r="F21" s="207">
        <v>681380</v>
      </c>
      <c r="G21" s="207">
        <v>688626</v>
      </c>
      <c r="H21" s="208">
        <f t="shared" si="0"/>
        <v>1.0522402581372181E-2</v>
      </c>
      <c r="I21" s="206">
        <v>4101</v>
      </c>
      <c r="J21" s="207">
        <v>97240</v>
      </c>
      <c r="K21" s="207">
        <v>94329</v>
      </c>
      <c r="L21" s="208">
        <f t="shared" si="1"/>
        <v>-3.0860074844427484E-2</v>
      </c>
      <c r="M21" s="207">
        <v>64711</v>
      </c>
      <c r="N21" s="207">
        <v>2476</v>
      </c>
      <c r="O21" s="206">
        <v>158368</v>
      </c>
      <c r="P21" s="206">
        <v>187387</v>
      </c>
      <c r="Q21" s="209">
        <v>0.99</v>
      </c>
      <c r="R21" s="210"/>
    </row>
    <row r="22" spans="1:18" ht="15.75" customHeight="1">
      <c r="A22" s="203" t="s">
        <v>603</v>
      </c>
      <c r="B22" s="204" t="s">
        <v>1041</v>
      </c>
      <c r="C22" s="205" t="s">
        <v>162</v>
      </c>
      <c r="D22" s="204">
        <v>5043</v>
      </c>
      <c r="E22" s="206">
        <v>994</v>
      </c>
      <c r="F22" s="207">
        <v>97383</v>
      </c>
      <c r="G22" s="207">
        <v>99663</v>
      </c>
      <c r="H22" s="208">
        <f t="shared" si="0"/>
        <v>2.2877095812889436E-2</v>
      </c>
      <c r="I22" s="206">
        <v>742</v>
      </c>
      <c r="J22" s="207">
        <v>79351</v>
      </c>
      <c r="K22" s="207">
        <v>80136</v>
      </c>
      <c r="L22" s="208">
        <f t="shared" si="1"/>
        <v>9.795847059998003E-3</v>
      </c>
      <c r="M22" s="207">
        <v>61387</v>
      </c>
      <c r="N22" s="207">
        <v>2005</v>
      </c>
      <c r="O22" s="206">
        <v>31615</v>
      </c>
      <c r="P22" s="206">
        <v>39453</v>
      </c>
      <c r="Q22" s="209">
        <v>1</v>
      </c>
      <c r="R22" s="210"/>
    </row>
    <row r="23" spans="1:18" ht="15.75" customHeight="1">
      <c r="A23" s="203" t="s">
        <v>597</v>
      </c>
      <c r="B23" s="204" t="s">
        <v>1040</v>
      </c>
      <c r="C23" s="205" t="s">
        <v>86</v>
      </c>
      <c r="D23" s="204">
        <v>7322</v>
      </c>
      <c r="E23" s="206">
        <v>6732</v>
      </c>
      <c r="F23" s="207">
        <v>47533</v>
      </c>
      <c r="G23" s="207">
        <v>48222</v>
      </c>
      <c r="H23" s="208">
        <f t="shared" si="0"/>
        <v>1.4288084276886069E-2</v>
      </c>
      <c r="I23" s="206">
        <v>1039</v>
      </c>
      <c r="J23" s="207">
        <v>8087</v>
      </c>
      <c r="K23" s="207">
        <v>2115</v>
      </c>
      <c r="L23" s="208">
        <f t="shared" si="1"/>
        <v>-2.8236406619385344</v>
      </c>
      <c r="M23" s="207">
        <v>59828</v>
      </c>
      <c r="N23" s="207">
        <v>2345</v>
      </c>
      <c r="O23" s="206">
        <v>1768</v>
      </c>
      <c r="P23" s="206">
        <v>1058</v>
      </c>
      <c r="Q23" s="209">
        <v>1</v>
      </c>
      <c r="R23" s="210"/>
    </row>
    <row r="24" spans="1:18" ht="15.75" customHeight="1">
      <c r="A24" s="203" t="s">
        <v>593</v>
      </c>
      <c r="B24" s="204" t="s">
        <v>1041</v>
      </c>
      <c r="C24" s="205" t="s">
        <v>569</v>
      </c>
      <c r="D24" s="204">
        <v>123682</v>
      </c>
      <c r="E24" s="206">
        <v>27954</v>
      </c>
      <c r="F24" s="207">
        <v>572207</v>
      </c>
      <c r="G24" s="207">
        <v>561349</v>
      </c>
      <c r="H24" s="208">
        <f t="shared" si="0"/>
        <v>-1.9342690554361011E-2</v>
      </c>
      <c r="I24" s="206">
        <v>1631</v>
      </c>
      <c r="J24" s="207">
        <v>18644</v>
      </c>
      <c r="K24" s="207">
        <v>18627</v>
      </c>
      <c r="L24" s="208">
        <f t="shared" si="1"/>
        <v>-9.1265367477317877E-4</v>
      </c>
      <c r="M24" s="207">
        <v>59507</v>
      </c>
      <c r="N24" s="207">
        <v>1118</v>
      </c>
      <c r="O24" s="206">
        <v>252791</v>
      </c>
      <c r="P24" s="206">
        <v>252054</v>
      </c>
      <c r="Q24" s="209">
        <v>1</v>
      </c>
      <c r="R24" s="211" t="b">
        <v>1</v>
      </c>
    </row>
    <row r="25" spans="1:18" ht="15.75" customHeight="1">
      <c r="A25" s="203" t="s">
        <v>593</v>
      </c>
      <c r="B25" s="204" t="s">
        <v>1041</v>
      </c>
      <c r="C25" s="205" t="s">
        <v>198</v>
      </c>
      <c r="D25" s="204">
        <v>2842</v>
      </c>
      <c r="E25" s="206">
        <v>2332</v>
      </c>
      <c r="F25" s="207">
        <v>302831</v>
      </c>
      <c r="G25" s="207">
        <v>311960</v>
      </c>
      <c r="H25" s="208">
        <f t="shared" si="0"/>
        <v>2.9263367098345941E-2</v>
      </c>
      <c r="I25" s="206">
        <v>1483</v>
      </c>
      <c r="J25" s="207">
        <v>192055</v>
      </c>
      <c r="K25" s="207">
        <v>186028</v>
      </c>
      <c r="L25" s="208">
        <f t="shared" si="1"/>
        <v>-3.2398348635689252E-2</v>
      </c>
      <c r="M25" s="207">
        <v>46913</v>
      </c>
      <c r="N25" s="207">
        <v>1547</v>
      </c>
      <c r="O25" s="206">
        <v>1173</v>
      </c>
      <c r="P25" s="206">
        <v>1066</v>
      </c>
      <c r="Q25" s="209">
        <v>1</v>
      </c>
      <c r="R25" s="211" t="b">
        <v>1</v>
      </c>
    </row>
    <row r="26" spans="1:18" ht="15.75" customHeight="1">
      <c r="A26" s="203" t="s">
        <v>900</v>
      </c>
      <c r="B26" s="204" t="s">
        <v>1041</v>
      </c>
      <c r="C26" s="205" t="s">
        <v>558</v>
      </c>
      <c r="D26" s="204">
        <v>164787</v>
      </c>
      <c r="E26" s="206">
        <v>29875</v>
      </c>
      <c r="F26" s="207">
        <v>333372</v>
      </c>
      <c r="G26" s="207">
        <v>348989</v>
      </c>
      <c r="H26" s="208">
        <f t="shared" si="0"/>
        <v>4.4749261438039596E-2</v>
      </c>
      <c r="I26" s="206">
        <v>21097</v>
      </c>
      <c r="J26" s="207">
        <v>262999</v>
      </c>
      <c r="K26" s="207">
        <v>277600</v>
      </c>
      <c r="L26" s="208">
        <f t="shared" si="1"/>
        <v>5.2597262247838616E-2</v>
      </c>
      <c r="M26" s="207">
        <v>42766</v>
      </c>
      <c r="N26" s="207">
        <v>2328</v>
      </c>
      <c r="O26" s="206">
        <v>362275</v>
      </c>
      <c r="P26" s="206">
        <v>421578</v>
      </c>
      <c r="Q26" s="209">
        <v>1</v>
      </c>
      <c r="R26" s="210"/>
    </row>
    <row r="27" spans="1:18" ht="15.75" customHeight="1">
      <c r="A27" s="203" t="s">
        <v>606</v>
      </c>
      <c r="B27" s="204" t="s">
        <v>1041</v>
      </c>
      <c r="C27" s="205" t="s">
        <v>62</v>
      </c>
      <c r="D27" s="204">
        <v>56053</v>
      </c>
      <c r="E27" s="206">
        <v>16828</v>
      </c>
      <c r="F27" s="207">
        <v>589287</v>
      </c>
      <c r="G27" s="207">
        <v>614381</v>
      </c>
      <c r="H27" s="208">
        <f t="shared" si="0"/>
        <v>4.0844362048956591E-2</v>
      </c>
      <c r="I27" s="206">
        <v>2914</v>
      </c>
      <c r="J27" s="207">
        <v>97784</v>
      </c>
      <c r="K27" s="207">
        <v>97918</v>
      </c>
      <c r="L27" s="208">
        <f t="shared" si="1"/>
        <v>1.3684920035131436E-3</v>
      </c>
      <c r="M27" s="207">
        <v>39786</v>
      </c>
      <c r="N27" s="207">
        <v>4253</v>
      </c>
      <c r="O27" s="206">
        <v>97558</v>
      </c>
      <c r="P27" s="206">
        <v>138115</v>
      </c>
      <c r="Q27" s="209">
        <v>1</v>
      </c>
      <c r="R27" s="211" t="b">
        <v>1</v>
      </c>
    </row>
    <row r="28" spans="1:18" ht="15.75" customHeight="1">
      <c r="A28" s="203" t="s">
        <v>603</v>
      </c>
      <c r="B28" s="204" t="s">
        <v>1041</v>
      </c>
      <c r="C28" s="205" t="s">
        <v>203</v>
      </c>
      <c r="D28" s="204">
        <v>670</v>
      </c>
      <c r="E28" s="206">
        <v>92</v>
      </c>
      <c r="F28" s="207">
        <v>53994</v>
      </c>
      <c r="G28" s="207">
        <v>58305</v>
      </c>
      <c r="H28" s="208">
        <f t="shared" si="0"/>
        <v>7.3938770259840497E-2</v>
      </c>
      <c r="I28" s="206">
        <v>58</v>
      </c>
      <c r="J28" s="207">
        <v>31994</v>
      </c>
      <c r="K28" s="207">
        <v>34339</v>
      </c>
      <c r="L28" s="208">
        <f t="shared" si="1"/>
        <v>6.8289699758292327E-2</v>
      </c>
      <c r="M28" s="207">
        <v>35062</v>
      </c>
      <c r="N28" s="207">
        <v>3362</v>
      </c>
      <c r="O28" s="206">
        <v>2490</v>
      </c>
      <c r="P28" s="206">
        <v>3580</v>
      </c>
      <c r="Q28" s="209">
        <v>0.75</v>
      </c>
      <c r="R28" s="211" t="b">
        <v>1</v>
      </c>
    </row>
    <row r="29" spans="1:18" ht="15.75" customHeight="1">
      <c r="A29" s="203" t="s">
        <v>609</v>
      </c>
      <c r="B29" s="204" t="s">
        <v>1041</v>
      </c>
      <c r="C29" s="205" t="s">
        <v>92</v>
      </c>
      <c r="D29" s="204">
        <v>22229</v>
      </c>
      <c r="E29" s="206">
        <v>6650</v>
      </c>
      <c r="F29" s="207">
        <v>181685</v>
      </c>
      <c r="G29" s="207">
        <v>189319</v>
      </c>
      <c r="H29" s="208">
        <f t="shared" si="0"/>
        <v>4.0323475192664236E-2</v>
      </c>
      <c r="I29" s="206">
        <v>4237</v>
      </c>
      <c r="J29" s="207">
        <v>124643</v>
      </c>
      <c r="K29" s="207">
        <v>125615</v>
      </c>
      <c r="L29" s="208">
        <f t="shared" si="1"/>
        <v>7.7379293874139232E-3</v>
      </c>
      <c r="M29" s="207">
        <v>33731</v>
      </c>
      <c r="N29" s="207">
        <v>2298</v>
      </c>
      <c r="O29" s="206">
        <v>47774</v>
      </c>
      <c r="P29" s="206">
        <v>68018</v>
      </c>
      <c r="Q29" s="209">
        <v>0.99</v>
      </c>
      <c r="R29" s="211" t="b">
        <v>1</v>
      </c>
    </row>
    <row r="30" spans="1:18" ht="15.75" customHeight="1">
      <c r="A30" s="203" t="s">
        <v>616</v>
      </c>
      <c r="B30" s="204" t="s">
        <v>1039</v>
      </c>
      <c r="C30" s="205" t="s">
        <v>168</v>
      </c>
      <c r="D30" s="204">
        <v>10525</v>
      </c>
      <c r="E30" s="206">
        <v>7573</v>
      </c>
      <c r="F30" s="207">
        <v>473013</v>
      </c>
      <c r="G30" s="207">
        <v>438591</v>
      </c>
      <c r="H30" s="208">
        <f t="shared" si="0"/>
        <v>-7.8483142608945469E-2</v>
      </c>
      <c r="I30" s="206">
        <v>2</v>
      </c>
      <c r="J30" s="207">
        <v>119</v>
      </c>
      <c r="K30" s="207">
        <v>283</v>
      </c>
      <c r="L30" s="208">
        <f t="shared" si="1"/>
        <v>0.5795053003533569</v>
      </c>
      <c r="M30" s="207">
        <v>33074</v>
      </c>
      <c r="N30" s="207">
        <v>85</v>
      </c>
      <c r="O30" s="206">
        <v>19304</v>
      </c>
      <c r="P30" s="206">
        <v>3722</v>
      </c>
      <c r="Q30" s="209">
        <v>1</v>
      </c>
      <c r="R30" s="210"/>
    </row>
    <row r="31" spans="1:18" ht="15.75" customHeight="1">
      <c r="A31" s="203" t="s">
        <v>609</v>
      </c>
      <c r="B31" s="204" t="s">
        <v>1041</v>
      </c>
      <c r="C31" s="205" t="s">
        <v>141</v>
      </c>
      <c r="D31" s="204">
        <v>7194</v>
      </c>
      <c r="E31" s="206">
        <v>3459</v>
      </c>
      <c r="F31" s="207">
        <v>104324</v>
      </c>
      <c r="G31" s="207">
        <v>107494</v>
      </c>
      <c r="H31" s="208">
        <f t="shared" si="0"/>
        <v>2.9490018047518933E-2</v>
      </c>
      <c r="I31" s="206">
        <v>2044</v>
      </c>
      <c r="J31" s="207">
        <v>54696</v>
      </c>
      <c r="K31" s="207">
        <v>55676</v>
      </c>
      <c r="L31" s="208">
        <f t="shared" si="1"/>
        <v>1.7601839212587112E-2</v>
      </c>
      <c r="M31" s="207">
        <v>32444</v>
      </c>
      <c r="N31" s="207">
        <v>2185</v>
      </c>
      <c r="O31" s="206">
        <v>15259</v>
      </c>
      <c r="P31" s="206">
        <v>15782</v>
      </c>
      <c r="Q31" s="209">
        <v>0.98</v>
      </c>
      <c r="R31" s="211" t="b">
        <v>1</v>
      </c>
    </row>
    <row r="32" spans="1:18" ht="14.4">
      <c r="A32" s="203" t="s">
        <v>588</v>
      </c>
      <c r="B32" s="204" t="s">
        <v>1041</v>
      </c>
      <c r="C32" s="205" t="s">
        <v>546</v>
      </c>
      <c r="D32" s="204">
        <v>5812</v>
      </c>
      <c r="E32" s="206">
        <v>3588</v>
      </c>
      <c r="F32" s="207">
        <v>61452</v>
      </c>
      <c r="G32" s="207">
        <v>57073</v>
      </c>
      <c r="H32" s="208">
        <f t="shared" si="0"/>
        <v>-7.6726297899181756E-2</v>
      </c>
      <c r="I32" s="206">
        <v>562</v>
      </c>
      <c r="J32" s="207">
        <v>14513</v>
      </c>
      <c r="K32" s="207">
        <v>14575</v>
      </c>
      <c r="L32" s="208">
        <f t="shared" si="1"/>
        <v>4.253859348198971E-3</v>
      </c>
      <c r="M32" s="207">
        <v>31690</v>
      </c>
      <c r="N32" s="207">
        <v>3224</v>
      </c>
      <c r="O32" s="206">
        <v>26113</v>
      </c>
      <c r="P32" s="206">
        <v>4852</v>
      </c>
      <c r="Q32" s="209">
        <v>1</v>
      </c>
      <c r="R32" s="211" t="b">
        <v>1</v>
      </c>
    </row>
    <row r="33" spans="1:18" ht="14.4">
      <c r="A33" s="203" t="s">
        <v>593</v>
      </c>
      <c r="B33" s="204" t="s">
        <v>1041</v>
      </c>
      <c r="C33" s="205" t="s">
        <v>535</v>
      </c>
      <c r="D33" s="204">
        <v>17890</v>
      </c>
      <c r="E33" s="206">
        <v>7186</v>
      </c>
      <c r="F33" s="207">
        <v>133677</v>
      </c>
      <c r="G33" s="207">
        <v>137322</v>
      </c>
      <c r="H33" s="208">
        <f t="shared" si="0"/>
        <v>2.6543452615021629E-2</v>
      </c>
      <c r="I33" s="206">
        <v>4911</v>
      </c>
      <c r="J33" s="207">
        <v>69325</v>
      </c>
      <c r="K33" s="207">
        <v>68921</v>
      </c>
      <c r="L33" s="208">
        <f t="shared" si="1"/>
        <v>-5.8617837814309137E-3</v>
      </c>
      <c r="M33" s="207">
        <v>30499</v>
      </c>
      <c r="N33" s="207">
        <v>1170</v>
      </c>
      <c r="O33" s="206">
        <v>42573</v>
      </c>
      <c r="P33" s="206">
        <v>49762</v>
      </c>
      <c r="Q33" s="209">
        <v>0.89</v>
      </c>
      <c r="R33" s="210"/>
    </row>
    <row r="34" spans="1:18" ht="14.4">
      <c r="A34" s="203" t="s">
        <v>593</v>
      </c>
      <c r="B34" s="204" t="s">
        <v>1041</v>
      </c>
      <c r="C34" s="205" t="s">
        <v>120</v>
      </c>
      <c r="D34" s="204">
        <v>21438</v>
      </c>
      <c r="E34" s="206">
        <v>11238</v>
      </c>
      <c r="F34" s="207">
        <v>186801</v>
      </c>
      <c r="G34" s="207">
        <v>184018</v>
      </c>
      <c r="H34" s="208">
        <f t="shared" si="0"/>
        <v>-1.5123520525166016E-2</v>
      </c>
      <c r="I34" s="206">
        <v>5290</v>
      </c>
      <c r="J34" s="207">
        <v>79168</v>
      </c>
      <c r="K34" s="207">
        <v>80501</v>
      </c>
      <c r="L34" s="208">
        <f t="shared" si="1"/>
        <v>1.6558800511794886E-2</v>
      </c>
      <c r="M34" s="207">
        <v>29967</v>
      </c>
      <c r="N34" s="207">
        <v>1652</v>
      </c>
      <c r="O34" s="206">
        <v>36022</v>
      </c>
      <c r="P34" s="206">
        <v>36676</v>
      </c>
      <c r="Q34" s="209">
        <v>1</v>
      </c>
      <c r="R34" s="211" t="b">
        <v>1</v>
      </c>
    </row>
    <row r="35" spans="1:18" ht="14.4">
      <c r="A35" s="203" t="s">
        <v>1042</v>
      </c>
      <c r="B35" s="204" t="s">
        <v>1041</v>
      </c>
      <c r="C35" s="205" t="s">
        <v>781</v>
      </c>
      <c r="D35" s="204">
        <v>9752</v>
      </c>
      <c r="E35" s="206">
        <v>5859</v>
      </c>
      <c r="F35" s="207">
        <v>252735</v>
      </c>
      <c r="G35" s="207">
        <v>244523</v>
      </c>
      <c r="H35" s="208">
        <f t="shared" si="0"/>
        <v>-3.3583752857604399E-2</v>
      </c>
      <c r="I35" s="206">
        <v>0</v>
      </c>
      <c r="J35" s="207">
        <v>0</v>
      </c>
      <c r="K35" s="207">
        <v>0</v>
      </c>
      <c r="L35" s="208" t="e">
        <f t="shared" si="1"/>
        <v>#DIV/0!</v>
      </c>
      <c r="M35" s="207">
        <v>28868</v>
      </c>
      <c r="N35" s="207">
        <v>433</v>
      </c>
      <c r="O35" s="206">
        <v>11746</v>
      </c>
      <c r="P35" s="206">
        <v>15509</v>
      </c>
      <c r="Q35" s="209">
        <v>1</v>
      </c>
      <c r="R35" s="211" t="b">
        <v>1</v>
      </c>
    </row>
    <row r="36" spans="1:18" ht="14.4">
      <c r="A36" s="203" t="s">
        <v>1043</v>
      </c>
      <c r="B36" s="204" t="s">
        <v>1041</v>
      </c>
      <c r="C36" s="205" t="s">
        <v>541</v>
      </c>
      <c r="D36" s="204">
        <v>11137</v>
      </c>
      <c r="E36" s="206">
        <v>6014</v>
      </c>
      <c r="F36" s="207">
        <v>62766</v>
      </c>
      <c r="G36" s="207">
        <v>37957</v>
      </c>
      <c r="H36" s="208">
        <f t="shared" si="0"/>
        <v>-0.65360803013936819</v>
      </c>
      <c r="I36" s="206">
        <v>12</v>
      </c>
      <c r="J36" s="207">
        <v>95</v>
      </c>
      <c r="K36" s="207">
        <v>95</v>
      </c>
      <c r="L36" s="208">
        <f t="shared" si="1"/>
        <v>0</v>
      </c>
      <c r="M36" s="207">
        <v>28812</v>
      </c>
      <c r="N36" s="207">
        <v>1554</v>
      </c>
      <c r="O36" s="206">
        <v>11505</v>
      </c>
      <c r="P36" s="206">
        <v>13519</v>
      </c>
      <c r="Q36" s="209">
        <v>1</v>
      </c>
      <c r="R36" s="211" t="b">
        <v>1</v>
      </c>
    </row>
    <row r="37" spans="1:18" ht="14.4">
      <c r="A37" s="203" t="s">
        <v>1038</v>
      </c>
      <c r="B37" s="204" t="s">
        <v>1039</v>
      </c>
      <c r="C37" s="205" t="s">
        <v>526</v>
      </c>
      <c r="D37" s="204">
        <v>881</v>
      </c>
      <c r="E37" s="206">
        <v>596</v>
      </c>
      <c r="F37" s="207">
        <v>218789</v>
      </c>
      <c r="G37" s="207">
        <v>222557</v>
      </c>
      <c r="H37" s="208">
        <f t="shared" si="0"/>
        <v>1.6930494210471925E-2</v>
      </c>
      <c r="I37" s="206">
        <v>544</v>
      </c>
      <c r="J37" s="207">
        <v>204482</v>
      </c>
      <c r="K37" s="207">
        <v>208132</v>
      </c>
      <c r="L37" s="208">
        <f t="shared" si="1"/>
        <v>1.7536947706263333E-2</v>
      </c>
      <c r="M37" s="207">
        <v>28775</v>
      </c>
      <c r="N37" s="207">
        <v>590</v>
      </c>
      <c r="O37" s="206">
        <v>432</v>
      </c>
      <c r="P37" s="206">
        <v>3057</v>
      </c>
      <c r="Q37" s="209">
        <v>0.87</v>
      </c>
      <c r="R37" s="210"/>
    </row>
    <row r="38" spans="1:18" ht="14.4">
      <c r="A38" s="203" t="s">
        <v>593</v>
      </c>
      <c r="B38" s="204" t="s">
        <v>1041</v>
      </c>
      <c r="C38" s="205" t="s">
        <v>531</v>
      </c>
      <c r="D38" s="204">
        <v>4246</v>
      </c>
      <c r="E38" s="206">
        <v>1514</v>
      </c>
      <c r="F38" s="207">
        <v>236483</v>
      </c>
      <c r="G38" s="207">
        <v>316206</v>
      </c>
      <c r="H38" s="208">
        <f t="shared" si="0"/>
        <v>0.25212361561766694</v>
      </c>
      <c r="I38" s="206">
        <v>216</v>
      </c>
      <c r="J38" s="207">
        <v>119796</v>
      </c>
      <c r="K38" s="207">
        <v>122504</v>
      </c>
      <c r="L38" s="208">
        <f t="shared" si="1"/>
        <v>2.2105400639979102E-2</v>
      </c>
      <c r="M38" s="207">
        <v>27840</v>
      </c>
      <c r="N38" s="207">
        <v>1791</v>
      </c>
      <c r="O38" s="206">
        <v>9791</v>
      </c>
      <c r="P38" s="206">
        <v>3326</v>
      </c>
      <c r="Q38" s="209">
        <v>0.84</v>
      </c>
      <c r="R38" s="211" t="b">
        <v>1</v>
      </c>
    </row>
    <row r="39" spans="1:18" ht="14.4">
      <c r="A39" s="203" t="s">
        <v>609</v>
      </c>
      <c r="B39" s="204" t="s">
        <v>1041</v>
      </c>
      <c r="C39" s="205" t="s">
        <v>84</v>
      </c>
      <c r="D39" s="204">
        <v>26530</v>
      </c>
      <c r="E39" s="206">
        <v>6758</v>
      </c>
      <c r="F39" s="207">
        <v>419486</v>
      </c>
      <c r="G39" s="207">
        <v>435912</v>
      </c>
      <c r="H39" s="208">
        <f t="shared" si="0"/>
        <v>3.7681917451228689E-2</v>
      </c>
      <c r="I39" s="206">
        <v>2866</v>
      </c>
      <c r="J39" s="207">
        <v>222682</v>
      </c>
      <c r="K39" s="207">
        <v>244245</v>
      </c>
      <c r="L39" s="208">
        <f t="shared" si="1"/>
        <v>8.8284304694057195E-2</v>
      </c>
      <c r="M39" s="207">
        <v>26245</v>
      </c>
      <c r="N39" s="207">
        <v>400</v>
      </c>
      <c r="O39" s="206">
        <v>45095</v>
      </c>
      <c r="P39" s="206">
        <v>138584</v>
      </c>
      <c r="Q39" s="209">
        <v>0.97</v>
      </c>
      <c r="R39" s="211" t="b">
        <v>1</v>
      </c>
    </row>
    <row r="40" spans="1:18" ht="14.4">
      <c r="A40" s="203" t="s">
        <v>626</v>
      </c>
      <c r="B40" s="204" t="s">
        <v>1041</v>
      </c>
      <c r="C40" s="205" t="s">
        <v>498</v>
      </c>
      <c r="D40" s="204">
        <v>2498</v>
      </c>
      <c r="E40" s="206">
        <v>562</v>
      </c>
      <c r="F40" s="207">
        <v>167968</v>
      </c>
      <c r="G40" s="207">
        <v>193607</v>
      </c>
      <c r="H40" s="208">
        <f t="shared" si="0"/>
        <v>0.13242806303491092</v>
      </c>
      <c r="I40" s="206">
        <v>232</v>
      </c>
      <c r="J40" s="207">
        <v>61096</v>
      </c>
      <c r="K40" s="207">
        <v>60940</v>
      </c>
      <c r="L40" s="208">
        <f t="shared" si="1"/>
        <v>-2.559894978667542E-3</v>
      </c>
      <c r="M40" s="207">
        <v>24431</v>
      </c>
      <c r="N40" s="207">
        <v>1333</v>
      </c>
      <c r="O40" s="206">
        <v>5147</v>
      </c>
      <c r="P40" s="206">
        <v>5878</v>
      </c>
      <c r="Q40" s="209">
        <v>1</v>
      </c>
      <c r="R40" s="210"/>
    </row>
    <row r="41" spans="1:18" ht="14.4">
      <c r="A41" s="203" t="s">
        <v>1044</v>
      </c>
      <c r="B41" s="204" t="s">
        <v>1041</v>
      </c>
      <c r="C41" s="205" t="s">
        <v>190</v>
      </c>
      <c r="D41" s="204">
        <v>1258</v>
      </c>
      <c r="E41" s="206">
        <v>992</v>
      </c>
      <c r="F41" s="207">
        <v>138897</v>
      </c>
      <c r="G41" s="207">
        <v>138423</v>
      </c>
      <c r="H41" s="208">
        <f t="shared" si="0"/>
        <v>-3.4242864263886782E-3</v>
      </c>
      <c r="I41" s="206">
        <v>618</v>
      </c>
      <c r="J41" s="207">
        <v>75299</v>
      </c>
      <c r="K41" s="207">
        <v>75780</v>
      </c>
      <c r="L41" s="208">
        <f t="shared" si="1"/>
        <v>6.3473211929268936E-3</v>
      </c>
      <c r="M41" s="207">
        <v>23603</v>
      </c>
      <c r="N41" s="207">
        <v>718</v>
      </c>
      <c r="O41" s="206">
        <v>545</v>
      </c>
      <c r="P41" s="206">
        <v>503</v>
      </c>
      <c r="Q41" s="209">
        <v>1</v>
      </c>
      <c r="R41" s="211" t="b">
        <v>1</v>
      </c>
    </row>
    <row r="42" spans="1:18" ht="14.4">
      <c r="A42" s="203" t="s">
        <v>597</v>
      </c>
      <c r="B42" s="204" t="s">
        <v>1041</v>
      </c>
      <c r="C42" s="205" t="s">
        <v>307</v>
      </c>
      <c r="D42" s="204">
        <v>74981</v>
      </c>
      <c r="E42" s="206">
        <v>39222</v>
      </c>
      <c r="F42" s="207">
        <v>386744</v>
      </c>
      <c r="G42" s="207">
        <v>437733</v>
      </c>
      <c r="H42" s="208">
        <f t="shared" si="0"/>
        <v>0.11648424953110686</v>
      </c>
      <c r="I42" s="206">
        <v>63224</v>
      </c>
      <c r="J42" s="207">
        <v>626617</v>
      </c>
      <c r="K42" s="207">
        <v>640463</v>
      </c>
      <c r="L42" s="208">
        <f t="shared" si="1"/>
        <v>2.1618735196256459E-2</v>
      </c>
      <c r="M42" s="207">
        <v>23143</v>
      </c>
      <c r="N42" s="207">
        <v>2627</v>
      </c>
      <c r="O42" s="206">
        <v>30073</v>
      </c>
      <c r="P42" s="206">
        <v>67466</v>
      </c>
      <c r="Q42" s="209">
        <v>1</v>
      </c>
      <c r="R42" s="211" t="b">
        <v>1</v>
      </c>
    </row>
    <row r="43" spans="1:18" ht="14.4">
      <c r="A43" s="212" t="e">
        <v>#N/A</v>
      </c>
      <c r="B43" s="204" t="s">
        <v>1041</v>
      </c>
      <c r="C43" s="205" t="s">
        <v>556</v>
      </c>
      <c r="D43" s="204">
        <v>75837</v>
      </c>
      <c r="E43" s="206">
        <v>33918</v>
      </c>
      <c r="F43" s="207">
        <v>473122</v>
      </c>
      <c r="G43" s="207">
        <v>584406</v>
      </c>
      <c r="H43" s="208">
        <f t="shared" si="0"/>
        <v>0.19042241181644268</v>
      </c>
      <c r="I43" s="206">
        <v>0</v>
      </c>
      <c r="J43" s="207">
        <v>0</v>
      </c>
      <c r="K43" s="207">
        <v>0</v>
      </c>
      <c r="L43" s="208" t="e">
        <f t="shared" si="1"/>
        <v>#DIV/0!</v>
      </c>
      <c r="M43" s="207">
        <v>22778</v>
      </c>
      <c r="N43" s="207">
        <v>1457</v>
      </c>
      <c r="O43" s="206">
        <v>18987</v>
      </c>
      <c r="P43" s="206">
        <v>120735</v>
      </c>
      <c r="Q43" s="209">
        <v>1</v>
      </c>
      <c r="R43" s="211" t="b">
        <v>1</v>
      </c>
    </row>
    <row r="44" spans="1:18" ht="14.4">
      <c r="A44" s="203" t="s">
        <v>627</v>
      </c>
      <c r="B44" s="204" t="s">
        <v>1041</v>
      </c>
      <c r="C44" s="205" t="s">
        <v>220</v>
      </c>
      <c r="D44" s="204">
        <v>6277</v>
      </c>
      <c r="E44" s="206">
        <v>3656</v>
      </c>
      <c r="F44" s="207">
        <v>48645</v>
      </c>
      <c r="G44" s="207">
        <v>53024</v>
      </c>
      <c r="H44" s="208">
        <f t="shared" si="0"/>
        <v>8.2585244417622203E-2</v>
      </c>
      <c r="I44" s="206">
        <v>4602</v>
      </c>
      <c r="J44" s="207">
        <v>61658</v>
      </c>
      <c r="K44" s="207">
        <v>62769</v>
      </c>
      <c r="L44" s="208">
        <f t="shared" si="1"/>
        <v>1.7699819974828338E-2</v>
      </c>
      <c r="M44" s="207">
        <v>21097</v>
      </c>
      <c r="N44" s="207">
        <v>5408</v>
      </c>
      <c r="O44" s="206">
        <v>5569</v>
      </c>
      <c r="P44" s="206">
        <v>8219</v>
      </c>
      <c r="Q44" s="209">
        <v>0.99</v>
      </c>
      <c r="R44" s="211" t="b">
        <v>1</v>
      </c>
    </row>
    <row r="45" spans="1:18" ht="14.4">
      <c r="A45" s="203" t="s">
        <v>1042</v>
      </c>
      <c r="B45" s="204" t="s">
        <v>1041</v>
      </c>
      <c r="C45" s="205" t="s">
        <v>204</v>
      </c>
      <c r="D45" s="204">
        <v>1824</v>
      </c>
      <c r="E45" s="206">
        <v>470</v>
      </c>
      <c r="F45" s="207">
        <v>130186</v>
      </c>
      <c r="G45" s="207">
        <v>163522</v>
      </c>
      <c r="H45" s="208">
        <f t="shared" si="0"/>
        <v>0.20386247722019055</v>
      </c>
      <c r="I45" s="206">
        <v>247</v>
      </c>
      <c r="J45" s="207">
        <v>63711</v>
      </c>
      <c r="K45" s="207">
        <v>62259</v>
      </c>
      <c r="L45" s="208">
        <f t="shared" si="1"/>
        <v>-2.3321929359610659E-2</v>
      </c>
      <c r="M45" s="207">
        <v>20726</v>
      </c>
      <c r="N45" s="207">
        <v>972</v>
      </c>
      <c r="O45" s="206">
        <v>4469</v>
      </c>
      <c r="P45" s="206">
        <v>3877</v>
      </c>
      <c r="Q45" s="209">
        <v>1</v>
      </c>
      <c r="R45" s="211" t="b">
        <v>1</v>
      </c>
    </row>
    <row r="46" spans="1:18" ht="14.4">
      <c r="A46" s="203" t="s">
        <v>1045</v>
      </c>
      <c r="B46" s="204" t="s">
        <v>1041</v>
      </c>
      <c r="C46" s="205" t="s">
        <v>77</v>
      </c>
      <c r="D46" s="204">
        <v>85978</v>
      </c>
      <c r="E46" s="206">
        <v>12424</v>
      </c>
      <c r="F46" s="207">
        <v>116442</v>
      </c>
      <c r="G46" s="207">
        <v>115302</v>
      </c>
      <c r="H46" s="208">
        <f t="shared" si="0"/>
        <v>-9.8870791486704475E-3</v>
      </c>
      <c r="I46" s="206">
        <v>11674</v>
      </c>
      <c r="J46" s="207">
        <v>101526</v>
      </c>
      <c r="K46" s="207">
        <v>104032</v>
      </c>
      <c r="L46" s="208">
        <f t="shared" si="1"/>
        <v>2.4088741925561367E-2</v>
      </c>
      <c r="M46" s="207">
        <v>20385</v>
      </c>
      <c r="N46" s="207">
        <v>924</v>
      </c>
      <c r="O46" s="206">
        <v>187921</v>
      </c>
      <c r="P46" s="206">
        <v>250591</v>
      </c>
      <c r="Q46" s="209">
        <v>0.99</v>
      </c>
      <c r="R46" s="211" t="b">
        <v>1</v>
      </c>
    </row>
    <row r="47" spans="1:18" ht="14.4">
      <c r="A47" s="203" t="s">
        <v>1044</v>
      </c>
      <c r="B47" s="204" t="s">
        <v>1041</v>
      </c>
      <c r="C47" s="205" t="s">
        <v>221</v>
      </c>
      <c r="D47" s="204">
        <v>2116</v>
      </c>
      <c r="E47" s="206">
        <v>1303</v>
      </c>
      <c r="F47" s="207">
        <v>61883</v>
      </c>
      <c r="G47" s="207">
        <v>61236</v>
      </c>
      <c r="H47" s="208">
        <f t="shared" si="0"/>
        <v>-1.0565680318766738E-2</v>
      </c>
      <c r="I47" s="206">
        <v>566</v>
      </c>
      <c r="J47" s="207">
        <v>33276</v>
      </c>
      <c r="K47" s="207">
        <v>29785</v>
      </c>
      <c r="L47" s="208">
        <f t="shared" si="1"/>
        <v>-0.11720664764143025</v>
      </c>
      <c r="M47" s="207">
        <v>20122</v>
      </c>
      <c r="N47" s="207">
        <v>1210</v>
      </c>
      <c r="O47" s="206">
        <v>1714</v>
      </c>
      <c r="P47" s="206">
        <v>1852</v>
      </c>
      <c r="Q47" s="209">
        <v>1</v>
      </c>
      <c r="R47" s="210"/>
    </row>
    <row r="48" spans="1:18" ht="14.4">
      <c r="A48" s="203" t="s">
        <v>1046</v>
      </c>
      <c r="B48" s="204" t="s">
        <v>1041</v>
      </c>
      <c r="C48" s="205" t="s">
        <v>82</v>
      </c>
      <c r="D48" s="204">
        <v>16343</v>
      </c>
      <c r="E48" s="206">
        <v>9179</v>
      </c>
      <c r="F48" s="207">
        <v>269944</v>
      </c>
      <c r="G48" s="207">
        <v>266097</v>
      </c>
      <c r="H48" s="208">
        <f t="shared" si="0"/>
        <v>-1.445713405261991E-2</v>
      </c>
      <c r="I48" s="206">
        <v>594</v>
      </c>
      <c r="J48" s="207">
        <v>19534</v>
      </c>
      <c r="K48" s="207">
        <v>25879</v>
      </c>
      <c r="L48" s="208">
        <f t="shared" si="1"/>
        <v>0.24517948916109586</v>
      </c>
      <c r="M48" s="207">
        <v>19901</v>
      </c>
      <c r="N48" s="207">
        <v>308</v>
      </c>
      <c r="O48" s="206">
        <v>24057</v>
      </c>
      <c r="P48" s="206">
        <v>32923</v>
      </c>
      <c r="Q48" s="209">
        <v>1</v>
      </c>
      <c r="R48" s="210"/>
    </row>
    <row r="49" spans="1:18" ht="14.4">
      <c r="A49" s="203" t="s">
        <v>588</v>
      </c>
      <c r="B49" s="204" t="s">
        <v>1041</v>
      </c>
      <c r="C49" s="205" t="s">
        <v>564</v>
      </c>
      <c r="D49" s="204">
        <v>78723</v>
      </c>
      <c r="E49" s="206">
        <v>16995</v>
      </c>
      <c r="F49" s="207">
        <v>148112</v>
      </c>
      <c r="G49" s="207">
        <v>152366</v>
      </c>
      <c r="H49" s="208">
        <f t="shared" si="0"/>
        <v>2.791961461218382E-2</v>
      </c>
      <c r="I49" s="206">
        <v>3897</v>
      </c>
      <c r="J49" s="207">
        <v>43459</v>
      </c>
      <c r="K49" s="207">
        <v>44567</v>
      </c>
      <c r="L49" s="208">
        <f t="shared" si="1"/>
        <v>2.486144456660758E-2</v>
      </c>
      <c r="M49" s="207">
        <v>19287</v>
      </c>
      <c r="N49" s="207">
        <v>1233</v>
      </c>
      <c r="O49" s="206">
        <v>182788</v>
      </c>
      <c r="P49" s="206">
        <v>155238</v>
      </c>
      <c r="Q49" s="209">
        <v>0.99</v>
      </c>
      <c r="R49" s="210"/>
    </row>
    <row r="50" spans="1:18" ht="14.4">
      <c r="A50" s="203" t="s">
        <v>597</v>
      </c>
      <c r="B50" s="204" t="s">
        <v>1041</v>
      </c>
      <c r="C50" s="205" t="s">
        <v>172</v>
      </c>
      <c r="D50" s="204">
        <v>8593</v>
      </c>
      <c r="E50" s="206">
        <v>4742</v>
      </c>
      <c r="F50" s="207">
        <v>232011</v>
      </c>
      <c r="G50" s="207">
        <v>244565</v>
      </c>
      <c r="H50" s="208">
        <f t="shared" si="0"/>
        <v>5.1331956739517098E-2</v>
      </c>
      <c r="I50" s="206">
        <v>2213</v>
      </c>
      <c r="J50" s="207">
        <v>117611</v>
      </c>
      <c r="K50" s="207">
        <v>129386</v>
      </c>
      <c r="L50" s="208">
        <f t="shared" si="1"/>
        <v>9.100675498121899E-2</v>
      </c>
      <c r="M50" s="207">
        <v>19201</v>
      </c>
      <c r="N50" s="207">
        <v>1059</v>
      </c>
      <c r="O50" s="206">
        <v>10506</v>
      </c>
      <c r="P50" s="206">
        <v>18935</v>
      </c>
      <c r="Q50" s="209">
        <v>1</v>
      </c>
      <c r="R50" s="211" t="b">
        <v>1</v>
      </c>
    </row>
    <row r="51" spans="1:18" ht="14.4">
      <c r="A51" s="203" t="s">
        <v>626</v>
      </c>
      <c r="B51" s="204" t="s">
        <v>1041</v>
      </c>
      <c r="C51" s="205" t="s">
        <v>146</v>
      </c>
      <c r="D51" s="204">
        <v>3793</v>
      </c>
      <c r="E51" s="206">
        <v>956</v>
      </c>
      <c r="F51" s="207">
        <v>63464</v>
      </c>
      <c r="G51" s="207">
        <v>69147</v>
      </c>
      <c r="H51" s="208">
        <f t="shared" si="0"/>
        <v>8.2187224319204014E-2</v>
      </c>
      <c r="I51" s="206">
        <v>477</v>
      </c>
      <c r="J51" s="207">
        <v>32426</v>
      </c>
      <c r="K51" s="207">
        <v>30535</v>
      </c>
      <c r="L51" s="208">
        <f t="shared" si="1"/>
        <v>-6.1928934010152287E-2</v>
      </c>
      <c r="M51" s="207">
        <v>19199</v>
      </c>
      <c r="N51" s="207">
        <v>809</v>
      </c>
      <c r="O51" s="206">
        <v>9066</v>
      </c>
      <c r="P51" s="206">
        <v>9143</v>
      </c>
      <c r="Q51" s="209">
        <v>0.99</v>
      </c>
      <c r="R51" s="211" t="b">
        <v>1</v>
      </c>
    </row>
    <row r="52" spans="1:18" ht="14.4">
      <c r="A52" s="203" t="s">
        <v>593</v>
      </c>
      <c r="B52" s="204" t="s">
        <v>1041</v>
      </c>
      <c r="C52" s="205" t="s">
        <v>545</v>
      </c>
      <c r="D52" s="204">
        <v>3819</v>
      </c>
      <c r="E52" s="206">
        <v>1459</v>
      </c>
      <c r="F52" s="207">
        <v>99780</v>
      </c>
      <c r="G52" s="207">
        <v>96936</v>
      </c>
      <c r="H52" s="208">
        <f t="shared" si="0"/>
        <v>-2.9338945283486011E-2</v>
      </c>
      <c r="I52" s="206">
        <v>331</v>
      </c>
      <c r="J52" s="207">
        <v>33958</v>
      </c>
      <c r="K52" s="207">
        <v>33723</v>
      </c>
      <c r="L52" s="208">
        <f t="shared" si="1"/>
        <v>-6.968537793197521E-3</v>
      </c>
      <c r="M52" s="207">
        <v>16191</v>
      </c>
      <c r="N52" s="207">
        <v>1038</v>
      </c>
      <c r="O52" s="206">
        <v>8816</v>
      </c>
      <c r="P52" s="206">
        <v>13147</v>
      </c>
      <c r="Q52" s="209">
        <v>0.96</v>
      </c>
      <c r="R52" s="211" t="b">
        <v>1</v>
      </c>
    </row>
    <row r="53" spans="1:18" ht="14.4">
      <c r="A53" s="203" t="s">
        <v>588</v>
      </c>
      <c r="B53" s="204" t="s">
        <v>1041</v>
      </c>
      <c r="C53" s="205" t="s">
        <v>66</v>
      </c>
      <c r="D53" s="204">
        <v>57053</v>
      </c>
      <c r="E53" s="206">
        <v>5111</v>
      </c>
      <c r="F53" s="207">
        <v>164649</v>
      </c>
      <c r="G53" s="207">
        <v>177913</v>
      </c>
      <c r="H53" s="208">
        <f t="shared" si="0"/>
        <v>7.4553292901586729E-2</v>
      </c>
      <c r="I53" s="206">
        <v>451</v>
      </c>
      <c r="J53" s="207">
        <v>13483</v>
      </c>
      <c r="K53" s="207">
        <v>10758</v>
      </c>
      <c r="L53" s="208">
        <f t="shared" si="1"/>
        <v>-0.25329986986428704</v>
      </c>
      <c r="M53" s="207">
        <v>15367</v>
      </c>
      <c r="N53" s="207">
        <v>534</v>
      </c>
      <c r="O53" s="206">
        <v>155416</v>
      </c>
      <c r="P53" s="206">
        <v>198403</v>
      </c>
      <c r="Q53" s="209">
        <v>0.99</v>
      </c>
      <c r="R53" s="211" t="b">
        <v>1</v>
      </c>
    </row>
    <row r="54" spans="1:18" ht="14.4">
      <c r="A54" s="203" t="s">
        <v>1044</v>
      </c>
      <c r="B54" s="204" t="s">
        <v>1041</v>
      </c>
      <c r="C54" s="205" t="s">
        <v>111</v>
      </c>
      <c r="D54" s="204">
        <v>31428</v>
      </c>
      <c r="E54" s="206">
        <v>20816</v>
      </c>
      <c r="F54" s="207">
        <v>133164</v>
      </c>
      <c r="G54" s="207">
        <v>135282</v>
      </c>
      <c r="H54" s="208">
        <f t="shared" si="0"/>
        <v>1.5656184858296004E-2</v>
      </c>
      <c r="I54" s="206">
        <v>1906</v>
      </c>
      <c r="J54" s="207">
        <v>19120</v>
      </c>
      <c r="K54" s="207">
        <v>19176</v>
      </c>
      <c r="L54" s="208">
        <f t="shared" si="1"/>
        <v>2.9203170629954109E-3</v>
      </c>
      <c r="M54" s="207">
        <v>15137</v>
      </c>
      <c r="N54" s="207">
        <v>1868</v>
      </c>
      <c r="O54" s="206">
        <v>45228</v>
      </c>
      <c r="P54" s="206">
        <v>47644</v>
      </c>
      <c r="Q54" s="209">
        <v>0.99</v>
      </c>
      <c r="R54" s="210"/>
    </row>
    <row r="55" spans="1:18" ht="14.4">
      <c r="A55" s="203" t="s">
        <v>1042</v>
      </c>
      <c r="B55" s="204" t="s">
        <v>1041</v>
      </c>
      <c r="C55" s="205" t="s">
        <v>199</v>
      </c>
      <c r="D55" s="204">
        <v>20760</v>
      </c>
      <c r="E55" s="206">
        <v>5554</v>
      </c>
      <c r="F55" s="207">
        <v>142705</v>
      </c>
      <c r="G55" s="207">
        <v>104092</v>
      </c>
      <c r="H55" s="208">
        <f t="shared" si="0"/>
        <v>-0.3709506974599393</v>
      </c>
      <c r="I55" s="206">
        <v>2021</v>
      </c>
      <c r="J55" s="207">
        <v>24170</v>
      </c>
      <c r="K55" s="207">
        <v>24369</v>
      </c>
      <c r="L55" s="208">
        <f t="shared" si="1"/>
        <v>8.1661126841478925E-3</v>
      </c>
      <c r="M55" s="207">
        <v>14749</v>
      </c>
      <c r="N55" s="207">
        <v>748</v>
      </c>
      <c r="O55" s="206">
        <v>49064</v>
      </c>
      <c r="P55" s="206">
        <v>50345</v>
      </c>
      <c r="Q55" s="209">
        <v>1</v>
      </c>
      <c r="R55" s="211" t="b">
        <v>1</v>
      </c>
    </row>
    <row r="56" spans="1:18" ht="14.4">
      <c r="A56" s="203" t="s">
        <v>1042</v>
      </c>
      <c r="B56" s="204" t="s">
        <v>1041</v>
      </c>
      <c r="C56" s="205" t="s">
        <v>511</v>
      </c>
      <c r="D56" s="204">
        <v>7221</v>
      </c>
      <c r="E56" s="206">
        <v>1206</v>
      </c>
      <c r="F56" s="207">
        <v>79454</v>
      </c>
      <c r="G56" s="207">
        <v>75955</v>
      </c>
      <c r="H56" s="208">
        <f t="shared" si="0"/>
        <v>-4.6066750049371337E-2</v>
      </c>
      <c r="I56" s="206">
        <v>91</v>
      </c>
      <c r="J56" s="207">
        <v>11536</v>
      </c>
      <c r="K56" s="207">
        <v>11560</v>
      </c>
      <c r="L56" s="208">
        <f t="shared" si="1"/>
        <v>2.0761245674740486E-3</v>
      </c>
      <c r="M56" s="207">
        <v>14516</v>
      </c>
      <c r="N56" s="207">
        <v>499</v>
      </c>
      <c r="O56" s="206">
        <v>12252</v>
      </c>
      <c r="P56" s="206">
        <v>14080</v>
      </c>
      <c r="Q56" s="209">
        <v>1</v>
      </c>
      <c r="R56" s="210"/>
    </row>
    <row r="57" spans="1:18" ht="14.4">
      <c r="A57" s="203" t="s">
        <v>609</v>
      </c>
      <c r="B57" s="204" t="s">
        <v>1041</v>
      </c>
      <c r="C57" s="205" t="s">
        <v>539</v>
      </c>
      <c r="D57" s="204">
        <v>10011</v>
      </c>
      <c r="E57" s="206">
        <v>2525</v>
      </c>
      <c r="F57" s="207">
        <v>132249</v>
      </c>
      <c r="G57" s="207">
        <v>90736</v>
      </c>
      <c r="H57" s="208">
        <f t="shared" si="0"/>
        <v>-0.45751410685946042</v>
      </c>
      <c r="I57" s="206">
        <v>0</v>
      </c>
      <c r="J57" s="207">
        <v>0</v>
      </c>
      <c r="K57" s="207">
        <v>0</v>
      </c>
      <c r="L57" s="208" t="e">
        <f t="shared" si="1"/>
        <v>#DIV/0!</v>
      </c>
      <c r="M57" s="207">
        <v>14442</v>
      </c>
      <c r="N57" s="207">
        <v>1530</v>
      </c>
      <c r="O57" s="206">
        <v>13559</v>
      </c>
      <c r="P57" s="206">
        <v>18096</v>
      </c>
      <c r="Q57" s="209">
        <v>1</v>
      </c>
      <c r="R57" s="211" t="b">
        <v>1</v>
      </c>
    </row>
    <row r="58" spans="1:18" ht="14.4">
      <c r="A58" s="203" t="s">
        <v>1038</v>
      </c>
      <c r="B58" s="204" t="s">
        <v>1039</v>
      </c>
      <c r="C58" s="205" t="s">
        <v>158</v>
      </c>
      <c r="D58" s="204">
        <v>379</v>
      </c>
      <c r="E58" s="206">
        <v>261</v>
      </c>
      <c r="F58" s="207">
        <v>19856</v>
      </c>
      <c r="G58" s="207">
        <v>20292</v>
      </c>
      <c r="H58" s="208">
        <f t="shared" si="0"/>
        <v>2.14863000197122E-2</v>
      </c>
      <c r="I58" s="206">
        <v>363</v>
      </c>
      <c r="J58" s="207">
        <v>23059</v>
      </c>
      <c r="K58" s="207">
        <v>22643</v>
      </c>
      <c r="L58" s="208">
        <f t="shared" si="1"/>
        <v>-1.8372123835180852E-2</v>
      </c>
      <c r="M58" s="207">
        <v>14417</v>
      </c>
      <c r="N58" s="207">
        <v>996</v>
      </c>
      <c r="O58" s="206">
        <v>137</v>
      </c>
      <c r="P58" s="206">
        <v>33</v>
      </c>
      <c r="Q58" s="209">
        <v>0.76</v>
      </c>
      <c r="R58" s="211" t="b">
        <v>1</v>
      </c>
    </row>
    <row r="59" spans="1:18" ht="14.4">
      <c r="A59" s="203" t="s">
        <v>593</v>
      </c>
      <c r="B59" s="204" t="s">
        <v>1041</v>
      </c>
      <c r="C59" s="205" t="s">
        <v>557</v>
      </c>
      <c r="D59" s="204">
        <v>47815</v>
      </c>
      <c r="E59" s="206">
        <v>20421</v>
      </c>
      <c r="F59" s="207">
        <v>152809</v>
      </c>
      <c r="G59" s="207">
        <v>146752</v>
      </c>
      <c r="H59" s="208">
        <f t="shared" si="0"/>
        <v>-4.1273713475795899E-2</v>
      </c>
      <c r="I59" s="206">
        <v>2584</v>
      </c>
      <c r="J59" s="207">
        <v>39333</v>
      </c>
      <c r="K59" s="207">
        <v>40309</v>
      </c>
      <c r="L59" s="208">
        <f t="shared" si="1"/>
        <v>2.4212954923218139E-2</v>
      </c>
      <c r="M59" s="207">
        <v>14331</v>
      </c>
      <c r="N59" s="207">
        <v>683</v>
      </c>
      <c r="O59" s="206">
        <v>107727</v>
      </c>
      <c r="P59" s="206">
        <v>97811</v>
      </c>
      <c r="Q59" s="209">
        <v>1</v>
      </c>
      <c r="R59" s="211" t="b">
        <v>1</v>
      </c>
    </row>
    <row r="60" spans="1:18" ht="14.4">
      <c r="A60" s="203" t="s">
        <v>616</v>
      </c>
      <c r="B60" s="204" t="s">
        <v>1041</v>
      </c>
      <c r="C60" s="205" t="s">
        <v>537</v>
      </c>
      <c r="D60" s="204">
        <v>2483</v>
      </c>
      <c r="E60" s="206">
        <v>1536</v>
      </c>
      <c r="F60" s="207">
        <v>245345</v>
      </c>
      <c r="G60" s="207">
        <v>250616</v>
      </c>
      <c r="H60" s="208">
        <f t="shared" si="0"/>
        <v>2.1032176716570372E-2</v>
      </c>
      <c r="I60" s="206">
        <v>0</v>
      </c>
      <c r="J60" s="207">
        <v>0</v>
      </c>
      <c r="K60" s="207">
        <v>0</v>
      </c>
      <c r="L60" s="208" t="e">
        <f t="shared" si="1"/>
        <v>#DIV/0!</v>
      </c>
      <c r="M60" s="207">
        <v>12887</v>
      </c>
      <c r="N60" s="207">
        <v>213</v>
      </c>
      <c r="O60" s="206">
        <v>2937</v>
      </c>
      <c r="P60" s="206">
        <v>2958</v>
      </c>
      <c r="Q60" s="209">
        <v>1</v>
      </c>
      <c r="R60" s="211" t="b">
        <v>1</v>
      </c>
    </row>
    <row r="61" spans="1:18" ht="14.4">
      <c r="A61" s="203" t="s">
        <v>611</v>
      </c>
      <c r="B61" s="204" t="s">
        <v>1041</v>
      </c>
      <c r="C61" s="205" t="s">
        <v>49</v>
      </c>
      <c r="D61" s="204">
        <v>140435</v>
      </c>
      <c r="E61" s="206">
        <v>29830</v>
      </c>
      <c r="F61" s="207">
        <v>295149</v>
      </c>
      <c r="G61" s="207">
        <v>250411</v>
      </c>
      <c r="H61" s="208">
        <f t="shared" si="0"/>
        <v>-0.17865828577818066</v>
      </c>
      <c r="I61" s="206">
        <v>3824</v>
      </c>
      <c r="J61" s="207">
        <v>53933</v>
      </c>
      <c r="K61" s="207">
        <v>56487</v>
      </c>
      <c r="L61" s="208">
        <f t="shared" si="1"/>
        <v>4.521394303113991E-2</v>
      </c>
      <c r="M61" s="207">
        <v>12871</v>
      </c>
      <c r="N61" s="207">
        <v>2760</v>
      </c>
      <c r="O61" s="206">
        <v>194380</v>
      </c>
      <c r="P61" s="206">
        <v>222103</v>
      </c>
      <c r="Q61" s="209">
        <v>0.88</v>
      </c>
      <c r="R61" s="210"/>
    </row>
    <row r="62" spans="1:18" ht="14.4">
      <c r="A62" s="203" t="s">
        <v>616</v>
      </c>
      <c r="B62" s="204" t="s">
        <v>1041</v>
      </c>
      <c r="C62" s="205" t="s">
        <v>215</v>
      </c>
      <c r="D62" s="204">
        <v>1664</v>
      </c>
      <c r="E62" s="206">
        <v>607</v>
      </c>
      <c r="F62" s="207">
        <v>17657</v>
      </c>
      <c r="G62" s="207">
        <v>17767</v>
      </c>
      <c r="H62" s="208">
        <f t="shared" si="0"/>
        <v>6.1912534474024882E-3</v>
      </c>
      <c r="I62" s="206">
        <v>366</v>
      </c>
      <c r="J62" s="207">
        <v>7638</v>
      </c>
      <c r="K62" s="207">
        <v>7356</v>
      </c>
      <c r="L62" s="208">
        <f t="shared" si="1"/>
        <v>-3.8336052202283852E-2</v>
      </c>
      <c r="M62" s="207">
        <v>12569</v>
      </c>
      <c r="N62" s="207">
        <v>1535</v>
      </c>
      <c r="O62" s="206">
        <v>6785</v>
      </c>
      <c r="P62" s="206">
        <v>6251</v>
      </c>
      <c r="Q62" s="209">
        <v>0.98</v>
      </c>
      <c r="R62" s="211" t="b">
        <v>1</v>
      </c>
    </row>
    <row r="63" spans="1:18" ht="14.4">
      <c r="A63" s="203" t="s">
        <v>606</v>
      </c>
      <c r="B63" s="204" t="s">
        <v>1041</v>
      </c>
      <c r="C63" s="205" t="s">
        <v>563</v>
      </c>
      <c r="D63" s="204">
        <v>27032</v>
      </c>
      <c r="E63" s="206">
        <v>9921</v>
      </c>
      <c r="F63" s="207">
        <v>185523</v>
      </c>
      <c r="G63" s="207">
        <v>195517</v>
      </c>
      <c r="H63" s="208">
        <f t="shared" si="0"/>
        <v>5.1115759754906225E-2</v>
      </c>
      <c r="I63" s="206">
        <v>1041</v>
      </c>
      <c r="J63" s="207">
        <v>14110</v>
      </c>
      <c r="K63" s="207">
        <v>14203</v>
      </c>
      <c r="L63" s="208">
        <f t="shared" si="1"/>
        <v>6.5479124128705202E-3</v>
      </c>
      <c r="M63" s="207">
        <v>11818</v>
      </c>
      <c r="N63" s="207">
        <v>2237</v>
      </c>
      <c r="O63" s="206">
        <v>40705</v>
      </c>
      <c r="P63" s="206">
        <v>100640</v>
      </c>
      <c r="Q63" s="209">
        <v>0.99</v>
      </c>
      <c r="R63" s="211" t="b">
        <v>1</v>
      </c>
    </row>
    <row r="64" spans="1:18" ht="14.4">
      <c r="A64" s="203" t="s">
        <v>603</v>
      </c>
      <c r="B64" s="204" t="s">
        <v>1041</v>
      </c>
      <c r="C64" s="205" t="s">
        <v>232</v>
      </c>
      <c r="D64" s="204">
        <v>2492</v>
      </c>
      <c r="E64" s="206">
        <v>1042</v>
      </c>
      <c r="F64" s="207">
        <v>39804</v>
      </c>
      <c r="G64" s="207">
        <v>38154</v>
      </c>
      <c r="H64" s="208">
        <f t="shared" si="0"/>
        <v>-4.3245793363736434E-2</v>
      </c>
      <c r="I64" s="206">
        <v>391</v>
      </c>
      <c r="J64" s="207">
        <v>14858</v>
      </c>
      <c r="K64" s="207">
        <v>15256</v>
      </c>
      <c r="L64" s="208">
        <f t="shared" si="1"/>
        <v>2.6088096486628212E-2</v>
      </c>
      <c r="M64" s="207">
        <v>11712</v>
      </c>
      <c r="N64" s="207">
        <v>840</v>
      </c>
      <c r="O64" s="206">
        <v>7891</v>
      </c>
      <c r="P64" s="206">
        <v>7410</v>
      </c>
      <c r="Q64" s="209">
        <v>0.98</v>
      </c>
      <c r="R64" s="211" t="b">
        <v>1</v>
      </c>
    </row>
    <row r="65" spans="1:18" ht="14.4">
      <c r="A65" s="203" t="s">
        <v>611</v>
      </c>
      <c r="B65" s="204" t="s">
        <v>1041</v>
      </c>
      <c r="C65" s="205" t="s">
        <v>189</v>
      </c>
      <c r="D65" s="204">
        <v>6127</v>
      </c>
      <c r="E65" s="206">
        <v>2098</v>
      </c>
      <c r="F65" s="207">
        <v>12906</v>
      </c>
      <c r="G65" s="207">
        <v>14368</v>
      </c>
      <c r="H65" s="208">
        <f t="shared" si="0"/>
        <v>0.10175389755011136</v>
      </c>
      <c r="I65" s="206">
        <v>1712</v>
      </c>
      <c r="J65" s="207">
        <v>10774</v>
      </c>
      <c r="K65" s="207">
        <v>10889</v>
      </c>
      <c r="L65" s="208">
        <f t="shared" si="1"/>
        <v>1.0561116723298743E-2</v>
      </c>
      <c r="M65" s="207">
        <v>11486</v>
      </c>
      <c r="N65" s="207">
        <v>1048</v>
      </c>
      <c r="O65" s="206">
        <v>9156</v>
      </c>
      <c r="P65" s="206">
        <v>10329</v>
      </c>
      <c r="Q65" s="209">
        <v>0.99</v>
      </c>
      <c r="R65" s="210"/>
    </row>
    <row r="66" spans="1:18" ht="14.4">
      <c r="A66" s="203" t="s">
        <v>603</v>
      </c>
      <c r="B66" s="204" t="s">
        <v>1041</v>
      </c>
      <c r="C66" s="205" t="s">
        <v>108</v>
      </c>
      <c r="D66" s="204">
        <v>47811</v>
      </c>
      <c r="E66" s="206">
        <v>10642</v>
      </c>
      <c r="F66" s="207">
        <v>96339</v>
      </c>
      <c r="G66" s="207">
        <v>111511</v>
      </c>
      <c r="H66" s="208">
        <f t="shared" si="0"/>
        <v>0.13605832608442217</v>
      </c>
      <c r="I66" s="206">
        <v>985</v>
      </c>
      <c r="J66" s="207">
        <v>10050</v>
      </c>
      <c r="K66" s="207">
        <v>9790</v>
      </c>
      <c r="L66" s="208">
        <f t="shared" si="1"/>
        <v>-2.6557711950970377E-2</v>
      </c>
      <c r="M66" s="207">
        <v>11314</v>
      </c>
      <c r="N66" s="207">
        <v>1175</v>
      </c>
      <c r="O66" s="206">
        <v>99459</v>
      </c>
      <c r="P66" s="206">
        <v>144524</v>
      </c>
      <c r="Q66" s="209">
        <v>0.53</v>
      </c>
      <c r="R66" s="210"/>
    </row>
    <row r="67" spans="1:18" ht="14.4">
      <c r="A67" s="203" t="s">
        <v>613</v>
      </c>
      <c r="B67" s="204" t="s">
        <v>1041</v>
      </c>
      <c r="C67" s="205" t="s">
        <v>39</v>
      </c>
      <c r="D67" s="204">
        <v>138375</v>
      </c>
      <c r="E67" s="206">
        <v>14469</v>
      </c>
      <c r="F67" s="207">
        <v>231992</v>
      </c>
      <c r="G67" s="207">
        <v>238471</v>
      </c>
      <c r="H67" s="208">
        <f t="shared" si="0"/>
        <v>2.7168922007288099E-2</v>
      </c>
      <c r="I67" s="206">
        <v>0</v>
      </c>
      <c r="J67" s="207">
        <v>0</v>
      </c>
      <c r="K67" s="207">
        <v>0</v>
      </c>
      <c r="L67" s="208" t="e">
        <f t="shared" si="1"/>
        <v>#DIV/0!</v>
      </c>
      <c r="M67" s="207">
        <v>10604</v>
      </c>
      <c r="N67" s="207">
        <v>254</v>
      </c>
      <c r="O67" s="206">
        <v>269449</v>
      </c>
      <c r="P67" s="206">
        <v>282532</v>
      </c>
      <c r="Q67" s="209">
        <v>1</v>
      </c>
      <c r="R67" s="211" t="b">
        <v>1</v>
      </c>
    </row>
    <row r="68" spans="1:18" ht="14.4">
      <c r="A68" s="203" t="s">
        <v>603</v>
      </c>
      <c r="B68" s="204" t="s">
        <v>1041</v>
      </c>
      <c r="C68" s="205" t="s">
        <v>520</v>
      </c>
      <c r="D68" s="204">
        <v>51288</v>
      </c>
      <c r="E68" s="206">
        <v>11385</v>
      </c>
      <c r="F68" s="207">
        <v>293720</v>
      </c>
      <c r="G68" s="207">
        <v>302690</v>
      </c>
      <c r="H68" s="208">
        <f t="shared" si="0"/>
        <v>2.9634279295649015E-2</v>
      </c>
      <c r="I68" s="206">
        <v>141</v>
      </c>
      <c r="J68" s="207">
        <v>2973</v>
      </c>
      <c r="K68" s="207">
        <v>1484</v>
      </c>
      <c r="L68" s="208">
        <f t="shared" si="1"/>
        <v>-1.0033692722371967</v>
      </c>
      <c r="M68" s="207">
        <v>10291</v>
      </c>
      <c r="N68" s="207">
        <v>461</v>
      </c>
      <c r="O68" s="206">
        <v>139836</v>
      </c>
      <c r="P68" s="206">
        <v>175701</v>
      </c>
      <c r="Q68" s="209">
        <v>1</v>
      </c>
      <c r="R68" s="211" t="b">
        <v>1</v>
      </c>
    </row>
    <row r="69" spans="1:18" ht="14.4">
      <c r="A69" s="212" t="e">
        <v>#N/A</v>
      </c>
      <c r="B69" s="204" t="s">
        <v>1040</v>
      </c>
      <c r="C69" s="205" t="s">
        <v>525</v>
      </c>
      <c r="D69" s="204">
        <v>4463</v>
      </c>
      <c r="E69" s="206">
        <v>2622</v>
      </c>
      <c r="F69" s="207">
        <v>20221</v>
      </c>
      <c r="G69" s="207">
        <v>19818</v>
      </c>
      <c r="H69" s="208">
        <f t="shared" si="0"/>
        <v>-2.033504894540317E-2</v>
      </c>
      <c r="I69" s="206">
        <v>0</v>
      </c>
      <c r="J69" s="207">
        <v>0</v>
      </c>
      <c r="K69" s="207">
        <v>0</v>
      </c>
      <c r="L69" s="208" t="e">
        <f t="shared" si="1"/>
        <v>#DIV/0!</v>
      </c>
      <c r="M69" s="207">
        <v>10020</v>
      </c>
      <c r="N69" s="207">
        <v>238</v>
      </c>
      <c r="O69" s="206">
        <v>921</v>
      </c>
      <c r="P69" s="206">
        <v>317</v>
      </c>
      <c r="Q69" s="209">
        <v>0.67</v>
      </c>
      <c r="R69" s="211" t="b">
        <v>1</v>
      </c>
    </row>
    <row r="70" spans="1:18" ht="14.4">
      <c r="A70" s="203" t="s">
        <v>593</v>
      </c>
      <c r="B70" s="204" t="s">
        <v>1041</v>
      </c>
      <c r="C70" s="205" t="s">
        <v>122</v>
      </c>
      <c r="D70" s="204">
        <v>97438</v>
      </c>
      <c r="E70" s="206">
        <v>33191</v>
      </c>
      <c r="F70" s="207">
        <v>569604</v>
      </c>
      <c r="G70" s="207">
        <v>583978</v>
      </c>
      <c r="H70" s="208">
        <f t="shared" si="0"/>
        <v>2.4613940936131156E-2</v>
      </c>
      <c r="I70" s="206">
        <v>0</v>
      </c>
      <c r="J70" s="207">
        <v>0</v>
      </c>
      <c r="K70" s="207">
        <v>0</v>
      </c>
      <c r="L70" s="208" t="e">
        <f t="shared" si="1"/>
        <v>#DIV/0!</v>
      </c>
      <c r="M70" s="207">
        <v>9662</v>
      </c>
      <c r="N70" s="207">
        <v>605</v>
      </c>
      <c r="O70" s="206">
        <v>91334</v>
      </c>
      <c r="P70" s="206">
        <v>92392</v>
      </c>
      <c r="Q70" s="209">
        <v>1</v>
      </c>
      <c r="R70" s="211" t="b">
        <v>1</v>
      </c>
    </row>
    <row r="71" spans="1:18" ht="14.4">
      <c r="A71" s="203" t="s">
        <v>900</v>
      </c>
      <c r="B71" s="204" t="s">
        <v>1041</v>
      </c>
      <c r="C71" s="205" t="s">
        <v>58</v>
      </c>
      <c r="D71" s="204">
        <v>369133</v>
      </c>
      <c r="E71" s="206">
        <v>72191</v>
      </c>
      <c r="F71" s="207">
        <v>1391895</v>
      </c>
      <c r="G71" s="207">
        <v>1339177</v>
      </c>
      <c r="H71" s="208">
        <f t="shared" si="0"/>
        <v>-3.9365968800240743E-2</v>
      </c>
      <c r="I71" s="206">
        <v>465</v>
      </c>
      <c r="J71" s="207">
        <v>10249</v>
      </c>
      <c r="K71" s="207">
        <v>11091</v>
      </c>
      <c r="L71" s="208">
        <f t="shared" si="1"/>
        <v>7.5917410513028583E-2</v>
      </c>
      <c r="M71" s="207">
        <v>9437</v>
      </c>
      <c r="N71" s="207">
        <v>1523</v>
      </c>
      <c r="O71" s="206">
        <v>591099</v>
      </c>
      <c r="P71" s="206">
        <v>611587</v>
      </c>
      <c r="Q71" s="209">
        <v>1</v>
      </c>
      <c r="R71" s="210"/>
    </row>
    <row r="72" spans="1:18" ht="14.4">
      <c r="A72" s="203" t="s">
        <v>597</v>
      </c>
      <c r="B72" s="204" t="s">
        <v>1041</v>
      </c>
      <c r="C72" s="205" t="s">
        <v>550</v>
      </c>
      <c r="D72" s="204">
        <v>26952</v>
      </c>
      <c r="E72" s="206">
        <v>8525</v>
      </c>
      <c r="F72" s="207">
        <v>336636</v>
      </c>
      <c r="G72" s="207">
        <v>147630</v>
      </c>
      <c r="H72" s="208">
        <f t="shared" si="0"/>
        <v>-1.2802682381629751</v>
      </c>
      <c r="I72" s="206">
        <v>326</v>
      </c>
      <c r="J72" s="207">
        <v>6857</v>
      </c>
      <c r="K72" s="207">
        <v>8201</v>
      </c>
      <c r="L72" s="208">
        <f t="shared" si="1"/>
        <v>0.16388245335934642</v>
      </c>
      <c r="M72" s="207">
        <v>9036</v>
      </c>
      <c r="N72" s="207">
        <v>1141</v>
      </c>
      <c r="O72" s="206">
        <v>50916</v>
      </c>
      <c r="P72" s="206">
        <v>51428</v>
      </c>
      <c r="Q72" s="209">
        <v>0.9</v>
      </c>
      <c r="R72" s="210"/>
    </row>
    <row r="73" spans="1:18" ht="14.4">
      <c r="A73" s="203" t="s">
        <v>616</v>
      </c>
      <c r="B73" s="204" t="s">
        <v>1041</v>
      </c>
      <c r="C73" s="205" t="s">
        <v>154</v>
      </c>
      <c r="D73" s="204">
        <v>2054</v>
      </c>
      <c r="E73" s="206">
        <v>1058</v>
      </c>
      <c r="F73" s="207">
        <v>16088</v>
      </c>
      <c r="G73" s="207">
        <v>16166</v>
      </c>
      <c r="H73" s="208">
        <f t="shared" si="0"/>
        <v>4.8249412346900904E-3</v>
      </c>
      <c r="I73" s="206">
        <v>716</v>
      </c>
      <c r="J73" s="207">
        <v>14287</v>
      </c>
      <c r="K73" s="207">
        <v>14913</v>
      </c>
      <c r="L73" s="208">
        <f t="shared" si="1"/>
        <v>4.1976798766177159E-2</v>
      </c>
      <c r="M73" s="207">
        <v>8512</v>
      </c>
      <c r="N73" s="207">
        <v>921</v>
      </c>
      <c r="O73" s="206">
        <v>1391</v>
      </c>
      <c r="P73" s="206">
        <v>2162</v>
      </c>
      <c r="Q73" s="209">
        <v>0.95</v>
      </c>
      <c r="R73" s="211" t="b">
        <v>1</v>
      </c>
    </row>
    <row r="74" spans="1:18" ht="14.4">
      <c r="A74" s="203" t="s">
        <v>611</v>
      </c>
      <c r="B74" s="204" t="s">
        <v>1041</v>
      </c>
      <c r="C74" s="205" t="s">
        <v>524</v>
      </c>
      <c r="D74" s="204">
        <v>10073</v>
      </c>
      <c r="E74" s="206">
        <v>4214</v>
      </c>
      <c r="F74" s="207">
        <v>90392</v>
      </c>
      <c r="G74" s="207">
        <v>97400</v>
      </c>
      <c r="H74" s="208">
        <f t="shared" si="0"/>
        <v>7.1950718685831624E-2</v>
      </c>
      <c r="I74" s="206">
        <v>1832</v>
      </c>
      <c r="J74" s="207">
        <v>42739</v>
      </c>
      <c r="K74" s="207">
        <v>40490</v>
      </c>
      <c r="L74" s="208">
        <f t="shared" si="1"/>
        <v>-5.5544578908372437E-2</v>
      </c>
      <c r="M74" s="207">
        <v>7867</v>
      </c>
      <c r="N74" s="207">
        <v>178</v>
      </c>
      <c r="O74" s="206">
        <v>15065</v>
      </c>
      <c r="P74" s="206">
        <v>17271</v>
      </c>
      <c r="Q74" s="209">
        <v>0.99</v>
      </c>
      <c r="R74" s="210"/>
    </row>
    <row r="75" spans="1:18" ht="14.4">
      <c r="A75" s="203" t="s">
        <v>1038</v>
      </c>
      <c r="B75" s="204" t="s">
        <v>1039</v>
      </c>
      <c r="C75" s="205" t="s">
        <v>169</v>
      </c>
      <c r="D75" s="204">
        <v>1420</v>
      </c>
      <c r="E75" s="206">
        <v>541</v>
      </c>
      <c r="F75" s="207">
        <v>26783</v>
      </c>
      <c r="G75" s="207">
        <v>26827</v>
      </c>
      <c r="H75" s="208">
        <f t="shared" si="0"/>
        <v>1.6401386662690573E-3</v>
      </c>
      <c r="I75" s="206">
        <v>1205</v>
      </c>
      <c r="J75" s="207">
        <v>56223</v>
      </c>
      <c r="K75" s="207">
        <v>56526</v>
      </c>
      <c r="L75" s="208">
        <f t="shared" si="1"/>
        <v>5.3603651417047024E-3</v>
      </c>
      <c r="M75" s="207">
        <v>7640</v>
      </c>
      <c r="N75" s="207">
        <v>514</v>
      </c>
      <c r="O75" s="206">
        <v>1170</v>
      </c>
      <c r="P75" s="206">
        <v>138</v>
      </c>
      <c r="Q75" s="209">
        <v>0.43</v>
      </c>
      <c r="R75" s="211" t="b">
        <v>1</v>
      </c>
    </row>
    <row r="76" spans="1:18" ht="14.4">
      <c r="A76" s="203" t="s">
        <v>1038</v>
      </c>
      <c r="B76" s="204" t="s">
        <v>1039</v>
      </c>
      <c r="C76" s="205" t="s">
        <v>129</v>
      </c>
      <c r="D76" s="204">
        <v>2906</v>
      </c>
      <c r="E76" s="206">
        <v>2413</v>
      </c>
      <c r="F76" s="207">
        <v>22962</v>
      </c>
      <c r="G76" s="207">
        <v>23720</v>
      </c>
      <c r="H76" s="208">
        <f t="shared" si="0"/>
        <v>3.1956155143338952E-2</v>
      </c>
      <c r="I76" s="206">
        <v>986</v>
      </c>
      <c r="J76" s="207">
        <v>11491</v>
      </c>
      <c r="K76" s="207">
        <v>12478</v>
      </c>
      <c r="L76" s="208">
        <f t="shared" si="1"/>
        <v>7.9099214617727204E-2</v>
      </c>
      <c r="M76" s="207">
        <v>7542</v>
      </c>
      <c r="N76" s="207">
        <v>363</v>
      </c>
      <c r="O76" s="206">
        <v>5065</v>
      </c>
      <c r="P76" s="206">
        <v>6091</v>
      </c>
      <c r="Q76" s="209">
        <v>0.95</v>
      </c>
      <c r="R76" s="211" t="b">
        <v>1</v>
      </c>
    </row>
    <row r="77" spans="1:18" ht="14.4">
      <c r="A77" s="203" t="s">
        <v>597</v>
      </c>
      <c r="B77" s="204" t="s">
        <v>1041</v>
      </c>
      <c r="C77" s="205" t="s">
        <v>566</v>
      </c>
      <c r="D77" s="204">
        <v>50535</v>
      </c>
      <c r="E77" s="206">
        <v>4480</v>
      </c>
      <c r="F77" s="207">
        <v>158268</v>
      </c>
      <c r="G77" s="207">
        <v>135201</v>
      </c>
      <c r="H77" s="208">
        <f t="shared" si="0"/>
        <v>-0.17061264339760801</v>
      </c>
      <c r="I77" s="206">
        <v>2202</v>
      </c>
      <c r="J77" s="207">
        <v>112978</v>
      </c>
      <c r="K77" s="207">
        <v>115632</v>
      </c>
      <c r="L77" s="208">
        <f t="shared" si="1"/>
        <v>2.295212397952124E-2</v>
      </c>
      <c r="M77" s="207">
        <v>7088</v>
      </c>
      <c r="N77" s="207">
        <v>505</v>
      </c>
      <c r="O77" s="206">
        <v>122524</v>
      </c>
      <c r="P77" s="206">
        <v>146340</v>
      </c>
      <c r="Q77" s="209">
        <v>1</v>
      </c>
      <c r="R77" s="211" t="b">
        <v>1</v>
      </c>
    </row>
    <row r="78" spans="1:18" ht="14.4">
      <c r="A78" s="203" t="s">
        <v>593</v>
      </c>
      <c r="B78" s="204" t="s">
        <v>1041</v>
      </c>
      <c r="C78" s="205" t="s">
        <v>153</v>
      </c>
      <c r="D78" s="204">
        <v>6710</v>
      </c>
      <c r="E78" s="206">
        <v>1702</v>
      </c>
      <c r="F78" s="207">
        <v>30337</v>
      </c>
      <c r="G78" s="207">
        <v>36633</v>
      </c>
      <c r="H78" s="208">
        <f t="shared" si="0"/>
        <v>0.17186689596811619</v>
      </c>
      <c r="I78" s="206">
        <v>402</v>
      </c>
      <c r="J78" s="207">
        <v>15518</v>
      </c>
      <c r="K78" s="207">
        <v>15518</v>
      </c>
      <c r="L78" s="208">
        <f t="shared" si="1"/>
        <v>0</v>
      </c>
      <c r="M78" s="207">
        <v>7017</v>
      </c>
      <c r="N78" s="207">
        <v>390</v>
      </c>
      <c r="O78" s="206">
        <v>16675</v>
      </c>
      <c r="P78" s="206">
        <v>15696</v>
      </c>
      <c r="Q78" s="209">
        <v>1</v>
      </c>
      <c r="R78" s="210"/>
    </row>
    <row r="79" spans="1:18" ht="14.4">
      <c r="A79" s="203" t="s">
        <v>1045</v>
      </c>
      <c r="B79" s="204" t="s">
        <v>1041</v>
      </c>
      <c r="C79" s="205" t="s">
        <v>818</v>
      </c>
      <c r="D79" s="204">
        <v>112405</v>
      </c>
      <c r="E79" s="206">
        <v>11391</v>
      </c>
      <c r="F79" s="207">
        <v>406632</v>
      </c>
      <c r="G79" s="207">
        <v>92382</v>
      </c>
      <c r="H79" s="208">
        <f t="shared" si="0"/>
        <v>-3.401636682470611</v>
      </c>
      <c r="I79" s="206">
        <v>91</v>
      </c>
      <c r="J79" s="207">
        <v>21283</v>
      </c>
      <c r="K79" s="207">
        <v>14558</v>
      </c>
      <c r="L79" s="208">
        <f t="shared" si="1"/>
        <v>-0.46194532215963729</v>
      </c>
      <c r="M79" s="207">
        <v>6861</v>
      </c>
      <c r="N79" s="207">
        <v>259</v>
      </c>
      <c r="O79" s="206">
        <v>214639</v>
      </c>
      <c r="P79" s="206">
        <v>213667</v>
      </c>
      <c r="Q79" s="209">
        <v>1</v>
      </c>
      <c r="R79" s="210"/>
    </row>
    <row r="80" spans="1:18" ht="14.4">
      <c r="A80" s="203" t="s">
        <v>593</v>
      </c>
      <c r="B80" s="204" t="s">
        <v>1041</v>
      </c>
      <c r="C80" s="205" t="s">
        <v>212</v>
      </c>
      <c r="D80" s="204">
        <v>707</v>
      </c>
      <c r="E80" s="206">
        <v>466</v>
      </c>
      <c r="F80" s="207">
        <v>69853</v>
      </c>
      <c r="G80" s="207">
        <v>73545</v>
      </c>
      <c r="H80" s="208">
        <f t="shared" si="0"/>
        <v>5.0200557481813853E-2</v>
      </c>
      <c r="I80" s="206">
        <v>86</v>
      </c>
      <c r="J80" s="207">
        <v>37118</v>
      </c>
      <c r="K80" s="207">
        <v>37357</v>
      </c>
      <c r="L80" s="208">
        <f t="shared" si="1"/>
        <v>6.3977300104398104E-3</v>
      </c>
      <c r="M80" s="207">
        <v>6690</v>
      </c>
      <c r="N80" s="207">
        <v>616</v>
      </c>
      <c r="O80" s="206">
        <v>826</v>
      </c>
      <c r="P80" s="206">
        <v>599</v>
      </c>
      <c r="Q80" s="209">
        <v>0.96</v>
      </c>
      <c r="R80" s="211" t="b">
        <v>1</v>
      </c>
    </row>
    <row r="81" spans="1:18" ht="14.4">
      <c r="A81" s="203" t="s">
        <v>626</v>
      </c>
      <c r="B81" s="204" t="s">
        <v>1041</v>
      </c>
      <c r="C81" s="205" t="s">
        <v>559</v>
      </c>
      <c r="D81" s="204">
        <v>73834</v>
      </c>
      <c r="E81" s="206">
        <v>9384</v>
      </c>
      <c r="F81" s="207">
        <v>111770</v>
      </c>
      <c r="G81" s="207">
        <v>109558</v>
      </c>
      <c r="H81" s="208">
        <f t="shared" si="0"/>
        <v>-2.0190218879497616E-2</v>
      </c>
      <c r="I81" s="206">
        <v>1826</v>
      </c>
      <c r="J81" s="207">
        <v>15035</v>
      </c>
      <c r="K81" s="207">
        <v>15456</v>
      </c>
      <c r="L81" s="208">
        <f t="shared" si="1"/>
        <v>2.7238612836438924E-2</v>
      </c>
      <c r="M81" s="207">
        <v>6356</v>
      </c>
      <c r="N81" s="207">
        <v>357</v>
      </c>
      <c r="O81" s="206">
        <v>238664</v>
      </c>
      <c r="P81" s="206">
        <v>251316</v>
      </c>
      <c r="Q81" s="209">
        <v>0.97</v>
      </c>
      <c r="R81" s="211" t="b">
        <v>1</v>
      </c>
    </row>
    <row r="82" spans="1:18" ht="14.4">
      <c r="A82" s="203" t="s">
        <v>616</v>
      </c>
      <c r="B82" s="204" t="s">
        <v>1041</v>
      </c>
      <c r="C82" s="205" t="s">
        <v>93</v>
      </c>
      <c r="D82" s="204">
        <v>12814</v>
      </c>
      <c r="E82" s="206">
        <v>5175</v>
      </c>
      <c r="F82" s="207">
        <v>47569</v>
      </c>
      <c r="G82" s="207">
        <v>50468</v>
      </c>
      <c r="H82" s="208">
        <f t="shared" si="0"/>
        <v>5.7442339700404216E-2</v>
      </c>
      <c r="I82" s="206">
        <v>1345</v>
      </c>
      <c r="J82" s="207">
        <v>12751</v>
      </c>
      <c r="K82" s="207">
        <v>12921</v>
      </c>
      <c r="L82" s="208">
        <f t="shared" si="1"/>
        <v>1.3156876402755206E-2</v>
      </c>
      <c r="M82" s="207">
        <v>6329</v>
      </c>
      <c r="N82" s="207">
        <v>520</v>
      </c>
      <c r="O82" s="206">
        <v>51379</v>
      </c>
      <c r="P82" s="206">
        <v>41349</v>
      </c>
      <c r="Q82" s="209">
        <v>1</v>
      </c>
      <c r="R82" s="211" t="b">
        <v>1</v>
      </c>
    </row>
    <row r="83" spans="1:18" ht="14.4">
      <c r="A83" s="203" t="s">
        <v>1044</v>
      </c>
      <c r="B83" s="204" t="s">
        <v>1039</v>
      </c>
      <c r="C83" s="205" t="s">
        <v>231</v>
      </c>
      <c r="D83" s="204">
        <v>487</v>
      </c>
      <c r="E83" s="206">
        <v>204</v>
      </c>
      <c r="F83" s="207">
        <v>33126</v>
      </c>
      <c r="G83" s="207">
        <v>32832</v>
      </c>
      <c r="H83" s="208">
        <f t="shared" si="0"/>
        <v>-8.9546783625730989E-3</v>
      </c>
      <c r="I83" s="206">
        <v>285</v>
      </c>
      <c r="J83" s="207">
        <v>58125</v>
      </c>
      <c r="K83" s="207">
        <v>56381</v>
      </c>
      <c r="L83" s="208">
        <f t="shared" si="1"/>
        <v>-3.0932406307089266E-2</v>
      </c>
      <c r="M83" s="207">
        <v>6169</v>
      </c>
      <c r="N83" s="207">
        <v>323</v>
      </c>
      <c r="O83" s="206">
        <v>10110</v>
      </c>
      <c r="P83" s="206">
        <v>38</v>
      </c>
      <c r="Q83" s="209">
        <v>0.49</v>
      </c>
      <c r="R83" s="210"/>
    </row>
    <row r="84" spans="1:18" ht="14.4">
      <c r="A84" s="203" t="s">
        <v>606</v>
      </c>
      <c r="B84" s="204" t="s">
        <v>1041</v>
      </c>
      <c r="C84" s="205" t="s">
        <v>502</v>
      </c>
      <c r="D84" s="204">
        <v>576</v>
      </c>
      <c r="E84" s="206">
        <v>504</v>
      </c>
      <c r="F84" s="207">
        <v>47061</v>
      </c>
      <c r="G84" s="207">
        <v>47228</v>
      </c>
      <c r="H84" s="208">
        <f t="shared" si="0"/>
        <v>3.5360379435927839E-3</v>
      </c>
      <c r="I84" s="206">
        <v>566</v>
      </c>
      <c r="J84" s="207">
        <v>52615</v>
      </c>
      <c r="K84" s="207">
        <v>52668</v>
      </c>
      <c r="L84" s="208">
        <f t="shared" si="1"/>
        <v>1.0063036378825854E-3</v>
      </c>
      <c r="M84" s="207">
        <v>5711</v>
      </c>
      <c r="N84" s="207">
        <v>91</v>
      </c>
      <c r="O84" s="206">
        <v>68</v>
      </c>
      <c r="P84" s="206">
        <v>41</v>
      </c>
      <c r="Q84" s="209">
        <v>1</v>
      </c>
      <c r="R84" s="211" t="b">
        <v>1</v>
      </c>
    </row>
    <row r="85" spans="1:18" ht="14.4">
      <c r="A85" s="203" t="s">
        <v>1047</v>
      </c>
      <c r="B85" s="204" t="s">
        <v>1041</v>
      </c>
      <c r="C85" s="205" t="s">
        <v>567</v>
      </c>
      <c r="D85" s="204">
        <v>72096</v>
      </c>
      <c r="E85" s="206">
        <v>9665</v>
      </c>
      <c r="F85" s="207">
        <v>93918</v>
      </c>
      <c r="G85" s="207">
        <v>117784</v>
      </c>
      <c r="H85" s="208">
        <f t="shared" si="0"/>
        <v>0.20262514433199755</v>
      </c>
      <c r="I85" s="206">
        <v>548</v>
      </c>
      <c r="J85" s="207">
        <v>43645</v>
      </c>
      <c r="K85" s="207">
        <v>46097</v>
      </c>
      <c r="L85" s="208">
        <f t="shared" si="1"/>
        <v>5.3192181703798511E-2</v>
      </c>
      <c r="M85" s="207">
        <v>5474</v>
      </c>
      <c r="N85" s="207">
        <v>410</v>
      </c>
      <c r="O85" s="206">
        <v>173168</v>
      </c>
      <c r="P85" s="206">
        <v>120507</v>
      </c>
      <c r="Q85" s="209">
        <v>1</v>
      </c>
      <c r="R85" s="211" t="b">
        <v>1</v>
      </c>
    </row>
    <row r="86" spans="1:18" ht="14.4">
      <c r="A86" s="203" t="s">
        <v>1044</v>
      </c>
      <c r="B86" s="204" t="s">
        <v>1041</v>
      </c>
      <c r="C86" s="205" t="s">
        <v>529</v>
      </c>
      <c r="D86" s="204">
        <v>3789</v>
      </c>
      <c r="E86" s="206">
        <v>719</v>
      </c>
      <c r="F86" s="207">
        <v>26324</v>
      </c>
      <c r="G86" s="207">
        <v>25200</v>
      </c>
      <c r="H86" s="208">
        <f t="shared" si="0"/>
        <v>-4.4603174603174603E-2</v>
      </c>
      <c r="I86" s="206">
        <v>214</v>
      </c>
      <c r="J86" s="207">
        <v>10623</v>
      </c>
      <c r="K86" s="207">
        <v>11468</v>
      </c>
      <c r="L86" s="208">
        <f t="shared" si="1"/>
        <v>7.3683292640390655E-2</v>
      </c>
      <c r="M86" s="207">
        <v>5318</v>
      </c>
      <c r="N86" s="207">
        <v>411</v>
      </c>
      <c r="O86" s="206">
        <v>12698</v>
      </c>
      <c r="P86" s="206">
        <v>15063</v>
      </c>
      <c r="Q86" s="209">
        <v>0.98</v>
      </c>
      <c r="R86" s="211" t="b">
        <v>1</v>
      </c>
    </row>
    <row r="87" spans="1:18" ht="14.4">
      <c r="A87" s="203" t="s">
        <v>1045</v>
      </c>
      <c r="B87" s="204" t="s">
        <v>1040</v>
      </c>
      <c r="C87" s="205" t="s">
        <v>195</v>
      </c>
      <c r="D87" s="204">
        <v>4430</v>
      </c>
      <c r="E87" s="206">
        <v>1188</v>
      </c>
      <c r="F87" s="207">
        <v>21583</v>
      </c>
      <c r="G87" s="207">
        <v>17514</v>
      </c>
      <c r="H87" s="208">
        <f t="shared" si="0"/>
        <v>-0.232328422975905</v>
      </c>
      <c r="I87" s="206">
        <v>684</v>
      </c>
      <c r="J87" s="207">
        <v>10534</v>
      </c>
      <c r="K87" s="207">
        <v>10478</v>
      </c>
      <c r="L87" s="208">
        <f t="shared" si="1"/>
        <v>-5.3445313991219694E-3</v>
      </c>
      <c r="M87" s="207">
        <v>5265</v>
      </c>
      <c r="N87" s="207">
        <v>284</v>
      </c>
      <c r="O87" s="206">
        <v>10288</v>
      </c>
      <c r="P87" s="206">
        <v>3362</v>
      </c>
      <c r="Q87" s="209">
        <v>0.97</v>
      </c>
      <c r="R87" s="211" t="b">
        <v>1</v>
      </c>
    </row>
    <row r="88" spans="1:18" ht="14.4">
      <c r="A88" s="212" t="e">
        <v>#N/A</v>
      </c>
      <c r="B88" s="204" t="s">
        <v>1041</v>
      </c>
      <c r="C88" s="205" t="s">
        <v>78</v>
      </c>
      <c r="D88" s="204">
        <v>104802</v>
      </c>
      <c r="E88" s="206">
        <v>2566</v>
      </c>
      <c r="F88" s="207">
        <v>50552</v>
      </c>
      <c r="G88" s="207">
        <v>53875</v>
      </c>
      <c r="H88" s="208">
        <f t="shared" si="0"/>
        <v>6.1679814385150813E-2</v>
      </c>
      <c r="I88" s="206">
        <v>481</v>
      </c>
      <c r="J88" s="207">
        <v>8128</v>
      </c>
      <c r="K88" s="207">
        <v>7053</v>
      </c>
      <c r="L88" s="208">
        <f t="shared" si="1"/>
        <v>-0.15241741103076706</v>
      </c>
      <c r="M88" s="207">
        <v>5163</v>
      </c>
      <c r="N88" s="207">
        <v>244</v>
      </c>
      <c r="O88" s="206">
        <v>267497</v>
      </c>
      <c r="P88" s="206">
        <v>298507</v>
      </c>
      <c r="Q88" s="209">
        <v>1</v>
      </c>
      <c r="R88" s="211" t="b">
        <v>1</v>
      </c>
    </row>
    <row r="89" spans="1:18" ht="14.4">
      <c r="A89" s="203" t="s">
        <v>606</v>
      </c>
      <c r="B89" s="204" t="s">
        <v>1041</v>
      </c>
      <c r="C89" s="205" t="s">
        <v>297</v>
      </c>
      <c r="D89" s="204">
        <v>9840</v>
      </c>
      <c r="E89" s="206">
        <v>2246</v>
      </c>
      <c r="F89" s="207">
        <v>38753</v>
      </c>
      <c r="G89" s="207">
        <v>39406</v>
      </c>
      <c r="H89" s="208">
        <f t="shared" si="0"/>
        <v>1.6571080546109729E-2</v>
      </c>
      <c r="I89" s="206">
        <v>0</v>
      </c>
      <c r="J89" s="207">
        <v>0</v>
      </c>
      <c r="K89" s="207">
        <v>0</v>
      </c>
      <c r="L89" s="208" t="e">
        <f t="shared" si="1"/>
        <v>#DIV/0!</v>
      </c>
      <c r="M89" s="207">
        <v>5015</v>
      </c>
      <c r="N89" s="207">
        <v>99</v>
      </c>
      <c r="O89" s="206">
        <v>17645</v>
      </c>
      <c r="P89" s="206">
        <v>23066</v>
      </c>
      <c r="Q89" s="209">
        <v>1</v>
      </c>
      <c r="R89" s="211" t="b">
        <v>1</v>
      </c>
    </row>
    <row r="90" spans="1:18" ht="14.4">
      <c r="A90" s="203" t="s">
        <v>611</v>
      </c>
      <c r="B90" s="204" t="s">
        <v>1041</v>
      </c>
      <c r="C90" s="205" t="s">
        <v>102</v>
      </c>
      <c r="D90" s="204">
        <v>27882</v>
      </c>
      <c r="E90" s="206">
        <v>2476</v>
      </c>
      <c r="F90" s="207">
        <v>78586</v>
      </c>
      <c r="G90" s="207">
        <v>80759</v>
      </c>
      <c r="H90" s="208">
        <f t="shared" si="0"/>
        <v>2.6907217771393901E-2</v>
      </c>
      <c r="I90" s="206">
        <v>1429</v>
      </c>
      <c r="J90" s="207">
        <v>52402</v>
      </c>
      <c r="K90" s="207">
        <v>53440</v>
      </c>
      <c r="L90" s="208">
        <f t="shared" si="1"/>
        <v>1.9423652694610778E-2</v>
      </c>
      <c r="M90" s="207">
        <v>4995</v>
      </c>
      <c r="N90" s="207">
        <v>96</v>
      </c>
      <c r="O90" s="206">
        <v>76033</v>
      </c>
      <c r="P90" s="206">
        <v>84423</v>
      </c>
      <c r="Q90" s="209">
        <v>0.94</v>
      </c>
      <c r="R90" s="210"/>
    </row>
    <row r="91" spans="1:18" ht="14.4">
      <c r="A91" s="203" t="s">
        <v>1044</v>
      </c>
      <c r="B91" s="204" t="s">
        <v>1041</v>
      </c>
      <c r="C91" s="205" t="s">
        <v>123</v>
      </c>
      <c r="D91" s="204">
        <v>9649</v>
      </c>
      <c r="E91" s="206">
        <v>3400</v>
      </c>
      <c r="F91" s="207">
        <v>40608</v>
      </c>
      <c r="G91" s="207">
        <v>45857</v>
      </c>
      <c r="H91" s="208">
        <f t="shared" si="0"/>
        <v>0.11446453104215278</v>
      </c>
      <c r="I91" s="206">
        <v>1316</v>
      </c>
      <c r="J91" s="207">
        <v>17014</v>
      </c>
      <c r="K91" s="207">
        <v>17286</v>
      </c>
      <c r="L91" s="208">
        <f t="shared" si="1"/>
        <v>1.5735277102857805E-2</v>
      </c>
      <c r="M91" s="207">
        <v>4500</v>
      </c>
      <c r="N91" s="207">
        <v>346</v>
      </c>
      <c r="O91" s="206">
        <v>14183</v>
      </c>
      <c r="P91" s="206">
        <v>15465</v>
      </c>
      <c r="Q91" s="209">
        <v>1</v>
      </c>
      <c r="R91" s="211" t="b">
        <v>1</v>
      </c>
    </row>
    <row r="92" spans="1:18" ht="14.4">
      <c r="A92" s="203" t="s">
        <v>1042</v>
      </c>
      <c r="B92" s="204" t="s">
        <v>1041</v>
      </c>
      <c r="C92" s="205" t="s">
        <v>83</v>
      </c>
      <c r="D92" s="204">
        <v>9763</v>
      </c>
      <c r="E92" s="206">
        <v>1055</v>
      </c>
      <c r="F92" s="207">
        <v>19225</v>
      </c>
      <c r="G92" s="207">
        <v>22025</v>
      </c>
      <c r="H92" s="208">
        <f t="shared" si="0"/>
        <v>0.12712826333711691</v>
      </c>
      <c r="I92" s="206">
        <v>920</v>
      </c>
      <c r="J92" s="207">
        <v>16550</v>
      </c>
      <c r="K92" s="207">
        <v>17851</v>
      </c>
      <c r="L92" s="208">
        <f t="shared" si="1"/>
        <v>7.288107108845443E-2</v>
      </c>
      <c r="M92" s="207">
        <v>4458</v>
      </c>
      <c r="N92" s="207">
        <v>670</v>
      </c>
      <c r="O92" s="206">
        <v>20979</v>
      </c>
      <c r="P92" s="206">
        <v>25340</v>
      </c>
      <c r="Q92" s="209">
        <v>1</v>
      </c>
      <c r="R92" s="211" t="b">
        <v>1</v>
      </c>
    </row>
    <row r="93" spans="1:18" ht="14.4">
      <c r="A93" s="212" t="e">
        <v>#N/A</v>
      </c>
      <c r="B93" s="204" t="s">
        <v>1041</v>
      </c>
      <c r="C93" s="205" t="s">
        <v>147</v>
      </c>
      <c r="D93" s="204">
        <v>14246</v>
      </c>
      <c r="E93" s="206">
        <v>3344</v>
      </c>
      <c r="F93" s="207">
        <v>73959</v>
      </c>
      <c r="G93" s="207">
        <v>76547</v>
      </c>
      <c r="H93" s="208">
        <f t="shared" si="0"/>
        <v>3.3809293636589285E-2</v>
      </c>
      <c r="I93" s="206">
        <v>430</v>
      </c>
      <c r="J93" s="207">
        <v>8892</v>
      </c>
      <c r="K93" s="207">
        <v>9305</v>
      </c>
      <c r="L93" s="208">
        <f t="shared" si="1"/>
        <v>4.4384739387426118E-2</v>
      </c>
      <c r="M93" s="207">
        <v>4277</v>
      </c>
      <c r="N93" s="207">
        <v>112</v>
      </c>
      <c r="O93" s="206">
        <v>35926</v>
      </c>
      <c r="P93" s="206">
        <v>37068</v>
      </c>
      <c r="Q93" s="209">
        <v>1</v>
      </c>
      <c r="R93" s="211" t="b">
        <v>1</v>
      </c>
    </row>
    <row r="94" spans="1:18" ht="14.4">
      <c r="A94" s="203" t="s">
        <v>593</v>
      </c>
      <c r="B94" s="204" t="s">
        <v>1041</v>
      </c>
      <c r="C94" s="205" t="s">
        <v>497</v>
      </c>
      <c r="D94" s="204">
        <v>333</v>
      </c>
      <c r="E94" s="206">
        <v>301</v>
      </c>
      <c r="F94" s="207">
        <v>11899</v>
      </c>
      <c r="G94" s="207">
        <v>12140</v>
      </c>
      <c r="H94" s="208">
        <f t="shared" si="0"/>
        <v>1.9851729818780889E-2</v>
      </c>
      <c r="I94" s="206">
        <v>229</v>
      </c>
      <c r="J94" s="207">
        <v>10549</v>
      </c>
      <c r="K94" s="207">
        <v>10698</v>
      </c>
      <c r="L94" s="208">
        <f t="shared" si="1"/>
        <v>1.3927836978874557E-2</v>
      </c>
      <c r="M94" s="207">
        <v>4195</v>
      </c>
      <c r="N94" s="207">
        <v>281</v>
      </c>
      <c r="O94" s="206">
        <v>22</v>
      </c>
      <c r="P94" s="206">
        <v>55</v>
      </c>
      <c r="Q94" s="209">
        <v>1</v>
      </c>
      <c r="R94" s="211" t="b">
        <v>1</v>
      </c>
    </row>
    <row r="95" spans="1:18" ht="14.4">
      <c r="A95" s="203" t="s">
        <v>597</v>
      </c>
      <c r="B95" s="204" t="s">
        <v>1041</v>
      </c>
      <c r="C95" s="205" t="s">
        <v>547</v>
      </c>
      <c r="D95" s="204">
        <v>102025</v>
      </c>
      <c r="E95" s="206">
        <v>3545</v>
      </c>
      <c r="F95" s="207">
        <v>93349</v>
      </c>
      <c r="G95" s="207">
        <v>33856</v>
      </c>
      <c r="H95" s="208">
        <f t="shared" si="0"/>
        <v>-1.7572365311909264</v>
      </c>
      <c r="I95" s="206">
        <v>0</v>
      </c>
      <c r="J95" s="207">
        <v>0</v>
      </c>
      <c r="K95" s="207">
        <v>113</v>
      </c>
      <c r="L95" s="208">
        <f t="shared" si="1"/>
        <v>1</v>
      </c>
      <c r="M95" s="207">
        <v>4144</v>
      </c>
      <c r="N95" s="207">
        <v>112</v>
      </c>
      <c r="O95" s="206">
        <v>359179</v>
      </c>
      <c r="P95" s="206">
        <v>379158</v>
      </c>
      <c r="Q95" s="209">
        <v>1</v>
      </c>
      <c r="R95" s="211" t="b">
        <v>1</v>
      </c>
    </row>
    <row r="96" spans="1:18" ht="14.4">
      <c r="A96" s="203" t="s">
        <v>627</v>
      </c>
      <c r="B96" s="204" t="s">
        <v>1041</v>
      </c>
      <c r="C96" s="205" t="s">
        <v>149</v>
      </c>
      <c r="D96" s="204">
        <v>1592</v>
      </c>
      <c r="E96" s="206">
        <v>1091</v>
      </c>
      <c r="F96" s="207">
        <v>74724</v>
      </c>
      <c r="G96" s="207">
        <v>76283</v>
      </c>
      <c r="H96" s="208">
        <f t="shared" si="0"/>
        <v>2.0437056749210179E-2</v>
      </c>
      <c r="I96" s="206">
        <v>784</v>
      </c>
      <c r="J96" s="207">
        <v>57274</v>
      </c>
      <c r="K96" s="207">
        <v>57608</v>
      </c>
      <c r="L96" s="208">
        <f t="shared" si="1"/>
        <v>5.7978058602971812E-3</v>
      </c>
      <c r="M96" s="207">
        <v>4133</v>
      </c>
      <c r="N96" s="207">
        <v>22</v>
      </c>
      <c r="O96" s="206">
        <v>1173</v>
      </c>
      <c r="P96" s="206">
        <v>2244</v>
      </c>
      <c r="Q96" s="209">
        <v>1</v>
      </c>
      <c r="R96" s="211" t="b">
        <v>1</v>
      </c>
    </row>
    <row r="97" spans="1:18" ht="14.4">
      <c r="A97" s="203" t="s">
        <v>1042</v>
      </c>
      <c r="B97" s="204" t="s">
        <v>1041</v>
      </c>
      <c r="C97" s="205" t="s">
        <v>97</v>
      </c>
      <c r="D97" s="204">
        <v>50974</v>
      </c>
      <c r="E97" s="206">
        <v>4188</v>
      </c>
      <c r="F97" s="207">
        <v>45821</v>
      </c>
      <c r="G97" s="207">
        <v>36649</v>
      </c>
      <c r="H97" s="208">
        <f t="shared" si="0"/>
        <v>-0.25026603727250402</v>
      </c>
      <c r="I97" s="206">
        <v>1044</v>
      </c>
      <c r="J97" s="207">
        <v>13537</v>
      </c>
      <c r="K97" s="207">
        <v>13793</v>
      </c>
      <c r="L97" s="208">
        <f t="shared" si="1"/>
        <v>1.8560139201044008E-2</v>
      </c>
      <c r="M97" s="207">
        <v>3968</v>
      </c>
      <c r="N97" s="207">
        <v>134</v>
      </c>
      <c r="O97" s="206">
        <v>111360</v>
      </c>
      <c r="P97" s="206">
        <v>122773</v>
      </c>
      <c r="Q97" s="209">
        <v>0.92</v>
      </c>
      <c r="R97" s="210"/>
    </row>
    <row r="98" spans="1:18" ht="14.4">
      <c r="A98" s="203" t="s">
        <v>1044</v>
      </c>
      <c r="B98" s="204" t="s">
        <v>1041</v>
      </c>
      <c r="C98" s="205" t="s">
        <v>519</v>
      </c>
      <c r="D98" s="204">
        <v>10628</v>
      </c>
      <c r="E98" s="206">
        <v>1182</v>
      </c>
      <c r="F98" s="207">
        <v>41697</v>
      </c>
      <c r="G98" s="207">
        <v>43876</v>
      </c>
      <c r="H98" s="208">
        <f t="shared" si="0"/>
        <v>4.9662685750752118E-2</v>
      </c>
      <c r="I98" s="206">
        <v>108</v>
      </c>
      <c r="J98" s="207">
        <v>3607</v>
      </c>
      <c r="K98" s="207">
        <v>3542</v>
      </c>
      <c r="L98" s="208">
        <f t="shared" si="1"/>
        <v>-1.8351214003387916E-2</v>
      </c>
      <c r="M98" s="207">
        <v>3772</v>
      </c>
      <c r="N98" s="207">
        <v>75</v>
      </c>
      <c r="O98" s="206">
        <v>34827</v>
      </c>
      <c r="P98" s="206">
        <v>35570</v>
      </c>
      <c r="Q98" s="209">
        <v>0.93</v>
      </c>
      <c r="R98" s="210"/>
    </row>
    <row r="99" spans="1:18" ht="14.4">
      <c r="A99" s="203" t="s">
        <v>603</v>
      </c>
      <c r="B99" s="204" t="s">
        <v>1041</v>
      </c>
      <c r="C99" s="205" t="s">
        <v>47</v>
      </c>
      <c r="D99" s="204">
        <v>215168</v>
      </c>
      <c r="E99" s="206">
        <v>2750</v>
      </c>
      <c r="F99" s="207">
        <v>76688</v>
      </c>
      <c r="G99" s="207">
        <v>98475</v>
      </c>
      <c r="H99" s="208">
        <f t="shared" si="0"/>
        <v>0.22124397055090125</v>
      </c>
      <c r="I99" s="206">
        <v>0</v>
      </c>
      <c r="J99" s="207">
        <v>0</v>
      </c>
      <c r="K99" s="207">
        <v>50</v>
      </c>
      <c r="L99" s="208">
        <f t="shared" si="1"/>
        <v>1</v>
      </c>
      <c r="M99" s="207">
        <v>3739</v>
      </c>
      <c r="N99" s="207">
        <v>76</v>
      </c>
      <c r="O99" s="206">
        <v>501242</v>
      </c>
      <c r="P99" s="206">
        <v>518995</v>
      </c>
      <c r="Q99" s="209">
        <v>1</v>
      </c>
      <c r="R99" s="210"/>
    </row>
    <row r="100" spans="1:18" ht="14.4">
      <c r="A100" s="212" t="e">
        <v>#N/A</v>
      </c>
      <c r="B100" s="204" t="s">
        <v>1041</v>
      </c>
      <c r="C100" s="205" t="s">
        <v>45</v>
      </c>
      <c r="D100" s="204">
        <v>22058</v>
      </c>
      <c r="E100" s="206">
        <v>5531</v>
      </c>
      <c r="F100" s="207">
        <v>77296</v>
      </c>
      <c r="G100" s="207">
        <v>355566</v>
      </c>
      <c r="H100" s="208">
        <f t="shared" si="0"/>
        <v>0.78261138579054246</v>
      </c>
      <c r="I100" s="206">
        <v>0</v>
      </c>
      <c r="J100" s="207">
        <v>0</v>
      </c>
      <c r="K100" s="207">
        <v>0</v>
      </c>
      <c r="L100" s="208" t="e">
        <f t="shared" si="1"/>
        <v>#DIV/0!</v>
      </c>
      <c r="M100" s="207">
        <v>3692</v>
      </c>
      <c r="N100" s="207">
        <v>193</v>
      </c>
      <c r="O100" s="206">
        <v>3307</v>
      </c>
      <c r="P100" s="206">
        <v>35707</v>
      </c>
      <c r="Q100" s="209">
        <v>1</v>
      </c>
      <c r="R100" s="211" t="b">
        <v>1</v>
      </c>
    </row>
    <row r="101" spans="1:18" ht="14.4">
      <c r="A101" s="203" t="s">
        <v>616</v>
      </c>
      <c r="B101" s="204" t="s">
        <v>1041</v>
      </c>
      <c r="C101" s="205" t="s">
        <v>70</v>
      </c>
      <c r="D101" s="204">
        <v>26769</v>
      </c>
      <c r="E101" s="206">
        <v>1993</v>
      </c>
      <c r="F101" s="207">
        <v>76997</v>
      </c>
      <c r="G101" s="207">
        <v>84059</v>
      </c>
      <c r="H101" s="208">
        <f t="shared" si="0"/>
        <v>8.4012419847963926E-2</v>
      </c>
      <c r="I101" s="206">
        <v>236</v>
      </c>
      <c r="J101" s="207">
        <v>20250</v>
      </c>
      <c r="K101" s="207">
        <v>20250</v>
      </c>
      <c r="L101" s="208">
        <f t="shared" si="1"/>
        <v>0</v>
      </c>
      <c r="M101" s="207">
        <v>3585</v>
      </c>
      <c r="N101" s="207">
        <v>265</v>
      </c>
      <c r="O101" s="206">
        <v>56773</v>
      </c>
      <c r="P101" s="206">
        <v>74903</v>
      </c>
      <c r="Q101" s="209">
        <v>0.99</v>
      </c>
      <c r="R101" s="211" t="b">
        <v>1</v>
      </c>
    </row>
    <row r="102" spans="1:18" ht="14.4">
      <c r="A102" s="203" t="s">
        <v>1045</v>
      </c>
      <c r="B102" s="204" t="s">
        <v>1041</v>
      </c>
      <c r="C102" s="205" t="s">
        <v>530</v>
      </c>
      <c r="D102" s="204">
        <v>28461</v>
      </c>
      <c r="E102" s="206">
        <v>5128</v>
      </c>
      <c r="F102" s="207">
        <v>16370</v>
      </c>
      <c r="G102" s="207">
        <v>20439</v>
      </c>
      <c r="H102" s="208">
        <f t="shared" si="0"/>
        <v>0.19908018983316209</v>
      </c>
      <c r="I102" s="206">
        <v>38</v>
      </c>
      <c r="J102" s="207">
        <v>494</v>
      </c>
      <c r="K102" s="207">
        <v>494</v>
      </c>
      <c r="L102" s="208">
        <f t="shared" si="1"/>
        <v>0</v>
      </c>
      <c r="M102" s="207">
        <v>3559</v>
      </c>
      <c r="N102" s="207">
        <v>185</v>
      </c>
      <c r="O102" s="206">
        <v>67471</v>
      </c>
      <c r="P102" s="206">
        <v>74388</v>
      </c>
      <c r="Q102" s="209">
        <v>1</v>
      </c>
      <c r="R102" s="211" t="b">
        <v>1</v>
      </c>
    </row>
    <row r="103" spans="1:18" ht="14.4">
      <c r="A103" s="203" t="s">
        <v>604</v>
      </c>
      <c r="B103" s="204" t="s">
        <v>1041</v>
      </c>
      <c r="C103" s="205" t="s">
        <v>201</v>
      </c>
      <c r="D103" s="204">
        <v>13913</v>
      </c>
      <c r="E103" s="206">
        <v>8614</v>
      </c>
      <c r="F103" s="207">
        <v>116289</v>
      </c>
      <c r="G103" s="207">
        <v>123350</v>
      </c>
      <c r="H103" s="208">
        <f t="shared" si="0"/>
        <v>5.7243615727604377E-2</v>
      </c>
      <c r="I103" s="206">
        <v>0</v>
      </c>
      <c r="J103" s="207">
        <v>0</v>
      </c>
      <c r="K103" s="207">
        <v>0</v>
      </c>
      <c r="L103" s="208" t="e">
        <f t="shared" si="1"/>
        <v>#DIV/0!</v>
      </c>
      <c r="M103" s="207">
        <v>3500</v>
      </c>
      <c r="N103" s="207">
        <v>198</v>
      </c>
      <c r="O103" s="206">
        <v>4774</v>
      </c>
      <c r="P103" s="206">
        <v>9938</v>
      </c>
      <c r="Q103" s="209">
        <v>1</v>
      </c>
      <c r="R103" s="211" t="b">
        <v>1</v>
      </c>
    </row>
    <row r="104" spans="1:18" ht="14.4">
      <c r="A104" s="203" t="s">
        <v>1045</v>
      </c>
      <c r="B104" s="204" t="s">
        <v>1041</v>
      </c>
      <c r="C104" s="205" t="s">
        <v>117</v>
      </c>
      <c r="D104" s="204">
        <v>5818</v>
      </c>
      <c r="E104" s="206">
        <v>1481</v>
      </c>
      <c r="F104" s="207">
        <v>22918</v>
      </c>
      <c r="G104" s="207">
        <v>24985</v>
      </c>
      <c r="H104" s="208">
        <f t="shared" si="0"/>
        <v>8.2729637782669604E-2</v>
      </c>
      <c r="I104" s="206">
        <v>104</v>
      </c>
      <c r="J104" s="207">
        <v>1250</v>
      </c>
      <c r="K104" s="207">
        <v>1275</v>
      </c>
      <c r="L104" s="208">
        <f t="shared" si="1"/>
        <v>1.9607843137254902E-2</v>
      </c>
      <c r="M104" s="207">
        <v>3303</v>
      </c>
      <c r="N104" s="207">
        <v>196</v>
      </c>
      <c r="O104" s="206">
        <v>21227</v>
      </c>
      <c r="P104" s="206">
        <v>32354</v>
      </c>
      <c r="Q104" s="209">
        <v>0.99</v>
      </c>
      <c r="R104" s="211" t="b">
        <v>1</v>
      </c>
    </row>
    <row r="105" spans="1:18" ht="14.4">
      <c r="A105" s="203" t="s">
        <v>1038</v>
      </c>
      <c r="B105" s="204" t="s">
        <v>1039</v>
      </c>
      <c r="C105" s="205" t="s">
        <v>549</v>
      </c>
      <c r="D105" s="204">
        <v>560</v>
      </c>
      <c r="E105" s="206">
        <v>516</v>
      </c>
      <c r="F105" s="207">
        <v>24206</v>
      </c>
      <c r="G105" s="207">
        <v>28992</v>
      </c>
      <c r="H105" s="208">
        <f t="shared" si="0"/>
        <v>0.16508002207505518</v>
      </c>
      <c r="I105" s="206">
        <v>1</v>
      </c>
      <c r="J105" s="207">
        <v>30</v>
      </c>
      <c r="K105" s="207">
        <v>6280</v>
      </c>
      <c r="L105" s="208">
        <f t="shared" si="1"/>
        <v>0.99522292993630568</v>
      </c>
      <c r="M105" s="207">
        <v>3186</v>
      </c>
      <c r="N105" s="207">
        <v>33</v>
      </c>
      <c r="O105" s="206">
        <v>0</v>
      </c>
      <c r="P105" s="206">
        <v>1</v>
      </c>
      <c r="Q105" s="209">
        <v>0.93</v>
      </c>
      <c r="R105" s="211" t="b">
        <v>1</v>
      </c>
    </row>
    <row r="106" spans="1:18" ht="14.4">
      <c r="A106" s="203" t="s">
        <v>613</v>
      </c>
      <c r="B106" s="204" t="s">
        <v>1041</v>
      </c>
      <c r="C106" s="205" t="s">
        <v>202</v>
      </c>
      <c r="D106" s="204">
        <v>7881</v>
      </c>
      <c r="E106" s="206">
        <v>568</v>
      </c>
      <c r="F106" s="207">
        <v>28705</v>
      </c>
      <c r="G106" s="207">
        <v>31095</v>
      </c>
      <c r="H106" s="208">
        <f t="shared" si="0"/>
        <v>7.6861231709278013E-2</v>
      </c>
      <c r="I106" s="206">
        <v>29</v>
      </c>
      <c r="J106" s="207">
        <v>1579</v>
      </c>
      <c r="K106" s="207">
        <v>1458</v>
      </c>
      <c r="L106" s="208">
        <f t="shared" si="1"/>
        <v>-8.2990397805212626E-2</v>
      </c>
      <c r="M106" s="207">
        <v>2958</v>
      </c>
      <c r="N106" s="207">
        <v>60</v>
      </c>
      <c r="O106" s="206">
        <v>22761</v>
      </c>
      <c r="P106" s="206">
        <v>25176</v>
      </c>
      <c r="Q106" s="209">
        <v>1</v>
      </c>
      <c r="R106" s="211" t="b">
        <v>1</v>
      </c>
    </row>
    <row r="107" spans="1:18" ht="14.4">
      <c r="A107" s="203" t="s">
        <v>1038</v>
      </c>
      <c r="B107" s="204" t="s">
        <v>1039</v>
      </c>
      <c r="C107" s="205" t="s">
        <v>505</v>
      </c>
      <c r="D107" s="204">
        <v>95</v>
      </c>
      <c r="E107" s="206">
        <v>79</v>
      </c>
      <c r="F107" s="207">
        <v>2133</v>
      </c>
      <c r="G107" s="207">
        <v>2133</v>
      </c>
      <c r="H107" s="208">
        <f t="shared" si="0"/>
        <v>0</v>
      </c>
      <c r="I107" s="206">
        <v>87</v>
      </c>
      <c r="J107" s="207">
        <v>2786</v>
      </c>
      <c r="K107" s="207">
        <v>2786</v>
      </c>
      <c r="L107" s="208">
        <f t="shared" si="1"/>
        <v>0</v>
      </c>
      <c r="M107" s="207">
        <v>2897</v>
      </c>
      <c r="N107" s="207">
        <v>232</v>
      </c>
      <c r="O107" s="206">
        <v>33</v>
      </c>
      <c r="P107" s="206">
        <v>0</v>
      </c>
      <c r="Q107" s="209">
        <v>0.84</v>
      </c>
      <c r="R107" s="211" t="b">
        <v>1</v>
      </c>
    </row>
    <row r="108" spans="1:18" ht="14.4">
      <c r="A108" s="203" t="s">
        <v>626</v>
      </c>
      <c r="B108" s="204" t="s">
        <v>1041</v>
      </c>
      <c r="C108" s="205" t="s">
        <v>522</v>
      </c>
      <c r="D108" s="204">
        <v>1569</v>
      </c>
      <c r="E108" s="206">
        <v>417</v>
      </c>
      <c r="F108" s="207">
        <v>135909</v>
      </c>
      <c r="G108" s="207">
        <v>274543</v>
      </c>
      <c r="H108" s="208">
        <f t="shared" si="0"/>
        <v>0.5049627927137097</v>
      </c>
      <c r="I108" s="206">
        <v>244</v>
      </c>
      <c r="J108" s="207">
        <v>79656</v>
      </c>
      <c r="K108" s="207">
        <v>80304</v>
      </c>
      <c r="L108" s="208">
        <f t="shared" si="1"/>
        <v>8.0693365212193661E-3</v>
      </c>
      <c r="M108" s="207">
        <v>2392</v>
      </c>
      <c r="N108" s="207">
        <v>256</v>
      </c>
      <c r="O108" s="206">
        <v>2166</v>
      </c>
      <c r="P108" s="206">
        <v>2702</v>
      </c>
      <c r="Q108" s="209">
        <v>0.98</v>
      </c>
      <c r="R108" s="211" t="b">
        <v>1</v>
      </c>
    </row>
    <row r="109" spans="1:18" ht="14.4">
      <c r="A109" s="203" t="s">
        <v>626</v>
      </c>
      <c r="B109" s="204" t="s">
        <v>1041</v>
      </c>
      <c r="C109" s="205" t="s">
        <v>503</v>
      </c>
      <c r="D109" s="204">
        <v>11189</v>
      </c>
      <c r="E109" s="206">
        <v>1946</v>
      </c>
      <c r="F109" s="207">
        <v>20815</v>
      </c>
      <c r="G109" s="207">
        <v>22631</v>
      </c>
      <c r="H109" s="208">
        <f t="shared" si="0"/>
        <v>8.0243913216384605E-2</v>
      </c>
      <c r="I109" s="206">
        <v>1131</v>
      </c>
      <c r="J109" s="207">
        <v>12435</v>
      </c>
      <c r="K109" s="207">
        <v>14147</v>
      </c>
      <c r="L109" s="208">
        <f t="shared" si="1"/>
        <v>0.12101505619565986</v>
      </c>
      <c r="M109" s="207">
        <v>2264</v>
      </c>
      <c r="N109" s="207">
        <v>167</v>
      </c>
      <c r="O109" s="206">
        <v>29837</v>
      </c>
      <c r="P109" s="206">
        <v>47544</v>
      </c>
      <c r="Q109" s="209">
        <v>1</v>
      </c>
      <c r="R109" s="211" t="b">
        <v>1</v>
      </c>
    </row>
    <row r="110" spans="1:18" ht="14.4">
      <c r="A110" s="203" t="s">
        <v>603</v>
      </c>
      <c r="B110" s="204" t="s">
        <v>1041</v>
      </c>
      <c r="C110" s="205" t="s">
        <v>181</v>
      </c>
      <c r="D110" s="204">
        <v>5740</v>
      </c>
      <c r="E110" s="206">
        <v>463</v>
      </c>
      <c r="F110" s="207">
        <v>7108</v>
      </c>
      <c r="G110" s="207">
        <v>7584</v>
      </c>
      <c r="H110" s="208">
        <f t="shared" si="0"/>
        <v>6.2763713080168773E-2</v>
      </c>
      <c r="I110" s="206">
        <v>312</v>
      </c>
      <c r="J110" s="207">
        <v>4542</v>
      </c>
      <c r="K110" s="207">
        <v>4698</v>
      </c>
      <c r="L110" s="208">
        <f t="shared" si="1"/>
        <v>3.3205619412515965E-2</v>
      </c>
      <c r="M110" s="207">
        <v>2153</v>
      </c>
      <c r="N110" s="207">
        <v>125</v>
      </c>
      <c r="O110" s="206">
        <v>15083</v>
      </c>
      <c r="P110" s="206">
        <v>15530</v>
      </c>
      <c r="Q110" s="209">
        <v>1</v>
      </c>
      <c r="R110" s="211" t="b">
        <v>1</v>
      </c>
    </row>
    <row r="111" spans="1:18" ht="14.4">
      <c r="A111" s="203" t="s">
        <v>597</v>
      </c>
      <c r="B111" s="204" t="s">
        <v>1041</v>
      </c>
      <c r="C111" s="205" t="s">
        <v>133</v>
      </c>
      <c r="D111" s="204">
        <v>13068</v>
      </c>
      <c r="E111" s="206">
        <v>1761</v>
      </c>
      <c r="F111" s="207">
        <v>72891</v>
      </c>
      <c r="G111" s="207">
        <v>47577</v>
      </c>
      <c r="H111" s="208">
        <f t="shared" si="0"/>
        <v>-0.53206381234630173</v>
      </c>
      <c r="I111" s="206">
        <v>32</v>
      </c>
      <c r="J111" s="207">
        <v>1235</v>
      </c>
      <c r="K111" s="207">
        <v>1543</v>
      </c>
      <c r="L111" s="208">
        <f t="shared" si="1"/>
        <v>0.19961114711600778</v>
      </c>
      <c r="M111" s="207">
        <v>2119</v>
      </c>
      <c r="N111" s="207">
        <v>91</v>
      </c>
      <c r="O111" s="206">
        <v>27098</v>
      </c>
      <c r="P111" s="206">
        <v>34489</v>
      </c>
      <c r="Q111" s="209">
        <v>0.99</v>
      </c>
      <c r="R111" s="211" t="b">
        <v>1</v>
      </c>
    </row>
    <row r="112" spans="1:18" ht="14.4">
      <c r="A112" s="203" t="s">
        <v>613</v>
      </c>
      <c r="B112" s="204" t="s">
        <v>1041</v>
      </c>
      <c r="C112" s="205" t="s">
        <v>513</v>
      </c>
      <c r="D112" s="204">
        <v>8472</v>
      </c>
      <c r="E112" s="206">
        <v>1532</v>
      </c>
      <c r="F112" s="207">
        <v>38821</v>
      </c>
      <c r="G112" s="207">
        <v>41473</v>
      </c>
      <c r="H112" s="208">
        <f t="shared" si="0"/>
        <v>6.3945217370337329E-2</v>
      </c>
      <c r="I112" s="206">
        <v>112</v>
      </c>
      <c r="J112" s="207">
        <v>2350</v>
      </c>
      <c r="K112" s="207">
        <v>2565</v>
      </c>
      <c r="L112" s="208">
        <f t="shared" si="1"/>
        <v>8.3820662768031184E-2</v>
      </c>
      <c r="M112" s="207">
        <v>2057</v>
      </c>
      <c r="N112" s="207">
        <v>62</v>
      </c>
      <c r="O112" s="206">
        <v>12681</v>
      </c>
      <c r="P112" s="206">
        <v>15736</v>
      </c>
      <c r="Q112" s="209">
        <v>1</v>
      </c>
      <c r="R112" s="211" t="b">
        <v>1</v>
      </c>
    </row>
    <row r="113" spans="1:18" ht="14.4">
      <c r="A113" s="203" t="s">
        <v>611</v>
      </c>
      <c r="B113" s="204" t="s">
        <v>1041</v>
      </c>
      <c r="C113" s="205" t="s">
        <v>46</v>
      </c>
      <c r="D113" s="204">
        <v>1019901</v>
      </c>
      <c r="E113" s="206">
        <v>5159</v>
      </c>
      <c r="F113" s="207">
        <v>166360</v>
      </c>
      <c r="G113" s="207">
        <v>204749</v>
      </c>
      <c r="H113" s="208">
        <f t="shared" si="0"/>
        <v>0.18749297920868965</v>
      </c>
      <c r="I113" s="206">
        <v>344</v>
      </c>
      <c r="J113" s="207">
        <v>12525</v>
      </c>
      <c r="K113" s="207">
        <v>14457</v>
      </c>
      <c r="L113" s="208">
        <f t="shared" si="1"/>
        <v>0.1336376841668396</v>
      </c>
      <c r="M113" s="207">
        <v>1778</v>
      </c>
      <c r="N113" s="207">
        <v>44</v>
      </c>
      <c r="O113" s="206">
        <v>3155338</v>
      </c>
      <c r="P113" s="206">
        <v>3632384</v>
      </c>
      <c r="Q113" s="209">
        <v>1</v>
      </c>
      <c r="R113" s="210"/>
    </row>
    <row r="114" spans="1:18" ht="14.4">
      <c r="A114" s="203" t="s">
        <v>627</v>
      </c>
      <c r="B114" s="204" t="s">
        <v>1041</v>
      </c>
      <c r="C114" s="205" t="s">
        <v>178</v>
      </c>
      <c r="D114" s="204">
        <v>10169</v>
      </c>
      <c r="E114" s="206">
        <v>1188</v>
      </c>
      <c r="F114" s="207">
        <v>44328</v>
      </c>
      <c r="G114" s="207">
        <v>40442</v>
      </c>
      <c r="H114" s="208">
        <f t="shared" si="0"/>
        <v>-9.6088225112506795E-2</v>
      </c>
      <c r="I114" s="206">
        <v>0</v>
      </c>
      <c r="J114" s="207">
        <v>0</v>
      </c>
      <c r="K114" s="207">
        <v>0</v>
      </c>
      <c r="L114" s="208" t="e">
        <f t="shared" si="1"/>
        <v>#DIV/0!</v>
      </c>
      <c r="M114" s="207">
        <v>1775</v>
      </c>
      <c r="N114" s="207">
        <v>66</v>
      </c>
      <c r="O114" s="206">
        <v>8518</v>
      </c>
      <c r="P114" s="206">
        <v>22491</v>
      </c>
      <c r="Q114" s="209">
        <v>1</v>
      </c>
      <c r="R114" s="211" t="b">
        <v>1</v>
      </c>
    </row>
    <row r="115" spans="1:18" ht="14.4">
      <c r="A115" s="203" t="s">
        <v>604</v>
      </c>
      <c r="B115" s="204" t="s">
        <v>1041</v>
      </c>
      <c r="C115" s="205" t="s">
        <v>532</v>
      </c>
      <c r="D115" s="204">
        <v>69377</v>
      </c>
      <c r="E115" s="206">
        <v>3674</v>
      </c>
      <c r="F115" s="207">
        <v>44245</v>
      </c>
      <c r="G115" s="207">
        <v>28273</v>
      </c>
      <c r="H115" s="208">
        <f t="shared" si="0"/>
        <v>-0.56492059562126407</v>
      </c>
      <c r="I115" s="206">
        <v>0</v>
      </c>
      <c r="J115" s="207">
        <v>0</v>
      </c>
      <c r="K115" s="207">
        <v>0</v>
      </c>
      <c r="L115" s="208" t="e">
        <f t="shared" si="1"/>
        <v>#DIV/0!</v>
      </c>
      <c r="M115" s="207">
        <v>1698</v>
      </c>
      <c r="N115" s="207">
        <v>96</v>
      </c>
      <c r="O115" s="206">
        <v>117980</v>
      </c>
      <c r="P115" s="206">
        <v>220115</v>
      </c>
      <c r="Q115" s="209">
        <v>1</v>
      </c>
      <c r="R115" s="211" t="b">
        <v>1</v>
      </c>
    </row>
    <row r="116" spans="1:18" ht="14.4">
      <c r="A116" s="203" t="s">
        <v>616</v>
      </c>
      <c r="B116" s="204" t="s">
        <v>1041</v>
      </c>
      <c r="C116" s="205" t="s">
        <v>161</v>
      </c>
      <c r="D116" s="204">
        <v>10833</v>
      </c>
      <c r="E116" s="206">
        <v>1203</v>
      </c>
      <c r="F116" s="207">
        <v>35234</v>
      </c>
      <c r="G116" s="207">
        <v>37621</v>
      </c>
      <c r="H116" s="208">
        <f t="shared" si="0"/>
        <v>6.3448605831849234E-2</v>
      </c>
      <c r="I116" s="206">
        <v>120</v>
      </c>
      <c r="J116" s="207">
        <v>3053</v>
      </c>
      <c r="K116" s="207">
        <v>3333</v>
      </c>
      <c r="L116" s="208">
        <f t="shared" si="1"/>
        <v>8.4008400840084013E-2</v>
      </c>
      <c r="M116" s="207">
        <v>1698</v>
      </c>
      <c r="N116" s="207">
        <v>131</v>
      </c>
      <c r="O116" s="206">
        <v>28920</v>
      </c>
      <c r="P116" s="206">
        <v>49386</v>
      </c>
      <c r="Q116" s="209">
        <v>1</v>
      </c>
      <c r="R116" s="211" t="b">
        <v>1</v>
      </c>
    </row>
    <row r="117" spans="1:18" ht="14.4">
      <c r="A117" s="203" t="s">
        <v>604</v>
      </c>
      <c r="B117" s="204" t="s">
        <v>1041</v>
      </c>
      <c r="C117" s="205" t="s">
        <v>95</v>
      </c>
      <c r="D117" s="204">
        <v>7320</v>
      </c>
      <c r="E117" s="206">
        <v>1720</v>
      </c>
      <c r="F117" s="207">
        <v>36424</v>
      </c>
      <c r="G117" s="207">
        <v>79544</v>
      </c>
      <c r="H117" s="208">
        <f t="shared" si="0"/>
        <v>0.54208991250125715</v>
      </c>
      <c r="I117" s="206">
        <v>0</v>
      </c>
      <c r="J117" s="207">
        <v>0</v>
      </c>
      <c r="K117" s="207">
        <v>0</v>
      </c>
      <c r="L117" s="208" t="e">
        <f t="shared" si="1"/>
        <v>#DIV/0!</v>
      </c>
      <c r="M117" s="207">
        <v>1615</v>
      </c>
      <c r="N117" s="207">
        <v>42</v>
      </c>
      <c r="O117" s="206">
        <v>2051</v>
      </c>
      <c r="P117" s="206">
        <v>34008</v>
      </c>
      <c r="Q117" s="209">
        <v>1</v>
      </c>
      <c r="R117" s="211" t="b">
        <v>1</v>
      </c>
    </row>
    <row r="118" spans="1:18" ht="14.4">
      <c r="A118" s="203" t="s">
        <v>1038</v>
      </c>
      <c r="B118" s="204" t="s">
        <v>1039</v>
      </c>
      <c r="C118" s="205" t="s">
        <v>118</v>
      </c>
      <c r="D118" s="204">
        <v>74</v>
      </c>
      <c r="E118" s="206">
        <v>28</v>
      </c>
      <c r="F118" s="207">
        <v>854</v>
      </c>
      <c r="G118" s="207">
        <v>1025</v>
      </c>
      <c r="H118" s="208">
        <f t="shared" si="0"/>
        <v>0.16682926829268294</v>
      </c>
      <c r="I118" s="206">
        <v>57</v>
      </c>
      <c r="J118" s="207">
        <v>1499</v>
      </c>
      <c r="K118" s="207">
        <v>1565</v>
      </c>
      <c r="L118" s="208">
        <f t="shared" si="1"/>
        <v>4.2172523961661344E-2</v>
      </c>
      <c r="M118" s="207">
        <v>1333</v>
      </c>
      <c r="N118" s="207">
        <v>108</v>
      </c>
      <c r="O118" s="206">
        <v>21</v>
      </c>
      <c r="P118" s="206">
        <v>30</v>
      </c>
      <c r="Q118" s="209">
        <v>0.39</v>
      </c>
      <c r="R118" s="211" t="b">
        <v>1</v>
      </c>
    </row>
    <row r="119" spans="1:18" ht="14.4">
      <c r="A119" s="203" t="s">
        <v>1043</v>
      </c>
      <c r="B119" s="204" t="s">
        <v>1041</v>
      </c>
      <c r="C119" s="205" t="s">
        <v>544</v>
      </c>
      <c r="D119" s="204">
        <v>3051</v>
      </c>
      <c r="E119" s="206">
        <v>1025</v>
      </c>
      <c r="F119" s="207">
        <v>14647</v>
      </c>
      <c r="G119" s="207">
        <v>20975</v>
      </c>
      <c r="H119" s="208">
        <f t="shared" si="0"/>
        <v>0.30169249106078666</v>
      </c>
      <c r="I119" s="206">
        <v>0</v>
      </c>
      <c r="J119" s="207">
        <v>0</v>
      </c>
      <c r="K119" s="207">
        <v>0</v>
      </c>
      <c r="L119" s="208" t="e">
        <f t="shared" si="1"/>
        <v>#DIV/0!</v>
      </c>
      <c r="M119" s="207">
        <v>1236</v>
      </c>
      <c r="N119" s="207">
        <v>15</v>
      </c>
      <c r="O119" s="206">
        <v>8171</v>
      </c>
      <c r="P119" s="206">
        <v>7195</v>
      </c>
      <c r="Q119" s="209">
        <v>1</v>
      </c>
      <c r="R119" s="211" t="b">
        <v>1</v>
      </c>
    </row>
    <row r="120" spans="1:18" ht="14.4">
      <c r="A120" s="203" t="s">
        <v>593</v>
      </c>
      <c r="B120" s="204" t="s">
        <v>1041</v>
      </c>
      <c r="C120" s="205" t="s">
        <v>139</v>
      </c>
      <c r="D120" s="204">
        <v>625</v>
      </c>
      <c r="E120" s="206">
        <v>240</v>
      </c>
      <c r="F120" s="207">
        <v>22980</v>
      </c>
      <c r="G120" s="207">
        <v>15341</v>
      </c>
      <c r="H120" s="208">
        <f t="shared" si="0"/>
        <v>-0.49794667883449578</v>
      </c>
      <c r="I120" s="206">
        <v>0</v>
      </c>
      <c r="J120" s="207">
        <v>0</v>
      </c>
      <c r="K120" s="207">
        <v>0</v>
      </c>
      <c r="L120" s="208" t="e">
        <f t="shared" si="1"/>
        <v>#DIV/0!</v>
      </c>
      <c r="M120" s="207">
        <v>1194</v>
      </c>
      <c r="N120" s="207">
        <v>151</v>
      </c>
      <c r="O120" s="206">
        <v>3993</v>
      </c>
      <c r="P120" s="206">
        <v>4536</v>
      </c>
      <c r="Q120" s="209">
        <v>0.99</v>
      </c>
      <c r="R120" s="210"/>
    </row>
    <row r="121" spans="1:18" ht="14.4">
      <c r="A121" s="203" t="s">
        <v>1046</v>
      </c>
      <c r="B121" s="204" t="s">
        <v>1041</v>
      </c>
      <c r="C121" s="205" t="s">
        <v>67</v>
      </c>
      <c r="D121" s="204">
        <v>13044</v>
      </c>
      <c r="E121" s="206">
        <v>937</v>
      </c>
      <c r="F121" s="207">
        <v>149388</v>
      </c>
      <c r="G121" s="207">
        <v>167366</v>
      </c>
      <c r="H121" s="208">
        <f t="shared" si="0"/>
        <v>0.1074172771052663</v>
      </c>
      <c r="I121" s="206">
        <v>0</v>
      </c>
      <c r="J121" s="207">
        <v>0</v>
      </c>
      <c r="K121" s="207">
        <v>0</v>
      </c>
      <c r="L121" s="208" t="e">
        <f t="shared" si="1"/>
        <v>#DIV/0!</v>
      </c>
      <c r="M121" s="207">
        <v>1192</v>
      </c>
      <c r="N121" s="207">
        <v>90</v>
      </c>
      <c r="O121" s="206">
        <v>57603</v>
      </c>
      <c r="P121" s="206">
        <v>60452</v>
      </c>
      <c r="Q121" s="209">
        <v>1</v>
      </c>
      <c r="R121" s="211" t="b">
        <v>1</v>
      </c>
    </row>
    <row r="122" spans="1:18" ht="14.4">
      <c r="A122" s="203" t="s">
        <v>593</v>
      </c>
      <c r="B122" s="204" t="s">
        <v>1041</v>
      </c>
      <c r="C122" s="205" t="s">
        <v>104</v>
      </c>
      <c r="D122" s="204">
        <v>12821</v>
      </c>
      <c r="E122" s="206">
        <v>3012</v>
      </c>
      <c r="F122" s="207">
        <v>50417</v>
      </c>
      <c r="G122" s="207">
        <v>45375</v>
      </c>
      <c r="H122" s="208">
        <f t="shared" si="0"/>
        <v>-0.11111845730027549</v>
      </c>
      <c r="I122" s="206">
        <v>165</v>
      </c>
      <c r="J122" s="207">
        <v>2836</v>
      </c>
      <c r="K122" s="207">
        <v>2778</v>
      </c>
      <c r="L122" s="208">
        <f t="shared" si="1"/>
        <v>-2.0878329733621311E-2</v>
      </c>
      <c r="M122" s="207">
        <v>1176</v>
      </c>
      <c r="N122" s="207">
        <v>52</v>
      </c>
      <c r="O122" s="206">
        <v>36482</v>
      </c>
      <c r="P122" s="206">
        <v>38122</v>
      </c>
      <c r="Q122" s="209">
        <v>0.99</v>
      </c>
      <c r="R122" s="211" t="b">
        <v>1</v>
      </c>
    </row>
    <row r="123" spans="1:18" ht="14.4">
      <c r="A123" s="203" t="s">
        <v>606</v>
      </c>
      <c r="B123" s="204" t="s">
        <v>1039</v>
      </c>
      <c r="C123" s="205" t="s">
        <v>100</v>
      </c>
      <c r="D123" s="204">
        <v>3744</v>
      </c>
      <c r="E123" s="206">
        <v>228</v>
      </c>
      <c r="F123" s="207">
        <v>17006</v>
      </c>
      <c r="G123" s="207">
        <v>4512</v>
      </c>
      <c r="H123" s="208">
        <f t="shared" si="0"/>
        <v>-2.7690602836879434</v>
      </c>
      <c r="I123" s="206">
        <v>0</v>
      </c>
      <c r="J123" s="207">
        <v>0</v>
      </c>
      <c r="K123" s="207">
        <v>0</v>
      </c>
      <c r="L123" s="208" t="e">
        <f t="shared" si="1"/>
        <v>#DIV/0!</v>
      </c>
      <c r="M123" s="207">
        <v>1133</v>
      </c>
      <c r="N123" s="207">
        <v>182</v>
      </c>
      <c r="O123" s="206">
        <v>6688</v>
      </c>
      <c r="P123" s="206">
        <v>23300</v>
      </c>
      <c r="Q123" s="209">
        <v>1</v>
      </c>
      <c r="R123" s="210"/>
    </row>
    <row r="124" spans="1:18" ht="14.4">
      <c r="A124" s="203" t="s">
        <v>609</v>
      </c>
      <c r="B124" s="204" t="s">
        <v>1041</v>
      </c>
      <c r="C124" s="205" t="s">
        <v>69</v>
      </c>
      <c r="D124" s="204">
        <v>45846</v>
      </c>
      <c r="E124" s="206">
        <v>1066</v>
      </c>
      <c r="F124" s="207">
        <v>21448</v>
      </c>
      <c r="G124" s="207">
        <v>20175</v>
      </c>
      <c r="H124" s="208">
        <f t="shared" si="0"/>
        <v>-6.3097893432465926E-2</v>
      </c>
      <c r="I124" s="206">
        <v>7</v>
      </c>
      <c r="J124" s="207">
        <v>198</v>
      </c>
      <c r="K124" s="207">
        <v>436</v>
      </c>
      <c r="L124" s="208">
        <f t="shared" si="1"/>
        <v>0.54587155963302747</v>
      </c>
      <c r="M124" s="207">
        <v>1131</v>
      </c>
      <c r="N124" s="207">
        <v>122</v>
      </c>
      <c r="O124" s="206">
        <v>141041</v>
      </c>
      <c r="P124" s="206">
        <v>144204</v>
      </c>
      <c r="Q124" s="209">
        <v>1</v>
      </c>
      <c r="R124" s="210"/>
    </row>
    <row r="125" spans="1:18" ht="14.4">
      <c r="A125" s="203" t="s">
        <v>597</v>
      </c>
      <c r="B125" s="204" t="s">
        <v>1041</v>
      </c>
      <c r="C125" s="205" t="s">
        <v>561</v>
      </c>
      <c r="D125" s="204">
        <v>51868</v>
      </c>
      <c r="E125" s="206">
        <v>3193</v>
      </c>
      <c r="F125" s="207">
        <v>65032</v>
      </c>
      <c r="G125" s="207">
        <v>21765</v>
      </c>
      <c r="H125" s="208">
        <f t="shared" si="0"/>
        <v>-1.987916379508385</v>
      </c>
      <c r="I125" s="206">
        <v>149</v>
      </c>
      <c r="J125" s="207">
        <v>3380</v>
      </c>
      <c r="K125" s="207">
        <v>3893</v>
      </c>
      <c r="L125" s="208">
        <f t="shared" si="1"/>
        <v>0.13177498073465194</v>
      </c>
      <c r="M125" s="207">
        <v>1121</v>
      </c>
      <c r="N125" s="207">
        <v>80</v>
      </c>
      <c r="O125" s="206">
        <v>145565</v>
      </c>
      <c r="P125" s="206">
        <v>183409</v>
      </c>
      <c r="Q125" s="209">
        <v>0.99</v>
      </c>
      <c r="R125" s="211" t="b">
        <v>1</v>
      </c>
    </row>
    <row r="126" spans="1:18" ht="14.4">
      <c r="A126" s="203" t="s">
        <v>1046</v>
      </c>
      <c r="B126" s="204" t="s">
        <v>1041</v>
      </c>
      <c r="C126" s="205" t="s">
        <v>81</v>
      </c>
      <c r="D126" s="204">
        <v>9150</v>
      </c>
      <c r="E126" s="206">
        <v>1809</v>
      </c>
      <c r="F126" s="207">
        <v>35553</v>
      </c>
      <c r="G126" s="207">
        <v>38444</v>
      </c>
      <c r="H126" s="208">
        <f t="shared" si="0"/>
        <v>7.520029133284778E-2</v>
      </c>
      <c r="I126" s="206">
        <v>565</v>
      </c>
      <c r="J126" s="207">
        <v>12224</v>
      </c>
      <c r="K126" s="207">
        <v>14987</v>
      </c>
      <c r="L126" s="208">
        <f t="shared" si="1"/>
        <v>0.18435977847467805</v>
      </c>
      <c r="M126" s="207">
        <v>1120</v>
      </c>
      <c r="N126" s="207">
        <v>65</v>
      </c>
      <c r="O126" s="206">
        <v>26109</v>
      </c>
      <c r="P126" s="206">
        <v>28803</v>
      </c>
      <c r="Q126" s="209">
        <v>0.95</v>
      </c>
      <c r="R126" s="211" t="b">
        <v>1</v>
      </c>
    </row>
    <row r="127" spans="1:18" ht="14.4">
      <c r="A127" s="203" t="s">
        <v>593</v>
      </c>
      <c r="B127" s="204" t="s">
        <v>1041</v>
      </c>
      <c r="C127" s="205" t="s">
        <v>152</v>
      </c>
      <c r="D127" s="204">
        <v>15467</v>
      </c>
      <c r="E127" s="206">
        <v>941</v>
      </c>
      <c r="F127" s="207">
        <v>25054</v>
      </c>
      <c r="G127" s="207">
        <v>24845</v>
      </c>
      <c r="H127" s="208">
        <f t="shared" si="0"/>
        <v>-8.4121553632521637E-3</v>
      </c>
      <c r="I127" s="206">
        <v>38</v>
      </c>
      <c r="J127" s="207">
        <v>1211</v>
      </c>
      <c r="K127" s="207">
        <v>1641</v>
      </c>
      <c r="L127" s="208">
        <f t="shared" si="1"/>
        <v>0.26203534430225472</v>
      </c>
      <c r="M127" s="207">
        <v>1101</v>
      </c>
      <c r="N127" s="207">
        <v>29</v>
      </c>
      <c r="O127" s="206">
        <v>40440</v>
      </c>
      <c r="P127" s="206">
        <v>51005</v>
      </c>
      <c r="Q127" s="209">
        <v>0.99</v>
      </c>
      <c r="R127" s="211" t="b">
        <v>1</v>
      </c>
    </row>
    <row r="128" spans="1:18" ht="14.4">
      <c r="A128" s="203" t="s">
        <v>1038</v>
      </c>
      <c r="B128" s="204" t="s">
        <v>1039</v>
      </c>
      <c r="C128" s="205" t="s">
        <v>173</v>
      </c>
      <c r="D128" s="204">
        <v>1107</v>
      </c>
      <c r="E128" s="206">
        <v>786</v>
      </c>
      <c r="F128" s="207">
        <v>24576</v>
      </c>
      <c r="G128" s="207">
        <v>26853</v>
      </c>
      <c r="H128" s="208">
        <f t="shared" si="0"/>
        <v>8.4794994972628754E-2</v>
      </c>
      <c r="I128" s="206">
        <v>1028</v>
      </c>
      <c r="J128" s="207">
        <v>32202</v>
      </c>
      <c r="K128" s="207">
        <v>34005</v>
      </c>
      <c r="L128" s="208">
        <f t="shared" si="1"/>
        <v>5.3021614468460522E-2</v>
      </c>
      <c r="M128" s="207">
        <v>1051</v>
      </c>
      <c r="N128" s="207">
        <v>70</v>
      </c>
      <c r="O128" s="206">
        <v>9672</v>
      </c>
      <c r="P128" s="206">
        <v>451</v>
      </c>
      <c r="Q128" s="209">
        <v>0.93</v>
      </c>
      <c r="R128" s="211" t="b">
        <v>1</v>
      </c>
    </row>
    <row r="129" spans="1:18" ht="14.4">
      <c r="A129" s="203" t="s">
        <v>597</v>
      </c>
      <c r="B129" s="204" t="s">
        <v>1041</v>
      </c>
      <c r="C129" s="205" t="s">
        <v>538</v>
      </c>
      <c r="D129" s="204">
        <v>4368</v>
      </c>
      <c r="E129" s="206">
        <v>987</v>
      </c>
      <c r="F129" s="207">
        <v>37282</v>
      </c>
      <c r="G129" s="207">
        <v>17546</v>
      </c>
      <c r="H129" s="208">
        <f t="shared" si="0"/>
        <v>-1.1248147725977431</v>
      </c>
      <c r="I129" s="206">
        <v>46</v>
      </c>
      <c r="J129" s="207">
        <v>1105</v>
      </c>
      <c r="K129" s="207">
        <v>2841</v>
      </c>
      <c r="L129" s="208">
        <f t="shared" si="1"/>
        <v>0.61105244632171773</v>
      </c>
      <c r="M129" s="207">
        <v>892</v>
      </c>
      <c r="N129" s="207">
        <v>38</v>
      </c>
      <c r="O129" s="206">
        <v>9550</v>
      </c>
      <c r="P129" s="206">
        <v>9385</v>
      </c>
      <c r="Q129" s="209">
        <v>1</v>
      </c>
      <c r="R129" s="211" t="b">
        <v>1</v>
      </c>
    </row>
    <row r="130" spans="1:18" ht="14.4">
      <c r="A130" s="203" t="s">
        <v>1048</v>
      </c>
      <c r="B130" s="204" t="s">
        <v>1041</v>
      </c>
      <c r="C130" s="205" t="s">
        <v>517</v>
      </c>
      <c r="D130" s="204">
        <v>9155</v>
      </c>
      <c r="E130" s="206">
        <v>396</v>
      </c>
      <c r="F130" s="207">
        <v>10488</v>
      </c>
      <c r="G130" s="207">
        <v>8602</v>
      </c>
      <c r="H130" s="208">
        <f t="shared" si="0"/>
        <v>-0.21925133689839571</v>
      </c>
      <c r="I130" s="206">
        <v>0</v>
      </c>
      <c r="J130" s="207">
        <v>0</v>
      </c>
      <c r="K130" s="207">
        <v>0</v>
      </c>
      <c r="L130" s="208" t="e">
        <f t="shared" si="1"/>
        <v>#DIV/0!</v>
      </c>
      <c r="M130" s="207">
        <v>890</v>
      </c>
      <c r="N130" s="207">
        <v>29</v>
      </c>
      <c r="O130" s="206">
        <v>16419</v>
      </c>
      <c r="P130" s="206">
        <v>22449</v>
      </c>
      <c r="Q130" s="209">
        <v>1</v>
      </c>
      <c r="R130" s="211" t="b">
        <v>1</v>
      </c>
    </row>
    <row r="131" spans="1:18" ht="14.4">
      <c r="A131" s="203" t="s">
        <v>1047</v>
      </c>
      <c r="B131" s="204" t="s">
        <v>1041</v>
      </c>
      <c r="C131" s="205" t="s">
        <v>177</v>
      </c>
      <c r="D131" s="204">
        <v>52</v>
      </c>
      <c r="E131" s="206">
        <v>42</v>
      </c>
      <c r="F131" s="207">
        <v>3144</v>
      </c>
      <c r="G131" s="207">
        <v>0</v>
      </c>
      <c r="H131" s="208" t="e">
        <f t="shared" si="0"/>
        <v>#DIV/0!</v>
      </c>
      <c r="I131" s="206">
        <v>0</v>
      </c>
      <c r="J131" s="207">
        <v>0</v>
      </c>
      <c r="K131" s="207">
        <v>0</v>
      </c>
      <c r="L131" s="208" t="e">
        <f t="shared" si="1"/>
        <v>#DIV/0!</v>
      </c>
      <c r="M131" s="207">
        <v>879</v>
      </c>
      <c r="N131" s="207">
        <v>28</v>
      </c>
      <c r="O131" s="206">
        <v>2</v>
      </c>
      <c r="P131" s="206">
        <v>12</v>
      </c>
      <c r="Q131" s="209">
        <v>1</v>
      </c>
      <c r="R131" s="211" t="b">
        <v>1</v>
      </c>
    </row>
    <row r="132" spans="1:18" ht="14.4">
      <c r="A132" s="203" t="s">
        <v>597</v>
      </c>
      <c r="B132" s="204" t="s">
        <v>1041</v>
      </c>
      <c r="C132" s="205" t="s">
        <v>54</v>
      </c>
      <c r="D132" s="204">
        <v>9982</v>
      </c>
      <c r="E132" s="206">
        <v>1922</v>
      </c>
      <c r="F132" s="207">
        <v>158780</v>
      </c>
      <c r="G132" s="207">
        <v>172289</v>
      </c>
      <c r="H132" s="208">
        <f t="shared" si="0"/>
        <v>7.8408952399746934E-2</v>
      </c>
      <c r="I132" s="206">
        <v>17</v>
      </c>
      <c r="J132" s="207">
        <v>1240</v>
      </c>
      <c r="K132" s="207">
        <v>1240</v>
      </c>
      <c r="L132" s="208">
        <f t="shared" si="1"/>
        <v>0</v>
      </c>
      <c r="M132" s="207">
        <v>825</v>
      </c>
      <c r="N132" s="207">
        <v>34</v>
      </c>
      <c r="O132" s="206">
        <v>33026</v>
      </c>
      <c r="P132" s="206">
        <v>26847</v>
      </c>
      <c r="Q132" s="209">
        <v>1</v>
      </c>
      <c r="R132" s="211" t="b">
        <v>1</v>
      </c>
    </row>
    <row r="133" spans="1:18" ht="14.4">
      <c r="A133" s="203" t="s">
        <v>1042</v>
      </c>
      <c r="B133" s="204" t="s">
        <v>1039</v>
      </c>
      <c r="C133" s="205" t="s">
        <v>555</v>
      </c>
      <c r="D133" s="204">
        <v>7754</v>
      </c>
      <c r="E133" s="206">
        <v>478</v>
      </c>
      <c r="F133" s="207">
        <v>14475</v>
      </c>
      <c r="G133" s="207">
        <v>16751</v>
      </c>
      <c r="H133" s="208">
        <f t="shared" si="0"/>
        <v>0.1358724852247627</v>
      </c>
      <c r="I133" s="206">
        <v>0</v>
      </c>
      <c r="J133" s="207">
        <v>0</v>
      </c>
      <c r="K133" s="207">
        <v>0</v>
      </c>
      <c r="L133" s="208" t="e">
        <f t="shared" si="1"/>
        <v>#DIV/0!</v>
      </c>
      <c r="M133" s="207">
        <v>794</v>
      </c>
      <c r="N133" s="207">
        <v>23</v>
      </c>
      <c r="O133" s="206">
        <v>70084</v>
      </c>
      <c r="P133" s="206">
        <v>82113</v>
      </c>
      <c r="Q133" s="209">
        <v>0.97</v>
      </c>
      <c r="R133" s="211" t="b">
        <v>1</v>
      </c>
    </row>
    <row r="134" spans="1:18" ht="14.4">
      <c r="A134" s="203" t="s">
        <v>1042</v>
      </c>
      <c r="B134" s="204" t="s">
        <v>1041</v>
      </c>
      <c r="C134" s="205" t="s">
        <v>42</v>
      </c>
      <c r="D134" s="204">
        <v>37541</v>
      </c>
      <c r="E134" s="206">
        <v>1624</v>
      </c>
      <c r="F134" s="207">
        <v>16648</v>
      </c>
      <c r="G134" s="207">
        <v>17502</v>
      </c>
      <c r="H134" s="208">
        <f t="shared" si="0"/>
        <v>4.8794423494457777E-2</v>
      </c>
      <c r="I134" s="206">
        <v>9</v>
      </c>
      <c r="J134" s="207">
        <v>243</v>
      </c>
      <c r="K134" s="207">
        <v>243</v>
      </c>
      <c r="L134" s="208">
        <f t="shared" si="1"/>
        <v>0</v>
      </c>
      <c r="M134" s="207">
        <v>719</v>
      </c>
      <c r="N134" s="207">
        <v>38</v>
      </c>
      <c r="O134" s="206">
        <v>194099</v>
      </c>
      <c r="P134" s="206">
        <v>205679</v>
      </c>
      <c r="Q134" s="209">
        <v>1</v>
      </c>
      <c r="R134" s="211" t="b">
        <v>1</v>
      </c>
    </row>
    <row r="135" spans="1:18" ht="14.4">
      <c r="A135" s="212" t="e">
        <v>#N/A</v>
      </c>
      <c r="B135" s="204" t="s">
        <v>1041</v>
      </c>
      <c r="C135" s="205" t="s">
        <v>148</v>
      </c>
      <c r="D135" s="204">
        <v>720</v>
      </c>
      <c r="E135" s="206">
        <v>110</v>
      </c>
      <c r="F135" s="207">
        <v>6518</v>
      </c>
      <c r="G135" s="207">
        <v>6732</v>
      </c>
      <c r="H135" s="208">
        <f t="shared" si="0"/>
        <v>3.1788472964943554E-2</v>
      </c>
      <c r="I135" s="206">
        <v>0</v>
      </c>
      <c r="J135" s="207">
        <v>0</v>
      </c>
      <c r="K135" s="207">
        <v>0</v>
      </c>
      <c r="L135" s="208" t="e">
        <f t="shared" si="1"/>
        <v>#DIV/0!</v>
      </c>
      <c r="M135" s="207">
        <v>689</v>
      </c>
      <c r="N135" s="207">
        <v>2</v>
      </c>
      <c r="O135" s="206">
        <v>189</v>
      </c>
      <c r="P135" s="206">
        <v>3922</v>
      </c>
      <c r="Q135" s="209">
        <v>0.94</v>
      </c>
      <c r="R135" s="211" t="b">
        <v>1</v>
      </c>
    </row>
    <row r="136" spans="1:18" ht="14.4">
      <c r="A136" s="203" t="s">
        <v>1046</v>
      </c>
      <c r="B136" s="204" t="s">
        <v>1041</v>
      </c>
      <c r="C136" s="205" t="s">
        <v>192</v>
      </c>
      <c r="D136" s="204">
        <v>7315</v>
      </c>
      <c r="E136" s="206">
        <v>1318</v>
      </c>
      <c r="F136" s="207">
        <v>37892</v>
      </c>
      <c r="G136" s="207">
        <v>41741</v>
      </c>
      <c r="H136" s="208">
        <f t="shared" si="0"/>
        <v>9.2211494693466858E-2</v>
      </c>
      <c r="I136" s="206">
        <v>0</v>
      </c>
      <c r="J136" s="207">
        <v>0</v>
      </c>
      <c r="K136" s="207">
        <v>0</v>
      </c>
      <c r="L136" s="208" t="e">
        <f t="shared" si="1"/>
        <v>#DIV/0!</v>
      </c>
      <c r="M136" s="207">
        <v>624</v>
      </c>
      <c r="N136" s="207">
        <v>20</v>
      </c>
      <c r="O136" s="206">
        <v>35408</v>
      </c>
      <c r="P136" s="206">
        <v>39865</v>
      </c>
      <c r="Q136" s="209">
        <v>1</v>
      </c>
      <c r="R136" s="211" t="b">
        <v>1</v>
      </c>
    </row>
    <row r="137" spans="1:18" ht="14.4">
      <c r="A137" s="203" t="s">
        <v>1038</v>
      </c>
      <c r="B137" s="204" t="s">
        <v>1039</v>
      </c>
      <c r="C137" s="205" t="s">
        <v>98</v>
      </c>
      <c r="D137" s="204">
        <v>987</v>
      </c>
      <c r="E137" s="206">
        <v>738</v>
      </c>
      <c r="F137" s="207">
        <v>2593</v>
      </c>
      <c r="G137" s="207">
        <v>2674</v>
      </c>
      <c r="H137" s="208">
        <f t="shared" si="0"/>
        <v>3.0291697830964848E-2</v>
      </c>
      <c r="I137" s="206">
        <v>718</v>
      </c>
      <c r="J137" s="207">
        <v>2432</v>
      </c>
      <c r="K137" s="207">
        <v>2470</v>
      </c>
      <c r="L137" s="208">
        <f t="shared" si="1"/>
        <v>1.5384615384615385E-2</v>
      </c>
      <c r="M137" s="207">
        <v>607</v>
      </c>
      <c r="N137" s="207">
        <v>91</v>
      </c>
      <c r="O137" s="206">
        <v>921</v>
      </c>
      <c r="P137" s="206">
        <v>400</v>
      </c>
      <c r="Q137" s="209">
        <v>0.76</v>
      </c>
      <c r="R137" s="211" t="b">
        <v>1</v>
      </c>
    </row>
    <row r="138" spans="1:18" ht="14.4">
      <c r="A138" s="203" t="s">
        <v>1046</v>
      </c>
      <c r="B138" s="204" t="s">
        <v>1041</v>
      </c>
      <c r="C138" s="205" t="s">
        <v>38</v>
      </c>
      <c r="D138" s="204">
        <v>1138471</v>
      </c>
      <c r="E138" s="206">
        <v>8598</v>
      </c>
      <c r="F138" s="207">
        <v>197867</v>
      </c>
      <c r="G138" s="207">
        <v>131658</v>
      </c>
      <c r="H138" s="208">
        <f t="shared" si="0"/>
        <v>-0.50288626593142838</v>
      </c>
      <c r="I138" s="206">
        <v>5</v>
      </c>
      <c r="J138" s="207">
        <v>165</v>
      </c>
      <c r="K138" s="207">
        <v>206</v>
      </c>
      <c r="L138" s="208">
        <f t="shared" si="1"/>
        <v>0.19902912621359223</v>
      </c>
      <c r="M138" s="207">
        <v>578</v>
      </c>
      <c r="N138" s="207">
        <v>43</v>
      </c>
      <c r="O138" s="206">
        <v>2667525</v>
      </c>
      <c r="P138" s="206">
        <v>3126593</v>
      </c>
      <c r="Q138" s="209">
        <v>0.97</v>
      </c>
      <c r="R138" s="210"/>
    </row>
    <row r="139" spans="1:18" ht="14.4">
      <c r="A139" s="203" t="s">
        <v>627</v>
      </c>
      <c r="B139" s="204" t="s">
        <v>1041</v>
      </c>
      <c r="C139" s="205" t="s">
        <v>96</v>
      </c>
      <c r="D139" s="204">
        <v>15834</v>
      </c>
      <c r="E139" s="206">
        <v>545</v>
      </c>
      <c r="F139" s="207">
        <v>10598</v>
      </c>
      <c r="G139" s="207">
        <v>11623</v>
      </c>
      <c r="H139" s="208">
        <f t="shared" si="0"/>
        <v>8.8187215004731992E-2</v>
      </c>
      <c r="I139" s="206">
        <v>69</v>
      </c>
      <c r="J139" s="207">
        <v>883</v>
      </c>
      <c r="K139" s="207">
        <v>883</v>
      </c>
      <c r="L139" s="208">
        <f t="shared" si="1"/>
        <v>0</v>
      </c>
      <c r="M139" s="207">
        <v>577</v>
      </c>
      <c r="N139" s="207">
        <v>7</v>
      </c>
      <c r="O139" s="206">
        <v>46318</v>
      </c>
      <c r="P139" s="206">
        <v>47016</v>
      </c>
      <c r="Q139" s="209">
        <v>1</v>
      </c>
      <c r="R139" s="210"/>
    </row>
    <row r="140" spans="1:18" ht="14.4">
      <c r="A140" s="203" t="s">
        <v>1038</v>
      </c>
      <c r="B140" s="204" t="s">
        <v>1041</v>
      </c>
      <c r="C140" s="205" t="s">
        <v>248</v>
      </c>
      <c r="D140" s="204">
        <v>170</v>
      </c>
      <c r="E140" s="206">
        <v>169</v>
      </c>
      <c r="F140" s="207">
        <v>0</v>
      </c>
      <c r="G140" s="207">
        <v>0</v>
      </c>
      <c r="H140" s="208" t="e">
        <f t="shared" si="0"/>
        <v>#DIV/0!</v>
      </c>
      <c r="I140" s="206">
        <v>170</v>
      </c>
      <c r="J140" s="207">
        <v>0</v>
      </c>
      <c r="K140" s="207">
        <v>0</v>
      </c>
      <c r="L140" s="208" t="e">
        <f t="shared" si="1"/>
        <v>#DIV/0!</v>
      </c>
      <c r="M140" s="207">
        <v>488</v>
      </c>
      <c r="N140" s="207">
        <v>44</v>
      </c>
      <c r="O140" s="206">
        <v>46</v>
      </c>
      <c r="P140" s="206">
        <v>73</v>
      </c>
      <c r="Q140" s="209">
        <v>0</v>
      </c>
      <c r="R140" s="210"/>
    </row>
    <row r="141" spans="1:18" ht="14.4">
      <c r="A141" s="203" t="s">
        <v>1047</v>
      </c>
      <c r="B141" s="204" t="s">
        <v>1041</v>
      </c>
      <c r="C141" s="205" t="s">
        <v>113</v>
      </c>
      <c r="D141" s="204">
        <v>9788</v>
      </c>
      <c r="E141" s="206">
        <v>330</v>
      </c>
      <c r="F141" s="207">
        <v>7408</v>
      </c>
      <c r="G141" s="207">
        <v>7050</v>
      </c>
      <c r="H141" s="208">
        <f t="shared" si="0"/>
        <v>-5.078014184397163E-2</v>
      </c>
      <c r="I141" s="206">
        <v>37</v>
      </c>
      <c r="J141" s="207">
        <v>1145</v>
      </c>
      <c r="K141" s="207">
        <v>1289</v>
      </c>
      <c r="L141" s="208">
        <f t="shared" si="1"/>
        <v>0.11171450737005431</v>
      </c>
      <c r="M141" s="207">
        <v>464</v>
      </c>
      <c r="N141" s="207">
        <v>13</v>
      </c>
      <c r="O141" s="206">
        <v>33772</v>
      </c>
      <c r="P141" s="206">
        <v>40987</v>
      </c>
      <c r="Q141" s="209">
        <v>1</v>
      </c>
      <c r="R141" s="211" t="b">
        <v>1</v>
      </c>
    </row>
    <row r="142" spans="1:18" ht="14.4">
      <c r="A142" s="203" t="s">
        <v>593</v>
      </c>
      <c r="B142" s="204" t="s">
        <v>1041</v>
      </c>
      <c r="C142" s="205" t="s">
        <v>99</v>
      </c>
      <c r="D142" s="204">
        <v>67629</v>
      </c>
      <c r="E142" s="206">
        <v>1922</v>
      </c>
      <c r="F142" s="207">
        <v>53033</v>
      </c>
      <c r="G142" s="207">
        <v>18720</v>
      </c>
      <c r="H142" s="208">
        <f t="shared" si="0"/>
        <v>-1.8329594017094017</v>
      </c>
      <c r="I142" s="206">
        <v>0</v>
      </c>
      <c r="J142" s="207">
        <v>0</v>
      </c>
      <c r="K142" s="207">
        <v>0</v>
      </c>
      <c r="L142" s="208" t="e">
        <f t="shared" si="1"/>
        <v>#DIV/0!</v>
      </c>
      <c r="M142" s="207">
        <v>420</v>
      </c>
      <c r="N142" s="207">
        <v>10</v>
      </c>
      <c r="O142" s="206">
        <v>159613</v>
      </c>
      <c r="P142" s="206">
        <v>164445</v>
      </c>
      <c r="Q142" s="209">
        <v>1</v>
      </c>
      <c r="R142" s="211" t="b">
        <v>1</v>
      </c>
    </row>
    <row r="143" spans="1:18" ht="14.4">
      <c r="A143" s="203" t="s">
        <v>1045</v>
      </c>
      <c r="B143" s="204" t="s">
        <v>1041</v>
      </c>
      <c r="C143" s="205" t="s">
        <v>527</v>
      </c>
      <c r="D143" s="204">
        <v>12249</v>
      </c>
      <c r="E143" s="206">
        <v>1185</v>
      </c>
      <c r="F143" s="207">
        <v>16428</v>
      </c>
      <c r="G143" s="207">
        <v>14186</v>
      </c>
      <c r="H143" s="208">
        <f t="shared" si="0"/>
        <v>-0.15804314112505288</v>
      </c>
      <c r="I143" s="206">
        <v>86</v>
      </c>
      <c r="J143" s="207">
        <v>2488</v>
      </c>
      <c r="K143" s="207">
        <v>2572</v>
      </c>
      <c r="L143" s="208">
        <f t="shared" si="1"/>
        <v>3.2659409020217731E-2</v>
      </c>
      <c r="M143" s="207">
        <v>375</v>
      </c>
      <c r="N143" s="207">
        <v>17</v>
      </c>
      <c r="O143" s="206">
        <v>27730</v>
      </c>
      <c r="P143" s="206">
        <v>29223</v>
      </c>
      <c r="Q143" s="209">
        <v>1</v>
      </c>
      <c r="R143" s="210"/>
    </row>
    <row r="144" spans="1:18" ht="14.4">
      <c r="A144" s="203" t="s">
        <v>1042</v>
      </c>
      <c r="B144" s="204" t="s">
        <v>1041</v>
      </c>
      <c r="C144" s="205" t="s">
        <v>516</v>
      </c>
      <c r="D144" s="204">
        <v>4702</v>
      </c>
      <c r="E144" s="206">
        <v>1263</v>
      </c>
      <c r="F144" s="207">
        <v>59409</v>
      </c>
      <c r="G144" s="207">
        <v>19284</v>
      </c>
      <c r="H144" s="208">
        <f t="shared" si="0"/>
        <v>-2.0807405102675793</v>
      </c>
      <c r="I144" s="206">
        <v>0</v>
      </c>
      <c r="J144" s="207">
        <v>0</v>
      </c>
      <c r="K144" s="207">
        <v>0</v>
      </c>
      <c r="L144" s="208" t="e">
        <f t="shared" si="1"/>
        <v>#DIV/0!</v>
      </c>
      <c r="M144" s="207">
        <v>365</v>
      </c>
      <c r="N144" s="207">
        <v>19</v>
      </c>
      <c r="O144" s="206">
        <v>7955</v>
      </c>
      <c r="P144" s="206">
        <v>6562</v>
      </c>
      <c r="Q144" s="209">
        <v>1</v>
      </c>
      <c r="R144" s="210"/>
    </row>
    <row r="145" spans="1:18" ht="14.4">
      <c r="A145" s="203" t="s">
        <v>597</v>
      </c>
      <c r="B145" s="204" t="s">
        <v>1041</v>
      </c>
      <c r="C145" s="205" t="s">
        <v>79</v>
      </c>
      <c r="D145" s="204">
        <v>12466</v>
      </c>
      <c r="E145" s="206">
        <v>2173</v>
      </c>
      <c r="F145" s="207">
        <v>22539</v>
      </c>
      <c r="G145" s="207">
        <v>18828</v>
      </c>
      <c r="H145" s="208">
        <f t="shared" si="0"/>
        <v>-0.19710006373486297</v>
      </c>
      <c r="I145" s="206">
        <v>0</v>
      </c>
      <c r="J145" s="207">
        <v>0</v>
      </c>
      <c r="K145" s="207">
        <v>0</v>
      </c>
      <c r="L145" s="208" t="e">
        <f t="shared" si="1"/>
        <v>#DIV/0!</v>
      </c>
      <c r="M145" s="207">
        <v>343</v>
      </c>
      <c r="N145" s="207">
        <v>93</v>
      </c>
      <c r="O145" s="206">
        <v>43485</v>
      </c>
      <c r="P145" s="206">
        <v>52209</v>
      </c>
      <c r="Q145" s="209">
        <v>1</v>
      </c>
      <c r="R145" s="211" t="b">
        <v>1</v>
      </c>
    </row>
    <row r="146" spans="1:18" ht="14.4">
      <c r="A146" s="203" t="s">
        <v>627</v>
      </c>
      <c r="B146" s="204" t="s">
        <v>1041</v>
      </c>
      <c r="C146" s="205" t="s">
        <v>249</v>
      </c>
      <c r="D146" s="204">
        <v>384</v>
      </c>
      <c r="E146" s="206">
        <v>327</v>
      </c>
      <c r="F146" s="207">
        <v>5643</v>
      </c>
      <c r="G146" s="207">
        <v>5104</v>
      </c>
      <c r="H146" s="208">
        <f t="shared" si="0"/>
        <v>-0.10560344827586207</v>
      </c>
      <c r="I146" s="206">
        <v>0</v>
      </c>
      <c r="J146" s="207">
        <v>0</v>
      </c>
      <c r="K146" s="207">
        <v>0</v>
      </c>
      <c r="L146" s="208" t="e">
        <f t="shared" si="1"/>
        <v>#DIV/0!</v>
      </c>
      <c r="M146" s="207">
        <v>338</v>
      </c>
      <c r="N146" s="207">
        <v>10</v>
      </c>
      <c r="O146" s="206">
        <v>215</v>
      </c>
      <c r="P146" s="206">
        <v>90</v>
      </c>
      <c r="Q146" s="209">
        <v>1</v>
      </c>
      <c r="R146" s="211" t="b">
        <v>1</v>
      </c>
    </row>
    <row r="147" spans="1:18" ht="14.4">
      <c r="A147" s="203" t="s">
        <v>603</v>
      </c>
      <c r="B147" s="204" t="s">
        <v>1041</v>
      </c>
      <c r="C147" s="205" t="s">
        <v>132</v>
      </c>
      <c r="D147" s="204">
        <v>29729</v>
      </c>
      <c r="E147" s="206">
        <v>2313</v>
      </c>
      <c r="F147" s="207">
        <v>13074</v>
      </c>
      <c r="G147" s="207">
        <v>13583</v>
      </c>
      <c r="H147" s="208">
        <f t="shared" si="0"/>
        <v>3.7473312228520947E-2</v>
      </c>
      <c r="I147" s="206">
        <v>0</v>
      </c>
      <c r="J147" s="207">
        <v>0</v>
      </c>
      <c r="K147" s="207">
        <v>0</v>
      </c>
      <c r="L147" s="208" t="e">
        <f t="shared" si="1"/>
        <v>#DIV/0!</v>
      </c>
      <c r="M147" s="207">
        <v>318</v>
      </c>
      <c r="N147" s="207">
        <v>33</v>
      </c>
      <c r="O147" s="206">
        <v>114122</v>
      </c>
      <c r="P147" s="206">
        <v>139908</v>
      </c>
      <c r="Q147" s="209">
        <v>1</v>
      </c>
      <c r="R147" s="210"/>
    </row>
    <row r="148" spans="1:18" ht="14.4">
      <c r="A148" s="203" t="s">
        <v>1038</v>
      </c>
      <c r="B148" s="204" t="s">
        <v>1039</v>
      </c>
      <c r="C148" s="205" t="s">
        <v>242</v>
      </c>
      <c r="D148" s="204">
        <v>106</v>
      </c>
      <c r="E148" s="206">
        <v>71</v>
      </c>
      <c r="F148" s="207">
        <v>2734</v>
      </c>
      <c r="G148" s="207">
        <v>2039</v>
      </c>
      <c r="H148" s="208">
        <f t="shared" si="0"/>
        <v>-0.34085335948994605</v>
      </c>
      <c r="I148" s="206">
        <v>14</v>
      </c>
      <c r="J148" s="207">
        <v>1112</v>
      </c>
      <c r="K148" s="207">
        <v>1229</v>
      </c>
      <c r="L148" s="208">
        <f t="shared" si="1"/>
        <v>9.5199349064279903E-2</v>
      </c>
      <c r="M148" s="207">
        <v>312</v>
      </c>
      <c r="N148" s="207">
        <v>3</v>
      </c>
      <c r="O148" s="206">
        <v>44</v>
      </c>
      <c r="P148" s="206">
        <v>12</v>
      </c>
      <c r="Q148" s="209">
        <v>0.76</v>
      </c>
      <c r="R148" s="211" t="b">
        <v>1</v>
      </c>
    </row>
    <row r="149" spans="1:18" ht="14.4">
      <c r="A149" s="203" t="s">
        <v>1038</v>
      </c>
      <c r="B149" s="204" t="s">
        <v>1039</v>
      </c>
      <c r="C149" s="205" t="s">
        <v>182</v>
      </c>
      <c r="D149" s="204">
        <v>650</v>
      </c>
      <c r="E149" s="206">
        <v>137</v>
      </c>
      <c r="F149" s="207">
        <v>3485</v>
      </c>
      <c r="G149" s="207">
        <v>6860</v>
      </c>
      <c r="H149" s="208">
        <f t="shared" si="0"/>
        <v>0.49198250728862974</v>
      </c>
      <c r="I149" s="206">
        <v>27</v>
      </c>
      <c r="J149" s="207">
        <v>934</v>
      </c>
      <c r="K149" s="207">
        <v>1089</v>
      </c>
      <c r="L149" s="208">
        <f t="shared" si="1"/>
        <v>0.1423324150596878</v>
      </c>
      <c r="M149" s="207">
        <v>307</v>
      </c>
      <c r="N149" s="207">
        <v>14</v>
      </c>
      <c r="O149" s="206">
        <v>12146</v>
      </c>
      <c r="P149" s="206">
        <v>381</v>
      </c>
      <c r="Q149" s="209">
        <v>0.56000000000000005</v>
      </c>
      <c r="R149" s="211" t="b">
        <v>1</v>
      </c>
    </row>
    <row r="150" spans="1:18" ht="14.4">
      <c r="A150" s="203" t="s">
        <v>593</v>
      </c>
      <c r="B150" s="204" t="s">
        <v>1041</v>
      </c>
      <c r="C150" s="205" t="s">
        <v>560</v>
      </c>
      <c r="D150" s="204">
        <v>8001</v>
      </c>
      <c r="E150" s="206">
        <v>556</v>
      </c>
      <c r="F150" s="207">
        <v>9787</v>
      </c>
      <c r="G150" s="207">
        <v>13120</v>
      </c>
      <c r="H150" s="208">
        <f t="shared" si="0"/>
        <v>0.25403963414634145</v>
      </c>
      <c r="I150" s="206">
        <v>153</v>
      </c>
      <c r="J150" s="207">
        <v>3396</v>
      </c>
      <c r="K150" s="207">
        <v>3595</v>
      </c>
      <c r="L150" s="208">
        <f t="shared" si="1"/>
        <v>5.5354659248956883E-2</v>
      </c>
      <c r="M150" s="207">
        <v>228</v>
      </c>
      <c r="N150" s="207">
        <v>25</v>
      </c>
      <c r="O150" s="206">
        <v>71660</v>
      </c>
      <c r="P150" s="206">
        <v>83448</v>
      </c>
      <c r="Q150" s="209">
        <v>1</v>
      </c>
      <c r="R150" s="211" t="b">
        <v>1</v>
      </c>
    </row>
    <row r="151" spans="1:18" ht="14.4">
      <c r="A151" s="203" t="s">
        <v>1038</v>
      </c>
      <c r="B151" s="204" t="s">
        <v>1039</v>
      </c>
      <c r="C151" s="205" t="s">
        <v>216</v>
      </c>
      <c r="D151" s="204">
        <v>73</v>
      </c>
      <c r="E151" s="206">
        <v>40</v>
      </c>
      <c r="F151" s="207">
        <v>916</v>
      </c>
      <c r="G151" s="207">
        <v>887</v>
      </c>
      <c r="H151" s="208">
        <f t="shared" si="0"/>
        <v>-3.269447576099211E-2</v>
      </c>
      <c r="I151" s="206">
        <v>4</v>
      </c>
      <c r="J151" s="207">
        <v>28</v>
      </c>
      <c r="K151" s="207">
        <v>28</v>
      </c>
      <c r="L151" s="208">
        <f t="shared" si="1"/>
        <v>0</v>
      </c>
      <c r="M151" s="207">
        <v>221</v>
      </c>
      <c r="N151" s="207">
        <v>6</v>
      </c>
      <c r="O151" s="206">
        <v>0</v>
      </c>
      <c r="P151" s="206">
        <v>6</v>
      </c>
      <c r="Q151" s="209">
        <v>0.57999999999999996</v>
      </c>
      <c r="R151" s="211" t="b">
        <v>1</v>
      </c>
    </row>
    <row r="152" spans="1:18" ht="14.4">
      <c r="A152" s="203" t="s">
        <v>1047</v>
      </c>
      <c r="B152" s="204" t="s">
        <v>1041</v>
      </c>
      <c r="C152" s="205" t="s">
        <v>523</v>
      </c>
      <c r="D152" s="204">
        <v>1814</v>
      </c>
      <c r="E152" s="206">
        <v>61</v>
      </c>
      <c r="F152" s="207">
        <v>39797</v>
      </c>
      <c r="G152" s="207">
        <v>46974</v>
      </c>
      <c r="H152" s="208">
        <f t="shared" si="0"/>
        <v>0.15278664793289906</v>
      </c>
      <c r="I152" s="206">
        <v>193</v>
      </c>
      <c r="J152" s="207">
        <v>125915</v>
      </c>
      <c r="K152" s="207">
        <v>125915</v>
      </c>
      <c r="L152" s="208">
        <f t="shared" si="1"/>
        <v>0</v>
      </c>
      <c r="M152" s="207">
        <v>219</v>
      </c>
      <c r="N152" s="207">
        <v>106</v>
      </c>
      <c r="O152" s="206">
        <v>6158</v>
      </c>
      <c r="P152" s="206">
        <v>7013</v>
      </c>
      <c r="Q152" s="209">
        <v>1</v>
      </c>
      <c r="R152" s="211" t="b">
        <v>1</v>
      </c>
    </row>
    <row r="153" spans="1:18" ht="14.4">
      <c r="A153" s="203" t="s">
        <v>1042</v>
      </c>
      <c r="B153" s="204" t="s">
        <v>1041</v>
      </c>
      <c r="C153" s="205" t="s">
        <v>57</v>
      </c>
      <c r="D153" s="204">
        <v>54394</v>
      </c>
      <c r="E153" s="206">
        <v>144</v>
      </c>
      <c r="F153" s="207">
        <v>1804</v>
      </c>
      <c r="G153" s="207">
        <v>2875</v>
      </c>
      <c r="H153" s="208">
        <f t="shared" si="0"/>
        <v>0.37252173913043479</v>
      </c>
      <c r="I153" s="206">
        <v>2</v>
      </c>
      <c r="J153" s="207">
        <v>47</v>
      </c>
      <c r="K153" s="207">
        <v>47</v>
      </c>
      <c r="L153" s="208">
        <f t="shared" si="1"/>
        <v>0</v>
      </c>
      <c r="M153" s="207">
        <v>179</v>
      </c>
      <c r="N153" s="207">
        <v>4</v>
      </c>
      <c r="O153" s="206">
        <v>170360</v>
      </c>
      <c r="P153" s="206">
        <v>174600</v>
      </c>
      <c r="Q153" s="209">
        <v>1</v>
      </c>
      <c r="R153" s="211" t="b">
        <v>1</v>
      </c>
    </row>
    <row r="154" spans="1:18" ht="14.4">
      <c r="A154" s="212" t="e">
        <v>#N/A</v>
      </c>
      <c r="B154" s="204" t="s">
        <v>1041</v>
      </c>
      <c r="C154" s="205" t="s">
        <v>137</v>
      </c>
      <c r="D154" s="204">
        <v>7517</v>
      </c>
      <c r="E154" s="206">
        <v>938</v>
      </c>
      <c r="F154" s="207">
        <v>15450</v>
      </c>
      <c r="G154" s="207">
        <v>21145</v>
      </c>
      <c r="H154" s="208">
        <f t="shared" si="0"/>
        <v>0.26933081106644596</v>
      </c>
      <c r="I154" s="206">
        <v>38</v>
      </c>
      <c r="J154" s="207">
        <v>630</v>
      </c>
      <c r="K154" s="207">
        <v>630</v>
      </c>
      <c r="L154" s="208">
        <f t="shared" si="1"/>
        <v>0</v>
      </c>
      <c r="M154" s="207">
        <v>177</v>
      </c>
      <c r="N154" s="207">
        <v>17</v>
      </c>
      <c r="O154" s="206">
        <v>21017</v>
      </c>
      <c r="P154" s="206">
        <v>22728</v>
      </c>
      <c r="Q154" s="209">
        <v>0.92</v>
      </c>
      <c r="R154" s="210"/>
    </row>
    <row r="155" spans="1:18" ht="14.4">
      <c r="A155" s="203" t="s">
        <v>1042</v>
      </c>
      <c r="B155" s="204" t="s">
        <v>1041</v>
      </c>
      <c r="C155" s="205" t="s">
        <v>518</v>
      </c>
      <c r="D155" s="204">
        <v>7128</v>
      </c>
      <c r="E155" s="206">
        <v>34</v>
      </c>
      <c r="F155" s="207">
        <v>2031</v>
      </c>
      <c r="G155" s="207">
        <v>4907</v>
      </c>
      <c r="H155" s="208">
        <f t="shared" si="0"/>
        <v>0.58610148767067449</v>
      </c>
      <c r="I155" s="206">
        <v>20</v>
      </c>
      <c r="J155" s="207">
        <v>1110</v>
      </c>
      <c r="K155" s="207">
        <v>1191</v>
      </c>
      <c r="L155" s="208">
        <f t="shared" si="1"/>
        <v>6.8010075566750636E-2</v>
      </c>
      <c r="M155" s="207">
        <v>165</v>
      </c>
      <c r="N155" s="207">
        <v>10</v>
      </c>
      <c r="O155" s="206">
        <v>14871</v>
      </c>
      <c r="P155" s="206">
        <v>17876</v>
      </c>
      <c r="Q155" s="209">
        <v>1</v>
      </c>
      <c r="R155" s="211" t="b">
        <v>1</v>
      </c>
    </row>
    <row r="156" spans="1:18" ht="14.4">
      <c r="A156" s="203" t="s">
        <v>604</v>
      </c>
      <c r="B156" s="204" t="s">
        <v>1041</v>
      </c>
      <c r="C156" s="205" t="s">
        <v>551</v>
      </c>
      <c r="D156" s="204">
        <v>34554</v>
      </c>
      <c r="E156" s="206">
        <v>142</v>
      </c>
      <c r="F156" s="207">
        <v>934</v>
      </c>
      <c r="G156" s="207">
        <v>1612</v>
      </c>
      <c r="H156" s="208">
        <f t="shared" si="0"/>
        <v>0.42059553349875928</v>
      </c>
      <c r="I156" s="206">
        <v>0</v>
      </c>
      <c r="J156" s="207">
        <v>0</v>
      </c>
      <c r="K156" s="207">
        <v>0</v>
      </c>
      <c r="L156" s="208" t="e">
        <f t="shared" si="1"/>
        <v>#DIV/0!</v>
      </c>
      <c r="M156" s="207">
        <v>158</v>
      </c>
      <c r="N156" s="207">
        <v>3</v>
      </c>
      <c r="O156" s="206">
        <v>108163</v>
      </c>
      <c r="P156" s="206">
        <v>136614</v>
      </c>
      <c r="Q156" s="209">
        <v>1</v>
      </c>
      <c r="R156" s="210"/>
    </row>
    <row r="157" spans="1:18" ht="14.4">
      <c r="A157" s="203" t="s">
        <v>1045</v>
      </c>
      <c r="B157" s="204" t="s">
        <v>1041</v>
      </c>
      <c r="C157" s="205" t="s">
        <v>820</v>
      </c>
      <c r="D157" s="204">
        <v>259</v>
      </c>
      <c r="E157" s="206">
        <v>110</v>
      </c>
      <c r="F157" s="207">
        <v>2735</v>
      </c>
      <c r="G157" s="207">
        <v>2347</v>
      </c>
      <c r="H157" s="208">
        <f t="shared" si="0"/>
        <v>-0.16531742650191733</v>
      </c>
      <c r="I157" s="206">
        <v>0</v>
      </c>
      <c r="J157" s="207">
        <v>0</v>
      </c>
      <c r="K157" s="207">
        <v>0</v>
      </c>
      <c r="L157" s="208" t="e">
        <f t="shared" si="1"/>
        <v>#DIV/0!</v>
      </c>
      <c r="M157" s="207">
        <v>149</v>
      </c>
      <c r="N157" s="207">
        <v>2</v>
      </c>
      <c r="O157" s="206">
        <v>322</v>
      </c>
      <c r="P157" s="206">
        <v>347</v>
      </c>
      <c r="Q157" s="209">
        <v>1</v>
      </c>
      <c r="R157" s="210"/>
    </row>
    <row r="158" spans="1:18" ht="14.4">
      <c r="A158" s="203" t="s">
        <v>1038</v>
      </c>
      <c r="B158" s="204" t="s">
        <v>1039</v>
      </c>
      <c r="C158" s="205" t="s">
        <v>134</v>
      </c>
      <c r="D158" s="204">
        <v>1638</v>
      </c>
      <c r="E158" s="206">
        <v>311</v>
      </c>
      <c r="F158" s="207">
        <v>2457</v>
      </c>
      <c r="G158" s="207">
        <v>8423</v>
      </c>
      <c r="H158" s="208">
        <f t="shared" si="0"/>
        <v>0.70829870592425503</v>
      </c>
      <c r="I158" s="206">
        <v>646</v>
      </c>
      <c r="J158" s="207">
        <v>4449</v>
      </c>
      <c r="K158" s="207">
        <v>9183</v>
      </c>
      <c r="L158" s="208">
        <f t="shared" si="1"/>
        <v>0.51551780463900687</v>
      </c>
      <c r="M158" s="207">
        <v>149</v>
      </c>
      <c r="N158" s="207">
        <v>8</v>
      </c>
      <c r="O158" s="206">
        <v>3482</v>
      </c>
      <c r="P158" s="206">
        <v>2126</v>
      </c>
      <c r="Q158" s="209">
        <v>0.83</v>
      </c>
      <c r="R158" s="211" t="b">
        <v>1</v>
      </c>
    </row>
    <row r="159" spans="1:18" ht="14.4">
      <c r="A159" s="203" t="s">
        <v>1038</v>
      </c>
      <c r="B159" s="204" t="s">
        <v>1039</v>
      </c>
      <c r="C159" s="205" t="s">
        <v>426</v>
      </c>
      <c r="D159" s="204">
        <v>129</v>
      </c>
      <c r="E159" s="206">
        <v>128</v>
      </c>
      <c r="F159" s="207">
        <v>1484</v>
      </c>
      <c r="G159" s="207">
        <v>1484</v>
      </c>
      <c r="H159" s="208">
        <f t="shared" si="0"/>
        <v>0</v>
      </c>
      <c r="I159" s="206">
        <v>0</v>
      </c>
      <c r="J159" s="207">
        <v>0</v>
      </c>
      <c r="K159" s="207">
        <v>0</v>
      </c>
      <c r="L159" s="208" t="e">
        <f t="shared" si="1"/>
        <v>#DIV/0!</v>
      </c>
      <c r="M159" s="207">
        <v>148</v>
      </c>
      <c r="N159" s="207">
        <v>0</v>
      </c>
      <c r="O159" s="206">
        <v>0</v>
      </c>
      <c r="P159" s="206">
        <v>0</v>
      </c>
      <c r="Q159" s="209">
        <v>1</v>
      </c>
      <c r="R159" s="211" t="b">
        <v>1</v>
      </c>
    </row>
    <row r="160" spans="1:18" ht="14.4">
      <c r="A160" s="203" t="s">
        <v>616</v>
      </c>
      <c r="B160" s="204" t="s">
        <v>1041</v>
      </c>
      <c r="C160" s="205" t="s">
        <v>103</v>
      </c>
      <c r="D160" s="204">
        <v>9797</v>
      </c>
      <c r="E160" s="206">
        <v>2994</v>
      </c>
      <c r="F160" s="207">
        <v>37545</v>
      </c>
      <c r="G160" s="207">
        <v>17995</v>
      </c>
      <c r="H160" s="208">
        <f t="shared" si="0"/>
        <v>-1.0864128924701306</v>
      </c>
      <c r="I160" s="206">
        <v>0</v>
      </c>
      <c r="J160" s="207">
        <v>0</v>
      </c>
      <c r="K160" s="207">
        <v>0</v>
      </c>
      <c r="L160" s="208" t="e">
        <f t="shared" si="1"/>
        <v>#DIV/0!</v>
      </c>
      <c r="M160" s="207">
        <v>146</v>
      </c>
      <c r="N160" s="207">
        <v>34</v>
      </c>
      <c r="O160" s="206">
        <v>16937</v>
      </c>
      <c r="P160" s="206">
        <v>12349</v>
      </c>
      <c r="Q160" s="209">
        <v>1</v>
      </c>
      <c r="R160" s="211" t="b">
        <v>1</v>
      </c>
    </row>
    <row r="161" spans="1:18" ht="14.4">
      <c r="A161" s="203" t="s">
        <v>1042</v>
      </c>
      <c r="B161" s="204" t="s">
        <v>1041</v>
      </c>
      <c r="C161" s="205" t="s">
        <v>816</v>
      </c>
      <c r="D161" s="204">
        <v>3120</v>
      </c>
      <c r="E161" s="206">
        <v>40</v>
      </c>
      <c r="F161" s="207">
        <v>4526</v>
      </c>
      <c r="G161" s="207">
        <v>5326</v>
      </c>
      <c r="H161" s="208">
        <f t="shared" si="0"/>
        <v>0.15020653398422831</v>
      </c>
      <c r="I161" s="206">
        <v>0</v>
      </c>
      <c r="J161" s="207">
        <v>0</v>
      </c>
      <c r="K161" s="207">
        <v>1000</v>
      </c>
      <c r="L161" s="208">
        <f t="shared" si="1"/>
        <v>1</v>
      </c>
      <c r="M161" s="207">
        <v>128</v>
      </c>
      <c r="N161" s="207">
        <v>16</v>
      </c>
      <c r="O161" s="206">
        <v>9967</v>
      </c>
      <c r="P161" s="206">
        <v>10891</v>
      </c>
      <c r="Q161" s="209">
        <v>0.87</v>
      </c>
      <c r="R161" s="210"/>
    </row>
    <row r="162" spans="1:18" ht="14.4">
      <c r="A162" s="203" t="s">
        <v>1045</v>
      </c>
      <c r="B162" s="204" t="s">
        <v>1041</v>
      </c>
      <c r="C162" s="205" t="s">
        <v>819</v>
      </c>
      <c r="D162" s="204">
        <v>680</v>
      </c>
      <c r="E162" s="206">
        <v>85</v>
      </c>
      <c r="F162" s="207">
        <v>3442</v>
      </c>
      <c r="G162" s="207">
        <v>3721</v>
      </c>
      <c r="H162" s="208">
        <f t="shared" si="0"/>
        <v>7.4979844127922607E-2</v>
      </c>
      <c r="I162" s="206">
        <v>0</v>
      </c>
      <c r="J162" s="207">
        <v>0</v>
      </c>
      <c r="K162" s="207">
        <v>0</v>
      </c>
      <c r="L162" s="208" t="e">
        <f t="shared" si="1"/>
        <v>#DIV/0!</v>
      </c>
      <c r="M162" s="207">
        <v>117</v>
      </c>
      <c r="N162" s="207">
        <v>13</v>
      </c>
      <c r="O162" s="206">
        <v>1374</v>
      </c>
      <c r="P162" s="206">
        <v>1461</v>
      </c>
      <c r="Q162" s="209">
        <v>0.99</v>
      </c>
      <c r="R162" s="210"/>
    </row>
    <row r="163" spans="1:18" ht="14.4">
      <c r="A163" s="203" t="s">
        <v>597</v>
      </c>
      <c r="B163" s="204" t="s">
        <v>1041</v>
      </c>
      <c r="C163" s="205" t="s">
        <v>135</v>
      </c>
      <c r="D163" s="204">
        <v>11454</v>
      </c>
      <c r="E163" s="206">
        <v>429</v>
      </c>
      <c r="F163" s="207">
        <v>8138</v>
      </c>
      <c r="G163" s="207">
        <v>3485</v>
      </c>
      <c r="H163" s="208">
        <f t="shared" si="0"/>
        <v>-1.3351506456241033</v>
      </c>
      <c r="I163" s="206">
        <v>69</v>
      </c>
      <c r="J163" s="207">
        <v>266</v>
      </c>
      <c r="K163" s="207">
        <v>270</v>
      </c>
      <c r="L163" s="208">
        <f t="shared" si="1"/>
        <v>1.4814814814814815E-2</v>
      </c>
      <c r="M163" s="207">
        <v>114</v>
      </c>
      <c r="N163" s="207">
        <v>11</v>
      </c>
      <c r="O163" s="206">
        <v>23574</v>
      </c>
      <c r="P163" s="206">
        <v>24573</v>
      </c>
      <c r="Q163" s="209">
        <v>1</v>
      </c>
      <c r="R163" s="211" t="b">
        <v>1</v>
      </c>
    </row>
    <row r="164" spans="1:18" ht="14.4">
      <c r="A164" s="203" t="s">
        <v>1045</v>
      </c>
      <c r="B164" s="204" t="s">
        <v>1041</v>
      </c>
      <c r="C164" s="205" t="s">
        <v>562</v>
      </c>
      <c r="D164" s="204">
        <v>18943</v>
      </c>
      <c r="E164" s="206">
        <v>330</v>
      </c>
      <c r="F164" s="207">
        <v>7296</v>
      </c>
      <c r="G164" s="207">
        <v>5179</v>
      </c>
      <c r="H164" s="208">
        <f t="shared" si="0"/>
        <v>-0.40876617107549718</v>
      </c>
      <c r="I164" s="206">
        <v>5</v>
      </c>
      <c r="J164" s="207">
        <v>298</v>
      </c>
      <c r="K164" s="207">
        <v>417</v>
      </c>
      <c r="L164" s="208">
        <f t="shared" si="1"/>
        <v>0.28537170263788969</v>
      </c>
      <c r="M164" s="207">
        <v>108</v>
      </c>
      <c r="N164" s="207">
        <v>4</v>
      </c>
      <c r="O164" s="206">
        <v>50484</v>
      </c>
      <c r="P164" s="206">
        <v>55480</v>
      </c>
      <c r="Q164" s="209">
        <v>0.99</v>
      </c>
      <c r="R164" s="211" t="b">
        <v>1</v>
      </c>
    </row>
    <row r="165" spans="1:18" ht="14.4">
      <c r="A165" s="203" t="s">
        <v>603</v>
      </c>
      <c r="B165" s="204" t="s">
        <v>1041</v>
      </c>
      <c r="C165" s="205" t="s">
        <v>106</v>
      </c>
      <c r="D165" s="204">
        <v>35415</v>
      </c>
      <c r="E165" s="206">
        <v>285</v>
      </c>
      <c r="F165" s="207">
        <v>1633</v>
      </c>
      <c r="G165" s="207">
        <v>2461</v>
      </c>
      <c r="H165" s="208">
        <f t="shared" si="0"/>
        <v>0.3364485981308411</v>
      </c>
      <c r="I165" s="206">
        <v>219</v>
      </c>
      <c r="J165" s="207">
        <v>1333</v>
      </c>
      <c r="K165" s="207">
        <v>1371</v>
      </c>
      <c r="L165" s="208">
        <f t="shared" si="1"/>
        <v>2.7716994894237783E-2</v>
      </c>
      <c r="M165" s="207">
        <v>95</v>
      </c>
      <c r="N165" s="207">
        <v>13</v>
      </c>
      <c r="O165" s="206">
        <v>105412</v>
      </c>
      <c r="P165" s="206">
        <v>102925</v>
      </c>
      <c r="Q165" s="209">
        <v>1</v>
      </c>
      <c r="R165" s="210"/>
    </row>
    <row r="166" spans="1:18" ht="14.4">
      <c r="A166" s="203" t="s">
        <v>1045</v>
      </c>
      <c r="B166" s="204" t="s">
        <v>1041</v>
      </c>
      <c r="C166" s="205" t="s">
        <v>821</v>
      </c>
      <c r="D166" s="204">
        <v>6911</v>
      </c>
      <c r="E166" s="206">
        <v>42</v>
      </c>
      <c r="F166" s="207">
        <v>1869</v>
      </c>
      <c r="G166" s="207">
        <v>3576</v>
      </c>
      <c r="H166" s="208">
        <f t="shared" si="0"/>
        <v>0.4773489932885906</v>
      </c>
      <c r="I166" s="206">
        <v>7</v>
      </c>
      <c r="J166" s="207">
        <v>460</v>
      </c>
      <c r="K166" s="207">
        <v>460</v>
      </c>
      <c r="L166" s="208">
        <f t="shared" si="1"/>
        <v>0</v>
      </c>
      <c r="M166" s="207">
        <v>81</v>
      </c>
      <c r="N166" s="207">
        <v>3</v>
      </c>
      <c r="O166" s="206">
        <v>19355</v>
      </c>
      <c r="P166" s="206">
        <v>20212</v>
      </c>
      <c r="Q166" s="209">
        <v>0.98</v>
      </c>
      <c r="R166" s="210"/>
    </row>
    <row r="167" spans="1:18" ht="14.4">
      <c r="A167" s="203" t="s">
        <v>626</v>
      </c>
      <c r="B167" s="204" t="s">
        <v>1041</v>
      </c>
      <c r="C167" s="205" t="s">
        <v>515</v>
      </c>
      <c r="D167" s="204">
        <v>1794</v>
      </c>
      <c r="E167" s="206">
        <v>190</v>
      </c>
      <c r="F167" s="207">
        <v>5405</v>
      </c>
      <c r="G167" s="207">
        <v>5814</v>
      </c>
      <c r="H167" s="208">
        <f t="shared" si="0"/>
        <v>7.034743722050224E-2</v>
      </c>
      <c r="I167" s="206">
        <v>0</v>
      </c>
      <c r="J167" s="207">
        <v>0</v>
      </c>
      <c r="K167" s="207">
        <v>0</v>
      </c>
      <c r="L167" s="208" t="e">
        <f t="shared" si="1"/>
        <v>#DIV/0!</v>
      </c>
      <c r="M167" s="207">
        <v>80</v>
      </c>
      <c r="N167" s="207">
        <v>2</v>
      </c>
      <c r="O167" s="206">
        <v>2794</v>
      </c>
      <c r="P167" s="206">
        <v>4373</v>
      </c>
      <c r="Q167" s="209">
        <v>1</v>
      </c>
      <c r="R167" s="211" t="b">
        <v>1</v>
      </c>
    </row>
    <row r="168" spans="1:18" ht="14.4">
      <c r="A168" s="203" t="s">
        <v>626</v>
      </c>
      <c r="B168" s="204" t="s">
        <v>1041</v>
      </c>
      <c r="C168" s="205" t="s">
        <v>89</v>
      </c>
      <c r="D168" s="204">
        <v>59852</v>
      </c>
      <c r="E168" s="206">
        <v>517</v>
      </c>
      <c r="F168" s="207">
        <v>6353</v>
      </c>
      <c r="G168" s="207">
        <v>8515</v>
      </c>
      <c r="H168" s="208">
        <f t="shared" si="0"/>
        <v>0.253904873752202</v>
      </c>
      <c r="I168" s="206">
        <v>0</v>
      </c>
      <c r="J168" s="207">
        <v>0</v>
      </c>
      <c r="K168" s="207">
        <v>0</v>
      </c>
      <c r="L168" s="208" t="e">
        <f t="shared" si="1"/>
        <v>#DIV/0!</v>
      </c>
      <c r="M168" s="207">
        <v>71</v>
      </c>
      <c r="N168" s="207">
        <v>4</v>
      </c>
      <c r="O168" s="206">
        <v>157987</v>
      </c>
      <c r="P168" s="206">
        <v>183229</v>
      </c>
      <c r="Q168" s="209">
        <v>1</v>
      </c>
      <c r="R168" s="211" t="b">
        <v>1</v>
      </c>
    </row>
    <row r="169" spans="1:18" ht="14.4">
      <c r="A169" s="203" t="s">
        <v>1049</v>
      </c>
      <c r="B169" s="204" t="s">
        <v>1040</v>
      </c>
      <c r="C169" s="205" t="s">
        <v>534</v>
      </c>
      <c r="D169" s="204">
        <v>1183</v>
      </c>
      <c r="E169" s="206">
        <v>52</v>
      </c>
      <c r="F169" s="207">
        <v>1570</v>
      </c>
      <c r="G169" s="207">
        <v>3144</v>
      </c>
      <c r="H169" s="208">
        <f t="shared" si="0"/>
        <v>0.50063613231552162</v>
      </c>
      <c r="I169" s="206">
        <v>11</v>
      </c>
      <c r="J169" s="207">
        <v>292</v>
      </c>
      <c r="K169" s="207">
        <v>292</v>
      </c>
      <c r="L169" s="208">
        <f t="shared" si="1"/>
        <v>0</v>
      </c>
      <c r="M169" s="207">
        <v>71</v>
      </c>
      <c r="N169" s="207">
        <v>5</v>
      </c>
      <c r="O169" s="206">
        <v>7756</v>
      </c>
      <c r="P169" s="206">
        <v>1329</v>
      </c>
      <c r="Q169" s="209">
        <v>0.98</v>
      </c>
      <c r="R169" s="211" t="b">
        <v>1</v>
      </c>
    </row>
    <row r="170" spans="1:18" ht="14.4">
      <c r="A170" s="203" t="s">
        <v>1044</v>
      </c>
      <c r="B170" s="204" t="s">
        <v>1041</v>
      </c>
      <c r="C170" s="205" t="s">
        <v>179</v>
      </c>
      <c r="D170" s="204">
        <v>10387</v>
      </c>
      <c r="E170" s="206">
        <v>522</v>
      </c>
      <c r="F170" s="207">
        <v>16193</v>
      </c>
      <c r="G170" s="207">
        <v>36392</v>
      </c>
      <c r="H170" s="208">
        <f t="shared" si="0"/>
        <v>0.55503956913607388</v>
      </c>
      <c r="I170" s="206">
        <v>0</v>
      </c>
      <c r="J170" s="207">
        <v>0</v>
      </c>
      <c r="K170" s="207">
        <v>0</v>
      </c>
      <c r="L170" s="208" t="e">
        <f t="shared" si="1"/>
        <v>#DIV/0!</v>
      </c>
      <c r="M170" s="207">
        <v>56</v>
      </c>
      <c r="N170" s="207">
        <v>5</v>
      </c>
      <c r="O170" s="206">
        <v>19441</v>
      </c>
      <c r="P170" s="206">
        <v>20956</v>
      </c>
      <c r="Q170" s="209">
        <v>1</v>
      </c>
      <c r="R170" s="211" t="b">
        <v>1</v>
      </c>
    </row>
    <row r="171" spans="1:18" ht="14.4">
      <c r="A171" s="203" t="s">
        <v>1038</v>
      </c>
      <c r="B171" s="204" t="s">
        <v>1039</v>
      </c>
      <c r="C171" s="205" t="s">
        <v>43</v>
      </c>
      <c r="D171" s="204">
        <v>55</v>
      </c>
      <c r="E171" s="206">
        <v>13</v>
      </c>
      <c r="F171" s="207">
        <v>121</v>
      </c>
      <c r="G171" s="207">
        <v>158</v>
      </c>
      <c r="H171" s="208">
        <f t="shared" si="0"/>
        <v>0.23417721518987342</v>
      </c>
      <c r="I171" s="206">
        <v>0</v>
      </c>
      <c r="J171" s="207">
        <v>0</v>
      </c>
      <c r="K171" s="207">
        <v>0</v>
      </c>
      <c r="L171" s="208" t="e">
        <f t="shared" si="1"/>
        <v>#DIV/0!</v>
      </c>
      <c r="M171" s="207">
        <v>52</v>
      </c>
      <c r="N171" s="207">
        <v>1</v>
      </c>
      <c r="O171" s="206">
        <v>0</v>
      </c>
      <c r="P171" s="206">
        <v>489</v>
      </c>
      <c r="Q171" s="209">
        <v>0.25</v>
      </c>
      <c r="R171" s="211" t="b">
        <v>1</v>
      </c>
    </row>
    <row r="172" spans="1:18" ht="14.4">
      <c r="A172" s="203" t="s">
        <v>1045</v>
      </c>
      <c r="B172" s="204" t="s">
        <v>1041</v>
      </c>
      <c r="C172" s="205" t="s">
        <v>121</v>
      </c>
      <c r="D172" s="204">
        <v>35987</v>
      </c>
      <c r="E172" s="206">
        <v>557</v>
      </c>
      <c r="F172" s="207">
        <v>8534</v>
      </c>
      <c r="G172" s="207">
        <v>6041</v>
      </c>
      <c r="H172" s="208">
        <f t="shared" si="0"/>
        <v>-0.41268001986426089</v>
      </c>
      <c r="I172" s="206">
        <v>0</v>
      </c>
      <c r="J172" s="207">
        <v>0</v>
      </c>
      <c r="K172" s="207">
        <v>0</v>
      </c>
      <c r="L172" s="208" t="e">
        <f t="shared" si="1"/>
        <v>#DIV/0!</v>
      </c>
      <c r="M172" s="207">
        <v>46</v>
      </c>
      <c r="N172" s="207">
        <v>11</v>
      </c>
      <c r="O172" s="206">
        <v>86614</v>
      </c>
      <c r="P172" s="206">
        <v>89600</v>
      </c>
      <c r="Q172" s="209">
        <v>0.96</v>
      </c>
      <c r="R172" s="211" t="b">
        <v>1</v>
      </c>
    </row>
    <row r="173" spans="1:18" ht="14.4">
      <c r="A173" s="203" t="s">
        <v>611</v>
      </c>
      <c r="B173" s="204" t="s">
        <v>1041</v>
      </c>
      <c r="C173" s="205" t="s">
        <v>167</v>
      </c>
      <c r="D173" s="204">
        <v>20941</v>
      </c>
      <c r="E173" s="206">
        <v>179</v>
      </c>
      <c r="F173" s="207">
        <v>4298</v>
      </c>
      <c r="G173" s="207">
        <v>3664</v>
      </c>
      <c r="H173" s="208">
        <f t="shared" si="0"/>
        <v>-0.17303493449781659</v>
      </c>
      <c r="I173" s="206">
        <v>35</v>
      </c>
      <c r="J173" s="207">
        <v>258</v>
      </c>
      <c r="K173" s="207">
        <v>339</v>
      </c>
      <c r="L173" s="208">
        <f t="shared" si="1"/>
        <v>0.23893805309734514</v>
      </c>
      <c r="M173" s="207">
        <v>46</v>
      </c>
      <c r="N173" s="207">
        <v>4</v>
      </c>
      <c r="O173" s="206">
        <v>47289</v>
      </c>
      <c r="P173" s="206">
        <v>90030</v>
      </c>
      <c r="Q173" s="209">
        <v>1</v>
      </c>
      <c r="R173" s="210"/>
    </row>
    <row r="174" spans="1:18" ht="14.4">
      <c r="A174" s="203" t="s">
        <v>1038</v>
      </c>
      <c r="B174" s="204" t="s">
        <v>1039</v>
      </c>
      <c r="C174" s="205" t="s">
        <v>247</v>
      </c>
      <c r="D174" s="204">
        <v>72</v>
      </c>
      <c r="E174" s="206">
        <v>65</v>
      </c>
      <c r="F174" s="207">
        <v>313</v>
      </c>
      <c r="G174" s="207">
        <v>408</v>
      </c>
      <c r="H174" s="208">
        <f t="shared" si="0"/>
        <v>0.23284313725490197</v>
      </c>
      <c r="I174" s="206">
        <v>3</v>
      </c>
      <c r="J174" s="207">
        <v>22</v>
      </c>
      <c r="K174" s="207">
        <v>138</v>
      </c>
      <c r="L174" s="208">
        <f t="shared" si="1"/>
        <v>0.84057971014492749</v>
      </c>
      <c r="M174" s="207">
        <v>46</v>
      </c>
      <c r="N174" s="207">
        <v>0</v>
      </c>
      <c r="O174" s="206">
        <v>0</v>
      </c>
      <c r="P174" s="206">
        <v>0</v>
      </c>
      <c r="Q174" s="209">
        <v>0.93</v>
      </c>
      <c r="R174" s="211" t="b">
        <v>1</v>
      </c>
    </row>
    <row r="175" spans="1:18" ht="14.4">
      <c r="A175" s="203" t="s">
        <v>1038</v>
      </c>
      <c r="B175" s="204" t="s">
        <v>1039</v>
      </c>
      <c r="C175" s="205" t="s">
        <v>540</v>
      </c>
      <c r="D175" s="204">
        <v>95</v>
      </c>
      <c r="E175" s="206">
        <v>17</v>
      </c>
      <c r="F175" s="207">
        <v>30</v>
      </c>
      <c r="G175" s="207">
        <v>0</v>
      </c>
      <c r="H175" s="208" t="e">
        <f t="shared" si="0"/>
        <v>#DIV/0!</v>
      </c>
      <c r="I175" s="206">
        <v>5</v>
      </c>
      <c r="J175" s="207">
        <v>21</v>
      </c>
      <c r="K175" s="207">
        <v>28</v>
      </c>
      <c r="L175" s="208">
        <f t="shared" si="1"/>
        <v>0.25</v>
      </c>
      <c r="M175" s="207">
        <v>44</v>
      </c>
      <c r="N175" s="207">
        <v>2</v>
      </c>
      <c r="O175" s="206">
        <v>3380</v>
      </c>
      <c r="P175" s="206">
        <v>3022</v>
      </c>
      <c r="Q175" s="209">
        <v>0.19</v>
      </c>
      <c r="R175" s="210"/>
    </row>
    <row r="176" spans="1:18" ht="14.4">
      <c r="A176" s="203" t="s">
        <v>1044</v>
      </c>
      <c r="B176" s="204" t="s">
        <v>1040</v>
      </c>
      <c r="C176" s="205" t="s">
        <v>65</v>
      </c>
      <c r="D176" s="204">
        <v>6399</v>
      </c>
      <c r="E176" s="206">
        <v>68</v>
      </c>
      <c r="F176" s="207">
        <v>1274</v>
      </c>
      <c r="G176" s="207">
        <v>2398</v>
      </c>
      <c r="H176" s="208">
        <f t="shared" si="0"/>
        <v>0.46872393661384487</v>
      </c>
      <c r="I176" s="206">
        <v>20</v>
      </c>
      <c r="J176" s="207">
        <v>357</v>
      </c>
      <c r="K176" s="207">
        <v>394</v>
      </c>
      <c r="L176" s="208">
        <f t="shared" si="1"/>
        <v>9.3908629441624369E-2</v>
      </c>
      <c r="M176" s="207">
        <v>37</v>
      </c>
      <c r="N176" s="207">
        <v>4</v>
      </c>
      <c r="O176" s="206">
        <v>19258</v>
      </c>
      <c r="P176" s="206">
        <v>19244</v>
      </c>
      <c r="Q176" s="209">
        <v>1</v>
      </c>
      <c r="R176" s="211" t="b">
        <v>1</v>
      </c>
    </row>
    <row r="177" spans="1:18" ht="14.4">
      <c r="A177" s="203" t="s">
        <v>1042</v>
      </c>
      <c r="B177" s="204" t="s">
        <v>1041</v>
      </c>
      <c r="C177" s="205" t="s">
        <v>812</v>
      </c>
      <c r="D177" s="204">
        <v>779</v>
      </c>
      <c r="E177" s="206">
        <v>53</v>
      </c>
      <c r="F177" s="207">
        <v>5387</v>
      </c>
      <c r="G177" s="207">
        <v>5681</v>
      </c>
      <c r="H177" s="208">
        <f t="shared" si="0"/>
        <v>5.1751452209118115E-2</v>
      </c>
      <c r="I177" s="206">
        <v>0</v>
      </c>
      <c r="J177" s="207">
        <v>0</v>
      </c>
      <c r="K177" s="207">
        <v>0</v>
      </c>
      <c r="L177" s="208" t="e">
        <f t="shared" si="1"/>
        <v>#DIV/0!</v>
      </c>
      <c r="M177" s="207">
        <v>36</v>
      </c>
      <c r="N177" s="207">
        <v>8</v>
      </c>
      <c r="O177" s="206">
        <v>3625</v>
      </c>
      <c r="P177" s="206">
        <v>3935</v>
      </c>
      <c r="Q177" s="209">
        <v>1</v>
      </c>
      <c r="R177" s="210"/>
    </row>
    <row r="178" spans="1:18" ht="14.4">
      <c r="A178" s="203" t="s">
        <v>1047</v>
      </c>
      <c r="B178" s="204" t="s">
        <v>1041</v>
      </c>
      <c r="C178" s="205" t="s">
        <v>85</v>
      </c>
      <c r="D178" s="204">
        <v>23792</v>
      </c>
      <c r="E178" s="206">
        <v>34</v>
      </c>
      <c r="F178" s="207">
        <v>2358</v>
      </c>
      <c r="G178" s="207">
        <v>2966</v>
      </c>
      <c r="H178" s="208">
        <f t="shared" si="0"/>
        <v>0.20498988536749832</v>
      </c>
      <c r="I178" s="206">
        <v>0</v>
      </c>
      <c r="J178" s="207">
        <v>0</v>
      </c>
      <c r="K178" s="207">
        <v>0</v>
      </c>
      <c r="L178" s="208" t="e">
        <f t="shared" si="1"/>
        <v>#DIV/0!</v>
      </c>
      <c r="M178" s="207">
        <v>36</v>
      </c>
      <c r="N178" s="207">
        <v>6</v>
      </c>
      <c r="O178" s="206">
        <v>39945</v>
      </c>
      <c r="P178" s="206">
        <v>85924</v>
      </c>
      <c r="Q178" s="209">
        <v>1</v>
      </c>
      <c r="R178" s="211" t="b">
        <v>1</v>
      </c>
    </row>
    <row r="179" spans="1:18" ht="14.4">
      <c r="A179" s="203" t="s">
        <v>597</v>
      </c>
      <c r="B179" s="204" t="s">
        <v>1041</v>
      </c>
      <c r="C179" s="205" t="s">
        <v>265</v>
      </c>
      <c r="D179" s="204">
        <v>131</v>
      </c>
      <c r="E179" s="206">
        <v>63</v>
      </c>
      <c r="F179" s="207">
        <v>1465</v>
      </c>
      <c r="G179" s="207">
        <v>2092</v>
      </c>
      <c r="H179" s="208">
        <f t="shared" si="0"/>
        <v>0.2997131931166348</v>
      </c>
      <c r="I179" s="206">
        <v>24</v>
      </c>
      <c r="J179" s="207">
        <v>1359</v>
      </c>
      <c r="K179" s="207">
        <v>1480</v>
      </c>
      <c r="L179" s="208">
        <f t="shared" si="1"/>
        <v>8.1756756756756754E-2</v>
      </c>
      <c r="M179" s="207">
        <v>35</v>
      </c>
      <c r="N179" s="207">
        <v>2</v>
      </c>
      <c r="O179" s="206">
        <v>109</v>
      </c>
      <c r="P179" s="206">
        <v>180</v>
      </c>
      <c r="Q179" s="209">
        <v>0.94</v>
      </c>
      <c r="R179" s="211" t="b">
        <v>1</v>
      </c>
    </row>
    <row r="180" spans="1:18" ht="14.4">
      <c r="A180" s="203" t="s">
        <v>1045</v>
      </c>
      <c r="B180" s="204" t="s">
        <v>1041</v>
      </c>
      <c r="C180" s="205" t="s">
        <v>208</v>
      </c>
      <c r="D180" s="204">
        <v>2217</v>
      </c>
      <c r="E180" s="206">
        <v>207</v>
      </c>
      <c r="F180" s="207">
        <v>2039</v>
      </c>
      <c r="G180" s="207">
        <v>2968</v>
      </c>
      <c r="H180" s="208">
        <f t="shared" si="0"/>
        <v>0.31300539083557949</v>
      </c>
      <c r="I180" s="206">
        <v>18</v>
      </c>
      <c r="J180" s="207">
        <v>119</v>
      </c>
      <c r="K180" s="207">
        <v>122</v>
      </c>
      <c r="L180" s="208">
        <f t="shared" si="1"/>
        <v>2.4590163934426229E-2</v>
      </c>
      <c r="M180" s="207">
        <v>33</v>
      </c>
      <c r="N180" s="207">
        <v>3</v>
      </c>
      <c r="O180" s="206">
        <v>4861</v>
      </c>
      <c r="P180" s="206">
        <v>4266</v>
      </c>
      <c r="Q180" s="209">
        <v>1</v>
      </c>
      <c r="R180" s="210"/>
    </row>
    <row r="181" spans="1:18" ht="14.4">
      <c r="A181" s="203" t="s">
        <v>1047</v>
      </c>
      <c r="B181" s="204" t="s">
        <v>1041</v>
      </c>
      <c r="C181" s="205" t="s">
        <v>131</v>
      </c>
      <c r="D181" s="204">
        <v>26768</v>
      </c>
      <c r="E181" s="206">
        <v>340</v>
      </c>
      <c r="F181" s="207">
        <v>9421</v>
      </c>
      <c r="G181" s="207">
        <v>37582</v>
      </c>
      <c r="H181" s="208">
        <f t="shared" si="0"/>
        <v>0.74932148368900009</v>
      </c>
      <c r="I181" s="206">
        <v>0</v>
      </c>
      <c r="J181" s="207">
        <v>0</v>
      </c>
      <c r="K181" s="207">
        <v>0</v>
      </c>
      <c r="L181" s="208" t="e">
        <f t="shared" si="1"/>
        <v>#DIV/0!</v>
      </c>
      <c r="M181" s="207">
        <v>17</v>
      </c>
      <c r="N181" s="207">
        <v>4</v>
      </c>
      <c r="O181" s="206">
        <v>48386</v>
      </c>
      <c r="P181" s="206">
        <v>91796</v>
      </c>
      <c r="Q181" s="209">
        <v>1</v>
      </c>
      <c r="R181" s="211" t="b">
        <v>1</v>
      </c>
    </row>
    <row r="182" spans="1:18" ht="14.4">
      <c r="A182" s="203" t="s">
        <v>1042</v>
      </c>
      <c r="B182" s="204" t="s">
        <v>1041</v>
      </c>
      <c r="C182" s="205" t="s">
        <v>74</v>
      </c>
      <c r="D182" s="204">
        <v>36016</v>
      </c>
      <c r="E182" s="206">
        <v>187</v>
      </c>
      <c r="F182" s="207">
        <v>6592</v>
      </c>
      <c r="G182" s="207">
        <v>0</v>
      </c>
      <c r="H182" s="208" t="e">
        <f t="shared" si="0"/>
        <v>#DIV/0!</v>
      </c>
      <c r="I182" s="206">
        <v>0</v>
      </c>
      <c r="J182" s="207">
        <v>0</v>
      </c>
      <c r="K182" s="207">
        <v>0</v>
      </c>
      <c r="L182" s="208" t="e">
        <f t="shared" si="1"/>
        <v>#DIV/0!</v>
      </c>
      <c r="M182" s="207">
        <v>16</v>
      </c>
      <c r="N182" s="207">
        <v>3</v>
      </c>
      <c r="O182" s="206">
        <v>86959</v>
      </c>
      <c r="P182" s="206">
        <v>101669</v>
      </c>
      <c r="Q182" s="209">
        <v>0.87</v>
      </c>
      <c r="R182" s="210"/>
    </row>
    <row r="183" spans="1:18" ht="14.4">
      <c r="A183" s="203" t="s">
        <v>1047</v>
      </c>
      <c r="B183" s="204" t="s">
        <v>1041</v>
      </c>
      <c r="C183" s="205" t="s">
        <v>128</v>
      </c>
      <c r="D183" s="204">
        <v>64073</v>
      </c>
      <c r="E183" s="206">
        <v>216</v>
      </c>
      <c r="F183" s="207">
        <v>4352</v>
      </c>
      <c r="G183" s="207">
        <v>14604</v>
      </c>
      <c r="H183" s="208">
        <f t="shared" si="0"/>
        <v>0.70199945220487536</v>
      </c>
      <c r="I183" s="206">
        <v>1</v>
      </c>
      <c r="J183" s="207">
        <v>37</v>
      </c>
      <c r="K183" s="207">
        <v>37</v>
      </c>
      <c r="L183" s="208">
        <f t="shared" si="1"/>
        <v>0</v>
      </c>
      <c r="M183" s="207">
        <v>13</v>
      </c>
      <c r="N183" s="207">
        <v>1</v>
      </c>
      <c r="O183" s="206">
        <v>152221</v>
      </c>
      <c r="P183" s="206">
        <v>156270</v>
      </c>
      <c r="Q183" s="209">
        <v>1</v>
      </c>
      <c r="R183" s="210"/>
    </row>
    <row r="184" spans="1:18" ht="14.4">
      <c r="A184" s="203" t="s">
        <v>626</v>
      </c>
      <c r="B184" s="204" t="s">
        <v>1041</v>
      </c>
      <c r="C184" s="205" t="s">
        <v>267</v>
      </c>
      <c r="D184" s="204">
        <v>1712</v>
      </c>
      <c r="E184" s="206">
        <v>100</v>
      </c>
      <c r="F184" s="207">
        <v>1374</v>
      </c>
      <c r="G184" s="207">
        <v>287</v>
      </c>
      <c r="H184" s="208">
        <f t="shared" si="0"/>
        <v>-3.7874564459930316</v>
      </c>
      <c r="I184" s="206">
        <v>0</v>
      </c>
      <c r="J184" s="207">
        <v>0</v>
      </c>
      <c r="K184" s="207">
        <v>0</v>
      </c>
      <c r="L184" s="208" t="e">
        <f t="shared" si="1"/>
        <v>#DIV/0!</v>
      </c>
      <c r="M184" s="207">
        <v>9</v>
      </c>
      <c r="N184" s="207">
        <v>1</v>
      </c>
      <c r="O184" s="206">
        <v>2646</v>
      </c>
      <c r="P184" s="206">
        <v>14001</v>
      </c>
      <c r="Q184" s="209">
        <v>0.97</v>
      </c>
      <c r="R184" s="211" t="b">
        <v>1</v>
      </c>
    </row>
    <row r="185" spans="1:18" ht="14.4">
      <c r="A185" s="203" t="s">
        <v>588</v>
      </c>
      <c r="B185" s="204" t="s">
        <v>1041</v>
      </c>
      <c r="C185" s="205" t="s">
        <v>290</v>
      </c>
      <c r="D185" s="204">
        <v>19</v>
      </c>
      <c r="E185" s="206">
        <v>10</v>
      </c>
      <c r="F185" s="207">
        <v>129</v>
      </c>
      <c r="G185" s="207">
        <v>155</v>
      </c>
      <c r="H185" s="208">
        <f t="shared" si="0"/>
        <v>0.16774193548387098</v>
      </c>
      <c r="I185" s="206">
        <v>18</v>
      </c>
      <c r="J185" s="207">
        <v>232</v>
      </c>
      <c r="K185" s="207">
        <v>258</v>
      </c>
      <c r="L185" s="208">
        <f t="shared" si="1"/>
        <v>0.10077519379844961</v>
      </c>
      <c r="M185" s="207">
        <v>7</v>
      </c>
      <c r="N185" s="207">
        <v>2</v>
      </c>
      <c r="O185" s="206">
        <v>15</v>
      </c>
      <c r="P185" s="206">
        <v>7</v>
      </c>
      <c r="Q185" s="209">
        <v>0.95</v>
      </c>
      <c r="R185" s="211" t="b">
        <v>1</v>
      </c>
    </row>
    <row r="186" spans="1:18" ht="14.4">
      <c r="A186" s="203" t="s">
        <v>1042</v>
      </c>
      <c r="B186" s="204" t="s">
        <v>1041</v>
      </c>
      <c r="C186" s="205" t="s">
        <v>815</v>
      </c>
      <c r="D186" s="204">
        <v>1478</v>
      </c>
      <c r="E186" s="206">
        <v>13</v>
      </c>
      <c r="F186" s="207">
        <v>1366</v>
      </c>
      <c r="G186" s="207">
        <v>2312</v>
      </c>
      <c r="H186" s="208">
        <f t="shared" si="0"/>
        <v>0.40916955017301038</v>
      </c>
      <c r="I186" s="206">
        <v>0</v>
      </c>
      <c r="J186" s="207">
        <v>0</v>
      </c>
      <c r="K186" s="207">
        <v>0</v>
      </c>
      <c r="L186" s="208" t="e">
        <f t="shared" si="1"/>
        <v>#DIV/0!</v>
      </c>
      <c r="M186" s="207">
        <v>5</v>
      </c>
      <c r="N186" s="207">
        <v>1</v>
      </c>
      <c r="O186" s="206">
        <v>14709</v>
      </c>
      <c r="P186" s="206">
        <v>17160</v>
      </c>
      <c r="Q186" s="209">
        <v>1</v>
      </c>
      <c r="R186" s="210"/>
    </row>
    <row r="187" spans="1:18" ht="14.4">
      <c r="A187" s="203" t="s">
        <v>597</v>
      </c>
      <c r="B187" s="204" t="s">
        <v>1041</v>
      </c>
      <c r="C187" s="205" t="s">
        <v>210</v>
      </c>
      <c r="D187" s="204">
        <v>30901</v>
      </c>
      <c r="E187" s="206">
        <v>61</v>
      </c>
      <c r="F187" s="207">
        <v>1482</v>
      </c>
      <c r="G187" s="207">
        <v>452</v>
      </c>
      <c r="H187" s="208">
        <f t="shared" si="0"/>
        <v>-2.2787610619469025</v>
      </c>
      <c r="I187" s="206">
        <v>15</v>
      </c>
      <c r="J187" s="207">
        <v>683</v>
      </c>
      <c r="K187" s="207">
        <v>683</v>
      </c>
      <c r="L187" s="208">
        <f t="shared" si="1"/>
        <v>0</v>
      </c>
      <c r="M187" s="207">
        <v>4</v>
      </c>
      <c r="N187" s="207">
        <v>1</v>
      </c>
      <c r="O187" s="206">
        <v>102595</v>
      </c>
      <c r="P187" s="206">
        <v>108494</v>
      </c>
      <c r="Q187" s="209">
        <v>1</v>
      </c>
      <c r="R187" s="211" t="b">
        <v>1</v>
      </c>
    </row>
    <row r="188" spans="1:18" ht="14.4">
      <c r="A188" s="203" t="s">
        <v>1038</v>
      </c>
      <c r="B188" s="204" t="s">
        <v>1039</v>
      </c>
      <c r="C188" s="205" t="s">
        <v>233</v>
      </c>
      <c r="D188" s="204">
        <v>9</v>
      </c>
      <c r="E188" s="206">
        <v>8</v>
      </c>
      <c r="F188" s="207">
        <v>49</v>
      </c>
      <c r="G188" s="207">
        <v>49</v>
      </c>
      <c r="H188" s="208">
        <f t="shared" si="0"/>
        <v>0</v>
      </c>
      <c r="I188" s="206">
        <v>9</v>
      </c>
      <c r="J188" s="207">
        <v>55</v>
      </c>
      <c r="K188" s="207">
        <v>55</v>
      </c>
      <c r="L188" s="208">
        <f t="shared" si="1"/>
        <v>0</v>
      </c>
      <c r="M188" s="207">
        <v>4</v>
      </c>
      <c r="N188" s="207">
        <v>1</v>
      </c>
      <c r="O188" s="206">
        <v>0</v>
      </c>
      <c r="P188" s="206">
        <v>90</v>
      </c>
      <c r="Q188" s="209">
        <v>1</v>
      </c>
      <c r="R188" s="210"/>
    </row>
    <row r="189" spans="1:18" ht="14.4">
      <c r="A189" s="203" t="s">
        <v>613</v>
      </c>
      <c r="B189" s="204" t="s">
        <v>1041</v>
      </c>
      <c r="C189" s="205" t="s">
        <v>185</v>
      </c>
      <c r="D189" s="204">
        <v>83</v>
      </c>
      <c r="E189" s="206">
        <v>38</v>
      </c>
      <c r="F189" s="207">
        <v>458</v>
      </c>
      <c r="G189" s="207">
        <v>578</v>
      </c>
      <c r="H189" s="208">
        <f t="shared" si="0"/>
        <v>0.20761245674740483</v>
      </c>
      <c r="I189" s="206">
        <v>0</v>
      </c>
      <c r="J189" s="207">
        <v>0</v>
      </c>
      <c r="K189" s="207">
        <v>0</v>
      </c>
      <c r="L189" s="208" t="e">
        <f t="shared" si="1"/>
        <v>#DIV/0!</v>
      </c>
      <c r="M189" s="207">
        <v>3</v>
      </c>
      <c r="N189" s="207">
        <v>0</v>
      </c>
      <c r="O189" s="206">
        <v>54</v>
      </c>
      <c r="P189" s="206">
        <v>69</v>
      </c>
      <c r="Q189" s="209">
        <v>1</v>
      </c>
      <c r="R189" s="211" t="b">
        <v>1</v>
      </c>
    </row>
    <row r="190" spans="1:18" ht="14.4">
      <c r="A190" s="203" t="s">
        <v>1042</v>
      </c>
      <c r="B190" s="204" t="s">
        <v>1041</v>
      </c>
      <c r="C190" s="205" t="s">
        <v>817</v>
      </c>
      <c r="D190" s="204">
        <v>1908</v>
      </c>
      <c r="E190" s="206">
        <v>15</v>
      </c>
      <c r="F190" s="207">
        <v>605</v>
      </c>
      <c r="G190" s="207">
        <v>2097</v>
      </c>
      <c r="H190" s="208">
        <f t="shared" si="0"/>
        <v>0.71149260848831664</v>
      </c>
      <c r="I190" s="206">
        <v>0</v>
      </c>
      <c r="J190" s="207">
        <v>0</v>
      </c>
      <c r="K190" s="207">
        <v>0</v>
      </c>
      <c r="L190" s="208" t="e">
        <f t="shared" si="1"/>
        <v>#DIV/0!</v>
      </c>
      <c r="M190" s="207">
        <v>1</v>
      </c>
      <c r="N190" s="207">
        <v>0</v>
      </c>
      <c r="O190" s="206">
        <v>5400</v>
      </c>
      <c r="P190" s="206">
        <v>5177</v>
      </c>
      <c r="Q190" s="209">
        <v>1</v>
      </c>
      <c r="R190" s="210"/>
    </row>
    <row r="191" spans="1:18" ht="14.4">
      <c r="A191" s="203" t="s">
        <v>1038</v>
      </c>
      <c r="B191" s="204" t="s">
        <v>1039</v>
      </c>
      <c r="C191" s="205" t="s">
        <v>222</v>
      </c>
      <c r="D191" s="204">
        <v>95</v>
      </c>
      <c r="E191" s="206">
        <v>0</v>
      </c>
      <c r="F191" s="207">
        <v>0</v>
      </c>
      <c r="G191" s="207">
        <v>0</v>
      </c>
      <c r="H191" s="208" t="e">
        <f t="shared" si="0"/>
        <v>#DIV/0!</v>
      </c>
      <c r="I191" s="206">
        <v>94</v>
      </c>
      <c r="J191" s="207">
        <v>1486</v>
      </c>
      <c r="K191" s="207">
        <v>1486</v>
      </c>
      <c r="L191" s="208">
        <f t="shared" si="1"/>
        <v>0</v>
      </c>
      <c r="M191" s="207">
        <v>0</v>
      </c>
      <c r="N191" s="207">
        <v>0</v>
      </c>
      <c r="O191" s="206">
        <v>2</v>
      </c>
      <c r="P191" s="206">
        <v>797</v>
      </c>
      <c r="Q191" s="209">
        <v>0</v>
      </c>
      <c r="R191" s="211" t="b">
        <v>1</v>
      </c>
    </row>
    <row r="192" spans="1:18" ht="14.4">
      <c r="A192" s="203" t="s">
        <v>1038</v>
      </c>
      <c r="B192" s="204" t="s">
        <v>1039</v>
      </c>
      <c r="C192" s="205" t="s">
        <v>460</v>
      </c>
      <c r="D192" s="204">
        <v>119</v>
      </c>
      <c r="E192" s="206">
        <v>0</v>
      </c>
      <c r="F192" s="207">
        <v>0</v>
      </c>
      <c r="G192" s="207">
        <v>0</v>
      </c>
      <c r="H192" s="208" t="e">
        <f t="shared" si="0"/>
        <v>#DIV/0!</v>
      </c>
      <c r="I192" s="206">
        <v>104</v>
      </c>
      <c r="J192" s="207">
        <v>1404</v>
      </c>
      <c r="K192" s="207">
        <v>1404</v>
      </c>
      <c r="L192" s="208">
        <f t="shared" si="1"/>
        <v>0</v>
      </c>
      <c r="M192" s="207">
        <v>0</v>
      </c>
      <c r="N192" s="207">
        <v>0</v>
      </c>
      <c r="O192" s="206">
        <v>2</v>
      </c>
      <c r="P192" s="213"/>
      <c r="Q192" s="209">
        <v>0</v>
      </c>
      <c r="R192" s="211" t="b">
        <v>1</v>
      </c>
    </row>
    <row r="193" spans="1:18" ht="14.4">
      <c r="A193" s="203" t="s">
        <v>1038</v>
      </c>
      <c r="B193" s="204" t="s">
        <v>1041</v>
      </c>
      <c r="C193" s="205" t="s">
        <v>500</v>
      </c>
      <c r="D193" s="204">
        <v>28</v>
      </c>
      <c r="E193" s="206">
        <v>0</v>
      </c>
      <c r="F193" s="207">
        <v>0</v>
      </c>
      <c r="G193" s="207">
        <v>0</v>
      </c>
      <c r="H193" s="208" t="e">
        <f t="shared" si="0"/>
        <v>#DIV/0!</v>
      </c>
      <c r="I193" s="206">
        <v>4</v>
      </c>
      <c r="J193" s="207">
        <v>790</v>
      </c>
      <c r="K193" s="207">
        <v>1215</v>
      </c>
      <c r="L193" s="208">
        <f t="shared" si="1"/>
        <v>0.34979423868312759</v>
      </c>
      <c r="M193" s="207">
        <v>0</v>
      </c>
      <c r="N193" s="207">
        <v>0</v>
      </c>
      <c r="O193" s="206">
        <v>142</v>
      </c>
      <c r="P193" s="213"/>
      <c r="Q193" s="209">
        <v>0</v>
      </c>
      <c r="R193" s="211" t="b">
        <v>1</v>
      </c>
    </row>
    <row r="194" spans="1:18" ht="14.4">
      <c r="A194" s="203" t="s">
        <v>1038</v>
      </c>
      <c r="B194" s="204" t="s">
        <v>1039</v>
      </c>
      <c r="C194" s="205" t="s">
        <v>87</v>
      </c>
      <c r="D194" s="204">
        <v>76</v>
      </c>
      <c r="E194" s="206">
        <v>0</v>
      </c>
      <c r="F194" s="207">
        <v>0</v>
      </c>
      <c r="G194" s="207">
        <v>0</v>
      </c>
      <c r="H194" s="208" t="e">
        <f t="shared" si="0"/>
        <v>#DIV/0!</v>
      </c>
      <c r="I194" s="206">
        <v>33</v>
      </c>
      <c r="J194" s="207">
        <v>715</v>
      </c>
      <c r="K194" s="207">
        <v>850</v>
      </c>
      <c r="L194" s="208">
        <f t="shared" si="1"/>
        <v>0.1588235294117647</v>
      </c>
      <c r="M194" s="207">
        <v>0</v>
      </c>
      <c r="N194" s="207">
        <v>0</v>
      </c>
      <c r="O194" s="206">
        <v>218</v>
      </c>
      <c r="P194" s="213"/>
      <c r="Q194" s="209">
        <v>0</v>
      </c>
      <c r="R194" s="211" t="b">
        <v>1</v>
      </c>
    </row>
    <row r="195" spans="1:18" ht="14.4">
      <c r="A195" s="203" t="s">
        <v>1038</v>
      </c>
      <c r="B195" s="204" t="s">
        <v>1039</v>
      </c>
      <c r="C195" s="205" t="s">
        <v>499</v>
      </c>
      <c r="D195" s="204">
        <v>5</v>
      </c>
      <c r="E195" s="206">
        <v>0</v>
      </c>
      <c r="F195" s="207">
        <v>0</v>
      </c>
      <c r="G195" s="207">
        <v>0</v>
      </c>
      <c r="H195" s="208" t="e">
        <f t="shared" si="0"/>
        <v>#DIV/0!</v>
      </c>
      <c r="I195" s="206">
        <v>1</v>
      </c>
      <c r="J195" s="207">
        <v>297</v>
      </c>
      <c r="K195" s="207">
        <v>297</v>
      </c>
      <c r="L195" s="208">
        <f t="shared" si="1"/>
        <v>0</v>
      </c>
      <c r="M195" s="207">
        <v>0</v>
      </c>
      <c r="N195" s="207">
        <v>0</v>
      </c>
      <c r="O195" s="206">
        <v>7</v>
      </c>
      <c r="P195" s="213"/>
      <c r="Q195" s="209">
        <v>0</v>
      </c>
      <c r="R195" s="210"/>
    </row>
    <row r="196" spans="1:18" ht="14.4">
      <c r="A196" s="203" t="s">
        <v>1038</v>
      </c>
      <c r="B196" s="204" t="s">
        <v>1039</v>
      </c>
      <c r="C196" s="205" t="s">
        <v>291</v>
      </c>
      <c r="D196" s="204">
        <v>10</v>
      </c>
      <c r="E196" s="206">
        <v>0</v>
      </c>
      <c r="F196" s="207">
        <v>0</v>
      </c>
      <c r="G196" s="207">
        <v>0</v>
      </c>
      <c r="H196" s="208" t="e">
        <f t="shared" si="0"/>
        <v>#DIV/0!</v>
      </c>
      <c r="I196" s="206">
        <v>7</v>
      </c>
      <c r="J196" s="207">
        <v>117</v>
      </c>
      <c r="K196" s="207">
        <v>117</v>
      </c>
      <c r="L196" s="208">
        <f t="shared" si="1"/>
        <v>0</v>
      </c>
      <c r="M196" s="207">
        <v>0</v>
      </c>
      <c r="N196" s="207">
        <v>0</v>
      </c>
      <c r="O196" s="206">
        <v>13</v>
      </c>
      <c r="P196" s="213"/>
      <c r="Q196" s="209">
        <v>0</v>
      </c>
      <c r="R196" s="211" t="b">
        <v>1</v>
      </c>
    </row>
    <row r="197" spans="1:18" ht="14.4">
      <c r="A197" s="203" t="s">
        <v>626</v>
      </c>
      <c r="B197" s="204" t="s">
        <v>1041</v>
      </c>
      <c r="C197" s="205" t="s">
        <v>552</v>
      </c>
      <c r="D197" s="204">
        <v>12899</v>
      </c>
      <c r="E197" s="206">
        <v>0</v>
      </c>
      <c r="F197" s="207">
        <v>0</v>
      </c>
      <c r="G197" s="207">
        <v>0</v>
      </c>
      <c r="H197" s="208" t="e">
        <f t="shared" si="0"/>
        <v>#DIV/0!</v>
      </c>
      <c r="I197" s="206">
        <v>4</v>
      </c>
      <c r="J197" s="207">
        <v>66</v>
      </c>
      <c r="K197" s="207">
        <v>707</v>
      </c>
      <c r="L197" s="208">
        <f t="shared" si="1"/>
        <v>0.90664780763790664</v>
      </c>
      <c r="M197" s="207">
        <v>0</v>
      </c>
      <c r="N197" s="207">
        <v>0</v>
      </c>
      <c r="O197" s="206">
        <v>33204</v>
      </c>
      <c r="P197" s="206">
        <v>30245</v>
      </c>
      <c r="Q197" s="209">
        <v>1</v>
      </c>
      <c r="R197" s="211" t="b">
        <v>1</v>
      </c>
    </row>
    <row r="198" spans="1:18" ht="14.4">
      <c r="A198" s="203" t="s">
        <v>1038</v>
      </c>
      <c r="B198" s="204" t="s">
        <v>1039</v>
      </c>
      <c r="C198" s="205" t="s">
        <v>256</v>
      </c>
      <c r="D198" s="204">
        <v>6</v>
      </c>
      <c r="E198" s="206">
        <v>0</v>
      </c>
      <c r="F198" s="207">
        <v>0</v>
      </c>
      <c r="G198" s="207">
        <v>0</v>
      </c>
      <c r="H198" s="208" t="e">
        <f t="shared" si="0"/>
        <v>#DIV/0!</v>
      </c>
      <c r="I198" s="206">
        <v>1</v>
      </c>
      <c r="J198" s="207">
        <v>61</v>
      </c>
      <c r="K198" s="207">
        <v>917</v>
      </c>
      <c r="L198" s="208">
        <f t="shared" si="1"/>
        <v>0.93347873500545253</v>
      </c>
      <c r="M198" s="207">
        <v>0</v>
      </c>
      <c r="N198" s="207">
        <v>0</v>
      </c>
      <c r="O198" s="206">
        <v>107</v>
      </c>
      <c r="P198" s="213"/>
      <c r="Q198" s="209">
        <v>0</v>
      </c>
      <c r="R198" s="211" t="b">
        <v>1</v>
      </c>
    </row>
    <row r="199" spans="1:18" ht="14.4">
      <c r="A199" s="203" t="s">
        <v>1038</v>
      </c>
      <c r="B199" s="204" t="s">
        <v>1039</v>
      </c>
      <c r="C199" s="205" t="s">
        <v>435</v>
      </c>
      <c r="D199" s="204">
        <v>11</v>
      </c>
      <c r="E199" s="206">
        <v>0</v>
      </c>
      <c r="F199" s="207">
        <v>0</v>
      </c>
      <c r="G199" s="207">
        <v>0</v>
      </c>
      <c r="H199" s="208" t="e">
        <f t="shared" si="0"/>
        <v>#DIV/0!</v>
      </c>
      <c r="I199" s="206">
        <v>11</v>
      </c>
      <c r="J199" s="207">
        <v>48</v>
      </c>
      <c r="K199" s="207">
        <v>48</v>
      </c>
      <c r="L199" s="208">
        <f t="shared" si="1"/>
        <v>0</v>
      </c>
      <c r="M199" s="207">
        <v>0</v>
      </c>
      <c r="N199" s="207">
        <v>0</v>
      </c>
      <c r="O199" s="206">
        <v>0</v>
      </c>
      <c r="P199" s="213"/>
      <c r="Q199" s="209">
        <v>0</v>
      </c>
      <c r="R199" s="211" t="b">
        <v>1</v>
      </c>
    </row>
    <row r="200" spans="1:18" ht="14.4">
      <c r="A200" s="203" t="s">
        <v>1038</v>
      </c>
      <c r="B200" s="204" t="s">
        <v>1039</v>
      </c>
      <c r="C200" s="205" t="s">
        <v>317</v>
      </c>
      <c r="D200" s="204">
        <v>15</v>
      </c>
      <c r="E200" s="206">
        <v>0</v>
      </c>
      <c r="F200" s="207">
        <v>0</v>
      </c>
      <c r="G200" s="207">
        <v>0</v>
      </c>
      <c r="H200" s="208" t="e">
        <f t="shared" si="0"/>
        <v>#DIV/0!</v>
      </c>
      <c r="I200" s="206">
        <v>6</v>
      </c>
      <c r="J200" s="207">
        <v>40</v>
      </c>
      <c r="K200" s="207">
        <v>33</v>
      </c>
      <c r="L200" s="208">
        <f t="shared" si="1"/>
        <v>-0.21212121212121213</v>
      </c>
      <c r="M200" s="207">
        <v>0</v>
      </c>
      <c r="N200" s="207">
        <v>0</v>
      </c>
      <c r="O200" s="206">
        <v>0</v>
      </c>
      <c r="P200" s="213"/>
      <c r="Q200" s="209">
        <v>0</v>
      </c>
      <c r="R200" s="211" t="b">
        <v>1</v>
      </c>
    </row>
    <row r="201" spans="1:18" ht="14.4">
      <c r="A201" s="203" t="s">
        <v>1038</v>
      </c>
      <c r="B201" s="204" t="s">
        <v>1039</v>
      </c>
      <c r="C201" s="205" t="s">
        <v>140</v>
      </c>
      <c r="D201" s="204">
        <v>12</v>
      </c>
      <c r="E201" s="206">
        <v>0</v>
      </c>
      <c r="F201" s="207">
        <v>0</v>
      </c>
      <c r="G201" s="207">
        <v>0</v>
      </c>
      <c r="H201" s="208" t="e">
        <f t="shared" si="0"/>
        <v>#DIV/0!</v>
      </c>
      <c r="I201" s="206">
        <v>1</v>
      </c>
      <c r="J201" s="207">
        <v>35</v>
      </c>
      <c r="K201" s="207">
        <v>35</v>
      </c>
      <c r="L201" s="208">
        <f t="shared" si="1"/>
        <v>0</v>
      </c>
      <c r="M201" s="207">
        <v>0</v>
      </c>
      <c r="N201" s="207">
        <v>0</v>
      </c>
      <c r="O201" s="206">
        <v>1</v>
      </c>
      <c r="P201" s="213"/>
      <c r="Q201" s="209">
        <v>0</v>
      </c>
      <c r="R201" s="211" t="b">
        <v>1</v>
      </c>
    </row>
    <row r="202" spans="1:18" ht="14.4">
      <c r="A202" s="203" t="s">
        <v>1038</v>
      </c>
      <c r="B202" s="204" t="s">
        <v>1039</v>
      </c>
      <c r="C202" s="205" t="s">
        <v>250</v>
      </c>
      <c r="D202" s="204">
        <v>3</v>
      </c>
      <c r="E202" s="206">
        <v>0</v>
      </c>
      <c r="F202" s="207">
        <v>0</v>
      </c>
      <c r="G202" s="207">
        <v>0</v>
      </c>
      <c r="H202" s="208" t="e">
        <f t="shared" si="0"/>
        <v>#DIV/0!</v>
      </c>
      <c r="I202" s="206">
        <v>2</v>
      </c>
      <c r="J202" s="207">
        <v>33</v>
      </c>
      <c r="K202" s="207">
        <v>0</v>
      </c>
      <c r="L202" s="208" t="e">
        <f t="shared" si="1"/>
        <v>#DIV/0!</v>
      </c>
      <c r="M202" s="207">
        <v>0</v>
      </c>
      <c r="N202" s="207">
        <v>0</v>
      </c>
      <c r="O202" s="206">
        <v>6</v>
      </c>
      <c r="P202" s="206">
        <v>0</v>
      </c>
      <c r="Q202" s="209">
        <v>0</v>
      </c>
      <c r="R202" s="210"/>
    </row>
    <row r="203" spans="1:18" ht="14.4">
      <c r="A203" s="203" t="s">
        <v>1038</v>
      </c>
      <c r="B203" s="204" t="s">
        <v>1039</v>
      </c>
      <c r="C203" s="205" t="s">
        <v>127</v>
      </c>
      <c r="D203" s="204">
        <v>2</v>
      </c>
      <c r="E203" s="206">
        <v>0</v>
      </c>
      <c r="F203" s="207">
        <v>0</v>
      </c>
      <c r="G203" s="207">
        <v>0</v>
      </c>
      <c r="H203" s="208" t="e">
        <f t="shared" si="0"/>
        <v>#DIV/0!</v>
      </c>
      <c r="I203" s="206">
        <v>1</v>
      </c>
      <c r="J203" s="207">
        <v>31</v>
      </c>
      <c r="K203" s="207">
        <v>31</v>
      </c>
      <c r="L203" s="208">
        <f t="shared" si="1"/>
        <v>0</v>
      </c>
      <c r="M203" s="207">
        <v>0</v>
      </c>
      <c r="N203" s="207">
        <v>0</v>
      </c>
      <c r="O203" s="206">
        <v>31</v>
      </c>
      <c r="P203" s="213"/>
      <c r="Q203" s="209">
        <v>0</v>
      </c>
      <c r="R203" s="211" t="b">
        <v>1</v>
      </c>
    </row>
    <row r="204" spans="1:18" ht="14.4">
      <c r="A204" s="203" t="s">
        <v>1038</v>
      </c>
      <c r="B204" s="204" t="s">
        <v>1039</v>
      </c>
      <c r="C204" s="205" t="s">
        <v>170</v>
      </c>
      <c r="D204" s="204">
        <v>10</v>
      </c>
      <c r="E204" s="206">
        <v>0</v>
      </c>
      <c r="F204" s="207">
        <v>0</v>
      </c>
      <c r="G204" s="207">
        <v>0</v>
      </c>
      <c r="H204" s="208" t="e">
        <f t="shared" si="0"/>
        <v>#DIV/0!</v>
      </c>
      <c r="I204" s="206">
        <v>1</v>
      </c>
      <c r="J204" s="207">
        <v>20</v>
      </c>
      <c r="K204" s="207">
        <v>20</v>
      </c>
      <c r="L204" s="208">
        <f t="shared" si="1"/>
        <v>0</v>
      </c>
      <c r="M204" s="207">
        <v>0</v>
      </c>
      <c r="N204" s="207">
        <v>0</v>
      </c>
      <c r="O204" s="206">
        <v>0</v>
      </c>
      <c r="P204" s="206">
        <v>84</v>
      </c>
      <c r="Q204" s="209">
        <v>0</v>
      </c>
      <c r="R204" s="211" t="b">
        <v>1</v>
      </c>
    </row>
    <row r="205" spans="1:18" ht="14.4">
      <c r="A205" s="203" t="s">
        <v>1038</v>
      </c>
      <c r="B205" s="204" t="s">
        <v>1039</v>
      </c>
      <c r="C205" s="205" t="s">
        <v>225</v>
      </c>
      <c r="D205" s="204">
        <v>1</v>
      </c>
      <c r="E205" s="206">
        <v>0</v>
      </c>
      <c r="F205" s="207">
        <v>0</v>
      </c>
      <c r="G205" s="207">
        <v>0</v>
      </c>
      <c r="H205" s="208" t="e">
        <f t="shared" si="0"/>
        <v>#DIV/0!</v>
      </c>
      <c r="I205" s="206">
        <v>1</v>
      </c>
      <c r="J205" s="207">
        <v>19</v>
      </c>
      <c r="K205" s="207">
        <v>19</v>
      </c>
      <c r="L205" s="208">
        <f t="shared" si="1"/>
        <v>0</v>
      </c>
      <c r="M205" s="207">
        <v>0</v>
      </c>
      <c r="N205" s="207">
        <v>0</v>
      </c>
      <c r="O205" s="213"/>
      <c r="P205" s="213"/>
      <c r="Q205" s="209">
        <v>0</v>
      </c>
      <c r="R205" s="211" t="b">
        <v>1</v>
      </c>
    </row>
    <row r="206" spans="1:18" ht="14.4">
      <c r="A206" s="203" t="s">
        <v>1038</v>
      </c>
      <c r="B206" s="204" t="s">
        <v>1039</v>
      </c>
      <c r="C206" s="205" t="s">
        <v>434</v>
      </c>
      <c r="D206" s="204">
        <v>11</v>
      </c>
      <c r="E206" s="206">
        <v>0</v>
      </c>
      <c r="F206" s="207">
        <v>0</v>
      </c>
      <c r="G206" s="207">
        <v>0</v>
      </c>
      <c r="H206" s="208" t="e">
        <f t="shared" si="0"/>
        <v>#DIV/0!</v>
      </c>
      <c r="I206" s="206">
        <v>1</v>
      </c>
      <c r="J206" s="207">
        <v>10</v>
      </c>
      <c r="K206" s="207">
        <v>38</v>
      </c>
      <c r="L206" s="208">
        <f t="shared" si="1"/>
        <v>0.73684210526315785</v>
      </c>
      <c r="M206" s="207">
        <v>0</v>
      </c>
      <c r="N206" s="207">
        <v>0</v>
      </c>
      <c r="O206" s="206">
        <v>0</v>
      </c>
      <c r="P206" s="213"/>
      <c r="Q206" s="209">
        <v>0</v>
      </c>
      <c r="R206" s="211" t="b">
        <v>1</v>
      </c>
    </row>
    <row r="207" spans="1:18" ht="14.4">
      <c r="A207" s="203" t="s">
        <v>613</v>
      </c>
      <c r="B207" s="204" t="s">
        <v>1041</v>
      </c>
      <c r="C207" s="205" t="s">
        <v>543</v>
      </c>
      <c r="D207" s="204">
        <v>1784</v>
      </c>
      <c r="E207" s="206">
        <v>0</v>
      </c>
      <c r="F207" s="207">
        <v>0</v>
      </c>
      <c r="G207" s="207">
        <v>0</v>
      </c>
      <c r="H207" s="208" t="e">
        <f t="shared" si="0"/>
        <v>#DIV/0!</v>
      </c>
      <c r="I207" s="206">
        <v>1</v>
      </c>
      <c r="J207" s="207">
        <v>8</v>
      </c>
      <c r="K207" s="207">
        <v>8</v>
      </c>
      <c r="L207" s="208">
        <f t="shared" si="1"/>
        <v>0</v>
      </c>
      <c r="M207" s="207">
        <v>0</v>
      </c>
      <c r="N207" s="207">
        <v>0</v>
      </c>
      <c r="O207" s="206">
        <v>11955</v>
      </c>
      <c r="P207" s="206">
        <v>14486</v>
      </c>
      <c r="Q207" s="209">
        <v>1</v>
      </c>
      <c r="R207" s="210"/>
    </row>
    <row r="208" spans="1:18" ht="14.4">
      <c r="A208" s="203" t="s">
        <v>1038</v>
      </c>
      <c r="B208" s="204" t="s">
        <v>1039</v>
      </c>
      <c r="C208" s="205" t="s">
        <v>496</v>
      </c>
      <c r="D208" s="204">
        <v>12</v>
      </c>
      <c r="E208" s="206">
        <v>0</v>
      </c>
      <c r="F208" s="207">
        <v>0</v>
      </c>
      <c r="G208" s="207">
        <v>0</v>
      </c>
      <c r="H208" s="208" t="e">
        <f t="shared" si="0"/>
        <v>#DIV/0!</v>
      </c>
      <c r="I208" s="206">
        <v>1</v>
      </c>
      <c r="J208" s="207">
        <v>5</v>
      </c>
      <c r="K208" s="207">
        <v>5</v>
      </c>
      <c r="L208" s="208">
        <f t="shared" si="1"/>
        <v>0</v>
      </c>
      <c r="M208" s="207">
        <v>0</v>
      </c>
      <c r="N208" s="207">
        <v>0</v>
      </c>
      <c r="O208" s="206">
        <v>18</v>
      </c>
      <c r="P208" s="213"/>
      <c r="Q208" s="209">
        <v>0</v>
      </c>
      <c r="R208" s="210"/>
    </row>
    <row r="209" spans="1:18" ht="14.4">
      <c r="A209" s="203" t="s">
        <v>613</v>
      </c>
      <c r="B209" s="204" t="s">
        <v>1041</v>
      </c>
      <c r="C209" s="205" t="s">
        <v>548</v>
      </c>
      <c r="D209" s="204">
        <v>44797</v>
      </c>
      <c r="E209" s="206">
        <v>13</v>
      </c>
      <c r="F209" s="207">
        <v>277</v>
      </c>
      <c r="G209" s="207">
        <v>0</v>
      </c>
      <c r="H209" s="208" t="e">
        <f t="shared" si="0"/>
        <v>#DIV/0!</v>
      </c>
      <c r="I209" s="206">
        <v>0</v>
      </c>
      <c r="J209" s="207">
        <v>0</v>
      </c>
      <c r="K209" s="207">
        <v>0</v>
      </c>
      <c r="L209" s="208" t="e">
        <f t="shared" si="1"/>
        <v>#DIV/0!</v>
      </c>
      <c r="M209" s="207">
        <v>0</v>
      </c>
      <c r="N209" s="207">
        <v>0</v>
      </c>
      <c r="O209" s="206">
        <v>94463</v>
      </c>
      <c r="P209" s="206">
        <v>97073</v>
      </c>
      <c r="Q209" s="209">
        <v>1</v>
      </c>
      <c r="R209" s="211" t="b">
        <v>1</v>
      </c>
    </row>
    <row r="210" spans="1:18" ht="14.4">
      <c r="A210" s="203" t="s">
        <v>1038</v>
      </c>
      <c r="B210" s="204" t="s">
        <v>1039</v>
      </c>
      <c r="C210" s="205" t="s">
        <v>253</v>
      </c>
      <c r="D210" s="204">
        <v>0</v>
      </c>
      <c r="E210" s="206">
        <v>0</v>
      </c>
      <c r="F210" s="207">
        <v>0</v>
      </c>
      <c r="G210" s="207">
        <v>0</v>
      </c>
      <c r="H210" s="208" t="e">
        <f t="shared" si="0"/>
        <v>#DIV/0!</v>
      </c>
      <c r="I210" s="206">
        <v>0</v>
      </c>
      <c r="J210" s="207">
        <v>0</v>
      </c>
      <c r="K210" s="207">
        <v>145</v>
      </c>
      <c r="L210" s="208">
        <f t="shared" si="1"/>
        <v>1</v>
      </c>
      <c r="M210" s="207">
        <v>0</v>
      </c>
      <c r="N210" s="207">
        <v>0</v>
      </c>
      <c r="O210" s="206">
        <v>0</v>
      </c>
      <c r="P210" s="206">
        <v>26</v>
      </c>
      <c r="Q210" s="214"/>
      <c r="R210" s="210"/>
    </row>
    <row r="211" spans="1:18" ht="14.4">
      <c r="A211" s="203" t="s">
        <v>1038</v>
      </c>
      <c r="B211" s="204" t="s">
        <v>1039</v>
      </c>
      <c r="C211" s="205" t="s">
        <v>165</v>
      </c>
      <c r="D211" s="204">
        <v>4</v>
      </c>
      <c r="E211" s="206">
        <v>0</v>
      </c>
      <c r="F211" s="207">
        <v>0</v>
      </c>
      <c r="G211" s="207">
        <v>0</v>
      </c>
      <c r="H211" s="208" t="e">
        <f t="shared" si="0"/>
        <v>#DIV/0!</v>
      </c>
      <c r="I211" s="206">
        <v>0</v>
      </c>
      <c r="J211" s="207">
        <v>0</v>
      </c>
      <c r="K211" s="207">
        <v>14</v>
      </c>
      <c r="L211" s="208">
        <f t="shared" si="1"/>
        <v>1</v>
      </c>
      <c r="M211" s="207">
        <v>0</v>
      </c>
      <c r="N211" s="207">
        <v>0</v>
      </c>
      <c r="O211" s="206">
        <v>99</v>
      </c>
      <c r="P211" s="213"/>
      <c r="Q211" s="209">
        <v>0</v>
      </c>
      <c r="R211" s="211" t="b">
        <v>1</v>
      </c>
    </row>
    <row r="212" spans="1:18" ht="14.4">
      <c r="A212" s="212" t="e">
        <v>#N/A</v>
      </c>
      <c r="B212" s="204" t="s">
        <v>1041</v>
      </c>
      <c r="C212" s="205" t="s">
        <v>1006</v>
      </c>
      <c r="D212" s="204">
        <v>0</v>
      </c>
      <c r="E212" s="206">
        <v>0</v>
      </c>
      <c r="F212" s="207">
        <v>0</v>
      </c>
      <c r="G212" s="207">
        <v>0</v>
      </c>
      <c r="H212" s="208" t="e">
        <f t="shared" si="0"/>
        <v>#DIV/0!</v>
      </c>
      <c r="I212" s="206">
        <v>0</v>
      </c>
      <c r="J212" s="207">
        <v>0</v>
      </c>
      <c r="K212" s="207">
        <v>0</v>
      </c>
      <c r="L212" s="208" t="e">
        <f t="shared" si="1"/>
        <v>#DIV/0!</v>
      </c>
      <c r="M212" s="207">
        <v>0</v>
      </c>
      <c r="N212" s="207">
        <v>0</v>
      </c>
      <c r="O212" s="213"/>
      <c r="P212" s="213"/>
      <c r="Q212" s="214"/>
      <c r="R212" s="210"/>
    </row>
    <row r="213" spans="1:18" ht="14.4">
      <c r="A213" s="212" t="e">
        <v>#N/A</v>
      </c>
      <c r="B213" s="204" t="s">
        <v>1041</v>
      </c>
      <c r="C213" s="215"/>
      <c r="D213" s="204">
        <v>419</v>
      </c>
      <c r="E213" s="206">
        <v>0</v>
      </c>
      <c r="F213" s="207">
        <v>0</v>
      </c>
      <c r="G213" s="207">
        <v>0</v>
      </c>
      <c r="H213" s="208" t="e">
        <f t="shared" si="0"/>
        <v>#DIV/0!</v>
      </c>
      <c r="I213" s="206">
        <v>0</v>
      </c>
      <c r="J213" s="207">
        <v>0</v>
      </c>
      <c r="K213" s="207">
        <v>0</v>
      </c>
      <c r="L213" s="208" t="e">
        <f t="shared" si="1"/>
        <v>#DIV/0!</v>
      </c>
      <c r="M213" s="207">
        <v>0</v>
      </c>
      <c r="N213" s="207">
        <v>0</v>
      </c>
      <c r="O213" s="206">
        <v>332</v>
      </c>
      <c r="P213" s="206">
        <v>2255</v>
      </c>
      <c r="Q213" s="209">
        <v>0</v>
      </c>
      <c r="R213" s="210"/>
    </row>
    <row r="214" spans="1:18" ht="14.4">
      <c r="A214" s="212" t="e">
        <v>#N/A</v>
      </c>
      <c r="B214" s="204" t="s">
        <v>1041</v>
      </c>
      <c r="C214" s="205" t="s">
        <v>238</v>
      </c>
      <c r="D214" s="204">
        <v>0</v>
      </c>
      <c r="E214" s="206">
        <v>0</v>
      </c>
      <c r="F214" s="207">
        <v>0</v>
      </c>
      <c r="G214" s="207">
        <v>0</v>
      </c>
      <c r="H214" s="208" t="e">
        <f t="shared" si="0"/>
        <v>#DIV/0!</v>
      </c>
      <c r="I214" s="206">
        <v>0</v>
      </c>
      <c r="J214" s="207">
        <v>0</v>
      </c>
      <c r="K214" s="207">
        <v>0</v>
      </c>
      <c r="L214" s="208" t="e">
        <f t="shared" si="1"/>
        <v>#DIV/0!</v>
      </c>
      <c r="M214" s="207">
        <v>0</v>
      </c>
      <c r="N214" s="207">
        <v>0</v>
      </c>
      <c r="O214" s="213"/>
      <c r="P214" s="206">
        <v>3</v>
      </c>
      <c r="Q214" s="214"/>
      <c r="R214" s="211" t="b">
        <v>1</v>
      </c>
    </row>
    <row r="215" spans="1:18" ht="14.4">
      <c r="A215" s="212" t="e">
        <v>#N/A</v>
      </c>
      <c r="B215" s="204" t="s">
        <v>1041</v>
      </c>
      <c r="C215" s="205" t="s">
        <v>239</v>
      </c>
      <c r="D215" s="204">
        <v>0</v>
      </c>
      <c r="E215" s="206">
        <v>0</v>
      </c>
      <c r="F215" s="207">
        <v>0</v>
      </c>
      <c r="G215" s="207">
        <v>0</v>
      </c>
      <c r="H215" s="208" t="e">
        <f t="shared" si="0"/>
        <v>#DIV/0!</v>
      </c>
      <c r="I215" s="206">
        <v>0</v>
      </c>
      <c r="J215" s="207">
        <v>0</v>
      </c>
      <c r="K215" s="207">
        <v>0</v>
      </c>
      <c r="L215" s="208" t="e">
        <f t="shared" si="1"/>
        <v>#DIV/0!</v>
      </c>
      <c r="M215" s="207">
        <v>0</v>
      </c>
      <c r="N215" s="207">
        <v>0</v>
      </c>
      <c r="O215" s="206">
        <v>1261</v>
      </c>
      <c r="P215" s="206">
        <v>1793</v>
      </c>
      <c r="Q215" s="214"/>
      <c r="R215" s="210"/>
    </row>
    <row r="216" spans="1:18" ht="14.4">
      <c r="A216" s="212" t="e">
        <v>#N/A</v>
      </c>
      <c r="B216" s="204" t="s">
        <v>1041</v>
      </c>
      <c r="C216" s="205" t="s">
        <v>373</v>
      </c>
      <c r="D216" s="204">
        <v>0</v>
      </c>
      <c r="E216" s="206">
        <v>0</v>
      </c>
      <c r="F216" s="207">
        <v>0</v>
      </c>
      <c r="G216" s="207">
        <v>0</v>
      </c>
      <c r="H216" s="208" t="e">
        <f t="shared" si="0"/>
        <v>#DIV/0!</v>
      </c>
      <c r="I216" s="206">
        <v>0</v>
      </c>
      <c r="J216" s="207">
        <v>0</v>
      </c>
      <c r="K216" s="207">
        <v>0</v>
      </c>
      <c r="L216" s="208" t="e">
        <f t="shared" si="1"/>
        <v>#DIV/0!</v>
      </c>
      <c r="M216" s="207">
        <v>0</v>
      </c>
      <c r="N216" s="207">
        <v>0</v>
      </c>
      <c r="O216" s="213"/>
      <c r="P216" s="206">
        <v>1</v>
      </c>
      <c r="Q216" s="214"/>
      <c r="R216" s="210"/>
    </row>
    <row r="217" spans="1:18" ht="14.4">
      <c r="A217" s="212" t="e">
        <v>#N/A</v>
      </c>
      <c r="B217" s="204" t="s">
        <v>1041</v>
      </c>
      <c r="C217" s="205" t="s">
        <v>1007</v>
      </c>
      <c r="D217" s="204">
        <v>0</v>
      </c>
      <c r="E217" s="206">
        <v>0</v>
      </c>
      <c r="F217" s="207">
        <v>0</v>
      </c>
      <c r="G217" s="207">
        <v>0</v>
      </c>
      <c r="H217" s="208" t="e">
        <f t="shared" si="0"/>
        <v>#DIV/0!</v>
      </c>
      <c r="I217" s="206">
        <v>0</v>
      </c>
      <c r="J217" s="207">
        <v>0</v>
      </c>
      <c r="K217" s="207">
        <v>0</v>
      </c>
      <c r="L217" s="208" t="e">
        <f t="shared" si="1"/>
        <v>#DIV/0!</v>
      </c>
      <c r="M217" s="207">
        <v>0</v>
      </c>
      <c r="N217" s="207">
        <v>0</v>
      </c>
      <c r="O217" s="213"/>
      <c r="P217" s="213"/>
      <c r="Q217" s="214"/>
      <c r="R217" s="210"/>
    </row>
    <row r="218" spans="1:18" ht="14.4">
      <c r="A218" s="212" t="e">
        <v>#N/A</v>
      </c>
      <c r="B218" s="204" t="s">
        <v>1041</v>
      </c>
      <c r="C218" s="205" t="s">
        <v>1050</v>
      </c>
      <c r="D218" s="204">
        <v>0</v>
      </c>
      <c r="E218" s="206">
        <v>0</v>
      </c>
      <c r="F218" s="207">
        <v>0</v>
      </c>
      <c r="G218" s="207">
        <v>0</v>
      </c>
      <c r="H218" s="208" t="e">
        <f t="shared" si="0"/>
        <v>#DIV/0!</v>
      </c>
      <c r="I218" s="206">
        <v>0</v>
      </c>
      <c r="J218" s="207">
        <v>0</v>
      </c>
      <c r="K218" s="207">
        <v>0</v>
      </c>
      <c r="L218" s="208" t="e">
        <f t="shared" si="1"/>
        <v>#DIV/0!</v>
      </c>
      <c r="M218" s="207">
        <v>0</v>
      </c>
      <c r="N218" s="207">
        <v>0</v>
      </c>
      <c r="O218" s="213"/>
      <c r="P218" s="213"/>
      <c r="Q218" s="214"/>
      <c r="R218" s="210"/>
    </row>
    <row r="219" spans="1:18" ht="14.4">
      <c r="A219" s="212" t="e">
        <v>#N/A</v>
      </c>
      <c r="B219" s="204" t="s">
        <v>1041</v>
      </c>
      <c r="C219" s="205" t="s">
        <v>1005</v>
      </c>
      <c r="D219" s="204">
        <v>0</v>
      </c>
      <c r="E219" s="206">
        <v>0</v>
      </c>
      <c r="F219" s="207">
        <v>0</v>
      </c>
      <c r="G219" s="207">
        <v>0</v>
      </c>
      <c r="H219" s="208" t="e">
        <f t="shared" si="0"/>
        <v>#DIV/0!</v>
      </c>
      <c r="I219" s="206">
        <v>0</v>
      </c>
      <c r="J219" s="207">
        <v>0</v>
      </c>
      <c r="K219" s="207">
        <v>0</v>
      </c>
      <c r="L219" s="208" t="e">
        <f t="shared" si="1"/>
        <v>#DIV/0!</v>
      </c>
      <c r="M219" s="207">
        <v>0</v>
      </c>
      <c r="N219" s="207">
        <v>0</v>
      </c>
      <c r="O219" s="213"/>
      <c r="P219" s="213"/>
      <c r="Q219" s="214"/>
      <c r="R219" s="210"/>
    </row>
    <row r="220" spans="1:18" ht="14.4">
      <c r="A220" s="212" t="e">
        <v>#N/A</v>
      </c>
      <c r="B220" s="204" t="s">
        <v>1041</v>
      </c>
      <c r="C220" s="205" t="s">
        <v>1004</v>
      </c>
      <c r="D220" s="204">
        <v>0</v>
      </c>
      <c r="E220" s="206">
        <v>0</v>
      </c>
      <c r="F220" s="207">
        <v>0</v>
      </c>
      <c r="G220" s="207">
        <v>0</v>
      </c>
      <c r="H220" s="208" t="e">
        <f t="shared" si="0"/>
        <v>#DIV/0!</v>
      </c>
      <c r="I220" s="206">
        <v>0</v>
      </c>
      <c r="J220" s="207">
        <v>0</v>
      </c>
      <c r="K220" s="207">
        <v>0</v>
      </c>
      <c r="L220" s="208" t="e">
        <f t="shared" si="1"/>
        <v>#DIV/0!</v>
      </c>
      <c r="M220" s="207">
        <v>0</v>
      </c>
      <c r="N220" s="207">
        <v>0</v>
      </c>
      <c r="O220" s="213"/>
      <c r="P220" s="213"/>
      <c r="Q220" s="214"/>
      <c r="R220" s="210"/>
    </row>
    <row r="221" spans="1:18" ht="14.4">
      <c r="A221" s="212" t="e">
        <v>#N/A</v>
      </c>
      <c r="B221" s="204" t="s">
        <v>1041</v>
      </c>
      <c r="C221" s="205" t="s">
        <v>1003</v>
      </c>
      <c r="D221" s="204">
        <v>0</v>
      </c>
      <c r="E221" s="206">
        <v>0</v>
      </c>
      <c r="F221" s="207">
        <v>0</v>
      </c>
      <c r="G221" s="207">
        <v>0</v>
      </c>
      <c r="H221" s="208" t="e">
        <f t="shared" si="0"/>
        <v>#DIV/0!</v>
      </c>
      <c r="I221" s="206">
        <v>0</v>
      </c>
      <c r="J221" s="207">
        <v>0</v>
      </c>
      <c r="K221" s="207">
        <v>0</v>
      </c>
      <c r="L221" s="208" t="e">
        <f t="shared" si="1"/>
        <v>#DIV/0!</v>
      </c>
      <c r="M221" s="207">
        <v>0</v>
      </c>
      <c r="N221" s="207">
        <v>0</v>
      </c>
      <c r="O221" s="213"/>
      <c r="P221" s="213"/>
      <c r="Q221" s="214"/>
      <c r="R221" s="210"/>
    </row>
    <row r="222" spans="1:18" ht="14.4">
      <c r="A222" s="212" t="e">
        <v>#N/A</v>
      </c>
      <c r="B222" s="204" t="s">
        <v>1041</v>
      </c>
      <c r="C222" s="205" t="s">
        <v>1002</v>
      </c>
      <c r="D222" s="204">
        <v>0</v>
      </c>
      <c r="E222" s="206">
        <v>0</v>
      </c>
      <c r="F222" s="207">
        <v>0</v>
      </c>
      <c r="G222" s="207">
        <v>0</v>
      </c>
      <c r="H222" s="208" t="e">
        <f t="shared" si="0"/>
        <v>#DIV/0!</v>
      </c>
      <c r="I222" s="206">
        <v>0</v>
      </c>
      <c r="J222" s="207">
        <v>0</v>
      </c>
      <c r="K222" s="207">
        <v>0</v>
      </c>
      <c r="L222" s="208" t="e">
        <f t="shared" si="1"/>
        <v>#DIV/0!</v>
      </c>
      <c r="M222" s="207">
        <v>0</v>
      </c>
      <c r="N222" s="207">
        <v>0</v>
      </c>
      <c r="O222" s="213"/>
      <c r="P222" s="213"/>
      <c r="Q222" s="214"/>
      <c r="R222" s="210"/>
    </row>
    <row r="223" spans="1:18" ht="14.4">
      <c r="A223" s="212" t="e">
        <v>#N/A</v>
      </c>
      <c r="B223" s="204" t="s">
        <v>1041</v>
      </c>
      <c r="C223" s="205" t="s">
        <v>1001</v>
      </c>
      <c r="D223" s="204">
        <v>0</v>
      </c>
      <c r="E223" s="206">
        <v>0</v>
      </c>
      <c r="F223" s="207">
        <v>0</v>
      </c>
      <c r="G223" s="207">
        <v>0</v>
      </c>
      <c r="H223" s="208" t="e">
        <f t="shared" si="0"/>
        <v>#DIV/0!</v>
      </c>
      <c r="I223" s="206">
        <v>0</v>
      </c>
      <c r="J223" s="207">
        <v>0</v>
      </c>
      <c r="K223" s="207">
        <v>0</v>
      </c>
      <c r="L223" s="208" t="e">
        <f t="shared" si="1"/>
        <v>#DIV/0!</v>
      </c>
      <c r="M223" s="207">
        <v>0</v>
      </c>
      <c r="N223" s="207">
        <v>0</v>
      </c>
      <c r="O223" s="213"/>
      <c r="P223" s="213"/>
      <c r="Q223" s="214"/>
      <c r="R223" s="210"/>
    </row>
    <row r="224" spans="1:18" ht="14.4">
      <c r="A224" s="212" t="e">
        <v>#N/A</v>
      </c>
      <c r="B224" s="204" t="s">
        <v>1041</v>
      </c>
      <c r="C224" s="205" t="s">
        <v>1000</v>
      </c>
      <c r="D224" s="204">
        <v>0</v>
      </c>
      <c r="E224" s="206">
        <v>0</v>
      </c>
      <c r="F224" s="207">
        <v>0</v>
      </c>
      <c r="G224" s="207">
        <v>0</v>
      </c>
      <c r="H224" s="208" t="e">
        <f t="shared" si="0"/>
        <v>#DIV/0!</v>
      </c>
      <c r="I224" s="206">
        <v>0</v>
      </c>
      <c r="J224" s="207">
        <v>0</v>
      </c>
      <c r="K224" s="207">
        <v>0</v>
      </c>
      <c r="L224" s="208" t="e">
        <f t="shared" si="1"/>
        <v>#DIV/0!</v>
      </c>
      <c r="M224" s="207">
        <v>0</v>
      </c>
      <c r="N224" s="207">
        <v>0</v>
      </c>
      <c r="O224" s="213"/>
      <c r="P224" s="213"/>
      <c r="Q224" s="214"/>
      <c r="R224" s="210"/>
    </row>
    <row r="225" spans="1:18" ht="14.4">
      <c r="A225" s="212" t="e">
        <v>#N/A</v>
      </c>
      <c r="B225" s="204" t="s">
        <v>1041</v>
      </c>
      <c r="C225" s="205" t="s">
        <v>998</v>
      </c>
      <c r="D225" s="204">
        <v>0</v>
      </c>
      <c r="E225" s="206">
        <v>0</v>
      </c>
      <c r="F225" s="207">
        <v>0</v>
      </c>
      <c r="G225" s="207">
        <v>0</v>
      </c>
      <c r="H225" s="208" t="e">
        <f t="shared" si="0"/>
        <v>#DIV/0!</v>
      </c>
      <c r="I225" s="206">
        <v>0</v>
      </c>
      <c r="J225" s="207">
        <v>0</v>
      </c>
      <c r="K225" s="207">
        <v>0</v>
      </c>
      <c r="L225" s="208" t="e">
        <f t="shared" si="1"/>
        <v>#DIV/0!</v>
      </c>
      <c r="M225" s="207">
        <v>0</v>
      </c>
      <c r="N225" s="207">
        <v>0</v>
      </c>
      <c r="O225" s="213"/>
      <c r="P225" s="213"/>
      <c r="Q225" s="214"/>
      <c r="R225" s="210"/>
    </row>
    <row r="226" spans="1:18" ht="14.4">
      <c r="A226" s="212" t="e">
        <v>#N/A</v>
      </c>
      <c r="B226" s="204" t="s">
        <v>1041</v>
      </c>
      <c r="C226" s="205" t="s">
        <v>997</v>
      </c>
      <c r="D226" s="204">
        <v>0</v>
      </c>
      <c r="E226" s="206">
        <v>0</v>
      </c>
      <c r="F226" s="207">
        <v>0</v>
      </c>
      <c r="G226" s="207">
        <v>0</v>
      </c>
      <c r="H226" s="208" t="e">
        <f t="shared" si="0"/>
        <v>#DIV/0!</v>
      </c>
      <c r="I226" s="206">
        <v>0</v>
      </c>
      <c r="J226" s="207">
        <v>0</v>
      </c>
      <c r="K226" s="207">
        <v>0</v>
      </c>
      <c r="L226" s="208" t="e">
        <f t="shared" si="1"/>
        <v>#DIV/0!</v>
      </c>
      <c r="M226" s="207">
        <v>0</v>
      </c>
      <c r="N226" s="207">
        <v>0</v>
      </c>
      <c r="O226" s="213"/>
      <c r="P226" s="213"/>
      <c r="Q226" s="214"/>
      <c r="R226" s="210"/>
    </row>
    <row r="227" spans="1:18" ht="14.4">
      <c r="A227" s="212" t="e">
        <v>#N/A</v>
      </c>
      <c r="B227" s="204" t="s">
        <v>1041</v>
      </c>
      <c r="C227" s="205" t="s">
        <v>996</v>
      </c>
      <c r="D227" s="204">
        <v>0</v>
      </c>
      <c r="E227" s="206">
        <v>0</v>
      </c>
      <c r="F227" s="207">
        <v>0</v>
      </c>
      <c r="G227" s="207">
        <v>0</v>
      </c>
      <c r="H227" s="208" t="e">
        <f t="shared" si="0"/>
        <v>#DIV/0!</v>
      </c>
      <c r="I227" s="206">
        <v>0</v>
      </c>
      <c r="J227" s="207">
        <v>0</v>
      </c>
      <c r="K227" s="207">
        <v>0</v>
      </c>
      <c r="L227" s="208" t="e">
        <f t="shared" si="1"/>
        <v>#DIV/0!</v>
      </c>
      <c r="M227" s="207">
        <v>0</v>
      </c>
      <c r="N227" s="207">
        <v>0</v>
      </c>
      <c r="O227" s="213"/>
      <c r="P227" s="213"/>
      <c r="Q227" s="214"/>
      <c r="R227" s="210"/>
    </row>
    <row r="228" spans="1:18" ht="14.4">
      <c r="A228" s="212" t="e">
        <v>#N/A</v>
      </c>
      <c r="B228" s="204" t="s">
        <v>1041</v>
      </c>
      <c r="C228" s="205" t="s">
        <v>995</v>
      </c>
      <c r="D228" s="204">
        <v>0</v>
      </c>
      <c r="E228" s="206">
        <v>0</v>
      </c>
      <c r="F228" s="207">
        <v>0</v>
      </c>
      <c r="G228" s="207">
        <v>0</v>
      </c>
      <c r="H228" s="208" t="e">
        <f t="shared" si="0"/>
        <v>#DIV/0!</v>
      </c>
      <c r="I228" s="206">
        <v>0</v>
      </c>
      <c r="J228" s="207">
        <v>0</v>
      </c>
      <c r="K228" s="207">
        <v>0</v>
      </c>
      <c r="L228" s="208" t="e">
        <f t="shared" si="1"/>
        <v>#DIV/0!</v>
      </c>
      <c r="M228" s="207">
        <v>0</v>
      </c>
      <c r="N228" s="207">
        <v>0</v>
      </c>
      <c r="O228" s="213"/>
      <c r="P228" s="213"/>
      <c r="Q228" s="214"/>
      <c r="R228" s="210"/>
    </row>
    <row r="229" spans="1:18" ht="14.4">
      <c r="A229" s="203" t="s">
        <v>1038</v>
      </c>
      <c r="B229" s="204" t="s">
        <v>1039</v>
      </c>
      <c r="C229" s="205" t="s">
        <v>491</v>
      </c>
      <c r="D229" s="204">
        <v>0</v>
      </c>
      <c r="E229" s="206">
        <v>0</v>
      </c>
      <c r="F229" s="207">
        <v>0</v>
      </c>
      <c r="G229" s="207">
        <v>0</v>
      </c>
      <c r="H229" s="208" t="e">
        <f t="shared" si="0"/>
        <v>#DIV/0!</v>
      </c>
      <c r="I229" s="206">
        <v>0</v>
      </c>
      <c r="J229" s="207">
        <v>0</v>
      </c>
      <c r="K229" s="207">
        <v>0</v>
      </c>
      <c r="L229" s="208" t="e">
        <f t="shared" si="1"/>
        <v>#DIV/0!</v>
      </c>
      <c r="M229" s="207">
        <v>0</v>
      </c>
      <c r="N229" s="207">
        <v>0</v>
      </c>
      <c r="O229" s="206">
        <v>0</v>
      </c>
      <c r="P229" s="213"/>
      <c r="Q229" s="214"/>
      <c r="R229" s="211" t="b">
        <v>1</v>
      </c>
    </row>
    <row r="230" spans="1:18" ht="14.4">
      <c r="A230" s="203" t="s">
        <v>1038</v>
      </c>
      <c r="B230" s="204" t="s">
        <v>1039</v>
      </c>
      <c r="C230" s="205" t="s">
        <v>360</v>
      </c>
      <c r="D230" s="204">
        <v>1</v>
      </c>
      <c r="E230" s="206">
        <v>0</v>
      </c>
      <c r="F230" s="207">
        <v>0</v>
      </c>
      <c r="G230" s="207">
        <v>0</v>
      </c>
      <c r="H230" s="208" t="e">
        <f t="shared" si="0"/>
        <v>#DIV/0!</v>
      </c>
      <c r="I230" s="206">
        <v>0</v>
      </c>
      <c r="J230" s="207">
        <v>0</v>
      </c>
      <c r="K230" s="207">
        <v>0</v>
      </c>
      <c r="L230" s="208" t="e">
        <f t="shared" si="1"/>
        <v>#DIV/0!</v>
      </c>
      <c r="M230" s="207">
        <v>0</v>
      </c>
      <c r="N230" s="207">
        <v>0</v>
      </c>
      <c r="O230" s="206">
        <v>0</v>
      </c>
      <c r="P230" s="206">
        <v>1</v>
      </c>
      <c r="Q230" s="209">
        <v>0</v>
      </c>
      <c r="R230" s="210"/>
    </row>
    <row r="231" spans="1:18" ht="14.4">
      <c r="A231" s="203" t="s">
        <v>1038</v>
      </c>
      <c r="B231" s="204" t="s">
        <v>1039</v>
      </c>
      <c r="C231" s="205" t="s">
        <v>358</v>
      </c>
      <c r="D231" s="204">
        <v>0</v>
      </c>
      <c r="E231" s="206">
        <v>0</v>
      </c>
      <c r="F231" s="207">
        <v>0</v>
      </c>
      <c r="G231" s="207">
        <v>0</v>
      </c>
      <c r="H231" s="208" t="e">
        <f t="shared" si="0"/>
        <v>#DIV/0!</v>
      </c>
      <c r="I231" s="206">
        <v>0</v>
      </c>
      <c r="J231" s="207">
        <v>0</v>
      </c>
      <c r="K231" s="207">
        <v>0</v>
      </c>
      <c r="L231" s="208" t="e">
        <f t="shared" si="1"/>
        <v>#DIV/0!</v>
      </c>
      <c r="M231" s="207">
        <v>0</v>
      </c>
      <c r="N231" s="207">
        <v>0</v>
      </c>
      <c r="O231" s="206">
        <v>0</v>
      </c>
      <c r="P231" s="206">
        <v>0</v>
      </c>
      <c r="Q231" s="214"/>
      <c r="R231" s="210"/>
    </row>
    <row r="232" spans="1:18" ht="14.4">
      <c r="A232" s="203" t="s">
        <v>1038</v>
      </c>
      <c r="B232" s="204" t="s">
        <v>1039</v>
      </c>
      <c r="C232" s="205" t="s">
        <v>453</v>
      </c>
      <c r="D232" s="204">
        <v>0</v>
      </c>
      <c r="E232" s="206">
        <v>0</v>
      </c>
      <c r="F232" s="207">
        <v>0</v>
      </c>
      <c r="G232" s="207">
        <v>0</v>
      </c>
      <c r="H232" s="208" t="e">
        <f t="shared" si="0"/>
        <v>#DIV/0!</v>
      </c>
      <c r="I232" s="206">
        <v>0</v>
      </c>
      <c r="J232" s="207">
        <v>0</v>
      </c>
      <c r="K232" s="207">
        <v>0</v>
      </c>
      <c r="L232" s="208" t="e">
        <f t="shared" si="1"/>
        <v>#DIV/0!</v>
      </c>
      <c r="M232" s="207">
        <v>0</v>
      </c>
      <c r="N232" s="207">
        <v>0</v>
      </c>
      <c r="O232" s="206">
        <v>0</v>
      </c>
      <c r="P232" s="213"/>
      <c r="Q232" s="214"/>
      <c r="R232" s="210"/>
    </row>
    <row r="233" spans="1:18" ht="14.4">
      <c r="A233" s="203" t="s">
        <v>1038</v>
      </c>
      <c r="B233" s="204" t="s">
        <v>1041</v>
      </c>
      <c r="C233" s="205" t="s">
        <v>542</v>
      </c>
      <c r="D233" s="204">
        <v>22</v>
      </c>
      <c r="E233" s="206">
        <v>0</v>
      </c>
      <c r="F233" s="207">
        <v>0</v>
      </c>
      <c r="G233" s="207">
        <v>0</v>
      </c>
      <c r="H233" s="208" t="e">
        <f t="shared" si="0"/>
        <v>#DIV/0!</v>
      </c>
      <c r="I233" s="206">
        <v>0</v>
      </c>
      <c r="J233" s="207">
        <v>0</v>
      </c>
      <c r="K233" s="207">
        <v>0</v>
      </c>
      <c r="L233" s="208" t="e">
        <f t="shared" si="1"/>
        <v>#DIV/0!</v>
      </c>
      <c r="M233" s="207">
        <v>0</v>
      </c>
      <c r="N233" s="207">
        <v>0</v>
      </c>
      <c r="O233" s="206">
        <v>0</v>
      </c>
      <c r="P233" s="213"/>
      <c r="Q233" s="209">
        <v>0</v>
      </c>
      <c r="R233" s="211" t="b">
        <v>1</v>
      </c>
    </row>
    <row r="234" spans="1:18" ht="14.4">
      <c r="A234" s="203" t="s">
        <v>1038</v>
      </c>
      <c r="B234" s="204" t="s">
        <v>1039</v>
      </c>
      <c r="C234" s="205" t="s">
        <v>451</v>
      </c>
      <c r="D234" s="204">
        <v>0</v>
      </c>
      <c r="E234" s="206">
        <v>0</v>
      </c>
      <c r="F234" s="207">
        <v>0</v>
      </c>
      <c r="G234" s="207">
        <v>0</v>
      </c>
      <c r="H234" s="208" t="e">
        <f t="shared" si="0"/>
        <v>#DIV/0!</v>
      </c>
      <c r="I234" s="206">
        <v>0</v>
      </c>
      <c r="J234" s="207">
        <v>0</v>
      </c>
      <c r="K234" s="207">
        <v>0</v>
      </c>
      <c r="L234" s="208" t="e">
        <f t="shared" si="1"/>
        <v>#DIV/0!</v>
      </c>
      <c r="M234" s="207">
        <v>0</v>
      </c>
      <c r="N234" s="207">
        <v>0</v>
      </c>
      <c r="O234" s="206">
        <v>0</v>
      </c>
      <c r="P234" s="213"/>
      <c r="Q234" s="214"/>
      <c r="R234" s="211" t="b">
        <v>1</v>
      </c>
    </row>
    <row r="235" spans="1:18" ht="14.4">
      <c r="A235" s="212" t="e">
        <v>#N/A</v>
      </c>
      <c r="B235" s="204" t="s">
        <v>1041</v>
      </c>
      <c r="C235" s="205" t="s">
        <v>450</v>
      </c>
      <c r="D235" s="204">
        <v>0</v>
      </c>
      <c r="E235" s="206">
        <v>0</v>
      </c>
      <c r="F235" s="207">
        <v>0</v>
      </c>
      <c r="G235" s="207">
        <v>0</v>
      </c>
      <c r="H235" s="208" t="e">
        <f t="shared" si="0"/>
        <v>#DIV/0!</v>
      </c>
      <c r="I235" s="206">
        <v>0</v>
      </c>
      <c r="J235" s="207">
        <v>0</v>
      </c>
      <c r="K235" s="207">
        <v>0</v>
      </c>
      <c r="L235" s="208" t="e">
        <f t="shared" si="1"/>
        <v>#DIV/0!</v>
      </c>
      <c r="M235" s="207">
        <v>0</v>
      </c>
      <c r="N235" s="207">
        <v>0</v>
      </c>
      <c r="O235" s="213"/>
      <c r="P235" s="206">
        <v>0</v>
      </c>
      <c r="Q235" s="214"/>
      <c r="R235" s="210"/>
    </row>
    <row r="236" spans="1:18" ht="14.4">
      <c r="A236" s="203" t="s">
        <v>1038</v>
      </c>
      <c r="B236" s="204" t="s">
        <v>1039</v>
      </c>
      <c r="C236" s="205" t="s">
        <v>448</v>
      </c>
      <c r="D236" s="204">
        <v>0</v>
      </c>
      <c r="E236" s="206">
        <v>0</v>
      </c>
      <c r="F236" s="207">
        <v>0</v>
      </c>
      <c r="G236" s="207">
        <v>0</v>
      </c>
      <c r="H236" s="208" t="e">
        <f t="shared" si="0"/>
        <v>#DIV/0!</v>
      </c>
      <c r="I236" s="206">
        <v>0</v>
      </c>
      <c r="J236" s="207">
        <v>0</v>
      </c>
      <c r="K236" s="207">
        <v>0</v>
      </c>
      <c r="L236" s="211" t="e">
        <v>#DIV/0!</v>
      </c>
      <c r="M236" s="207">
        <v>0</v>
      </c>
      <c r="N236" s="207">
        <v>0</v>
      </c>
      <c r="O236" s="206">
        <v>0</v>
      </c>
      <c r="P236" s="206">
        <v>1</v>
      </c>
      <c r="Q236" s="214"/>
      <c r="R236" s="211" t="b">
        <v>1</v>
      </c>
    </row>
    <row r="237" spans="1:18" ht="14.4">
      <c r="A237" s="203" t="s">
        <v>1038</v>
      </c>
      <c r="B237" s="204" t="s">
        <v>1039</v>
      </c>
      <c r="C237" s="205" t="s">
        <v>229</v>
      </c>
      <c r="D237" s="204">
        <v>0</v>
      </c>
      <c r="E237" s="206">
        <v>0</v>
      </c>
      <c r="F237" s="207">
        <v>0</v>
      </c>
      <c r="G237" s="207">
        <v>0</v>
      </c>
      <c r="H237" s="208" t="e">
        <f t="shared" si="0"/>
        <v>#DIV/0!</v>
      </c>
      <c r="I237" s="206">
        <v>0</v>
      </c>
      <c r="J237" s="207">
        <v>0</v>
      </c>
      <c r="K237" s="207">
        <v>0</v>
      </c>
      <c r="L237" s="211" t="e">
        <v>#DIV/0!</v>
      </c>
      <c r="M237" s="207">
        <v>0</v>
      </c>
      <c r="N237" s="207">
        <v>0</v>
      </c>
      <c r="O237" s="206">
        <v>1</v>
      </c>
      <c r="P237" s="206">
        <v>26</v>
      </c>
      <c r="Q237" s="214"/>
      <c r="R237" s="211" t="b">
        <v>1</v>
      </c>
    </row>
    <row r="238" spans="1:18" ht="14.4">
      <c r="A238" s="203" t="s">
        <v>1047</v>
      </c>
      <c r="B238" s="204" t="s">
        <v>1041</v>
      </c>
      <c r="C238" s="205" t="s">
        <v>94</v>
      </c>
      <c r="D238" s="204">
        <v>125</v>
      </c>
      <c r="E238" s="206">
        <v>0</v>
      </c>
      <c r="F238" s="207">
        <v>0</v>
      </c>
      <c r="G238" s="207">
        <v>0</v>
      </c>
      <c r="H238" s="208" t="e">
        <f t="shared" si="0"/>
        <v>#DIV/0!</v>
      </c>
      <c r="I238" s="206">
        <v>0</v>
      </c>
      <c r="J238" s="207">
        <v>0</v>
      </c>
      <c r="K238" s="207">
        <v>0</v>
      </c>
      <c r="L238" s="211" t="e">
        <v>#DIV/0!</v>
      </c>
      <c r="M238" s="207">
        <v>0</v>
      </c>
      <c r="N238" s="207">
        <v>0</v>
      </c>
      <c r="O238" s="206">
        <v>716</v>
      </c>
      <c r="P238" s="206">
        <v>5164</v>
      </c>
      <c r="Q238" s="209">
        <v>0.99</v>
      </c>
      <c r="R238" s="211" t="b">
        <v>1</v>
      </c>
    </row>
    <row r="239" spans="1:18" ht="14.4">
      <c r="A239" s="203" t="s">
        <v>593</v>
      </c>
      <c r="B239" s="204" t="s">
        <v>1041</v>
      </c>
      <c r="C239" s="205" t="s">
        <v>533</v>
      </c>
      <c r="D239" s="204">
        <v>715</v>
      </c>
      <c r="E239" s="206">
        <v>0</v>
      </c>
      <c r="F239" s="207">
        <v>0</v>
      </c>
      <c r="G239" s="207">
        <v>0</v>
      </c>
      <c r="H239" s="208" t="e">
        <f t="shared" si="0"/>
        <v>#DIV/0!</v>
      </c>
      <c r="I239" s="206">
        <v>0</v>
      </c>
      <c r="J239" s="207">
        <v>0</v>
      </c>
      <c r="K239" s="207">
        <v>0</v>
      </c>
      <c r="L239" s="211" t="e">
        <v>#DIV/0!</v>
      </c>
      <c r="M239" s="207">
        <v>0</v>
      </c>
      <c r="N239" s="207">
        <v>0</v>
      </c>
      <c r="O239" s="206">
        <v>3926</v>
      </c>
      <c r="P239" s="206">
        <v>8598</v>
      </c>
      <c r="Q239" s="209">
        <v>1</v>
      </c>
      <c r="R239" s="211" t="b">
        <v>1</v>
      </c>
    </row>
    <row r="240" spans="1:18" ht="14.4">
      <c r="A240" s="203" t="s">
        <v>1038</v>
      </c>
      <c r="B240" s="204" t="s">
        <v>1039</v>
      </c>
      <c r="C240" s="205" t="s">
        <v>447</v>
      </c>
      <c r="D240" s="204">
        <v>0</v>
      </c>
      <c r="E240" s="206">
        <v>0</v>
      </c>
      <c r="F240" s="207">
        <v>0</v>
      </c>
      <c r="G240" s="207">
        <v>0</v>
      </c>
      <c r="H240" s="208" t="e">
        <f t="shared" si="0"/>
        <v>#DIV/0!</v>
      </c>
      <c r="I240" s="206">
        <v>0</v>
      </c>
      <c r="J240" s="207">
        <v>0</v>
      </c>
      <c r="K240" s="207">
        <v>0</v>
      </c>
      <c r="L240" s="211" t="e">
        <v>#DIV/0!</v>
      </c>
      <c r="M240" s="207">
        <v>0</v>
      </c>
      <c r="N240" s="207">
        <v>0</v>
      </c>
      <c r="O240" s="213"/>
      <c r="P240" s="213"/>
      <c r="Q240" s="214"/>
      <c r="R240" s="210"/>
    </row>
    <row r="241" spans="1:18" ht="14.4">
      <c r="A241" s="212" t="e">
        <v>#N/A</v>
      </c>
      <c r="B241" s="204" t="s">
        <v>1041</v>
      </c>
      <c r="C241" s="205" t="s">
        <v>273</v>
      </c>
      <c r="D241" s="204">
        <v>0</v>
      </c>
      <c r="E241" s="206">
        <v>0</v>
      </c>
      <c r="F241" s="207">
        <v>0</v>
      </c>
      <c r="G241" s="207">
        <v>0</v>
      </c>
      <c r="H241" s="208" t="e">
        <f t="shared" si="0"/>
        <v>#DIV/0!</v>
      </c>
      <c r="I241" s="206">
        <v>0</v>
      </c>
      <c r="J241" s="207">
        <v>0</v>
      </c>
      <c r="K241" s="207">
        <v>0</v>
      </c>
      <c r="L241" s="211" t="e">
        <v>#DIV/0!</v>
      </c>
      <c r="M241" s="207">
        <v>0</v>
      </c>
      <c r="N241" s="207">
        <v>0</v>
      </c>
      <c r="O241" s="213"/>
      <c r="P241" s="206">
        <v>11</v>
      </c>
      <c r="Q241" s="214"/>
      <c r="R241" s="210"/>
    </row>
    <row r="242" spans="1:18" ht="14.4">
      <c r="A242" s="203" t="s">
        <v>1038</v>
      </c>
      <c r="B242" s="204" t="s">
        <v>1039</v>
      </c>
      <c r="C242" s="205" t="s">
        <v>445</v>
      </c>
      <c r="D242" s="204">
        <v>0</v>
      </c>
      <c r="E242" s="206">
        <v>0</v>
      </c>
      <c r="F242" s="207">
        <v>0</v>
      </c>
      <c r="G242" s="207">
        <v>0</v>
      </c>
      <c r="H242" s="208" t="e">
        <f t="shared" si="0"/>
        <v>#DIV/0!</v>
      </c>
      <c r="I242" s="206">
        <v>0</v>
      </c>
      <c r="J242" s="207">
        <v>0</v>
      </c>
      <c r="K242" s="207">
        <v>0</v>
      </c>
      <c r="L242" s="211" t="e">
        <v>#DIV/0!</v>
      </c>
      <c r="M242" s="207">
        <v>0</v>
      </c>
      <c r="N242" s="207">
        <v>0</v>
      </c>
      <c r="O242" s="206">
        <v>0</v>
      </c>
      <c r="P242" s="213"/>
      <c r="Q242" s="214"/>
      <c r="R242" s="211" t="b">
        <v>1</v>
      </c>
    </row>
    <row r="243" spans="1:18" ht="14.4">
      <c r="A243" s="203" t="s">
        <v>1038</v>
      </c>
      <c r="B243" s="204" t="s">
        <v>1039</v>
      </c>
      <c r="C243" s="205" t="s">
        <v>488</v>
      </c>
      <c r="D243" s="204">
        <v>0</v>
      </c>
      <c r="E243" s="206">
        <v>0</v>
      </c>
      <c r="F243" s="207">
        <v>0</v>
      </c>
      <c r="G243" s="207">
        <v>0</v>
      </c>
      <c r="H243" s="208" t="e">
        <f t="shared" si="0"/>
        <v>#DIV/0!</v>
      </c>
      <c r="I243" s="206">
        <v>0</v>
      </c>
      <c r="J243" s="207">
        <v>0</v>
      </c>
      <c r="K243" s="207">
        <v>0</v>
      </c>
      <c r="L243" s="211" t="e">
        <v>#DIV/0!</v>
      </c>
      <c r="M243" s="207">
        <v>0</v>
      </c>
      <c r="N243" s="207">
        <v>0</v>
      </c>
      <c r="O243" s="206">
        <v>2</v>
      </c>
      <c r="P243" s="206">
        <v>9</v>
      </c>
      <c r="Q243" s="214"/>
      <c r="R243" s="211" t="b">
        <v>1</v>
      </c>
    </row>
    <row r="244" spans="1:18" ht="14.4">
      <c r="A244" s="212" t="e">
        <v>#N/A</v>
      </c>
      <c r="B244" s="204" t="s">
        <v>1041</v>
      </c>
      <c r="C244" s="205" t="s">
        <v>1014</v>
      </c>
      <c r="D244" s="204">
        <v>0</v>
      </c>
      <c r="E244" s="206">
        <v>0</v>
      </c>
      <c r="F244" s="207">
        <v>0</v>
      </c>
      <c r="G244" s="207">
        <v>0</v>
      </c>
      <c r="H244" s="208" t="e">
        <f t="shared" si="0"/>
        <v>#DIV/0!</v>
      </c>
      <c r="I244" s="206">
        <v>0</v>
      </c>
      <c r="J244" s="207">
        <v>0</v>
      </c>
      <c r="K244" s="207">
        <v>0</v>
      </c>
      <c r="L244" s="211" t="e">
        <v>#DIV/0!</v>
      </c>
      <c r="M244" s="207">
        <v>0</v>
      </c>
      <c r="N244" s="207">
        <v>0</v>
      </c>
      <c r="O244" s="213"/>
      <c r="P244" s="213"/>
      <c r="Q244" s="214"/>
      <c r="R244" s="210"/>
    </row>
    <row r="245" spans="1:18" ht="14.4">
      <c r="A245" s="203" t="s">
        <v>1038</v>
      </c>
      <c r="B245" s="204" t="s">
        <v>1039</v>
      </c>
      <c r="C245" s="205" t="s">
        <v>444</v>
      </c>
      <c r="D245" s="204">
        <v>0</v>
      </c>
      <c r="E245" s="206">
        <v>0</v>
      </c>
      <c r="F245" s="207">
        <v>0</v>
      </c>
      <c r="G245" s="207">
        <v>0</v>
      </c>
      <c r="H245" s="208" t="e">
        <f t="shared" si="0"/>
        <v>#DIV/0!</v>
      </c>
      <c r="I245" s="206">
        <v>0</v>
      </c>
      <c r="J245" s="207">
        <v>0</v>
      </c>
      <c r="K245" s="207">
        <v>0</v>
      </c>
      <c r="L245" s="208"/>
      <c r="M245" s="207">
        <v>0</v>
      </c>
      <c r="N245" s="207">
        <v>0</v>
      </c>
      <c r="O245" s="213"/>
      <c r="P245" s="213"/>
      <c r="Q245" s="214"/>
      <c r="R245" s="210"/>
    </row>
    <row r="246" spans="1:18" ht="14.4">
      <c r="A246" s="203" t="s">
        <v>1038</v>
      </c>
      <c r="B246" s="204" t="s">
        <v>1039</v>
      </c>
      <c r="C246" s="205" t="s">
        <v>501</v>
      </c>
      <c r="D246" s="204">
        <v>13</v>
      </c>
      <c r="E246" s="206">
        <v>0</v>
      </c>
      <c r="F246" s="207">
        <v>0</v>
      </c>
      <c r="G246" s="207">
        <v>0</v>
      </c>
      <c r="H246" s="208" t="e">
        <f t="shared" si="0"/>
        <v>#DIV/0!</v>
      </c>
      <c r="I246" s="206">
        <v>0</v>
      </c>
      <c r="J246" s="207">
        <v>0</v>
      </c>
      <c r="K246" s="207">
        <v>0</v>
      </c>
      <c r="L246" s="211" t="e">
        <v>#DIV/0!</v>
      </c>
      <c r="M246" s="207">
        <v>0</v>
      </c>
      <c r="N246" s="207">
        <v>0</v>
      </c>
      <c r="O246" s="206">
        <v>43</v>
      </c>
      <c r="P246" s="206">
        <v>14</v>
      </c>
      <c r="Q246" s="209">
        <v>0</v>
      </c>
      <c r="R246" s="211" t="b">
        <v>1</v>
      </c>
    </row>
    <row r="247" spans="1:18" ht="14.4">
      <c r="A247" s="212" t="e">
        <v>#N/A</v>
      </c>
      <c r="B247" s="204" t="s">
        <v>1041</v>
      </c>
      <c r="C247" s="205" t="s">
        <v>278</v>
      </c>
      <c r="D247" s="204">
        <v>0</v>
      </c>
      <c r="E247" s="206">
        <v>0</v>
      </c>
      <c r="F247" s="207">
        <v>0</v>
      </c>
      <c r="G247" s="207">
        <v>0</v>
      </c>
      <c r="H247" s="208" t="e">
        <f t="shared" si="0"/>
        <v>#DIV/0!</v>
      </c>
      <c r="I247" s="206">
        <v>0</v>
      </c>
      <c r="J247" s="207">
        <v>0</v>
      </c>
      <c r="K247" s="207">
        <v>0</v>
      </c>
      <c r="L247" s="211" t="e">
        <v>#DIV/0!</v>
      </c>
      <c r="M247" s="207">
        <v>0</v>
      </c>
      <c r="N247" s="207">
        <v>0</v>
      </c>
      <c r="O247" s="213"/>
      <c r="P247" s="206">
        <v>16</v>
      </c>
      <c r="Q247" s="214"/>
      <c r="R247" s="210"/>
    </row>
    <row r="248" spans="1:18" ht="14.4">
      <c r="A248" s="203" t="s">
        <v>609</v>
      </c>
      <c r="B248" s="204" t="s">
        <v>1041</v>
      </c>
      <c r="C248" s="205" t="s">
        <v>521</v>
      </c>
      <c r="D248" s="204">
        <v>0</v>
      </c>
      <c r="E248" s="206">
        <v>0</v>
      </c>
      <c r="F248" s="207">
        <v>0</v>
      </c>
      <c r="G248" s="207">
        <v>0</v>
      </c>
      <c r="H248" s="208" t="e">
        <f t="shared" si="0"/>
        <v>#DIV/0!</v>
      </c>
      <c r="I248" s="206">
        <v>0</v>
      </c>
      <c r="J248" s="207">
        <v>0</v>
      </c>
      <c r="K248" s="207">
        <v>0</v>
      </c>
      <c r="L248" s="211" t="e">
        <v>#DIV/0!</v>
      </c>
      <c r="M248" s="207">
        <v>0</v>
      </c>
      <c r="N248" s="207">
        <v>0</v>
      </c>
      <c r="O248" s="213"/>
      <c r="P248" s="206">
        <v>0</v>
      </c>
      <c r="Q248" s="214"/>
      <c r="R248" s="211" t="b">
        <v>1</v>
      </c>
    </row>
    <row r="249" spans="1:18" ht="14.4">
      <c r="A249" s="203" t="s">
        <v>1038</v>
      </c>
      <c r="B249" s="204" t="s">
        <v>1039</v>
      </c>
      <c r="C249" s="205" t="s">
        <v>228</v>
      </c>
      <c r="D249" s="204">
        <v>1</v>
      </c>
      <c r="E249" s="206">
        <v>0</v>
      </c>
      <c r="F249" s="207">
        <v>0</v>
      </c>
      <c r="G249" s="207">
        <v>0</v>
      </c>
      <c r="H249" s="208" t="e">
        <f t="shared" si="0"/>
        <v>#DIV/0!</v>
      </c>
      <c r="I249" s="206">
        <v>0</v>
      </c>
      <c r="J249" s="207">
        <v>0</v>
      </c>
      <c r="K249" s="207">
        <v>0</v>
      </c>
      <c r="L249" s="211" t="e">
        <v>#DIV/0!</v>
      </c>
      <c r="M249" s="207">
        <v>0</v>
      </c>
      <c r="N249" s="207">
        <v>0</v>
      </c>
      <c r="O249" s="206">
        <v>0</v>
      </c>
      <c r="P249" s="206">
        <v>0</v>
      </c>
      <c r="Q249" s="209">
        <v>0</v>
      </c>
      <c r="R249" s="211" t="b">
        <v>1</v>
      </c>
    </row>
    <row r="250" spans="1:18" ht="14.4">
      <c r="A250" s="203" t="s">
        <v>1038</v>
      </c>
      <c r="B250" s="204" t="s">
        <v>1041</v>
      </c>
      <c r="C250" s="205" t="s">
        <v>292</v>
      </c>
      <c r="D250" s="204">
        <v>0</v>
      </c>
      <c r="E250" s="206">
        <v>0</v>
      </c>
      <c r="F250" s="207">
        <v>0</v>
      </c>
      <c r="G250" s="207">
        <v>0</v>
      </c>
      <c r="H250" s="208" t="e">
        <f t="shared" si="0"/>
        <v>#DIV/0!</v>
      </c>
      <c r="I250" s="206">
        <v>0</v>
      </c>
      <c r="J250" s="207">
        <v>0</v>
      </c>
      <c r="K250" s="207">
        <v>0</v>
      </c>
      <c r="L250" s="211" t="e">
        <v>#DIV/0!</v>
      </c>
      <c r="M250" s="207">
        <v>0</v>
      </c>
      <c r="N250" s="207">
        <v>0</v>
      </c>
      <c r="O250" s="206">
        <v>0</v>
      </c>
      <c r="P250" s="206">
        <v>23</v>
      </c>
      <c r="Q250" s="214"/>
      <c r="R250" s="211" t="b">
        <v>1</v>
      </c>
    </row>
    <row r="251" spans="1:18" ht="14.4">
      <c r="A251" s="212" t="e">
        <v>#N/A</v>
      </c>
      <c r="B251" s="204" t="s">
        <v>1041</v>
      </c>
      <c r="C251" s="205" t="s">
        <v>443</v>
      </c>
      <c r="D251" s="204">
        <v>0</v>
      </c>
      <c r="E251" s="206">
        <v>0</v>
      </c>
      <c r="F251" s="207">
        <v>0</v>
      </c>
      <c r="G251" s="207">
        <v>0</v>
      </c>
      <c r="H251" s="208" t="e">
        <f t="shared" si="0"/>
        <v>#DIV/0!</v>
      </c>
      <c r="I251" s="206">
        <v>0</v>
      </c>
      <c r="J251" s="207">
        <v>0</v>
      </c>
      <c r="K251" s="207">
        <v>0</v>
      </c>
      <c r="L251" s="211" t="e">
        <v>#DIV/0!</v>
      </c>
      <c r="M251" s="207">
        <v>0</v>
      </c>
      <c r="N251" s="207">
        <v>0</v>
      </c>
      <c r="O251" s="213"/>
      <c r="P251" s="206">
        <v>5</v>
      </c>
      <c r="Q251" s="214"/>
      <c r="R251" s="210"/>
    </row>
    <row r="252" spans="1:18" ht="14.4">
      <c r="A252" s="203" t="s">
        <v>1038</v>
      </c>
      <c r="B252" s="204" t="s">
        <v>1039</v>
      </c>
      <c r="C252" s="205" t="s">
        <v>442</v>
      </c>
      <c r="D252" s="204">
        <v>0</v>
      </c>
      <c r="E252" s="206">
        <v>0</v>
      </c>
      <c r="F252" s="207">
        <v>0</v>
      </c>
      <c r="G252" s="207">
        <v>0</v>
      </c>
      <c r="H252" s="208" t="e">
        <f t="shared" si="0"/>
        <v>#DIV/0!</v>
      </c>
      <c r="I252" s="206">
        <v>0</v>
      </c>
      <c r="J252" s="207">
        <v>0</v>
      </c>
      <c r="K252" s="207">
        <v>0</v>
      </c>
      <c r="L252" s="211" t="e">
        <v>#DIV/0!</v>
      </c>
      <c r="M252" s="207">
        <v>0</v>
      </c>
      <c r="N252" s="207">
        <v>0</v>
      </c>
      <c r="O252" s="213"/>
      <c r="P252" s="206">
        <v>2</v>
      </c>
      <c r="Q252" s="214"/>
      <c r="R252" s="210"/>
    </row>
    <row r="253" spans="1:18" ht="14.4">
      <c r="A253" s="203" t="s">
        <v>1038</v>
      </c>
      <c r="B253" s="204" t="s">
        <v>1039</v>
      </c>
      <c r="C253" s="205" t="s">
        <v>441</v>
      </c>
      <c r="D253" s="204">
        <v>0</v>
      </c>
      <c r="E253" s="206">
        <v>0</v>
      </c>
      <c r="F253" s="207">
        <v>0</v>
      </c>
      <c r="G253" s="207">
        <v>0</v>
      </c>
      <c r="H253" s="208" t="e">
        <f t="shared" si="0"/>
        <v>#DIV/0!</v>
      </c>
      <c r="I253" s="206">
        <v>0</v>
      </c>
      <c r="J253" s="207">
        <v>0</v>
      </c>
      <c r="K253" s="207">
        <v>0</v>
      </c>
      <c r="L253" s="211" t="e">
        <v>#DIV/0!</v>
      </c>
      <c r="M253" s="207">
        <v>0</v>
      </c>
      <c r="N253" s="207">
        <v>0</v>
      </c>
      <c r="O253" s="213"/>
      <c r="P253" s="206">
        <v>0</v>
      </c>
      <c r="Q253" s="214"/>
      <c r="R253" s="210"/>
    </row>
    <row r="254" spans="1:18" ht="14.4">
      <c r="A254" s="203" t="s">
        <v>1038</v>
      </c>
      <c r="B254" s="204" t="s">
        <v>1039</v>
      </c>
      <c r="C254" s="205" t="s">
        <v>489</v>
      </c>
      <c r="D254" s="204">
        <v>1</v>
      </c>
      <c r="E254" s="206">
        <v>0</v>
      </c>
      <c r="F254" s="207">
        <v>0</v>
      </c>
      <c r="G254" s="207">
        <v>0</v>
      </c>
      <c r="H254" s="208" t="e">
        <f t="shared" si="0"/>
        <v>#DIV/0!</v>
      </c>
      <c r="I254" s="206">
        <v>0</v>
      </c>
      <c r="J254" s="207">
        <v>0</v>
      </c>
      <c r="K254" s="207">
        <v>0</v>
      </c>
      <c r="L254" s="211" t="e">
        <v>#DIV/0!</v>
      </c>
      <c r="M254" s="207">
        <v>0</v>
      </c>
      <c r="N254" s="207">
        <v>0</v>
      </c>
      <c r="O254" s="206">
        <v>0</v>
      </c>
      <c r="P254" s="213"/>
      <c r="Q254" s="209">
        <v>0</v>
      </c>
      <c r="R254" s="210"/>
    </row>
    <row r="255" spans="1:18" ht="14.4">
      <c r="A255" s="203" t="s">
        <v>1038</v>
      </c>
      <c r="B255" s="204" t="s">
        <v>1039</v>
      </c>
      <c r="C255" s="205" t="s">
        <v>439</v>
      </c>
      <c r="D255" s="204">
        <v>0</v>
      </c>
      <c r="E255" s="206">
        <v>0</v>
      </c>
      <c r="F255" s="207">
        <v>0</v>
      </c>
      <c r="G255" s="207">
        <v>0</v>
      </c>
      <c r="H255" s="208" t="e">
        <f t="shared" si="0"/>
        <v>#DIV/0!</v>
      </c>
      <c r="I255" s="206">
        <v>0</v>
      </c>
      <c r="J255" s="207">
        <v>0</v>
      </c>
      <c r="K255" s="207">
        <v>0</v>
      </c>
      <c r="L255" s="211" t="e">
        <v>#DIV/0!</v>
      </c>
      <c r="M255" s="207">
        <v>0</v>
      </c>
      <c r="N255" s="207">
        <v>0</v>
      </c>
      <c r="O255" s="206">
        <v>0</v>
      </c>
      <c r="P255" s="213"/>
      <c r="Q255" s="214"/>
      <c r="R255" s="211" t="b">
        <v>1</v>
      </c>
    </row>
    <row r="256" spans="1:18" ht="14.4">
      <c r="A256" s="203" t="s">
        <v>1038</v>
      </c>
      <c r="B256" s="204" t="s">
        <v>1039</v>
      </c>
      <c r="C256" s="205" t="s">
        <v>438</v>
      </c>
      <c r="D256" s="204">
        <v>3</v>
      </c>
      <c r="E256" s="206">
        <v>0</v>
      </c>
      <c r="F256" s="207">
        <v>0</v>
      </c>
      <c r="G256" s="207">
        <v>0</v>
      </c>
      <c r="H256" s="208" t="e">
        <f t="shared" si="0"/>
        <v>#DIV/0!</v>
      </c>
      <c r="I256" s="206">
        <v>0</v>
      </c>
      <c r="J256" s="207">
        <v>0</v>
      </c>
      <c r="K256" s="207">
        <v>0</v>
      </c>
      <c r="L256" s="211" t="e">
        <v>#DIV/0!</v>
      </c>
      <c r="M256" s="207">
        <v>0</v>
      </c>
      <c r="N256" s="207">
        <v>0</v>
      </c>
      <c r="O256" s="206">
        <v>0</v>
      </c>
      <c r="P256" s="213"/>
      <c r="Q256" s="209">
        <v>0</v>
      </c>
      <c r="R256" s="211" t="b">
        <v>1</v>
      </c>
    </row>
    <row r="257" spans="1:18" ht="14.4">
      <c r="A257" s="203" t="s">
        <v>1038</v>
      </c>
      <c r="B257" s="204" t="s">
        <v>1039</v>
      </c>
      <c r="C257" s="205" t="s">
        <v>437</v>
      </c>
      <c r="D257" s="204">
        <v>0</v>
      </c>
      <c r="E257" s="206">
        <v>0</v>
      </c>
      <c r="F257" s="207">
        <v>0</v>
      </c>
      <c r="G257" s="207">
        <v>0</v>
      </c>
      <c r="H257" s="208" t="e">
        <f t="shared" si="0"/>
        <v>#DIV/0!</v>
      </c>
      <c r="I257" s="206">
        <v>0</v>
      </c>
      <c r="J257" s="207">
        <v>0</v>
      </c>
      <c r="K257" s="207">
        <v>0</v>
      </c>
      <c r="L257" s="211" t="e">
        <v>#DIV/0!</v>
      </c>
      <c r="M257" s="207">
        <v>0</v>
      </c>
      <c r="N257" s="207">
        <v>0</v>
      </c>
      <c r="O257" s="206">
        <v>0</v>
      </c>
      <c r="P257" s="213"/>
      <c r="Q257" s="214"/>
      <c r="R257" s="211" t="b">
        <v>1</v>
      </c>
    </row>
    <row r="258" spans="1:18" ht="14.4">
      <c r="A258" s="203" t="s">
        <v>1038</v>
      </c>
      <c r="B258" s="204" t="s">
        <v>1039</v>
      </c>
      <c r="C258" s="205" t="s">
        <v>436</v>
      </c>
      <c r="D258" s="204">
        <v>0</v>
      </c>
      <c r="E258" s="206">
        <v>0</v>
      </c>
      <c r="F258" s="207">
        <v>0</v>
      </c>
      <c r="G258" s="207">
        <v>0</v>
      </c>
      <c r="H258" s="208" t="e">
        <f t="shared" ref="H258:H425" si="2">(G258-F258)/G258</f>
        <v>#DIV/0!</v>
      </c>
      <c r="I258" s="206">
        <v>0</v>
      </c>
      <c r="J258" s="207">
        <v>0</v>
      </c>
      <c r="K258" s="207">
        <v>0</v>
      </c>
      <c r="L258" s="211" t="e">
        <v>#DIV/0!</v>
      </c>
      <c r="M258" s="207">
        <v>0</v>
      </c>
      <c r="N258" s="207">
        <v>0</v>
      </c>
      <c r="O258" s="206">
        <v>0</v>
      </c>
      <c r="P258" s="213"/>
      <c r="Q258" s="214"/>
      <c r="R258" s="211" t="b">
        <v>1</v>
      </c>
    </row>
    <row r="259" spans="1:18" ht="14.4">
      <c r="A259" s="203" t="s">
        <v>1038</v>
      </c>
      <c r="B259" s="204" t="s">
        <v>1039</v>
      </c>
      <c r="C259" s="205" t="s">
        <v>433</v>
      </c>
      <c r="D259" s="204">
        <v>0</v>
      </c>
      <c r="E259" s="206">
        <v>0</v>
      </c>
      <c r="F259" s="207">
        <v>0</v>
      </c>
      <c r="G259" s="207">
        <v>0</v>
      </c>
      <c r="H259" s="208" t="e">
        <f t="shared" si="2"/>
        <v>#DIV/0!</v>
      </c>
      <c r="I259" s="206">
        <v>0</v>
      </c>
      <c r="J259" s="207">
        <v>0</v>
      </c>
      <c r="K259" s="207">
        <v>0</v>
      </c>
      <c r="L259" s="211" t="e">
        <v>#DIV/0!</v>
      </c>
      <c r="M259" s="207">
        <v>0</v>
      </c>
      <c r="N259" s="207">
        <v>0</v>
      </c>
      <c r="O259" s="213"/>
      <c r="P259" s="213"/>
      <c r="Q259" s="214"/>
      <c r="R259" s="210"/>
    </row>
    <row r="260" spans="1:18" ht="14.4">
      <c r="A260" s="203" t="s">
        <v>1038</v>
      </c>
      <c r="B260" s="204" t="s">
        <v>1041</v>
      </c>
      <c r="C260" s="205" t="s">
        <v>504</v>
      </c>
      <c r="D260" s="204">
        <v>0</v>
      </c>
      <c r="E260" s="206">
        <v>0</v>
      </c>
      <c r="F260" s="207">
        <v>0</v>
      </c>
      <c r="G260" s="207">
        <v>0</v>
      </c>
      <c r="H260" s="208" t="e">
        <f t="shared" si="2"/>
        <v>#DIV/0!</v>
      </c>
      <c r="I260" s="206">
        <v>0</v>
      </c>
      <c r="J260" s="207">
        <v>0</v>
      </c>
      <c r="K260" s="207">
        <v>0</v>
      </c>
      <c r="L260" s="211" t="e">
        <v>#DIV/0!</v>
      </c>
      <c r="M260" s="207">
        <v>0</v>
      </c>
      <c r="N260" s="207">
        <v>0</v>
      </c>
      <c r="O260" s="213"/>
      <c r="P260" s="206">
        <v>4</v>
      </c>
      <c r="Q260" s="214"/>
      <c r="R260" s="210"/>
    </row>
    <row r="261" spans="1:18" ht="14.4">
      <c r="A261" s="203" t="s">
        <v>1038</v>
      </c>
      <c r="B261" s="204" t="s">
        <v>1039</v>
      </c>
      <c r="C261" s="205" t="s">
        <v>432</v>
      </c>
      <c r="D261" s="204">
        <v>0</v>
      </c>
      <c r="E261" s="206">
        <v>0</v>
      </c>
      <c r="F261" s="207">
        <v>0</v>
      </c>
      <c r="G261" s="207">
        <v>0</v>
      </c>
      <c r="H261" s="208" t="e">
        <f t="shared" si="2"/>
        <v>#DIV/0!</v>
      </c>
      <c r="I261" s="206">
        <v>0</v>
      </c>
      <c r="J261" s="207">
        <v>0</v>
      </c>
      <c r="K261" s="207">
        <v>0</v>
      </c>
      <c r="L261" s="211" t="e">
        <v>#DIV/0!</v>
      </c>
      <c r="M261" s="207">
        <v>0</v>
      </c>
      <c r="N261" s="207">
        <v>0</v>
      </c>
      <c r="O261" s="213"/>
      <c r="P261" s="213"/>
      <c r="Q261" s="214"/>
      <c r="R261" s="210"/>
    </row>
    <row r="262" spans="1:18" ht="14.4">
      <c r="A262" s="203" t="s">
        <v>1038</v>
      </c>
      <c r="B262" s="204" t="s">
        <v>1039</v>
      </c>
      <c r="C262" s="205" t="s">
        <v>431</v>
      </c>
      <c r="D262" s="204">
        <v>0</v>
      </c>
      <c r="E262" s="206">
        <v>0</v>
      </c>
      <c r="F262" s="207">
        <v>0</v>
      </c>
      <c r="G262" s="207">
        <v>0</v>
      </c>
      <c r="H262" s="208" t="e">
        <f t="shared" si="2"/>
        <v>#DIV/0!</v>
      </c>
      <c r="I262" s="206">
        <v>0</v>
      </c>
      <c r="J262" s="207">
        <v>0</v>
      </c>
      <c r="K262" s="207">
        <v>0</v>
      </c>
      <c r="L262" s="211" t="e">
        <v>#DIV/0!</v>
      </c>
      <c r="M262" s="207">
        <v>0</v>
      </c>
      <c r="N262" s="207">
        <v>0</v>
      </c>
      <c r="O262" s="213"/>
      <c r="P262" s="206">
        <v>1</v>
      </c>
      <c r="Q262" s="214"/>
      <c r="R262" s="210"/>
    </row>
    <row r="263" spans="1:18" ht="14.4">
      <c r="A263" s="203" t="s">
        <v>1051</v>
      </c>
      <c r="B263" s="204" t="s">
        <v>1041</v>
      </c>
      <c r="C263" s="205" t="s">
        <v>277</v>
      </c>
      <c r="D263" s="204">
        <v>0</v>
      </c>
      <c r="E263" s="206">
        <v>0</v>
      </c>
      <c r="F263" s="207">
        <v>0</v>
      </c>
      <c r="G263" s="207">
        <v>0</v>
      </c>
      <c r="H263" s="208" t="e">
        <f t="shared" si="2"/>
        <v>#DIV/0!</v>
      </c>
      <c r="I263" s="206">
        <v>0</v>
      </c>
      <c r="J263" s="207">
        <v>0</v>
      </c>
      <c r="K263" s="207">
        <v>0</v>
      </c>
      <c r="L263" s="211" t="e">
        <v>#DIV/0!</v>
      </c>
      <c r="M263" s="207">
        <v>0</v>
      </c>
      <c r="N263" s="207">
        <v>0</v>
      </c>
      <c r="O263" s="213"/>
      <c r="P263" s="206">
        <v>5</v>
      </c>
      <c r="Q263" s="214"/>
      <c r="R263" s="210"/>
    </row>
    <row r="264" spans="1:18" ht="14.4">
      <c r="A264" s="212" t="e">
        <v>#N/A</v>
      </c>
      <c r="B264" s="204" t="s">
        <v>1039</v>
      </c>
      <c r="C264" s="205" t="s">
        <v>430</v>
      </c>
      <c r="D264" s="204">
        <v>0</v>
      </c>
      <c r="E264" s="206">
        <v>0</v>
      </c>
      <c r="F264" s="207">
        <v>0</v>
      </c>
      <c r="G264" s="207">
        <v>0</v>
      </c>
      <c r="H264" s="208" t="e">
        <f t="shared" si="2"/>
        <v>#DIV/0!</v>
      </c>
      <c r="I264" s="206">
        <v>0</v>
      </c>
      <c r="J264" s="207">
        <v>0</v>
      </c>
      <c r="K264" s="207">
        <v>0</v>
      </c>
      <c r="L264" s="211" t="e">
        <v>#DIV/0!</v>
      </c>
      <c r="M264" s="207">
        <v>0</v>
      </c>
      <c r="N264" s="207">
        <v>0</v>
      </c>
      <c r="O264" s="206">
        <v>0</v>
      </c>
      <c r="P264" s="206">
        <v>1</v>
      </c>
      <c r="Q264" s="214"/>
      <c r="R264" s="210"/>
    </row>
    <row r="265" spans="1:18" ht="14.4">
      <c r="A265" s="203" t="s">
        <v>1038</v>
      </c>
      <c r="B265" s="204" t="s">
        <v>1039</v>
      </c>
      <c r="C265" s="205" t="s">
        <v>429</v>
      </c>
      <c r="D265" s="204">
        <v>0</v>
      </c>
      <c r="E265" s="206">
        <v>0</v>
      </c>
      <c r="F265" s="207">
        <v>0</v>
      </c>
      <c r="G265" s="207">
        <v>0</v>
      </c>
      <c r="H265" s="208" t="e">
        <f t="shared" si="2"/>
        <v>#DIV/0!</v>
      </c>
      <c r="I265" s="206">
        <v>0</v>
      </c>
      <c r="J265" s="207">
        <v>0</v>
      </c>
      <c r="K265" s="207">
        <v>0</v>
      </c>
      <c r="L265" s="211" t="e">
        <v>#DIV/0!</v>
      </c>
      <c r="M265" s="207">
        <v>0</v>
      </c>
      <c r="N265" s="207">
        <v>0</v>
      </c>
      <c r="O265" s="213"/>
      <c r="P265" s="213"/>
      <c r="Q265" s="214"/>
      <c r="R265" s="210"/>
    </row>
    <row r="266" spans="1:18" ht="14.4">
      <c r="A266" s="203" t="s">
        <v>1038</v>
      </c>
      <c r="B266" s="204" t="s">
        <v>1039</v>
      </c>
      <c r="C266" s="205" t="s">
        <v>217</v>
      </c>
      <c r="D266" s="204">
        <v>0</v>
      </c>
      <c r="E266" s="206">
        <v>0</v>
      </c>
      <c r="F266" s="207">
        <v>0</v>
      </c>
      <c r="G266" s="207">
        <v>0</v>
      </c>
      <c r="H266" s="208" t="e">
        <f t="shared" si="2"/>
        <v>#DIV/0!</v>
      </c>
      <c r="I266" s="206">
        <v>0</v>
      </c>
      <c r="J266" s="207">
        <v>0</v>
      </c>
      <c r="K266" s="207">
        <v>0</v>
      </c>
      <c r="L266" s="211" t="e">
        <v>#DIV/0!</v>
      </c>
      <c r="M266" s="207">
        <v>0</v>
      </c>
      <c r="N266" s="207">
        <v>0</v>
      </c>
      <c r="O266" s="206">
        <v>0</v>
      </c>
      <c r="P266" s="206">
        <v>489</v>
      </c>
      <c r="Q266" s="214"/>
      <c r="R266" s="211" t="b">
        <v>1</v>
      </c>
    </row>
    <row r="267" spans="1:18" ht="14.4">
      <c r="A267" s="212" t="e">
        <v>#N/A</v>
      </c>
      <c r="B267" s="204" t="s">
        <v>1041</v>
      </c>
      <c r="C267" s="205" t="s">
        <v>1013</v>
      </c>
      <c r="D267" s="204">
        <v>0</v>
      </c>
      <c r="E267" s="206">
        <v>0</v>
      </c>
      <c r="F267" s="207">
        <v>0</v>
      </c>
      <c r="G267" s="207">
        <v>0</v>
      </c>
      <c r="H267" s="208" t="e">
        <f t="shared" si="2"/>
        <v>#DIV/0!</v>
      </c>
      <c r="I267" s="206">
        <v>0</v>
      </c>
      <c r="J267" s="207">
        <v>0</v>
      </c>
      <c r="K267" s="207">
        <v>0</v>
      </c>
      <c r="L267" s="211" t="e">
        <v>#DIV/0!</v>
      </c>
      <c r="M267" s="207">
        <v>0</v>
      </c>
      <c r="N267" s="207">
        <v>0</v>
      </c>
      <c r="O267" s="213"/>
      <c r="P267" s="213"/>
      <c r="Q267" s="214"/>
      <c r="R267" s="210"/>
    </row>
    <row r="268" spans="1:18" ht="14.4">
      <c r="A268" s="203" t="s">
        <v>1038</v>
      </c>
      <c r="B268" s="204" t="s">
        <v>1041</v>
      </c>
      <c r="C268" s="205" t="s">
        <v>326</v>
      </c>
      <c r="D268" s="204">
        <v>0</v>
      </c>
      <c r="E268" s="206">
        <v>0</v>
      </c>
      <c r="F268" s="207">
        <v>0</v>
      </c>
      <c r="G268" s="207">
        <v>0</v>
      </c>
      <c r="H268" s="208" t="e">
        <f t="shared" si="2"/>
        <v>#DIV/0!</v>
      </c>
      <c r="I268" s="206">
        <v>0</v>
      </c>
      <c r="J268" s="207">
        <v>0</v>
      </c>
      <c r="K268" s="207">
        <v>0</v>
      </c>
      <c r="L268" s="211" t="e">
        <v>#DIV/0!</v>
      </c>
      <c r="M268" s="207">
        <v>0</v>
      </c>
      <c r="N268" s="207">
        <v>0</v>
      </c>
      <c r="O268" s="213"/>
      <c r="P268" s="213"/>
      <c r="Q268" s="214"/>
      <c r="R268" s="210"/>
    </row>
    <row r="269" spans="1:18" ht="14.4">
      <c r="A269" s="203" t="s">
        <v>1038</v>
      </c>
      <c r="B269" s="204" t="s">
        <v>1039</v>
      </c>
      <c r="C269" s="205" t="s">
        <v>428</v>
      </c>
      <c r="D269" s="204">
        <v>0</v>
      </c>
      <c r="E269" s="206">
        <v>0</v>
      </c>
      <c r="F269" s="207">
        <v>0</v>
      </c>
      <c r="G269" s="207">
        <v>0</v>
      </c>
      <c r="H269" s="208" t="e">
        <f t="shared" si="2"/>
        <v>#DIV/0!</v>
      </c>
      <c r="I269" s="206">
        <v>0</v>
      </c>
      <c r="J269" s="207">
        <v>0</v>
      </c>
      <c r="K269" s="207">
        <v>0</v>
      </c>
      <c r="L269" s="211" t="e">
        <v>#DIV/0!</v>
      </c>
      <c r="M269" s="207">
        <v>0</v>
      </c>
      <c r="N269" s="207">
        <v>0</v>
      </c>
      <c r="O269" s="206">
        <v>0</v>
      </c>
      <c r="P269" s="213"/>
      <c r="Q269" s="214"/>
      <c r="R269" s="210"/>
    </row>
    <row r="270" spans="1:18" ht="14.4">
      <c r="A270" s="203" t="s">
        <v>1038</v>
      </c>
      <c r="B270" s="204" t="s">
        <v>1039</v>
      </c>
      <c r="C270" s="205" t="s">
        <v>288</v>
      </c>
      <c r="D270" s="204">
        <v>0</v>
      </c>
      <c r="E270" s="206">
        <v>0</v>
      </c>
      <c r="F270" s="207">
        <v>0</v>
      </c>
      <c r="G270" s="207">
        <v>0</v>
      </c>
      <c r="H270" s="208" t="e">
        <f t="shared" si="2"/>
        <v>#DIV/0!</v>
      </c>
      <c r="I270" s="206">
        <v>0</v>
      </c>
      <c r="J270" s="207">
        <v>0</v>
      </c>
      <c r="K270" s="207">
        <v>0</v>
      </c>
      <c r="L270" s="211" t="e">
        <v>#DIV/0!</v>
      </c>
      <c r="M270" s="207">
        <v>0</v>
      </c>
      <c r="N270" s="207">
        <v>0</v>
      </c>
      <c r="O270" s="206">
        <v>3</v>
      </c>
      <c r="P270" s="213"/>
      <c r="Q270" s="214"/>
      <c r="R270" s="211" t="b">
        <v>1</v>
      </c>
    </row>
    <row r="271" spans="1:18" ht="14.4">
      <c r="A271" s="203" t="s">
        <v>1038</v>
      </c>
      <c r="B271" s="204" t="s">
        <v>1039</v>
      </c>
      <c r="C271" s="205" t="s">
        <v>237</v>
      </c>
      <c r="D271" s="204">
        <v>1</v>
      </c>
      <c r="E271" s="206">
        <v>0</v>
      </c>
      <c r="F271" s="207">
        <v>0</v>
      </c>
      <c r="G271" s="207">
        <v>0</v>
      </c>
      <c r="H271" s="208" t="e">
        <f t="shared" si="2"/>
        <v>#DIV/0!</v>
      </c>
      <c r="I271" s="206">
        <v>0</v>
      </c>
      <c r="J271" s="207">
        <v>0</v>
      </c>
      <c r="K271" s="207">
        <v>0</v>
      </c>
      <c r="L271" s="211" t="e">
        <v>#DIV/0!</v>
      </c>
      <c r="M271" s="207">
        <v>0</v>
      </c>
      <c r="N271" s="207">
        <v>0</v>
      </c>
      <c r="O271" s="206">
        <v>0</v>
      </c>
      <c r="P271" s="206">
        <v>1</v>
      </c>
      <c r="Q271" s="209">
        <v>0</v>
      </c>
      <c r="R271" s="211" t="b">
        <v>1</v>
      </c>
    </row>
    <row r="272" spans="1:18" ht="14.4">
      <c r="A272" s="203" t="s">
        <v>1038</v>
      </c>
      <c r="B272" s="204" t="s">
        <v>1039</v>
      </c>
      <c r="C272" s="205" t="s">
        <v>427</v>
      </c>
      <c r="D272" s="204">
        <v>0</v>
      </c>
      <c r="E272" s="206">
        <v>0</v>
      </c>
      <c r="F272" s="207">
        <v>0</v>
      </c>
      <c r="G272" s="207">
        <v>0</v>
      </c>
      <c r="H272" s="208" t="e">
        <f t="shared" si="2"/>
        <v>#DIV/0!</v>
      </c>
      <c r="I272" s="206">
        <v>0</v>
      </c>
      <c r="J272" s="207">
        <v>0</v>
      </c>
      <c r="K272" s="207">
        <v>0</v>
      </c>
      <c r="L272" s="211" t="e">
        <v>#DIV/0!</v>
      </c>
      <c r="M272" s="207">
        <v>0</v>
      </c>
      <c r="N272" s="207">
        <v>0</v>
      </c>
      <c r="O272" s="206">
        <v>0</v>
      </c>
      <c r="P272" s="206">
        <v>0</v>
      </c>
      <c r="Q272" s="214"/>
      <c r="R272" s="210"/>
    </row>
    <row r="273" spans="1:18" ht="14.4">
      <c r="A273" s="203" t="s">
        <v>1038</v>
      </c>
      <c r="B273" s="204" t="s">
        <v>1039</v>
      </c>
      <c r="C273" s="205" t="s">
        <v>425</v>
      </c>
      <c r="D273" s="204">
        <v>0</v>
      </c>
      <c r="E273" s="206">
        <v>0</v>
      </c>
      <c r="F273" s="207">
        <v>0</v>
      </c>
      <c r="G273" s="207">
        <v>0</v>
      </c>
      <c r="H273" s="208" t="e">
        <f t="shared" si="2"/>
        <v>#DIV/0!</v>
      </c>
      <c r="I273" s="206">
        <v>0</v>
      </c>
      <c r="J273" s="207">
        <v>0</v>
      </c>
      <c r="K273" s="207">
        <v>0</v>
      </c>
      <c r="L273" s="211" t="e">
        <v>#DIV/0!</v>
      </c>
      <c r="M273" s="207">
        <v>0</v>
      </c>
      <c r="N273" s="207">
        <v>0</v>
      </c>
      <c r="O273" s="206">
        <v>0</v>
      </c>
      <c r="P273" s="206">
        <v>0</v>
      </c>
      <c r="Q273" s="214"/>
      <c r="R273" s="210"/>
    </row>
    <row r="274" spans="1:18" ht="14.4">
      <c r="A274" s="203" t="s">
        <v>1045</v>
      </c>
      <c r="B274" s="204" t="s">
        <v>1041</v>
      </c>
      <c r="C274" s="205" t="s">
        <v>211</v>
      </c>
      <c r="D274" s="204">
        <v>0</v>
      </c>
      <c r="E274" s="206">
        <v>0</v>
      </c>
      <c r="F274" s="207">
        <v>0</v>
      </c>
      <c r="G274" s="207">
        <v>0</v>
      </c>
      <c r="H274" s="208" t="e">
        <f t="shared" si="2"/>
        <v>#DIV/0!</v>
      </c>
      <c r="I274" s="206">
        <v>0</v>
      </c>
      <c r="J274" s="207">
        <v>0</v>
      </c>
      <c r="K274" s="207">
        <v>0</v>
      </c>
      <c r="L274" s="211" t="e">
        <v>#DIV/0!</v>
      </c>
      <c r="M274" s="207">
        <v>0</v>
      </c>
      <c r="N274" s="207">
        <v>0</v>
      </c>
      <c r="O274" s="213"/>
      <c r="P274" s="206">
        <v>1</v>
      </c>
      <c r="Q274" s="214"/>
      <c r="R274" s="210"/>
    </row>
    <row r="275" spans="1:18" ht="14.4">
      <c r="A275" s="203" t="s">
        <v>1051</v>
      </c>
      <c r="B275" s="204" t="s">
        <v>1041</v>
      </c>
      <c r="C275" s="205" t="s">
        <v>423</v>
      </c>
      <c r="D275" s="204">
        <v>0</v>
      </c>
      <c r="E275" s="206">
        <v>0</v>
      </c>
      <c r="F275" s="207">
        <v>0</v>
      </c>
      <c r="G275" s="207">
        <v>0</v>
      </c>
      <c r="H275" s="208" t="e">
        <f t="shared" si="2"/>
        <v>#DIV/0!</v>
      </c>
      <c r="I275" s="206">
        <v>0</v>
      </c>
      <c r="J275" s="207">
        <v>0</v>
      </c>
      <c r="K275" s="207">
        <v>0</v>
      </c>
      <c r="L275" s="211" t="e">
        <v>#DIV/0!</v>
      </c>
      <c r="M275" s="207">
        <v>0</v>
      </c>
      <c r="N275" s="207">
        <v>0</v>
      </c>
      <c r="O275" s="213"/>
      <c r="P275" s="206">
        <v>1</v>
      </c>
      <c r="Q275" s="214"/>
      <c r="R275" s="210"/>
    </row>
    <row r="276" spans="1:18" ht="14.4">
      <c r="A276" s="212" t="e">
        <v>#N/A</v>
      </c>
      <c r="B276" s="204" t="s">
        <v>1041</v>
      </c>
      <c r="C276" s="205" t="s">
        <v>150</v>
      </c>
      <c r="D276" s="204">
        <v>0</v>
      </c>
      <c r="E276" s="206">
        <v>0</v>
      </c>
      <c r="F276" s="207">
        <v>0</v>
      </c>
      <c r="G276" s="207">
        <v>0</v>
      </c>
      <c r="H276" s="208" t="e">
        <f t="shared" si="2"/>
        <v>#DIV/0!</v>
      </c>
      <c r="I276" s="206">
        <v>0</v>
      </c>
      <c r="J276" s="207">
        <v>0</v>
      </c>
      <c r="K276" s="207">
        <v>0</v>
      </c>
      <c r="L276" s="211" t="e">
        <v>#DIV/0!</v>
      </c>
      <c r="M276" s="207">
        <v>0</v>
      </c>
      <c r="N276" s="207">
        <v>0</v>
      </c>
      <c r="O276" s="213"/>
      <c r="P276" s="206">
        <v>23</v>
      </c>
      <c r="Q276" s="214"/>
      <c r="R276" s="211" t="b">
        <v>1</v>
      </c>
    </row>
    <row r="277" spans="1:18" ht="14.4">
      <c r="A277" s="203" t="s">
        <v>1038</v>
      </c>
      <c r="B277" s="204" t="s">
        <v>1039</v>
      </c>
      <c r="C277" s="205" t="s">
        <v>166</v>
      </c>
      <c r="D277" s="204">
        <v>10</v>
      </c>
      <c r="E277" s="206">
        <v>0</v>
      </c>
      <c r="F277" s="207">
        <v>0</v>
      </c>
      <c r="G277" s="207">
        <v>0</v>
      </c>
      <c r="H277" s="208" t="e">
        <f t="shared" si="2"/>
        <v>#DIV/0!</v>
      </c>
      <c r="I277" s="206">
        <v>0</v>
      </c>
      <c r="J277" s="207">
        <v>0</v>
      </c>
      <c r="K277" s="207">
        <v>0</v>
      </c>
      <c r="L277" s="211" t="e">
        <v>#DIV/0!</v>
      </c>
      <c r="M277" s="207">
        <v>0</v>
      </c>
      <c r="N277" s="207">
        <v>0</v>
      </c>
      <c r="O277" s="206">
        <v>8</v>
      </c>
      <c r="P277" s="206">
        <v>128</v>
      </c>
      <c r="Q277" s="209">
        <v>0</v>
      </c>
      <c r="R277" s="210"/>
    </row>
    <row r="278" spans="1:18" ht="14.4">
      <c r="A278" s="203" t="s">
        <v>606</v>
      </c>
      <c r="B278" s="204" t="s">
        <v>1039</v>
      </c>
      <c r="C278" s="205" t="s">
        <v>490</v>
      </c>
      <c r="D278" s="204">
        <v>0</v>
      </c>
      <c r="E278" s="206">
        <v>0</v>
      </c>
      <c r="F278" s="207">
        <v>0</v>
      </c>
      <c r="G278" s="207">
        <v>0</v>
      </c>
      <c r="H278" s="208" t="e">
        <f t="shared" si="2"/>
        <v>#DIV/0!</v>
      </c>
      <c r="I278" s="206">
        <v>0</v>
      </c>
      <c r="J278" s="207">
        <v>0</v>
      </c>
      <c r="K278" s="207">
        <v>0</v>
      </c>
      <c r="L278" s="211" t="e">
        <v>#DIV/0!</v>
      </c>
      <c r="M278" s="207">
        <v>0</v>
      </c>
      <c r="N278" s="207">
        <v>0</v>
      </c>
      <c r="O278" s="206">
        <v>0</v>
      </c>
      <c r="P278" s="206">
        <v>2</v>
      </c>
      <c r="Q278" s="214"/>
      <c r="R278" s="210"/>
    </row>
    <row r="279" spans="1:18" ht="14.4">
      <c r="A279" s="203" t="s">
        <v>1038</v>
      </c>
      <c r="B279" s="204" t="s">
        <v>1039</v>
      </c>
      <c r="C279" s="205" t="s">
        <v>421</v>
      </c>
      <c r="D279" s="204">
        <v>0</v>
      </c>
      <c r="E279" s="206">
        <v>0</v>
      </c>
      <c r="F279" s="207">
        <v>0</v>
      </c>
      <c r="G279" s="207">
        <v>0</v>
      </c>
      <c r="H279" s="208" t="e">
        <f t="shared" si="2"/>
        <v>#DIV/0!</v>
      </c>
      <c r="I279" s="206">
        <v>0</v>
      </c>
      <c r="J279" s="207">
        <v>0</v>
      </c>
      <c r="K279" s="207">
        <v>0</v>
      </c>
      <c r="L279" s="211" t="e">
        <v>#DIV/0!</v>
      </c>
      <c r="M279" s="207">
        <v>0</v>
      </c>
      <c r="N279" s="207">
        <v>0</v>
      </c>
      <c r="O279" s="213"/>
      <c r="P279" s="206">
        <v>0</v>
      </c>
      <c r="Q279" s="214"/>
      <c r="R279" s="210"/>
    </row>
    <row r="280" spans="1:18" ht="14.4">
      <c r="A280" s="203" t="s">
        <v>1038</v>
      </c>
      <c r="B280" s="204" t="s">
        <v>1039</v>
      </c>
      <c r="C280" s="205" t="s">
        <v>420</v>
      </c>
      <c r="D280" s="204">
        <v>0</v>
      </c>
      <c r="E280" s="206">
        <v>0</v>
      </c>
      <c r="F280" s="207">
        <v>0</v>
      </c>
      <c r="G280" s="207">
        <v>0</v>
      </c>
      <c r="H280" s="208" t="e">
        <f t="shared" si="2"/>
        <v>#DIV/0!</v>
      </c>
      <c r="I280" s="206">
        <v>0</v>
      </c>
      <c r="J280" s="207">
        <v>0</v>
      </c>
      <c r="K280" s="207">
        <v>0</v>
      </c>
      <c r="L280" s="211" t="e">
        <v>#DIV/0!</v>
      </c>
      <c r="M280" s="207">
        <v>0</v>
      </c>
      <c r="N280" s="207">
        <v>0</v>
      </c>
      <c r="O280" s="213"/>
      <c r="P280" s="213"/>
      <c r="Q280" s="214"/>
      <c r="R280" s="211" t="b">
        <v>1</v>
      </c>
    </row>
    <row r="281" spans="1:18" ht="14.4">
      <c r="A281" s="203" t="s">
        <v>1038</v>
      </c>
      <c r="B281" s="204" t="s">
        <v>1039</v>
      </c>
      <c r="C281" s="205" t="s">
        <v>841</v>
      </c>
      <c r="D281" s="204">
        <v>0</v>
      </c>
      <c r="E281" s="206">
        <v>0</v>
      </c>
      <c r="F281" s="207">
        <v>0</v>
      </c>
      <c r="G281" s="207">
        <v>0</v>
      </c>
      <c r="H281" s="208" t="e">
        <f t="shared" si="2"/>
        <v>#DIV/0!</v>
      </c>
      <c r="I281" s="206">
        <v>0</v>
      </c>
      <c r="J281" s="207">
        <v>0</v>
      </c>
      <c r="K281" s="207">
        <v>0</v>
      </c>
      <c r="L281" s="211" t="e">
        <v>#DIV/0!</v>
      </c>
      <c r="M281" s="207">
        <v>0</v>
      </c>
      <c r="N281" s="207">
        <v>0</v>
      </c>
      <c r="O281" s="213"/>
      <c r="P281" s="213"/>
      <c r="Q281" s="214"/>
      <c r="R281" s="210"/>
    </row>
    <row r="282" spans="1:18" ht="14.4">
      <c r="A282" s="203" t="s">
        <v>1038</v>
      </c>
      <c r="B282" s="204" t="s">
        <v>1039</v>
      </c>
      <c r="C282" s="205" t="s">
        <v>240</v>
      </c>
      <c r="D282" s="204">
        <v>1</v>
      </c>
      <c r="E282" s="206">
        <v>0</v>
      </c>
      <c r="F282" s="207">
        <v>0</v>
      </c>
      <c r="G282" s="207">
        <v>0</v>
      </c>
      <c r="H282" s="208" t="e">
        <f t="shared" si="2"/>
        <v>#DIV/0!</v>
      </c>
      <c r="I282" s="206">
        <v>0</v>
      </c>
      <c r="J282" s="207">
        <v>0</v>
      </c>
      <c r="K282" s="207">
        <v>0</v>
      </c>
      <c r="L282" s="211" t="e">
        <v>#DIV/0!</v>
      </c>
      <c r="M282" s="207">
        <v>0</v>
      </c>
      <c r="N282" s="207">
        <v>0</v>
      </c>
      <c r="O282" s="206">
        <v>0</v>
      </c>
      <c r="P282" s="213"/>
      <c r="Q282" s="209">
        <v>0</v>
      </c>
      <c r="R282" s="210"/>
    </row>
    <row r="283" spans="1:18" ht="14.4">
      <c r="A283" s="203" t="s">
        <v>1038</v>
      </c>
      <c r="B283" s="204" t="s">
        <v>1039</v>
      </c>
      <c r="C283" s="205" t="s">
        <v>419</v>
      </c>
      <c r="D283" s="204">
        <v>0</v>
      </c>
      <c r="E283" s="206">
        <v>0</v>
      </c>
      <c r="F283" s="207">
        <v>0</v>
      </c>
      <c r="G283" s="207">
        <v>0</v>
      </c>
      <c r="H283" s="208" t="e">
        <f t="shared" si="2"/>
        <v>#DIV/0!</v>
      </c>
      <c r="I283" s="206">
        <v>0</v>
      </c>
      <c r="J283" s="207">
        <v>0</v>
      </c>
      <c r="K283" s="207">
        <v>0</v>
      </c>
      <c r="L283" s="211" t="e">
        <v>#DIV/0!</v>
      </c>
      <c r="M283" s="207">
        <v>0</v>
      </c>
      <c r="N283" s="207">
        <v>0</v>
      </c>
      <c r="O283" s="213"/>
      <c r="P283" s="213"/>
      <c r="Q283" s="214"/>
      <c r="R283" s="210"/>
    </row>
    <row r="284" spans="1:18" ht="14.4">
      <c r="A284" s="203" t="s">
        <v>1038</v>
      </c>
      <c r="B284" s="204" t="s">
        <v>1039</v>
      </c>
      <c r="C284" s="205" t="s">
        <v>418</v>
      </c>
      <c r="D284" s="204">
        <v>0</v>
      </c>
      <c r="E284" s="206">
        <v>0</v>
      </c>
      <c r="F284" s="207">
        <v>0</v>
      </c>
      <c r="G284" s="207">
        <v>0</v>
      </c>
      <c r="H284" s="208" t="e">
        <f t="shared" si="2"/>
        <v>#DIV/0!</v>
      </c>
      <c r="I284" s="206">
        <v>0</v>
      </c>
      <c r="J284" s="207">
        <v>0</v>
      </c>
      <c r="K284" s="207">
        <v>0</v>
      </c>
      <c r="L284" s="211" t="e">
        <v>#DIV/0!</v>
      </c>
      <c r="M284" s="207">
        <v>0</v>
      </c>
      <c r="N284" s="207">
        <v>0</v>
      </c>
      <c r="O284" s="213"/>
      <c r="P284" s="206">
        <v>0</v>
      </c>
      <c r="Q284" s="214"/>
      <c r="R284" s="210"/>
    </row>
    <row r="285" spans="1:18" ht="14.4">
      <c r="A285" s="203" t="s">
        <v>1038</v>
      </c>
      <c r="B285" s="204" t="s">
        <v>1039</v>
      </c>
      <c r="C285" s="205" t="s">
        <v>470</v>
      </c>
      <c r="D285" s="204">
        <v>2</v>
      </c>
      <c r="E285" s="206">
        <v>0</v>
      </c>
      <c r="F285" s="207">
        <v>0</v>
      </c>
      <c r="G285" s="207">
        <v>0</v>
      </c>
      <c r="H285" s="208" t="e">
        <f t="shared" si="2"/>
        <v>#DIV/0!</v>
      </c>
      <c r="I285" s="206">
        <v>0</v>
      </c>
      <c r="J285" s="207">
        <v>0</v>
      </c>
      <c r="K285" s="207">
        <v>0</v>
      </c>
      <c r="L285" s="211" t="e">
        <v>#DIV/0!</v>
      </c>
      <c r="M285" s="207">
        <v>0</v>
      </c>
      <c r="N285" s="207">
        <v>0</v>
      </c>
      <c r="O285" s="206">
        <v>0</v>
      </c>
      <c r="P285" s="206">
        <v>0</v>
      </c>
      <c r="Q285" s="209">
        <v>0</v>
      </c>
      <c r="R285" s="211" t="b">
        <v>1</v>
      </c>
    </row>
    <row r="286" spans="1:18" ht="14.4">
      <c r="A286" s="203" t="s">
        <v>1038</v>
      </c>
      <c r="B286" s="204" t="s">
        <v>1039</v>
      </c>
      <c r="C286" s="205" t="s">
        <v>417</v>
      </c>
      <c r="D286" s="204">
        <v>0</v>
      </c>
      <c r="E286" s="206">
        <v>0</v>
      </c>
      <c r="F286" s="207">
        <v>0</v>
      </c>
      <c r="G286" s="207">
        <v>0</v>
      </c>
      <c r="H286" s="208" t="e">
        <f t="shared" si="2"/>
        <v>#DIV/0!</v>
      </c>
      <c r="I286" s="206">
        <v>0</v>
      </c>
      <c r="J286" s="207">
        <v>0</v>
      </c>
      <c r="K286" s="207">
        <v>0</v>
      </c>
      <c r="L286" s="211" t="e">
        <v>#DIV/0!</v>
      </c>
      <c r="M286" s="207">
        <v>0</v>
      </c>
      <c r="N286" s="207">
        <v>0</v>
      </c>
      <c r="O286" s="206">
        <v>0</v>
      </c>
      <c r="P286" s="213"/>
      <c r="Q286" s="214"/>
      <c r="R286" s="210"/>
    </row>
    <row r="287" spans="1:18" ht="14.4">
      <c r="A287" s="212" t="e">
        <v>#N/A</v>
      </c>
      <c r="B287" s="204" t="s">
        <v>1041</v>
      </c>
      <c r="C287" s="205" t="s">
        <v>422</v>
      </c>
      <c r="D287" s="204">
        <v>0</v>
      </c>
      <c r="E287" s="206">
        <v>0</v>
      </c>
      <c r="F287" s="207">
        <v>0</v>
      </c>
      <c r="G287" s="207">
        <v>0</v>
      </c>
      <c r="H287" s="208" t="e">
        <f t="shared" si="2"/>
        <v>#DIV/0!</v>
      </c>
      <c r="I287" s="206">
        <v>0</v>
      </c>
      <c r="J287" s="207">
        <v>0</v>
      </c>
      <c r="K287" s="207">
        <v>0</v>
      </c>
      <c r="L287" s="211" t="e">
        <v>#DIV/0!</v>
      </c>
      <c r="M287" s="207">
        <v>0</v>
      </c>
      <c r="N287" s="207">
        <v>0</v>
      </c>
      <c r="O287" s="213"/>
      <c r="P287" s="206">
        <v>2</v>
      </c>
      <c r="Q287" s="214"/>
      <c r="R287" s="210"/>
    </row>
    <row r="288" spans="1:18" ht="14.4">
      <c r="A288" s="203" t="s">
        <v>1038</v>
      </c>
      <c r="B288" s="204" t="s">
        <v>1039</v>
      </c>
      <c r="C288" s="205" t="s">
        <v>193</v>
      </c>
      <c r="D288" s="204">
        <v>1</v>
      </c>
      <c r="E288" s="206">
        <v>0</v>
      </c>
      <c r="F288" s="207">
        <v>0</v>
      </c>
      <c r="G288" s="207">
        <v>0</v>
      </c>
      <c r="H288" s="208" t="e">
        <f t="shared" si="2"/>
        <v>#DIV/0!</v>
      </c>
      <c r="I288" s="206">
        <v>0</v>
      </c>
      <c r="J288" s="207">
        <v>0</v>
      </c>
      <c r="K288" s="207">
        <v>0</v>
      </c>
      <c r="L288" s="211" t="e">
        <v>#DIV/0!</v>
      </c>
      <c r="M288" s="207">
        <v>0</v>
      </c>
      <c r="N288" s="207">
        <v>0</v>
      </c>
      <c r="O288" s="206">
        <v>0</v>
      </c>
      <c r="P288" s="206">
        <v>651</v>
      </c>
      <c r="Q288" s="209">
        <v>0</v>
      </c>
      <c r="R288" s="211" t="b">
        <v>1</v>
      </c>
    </row>
    <row r="289" spans="1:18" ht="14.4">
      <c r="A289" s="203" t="s">
        <v>1038</v>
      </c>
      <c r="B289" s="204" t="s">
        <v>1039</v>
      </c>
      <c r="C289" s="205" t="s">
        <v>318</v>
      </c>
      <c r="D289" s="204">
        <v>0</v>
      </c>
      <c r="E289" s="206">
        <v>0</v>
      </c>
      <c r="F289" s="207">
        <v>0</v>
      </c>
      <c r="G289" s="207">
        <v>0</v>
      </c>
      <c r="H289" s="208" t="e">
        <f t="shared" si="2"/>
        <v>#DIV/0!</v>
      </c>
      <c r="I289" s="206">
        <v>0</v>
      </c>
      <c r="J289" s="207">
        <v>0</v>
      </c>
      <c r="K289" s="207">
        <v>0</v>
      </c>
      <c r="L289" s="211" t="e">
        <v>#DIV/0!</v>
      </c>
      <c r="M289" s="207">
        <v>0</v>
      </c>
      <c r="N289" s="207">
        <v>0</v>
      </c>
      <c r="O289" s="213"/>
      <c r="P289" s="213"/>
      <c r="Q289" s="214"/>
      <c r="R289" s="211" t="b">
        <v>1</v>
      </c>
    </row>
    <row r="290" spans="1:18" ht="14.4">
      <c r="A290" s="203" t="s">
        <v>1038</v>
      </c>
      <c r="B290" s="204" t="s">
        <v>1039</v>
      </c>
      <c r="C290" s="205" t="s">
        <v>416</v>
      </c>
      <c r="D290" s="204">
        <v>0</v>
      </c>
      <c r="E290" s="206">
        <v>0</v>
      </c>
      <c r="F290" s="207">
        <v>0</v>
      </c>
      <c r="G290" s="207">
        <v>0</v>
      </c>
      <c r="H290" s="208" t="e">
        <f t="shared" si="2"/>
        <v>#DIV/0!</v>
      </c>
      <c r="I290" s="206">
        <v>0</v>
      </c>
      <c r="J290" s="207">
        <v>0</v>
      </c>
      <c r="K290" s="207">
        <v>0</v>
      </c>
      <c r="L290" s="211" t="e">
        <v>#DIV/0!</v>
      </c>
      <c r="M290" s="207">
        <v>0</v>
      </c>
      <c r="N290" s="207">
        <v>0</v>
      </c>
      <c r="O290" s="213"/>
      <c r="P290" s="206">
        <v>0</v>
      </c>
      <c r="Q290" s="214"/>
      <c r="R290" s="210"/>
    </row>
    <row r="291" spans="1:18" ht="14.4">
      <c r="A291" s="212" t="e">
        <v>#N/A</v>
      </c>
      <c r="B291" s="204" t="s">
        <v>1041</v>
      </c>
      <c r="C291" s="205" t="s">
        <v>269</v>
      </c>
      <c r="D291" s="204">
        <v>0</v>
      </c>
      <c r="E291" s="206">
        <v>0</v>
      </c>
      <c r="F291" s="207">
        <v>0</v>
      </c>
      <c r="G291" s="207">
        <v>0</v>
      </c>
      <c r="H291" s="208" t="e">
        <f t="shared" si="2"/>
        <v>#DIV/0!</v>
      </c>
      <c r="I291" s="206">
        <v>0</v>
      </c>
      <c r="J291" s="207">
        <v>0</v>
      </c>
      <c r="K291" s="207">
        <v>0</v>
      </c>
      <c r="L291" s="211" t="e">
        <v>#DIV/0!</v>
      </c>
      <c r="M291" s="207">
        <v>0</v>
      </c>
      <c r="N291" s="207">
        <v>0</v>
      </c>
      <c r="O291" s="213"/>
      <c r="P291" s="206">
        <v>15</v>
      </c>
      <c r="Q291" s="214"/>
      <c r="R291" s="210"/>
    </row>
    <row r="292" spans="1:18" ht="14.4">
      <c r="A292" s="203" t="s">
        <v>1038</v>
      </c>
      <c r="B292" s="204" t="s">
        <v>1039</v>
      </c>
      <c r="C292" s="205" t="s">
        <v>414</v>
      </c>
      <c r="D292" s="204">
        <v>0</v>
      </c>
      <c r="E292" s="206">
        <v>0</v>
      </c>
      <c r="F292" s="207">
        <v>0</v>
      </c>
      <c r="G292" s="207">
        <v>0</v>
      </c>
      <c r="H292" s="208" t="e">
        <f t="shared" si="2"/>
        <v>#DIV/0!</v>
      </c>
      <c r="I292" s="206">
        <v>0</v>
      </c>
      <c r="J292" s="207">
        <v>0</v>
      </c>
      <c r="K292" s="207">
        <v>0</v>
      </c>
      <c r="L292" s="211" t="e">
        <v>#DIV/0!</v>
      </c>
      <c r="M292" s="207">
        <v>0</v>
      </c>
      <c r="N292" s="207">
        <v>0</v>
      </c>
      <c r="O292" s="213"/>
      <c r="P292" s="206">
        <v>0</v>
      </c>
      <c r="Q292" s="214"/>
      <c r="R292" s="210"/>
    </row>
    <row r="293" spans="1:18" ht="14.4">
      <c r="A293" s="203" t="s">
        <v>1038</v>
      </c>
      <c r="B293" s="204" t="s">
        <v>1039</v>
      </c>
      <c r="C293" s="205" t="s">
        <v>151</v>
      </c>
      <c r="D293" s="204">
        <v>30</v>
      </c>
      <c r="E293" s="206">
        <v>0</v>
      </c>
      <c r="F293" s="207">
        <v>0</v>
      </c>
      <c r="G293" s="207">
        <v>0</v>
      </c>
      <c r="H293" s="208" t="e">
        <f t="shared" si="2"/>
        <v>#DIV/0!</v>
      </c>
      <c r="I293" s="206">
        <v>0</v>
      </c>
      <c r="J293" s="207">
        <v>0</v>
      </c>
      <c r="K293" s="207">
        <v>0</v>
      </c>
      <c r="L293" s="211" t="e">
        <v>#DIV/0!</v>
      </c>
      <c r="M293" s="207">
        <v>0</v>
      </c>
      <c r="N293" s="207">
        <v>0</v>
      </c>
      <c r="O293" s="206">
        <v>16</v>
      </c>
      <c r="P293" s="206">
        <v>1143</v>
      </c>
      <c r="Q293" s="209">
        <v>0</v>
      </c>
      <c r="R293" s="210"/>
    </row>
    <row r="294" spans="1:18" ht="14.4">
      <c r="A294" s="203" t="s">
        <v>1038</v>
      </c>
      <c r="B294" s="204" t="s">
        <v>1039</v>
      </c>
      <c r="C294" s="205" t="s">
        <v>413</v>
      </c>
      <c r="D294" s="204">
        <v>0</v>
      </c>
      <c r="E294" s="206">
        <v>0</v>
      </c>
      <c r="F294" s="207">
        <v>0</v>
      </c>
      <c r="G294" s="207">
        <v>0</v>
      </c>
      <c r="H294" s="208" t="e">
        <f t="shared" si="2"/>
        <v>#DIV/0!</v>
      </c>
      <c r="I294" s="206">
        <v>0</v>
      </c>
      <c r="J294" s="207">
        <v>0</v>
      </c>
      <c r="K294" s="207">
        <v>0</v>
      </c>
      <c r="L294" s="211" t="e">
        <v>#DIV/0!</v>
      </c>
      <c r="M294" s="207">
        <v>0</v>
      </c>
      <c r="N294" s="207">
        <v>0</v>
      </c>
      <c r="O294" s="206">
        <v>0</v>
      </c>
      <c r="P294" s="213"/>
      <c r="Q294" s="214"/>
      <c r="R294" s="210"/>
    </row>
    <row r="295" spans="1:18" ht="14.4">
      <c r="A295" s="203" t="s">
        <v>1038</v>
      </c>
      <c r="B295" s="204" t="s">
        <v>1039</v>
      </c>
      <c r="C295" s="205" t="s">
        <v>412</v>
      </c>
      <c r="D295" s="204">
        <v>0</v>
      </c>
      <c r="E295" s="206">
        <v>0</v>
      </c>
      <c r="F295" s="207">
        <v>0</v>
      </c>
      <c r="G295" s="207">
        <v>0</v>
      </c>
      <c r="H295" s="208" t="e">
        <f t="shared" si="2"/>
        <v>#DIV/0!</v>
      </c>
      <c r="I295" s="206">
        <v>0</v>
      </c>
      <c r="J295" s="207">
        <v>0</v>
      </c>
      <c r="K295" s="207">
        <v>0</v>
      </c>
      <c r="L295" s="211" t="e">
        <v>#DIV/0!</v>
      </c>
      <c r="M295" s="207">
        <v>0</v>
      </c>
      <c r="N295" s="207">
        <v>0</v>
      </c>
      <c r="O295" s="206">
        <v>0</v>
      </c>
      <c r="P295" s="213"/>
      <c r="Q295" s="214"/>
      <c r="R295" s="211" t="b">
        <v>1</v>
      </c>
    </row>
    <row r="296" spans="1:18" ht="14.4">
      <c r="A296" s="203" t="s">
        <v>1051</v>
      </c>
      <c r="B296" s="204" t="s">
        <v>1041</v>
      </c>
      <c r="C296" s="205" t="s">
        <v>261</v>
      </c>
      <c r="D296" s="204">
        <v>0</v>
      </c>
      <c r="E296" s="206">
        <v>0</v>
      </c>
      <c r="F296" s="207">
        <v>0</v>
      </c>
      <c r="G296" s="207">
        <v>0</v>
      </c>
      <c r="H296" s="208" t="e">
        <f t="shared" si="2"/>
        <v>#DIV/0!</v>
      </c>
      <c r="I296" s="206">
        <v>0</v>
      </c>
      <c r="J296" s="207">
        <v>0</v>
      </c>
      <c r="K296" s="207">
        <v>0</v>
      </c>
      <c r="L296" s="211" t="e">
        <v>#DIV/0!</v>
      </c>
      <c r="M296" s="207">
        <v>0</v>
      </c>
      <c r="N296" s="207">
        <v>0</v>
      </c>
      <c r="O296" s="213"/>
      <c r="P296" s="206">
        <v>21</v>
      </c>
      <c r="Q296" s="214"/>
      <c r="R296" s="211" t="b">
        <v>1</v>
      </c>
    </row>
    <row r="297" spans="1:18" ht="14.4">
      <c r="A297" s="212" t="e">
        <v>#N/A</v>
      </c>
      <c r="B297" s="204" t="s">
        <v>1039</v>
      </c>
      <c r="C297" s="205" t="s">
        <v>271</v>
      </c>
      <c r="D297" s="204">
        <v>0</v>
      </c>
      <c r="E297" s="206">
        <v>0</v>
      </c>
      <c r="F297" s="207">
        <v>0</v>
      </c>
      <c r="G297" s="207">
        <v>0</v>
      </c>
      <c r="H297" s="208" t="e">
        <f t="shared" si="2"/>
        <v>#DIV/0!</v>
      </c>
      <c r="I297" s="206">
        <v>0</v>
      </c>
      <c r="J297" s="207">
        <v>0</v>
      </c>
      <c r="K297" s="207">
        <v>0</v>
      </c>
      <c r="L297" s="211" t="e">
        <v>#DIV/0!</v>
      </c>
      <c r="M297" s="207">
        <v>0</v>
      </c>
      <c r="N297" s="207">
        <v>0</v>
      </c>
      <c r="O297" s="213"/>
      <c r="P297" s="206">
        <v>10</v>
      </c>
      <c r="Q297" s="214"/>
      <c r="R297" s="211" t="b">
        <v>1</v>
      </c>
    </row>
    <row r="298" spans="1:18" ht="14.4">
      <c r="A298" s="203" t="s">
        <v>1038</v>
      </c>
      <c r="B298" s="204" t="s">
        <v>1039</v>
      </c>
      <c r="C298" s="205" t="s">
        <v>295</v>
      </c>
      <c r="D298" s="204">
        <v>7</v>
      </c>
      <c r="E298" s="206">
        <v>0</v>
      </c>
      <c r="F298" s="207">
        <v>0</v>
      </c>
      <c r="G298" s="207">
        <v>0</v>
      </c>
      <c r="H298" s="208" t="e">
        <f t="shared" si="2"/>
        <v>#DIV/0!</v>
      </c>
      <c r="I298" s="206">
        <v>0</v>
      </c>
      <c r="J298" s="207">
        <v>0</v>
      </c>
      <c r="K298" s="207">
        <v>0</v>
      </c>
      <c r="L298" s="211" t="e">
        <v>#DIV/0!</v>
      </c>
      <c r="M298" s="207">
        <v>0</v>
      </c>
      <c r="N298" s="207">
        <v>0</v>
      </c>
      <c r="O298" s="206">
        <v>0</v>
      </c>
      <c r="P298" s="213"/>
      <c r="Q298" s="209">
        <v>0</v>
      </c>
      <c r="R298" s="210"/>
    </row>
    <row r="299" spans="1:18" ht="14.4">
      <c r="A299" s="203" t="s">
        <v>1038</v>
      </c>
      <c r="B299" s="204" t="s">
        <v>1039</v>
      </c>
      <c r="C299" s="205" t="s">
        <v>411</v>
      </c>
      <c r="D299" s="204">
        <v>0</v>
      </c>
      <c r="E299" s="206">
        <v>0</v>
      </c>
      <c r="F299" s="207">
        <v>0</v>
      </c>
      <c r="G299" s="207">
        <v>0</v>
      </c>
      <c r="H299" s="208" t="e">
        <f t="shared" si="2"/>
        <v>#DIV/0!</v>
      </c>
      <c r="I299" s="206">
        <v>0</v>
      </c>
      <c r="J299" s="207">
        <v>0</v>
      </c>
      <c r="K299" s="207">
        <v>0</v>
      </c>
      <c r="L299" s="211" t="e">
        <v>#DIV/0!</v>
      </c>
      <c r="M299" s="207">
        <v>0</v>
      </c>
      <c r="N299" s="207">
        <v>0</v>
      </c>
      <c r="O299" s="213"/>
      <c r="P299" s="206">
        <v>0</v>
      </c>
      <c r="Q299" s="214"/>
      <c r="R299" s="210"/>
    </row>
    <row r="300" spans="1:18" ht="14.4">
      <c r="A300" s="203" t="s">
        <v>1038</v>
      </c>
      <c r="B300" s="204" t="s">
        <v>1039</v>
      </c>
      <c r="C300" s="205" t="s">
        <v>224</v>
      </c>
      <c r="D300" s="204">
        <v>0</v>
      </c>
      <c r="E300" s="206">
        <v>0</v>
      </c>
      <c r="F300" s="207">
        <v>0</v>
      </c>
      <c r="G300" s="207">
        <v>0</v>
      </c>
      <c r="H300" s="208" t="e">
        <f t="shared" si="2"/>
        <v>#DIV/0!</v>
      </c>
      <c r="I300" s="206">
        <v>0</v>
      </c>
      <c r="J300" s="207">
        <v>0</v>
      </c>
      <c r="K300" s="207">
        <v>0</v>
      </c>
      <c r="L300" s="211" t="e">
        <v>#DIV/0!</v>
      </c>
      <c r="M300" s="207">
        <v>0</v>
      </c>
      <c r="N300" s="207">
        <v>0</v>
      </c>
      <c r="O300" s="206">
        <v>0</v>
      </c>
      <c r="P300" s="206">
        <v>192</v>
      </c>
      <c r="Q300" s="214"/>
      <c r="R300" s="211" t="b">
        <v>1</v>
      </c>
    </row>
    <row r="301" spans="1:18" ht="14.4">
      <c r="A301" s="212" t="e">
        <v>#N/A</v>
      </c>
      <c r="B301" s="204" t="s">
        <v>1041</v>
      </c>
      <c r="C301" s="205" t="s">
        <v>409</v>
      </c>
      <c r="D301" s="204">
        <v>0</v>
      </c>
      <c r="E301" s="206">
        <v>0</v>
      </c>
      <c r="F301" s="207">
        <v>0</v>
      </c>
      <c r="G301" s="207">
        <v>0</v>
      </c>
      <c r="H301" s="208" t="e">
        <f t="shared" si="2"/>
        <v>#DIV/0!</v>
      </c>
      <c r="I301" s="206">
        <v>0</v>
      </c>
      <c r="J301" s="207">
        <v>0</v>
      </c>
      <c r="K301" s="207">
        <v>0</v>
      </c>
      <c r="L301" s="211" t="e">
        <v>#DIV/0!</v>
      </c>
      <c r="M301" s="207">
        <v>0</v>
      </c>
      <c r="N301" s="207">
        <v>0</v>
      </c>
      <c r="O301" s="206">
        <v>0</v>
      </c>
      <c r="P301" s="206">
        <v>0</v>
      </c>
      <c r="Q301" s="214"/>
      <c r="R301" s="210"/>
    </row>
    <row r="302" spans="1:18" ht="14.4">
      <c r="A302" s="203" t="s">
        <v>1038</v>
      </c>
      <c r="B302" s="204" t="s">
        <v>1039</v>
      </c>
      <c r="C302" s="205" t="s">
        <v>415</v>
      </c>
      <c r="D302" s="204">
        <v>0</v>
      </c>
      <c r="E302" s="206">
        <v>0</v>
      </c>
      <c r="F302" s="207">
        <v>0</v>
      </c>
      <c r="G302" s="207">
        <v>0</v>
      </c>
      <c r="H302" s="208" t="e">
        <f t="shared" si="2"/>
        <v>#DIV/0!</v>
      </c>
      <c r="I302" s="206">
        <v>0</v>
      </c>
      <c r="J302" s="207">
        <v>0</v>
      </c>
      <c r="K302" s="207">
        <v>0</v>
      </c>
      <c r="L302" s="211" t="e">
        <v>#DIV/0!</v>
      </c>
      <c r="M302" s="207">
        <v>0</v>
      </c>
      <c r="N302" s="207">
        <v>0</v>
      </c>
      <c r="O302" s="206">
        <v>0</v>
      </c>
      <c r="P302" s="213"/>
      <c r="Q302" s="214"/>
      <c r="R302" s="210"/>
    </row>
    <row r="303" spans="1:18" ht="14.4">
      <c r="A303" s="203" t="s">
        <v>1038</v>
      </c>
      <c r="B303" s="204" t="s">
        <v>1039</v>
      </c>
      <c r="C303" s="205" t="s">
        <v>408</v>
      </c>
      <c r="D303" s="204">
        <v>0</v>
      </c>
      <c r="E303" s="206">
        <v>0</v>
      </c>
      <c r="F303" s="207">
        <v>0</v>
      </c>
      <c r="G303" s="207">
        <v>0</v>
      </c>
      <c r="H303" s="208" t="e">
        <f t="shared" si="2"/>
        <v>#DIV/0!</v>
      </c>
      <c r="I303" s="206">
        <v>0</v>
      </c>
      <c r="J303" s="207">
        <v>0</v>
      </c>
      <c r="K303" s="207">
        <v>0</v>
      </c>
      <c r="L303" s="211" t="e">
        <v>#DIV/0!</v>
      </c>
      <c r="M303" s="207">
        <v>0</v>
      </c>
      <c r="N303" s="207">
        <v>0</v>
      </c>
      <c r="O303" s="206">
        <v>0</v>
      </c>
      <c r="P303" s="206">
        <v>1</v>
      </c>
      <c r="Q303" s="214"/>
      <c r="R303" s="210"/>
    </row>
    <row r="304" spans="1:18" ht="14.4">
      <c r="A304" s="212" t="e">
        <v>#N/A</v>
      </c>
      <c r="B304" s="204" t="s">
        <v>1041</v>
      </c>
      <c r="C304" s="205" t="s">
        <v>406</v>
      </c>
      <c r="D304" s="204">
        <v>0</v>
      </c>
      <c r="E304" s="206">
        <v>0</v>
      </c>
      <c r="F304" s="207">
        <v>0</v>
      </c>
      <c r="G304" s="207">
        <v>0</v>
      </c>
      <c r="H304" s="208" t="e">
        <f t="shared" si="2"/>
        <v>#DIV/0!</v>
      </c>
      <c r="I304" s="206">
        <v>0</v>
      </c>
      <c r="J304" s="207">
        <v>0</v>
      </c>
      <c r="K304" s="207">
        <v>0</v>
      </c>
      <c r="L304" s="211" t="e">
        <v>#DIV/0!</v>
      </c>
      <c r="M304" s="207">
        <v>0</v>
      </c>
      <c r="N304" s="207">
        <v>0</v>
      </c>
      <c r="O304" s="213"/>
      <c r="P304" s="206">
        <v>4</v>
      </c>
      <c r="Q304" s="214"/>
      <c r="R304" s="210"/>
    </row>
    <row r="305" spans="1:18" ht="14.4">
      <c r="A305" s="203" t="s">
        <v>1038</v>
      </c>
      <c r="B305" s="204" t="s">
        <v>1039</v>
      </c>
      <c r="C305" s="205" t="s">
        <v>405</v>
      </c>
      <c r="D305" s="204">
        <v>0</v>
      </c>
      <c r="E305" s="206">
        <v>0</v>
      </c>
      <c r="F305" s="207">
        <v>0</v>
      </c>
      <c r="G305" s="207">
        <v>0</v>
      </c>
      <c r="H305" s="208" t="e">
        <f t="shared" si="2"/>
        <v>#DIV/0!</v>
      </c>
      <c r="I305" s="206">
        <v>0</v>
      </c>
      <c r="J305" s="207">
        <v>0</v>
      </c>
      <c r="K305" s="207">
        <v>0</v>
      </c>
      <c r="L305" s="211" t="e">
        <v>#DIV/0!</v>
      </c>
      <c r="M305" s="207">
        <v>0</v>
      </c>
      <c r="N305" s="207">
        <v>0</v>
      </c>
      <c r="O305" s="206">
        <v>0</v>
      </c>
      <c r="P305" s="213"/>
      <c r="Q305" s="214"/>
      <c r="R305" s="210"/>
    </row>
    <row r="306" spans="1:18" ht="14.4">
      <c r="A306" s="212" t="e">
        <v>#N/A</v>
      </c>
      <c r="B306" s="204" t="s">
        <v>1041</v>
      </c>
      <c r="C306" s="205" t="s">
        <v>404</v>
      </c>
      <c r="D306" s="204">
        <v>0</v>
      </c>
      <c r="E306" s="206">
        <v>0</v>
      </c>
      <c r="F306" s="207">
        <v>0</v>
      </c>
      <c r="G306" s="207">
        <v>0</v>
      </c>
      <c r="H306" s="208" t="e">
        <f t="shared" si="2"/>
        <v>#DIV/0!</v>
      </c>
      <c r="I306" s="206">
        <v>0</v>
      </c>
      <c r="J306" s="207">
        <v>0</v>
      </c>
      <c r="K306" s="207">
        <v>0</v>
      </c>
      <c r="L306" s="211" t="e">
        <v>#DIV/0!</v>
      </c>
      <c r="M306" s="207">
        <v>0</v>
      </c>
      <c r="N306" s="207">
        <v>0</v>
      </c>
      <c r="O306" s="213"/>
      <c r="P306" s="206">
        <v>5</v>
      </c>
      <c r="Q306" s="214"/>
      <c r="R306" s="210"/>
    </row>
    <row r="307" spans="1:18" ht="14.4">
      <c r="A307" s="203" t="s">
        <v>1038</v>
      </c>
      <c r="B307" s="204" t="s">
        <v>1039</v>
      </c>
      <c r="C307" s="205" t="s">
        <v>403</v>
      </c>
      <c r="D307" s="204">
        <v>0</v>
      </c>
      <c r="E307" s="206">
        <v>0</v>
      </c>
      <c r="F307" s="207">
        <v>0</v>
      </c>
      <c r="G307" s="207">
        <v>0</v>
      </c>
      <c r="H307" s="208" t="e">
        <f t="shared" si="2"/>
        <v>#DIV/0!</v>
      </c>
      <c r="I307" s="206">
        <v>0</v>
      </c>
      <c r="J307" s="207">
        <v>0</v>
      </c>
      <c r="K307" s="207">
        <v>0</v>
      </c>
      <c r="L307" s="211" t="e">
        <v>#DIV/0!</v>
      </c>
      <c r="M307" s="207">
        <v>0</v>
      </c>
      <c r="N307" s="207">
        <v>0</v>
      </c>
      <c r="O307" s="213"/>
      <c r="P307" s="213"/>
      <c r="Q307" s="214"/>
      <c r="R307" s="210"/>
    </row>
    <row r="308" spans="1:18" ht="14.4">
      <c r="A308" s="203" t="s">
        <v>1038</v>
      </c>
      <c r="B308" s="204" t="s">
        <v>1039</v>
      </c>
      <c r="C308" s="205" t="s">
        <v>402</v>
      </c>
      <c r="D308" s="204">
        <v>1</v>
      </c>
      <c r="E308" s="206">
        <v>0</v>
      </c>
      <c r="F308" s="207">
        <v>0</v>
      </c>
      <c r="G308" s="207">
        <v>0</v>
      </c>
      <c r="H308" s="208" t="e">
        <f t="shared" si="2"/>
        <v>#DIV/0!</v>
      </c>
      <c r="I308" s="206">
        <v>0</v>
      </c>
      <c r="J308" s="207">
        <v>0</v>
      </c>
      <c r="K308" s="207">
        <v>0</v>
      </c>
      <c r="L308" s="211" t="e">
        <v>#DIV/0!</v>
      </c>
      <c r="M308" s="207">
        <v>0</v>
      </c>
      <c r="N308" s="207">
        <v>0</v>
      </c>
      <c r="O308" s="213"/>
      <c r="P308" s="213"/>
      <c r="Q308" s="209">
        <v>0</v>
      </c>
      <c r="R308" s="210"/>
    </row>
    <row r="309" spans="1:18" ht="14.4">
      <c r="A309" s="212" t="e">
        <v>#N/A</v>
      </c>
      <c r="B309" s="204" t="s">
        <v>1041</v>
      </c>
      <c r="C309" s="205" t="s">
        <v>401</v>
      </c>
      <c r="D309" s="204">
        <v>0</v>
      </c>
      <c r="E309" s="206">
        <v>0</v>
      </c>
      <c r="F309" s="207">
        <v>0</v>
      </c>
      <c r="G309" s="207">
        <v>0</v>
      </c>
      <c r="H309" s="208" t="e">
        <f t="shared" si="2"/>
        <v>#DIV/0!</v>
      </c>
      <c r="I309" s="206">
        <v>0</v>
      </c>
      <c r="J309" s="207">
        <v>0</v>
      </c>
      <c r="K309" s="207">
        <v>0</v>
      </c>
      <c r="L309" s="211" t="e">
        <v>#DIV/0!</v>
      </c>
      <c r="M309" s="207">
        <v>0</v>
      </c>
      <c r="N309" s="207">
        <v>0</v>
      </c>
      <c r="O309" s="213"/>
      <c r="P309" s="206">
        <v>0</v>
      </c>
      <c r="Q309" s="214"/>
      <c r="R309" s="210"/>
    </row>
    <row r="310" spans="1:18" ht="14.4">
      <c r="A310" s="203" t="s">
        <v>1038</v>
      </c>
      <c r="B310" s="204" t="s">
        <v>1039</v>
      </c>
      <c r="C310" s="205" t="s">
        <v>400</v>
      </c>
      <c r="D310" s="204">
        <v>0</v>
      </c>
      <c r="E310" s="206">
        <v>0</v>
      </c>
      <c r="F310" s="207">
        <v>0</v>
      </c>
      <c r="G310" s="207">
        <v>0</v>
      </c>
      <c r="H310" s="208" t="e">
        <f t="shared" si="2"/>
        <v>#DIV/0!</v>
      </c>
      <c r="I310" s="206">
        <v>0</v>
      </c>
      <c r="J310" s="207">
        <v>0</v>
      </c>
      <c r="K310" s="207">
        <v>0</v>
      </c>
      <c r="L310" s="211" t="e">
        <v>#DIV/0!</v>
      </c>
      <c r="M310" s="207">
        <v>0</v>
      </c>
      <c r="N310" s="207">
        <v>0</v>
      </c>
      <c r="O310" s="206">
        <v>0</v>
      </c>
      <c r="P310" s="206">
        <v>0</v>
      </c>
      <c r="Q310" s="214"/>
      <c r="R310" s="210"/>
    </row>
    <row r="311" spans="1:18" ht="14.4">
      <c r="A311" s="203" t="s">
        <v>1038</v>
      </c>
      <c r="B311" s="204" t="s">
        <v>1041</v>
      </c>
      <c r="C311" s="205" t="s">
        <v>223</v>
      </c>
      <c r="D311" s="204">
        <v>0</v>
      </c>
      <c r="E311" s="206">
        <v>0</v>
      </c>
      <c r="F311" s="207">
        <v>0</v>
      </c>
      <c r="G311" s="207">
        <v>0</v>
      </c>
      <c r="H311" s="208" t="e">
        <f t="shared" si="2"/>
        <v>#DIV/0!</v>
      </c>
      <c r="I311" s="206">
        <v>0</v>
      </c>
      <c r="J311" s="207">
        <v>0</v>
      </c>
      <c r="K311" s="207">
        <v>0</v>
      </c>
      <c r="L311" s="211" t="e">
        <v>#DIV/0!</v>
      </c>
      <c r="M311" s="207">
        <v>0</v>
      </c>
      <c r="N311" s="207">
        <v>0</v>
      </c>
      <c r="O311" s="213"/>
      <c r="P311" s="206">
        <v>188</v>
      </c>
      <c r="Q311" s="214"/>
      <c r="R311" s="210"/>
    </row>
    <row r="312" spans="1:18" ht="14.4">
      <c r="A312" s="203" t="s">
        <v>1042</v>
      </c>
      <c r="B312" s="204" t="s">
        <v>1041</v>
      </c>
      <c r="C312" s="205" t="s">
        <v>814</v>
      </c>
      <c r="D312" s="204">
        <v>35</v>
      </c>
      <c r="E312" s="206">
        <v>0</v>
      </c>
      <c r="F312" s="207">
        <v>0</v>
      </c>
      <c r="G312" s="207">
        <v>0</v>
      </c>
      <c r="H312" s="208" t="e">
        <f t="shared" si="2"/>
        <v>#DIV/0!</v>
      </c>
      <c r="I312" s="206">
        <v>0</v>
      </c>
      <c r="J312" s="207">
        <v>0</v>
      </c>
      <c r="K312" s="207">
        <v>0</v>
      </c>
      <c r="L312" s="211" t="e">
        <v>#DIV/0!</v>
      </c>
      <c r="M312" s="207">
        <v>0</v>
      </c>
      <c r="N312" s="207">
        <v>0</v>
      </c>
      <c r="O312" s="206">
        <v>99</v>
      </c>
      <c r="P312" s="206">
        <v>126</v>
      </c>
      <c r="Q312" s="209">
        <v>1</v>
      </c>
      <c r="R312" s="210"/>
    </row>
    <row r="313" spans="1:18" ht="14.4">
      <c r="A313" s="203" t="s">
        <v>1042</v>
      </c>
      <c r="B313" s="204" t="s">
        <v>1041</v>
      </c>
      <c r="C313" s="205" t="s">
        <v>813</v>
      </c>
      <c r="D313" s="204">
        <v>840</v>
      </c>
      <c r="E313" s="206">
        <v>0</v>
      </c>
      <c r="F313" s="207">
        <v>0</v>
      </c>
      <c r="G313" s="207">
        <v>0</v>
      </c>
      <c r="H313" s="208" t="e">
        <f t="shared" si="2"/>
        <v>#DIV/0!</v>
      </c>
      <c r="I313" s="206">
        <v>0</v>
      </c>
      <c r="J313" s="207">
        <v>0</v>
      </c>
      <c r="K313" s="207">
        <v>0</v>
      </c>
      <c r="L313" s="211" t="e">
        <v>#DIV/0!</v>
      </c>
      <c r="M313" s="207">
        <v>0</v>
      </c>
      <c r="N313" s="207">
        <v>0</v>
      </c>
      <c r="O313" s="206">
        <v>1749</v>
      </c>
      <c r="P313" s="206">
        <v>1944</v>
      </c>
      <c r="Q313" s="209">
        <v>1</v>
      </c>
      <c r="R313" s="210"/>
    </row>
    <row r="314" spans="1:18" ht="14.4">
      <c r="A314" s="203" t="s">
        <v>1038</v>
      </c>
      <c r="B314" s="204" t="s">
        <v>1039</v>
      </c>
      <c r="C314" s="205" t="s">
        <v>324</v>
      </c>
      <c r="D314" s="204">
        <v>0</v>
      </c>
      <c r="E314" s="206">
        <v>0</v>
      </c>
      <c r="F314" s="207">
        <v>0</v>
      </c>
      <c r="G314" s="207">
        <v>0</v>
      </c>
      <c r="H314" s="208" t="e">
        <f t="shared" si="2"/>
        <v>#DIV/0!</v>
      </c>
      <c r="I314" s="206">
        <v>0</v>
      </c>
      <c r="J314" s="207">
        <v>0</v>
      </c>
      <c r="K314" s="207">
        <v>0</v>
      </c>
      <c r="L314" s="211" t="e">
        <v>#DIV/0!</v>
      </c>
      <c r="M314" s="207">
        <v>0</v>
      </c>
      <c r="N314" s="207">
        <v>0</v>
      </c>
      <c r="O314" s="206">
        <v>0</v>
      </c>
      <c r="P314" s="206">
        <v>0</v>
      </c>
      <c r="Q314" s="214"/>
      <c r="R314" s="210"/>
    </row>
    <row r="315" spans="1:18" ht="14.4">
      <c r="A315" s="203" t="s">
        <v>1038</v>
      </c>
      <c r="B315" s="204" t="s">
        <v>1039</v>
      </c>
      <c r="C315" s="205" t="s">
        <v>234</v>
      </c>
      <c r="D315" s="204">
        <v>3</v>
      </c>
      <c r="E315" s="206">
        <v>0</v>
      </c>
      <c r="F315" s="207">
        <v>0</v>
      </c>
      <c r="G315" s="207">
        <v>0</v>
      </c>
      <c r="H315" s="208" t="e">
        <f t="shared" si="2"/>
        <v>#DIV/0!</v>
      </c>
      <c r="I315" s="206">
        <v>0</v>
      </c>
      <c r="J315" s="207">
        <v>0</v>
      </c>
      <c r="K315" s="207">
        <v>0</v>
      </c>
      <c r="L315" s="211" t="e">
        <v>#DIV/0!</v>
      </c>
      <c r="M315" s="207">
        <v>0</v>
      </c>
      <c r="N315" s="207">
        <v>0</v>
      </c>
      <c r="O315" s="206">
        <v>0</v>
      </c>
      <c r="P315" s="206">
        <v>2</v>
      </c>
      <c r="Q315" s="209">
        <v>0</v>
      </c>
      <c r="R315" s="210"/>
    </row>
    <row r="316" spans="1:18" ht="14.4">
      <c r="A316" s="203" t="s">
        <v>1038</v>
      </c>
      <c r="B316" s="204" t="s">
        <v>1039</v>
      </c>
      <c r="C316" s="205" t="s">
        <v>399</v>
      </c>
      <c r="D316" s="204">
        <v>0</v>
      </c>
      <c r="E316" s="206">
        <v>0</v>
      </c>
      <c r="F316" s="207">
        <v>0</v>
      </c>
      <c r="G316" s="207">
        <v>0</v>
      </c>
      <c r="H316" s="208" t="e">
        <f t="shared" si="2"/>
        <v>#DIV/0!</v>
      </c>
      <c r="I316" s="206">
        <v>0</v>
      </c>
      <c r="J316" s="207">
        <v>0</v>
      </c>
      <c r="K316" s="207">
        <v>0</v>
      </c>
      <c r="L316" s="211" t="e">
        <v>#DIV/0!</v>
      </c>
      <c r="M316" s="207">
        <v>0</v>
      </c>
      <c r="N316" s="207">
        <v>0</v>
      </c>
      <c r="O316" s="213"/>
      <c r="P316" s="213"/>
      <c r="Q316" s="214"/>
      <c r="R316" s="210"/>
    </row>
    <row r="317" spans="1:18" ht="14.4">
      <c r="A317" s="203" t="s">
        <v>1038</v>
      </c>
      <c r="B317" s="204" t="s">
        <v>1039</v>
      </c>
      <c r="C317" s="205" t="s">
        <v>398</v>
      </c>
      <c r="D317" s="204">
        <v>0</v>
      </c>
      <c r="E317" s="206">
        <v>0</v>
      </c>
      <c r="F317" s="207">
        <v>0</v>
      </c>
      <c r="G317" s="207">
        <v>0</v>
      </c>
      <c r="H317" s="208" t="e">
        <f t="shared" si="2"/>
        <v>#DIV/0!</v>
      </c>
      <c r="I317" s="206">
        <v>0</v>
      </c>
      <c r="J317" s="207">
        <v>0</v>
      </c>
      <c r="K317" s="207">
        <v>0</v>
      </c>
      <c r="L317" s="211" t="e">
        <v>#DIV/0!</v>
      </c>
      <c r="M317" s="207">
        <v>0</v>
      </c>
      <c r="N317" s="207">
        <v>0</v>
      </c>
      <c r="O317" s="206">
        <v>2</v>
      </c>
      <c r="P317" s="213"/>
      <c r="Q317" s="214"/>
      <c r="R317" s="211" t="b">
        <v>1</v>
      </c>
    </row>
    <row r="318" spans="1:18" ht="14.4">
      <c r="A318" s="203" t="s">
        <v>1038</v>
      </c>
      <c r="B318" s="204" t="s">
        <v>1039</v>
      </c>
      <c r="C318" s="205" t="s">
        <v>395</v>
      </c>
      <c r="D318" s="204">
        <v>0</v>
      </c>
      <c r="E318" s="206">
        <v>0</v>
      </c>
      <c r="F318" s="207">
        <v>0</v>
      </c>
      <c r="G318" s="207">
        <v>0</v>
      </c>
      <c r="H318" s="208" t="e">
        <f t="shared" si="2"/>
        <v>#DIV/0!</v>
      </c>
      <c r="I318" s="206">
        <v>0</v>
      </c>
      <c r="J318" s="207">
        <v>0</v>
      </c>
      <c r="K318" s="207">
        <v>0</v>
      </c>
      <c r="L318" s="211" t="e">
        <v>#DIV/0!</v>
      </c>
      <c r="M318" s="207">
        <v>0</v>
      </c>
      <c r="N318" s="207">
        <v>0</v>
      </c>
      <c r="O318" s="213"/>
      <c r="P318" s="213"/>
      <c r="Q318" s="214"/>
      <c r="R318" s="210"/>
    </row>
    <row r="319" spans="1:18" ht="14.4">
      <c r="A319" s="203" t="s">
        <v>1038</v>
      </c>
      <c r="B319" s="204" t="s">
        <v>1039</v>
      </c>
      <c r="C319" s="205" t="s">
        <v>494</v>
      </c>
      <c r="D319" s="204">
        <v>0</v>
      </c>
      <c r="E319" s="206">
        <v>0</v>
      </c>
      <c r="F319" s="207">
        <v>0</v>
      </c>
      <c r="G319" s="207">
        <v>0</v>
      </c>
      <c r="H319" s="208" t="e">
        <f t="shared" si="2"/>
        <v>#DIV/0!</v>
      </c>
      <c r="I319" s="206">
        <v>0</v>
      </c>
      <c r="J319" s="207">
        <v>0</v>
      </c>
      <c r="K319" s="207">
        <v>0</v>
      </c>
      <c r="L319" s="211" t="e">
        <v>#DIV/0!</v>
      </c>
      <c r="M319" s="207">
        <v>0</v>
      </c>
      <c r="N319" s="207">
        <v>0</v>
      </c>
      <c r="O319" s="206">
        <v>0</v>
      </c>
      <c r="P319" s="213"/>
      <c r="Q319" s="214"/>
      <c r="R319" s="211" t="b">
        <v>1</v>
      </c>
    </row>
    <row r="320" spans="1:18" ht="14.4">
      <c r="A320" s="212" t="e">
        <v>#N/A</v>
      </c>
      <c r="B320" s="204" t="s">
        <v>1041</v>
      </c>
      <c r="C320" s="205" t="s">
        <v>286</v>
      </c>
      <c r="D320" s="204">
        <v>0</v>
      </c>
      <c r="E320" s="206">
        <v>0</v>
      </c>
      <c r="F320" s="207">
        <v>0</v>
      </c>
      <c r="G320" s="207">
        <v>0</v>
      </c>
      <c r="H320" s="208" t="e">
        <f t="shared" si="2"/>
        <v>#DIV/0!</v>
      </c>
      <c r="I320" s="206">
        <v>0</v>
      </c>
      <c r="J320" s="207">
        <v>0</v>
      </c>
      <c r="K320" s="207">
        <v>0</v>
      </c>
      <c r="L320" s="211" t="e">
        <v>#DIV/0!</v>
      </c>
      <c r="M320" s="207">
        <v>0</v>
      </c>
      <c r="N320" s="207">
        <v>0</v>
      </c>
      <c r="O320" s="213"/>
      <c r="P320" s="206">
        <v>4</v>
      </c>
      <c r="Q320" s="214"/>
      <c r="R320" s="210"/>
    </row>
    <row r="321" spans="1:18" ht="14.4">
      <c r="A321" s="203" t="s">
        <v>1038</v>
      </c>
      <c r="B321" s="204" t="s">
        <v>1039</v>
      </c>
      <c r="C321" s="205" t="s">
        <v>321</v>
      </c>
      <c r="D321" s="204">
        <v>0</v>
      </c>
      <c r="E321" s="206">
        <v>0</v>
      </c>
      <c r="F321" s="207">
        <v>0</v>
      </c>
      <c r="G321" s="207">
        <v>0</v>
      </c>
      <c r="H321" s="208" t="e">
        <f t="shared" si="2"/>
        <v>#DIV/0!</v>
      </c>
      <c r="I321" s="206">
        <v>0</v>
      </c>
      <c r="J321" s="207">
        <v>0</v>
      </c>
      <c r="K321" s="207">
        <v>0</v>
      </c>
      <c r="L321" s="211" t="e">
        <v>#DIV/0!</v>
      </c>
      <c r="M321" s="207">
        <v>0</v>
      </c>
      <c r="N321" s="207">
        <v>0</v>
      </c>
      <c r="O321" s="206">
        <v>1</v>
      </c>
      <c r="P321" s="206">
        <v>1</v>
      </c>
      <c r="Q321" s="214"/>
      <c r="R321" s="210"/>
    </row>
    <row r="322" spans="1:18" ht="14.4">
      <c r="A322" s="212" t="e">
        <v>#N/A</v>
      </c>
      <c r="B322" s="204" t="s">
        <v>1041</v>
      </c>
      <c r="C322" s="205" t="s">
        <v>322</v>
      </c>
      <c r="D322" s="204">
        <v>0</v>
      </c>
      <c r="E322" s="206">
        <v>0</v>
      </c>
      <c r="F322" s="207">
        <v>0</v>
      </c>
      <c r="G322" s="207">
        <v>0</v>
      </c>
      <c r="H322" s="208" t="e">
        <f t="shared" si="2"/>
        <v>#DIV/0!</v>
      </c>
      <c r="I322" s="206">
        <v>0</v>
      </c>
      <c r="J322" s="207">
        <v>0</v>
      </c>
      <c r="K322" s="207">
        <v>0</v>
      </c>
      <c r="L322" s="211" t="e">
        <v>#DIV/0!</v>
      </c>
      <c r="M322" s="207">
        <v>0</v>
      </c>
      <c r="N322" s="207">
        <v>0</v>
      </c>
      <c r="O322" s="213"/>
      <c r="P322" s="206">
        <v>4</v>
      </c>
      <c r="Q322" s="214"/>
      <c r="R322" s="210"/>
    </row>
    <row r="323" spans="1:18" ht="14.4">
      <c r="A323" s="203" t="s">
        <v>1038</v>
      </c>
      <c r="B323" s="204" t="s">
        <v>1039</v>
      </c>
      <c r="C323" s="205" t="s">
        <v>329</v>
      </c>
      <c r="D323" s="204">
        <v>1</v>
      </c>
      <c r="E323" s="206">
        <v>0</v>
      </c>
      <c r="F323" s="207">
        <v>0</v>
      </c>
      <c r="G323" s="207">
        <v>0</v>
      </c>
      <c r="H323" s="208" t="e">
        <f t="shared" si="2"/>
        <v>#DIV/0!</v>
      </c>
      <c r="I323" s="206">
        <v>0</v>
      </c>
      <c r="J323" s="207">
        <v>0</v>
      </c>
      <c r="K323" s="207">
        <v>0</v>
      </c>
      <c r="L323" s="211" t="e">
        <v>#DIV/0!</v>
      </c>
      <c r="M323" s="207">
        <v>0</v>
      </c>
      <c r="N323" s="207">
        <v>0</v>
      </c>
      <c r="O323" s="206">
        <v>0</v>
      </c>
      <c r="P323" s="213"/>
      <c r="Q323" s="209">
        <v>0</v>
      </c>
      <c r="R323" s="211" t="b">
        <v>1</v>
      </c>
    </row>
    <row r="324" spans="1:18" ht="14.4">
      <c r="A324" s="203" t="s">
        <v>1038</v>
      </c>
      <c r="B324" s="204" t="s">
        <v>1039</v>
      </c>
      <c r="C324" s="205" t="s">
        <v>394</v>
      </c>
      <c r="D324" s="204">
        <v>0</v>
      </c>
      <c r="E324" s="206">
        <v>0</v>
      </c>
      <c r="F324" s="207">
        <v>0</v>
      </c>
      <c r="G324" s="207">
        <v>0</v>
      </c>
      <c r="H324" s="208" t="e">
        <f t="shared" si="2"/>
        <v>#DIV/0!</v>
      </c>
      <c r="I324" s="206">
        <v>0</v>
      </c>
      <c r="J324" s="207">
        <v>0</v>
      </c>
      <c r="K324" s="207">
        <v>0</v>
      </c>
      <c r="L324" s="211" t="e">
        <v>#DIV/0!</v>
      </c>
      <c r="M324" s="207">
        <v>0</v>
      </c>
      <c r="N324" s="207">
        <v>0</v>
      </c>
      <c r="O324" s="213"/>
      <c r="P324" s="206">
        <v>1</v>
      </c>
      <c r="Q324" s="214"/>
      <c r="R324" s="210"/>
    </row>
    <row r="325" spans="1:18" ht="14.4">
      <c r="A325" s="212" t="e">
        <v>#N/A</v>
      </c>
      <c r="B325" s="204" t="s">
        <v>1039</v>
      </c>
      <c r="C325" s="205" t="s">
        <v>268</v>
      </c>
      <c r="D325" s="204">
        <v>0</v>
      </c>
      <c r="E325" s="206">
        <v>0</v>
      </c>
      <c r="F325" s="207">
        <v>0</v>
      </c>
      <c r="G325" s="207">
        <v>0</v>
      </c>
      <c r="H325" s="208" t="e">
        <f t="shared" si="2"/>
        <v>#DIV/0!</v>
      </c>
      <c r="I325" s="206">
        <v>0</v>
      </c>
      <c r="J325" s="207">
        <v>0</v>
      </c>
      <c r="K325" s="207">
        <v>0</v>
      </c>
      <c r="L325" s="211" t="e">
        <v>#DIV/0!</v>
      </c>
      <c r="M325" s="207">
        <v>0</v>
      </c>
      <c r="N325" s="207">
        <v>0</v>
      </c>
      <c r="O325" s="206">
        <v>0</v>
      </c>
      <c r="P325" s="206">
        <v>40</v>
      </c>
      <c r="Q325" s="214"/>
      <c r="R325" s="210"/>
    </row>
    <row r="326" spans="1:18" ht="14.4">
      <c r="A326" s="203" t="s">
        <v>1038</v>
      </c>
      <c r="B326" s="204" t="s">
        <v>1039</v>
      </c>
      <c r="C326" s="205" t="s">
        <v>396</v>
      </c>
      <c r="D326" s="204">
        <v>0</v>
      </c>
      <c r="E326" s="206">
        <v>0</v>
      </c>
      <c r="F326" s="207">
        <v>0</v>
      </c>
      <c r="G326" s="207">
        <v>0</v>
      </c>
      <c r="H326" s="208" t="e">
        <f t="shared" si="2"/>
        <v>#DIV/0!</v>
      </c>
      <c r="I326" s="206">
        <v>0</v>
      </c>
      <c r="J326" s="207">
        <v>0</v>
      </c>
      <c r="K326" s="207">
        <v>0</v>
      </c>
      <c r="L326" s="211" t="e">
        <v>#DIV/0!</v>
      </c>
      <c r="M326" s="207">
        <v>0</v>
      </c>
      <c r="N326" s="207">
        <v>0</v>
      </c>
      <c r="O326" s="213"/>
      <c r="P326" s="213"/>
      <c r="Q326" s="214"/>
      <c r="R326" s="210"/>
    </row>
    <row r="327" spans="1:18" ht="14.4">
      <c r="A327" s="212" t="e">
        <v>#N/A</v>
      </c>
      <c r="B327" s="204" t="s">
        <v>1041</v>
      </c>
      <c r="C327" s="205" t="s">
        <v>276</v>
      </c>
      <c r="D327" s="204">
        <v>0</v>
      </c>
      <c r="E327" s="206">
        <v>0</v>
      </c>
      <c r="F327" s="207">
        <v>0</v>
      </c>
      <c r="G327" s="207">
        <v>0</v>
      </c>
      <c r="H327" s="208" t="e">
        <f t="shared" si="2"/>
        <v>#DIV/0!</v>
      </c>
      <c r="I327" s="206">
        <v>0</v>
      </c>
      <c r="J327" s="207">
        <v>0</v>
      </c>
      <c r="K327" s="207">
        <v>0</v>
      </c>
      <c r="L327" s="211" t="e">
        <v>#DIV/0!</v>
      </c>
      <c r="M327" s="207">
        <v>0</v>
      </c>
      <c r="N327" s="207">
        <v>0</v>
      </c>
      <c r="O327" s="213"/>
      <c r="P327" s="206">
        <v>8</v>
      </c>
      <c r="Q327" s="214"/>
      <c r="R327" s="210"/>
    </row>
    <row r="328" spans="1:18" ht="14.4">
      <c r="A328" s="203" t="s">
        <v>1038</v>
      </c>
      <c r="B328" s="204" t="s">
        <v>1039</v>
      </c>
      <c r="C328" s="205" t="s">
        <v>393</v>
      </c>
      <c r="D328" s="204">
        <v>0</v>
      </c>
      <c r="E328" s="206">
        <v>0</v>
      </c>
      <c r="F328" s="207">
        <v>0</v>
      </c>
      <c r="G328" s="207">
        <v>0</v>
      </c>
      <c r="H328" s="208" t="e">
        <f t="shared" si="2"/>
        <v>#DIV/0!</v>
      </c>
      <c r="I328" s="206">
        <v>0</v>
      </c>
      <c r="J328" s="207">
        <v>0</v>
      </c>
      <c r="K328" s="207">
        <v>0</v>
      </c>
      <c r="L328" s="211" t="e">
        <v>#DIV/0!</v>
      </c>
      <c r="M328" s="207">
        <v>0</v>
      </c>
      <c r="N328" s="207">
        <v>0</v>
      </c>
      <c r="O328" s="206">
        <v>0</v>
      </c>
      <c r="P328" s="206">
        <v>0</v>
      </c>
      <c r="Q328" s="214"/>
      <c r="R328" s="210"/>
    </row>
    <row r="329" spans="1:18" ht="14.4">
      <c r="A329" s="203" t="s">
        <v>1038</v>
      </c>
      <c r="B329" s="204" t="s">
        <v>1039</v>
      </c>
      <c r="C329" s="205" t="s">
        <v>392</v>
      </c>
      <c r="D329" s="204">
        <v>0</v>
      </c>
      <c r="E329" s="206">
        <v>0</v>
      </c>
      <c r="F329" s="207">
        <v>0</v>
      </c>
      <c r="G329" s="207">
        <v>0</v>
      </c>
      <c r="H329" s="208" t="e">
        <f t="shared" si="2"/>
        <v>#DIV/0!</v>
      </c>
      <c r="I329" s="206">
        <v>0</v>
      </c>
      <c r="J329" s="207">
        <v>0</v>
      </c>
      <c r="K329" s="207">
        <v>0</v>
      </c>
      <c r="L329" s="211" t="e">
        <v>#DIV/0!</v>
      </c>
      <c r="M329" s="207">
        <v>0</v>
      </c>
      <c r="N329" s="207">
        <v>0</v>
      </c>
      <c r="O329" s="213"/>
      <c r="P329" s="206">
        <v>1</v>
      </c>
      <c r="Q329" s="214"/>
      <c r="R329" s="211" t="b">
        <v>1</v>
      </c>
    </row>
    <row r="330" spans="1:18" ht="14.4">
      <c r="A330" s="203" t="s">
        <v>1038</v>
      </c>
      <c r="B330" s="204" t="s">
        <v>1039</v>
      </c>
      <c r="C330" s="205" t="s">
        <v>391</v>
      </c>
      <c r="D330" s="204">
        <v>0</v>
      </c>
      <c r="E330" s="206">
        <v>0</v>
      </c>
      <c r="F330" s="207">
        <v>0</v>
      </c>
      <c r="G330" s="207">
        <v>0</v>
      </c>
      <c r="H330" s="208" t="e">
        <f t="shared" si="2"/>
        <v>#DIV/0!</v>
      </c>
      <c r="I330" s="206">
        <v>0</v>
      </c>
      <c r="J330" s="207">
        <v>0</v>
      </c>
      <c r="K330" s="207">
        <v>0</v>
      </c>
      <c r="L330" s="211" t="e">
        <v>#DIV/0!</v>
      </c>
      <c r="M330" s="207">
        <v>0</v>
      </c>
      <c r="N330" s="207">
        <v>0</v>
      </c>
      <c r="O330" s="213"/>
      <c r="P330" s="213"/>
      <c r="Q330" s="214"/>
      <c r="R330" s="211" t="b">
        <v>1</v>
      </c>
    </row>
    <row r="331" spans="1:18" ht="14.4">
      <c r="A331" s="212" t="e">
        <v>#N/A</v>
      </c>
      <c r="B331" s="204" t="s">
        <v>1041</v>
      </c>
      <c r="C331" s="205" t="s">
        <v>462</v>
      </c>
      <c r="D331" s="204">
        <v>0</v>
      </c>
      <c r="E331" s="206">
        <v>0</v>
      </c>
      <c r="F331" s="207">
        <v>0</v>
      </c>
      <c r="G331" s="207">
        <v>0</v>
      </c>
      <c r="H331" s="208" t="e">
        <f t="shared" si="2"/>
        <v>#DIV/0!</v>
      </c>
      <c r="I331" s="206">
        <v>0</v>
      </c>
      <c r="J331" s="207">
        <v>0</v>
      </c>
      <c r="K331" s="207">
        <v>0</v>
      </c>
      <c r="L331" s="211" t="e">
        <v>#DIV/0!</v>
      </c>
      <c r="M331" s="207">
        <v>0</v>
      </c>
      <c r="N331" s="207">
        <v>0</v>
      </c>
      <c r="O331" s="213"/>
      <c r="P331" s="213"/>
      <c r="Q331" s="214"/>
      <c r="R331" s="210"/>
    </row>
    <row r="332" spans="1:18" ht="14.4">
      <c r="A332" s="203" t="s">
        <v>1038</v>
      </c>
      <c r="B332" s="204" t="s">
        <v>1039</v>
      </c>
      <c r="C332" s="205" t="s">
        <v>390</v>
      </c>
      <c r="D332" s="204">
        <v>0</v>
      </c>
      <c r="E332" s="206">
        <v>0</v>
      </c>
      <c r="F332" s="207">
        <v>0</v>
      </c>
      <c r="G332" s="207">
        <v>0</v>
      </c>
      <c r="H332" s="208" t="e">
        <f t="shared" si="2"/>
        <v>#DIV/0!</v>
      </c>
      <c r="I332" s="206">
        <v>0</v>
      </c>
      <c r="J332" s="207">
        <v>0</v>
      </c>
      <c r="K332" s="207">
        <v>0</v>
      </c>
      <c r="L332" s="211" t="e">
        <v>#DIV/0!</v>
      </c>
      <c r="M332" s="207">
        <v>0</v>
      </c>
      <c r="N332" s="207">
        <v>0</v>
      </c>
      <c r="O332" s="213"/>
      <c r="P332" s="206">
        <v>0</v>
      </c>
      <c r="Q332" s="214"/>
      <c r="R332" s="210"/>
    </row>
    <row r="333" spans="1:18" ht="14.4">
      <c r="A333" s="212" t="e">
        <v>#N/A</v>
      </c>
      <c r="B333" s="204" t="s">
        <v>1041</v>
      </c>
      <c r="C333" s="205" t="s">
        <v>1011</v>
      </c>
      <c r="D333" s="204">
        <v>0</v>
      </c>
      <c r="E333" s="206">
        <v>0</v>
      </c>
      <c r="F333" s="207">
        <v>0</v>
      </c>
      <c r="G333" s="207">
        <v>0</v>
      </c>
      <c r="H333" s="208" t="e">
        <f t="shared" si="2"/>
        <v>#DIV/0!</v>
      </c>
      <c r="I333" s="206">
        <v>0</v>
      </c>
      <c r="J333" s="207">
        <v>0</v>
      </c>
      <c r="K333" s="207">
        <v>0</v>
      </c>
      <c r="L333" s="211" t="e">
        <v>#DIV/0!</v>
      </c>
      <c r="M333" s="207">
        <v>0</v>
      </c>
      <c r="N333" s="207">
        <v>0</v>
      </c>
      <c r="O333" s="213"/>
      <c r="P333" s="213"/>
      <c r="Q333" s="214"/>
      <c r="R333" s="210"/>
    </row>
    <row r="334" spans="1:18" ht="14.4">
      <c r="A334" s="203" t="s">
        <v>1038</v>
      </c>
      <c r="B334" s="204" t="s">
        <v>1039</v>
      </c>
      <c r="C334" s="205" t="s">
        <v>485</v>
      </c>
      <c r="D334" s="204">
        <v>0</v>
      </c>
      <c r="E334" s="206">
        <v>0</v>
      </c>
      <c r="F334" s="207">
        <v>0</v>
      </c>
      <c r="G334" s="207">
        <v>0</v>
      </c>
      <c r="H334" s="208" t="e">
        <f t="shared" si="2"/>
        <v>#DIV/0!</v>
      </c>
      <c r="I334" s="206">
        <v>0</v>
      </c>
      <c r="J334" s="207">
        <v>0</v>
      </c>
      <c r="K334" s="207">
        <v>0</v>
      </c>
      <c r="L334" s="211" t="e">
        <v>#DIV/0!</v>
      </c>
      <c r="M334" s="207">
        <v>0</v>
      </c>
      <c r="N334" s="207">
        <v>0</v>
      </c>
      <c r="O334" s="206">
        <v>0</v>
      </c>
      <c r="P334" s="213"/>
      <c r="Q334" s="214"/>
      <c r="R334" s="211" t="b">
        <v>1</v>
      </c>
    </row>
    <row r="335" spans="1:18" ht="14.4">
      <c r="A335" s="212" t="e">
        <v>#N/A</v>
      </c>
      <c r="B335" s="204" t="s">
        <v>1041</v>
      </c>
      <c r="C335" s="205" t="s">
        <v>263</v>
      </c>
      <c r="D335" s="204">
        <v>0</v>
      </c>
      <c r="E335" s="206">
        <v>0</v>
      </c>
      <c r="F335" s="207">
        <v>0</v>
      </c>
      <c r="G335" s="207">
        <v>0</v>
      </c>
      <c r="H335" s="208" t="e">
        <f t="shared" si="2"/>
        <v>#DIV/0!</v>
      </c>
      <c r="I335" s="206">
        <v>0</v>
      </c>
      <c r="J335" s="207">
        <v>0</v>
      </c>
      <c r="K335" s="207">
        <v>0</v>
      </c>
      <c r="L335" s="211" t="e">
        <v>#DIV/0!</v>
      </c>
      <c r="M335" s="207">
        <v>0</v>
      </c>
      <c r="N335" s="207">
        <v>0</v>
      </c>
      <c r="O335" s="213"/>
      <c r="P335" s="206">
        <v>14</v>
      </c>
      <c r="Q335" s="214"/>
      <c r="R335" s="210"/>
    </row>
    <row r="336" spans="1:18" ht="14.4">
      <c r="A336" s="203" t="s">
        <v>1038</v>
      </c>
      <c r="B336" s="204" t="s">
        <v>1041</v>
      </c>
      <c r="C336" s="205" t="s">
        <v>389</v>
      </c>
      <c r="D336" s="204">
        <v>0</v>
      </c>
      <c r="E336" s="206">
        <v>0</v>
      </c>
      <c r="F336" s="207">
        <v>0</v>
      </c>
      <c r="G336" s="207">
        <v>0</v>
      </c>
      <c r="H336" s="208" t="e">
        <f t="shared" si="2"/>
        <v>#DIV/0!</v>
      </c>
      <c r="I336" s="206">
        <v>0</v>
      </c>
      <c r="J336" s="207">
        <v>0</v>
      </c>
      <c r="K336" s="207">
        <v>0</v>
      </c>
      <c r="L336" s="211" t="e">
        <v>#DIV/0!</v>
      </c>
      <c r="M336" s="207">
        <v>0</v>
      </c>
      <c r="N336" s="207">
        <v>0</v>
      </c>
      <c r="O336" s="206">
        <v>0</v>
      </c>
      <c r="P336" s="213"/>
      <c r="Q336" s="214"/>
      <c r="R336" s="211" t="b">
        <v>1</v>
      </c>
    </row>
    <row r="337" spans="1:18" ht="14.4">
      <c r="A337" s="203" t="s">
        <v>1038</v>
      </c>
      <c r="B337" s="204" t="s">
        <v>1039</v>
      </c>
      <c r="C337" s="205" t="s">
        <v>386</v>
      </c>
      <c r="D337" s="204">
        <v>0</v>
      </c>
      <c r="E337" s="206">
        <v>0</v>
      </c>
      <c r="F337" s="207">
        <v>0</v>
      </c>
      <c r="G337" s="207">
        <v>0</v>
      </c>
      <c r="H337" s="208" t="e">
        <f t="shared" si="2"/>
        <v>#DIV/0!</v>
      </c>
      <c r="I337" s="206">
        <v>0</v>
      </c>
      <c r="J337" s="207">
        <v>0</v>
      </c>
      <c r="K337" s="207">
        <v>0</v>
      </c>
      <c r="L337" s="211" t="e">
        <v>#DIV/0!</v>
      </c>
      <c r="M337" s="207">
        <v>0</v>
      </c>
      <c r="N337" s="207">
        <v>0</v>
      </c>
      <c r="O337" s="206">
        <v>0</v>
      </c>
      <c r="P337" s="206">
        <v>5</v>
      </c>
      <c r="Q337" s="214"/>
      <c r="R337" s="210"/>
    </row>
    <row r="338" spans="1:18" ht="14.4">
      <c r="A338" s="203" t="s">
        <v>1038</v>
      </c>
      <c r="B338" s="204" t="s">
        <v>1039</v>
      </c>
      <c r="C338" s="205" t="s">
        <v>207</v>
      </c>
      <c r="D338" s="204">
        <v>0</v>
      </c>
      <c r="E338" s="206">
        <v>0</v>
      </c>
      <c r="F338" s="207">
        <v>0</v>
      </c>
      <c r="G338" s="207">
        <v>0</v>
      </c>
      <c r="H338" s="208" t="e">
        <f t="shared" si="2"/>
        <v>#DIV/0!</v>
      </c>
      <c r="I338" s="206">
        <v>0</v>
      </c>
      <c r="J338" s="207">
        <v>0</v>
      </c>
      <c r="K338" s="207">
        <v>0</v>
      </c>
      <c r="L338" s="211" t="e">
        <v>#DIV/0!</v>
      </c>
      <c r="M338" s="207">
        <v>0</v>
      </c>
      <c r="N338" s="207">
        <v>0</v>
      </c>
      <c r="O338" s="206">
        <v>0</v>
      </c>
      <c r="P338" s="206">
        <v>192</v>
      </c>
      <c r="Q338" s="214"/>
      <c r="R338" s="210"/>
    </row>
    <row r="339" spans="1:18" ht="14.4">
      <c r="A339" s="203" t="s">
        <v>1038</v>
      </c>
      <c r="B339" s="204" t="s">
        <v>1039</v>
      </c>
      <c r="C339" s="205" t="s">
        <v>385</v>
      </c>
      <c r="D339" s="204">
        <v>0</v>
      </c>
      <c r="E339" s="206">
        <v>0</v>
      </c>
      <c r="F339" s="207">
        <v>0</v>
      </c>
      <c r="G339" s="207">
        <v>0</v>
      </c>
      <c r="H339" s="208" t="e">
        <f t="shared" si="2"/>
        <v>#DIV/0!</v>
      </c>
      <c r="I339" s="206">
        <v>0</v>
      </c>
      <c r="J339" s="207">
        <v>0</v>
      </c>
      <c r="K339" s="207">
        <v>0</v>
      </c>
      <c r="L339" s="211" t="e">
        <v>#DIV/0!</v>
      </c>
      <c r="M339" s="207">
        <v>0</v>
      </c>
      <c r="N339" s="207">
        <v>0</v>
      </c>
      <c r="O339" s="213"/>
      <c r="P339" s="206">
        <v>0</v>
      </c>
      <c r="Q339" s="214"/>
      <c r="R339" s="211" t="b">
        <v>1</v>
      </c>
    </row>
    <row r="340" spans="1:18" ht="14.4">
      <c r="A340" s="212" t="e">
        <v>#N/A</v>
      </c>
      <c r="B340" s="204" t="s">
        <v>1041</v>
      </c>
      <c r="C340" s="205" t="s">
        <v>387</v>
      </c>
      <c r="D340" s="204">
        <v>0</v>
      </c>
      <c r="E340" s="206">
        <v>0</v>
      </c>
      <c r="F340" s="207">
        <v>0</v>
      </c>
      <c r="G340" s="207">
        <v>0</v>
      </c>
      <c r="H340" s="208" t="e">
        <f t="shared" si="2"/>
        <v>#DIV/0!</v>
      </c>
      <c r="I340" s="206">
        <v>0</v>
      </c>
      <c r="J340" s="207">
        <v>0</v>
      </c>
      <c r="K340" s="207">
        <v>0</v>
      </c>
      <c r="L340" s="211" t="e">
        <v>#DIV/0!</v>
      </c>
      <c r="M340" s="207">
        <v>0</v>
      </c>
      <c r="N340" s="207">
        <v>0</v>
      </c>
      <c r="O340" s="213"/>
      <c r="P340" s="206">
        <v>1</v>
      </c>
      <c r="Q340" s="214"/>
      <c r="R340" s="210"/>
    </row>
    <row r="341" spans="1:18" ht="14.4">
      <c r="A341" s="203" t="s">
        <v>613</v>
      </c>
      <c r="B341" s="204" t="s">
        <v>1041</v>
      </c>
      <c r="C341" s="205" t="s">
        <v>782</v>
      </c>
      <c r="D341" s="204">
        <v>0</v>
      </c>
      <c r="E341" s="206">
        <v>0</v>
      </c>
      <c r="F341" s="207">
        <v>0</v>
      </c>
      <c r="G341" s="207">
        <v>0</v>
      </c>
      <c r="H341" s="208" t="e">
        <f t="shared" si="2"/>
        <v>#DIV/0!</v>
      </c>
      <c r="I341" s="206">
        <v>0</v>
      </c>
      <c r="J341" s="207">
        <v>0</v>
      </c>
      <c r="K341" s="207">
        <v>0</v>
      </c>
      <c r="L341" s="211" t="e">
        <v>#DIV/0!</v>
      </c>
      <c r="M341" s="207">
        <v>0</v>
      </c>
      <c r="N341" s="207">
        <v>0</v>
      </c>
      <c r="O341" s="213"/>
      <c r="P341" s="206">
        <v>3</v>
      </c>
      <c r="Q341" s="214"/>
      <c r="R341" s="210"/>
    </row>
    <row r="342" spans="1:18" ht="14.4">
      <c r="A342" s="212" t="e">
        <v>#N/A</v>
      </c>
      <c r="B342" s="204" t="s">
        <v>1041</v>
      </c>
      <c r="C342" s="205" t="s">
        <v>160</v>
      </c>
      <c r="D342" s="204">
        <v>0</v>
      </c>
      <c r="E342" s="206">
        <v>0</v>
      </c>
      <c r="F342" s="207">
        <v>0</v>
      </c>
      <c r="G342" s="207">
        <v>0</v>
      </c>
      <c r="H342" s="208" t="e">
        <f t="shared" si="2"/>
        <v>#DIV/0!</v>
      </c>
      <c r="I342" s="206">
        <v>0</v>
      </c>
      <c r="J342" s="207">
        <v>0</v>
      </c>
      <c r="K342" s="207">
        <v>0</v>
      </c>
      <c r="L342" s="211" t="e">
        <v>#DIV/0!</v>
      </c>
      <c r="M342" s="207">
        <v>0</v>
      </c>
      <c r="N342" s="207">
        <v>0</v>
      </c>
      <c r="O342" s="213"/>
      <c r="P342" s="206">
        <v>874</v>
      </c>
      <c r="Q342" s="214"/>
      <c r="R342" s="210"/>
    </row>
    <row r="343" spans="1:18" ht="14.4">
      <c r="A343" s="203" t="s">
        <v>1038</v>
      </c>
      <c r="B343" s="204" t="s">
        <v>1039</v>
      </c>
      <c r="C343" s="205" t="s">
        <v>382</v>
      </c>
      <c r="D343" s="204">
        <v>0</v>
      </c>
      <c r="E343" s="206">
        <v>0</v>
      </c>
      <c r="F343" s="207">
        <v>0</v>
      </c>
      <c r="G343" s="207">
        <v>0</v>
      </c>
      <c r="H343" s="208" t="e">
        <f t="shared" si="2"/>
        <v>#DIV/0!</v>
      </c>
      <c r="I343" s="206">
        <v>0</v>
      </c>
      <c r="J343" s="207">
        <v>0</v>
      </c>
      <c r="K343" s="207">
        <v>0</v>
      </c>
      <c r="L343" s="211" t="e">
        <v>#DIV/0!</v>
      </c>
      <c r="M343" s="207">
        <v>0</v>
      </c>
      <c r="N343" s="207">
        <v>0</v>
      </c>
      <c r="O343" s="213"/>
      <c r="P343" s="213"/>
      <c r="Q343" s="214"/>
      <c r="R343" s="211" t="b">
        <v>1</v>
      </c>
    </row>
    <row r="344" spans="1:18" ht="14.4">
      <c r="A344" s="203" t="s">
        <v>1038</v>
      </c>
      <c r="B344" s="204" t="s">
        <v>1039</v>
      </c>
      <c r="C344" s="205" t="s">
        <v>327</v>
      </c>
      <c r="D344" s="204">
        <v>0</v>
      </c>
      <c r="E344" s="206">
        <v>0</v>
      </c>
      <c r="F344" s="207">
        <v>0</v>
      </c>
      <c r="G344" s="207">
        <v>0</v>
      </c>
      <c r="H344" s="208" t="e">
        <f t="shared" si="2"/>
        <v>#DIV/0!</v>
      </c>
      <c r="I344" s="206">
        <v>0</v>
      </c>
      <c r="J344" s="207">
        <v>0</v>
      </c>
      <c r="K344" s="207">
        <v>0</v>
      </c>
      <c r="L344" s="211" t="e">
        <v>#DIV/0!</v>
      </c>
      <c r="M344" s="207">
        <v>0</v>
      </c>
      <c r="N344" s="207">
        <v>0</v>
      </c>
      <c r="O344" s="213"/>
      <c r="P344" s="213"/>
      <c r="Q344" s="214"/>
      <c r="R344" s="211" t="b">
        <v>1</v>
      </c>
    </row>
    <row r="345" spans="1:18" ht="14.4">
      <c r="A345" s="203" t="s">
        <v>1038</v>
      </c>
      <c r="B345" s="204" t="s">
        <v>1039</v>
      </c>
      <c r="C345" s="205" t="s">
        <v>259</v>
      </c>
      <c r="D345" s="204">
        <v>0</v>
      </c>
      <c r="E345" s="206">
        <v>0</v>
      </c>
      <c r="F345" s="207">
        <v>0</v>
      </c>
      <c r="G345" s="207">
        <v>0</v>
      </c>
      <c r="H345" s="208" t="e">
        <f t="shared" si="2"/>
        <v>#DIV/0!</v>
      </c>
      <c r="I345" s="206">
        <v>0</v>
      </c>
      <c r="J345" s="207">
        <v>0</v>
      </c>
      <c r="K345" s="207">
        <v>0</v>
      </c>
      <c r="L345" s="211" t="e">
        <v>#DIV/0!</v>
      </c>
      <c r="M345" s="207">
        <v>0</v>
      </c>
      <c r="N345" s="207">
        <v>0</v>
      </c>
      <c r="O345" s="206">
        <v>0</v>
      </c>
      <c r="P345" s="213"/>
      <c r="Q345" s="214"/>
      <c r="R345" s="211" t="b">
        <v>1</v>
      </c>
    </row>
    <row r="346" spans="1:18" ht="14.4">
      <c r="A346" s="203" t="s">
        <v>1038</v>
      </c>
      <c r="B346" s="204" t="s">
        <v>1039</v>
      </c>
      <c r="C346" s="205" t="s">
        <v>384</v>
      </c>
      <c r="D346" s="204">
        <v>0</v>
      </c>
      <c r="E346" s="206">
        <v>0</v>
      </c>
      <c r="F346" s="207">
        <v>0</v>
      </c>
      <c r="G346" s="207">
        <v>0</v>
      </c>
      <c r="H346" s="208" t="e">
        <f t="shared" si="2"/>
        <v>#DIV/0!</v>
      </c>
      <c r="I346" s="206">
        <v>0</v>
      </c>
      <c r="J346" s="207">
        <v>0</v>
      </c>
      <c r="K346" s="207">
        <v>0</v>
      </c>
      <c r="L346" s="211" t="e">
        <v>#DIV/0!</v>
      </c>
      <c r="M346" s="207">
        <v>0</v>
      </c>
      <c r="N346" s="207">
        <v>0</v>
      </c>
      <c r="O346" s="206">
        <v>0</v>
      </c>
      <c r="P346" s="206">
        <v>0</v>
      </c>
      <c r="Q346" s="214"/>
      <c r="R346" s="210"/>
    </row>
    <row r="347" spans="1:18" ht="14.4">
      <c r="A347" s="203" t="s">
        <v>1038</v>
      </c>
      <c r="B347" s="204" t="s">
        <v>1039</v>
      </c>
      <c r="C347" s="205" t="s">
        <v>383</v>
      </c>
      <c r="D347" s="204">
        <v>0</v>
      </c>
      <c r="E347" s="206">
        <v>0</v>
      </c>
      <c r="F347" s="207">
        <v>0</v>
      </c>
      <c r="G347" s="207">
        <v>0</v>
      </c>
      <c r="H347" s="208" t="e">
        <f t="shared" si="2"/>
        <v>#DIV/0!</v>
      </c>
      <c r="I347" s="206">
        <v>0</v>
      </c>
      <c r="J347" s="207">
        <v>0</v>
      </c>
      <c r="K347" s="207">
        <v>0</v>
      </c>
      <c r="L347" s="211" t="e">
        <v>#DIV/0!</v>
      </c>
      <c r="M347" s="207">
        <v>0</v>
      </c>
      <c r="N347" s="207">
        <v>0</v>
      </c>
      <c r="O347" s="213"/>
      <c r="P347" s="213"/>
      <c r="Q347" s="214"/>
      <c r="R347" s="210"/>
    </row>
    <row r="348" spans="1:18" ht="14.4">
      <c r="A348" s="203" t="s">
        <v>1038</v>
      </c>
      <c r="B348" s="204" t="s">
        <v>1039</v>
      </c>
      <c r="C348" s="205" t="s">
        <v>510</v>
      </c>
      <c r="D348" s="204">
        <v>0</v>
      </c>
      <c r="E348" s="206">
        <v>0</v>
      </c>
      <c r="F348" s="207">
        <v>0</v>
      </c>
      <c r="G348" s="207">
        <v>0</v>
      </c>
      <c r="H348" s="208" t="e">
        <f t="shared" si="2"/>
        <v>#DIV/0!</v>
      </c>
      <c r="I348" s="206">
        <v>0</v>
      </c>
      <c r="J348" s="207">
        <v>0</v>
      </c>
      <c r="K348" s="207">
        <v>0</v>
      </c>
      <c r="L348" s="211" t="e">
        <v>#DIV/0!</v>
      </c>
      <c r="M348" s="207">
        <v>0</v>
      </c>
      <c r="N348" s="207">
        <v>0</v>
      </c>
      <c r="O348" s="206">
        <v>3</v>
      </c>
      <c r="P348" s="213"/>
      <c r="Q348" s="214"/>
      <c r="R348" s="210"/>
    </row>
    <row r="349" spans="1:18" ht="14.4">
      <c r="A349" s="203" t="s">
        <v>1038</v>
      </c>
      <c r="B349" s="204" t="s">
        <v>1039</v>
      </c>
      <c r="C349" s="205" t="s">
        <v>380</v>
      </c>
      <c r="D349" s="204">
        <v>0</v>
      </c>
      <c r="E349" s="206">
        <v>0</v>
      </c>
      <c r="F349" s="207">
        <v>0</v>
      </c>
      <c r="G349" s="207">
        <v>0</v>
      </c>
      <c r="H349" s="208" t="e">
        <f t="shared" si="2"/>
        <v>#DIV/0!</v>
      </c>
      <c r="I349" s="206">
        <v>0</v>
      </c>
      <c r="J349" s="207">
        <v>0</v>
      </c>
      <c r="K349" s="207">
        <v>0</v>
      </c>
      <c r="L349" s="211" t="e">
        <v>#DIV/0!</v>
      </c>
      <c r="M349" s="207">
        <v>0</v>
      </c>
      <c r="N349" s="207">
        <v>0</v>
      </c>
      <c r="O349" s="206">
        <v>0</v>
      </c>
      <c r="P349" s="206">
        <v>1</v>
      </c>
      <c r="Q349" s="214"/>
      <c r="R349" s="210"/>
    </row>
    <row r="350" spans="1:18" ht="14.4">
      <c r="A350" s="203" t="s">
        <v>1038</v>
      </c>
      <c r="B350" s="204" t="s">
        <v>1039</v>
      </c>
      <c r="C350" s="205" t="s">
        <v>298</v>
      </c>
      <c r="D350" s="204">
        <v>2</v>
      </c>
      <c r="E350" s="206">
        <v>0</v>
      </c>
      <c r="F350" s="207">
        <v>0</v>
      </c>
      <c r="G350" s="207">
        <v>0</v>
      </c>
      <c r="H350" s="208" t="e">
        <f t="shared" si="2"/>
        <v>#DIV/0!</v>
      </c>
      <c r="I350" s="206">
        <v>0</v>
      </c>
      <c r="J350" s="207">
        <v>0</v>
      </c>
      <c r="K350" s="207">
        <v>0</v>
      </c>
      <c r="L350" s="211" t="e">
        <v>#DIV/0!</v>
      </c>
      <c r="M350" s="207">
        <v>0</v>
      </c>
      <c r="N350" s="207">
        <v>0</v>
      </c>
      <c r="O350" s="206">
        <v>0</v>
      </c>
      <c r="P350" s="213"/>
      <c r="Q350" s="209">
        <v>0</v>
      </c>
      <c r="R350" s="211" t="b">
        <v>1</v>
      </c>
    </row>
    <row r="351" spans="1:18" ht="14.4">
      <c r="A351" s="212" t="e">
        <v>#N/A</v>
      </c>
      <c r="B351" s="204" t="s">
        <v>1041</v>
      </c>
      <c r="C351" s="205" t="s">
        <v>377</v>
      </c>
      <c r="D351" s="204">
        <v>0</v>
      </c>
      <c r="E351" s="206">
        <v>0</v>
      </c>
      <c r="F351" s="207">
        <v>0</v>
      </c>
      <c r="G351" s="207">
        <v>0</v>
      </c>
      <c r="H351" s="208" t="e">
        <f t="shared" si="2"/>
        <v>#DIV/0!</v>
      </c>
      <c r="I351" s="206">
        <v>0</v>
      </c>
      <c r="J351" s="207">
        <v>0</v>
      </c>
      <c r="K351" s="207">
        <v>0</v>
      </c>
      <c r="L351" s="211" t="e">
        <v>#DIV/0!</v>
      </c>
      <c r="M351" s="207">
        <v>0</v>
      </c>
      <c r="N351" s="207">
        <v>0</v>
      </c>
      <c r="O351" s="213"/>
      <c r="P351" s="206">
        <v>1</v>
      </c>
      <c r="Q351" s="214"/>
      <c r="R351" s="210"/>
    </row>
    <row r="352" spans="1:18" ht="14.4">
      <c r="A352" s="212" t="e">
        <v>#N/A</v>
      </c>
      <c r="B352" s="204" t="s">
        <v>1041</v>
      </c>
      <c r="C352" s="205" t="s">
        <v>275</v>
      </c>
      <c r="D352" s="204">
        <v>0</v>
      </c>
      <c r="E352" s="206">
        <v>0</v>
      </c>
      <c r="F352" s="207">
        <v>0</v>
      </c>
      <c r="G352" s="207">
        <v>0</v>
      </c>
      <c r="H352" s="208" t="e">
        <f t="shared" si="2"/>
        <v>#DIV/0!</v>
      </c>
      <c r="I352" s="206">
        <v>0</v>
      </c>
      <c r="J352" s="207">
        <v>0</v>
      </c>
      <c r="K352" s="207">
        <v>0</v>
      </c>
      <c r="L352" s="211" t="e">
        <v>#DIV/0!</v>
      </c>
      <c r="M352" s="207">
        <v>0</v>
      </c>
      <c r="N352" s="207">
        <v>0</v>
      </c>
      <c r="O352" s="213"/>
      <c r="P352" s="206">
        <v>14</v>
      </c>
      <c r="Q352" s="214"/>
      <c r="R352" s="210"/>
    </row>
    <row r="353" spans="1:18" ht="14.4">
      <c r="A353" s="212" t="e">
        <v>#N/A</v>
      </c>
      <c r="B353" s="204" t="s">
        <v>1041</v>
      </c>
      <c r="C353" s="205" t="s">
        <v>197</v>
      </c>
      <c r="D353" s="204">
        <v>0</v>
      </c>
      <c r="E353" s="206">
        <v>0</v>
      </c>
      <c r="F353" s="207">
        <v>0</v>
      </c>
      <c r="G353" s="207">
        <v>0</v>
      </c>
      <c r="H353" s="208" t="e">
        <f t="shared" si="2"/>
        <v>#DIV/0!</v>
      </c>
      <c r="I353" s="206">
        <v>0</v>
      </c>
      <c r="J353" s="207">
        <v>0</v>
      </c>
      <c r="K353" s="207">
        <v>0</v>
      </c>
      <c r="L353" s="211" t="e">
        <v>#DIV/0!</v>
      </c>
      <c r="M353" s="207">
        <v>0</v>
      </c>
      <c r="N353" s="207">
        <v>0</v>
      </c>
      <c r="O353" s="213"/>
      <c r="P353" s="206">
        <v>560</v>
      </c>
      <c r="Q353" s="214"/>
      <c r="R353" s="210"/>
    </row>
    <row r="354" spans="1:18" ht="14.4">
      <c r="A354" s="203" t="s">
        <v>1038</v>
      </c>
      <c r="B354" s="204" t="s">
        <v>1039</v>
      </c>
      <c r="C354" s="205" t="s">
        <v>379</v>
      </c>
      <c r="D354" s="204">
        <v>0</v>
      </c>
      <c r="E354" s="206">
        <v>0</v>
      </c>
      <c r="F354" s="207">
        <v>0</v>
      </c>
      <c r="G354" s="207">
        <v>0</v>
      </c>
      <c r="H354" s="208" t="e">
        <f t="shared" si="2"/>
        <v>#DIV/0!</v>
      </c>
      <c r="I354" s="206">
        <v>0</v>
      </c>
      <c r="J354" s="207">
        <v>0</v>
      </c>
      <c r="K354" s="207">
        <v>0</v>
      </c>
      <c r="L354" s="211" t="e">
        <v>#DIV/0!</v>
      </c>
      <c r="M354" s="207">
        <v>0</v>
      </c>
      <c r="N354" s="207">
        <v>0</v>
      </c>
      <c r="O354" s="213"/>
      <c r="P354" s="213"/>
      <c r="Q354" s="214"/>
      <c r="R354" s="210"/>
    </row>
    <row r="355" spans="1:18" ht="14.4">
      <c r="A355" s="203" t="s">
        <v>1038</v>
      </c>
      <c r="B355" s="204" t="s">
        <v>1039</v>
      </c>
      <c r="C355" s="205" t="s">
        <v>378</v>
      </c>
      <c r="D355" s="204">
        <v>0</v>
      </c>
      <c r="E355" s="206">
        <v>0</v>
      </c>
      <c r="F355" s="207">
        <v>0</v>
      </c>
      <c r="G355" s="207">
        <v>0</v>
      </c>
      <c r="H355" s="208" t="e">
        <f t="shared" si="2"/>
        <v>#DIV/0!</v>
      </c>
      <c r="I355" s="206">
        <v>0</v>
      </c>
      <c r="J355" s="207">
        <v>0</v>
      </c>
      <c r="K355" s="207">
        <v>0</v>
      </c>
      <c r="L355" s="211" t="e">
        <v>#DIV/0!</v>
      </c>
      <c r="M355" s="207">
        <v>0</v>
      </c>
      <c r="N355" s="207">
        <v>0</v>
      </c>
      <c r="O355" s="213"/>
      <c r="P355" s="213"/>
      <c r="Q355" s="214"/>
      <c r="R355" s="211" t="b">
        <v>1</v>
      </c>
    </row>
    <row r="356" spans="1:18" ht="14.4">
      <c r="A356" s="203" t="s">
        <v>1038</v>
      </c>
      <c r="B356" s="204" t="s">
        <v>1039</v>
      </c>
      <c r="C356" s="205" t="s">
        <v>468</v>
      </c>
      <c r="D356" s="204">
        <v>1</v>
      </c>
      <c r="E356" s="206">
        <v>0</v>
      </c>
      <c r="F356" s="207">
        <v>0</v>
      </c>
      <c r="G356" s="207">
        <v>0</v>
      </c>
      <c r="H356" s="208" t="e">
        <f t="shared" si="2"/>
        <v>#DIV/0!</v>
      </c>
      <c r="I356" s="206">
        <v>0</v>
      </c>
      <c r="J356" s="207">
        <v>0</v>
      </c>
      <c r="K356" s="207">
        <v>0</v>
      </c>
      <c r="L356" s="211" t="e">
        <v>#DIV/0!</v>
      </c>
      <c r="M356" s="207">
        <v>0</v>
      </c>
      <c r="N356" s="207">
        <v>0</v>
      </c>
      <c r="O356" s="206">
        <v>0</v>
      </c>
      <c r="P356" s="206">
        <v>0</v>
      </c>
      <c r="Q356" s="209">
        <v>0</v>
      </c>
      <c r="R356" s="211" t="b">
        <v>1</v>
      </c>
    </row>
    <row r="357" spans="1:18" ht="14.4">
      <c r="A357" s="203" t="s">
        <v>1049</v>
      </c>
      <c r="B357" s="204" t="s">
        <v>1039</v>
      </c>
      <c r="C357" s="205" t="s">
        <v>375</v>
      </c>
      <c r="D357" s="204">
        <v>0</v>
      </c>
      <c r="E357" s="206">
        <v>0</v>
      </c>
      <c r="F357" s="207">
        <v>0</v>
      </c>
      <c r="G357" s="207">
        <v>0</v>
      </c>
      <c r="H357" s="208" t="e">
        <f t="shared" si="2"/>
        <v>#DIV/0!</v>
      </c>
      <c r="I357" s="206">
        <v>0</v>
      </c>
      <c r="J357" s="207">
        <v>0</v>
      </c>
      <c r="K357" s="207">
        <v>0</v>
      </c>
      <c r="L357" s="211" t="e">
        <v>#DIV/0!</v>
      </c>
      <c r="M357" s="207">
        <v>0</v>
      </c>
      <c r="N357" s="207">
        <v>0</v>
      </c>
      <c r="O357" s="206">
        <v>0</v>
      </c>
      <c r="P357" s="213"/>
      <c r="Q357" s="214"/>
      <c r="R357" s="211" t="b">
        <v>1</v>
      </c>
    </row>
    <row r="358" spans="1:18" ht="14.4">
      <c r="A358" s="203" t="s">
        <v>1038</v>
      </c>
      <c r="B358" s="204" t="s">
        <v>1039</v>
      </c>
      <c r="C358" s="205" t="s">
        <v>376</v>
      </c>
      <c r="D358" s="204">
        <v>0</v>
      </c>
      <c r="E358" s="206">
        <v>0</v>
      </c>
      <c r="F358" s="207">
        <v>0</v>
      </c>
      <c r="G358" s="207">
        <v>0</v>
      </c>
      <c r="H358" s="208" t="e">
        <f t="shared" si="2"/>
        <v>#DIV/0!</v>
      </c>
      <c r="I358" s="206">
        <v>0</v>
      </c>
      <c r="J358" s="207">
        <v>0</v>
      </c>
      <c r="K358" s="207">
        <v>0</v>
      </c>
      <c r="L358" s="211" t="e">
        <v>#DIV/0!</v>
      </c>
      <c r="M358" s="207">
        <v>0</v>
      </c>
      <c r="N358" s="207">
        <v>0</v>
      </c>
      <c r="O358" s="213"/>
      <c r="P358" s="206">
        <v>0</v>
      </c>
      <c r="Q358" s="214"/>
      <c r="R358" s="210"/>
    </row>
    <row r="359" spans="1:18" ht="14.4">
      <c r="A359" s="203" t="s">
        <v>1038</v>
      </c>
      <c r="B359" s="204" t="s">
        <v>1039</v>
      </c>
      <c r="C359" s="205" t="s">
        <v>374</v>
      </c>
      <c r="D359" s="204">
        <v>0</v>
      </c>
      <c r="E359" s="206">
        <v>0</v>
      </c>
      <c r="F359" s="207">
        <v>0</v>
      </c>
      <c r="G359" s="207">
        <v>0</v>
      </c>
      <c r="H359" s="208" t="e">
        <f t="shared" si="2"/>
        <v>#DIV/0!</v>
      </c>
      <c r="I359" s="206">
        <v>0</v>
      </c>
      <c r="J359" s="207">
        <v>0</v>
      </c>
      <c r="K359" s="207">
        <v>0</v>
      </c>
      <c r="L359" s="211" t="e">
        <v>#DIV/0!</v>
      </c>
      <c r="M359" s="207">
        <v>0</v>
      </c>
      <c r="N359" s="207">
        <v>0</v>
      </c>
      <c r="O359" s="213"/>
      <c r="P359" s="213"/>
      <c r="Q359" s="214"/>
      <c r="R359" s="211" t="b">
        <v>1</v>
      </c>
    </row>
    <row r="360" spans="1:18" ht="14.4">
      <c r="A360" s="203" t="s">
        <v>1038</v>
      </c>
      <c r="B360" s="204" t="s">
        <v>1039</v>
      </c>
      <c r="C360" s="205" t="s">
        <v>296</v>
      </c>
      <c r="D360" s="204">
        <v>5</v>
      </c>
      <c r="E360" s="206">
        <v>0</v>
      </c>
      <c r="F360" s="207">
        <v>0</v>
      </c>
      <c r="G360" s="207">
        <v>0</v>
      </c>
      <c r="H360" s="208" t="e">
        <f t="shared" si="2"/>
        <v>#DIV/0!</v>
      </c>
      <c r="I360" s="206">
        <v>0</v>
      </c>
      <c r="J360" s="207">
        <v>0</v>
      </c>
      <c r="K360" s="207">
        <v>0</v>
      </c>
      <c r="L360" s="211" t="e">
        <v>#DIV/0!</v>
      </c>
      <c r="M360" s="207">
        <v>0</v>
      </c>
      <c r="N360" s="207">
        <v>0</v>
      </c>
      <c r="O360" s="206">
        <v>3</v>
      </c>
      <c r="P360" s="213"/>
      <c r="Q360" s="209">
        <v>0</v>
      </c>
      <c r="R360" s="211" t="b">
        <v>1</v>
      </c>
    </row>
    <row r="361" spans="1:18" ht="14.4">
      <c r="A361" s="203" t="s">
        <v>1038</v>
      </c>
      <c r="B361" s="204" t="s">
        <v>1039</v>
      </c>
      <c r="C361" s="205" t="s">
        <v>372</v>
      </c>
      <c r="D361" s="204">
        <v>0</v>
      </c>
      <c r="E361" s="206">
        <v>0</v>
      </c>
      <c r="F361" s="207">
        <v>0</v>
      </c>
      <c r="G361" s="207">
        <v>0</v>
      </c>
      <c r="H361" s="208" t="e">
        <f t="shared" si="2"/>
        <v>#DIV/0!</v>
      </c>
      <c r="I361" s="206">
        <v>0</v>
      </c>
      <c r="J361" s="207">
        <v>0</v>
      </c>
      <c r="K361" s="207">
        <v>0</v>
      </c>
      <c r="L361" s="211" t="e">
        <v>#DIV/0!</v>
      </c>
      <c r="M361" s="207">
        <v>0</v>
      </c>
      <c r="N361" s="207">
        <v>0</v>
      </c>
      <c r="O361" s="213"/>
      <c r="P361" s="213"/>
      <c r="Q361" s="214"/>
      <c r="R361" s="210"/>
    </row>
    <row r="362" spans="1:18" ht="14.4">
      <c r="A362" s="212" t="e">
        <v>#N/A</v>
      </c>
      <c r="B362" s="204" t="s">
        <v>1041</v>
      </c>
      <c r="C362" s="205" t="s">
        <v>371</v>
      </c>
      <c r="D362" s="204">
        <v>0</v>
      </c>
      <c r="E362" s="206">
        <v>0</v>
      </c>
      <c r="F362" s="207">
        <v>0</v>
      </c>
      <c r="G362" s="207">
        <v>0</v>
      </c>
      <c r="H362" s="208" t="e">
        <f t="shared" si="2"/>
        <v>#DIV/0!</v>
      </c>
      <c r="I362" s="206">
        <v>0</v>
      </c>
      <c r="J362" s="207">
        <v>0</v>
      </c>
      <c r="K362" s="207">
        <v>0</v>
      </c>
      <c r="L362" s="211" t="e">
        <v>#DIV/0!</v>
      </c>
      <c r="M362" s="207">
        <v>0</v>
      </c>
      <c r="N362" s="207">
        <v>0</v>
      </c>
      <c r="O362" s="213"/>
      <c r="P362" s="206">
        <v>1</v>
      </c>
      <c r="Q362" s="214"/>
      <c r="R362" s="210"/>
    </row>
    <row r="363" spans="1:18" ht="14.4">
      <c r="A363" s="203" t="s">
        <v>1038</v>
      </c>
      <c r="B363" s="204" t="s">
        <v>1039</v>
      </c>
      <c r="C363" s="205" t="s">
        <v>226</v>
      </c>
      <c r="D363" s="204">
        <v>0</v>
      </c>
      <c r="E363" s="206">
        <v>0</v>
      </c>
      <c r="F363" s="207">
        <v>0</v>
      </c>
      <c r="G363" s="207">
        <v>0</v>
      </c>
      <c r="H363" s="208" t="e">
        <f t="shared" si="2"/>
        <v>#DIV/0!</v>
      </c>
      <c r="I363" s="206">
        <v>0</v>
      </c>
      <c r="J363" s="207">
        <v>0</v>
      </c>
      <c r="K363" s="207">
        <v>0</v>
      </c>
      <c r="L363" s="211" t="e">
        <v>#DIV/0!</v>
      </c>
      <c r="M363" s="207">
        <v>0</v>
      </c>
      <c r="N363" s="207">
        <v>0</v>
      </c>
      <c r="O363" s="206">
        <v>0</v>
      </c>
      <c r="P363" s="206">
        <v>1</v>
      </c>
      <c r="Q363" s="214"/>
      <c r="R363" s="210"/>
    </row>
    <row r="364" spans="1:18" ht="14.4">
      <c r="A364" s="203" t="s">
        <v>1038</v>
      </c>
      <c r="B364" s="204" t="s">
        <v>1039</v>
      </c>
      <c r="C364" s="205" t="s">
        <v>369</v>
      </c>
      <c r="D364" s="204">
        <v>0</v>
      </c>
      <c r="E364" s="206">
        <v>0</v>
      </c>
      <c r="F364" s="207">
        <v>0</v>
      </c>
      <c r="G364" s="207">
        <v>0</v>
      </c>
      <c r="H364" s="208" t="e">
        <f t="shared" si="2"/>
        <v>#DIV/0!</v>
      </c>
      <c r="I364" s="206">
        <v>0</v>
      </c>
      <c r="J364" s="207">
        <v>0</v>
      </c>
      <c r="K364" s="207">
        <v>0</v>
      </c>
      <c r="L364" s="211" t="e">
        <v>#DIV/0!</v>
      </c>
      <c r="M364" s="207">
        <v>0</v>
      </c>
      <c r="N364" s="207">
        <v>0</v>
      </c>
      <c r="O364" s="206">
        <v>0</v>
      </c>
      <c r="P364" s="206">
        <v>0</v>
      </c>
      <c r="Q364" s="214"/>
      <c r="R364" s="210"/>
    </row>
    <row r="365" spans="1:18" ht="14.4">
      <c r="A365" s="203" t="s">
        <v>1038</v>
      </c>
      <c r="B365" s="204" t="s">
        <v>1039</v>
      </c>
      <c r="C365" s="205" t="s">
        <v>164</v>
      </c>
      <c r="D365" s="204">
        <v>0</v>
      </c>
      <c r="E365" s="206">
        <v>0</v>
      </c>
      <c r="F365" s="207">
        <v>0</v>
      </c>
      <c r="G365" s="207">
        <v>0</v>
      </c>
      <c r="H365" s="208" t="e">
        <f t="shared" si="2"/>
        <v>#DIV/0!</v>
      </c>
      <c r="I365" s="206">
        <v>0</v>
      </c>
      <c r="J365" s="207">
        <v>0</v>
      </c>
      <c r="K365" s="207">
        <v>0</v>
      </c>
      <c r="L365" s="211" t="e">
        <v>#DIV/0!</v>
      </c>
      <c r="M365" s="207">
        <v>0</v>
      </c>
      <c r="N365" s="207">
        <v>0</v>
      </c>
      <c r="O365" s="206">
        <v>1</v>
      </c>
      <c r="P365" s="213"/>
      <c r="Q365" s="214"/>
      <c r="R365" s="211" t="b">
        <v>1</v>
      </c>
    </row>
    <row r="366" spans="1:18" ht="14.4">
      <c r="A366" s="203" t="s">
        <v>1038</v>
      </c>
      <c r="B366" s="204" t="s">
        <v>1039</v>
      </c>
      <c r="C366" s="205" t="s">
        <v>219</v>
      </c>
      <c r="D366" s="204">
        <v>1</v>
      </c>
      <c r="E366" s="206">
        <v>0</v>
      </c>
      <c r="F366" s="207">
        <v>0</v>
      </c>
      <c r="G366" s="207">
        <v>0</v>
      </c>
      <c r="H366" s="208" t="e">
        <f t="shared" si="2"/>
        <v>#DIV/0!</v>
      </c>
      <c r="I366" s="206">
        <v>0</v>
      </c>
      <c r="J366" s="207">
        <v>0</v>
      </c>
      <c r="K366" s="207">
        <v>0</v>
      </c>
      <c r="L366" s="211" t="e">
        <v>#DIV/0!</v>
      </c>
      <c r="M366" s="207">
        <v>0</v>
      </c>
      <c r="N366" s="207">
        <v>0</v>
      </c>
      <c r="O366" s="206">
        <v>1</v>
      </c>
      <c r="P366" s="213"/>
      <c r="Q366" s="209">
        <v>0</v>
      </c>
      <c r="R366" s="211" t="b">
        <v>1</v>
      </c>
    </row>
    <row r="367" spans="1:18" ht="14.4">
      <c r="A367" s="203" t="s">
        <v>1038</v>
      </c>
      <c r="B367" s="204" t="s">
        <v>1039</v>
      </c>
      <c r="C367" s="205" t="s">
        <v>289</v>
      </c>
      <c r="D367" s="204">
        <v>1</v>
      </c>
      <c r="E367" s="206">
        <v>0</v>
      </c>
      <c r="F367" s="207">
        <v>0</v>
      </c>
      <c r="G367" s="207">
        <v>0</v>
      </c>
      <c r="H367" s="208" t="e">
        <f t="shared" si="2"/>
        <v>#DIV/0!</v>
      </c>
      <c r="I367" s="206">
        <v>0</v>
      </c>
      <c r="J367" s="207">
        <v>0</v>
      </c>
      <c r="K367" s="207">
        <v>0</v>
      </c>
      <c r="L367" s="211" t="e">
        <v>#DIV/0!</v>
      </c>
      <c r="M367" s="207">
        <v>0</v>
      </c>
      <c r="N367" s="207">
        <v>0</v>
      </c>
      <c r="O367" s="206">
        <v>0</v>
      </c>
      <c r="P367" s="206">
        <v>2</v>
      </c>
      <c r="Q367" s="209">
        <v>0</v>
      </c>
      <c r="R367" s="211" t="b">
        <v>1</v>
      </c>
    </row>
    <row r="368" spans="1:18" ht="14.4">
      <c r="A368" s="212" t="e">
        <v>#N/A</v>
      </c>
      <c r="B368" s="204" t="s">
        <v>1041</v>
      </c>
      <c r="C368" s="205" t="s">
        <v>274</v>
      </c>
      <c r="D368" s="204">
        <v>0</v>
      </c>
      <c r="E368" s="206">
        <v>0</v>
      </c>
      <c r="F368" s="207">
        <v>0</v>
      </c>
      <c r="G368" s="207">
        <v>0</v>
      </c>
      <c r="H368" s="208" t="e">
        <f t="shared" si="2"/>
        <v>#DIV/0!</v>
      </c>
      <c r="I368" s="206">
        <v>0</v>
      </c>
      <c r="J368" s="207">
        <v>0</v>
      </c>
      <c r="K368" s="207">
        <v>0</v>
      </c>
      <c r="L368" s="211" t="e">
        <v>#DIV/0!</v>
      </c>
      <c r="M368" s="207">
        <v>0</v>
      </c>
      <c r="N368" s="207">
        <v>0</v>
      </c>
      <c r="O368" s="213"/>
      <c r="P368" s="206">
        <v>11</v>
      </c>
      <c r="Q368" s="214"/>
      <c r="R368" s="210"/>
    </row>
    <row r="369" spans="1:18" ht="14.4">
      <c r="A369" s="203" t="s">
        <v>1038</v>
      </c>
      <c r="B369" s="204" t="s">
        <v>1039</v>
      </c>
      <c r="C369" s="205" t="s">
        <v>495</v>
      </c>
      <c r="D369" s="204">
        <v>16</v>
      </c>
      <c r="E369" s="206">
        <v>0</v>
      </c>
      <c r="F369" s="207">
        <v>0</v>
      </c>
      <c r="G369" s="207">
        <v>0</v>
      </c>
      <c r="H369" s="208" t="e">
        <f t="shared" si="2"/>
        <v>#DIV/0!</v>
      </c>
      <c r="I369" s="206">
        <v>0</v>
      </c>
      <c r="J369" s="207">
        <v>0</v>
      </c>
      <c r="K369" s="207">
        <v>0</v>
      </c>
      <c r="L369" s="211" t="e">
        <v>#DIV/0!</v>
      </c>
      <c r="M369" s="207">
        <v>0</v>
      </c>
      <c r="N369" s="207">
        <v>0</v>
      </c>
      <c r="O369" s="206">
        <v>9</v>
      </c>
      <c r="P369" s="213"/>
      <c r="Q369" s="209">
        <v>0</v>
      </c>
      <c r="R369" s="210"/>
    </row>
    <row r="370" spans="1:18" ht="14.4">
      <c r="A370" s="203" t="s">
        <v>1038</v>
      </c>
      <c r="B370" s="204" t="s">
        <v>1039</v>
      </c>
      <c r="C370" s="205" t="s">
        <v>368</v>
      </c>
      <c r="D370" s="204">
        <v>0</v>
      </c>
      <c r="E370" s="206">
        <v>0</v>
      </c>
      <c r="F370" s="207">
        <v>0</v>
      </c>
      <c r="G370" s="207">
        <v>0</v>
      </c>
      <c r="H370" s="208" t="e">
        <f t="shared" si="2"/>
        <v>#DIV/0!</v>
      </c>
      <c r="I370" s="206">
        <v>0</v>
      </c>
      <c r="J370" s="207">
        <v>0</v>
      </c>
      <c r="K370" s="207">
        <v>0</v>
      </c>
      <c r="L370" s="211" t="e">
        <v>#DIV/0!</v>
      </c>
      <c r="M370" s="207">
        <v>0</v>
      </c>
      <c r="N370" s="207">
        <v>0</v>
      </c>
      <c r="O370" s="213"/>
      <c r="P370" s="206">
        <v>0</v>
      </c>
      <c r="Q370" s="214"/>
      <c r="R370" s="210"/>
    </row>
    <row r="371" spans="1:18" ht="14.4">
      <c r="A371" s="203" t="s">
        <v>616</v>
      </c>
      <c r="B371" s="204" t="s">
        <v>1041</v>
      </c>
      <c r="C371" s="205" t="s">
        <v>125</v>
      </c>
      <c r="D371" s="204">
        <v>2045</v>
      </c>
      <c r="E371" s="206">
        <v>0</v>
      </c>
      <c r="F371" s="207">
        <v>0</v>
      </c>
      <c r="G371" s="207">
        <v>0</v>
      </c>
      <c r="H371" s="208" t="e">
        <f t="shared" si="2"/>
        <v>#DIV/0!</v>
      </c>
      <c r="I371" s="206">
        <v>0</v>
      </c>
      <c r="J371" s="207">
        <v>0</v>
      </c>
      <c r="K371" s="207">
        <v>0</v>
      </c>
      <c r="L371" s="211" t="e">
        <v>#DIV/0!</v>
      </c>
      <c r="M371" s="207">
        <v>0</v>
      </c>
      <c r="N371" s="207">
        <v>0</v>
      </c>
      <c r="O371" s="206">
        <v>16001</v>
      </c>
      <c r="P371" s="206">
        <v>7733</v>
      </c>
      <c r="Q371" s="209">
        <v>0.97</v>
      </c>
      <c r="R371" s="211" t="b">
        <v>1</v>
      </c>
    </row>
    <row r="372" spans="1:18" ht="14.4">
      <c r="A372" s="203" t="s">
        <v>604</v>
      </c>
      <c r="B372" s="204" t="s">
        <v>1041</v>
      </c>
      <c r="C372" s="205" t="s">
        <v>59</v>
      </c>
      <c r="D372" s="204">
        <v>0</v>
      </c>
      <c r="E372" s="206">
        <v>0</v>
      </c>
      <c r="F372" s="207">
        <v>0</v>
      </c>
      <c r="G372" s="207">
        <v>0</v>
      </c>
      <c r="H372" s="208" t="e">
        <f t="shared" si="2"/>
        <v>#DIV/0!</v>
      </c>
      <c r="I372" s="206">
        <v>0</v>
      </c>
      <c r="J372" s="207">
        <v>0</v>
      </c>
      <c r="K372" s="207">
        <v>0</v>
      </c>
      <c r="L372" s="211" t="e">
        <v>#DIV/0!</v>
      </c>
      <c r="M372" s="207">
        <v>0</v>
      </c>
      <c r="N372" s="207">
        <v>0</v>
      </c>
      <c r="O372" s="213"/>
      <c r="P372" s="206">
        <v>3</v>
      </c>
      <c r="Q372" s="214"/>
      <c r="R372" s="211" t="b">
        <v>1</v>
      </c>
    </row>
    <row r="373" spans="1:18" ht="14.4">
      <c r="A373" s="212" t="e">
        <v>#N/A</v>
      </c>
      <c r="B373" s="204" t="s">
        <v>1041</v>
      </c>
      <c r="C373" s="205" t="s">
        <v>126</v>
      </c>
      <c r="D373" s="204">
        <v>0</v>
      </c>
      <c r="E373" s="206">
        <v>0</v>
      </c>
      <c r="F373" s="207">
        <v>0</v>
      </c>
      <c r="G373" s="207">
        <v>0</v>
      </c>
      <c r="H373" s="208" t="e">
        <f t="shared" si="2"/>
        <v>#DIV/0!</v>
      </c>
      <c r="I373" s="206">
        <v>0</v>
      </c>
      <c r="J373" s="207">
        <v>0</v>
      </c>
      <c r="K373" s="207">
        <v>0</v>
      </c>
      <c r="L373" s="211" t="e">
        <v>#DIV/0!</v>
      </c>
      <c r="M373" s="207">
        <v>0</v>
      </c>
      <c r="N373" s="207">
        <v>0</v>
      </c>
      <c r="O373" s="213"/>
      <c r="P373" s="206">
        <v>33923</v>
      </c>
      <c r="Q373" s="214"/>
      <c r="R373" s="211" t="b">
        <v>1</v>
      </c>
    </row>
    <row r="374" spans="1:18" ht="14.4">
      <c r="A374" s="203" t="s">
        <v>1038</v>
      </c>
      <c r="B374" s="204" t="s">
        <v>1039</v>
      </c>
      <c r="C374" s="205" t="s">
        <v>366</v>
      </c>
      <c r="D374" s="204">
        <v>0</v>
      </c>
      <c r="E374" s="206">
        <v>0</v>
      </c>
      <c r="F374" s="207">
        <v>0</v>
      </c>
      <c r="G374" s="207">
        <v>0</v>
      </c>
      <c r="H374" s="208" t="e">
        <f t="shared" si="2"/>
        <v>#DIV/0!</v>
      </c>
      <c r="I374" s="206">
        <v>0</v>
      </c>
      <c r="J374" s="207">
        <v>0</v>
      </c>
      <c r="K374" s="207">
        <v>0</v>
      </c>
      <c r="L374" s="211" t="e">
        <v>#DIV/0!</v>
      </c>
      <c r="M374" s="207">
        <v>0</v>
      </c>
      <c r="N374" s="207">
        <v>0</v>
      </c>
      <c r="O374" s="213"/>
      <c r="P374" s="213"/>
      <c r="Q374" s="214"/>
      <c r="R374" s="210"/>
    </row>
    <row r="375" spans="1:18" ht="14.4">
      <c r="A375" s="203" t="s">
        <v>1038</v>
      </c>
      <c r="B375" s="204" t="s">
        <v>1039</v>
      </c>
      <c r="C375" s="205" t="s">
        <v>196</v>
      </c>
      <c r="D375" s="204">
        <v>1</v>
      </c>
      <c r="E375" s="206">
        <v>0</v>
      </c>
      <c r="F375" s="207">
        <v>0</v>
      </c>
      <c r="G375" s="207">
        <v>0</v>
      </c>
      <c r="H375" s="208" t="e">
        <f t="shared" si="2"/>
        <v>#DIV/0!</v>
      </c>
      <c r="I375" s="206">
        <v>0</v>
      </c>
      <c r="J375" s="207">
        <v>0</v>
      </c>
      <c r="K375" s="207">
        <v>0</v>
      </c>
      <c r="L375" s="211" t="e">
        <v>#DIV/0!</v>
      </c>
      <c r="M375" s="207">
        <v>0</v>
      </c>
      <c r="N375" s="207">
        <v>0</v>
      </c>
      <c r="O375" s="206">
        <v>1</v>
      </c>
      <c r="P375" s="206">
        <v>1</v>
      </c>
      <c r="Q375" s="209">
        <v>0</v>
      </c>
      <c r="R375" s="211" t="b">
        <v>1</v>
      </c>
    </row>
    <row r="376" spans="1:18" ht="14.4">
      <c r="A376" s="203" t="s">
        <v>1038</v>
      </c>
      <c r="B376" s="204" t="s">
        <v>1039</v>
      </c>
      <c r="C376" s="205" t="s">
        <v>109</v>
      </c>
      <c r="D376" s="204">
        <v>2</v>
      </c>
      <c r="E376" s="206">
        <v>0</v>
      </c>
      <c r="F376" s="207">
        <v>0</v>
      </c>
      <c r="G376" s="207">
        <v>0</v>
      </c>
      <c r="H376" s="208" t="e">
        <f t="shared" si="2"/>
        <v>#DIV/0!</v>
      </c>
      <c r="I376" s="206">
        <v>0</v>
      </c>
      <c r="J376" s="207">
        <v>0</v>
      </c>
      <c r="K376" s="207">
        <v>0</v>
      </c>
      <c r="L376" s="211" t="e">
        <v>#DIV/0!</v>
      </c>
      <c r="M376" s="207">
        <v>0</v>
      </c>
      <c r="N376" s="207">
        <v>0</v>
      </c>
      <c r="O376" s="206">
        <v>0</v>
      </c>
      <c r="P376" s="213"/>
      <c r="Q376" s="209">
        <v>0</v>
      </c>
      <c r="R376" s="211" t="b">
        <v>1</v>
      </c>
    </row>
    <row r="377" spans="1:18" ht="14.4">
      <c r="A377" s="203" t="s">
        <v>1038</v>
      </c>
      <c r="B377" s="204" t="s">
        <v>1039</v>
      </c>
      <c r="C377" s="205" t="s">
        <v>294</v>
      </c>
      <c r="D377" s="204">
        <v>5</v>
      </c>
      <c r="E377" s="206">
        <v>0</v>
      </c>
      <c r="F377" s="207">
        <v>0</v>
      </c>
      <c r="G377" s="207">
        <v>0</v>
      </c>
      <c r="H377" s="208" t="e">
        <f t="shared" si="2"/>
        <v>#DIV/0!</v>
      </c>
      <c r="I377" s="206">
        <v>0</v>
      </c>
      <c r="J377" s="207">
        <v>0</v>
      </c>
      <c r="K377" s="207">
        <v>0</v>
      </c>
      <c r="L377" s="211" t="e">
        <v>#DIV/0!</v>
      </c>
      <c r="M377" s="207">
        <v>0</v>
      </c>
      <c r="N377" s="207">
        <v>0</v>
      </c>
      <c r="O377" s="206">
        <v>0</v>
      </c>
      <c r="P377" s="213"/>
      <c r="Q377" s="209">
        <v>0</v>
      </c>
      <c r="R377" s="211" t="b">
        <v>1</v>
      </c>
    </row>
    <row r="378" spans="1:18" ht="14.4">
      <c r="A378" s="203" t="s">
        <v>1038</v>
      </c>
      <c r="B378" s="204" t="s">
        <v>1039</v>
      </c>
      <c r="C378" s="205" t="s">
        <v>365</v>
      </c>
      <c r="D378" s="204">
        <v>1</v>
      </c>
      <c r="E378" s="206">
        <v>0</v>
      </c>
      <c r="F378" s="207">
        <v>0</v>
      </c>
      <c r="G378" s="207">
        <v>0</v>
      </c>
      <c r="H378" s="208" t="e">
        <f t="shared" si="2"/>
        <v>#DIV/0!</v>
      </c>
      <c r="I378" s="206">
        <v>0</v>
      </c>
      <c r="J378" s="207">
        <v>0</v>
      </c>
      <c r="K378" s="207">
        <v>0</v>
      </c>
      <c r="L378" s="211" t="e">
        <v>#DIV/0!</v>
      </c>
      <c r="M378" s="207">
        <v>0</v>
      </c>
      <c r="N378" s="207">
        <v>0</v>
      </c>
      <c r="O378" s="206">
        <v>0</v>
      </c>
      <c r="P378" s="206">
        <v>0</v>
      </c>
      <c r="Q378" s="209">
        <v>0</v>
      </c>
      <c r="R378" s="210"/>
    </row>
    <row r="379" spans="1:18" ht="14.4">
      <c r="A379" s="203" t="s">
        <v>1038</v>
      </c>
      <c r="B379" s="204" t="s">
        <v>1041</v>
      </c>
      <c r="C379" s="205" t="s">
        <v>507</v>
      </c>
      <c r="D379" s="204">
        <v>0</v>
      </c>
      <c r="E379" s="206">
        <v>0</v>
      </c>
      <c r="F379" s="207">
        <v>0</v>
      </c>
      <c r="G379" s="207">
        <v>0</v>
      </c>
      <c r="H379" s="208" t="e">
        <f t="shared" si="2"/>
        <v>#DIV/0!</v>
      </c>
      <c r="I379" s="206">
        <v>0</v>
      </c>
      <c r="J379" s="207">
        <v>0</v>
      </c>
      <c r="K379" s="207">
        <v>0</v>
      </c>
      <c r="L379" s="211" t="e">
        <v>#DIV/0!</v>
      </c>
      <c r="M379" s="207">
        <v>0</v>
      </c>
      <c r="N379" s="207">
        <v>0</v>
      </c>
      <c r="O379" s="206">
        <v>476</v>
      </c>
      <c r="P379" s="213"/>
      <c r="Q379" s="214"/>
      <c r="R379" s="210"/>
    </row>
    <row r="380" spans="1:18" ht="14.4">
      <c r="A380" s="203" t="s">
        <v>1038</v>
      </c>
      <c r="B380" s="204" t="s">
        <v>1041</v>
      </c>
      <c r="C380" s="205" t="s">
        <v>171</v>
      </c>
      <c r="D380" s="204">
        <v>0</v>
      </c>
      <c r="E380" s="206">
        <v>0</v>
      </c>
      <c r="F380" s="207">
        <v>0</v>
      </c>
      <c r="G380" s="207">
        <v>0</v>
      </c>
      <c r="H380" s="208" t="e">
        <f t="shared" si="2"/>
        <v>#DIV/0!</v>
      </c>
      <c r="I380" s="206">
        <v>0</v>
      </c>
      <c r="J380" s="207">
        <v>0</v>
      </c>
      <c r="K380" s="207">
        <v>0</v>
      </c>
      <c r="L380" s="211" t="e">
        <v>#DIV/0!</v>
      </c>
      <c r="M380" s="207">
        <v>0</v>
      </c>
      <c r="N380" s="207">
        <v>0</v>
      </c>
      <c r="O380" s="206">
        <v>2</v>
      </c>
      <c r="P380" s="206">
        <v>1108</v>
      </c>
      <c r="Q380" s="214"/>
      <c r="R380" s="211" t="b">
        <v>1</v>
      </c>
    </row>
    <row r="381" spans="1:18" ht="14.4">
      <c r="A381" s="203" t="s">
        <v>1038</v>
      </c>
      <c r="B381" s="204" t="s">
        <v>1039</v>
      </c>
      <c r="C381" s="205" t="s">
        <v>471</v>
      </c>
      <c r="D381" s="204">
        <v>0</v>
      </c>
      <c r="E381" s="206">
        <v>0</v>
      </c>
      <c r="F381" s="207">
        <v>0</v>
      </c>
      <c r="G381" s="207">
        <v>0</v>
      </c>
      <c r="H381" s="208" t="e">
        <f t="shared" si="2"/>
        <v>#DIV/0!</v>
      </c>
      <c r="I381" s="206">
        <v>0</v>
      </c>
      <c r="J381" s="207">
        <v>0</v>
      </c>
      <c r="K381" s="207">
        <v>0</v>
      </c>
      <c r="L381" s="211" t="e">
        <v>#DIV/0!</v>
      </c>
      <c r="M381" s="207">
        <v>0</v>
      </c>
      <c r="N381" s="207">
        <v>0</v>
      </c>
      <c r="O381" s="206">
        <v>0</v>
      </c>
      <c r="P381" s="213"/>
      <c r="Q381" s="214"/>
      <c r="R381" s="211" t="b">
        <v>1</v>
      </c>
    </row>
    <row r="382" spans="1:18" ht="14.4">
      <c r="A382" s="212" t="e">
        <v>#N/A</v>
      </c>
      <c r="B382" s="204" t="s">
        <v>1041</v>
      </c>
      <c r="C382" s="205" t="s">
        <v>363</v>
      </c>
      <c r="D382" s="204">
        <v>0</v>
      </c>
      <c r="E382" s="206">
        <v>0</v>
      </c>
      <c r="F382" s="207">
        <v>0</v>
      </c>
      <c r="G382" s="207">
        <v>0</v>
      </c>
      <c r="H382" s="208" t="e">
        <f t="shared" si="2"/>
        <v>#DIV/0!</v>
      </c>
      <c r="I382" s="206">
        <v>0</v>
      </c>
      <c r="J382" s="207">
        <v>0</v>
      </c>
      <c r="K382" s="207">
        <v>0</v>
      </c>
      <c r="L382" s="211" t="e">
        <v>#DIV/0!</v>
      </c>
      <c r="M382" s="207">
        <v>0</v>
      </c>
      <c r="N382" s="207">
        <v>0</v>
      </c>
      <c r="O382" s="213"/>
      <c r="P382" s="206">
        <v>2</v>
      </c>
      <c r="Q382" s="214"/>
      <c r="R382" s="210"/>
    </row>
    <row r="383" spans="1:18" ht="14.4">
      <c r="A383" s="203" t="s">
        <v>1038</v>
      </c>
      <c r="B383" s="204" t="s">
        <v>1039</v>
      </c>
      <c r="C383" s="205" t="s">
        <v>362</v>
      </c>
      <c r="D383" s="204">
        <v>0</v>
      </c>
      <c r="E383" s="206">
        <v>0</v>
      </c>
      <c r="F383" s="207">
        <v>0</v>
      </c>
      <c r="G383" s="207">
        <v>0</v>
      </c>
      <c r="H383" s="208" t="e">
        <f t="shared" si="2"/>
        <v>#DIV/0!</v>
      </c>
      <c r="I383" s="206">
        <v>0</v>
      </c>
      <c r="J383" s="207">
        <v>0</v>
      </c>
      <c r="K383" s="207">
        <v>0</v>
      </c>
      <c r="L383" s="211" t="e">
        <v>#DIV/0!</v>
      </c>
      <c r="M383" s="207">
        <v>0</v>
      </c>
      <c r="N383" s="207">
        <v>0</v>
      </c>
      <c r="O383" s="213"/>
      <c r="P383" s="206">
        <v>0</v>
      </c>
      <c r="Q383" s="214"/>
      <c r="R383" s="210"/>
    </row>
    <row r="384" spans="1:18" ht="14.4">
      <c r="A384" s="203" t="s">
        <v>1038</v>
      </c>
      <c r="B384" s="204" t="s">
        <v>1039</v>
      </c>
      <c r="C384" s="205" t="s">
        <v>251</v>
      </c>
      <c r="D384" s="204">
        <v>0</v>
      </c>
      <c r="E384" s="206">
        <v>0</v>
      </c>
      <c r="F384" s="207">
        <v>0</v>
      </c>
      <c r="G384" s="207">
        <v>0</v>
      </c>
      <c r="H384" s="208" t="e">
        <f t="shared" si="2"/>
        <v>#DIV/0!</v>
      </c>
      <c r="I384" s="206">
        <v>0</v>
      </c>
      <c r="J384" s="207">
        <v>0</v>
      </c>
      <c r="K384" s="207">
        <v>0</v>
      </c>
      <c r="L384" s="211" t="e">
        <v>#DIV/0!</v>
      </c>
      <c r="M384" s="207">
        <v>0</v>
      </c>
      <c r="N384" s="207">
        <v>0</v>
      </c>
      <c r="O384" s="206">
        <v>0</v>
      </c>
      <c r="P384" s="213"/>
      <c r="Q384" s="214"/>
      <c r="R384" s="211" t="b">
        <v>1</v>
      </c>
    </row>
    <row r="385" spans="1:18" ht="14.4">
      <c r="A385" s="203" t="s">
        <v>1047</v>
      </c>
      <c r="B385" s="204" t="s">
        <v>1041</v>
      </c>
      <c r="C385" s="205" t="s">
        <v>536</v>
      </c>
      <c r="D385" s="204">
        <v>8842</v>
      </c>
      <c r="E385" s="206">
        <v>0</v>
      </c>
      <c r="F385" s="207">
        <v>0</v>
      </c>
      <c r="G385" s="207">
        <v>0</v>
      </c>
      <c r="H385" s="208" t="e">
        <f t="shared" si="2"/>
        <v>#DIV/0!</v>
      </c>
      <c r="I385" s="206">
        <v>0</v>
      </c>
      <c r="J385" s="207">
        <v>0</v>
      </c>
      <c r="K385" s="207">
        <v>0</v>
      </c>
      <c r="L385" s="211" t="e">
        <v>#DIV/0!</v>
      </c>
      <c r="M385" s="207">
        <v>0</v>
      </c>
      <c r="N385" s="207">
        <v>0</v>
      </c>
      <c r="O385" s="206">
        <v>7479</v>
      </c>
      <c r="P385" s="206">
        <v>40899</v>
      </c>
      <c r="Q385" s="209">
        <v>1</v>
      </c>
      <c r="R385" s="211" t="b">
        <v>1</v>
      </c>
    </row>
    <row r="386" spans="1:18" ht="14.4">
      <c r="A386" s="212" t="e">
        <v>#N/A</v>
      </c>
      <c r="B386" s="204" t="s">
        <v>1041</v>
      </c>
      <c r="C386" s="205" t="s">
        <v>75</v>
      </c>
      <c r="D386" s="204">
        <v>0</v>
      </c>
      <c r="E386" s="206">
        <v>0</v>
      </c>
      <c r="F386" s="207">
        <v>0</v>
      </c>
      <c r="G386" s="207">
        <v>0</v>
      </c>
      <c r="H386" s="208" t="e">
        <f t="shared" si="2"/>
        <v>#DIV/0!</v>
      </c>
      <c r="I386" s="206">
        <v>0</v>
      </c>
      <c r="J386" s="207">
        <v>0</v>
      </c>
      <c r="K386" s="207">
        <v>0</v>
      </c>
      <c r="L386" s="211" t="e">
        <v>#DIV/0!</v>
      </c>
      <c r="M386" s="207">
        <v>0</v>
      </c>
      <c r="N386" s="207">
        <v>0</v>
      </c>
      <c r="O386" s="213"/>
      <c r="P386" s="206">
        <v>1</v>
      </c>
      <c r="Q386" s="214"/>
      <c r="R386" s="211" t="b">
        <v>1</v>
      </c>
    </row>
    <row r="387" spans="1:18" ht="14.4">
      <c r="A387" s="203" t="s">
        <v>1038</v>
      </c>
      <c r="B387" s="204" t="s">
        <v>1039</v>
      </c>
      <c r="C387" s="205" t="s">
        <v>243</v>
      </c>
      <c r="D387" s="204">
        <v>0</v>
      </c>
      <c r="E387" s="206">
        <v>0</v>
      </c>
      <c r="F387" s="207">
        <v>0</v>
      </c>
      <c r="G387" s="207">
        <v>0</v>
      </c>
      <c r="H387" s="208" t="e">
        <f t="shared" si="2"/>
        <v>#DIV/0!</v>
      </c>
      <c r="I387" s="206">
        <v>0</v>
      </c>
      <c r="J387" s="207">
        <v>0</v>
      </c>
      <c r="K387" s="207">
        <v>0</v>
      </c>
      <c r="L387" s="211" t="e">
        <v>#DIV/0!</v>
      </c>
      <c r="M387" s="207">
        <v>0</v>
      </c>
      <c r="N387" s="207">
        <v>0</v>
      </c>
      <c r="O387" s="206">
        <v>0</v>
      </c>
      <c r="P387" s="206">
        <v>156</v>
      </c>
      <c r="Q387" s="214"/>
      <c r="R387" s="210"/>
    </row>
    <row r="388" spans="1:18" ht="14.4">
      <c r="A388" s="203" t="s">
        <v>1038</v>
      </c>
      <c r="B388" s="204" t="s">
        <v>1039</v>
      </c>
      <c r="C388" s="205" t="s">
        <v>359</v>
      </c>
      <c r="D388" s="204">
        <v>0</v>
      </c>
      <c r="E388" s="206">
        <v>0</v>
      </c>
      <c r="F388" s="207">
        <v>0</v>
      </c>
      <c r="G388" s="207">
        <v>0</v>
      </c>
      <c r="H388" s="208" t="e">
        <f t="shared" si="2"/>
        <v>#DIV/0!</v>
      </c>
      <c r="I388" s="206">
        <v>0</v>
      </c>
      <c r="J388" s="207">
        <v>0</v>
      </c>
      <c r="K388" s="207">
        <v>0</v>
      </c>
      <c r="L388" s="211" t="e">
        <v>#DIV/0!</v>
      </c>
      <c r="M388" s="207">
        <v>0</v>
      </c>
      <c r="N388" s="207">
        <v>0</v>
      </c>
      <c r="O388" s="206">
        <v>0</v>
      </c>
      <c r="P388" s="206">
        <v>0</v>
      </c>
      <c r="Q388" s="214"/>
      <c r="R388" s="210"/>
    </row>
    <row r="389" spans="1:18" ht="14.4">
      <c r="A389" s="203" t="s">
        <v>1038</v>
      </c>
      <c r="B389" s="204" t="s">
        <v>1039</v>
      </c>
      <c r="C389" s="205" t="s">
        <v>245</v>
      </c>
      <c r="D389" s="204">
        <v>1</v>
      </c>
      <c r="E389" s="206">
        <v>0</v>
      </c>
      <c r="F389" s="207">
        <v>0</v>
      </c>
      <c r="G389" s="207">
        <v>0</v>
      </c>
      <c r="H389" s="208" t="e">
        <f t="shared" si="2"/>
        <v>#DIV/0!</v>
      </c>
      <c r="I389" s="206">
        <v>0</v>
      </c>
      <c r="J389" s="207">
        <v>0</v>
      </c>
      <c r="K389" s="207">
        <v>0</v>
      </c>
      <c r="L389" s="211" t="e">
        <v>#DIV/0!</v>
      </c>
      <c r="M389" s="207">
        <v>0</v>
      </c>
      <c r="N389" s="207">
        <v>0</v>
      </c>
      <c r="O389" s="213"/>
      <c r="P389" s="206">
        <v>63</v>
      </c>
      <c r="Q389" s="209">
        <v>0</v>
      </c>
      <c r="R389" s="211" t="b">
        <v>1</v>
      </c>
    </row>
    <row r="390" spans="1:18" ht="14.4">
      <c r="A390" s="212" t="e">
        <v>#N/A</v>
      </c>
      <c r="B390" s="204" t="s">
        <v>1041</v>
      </c>
      <c r="C390" s="205" t="s">
        <v>357</v>
      </c>
      <c r="D390" s="204">
        <v>0</v>
      </c>
      <c r="E390" s="206">
        <v>0</v>
      </c>
      <c r="F390" s="207">
        <v>0</v>
      </c>
      <c r="G390" s="207">
        <v>0</v>
      </c>
      <c r="H390" s="208" t="e">
        <f t="shared" si="2"/>
        <v>#DIV/0!</v>
      </c>
      <c r="I390" s="206">
        <v>0</v>
      </c>
      <c r="J390" s="207">
        <v>0</v>
      </c>
      <c r="K390" s="207">
        <v>0</v>
      </c>
      <c r="L390" s="211" t="e">
        <v>#DIV/0!</v>
      </c>
      <c r="M390" s="207">
        <v>0</v>
      </c>
      <c r="N390" s="207">
        <v>0</v>
      </c>
      <c r="O390" s="213"/>
      <c r="P390" s="206">
        <v>1</v>
      </c>
      <c r="Q390" s="214"/>
      <c r="R390" s="210"/>
    </row>
    <row r="391" spans="1:18" ht="14.4">
      <c r="A391" s="203" t="s">
        <v>1051</v>
      </c>
      <c r="B391" s="204" t="s">
        <v>1041</v>
      </c>
      <c r="C391" s="205" t="s">
        <v>270</v>
      </c>
      <c r="D391" s="204">
        <v>0</v>
      </c>
      <c r="E391" s="206">
        <v>0</v>
      </c>
      <c r="F391" s="207">
        <v>0</v>
      </c>
      <c r="G391" s="207">
        <v>0</v>
      </c>
      <c r="H391" s="208" t="e">
        <f t="shared" si="2"/>
        <v>#DIV/0!</v>
      </c>
      <c r="I391" s="206">
        <v>0</v>
      </c>
      <c r="J391" s="207">
        <v>0</v>
      </c>
      <c r="K391" s="207">
        <v>0</v>
      </c>
      <c r="L391" s="211" t="e">
        <v>#DIV/0!</v>
      </c>
      <c r="M391" s="207">
        <v>0</v>
      </c>
      <c r="N391" s="207">
        <v>0</v>
      </c>
      <c r="O391" s="213"/>
      <c r="P391" s="206">
        <v>4</v>
      </c>
      <c r="Q391" s="214"/>
      <c r="R391" s="210"/>
    </row>
    <row r="392" spans="1:18" ht="14.4">
      <c r="A392" s="212" t="e">
        <v>#N/A</v>
      </c>
      <c r="B392" s="204" t="s">
        <v>1041</v>
      </c>
      <c r="C392" s="205" t="s">
        <v>356</v>
      </c>
      <c r="D392" s="204">
        <v>0</v>
      </c>
      <c r="E392" s="206">
        <v>0</v>
      </c>
      <c r="F392" s="207">
        <v>0</v>
      </c>
      <c r="G392" s="207">
        <v>0</v>
      </c>
      <c r="H392" s="208" t="e">
        <f t="shared" si="2"/>
        <v>#DIV/0!</v>
      </c>
      <c r="I392" s="206">
        <v>0</v>
      </c>
      <c r="J392" s="207">
        <v>0</v>
      </c>
      <c r="K392" s="207">
        <v>0</v>
      </c>
      <c r="L392" s="211" t="e">
        <v>#DIV/0!</v>
      </c>
      <c r="M392" s="207">
        <v>0</v>
      </c>
      <c r="N392" s="207">
        <v>0</v>
      </c>
      <c r="O392" s="213"/>
      <c r="P392" s="206">
        <v>6</v>
      </c>
      <c r="Q392" s="214"/>
      <c r="R392" s="210"/>
    </row>
    <row r="393" spans="1:18" ht="14.4">
      <c r="A393" s="203" t="s">
        <v>1038</v>
      </c>
      <c r="B393" s="204" t="s">
        <v>1039</v>
      </c>
      <c r="C393" s="205" t="s">
        <v>328</v>
      </c>
      <c r="D393" s="204">
        <v>0</v>
      </c>
      <c r="E393" s="206">
        <v>0</v>
      </c>
      <c r="F393" s="207">
        <v>0</v>
      </c>
      <c r="G393" s="207">
        <v>0</v>
      </c>
      <c r="H393" s="208" t="e">
        <f t="shared" si="2"/>
        <v>#DIV/0!</v>
      </c>
      <c r="I393" s="206">
        <v>0</v>
      </c>
      <c r="J393" s="207">
        <v>0</v>
      </c>
      <c r="K393" s="207">
        <v>0</v>
      </c>
      <c r="L393" s="211" t="e">
        <v>#DIV/0!</v>
      </c>
      <c r="M393" s="207">
        <v>0</v>
      </c>
      <c r="N393" s="207">
        <v>0</v>
      </c>
      <c r="O393" s="213"/>
      <c r="P393" s="206">
        <v>5</v>
      </c>
      <c r="Q393" s="214"/>
      <c r="R393" s="210"/>
    </row>
    <row r="394" spans="1:18" ht="14.4">
      <c r="A394" s="203" t="s">
        <v>1038</v>
      </c>
      <c r="B394" s="204" t="s">
        <v>1039</v>
      </c>
      <c r="C394" s="205" t="s">
        <v>255</v>
      </c>
      <c r="D394" s="204">
        <v>2</v>
      </c>
      <c r="E394" s="206">
        <v>0</v>
      </c>
      <c r="F394" s="207">
        <v>0</v>
      </c>
      <c r="G394" s="207">
        <v>0</v>
      </c>
      <c r="H394" s="208" t="e">
        <f t="shared" si="2"/>
        <v>#DIV/0!</v>
      </c>
      <c r="I394" s="206">
        <v>0</v>
      </c>
      <c r="J394" s="207">
        <v>0</v>
      </c>
      <c r="K394" s="207">
        <v>0</v>
      </c>
      <c r="L394" s="211" t="e">
        <v>#DIV/0!</v>
      </c>
      <c r="M394" s="207">
        <v>0</v>
      </c>
      <c r="N394" s="207">
        <v>0</v>
      </c>
      <c r="O394" s="206">
        <v>0</v>
      </c>
      <c r="P394" s="213"/>
      <c r="Q394" s="209">
        <v>0</v>
      </c>
      <c r="R394" s="210"/>
    </row>
    <row r="395" spans="1:18" ht="14.4">
      <c r="A395" s="212" t="e">
        <v>#N/A</v>
      </c>
      <c r="B395" s="204" t="s">
        <v>1041</v>
      </c>
      <c r="C395" s="205" t="s">
        <v>183</v>
      </c>
      <c r="D395" s="204">
        <v>0</v>
      </c>
      <c r="E395" s="206">
        <v>0</v>
      </c>
      <c r="F395" s="207">
        <v>0</v>
      </c>
      <c r="G395" s="207">
        <v>0</v>
      </c>
      <c r="H395" s="208" t="e">
        <f t="shared" si="2"/>
        <v>#DIV/0!</v>
      </c>
      <c r="I395" s="206">
        <v>0</v>
      </c>
      <c r="J395" s="207">
        <v>0</v>
      </c>
      <c r="K395" s="207">
        <v>0</v>
      </c>
      <c r="L395" s="211" t="e">
        <v>#DIV/0!</v>
      </c>
      <c r="M395" s="207">
        <v>0</v>
      </c>
      <c r="N395" s="207">
        <v>0</v>
      </c>
      <c r="O395" s="213"/>
      <c r="P395" s="206">
        <v>36</v>
      </c>
      <c r="Q395" s="214"/>
      <c r="R395" s="210"/>
    </row>
    <row r="396" spans="1:18" ht="14.4">
      <c r="A396" s="203" t="s">
        <v>1038</v>
      </c>
      <c r="B396" s="204" t="s">
        <v>1039</v>
      </c>
      <c r="C396" s="205" t="s">
        <v>352</v>
      </c>
      <c r="D396" s="204">
        <v>0</v>
      </c>
      <c r="E396" s="206">
        <v>0</v>
      </c>
      <c r="F396" s="207">
        <v>0</v>
      </c>
      <c r="G396" s="207">
        <v>0</v>
      </c>
      <c r="H396" s="208" t="e">
        <f t="shared" si="2"/>
        <v>#DIV/0!</v>
      </c>
      <c r="I396" s="206">
        <v>0</v>
      </c>
      <c r="J396" s="207">
        <v>0</v>
      </c>
      <c r="K396" s="207">
        <v>0</v>
      </c>
      <c r="L396" s="211" t="e">
        <v>#DIV/0!</v>
      </c>
      <c r="M396" s="207">
        <v>0</v>
      </c>
      <c r="N396" s="207">
        <v>0</v>
      </c>
      <c r="O396" s="206">
        <v>0</v>
      </c>
      <c r="P396" s="206">
        <v>0</v>
      </c>
      <c r="Q396" s="214"/>
      <c r="R396" s="211" t="b">
        <v>1</v>
      </c>
    </row>
    <row r="397" spans="1:18" ht="14.4">
      <c r="A397" s="203" t="s">
        <v>1038</v>
      </c>
      <c r="B397" s="204" t="s">
        <v>1039</v>
      </c>
      <c r="C397" s="205" t="s">
        <v>350</v>
      </c>
      <c r="D397" s="204">
        <v>0</v>
      </c>
      <c r="E397" s="206">
        <v>0</v>
      </c>
      <c r="F397" s="207">
        <v>0</v>
      </c>
      <c r="G397" s="207">
        <v>0</v>
      </c>
      <c r="H397" s="208" t="e">
        <f t="shared" si="2"/>
        <v>#DIV/0!</v>
      </c>
      <c r="I397" s="206">
        <v>0</v>
      </c>
      <c r="J397" s="207">
        <v>0</v>
      </c>
      <c r="K397" s="207">
        <v>0</v>
      </c>
      <c r="L397" s="211" t="e">
        <v>#DIV/0!</v>
      </c>
      <c r="M397" s="207">
        <v>0</v>
      </c>
      <c r="N397" s="207">
        <v>0</v>
      </c>
      <c r="O397" s="206">
        <v>0</v>
      </c>
      <c r="P397" s="213"/>
      <c r="Q397" s="214"/>
      <c r="R397" s="211" t="b">
        <v>1</v>
      </c>
    </row>
    <row r="398" spans="1:18" ht="14.4">
      <c r="A398" s="203" t="s">
        <v>1038</v>
      </c>
      <c r="B398" s="204" t="s">
        <v>1039</v>
      </c>
      <c r="C398" s="205" t="s">
        <v>347</v>
      </c>
      <c r="D398" s="204">
        <v>6</v>
      </c>
      <c r="E398" s="206">
        <v>0</v>
      </c>
      <c r="F398" s="207">
        <v>0</v>
      </c>
      <c r="G398" s="207">
        <v>0</v>
      </c>
      <c r="H398" s="208" t="e">
        <f t="shared" si="2"/>
        <v>#DIV/0!</v>
      </c>
      <c r="I398" s="206">
        <v>0</v>
      </c>
      <c r="J398" s="207">
        <v>0</v>
      </c>
      <c r="K398" s="207">
        <v>0</v>
      </c>
      <c r="L398" s="211" t="e">
        <v>#DIV/0!</v>
      </c>
      <c r="M398" s="207">
        <v>0</v>
      </c>
      <c r="N398" s="207">
        <v>0</v>
      </c>
      <c r="O398" s="206">
        <v>0</v>
      </c>
      <c r="P398" s="206">
        <v>0</v>
      </c>
      <c r="Q398" s="209">
        <v>0</v>
      </c>
      <c r="R398" s="210"/>
    </row>
    <row r="399" spans="1:18" ht="14.4">
      <c r="A399" s="203" t="s">
        <v>1038</v>
      </c>
      <c r="B399" s="204" t="s">
        <v>1039</v>
      </c>
      <c r="C399" s="205" t="s">
        <v>346</v>
      </c>
      <c r="D399" s="204">
        <v>0</v>
      </c>
      <c r="E399" s="206">
        <v>0</v>
      </c>
      <c r="F399" s="207">
        <v>0</v>
      </c>
      <c r="G399" s="207">
        <v>0</v>
      </c>
      <c r="H399" s="208" t="e">
        <f t="shared" si="2"/>
        <v>#DIV/0!</v>
      </c>
      <c r="I399" s="206">
        <v>0</v>
      </c>
      <c r="J399" s="207">
        <v>0</v>
      </c>
      <c r="K399" s="207">
        <v>0</v>
      </c>
      <c r="L399" s="211" t="e">
        <v>#DIV/0!</v>
      </c>
      <c r="M399" s="207">
        <v>0</v>
      </c>
      <c r="N399" s="207">
        <v>0</v>
      </c>
      <c r="O399" s="213"/>
      <c r="P399" s="206">
        <v>0</v>
      </c>
      <c r="Q399" s="214"/>
      <c r="R399" s="210"/>
    </row>
    <row r="400" spans="1:18" ht="14.4">
      <c r="A400" s="203" t="s">
        <v>1038</v>
      </c>
      <c r="B400" s="204" t="s">
        <v>1039</v>
      </c>
      <c r="C400" s="205" t="s">
        <v>293</v>
      </c>
      <c r="D400" s="204">
        <v>0</v>
      </c>
      <c r="E400" s="206">
        <v>0</v>
      </c>
      <c r="F400" s="207">
        <v>0</v>
      </c>
      <c r="G400" s="207">
        <v>0</v>
      </c>
      <c r="H400" s="208" t="e">
        <f t="shared" si="2"/>
        <v>#DIV/0!</v>
      </c>
      <c r="I400" s="206">
        <v>0</v>
      </c>
      <c r="J400" s="207">
        <v>0</v>
      </c>
      <c r="K400" s="207">
        <v>0</v>
      </c>
      <c r="L400" s="211" t="e">
        <v>#DIV/0!</v>
      </c>
      <c r="M400" s="207">
        <v>0</v>
      </c>
      <c r="N400" s="207">
        <v>0</v>
      </c>
      <c r="O400" s="206">
        <v>1</v>
      </c>
      <c r="P400" s="206">
        <v>7</v>
      </c>
      <c r="Q400" s="214"/>
      <c r="R400" s="210"/>
    </row>
    <row r="401" spans="1:18" ht="14.4">
      <c r="A401" s="203" t="s">
        <v>1038</v>
      </c>
      <c r="B401" s="204" t="s">
        <v>1039</v>
      </c>
      <c r="C401" s="205" t="s">
        <v>257</v>
      </c>
      <c r="D401" s="204">
        <v>0</v>
      </c>
      <c r="E401" s="206">
        <v>0</v>
      </c>
      <c r="F401" s="207">
        <v>0</v>
      </c>
      <c r="G401" s="207">
        <v>0</v>
      </c>
      <c r="H401" s="208" t="e">
        <f t="shared" si="2"/>
        <v>#DIV/0!</v>
      </c>
      <c r="I401" s="206">
        <v>0</v>
      </c>
      <c r="J401" s="207">
        <v>0</v>
      </c>
      <c r="K401" s="207">
        <v>0</v>
      </c>
      <c r="L401" s="211" t="e">
        <v>#DIV/0!</v>
      </c>
      <c r="M401" s="207">
        <v>0</v>
      </c>
      <c r="N401" s="207">
        <v>0</v>
      </c>
      <c r="O401" s="206">
        <v>0</v>
      </c>
      <c r="P401" s="206">
        <v>2</v>
      </c>
      <c r="Q401" s="214"/>
      <c r="R401" s="210"/>
    </row>
    <row r="402" spans="1:18" ht="14.4">
      <c r="A402" s="203" t="s">
        <v>1038</v>
      </c>
      <c r="B402" s="204" t="s">
        <v>1039</v>
      </c>
      <c r="C402" s="205" t="s">
        <v>138</v>
      </c>
      <c r="D402" s="204">
        <v>0</v>
      </c>
      <c r="E402" s="206">
        <v>0</v>
      </c>
      <c r="F402" s="207">
        <v>0</v>
      </c>
      <c r="G402" s="207">
        <v>0</v>
      </c>
      <c r="H402" s="208" t="e">
        <f t="shared" si="2"/>
        <v>#DIV/0!</v>
      </c>
      <c r="I402" s="206">
        <v>0</v>
      </c>
      <c r="J402" s="207">
        <v>0</v>
      </c>
      <c r="K402" s="207">
        <v>0</v>
      </c>
      <c r="L402" s="211" t="e">
        <v>#DIV/0!</v>
      </c>
      <c r="M402" s="207">
        <v>0</v>
      </c>
      <c r="N402" s="207">
        <v>0</v>
      </c>
      <c r="O402" s="206">
        <v>0</v>
      </c>
      <c r="P402" s="206">
        <v>4033</v>
      </c>
      <c r="Q402" s="214"/>
      <c r="R402" s="210"/>
    </row>
    <row r="403" spans="1:18" ht="14.4">
      <c r="A403" s="203" t="s">
        <v>1038</v>
      </c>
      <c r="B403" s="204" t="s">
        <v>1039</v>
      </c>
      <c r="C403" s="205" t="s">
        <v>344</v>
      </c>
      <c r="D403" s="204">
        <v>0</v>
      </c>
      <c r="E403" s="206">
        <v>0</v>
      </c>
      <c r="F403" s="207">
        <v>0</v>
      </c>
      <c r="G403" s="207">
        <v>0</v>
      </c>
      <c r="H403" s="208" t="e">
        <f t="shared" si="2"/>
        <v>#DIV/0!</v>
      </c>
      <c r="I403" s="206">
        <v>0</v>
      </c>
      <c r="J403" s="207">
        <v>0</v>
      </c>
      <c r="K403" s="207">
        <v>0</v>
      </c>
      <c r="L403" s="211" t="e">
        <v>#DIV/0!</v>
      </c>
      <c r="M403" s="207">
        <v>0</v>
      </c>
      <c r="N403" s="207">
        <v>0</v>
      </c>
      <c r="O403" s="213"/>
      <c r="P403" s="206">
        <v>0</v>
      </c>
      <c r="Q403" s="214"/>
      <c r="R403" s="211" t="b">
        <v>1</v>
      </c>
    </row>
    <row r="404" spans="1:18" ht="14.4">
      <c r="A404" s="203" t="s">
        <v>1049</v>
      </c>
      <c r="B404" s="204" t="s">
        <v>1039</v>
      </c>
      <c r="C404" s="205" t="s">
        <v>235</v>
      </c>
      <c r="D404" s="204">
        <v>0</v>
      </c>
      <c r="E404" s="206">
        <v>0</v>
      </c>
      <c r="F404" s="207">
        <v>0</v>
      </c>
      <c r="G404" s="207">
        <v>0</v>
      </c>
      <c r="H404" s="208" t="e">
        <f t="shared" si="2"/>
        <v>#DIV/0!</v>
      </c>
      <c r="I404" s="206">
        <v>0</v>
      </c>
      <c r="J404" s="207">
        <v>0</v>
      </c>
      <c r="K404" s="207">
        <v>0</v>
      </c>
      <c r="L404" s="211" t="e">
        <v>#DIV/0!</v>
      </c>
      <c r="M404" s="207">
        <v>0</v>
      </c>
      <c r="N404" s="207">
        <v>0</v>
      </c>
      <c r="O404" s="206">
        <v>0</v>
      </c>
      <c r="P404" s="213"/>
      <c r="Q404" s="214"/>
      <c r="R404" s="210"/>
    </row>
    <row r="405" spans="1:18" ht="14.4">
      <c r="A405" s="203" t="s">
        <v>616</v>
      </c>
      <c r="B405" s="204" t="s">
        <v>1041</v>
      </c>
      <c r="C405" s="205" t="s">
        <v>90</v>
      </c>
      <c r="D405" s="204">
        <v>0</v>
      </c>
      <c r="E405" s="206">
        <v>0</v>
      </c>
      <c r="F405" s="207">
        <v>0</v>
      </c>
      <c r="G405" s="207">
        <v>0</v>
      </c>
      <c r="H405" s="208" t="e">
        <f t="shared" si="2"/>
        <v>#DIV/0!</v>
      </c>
      <c r="I405" s="206">
        <v>0</v>
      </c>
      <c r="J405" s="207">
        <v>0</v>
      </c>
      <c r="K405" s="207">
        <v>0</v>
      </c>
      <c r="L405" s="211" t="e">
        <v>#DIV/0!</v>
      </c>
      <c r="M405" s="207">
        <v>0</v>
      </c>
      <c r="N405" s="207">
        <v>0</v>
      </c>
      <c r="O405" s="213"/>
      <c r="P405" s="206">
        <v>23351</v>
      </c>
      <c r="Q405" s="214"/>
      <c r="R405" s="210"/>
    </row>
    <row r="406" spans="1:18" ht="14.4">
      <c r="A406" s="203" t="s">
        <v>1038</v>
      </c>
      <c r="B406" s="204" t="s">
        <v>1039</v>
      </c>
      <c r="C406" s="205" t="s">
        <v>252</v>
      </c>
      <c r="D406" s="204">
        <v>7</v>
      </c>
      <c r="E406" s="206">
        <v>0</v>
      </c>
      <c r="F406" s="207">
        <v>0</v>
      </c>
      <c r="G406" s="207">
        <v>0</v>
      </c>
      <c r="H406" s="208" t="e">
        <f t="shared" si="2"/>
        <v>#DIV/0!</v>
      </c>
      <c r="I406" s="206">
        <v>0</v>
      </c>
      <c r="J406" s="207">
        <v>0</v>
      </c>
      <c r="K406" s="207">
        <v>0</v>
      </c>
      <c r="L406" s="211" t="e">
        <v>#DIV/0!</v>
      </c>
      <c r="M406" s="207">
        <v>0</v>
      </c>
      <c r="N406" s="207">
        <v>0</v>
      </c>
      <c r="O406" s="206">
        <v>1</v>
      </c>
      <c r="P406" s="213"/>
      <c r="Q406" s="209">
        <v>0</v>
      </c>
      <c r="R406" s="211" t="b">
        <v>1</v>
      </c>
    </row>
    <row r="407" spans="1:18" ht="14.4">
      <c r="A407" s="203" t="s">
        <v>1038</v>
      </c>
      <c r="B407" s="204" t="s">
        <v>1039</v>
      </c>
      <c r="C407" s="205" t="s">
        <v>258</v>
      </c>
      <c r="D407" s="204">
        <v>0</v>
      </c>
      <c r="E407" s="206">
        <v>0</v>
      </c>
      <c r="F407" s="207">
        <v>0</v>
      </c>
      <c r="G407" s="207">
        <v>0</v>
      </c>
      <c r="H407" s="208" t="e">
        <f t="shared" si="2"/>
        <v>#DIV/0!</v>
      </c>
      <c r="I407" s="206">
        <v>0</v>
      </c>
      <c r="J407" s="207">
        <v>0</v>
      </c>
      <c r="K407" s="207">
        <v>0</v>
      </c>
      <c r="L407" s="211" t="e">
        <v>#DIV/0!</v>
      </c>
      <c r="M407" s="207">
        <v>0</v>
      </c>
      <c r="N407" s="207">
        <v>0</v>
      </c>
      <c r="O407" s="206">
        <v>0</v>
      </c>
      <c r="P407" s="206">
        <v>49</v>
      </c>
      <c r="Q407" s="214"/>
      <c r="R407" s="210"/>
    </row>
    <row r="408" spans="1:18" ht="14.4">
      <c r="A408" s="212" t="e">
        <v>#N/A</v>
      </c>
      <c r="B408" s="204" t="s">
        <v>1041</v>
      </c>
      <c r="C408" s="205" t="s">
        <v>343</v>
      </c>
      <c r="D408" s="204">
        <v>0</v>
      </c>
      <c r="E408" s="206">
        <v>0</v>
      </c>
      <c r="F408" s="207">
        <v>0</v>
      </c>
      <c r="G408" s="207">
        <v>0</v>
      </c>
      <c r="H408" s="208" t="e">
        <f t="shared" si="2"/>
        <v>#DIV/0!</v>
      </c>
      <c r="I408" s="206">
        <v>0</v>
      </c>
      <c r="J408" s="207">
        <v>0</v>
      </c>
      <c r="K408" s="207">
        <v>0</v>
      </c>
      <c r="L408" s="211" t="e">
        <v>#DIV/0!</v>
      </c>
      <c r="M408" s="207">
        <v>0</v>
      </c>
      <c r="N408" s="207">
        <v>0</v>
      </c>
      <c r="O408" s="213"/>
      <c r="P408" s="206">
        <v>1</v>
      </c>
      <c r="Q408" s="214"/>
      <c r="R408" s="210"/>
    </row>
    <row r="409" spans="1:18" ht="14.4">
      <c r="A409" s="203" t="s">
        <v>1038</v>
      </c>
      <c r="B409" s="204" t="s">
        <v>1039</v>
      </c>
      <c r="C409" s="205" t="s">
        <v>342</v>
      </c>
      <c r="D409" s="204">
        <v>0</v>
      </c>
      <c r="E409" s="206">
        <v>0</v>
      </c>
      <c r="F409" s="207">
        <v>0</v>
      </c>
      <c r="G409" s="207">
        <v>0</v>
      </c>
      <c r="H409" s="208" t="e">
        <f t="shared" si="2"/>
        <v>#DIV/0!</v>
      </c>
      <c r="I409" s="206">
        <v>0</v>
      </c>
      <c r="J409" s="207">
        <v>0</v>
      </c>
      <c r="K409" s="207">
        <v>0</v>
      </c>
      <c r="L409" s="211" t="e">
        <v>#DIV/0!</v>
      </c>
      <c r="M409" s="207">
        <v>0</v>
      </c>
      <c r="N409" s="207">
        <v>0</v>
      </c>
      <c r="O409" s="206">
        <v>0</v>
      </c>
      <c r="P409" s="213"/>
      <c r="Q409" s="214"/>
      <c r="R409" s="211" t="b">
        <v>1</v>
      </c>
    </row>
    <row r="410" spans="1:18" ht="14.4">
      <c r="A410" s="203" t="s">
        <v>1038</v>
      </c>
      <c r="B410" s="204" t="s">
        <v>1039</v>
      </c>
      <c r="C410" s="205" t="s">
        <v>188</v>
      </c>
      <c r="D410" s="204">
        <v>11</v>
      </c>
      <c r="E410" s="206">
        <v>0</v>
      </c>
      <c r="F410" s="207">
        <v>0</v>
      </c>
      <c r="G410" s="207">
        <v>0</v>
      </c>
      <c r="H410" s="208" t="e">
        <f t="shared" si="2"/>
        <v>#DIV/0!</v>
      </c>
      <c r="I410" s="206">
        <v>0</v>
      </c>
      <c r="J410" s="207">
        <v>0</v>
      </c>
      <c r="K410" s="207">
        <v>0</v>
      </c>
      <c r="L410" s="211" t="e">
        <v>#DIV/0!</v>
      </c>
      <c r="M410" s="207">
        <v>0</v>
      </c>
      <c r="N410" s="207">
        <v>0</v>
      </c>
      <c r="O410" s="206">
        <v>18</v>
      </c>
      <c r="P410" s="206">
        <v>39</v>
      </c>
      <c r="Q410" s="209">
        <v>0</v>
      </c>
      <c r="R410" s="211" t="b">
        <v>1</v>
      </c>
    </row>
    <row r="411" spans="1:18" ht="14.4">
      <c r="A411" s="212" t="e">
        <v>#N/A</v>
      </c>
      <c r="B411" s="204" t="s">
        <v>1041</v>
      </c>
      <c r="C411" s="205" t="s">
        <v>206</v>
      </c>
      <c r="D411" s="204">
        <v>0</v>
      </c>
      <c r="E411" s="206">
        <v>0</v>
      </c>
      <c r="F411" s="207">
        <v>0</v>
      </c>
      <c r="G411" s="207">
        <v>0</v>
      </c>
      <c r="H411" s="208" t="e">
        <f t="shared" si="2"/>
        <v>#DIV/0!</v>
      </c>
      <c r="I411" s="206">
        <v>0</v>
      </c>
      <c r="J411" s="207">
        <v>0</v>
      </c>
      <c r="K411" s="207">
        <v>0</v>
      </c>
      <c r="L411" s="211" t="e">
        <v>#DIV/0!</v>
      </c>
      <c r="M411" s="207">
        <v>0</v>
      </c>
      <c r="N411" s="207">
        <v>0</v>
      </c>
      <c r="O411" s="213"/>
      <c r="P411" s="206">
        <v>18</v>
      </c>
      <c r="Q411" s="214"/>
      <c r="R411" s="211" t="b">
        <v>1</v>
      </c>
    </row>
    <row r="412" spans="1:18" ht="14.4">
      <c r="A412" s="203" t="s">
        <v>1038</v>
      </c>
      <c r="B412" s="204" t="s">
        <v>1039</v>
      </c>
      <c r="C412" s="205" t="s">
        <v>341</v>
      </c>
      <c r="D412" s="204">
        <v>0</v>
      </c>
      <c r="E412" s="206">
        <v>0</v>
      </c>
      <c r="F412" s="207">
        <v>0</v>
      </c>
      <c r="G412" s="207">
        <v>0</v>
      </c>
      <c r="H412" s="208" t="e">
        <f t="shared" si="2"/>
        <v>#DIV/0!</v>
      </c>
      <c r="I412" s="206">
        <v>0</v>
      </c>
      <c r="J412" s="207">
        <v>0</v>
      </c>
      <c r="K412" s="207">
        <v>0</v>
      </c>
      <c r="L412" s="211" t="e">
        <v>#DIV/0!</v>
      </c>
      <c r="M412" s="207">
        <v>0</v>
      </c>
      <c r="N412" s="207">
        <v>0</v>
      </c>
      <c r="O412" s="213"/>
      <c r="P412" s="206">
        <v>0</v>
      </c>
      <c r="Q412" s="214"/>
      <c r="R412" s="210"/>
    </row>
    <row r="413" spans="1:18" ht="14.4">
      <c r="A413" s="203" t="s">
        <v>1038</v>
      </c>
      <c r="B413" s="204" t="s">
        <v>1039</v>
      </c>
      <c r="C413" s="205" t="s">
        <v>492</v>
      </c>
      <c r="D413" s="204">
        <v>2</v>
      </c>
      <c r="E413" s="206">
        <v>0</v>
      </c>
      <c r="F413" s="207">
        <v>0</v>
      </c>
      <c r="G413" s="207">
        <v>0</v>
      </c>
      <c r="H413" s="208" t="e">
        <f t="shared" si="2"/>
        <v>#DIV/0!</v>
      </c>
      <c r="I413" s="206">
        <v>0</v>
      </c>
      <c r="J413" s="207">
        <v>0</v>
      </c>
      <c r="K413" s="207">
        <v>0</v>
      </c>
      <c r="L413" s="211" t="e">
        <v>#DIV/0!</v>
      </c>
      <c r="M413" s="207">
        <v>0</v>
      </c>
      <c r="N413" s="207">
        <v>0</v>
      </c>
      <c r="O413" s="206">
        <v>3</v>
      </c>
      <c r="P413" s="206">
        <v>2</v>
      </c>
      <c r="Q413" s="209">
        <v>0</v>
      </c>
      <c r="R413" s="211" t="b">
        <v>1</v>
      </c>
    </row>
    <row r="414" spans="1:18" ht="14.4">
      <c r="A414" s="203" t="s">
        <v>1038</v>
      </c>
      <c r="B414" s="204" t="s">
        <v>1039</v>
      </c>
      <c r="C414" s="205" t="s">
        <v>340</v>
      </c>
      <c r="D414" s="204">
        <v>0</v>
      </c>
      <c r="E414" s="206">
        <v>0</v>
      </c>
      <c r="F414" s="207">
        <v>0</v>
      </c>
      <c r="G414" s="207">
        <v>0</v>
      </c>
      <c r="H414" s="208" t="e">
        <f t="shared" si="2"/>
        <v>#DIV/0!</v>
      </c>
      <c r="I414" s="206">
        <v>0</v>
      </c>
      <c r="J414" s="207">
        <v>0</v>
      </c>
      <c r="K414" s="207">
        <v>0</v>
      </c>
      <c r="L414" s="211" t="e">
        <v>#DIV/0!</v>
      </c>
      <c r="M414" s="207">
        <v>0</v>
      </c>
      <c r="N414" s="207">
        <v>0</v>
      </c>
      <c r="O414" s="206">
        <v>0</v>
      </c>
      <c r="P414" s="213"/>
      <c r="Q414" s="214"/>
      <c r="R414" s="210"/>
    </row>
    <row r="415" spans="1:18" ht="14.4">
      <c r="A415" s="203" t="s">
        <v>1038</v>
      </c>
      <c r="B415" s="204" t="s">
        <v>1039</v>
      </c>
      <c r="C415" s="205" t="s">
        <v>487</v>
      </c>
      <c r="D415" s="204">
        <v>0</v>
      </c>
      <c r="E415" s="206">
        <v>0</v>
      </c>
      <c r="F415" s="207">
        <v>0</v>
      </c>
      <c r="G415" s="207">
        <v>0</v>
      </c>
      <c r="H415" s="208" t="e">
        <f t="shared" si="2"/>
        <v>#DIV/0!</v>
      </c>
      <c r="I415" s="206">
        <v>0</v>
      </c>
      <c r="J415" s="207">
        <v>0</v>
      </c>
      <c r="K415" s="207">
        <v>0</v>
      </c>
      <c r="L415" s="211" t="e">
        <v>#DIV/0!</v>
      </c>
      <c r="M415" s="207">
        <v>0</v>
      </c>
      <c r="N415" s="207">
        <v>0</v>
      </c>
      <c r="O415" s="206">
        <v>0</v>
      </c>
      <c r="P415" s="213"/>
      <c r="Q415" s="214"/>
      <c r="R415" s="211" t="b">
        <v>1</v>
      </c>
    </row>
    <row r="416" spans="1:18" ht="14.4">
      <c r="A416" s="203" t="s">
        <v>1038</v>
      </c>
      <c r="B416" s="204" t="s">
        <v>1039</v>
      </c>
      <c r="C416" s="205" t="s">
        <v>213</v>
      </c>
      <c r="D416" s="204">
        <v>6</v>
      </c>
      <c r="E416" s="206">
        <v>0</v>
      </c>
      <c r="F416" s="207">
        <v>0</v>
      </c>
      <c r="G416" s="207">
        <v>0</v>
      </c>
      <c r="H416" s="208" t="e">
        <f t="shared" si="2"/>
        <v>#DIV/0!</v>
      </c>
      <c r="I416" s="206">
        <v>0</v>
      </c>
      <c r="J416" s="207">
        <v>0</v>
      </c>
      <c r="K416" s="207">
        <v>0</v>
      </c>
      <c r="L416" s="211" t="e">
        <v>#DIV/0!</v>
      </c>
      <c r="M416" s="207">
        <v>0</v>
      </c>
      <c r="N416" s="207">
        <v>0</v>
      </c>
      <c r="O416" s="206">
        <v>2</v>
      </c>
      <c r="P416" s="213"/>
      <c r="Q416" s="209">
        <v>0</v>
      </c>
      <c r="R416" s="210"/>
    </row>
    <row r="417" spans="1:18" ht="14.4">
      <c r="A417" s="203" t="s">
        <v>627</v>
      </c>
      <c r="B417" s="204" t="s">
        <v>1041</v>
      </c>
      <c r="C417" s="205" t="s">
        <v>174</v>
      </c>
      <c r="D417" s="204">
        <v>4551</v>
      </c>
      <c r="E417" s="206">
        <v>0</v>
      </c>
      <c r="F417" s="207">
        <v>0</v>
      </c>
      <c r="G417" s="207">
        <v>0</v>
      </c>
      <c r="H417" s="208" t="e">
        <f t="shared" si="2"/>
        <v>#DIV/0!</v>
      </c>
      <c r="I417" s="206">
        <v>0</v>
      </c>
      <c r="J417" s="207">
        <v>0</v>
      </c>
      <c r="K417" s="207">
        <v>0</v>
      </c>
      <c r="L417" s="211" t="e">
        <v>#DIV/0!</v>
      </c>
      <c r="M417" s="207">
        <v>0</v>
      </c>
      <c r="N417" s="207">
        <v>0</v>
      </c>
      <c r="O417" s="206">
        <v>16765</v>
      </c>
      <c r="P417" s="206">
        <v>15973</v>
      </c>
      <c r="Q417" s="209">
        <v>0.47</v>
      </c>
      <c r="R417" s="211" t="b">
        <v>1</v>
      </c>
    </row>
    <row r="418" spans="1:18" ht="14.4">
      <c r="A418" s="203" t="s">
        <v>1038</v>
      </c>
      <c r="B418" s="204" t="s">
        <v>1039</v>
      </c>
      <c r="C418" s="205" t="s">
        <v>315</v>
      </c>
      <c r="D418" s="204">
        <v>0</v>
      </c>
      <c r="E418" s="206">
        <v>0</v>
      </c>
      <c r="F418" s="207">
        <v>0</v>
      </c>
      <c r="G418" s="207">
        <v>0</v>
      </c>
      <c r="H418" s="208" t="e">
        <f t="shared" si="2"/>
        <v>#DIV/0!</v>
      </c>
      <c r="I418" s="206">
        <v>0</v>
      </c>
      <c r="J418" s="207">
        <v>0</v>
      </c>
      <c r="K418" s="207">
        <v>0</v>
      </c>
      <c r="L418" s="211" t="e">
        <v>#DIV/0!</v>
      </c>
      <c r="M418" s="207">
        <v>0</v>
      </c>
      <c r="N418" s="207">
        <v>0</v>
      </c>
      <c r="O418" s="206">
        <v>0</v>
      </c>
      <c r="P418" s="213"/>
      <c r="Q418" s="214"/>
      <c r="R418" s="210"/>
    </row>
    <row r="419" spans="1:18" ht="14.4">
      <c r="A419" s="203" t="s">
        <v>1038</v>
      </c>
      <c r="B419" s="204" t="s">
        <v>1039</v>
      </c>
      <c r="C419" s="205" t="s">
        <v>339</v>
      </c>
      <c r="D419" s="204">
        <v>0</v>
      </c>
      <c r="E419" s="206">
        <v>0</v>
      </c>
      <c r="F419" s="207">
        <v>0</v>
      </c>
      <c r="G419" s="207">
        <v>0</v>
      </c>
      <c r="H419" s="208" t="e">
        <f t="shared" si="2"/>
        <v>#DIV/0!</v>
      </c>
      <c r="I419" s="206">
        <v>0</v>
      </c>
      <c r="J419" s="207">
        <v>0</v>
      </c>
      <c r="K419" s="207">
        <v>0</v>
      </c>
      <c r="L419" s="211" t="e">
        <v>#DIV/0!</v>
      </c>
      <c r="M419" s="207">
        <v>0</v>
      </c>
      <c r="N419" s="207">
        <v>0</v>
      </c>
      <c r="O419" s="213"/>
      <c r="P419" s="206">
        <v>1</v>
      </c>
      <c r="Q419" s="214"/>
      <c r="R419" s="211" t="b">
        <v>1</v>
      </c>
    </row>
    <row r="420" spans="1:18" ht="14.4">
      <c r="A420" s="212" t="e">
        <v>#N/A</v>
      </c>
      <c r="B420" s="204" t="s">
        <v>1039</v>
      </c>
      <c r="C420" s="205" t="s">
        <v>320</v>
      </c>
      <c r="D420" s="204">
        <v>0</v>
      </c>
      <c r="E420" s="206">
        <v>0</v>
      </c>
      <c r="F420" s="207">
        <v>0</v>
      </c>
      <c r="G420" s="207">
        <v>0</v>
      </c>
      <c r="H420" s="208" t="e">
        <f t="shared" si="2"/>
        <v>#DIV/0!</v>
      </c>
      <c r="I420" s="206">
        <v>0</v>
      </c>
      <c r="J420" s="207">
        <v>0</v>
      </c>
      <c r="K420" s="207">
        <v>0</v>
      </c>
      <c r="L420" s="211" t="e">
        <v>#DIV/0!</v>
      </c>
      <c r="M420" s="207">
        <v>0</v>
      </c>
      <c r="N420" s="207">
        <v>0</v>
      </c>
      <c r="O420" s="213"/>
      <c r="P420" s="206">
        <v>41</v>
      </c>
      <c r="Q420" s="214"/>
      <c r="R420" s="211" t="b">
        <v>1</v>
      </c>
    </row>
    <row r="421" spans="1:18" ht="14.4">
      <c r="A421" s="203" t="s">
        <v>1038</v>
      </c>
      <c r="B421" s="204" t="s">
        <v>1039</v>
      </c>
      <c r="C421" s="205" t="s">
        <v>176</v>
      </c>
      <c r="D421" s="204">
        <v>0</v>
      </c>
      <c r="E421" s="206">
        <v>0</v>
      </c>
      <c r="F421" s="207">
        <v>0</v>
      </c>
      <c r="G421" s="207">
        <v>0</v>
      </c>
      <c r="H421" s="208" t="e">
        <f t="shared" si="2"/>
        <v>#DIV/0!</v>
      </c>
      <c r="I421" s="206">
        <v>0</v>
      </c>
      <c r="J421" s="207">
        <v>0</v>
      </c>
      <c r="K421" s="207">
        <v>0</v>
      </c>
      <c r="L421" s="211" t="e">
        <v>#DIV/0!</v>
      </c>
      <c r="M421" s="207">
        <v>0</v>
      </c>
      <c r="N421" s="207">
        <v>0</v>
      </c>
      <c r="O421" s="206">
        <v>2</v>
      </c>
      <c r="P421" s="206">
        <v>2500</v>
      </c>
      <c r="Q421" s="214"/>
      <c r="R421" s="211" t="b">
        <v>1</v>
      </c>
    </row>
    <row r="422" spans="1:18" ht="14.4">
      <c r="A422" s="203" t="s">
        <v>1038</v>
      </c>
      <c r="B422" s="204" t="s">
        <v>1039</v>
      </c>
      <c r="C422" s="205" t="s">
        <v>338</v>
      </c>
      <c r="D422" s="204">
        <v>0</v>
      </c>
      <c r="E422" s="206">
        <v>0</v>
      </c>
      <c r="F422" s="207">
        <v>0</v>
      </c>
      <c r="G422" s="207">
        <v>0</v>
      </c>
      <c r="H422" s="208" t="e">
        <f t="shared" si="2"/>
        <v>#DIV/0!</v>
      </c>
      <c r="I422" s="206">
        <v>0</v>
      </c>
      <c r="J422" s="207">
        <v>0</v>
      </c>
      <c r="K422" s="207">
        <v>0</v>
      </c>
      <c r="L422" s="211" t="e">
        <v>#DIV/0!</v>
      </c>
      <c r="M422" s="207">
        <v>0</v>
      </c>
      <c r="N422" s="207">
        <v>0</v>
      </c>
      <c r="O422" s="213"/>
      <c r="P422" s="213"/>
      <c r="Q422" s="214"/>
      <c r="R422" s="211" t="b">
        <v>1</v>
      </c>
    </row>
    <row r="423" spans="1:18" ht="14.4">
      <c r="A423" s="203" t="s">
        <v>1038</v>
      </c>
      <c r="B423" s="204" t="s">
        <v>1039</v>
      </c>
      <c r="C423" s="205" t="s">
        <v>316</v>
      </c>
      <c r="D423" s="204">
        <v>2</v>
      </c>
      <c r="E423" s="206">
        <v>0</v>
      </c>
      <c r="F423" s="207">
        <v>0</v>
      </c>
      <c r="G423" s="207">
        <v>0</v>
      </c>
      <c r="H423" s="208" t="e">
        <f t="shared" si="2"/>
        <v>#DIV/0!</v>
      </c>
      <c r="I423" s="206">
        <v>2</v>
      </c>
      <c r="J423" s="207">
        <v>0</v>
      </c>
      <c r="K423" s="207">
        <v>0</v>
      </c>
      <c r="L423" s="211" t="e">
        <v>#DIV/0!</v>
      </c>
      <c r="M423" s="207">
        <v>0</v>
      </c>
      <c r="N423" s="207">
        <v>0</v>
      </c>
      <c r="O423" s="206">
        <v>2</v>
      </c>
      <c r="P423" s="206">
        <v>32</v>
      </c>
      <c r="Q423" s="209">
        <v>0</v>
      </c>
      <c r="R423" s="210"/>
    </row>
    <row r="424" spans="1:18" ht="14.4">
      <c r="A424" s="203" t="s">
        <v>1038</v>
      </c>
      <c r="B424" s="204" t="s">
        <v>1039</v>
      </c>
      <c r="C424" s="205" t="s">
        <v>469</v>
      </c>
      <c r="D424" s="204">
        <v>0</v>
      </c>
      <c r="E424" s="206">
        <v>0</v>
      </c>
      <c r="F424" s="207">
        <v>0</v>
      </c>
      <c r="G424" s="207">
        <v>0</v>
      </c>
      <c r="H424" s="208" t="e">
        <f t="shared" si="2"/>
        <v>#DIV/0!</v>
      </c>
      <c r="I424" s="206">
        <v>0</v>
      </c>
      <c r="J424" s="207">
        <v>0</v>
      </c>
      <c r="K424" s="207">
        <v>0</v>
      </c>
      <c r="L424" s="211" t="e">
        <v>#DIV/0!</v>
      </c>
      <c r="M424" s="207">
        <v>0</v>
      </c>
      <c r="N424" s="207">
        <v>0</v>
      </c>
      <c r="O424" s="206">
        <v>0</v>
      </c>
      <c r="P424" s="206">
        <v>2</v>
      </c>
      <c r="Q424" s="214"/>
      <c r="R424" s="210"/>
    </row>
    <row r="425" spans="1:18" ht="14.4">
      <c r="A425" s="203" t="s">
        <v>1038</v>
      </c>
      <c r="B425" s="204" t="s">
        <v>1039</v>
      </c>
      <c r="C425" s="205" t="s">
        <v>337</v>
      </c>
      <c r="D425" s="204">
        <v>0</v>
      </c>
      <c r="E425" s="206">
        <v>0</v>
      </c>
      <c r="F425" s="207">
        <v>0</v>
      </c>
      <c r="G425" s="207">
        <v>0</v>
      </c>
      <c r="H425" s="208" t="e">
        <f t="shared" si="2"/>
        <v>#DIV/0!</v>
      </c>
      <c r="I425" s="206">
        <v>0</v>
      </c>
      <c r="J425" s="207">
        <v>0</v>
      </c>
      <c r="K425" s="207">
        <v>0</v>
      </c>
      <c r="L425" s="211" t="e">
        <v>#DIV/0!</v>
      </c>
      <c r="M425" s="207">
        <v>0</v>
      </c>
      <c r="N425" s="207">
        <v>0</v>
      </c>
      <c r="O425" s="206">
        <v>0</v>
      </c>
      <c r="P425" s="213"/>
      <c r="Q425" s="214"/>
      <c r="R425" s="210"/>
    </row>
    <row r="426" spans="1:18" ht="14.4">
      <c r="A426" s="203" t="s">
        <v>1038</v>
      </c>
      <c r="B426" s="204" t="s">
        <v>1039</v>
      </c>
      <c r="C426" s="205" t="s">
        <v>336</v>
      </c>
      <c r="D426" s="204">
        <v>0</v>
      </c>
      <c r="E426" s="206">
        <v>0</v>
      </c>
      <c r="F426" s="207">
        <v>0</v>
      </c>
      <c r="G426" s="207">
        <v>0</v>
      </c>
      <c r="H426" s="208">
        <v>0</v>
      </c>
      <c r="I426" s="206">
        <v>0</v>
      </c>
      <c r="J426" s="207">
        <v>0</v>
      </c>
      <c r="K426" s="207">
        <v>0</v>
      </c>
      <c r="L426" s="211" t="e">
        <v>#DIV/0!</v>
      </c>
      <c r="M426" s="207">
        <v>0</v>
      </c>
      <c r="N426" s="207">
        <v>0</v>
      </c>
      <c r="O426" s="213"/>
      <c r="P426" s="213"/>
      <c r="Q426" s="214"/>
      <c r="R426" s="211" t="b">
        <v>1</v>
      </c>
    </row>
    <row r="427" spans="1:18" ht="14.4">
      <c r="A427" s="203" t="s">
        <v>1038</v>
      </c>
      <c r="B427" s="204" t="s">
        <v>1039</v>
      </c>
      <c r="C427" s="205" t="s">
        <v>334</v>
      </c>
      <c r="D427" s="204">
        <v>0</v>
      </c>
      <c r="E427" s="206">
        <v>0</v>
      </c>
      <c r="F427" s="207">
        <v>0</v>
      </c>
      <c r="G427" s="207">
        <v>0</v>
      </c>
      <c r="H427" s="208">
        <v>0</v>
      </c>
      <c r="I427" s="206">
        <v>0</v>
      </c>
      <c r="J427" s="207">
        <v>0</v>
      </c>
      <c r="K427" s="207">
        <v>0</v>
      </c>
      <c r="L427" s="211" t="e">
        <v>#DIV/0!</v>
      </c>
      <c r="M427" s="207">
        <v>0</v>
      </c>
      <c r="N427" s="207">
        <v>0</v>
      </c>
      <c r="O427" s="213"/>
      <c r="P427" s="206">
        <v>0</v>
      </c>
      <c r="Q427" s="214"/>
      <c r="R427" s="210"/>
    </row>
    <row r="428" spans="1:18" ht="14.4">
      <c r="A428" s="203" t="s">
        <v>1038</v>
      </c>
      <c r="B428" s="204" t="s">
        <v>1039</v>
      </c>
      <c r="C428" s="205" t="s">
        <v>333</v>
      </c>
      <c r="D428" s="204">
        <v>0</v>
      </c>
      <c r="E428" s="206">
        <v>0</v>
      </c>
      <c r="F428" s="207">
        <v>0</v>
      </c>
      <c r="G428" s="207">
        <v>0</v>
      </c>
      <c r="H428" s="208">
        <v>0</v>
      </c>
      <c r="I428" s="206">
        <v>0</v>
      </c>
      <c r="J428" s="207">
        <v>0</v>
      </c>
      <c r="K428" s="207">
        <v>0</v>
      </c>
      <c r="L428" s="211" t="e">
        <v>#DIV/0!</v>
      </c>
      <c r="M428" s="207">
        <v>0</v>
      </c>
      <c r="N428" s="207">
        <v>0</v>
      </c>
      <c r="O428" s="213"/>
      <c r="P428" s="213"/>
      <c r="Q428" s="214"/>
      <c r="R428" s="210"/>
    </row>
    <row r="429" spans="1:18" ht="14.4">
      <c r="A429" s="203" t="s">
        <v>1038</v>
      </c>
      <c r="B429" s="204" t="s">
        <v>1039</v>
      </c>
      <c r="C429" s="205" t="s">
        <v>332</v>
      </c>
      <c r="D429" s="204">
        <v>0</v>
      </c>
      <c r="E429" s="206">
        <v>0</v>
      </c>
      <c r="F429" s="207">
        <v>0</v>
      </c>
      <c r="G429" s="207">
        <v>0</v>
      </c>
      <c r="H429" s="208">
        <v>0</v>
      </c>
      <c r="I429" s="206">
        <v>0</v>
      </c>
      <c r="J429" s="207">
        <v>0</v>
      </c>
      <c r="K429" s="207">
        <v>0</v>
      </c>
      <c r="L429" s="211" t="e">
        <v>#DIV/0!</v>
      </c>
      <c r="M429" s="207">
        <v>0</v>
      </c>
      <c r="N429" s="207">
        <v>0</v>
      </c>
      <c r="O429" s="213"/>
      <c r="P429" s="213"/>
      <c r="Q429" s="214"/>
      <c r="R429" s="210"/>
    </row>
    <row r="430" spans="1:18" ht="14.4">
      <c r="A430" s="203" t="s">
        <v>1038</v>
      </c>
      <c r="B430" s="204" t="s">
        <v>1041</v>
      </c>
      <c r="C430" s="205" t="s">
        <v>262</v>
      </c>
      <c r="D430" s="204">
        <v>0</v>
      </c>
      <c r="E430" s="206">
        <v>0</v>
      </c>
      <c r="F430" s="207">
        <v>0</v>
      </c>
      <c r="G430" s="207">
        <v>0</v>
      </c>
      <c r="H430" s="208">
        <v>0</v>
      </c>
      <c r="I430" s="206">
        <v>0</v>
      </c>
      <c r="J430" s="207">
        <v>0</v>
      </c>
      <c r="K430" s="207">
        <v>0</v>
      </c>
      <c r="L430" s="211" t="e">
        <v>#DIV/0!</v>
      </c>
      <c r="M430" s="207">
        <v>0</v>
      </c>
      <c r="N430" s="207">
        <v>0</v>
      </c>
      <c r="O430" s="213"/>
      <c r="P430" s="206">
        <v>22</v>
      </c>
      <c r="Q430" s="214"/>
      <c r="R430" s="211" t="b">
        <v>1</v>
      </c>
    </row>
    <row r="431" spans="1:18" ht="14.4">
      <c r="A431" s="203" t="s">
        <v>1038</v>
      </c>
      <c r="B431" s="204" t="s">
        <v>1039</v>
      </c>
      <c r="C431" s="205" t="s">
        <v>116</v>
      </c>
      <c r="D431" s="204">
        <v>0</v>
      </c>
      <c r="E431" s="206">
        <v>0</v>
      </c>
      <c r="F431" s="207">
        <v>0</v>
      </c>
      <c r="G431" s="207">
        <v>0</v>
      </c>
      <c r="H431" s="208">
        <v>0</v>
      </c>
      <c r="I431" s="206">
        <v>0</v>
      </c>
      <c r="J431" s="207">
        <v>0</v>
      </c>
      <c r="K431" s="207">
        <v>0</v>
      </c>
      <c r="L431" s="211" t="e">
        <v>#DIV/0!</v>
      </c>
      <c r="M431" s="207">
        <v>0</v>
      </c>
      <c r="N431" s="207">
        <v>0</v>
      </c>
      <c r="O431" s="206">
        <v>0</v>
      </c>
      <c r="P431" s="206">
        <v>0</v>
      </c>
      <c r="Q431" s="214"/>
      <c r="R431" s="210"/>
    </row>
    <row r="432" spans="1:18" ht="14.4">
      <c r="A432" s="203" t="s">
        <v>1038</v>
      </c>
      <c r="B432" s="204" t="s">
        <v>1039</v>
      </c>
      <c r="C432" s="205" t="s">
        <v>486</v>
      </c>
      <c r="D432" s="204">
        <v>0</v>
      </c>
      <c r="E432" s="206">
        <v>0</v>
      </c>
      <c r="F432" s="207">
        <v>0</v>
      </c>
      <c r="G432" s="207">
        <v>0</v>
      </c>
      <c r="H432" s="208">
        <v>0</v>
      </c>
      <c r="I432" s="206">
        <v>0</v>
      </c>
      <c r="J432" s="207">
        <v>0</v>
      </c>
      <c r="K432" s="207">
        <v>0</v>
      </c>
      <c r="L432" s="211" t="e">
        <v>#DIV/0!</v>
      </c>
      <c r="M432" s="207">
        <v>0</v>
      </c>
      <c r="N432" s="207">
        <v>0</v>
      </c>
      <c r="O432" s="206">
        <v>0</v>
      </c>
      <c r="P432" s="213"/>
      <c r="Q432" s="214"/>
      <c r="R432" s="211" t="b">
        <v>1</v>
      </c>
    </row>
    <row r="433" spans="1:18" ht="14.4">
      <c r="A433" s="203" t="s">
        <v>1038</v>
      </c>
      <c r="B433" s="204" t="s">
        <v>1039</v>
      </c>
      <c r="C433" s="205" t="s">
        <v>319</v>
      </c>
      <c r="D433" s="204">
        <v>0</v>
      </c>
      <c r="E433" s="206">
        <v>0</v>
      </c>
      <c r="F433" s="207">
        <v>0</v>
      </c>
      <c r="G433" s="207">
        <v>0</v>
      </c>
      <c r="H433" s="208">
        <v>0</v>
      </c>
      <c r="I433" s="206">
        <v>0</v>
      </c>
      <c r="J433" s="207">
        <v>0</v>
      </c>
      <c r="K433" s="207">
        <v>0</v>
      </c>
      <c r="L433" s="211" t="e">
        <v>#DIV/0!</v>
      </c>
      <c r="M433" s="207">
        <v>0</v>
      </c>
      <c r="N433" s="207">
        <v>0</v>
      </c>
      <c r="O433" s="213"/>
      <c r="P433" s="213"/>
      <c r="Q433" s="214"/>
      <c r="R433" s="210"/>
    </row>
    <row r="434" spans="1:18" ht="14.4">
      <c r="A434" s="212" t="e">
        <v>#N/A</v>
      </c>
      <c r="B434" s="204" t="s">
        <v>1041</v>
      </c>
      <c r="C434" s="205" t="s">
        <v>330</v>
      </c>
      <c r="D434" s="204">
        <v>0</v>
      </c>
      <c r="E434" s="206">
        <v>0</v>
      </c>
      <c r="F434" s="207">
        <v>0</v>
      </c>
      <c r="G434" s="207">
        <v>0</v>
      </c>
      <c r="H434" s="208">
        <v>0</v>
      </c>
      <c r="I434" s="206">
        <v>0</v>
      </c>
      <c r="J434" s="207">
        <v>0</v>
      </c>
      <c r="K434" s="207">
        <v>0</v>
      </c>
      <c r="L434" s="211" t="e">
        <v>#DIV/0!</v>
      </c>
      <c r="M434" s="207">
        <v>0</v>
      </c>
      <c r="N434" s="207">
        <v>0</v>
      </c>
      <c r="O434" s="213"/>
      <c r="P434" s="206">
        <v>0</v>
      </c>
      <c r="Q434" s="214"/>
      <c r="R434" s="210"/>
    </row>
    <row r="435" spans="1:18" ht="14.4">
      <c r="A435" s="212" t="e">
        <v>#N/A</v>
      </c>
      <c r="B435" s="204" t="s">
        <v>1041</v>
      </c>
      <c r="C435" s="205" t="s">
        <v>241</v>
      </c>
      <c r="D435" s="204">
        <v>94</v>
      </c>
      <c r="E435" s="206">
        <v>1</v>
      </c>
      <c r="F435" s="207">
        <v>10</v>
      </c>
      <c r="G435" s="207">
        <v>100</v>
      </c>
      <c r="H435" s="208">
        <v>-0.9</v>
      </c>
      <c r="I435" s="206">
        <v>0</v>
      </c>
      <c r="J435" s="207">
        <v>0</v>
      </c>
      <c r="K435" s="207">
        <v>0</v>
      </c>
      <c r="L435" s="211" t="e">
        <v>#DIV/0!</v>
      </c>
      <c r="M435" s="207">
        <v>0</v>
      </c>
      <c r="N435" s="207">
        <v>0</v>
      </c>
      <c r="O435" s="206">
        <v>209</v>
      </c>
      <c r="P435" s="206">
        <v>245</v>
      </c>
      <c r="Q435" s="209">
        <v>1</v>
      </c>
      <c r="R435" s="210"/>
    </row>
    <row r="436" spans="1:18" ht="13.2">
      <c r="A436" s="19"/>
      <c r="B436" s="19"/>
      <c r="C436" s="19"/>
      <c r="D436" s="19"/>
      <c r="E436" s="19"/>
      <c r="F436" s="19"/>
      <c r="G436" s="19"/>
      <c r="H436" s="19"/>
      <c r="I436" s="19"/>
      <c r="J436" s="19"/>
      <c r="K436" s="19"/>
      <c r="L436" s="19"/>
      <c r="M436" s="19"/>
      <c r="N436" s="19"/>
      <c r="O436" s="19"/>
      <c r="P436" s="19"/>
      <c r="Q436" s="19"/>
      <c r="R436" s="19"/>
    </row>
    <row r="437" spans="1:18" ht="13.2">
      <c r="A437" s="19"/>
      <c r="B437" s="19"/>
      <c r="C437" s="19"/>
      <c r="D437" s="19"/>
      <c r="E437" s="19"/>
      <c r="F437" s="19"/>
      <c r="G437" s="19"/>
      <c r="H437" s="19"/>
      <c r="I437" s="19"/>
      <c r="J437" s="19"/>
      <c r="K437" s="19"/>
      <c r="L437" s="19"/>
      <c r="M437" s="19"/>
      <c r="N437" s="19"/>
      <c r="O437" s="19"/>
      <c r="P437" s="19"/>
      <c r="Q437" s="19"/>
      <c r="R437" s="19"/>
    </row>
    <row r="438" spans="1:18" ht="13.2">
      <c r="A438" s="19"/>
      <c r="B438" s="19"/>
      <c r="C438" s="19"/>
      <c r="D438" s="19"/>
      <c r="E438" s="19"/>
      <c r="F438" s="19"/>
      <c r="G438" s="19"/>
      <c r="H438" s="19"/>
      <c r="I438" s="19"/>
      <c r="J438" s="19"/>
      <c r="K438" s="19"/>
      <c r="L438" s="19"/>
      <c r="M438" s="19"/>
      <c r="N438" s="19"/>
      <c r="O438" s="19"/>
      <c r="P438" s="19"/>
      <c r="Q438" s="19"/>
      <c r="R438" s="19"/>
    </row>
    <row r="439" spans="1:18" ht="13.2">
      <c r="A439" s="19"/>
      <c r="B439" s="19"/>
      <c r="C439" s="19"/>
      <c r="D439" s="19"/>
      <c r="E439" s="19"/>
      <c r="F439" s="19"/>
      <c r="G439" s="19"/>
      <c r="H439" s="19"/>
      <c r="I439" s="19"/>
      <c r="J439" s="19"/>
      <c r="K439" s="19"/>
      <c r="L439" s="19"/>
      <c r="M439" s="19"/>
      <c r="N439" s="19"/>
      <c r="O439" s="19"/>
      <c r="P439" s="19"/>
      <c r="Q439" s="19"/>
      <c r="R439" s="19"/>
    </row>
    <row r="440" spans="1:18" ht="13.2">
      <c r="A440" s="19"/>
      <c r="B440" s="19"/>
      <c r="C440" s="19"/>
      <c r="D440" s="19"/>
      <c r="E440" s="19"/>
      <c r="F440" s="19"/>
      <c r="G440" s="19"/>
      <c r="H440" s="19"/>
      <c r="I440" s="19"/>
      <c r="J440" s="19"/>
      <c r="K440" s="19"/>
      <c r="L440" s="19"/>
      <c r="M440" s="19"/>
      <c r="N440" s="19"/>
      <c r="O440" s="19"/>
      <c r="P440" s="19"/>
      <c r="Q440" s="19"/>
      <c r="R440" s="19"/>
    </row>
    <row r="441" spans="1:18" ht="13.2">
      <c r="A441" s="19"/>
      <c r="B441" s="19"/>
      <c r="C441" s="19"/>
      <c r="D441" s="19"/>
      <c r="E441" s="19"/>
      <c r="F441" s="19"/>
      <c r="G441" s="19"/>
      <c r="H441" s="19"/>
      <c r="I441" s="19"/>
      <c r="J441" s="19"/>
      <c r="K441" s="19"/>
      <c r="L441" s="19"/>
      <c r="M441" s="19"/>
      <c r="N441" s="19"/>
      <c r="O441" s="19"/>
      <c r="P441" s="19"/>
      <c r="Q441" s="19"/>
      <c r="R441" s="19"/>
    </row>
    <row r="442" spans="1:18" ht="13.2">
      <c r="A442" s="19"/>
      <c r="B442" s="19"/>
      <c r="C442" s="19"/>
      <c r="D442" s="19"/>
      <c r="E442" s="19"/>
      <c r="F442" s="19"/>
      <c r="G442" s="19"/>
      <c r="H442" s="19"/>
      <c r="I442" s="19"/>
      <c r="J442" s="19"/>
      <c r="K442" s="19"/>
      <c r="L442" s="19"/>
      <c r="M442" s="19"/>
      <c r="N442" s="19"/>
      <c r="O442" s="19"/>
      <c r="P442" s="19"/>
      <c r="Q442" s="19"/>
      <c r="R442" s="19"/>
    </row>
    <row r="443" spans="1:18" ht="13.2">
      <c r="A443" s="19"/>
      <c r="B443" s="19"/>
      <c r="C443" s="19"/>
      <c r="D443" s="19"/>
      <c r="E443" s="19"/>
      <c r="F443" s="19"/>
      <c r="G443" s="19"/>
      <c r="H443" s="19"/>
      <c r="I443" s="19"/>
      <c r="J443" s="19"/>
      <c r="K443" s="19"/>
      <c r="L443" s="19"/>
      <c r="M443" s="19"/>
      <c r="N443" s="19"/>
      <c r="O443" s="19"/>
      <c r="P443" s="19"/>
      <c r="Q443" s="19"/>
      <c r="R443" s="19"/>
    </row>
    <row r="444" spans="1:18" ht="13.2">
      <c r="A444" s="19"/>
      <c r="B444" s="19"/>
      <c r="C444" s="19"/>
      <c r="D444" s="19"/>
      <c r="E444" s="19"/>
      <c r="F444" s="19"/>
      <c r="G444" s="19"/>
      <c r="H444" s="19"/>
      <c r="I444" s="19"/>
      <c r="J444" s="19"/>
      <c r="K444" s="19"/>
      <c r="L444" s="19"/>
      <c r="M444" s="19"/>
      <c r="N444" s="19"/>
      <c r="O444" s="19"/>
      <c r="P444" s="19"/>
      <c r="Q444" s="19"/>
      <c r="R444" s="19"/>
    </row>
    <row r="445" spans="1:18" ht="13.2">
      <c r="A445" s="19"/>
      <c r="B445" s="19"/>
      <c r="C445" s="19"/>
      <c r="D445" s="19"/>
      <c r="E445" s="19"/>
      <c r="F445" s="19"/>
      <c r="G445" s="19"/>
      <c r="H445" s="19"/>
      <c r="I445" s="19"/>
      <c r="J445" s="19"/>
      <c r="K445" s="19"/>
      <c r="L445" s="19"/>
      <c r="M445" s="19"/>
      <c r="N445" s="19"/>
      <c r="O445" s="19"/>
      <c r="P445" s="19"/>
      <c r="Q445" s="19"/>
      <c r="R445" s="19"/>
    </row>
    <row r="446" spans="1:18" ht="13.2">
      <c r="A446" s="19"/>
      <c r="B446" s="19"/>
      <c r="C446" s="19"/>
      <c r="D446" s="19"/>
      <c r="E446" s="19"/>
      <c r="F446" s="19"/>
      <c r="G446" s="19"/>
      <c r="H446" s="19"/>
      <c r="I446" s="19"/>
      <c r="J446" s="19"/>
      <c r="K446" s="19"/>
      <c r="L446" s="19"/>
      <c r="M446" s="19"/>
      <c r="N446" s="19"/>
      <c r="O446" s="19"/>
      <c r="P446" s="19"/>
      <c r="Q446" s="19"/>
      <c r="R446" s="19"/>
    </row>
    <row r="447" spans="1:18" ht="13.2">
      <c r="A447" s="19"/>
      <c r="B447" s="19"/>
      <c r="C447" s="19"/>
      <c r="D447" s="19"/>
      <c r="E447" s="19"/>
      <c r="F447" s="19"/>
      <c r="G447" s="19"/>
      <c r="H447" s="19"/>
      <c r="I447" s="19"/>
      <c r="J447" s="19"/>
      <c r="K447" s="19"/>
      <c r="L447" s="19"/>
      <c r="M447" s="19"/>
      <c r="N447" s="19"/>
      <c r="O447" s="19"/>
      <c r="P447" s="19"/>
      <c r="Q447" s="19"/>
      <c r="R447" s="19"/>
    </row>
    <row r="448" spans="1:18" ht="13.2">
      <c r="A448" s="19"/>
      <c r="B448" s="19"/>
      <c r="C448" s="19"/>
      <c r="D448" s="19"/>
      <c r="E448" s="19"/>
      <c r="F448" s="19"/>
      <c r="G448" s="19"/>
      <c r="H448" s="19"/>
      <c r="I448" s="19"/>
      <c r="J448" s="19"/>
      <c r="K448" s="19"/>
      <c r="L448" s="19"/>
      <c r="M448" s="19"/>
      <c r="N448" s="19"/>
      <c r="O448" s="19"/>
      <c r="P448" s="19"/>
      <c r="Q448" s="19"/>
      <c r="R448" s="19"/>
    </row>
    <row r="449" spans="1:18" ht="13.2">
      <c r="A449" s="19"/>
      <c r="B449" s="19"/>
      <c r="C449" s="19"/>
      <c r="D449" s="19"/>
      <c r="E449" s="19"/>
      <c r="F449" s="19"/>
      <c r="G449" s="19"/>
      <c r="H449" s="19"/>
      <c r="I449" s="19"/>
      <c r="J449" s="19"/>
      <c r="K449" s="19"/>
      <c r="L449" s="19"/>
      <c r="M449" s="19"/>
      <c r="N449" s="19"/>
      <c r="O449" s="19"/>
      <c r="P449" s="19"/>
      <c r="Q449" s="19"/>
      <c r="R449" s="19"/>
    </row>
    <row r="450" spans="1:18" ht="13.2">
      <c r="A450" s="19"/>
      <c r="B450" s="19"/>
      <c r="C450" s="19"/>
      <c r="D450" s="19"/>
      <c r="E450" s="19"/>
      <c r="F450" s="19"/>
      <c r="G450" s="19"/>
      <c r="H450" s="19"/>
      <c r="I450" s="19"/>
      <c r="J450" s="19"/>
      <c r="K450" s="19"/>
      <c r="L450" s="19"/>
      <c r="M450" s="19"/>
      <c r="N450" s="19"/>
      <c r="O450" s="19"/>
      <c r="P450" s="19"/>
      <c r="Q450" s="19"/>
      <c r="R450" s="19"/>
    </row>
    <row r="451" spans="1:18" ht="13.2">
      <c r="A451" s="19"/>
      <c r="B451" s="19"/>
      <c r="C451" s="19"/>
      <c r="D451" s="19"/>
      <c r="E451" s="19"/>
      <c r="F451" s="19"/>
      <c r="G451" s="19"/>
      <c r="H451" s="19"/>
      <c r="I451" s="19"/>
      <c r="J451" s="19"/>
      <c r="K451" s="19"/>
      <c r="L451" s="19"/>
      <c r="M451" s="19"/>
      <c r="N451" s="19"/>
      <c r="O451" s="19"/>
      <c r="P451" s="19"/>
      <c r="Q451" s="19"/>
      <c r="R451" s="19"/>
    </row>
    <row r="452" spans="1:18" ht="13.2">
      <c r="A452" s="19"/>
      <c r="B452" s="19"/>
      <c r="C452" s="19"/>
      <c r="D452" s="19"/>
      <c r="E452" s="19"/>
      <c r="F452" s="19"/>
      <c r="G452" s="19"/>
      <c r="H452" s="19"/>
      <c r="I452" s="19"/>
      <c r="J452" s="19"/>
      <c r="K452" s="19"/>
      <c r="L452" s="19"/>
      <c r="M452" s="19"/>
      <c r="N452" s="19"/>
      <c r="O452" s="19"/>
      <c r="P452" s="19"/>
      <c r="Q452" s="19"/>
      <c r="R452" s="19"/>
    </row>
    <row r="453" spans="1:18" ht="13.2">
      <c r="A453" s="19"/>
      <c r="B453" s="19"/>
      <c r="C453" s="19"/>
      <c r="D453" s="19"/>
      <c r="E453" s="19"/>
      <c r="F453" s="19"/>
      <c r="G453" s="19"/>
      <c r="H453" s="19"/>
      <c r="I453" s="19"/>
      <c r="J453" s="19"/>
      <c r="K453" s="19"/>
      <c r="L453" s="19"/>
      <c r="M453" s="19"/>
      <c r="N453" s="19"/>
      <c r="O453" s="19"/>
      <c r="P453" s="19"/>
      <c r="Q453" s="19"/>
      <c r="R453" s="19"/>
    </row>
    <row r="454" spans="1:18" ht="13.2">
      <c r="A454" s="19"/>
      <c r="B454" s="19"/>
      <c r="C454" s="19"/>
      <c r="D454" s="19"/>
      <c r="E454" s="19"/>
      <c r="F454" s="19"/>
      <c r="G454" s="19"/>
      <c r="H454" s="19"/>
      <c r="I454" s="19"/>
      <c r="J454" s="19"/>
      <c r="K454" s="19"/>
      <c r="L454" s="19"/>
      <c r="M454" s="19"/>
      <c r="N454" s="19"/>
      <c r="O454" s="19"/>
      <c r="P454" s="19"/>
      <c r="Q454" s="19"/>
      <c r="R454" s="19"/>
    </row>
    <row r="455" spans="1:18" ht="13.2">
      <c r="A455" s="19"/>
      <c r="B455" s="19"/>
      <c r="C455" s="19"/>
      <c r="D455" s="19"/>
      <c r="E455" s="19"/>
      <c r="F455" s="19"/>
      <c r="G455" s="19"/>
      <c r="H455" s="19"/>
      <c r="I455" s="19"/>
      <c r="J455" s="19"/>
      <c r="K455" s="19"/>
      <c r="L455" s="19"/>
      <c r="M455" s="19"/>
      <c r="N455" s="19"/>
      <c r="O455" s="19"/>
      <c r="P455" s="19"/>
      <c r="Q455" s="19"/>
      <c r="R455" s="19"/>
    </row>
    <row r="456" spans="1:18" ht="13.2">
      <c r="A456" s="19"/>
      <c r="B456" s="19"/>
      <c r="C456" s="19"/>
      <c r="D456" s="19"/>
      <c r="E456" s="19"/>
      <c r="F456" s="19"/>
      <c r="G456" s="19"/>
      <c r="H456" s="19"/>
      <c r="I456" s="19"/>
      <c r="J456" s="19"/>
      <c r="K456" s="19"/>
      <c r="L456" s="19"/>
      <c r="M456" s="19"/>
      <c r="N456" s="19"/>
      <c r="O456" s="19"/>
      <c r="P456" s="19"/>
      <c r="Q456" s="19"/>
      <c r="R456" s="19"/>
    </row>
    <row r="457" spans="1:18" ht="13.2">
      <c r="A457" s="19"/>
      <c r="B457" s="19"/>
      <c r="C457" s="19"/>
      <c r="D457" s="19"/>
      <c r="E457" s="19"/>
      <c r="F457" s="19"/>
      <c r="G457" s="19"/>
      <c r="H457" s="19"/>
      <c r="I457" s="19"/>
      <c r="J457" s="19"/>
      <c r="K457" s="19"/>
      <c r="L457" s="19"/>
      <c r="M457" s="19"/>
      <c r="N457" s="19"/>
      <c r="O457" s="19"/>
      <c r="P457" s="19"/>
      <c r="Q457" s="19"/>
      <c r="R457" s="19"/>
    </row>
    <row r="458" spans="1:18" ht="13.2">
      <c r="A458" s="19"/>
      <c r="B458" s="19"/>
      <c r="C458" s="19"/>
      <c r="D458" s="19"/>
      <c r="E458" s="19"/>
      <c r="F458" s="19"/>
      <c r="G458" s="19"/>
      <c r="H458" s="19"/>
      <c r="I458" s="19"/>
      <c r="J458" s="19"/>
      <c r="K458" s="19"/>
      <c r="L458" s="19"/>
      <c r="M458" s="19"/>
      <c r="N458" s="19"/>
      <c r="O458" s="19"/>
      <c r="P458" s="19"/>
      <c r="Q458" s="19"/>
      <c r="R458" s="19"/>
    </row>
    <row r="459" spans="1:18" ht="13.2">
      <c r="A459" s="19"/>
      <c r="B459" s="19"/>
      <c r="C459" s="19"/>
      <c r="D459" s="19"/>
      <c r="E459" s="19"/>
      <c r="F459" s="19"/>
      <c r="G459" s="19"/>
      <c r="H459" s="19"/>
      <c r="I459" s="19"/>
      <c r="J459" s="19"/>
      <c r="K459" s="19"/>
      <c r="L459" s="19"/>
      <c r="M459" s="19"/>
      <c r="N459" s="19"/>
      <c r="O459" s="19"/>
      <c r="P459" s="19"/>
      <c r="Q459" s="19"/>
      <c r="R459" s="19"/>
    </row>
    <row r="460" spans="1:18" ht="13.2">
      <c r="A460" s="19"/>
      <c r="B460" s="19"/>
      <c r="C460" s="19"/>
      <c r="D460" s="19"/>
      <c r="E460" s="19"/>
      <c r="F460" s="19"/>
      <c r="G460" s="19"/>
      <c r="H460" s="19"/>
      <c r="I460" s="19"/>
      <c r="J460" s="19"/>
      <c r="K460" s="19"/>
      <c r="L460" s="19"/>
      <c r="M460" s="19"/>
      <c r="N460" s="19"/>
      <c r="O460" s="19"/>
      <c r="P460" s="19"/>
      <c r="Q460" s="19"/>
      <c r="R460" s="19"/>
    </row>
    <row r="461" spans="1:18" ht="13.2">
      <c r="A461" s="19"/>
      <c r="B461" s="19"/>
      <c r="C461" s="19"/>
      <c r="D461" s="19"/>
      <c r="E461" s="19"/>
      <c r="F461" s="19"/>
      <c r="G461" s="19"/>
      <c r="H461" s="19"/>
      <c r="I461" s="19"/>
      <c r="J461" s="19"/>
      <c r="K461" s="19"/>
      <c r="L461" s="19"/>
      <c r="M461" s="19"/>
      <c r="N461" s="19"/>
      <c r="O461" s="19"/>
      <c r="P461" s="19"/>
      <c r="Q461" s="19"/>
      <c r="R461" s="19"/>
    </row>
    <row r="462" spans="1:18" ht="13.2">
      <c r="A462" s="19"/>
      <c r="B462" s="19"/>
      <c r="C462" s="19"/>
      <c r="D462" s="19"/>
      <c r="E462" s="19"/>
      <c r="F462" s="19"/>
      <c r="G462" s="19"/>
      <c r="H462" s="19"/>
      <c r="I462" s="19"/>
      <c r="J462" s="19"/>
      <c r="K462" s="19"/>
      <c r="L462" s="19"/>
      <c r="M462" s="19"/>
      <c r="N462" s="19"/>
      <c r="O462" s="19"/>
      <c r="P462" s="19"/>
      <c r="Q462" s="19"/>
      <c r="R462" s="19"/>
    </row>
    <row r="463" spans="1:18" ht="13.2">
      <c r="A463" s="19"/>
      <c r="B463" s="19"/>
      <c r="C463" s="19"/>
      <c r="D463" s="19"/>
      <c r="E463" s="19"/>
      <c r="F463" s="19"/>
      <c r="G463" s="19"/>
      <c r="H463" s="19"/>
      <c r="I463" s="19"/>
      <c r="J463" s="19"/>
      <c r="K463" s="19"/>
      <c r="L463" s="19"/>
      <c r="M463" s="19"/>
      <c r="N463" s="19"/>
      <c r="O463" s="19"/>
      <c r="P463" s="19"/>
      <c r="Q463" s="19"/>
      <c r="R463" s="19"/>
    </row>
    <row r="464" spans="1:18" ht="13.2">
      <c r="A464" s="19"/>
      <c r="B464" s="19"/>
      <c r="C464" s="19"/>
      <c r="D464" s="19"/>
      <c r="E464" s="19"/>
      <c r="F464" s="19"/>
      <c r="G464" s="19"/>
      <c r="H464" s="19"/>
      <c r="I464" s="19"/>
      <c r="J464" s="19"/>
      <c r="K464" s="19"/>
      <c r="L464" s="19"/>
      <c r="M464" s="19"/>
      <c r="N464" s="19"/>
      <c r="O464" s="19"/>
      <c r="P464" s="19"/>
      <c r="Q464" s="19"/>
      <c r="R464" s="19"/>
    </row>
    <row r="465" spans="1:18" ht="13.2">
      <c r="A465" s="19"/>
      <c r="B465" s="19"/>
      <c r="C465" s="19"/>
      <c r="D465" s="19"/>
      <c r="E465" s="19"/>
      <c r="F465" s="19"/>
      <c r="G465" s="19"/>
      <c r="H465" s="19"/>
      <c r="I465" s="19"/>
      <c r="J465" s="19"/>
      <c r="K465" s="19"/>
      <c r="L465" s="19"/>
      <c r="M465" s="19"/>
      <c r="N465" s="19"/>
      <c r="O465" s="19"/>
      <c r="P465" s="19"/>
      <c r="Q465" s="19"/>
      <c r="R465" s="19"/>
    </row>
    <row r="466" spans="1:18" ht="13.2">
      <c r="A466" s="19"/>
      <c r="B466" s="19"/>
      <c r="C466" s="19"/>
      <c r="D466" s="19"/>
      <c r="E466" s="19"/>
      <c r="F466" s="19"/>
      <c r="G466" s="19"/>
      <c r="H466" s="19"/>
      <c r="I466" s="19"/>
      <c r="J466" s="19"/>
      <c r="K466" s="19"/>
      <c r="L466" s="19"/>
      <c r="M466" s="19"/>
      <c r="N466" s="19"/>
      <c r="O466" s="19"/>
      <c r="P466" s="19"/>
      <c r="Q466" s="19"/>
      <c r="R466" s="19"/>
    </row>
    <row r="467" spans="1:18" ht="13.2">
      <c r="A467" s="19"/>
      <c r="B467" s="19"/>
      <c r="C467" s="19"/>
      <c r="D467" s="19"/>
      <c r="E467" s="19"/>
      <c r="F467" s="19"/>
      <c r="G467" s="19"/>
      <c r="H467" s="19"/>
      <c r="I467" s="19"/>
      <c r="J467" s="19"/>
      <c r="K467" s="19"/>
      <c r="L467" s="19"/>
      <c r="M467" s="19"/>
      <c r="N467" s="19"/>
      <c r="O467" s="19"/>
      <c r="P467" s="19"/>
      <c r="Q467" s="19"/>
      <c r="R467" s="19"/>
    </row>
    <row r="468" spans="1:18" ht="13.2">
      <c r="A468" s="19"/>
      <c r="B468" s="19"/>
      <c r="C468" s="19"/>
      <c r="D468" s="19"/>
      <c r="E468" s="19"/>
      <c r="F468" s="19"/>
      <c r="G468" s="19"/>
      <c r="H468" s="19"/>
      <c r="I468" s="19"/>
      <c r="J468" s="19"/>
      <c r="K468" s="19"/>
      <c r="L468" s="19"/>
      <c r="M468" s="19"/>
      <c r="N468" s="19"/>
      <c r="O468" s="19"/>
      <c r="P468" s="19"/>
      <c r="Q468" s="19"/>
      <c r="R468" s="19"/>
    </row>
    <row r="469" spans="1:18" ht="13.2">
      <c r="A469" s="19"/>
      <c r="B469" s="19"/>
      <c r="C469" s="19"/>
      <c r="D469" s="19"/>
      <c r="E469" s="19"/>
      <c r="F469" s="19"/>
      <c r="G469" s="19"/>
      <c r="H469" s="19"/>
      <c r="I469" s="19"/>
      <c r="J469" s="19"/>
      <c r="K469" s="19"/>
      <c r="L469" s="19"/>
      <c r="M469" s="19"/>
      <c r="N469" s="19"/>
      <c r="O469" s="19"/>
      <c r="P469" s="19"/>
      <c r="Q469" s="19"/>
      <c r="R469" s="19"/>
    </row>
    <row r="470" spans="1:18" ht="13.2">
      <c r="A470" s="19"/>
      <c r="B470" s="19"/>
      <c r="C470" s="19"/>
      <c r="D470" s="19"/>
      <c r="E470" s="19"/>
      <c r="F470" s="19"/>
      <c r="G470" s="19"/>
      <c r="H470" s="19"/>
      <c r="I470" s="19"/>
      <c r="J470" s="19"/>
      <c r="K470" s="19"/>
      <c r="L470" s="19"/>
      <c r="M470" s="19"/>
      <c r="N470" s="19"/>
      <c r="O470" s="19"/>
      <c r="P470" s="19"/>
      <c r="Q470" s="19"/>
      <c r="R470" s="19"/>
    </row>
    <row r="471" spans="1:18" ht="13.2">
      <c r="A471" s="19"/>
      <c r="B471" s="19"/>
      <c r="C471" s="19"/>
      <c r="D471" s="19"/>
      <c r="E471" s="19"/>
      <c r="F471" s="19"/>
      <c r="G471" s="19"/>
      <c r="H471" s="19"/>
      <c r="I471" s="19"/>
      <c r="J471" s="19"/>
      <c r="K471" s="19"/>
      <c r="L471" s="19"/>
      <c r="M471" s="19"/>
      <c r="N471" s="19"/>
      <c r="O471" s="19"/>
      <c r="P471" s="19"/>
      <c r="Q471" s="19"/>
      <c r="R471" s="19"/>
    </row>
    <row r="472" spans="1:18" ht="13.2">
      <c r="A472" s="19"/>
      <c r="B472" s="19"/>
      <c r="C472" s="19"/>
      <c r="D472" s="19"/>
      <c r="E472" s="19"/>
      <c r="F472" s="19"/>
      <c r="G472" s="19"/>
      <c r="H472" s="19"/>
      <c r="I472" s="19"/>
      <c r="J472" s="19"/>
      <c r="K472" s="19"/>
      <c r="L472" s="19"/>
      <c r="M472" s="19"/>
      <c r="N472" s="19"/>
      <c r="O472" s="19"/>
      <c r="P472" s="19"/>
      <c r="Q472" s="19"/>
      <c r="R472" s="19"/>
    </row>
    <row r="473" spans="1:18" ht="13.2">
      <c r="A473" s="19"/>
      <c r="B473" s="19"/>
      <c r="C473" s="19"/>
      <c r="D473" s="19"/>
      <c r="E473" s="19"/>
      <c r="F473" s="19"/>
      <c r="G473" s="19"/>
      <c r="H473" s="19"/>
      <c r="I473" s="19"/>
      <c r="J473" s="19"/>
      <c r="K473" s="19"/>
      <c r="L473" s="19"/>
      <c r="M473" s="19"/>
      <c r="N473" s="19"/>
      <c r="O473" s="19"/>
      <c r="P473" s="19"/>
      <c r="Q473" s="19"/>
      <c r="R473" s="19"/>
    </row>
    <row r="474" spans="1:18" ht="13.2">
      <c r="A474" s="19"/>
      <c r="B474" s="19"/>
      <c r="C474" s="19"/>
      <c r="D474" s="19"/>
      <c r="E474" s="19"/>
      <c r="F474" s="19"/>
      <c r="G474" s="19"/>
      <c r="H474" s="19"/>
      <c r="I474" s="19"/>
      <c r="J474" s="19"/>
      <c r="K474" s="19"/>
      <c r="L474" s="19"/>
      <c r="M474" s="19"/>
      <c r="N474" s="19"/>
      <c r="O474" s="19"/>
      <c r="P474" s="19"/>
      <c r="Q474" s="19"/>
      <c r="R474" s="19"/>
    </row>
    <row r="475" spans="1:18" ht="13.2">
      <c r="A475" s="19"/>
      <c r="B475" s="19"/>
      <c r="C475" s="19"/>
      <c r="D475" s="19"/>
      <c r="E475" s="19"/>
      <c r="F475" s="19"/>
      <c r="G475" s="19"/>
      <c r="H475" s="19"/>
      <c r="I475" s="19"/>
      <c r="J475" s="19"/>
      <c r="K475" s="19"/>
      <c r="L475" s="19"/>
      <c r="M475" s="19"/>
      <c r="N475" s="19"/>
      <c r="O475" s="19"/>
      <c r="P475" s="19"/>
      <c r="Q475" s="19"/>
      <c r="R475" s="19"/>
    </row>
    <row r="476" spans="1:18" ht="13.2">
      <c r="A476" s="19"/>
      <c r="B476" s="19"/>
      <c r="C476" s="19"/>
      <c r="D476" s="19"/>
      <c r="E476" s="19"/>
      <c r="F476" s="19"/>
      <c r="G476" s="19"/>
      <c r="H476" s="19"/>
      <c r="I476" s="19"/>
      <c r="J476" s="19"/>
      <c r="K476" s="19"/>
      <c r="L476" s="19"/>
      <c r="M476" s="19"/>
      <c r="N476" s="19"/>
      <c r="O476" s="19"/>
      <c r="P476" s="19"/>
      <c r="Q476" s="19"/>
      <c r="R476" s="19"/>
    </row>
    <row r="477" spans="1:18" ht="13.2">
      <c r="A477" s="19"/>
      <c r="B477" s="19"/>
      <c r="C477" s="19"/>
      <c r="D477" s="19"/>
      <c r="E477" s="19"/>
      <c r="F477" s="19"/>
      <c r="G477" s="19"/>
      <c r="H477" s="19"/>
      <c r="I477" s="19"/>
      <c r="J477" s="19"/>
      <c r="K477" s="19"/>
      <c r="L477" s="19"/>
      <c r="M477" s="19"/>
      <c r="N477" s="19"/>
      <c r="O477" s="19"/>
      <c r="P477" s="19"/>
      <c r="Q477" s="19"/>
      <c r="R477" s="19"/>
    </row>
    <row r="478" spans="1:18" ht="13.2">
      <c r="A478" s="19"/>
      <c r="B478" s="19"/>
      <c r="C478" s="19"/>
      <c r="D478" s="19"/>
      <c r="E478" s="19"/>
      <c r="F478" s="19"/>
      <c r="G478" s="19"/>
      <c r="H478" s="19"/>
      <c r="I478" s="19"/>
      <c r="J478" s="19"/>
      <c r="K478" s="19"/>
      <c r="L478" s="19"/>
      <c r="M478" s="19"/>
      <c r="N478" s="19"/>
      <c r="O478" s="19"/>
      <c r="P478" s="19"/>
      <c r="Q478" s="19"/>
      <c r="R478" s="19"/>
    </row>
    <row r="479" spans="1:18" ht="13.2">
      <c r="A479" s="19"/>
      <c r="B479" s="19"/>
      <c r="C479" s="19"/>
      <c r="D479" s="19"/>
      <c r="E479" s="19"/>
      <c r="F479" s="19"/>
      <c r="G479" s="19"/>
      <c r="H479" s="19"/>
      <c r="I479" s="19"/>
      <c r="J479" s="19"/>
      <c r="K479" s="19"/>
      <c r="L479" s="19"/>
      <c r="M479" s="19"/>
      <c r="N479" s="19"/>
      <c r="O479" s="19"/>
      <c r="P479" s="19"/>
      <c r="Q479" s="19"/>
      <c r="R479" s="19"/>
    </row>
    <row r="480" spans="1:18" ht="13.2">
      <c r="A480" s="19"/>
      <c r="B480" s="19"/>
      <c r="C480" s="19"/>
      <c r="D480" s="19"/>
      <c r="E480" s="19"/>
      <c r="F480" s="19"/>
      <c r="G480" s="19"/>
      <c r="H480" s="19"/>
      <c r="I480" s="19"/>
      <c r="J480" s="19"/>
      <c r="K480" s="19"/>
      <c r="L480" s="19"/>
      <c r="M480" s="19"/>
      <c r="N480" s="19"/>
      <c r="O480" s="19"/>
      <c r="P480" s="19"/>
      <c r="Q480" s="19"/>
      <c r="R480" s="19"/>
    </row>
    <row r="481" spans="1:18" ht="13.2">
      <c r="A481" s="19"/>
      <c r="B481" s="19"/>
      <c r="C481" s="19"/>
      <c r="D481" s="19"/>
      <c r="E481" s="19"/>
      <c r="F481" s="19"/>
      <c r="G481" s="19"/>
      <c r="H481" s="19"/>
      <c r="I481" s="19"/>
      <c r="J481" s="19"/>
      <c r="K481" s="19"/>
      <c r="L481" s="19"/>
      <c r="M481" s="19"/>
      <c r="N481" s="19"/>
      <c r="O481" s="19"/>
      <c r="P481" s="19"/>
      <c r="Q481" s="19"/>
      <c r="R481" s="19"/>
    </row>
    <row r="482" spans="1:18" ht="13.2">
      <c r="A482" s="19"/>
      <c r="B482" s="19"/>
      <c r="C482" s="19"/>
      <c r="D482" s="19"/>
      <c r="E482" s="19"/>
      <c r="F482" s="19"/>
      <c r="G482" s="19"/>
      <c r="H482" s="19"/>
      <c r="I482" s="19"/>
      <c r="J482" s="19"/>
      <c r="K482" s="19"/>
      <c r="L482" s="19"/>
      <c r="M482" s="19"/>
      <c r="N482" s="19"/>
      <c r="O482" s="19"/>
      <c r="P482" s="19"/>
      <c r="Q482" s="19"/>
      <c r="R482" s="19"/>
    </row>
    <row r="483" spans="1:18" ht="13.2">
      <c r="A483" s="19"/>
      <c r="B483" s="19"/>
      <c r="C483" s="19"/>
      <c r="D483" s="19"/>
      <c r="E483" s="19"/>
      <c r="F483" s="19"/>
      <c r="G483" s="19"/>
      <c r="H483" s="19"/>
      <c r="I483" s="19"/>
      <c r="J483" s="19"/>
      <c r="K483" s="19"/>
      <c r="L483" s="19"/>
      <c r="M483" s="19"/>
      <c r="N483" s="19"/>
      <c r="O483" s="19"/>
      <c r="P483" s="19"/>
      <c r="Q483" s="19"/>
      <c r="R483" s="19"/>
    </row>
    <row r="484" spans="1:18" ht="13.2">
      <c r="A484" s="19"/>
      <c r="B484" s="19"/>
      <c r="C484" s="19"/>
      <c r="D484" s="19"/>
      <c r="E484" s="19"/>
      <c r="F484" s="19"/>
      <c r="G484" s="19"/>
      <c r="H484" s="19"/>
      <c r="I484" s="19"/>
      <c r="J484" s="19"/>
      <c r="K484" s="19"/>
      <c r="L484" s="19"/>
      <c r="M484" s="19"/>
      <c r="N484" s="19"/>
      <c r="O484" s="19"/>
      <c r="P484" s="19"/>
      <c r="Q484" s="19"/>
      <c r="R484" s="19"/>
    </row>
    <row r="485" spans="1:18" ht="13.2">
      <c r="A485" s="19"/>
      <c r="B485" s="19"/>
      <c r="C485" s="19"/>
      <c r="D485" s="19"/>
      <c r="E485" s="19"/>
      <c r="F485" s="19"/>
      <c r="G485" s="19"/>
      <c r="H485" s="19"/>
      <c r="I485" s="19"/>
      <c r="J485" s="19"/>
      <c r="K485" s="19"/>
      <c r="L485" s="19"/>
      <c r="M485" s="19"/>
      <c r="N485" s="19"/>
      <c r="O485" s="19"/>
      <c r="P485" s="19"/>
      <c r="Q485" s="19"/>
      <c r="R485" s="19"/>
    </row>
    <row r="486" spans="1:18" ht="13.2">
      <c r="A486" s="19"/>
      <c r="B486" s="19"/>
      <c r="C486" s="19"/>
      <c r="D486" s="19"/>
      <c r="E486" s="19"/>
      <c r="F486" s="19"/>
      <c r="G486" s="19"/>
      <c r="H486" s="19"/>
      <c r="I486" s="19"/>
      <c r="J486" s="19"/>
      <c r="K486" s="19"/>
      <c r="L486" s="19"/>
      <c r="M486" s="19"/>
      <c r="N486" s="19"/>
      <c r="O486" s="19"/>
      <c r="P486" s="19"/>
      <c r="Q486" s="19"/>
      <c r="R486" s="19"/>
    </row>
    <row r="487" spans="1:18" ht="13.2">
      <c r="A487" s="19"/>
      <c r="B487" s="19"/>
      <c r="C487" s="19"/>
      <c r="D487" s="19"/>
      <c r="E487" s="19"/>
      <c r="F487" s="19"/>
      <c r="G487" s="19"/>
      <c r="H487" s="19"/>
      <c r="I487" s="19"/>
      <c r="J487" s="19"/>
      <c r="K487" s="19"/>
      <c r="L487" s="19"/>
      <c r="M487" s="19"/>
      <c r="N487" s="19"/>
      <c r="O487" s="19"/>
      <c r="P487" s="19"/>
      <c r="Q487" s="19"/>
      <c r="R487" s="19"/>
    </row>
    <row r="488" spans="1:18" ht="13.2">
      <c r="A488" s="19"/>
      <c r="B488" s="19"/>
      <c r="C488" s="19"/>
      <c r="D488" s="19"/>
      <c r="E488" s="19"/>
      <c r="F488" s="19"/>
      <c r="G488" s="19"/>
      <c r="H488" s="19"/>
      <c r="I488" s="19"/>
      <c r="J488" s="19"/>
      <c r="K488" s="19"/>
      <c r="L488" s="19"/>
      <c r="M488" s="19"/>
      <c r="N488" s="19"/>
      <c r="O488" s="19"/>
      <c r="P488" s="19"/>
      <c r="Q488" s="19"/>
      <c r="R488" s="19"/>
    </row>
    <row r="489" spans="1:18" ht="13.2">
      <c r="A489" s="19"/>
      <c r="B489" s="19"/>
      <c r="C489" s="19"/>
      <c r="D489" s="19"/>
      <c r="E489" s="19"/>
      <c r="F489" s="19"/>
      <c r="G489" s="19"/>
      <c r="H489" s="19"/>
      <c r="I489" s="19"/>
      <c r="J489" s="19"/>
      <c r="K489" s="19"/>
      <c r="L489" s="19"/>
      <c r="M489" s="19"/>
      <c r="N489" s="19"/>
      <c r="O489" s="19"/>
      <c r="P489" s="19"/>
      <c r="Q489" s="19"/>
      <c r="R489" s="19"/>
    </row>
    <row r="490" spans="1:18" ht="13.2">
      <c r="A490" s="19"/>
      <c r="B490" s="19"/>
      <c r="C490" s="19"/>
      <c r="D490" s="19"/>
      <c r="E490" s="19"/>
      <c r="F490" s="19"/>
      <c r="G490" s="19"/>
      <c r="H490" s="19"/>
      <c r="I490" s="19"/>
      <c r="J490" s="19"/>
      <c r="K490" s="19"/>
      <c r="L490" s="19"/>
      <c r="M490" s="19"/>
      <c r="N490" s="19"/>
      <c r="O490" s="19"/>
      <c r="P490" s="19"/>
      <c r="Q490" s="19"/>
      <c r="R490" s="19"/>
    </row>
    <row r="491" spans="1:18" ht="13.2">
      <c r="A491" s="19"/>
      <c r="B491" s="19"/>
      <c r="C491" s="19"/>
      <c r="D491" s="19"/>
      <c r="E491" s="19"/>
      <c r="F491" s="19"/>
      <c r="G491" s="19"/>
      <c r="H491" s="19"/>
      <c r="I491" s="19"/>
      <c r="J491" s="19"/>
      <c r="K491" s="19"/>
      <c r="L491" s="19"/>
      <c r="M491" s="19"/>
      <c r="N491" s="19"/>
      <c r="O491" s="19"/>
      <c r="P491" s="19"/>
      <c r="Q491" s="19"/>
      <c r="R491" s="19"/>
    </row>
    <row r="492" spans="1:18" ht="13.2">
      <c r="A492" s="19"/>
      <c r="B492" s="19"/>
      <c r="C492" s="19"/>
      <c r="D492" s="19"/>
      <c r="E492" s="19"/>
      <c r="F492" s="19"/>
      <c r="G492" s="19"/>
      <c r="H492" s="19"/>
      <c r="I492" s="19"/>
      <c r="J492" s="19"/>
      <c r="K492" s="19"/>
      <c r="L492" s="19"/>
      <c r="M492" s="19"/>
      <c r="N492" s="19"/>
      <c r="O492" s="19"/>
      <c r="P492" s="19"/>
      <c r="Q492" s="19"/>
      <c r="R492" s="19"/>
    </row>
    <row r="493" spans="1:18" ht="13.2">
      <c r="A493" s="19"/>
      <c r="B493" s="19"/>
      <c r="C493" s="19"/>
      <c r="D493" s="19"/>
      <c r="E493" s="19"/>
      <c r="F493" s="19"/>
      <c r="G493" s="19"/>
      <c r="H493" s="19"/>
      <c r="I493" s="19"/>
      <c r="J493" s="19"/>
      <c r="K493" s="19"/>
      <c r="L493" s="19"/>
      <c r="M493" s="19"/>
      <c r="N493" s="19"/>
      <c r="O493" s="19"/>
      <c r="P493" s="19"/>
      <c r="Q493" s="19"/>
      <c r="R493" s="19"/>
    </row>
    <row r="494" spans="1:18" ht="13.2">
      <c r="A494" s="19"/>
      <c r="B494" s="19"/>
      <c r="C494" s="19"/>
      <c r="D494" s="19"/>
      <c r="E494" s="19"/>
      <c r="F494" s="19"/>
      <c r="G494" s="19"/>
      <c r="H494" s="19"/>
      <c r="I494" s="19"/>
      <c r="J494" s="19"/>
      <c r="K494" s="19"/>
      <c r="L494" s="19"/>
      <c r="M494" s="19"/>
      <c r="N494" s="19"/>
      <c r="O494" s="19"/>
      <c r="P494" s="19"/>
      <c r="Q494" s="19"/>
      <c r="R494" s="19"/>
    </row>
    <row r="495" spans="1:18" ht="13.2">
      <c r="A495" s="19"/>
      <c r="B495" s="19"/>
      <c r="C495" s="19"/>
      <c r="D495" s="19"/>
      <c r="E495" s="19"/>
      <c r="F495" s="19"/>
      <c r="G495" s="19"/>
      <c r="H495" s="19"/>
      <c r="I495" s="19"/>
      <c r="J495" s="19"/>
      <c r="K495" s="19"/>
      <c r="L495" s="19"/>
      <c r="M495" s="19"/>
      <c r="N495" s="19"/>
      <c r="O495" s="19"/>
      <c r="P495" s="19"/>
      <c r="Q495" s="19"/>
      <c r="R495" s="19"/>
    </row>
    <row r="496" spans="1:18" ht="13.2">
      <c r="A496" s="19"/>
      <c r="B496" s="19"/>
      <c r="C496" s="19"/>
      <c r="D496" s="19"/>
      <c r="E496" s="19"/>
      <c r="F496" s="19"/>
      <c r="G496" s="19"/>
      <c r="H496" s="19"/>
      <c r="I496" s="19"/>
      <c r="J496" s="19"/>
      <c r="K496" s="19"/>
      <c r="L496" s="19"/>
      <c r="M496" s="19"/>
      <c r="N496" s="19"/>
      <c r="O496" s="19"/>
      <c r="P496" s="19"/>
      <c r="Q496" s="19"/>
      <c r="R496" s="19"/>
    </row>
    <row r="497" spans="1:18" ht="13.2">
      <c r="A497" s="19"/>
      <c r="B497" s="19"/>
      <c r="C497" s="19"/>
      <c r="D497" s="19"/>
      <c r="E497" s="19"/>
      <c r="F497" s="19"/>
      <c r="G497" s="19"/>
      <c r="H497" s="19"/>
      <c r="I497" s="19"/>
      <c r="J497" s="19"/>
      <c r="K497" s="19"/>
      <c r="L497" s="19"/>
      <c r="M497" s="19"/>
      <c r="N497" s="19"/>
      <c r="O497" s="19"/>
      <c r="P497" s="19"/>
      <c r="Q497" s="19"/>
      <c r="R497" s="19"/>
    </row>
    <row r="498" spans="1:18" ht="13.2">
      <c r="A498" s="19"/>
      <c r="B498" s="19"/>
      <c r="C498" s="19"/>
      <c r="D498" s="19"/>
      <c r="E498" s="19"/>
      <c r="F498" s="19"/>
      <c r="G498" s="19"/>
      <c r="H498" s="19"/>
      <c r="I498" s="19"/>
      <c r="J498" s="19"/>
      <c r="K498" s="19"/>
      <c r="L498" s="19"/>
      <c r="M498" s="19"/>
      <c r="N498" s="19"/>
      <c r="O498" s="19"/>
      <c r="P498" s="19"/>
      <c r="Q498" s="19"/>
      <c r="R498" s="19"/>
    </row>
    <row r="499" spans="1:18" ht="13.2">
      <c r="A499" s="19"/>
      <c r="B499" s="19"/>
      <c r="C499" s="19"/>
      <c r="D499" s="19"/>
      <c r="E499" s="19"/>
      <c r="F499" s="19"/>
      <c r="G499" s="19"/>
      <c r="H499" s="19"/>
      <c r="I499" s="19"/>
      <c r="J499" s="19"/>
      <c r="K499" s="19"/>
      <c r="L499" s="19"/>
      <c r="M499" s="19"/>
      <c r="N499" s="19"/>
      <c r="O499" s="19"/>
      <c r="P499" s="19"/>
      <c r="Q499" s="19"/>
      <c r="R499" s="19"/>
    </row>
    <row r="500" spans="1:18" ht="13.2">
      <c r="A500" s="19"/>
      <c r="B500" s="19"/>
      <c r="C500" s="19"/>
      <c r="D500" s="19"/>
      <c r="E500" s="19"/>
      <c r="F500" s="19"/>
      <c r="G500" s="19"/>
      <c r="H500" s="19"/>
      <c r="I500" s="19"/>
      <c r="J500" s="19"/>
      <c r="K500" s="19"/>
      <c r="L500" s="19"/>
      <c r="M500" s="19"/>
      <c r="N500" s="19"/>
      <c r="O500" s="19"/>
      <c r="P500" s="19"/>
      <c r="Q500" s="19"/>
      <c r="R500" s="19"/>
    </row>
    <row r="501" spans="1:18" ht="13.2">
      <c r="A501" s="19"/>
      <c r="B501" s="19"/>
      <c r="C501" s="19"/>
      <c r="D501" s="19"/>
      <c r="E501" s="19"/>
      <c r="F501" s="19"/>
      <c r="G501" s="19"/>
      <c r="H501" s="19"/>
      <c r="I501" s="19"/>
      <c r="J501" s="19"/>
      <c r="K501" s="19"/>
      <c r="L501" s="19"/>
      <c r="M501" s="19"/>
      <c r="N501" s="19"/>
      <c r="O501" s="19"/>
      <c r="P501" s="19"/>
      <c r="Q501" s="19"/>
      <c r="R501" s="19"/>
    </row>
    <row r="502" spans="1:18" ht="13.2">
      <c r="A502" s="19"/>
      <c r="B502" s="19"/>
      <c r="C502" s="19"/>
      <c r="D502" s="19"/>
      <c r="E502" s="19"/>
      <c r="F502" s="19"/>
      <c r="G502" s="19"/>
      <c r="H502" s="19"/>
      <c r="I502" s="19"/>
      <c r="J502" s="19"/>
      <c r="K502" s="19"/>
      <c r="L502" s="19"/>
      <c r="M502" s="19"/>
      <c r="N502" s="19"/>
      <c r="O502" s="19"/>
      <c r="P502" s="19"/>
      <c r="Q502" s="19"/>
      <c r="R502" s="19"/>
    </row>
    <row r="503" spans="1:18" ht="13.2">
      <c r="A503" s="19"/>
      <c r="B503" s="19"/>
      <c r="C503" s="19"/>
      <c r="D503" s="19"/>
      <c r="E503" s="19"/>
      <c r="F503" s="19"/>
      <c r="G503" s="19"/>
      <c r="H503" s="19"/>
      <c r="I503" s="19"/>
      <c r="J503" s="19"/>
      <c r="K503" s="19"/>
      <c r="L503" s="19"/>
      <c r="M503" s="19"/>
      <c r="N503" s="19"/>
      <c r="O503" s="19"/>
      <c r="P503" s="19"/>
      <c r="Q503" s="19"/>
      <c r="R503" s="19"/>
    </row>
    <row r="504" spans="1:18" ht="13.2">
      <c r="A504" s="19"/>
      <c r="B504" s="19"/>
      <c r="C504" s="19"/>
      <c r="D504" s="19"/>
      <c r="E504" s="19"/>
      <c r="F504" s="19"/>
      <c r="G504" s="19"/>
      <c r="H504" s="19"/>
      <c r="I504" s="19"/>
      <c r="J504" s="19"/>
      <c r="K504" s="19"/>
      <c r="L504" s="19"/>
      <c r="M504" s="19"/>
      <c r="N504" s="19"/>
      <c r="O504" s="19"/>
      <c r="P504" s="19"/>
      <c r="Q504" s="19"/>
      <c r="R504" s="19"/>
    </row>
    <row r="505" spans="1:18" ht="13.2">
      <c r="A505" s="19"/>
      <c r="B505" s="19"/>
      <c r="C505" s="19"/>
      <c r="D505" s="19"/>
      <c r="E505" s="19"/>
      <c r="F505" s="19"/>
      <c r="G505" s="19"/>
      <c r="H505" s="19"/>
      <c r="I505" s="19"/>
      <c r="J505" s="19"/>
      <c r="K505" s="19"/>
      <c r="L505" s="19"/>
      <c r="M505" s="19"/>
      <c r="N505" s="19"/>
      <c r="O505" s="19"/>
      <c r="P505" s="19"/>
      <c r="Q505" s="19"/>
      <c r="R505" s="19"/>
    </row>
    <row r="506" spans="1:18" ht="13.2">
      <c r="A506" s="19"/>
      <c r="B506" s="19"/>
      <c r="C506" s="19"/>
      <c r="D506" s="19"/>
      <c r="E506" s="19"/>
      <c r="F506" s="19"/>
      <c r="G506" s="19"/>
      <c r="H506" s="19"/>
      <c r="I506" s="19"/>
      <c r="J506" s="19"/>
      <c r="K506" s="19"/>
      <c r="L506" s="19"/>
      <c r="M506" s="19"/>
      <c r="N506" s="19"/>
      <c r="O506" s="19"/>
      <c r="P506" s="19"/>
      <c r="Q506" s="19"/>
      <c r="R506" s="19"/>
    </row>
    <row r="507" spans="1:18" ht="13.2">
      <c r="A507" s="19"/>
      <c r="B507" s="19"/>
      <c r="C507" s="19"/>
      <c r="D507" s="19"/>
      <c r="E507" s="19"/>
      <c r="F507" s="19"/>
      <c r="G507" s="19"/>
      <c r="H507" s="19"/>
      <c r="I507" s="19"/>
      <c r="J507" s="19"/>
      <c r="K507" s="19"/>
      <c r="L507" s="19"/>
      <c r="M507" s="19"/>
      <c r="N507" s="19"/>
      <c r="O507" s="19"/>
      <c r="P507" s="19"/>
      <c r="Q507" s="19"/>
      <c r="R507" s="19"/>
    </row>
    <row r="508" spans="1:18" ht="13.2">
      <c r="A508" s="19"/>
      <c r="B508" s="19"/>
      <c r="C508" s="19"/>
      <c r="D508" s="19"/>
      <c r="E508" s="19"/>
      <c r="F508" s="19"/>
      <c r="G508" s="19"/>
      <c r="H508" s="19"/>
      <c r="I508" s="19"/>
      <c r="J508" s="19"/>
      <c r="K508" s="19"/>
      <c r="L508" s="19"/>
      <c r="M508" s="19"/>
      <c r="N508" s="19"/>
      <c r="O508" s="19"/>
      <c r="P508" s="19"/>
      <c r="Q508" s="19"/>
      <c r="R508" s="19"/>
    </row>
    <row r="509" spans="1:18" ht="13.2">
      <c r="A509" s="19"/>
      <c r="B509" s="19"/>
      <c r="C509" s="19"/>
      <c r="D509" s="19"/>
      <c r="E509" s="19"/>
      <c r="F509" s="19"/>
      <c r="G509" s="19"/>
      <c r="H509" s="19"/>
      <c r="I509" s="19"/>
      <c r="J509" s="19"/>
      <c r="K509" s="19"/>
      <c r="L509" s="19"/>
      <c r="M509" s="19"/>
      <c r="N509" s="19"/>
      <c r="O509" s="19"/>
      <c r="P509" s="19"/>
      <c r="Q509" s="19"/>
      <c r="R509" s="19"/>
    </row>
    <row r="510" spans="1:18" ht="13.2">
      <c r="A510" s="19"/>
      <c r="B510" s="19"/>
      <c r="C510" s="19"/>
      <c r="D510" s="19"/>
      <c r="E510" s="19"/>
      <c r="F510" s="19"/>
      <c r="G510" s="19"/>
      <c r="H510" s="19"/>
      <c r="I510" s="19"/>
      <c r="J510" s="19"/>
      <c r="K510" s="19"/>
      <c r="L510" s="19"/>
      <c r="M510" s="19"/>
      <c r="N510" s="19"/>
      <c r="O510" s="19"/>
      <c r="P510" s="19"/>
      <c r="Q510" s="19"/>
      <c r="R510" s="19"/>
    </row>
    <row r="511" spans="1:18" ht="13.2">
      <c r="A511" s="19"/>
      <c r="B511" s="19"/>
      <c r="C511" s="19"/>
      <c r="D511" s="19"/>
      <c r="E511" s="19"/>
      <c r="F511" s="19"/>
      <c r="G511" s="19"/>
      <c r="H511" s="19"/>
      <c r="I511" s="19"/>
      <c r="J511" s="19"/>
      <c r="K511" s="19"/>
      <c r="L511" s="19"/>
      <c r="M511" s="19"/>
      <c r="N511" s="19"/>
      <c r="O511" s="19"/>
      <c r="P511" s="19"/>
      <c r="Q511" s="19"/>
      <c r="R511" s="19"/>
    </row>
    <row r="512" spans="1:18" ht="13.2">
      <c r="A512" s="19"/>
      <c r="B512" s="19"/>
      <c r="C512" s="19"/>
      <c r="D512" s="19"/>
      <c r="E512" s="19"/>
      <c r="F512" s="19"/>
      <c r="G512" s="19"/>
      <c r="H512" s="19"/>
      <c r="I512" s="19"/>
      <c r="J512" s="19"/>
      <c r="K512" s="19"/>
      <c r="L512" s="19"/>
      <c r="M512" s="19"/>
      <c r="N512" s="19"/>
      <c r="O512" s="19"/>
      <c r="P512" s="19"/>
      <c r="Q512" s="19"/>
      <c r="R512" s="19"/>
    </row>
    <row r="513" spans="1:18" ht="13.2">
      <c r="A513" s="19"/>
      <c r="B513" s="19"/>
      <c r="C513" s="19"/>
      <c r="D513" s="19"/>
      <c r="E513" s="19"/>
      <c r="F513" s="19"/>
      <c r="G513" s="19"/>
      <c r="H513" s="19"/>
      <c r="I513" s="19"/>
      <c r="J513" s="19"/>
      <c r="K513" s="19"/>
      <c r="L513" s="19"/>
      <c r="M513" s="19"/>
      <c r="N513" s="19"/>
      <c r="O513" s="19"/>
      <c r="P513" s="19"/>
      <c r="Q513" s="19"/>
      <c r="R513" s="19"/>
    </row>
    <row r="514" spans="1:18" ht="13.2">
      <c r="A514" s="19"/>
      <c r="B514" s="19"/>
      <c r="C514" s="19"/>
      <c r="D514" s="19"/>
      <c r="E514" s="19"/>
      <c r="F514" s="19"/>
      <c r="G514" s="19"/>
      <c r="H514" s="19"/>
      <c r="I514" s="19"/>
      <c r="J514" s="19"/>
      <c r="K514" s="19"/>
      <c r="L514" s="19"/>
      <c r="M514" s="19"/>
      <c r="N514" s="19"/>
      <c r="O514" s="19"/>
      <c r="P514" s="19"/>
      <c r="Q514" s="19"/>
      <c r="R514" s="19"/>
    </row>
    <row r="515" spans="1:18" ht="13.2">
      <c r="A515" s="19"/>
      <c r="B515" s="19"/>
      <c r="C515" s="19"/>
      <c r="D515" s="19"/>
      <c r="E515" s="19"/>
      <c r="F515" s="19"/>
      <c r="G515" s="19"/>
      <c r="H515" s="19"/>
      <c r="I515" s="19"/>
      <c r="J515" s="19"/>
      <c r="K515" s="19"/>
      <c r="L515" s="19"/>
      <c r="M515" s="19"/>
      <c r="N515" s="19"/>
      <c r="O515" s="19"/>
      <c r="P515" s="19"/>
      <c r="Q515" s="19"/>
      <c r="R515" s="19"/>
    </row>
    <row r="516" spans="1:18" ht="13.2">
      <c r="A516" s="19"/>
      <c r="B516" s="19"/>
      <c r="C516" s="19"/>
      <c r="D516" s="19"/>
      <c r="E516" s="19"/>
      <c r="F516" s="19"/>
      <c r="G516" s="19"/>
      <c r="H516" s="19"/>
      <c r="I516" s="19"/>
      <c r="J516" s="19"/>
      <c r="K516" s="19"/>
      <c r="L516" s="19"/>
      <c r="M516" s="19"/>
      <c r="N516" s="19"/>
      <c r="O516" s="19"/>
      <c r="P516" s="19"/>
      <c r="Q516" s="19"/>
      <c r="R516" s="19"/>
    </row>
    <row r="517" spans="1:18" ht="13.2">
      <c r="A517" s="19"/>
      <c r="B517" s="19"/>
      <c r="C517" s="19"/>
      <c r="D517" s="19"/>
      <c r="E517" s="19"/>
      <c r="F517" s="19"/>
      <c r="G517" s="19"/>
      <c r="H517" s="19"/>
      <c r="I517" s="19"/>
      <c r="J517" s="19"/>
      <c r="K517" s="19"/>
      <c r="L517" s="19"/>
      <c r="M517" s="19"/>
      <c r="N517" s="19"/>
      <c r="O517" s="19"/>
      <c r="P517" s="19"/>
      <c r="Q517" s="19"/>
      <c r="R517" s="19"/>
    </row>
    <row r="518" spans="1:18" ht="13.2">
      <c r="A518" s="19"/>
      <c r="B518" s="19"/>
      <c r="C518" s="19"/>
      <c r="D518" s="19"/>
      <c r="E518" s="19"/>
      <c r="F518" s="19"/>
      <c r="G518" s="19"/>
      <c r="H518" s="19"/>
      <c r="I518" s="19"/>
      <c r="J518" s="19"/>
      <c r="K518" s="19"/>
      <c r="L518" s="19"/>
      <c r="M518" s="19"/>
      <c r="N518" s="19"/>
      <c r="O518" s="19"/>
      <c r="P518" s="19"/>
      <c r="Q518" s="19"/>
      <c r="R518" s="19"/>
    </row>
    <row r="519" spans="1:18" ht="13.2">
      <c r="A519" s="19"/>
      <c r="B519" s="19"/>
      <c r="C519" s="19"/>
      <c r="D519" s="19"/>
      <c r="E519" s="19"/>
      <c r="F519" s="19"/>
      <c r="G519" s="19"/>
      <c r="H519" s="19"/>
      <c r="I519" s="19"/>
      <c r="J519" s="19"/>
      <c r="K519" s="19"/>
      <c r="L519" s="19"/>
      <c r="M519" s="19"/>
      <c r="N519" s="19"/>
      <c r="O519" s="19"/>
      <c r="P519" s="19"/>
      <c r="Q519" s="19"/>
      <c r="R519" s="19"/>
    </row>
    <row r="520" spans="1:18" ht="13.2">
      <c r="A520" s="19"/>
      <c r="B520" s="19"/>
      <c r="C520" s="19"/>
      <c r="D520" s="19"/>
      <c r="E520" s="19"/>
      <c r="F520" s="19"/>
      <c r="G520" s="19"/>
      <c r="H520" s="19"/>
      <c r="I520" s="19"/>
      <c r="J520" s="19"/>
      <c r="K520" s="19"/>
      <c r="L520" s="19"/>
      <c r="M520" s="19"/>
      <c r="N520" s="19"/>
      <c r="O520" s="19"/>
      <c r="P520" s="19"/>
      <c r="Q520" s="19"/>
      <c r="R520" s="19"/>
    </row>
    <row r="521" spans="1:18" ht="13.2">
      <c r="A521" s="19"/>
      <c r="B521" s="19"/>
      <c r="C521" s="19"/>
      <c r="D521" s="19"/>
      <c r="E521" s="19"/>
      <c r="F521" s="19"/>
      <c r="G521" s="19"/>
      <c r="H521" s="19"/>
      <c r="I521" s="19"/>
      <c r="J521" s="19"/>
      <c r="K521" s="19"/>
      <c r="L521" s="19"/>
      <c r="M521" s="19"/>
      <c r="N521" s="19"/>
      <c r="O521" s="19"/>
      <c r="P521" s="19"/>
      <c r="Q521" s="19"/>
      <c r="R521" s="19"/>
    </row>
    <row r="522" spans="1:18" ht="13.2">
      <c r="A522" s="19"/>
      <c r="B522" s="19"/>
      <c r="C522" s="19"/>
      <c r="D522" s="19"/>
      <c r="E522" s="19"/>
      <c r="F522" s="19"/>
      <c r="G522" s="19"/>
      <c r="H522" s="19"/>
      <c r="I522" s="19"/>
      <c r="J522" s="19"/>
      <c r="K522" s="19"/>
      <c r="L522" s="19"/>
      <c r="M522" s="19"/>
      <c r="N522" s="19"/>
      <c r="O522" s="19"/>
      <c r="P522" s="19"/>
      <c r="Q522" s="19"/>
      <c r="R522" s="19"/>
    </row>
    <row r="523" spans="1:18" ht="13.2">
      <c r="A523" s="19"/>
      <c r="B523" s="19"/>
      <c r="C523" s="19"/>
      <c r="D523" s="19"/>
      <c r="E523" s="19"/>
      <c r="F523" s="19"/>
      <c r="G523" s="19"/>
      <c r="H523" s="19"/>
      <c r="I523" s="19"/>
      <c r="J523" s="19"/>
      <c r="K523" s="19"/>
      <c r="L523" s="19"/>
      <c r="M523" s="19"/>
      <c r="N523" s="19"/>
      <c r="O523" s="19"/>
      <c r="P523" s="19"/>
      <c r="Q523" s="19"/>
      <c r="R523" s="19"/>
    </row>
    <row r="524" spans="1:18" ht="13.2">
      <c r="A524" s="19"/>
      <c r="B524" s="19"/>
      <c r="C524" s="19"/>
      <c r="D524" s="19"/>
      <c r="E524" s="19"/>
      <c r="F524" s="19"/>
      <c r="G524" s="19"/>
      <c r="H524" s="19"/>
      <c r="I524" s="19"/>
      <c r="J524" s="19"/>
      <c r="K524" s="19"/>
      <c r="L524" s="19"/>
      <c r="M524" s="19"/>
      <c r="N524" s="19"/>
      <c r="O524" s="19"/>
      <c r="P524" s="19"/>
      <c r="Q524" s="19"/>
      <c r="R524" s="19"/>
    </row>
    <row r="525" spans="1:18" ht="13.2">
      <c r="A525" s="19"/>
      <c r="B525" s="19"/>
      <c r="C525" s="19"/>
      <c r="D525" s="19"/>
      <c r="E525" s="19"/>
      <c r="F525" s="19"/>
      <c r="G525" s="19"/>
      <c r="H525" s="19"/>
      <c r="I525" s="19"/>
      <c r="J525" s="19"/>
      <c r="K525" s="19"/>
      <c r="L525" s="19"/>
      <c r="M525" s="19"/>
      <c r="N525" s="19"/>
      <c r="O525" s="19"/>
      <c r="P525" s="19"/>
      <c r="Q525" s="19"/>
      <c r="R525" s="19"/>
    </row>
    <row r="526" spans="1:18" ht="13.2">
      <c r="A526" s="19"/>
      <c r="B526" s="19"/>
      <c r="C526" s="19"/>
      <c r="D526" s="19"/>
      <c r="E526" s="19"/>
      <c r="F526" s="19"/>
      <c r="G526" s="19"/>
      <c r="H526" s="19"/>
      <c r="I526" s="19"/>
      <c r="J526" s="19"/>
      <c r="K526" s="19"/>
      <c r="L526" s="19"/>
      <c r="M526" s="19"/>
      <c r="N526" s="19"/>
      <c r="O526" s="19"/>
      <c r="P526" s="19"/>
      <c r="Q526" s="19"/>
      <c r="R526" s="19"/>
    </row>
    <row r="527" spans="1:18" ht="13.2">
      <c r="A527" s="19"/>
      <c r="B527" s="19"/>
      <c r="C527" s="19"/>
      <c r="D527" s="19"/>
      <c r="E527" s="19"/>
      <c r="F527" s="19"/>
      <c r="G527" s="19"/>
      <c r="H527" s="19"/>
      <c r="I527" s="19"/>
      <c r="J527" s="19"/>
      <c r="K527" s="19"/>
      <c r="L527" s="19"/>
      <c r="M527" s="19"/>
      <c r="N527" s="19"/>
      <c r="O527" s="19"/>
      <c r="P527" s="19"/>
      <c r="Q527" s="19"/>
      <c r="R527" s="19"/>
    </row>
    <row r="528" spans="1:18" ht="13.2">
      <c r="A528" s="19"/>
      <c r="B528" s="19"/>
      <c r="C528" s="19"/>
      <c r="D528" s="19"/>
      <c r="E528" s="19"/>
      <c r="F528" s="19"/>
      <c r="G528" s="19"/>
      <c r="H528" s="19"/>
      <c r="I528" s="19"/>
      <c r="J528" s="19"/>
      <c r="K528" s="19"/>
      <c r="L528" s="19"/>
      <c r="M528" s="19"/>
      <c r="N528" s="19"/>
      <c r="O528" s="19"/>
      <c r="P528" s="19"/>
      <c r="Q528" s="19"/>
      <c r="R528" s="19"/>
    </row>
    <row r="529" spans="1:18" ht="13.2">
      <c r="A529" s="19"/>
      <c r="B529" s="19"/>
      <c r="C529" s="19"/>
      <c r="D529" s="19"/>
      <c r="E529" s="19"/>
      <c r="F529" s="19"/>
      <c r="G529" s="19"/>
      <c r="H529" s="19"/>
      <c r="I529" s="19"/>
      <c r="J529" s="19"/>
      <c r="K529" s="19"/>
      <c r="L529" s="19"/>
      <c r="M529" s="19"/>
      <c r="N529" s="19"/>
      <c r="O529" s="19"/>
      <c r="P529" s="19"/>
      <c r="Q529" s="19"/>
      <c r="R529" s="19"/>
    </row>
    <row r="530" spans="1:18" ht="13.2">
      <c r="A530" s="19"/>
      <c r="B530" s="19"/>
      <c r="C530" s="19"/>
      <c r="D530" s="19"/>
      <c r="E530" s="19"/>
      <c r="F530" s="19"/>
      <c r="G530" s="19"/>
      <c r="H530" s="19"/>
      <c r="I530" s="19"/>
      <c r="J530" s="19"/>
      <c r="K530" s="19"/>
      <c r="L530" s="19"/>
      <c r="M530" s="19"/>
      <c r="N530" s="19"/>
      <c r="O530" s="19"/>
      <c r="P530" s="19"/>
      <c r="Q530" s="19"/>
      <c r="R530" s="19"/>
    </row>
    <row r="531" spans="1:18" ht="13.2">
      <c r="A531" s="19"/>
      <c r="B531" s="19"/>
      <c r="C531" s="19"/>
      <c r="D531" s="19"/>
      <c r="E531" s="19"/>
      <c r="F531" s="19"/>
      <c r="G531" s="19"/>
      <c r="H531" s="19"/>
      <c r="I531" s="19"/>
      <c r="J531" s="19"/>
      <c r="K531" s="19"/>
      <c r="L531" s="19"/>
      <c r="M531" s="19"/>
      <c r="N531" s="19"/>
      <c r="O531" s="19"/>
      <c r="P531" s="19"/>
      <c r="Q531" s="19"/>
      <c r="R531" s="19"/>
    </row>
    <row r="532" spans="1:18" ht="13.2">
      <c r="A532" s="19"/>
      <c r="B532" s="19"/>
      <c r="C532" s="19"/>
      <c r="D532" s="19"/>
      <c r="E532" s="19"/>
      <c r="F532" s="19"/>
      <c r="G532" s="19"/>
      <c r="H532" s="19"/>
      <c r="I532" s="19"/>
      <c r="J532" s="19"/>
      <c r="K532" s="19"/>
      <c r="L532" s="19"/>
      <c r="M532" s="19"/>
      <c r="N532" s="19"/>
      <c r="O532" s="19"/>
      <c r="P532" s="19"/>
      <c r="Q532" s="19"/>
      <c r="R532" s="19"/>
    </row>
    <row r="533" spans="1:18" ht="13.2">
      <c r="A533" s="19"/>
      <c r="B533" s="19"/>
      <c r="C533" s="19"/>
      <c r="D533" s="19"/>
      <c r="E533" s="19"/>
      <c r="F533" s="19"/>
      <c r="G533" s="19"/>
      <c r="H533" s="19"/>
      <c r="I533" s="19"/>
      <c r="J533" s="19"/>
      <c r="K533" s="19"/>
      <c r="L533" s="19"/>
      <c r="M533" s="19"/>
      <c r="N533" s="19"/>
      <c r="O533" s="19"/>
      <c r="P533" s="19"/>
      <c r="Q533" s="19"/>
      <c r="R533" s="19"/>
    </row>
    <row r="534" spans="1:18" ht="13.2">
      <c r="A534" s="19"/>
      <c r="B534" s="19"/>
      <c r="C534" s="19"/>
      <c r="D534" s="19"/>
      <c r="E534" s="19"/>
      <c r="F534" s="19"/>
      <c r="G534" s="19"/>
      <c r="H534" s="19"/>
      <c r="I534" s="19"/>
      <c r="J534" s="19"/>
      <c r="K534" s="19"/>
      <c r="L534" s="19"/>
      <c r="M534" s="19"/>
      <c r="N534" s="19"/>
      <c r="O534" s="19"/>
      <c r="P534" s="19"/>
      <c r="Q534" s="19"/>
      <c r="R534" s="19"/>
    </row>
    <row r="535" spans="1:18" ht="13.2">
      <c r="A535" s="19"/>
      <c r="B535" s="19"/>
      <c r="C535" s="19"/>
      <c r="D535" s="19"/>
      <c r="E535" s="19"/>
      <c r="F535" s="19"/>
      <c r="G535" s="19"/>
      <c r="H535" s="19"/>
      <c r="I535" s="19"/>
      <c r="J535" s="19"/>
      <c r="K535" s="19"/>
      <c r="L535" s="19"/>
      <c r="M535" s="19"/>
      <c r="N535" s="19"/>
      <c r="O535" s="19"/>
      <c r="P535" s="19"/>
      <c r="Q535" s="19"/>
      <c r="R535" s="19"/>
    </row>
    <row r="536" spans="1:18" ht="13.2">
      <c r="A536" s="19"/>
      <c r="B536" s="19"/>
      <c r="C536" s="19"/>
      <c r="D536" s="19"/>
      <c r="E536" s="19"/>
      <c r="F536" s="19"/>
      <c r="G536" s="19"/>
      <c r="H536" s="19"/>
      <c r="I536" s="19"/>
      <c r="J536" s="19"/>
      <c r="K536" s="19"/>
      <c r="L536" s="19"/>
      <c r="M536" s="19"/>
      <c r="N536" s="19"/>
      <c r="O536" s="19"/>
      <c r="P536" s="19"/>
      <c r="Q536" s="19"/>
      <c r="R536" s="19"/>
    </row>
    <row r="537" spans="1:18" ht="13.2">
      <c r="A537" s="19"/>
      <c r="B537" s="19"/>
      <c r="C537" s="19"/>
      <c r="D537" s="19"/>
      <c r="E537" s="19"/>
      <c r="F537" s="19"/>
      <c r="G537" s="19"/>
      <c r="H537" s="19"/>
      <c r="I537" s="19"/>
      <c r="J537" s="19"/>
      <c r="K537" s="19"/>
      <c r="L537" s="19"/>
      <c r="M537" s="19"/>
      <c r="N537" s="19"/>
      <c r="O537" s="19"/>
      <c r="P537" s="19"/>
      <c r="Q537" s="19"/>
      <c r="R537" s="19"/>
    </row>
    <row r="538" spans="1:18" ht="13.2">
      <c r="A538" s="19"/>
      <c r="B538" s="19"/>
      <c r="C538" s="19"/>
      <c r="D538" s="19"/>
      <c r="E538" s="19"/>
      <c r="F538" s="19"/>
      <c r="G538" s="19"/>
      <c r="H538" s="19"/>
      <c r="I538" s="19"/>
      <c r="J538" s="19"/>
      <c r="K538" s="19"/>
      <c r="L538" s="19"/>
      <c r="M538" s="19"/>
      <c r="N538" s="19"/>
      <c r="O538" s="19"/>
      <c r="P538" s="19"/>
      <c r="Q538" s="19"/>
      <c r="R538" s="19"/>
    </row>
    <row r="539" spans="1:18" ht="13.2">
      <c r="A539" s="19"/>
      <c r="B539" s="19"/>
      <c r="C539" s="19"/>
      <c r="D539" s="19"/>
      <c r="E539" s="19"/>
      <c r="F539" s="19"/>
      <c r="G539" s="19"/>
      <c r="H539" s="19"/>
      <c r="I539" s="19"/>
      <c r="J539" s="19"/>
      <c r="K539" s="19"/>
      <c r="L539" s="19"/>
      <c r="M539" s="19"/>
      <c r="N539" s="19"/>
      <c r="O539" s="19"/>
      <c r="P539" s="19"/>
      <c r="Q539" s="19"/>
      <c r="R539" s="19"/>
    </row>
    <row r="540" spans="1:18" ht="13.2">
      <c r="A540" s="19"/>
      <c r="B540" s="19"/>
      <c r="C540" s="19"/>
      <c r="D540" s="19"/>
      <c r="E540" s="19"/>
      <c r="F540" s="19"/>
      <c r="G540" s="19"/>
      <c r="H540" s="19"/>
      <c r="I540" s="19"/>
      <c r="J540" s="19"/>
      <c r="K540" s="19"/>
      <c r="L540" s="19"/>
      <c r="M540" s="19"/>
      <c r="N540" s="19"/>
      <c r="O540" s="19"/>
      <c r="P540" s="19"/>
      <c r="Q540" s="19"/>
      <c r="R540" s="19"/>
    </row>
    <row r="541" spans="1:18" ht="13.2">
      <c r="A541" s="19"/>
      <c r="B541" s="19"/>
      <c r="C541" s="19"/>
      <c r="D541" s="19"/>
      <c r="E541" s="19"/>
      <c r="F541" s="19"/>
      <c r="G541" s="19"/>
      <c r="H541" s="19"/>
      <c r="I541" s="19"/>
      <c r="J541" s="19"/>
      <c r="K541" s="19"/>
      <c r="L541" s="19"/>
      <c r="M541" s="19"/>
      <c r="N541" s="19"/>
      <c r="O541" s="19"/>
      <c r="P541" s="19"/>
      <c r="Q541" s="19"/>
      <c r="R541" s="19"/>
    </row>
    <row r="542" spans="1:18" ht="13.2">
      <c r="A542" s="19"/>
      <c r="B542" s="19"/>
      <c r="C542" s="19"/>
      <c r="D542" s="19"/>
      <c r="E542" s="19"/>
      <c r="F542" s="19"/>
      <c r="G542" s="19"/>
      <c r="H542" s="19"/>
      <c r="I542" s="19"/>
      <c r="J542" s="19"/>
      <c r="K542" s="19"/>
      <c r="L542" s="19"/>
      <c r="M542" s="19"/>
      <c r="N542" s="19"/>
      <c r="O542" s="19"/>
      <c r="P542" s="19"/>
      <c r="Q542" s="19"/>
      <c r="R542" s="19"/>
    </row>
    <row r="543" spans="1:18" ht="13.2">
      <c r="A543" s="19"/>
      <c r="B543" s="19"/>
      <c r="C543" s="19"/>
      <c r="D543" s="19"/>
      <c r="E543" s="19"/>
      <c r="F543" s="19"/>
      <c r="G543" s="19"/>
      <c r="H543" s="19"/>
      <c r="I543" s="19"/>
      <c r="J543" s="19"/>
      <c r="K543" s="19"/>
      <c r="L543" s="19"/>
      <c r="M543" s="19"/>
      <c r="N543" s="19"/>
      <c r="O543" s="19"/>
      <c r="P543" s="19"/>
      <c r="Q543" s="19"/>
      <c r="R543" s="19"/>
    </row>
    <row r="544" spans="1:18" ht="13.2">
      <c r="A544" s="19"/>
      <c r="B544" s="19"/>
      <c r="C544" s="19"/>
      <c r="D544" s="19"/>
      <c r="E544" s="19"/>
      <c r="F544" s="19"/>
      <c r="G544" s="19"/>
      <c r="H544" s="19"/>
      <c r="I544" s="19"/>
      <c r="J544" s="19"/>
      <c r="K544" s="19"/>
      <c r="L544" s="19"/>
      <c r="M544" s="19"/>
      <c r="N544" s="19"/>
      <c r="O544" s="19"/>
      <c r="P544" s="19"/>
      <c r="Q544" s="19"/>
      <c r="R544" s="19"/>
    </row>
    <row r="545" spans="1:18" ht="13.2">
      <c r="A545" s="19"/>
      <c r="B545" s="19"/>
      <c r="C545" s="19"/>
      <c r="D545" s="19"/>
      <c r="E545" s="19"/>
      <c r="F545" s="19"/>
      <c r="G545" s="19"/>
      <c r="H545" s="19"/>
      <c r="I545" s="19"/>
      <c r="J545" s="19"/>
      <c r="K545" s="19"/>
      <c r="L545" s="19"/>
      <c r="M545" s="19"/>
      <c r="N545" s="19"/>
      <c r="O545" s="19"/>
      <c r="P545" s="19"/>
      <c r="Q545" s="19"/>
      <c r="R545" s="19"/>
    </row>
    <row r="546" spans="1:18" ht="13.2">
      <c r="A546" s="19"/>
      <c r="B546" s="19"/>
      <c r="C546" s="19"/>
      <c r="D546" s="19"/>
      <c r="E546" s="19"/>
      <c r="F546" s="19"/>
      <c r="G546" s="19"/>
      <c r="H546" s="19"/>
      <c r="I546" s="19"/>
      <c r="J546" s="19"/>
      <c r="K546" s="19"/>
      <c r="L546" s="19"/>
      <c r="M546" s="19"/>
      <c r="N546" s="19"/>
      <c r="O546" s="19"/>
      <c r="P546" s="19"/>
      <c r="Q546" s="19"/>
      <c r="R546" s="19"/>
    </row>
    <row r="547" spans="1:18" ht="13.2">
      <c r="A547" s="19"/>
      <c r="B547" s="19"/>
      <c r="C547" s="19"/>
      <c r="D547" s="19"/>
      <c r="E547" s="19"/>
      <c r="F547" s="19"/>
      <c r="G547" s="19"/>
      <c r="H547" s="19"/>
      <c r="I547" s="19"/>
      <c r="J547" s="19"/>
      <c r="K547" s="19"/>
      <c r="L547" s="19"/>
      <c r="M547" s="19"/>
      <c r="N547" s="19"/>
      <c r="O547" s="19"/>
      <c r="P547" s="19"/>
      <c r="Q547" s="19"/>
      <c r="R547" s="19"/>
    </row>
    <row r="548" spans="1:18" ht="13.2">
      <c r="A548" s="19"/>
      <c r="B548" s="19"/>
      <c r="C548" s="19"/>
      <c r="D548" s="19"/>
      <c r="E548" s="19"/>
      <c r="F548" s="19"/>
      <c r="G548" s="19"/>
      <c r="H548" s="19"/>
      <c r="I548" s="19"/>
      <c r="J548" s="19"/>
      <c r="K548" s="19"/>
      <c r="L548" s="19"/>
      <c r="M548" s="19"/>
      <c r="N548" s="19"/>
      <c r="O548" s="19"/>
      <c r="P548" s="19"/>
      <c r="Q548" s="19"/>
      <c r="R548" s="19"/>
    </row>
    <row r="549" spans="1:18" ht="13.2">
      <c r="A549" s="19"/>
      <c r="B549" s="19"/>
      <c r="C549" s="19"/>
      <c r="D549" s="19"/>
      <c r="E549" s="19"/>
      <c r="F549" s="19"/>
      <c r="G549" s="19"/>
      <c r="H549" s="19"/>
      <c r="I549" s="19"/>
      <c r="J549" s="19"/>
      <c r="K549" s="19"/>
      <c r="L549" s="19"/>
      <c r="M549" s="19"/>
      <c r="N549" s="19"/>
      <c r="O549" s="19"/>
      <c r="P549" s="19"/>
      <c r="Q549" s="19"/>
      <c r="R549" s="19"/>
    </row>
    <row r="550" spans="1:18" ht="13.2">
      <c r="A550" s="19"/>
      <c r="B550" s="19"/>
      <c r="C550" s="19"/>
      <c r="D550" s="19"/>
      <c r="E550" s="19"/>
      <c r="F550" s="19"/>
      <c r="G550" s="19"/>
      <c r="H550" s="19"/>
      <c r="I550" s="19"/>
      <c r="J550" s="19"/>
      <c r="K550" s="19"/>
      <c r="L550" s="19"/>
      <c r="M550" s="19"/>
      <c r="N550" s="19"/>
      <c r="O550" s="19"/>
      <c r="P550" s="19"/>
      <c r="Q550" s="19"/>
      <c r="R550" s="19"/>
    </row>
    <row r="551" spans="1:18" ht="13.2">
      <c r="A551" s="19"/>
      <c r="B551" s="19"/>
      <c r="C551" s="19"/>
      <c r="D551" s="19"/>
      <c r="E551" s="19"/>
      <c r="F551" s="19"/>
      <c r="G551" s="19"/>
      <c r="H551" s="19"/>
      <c r="I551" s="19"/>
      <c r="J551" s="19"/>
      <c r="K551" s="19"/>
      <c r="L551" s="19"/>
      <c r="M551" s="19"/>
      <c r="N551" s="19"/>
      <c r="O551" s="19"/>
      <c r="P551" s="19"/>
      <c r="Q551" s="19"/>
      <c r="R551" s="19"/>
    </row>
    <row r="552" spans="1:18" ht="13.2">
      <c r="A552" s="19"/>
      <c r="B552" s="19"/>
      <c r="C552" s="19"/>
      <c r="D552" s="19"/>
      <c r="E552" s="19"/>
      <c r="F552" s="19"/>
      <c r="G552" s="19"/>
      <c r="H552" s="19"/>
      <c r="I552" s="19"/>
      <c r="J552" s="19"/>
      <c r="K552" s="19"/>
      <c r="L552" s="19"/>
      <c r="M552" s="19"/>
      <c r="N552" s="19"/>
      <c r="O552" s="19"/>
      <c r="P552" s="19"/>
      <c r="Q552" s="19"/>
      <c r="R552" s="19"/>
    </row>
    <row r="553" spans="1:18" ht="13.2">
      <c r="A553" s="19"/>
      <c r="B553" s="19"/>
      <c r="C553" s="19"/>
      <c r="D553" s="19"/>
      <c r="E553" s="19"/>
      <c r="F553" s="19"/>
      <c r="G553" s="19"/>
      <c r="H553" s="19"/>
      <c r="I553" s="19"/>
      <c r="J553" s="19"/>
      <c r="K553" s="19"/>
      <c r="L553" s="19"/>
      <c r="M553" s="19"/>
      <c r="N553" s="19"/>
      <c r="O553" s="19"/>
      <c r="P553" s="19"/>
      <c r="Q553" s="19"/>
      <c r="R553" s="19"/>
    </row>
    <row r="554" spans="1:18" ht="13.2">
      <c r="A554" s="19"/>
      <c r="B554" s="19"/>
      <c r="C554" s="19"/>
      <c r="D554" s="19"/>
      <c r="E554" s="19"/>
      <c r="F554" s="19"/>
      <c r="G554" s="19"/>
      <c r="H554" s="19"/>
      <c r="I554" s="19"/>
      <c r="J554" s="19"/>
      <c r="K554" s="19"/>
      <c r="L554" s="19"/>
      <c r="M554" s="19"/>
      <c r="N554" s="19"/>
      <c r="O554" s="19"/>
      <c r="P554" s="19"/>
      <c r="Q554" s="19"/>
      <c r="R554" s="19"/>
    </row>
    <row r="555" spans="1:18" ht="13.2">
      <c r="A555" s="19"/>
      <c r="B555" s="19"/>
      <c r="C555" s="19"/>
      <c r="D555" s="19"/>
      <c r="E555" s="19"/>
      <c r="F555" s="19"/>
      <c r="G555" s="19"/>
      <c r="H555" s="19"/>
      <c r="I555" s="19"/>
      <c r="J555" s="19"/>
      <c r="K555" s="19"/>
      <c r="L555" s="19"/>
      <c r="M555" s="19"/>
      <c r="N555" s="19"/>
      <c r="O555" s="19"/>
      <c r="P555" s="19"/>
      <c r="Q555" s="19"/>
      <c r="R555" s="19"/>
    </row>
    <row r="556" spans="1:18" ht="13.2">
      <c r="A556" s="19"/>
      <c r="B556" s="19"/>
      <c r="C556" s="19"/>
      <c r="D556" s="19"/>
      <c r="E556" s="19"/>
      <c r="F556" s="19"/>
      <c r="G556" s="19"/>
      <c r="H556" s="19"/>
      <c r="I556" s="19"/>
      <c r="J556" s="19"/>
      <c r="K556" s="19"/>
      <c r="L556" s="19"/>
      <c r="M556" s="19"/>
      <c r="N556" s="19"/>
      <c r="O556" s="19"/>
      <c r="P556" s="19"/>
      <c r="Q556" s="19"/>
      <c r="R556" s="19"/>
    </row>
    <row r="557" spans="1:18" ht="13.2">
      <c r="A557" s="19"/>
      <c r="B557" s="19"/>
      <c r="C557" s="19"/>
      <c r="D557" s="19"/>
      <c r="E557" s="19"/>
      <c r="F557" s="19"/>
      <c r="G557" s="19"/>
      <c r="H557" s="19"/>
      <c r="I557" s="19"/>
      <c r="J557" s="19"/>
      <c r="K557" s="19"/>
      <c r="L557" s="19"/>
      <c r="M557" s="19"/>
      <c r="N557" s="19"/>
      <c r="O557" s="19"/>
      <c r="P557" s="19"/>
      <c r="Q557" s="19"/>
      <c r="R557" s="19"/>
    </row>
    <row r="558" spans="1:18" ht="13.2">
      <c r="A558" s="19"/>
      <c r="B558" s="19"/>
      <c r="C558" s="19"/>
      <c r="D558" s="19"/>
      <c r="E558" s="19"/>
      <c r="F558" s="19"/>
      <c r="G558" s="19"/>
      <c r="H558" s="19"/>
      <c r="I558" s="19"/>
      <c r="J558" s="19"/>
      <c r="K558" s="19"/>
      <c r="L558" s="19"/>
      <c r="M558" s="19"/>
      <c r="N558" s="19"/>
      <c r="O558" s="19"/>
      <c r="P558" s="19"/>
      <c r="Q558" s="19"/>
      <c r="R558" s="19"/>
    </row>
    <row r="559" spans="1:18" ht="13.2">
      <c r="A559" s="19"/>
      <c r="B559" s="19"/>
      <c r="C559" s="19"/>
      <c r="D559" s="19"/>
      <c r="E559" s="19"/>
      <c r="F559" s="19"/>
      <c r="G559" s="19"/>
      <c r="H559" s="19"/>
      <c r="I559" s="19"/>
      <c r="J559" s="19"/>
      <c r="K559" s="19"/>
      <c r="L559" s="19"/>
      <c r="M559" s="19"/>
      <c r="N559" s="19"/>
      <c r="O559" s="19"/>
      <c r="P559" s="19"/>
      <c r="Q559" s="19"/>
      <c r="R559" s="19"/>
    </row>
    <row r="560" spans="1:18" ht="13.2">
      <c r="A560" s="19"/>
      <c r="B560" s="19"/>
      <c r="C560" s="19"/>
      <c r="D560" s="19"/>
      <c r="E560" s="19"/>
      <c r="F560" s="19"/>
      <c r="G560" s="19"/>
      <c r="H560" s="19"/>
      <c r="I560" s="19"/>
      <c r="J560" s="19"/>
      <c r="K560" s="19"/>
      <c r="L560" s="19"/>
      <c r="M560" s="19"/>
      <c r="N560" s="19"/>
      <c r="O560" s="19"/>
      <c r="P560" s="19"/>
      <c r="Q560" s="19"/>
      <c r="R560" s="19"/>
    </row>
    <row r="561" spans="1:18" ht="13.2">
      <c r="A561" s="19"/>
      <c r="B561" s="19"/>
      <c r="C561" s="19"/>
      <c r="D561" s="19"/>
      <c r="E561" s="19"/>
      <c r="F561" s="19"/>
      <c r="G561" s="19"/>
      <c r="H561" s="19"/>
      <c r="I561" s="19"/>
      <c r="J561" s="19"/>
      <c r="K561" s="19"/>
      <c r="L561" s="19"/>
      <c r="M561" s="19"/>
      <c r="N561" s="19"/>
      <c r="O561" s="19"/>
      <c r="P561" s="19"/>
      <c r="Q561" s="19"/>
      <c r="R561" s="19"/>
    </row>
    <row r="562" spans="1:18" ht="13.2">
      <c r="A562" s="19"/>
      <c r="B562" s="19"/>
      <c r="C562" s="19"/>
      <c r="D562" s="19"/>
      <c r="E562" s="19"/>
      <c r="F562" s="19"/>
      <c r="G562" s="19"/>
      <c r="H562" s="19"/>
      <c r="I562" s="19"/>
      <c r="J562" s="19"/>
      <c r="K562" s="19"/>
      <c r="L562" s="19"/>
      <c r="M562" s="19"/>
      <c r="N562" s="19"/>
      <c r="O562" s="19"/>
      <c r="P562" s="19"/>
      <c r="Q562" s="19"/>
      <c r="R562" s="19"/>
    </row>
    <row r="563" spans="1:18" ht="13.2">
      <c r="A563" s="19"/>
      <c r="B563" s="19"/>
      <c r="C563" s="19"/>
      <c r="D563" s="19"/>
      <c r="E563" s="19"/>
      <c r="F563" s="19"/>
      <c r="G563" s="19"/>
      <c r="H563" s="19"/>
      <c r="I563" s="19"/>
      <c r="J563" s="19"/>
      <c r="K563" s="19"/>
      <c r="L563" s="19"/>
      <c r="M563" s="19"/>
      <c r="N563" s="19"/>
      <c r="O563" s="19"/>
      <c r="P563" s="19"/>
      <c r="Q563" s="19"/>
      <c r="R563" s="19"/>
    </row>
    <row r="564" spans="1:18" ht="13.2">
      <c r="A564" s="19"/>
      <c r="B564" s="19"/>
      <c r="C564" s="19"/>
      <c r="D564" s="19"/>
      <c r="E564" s="19"/>
      <c r="F564" s="19"/>
      <c r="G564" s="19"/>
      <c r="H564" s="19"/>
      <c r="I564" s="19"/>
      <c r="J564" s="19"/>
      <c r="K564" s="19"/>
      <c r="L564" s="19"/>
      <c r="M564" s="19"/>
      <c r="N564" s="19"/>
      <c r="O564" s="19"/>
      <c r="P564" s="19"/>
      <c r="Q564" s="19"/>
      <c r="R564" s="19"/>
    </row>
    <row r="565" spans="1:18" ht="13.2">
      <c r="A565" s="19"/>
      <c r="B565" s="19"/>
      <c r="C565" s="19"/>
      <c r="D565" s="19"/>
      <c r="E565" s="19"/>
      <c r="F565" s="19"/>
      <c r="G565" s="19"/>
      <c r="H565" s="19"/>
      <c r="I565" s="19"/>
      <c r="J565" s="19"/>
      <c r="K565" s="19"/>
      <c r="L565" s="19"/>
      <c r="M565" s="19"/>
      <c r="N565" s="19"/>
      <c r="O565" s="19"/>
      <c r="P565" s="19"/>
      <c r="Q565" s="19"/>
      <c r="R565" s="19"/>
    </row>
    <row r="566" spans="1:18" ht="13.2">
      <c r="A566" s="19"/>
      <c r="B566" s="19"/>
      <c r="C566" s="19"/>
      <c r="D566" s="19"/>
      <c r="E566" s="19"/>
      <c r="F566" s="19"/>
      <c r="G566" s="19"/>
      <c r="H566" s="19"/>
      <c r="I566" s="19"/>
      <c r="J566" s="19"/>
      <c r="K566" s="19"/>
      <c r="L566" s="19"/>
      <c r="M566" s="19"/>
      <c r="N566" s="19"/>
      <c r="O566" s="19"/>
      <c r="P566" s="19"/>
      <c r="Q566" s="19"/>
      <c r="R566" s="19"/>
    </row>
    <row r="567" spans="1:18" ht="13.2">
      <c r="A567" s="19"/>
      <c r="B567" s="19"/>
      <c r="C567" s="19"/>
      <c r="D567" s="19"/>
      <c r="E567" s="19"/>
      <c r="F567" s="19"/>
      <c r="G567" s="19"/>
      <c r="H567" s="19"/>
      <c r="I567" s="19"/>
      <c r="J567" s="19"/>
      <c r="K567" s="19"/>
      <c r="L567" s="19"/>
      <c r="M567" s="19"/>
      <c r="N567" s="19"/>
      <c r="O567" s="19"/>
      <c r="P567" s="19"/>
      <c r="Q567" s="19"/>
      <c r="R567" s="19"/>
    </row>
    <row r="568" spans="1:18" ht="13.2">
      <c r="A568" s="19"/>
      <c r="B568" s="19"/>
      <c r="C568" s="19"/>
      <c r="D568" s="19"/>
      <c r="E568" s="19"/>
      <c r="F568" s="19"/>
      <c r="G568" s="19"/>
      <c r="H568" s="19"/>
      <c r="I568" s="19"/>
      <c r="J568" s="19"/>
      <c r="K568" s="19"/>
      <c r="L568" s="19"/>
      <c r="M568" s="19"/>
      <c r="N568" s="19"/>
      <c r="O568" s="19"/>
      <c r="P568" s="19"/>
      <c r="Q568" s="19"/>
      <c r="R568" s="19"/>
    </row>
    <row r="569" spans="1:18" ht="13.2">
      <c r="A569" s="19"/>
      <c r="B569" s="19"/>
      <c r="C569" s="19"/>
      <c r="D569" s="19"/>
      <c r="E569" s="19"/>
      <c r="F569" s="19"/>
      <c r="G569" s="19"/>
      <c r="H569" s="19"/>
      <c r="I569" s="19"/>
      <c r="J569" s="19"/>
      <c r="K569" s="19"/>
      <c r="L569" s="19"/>
      <c r="M569" s="19"/>
      <c r="N569" s="19"/>
      <c r="O569" s="19"/>
      <c r="P569" s="19"/>
      <c r="Q569" s="19"/>
      <c r="R569" s="19"/>
    </row>
    <row r="570" spans="1:18" ht="13.2">
      <c r="A570" s="19"/>
      <c r="B570" s="19"/>
      <c r="C570" s="19"/>
      <c r="D570" s="19"/>
      <c r="E570" s="19"/>
      <c r="F570" s="19"/>
      <c r="G570" s="19"/>
      <c r="H570" s="19"/>
      <c r="I570" s="19"/>
      <c r="J570" s="19"/>
      <c r="K570" s="19"/>
      <c r="L570" s="19"/>
      <c r="M570" s="19"/>
      <c r="N570" s="19"/>
      <c r="O570" s="19"/>
      <c r="P570" s="19"/>
      <c r="Q570" s="19"/>
      <c r="R570" s="19"/>
    </row>
    <row r="571" spans="1:18" ht="13.2">
      <c r="A571" s="19"/>
      <c r="B571" s="19"/>
      <c r="C571" s="19"/>
      <c r="D571" s="19"/>
      <c r="E571" s="19"/>
      <c r="F571" s="19"/>
      <c r="G571" s="19"/>
      <c r="H571" s="19"/>
      <c r="I571" s="19"/>
      <c r="J571" s="19"/>
      <c r="K571" s="19"/>
      <c r="L571" s="19"/>
      <c r="M571" s="19"/>
      <c r="N571" s="19"/>
      <c r="O571" s="19"/>
      <c r="P571" s="19"/>
      <c r="Q571" s="19"/>
      <c r="R571" s="19"/>
    </row>
    <row r="572" spans="1:18" ht="13.2">
      <c r="A572" s="19"/>
      <c r="B572" s="19"/>
      <c r="C572" s="19"/>
      <c r="D572" s="19"/>
      <c r="E572" s="19"/>
      <c r="F572" s="19"/>
      <c r="G572" s="19"/>
      <c r="H572" s="19"/>
      <c r="I572" s="19"/>
      <c r="J572" s="19"/>
      <c r="K572" s="19"/>
      <c r="L572" s="19"/>
      <c r="M572" s="19"/>
      <c r="N572" s="19"/>
      <c r="O572" s="19"/>
      <c r="P572" s="19"/>
      <c r="Q572" s="19"/>
      <c r="R572" s="19"/>
    </row>
    <row r="573" spans="1:18" ht="13.2">
      <c r="A573" s="19"/>
      <c r="B573" s="19"/>
      <c r="C573" s="19"/>
      <c r="D573" s="19"/>
      <c r="E573" s="19"/>
      <c r="F573" s="19"/>
      <c r="G573" s="19"/>
      <c r="H573" s="19"/>
      <c r="I573" s="19"/>
      <c r="J573" s="19"/>
      <c r="K573" s="19"/>
      <c r="L573" s="19"/>
      <c r="M573" s="19"/>
      <c r="N573" s="19"/>
      <c r="O573" s="19"/>
      <c r="P573" s="19"/>
      <c r="Q573" s="19"/>
      <c r="R573" s="19"/>
    </row>
    <row r="574" spans="1:18" ht="13.2">
      <c r="A574" s="19"/>
      <c r="B574" s="19"/>
      <c r="C574" s="19"/>
      <c r="D574" s="19"/>
      <c r="E574" s="19"/>
      <c r="F574" s="19"/>
      <c r="G574" s="19"/>
      <c r="H574" s="19"/>
      <c r="I574" s="19"/>
      <c r="J574" s="19"/>
      <c r="K574" s="19"/>
      <c r="L574" s="19"/>
      <c r="M574" s="19"/>
      <c r="N574" s="19"/>
      <c r="O574" s="19"/>
      <c r="P574" s="19"/>
      <c r="Q574" s="19"/>
      <c r="R574" s="19"/>
    </row>
    <row r="575" spans="1:18" ht="13.2">
      <c r="A575" s="19"/>
      <c r="B575" s="19"/>
      <c r="C575" s="19"/>
      <c r="D575" s="19"/>
      <c r="E575" s="19"/>
      <c r="F575" s="19"/>
      <c r="G575" s="19"/>
      <c r="H575" s="19"/>
      <c r="I575" s="19"/>
      <c r="J575" s="19"/>
      <c r="K575" s="19"/>
      <c r="L575" s="19"/>
      <c r="M575" s="19"/>
      <c r="N575" s="19"/>
      <c r="O575" s="19"/>
      <c r="P575" s="19"/>
      <c r="Q575" s="19"/>
      <c r="R575" s="19"/>
    </row>
    <row r="576" spans="1:18" ht="13.2">
      <c r="A576" s="19"/>
      <c r="B576" s="19"/>
      <c r="C576" s="19"/>
      <c r="D576" s="19"/>
      <c r="E576" s="19"/>
      <c r="F576" s="19"/>
      <c r="G576" s="19"/>
      <c r="H576" s="19"/>
      <c r="I576" s="19"/>
      <c r="J576" s="19"/>
      <c r="K576" s="19"/>
      <c r="L576" s="19"/>
      <c r="M576" s="19"/>
      <c r="N576" s="19"/>
      <c r="O576" s="19"/>
      <c r="P576" s="19"/>
      <c r="Q576" s="19"/>
      <c r="R576" s="19"/>
    </row>
    <row r="577" spans="1:18" ht="13.2">
      <c r="A577" s="19"/>
      <c r="B577" s="19"/>
      <c r="C577" s="19"/>
      <c r="D577" s="19"/>
      <c r="E577" s="19"/>
      <c r="F577" s="19"/>
      <c r="G577" s="19"/>
      <c r="H577" s="19"/>
      <c r="I577" s="19"/>
      <c r="J577" s="19"/>
      <c r="K577" s="19"/>
      <c r="L577" s="19"/>
      <c r="M577" s="19"/>
      <c r="N577" s="19"/>
      <c r="O577" s="19"/>
      <c r="P577" s="19"/>
      <c r="Q577" s="19"/>
      <c r="R577" s="19"/>
    </row>
    <row r="578" spans="1:18" ht="13.2">
      <c r="A578" s="19"/>
      <c r="B578" s="19"/>
      <c r="C578" s="19"/>
      <c r="D578" s="19"/>
      <c r="E578" s="19"/>
      <c r="F578" s="19"/>
      <c r="G578" s="19"/>
      <c r="H578" s="19"/>
      <c r="I578" s="19"/>
      <c r="J578" s="19"/>
      <c r="K578" s="19"/>
      <c r="L578" s="19"/>
      <c r="M578" s="19"/>
      <c r="N578" s="19"/>
      <c r="O578" s="19"/>
      <c r="P578" s="19"/>
      <c r="Q578" s="19"/>
      <c r="R578" s="19"/>
    </row>
    <row r="579" spans="1:18" ht="13.2">
      <c r="A579" s="19"/>
      <c r="B579" s="19"/>
      <c r="C579" s="19"/>
      <c r="D579" s="19"/>
      <c r="E579" s="19"/>
      <c r="F579" s="19"/>
      <c r="G579" s="19"/>
      <c r="H579" s="19"/>
      <c r="I579" s="19"/>
      <c r="J579" s="19"/>
      <c r="K579" s="19"/>
      <c r="L579" s="19"/>
      <c r="M579" s="19"/>
      <c r="N579" s="19"/>
      <c r="O579" s="19"/>
      <c r="P579" s="19"/>
      <c r="Q579" s="19"/>
      <c r="R579" s="19"/>
    </row>
    <row r="580" spans="1:18" ht="13.2">
      <c r="A580" s="19"/>
      <c r="B580" s="19"/>
      <c r="C580" s="19"/>
      <c r="D580" s="19"/>
      <c r="E580" s="19"/>
      <c r="F580" s="19"/>
      <c r="G580" s="19"/>
      <c r="H580" s="19"/>
      <c r="I580" s="19"/>
      <c r="J580" s="19"/>
      <c r="K580" s="19"/>
      <c r="L580" s="19"/>
      <c r="M580" s="19"/>
      <c r="N580" s="19"/>
      <c r="O580" s="19"/>
      <c r="P580" s="19"/>
      <c r="Q580" s="19"/>
      <c r="R580" s="19"/>
    </row>
    <row r="581" spans="1:18" ht="13.2">
      <c r="A581" s="19"/>
      <c r="B581" s="19"/>
      <c r="C581" s="19"/>
      <c r="D581" s="19"/>
      <c r="E581" s="19"/>
      <c r="F581" s="19"/>
      <c r="G581" s="19"/>
      <c r="H581" s="19"/>
      <c r="I581" s="19"/>
      <c r="J581" s="19"/>
      <c r="K581" s="19"/>
      <c r="L581" s="19"/>
      <c r="M581" s="19"/>
      <c r="N581" s="19"/>
      <c r="O581" s="19"/>
      <c r="P581" s="19"/>
      <c r="Q581" s="19"/>
      <c r="R581" s="19"/>
    </row>
    <row r="582" spans="1:18" ht="13.2">
      <c r="A582" s="19"/>
      <c r="B582" s="19"/>
      <c r="C582" s="19"/>
      <c r="D582" s="19"/>
      <c r="E582" s="19"/>
      <c r="F582" s="19"/>
      <c r="G582" s="19"/>
      <c r="H582" s="19"/>
      <c r="I582" s="19"/>
      <c r="J582" s="19"/>
      <c r="K582" s="19"/>
      <c r="L582" s="19"/>
      <c r="M582" s="19"/>
      <c r="N582" s="19"/>
      <c r="O582" s="19"/>
      <c r="P582" s="19"/>
      <c r="Q582" s="19"/>
      <c r="R582" s="19"/>
    </row>
    <row r="583" spans="1:18" ht="13.2">
      <c r="A583" s="19"/>
      <c r="B583" s="19"/>
      <c r="C583" s="19"/>
      <c r="D583" s="19"/>
      <c r="E583" s="19"/>
      <c r="F583" s="19"/>
      <c r="G583" s="19"/>
      <c r="H583" s="19"/>
      <c r="I583" s="19"/>
      <c r="J583" s="19"/>
      <c r="K583" s="19"/>
      <c r="L583" s="19"/>
      <c r="M583" s="19"/>
      <c r="N583" s="19"/>
      <c r="O583" s="19"/>
      <c r="P583" s="19"/>
      <c r="Q583" s="19"/>
      <c r="R583" s="19"/>
    </row>
    <row r="584" spans="1:18" ht="13.2">
      <c r="A584" s="19"/>
      <c r="B584" s="19"/>
      <c r="C584" s="19"/>
      <c r="D584" s="19"/>
      <c r="E584" s="19"/>
      <c r="F584" s="19"/>
      <c r="G584" s="19"/>
      <c r="H584" s="19"/>
      <c r="I584" s="19"/>
      <c r="J584" s="19"/>
      <c r="K584" s="19"/>
      <c r="L584" s="19"/>
      <c r="M584" s="19"/>
      <c r="N584" s="19"/>
      <c r="O584" s="19"/>
      <c r="P584" s="19"/>
      <c r="Q584" s="19"/>
      <c r="R584" s="19"/>
    </row>
    <row r="585" spans="1:18" ht="13.2">
      <c r="A585" s="19"/>
      <c r="B585" s="19"/>
      <c r="C585" s="19"/>
      <c r="D585" s="19"/>
      <c r="E585" s="19"/>
      <c r="F585" s="19"/>
      <c r="G585" s="19"/>
      <c r="H585" s="19"/>
      <c r="I585" s="19"/>
      <c r="J585" s="19"/>
      <c r="K585" s="19"/>
      <c r="L585" s="19"/>
      <c r="M585" s="19"/>
      <c r="N585" s="19"/>
      <c r="O585" s="19"/>
      <c r="P585" s="19"/>
      <c r="Q585" s="19"/>
      <c r="R585" s="19"/>
    </row>
    <row r="586" spans="1:18" ht="13.2">
      <c r="A586" s="19"/>
      <c r="B586" s="19"/>
      <c r="C586" s="19"/>
      <c r="D586" s="19"/>
      <c r="E586" s="19"/>
      <c r="F586" s="19"/>
      <c r="G586" s="19"/>
      <c r="H586" s="19"/>
      <c r="I586" s="19"/>
      <c r="J586" s="19"/>
      <c r="K586" s="19"/>
      <c r="L586" s="19"/>
      <c r="M586" s="19"/>
      <c r="N586" s="19"/>
      <c r="O586" s="19"/>
      <c r="P586" s="19"/>
      <c r="Q586" s="19"/>
      <c r="R586" s="19"/>
    </row>
    <row r="587" spans="1:18" ht="13.2">
      <c r="A587" s="19"/>
      <c r="B587" s="19"/>
      <c r="C587" s="19"/>
      <c r="D587" s="19"/>
      <c r="E587" s="19"/>
      <c r="F587" s="19"/>
      <c r="G587" s="19"/>
      <c r="H587" s="19"/>
      <c r="I587" s="19"/>
      <c r="J587" s="19"/>
      <c r="K587" s="19"/>
      <c r="L587" s="19"/>
      <c r="M587" s="19"/>
      <c r="N587" s="19"/>
      <c r="O587" s="19"/>
      <c r="P587" s="19"/>
      <c r="Q587" s="19"/>
      <c r="R587" s="19"/>
    </row>
    <row r="588" spans="1:18" ht="13.2">
      <c r="A588" s="19"/>
      <c r="B588" s="19"/>
      <c r="C588" s="19"/>
      <c r="D588" s="19"/>
      <c r="E588" s="19"/>
      <c r="F588" s="19"/>
      <c r="G588" s="19"/>
      <c r="H588" s="19"/>
      <c r="I588" s="19"/>
      <c r="J588" s="19"/>
      <c r="K588" s="19"/>
      <c r="L588" s="19"/>
      <c r="M588" s="19"/>
      <c r="N588" s="19"/>
      <c r="O588" s="19"/>
      <c r="P588" s="19"/>
      <c r="Q588" s="19"/>
      <c r="R588" s="19"/>
    </row>
    <row r="589" spans="1:18" ht="13.2">
      <c r="A589" s="19"/>
      <c r="B589" s="19"/>
      <c r="C589" s="19"/>
      <c r="D589" s="19"/>
      <c r="E589" s="19"/>
      <c r="F589" s="19"/>
      <c r="G589" s="19"/>
      <c r="H589" s="19"/>
      <c r="I589" s="19"/>
      <c r="J589" s="19"/>
      <c r="K589" s="19"/>
      <c r="L589" s="19"/>
      <c r="M589" s="19"/>
      <c r="N589" s="19"/>
      <c r="O589" s="19"/>
      <c r="P589" s="19"/>
      <c r="Q589" s="19"/>
      <c r="R589" s="19"/>
    </row>
    <row r="590" spans="1:18" ht="13.2">
      <c r="A590" s="19"/>
      <c r="B590" s="19"/>
      <c r="C590" s="19"/>
      <c r="D590" s="19"/>
      <c r="E590" s="19"/>
      <c r="F590" s="19"/>
      <c r="G590" s="19"/>
      <c r="H590" s="19"/>
      <c r="I590" s="19"/>
      <c r="J590" s="19"/>
      <c r="K590" s="19"/>
      <c r="L590" s="19"/>
      <c r="M590" s="19"/>
      <c r="N590" s="19"/>
      <c r="O590" s="19"/>
      <c r="P590" s="19"/>
      <c r="Q590" s="19"/>
      <c r="R590" s="19"/>
    </row>
    <row r="591" spans="1:18" ht="13.2">
      <c r="A591" s="19"/>
      <c r="B591" s="19"/>
      <c r="C591" s="19"/>
      <c r="D591" s="19"/>
      <c r="E591" s="19"/>
      <c r="F591" s="19"/>
      <c r="G591" s="19"/>
      <c r="H591" s="19"/>
      <c r="I591" s="19"/>
      <c r="J591" s="19"/>
      <c r="K591" s="19"/>
      <c r="L591" s="19"/>
      <c r="M591" s="19"/>
      <c r="N591" s="19"/>
      <c r="O591" s="19"/>
      <c r="P591" s="19"/>
      <c r="Q591" s="19"/>
      <c r="R591" s="19"/>
    </row>
    <row r="592" spans="1:18" ht="13.2">
      <c r="A592" s="19"/>
      <c r="B592" s="19"/>
      <c r="C592" s="19"/>
      <c r="D592" s="19"/>
      <c r="E592" s="19"/>
      <c r="F592" s="19"/>
      <c r="G592" s="19"/>
      <c r="H592" s="19"/>
      <c r="I592" s="19"/>
      <c r="J592" s="19"/>
      <c r="K592" s="19"/>
      <c r="L592" s="19"/>
      <c r="M592" s="19"/>
      <c r="N592" s="19"/>
      <c r="O592" s="19"/>
      <c r="P592" s="19"/>
      <c r="Q592" s="19"/>
      <c r="R592" s="19"/>
    </row>
    <row r="593" spans="1:18" ht="13.2">
      <c r="A593" s="19"/>
      <c r="B593" s="19"/>
      <c r="C593" s="19"/>
      <c r="D593" s="19"/>
      <c r="E593" s="19"/>
      <c r="F593" s="19"/>
      <c r="G593" s="19"/>
      <c r="H593" s="19"/>
      <c r="I593" s="19"/>
      <c r="J593" s="19"/>
      <c r="K593" s="19"/>
      <c r="L593" s="19"/>
      <c r="M593" s="19"/>
      <c r="N593" s="19"/>
      <c r="O593" s="19"/>
      <c r="P593" s="19"/>
      <c r="Q593" s="19"/>
      <c r="R593" s="19"/>
    </row>
    <row r="594" spans="1:18" ht="13.2">
      <c r="A594" s="19"/>
      <c r="B594" s="19"/>
      <c r="C594" s="19"/>
      <c r="D594" s="19"/>
      <c r="E594" s="19"/>
      <c r="F594" s="19"/>
      <c r="G594" s="19"/>
      <c r="H594" s="19"/>
      <c r="I594" s="19"/>
      <c r="J594" s="19"/>
      <c r="K594" s="19"/>
      <c r="L594" s="19"/>
      <c r="M594" s="19"/>
      <c r="N594" s="19"/>
      <c r="O594" s="19"/>
      <c r="P594" s="19"/>
      <c r="Q594" s="19"/>
      <c r="R594" s="19"/>
    </row>
    <row r="595" spans="1:18" ht="13.2">
      <c r="A595" s="19"/>
      <c r="B595" s="19"/>
      <c r="C595" s="19"/>
      <c r="D595" s="19"/>
      <c r="E595" s="19"/>
      <c r="F595" s="19"/>
      <c r="G595" s="19"/>
      <c r="H595" s="19"/>
      <c r="I595" s="19"/>
      <c r="J595" s="19"/>
      <c r="K595" s="19"/>
      <c r="L595" s="19"/>
      <c r="M595" s="19"/>
      <c r="N595" s="19"/>
      <c r="O595" s="19"/>
      <c r="P595" s="19"/>
      <c r="Q595" s="19"/>
      <c r="R595" s="19"/>
    </row>
    <row r="596" spans="1:18" ht="13.2">
      <c r="A596" s="19"/>
      <c r="B596" s="19"/>
      <c r="C596" s="19"/>
      <c r="D596" s="19"/>
      <c r="E596" s="19"/>
      <c r="F596" s="19"/>
      <c r="G596" s="19"/>
      <c r="H596" s="19"/>
      <c r="I596" s="19"/>
      <c r="J596" s="19"/>
      <c r="K596" s="19"/>
      <c r="L596" s="19"/>
      <c r="M596" s="19"/>
      <c r="N596" s="19"/>
      <c r="O596" s="19"/>
      <c r="P596" s="19"/>
      <c r="Q596" s="19"/>
      <c r="R596" s="19"/>
    </row>
    <row r="597" spans="1:18" ht="13.2">
      <c r="A597" s="19"/>
      <c r="B597" s="19"/>
      <c r="C597" s="19"/>
      <c r="D597" s="19"/>
      <c r="E597" s="19"/>
      <c r="F597" s="19"/>
      <c r="G597" s="19"/>
      <c r="H597" s="19"/>
      <c r="I597" s="19"/>
      <c r="J597" s="19"/>
      <c r="K597" s="19"/>
      <c r="L597" s="19"/>
      <c r="M597" s="19"/>
      <c r="N597" s="19"/>
      <c r="O597" s="19"/>
      <c r="P597" s="19"/>
      <c r="Q597" s="19"/>
      <c r="R597" s="19"/>
    </row>
    <row r="598" spans="1:18" ht="13.2">
      <c r="A598" s="19"/>
      <c r="B598" s="19"/>
      <c r="C598" s="19"/>
      <c r="D598" s="19"/>
      <c r="E598" s="19"/>
      <c r="F598" s="19"/>
      <c r="G598" s="19"/>
      <c r="H598" s="19"/>
      <c r="I598" s="19"/>
      <c r="J598" s="19"/>
      <c r="K598" s="19"/>
      <c r="L598" s="19"/>
      <c r="M598" s="19"/>
      <c r="N598" s="19"/>
      <c r="O598" s="19"/>
      <c r="P598" s="19"/>
      <c r="Q598" s="19"/>
      <c r="R598" s="19"/>
    </row>
    <row r="599" spans="1:18" ht="13.2">
      <c r="A599" s="19"/>
      <c r="B599" s="19"/>
      <c r="C599" s="19"/>
      <c r="D599" s="19"/>
      <c r="E599" s="19"/>
      <c r="F599" s="19"/>
      <c r="G599" s="19"/>
      <c r="H599" s="19"/>
      <c r="I599" s="19"/>
      <c r="J599" s="19"/>
      <c r="K599" s="19"/>
      <c r="L599" s="19"/>
      <c r="M599" s="19"/>
      <c r="N599" s="19"/>
      <c r="O599" s="19"/>
      <c r="P599" s="19"/>
      <c r="Q599" s="19"/>
      <c r="R599" s="19"/>
    </row>
    <row r="600" spans="1:18" ht="13.2">
      <c r="A600" s="19"/>
      <c r="B600" s="19"/>
      <c r="C600" s="19"/>
      <c r="D600" s="19"/>
      <c r="E600" s="19"/>
      <c r="F600" s="19"/>
      <c r="G600" s="19"/>
      <c r="H600" s="19"/>
      <c r="I600" s="19"/>
      <c r="J600" s="19"/>
      <c r="K600" s="19"/>
      <c r="L600" s="19"/>
      <c r="M600" s="19"/>
      <c r="N600" s="19"/>
      <c r="O600" s="19"/>
      <c r="P600" s="19"/>
      <c r="Q600" s="19"/>
      <c r="R600" s="19"/>
    </row>
    <row r="601" spans="1:18" ht="13.2">
      <c r="A601" s="19"/>
      <c r="B601" s="19"/>
      <c r="C601" s="19"/>
      <c r="D601" s="19"/>
      <c r="E601" s="19"/>
      <c r="F601" s="19"/>
      <c r="G601" s="19"/>
      <c r="H601" s="19"/>
      <c r="I601" s="19"/>
      <c r="J601" s="19"/>
      <c r="K601" s="19"/>
      <c r="L601" s="19"/>
      <c r="M601" s="19"/>
      <c r="N601" s="19"/>
      <c r="O601" s="19"/>
      <c r="P601" s="19"/>
      <c r="Q601" s="19"/>
      <c r="R601" s="19"/>
    </row>
    <row r="602" spans="1:18" ht="13.2">
      <c r="A602" s="19"/>
      <c r="B602" s="19"/>
      <c r="C602" s="19"/>
      <c r="D602" s="19"/>
      <c r="E602" s="19"/>
      <c r="F602" s="19"/>
      <c r="G602" s="19"/>
      <c r="H602" s="19"/>
      <c r="I602" s="19"/>
      <c r="J602" s="19"/>
      <c r="K602" s="19"/>
      <c r="L602" s="19"/>
      <c r="M602" s="19"/>
      <c r="N602" s="19"/>
      <c r="O602" s="19"/>
      <c r="P602" s="19"/>
      <c r="Q602" s="19"/>
      <c r="R602" s="19"/>
    </row>
    <row r="603" spans="1:18" ht="13.2">
      <c r="A603" s="19"/>
      <c r="B603" s="19"/>
      <c r="C603" s="19"/>
      <c r="D603" s="19"/>
      <c r="E603" s="19"/>
      <c r="F603" s="19"/>
      <c r="G603" s="19"/>
      <c r="H603" s="19"/>
      <c r="I603" s="19"/>
      <c r="J603" s="19"/>
      <c r="K603" s="19"/>
      <c r="L603" s="19"/>
      <c r="M603" s="19"/>
      <c r="N603" s="19"/>
      <c r="O603" s="19"/>
      <c r="P603" s="19"/>
      <c r="Q603" s="19"/>
      <c r="R603" s="19"/>
    </row>
    <row r="604" spans="1:18" ht="13.2">
      <c r="A604" s="19"/>
      <c r="B604" s="19"/>
      <c r="C604" s="19"/>
      <c r="D604" s="19"/>
      <c r="E604" s="19"/>
      <c r="F604" s="19"/>
      <c r="G604" s="19"/>
      <c r="H604" s="19"/>
      <c r="I604" s="19"/>
      <c r="J604" s="19"/>
      <c r="K604" s="19"/>
      <c r="L604" s="19"/>
      <c r="M604" s="19"/>
      <c r="N604" s="19"/>
      <c r="O604" s="19"/>
      <c r="P604" s="19"/>
      <c r="Q604" s="19"/>
      <c r="R604" s="19"/>
    </row>
    <row r="605" spans="1:18" ht="13.2">
      <c r="A605" s="19"/>
      <c r="B605" s="19"/>
      <c r="C605" s="19"/>
      <c r="D605" s="19"/>
      <c r="E605" s="19"/>
      <c r="F605" s="19"/>
      <c r="G605" s="19"/>
      <c r="H605" s="19"/>
      <c r="I605" s="19"/>
      <c r="J605" s="19"/>
      <c r="K605" s="19"/>
      <c r="L605" s="19"/>
      <c r="M605" s="19"/>
      <c r="N605" s="19"/>
      <c r="O605" s="19"/>
      <c r="P605" s="19"/>
      <c r="Q605" s="19"/>
      <c r="R605" s="19"/>
    </row>
    <row r="606" spans="1:18" ht="13.2">
      <c r="A606" s="19"/>
      <c r="B606" s="19"/>
      <c r="C606" s="19"/>
      <c r="D606" s="19"/>
      <c r="E606" s="19"/>
      <c r="F606" s="19"/>
      <c r="G606" s="19"/>
      <c r="H606" s="19"/>
      <c r="I606" s="19"/>
      <c r="J606" s="19"/>
      <c r="K606" s="19"/>
      <c r="L606" s="19"/>
      <c r="M606" s="19"/>
      <c r="N606" s="19"/>
      <c r="O606" s="19"/>
      <c r="P606" s="19"/>
      <c r="Q606" s="19"/>
      <c r="R606" s="19"/>
    </row>
    <row r="607" spans="1:18" ht="13.2">
      <c r="A607" s="19"/>
      <c r="B607" s="19"/>
      <c r="C607" s="19"/>
      <c r="D607" s="19"/>
      <c r="E607" s="19"/>
      <c r="F607" s="19"/>
      <c r="G607" s="19"/>
      <c r="H607" s="19"/>
      <c r="I607" s="19"/>
      <c r="J607" s="19"/>
      <c r="K607" s="19"/>
      <c r="L607" s="19"/>
      <c r="M607" s="19"/>
      <c r="N607" s="19"/>
      <c r="O607" s="19"/>
      <c r="P607" s="19"/>
      <c r="Q607" s="19"/>
      <c r="R607" s="19"/>
    </row>
    <row r="608" spans="1:18" ht="13.2">
      <c r="A608" s="19"/>
      <c r="B608" s="19"/>
      <c r="C608" s="19"/>
      <c r="D608" s="19"/>
      <c r="E608" s="19"/>
      <c r="F608" s="19"/>
      <c r="G608" s="19"/>
      <c r="H608" s="19"/>
      <c r="I608" s="19"/>
      <c r="J608" s="19"/>
      <c r="K608" s="19"/>
      <c r="L608" s="19"/>
      <c r="M608" s="19"/>
      <c r="N608" s="19"/>
      <c r="O608" s="19"/>
      <c r="P608" s="19"/>
      <c r="Q608" s="19"/>
      <c r="R608" s="19"/>
    </row>
    <row r="609" spans="1:18" ht="13.2">
      <c r="A609" s="19"/>
      <c r="B609" s="19"/>
      <c r="C609" s="19"/>
      <c r="D609" s="19"/>
      <c r="E609" s="19"/>
      <c r="F609" s="19"/>
      <c r="G609" s="19"/>
      <c r="H609" s="19"/>
      <c r="I609" s="19"/>
      <c r="J609" s="19"/>
      <c r="K609" s="19"/>
      <c r="L609" s="19"/>
      <c r="M609" s="19"/>
      <c r="N609" s="19"/>
      <c r="O609" s="19"/>
      <c r="P609" s="19"/>
      <c r="Q609" s="19"/>
      <c r="R609" s="19"/>
    </row>
    <row r="610" spans="1:18" ht="13.2">
      <c r="A610" s="19"/>
      <c r="B610" s="19"/>
      <c r="C610" s="19"/>
      <c r="D610" s="19"/>
      <c r="E610" s="19"/>
      <c r="F610" s="19"/>
      <c r="G610" s="19"/>
      <c r="H610" s="19"/>
      <c r="I610" s="19"/>
      <c r="J610" s="19"/>
      <c r="K610" s="19"/>
      <c r="L610" s="19"/>
      <c r="M610" s="19"/>
      <c r="N610" s="19"/>
      <c r="O610" s="19"/>
      <c r="P610" s="19"/>
      <c r="Q610" s="19"/>
      <c r="R610" s="19"/>
    </row>
    <row r="611" spans="1:18" ht="13.2">
      <c r="A611" s="19"/>
      <c r="B611" s="19"/>
      <c r="C611" s="19"/>
      <c r="D611" s="19"/>
      <c r="E611" s="19"/>
      <c r="F611" s="19"/>
      <c r="G611" s="19"/>
      <c r="H611" s="19"/>
      <c r="I611" s="19"/>
      <c r="J611" s="19"/>
      <c r="K611" s="19"/>
      <c r="L611" s="19"/>
      <c r="M611" s="19"/>
      <c r="N611" s="19"/>
      <c r="O611" s="19"/>
      <c r="P611" s="19"/>
      <c r="Q611" s="19"/>
      <c r="R611" s="19"/>
    </row>
    <row r="612" spans="1:18" ht="13.2">
      <c r="A612" s="19"/>
      <c r="B612" s="19"/>
      <c r="C612" s="19"/>
      <c r="D612" s="19"/>
      <c r="E612" s="19"/>
      <c r="F612" s="19"/>
      <c r="G612" s="19"/>
      <c r="H612" s="19"/>
      <c r="I612" s="19"/>
      <c r="J612" s="19"/>
      <c r="K612" s="19"/>
      <c r="L612" s="19"/>
      <c r="M612" s="19"/>
      <c r="N612" s="19"/>
      <c r="O612" s="19"/>
      <c r="P612" s="19"/>
      <c r="Q612" s="19"/>
      <c r="R612" s="19"/>
    </row>
    <row r="613" spans="1:18" ht="13.2">
      <c r="A613" s="19"/>
      <c r="B613" s="19"/>
      <c r="C613" s="19"/>
      <c r="D613" s="19"/>
      <c r="E613" s="19"/>
      <c r="F613" s="19"/>
      <c r="G613" s="19"/>
      <c r="H613" s="19"/>
      <c r="I613" s="19"/>
      <c r="J613" s="19"/>
      <c r="K613" s="19"/>
      <c r="L613" s="19"/>
      <c r="M613" s="19"/>
      <c r="N613" s="19"/>
      <c r="O613" s="19"/>
      <c r="P613" s="19"/>
      <c r="Q613" s="19"/>
      <c r="R613" s="19"/>
    </row>
    <row r="614" spans="1:18" ht="13.2">
      <c r="A614" s="19"/>
      <c r="B614" s="19"/>
      <c r="C614" s="19"/>
      <c r="D614" s="19"/>
      <c r="E614" s="19"/>
      <c r="F614" s="19"/>
      <c r="G614" s="19"/>
      <c r="H614" s="19"/>
      <c r="I614" s="19"/>
      <c r="J614" s="19"/>
      <c r="K614" s="19"/>
      <c r="L614" s="19"/>
      <c r="M614" s="19"/>
      <c r="N614" s="19"/>
      <c r="O614" s="19"/>
      <c r="P614" s="19"/>
      <c r="Q614" s="19"/>
      <c r="R614" s="19"/>
    </row>
    <row r="615" spans="1:18" ht="13.2">
      <c r="A615" s="19"/>
      <c r="B615" s="19"/>
      <c r="C615" s="19"/>
      <c r="D615" s="19"/>
      <c r="E615" s="19"/>
      <c r="F615" s="19"/>
      <c r="G615" s="19"/>
      <c r="H615" s="19"/>
      <c r="I615" s="19"/>
      <c r="J615" s="19"/>
      <c r="K615" s="19"/>
      <c r="L615" s="19"/>
      <c r="M615" s="19"/>
      <c r="N615" s="19"/>
      <c r="O615" s="19"/>
      <c r="P615" s="19"/>
      <c r="Q615" s="19"/>
      <c r="R615" s="19"/>
    </row>
    <row r="616" spans="1:18" ht="13.2">
      <c r="A616" s="19"/>
      <c r="B616" s="19"/>
      <c r="C616" s="19"/>
      <c r="D616" s="19"/>
      <c r="E616" s="19"/>
      <c r="F616" s="19"/>
      <c r="G616" s="19"/>
      <c r="H616" s="19"/>
      <c r="I616" s="19"/>
      <c r="J616" s="19"/>
      <c r="K616" s="19"/>
      <c r="L616" s="19"/>
      <c r="M616" s="19"/>
      <c r="N616" s="19"/>
      <c r="O616" s="19"/>
      <c r="P616" s="19"/>
      <c r="Q616" s="19"/>
      <c r="R616" s="19"/>
    </row>
    <row r="617" spans="1:18" ht="13.2">
      <c r="A617" s="19"/>
      <c r="B617" s="19"/>
      <c r="C617" s="19"/>
      <c r="D617" s="19"/>
      <c r="E617" s="19"/>
      <c r="F617" s="19"/>
      <c r="G617" s="19"/>
      <c r="H617" s="19"/>
      <c r="I617" s="19"/>
      <c r="J617" s="19"/>
      <c r="K617" s="19"/>
      <c r="L617" s="19"/>
      <c r="M617" s="19"/>
      <c r="N617" s="19"/>
      <c r="O617" s="19"/>
      <c r="P617" s="19"/>
      <c r="Q617" s="19"/>
      <c r="R617" s="19"/>
    </row>
    <row r="618" spans="1:18" ht="13.2">
      <c r="A618" s="19"/>
      <c r="B618" s="19"/>
      <c r="C618" s="19"/>
      <c r="D618" s="19"/>
      <c r="E618" s="19"/>
      <c r="F618" s="19"/>
      <c r="G618" s="19"/>
      <c r="H618" s="19"/>
      <c r="I618" s="19"/>
      <c r="J618" s="19"/>
      <c r="K618" s="19"/>
      <c r="L618" s="19"/>
      <c r="M618" s="19"/>
      <c r="N618" s="19"/>
      <c r="O618" s="19"/>
      <c r="P618" s="19"/>
      <c r="Q618" s="19"/>
      <c r="R618" s="19"/>
    </row>
    <row r="619" spans="1:18" ht="13.2">
      <c r="A619" s="19"/>
      <c r="B619" s="19"/>
      <c r="C619" s="19"/>
      <c r="D619" s="19"/>
      <c r="E619" s="19"/>
      <c r="F619" s="19"/>
      <c r="G619" s="19"/>
      <c r="H619" s="19"/>
      <c r="I619" s="19"/>
      <c r="J619" s="19"/>
      <c r="K619" s="19"/>
      <c r="L619" s="19"/>
      <c r="M619" s="19"/>
      <c r="N619" s="19"/>
      <c r="O619" s="19"/>
      <c r="P619" s="19"/>
      <c r="Q619" s="19"/>
      <c r="R619" s="19"/>
    </row>
    <row r="620" spans="1:18" ht="13.2">
      <c r="A620" s="19"/>
      <c r="B620" s="19"/>
      <c r="C620" s="19"/>
      <c r="D620" s="19"/>
      <c r="E620" s="19"/>
      <c r="F620" s="19"/>
      <c r="G620" s="19"/>
      <c r="H620" s="19"/>
      <c r="I620" s="19"/>
      <c r="J620" s="19"/>
      <c r="K620" s="19"/>
      <c r="L620" s="19"/>
      <c r="M620" s="19"/>
      <c r="N620" s="19"/>
      <c r="O620" s="19"/>
      <c r="P620" s="19"/>
      <c r="Q620" s="19"/>
      <c r="R620" s="19"/>
    </row>
    <row r="621" spans="1:18" ht="13.2">
      <c r="A621" s="19"/>
      <c r="B621" s="19"/>
      <c r="C621" s="19"/>
      <c r="D621" s="19"/>
      <c r="E621" s="19"/>
      <c r="F621" s="19"/>
      <c r="G621" s="19"/>
      <c r="H621" s="19"/>
      <c r="I621" s="19"/>
      <c r="J621" s="19"/>
      <c r="K621" s="19"/>
      <c r="L621" s="19"/>
      <c r="M621" s="19"/>
      <c r="N621" s="19"/>
      <c r="O621" s="19"/>
      <c r="P621" s="19"/>
      <c r="Q621" s="19"/>
      <c r="R621" s="19"/>
    </row>
    <row r="622" spans="1:18" ht="13.2">
      <c r="A622" s="19"/>
      <c r="B622" s="19"/>
      <c r="C622" s="19"/>
      <c r="D622" s="19"/>
      <c r="E622" s="19"/>
      <c r="F622" s="19"/>
      <c r="G622" s="19"/>
      <c r="H622" s="19"/>
      <c r="I622" s="19"/>
      <c r="J622" s="19"/>
      <c r="K622" s="19"/>
      <c r="L622" s="19"/>
      <c r="M622" s="19"/>
      <c r="N622" s="19"/>
      <c r="O622" s="19"/>
      <c r="P622" s="19"/>
      <c r="Q622" s="19"/>
      <c r="R622" s="19"/>
    </row>
    <row r="623" spans="1:18" ht="13.2">
      <c r="A623" s="19"/>
      <c r="B623" s="19"/>
      <c r="C623" s="19"/>
      <c r="D623" s="19"/>
      <c r="E623" s="19"/>
      <c r="F623" s="19"/>
      <c r="G623" s="19"/>
      <c r="H623" s="19"/>
      <c r="I623" s="19"/>
      <c r="J623" s="19"/>
      <c r="K623" s="19"/>
      <c r="L623" s="19"/>
      <c r="M623" s="19"/>
      <c r="N623" s="19"/>
      <c r="O623" s="19"/>
      <c r="P623" s="19"/>
      <c r="Q623" s="19"/>
      <c r="R623" s="19"/>
    </row>
    <row r="624" spans="1:18" ht="13.2">
      <c r="A624" s="19"/>
      <c r="B624" s="19"/>
      <c r="C624" s="19"/>
      <c r="D624" s="19"/>
      <c r="E624" s="19"/>
      <c r="F624" s="19"/>
      <c r="G624" s="19"/>
      <c r="H624" s="19"/>
      <c r="I624" s="19"/>
      <c r="J624" s="19"/>
      <c r="K624" s="19"/>
      <c r="L624" s="19"/>
      <c r="M624" s="19"/>
      <c r="N624" s="19"/>
      <c r="O624" s="19"/>
      <c r="P624" s="19"/>
      <c r="Q624" s="19"/>
      <c r="R624" s="19"/>
    </row>
    <row r="625" spans="1:18" ht="13.2">
      <c r="A625" s="19"/>
      <c r="B625" s="19"/>
      <c r="C625" s="19"/>
      <c r="D625" s="19"/>
      <c r="E625" s="19"/>
      <c r="F625" s="19"/>
      <c r="G625" s="19"/>
      <c r="H625" s="19"/>
      <c r="I625" s="19"/>
      <c r="J625" s="19"/>
      <c r="K625" s="19"/>
      <c r="L625" s="19"/>
      <c r="M625" s="19"/>
      <c r="N625" s="19"/>
      <c r="O625" s="19"/>
      <c r="P625" s="19"/>
      <c r="Q625" s="19"/>
      <c r="R625" s="19"/>
    </row>
    <row r="626" spans="1:18" ht="13.2">
      <c r="A626" s="19"/>
      <c r="B626" s="19"/>
      <c r="C626" s="19"/>
      <c r="D626" s="19"/>
      <c r="E626" s="19"/>
      <c r="F626" s="19"/>
      <c r="G626" s="19"/>
      <c r="H626" s="19"/>
      <c r="I626" s="19"/>
      <c r="J626" s="19"/>
      <c r="K626" s="19"/>
      <c r="L626" s="19"/>
      <c r="M626" s="19"/>
      <c r="N626" s="19"/>
      <c r="O626" s="19"/>
      <c r="P626" s="19"/>
      <c r="Q626" s="19"/>
      <c r="R626" s="19"/>
    </row>
    <row r="627" spans="1:18" ht="13.2">
      <c r="A627" s="19"/>
      <c r="B627" s="19"/>
      <c r="C627" s="19"/>
      <c r="D627" s="19"/>
      <c r="E627" s="19"/>
      <c r="F627" s="19"/>
      <c r="G627" s="19"/>
      <c r="H627" s="19"/>
      <c r="I627" s="19"/>
      <c r="J627" s="19"/>
      <c r="K627" s="19"/>
      <c r="L627" s="19"/>
      <c r="M627" s="19"/>
      <c r="N627" s="19"/>
      <c r="O627" s="19"/>
      <c r="P627" s="19"/>
      <c r="Q627" s="19"/>
      <c r="R627" s="19"/>
    </row>
    <row r="628" spans="1:18" ht="13.2">
      <c r="A628" s="19"/>
      <c r="B628" s="19"/>
      <c r="C628" s="19"/>
      <c r="D628" s="19"/>
      <c r="E628" s="19"/>
      <c r="F628" s="19"/>
      <c r="G628" s="19"/>
      <c r="H628" s="19"/>
      <c r="I628" s="19"/>
      <c r="J628" s="19"/>
      <c r="K628" s="19"/>
      <c r="L628" s="19"/>
      <c r="M628" s="19"/>
      <c r="N628" s="19"/>
      <c r="O628" s="19"/>
      <c r="P628" s="19"/>
      <c r="Q628" s="19"/>
      <c r="R628" s="19"/>
    </row>
    <row r="629" spans="1:18" ht="13.2">
      <c r="A629" s="19"/>
      <c r="B629" s="19"/>
      <c r="C629" s="19"/>
      <c r="D629" s="19"/>
      <c r="E629" s="19"/>
      <c r="F629" s="19"/>
      <c r="G629" s="19"/>
      <c r="H629" s="19"/>
      <c r="I629" s="19"/>
      <c r="J629" s="19"/>
      <c r="K629" s="19"/>
      <c r="L629" s="19"/>
      <c r="M629" s="19"/>
      <c r="N629" s="19"/>
      <c r="O629" s="19"/>
      <c r="P629" s="19"/>
      <c r="Q629" s="19"/>
      <c r="R629" s="19"/>
    </row>
    <row r="630" spans="1:18" ht="13.2">
      <c r="A630" s="19"/>
      <c r="B630" s="19"/>
      <c r="C630" s="19"/>
      <c r="D630" s="19"/>
      <c r="E630" s="19"/>
      <c r="F630" s="19"/>
      <c r="G630" s="19"/>
      <c r="H630" s="19"/>
      <c r="I630" s="19"/>
      <c r="J630" s="19"/>
      <c r="K630" s="19"/>
      <c r="L630" s="19"/>
      <c r="M630" s="19"/>
      <c r="N630" s="19"/>
      <c r="O630" s="19"/>
      <c r="P630" s="19"/>
      <c r="Q630" s="19"/>
      <c r="R630" s="19"/>
    </row>
    <row r="631" spans="1:18" ht="13.2">
      <c r="A631" s="19"/>
      <c r="B631" s="19"/>
      <c r="C631" s="19"/>
      <c r="D631" s="19"/>
      <c r="E631" s="19"/>
      <c r="F631" s="19"/>
      <c r="G631" s="19"/>
      <c r="H631" s="19"/>
      <c r="I631" s="19"/>
      <c r="J631" s="19"/>
      <c r="K631" s="19"/>
      <c r="L631" s="19"/>
      <c r="M631" s="19"/>
      <c r="N631" s="19"/>
      <c r="O631" s="19"/>
      <c r="P631" s="19"/>
      <c r="Q631" s="19"/>
      <c r="R631" s="19"/>
    </row>
    <row r="632" spans="1:18" ht="13.2">
      <c r="A632" s="19"/>
      <c r="B632" s="19"/>
      <c r="C632" s="19"/>
      <c r="D632" s="19"/>
      <c r="E632" s="19"/>
      <c r="F632" s="19"/>
      <c r="G632" s="19"/>
      <c r="H632" s="19"/>
      <c r="I632" s="19"/>
      <c r="J632" s="19"/>
      <c r="K632" s="19"/>
      <c r="L632" s="19"/>
      <c r="M632" s="19"/>
      <c r="N632" s="19"/>
      <c r="O632" s="19"/>
      <c r="P632" s="19"/>
      <c r="Q632" s="19"/>
      <c r="R632" s="19"/>
    </row>
    <row r="633" spans="1:18" ht="13.2">
      <c r="A633" s="19"/>
      <c r="B633" s="19"/>
      <c r="C633" s="19"/>
      <c r="D633" s="19"/>
      <c r="E633" s="19"/>
      <c r="F633" s="19"/>
      <c r="G633" s="19"/>
      <c r="H633" s="19"/>
      <c r="I633" s="19"/>
      <c r="J633" s="19"/>
      <c r="K633" s="19"/>
      <c r="L633" s="19"/>
      <c r="M633" s="19"/>
      <c r="N633" s="19"/>
      <c r="O633" s="19"/>
      <c r="P633" s="19"/>
      <c r="Q633" s="19"/>
      <c r="R633" s="19"/>
    </row>
    <row r="634" spans="1:18" ht="13.2">
      <c r="A634" s="19"/>
      <c r="B634" s="19"/>
      <c r="C634" s="19"/>
      <c r="D634" s="19"/>
      <c r="E634" s="19"/>
      <c r="F634" s="19"/>
      <c r="G634" s="19"/>
      <c r="H634" s="19"/>
      <c r="I634" s="19"/>
      <c r="J634" s="19"/>
      <c r="K634" s="19"/>
      <c r="L634" s="19"/>
      <c r="M634" s="19"/>
      <c r="N634" s="19"/>
      <c r="O634" s="19"/>
      <c r="P634" s="19"/>
      <c r="Q634" s="19"/>
      <c r="R634" s="19"/>
    </row>
    <row r="635" spans="1:18" ht="13.2">
      <c r="A635" s="19"/>
      <c r="B635" s="19"/>
      <c r="C635" s="19"/>
      <c r="D635" s="19"/>
      <c r="E635" s="19"/>
      <c r="F635" s="19"/>
      <c r="G635" s="19"/>
      <c r="H635" s="19"/>
      <c r="I635" s="19"/>
      <c r="J635" s="19"/>
      <c r="K635" s="19"/>
      <c r="L635" s="19"/>
      <c r="M635" s="19"/>
      <c r="N635" s="19"/>
      <c r="O635" s="19"/>
      <c r="P635" s="19"/>
      <c r="Q635" s="19"/>
      <c r="R635" s="19"/>
    </row>
    <row r="636" spans="1:18" ht="13.2">
      <c r="A636" s="19"/>
      <c r="B636" s="19"/>
      <c r="C636" s="19"/>
      <c r="D636" s="19"/>
      <c r="E636" s="19"/>
      <c r="F636" s="19"/>
      <c r="G636" s="19"/>
      <c r="H636" s="19"/>
      <c r="I636" s="19"/>
      <c r="J636" s="19"/>
      <c r="K636" s="19"/>
      <c r="L636" s="19"/>
      <c r="M636" s="19"/>
      <c r="N636" s="19"/>
      <c r="O636" s="19"/>
      <c r="P636" s="19"/>
      <c r="Q636" s="19"/>
      <c r="R636" s="19"/>
    </row>
    <row r="637" spans="1:18" ht="13.2">
      <c r="A637" s="19"/>
      <c r="B637" s="19"/>
      <c r="C637" s="19"/>
      <c r="D637" s="19"/>
      <c r="E637" s="19"/>
      <c r="F637" s="19"/>
      <c r="G637" s="19"/>
      <c r="H637" s="19"/>
      <c r="I637" s="19"/>
      <c r="J637" s="19"/>
      <c r="K637" s="19"/>
      <c r="L637" s="19"/>
      <c r="M637" s="19"/>
      <c r="N637" s="19"/>
      <c r="O637" s="19"/>
      <c r="P637" s="19"/>
      <c r="Q637" s="19"/>
      <c r="R637" s="19"/>
    </row>
    <row r="638" spans="1:18" ht="13.2">
      <c r="A638" s="19"/>
      <c r="B638" s="19"/>
      <c r="C638" s="19"/>
      <c r="D638" s="19"/>
      <c r="E638" s="19"/>
      <c r="F638" s="19"/>
      <c r="G638" s="19"/>
      <c r="H638" s="19"/>
      <c r="I638" s="19"/>
      <c r="J638" s="19"/>
      <c r="K638" s="19"/>
      <c r="L638" s="19"/>
      <c r="M638" s="19"/>
      <c r="N638" s="19"/>
      <c r="O638" s="19"/>
      <c r="P638" s="19"/>
      <c r="Q638" s="19"/>
      <c r="R638" s="19"/>
    </row>
    <row r="639" spans="1:18" ht="13.2">
      <c r="A639" s="19"/>
      <c r="B639" s="19"/>
      <c r="C639" s="19"/>
      <c r="D639" s="19"/>
      <c r="E639" s="19"/>
      <c r="F639" s="19"/>
      <c r="G639" s="19"/>
      <c r="H639" s="19"/>
      <c r="I639" s="19"/>
      <c r="J639" s="19"/>
      <c r="K639" s="19"/>
      <c r="L639" s="19"/>
      <c r="M639" s="19"/>
      <c r="N639" s="19"/>
      <c r="O639" s="19"/>
      <c r="P639" s="19"/>
      <c r="Q639" s="19"/>
      <c r="R639" s="19"/>
    </row>
    <row r="640" spans="1:18" ht="13.2">
      <c r="A640" s="19"/>
      <c r="B640" s="19"/>
      <c r="C640" s="19"/>
      <c r="D640" s="19"/>
      <c r="E640" s="19"/>
      <c r="F640" s="19"/>
      <c r="G640" s="19"/>
      <c r="H640" s="19"/>
      <c r="I640" s="19"/>
      <c r="J640" s="19"/>
      <c r="K640" s="19"/>
      <c r="L640" s="19"/>
      <c r="M640" s="19"/>
      <c r="N640" s="19"/>
      <c r="O640" s="19"/>
      <c r="P640" s="19"/>
      <c r="Q640" s="19"/>
      <c r="R640" s="19"/>
    </row>
    <row r="641" spans="1:18" ht="13.2">
      <c r="A641" s="19"/>
      <c r="B641" s="19"/>
      <c r="C641" s="19"/>
      <c r="D641" s="19"/>
      <c r="E641" s="19"/>
      <c r="F641" s="19"/>
      <c r="G641" s="19"/>
      <c r="H641" s="19"/>
      <c r="I641" s="19"/>
      <c r="J641" s="19"/>
      <c r="K641" s="19"/>
      <c r="L641" s="19"/>
      <c r="M641" s="19"/>
      <c r="N641" s="19"/>
      <c r="O641" s="19"/>
      <c r="P641" s="19"/>
      <c r="Q641" s="19"/>
      <c r="R641" s="19"/>
    </row>
    <row r="642" spans="1:18" ht="13.2">
      <c r="A642" s="19"/>
      <c r="B642" s="19"/>
      <c r="C642" s="19"/>
      <c r="D642" s="19"/>
      <c r="E642" s="19"/>
      <c r="F642" s="19"/>
      <c r="G642" s="19"/>
      <c r="H642" s="19"/>
      <c r="I642" s="19"/>
      <c r="J642" s="19"/>
      <c r="K642" s="19"/>
      <c r="L642" s="19"/>
      <c r="M642" s="19"/>
      <c r="N642" s="19"/>
      <c r="O642" s="19"/>
      <c r="P642" s="19"/>
      <c r="Q642" s="19"/>
      <c r="R642" s="19"/>
    </row>
    <row r="643" spans="1:18" ht="13.2">
      <c r="A643" s="19"/>
      <c r="B643" s="19"/>
      <c r="C643" s="19"/>
      <c r="D643" s="19"/>
      <c r="E643" s="19"/>
      <c r="F643" s="19"/>
      <c r="G643" s="19"/>
      <c r="H643" s="19"/>
      <c r="I643" s="19"/>
      <c r="J643" s="19"/>
      <c r="K643" s="19"/>
      <c r="L643" s="19"/>
      <c r="M643" s="19"/>
      <c r="N643" s="19"/>
      <c r="O643" s="19"/>
      <c r="P643" s="19"/>
      <c r="Q643" s="19"/>
      <c r="R643" s="19"/>
    </row>
    <row r="644" spans="1:18" ht="13.2">
      <c r="A644" s="19"/>
      <c r="B644" s="19"/>
      <c r="C644" s="19"/>
      <c r="D644" s="19"/>
      <c r="E644" s="19"/>
      <c r="F644" s="19"/>
      <c r="G644" s="19"/>
      <c r="H644" s="19"/>
      <c r="I644" s="19"/>
      <c r="J644" s="19"/>
      <c r="K644" s="19"/>
      <c r="L644" s="19"/>
      <c r="M644" s="19"/>
      <c r="N644" s="19"/>
      <c r="O644" s="19"/>
      <c r="P644" s="19"/>
      <c r="Q644" s="19"/>
      <c r="R644" s="19"/>
    </row>
    <row r="645" spans="1:18" ht="13.2">
      <c r="A645" s="19"/>
      <c r="B645" s="19"/>
      <c r="C645" s="19"/>
      <c r="D645" s="19"/>
      <c r="E645" s="19"/>
      <c r="F645" s="19"/>
      <c r="G645" s="19"/>
      <c r="H645" s="19"/>
      <c r="I645" s="19"/>
      <c r="J645" s="19"/>
      <c r="K645" s="19"/>
      <c r="L645" s="19"/>
      <c r="M645" s="19"/>
      <c r="N645" s="19"/>
      <c r="O645" s="19"/>
      <c r="P645" s="19"/>
      <c r="Q645" s="19"/>
      <c r="R645" s="19"/>
    </row>
    <row r="646" spans="1:18" ht="13.2">
      <c r="A646" s="19"/>
      <c r="B646" s="19"/>
      <c r="C646" s="19"/>
      <c r="D646" s="19"/>
      <c r="E646" s="19"/>
      <c r="F646" s="19"/>
      <c r="G646" s="19"/>
      <c r="H646" s="19"/>
      <c r="I646" s="19"/>
      <c r="J646" s="19"/>
      <c r="K646" s="19"/>
      <c r="L646" s="19"/>
      <c r="M646" s="19"/>
      <c r="N646" s="19"/>
      <c r="O646" s="19"/>
      <c r="P646" s="19"/>
      <c r="Q646" s="19"/>
      <c r="R646" s="19"/>
    </row>
    <row r="647" spans="1:18" ht="13.2">
      <c r="A647" s="19"/>
      <c r="B647" s="19"/>
      <c r="C647" s="19"/>
      <c r="D647" s="19"/>
      <c r="E647" s="19"/>
      <c r="F647" s="19"/>
      <c r="G647" s="19"/>
      <c r="H647" s="19"/>
      <c r="I647" s="19"/>
      <c r="J647" s="19"/>
      <c r="K647" s="19"/>
      <c r="L647" s="19"/>
      <c r="M647" s="19"/>
      <c r="N647" s="19"/>
      <c r="O647" s="19"/>
      <c r="P647" s="19"/>
      <c r="Q647" s="19"/>
      <c r="R647" s="19"/>
    </row>
    <row r="648" spans="1:18" ht="13.2">
      <c r="A648" s="19"/>
      <c r="B648" s="19"/>
      <c r="C648" s="19"/>
      <c r="D648" s="19"/>
      <c r="E648" s="19"/>
      <c r="F648" s="19"/>
      <c r="G648" s="19"/>
      <c r="H648" s="19"/>
      <c r="I648" s="19"/>
      <c r="J648" s="19"/>
      <c r="K648" s="19"/>
      <c r="L648" s="19"/>
      <c r="M648" s="19"/>
      <c r="N648" s="19"/>
      <c r="O648" s="19"/>
      <c r="P648" s="19"/>
      <c r="Q648" s="19"/>
      <c r="R648" s="19"/>
    </row>
    <row r="649" spans="1:18" ht="13.2">
      <c r="A649" s="19"/>
      <c r="B649" s="19"/>
      <c r="C649" s="19"/>
      <c r="D649" s="19"/>
      <c r="E649" s="19"/>
      <c r="F649" s="19"/>
      <c r="G649" s="19"/>
      <c r="H649" s="19"/>
      <c r="I649" s="19"/>
      <c r="J649" s="19"/>
      <c r="K649" s="19"/>
      <c r="L649" s="19"/>
      <c r="M649" s="19"/>
      <c r="N649" s="19"/>
      <c r="O649" s="19"/>
      <c r="P649" s="19"/>
      <c r="Q649" s="19"/>
      <c r="R649" s="19"/>
    </row>
    <row r="650" spans="1:18" ht="13.2">
      <c r="A650" s="19"/>
      <c r="B650" s="19"/>
      <c r="C650" s="19"/>
      <c r="D650" s="19"/>
      <c r="E650" s="19"/>
      <c r="F650" s="19"/>
      <c r="G650" s="19"/>
      <c r="H650" s="19"/>
      <c r="I650" s="19"/>
      <c r="J650" s="19"/>
      <c r="K650" s="19"/>
      <c r="L650" s="19"/>
      <c r="M650" s="19"/>
      <c r="N650" s="19"/>
      <c r="O650" s="19"/>
      <c r="P650" s="19"/>
      <c r="Q650" s="19"/>
      <c r="R650" s="19"/>
    </row>
    <row r="651" spans="1:18" ht="13.2">
      <c r="A651" s="19"/>
      <c r="B651" s="19"/>
      <c r="C651" s="19"/>
      <c r="D651" s="19"/>
      <c r="E651" s="19"/>
      <c r="F651" s="19"/>
      <c r="G651" s="19"/>
      <c r="H651" s="19"/>
      <c r="I651" s="19"/>
      <c r="J651" s="19"/>
      <c r="K651" s="19"/>
      <c r="L651" s="19"/>
      <c r="M651" s="19"/>
      <c r="N651" s="19"/>
      <c r="O651" s="19"/>
      <c r="P651" s="19"/>
      <c r="Q651" s="19"/>
      <c r="R651" s="19"/>
    </row>
    <row r="652" spans="1:18" ht="13.2">
      <c r="A652" s="19"/>
      <c r="B652" s="19"/>
      <c r="C652" s="19"/>
      <c r="D652" s="19"/>
      <c r="E652" s="19"/>
      <c r="F652" s="19"/>
      <c r="G652" s="19"/>
      <c r="H652" s="19"/>
      <c r="I652" s="19"/>
      <c r="J652" s="19"/>
      <c r="K652" s="19"/>
      <c r="L652" s="19"/>
      <c r="M652" s="19"/>
      <c r="N652" s="19"/>
      <c r="O652" s="19"/>
      <c r="P652" s="19"/>
      <c r="Q652" s="19"/>
      <c r="R652" s="19"/>
    </row>
    <row r="653" spans="1:18" ht="13.2">
      <c r="A653" s="19"/>
      <c r="B653" s="19"/>
      <c r="C653" s="19"/>
      <c r="D653" s="19"/>
      <c r="E653" s="19"/>
      <c r="F653" s="19"/>
      <c r="G653" s="19"/>
      <c r="H653" s="19"/>
      <c r="I653" s="19"/>
      <c r="J653" s="19"/>
      <c r="K653" s="19"/>
      <c r="L653" s="19"/>
      <c r="M653" s="19"/>
      <c r="N653" s="19"/>
      <c r="O653" s="19"/>
      <c r="P653" s="19"/>
      <c r="Q653" s="19"/>
      <c r="R653" s="19"/>
    </row>
    <row r="654" spans="1:18" ht="13.2">
      <c r="A654" s="19"/>
      <c r="B654" s="19"/>
      <c r="C654" s="19"/>
      <c r="D654" s="19"/>
      <c r="E654" s="19"/>
      <c r="F654" s="19"/>
      <c r="G654" s="19"/>
      <c r="H654" s="19"/>
      <c r="I654" s="19"/>
      <c r="J654" s="19"/>
      <c r="K654" s="19"/>
      <c r="L654" s="19"/>
      <c r="M654" s="19"/>
      <c r="N654" s="19"/>
      <c r="O654" s="19"/>
      <c r="P654" s="19"/>
      <c r="Q654" s="19"/>
      <c r="R654" s="19"/>
    </row>
    <row r="655" spans="1:18" ht="13.2">
      <c r="A655" s="19"/>
      <c r="B655" s="19"/>
      <c r="C655" s="19"/>
      <c r="D655" s="19"/>
      <c r="E655" s="19"/>
      <c r="F655" s="19"/>
      <c r="G655" s="19"/>
      <c r="H655" s="19"/>
      <c r="I655" s="19"/>
      <c r="J655" s="19"/>
      <c r="K655" s="19"/>
      <c r="L655" s="19"/>
      <c r="M655" s="19"/>
      <c r="N655" s="19"/>
      <c r="O655" s="19"/>
      <c r="P655" s="19"/>
      <c r="Q655" s="19"/>
      <c r="R655" s="19"/>
    </row>
    <row r="656" spans="1:18" ht="13.2">
      <c r="A656" s="19"/>
      <c r="B656" s="19"/>
      <c r="C656" s="19"/>
      <c r="D656" s="19"/>
      <c r="E656" s="19"/>
      <c r="F656" s="19"/>
      <c r="G656" s="19"/>
      <c r="H656" s="19"/>
      <c r="I656" s="19"/>
      <c r="J656" s="19"/>
      <c r="K656" s="19"/>
      <c r="L656" s="19"/>
      <c r="M656" s="19"/>
      <c r="N656" s="19"/>
      <c r="O656" s="19"/>
      <c r="P656" s="19"/>
      <c r="Q656" s="19"/>
      <c r="R656" s="19"/>
    </row>
    <row r="657" spans="1:18" ht="13.2">
      <c r="A657" s="19"/>
      <c r="B657" s="19"/>
      <c r="C657" s="19"/>
      <c r="D657" s="19"/>
      <c r="E657" s="19"/>
      <c r="F657" s="19"/>
      <c r="G657" s="19"/>
      <c r="H657" s="19"/>
      <c r="I657" s="19"/>
      <c r="J657" s="19"/>
      <c r="K657" s="19"/>
      <c r="L657" s="19"/>
      <c r="M657" s="19"/>
      <c r="N657" s="19"/>
      <c r="O657" s="19"/>
      <c r="P657" s="19"/>
      <c r="Q657" s="19"/>
      <c r="R657" s="19"/>
    </row>
    <row r="658" spans="1:18" ht="13.2">
      <c r="A658" s="19"/>
      <c r="B658" s="19"/>
      <c r="C658" s="19"/>
      <c r="D658" s="19"/>
      <c r="E658" s="19"/>
      <c r="F658" s="19"/>
      <c r="G658" s="19"/>
      <c r="H658" s="19"/>
      <c r="I658" s="19"/>
      <c r="J658" s="19"/>
      <c r="K658" s="19"/>
      <c r="L658" s="19"/>
      <c r="M658" s="19"/>
      <c r="N658" s="19"/>
      <c r="O658" s="19"/>
      <c r="P658" s="19"/>
      <c r="Q658" s="19"/>
      <c r="R658" s="19"/>
    </row>
    <row r="659" spans="1:18" ht="13.2">
      <c r="A659" s="19"/>
      <c r="B659" s="19"/>
      <c r="C659" s="19"/>
      <c r="D659" s="19"/>
      <c r="E659" s="19"/>
      <c r="F659" s="19"/>
      <c r="G659" s="19"/>
      <c r="H659" s="19"/>
      <c r="I659" s="19"/>
      <c r="J659" s="19"/>
      <c r="K659" s="19"/>
      <c r="L659" s="19"/>
      <c r="M659" s="19"/>
      <c r="N659" s="19"/>
      <c r="O659" s="19"/>
      <c r="P659" s="19"/>
      <c r="Q659" s="19"/>
      <c r="R659" s="19"/>
    </row>
    <row r="660" spans="1:18" ht="13.2">
      <c r="A660" s="19"/>
      <c r="B660" s="19"/>
      <c r="C660" s="19"/>
      <c r="D660" s="19"/>
      <c r="E660" s="19"/>
      <c r="F660" s="19"/>
      <c r="G660" s="19"/>
      <c r="H660" s="19"/>
      <c r="I660" s="19"/>
      <c r="J660" s="19"/>
      <c r="K660" s="19"/>
      <c r="L660" s="19"/>
      <c r="M660" s="19"/>
      <c r="N660" s="19"/>
      <c r="O660" s="19"/>
      <c r="P660" s="19"/>
      <c r="Q660" s="19"/>
      <c r="R660" s="19"/>
    </row>
    <row r="661" spans="1:18" ht="13.2">
      <c r="A661" s="19"/>
      <c r="B661" s="19"/>
      <c r="C661" s="19"/>
      <c r="D661" s="19"/>
      <c r="E661" s="19"/>
      <c r="F661" s="19"/>
      <c r="G661" s="19"/>
      <c r="H661" s="19"/>
      <c r="I661" s="19"/>
      <c r="J661" s="19"/>
      <c r="K661" s="19"/>
      <c r="L661" s="19"/>
      <c r="M661" s="19"/>
      <c r="N661" s="19"/>
      <c r="O661" s="19"/>
      <c r="P661" s="19"/>
      <c r="Q661" s="19"/>
      <c r="R661" s="19"/>
    </row>
    <row r="662" spans="1:18" ht="13.2">
      <c r="A662" s="19"/>
      <c r="B662" s="19"/>
      <c r="C662" s="19"/>
      <c r="D662" s="19"/>
      <c r="E662" s="19"/>
      <c r="F662" s="19"/>
      <c r="G662" s="19"/>
      <c r="H662" s="19"/>
      <c r="I662" s="19"/>
      <c r="J662" s="19"/>
      <c r="K662" s="19"/>
      <c r="L662" s="19"/>
      <c r="M662" s="19"/>
      <c r="N662" s="19"/>
      <c r="O662" s="19"/>
      <c r="P662" s="19"/>
      <c r="Q662" s="19"/>
      <c r="R662" s="19"/>
    </row>
    <row r="663" spans="1:18" ht="13.2">
      <c r="A663" s="19"/>
      <c r="B663" s="19"/>
      <c r="C663" s="19"/>
      <c r="D663" s="19"/>
      <c r="E663" s="19"/>
      <c r="F663" s="19"/>
      <c r="G663" s="19"/>
      <c r="H663" s="19"/>
      <c r="I663" s="19"/>
      <c r="J663" s="19"/>
      <c r="K663" s="19"/>
      <c r="L663" s="19"/>
      <c r="M663" s="19"/>
      <c r="N663" s="19"/>
      <c r="O663" s="19"/>
      <c r="P663" s="19"/>
      <c r="Q663" s="19"/>
      <c r="R663" s="19"/>
    </row>
    <row r="664" spans="1:18" ht="13.2">
      <c r="A664" s="19"/>
      <c r="B664" s="19"/>
      <c r="C664" s="19"/>
      <c r="D664" s="19"/>
      <c r="E664" s="19"/>
      <c r="F664" s="19"/>
      <c r="G664" s="19"/>
      <c r="H664" s="19"/>
      <c r="I664" s="19"/>
      <c r="J664" s="19"/>
      <c r="K664" s="19"/>
      <c r="L664" s="19"/>
      <c r="M664" s="19"/>
      <c r="N664" s="19"/>
      <c r="O664" s="19"/>
      <c r="P664" s="19"/>
      <c r="Q664" s="19"/>
      <c r="R664" s="19"/>
    </row>
    <row r="665" spans="1:18" ht="13.2">
      <c r="A665" s="19"/>
      <c r="B665" s="19"/>
      <c r="C665" s="19"/>
      <c r="D665" s="19"/>
      <c r="E665" s="19"/>
      <c r="F665" s="19"/>
      <c r="G665" s="19"/>
      <c r="H665" s="19"/>
      <c r="I665" s="19"/>
      <c r="J665" s="19"/>
      <c r="K665" s="19"/>
      <c r="L665" s="19"/>
      <c r="M665" s="19"/>
      <c r="N665" s="19"/>
      <c r="O665" s="19"/>
      <c r="P665" s="19"/>
      <c r="Q665" s="19"/>
      <c r="R665" s="19"/>
    </row>
    <row r="666" spans="1:18" ht="13.2">
      <c r="A666" s="19"/>
      <c r="B666" s="19"/>
      <c r="C666" s="19"/>
      <c r="D666" s="19"/>
      <c r="E666" s="19"/>
      <c r="F666" s="19"/>
      <c r="G666" s="19"/>
      <c r="H666" s="19"/>
      <c r="I666" s="19"/>
      <c r="J666" s="19"/>
      <c r="K666" s="19"/>
      <c r="L666" s="19"/>
      <c r="M666" s="19"/>
      <c r="N666" s="19"/>
      <c r="O666" s="19"/>
      <c r="P666" s="19"/>
      <c r="Q666" s="19"/>
      <c r="R666" s="19"/>
    </row>
    <row r="667" spans="1:18" ht="13.2">
      <c r="A667" s="19"/>
      <c r="B667" s="19"/>
      <c r="C667" s="19"/>
      <c r="D667" s="19"/>
      <c r="E667" s="19"/>
      <c r="F667" s="19"/>
      <c r="G667" s="19"/>
      <c r="H667" s="19"/>
      <c r="I667" s="19"/>
      <c r="J667" s="19"/>
      <c r="K667" s="19"/>
      <c r="L667" s="19"/>
      <c r="M667" s="19"/>
      <c r="N667" s="19"/>
      <c r="O667" s="19"/>
      <c r="P667" s="19"/>
      <c r="Q667" s="19"/>
      <c r="R667" s="19"/>
    </row>
    <row r="668" spans="1:18" ht="13.2">
      <c r="A668" s="19"/>
      <c r="B668" s="19"/>
      <c r="C668" s="19"/>
      <c r="D668" s="19"/>
      <c r="E668" s="19"/>
      <c r="F668" s="19"/>
      <c r="G668" s="19"/>
      <c r="H668" s="19"/>
      <c r="I668" s="19"/>
      <c r="J668" s="19"/>
      <c r="K668" s="19"/>
      <c r="L668" s="19"/>
      <c r="M668" s="19"/>
      <c r="N668" s="19"/>
      <c r="O668" s="19"/>
      <c r="P668" s="19"/>
      <c r="Q668" s="19"/>
      <c r="R668" s="19"/>
    </row>
    <row r="669" spans="1:18" ht="13.2">
      <c r="A669" s="19"/>
      <c r="B669" s="19"/>
      <c r="C669" s="19"/>
      <c r="D669" s="19"/>
      <c r="E669" s="19"/>
      <c r="F669" s="19"/>
      <c r="G669" s="19"/>
      <c r="H669" s="19"/>
      <c r="I669" s="19"/>
      <c r="J669" s="19"/>
      <c r="K669" s="19"/>
      <c r="L669" s="19"/>
      <c r="M669" s="19"/>
      <c r="N669" s="19"/>
      <c r="O669" s="19"/>
      <c r="P669" s="19"/>
      <c r="Q669" s="19"/>
      <c r="R669" s="19"/>
    </row>
    <row r="670" spans="1:18" ht="13.2">
      <c r="A670" s="19"/>
      <c r="B670" s="19"/>
      <c r="C670" s="19"/>
      <c r="D670" s="19"/>
      <c r="E670" s="19"/>
      <c r="F670" s="19"/>
      <c r="G670" s="19"/>
      <c r="H670" s="19"/>
      <c r="I670" s="19"/>
      <c r="J670" s="19"/>
      <c r="K670" s="19"/>
      <c r="L670" s="19"/>
      <c r="M670" s="19"/>
      <c r="N670" s="19"/>
      <c r="O670" s="19"/>
      <c r="P670" s="19"/>
      <c r="Q670" s="19"/>
      <c r="R670" s="19"/>
    </row>
    <row r="671" spans="1:18" ht="13.2">
      <c r="A671" s="19"/>
      <c r="B671" s="19"/>
      <c r="C671" s="19"/>
      <c r="D671" s="19"/>
      <c r="E671" s="19"/>
      <c r="F671" s="19"/>
      <c r="G671" s="19"/>
      <c r="H671" s="19"/>
      <c r="I671" s="19"/>
      <c r="J671" s="19"/>
      <c r="K671" s="19"/>
      <c r="L671" s="19"/>
      <c r="M671" s="19"/>
      <c r="N671" s="19"/>
      <c r="O671" s="19"/>
      <c r="P671" s="19"/>
      <c r="Q671" s="19"/>
      <c r="R671" s="19"/>
    </row>
    <row r="672" spans="1:18" ht="13.2">
      <c r="A672" s="19"/>
      <c r="B672" s="19"/>
      <c r="C672" s="19"/>
      <c r="D672" s="19"/>
      <c r="E672" s="19"/>
      <c r="F672" s="19"/>
      <c r="G672" s="19"/>
      <c r="H672" s="19"/>
      <c r="I672" s="19"/>
      <c r="J672" s="19"/>
      <c r="K672" s="19"/>
      <c r="L672" s="19"/>
      <c r="M672" s="19"/>
      <c r="N672" s="19"/>
      <c r="O672" s="19"/>
      <c r="P672" s="19"/>
      <c r="Q672" s="19"/>
      <c r="R672" s="19"/>
    </row>
    <row r="673" spans="1:18" ht="13.2">
      <c r="A673" s="19"/>
      <c r="B673" s="19"/>
      <c r="C673" s="19"/>
      <c r="D673" s="19"/>
      <c r="E673" s="19"/>
      <c r="F673" s="19"/>
      <c r="G673" s="19"/>
      <c r="H673" s="19"/>
      <c r="I673" s="19"/>
      <c r="J673" s="19"/>
      <c r="K673" s="19"/>
      <c r="L673" s="19"/>
      <c r="M673" s="19"/>
      <c r="N673" s="19"/>
      <c r="O673" s="19"/>
      <c r="P673" s="19"/>
      <c r="Q673" s="19"/>
      <c r="R673" s="19"/>
    </row>
    <row r="674" spans="1:18" ht="13.2">
      <c r="A674" s="19"/>
      <c r="B674" s="19"/>
      <c r="C674" s="19"/>
      <c r="D674" s="19"/>
      <c r="E674" s="19"/>
      <c r="F674" s="19"/>
      <c r="G674" s="19"/>
      <c r="H674" s="19"/>
      <c r="I674" s="19"/>
      <c r="J674" s="19"/>
      <c r="K674" s="19"/>
      <c r="L674" s="19"/>
      <c r="M674" s="19"/>
      <c r="N674" s="19"/>
      <c r="O674" s="19"/>
      <c r="P674" s="19"/>
      <c r="Q674" s="19"/>
      <c r="R674" s="19"/>
    </row>
    <row r="675" spans="1:18" ht="13.2">
      <c r="A675" s="19"/>
      <c r="B675" s="19"/>
      <c r="C675" s="19"/>
      <c r="D675" s="19"/>
      <c r="E675" s="19"/>
      <c r="F675" s="19"/>
      <c r="G675" s="19"/>
      <c r="H675" s="19"/>
      <c r="I675" s="19"/>
      <c r="J675" s="19"/>
      <c r="K675" s="19"/>
      <c r="L675" s="19"/>
      <c r="M675" s="19"/>
      <c r="N675" s="19"/>
      <c r="O675" s="19"/>
      <c r="P675" s="19"/>
      <c r="Q675" s="19"/>
      <c r="R675" s="19"/>
    </row>
    <row r="676" spans="1:18" ht="13.2">
      <c r="A676" s="19"/>
      <c r="B676" s="19"/>
      <c r="C676" s="19"/>
      <c r="D676" s="19"/>
      <c r="E676" s="19"/>
      <c r="F676" s="19"/>
      <c r="G676" s="19"/>
      <c r="H676" s="19"/>
      <c r="I676" s="19"/>
      <c r="J676" s="19"/>
      <c r="K676" s="19"/>
      <c r="L676" s="19"/>
      <c r="M676" s="19"/>
      <c r="N676" s="19"/>
      <c r="O676" s="19"/>
      <c r="P676" s="19"/>
      <c r="Q676" s="19"/>
      <c r="R676" s="19"/>
    </row>
    <row r="677" spans="1:18" ht="13.2">
      <c r="A677" s="19"/>
      <c r="B677" s="19"/>
      <c r="C677" s="19"/>
      <c r="D677" s="19"/>
      <c r="E677" s="19"/>
      <c r="F677" s="19"/>
      <c r="G677" s="19"/>
      <c r="H677" s="19"/>
      <c r="I677" s="19"/>
      <c r="J677" s="19"/>
      <c r="K677" s="19"/>
      <c r="L677" s="19"/>
      <c r="M677" s="19"/>
      <c r="N677" s="19"/>
      <c r="O677" s="19"/>
      <c r="P677" s="19"/>
      <c r="Q677" s="19"/>
      <c r="R677" s="19"/>
    </row>
    <row r="678" spans="1:18" ht="13.2">
      <c r="A678" s="19"/>
      <c r="B678" s="19"/>
      <c r="C678" s="19"/>
      <c r="D678" s="19"/>
      <c r="E678" s="19"/>
      <c r="F678" s="19"/>
      <c r="G678" s="19"/>
      <c r="H678" s="19"/>
      <c r="I678" s="19"/>
      <c r="J678" s="19"/>
      <c r="K678" s="19"/>
      <c r="L678" s="19"/>
      <c r="M678" s="19"/>
      <c r="N678" s="19"/>
      <c r="O678" s="19"/>
      <c r="P678" s="19"/>
      <c r="Q678" s="19"/>
      <c r="R678" s="19"/>
    </row>
    <row r="679" spans="1:18" ht="13.2">
      <c r="A679" s="19"/>
      <c r="B679" s="19"/>
      <c r="C679" s="19"/>
      <c r="D679" s="19"/>
      <c r="E679" s="19"/>
      <c r="F679" s="19"/>
      <c r="G679" s="19"/>
      <c r="H679" s="19"/>
      <c r="I679" s="19"/>
      <c r="J679" s="19"/>
      <c r="K679" s="19"/>
      <c r="L679" s="19"/>
      <c r="M679" s="19"/>
      <c r="N679" s="19"/>
      <c r="O679" s="19"/>
      <c r="P679" s="19"/>
      <c r="Q679" s="19"/>
      <c r="R679" s="19"/>
    </row>
    <row r="680" spans="1:18" ht="13.2">
      <c r="A680" s="19"/>
      <c r="B680" s="19"/>
      <c r="C680" s="19"/>
      <c r="D680" s="19"/>
      <c r="E680" s="19"/>
      <c r="F680" s="19"/>
      <c r="G680" s="19"/>
      <c r="H680" s="19"/>
      <c r="I680" s="19"/>
      <c r="J680" s="19"/>
      <c r="K680" s="19"/>
      <c r="L680" s="19"/>
      <c r="M680" s="19"/>
      <c r="N680" s="19"/>
      <c r="O680" s="19"/>
      <c r="P680" s="19"/>
      <c r="Q680" s="19"/>
      <c r="R680" s="19"/>
    </row>
    <row r="681" spans="1:18" ht="13.2">
      <c r="A681" s="19"/>
      <c r="B681" s="19"/>
      <c r="C681" s="19"/>
      <c r="D681" s="19"/>
      <c r="E681" s="19"/>
      <c r="F681" s="19"/>
      <c r="G681" s="19"/>
      <c r="H681" s="19"/>
      <c r="I681" s="19"/>
      <c r="J681" s="19"/>
      <c r="K681" s="19"/>
      <c r="L681" s="19"/>
      <c r="M681" s="19"/>
      <c r="N681" s="19"/>
      <c r="O681" s="19"/>
      <c r="P681" s="19"/>
      <c r="Q681" s="19"/>
      <c r="R681" s="19"/>
    </row>
    <row r="682" spans="1:18" ht="13.2">
      <c r="A682" s="19"/>
      <c r="B682" s="19"/>
      <c r="C682" s="19"/>
      <c r="D682" s="19"/>
      <c r="E682" s="19"/>
      <c r="F682" s="19"/>
      <c r="G682" s="19"/>
      <c r="H682" s="19"/>
      <c r="I682" s="19"/>
      <c r="J682" s="19"/>
      <c r="K682" s="19"/>
      <c r="L682" s="19"/>
      <c r="M682" s="19"/>
      <c r="N682" s="19"/>
      <c r="O682" s="19"/>
      <c r="P682" s="19"/>
      <c r="Q682" s="19"/>
      <c r="R682" s="19"/>
    </row>
    <row r="683" spans="1:18" ht="13.2">
      <c r="A683" s="19"/>
      <c r="B683" s="19"/>
      <c r="C683" s="19"/>
      <c r="D683" s="19"/>
      <c r="E683" s="19"/>
      <c r="F683" s="19"/>
      <c r="G683" s="19"/>
      <c r="H683" s="19"/>
      <c r="I683" s="19"/>
      <c r="J683" s="19"/>
      <c r="K683" s="19"/>
      <c r="L683" s="19"/>
      <c r="M683" s="19"/>
      <c r="N683" s="19"/>
      <c r="O683" s="19"/>
      <c r="P683" s="19"/>
      <c r="Q683" s="19"/>
      <c r="R683" s="19"/>
    </row>
    <row r="684" spans="1:18" ht="13.2">
      <c r="A684" s="19"/>
      <c r="B684" s="19"/>
      <c r="C684" s="19"/>
      <c r="D684" s="19"/>
      <c r="E684" s="19"/>
      <c r="F684" s="19"/>
      <c r="G684" s="19"/>
      <c r="H684" s="19"/>
      <c r="I684" s="19"/>
      <c r="J684" s="19"/>
      <c r="K684" s="19"/>
      <c r="L684" s="19"/>
      <c r="M684" s="19"/>
      <c r="N684" s="19"/>
      <c r="O684" s="19"/>
      <c r="P684" s="19"/>
      <c r="Q684" s="19"/>
      <c r="R684" s="19"/>
    </row>
    <row r="685" spans="1:18" ht="13.2">
      <c r="A685" s="19"/>
      <c r="B685" s="19"/>
      <c r="C685" s="19"/>
      <c r="D685" s="19"/>
      <c r="E685" s="19"/>
      <c r="F685" s="19"/>
      <c r="G685" s="19"/>
      <c r="H685" s="19"/>
      <c r="I685" s="19"/>
      <c r="J685" s="19"/>
      <c r="K685" s="19"/>
      <c r="L685" s="19"/>
      <c r="M685" s="19"/>
      <c r="N685" s="19"/>
      <c r="O685" s="19"/>
      <c r="P685" s="19"/>
      <c r="Q685" s="19"/>
      <c r="R685" s="19"/>
    </row>
    <row r="686" spans="1:18" ht="13.2">
      <c r="A686" s="19"/>
      <c r="B686" s="19"/>
      <c r="C686" s="19"/>
      <c r="D686" s="19"/>
      <c r="E686" s="19"/>
      <c r="F686" s="19"/>
      <c r="G686" s="19"/>
      <c r="H686" s="19"/>
      <c r="I686" s="19"/>
      <c r="J686" s="19"/>
      <c r="K686" s="19"/>
      <c r="L686" s="19"/>
      <c r="M686" s="19"/>
      <c r="N686" s="19"/>
      <c r="O686" s="19"/>
      <c r="P686" s="19"/>
      <c r="Q686" s="19"/>
      <c r="R686" s="19"/>
    </row>
    <row r="687" spans="1:18" ht="13.2">
      <c r="A687" s="19"/>
      <c r="B687" s="19"/>
      <c r="C687" s="19"/>
      <c r="D687" s="19"/>
      <c r="E687" s="19"/>
      <c r="F687" s="19"/>
      <c r="G687" s="19"/>
      <c r="H687" s="19"/>
      <c r="I687" s="19"/>
      <c r="J687" s="19"/>
      <c r="K687" s="19"/>
      <c r="L687" s="19"/>
      <c r="M687" s="19"/>
      <c r="N687" s="19"/>
      <c r="O687" s="19"/>
      <c r="P687" s="19"/>
      <c r="Q687" s="19"/>
      <c r="R687" s="19"/>
    </row>
    <row r="688" spans="1:18" ht="13.2">
      <c r="A688" s="19"/>
      <c r="B688" s="19"/>
      <c r="C688" s="19"/>
      <c r="D688" s="19"/>
      <c r="E688" s="19"/>
      <c r="F688" s="19"/>
      <c r="G688" s="19"/>
      <c r="H688" s="19"/>
      <c r="I688" s="19"/>
      <c r="J688" s="19"/>
      <c r="K688" s="19"/>
      <c r="L688" s="19"/>
      <c r="M688" s="19"/>
      <c r="N688" s="19"/>
      <c r="O688" s="19"/>
      <c r="P688" s="19"/>
      <c r="Q688" s="19"/>
      <c r="R688" s="19"/>
    </row>
    <row r="689" spans="1:18" ht="13.2">
      <c r="A689" s="19"/>
      <c r="B689" s="19"/>
      <c r="C689" s="19"/>
      <c r="D689" s="19"/>
      <c r="E689" s="19"/>
      <c r="F689" s="19"/>
      <c r="G689" s="19"/>
      <c r="H689" s="19"/>
      <c r="I689" s="19"/>
      <c r="J689" s="19"/>
      <c r="K689" s="19"/>
      <c r="L689" s="19"/>
      <c r="M689" s="19"/>
      <c r="N689" s="19"/>
      <c r="O689" s="19"/>
      <c r="P689" s="19"/>
      <c r="Q689" s="19"/>
      <c r="R689" s="19"/>
    </row>
    <row r="690" spans="1:18" ht="13.2">
      <c r="A690" s="19"/>
      <c r="B690" s="19"/>
      <c r="C690" s="19"/>
      <c r="D690" s="19"/>
      <c r="E690" s="19"/>
      <c r="F690" s="19"/>
      <c r="G690" s="19"/>
      <c r="H690" s="19"/>
      <c r="I690" s="19"/>
      <c r="J690" s="19"/>
      <c r="K690" s="19"/>
      <c r="L690" s="19"/>
      <c r="M690" s="19"/>
      <c r="N690" s="19"/>
      <c r="O690" s="19"/>
      <c r="P690" s="19"/>
      <c r="Q690" s="19"/>
      <c r="R690" s="19"/>
    </row>
    <row r="691" spans="1:18" ht="13.2">
      <c r="A691" s="19"/>
      <c r="B691" s="19"/>
      <c r="C691" s="19"/>
      <c r="D691" s="19"/>
      <c r="E691" s="19"/>
      <c r="F691" s="19"/>
      <c r="G691" s="19"/>
      <c r="H691" s="19"/>
      <c r="I691" s="19"/>
      <c r="J691" s="19"/>
      <c r="K691" s="19"/>
      <c r="L691" s="19"/>
      <c r="M691" s="19"/>
      <c r="N691" s="19"/>
      <c r="O691" s="19"/>
      <c r="P691" s="19"/>
      <c r="Q691" s="19"/>
      <c r="R691" s="19"/>
    </row>
    <row r="692" spans="1:18" ht="13.2">
      <c r="A692" s="19"/>
      <c r="B692" s="19"/>
      <c r="C692" s="19"/>
      <c r="D692" s="19"/>
      <c r="E692" s="19"/>
      <c r="F692" s="19"/>
      <c r="G692" s="19"/>
      <c r="H692" s="19"/>
      <c r="I692" s="19"/>
      <c r="J692" s="19"/>
      <c r="K692" s="19"/>
      <c r="L692" s="19"/>
      <c r="M692" s="19"/>
      <c r="N692" s="19"/>
      <c r="O692" s="19"/>
      <c r="P692" s="19"/>
      <c r="Q692" s="19"/>
      <c r="R692" s="19"/>
    </row>
    <row r="693" spans="1:18" ht="13.2">
      <c r="A693" s="19"/>
      <c r="B693" s="19"/>
      <c r="C693" s="19"/>
      <c r="D693" s="19"/>
      <c r="E693" s="19"/>
      <c r="F693" s="19"/>
      <c r="G693" s="19"/>
      <c r="H693" s="19"/>
      <c r="I693" s="19"/>
      <c r="J693" s="19"/>
      <c r="K693" s="19"/>
      <c r="L693" s="19"/>
      <c r="M693" s="19"/>
      <c r="N693" s="19"/>
      <c r="O693" s="19"/>
      <c r="P693" s="19"/>
      <c r="Q693" s="19"/>
      <c r="R693" s="19"/>
    </row>
    <row r="694" spans="1:18" ht="13.2">
      <c r="A694" s="19"/>
      <c r="B694" s="19"/>
      <c r="C694" s="19"/>
      <c r="D694" s="19"/>
      <c r="E694" s="19"/>
      <c r="F694" s="19"/>
      <c r="G694" s="19"/>
      <c r="H694" s="19"/>
      <c r="I694" s="19"/>
      <c r="J694" s="19"/>
      <c r="K694" s="19"/>
      <c r="L694" s="19"/>
      <c r="M694" s="19"/>
      <c r="N694" s="19"/>
      <c r="O694" s="19"/>
      <c r="P694" s="19"/>
      <c r="Q694" s="19"/>
      <c r="R694" s="19"/>
    </row>
    <row r="695" spans="1:18" ht="13.2">
      <c r="A695" s="19"/>
      <c r="B695" s="19"/>
      <c r="C695" s="19"/>
      <c r="D695" s="19"/>
      <c r="E695" s="19"/>
      <c r="F695" s="19"/>
      <c r="G695" s="19"/>
      <c r="H695" s="19"/>
      <c r="I695" s="19"/>
      <c r="J695" s="19"/>
      <c r="K695" s="19"/>
      <c r="L695" s="19"/>
      <c r="M695" s="19"/>
      <c r="N695" s="19"/>
      <c r="O695" s="19"/>
      <c r="P695" s="19"/>
      <c r="Q695" s="19"/>
      <c r="R695" s="19"/>
    </row>
    <row r="696" spans="1:18" ht="13.2">
      <c r="A696" s="19"/>
      <c r="B696" s="19"/>
      <c r="C696" s="19"/>
      <c r="D696" s="19"/>
      <c r="E696" s="19"/>
      <c r="F696" s="19"/>
      <c r="G696" s="19"/>
      <c r="H696" s="19"/>
      <c r="I696" s="19"/>
      <c r="J696" s="19"/>
      <c r="K696" s="19"/>
      <c r="L696" s="19"/>
      <c r="M696" s="19"/>
      <c r="N696" s="19"/>
      <c r="O696" s="19"/>
      <c r="P696" s="19"/>
      <c r="Q696" s="19"/>
      <c r="R696" s="19"/>
    </row>
    <row r="697" spans="1:18" ht="13.2">
      <c r="A697" s="19"/>
      <c r="B697" s="19"/>
      <c r="C697" s="19"/>
      <c r="D697" s="19"/>
      <c r="E697" s="19"/>
      <c r="F697" s="19"/>
      <c r="G697" s="19"/>
      <c r="H697" s="19"/>
      <c r="I697" s="19"/>
      <c r="J697" s="19"/>
      <c r="K697" s="19"/>
      <c r="L697" s="19"/>
      <c r="M697" s="19"/>
      <c r="N697" s="19"/>
      <c r="O697" s="19"/>
      <c r="P697" s="19"/>
      <c r="Q697" s="19"/>
      <c r="R697" s="19"/>
    </row>
    <row r="698" spans="1:18" ht="13.2">
      <c r="A698" s="19"/>
      <c r="B698" s="19"/>
      <c r="C698" s="19"/>
      <c r="D698" s="19"/>
      <c r="E698" s="19"/>
      <c r="F698" s="19"/>
      <c r="G698" s="19"/>
      <c r="H698" s="19"/>
      <c r="I698" s="19"/>
      <c r="J698" s="19"/>
      <c r="K698" s="19"/>
      <c r="L698" s="19"/>
      <c r="M698" s="19"/>
      <c r="N698" s="19"/>
      <c r="O698" s="19"/>
      <c r="P698" s="19"/>
      <c r="Q698" s="19"/>
      <c r="R698" s="19"/>
    </row>
    <row r="699" spans="1:18" ht="13.2">
      <c r="A699" s="19"/>
      <c r="B699" s="19"/>
      <c r="C699" s="19"/>
      <c r="D699" s="19"/>
      <c r="E699" s="19"/>
      <c r="F699" s="19"/>
      <c r="G699" s="19"/>
      <c r="H699" s="19"/>
      <c r="I699" s="19"/>
      <c r="J699" s="19"/>
      <c r="K699" s="19"/>
      <c r="L699" s="19"/>
      <c r="M699" s="19"/>
      <c r="N699" s="19"/>
      <c r="O699" s="19"/>
      <c r="P699" s="19"/>
      <c r="Q699" s="19"/>
      <c r="R699" s="19"/>
    </row>
    <row r="700" spans="1:18" ht="13.2">
      <c r="A700" s="19"/>
      <c r="B700" s="19"/>
      <c r="C700" s="19"/>
      <c r="D700" s="19"/>
      <c r="E700" s="19"/>
      <c r="F700" s="19"/>
      <c r="G700" s="19"/>
      <c r="H700" s="19"/>
      <c r="I700" s="19"/>
      <c r="J700" s="19"/>
      <c r="K700" s="19"/>
      <c r="L700" s="19"/>
      <c r="M700" s="19"/>
      <c r="N700" s="19"/>
      <c r="O700" s="19"/>
      <c r="P700" s="19"/>
      <c r="Q700" s="19"/>
      <c r="R700" s="19"/>
    </row>
    <row r="701" spans="1:18" ht="13.2">
      <c r="A701" s="19"/>
      <c r="B701" s="19"/>
      <c r="C701" s="19"/>
      <c r="D701" s="19"/>
      <c r="E701" s="19"/>
      <c r="F701" s="19"/>
      <c r="G701" s="19"/>
      <c r="H701" s="19"/>
      <c r="I701" s="19"/>
      <c r="J701" s="19"/>
      <c r="K701" s="19"/>
      <c r="L701" s="19"/>
      <c r="M701" s="19"/>
      <c r="N701" s="19"/>
      <c r="O701" s="19"/>
      <c r="P701" s="19"/>
      <c r="Q701" s="19"/>
      <c r="R701" s="19"/>
    </row>
    <row r="702" spans="1:18" ht="13.2">
      <c r="A702" s="19"/>
      <c r="B702" s="19"/>
      <c r="C702" s="19"/>
      <c r="D702" s="19"/>
      <c r="E702" s="19"/>
      <c r="F702" s="19"/>
      <c r="G702" s="19"/>
      <c r="H702" s="19"/>
      <c r="I702" s="19"/>
      <c r="J702" s="19"/>
      <c r="K702" s="19"/>
      <c r="L702" s="19"/>
      <c r="M702" s="19"/>
      <c r="N702" s="19"/>
      <c r="O702" s="19"/>
      <c r="P702" s="19"/>
      <c r="Q702" s="19"/>
      <c r="R702" s="19"/>
    </row>
    <row r="703" spans="1:18" ht="13.2">
      <c r="A703" s="19"/>
      <c r="B703" s="19"/>
      <c r="C703" s="19"/>
      <c r="D703" s="19"/>
      <c r="E703" s="19"/>
      <c r="F703" s="19"/>
      <c r="G703" s="19"/>
      <c r="H703" s="19"/>
      <c r="I703" s="19"/>
      <c r="J703" s="19"/>
      <c r="K703" s="19"/>
      <c r="L703" s="19"/>
      <c r="M703" s="19"/>
      <c r="N703" s="19"/>
      <c r="O703" s="19"/>
      <c r="P703" s="19"/>
      <c r="Q703" s="19"/>
      <c r="R703" s="19"/>
    </row>
    <row r="704" spans="1:18" ht="13.2">
      <c r="A704" s="19"/>
      <c r="B704" s="19"/>
      <c r="C704" s="19"/>
      <c r="D704" s="19"/>
      <c r="E704" s="19"/>
      <c r="F704" s="19"/>
      <c r="G704" s="19"/>
      <c r="H704" s="19"/>
      <c r="I704" s="19"/>
      <c r="J704" s="19"/>
      <c r="K704" s="19"/>
      <c r="L704" s="19"/>
      <c r="M704" s="19"/>
      <c r="N704" s="19"/>
      <c r="O704" s="19"/>
      <c r="P704" s="19"/>
      <c r="Q704" s="19"/>
      <c r="R704" s="19"/>
    </row>
    <row r="705" spans="1:18" ht="13.2">
      <c r="A705" s="19"/>
      <c r="B705" s="19"/>
      <c r="C705" s="19"/>
      <c r="D705" s="19"/>
      <c r="E705" s="19"/>
      <c r="F705" s="19"/>
      <c r="G705" s="19"/>
      <c r="H705" s="19"/>
      <c r="I705" s="19"/>
      <c r="J705" s="19"/>
      <c r="K705" s="19"/>
      <c r="L705" s="19"/>
      <c r="M705" s="19"/>
      <c r="N705" s="19"/>
      <c r="O705" s="19"/>
      <c r="P705" s="19"/>
      <c r="Q705" s="19"/>
      <c r="R705" s="19"/>
    </row>
    <row r="706" spans="1:18" ht="13.2">
      <c r="A706" s="19"/>
      <c r="B706" s="19"/>
      <c r="C706" s="19"/>
      <c r="D706" s="19"/>
      <c r="E706" s="19"/>
      <c r="F706" s="19"/>
      <c r="G706" s="19"/>
      <c r="H706" s="19"/>
      <c r="I706" s="19"/>
      <c r="J706" s="19"/>
      <c r="K706" s="19"/>
      <c r="L706" s="19"/>
      <c r="M706" s="19"/>
      <c r="N706" s="19"/>
      <c r="O706" s="19"/>
      <c r="P706" s="19"/>
      <c r="Q706" s="19"/>
      <c r="R706" s="19"/>
    </row>
    <row r="707" spans="1:18" ht="13.2">
      <c r="A707" s="19"/>
      <c r="B707" s="19"/>
      <c r="C707" s="19"/>
      <c r="D707" s="19"/>
      <c r="E707" s="19"/>
      <c r="F707" s="19"/>
      <c r="G707" s="19"/>
      <c r="H707" s="19"/>
      <c r="I707" s="19"/>
      <c r="J707" s="19"/>
      <c r="K707" s="19"/>
      <c r="L707" s="19"/>
      <c r="M707" s="19"/>
      <c r="N707" s="19"/>
      <c r="O707" s="19"/>
      <c r="P707" s="19"/>
      <c r="Q707" s="19"/>
      <c r="R707" s="19"/>
    </row>
    <row r="708" spans="1:18" ht="13.2">
      <c r="A708" s="19"/>
      <c r="B708" s="19"/>
      <c r="C708" s="19"/>
      <c r="D708" s="19"/>
      <c r="E708" s="19"/>
      <c r="F708" s="19"/>
      <c r="G708" s="19"/>
      <c r="H708" s="19"/>
      <c r="I708" s="19"/>
      <c r="J708" s="19"/>
      <c r="K708" s="19"/>
      <c r="L708" s="19"/>
      <c r="M708" s="19"/>
      <c r="N708" s="19"/>
      <c r="O708" s="19"/>
      <c r="P708" s="19"/>
      <c r="Q708" s="19"/>
      <c r="R708" s="19"/>
    </row>
    <row r="709" spans="1:18" ht="13.2">
      <c r="A709" s="19"/>
      <c r="B709" s="19"/>
      <c r="C709" s="19"/>
      <c r="D709" s="19"/>
      <c r="E709" s="19"/>
      <c r="F709" s="19"/>
      <c r="G709" s="19"/>
      <c r="H709" s="19"/>
      <c r="I709" s="19"/>
      <c r="J709" s="19"/>
      <c r="K709" s="19"/>
      <c r="L709" s="19"/>
      <c r="M709" s="19"/>
      <c r="N709" s="19"/>
      <c r="O709" s="19"/>
      <c r="P709" s="19"/>
      <c r="Q709" s="19"/>
      <c r="R709" s="19"/>
    </row>
    <row r="710" spans="1:18" ht="13.2">
      <c r="A710" s="19"/>
      <c r="B710" s="19"/>
      <c r="C710" s="19"/>
      <c r="D710" s="19"/>
      <c r="E710" s="19"/>
      <c r="F710" s="19"/>
      <c r="G710" s="19"/>
      <c r="H710" s="19"/>
      <c r="I710" s="19"/>
      <c r="J710" s="19"/>
      <c r="K710" s="19"/>
      <c r="L710" s="19"/>
      <c r="M710" s="19"/>
      <c r="N710" s="19"/>
      <c r="O710" s="19"/>
      <c r="P710" s="19"/>
      <c r="Q710" s="19"/>
      <c r="R710" s="19"/>
    </row>
    <row r="711" spans="1:18" ht="13.2">
      <c r="A711" s="19"/>
      <c r="B711" s="19"/>
      <c r="C711" s="19"/>
      <c r="D711" s="19"/>
      <c r="E711" s="19"/>
      <c r="F711" s="19"/>
      <c r="G711" s="19"/>
      <c r="H711" s="19"/>
      <c r="I711" s="19"/>
      <c r="J711" s="19"/>
      <c r="K711" s="19"/>
      <c r="L711" s="19"/>
      <c r="M711" s="19"/>
      <c r="N711" s="19"/>
      <c r="O711" s="19"/>
      <c r="P711" s="19"/>
      <c r="Q711" s="19"/>
      <c r="R711" s="19"/>
    </row>
    <row r="712" spans="1:18" ht="13.2">
      <c r="A712" s="19"/>
      <c r="B712" s="19"/>
      <c r="C712" s="19"/>
      <c r="D712" s="19"/>
      <c r="E712" s="19"/>
      <c r="F712" s="19"/>
      <c r="G712" s="19"/>
      <c r="H712" s="19"/>
      <c r="I712" s="19"/>
      <c r="J712" s="19"/>
      <c r="K712" s="19"/>
      <c r="L712" s="19"/>
      <c r="M712" s="19"/>
      <c r="N712" s="19"/>
      <c r="O712" s="19"/>
      <c r="P712" s="19"/>
      <c r="Q712" s="19"/>
      <c r="R712" s="19"/>
    </row>
    <row r="713" spans="1:18" ht="13.2">
      <c r="A713" s="19"/>
      <c r="B713" s="19"/>
      <c r="C713" s="19"/>
      <c r="D713" s="19"/>
      <c r="E713" s="19"/>
      <c r="F713" s="19"/>
      <c r="G713" s="19"/>
      <c r="H713" s="19"/>
      <c r="I713" s="19"/>
      <c r="J713" s="19"/>
      <c r="K713" s="19"/>
      <c r="L713" s="19"/>
      <c r="M713" s="19"/>
      <c r="N713" s="19"/>
      <c r="O713" s="19"/>
      <c r="P713" s="19"/>
      <c r="Q713" s="19"/>
      <c r="R713" s="19"/>
    </row>
    <row r="714" spans="1:18" ht="13.2">
      <c r="A714" s="19"/>
      <c r="B714" s="19"/>
      <c r="C714" s="19"/>
      <c r="D714" s="19"/>
      <c r="E714" s="19"/>
      <c r="F714" s="19"/>
      <c r="G714" s="19"/>
      <c r="H714" s="19"/>
      <c r="I714" s="19"/>
      <c r="J714" s="19"/>
      <c r="K714" s="19"/>
      <c r="L714" s="19"/>
      <c r="M714" s="19"/>
      <c r="N714" s="19"/>
      <c r="O714" s="19"/>
      <c r="P714" s="19"/>
      <c r="Q714" s="19"/>
      <c r="R714" s="19"/>
    </row>
    <row r="715" spans="1:18" ht="13.2">
      <c r="A715" s="19"/>
      <c r="B715" s="19"/>
      <c r="C715" s="19"/>
      <c r="D715" s="19"/>
      <c r="E715" s="19"/>
      <c r="F715" s="19"/>
      <c r="G715" s="19"/>
      <c r="H715" s="19"/>
      <c r="I715" s="19"/>
      <c r="J715" s="19"/>
      <c r="K715" s="19"/>
      <c r="L715" s="19"/>
      <c r="M715" s="19"/>
      <c r="N715" s="19"/>
      <c r="O715" s="19"/>
      <c r="P715" s="19"/>
      <c r="Q715" s="19"/>
      <c r="R715" s="19"/>
    </row>
    <row r="716" spans="1:18" ht="13.2">
      <c r="A716" s="19"/>
      <c r="B716" s="19"/>
      <c r="C716" s="19"/>
      <c r="D716" s="19"/>
      <c r="E716" s="19"/>
      <c r="F716" s="19"/>
      <c r="G716" s="19"/>
      <c r="H716" s="19"/>
      <c r="I716" s="19"/>
      <c r="J716" s="19"/>
      <c r="K716" s="19"/>
      <c r="L716" s="19"/>
      <c r="M716" s="19"/>
      <c r="N716" s="19"/>
      <c r="O716" s="19"/>
      <c r="P716" s="19"/>
      <c r="Q716" s="19"/>
      <c r="R716" s="19"/>
    </row>
    <row r="717" spans="1:18" ht="13.2">
      <c r="A717" s="19"/>
      <c r="B717" s="19"/>
      <c r="C717" s="19"/>
      <c r="D717" s="19"/>
      <c r="E717" s="19"/>
      <c r="F717" s="19"/>
      <c r="G717" s="19"/>
      <c r="H717" s="19"/>
      <c r="I717" s="19"/>
      <c r="J717" s="19"/>
      <c r="K717" s="19"/>
      <c r="L717" s="19"/>
      <c r="M717" s="19"/>
      <c r="N717" s="19"/>
      <c r="O717" s="19"/>
      <c r="P717" s="19"/>
      <c r="Q717" s="19"/>
      <c r="R717" s="19"/>
    </row>
    <row r="718" spans="1:18" ht="13.2">
      <c r="A718" s="19"/>
      <c r="B718" s="19"/>
      <c r="C718" s="19"/>
      <c r="D718" s="19"/>
      <c r="E718" s="19"/>
      <c r="F718" s="19"/>
      <c r="G718" s="19"/>
      <c r="H718" s="19"/>
      <c r="I718" s="19"/>
      <c r="J718" s="19"/>
      <c r="K718" s="19"/>
      <c r="L718" s="19"/>
      <c r="M718" s="19"/>
      <c r="N718" s="19"/>
      <c r="O718" s="19"/>
      <c r="P718" s="19"/>
      <c r="Q718" s="19"/>
      <c r="R718" s="19"/>
    </row>
    <row r="719" spans="1:18" ht="13.2">
      <c r="A719" s="19"/>
      <c r="B719" s="19"/>
      <c r="C719" s="19"/>
      <c r="D719" s="19"/>
      <c r="E719" s="19"/>
      <c r="F719" s="19"/>
      <c r="G719" s="19"/>
      <c r="H719" s="19"/>
      <c r="I719" s="19"/>
      <c r="J719" s="19"/>
      <c r="K719" s="19"/>
      <c r="L719" s="19"/>
      <c r="M719" s="19"/>
      <c r="N719" s="19"/>
      <c r="O719" s="19"/>
      <c r="P719" s="19"/>
      <c r="Q719" s="19"/>
      <c r="R719" s="19"/>
    </row>
    <row r="720" spans="1:18" ht="13.2">
      <c r="A720" s="19"/>
      <c r="B720" s="19"/>
      <c r="C720" s="19"/>
      <c r="D720" s="19"/>
      <c r="E720" s="19"/>
      <c r="F720" s="19"/>
      <c r="G720" s="19"/>
      <c r="H720" s="19"/>
      <c r="I720" s="19"/>
      <c r="J720" s="19"/>
      <c r="K720" s="19"/>
      <c r="L720" s="19"/>
      <c r="M720" s="19"/>
      <c r="N720" s="19"/>
      <c r="O720" s="19"/>
      <c r="P720" s="19"/>
      <c r="Q720" s="19"/>
      <c r="R720" s="19"/>
    </row>
    <row r="721" spans="1:18" ht="13.2">
      <c r="A721" s="19"/>
      <c r="B721" s="19"/>
      <c r="C721" s="19"/>
      <c r="D721" s="19"/>
      <c r="E721" s="19"/>
      <c r="F721" s="19"/>
      <c r="G721" s="19"/>
      <c r="H721" s="19"/>
      <c r="I721" s="19"/>
      <c r="J721" s="19"/>
      <c r="K721" s="19"/>
      <c r="L721" s="19"/>
      <c r="M721" s="19"/>
      <c r="N721" s="19"/>
      <c r="O721" s="19"/>
      <c r="P721" s="19"/>
      <c r="Q721" s="19"/>
      <c r="R721" s="19"/>
    </row>
    <row r="722" spans="1:18" ht="13.2">
      <c r="A722" s="19"/>
      <c r="B722" s="19"/>
      <c r="C722" s="19"/>
      <c r="D722" s="19"/>
      <c r="E722" s="19"/>
      <c r="F722" s="19"/>
      <c r="G722" s="19"/>
      <c r="H722" s="19"/>
      <c r="I722" s="19"/>
      <c r="J722" s="19"/>
      <c r="K722" s="19"/>
      <c r="L722" s="19"/>
      <c r="M722" s="19"/>
      <c r="N722" s="19"/>
      <c r="O722" s="19"/>
      <c r="P722" s="19"/>
      <c r="Q722" s="19"/>
      <c r="R722" s="19"/>
    </row>
    <row r="723" spans="1:18" ht="13.2">
      <c r="A723" s="19"/>
      <c r="B723" s="19"/>
      <c r="C723" s="19"/>
      <c r="D723" s="19"/>
      <c r="E723" s="19"/>
      <c r="F723" s="19"/>
      <c r="G723" s="19"/>
      <c r="H723" s="19"/>
      <c r="I723" s="19"/>
      <c r="J723" s="19"/>
      <c r="K723" s="19"/>
      <c r="L723" s="19"/>
      <c r="M723" s="19"/>
      <c r="N723" s="19"/>
      <c r="O723" s="19"/>
      <c r="P723" s="19"/>
      <c r="Q723" s="19"/>
      <c r="R723" s="19"/>
    </row>
    <row r="724" spans="1:18" ht="13.2">
      <c r="A724" s="19"/>
      <c r="B724" s="19"/>
      <c r="C724" s="19"/>
      <c r="D724" s="19"/>
      <c r="E724" s="19"/>
      <c r="F724" s="19"/>
      <c r="G724" s="19"/>
      <c r="H724" s="19"/>
      <c r="I724" s="19"/>
      <c r="J724" s="19"/>
      <c r="K724" s="19"/>
      <c r="L724" s="19"/>
      <c r="M724" s="19"/>
      <c r="N724" s="19"/>
      <c r="O724" s="19"/>
      <c r="P724" s="19"/>
      <c r="Q724" s="19"/>
      <c r="R724" s="19"/>
    </row>
    <row r="725" spans="1:18" ht="13.2">
      <c r="A725" s="19"/>
      <c r="B725" s="19"/>
      <c r="C725" s="19"/>
      <c r="D725" s="19"/>
      <c r="E725" s="19"/>
      <c r="F725" s="19"/>
      <c r="G725" s="19"/>
      <c r="H725" s="19"/>
      <c r="I725" s="19"/>
      <c r="J725" s="19"/>
      <c r="K725" s="19"/>
      <c r="L725" s="19"/>
      <c r="M725" s="19"/>
      <c r="N725" s="19"/>
      <c r="O725" s="19"/>
      <c r="P725" s="19"/>
      <c r="Q725" s="19"/>
      <c r="R725" s="19"/>
    </row>
    <row r="726" spans="1:18" ht="13.2">
      <c r="A726" s="19"/>
      <c r="B726" s="19"/>
      <c r="C726" s="19"/>
      <c r="D726" s="19"/>
      <c r="E726" s="19"/>
      <c r="F726" s="19"/>
      <c r="G726" s="19"/>
      <c r="H726" s="19"/>
      <c r="I726" s="19"/>
      <c r="J726" s="19"/>
      <c r="K726" s="19"/>
      <c r="L726" s="19"/>
      <c r="M726" s="19"/>
      <c r="N726" s="19"/>
      <c r="O726" s="19"/>
      <c r="P726" s="19"/>
      <c r="Q726" s="19"/>
      <c r="R726" s="19"/>
    </row>
    <row r="727" spans="1:18" ht="13.2">
      <c r="A727" s="19"/>
      <c r="B727" s="19"/>
      <c r="C727" s="19"/>
      <c r="D727" s="19"/>
      <c r="E727" s="19"/>
      <c r="F727" s="19"/>
      <c r="G727" s="19"/>
      <c r="H727" s="19"/>
      <c r="I727" s="19"/>
      <c r="J727" s="19"/>
      <c r="K727" s="19"/>
      <c r="L727" s="19"/>
      <c r="M727" s="19"/>
      <c r="N727" s="19"/>
      <c r="O727" s="19"/>
      <c r="P727" s="19"/>
      <c r="Q727" s="19"/>
      <c r="R727" s="19"/>
    </row>
    <row r="728" spans="1:18" ht="13.2">
      <c r="A728" s="19"/>
      <c r="B728" s="19"/>
      <c r="C728" s="19"/>
      <c r="D728" s="19"/>
      <c r="E728" s="19"/>
      <c r="F728" s="19"/>
      <c r="G728" s="19"/>
      <c r="H728" s="19"/>
      <c r="I728" s="19"/>
      <c r="J728" s="19"/>
      <c r="K728" s="19"/>
      <c r="L728" s="19"/>
      <c r="M728" s="19"/>
      <c r="N728" s="19"/>
      <c r="O728" s="19"/>
      <c r="P728" s="19"/>
      <c r="Q728" s="19"/>
      <c r="R728" s="19"/>
    </row>
    <row r="729" spans="1:18" ht="13.2">
      <c r="A729" s="19"/>
      <c r="B729" s="19"/>
      <c r="C729" s="19"/>
      <c r="D729" s="19"/>
      <c r="E729" s="19"/>
      <c r="F729" s="19"/>
      <c r="G729" s="19"/>
      <c r="H729" s="19"/>
      <c r="I729" s="19"/>
      <c r="J729" s="19"/>
      <c r="K729" s="19"/>
      <c r="L729" s="19"/>
      <c r="M729" s="19"/>
      <c r="N729" s="19"/>
      <c r="O729" s="19"/>
      <c r="P729" s="19"/>
      <c r="Q729" s="19"/>
      <c r="R729" s="19"/>
    </row>
    <row r="730" spans="1:18" ht="13.2">
      <c r="A730" s="19"/>
      <c r="B730" s="19"/>
      <c r="C730" s="19"/>
      <c r="D730" s="19"/>
      <c r="E730" s="19"/>
      <c r="F730" s="19"/>
      <c r="G730" s="19"/>
      <c r="H730" s="19"/>
      <c r="I730" s="19"/>
      <c r="J730" s="19"/>
      <c r="K730" s="19"/>
      <c r="L730" s="19"/>
      <c r="M730" s="19"/>
      <c r="N730" s="19"/>
      <c r="O730" s="19"/>
      <c r="P730" s="19"/>
      <c r="Q730" s="19"/>
      <c r="R730" s="19"/>
    </row>
    <row r="731" spans="1:18" ht="13.2">
      <c r="A731" s="19"/>
      <c r="B731" s="19"/>
      <c r="C731" s="19"/>
      <c r="D731" s="19"/>
      <c r="E731" s="19"/>
      <c r="F731" s="19"/>
      <c r="G731" s="19"/>
      <c r="H731" s="19"/>
      <c r="I731" s="19"/>
      <c r="J731" s="19"/>
      <c r="K731" s="19"/>
      <c r="L731" s="19"/>
      <c r="M731" s="19"/>
      <c r="N731" s="19"/>
      <c r="O731" s="19"/>
      <c r="P731" s="19"/>
      <c r="Q731" s="19"/>
      <c r="R731" s="19"/>
    </row>
    <row r="732" spans="1:18" ht="13.2">
      <c r="A732" s="19"/>
      <c r="B732" s="19"/>
      <c r="C732" s="19"/>
      <c r="D732" s="19"/>
      <c r="E732" s="19"/>
      <c r="F732" s="19"/>
      <c r="G732" s="19"/>
      <c r="H732" s="19"/>
      <c r="I732" s="19"/>
      <c r="J732" s="19"/>
      <c r="K732" s="19"/>
      <c r="L732" s="19"/>
      <c r="M732" s="19"/>
      <c r="N732" s="19"/>
      <c r="O732" s="19"/>
      <c r="P732" s="19"/>
      <c r="Q732" s="19"/>
      <c r="R732" s="19"/>
    </row>
    <row r="733" spans="1:18" ht="13.2">
      <c r="A733" s="19"/>
      <c r="B733" s="19"/>
      <c r="C733" s="19"/>
      <c r="D733" s="19"/>
      <c r="E733" s="19"/>
      <c r="F733" s="19"/>
      <c r="G733" s="19"/>
      <c r="H733" s="19"/>
      <c r="I733" s="19"/>
      <c r="J733" s="19"/>
      <c r="K733" s="19"/>
      <c r="L733" s="19"/>
      <c r="M733" s="19"/>
      <c r="N733" s="19"/>
      <c r="O733" s="19"/>
      <c r="P733" s="19"/>
      <c r="Q733" s="19"/>
      <c r="R733" s="19"/>
    </row>
    <row r="734" spans="1:18" ht="13.2">
      <c r="A734" s="19"/>
      <c r="B734" s="19"/>
      <c r="C734" s="19"/>
      <c r="D734" s="19"/>
      <c r="E734" s="19"/>
      <c r="F734" s="19"/>
      <c r="G734" s="19"/>
      <c r="H734" s="19"/>
      <c r="I734" s="19"/>
      <c r="J734" s="19"/>
      <c r="K734" s="19"/>
      <c r="L734" s="19"/>
      <c r="M734" s="19"/>
      <c r="N734" s="19"/>
      <c r="O734" s="19"/>
      <c r="P734" s="19"/>
      <c r="Q734" s="19"/>
      <c r="R734" s="19"/>
    </row>
    <row r="735" spans="1:18" ht="13.2">
      <c r="A735" s="19"/>
      <c r="B735" s="19"/>
      <c r="C735" s="19"/>
      <c r="D735" s="19"/>
      <c r="E735" s="19"/>
      <c r="F735" s="19"/>
      <c r="G735" s="19"/>
      <c r="H735" s="19"/>
      <c r="I735" s="19"/>
      <c r="J735" s="19"/>
      <c r="K735" s="19"/>
      <c r="L735" s="19"/>
      <c r="M735" s="19"/>
      <c r="N735" s="19"/>
      <c r="O735" s="19"/>
      <c r="P735" s="19"/>
      <c r="Q735" s="19"/>
      <c r="R735" s="19"/>
    </row>
    <row r="736" spans="1:18" ht="13.2">
      <c r="A736" s="19"/>
      <c r="B736" s="19"/>
      <c r="C736" s="19"/>
      <c r="D736" s="19"/>
      <c r="E736" s="19"/>
      <c r="F736" s="19"/>
      <c r="G736" s="19"/>
      <c r="H736" s="19"/>
      <c r="I736" s="19"/>
      <c r="J736" s="19"/>
      <c r="K736" s="19"/>
      <c r="L736" s="19"/>
      <c r="M736" s="19"/>
      <c r="N736" s="19"/>
      <c r="O736" s="19"/>
      <c r="P736" s="19"/>
      <c r="Q736" s="19"/>
      <c r="R736" s="19"/>
    </row>
    <row r="737" spans="1:18" ht="13.2">
      <c r="A737" s="19"/>
      <c r="B737" s="19"/>
      <c r="C737" s="19"/>
      <c r="D737" s="19"/>
      <c r="E737" s="19"/>
      <c r="F737" s="19"/>
      <c r="G737" s="19"/>
      <c r="H737" s="19"/>
      <c r="I737" s="19"/>
      <c r="J737" s="19"/>
      <c r="K737" s="19"/>
      <c r="L737" s="19"/>
      <c r="M737" s="19"/>
      <c r="N737" s="19"/>
      <c r="O737" s="19"/>
      <c r="P737" s="19"/>
      <c r="Q737" s="19"/>
      <c r="R737" s="19"/>
    </row>
    <row r="738" spans="1:18" ht="13.2">
      <c r="A738" s="19"/>
      <c r="B738" s="19"/>
      <c r="C738" s="19"/>
      <c r="D738" s="19"/>
      <c r="E738" s="19"/>
      <c r="F738" s="19"/>
      <c r="G738" s="19"/>
      <c r="H738" s="19"/>
      <c r="I738" s="19"/>
      <c r="J738" s="19"/>
      <c r="K738" s="19"/>
      <c r="L738" s="19"/>
      <c r="M738" s="19"/>
      <c r="N738" s="19"/>
      <c r="O738" s="19"/>
      <c r="P738" s="19"/>
      <c r="Q738" s="19"/>
      <c r="R738" s="19"/>
    </row>
    <row r="739" spans="1:18" ht="13.2">
      <c r="A739" s="19"/>
      <c r="B739" s="19"/>
      <c r="C739" s="19"/>
      <c r="D739" s="19"/>
      <c r="E739" s="19"/>
      <c r="F739" s="19"/>
      <c r="G739" s="19"/>
      <c r="H739" s="19"/>
      <c r="I739" s="19"/>
      <c r="J739" s="19"/>
      <c r="K739" s="19"/>
      <c r="L739" s="19"/>
      <c r="M739" s="19"/>
      <c r="N739" s="19"/>
      <c r="O739" s="19"/>
      <c r="P739" s="19"/>
      <c r="Q739" s="19"/>
      <c r="R739" s="19"/>
    </row>
    <row r="740" spans="1:18" ht="13.2">
      <c r="A740" s="19"/>
      <c r="B740" s="19"/>
      <c r="C740" s="19"/>
      <c r="D740" s="19"/>
      <c r="E740" s="19"/>
      <c r="F740" s="19"/>
      <c r="G740" s="19"/>
      <c r="H740" s="19"/>
      <c r="I740" s="19"/>
      <c r="J740" s="19"/>
      <c r="K740" s="19"/>
      <c r="L740" s="19"/>
      <c r="M740" s="19"/>
      <c r="N740" s="19"/>
      <c r="O740" s="19"/>
      <c r="P740" s="19"/>
      <c r="Q740" s="19"/>
      <c r="R740" s="19"/>
    </row>
    <row r="741" spans="1:18" ht="13.2">
      <c r="A741" s="19"/>
      <c r="B741" s="19"/>
      <c r="C741" s="19"/>
      <c r="D741" s="19"/>
      <c r="E741" s="19"/>
      <c r="F741" s="19"/>
      <c r="G741" s="19"/>
      <c r="H741" s="19"/>
      <c r="I741" s="19"/>
      <c r="J741" s="19"/>
      <c r="K741" s="19"/>
      <c r="L741" s="19"/>
      <c r="M741" s="19"/>
      <c r="N741" s="19"/>
      <c r="O741" s="19"/>
      <c r="P741" s="19"/>
      <c r="Q741" s="19"/>
      <c r="R741" s="19"/>
    </row>
    <row r="742" spans="1:18" ht="13.2">
      <c r="A742" s="19"/>
      <c r="B742" s="19"/>
      <c r="C742" s="19"/>
      <c r="D742" s="19"/>
      <c r="E742" s="19"/>
      <c r="F742" s="19"/>
      <c r="G742" s="19"/>
      <c r="H742" s="19"/>
      <c r="I742" s="19"/>
      <c r="J742" s="19"/>
      <c r="K742" s="19"/>
      <c r="L742" s="19"/>
      <c r="M742" s="19"/>
      <c r="N742" s="19"/>
      <c r="O742" s="19"/>
      <c r="P742" s="19"/>
      <c r="Q742" s="19"/>
      <c r="R742" s="19"/>
    </row>
    <row r="743" spans="1:18" ht="13.2">
      <c r="A743" s="19"/>
      <c r="B743" s="19"/>
      <c r="C743" s="19"/>
      <c r="D743" s="19"/>
      <c r="E743" s="19"/>
      <c r="F743" s="19"/>
      <c r="G743" s="19"/>
      <c r="H743" s="19"/>
      <c r="I743" s="19"/>
      <c r="J743" s="19"/>
      <c r="K743" s="19"/>
      <c r="L743" s="19"/>
      <c r="M743" s="19"/>
      <c r="N743" s="19"/>
      <c r="O743" s="19"/>
      <c r="P743" s="19"/>
      <c r="Q743" s="19"/>
      <c r="R743" s="19"/>
    </row>
    <row r="744" spans="1:18" ht="13.2">
      <c r="A744" s="19"/>
      <c r="B744" s="19"/>
      <c r="C744" s="19"/>
      <c r="D744" s="19"/>
      <c r="E744" s="19"/>
      <c r="F744" s="19"/>
      <c r="G744" s="19"/>
      <c r="H744" s="19"/>
      <c r="I744" s="19"/>
      <c r="J744" s="19"/>
      <c r="K744" s="19"/>
      <c r="L744" s="19"/>
      <c r="M744" s="19"/>
      <c r="N744" s="19"/>
      <c r="O744" s="19"/>
      <c r="P744" s="19"/>
      <c r="Q744" s="19"/>
      <c r="R744" s="19"/>
    </row>
    <row r="745" spans="1:18" ht="13.2">
      <c r="A745" s="19"/>
      <c r="B745" s="19"/>
      <c r="C745" s="19"/>
      <c r="D745" s="19"/>
      <c r="E745" s="19"/>
      <c r="F745" s="19"/>
      <c r="G745" s="19"/>
      <c r="H745" s="19"/>
      <c r="I745" s="19"/>
      <c r="J745" s="19"/>
      <c r="K745" s="19"/>
      <c r="L745" s="19"/>
      <c r="M745" s="19"/>
      <c r="N745" s="19"/>
      <c r="O745" s="19"/>
      <c r="P745" s="19"/>
      <c r="Q745" s="19"/>
      <c r="R745" s="19"/>
    </row>
    <row r="746" spans="1:18" ht="13.2">
      <c r="A746" s="19"/>
      <c r="B746" s="19"/>
      <c r="C746" s="19"/>
      <c r="D746" s="19"/>
      <c r="E746" s="19"/>
      <c r="F746" s="19"/>
      <c r="G746" s="19"/>
      <c r="H746" s="19"/>
      <c r="I746" s="19"/>
      <c r="J746" s="19"/>
      <c r="K746" s="19"/>
      <c r="L746" s="19"/>
      <c r="M746" s="19"/>
      <c r="N746" s="19"/>
      <c r="O746" s="19"/>
      <c r="P746" s="19"/>
      <c r="Q746" s="19"/>
      <c r="R746" s="19"/>
    </row>
    <row r="747" spans="1:18" ht="13.2">
      <c r="A747" s="19"/>
      <c r="B747" s="19"/>
      <c r="C747" s="19"/>
      <c r="D747" s="19"/>
      <c r="E747" s="19"/>
      <c r="F747" s="19"/>
      <c r="G747" s="19"/>
      <c r="H747" s="19"/>
      <c r="I747" s="19"/>
      <c r="J747" s="19"/>
      <c r="K747" s="19"/>
      <c r="L747" s="19"/>
      <c r="M747" s="19"/>
      <c r="N747" s="19"/>
      <c r="O747" s="19"/>
      <c r="P747" s="19"/>
      <c r="Q747" s="19"/>
      <c r="R747" s="19"/>
    </row>
    <row r="748" spans="1:18" ht="13.2">
      <c r="A748" s="19"/>
      <c r="B748" s="19"/>
      <c r="C748" s="19"/>
      <c r="D748" s="19"/>
      <c r="E748" s="19"/>
      <c r="F748" s="19"/>
      <c r="G748" s="19"/>
      <c r="H748" s="19"/>
      <c r="I748" s="19"/>
      <c r="J748" s="19"/>
      <c r="K748" s="19"/>
      <c r="L748" s="19"/>
      <c r="M748" s="19"/>
      <c r="N748" s="19"/>
      <c r="O748" s="19"/>
      <c r="P748" s="19"/>
      <c r="Q748" s="19"/>
      <c r="R748" s="19"/>
    </row>
    <row r="749" spans="1:18" ht="13.2">
      <c r="A749" s="19"/>
      <c r="B749" s="19"/>
      <c r="C749" s="19"/>
      <c r="D749" s="19"/>
      <c r="E749" s="19"/>
      <c r="F749" s="19"/>
      <c r="G749" s="19"/>
      <c r="H749" s="19"/>
      <c r="I749" s="19"/>
      <c r="J749" s="19"/>
      <c r="K749" s="19"/>
      <c r="L749" s="19"/>
      <c r="M749" s="19"/>
      <c r="N749" s="19"/>
      <c r="O749" s="19"/>
      <c r="P749" s="19"/>
      <c r="Q749" s="19"/>
      <c r="R749" s="19"/>
    </row>
    <row r="750" spans="1:18" ht="13.2">
      <c r="A750" s="19"/>
      <c r="B750" s="19"/>
      <c r="C750" s="19"/>
      <c r="D750" s="19"/>
      <c r="E750" s="19"/>
      <c r="F750" s="19"/>
      <c r="G750" s="19"/>
      <c r="H750" s="19"/>
      <c r="I750" s="19"/>
      <c r="J750" s="19"/>
      <c r="K750" s="19"/>
      <c r="L750" s="19"/>
      <c r="M750" s="19"/>
      <c r="N750" s="19"/>
      <c r="O750" s="19"/>
      <c r="P750" s="19"/>
      <c r="Q750" s="19"/>
      <c r="R750" s="19"/>
    </row>
    <row r="751" spans="1:18" ht="13.2">
      <c r="A751" s="19"/>
      <c r="B751" s="19"/>
      <c r="C751" s="19"/>
      <c r="D751" s="19"/>
      <c r="E751" s="19"/>
      <c r="F751" s="19"/>
      <c r="G751" s="19"/>
      <c r="H751" s="19"/>
      <c r="I751" s="19"/>
      <c r="J751" s="19"/>
      <c r="K751" s="19"/>
      <c r="L751" s="19"/>
      <c r="M751" s="19"/>
      <c r="N751" s="19"/>
      <c r="O751" s="19"/>
      <c r="P751" s="19"/>
      <c r="Q751" s="19"/>
      <c r="R751" s="19"/>
    </row>
    <row r="752" spans="1:18" ht="13.2">
      <c r="A752" s="19"/>
      <c r="B752" s="19"/>
      <c r="C752" s="19"/>
      <c r="D752" s="19"/>
      <c r="E752" s="19"/>
      <c r="F752" s="19"/>
      <c r="G752" s="19"/>
      <c r="H752" s="19"/>
      <c r="I752" s="19"/>
      <c r="J752" s="19"/>
      <c r="K752" s="19"/>
      <c r="L752" s="19"/>
      <c r="M752" s="19"/>
      <c r="N752" s="19"/>
      <c r="O752" s="19"/>
      <c r="P752" s="19"/>
      <c r="Q752" s="19"/>
      <c r="R752" s="19"/>
    </row>
    <row r="753" spans="1:18" ht="13.2">
      <c r="A753" s="19"/>
      <c r="B753" s="19"/>
      <c r="C753" s="19"/>
      <c r="D753" s="19"/>
      <c r="E753" s="19"/>
      <c r="F753" s="19"/>
      <c r="G753" s="19"/>
      <c r="H753" s="19"/>
      <c r="I753" s="19"/>
      <c r="J753" s="19"/>
      <c r="K753" s="19"/>
      <c r="L753" s="19"/>
      <c r="M753" s="19"/>
      <c r="N753" s="19"/>
      <c r="O753" s="19"/>
      <c r="P753" s="19"/>
      <c r="Q753" s="19"/>
      <c r="R753" s="19"/>
    </row>
    <row r="754" spans="1:18" ht="13.2">
      <c r="A754" s="19"/>
      <c r="B754" s="19"/>
      <c r="C754" s="19"/>
      <c r="D754" s="19"/>
      <c r="E754" s="19"/>
      <c r="F754" s="19"/>
      <c r="G754" s="19"/>
      <c r="H754" s="19"/>
      <c r="I754" s="19"/>
      <c r="J754" s="19"/>
      <c r="K754" s="19"/>
      <c r="L754" s="19"/>
      <c r="M754" s="19"/>
      <c r="N754" s="19"/>
      <c r="O754" s="19"/>
      <c r="P754" s="19"/>
      <c r="Q754" s="19"/>
      <c r="R754" s="19"/>
    </row>
    <row r="755" spans="1:18" ht="13.2">
      <c r="A755" s="19"/>
      <c r="B755" s="19"/>
      <c r="C755" s="19"/>
      <c r="D755" s="19"/>
      <c r="E755" s="19"/>
      <c r="F755" s="19"/>
      <c r="G755" s="19"/>
      <c r="H755" s="19"/>
      <c r="I755" s="19"/>
      <c r="J755" s="19"/>
      <c r="K755" s="19"/>
      <c r="L755" s="19"/>
      <c r="M755" s="19"/>
      <c r="N755" s="19"/>
      <c r="O755" s="19"/>
      <c r="P755" s="19"/>
      <c r="Q755" s="19"/>
      <c r="R755" s="19"/>
    </row>
    <row r="756" spans="1:18" ht="13.2">
      <c r="A756" s="19"/>
      <c r="B756" s="19"/>
      <c r="C756" s="19"/>
      <c r="D756" s="19"/>
      <c r="E756" s="19"/>
      <c r="F756" s="19"/>
      <c r="G756" s="19"/>
      <c r="H756" s="19"/>
      <c r="I756" s="19"/>
      <c r="J756" s="19"/>
      <c r="K756" s="19"/>
      <c r="L756" s="19"/>
      <c r="M756" s="19"/>
      <c r="N756" s="19"/>
      <c r="O756" s="19"/>
      <c r="P756" s="19"/>
      <c r="Q756" s="19"/>
      <c r="R756" s="19"/>
    </row>
    <row r="757" spans="1:18" ht="13.2">
      <c r="A757" s="19"/>
      <c r="B757" s="19"/>
      <c r="C757" s="19"/>
      <c r="D757" s="19"/>
      <c r="E757" s="19"/>
      <c r="F757" s="19"/>
      <c r="G757" s="19"/>
      <c r="H757" s="19"/>
      <c r="I757" s="19"/>
      <c r="J757" s="19"/>
      <c r="K757" s="19"/>
      <c r="L757" s="19"/>
      <c r="M757" s="19"/>
      <c r="N757" s="19"/>
      <c r="O757" s="19"/>
      <c r="P757" s="19"/>
      <c r="Q757" s="19"/>
      <c r="R757" s="19"/>
    </row>
    <row r="758" spans="1:18" ht="13.2">
      <c r="A758" s="19"/>
      <c r="B758" s="19"/>
      <c r="C758" s="19"/>
      <c r="D758" s="19"/>
      <c r="E758" s="19"/>
      <c r="F758" s="19"/>
      <c r="G758" s="19"/>
      <c r="H758" s="19"/>
      <c r="I758" s="19"/>
      <c r="J758" s="19"/>
      <c r="K758" s="19"/>
      <c r="L758" s="19"/>
      <c r="M758" s="19"/>
      <c r="N758" s="19"/>
      <c r="O758" s="19"/>
      <c r="P758" s="19"/>
      <c r="Q758" s="19"/>
      <c r="R758" s="19"/>
    </row>
    <row r="759" spans="1:18" ht="13.2">
      <c r="A759" s="19"/>
      <c r="B759" s="19"/>
      <c r="C759" s="19"/>
      <c r="D759" s="19"/>
      <c r="E759" s="19"/>
      <c r="F759" s="19"/>
      <c r="G759" s="19"/>
      <c r="H759" s="19"/>
      <c r="I759" s="19"/>
      <c r="J759" s="19"/>
      <c r="K759" s="19"/>
      <c r="L759" s="19"/>
      <c r="M759" s="19"/>
      <c r="N759" s="19"/>
      <c r="O759" s="19"/>
      <c r="P759" s="19"/>
      <c r="Q759" s="19"/>
      <c r="R759" s="19"/>
    </row>
    <row r="760" spans="1:18" ht="13.2">
      <c r="A760" s="19"/>
      <c r="B760" s="19"/>
      <c r="C760" s="19"/>
      <c r="D760" s="19"/>
      <c r="E760" s="19"/>
      <c r="F760" s="19"/>
      <c r="G760" s="19"/>
      <c r="H760" s="19"/>
      <c r="I760" s="19"/>
      <c r="J760" s="19"/>
      <c r="K760" s="19"/>
      <c r="L760" s="19"/>
      <c r="M760" s="19"/>
      <c r="N760" s="19"/>
      <c r="O760" s="19"/>
      <c r="P760" s="19"/>
      <c r="Q760" s="19"/>
      <c r="R760" s="19"/>
    </row>
    <row r="761" spans="1:18" ht="13.2">
      <c r="A761" s="19"/>
      <c r="B761" s="19"/>
      <c r="C761" s="19"/>
      <c r="D761" s="19"/>
      <c r="E761" s="19"/>
      <c r="F761" s="19"/>
      <c r="G761" s="19"/>
      <c r="H761" s="19"/>
      <c r="I761" s="19"/>
      <c r="J761" s="19"/>
      <c r="K761" s="19"/>
      <c r="L761" s="19"/>
      <c r="M761" s="19"/>
      <c r="N761" s="19"/>
      <c r="O761" s="19"/>
      <c r="P761" s="19"/>
      <c r="Q761" s="19"/>
      <c r="R761" s="19"/>
    </row>
    <row r="762" spans="1:18" ht="13.2">
      <c r="A762" s="19"/>
      <c r="B762" s="19"/>
      <c r="C762" s="19"/>
      <c r="D762" s="19"/>
      <c r="E762" s="19"/>
      <c r="F762" s="19"/>
      <c r="G762" s="19"/>
      <c r="H762" s="19"/>
      <c r="I762" s="19"/>
      <c r="J762" s="19"/>
      <c r="K762" s="19"/>
      <c r="L762" s="19"/>
      <c r="M762" s="19"/>
      <c r="N762" s="19"/>
      <c r="O762" s="19"/>
      <c r="P762" s="19"/>
      <c r="Q762" s="19"/>
      <c r="R762" s="19"/>
    </row>
    <row r="763" spans="1:18" ht="13.2">
      <c r="A763" s="19"/>
      <c r="B763" s="19"/>
      <c r="C763" s="19"/>
      <c r="D763" s="19"/>
      <c r="E763" s="19"/>
      <c r="F763" s="19"/>
      <c r="G763" s="19"/>
      <c r="H763" s="19"/>
      <c r="I763" s="19"/>
      <c r="J763" s="19"/>
      <c r="K763" s="19"/>
      <c r="L763" s="19"/>
      <c r="M763" s="19"/>
      <c r="N763" s="19"/>
      <c r="O763" s="19"/>
      <c r="P763" s="19"/>
      <c r="Q763" s="19"/>
      <c r="R763" s="19"/>
    </row>
    <row r="764" spans="1:18" ht="13.2">
      <c r="A764" s="19"/>
      <c r="B764" s="19"/>
      <c r="C764" s="19"/>
      <c r="D764" s="19"/>
      <c r="E764" s="19"/>
      <c r="F764" s="19"/>
      <c r="G764" s="19"/>
      <c r="H764" s="19"/>
      <c r="I764" s="19"/>
      <c r="J764" s="19"/>
      <c r="K764" s="19"/>
      <c r="L764" s="19"/>
      <c r="M764" s="19"/>
      <c r="N764" s="19"/>
      <c r="O764" s="19"/>
      <c r="P764" s="19"/>
      <c r="Q764" s="19"/>
      <c r="R764" s="19"/>
    </row>
    <row r="765" spans="1:18" ht="13.2">
      <c r="A765" s="19"/>
      <c r="B765" s="19"/>
      <c r="C765" s="19"/>
      <c r="D765" s="19"/>
      <c r="E765" s="19"/>
      <c r="F765" s="19"/>
      <c r="G765" s="19"/>
      <c r="H765" s="19"/>
      <c r="I765" s="19"/>
      <c r="J765" s="19"/>
      <c r="K765" s="19"/>
      <c r="L765" s="19"/>
      <c r="M765" s="19"/>
      <c r="N765" s="19"/>
      <c r="O765" s="19"/>
      <c r="P765" s="19"/>
      <c r="Q765" s="19"/>
      <c r="R765" s="19"/>
    </row>
    <row r="766" spans="1:18" ht="13.2">
      <c r="A766" s="19"/>
      <c r="B766" s="19"/>
      <c r="C766" s="19"/>
      <c r="D766" s="19"/>
      <c r="E766" s="19"/>
      <c r="F766" s="19"/>
      <c r="G766" s="19"/>
      <c r="H766" s="19"/>
      <c r="I766" s="19"/>
      <c r="J766" s="19"/>
      <c r="K766" s="19"/>
      <c r="L766" s="19"/>
      <c r="M766" s="19"/>
      <c r="N766" s="19"/>
      <c r="O766" s="19"/>
      <c r="P766" s="19"/>
      <c r="Q766" s="19"/>
      <c r="R766" s="19"/>
    </row>
    <row r="767" spans="1:18" ht="13.2">
      <c r="A767" s="19"/>
      <c r="B767" s="19"/>
      <c r="C767" s="19"/>
      <c r="D767" s="19"/>
      <c r="E767" s="19"/>
      <c r="F767" s="19"/>
      <c r="G767" s="19"/>
      <c r="H767" s="19"/>
      <c r="I767" s="19"/>
      <c r="J767" s="19"/>
      <c r="K767" s="19"/>
      <c r="L767" s="19"/>
      <c r="M767" s="19"/>
      <c r="N767" s="19"/>
      <c r="O767" s="19"/>
      <c r="P767" s="19"/>
      <c r="Q767" s="19"/>
      <c r="R767" s="19"/>
    </row>
    <row r="768" spans="1:18" ht="13.2">
      <c r="A768" s="19"/>
      <c r="B768" s="19"/>
      <c r="C768" s="19"/>
      <c r="D768" s="19"/>
      <c r="E768" s="19"/>
      <c r="F768" s="19"/>
      <c r="G768" s="19"/>
      <c r="H768" s="19"/>
      <c r="I768" s="19"/>
      <c r="J768" s="19"/>
      <c r="K768" s="19"/>
      <c r="L768" s="19"/>
      <c r="M768" s="19"/>
      <c r="N768" s="19"/>
      <c r="O768" s="19"/>
      <c r="P768" s="19"/>
      <c r="Q768" s="19"/>
      <c r="R768" s="19"/>
    </row>
    <row r="769" spans="1:18" ht="13.2">
      <c r="A769" s="19"/>
      <c r="B769" s="19"/>
      <c r="C769" s="19"/>
      <c r="D769" s="19"/>
      <c r="E769" s="19"/>
      <c r="F769" s="19"/>
      <c r="G769" s="19"/>
      <c r="H769" s="19"/>
      <c r="I769" s="19"/>
      <c r="J769" s="19"/>
      <c r="K769" s="19"/>
      <c r="L769" s="19"/>
      <c r="M769" s="19"/>
      <c r="N769" s="19"/>
      <c r="O769" s="19"/>
      <c r="P769" s="19"/>
      <c r="Q769" s="19"/>
      <c r="R769" s="19"/>
    </row>
    <row r="770" spans="1:18" ht="13.2">
      <c r="A770" s="19"/>
      <c r="B770" s="19"/>
      <c r="C770" s="19"/>
      <c r="D770" s="19"/>
      <c r="E770" s="19"/>
      <c r="F770" s="19"/>
      <c r="G770" s="19"/>
      <c r="H770" s="19"/>
      <c r="I770" s="19"/>
      <c r="J770" s="19"/>
      <c r="K770" s="19"/>
      <c r="L770" s="19"/>
      <c r="M770" s="19"/>
      <c r="N770" s="19"/>
      <c r="O770" s="19"/>
      <c r="P770" s="19"/>
      <c r="Q770" s="19"/>
      <c r="R770" s="19"/>
    </row>
    <row r="771" spans="1:18" ht="13.2">
      <c r="A771" s="19"/>
      <c r="B771" s="19"/>
      <c r="C771" s="19"/>
      <c r="D771" s="19"/>
      <c r="E771" s="19"/>
      <c r="F771" s="19"/>
      <c r="G771" s="19"/>
      <c r="H771" s="19"/>
      <c r="I771" s="19"/>
      <c r="J771" s="19"/>
      <c r="K771" s="19"/>
      <c r="L771" s="19"/>
      <c r="M771" s="19"/>
      <c r="N771" s="19"/>
      <c r="O771" s="19"/>
      <c r="P771" s="19"/>
      <c r="Q771" s="19"/>
      <c r="R771" s="19"/>
    </row>
    <row r="772" spans="1:18" ht="13.2">
      <c r="A772" s="19"/>
      <c r="B772" s="19"/>
      <c r="C772" s="19"/>
      <c r="D772" s="19"/>
      <c r="E772" s="19"/>
      <c r="F772" s="19"/>
      <c r="G772" s="19"/>
      <c r="H772" s="19"/>
      <c r="I772" s="19"/>
      <c r="J772" s="19"/>
      <c r="K772" s="19"/>
      <c r="L772" s="19"/>
      <c r="M772" s="19"/>
      <c r="N772" s="19"/>
      <c r="O772" s="19"/>
      <c r="P772" s="19"/>
      <c r="Q772" s="19"/>
      <c r="R772" s="19"/>
    </row>
    <row r="773" spans="1:18" ht="13.2">
      <c r="A773" s="19"/>
      <c r="B773" s="19"/>
      <c r="C773" s="19"/>
      <c r="D773" s="19"/>
      <c r="E773" s="19"/>
      <c r="F773" s="19"/>
      <c r="G773" s="19"/>
      <c r="H773" s="19"/>
      <c r="I773" s="19"/>
      <c r="J773" s="19"/>
      <c r="K773" s="19"/>
      <c r="L773" s="19"/>
      <c r="M773" s="19"/>
      <c r="N773" s="19"/>
      <c r="O773" s="19"/>
      <c r="P773" s="19"/>
      <c r="Q773" s="19"/>
      <c r="R773" s="19"/>
    </row>
    <row r="774" spans="1:18" ht="13.2">
      <c r="A774" s="19"/>
      <c r="B774" s="19"/>
      <c r="C774" s="19"/>
      <c r="D774" s="19"/>
      <c r="E774" s="19"/>
      <c r="F774" s="19"/>
      <c r="G774" s="19"/>
      <c r="H774" s="19"/>
      <c r="I774" s="19"/>
      <c r="J774" s="19"/>
      <c r="K774" s="19"/>
      <c r="L774" s="19"/>
      <c r="M774" s="19"/>
      <c r="N774" s="19"/>
      <c r="O774" s="19"/>
      <c r="P774" s="19"/>
      <c r="Q774" s="19"/>
      <c r="R774" s="19"/>
    </row>
    <row r="775" spans="1:18" ht="13.2">
      <c r="A775" s="19"/>
      <c r="B775" s="19"/>
      <c r="C775" s="19"/>
      <c r="D775" s="19"/>
      <c r="E775" s="19"/>
      <c r="F775" s="19"/>
      <c r="G775" s="19"/>
      <c r="H775" s="19"/>
      <c r="I775" s="19"/>
      <c r="J775" s="19"/>
      <c r="K775" s="19"/>
      <c r="L775" s="19"/>
      <c r="M775" s="19"/>
      <c r="N775" s="19"/>
      <c r="O775" s="19"/>
      <c r="P775" s="19"/>
      <c r="Q775" s="19"/>
      <c r="R775" s="19"/>
    </row>
    <row r="776" spans="1:18" ht="13.2">
      <c r="A776" s="19"/>
      <c r="B776" s="19"/>
      <c r="C776" s="19"/>
      <c r="D776" s="19"/>
      <c r="E776" s="19"/>
      <c r="F776" s="19"/>
      <c r="G776" s="19"/>
      <c r="H776" s="19"/>
      <c r="I776" s="19"/>
      <c r="J776" s="19"/>
      <c r="K776" s="19"/>
      <c r="L776" s="19"/>
      <c r="M776" s="19"/>
      <c r="N776" s="19"/>
      <c r="O776" s="19"/>
      <c r="P776" s="19"/>
      <c r="Q776" s="19"/>
      <c r="R776" s="19"/>
    </row>
    <row r="777" spans="1:18" ht="13.2">
      <c r="A777" s="19"/>
      <c r="B777" s="19"/>
      <c r="C777" s="19"/>
      <c r="D777" s="19"/>
      <c r="E777" s="19"/>
      <c r="F777" s="19"/>
      <c r="G777" s="19"/>
      <c r="H777" s="19"/>
      <c r="I777" s="19"/>
      <c r="J777" s="19"/>
      <c r="K777" s="19"/>
      <c r="L777" s="19"/>
      <c r="M777" s="19"/>
      <c r="N777" s="19"/>
      <c r="O777" s="19"/>
      <c r="P777" s="19"/>
      <c r="Q777" s="19"/>
      <c r="R777" s="19"/>
    </row>
    <row r="778" spans="1:18" ht="13.2">
      <c r="A778" s="19"/>
      <c r="B778" s="19"/>
      <c r="C778" s="19"/>
      <c r="D778" s="19"/>
      <c r="E778" s="19"/>
      <c r="F778" s="19"/>
      <c r="G778" s="19"/>
      <c r="H778" s="19"/>
      <c r="I778" s="19"/>
      <c r="J778" s="19"/>
      <c r="K778" s="19"/>
      <c r="L778" s="19"/>
      <c r="M778" s="19"/>
      <c r="N778" s="19"/>
      <c r="O778" s="19"/>
      <c r="P778" s="19"/>
      <c r="Q778" s="19"/>
      <c r="R778" s="19"/>
    </row>
    <row r="779" spans="1:18" ht="13.2">
      <c r="A779" s="19"/>
      <c r="B779" s="19"/>
      <c r="C779" s="19"/>
      <c r="D779" s="19"/>
      <c r="E779" s="19"/>
      <c r="F779" s="19"/>
      <c r="G779" s="19"/>
      <c r="H779" s="19"/>
      <c r="I779" s="19"/>
      <c r="J779" s="19"/>
      <c r="K779" s="19"/>
      <c r="L779" s="19"/>
      <c r="M779" s="19"/>
      <c r="N779" s="19"/>
      <c r="O779" s="19"/>
      <c r="P779" s="19"/>
      <c r="Q779" s="19"/>
      <c r="R779" s="19"/>
    </row>
    <row r="780" spans="1:18" ht="13.2">
      <c r="A780" s="19"/>
      <c r="B780" s="19"/>
      <c r="C780" s="19"/>
      <c r="D780" s="19"/>
      <c r="E780" s="19"/>
      <c r="F780" s="19"/>
      <c r="G780" s="19"/>
      <c r="H780" s="19"/>
      <c r="I780" s="19"/>
      <c r="J780" s="19"/>
      <c r="K780" s="19"/>
      <c r="L780" s="19"/>
      <c r="M780" s="19"/>
      <c r="N780" s="19"/>
      <c r="O780" s="19"/>
      <c r="P780" s="19"/>
      <c r="Q780" s="19"/>
      <c r="R780" s="19"/>
    </row>
    <row r="781" spans="1:18" ht="13.2">
      <c r="A781" s="19"/>
      <c r="B781" s="19"/>
      <c r="C781" s="19"/>
      <c r="D781" s="19"/>
      <c r="E781" s="19"/>
      <c r="F781" s="19"/>
      <c r="G781" s="19"/>
      <c r="H781" s="19"/>
      <c r="I781" s="19"/>
      <c r="J781" s="19"/>
      <c r="K781" s="19"/>
      <c r="L781" s="19"/>
      <c r="M781" s="19"/>
      <c r="N781" s="19"/>
      <c r="O781" s="19"/>
      <c r="P781" s="19"/>
      <c r="Q781" s="19"/>
      <c r="R781" s="19"/>
    </row>
    <row r="782" spans="1:18" ht="13.2">
      <c r="A782" s="19"/>
      <c r="B782" s="19"/>
      <c r="C782" s="19"/>
      <c r="D782" s="19"/>
      <c r="E782" s="19"/>
      <c r="F782" s="19"/>
      <c r="G782" s="19"/>
      <c r="H782" s="19"/>
      <c r="I782" s="19"/>
      <c r="J782" s="19"/>
      <c r="K782" s="19"/>
      <c r="L782" s="19"/>
      <c r="M782" s="19"/>
      <c r="N782" s="19"/>
      <c r="O782" s="19"/>
      <c r="P782" s="19"/>
      <c r="Q782" s="19"/>
      <c r="R782" s="19"/>
    </row>
    <row r="783" spans="1:18" ht="13.2">
      <c r="A783" s="19"/>
      <c r="B783" s="19"/>
      <c r="C783" s="19"/>
      <c r="D783" s="19"/>
      <c r="E783" s="19"/>
      <c r="F783" s="19"/>
      <c r="G783" s="19"/>
      <c r="H783" s="19"/>
      <c r="I783" s="19"/>
      <c r="J783" s="19"/>
      <c r="K783" s="19"/>
      <c r="L783" s="19"/>
      <c r="M783" s="19"/>
      <c r="N783" s="19"/>
      <c r="O783" s="19"/>
      <c r="P783" s="19"/>
      <c r="Q783" s="19"/>
      <c r="R783" s="19"/>
    </row>
    <row r="784" spans="1:18" ht="13.2">
      <c r="A784" s="19"/>
      <c r="B784" s="19"/>
      <c r="C784" s="19"/>
      <c r="D784" s="19"/>
      <c r="E784" s="19"/>
      <c r="F784" s="19"/>
      <c r="G784" s="19"/>
      <c r="H784" s="19"/>
      <c r="I784" s="19"/>
      <c r="J784" s="19"/>
      <c r="K784" s="19"/>
      <c r="L784" s="19"/>
      <c r="M784" s="19"/>
      <c r="N784" s="19"/>
      <c r="O784" s="19"/>
      <c r="P784" s="19"/>
      <c r="Q784" s="19"/>
      <c r="R784" s="19"/>
    </row>
    <row r="785" spans="1:18" ht="13.2">
      <c r="A785" s="19"/>
      <c r="B785" s="19"/>
      <c r="C785" s="19"/>
      <c r="D785" s="19"/>
      <c r="E785" s="19"/>
      <c r="F785" s="19"/>
      <c r="G785" s="19"/>
      <c r="H785" s="19"/>
      <c r="I785" s="19"/>
      <c r="J785" s="19"/>
      <c r="K785" s="19"/>
      <c r="L785" s="19"/>
      <c r="M785" s="19"/>
      <c r="N785" s="19"/>
      <c r="O785" s="19"/>
      <c r="P785" s="19"/>
      <c r="Q785" s="19"/>
      <c r="R785" s="19"/>
    </row>
    <row r="786" spans="1:18" ht="13.2">
      <c r="A786" s="19"/>
      <c r="B786" s="19"/>
      <c r="C786" s="19"/>
      <c r="D786" s="19"/>
      <c r="E786" s="19"/>
      <c r="F786" s="19"/>
      <c r="G786" s="19"/>
      <c r="H786" s="19"/>
      <c r="I786" s="19"/>
      <c r="J786" s="19"/>
      <c r="K786" s="19"/>
      <c r="L786" s="19"/>
      <c r="M786" s="19"/>
      <c r="N786" s="19"/>
      <c r="O786" s="19"/>
      <c r="P786" s="19"/>
      <c r="Q786" s="19"/>
      <c r="R786" s="19"/>
    </row>
    <row r="787" spans="1:18" ht="13.2">
      <c r="A787" s="19"/>
      <c r="B787" s="19"/>
      <c r="C787" s="19"/>
      <c r="D787" s="19"/>
      <c r="E787" s="19"/>
      <c r="F787" s="19"/>
      <c r="G787" s="19"/>
      <c r="H787" s="19"/>
      <c r="I787" s="19"/>
      <c r="J787" s="19"/>
      <c r="K787" s="19"/>
      <c r="L787" s="19"/>
      <c r="M787" s="19"/>
      <c r="N787" s="19"/>
      <c r="O787" s="19"/>
      <c r="P787" s="19"/>
      <c r="Q787" s="19"/>
      <c r="R787" s="19"/>
    </row>
    <row r="788" spans="1:18" ht="13.2">
      <c r="A788" s="19"/>
      <c r="B788" s="19"/>
      <c r="C788" s="19"/>
      <c r="D788" s="19"/>
      <c r="E788" s="19"/>
      <c r="F788" s="19"/>
      <c r="G788" s="19"/>
      <c r="H788" s="19"/>
      <c r="I788" s="19"/>
      <c r="J788" s="19"/>
      <c r="K788" s="19"/>
      <c r="L788" s="19"/>
      <c r="M788" s="19"/>
      <c r="N788" s="19"/>
      <c r="O788" s="19"/>
      <c r="P788" s="19"/>
      <c r="Q788" s="19"/>
      <c r="R788" s="19"/>
    </row>
    <row r="789" spans="1:18" ht="13.2">
      <c r="A789" s="19"/>
      <c r="B789" s="19"/>
      <c r="C789" s="19"/>
      <c r="D789" s="19"/>
      <c r="E789" s="19"/>
      <c r="F789" s="19"/>
      <c r="G789" s="19"/>
      <c r="H789" s="19"/>
      <c r="I789" s="19"/>
      <c r="J789" s="19"/>
      <c r="K789" s="19"/>
      <c r="L789" s="19"/>
      <c r="M789" s="19"/>
      <c r="N789" s="19"/>
      <c r="O789" s="19"/>
      <c r="P789" s="19"/>
      <c r="Q789" s="19"/>
      <c r="R789" s="19"/>
    </row>
    <row r="790" spans="1:18" ht="13.2">
      <c r="A790" s="19"/>
      <c r="B790" s="19"/>
      <c r="C790" s="19"/>
      <c r="D790" s="19"/>
      <c r="E790" s="19"/>
      <c r="F790" s="19"/>
      <c r="G790" s="19"/>
      <c r="H790" s="19"/>
      <c r="I790" s="19"/>
      <c r="J790" s="19"/>
      <c r="K790" s="19"/>
      <c r="L790" s="19"/>
      <c r="M790" s="19"/>
      <c r="N790" s="19"/>
      <c r="O790" s="19"/>
      <c r="P790" s="19"/>
      <c r="Q790" s="19"/>
      <c r="R790" s="19"/>
    </row>
    <row r="791" spans="1:18" ht="13.2">
      <c r="A791" s="19"/>
      <c r="B791" s="19"/>
      <c r="C791" s="19"/>
      <c r="D791" s="19"/>
      <c r="E791" s="19"/>
      <c r="F791" s="19"/>
      <c r="G791" s="19"/>
      <c r="H791" s="19"/>
      <c r="I791" s="19"/>
      <c r="J791" s="19"/>
      <c r="K791" s="19"/>
      <c r="L791" s="19"/>
      <c r="M791" s="19"/>
      <c r="N791" s="19"/>
      <c r="O791" s="19"/>
      <c r="P791" s="19"/>
      <c r="Q791" s="19"/>
      <c r="R791" s="19"/>
    </row>
    <row r="792" spans="1:18" ht="13.2">
      <c r="A792" s="19"/>
      <c r="B792" s="19"/>
      <c r="C792" s="19"/>
      <c r="D792" s="19"/>
      <c r="E792" s="19"/>
      <c r="F792" s="19"/>
      <c r="G792" s="19"/>
      <c r="H792" s="19"/>
      <c r="I792" s="19"/>
      <c r="J792" s="19"/>
      <c r="K792" s="19"/>
      <c r="L792" s="19"/>
      <c r="M792" s="19"/>
      <c r="N792" s="19"/>
      <c r="O792" s="19"/>
      <c r="P792" s="19"/>
      <c r="Q792" s="19"/>
      <c r="R792" s="19"/>
    </row>
    <row r="793" spans="1:18" ht="13.2">
      <c r="A793" s="19"/>
      <c r="B793" s="19"/>
      <c r="C793" s="19"/>
      <c r="D793" s="19"/>
      <c r="E793" s="19"/>
      <c r="F793" s="19"/>
      <c r="G793" s="19"/>
      <c r="H793" s="19"/>
      <c r="I793" s="19"/>
      <c r="J793" s="19"/>
      <c r="K793" s="19"/>
      <c r="L793" s="19"/>
      <c r="M793" s="19"/>
      <c r="N793" s="19"/>
      <c r="O793" s="19"/>
      <c r="P793" s="19"/>
      <c r="Q793" s="19"/>
      <c r="R793" s="19"/>
    </row>
    <row r="794" spans="1:18" ht="13.2">
      <c r="A794" s="19"/>
      <c r="B794" s="19"/>
      <c r="C794" s="19"/>
      <c r="D794" s="19"/>
      <c r="E794" s="19"/>
      <c r="F794" s="19"/>
      <c r="G794" s="19"/>
      <c r="H794" s="19"/>
      <c r="I794" s="19"/>
      <c r="J794" s="19"/>
      <c r="K794" s="19"/>
      <c r="L794" s="19"/>
      <c r="M794" s="19"/>
      <c r="N794" s="19"/>
      <c r="O794" s="19"/>
      <c r="P794" s="19"/>
      <c r="Q794" s="19"/>
      <c r="R794" s="19"/>
    </row>
    <row r="795" spans="1:18" ht="13.2">
      <c r="A795" s="19"/>
      <c r="B795" s="19"/>
      <c r="C795" s="19"/>
      <c r="D795" s="19"/>
      <c r="E795" s="19"/>
      <c r="F795" s="19"/>
      <c r="G795" s="19"/>
      <c r="H795" s="19"/>
      <c r="I795" s="19"/>
      <c r="J795" s="19"/>
      <c r="K795" s="19"/>
      <c r="L795" s="19"/>
      <c r="M795" s="19"/>
      <c r="N795" s="19"/>
      <c r="O795" s="19"/>
      <c r="P795" s="19"/>
      <c r="Q795" s="19"/>
      <c r="R795" s="19"/>
    </row>
    <row r="796" spans="1:18" ht="13.2">
      <c r="A796" s="19"/>
      <c r="B796" s="19"/>
      <c r="C796" s="19"/>
      <c r="D796" s="19"/>
      <c r="E796" s="19"/>
      <c r="F796" s="19"/>
      <c r="G796" s="19"/>
      <c r="H796" s="19"/>
      <c r="I796" s="19"/>
      <c r="J796" s="19"/>
      <c r="K796" s="19"/>
      <c r="L796" s="19"/>
      <c r="M796" s="19"/>
      <c r="N796" s="19"/>
      <c r="O796" s="19"/>
      <c r="P796" s="19"/>
      <c r="Q796" s="19"/>
      <c r="R796" s="19"/>
    </row>
    <row r="797" spans="1:18" ht="13.2">
      <c r="A797" s="19"/>
      <c r="B797" s="19"/>
      <c r="C797" s="19"/>
      <c r="D797" s="19"/>
      <c r="E797" s="19"/>
      <c r="F797" s="19"/>
      <c r="G797" s="19"/>
      <c r="H797" s="19"/>
      <c r="I797" s="19"/>
      <c r="J797" s="19"/>
      <c r="K797" s="19"/>
      <c r="L797" s="19"/>
      <c r="M797" s="19"/>
      <c r="N797" s="19"/>
      <c r="O797" s="19"/>
      <c r="P797" s="19"/>
      <c r="Q797" s="19"/>
      <c r="R797" s="19"/>
    </row>
    <row r="798" spans="1:18" ht="13.2">
      <c r="A798" s="19"/>
      <c r="B798" s="19"/>
      <c r="C798" s="19"/>
      <c r="D798" s="19"/>
      <c r="E798" s="19"/>
      <c r="F798" s="19"/>
      <c r="G798" s="19"/>
      <c r="H798" s="19"/>
      <c r="I798" s="19"/>
      <c r="J798" s="19"/>
      <c r="K798" s="19"/>
      <c r="L798" s="19"/>
      <c r="M798" s="19"/>
      <c r="N798" s="19"/>
      <c r="O798" s="19"/>
      <c r="P798" s="19"/>
      <c r="Q798" s="19"/>
      <c r="R798" s="19"/>
    </row>
    <row r="799" spans="1:18" ht="13.2">
      <c r="A799" s="19"/>
      <c r="B799" s="19"/>
      <c r="C799" s="19"/>
      <c r="D799" s="19"/>
      <c r="E799" s="19"/>
      <c r="F799" s="19"/>
      <c r="G799" s="19"/>
      <c r="H799" s="19"/>
      <c r="I799" s="19"/>
      <c r="J799" s="19"/>
      <c r="K799" s="19"/>
      <c r="L799" s="19"/>
      <c r="M799" s="19"/>
      <c r="N799" s="19"/>
      <c r="O799" s="19"/>
      <c r="P799" s="19"/>
      <c r="Q799" s="19"/>
      <c r="R799" s="19"/>
    </row>
    <row r="800" spans="1:18" ht="13.2">
      <c r="A800" s="19"/>
      <c r="B800" s="19"/>
      <c r="C800" s="19"/>
      <c r="D800" s="19"/>
      <c r="E800" s="19"/>
      <c r="F800" s="19"/>
      <c r="G800" s="19"/>
      <c r="H800" s="19"/>
      <c r="I800" s="19"/>
      <c r="J800" s="19"/>
      <c r="K800" s="19"/>
      <c r="L800" s="19"/>
      <c r="M800" s="19"/>
      <c r="N800" s="19"/>
      <c r="O800" s="19"/>
      <c r="P800" s="19"/>
      <c r="Q800" s="19"/>
      <c r="R800" s="19"/>
    </row>
    <row r="801" spans="1:18" ht="13.2">
      <c r="A801" s="19"/>
      <c r="B801" s="19"/>
      <c r="C801" s="19"/>
      <c r="D801" s="19"/>
      <c r="E801" s="19"/>
      <c r="F801" s="19"/>
      <c r="G801" s="19"/>
      <c r="H801" s="19"/>
      <c r="I801" s="19"/>
      <c r="J801" s="19"/>
      <c r="K801" s="19"/>
      <c r="L801" s="19"/>
      <c r="M801" s="19"/>
      <c r="N801" s="19"/>
      <c r="O801" s="19"/>
      <c r="P801" s="19"/>
      <c r="Q801" s="19"/>
      <c r="R801" s="19"/>
    </row>
    <row r="802" spans="1:18" ht="13.2">
      <c r="A802" s="19"/>
      <c r="B802" s="19"/>
      <c r="C802" s="19"/>
      <c r="D802" s="19"/>
      <c r="E802" s="19"/>
      <c r="F802" s="19"/>
      <c r="G802" s="19"/>
      <c r="H802" s="19"/>
      <c r="I802" s="19"/>
      <c r="J802" s="19"/>
      <c r="K802" s="19"/>
      <c r="L802" s="19"/>
      <c r="M802" s="19"/>
      <c r="N802" s="19"/>
      <c r="O802" s="19"/>
      <c r="P802" s="19"/>
      <c r="Q802" s="19"/>
      <c r="R802" s="19"/>
    </row>
    <row r="803" spans="1:18" ht="13.2">
      <c r="A803" s="19"/>
      <c r="B803" s="19"/>
      <c r="C803" s="19"/>
      <c r="D803" s="19"/>
      <c r="E803" s="19"/>
      <c r="F803" s="19"/>
      <c r="G803" s="19"/>
      <c r="H803" s="19"/>
      <c r="I803" s="19"/>
      <c r="J803" s="19"/>
      <c r="K803" s="19"/>
      <c r="L803" s="19"/>
      <c r="M803" s="19"/>
      <c r="N803" s="19"/>
      <c r="O803" s="19"/>
      <c r="P803" s="19"/>
      <c r="Q803" s="19"/>
      <c r="R803" s="19"/>
    </row>
    <row r="804" spans="1:18" ht="13.2">
      <c r="A804" s="19"/>
      <c r="B804" s="19"/>
      <c r="C804" s="19"/>
      <c r="D804" s="19"/>
      <c r="E804" s="19"/>
      <c r="F804" s="19"/>
      <c r="G804" s="19"/>
      <c r="H804" s="19"/>
      <c r="I804" s="19"/>
      <c r="J804" s="19"/>
      <c r="K804" s="19"/>
      <c r="L804" s="19"/>
      <c r="M804" s="19"/>
      <c r="N804" s="19"/>
      <c r="O804" s="19"/>
      <c r="P804" s="19"/>
      <c r="Q804" s="19"/>
      <c r="R804" s="19"/>
    </row>
    <row r="805" spans="1:18" ht="13.2">
      <c r="A805" s="19"/>
      <c r="B805" s="19"/>
      <c r="C805" s="19"/>
      <c r="D805" s="19"/>
      <c r="E805" s="19"/>
      <c r="F805" s="19"/>
      <c r="G805" s="19"/>
      <c r="H805" s="19"/>
      <c r="I805" s="19"/>
      <c r="J805" s="19"/>
      <c r="K805" s="19"/>
      <c r="L805" s="19"/>
      <c r="M805" s="19"/>
      <c r="N805" s="19"/>
      <c r="O805" s="19"/>
      <c r="P805" s="19"/>
      <c r="Q805" s="19"/>
      <c r="R805" s="19"/>
    </row>
    <row r="806" spans="1:18" ht="13.2">
      <c r="A806" s="19"/>
      <c r="B806" s="19"/>
      <c r="C806" s="19"/>
      <c r="D806" s="19"/>
      <c r="E806" s="19"/>
      <c r="F806" s="19"/>
      <c r="G806" s="19"/>
      <c r="H806" s="19"/>
      <c r="I806" s="19"/>
      <c r="J806" s="19"/>
      <c r="K806" s="19"/>
      <c r="L806" s="19"/>
      <c r="M806" s="19"/>
      <c r="N806" s="19"/>
      <c r="O806" s="19"/>
      <c r="P806" s="19"/>
      <c r="Q806" s="19"/>
      <c r="R806" s="19"/>
    </row>
    <row r="807" spans="1:18" ht="13.2">
      <c r="A807" s="19"/>
      <c r="B807" s="19"/>
      <c r="C807" s="19"/>
      <c r="D807" s="19"/>
      <c r="E807" s="19"/>
      <c r="F807" s="19"/>
      <c r="G807" s="19"/>
      <c r="H807" s="19"/>
      <c r="I807" s="19"/>
      <c r="J807" s="19"/>
      <c r="K807" s="19"/>
      <c r="L807" s="19"/>
      <c r="M807" s="19"/>
      <c r="N807" s="19"/>
      <c r="O807" s="19"/>
      <c r="P807" s="19"/>
      <c r="Q807" s="19"/>
      <c r="R807" s="19"/>
    </row>
    <row r="808" spans="1:18" ht="13.2">
      <c r="A808" s="19"/>
      <c r="B808" s="19"/>
      <c r="C808" s="19"/>
      <c r="D808" s="19"/>
      <c r="E808" s="19"/>
      <c r="F808" s="19"/>
      <c r="G808" s="19"/>
      <c r="H808" s="19"/>
      <c r="I808" s="19"/>
      <c r="J808" s="19"/>
      <c r="K808" s="19"/>
      <c r="L808" s="19"/>
      <c r="M808" s="19"/>
      <c r="N808" s="19"/>
      <c r="O808" s="19"/>
      <c r="P808" s="19"/>
      <c r="Q808" s="19"/>
      <c r="R808" s="19"/>
    </row>
    <row r="809" spans="1:18" ht="13.2">
      <c r="A809" s="19"/>
      <c r="B809" s="19"/>
      <c r="C809" s="19"/>
      <c r="D809" s="19"/>
      <c r="E809" s="19"/>
      <c r="F809" s="19"/>
      <c r="G809" s="19"/>
      <c r="H809" s="19"/>
      <c r="I809" s="19"/>
      <c r="J809" s="19"/>
      <c r="K809" s="19"/>
      <c r="L809" s="19"/>
      <c r="M809" s="19"/>
      <c r="N809" s="19"/>
      <c r="O809" s="19"/>
      <c r="P809" s="19"/>
      <c r="Q809" s="19"/>
      <c r="R809" s="19"/>
    </row>
    <row r="810" spans="1:18" ht="13.2">
      <c r="A810" s="19"/>
      <c r="B810" s="19"/>
      <c r="C810" s="19"/>
      <c r="D810" s="19"/>
      <c r="E810" s="19"/>
      <c r="F810" s="19"/>
      <c r="G810" s="19"/>
      <c r="H810" s="19"/>
      <c r="I810" s="19"/>
      <c r="J810" s="19"/>
      <c r="K810" s="19"/>
      <c r="L810" s="19"/>
      <c r="M810" s="19"/>
      <c r="N810" s="19"/>
      <c r="O810" s="19"/>
      <c r="P810" s="19"/>
      <c r="Q810" s="19"/>
      <c r="R810" s="19"/>
    </row>
    <row r="811" spans="1:18" ht="13.2">
      <c r="A811" s="19"/>
      <c r="B811" s="19"/>
      <c r="C811" s="19"/>
      <c r="D811" s="19"/>
      <c r="E811" s="19"/>
      <c r="F811" s="19"/>
      <c r="G811" s="19"/>
      <c r="H811" s="19"/>
      <c r="I811" s="19"/>
      <c r="J811" s="19"/>
      <c r="K811" s="19"/>
      <c r="L811" s="19"/>
      <c r="M811" s="19"/>
      <c r="N811" s="19"/>
      <c r="O811" s="19"/>
      <c r="P811" s="19"/>
      <c r="Q811" s="19"/>
      <c r="R811" s="19"/>
    </row>
    <row r="812" spans="1:18" ht="13.2">
      <c r="A812" s="19"/>
      <c r="B812" s="19"/>
      <c r="C812" s="19"/>
      <c r="D812" s="19"/>
      <c r="E812" s="19"/>
      <c r="F812" s="19"/>
      <c r="G812" s="19"/>
      <c r="H812" s="19"/>
      <c r="I812" s="19"/>
      <c r="J812" s="19"/>
      <c r="K812" s="19"/>
      <c r="L812" s="19"/>
      <c r="M812" s="19"/>
      <c r="N812" s="19"/>
      <c r="O812" s="19"/>
      <c r="P812" s="19"/>
      <c r="Q812" s="19"/>
      <c r="R812" s="19"/>
    </row>
    <row r="813" spans="1:18" ht="13.2">
      <c r="A813" s="19"/>
      <c r="B813" s="19"/>
      <c r="C813" s="19"/>
      <c r="D813" s="19"/>
      <c r="E813" s="19"/>
      <c r="F813" s="19"/>
      <c r="G813" s="19"/>
      <c r="H813" s="19"/>
      <c r="I813" s="19"/>
      <c r="J813" s="19"/>
      <c r="K813" s="19"/>
      <c r="L813" s="19"/>
      <c r="M813" s="19"/>
      <c r="N813" s="19"/>
      <c r="O813" s="19"/>
      <c r="P813" s="19"/>
      <c r="Q813" s="19"/>
      <c r="R813" s="19"/>
    </row>
    <row r="814" spans="1:18" ht="13.2">
      <c r="A814" s="19"/>
      <c r="B814" s="19"/>
      <c r="C814" s="19"/>
      <c r="D814" s="19"/>
      <c r="E814" s="19"/>
      <c r="F814" s="19"/>
      <c r="G814" s="19"/>
      <c r="H814" s="19"/>
      <c r="I814" s="19"/>
      <c r="J814" s="19"/>
      <c r="K814" s="19"/>
      <c r="L814" s="19"/>
      <c r="M814" s="19"/>
      <c r="N814" s="19"/>
      <c r="O814" s="19"/>
      <c r="P814" s="19"/>
      <c r="Q814" s="19"/>
      <c r="R814" s="19"/>
    </row>
    <row r="815" spans="1:18" ht="13.2">
      <c r="A815" s="19"/>
      <c r="B815" s="19"/>
      <c r="C815" s="19"/>
      <c r="D815" s="19"/>
      <c r="E815" s="19"/>
      <c r="F815" s="19"/>
      <c r="G815" s="19"/>
      <c r="H815" s="19"/>
      <c r="I815" s="19"/>
      <c r="J815" s="19"/>
      <c r="K815" s="19"/>
      <c r="L815" s="19"/>
      <c r="M815" s="19"/>
      <c r="N815" s="19"/>
      <c r="O815" s="19"/>
      <c r="P815" s="19"/>
      <c r="Q815" s="19"/>
      <c r="R815" s="19"/>
    </row>
    <row r="816" spans="1:18" ht="13.2">
      <c r="A816" s="19"/>
      <c r="B816" s="19"/>
      <c r="C816" s="19"/>
      <c r="D816" s="19"/>
      <c r="E816" s="19"/>
      <c r="F816" s="19"/>
      <c r="G816" s="19"/>
      <c r="H816" s="19"/>
      <c r="I816" s="19"/>
      <c r="J816" s="19"/>
      <c r="K816" s="19"/>
      <c r="L816" s="19"/>
      <c r="M816" s="19"/>
      <c r="N816" s="19"/>
      <c r="O816" s="19"/>
      <c r="P816" s="19"/>
      <c r="Q816" s="19"/>
      <c r="R816" s="19"/>
    </row>
    <row r="817" spans="1:18" ht="13.2">
      <c r="A817" s="19"/>
      <c r="B817" s="19"/>
      <c r="C817" s="19"/>
      <c r="D817" s="19"/>
      <c r="E817" s="19"/>
      <c r="F817" s="19"/>
      <c r="G817" s="19"/>
      <c r="H817" s="19"/>
      <c r="I817" s="19"/>
      <c r="J817" s="19"/>
      <c r="K817" s="19"/>
      <c r="L817" s="19"/>
      <c r="M817" s="19"/>
      <c r="N817" s="19"/>
      <c r="O817" s="19"/>
      <c r="P817" s="19"/>
      <c r="Q817" s="19"/>
      <c r="R817" s="19"/>
    </row>
    <row r="818" spans="1:18" ht="13.2">
      <c r="A818" s="19"/>
      <c r="B818" s="19"/>
      <c r="C818" s="19"/>
      <c r="D818" s="19"/>
      <c r="E818" s="19"/>
      <c r="F818" s="19"/>
      <c r="G818" s="19"/>
      <c r="H818" s="19"/>
      <c r="I818" s="19"/>
      <c r="J818" s="19"/>
      <c r="K818" s="19"/>
      <c r="L818" s="19"/>
      <c r="M818" s="19"/>
      <c r="N818" s="19"/>
      <c r="O818" s="19"/>
      <c r="P818" s="19"/>
      <c r="Q818" s="19"/>
      <c r="R818" s="19"/>
    </row>
    <row r="819" spans="1:18" ht="13.2">
      <c r="A819" s="19"/>
      <c r="B819" s="19"/>
      <c r="C819" s="19"/>
      <c r="D819" s="19"/>
      <c r="E819" s="19"/>
      <c r="F819" s="19"/>
      <c r="G819" s="19"/>
      <c r="H819" s="19"/>
      <c r="I819" s="19"/>
      <c r="J819" s="19"/>
      <c r="K819" s="19"/>
      <c r="L819" s="19"/>
      <c r="M819" s="19"/>
      <c r="N819" s="19"/>
      <c r="O819" s="19"/>
      <c r="P819" s="19"/>
      <c r="Q819" s="19"/>
      <c r="R819" s="19"/>
    </row>
    <row r="820" spans="1:18" ht="13.2">
      <c r="A820" s="19"/>
      <c r="B820" s="19"/>
      <c r="C820" s="19"/>
      <c r="D820" s="19"/>
      <c r="E820" s="19"/>
      <c r="F820" s="19"/>
      <c r="G820" s="19"/>
      <c r="H820" s="19"/>
      <c r="I820" s="19"/>
      <c r="J820" s="19"/>
      <c r="K820" s="19"/>
      <c r="L820" s="19"/>
      <c r="M820" s="19"/>
      <c r="N820" s="19"/>
      <c r="O820" s="19"/>
      <c r="P820" s="19"/>
      <c r="Q820" s="19"/>
      <c r="R820" s="19"/>
    </row>
    <row r="821" spans="1:18" ht="13.2">
      <c r="A821" s="19"/>
      <c r="B821" s="19"/>
      <c r="C821" s="19"/>
      <c r="D821" s="19"/>
      <c r="E821" s="19"/>
      <c r="F821" s="19"/>
      <c r="G821" s="19"/>
      <c r="H821" s="19"/>
      <c r="I821" s="19"/>
      <c r="J821" s="19"/>
      <c r="K821" s="19"/>
      <c r="L821" s="19"/>
      <c r="M821" s="19"/>
      <c r="N821" s="19"/>
      <c r="O821" s="19"/>
      <c r="P821" s="19"/>
      <c r="Q821" s="19"/>
      <c r="R821" s="19"/>
    </row>
    <row r="822" spans="1:18" ht="13.2">
      <c r="A822" s="19"/>
      <c r="B822" s="19"/>
      <c r="C822" s="19"/>
      <c r="D822" s="19"/>
      <c r="E822" s="19"/>
      <c r="F822" s="19"/>
      <c r="G822" s="19"/>
      <c r="H822" s="19"/>
      <c r="I822" s="19"/>
      <c r="J822" s="19"/>
      <c r="K822" s="19"/>
      <c r="L822" s="19"/>
      <c r="M822" s="19"/>
      <c r="N822" s="19"/>
      <c r="O822" s="19"/>
      <c r="P822" s="19"/>
      <c r="Q822" s="19"/>
      <c r="R822" s="19"/>
    </row>
    <row r="823" spans="1:18" ht="13.2">
      <c r="A823" s="19"/>
      <c r="B823" s="19"/>
      <c r="C823" s="19"/>
      <c r="D823" s="19"/>
      <c r="E823" s="19"/>
      <c r="F823" s="19"/>
      <c r="G823" s="19"/>
      <c r="H823" s="19"/>
      <c r="I823" s="19"/>
      <c r="J823" s="19"/>
      <c r="K823" s="19"/>
      <c r="L823" s="19"/>
      <c r="M823" s="19"/>
      <c r="N823" s="19"/>
      <c r="O823" s="19"/>
      <c r="P823" s="19"/>
      <c r="Q823" s="19"/>
      <c r="R823" s="19"/>
    </row>
    <row r="824" spans="1:18" ht="13.2">
      <c r="A824" s="19"/>
      <c r="B824" s="19"/>
      <c r="C824" s="19"/>
      <c r="D824" s="19"/>
      <c r="E824" s="19"/>
      <c r="F824" s="19"/>
      <c r="G824" s="19"/>
      <c r="H824" s="19"/>
      <c r="I824" s="19"/>
      <c r="J824" s="19"/>
      <c r="K824" s="19"/>
      <c r="L824" s="19"/>
      <c r="M824" s="19"/>
      <c r="N824" s="19"/>
      <c r="O824" s="19"/>
      <c r="P824" s="19"/>
      <c r="Q824" s="19"/>
      <c r="R824" s="19"/>
    </row>
    <row r="825" spans="1:18" ht="13.2">
      <c r="A825" s="19"/>
      <c r="B825" s="19"/>
      <c r="C825" s="19"/>
      <c r="D825" s="19"/>
      <c r="E825" s="19"/>
      <c r="F825" s="19"/>
      <c r="G825" s="19"/>
      <c r="H825" s="19"/>
      <c r="I825" s="19"/>
      <c r="J825" s="19"/>
      <c r="K825" s="19"/>
      <c r="L825" s="19"/>
      <c r="M825" s="19"/>
      <c r="N825" s="19"/>
      <c r="O825" s="19"/>
      <c r="P825" s="19"/>
      <c r="Q825" s="19"/>
      <c r="R825" s="19"/>
    </row>
    <row r="826" spans="1:18" ht="13.2">
      <c r="A826" s="19"/>
      <c r="B826" s="19"/>
      <c r="C826" s="19"/>
      <c r="D826" s="19"/>
      <c r="E826" s="19"/>
      <c r="F826" s="19"/>
      <c r="G826" s="19"/>
      <c r="H826" s="19"/>
      <c r="I826" s="19"/>
      <c r="J826" s="19"/>
      <c r="K826" s="19"/>
      <c r="L826" s="19"/>
      <c r="M826" s="19"/>
      <c r="N826" s="19"/>
      <c r="O826" s="19"/>
      <c r="P826" s="19"/>
      <c r="Q826" s="19"/>
      <c r="R826" s="19"/>
    </row>
    <row r="827" spans="1:18" ht="13.2">
      <c r="A827" s="19"/>
      <c r="B827" s="19"/>
      <c r="C827" s="19"/>
      <c r="D827" s="19"/>
      <c r="E827" s="19"/>
      <c r="F827" s="19"/>
      <c r="G827" s="19"/>
      <c r="H827" s="19"/>
      <c r="I827" s="19"/>
      <c r="J827" s="19"/>
      <c r="K827" s="19"/>
      <c r="L827" s="19"/>
      <c r="M827" s="19"/>
      <c r="N827" s="19"/>
      <c r="O827" s="19"/>
      <c r="P827" s="19"/>
      <c r="Q827" s="19"/>
      <c r="R827" s="19"/>
    </row>
    <row r="828" spans="1:18" ht="13.2">
      <c r="A828" s="19"/>
      <c r="B828" s="19"/>
      <c r="C828" s="19"/>
      <c r="D828" s="19"/>
      <c r="E828" s="19"/>
      <c r="F828" s="19"/>
      <c r="G828" s="19"/>
      <c r="H828" s="19"/>
      <c r="I828" s="19"/>
      <c r="J828" s="19"/>
      <c r="K828" s="19"/>
      <c r="L828" s="19"/>
      <c r="M828" s="19"/>
      <c r="N828" s="19"/>
      <c r="O828" s="19"/>
      <c r="P828" s="19"/>
      <c r="Q828" s="19"/>
      <c r="R828" s="19"/>
    </row>
    <row r="829" spans="1:18" ht="13.2">
      <c r="A829" s="19"/>
      <c r="B829" s="19"/>
      <c r="C829" s="19"/>
      <c r="D829" s="19"/>
      <c r="E829" s="19"/>
      <c r="F829" s="19"/>
      <c r="G829" s="19"/>
      <c r="H829" s="19"/>
      <c r="I829" s="19"/>
      <c r="J829" s="19"/>
      <c r="K829" s="19"/>
      <c r="L829" s="19"/>
      <c r="M829" s="19"/>
      <c r="N829" s="19"/>
      <c r="O829" s="19"/>
      <c r="P829" s="19"/>
      <c r="Q829" s="19"/>
      <c r="R829" s="19"/>
    </row>
    <row r="830" spans="1:18" ht="13.2">
      <c r="A830" s="19"/>
      <c r="B830" s="19"/>
      <c r="C830" s="19"/>
      <c r="D830" s="19"/>
      <c r="E830" s="19"/>
      <c r="F830" s="19"/>
      <c r="G830" s="19"/>
      <c r="H830" s="19"/>
      <c r="I830" s="19"/>
      <c r="J830" s="19"/>
      <c r="K830" s="19"/>
      <c r="L830" s="19"/>
      <c r="M830" s="19"/>
      <c r="N830" s="19"/>
      <c r="O830" s="19"/>
      <c r="P830" s="19"/>
      <c r="Q830" s="19"/>
      <c r="R830" s="19"/>
    </row>
    <row r="831" spans="1:18" ht="13.2">
      <c r="A831" s="19"/>
      <c r="B831" s="19"/>
      <c r="C831" s="19"/>
      <c r="D831" s="19"/>
      <c r="E831" s="19"/>
      <c r="F831" s="19"/>
      <c r="G831" s="19"/>
      <c r="H831" s="19"/>
      <c r="I831" s="19"/>
      <c r="J831" s="19"/>
      <c r="K831" s="19"/>
      <c r="L831" s="19"/>
      <c r="M831" s="19"/>
      <c r="N831" s="19"/>
      <c r="O831" s="19"/>
      <c r="P831" s="19"/>
      <c r="Q831" s="19"/>
      <c r="R831" s="19"/>
    </row>
    <row r="832" spans="1:18" ht="13.2">
      <c r="A832" s="19"/>
      <c r="B832" s="19"/>
      <c r="C832" s="19"/>
      <c r="D832" s="19"/>
      <c r="E832" s="19"/>
      <c r="F832" s="19"/>
      <c r="G832" s="19"/>
      <c r="H832" s="19"/>
      <c r="I832" s="19"/>
      <c r="J832" s="19"/>
      <c r="K832" s="19"/>
      <c r="L832" s="19"/>
      <c r="M832" s="19"/>
      <c r="N832" s="19"/>
      <c r="O832" s="19"/>
      <c r="P832" s="19"/>
      <c r="Q832" s="19"/>
      <c r="R832" s="19"/>
    </row>
    <row r="833" spans="1:18" ht="13.2">
      <c r="A833" s="19"/>
      <c r="B833" s="19"/>
      <c r="C833" s="19"/>
      <c r="D833" s="19"/>
      <c r="E833" s="19"/>
      <c r="F833" s="19"/>
      <c r="G833" s="19"/>
      <c r="H833" s="19"/>
      <c r="I833" s="19"/>
      <c r="J833" s="19"/>
      <c r="K833" s="19"/>
      <c r="L833" s="19"/>
      <c r="M833" s="19"/>
      <c r="N833" s="19"/>
      <c r="O833" s="19"/>
      <c r="P833" s="19"/>
      <c r="Q833" s="19"/>
      <c r="R833" s="19"/>
    </row>
    <row r="834" spans="1:18" ht="13.2">
      <c r="A834" s="19"/>
      <c r="B834" s="19"/>
      <c r="C834" s="19"/>
      <c r="D834" s="19"/>
      <c r="E834" s="19"/>
      <c r="F834" s="19"/>
      <c r="G834" s="19"/>
      <c r="H834" s="19"/>
      <c r="I834" s="19"/>
      <c r="J834" s="19"/>
      <c r="K834" s="19"/>
      <c r="L834" s="19"/>
      <c r="M834" s="19"/>
      <c r="N834" s="19"/>
      <c r="O834" s="19"/>
      <c r="P834" s="19"/>
      <c r="Q834" s="19"/>
      <c r="R834" s="19"/>
    </row>
    <row r="835" spans="1:18" ht="13.2">
      <c r="A835" s="19"/>
      <c r="B835" s="19"/>
      <c r="C835" s="19"/>
      <c r="D835" s="19"/>
      <c r="E835" s="19"/>
      <c r="F835" s="19"/>
      <c r="G835" s="19"/>
      <c r="H835" s="19"/>
      <c r="I835" s="19"/>
      <c r="J835" s="19"/>
      <c r="K835" s="19"/>
      <c r="L835" s="19"/>
      <c r="M835" s="19"/>
      <c r="N835" s="19"/>
      <c r="O835" s="19"/>
      <c r="P835" s="19"/>
      <c r="Q835" s="19"/>
      <c r="R835" s="19"/>
    </row>
    <row r="836" spans="1:18" ht="13.2">
      <c r="A836" s="19"/>
      <c r="B836" s="19"/>
      <c r="C836" s="19"/>
      <c r="D836" s="19"/>
      <c r="E836" s="19"/>
      <c r="F836" s="19"/>
      <c r="G836" s="19"/>
      <c r="H836" s="19"/>
      <c r="I836" s="19"/>
      <c r="J836" s="19"/>
      <c r="K836" s="19"/>
      <c r="L836" s="19"/>
      <c r="M836" s="19"/>
      <c r="N836" s="19"/>
      <c r="O836" s="19"/>
      <c r="P836" s="19"/>
      <c r="Q836" s="19"/>
      <c r="R836" s="19"/>
    </row>
    <row r="837" spans="1:18" ht="13.2">
      <c r="A837" s="19"/>
      <c r="B837" s="19"/>
      <c r="C837" s="19"/>
      <c r="D837" s="19"/>
      <c r="E837" s="19"/>
      <c r="F837" s="19"/>
      <c r="G837" s="19"/>
      <c r="H837" s="19"/>
      <c r="I837" s="19"/>
      <c r="J837" s="19"/>
      <c r="K837" s="19"/>
      <c r="L837" s="19"/>
      <c r="M837" s="19"/>
      <c r="N837" s="19"/>
      <c r="O837" s="19"/>
      <c r="P837" s="19"/>
      <c r="Q837" s="19"/>
      <c r="R837" s="19"/>
    </row>
    <row r="838" spans="1:18" ht="13.2">
      <c r="A838" s="19"/>
      <c r="B838" s="19"/>
      <c r="C838" s="19"/>
      <c r="D838" s="19"/>
      <c r="E838" s="19"/>
      <c r="F838" s="19"/>
      <c r="G838" s="19"/>
      <c r="H838" s="19"/>
      <c r="I838" s="19"/>
      <c r="J838" s="19"/>
      <c r="K838" s="19"/>
      <c r="L838" s="19"/>
      <c r="M838" s="19"/>
      <c r="N838" s="19"/>
      <c r="O838" s="19"/>
      <c r="P838" s="19"/>
      <c r="Q838" s="19"/>
      <c r="R838" s="19"/>
    </row>
    <row r="839" spans="1:18" ht="13.2">
      <c r="A839" s="19"/>
      <c r="B839" s="19"/>
      <c r="C839" s="19"/>
      <c r="D839" s="19"/>
      <c r="E839" s="19"/>
      <c r="F839" s="19"/>
      <c r="G839" s="19"/>
      <c r="H839" s="19"/>
      <c r="I839" s="19"/>
      <c r="J839" s="19"/>
      <c r="K839" s="19"/>
      <c r="L839" s="19"/>
      <c r="M839" s="19"/>
      <c r="N839" s="19"/>
      <c r="O839" s="19"/>
      <c r="P839" s="19"/>
      <c r="Q839" s="19"/>
      <c r="R839" s="19"/>
    </row>
    <row r="840" spans="1:18" ht="13.2">
      <c r="A840" s="19"/>
      <c r="B840" s="19"/>
      <c r="C840" s="19"/>
      <c r="D840" s="19"/>
      <c r="E840" s="19"/>
      <c r="F840" s="19"/>
      <c r="G840" s="19"/>
      <c r="H840" s="19"/>
      <c r="I840" s="19"/>
      <c r="J840" s="19"/>
      <c r="K840" s="19"/>
      <c r="L840" s="19"/>
      <c r="M840" s="19"/>
      <c r="N840" s="19"/>
      <c r="O840" s="19"/>
      <c r="P840" s="19"/>
      <c r="Q840" s="19"/>
      <c r="R840" s="19"/>
    </row>
    <row r="841" spans="1:18" ht="13.2">
      <c r="A841" s="19"/>
      <c r="B841" s="19"/>
      <c r="C841" s="19"/>
      <c r="D841" s="19"/>
      <c r="E841" s="19"/>
      <c r="F841" s="19"/>
      <c r="G841" s="19"/>
      <c r="H841" s="19"/>
      <c r="I841" s="19"/>
      <c r="J841" s="19"/>
      <c r="K841" s="19"/>
      <c r="L841" s="19"/>
      <c r="M841" s="19"/>
      <c r="N841" s="19"/>
      <c r="O841" s="19"/>
      <c r="P841" s="19"/>
      <c r="Q841" s="19"/>
      <c r="R841" s="19"/>
    </row>
    <row r="842" spans="1:18" ht="13.2">
      <c r="A842" s="19"/>
      <c r="B842" s="19"/>
      <c r="C842" s="19"/>
      <c r="D842" s="19"/>
      <c r="E842" s="19"/>
      <c r="F842" s="19"/>
      <c r="G842" s="19"/>
      <c r="H842" s="19"/>
      <c r="I842" s="19"/>
      <c r="J842" s="19"/>
      <c r="K842" s="19"/>
      <c r="L842" s="19"/>
      <c r="M842" s="19"/>
      <c r="N842" s="19"/>
      <c r="O842" s="19"/>
      <c r="P842" s="19"/>
      <c r="Q842" s="19"/>
      <c r="R842" s="19"/>
    </row>
    <row r="843" spans="1:18" ht="13.2">
      <c r="A843" s="19"/>
      <c r="B843" s="19"/>
      <c r="C843" s="19"/>
      <c r="D843" s="19"/>
      <c r="E843" s="19"/>
      <c r="F843" s="19"/>
      <c r="G843" s="19"/>
      <c r="H843" s="19"/>
      <c r="I843" s="19"/>
      <c r="J843" s="19"/>
      <c r="K843" s="19"/>
      <c r="L843" s="19"/>
      <c r="M843" s="19"/>
      <c r="N843" s="19"/>
      <c r="O843" s="19"/>
      <c r="P843" s="19"/>
      <c r="Q843" s="19"/>
      <c r="R843" s="19"/>
    </row>
    <row r="844" spans="1:18" ht="13.2">
      <c r="A844" s="19"/>
      <c r="B844" s="19"/>
      <c r="C844" s="19"/>
      <c r="D844" s="19"/>
      <c r="E844" s="19"/>
      <c r="F844" s="19"/>
      <c r="G844" s="19"/>
      <c r="H844" s="19"/>
      <c r="I844" s="19"/>
      <c r="J844" s="19"/>
      <c r="K844" s="19"/>
      <c r="L844" s="19"/>
      <c r="M844" s="19"/>
      <c r="N844" s="19"/>
      <c r="O844" s="19"/>
      <c r="P844" s="19"/>
      <c r="Q844" s="19"/>
      <c r="R844" s="19"/>
    </row>
    <row r="845" spans="1:18" ht="13.2">
      <c r="A845" s="19"/>
      <c r="B845" s="19"/>
      <c r="C845" s="19"/>
      <c r="D845" s="19"/>
      <c r="E845" s="19"/>
      <c r="F845" s="19"/>
      <c r="G845" s="19"/>
      <c r="H845" s="19"/>
      <c r="I845" s="19"/>
      <c r="J845" s="19"/>
      <c r="K845" s="19"/>
      <c r="L845" s="19"/>
      <c r="M845" s="19"/>
      <c r="N845" s="19"/>
      <c r="O845" s="19"/>
      <c r="P845" s="19"/>
      <c r="Q845" s="19"/>
      <c r="R845" s="19"/>
    </row>
    <row r="846" spans="1:18" ht="13.2">
      <c r="A846" s="19"/>
      <c r="B846" s="19"/>
      <c r="C846" s="19"/>
      <c r="D846" s="19"/>
      <c r="E846" s="19"/>
      <c r="F846" s="19"/>
      <c r="G846" s="19"/>
      <c r="H846" s="19"/>
      <c r="I846" s="19"/>
      <c r="J846" s="19"/>
      <c r="K846" s="19"/>
      <c r="L846" s="19"/>
      <c r="M846" s="19"/>
      <c r="N846" s="19"/>
      <c r="O846" s="19"/>
      <c r="P846" s="19"/>
      <c r="Q846" s="19"/>
      <c r="R846" s="19"/>
    </row>
    <row r="847" spans="1:18" ht="13.2">
      <c r="A847" s="19"/>
      <c r="B847" s="19"/>
      <c r="C847" s="19"/>
      <c r="D847" s="19"/>
      <c r="E847" s="19"/>
      <c r="F847" s="19"/>
      <c r="G847" s="19"/>
      <c r="H847" s="19"/>
      <c r="I847" s="19"/>
      <c r="J847" s="19"/>
      <c r="K847" s="19"/>
      <c r="L847" s="19"/>
      <c r="M847" s="19"/>
      <c r="N847" s="19"/>
      <c r="O847" s="19"/>
      <c r="P847" s="19"/>
      <c r="Q847" s="19"/>
      <c r="R847" s="19"/>
    </row>
    <row r="848" spans="1:18" ht="13.2">
      <c r="A848" s="19"/>
      <c r="B848" s="19"/>
      <c r="C848" s="19"/>
      <c r="D848" s="19"/>
      <c r="E848" s="19"/>
      <c r="F848" s="19"/>
      <c r="G848" s="19"/>
      <c r="H848" s="19"/>
      <c r="I848" s="19"/>
      <c r="J848" s="19"/>
      <c r="K848" s="19"/>
      <c r="L848" s="19"/>
      <c r="M848" s="19"/>
      <c r="N848" s="19"/>
      <c r="O848" s="19"/>
      <c r="P848" s="19"/>
      <c r="Q848" s="19"/>
      <c r="R848" s="19"/>
    </row>
    <row r="849" spans="1:18" ht="13.2">
      <c r="A849" s="19"/>
      <c r="B849" s="19"/>
      <c r="C849" s="19"/>
      <c r="D849" s="19"/>
      <c r="E849" s="19"/>
      <c r="F849" s="19"/>
      <c r="G849" s="19"/>
      <c r="H849" s="19"/>
      <c r="I849" s="19"/>
      <c r="J849" s="19"/>
      <c r="K849" s="19"/>
      <c r="L849" s="19"/>
      <c r="M849" s="19"/>
      <c r="N849" s="19"/>
      <c r="O849" s="19"/>
      <c r="P849" s="19"/>
      <c r="Q849" s="19"/>
      <c r="R849" s="19"/>
    </row>
    <row r="850" spans="1:18" ht="13.2">
      <c r="A850" s="19"/>
      <c r="B850" s="19"/>
      <c r="C850" s="19"/>
      <c r="D850" s="19"/>
      <c r="E850" s="19"/>
      <c r="F850" s="19"/>
      <c r="G850" s="19"/>
      <c r="H850" s="19"/>
      <c r="I850" s="19"/>
      <c r="J850" s="19"/>
      <c r="K850" s="19"/>
      <c r="L850" s="19"/>
      <c r="M850" s="19"/>
      <c r="N850" s="19"/>
      <c r="O850" s="19"/>
      <c r="P850" s="19"/>
      <c r="Q850" s="19"/>
      <c r="R850" s="19"/>
    </row>
    <row r="851" spans="1:18" ht="13.2">
      <c r="A851" s="19"/>
      <c r="B851" s="19"/>
      <c r="C851" s="19"/>
      <c r="D851" s="19"/>
      <c r="E851" s="19"/>
      <c r="F851" s="19"/>
      <c r="G851" s="19"/>
      <c r="H851" s="19"/>
      <c r="I851" s="19"/>
      <c r="J851" s="19"/>
      <c r="K851" s="19"/>
      <c r="L851" s="19"/>
      <c r="M851" s="19"/>
      <c r="N851" s="19"/>
      <c r="O851" s="19"/>
      <c r="P851" s="19"/>
      <c r="Q851" s="19"/>
      <c r="R851" s="19"/>
    </row>
    <row r="852" spans="1:18" ht="13.2">
      <c r="A852" s="19"/>
      <c r="B852" s="19"/>
      <c r="C852" s="19"/>
      <c r="D852" s="19"/>
      <c r="E852" s="19"/>
      <c r="F852" s="19"/>
      <c r="G852" s="19"/>
      <c r="H852" s="19"/>
      <c r="I852" s="19"/>
      <c r="J852" s="19"/>
      <c r="K852" s="19"/>
      <c r="L852" s="19"/>
      <c r="M852" s="19"/>
      <c r="N852" s="19"/>
      <c r="O852" s="19"/>
      <c r="P852" s="19"/>
      <c r="Q852" s="19"/>
      <c r="R852" s="19"/>
    </row>
    <row r="853" spans="1:18" ht="13.2">
      <c r="A853" s="19"/>
      <c r="B853" s="19"/>
      <c r="C853" s="19"/>
      <c r="D853" s="19"/>
      <c r="E853" s="19"/>
      <c r="F853" s="19"/>
      <c r="G853" s="19"/>
      <c r="H853" s="19"/>
      <c r="I853" s="19"/>
      <c r="J853" s="19"/>
      <c r="K853" s="19"/>
      <c r="L853" s="19"/>
      <c r="M853" s="19"/>
      <c r="N853" s="19"/>
      <c r="O853" s="19"/>
      <c r="P853" s="19"/>
      <c r="Q853" s="19"/>
      <c r="R853" s="19"/>
    </row>
    <row r="854" spans="1:18" ht="13.2">
      <c r="A854" s="19"/>
      <c r="B854" s="19"/>
      <c r="C854" s="19"/>
      <c r="D854" s="19"/>
      <c r="E854" s="19"/>
      <c r="F854" s="19"/>
      <c r="G854" s="19"/>
      <c r="H854" s="19"/>
      <c r="I854" s="19"/>
      <c r="J854" s="19"/>
      <c r="K854" s="19"/>
      <c r="L854" s="19"/>
      <c r="M854" s="19"/>
      <c r="N854" s="19"/>
      <c r="O854" s="19"/>
      <c r="P854" s="19"/>
      <c r="Q854" s="19"/>
      <c r="R854" s="19"/>
    </row>
    <row r="855" spans="1:18" ht="13.2">
      <c r="A855" s="19"/>
      <c r="B855" s="19"/>
      <c r="C855" s="19"/>
      <c r="D855" s="19"/>
      <c r="E855" s="19"/>
      <c r="F855" s="19"/>
      <c r="G855" s="19"/>
      <c r="H855" s="19"/>
      <c r="I855" s="19"/>
      <c r="J855" s="19"/>
      <c r="K855" s="19"/>
      <c r="L855" s="19"/>
      <c r="M855" s="19"/>
      <c r="N855" s="19"/>
      <c r="O855" s="19"/>
      <c r="P855" s="19"/>
      <c r="Q855" s="19"/>
      <c r="R855" s="19"/>
    </row>
    <row r="856" spans="1:18" ht="13.2">
      <c r="A856" s="19"/>
      <c r="B856" s="19"/>
      <c r="C856" s="19"/>
      <c r="D856" s="19"/>
      <c r="E856" s="19"/>
      <c r="F856" s="19"/>
      <c r="G856" s="19"/>
      <c r="H856" s="19"/>
      <c r="I856" s="19"/>
      <c r="J856" s="19"/>
      <c r="K856" s="19"/>
      <c r="L856" s="19"/>
      <c r="M856" s="19"/>
      <c r="N856" s="19"/>
      <c r="O856" s="19"/>
      <c r="P856" s="19"/>
      <c r="Q856" s="19"/>
      <c r="R856" s="19"/>
    </row>
    <row r="857" spans="1:18" ht="13.2">
      <c r="A857" s="19"/>
      <c r="B857" s="19"/>
      <c r="C857" s="19"/>
      <c r="D857" s="19"/>
      <c r="E857" s="19"/>
      <c r="F857" s="19"/>
      <c r="G857" s="19"/>
      <c r="H857" s="19"/>
      <c r="I857" s="19"/>
      <c r="J857" s="19"/>
      <c r="K857" s="19"/>
      <c r="L857" s="19"/>
      <c r="M857" s="19"/>
      <c r="N857" s="19"/>
      <c r="O857" s="19"/>
      <c r="P857" s="19"/>
      <c r="Q857" s="19"/>
      <c r="R857" s="19"/>
    </row>
    <row r="858" spans="1:18" ht="13.2">
      <c r="A858" s="19"/>
      <c r="B858" s="19"/>
      <c r="C858" s="19"/>
      <c r="D858" s="19"/>
      <c r="E858" s="19"/>
      <c r="F858" s="19"/>
      <c r="G858" s="19"/>
      <c r="H858" s="19"/>
      <c r="I858" s="19"/>
      <c r="J858" s="19"/>
      <c r="K858" s="19"/>
      <c r="L858" s="19"/>
      <c r="M858" s="19"/>
      <c r="N858" s="19"/>
      <c r="O858" s="19"/>
      <c r="P858" s="19"/>
      <c r="Q858" s="19"/>
      <c r="R858" s="19"/>
    </row>
    <row r="859" spans="1:18" ht="13.2">
      <c r="A859" s="19"/>
      <c r="B859" s="19"/>
      <c r="C859" s="19"/>
      <c r="D859" s="19"/>
      <c r="E859" s="19"/>
      <c r="F859" s="19"/>
      <c r="G859" s="19"/>
      <c r="H859" s="19"/>
      <c r="I859" s="19"/>
      <c r="J859" s="19"/>
      <c r="K859" s="19"/>
      <c r="L859" s="19"/>
      <c r="M859" s="19"/>
      <c r="N859" s="19"/>
      <c r="O859" s="19"/>
      <c r="P859" s="19"/>
      <c r="Q859" s="19"/>
      <c r="R859" s="19"/>
    </row>
    <row r="860" spans="1:18" ht="13.2">
      <c r="A860" s="19"/>
      <c r="B860" s="19"/>
      <c r="C860" s="19"/>
      <c r="D860" s="19"/>
      <c r="E860" s="19"/>
      <c r="F860" s="19"/>
      <c r="G860" s="19"/>
      <c r="H860" s="19"/>
      <c r="I860" s="19"/>
      <c r="J860" s="19"/>
      <c r="K860" s="19"/>
      <c r="L860" s="19"/>
      <c r="M860" s="19"/>
      <c r="N860" s="19"/>
      <c r="O860" s="19"/>
      <c r="P860" s="19"/>
      <c r="Q860" s="19"/>
      <c r="R860" s="19"/>
    </row>
    <row r="861" spans="1:18" ht="13.2">
      <c r="A861" s="19"/>
      <c r="B861" s="19"/>
      <c r="C861" s="19"/>
      <c r="D861" s="19"/>
      <c r="E861" s="19"/>
      <c r="F861" s="19"/>
      <c r="G861" s="19"/>
      <c r="H861" s="19"/>
      <c r="I861" s="19"/>
      <c r="J861" s="19"/>
      <c r="K861" s="19"/>
      <c r="L861" s="19"/>
      <c r="M861" s="19"/>
      <c r="N861" s="19"/>
      <c r="O861" s="19"/>
      <c r="P861" s="19"/>
      <c r="Q861" s="19"/>
      <c r="R861" s="19"/>
    </row>
    <row r="862" spans="1:18" ht="13.2">
      <c r="A862" s="19"/>
      <c r="B862" s="19"/>
      <c r="C862" s="19"/>
      <c r="D862" s="19"/>
      <c r="E862" s="19"/>
      <c r="F862" s="19"/>
      <c r="G862" s="19"/>
      <c r="H862" s="19"/>
      <c r="I862" s="19"/>
      <c r="J862" s="19"/>
      <c r="K862" s="19"/>
      <c r="L862" s="19"/>
      <c r="M862" s="19"/>
      <c r="N862" s="19"/>
      <c r="O862" s="19"/>
      <c r="P862" s="19"/>
      <c r="Q862" s="19"/>
      <c r="R862" s="19"/>
    </row>
    <row r="863" spans="1:18" ht="13.2">
      <c r="A863" s="19"/>
      <c r="B863" s="19"/>
      <c r="C863" s="19"/>
      <c r="D863" s="19"/>
      <c r="E863" s="19"/>
      <c r="F863" s="19"/>
      <c r="G863" s="19"/>
      <c r="H863" s="19"/>
      <c r="I863" s="19"/>
      <c r="J863" s="19"/>
      <c r="K863" s="19"/>
      <c r="L863" s="19"/>
      <c r="M863" s="19"/>
      <c r="N863" s="19"/>
      <c r="O863" s="19"/>
      <c r="P863" s="19"/>
      <c r="Q863" s="19"/>
      <c r="R863" s="19"/>
    </row>
    <row r="864" spans="1:18" ht="13.2">
      <c r="A864" s="19"/>
      <c r="B864" s="19"/>
      <c r="C864" s="19"/>
      <c r="D864" s="19"/>
      <c r="E864" s="19"/>
      <c r="F864" s="19"/>
      <c r="G864" s="19"/>
      <c r="H864" s="19"/>
      <c r="I864" s="19"/>
      <c r="J864" s="19"/>
      <c r="K864" s="19"/>
      <c r="L864" s="19"/>
      <c r="M864" s="19"/>
      <c r="N864" s="19"/>
      <c r="O864" s="19"/>
      <c r="P864" s="19"/>
      <c r="Q864" s="19"/>
      <c r="R864" s="19"/>
    </row>
    <row r="865" spans="1:18" ht="13.2">
      <c r="A865" s="19"/>
      <c r="B865" s="19"/>
      <c r="C865" s="19"/>
      <c r="D865" s="19"/>
      <c r="E865" s="19"/>
      <c r="F865" s="19"/>
      <c r="G865" s="19"/>
      <c r="H865" s="19"/>
      <c r="I865" s="19"/>
      <c r="J865" s="19"/>
      <c r="K865" s="19"/>
      <c r="L865" s="19"/>
      <c r="M865" s="19"/>
      <c r="N865" s="19"/>
      <c r="O865" s="19"/>
      <c r="P865" s="19"/>
      <c r="Q865" s="19"/>
      <c r="R865" s="19"/>
    </row>
    <row r="866" spans="1:18" ht="13.2">
      <c r="A866" s="19"/>
      <c r="B866" s="19"/>
      <c r="C866" s="19"/>
      <c r="D866" s="19"/>
      <c r="E866" s="19"/>
      <c r="F866" s="19"/>
      <c r="G866" s="19"/>
      <c r="H866" s="19"/>
      <c r="I866" s="19"/>
      <c r="J866" s="19"/>
      <c r="K866" s="19"/>
      <c r="L866" s="19"/>
      <c r="M866" s="19"/>
      <c r="N866" s="19"/>
      <c r="O866" s="19"/>
      <c r="P866" s="19"/>
      <c r="Q866" s="19"/>
      <c r="R866" s="19"/>
    </row>
    <row r="867" spans="1:18" ht="13.2">
      <c r="A867" s="19"/>
      <c r="B867" s="19"/>
      <c r="C867" s="19"/>
      <c r="D867" s="19"/>
      <c r="E867" s="19"/>
      <c r="F867" s="19"/>
      <c r="G867" s="19"/>
      <c r="H867" s="19"/>
      <c r="I867" s="19"/>
      <c r="J867" s="19"/>
      <c r="K867" s="19"/>
      <c r="L867" s="19"/>
      <c r="M867" s="19"/>
      <c r="N867" s="19"/>
      <c r="O867" s="19"/>
      <c r="P867" s="19"/>
      <c r="Q867" s="19"/>
      <c r="R867" s="19"/>
    </row>
    <row r="868" spans="1:18" ht="13.2">
      <c r="A868" s="19"/>
      <c r="B868" s="19"/>
      <c r="C868" s="19"/>
      <c r="D868" s="19"/>
      <c r="E868" s="19"/>
      <c r="F868" s="19"/>
      <c r="G868" s="19"/>
      <c r="H868" s="19"/>
      <c r="I868" s="19"/>
      <c r="J868" s="19"/>
      <c r="K868" s="19"/>
      <c r="L868" s="19"/>
      <c r="M868" s="19"/>
      <c r="N868" s="19"/>
      <c r="O868" s="19"/>
      <c r="P868" s="19"/>
      <c r="Q868" s="19"/>
      <c r="R868" s="19"/>
    </row>
    <row r="869" spans="1:18" ht="13.2">
      <c r="A869" s="19"/>
      <c r="B869" s="19"/>
      <c r="C869" s="19"/>
      <c r="D869" s="19"/>
      <c r="E869" s="19"/>
      <c r="F869" s="19"/>
      <c r="G869" s="19"/>
      <c r="H869" s="19"/>
      <c r="I869" s="19"/>
      <c r="J869" s="19"/>
      <c r="K869" s="19"/>
      <c r="L869" s="19"/>
      <c r="M869" s="19"/>
      <c r="N869" s="19"/>
      <c r="O869" s="19"/>
      <c r="P869" s="19"/>
      <c r="Q869" s="19"/>
      <c r="R869" s="19"/>
    </row>
    <row r="870" spans="1:18" ht="13.2">
      <c r="A870" s="19"/>
      <c r="B870" s="19"/>
      <c r="C870" s="19"/>
      <c r="D870" s="19"/>
      <c r="E870" s="19"/>
      <c r="F870" s="19"/>
      <c r="G870" s="19"/>
      <c r="H870" s="19"/>
      <c r="I870" s="19"/>
      <c r="J870" s="19"/>
      <c r="K870" s="19"/>
      <c r="L870" s="19"/>
      <c r="M870" s="19"/>
      <c r="N870" s="19"/>
      <c r="O870" s="19"/>
      <c r="P870" s="19"/>
      <c r="Q870" s="19"/>
      <c r="R870" s="19"/>
    </row>
    <row r="871" spans="1:18" ht="13.2">
      <c r="A871" s="19"/>
      <c r="B871" s="19"/>
      <c r="C871" s="19"/>
      <c r="D871" s="19"/>
      <c r="E871" s="19"/>
      <c r="F871" s="19"/>
      <c r="G871" s="19"/>
      <c r="H871" s="19"/>
      <c r="I871" s="19"/>
      <c r="J871" s="19"/>
      <c r="K871" s="19"/>
      <c r="L871" s="19"/>
      <c r="M871" s="19"/>
      <c r="N871" s="19"/>
      <c r="O871" s="19"/>
      <c r="P871" s="19"/>
      <c r="Q871" s="19"/>
      <c r="R871" s="19"/>
    </row>
    <row r="872" spans="1:18" ht="13.2">
      <c r="A872" s="19"/>
      <c r="B872" s="19"/>
      <c r="C872" s="19"/>
      <c r="D872" s="19"/>
      <c r="E872" s="19"/>
      <c r="F872" s="19"/>
      <c r="G872" s="19"/>
      <c r="H872" s="19"/>
      <c r="I872" s="19"/>
      <c r="J872" s="19"/>
      <c r="K872" s="19"/>
      <c r="L872" s="19"/>
      <c r="M872" s="19"/>
      <c r="N872" s="19"/>
      <c r="O872" s="19"/>
      <c r="P872" s="19"/>
      <c r="Q872" s="19"/>
      <c r="R872" s="19"/>
    </row>
    <row r="873" spans="1:18" ht="13.2">
      <c r="A873" s="19"/>
      <c r="B873" s="19"/>
      <c r="C873" s="19"/>
      <c r="D873" s="19"/>
      <c r="E873" s="19"/>
      <c r="F873" s="19"/>
      <c r="G873" s="19"/>
      <c r="H873" s="19"/>
      <c r="I873" s="19"/>
      <c r="J873" s="19"/>
      <c r="K873" s="19"/>
      <c r="L873" s="19"/>
      <c r="M873" s="19"/>
      <c r="N873" s="19"/>
      <c r="O873" s="19"/>
      <c r="P873" s="19"/>
      <c r="Q873" s="19"/>
      <c r="R873" s="19"/>
    </row>
    <row r="874" spans="1:18" ht="13.2">
      <c r="A874" s="19"/>
      <c r="B874" s="19"/>
      <c r="C874" s="19"/>
      <c r="D874" s="19"/>
      <c r="E874" s="19"/>
      <c r="F874" s="19"/>
      <c r="G874" s="19"/>
      <c r="H874" s="19"/>
      <c r="I874" s="19"/>
      <c r="J874" s="19"/>
      <c r="K874" s="19"/>
      <c r="L874" s="19"/>
      <c r="M874" s="19"/>
      <c r="N874" s="19"/>
      <c r="O874" s="19"/>
      <c r="P874" s="19"/>
      <c r="Q874" s="19"/>
      <c r="R874" s="19"/>
    </row>
    <row r="875" spans="1:18" ht="13.2">
      <c r="A875" s="19"/>
      <c r="B875" s="19"/>
      <c r="C875" s="19"/>
      <c r="D875" s="19"/>
      <c r="E875" s="19"/>
      <c r="F875" s="19"/>
      <c r="G875" s="19"/>
      <c r="H875" s="19"/>
      <c r="I875" s="19"/>
      <c r="J875" s="19"/>
      <c r="K875" s="19"/>
      <c r="L875" s="19"/>
      <c r="M875" s="19"/>
      <c r="N875" s="19"/>
      <c r="O875" s="19"/>
      <c r="P875" s="19"/>
      <c r="Q875" s="19"/>
      <c r="R875" s="19"/>
    </row>
    <row r="876" spans="1:18" ht="13.2">
      <c r="A876" s="19"/>
      <c r="B876" s="19"/>
      <c r="C876" s="19"/>
      <c r="D876" s="19"/>
      <c r="E876" s="19"/>
      <c r="F876" s="19"/>
      <c r="G876" s="19"/>
      <c r="H876" s="19"/>
      <c r="I876" s="19"/>
      <c r="J876" s="19"/>
      <c r="K876" s="19"/>
      <c r="L876" s="19"/>
      <c r="M876" s="19"/>
      <c r="N876" s="19"/>
      <c r="O876" s="19"/>
      <c r="P876" s="19"/>
      <c r="Q876" s="19"/>
      <c r="R876" s="19"/>
    </row>
    <row r="877" spans="1:18" ht="13.2">
      <c r="A877" s="19"/>
      <c r="B877" s="19"/>
      <c r="C877" s="19"/>
      <c r="D877" s="19"/>
      <c r="E877" s="19"/>
      <c r="F877" s="19"/>
      <c r="G877" s="19"/>
      <c r="H877" s="19"/>
      <c r="I877" s="19"/>
      <c r="J877" s="19"/>
      <c r="K877" s="19"/>
      <c r="L877" s="19"/>
      <c r="M877" s="19"/>
      <c r="N877" s="19"/>
      <c r="O877" s="19"/>
      <c r="P877" s="19"/>
      <c r="Q877" s="19"/>
      <c r="R877" s="19"/>
    </row>
    <row r="878" spans="1:18" ht="13.2">
      <c r="A878" s="19"/>
      <c r="B878" s="19"/>
      <c r="C878" s="19"/>
      <c r="D878" s="19"/>
      <c r="E878" s="19"/>
      <c r="F878" s="19"/>
      <c r="G878" s="19"/>
      <c r="H878" s="19"/>
      <c r="I878" s="19"/>
      <c r="J878" s="19"/>
      <c r="K878" s="19"/>
      <c r="L878" s="19"/>
      <c r="M878" s="19"/>
      <c r="N878" s="19"/>
      <c r="O878" s="19"/>
      <c r="P878" s="19"/>
      <c r="Q878" s="19"/>
      <c r="R878" s="19"/>
    </row>
    <row r="879" spans="1:18" ht="13.2">
      <c r="A879" s="19"/>
      <c r="B879" s="19"/>
      <c r="C879" s="19"/>
      <c r="D879" s="19"/>
      <c r="E879" s="19"/>
      <c r="F879" s="19"/>
      <c r="G879" s="19"/>
      <c r="H879" s="19"/>
      <c r="I879" s="19"/>
      <c r="J879" s="19"/>
      <c r="K879" s="19"/>
      <c r="L879" s="19"/>
      <c r="M879" s="19"/>
      <c r="N879" s="19"/>
      <c r="O879" s="19"/>
      <c r="P879" s="19"/>
      <c r="Q879" s="19"/>
      <c r="R879" s="19"/>
    </row>
    <row r="880" spans="1:18" ht="13.2">
      <c r="A880" s="19"/>
      <c r="B880" s="19"/>
      <c r="C880" s="19"/>
      <c r="D880" s="19"/>
      <c r="E880" s="19"/>
      <c r="F880" s="19"/>
      <c r="G880" s="19"/>
      <c r="H880" s="19"/>
      <c r="I880" s="19"/>
      <c r="J880" s="19"/>
      <c r="K880" s="19"/>
      <c r="L880" s="19"/>
      <c r="M880" s="19"/>
      <c r="N880" s="19"/>
      <c r="O880" s="19"/>
      <c r="P880" s="19"/>
      <c r="Q880" s="19"/>
      <c r="R880" s="19"/>
    </row>
    <row r="881" spans="1:18" ht="13.2">
      <c r="A881" s="19"/>
      <c r="B881" s="19"/>
      <c r="C881" s="19"/>
      <c r="D881" s="19"/>
      <c r="E881" s="19"/>
      <c r="F881" s="19"/>
      <c r="G881" s="19"/>
      <c r="H881" s="19"/>
      <c r="I881" s="19"/>
      <c r="J881" s="19"/>
      <c r="K881" s="19"/>
      <c r="L881" s="19"/>
      <c r="M881" s="19"/>
      <c r="N881" s="19"/>
      <c r="O881" s="19"/>
      <c r="P881" s="19"/>
      <c r="Q881" s="19"/>
      <c r="R881" s="19"/>
    </row>
    <row r="882" spans="1:18" ht="13.2">
      <c r="A882" s="19"/>
      <c r="B882" s="19"/>
      <c r="C882" s="19"/>
      <c r="D882" s="19"/>
      <c r="E882" s="19"/>
      <c r="F882" s="19"/>
      <c r="G882" s="19"/>
      <c r="H882" s="19"/>
      <c r="I882" s="19"/>
      <c r="J882" s="19"/>
      <c r="K882" s="19"/>
      <c r="L882" s="19"/>
      <c r="M882" s="19"/>
      <c r="N882" s="19"/>
      <c r="O882" s="19"/>
      <c r="P882" s="19"/>
      <c r="Q882" s="19"/>
      <c r="R882" s="19"/>
    </row>
    <row r="883" spans="1:18" ht="13.2">
      <c r="A883" s="19"/>
      <c r="B883" s="19"/>
      <c r="C883" s="19"/>
      <c r="D883" s="19"/>
      <c r="E883" s="19"/>
      <c r="F883" s="19"/>
      <c r="G883" s="19"/>
      <c r="H883" s="19"/>
      <c r="I883" s="19"/>
      <c r="J883" s="19"/>
      <c r="K883" s="19"/>
      <c r="L883" s="19"/>
      <c r="M883" s="19"/>
      <c r="N883" s="19"/>
      <c r="O883" s="19"/>
      <c r="P883" s="19"/>
      <c r="Q883" s="19"/>
      <c r="R883" s="19"/>
    </row>
    <row r="884" spans="1:18" ht="13.2">
      <c r="A884" s="19"/>
      <c r="B884" s="19"/>
      <c r="C884" s="19"/>
      <c r="D884" s="19"/>
      <c r="E884" s="19"/>
      <c r="F884" s="19"/>
      <c r="G884" s="19"/>
      <c r="H884" s="19"/>
      <c r="I884" s="19"/>
      <c r="J884" s="19"/>
      <c r="K884" s="19"/>
      <c r="L884" s="19"/>
      <c r="M884" s="19"/>
      <c r="N884" s="19"/>
      <c r="O884" s="19"/>
      <c r="P884" s="19"/>
      <c r="Q884" s="19"/>
      <c r="R884" s="19"/>
    </row>
    <row r="885" spans="1:18" ht="13.2">
      <c r="A885" s="19"/>
      <c r="B885" s="19"/>
      <c r="C885" s="19"/>
      <c r="D885" s="19"/>
      <c r="E885" s="19"/>
      <c r="F885" s="19"/>
      <c r="G885" s="19"/>
      <c r="H885" s="19"/>
      <c r="I885" s="19"/>
      <c r="J885" s="19"/>
      <c r="K885" s="19"/>
      <c r="L885" s="19"/>
      <c r="M885" s="19"/>
      <c r="N885" s="19"/>
      <c r="O885" s="19"/>
      <c r="P885" s="19"/>
      <c r="Q885" s="19"/>
      <c r="R885" s="19"/>
    </row>
    <row r="886" spans="1:18" ht="13.2">
      <c r="A886" s="19"/>
      <c r="B886" s="19"/>
      <c r="C886" s="19"/>
      <c r="D886" s="19"/>
      <c r="E886" s="19"/>
      <c r="F886" s="19"/>
      <c r="G886" s="19"/>
      <c r="H886" s="19"/>
      <c r="I886" s="19"/>
      <c r="J886" s="19"/>
      <c r="K886" s="19"/>
      <c r="L886" s="19"/>
      <c r="M886" s="19"/>
      <c r="N886" s="19"/>
      <c r="O886" s="19"/>
      <c r="P886" s="19"/>
      <c r="Q886" s="19"/>
      <c r="R886" s="19"/>
    </row>
    <row r="887" spans="1:18" ht="13.2">
      <c r="A887" s="19"/>
      <c r="B887" s="19"/>
      <c r="C887" s="19"/>
      <c r="D887" s="19"/>
      <c r="E887" s="19"/>
      <c r="F887" s="19"/>
      <c r="G887" s="19"/>
      <c r="H887" s="19"/>
      <c r="I887" s="19"/>
      <c r="J887" s="19"/>
      <c r="K887" s="19"/>
      <c r="L887" s="19"/>
      <c r="M887" s="19"/>
      <c r="N887" s="19"/>
      <c r="O887" s="19"/>
      <c r="P887" s="19"/>
      <c r="Q887" s="19"/>
      <c r="R887" s="19"/>
    </row>
    <row r="888" spans="1:18" ht="13.2">
      <c r="A888" s="19"/>
      <c r="B888" s="19"/>
      <c r="C888" s="19"/>
      <c r="D888" s="19"/>
      <c r="E888" s="19"/>
      <c r="F888" s="19"/>
      <c r="G888" s="19"/>
      <c r="H888" s="19"/>
      <c r="I888" s="19"/>
      <c r="J888" s="19"/>
      <c r="K888" s="19"/>
      <c r="L888" s="19"/>
      <c r="M888" s="19"/>
      <c r="N888" s="19"/>
      <c r="O888" s="19"/>
      <c r="P888" s="19"/>
      <c r="Q888" s="19"/>
      <c r="R888" s="19"/>
    </row>
    <row r="889" spans="1:18" ht="13.2">
      <c r="A889" s="19"/>
      <c r="B889" s="19"/>
      <c r="C889" s="19"/>
      <c r="D889" s="19"/>
      <c r="E889" s="19"/>
      <c r="F889" s="19"/>
      <c r="G889" s="19"/>
      <c r="H889" s="19"/>
      <c r="I889" s="19"/>
      <c r="J889" s="19"/>
      <c r="K889" s="19"/>
      <c r="L889" s="19"/>
      <c r="M889" s="19"/>
      <c r="N889" s="19"/>
      <c r="O889" s="19"/>
      <c r="P889" s="19"/>
      <c r="Q889" s="19"/>
      <c r="R889" s="19"/>
    </row>
    <row r="890" spans="1:18" ht="13.2">
      <c r="A890" s="19"/>
      <c r="B890" s="19"/>
      <c r="C890" s="19"/>
      <c r="D890" s="19"/>
      <c r="E890" s="19"/>
      <c r="F890" s="19"/>
      <c r="G890" s="19"/>
      <c r="H890" s="19"/>
      <c r="I890" s="19"/>
      <c r="J890" s="19"/>
      <c r="K890" s="19"/>
      <c r="L890" s="19"/>
      <c r="M890" s="19"/>
      <c r="N890" s="19"/>
      <c r="O890" s="19"/>
      <c r="P890" s="19"/>
      <c r="Q890" s="19"/>
      <c r="R890" s="19"/>
    </row>
    <row r="891" spans="1:18" ht="13.2">
      <c r="A891" s="19"/>
      <c r="B891" s="19"/>
      <c r="C891" s="19"/>
      <c r="D891" s="19"/>
      <c r="E891" s="19"/>
      <c r="F891" s="19"/>
      <c r="G891" s="19"/>
      <c r="H891" s="19"/>
      <c r="I891" s="19"/>
      <c r="J891" s="19"/>
      <c r="K891" s="19"/>
      <c r="L891" s="19"/>
      <c r="M891" s="19"/>
      <c r="N891" s="19"/>
      <c r="O891" s="19"/>
      <c r="P891" s="19"/>
      <c r="Q891" s="19"/>
      <c r="R891" s="19"/>
    </row>
    <row r="892" spans="1:18" ht="13.2">
      <c r="A892" s="19"/>
      <c r="B892" s="19"/>
      <c r="C892" s="19"/>
      <c r="D892" s="19"/>
      <c r="E892" s="19"/>
      <c r="F892" s="19"/>
      <c r="G892" s="19"/>
      <c r="H892" s="19"/>
      <c r="I892" s="19"/>
      <c r="J892" s="19"/>
      <c r="K892" s="19"/>
      <c r="L892" s="19"/>
      <c r="M892" s="19"/>
      <c r="N892" s="19"/>
      <c r="O892" s="19"/>
      <c r="P892" s="19"/>
      <c r="Q892" s="19"/>
      <c r="R892" s="19"/>
    </row>
    <row r="893" spans="1:18" ht="13.2">
      <c r="A893" s="19"/>
      <c r="B893" s="19"/>
      <c r="C893" s="19"/>
      <c r="D893" s="19"/>
      <c r="E893" s="19"/>
      <c r="F893" s="19"/>
      <c r="G893" s="19"/>
      <c r="H893" s="19"/>
      <c r="I893" s="19"/>
      <c r="J893" s="19"/>
      <c r="K893" s="19"/>
      <c r="L893" s="19"/>
      <c r="M893" s="19"/>
      <c r="N893" s="19"/>
      <c r="O893" s="19"/>
      <c r="P893" s="19"/>
      <c r="Q893" s="19"/>
      <c r="R893" s="19"/>
    </row>
    <row r="894" spans="1:18" ht="13.2">
      <c r="A894" s="19"/>
      <c r="B894" s="19"/>
      <c r="C894" s="19"/>
      <c r="D894" s="19"/>
      <c r="E894" s="19"/>
      <c r="F894" s="19"/>
      <c r="G894" s="19"/>
      <c r="H894" s="19"/>
      <c r="I894" s="19"/>
      <c r="J894" s="19"/>
      <c r="K894" s="19"/>
      <c r="L894" s="19"/>
      <c r="M894" s="19"/>
      <c r="N894" s="19"/>
      <c r="O894" s="19"/>
      <c r="P894" s="19"/>
      <c r="Q894" s="19"/>
      <c r="R894" s="19"/>
    </row>
    <row r="895" spans="1:18" ht="13.2">
      <c r="A895" s="19"/>
      <c r="B895" s="19"/>
      <c r="C895" s="19"/>
      <c r="D895" s="19"/>
      <c r="E895" s="19"/>
      <c r="F895" s="19"/>
      <c r="G895" s="19"/>
      <c r="H895" s="19"/>
      <c r="I895" s="19"/>
      <c r="J895" s="19"/>
      <c r="K895" s="19"/>
      <c r="L895" s="19"/>
      <c r="M895" s="19"/>
      <c r="N895" s="19"/>
      <c r="O895" s="19"/>
      <c r="P895" s="19"/>
      <c r="Q895" s="19"/>
      <c r="R895" s="19"/>
    </row>
    <row r="896" spans="1:18" ht="13.2">
      <c r="A896" s="19"/>
      <c r="B896" s="19"/>
      <c r="C896" s="19"/>
      <c r="D896" s="19"/>
      <c r="E896" s="19"/>
      <c r="F896" s="19"/>
      <c r="G896" s="19"/>
      <c r="H896" s="19"/>
      <c r="I896" s="19"/>
      <c r="J896" s="19"/>
      <c r="K896" s="19"/>
      <c r="L896" s="19"/>
      <c r="M896" s="19"/>
      <c r="N896" s="19"/>
      <c r="O896" s="19"/>
      <c r="P896" s="19"/>
      <c r="Q896" s="19"/>
      <c r="R896" s="19"/>
    </row>
    <row r="897" spans="1:18" ht="13.2">
      <c r="A897" s="19"/>
      <c r="B897" s="19"/>
      <c r="C897" s="19"/>
      <c r="D897" s="19"/>
      <c r="E897" s="19"/>
      <c r="F897" s="19"/>
      <c r="G897" s="19"/>
      <c r="H897" s="19"/>
      <c r="I897" s="19"/>
      <c r="J897" s="19"/>
      <c r="K897" s="19"/>
      <c r="L897" s="19"/>
      <c r="M897" s="19"/>
      <c r="N897" s="19"/>
      <c r="O897" s="19"/>
      <c r="P897" s="19"/>
      <c r="Q897" s="19"/>
      <c r="R897" s="19"/>
    </row>
    <row r="898" spans="1:18" ht="13.2">
      <c r="A898" s="19"/>
      <c r="B898" s="19"/>
      <c r="C898" s="19"/>
      <c r="D898" s="19"/>
      <c r="E898" s="19"/>
      <c r="F898" s="19"/>
      <c r="G898" s="19"/>
      <c r="H898" s="19"/>
      <c r="I898" s="19"/>
      <c r="J898" s="19"/>
      <c r="K898" s="19"/>
      <c r="L898" s="19"/>
      <c r="M898" s="19"/>
      <c r="N898" s="19"/>
      <c r="O898" s="19"/>
      <c r="P898" s="19"/>
      <c r="Q898" s="19"/>
      <c r="R898" s="19"/>
    </row>
    <row r="899" spans="1:18" ht="13.2">
      <c r="A899" s="19"/>
      <c r="B899" s="19"/>
      <c r="C899" s="19"/>
      <c r="D899" s="19"/>
      <c r="E899" s="19"/>
      <c r="F899" s="19"/>
      <c r="G899" s="19"/>
      <c r="H899" s="19"/>
      <c r="I899" s="19"/>
      <c r="J899" s="19"/>
      <c r="K899" s="19"/>
      <c r="L899" s="19"/>
      <c r="M899" s="19"/>
      <c r="N899" s="19"/>
      <c r="O899" s="19"/>
      <c r="P899" s="19"/>
      <c r="Q899" s="19"/>
      <c r="R899" s="19"/>
    </row>
    <row r="900" spans="1:18" ht="13.2">
      <c r="A900" s="19"/>
      <c r="B900" s="19"/>
      <c r="C900" s="19"/>
      <c r="D900" s="19"/>
      <c r="E900" s="19"/>
      <c r="F900" s="19"/>
      <c r="G900" s="19"/>
      <c r="H900" s="19"/>
      <c r="I900" s="19"/>
      <c r="J900" s="19"/>
      <c r="K900" s="19"/>
      <c r="L900" s="19"/>
      <c r="M900" s="19"/>
      <c r="N900" s="19"/>
      <c r="O900" s="19"/>
      <c r="P900" s="19"/>
      <c r="Q900" s="19"/>
      <c r="R900" s="19"/>
    </row>
    <row r="901" spans="1:18" ht="13.2">
      <c r="A901" s="19"/>
      <c r="B901" s="19"/>
      <c r="C901" s="19"/>
      <c r="D901" s="19"/>
      <c r="E901" s="19"/>
      <c r="F901" s="19"/>
      <c r="G901" s="19"/>
      <c r="H901" s="19"/>
      <c r="I901" s="19"/>
      <c r="J901" s="19"/>
      <c r="K901" s="19"/>
      <c r="L901" s="19"/>
      <c r="M901" s="19"/>
      <c r="N901" s="19"/>
      <c r="O901" s="19"/>
      <c r="P901" s="19"/>
      <c r="Q901" s="19"/>
      <c r="R901" s="19"/>
    </row>
    <row r="902" spans="1:18" ht="13.2">
      <c r="A902" s="19"/>
      <c r="B902" s="19"/>
      <c r="C902" s="19"/>
      <c r="D902" s="19"/>
      <c r="E902" s="19"/>
      <c r="F902" s="19"/>
      <c r="G902" s="19"/>
      <c r="H902" s="19"/>
      <c r="I902" s="19"/>
      <c r="J902" s="19"/>
      <c r="K902" s="19"/>
      <c r="L902" s="19"/>
      <c r="M902" s="19"/>
      <c r="N902" s="19"/>
      <c r="O902" s="19"/>
      <c r="P902" s="19"/>
      <c r="Q902" s="19"/>
      <c r="R902" s="19"/>
    </row>
    <row r="903" spans="1:18" ht="13.2">
      <c r="A903" s="19"/>
      <c r="B903" s="19"/>
      <c r="C903" s="19"/>
      <c r="D903" s="19"/>
      <c r="E903" s="19"/>
      <c r="F903" s="19"/>
      <c r="G903" s="19"/>
      <c r="H903" s="19"/>
      <c r="I903" s="19"/>
      <c r="J903" s="19"/>
      <c r="K903" s="19"/>
      <c r="L903" s="19"/>
      <c r="M903" s="19"/>
      <c r="N903" s="19"/>
      <c r="O903" s="19"/>
      <c r="P903" s="19"/>
      <c r="Q903" s="19"/>
      <c r="R903" s="19"/>
    </row>
    <row r="904" spans="1:18" ht="13.2">
      <c r="A904" s="19"/>
      <c r="B904" s="19"/>
      <c r="C904" s="19"/>
      <c r="D904" s="19"/>
      <c r="E904" s="19"/>
      <c r="F904" s="19"/>
      <c r="G904" s="19"/>
      <c r="H904" s="19"/>
      <c r="I904" s="19"/>
      <c r="J904" s="19"/>
      <c r="K904" s="19"/>
      <c r="L904" s="19"/>
      <c r="M904" s="19"/>
      <c r="N904" s="19"/>
      <c r="O904" s="19"/>
      <c r="P904" s="19"/>
      <c r="Q904" s="19"/>
      <c r="R904" s="19"/>
    </row>
    <row r="905" spans="1:18" ht="13.2">
      <c r="A905" s="19"/>
      <c r="B905" s="19"/>
      <c r="C905" s="19"/>
      <c r="D905" s="19"/>
      <c r="E905" s="19"/>
      <c r="F905" s="19"/>
      <c r="G905" s="19"/>
      <c r="H905" s="19"/>
      <c r="I905" s="19"/>
      <c r="J905" s="19"/>
      <c r="K905" s="19"/>
      <c r="L905" s="19"/>
      <c r="M905" s="19"/>
      <c r="N905" s="19"/>
      <c r="O905" s="19"/>
      <c r="P905" s="19"/>
      <c r="Q905" s="19"/>
      <c r="R905" s="19"/>
    </row>
    <row r="906" spans="1:18" ht="13.2">
      <c r="A906" s="19"/>
      <c r="B906" s="19"/>
      <c r="C906" s="19"/>
      <c r="D906" s="19"/>
      <c r="E906" s="19"/>
      <c r="F906" s="19"/>
      <c r="G906" s="19"/>
      <c r="H906" s="19"/>
      <c r="I906" s="19"/>
      <c r="J906" s="19"/>
      <c r="K906" s="19"/>
      <c r="L906" s="19"/>
      <c r="M906" s="19"/>
      <c r="N906" s="19"/>
      <c r="O906" s="19"/>
      <c r="P906" s="19"/>
      <c r="Q906" s="19"/>
      <c r="R906" s="19"/>
    </row>
    <row r="907" spans="1:18" ht="13.2">
      <c r="A907" s="19"/>
      <c r="B907" s="19"/>
      <c r="C907" s="19"/>
      <c r="D907" s="19"/>
      <c r="E907" s="19"/>
      <c r="F907" s="19"/>
      <c r="G907" s="19"/>
      <c r="H907" s="19"/>
      <c r="I907" s="19"/>
      <c r="J907" s="19"/>
      <c r="K907" s="19"/>
      <c r="L907" s="19"/>
      <c r="M907" s="19"/>
      <c r="N907" s="19"/>
      <c r="O907" s="19"/>
      <c r="P907" s="19"/>
      <c r="Q907" s="19"/>
      <c r="R907" s="19"/>
    </row>
    <row r="908" spans="1:18" ht="13.2">
      <c r="A908" s="19"/>
      <c r="B908" s="19"/>
      <c r="C908" s="19"/>
      <c r="D908" s="19"/>
      <c r="E908" s="19"/>
      <c r="F908" s="19"/>
      <c r="G908" s="19"/>
      <c r="H908" s="19"/>
      <c r="I908" s="19"/>
      <c r="J908" s="19"/>
      <c r="K908" s="19"/>
      <c r="L908" s="19"/>
      <c r="M908" s="19"/>
      <c r="N908" s="19"/>
      <c r="O908" s="19"/>
      <c r="P908" s="19"/>
      <c r="Q908" s="19"/>
      <c r="R908" s="19"/>
    </row>
    <row r="909" spans="1:18" ht="13.2">
      <c r="A909" s="19"/>
      <c r="B909" s="19"/>
      <c r="C909" s="19"/>
      <c r="D909" s="19"/>
      <c r="E909" s="19"/>
      <c r="F909" s="19"/>
      <c r="G909" s="19"/>
      <c r="H909" s="19"/>
      <c r="I909" s="19"/>
      <c r="J909" s="19"/>
      <c r="K909" s="19"/>
      <c r="L909" s="19"/>
      <c r="M909" s="19"/>
      <c r="N909" s="19"/>
      <c r="O909" s="19"/>
      <c r="P909" s="19"/>
      <c r="Q909" s="19"/>
      <c r="R909" s="19"/>
    </row>
    <row r="910" spans="1:18" ht="13.2">
      <c r="A910" s="19"/>
      <c r="B910" s="19"/>
      <c r="C910" s="19"/>
      <c r="D910" s="19"/>
      <c r="E910" s="19"/>
      <c r="F910" s="19"/>
      <c r="G910" s="19"/>
      <c r="H910" s="19"/>
      <c r="I910" s="19"/>
      <c r="J910" s="19"/>
      <c r="K910" s="19"/>
      <c r="L910" s="19"/>
      <c r="M910" s="19"/>
      <c r="N910" s="19"/>
      <c r="O910" s="19"/>
      <c r="P910" s="19"/>
      <c r="Q910" s="19"/>
      <c r="R910" s="19"/>
    </row>
    <row r="911" spans="1:18" ht="13.2">
      <c r="A911" s="19"/>
      <c r="B911" s="19"/>
      <c r="C911" s="19"/>
      <c r="D911" s="19"/>
      <c r="E911" s="19"/>
      <c r="F911" s="19"/>
      <c r="G911" s="19"/>
      <c r="H911" s="19"/>
      <c r="I911" s="19"/>
      <c r="J911" s="19"/>
      <c r="K911" s="19"/>
      <c r="L911" s="19"/>
      <c r="M911" s="19"/>
      <c r="N911" s="19"/>
      <c r="O911" s="19"/>
      <c r="P911" s="19"/>
      <c r="Q911" s="19"/>
      <c r="R911" s="19"/>
    </row>
    <row r="912" spans="1:18" ht="13.2">
      <c r="A912" s="19"/>
      <c r="B912" s="19"/>
      <c r="C912" s="19"/>
      <c r="D912" s="19"/>
      <c r="E912" s="19"/>
      <c r="F912" s="19"/>
      <c r="G912" s="19"/>
      <c r="H912" s="19"/>
      <c r="I912" s="19"/>
      <c r="J912" s="19"/>
      <c r="K912" s="19"/>
      <c r="L912" s="19"/>
      <c r="M912" s="19"/>
      <c r="N912" s="19"/>
      <c r="O912" s="19"/>
      <c r="P912" s="19"/>
      <c r="Q912" s="19"/>
      <c r="R912" s="19"/>
    </row>
    <row r="913" spans="1:18" ht="13.2">
      <c r="A913" s="19"/>
      <c r="B913" s="19"/>
      <c r="C913" s="19"/>
      <c r="D913" s="19"/>
      <c r="E913" s="19"/>
      <c r="F913" s="19"/>
      <c r="G913" s="19"/>
      <c r="H913" s="19"/>
      <c r="I913" s="19"/>
      <c r="J913" s="19"/>
      <c r="K913" s="19"/>
      <c r="L913" s="19"/>
      <c r="M913" s="19"/>
      <c r="N913" s="19"/>
      <c r="O913" s="19"/>
      <c r="P913" s="19"/>
      <c r="Q913" s="19"/>
      <c r="R913" s="19"/>
    </row>
    <row r="914" spans="1:18" ht="13.2">
      <c r="A914" s="19"/>
      <c r="B914" s="19"/>
      <c r="C914" s="19"/>
      <c r="D914" s="19"/>
      <c r="E914" s="19"/>
      <c r="F914" s="19"/>
      <c r="G914" s="19"/>
      <c r="H914" s="19"/>
      <c r="I914" s="19"/>
      <c r="J914" s="19"/>
      <c r="K914" s="19"/>
      <c r="L914" s="19"/>
      <c r="M914" s="19"/>
      <c r="N914" s="19"/>
      <c r="O914" s="19"/>
      <c r="P914" s="19"/>
      <c r="Q914" s="19"/>
      <c r="R914" s="19"/>
    </row>
    <row r="915" spans="1:18" ht="13.2">
      <c r="A915" s="19"/>
      <c r="B915" s="19"/>
      <c r="C915" s="19"/>
      <c r="D915" s="19"/>
      <c r="E915" s="19"/>
      <c r="F915" s="19"/>
      <c r="G915" s="19"/>
      <c r="H915" s="19"/>
      <c r="I915" s="19"/>
      <c r="J915" s="19"/>
      <c r="K915" s="19"/>
      <c r="L915" s="19"/>
      <c r="M915" s="19"/>
      <c r="N915" s="19"/>
      <c r="O915" s="19"/>
      <c r="P915" s="19"/>
      <c r="Q915" s="19"/>
      <c r="R915" s="19"/>
    </row>
    <row r="916" spans="1:18" ht="13.2">
      <c r="A916" s="19"/>
      <c r="B916" s="19"/>
      <c r="C916" s="19"/>
      <c r="D916" s="19"/>
      <c r="E916" s="19"/>
      <c r="F916" s="19"/>
      <c r="G916" s="19"/>
      <c r="H916" s="19"/>
      <c r="I916" s="19"/>
      <c r="J916" s="19"/>
      <c r="K916" s="19"/>
      <c r="L916" s="19"/>
      <c r="M916" s="19"/>
      <c r="N916" s="19"/>
      <c r="O916" s="19"/>
      <c r="P916" s="19"/>
      <c r="Q916" s="19"/>
      <c r="R916" s="19"/>
    </row>
    <row r="917" spans="1:18" ht="13.2">
      <c r="A917" s="19"/>
      <c r="B917" s="19"/>
      <c r="C917" s="19"/>
      <c r="D917" s="19"/>
      <c r="E917" s="19"/>
      <c r="F917" s="19"/>
      <c r="G917" s="19"/>
      <c r="H917" s="19"/>
      <c r="I917" s="19"/>
      <c r="J917" s="19"/>
      <c r="K917" s="19"/>
      <c r="L917" s="19"/>
      <c r="M917" s="19"/>
      <c r="N917" s="19"/>
      <c r="O917" s="19"/>
      <c r="P917" s="19"/>
      <c r="Q917" s="19"/>
      <c r="R917" s="19"/>
    </row>
    <row r="918" spans="1:18" ht="13.2">
      <c r="A918" s="19"/>
      <c r="B918" s="19"/>
      <c r="C918" s="19"/>
      <c r="D918" s="19"/>
      <c r="E918" s="19"/>
      <c r="F918" s="19"/>
      <c r="G918" s="19"/>
      <c r="H918" s="19"/>
      <c r="I918" s="19"/>
      <c r="J918" s="19"/>
      <c r="K918" s="19"/>
      <c r="L918" s="19"/>
      <c r="M918" s="19"/>
      <c r="N918" s="19"/>
      <c r="O918" s="19"/>
      <c r="P918" s="19"/>
      <c r="Q918" s="19"/>
      <c r="R918" s="19"/>
    </row>
    <row r="919" spans="1:18" ht="13.2">
      <c r="A919" s="19"/>
      <c r="B919" s="19"/>
      <c r="C919" s="19"/>
      <c r="D919" s="19"/>
      <c r="E919" s="19"/>
      <c r="F919" s="19"/>
      <c r="G919" s="19"/>
      <c r="H919" s="19"/>
      <c r="I919" s="19"/>
      <c r="J919" s="19"/>
      <c r="K919" s="19"/>
      <c r="L919" s="19"/>
      <c r="M919" s="19"/>
      <c r="N919" s="19"/>
      <c r="O919" s="19"/>
      <c r="P919" s="19"/>
      <c r="Q919" s="19"/>
      <c r="R919" s="19"/>
    </row>
    <row r="920" spans="1:18" ht="13.2">
      <c r="A920" s="19"/>
      <c r="B920" s="19"/>
      <c r="C920" s="19"/>
      <c r="D920" s="19"/>
      <c r="E920" s="19"/>
      <c r="F920" s="19"/>
      <c r="G920" s="19"/>
      <c r="H920" s="19"/>
      <c r="I920" s="19"/>
      <c r="J920" s="19"/>
      <c r="K920" s="19"/>
      <c r="L920" s="19"/>
      <c r="M920" s="19"/>
      <c r="N920" s="19"/>
      <c r="O920" s="19"/>
      <c r="P920" s="19"/>
      <c r="Q920" s="19"/>
      <c r="R920" s="19"/>
    </row>
    <row r="921" spans="1:18" ht="13.2">
      <c r="A921" s="19"/>
      <c r="B921" s="19"/>
      <c r="C921" s="19"/>
      <c r="D921" s="19"/>
      <c r="E921" s="19"/>
      <c r="F921" s="19"/>
      <c r="G921" s="19"/>
      <c r="H921" s="19"/>
      <c r="I921" s="19"/>
      <c r="J921" s="19"/>
      <c r="K921" s="19"/>
      <c r="L921" s="19"/>
      <c r="M921" s="19"/>
      <c r="N921" s="19"/>
      <c r="O921" s="19"/>
      <c r="P921" s="19"/>
      <c r="Q921" s="19"/>
      <c r="R921" s="19"/>
    </row>
    <row r="922" spans="1:18" ht="13.2">
      <c r="A922" s="19"/>
      <c r="B922" s="19"/>
      <c r="C922" s="19"/>
      <c r="D922" s="19"/>
      <c r="E922" s="19"/>
      <c r="F922" s="19"/>
      <c r="G922" s="19"/>
      <c r="H922" s="19"/>
      <c r="I922" s="19"/>
      <c r="J922" s="19"/>
      <c r="K922" s="19"/>
      <c r="L922" s="19"/>
      <c r="M922" s="19"/>
      <c r="N922" s="19"/>
      <c r="O922" s="19"/>
      <c r="P922" s="19"/>
      <c r="Q922" s="19"/>
      <c r="R922" s="19"/>
    </row>
    <row r="923" spans="1:18" ht="13.2">
      <c r="A923" s="19"/>
      <c r="B923" s="19"/>
      <c r="C923" s="19"/>
      <c r="D923" s="19"/>
      <c r="E923" s="19"/>
      <c r="F923" s="19"/>
      <c r="G923" s="19"/>
      <c r="H923" s="19"/>
      <c r="I923" s="19"/>
      <c r="J923" s="19"/>
      <c r="K923" s="19"/>
      <c r="L923" s="19"/>
      <c r="M923" s="19"/>
      <c r="N923" s="19"/>
      <c r="O923" s="19"/>
      <c r="P923" s="19"/>
      <c r="Q923" s="19"/>
      <c r="R923" s="19"/>
    </row>
    <row r="924" spans="1:18" ht="13.2">
      <c r="A924" s="19"/>
      <c r="B924" s="19"/>
      <c r="C924" s="19"/>
      <c r="D924" s="19"/>
      <c r="E924" s="19"/>
      <c r="F924" s="19"/>
      <c r="G924" s="19"/>
      <c r="H924" s="19"/>
      <c r="I924" s="19"/>
      <c r="J924" s="19"/>
      <c r="K924" s="19"/>
      <c r="L924" s="19"/>
      <c r="M924" s="19"/>
      <c r="N924" s="19"/>
      <c r="O924" s="19"/>
      <c r="P924" s="19"/>
      <c r="Q924" s="19"/>
      <c r="R924" s="19"/>
    </row>
    <row r="925" spans="1:18" ht="13.2">
      <c r="A925" s="19"/>
      <c r="B925" s="19"/>
      <c r="C925" s="19"/>
      <c r="D925" s="19"/>
      <c r="E925" s="19"/>
      <c r="F925" s="19"/>
      <c r="G925" s="19"/>
      <c r="H925" s="19"/>
      <c r="I925" s="19"/>
      <c r="J925" s="19"/>
      <c r="K925" s="19"/>
      <c r="L925" s="19"/>
      <c r="M925" s="19"/>
      <c r="N925" s="19"/>
      <c r="O925" s="19"/>
      <c r="P925" s="19"/>
      <c r="Q925" s="19"/>
      <c r="R925" s="19"/>
    </row>
    <row r="926" spans="1:18" ht="13.2">
      <c r="A926" s="19"/>
      <c r="B926" s="19"/>
      <c r="C926" s="19"/>
      <c r="D926" s="19"/>
      <c r="E926" s="19"/>
      <c r="F926" s="19"/>
      <c r="G926" s="19"/>
      <c r="H926" s="19"/>
      <c r="I926" s="19"/>
      <c r="J926" s="19"/>
      <c r="K926" s="19"/>
      <c r="L926" s="19"/>
      <c r="M926" s="19"/>
      <c r="N926" s="19"/>
      <c r="O926" s="19"/>
      <c r="P926" s="19"/>
      <c r="Q926" s="19"/>
      <c r="R926" s="19"/>
    </row>
    <row r="927" spans="1:18" ht="13.2">
      <c r="A927" s="19"/>
      <c r="B927" s="19"/>
      <c r="C927" s="19"/>
      <c r="D927" s="19"/>
      <c r="E927" s="19"/>
      <c r="F927" s="19"/>
      <c r="G927" s="19"/>
      <c r="H927" s="19"/>
      <c r="I927" s="19"/>
      <c r="J927" s="19"/>
      <c r="K927" s="19"/>
      <c r="L927" s="19"/>
      <c r="M927" s="19"/>
      <c r="N927" s="19"/>
      <c r="O927" s="19"/>
      <c r="P927" s="19"/>
      <c r="Q927" s="19"/>
      <c r="R927" s="19"/>
    </row>
    <row r="928" spans="1:18" ht="13.2">
      <c r="A928" s="19"/>
      <c r="B928" s="19"/>
      <c r="C928" s="19"/>
      <c r="D928" s="19"/>
      <c r="E928" s="19"/>
      <c r="F928" s="19"/>
      <c r="G928" s="19"/>
      <c r="H928" s="19"/>
      <c r="I928" s="19"/>
      <c r="J928" s="19"/>
      <c r="K928" s="19"/>
      <c r="L928" s="19"/>
      <c r="M928" s="19"/>
      <c r="N928" s="19"/>
      <c r="O928" s="19"/>
      <c r="P928" s="19"/>
      <c r="Q928" s="19"/>
      <c r="R928" s="19"/>
    </row>
    <row r="929" spans="1:18" ht="13.2">
      <c r="A929" s="19"/>
      <c r="B929" s="19"/>
      <c r="C929" s="19"/>
      <c r="D929" s="19"/>
      <c r="E929" s="19"/>
      <c r="F929" s="19"/>
      <c r="G929" s="19"/>
      <c r="H929" s="19"/>
      <c r="I929" s="19"/>
      <c r="J929" s="19"/>
      <c r="K929" s="19"/>
      <c r="L929" s="19"/>
      <c r="M929" s="19"/>
      <c r="N929" s="19"/>
      <c r="O929" s="19"/>
      <c r="P929" s="19"/>
      <c r="Q929" s="19"/>
      <c r="R929" s="19"/>
    </row>
    <row r="930" spans="1:18" ht="13.2">
      <c r="A930" s="19"/>
      <c r="B930" s="19"/>
      <c r="C930" s="19"/>
      <c r="D930" s="19"/>
      <c r="E930" s="19"/>
      <c r="F930" s="19"/>
      <c r="G930" s="19"/>
      <c r="H930" s="19"/>
      <c r="I930" s="19"/>
      <c r="J930" s="19"/>
      <c r="K930" s="19"/>
      <c r="L930" s="19"/>
      <c r="M930" s="19"/>
      <c r="N930" s="19"/>
      <c r="O930" s="19"/>
      <c r="P930" s="19"/>
      <c r="Q930" s="19"/>
      <c r="R930" s="19"/>
    </row>
    <row r="931" spans="1:18" ht="13.2">
      <c r="A931" s="19"/>
      <c r="B931" s="19"/>
      <c r="C931" s="19"/>
      <c r="D931" s="19"/>
      <c r="E931" s="19"/>
      <c r="F931" s="19"/>
      <c r="G931" s="19"/>
      <c r="H931" s="19"/>
      <c r="I931" s="19"/>
      <c r="J931" s="19"/>
      <c r="K931" s="19"/>
      <c r="L931" s="19"/>
      <c r="M931" s="19"/>
      <c r="N931" s="19"/>
      <c r="O931" s="19"/>
      <c r="P931" s="19"/>
      <c r="Q931" s="19"/>
      <c r="R931" s="19"/>
    </row>
    <row r="932" spans="1:18" ht="13.2">
      <c r="A932" s="19"/>
      <c r="B932" s="19"/>
      <c r="C932" s="19"/>
      <c r="D932" s="19"/>
      <c r="E932" s="19"/>
      <c r="F932" s="19"/>
      <c r="G932" s="19"/>
      <c r="H932" s="19"/>
      <c r="I932" s="19"/>
      <c r="J932" s="19"/>
      <c r="K932" s="19"/>
      <c r="L932" s="19"/>
      <c r="M932" s="19"/>
      <c r="N932" s="19"/>
      <c r="O932" s="19"/>
      <c r="P932" s="19"/>
      <c r="Q932" s="19"/>
      <c r="R932" s="19"/>
    </row>
    <row r="933" spans="1:18" ht="13.2">
      <c r="A933" s="19"/>
      <c r="B933" s="19"/>
      <c r="C933" s="19"/>
      <c r="D933" s="19"/>
      <c r="E933" s="19"/>
      <c r="F933" s="19"/>
      <c r="G933" s="19"/>
      <c r="H933" s="19"/>
      <c r="I933" s="19"/>
      <c r="J933" s="19"/>
      <c r="K933" s="19"/>
      <c r="L933" s="19"/>
      <c r="M933" s="19"/>
      <c r="N933" s="19"/>
      <c r="O933" s="19"/>
      <c r="P933" s="19"/>
      <c r="Q933" s="19"/>
      <c r="R933" s="19"/>
    </row>
    <row r="934" spans="1:18" ht="13.2">
      <c r="A934" s="19"/>
      <c r="B934" s="19"/>
      <c r="C934" s="19"/>
      <c r="D934" s="19"/>
      <c r="E934" s="19"/>
      <c r="F934" s="19"/>
      <c r="G934" s="19"/>
      <c r="H934" s="19"/>
      <c r="I934" s="19"/>
      <c r="J934" s="19"/>
      <c r="K934" s="19"/>
      <c r="L934" s="19"/>
      <c r="M934" s="19"/>
      <c r="N934" s="19"/>
      <c r="O934" s="19"/>
      <c r="P934" s="19"/>
      <c r="Q934" s="19"/>
      <c r="R934" s="19"/>
    </row>
    <row r="935" spans="1:18" ht="13.2">
      <c r="A935" s="19"/>
      <c r="B935" s="19"/>
      <c r="C935" s="19"/>
      <c r="D935" s="19"/>
      <c r="E935" s="19"/>
      <c r="F935" s="19"/>
      <c r="G935" s="19"/>
      <c r="H935" s="19"/>
      <c r="I935" s="19"/>
      <c r="J935" s="19"/>
      <c r="K935" s="19"/>
      <c r="L935" s="19"/>
      <c r="M935" s="19"/>
      <c r="N935" s="19"/>
      <c r="O935" s="19"/>
      <c r="P935" s="19"/>
      <c r="Q935" s="19"/>
      <c r="R935" s="19"/>
    </row>
    <row r="936" spans="1:18" ht="13.2">
      <c r="A936" s="19"/>
      <c r="B936" s="19"/>
      <c r="C936" s="19"/>
      <c r="D936" s="19"/>
      <c r="E936" s="19"/>
      <c r="F936" s="19"/>
      <c r="G936" s="19"/>
      <c r="H936" s="19"/>
      <c r="I936" s="19"/>
      <c r="J936" s="19"/>
      <c r="K936" s="19"/>
      <c r="L936" s="19"/>
      <c r="M936" s="19"/>
      <c r="N936" s="19"/>
      <c r="O936" s="19"/>
      <c r="P936" s="19"/>
      <c r="Q936" s="19"/>
      <c r="R936" s="19"/>
    </row>
    <row r="937" spans="1:18" ht="13.2">
      <c r="A937" s="19"/>
      <c r="B937" s="19"/>
      <c r="C937" s="19"/>
      <c r="D937" s="19"/>
      <c r="E937" s="19"/>
      <c r="F937" s="19"/>
      <c r="G937" s="19"/>
      <c r="H937" s="19"/>
      <c r="I937" s="19"/>
      <c r="J937" s="19"/>
      <c r="K937" s="19"/>
      <c r="L937" s="19"/>
      <c r="M937" s="19"/>
      <c r="N937" s="19"/>
      <c r="O937" s="19"/>
      <c r="P937" s="19"/>
      <c r="Q937" s="19"/>
      <c r="R937" s="19"/>
    </row>
    <row r="938" spans="1:18" ht="13.2">
      <c r="A938" s="19"/>
      <c r="B938" s="19"/>
      <c r="C938" s="19"/>
      <c r="D938" s="19"/>
      <c r="E938" s="19"/>
      <c r="F938" s="19"/>
      <c r="G938" s="19"/>
      <c r="H938" s="19"/>
      <c r="I938" s="19"/>
      <c r="J938" s="19"/>
      <c r="K938" s="19"/>
      <c r="L938" s="19"/>
      <c r="M938" s="19"/>
      <c r="N938" s="19"/>
      <c r="O938" s="19"/>
      <c r="P938" s="19"/>
      <c r="Q938" s="19"/>
      <c r="R938" s="19"/>
    </row>
    <row r="939" spans="1:18" ht="13.2">
      <c r="A939" s="19"/>
      <c r="B939" s="19"/>
      <c r="C939" s="19"/>
      <c r="D939" s="19"/>
      <c r="E939" s="19"/>
      <c r="F939" s="19"/>
      <c r="G939" s="19"/>
      <c r="H939" s="19"/>
      <c r="I939" s="19"/>
      <c r="J939" s="19"/>
      <c r="K939" s="19"/>
      <c r="L939" s="19"/>
      <c r="M939" s="19"/>
      <c r="N939" s="19"/>
      <c r="O939" s="19"/>
      <c r="P939" s="19"/>
      <c r="Q939" s="19"/>
      <c r="R939" s="19"/>
    </row>
    <row r="940" spans="1:18" ht="13.2">
      <c r="A940" s="19"/>
      <c r="B940" s="19"/>
      <c r="C940" s="19"/>
      <c r="D940" s="19"/>
      <c r="E940" s="19"/>
      <c r="F940" s="19"/>
      <c r="G940" s="19"/>
      <c r="H940" s="19"/>
      <c r="I940" s="19"/>
      <c r="J940" s="19"/>
      <c r="K940" s="19"/>
      <c r="L940" s="19"/>
      <c r="M940" s="19"/>
      <c r="N940" s="19"/>
      <c r="O940" s="19"/>
      <c r="P940" s="19"/>
      <c r="Q940" s="19"/>
      <c r="R940" s="19"/>
    </row>
    <row r="941" spans="1:18" ht="13.2">
      <c r="A941" s="19"/>
      <c r="B941" s="19"/>
      <c r="C941" s="19"/>
      <c r="D941" s="19"/>
      <c r="E941" s="19"/>
      <c r="F941" s="19"/>
      <c r="G941" s="19"/>
      <c r="H941" s="19"/>
      <c r="I941" s="19"/>
      <c r="J941" s="19"/>
      <c r="K941" s="19"/>
      <c r="L941" s="19"/>
      <c r="M941" s="19"/>
      <c r="N941" s="19"/>
      <c r="O941" s="19"/>
      <c r="P941" s="19"/>
      <c r="Q941" s="19"/>
      <c r="R941" s="19"/>
    </row>
    <row r="942" spans="1:18" ht="13.2">
      <c r="A942" s="19"/>
      <c r="B942" s="19"/>
      <c r="C942" s="19"/>
      <c r="D942" s="19"/>
      <c r="E942" s="19"/>
      <c r="F942" s="19"/>
      <c r="G942" s="19"/>
      <c r="H942" s="19"/>
      <c r="I942" s="19"/>
      <c r="J942" s="19"/>
      <c r="K942" s="19"/>
      <c r="L942" s="19"/>
      <c r="M942" s="19"/>
      <c r="N942" s="19"/>
      <c r="O942" s="19"/>
      <c r="P942" s="19"/>
      <c r="Q942" s="19"/>
      <c r="R942" s="19"/>
    </row>
    <row r="943" spans="1:18" ht="13.2">
      <c r="A943" s="19"/>
      <c r="B943" s="19"/>
      <c r="C943" s="19"/>
      <c r="D943" s="19"/>
      <c r="E943" s="19"/>
      <c r="F943" s="19"/>
      <c r="G943" s="19"/>
      <c r="H943" s="19"/>
      <c r="I943" s="19"/>
      <c r="J943" s="19"/>
      <c r="K943" s="19"/>
      <c r="L943" s="19"/>
      <c r="M943" s="19"/>
      <c r="N943" s="19"/>
      <c r="O943" s="19"/>
      <c r="P943" s="19"/>
      <c r="Q943" s="19"/>
      <c r="R943" s="19"/>
    </row>
    <row r="944" spans="1:18" ht="13.2">
      <c r="A944" s="19"/>
      <c r="B944" s="19"/>
      <c r="C944" s="19"/>
      <c r="D944" s="19"/>
      <c r="E944" s="19"/>
      <c r="F944" s="19"/>
      <c r="G944" s="19"/>
      <c r="H944" s="19"/>
      <c r="I944" s="19"/>
      <c r="J944" s="19"/>
      <c r="K944" s="19"/>
      <c r="L944" s="19"/>
      <c r="M944" s="19"/>
      <c r="N944" s="19"/>
      <c r="O944" s="19"/>
      <c r="P944" s="19"/>
      <c r="Q944" s="19"/>
      <c r="R944" s="19"/>
    </row>
    <row r="945" spans="1:18" ht="13.2">
      <c r="A945" s="19"/>
      <c r="B945" s="19"/>
      <c r="C945" s="19"/>
      <c r="D945" s="19"/>
      <c r="E945" s="19"/>
      <c r="F945" s="19"/>
      <c r="G945" s="19"/>
      <c r="H945" s="19"/>
      <c r="I945" s="19"/>
      <c r="J945" s="19"/>
      <c r="K945" s="19"/>
      <c r="L945" s="19"/>
      <c r="M945" s="19"/>
      <c r="N945" s="19"/>
      <c r="O945" s="19"/>
      <c r="P945" s="19"/>
      <c r="Q945" s="19"/>
      <c r="R945" s="19"/>
    </row>
    <row r="946" spans="1:18" ht="13.2">
      <c r="A946" s="19"/>
      <c r="B946" s="19"/>
      <c r="C946" s="19"/>
      <c r="D946" s="19"/>
      <c r="E946" s="19"/>
      <c r="F946" s="19"/>
      <c r="G946" s="19"/>
      <c r="H946" s="19"/>
      <c r="I946" s="19"/>
      <c r="J946" s="19"/>
      <c r="K946" s="19"/>
      <c r="L946" s="19"/>
      <c r="M946" s="19"/>
      <c r="N946" s="19"/>
      <c r="O946" s="19"/>
      <c r="P946" s="19"/>
      <c r="Q946" s="19"/>
      <c r="R946" s="19"/>
    </row>
    <row r="947" spans="1:18" ht="13.2">
      <c r="A947" s="19"/>
      <c r="B947" s="19"/>
      <c r="C947" s="19"/>
      <c r="D947" s="19"/>
      <c r="E947" s="19"/>
      <c r="F947" s="19"/>
      <c r="G947" s="19"/>
      <c r="H947" s="19"/>
      <c r="I947" s="19"/>
      <c r="J947" s="19"/>
      <c r="K947" s="19"/>
      <c r="L947" s="19"/>
      <c r="M947" s="19"/>
      <c r="N947" s="19"/>
      <c r="O947" s="19"/>
      <c r="P947" s="19"/>
      <c r="Q947" s="19"/>
      <c r="R947" s="19"/>
    </row>
    <row r="948" spans="1:18" ht="13.2">
      <c r="A948" s="19"/>
      <c r="B948" s="19"/>
      <c r="C948" s="19"/>
      <c r="D948" s="19"/>
      <c r="E948" s="19"/>
      <c r="F948" s="19"/>
      <c r="G948" s="19"/>
      <c r="H948" s="19"/>
      <c r="I948" s="19"/>
      <c r="J948" s="19"/>
      <c r="K948" s="19"/>
      <c r="L948" s="19"/>
      <c r="M948" s="19"/>
      <c r="N948" s="19"/>
      <c r="O948" s="19"/>
      <c r="P948" s="19"/>
      <c r="Q948" s="19"/>
      <c r="R948" s="19"/>
    </row>
    <row r="949" spans="1:18" ht="13.2">
      <c r="A949" s="19"/>
      <c r="B949" s="19"/>
      <c r="C949" s="19"/>
      <c r="D949" s="19"/>
      <c r="E949" s="19"/>
      <c r="F949" s="19"/>
      <c r="G949" s="19"/>
      <c r="H949" s="19"/>
      <c r="I949" s="19"/>
      <c r="J949" s="19"/>
      <c r="K949" s="19"/>
      <c r="L949" s="19"/>
      <c r="M949" s="19"/>
      <c r="N949" s="19"/>
      <c r="O949" s="19"/>
      <c r="P949" s="19"/>
      <c r="Q949" s="19"/>
      <c r="R949" s="19"/>
    </row>
    <row r="950" spans="1:18" ht="13.2">
      <c r="A950" s="19"/>
      <c r="B950" s="19"/>
      <c r="C950" s="19"/>
      <c r="D950" s="19"/>
      <c r="E950" s="19"/>
      <c r="F950" s="19"/>
      <c r="G950" s="19"/>
      <c r="H950" s="19"/>
      <c r="I950" s="19"/>
      <c r="J950" s="19"/>
      <c r="K950" s="19"/>
      <c r="L950" s="19"/>
      <c r="M950" s="19"/>
      <c r="N950" s="19"/>
      <c r="O950" s="19"/>
      <c r="P950" s="19"/>
      <c r="Q950" s="19"/>
      <c r="R950" s="19"/>
    </row>
    <row r="951" spans="1:18" ht="13.2">
      <c r="A951" s="19"/>
      <c r="B951" s="19"/>
      <c r="C951" s="19"/>
      <c r="D951" s="19"/>
      <c r="E951" s="19"/>
      <c r="F951" s="19"/>
      <c r="G951" s="19"/>
      <c r="H951" s="19"/>
      <c r="I951" s="19"/>
      <c r="J951" s="19"/>
      <c r="K951" s="19"/>
      <c r="L951" s="19"/>
      <c r="M951" s="19"/>
      <c r="N951" s="19"/>
      <c r="O951" s="19"/>
      <c r="P951" s="19"/>
      <c r="Q951" s="19"/>
      <c r="R951" s="19"/>
    </row>
    <row r="952" spans="1:18" ht="13.2">
      <c r="A952" s="19"/>
      <c r="B952" s="19"/>
      <c r="C952" s="19"/>
      <c r="D952" s="19"/>
      <c r="E952" s="19"/>
      <c r="F952" s="19"/>
      <c r="G952" s="19"/>
      <c r="H952" s="19"/>
      <c r="I952" s="19"/>
      <c r="J952" s="19"/>
      <c r="K952" s="19"/>
      <c r="L952" s="19"/>
      <c r="M952" s="19"/>
      <c r="N952" s="19"/>
      <c r="O952" s="19"/>
      <c r="P952" s="19"/>
      <c r="Q952" s="19"/>
      <c r="R952" s="19"/>
    </row>
    <row r="953" spans="1:18" ht="13.2">
      <c r="A953" s="19"/>
      <c r="B953" s="19"/>
      <c r="C953" s="19"/>
      <c r="D953" s="19"/>
      <c r="E953" s="19"/>
      <c r="F953" s="19"/>
      <c r="G953" s="19"/>
      <c r="H953" s="19"/>
      <c r="I953" s="19"/>
      <c r="J953" s="19"/>
      <c r="K953" s="19"/>
      <c r="L953" s="19"/>
      <c r="M953" s="19"/>
      <c r="N953" s="19"/>
      <c r="O953" s="19"/>
      <c r="P953" s="19"/>
      <c r="Q953" s="19"/>
      <c r="R953" s="19"/>
    </row>
    <row r="954" spans="1:18" ht="13.2">
      <c r="A954" s="19"/>
      <c r="B954" s="19"/>
      <c r="C954" s="19"/>
      <c r="D954" s="19"/>
      <c r="E954" s="19"/>
      <c r="F954" s="19"/>
      <c r="G954" s="19"/>
      <c r="H954" s="19"/>
      <c r="I954" s="19"/>
      <c r="J954" s="19"/>
      <c r="K954" s="19"/>
      <c r="L954" s="19"/>
      <c r="M954" s="19"/>
      <c r="N954" s="19"/>
      <c r="O954" s="19"/>
      <c r="P954" s="19"/>
      <c r="Q954" s="19"/>
      <c r="R954" s="19"/>
    </row>
    <row r="955" spans="1:18" ht="13.2">
      <c r="A955" s="19"/>
      <c r="B955" s="19"/>
      <c r="C955" s="19"/>
      <c r="D955" s="19"/>
      <c r="E955" s="19"/>
      <c r="F955" s="19"/>
      <c r="G955" s="19"/>
      <c r="H955" s="19"/>
      <c r="I955" s="19"/>
      <c r="J955" s="19"/>
      <c r="K955" s="19"/>
      <c r="L955" s="19"/>
      <c r="M955" s="19"/>
      <c r="N955" s="19"/>
      <c r="O955" s="19"/>
      <c r="P955" s="19"/>
      <c r="Q955" s="19"/>
      <c r="R955" s="19"/>
    </row>
    <row r="956" spans="1:18" ht="13.2">
      <c r="A956" s="19"/>
      <c r="B956" s="19"/>
      <c r="C956" s="19"/>
      <c r="D956" s="19"/>
      <c r="E956" s="19"/>
      <c r="F956" s="19"/>
      <c r="G956" s="19"/>
      <c r="H956" s="19"/>
      <c r="I956" s="19"/>
      <c r="J956" s="19"/>
      <c r="K956" s="19"/>
      <c r="L956" s="19"/>
      <c r="M956" s="19"/>
      <c r="N956" s="19"/>
      <c r="O956" s="19"/>
      <c r="P956" s="19"/>
      <c r="Q956" s="19"/>
      <c r="R956" s="19"/>
    </row>
    <row r="957" spans="1:18" ht="13.2">
      <c r="A957" s="19"/>
      <c r="B957" s="19"/>
      <c r="C957" s="19"/>
      <c r="D957" s="19"/>
      <c r="E957" s="19"/>
      <c r="F957" s="19"/>
      <c r="G957" s="19"/>
      <c r="H957" s="19"/>
      <c r="I957" s="19"/>
      <c r="J957" s="19"/>
      <c r="K957" s="19"/>
      <c r="L957" s="19"/>
      <c r="M957" s="19"/>
      <c r="N957" s="19"/>
      <c r="O957" s="19"/>
      <c r="P957" s="19"/>
      <c r="Q957" s="19"/>
      <c r="R957" s="19"/>
    </row>
    <row r="958" spans="1:18" ht="13.2">
      <c r="A958" s="19"/>
      <c r="B958" s="19"/>
      <c r="C958" s="19"/>
      <c r="D958" s="19"/>
      <c r="E958" s="19"/>
      <c r="F958" s="19"/>
      <c r="G958" s="19"/>
      <c r="H958" s="19"/>
      <c r="I958" s="19"/>
      <c r="J958" s="19"/>
      <c r="K958" s="19"/>
      <c r="L958" s="19"/>
      <c r="M958" s="19"/>
      <c r="N958" s="19"/>
      <c r="O958" s="19"/>
      <c r="P958" s="19"/>
      <c r="Q958" s="19"/>
      <c r="R958" s="19"/>
    </row>
    <row r="959" spans="1:18" ht="13.2">
      <c r="A959" s="19"/>
      <c r="B959" s="19"/>
      <c r="C959" s="19"/>
      <c r="D959" s="19"/>
      <c r="E959" s="19"/>
      <c r="F959" s="19"/>
      <c r="G959" s="19"/>
      <c r="H959" s="19"/>
      <c r="I959" s="19"/>
      <c r="J959" s="19"/>
      <c r="K959" s="19"/>
      <c r="L959" s="19"/>
      <c r="M959" s="19"/>
      <c r="N959" s="19"/>
      <c r="O959" s="19"/>
      <c r="P959" s="19"/>
      <c r="Q959" s="19"/>
      <c r="R959" s="19"/>
    </row>
    <row r="960" spans="1:18" ht="13.2">
      <c r="A960" s="19"/>
      <c r="B960" s="19"/>
      <c r="C960" s="19"/>
      <c r="D960" s="19"/>
      <c r="E960" s="19"/>
      <c r="F960" s="19"/>
      <c r="G960" s="19"/>
      <c r="H960" s="19"/>
      <c r="I960" s="19"/>
      <c r="J960" s="19"/>
      <c r="K960" s="19"/>
      <c r="L960" s="19"/>
      <c r="M960" s="19"/>
      <c r="N960" s="19"/>
      <c r="O960" s="19"/>
      <c r="P960" s="19"/>
      <c r="Q960" s="19"/>
      <c r="R960" s="19"/>
    </row>
    <row r="961" spans="1:18" ht="13.2">
      <c r="A961" s="19"/>
      <c r="B961" s="19"/>
      <c r="C961" s="19"/>
      <c r="D961" s="19"/>
      <c r="E961" s="19"/>
      <c r="F961" s="19"/>
      <c r="G961" s="19"/>
      <c r="H961" s="19"/>
      <c r="I961" s="19"/>
      <c r="J961" s="19"/>
      <c r="K961" s="19"/>
      <c r="L961" s="19"/>
      <c r="M961" s="19"/>
      <c r="N961" s="19"/>
      <c r="O961" s="19"/>
      <c r="P961" s="19"/>
      <c r="Q961" s="19"/>
      <c r="R961" s="19"/>
    </row>
    <row r="962" spans="1:18" ht="13.2">
      <c r="A962" s="19"/>
      <c r="B962" s="19"/>
      <c r="C962" s="19"/>
      <c r="D962" s="19"/>
      <c r="E962" s="19"/>
      <c r="F962" s="19"/>
      <c r="G962" s="19"/>
      <c r="H962" s="19"/>
      <c r="I962" s="19"/>
      <c r="J962" s="19"/>
      <c r="K962" s="19"/>
      <c r="L962" s="19"/>
      <c r="M962" s="19"/>
      <c r="N962" s="19"/>
      <c r="O962" s="19"/>
      <c r="P962" s="19"/>
      <c r="Q962" s="19"/>
      <c r="R962" s="19"/>
    </row>
    <row r="963" spans="1:18" ht="13.2">
      <c r="A963" s="19"/>
      <c r="B963" s="19"/>
      <c r="C963" s="19"/>
      <c r="D963" s="19"/>
      <c r="E963" s="19"/>
      <c r="F963" s="19"/>
      <c r="G963" s="19"/>
      <c r="H963" s="19"/>
      <c r="I963" s="19"/>
      <c r="J963" s="19"/>
      <c r="K963" s="19"/>
      <c r="L963" s="19"/>
      <c r="M963" s="19"/>
      <c r="N963" s="19"/>
      <c r="O963" s="19"/>
      <c r="P963" s="19"/>
      <c r="Q963" s="19"/>
      <c r="R963" s="19"/>
    </row>
    <row r="964" spans="1:18" ht="13.2">
      <c r="A964" s="19"/>
      <c r="B964" s="19"/>
      <c r="C964" s="19"/>
      <c r="D964" s="19"/>
      <c r="E964" s="19"/>
      <c r="F964" s="19"/>
      <c r="G964" s="19"/>
      <c r="H964" s="19"/>
      <c r="I964" s="19"/>
      <c r="J964" s="19"/>
      <c r="K964" s="19"/>
      <c r="L964" s="19"/>
      <c r="M964" s="19"/>
      <c r="N964" s="19"/>
      <c r="O964" s="19"/>
      <c r="P964" s="19"/>
      <c r="Q964" s="19"/>
      <c r="R964" s="19"/>
    </row>
    <row r="965" spans="1:18" ht="13.2">
      <c r="A965" s="19"/>
      <c r="B965" s="19"/>
      <c r="C965" s="19"/>
      <c r="D965" s="19"/>
      <c r="E965" s="19"/>
      <c r="F965" s="19"/>
      <c r="G965" s="19"/>
      <c r="H965" s="19"/>
      <c r="I965" s="19"/>
      <c r="J965" s="19"/>
      <c r="K965" s="19"/>
      <c r="L965" s="19"/>
      <c r="M965" s="19"/>
      <c r="N965" s="19"/>
      <c r="O965" s="19"/>
      <c r="P965" s="19"/>
      <c r="Q965" s="19"/>
      <c r="R965" s="19"/>
    </row>
    <row r="966" spans="1:18" ht="13.2">
      <c r="A966" s="19"/>
      <c r="B966" s="19"/>
      <c r="C966" s="19"/>
      <c r="D966" s="19"/>
      <c r="E966" s="19"/>
      <c r="F966" s="19"/>
      <c r="G966" s="19"/>
      <c r="H966" s="19"/>
      <c r="I966" s="19"/>
      <c r="J966" s="19"/>
      <c r="K966" s="19"/>
      <c r="L966" s="19"/>
      <c r="M966" s="19"/>
      <c r="N966" s="19"/>
      <c r="O966" s="19"/>
      <c r="P966" s="19"/>
      <c r="Q966" s="19"/>
      <c r="R966" s="19"/>
    </row>
    <row r="967" spans="1:18" ht="13.2">
      <c r="A967" s="19"/>
      <c r="B967" s="19"/>
      <c r="C967" s="19"/>
      <c r="D967" s="19"/>
      <c r="E967" s="19"/>
      <c r="F967" s="19"/>
      <c r="G967" s="19"/>
      <c r="H967" s="19"/>
      <c r="I967" s="19"/>
      <c r="J967" s="19"/>
      <c r="K967" s="19"/>
      <c r="L967" s="19"/>
      <c r="M967" s="19"/>
      <c r="N967" s="19"/>
      <c r="O967" s="19"/>
      <c r="P967" s="19"/>
      <c r="Q967" s="19"/>
      <c r="R967" s="19"/>
    </row>
    <row r="968" spans="1:18" ht="13.2">
      <c r="A968" s="19"/>
      <c r="B968" s="19"/>
      <c r="C968" s="19"/>
      <c r="D968" s="19"/>
      <c r="E968" s="19"/>
      <c r="F968" s="19"/>
      <c r="G968" s="19"/>
      <c r="H968" s="19"/>
      <c r="I968" s="19"/>
      <c r="J968" s="19"/>
      <c r="K968" s="19"/>
      <c r="L968" s="19"/>
      <c r="M968" s="19"/>
      <c r="N968" s="19"/>
      <c r="O968" s="19"/>
      <c r="P968" s="19"/>
      <c r="Q968" s="19"/>
      <c r="R968" s="19"/>
    </row>
    <row r="969" spans="1:18" ht="13.2">
      <c r="A969" s="19"/>
      <c r="B969" s="19"/>
      <c r="C969" s="19"/>
      <c r="D969" s="19"/>
      <c r="E969" s="19"/>
      <c r="F969" s="19"/>
      <c r="G969" s="19"/>
      <c r="H969" s="19"/>
      <c r="I969" s="19"/>
      <c r="J969" s="19"/>
      <c r="K969" s="19"/>
      <c r="L969" s="19"/>
      <c r="M969" s="19"/>
      <c r="N969" s="19"/>
      <c r="O969" s="19"/>
      <c r="P969" s="19"/>
      <c r="Q969" s="19"/>
      <c r="R969" s="19"/>
    </row>
    <row r="970" spans="1:18" ht="13.2">
      <c r="A970" s="19"/>
      <c r="B970" s="19"/>
      <c r="C970" s="19"/>
      <c r="D970" s="19"/>
      <c r="E970" s="19"/>
      <c r="F970" s="19"/>
      <c r="G970" s="19"/>
      <c r="H970" s="19"/>
      <c r="I970" s="19"/>
      <c r="J970" s="19"/>
      <c r="K970" s="19"/>
      <c r="L970" s="19"/>
      <c r="M970" s="19"/>
      <c r="N970" s="19"/>
      <c r="O970" s="19"/>
      <c r="P970" s="19"/>
      <c r="Q970" s="19"/>
      <c r="R970" s="19"/>
    </row>
    <row r="971" spans="1:18" ht="13.2">
      <c r="A971" s="19"/>
      <c r="B971" s="19"/>
      <c r="C971" s="19"/>
      <c r="D971" s="19"/>
      <c r="E971" s="19"/>
      <c r="F971" s="19"/>
      <c r="G971" s="19"/>
      <c r="H971" s="19"/>
      <c r="I971" s="19"/>
      <c r="J971" s="19"/>
      <c r="K971" s="19"/>
      <c r="L971" s="19"/>
      <c r="M971" s="19"/>
      <c r="N971" s="19"/>
      <c r="O971" s="19"/>
      <c r="P971" s="19"/>
      <c r="Q971" s="19"/>
      <c r="R971" s="19"/>
    </row>
    <row r="972" spans="1:18" ht="13.2">
      <c r="A972" s="19"/>
      <c r="B972" s="19"/>
      <c r="C972" s="19"/>
      <c r="D972" s="19"/>
      <c r="E972" s="19"/>
      <c r="F972" s="19"/>
      <c r="G972" s="19"/>
      <c r="H972" s="19"/>
      <c r="I972" s="19"/>
      <c r="J972" s="19"/>
      <c r="K972" s="19"/>
      <c r="L972" s="19"/>
      <c r="M972" s="19"/>
      <c r="N972" s="19"/>
      <c r="O972" s="19"/>
      <c r="P972" s="19"/>
      <c r="Q972" s="19"/>
      <c r="R972" s="19"/>
    </row>
    <row r="973" spans="1:18" ht="13.2">
      <c r="A973" s="19"/>
      <c r="B973" s="19"/>
      <c r="C973" s="19"/>
      <c r="D973" s="19"/>
      <c r="E973" s="19"/>
      <c r="F973" s="19"/>
      <c r="G973" s="19"/>
      <c r="H973" s="19"/>
      <c r="I973" s="19"/>
      <c r="J973" s="19"/>
      <c r="K973" s="19"/>
      <c r="L973" s="19"/>
      <c r="M973" s="19"/>
      <c r="N973" s="19"/>
      <c r="O973" s="19"/>
      <c r="P973" s="19"/>
      <c r="Q973" s="19"/>
      <c r="R973" s="19"/>
    </row>
    <row r="974" spans="1:18" ht="13.2">
      <c r="A974" s="19"/>
      <c r="B974" s="19"/>
      <c r="C974" s="19"/>
      <c r="D974" s="19"/>
      <c r="E974" s="19"/>
      <c r="F974" s="19"/>
      <c r="G974" s="19"/>
      <c r="H974" s="19"/>
      <c r="I974" s="19"/>
      <c r="J974" s="19"/>
      <c r="K974" s="19"/>
      <c r="L974" s="19"/>
      <c r="M974" s="19"/>
      <c r="N974" s="19"/>
      <c r="O974" s="19"/>
      <c r="P974" s="19"/>
      <c r="Q974" s="19"/>
      <c r="R974" s="19"/>
    </row>
    <row r="975" spans="1:18" ht="13.2">
      <c r="A975" s="19"/>
      <c r="B975" s="19"/>
      <c r="C975" s="19"/>
      <c r="D975" s="19"/>
      <c r="E975" s="19"/>
      <c r="F975" s="19"/>
      <c r="G975" s="19"/>
      <c r="H975" s="19"/>
      <c r="I975" s="19"/>
      <c r="J975" s="19"/>
      <c r="K975" s="19"/>
      <c r="L975" s="19"/>
      <c r="M975" s="19"/>
      <c r="N975" s="19"/>
      <c r="O975" s="19"/>
      <c r="P975" s="19"/>
      <c r="Q975" s="19"/>
      <c r="R975" s="19"/>
    </row>
    <row r="976" spans="1:18" ht="13.2">
      <c r="A976" s="19"/>
      <c r="B976" s="19"/>
      <c r="C976" s="19"/>
      <c r="D976" s="19"/>
      <c r="E976" s="19"/>
      <c r="F976" s="19"/>
      <c r="G976" s="19"/>
      <c r="H976" s="19"/>
      <c r="I976" s="19"/>
      <c r="J976" s="19"/>
      <c r="K976" s="19"/>
      <c r="L976" s="19"/>
      <c r="M976" s="19"/>
      <c r="N976" s="19"/>
      <c r="O976" s="19"/>
      <c r="P976" s="19"/>
      <c r="Q976" s="19"/>
      <c r="R976" s="19"/>
    </row>
    <row r="977" spans="1:18" ht="13.2">
      <c r="A977" s="19"/>
      <c r="B977" s="19"/>
      <c r="C977" s="19"/>
      <c r="D977" s="19"/>
      <c r="E977" s="19"/>
      <c r="F977" s="19"/>
      <c r="G977" s="19"/>
      <c r="H977" s="19"/>
      <c r="I977" s="19"/>
      <c r="J977" s="19"/>
      <c r="K977" s="19"/>
      <c r="L977" s="19"/>
      <c r="M977" s="19"/>
      <c r="N977" s="19"/>
      <c r="O977" s="19"/>
      <c r="P977" s="19"/>
      <c r="Q977" s="19"/>
      <c r="R977" s="19"/>
    </row>
    <row r="978" spans="1:18" ht="13.2">
      <c r="A978" s="19"/>
      <c r="B978" s="19"/>
      <c r="C978" s="19"/>
      <c r="D978" s="19"/>
      <c r="E978" s="19"/>
      <c r="F978" s="19"/>
      <c r="G978" s="19"/>
      <c r="H978" s="19"/>
      <c r="I978" s="19"/>
      <c r="J978" s="19"/>
      <c r="K978" s="19"/>
      <c r="L978" s="19"/>
      <c r="M978" s="19"/>
      <c r="N978" s="19"/>
      <c r="O978" s="19"/>
      <c r="P978" s="19"/>
      <c r="Q978" s="19"/>
      <c r="R978" s="19"/>
    </row>
    <row r="979" spans="1:18" ht="13.2">
      <c r="A979" s="19"/>
      <c r="B979" s="19"/>
      <c r="C979" s="19"/>
      <c r="D979" s="19"/>
      <c r="E979" s="19"/>
      <c r="F979" s="19"/>
      <c r="G979" s="19"/>
      <c r="H979" s="19"/>
      <c r="I979" s="19"/>
      <c r="J979" s="19"/>
      <c r="K979" s="19"/>
      <c r="L979" s="19"/>
      <c r="M979" s="19"/>
      <c r="N979" s="19"/>
      <c r="O979" s="19"/>
      <c r="P979" s="19"/>
      <c r="Q979" s="19"/>
      <c r="R979" s="19"/>
    </row>
    <row r="980" spans="1:18" ht="13.2">
      <c r="A980" s="19"/>
      <c r="B980" s="19"/>
      <c r="C980" s="19"/>
      <c r="D980" s="19"/>
      <c r="E980" s="19"/>
      <c r="F980" s="19"/>
      <c r="G980" s="19"/>
      <c r="H980" s="19"/>
      <c r="I980" s="19"/>
      <c r="J980" s="19"/>
      <c r="K980" s="19"/>
      <c r="L980" s="19"/>
      <c r="M980" s="19"/>
      <c r="N980" s="19"/>
      <c r="O980" s="19"/>
      <c r="P980" s="19"/>
      <c r="Q980" s="19"/>
      <c r="R980" s="19"/>
    </row>
    <row r="981" spans="1:18" ht="13.2">
      <c r="A981" s="19"/>
      <c r="B981" s="19"/>
      <c r="C981" s="19"/>
      <c r="D981" s="19"/>
      <c r="E981" s="19"/>
      <c r="F981" s="19"/>
      <c r="G981" s="19"/>
      <c r="H981" s="19"/>
      <c r="I981" s="19"/>
      <c r="J981" s="19"/>
      <c r="K981" s="19"/>
      <c r="L981" s="19"/>
      <c r="M981" s="19"/>
      <c r="N981" s="19"/>
      <c r="O981" s="19"/>
      <c r="P981" s="19"/>
      <c r="Q981" s="19"/>
      <c r="R981" s="19"/>
    </row>
    <row r="982" spans="1:18" ht="13.2">
      <c r="A982" s="19"/>
      <c r="B982" s="19"/>
      <c r="C982" s="19"/>
      <c r="D982" s="19"/>
      <c r="E982" s="19"/>
      <c r="F982" s="19"/>
      <c r="G982" s="19"/>
      <c r="H982" s="19"/>
      <c r="I982" s="19"/>
      <c r="J982" s="19"/>
      <c r="K982" s="19"/>
      <c r="L982" s="19"/>
      <c r="M982" s="19"/>
      <c r="N982" s="19"/>
      <c r="O982" s="19"/>
      <c r="P982" s="19"/>
      <c r="Q982" s="19"/>
      <c r="R982" s="19"/>
    </row>
    <row r="983" spans="1:18" ht="13.2">
      <c r="A983" s="19"/>
      <c r="B983" s="19"/>
      <c r="C983" s="19"/>
      <c r="D983" s="19"/>
      <c r="E983" s="19"/>
      <c r="F983" s="19"/>
      <c r="G983" s="19"/>
      <c r="H983" s="19"/>
      <c r="I983" s="19"/>
      <c r="J983" s="19"/>
      <c r="K983" s="19"/>
      <c r="L983" s="19"/>
      <c r="M983" s="19"/>
      <c r="N983" s="19"/>
      <c r="O983" s="19"/>
      <c r="P983" s="19"/>
      <c r="Q983" s="19"/>
      <c r="R983" s="19"/>
    </row>
    <row r="984" spans="1:18" ht="13.2">
      <c r="A984" s="19"/>
      <c r="B984" s="19"/>
      <c r="C984" s="19"/>
      <c r="D984" s="19"/>
      <c r="E984" s="19"/>
      <c r="F984" s="19"/>
      <c r="G984" s="19"/>
      <c r="H984" s="19"/>
      <c r="I984" s="19"/>
      <c r="J984" s="19"/>
      <c r="K984" s="19"/>
      <c r="L984" s="19"/>
      <c r="M984" s="19"/>
      <c r="N984" s="19"/>
      <c r="O984" s="19"/>
      <c r="P984" s="19"/>
      <c r="Q984" s="19"/>
      <c r="R984" s="19"/>
    </row>
    <row r="985" spans="1:18" ht="13.2">
      <c r="A985" s="19"/>
      <c r="B985" s="19"/>
      <c r="C985" s="19"/>
      <c r="D985" s="19"/>
      <c r="E985" s="19"/>
      <c r="F985" s="19"/>
      <c r="G985" s="19"/>
      <c r="H985" s="19"/>
      <c r="I985" s="19"/>
      <c r="J985" s="19"/>
      <c r="K985" s="19"/>
      <c r="L985" s="19"/>
      <c r="M985" s="19"/>
      <c r="N985" s="19"/>
      <c r="O985" s="19"/>
      <c r="P985" s="19"/>
      <c r="Q985" s="19"/>
      <c r="R985" s="19"/>
    </row>
    <row r="986" spans="1:18" ht="13.2">
      <c r="A986" s="19"/>
      <c r="B986" s="19"/>
      <c r="C986" s="19"/>
      <c r="D986" s="19"/>
      <c r="E986" s="19"/>
      <c r="F986" s="19"/>
      <c r="G986" s="19"/>
      <c r="H986" s="19"/>
      <c r="I986" s="19"/>
      <c r="J986" s="19"/>
      <c r="K986" s="19"/>
      <c r="L986" s="19"/>
      <c r="M986" s="19"/>
      <c r="N986" s="19"/>
      <c r="O986" s="19"/>
      <c r="P986" s="19"/>
      <c r="Q986" s="19"/>
      <c r="R986" s="19"/>
    </row>
    <row r="987" spans="1:18" ht="13.2">
      <c r="A987" s="19"/>
      <c r="B987" s="19"/>
      <c r="C987" s="19"/>
      <c r="D987" s="19"/>
      <c r="E987" s="19"/>
      <c r="F987" s="19"/>
      <c r="G987" s="19"/>
      <c r="H987" s="19"/>
      <c r="I987" s="19"/>
      <c r="J987" s="19"/>
      <c r="K987" s="19"/>
      <c r="L987" s="19"/>
      <c r="M987" s="19"/>
      <c r="N987" s="19"/>
      <c r="O987" s="19"/>
      <c r="P987" s="19"/>
      <c r="Q987" s="19"/>
      <c r="R987" s="19"/>
    </row>
    <row r="988" spans="1:18" ht="13.2">
      <c r="A988" s="19"/>
      <c r="B988" s="19"/>
      <c r="C988" s="19"/>
      <c r="D988" s="19"/>
      <c r="E988" s="19"/>
      <c r="F988" s="19"/>
      <c r="G988" s="19"/>
      <c r="H988" s="19"/>
      <c r="I988" s="19"/>
      <c r="J988" s="19"/>
      <c r="K988" s="19"/>
      <c r="L988" s="19"/>
      <c r="M988" s="19"/>
      <c r="N988" s="19"/>
      <c r="O988" s="19"/>
      <c r="P988" s="19"/>
      <c r="Q988" s="19"/>
      <c r="R988" s="19"/>
    </row>
    <row r="989" spans="1:18" ht="13.2">
      <c r="A989" s="19"/>
      <c r="B989" s="19"/>
      <c r="C989" s="19"/>
      <c r="D989" s="19"/>
      <c r="E989" s="19"/>
      <c r="F989" s="19"/>
      <c r="G989" s="19"/>
      <c r="H989" s="19"/>
      <c r="I989" s="19"/>
      <c r="J989" s="19"/>
      <c r="K989" s="19"/>
      <c r="L989" s="19"/>
      <c r="M989" s="19"/>
      <c r="N989" s="19"/>
      <c r="O989" s="19"/>
      <c r="P989" s="19"/>
      <c r="Q989" s="19"/>
      <c r="R989" s="19"/>
    </row>
    <row r="990" spans="1:18" ht="13.2">
      <c r="A990" s="19"/>
      <c r="B990" s="19"/>
      <c r="C990" s="19"/>
      <c r="D990" s="19"/>
      <c r="E990" s="19"/>
      <c r="F990" s="19"/>
      <c r="G990" s="19"/>
      <c r="H990" s="19"/>
      <c r="I990" s="19"/>
      <c r="J990" s="19"/>
      <c r="K990" s="19"/>
      <c r="L990" s="19"/>
      <c r="M990" s="19"/>
      <c r="N990" s="19"/>
      <c r="O990" s="19"/>
      <c r="P990" s="19"/>
      <c r="Q990" s="19"/>
      <c r="R990" s="19"/>
    </row>
    <row r="991" spans="1:18" ht="13.2">
      <c r="A991" s="19"/>
      <c r="B991" s="19"/>
      <c r="C991" s="19"/>
      <c r="D991" s="19"/>
      <c r="E991" s="19"/>
      <c r="F991" s="19"/>
      <c r="G991" s="19"/>
      <c r="H991" s="19"/>
      <c r="I991" s="19"/>
      <c r="J991" s="19"/>
      <c r="K991" s="19"/>
      <c r="L991" s="19"/>
      <c r="M991" s="19"/>
      <c r="N991" s="19"/>
      <c r="O991" s="19"/>
      <c r="P991" s="19"/>
      <c r="Q991" s="19"/>
      <c r="R991" s="19"/>
    </row>
    <row r="992" spans="1:18" ht="13.2">
      <c r="A992" s="19"/>
      <c r="B992" s="19"/>
      <c r="C992" s="19"/>
      <c r="D992" s="19"/>
      <c r="E992" s="19"/>
      <c r="F992" s="19"/>
      <c r="G992" s="19"/>
      <c r="H992" s="19"/>
      <c r="I992" s="19"/>
      <c r="J992" s="19"/>
      <c r="K992" s="19"/>
      <c r="L992" s="19"/>
      <c r="M992" s="19"/>
      <c r="N992" s="19"/>
      <c r="O992" s="19"/>
      <c r="P992" s="19"/>
      <c r="Q992" s="19"/>
      <c r="R992" s="19"/>
    </row>
    <row r="993" spans="1:18" ht="13.2">
      <c r="A993" s="19"/>
      <c r="B993" s="19"/>
      <c r="C993" s="19"/>
      <c r="D993" s="19"/>
      <c r="E993" s="19"/>
      <c r="F993" s="19"/>
      <c r="G993" s="19"/>
      <c r="H993" s="19"/>
      <c r="I993" s="19"/>
      <c r="J993" s="19"/>
      <c r="K993" s="19"/>
      <c r="L993" s="19"/>
      <c r="M993" s="19"/>
      <c r="N993" s="19"/>
      <c r="O993" s="19"/>
      <c r="P993" s="19"/>
      <c r="Q993" s="19"/>
      <c r="R993" s="19"/>
    </row>
    <row r="994" spans="1:18" ht="13.2">
      <c r="A994" s="19"/>
      <c r="B994" s="19"/>
      <c r="C994" s="19"/>
      <c r="D994" s="19"/>
      <c r="E994" s="19"/>
      <c r="F994" s="19"/>
      <c r="G994" s="19"/>
      <c r="H994" s="19"/>
      <c r="I994" s="19"/>
      <c r="J994" s="19"/>
      <c r="K994" s="19"/>
      <c r="L994" s="19"/>
      <c r="M994" s="19"/>
      <c r="N994" s="19"/>
      <c r="O994" s="19"/>
      <c r="P994" s="19"/>
      <c r="Q994" s="19"/>
      <c r="R994" s="19"/>
    </row>
    <row r="995" spans="1:18" ht="13.2">
      <c r="A995" s="19"/>
      <c r="B995" s="19"/>
      <c r="C995" s="19"/>
      <c r="D995" s="19"/>
      <c r="E995" s="19"/>
      <c r="F995" s="19"/>
      <c r="G995" s="19"/>
      <c r="H995" s="19"/>
      <c r="I995" s="19"/>
      <c r="J995" s="19"/>
      <c r="K995" s="19"/>
      <c r="L995" s="19"/>
      <c r="M995" s="19"/>
      <c r="N995" s="19"/>
      <c r="O995" s="19"/>
      <c r="P995" s="19"/>
      <c r="Q995" s="19"/>
      <c r="R995" s="19"/>
    </row>
    <row r="996" spans="1:18" ht="13.2">
      <c r="A996" s="19"/>
      <c r="B996" s="19"/>
      <c r="C996" s="19"/>
      <c r="D996" s="19"/>
      <c r="E996" s="19"/>
      <c r="F996" s="19"/>
      <c r="G996" s="19"/>
      <c r="H996" s="19"/>
      <c r="I996" s="19"/>
      <c r="J996" s="19"/>
      <c r="K996" s="19"/>
      <c r="L996" s="19"/>
      <c r="M996" s="19"/>
      <c r="N996" s="19"/>
      <c r="O996" s="19"/>
      <c r="P996" s="19"/>
      <c r="Q996" s="19"/>
      <c r="R996" s="19"/>
    </row>
    <row r="997" spans="1:18" ht="13.2">
      <c r="A997" s="19"/>
      <c r="B997" s="19"/>
      <c r="C997" s="19"/>
      <c r="D997" s="19"/>
      <c r="E997" s="19"/>
      <c r="F997" s="19"/>
      <c r="G997" s="19"/>
      <c r="H997" s="19"/>
      <c r="I997" s="19"/>
      <c r="J997" s="19"/>
      <c r="K997" s="19"/>
      <c r="L997" s="19"/>
      <c r="M997" s="19"/>
      <c r="N997" s="19"/>
      <c r="O997" s="19"/>
      <c r="P997" s="19"/>
      <c r="Q997" s="19"/>
      <c r="R997" s="19"/>
    </row>
    <row r="998" spans="1:18" ht="13.2">
      <c r="A998" s="19"/>
      <c r="B998" s="19"/>
      <c r="C998" s="19"/>
      <c r="D998" s="19"/>
      <c r="E998" s="19"/>
      <c r="F998" s="19"/>
      <c r="G998" s="19"/>
      <c r="H998" s="19"/>
      <c r="I998" s="19"/>
      <c r="J998" s="19"/>
      <c r="K998" s="19"/>
      <c r="L998" s="19"/>
      <c r="M998" s="19"/>
      <c r="N998" s="19"/>
      <c r="O998" s="19"/>
      <c r="P998" s="19"/>
      <c r="Q998" s="19"/>
      <c r="R998" s="19"/>
    </row>
    <row r="999" spans="1:18" ht="13.2">
      <c r="A999" s="19"/>
      <c r="B999" s="19"/>
      <c r="C999" s="19"/>
      <c r="D999" s="19"/>
      <c r="E999" s="19"/>
      <c r="F999" s="19"/>
      <c r="G999" s="19"/>
      <c r="H999" s="19"/>
      <c r="I999" s="19"/>
      <c r="J999" s="19"/>
      <c r="K999" s="19"/>
      <c r="L999" s="19"/>
      <c r="M999" s="19"/>
      <c r="N999" s="19"/>
      <c r="O999" s="19"/>
      <c r="P999" s="19"/>
      <c r="Q999" s="19"/>
      <c r="R999" s="19"/>
    </row>
    <row r="1000" spans="1:18" ht="13.2">
      <c r="A1000" s="19"/>
      <c r="B1000" s="19"/>
      <c r="C1000" s="19"/>
      <c r="D1000" s="19"/>
      <c r="E1000" s="19"/>
      <c r="F1000" s="19"/>
      <c r="G1000" s="19"/>
      <c r="H1000" s="19"/>
      <c r="I1000" s="19"/>
      <c r="J1000" s="19"/>
      <c r="K1000" s="19"/>
      <c r="L1000" s="19"/>
      <c r="M1000" s="19"/>
      <c r="N1000" s="19"/>
      <c r="O1000" s="19"/>
      <c r="P1000" s="19"/>
      <c r="Q1000" s="19"/>
      <c r="R1000" s="19"/>
    </row>
    <row r="1001" spans="1:18" ht="13.2">
      <c r="A1001" s="19"/>
      <c r="B1001" s="19"/>
      <c r="C1001" s="19"/>
      <c r="D1001" s="19"/>
      <c r="E1001" s="19"/>
      <c r="F1001" s="19"/>
      <c r="G1001" s="19"/>
      <c r="H1001" s="19"/>
      <c r="I1001" s="19"/>
      <c r="J1001" s="19"/>
      <c r="K1001" s="19"/>
      <c r="L1001" s="19"/>
      <c r="M1001" s="19"/>
      <c r="N1001" s="19"/>
      <c r="O1001" s="19"/>
      <c r="P1001" s="19"/>
      <c r="Q1001" s="19"/>
      <c r="R1001" s="19"/>
    </row>
    <row r="1002" spans="1:18" ht="13.2">
      <c r="A1002" s="19"/>
      <c r="B1002" s="19"/>
      <c r="C1002" s="19"/>
      <c r="D1002" s="19"/>
      <c r="E1002" s="19"/>
      <c r="F1002" s="19"/>
      <c r="G1002" s="19"/>
      <c r="H1002" s="19"/>
      <c r="I1002" s="19"/>
      <c r="J1002" s="19"/>
      <c r="K1002" s="19"/>
      <c r="L1002" s="19"/>
      <c r="M1002" s="19"/>
      <c r="N1002" s="19"/>
      <c r="O1002" s="19"/>
      <c r="P1002" s="19"/>
      <c r="Q1002" s="19"/>
      <c r="R1002" s="19"/>
    </row>
    <row r="1003" spans="1:18" ht="13.2">
      <c r="A1003" s="19"/>
      <c r="B1003" s="19"/>
      <c r="C1003" s="19"/>
      <c r="D1003" s="19"/>
      <c r="E1003" s="19"/>
      <c r="F1003" s="19"/>
      <c r="G1003" s="19"/>
      <c r="H1003" s="19"/>
      <c r="I1003" s="19"/>
      <c r="J1003" s="19"/>
      <c r="K1003" s="19"/>
      <c r="L1003" s="19"/>
      <c r="M1003" s="19"/>
      <c r="N1003" s="19"/>
      <c r="O1003" s="19"/>
      <c r="P1003" s="19"/>
      <c r="Q1003" s="19"/>
      <c r="R1003" s="19"/>
    </row>
    <row r="1004" spans="1:18" ht="13.2">
      <c r="A1004" s="19"/>
      <c r="B1004" s="19"/>
      <c r="C1004" s="19"/>
      <c r="D1004" s="19"/>
      <c r="E1004" s="19"/>
      <c r="F1004" s="19"/>
      <c r="G1004" s="19"/>
      <c r="H1004" s="19"/>
      <c r="I1004" s="19"/>
      <c r="J1004" s="19"/>
      <c r="K1004" s="19"/>
      <c r="L1004" s="19"/>
      <c r="M1004" s="19"/>
      <c r="N1004" s="19"/>
      <c r="O1004" s="19"/>
      <c r="P1004" s="19"/>
      <c r="Q1004" s="19"/>
      <c r="R1004" s="19"/>
    </row>
    <row r="1005" spans="1:18" ht="13.2">
      <c r="A1005" s="19"/>
      <c r="B1005" s="19"/>
      <c r="C1005" s="19"/>
      <c r="D1005" s="19"/>
      <c r="E1005" s="19"/>
      <c r="F1005" s="19"/>
      <c r="G1005" s="19"/>
      <c r="H1005" s="19"/>
      <c r="I1005" s="19"/>
      <c r="J1005" s="19"/>
      <c r="K1005" s="19"/>
      <c r="L1005" s="19"/>
      <c r="M1005" s="19"/>
      <c r="N1005" s="19"/>
      <c r="O1005" s="19"/>
      <c r="P1005" s="19"/>
      <c r="Q1005" s="19"/>
      <c r="R1005" s="19"/>
    </row>
    <row r="1006" spans="1:18" ht="13.2">
      <c r="A1006" s="19"/>
      <c r="B1006" s="19"/>
      <c r="C1006" s="19"/>
      <c r="D1006" s="19"/>
      <c r="E1006" s="19"/>
      <c r="F1006" s="19"/>
      <c r="G1006" s="19"/>
      <c r="H1006" s="19"/>
      <c r="I1006" s="19"/>
      <c r="J1006" s="19"/>
      <c r="K1006" s="19"/>
      <c r="L1006" s="19"/>
      <c r="M1006" s="19"/>
      <c r="N1006" s="19"/>
      <c r="O1006" s="19"/>
      <c r="P1006" s="19"/>
      <c r="Q1006" s="19"/>
      <c r="R1006" s="19"/>
    </row>
    <row r="1007" spans="1:18" ht="13.2">
      <c r="A1007" s="19"/>
      <c r="B1007" s="19"/>
      <c r="C1007" s="19"/>
      <c r="D1007" s="19"/>
      <c r="E1007" s="19"/>
      <c r="F1007" s="19"/>
      <c r="G1007" s="19"/>
      <c r="H1007" s="19"/>
      <c r="I1007" s="19"/>
      <c r="J1007" s="19"/>
      <c r="K1007" s="19"/>
      <c r="L1007" s="19"/>
      <c r="M1007" s="19"/>
      <c r="N1007" s="19"/>
      <c r="O1007" s="19"/>
      <c r="P1007" s="19"/>
      <c r="Q1007" s="19"/>
      <c r="R1007" s="19"/>
    </row>
  </sheetData>
  <mergeCells count="2">
    <mergeCell ref="E1:H1"/>
    <mergeCell ref="I1:L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D233"/>
  <sheetViews>
    <sheetView workbookViewId="0"/>
  </sheetViews>
  <sheetFormatPr defaultColWidth="12.6640625" defaultRowHeight="15.75" customHeight="1"/>
  <cols>
    <col min="1" max="1" width="19.109375" customWidth="1"/>
    <col min="2" max="2" width="13.109375" customWidth="1"/>
    <col min="3" max="3" width="10.21875" customWidth="1"/>
    <col min="4" max="4" width="5" customWidth="1"/>
  </cols>
  <sheetData>
    <row r="1" spans="1:4">
      <c r="A1" s="216" t="s">
        <v>1052</v>
      </c>
      <c r="B1" s="217">
        <v>45923</v>
      </c>
    </row>
    <row r="2" spans="1:4">
      <c r="A2" s="216" t="s">
        <v>1053</v>
      </c>
      <c r="B2" s="218">
        <f>SUM(B8:B233)</f>
        <v>72262</v>
      </c>
    </row>
    <row r="7" spans="1:4">
      <c r="A7" s="27" t="s">
        <v>877</v>
      </c>
      <c r="B7" s="27" t="s">
        <v>1054</v>
      </c>
      <c r="C7" s="27" t="s">
        <v>1055</v>
      </c>
      <c r="D7" s="27" t="s">
        <v>579</v>
      </c>
    </row>
    <row r="8" spans="1:4">
      <c r="A8" s="80" t="s">
        <v>46</v>
      </c>
      <c r="B8" s="80">
        <v>8808</v>
      </c>
    </row>
    <row r="9" spans="1:4">
      <c r="A9" s="80" t="s">
        <v>1056</v>
      </c>
      <c r="B9" s="80">
        <v>4554</v>
      </c>
    </row>
    <row r="10" spans="1:4">
      <c r="A10" s="80" t="s">
        <v>1057</v>
      </c>
      <c r="B10" s="80">
        <v>2924</v>
      </c>
    </row>
    <row r="11" spans="1:4">
      <c r="A11" s="80" t="s">
        <v>38</v>
      </c>
      <c r="B11" s="80">
        <v>2697</v>
      </c>
    </row>
    <row r="12" spans="1:4">
      <c r="A12" s="80" t="s">
        <v>1058</v>
      </c>
      <c r="B12" s="80">
        <v>2520</v>
      </c>
    </row>
    <row r="13" spans="1:4">
      <c r="A13" s="80" t="s">
        <v>1059</v>
      </c>
      <c r="B13" s="80">
        <v>2184</v>
      </c>
    </row>
    <row r="14" spans="1:4">
      <c r="A14" s="80" t="s">
        <v>1060</v>
      </c>
      <c r="B14" s="80">
        <v>2132</v>
      </c>
    </row>
    <row r="15" spans="1:4">
      <c r="A15" s="80" t="s">
        <v>564</v>
      </c>
      <c r="B15" s="80">
        <v>2106</v>
      </c>
    </row>
    <row r="16" spans="1:4">
      <c r="A16" s="80" t="s">
        <v>1061</v>
      </c>
      <c r="B16" s="80">
        <v>2093</v>
      </c>
    </row>
    <row r="17" spans="1:2">
      <c r="A17" s="80" t="s">
        <v>62</v>
      </c>
      <c r="B17" s="80">
        <v>1409</v>
      </c>
    </row>
    <row r="18" spans="1:2">
      <c r="A18" s="80" t="s">
        <v>132</v>
      </c>
      <c r="B18" s="80">
        <v>1317</v>
      </c>
    </row>
    <row r="19" spans="1:2">
      <c r="A19" s="80" t="s">
        <v>1062</v>
      </c>
      <c r="B19" s="80">
        <v>1306</v>
      </c>
    </row>
    <row r="20" spans="1:2">
      <c r="A20" s="80" t="s">
        <v>107</v>
      </c>
      <c r="B20" s="80">
        <v>1153</v>
      </c>
    </row>
    <row r="21" spans="1:2">
      <c r="A21" s="80" t="s">
        <v>558</v>
      </c>
      <c r="B21" s="80">
        <v>989</v>
      </c>
    </row>
    <row r="22" spans="1:2">
      <c r="A22" s="80" t="s">
        <v>1063</v>
      </c>
      <c r="B22" s="80">
        <v>972</v>
      </c>
    </row>
    <row r="23" spans="1:2">
      <c r="A23" s="80" t="s">
        <v>55</v>
      </c>
      <c r="B23" s="80">
        <v>927</v>
      </c>
    </row>
    <row r="24" spans="1:2">
      <c r="A24" s="80" t="s">
        <v>102</v>
      </c>
      <c r="B24" s="80">
        <v>887</v>
      </c>
    </row>
    <row r="25" spans="1:2">
      <c r="A25" s="80" t="s">
        <v>818</v>
      </c>
      <c r="B25" s="80">
        <v>762</v>
      </c>
    </row>
    <row r="26" spans="1:2">
      <c r="A26" s="80" t="s">
        <v>569</v>
      </c>
      <c r="B26" s="80">
        <v>741</v>
      </c>
    </row>
    <row r="27" spans="1:2">
      <c r="A27" s="80" t="s">
        <v>565</v>
      </c>
      <c r="B27" s="80">
        <v>736</v>
      </c>
    </row>
    <row r="28" spans="1:2">
      <c r="A28" s="80" t="s">
        <v>85</v>
      </c>
      <c r="B28" s="80">
        <v>702</v>
      </c>
    </row>
    <row r="29" spans="1:2">
      <c r="A29" s="80" t="s">
        <v>1064</v>
      </c>
      <c r="B29" s="80">
        <v>669</v>
      </c>
    </row>
    <row r="30" spans="1:2">
      <c r="A30" s="80" t="s">
        <v>1065</v>
      </c>
      <c r="B30" s="80">
        <v>666</v>
      </c>
    </row>
    <row r="31" spans="1:2">
      <c r="A31" s="80" t="s">
        <v>1066</v>
      </c>
      <c r="B31" s="80">
        <v>650</v>
      </c>
    </row>
    <row r="32" spans="1:2">
      <c r="A32" s="80" t="s">
        <v>192</v>
      </c>
      <c r="B32" s="80">
        <v>636</v>
      </c>
    </row>
    <row r="33" spans="1:2">
      <c r="A33" s="80" t="s">
        <v>58</v>
      </c>
      <c r="B33" s="80">
        <v>605</v>
      </c>
    </row>
    <row r="34" spans="1:2">
      <c r="A34" s="80" t="s">
        <v>559</v>
      </c>
      <c r="B34" s="80">
        <v>604</v>
      </c>
    </row>
    <row r="35" spans="1:2">
      <c r="A35" s="80" t="s">
        <v>1067</v>
      </c>
      <c r="B35" s="80">
        <v>600</v>
      </c>
    </row>
    <row r="36" spans="1:2">
      <c r="A36" s="80" t="s">
        <v>39</v>
      </c>
      <c r="B36" s="80">
        <v>581</v>
      </c>
    </row>
    <row r="37" spans="1:2">
      <c r="A37" s="80" t="s">
        <v>49</v>
      </c>
      <c r="B37" s="80">
        <v>550</v>
      </c>
    </row>
    <row r="38" spans="1:2">
      <c r="A38" s="80" t="s">
        <v>202</v>
      </c>
      <c r="B38" s="80">
        <v>539</v>
      </c>
    </row>
    <row r="39" spans="1:2">
      <c r="A39" s="80" t="s">
        <v>77</v>
      </c>
      <c r="B39" s="80">
        <v>523</v>
      </c>
    </row>
    <row r="40" spans="1:2">
      <c r="A40" s="80" t="s">
        <v>1068</v>
      </c>
      <c r="B40" s="80">
        <v>497</v>
      </c>
    </row>
    <row r="41" spans="1:2">
      <c r="A41" s="80" t="s">
        <v>568</v>
      </c>
      <c r="B41" s="80">
        <v>496</v>
      </c>
    </row>
    <row r="42" spans="1:2">
      <c r="A42" s="80" t="s">
        <v>1069</v>
      </c>
      <c r="B42" s="80">
        <v>480</v>
      </c>
    </row>
    <row r="43" spans="1:2">
      <c r="A43" s="80" t="s">
        <v>1070</v>
      </c>
      <c r="B43" s="80">
        <v>445</v>
      </c>
    </row>
    <row r="44" spans="1:2">
      <c r="A44" s="80" t="s">
        <v>1071</v>
      </c>
      <c r="B44" s="80">
        <v>443</v>
      </c>
    </row>
    <row r="45" spans="1:2">
      <c r="A45" s="80" t="s">
        <v>78</v>
      </c>
      <c r="B45" s="80">
        <v>437</v>
      </c>
    </row>
    <row r="46" spans="1:2">
      <c r="A46" s="80" t="s">
        <v>69</v>
      </c>
      <c r="B46" s="80">
        <v>416</v>
      </c>
    </row>
    <row r="47" spans="1:2">
      <c r="A47" s="80" t="s">
        <v>532</v>
      </c>
      <c r="B47" s="80">
        <v>413</v>
      </c>
    </row>
    <row r="48" spans="1:2">
      <c r="A48" s="80" t="s">
        <v>108</v>
      </c>
      <c r="B48" s="80">
        <v>409</v>
      </c>
    </row>
    <row r="49" spans="1:2">
      <c r="A49" s="80" t="s">
        <v>68</v>
      </c>
      <c r="B49" s="80">
        <v>406</v>
      </c>
    </row>
    <row r="50" spans="1:2">
      <c r="A50" s="80" t="s">
        <v>531</v>
      </c>
      <c r="B50" s="80">
        <v>403</v>
      </c>
    </row>
    <row r="51" spans="1:2">
      <c r="A51" s="80" t="s">
        <v>181</v>
      </c>
      <c r="B51" s="80">
        <v>399</v>
      </c>
    </row>
    <row r="52" spans="1:2">
      <c r="A52" s="80" t="s">
        <v>111</v>
      </c>
      <c r="B52" s="80">
        <v>394</v>
      </c>
    </row>
    <row r="53" spans="1:2">
      <c r="A53" s="80" t="s">
        <v>104</v>
      </c>
      <c r="B53" s="80">
        <v>390</v>
      </c>
    </row>
    <row r="54" spans="1:2">
      <c r="A54" s="80" t="s">
        <v>1072</v>
      </c>
      <c r="B54" s="80">
        <v>385</v>
      </c>
    </row>
    <row r="55" spans="1:2">
      <c r="A55" s="80" t="s">
        <v>131</v>
      </c>
      <c r="B55" s="80">
        <v>370</v>
      </c>
    </row>
    <row r="56" spans="1:2">
      <c r="A56" s="80" t="s">
        <v>167</v>
      </c>
      <c r="B56" s="80">
        <v>366</v>
      </c>
    </row>
    <row r="57" spans="1:2">
      <c r="A57" s="80" t="s">
        <v>1073</v>
      </c>
      <c r="B57" s="80">
        <v>350</v>
      </c>
    </row>
    <row r="58" spans="1:2">
      <c r="A58" s="80" t="s">
        <v>524</v>
      </c>
      <c r="B58" s="80">
        <v>349</v>
      </c>
    </row>
    <row r="59" spans="1:2">
      <c r="A59" s="80" t="s">
        <v>179</v>
      </c>
      <c r="B59" s="80">
        <v>348</v>
      </c>
    </row>
    <row r="60" spans="1:2">
      <c r="A60" s="80" t="s">
        <v>214</v>
      </c>
      <c r="B60" s="80">
        <v>335</v>
      </c>
    </row>
    <row r="61" spans="1:2">
      <c r="A61" s="80" t="s">
        <v>567</v>
      </c>
      <c r="B61" s="80">
        <v>325</v>
      </c>
    </row>
    <row r="62" spans="1:2">
      <c r="A62" s="80" t="s">
        <v>1074</v>
      </c>
      <c r="B62" s="80">
        <v>319</v>
      </c>
    </row>
    <row r="63" spans="1:2">
      <c r="A63" s="80" t="s">
        <v>513</v>
      </c>
      <c r="B63" s="80">
        <v>312</v>
      </c>
    </row>
    <row r="64" spans="1:2">
      <c r="A64" s="80" t="s">
        <v>547</v>
      </c>
      <c r="B64" s="80">
        <v>302</v>
      </c>
    </row>
    <row r="65" spans="1:2">
      <c r="A65" s="80" t="s">
        <v>1075</v>
      </c>
      <c r="B65" s="80">
        <v>300</v>
      </c>
    </row>
    <row r="66" spans="1:2">
      <c r="A66" s="80" t="s">
        <v>57</v>
      </c>
      <c r="B66" s="80">
        <v>283</v>
      </c>
    </row>
    <row r="67" spans="1:2">
      <c r="A67" s="80" t="s">
        <v>557</v>
      </c>
      <c r="B67" s="80">
        <v>282</v>
      </c>
    </row>
    <row r="68" spans="1:2">
      <c r="A68" s="80" t="s">
        <v>125</v>
      </c>
      <c r="B68" s="80">
        <v>273</v>
      </c>
    </row>
    <row r="69" spans="1:2">
      <c r="A69" s="80" t="s">
        <v>147</v>
      </c>
      <c r="B69" s="80">
        <v>269</v>
      </c>
    </row>
    <row r="70" spans="1:2">
      <c r="A70" s="80" t="s">
        <v>47</v>
      </c>
      <c r="B70" s="80">
        <v>266</v>
      </c>
    </row>
    <row r="71" spans="1:2">
      <c r="A71" s="80" t="s">
        <v>71</v>
      </c>
      <c r="B71" s="80">
        <v>264</v>
      </c>
    </row>
    <row r="72" spans="1:2">
      <c r="A72" s="80" t="s">
        <v>297</v>
      </c>
      <c r="B72" s="80">
        <v>261</v>
      </c>
    </row>
    <row r="73" spans="1:2">
      <c r="A73" s="80" t="s">
        <v>82</v>
      </c>
      <c r="B73" s="80">
        <v>260</v>
      </c>
    </row>
    <row r="74" spans="1:2">
      <c r="A74" s="80" t="s">
        <v>543</v>
      </c>
      <c r="B74" s="80">
        <v>256</v>
      </c>
    </row>
    <row r="75" spans="1:2">
      <c r="A75" s="80" t="s">
        <v>545</v>
      </c>
      <c r="B75" s="80">
        <v>247</v>
      </c>
    </row>
    <row r="76" spans="1:2">
      <c r="A76" s="80" t="s">
        <v>1076</v>
      </c>
      <c r="B76" s="80">
        <v>242</v>
      </c>
    </row>
    <row r="77" spans="1:2">
      <c r="A77" s="80" t="s">
        <v>530</v>
      </c>
      <c r="B77" s="80">
        <v>242</v>
      </c>
    </row>
    <row r="78" spans="1:2">
      <c r="A78" s="80" t="s">
        <v>1077</v>
      </c>
      <c r="B78" s="80">
        <v>238</v>
      </c>
    </row>
    <row r="79" spans="1:2">
      <c r="A79" s="80" t="s">
        <v>1078</v>
      </c>
      <c r="B79" s="80">
        <v>236</v>
      </c>
    </row>
    <row r="80" spans="1:2">
      <c r="A80" s="80" t="s">
        <v>142</v>
      </c>
      <c r="B80" s="80">
        <v>230</v>
      </c>
    </row>
    <row r="81" spans="1:2">
      <c r="A81" s="80" t="s">
        <v>519</v>
      </c>
      <c r="B81" s="80">
        <v>217</v>
      </c>
    </row>
    <row r="82" spans="1:2">
      <c r="A82" s="80" t="s">
        <v>536</v>
      </c>
      <c r="B82" s="80">
        <v>216</v>
      </c>
    </row>
    <row r="83" spans="1:2">
      <c r="A83" s="80" t="s">
        <v>440</v>
      </c>
      <c r="B83" s="80">
        <v>206</v>
      </c>
    </row>
    <row r="84" spans="1:2">
      <c r="A84" s="80" t="s">
        <v>161</v>
      </c>
      <c r="B84" s="80">
        <v>204</v>
      </c>
    </row>
    <row r="85" spans="1:2">
      <c r="A85" s="80" t="s">
        <v>232</v>
      </c>
      <c r="B85" s="80">
        <v>204</v>
      </c>
    </row>
    <row r="86" spans="1:2">
      <c r="A86" s="80" t="s">
        <v>67</v>
      </c>
      <c r="B86" s="80">
        <v>200</v>
      </c>
    </row>
    <row r="87" spans="1:2">
      <c r="A87" s="80" t="s">
        <v>1079</v>
      </c>
      <c r="B87" s="80">
        <v>200</v>
      </c>
    </row>
    <row r="88" spans="1:2">
      <c r="A88" s="80" t="s">
        <v>182</v>
      </c>
      <c r="B88" s="80">
        <v>199</v>
      </c>
    </row>
    <row r="89" spans="1:2">
      <c r="A89" s="80" t="s">
        <v>563</v>
      </c>
      <c r="B89" s="80">
        <v>187</v>
      </c>
    </row>
    <row r="90" spans="1:2">
      <c r="A90" s="80" t="s">
        <v>541</v>
      </c>
      <c r="B90" s="80">
        <v>183</v>
      </c>
    </row>
    <row r="91" spans="1:2">
      <c r="A91" s="80" t="s">
        <v>550</v>
      </c>
      <c r="B91" s="80">
        <v>182</v>
      </c>
    </row>
    <row r="92" spans="1:2">
      <c r="A92" s="80" t="s">
        <v>1080</v>
      </c>
      <c r="B92" s="80">
        <v>181</v>
      </c>
    </row>
    <row r="93" spans="1:2">
      <c r="A93" s="80" t="s">
        <v>81</v>
      </c>
      <c r="B93" s="80">
        <v>168</v>
      </c>
    </row>
    <row r="94" spans="1:2">
      <c r="A94" s="80" t="s">
        <v>159</v>
      </c>
      <c r="B94" s="80">
        <v>167</v>
      </c>
    </row>
    <row r="95" spans="1:2">
      <c r="A95" s="80" t="s">
        <v>141</v>
      </c>
      <c r="B95" s="80">
        <v>166</v>
      </c>
    </row>
    <row r="96" spans="1:2">
      <c r="A96" s="80" t="s">
        <v>133</v>
      </c>
      <c r="B96" s="80">
        <v>164</v>
      </c>
    </row>
    <row r="97" spans="1:2">
      <c r="A97" s="80" t="s">
        <v>89</v>
      </c>
      <c r="B97" s="80">
        <v>160</v>
      </c>
    </row>
    <row r="98" spans="1:2">
      <c r="A98" s="80" t="s">
        <v>1081</v>
      </c>
      <c r="B98" s="80">
        <v>159</v>
      </c>
    </row>
    <row r="99" spans="1:2">
      <c r="A99" s="80" t="s">
        <v>1082</v>
      </c>
      <c r="B99" s="80">
        <v>152</v>
      </c>
    </row>
    <row r="100" spans="1:2">
      <c r="A100" s="80" t="s">
        <v>1083</v>
      </c>
      <c r="B100" s="80">
        <v>148</v>
      </c>
    </row>
    <row r="101" spans="1:2">
      <c r="A101" s="80" t="s">
        <v>561</v>
      </c>
      <c r="B101" s="80">
        <v>148</v>
      </c>
    </row>
    <row r="102" spans="1:2">
      <c r="A102" s="80" t="s">
        <v>821</v>
      </c>
      <c r="B102" s="80">
        <v>145</v>
      </c>
    </row>
    <row r="103" spans="1:2">
      <c r="A103" s="80" t="s">
        <v>174</v>
      </c>
      <c r="B103" s="80">
        <v>144</v>
      </c>
    </row>
    <row r="104" spans="1:2">
      <c r="A104" s="80" t="s">
        <v>106</v>
      </c>
      <c r="B104" s="80">
        <v>144</v>
      </c>
    </row>
    <row r="105" spans="1:2">
      <c r="A105" s="80" t="s">
        <v>509</v>
      </c>
      <c r="B105" s="80">
        <v>144</v>
      </c>
    </row>
    <row r="106" spans="1:2">
      <c r="A106" s="80" t="s">
        <v>556</v>
      </c>
      <c r="B106" s="80">
        <v>144</v>
      </c>
    </row>
    <row r="107" spans="1:2">
      <c r="A107" s="80" t="s">
        <v>1084</v>
      </c>
      <c r="B107" s="80">
        <v>142</v>
      </c>
    </row>
    <row r="108" spans="1:2">
      <c r="A108" s="80" t="s">
        <v>1085</v>
      </c>
      <c r="B108" s="80">
        <v>135</v>
      </c>
    </row>
    <row r="109" spans="1:2">
      <c r="A109" s="80" t="s">
        <v>45</v>
      </c>
      <c r="B109" s="80">
        <v>131</v>
      </c>
    </row>
    <row r="110" spans="1:2">
      <c r="A110" s="80" t="s">
        <v>523</v>
      </c>
      <c r="B110" s="80">
        <v>122</v>
      </c>
    </row>
    <row r="111" spans="1:2">
      <c r="A111" s="80" t="s">
        <v>95</v>
      </c>
      <c r="B111" s="80">
        <v>119</v>
      </c>
    </row>
    <row r="112" spans="1:2">
      <c r="A112" s="80" t="s">
        <v>92</v>
      </c>
      <c r="B112" s="80">
        <v>119</v>
      </c>
    </row>
    <row r="113" spans="1:2">
      <c r="A113" s="80" t="s">
        <v>1086</v>
      </c>
      <c r="B113" s="80">
        <v>116</v>
      </c>
    </row>
    <row r="114" spans="1:2">
      <c r="A114" s="80" t="s">
        <v>562</v>
      </c>
      <c r="B114" s="80">
        <v>114</v>
      </c>
    </row>
    <row r="115" spans="1:2">
      <c r="A115" s="80" t="s">
        <v>1087</v>
      </c>
      <c r="B115" s="80">
        <v>106</v>
      </c>
    </row>
    <row r="116" spans="1:2">
      <c r="A116" s="80" t="s">
        <v>120</v>
      </c>
      <c r="B116" s="80">
        <v>101</v>
      </c>
    </row>
    <row r="117" spans="1:2">
      <c r="A117" s="80" t="s">
        <v>103</v>
      </c>
      <c r="B117" s="80">
        <v>100</v>
      </c>
    </row>
    <row r="118" spans="1:2">
      <c r="A118" s="80" t="s">
        <v>1088</v>
      </c>
      <c r="B118" s="80">
        <v>98</v>
      </c>
    </row>
    <row r="119" spans="1:2">
      <c r="A119" s="80" t="s">
        <v>70</v>
      </c>
      <c r="B119" s="80">
        <v>98</v>
      </c>
    </row>
    <row r="120" spans="1:2">
      <c r="A120" s="80" t="s">
        <v>173</v>
      </c>
      <c r="B120" s="80">
        <v>97</v>
      </c>
    </row>
    <row r="121" spans="1:2">
      <c r="A121" s="80" t="s">
        <v>66</v>
      </c>
      <c r="B121" s="80">
        <v>97</v>
      </c>
    </row>
    <row r="122" spans="1:2">
      <c r="A122" s="80" t="s">
        <v>517</v>
      </c>
      <c r="B122" s="80">
        <v>92</v>
      </c>
    </row>
    <row r="123" spans="1:2">
      <c r="A123" s="80" t="s">
        <v>162</v>
      </c>
      <c r="B123" s="80">
        <v>88</v>
      </c>
    </row>
    <row r="124" spans="1:2">
      <c r="A124" s="80" t="s">
        <v>525</v>
      </c>
      <c r="B124" s="80">
        <v>86</v>
      </c>
    </row>
    <row r="125" spans="1:2">
      <c r="A125" s="80" t="s">
        <v>1089</v>
      </c>
      <c r="B125" s="80">
        <v>84</v>
      </c>
    </row>
    <row r="126" spans="1:2">
      <c r="A126" s="80" t="s">
        <v>261</v>
      </c>
      <c r="B126" s="80">
        <v>83</v>
      </c>
    </row>
    <row r="127" spans="1:2">
      <c r="A127" s="80" t="s">
        <v>520</v>
      </c>
      <c r="B127" s="80">
        <v>80</v>
      </c>
    </row>
    <row r="128" spans="1:2">
      <c r="A128" s="80" t="s">
        <v>1090</v>
      </c>
      <c r="B128" s="80">
        <v>78</v>
      </c>
    </row>
    <row r="129" spans="1:2">
      <c r="A129" s="80" t="s">
        <v>529</v>
      </c>
      <c r="B129" s="80">
        <v>77</v>
      </c>
    </row>
    <row r="130" spans="1:2">
      <c r="A130" s="80" t="s">
        <v>99</v>
      </c>
      <c r="B130" s="80">
        <v>77</v>
      </c>
    </row>
    <row r="131" spans="1:2">
      <c r="A131" s="80" t="s">
        <v>522</v>
      </c>
      <c r="B131" s="80">
        <v>75</v>
      </c>
    </row>
    <row r="132" spans="1:2">
      <c r="A132" s="80" t="s">
        <v>1091</v>
      </c>
      <c r="B132" s="80">
        <v>74</v>
      </c>
    </row>
    <row r="133" spans="1:2">
      <c r="A133" s="80" t="s">
        <v>515</v>
      </c>
      <c r="B133" s="80">
        <v>72</v>
      </c>
    </row>
    <row r="134" spans="1:2">
      <c r="A134" s="80" t="s">
        <v>1092</v>
      </c>
      <c r="B134" s="80">
        <v>72</v>
      </c>
    </row>
    <row r="135" spans="1:2">
      <c r="A135" s="80" t="s">
        <v>1093</v>
      </c>
      <c r="B135" s="80">
        <v>69</v>
      </c>
    </row>
    <row r="136" spans="1:2">
      <c r="A136" s="80" t="s">
        <v>61</v>
      </c>
      <c r="B136" s="80">
        <v>68</v>
      </c>
    </row>
    <row r="137" spans="1:2">
      <c r="A137" s="80" t="s">
        <v>1094</v>
      </c>
      <c r="B137" s="80">
        <v>65</v>
      </c>
    </row>
    <row r="138" spans="1:2">
      <c r="A138" s="80" t="s">
        <v>812</v>
      </c>
      <c r="B138" s="80">
        <v>64</v>
      </c>
    </row>
    <row r="139" spans="1:2">
      <c r="A139" s="80" t="s">
        <v>83</v>
      </c>
      <c r="B139" s="80">
        <v>62</v>
      </c>
    </row>
    <row r="140" spans="1:2">
      <c r="A140" s="80" t="s">
        <v>123</v>
      </c>
      <c r="B140" s="80">
        <v>60</v>
      </c>
    </row>
    <row r="141" spans="1:2">
      <c r="A141" s="80" t="s">
        <v>1095</v>
      </c>
      <c r="B141" s="80">
        <v>60</v>
      </c>
    </row>
    <row r="142" spans="1:2">
      <c r="A142" s="80" t="s">
        <v>1096</v>
      </c>
      <c r="B142" s="80">
        <v>58</v>
      </c>
    </row>
    <row r="143" spans="1:2">
      <c r="A143" s="80" t="s">
        <v>1097</v>
      </c>
      <c r="B143" s="80">
        <v>57</v>
      </c>
    </row>
    <row r="144" spans="1:2">
      <c r="A144" s="80" t="s">
        <v>551</v>
      </c>
      <c r="B144" s="80">
        <v>57</v>
      </c>
    </row>
    <row r="145" spans="1:2">
      <c r="A145" s="80" t="s">
        <v>521</v>
      </c>
      <c r="B145" s="80">
        <v>56</v>
      </c>
    </row>
    <row r="146" spans="1:2">
      <c r="A146" s="80" t="s">
        <v>210</v>
      </c>
      <c r="B146" s="80">
        <v>55</v>
      </c>
    </row>
    <row r="147" spans="1:2">
      <c r="A147" s="80" t="s">
        <v>74</v>
      </c>
      <c r="B147" s="80">
        <v>54</v>
      </c>
    </row>
    <row r="148" spans="1:2">
      <c r="A148" s="80" t="s">
        <v>1098</v>
      </c>
      <c r="B148" s="80">
        <v>53</v>
      </c>
    </row>
    <row r="149" spans="1:2">
      <c r="A149" s="80" t="s">
        <v>1099</v>
      </c>
      <c r="B149" s="80">
        <v>50</v>
      </c>
    </row>
    <row r="150" spans="1:2">
      <c r="A150" s="80" t="s">
        <v>1100</v>
      </c>
      <c r="B150" s="80">
        <v>49</v>
      </c>
    </row>
    <row r="151" spans="1:2">
      <c r="A151" s="80" t="s">
        <v>781</v>
      </c>
      <c r="B151" s="80">
        <v>48</v>
      </c>
    </row>
    <row r="152" spans="1:2">
      <c r="A152" s="80" t="s">
        <v>539</v>
      </c>
      <c r="B152" s="80">
        <v>48</v>
      </c>
    </row>
    <row r="153" spans="1:2">
      <c r="A153" s="80" t="s">
        <v>1101</v>
      </c>
      <c r="B153" s="80">
        <v>48</v>
      </c>
    </row>
    <row r="154" spans="1:2">
      <c r="A154" s="80" t="s">
        <v>820</v>
      </c>
      <c r="B154" s="80">
        <v>48</v>
      </c>
    </row>
    <row r="155" spans="1:2">
      <c r="A155" s="80" t="s">
        <v>190</v>
      </c>
      <c r="B155" s="80">
        <v>48</v>
      </c>
    </row>
    <row r="156" spans="1:2">
      <c r="A156" s="80" t="s">
        <v>1102</v>
      </c>
      <c r="B156" s="80">
        <v>48</v>
      </c>
    </row>
    <row r="157" spans="1:2">
      <c r="A157" s="80" t="s">
        <v>1103</v>
      </c>
      <c r="B157" s="80">
        <v>47</v>
      </c>
    </row>
    <row r="158" spans="1:2">
      <c r="A158" s="80" t="s">
        <v>126</v>
      </c>
      <c r="B158" s="80">
        <v>46</v>
      </c>
    </row>
    <row r="159" spans="1:2">
      <c r="A159" s="80" t="s">
        <v>1104</v>
      </c>
      <c r="B159" s="80">
        <v>46</v>
      </c>
    </row>
    <row r="160" spans="1:2">
      <c r="A160" s="80" t="s">
        <v>152</v>
      </c>
      <c r="B160" s="80">
        <v>42</v>
      </c>
    </row>
    <row r="161" spans="1:2">
      <c r="A161" s="80" t="s">
        <v>1105</v>
      </c>
      <c r="B161" s="80">
        <v>42</v>
      </c>
    </row>
    <row r="162" spans="1:2">
      <c r="A162" s="80" t="s">
        <v>1106</v>
      </c>
      <c r="B162" s="80">
        <v>41</v>
      </c>
    </row>
    <row r="163" spans="1:2">
      <c r="A163" s="80" t="s">
        <v>1107</v>
      </c>
      <c r="B163" s="80">
        <v>39</v>
      </c>
    </row>
    <row r="164" spans="1:2">
      <c r="A164" s="80" t="s">
        <v>511</v>
      </c>
      <c r="B164" s="80">
        <v>39</v>
      </c>
    </row>
    <row r="165" spans="1:2">
      <c r="A165" s="80" t="s">
        <v>198</v>
      </c>
      <c r="B165" s="80">
        <v>37</v>
      </c>
    </row>
    <row r="166" spans="1:2">
      <c r="A166" s="80" t="s">
        <v>1108</v>
      </c>
      <c r="B166" s="80">
        <v>36</v>
      </c>
    </row>
    <row r="167" spans="1:2">
      <c r="A167" s="80" t="s">
        <v>223</v>
      </c>
      <c r="B167" s="80">
        <v>36</v>
      </c>
    </row>
    <row r="168" spans="1:2">
      <c r="A168" s="80" t="s">
        <v>128</v>
      </c>
      <c r="B168" s="80">
        <v>36</v>
      </c>
    </row>
    <row r="169" spans="1:2">
      <c r="A169" s="80" t="s">
        <v>1109</v>
      </c>
      <c r="B169" s="80">
        <v>33</v>
      </c>
    </row>
    <row r="170" spans="1:2">
      <c r="A170" s="80" t="s">
        <v>1110</v>
      </c>
      <c r="B170" s="80">
        <v>33</v>
      </c>
    </row>
    <row r="171" spans="1:2">
      <c r="A171" s="80" t="s">
        <v>42</v>
      </c>
      <c r="B171" s="80">
        <v>33</v>
      </c>
    </row>
    <row r="172" spans="1:2">
      <c r="A172" s="80" t="s">
        <v>1111</v>
      </c>
      <c r="B172" s="80">
        <v>30</v>
      </c>
    </row>
    <row r="173" spans="1:2">
      <c r="A173" s="80" t="s">
        <v>1112</v>
      </c>
      <c r="B173" s="80">
        <v>29</v>
      </c>
    </row>
    <row r="174" spans="1:2">
      <c r="A174" s="80" t="s">
        <v>1113</v>
      </c>
      <c r="B174" s="80">
        <v>27</v>
      </c>
    </row>
    <row r="175" spans="1:2">
      <c r="A175" s="80" t="s">
        <v>1114</v>
      </c>
      <c r="B175" s="80">
        <v>26</v>
      </c>
    </row>
    <row r="176" spans="1:2">
      <c r="A176" s="80" t="s">
        <v>854</v>
      </c>
      <c r="B176" s="80">
        <v>24</v>
      </c>
    </row>
    <row r="177" spans="1:2">
      <c r="A177" s="80" t="s">
        <v>185</v>
      </c>
      <c r="B177" s="80">
        <v>24</v>
      </c>
    </row>
    <row r="178" spans="1:2">
      <c r="A178" s="80" t="s">
        <v>79</v>
      </c>
      <c r="B178" s="80">
        <v>24</v>
      </c>
    </row>
    <row r="179" spans="1:2">
      <c r="A179" s="80" t="s">
        <v>137</v>
      </c>
      <c r="B179" s="80">
        <v>24</v>
      </c>
    </row>
    <row r="180" spans="1:2">
      <c r="A180" s="80" t="s">
        <v>1115</v>
      </c>
      <c r="B180" s="80">
        <v>24</v>
      </c>
    </row>
    <row r="181" spans="1:2">
      <c r="A181" s="80" t="s">
        <v>535</v>
      </c>
      <c r="B181" s="80">
        <v>24</v>
      </c>
    </row>
    <row r="182" spans="1:2">
      <c r="A182" s="80" t="s">
        <v>1116</v>
      </c>
      <c r="B182" s="80">
        <v>24</v>
      </c>
    </row>
    <row r="183" spans="1:2">
      <c r="A183" s="80" t="s">
        <v>1117</v>
      </c>
      <c r="B183" s="80">
        <v>23</v>
      </c>
    </row>
    <row r="184" spans="1:2">
      <c r="A184" s="80" t="s">
        <v>1118</v>
      </c>
      <c r="B184" s="80">
        <v>22</v>
      </c>
    </row>
    <row r="185" spans="1:2">
      <c r="A185" s="80" t="s">
        <v>204</v>
      </c>
      <c r="B185" s="80">
        <v>22</v>
      </c>
    </row>
    <row r="186" spans="1:2">
      <c r="A186" s="80" t="s">
        <v>1119</v>
      </c>
      <c r="B186" s="80">
        <v>20</v>
      </c>
    </row>
    <row r="187" spans="1:2">
      <c r="A187" s="80" t="s">
        <v>139</v>
      </c>
      <c r="B187" s="80">
        <v>20</v>
      </c>
    </row>
    <row r="188" spans="1:2">
      <c r="A188" s="80" t="s">
        <v>1120</v>
      </c>
      <c r="B188" s="80">
        <v>19</v>
      </c>
    </row>
    <row r="189" spans="1:2">
      <c r="A189" s="80" t="s">
        <v>154</v>
      </c>
      <c r="B189" s="80">
        <v>19</v>
      </c>
    </row>
    <row r="190" spans="1:2">
      <c r="A190" s="80" t="s">
        <v>1121</v>
      </c>
      <c r="B190" s="80">
        <v>18</v>
      </c>
    </row>
    <row r="191" spans="1:2">
      <c r="A191" s="80" t="s">
        <v>199</v>
      </c>
      <c r="B191" s="80">
        <v>16</v>
      </c>
    </row>
    <row r="192" spans="1:2">
      <c r="A192" s="80" t="s">
        <v>855</v>
      </c>
      <c r="B192" s="80">
        <v>15</v>
      </c>
    </row>
    <row r="193" spans="1:2">
      <c r="A193" s="80" t="s">
        <v>503</v>
      </c>
      <c r="B193" s="80">
        <v>15</v>
      </c>
    </row>
    <row r="194" spans="1:2">
      <c r="A194" s="80" t="s">
        <v>1122</v>
      </c>
      <c r="B194" s="80">
        <v>14</v>
      </c>
    </row>
    <row r="195" spans="1:2">
      <c r="A195" s="80" t="s">
        <v>566</v>
      </c>
      <c r="B195" s="80">
        <v>13</v>
      </c>
    </row>
    <row r="196" spans="1:2">
      <c r="A196" s="80" t="s">
        <v>194</v>
      </c>
      <c r="B196" s="80">
        <v>12</v>
      </c>
    </row>
    <row r="197" spans="1:2">
      <c r="A197" s="80" t="s">
        <v>1123</v>
      </c>
      <c r="B197" s="80">
        <v>12</v>
      </c>
    </row>
    <row r="198" spans="1:2">
      <c r="A198" s="80" t="s">
        <v>514</v>
      </c>
      <c r="B198" s="80">
        <v>12</v>
      </c>
    </row>
    <row r="199" spans="1:2">
      <c r="A199" s="80" t="s">
        <v>231</v>
      </c>
      <c r="B199" s="80">
        <v>11</v>
      </c>
    </row>
    <row r="200" spans="1:2">
      <c r="A200" s="80" t="s">
        <v>1124</v>
      </c>
      <c r="B200" s="80">
        <v>10</v>
      </c>
    </row>
    <row r="201" spans="1:2">
      <c r="A201" s="80" t="s">
        <v>1125</v>
      </c>
      <c r="B201" s="80">
        <v>10</v>
      </c>
    </row>
    <row r="202" spans="1:2">
      <c r="A202" s="80" t="s">
        <v>1126</v>
      </c>
      <c r="B202" s="80">
        <v>9</v>
      </c>
    </row>
    <row r="203" spans="1:2">
      <c r="A203" s="80" t="s">
        <v>548</v>
      </c>
      <c r="B203" s="80">
        <v>9</v>
      </c>
    </row>
    <row r="204" spans="1:2">
      <c r="A204" s="80" t="s">
        <v>816</v>
      </c>
      <c r="B204" s="80">
        <v>8</v>
      </c>
    </row>
    <row r="205" spans="1:2">
      <c r="A205" s="80" t="s">
        <v>518</v>
      </c>
      <c r="B205" s="80">
        <v>7</v>
      </c>
    </row>
    <row r="206" spans="1:2">
      <c r="A206" s="80" t="s">
        <v>498</v>
      </c>
      <c r="B206" s="80">
        <v>6</v>
      </c>
    </row>
    <row r="207" spans="1:2">
      <c r="A207" s="80" t="s">
        <v>1127</v>
      </c>
      <c r="B207" s="80">
        <v>6</v>
      </c>
    </row>
    <row r="208" spans="1:2">
      <c r="A208" s="80" t="s">
        <v>146</v>
      </c>
      <c r="B208" s="80">
        <v>6</v>
      </c>
    </row>
    <row r="209" spans="1:2">
      <c r="A209" s="80" t="s">
        <v>1128</v>
      </c>
      <c r="B209" s="80">
        <v>6</v>
      </c>
    </row>
    <row r="210" spans="1:2">
      <c r="A210" s="80" t="s">
        <v>817</v>
      </c>
      <c r="B210" s="80">
        <v>6</v>
      </c>
    </row>
    <row r="211" spans="1:2">
      <c r="A211" s="80" t="s">
        <v>60</v>
      </c>
      <c r="B211" s="80">
        <v>5</v>
      </c>
    </row>
    <row r="212" spans="1:2">
      <c r="A212" s="80" t="s">
        <v>215</v>
      </c>
      <c r="B212" s="80">
        <v>5</v>
      </c>
    </row>
    <row r="213" spans="1:2">
      <c r="A213" s="80" t="s">
        <v>537</v>
      </c>
      <c r="B213" s="80">
        <v>4</v>
      </c>
    </row>
    <row r="214" spans="1:2">
      <c r="A214" s="80" t="s">
        <v>51</v>
      </c>
      <c r="B214" s="80">
        <v>4</v>
      </c>
    </row>
    <row r="215" spans="1:2">
      <c r="A215" s="80" t="s">
        <v>220</v>
      </c>
      <c r="B215" s="80">
        <v>4</v>
      </c>
    </row>
    <row r="216" spans="1:2">
      <c r="A216" s="80" t="s">
        <v>100</v>
      </c>
      <c r="B216" s="80">
        <v>4</v>
      </c>
    </row>
    <row r="217" spans="1:2">
      <c r="A217" s="80" t="s">
        <v>1129</v>
      </c>
      <c r="B217" s="80">
        <v>3</v>
      </c>
    </row>
    <row r="218" spans="1:2">
      <c r="A218" s="80" t="s">
        <v>172</v>
      </c>
      <c r="B218" s="80">
        <v>3</v>
      </c>
    </row>
    <row r="219" spans="1:2">
      <c r="A219" s="80" t="s">
        <v>212</v>
      </c>
      <c r="B219" s="80">
        <v>3</v>
      </c>
    </row>
    <row r="220" spans="1:2">
      <c r="A220" s="80" t="s">
        <v>238</v>
      </c>
      <c r="B220" s="80">
        <v>3</v>
      </c>
    </row>
    <row r="221" spans="1:2">
      <c r="A221" s="80" t="s">
        <v>1130</v>
      </c>
      <c r="B221" s="80">
        <v>3</v>
      </c>
    </row>
    <row r="222" spans="1:2">
      <c r="A222" s="80" t="s">
        <v>1131</v>
      </c>
      <c r="B222" s="80">
        <v>2</v>
      </c>
    </row>
    <row r="223" spans="1:2">
      <c r="A223" s="80" t="s">
        <v>153</v>
      </c>
      <c r="B223" s="80">
        <v>2</v>
      </c>
    </row>
    <row r="224" spans="1:2">
      <c r="A224" s="80" t="s">
        <v>1132</v>
      </c>
      <c r="B224" s="80">
        <v>2</v>
      </c>
    </row>
    <row r="225" spans="1:2">
      <c r="A225" s="80" t="s">
        <v>117</v>
      </c>
      <c r="B225" s="80">
        <v>2</v>
      </c>
    </row>
    <row r="226" spans="1:2">
      <c r="A226" s="80" t="s">
        <v>834</v>
      </c>
      <c r="B226" s="80">
        <v>2</v>
      </c>
    </row>
    <row r="227" spans="1:2">
      <c r="A227" s="80" t="s">
        <v>177</v>
      </c>
      <c r="B227" s="80">
        <v>2</v>
      </c>
    </row>
    <row r="228" spans="1:2">
      <c r="A228" s="80" t="s">
        <v>1133</v>
      </c>
      <c r="B228" s="80">
        <v>2</v>
      </c>
    </row>
    <row r="229" spans="1:2">
      <c r="A229" s="80" t="s">
        <v>189</v>
      </c>
      <c r="B229" s="80">
        <v>1</v>
      </c>
    </row>
    <row r="230" spans="1:2">
      <c r="A230" s="80" t="s">
        <v>96</v>
      </c>
      <c r="B230" s="80">
        <v>1</v>
      </c>
    </row>
    <row r="231" spans="1:2">
      <c r="A231" s="80" t="s">
        <v>195</v>
      </c>
      <c r="B231" s="80">
        <v>1</v>
      </c>
    </row>
    <row r="232" spans="1:2">
      <c r="A232" s="80" t="s">
        <v>84</v>
      </c>
      <c r="B232" s="80">
        <v>1</v>
      </c>
    </row>
    <row r="233" spans="1:2">
      <c r="A233" s="80" t="s">
        <v>560</v>
      </c>
      <c r="B233" s="80">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L1611"/>
  <sheetViews>
    <sheetView workbookViewId="0"/>
  </sheetViews>
  <sheetFormatPr defaultColWidth="12.6640625" defaultRowHeight="15.75" customHeight="1"/>
  <sheetData>
    <row r="1" spans="1:12">
      <c r="A1" s="25" t="s">
        <v>1134</v>
      </c>
      <c r="B1" s="25" t="s">
        <v>1135</v>
      </c>
      <c r="C1" s="25" t="s">
        <v>1017</v>
      </c>
      <c r="D1" s="25" t="s">
        <v>1136</v>
      </c>
      <c r="E1" s="25" t="s">
        <v>1137</v>
      </c>
      <c r="F1" s="25" t="s">
        <v>637</v>
      </c>
      <c r="G1" s="25" t="s">
        <v>1138</v>
      </c>
      <c r="H1" s="25" t="s">
        <v>1139</v>
      </c>
      <c r="I1" s="25" t="s">
        <v>1140</v>
      </c>
      <c r="J1" s="25" t="s">
        <v>1141</v>
      </c>
      <c r="K1" s="25" t="s">
        <v>1142</v>
      </c>
      <c r="L1" s="25" t="s">
        <v>1143</v>
      </c>
    </row>
    <row r="2" spans="1:12">
      <c r="A2" s="25" t="s">
        <v>1144</v>
      </c>
      <c r="B2" s="25" t="s">
        <v>1145</v>
      </c>
      <c r="C2" s="25" t="s">
        <v>1146</v>
      </c>
      <c r="D2" s="33">
        <v>129645</v>
      </c>
      <c r="E2" s="33">
        <v>114915</v>
      </c>
      <c r="F2" s="25" t="s">
        <v>567</v>
      </c>
      <c r="G2" s="33">
        <v>100</v>
      </c>
      <c r="H2" s="33">
        <v>100</v>
      </c>
      <c r="I2" s="33">
        <v>127</v>
      </c>
      <c r="J2" s="33">
        <v>27</v>
      </c>
      <c r="K2" s="33">
        <v>0</v>
      </c>
      <c r="L2" s="33">
        <v>27</v>
      </c>
    </row>
    <row r="3" spans="1:12">
      <c r="A3" s="25" t="s">
        <v>1147</v>
      </c>
      <c r="B3" s="25" t="s">
        <v>1148</v>
      </c>
      <c r="C3" s="25" t="s">
        <v>1146</v>
      </c>
      <c r="D3" s="33">
        <v>129644</v>
      </c>
      <c r="E3" s="33">
        <v>118145</v>
      </c>
      <c r="F3" s="25" t="s">
        <v>61</v>
      </c>
      <c r="G3" s="33">
        <v>4</v>
      </c>
      <c r="H3" s="33">
        <v>4</v>
      </c>
      <c r="I3" s="33">
        <v>20</v>
      </c>
      <c r="J3" s="33">
        <v>16</v>
      </c>
      <c r="K3" s="33">
        <v>0</v>
      </c>
      <c r="L3" s="33">
        <v>16</v>
      </c>
    </row>
    <row r="4" spans="1:12">
      <c r="A4" s="25" t="s">
        <v>1149</v>
      </c>
      <c r="B4" s="25" t="s">
        <v>1150</v>
      </c>
      <c r="C4" s="25" t="s">
        <v>1146</v>
      </c>
      <c r="D4" s="33">
        <v>129634</v>
      </c>
      <c r="E4" s="33">
        <v>117237</v>
      </c>
      <c r="F4" s="25" t="s">
        <v>514</v>
      </c>
      <c r="G4" s="33">
        <v>36</v>
      </c>
      <c r="H4" s="33">
        <v>36</v>
      </c>
      <c r="I4" s="33">
        <v>48</v>
      </c>
      <c r="J4" s="33">
        <v>12</v>
      </c>
      <c r="K4" s="33">
        <v>0</v>
      </c>
      <c r="L4" s="33">
        <v>12</v>
      </c>
    </row>
    <row r="5" spans="1:12">
      <c r="A5" s="25" t="s">
        <v>1151</v>
      </c>
      <c r="B5" s="25" t="s">
        <v>1152</v>
      </c>
      <c r="C5" s="25" t="s">
        <v>1146</v>
      </c>
      <c r="D5" s="33">
        <v>129633</v>
      </c>
      <c r="E5" s="33">
        <v>117414</v>
      </c>
      <c r="F5" s="25" t="s">
        <v>568</v>
      </c>
      <c r="G5" s="33">
        <v>424</v>
      </c>
      <c r="H5" s="33">
        <v>424</v>
      </c>
      <c r="I5" s="33">
        <v>429</v>
      </c>
      <c r="J5" s="33">
        <v>5</v>
      </c>
      <c r="K5" s="33">
        <v>0</v>
      </c>
      <c r="L5" s="33">
        <v>5</v>
      </c>
    </row>
    <row r="6" spans="1:12">
      <c r="A6" s="25" t="s">
        <v>1153</v>
      </c>
      <c r="B6" s="25" t="s">
        <v>1154</v>
      </c>
      <c r="C6" s="25" t="s">
        <v>1146</v>
      </c>
      <c r="D6" s="33">
        <v>129632</v>
      </c>
      <c r="E6" s="33">
        <v>117266</v>
      </c>
      <c r="F6" s="25" t="s">
        <v>38</v>
      </c>
      <c r="G6" s="33">
        <v>720</v>
      </c>
      <c r="H6" s="33">
        <v>720</v>
      </c>
      <c r="I6" s="33">
        <v>744</v>
      </c>
      <c r="J6" s="33">
        <v>24</v>
      </c>
      <c r="K6" s="33">
        <v>0</v>
      </c>
      <c r="L6" s="33">
        <v>24</v>
      </c>
    </row>
    <row r="7" spans="1:12">
      <c r="A7" s="25" t="s">
        <v>1155</v>
      </c>
      <c r="B7" s="25" t="s">
        <v>1156</v>
      </c>
      <c r="C7" s="25" t="s">
        <v>1146</v>
      </c>
      <c r="D7" s="33">
        <v>129631</v>
      </c>
      <c r="E7" s="33">
        <v>118101</v>
      </c>
      <c r="F7" s="25" t="s">
        <v>261</v>
      </c>
      <c r="G7" s="33">
        <v>240</v>
      </c>
      <c r="H7" s="33">
        <v>240</v>
      </c>
      <c r="I7" s="33">
        <v>242</v>
      </c>
      <c r="J7" s="33">
        <v>2</v>
      </c>
      <c r="K7" s="33">
        <v>0</v>
      </c>
      <c r="L7" s="33">
        <v>2</v>
      </c>
    </row>
    <row r="8" spans="1:12">
      <c r="A8" s="25" t="s">
        <v>1157</v>
      </c>
      <c r="B8" s="25" t="s">
        <v>1158</v>
      </c>
      <c r="C8" s="25" t="s">
        <v>1146</v>
      </c>
      <c r="D8" s="33">
        <v>129630</v>
      </c>
      <c r="E8" s="33">
        <v>117414</v>
      </c>
      <c r="F8" s="25" t="s">
        <v>568</v>
      </c>
      <c r="G8" s="33">
        <v>700</v>
      </c>
      <c r="H8" s="33">
        <v>700</v>
      </c>
      <c r="I8" s="33">
        <v>706</v>
      </c>
      <c r="J8" s="33">
        <v>6</v>
      </c>
      <c r="K8" s="33">
        <v>0</v>
      </c>
      <c r="L8" s="33">
        <v>7</v>
      </c>
    </row>
    <row r="9" spans="1:12">
      <c r="A9" s="25" t="s">
        <v>1159</v>
      </c>
      <c r="B9" s="25" t="s">
        <v>1160</v>
      </c>
      <c r="C9" s="25" t="s">
        <v>1146</v>
      </c>
      <c r="D9" s="33">
        <v>129628</v>
      </c>
      <c r="E9" s="33">
        <v>116583</v>
      </c>
      <c r="F9" s="25" t="s">
        <v>162</v>
      </c>
      <c r="G9" s="33">
        <v>60</v>
      </c>
      <c r="H9" s="33">
        <v>60</v>
      </c>
      <c r="I9" s="33">
        <v>61</v>
      </c>
      <c r="J9" s="33">
        <v>1</v>
      </c>
      <c r="K9" s="33">
        <v>0</v>
      </c>
      <c r="L9" s="33">
        <v>1</v>
      </c>
    </row>
    <row r="10" spans="1:12">
      <c r="A10" s="25" t="s">
        <v>1161</v>
      </c>
      <c r="B10" s="25" t="s">
        <v>1162</v>
      </c>
      <c r="C10" s="25" t="s">
        <v>1146</v>
      </c>
      <c r="D10" s="33">
        <v>129625</v>
      </c>
      <c r="E10" s="33">
        <v>118101</v>
      </c>
      <c r="F10" s="25" t="s">
        <v>261</v>
      </c>
      <c r="G10" s="33">
        <v>12</v>
      </c>
      <c r="H10" s="33">
        <v>12</v>
      </c>
      <c r="I10" s="33">
        <v>17</v>
      </c>
      <c r="J10" s="33">
        <v>5</v>
      </c>
      <c r="K10" s="33">
        <v>0</v>
      </c>
      <c r="L10" s="33">
        <v>5</v>
      </c>
    </row>
    <row r="11" spans="1:12">
      <c r="A11" s="25" t="s">
        <v>1163</v>
      </c>
      <c r="B11" s="25" t="s">
        <v>1164</v>
      </c>
      <c r="C11" s="25" t="s">
        <v>1146</v>
      </c>
      <c r="D11" s="33">
        <v>129623</v>
      </c>
      <c r="E11" s="33">
        <v>114916</v>
      </c>
      <c r="F11" s="25" t="s">
        <v>567</v>
      </c>
      <c r="G11" s="33">
        <v>400</v>
      </c>
      <c r="H11" s="33">
        <v>400</v>
      </c>
      <c r="I11" s="33">
        <v>402</v>
      </c>
      <c r="J11" s="33">
        <v>2</v>
      </c>
      <c r="K11" s="33">
        <v>0</v>
      </c>
      <c r="L11" s="33">
        <v>2</v>
      </c>
    </row>
    <row r="12" spans="1:12">
      <c r="A12" s="25" t="s">
        <v>1165</v>
      </c>
      <c r="B12" s="25" t="s">
        <v>1166</v>
      </c>
      <c r="C12" s="25" t="s">
        <v>1146</v>
      </c>
      <c r="D12" s="33">
        <v>129622</v>
      </c>
      <c r="E12" s="33">
        <v>118101</v>
      </c>
      <c r="F12" s="25" t="s">
        <v>261</v>
      </c>
      <c r="G12" s="33">
        <v>120</v>
      </c>
      <c r="H12" s="33">
        <v>120</v>
      </c>
      <c r="I12" s="33">
        <v>121</v>
      </c>
      <c r="J12" s="33">
        <v>1</v>
      </c>
      <c r="K12" s="33">
        <v>0</v>
      </c>
      <c r="L12" s="33">
        <v>1</v>
      </c>
    </row>
    <row r="13" spans="1:12">
      <c r="A13" s="25" t="s">
        <v>1167</v>
      </c>
      <c r="B13" s="25" t="s">
        <v>1168</v>
      </c>
      <c r="C13" s="25" t="s">
        <v>1146</v>
      </c>
      <c r="D13" s="33">
        <v>129620</v>
      </c>
      <c r="E13" s="33">
        <v>118101</v>
      </c>
      <c r="F13" s="25" t="s">
        <v>261</v>
      </c>
      <c r="G13" s="33">
        <v>360</v>
      </c>
      <c r="H13" s="33">
        <v>252</v>
      </c>
      <c r="I13" s="33">
        <v>324</v>
      </c>
      <c r="J13" s="33">
        <v>72</v>
      </c>
      <c r="K13" s="33">
        <v>0</v>
      </c>
      <c r="L13" s="33">
        <v>72</v>
      </c>
    </row>
    <row r="14" spans="1:12">
      <c r="A14" s="25" t="s">
        <v>1169</v>
      </c>
      <c r="B14" s="25" t="s">
        <v>1170</v>
      </c>
      <c r="C14" s="25" t="s">
        <v>1146</v>
      </c>
      <c r="D14" s="33">
        <v>129617</v>
      </c>
      <c r="E14" s="33">
        <v>118007</v>
      </c>
      <c r="F14" s="25" t="s">
        <v>58</v>
      </c>
      <c r="G14" s="33">
        <v>144</v>
      </c>
      <c r="H14" s="33">
        <v>144</v>
      </c>
      <c r="I14" s="33">
        <v>192</v>
      </c>
      <c r="J14" s="33">
        <v>48</v>
      </c>
      <c r="K14" s="33">
        <v>0</v>
      </c>
      <c r="L14" s="33">
        <v>48</v>
      </c>
    </row>
    <row r="15" spans="1:12">
      <c r="A15" s="25" t="s">
        <v>1171</v>
      </c>
      <c r="B15" s="25" t="s">
        <v>1172</v>
      </c>
      <c r="C15" s="25" t="s">
        <v>1146</v>
      </c>
      <c r="D15" s="33">
        <v>129616</v>
      </c>
      <c r="E15" s="33">
        <v>118007</v>
      </c>
      <c r="F15" s="25" t="s">
        <v>58</v>
      </c>
      <c r="G15" s="33">
        <v>36</v>
      </c>
      <c r="H15" s="33">
        <v>36</v>
      </c>
      <c r="I15" s="33">
        <v>40</v>
      </c>
      <c r="J15" s="33">
        <v>4</v>
      </c>
      <c r="K15" s="33">
        <v>0</v>
      </c>
      <c r="L15" s="33">
        <v>4</v>
      </c>
    </row>
    <row r="16" spans="1:12">
      <c r="A16" s="25" t="s">
        <v>1173</v>
      </c>
      <c r="B16" s="25" t="s">
        <v>1174</v>
      </c>
      <c r="C16" s="25" t="s">
        <v>1146</v>
      </c>
      <c r="D16" s="33">
        <v>129615</v>
      </c>
      <c r="E16" s="33">
        <v>117366</v>
      </c>
      <c r="F16" s="25" t="s">
        <v>137</v>
      </c>
      <c r="G16" s="33">
        <v>48</v>
      </c>
      <c r="H16" s="33">
        <v>48</v>
      </c>
      <c r="I16" s="33">
        <v>54</v>
      </c>
      <c r="J16" s="33">
        <v>6</v>
      </c>
      <c r="K16" s="33">
        <v>0</v>
      </c>
      <c r="L16" s="33">
        <v>6</v>
      </c>
    </row>
    <row r="17" spans="1:12">
      <c r="A17" s="25" t="s">
        <v>1175</v>
      </c>
      <c r="B17" s="25" t="s">
        <v>1176</v>
      </c>
      <c r="C17" s="25" t="s">
        <v>1146</v>
      </c>
      <c r="D17" s="33">
        <v>129614</v>
      </c>
      <c r="E17" s="33">
        <v>95231</v>
      </c>
      <c r="F17" s="25" t="s">
        <v>521</v>
      </c>
      <c r="G17" s="33">
        <v>6</v>
      </c>
      <c r="H17" s="33">
        <v>26</v>
      </c>
      <c r="I17" s="33">
        <v>38</v>
      </c>
      <c r="J17" s="33">
        <v>32</v>
      </c>
      <c r="K17" s="33">
        <v>0</v>
      </c>
      <c r="L17" s="33">
        <v>12</v>
      </c>
    </row>
    <row r="18" spans="1:12">
      <c r="A18" s="25" t="s">
        <v>1177</v>
      </c>
      <c r="B18" s="25" t="s">
        <v>1178</v>
      </c>
      <c r="C18" s="25" t="s">
        <v>1146</v>
      </c>
      <c r="D18" s="33">
        <v>129613</v>
      </c>
      <c r="E18" s="33">
        <v>95231</v>
      </c>
      <c r="F18" s="25" t="s">
        <v>521</v>
      </c>
      <c r="G18" s="33">
        <v>6</v>
      </c>
      <c r="H18" s="33">
        <v>18</v>
      </c>
      <c r="I18" s="33">
        <v>30</v>
      </c>
      <c r="J18" s="33">
        <v>24</v>
      </c>
      <c r="K18" s="33">
        <v>0</v>
      </c>
      <c r="L18" s="33">
        <v>12</v>
      </c>
    </row>
    <row r="19" spans="1:12">
      <c r="A19" s="25" t="s">
        <v>1179</v>
      </c>
      <c r="B19" s="25" t="s">
        <v>1180</v>
      </c>
      <c r="C19" s="25" t="s">
        <v>1146</v>
      </c>
      <c r="D19" s="33">
        <v>129612</v>
      </c>
      <c r="E19" s="33">
        <v>115828</v>
      </c>
      <c r="F19" s="25" t="s">
        <v>547</v>
      </c>
      <c r="G19" s="33">
        <v>144</v>
      </c>
      <c r="H19" s="33">
        <v>144</v>
      </c>
      <c r="I19" s="33">
        <v>192</v>
      </c>
      <c r="J19" s="33">
        <v>48</v>
      </c>
      <c r="K19" s="33">
        <v>0</v>
      </c>
      <c r="L19" s="33">
        <v>48</v>
      </c>
    </row>
    <row r="20" spans="1:12">
      <c r="A20" s="25" t="s">
        <v>1181</v>
      </c>
      <c r="B20" s="25" t="s">
        <v>1182</v>
      </c>
      <c r="C20" s="25" t="s">
        <v>1146</v>
      </c>
      <c r="D20" s="33">
        <v>129611</v>
      </c>
      <c r="E20" s="33">
        <v>114296</v>
      </c>
      <c r="F20" s="25" t="s">
        <v>1067</v>
      </c>
      <c r="G20" s="33">
        <v>2574</v>
      </c>
      <c r="H20" s="33">
        <v>2574</v>
      </c>
      <c r="I20" s="33">
        <v>2596</v>
      </c>
      <c r="J20" s="33">
        <v>22</v>
      </c>
      <c r="K20" s="33">
        <v>0</v>
      </c>
      <c r="L20" s="33">
        <v>22</v>
      </c>
    </row>
    <row r="21" spans="1:12">
      <c r="A21" s="25" t="s">
        <v>1183</v>
      </c>
      <c r="B21" s="25" t="s">
        <v>1184</v>
      </c>
      <c r="C21" s="25" t="s">
        <v>1146</v>
      </c>
      <c r="D21" s="33">
        <v>129609</v>
      </c>
      <c r="E21" s="33">
        <v>114296</v>
      </c>
      <c r="F21" s="25" t="s">
        <v>1067</v>
      </c>
      <c r="G21" s="33">
        <v>1494</v>
      </c>
      <c r="H21" s="33">
        <v>1494</v>
      </c>
      <c r="I21" s="33">
        <v>1518</v>
      </c>
      <c r="J21" s="33">
        <v>24</v>
      </c>
      <c r="K21" s="33">
        <v>0</v>
      </c>
      <c r="L21" s="33">
        <v>24</v>
      </c>
    </row>
    <row r="22" spans="1:12">
      <c r="A22" s="25" t="s">
        <v>1185</v>
      </c>
      <c r="B22" s="25" t="s">
        <v>1186</v>
      </c>
      <c r="C22" s="25" t="s">
        <v>1146</v>
      </c>
      <c r="D22" s="33">
        <v>129608</v>
      </c>
      <c r="E22" s="33">
        <v>114296</v>
      </c>
      <c r="F22" s="25" t="s">
        <v>1067</v>
      </c>
      <c r="G22" s="33">
        <v>630</v>
      </c>
      <c r="H22" s="33">
        <v>630</v>
      </c>
      <c r="I22" s="33">
        <v>643</v>
      </c>
      <c r="J22" s="33">
        <v>13</v>
      </c>
      <c r="K22" s="33">
        <v>0</v>
      </c>
      <c r="L22" s="33">
        <v>13</v>
      </c>
    </row>
    <row r="23" spans="1:12">
      <c r="A23" s="25" t="s">
        <v>1187</v>
      </c>
      <c r="B23" s="25" t="s">
        <v>1188</v>
      </c>
      <c r="C23" s="25" t="s">
        <v>1146</v>
      </c>
      <c r="D23" s="33">
        <v>129607</v>
      </c>
      <c r="E23" s="33">
        <v>114296</v>
      </c>
      <c r="F23" s="25" t="s">
        <v>1067</v>
      </c>
      <c r="G23" s="33">
        <v>312</v>
      </c>
      <c r="H23" s="33">
        <v>312</v>
      </c>
      <c r="I23" s="33">
        <v>314</v>
      </c>
      <c r="J23" s="33">
        <v>2</v>
      </c>
      <c r="K23" s="33">
        <v>0</v>
      </c>
      <c r="L23" s="33">
        <v>2</v>
      </c>
    </row>
    <row r="24" spans="1:12">
      <c r="A24" s="25" t="s">
        <v>1189</v>
      </c>
      <c r="B24" s="25" t="s">
        <v>1190</v>
      </c>
      <c r="C24" s="25" t="s">
        <v>1146</v>
      </c>
      <c r="D24" s="33">
        <v>129605</v>
      </c>
      <c r="E24" s="33">
        <v>114296</v>
      </c>
      <c r="F24" s="25" t="s">
        <v>1067</v>
      </c>
      <c r="G24" s="33">
        <v>2148</v>
      </c>
      <c r="H24" s="33">
        <v>2148</v>
      </c>
      <c r="I24" s="33">
        <v>2207</v>
      </c>
      <c r="J24" s="33">
        <v>59</v>
      </c>
      <c r="K24" s="33">
        <v>0</v>
      </c>
      <c r="L24" s="33">
        <v>59</v>
      </c>
    </row>
    <row r="25" spans="1:12">
      <c r="A25" s="25" t="s">
        <v>1191</v>
      </c>
      <c r="B25" s="25" t="s">
        <v>1192</v>
      </c>
      <c r="C25" s="25" t="s">
        <v>1146</v>
      </c>
      <c r="D25" s="33">
        <v>129604</v>
      </c>
      <c r="E25" s="33">
        <v>115405</v>
      </c>
      <c r="F25" s="25" t="s">
        <v>70</v>
      </c>
      <c r="G25" s="33">
        <v>2088</v>
      </c>
      <c r="H25" s="33">
        <v>2088</v>
      </c>
      <c r="I25" s="33">
        <v>2096</v>
      </c>
      <c r="J25" s="33">
        <v>8</v>
      </c>
      <c r="K25" s="33">
        <v>0</v>
      </c>
      <c r="L25" s="33">
        <v>8</v>
      </c>
    </row>
    <row r="26" spans="1:12">
      <c r="A26" s="25" t="s">
        <v>1193</v>
      </c>
      <c r="B26" s="25" t="s">
        <v>1194</v>
      </c>
      <c r="C26" s="25" t="s">
        <v>1146</v>
      </c>
      <c r="D26" s="33">
        <v>129603</v>
      </c>
      <c r="E26" s="33">
        <v>110295</v>
      </c>
      <c r="F26" s="25" t="s">
        <v>440</v>
      </c>
      <c r="G26" s="33">
        <v>525</v>
      </c>
      <c r="H26" s="33">
        <v>525</v>
      </c>
      <c r="I26" s="33">
        <v>555</v>
      </c>
      <c r="J26" s="33">
        <v>30</v>
      </c>
      <c r="K26" s="33">
        <v>0</v>
      </c>
      <c r="L26" s="33">
        <v>30</v>
      </c>
    </row>
    <row r="27" spans="1:12">
      <c r="A27" s="25" t="s">
        <v>1195</v>
      </c>
      <c r="B27" s="25" t="s">
        <v>1196</v>
      </c>
      <c r="C27" s="25" t="s">
        <v>1146</v>
      </c>
      <c r="D27" s="33">
        <v>129602</v>
      </c>
      <c r="E27" s="33">
        <v>107216</v>
      </c>
      <c r="F27" s="25" t="s">
        <v>1128</v>
      </c>
      <c r="G27" s="33">
        <v>12</v>
      </c>
      <c r="H27" s="33">
        <v>12</v>
      </c>
      <c r="I27" s="33">
        <v>18</v>
      </c>
      <c r="J27" s="33">
        <v>6</v>
      </c>
      <c r="K27" s="33">
        <v>0</v>
      </c>
      <c r="L27" s="33">
        <v>6</v>
      </c>
    </row>
    <row r="28" spans="1:12">
      <c r="A28" s="25" t="s">
        <v>1197</v>
      </c>
      <c r="B28" s="25" t="s">
        <v>1198</v>
      </c>
      <c r="C28" s="25" t="s">
        <v>1146</v>
      </c>
      <c r="D28" s="33">
        <v>129600</v>
      </c>
      <c r="E28" s="33">
        <v>114916</v>
      </c>
      <c r="F28" s="25" t="s">
        <v>567</v>
      </c>
      <c r="G28" s="33">
        <v>100</v>
      </c>
      <c r="H28" s="33">
        <v>100</v>
      </c>
      <c r="I28" s="33">
        <v>124</v>
      </c>
      <c r="J28" s="33">
        <v>24</v>
      </c>
      <c r="K28" s="33">
        <v>0</v>
      </c>
      <c r="L28" s="33">
        <v>24</v>
      </c>
    </row>
    <row r="29" spans="1:12">
      <c r="A29" s="25" t="s">
        <v>1199</v>
      </c>
      <c r="B29" s="25" t="s">
        <v>1200</v>
      </c>
      <c r="C29" s="25" t="s">
        <v>1146</v>
      </c>
      <c r="D29" s="33">
        <v>129598</v>
      </c>
      <c r="E29" s="33">
        <v>116572</v>
      </c>
      <c r="F29" s="25" t="s">
        <v>1126</v>
      </c>
      <c r="G29" s="33">
        <v>20</v>
      </c>
      <c r="H29" s="33">
        <v>20</v>
      </c>
      <c r="I29" s="33">
        <v>28</v>
      </c>
      <c r="J29" s="33">
        <v>8</v>
      </c>
      <c r="K29" s="33">
        <v>0</v>
      </c>
      <c r="L29" s="33">
        <v>8</v>
      </c>
    </row>
    <row r="30" spans="1:12">
      <c r="A30" s="25" t="s">
        <v>1201</v>
      </c>
      <c r="B30" s="25" t="s">
        <v>1202</v>
      </c>
      <c r="C30" s="25" t="s">
        <v>1146</v>
      </c>
      <c r="D30" s="33">
        <v>129597</v>
      </c>
      <c r="E30" s="33">
        <v>115939</v>
      </c>
      <c r="F30" s="25" t="s">
        <v>1126</v>
      </c>
      <c r="G30" s="33">
        <v>20</v>
      </c>
      <c r="H30" s="33">
        <v>20</v>
      </c>
      <c r="I30" s="33">
        <v>21</v>
      </c>
      <c r="J30" s="33">
        <v>1</v>
      </c>
      <c r="K30" s="33">
        <v>0</v>
      </c>
      <c r="L30" s="33">
        <v>1</v>
      </c>
    </row>
    <row r="31" spans="1:12">
      <c r="A31" s="25" t="s">
        <v>1203</v>
      </c>
      <c r="B31" s="25" t="s">
        <v>1204</v>
      </c>
      <c r="C31" s="25" t="s">
        <v>1146</v>
      </c>
      <c r="D31" s="33">
        <v>129596</v>
      </c>
      <c r="E31" s="33">
        <v>114915</v>
      </c>
      <c r="F31" s="25" t="s">
        <v>567</v>
      </c>
      <c r="G31" s="33">
        <v>200</v>
      </c>
      <c r="H31" s="33">
        <v>200</v>
      </c>
      <c r="I31" s="33">
        <v>202</v>
      </c>
      <c r="J31" s="33">
        <v>2</v>
      </c>
      <c r="K31" s="33">
        <v>0</v>
      </c>
      <c r="L31" s="33">
        <v>2</v>
      </c>
    </row>
    <row r="32" spans="1:12">
      <c r="A32" s="25" t="s">
        <v>1205</v>
      </c>
      <c r="B32" s="25" t="s">
        <v>1206</v>
      </c>
      <c r="C32" s="25" t="s">
        <v>1146</v>
      </c>
      <c r="D32" s="33">
        <v>129594</v>
      </c>
      <c r="E32" s="33">
        <v>117532</v>
      </c>
      <c r="F32" s="25" t="s">
        <v>563</v>
      </c>
      <c r="G32" s="33">
        <v>24</v>
      </c>
      <c r="H32" s="33">
        <v>24</v>
      </c>
      <c r="I32" s="33">
        <v>48</v>
      </c>
      <c r="J32" s="33">
        <v>24</v>
      </c>
      <c r="K32" s="33">
        <v>2</v>
      </c>
      <c r="L32" s="33">
        <v>24</v>
      </c>
    </row>
    <row r="33" spans="1:12">
      <c r="A33" s="25" t="s">
        <v>1207</v>
      </c>
      <c r="B33" s="25" t="s">
        <v>1208</v>
      </c>
      <c r="C33" s="25" t="s">
        <v>1146</v>
      </c>
      <c r="D33" s="33">
        <v>129593</v>
      </c>
      <c r="E33" s="33">
        <v>114916</v>
      </c>
      <c r="F33" s="25" t="s">
        <v>567</v>
      </c>
      <c r="G33" s="33">
        <v>300</v>
      </c>
      <c r="H33" s="33">
        <v>300</v>
      </c>
      <c r="I33" s="33">
        <v>302</v>
      </c>
      <c r="J33" s="33">
        <v>2</v>
      </c>
      <c r="K33" s="33">
        <v>0</v>
      </c>
      <c r="L33" s="33">
        <v>2</v>
      </c>
    </row>
    <row r="34" spans="1:12">
      <c r="A34" s="25" t="s">
        <v>1209</v>
      </c>
      <c r="B34" s="25" t="s">
        <v>1210</v>
      </c>
      <c r="C34" s="25" t="s">
        <v>1146</v>
      </c>
      <c r="D34" s="33">
        <v>129592</v>
      </c>
      <c r="E34" s="33">
        <v>114916</v>
      </c>
      <c r="F34" s="25" t="s">
        <v>567</v>
      </c>
      <c r="G34" s="33">
        <v>150</v>
      </c>
      <c r="H34" s="33">
        <v>150</v>
      </c>
      <c r="I34" s="33">
        <v>153</v>
      </c>
      <c r="J34" s="33">
        <v>3</v>
      </c>
      <c r="K34" s="33">
        <v>0</v>
      </c>
      <c r="L34" s="33">
        <v>3</v>
      </c>
    </row>
    <row r="35" spans="1:12">
      <c r="A35" s="25" t="s">
        <v>1211</v>
      </c>
      <c r="B35" s="25" t="s">
        <v>1212</v>
      </c>
      <c r="C35" s="25" t="s">
        <v>1146</v>
      </c>
      <c r="D35" s="33">
        <v>129590</v>
      </c>
      <c r="E35" s="33">
        <v>117532</v>
      </c>
      <c r="F35" s="25" t="s">
        <v>563</v>
      </c>
      <c r="G35" s="33">
        <v>24</v>
      </c>
      <c r="H35" s="33">
        <v>24</v>
      </c>
      <c r="I35" s="33">
        <v>48</v>
      </c>
      <c r="J35" s="33">
        <v>24</v>
      </c>
      <c r="K35" s="33">
        <v>0</v>
      </c>
      <c r="L35" s="33">
        <v>24</v>
      </c>
    </row>
    <row r="36" spans="1:12">
      <c r="A36" s="25" t="s">
        <v>1213</v>
      </c>
      <c r="B36" s="25" t="s">
        <v>1214</v>
      </c>
      <c r="C36" s="25" t="s">
        <v>1146</v>
      </c>
      <c r="D36" s="33">
        <v>129589</v>
      </c>
      <c r="E36" s="33">
        <v>117935</v>
      </c>
      <c r="F36" s="25" t="s">
        <v>38</v>
      </c>
      <c r="G36" s="33">
        <v>1224</v>
      </c>
      <c r="H36" s="33">
        <v>1224</v>
      </c>
      <c r="I36" s="33">
        <v>1236</v>
      </c>
      <c r="J36" s="33">
        <v>12</v>
      </c>
      <c r="K36" s="33">
        <v>0</v>
      </c>
      <c r="L36" s="33">
        <v>12</v>
      </c>
    </row>
    <row r="37" spans="1:12">
      <c r="A37" s="25" t="s">
        <v>1215</v>
      </c>
      <c r="B37" s="25" t="s">
        <v>1216</v>
      </c>
      <c r="C37" s="25" t="s">
        <v>1146</v>
      </c>
      <c r="D37" s="33">
        <v>129588</v>
      </c>
      <c r="E37" s="33">
        <v>117935</v>
      </c>
      <c r="F37" s="25" t="s">
        <v>38</v>
      </c>
      <c r="G37" s="33">
        <v>468</v>
      </c>
      <c r="H37" s="33">
        <v>468</v>
      </c>
      <c r="I37" s="33">
        <v>492</v>
      </c>
      <c r="J37" s="33">
        <v>24</v>
      </c>
      <c r="K37" s="33">
        <v>0</v>
      </c>
      <c r="L37" s="33">
        <v>24</v>
      </c>
    </row>
    <row r="38" spans="1:12">
      <c r="A38" s="25" t="s">
        <v>1217</v>
      </c>
      <c r="B38" s="25" t="s">
        <v>1218</v>
      </c>
      <c r="C38" s="25" t="s">
        <v>1146</v>
      </c>
      <c r="D38" s="33">
        <v>129587</v>
      </c>
      <c r="E38" s="33">
        <v>117935</v>
      </c>
      <c r="F38" s="25" t="s">
        <v>38</v>
      </c>
      <c r="G38" s="33">
        <v>876</v>
      </c>
      <c r="H38" s="33">
        <v>876</v>
      </c>
      <c r="I38" s="33">
        <v>888</v>
      </c>
      <c r="J38" s="33">
        <v>12</v>
      </c>
      <c r="K38" s="33">
        <v>0</v>
      </c>
      <c r="L38" s="33">
        <v>12</v>
      </c>
    </row>
    <row r="39" spans="1:12">
      <c r="A39" s="25" t="s">
        <v>1219</v>
      </c>
      <c r="B39" s="25" t="s">
        <v>1220</v>
      </c>
      <c r="C39" s="25" t="s">
        <v>1146</v>
      </c>
      <c r="D39" s="33">
        <v>129585</v>
      </c>
      <c r="E39" s="33">
        <v>117653</v>
      </c>
      <c r="F39" s="25" t="s">
        <v>532</v>
      </c>
      <c r="G39" s="33">
        <v>1536</v>
      </c>
      <c r="H39" s="33">
        <v>1536</v>
      </c>
      <c r="I39" s="33">
        <v>1608</v>
      </c>
      <c r="J39" s="33">
        <v>72</v>
      </c>
      <c r="K39" s="33">
        <v>3310</v>
      </c>
      <c r="L39" s="33">
        <v>40</v>
      </c>
    </row>
    <row r="40" spans="1:12">
      <c r="A40" s="25" t="s">
        <v>1221</v>
      </c>
      <c r="B40" s="25" t="s">
        <v>1222</v>
      </c>
      <c r="C40" s="25" t="s">
        <v>1146</v>
      </c>
      <c r="D40" s="33">
        <v>129583</v>
      </c>
      <c r="E40" s="33">
        <v>117416</v>
      </c>
      <c r="F40" s="25" t="s">
        <v>46</v>
      </c>
      <c r="G40" s="33">
        <v>2856</v>
      </c>
      <c r="H40" s="33">
        <v>2856</v>
      </c>
      <c r="I40" s="33">
        <v>2868</v>
      </c>
      <c r="J40" s="33">
        <v>12</v>
      </c>
      <c r="K40" s="33">
        <v>0</v>
      </c>
      <c r="L40" s="33">
        <v>12</v>
      </c>
    </row>
    <row r="41" spans="1:12">
      <c r="A41" s="25" t="s">
        <v>1223</v>
      </c>
      <c r="B41" s="25" t="s">
        <v>1224</v>
      </c>
      <c r="C41" s="25" t="s">
        <v>1146</v>
      </c>
      <c r="D41" s="33">
        <v>129580</v>
      </c>
      <c r="E41" s="33">
        <v>117532</v>
      </c>
      <c r="F41" s="25" t="s">
        <v>563</v>
      </c>
      <c r="G41" s="33">
        <v>32</v>
      </c>
      <c r="H41" s="33">
        <v>32</v>
      </c>
      <c r="I41" s="33">
        <v>48</v>
      </c>
      <c r="J41" s="33">
        <v>16</v>
      </c>
      <c r="K41" s="33">
        <v>0</v>
      </c>
      <c r="L41" s="33">
        <v>16</v>
      </c>
    </row>
    <row r="42" spans="1:12">
      <c r="A42" s="25" t="s">
        <v>1225</v>
      </c>
      <c r="B42" s="25" t="s">
        <v>1226</v>
      </c>
      <c r="C42" s="25" t="s">
        <v>1146</v>
      </c>
      <c r="D42" s="33">
        <v>129579</v>
      </c>
      <c r="E42" s="33">
        <v>117212</v>
      </c>
      <c r="F42" s="25" t="s">
        <v>551</v>
      </c>
      <c r="G42" s="33">
        <v>228</v>
      </c>
      <c r="H42" s="33">
        <v>228</v>
      </c>
      <c r="I42" s="33">
        <v>229</v>
      </c>
      <c r="J42" s="33">
        <v>1</v>
      </c>
      <c r="K42" s="33">
        <v>0</v>
      </c>
      <c r="L42" s="33">
        <v>1</v>
      </c>
    </row>
    <row r="43" spans="1:12">
      <c r="A43" s="25" t="s">
        <v>1227</v>
      </c>
      <c r="B43" s="25" t="s">
        <v>1228</v>
      </c>
      <c r="C43" s="25" t="s">
        <v>1146</v>
      </c>
      <c r="D43" s="33">
        <v>129575</v>
      </c>
      <c r="E43" s="33">
        <v>117573</v>
      </c>
      <c r="F43" s="25" t="s">
        <v>70</v>
      </c>
      <c r="G43" s="33">
        <v>996</v>
      </c>
      <c r="H43" s="33">
        <v>996</v>
      </c>
      <c r="I43" s="33">
        <v>1038</v>
      </c>
      <c r="J43" s="33">
        <v>42</v>
      </c>
      <c r="K43" s="33">
        <v>957</v>
      </c>
      <c r="L43" s="33">
        <v>42</v>
      </c>
    </row>
    <row r="44" spans="1:12">
      <c r="A44" s="25" t="s">
        <v>1229</v>
      </c>
      <c r="B44" s="25" t="s">
        <v>1230</v>
      </c>
      <c r="C44" s="25" t="s">
        <v>1146</v>
      </c>
      <c r="D44" s="33">
        <v>129574</v>
      </c>
      <c r="E44" s="33">
        <v>118351</v>
      </c>
      <c r="F44" s="25" t="s">
        <v>220</v>
      </c>
      <c r="G44" s="33">
        <v>10</v>
      </c>
      <c r="H44" s="33">
        <v>5</v>
      </c>
      <c r="I44" s="33">
        <v>9</v>
      </c>
      <c r="J44" s="33">
        <v>4</v>
      </c>
      <c r="K44" s="33">
        <v>92</v>
      </c>
      <c r="L44" s="33">
        <v>3</v>
      </c>
    </row>
    <row r="45" spans="1:12">
      <c r="A45" s="25" t="s">
        <v>1231</v>
      </c>
      <c r="B45" s="25" t="s">
        <v>1232</v>
      </c>
      <c r="C45" s="25" t="s">
        <v>1146</v>
      </c>
      <c r="D45" s="33">
        <v>129573</v>
      </c>
      <c r="E45" s="33">
        <v>117574</v>
      </c>
      <c r="F45" s="25" t="s">
        <v>125</v>
      </c>
      <c r="G45" s="33">
        <v>144</v>
      </c>
      <c r="H45" s="33">
        <v>144</v>
      </c>
      <c r="I45" s="33">
        <v>150</v>
      </c>
      <c r="J45" s="33">
        <v>6</v>
      </c>
      <c r="K45" s="33">
        <v>0</v>
      </c>
      <c r="L45" s="33">
        <v>12</v>
      </c>
    </row>
    <row r="46" spans="1:12">
      <c r="A46" s="25" t="s">
        <v>1233</v>
      </c>
      <c r="B46" s="25" t="s">
        <v>1234</v>
      </c>
      <c r="C46" s="25" t="s">
        <v>1146</v>
      </c>
      <c r="D46" s="33">
        <v>129572</v>
      </c>
      <c r="E46" s="33">
        <v>115707</v>
      </c>
      <c r="F46" s="25" t="s">
        <v>66</v>
      </c>
      <c r="G46" s="33">
        <v>12</v>
      </c>
      <c r="H46" s="33">
        <v>12</v>
      </c>
      <c r="I46" s="33">
        <v>24</v>
      </c>
      <c r="J46" s="33">
        <v>12</v>
      </c>
      <c r="K46" s="33">
        <v>0</v>
      </c>
      <c r="L46" s="33">
        <v>12</v>
      </c>
    </row>
    <row r="47" spans="1:12">
      <c r="A47" s="25" t="s">
        <v>1235</v>
      </c>
      <c r="B47" s="25" t="s">
        <v>1236</v>
      </c>
      <c r="C47" s="25" t="s">
        <v>1146</v>
      </c>
      <c r="D47" s="33">
        <v>129570</v>
      </c>
      <c r="E47" s="33">
        <v>116509</v>
      </c>
      <c r="F47" s="25" t="s">
        <v>77</v>
      </c>
      <c r="G47" s="33">
        <v>300</v>
      </c>
      <c r="H47" s="33">
        <v>300</v>
      </c>
      <c r="I47" s="33">
        <v>302</v>
      </c>
      <c r="J47" s="33">
        <v>2</v>
      </c>
      <c r="K47" s="33">
        <v>178</v>
      </c>
      <c r="L47" s="33">
        <v>2</v>
      </c>
    </row>
    <row r="48" spans="1:12">
      <c r="A48" s="25" t="s">
        <v>1237</v>
      </c>
      <c r="B48" s="25" t="s">
        <v>1238</v>
      </c>
      <c r="C48" s="25" t="s">
        <v>1146</v>
      </c>
      <c r="D48" s="33">
        <v>129568</v>
      </c>
      <c r="E48" s="33">
        <v>117366</v>
      </c>
      <c r="F48" s="25" t="s">
        <v>137</v>
      </c>
      <c r="G48" s="33">
        <v>103</v>
      </c>
      <c r="H48" s="33">
        <v>103</v>
      </c>
      <c r="I48" s="33">
        <v>104</v>
      </c>
      <c r="J48" s="33">
        <v>1</v>
      </c>
      <c r="K48" s="33">
        <v>0</v>
      </c>
      <c r="L48" s="33">
        <v>2</v>
      </c>
    </row>
    <row r="49" spans="1:12">
      <c r="A49" s="25" t="s">
        <v>1239</v>
      </c>
      <c r="B49" s="25" t="s">
        <v>1240</v>
      </c>
      <c r="C49" s="25" t="s">
        <v>1146</v>
      </c>
      <c r="D49" s="33">
        <v>129567</v>
      </c>
      <c r="E49" s="33">
        <v>117416</v>
      </c>
      <c r="F49" s="25" t="s">
        <v>46</v>
      </c>
      <c r="G49" s="33">
        <v>3276</v>
      </c>
      <c r="H49" s="33">
        <v>3276</v>
      </c>
      <c r="I49" s="33">
        <v>3504</v>
      </c>
      <c r="J49" s="33">
        <v>228</v>
      </c>
      <c r="K49" s="33">
        <v>0</v>
      </c>
      <c r="L49" s="33">
        <v>224</v>
      </c>
    </row>
    <row r="50" spans="1:12">
      <c r="A50" s="25" t="s">
        <v>1241</v>
      </c>
      <c r="B50" s="25" t="s">
        <v>1242</v>
      </c>
      <c r="C50" s="25" t="s">
        <v>1146</v>
      </c>
      <c r="D50" s="33">
        <v>129565</v>
      </c>
      <c r="E50" s="33">
        <v>117366</v>
      </c>
      <c r="F50" s="25" t="s">
        <v>137</v>
      </c>
      <c r="G50" s="33">
        <v>20</v>
      </c>
      <c r="H50" s="33">
        <v>20</v>
      </c>
      <c r="I50" s="33">
        <v>22</v>
      </c>
      <c r="J50" s="33">
        <v>2</v>
      </c>
      <c r="K50" s="33">
        <v>0</v>
      </c>
      <c r="L50" s="33">
        <v>2</v>
      </c>
    </row>
    <row r="51" spans="1:12">
      <c r="A51" s="25" t="s">
        <v>1243</v>
      </c>
      <c r="B51" s="25" t="s">
        <v>1244</v>
      </c>
      <c r="C51" s="25" t="s">
        <v>1146</v>
      </c>
      <c r="D51" s="33">
        <v>129564</v>
      </c>
      <c r="E51" s="33">
        <v>114287</v>
      </c>
      <c r="F51" s="25" t="s">
        <v>567</v>
      </c>
      <c r="G51" s="33">
        <v>500</v>
      </c>
      <c r="H51" s="33">
        <v>500</v>
      </c>
      <c r="I51" s="33">
        <v>501</v>
      </c>
      <c r="J51" s="33">
        <v>1</v>
      </c>
      <c r="K51" s="33">
        <v>0</v>
      </c>
      <c r="L51" s="33">
        <v>1</v>
      </c>
    </row>
    <row r="52" spans="1:12">
      <c r="A52" s="25" t="s">
        <v>1245</v>
      </c>
      <c r="B52" s="25" t="s">
        <v>1246</v>
      </c>
      <c r="C52" s="25" t="s">
        <v>1146</v>
      </c>
      <c r="D52" s="33">
        <v>129563</v>
      </c>
      <c r="E52" s="33">
        <v>117366</v>
      </c>
      <c r="F52" s="25" t="s">
        <v>137</v>
      </c>
      <c r="G52" s="33">
        <v>23</v>
      </c>
      <c r="H52" s="33">
        <v>23</v>
      </c>
      <c r="I52" s="33">
        <v>24</v>
      </c>
      <c r="J52" s="33">
        <v>1</v>
      </c>
      <c r="K52" s="33">
        <v>0</v>
      </c>
      <c r="L52" s="33">
        <v>1</v>
      </c>
    </row>
    <row r="53" spans="1:12">
      <c r="A53" s="25" t="s">
        <v>1247</v>
      </c>
      <c r="B53" s="25" t="s">
        <v>1248</v>
      </c>
      <c r="C53" s="25" t="s">
        <v>1146</v>
      </c>
      <c r="D53" s="33">
        <v>129562</v>
      </c>
      <c r="E53" s="33">
        <v>117366</v>
      </c>
      <c r="F53" s="25" t="s">
        <v>137</v>
      </c>
      <c r="G53" s="33">
        <v>40</v>
      </c>
      <c r="H53" s="33">
        <v>40</v>
      </c>
      <c r="I53" s="33">
        <v>42</v>
      </c>
      <c r="J53" s="33">
        <v>2</v>
      </c>
      <c r="K53" s="33">
        <v>0</v>
      </c>
      <c r="L53" s="33">
        <v>2</v>
      </c>
    </row>
    <row r="54" spans="1:12">
      <c r="A54" s="25" t="s">
        <v>1249</v>
      </c>
      <c r="B54" s="25" t="s">
        <v>1250</v>
      </c>
      <c r="C54" s="25" t="s">
        <v>1146</v>
      </c>
      <c r="D54" s="33">
        <v>129559</v>
      </c>
      <c r="E54" s="33">
        <v>118145</v>
      </c>
      <c r="F54" s="25" t="s">
        <v>61</v>
      </c>
      <c r="G54" s="33">
        <v>24</v>
      </c>
      <c r="H54" s="33">
        <v>24</v>
      </c>
      <c r="I54" s="33">
        <v>26</v>
      </c>
      <c r="J54" s="33">
        <v>2</v>
      </c>
      <c r="K54" s="33">
        <v>0</v>
      </c>
      <c r="L54" s="33">
        <v>2</v>
      </c>
    </row>
    <row r="55" spans="1:12">
      <c r="A55" s="25" t="s">
        <v>1251</v>
      </c>
      <c r="B55" s="25" t="s">
        <v>1252</v>
      </c>
      <c r="C55" s="25" t="s">
        <v>1146</v>
      </c>
      <c r="D55" s="33">
        <v>129558</v>
      </c>
      <c r="E55" s="33">
        <v>117738</v>
      </c>
      <c r="F55" s="25" t="s">
        <v>108</v>
      </c>
      <c r="G55" s="33">
        <v>156</v>
      </c>
      <c r="H55" s="33">
        <v>156</v>
      </c>
      <c r="I55" s="33">
        <v>381</v>
      </c>
      <c r="J55" s="33">
        <v>225</v>
      </c>
      <c r="K55" s="33">
        <v>1</v>
      </c>
      <c r="L55" s="33">
        <v>224</v>
      </c>
    </row>
    <row r="56" spans="1:12">
      <c r="A56" s="25" t="s">
        <v>1253</v>
      </c>
      <c r="B56" s="25" t="s">
        <v>1254</v>
      </c>
      <c r="C56" s="25" t="s">
        <v>1146</v>
      </c>
      <c r="D56" s="33">
        <v>129555</v>
      </c>
      <c r="E56" s="33">
        <v>116509</v>
      </c>
      <c r="F56" s="25" t="s">
        <v>77</v>
      </c>
      <c r="G56" s="33">
        <v>828</v>
      </c>
      <c r="H56" s="33">
        <v>828</v>
      </c>
      <c r="I56" s="33">
        <v>829</v>
      </c>
      <c r="J56" s="33">
        <v>1</v>
      </c>
      <c r="K56" s="33">
        <v>0</v>
      </c>
      <c r="L56" s="33">
        <v>1</v>
      </c>
    </row>
    <row r="57" spans="1:12">
      <c r="A57" s="25" t="s">
        <v>1255</v>
      </c>
      <c r="B57" s="25" t="s">
        <v>1256</v>
      </c>
      <c r="C57" s="25" t="s">
        <v>1146</v>
      </c>
      <c r="D57" s="33">
        <v>129554</v>
      </c>
      <c r="E57" s="33">
        <v>116509</v>
      </c>
      <c r="F57" s="25" t="s">
        <v>77</v>
      </c>
      <c r="G57" s="33">
        <v>48</v>
      </c>
      <c r="H57" s="33">
        <v>48</v>
      </c>
      <c r="I57" s="33">
        <v>49</v>
      </c>
      <c r="J57" s="33">
        <v>1</v>
      </c>
      <c r="K57" s="33">
        <v>0</v>
      </c>
      <c r="L57" s="33">
        <v>1</v>
      </c>
    </row>
    <row r="58" spans="1:12">
      <c r="A58" s="25" t="s">
        <v>1257</v>
      </c>
      <c r="B58" s="25" t="s">
        <v>1258</v>
      </c>
      <c r="C58" s="25" t="s">
        <v>1146</v>
      </c>
      <c r="D58" s="33">
        <v>129552</v>
      </c>
      <c r="E58" s="33">
        <v>116069</v>
      </c>
      <c r="F58" s="25" t="s">
        <v>204</v>
      </c>
      <c r="G58" s="33">
        <v>1</v>
      </c>
      <c r="H58" s="33">
        <v>1</v>
      </c>
      <c r="I58" s="33">
        <v>2</v>
      </c>
      <c r="J58" s="33">
        <v>1</v>
      </c>
      <c r="K58" s="33">
        <v>0</v>
      </c>
      <c r="L58" s="33">
        <v>1</v>
      </c>
    </row>
    <row r="59" spans="1:12">
      <c r="A59" s="25" t="s">
        <v>1259</v>
      </c>
      <c r="B59" s="25" t="s">
        <v>1260</v>
      </c>
      <c r="C59" s="25" t="s">
        <v>1146</v>
      </c>
      <c r="D59" s="33">
        <v>129551</v>
      </c>
      <c r="E59" s="33">
        <v>117157</v>
      </c>
      <c r="F59" s="25" t="s">
        <v>45</v>
      </c>
      <c r="G59" s="33">
        <v>920</v>
      </c>
      <c r="H59" s="33">
        <v>920</v>
      </c>
      <c r="I59" s="33">
        <v>923</v>
      </c>
      <c r="J59" s="33">
        <v>3</v>
      </c>
      <c r="K59" s="33">
        <v>0</v>
      </c>
      <c r="L59" s="33">
        <v>3</v>
      </c>
    </row>
    <row r="60" spans="1:12">
      <c r="A60" s="25" t="s">
        <v>1261</v>
      </c>
      <c r="B60" s="25" t="s">
        <v>1262</v>
      </c>
      <c r="C60" s="25" t="s">
        <v>1146</v>
      </c>
      <c r="D60" s="33">
        <v>129548</v>
      </c>
      <c r="E60" s="33">
        <v>115646</v>
      </c>
      <c r="F60" s="25" t="s">
        <v>49</v>
      </c>
      <c r="G60" s="33">
        <v>448</v>
      </c>
      <c r="H60" s="33">
        <v>448</v>
      </c>
      <c r="I60" s="33">
        <v>452</v>
      </c>
      <c r="J60" s="33">
        <v>4</v>
      </c>
      <c r="K60" s="33">
        <v>0</v>
      </c>
      <c r="L60" s="33">
        <v>4</v>
      </c>
    </row>
    <row r="61" spans="1:12">
      <c r="A61" s="25" t="s">
        <v>1263</v>
      </c>
      <c r="B61" s="25" t="s">
        <v>1264</v>
      </c>
      <c r="C61" s="25" t="s">
        <v>1146</v>
      </c>
      <c r="D61" s="33">
        <v>129547</v>
      </c>
      <c r="E61" s="33">
        <v>114763</v>
      </c>
      <c r="F61" s="25" t="s">
        <v>520</v>
      </c>
      <c r="G61" s="33">
        <v>42</v>
      </c>
      <c r="H61" s="33">
        <v>0</v>
      </c>
      <c r="I61" s="33">
        <v>6</v>
      </c>
      <c r="J61" s="33">
        <v>6</v>
      </c>
      <c r="K61" s="33">
        <v>0</v>
      </c>
      <c r="L61" s="33">
        <v>6</v>
      </c>
    </row>
    <row r="62" spans="1:12">
      <c r="A62" s="25" t="s">
        <v>1265</v>
      </c>
      <c r="B62" s="25" t="s">
        <v>1266</v>
      </c>
      <c r="C62" s="25" t="s">
        <v>1146</v>
      </c>
      <c r="D62" s="33">
        <v>129546</v>
      </c>
      <c r="E62" s="33">
        <v>116995</v>
      </c>
      <c r="F62" s="25" t="s">
        <v>547</v>
      </c>
      <c r="G62" s="33">
        <v>156</v>
      </c>
      <c r="H62" s="33">
        <v>156</v>
      </c>
      <c r="I62" s="33">
        <v>168</v>
      </c>
      <c r="J62" s="33">
        <v>12</v>
      </c>
      <c r="K62" s="33">
        <v>0</v>
      </c>
      <c r="L62" s="33">
        <v>12</v>
      </c>
    </row>
    <row r="63" spans="1:12">
      <c r="A63" s="25" t="s">
        <v>1267</v>
      </c>
      <c r="B63" s="25" t="s">
        <v>1268</v>
      </c>
      <c r="C63" s="25" t="s">
        <v>1146</v>
      </c>
      <c r="D63" s="33">
        <v>129545</v>
      </c>
      <c r="E63" s="33">
        <v>117224</v>
      </c>
      <c r="F63" s="25" t="s">
        <v>111</v>
      </c>
      <c r="G63" s="33">
        <v>4</v>
      </c>
      <c r="H63" s="33">
        <v>4</v>
      </c>
      <c r="I63" s="33">
        <v>12</v>
      </c>
      <c r="J63" s="33">
        <v>8</v>
      </c>
      <c r="K63" s="33">
        <v>0</v>
      </c>
      <c r="L63" s="33">
        <v>8</v>
      </c>
    </row>
    <row r="64" spans="1:12">
      <c r="A64" s="25" t="s">
        <v>1269</v>
      </c>
      <c r="B64" s="25" t="s">
        <v>1270</v>
      </c>
      <c r="C64" s="25" t="s">
        <v>1271</v>
      </c>
      <c r="D64" s="25" t="s">
        <v>1272</v>
      </c>
      <c r="E64" s="25" t="s">
        <v>1273</v>
      </c>
      <c r="F64" s="25" t="s">
        <v>1085</v>
      </c>
      <c r="G64" s="33">
        <v>168</v>
      </c>
      <c r="H64" s="33">
        <v>168</v>
      </c>
      <c r="I64" s="33">
        <v>192</v>
      </c>
      <c r="J64" s="33">
        <v>24</v>
      </c>
      <c r="K64" s="33">
        <v>0</v>
      </c>
      <c r="L64" s="33">
        <v>24</v>
      </c>
    </row>
    <row r="65" spans="1:12">
      <c r="A65" s="25" t="s">
        <v>1274</v>
      </c>
      <c r="B65" s="25" t="s">
        <v>1275</v>
      </c>
      <c r="C65" s="25" t="s">
        <v>1146</v>
      </c>
      <c r="D65" s="33">
        <v>129540</v>
      </c>
      <c r="E65" s="33">
        <v>116173</v>
      </c>
      <c r="F65" s="25" t="s">
        <v>569</v>
      </c>
      <c r="G65" s="33">
        <v>36</v>
      </c>
      <c r="H65" s="33">
        <v>36</v>
      </c>
      <c r="I65" s="33">
        <v>48</v>
      </c>
      <c r="J65" s="33">
        <v>12</v>
      </c>
      <c r="K65" s="33">
        <v>109</v>
      </c>
      <c r="L65" s="33">
        <v>12</v>
      </c>
    </row>
    <row r="66" spans="1:12">
      <c r="A66" s="25" t="s">
        <v>1276</v>
      </c>
      <c r="B66" s="25" t="s">
        <v>1277</v>
      </c>
      <c r="C66" s="25" t="s">
        <v>1146</v>
      </c>
      <c r="D66" s="33">
        <v>129536</v>
      </c>
      <c r="E66" s="33">
        <v>115966</v>
      </c>
      <c r="F66" s="25" t="s">
        <v>92</v>
      </c>
      <c r="G66" s="33">
        <v>324</v>
      </c>
      <c r="H66" s="33">
        <v>324</v>
      </c>
      <c r="I66" s="33">
        <v>336</v>
      </c>
      <c r="J66" s="33">
        <v>12</v>
      </c>
      <c r="K66" s="33">
        <v>0</v>
      </c>
      <c r="L66" s="33">
        <v>12</v>
      </c>
    </row>
    <row r="67" spans="1:12">
      <c r="A67" s="25" t="s">
        <v>1278</v>
      </c>
      <c r="B67" s="25" t="s">
        <v>1279</v>
      </c>
      <c r="C67" s="25" t="s">
        <v>1146</v>
      </c>
      <c r="D67" s="33">
        <v>129535</v>
      </c>
      <c r="E67" s="33">
        <v>116069</v>
      </c>
      <c r="F67" s="25" t="s">
        <v>204</v>
      </c>
      <c r="G67" s="33">
        <v>4</v>
      </c>
      <c r="H67" s="33">
        <v>4</v>
      </c>
      <c r="I67" s="33">
        <v>8</v>
      </c>
      <c r="J67" s="33">
        <v>4</v>
      </c>
      <c r="K67" s="33">
        <v>0</v>
      </c>
      <c r="L67" s="33">
        <v>4</v>
      </c>
    </row>
    <row r="68" spans="1:12">
      <c r="A68" s="25" t="s">
        <v>1280</v>
      </c>
      <c r="B68" s="25" t="s">
        <v>1281</v>
      </c>
      <c r="C68" s="25" t="s">
        <v>1146</v>
      </c>
      <c r="D68" s="33">
        <v>129534</v>
      </c>
      <c r="E68" s="33">
        <v>116069</v>
      </c>
      <c r="F68" s="25" t="s">
        <v>204</v>
      </c>
      <c r="G68" s="33">
        <v>96</v>
      </c>
      <c r="H68" s="33">
        <v>96</v>
      </c>
      <c r="I68" s="33">
        <v>97</v>
      </c>
      <c r="J68" s="33">
        <v>1</v>
      </c>
      <c r="K68" s="33">
        <v>0</v>
      </c>
      <c r="L68" s="33">
        <v>1</v>
      </c>
    </row>
    <row r="69" spans="1:12">
      <c r="A69" s="25" t="s">
        <v>1282</v>
      </c>
      <c r="B69" s="25" t="s">
        <v>1283</v>
      </c>
      <c r="C69" s="25" t="s">
        <v>1146</v>
      </c>
      <c r="D69" s="33">
        <v>129533</v>
      </c>
      <c r="E69" s="33">
        <v>116995</v>
      </c>
      <c r="F69" s="25" t="s">
        <v>547</v>
      </c>
      <c r="G69" s="33">
        <v>48</v>
      </c>
      <c r="H69" s="33">
        <v>48</v>
      </c>
      <c r="I69" s="33">
        <v>60</v>
      </c>
      <c r="J69" s="33">
        <v>12</v>
      </c>
      <c r="K69" s="33">
        <v>0</v>
      </c>
      <c r="L69" s="33">
        <v>12</v>
      </c>
    </row>
    <row r="70" spans="1:12">
      <c r="A70" s="25" t="s">
        <v>1284</v>
      </c>
      <c r="B70" s="25" t="s">
        <v>1285</v>
      </c>
      <c r="C70" s="25" t="s">
        <v>1146</v>
      </c>
      <c r="D70" s="33">
        <v>129531</v>
      </c>
      <c r="E70" s="33">
        <v>117416</v>
      </c>
      <c r="F70" s="25" t="s">
        <v>46</v>
      </c>
      <c r="G70" s="33">
        <v>2352</v>
      </c>
      <c r="H70" s="33">
        <v>2352</v>
      </c>
      <c r="I70" s="33">
        <v>2353</v>
      </c>
      <c r="J70" s="33">
        <v>1</v>
      </c>
      <c r="K70" s="33">
        <v>0</v>
      </c>
      <c r="L70" s="33">
        <v>1</v>
      </c>
    </row>
    <row r="71" spans="1:12">
      <c r="A71" s="25" t="s">
        <v>1286</v>
      </c>
      <c r="B71" s="25" t="s">
        <v>1287</v>
      </c>
      <c r="C71" s="25" t="s">
        <v>1146</v>
      </c>
      <c r="D71" s="33">
        <v>129529</v>
      </c>
      <c r="E71" s="33">
        <v>113612</v>
      </c>
      <c r="F71" s="25" t="s">
        <v>524</v>
      </c>
      <c r="G71" s="33">
        <v>12</v>
      </c>
      <c r="H71" s="33">
        <v>15</v>
      </c>
      <c r="I71" s="33">
        <v>27</v>
      </c>
      <c r="J71" s="33">
        <v>15</v>
      </c>
      <c r="K71" s="33">
        <v>0</v>
      </c>
      <c r="L71" s="33">
        <v>12</v>
      </c>
    </row>
    <row r="72" spans="1:12">
      <c r="A72" s="25" t="s">
        <v>1288</v>
      </c>
      <c r="B72" s="25" t="s">
        <v>1289</v>
      </c>
      <c r="C72" s="25" t="s">
        <v>1146</v>
      </c>
      <c r="D72" s="33">
        <v>129526</v>
      </c>
      <c r="E72" s="33">
        <v>117081</v>
      </c>
      <c r="F72" s="25" t="s">
        <v>817</v>
      </c>
      <c r="G72" s="33">
        <v>52</v>
      </c>
      <c r="H72" s="33">
        <v>52</v>
      </c>
      <c r="I72" s="33">
        <v>54</v>
      </c>
      <c r="J72" s="33">
        <v>2</v>
      </c>
      <c r="K72" s="33">
        <v>128</v>
      </c>
      <c r="L72" s="33">
        <v>2</v>
      </c>
    </row>
    <row r="73" spans="1:12">
      <c r="A73" s="25" t="s">
        <v>1290</v>
      </c>
      <c r="B73" s="25" t="s">
        <v>1291</v>
      </c>
      <c r="C73" s="25" t="s">
        <v>1146</v>
      </c>
      <c r="D73" s="33">
        <v>129521</v>
      </c>
      <c r="E73" s="33">
        <v>116583</v>
      </c>
      <c r="F73" s="25" t="s">
        <v>162</v>
      </c>
      <c r="G73" s="33">
        <v>75</v>
      </c>
      <c r="H73" s="33">
        <v>75</v>
      </c>
      <c r="I73" s="33">
        <v>106</v>
      </c>
      <c r="J73" s="33">
        <v>31</v>
      </c>
      <c r="K73" s="33">
        <v>1</v>
      </c>
      <c r="L73" s="33">
        <v>31</v>
      </c>
    </row>
    <row r="74" spans="1:12">
      <c r="A74" s="25" t="s">
        <v>1292</v>
      </c>
      <c r="B74" s="25" t="s">
        <v>1293</v>
      </c>
      <c r="C74" s="25" t="s">
        <v>1146</v>
      </c>
      <c r="D74" s="33">
        <v>129520</v>
      </c>
      <c r="E74" s="33">
        <v>116633</v>
      </c>
      <c r="F74" s="25" t="s">
        <v>46</v>
      </c>
      <c r="G74" s="33">
        <v>336</v>
      </c>
      <c r="H74" s="33">
        <v>336</v>
      </c>
      <c r="I74" s="33">
        <v>502</v>
      </c>
      <c r="J74" s="33">
        <v>166</v>
      </c>
      <c r="K74" s="33">
        <v>0</v>
      </c>
      <c r="L74" s="33">
        <v>166</v>
      </c>
    </row>
    <row r="75" spans="1:12">
      <c r="A75" s="25" t="s">
        <v>1294</v>
      </c>
      <c r="B75" s="25" t="s">
        <v>1295</v>
      </c>
      <c r="C75" s="25" t="s">
        <v>1146</v>
      </c>
      <c r="D75" s="33">
        <v>129519</v>
      </c>
      <c r="E75" s="33">
        <v>117212</v>
      </c>
      <c r="F75" s="25" t="s">
        <v>551</v>
      </c>
      <c r="G75" s="33">
        <v>348</v>
      </c>
      <c r="H75" s="33">
        <v>348</v>
      </c>
      <c r="I75" s="33">
        <v>360</v>
      </c>
      <c r="J75" s="33">
        <v>12</v>
      </c>
      <c r="K75" s="33">
        <v>0</v>
      </c>
      <c r="L75" s="33">
        <v>12</v>
      </c>
    </row>
    <row r="76" spans="1:12">
      <c r="A76" s="25" t="s">
        <v>1296</v>
      </c>
      <c r="B76" s="25" t="s">
        <v>1297</v>
      </c>
      <c r="C76" s="25" t="s">
        <v>1146</v>
      </c>
      <c r="D76" s="33">
        <v>129502</v>
      </c>
      <c r="E76" s="33">
        <v>116583</v>
      </c>
      <c r="F76" s="25" t="s">
        <v>162</v>
      </c>
      <c r="G76" s="33">
        <v>40</v>
      </c>
      <c r="H76" s="33">
        <v>40</v>
      </c>
      <c r="I76" s="33">
        <v>41</v>
      </c>
      <c r="J76" s="33">
        <v>1</v>
      </c>
      <c r="K76" s="33">
        <v>0</v>
      </c>
      <c r="L76" s="33">
        <v>1</v>
      </c>
    </row>
    <row r="77" spans="1:12">
      <c r="A77" s="25" t="s">
        <v>1298</v>
      </c>
      <c r="B77" s="25" t="s">
        <v>1299</v>
      </c>
      <c r="C77" s="25" t="s">
        <v>1146</v>
      </c>
      <c r="D77" s="33">
        <v>129493</v>
      </c>
      <c r="E77" s="33">
        <v>118076</v>
      </c>
      <c r="F77" s="25" t="s">
        <v>68</v>
      </c>
      <c r="G77" s="33">
        <v>220</v>
      </c>
      <c r="H77" s="33">
        <v>220</v>
      </c>
      <c r="I77" s="33">
        <v>221</v>
      </c>
      <c r="J77" s="33">
        <v>1</v>
      </c>
      <c r="K77" s="33">
        <v>0</v>
      </c>
      <c r="L77" s="33">
        <v>1</v>
      </c>
    </row>
    <row r="78" spans="1:12">
      <c r="A78" s="25" t="s">
        <v>1300</v>
      </c>
      <c r="B78" s="25" t="s">
        <v>1301</v>
      </c>
      <c r="C78" s="25" t="s">
        <v>1146</v>
      </c>
      <c r="D78" s="33">
        <v>129487</v>
      </c>
      <c r="E78" s="33">
        <v>117664</v>
      </c>
      <c r="F78" s="25" t="s">
        <v>564</v>
      </c>
      <c r="G78" s="33">
        <v>81</v>
      </c>
      <c r="H78" s="33">
        <v>81</v>
      </c>
      <c r="I78" s="33">
        <v>87</v>
      </c>
      <c r="J78" s="33">
        <v>6</v>
      </c>
      <c r="K78" s="33">
        <v>0</v>
      </c>
      <c r="L78" s="33">
        <v>6</v>
      </c>
    </row>
    <row r="79" spans="1:12">
      <c r="A79" s="25" t="s">
        <v>1302</v>
      </c>
      <c r="B79" s="25" t="s">
        <v>1303</v>
      </c>
      <c r="C79" s="25" t="s">
        <v>1146</v>
      </c>
      <c r="D79" s="33">
        <v>129472</v>
      </c>
      <c r="E79" s="33">
        <v>114286</v>
      </c>
      <c r="F79" s="25" t="s">
        <v>567</v>
      </c>
      <c r="G79" s="33">
        <v>200</v>
      </c>
      <c r="H79" s="33">
        <v>200</v>
      </c>
      <c r="I79" s="33">
        <v>208</v>
      </c>
      <c r="J79" s="33">
        <v>8</v>
      </c>
      <c r="K79" s="33">
        <v>0</v>
      </c>
      <c r="L79" s="33">
        <v>8</v>
      </c>
    </row>
    <row r="80" spans="1:12">
      <c r="A80" s="25" t="s">
        <v>1304</v>
      </c>
      <c r="B80" s="25" t="s">
        <v>1305</v>
      </c>
      <c r="C80" s="25" t="s">
        <v>1146</v>
      </c>
      <c r="D80" s="33">
        <v>129471</v>
      </c>
      <c r="E80" s="33">
        <v>114007</v>
      </c>
      <c r="F80" s="25" t="s">
        <v>214</v>
      </c>
      <c r="G80" s="33">
        <v>34</v>
      </c>
      <c r="H80" s="33">
        <v>1</v>
      </c>
      <c r="I80" s="33">
        <v>41</v>
      </c>
      <c r="J80" s="33">
        <v>7</v>
      </c>
      <c r="K80" s="33">
        <v>0</v>
      </c>
      <c r="L80" s="33">
        <v>40</v>
      </c>
    </row>
    <row r="81" spans="1:12">
      <c r="A81" s="25" t="s">
        <v>1306</v>
      </c>
      <c r="B81" s="25" t="s">
        <v>1307</v>
      </c>
      <c r="C81" s="25" t="s">
        <v>1146</v>
      </c>
      <c r="D81" s="33">
        <v>129469</v>
      </c>
      <c r="E81" s="33">
        <v>116810</v>
      </c>
      <c r="F81" s="25" t="s">
        <v>147</v>
      </c>
      <c r="G81" s="33">
        <v>100</v>
      </c>
      <c r="H81" s="33">
        <v>100</v>
      </c>
      <c r="I81" s="33">
        <v>102</v>
      </c>
      <c r="J81" s="33">
        <v>2</v>
      </c>
      <c r="K81" s="33">
        <v>0</v>
      </c>
      <c r="L81" s="33">
        <v>2</v>
      </c>
    </row>
    <row r="82" spans="1:12">
      <c r="A82" s="25" t="s">
        <v>1308</v>
      </c>
      <c r="B82" s="25" t="s">
        <v>1309</v>
      </c>
      <c r="C82" s="25" t="s">
        <v>1146</v>
      </c>
      <c r="D82" s="33">
        <v>129468</v>
      </c>
      <c r="E82" s="33">
        <v>114007</v>
      </c>
      <c r="F82" s="25" t="s">
        <v>214</v>
      </c>
      <c r="G82" s="33">
        <v>14</v>
      </c>
      <c r="H82" s="33">
        <v>0</v>
      </c>
      <c r="I82" s="33">
        <v>40</v>
      </c>
      <c r="J82" s="33">
        <v>26</v>
      </c>
      <c r="K82" s="33">
        <v>0</v>
      </c>
      <c r="L82" s="33">
        <v>40</v>
      </c>
    </row>
    <row r="83" spans="1:12">
      <c r="A83" s="25" t="s">
        <v>1310</v>
      </c>
      <c r="B83" s="25" t="s">
        <v>1311</v>
      </c>
      <c r="C83" s="25" t="s">
        <v>1146</v>
      </c>
      <c r="D83" s="33">
        <v>129466</v>
      </c>
      <c r="E83" s="33">
        <v>114007</v>
      </c>
      <c r="F83" s="25" t="s">
        <v>214</v>
      </c>
      <c r="G83" s="33">
        <v>44</v>
      </c>
      <c r="H83" s="33">
        <v>37</v>
      </c>
      <c r="I83" s="33">
        <v>77</v>
      </c>
      <c r="J83" s="33">
        <v>33</v>
      </c>
      <c r="K83" s="33">
        <v>0</v>
      </c>
      <c r="L83" s="33">
        <v>40</v>
      </c>
    </row>
    <row r="84" spans="1:12">
      <c r="A84" s="25" t="s">
        <v>1312</v>
      </c>
      <c r="B84" s="25" t="s">
        <v>1313</v>
      </c>
      <c r="C84" s="25" t="s">
        <v>1146</v>
      </c>
      <c r="D84" s="33">
        <v>129465</v>
      </c>
      <c r="E84" s="33">
        <v>116810</v>
      </c>
      <c r="F84" s="25" t="s">
        <v>147</v>
      </c>
      <c r="G84" s="33">
        <v>150</v>
      </c>
      <c r="H84" s="33">
        <v>150</v>
      </c>
      <c r="I84" s="33">
        <v>151</v>
      </c>
      <c r="J84" s="33">
        <v>1</v>
      </c>
      <c r="K84" s="33">
        <v>1</v>
      </c>
      <c r="L84" s="33">
        <v>1</v>
      </c>
    </row>
    <row r="85" spans="1:12">
      <c r="A85" s="25" t="s">
        <v>1314</v>
      </c>
      <c r="B85" s="25" t="s">
        <v>1315</v>
      </c>
      <c r="C85" s="25" t="s">
        <v>1146</v>
      </c>
      <c r="D85" s="33">
        <v>129451</v>
      </c>
      <c r="E85" s="33">
        <v>114287</v>
      </c>
      <c r="F85" s="25" t="s">
        <v>567</v>
      </c>
      <c r="G85" s="33">
        <v>150</v>
      </c>
      <c r="H85" s="33">
        <v>150</v>
      </c>
      <c r="I85" s="33">
        <v>151</v>
      </c>
      <c r="J85" s="33">
        <v>1</v>
      </c>
      <c r="K85" s="33">
        <v>0</v>
      </c>
      <c r="L85" s="33">
        <v>1</v>
      </c>
    </row>
    <row r="86" spans="1:12">
      <c r="A86" s="25" t="s">
        <v>1316</v>
      </c>
      <c r="B86" s="25" t="s">
        <v>1317</v>
      </c>
      <c r="C86" s="25" t="s">
        <v>1146</v>
      </c>
      <c r="D86" s="33">
        <v>129444</v>
      </c>
      <c r="E86" s="33">
        <v>114287</v>
      </c>
      <c r="F86" s="25" t="s">
        <v>567</v>
      </c>
      <c r="G86" s="33">
        <v>100</v>
      </c>
      <c r="H86" s="33">
        <v>100</v>
      </c>
      <c r="I86" s="33">
        <v>108</v>
      </c>
      <c r="J86" s="33">
        <v>8</v>
      </c>
      <c r="K86" s="33">
        <v>0</v>
      </c>
      <c r="L86" s="33">
        <v>8</v>
      </c>
    </row>
    <row r="87" spans="1:12">
      <c r="A87" s="25" t="s">
        <v>1318</v>
      </c>
      <c r="B87" s="25" t="s">
        <v>1319</v>
      </c>
      <c r="C87" s="25" t="s">
        <v>1146</v>
      </c>
      <c r="D87" s="33">
        <v>129432</v>
      </c>
      <c r="E87" s="33">
        <v>114007</v>
      </c>
      <c r="F87" s="25" t="s">
        <v>214</v>
      </c>
      <c r="G87" s="33">
        <v>24</v>
      </c>
      <c r="H87" s="33">
        <v>0</v>
      </c>
      <c r="I87" s="33">
        <v>40</v>
      </c>
      <c r="J87" s="33">
        <v>16</v>
      </c>
      <c r="K87" s="33">
        <v>0</v>
      </c>
      <c r="L87" s="33">
        <v>40</v>
      </c>
    </row>
    <row r="88" spans="1:12">
      <c r="A88" s="25" t="s">
        <v>1320</v>
      </c>
      <c r="B88" s="25" t="s">
        <v>1321</v>
      </c>
      <c r="C88" s="25" t="s">
        <v>1146</v>
      </c>
      <c r="D88" s="33">
        <v>129430</v>
      </c>
      <c r="E88" s="33">
        <v>116394</v>
      </c>
      <c r="F88" s="25" t="s">
        <v>537</v>
      </c>
      <c r="G88" s="33">
        <v>176</v>
      </c>
      <c r="H88" s="33">
        <v>176</v>
      </c>
      <c r="I88" s="33">
        <v>180</v>
      </c>
      <c r="J88" s="33">
        <v>4</v>
      </c>
      <c r="K88" s="33">
        <v>0</v>
      </c>
      <c r="L88" s="33">
        <v>4</v>
      </c>
    </row>
    <row r="89" spans="1:12">
      <c r="A89" s="25" t="s">
        <v>1322</v>
      </c>
      <c r="B89" s="25" t="s">
        <v>1323</v>
      </c>
      <c r="C89" s="25" t="s">
        <v>1146</v>
      </c>
      <c r="D89" s="33">
        <v>129425</v>
      </c>
      <c r="E89" s="33">
        <v>114007</v>
      </c>
      <c r="F89" s="25" t="s">
        <v>214</v>
      </c>
      <c r="G89" s="33">
        <v>6</v>
      </c>
      <c r="H89" s="33">
        <v>0</v>
      </c>
      <c r="I89" s="33">
        <v>40</v>
      </c>
      <c r="J89" s="33">
        <v>34</v>
      </c>
      <c r="K89" s="33">
        <v>0</v>
      </c>
      <c r="L89" s="33">
        <v>40</v>
      </c>
    </row>
    <row r="90" spans="1:12">
      <c r="A90" s="25" t="s">
        <v>1324</v>
      </c>
      <c r="B90" s="25" t="s">
        <v>1325</v>
      </c>
      <c r="C90" s="25" t="s">
        <v>1146</v>
      </c>
      <c r="D90" s="33">
        <v>129416</v>
      </c>
      <c r="E90" s="33">
        <v>116068</v>
      </c>
      <c r="F90" s="25" t="s">
        <v>204</v>
      </c>
      <c r="G90" s="33">
        <v>1</v>
      </c>
      <c r="H90" s="33">
        <v>1</v>
      </c>
      <c r="I90" s="33">
        <v>2</v>
      </c>
      <c r="J90" s="33">
        <v>1</v>
      </c>
      <c r="K90" s="33">
        <v>0</v>
      </c>
      <c r="L90" s="33">
        <v>1</v>
      </c>
    </row>
    <row r="91" spans="1:12">
      <c r="A91" s="25" t="s">
        <v>1326</v>
      </c>
      <c r="B91" s="25" t="s">
        <v>1327</v>
      </c>
      <c r="C91" s="25" t="s">
        <v>1146</v>
      </c>
      <c r="D91" s="33">
        <v>129414</v>
      </c>
      <c r="E91" s="33">
        <v>116151</v>
      </c>
      <c r="F91" s="25" t="s">
        <v>559</v>
      </c>
      <c r="G91" s="33">
        <v>3600</v>
      </c>
      <c r="H91" s="33">
        <v>3600</v>
      </c>
      <c r="I91" s="33">
        <v>3732</v>
      </c>
      <c r="J91" s="33">
        <v>132</v>
      </c>
      <c r="K91" s="33">
        <v>0</v>
      </c>
      <c r="L91" s="33">
        <v>132</v>
      </c>
    </row>
    <row r="92" spans="1:12">
      <c r="A92" s="25" t="s">
        <v>1328</v>
      </c>
      <c r="B92" s="25" t="s">
        <v>1329</v>
      </c>
      <c r="C92" s="25" t="s">
        <v>1146</v>
      </c>
      <c r="D92" s="33">
        <v>129411</v>
      </c>
      <c r="E92" s="33">
        <v>114286</v>
      </c>
      <c r="F92" s="25" t="s">
        <v>567</v>
      </c>
      <c r="G92" s="33">
        <v>100</v>
      </c>
      <c r="H92" s="33">
        <v>100</v>
      </c>
      <c r="I92" s="33">
        <v>200</v>
      </c>
      <c r="J92" s="33">
        <v>100</v>
      </c>
      <c r="K92" s="33">
        <v>0</v>
      </c>
      <c r="L92" s="33">
        <v>100</v>
      </c>
    </row>
    <row r="93" spans="1:12">
      <c r="A93" s="25" t="s">
        <v>1330</v>
      </c>
      <c r="B93" s="25" t="s">
        <v>1331</v>
      </c>
      <c r="C93" s="25" t="s">
        <v>1146</v>
      </c>
      <c r="D93" s="33">
        <v>129410</v>
      </c>
      <c r="E93" s="33">
        <v>114286</v>
      </c>
      <c r="F93" s="25" t="s">
        <v>567</v>
      </c>
      <c r="G93" s="33">
        <v>100</v>
      </c>
      <c r="H93" s="33">
        <v>100</v>
      </c>
      <c r="I93" s="33">
        <v>102</v>
      </c>
      <c r="J93" s="33">
        <v>2</v>
      </c>
      <c r="K93" s="33">
        <v>0</v>
      </c>
      <c r="L93" s="33">
        <v>2</v>
      </c>
    </row>
    <row r="94" spans="1:12">
      <c r="A94" s="25" t="s">
        <v>1332</v>
      </c>
      <c r="B94" s="25" t="s">
        <v>1333</v>
      </c>
      <c r="C94" s="25" t="s">
        <v>1146</v>
      </c>
      <c r="D94" s="33">
        <v>129409</v>
      </c>
      <c r="E94" s="33">
        <v>118078</v>
      </c>
      <c r="F94" s="25" t="s">
        <v>68</v>
      </c>
      <c r="G94" s="33">
        <v>27</v>
      </c>
      <c r="H94" s="33">
        <v>27</v>
      </c>
      <c r="I94" s="33">
        <v>30</v>
      </c>
      <c r="J94" s="33">
        <v>3</v>
      </c>
      <c r="K94" s="33">
        <v>0</v>
      </c>
      <c r="L94" s="33">
        <v>3</v>
      </c>
    </row>
    <row r="95" spans="1:12">
      <c r="A95" s="25" t="s">
        <v>1334</v>
      </c>
      <c r="B95" s="25" t="s">
        <v>1335</v>
      </c>
      <c r="C95" s="25" t="s">
        <v>1271</v>
      </c>
      <c r="D95" s="25" t="s">
        <v>1336</v>
      </c>
      <c r="E95" s="25" t="s">
        <v>1337</v>
      </c>
      <c r="F95" s="25" t="s">
        <v>1071</v>
      </c>
      <c r="G95" s="33">
        <v>5712</v>
      </c>
      <c r="H95" s="33">
        <v>5724</v>
      </c>
      <c r="I95" s="33">
        <v>5737</v>
      </c>
      <c r="J95" s="33">
        <v>25</v>
      </c>
      <c r="K95" s="33">
        <v>4419</v>
      </c>
      <c r="L95" s="33">
        <v>25</v>
      </c>
    </row>
    <row r="96" spans="1:12">
      <c r="A96" s="25" t="s">
        <v>1338</v>
      </c>
      <c r="B96" s="25" t="s">
        <v>1339</v>
      </c>
      <c r="C96" s="25" t="s">
        <v>1146</v>
      </c>
      <c r="D96" s="33">
        <v>129401</v>
      </c>
      <c r="E96" s="33">
        <v>117040</v>
      </c>
      <c r="F96" s="25" t="s">
        <v>68</v>
      </c>
      <c r="G96" s="33">
        <v>70</v>
      </c>
      <c r="H96" s="33">
        <v>70</v>
      </c>
      <c r="I96" s="33">
        <v>72</v>
      </c>
      <c r="J96" s="33">
        <v>2</v>
      </c>
      <c r="K96" s="33">
        <v>0</v>
      </c>
      <c r="L96" s="33">
        <v>2</v>
      </c>
    </row>
    <row r="97" spans="1:12">
      <c r="A97" s="25" t="s">
        <v>1340</v>
      </c>
      <c r="B97" s="25" t="s">
        <v>1341</v>
      </c>
      <c r="C97" s="25" t="s">
        <v>1146</v>
      </c>
      <c r="D97" s="33">
        <v>129399</v>
      </c>
      <c r="E97" s="33">
        <v>115720</v>
      </c>
      <c r="F97" s="25" t="s">
        <v>126</v>
      </c>
      <c r="G97" s="33">
        <v>210</v>
      </c>
      <c r="H97" s="33">
        <v>210</v>
      </c>
      <c r="I97" s="33">
        <v>240</v>
      </c>
      <c r="J97" s="33">
        <v>30</v>
      </c>
      <c r="K97" s="33">
        <v>0</v>
      </c>
      <c r="L97" s="33">
        <v>30</v>
      </c>
    </row>
    <row r="98" spans="1:12">
      <c r="A98" s="25" t="s">
        <v>1342</v>
      </c>
      <c r="B98" s="25" t="s">
        <v>1343</v>
      </c>
      <c r="C98" s="25" t="s">
        <v>1146</v>
      </c>
      <c r="D98" s="33">
        <v>129394</v>
      </c>
      <c r="E98" s="33">
        <v>117668</v>
      </c>
      <c r="F98" s="25" t="s">
        <v>47</v>
      </c>
      <c r="G98" s="33">
        <v>288</v>
      </c>
      <c r="H98" s="33">
        <v>288</v>
      </c>
      <c r="I98" s="33">
        <v>300</v>
      </c>
      <c r="J98" s="33">
        <v>12</v>
      </c>
      <c r="K98" s="33">
        <v>0</v>
      </c>
      <c r="L98" s="33">
        <v>12</v>
      </c>
    </row>
    <row r="99" spans="1:12">
      <c r="A99" s="25" t="s">
        <v>1344</v>
      </c>
      <c r="B99" s="25" t="s">
        <v>1345</v>
      </c>
      <c r="C99" s="25" t="s">
        <v>1271</v>
      </c>
      <c r="D99" s="25" t="s">
        <v>1346</v>
      </c>
      <c r="E99" s="25" t="s">
        <v>1347</v>
      </c>
      <c r="F99" s="25" t="s">
        <v>1090</v>
      </c>
      <c r="G99" s="33">
        <v>6912</v>
      </c>
      <c r="H99" s="33">
        <v>6912</v>
      </c>
      <c r="I99" s="33">
        <v>6925</v>
      </c>
      <c r="J99" s="33">
        <v>13</v>
      </c>
      <c r="K99" s="33">
        <v>0</v>
      </c>
      <c r="L99" s="33">
        <v>13</v>
      </c>
    </row>
    <row r="100" spans="1:12">
      <c r="A100" s="25" t="s">
        <v>1348</v>
      </c>
      <c r="B100" s="25" t="s">
        <v>1349</v>
      </c>
      <c r="C100" s="25" t="s">
        <v>1146</v>
      </c>
      <c r="D100" s="33">
        <v>129387</v>
      </c>
      <c r="E100" s="33">
        <v>118209</v>
      </c>
      <c r="F100" s="25" t="s">
        <v>47</v>
      </c>
      <c r="G100" s="33">
        <v>2496</v>
      </c>
      <c r="H100" s="33">
        <v>2496</v>
      </c>
      <c r="I100" s="33">
        <v>2616</v>
      </c>
      <c r="J100" s="33">
        <v>120</v>
      </c>
      <c r="K100" s="33">
        <v>12</v>
      </c>
      <c r="L100" s="33">
        <v>120</v>
      </c>
    </row>
    <row r="101" spans="1:12">
      <c r="A101" s="25" t="s">
        <v>1350</v>
      </c>
      <c r="B101" s="25" t="s">
        <v>1351</v>
      </c>
      <c r="C101" s="25" t="s">
        <v>1146</v>
      </c>
      <c r="D101" s="33">
        <v>129386</v>
      </c>
      <c r="E101" s="33">
        <v>118209</v>
      </c>
      <c r="F101" s="25" t="s">
        <v>47</v>
      </c>
      <c r="G101" s="33">
        <v>516</v>
      </c>
      <c r="H101" s="33">
        <v>516</v>
      </c>
      <c r="I101" s="33">
        <v>528</v>
      </c>
      <c r="J101" s="33">
        <v>12</v>
      </c>
      <c r="K101" s="33">
        <v>0</v>
      </c>
      <c r="L101" s="33">
        <v>12</v>
      </c>
    </row>
    <row r="102" spans="1:12">
      <c r="A102" s="25" t="s">
        <v>1352</v>
      </c>
      <c r="B102" s="25" t="s">
        <v>1353</v>
      </c>
      <c r="C102" s="25" t="s">
        <v>1146</v>
      </c>
      <c r="D102" s="33">
        <v>129385</v>
      </c>
      <c r="E102" s="33">
        <v>117653</v>
      </c>
      <c r="F102" s="25" t="s">
        <v>532</v>
      </c>
      <c r="G102" s="33">
        <v>2400</v>
      </c>
      <c r="H102" s="33">
        <v>2400</v>
      </c>
      <c r="I102" s="33">
        <v>2562</v>
      </c>
      <c r="J102" s="33">
        <v>162</v>
      </c>
      <c r="K102" s="33">
        <v>0</v>
      </c>
      <c r="L102" s="33">
        <v>162</v>
      </c>
    </row>
    <row r="103" spans="1:12">
      <c r="A103" s="25" t="s">
        <v>1354</v>
      </c>
      <c r="B103" s="25" t="s">
        <v>1355</v>
      </c>
      <c r="C103" s="25" t="s">
        <v>1146</v>
      </c>
      <c r="D103" s="33">
        <v>129384</v>
      </c>
      <c r="E103" s="33">
        <v>117668</v>
      </c>
      <c r="F103" s="25" t="s">
        <v>47</v>
      </c>
      <c r="G103" s="33">
        <v>1488</v>
      </c>
      <c r="H103" s="33">
        <v>1488</v>
      </c>
      <c r="I103" s="33">
        <v>1500</v>
      </c>
      <c r="J103" s="33">
        <v>12</v>
      </c>
      <c r="K103" s="33">
        <v>0</v>
      </c>
      <c r="L103" s="33">
        <v>12</v>
      </c>
    </row>
    <row r="104" spans="1:12">
      <c r="A104" s="25" t="s">
        <v>1356</v>
      </c>
      <c r="B104" s="25" t="s">
        <v>1357</v>
      </c>
      <c r="C104" s="25" t="s">
        <v>1146</v>
      </c>
      <c r="D104" s="33">
        <v>129383</v>
      </c>
      <c r="E104" s="33">
        <v>118209</v>
      </c>
      <c r="F104" s="25" t="s">
        <v>47</v>
      </c>
      <c r="G104" s="33">
        <v>144</v>
      </c>
      <c r="H104" s="33">
        <v>144</v>
      </c>
      <c r="I104" s="33">
        <v>156</v>
      </c>
      <c r="J104" s="33">
        <v>12</v>
      </c>
      <c r="K104" s="33">
        <v>0</v>
      </c>
      <c r="L104" s="33">
        <v>12</v>
      </c>
    </row>
    <row r="105" spans="1:12">
      <c r="A105" s="25" t="s">
        <v>1358</v>
      </c>
      <c r="B105" s="25" t="s">
        <v>1359</v>
      </c>
      <c r="C105" s="25" t="s">
        <v>1146</v>
      </c>
      <c r="D105" s="33">
        <v>129382</v>
      </c>
      <c r="E105" s="33">
        <v>107432</v>
      </c>
      <c r="F105" s="25" t="s">
        <v>1078</v>
      </c>
      <c r="G105" s="33">
        <v>250</v>
      </c>
      <c r="H105" s="33">
        <v>250</v>
      </c>
      <c r="I105" s="33">
        <v>255</v>
      </c>
      <c r="J105" s="33">
        <v>5</v>
      </c>
      <c r="K105" s="33">
        <v>0</v>
      </c>
      <c r="L105" s="33">
        <v>5</v>
      </c>
    </row>
    <row r="106" spans="1:12">
      <c r="A106" s="25" t="s">
        <v>1360</v>
      </c>
      <c r="B106" s="25" t="s">
        <v>1361</v>
      </c>
      <c r="C106" s="25" t="s">
        <v>1146</v>
      </c>
      <c r="D106" s="33">
        <v>129381</v>
      </c>
      <c r="E106" s="33">
        <v>116209</v>
      </c>
      <c r="F106" s="25" t="s">
        <v>55</v>
      </c>
      <c r="G106" s="33">
        <v>2160</v>
      </c>
      <c r="H106" s="33">
        <v>2160</v>
      </c>
      <c r="I106" s="33">
        <v>2295</v>
      </c>
      <c r="J106" s="33">
        <v>135</v>
      </c>
      <c r="K106" s="33">
        <v>0</v>
      </c>
      <c r="L106" s="33">
        <v>135</v>
      </c>
    </row>
    <row r="107" spans="1:12">
      <c r="A107" s="25" t="s">
        <v>1362</v>
      </c>
      <c r="B107" s="25" t="s">
        <v>1363</v>
      </c>
      <c r="C107" s="25" t="s">
        <v>1146</v>
      </c>
      <c r="D107" s="33">
        <v>129380</v>
      </c>
      <c r="E107" s="33">
        <v>116821</v>
      </c>
      <c r="F107" s="25" t="s">
        <v>69</v>
      </c>
      <c r="G107" s="33">
        <v>776</v>
      </c>
      <c r="H107" s="33">
        <v>776</v>
      </c>
      <c r="I107" s="33">
        <v>780</v>
      </c>
      <c r="J107" s="33">
        <v>4</v>
      </c>
      <c r="K107" s="33">
        <v>0</v>
      </c>
      <c r="L107" s="33">
        <v>2</v>
      </c>
    </row>
    <row r="108" spans="1:12">
      <c r="A108" s="25" t="s">
        <v>1364</v>
      </c>
      <c r="B108" s="25" t="s">
        <v>1365</v>
      </c>
      <c r="C108" s="25" t="s">
        <v>1146</v>
      </c>
      <c r="D108" s="33">
        <v>129379</v>
      </c>
      <c r="E108" s="33">
        <v>117591</v>
      </c>
      <c r="F108" s="25" t="s">
        <v>61</v>
      </c>
      <c r="G108" s="33">
        <v>140</v>
      </c>
      <c r="H108" s="33">
        <v>140</v>
      </c>
      <c r="I108" s="33">
        <v>144</v>
      </c>
      <c r="J108" s="33">
        <v>4</v>
      </c>
      <c r="K108" s="33">
        <v>0</v>
      </c>
      <c r="L108" s="33">
        <v>4</v>
      </c>
    </row>
    <row r="109" spans="1:12">
      <c r="A109" s="25" t="s">
        <v>1366</v>
      </c>
      <c r="B109" s="25" t="s">
        <v>1367</v>
      </c>
      <c r="C109" s="25" t="s">
        <v>1146</v>
      </c>
      <c r="D109" s="33">
        <v>129378</v>
      </c>
      <c r="E109" s="33">
        <v>107432</v>
      </c>
      <c r="F109" s="25" t="s">
        <v>1078</v>
      </c>
      <c r="G109" s="33">
        <v>940</v>
      </c>
      <c r="H109" s="33">
        <v>940</v>
      </c>
      <c r="I109" s="33">
        <v>944</v>
      </c>
      <c r="J109" s="33">
        <v>4</v>
      </c>
      <c r="K109" s="33">
        <v>0</v>
      </c>
      <c r="L109" s="33">
        <v>4</v>
      </c>
    </row>
    <row r="110" spans="1:12">
      <c r="A110" s="25" t="s">
        <v>1368</v>
      </c>
      <c r="B110" s="25" t="s">
        <v>1369</v>
      </c>
      <c r="C110" s="25" t="s">
        <v>1146</v>
      </c>
      <c r="D110" s="33">
        <v>129365</v>
      </c>
      <c r="E110" s="33">
        <v>107432</v>
      </c>
      <c r="F110" s="25" t="s">
        <v>1078</v>
      </c>
      <c r="G110" s="33">
        <v>10</v>
      </c>
      <c r="H110" s="33">
        <v>10</v>
      </c>
      <c r="I110" s="33">
        <v>24</v>
      </c>
      <c r="J110" s="33">
        <v>14</v>
      </c>
      <c r="K110" s="33">
        <v>0</v>
      </c>
      <c r="L110" s="33">
        <v>14</v>
      </c>
    </row>
    <row r="111" spans="1:12">
      <c r="A111" s="25" t="s">
        <v>1370</v>
      </c>
      <c r="B111" s="25" t="s">
        <v>1371</v>
      </c>
      <c r="C111" s="25" t="s">
        <v>1146</v>
      </c>
      <c r="D111" s="33">
        <v>129364</v>
      </c>
      <c r="E111" s="33">
        <v>107432</v>
      </c>
      <c r="F111" s="25" t="s">
        <v>1078</v>
      </c>
      <c r="G111" s="33">
        <v>33</v>
      </c>
      <c r="H111" s="33">
        <v>33</v>
      </c>
      <c r="I111" s="33">
        <v>36</v>
      </c>
      <c r="J111" s="33">
        <v>3</v>
      </c>
      <c r="K111" s="33">
        <v>0</v>
      </c>
      <c r="L111" s="33">
        <v>3</v>
      </c>
    </row>
    <row r="112" spans="1:12">
      <c r="A112" s="25" t="s">
        <v>1372</v>
      </c>
      <c r="B112" s="25" t="s">
        <v>1373</v>
      </c>
      <c r="C112" s="25" t="s">
        <v>1146</v>
      </c>
      <c r="D112" s="33">
        <v>129362</v>
      </c>
      <c r="E112" s="33">
        <v>117006</v>
      </c>
      <c r="F112" s="25" t="s">
        <v>125</v>
      </c>
      <c r="G112" s="33">
        <v>198</v>
      </c>
      <c r="H112" s="33">
        <v>198</v>
      </c>
      <c r="I112" s="33">
        <v>418</v>
      </c>
      <c r="J112" s="33">
        <v>220</v>
      </c>
      <c r="K112" s="33">
        <v>0</v>
      </c>
      <c r="L112" s="33">
        <v>221</v>
      </c>
    </row>
    <row r="113" spans="1:12">
      <c r="A113" s="25" t="s">
        <v>1374</v>
      </c>
      <c r="B113" s="25" t="s">
        <v>1375</v>
      </c>
      <c r="C113" s="25" t="s">
        <v>1146</v>
      </c>
      <c r="D113" s="33">
        <v>129361</v>
      </c>
      <c r="E113" s="33">
        <v>116790</v>
      </c>
      <c r="F113" s="25" t="s">
        <v>107</v>
      </c>
      <c r="G113" s="33">
        <v>300</v>
      </c>
      <c r="H113" s="33">
        <v>300</v>
      </c>
      <c r="I113" s="33">
        <v>450</v>
      </c>
      <c r="J113" s="33">
        <v>150</v>
      </c>
      <c r="K113" s="33">
        <v>0</v>
      </c>
      <c r="L113" s="33">
        <v>150</v>
      </c>
    </row>
    <row r="114" spans="1:12">
      <c r="A114" s="25" t="s">
        <v>1376</v>
      </c>
      <c r="B114" s="25" t="s">
        <v>1377</v>
      </c>
      <c r="C114" s="25" t="s">
        <v>1146</v>
      </c>
      <c r="D114" s="33">
        <v>129358</v>
      </c>
      <c r="E114" s="33">
        <v>116857</v>
      </c>
      <c r="F114" s="25" t="s">
        <v>96</v>
      </c>
      <c r="G114" s="33">
        <v>492</v>
      </c>
      <c r="H114" s="33">
        <v>492</v>
      </c>
      <c r="I114" s="33">
        <v>493</v>
      </c>
      <c r="J114" s="33">
        <v>1</v>
      </c>
      <c r="K114" s="33">
        <v>0</v>
      </c>
      <c r="L114" s="33">
        <v>1</v>
      </c>
    </row>
    <row r="115" spans="1:12">
      <c r="A115" s="25" t="s">
        <v>1378</v>
      </c>
      <c r="B115" s="25" t="s">
        <v>1379</v>
      </c>
      <c r="C115" s="25" t="s">
        <v>1146</v>
      </c>
      <c r="D115" s="33">
        <v>129357</v>
      </c>
      <c r="E115" s="33">
        <v>116790</v>
      </c>
      <c r="F115" s="25" t="s">
        <v>107</v>
      </c>
      <c r="G115" s="33">
        <v>25</v>
      </c>
      <c r="H115" s="33">
        <v>25</v>
      </c>
      <c r="I115" s="33">
        <v>35</v>
      </c>
      <c r="J115" s="33">
        <v>10</v>
      </c>
      <c r="K115" s="33">
        <v>0</v>
      </c>
      <c r="L115" s="33">
        <v>10</v>
      </c>
    </row>
    <row r="116" spans="1:12">
      <c r="A116" s="25" t="s">
        <v>1380</v>
      </c>
      <c r="B116" s="25" t="s">
        <v>1381</v>
      </c>
      <c r="C116" s="25" t="s">
        <v>1146</v>
      </c>
      <c r="D116" s="33">
        <v>129356</v>
      </c>
      <c r="E116" s="33">
        <v>116790</v>
      </c>
      <c r="F116" s="25" t="s">
        <v>107</v>
      </c>
      <c r="G116" s="33">
        <v>300</v>
      </c>
      <c r="H116" s="33">
        <v>300</v>
      </c>
      <c r="I116" s="33">
        <v>450</v>
      </c>
      <c r="J116" s="33">
        <v>150</v>
      </c>
      <c r="K116" s="33">
        <v>0</v>
      </c>
      <c r="L116" s="33">
        <v>150</v>
      </c>
    </row>
    <row r="117" spans="1:12">
      <c r="A117" s="25" t="s">
        <v>1382</v>
      </c>
      <c r="B117" s="25" t="s">
        <v>1383</v>
      </c>
      <c r="C117" s="25" t="s">
        <v>1146</v>
      </c>
      <c r="D117" s="33">
        <v>129355</v>
      </c>
      <c r="E117" s="33">
        <v>116790</v>
      </c>
      <c r="F117" s="25" t="s">
        <v>107</v>
      </c>
      <c r="G117" s="33">
        <v>60</v>
      </c>
      <c r="H117" s="33">
        <v>60</v>
      </c>
      <c r="I117" s="33">
        <v>69</v>
      </c>
      <c r="J117" s="33">
        <v>9</v>
      </c>
      <c r="K117" s="33">
        <v>0</v>
      </c>
      <c r="L117" s="33">
        <v>9</v>
      </c>
    </row>
    <row r="118" spans="1:12">
      <c r="A118" s="25" t="s">
        <v>1384</v>
      </c>
      <c r="B118" s="25" t="s">
        <v>1385</v>
      </c>
      <c r="C118" s="25" t="s">
        <v>1146</v>
      </c>
      <c r="D118" s="33">
        <v>129354</v>
      </c>
      <c r="E118" s="33">
        <v>116151</v>
      </c>
      <c r="F118" s="25" t="s">
        <v>559</v>
      </c>
      <c r="G118" s="33">
        <v>1260</v>
      </c>
      <c r="H118" s="33">
        <v>1260</v>
      </c>
      <c r="I118" s="33">
        <v>1266</v>
      </c>
      <c r="J118" s="33">
        <v>6</v>
      </c>
      <c r="K118" s="33">
        <v>0</v>
      </c>
      <c r="L118" s="33">
        <v>6</v>
      </c>
    </row>
    <row r="119" spans="1:12">
      <c r="A119" s="25" t="s">
        <v>1386</v>
      </c>
      <c r="B119" s="25" t="s">
        <v>1387</v>
      </c>
      <c r="C119" s="25" t="s">
        <v>1146</v>
      </c>
      <c r="D119" s="33">
        <v>129353</v>
      </c>
      <c r="E119" s="33">
        <v>117264</v>
      </c>
      <c r="F119" s="25" t="s">
        <v>545</v>
      </c>
      <c r="G119" s="33">
        <v>5</v>
      </c>
      <c r="H119" s="33">
        <v>5</v>
      </c>
      <c r="I119" s="33">
        <v>8</v>
      </c>
      <c r="J119" s="33">
        <v>3</v>
      </c>
      <c r="K119" s="33">
        <v>0</v>
      </c>
      <c r="L119" s="33">
        <v>3</v>
      </c>
    </row>
    <row r="120" spans="1:12">
      <c r="A120" s="25" t="s">
        <v>1388</v>
      </c>
      <c r="B120" s="25" t="s">
        <v>1389</v>
      </c>
      <c r="C120" s="25" t="s">
        <v>1146</v>
      </c>
      <c r="D120" s="33">
        <v>129352</v>
      </c>
      <c r="E120" s="33">
        <v>116790</v>
      </c>
      <c r="F120" s="25" t="s">
        <v>107</v>
      </c>
      <c r="G120" s="33">
        <v>70</v>
      </c>
      <c r="H120" s="33">
        <v>70</v>
      </c>
      <c r="I120" s="33">
        <v>80</v>
      </c>
      <c r="J120" s="33">
        <v>10</v>
      </c>
      <c r="K120" s="33">
        <v>0</v>
      </c>
      <c r="L120" s="33">
        <v>10</v>
      </c>
    </row>
    <row r="121" spans="1:12">
      <c r="A121" s="25" t="s">
        <v>1390</v>
      </c>
      <c r="B121" s="25" t="s">
        <v>1391</v>
      </c>
      <c r="C121" s="25" t="s">
        <v>1146</v>
      </c>
      <c r="D121" s="33">
        <v>129351</v>
      </c>
      <c r="E121" s="33">
        <v>116151</v>
      </c>
      <c r="F121" s="25" t="s">
        <v>559</v>
      </c>
      <c r="G121" s="33">
        <v>72</v>
      </c>
      <c r="H121" s="33">
        <v>72</v>
      </c>
      <c r="I121" s="33">
        <v>73</v>
      </c>
      <c r="J121" s="33">
        <v>1</v>
      </c>
      <c r="K121" s="33">
        <v>0</v>
      </c>
      <c r="L121" s="33">
        <v>1</v>
      </c>
    </row>
    <row r="122" spans="1:12">
      <c r="A122" s="25" t="s">
        <v>1392</v>
      </c>
      <c r="B122" s="25" t="s">
        <v>1393</v>
      </c>
      <c r="C122" s="25" t="s">
        <v>1146</v>
      </c>
      <c r="D122" s="33">
        <v>129350</v>
      </c>
      <c r="E122" s="33">
        <v>115221</v>
      </c>
      <c r="F122" s="25" t="s">
        <v>132</v>
      </c>
      <c r="G122" s="33">
        <v>72</v>
      </c>
      <c r="H122" s="33">
        <v>72</v>
      </c>
      <c r="I122" s="33">
        <v>107</v>
      </c>
      <c r="J122" s="33">
        <v>35</v>
      </c>
      <c r="K122" s="33">
        <v>0</v>
      </c>
      <c r="L122" s="33">
        <v>46</v>
      </c>
    </row>
    <row r="123" spans="1:12">
      <c r="A123" s="25" t="s">
        <v>1394</v>
      </c>
      <c r="B123" s="25" t="s">
        <v>1395</v>
      </c>
      <c r="C123" s="25" t="s">
        <v>1146</v>
      </c>
      <c r="D123" s="33">
        <v>129349</v>
      </c>
      <c r="E123" s="33">
        <v>116151</v>
      </c>
      <c r="F123" s="25" t="s">
        <v>559</v>
      </c>
      <c r="G123" s="33">
        <v>198</v>
      </c>
      <c r="H123" s="33">
        <v>198</v>
      </c>
      <c r="I123" s="33">
        <v>204</v>
      </c>
      <c r="J123" s="33">
        <v>6</v>
      </c>
      <c r="K123" s="33">
        <v>0</v>
      </c>
      <c r="L123" s="33">
        <v>6</v>
      </c>
    </row>
    <row r="124" spans="1:12">
      <c r="A124" s="25" t="s">
        <v>1396</v>
      </c>
      <c r="B124" s="25" t="s">
        <v>1397</v>
      </c>
      <c r="C124" s="25" t="s">
        <v>1146</v>
      </c>
      <c r="D124" s="33">
        <v>129347</v>
      </c>
      <c r="E124" s="33">
        <v>118078</v>
      </c>
      <c r="F124" s="25" t="s">
        <v>68</v>
      </c>
      <c r="G124" s="33">
        <v>384</v>
      </c>
      <c r="H124" s="33">
        <v>384</v>
      </c>
      <c r="I124" s="33">
        <v>392</v>
      </c>
      <c r="J124" s="33">
        <v>8</v>
      </c>
      <c r="K124" s="33">
        <v>0</v>
      </c>
      <c r="L124" s="33">
        <v>8</v>
      </c>
    </row>
    <row r="125" spans="1:12">
      <c r="A125" s="25" t="s">
        <v>1398</v>
      </c>
      <c r="B125" s="25" t="s">
        <v>1399</v>
      </c>
      <c r="C125" s="25" t="s">
        <v>1146</v>
      </c>
      <c r="D125" s="33">
        <v>129346</v>
      </c>
      <c r="E125" s="33">
        <v>116563</v>
      </c>
      <c r="F125" s="25" t="s">
        <v>215</v>
      </c>
      <c r="G125" s="33">
        <v>10</v>
      </c>
      <c r="H125" s="33">
        <v>10</v>
      </c>
      <c r="I125" s="33">
        <v>11</v>
      </c>
      <c r="J125" s="33">
        <v>1</v>
      </c>
      <c r="K125" s="33">
        <v>0</v>
      </c>
      <c r="L125" s="33">
        <v>1</v>
      </c>
    </row>
    <row r="126" spans="1:12">
      <c r="A126" s="25" t="s">
        <v>1400</v>
      </c>
      <c r="B126" s="25" t="s">
        <v>1401</v>
      </c>
      <c r="C126" s="25" t="s">
        <v>1146</v>
      </c>
      <c r="D126" s="33">
        <v>129344</v>
      </c>
      <c r="E126" s="33">
        <v>118078</v>
      </c>
      <c r="F126" s="25" t="s">
        <v>68</v>
      </c>
      <c r="G126" s="33">
        <v>48</v>
      </c>
      <c r="H126" s="33">
        <v>48</v>
      </c>
      <c r="I126" s="33">
        <v>49</v>
      </c>
      <c r="J126" s="33">
        <v>1</v>
      </c>
      <c r="K126" s="33">
        <v>0</v>
      </c>
      <c r="L126" s="33">
        <v>1</v>
      </c>
    </row>
    <row r="127" spans="1:12">
      <c r="A127" s="25" t="s">
        <v>1402</v>
      </c>
      <c r="B127" s="25" t="s">
        <v>1403</v>
      </c>
      <c r="C127" s="25" t="s">
        <v>1146</v>
      </c>
      <c r="D127" s="33">
        <v>129341</v>
      </c>
      <c r="E127" s="33">
        <v>115420</v>
      </c>
      <c r="F127" s="25" t="s">
        <v>559</v>
      </c>
      <c r="G127" s="33">
        <v>792</v>
      </c>
      <c r="H127" s="33">
        <v>1158</v>
      </c>
      <c r="I127" s="33">
        <v>1158</v>
      </c>
      <c r="J127" s="33">
        <v>366</v>
      </c>
      <c r="K127" s="33">
        <v>0</v>
      </c>
      <c r="L127" s="33">
        <v>210</v>
      </c>
    </row>
    <row r="128" spans="1:12">
      <c r="A128" s="25" t="s">
        <v>1404</v>
      </c>
      <c r="B128" s="25" t="s">
        <v>1405</v>
      </c>
      <c r="C128" s="25" t="s">
        <v>1146</v>
      </c>
      <c r="D128" s="33">
        <v>129339</v>
      </c>
      <c r="E128" s="33">
        <v>117264</v>
      </c>
      <c r="F128" s="25" t="s">
        <v>545</v>
      </c>
      <c r="G128" s="33">
        <v>12</v>
      </c>
      <c r="H128" s="33">
        <v>12</v>
      </c>
      <c r="I128" s="33">
        <v>24</v>
      </c>
      <c r="J128" s="33">
        <v>12</v>
      </c>
      <c r="K128" s="33">
        <v>1</v>
      </c>
      <c r="L128" s="33">
        <v>12</v>
      </c>
    </row>
    <row r="129" spans="1:12">
      <c r="A129" s="25" t="s">
        <v>1406</v>
      </c>
      <c r="B129" s="25" t="s">
        <v>1407</v>
      </c>
      <c r="C129" s="25" t="s">
        <v>1146</v>
      </c>
      <c r="D129" s="33">
        <v>129338</v>
      </c>
      <c r="E129" s="33">
        <v>117182</v>
      </c>
      <c r="F129" s="25" t="s">
        <v>523</v>
      </c>
      <c r="G129" s="33">
        <v>90</v>
      </c>
      <c r="H129" s="33">
        <v>90</v>
      </c>
      <c r="I129" s="33">
        <v>128</v>
      </c>
      <c r="J129" s="33">
        <v>38</v>
      </c>
      <c r="K129" s="33">
        <v>0</v>
      </c>
      <c r="L129" s="33">
        <v>38</v>
      </c>
    </row>
    <row r="130" spans="1:12">
      <c r="A130" s="25" t="s">
        <v>1408</v>
      </c>
      <c r="B130" s="25" t="s">
        <v>1409</v>
      </c>
      <c r="C130" s="25" t="s">
        <v>1146</v>
      </c>
      <c r="D130" s="33">
        <v>129335</v>
      </c>
      <c r="E130" s="33">
        <v>115221</v>
      </c>
      <c r="F130" s="25" t="s">
        <v>132</v>
      </c>
      <c r="G130" s="33">
        <v>474</v>
      </c>
      <c r="H130" s="33">
        <v>474</v>
      </c>
      <c r="I130" s="33">
        <v>480</v>
      </c>
      <c r="J130" s="33">
        <v>6</v>
      </c>
      <c r="K130" s="33">
        <v>0</v>
      </c>
      <c r="L130" s="33">
        <v>6</v>
      </c>
    </row>
    <row r="131" spans="1:12">
      <c r="A131" s="25" t="s">
        <v>1410</v>
      </c>
      <c r="B131" s="25" t="s">
        <v>1411</v>
      </c>
      <c r="C131" s="25" t="s">
        <v>1146</v>
      </c>
      <c r="D131" s="33">
        <v>129330</v>
      </c>
      <c r="E131" s="33">
        <v>115420</v>
      </c>
      <c r="F131" s="25" t="s">
        <v>559</v>
      </c>
      <c r="G131" s="33">
        <v>234</v>
      </c>
      <c r="H131" s="33">
        <v>294</v>
      </c>
      <c r="I131" s="33">
        <v>294</v>
      </c>
      <c r="J131" s="33">
        <v>60</v>
      </c>
      <c r="K131" s="33">
        <v>0</v>
      </c>
      <c r="L131" s="33">
        <v>36</v>
      </c>
    </row>
    <row r="132" spans="1:12">
      <c r="A132" s="25" t="s">
        <v>1412</v>
      </c>
      <c r="B132" s="25" t="s">
        <v>1413</v>
      </c>
      <c r="C132" s="25" t="s">
        <v>1146</v>
      </c>
      <c r="D132" s="33">
        <v>129326</v>
      </c>
      <c r="E132" s="33">
        <v>115221</v>
      </c>
      <c r="F132" s="25" t="s">
        <v>132</v>
      </c>
      <c r="G132" s="33">
        <v>96</v>
      </c>
      <c r="H132" s="33">
        <v>96</v>
      </c>
      <c r="I132" s="33">
        <v>100</v>
      </c>
      <c r="J132" s="33">
        <v>4</v>
      </c>
      <c r="K132" s="33">
        <v>0</v>
      </c>
      <c r="L132" s="33">
        <v>4</v>
      </c>
    </row>
    <row r="133" spans="1:12">
      <c r="A133" s="25" t="s">
        <v>1414</v>
      </c>
      <c r="B133" s="25" t="s">
        <v>1415</v>
      </c>
      <c r="C133" s="25" t="s">
        <v>1146</v>
      </c>
      <c r="D133" s="33">
        <v>129325</v>
      </c>
      <c r="E133" s="33">
        <v>116287</v>
      </c>
      <c r="F133" s="25" t="s">
        <v>192</v>
      </c>
      <c r="G133" s="33">
        <v>456</v>
      </c>
      <c r="H133" s="33">
        <v>480</v>
      </c>
      <c r="I133" s="33">
        <v>480</v>
      </c>
      <c r="J133" s="33">
        <v>24</v>
      </c>
      <c r="K133" s="33">
        <v>71</v>
      </c>
      <c r="L133" s="33">
        <v>24</v>
      </c>
    </row>
    <row r="134" spans="1:12">
      <c r="A134" s="25" t="s">
        <v>1416</v>
      </c>
      <c r="B134" s="25" t="s">
        <v>1417</v>
      </c>
      <c r="C134" s="25" t="s">
        <v>1146</v>
      </c>
      <c r="D134" s="33">
        <v>129324</v>
      </c>
      <c r="E134" s="33">
        <v>116287</v>
      </c>
      <c r="F134" s="25" t="s">
        <v>192</v>
      </c>
      <c r="G134" s="33">
        <v>60</v>
      </c>
      <c r="H134" s="33">
        <v>108</v>
      </c>
      <c r="I134" s="33">
        <v>108</v>
      </c>
      <c r="J134" s="33">
        <v>48</v>
      </c>
      <c r="K134" s="33">
        <v>0</v>
      </c>
      <c r="L134" s="33">
        <v>48</v>
      </c>
    </row>
    <row r="135" spans="1:12">
      <c r="A135" s="25" t="s">
        <v>1418</v>
      </c>
      <c r="B135" s="25" t="s">
        <v>1419</v>
      </c>
      <c r="C135" s="25" t="s">
        <v>1146</v>
      </c>
      <c r="D135" s="33">
        <v>129323</v>
      </c>
      <c r="E135" s="33">
        <v>115564</v>
      </c>
      <c r="F135" s="25" t="s">
        <v>192</v>
      </c>
      <c r="G135" s="33">
        <v>252</v>
      </c>
      <c r="H135" s="33">
        <v>252</v>
      </c>
      <c r="I135" s="33">
        <v>348</v>
      </c>
      <c r="J135" s="33">
        <v>96</v>
      </c>
      <c r="K135" s="33">
        <v>0</v>
      </c>
      <c r="L135" s="33">
        <v>96</v>
      </c>
    </row>
    <row r="136" spans="1:12">
      <c r="A136" s="25" t="s">
        <v>1420</v>
      </c>
      <c r="B136" s="25" t="s">
        <v>1421</v>
      </c>
      <c r="C136" s="25" t="s">
        <v>1146</v>
      </c>
      <c r="D136" s="33">
        <v>129322</v>
      </c>
      <c r="E136" s="33">
        <v>116287</v>
      </c>
      <c r="F136" s="25" t="s">
        <v>192</v>
      </c>
      <c r="G136" s="33">
        <v>408</v>
      </c>
      <c r="H136" s="33">
        <v>768</v>
      </c>
      <c r="I136" s="33">
        <v>768</v>
      </c>
      <c r="J136" s="33">
        <v>360</v>
      </c>
      <c r="K136" s="33">
        <v>0</v>
      </c>
      <c r="L136" s="33">
        <v>360</v>
      </c>
    </row>
    <row r="137" spans="1:12">
      <c r="A137" s="25" t="s">
        <v>1422</v>
      </c>
      <c r="B137" s="25" t="s">
        <v>1423</v>
      </c>
      <c r="C137" s="25" t="s">
        <v>1146</v>
      </c>
      <c r="D137" s="33">
        <v>129318</v>
      </c>
      <c r="E137" s="33">
        <v>117569</v>
      </c>
      <c r="F137" s="25" t="s">
        <v>49</v>
      </c>
      <c r="G137" s="33">
        <v>28</v>
      </c>
      <c r="H137" s="33">
        <v>28</v>
      </c>
      <c r="I137" s="33">
        <v>29</v>
      </c>
      <c r="J137" s="33">
        <v>1</v>
      </c>
      <c r="K137" s="33">
        <v>0</v>
      </c>
      <c r="L137" s="33">
        <v>1</v>
      </c>
    </row>
    <row r="138" spans="1:12">
      <c r="A138" s="25" t="s">
        <v>1424</v>
      </c>
      <c r="B138" s="25" t="s">
        <v>1425</v>
      </c>
      <c r="C138" s="25" t="s">
        <v>1271</v>
      </c>
      <c r="D138" s="25" t="s">
        <v>1426</v>
      </c>
      <c r="E138" s="25" t="s">
        <v>1427</v>
      </c>
      <c r="F138" s="25" t="s">
        <v>1072</v>
      </c>
      <c r="G138" s="33">
        <v>1608</v>
      </c>
      <c r="H138" s="33">
        <v>1608</v>
      </c>
      <c r="I138" s="33">
        <v>1724</v>
      </c>
      <c r="J138" s="33">
        <v>116</v>
      </c>
      <c r="K138" s="33">
        <v>0</v>
      </c>
      <c r="L138" s="33">
        <v>116</v>
      </c>
    </row>
    <row r="139" spans="1:12">
      <c r="A139" s="25" t="s">
        <v>1428</v>
      </c>
      <c r="B139" s="25" t="s">
        <v>1429</v>
      </c>
      <c r="C139" s="25" t="s">
        <v>1146</v>
      </c>
      <c r="D139" s="33">
        <v>129316</v>
      </c>
      <c r="E139" s="33">
        <v>116565</v>
      </c>
      <c r="F139" s="25" t="s">
        <v>215</v>
      </c>
      <c r="G139" s="33">
        <v>1</v>
      </c>
      <c r="H139" s="33">
        <v>0</v>
      </c>
      <c r="I139" s="33">
        <v>1</v>
      </c>
      <c r="J139" s="33">
        <v>1</v>
      </c>
      <c r="K139" s="33">
        <v>0</v>
      </c>
      <c r="L139" s="33">
        <v>1</v>
      </c>
    </row>
    <row r="140" spans="1:12">
      <c r="A140" s="25" t="s">
        <v>1430</v>
      </c>
      <c r="B140" s="25" t="s">
        <v>1431</v>
      </c>
      <c r="C140" s="25" t="s">
        <v>1146</v>
      </c>
      <c r="D140" s="33">
        <v>129313</v>
      </c>
      <c r="E140" s="33">
        <v>115221</v>
      </c>
      <c r="F140" s="25" t="s">
        <v>132</v>
      </c>
      <c r="G140" s="33">
        <v>288</v>
      </c>
      <c r="H140" s="33">
        <v>288</v>
      </c>
      <c r="I140" s="33">
        <v>362</v>
      </c>
      <c r="J140" s="33">
        <v>74</v>
      </c>
      <c r="K140" s="33">
        <v>0</v>
      </c>
      <c r="L140" s="33">
        <v>74</v>
      </c>
    </row>
    <row r="141" spans="1:12">
      <c r="A141" s="25" t="s">
        <v>1432</v>
      </c>
      <c r="B141" s="25" t="s">
        <v>1433</v>
      </c>
      <c r="C141" s="25" t="s">
        <v>1271</v>
      </c>
      <c r="D141" s="25" t="s">
        <v>1434</v>
      </c>
      <c r="E141" s="25" t="s">
        <v>1435</v>
      </c>
      <c r="F141" s="25" t="s">
        <v>1095</v>
      </c>
      <c r="G141" s="33">
        <v>960</v>
      </c>
      <c r="H141" s="33">
        <v>960</v>
      </c>
      <c r="I141" s="33">
        <v>1020</v>
      </c>
      <c r="J141" s="33">
        <v>60</v>
      </c>
      <c r="K141" s="33">
        <v>0</v>
      </c>
      <c r="L141" s="33">
        <v>60</v>
      </c>
    </row>
    <row r="142" spans="1:12">
      <c r="A142" s="25" t="s">
        <v>1436</v>
      </c>
      <c r="B142" s="25" t="s">
        <v>1437</v>
      </c>
      <c r="C142" s="25" t="s">
        <v>1146</v>
      </c>
      <c r="D142" s="33">
        <v>129307</v>
      </c>
      <c r="E142" s="33">
        <v>116790</v>
      </c>
      <c r="F142" s="25" t="s">
        <v>107</v>
      </c>
      <c r="G142" s="33">
        <v>60</v>
      </c>
      <c r="H142" s="33">
        <v>60</v>
      </c>
      <c r="I142" s="33">
        <v>77</v>
      </c>
      <c r="J142" s="33">
        <v>17</v>
      </c>
      <c r="K142" s="33">
        <v>0</v>
      </c>
      <c r="L142" s="33">
        <v>17</v>
      </c>
    </row>
    <row r="143" spans="1:12">
      <c r="A143" s="25" t="s">
        <v>1438</v>
      </c>
      <c r="B143" s="25" t="s">
        <v>1439</v>
      </c>
      <c r="C143" s="25" t="s">
        <v>1146</v>
      </c>
      <c r="D143" s="33">
        <v>129303</v>
      </c>
      <c r="E143" s="33">
        <v>115767</v>
      </c>
      <c r="F143" s="25" t="s">
        <v>132</v>
      </c>
      <c r="G143" s="33">
        <v>64</v>
      </c>
      <c r="H143" s="33">
        <v>64</v>
      </c>
      <c r="I143" s="33">
        <v>131</v>
      </c>
      <c r="J143" s="33">
        <v>67</v>
      </c>
      <c r="K143" s="33">
        <v>0</v>
      </c>
      <c r="L143" s="33">
        <v>67</v>
      </c>
    </row>
    <row r="144" spans="1:12">
      <c r="A144" s="25" t="s">
        <v>1440</v>
      </c>
      <c r="B144" s="25" t="s">
        <v>1441</v>
      </c>
      <c r="C144" s="25" t="s">
        <v>1271</v>
      </c>
      <c r="D144" s="25" t="s">
        <v>1442</v>
      </c>
      <c r="E144" s="25" t="s">
        <v>1427</v>
      </c>
      <c r="F144" s="25" t="s">
        <v>1072</v>
      </c>
      <c r="G144" s="33">
        <v>1248</v>
      </c>
      <c r="H144" s="33">
        <v>1248</v>
      </c>
      <c r="I144" s="33">
        <v>1380</v>
      </c>
      <c r="J144" s="33">
        <v>132</v>
      </c>
      <c r="K144" s="33">
        <v>336</v>
      </c>
      <c r="L144" s="33">
        <v>132</v>
      </c>
    </row>
    <row r="145" spans="1:12">
      <c r="A145" s="25" t="s">
        <v>1443</v>
      </c>
      <c r="B145" s="25" t="s">
        <v>1444</v>
      </c>
      <c r="C145" s="25" t="s">
        <v>1146</v>
      </c>
      <c r="D145" s="33">
        <v>129301</v>
      </c>
      <c r="E145" s="33">
        <v>116790</v>
      </c>
      <c r="F145" s="25" t="s">
        <v>107</v>
      </c>
      <c r="G145" s="33">
        <v>20</v>
      </c>
      <c r="H145" s="33">
        <v>20</v>
      </c>
      <c r="I145" s="33">
        <v>45</v>
      </c>
      <c r="J145" s="33">
        <v>25</v>
      </c>
      <c r="K145" s="33">
        <v>0</v>
      </c>
      <c r="L145" s="33">
        <v>25</v>
      </c>
    </row>
    <row r="146" spans="1:12">
      <c r="A146" s="25" t="s">
        <v>1445</v>
      </c>
      <c r="B146" s="25" t="s">
        <v>1446</v>
      </c>
      <c r="C146" s="25" t="s">
        <v>1146</v>
      </c>
      <c r="D146" s="33">
        <v>129300</v>
      </c>
      <c r="E146" s="33">
        <v>116790</v>
      </c>
      <c r="F146" s="25" t="s">
        <v>107</v>
      </c>
      <c r="G146" s="33">
        <v>23</v>
      </c>
      <c r="H146" s="33">
        <v>23</v>
      </c>
      <c r="I146" s="33">
        <v>39</v>
      </c>
      <c r="J146" s="33">
        <v>16</v>
      </c>
      <c r="K146" s="33">
        <v>3</v>
      </c>
      <c r="L146" s="33">
        <v>16</v>
      </c>
    </row>
    <row r="147" spans="1:12">
      <c r="A147" s="25" t="s">
        <v>1447</v>
      </c>
      <c r="B147" s="25" t="s">
        <v>1448</v>
      </c>
      <c r="C147" s="25" t="s">
        <v>1146</v>
      </c>
      <c r="D147" s="33">
        <v>129299</v>
      </c>
      <c r="E147" s="33">
        <v>116151</v>
      </c>
      <c r="F147" s="25" t="s">
        <v>559</v>
      </c>
      <c r="G147" s="33">
        <v>192</v>
      </c>
      <c r="H147" s="33">
        <v>192</v>
      </c>
      <c r="I147" s="33">
        <v>208</v>
      </c>
      <c r="J147" s="33">
        <v>16</v>
      </c>
      <c r="K147" s="33">
        <v>0</v>
      </c>
      <c r="L147" s="33">
        <v>16</v>
      </c>
    </row>
    <row r="148" spans="1:12">
      <c r="A148" s="25" t="s">
        <v>1449</v>
      </c>
      <c r="B148" s="25" t="s">
        <v>1450</v>
      </c>
      <c r="C148" s="25" t="s">
        <v>1146</v>
      </c>
      <c r="D148" s="33">
        <v>129297</v>
      </c>
      <c r="E148" s="33">
        <v>116790</v>
      </c>
      <c r="F148" s="25" t="s">
        <v>107</v>
      </c>
      <c r="G148" s="33">
        <v>300</v>
      </c>
      <c r="H148" s="33">
        <v>300</v>
      </c>
      <c r="I148" s="33">
        <v>600</v>
      </c>
      <c r="J148" s="33">
        <v>300</v>
      </c>
      <c r="K148" s="33">
        <v>0</v>
      </c>
      <c r="L148" s="33">
        <v>300</v>
      </c>
    </row>
    <row r="149" spans="1:12">
      <c r="A149" s="25" t="s">
        <v>1451</v>
      </c>
      <c r="B149" s="25" t="s">
        <v>1452</v>
      </c>
      <c r="C149" s="25" t="s">
        <v>1146</v>
      </c>
      <c r="D149" s="33">
        <v>129296</v>
      </c>
      <c r="E149" s="33">
        <v>116790</v>
      </c>
      <c r="F149" s="25" t="s">
        <v>107</v>
      </c>
      <c r="G149" s="33">
        <v>36</v>
      </c>
      <c r="H149" s="33">
        <v>36</v>
      </c>
      <c r="I149" s="33">
        <v>72</v>
      </c>
      <c r="J149" s="33">
        <v>36</v>
      </c>
      <c r="K149" s="33">
        <v>0</v>
      </c>
      <c r="L149" s="33">
        <v>36</v>
      </c>
    </row>
    <row r="150" spans="1:12">
      <c r="A150" s="25" t="s">
        <v>1453</v>
      </c>
      <c r="B150" s="25" t="s">
        <v>1454</v>
      </c>
      <c r="C150" s="25" t="s">
        <v>1146</v>
      </c>
      <c r="D150" s="33">
        <v>129295</v>
      </c>
      <c r="E150" s="33">
        <v>117569</v>
      </c>
      <c r="F150" s="25" t="s">
        <v>49</v>
      </c>
      <c r="G150" s="33">
        <v>448</v>
      </c>
      <c r="H150" s="33">
        <v>448</v>
      </c>
      <c r="I150" s="33">
        <v>769</v>
      </c>
      <c r="J150" s="33">
        <v>321</v>
      </c>
      <c r="K150" s="33">
        <v>0</v>
      </c>
      <c r="L150" s="33">
        <v>321</v>
      </c>
    </row>
    <row r="151" spans="1:12">
      <c r="A151" s="25" t="s">
        <v>1455</v>
      </c>
      <c r="B151" s="25" t="s">
        <v>1456</v>
      </c>
      <c r="C151" s="25" t="s">
        <v>1146</v>
      </c>
      <c r="D151" s="33">
        <v>129293</v>
      </c>
      <c r="E151" s="33">
        <v>117354</v>
      </c>
      <c r="F151" s="25" t="s">
        <v>520</v>
      </c>
      <c r="G151" s="33">
        <v>60</v>
      </c>
      <c r="H151" s="33">
        <v>60</v>
      </c>
      <c r="I151" s="33">
        <v>67</v>
      </c>
      <c r="J151" s="33">
        <v>7</v>
      </c>
      <c r="K151" s="33">
        <v>0</v>
      </c>
      <c r="L151" s="33">
        <v>7</v>
      </c>
    </row>
    <row r="152" spans="1:12">
      <c r="A152" s="25" t="s">
        <v>1457</v>
      </c>
      <c r="B152" s="25" t="s">
        <v>1458</v>
      </c>
      <c r="C152" s="25" t="s">
        <v>1146</v>
      </c>
      <c r="D152" s="33">
        <v>129291</v>
      </c>
      <c r="E152" s="33">
        <v>116815</v>
      </c>
      <c r="F152" s="25" t="s">
        <v>558</v>
      </c>
      <c r="G152" s="33">
        <v>48</v>
      </c>
      <c r="H152" s="33">
        <v>48</v>
      </c>
      <c r="I152" s="33">
        <v>49</v>
      </c>
      <c r="J152" s="33">
        <v>1</v>
      </c>
      <c r="K152" s="33">
        <v>0</v>
      </c>
      <c r="L152" s="33">
        <v>1</v>
      </c>
    </row>
    <row r="153" spans="1:12">
      <c r="A153" s="25" t="s">
        <v>1459</v>
      </c>
      <c r="B153" s="25" t="s">
        <v>1460</v>
      </c>
      <c r="C153" s="25" t="s">
        <v>1146</v>
      </c>
      <c r="D153" s="33">
        <v>129290</v>
      </c>
      <c r="E153" s="33">
        <v>116816</v>
      </c>
      <c r="F153" s="25" t="s">
        <v>558</v>
      </c>
      <c r="G153" s="33">
        <v>255</v>
      </c>
      <c r="H153" s="33">
        <v>255</v>
      </c>
      <c r="I153" s="33">
        <v>292</v>
      </c>
      <c r="J153" s="33">
        <v>37</v>
      </c>
      <c r="K153" s="33">
        <v>0</v>
      </c>
      <c r="L153" s="33">
        <v>37</v>
      </c>
    </row>
    <row r="154" spans="1:12">
      <c r="A154" s="25" t="s">
        <v>1461</v>
      </c>
      <c r="B154" s="25" t="s">
        <v>1462</v>
      </c>
      <c r="C154" s="25" t="s">
        <v>1146</v>
      </c>
      <c r="D154" s="33">
        <v>129289</v>
      </c>
      <c r="E154" s="33">
        <v>116816</v>
      </c>
      <c r="F154" s="25" t="s">
        <v>558</v>
      </c>
      <c r="G154" s="33">
        <v>100</v>
      </c>
      <c r="H154" s="33">
        <v>100</v>
      </c>
      <c r="I154" s="33">
        <v>101</v>
      </c>
      <c r="J154" s="33">
        <v>1</v>
      </c>
      <c r="K154" s="33">
        <v>0</v>
      </c>
      <c r="L154" s="33">
        <v>1</v>
      </c>
    </row>
    <row r="155" spans="1:12">
      <c r="A155" s="25" t="s">
        <v>1463</v>
      </c>
      <c r="B155" s="25" t="s">
        <v>1464</v>
      </c>
      <c r="C155" s="25" t="s">
        <v>1146</v>
      </c>
      <c r="D155" s="33">
        <v>129288</v>
      </c>
      <c r="E155" s="33">
        <v>116816</v>
      </c>
      <c r="F155" s="25" t="s">
        <v>558</v>
      </c>
      <c r="G155" s="33">
        <v>270</v>
      </c>
      <c r="H155" s="33">
        <v>270</v>
      </c>
      <c r="I155" s="33">
        <v>284</v>
      </c>
      <c r="J155" s="33">
        <v>14</v>
      </c>
      <c r="K155" s="33">
        <v>0</v>
      </c>
      <c r="L155" s="33">
        <v>14</v>
      </c>
    </row>
    <row r="156" spans="1:12">
      <c r="A156" s="25" t="s">
        <v>1465</v>
      </c>
      <c r="B156" s="25" t="s">
        <v>1466</v>
      </c>
      <c r="C156" s="25" t="s">
        <v>1146</v>
      </c>
      <c r="D156" s="33">
        <v>129287</v>
      </c>
      <c r="E156" s="33">
        <v>116815</v>
      </c>
      <c r="F156" s="25" t="s">
        <v>558</v>
      </c>
      <c r="G156" s="33">
        <v>30</v>
      </c>
      <c r="H156" s="33">
        <v>30</v>
      </c>
      <c r="I156" s="33">
        <v>45</v>
      </c>
      <c r="J156" s="33">
        <v>15</v>
      </c>
      <c r="K156" s="33">
        <v>0</v>
      </c>
      <c r="L156" s="33">
        <v>15</v>
      </c>
    </row>
    <row r="157" spans="1:12">
      <c r="A157" s="25" t="s">
        <v>1467</v>
      </c>
      <c r="B157" s="25" t="s">
        <v>1468</v>
      </c>
      <c r="C157" s="25" t="s">
        <v>1146</v>
      </c>
      <c r="D157" s="33">
        <v>129286</v>
      </c>
      <c r="E157" s="33">
        <v>116873</v>
      </c>
      <c r="F157" s="25" t="s">
        <v>92</v>
      </c>
      <c r="G157" s="33">
        <v>144</v>
      </c>
      <c r="H157" s="33">
        <v>144</v>
      </c>
      <c r="I157" s="33">
        <v>148</v>
      </c>
      <c r="J157" s="33">
        <v>4</v>
      </c>
      <c r="K157" s="33">
        <v>0</v>
      </c>
      <c r="L157" s="33">
        <v>4</v>
      </c>
    </row>
    <row r="158" spans="1:12">
      <c r="A158" s="25" t="s">
        <v>1469</v>
      </c>
      <c r="B158" s="25" t="s">
        <v>1470</v>
      </c>
      <c r="C158" s="25" t="s">
        <v>1146</v>
      </c>
      <c r="D158" s="33">
        <v>129283</v>
      </c>
      <c r="E158" s="33">
        <v>114116</v>
      </c>
      <c r="F158" s="25" t="s">
        <v>107</v>
      </c>
      <c r="G158" s="33">
        <v>23</v>
      </c>
      <c r="H158" s="33">
        <v>59</v>
      </c>
      <c r="I158" s="33">
        <v>59</v>
      </c>
      <c r="J158" s="33">
        <v>36</v>
      </c>
      <c r="K158" s="33">
        <v>0</v>
      </c>
      <c r="L158" s="33">
        <v>36</v>
      </c>
    </row>
    <row r="159" spans="1:12">
      <c r="A159" s="25" t="s">
        <v>1471</v>
      </c>
      <c r="B159" s="25" t="s">
        <v>1472</v>
      </c>
      <c r="C159" s="25" t="s">
        <v>1271</v>
      </c>
      <c r="D159" s="25" t="s">
        <v>1473</v>
      </c>
      <c r="E159" s="25" t="s">
        <v>1474</v>
      </c>
      <c r="F159" s="25" t="s">
        <v>1085</v>
      </c>
      <c r="G159" s="33">
        <v>816</v>
      </c>
      <c r="H159" s="33">
        <v>816</v>
      </c>
      <c r="I159" s="33">
        <v>894</v>
      </c>
      <c r="J159" s="33">
        <v>78</v>
      </c>
      <c r="K159" s="33">
        <v>0</v>
      </c>
      <c r="L159" s="33">
        <v>78</v>
      </c>
    </row>
    <row r="160" spans="1:12">
      <c r="A160" s="25" t="s">
        <v>1475</v>
      </c>
      <c r="B160" s="25" t="s">
        <v>1476</v>
      </c>
      <c r="C160" s="25" t="s">
        <v>1271</v>
      </c>
      <c r="D160" s="25" t="s">
        <v>1477</v>
      </c>
      <c r="E160" s="25" t="s">
        <v>1478</v>
      </c>
      <c r="F160" s="25" t="s">
        <v>1082</v>
      </c>
      <c r="G160" s="33">
        <v>480</v>
      </c>
      <c r="H160" s="33">
        <v>480</v>
      </c>
      <c r="I160" s="33">
        <v>602</v>
      </c>
      <c r="J160" s="33">
        <v>122</v>
      </c>
      <c r="K160" s="33">
        <v>0</v>
      </c>
      <c r="L160" s="33">
        <v>122</v>
      </c>
    </row>
    <row r="161" spans="1:12">
      <c r="A161" s="25" t="s">
        <v>1479</v>
      </c>
      <c r="B161" s="25" t="s">
        <v>1480</v>
      </c>
      <c r="C161" s="25" t="s">
        <v>1271</v>
      </c>
      <c r="D161" s="25" t="s">
        <v>1481</v>
      </c>
      <c r="E161" s="25" t="s">
        <v>1482</v>
      </c>
      <c r="F161" s="25" t="s">
        <v>1082</v>
      </c>
      <c r="G161" s="33">
        <v>368</v>
      </c>
      <c r="H161" s="33">
        <v>368</v>
      </c>
      <c r="I161" s="33">
        <v>398</v>
      </c>
      <c r="J161" s="33">
        <v>30</v>
      </c>
      <c r="K161" s="33">
        <v>6</v>
      </c>
      <c r="L161" s="33">
        <v>30</v>
      </c>
    </row>
    <row r="162" spans="1:12">
      <c r="A162" s="25" t="s">
        <v>1483</v>
      </c>
      <c r="B162" s="25" t="s">
        <v>1484</v>
      </c>
      <c r="C162" s="25" t="s">
        <v>1146</v>
      </c>
      <c r="D162" s="33">
        <v>129275</v>
      </c>
      <c r="E162" s="33">
        <v>115968</v>
      </c>
      <c r="F162" s="25" t="s">
        <v>92</v>
      </c>
      <c r="G162" s="33">
        <v>168</v>
      </c>
      <c r="H162" s="33">
        <v>168</v>
      </c>
      <c r="I162" s="33">
        <v>216</v>
      </c>
      <c r="J162" s="33">
        <v>48</v>
      </c>
      <c r="K162" s="33">
        <v>0</v>
      </c>
      <c r="L162" s="33">
        <v>48</v>
      </c>
    </row>
    <row r="163" spans="1:12">
      <c r="A163" s="25" t="s">
        <v>1485</v>
      </c>
      <c r="B163" s="25" t="s">
        <v>1486</v>
      </c>
      <c r="C163" s="25" t="s">
        <v>1146</v>
      </c>
      <c r="D163" s="33">
        <v>129273</v>
      </c>
      <c r="E163" s="33">
        <v>116995</v>
      </c>
      <c r="F163" s="25" t="s">
        <v>547</v>
      </c>
      <c r="G163" s="33">
        <v>5040</v>
      </c>
      <c r="H163" s="33">
        <v>5040</v>
      </c>
      <c r="I163" s="33">
        <v>5046</v>
      </c>
      <c r="J163" s="33">
        <v>6</v>
      </c>
      <c r="K163" s="33">
        <v>480</v>
      </c>
      <c r="L163" s="33">
        <v>6</v>
      </c>
    </row>
    <row r="164" spans="1:12">
      <c r="A164" s="25" t="s">
        <v>1487</v>
      </c>
      <c r="B164" s="25" t="s">
        <v>1488</v>
      </c>
      <c r="C164" s="25" t="s">
        <v>1146</v>
      </c>
      <c r="D164" s="33">
        <v>129272</v>
      </c>
      <c r="E164" s="33">
        <v>116819</v>
      </c>
      <c r="F164" s="25" t="s">
        <v>558</v>
      </c>
      <c r="G164" s="33">
        <v>40</v>
      </c>
      <c r="H164" s="33">
        <v>40</v>
      </c>
      <c r="I164" s="33">
        <v>59</v>
      </c>
      <c r="J164" s="33">
        <v>19</v>
      </c>
      <c r="K164" s="33">
        <v>0</v>
      </c>
      <c r="L164" s="33">
        <v>19</v>
      </c>
    </row>
    <row r="165" spans="1:12">
      <c r="A165" s="25" t="s">
        <v>1489</v>
      </c>
      <c r="B165" s="25" t="s">
        <v>1490</v>
      </c>
      <c r="C165" s="25" t="s">
        <v>1146</v>
      </c>
      <c r="D165" s="33">
        <v>129271</v>
      </c>
      <c r="E165" s="33">
        <v>117692</v>
      </c>
      <c r="F165" s="25" t="s">
        <v>46</v>
      </c>
      <c r="G165" s="33">
        <v>12</v>
      </c>
      <c r="H165" s="33">
        <v>12</v>
      </c>
      <c r="I165" s="33">
        <v>24</v>
      </c>
      <c r="J165" s="33">
        <v>12</v>
      </c>
      <c r="K165" s="33">
        <v>0</v>
      </c>
      <c r="L165" s="33">
        <v>24</v>
      </c>
    </row>
    <row r="166" spans="1:12">
      <c r="A166" s="25" t="s">
        <v>1491</v>
      </c>
      <c r="B166" s="25" t="s">
        <v>1492</v>
      </c>
      <c r="C166" s="25" t="s">
        <v>1146</v>
      </c>
      <c r="D166" s="33">
        <v>129270</v>
      </c>
      <c r="E166" s="33">
        <v>116819</v>
      </c>
      <c r="F166" s="25" t="s">
        <v>558</v>
      </c>
      <c r="G166" s="33">
        <v>30</v>
      </c>
      <c r="H166" s="33">
        <v>30</v>
      </c>
      <c r="I166" s="33">
        <v>45</v>
      </c>
      <c r="J166" s="33">
        <v>15</v>
      </c>
      <c r="K166" s="33">
        <v>0</v>
      </c>
      <c r="L166" s="33">
        <v>15</v>
      </c>
    </row>
    <row r="167" spans="1:12">
      <c r="A167" s="25" t="s">
        <v>1493</v>
      </c>
      <c r="B167" s="25" t="s">
        <v>1494</v>
      </c>
      <c r="C167" s="25" t="s">
        <v>1146</v>
      </c>
      <c r="D167" s="33">
        <v>129268</v>
      </c>
      <c r="E167" s="33">
        <v>116633</v>
      </c>
      <c r="F167" s="25" t="s">
        <v>46</v>
      </c>
      <c r="G167" s="33">
        <v>600</v>
      </c>
      <c r="H167" s="33">
        <v>600</v>
      </c>
      <c r="I167" s="33">
        <v>624</v>
      </c>
      <c r="J167" s="33">
        <v>24</v>
      </c>
      <c r="K167" s="33">
        <v>0</v>
      </c>
      <c r="L167" s="33">
        <v>24</v>
      </c>
    </row>
    <row r="168" spans="1:12">
      <c r="A168" s="25" t="s">
        <v>1495</v>
      </c>
      <c r="B168" s="25" t="s">
        <v>1496</v>
      </c>
      <c r="C168" s="25" t="s">
        <v>1146</v>
      </c>
      <c r="D168" s="33">
        <v>129267</v>
      </c>
      <c r="E168" s="33">
        <v>117692</v>
      </c>
      <c r="F168" s="25" t="s">
        <v>46</v>
      </c>
      <c r="G168" s="33">
        <v>96</v>
      </c>
      <c r="H168" s="33">
        <v>96</v>
      </c>
      <c r="I168" s="33">
        <v>144</v>
      </c>
      <c r="J168" s="33">
        <v>48</v>
      </c>
      <c r="K168" s="33">
        <v>0</v>
      </c>
      <c r="L168" s="33">
        <v>48</v>
      </c>
    </row>
    <row r="169" spans="1:12">
      <c r="A169" s="25" t="s">
        <v>1497</v>
      </c>
      <c r="B169" s="25" t="s">
        <v>1498</v>
      </c>
      <c r="C169" s="25" t="s">
        <v>1146</v>
      </c>
      <c r="D169" s="33">
        <v>129266</v>
      </c>
      <c r="E169" s="33">
        <v>116816</v>
      </c>
      <c r="F169" s="25" t="s">
        <v>558</v>
      </c>
      <c r="G169" s="33">
        <v>30</v>
      </c>
      <c r="H169" s="33">
        <v>30</v>
      </c>
      <c r="I169" s="33">
        <v>31</v>
      </c>
      <c r="J169" s="33">
        <v>1</v>
      </c>
      <c r="K169" s="33">
        <v>0</v>
      </c>
      <c r="L169" s="33">
        <v>1</v>
      </c>
    </row>
    <row r="170" spans="1:12">
      <c r="A170" s="25" t="s">
        <v>1499</v>
      </c>
      <c r="B170" s="25" t="s">
        <v>1500</v>
      </c>
      <c r="C170" s="25" t="s">
        <v>1146</v>
      </c>
      <c r="D170" s="33">
        <v>129265</v>
      </c>
      <c r="E170" s="33">
        <v>117692</v>
      </c>
      <c r="F170" s="25" t="s">
        <v>46</v>
      </c>
      <c r="G170" s="33">
        <v>144</v>
      </c>
      <c r="H170" s="33">
        <v>144</v>
      </c>
      <c r="I170" s="33">
        <v>240</v>
      </c>
      <c r="J170" s="33">
        <v>96</v>
      </c>
      <c r="K170" s="33">
        <v>0</v>
      </c>
      <c r="L170" s="33">
        <v>96</v>
      </c>
    </row>
    <row r="171" spans="1:12">
      <c r="A171" s="25" t="s">
        <v>1501</v>
      </c>
      <c r="B171" s="25" t="s">
        <v>1502</v>
      </c>
      <c r="C171" s="25" t="s">
        <v>1146</v>
      </c>
      <c r="D171" s="33">
        <v>129263</v>
      </c>
      <c r="E171" s="33">
        <v>116817</v>
      </c>
      <c r="F171" s="25" t="s">
        <v>558</v>
      </c>
      <c r="G171" s="33">
        <v>30</v>
      </c>
      <c r="H171" s="33">
        <v>30</v>
      </c>
      <c r="I171" s="33">
        <v>38</v>
      </c>
      <c r="J171" s="33">
        <v>8</v>
      </c>
      <c r="K171" s="33">
        <v>0</v>
      </c>
      <c r="L171" s="33">
        <v>8</v>
      </c>
    </row>
    <row r="172" spans="1:12">
      <c r="A172" s="25" t="s">
        <v>1503</v>
      </c>
      <c r="B172" s="25" t="s">
        <v>1504</v>
      </c>
      <c r="C172" s="25" t="s">
        <v>1146</v>
      </c>
      <c r="D172" s="33">
        <v>129260</v>
      </c>
      <c r="E172" s="33">
        <v>117692</v>
      </c>
      <c r="F172" s="25" t="s">
        <v>46</v>
      </c>
      <c r="G172" s="33">
        <v>12</v>
      </c>
      <c r="H172" s="33">
        <v>12</v>
      </c>
      <c r="I172" s="33">
        <v>24</v>
      </c>
      <c r="J172" s="33">
        <v>12</v>
      </c>
      <c r="K172" s="33">
        <v>0</v>
      </c>
      <c r="L172" s="33">
        <v>12</v>
      </c>
    </row>
    <row r="173" spans="1:12">
      <c r="A173" s="25" t="s">
        <v>1505</v>
      </c>
      <c r="B173" s="25" t="s">
        <v>1506</v>
      </c>
      <c r="C173" s="25" t="s">
        <v>1146</v>
      </c>
      <c r="D173" s="33">
        <v>129257</v>
      </c>
      <c r="E173" s="33">
        <v>116815</v>
      </c>
      <c r="F173" s="25" t="s">
        <v>558</v>
      </c>
      <c r="G173" s="33">
        <v>30</v>
      </c>
      <c r="H173" s="33">
        <v>30</v>
      </c>
      <c r="I173" s="33">
        <v>64</v>
      </c>
      <c r="J173" s="33">
        <v>34</v>
      </c>
      <c r="K173" s="33">
        <v>0</v>
      </c>
      <c r="L173" s="33">
        <v>34</v>
      </c>
    </row>
    <row r="174" spans="1:12">
      <c r="A174" s="25" t="s">
        <v>1507</v>
      </c>
      <c r="B174" s="25" t="s">
        <v>1508</v>
      </c>
      <c r="C174" s="25" t="s">
        <v>1146</v>
      </c>
      <c r="D174" s="33">
        <v>129256</v>
      </c>
      <c r="E174" s="33">
        <v>116995</v>
      </c>
      <c r="F174" s="25" t="s">
        <v>547</v>
      </c>
      <c r="G174" s="33">
        <v>960</v>
      </c>
      <c r="H174" s="33">
        <v>960</v>
      </c>
      <c r="I174" s="33">
        <v>961</v>
      </c>
      <c r="J174" s="33">
        <v>1</v>
      </c>
      <c r="K174" s="33">
        <v>0</v>
      </c>
      <c r="L174" s="33">
        <v>1</v>
      </c>
    </row>
    <row r="175" spans="1:12">
      <c r="A175" s="25" t="s">
        <v>1509</v>
      </c>
      <c r="B175" s="25" t="s">
        <v>1510</v>
      </c>
      <c r="C175" s="25" t="s">
        <v>1271</v>
      </c>
      <c r="D175" s="25" t="s">
        <v>1511</v>
      </c>
      <c r="E175" s="25" t="s">
        <v>1474</v>
      </c>
      <c r="F175" s="25" t="s">
        <v>1085</v>
      </c>
      <c r="G175" s="33">
        <v>32</v>
      </c>
      <c r="H175" s="33">
        <v>32</v>
      </c>
      <c r="I175" s="33">
        <v>58</v>
      </c>
      <c r="J175" s="33">
        <v>26</v>
      </c>
      <c r="K175" s="33">
        <v>0</v>
      </c>
      <c r="L175" s="33">
        <v>26</v>
      </c>
    </row>
    <row r="176" spans="1:12">
      <c r="A176" s="25" t="s">
        <v>1512</v>
      </c>
      <c r="B176" s="25" t="s">
        <v>1513</v>
      </c>
      <c r="C176" s="25" t="s">
        <v>1146</v>
      </c>
      <c r="D176" s="33">
        <v>129254</v>
      </c>
      <c r="E176" s="33">
        <v>116816</v>
      </c>
      <c r="F176" s="25" t="s">
        <v>558</v>
      </c>
      <c r="G176" s="33">
        <v>60</v>
      </c>
      <c r="H176" s="33">
        <v>60</v>
      </c>
      <c r="I176" s="33">
        <v>67</v>
      </c>
      <c r="J176" s="33">
        <v>7</v>
      </c>
      <c r="K176" s="33">
        <v>0</v>
      </c>
      <c r="L176" s="33">
        <v>7</v>
      </c>
    </row>
    <row r="177" spans="1:12">
      <c r="A177" s="25" t="s">
        <v>1514</v>
      </c>
      <c r="B177" s="25" t="s">
        <v>1515</v>
      </c>
      <c r="C177" s="25" t="s">
        <v>1271</v>
      </c>
      <c r="D177" s="25" t="s">
        <v>1516</v>
      </c>
      <c r="E177" s="25" t="s">
        <v>1517</v>
      </c>
      <c r="F177" s="25" t="s">
        <v>1099</v>
      </c>
      <c r="G177" s="33">
        <v>1152</v>
      </c>
      <c r="H177" s="33">
        <v>1152</v>
      </c>
      <c r="I177" s="33">
        <v>1188</v>
      </c>
      <c r="J177" s="33">
        <v>36</v>
      </c>
      <c r="K177" s="33">
        <v>0</v>
      </c>
      <c r="L177" s="33">
        <v>36</v>
      </c>
    </row>
    <row r="178" spans="1:12">
      <c r="A178" s="25" t="s">
        <v>1518</v>
      </c>
      <c r="B178" s="25" t="s">
        <v>1519</v>
      </c>
      <c r="C178" s="25" t="s">
        <v>1146</v>
      </c>
      <c r="D178" s="33">
        <v>129252</v>
      </c>
      <c r="E178" s="33">
        <v>116816</v>
      </c>
      <c r="F178" s="25" t="s">
        <v>558</v>
      </c>
      <c r="G178" s="33">
        <v>60</v>
      </c>
      <c r="H178" s="33">
        <v>60</v>
      </c>
      <c r="I178" s="33">
        <v>61</v>
      </c>
      <c r="J178" s="33">
        <v>1</v>
      </c>
      <c r="K178" s="33">
        <v>0</v>
      </c>
      <c r="L178" s="33">
        <v>1</v>
      </c>
    </row>
    <row r="179" spans="1:12">
      <c r="A179" s="25" t="s">
        <v>1520</v>
      </c>
      <c r="B179" s="25" t="s">
        <v>1521</v>
      </c>
      <c r="C179" s="25" t="s">
        <v>1146</v>
      </c>
      <c r="D179" s="33">
        <v>129250</v>
      </c>
      <c r="E179" s="33">
        <v>116816</v>
      </c>
      <c r="F179" s="25" t="s">
        <v>558</v>
      </c>
      <c r="G179" s="33">
        <v>60</v>
      </c>
      <c r="H179" s="33">
        <v>60</v>
      </c>
      <c r="I179" s="33">
        <v>71</v>
      </c>
      <c r="J179" s="33">
        <v>11</v>
      </c>
      <c r="K179" s="33">
        <v>0</v>
      </c>
      <c r="L179" s="33">
        <v>11</v>
      </c>
    </row>
    <row r="180" spans="1:12">
      <c r="A180" s="25" t="s">
        <v>1522</v>
      </c>
      <c r="B180" s="25" t="s">
        <v>1523</v>
      </c>
      <c r="C180" s="25" t="s">
        <v>1146</v>
      </c>
      <c r="D180" s="33">
        <v>129248</v>
      </c>
      <c r="E180" s="33">
        <v>116816</v>
      </c>
      <c r="F180" s="25" t="s">
        <v>558</v>
      </c>
      <c r="G180" s="33">
        <v>60</v>
      </c>
      <c r="H180" s="33">
        <v>60</v>
      </c>
      <c r="I180" s="33">
        <v>68</v>
      </c>
      <c r="J180" s="33">
        <v>8</v>
      </c>
      <c r="K180" s="33">
        <v>0</v>
      </c>
      <c r="L180" s="33">
        <v>8</v>
      </c>
    </row>
    <row r="181" spans="1:12">
      <c r="A181" s="25" t="s">
        <v>1524</v>
      </c>
      <c r="B181" s="25" t="s">
        <v>1525</v>
      </c>
      <c r="C181" s="25" t="s">
        <v>1146</v>
      </c>
      <c r="D181" s="33">
        <v>129247</v>
      </c>
      <c r="E181" s="33">
        <v>115767</v>
      </c>
      <c r="F181" s="25" t="s">
        <v>132</v>
      </c>
      <c r="G181" s="33">
        <v>60</v>
      </c>
      <c r="H181" s="33">
        <v>60</v>
      </c>
      <c r="I181" s="33">
        <v>331</v>
      </c>
      <c r="J181" s="33">
        <v>271</v>
      </c>
      <c r="K181" s="33">
        <v>0</v>
      </c>
      <c r="L181" s="33">
        <v>271</v>
      </c>
    </row>
    <row r="182" spans="1:12">
      <c r="A182" s="25" t="s">
        <v>1526</v>
      </c>
      <c r="B182" s="25" t="s">
        <v>1527</v>
      </c>
      <c r="C182" s="25" t="s">
        <v>1146</v>
      </c>
      <c r="D182" s="33">
        <v>129246</v>
      </c>
      <c r="E182" s="33">
        <v>115767</v>
      </c>
      <c r="F182" s="25" t="s">
        <v>132</v>
      </c>
      <c r="G182" s="33">
        <v>24</v>
      </c>
      <c r="H182" s="33">
        <v>24</v>
      </c>
      <c r="I182" s="33">
        <v>174</v>
      </c>
      <c r="J182" s="33">
        <v>150</v>
      </c>
      <c r="K182" s="33">
        <v>6</v>
      </c>
      <c r="L182" s="33">
        <v>150</v>
      </c>
    </row>
    <row r="183" spans="1:12">
      <c r="A183" s="25" t="s">
        <v>1528</v>
      </c>
      <c r="B183" s="25" t="s">
        <v>1529</v>
      </c>
      <c r="C183" s="25" t="s">
        <v>1146</v>
      </c>
      <c r="D183" s="33">
        <v>129245</v>
      </c>
      <c r="E183" s="33">
        <v>117006</v>
      </c>
      <c r="F183" s="25" t="s">
        <v>125</v>
      </c>
      <c r="G183" s="33">
        <v>51</v>
      </c>
      <c r="H183" s="33">
        <v>51</v>
      </c>
      <c r="I183" s="33">
        <v>62</v>
      </c>
      <c r="J183" s="33">
        <v>11</v>
      </c>
      <c r="K183" s="33">
        <v>0</v>
      </c>
      <c r="L183" s="33">
        <v>11</v>
      </c>
    </row>
    <row r="184" spans="1:12">
      <c r="A184" s="25" t="s">
        <v>1530</v>
      </c>
      <c r="B184" s="25" t="s">
        <v>1531</v>
      </c>
      <c r="C184" s="25" t="s">
        <v>1146</v>
      </c>
      <c r="D184" s="33">
        <v>129244</v>
      </c>
      <c r="E184" s="33">
        <v>115221</v>
      </c>
      <c r="F184" s="25" t="s">
        <v>132</v>
      </c>
      <c r="G184" s="33">
        <v>12</v>
      </c>
      <c r="H184" s="33">
        <v>12</v>
      </c>
      <c r="I184" s="33">
        <v>24</v>
      </c>
      <c r="J184" s="33">
        <v>12</v>
      </c>
      <c r="K184" s="33">
        <v>0</v>
      </c>
      <c r="L184" s="33">
        <v>12</v>
      </c>
    </row>
    <row r="185" spans="1:12">
      <c r="A185" s="25" t="s">
        <v>1532</v>
      </c>
      <c r="B185" s="25" t="s">
        <v>1533</v>
      </c>
      <c r="C185" s="25" t="s">
        <v>1146</v>
      </c>
      <c r="D185" s="33">
        <v>129243</v>
      </c>
      <c r="E185" s="33">
        <v>115221</v>
      </c>
      <c r="F185" s="25" t="s">
        <v>132</v>
      </c>
      <c r="G185" s="33">
        <v>12</v>
      </c>
      <c r="H185" s="33">
        <v>12</v>
      </c>
      <c r="I185" s="33">
        <v>24</v>
      </c>
      <c r="J185" s="33">
        <v>12</v>
      </c>
      <c r="K185" s="33">
        <v>0</v>
      </c>
      <c r="L185" s="33">
        <v>12</v>
      </c>
    </row>
    <row r="186" spans="1:12">
      <c r="A186" s="25" t="s">
        <v>1534</v>
      </c>
      <c r="B186" s="25" t="s">
        <v>1535</v>
      </c>
      <c r="C186" s="25" t="s">
        <v>1146</v>
      </c>
      <c r="D186" s="33">
        <v>129242</v>
      </c>
      <c r="E186" s="33">
        <v>116267</v>
      </c>
      <c r="F186" s="25" t="s">
        <v>104</v>
      </c>
      <c r="G186" s="33">
        <v>12</v>
      </c>
      <c r="H186" s="33">
        <v>12</v>
      </c>
      <c r="I186" s="33">
        <v>192</v>
      </c>
      <c r="J186" s="33">
        <v>180</v>
      </c>
      <c r="K186" s="33">
        <v>0</v>
      </c>
      <c r="L186" s="33">
        <v>180</v>
      </c>
    </row>
    <row r="187" spans="1:12">
      <c r="A187" s="25" t="s">
        <v>1536</v>
      </c>
      <c r="B187" s="25" t="s">
        <v>1537</v>
      </c>
      <c r="C187" s="25" t="s">
        <v>1146</v>
      </c>
      <c r="D187" s="33">
        <v>129241</v>
      </c>
      <c r="E187" s="33">
        <v>117290</v>
      </c>
      <c r="F187" s="25" t="s">
        <v>77</v>
      </c>
      <c r="G187" s="33">
        <v>24</v>
      </c>
      <c r="H187" s="33">
        <v>24</v>
      </c>
      <c r="I187" s="33">
        <v>48</v>
      </c>
      <c r="J187" s="33">
        <v>24</v>
      </c>
      <c r="K187" s="33">
        <v>36</v>
      </c>
      <c r="L187" s="33">
        <v>24</v>
      </c>
    </row>
    <row r="188" spans="1:12">
      <c r="A188" s="25" t="s">
        <v>1538</v>
      </c>
      <c r="B188" s="25" t="s">
        <v>1539</v>
      </c>
      <c r="C188" s="25" t="s">
        <v>1146</v>
      </c>
      <c r="D188" s="33">
        <v>129240</v>
      </c>
      <c r="E188" s="33">
        <v>116633</v>
      </c>
      <c r="F188" s="25" t="s">
        <v>46</v>
      </c>
      <c r="G188" s="33">
        <v>168</v>
      </c>
      <c r="H188" s="33">
        <v>168</v>
      </c>
      <c r="I188" s="33">
        <v>169</v>
      </c>
      <c r="J188" s="33">
        <v>1</v>
      </c>
      <c r="K188" s="33">
        <v>66</v>
      </c>
      <c r="L188" s="33">
        <v>1</v>
      </c>
    </row>
    <row r="189" spans="1:12">
      <c r="A189" s="25" t="s">
        <v>1540</v>
      </c>
      <c r="B189" s="25" t="s">
        <v>1541</v>
      </c>
      <c r="C189" s="25" t="s">
        <v>1146</v>
      </c>
      <c r="D189" s="33">
        <v>129239</v>
      </c>
      <c r="E189" s="33">
        <v>117413</v>
      </c>
      <c r="F189" s="25" t="s">
        <v>568</v>
      </c>
      <c r="G189" s="33">
        <v>2</v>
      </c>
      <c r="H189" s="33">
        <v>2</v>
      </c>
      <c r="I189" s="33">
        <v>4</v>
      </c>
      <c r="J189" s="33">
        <v>2</v>
      </c>
      <c r="K189" s="33">
        <v>0</v>
      </c>
      <c r="L189" s="33">
        <v>2</v>
      </c>
    </row>
    <row r="190" spans="1:12">
      <c r="A190" s="25" t="s">
        <v>1542</v>
      </c>
      <c r="B190" s="25" t="s">
        <v>1543</v>
      </c>
      <c r="C190" s="25" t="s">
        <v>1146</v>
      </c>
      <c r="D190" s="33">
        <v>129238</v>
      </c>
      <c r="E190" s="33">
        <v>117692</v>
      </c>
      <c r="F190" s="25" t="s">
        <v>46</v>
      </c>
      <c r="G190" s="33">
        <v>48</v>
      </c>
      <c r="H190" s="33">
        <v>48</v>
      </c>
      <c r="I190" s="33">
        <v>60</v>
      </c>
      <c r="J190" s="33">
        <v>12</v>
      </c>
      <c r="K190" s="33">
        <v>0</v>
      </c>
      <c r="L190" s="33">
        <v>12</v>
      </c>
    </row>
    <row r="191" spans="1:12">
      <c r="A191" s="25" t="s">
        <v>1544</v>
      </c>
      <c r="B191" s="25" t="s">
        <v>1545</v>
      </c>
      <c r="C191" s="25" t="s">
        <v>1146</v>
      </c>
      <c r="D191" s="33">
        <v>129236</v>
      </c>
      <c r="E191" s="33">
        <v>117692</v>
      </c>
      <c r="F191" s="25" t="s">
        <v>46</v>
      </c>
      <c r="G191" s="33">
        <v>600</v>
      </c>
      <c r="H191" s="33">
        <v>600</v>
      </c>
      <c r="I191" s="33">
        <v>601</v>
      </c>
      <c r="J191" s="33">
        <v>1</v>
      </c>
      <c r="K191" s="33">
        <v>0</v>
      </c>
      <c r="L191" s="33">
        <v>1</v>
      </c>
    </row>
    <row r="192" spans="1:12">
      <c r="A192" s="25" t="s">
        <v>1546</v>
      </c>
      <c r="B192" s="25" t="s">
        <v>1547</v>
      </c>
      <c r="C192" s="25" t="s">
        <v>1146</v>
      </c>
      <c r="D192" s="33">
        <v>129235</v>
      </c>
      <c r="E192" s="33">
        <v>117692</v>
      </c>
      <c r="F192" s="25" t="s">
        <v>46</v>
      </c>
      <c r="G192" s="33">
        <v>12</v>
      </c>
      <c r="H192" s="33">
        <v>12</v>
      </c>
      <c r="I192" s="33">
        <v>24</v>
      </c>
      <c r="J192" s="33">
        <v>12</v>
      </c>
      <c r="K192" s="33">
        <v>0</v>
      </c>
      <c r="L192" s="33">
        <v>24</v>
      </c>
    </row>
    <row r="193" spans="1:12">
      <c r="A193" s="25" t="s">
        <v>1548</v>
      </c>
      <c r="B193" s="25" t="s">
        <v>1549</v>
      </c>
      <c r="C193" s="25" t="s">
        <v>1146</v>
      </c>
      <c r="D193" s="33">
        <v>129234</v>
      </c>
      <c r="E193" s="33">
        <v>115222</v>
      </c>
      <c r="F193" s="25" t="s">
        <v>132</v>
      </c>
      <c r="G193" s="33">
        <v>48</v>
      </c>
      <c r="H193" s="33">
        <v>48</v>
      </c>
      <c r="I193" s="33">
        <v>49</v>
      </c>
      <c r="J193" s="33">
        <v>1</v>
      </c>
      <c r="K193" s="33">
        <v>0</v>
      </c>
      <c r="L193" s="33">
        <v>1</v>
      </c>
    </row>
    <row r="194" spans="1:12">
      <c r="A194" s="25" t="s">
        <v>1550</v>
      </c>
      <c r="B194" s="25" t="s">
        <v>1551</v>
      </c>
      <c r="C194" s="25" t="s">
        <v>1146</v>
      </c>
      <c r="D194" s="33">
        <v>129232</v>
      </c>
      <c r="E194" s="33">
        <v>118209</v>
      </c>
      <c r="F194" s="25" t="s">
        <v>47</v>
      </c>
      <c r="G194" s="33">
        <v>600</v>
      </c>
      <c r="H194" s="33">
        <v>600</v>
      </c>
      <c r="I194" s="33">
        <v>624</v>
      </c>
      <c r="J194" s="33">
        <v>24</v>
      </c>
      <c r="K194" s="33">
        <v>0</v>
      </c>
      <c r="L194" s="33">
        <v>24</v>
      </c>
    </row>
    <row r="195" spans="1:12">
      <c r="A195" s="25" t="s">
        <v>1552</v>
      </c>
      <c r="B195" s="25" t="s">
        <v>1553</v>
      </c>
      <c r="C195" s="25" t="s">
        <v>1146</v>
      </c>
      <c r="D195" s="33">
        <v>129231</v>
      </c>
      <c r="E195" s="33">
        <v>114825</v>
      </c>
      <c r="F195" s="25" t="s">
        <v>104</v>
      </c>
      <c r="G195" s="33">
        <v>6</v>
      </c>
      <c r="H195" s="33">
        <v>6</v>
      </c>
      <c r="I195" s="33">
        <v>36</v>
      </c>
      <c r="J195" s="33">
        <v>30</v>
      </c>
      <c r="K195" s="33">
        <v>0</v>
      </c>
      <c r="L195" s="33">
        <v>30</v>
      </c>
    </row>
    <row r="196" spans="1:12">
      <c r="A196" s="25" t="s">
        <v>1554</v>
      </c>
      <c r="B196" s="25" t="s">
        <v>1555</v>
      </c>
      <c r="C196" s="25" t="s">
        <v>1146</v>
      </c>
      <c r="D196" s="33">
        <v>129230</v>
      </c>
      <c r="E196" s="33">
        <v>117692</v>
      </c>
      <c r="F196" s="25" t="s">
        <v>46</v>
      </c>
      <c r="G196" s="33">
        <v>24</v>
      </c>
      <c r="H196" s="33">
        <v>24</v>
      </c>
      <c r="I196" s="33">
        <v>60</v>
      </c>
      <c r="J196" s="33">
        <v>36</v>
      </c>
      <c r="K196" s="33">
        <v>0</v>
      </c>
      <c r="L196" s="33">
        <v>48</v>
      </c>
    </row>
    <row r="197" spans="1:12">
      <c r="A197" s="25" t="s">
        <v>1556</v>
      </c>
      <c r="B197" s="25" t="s">
        <v>1557</v>
      </c>
      <c r="C197" s="25" t="s">
        <v>1146</v>
      </c>
      <c r="D197" s="33">
        <v>129228</v>
      </c>
      <c r="E197" s="33">
        <v>116423</v>
      </c>
      <c r="F197" s="25" t="s">
        <v>141</v>
      </c>
      <c r="G197" s="33">
        <v>22</v>
      </c>
      <c r="H197" s="33">
        <v>22</v>
      </c>
      <c r="I197" s="33">
        <v>24</v>
      </c>
      <c r="J197" s="33">
        <v>2</v>
      </c>
      <c r="K197" s="33">
        <v>0</v>
      </c>
      <c r="L197" s="33">
        <v>2</v>
      </c>
    </row>
    <row r="198" spans="1:12">
      <c r="A198" s="25" t="s">
        <v>1558</v>
      </c>
      <c r="B198" s="25" t="s">
        <v>1559</v>
      </c>
      <c r="C198" s="25" t="s">
        <v>1146</v>
      </c>
      <c r="D198" s="33">
        <v>129227</v>
      </c>
      <c r="E198" s="33">
        <v>116706</v>
      </c>
      <c r="F198" s="25" t="s">
        <v>131</v>
      </c>
      <c r="G198" s="33">
        <v>600</v>
      </c>
      <c r="H198" s="33">
        <v>600</v>
      </c>
      <c r="I198" s="33">
        <v>609</v>
      </c>
      <c r="J198" s="33">
        <v>9</v>
      </c>
      <c r="K198" s="33">
        <v>188</v>
      </c>
      <c r="L198" s="33">
        <v>24</v>
      </c>
    </row>
    <row r="199" spans="1:12">
      <c r="A199" s="25" t="s">
        <v>1560</v>
      </c>
      <c r="B199" s="25" t="s">
        <v>1561</v>
      </c>
      <c r="C199" s="25" t="s">
        <v>1146</v>
      </c>
      <c r="D199" s="33">
        <v>129219</v>
      </c>
      <c r="E199" s="33">
        <v>117413</v>
      </c>
      <c r="F199" s="25" t="s">
        <v>568</v>
      </c>
      <c r="G199" s="33">
        <v>66</v>
      </c>
      <c r="H199" s="33">
        <v>66</v>
      </c>
      <c r="I199" s="33">
        <v>68</v>
      </c>
      <c r="J199" s="33">
        <v>2</v>
      </c>
      <c r="K199" s="33">
        <v>0</v>
      </c>
      <c r="L199" s="33">
        <v>1</v>
      </c>
    </row>
    <row r="200" spans="1:12">
      <c r="A200" s="25" t="s">
        <v>1562</v>
      </c>
      <c r="B200" s="25" t="s">
        <v>1563</v>
      </c>
      <c r="C200" s="25" t="s">
        <v>1146</v>
      </c>
      <c r="D200" s="33">
        <v>129216</v>
      </c>
      <c r="E200" s="33">
        <v>118078</v>
      </c>
      <c r="F200" s="25" t="s">
        <v>68</v>
      </c>
      <c r="G200" s="33">
        <v>64</v>
      </c>
      <c r="H200" s="33">
        <v>64</v>
      </c>
      <c r="I200" s="33">
        <v>72</v>
      </c>
      <c r="J200" s="33">
        <v>8</v>
      </c>
      <c r="K200" s="33">
        <v>0</v>
      </c>
      <c r="L200" s="33">
        <v>8</v>
      </c>
    </row>
    <row r="201" spans="1:12">
      <c r="A201" s="25" t="s">
        <v>1564</v>
      </c>
      <c r="B201" s="25" t="s">
        <v>1565</v>
      </c>
      <c r="C201" s="25" t="s">
        <v>1146</v>
      </c>
      <c r="D201" s="33">
        <v>129215</v>
      </c>
      <c r="E201" s="33">
        <v>117270</v>
      </c>
      <c r="F201" s="25" t="s">
        <v>38</v>
      </c>
      <c r="G201" s="33">
        <v>12</v>
      </c>
      <c r="H201" s="33">
        <v>24</v>
      </c>
      <c r="I201" s="33">
        <v>24</v>
      </c>
      <c r="J201" s="33">
        <v>12</v>
      </c>
      <c r="K201" s="33">
        <v>0</v>
      </c>
      <c r="L201" s="33">
        <v>6</v>
      </c>
    </row>
    <row r="202" spans="1:12">
      <c r="A202" s="25" t="s">
        <v>1566</v>
      </c>
      <c r="B202" s="25" t="s">
        <v>1567</v>
      </c>
      <c r="C202" s="25" t="s">
        <v>1146</v>
      </c>
      <c r="D202" s="33">
        <v>129214</v>
      </c>
      <c r="E202" s="33">
        <v>115286</v>
      </c>
      <c r="F202" s="25" t="s">
        <v>62</v>
      </c>
      <c r="G202" s="33">
        <v>2304</v>
      </c>
      <c r="H202" s="33">
        <v>2428</v>
      </c>
      <c r="I202" s="33">
        <v>2644</v>
      </c>
      <c r="J202" s="33">
        <v>340</v>
      </c>
      <c r="K202" s="33">
        <v>1866</v>
      </c>
      <c r="L202" s="33">
        <v>215</v>
      </c>
    </row>
    <row r="203" spans="1:12">
      <c r="A203" s="25" t="s">
        <v>1568</v>
      </c>
      <c r="B203" s="25" t="s">
        <v>1569</v>
      </c>
      <c r="C203" s="25" t="s">
        <v>1146</v>
      </c>
      <c r="D203" s="33">
        <v>129213</v>
      </c>
      <c r="E203" s="33">
        <v>117249</v>
      </c>
      <c r="F203" s="25" t="s">
        <v>100</v>
      </c>
      <c r="G203" s="33">
        <v>10</v>
      </c>
      <c r="H203" s="33">
        <v>10</v>
      </c>
      <c r="I203" s="33">
        <v>11</v>
      </c>
      <c r="J203" s="33">
        <v>1</v>
      </c>
      <c r="K203" s="33">
        <v>0</v>
      </c>
      <c r="L203" s="33">
        <v>1</v>
      </c>
    </row>
    <row r="204" spans="1:12">
      <c r="A204" s="25" t="s">
        <v>1570</v>
      </c>
      <c r="B204" s="25" t="s">
        <v>1571</v>
      </c>
      <c r="C204" s="25" t="s">
        <v>1146</v>
      </c>
      <c r="D204" s="33">
        <v>129212</v>
      </c>
      <c r="E204" s="33">
        <v>117485</v>
      </c>
      <c r="F204" s="25" t="s">
        <v>818</v>
      </c>
      <c r="G204" s="33">
        <v>72</v>
      </c>
      <c r="H204" s="33">
        <v>72</v>
      </c>
      <c r="I204" s="33">
        <v>108</v>
      </c>
      <c r="J204" s="33">
        <v>36</v>
      </c>
      <c r="K204" s="33">
        <v>200</v>
      </c>
      <c r="L204" s="33">
        <v>36</v>
      </c>
    </row>
    <row r="205" spans="1:12">
      <c r="A205" s="25" t="s">
        <v>1572</v>
      </c>
      <c r="B205" s="25" t="s">
        <v>1573</v>
      </c>
      <c r="C205" s="25" t="s">
        <v>1146</v>
      </c>
      <c r="D205" s="33">
        <v>129211</v>
      </c>
      <c r="E205" s="33">
        <v>117413</v>
      </c>
      <c r="F205" s="25" t="s">
        <v>568</v>
      </c>
      <c r="G205" s="33">
        <v>5</v>
      </c>
      <c r="H205" s="33">
        <v>5</v>
      </c>
      <c r="I205" s="33">
        <v>10</v>
      </c>
      <c r="J205" s="33">
        <v>5</v>
      </c>
      <c r="K205" s="33">
        <v>0</v>
      </c>
      <c r="L205" s="33">
        <v>5</v>
      </c>
    </row>
    <row r="206" spans="1:12">
      <c r="A206" s="25" t="s">
        <v>1574</v>
      </c>
      <c r="B206" s="25" t="s">
        <v>1575</v>
      </c>
      <c r="C206" s="25" t="s">
        <v>1146</v>
      </c>
      <c r="D206" s="33">
        <v>129210</v>
      </c>
      <c r="E206" s="33">
        <v>117224</v>
      </c>
      <c r="F206" s="25" t="s">
        <v>111</v>
      </c>
      <c r="G206" s="33">
        <v>2</v>
      </c>
      <c r="H206" s="33">
        <v>2</v>
      </c>
      <c r="I206" s="33">
        <v>12</v>
      </c>
      <c r="J206" s="33">
        <v>10</v>
      </c>
      <c r="K206" s="33">
        <v>0</v>
      </c>
      <c r="L206" s="33">
        <v>10</v>
      </c>
    </row>
    <row r="207" spans="1:12">
      <c r="A207" s="25" t="s">
        <v>1576</v>
      </c>
      <c r="B207" s="25" t="s">
        <v>1577</v>
      </c>
      <c r="C207" s="25" t="s">
        <v>1146</v>
      </c>
      <c r="D207" s="33">
        <v>129207</v>
      </c>
      <c r="E207" s="33">
        <v>117414</v>
      </c>
      <c r="F207" s="25" t="s">
        <v>568</v>
      </c>
      <c r="G207" s="33">
        <v>468</v>
      </c>
      <c r="H207" s="33">
        <v>468</v>
      </c>
      <c r="I207" s="33">
        <v>476</v>
      </c>
      <c r="J207" s="33">
        <v>8</v>
      </c>
      <c r="K207" s="33">
        <v>0</v>
      </c>
      <c r="L207" s="33">
        <v>8</v>
      </c>
    </row>
    <row r="208" spans="1:12">
      <c r="A208" s="25" t="s">
        <v>1578</v>
      </c>
      <c r="B208" s="25" t="s">
        <v>1579</v>
      </c>
      <c r="C208" s="25" t="s">
        <v>1146</v>
      </c>
      <c r="D208" s="33">
        <v>129206</v>
      </c>
      <c r="E208" s="33">
        <v>117176</v>
      </c>
      <c r="F208" s="25" t="s">
        <v>62</v>
      </c>
      <c r="G208" s="33">
        <v>2448</v>
      </c>
      <c r="H208" s="33">
        <v>2448</v>
      </c>
      <c r="I208" s="33">
        <v>2484</v>
      </c>
      <c r="J208" s="33">
        <v>36</v>
      </c>
      <c r="K208" s="33">
        <v>1140</v>
      </c>
      <c r="L208" s="33">
        <v>42</v>
      </c>
    </row>
    <row r="209" spans="1:12">
      <c r="A209" s="25" t="s">
        <v>1580</v>
      </c>
      <c r="B209" s="25" t="s">
        <v>1581</v>
      </c>
      <c r="C209" s="25" t="s">
        <v>1146</v>
      </c>
      <c r="D209" s="33">
        <v>129205</v>
      </c>
      <c r="E209" s="33">
        <v>117414</v>
      </c>
      <c r="F209" s="25" t="s">
        <v>568</v>
      </c>
      <c r="G209" s="33">
        <v>123</v>
      </c>
      <c r="H209" s="33">
        <v>123</v>
      </c>
      <c r="I209" s="33">
        <v>124</v>
      </c>
      <c r="J209" s="33">
        <v>1</v>
      </c>
      <c r="K209" s="33">
        <v>0</v>
      </c>
      <c r="L209" s="33">
        <v>100</v>
      </c>
    </row>
    <row r="210" spans="1:12">
      <c r="A210" s="25" t="s">
        <v>1582</v>
      </c>
      <c r="B210" s="25" t="s">
        <v>1583</v>
      </c>
      <c r="C210" s="25" t="s">
        <v>1146</v>
      </c>
      <c r="D210" s="33">
        <v>129204</v>
      </c>
      <c r="E210" s="33">
        <v>117176</v>
      </c>
      <c r="F210" s="25" t="s">
        <v>62</v>
      </c>
      <c r="G210" s="33">
        <v>120</v>
      </c>
      <c r="H210" s="33">
        <v>444</v>
      </c>
      <c r="I210" s="33">
        <v>564</v>
      </c>
      <c r="J210" s="33">
        <v>444</v>
      </c>
      <c r="K210" s="33">
        <v>120</v>
      </c>
      <c r="L210" s="33">
        <v>120</v>
      </c>
    </row>
    <row r="211" spans="1:12">
      <c r="A211" s="25" t="s">
        <v>1584</v>
      </c>
      <c r="B211" s="25" t="s">
        <v>1585</v>
      </c>
      <c r="C211" s="25" t="s">
        <v>1146</v>
      </c>
      <c r="D211" s="33">
        <v>129203</v>
      </c>
      <c r="E211" s="33">
        <v>116699</v>
      </c>
      <c r="F211" s="25" t="s">
        <v>520</v>
      </c>
      <c r="G211" s="33">
        <v>900</v>
      </c>
      <c r="H211" s="33">
        <v>900</v>
      </c>
      <c r="I211" s="33">
        <v>912</v>
      </c>
      <c r="J211" s="33">
        <v>12</v>
      </c>
      <c r="K211" s="33">
        <v>0</v>
      </c>
      <c r="L211" s="33">
        <v>12</v>
      </c>
    </row>
    <row r="212" spans="1:12">
      <c r="A212" s="25" t="s">
        <v>1586</v>
      </c>
      <c r="B212" s="25" t="s">
        <v>1587</v>
      </c>
      <c r="C212" s="25" t="s">
        <v>1146</v>
      </c>
      <c r="D212" s="33">
        <v>129202</v>
      </c>
      <c r="E212" s="33">
        <v>117176</v>
      </c>
      <c r="F212" s="25" t="s">
        <v>62</v>
      </c>
      <c r="G212" s="33">
        <v>366</v>
      </c>
      <c r="H212" s="33">
        <v>366</v>
      </c>
      <c r="I212" s="33">
        <v>414</v>
      </c>
      <c r="J212" s="33">
        <v>48</v>
      </c>
      <c r="K212" s="33">
        <v>5</v>
      </c>
      <c r="L212" s="33">
        <v>49</v>
      </c>
    </row>
    <row r="213" spans="1:12">
      <c r="A213" s="25" t="s">
        <v>1588</v>
      </c>
      <c r="B213" s="25" t="s">
        <v>1589</v>
      </c>
      <c r="C213" s="25" t="s">
        <v>1146</v>
      </c>
      <c r="D213" s="33">
        <v>129201</v>
      </c>
      <c r="E213" s="33">
        <v>117030</v>
      </c>
      <c r="F213" s="25" t="s">
        <v>564</v>
      </c>
      <c r="G213" s="33">
        <v>3</v>
      </c>
      <c r="H213" s="33">
        <v>3</v>
      </c>
      <c r="I213" s="33">
        <v>30</v>
      </c>
      <c r="J213" s="33">
        <v>27</v>
      </c>
      <c r="K213" s="33">
        <v>0</v>
      </c>
      <c r="L213" s="33">
        <v>27</v>
      </c>
    </row>
    <row r="214" spans="1:12">
      <c r="A214" s="25" t="s">
        <v>1590</v>
      </c>
      <c r="B214" s="25" t="s">
        <v>1591</v>
      </c>
      <c r="C214" s="25" t="s">
        <v>1146</v>
      </c>
      <c r="D214" s="33">
        <v>129200</v>
      </c>
      <c r="E214" s="33">
        <v>115950</v>
      </c>
      <c r="F214" s="25" t="s">
        <v>111</v>
      </c>
      <c r="G214" s="33">
        <v>2</v>
      </c>
      <c r="H214" s="33">
        <v>2</v>
      </c>
      <c r="I214" s="33">
        <v>6</v>
      </c>
      <c r="J214" s="33">
        <v>4</v>
      </c>
      <c r="K214" s="33">
        <v>0</v>
      </c>
      <c r="L214" s="33">
        <v>4</v>
      </c>
    </row>
    <row r="215" spans="1:12">
      <c r="A215" s="25" t="s">
        <v>1592</v>
      </c>
      <c r="B215" s="25" t="s">
        <v>1593</v>
      </c>
      <c r="C215" s="25" t="s">
        <v>1146</v>
      </c>
      <c r="D215" s="33">
        <v>129199</v>
      </c>
      <c r="E215" s="33">
        <v>116913</v>
      </c>
      <c r="F215" s="25" t="s">
        <v>85</v>
      </c>
      <c r="G215" s="33">
        <v>408</v>
      </c>
      <c r="H215" s="33">
        <v>408</v>
      </c>
      <c r="I215" s="33">
        <v>414</v>
      </c>
      <c r="J215" s="33">
        <v>6</v>
      </c>
      <c r="K215" s="33">
        <v>0</v>
      </c>
      <c r="L215" s="33">
        <v>6</v>
      </c>
    </row>
    <row r="216" spans="1:12">
      <c r="A216" s="25" t="s">
        <v>1594</v>
      </c>
      <c r="B216" s="25" t="s">
        <v>1595</v>
      </c>
      <c r="C216" s="25" t="s">
        <v>1146</v>
      </c>
      <c r="D216" s="33">
        <v>129198</v>
      </c>
      <c r="E216" s="33">
        <v>117139</v>
      </c>
      <c r="F216" s="25" t="s">
        <v>517</v>
      </c>
      <c r="G216" s="33">
        <v>300</v>
      </c>
      <c r="H216" s="33">
        <v>300</v>
      </c>
      <c r="I216" s="33">
        <v>302</v>
      </c>
      <c r="J216" s="33">
        <v>2</v>
      </c>
      <c r="K216" s="33">
        <v>0</v>
      </c>
      <c r="L216" s="33">
        <v>2</v>
      </c>
    </row>
    <row r="217" spans="1:12">
      <c r="A217" s="25" t="s">
        <v>1596</v>
      </c>
      <c r="B217" s="25" t="s">
        <v>1597</v>
      </c>
      <c r="C217" s="25" t="s">
        <v>1146</v>
      </c>
      <c r="D217" s="33">
        <v>129194</v>
      </c>
      <c r="E217" s="33">
        <v>117417</v>
      </c>
      <c r="F217" s="25" t="s">
        <v>46</v>
      </c>
      <c r="G217" s="33">
        <v>252</v>
      </c>
      <c r="H217" s="33">
        <v>252</v>
      </c>
      <c r="I217" s="33">
        <v>504</v>
      </c>
      <c r="J217" s="33">
        <v>252</v>
      </c>
      <c r="K217" s="33">
        <v>0</v>
      </c>
      <c r="L217" s="33">
        <v>252</v>
      </c>
    </row>
    <row r="218" spans="1:12">
      <c r="A218" s="25" t="s">
        <v>1598</v>
      </c>
      <c r="B218" s="25" t="s">
        <v>1599</v>
      </c>
      <c r="C218" s="25" t="s">
        <v>1271</v>
      </c>
      <c r="D218" s="25" t="s">
        <v>1600</v>
      </c>
      <c r="E218" s="25" t="s">
        <v>1601</v>
      </c>
      <c r="F218" s="25" t="s">
        <v>1096</v>
      </c>
      <c r="G218" s="33">
        <v>1406</v>
      </c>
      <c r="H218" s="33">
        <v>1406</v>
      </c>
      <c r="I218" s="33">
        <v>1464</v>
      </c>
      <c r="J218" s="33">
        <v>58</v>
      </c>
      <c r="K218" s="33">
        <v>0</v>
      </c>
      <c r="L218" s="33">
        <v>58</v>
      </c>
    </row>
    <row r="219" spans="1:12">
      <c r="A219" s="25" t="s">
        <v>1602</v>
      </c>
      <c r="B219" s="25" t="s">
        <v>1603</v>
      </c>
      <c r="C219" s="25" t="s">
        <v>1146</v>
      </c>
      <c r="D219" s="33">
        <v>129191</v>
      </c>
      <c r="E219" s="33">
        <v>115993</v>
      </c>
      <c r="F219" s="25" t="s">
        <v>78</v>
      </c>
      <c r="G219" s="33">
        <v>48</v>
      </c>
      <c r="H219" s="33">
        <v>58</v>
      </c>
      <c r="I219" s="33">
        <v>58</v>
      </c>
      <c r="J219" s="33">
        <v>10</v>
      </c>
      <c r="K219" s="33">
        <v>0</v>
      </c>
      <c r="L219" s="33">
        <v>10</v>
      </c>
    </row>
    <row r="220" spans="1:12">
      <c r="A220" s="25" t="s">
        <v>1604</v>
      </c>
      <c r="B220" s="25" t="s">
        <v>1605</v>
      </c>
      <c r="C220" s="25" t="s">
        <v>1146</v>
      </c>
      <c r="D220" s="33">
        <v>129189</v>
      </c>
      <c r="E220" s="33">
        <v>117182</v>
      </c>
      <c r="F220" s="25" t="s">
        <v>523</v>
      </c>
      <c r="G220" s="33">
        <v>288</v>
      </c>
      <c r="H220" s="33">
        <v>288</v>
      </c>
      <c r="I220" s="33">
        <v>289</v>
      </c>
      <c r="J220" s="33">
        <v>1</v>
      </c>
      <c r="K220" s="33">
        <v>3</v>
      </c>
      <c r="L220" s="33">
        <v>1</v>
      </c>
    </row>
    <row r="221" spans="1:12">
      <c r="A221" s="25" t="s">
        <v>1606</v>
      </c>
      <c r="B221" s="25" t="s">
        <v>1607</v>
      </c>
      <c r="C221" s="25" t="s">
        <v>1146</v>
      </c>
      <c r="D221" s="33">
        <v>129188</v>
      </c>
      <c r="E221" s="33">
        <v>117414</v>
      </c>
      <c r="F221" s="25" t="s">
        <v>568</v>
      </c>
      <c r="G221" s="33">
        <v>127</v>
      </c>
      <c r="H221" s="33">
        <v>127</v>
      </c>
      <c r="I221" s="33">
        <v>129</v>
      </c>
      <c r="J221" s="33">
        <v>2</v>
      </c>
      <c r="K221" s="33">
        <v>0</v>
      </c>
      <c r="L221" s="33">
        <v>2</v>
      </c>
    </row>
    <row r="222" spans="1:12">
      <c r="A222" s="25" t="s">
        <v>1608</v>
      </c>
      <c r="B222" s="25" t="s">
        <v>1609</v>
      </c>
      <c r="C222" s="25" t="s">
        <v>1146</v>
      </c>
      <c r="D222" s="33">
        <v>129187</v>
      </c>
      <c r="E222" s="33">
        <v>116437</v>
      </c>
      <c r="F222" s="25" t="s">
        <v>38</v>
      </c>
      <c r="G222" s="33">
        <v>48</v>
      </c>
      <c r="H222" s="33">
        <v>48</v>
      </c>
      <c r="I222" s="33">
        <v>60</v>
      </c>
      <c r="J222" s="33">
        <v>12</v>
      </c>
      <c r="K222" s="33">
        <v>0</v>
      </c>
      <c r="L222" s="33">
        <v>12</v>
      </c>
    </row>
    <row r="223" spans="1:12">
      <c r="A223" s="25" t="s">
        <v>1610</v>
      </c>
      <c r="B223" s="25" t="s">
        <v>1611</v>
      </c>
      <c r="C223" s="25" t="s">
        <v>1146</v>
      </c>
      <c r="D223" s="33">
        <v>129185</v>
      </c>
      <c r="E223" s="33">
        <v>117414</v>
      </c>
      <c r="F223" s="25" t="s">
        <v>568</v>
      </c>
      <c r="G223" s="33">
        <v>20</v>
      </c>
      <c r="H223" s="33">
        <v>20</v>
      </c>
      <c r="I223" s="33">
        <v>24</v>
      </c>
      <c r="J223" s="33">
        <v>4</v>
      </c>
      <c r="K223" s="33">
        <v>0</v>
      </c>
      <c r="L223" s="33">
        <v>4</v>
      </c>
    </row>
    <row r="224" spans="1:12">
      <c r="A224" s="25" t="s">
        <v>1612</v>
      </c>
      <c r="B224" s="25" t="s">
        <v>1613</v>
      </c>
      <c r="C224" s="25" t="s">
        <v>1271</v>
      </c>
      <c r="D224" s="25" t="s">
        <v>1614</v>
      </c>
      <c r="E224" s="25" t="s">
        <v>1615</v>
      </c>
      <c r="F224" s="25" t="s">
        <v>1071</v>
      </c>
      <c r="G224" s="33">
        <v>2652</v>
      </c>
      <c r="H224" s="33">
        <v>2652</v>
      </c>
      <c r="I224" s="33">
        <v>2688</v>
      </c>
      <c r="J224" s="33">
        <v>36</v>
      </c>
      <c r="K224" s="33">
        <v>13</v>
      </c>
      <c r="L224" s="33">
        <v>36</v>
      </c>
    </row>
    <row r="225" spans="1:12">
      <c r="A225" s="25" t="s">
        <v>1616</v>
      </c>
      <c r="B225" s="25" t="s">
        <v>1617</v>
      </c>
      <c r="C225" s="25" t="s">
        <v>1146</v>
      </c>
      <c r="D225" s="33">
        <v>129178</v>
      </c>
      <c r="E225" s="33">
        <v>116699</v>
      </c>
      <c r="F225" s="25" t="s">
        <v>520</v>
      </c>
      <c r="G225" s="33">
        <v>480</v>
      </c>
      <c r="H225" s="33">
        <v>480</v>
      </c>
      <c r="I225" s="33">
        <v>504</v>
      </c>
      <c r="J225" s="33">
        <v>24</v>
      </c>
      <c r="K225" s="33">
        <v>12</v>
      </c>
      <c r="L225" s="33">
        <v>12</v>
      </c>
    </row>
    <row r="226" spans="1:12">
      <c r="A226" s="25" t="s">
        <v>1618</v>
      </c>
      <c r="B226" s="25" t="s">
        <v>1619</v>
      </c>
      <c r="C226" s="25" t="s">
        <v>1146</v>
      </c>
      <c r="D226" s="33">
        <v>129175</v>
      </c>
      <c r="E226" s="33">
        <v>117414</v>
      </c>
      <c r="F226" s="25" t="s">
        <v>568</v>
      </c>
      <c r="G226" s="33">
        <v>75</v>
      </c>
      <c r="H226" s="33">
        <v>75</v>
      </c>
      <c r="I226" s="33">
        <v>78</v>
      </c>
      <c r="J226" s="33">
        <v>3</v>
      </c>
      <c r="K226" s="33">
        <v>0</v>
      </c>
      <c r="L226" s="33">
        <v>3</v>
      </c>
    </row>
    <row r="227" spans="1:12">
      <c r="A227" s="25" t="s">
        <v>1620</v>
      </c>
      <c r="B227" s="25" t="s">
        <v>1621</v>
      </c>
      <c r="C227" s="25" t="s">
        <v>1146</v>
      </c>
      <c r="D227" s="33">
        <v>129173</v>
      </c>
      <c r="E227" s="33">
        <v>117266</v>
      </c>
      <c r="F227" s="25" t="s">
        <v>38</v>
      </c>
      <c r="G227" s="33">
        <v>26496</v>
      </c>
      <c r="H227" s="33">
        <v>26520</v>
      </c>
      <c r="I227" s="33">
        <v>26520</v>
      </c>
      <c r="J227" s="33">
        <v>24</v>
      </c>
      <c r="K227" s="33">
        <v>3135</v>
      </c>
      <c r="L227" s="33">
        <v>24</v>
      </c>
    </row>
    <row r="228" spans="1:12">
      <c r="A228" s="25" t="s">
        <v>1622</v>
      </c>
      <c r="B228" s="25" t="s">
        <v>1623</v>
      </c>
      <c r="C228" s="25" t="s">
        <v>1146</v>
      </c>
      <c r="D228" s="33">
        <v>129172</v>
      </c>
      <c r="E228" s="33">
        <v>110132</v>
      </c>
      <c r="F228" s="25" t="s">
        <v>231</v>
      </c>
      <c r="G228" s="33">
        <v>28</v>
      </c>
      <c r="H228" s="33">
        <v>35</v>
      </c>
      <c r="I228" s="33">
        <v>39</v>
      </c>
      <c r="J228" s="33">
        <v>11</v>
      </c>
      <c r="K228" s="33">
        <v>11</v>
      </c>
      <c r="L228" s="33">
        <v>4</v>
      </c>
    </row>
    <row r="229" spans="1:12">
      <c r="A229" s="25" t="s">
        <v>1624</v>
      </c>
      <c r="B229" s="25" t="s">
        <v>1625</v>
      </c>
      <c r="C229" s="25" t="s">
        <v>1146</v>
      </c>
      <c r="D229" s="33">
        <v>129171</v>
      </c>
      <c r="E229" s="33">
        <v>117414</v>
      </c>
      <c r="F229" s="25" t="s">
        <v>568</v>
      </c>
      <c r="G229" s="33">
        <v>30</v>
      </c>
      <c r="H229" s="33">
        <v>30</v>
      </c>
      <c r="I229" s="33">
        <v>31</v>
      </c>
      <c r="J229" s="33">
        <v>1</v>
      </c>
      <c r="K229" s="33">
        <v>0</v>
      </c>
      <c r="L229" s="33">
        <v>1</v>
      </c>
    </row>
    <row r="230" spans="1:12">
      <c r="A230" s="25" t="s">
        <v>1626</v>
      </c>
      <c r="B230" s="25" t="s">
        <v>1627</v>
      </c>
      <c r="C230" s="25" t="s">
        <v>1146</v>
      </c>
      <c r="D230" s="33">
        <v>129169</v>
      </c>
      <c r="E230" s="33">
        <v>116699</v>
      </c>
      <c r="F230" s="25" t="s">
        <v>520</v>
      </c>
      <c r="G230" s="33">
        <v>275</v>
      </c>
      <c r="H230" s="33">
        <v>275</v>
      </c>
      <c r="I230" s="33">
        <v>287</v>
      </c>
      <c r="J230" s="33">
        <v>12</v>
      </c>
      <c r="K230" s="33">
        <v>0</v>
      </c>
      <c r="L230" s="33">
        <v>12</v>
      </c>
    </row>
    <row r="231" spans="1:12">
      <c r="A231" s="25" t="s">
        <v>1628</v>
      </c>
      <c r="B231" s="25" t="s">
        <v>1629</v>
      </c>
      <c r="C231" s="25" t="s">
        <v>1146</v>
      </c>
      <c r="D231" s="33">
        <v>129168</v>
      </c>
      <c r="E231" s="33">
        <v>115350</v>
      </c>
      <c r="F231" s="25" t="s">
        <v>562</v>
      </c>
      <c r="G231" s="33">
        <v>108</v>
      </c>
      <c r="H231" s="33">
        <v>108</v>
      </c>
      <c r="I231" s="33">
        <v>122</v>
      </c>
      <c r="J231" s="33">
        <v>14</v>
      </c>
      <c r="K231" s="33">
        <v>0</v>
      </c>
      <c r="L231" s="33">
        <v>14</v>
      </c>
    </row>
    <row r="232" spans="1:12">
      <c r="A232" s="25" t="s">
        <v>1630</v>
      </c>
      <c r="B232" s="25" t="s">
        <v>1631</v>
      </c>
      <c r="C232" s="25" t="s">
        <v>1146</v>
      </c>
      <c r="D232" s="33">
        <v>129167</v>
      </c>
      <c r="E232" s="33">
        <v>117139</v>
      </c>
      <c r="F232" s="25" t="s">
        <v>517</v>
      </c>
      <c r="G232" s="33">
        <v>540</v>
      </c>
      <c r="H232" s="33">
        <v>540</v>
      </c>
      <c r="I232" s="33">
        <v>630</v>
      </c>
      <c r="J232" s="33">
        <v>90</v>
      </c>
      <c r="K232" s="33">
        <v>0</v>
      </c>
      <c r="L232" s="33">
        <v>90</v>
      </c>
    </row>
    <row r="233" spans="1:12">
      <c r="A233" s="25" t="s">
        <v>1632</v>
      </c>
      <c r="B233" s="25" t="s">
        <v>1633</v>
      </c>
      <c r="C233" s="25" t="s">
        <v>1146</v>
      </c>
      <c r="D233" s="33">
        <v>129166</v>
      </c>
      <c r="E233" s="33">
        <v>115955</v>
      </c>
      <c r="F233" s="25" t="s">
        <v>62</v>
      </c>
      <c r="G233" s="33">
        <v>12</v>
      </c>
      <c r="H233" s="33">
        <v>12</v>
      </c>
      <c r="I233" s="33">
        <v>78</v>
      </c>
      <c r="J233" s="33">
        <v>66</v>
      </c>
      <c r="K233" s="33">
        <v>25</v>
      </c>
      <c r="L233" s="33">
        <v>66</v>
      </c>
    </row>
    <row r="234" spans="1:12">
      <c r="A234" s="25" t="s">
        <v>1634</v>
      </c>
      <c r="B234" s="25" t="s">
        <v>1635</v>
      </c>
      <c r="C234" s="25" t="s">
        <v>1146</v>
      </c>
      <c r="D234" s="33">
        <v>129165</v>
      </c>
      <c r="E234" s="33">
        <v>117615</v>
      </c>
      <c r="F234" s="25" t="s">
        <v>39</v>
      </c>
      <c r="G234" s="33">
        <v>150</v>
      </c>
      <c r="H234" s="33">
        <v>150</v>
      </c>
      <c r="I234" s="33">
        <v>175</v>
      </c>
      <c r="J234" s="33">
        <v>25</v>
      </c>
      <c r="K234" s="33">
        <v>0</v>
      </c>
      <c r="L234" s="33">
        <v>25</v>
      </c>
    </row>
    <row r="235" spans="1:12">
      <c r="A235" s="25" t="s">
        <v>1636</v>
      </c>
      <c r="B235" s="25" t="s">
        <v>1637</v>
      </c>
      <c r="C235" s="25" t="s">
        <v>1146</v>
      </c>
      <c r="D235" s="33">
        <v>129164</v>
      </c>
      <c r="E235" s="33">
        <v>116437</v>
      </c>
      <c r="F235" s="25" t="s">
        <v>38</v>
      </c>
      <c r="G235" s="33">
        <v>12</v>
      </c>
      <c r="H235" s="33">
        <v>12</v>
      </c>
      <c r="I235" s="33">
        <v>24</v>
      </c>
      <c r="J235" s="33">
        <v>12</v>
      </c>
      <c r="K235" s="33">
        <v>0</v>
      </c>
      <c r="L235" s="33">
        <v>12</v>
      </c>
    </row>
    <row r="236" spans="1:12">
      <c r="A236" s="25" t="s">
        <v>1638</v>
      </c>
      <c r="B236" s="25" t="s">
        <v>1639</v>
      </c>
      <c r="C236" s="25" t="s">
        <v>1146</v>
      </c>
      <c r="D236" s="33">
        <v>129161</v>
      </c>
      <c r="E236" s="33">
        <v>117224</v>
      </c>
      <c r="F236" s="25" t="s">
        <v>111</v>
      </c>
      <c r="G236" s="33">
        <v>24</v>
      </c>
      <c r="H236" s="33">
        <v>24</v>
      </c>
      <c r="I236" s="33">
        <v>25</v>
      </c>
      <c r="J236" s="33">
        <v>1</v>
      </c>
      <c r="K236" s="33">
        <v>0</v>
      </c>
      <c r="L236" s="33">
        <v>1</v>
      </c>
    </row>
    <row r="237" spans="1:12">
      <c r="A237" s="25" t="s">
        <v>1640</v>
      </c>
      <c r="B237" s="25" t="s">
        <v>1641</v>
      </c>
      <c r="C237" s="25" t="s">
        <v>1146</v>
      </c>
      <c r="D237" s="33">
        <v>129160</v>
      </c>
      <c r="E237" s="33">
        <v>116699</v>
      </c>
      <c r="F237" s="25" t="s">
        <v>520</v>
      </c>
      <c r="G237" s="33">
        <v>30</v>
      </c>
      <c r="H237" s="33">
        <v>30</v>
      </c>
      <c r="I237" s="33">
        <v>36</v>
      </c>
      <c r="J237" s="33">
        <v>6</v>
      </c>
      <c r="K237" s="33">
        <v>0</v>
      </c>
      <c r="L237" s="33">
        <v>6</v>
      </c>
    </row>
    <row r="238" spans="1:12">
      <c r="A238" s="25" t="s">
        <v>1642</v>
      </c>
      <c r="B238" s="25" t="s">
        <v>1643</v>
      </c>
      <c r="C238" s="25" t="s">
        <v>1146</v>
      </c>
      <c r="D238" s="33">
        <v>129159</v>
      </c>
      <c r="E238" s="33">
        <v>116189</v>
      </c>
      <c r="F238" s="25" t="s">
        <v>558</v>
      </c>
      <c r="G238" s="33">
        <v>60</v>
      </c>
      <c r="H238" s="33">
        <v>60</v>
      </c>
      <c r="I238" s="33">
        <v>61</v>
      </c>
      <c r="J238" s="33">
        <v>1</v>
      </c>
      <c r="K238" s="33">
        <v>0</v>
      </c>
      <c r="L238" s="33">
        <v>1</v>
      </c>
    </row>
    <row r="239" spans="1:12">
      <c r="A239" s="25" t="s">
        <v>1644</v>
      </c>
      <c r="B239" s="25" t="s">
        <v>1645</v>
      </c>
      <c r="C239" s="25" t="s">
        <v>1146</v>
      </c>
      <c r="D239" s="33">
        <v>129157</v>
      </c>
      <c r="E239" s="33">
        <v>117449</v>
      </c>
      <c r="F239" s="25" t="s">
        <v>556</v>
      </c>
      <c r="G239" s="33">
        <v>300</v>
      </c>
      <c r="H239" s="33">
        <v>300</v>
      </c>
      <c r="I239" s="33">
        <v>301</v>
      </c>
      <c r="J239" s="33">
        <v>1</v>
      </c>
      <c r="K239" s="33">
        <v>0</v>
      </c>
      <c r="L239" s="33">
        <v>1</v>
      </c>
    </row>
    <row r="240" spans="1:12">
      <c r="A240" s="25" t="s">
        <v>1646</v>
      </c>
      <c r="B240" s="25" t="s">
        <v>1647</v>
      </c>
      <c r="C240" s="25" t="s">
        <v>1146</v>
      </c>
      <c r="D240" s="33">
        <v>129156</v>
      </c>
      <c r="E240" s="33">
        <v>117413</v>
      </c>
      <c r="F240" s="25" t="s">
        <v>568</v>
      </c>
      <c r="G240" s="33">
        <v>155</v>
      </c>
      <c r="H240" s="33">
        <v>155</v>
      </c>
      <c r="I240" s="33">
        <v>177</v>
      </c>
      <c r="J240" s="33">
        <v>22</v>
      </c>
      <c r="K240" s="33">
        <v>0</v>
      </c>
      <c r="L240" s="33">
        <v>22</v>
      </c>
    </row>
    <row r="241" spans="1:12">
      <c r="A241" s="25" t="s">
        <v>1648</v>
      </c>
      <c r="B241" s="25" t="s">
        <v>1649</v>
      </c>
      <c r="C241" s="25" t="s">
        <v>1146</v>
      </c>
      <c r="D241" s="33">
        <v>129154</v>
      </c>
      <c r="E241" s="33">
        <v>116191</v>
      </c>
      <c r="F241" s="25" t="s">
        <v>558</v>
      </c>
      <c r="G241" s="33">
        <v>2760</v>
      </c>
      <c r="H241" s="33">
        <v>2781</v>
      </c>
      <c r="I241" s="33">
        <v>2781</v>
      </c>
      <c r="J241" s="33">
        <v>21</v>
      </c>
      <c r="K241" s="33">
        <v>0</v>
      </c>
      <c r="L241" s="33">
        <v>60</v>
      </c>
    </row>
    <row r="242" spans="1:12">
      <c r="A242" s="25" t="s">
        <v>1650</v>
      </c>
      <c r="B242" s="25" t="s">
        <v>1651</v>
      </c>
      <c r="C242" s="25" t="s">
        <v>1146</v>
      </c>
      <c r="D242" s="33">
        <v>129153</v>
      </c>
      <c r="E242" s="33">
        <v>117052</v>
      </c>
      <c r="F242" s="25" t="s">
        <v>556</v>
      </c>
      <c r="G242" s="33">
        <v>600</v>
      </c>
      <c r="H242" s="33">
        <v>600</v>
      </c>
      <c r="I242" s="33">
        <v>624</v>
      </c>
      <c r="J242" s="33">
        <v>24</v>
      </c>
      <c r="K242" s="33">
        <v>0</v>
      </c>
      <c r="L242" s="33">
        <v>12</v>
      </c>
    </row>
    <row r="243" spans="1:12">
      <c r="A243" s="25" t="s">
        <v>1652</v>
      </c>
      <c r="B243" s="25" t="s">
        <v>1653</v>
      </c>
      <c r="C243" s="25" t="s">
        <v>1146</v>
      </c>
      <c r="D243" s="33">
        <v>129150</v>
      </c>
      <c r="E243" s="33">
        <v>116913</v>
      </c>
      <c r="F243" s="25" t="s">
        <v>85</v>
      </c>
      <c r="G243" s="33">
        <v>348</v>
      </c>
      <c r="H243" s="33">
        <v>348</v>
      </c>
      <c r="I243" s="33">
        <v>354</v>
      </c>
      <c r="J243" s="33">
        <v>6</v>
      </c>
      <c r="K243" s="33">
        <v>0</v>
      </c>
      <c r="L243" s="33">
        <v>6</v>
      </c>
    </row>
    <row r="244" spans="1:12">
      <c r="A244" s="25" t="s">
        <v>1654</v>
      </c>
      <c r="B244" s="25" t="s">
        <v>1655</v>
      </c>
      <c r="C244" s="25" t="s">
        <v>1146</v>
      </c>
      <c r="D244" s="33">
        <v>129149</v>
      </c>
      <c r="E244" s="33">
        <v>115767</v>
      </c>
      <c r="F244" s="25" t="s">
        <v>132</v>
      </c>
      <c r="G244" s="33">
        <v>510</v>
      </c>
      <c r="H244" s="33">
        <v>510</v>
      </c>
      <c r="I244" s="33">
        <v>834</v>
      </c>
      <c r="J244" s="33">
        <v>324</v>
      </c>
      <c r="K244" s="33">
        <v>3</v>
      </c>
      <c r="L244" s="33">
        <v>321</v>
      </c>
    </row>
    <row r="245" spans="1:12">
      <c r="A245" s="25" t="s">
        <v>1656</v>
      </c>
      <c r="B245" s="25" t="s">
        <v>1657</v>
      </c>
      <c r="C245" s="25" t="s">
        <v>1146</v>
      </c>
      <c r="D245" s="33">
        <v>129148</v>
      </c>
      <c r="E245" s="33">
        <v>116902</v>
      </c>
      <c r="F245" s="25" t="s">
        <v>563</v>
      </c>
      <c r="G245" s="33">
        <v>4</v>
      </c>
      <c r="H245" s="33">
        <v>5</v>
      </c>
      <c r="I245" s="33">
        <v>5</v>
      </c>
      <c r="J245" s="33">
        <v>1</v>
      </c>
      <c r="K245" s="33">
        <v>0</v>
      </c>
      <c r="L245" s="33">
        <v>1</v>
      </c>
    </row>
    <row r="246" spans="1:12">
      <c r="A246" s="25" t="s">
        <v>1658</v>
      </c>
      <c r="B246" s="25" t="s">
        <v>1659</v>
      </c>
      <c r="C246" s="25" t="s">
        <v>1146</v>
      </c>
      <c r="D246" s="33">
        <v>129147</v>
      </c>
      <c r="E246" s="33">
        <v>115763</v>
      </c>
      <c r="F246" s="25" t="s">
        <v>38</v>
      </c>
      <c r="G246" s="33">
        <v>576</v>
      </c>
      <c r="H246" s="33">
        <v>576</v>
      </c>
      <c r="I246" s="33">
        <v>588</v>
      </c>
      <c r="J246" s="33">
        <v>12</v>
      </c>
      <c r="K246" s="33">
        <v>0</v>
      </c>
      <c r="L246" s="33">
        <v>12</v>
      </c>
    </row>
    <row r="247" spans="1:12">
      <c r="A247" s="25" t="s">
        <v>1660</v>
      </c>
      <c r="B247" s="25" t="s">
        <v>1661</v>
      </c>
      <c r="C247" s="25" t="s">
        <v>1146</v>
      </c>
      <c r="D247" s="33">
        <v>129146</v>
      </c>
      <c r="E247" s="33">
        <v>117505</v>
      </c>
      <c r="F247" s="25" t="s">
        <v>198</v>
      </c>
      <c r="G247" s="33">
        <v>1</v>
      </c>
      <c r="H247" s="33">
        <v>1</v>
      </c>
      <c r="I247" s="33">
        <v>2</v>
      </c>
      <c r="J247" s="33">
        <v>1</v>
      </c>
      <c r="K247" s="33">
        <v>0</v>
      </c>
      <c r="L247" s="33">
        <v>1</v>
      </c>
    </row>
    <row r="248" spans="1:12">
      <c r="A248" s="25" t="s">
        <v>1662</v>
      </c>
      <c r="B248" s="25" t="s">
        <v>1663</v>
      </c>
      <c r="C248" s="25" t="s">
        <v>1146</v>
      </c>
      <c r="D248" s="33">
        <v>129144</v>
      </c>
      <c r="E248" s="33">
        <v>115763</v>
      </c>
      <c r="F248" s="25" t="s">
        <v>38</v>
      </c>
      <c r="G248" s="33">
        <v>18</v>
      </c>
      <c r="H248" s="33">
        <v>18</v>
      </c>
      <c r="I248" s="33">
        <v>24</v>
      </c>
      <c r="J248" s="33">
        <v>6</v>
      </c>
      <c r="K248" s="33">
        <v>0</v>
      </c>
      <c r="L248" s="33">
        <v>6</v>
      </c>
    </row>
    <row r="249" spans="1:12">
      <c r="A249" s="25" t="s">
        <v>1664</v>
      </c>
      <c r="B249" s="25" t="s">
        <v>1665</v>
      </c>
      <c r="C249" s="25" t="s">
        <v>1146</v>
      </c>
      <c r="D249" s="33">
        <v>129142</v>
      </c>
      <c r="E249" s="33">
        <v>117012</v>
      </c>
      <c r="F249" s="25" t="s">
        <v>141</v>
      </c>
      <c r="G249" s="33">
        <v>12</v>
      </c>
      <c r="H249" s="33">
        <v>12</v>
      </c>
      <c r="I249" s="33">
        <v>24</v>
      </c>
      <c r="J249" s="33">
        <v>12</v>
      </c>
      <c r="K249" s="33">
        <v>0</v>
      </c>
      <c r="L249" s="33">
        <v>12</v>
      </c>
    </row>
    <row r="250" spans="1:12">
      <c r="A250" s="25" t="s">
        <v>1666</v>
      </c>
      <c r="B250" s="25" t="s">
        <v>1667</v>
      </c>
      <c r="C250" s="25" t="s">
        <v>1146</v>
      </c>
      <c r="D250" s="33">
        <v>129141</v>
      </c>
      <c r="E250" s="33">
        <v>117413</v>
      </c>
      <c r="F250" s="25" t="s">
        <v>568</v>
      </c>
      <c r="G250" s="33">
        <v>135</v>
      </c>
      <c r="H250" s="33">
        <v>135</v>
      </c>
      <c r="I250" s="33">
        <v>136</v>
      </c>
      <c r="J250" s="33">
        <v>1</v>
      </c>
      <c r="K250" s="33">
        <v>0</v>
      </c>
      <c r="L250" s="33">
        <v>1</v>
      </c>
    </row>
    <row r="251" spans="1:12">
      <c r="A251" s="25" t="s">
        <v>1668</v>
      </c>
      <c r="B251" s="25" t="s">
        <v>1669</v>
      </c>
      <c r="C251" s="25" t="s">
        <v>1146</v>
      </c>
      <c r="D251" s="33">
        <v>129140</v>
      </c>
      <c r="E251" s="33">
        <v>117012</v>
      </c>
      <c r="F251" s="25" t="s">
        <v>141</v>
      </c>
      <c r="G251" s="33">
        <v>6</v>
      </c>
      <c r="H251" s="33">
        <v>6</v>
      </c>
      <c r="I251" s="33">
        <v>8</v>
      </c>
      <c r="J251" s="33">
        <v>2</v>
      </c>
      <c r="K251" s="33">
        <v>0</v>
      </c>
      <c r="L251" s="33">
        <v>2</v>
      </c>
    </row>
    <row r="252" spans="1:12">
      <c r="A252" s="25" t="s">
        <v>1670</v>
      </c>
      <c r="B252" s="25" t="s">
        <v>1671</v>
      </c>
      <c r="C252" s="25" t="s">
        <v>1146</v>
      </c>
      <c r="D252" s="33">
        <v>129139</v>
      </c>
      <c r="E252" s="33">
        <v>117012</v>
      </c>
      <c r="F252" s="25" t="s">
        <v>141</v>
      </c>
      <c r="G252" s="33">
        <v>6</v>
      </c>
      <c r="H252" s="33">
        <v>6</v>
      </c>
      <c r="I252" s="33">
        <v>8</v>
      </c>
      <c r="J252" s="33">
        <v>2</v>
      </c>
      <c r="K252" s="33">
        <v>0</v>
      </c>
      <c r="L252" s="33">
        <v>2</v>
      </c>
    </row>
    <row r="253" spans="1:12">
      <c r="A253" s="25" t="s">
        <v>1672</v>
      </c>
      <c r="B253" s="25" t="s">
        <v>1673</v>
      </c>
      <c r="C253" s="25" t="s">
        <v>1146</v>
      </c>
      <c r="D253" s="33">
        <v>129137</v>
      </c>
      <c r="E253" s="33">
        <v>117261</v>
      </c>
      <c r="F253" s="25" t="s">
        <v>120</v>
      </c>
      <c r="G253" s="33">
        <v>474</v>
      </c>
      <c r="H253" s="33">
        <v>474</v>
      </c>
      <c r="I253" s="33">
        <v>510</v>
      </c>
      <c r="J253" s="33">
        <v>36</v>
      </c>
      <c r="K253" s="33">
        <v>7</v>
      </c>
      <c r="L253" s="33">
        <v>36</v>
      </c>
    </row>
    <row r="254" spans="1:12">
      <c r="A254" s="25" t="s">
        <v>1674</v>
      </c>
      <c r="B254" s="25" t="s">
        <v>1675</v>
      </c>
      <c r="C254" s="25" t="s">
        <v>1271</v>
      </c>
      <c r="D254" s="25" t="s">
        <v>1676</v>
      </c>
      <c r="E254" s="25" t="s">
        <v>1615</v>
      </c>
      <c r="F254" s="25" t="s">
        <v>1071</v>
      </c>
      <c r="G254" s="33">
        <v>432</v>
      </c>
      <c r="H254" s="33">
        <v>432</v>
      </c>
      <c r="I254" s="33">
        <v>446</v>
      </c>
      <c r="J254" s="33">
        <v>14</v>
      </c>
      <c r="K254" s="33">
        <v>3</v>
      </c>
      <c r="L254" s="33">
        <v>14</v>
      </c>
    </row>
    <row r="255" spans="1:12">
      <c r="A255" s="25" t="s">
        <v>1677</v>
      </c>
      <c r="B255" s="25" t="s">
        <v>1678</v>
      </c>
      <c r="C255" s="25" t="s">
        <v>1146</v>
      </c>
      <c r="D255" s="33">
        <v>129133</v>
      </c>
      <c r="E255" s="33">
        <v>117785</v>
      </c>
      <c r="F255" s="25" t="s">
        <v>46</v>
      </c>
      <c r="G255" s="33">
        <v>36</v>
      </c>
      <c r="H255" s="33">
        <v>36</v>
      </c>
      <c r="I255" s="33">
        <v>42</v>
      </c>
      <c r="J255" s="33">
        <v>6</v>
      </c>
      <c r="K255" s="33">
        <v>0</v>
      </c>
      <c r="L255" s="33">
        <v>6</v>
      </c>
    </row>
    <row r="256" spans="1:12">
      <c r="A256" s="25" t="s">
        <v>1679</v>
      </c>
      <c r="B256" s="25" t="s">
        <v>1680</v>
      </c>
      <c r="C256" s="25" t="s">
        <v>1146</v>
      </c>
      <c r="D256" s="33">
        <v>129132</v>
      </c>
      <c r="E256" s="33">
        <v>117413</v>
      </c>
      <c r="F256" s="25" t="s">
        <v>568</v>
      </c>
      <c r="G256" s="33">
        <v>74</v>
      </c>
      <c r="H256" s="33">
        <v>74</v>
      </c>
      <c r="I256" s="33">
        <v>76</v>
      </c>
      <c r="J256" s="33">
        <v>2</v>
      </c>
      <c r="K256" s="33">
        <v>0</v>
      </c>
      <c r="L256" s="33">
        <v>2</v>
      </c>
    </row>
    <row r="257" spans="1:12">
      <c r="A257" s="25" t="s">
        <v>1681</v>
      </c>
      <c r="B257" s="25" t="s">
        <v>1682</v>
      </c>
      <c r="C257" s="25" t="s">
        <v>1146</v>
      </c>
      <c r="D257" s="33">
        <v>129131</v>
      </c>
      <c r="E257" s="33">
        <v>117246</v>
      </c>
      <c r="F257" s="25" t="s">
        <v>547</v>
      </c>
      <c r="G257" s="33">
        <v>24</v>
      </c>
      <c r="H257" s="33">
        <v>24</v>
      </c>
      <c r="I257" s="33">
        <v>54</v>
      </c>
      <c r="J257" s="33">
        <v>30</v>
      </c>
      <c r="K257" s="33">
        <v>0</v>
      </c>
      <c r="L257" s="33">
        <v>30</v>
      </c>
    </row>
    <row r="258" spans="1:12">
      <c r="A258" s="25" t="s">
        <v>1683</v>
      </c>
      <c r="B258" s="25" t="s">
        <v>1684</v>
      </c>
      <c r="C258" s="25" t="s">
        <v>1146</v>
      </c>
      <c r="D258" s="33">
        <v>129130</v>
      </c>
      <c r="E258" s="33">
        <v>117829</v>
      </c>
      <c r="F258" s="25" t="s">
        <v>179</v>
      </c>
      <c r="G258" s="33">
        <v>348</v>
      </c>
      <c r="H258" s="33">
        <v>348</v>
      </c>
      <c r="I258" s="33">
        <v>696</v>
      </c>
      <c r="J258" s="33">
        <v>348</v>
      </c>
      <c r="K258" s="33">
        <v>0</v>
      </c>
      <c r="L258" s="33">
        <v>336</v>
      </c>
    </row>
    <row r="259" spans="1:12">
      <c r="A259" s="25" t="s">
        <v>1685</v>
      </c>
      <c r="B259" s="25" t="s">
        <v>1686</v>
      </c>
      <c r="C259" s="25" t="s">
        <v>1271</v>
      </c>
      <c r="D259" s="25" t="s">
        <v>1687</v>
      </c>
      <c r="E259" s="33">
        <v>117214</v>
      </c>
      <c r="F259" s="25" t="s">
        <v>78</v>
      </c>
      <c r="G259" s="33">
        <v>2100</v>
      </c>
      <c r="H259" s="33">
        <v>2100</v>
      </c>
      <c r="I259" s="33">
        <v>2160</v>
      </c>
      <c r="J259" s="33">
        <v>60</v>
      </c>
      <c r="K259" s="33">
        <v>4</v>
      </c>
      <c r="L259" s="33">
        <v>60</v>
      </c>
    </row>
    <row r="260" spans="1:12">
      <c r="A260" s="25" t="s">
        <v>1688</v>
      </c>
      <c r="B260" s="25" t="s">
        <v>1689</v>
      </c>
      <c r="C260" s="25" t="s">
        <v>1146</v>
      </c>
      <c r="D260" s="33">
        <v>129128</v>
      </c>
      <c r="E260" s="33">
        <v>117413</v>
      </c>
      <c r="F260" s="25" t="s">
        <v>568</v>
      </c>
      <c r="G260" s="33">
        <v>55</v>
      </c>
      <c r="H260" s="33">
        <v>55</v>
      </c>
      <c r="I260" s="33">
        <v>56</v>
      </c>
      <c r="J260" s="33">
        <v>1</v>
      </c>
      <c r="K260" s="33">
        <v>0</v>
      </c>
      <c r="L260" s="33">
        <v>1</v>
      </c>
    </row>
    <row r="261" spans="1:12">
      <c r="A261" s="25" t="s">
        <v>1690</v>
      </c>
      <c r="B261" s="25" t="s">
        <v>1691</v>
      </c>
      <c r="C261" s="25" t="s">
        <v>1146</v>
      </c>
      <c r="D261" s="33">
        <v>129124</v>
      </c>
      <c r="E261" s="33">
        <v>116750</v>
      </c>
      <c r="F261" s="25" t="s">
        <v>561</v>
      </c>
      <c r="G261" s="33">
        <v>24</v>
      </c>
      <c r="H261" s="33">
        <v>24</v>
      </c>
      <c r="I261" s="33">
        <v>28</v>
      </c>
      <c r="J261" s="33">
        <v>4</v>
      </c>
      <c r="K261" s="33">
        <v>0</v>
      </c>
      <c r="L261" s="33">
        <v>4</v>
      </c>
    </row>
    <row r="262" spans="1:12">
      <c r="A262" s="25" t="s">
        <v>1692</v>
      </c>
      <c r="B262" s="25" t="s">
        <v>1693</v>
      </c>
      <c r="C262" s="25" t="s">
        <v>1271</v>
      </c>
      <c r="D262" s="25" t="s">
        <v>1694</v>
      </c>
      <c r="E262" s="25" t="s">
        <v>1695</v>
      </c>
      <c r="F262" s="25" t="s">
        <v>1065</v>
      </c>
      <c r="G262" s="33">
        <v>840</v>
      </c>
      <c r="H262" s="33">
        <v>840</v>
      </c>
      <c r="I262" s="33">
        <v>864</v>
      </c>
      <c r="J262" s="33">
        <v>24</v>
      </c>
      <c r="K262" s="33">
        <v>48</v>
      </c>
      <c r="L262" s="33">
        <v>24</v>
      </c>
    </row>
    <row r="263" spans="1:12">
      <c r="A263" s="25" t="s">
        <v>1696</v>
      </c>
      <c r="B263" s="25" t="s">
        <v>1697</v>
      </c>
      <c r="C263" s="25" t="s">
        <v>1146</v>
      </c>
      <c r="D263" s="33">
        <v>129121</v>
      </c>
      <c r="E263" s="33">
        <v>117449</v>
      </c>
      <c r="F263" s="25" t="s">
        <v>556</v>
      </c>
      <c r="G263" s="33">
        <v>720</v>
      </c>
      <c r="H263" s="33">
        <v>720</v>
      </c>
      <c r="I263" s="33">
        <v>792</v>
      </c>
      <c r="J263" s="33">
        <v>72</v>
      </c>
      <c r="K263" s="33">
        <v>216</v>
      </c>
      <c r="L263" s="33">
        <v>72</v>
      </c>
    </row>
    <row r="264" spans="1:12">
      <c r="A264" s="25" t="s">
        <v>1698</v>
      </c>
      <c r="B264" s="25" t="s">
        <v>1699</v>
      </c>
      <c r="C264" s="25" t="s">
        <v>1146</v>
      </c>
      <c r="D264" s="33">
        <v>129119</v>
      </c>
      <c r="E264" s="33">
        <v>117417</v>
      </c>
      <c r="F264" s="25" t="s">
        <v>46</v>
      </c>
      <c r="G264" s="33">
        <v>168</v>
      </c>
      <c r="H264" s="33">
        <v>168</v>
      </c>
      <c r="I264" s="33">
        <v>170</v>
      </c>
      <c r="J264" s="33">
        <v>2</v>
      </c>
      <c r="K264" s="33">
        <v>0</v>
      </c>
      <c r="L264" s="33">
        <v>2</v>
      </c>
    </row>
    <row r="265" spans="1:12">
      <c r="A265" s="25" t="s">
        <v>1700</v>
      </c>
      <c r="B265" s="25" t="s">
        <v>1701</v>
      </c>
      <c r="C265" s="25" t="s">
        <v>1146</v>
      </c>
      <c r="D265" s="33">
        <v>129118</v>
      </c>
      <c r="E265" s="33">
        <v>117413</v>
      </c>
      <c r="F265" s="25" t="s">
        <v>568</v>
      </c>
      <c r="G265" s="33">
        <v>90</v>
      </c>
      <c r="H265" s="33">
        <v>90</v>
      </c>
      <c r="I265" s="33">
        <v>91</v>
      </c>
      <c r="J265" s="33">
        <v>1</v>
      </c>
      <c r="K265" s="33">
        <v>0</v>
      </c>
      <c r="L265" s="33">
        <v>1</v>
      </c>
    </row>
    <row r="266" spans="1:12">
      <c r="A266" s="25" t="s">
        <v>1702</v>
      </c>
      <c r="B266" s="25" t="s">
        <v>1703</v>
      </c>
      <c r="C266" s="25" t="s">
        <v>1146</v>
      </c>
      <c r="D266" s="33">
        <v>129117</v>
      </c>
      <c r="E266" s="33">
        <v>117449</v>
      </c>
      <c r="F266" s="25" t="s">
        <v>556</v>
      </c>
      <c r="G266" s="33">
        <v>1020</v>
      </c>
      <c r="H266" s="33">
        <v>1020</v>
      </c>
      <c r="I266" s="33">
        <v>1032</v>
      </c>
      <c r="J266" s="33">
        <v>12</v>
      </c>
      <c r="K266" s="33">
        <v>0</v>
      </c>
      <c r="L266" s="33">
        <v>12</v>
      </c>
    </row>
    <row r="267" spans="1:12">
      <c r="A267" s="25" t="s">
        <v>1704</v>
      </c>
      <c r="B267" s="25" t="s">
        <v>1705</v>
      </c>
      <c r="C267" s="25" t="s">
        <v>1146</v>
      </c>
      <c r="D267" s="33">
        <v>129114</v>
      </c>
      <c r="E267" s="33">
        <v>117417</v>
      </c>
      <c r="F267" s="25" t="s">
        <v>46</v>
      </c>
      <c r="G267" s="33">
        <v>96</v>
      </c>
      <c r="H267" s="33">
        <v>96</v>
      </c>
      <c r="I267" s="33">
        <v>102</v>
      </c>
      <c r="J267" s="33">
        <v>6</v>
      </c>
      <c r="K267" s="33">
        <v>0</v>
      </c>
      <c r="L267" s="33">
        <v>6</v>
      </c>
    </row>
    <row r="268" spans="1:12">
      <c r="A268" s="25" t="s">
        <v>1706</v>
      </c>
      <c r="B268" s="25" t="s">
        <v>1707</v>
      </c>
      <c r="C268" s="25" t="s">
        <v>1146</v>
      </c>
      <c r="D268" s="33">
        <v>129113</v>
      </c>
      <c r="E268" s="33">
        <v>117449</v>
      </c>
      <c r="F268" s="25" t="s">
        <v>556</v>
      </c>
      <c r="G268" s="33">
        <v>600</v>
      </c>
      <c r="H268" s="33">
        <v>600</v>
      </c>
      <c r="I268" s="33">
        <v>612</v>
      </c>
      <c r="J268" s="33">
        <v>12</v>
      </c>
      <c r="K268" s="33">
        <v>0</v>
      </c>
      <c r="L268" s="33">
        <v>24</v>
      </c>
    </row>
    <row r="269" spans="1:12">
      <c r="A269" s="25" t="s">
        <v>1708</v>
      </c>
      <c r="B269" s="25" t="s">
        <v>1709</v>
      </c>
      <c r="C269" s="25" t="s">
        <v>1146</v>
      </c>
      <c r="D269" s="33">
        <v>129111</v>
      </c>
      <c r="E269" s="33">
        <v>115731</v>
      </c>
      <c r="F269" s="25" t="s">
        <v>125</v>
      </c>
      <c r="G269" s="33">
        <v>6</v>
      </c>
      <c r="H269" s="33">
        <v>6</v>
      </c>
      <c r="I269" s="33">
        <v>11</v>
      </c>
      <c r="J269" s="33">
        <v>5</v>
      </c>
      <c r="K269" s="33">
        <v>0</v>
      </c>
      <c r="L269" s="33">
        <v>5</v>
      </c>
    </row>
    <row r="270" spans="1:12">
      <c r="A270" s="25" t="s">
        <v>1710</v>
      </c>
      <c r="B270" s="25" t="s">
        <v>1711</v>
      </c>
      <c r="C270" s="25" t="s">
        <v>1271</v>
      </c>
      <c r="D270" s="25" t="s">
        <v>1712</v>
      </c>
      <c r="E270" s="25" t="s">
        <v>1713</v>
      </c>
      <c r="F270" s="25" t="s">
        <v>1056</v>
      </c>
      <c r="G270" s="33">
        <v>408</v>
      </c>
      <c r="H270" s="33">
        <v>744</v>
      </c>
      <c r="I270" s="33">
        <v>756</v>
      </c>
      <c r="J270" s="33">
        <v>348</v>
      </c>
      <c r="K270" s="33">
        <v>324</v>
      </c>
      <c r="L270" s="33">
        <v>348</v>
      </c>
    </row>
    <row r="271" spans="1:12">
      <c r="A271" s="25" t="s">
        <v>1714</v>
      </c>
      <c r="B271" s="25" t="s">
        <v>1715</v>
      </c>
      <c r="C271" s="25" t="s">
        <v>1146</v>
      </c>
      <c r="D271" s="33">
        <v>129102</v>
      </c>
      <c r="E271" s="33">
        <v>117302</v>
      </c>
      <c r="F271" s="25" t="s">
        <v>103</v>
      </c>
      <c r="G271" s="33">
        <v>750</v>
      </c>
      <c r="H271" s="33">
        <v>750</v>
      </c>
      <c r="I271" s="33">
        <v>850</v>
      </c>
      <c r="J271" s="33">
        <v>100</v>
      </c>
      <c r="K271" s="33">
        <v>0</v>
      </c>
      <c r="L271" s="33">
        <v>100</v>
      </c>
    </row>
    <row r="272" spans="1:12">
      <c r="A272" s="25" t="s">
        <v>1716</v>
      </c>
      <c r="B272" s="25" t="s">
        <v>1717</v>
      </c>
      <c r="C272" s="25" t="s">
        <v>1146</v>
      </c>
      <c r="D272" s="33">
        <v>129101</v>
      </c>
      <c r="E272" s="33">
        <v>116423</v>
      </c>
      <c r="F272" s="25" t="s">
        <v>141</v>
      </c>
      <c r="G272" s="33">
        <v>12</v>
      </c>
      <c r="H272" s="33">
        <v>12</v>
      </c>
      <c r="I272" s="33">
        <v>14</v>
      </c>
      <c r="J272" s="33">
        <v>2</v>
      </c>
      <c r="K272" s="33">
        <v>0</v>
      </c>
      <c r="L272" s="33">
        <v>2</v>
      </c>
    </row>
    <row r="273" spans="1:12">
      <c r="A273" s="25" t="s">
        <v>1718</v>
      </c>
      <c r="B273" s="25" t="s">
        <v>1719</v>
      </c>
      <c r="C273" s="25" t="s">
        <v>1146</v>
      </c>
      <c r="D273" s="33">
        <v>129100</v>
      </c>
      <c r="E273" s="33">
        <v>117417</v>
      </c>
      <c r="F273" s="25" t="s">
        <v>46</v>
      </c>
      <c r="G273" s="33">
        <v>240</v>
      </c>
      <c r="H273" s="33">
        <v>240</v>
      </c>
      <c r="I273" s="33">
        <v>268</v>
      </c>
      <c r="J273" s="33">
        <v>28</v>
      </c>
      <c r="K273" s="33">
        <v>0</v>
      </c>
      <c r="L273" s="33">
        <v>28</v>
      </c>
    </row>
    <row r="274" spans="1:12">
      <c r="A274" s="25" t="s">
        <v>1720</v>
      </c>
      <c r="B274" s="25" t="s">
        <v>1721</v>
      </c>
      <c r="C274" s="25" t="s">
        <v>1146</v>
      </c>
      <c r="D274" s="33">
        <v>129098</v>
      </c>
      <c r="E274" s="33">
        <v>117414</v>
      </c>
      <c r="F274" s="25" t="s">
        <v>568</v>
      </c>
      <c r="G274" s="33">
        <v>314</v>
      </c>
      <c r="H274" s="33">
        <v>314</v>
      </c>
      <c r="I274" s="33">
        <v>325</v>
      </c>
      <c r="J274" s="33">
        <v>11</v>
      </c>
      <c r="K274" s="33">
        <v>0</v>
      </c>
      <c r="L274" s="33">
        <v>11</v>
      </c>
    </row>
    <row r="275" spans="1:12">
      <c r="A275" s="25" t="s">
        <v>1722</v>
      </c>
      <c r="B275" s="25" t="s">
        <v>1723</v>
      </c>
      <c r="C275" s="25" t="s">
        <v>1146</v>
      </c>
      <c r="D275" s="33">
        <v>129095</v>
      </c>
      <c r="E275" s="33">
        <v>112527</v>
      </c>
      <c r="F275" s="25" t="s">
        <v>440</v>
      </c>
      <c r="G275" s="33">
        <v>126</v>
      </c>
      <c r="H275" s="33">
        <v>126</v>
      </c>
      <c r="I275" s="33">
        <v>252</v>
      </c>
      <c r="J275" s="33">
        <v>126</v>
      </c>
      <c r="K275" s="33">
        <v>0</v>
      </c>
      <c r="L275" s="33">
        <v>126</v>
      </c>
    </row>
    <row r="276" spans="1:12">
      <c r="A276" s="25" t="s">
        <v>1724</v>
      </c>
      <c r="B276" s="25" t="s">
        <v>1725</v>
      </c>
      <c r="C276" s="25" t="s">
        <v>1146</v>
      </c>
      <c r="D276" s="33">
        <v>129092</v>
      </c>
      <c r="E276" s="33">
        <v>116632</v>
      </c>
      <c r="F276" s="25" t="s">
        <v>46</v>
      </c>
      <c r="G276" s="33">
        <v>48</v>
      </c>
      <c r="H276" s="33">
        <v>59</v>
      </c>
      <c r="I276" s="33">
        <v>59</v>
      </c>
      <c r="J276" s="33">
        <v>11</v>
      </c>
      <c r="K276" s="33">
        <v>0</v>
      </c>
      <c r="L276" s="33">
        <v>11</v>
      </c>
    </row>
    <row r="277" spans="1:12">
      <c r="A277" s="25" t="s">
        <v>1726</v>
      </c>
      <c r="B277" s="25" t="s">
        <v>1727</v>
      </c>
      <c r="C277" s="25" t="s">
        <v>1271</v>
      </c>
      <c r="D277" s="25" t="s">
        <v>1728</v>
      </c>
      <c r="E277" s="25" t="s">
        <v>1729</v>
      </c>
      <c r="F277" s="25" t="s">
        <v>1056</v>
      </c>
      <c r="G277" s="33">
        <v>5280</v>
      </c>
      <c r="H277" s="33">
        <v>5417</v>
      </c>
      <c r="I277" s="33">
        <v>5742</v>
      </c>
      <c r="J277" s="33">
        <v>462</v>
      </c>
      <c r="K277" s="33">
        <v>423</v>
      </c>
      <c r="L277" s="33">
        <v>502</v>
      </c>
    </row>
    <row r="278" spans="1:12">
      <c r="A278" s="25" t="s">
        <v>1730</v>
      </c>
      <c r="B278" s="25" t="s">
        <v>1731</v>
      </c>
      <c r="C278" s="25" t="s">
        <v>1146</v>
      </c>
      <c r="D278" s="33">
        <v>129076</v>
      </c>
      <c r="E278" s="33">
        <v>117261</v>
      </c>
      <c r="F278" s="25" t="s">
        <v>120</v>
      </c>
      <c r="G278" s="33">
        <v>504</v>
      </c>
      <c r="H278" s="33">
        <v>504</v>
      </c>
      <c r="I278" s="33">
        <v>533</v>
      </c>
      <c r="J278" s="33">
        <v>29</v>
      </c>
      <c r="K278" s="33">
        <v>396</v>
      </c>
      <c r="L278" s="33">
        <v>30</v>
      </c>
    </row>
    <row r="279" spans="1:12">
      <c r="A279" s="25" t="s">
        <v>1732</v>
      </c>
      <c r="B279" s="25" t="s">
        <v>1733</v>
      </c>
      <c r="C279" s="25" t="s">
        <v>1146</v>
      </c>
      <c r="D279" s="33">
        <v>129075</v>
      </c>
      <c r="E279" s="33">
        <v>116632</v>
      </c>
      <c r="F279" s="25" t="s">
        <v>46</v>
      </c>
      <c r="G279" s="33">
        <v>360</v>
      </c>
      <c r="H279" s="33">
        <v>417</v>
      </c>
      <c r="I279" s="33">
        <v>417</v>
      </c>
      <c r="J279" s="33">
        <v>57</v>
      </c>
      <c r="K279" s="33">
        <v>0</v>
      </c>
      <c r="L279" s="33">
        <v>57</v>
      </c>
    </row>
    <row r="280" spans="1:12">
      <c r="A280" s="25" t="s">
        <v>1734</v>
      </c>
      <c r="B280" s="25" t="s">
        <v>1735</v>
      </c>
      <c r="C280" s="25" t="s">
        <v>1146</v>
      </c>
      <c r="D280" s="33">
        <v>129074</v>
      </c>
      <c r="E280" s="33">
        <v>117728</v>
      </c>
      <c r="F280" s="25" t="s">
        <v>812</v>
      </c>
      <c r="G280" s="33">
        <v>1</v>
      </c>
      <c r="H280" s="33">
        <v>1</v>
      </c>
      <c r="I280" s="33">
        <v>2</v>
      </c>
      <c r="J280" s="33">
        <v>1</v>
      </c>
      <c r="K280" s="33">
        <v>42</v>
      </c>
      <c r="L280" s="33">
        <v>1</v>
      </c>
    </row>
    <row r="281" spans="1:12">
      <c r="A281" s="25" t="s">
        <v>1736</v>
      </c>
      <c r="B281" s="25" t="s">
        <v>1737</v>
      </c>
      <c r="C281" s="25" t="s">
        <v>1146</v>
      </c>
      <c r="D281" s="33">
        <v>129073</v>
      </c>
      <c r="E281" s="33">
        <v>117414</v>
      </c>
      <c r="F281" s="25" t="s">
        <v>568</v>
      </c>
      <c r="G281" s="33">
        <v>143</v>
      </c>
      <c r="H281" s="33">
        <v>143</v>
      </c>
      <c r="I281" s="33">
        <v>146</v>
      </c>
      <c r="J281" s="33">
        <v>3</v>
      </c>
      <c r="K281" s="33">
        <v>0</v>
      </c>
      <c r="L281" s="33">
        <v>3</v>
      </c>
    </row>
    <row r="282" spans="1:12">
      <c r="A282" s="25" t="s">
        <v>1738</v>
      </c>
      <c r="B282" s="25" t="s">
        <v>1739</v>
      </c>
      <c r="C282" s="25" t="s">
        <v>1146</v>
      </c>
      <c r="D282" s="33">
        <v>129072</v>
      </c>
      <c r="E282" s="33">
        <v>117568</v>
      </c>
      <c r="F282" s="25" t="s">
        <v>99</v>
      </c>
      <c r="G282" s="33">
        <v>1320</v>
      </c>
      <c r="H282" s="33">
        <v>1320</v>
      </c>
      <c r="I282" s="33">
        <v>1397</v>
      </c>
      <c r="J282" s="33">
        <v>77</v>
      </c>
      <c r="K282" s="33">
        <v>0</v>
      </c>
      <c r="L282" s="33">
        <v>53</v>
      </c>
    </row>
    <row r="283" spans="1:12">
      <c r="A283" s="25" t="s">
        <v>1740</v>
      </c>
      <c r="B283" s="25" t="s">
        <v>1741</v>
      </c>
      <c r="C283" s="25" t="s">
        <v>1146</v>
      </c>
      <c r="D283" s="33">
        <v>129071</v>
      </c>
      <c r="E283" s="33">
        <v>112527</v>
      </c>
      <c r="F283" s="25" t="s">
        <v>440</v>
      </c>
      <c r="G283" s="33">
        <v>50</v>
      </c>
      <c r="H283" s="33">
        <v>50</v>
      </c>
      <c r="I283" s="33">
        <v>100</v>
      </c>
      <c r="J283" s="33">
        <v>50</v>
      </c>
      <c r="K283" s="33">
        <v>0</v>
      </c>
      <c r="L283" s="33">
        <v>50</v>
      </c>
    </row>
    <row r="284" spans="1:12">
      <c r="A284" s="25" t="s">
        <v>1742</v>
      </c>
      <c r="B284" s="25" t="s">
        <v>1743</v>
      </c>
      <c r="C284" s="25" t="s">
        <v>1146</v>
      </c>
      <c r="D284" s="33">
        <v>129070</v>
      </c>
      <c r="E284" s="33">
        <v>116632</v>
      </c>
      <c r="F284" s="25" t="s">
        <v>46</v>
      </c>
      <c r="G284" s="33">
        <v>120</v>
      </c>
      <c r="H284" s="33">
        <v>313</v>
      </c>
      <c r="I284" s="33">
        <v>313</v>
      </c>
      <c r="J284" s="33">
        <v>193</v>
      </c>
      <c r="K284" s="33">
        <v>0</v>
      </c>
      <c r="L284" s="33">
        <v>193</v>
      </c>
    </row>
    <row r="285" spans="1:12">
      <c r="A285" s="25" t="s">
        <v>1744</v>
      </c>
      <c r="B285" s="25" t="s">
        <v>1745</v>
      </c>
      <c r="C285" s="25" t="s">
        <v>1146</v>
      </c>
      <c r="D285" s="33">
        <v>129069</v>
      </c>
      <c r="E285" s="33">
        <v>117249</v>
      </c>
      <c r="F285" s="25" t="s">
        <v>100</v>
      </c>
      <c r="G285" s="33">
        <v>210</v>
      </c>
      <c r="H285" s="33">
        <v>210</v>
      </c>
      <c r="I285" s="33">
        <v>212</v>
      </c>
      <c r="J285" s="33">
        <v>2</v>
      </c>
      <c r="K285" s="33">
        <v>0</v>
      </c>
      <c r="L285" s="33">
        <v>2</v>
      </c>
    </row>
    <row r="286" spans="1:12">
      <c r="A286" s="25" t="s">
        <v>1746</v>
      </c>
      <c r="B286" s="25" t="s">
        <v>1747</v>
      </c>
      <c r="C286" s="25" t="s">
        <v>1146</v>
      </c>
      <c r="D286" s="33">
        <v>129068</v>
      </c>
      <c r="E286" s="33">
        <v>117414</v>
      </c>
      <c r="F286" s="25" t="s">
        <v>568</v>
      </c>
      <c r="G286" s="33">
        <v>22</v>
      </c>
      <c r="H286" s="33">
        <v>22</v>
      </c>
      <c r="I286" s="33">
        <v>44</v>
      </c>
      <c r="J286" s="33">
        <v>22</v>
      </c>
      <c r="K286" s="33">
        <v>0</v>
      </c>
      <c r="L286" s="33">
        <v>22</v>
      </c>
    </row>
    <row r="287" spans="1:12">
      <c r="A287" s="25" t="s">
        <v>1748</v>
      </c>
      <c r="B287" s="25" t="s">
        <v>1749</v>
      </c>
      <c r="C287" s="25" t="s">
        <v>1146</v>
      </c>
      <c r="D287" s="33">
        <v>129067</v>
      </c>
      <c r="E287" s="33">
        <v>116632</v>
      </c>
      <c r="F287" s="25" t="s">
        <v>46</v>
      </c>
      <c r="G287" s="33">
        <v>48</v>
      </c>
      <c r="H287" s="33">
        <v>78</v>
      </c>
      <c r="I287" s="33">
        <v>78</v>
      </c>
      <c r="J287" s="33">
        <v>30</v>
      </c>
      <c r="K287" s="33">
        <v>0</v>
      </c>
      <c r="L287" s="33">
        <v>30</v>
      </c>
    </row>
    <row r="288" spans="1:12">
      <c r="A288" s="25" t="s">
        <v>1750</v>
      </c>
      <c r="B288" s="25" t="s">
        <v>1751</v>
      </c>
      <c r="C288" s="25" t="s">
        <v>1146</v>
      </c>
      <c r="D288" s="33">
        <v>129066</v>
      </c>
      <c r="E288" s="33">
        <v>117728</v>
      </c>
      <c r="F288" s="25" t="s">
        <v>812</v>
      </c>
      <c r="G288" s="33">
        <v>54</v>
      </c>
      <c r="H288" s="33">
        <v>54</v>
      </c>
      <c r="I288" s="33">
        <v>105</v>
      </c>
      <c r="J288" s="33">
        <v>51</v>
      </c>
      <c r="K288" s="33">
        <v>3</v>
      </c>
      <c r="L288" s="33">
        <v>51</v>
      </c>
    </row>
    <row r="289" spans="1:12">
      <c r="A289" s="25" t="s">
        <v>1752</v>
      </c>
      <c r="B289" s="25" t="s">
        <v>1753</v>
      </c>
      <c r="C289" s="25" t="s">
        <v>1146</v>
      </c>
      <c r="D289" s="33">
        <v>129060</v>
      </c>
      <c r="E289" s="33">
        <v>117414</v>
      </c>
      <c r="F289" s="25" t="s">
        <v>568</v>
      </c>
      <c r="G289" s="33">
        <v>348</v>
      </c>
      <c r="H289" s="33">
        <v>348</v>
      </c>
      <c r="I289" s="33">
        <v>349</v>
      </c>
      <c r="J289" s="33">
        <v>1</v>
      </c>
      <c r="K289" s="33">
        <v>0</v>
      </c>
      <c r="L289" s="33">
        <v>1</v>
      </c>
    </row>
    <row r="290" spans="1:12">
      <c r="A290" s="25" t="s">
        <v>1754</v>
      </c>
      <c r="B290" s="25" t="s">
        <v>1755</v>
      </c>
      <c r="C290" s="25" t="s">
        <v>1146</v>
      </c>
      <c r="D290" s="33">
        <v>129059</v>
      </c>
      <c r="E290" s="33">
        <v>117417</v>
      </c>
      <c r="F290" s="25" t="s">
        <v>46</v>
      </c>
      <c r="G290" s="33">
        <v>240</v>
      </c>
      <c r="H290" s="33">
        <v>240</v>
      </c>
      <c r="I290" s="33">
        <v>255</v>
      </c>
      <c r="J290" s="33">
        <v>15</v>
      </c>
      <c r="K290" s="33">
        <v>0</v>
      </c>
      <c r="L290" s="33">
        <v>15</v>
      </c>
    </row>
    <row r="291" spans="1:12">
      <c r="A291" s="25" t="s">
        <v>1756</v>
      </c>
      <c r="B291" s="25" t="s">
        <v>1757</v>
      </c>
      <c r="C291" s="25" t="s">
        <v>1146</v>
      </c>
      <c r="D291" s="33">
        <v>129058</v>
      </c>
      <c r="E291" s="33">
        <v>117082</v>
      </c>
      <c r="F291" s="25" t="s">
        <v>816</v>
      </c>
      <c r="G291" s="33">
        <v>19</v>
      </c>
      <c r="H291" s="33">
        <v>19</v>
      </c>
      <c r="I291" s="33">
        <v>21</v>
      </c>
      <c r="J291" s="33">
        <v>2</v>
      </c>
      <c r="K291" s="33">
        <v>0</v>
      </c>
      <c r="L291" s="33">
        <v>2</v>
      </c>
    </row>
    <row r="292" spans="1:12">
      <c r="A292" s="25" t="s">
        <v>1758</v>
      </c>
      <c r="B292" s="25" t="s">
        <v>1759</v>
      </c>
      <c r="C292" s="25" t="s">
        <v>1146</v>
      </c>
      <c r="D292" s="33">
        <v>129056</v>
      </c>
      <c r="E292" s="33">
        <v>117081</v>
      </c>
      <c r="F292" s="25" t="s">
        <v>817</v>
      </c>
      <c r="G292" s="33">
        <v>38</v>
      </c>
      <c r="H292" s="33">
        <v>38</v>
      </c>
      <c r="I292" s="33">
        <v>41</v>
      </c>
      <c r="J292" s="33">
        <v>3</v>
      </c>
      <c r="K292" s="33">
        <v>40</v>
      </c>
      <c r="L292" s="33">
        <v>3</v>
      </c>
    </row>
    <row r="293" spans="1:12">
      <c r="A293" s="25" t="s">
        <v>1760</v>
      </c>
      <c r="B293" s="25" t="s">
        <v>1761</v>
      </c>
      <c r="C293" s="25" t="s">
        <v>1146</v>
      </c>
      <c r="D293" s="33">
        <v>129054</v>
      </c>
      <c r="E293" s="33">
        <v>117573</v>
      </c>
      <c r="F293" s="25" t="s">
        <v>70</v>
      </c>
      <c r="G293" s="33">
        <v>84</v>
      </c>
      <c r="H293" s="33">
        <v>84</v>
      </c>
      <c r="I293" s="33">
        <v>96</v>
      </c>
      <c r="J293" s="33">
        <v>12</v>
      </c>
      <c r="K293" s="33">
        <v>0</v>
      </c>
      <c r="L293" s="33">
        <v>12</v>
      </c>
    </row>
    <row r="294" spans="1:12">
      <c r="A294" s="25" t="s">
        <v>1762</v>
      </c>
      <c r="B294" s="25" t="s">
        <v>1763</v>
      </c>
      <c r="C294" s="25" t="s">
        <v>1146</v>
      </c>
      <c r="D294" s="33">
        <v>129051</v>
      </c>
      <c r="E294" s="33">
        <v>117417</v>
      </c>
      <c r="F294" s="25" t="s">
        <v>46</v>
      </c>
      <c r="G294" s="33">
        <v>336</v>
      </c>
      <c r="H294" s="33">
        <v>336</v>
      </c>
      <c r="I294" s="33">
        <v>348</v>
      </c>
      <c r="J294" s="33">
        <v>12</v>
      </c>
      <c r="K294" s="33">
        <v>0</v>
      </c>
      <c r="L294" s="33">
        <v>12</v>
      </c>
    </row>
    <row r="295" spans="1:12">
      <c r="A295" s="25" t="s">
        <v>1764</v>
      </c>
      <c r="B295" s="25" t="s">
        <v>1765</v>
      </c>
      <c r="C295" s="25" t="s">
        <v>1146</v>
      </c>
      <c r="D295" s="33">
        <v>129050</v>
      </c>
      <c r="E295" s="33">
        <v>117417</v>
      </c>
      <c r="F295" s="25" t="s">
        <v>46</v>
      </c>
      <c r="G295" s="33">
        <v>120</v>
      </c>
      <c r="H295" s="33">
        <v>120</v>
      </c>
      <c r="I295" s="33">
        <v>155</v>
      </c>
      <c r="J295" s="33">
        <v>35</v>
      </c>
      <c r="K295" s="33">
        <v>0</v>
      </c>
      <c r="L295" s="33">
        <v>35</v>
      </c>
    </row>
    <row r="296" spans="1:12">
      <c r="A296" s="25" t="s">
        <v>1766</v>
      </c>
      <c r="B296" s="25" t="s">
        <v>1767</v>
      </c>
      <c r="C296" s="25" t="s">
        <v>1768</v>
      </c>
      <c r="D296" s="25" t="s">
        <v>1769</v>
      </c>
      <c r="E296" s="25" t="s">
        <v>1770</v>
      </c>
      <c r="F296" s="25" t="s">
        <v>1077</v>
      </c>
      <c r="G296" s="33">
        <v>13032</v>
      </c>
      <c r="H296" s="33">
        <v>13032</v>
      </c>
      <c r="I296" s="33">
        <v>13270</v>
      </c>
      <c r="J296" s="33">
        <v>238</v>
      </c>
      <c r="K296" s="33">
        <v>1</v>
      </c>
      <c r="L296" s="33">
        <v>154</v>
      </c>
    </row>
    <row r="297" spans="1:12">
      <c r="A297" s="25" t="s">
        <v>1771</v>
      </c>
      <c r="B297" s="25" t="s">
        <v>1772</v>
      </c>
      <c r="C297" s="25" t="s">
        <v>1146</v>
      </c>
      <c r="D297" s="33">
        <v>129047</v>
      </c>
      <c r="E297" s="33">
        <v>117417</v>
      </c>
      <c r="F297" s="25" t="s">
        <v>46</v>
      </c>
      <c r="G297" s="33">
        <v>336</v>
      </c>
      <c r="H297" s="33">
        <v>336</v>
      </c>
      <c r="I297" s="33">
        <v>359</v>
      </c>
      <c r="J297" s="33">
        <v>23</v>
      </c>
      <c r="K297" s="33">
        <v>0</v>
      </c>
      <c r="L297" s="33">
        <v>23</v>
      </c>
    </row>
    <row r="298" spans="1:12">
      <c r="A298" s="25" t="s">
        <v>1773</v>
      </c>
      <c r="B298" s="25" t="s">
        <v>1774</v>
      </c>
      <c r="C298" s="25" t="s">
        <v>1146</v>
      </c>
      <c r="D298" s="33">
        <v>129046</v>
      </c>
      <c r="E298" s="33">
        <v>117417</v>
      </c>
      <c r="F298" s="25" t="s">
        <v>46</v>
      </c>
      <c r="G298" s="33">
        <v>1008</v>
      </c>
      <c r="H298" s="33">
        <v>1008</v>
      </c>
      <c r="I298" s="33">
        <v>1032</v>
      </c>
      <c r="J298" s="33">
        <v>24</v>
      </c>
      <c r="K298" s="33">
        <v>0</v>
      </c>
      <c r="L298" s="33">
        <v>24</v>
      </c>
    </row>
    <row r="299" spans="1:12">
      <c r="A299" s="25" t="s">
        <v>1775</v>
      </c>
      <c r="B299" s="25" t="s">
        <v>1776</v>
      </c>
      <c r="C299" s="25" t="s">
        <v>1146</v>
      </c>
      <c r="D299" s="33">
        <v>129045</v>
      </c>
      <c r="E299" s="33">
        <v>117417</v>
      </c>
      <c r="F299" s="25" t="s">
        <v>46</v>
      </c>
      <c r="G299" s="33">
        <v>336</v>
      </c>
      <c r="H299" s="33">
        <v>336</v>
      </c>
      <c r="I299" s="33">
        <v>492</v>
      </c>
      <c r="J299" s="33">
        <v>156</v>
      </c>
      <c r="K299" s="33">
        <v>0</v>
      </c>
      <c r="L299" s="33">
        <v>156</v>
      </c>
    </row>
    <row r="300" spans="1:12">
      <c r="A300" s="25" t="s">
        <v>1777</v>
      </c>
      <c r="B300" s="25" t="s">
        <v>1778</v>
      </c>
      <c r="C300" s="25" t="s">
        <v>1146</v>
      </c>
      <c r="D300" s="33">
        <v>129044</v>
      </c>
      <c r="E300" s="33">
        <v>117884</v>
      </c>
      <c r="F300" s="25" t="s">
        <v>511</v>
      </c>
      <c r="G300" s="33">
        <v>72</v>
      </c>
      <c r="H300" s="33">
        <v>72</v>
      </c>
      <c r="I300" s="33">
        <v>75</v>
      </c>
      <c r="J300" s="33">
        <v>3</v>
      </c>
      <c r="K300" s="33">
        <v>0</v>
      </c>
      <c r="L300" s="33">
        <v>3</v>
      </c>
    </row>
    <row r="301" spans="1:12">
      <c r="A301" s="25" t="s">
        <v>1779</v>
      </c>
      <c r="B301" s="25" t="s">
        <v>1780</v>
      </c>
      <c r="C301" s="25" t="s">
        <v>1146</v>
      </c>
      <c r="D301" s="33">
        <v>129042</v>
      </c>
      <c r="E301" s="33">
        <v>117497</v>
      </c>
      <c r="F301" s="25" t="s">
        <v>79</v>
      </c>
      <c r="G301" s="33">
        <v>8</v>
      </c>
      <c r="H301" s="33">
        <v>8</v>
      </c>
      <c r="I301" s="33">
        <v>16</v>
      </c>
      <c r="J301" s="33">
        <v>8</v>
      </c>
      <c r="K301" s="33">
        <v>0</v>
      </c>
      <c r="L301" s="33">
        <v>8</v>
      </c>
    </row>
    <row r="302" spans="1:12">
      <c r="A302" s="25" t="s">
        <v>1781</v>
      </c>
      <c r="B302" s="25" t="s">
        <v>1782</v>
      </c>
      <c r="C302" s="25" t="s">
        <v>1146</v>
      </c>
      <c r="D302" s="33">
        <v>129040</v>
      </c>
      <c r="E302" s="33">
        <v>117417</v>
      </c>
      <c r="F302" s="25" t="s">
        <v>46</v>
      </c>
      <c r="G302" s="33">
        <v>756</v>
      </c>
      <c r="H302" s="33">
        <v>756</v>
      </c>
      <c r="I302" s="33">
        <v>769</v>
      </c>
      <c r="J302" s="33">
        <v>13</v>
      </c>
      <c r="K302" s="33">
        <v>0</v>
      </c>
      <c r="L302" s="33">
        <v>13</v>
      </c>
    </row>
    <row r="303" spans="1:12">
      <c r="A303" s="25" t="s">
        <v>1783</v>
      </c>
      <c r="B303" s="25" t="s">
        <v>1784</v>
      </c>
      <c r="C303" s="25" t="s">
        <v>1146</v>
      </c>
      <c r="D303" s="33">
        <v>129039</v>
      </c>
      <c r="E303" s="33">
        <v>117417</v>
      </c>
      <c r="F303" s="25" t="s">
        <v>46</v>
      </c>
      <c r="G303" s="33">
        <v>72</v>
      </c>
      <c r="H303" s="33">
        <v>72</v>
      </c>
      <c r="I303" s="33">
        <v>94</v>
      </c>
      <c r="J303" s="33">
        <v>22</v>
      </c>
      <c r="K303" s="33">
        <v>0</v>
      </c>
      <c r="L303" s="33">
        <v>22</v>
      </c>
    </row>
    <row r="304" spans="1:12">
      <c r="A304" s="25" t="s">
        <v>1785</v>
      </c>
      <c r="B304" s="25" t="s">
        <v>1786</v>
      </c>
      <c r="C304" s="25" t="s">
        <v>1146</v>
      </c>
      <c r="D304" s="33">
        <v>129038</v>
      </c>
      <c r="E304" s="33">
        <v>117417</v>
      </c>
      <c r="F304" s="25" t="s">
        <v>46</v>
      </c>
      <c r="G304" s="33">
        <v>240</v>
      </c>
      <c r="H304" s="33">
        <v>240</v>
      </c>
      <c r="I304" s="33">
        <v>360</v>
      </c>
      <c r="J304" s="33">
        <v>120</v>
      </c>
      <c r="K304" s="33">
        <v>0</v>
      </c>
      <c r="L304" s="33">
        <v>120</v>
      </c>
    </row>
    <row r="305" spans="1:12">
      <c r="A305" s="25" t="s">
        <v>1787</v>
      </c>
      <c r="B305" s="25" t="s">
        <v>1788</v>
      </c>
      <c r="C305" s="25" t="s">
        <v>1146</v>
      </c>
      <c r="D305" s="33">
        <v>129037</v>
      </c>
      <c r="E305" s="33">
        <v>117417</v>
      </c>
      <c r="F305" s="25" t="s">
        <v>46</v>
      </c>
      <c r="G305" s="33">
        <v>504</v>
      </c>
      <c r="H305" s="33">
        <v>504</v>
      </c>
      <c r="I305" s="33">
        <v>732</v>
      </c>
      <c r="J305" s="33">
        <v>228</v>
      </c>
      <c r="K305" s="33">
        <v>0</v>
      </c>
      <c r="L305" s="33">
        <v>228</v>
      </c>
    </row>
    <row r="306" spans="1:12">
      <c r="A306" s="25" t="s">
        <v>1789</v>
      </c>
      <c r="B306" s="25" t="s">
        <v>1790</v>
      </c>
      <c r="C306" s="25" t="s">
        <v>1146</v>
      </c>
      <c r="D306" s="33">
        <v>129036</v>
      </c>
      <c r="E306" s="33">
        <v>117417</v>
      </c>
      <c r="F306" s="25" t="s">
        <v>46</v>
      </c>
      <c r="G306" s="33">
        <v>120</v>
      </c>
      <c r="H306" s="33">
        <v>120</v>
      </c>
      <c r="I306" s="33">
        <v>144</v>
      </c>
      <c r="J306" s="33">
        <v>24</v>
      </c>
      <c r="K306" s="33">
        <v>0</v>
      </c>
      <c r="L306" s="33">
        <v>24</v>
      </c>
    </row>
    <row r="307" spans="1:12">
      <c r="A307" s="25" t="s">
        <v>1791</v>
      </c>
      <c r="B307" s="25" t="s">
        <v>1792</v>
      </c>
      <c r="C307" s="25" t="s">
        <v>1146</v>
      </c>
      <c r="D307" s="33">
        <v>129035</v>
      </c>
      <c r="E307" s="33">
        <v>117417</v>
      </c>
      <c r="F307" s="25" t="s">
        <v>46</v>
      </c>
      <c r="G307" s="33">
        <v>168</v>
      </c>
      <c r="H307" s="33">
        <v>168</v>
      </c>
      <c r="I307" s="33">
        <v>180</v>
      </c>
      <c r="J307" s="33">
        <v>12</v>
      </c>
      <c r="K307" s="33">
        <v>0</v>
      </c>
      <c r="L307" s="33">
        <v>12</v>
      </c>
    </row>
    <row r="308" spans="1:12">
      <c r="A308" s="25" t="s">
        <v>1793</v>
      </c>
      <c r="B308" s="25" t="s">
        <v>1794</v>
      </c>
      <c r="C308" s="25" t="s">
        <v>1146</v>
      </c>
      <c r="D308" s="33">
        <v>129034</v>
      </c>
      <c r="E308" s="33">
        <v>117414</v>
      </c>
      <c r="F308" s="25" t="s">
        <v>568</v>
      </c>
      <c r="G308" s="33">
        <v>144</v>
      </c>
      <c r="H308" s="33">
        <v>144</v>
      </c>
      <c r="I308" s="33">
        <v>145</v>
      </c>
      <c r="J308" s="33">
        <v>1</v>
      </c>
      <c r="K308" s="33">
        <v>0</v>
      </c>
      <c r="L308" s="33">
        <v>1</v>
      </c>
    </row>
    <row r="309" spans="1:12">
      <c r="A309" s="25" t="s">
        <v>1795</v>
      </c>
      <c r="B309" s="25" t="s">
        <v>1796</v>
      </c>
      <c r="C309" s="25" t="s">
        <v>1146</v>
      </c>
      <c r="D309" s="33">
        <v>129033</v>
      </c>
      <c r="E309" s="33">
        <v>117417</v>
      </c>
      <c r="F309" s="25" t="s">
        <v>46</v>
      </c>
      <c r="G309" s="33">
        <v>756</v>
      </c>
      <c r="H309" s="33">
        <v>756</v>
      </c>
      <c r="I309" s="33">
        <v>808</v>
      </c>
      <c r="J309" s="33">
        <v>52</v>
      </c>
      <c r="K309" s="33">
        <v>0</v>
      </c>
      <c r="L309" s="33">
        <v>52</v>
      </c>
    </row>
    <row r="310" spans="1:12">
      <c r="A310" s="25" t="s">
        <v>1797</v>
      </c>
      <c r="B310" s="25" t="s">
        <v>1798</v>
      </c>
      <c r="C310" s="25" t="s">
        <v>1146</v>
      </c>
      <c r="D310" s="33">
        <v>129032</v>
      </c>
      <c r="E310" s="33">
        <v>117417</v>
      </c>
      <c r="F310" s="25" t="s">
        <v>46</v>
      </c>
      <c r="G310" s="33">
        <v>120</v>
      </c>
      <c r="H310" s="33">
        <v>120</v>
      </c>
      <c r="I310" s="33">
        <v>122</v>
      </c>
      <c r="J310" s="33">
        <v>2</v>
      </c>
      <c r="K310" s="33">
        <v>0</v>
      </c>
      <c r="L310" s="33">
        <v>2</v>
      </c>
    </row>
    <row r="311" spans="1:12">
      <c r="A311" s="25" t="s">
        <v>1799</v>
      </c>
      <c r="B311" s="25" t="s">
        <v>1800</v>
      </c>
      <c r="C311" s="25" t="s">
        <v>1146</v>
      </c>
      <c r="D311" s="33">
        <v>129028</v>
      </c>
      <c r="E311" s="33">
        <v>117417</v>
      </c>
      <c r="F311" s="25" t="s">
        <v>46</v>
      </c>
      <c r="G311" s="33">
        <v>504</v>
      </c>
      <c r="H311" s="33">
        <v>504</v>
      </c>
      <c r="I311" s="33">
        <v>756</v>
      </c>
      <c r="J311" s="33">
        <v>252</v>
      </c>
      <c r="K311" s="33">
        <v>0</v>
      </c>
      <c r="L311" s="33">
        <v>252</v>
      </c>
    </row>
    <row r="312" spans="1:12">
      <c r="A312" s="25" t="s">
        <v>1801</v>
      </c>
      <c r="B312" s="25" t="s">
        <v>1802</v>
      </c>
      <c r="C312" s="25" t="s">
        <v>1146</v>
      </c>
      <c r="D312" s="33">
        <v>129027</v>
      </c>
      <c r="E312" s="33">
        <v>116710</v>
      </c>
      <c r="F312" s="25" t="s">
        <v>131</v>
      </c>
      <c r="G312" s="33">
        <v>576</v>
      </c>
      <c r="H312" s="33">
        <v>576</v>
      </c>
      <c r="I312" s="33">
        <v>577</v>
      </c>
      <c r="J312" s="33">
        <v>1</v>
      </c>
      <c r="K312" s="33">
        <v>0</v>
      </c>
      <c r="L312" s="33">
        <v>1</v>
      </c>
    </row>
    <row r="313" spans="1:12">
      <c r="A313" s="25" t="s">
        <v>1803</v>
      </c>
      <c r="B313" s="25" t="s">
        <v>1804</v>
      </c>
      <c r="C313" s="25" t="s">
        <v>1146</v>
      </c>
      <c r="D313" s="33">
        <v>129026</v>
      </c>
      <c r="E313" s="33">
        <v>117417</v>
      </c>
      <c r="F313" s="25" t="s">
        <v>46</v>
      </c>
      <c r="G313" s="33">
        <v>336</v>
      </c>
      <c r="H313" s="33">
        <v>336</v>
      </c>
      <c r="I313" s="33">
        <v>504</v>
      </c>
      <c r="J313" s="33">
        <v>168</v>
      </c>
      <c r="K313" s="33">
        <v>0</v>
      </c>
      <c r="L313" s="33">
        <v>168</v>
      </c>
    </row>
    <row r="314" spans="1:12">
      <c r="A314" s="25" t="s">
        <v>1805</v>
      </c>
      <c r="B314" s="25" t="s">
        <v>1806</v>
      </c>
      <c r="C314" s="25" t="s">
        <v>1146</v>
      </c>
      <c r="D314" s="33">
        <v>129024</v>
      </c>
      <c r="E314" s="33">
        <v>117417</v>
      </c>
      <c r="F314" s="25" t="s">
        <v>46</v>
      </c>
      <c r="G314" s="33">
        <v>756</v>
      </c>
      <c r="H314" s="33">
        <v>756</v>
      </c>
      <c r="I314" s="33">
        <v>757</v>
      </c>
      <c r="J314" s="33">
        <v>1</v>
      </c>
      <c r="K314" s="33">
        <v>0</v>
      </c>
      <c r="L314" s="33">
        <v>1</v>
      </c>
    </row>
    <row r="315" spans="1:12">
      <c r="A315" s="25" t="s">
        <v>1807</v>
      </c>
      <c r="B315" s="25" t="s">
        <v>1808</v>
      </c>
      <c r="C315" s="25" t="s">
        <v>1146</v>
      </c>
      <c r="D315" s="33">
        <v>129023</v>
      </c>
      <c r="E315" s="33">
        <v>117417</v>
      </c>
      <c r="F315" s="25" t="s">
        <v>46</v>
      </c>
      <c r="G315" s="33">
        <v>180</v>
      </c>
      <c r="H315" s="33">
        <v>180</v>
      </c>
      <c r="I315" s="33">
        <v>240</v>
      </c>
      <c r="J315" s="33">
        <v>60</v>
      </c>
      <c r="K315" s="33">
        <v>0</v>
      </c>
      <c r="L315" s="33">
        <v>60</v>
      </c>
    </row>
    <row r="316" spans="1:12">
      <c r="A316" s="25" t="s">
        <v>1809</v>
      </c>
      <c r="B316" s="25" t="s">
        <v>1810</v>
      </c>
      <c r="C316" s="25" t="s">
        <v>1146</v>
      </c>
      <c r="D316" s="33">
        <v>129022</v>
      </c>
      <c r="E316" s="33">
        <v>117417</v>
      </c>
      <c r="F316" s="25" t="s">
        <v>46</v>
      </c>
      <c r="G316" s="33">
        <v>120</v>
      </c>
      <c r="H316" s="33">
        <v>120</v>
      </c>
      <c r="I316" s="33">
        <v>180</v>
      </c>
      <c r="J316" s="33">
        <v>60</v>
      </c>
      <c r="K316" s="33">
        <v>0</v>
      </c>
      <c r="L316" s="33">
        <v>60</v>
      </c>
    </row>
    <row r="317" spans="1:12">
      <c r="A317" s="25" t="s">
        <v>1811</v>
      </c>
      <c r="B317" s="25" t="s">
        <v>1812</v>
      </c>
      <c r="C317" s="25" t="s">
        <v>1146</v>
      </c>
      <c r="D317" s="33">
        <v>129020</v>
      </c>
      <c r="E317" s="33">
        <v>117417</v>
      </c>
      <c r="F317" s="25" t="s">
        <v>46</v>
      </c>
      <c r="G317" s="33">
        <v>840</v>
      </c>
      <c r="H317" s="33">
        <v>840</v>
      </c>
      <c r="I317" s="33">
        <v>864</v>
      </c>
      <c r="J317" s="33">
        <v>24</v>
      </c>
      <c r="K317" s="33">
        <v>0</v>
      </c>
      <c r="L317" s="33">
        <v>24</v>
      </c>
    </row>
    <row r="318" spans="1:12">
      <c r="A318" s="25" t="s">
        <v>1813</v>
      </c>
      <c r="B318" s="25" t="s">
        <v>1814</v>
      </c>
      <c r="C318" s="25" t="s">
        <v>1271</v>
      </c>
      <c r="D318" s="25" t="s">
        <v>1815</v>
      </c>
      <c r="E318" s="25" t="s">
        <v>1816</v>
      </c>
      <c r="F318" s="25" t="s">
        <v>1056</v>
      </c>
      <c r="G318" s="33">
        <v>264</v>
      </c>
      <c r="H318" s="33">
        <v>264</v>
      </c>
      <c r="I318" s="33">
        <v>540</v>
      </c>
      <c r="J318" s="33">
        <v>276</v>
      </c>
      <c r="K318" s="33">
        <v>0</v>
      </c>
      <c r="L318" s="33">
        <v>276</v>
      </c>
    </row>
    <row r="319" spans="1:12">
      <c r="A319" s="25" t="s">
        <v>1817</v>
      </c>
      <c r="B319" s="25" t="s">
        <v>1818</v>
      </c>
      <c r="C319" s="25" t="s">
        <v>1271</v>
      </c>
      <c r="D319" s="25" t="s">
        <v>1819</v>
      </c>
      <c r="E319" s="25" t="s">
        <v>1820</v>
      </c>
      <c r="F319" s="25" t="s">
        <v>1056</v>
      </c>
      <c r="G319" s="33">
        <v>1008</v>
      </c>
      <c r="H319" s="33">
        <v>1080</v>
      </c>
      <c r="I319" s="33">
        <v>1215</v>
      </c>
      <c r="J319" s="33">
        <v>207</v>
      </c>
      <c r="K319" s="33">
        <v>0</v>
      </c>
      <c r="L319" s="33">
        <v>207</v>
      </c>
    </row>
    <row r="320" spans="1:12">
      <c r="A320" s="25" t="s">
        <v>1821</v>
      </c>
      <c r="B320" s="25" t="s">
        <v>1822</v>
      </c>
      <c r="C320" s="25" t="s">
        <v>1271</v>
      </c>
      <c r="D320" s="25" t="s">
        <v>1823</v>
      </c>
      <c r="E320" s="25" t="s">
        <v>1820</v>
      </c>
      <c r="F320" s="25" t="s">
        <v>1056</v>
      </c>
      <c r="G320" s="33">
        <v>504</v>
      </c>
      <c r="H320" s="33">
        <v>505</v>
      </c>
      <c r="I320" s="33">
        <v>649</v>
      </c>
      <c r="J320" s="33">
        <v>145</v>
      </c>
      <c r="K320" s="33">
        <v>0</v>
      </c>
      <c r="L320" s="33">
        <v>145</v>
      </c>
    </row>
    <row r="321" spans="1:12">
      <c r="A321" s="25" t="s">
        <v>1824</v>
      </c>
      <c r="B321" s="25" t="s">
        <v>1825</v>
      </c>
      <c r="C321" s="25" t="s">
        <v>1146</v>
      </c>
      <c r="D321" s="33">
        <v>129015</v>
      </c>
      <c r="E321" s="33">
        <v>116630</v>
      </c>
      <c r="F321" s="25" t="s">
        <v>46</v>
      </c>
      <c r="G321" s="33">
        <v>120</v>
      </c>
      <c r="H321" s="33">
        <v>192</v>
      </c>
      <c r="I321" s="33">
        <v>192</v>
      </c>
      <c r="J321" s="33">
        <v>72</v>
      </c>
      <c r="K321" s="33">
        <v>0</v>
      </c>
      <c r="L321" s="33">
        <v>72</v>
      </c>
    </row>
    <row r="322" spans="1:12">
      <c r="A322" s="25" t="s">
        <v>1826</v>
      </c>
      <c r="B322" s="25" t="s">
        <v>1827</v>
      </c>
      <c r="C322" s="25" t="s">
        <v>1146</v>
      </c>
      <c r="D322" s="33">
        <v>129014</v>
      </c>
      <c r="E322" s="33">
        <v>117413</v>
      </c>
      <c r="F322" s="25" t="s">
        <v>568</v>
      </c>
      <c r="G322" s="33">
        <v>3</v>
      </c>
      <c r="H322" s="33">
        <v>3</v>
      </c>
      <c r="I322" s="33">
        <v>5</v>
      </c>
      <c r="J322" s="33">
        <v>2</v>
      </c>
      <c r="K322" s="33">
        <v>0</v>
      </c>
      <c r="L322" s="33">
        <v>2</v>
      </c>
    </row>
    <row r="323" spans="1:12">
      <c r="A323" s="25" t="s">
        <v>1828</v>
      </c>
      <c r="B323" s="25" t="s">
        <v>1829</v>
      </c>
      <c r="C323" s="25" t="s">
        <v>1146</v>
      </c>
      <c r="D323" s="33">
        <v>129013</v>
      </c>
      <c r="E323" s="33">
        <v>117266</v>
      </c>
      <c r="F323" s="25" t="s">
        <v>38</v>
      </c>
      <c r="G323" s="33">
        <v>1152</v>
      </c>
      <c r="H323" s="33">
        <v>1164</v>
      </c>
      <c r="I323" s="33">
        <v>1164</v>
      </c>
      <c r="J323" s="33">
        <v>12</v>
      </c>
      <c r="K323" s="33">
        <v>0</v>
      </c>
      <c r="L323" s="33">
        <v>12</v>
      </c>
    </row>
    <row r="324" spans="1:12">
      <c r="A324" s="25" t="s">
        <v>1830</v>
      </c>
      <c r="B324" s="25" t="s">
        <v>1831</v>
      </c>
      <c r="C324" s="25" t="s">
        <v>1146</v>
      </c>
      <c r="D324" s="33">
        <v>129012</v>
      </c>
      <c r="E324" s="33">
        <v>117414</v>
      </c>
      <c r="F324" s="25" t="s">
        <v>568</v>
      </c>
      <c r="G324" s="33">
        <v>64</v>
      </c>
      <c r="H324" s="33">
        <v>64</v>
      </c>
      <c r="I324" s="33">
        <v>67</v>
      </c>
      <c r="J324" s="33">
        <v>3</v>
      </c>
      <c r="K324" s="33">
        <v>0</v>
      </c>
      <c r="L324" s="33">
        <v>3</v>
      </c>
    </row>
    <row r="325" spans="1:12">
      <c r="A325" s="25" t="s">
        <v>1832</v>
      </c>
      <c r="B325" s="25" t="s">
        <v>1833</v>
      </c>
      <c r="C325" s="25" t="s">
        <v>1146</v>
      </c>
      <c r="D325" s="33">
        <v>129011</v>
      </c>
      <c r="E325" s="33">
        <v>118018</v>
      </c>
      <c r="F325" s="25" t="s">
        <v>69</v>
      </c>
      <c r="G325" s="33">
        <v>400</v>
      </c>
      <c r="H325" s="33">
        <v>400</v>
      </c>
      <c r="I325" s="33">
        <v>712</v>
      </c>
      <c r="J325" s="33">
        <v>312</v>
      </c>
      <c r="K325" s="33">
        <v>110</v>
      </c>
      <c r="L325" s="33">
        <v>311</v>
      </c>
    </row>
    <row r="326" spans="1:12">
      <c r="A326" s="25" t="s">
        <v>1834</v>
      </c>
      <c r="B326" s="25" t="s">
        <v>1835</v>
      </c>
      <c r="C326" s="25" t="s">
        <v>1146</v>
      </c>
      <c r="D326" s="33">
        <v>129010</v>
      </c>
      <c r="E326" s="33">
        <v>117266</v>
      </c>
      <c r="F326" s="25" t="s">
        <v>38</v>
      </c>
      <c r="G326" s="33">
        <v>7920</v>
      </c>
      <c r="H326" s="33">
        <v>7932</v>
      </c>
      <c r="I326" s="33">
        <v>7932</v>
      </c>
      <c r="J326" s="33">
        <v>12</v>
      </c>
      <c r="K326" s="33">
        <v>0</v>
      </c>
      <c r="L326" s="33">
        <v>12</v>
      </c>
    </row>
    <row r="327" spans="1:12">
      <c r="A327" s="25" t="s">
        <v>1836</v>
      </c>
      <c r="B327" s="25" t="s">
        <v>1837</v>
      </c>
      <c r="C327" s="25" t="s">
        <v>1146</v>
      </c>
      <c r="D327" s="33">
        <v>129009</v>
      </c>
      <c r="E327" s="33">
        <v>116911</v>
      </c>
      <c r="F327" s="25" t="s">
        <v>85</v>
      </c>
      <c r="G327" s="33">
        <v>78</v>
      </c>
      <c r="H327" s="33">
        <v>78</v>
      </c>
      <c r="I327" s="33">
        <v>84</v>
      </c>
      <c r="J327" s="33">
        <v>6</v>
      </c>
      <c r="K327" s="33">
        <v>0</v>
      </c>
      <c r="L327" s="33">
        <v>6</v>
      </c>
    </row>
    <row r="328" spans="1:12">
      <c r="A328" s="25" t="s">
        <v>1838</v>
      </c>
      <c r="B328" s="25" t="s">
        <v>1839</v>
      </c>
      <c r="C328" s="25" t="s">
        <v>1271</v>
      </c>
      <c r="D328" s="25" t="s">
        <v>1840</v>
      </c>
      <c r="E328" s="25" t="s">
        <v>1841</v>
      </c>
      <c r="F328" s="25" t="s">
        <v>1071</v>
      </c>
      <c r="G328" s="33">
        <v>17076</v>
      </c>
      <c r="H328" s="33">
        <v>17100</v>
      </c>
      <c r="I328" s="33">
        <v>17100</v>
      </c>
      <c r="J328" s="33">
        <v>24</v>
      </c>
      <c r="K328" s="33">
        <v>0</v>
      </c>
      <c r="L328" s="33">
        <v>24</v>
      </c>
    </row>
    <row r="329" spans="1:12">
      <c r="A329" s="25" t="s">
        <v>1842</v>
      </c>
      <c r="B329" s="25" t="s">
        <v>1843</v>
      </c>
      <c r="C329" s="25" t="s">
        <v>1146</v>
      </c>
      <c r="D329" s="33">
        <v>129006</v>
      </c>
      <c r="E329" s="33">
        <v>117266</v>
      </c>
      <c r="F329" s="25" t="s">
        <v>38</v>
      </c>
      <c r="G329" s="33">
        <v>1512</v>
      </c>
      <c r="H329" s="33">
        <v>1524</v>
      </c>
      <c r="I329" s="33">
        <v>1524</v>
      </c>
      <c r="J329" s="33">
        <v>12</v>
      </c>
      <c r="K329" s="33">
        <v>0</v>
      </c>
      <c r="L329" s="33">
        <v>12</v>
      </c>
    </row>
    <row r="330" spans="1:12">
      <c r="A330" s="25" t="s">
        <v>1844</v>
      </c>
      <c r="B330" s="25" t="s">
        <v>1845</v>
      </c>
      <c r="C330" s="25" t="s">
        <v>1146</v>
      </c>
      <c r="D330" s="33">
        <v>129004</v>
      </c>
      <c r="E330" s="33">
        <v>117414</v>
      </c>
      <c r="F330" s="25" t="s">
        <v>568</v>
      </c>
      <c r="G330" s="33">
        <v>187</v>
      </c>
      <c r="H330" s="33">
        <v>187</v>
      </c>
      <c r="I330" s="33">
        <v>188</v>
      </c>
      <c r="J330" s="33">
        <v>1</v>
      </c>
      <c r="K330" s="33">
        <v>0</v>
      </c>
      <c r="L330" s="33">
        <v>1</v>
      </c>
    </row>
    <row r="331" spans="1:12">
      <c r="A331" s="25" t="s">
        <v>1846</v>
      </c>
      <c r="B331" s="25" t="s">
        <v>1847</v>
      </c>
      <c r="C331" s="25" t="s">
        <v>1146</v>
      </c>
      <c r="D331" s="33">
        <v>129001</v>
      </c>
      <c r="E331" s="33">
        <v>117414</v>
      </c>
      <c r="F331" s="25" t="s">
        <v>568</v>
      </c>
      <c r="G331" s="33">
        <v>120</v>
      </c>
      <c r="H331" s="33">
        <v>120</v>
      </c>
      <c r="I331" s="33">
        <v>122</v>
      </c>
      <c r="J331" s="33">
        <v>2</v>
      </c>
      <c r="K331" s="33">
        <v>0</v>
      </c>
      <c r="L331" s="33">
        <v>2</v>
      </c>
    </row>
    <row r="332" spans="1:12">
      <c r="A332" s="25" t="s">
        <v>1848</v>
      </c>
      <c r="B332" s="25" t="s">
        <v>1849</v>
      </c>
      <c r="C332" s="25" t="s">
        <v>1146</v>
      </c>
      <c r="D332" s="33">
        <v>129000</v>
      </c>
      <c r="E332" s="33">
        <v>117414</v>
      </c>
      <c r="F332" s="25" t="s">
        <v>568</v>
      </c>
      <c r="G332" s="33">
        <v>46</v>
      </c>
      <c r="H332" s="33">
        <v>46</v>
      </c>
      <c r="I332" s="33">
        <v>47</v>
      </c>
      <c r="J332" s="33">
        <v>1</v>
      </c>
      <c r="K332" s="33">
        <v>0</v>
      </c>
      <c r="L332" s="33">
        <v>1</v>
      </c>
    </row>
    <row r="333" spans="1:12">
      <c r="A333" s="25" t="s">
        <v>1850</v>
      </c>
      <c r="B333" s="25" t="s">
        <v>1851</v>
      </c>
      <c r="C333" s="25" t="s">
        <v>1768</v>
      </c>
      <c r="D333" s="25" t="s">
        <v>1852</v>
      </c>
      <c r="E333" s="25" t="s">
        <v>1853</v>
      </c>
      <c r="F333" s="25" t="s">
        <v>1104</v>
      </c>
      <c r="G333" s="33">
        <v>3714</v>
      </c>
      <c r="H333" s="33">
        <v>3714</v>
      </c>
      <c r="I333" s="33">
        <v>3760</v>
      </c>
      <c r="J333" s="33">
        <v>46</v>
      </c>
      <c r="K333" s="33">
        <v>4</v>
      </c>
      <c r="L333" s="33">
        <v>41</v>
      </c>
    </row>
    <row r="334" spans="1:12">
      <c r="A334" s="25" t="s">
        <v>1854</v>
      </c>
      <c r="B334" s="25" t="s">
        <v>1855</v>
      </c>
      <c r="C334" s="25" t="s">
        <v>1146</v>
      </c>
      <c r="D334" s="33">
        <v>128998</v>
      </c>
      <c r="E334" s="33">
        <v>116160</v>
      </c>
      <c r="F334" s="25" t="s">
        <v>46</v>
      </c>
      <c r="G334" s="33">
        <v>168</v>
      </c>
      <c r="H334" s="33">
        <v>213</v>
      </c>
      <c r="I334" s="33">
        <v>213</v>
      </c>
      <c r="J334" s="33">
        <v>45</v>
      </c>
      <c r="K334" s="33">
        <v>0</v>
      </c>
      <c r="L334" s="33">
        <v>45</v>
      </c>
    </row>
    <row r="335" spans="1:12">
      <c r="A335" s="25" t="s">
        <v>1856</v>
      </c>
      <c r="B335" s="25" t="s">
        <v>1857</v>
      </c>
      <c r="C335" s="25" t="s">
        <v>1146</v>
      </c>
      <c r="D335" s="33">
        <v>128997</v>
      </c>
      <c r="E335" s="33">
        <v>116327</v>
      </c>
      <c r="F335" s="25" t="s">
        <v>781</v>
      </c>
      <c r="G335" s="33">
        <v>36</v>
      </c>
      <c r="H335" s="33">
        <v>36</v>
      </c>
      <c r="I335" s="33">
        <v>84</v>
      </c>
      <c r="J335" s="33">
        <v>48</v>
      </c>
      <c r="K335" s="33">
        <v>88</v>
      </c>
      <c r="L335" s="33">
        <v>48</v>
      </c>
    </row>
    <row r="336" spans="1:12">
      <c r="A336" s="25" t="s">
        <v>1858</v>
      </c>
      <c r="B336" s="25" t="s">
        <v>1859</v>
      </c>
      <c r="C336" s="25" t="s">
        <v>1146</v>
      </c>
      <c r="D336" s="33">
        <v>128996</v>
      </c>
      <c r="E336" s="33">
        <v>117414</v>
      </c>
      <c r="F336" s="25" t="s">
        <v>568</v>
      </c>
      <c r="G336" s="33">
        <v>20</v>
      </c>
      <c r="H336" s="33">
        <v>20</v>
      </c>
      <c r="I336" s="33">
        <v>44</v>
      </c>
      <c r="J336" s="33">
        <v>24</v>
      </c>
      <c r="K336" s="33">
        <v>0</v>
      </c>
      <c r="L336" s="33">
        <v>24</v>
      </c>
    </row>
    <row r="337" spans="1:12">
      <c r="A337" s="25" t="s">
        <v>1860</v>
      </c>
      <c r="B337" s="25" t="s">
        <v>1861</v>
      </c>
      <c r="C337" s="25" t="s">
        <v>1271</v>
      </c>
      <c r="D337" s="25" t="s">
        <v>1862</v>
      </c>
      <c r="E337" s="25" t="s">
        <v>1863</v>
      </c>
      <c r="F337" s="25" t="s">
        <v>1130</v>
      </c>
      <c r="G337" s="33">
        <v>41</v>
      </c>
      <c r="H337" s="33">
        <v>41</v>
      </c>
      <c r="I337" s="33">
        <v>44</v>
      </c>
      <c r="J337" s="33">
        <v>3</v>
      </c>
      <c r="K337" s="33">
        <v>69</v>
      </c>
      <c r="L337" s="33">
        <v>3</v>
      </c>
    </row>
    <row r="338" spans="1:12">
      <c r="A338" s="25" t="s">
        <v>1864</v>
      </c>
      <c r="B338" s="25" t="s">
        <v>1865</v>
      </c>
      <c r="C338" s="25" t="s">
        <v>1146</v>
      </c>
      <c r="D338" s="33">
        <v>128989</v>
      </c>
      <c r="E338" s="33">
        <v>116983</v>
      </c>
      <c r="F338" s="25" t="s">
        <v>210</v>
      </c>
      <c r="G338" s="33">
        <v>24</v>
      </c>
      <c r="H338" s="33">
        <v>24</v>
      </c>
      <c r="I338" s="33">
        <v>36</v>
      </c>
      <c r="J338" s="33">
        <v>12</v>
      </c>
      <c r="K338" s="33">
        <v>0</v>
      </c>
      <c r="L338" s="33">
        <v>12</v>
      </c>
    </row>
    <row r="339" spans="1:12">
      <c r="A339" s="25" t="s">
        <v>1866</v>
      </c>
      <c r="B339" s="25" t="s">
        <v>1867</v>
      </c>
      <c r="C339" s="25" t="s">
        <v>1146</v>
      </c>
      <c r="D339" s="33">
        <v>128988</v>
      </c>
      <c r="E339" s="33">
        <v>115763</v>
      </c>
      <c r="F339" s="25" t="s">
        <v>38</v>
      </c>
      <c r="G339" s="33">
        <v>96</v>
      </c>
      <c r="H339" s="33">
        <v>96</v>
      </c>
      <c r="I339" s="33">
        <v>108</v>
      </c>
      <c r="J339" s="33">
        <v>12</v>
      </c>
      <c r="K339" s="33">
        <v>0</v>
      </c>
      <c r="L339" s="33">
        <v>12</v>
      </c>
    </row>
    <row r="340" spans="1:12">
      <c r="A340" s="25" t="s">
        <v>1868</v>
      </c>
      <c r="B340" s="25" t="s">
        <v>1869</v>
      </c>
      <c r="C340" s="25" t="s">
        <v>1146</v>
      </c>
      <c r="D340" s="33">
        <v>128987</v>
      </c>
      <c r="E340" s="33">
        <v>116995</v>
      </c>
      <c r="F340" s="25" t="s">
        <v>547</v>
      </c>
      <c r="G340" s="33">
        <v>24</v>
      </c>
      <c r="H340" s="33">
        <v>24</v>
      </c>
      <c r="I340" s="33">
        <v>36</v>
      </c>
      <c r="J340" s="33">
        <v>12</v>
      </c>
      <c r="K340" s="33">
        <v>0</v>
      </c>
      <c r="L340" s="33">
        <v>12</v>
      </c>
    </row>
    <row r="341" spans="1:12">
      <c r="A341" s="25" t="s">
        <v>1870</v>
      </c>
      <c r="B341" s="25" t="s">
        <v>1871</v>
      </c>
      <c r="C341" s="25" t="s">
        <v>1146</v>
      </c>
      <c r="D341" s="33">
        <v>128986</v>
      </c>
      <c r="E341" s="33">
        <v>117662</v>
      </c>
      <c r="F341" s="25" t="s">
        <v>564</v>
      </c>
      <c r="G341" s="33">
        <v>60</v>
      </c>
      <c r="H341" s="33">
        <v>60</v>
      </c>
      <c r="I341" s="33">
        <v>66</v>
      </c>
      <c r="J341" s="33">
        <v>6</v>
      </c>
      <c r="K341" s="33">
        <v>0</v>
      </c>
      <c r="L341" s="33">
        <v>6</v>
      </c>
    </row>
    <row r="342" spans="1:12">
      <c r="A342" s="25" t="s">
        <v>1872</v>
      </c>
      <c r="B342" s="25" t="s">
        <v>1873</v>
      </c>
      <c r="C342" s="25" t="s">
        <v>1146</v>
      </c>
      <c r="D342" s="33">
        <v>128984</v>
      </c>
      <c r="E342" s="33">
        <v>117515</v>
      </c>
      <c r="F342" s="25" t="s">
        <v>68</v>
      </c>
      <c r="G342" s="33">
        <v>18</v>
      </c>
      <c r="H342" s="33">
        <v>18</v>
      </c>
      <c r="I342" s="33">
        <v>21</v>
      </c>
      <c r="J342" s="33">
        <v>3</v>
      </c>
      <c r="K342" s="33">
        <v>0</v>
      </c>
      <c r="L342" s="33">
        <v>3</v>
      </c>
    </row>
    <row r="343" spans="1:12">
      <c r="A343" s="25" t="s">
        <v>1874</v>
      </c>
      <c r="B343" s="25" t="s">
        <v>1875</v>
      </c>
      <c r="C343" s="25" t="s">
        <v>1146</v>
      </c>
      <c r="D343" s="33">
        <v>128981</v>
      </c>
      <c r="E343" s="33">
        <v>116911</v>
      </c>
      <c r="F343" s="25" t="s">
        <v>85</v>
      </c>
      <c r="G343" s="33">
        <v>312</v>
      </c>
      <c r="H343" s="33">
        <v>312</v>
      </c>
      <c r="I343" s="33">
        <v>324</v>
      </c>
      <c r="J343" s="33">
        <v>12</v>
      </c>
      <c r="K343" s="33">
        <v>0</v>
      </c>
      <c r="L343" s="33">
        <v>12</v>
      </c>
    </row>
    <row r="344" spans="1:12">
      <c r="A344" s="25" t="s">
        <v>1876</v>
      </c>
      <c r="B344" s="25" t="s">
        <v>1877</v>
      </c>
      <c r="C344" s="25" t="s">
        <v>1146</v>
      </c>
      <c r="D344" s="33">
        <v>128980</v>
      </c>
      <c r="E344" s="33">
        <v>115748</v>
      </c>
      <c r="F344" s="25" t="s">
        <v>543</v>
      </c>
      <c r="G344" s="33">
        <v>480</v>
      </c>
      <c r="H344" s="33">
        <v>480</v>
      </c>
      <c r="I344" s="33">
        <v>574</v>
      </c>
      <c r="J344" s="33">
        <v>94</v>
      </c>
      <c r="K344" s="33">
        <v>228</v>
      </c>
      <c r="L344" s="33">
        <v>10</v>
      </c>
    </row>
    <row r="345" spans="1:12">
      <c r="A345" s="25" t="s">
        <v>1878</v>
      </c>
      <c r="B345" s="25" t="s">
        <v>1879</v>
      </c>
      <c r="C345" s="25" t="s">
        <v>1146</v>
      </c>
      <c r="D345" s="33">
        <v>128979</v>
      </c>
      <c r="E345" s="33">
        <v>116995</v>
      </c>
      <c r="F345" s="25" t="s">
        <v>547</v>
      </c>
      <c r="G345" s="33">
        <v>720</v>
      </c>
      <c r="H345" s="33">
        <v>720</v>
      </c>
      <c r="I345" s="33">
        <v>721</v>
      </c>
      <c r="J345" s="33">
        <v>1</v>
      </c>
      <c r="K345" s="33">
        <v>0</v>
      </c>
      <c r="L345" s="33">
        <v>1</v>
      </c>
    </row>
    <row r="346" spans="1:12">
      <c r="A346" s="25" t="s">
        <v>1880</v>
      </c>
      <c r="B346" s="25" t="s">
        <v>1881</v>
      </c>
      <c r="C346" s="25" t="s">
        <v>1146</v>
      </c>
      <c r="D346" s="33">
        <v>128978</v>
      </c>
      <c r="E346" s="33">
        <v>117414</v>
      </c>
      <c r="F346" s="25" t="s">
        <v>568</v>
      </c>
      <c r="G346" s="33">
        <v>35</v>
      </c>
      <c r="H346" s="33">
        <v>35</v>
      </c>
      <c r="I346" s="33">
        <v>95</v>
      </c>
      <c r="J346" s="33">
        <v>60</v>
      </c>
      <c r="K346" s="33">
        <v>0</v>
      </c>
      <c r="L346" s="33">
        <v>60</v>
      </c>
    </row>
    <row r="347" spans="1:12">
      <c r="A347" s="25" t="s">
        <v>1882</v>
      </c>
      <c r="B347" s="25" t="s">
        <v>1883</v>
      </c>
      <c r="C347" s="25" t="s">
        <v>1146</v>
      </c>
      <c r="D347" s="33">
        <v>128977</v>
      </c>
      <c r="E347" s="33">
        <v>117413</v>
      </c>
      <c r="F347" s="25" t="s">
        <v>568</v>
      </c>
      <c r="G347" s="33">
        <v>53</v>
      </c>
      <c r="H347" s="33">
        <v>53</v>
      </c>
      <c r="I347" s="33">
        <v>65</v>
      </c>
      <c r="J347" s="33">
        <v>12</v>
      </c>
      <c r="K347" s="33">
        <v>0</v>
      </c>
      <c r="L347" s="33">
        <v>12</v>
      </c>
    </row>
    <row r="348" spans="1:12">
      <c r="A348" s="25" t="s">
        <v>1884</v>
      </c>
      <c r="B348" s="25" t="s">
        <v>1885</v>
      </c>
      <c r="C348" s="25" t="s">
        <v>1146</v>
      </c>
      <c r="D348" s="33">
        <v>128975</v>
      </c>
      <c r="E348" s="33">
        <v>117315</v>
      </c>
      <c r="F348" s="25" t="s">
        <v>566</v>
      </c>
      <c r="G348" s="33">
        <v>36</v>
      </c>
      <c r="H348" s="33">
        <v>36</v>
      </c>
      <c r="I348" s="33">
        <v>37</v>
      </c>
      <c r="J348" s="33">
        <v>1</v>
      </c>
      <c r="K348" s="33">
        <v>0</v>
      </c>
      <c r="L348" s="33">
        <v>1</v>
      </c>
    </row>
    <row r="349" spans="1:12">
      <c r="A349" s="25" t="s">
        <v>1886</v>
      </c>
      <c r="B349" s="25" t="s">
        <v>1887</v>
      </c>
      <c r="C349" s="25" t="s">
        <v>1146</v>
      </c>
      <c r="D349" s="33">
        <v>128974</v>
      </c>
      <c r="E349" s="33">
        <v>116983</v>
      </c>
      <c r="F349" s="25" t="s">
        <v>210</v>
      </c>
      <c r="G349" s="33">
        <v>100</v>
      </c>
      <c r="H349" s="33">
        <v>100</v>
      </c>
      <c r="I349" s="33">
        <v>110</v>
      </c>
      <c r="J349" s="33">
        <v>10</v>
      </c>
      <c r="K349" s="33">
        <v>0</v>
      </c>
      <c r="L349" s="33">
        <v>10</v>
      </c>
    </row>
    <row r="350" spans="1:12">
      <c r="A350" s="25" t="s">
        <v>1888</v>
      </c>
      <c r="B350" s="25" t="s">
        <v>1889</v>
      </c>
      <c r="C350" s="25" t="s">
        <v>1146</v>
      </c>
      <c r="D350" s="33">
        <v>128972</v>
      </c>
      <c r="E350" s="33">
        <v>117413</v>
      </c>
      <c r="F350" s="25" t="s">
        <v>568</v>
      </c>
      <c r="G350" s="33">
        <v>50</v>
      </c>
      <c r="H350" s="33">
        <v>50</v>
      </c>
      <c r="I350" s="33">
        <v>100</v>
      </c>
      <c r="J350" s="33">
        <v>50</v>
      </c>
      <c r="K350" s="33">
        <v>0</v>
      </c>
      <c r="L350" s="33">
        <v>50</v>
      </c>
    </row>
    <row r="351" spans="1:12">
      <c r="A351" s="25" t="s">
        <v>1890</v>
      </c>
      <c r="B351" s="25" t="s">
        <v>1891</v>
      </c>
      <c r="C351" s="25" t="s">
        <v>1146</v>
      </c>
      <c r="D351" s="33">
        <v>128971</v>
      </c>
      <c r="E351" s="33">
        <v>117692</v>
      </c>
      <c r="F351" s="25" t="s">
        <v>46</v>
      </c>
      <c r="G351" s="33">
        <v>12</v>
      </c>
      <c r="H351" s="33">
        <v>12</v>
      </c>
      <c r="I351" s="33">
        <v>18</v>
      </c>
      <c r="J351" s="33">
        <v>6</v>
      </c>
      <c r="K351" s="33">
        <v>0</v>
      </c>
      <c r="L351" s="33">
        <v>6</v>
      </c>
    </row>
    <row r="352" spans="1:12">
      <c r="A352" s="25" t="s">
        <v>1892</v>
      </c>
      <c r="B352" s="25" t="s">
        <v>1893</v>
      </c>
      <c r="C352" s="25" t="s">
        <v>1146</v>
      </c>
      <c r="D352" s="33">
        <v>128970</v>
      </c>
      <c r="E352" s="33">
        <v>116583</v>
      </c>
      <c r="F352" s="25" t="s">
        <v>162</v>
      </c>
      <c r="G352" s="33">
        <v>156</v>
      </c>
      <c r="H352" s="33">
        <v>156</v>
      </c>
      <c r="I352" s="33">
        <v>157</v>
      </c>
      <c r="J352" s="33">
        <v>1</v>
      </c>
      <c r="K352" s="33">
        <v>0</v>
      </c>
      <c r="L352" s="33">
        <v>1</v>
      </c>
    </row>
    <row r="353" spans="1:12">
      <c r="A353" s="25" t="s">
        <v>1894</v>
      </c>
      <c r="B353" s="25" t="s">
        <v>1895</v>
      </c>
      <c r="C353" s="25" t="s">
        <v>1146</v>
      </c>
      <c r="D353" s="33">
        <v>128969</v>
      </c>
      <c r="E353" s="33">
        <v>117535</v>
      </c>
      <c r="F353" s="25" t="s">
        <v>66</v>
      </c>
      <c r="G353" s="33">
        <v>12</v>
      </c>
      <c r="H353" s="33">
        <v>12</v>
      </c>
      <c r="I353" s="33">
        <v>24</v>
      </c>
      <c r="J353" s="33">
        <v>12</v>
      </c>
      <c r="K353" s="33">
        <v>0</v>
      </c>
      <c r="L353" s="33">
        <v>12</v>
      </c>
    </row>
    <row r="354" spans="1:12">
      <c r="A354" s="25" t="s">
        <v>1896</v>
      </c>
      <c r="B354" s="25" t="s">
        <v>1897</v>
      </c>
      <c r="C354" s="25" t="s">
        <v>1146</v>
      </c>
      <c r="D354" s="33">
        <v>128968</v>
      </c>
      <c r="E354" s="33">
        <v>116995</v>
      </c>
      <c r="F354" s="25" t="s">
        <v>547</v>
      </c>
      <c r="G354" s="33">
        <v>576</v>
      </c>
      <c r="H354" s="33">
        <v>576</v>
      </c>
      <c r="I354" s="33">
        <v>588</v>
      </c>
      <c r="J354" s="33">
        <v>12</v>
      </c>
      <c r="K354" s="33">
        <v>12</v>
      </c>
      <c r="L354" s="33">
        <v>12</v>
      </c>
    </row>
    <row r="355" spans="1:12">
      <c r="A355" s="25" t="s">
        <v>1898</v>
      </c>
      <c r="B355" s="25" t="s">
        <v>1899</v>
      </c>
      <c r="C355" s="25" t="s">
        <v>1146</v>
      </c>
      <c r="D355" s="33">
        <v>128967</v>
      </c>
      <c r="E355" s="33">
        <v>114287</v>
      </c>
      <c r="F355" s="25" t="s">
        <v>567</v>
      </c>
      <c r="G355" s="33">
        <v>450</v>
      </c>
      <c r="H355" s="33">
        <v>450</v>
      </c>
      <c r="I355" s="33">
        <v>549</v>
      </c>
      <c r="J355" s="33">
        <v>99</v>
      </c>
      <c r="K355" s="33">
        <v>15</v>
      </c>
      <c r="L355" s="33">
        <v>55</v>
      </c>
    </row>
    <row r="356" spans="1:12">
      <c r="A356" s="25" t="s">
        <v>1900</v>
      </c>
      <c r="B356" s="25" t="s">
        <v>1901</v>
      </c>
      <c r="C356" s="25" t="s">
        <v>1146</v>
      </c>
      <c r="D356" s="33">
        <v>128966</v>
      </c>
      <c r="E356" s="33">
        <v>117692</v>
      </c>
      <c r="F356" s="25" t="s">
        <v>46</v>
      </c>
      <c r="G356" s="33">
        <v>24</v>
      </c>
      <c r="H356" s="33">
        <v>24</v>
      </c>
      <c r="I356" s="33">
        <v>36</v>
      </c>
      <c r="J356" s="33">
        <v>12</v>
      </c>
      <c r="K356" s="33">
        <v>0</v>
      </c>
      <c r="L356" s="33">
        <v>12</v>
      </c>
    </row>
    <row r="357" spans="1:12">
      <c r="A357" s="25" t="s">
        <v>1902</v>
      </c>
      <c r="B357" s="25" t="s">
        <v>1903</v>
      </c>
      <c r="C357" s="25" t="s">
        <v>1146</v>
      </c>
      <c r="D357" s="33">
        <v>128965</v>
      </c>
      <c r="E357" s="33">
        <v>116424</v>
      </c>
      <c r="F357" s="25" t="s">
        <v>141</v>
      </c>
      <c r="G357" s="33">
        <v>6</v>
      </c>
      <c r="H357" s="33">
        <v>6</v>
      </c>
      <c r="I357" s="33">
        <v>12</v>
      </c>
      <c r="J357" s="33">
        <v>6</v>
      </c>
      <c r="K357" s="33">
        <v>0</v>
      </c>
      <c r="L357" s="33">
        <v>6</v>
      </c>
    </row>
    <row r="358" spans="1:12">
      <c r="A358" s="25" t="s">
        <v>1904</v>
      </c>
      <c r="B358" s="25" t="s">
        <v>1905</v>
      </c>
      <c r="C358" s="25" t="s">
        <v>1146</v>
      </c>
      <c r="D358" s="33">
        <v>128963</v>
      </c>
      <c r="E358" s="33">
        <v>114287</v>
      </c>
      <c r="F358" s="25" t="s">
        <v>567</v>
      </c>
      <c r="G358" s="33">
        <v>200</v>
      </c>
      <c r="H358" s="33">
        <v>200</v>
      </c>
      <c r="I358" s="33">
        <v>203</v>
      </c>
      <c r="J358" s="33">
        <v>3</v>
      </c>
      <c r="K358" s="33">
        <v>0</v>
      </c>
      <c r="L358" s="33">
        <v>3</v>
      </c>
    </row>
    <row r="359" spans="1:12">
      <c r="A359" s="25" t="s">
        <v>1906</v>
      </c>
      <c r="B359" s="25" t="s">
        <v>1907</v>
      </c>
      <c r="C359" s="25" t="s">
        <v>1146</v>
      </c>
      <c r="D359" s="33">
        <v>128962</v>
      </c>
      <c r="E359" s="33">
        <v>116983</v>
      </c>
      <c r="F359" s="25" t="s">
        <v>210</v>
      </c>
      <c r="G359" s="33">
        <v>12</v>
      </c>
      <c r="H359" s="33">
        <v>12</v>
      </c>
      <c r="I359" s="33">
        <v>24</v>
      </c>
      <c r="J359" s="33">
        <v>12</v>
      </c>
      <c r="K359" s="33">
        <v>0</v>
      </c>
      <c r="L359" s="33">
        <v>12</v>
      </c>
    </row>
    <row r="360" spans="1:12">
      <c r="A360" s="25" t="s">
        <v>1908</v>
      </c>
      <c r="B360" s="25" t="s">
        <v>1909</v>
      </c>
      <c r="C360" s="25" t="s">
        <v>1146</v>
      </c>
      <c r="D360" s="33">
        <v>128960</v>
      </c>
      <c r="E360" s="33">
        <v>117650</v>
      </c>
      <c r="F360" s="25" t="s">
        <v>153</v>
      </c>
      <c r="G360" s="33">
        <v>288</v>
      </c>
      <c r="H360" s="33">
        <v>288</v>
      </c>
      <c r="I360" s="33">
        <v>290</v>
      </c>
      <c r="J360" s="33">
        <v>2</v>
      </c>
      <c r="K360" s="33">
        <v>0</v>
      </c>
      <c r="L360" s="33">
        <v>2</v>
      </c>
    </row>
    <row r="361" spans="1:12">
      <c r="A361" s="25" t="s">
        <v>1910</v>
      </c>
      <c r="B361" s="25" t="s">
        <v>1911</v>
      </c>
      <c r="C361" s="25" t="s">
        <v>1146</v>
      </c>
      <c r="D361" s="33">
        <v>128958</v>
      </c>
      <c r="E361" s="33">
        <v>116729</v>
      </c>
      <c r="F361" s="25" t="s">
        <v>568</v>
      </c>
      <c r="G361" s="33">
        <v>155</v>
      </c>
      <c r="H361" s="33">
        <v>155</v>
      </c>
      <c r="I361" s="33">
        <v>156</v>
      </c>
      <c r="J361" s="33">
        <v>1</v>
      </c>
      <c r="K361" s="33">
        <v>0</v>
      </c>
      <c r="L361" s="33">
        <v>1</v>
      </c>
    </row>
    <row r="362" spans="1:12">
      <c r="A362" s="25" t="s">
        <v>1912</v>
      </c>
      <c r="B362" s="25" t="s">
        <v>1913</v>
      </c>
      <c r="C362" s="25" t="s">
        <v>1146</v>
      </c>
      <c r="D362" s="33">
        <v>128944</v>
      </c>
      <c r="E362" s="33">
        <v>116879</v>
      </c>
      <c r="F362" s="25" t="s">
        <v>192</v>
      </c>
      <c r="G362" s="33">
        <v>12</v>
      </c>
      <c r="H362" s="33">
        <v>12</v>
      </c>
      <c r="I362" s="33">
        <v>24</v>
      </c>
      <c r="J362" s="33">
        <v>12</v>
      </c>
      <c r="K362" s="33">
        <v>0</v>
      </c>
      <c r="L362" s="33">
        <v>12</v>
      </c>
    </row>
    <row r="363" spans="1:12">
      <c r="A363" s="25" t="s">
        <v>1914</v>
      </c>
      <c r="B363" s="25" t="s">
        <v>1915</v>
      </c>
      <c r="C363" s="25" t="s">
        <v>1146</v>
      </c>
      <c r="D363" s="33">
        <v>128936</v>
      </c>
      <c r="E363" s="33">
        <v>117058</v>
      </c>
      <c r="F363" s="25" t="s">
        <v>498</v>
      </c>
      <c r="G363" s="33">
        <v>11</v>
      </c>
      <c r="H363" s="33">
        <v>11</v>
      </c>
      <c r="I363" s="33">
        <v>12</v>
      </c>
      <c r="J363" s="33">
        <v>1</v>
      </c>
      <c r="K363" s="33">
        <v>0</v>
      </c>
      <c r="L363" s="33">
        <v>1</v>
      </c>
    </row>
    <row r="364" spans="1:12">
      <c r="A364" s="25" t="s">
        <v>1916</v>
      </c>
      <c r="B364" s="25" t="s">
        <v>1917</v>
      </c>
      <c r="C364" s="25" t="s">
        <v>1146</v>
      </c>
      <c r="D364" s="33">
        <v>128935</v>
      </c>
      <c r="E364" s="33">
        <v>114287</v>
      </c>
      <c r="F364" s="25" t="s">
        <v>567</v>
      </c>
      <c r="G364" s="33">
        <v>200</v>
      </c>
      <c r="H364" s="33">
        <v>200</v>
      </c>
      <c r="I364" s="33">
        <v>243</v>
      </c>
      <c r="J364" s="33">
        <v>43</v>
      </c>
      <c r="K364" s="33">
        <v>0</v>
      </c>
      <c r="L364" s="33">
        <v>65</v>
      </c>
    </row>
    <row r="365" spans="1:12">
      <c r="A365" s="25" t="s">
        <v>1918</v>
      </c>
      <c r="B365" s="25" t="s">
        <v>1919</v>
      </c>
      <c r="C365" s="25" t="s">
        <v>1146</v>
      </c>
      <c r="D365" s="33">
        <v>128934</v>
      </c>
      <c r="E365" s="33">
        <v>116983</v>
      </c>
      <c r="F365" s="25" t="s">
        <v>210</v>
      </c>
      <c r="G365" s="33">
        <v>240</v>
      </c>
      <c r="H365" s="33">
        <v>240</v>
      </c>
      <c r="I365" s="33">
        <v>250</v>
      </c>
      <c r="J365" s="33">
        <v>10</v>
      </c>
      <c r="K365" s="33">
        <v>1</v>
      </c>
      <c r="L365" s="33">
        <v>10</v>
      </c>
    </row>
    <row r="366" spans="1:12">
      <c r="A366" s="25" t="s">
        <v>1920</v>
      </c>
      <c r="B366" s="25" t="s">
        <v>1921</v>
      </c>
      <c r="C366" s="25" t="s">
        <v>1146</v>
      </c>
      <c r="D366" s="33">
        <v>128931</v>
      </c>
      <c r="E366" s="33">
        <v>117177</v>
      </c>
      <c r="F366" s="25" t="s">
        <v>62</v>
      </c>
      <c r="G366" s="33">
        <v>24</v>
      </c>
      <c r="H366" s="33">
        <v>24</v>
      </c>
      <c r="I366" s="33">
        <v>28</v>
      </c>
      <c r="J366" s="33">
        <v>4</v>
      </c>
      <c r="K366" s="33">
        <v>0</v>
      </c>
      <c r="L366" s="33">
        <v>4</v>
      </c>
    </row>
    <row r="367" spans="1:12">
      <c r="A367" s="25" t="s">
        <v>1922</v>
      </c>
      <c r="B367" s="25" t="s">
        <v>1923</v>
      </c>
      <c r="C367" s="25" t="s">
        <v>1271</v>
      </c>
      <c r="D367" s="25" t="s">
        <v>1924</v>
      </c>
      <c r="E367" s="25" t="s">
        <v>1925</v>
      </c>
      <c r="F367" s="25" t="s">
        <v>1061</v>
      </c>
      <c r="G367" s="33">
        <v>228</v>
      </c>
      <c r="H367" s="33">
        <v>420</v>
      </c>
      <c r="I367" s="33">
        <v>626</v>
      </c>
      <c r="J367" s="33">
        <v>398</v>
      </c>
      <c r="K367" s="33">
        <v>637</v>
      </c>
      <c r="L367" s="33">
        <v>206</v>
      </c>
    </row>
    <row r="368" spans="1:12">
      <c r="A368" s="25" t="s">
        <v>1926</v>
      </c>
      <c r="B368" s="25" t="s">
        <v>1927</v>
      </c>
      <c r="C368" s="25" t="s">
        <v>1146</v>
      </c>
      <c r="D368" s="33">
        <v>128926</v>
      </c>
      <c r="E368" s="33">
        <v>117515</v>
      </c>
      <c r="F368" s="25" t="s">
        <v>68</v>
      </c>
      <c r="G368" s="33">
        <v>48</v>
      </c>
      <c r="H368" s="33">
        <v>48</v>
      </c>
      <c r="I368" s="33">
        <v>52</v>
      </c>
      <c r="J368" s="33">
        <v>4</v>
      </c>
      <c r="K368" s="33">
        <v>0</v>
      </c>
      <c r="L368" s="33">
        <v>4</v>
      </c>
    </row>
    <row r="369" spans="1:12">
      <c r="A369" s="25" t="s">
        <v>1928</v>
      </c>
      <c r="B369" s="25" t="s">
        <v>1929</v>
      </c>
      <c r="C369" s="25" t="s">
        <v>1146</v>
      </c>
      <c r="D369" s="33">
        <v>128925</v>
      </c>
      <c r="E369" s="33">
        <v>117176</v>
      </c>
      <c r="F369" s="25" t="s">
        <v>62</v>
      </c>
      <c r="G369" s="33">
        <v>204</v>
      </c>
      <c r="H369" s="33">
        <v>336</v>
      </c>
      <c r="I369" s="33">
        <v>553</v>
      </c>
      <c r="J369" s="33">
        <v>349</v>
      </c>
      <c r="K369" s="33">
        <v>564</v>
      </c>
      <c r="L369" s="33">
        <v>217</v>
      </c>
    </row>
    <row r="370" spans="1:12">
      <c r="A370" s="25" t="s">
        <v>1930</v>
      </c>
      <c r="B370" s="25" t="s">
        <v>1931</v>
      </c>
      <c r="C370" s="25" t="s">
        <v>1146</v>
      </c>
      <c r="D370" s="33">
        <v>128924</v>
      </c>
      <c r="E370" s="33">
        <v>117177</v>
      </c>
      <c r="F370" s="25" t="s">
        <v>62</v>
      </c>
      <c r="G370" s="33">
        <v>42</v>
      </c>
      <c r="H370" s="33">
        <v>42</v>
      </c>
      <c r="I370" s="33">
        <v>44</v>
      </c>
      <c r="J370" s="33">
        <v>2</v>
      </c>
      <c r="K370" s="33">
        <v>3</v>
      </c>
      <c r="L370" s="33">
        <v>2</v>
      </c>
    </row>
    <row r="371" spans="1:12">
      <c r="A371" s="25" t="s">
        <v>1932</v>
      </c>
      <c r="B371" s="25" t="s">
        <v>1933</v>
      </c>
      <c r="C371" s="25" t="s">
        <v>1146</v>
      </c>
      <c r="D371" s="33">
        <v>128923</v>
      </c>
      <c r="E371" s="33">
        <v>115720</v>
      </c>
      <c r="F371" s="25" t="s">
        <v>126</v>
      </c>
      <c r="G371" s="33">
        <v>70</v>
      </c>
      <c r="H371" s="33">
        <v>70</v>
      </c>
      <c r="I371" s="33">
        <v>71</v>
      </c>
      <c r="J371" s="33">
        <v>1</v>
      </c>
      <c r="K371" s="33">
        <v>0</v>
      </c>
      <c r="L371" s="33">
        <v>1</v>
      </c>
    </row>
    <row r="372" spans="1:12">
      <c r="A372" s="25" t="s">
        <v>1934</v>
      </c>
      <c r="B372" s="25" t="s">
        <v>1935</v>
      </c>
      <c r="C372" s="25" t="s">
        <v>1146</v>
      </c>
      <c r="D372" s="33">
        <v>128922</v>
      </c>
      <c r="E372" s="33">
        <v>117692</v>
      </c>
      <c r="F372" s="25" t="s">
        <v>46</v>
      </c>
      <c r="G372" s="33">
        <v>528</v>
      </c>
      <c r="H372" s="33">
        <v>528</v>
      </c>
      <c r="I372" s="33">
        <v>539</v>
      </c>
      <c r="J372" s="33">
        <v>11</v>
      </c>
      <c r="K372" s="33">
        <v>0</v>
      </c>
      <c r="L372" s="33">
        <v>11</v>
      </c>
    </row>
    <row r="373" spans="1:12">
      <c r="A373" s="25" t="s">
        <v>1936</v>
      </c>
      <c r="B373" s="25" t="s">
        <v>1937</v>
      </c>
      <c r="C373" s="25" t="s">
        <v>1146</v>
      </c>
      <c r="D373" s="33">
        <v>128921</v>
      </c>
      <c r="E373" s="33">
        <v>116766</v>
      </c>
      <c r="F373" s="25" t="s">
        <v>137</v>
      </c>
      <c r="G373" s="33">
        <v>180</v>
      </c>
      <c r="H373" s="33">
        <v>180</v>
      </c>
      <c r="I373" s="33">
        <v>186</v>
      </c>
      <c r="J373" s="33">
        <v>6</v>
      </c>
      <c r="K373" s="33">
        <v>0</v>
      </c>
      <c r="L373" s="33">
        <v>6</v>
      </c>
    </row>
    <row r="374" spans="1:12">
      <c r="A374" s="25" t="s">
        <v>1938</v>
      </c>
      <c r="B374" s="25" t="s">
        <v>1939</v>
      </c>
      <c r="C374" s="25" t="s">
        <v>1146</v>
      </c>
      <c r="D374" s="33">
        <v>128920</v>
      </c>
      <c r="E374" s="33">
        <v>116160</v>
      </c>
      <c r="F374" s="25" t="s">
        <v>46</v>
      </c>
      <c r="G374" s="33">
        <v>168</v>
      </c>
      <c r="H374" s="33">
        <v>171</v>
      </c>
      <c r="I374" s="33">
        <v>171</v>
      </c>
      <c r="J374" s="33">
        <v>3</v>
      </c>
      <c r="K374" s="33">
        <v>96</v>
      </c>
      <c r="L374" s="33">
        <v>3</v>
      </c>
    </row>
    <row r="375" spans="1:12">
      <c r="A375" s="25" t="s">
        <v>1940</v>
      </c>
      <c r="B375" s="25" t="s">
        <v>1941</v>
      </c>
      <c r="C375" s="25" t="s">
        <v>1146</v>
      </c>
      <c r="D375" s="33">
        <v>128916</v>
      </c>
      <c r="E375" s="33">
        <v>116160</v>
      </c>
      <c r="F375" s="25" t="s">
        <v>46</v>
      </c>
      <c r="G375" s="33">
        <v>252</v>
      </c>
      <c r="H375" s="33">
        <v>362</v>
      </c>
      <c r="I375" s="33">
        <v>362</v>
      </c>
      <c r="J375" s="33">
        <v>110</v>
      </c>
      <c r="K375" s="33">
        <v>0</v>
      </c>
      <c r="L375" s="33">
        <v>110</v>
      </c>
    </row>
    <row r="376" spans="1:12">
      <c r="A376" s="25" t="s">
        <v>1942</v>
      </c>
      <c r="B376" s="25" t="s">
        <v>1943</v>
      </c>
      <c r="C376" s="25" t="s">
        <v>1146</v>
      </c>
      <c r="D376" s="33">
        <v>128915</v>
      </c>
      <c r="E376" s="33">
        <v>116319</v>
      </c>
      <c r="F376" s="25" t="s">
        <v>523</v>
      </c>
      <c r="G376" s="33">
        <v>96</v>
      </c>
      <c r="H376" s="33">
        <v>96</v>
      </c>
      <c r="I376" s="33">
        <v>142</v>
      </c>
      <c r="J376" s="33">
        <v>46</v>
      </c>
      <c r="K376" s="33">
        <v>0</v>
      </c>
      <c r="L376" s="33">
        <v>46</v>
      </c>
    </row>
    <row r="377" spans="1:12">
      <c r="A377" s="25" t="s">
        <v>1944</v>
      </c>
      <c r="B377" s="25" t="s">
        <v>1945</v>
      </c>
      <c r="C377" s="25" t="s">
        <v>1146</v>
      </c>
      <c r="D377" s="33">
        <v>128914</v>
      </c>
      <c r="E377" s="33">
        <v>115952</v>
      </c>
      <c r="F377" s="25" t="s">
        <v>297</v>
      </c>
      <c r="G377" s="33">
        <v>3</v>
      </c>
      <c r="H377" s="33">
        <v>3</v>
      </c>
      <c r="I377" s="33">
        <v>10</v>
      </c>
      <c r="J377" s="33">
        <v>7</v>
      </c>
      <c r="K377" s="33">
        <v>0</v>
      </c>
      <c r="L377" s="33">
        <v>7</v>
      </c>
    </row>
    <row r="378" spans="1:12">
      <c r="A378" s="25" t="s">
        <v>1946</v>
      </c>
      <c r="B378" s="25" t="s">
        <v>1947</v>
      </c>
      <c r="C378" s="25" t="s">
        <v>1271</v>
      </c>
      <c r="D378" s="25" t="s">
        <v>1948</v>
      </c>
      <c r="E378" s="25" t="s">
        <v>1949</v>
      </c>
      <c r="F378" s="25" t="s">
        <v>1058</v>
      </c>
      <c r="G378" s="33">
        <v>6960</v>
      </c>
      <c r="H378" s="33">
        <v>6960</v>
      </c>
      <c r="I378" s="33">
        <v>7321</v>
      </c>
      <c r="J378" s="33">
        <v>361</v>
      </c>
      <c r="K378" s="33">
        <v>27</v>
      </c>
      <c r="L378" s="33">
        <v>361</v>
      </c>
    </row>
    <row r="379" spans="1:12">
      <c r="A379" s="25" t="s">
        <v>1950</v>
      </c>
      <c r="B379" s="25" t="s">
        <v>1951</v>
      </c>
      <c r="C379" s="25" t="s">
        <v>1146</v>
      </c>
      <c r="D379" s="33">
        <v>128908</v>
      </c>
      <c r="E379" s="33">
        <v>117692</v>
      </c>
      <c r="F379" s="25" t="s">
        <v>46</v>
      </c>
      <c r="G379" s="33">
        <v>156</v>
      </c>
      <c r="H379" s="33">
        <v>156</v>
      </c>
      <c r="I379" s="33">
        <v>300</v>
      </c>
      <c r="J379" s="33">
        <v>144</v>
      </c>
      <c r="K379" s="33">
        <v>157</v>
      </c>
      <c r="L379" s="33">
        <v>144</v>
      </c>
    </row>
    <row r="380" spans="1:12">
      <c r="A380" s="25" t="s">
        <v>1952</v>
      </c>
      <c r="B380" s="25" t="s">
        <v>1953</v>
      </c>
      <c r="C380" s="25" t="s">
        <v>1146</v>
      </c>
      <c r="D380" s="33">
        <v>128906</v>
      </c>
      <c r="E380" s="33">
        <v>117491</v>
      </c>
      <c r="F380" s="25" t="s">
        <v>821</v>
      </c>
      <c r="G380" s="33">
        <v>72</v>
      </c>
      <c r="H380" s="33">
        <v>72</v>
      </c>
      <c r="I380" s="33">
        <v>73</v>
      </c>
      <c r="J380" s="33">
        <v>1</v>
      </c>
      <c r="K380" s="33">
        <v>0</v>
      </c>
      <c r="L380" s="33">
        <v>1</v>
      </c>
    </row>
    <row r="381" spans="1:12">
      <c r="A381" s="25" t="s">
        <v>1954</v>
      </c>
      <c r="B381" s="25" t="s">
        <v>1955</v>
      </c>
      <c r="C381" s="25" t="s">
        <v>1146</v>
      </c>
      <c r="D381" s="33">
        <v>128905</v>
      </c>
      <c r="E381" s="33">
        <v>115720</v>
      </c>
      <c r="F381" s="25" t="s">
        <v>126</v>
      </c>
      <c r="G381" s="33">
        <v>50</v>
      </c>
      <c r="H381" s="33">
        <v>50</v>
      </c>
      <c r="I381" s="33">
        <v>64</v>
      </c>
      <c r="J381" s="33">
        <v>14</v>
      </c>
      <c r="K381" s="33">
        <v>0</v>
      </c>
      <c r="L381" s="33">
        <v>14</v>
      </c>
    </row>
    <row r="382" spans="1:12">
      <c r="A382" s="25" t="s">
        <v>1956</v>
      </c>
      <c r="B382" s="25" t="s">
        <v>1957</v>
      </c>
      <c r="C382" s="25" t="s">
        <v>1271</v>
      </c>
      <c r="D382" s="25" t="s">
        <v>1958</v>
      </c>
      <c r="E382" s="25" t="s">
        <v>1816</v>
      </c>
      <c r="F382" s="25" t="s">
        <v>1056</v>
      </c>
      <c r="G382" s="33">
        <v>192</v>
      </c>
      <c r="H382" s="33">
        <v>192</v>
      </c>
      <c r="I382" s="33">
        <v>320</v>
      </c>
      <c r="J382" s="33">
        <v>128</v>
      </c>
      <c r="K382" s="33">
        <v>0</v>
      </c>
      <c r="L382" s="33">
        <v>128</v>
      </c>
    </row>
    <row r="383" spans="1:12">
      <c r="A383" s="25" t="s">
        <v>1959</v>
      </c>
      <c r="B383" s="25" t="s">
        <v>1960</v>
      </c>
      <c r="C383" s="25" t="s">
        <v>1146</v>
      </c>
      <c r="D383" s="33">
        <v>128901</v>
      </c>
      <c r="E383" s="33">
        <v>117692</v>
      </c>
      <c r="F383" s="25" t="s">
        <v>46</v>
      </c>
      <c r="G383" s="33">
        <v>180</v>
      </c>
      <c r="H383" s="33">
        <v>180</v>
      </c>
      <c r="I383" s="33">
        <v>528</v>
      </c>
      <c r="J383" s="33">
        <v>348</v>
      </c>
      <c r="K383" s="33">
        <v>0</v>
      </c>
      <c r="L383" s="33">
        <v>348</v>
      </c>
    </row>
    <row r="384" spans="1:12">
      <c r="A384" s="25" t="s">
        <v>1961</v>
      </c>
      <c r="B384" s="25" t="s">
        <v>1962</v>
      </c>
      <c r="C384" s="25" t="s">
        <v>1146</v>
      </c>
      <c r="D384" s="33">
        <v>128900</v>
      </c>
      <c r="E384" s="33">
        <v>116995</v>
      </c>
      <c r="F384" s="25" t="s">
        <v>547</v>
      </c>
      <c r="G384" s="33">
        <v>36</v>
      </c>
      <c r="H384" s="33">
        <v>36</v>
      </c>
      <c r="I384" s="33">
        <v>48</v>
      </c>
      <c r="J384" s="33">
        <v>12</v>
      </c>
      <c r="K384" s="33">
        <v>0</v>
      </c>
      <c r="L384" s="33">
        <v>12</v>
      </c>
    </row>
    <row r="385" spans="1:12">
      <c r="A385" s="25" t="s">
        <v>1963</v>
      </c>
      <c r="B385" s="25" t="s">
        <v>1964</v>
      </c>
      <c r="C385" s="25" t="s">
        <v>1146</v>
      </c>
      <c r="D385" s="33">
        <v>128899</v>
      </c>
      <c r="E385" s="33">
        <v>117485</v>
      </c>
      <c r="F385" s="25" t="s">
        <v>818</v>
      </c>
      <c r="G385" s="33">
        <v>96</v>
      </c>
      <c r="H385" s="33">
        <v>96</v>
      </c>
      <c r="I385" s="33">
        <v>97</v>
      </c>
      <c r="J385" s="33">
        <v>1</v>
      </c>
      <c r="K385" s="33">
        <v>0</v>
      </c>
      <c r="L385" s="33">
        <v>1</v>
      </c>
    </row>
    <row r="386" spans="1:12">
      <c r="A386" s="25" t="s">
        <v>1965</v>
      </c>
      <c r="B386" s="25" t="s">
        <v>1966</v>
      </c>
      <c r="C386" s="25" t="s">
        <v>1146</v>
      </c>
      <c r="D386" s="33">
        <v>128898</v>
      </c>
      <c r="E386" s="33">
        <v>117692</v>
      </c>
      <c r="F386" s="25" t="s">
        <v>46</v>
      </c>
      <c r="G386" s="33">
        <v>12</v>
      </c>
      <c r="H386" s="33">
        <v>12</v>
      </c>
      <c r="I386" s="33">
        <v>24</v>
      </c>
      <c r="J386" s="33">
        <v>12</v>
      </c>
      <c r="K386" s="33">
        <v>0</v>
      </c>
      <c r="L386" s="33">
        <v>12</v>
      </c>
    </row>
    <row r="387" spans="1:12">
      <c r="A387" s="25" t="s">
        <v>1967</v>
      </c>
      <c r="B387" s="25" t="s">
        <v>1968</v>
      </c>
      <c r="C387" s="25" t="s">
        <v>1146</v>
      </c>
      <c r="D387" s="33">
        <v>128896</v>
      </c>
      <c r="E387" s="33">
        <v>117692</v>
      </c>
      <c r="F387" s="25" t="s">
        <v>46</v>
      </c>
      <c r="G387" s="33">
        <v>60</v>
      </c>
      <c r="H387" s="33">
        <v>60</v>
      </c>
      <c r="I387" s="33">
        <v>72</v>
      </c>
      <c r="J387" s="33">
        <v>12</v>
      </c>
      <c r="K387" s="33">
        <v>0</v>
      </c>
      <c r="L387" s="33">
        <v>12</v>
      </c>
    </row>
    <row r="388" spans="1:12">
      <c r="A388" s="25" t="s">
        <v>1969</v>
      </c>
      <c r="B388" s="25" t="s">
        <v>1970</v>
      </c>
      <c r="C388" s="25" t="s">
        <v>1146</v>
      </c>
      <c r="D388" s="33">
        <v>128895</v>
      </c>
      <c r="E388" s="33">
        <v>117692</v>
      </c>
      <c r="F388" s="25" t="s">
        <v>46</v>
      </c>
      <c r="G388" s="33">
        <v>24</v>
      </c>
      <c r="H388" s="33">
        <v>24</v>
      </c>
      <c r="I388" s="33">
        <v>36</v>
      </c>
      <c r="J388" s="33">
        <v>12</v>
      </c>
      <c r="K388" s="33">
        <v>0</v>
      </c>
      <c r="L388" s="33">
        <v>12</v>
      </c>
    </row>
    <row r="389" spans="1:12">
      <c r="A389" s="25" t="s">
        <v>1971</v>
      </c>
      <c r="B389" s="25" t="s">
        <v>1972</v>
      </c>
      <c r="C389" s="25" t="s">
        <v>1146</v>
      </c>
      <c r="D389" s="33">
        <v>128894</v>
      </c>
      <c r="E389" s="33">
        <v>117413</v>
      </c>
      <c r="F389" s="25" t="s">
        <v>568</v>
      </c>
      <c r="G389" s="33">
        <v>19</v>
      </c>
      <c r="H389" s="33">
        <v>19</v>
      </c>
      <c r="I389" s="33">
        <v>20</v>
      </c>
      <c r="J389" s="33">
        <v>1</v>
      </c>
      <c r="K389" s="33">
        <v>0</v>
      </c>
      <c r="L389" s="33">
        <v>1</v>
      </c>
    </row>
    <row r="390" spans="1:12">
      <c r="A390" s="25" t="s">
        <v>1973</v>
      </c>
      <c r="B390" s="25" t="s">
        <v>1974</v>
      </c>
      <c r="C390" s="25" t="s">
        <v>1146</v>
      </c>
      <c r="D390" s="33">
        <v>128893</v>
      </c>
      <c r="E390" s="33">
        <v>115135</v>
      </c>
      <c r="F390" s="25" t="s">
        <v>68</v>
      </c>
      <c r="G390" s="33">
        <v>40</v>
      </c>
      <c r="H390" s="33">
        <v>40</v>
      </c>
      <c r="I390" s="33">
        <v>41</v>
      </c>
      <c r="J390" s="33">
        <v>1</v>
      </c>
      <c r="K390" s="33">
        <v>0</v>
      </c>
      <c r="L390" s="33">
        <v>1</v>
      </c>
    </row>
    <row r="391" spans="1:12">
      <c r="A391" s="25" t="s">
        <v>1975</v>
      </c>
      <c r="B391" s="25" t="s">
        <v>1976</v>
      </c>
      <c r="C391" s="25" t="s">
        <v>1146</v>
      </c>
      <c r="D391" s="33">
        <v>128892</v>
      </c>
      <c r="E391" s="33">
        <v>117692</v>
      </c>
      <c r="F391" s="25" t="s">
        <v>46</v>
      </c>
      <c r="G391" s="33">
        <v>60</v>
      </c>
      <c r="H391" s="33">
        <v>60</v>
      </c>
      <c r="I391" s="33">
        <v>252</v>
      </c>
      <c r="J391" s="33">
        <v>192</v>
      </c>
      <c r="K391" s="33">
        <v>0</v>
      </c>
      <c r="L391" s="33">
        <v>192</v>
      </c>
    </row>
    <row r="392" spans="1:12">
      <c r="A392" s="25" t="s">
        <v>1977</v>
      </c>
      <c r="B392" s="25" t="s">
        <v>1978</v>
      </c>
      <c r="C392" s="25" t="s">
        <v>1146</v>
      </c>
      <c r="D392" s="33">
        <v>128891</v>
      </c>
      <c r="E392" s="33">
        <v>116583</v>
      </c>
      <c r="F392" s="25" t="s">
        <v>162</v>
      </c>
      <c r="G392" s="33">
        <v>100</v>
      </c>
      <c r="H392" s="33">
        <v>100</v>
      </c>
      <c r="I392" s="33">
        <v>103</v>
      </c>
      <c r="J392" s="33">
        <v>3</v>
      </c>
      <c r="K392" s="33">
        <v>1</v>
      </c>
      <c r="L392" s="33">
        <v>2</v>
      </c>
    </row>
    <row r="393" spans="1:12">
      <c r="A393" s="25" t="s">
        <v>1979</v>
      </c>
      <c r="B393" s="25" t="s">
        <v>1980</v>
      </c>
      <c r="C393" s="25" t="s">
        <v>1146</v>
      </c>
      <c r="D393" s="33">
        <v>128889</v>
      </c>
      <c r="E393" s="33">
        <v>117214</v>
      </c>
      <c r="F393" s="25" t="s">
        <v>78</v>
      </c>
      <c r="G393" s="33">
        <v>6</v>
      </c>
      <c r="H393" s="33">
        <v>6</v>
      </c>
      <c r="I393" s="33">
        <v>10</v>
      </c>
      <c r="J393" s="33">
        <v>4</v>
      </c>
      <c r="K393" s="33">
        <v>0</v>
      </c>
      <c r="L393" s="33">
        <v>4</v>
      </c>
    </row>
    <row r="394" spans="1:12">
      <c r="A394" s="25" t="s">
        <v>1981</v>
      </c>
      <c r="B394" s="25" t="s">
        <v>1982</v>
      </c>
      <c r="C394" s="25" t="s">
        <v>1146</v>
      </c>
      <c r="D394" s="33">
        <v>128888</v>
      </c>
      <c r="E394" s="33">
        <v>116995</v>
      </c>
      <c r="F394" s="25" t="s">
        <v>547</v>
      </c>
      <c r="G394" s="33">
        <v>504</v>
      </c>
      <c r="H394" s="33">
        <v>504</v>
      </c>
      <c r="I394" s="33">
        <v>516</v>
      </c>
      <c r="J394" s="33">
        <v>12</v>
      </c>
      <c r="K394" s="33">
        <v>0</v>
      </c>
      <c r="L394" s="33">
        <v>12</v>
      </c>
    </row>
    <row r="395" spans="1:12">
      <c r="A395" s="25" t="s">
        <v>1983</v>
      </c>
      <c r="B395" s="25" t="s">
        <v>1984</v>
      </c>
      <c r="C395" s="25" t="s">
        <v>1146</v>
      </c>
      <c r="D395" s="33">
        <v>128887</v>
      </c>
      <c r="E395" s="33">
        <v>117413</v>
      </c>
      <c r="F395" s="25" t="s">
        <v>568</v>
      </c>
      <c r="G395" s="33">
        <v>18</v>
      </c>
      <c r="H395" s="33">
        <v>18</v>
      </c>
      <c r="I395" s="33">
        <v>19</v>
      </c>
      <c r="J395" s="33">
        <v>1</v>
      </c>
      <c r="K395" s="33">
        <v>0</v>
      </c>
      <c r="L395" s="33">
        <v>1</v>
      </c>
    </row>
    <row r="396" spans="1:12">
      <c r="A396" s="25" t="s">
        <v>1985</v>
      </c>
      <c r="B396" s="25" t="s">
        <v>1986</v>
      </c>
      <c r="C396" s="25" t="s">
        <v>1146</v>
      </c>
      <c r="D396" s="33">
        <v>128884</v>
      </c>
      <c r="E396" s="33">
        <v>116995</v>
      </c>
      <c r="F396" s="25" t="s">
        <v>547</v>
      </c>
      <c r="G396" s="33">
        <v>168</v>
      </c>
      <c r="H396" s="33">
        <v>168</v>
      </c>
      <c r="I396" s="33">
        <v>180</v>
      </c>
      <c r="J396" s="33">
        <v>12</v>
      </c>
      <c r="K396" s="33">
        <v>0</v>
      </c>
      <c r="L396" s="33">
        <v>12</v>
      </c>
    </row>
    <row r="397" spans="1:12">
      <c r="A397" s="25" t="s">
        <v>1987</v>
      </c>
      <c r="B397" s="25" t="s">
        <v>1988</v>
      </c>
      <c r="C397" s="25" t="s">
        <v>1146</v>
      </c>
      <c r="D397" s="33">
        <v>128882</v>
      </c>
      <c r="E397" s="33">
        <v>115420</v>
      </c>
      <c r="F397" s="25" t="s">
        <v>559</v>
      </c>
      <c r="G397" s="33">
        <v>60</v>
      </c>
      <c r="H397" s="33">
        <v>61</v>
      </c>
      <c r="I397" s="33">
        <v>61</v>
      </c>
      <c r="J397" s="33">
        <v>1</v>
      </c>
      <c r="K397" s="33">
        <v>0</v>
      </c>
      <c r="L397" s="33">
        <v>1</v>
      </c>
    </row>
    <row r="398" spans="1:12">
      <c r="A398" s="25" t="s">
        <v>1989</v>
      </c>
      <c r="B398" s="25" t="s">
        <v>1990</v>
      </c>
      <c r="C398" s="25" t="s">
        <v>1146</v>
      </c>
      <c r="D398" s="33">
        <v>128881</v>
      </c>
      <c r="E398" s="33">
        <v>117482</v>
      </c>
      <c r="F398" s="25" t="s">
        <v>66</v>
      </c>
      <c r="G398" s="33">
        <v>6</v>
      </c>
      <c r="H398" s="33">
        <v>6</v>
      </c>
      <c r="I398" s="33">
        <v>18</v>
      </c>
      <c r="J398" s="33">
        <v>12</v>
      </c>
      <c r="K398" s="33">
        <v>0</v>
      </c>
      <c r="L398" s="33">
        <v>12</v>
      </c>
    </row>
    <row r="399" spans="1:12">
      <c r="A399" s="25" t="s">
        <v>1991</v>
      </c>
      <c r="B399" s="25" t="s">
        <v>1992</v>
      </c>
      <c r="C399" s="25" t="s">
        <v>1146</v>
      </c>
      <c r="D399" s="33">
        <v>128879</v>
      </c>
      <c r="E399" s="33">
        <v>116584</v>
      </c>
      <c r="F399" s="25" t="s">
        <v>162</v>
      </c>
      <c r="G399" s="33">
        <v>6</v>
      </c>
      <c r="H399" s="33">
        <v>6</v>
      </c>
      <c r="I399" s="33">
        <v>8</v>
      </c>
      <c r="J399" s="33">
        <v>2</v>
      </c>
      <c r="K399" s="33">
        <v>0</v>
      </c>
      <c r="L399" s="33">
        <v>2</v>
      </c>
    </row>
    <row r="400" spans="1:12">
      <c r="A400" s="25" t="s">
        <v>1993</v>
      </c>
      <c r="B400" s="25" t="s">
        <v>1994</v>
      </c>
      <c r="C400" s="25" t="s">
        <v>1146</v>
      </c>
      <c r="D400" s="33">
        <v>128876</v>
      </c>
      <c r="E400" s="33">
        <v>117040</v>
      </c>
      <c r="F400" s="25" t="s">
        <v>68</v>
      </c>
      <c r="G400" s="33">
        <v>12</v>
      </c>
      <c r="H400" s="33">
        <v>12</v>
      </c>
      <c r="I400" s="33">
        <v>20</v>
      </c>
      <c r="J400" s="33">
        <v>8</v>
      </c>
      <c r="K400" s="33">
        <v>0</v>
      </c>
      <c r="L400" s="33">
        <v>8</v>
      </c>
    </row>
    <row r="401" spans="1:12">
      <c r="A401" s="25" t="s">
        <v>1995</v>
      </c>
      <c r="B401" s="25" t="s">
        <v>1996</v>
      </c>
      <c r="C401" s="25" t="s">
        <v>1146</v>
      </c>
      <c r="D401" s="33">
        <v>128875</v>
      </c>
      <c r="E401" s="33">
        <v>116623</v>
      </c>
      <c r="F401" s="25" t="s">
        <v>78</v>
      </c>
      <c r="G401" s="33">
        <v>36</v>
      </c>
      <c r="H401" s="33">
        <v>36</v>
      </c>
      <c r="I401" s="33">
        <v>48</v>
      </c>
      <c r="J401" s="33">
        <v>12</v>
      </c>
      <c r="K401" s="33">
        <v>0</v>
      </c>
      <c r="L401" s="33">
        <v>12</v>
      </c>
    </row>
    <row r="402" spans="1:12">
      <c r="A402" s="25" t="s">
        <v>1997</v>
      </c>
      <c r="B402" s="25" t="s">
        <v>1998</v>
      </c>
      <c r="C402" s="25" t="s">
        <v>1146</v>
      </c>
      <c r="D402" s="33">
        <v>128872</v>
      </c>
      <c r="E402" s="33">
        <v>116906</v>
      </c>
      <c r="F402" s="25" t="s">
        <v>541</v>
      </c>
      <c r="G402" s="33">
        <v>3624</v>
      </c>
      <c r="H402" s="33">
        <v>3624</v>
      </c>
      <c r="I402" s="33">
        <v>3684</v>
      </c>
      <c r="J402" s="33">
        <v>60</v>
      </c>
      <c r="K402" s="33">
        <v>0</v>
      </c>
      <c r="L402" s="33">
        <v>60</v>
      </c>
    </row>
    <row r="403" spans="1:12">
      <c r="A403" s="25" t="s">
        <v>1999</v>
      </c>
      <c r="B403" s="25" t="s">
        <v>2000</v>
      </c>
      <c r="C403" s="25" t="s">
        <v>1146</v>
      </c>
      <c r="D403" s="33">
        <v>128871</v>
      </c>
      <c r="E403" s="33">
        <v>116623</v>
      </c>
      <c r="F403" s="25" t="s">
        <v>78</v>
      </c>
      <c r="G403" s="33">
        <v>432</v>
      </c>
      <c r="H403" s="33">
        <v>432</v>
      </c>
      <c r="I403" s="33">
        <v>456</v>
      </c>
      <c r="J403" s="33">
        <v>24</v>
      </c>
      <c r="K403" s="33">
        <v>0</v>
      </c>
      <c r="L403" s="33">
        <v>24</v>
      </c>
    </row>
    <row r="404" spans="1:12">
      <c r="A404" s="25" t="s">
        <v>2001</v>
      </c>
      <c r="B404" s="25" t="s">
        <v>2002</v>
      </c>
      <c r="C404" s="25" t="s">
        <v>1146</v>
      </c>
      <c r="D404" s="33">
        <v>128870</v>
      </c>
      <c r="E404" s="33">
        <v>117033</v>
      </c>
      <c r="F404" s="25" t="s">
        <v>532</v>
      </c>
      <c r="G404" s="33">
        <v>6096</v>
      </c>
      <c r="H404" s="33">
        <v>6096</v>
      </c>
      <c r="I404" s="33">
        <v>6146</v>
      </c>
      <c r="J404" s="33">
        <v>50</v>
      </c>
      <c r="K404" s="33">
        <v>0</v>
      </c>
      <c r="L404" s="33">
        <v>38</v>
      </c>
    </row>
    <row r="405" spans="1:12">
      <c r="A405" s="25" t="s">
        <v>2003</v>
      </c>
      <c r="B405" s="25" t="s">
        <v>2004</v>
      </c>
      <c r="C405" s="25" t="s">
        <v>1146</v>
      </c>
      <c r="D405" s="33">
        <v>128869</v>
      </c>
      <c r="E405" s="33">
        <v>117180</v>
      </c>
      <c r="F405" s="25" t="s">
        <v>297</v>
      </c>
      <c r="G405" s="33">
        <v>48</v>
      </c>
      <c r="H405" s="33">
        <v>48</v>
      </c>
      <c r="I405" s="33">
        <v>49</v>
      </c>
      <c r="J405" s="33">
        <v>1</v>
      </c>
      <c r="K405" s="33">
        <v>0</v>
      </c>
      <c r="L405" s="33">
        <v>1</v>
      </c>
    </row>
    <row r="406" spans="1:12">
      <c r="A406" s="25" t="s">
        <v>2005</v>
      </c>
      <c r="B406" s="25" t="s">
        <v>2006</v>
      </c>
      <c r="C406" s="25" t="s">
        <v>1146</v>
      </c>
      <c r="D406" s="33">
        <v>128868</v>
      </c>
      <c r="E406" s="33">
        <v>115720</v>
      </c>
      <c r="F406" s="25" t="s">
        <v>126</v>
      </c>
      <c r="G406" s="33">
        <v>50</v>
      </c>
      <c r="H406" s="33">
        <v>50</v>
      </c>
      <c r="I406" s="33">
        <v>51</v>
      </c>
      <c r="J406" s="33">
        <v>1</v>
      </c>
      <c r="K406" s="33">
        <v>0</v>
      </c>
      <c r="L406" s="33">
        <v>1</v>
      </c>
    </row>
    <row r="407" spans="1:12">
      <c r="A407" s="25" t="s">
        <v>2007</v>
      </c>
      <c r="B407" s="25" t="s">
        <v>2008</v>
      </c>
      <c r="C407" s="25" t="s">
        <v>1146</v>
      </c>
      <c r="D407" s="33">
        <v>128867</v>
      </c>
      <c r="E407" s="33">
        <v>117394</v>
      </c>
      <c r="F407" s="25" t="s">
        <v>58</v>
      </c>
      <c r="G407" s="33">
        <v>1320</v>
      </c>
      <c r="H407" s="33">
        <v>1344</v>
      </c>
      <c r="I407" s="33">
        <v>1344</v>
      </c>
      <c r="J407" s="33">
        <v>24</v>
      </c>
      <c r="K407" s="33">
        <v>0</v>
      </c>
      <c r="L407" s="33">
        <v>24</v>
      </c>
    </row>
    <row r="408" spans="1:12">
      <c r="A408" s="25" t="s">
        <v>2009</v>
      </c>
      <c r="B408" s="25" t="s">
        <v>2010</v>
      </c>
      <c r="C408" s="25" t="s">
        <v>1146</v>
      </c>
      <c r="D408" s="33">
        <v>128864</v>
      </c>
      <c r="E408" s="33">
        <v>117662</v>
      </c>
      <c r="F408" s="25" t="s">
        <v>564</v>
      </c>
      <c r="G408" s="33">
        <v>159</v>
      </c>
      <c r="H408" s="33">
        <v>159</v>
      </c>
      <c r="I408" s="33">
        <v>161</v>
      </c>
      <c r="J408" s="33">
        <v>2</v>
      </c>
      <c r="K408" s="33">
        <v>0</v>
      </c>
      <c r="L408" s="33">
        <v>2</v>
      </c>
    </row>
    <row r="409" spans="1:12">
      <c r="A409" s="25" t="s">
        <v>2011</v>
      </c>
      <c r="B409" s="25" t="s">
        <v>2012</v>
      </c>
      <c r="C409" s="25" t="s">
        <v>1146</v>
      </c>
      <c r="D409" s="33">
        <v>128862</v>
      </c>
      <c r="E409" s="33">
        <v>116058</v>
      </c>
      <c r="F409" s="25" t="s">
        <v>102</v>
      </c>
      <c r="G409" s="33">
        <v>180</v>
      </c>
      <c r="H409" s="33">
        <v>196</v>
      </c>
      <c r="I409" s="33">
        <v>196</v>
      </c>
      <c r="J409" s="33">
        <v>16</v>
      </c>
      <c r="K409" s="33">
        <v>0</v>
      </c>
      <c r="L409" s="33">
        <v>16</v>
      </c>
    </row>
    <row r="410" spans="1:12">
      <c r="A410" s="25" t="s">
        <v>2013</v>
      </c>
      <c r="B410" s="25" t="s">
        <v>2014</v>
      </c>
      <c r="C410" s="25" t="s">
        <v>1146</v>
      </c>
      <c r="D410" s="33">
        <v>128861</v>
      </c>
      <c r="E410" s="33">
        <v>109510</v>
      </c>
      <c r="F410" s="25" t="s">
        <v>133</v>
      </c>
      <c r="G410" s="33">
        <v>20</v>
      </c>
      <c r="H410" s="33">
        <v>20</v>
      </c>
      <c r="I410" s="33">
        <v>116</v>
      </c>
      <c r="J410" s="33">
        <v>96</v>
      </c>
      <c r="K410" s="33">
        <v>0</v>
      </c>
      <c r="L410" s="33">
        <v>96</v>
      </c>
    </row>
    <row r="411" spans="1:12">
      <c r="A411" s="25" t="s">
        <v>2015</v>
      </c>
      <c r="B411" s="25" t="s">
        <v>2016</v>
      </c>
      <c r="C411" s="25" t="s">
        <v>1146</v>
      </c>
      <c r="D411" s="33">
        <v>128860</v>
      </c>
      <c r="E411" s="33">
        <v>116623</v>
      </c>
      <c r="F411" s="25" t="s">
        <v>78</v>
      </c>
      <c r="G411" s="33">
        <v>552</v>
      </c>
      <c r="H411" s="33">
        <v>552</v>
      </c>
      <c r="I411" s="33">
        <v>564</v>
      </c>
      <c r="J411" s="33">
        <v>12</v>
      </c>
      <c r="K411" s="33">
        <v>0</v>
      </c>
      <c r="L411" s="33">
        <v>12</v>
      </c>
    </row>
    <row r="412" spans="1:12">
      <c r="A412" s="25" t="s">
        <v>2017</v>
      </c>
      <c r="B412" s="25" t="s">
        <v>2018</v>
      </c>
      <c r="C412" s="25" t="s">
        <v>1146</v>
      </c>
      <c r="D412" s="33">
        <v>128859</v>
      </c>
      <c r="E412" s="33">
        <v>117667</v>
      </c>
      <c r="F412" s="25" t="s">
        <v>46</v>
      </c>
      <c r="G412" s="33">
        <v>72</v>
      </c>
      <c r="H412" s="33">
        <v>101</v>
      </c>
      <c r="I412" s="33">
        <v>101</v>
      </c>
      <c r="J412" s="33">
        <v>29</v>
      </c>
      <c r="K412" s="33">
        <v>0</v>
      </c>
      <c r="L412" s="33">
        <v>29</v>
      </c>
    </row>
    <row r="413" spans="1:12">
      <c r="A413" s="25" t="s">
        <v>2019</v>
      </c>
      <c r="B413" s="25" t="s">
        <v>2020</v>
      </c>
      <c r="C413" s="25" t="s">
        <v>1146</v>
      </c>
      <c r="D413" s="33">
        <v>128858</v>
      </c>
      <c r="E413" s="33">
        <v>107432</v>
      </c>
      <c r="F413" s="25" t="s">
        <v>1078</v>
      </c>
      <c r="G413" s="33">
        <v>193</v>
      </c>
      <c r="H413" s="33">
        <v>193</v>
      </c>
      <c r="I413" s="33">
        <v>384</v>
      </c>
      <c r="J413" s="33">
        <v>191</v>
      </c>
      <c r="K413" s="33">
        <v>0</v>
      </c>
      <c r="L413" s="33">
        <v>191</v>
      </c>
    </row>
    <row r="414" spans="1:12">
      <c r="A414" s="25" t="s">
        <v>2021</v>
      </c>
      <c r="B414" s="25" t="s">
        <v>2022</v>
      </c>
      <c r="C414" s="25" t="s">
        <v>1271</v>
      </c>
      <c r="D414" s="25" t="s">
        <v>2023</v>
      </c>
      <c r="E414" s="25" t="s">
        <v>2024</v>
      </c>
      <c r="F414" s="25" t="s">
        <v>1064</v>
      </c>
      <c r="G414" s="33">
        <v>252</v>
      </c>
      <c r="H414" s="33">
        <v>252</v>
      </c>
      <c r="I414" s="33">
        <v>265</v>
      </c>
      <c r="J414" s="33">
        <v>13</v>
      </c>
      <c r="K414" s="33">
        <v>0</v>
      </c>
      <c r="L414" s="33">
        <v>13</v>
      </c>
    </row>
    <row r="415" spans="1:12">
      <c r="A415" s="25" t="s">
        <v>2025</v>
      </c>
      <c r="B415" s="25" t="s">
        <v>2026</v>
      </c>
      <c r="C415" s="25" t="s">
        <v>1146</v>
      </c>
      <c r="D415" s="33">
        <v>128855</v>
      </c>
      <c r="E415" s="33">
        <v>117662</v>
      </c>
      <c r="F415" s="25" t="s">
        <v>564</v>
      </c>
      <c r="G415" s="33">
        <v>30</v>
      </c>
      <c r="H415" s="33">
        <v>30</v>
      </c>
      <c r="I415" s="33">
        <v>31</v>
      </c>
      <c r="J415" s="33">
        <v>1</v>
      </c>
      <c r="K415" s="33">
        <v>0</v>
      </c>
      <c r="L415" s="33">
        <v>1</v>
      </c>
    </row>
    <row r="416" spans="1:12">
      <c r="A416" s="25" t="s">
        <v>2027</v>
      </c>
      <c r="B416" s="25" t="s">
        <v>2028</v>
      </c>
      <c r="C416" s="25" t="s">
        <v>1146</v>
      </c>
      <c r="D416" s="33">
        <v>128854</v>
      </c>
      <c r="E416" s="33">
        <v>117662</v>
      </c>
      <c r="F416" s="25" t="s">
        <v>564</v>
      </c>
      <c r="G416" s="33">
        <v>54</v>
      </c>
      <c r="H416" s="33">
        <v>54</v>
      </c>
      <c r="I416" s="33">
        <v>59</v>
      </c>
      <c r="J416" s="33">
        <v>5</v>
      </c>
      <c r="K416" s="33">
        <v>30</v>
      </c>
      <c r="L416" s="33">
        <v>5</v>
      </c>
    </row>
    <row r="417" spans="1:12">
      <c r="A417" s="25" t="s">
        <v>2029</v>
      </c>
      <c r="B417" s="25" t="s">
        <v>2030</v>
      </c>
      <c r="C417" s="25" t="s">
        <v>1146</v>
      </c>
      <c r="D417" s="33">
        <v>128853</v>
      </c>
      <c r="E417" s="33">
        <v>117662</v>
      </c>
      <c r="F417" s="25" t="s">
        <v>564</v>
      </c>
      <c r="G417" s="33">
        <v>18</v>
      </c>
      <c r="H417" s="33">
        <v>18</v>
      </c>
      <c r="I417" s="33">
        <v>33</v>
      </c>
      <c r="J417" s="33">
        <v>15</v>
      </c>
      <c r="K417" s="33">
        <v>0</v>
      </c>
      <c r="L417" s="33">
        <v>15</v>
      </c>
    </row>
    <row r="418" spans="1:12">
      <c r="A418" s="25" t="s">
        <v>2031</v>
      </c>
      <c r="B418" s="25" t="s">
        <v>2032</v>
      </c>
      <c r="C418" s="25" t="s">
        <v>1146</v>
      </c>
      <c r="D418" s="33">
        <v>128852</v>
      </c>
      <c r="E418" s="33">
        <v>117662</v>
      </c>
      <c r="F418" s="25" t="s">
        <v>564</v>
      </c>
      <c r="G418" s="33">
        <v>156</v>
      </c>
      <c r="H418" s="33">
        <v>156</v>
      </c>
      <c r="I418" s="33">
        <v>165</v>
      </c>
      <c r="J418" s="33">
        <v>9</v>
      </c>
      <c r="K418" s="33">
        <v>0</v>
      </c>
      <c r="L418" s="33">
        <v>9</v>
      </c>
    </row>
    <row r="419" spans="1:12">
      <c r="A419" s="25" t="s">
        <v>2033</v>
      </c>
      <c r="B419" s="25" t="s">
        <v>2034</v>
      </c>
      <c r="C419" s="25" t="s">
        <v>1146</v>
      </c>
      <c r="D419" s="33">
        <v>128848</v>
      </c>
      <c r="E419" s="33">
        <v>117667</v>
      </c>
      <c r="F419" s="25" t="s">
        <v>46</v>
      </c>
      <c r="G419" s="33">
        <v>1200</v>
      </c>
      <c r="H419" s="33">
        <v>1440</v>
      </c>
      <c r="I419" s="33">
        <v>1440</v>
      </c>
      <c r="J419" s="33">
        <v>240</v>
      </c>
      <c r="K419" s="33">
        <v>0</v>
      </c>
      <c r="L419" s="33">
        <v>240</v>
      </c>
    </row>
    <row r="420" spans="1:12">
      <c r="A420" s="25" t="s">
        <v>2035</v>
      </c>
      <c r="B420" s="25" t="s">
        <v>2036</v>
      </c>
      <c r="C420" s="25" t="s">
        <v>1271</v>
      </c>
      <c r="D420" s="25" t="s">
        <v>2037</v>
      </c>
      <c r="E420" s="33">
        <v>115859</v>
      </c>
      <c r="F420" s="25" t="s">
        <v>46</v>
      </c>
      <c r="G420" s="33">
        <v>24</v>
      </c>
      <c r="H420" s="33">
        <v>264</v>
      </c>
      <c r="I420" s="33">
        <v>264</v>
      </c>
      <c r="J420" s="33">
        <v>240</v>
      </c>
      <c r="K420" s="33">
        <v>0</v>
      </c>
      <c r="L420" s="33">
        <v>240</v>
      </c>
    </row>
    <row r="421" spans="1:12">
      <c r="A421" s="25" t="s">
        <v>2038</v>
      </c>
      <c r="B421" s="25" t="s">
        <v>2039</v>
      </c>
      <c r="C421" s="25" t="s">
        <v>1146</v>
      </c>
      <c r="D421" s="33">
        <v>128846</v>
      </c>
      <c r="E421" s="33">
        <v>117082</v>
      </c>
      <c r="F421" s="25" t="s">
        <v>816</v>
      </c>
      <c r="G421" s="33">
        <v>18</v>
      </c>
      <c r="H421" s="33">
        <v>18</v>
      </c>
      <c r="I421" s="33">
        <v>21</v>
      </c>
      <c r="J421" s="33">
        <v>3</v>
      </c>
      <c r="K421" s="33">
        <v>3</v>
      </c>
      <c r="L421" s="33">
        <v>3</v>
      </c>
    </row>
    <row r="422" spans="1:12">
      <c r="A422" s="25" t="s">
        <v>2040</v>
      </c>
      <c r="B422" s="25" t="s">
        <v>2041</v>
      </c>
      <c r="C422" s="25" t="s">
        <v>1146</v>
      </c>
      <c r="D422" s="33">
        <v>128845</v>
      </c>
      <c r="E422" s="33">
        <v>117219</v>
      </c>
      <c r="F422" s="25" t="s">
        <v>78</v>
      </c>
      <c r="G422" s="33">
        <v>12</v>
      </c>
      <c r="H422" s="33">
        <v>12</v>
      </c>
      <c r="I422" s="33">
        <v>23</v>
      </c>
      <c r="J422" s="33">
        <v>11</v>
      </c>
      <c r="K422" s="33">
        <v>0</v>
      </c>
      <c r="L422" s="33">
        <v>12</v>
      </c>
    </row>
    <row r="423" spans="1:12">
      <c r="A423" s="25" t="s">
        <v>2042</v>
      </c>
      <c r="B423" s="25" t="s">
        <v>2043</v>
      </c>
      <c r="C423" s="25" t="s">
        <v>1146</v>
      </c>
      <c r="D423" s="33">
        <v>128844</v>
      </c>
      <c r="E423" s="33">
        <v>117082</v>
      </c>
      <c r="F423" s="25" t="s">
        <v>816</v>
      </c>
      <c r="G423" s="33">
        <v>15</v>
      </c>
      <c r="H423" s="33">
        <v>15</v>
      </c>
      <c r="I423" s="33">
        <v>18</v>
      </c>
      <c r="J423" s="33">
        <v>3</v>
      </c>
      <c r="K423" s="33">
        <v>0</v>
      </c>
      <c r="L423" s="33">
        <v>3</v>
      </c>
    </row>
    <row r="424" spans="1:12">
      <c r="A424" s="25" t="s">
        <v>2044</v>
      </c>
      <c r="B424" s="25" t="s">
        <v>2045</v>
      </c>
      <c r="C424" s="25" t="s">
        <v>1146</v>
      </c>
      <c r="D424" s="33">
        <v>128843</v>
      </c>
      <c r="E424" s="33">
        <v>117662</v>
      </c>
      <c r="F424" s="25" t="s">
        <v>564</v>
      </c>
      <c r="G424" s="33">
        <v>57</v>
      </c>
      <c r="H424" s="33">
        <v>57</v>
      </c>
      <c r="I424" s="33">
        <v>60</v>
      </c>
      <c r="J424" s="33">
        <v>3</v>
      </c>
      <c r="K424" s="33">
        <v>0</v>
      </c>
      <c r="L424" s="33">
        <v>3</v>
      </c>
    </row>
    <row r="425" spans="1:12">
      <c r="A425" s="25" t="s">
        <v>2046</v>
      </c>
      <c r="B425" s="25" t="s">
        <v>2047</v>
      </c>
      <c r="C425" s="25" t="s">
        <v>1146</v>
      </c>
      <c r="D425" s="33">
        <v>128841</v>
      </c>
      <c r="E425" s="33">
        <v>117708</v>
      </c>
      <c r="F425" s="25" t="s">
        <v>817</v>
      </c>
      <c r="G425" s="33">
        <v>60</v>
      </c>
      <c r="H425" s="33">
        <v>60</v>
      </c>
      <c r="I425" s="33">
        <v>61</v>
      </c>
      <c r="J425" s="33">
        <v>1</v>
      </c>
      <c r="K425" s="33">
        <v>0</v>
      </c>
      <c r="L425" s="33">
        <v>1</v>
      </c>
    </row>
    <row r="426" spans="1:12">
      <c r="A426" s="25" t="s">
        <v>2048</v>
      </c>
      <c r="B426" s="25" t="s">
        <v>2049</v>
      </c>
      <c r="C426" s="25" t="s">
        <v>1146</v>
      </c>
      <c r="D426" s="33">
        <v>128840</v>
      </c>
      <c r="E426" s="33">
        <v>117662</v>
      </c>
      <c r="F426" s="25" t="s">
        <v>564</v>
      </c>
      <c r="G426" s="33">
        <v>129</v>
      </c>
      <c r="H426" s="33">
        <v>129</v>
      </c>
      <c r="I426" s="33">
        <v>146</v>
      </c>
      <c r="J426" s="33">
        <v>17</v>
      </c>
      <c r="K426" s="33">
        <v>0</v>
      </c>
      <c r="L426" s="33">
        <v>17</v>
      </c>
    </row>
    <row r="427" spans="1:12">
      <c r="A427" s="25" t="s">
        <v>2050</v>
      </c>
      <c r="B427" s="25" t="s">
        <v>2051</v>
      </c>
      <c r="C427" s="25" t="s">
        <v>1146</v>
      </c>
      <c r="D427" s="33">
        <v>128827</v>
      </c>
      <c r="E427" s="33">
        <v>117662</v>
      </c>
      <c r="F427" s="25" t="s">
        <v>564</v>
      </c>
      <c r="G427" s="33">
        <v>33</v>
      </c>
      <c r="H427" s="33">
        <v>33</v>
      </c>
      <c r="I427" s="33">
        <v>34</v>
      </c>
      <c r="J427" s="33">
        <v>1</v>
      </c>
      <c r="K427" s="33">
        <v>0</v>
      </c>
      <c r="L427" s="33">
        <v>1</v>
      </c>
    </row>
    <row r="428" spans="1:12">
      <c r="A428" s="25" t="s">
        <v>2052</v>
      </c>
      <c r="B428" s="25" t="s">
        <v>2053</v>
      </c>
      <c r="C428" s="25" t="s">
        <v>1146</v>
      </c>
      <c r="D428" s="33">
        <v>128824</v>
      </c>
      <c r="E428" s="33">
        <v>117662</v>
      </c>
      <c r="F428" s="25" t="s">
        <v>564</v>
      </c>
      <c r="G428" s="33">
        <v>105</v>
      </c>
      <c r="H428" s="33">
        <v>105</v>
      </c>
      <c r="I428" s="33">
        <v>132</v>
      </c>
      <c r="J428" s="33">
        <v>27</v>
      </c>
      <c r="K428" s="33">
        <v>0</v>
      </c>
      <c r="L428" s="33">
        <v>27</v>
      </c>
    </row>
    <row r="429" spans="1:12">
      <c r="A429" s="25" t="s">
        <v>2054</v>
      </c>
      <c r="B429" s="25" t="s">
        <v>2055</v>
      </c>
      <c r="C429" s="25" t="s">
        <v>1146</v>
      </c>
      <c r="D429" s="33">
        <v>128823</v>
      </c>
      <c r="E429" s="33">
        <v>117662</v>
      </c>
      <c r="F429" s="25" t="s">
        <v>564</v>
      </c>
      <c r="G429" s="33">
        <v>105</v>
      </c>
      <c r="H429" s="33">
        <v>105</v>
      </c>
      <c r="I429" s="33">
        <v>111</v>
      </c>
      <c r="J429" s="33">
        <v>6</v>
      </c>
      <c r="K429" s="33">
        <v>141</v>
      </c>
      <c r="L429" s="33">
        <v>6</v>
      </c>
    </row>
    <row r="430" spans="1:12">
      <c r="A430" s="25" t="s">
        <v>2056</v>
      </c>
      <c r="B430" s="25" t="s">
        <v>2057</v>
      </c>
      <c r="C430" s="25" t="s">
        <v>1146</v>
      </c>
      <c r="D430" s="33">
        <v>128822</v>
      </c>
      <c r="E430" s="33">
        <v>117214</v>
      </c>
      <c r="F430" s="25" t="s">
        <v>78</v>
      </c>
      <c r="G430" s="33">
        <v>576</v>
      </c>
      <c r="H430" s="33">
        <v>576</v>
      </c>
      <c r="I430" s="33">
        <v>588</v>
      </c>
      <c r="J430" s="33">
        <v>12</v>
      </c>
      <c r="K430" s="33">
        <v>0</v>
      </c>
      <c r="L430" s="33">
        <v>12</v>
      </c>
    </row>
    <row r="431" spans="1:12">
      <c r="A431" s="25" t="s">
        <v>2058</v>
      </c>
      <c r="B431" s="25" t="s">
        <v>2059</v>
      </c>
      <c r="C431" s="25" t="s">
        <v>1146</v>
      </c>
      <c r="D431" s="33">
        <v>128819</v>
      </c>
      <c r="E431" s="33">
        <v>111534</v>
      </c>
      <c r="F431" s="25" t="s">
        <v>855</v>
      </c>
      <c r="G431" s="33">
        <v>350</v>
      </c>
      <c r="H431" s="33">
        <v>350</v>
      </c>
      <c r="I431" s="33">
        <v>360</v>
      </c>
      <c r="J431" s="33">
        <v>10</v>
      </c>
      <c r="K431" s="33">
        <v>0</v>
      </c>
      <c r="L431" s="33">
        <v>9</v>
      </c>
    </row>
    <row r="432" spans="1:12">
      <c r="A432" s="25" t="s">
        <v>2060</v>
      </c>
      <c r="B432" s="25" t="s">
        <v>2061</v>
      </c>
      <c r="C432" s="25" t="s">
        <v>1146</v>
      </c>
      <c r="D432" s="33">
        <v>128818</v>
      </c>
      <c r="E432" s="33">
        <v>117214</v>
      </c>
      <c r="F432" s="25" t="s">
        <v>78</v>
      </c>
      <c r="G432" s="33">
        <v>720</v>
      </c>
      <c r="H432" s="33">
        <v>720</v>
      </c>
      <c r="I432" s="33">
        <v>732</v>
      </c>
      <c r="J432" s="33">
        <v>12</v>
      </c>
      <c r="K432" s="33">
        <v>11</v>
      </c>
      <c r="L432" s="33">
        <v>12</v>
      </c>
    </row>
    <row r="433" spans="1:12">
      <c r="A433" s="25" t="s">
        <v>2062</v>
      </c>
      <c r="B433" s="25" t="s">
        <v>2063</v>
      </c>
      <c r="C433" s="25" t="s">
        <v>1146</v>
      </c>
      <c r="D433" s="33">
        <v>128814</v>
      </c>
      <c r="E433" s="33">
        <v>116632</v>
      </c>
      <c r="F433" s="25" t="s">
        <v>46</v>
      </c>
      <c r="G433" s="33">
        <v>36</v>
      </c>
      <c r="H433" s="33">
        <v>37</v>
      </c>
      <c r="I433" s="33">
        <v>37</v>
      </c>
      <c r="J433" s="33">
        <v>1</v>
      </c>
      <c r="K433" s="33">
        <v>0</v>
      </c>
      <c r="L433" s="33">
        <v>1</v>
      </c>
    </row>
    <row r="434" spans="1:12">
      <c r="A434" s="25" t="s">
        <v>2064</v>
      </c>
      <c r="B434" s="25" t="s">
        <v>2065</v>
      </c>
      <c r="C434" s="25" t="s">
        <v>1146</v>
      </c>
      <c r="D434" s="33">
        <v>128813</v>
      </c>
      <c r="E434" s="33">
        <v>117662</v>
      </c>
      <c r="F434" s="25" t="s">
        <v>564</v>
      </c>
      <c r="G434" s="33">
        <v>153</v>
      </c>
      <c r="H434" s="33">
        <v>153</v>
      </c>
      <c r="I434" s="33">
        <v>164</v>
      </c>
      <c r="J434" s="33">
        <v>11</v>
      </c>
      <c r="K434" s="33">
        <v>0</v>
      </c>
      <c r="L434" s="33">
        <v>11</v>
      </c>
    </row>
    <row r="435" spans="1:12">
      <c r="A435" s="25" t="s">
        <v>2066</v>
      </c>
      <c r="B435" s="25" t="s">
        <v>2067</v>
      </c>
      <c r="C435" s="25" t="s">
        <v>1271</v>
      </c>
      <c r="D435" s="25" t="s">
        <v>2068</v>
      </c>
      <c r="E435" s="25" t="s">
        <v>1713</v>
      </c>
      <c r="F435" s="25" t="s">
        <v>1056</v>
      </c>
      <c r="G435" s="33">
        <v>72</v>
      </c>
      <c r="H435" s="33">
        <v>74</v>
      </c>
      <c r="I435" s="33">
        <v>98</v>
      </c>
      <c r="J435" s="33">
        <v>26</v>
      </c>
      <c r="K435" s="33">
        <v>0</v>
      </c>
      <c r="L435" s="33">
        <v>20</v>
      </c>
    </row>
    <row r="436" spans="1:12">
      <c r="A436" s="25" t="s">
        <v>2069</v>
      </c>
      <c r="B436" s="25" t="s">
        <v>2070</v>
      </c>
      <c r="C436" s="25" t="s">
        <v>1146</v>
      </c>
      <c r="D436" s="33">
        <v>128810</v>
      </c>
      <c r="E436" s="33">
        <v>117662</v>
      </c>
      <c r="F436" s="25" t="s">
        <v>564</v>
      </c>
      <c r="G436" s="33">
        <v>15</v>
      </c>
      <c r="H436" s="33">
        <v>15</v>
      </c>
      <c r="I436" s="33">
        <v>18</v>
      </c>
      <c r="J436" s="33">
        <v>3</v>
      </c>
      <c r="K436" s="33">
        <v>0</v>
      </c>
      <c r="L436" s="33">
        <v>3</v>
      </c>
    </row>
    <row r="437" spans="1:12">
      <c r="A437" s="25" t="s">
        <v>2071</v>
      </c>
      <c r="B437" s="25" t="s">
        <v>2072</v>
      </c>
      <c r="C437" s="25" t="s">
        <v>1146</v>
      </c>
      <c r="D437" s="33">
        <v>128809</v>
      </c>
      <c r="E437" s="33">
        <v>117662</v>
      </c>
      <c r="F437" s="25" t="s">
        <v>564</v>
      </c>
      <c r="G437" s="33">
        <v>177</v>
      </c>
      <c r="H437" s="33">
        <v>177</v>
      </c>
      <c r="I437" s="33">
        <v>212</v>
      </c>
      <c r="J437" s="33">
        <v>35</v>
      </c>
      <c r="K437" s="33">
        <v>0</v>
      </c>
      <c r="L437" s="33">
        <v>35</v>
      </c>
    </row>
    <row r="438" spans="1:12">
      <c r="A438" s="25" t="s">
        <v>2073</v>
      </c>
      <c r="B438" s="25" t="s">
        <v>2074</v>
      </c>
      <c r="C438" s="25" t="s">
        <v>1146</v>
      </c>
      <c r="D438" s="33">
        <v>128805</v>
      </c>
      <c r="E438" s="33">
        <v>117662</v>
      </c>
      <c r="F438" s="25" t="s">
        <v>564</v>
      </c>
      <c r="G438" s="33">
        <v>204</v>
      </c>
      <c r="H438" s="33">
        <v>204</v>
      </c>
      <c r="I438" s="33">
        <v>252</v>
      </c>
      <c r="J438" s="33">
        <v>48</v>
      </c>
      <c r="K438" s="33">
        <v>0</v>
      </c>
      <c r="L438" s="33">
        <v>48</v>
      </c>
    </row>
    <row r="439" spans="1:12">
      <c r="A439" s="25" t="s">
        <v>2075</v>
      </c>
      <c r="B439" s="25" t="s">
        <v>2076</v>
      </c>
      <c r="C439" s="25" t="s">
        <v>1146</v>
      </c>
      <c r="D439" s="33">
        <v>128804</v>
      </c>
      <c r="E439" s="33">
        <v>116979</v>
      </c>
      <c r="F439" s="25" t="s">
        <v>543</v>
      </c>
      <c r="G439" s="33">
        <v>60</v>
      </c>
      <c r="H439" s="33">
        <v>60</v>
      </c>
      <c r="I439" s="33">
        <v>120</v>
      </c>
      <c r="J439" s="33">
        <v>60</v>
      </c>
      <c r="K439" s="33">
        <v>0</v>
      </c>
      <c r="L439" s="33">
        <v>54</v>
      </c>
    </row>
    <row r="440" spans="1:12">
      <c r="A440" s="25" t="s">
        <v>2077</v>
      </c>
      <c r="B440" s="25" t="s">
        <v>2078</v>
      </c>
      <c r="C440" s="25" t="s">
        <v>1146</v>
      </c>
      <c r="D440" s="33">
        <v>128803</v>
      </c>
      <c r="E440" s="33">
        <v>116979</v>
      </c>
      <c r="F440" s="25" t="s">
        <v>543</v>
      </c>
      <c r="G440" s="33">
        <v>48</v>
      </c>
      <c r="H440" s="33">
        <v>48</v>
      </c>
      <c r="I440" s="33">
        <v>96</v>
      </c>
      <c r="J440" s="33">
        <v>48</v>
      </c>
      <c r="K440" s="33">
        <v>0</v>
      </c>
      <c r="L440" s="33">
        <v>48</v>
      </c>
    </row>
    <row r="441" spans="1:12">
      <c r="A441" s="25" t="s">
        <v>2079</v>
      </c>
      <c r="B441" s="25" t="s">
        <v>2080</v>
      </c>
      <c r="C441" s="25" t="s">
        <v>1146</v>
      </c>
      <c r="D441" s="33">
        <v>128802</v>
      </c>
      <c r="E441" s="33">
        <v>116979</v>
      </c>
      <c r="F441" s="25" t="s">
        <v>543</v>
      </c>
      <c r="G441" s="33">
        <v>36</v>
      </c>
      <c r="H441" s="33">
        <v>36</v>
      </c>
      <c r="I441" s="33">
        <v>72</v>
      </c>
      <c r="J441" s="33">
        <v>36</v>
      </c>
      <c r="K441" s="33">
        <v>0</v>
      </c>
      <c r="L441" s="33">
        <v>36</v>
      </c>
    </row>
    <row r="442" spans="1:12">
      <c r="A442" s="25" t="s">
        <v>2081</v>
      </c>
      <c r="B442" s="25" t="s">
        <v>2082</v>
      </c>
      <c r="C442" s="25" t="s">
        <v>1146</v>
      </c>
      <c r="D442" s="33">
        <v>128800</v>
      </c>
      <c r="E442" s="33">
        <v>117615</v>
      </c>
      <c r="F442" s="25" t="s">
        <v>39</v>
      </c>
      <c r="G442" s="33">
        <v>675</v>
      </c>
      <c r="H442" s="33">
        <v>675</v>
      </c>
      <c r="I442" s="33">
        <v>715</v>
      </c>
      <c r="J442" s="33">
        <v>40</v>
      </c>
      <c r="K442" s="33">
        <v>0</v>
      </c>
      <c r="L442" s="33">
        <v>40</v>
      </c>
    </row>
    <row r="443" spans="1:12">
      <c r="A443" s="25" t="s">
        <v>2083</v>
      </c>
      <c r="B443" s="25" t="s">
        <v>2084</v>
      </c>
      <c r="C443" s="25" t="s">
        <v>1146</v>
      </c>
      <c r="D443" s="33">
        <v>128799</v>
      </c>
      <c r="E443" s="33">
        <v>117662</v>
      </c>
      <c r="F443" s="25" t="s">
        <v>564</v>
      </c>
      <c r="G443" s="33">
        <v>45</v>
      </c>
      <c r="H443" s="33">
        <v>45</v>
      </c>
      <c r="I443" s="33">
        <v>60</v>
      </c>
      <c r="J443" s="33">
        <v>15</v>
      </c>
      <c r="K443" s="33">
        <v>0</v>
      </c>
      <c r="L443" s="33">
        <v>15</v>
      </c>
    </row>
    <row r="444" spans="1:12">
      <c r="A444" s="25" t="s">
        <v>2085</v>
      </c>
      <c r="B444" s="25" t="s">
        <v>2086</v>
      </c>
      <c r="C444" s="25" t="s">
        <v>1271</v>
      </c>
      <c r="D444" s="25" t="s">
        <v>2087</v>
      </c>
      <c r="E444" s="25" t="s">
        <v>2088</v>
      </c>
      <c r="F444" s="25" t="s">
        <v>1061</v>
      </c>
      <c r="G444" s="33">
        <v>1608</v>
      </c>
      <c r="H444" s="33">
        <v>1608</v>
      </c>
      <c r="I444" s="33">
        <v>2856</v>
      </c>
      <c r="J444" s="33">
        <v>1248</v>
      </c>
      <c r="K444" s="33">
        <v>432</v>
      </c>
      <c r="L444" s="33">
        <v>1248</v>
      </c>
    </row>
    <row r="445" spans="1:12">
      <c r="A445" s="25" t="s">
        <v>2089</v>
      </c>
      <c r="B445" s="25" t="s">
        <v>2090</v>
      </c>
      <c r="C445" s="25" t="s">
        <v>1271</v>
      </c>
      <c r="D445" s="25" t="s">
        <v>2091</v>
      </c>
      <c r="E445" s="25" t="s">
        <v>1925</v>
      </c>
      <c r="F445" s="25" t="s">
        <v>1061</v>
      </c>
      <c r="G445" s="33">
        <v>204</v>
      </c>
      <c r="H445" s="33">
        <v>468</v>
      </c>
      <c r="I445" s="33">
        <v>651</v>
      </c>
      <c r="J445" s="33">
        <v>447</v>
      </c>
      <c r="K445" s="33">
        <v>636</v>
      </c>
      <c r="L445" s="33">
        <v>183</v>
      </c>
    </row>
    <row r="446" spans="1:12">
      <c r="A446" s="25" t="s">
        <v>2092</v>
      </c>
      <c r="B446" s="25" t="s">
        <v>2093</v>
      </c>
      <c r="C446" s="25" t="s">
        <v>1146</v>
      </c>
      <c r="D446" s="33">
        <v>128795</v>
      </c>
      <c r="E446" s="33">
        <v>117195</v>
      </c>
      <c r="F446" s="25" t="s">
        <v>89</v>
      </c>
      <c r="G446" s="33">
        <v>888</v>
      </c>
      <c r="H446" s="33">
        <v>888</v>
      </c>
      <c r="I446" s="33">
        <v>898</v>
      </c>
      <c r="J446" s="33">
        <v>10</v>
      </c>
      <c r="K446" s="33">
        <v>0</v>
      </c>
      <c r="L446" s="33">
        <v>10</v>
      </c>
    </row>
    <row r="447" spans="1:12">
      <c r="A447" s="25" t="s">
        <v>2094</v>
      </c>
      <c r="B447" s="25" t="s">
        <v>2095</v>
      </c>
      <c r="C447" s="25" t="s">
        <v>1146</v>
      </c>
      <c r="D447" s="33">
        <v>128794</v>
      </c>
      <c r="E447" s="33">
        <v>117662</v>
      </c>
      <c r="F447" s="25" t="s">
        <v>564</v>
      </c>
      <c r="G447" s="33">
        <v>39</v>
      </c>
      <c r="H447" s="33">
        <v>39</v>
      </c>
      <c r="I447" s="33">
        <v>45</v>
      </c>
      <c r="J447" s="33">
        <v>6</v>
      </c>
      <c r="K447" s="33">
        <v>0</v>
      </c>
      <c r="L447" s="33">
        <v>6</v>
      </c>
    </row>
    <row r="448" spans="1:12">
      <c r="A448" s="25" t="s">
        <v>2096</v>
      </c>
      <c r="B448" s="25" t="s">
        <v>2097</v>
      </c>
      <c r="C448" s="25" t="s">
        <v>1146</v>
      </c>
      <c r="D448" s="33">
        <v>128793</v>
      </c>
      <c r="E448" s="33">
        <v>117662</v>
      </c>
      <c r="F448" s="25" t="s">
        <v>564</v>
      </c>
      <c r="G448" s="33">
        <v>111</v>
      </c>
      <c r="H448" s="33">
        <v>111</v>
      </c>
      <c r="I448" s="33">
        <v>136</v>
      </c>
      <c r="J448" s="33">
        <v>25</v>
      </c>
      <c r="K448" s="33">
        <v>0</v>
      </c>
      <c r="L448" s="33">
        <v>25</v>
      </c>
    </row>
    <row r="449" spans="1:12">
      <c r="A449" s="25" t="s">
        <v>2098</v>
      </c>
      <c r="B449" s="25" t="s">
        <v>2099</v>
      </c>
      <c r="C449" s="25" t="s">
        <v>1146</v>
      </c>
      <c r="D449" s="33">
        <v>128792</v>
      </c>
      <c r="E449" s="33">
        <v>117469</v>
      </c>
      <c r="F449" s="25" t="s">
        <v>47</v>
      </c>
      <c r="G449" s="33">
        <v>1632</v>
      </c>
      <c r="H449" s="33">
        <v>1632</v>
      </c>
      <c r="I449" s="33">
        <v>1682</v>
      </c>
      <c r="J449" s="33">
        <v>50</v>
      </c>
      <c r="K449" s="33">
        <v>0</v>
      </c>
      <c r="L449" s="33">
        <v>50</v>
      </c>
    </row>
    <row r="450" spans="1:12">
      <c r="A450" s="25" t="s">
        <v>2100</v>
      </c>
      <c r="B450" s="25" t="s">
        <v>2101</v>
      </c>
      <c r="C450" s="25" t="s">
        <v>1146</v>
      </c>
      <c r="D450" s="33">
        <v>128791</v>
      </c>
      <c r="E450" s="33">
        <v>117662</v>
      </c>
      <c r="F450" s="25" t="s">
        <v>564</v>
      </c>
      <c r="G450" s="33">
        <v>84</v>
      </c>
      <c r="H450" s="33">
        <v>84</v>
      </c>
      <c r="I450" s="33">
        <v>100</v>
      </c>
      <c r="J450" s="33">
        <v>16</v>
      </c>
      <c r="K450" s="33">
        <v>0</v>
      </c>
      <c r="L450" s="33">
        <v>40</v>
      </c>
    </row>
    <row r="451" spans="1:12">
      <c r="A451" s="25" t="s">
        <v>2102</v>
      </c>
      <c r="B451" s="25" t="s">
        <v>2103</v>
      </c>
      <c r="C451" s="25" t="s">
        <v>1146</v>
      </c>
      <c r="D451" s="33">
        <v>128790</v>
      </c>
      <c r="E451" s="33">
        <v>117176</v>
      </c>
      <c r="F451" s="25" t="s">
        <v>62</v>
      </c>
      <c r="G451" s="33">
        <v>696</v>
      </c>
      <c r="H451" s="33">
        <v>696</v>
      </c>
      <c r="I451" s="33">
        <v>816</v>
      </c>
      <c r="J451" s="33">
        <v>120</v>
      </c>
      <c r="K451" s="33">
        <v>180</v>
      </c>
      <c r="L451" s="33">
        <v>120</v>
      </c>
    </row>
    <row r="452" spans="1:12">
      <c r="A452" s="25" t="s">
        <v>2104</v>
      </c>
      <c r="B452" s="25" t="s">
        <v>2105</v>
      </c>
      <c r="C452" s="25" t="s">
        <v>1146</v>
      </c>
      <c r="D452" s="33">
        <v>128788</v>
      </c>
      <c r="E452" s="33">
        <v>117662</v>
      </c>
      <c r="F452" s="25" t="s">
        <v>564</v>
      </c>
      <c r="G452" s="33">
        <v>9</v>
      </c>
      <c r="H452" s="33">
        <v>9</v>
      </c>
      <c r="I452" s="33">
        <v>18</v>
      </c>
      <c r="J452" s="33">
        <v>9</v>
      </c>
      <c r="K452" s="33">
        <v>0</v>
      </c>
      <c r="L452" s="33">
        <v>9</v>
      </c>
    </row>
    <row r="453" spans="1:12">
      <c r="A453" s="25" t="s">
        <v>2106</v>
      </c>
      <c r="B453" s="25" t="s">
        <v>2107</v>
      </c>
      <c r="C453" s="25" t="s">
        <v>1146</v>
      </c>
      <c r="D453" s="33">
        <v>128787</v>
      </c>
      <c r="E453" s="33">
        <v>117662</v>
      </c>
      <c r="F453" s="25" t="s">
        <v>564</v>
      </c>
      <c r="G453" s="33">
        <v>39</v>
      </c>
      <c r="H453" s="33">
        <v>39</v>
      </c>
      <c r="I453" s="33">
        <v>103</v>
      </c>
      <c r="J453" s="33">
        <v>64</v>
      </c>
      <c r="K453" s="33">
        <v>0</v>
      </c>
      <c r="L453" s="33">
        <v>64</v>
      </c>
    </row>
    <row r="454" spans="1:12">
      <c r="A454" s="25" t="s">
        <v>2108</v>
      </c>
      <c r="B454" s="25" t="s">
        <v>2109</v>
      </c>
      <c r="C454" s="25" t="s">
        <v>1146</v>
      </c>
      <c r="D454" s="33">
        <v>128786</v>
      </c>
      <c r="E454" s="33">
        <v>117662</v>
      </c>
      <c r="F454" s="25" t="s">
        <v>564</v>
      </c>
      <c r="G454" s="33">
        <v>9</v>
      </c>
      <c r="H454" s="33">
        <v>9</v>
      </c>
      <c r="I454" s="33">
        <v>27</v>
      </c>
      <c r="J454" s="33">
        <v>18</v>
      </c>
      <c r="K454" s="33">
        <v>0</v>
      </c>
      <c r="L454" s="33">
        <v>18</v>
      </c>
    </row>
    <row r="455" spans="1:12">
      <c r="A455" s="25" t="s">
        <v>2110</v>
      </c>
      <c r="B455" s="25" t="s">
        <v>2111</v>
      </c>
      <c r="C455" s="25" t="s">
        <v>1146</v>
      </c>
      <c r="D455" s="33">
        <v>128785</v>
      </c>
      <c r="E455" s="33">
        <v>116632</v>
      </c>
      <c r="F455" s="25" t="s">
        <v>46</v>
      </c>
      <c r="G455" s="33">
        <v>204</v>
      </c>
      <c r="H455" s="33">
        <v>210</v>
      </c>
      <c r="I455" s="33">
        <v>210</v>
      </c>
      <c r="J455" s="33">
        <v>6</v>
      </c>
      <c r="K455" s="33">
        <v>0</v>
      </c>
      <c r="L455" s="33">
        <v>12</v>
      </c>
    </row>
    <row r="456" spans="1:12">
      <c r="A456" s="25" t="s">
        <v>2112</v>
      </c>
      <c r="B456" s="25" t="s">
        <v>2113</v>
      </c>
      <c r="C456" s="25" t="s">
        <v>1146</v>
      </c>
      <c r="D456" s="33">
        <v>128783</v>
      </c>
      <c r="E456" s="33">
        <v>117453</v>
      </c>
      <c r="F456" s="25" t="s">
        <v>74</v>
      </c>
      <c r="G456" s="33">
        <v>24</v>
      </c>
      <c r="H456" s="33">
        <v>24</v>
      </c>
      <c r="I456" s="33">
        <v>72</v>
      </c>
      <c r="J456" s="33">
        <v>48</v>
      </c>
      <c r="K456" s="33">
        <v>496</v>
      </c>
      <c r="L456" s="33">
        <v>46</v>
      </c>
    </row>
    <row r="457" spans="1:12">
      <c r="A457" s="25" t="s">
        <v>2114</v>
      </c>
      <c r="B457" s="25" t="s">
        <v>2115</v>
      </c>
      <c r="C457" s="25" t="s">
        <v>1146</v>
      </c>
      <c r="D457" s="33">
        <v>128782</v>
      </c>
      <c r="E457" s="33">
        <v>117662</v>
      </c>
      <c r="F457" s="25" t="s">
        <v>564</v>
      </c>
      <c r="G457" s="33">
        <v>12</v>
      </c>
      <c r="H457" s="33">
        <v>12</v>
      </c>
      <c r="I457" s="33">
        <v>36</v>
      </c>
      <c r="J457" s="33">
        <v>24</v>
      </c>
      <c r="K457" s="33">
        <v>0</v>
      </c>
      <c r="L457" s="33">
        <v>24</v>
      </c>
    </row>
    <row r="458" spans="1:12">
      <c r="A458" s="25" t="s">
        <v>2116</v>
      </c>
      <c r="B458" s="25" t="s">
        <v>2117</v>
      </c>
      <c r="C458" s="25" t="s">
        <v>1146</v>
      </c>
      <c r="D458" s="33">
        <v>128781</v>
      </c>
      <c r="E458" s="33">
        <v>117214</v>
      </c>
      <c r="F458" s="25" t="s">
        <v>78</v>
      </c>
      <c r="G458" s="33">
        <v>636</v>
      </c>
      <c r="H458" s="33">
        <v>636</v>
      </c>
      <c r="I458" s="33">
        <v>660</v>
      </c>
      <c r="J458" s="33">
        <v>24</v>
      </c>
      <c r="K458" s="33">
        <v>0</v>
      </c>
      <c r="L458" s="33">
        <v>12</v>
      </c>
    </row>
    <row r="459" spans="1:12">
      <c r="A459" s="25" t="s">
        <v>2118</v>
      </c>
      <c r="B459" s="25" t="s">
        <v>2119</v>
      </c>
      <c r="C459" s="25" t="s">
        <v>1146</v>
      </c>
      <c r="D459" s="33">
        <v>128780</v>
      </c>
      <c r="E459" s="33">
        <v>117662</v>
      </c>
      <c r="F459" s="25" t="s">
        <v>564</v>
      </c>
      <c r="G459" s="33">
        <v>9</v>
      </c>
      <c r="H459" s="33">
        <v>9</v>
      </c>
      <c r="I459" s="33">
        <v>27</v>
      </c>
      <c r="J459" s="33">
        <v>18</v>
      </c>
      <c r="K459" s="33">
        <v>0</v>
      </c>
      <c r="L459" s="33">
        <v>18</v>
      </c>
    </row>
    <row r="460" spans="1:12">
      <c r="A460" s="25" t="s">
        <v>2120</v>
      </c>
      <c r="B460" s="25" t="s">
        <v>2121</v>
      </c>
      <c r="C460" s="25" t="s">
        <v>1146</v>
      </c>
      <c r="D460" s="33">
        <v>128779</v>
      </c>
      <c r="E460" s="33">
        <v>117662</v>
      </c>
      <c r="F460" s="25" t="s">
        <v>564</v>
      </c>
      <c r="G460" s="33">
        <v>81</v>
      </c>
      <c r="H460" s="33">
        <v>81</v>
      </c>
      <c r="I460" s="33">
        <v>140</v>
      </c>
      <c r="J460" s="33">
        <v>59</v>
      </c>
      <c r="K460" s="33">
        <v>0</v>
      </c>
      <c r="L460" s="33">
        <v>60</v>
      </c>
    </row>
    <row r="461" spans="1:12">
      <c r="A461" s="25" t="s">
        <v>2122</v>
      </c>
      <c r="B461" s="25" t="s">
        <v>2123</v>
      </c>
      <c r="C461" s="25" t="s">
        <v>1146</v>
      </c>
      <c r="D461" s="33">
        <v>128778</v>
      </c>
      <c r="E461" s="33">
        <v>116632</v>
      </c>
      <c r="F461" s="25" t="s">
        <v>46</v>
      </c>
      <c r="G461" s="33">
        <v>348</v>
      </c>
      <c r="H461" s="33">
        <v>403</v>
      </c>
      <c r="I461" s="33">
        <v>403</v>
      </c>
      <c r="J461" s="33">
        <v>55</v>
      </c>
      <c r="K461" s="33">
        <v>0</v>
      </c>
      <c r="L461" s="33">
        <v>55</v>
      </c>
    </row>
    <row r="462" spans="1:12">
      <c r="A462" s="25" t="s">
        <v>2124</v>
      </c>
      <c r="B462" s="25" t="s">
        <v>2125</v>
      </c>
      <c r="C462" s="25" t="s">
        <v>1146</v>
      </c>
      <c r="D462" s="33">
        <v>128777</v>
      </c>
      <c r="E462" s="33">
        <v>116632</v>
      </c>
      <c r="F462" s="25" t="s">
        <v>46</v>
      </c>
      <c r="G462" s="33">
        <v>180</v>
      </c>
      <c r="H462" s="33">
        <v>192</v>
      </c>
      <c r="I462" s="33">
        <v>192</v>
      </c>
      <c r="J462" s="33">
        <v>12</v>
      </c>
      <c r="K462" s="33">
        <v>0</v>
      </c>
      <c r="L462" s="33">
        <v>12</v>
      </c>
    </row>
    <row r="463" spans="1:12">
      <c r="A463" s="25" t="s">
        <v>2126</v>
      </c>
      <c r="B463" s="25" t="s">
        <v>2127</v>
      </c>
      <c r="C463" s="25" t="s">
        <v>1146</v>
      </c>
      <c r="D463" s="33">
        <v>128776</v>
      </c>
      <c r="E463" s="33">
        <v>117469</v>
      </c>
      <c r="F463" s="25" t="s">
        <v>47</v>
      </c>
      <c r="G463" s="33">
        <v>300</v>
      </c>
      <c r="H463" s="33">
        <v>300</v>
      </c>
      <c r="I463" s="33">
        <v>312</v>
      </c>
      <c r="J463" s="33">
        <v>12</v>
      </c>
      <c r="K463" s="33">
        <v>0</v>
      </c>
      <c r="L463" s="33">
        <v>12</v>
      </c>
    </row>
    <row r="464" spans="1:12">
      <c r="A464" s="25" t="s">
        <v>2128</v>
      </c>
      <c r="B464" s="25" t="s">
        <v>2129</v>
      </c>
      <c r="C464" s="25" t="s">
        <v>1146</v>
      </c>
      <c r="D464" s="33">
        <v>128775</v>
      </c>
      <c r="E464" s="33">
        <v>117214</v>
      </c>
      <c r="F464" s="25" t="s">
        <v>78</v>
      </c>
      <c r="G464" s="33">
        <v>240</v>
      </c>
      <c r="H464" s="33">
        <v>240</v>
      </c>
      <c r="I464" s="33">
        <v>252</v>
      </c>
      <c r="J464" s="33">
        <v>12</v>
      </c>
      <c r="K464" s="33">
        <v>0</v>
      </c>
      <c r="L464" s="33">
        <v>12</v>
      </c>
    </row>
    <row r="465" spans="1:12">
      <c r="A465" s="25" t="s">
        <v>2130</v>
      </c>
      <c r="B465" s="25" t="s">
        <v>2131</v>
      </c>
      <c r="C465" s="25" t="s">
        <v>1146</v>
      </c>
      <c r="D465" s="33">
        <v>128774</v>
      </c>
      <c r="E465" s="33">
        <v>116995</v>
      </c>
      <c r="F465" s="25" t="s">
        <v>547</v>
      </c>
      <c r="G465" s="33">
        <v>420</v>
      </c>
      <c r="H465" s="33">
        <v>420</v>
      </c>
      <c r="I465" s="33">
        <v>432</v>
      </c>
      <c r="J465" s="33">
        <v>12</v>
      </c>
      <c r="K465" s="33">
        <v>1</v>
      </c>
      <c r="L465" s="33">
        <v>12</v>
      </c>
    </row>
    <row r="466" spans="1:12">
      <c r="A466" s="25" t="s">
        <v>2132</v>
      </c>
      <c r="B466" s="25" t="s">
        <v>2133</v>
      </c>
      <c r="C466" s="25" t="s">
        <v>1146</v>
      </c>
      <c r="D466" s="33">
        <v>128771</v>
      </c>
      <c r="E466" s="33">
        <v>115690</v>
      </c>
      <c r="F466" s="25" t="s">
        <v>818</v>
      </c>
      <c r="G466" s="33">
        <v>156</v>
      </c>
      <c r="H466" s="33">
        <v>156</v>
      </c>
      <c r="I466" s="33">
        <v>180</v>
      </c>
      <c r="J466" s="33">
        <v>24</v>
      </c>
      <c r="K466" s="33">
        <v>12</v>
      </c>
      <c r="L466" s="33">
        <v>24</v>
      </c>
    </row>
    <row r="467" spans="1:12">
      <c r="A467" s="25" t="s">
        <v>2134</v>
      </c>
      <c r="B467" s="25" t="s">
        <v>2135</v>
      </c>
      <c r="C467" s="25" t="s">
        <v>1146</v>
      </c>
      <c r="D467" s="33">
        <v>128770</v>
      </c>
      <c r="E467" s="33">
        <v>115690</v>
      </c>
      <c r="F467" s="25" t="s">
        <v>818</v>
      </c>
      <c r="G467" s="33">
        <v>300</v>
      </c>
      <c r="H467" s="33">
        <v>300</v>
      </c>
      <c r="I467" s="33">
        <v>492</v>
      </c>
      <c r="J467" s="33">
        <v>492</v>
      </c>
      <c r="K467" s="33">
        <v>0</v>
      </c>
      <c r="L467" s="33">
        <v>192</v>
      </c>
    </row>
    <row r="468" spans="1:12">
      <c r="A468" s="25" t="s">
        <v>2136</v>
      </c>
      <c r="B468" s="25" t="s">
        <v>2137</v>
      </c>
      <c r="C468" s="25" t="s">
        <v>1271</v>
      </c>
      <c r="D468" s="25" t="s">
        <v>2138</v>
      </c>
      <c r="E468" s="25" t="s">
        <v>2139</v>
      </c>
      <c r="F468" s="25" t="s">
        <v>1086</v>
      </c>
      <c r="G468" s="33">
        <v>177</v>
      </c>
      <c r="H468" s="33">
        <v>177</v>
      </c>
      <c r="I468" s="33">
        <v>181</v>
      </c>
      <c r="J468" s="33">
        <v>4</v>
      </c>
      <c r="K468" s="33">
        <v>0</v>
      </c>
      <c r="L468" s="33">
        <v>4</v>
      </c>
    </row>
    <row r="469" spans="1:12">
      <c r="A469" s="25" t="s">
        <v>2140</v>
      </c>
      <c r="B469" s="25" t="s">
        <v>2141</v>
      </c>
      <c r="C469" s="25" t="s">
        <v>1146</v>
      </c>
      <c r="D469" s="33">
        <v>128768</v>
      </c>
      <c r="E469" s="33">
        <v>117515</v>
      </c>
      <c r="F469" s="25" t="s">
        <v>68</v>
      </c>
      <c r="G469" s="33">
        <v>30</v>
      </c>
      <c r="H469" s="33">
        <v>30</v>
      </c>
      <c r="I469" s="33">
        <v>31</v>
      </c>
      <c r="J469" s="33">
        <v>1</v>
      </c>
      <c r="K469" s="33">
        <v>0</v>
      </c>
      <c r="L469" s="33">
        <v>1</v>
      </c>
    </row>
    <row r="470" spans="1:12">
      <c r="A470" s="25" t="s">
        <v>2142</v>
      </c>
      <c r="B470" s="25" t="s">
        <v>2143</v>
      </c>
      <c r="C470" s="25" t="s">
        <v>1146</v>
      </c>
      <c r="D470" s="33">
        <v>128758</v>
      </c>
      <c r="E470" s="33">
        <v>116995</v>
      </c>
      <c r="F470" s="25" t="s">
        <v>547</v>
      </c>
      <c r="G470" s="33">
        <v>168</v>
      </c>
      <c r="H470" s="33">
        <v>168</v>
      </c>
      <c r="I470" s="33">
        <v>180</v>
      </c>
      <c r="J470" s="33">
        <v>12</v>
      </c>
      <c r="K470" s="33">
        <v>0</v>
      </c>
      <c r="L470" s="33">
        <v>12</v>
      </c>
    </row>
    <row r="471" spans="1:12">
      <c r="A471" s="25" t="s">
        <v>2144</v>
      </c>
      <c r="B471" s="25" t="s">
        <v>2145</v>
      </c>
      <c r="C471" s="25" t="s">
        <v>1146</v>
      </c>
      <c r="D471" s="33">
        <v>128757</v>
      </c>
      <c r="E471" s="33">
        <v>116995</v>
      </c>
      <c r="F471" s="25" t="s">
        <v>547</v>
      </c>
      <c r="G471" s="33">
        <v>588</v>
      </c>
      <c r="H471" s="33">
        <v>588</v>
      </c>
      <c r="I471" s="33">
        <v>601</v>
      </c>
      <c r="J471" s="33">
        <v>13</v>
      </c>
      <c r="K471" s="33">
        <v>0</v>
      </c>
      <c r="L471" s="33">
        <v>13</v>
      </c>
    </row>
    <row r="472" spans="1:12">
      <c r="A472" s="25" t="s">
        <v>2146</v>
      </c>
      <c r="B472" s="25" t="s">
        <v>2147</v>
      </c>
      <c r="C472" s="25" t="s">
        <v>1271</v>
      </c>
      <c r="D472" s="25" t="s">
        <v>2148</v>
      </c>
      <c r="E472" s="25" t="s">
        <v>2149</v>
      </c>
      <c r="F472" s="25" t="s">
        <v>1074</v>
      </c>
      <c r="G472" s="33">
        <v>1168</v>
      </c>
      <c r="H472" s="33">
        <v>1168</v>
      </c>
      <c r="I472" s="33">
        <v>1470</v>
      </c>
      <c r="J472" s="33">
        <v>302</v>
      </c>
      <c r="K472" s="33">
        <v>0</v>
      </c>
      <c r="L472" s="33">
        <v>302</v>
      </c>
    </row>
    <row r="473" spans="1:12">
      <c r="A473" s="25" t="s">
        <v>2150</v>
      </c>
      <c r="B473" s="25" t="s">
        <v>2151</v>
      </c>
      <c r="C473" s="25" t="s">
        <v>1146</v>
      </c>
      <c r="D473" s="33">
        <v>128754</v>
      </c>
      <c r="E473" s="33">
        <v>115824</v>
      </c>
      <c r="F473" s="25" t="s">
        <v>539</v>
      </c>
      <c r="G473" s="33">
        <v>3</v>
      </c>
      <c r="H473" s="33">
        <v>3</v>
      </c>
      <c r="I473" s="33">
        <v>4</v>
      </c>
      <c r="J473" s="33">
        <v>1</v>
      </c>
      <c r="K473" s="33">
        <v>0</v>
      </c>
      <c r="L473" s="33">
        <v>1</v>
      </c>
    </row>
    <row r="474" spans="1:12">
      <c r="A474" s="25" t="s">
        <v>2152</v>
      </c>
      <c r="B474" s="25" t="s">
        <v>2153</v>
      </c>
      <c r="C474" s="25" t="s">
        <v>1146</v>
      </c>
      <c r="D474" s="33">
        <v>128753</v>
      </c>
      <c r="E474" s="33">
        <v>116135</v>
      </c>
      <c r="F474" s="25" t="s">
        <v>509</v>
      </c>
      <c r="G474" s="33">
        <v>24</v>
      </c>
      <c r="H474" s="33">
        <v>24</v>
      </c>
      <c r="I474" s="33">
        <v>25</v>
      </c>
      <c r="J474" s="33">
        <v>1</v>
      </c>
      <c r="K474" s="33">
        <v>0</v>
      </c>
      <c r="L474" s="33">
        <v>1</v>
      </c>
    </row>
    <row r="475" spans="1:12">
      <c r="A475" s="25" t="s">
        <v>2154</v>
      </c>
      <c r="B475" s="25" t="s">
        <v>2155</v>
      </c>
      <c r="C475" s="25" t="s">
        <v>1146</v>
      </c>
      <c r="D475" s="33">
        <v>128752</v>
      </c>
      <c r="E475" s="33">
        <v>116702</v>
      </c>
      <c r="F475" s="25" t="s">
        <v>100</v>
      </c>
      <c r="G475" s="33">
        <v>66</v>
      </c>
      <c r="H475" s="33">
        <v>66</v>
      </c>
      <c r="I475" s="33">
        <v>67</v>
      </c>
      <c r="J475" s="33">
        <v>1</v>
      </c>
      <c r="K475" s="33">
        <v>4</v>
      </c>
      <c r="L475" s="33">
        <v>1</v>
      </c>
    </row>
    <row r="476" spans="1:12">
      <c r="A476" s="25" t="s">
        <v>2156</v>
      </c>
      <c r="B476" s="25" t="s">
        <v>2157</v>
      </c>
      <c r="C476" s="25" t="s">
        <v>1146</v>
      </c>
      <c r="D476" s="33">
        <v>128751</v>
      </c>
      <c r="E476" s="33">
        <v>115569</v>
      </c>
      <c r="F476" s="25" t="s">
        <v>558</v>
      </c>
      <c r="G476" s="33">
        <v>30</v>
      </c>
      <c r="H476" s="33">
        <v>30</v>
      </c>
      <c r="I476" s="33">
        <v>118</v>
      </c>
      <c r="J476" s="33">
        <v>88</v>
      </c>
      <c r="K476" s="33">
        <v>0</v>
      </c>
      <c r="L476" s="33">
        <v>88</v>
      </c>
    </row>
    <row r="477" spans="1:12">
      <c r="A477" s="25" t="s">
        <v>2158</v>
      </c>
      <c r="B477" s="25" t="s">
        <v>2159</v>
      </c>
      <c r="C477" s="25" t="s">
        <v>1146</v>
      </c>
      <c r="D477" s="33">
        <v>128748</v>
      </c>
      <c r="E477" s="33">
        <v>117214</v>
      </c>
      <c r="F477" s="25" t="s">
        <v>78</v>
      </c>
      <c r="G477" s="33">
        <v>120</v>
      </c>
      <c r="H477" s="33">
        <v>120</v>
      </c>
      <c r="I477" s="33">
        <v>180</v>
      </c>
      <c r="J477" s="33">
        <v>60</v>
      </c>
      <c r="K477" s="33">
        <v>0</v>
      </c>
      <c r="L477" s="33">
        <v>60</v>
      </c>
    </row>
    <row r="478" spans="1:12">
      <c r="A478" s="25" t="s">
        <v>2160</v>
      </c>
      <c r="B478" s="25" t="s">
        <v>2161</v>
      </c>
      <c r="C478" s="25" t="s">
        <v>1146</v>
      </c>
      <c r="D478" s="33">
        <v>128745</v>
      </c>
      <c r="E478" s="33">
        <v>116083</v>
      </c>
      <c r="F478" s="25" t="s">
        <v>232</v>
      </c>
      <c r="G478" s="33">
        <v>7</v>
      </c>
      <c r="H478" s="33">
        <v>7</v>
      </c>
      <c r="I478" s="33">
        <v>8</v>
      </c>
      <c r="J478" s="33">
        <v>1</v>
      </c>
      <c r="K478" s="33">
        <v>0</v>
      </c>
      <c r="L478" s="33">
        <v>1</v>
      </c>
    </row>
    <row r="479" spans="1:12">
      <c r="A479" s="25" t="s">
        <v>2162</v>
      </c>
      <c r="B479" s="25" t="s">
        <v>2163</v>
      </c>
      <c r="C479" s="25" t="s">
        <v>1146</v>
      </c>
      <c r="D479" s="33">
        <v>128744</v>
      </c>
      <c r="E479" s="33">
        <v>117691</v>
      </c>
      <c r="F479" s="25" t="s">
        <v>548</v>
      </c>
      <c r="G479" s="33">
        <v>675</v>
      </c>
      <c r="H479" s="33">
        <v>675</v>
      </c>
      <c r="I479" s="33">
        <v>684</v>
      </c>
      <c r="J479" s="33">
        <v>9</v>
      </c>
      <c r="K479" s="33">
        <v>0</v>
      </c>
      <c r="L479" s="33">
        <v>9</v>
      </c>
    </row>
    <row r="480" spans="1:12">
      <c r="A480" s="25" t="s">
        <v>2164</v>
      </c>
      <c r="B480" s="25" t="s">
        <v>2165</v>
      </c>
      <c r="C480" s="25" t="s">
        <v>1146</v>
      </c>
      <c r="D480" s="33">
        <v>128740</v>
      </c>
      <c r="E480" s="33">
        <v>115519</v>
      </c>
      <c r="F480" s="25" t="s">
        <v>568</v>
      </c>
      <c r="G480" s="33">
        <v>149</v>
      </c>
      <c r="H480" s="33">
        <v>149</v>
      </c>
      <c r="I480" s="33">
        <v>151</v>
      </c>
      <c r="J480" s="33">
        <v>2</v>
      </c>
      <c r="K480" s="33">
        <v>0</v>
      </c>
      <c r="L480" s="33">
        <v>2</v>
      </c>
    </row>
    <row r="481" spans="1:12">
      <c r="A481" s="25" t="s">
        <v>2166</v>
      </c>
      <c r="B481" s="25" t="s">
        <v>2167</v>
      </c>
      <c r="C481" s="25" t="s">
        <v>1146</v>
      </c>
      <c r="D481" s="33">
        <v>128736</v>
      </c>
      <c r="E481" s="33">
        <v>116995</v>
      </c>
      <c r="F481" s="25" t="s">
        <v>547</v>
      </c>
      <c r="G481" s="33">
        <v>252</v>
      </c>
      <c r="H481" s="33">
        <v>252</v>
      </c>
      <c r="I481" s="33">
        <v>264</v>
      </c>
      <c r="J481" s="33">
        <v>12</v>
      </c>
      <c r="K481" s="33">
        <v>0</v>
      </c>
      <c r="L481" s="33">
        <v>24</v>
      </c>
    </row>
    <row r="482" spans="1:12">
      <c r="A482" s="25" t="s">
        <v>2168</v>
      </c>
      <c r="B482" s="25" t="s">
        <v>2169</v>
      </c>
      <c r="C482" s="25" t="s">
        <v>1146</v>
      </c>
      <c r="D482" s="33">
        <v>128735</v>
      </c>
      <c r="E482" s="33">
        <v>117679</v>
      </c>
      <c r="F482" s="25" t="s">
        <v>39</v>
      </c>
      <c r="G482" s="33">
        <v>75</v>
      </c>
      <c r="H482" s="33">
        <v>75</v>
      </c>
      <c r="I482" s="33">
        <v>106</v>
      </c>
      <c r="J482" s="33">
        <v>31</v>
      </c>
      <c r="K482" s="33">
        <v>0</v>
      </c>
      <c r="L482" s="33">
        <v>31</v>
      </c>
    </row>
    <row r="483" spans="1:12">
      <c r="A483" s="25" t="s">
        <v>2170</v>
      </c>
      <c r="B483" s="25" t="s">
        <v>2171</v>
      </c>
      <c r="C483" s="25" t="s">
        <v>1146</v>
      </c>
      <c r="D483" s="33">
        <v>128730</v>
      </c>
      <c r="E483" s="33">
        <v>117485</v>
      </c>
      <c r="F483" s="25" t="s">
        <v>818</v>
      </c>
      <c r="G483" s="33">
        <v>90</v>
      </c>
      <c r="H483" s="33">
        <v>90</v>
      </c>
      <c r="I483" s="33">
        <v>91</v>
      </c>
      <c r="J483" s="33">
        <v>1</v>
      </c>
      <c r="K483" s="33">
        <v>0</v>
      </c>
      <c r="L483" s="33">
        <v>1</v>
      </c>
    </row>
    <row r="484" spans="1:12">
      <c r="A484" s="25" t="s">
        <v>2172</v>
      </c>
      <c r="B484" s="25" t="s">
        <v>2173</v>
      </c>
      <c r="C484" s="25" t="s">
        <v>1146</v>
      </c>
      <c r="D484" s="33">
        <v>128729</v>
      </c>
      <c r="E484" s="33">
        <v>117386</v>
      </c>
      <c r="F484" s="25" t="s">
        <v>161</v>
      </c>
      <c r="G484" s="33">
        <v>1452</v>
      </c>
      <c r="H484" s="33">
        <v>1452</v>
      </c>
      <c r="I484" s="33">
        <v>1464</v>
      </c>
      <c r="J484" s="33">
        <v>12</v>
      </c>
      <c r="K484" s="33">
        <v>0</v>
      </c>
      <c r="L484" s="33">
        <v>12</v>
      </c>
    </row>
    <row r="485" spans="1:12">
      <c r="A485" s="25" t="s">
        <v>2174</v>
      </c>
      <c r="B485" s="25" t="s">
        <v>2175</v>
      </c>
      <c r="C485" s="25" t="s">
        <v>1146</v>
      </c>
      <c r="D485" s="33">
        <v>128726</v>
      </c>
      <c r="E485" s="33">
        <v>117266</v>
      </c>
      <c r="F485" s="25" t="s">
        <v>38</v>
      </c>
      <c r="G485" s="33">
        <v>420</v>
      </c>
      <c r="H485" s="33">
        <v>425</v>
      </c>
      <c r="I485" s="33">
        <v>425</v>
      </c>
      <c r="J485" s="33">
        <v>5</v>
      </c>
      <c r="K485" s="33">
        <v>0</v>
      </c>
      <c r="L485" s="33">
        <v>5</v>
      </c>
    </row>
    <row r="486" spans="1:12">
      <c r="A486" s="25" t="s">
        <v>2176</v>
      </c>
      <c r="B486" s="25" t="s">
        <v>2177</v>
      </c>
      <c r="C486" s="25" t="s">
        <v>1146</v>
      </c>
      <c r="D486" s="33">
        <v>128714</v>
      </c>
      <c r="E486" s="33">
        <v>117386</v>
      </c>
      <c r="F486" s="25" t="s">
        <v>161</v>
      </c>
      <c r="G486" s="33">
        <v>126</v>
      </c>
      <c r="H486" s="33">
        <v>126</v>
      </c>
      <c r="I486" s="33">
        <v>318</v>
      </c>
      <c r="J486" s="33">
        <v>192</v>
      </c>
      <c r="K486" s="33">
        <v>0</v>
      </c>
      <c r="L486" s="33">
        <v>192</v>
      </c>
    </row>
    <row r="487" spans="1:12">
      <c r="A487" s="25" t="s">
        <v>2178</v>
      </c>
      <c r="B487" s="25" t="s">
        <v>2179</v>
      </c>
      <c r="C487" s="25" t="s">
        <v>1146</v>
      </c>
      <c r="D487" s="33">
        <v>128710</v>
      </c>
      <c r="E487" s="33">
        <v>115824</v>
      </c>
      <c r="F487" s="25" t="s">
        <v>539</v>
      </c>
      <c r="G487" s="33">
        <v>1</v>
      </c>
      <c r="H487" s="33">
        <v>1</v>
      </c>
      <c r="I487" s="33">
        <v>2</v>
      </c>
      <c r="J487" s="33">
        <v>1</v>
      </c>
      <c r="K487" s="33">
        <v>0</v>
      </c>
      <c r="L487" s="33">
        <v>1</v>
      </c>
    </row>
    <row r="488" spans="1:12">
      <c r="A488" s="25" t="s">
        <v>2180</v>
      </c>
      <c r="B488" s="25" t="s">
        <v>2181</v>
      </c>
      <c r="C488" s="25" t="s">
        <v>1146</v>
      </c>
      <c r="D488" s="33">
        <v>128709</v>
      </c>
      <c r="E488" s="33">
        <v>114516</v>
      </c>
      <c r="F488" s="25" t="s">
        <v>539</v>
      </c>
      <c r="G488" s="33">
        <v>10</v>
      </c>
      <c r="H488" s="33">
        <v>10</v>
      </c>
      <c r="I488" s="33">
        <v>11</v>
      </c>
      <c r="J488" s="33">
        <v>1</v>
      </c>
      <c r="K488" s="33">
        <v>0</v>
      </c>
      <c r="L488" s="33">
        <v>1</v>
      </c>
    </row>
    <row r="489" spans="1:12">
      <c r="A489" s="25" t="s">
        <v>2182</v>
      </c>
      <c r="B489" s="25" t="s">
        <v>2183</v>
      </c>
      <c r="C489" s="25" t="s">
        <v>1146</v>
      </c>
      <c r="D489" s="33">
        <v>128708</v>
      </c>
      <c r="E489" s="33">
        <v>112967</v>
      </c>
      <c r="F489" s="25" t="s">
        <v>509</v>
      </c>
      <c r="G489" s="33">
        <v>4</v>
      </c>
      <c r="H489" s="33">
        <v>16</v>
      </c>
      <c r="I489" s="33">
        <v>17</v>
      </c>
      <c r="J489" s="33">
        <v>13</v>
      </c>
      <c r="K489" s="33">
        <v>0</v>
      </c>
      <c r="L489" s="33">
        <v>1</v>
      </c>
    </row>
    <row r="490" spans="1:12">
      <c r="A490" s="25" t="s">
        <v>2184</v>
      </c>
      <c r="B490" s="25" t="s">
        <v>2185</v>
      </c>
      <c r="C490" s="25" t="s">
        <v>1146</v>
      </c>
      <c r="D490" s="33">
        <v>128706</v>
      </c>
      <c r="E490" s="33">
        <v>117332</v>
      </c>
      <c r="F490" s="25" t="s">
        <v>509</v>
      </c>
      <c r="G490" s="33">
        <v>25</v>
      </c>
      <c r="H490" s="33">
        <v>25</v>
      </c>
      <c r="I490" s="33">
        <v>26</v>
      </c>
      <c r="J490" s="33">
        <v>1</v>
      </c>
      <c r="K490" s="33">
        <v>0</v>
      </c>
      <c r="L490" s="33">
        <v>1</v>
      </c>
    </row>
    <row r="491" spans="1:12">
      <c r="A491" s="25" t="s">
        <v>2186</v>
      </c>
      <c r="B491" s="25" t="s">
        <v>2187</v>
      </c>
      <c r="C491" s="25" t="s">
        <v>1146</v>
      </c>
      <c r="D491" s="33">
        <v>128704</v>
      </c>
      <c r="E491" s="33">
        <v>114334</v>
      </c>
      <c r="F491" s="25" t="s">
        <v>559</v>
      </c>
      <c r="G491" s="33">
        <v>48</v>
      </c>
      <c r="H491" s="33">
        <v>60</v>
      </c>
      <c r="I491" s="33">
        <v>60</v>
      </c>
      <c r="J491" s="33">
        <v>12</v>
      </c>
      <c r="K491" s="33">
        <v>0</v>
      </c>
      <c r="L491" s="33">
        <v>12</v>
      </c>
    </row>
    <row r="492" spans="1:12">
      <c r="A492" s="25" t="s">
        <v>2188</v>
      </c>
      <c r="B492" s="25" t="s">
        <v>2189</v>
      </c>
      <c r="C492" s="25" t="s">
        <v>1271</v>
      </c>
      <c r="D492" s="25" t="s">
        <v>2190</v>
      </c>
      <c r="E492" s="25" t="s">
        <v>2191</v>
      </c>
      <c r="F492" s="25" t="s">
        <v>1076</v>
      </c>
      <c r="G492" s="33">
        <v>900</v>
      </c>
      <c r="H492" s="33">
        <v>900</v>
      </c>
      <c r="I492" s="33">
        <v>951</v>
      </c>
      <c r="J492" s="33">
        <v>51</v>
      </c>
      <c r="K492" s="33">
        <v>0</v>
      </c>
      <c r="L492" s="33">
        <v>51</v>
      </c>
    </row>
    <row r="493" spans="1:12">
      <c r="A493" s="25" t="s">
        <v>2192</v>
      </c>
      <c r="B493" s="25" t="s">
        <v>2193</v>
      </c>
      <c r="C493" s="25" t="s">
        <v>1146</v>
      </c>
      <c r="D493" s="33">
        <v>128696</v>
      </c>
      <c r="E493" s="33">
        <v>116353</v>
      </c>
      <c r="F493" s="25" t="s">
        <v>55</v>
      </c>
      <c r="G493" s="33">
        <v>432</v>
      </c>
      <c r="H493" s="33">
        <v>432</v>
      </c>
      <c r="I493" s="33">
        <v>438</v>
      </c>
      <c r="J493" s="33">
        <v>6</v>
      </c>
      <c r="K493" s="33">
        <v>0</v>
      </c>
      <c r="L493" s="33">
        <v>6</v>
      </c>
    </row>
    <row r="494" spans="1:12">
      <c r="A494" s="25" t="s">
        <v>2194</v>
      </c>
      <c r="B494" s="25" t="s">
        <v>2195</v>
      </c>
      <c r="C494" s="25" t="s">
        <v>1146</v>
      </c>
      <c r="D494" s="33">
        <v>128694</v>
      </c>
      <c r="E494" s="33">
        <v>116083</v>
      </c>
      <c r="F494" s="25" t="s">
        <v>232</v>
      </c>
      <c r="G494" s="33">
        <v>1</v>
      </c>
      <c r="H494" s="33">
        <v>1</v>
      </c>
      <c r="I494" s="33">
        <v>3</v>
      </c>
      <c r="J494" s="33">
        <v>2</v>
      </c>
      <c r="K494" s="33">
        <v>0</v>
      </c>
      <c r="L494" s="33">
        <v>2</v>
      </c>
    </row>
    <row r="495" spans="1:12">
      <c r="A495" s="25" t="s">
        <v>2196</v>
      </c>
      <c r="B495" s="25" t="s">
        <v>2197</v>
      </c>
      <c r="C495" s="25" t="s">
        <v>1146</v>
      </c>
      <c r="D495" s="33">
        <v>128691</v>
      </c>
      <c r="E495" s="33">
        <v>116173</v>
      </c>
      <c r="F495" s="25" t="s">
        <v>569</v>
      </c>
      <c r="G495" s="33">
        <v>129</v>
      </c>
      <c r="H495" s="33">
        <v>129</v>
      </c>
      <c r="I495" s="33">
        <v>132</v>
      </c>
      <c r="J495" s="33">
        <v>3</v>
      </c>
      <c r="K495" s="33">
        <v>5</v>
      </c>
      <c r="L495" s="33">
        <v>3</v>
      </c>
    </row>
    <row r="496" spans="1:12">
      <c r="A496" s="25" t="s">
        <v>2198</v>
      </c>
      <c r="B496" s="25" t="s">
        <v>2199</v>
      </c>
      <c r="C496" s="25" t="s">
        <v>1146</v>
      </c>
      <c r="D496" s="33">
        <v>128688</v>
      </c>
      <c r="E496" s="33">
        <v>117564</v>
      </c>
      <c r="F496" s="25" t="s">
        <v>61</v>
      </c>
      <c r="G496" s="33">
        <v>16</v>
      </c>
      <c r="H496" s="33">
        <v>16</v>
      </c>
      <c r="I496" s="33">
        <v>20</v>
      </c>
      <c r="J496" s="33">
        <v>4</v>
      </c>
      <c r="K496" s="33">
        <v>0</v>
      </c>
      <c r="L496" s="33">
        <v>4</v>
      </c>
    </row>
    <row r="497" spans="1:12">
      <c r="A497" s="25" t="s">
        <v>2200</v>
      </c>
      <c r="B497" s="25" t="s">
        <v>2201</v>
      </c>
      <c r="C497" s="25" t="s">
        <v>1146</v>
      </c>
      <c r="D497" s="33">
        <v>128684</v>
      </c>
      <c r="E497" s="33">
        <v>116995</v>
      </c>
      <c r="F497" s="25" t="s">
        <v>547</v>
      </c>
      <c r="G497" s="33">
        <v>1080</v>
      </c>
      <c r="H497" s="33">
        <v>1080</v>
      </c>
      <c r="I497" s="33">
        <v>1082</v>
      </c>
      <c r="J497" s="33">
        <v>2</v>
      </c>
      <c r="K497" s="33">
        <v>0</v>
      </c>
      <c r="L497" s="33">
        <v>2</v>
      </c>
    </row>
    <row r="498" spans="1:12">
      <c r="A498" s="25" t="s">
        <v>2202</v>
      </c>
      <c r="B498" s="25" t="s">
        <v>2203</v>
      </c>
      <c r="C498" s="25" t="s">
        <v>1146</v>
      </c>
      <c r="D498" s="33">
        <v>128682</v>
      </c>
      <c r="E498" s="33">
        <v>115420</v>
      </c>
      <c r="F498" s="25" t="s">
        <v>559</v>
      </c>
      <c r="G498" s="33">
        <v>68</v>
      </c>
      <c r="H498" s="33">
        <v>72</v>
      </c>
      <c r="I498" s="33">
        <v>72</v>
      </c>
      <c r="J498" s="33">
        <v>4</v>
      </c>
      <c r="K498" s="33">
        <v>0</v>
      </c>
      <c r="L498" s="33">
        <v>4</v>
      </c>
    </row>
    <row r="499" spans="1:12">
      <c r="A499" s="25" t="s">
        <v>2204</v>
      </c>
      <c r="B499" s="25" t="s">
        <v>2205</v>
      </c>
      <c r="C499" s="25" t="s">
        <v>1146</v>
      </c>
      <c r="D499" s="33">
        <v>128681</v>
      </c>
      <c r="E499" s="33">
        <v>115058</v>
      </c>
      <c r="F499" s="25" t="s">
        <v>560</v>
      </c>
      <c r="G499" s="33">
        <v>50</v>
      </c>
      <c r="H499" s="33">
        <v>50</v>
      </c>
      <c r="I499" s="33">
        <v>51</v>
      </c>
      <c r="J499" s="33">
        <v>1</v>
      </c>
      <c r="K499" s="33">
        <v>0</v>
      </c>
      <c r="L499" s="33">
        <v>1</v>
      </c>
    </row>
    <row r="500" spans="1:12">
      <c r="A500" s="25" t="s">
        <v>2206</v>
      </c>
      <c r="B500" s="25" t="s">
        <v>2207</v>
      </c>
      <c r="C500" s="25" t="s">
        <v>1146</v>
      </c>
      <c r="D500" s="33">
        <v>128678</v>
      </c>
      <c r="E500" s="33">
        <v>116319</v>
      </c>
      <c r="F500" s="25" t="s">
        <v>523</v>
      </c>
      <c r="G500" s="33">
        <v>180</v>
      </c>
      <c r="H500" s="33">
        <v>180</v>
      </c>
      <c r="I500" s="33">
        <v>217</v>
      </c>
      <c r="J500" s="33">
        <v>37</v>
      </c>
      <c r="K500" s="33">
        <v>0</v>
      </c>
      <c r="L500" s="33">
        <v>37</v>
      </c>
    </row>
    <row r="501" spans="1:12">
      <c r="A501" s="25" t="s">
        <v>2208</v>
      </c>
      <c r="B501" s="25" t="s">
        <v>2209</v>
      </c>
      <c r="C501" s="25" t="s">
        <v>1146</v>
      </c>
      <c r="D501" s="33">
        <v>128671</v>
      </c>
      <c r="E501" s="33">
        <v>116088</v>
      </c>
      <c r="F501" s="25" t="s">
        <v>232</v>
      </c>
      <c r="G501" s="33">
        <v>2</v>
      </c>
      <c r="H501" s="33">
        <v>2</v>
      </c>
      <c r="I501" s="33">
        <v>4</v>
      </c>
      <c r="J501" s="33">
        <v>2</v>
      </c>
      <c r="K501" s="33">
        <v>0</v>
      </c>
      <c r="L501" s="33">
        <v>2</v>
      </c>
    </row>
    <row r="502" spans="1:12">
      <c r="A502" s="25" t="s">
        <v>2210</v>
      </c>
      <c r="B502" s="25" t="s">
        <v>2211</v>
      </c>
      <c r="C502" s="25" t="s">
        <v>1146</v>
      </c>
      <c r="D502" s="33">
        <v>128670</v>
      </c>
      <c r="E502" s="33">
        <v>117615</v>
      </c>
      <c r="F502" s="25" t="s">
        <v>39</v>
      </c>
      <c r="G502" s="33">
        <v>1250</v>
      </c>
      <c r="H502" s="33">
        <v>1250</v>
      </c>
      <c r="I502" s="33">
        <v>1260</v>
      </c>
      <c r="J502" s="33">
        <v>10</v>
      </c>
      <c r="K502" s="33">
        <v>0</v>
      </c>
      <c r="L502" s="33">
        <v>10</v>
      </c>
    </row>
    <row r="503" spans="1:12">
      <c r="A503" s="25" t="s">
        <v>2212</v>
      </c>
      <c r="B503" s="25" t="s">
        <v>2213</v>
      </c>
      <c r="C503" s="25" t="s">
        <v>1271</v>
      </c>
      <c r="D503" s="25" t="s">
        <v>2214</v>
      </c>
      <c r="E503" s="25" t="s">
        <v>2215</v>
      </c>
      <c r="F503" s="25" t="s">
        <v>1123</v>
      </c>
      <c r="G503" s="33">
        <v>66</v>
      </c>
      <c r="H503" s="33">
        <v>66</v>
      </c>
      <c r="I503" s="33">
        <v>78</v>
      </c>
      <c r="J503" s="33">
        <v>12</v>
      </c>
      <c r="K503" s="33">
        <v>0</v>
      </c>
      <c r="L503" s="33">
        <v>12</v>
      </c>
    </row>
    <row r="504" spans="1:12">
      <c r="A504" s="25" t="s">
        <v>2216</v>
      </c>
      <c r="B504" s="25" t="s">
        <v>2217</v>
      </c>
      <c r="C504" s="25" t="s">
        <v>1146</v>
      </c>
      <c r="D504" s="33">
        <v>128655</v>
      </c>
      <c r="E504" s="33">
        <v>117033</v>
      </c>
      <c r="F504" s="25" t="s">
        <v>532</v>
      </c>
      <c r="G504" s="33">
        <v>1128</v>
      </c>
      <c r="H504" s="33">
        <v>1128</v>
      </c>
      <c r="I504" s="33">
        <v>1151</v>
      </c>
      <c r="J504" s="33">
        <v>23</v>
      </c>
      <c r="K504" s="33">
        <v>0</v>
      </c>
      <c r="L504" s="33">
        <v>23</v>
      </c>
    </row>
    <row r="505" spans="1:12">
      <c r="A505" s="25" t="s">
        <v>2218</v>
      </c>
      <c r="B505" s="25" t="s">
        <v>2219</v>
      </c>
      <c r="C505" s="25" t="s">
        <v>1146</v>
      </c>
      <c r="D505" s="33">
        <v>128653</v>
      </c>
      <c r="E505" s="33">
        <v>117679</v>
      </c>
      <c r="F505" s="25" t="s">
        <v>39</v>
      </c>
      <c r="G505" s="33">
        <v>750</v>
      </c>
      <c r="H505" s="33">
        <v>750</v>
      </c>
      <c r="I505" s="33">
        <v>752</v>
      </c>
      <c r="J505" s="33">
        <v>2</v>
      </c>
      <c r="K505" s="33">
        <v>0</v>
      </c>
      <c r="L505" s="33">
        <v>2</v>
      </c>
    </row>
    <row r="506" spans="1:12">
      <c r="A506" s="25" t="s">
        <v>2220</v>
      </c>
      <c r="B506" s="25" t="s">
        <v>2221</v>
      </c>
      <c r="C506" s="25" t="s">
        <v>1146</v>
      </c>
      <c r="D506" s="33">
        <v>128646</v>
      </c>
      <c r="E506" s="33">
        <v>117615</v>
      </c>
      <c r="F506" s="25" t="s">
        <v>39</v>
      </c>
      <c r="G506" s="33">
        <v>225</v>
      </c>
      <c r="H506" s="33">
        <v>225</v>
      </c>
      <c r="I506" s="33">
        <v>228</v>
      </c>
      <c r="J506" s="33">
        <v>3</v>
      </c>
      <c r="K506" s="33">
        <v>0</v>
      </c>
      <c r="L506" s="33">
        <v>3</v>
      </c>
    </row>
    <row r="507" spans="1:12">
      <c r="A507" s="25" t="s">
        <v>2222</v>
      </c>
      <c r="B507" s="25" t="s">
        <v>2223</v>
      </c>
      <c r="C507" s="25" t="s">
        <v>1146</v>
      </c>
      <c r="D507" s="33">
        <v>128645</v>
      </c>
      <c r="E507" s="33">
        <v>114823</v>
      </c>
      <c r="F507" s="25" t="s">
        <v>569</v>
      </c>
      <c r="G507" s="33">
        <v>336</v>
      </c>
      <c r="H507" s="33">
        <v>336</v>
      </c>
      <c r="I507" s="33">
        <v>339</v>
      </c>
      <c r="J507" s="33">
        <v>3</v>
      </c>
      <c r="K507" s="33">
        <v>0</v>
      </c>
      <c r="L507" s="33">
        <v>3</v>
      </c>
    </row>
    <row r="508" spans="1:12">
      <c r="A508" s="25" t="s">
        <v>2224</v>
      </c>
      <c r="B508" s="25" t="s">
        <v>2225</v>
      </c>
      <c r="C508" s="25" t="s">
        <v>1146</v>
      </c>
      <c r="D508" s="33">
        <v>128642</v>
      </c>
      <c r="E508" s="33">
        <v>116191</v>
      </c>
      <c r="F508" s="25" t="s">
        <v>558</v>
      </c>
      <c r="G508" s="33">
        <v>80</v>
      </c>
      <c r="H508" s="33">
        <v>100</v>
      </c>
      <c r="I508" s="33">
        <v>100</v>
      </c>
      <c r="J508" s="33">
        <v>20</v>
      </c>
      <c r="K508" s="33">
        <v>0</v>
      </c>
      <c r="L508" s="33">
        <v>20</v>
      </c>
    </row>
    <row r="509" spans="1:12">
      <c r="A509" s="25" t="s">
        <v>2226</v>
      </c>
      <c r="B509" s="25" t="s">
        <v>2227</v>
      </c>
      <c r="C509" s="25" t="s">
        <v>1271</v>
      </c>
      <c r="D509" s="25" t="s">
        <v>2228</v>
      </c>
      <c r="E509" s="25" t="s">
        <v>2229</v>
      </c>
      <c r="F509" s="25" t="s">
        <v>1089</v>
      </c>
      <c r="G509" s="33">
        <v>3</v>
      </c>
      <c r="H509" s="33">
        <v>3</v>
      </c>
      <c r="I509" s="33">
        <v>54</v>
      </c>
      <c r="J509" s="33">
        <v>51</v>
      </c>
      <c r="K509" s="33">
        <v>0</v>
      </c>
      <c r="L509" s="33">
        <v>35</v>
      </c>
    </row>
    <row r="510" spans="1:12">
      <c r="A510" s="25" t="s">
        <v>2230</v>
      </c>
      <c r="B510" s="25" t="s">
        <v>2231</v>
      </c>
      <c r="C510" s="25" t="s">
        <v>1146</v>
      </c>
      <c r="D510" s="33">
        <v>128637</v>
      </c>
      <c r="E510" s="33">
        <v>112483</v>
      </c>
      <c r="F510" s="25" t="s">
        <v>558</v>
      </c>
      <c r="G510" s="33">
        <v>30</v>
      </c>
      <c r="H510" s="33">
        <v>56</v>
      </c>
      <c r="I510" s="33">
        <v>56</v>
      </c>
      <c r="J510" s="33">
        <v>26</v>
      </c>
      <c r="K510" s="33">
        <v>0</v>
      </c>
      <c r="L510" s="33">
        <v>26</v>
      </c>
    </row>
    <row r="511" spans="1:12">
      <c r="A511" s="25" t="s">
        <v>2232</v>
      </c>
      <c r="B511" s="25" t="s">
        <v>2233</v>
      </c>
      <c r="C511" s="25" t="s">
        <v>1271</v>
      </c>
      <c r="D511" s="25" t="s">
        <v>2234</v>
      </c>
      <c r="E511" s="25" t="s">
        <v>2235</v>
      </c>
      <c r="F511" s="25" t="s">
        <v>1101</v>
      </c>
      <c r="G511" s="33">
        <v>1200</v>
      </c>
      <c r="H511" s="33">
        <v>1200</v>
      </c>
      <c r="I511" s="33">
        <v>1248</v>
      </c>
      <c r="J511" s="33">
        <v>48</v>
      </c>
      <c r="K511" s="33">
        <v>5</v>
      </c>
      <c r="L511" s="33">
        <v>42</v>
      </c>
    </row>
    <row r="512" spans="1:12">
      <c r="A512" s="25" t="s">
        <v>2236</v>
      </c>
      <c r="B512" s="25" t="s">
        <v>2237</v>
      </c>
      <c r="C512" s="25" t="s">
        <v>1146</v>
      </c>
      <c r="D512" s="33">
        <v>128630</v>
      </c>
      <c r="E512" s="33">
        <v>116900</v>
      </c>
      <c r="F512" s="25" t="s">
        <v>79</v>
      </c>
      <c r="G512" s="33">
        <v>32</v>
      </c>
      <c r="H512" s="33">
        <v>32</v>
      </c>
      <c r="I512" s="33">
        <v>48</v>
      </c>
      <c r="J512" s="33">
        <v>16</v>
      </c>
      <c r="K512" s="33">
        <v>0</v>
      </c>
      <c r="L512" s="33">
        <v>16</v>
      </c>
    </row>
    <row r="513" spans="1:12">
      <c r="A513" s="25" t="s">
        <v>2238</v>
      </c>
      <c r="B513" s="25" t="s">
        <v>2239</v>
      </c>
      <c r="C513" s="25" t="s">
        <v>1146</v>
      </c>
      <c r="D513" s="33">
        <v>128629</v>
      </c>
      <c r="E513" s="33">
        <v>116995</v>
      </c>
      <c r="F513" s="25" t="s">
        <v>547</v>
      </c>
      <c r="G513" s="33">
        <v>48</v>
      </c>
      <c r="H513" s="33">
        <v>48</v>
      </c>
      <c r="I513" s="33">
        <v>49</v>
      </c>
      <c r="J513" s="33">
        <v>1</v>
      </c>
      <c r="K513" s="33">
        <v>0</v>
      </c>
      <c r="L513" s="33">
        <v>1</v>
      </c>
    </row>
    <row r="514" spans="1:12">
      <c r="A514" s="25" t="s">
        <v>2240</v>
      </c>
      <c r="B514" s="25" t="s">
        <v>2241</v>
      </c>
      <c r="C514" s="25" t="s">
        <v>1146</v>
      </c>
      <c r="D514" s="33">
        <v>128627</v>
      </c>
      <c r="E514" s="33">
        <v>116089</v>
      </c>
      <c r="F514" s="25" t="s">
        <v>139</v>
      </c>
      <c r="G514" s="33">
        <v>300</v>
      </c>
      <c r="H514" s="33">
        <v>300</v>
      </c>
      <c r="I514" s="33">
        <v>304</v>
      </c>
      <c r="J514" s="33">
        <v>4</v>
      </c>
      <c r="K514" s="33">
        <v>0</v>
      </c>
      <c r="L514" s="33">
        <v>4</v>
      </c>
    </row>
    <row r="515" spans="1:12">
      <c r="A515" s="25" t="s">
        <v>2242</v>
      </c>
      <c r="B515" s="25" t="s">
        <v>2243</v>
      </c>
      <c r="C515" s="25" t="s">
        <v>1146</v>
      </c>
      <c r="D515" s="33">
        <v>128626</v>
      </c>
      <c r="E515" s="33">
        <v>113884</v>
      </c>
      <c r="F515" s="25" t="s">
        <v>557</v>
      </c>
      <c r="G515" s="33">
        <v>1184</v>
      </c>
      <c r="H515" s="33">
        <v>1184</v>
      </c>
      <c r="I515" s="33">
        <v>1192</v>
      </c>
      <c r="J515" s="33">
        <v>8</v>
      </c>
      <c r="K515" s="33">
        <v>0</v>
      </c>
      <c r="L515" s="33">
        <v>9</v>
      </c>
    </row>
    <row r="516" spans="1:12">
      <c r="A516" s="25" t="s">
        <v>2244</v>
      </c>
      <c r="B516" s="25" t="s">
        <v>2245</v>
      </c>
      <c r="C516" s="25" t="s">
        <v>1146</v>
      </c>
      <c r="D516" s="33">
        <v>128625</v>
      </c>
      <c r="E516" s="33">
        <v>116995</v>
      </c>
      <c r="F516" s="25" t="s">
        <v>547</v>
      </c>
      <c r="G516" s="33">
        <v>120</v>
      </c>
      <c r="H516" s="33">
        <v>120</v>
      </c>
      <c r="I516" s="33">
        <v>121</v>
      </c>
      <c r="J516" s="33">
        <v>1</v>
      </c>
      <c r="K516" s="33">
        <v>0</v>
      </c>
      <c r="L516" s="33">
        <v>1</v>
      </c>
    </row>
    <row r="517" spans="1:12">
      <c r="A517" s="25" t="s">
        <v>2246</v>
      </c>
      <c r="B517" s="25" t="s">
        <v>2247</v>
      </c>
      <c r="C517" s="25" t="s">
        <v>1146</v>
      </c>
      <c r="D517" s="33">
        <v>128624</v>
      </c>
      <c r="E517" s="33">
        <v>117615</v>
      </c>
      <c r="F517" s="25" t="s">
        <v>39</v>
      </c>
      <c r="G517" s="33">
        <v>660</v>
      </c>
      <c r="H517" s="33">
        <v>660</v>
      </c>
      <c r="I517" s="33">
        <v>661</v>
      </c>
      <c r="J517" s="33">
        <v>1</v>
      </c>
      <c r="K517" s="33">
        <v>0</v>
      </c>
      <c r="L517" s="33">
        <v>1</v>
      </c>
    </row>
    <row r="518" spans="1:12">
      <c r="A518" s="25" t="s">
        <v>2248</v>
      </c>
      <c r="B518" s="25" t="s">
        <v>2249</v>
      </c>
      <c r="C518" s="25" t="s">
        <v>1146</v>
      </c>
      <c r="D518" s="33">
        <v>128622</v>
      </c>
      <c r="E518" s="33">
        <v>116353</v>
      </c>
      <c r="F518" s="25" t="s">
        <v>55</v>
      </c>
      <c r="G518" s="33">
        <v>96</v>
      </c>
      <c r="H518" s="33">
        <v>96</v>
      </c>
      <c r="I518" s="33">
        <v>144</v>
      </c>
      <c r="J518" s="33">
        <v>48</v>
      </c>
      <c r="K518" s="33">
        <v>0</v>
      </c>
      <c r="L518" s="33">
        <v>48</v>
      </c>
    </row>
    <row r="519" spans="1:12">
      <c r="A519" s="25" t="s">
        <v>2250</v>
      </c>
      <c r="B519" s="25" t="s">
        <v>2251</v>
      </c>
      <c r="C519" s="25" t="s">
        <v>1146</v>
      </c>
      <c r="D519" s="33">
        <v>128618</v>
      </c>
      <c r="E519" s="33">
        <v>117266</v>
      </c>
      <c r="F519" s="25" t="s">
        <v>38</v>
      </c>
      <c r="G519" s="33">
        <v>2520</v>
      </c>
      <c r="H519" s="33">
        <v>2532</v>
      </c>
      <c r="I519" s="33">
        <v>2532</v>
      </c>
      <c r="J519" s="33">
        <v>12</v>
      </c>
      <c r="K519" s="33">
        <v>0</v>
      </c>
      <c r="L519" s="33">
        <v>12</v>
      </c>
    </row>
    <row r="520" spans="1:12">
      <c r="A520" s="25" t="s">
        <v>2252</v>
      </c>
      <c r="B520" s="25" t="s">
        <v>2253</v>
      </c>
      <c r="C520" s="25" t="s">
        <v>1146</v>
      </c>
      <c r="D520" s="33">
        <v>128616</v>
      </c>
      <c r="E520" s="33">
        <v>117266</v>
      </c>
      <c r="F520" s="25" t="s">
        <v>38</v>
      </c>
      <c r="G520" s="33">
        <v>216</v>
      </c>
      <c r="H520" s="33">
        <v>432</v>
      </c>
      <c r="I520" s="33">
        <v>432</v>
      </c>
      <c r="J520" s="33">
        <v>216</v>
      </c>
      <c r="K520" s="33">
        <v>0</v>
      </c>
      <c r="L520" s="33">
        <v>216</v>
      </c>
    </row>
    <row r="521" spans="1:12">
      <c r="A521" s="25" t="s">
        <v>2254</v>
      </c>
      <c r="B521" s="25" t="s">
        <v>2255</v>
      </c>
      <c r="C521" s="25" t="s">
        <v>1146</v>
      </c>
      <c r="D521" s="33">
        <v>128612</v>
      </c>
      <c r="E521" s="33">
        <v>117679</v>
      </c>
      <c r="F521" s="25" t="s">
        <v>39</v>
      </c>
      <c r="G521" s="33">
        <v>100</v>
      </c>
      <c r="H521" s="33">
        <v>100</v>
      </c>
      <c r="I521" s="33">
        <v>110</v>
      </c>
      <c r="J521" s="33">
        <v>10</v>
      </c>
      <c r="K521" s="33">
        <v>0</v>
      </c>
      <c r="L521" s="33">
        <v>10</v>
      </c>
    </row>
    <row r="522" spans="1:12">
      <c r="A522" s="25" t="s">
        <v>2256</v>
      </c>
      <c r="B522" s="25" t="s">
        <v>2257</v>
      </c>
      <c r="C522" s="25" t="s">
        <v>1146</v>
      </c>
      <c r="D522" s="33">
        <v>128610</v>
      </c>
      <c r="E522" s="33">
        <v>114796</v>
      </c>
      <c r="F522" s="25" t="s">
        <v>38</v>
      </c>
      <c r="G522" s="33">
        <v>288</v>
      </c>
      <c r="H522" s="33">
        <v>288</v>
      </c>
      <c r="I522" s="33">
        <v>300</v>
      </c>
      <c r="J522" s="33">
        <v>12</v>
      </c>
      <c r="K522" s="33">
        <v>0</v>
      </c>
      <c r="L522" s="33">
        <v>12</v>
      </c>
    </row>
    <row r="523" spans="1:12">
      <c r="A523" s="25" t="s">
        <v>2258</v>
      </c>
      <c r="B523" s="25" t="s">
        <v>2259</v>
      </c>
      <c r="C523" s="25" t="s">
        <v>1146</v>
      </c>
      <c r="D523" s="33">
        <v>128609</v>
      </c>
      <c r="E523" s="33">
        <v>116906</v>
      </c>
      <c r="F523" s="25" t="s">
        <v>541</v>
      </c>
      <c r="G523" s="33">
        <v>1032</v>
      </c>
      <c r="H523" s="33">
        <v>1032</v>
      </c>
      <c r="I523" s="33">
        <v>1092</v>
      </c>
      <c r="J523" s="33">
        <v>60</v>
      </c>
      <c r="K523" s="33">
        <v>0</v>
      </c>
      <c r="L523" s="33">
        <v>60</v>
      </c>
    </row>
    <row r="524" spans="1:12">
      <c r="A524" s="25" t="s">
        <v>2260</v>
      </c>
      <c r="B524" s="25" t="s">
        <v>2261</v>
      </c>
      <c r="C524" s="25" t="s">
        <v>1146</v>
      </c>
      <c r="D524" s="33">
        <v>128608</v>
      </c>
      <c r="E524" s="33">
        <v>115342</v>
      </c>
      <c r="F524" s="25" t="s">
        <v>515</v>
      </c>
      <c r="G524" s="33">
        <v>108</v>
      </c>
      <c r="H524" s="33">
        <v>108</v>
      </c>
      <c r="I524" s="33">
        <v>144</v>
      </c>
      <c r="J524" s="33">
        <v>36</v>
      </c>
      <c r="K524" s="33">
        <v>0</v>
      </c>
      <c r="L524" s="33">
        <v>36</v>
      </c>
    </row>
    <row r="525" spans="1:12">
      <c r="A525" s="25" t="s">
        <v>2262</v>
      </c>
      <c r="B525" s="25" t="s">
        <v>2263</v>
      </c>
      <c r="C525" s="25" t="s">
        <v>1146</v>
      </c>
      <c r="D525" s="33">
        <v>128607</v>
      </c>
      <c r="E525" s="33">
        <v>115746</v>
      </c>
      <c r="F525" s="25" t="s">
        <v>543</v>
      </c>
      <c r="G525" s="33">
        <v>12</v>
      </c>
      <c r="H525" s="33">
        <v>12</v>
      </c>
      <c r="I525" s="33">
        <v>18</v>
      </c>
      <c r="J525" s="33">
        <v>6</v>
      </c>
      <c r="K525" s="33">
        <v>0</v>
      </c>
      <c r="L525" s="33">
        <v>6</v>
      </c>
    </row>
    <row r="526" spans="1:12">
      <c r="A526" s="25" t="s">
        <v>2264</v>
      </c>
      <c r="B526" s="25" t="s">
        <v>2265</v>
      </c>
      <c r="C526" s="25" t="s">
        <v>1146</v>
      </c>
      <c r="D526" s="33">
        <v>128602</v>
      </c>
      <c r="E526" s="33">
        <v>117266</v>
      </c>
      <c r="F526" s="25" t="s">
        <v>38</v>
      </c>
      <c r="G526" s="33">
        <v>1548</v>
      </c>
      <c r="H526" s="33">
        <v>1560</v>
      </c>
      <c r="I526" s="33">
        <v>1560</v>
      </c>
      <c r="J526" s="33">
        <v>12</v>
      </c>
      <c r="K526" s="33">
        <v>0</v>
      </c>
      <c r="L526" s="33">
        <v>12</v>
      </c>
    </row>
    <row r="527" spans="1:12">
      <c r="A527" s="25" t="s">
        <v>2266</v>
      </c>
      <c r="B527" s="25" t="s">
        <v>2267</v>
      </c>
      <c r="C527" s="25" t="s">
        <v>1146</v>
      </c>
      <c r="D527" s="33">
        <v>128601</v>
      </c>
      <c r="E527" s="33">
        <v>117332</v>
      </c>
      <c r="F527" s="25" t="s">
        <v>509</v>
      </c>
      <c r="G527" s="33">
        <v>17</v>
      </c>
      <c r="H527" s="33">
        <v>17</v>
      </c>
      <c r="I527" s="33">
        <v>18</v>
      </c>
      <c r="J527" s="33">
        <v>1</v>
      </c>
      <c r="K527" s="33">
        <v>0</v>
      </c>
      <c r="L527" s="33">
        <v>1</v>
      </c>
    </row>
    <row r="528" spans="1:12">
      <c r="A528" s="25" t="s">
        <v>2268</v>
      </c>
      <c r="B528" s="25" t="s">
        <v>2269</v>
      </c>
      <c r="C528" s="25" t="s">
        <v>1146</v>
      </c>
      <c r="D528" s="33">
        <v>128600</v>
      </c>
      <c r="E528" s="33">
        <v>117876</v>
      </c>
      <c r="F528" s="25" t="s">
        <v>519</v>
      </c>
      <c r="G528" s="33">
        <v>13</v>
      </c>
      <c r="H528" s="33">
        <v>13</v>
      </c>
      <c r="I528" s="33">
        <v>26</v>
      </c>
      <c r="J528" s="33">
        <v>13</v>
      </c>
      <c r="K528" s="33">
        <v>0</v>
      </c>
      <c r="L528" s="33">
        <v>13</v>
      </c>
    </row>
    <row r="529" spans="1:12">
      <c r="A529" s="25" t="s">
        <v>2270</v>
      </c>
      <c r="B529" s="25" t="s">
        <v>2271</v>
      </c>
      <c r="C529" s="25" t="s">
        <v>1146</v>
      </c>
      <c r="D529" s="33">
        <v>128599</v>
      </c>
      <c r="E529" s="33">
        <v>117679</v>
      </c>
      <c r="F529" s="25" t="s">
        <v>39</v>
      </c>
      <c r="G529" s="33">
        <v>75</v>
      </c>
      <c r="H529" s="33">
        <v>75</v>
      </c>
      <c r="I529" s="33">
        <v>76</v>
      </c>
      <c r="J529" s="33">
        <v>1</v>
      </c>
      <c r="K529" s="33">
        <v>0</v>
      </c>
      <c r="L529" s="33">
        <v>1</v>
      </c>
    </row>
    <row r="530" spans="1:12">
      <c r="A530" s="25" t="s">
        <v>2272</v>
      </c>
      <c r="B530" s="25" t="s">
        <v>2273</v>
      </c>
      <c r="C530" s="25" t="s">
        <v>1146</v>
      </c>
      <c r="D530" s="33">
        <v>128598</v>
      </c>
      <c r="E530" s="33">
        <v>117615</v>
      </c>
      <c r="F530" s="25" t="s">
        <v>39</v>
      </c>
      <c r="G530" s="33">
        <v>150</v>
      </c>
      <c r="H530" s="33">
        <v>150</v>
      </c>
      <c r="I530" s="33">
        <v>157</v>
      </c>
      <c r="J530" s="33">
        <v>7</v>
      </c>
      <c r="K530" s="33">
        <v>0</v>
      </c>
      <c r="L530" s="33">
        <v>7</v>
      </c>
    </row>
    <row r="531" spans="1:12">
      <c r="A531" s="25" t="s">
        <v>2274</v>
      </c>
      <c r="B531" s="25" t="s">
        <v>2275</v>
      </c>
      <c r="C531" s="25" t="s">
        <v>1146</v>
      </c>
      <c r="D531" s="33">
        <v>128597</v>
      </c>
      <c r="E531" s="33">
        <v>117034</v>
      </c>
      <c r="F531" s="25" t="s">
        <v>68</v>
      </c>
      <c r="G531" s="33">
        <v>20</v>
      </c>
      <c r="H531" s="33">
        <v>20</v>
      </c>
      <c r="I531" s="33">
        <v>26</v>
      </c>
      <c r="J531" s="33">
        <v>6</v>
      </c>
      <c r="K531" s="33">
        <v>0</v>
      </c>
      <c r="L531" s="33">
        <v>6</v>
      </c>
    </row>
    <row r="532" spans="1:12">
      <c r="A532" s="25" t="s">
        <v>2276</v>
      </c>
      <c r="B532" s="25" t="s">
        <v>2277</v>
      </c>
      <c r="C532" s="25" t="s">
        <v>1271</v>
      </c>
      <c r="D532" s="25" t="s">
        <v>2278</v>
      </c>
      <c r="E532" s="25" t="s">
        <v>2279</v>
      </c>
      <c r="F532" s="25" t="s">
        <v>1110</v>
      </c>
      <c r="G532" s="33">
        <v>384</v>
      </c>
      <c r="H532" s="33">
        <v>409</v>
      </c>
      <c r="I532" s="33">
        <v>417</v>
      </c>
      <c r="J532" s="33">
        <v>33</v>
      </c>
      <c r="K532" s="33">
        <v>0</v>
      </c>
      <c r="L532" s="33">
        <v>9</v>
      </c>
    </row>
    <row r="533" spans="1:12">
      <c r="A533" s="25" t="s">
        <v>2280</v>
      </c>
      <c r="B533" s="25" t="s">
        <v>2281</v>
      </c>
      <c r="C533" s="25" t="s">
        <v>1271</v>
      </c>
      <c r="D533" s="25" t="s">
        <v>2282</v>
      </c>
      <c r="E533" s="25" t="s">
        <v>2283</v>
      </c>
      <c r="F533" s="25" t="s">
        <v>1058</v>
      </c>
      <c r="G533" s="33">
        <v>2304</v>
      </c>
      <c r="H533" s="33">
        <v>2304</v>
      </c>
      <c r="I533" s="33">
        <v>2319</v>
      </c>
      <c r="J533" s="33">
        <v>15</v>
      </c>
      <c r="K533" s="33">
        <v>0</v>
      </c>
      <c r="L533" s="33">
        <v>32</v>
      </c>
    </row>
    <row r="534" spans="1:12">
      <c r="A534" s="25" t="s">
        <v>2284</v>
      </c>
      <c r="B534" s="25" t="s">
        <v>2285</v>
      </c>
      <c r="C534" s="25" t="s">
        <v>1146</v>
      </c>
      <c r="D534" s="33">
        <v>128593</v>
      </c>
      <c r="E534" s="33">
        <v>117615</v>
      </c>
      <c r="F534" s="25" t="s">
        <v>39</v>
      </c>
      <c r="G534" s="33">
        <v>150</v>
      </c>
      <c r="H534" s="33">
        <v>150</v>
      </c>
      <c r="I534" s="33">
        <v>151</v>
      </c>
      <c r="J534" s="33">
        <v>1</v>
      </c>
      <c r="K534" s="33">
        <v>0</v>
      </c>
      <c r="L534" s="33">
        <v>1</v>
      </c>
    </row>
    <row r="535" spans="1:12">
      <c r="A535" s="25" t="s">
        <v>2286</v>
      </c>
      <c r="B535" s="25" t="s">
        <v>2287</v>
      </c>
      <c r="C535" s="25" t="s">
        <v>1146</v>
      </c>
      <c r="D535" s="33">
        <v>128585</v>
      </c>
      <c r="E535" s="33">
        <v>117584</v>
      </c>
      <c r="F535" s="25" t="s">
        <v>518</v>
      </c>
      <c r="G535" s="33">
        <v>150</v>
      </c>
      <c r="H535" s="33">
        <v>150</v>
      </c>
      <c r="I535" s="33">
        <v>151</v>
      </c>
      <c r="J535" s="33">
        <v>1</v>
      </c>
      <c r="K535" s="33">
        <v>0</v>
      </c>
      <c r="L535" s="33">
        <v>1</v>
      </c>
    </row>
    <row r="536" spans="1:12">
      <c r="A536" s="25" t="s">
        <v>2288</v>
      </c>
      <c r="B536" s="25" t="s">
        <v>2289</v>
      </c>
      <c r="C536" s="25" t="s">
        <v>1146</v>
      </c>
      <c r="D536" s="33">
        <v>128582</v>
      </c>
      <c r="E536" s="33">
        <v>109268</v>
      </c>
      <c r="F536" s="25" t="s">
        <v>509</v>
      </c>
      <c r="G536" s="33">
        <v>7</v>
      </c>
      <c r="H536" s="33">
        <v>7</v>
      </c>
      <c r="I536" s="33">
        <v>11</v>
      </c>
      <c r="J536" s="33">
        <v>4</v>
      </c>
      <c r="K536" s="33">
        <v>0</v>
      </c>
      <c r="L536" s="33">
        <v>4</v>
      </c>
    </row>
    <row r="537" spans="1:12">
      <c r="A537" s="25" t="s">
        <v>2290</v>
      </c>
      <c r="B537" s="25" t="s">
        <v>2291</v>
      </c>
      <c r="C537" s="25" t="s">
        <v>1146</v>
      </c>
      <c r="D537" s="33">
        <v>128579</v>
      </c>
      <c r="E537" s="33">
        <v>109268</v>
      </c>
      <c r="F537" s="25" t="s">
        <v>509</v>
      </c>
      <c r="G537" s="33">
        <v>30</v>
      </c>
      <c r="H537" s="33">
        <v>42</v>
      </c>
      <c r="I537" s="33">
        <v>44</v>
      </c>
      <c r="J537" s="33">
        <v>14</v>
      </c>
      <c r="K537" s="33">
        <v>0</v>
      </c>
      <c r="L537" s="33">
        <v>2</v>
      </c>
    </row>
    <row r="538" spans="1:12">
      <c r="A538" s="25" t="s">
        <v>2292</v>
      </c>
      <c r="B538" s="25" t="s">
        <v>2293</v>
      </c>
      <c r="C538" s="25" t="s">
        <v>1146</v>
      </c>
      <c r="D538" s="33">
        <v>128577</v>
      </c>
      <c r="E538" s="33">
        <v>116036</v>
      </c>
      <c r="F538" s="25" t="s">
        <v>38</v>
      </c>
      <c r="G538" s="33">
        <v>2628</v>
      </c>
      <c r="H538" s="33">
        <v>2618</v>
      </c>
      <c r="I538" s="33">
        <v>2630</v>
      </c>
      <c r="J538" s="33">
        <v>2</v>
      </c>
      <c r="K538" s="33">
        <v>0</v>
      </c>
      <c r="L538" s="33">
        <v>10</v>
      </c>
    </row>
    <row r="539" spans="1:12">
      <c r="A539" s="25" t="s">
        <v>2294</v>
      </c>
      <c r="B539" s="25" t="s">
        <v>2295</v>
      </c>
      <c r="C539" s="25" t="s">
        <v>1146</v>
      </c>
      <c r="D539" s="33">
        <v>128576</v>
      </c>
      <c r="E539" s="33">
        <v>109268</v>
      </c>
      <c r="F539" s="25" t="s">
        <v>509</v>
      </c>
      <c r="G539" s="33">
        <v>16</v>
      </c>
      <c r="H539" s="33">
        <v>26</v>
      </c>
      <c r="I539" s="33">
        <v>27</v>
      </c>
      <c r="J539" s="33">
        <v>11</v>
      </c>
      <c r="K539" s="33">
        <v>0</v>
      </c>
      <c r="L539" s="33">
        <v>1</v>
      </c>
    </row>
    <row r="540" spans="1:12">
      <c r="A540" s="25" t="s">
        <v>2296</v>
      </c>
      <c r="B540" s="25" t="s">
        <v>2297</v>
      </c>
      <c r="C540" s="25" t="s">
        <v>1146</v>
      </c>
      <c r="D540" s="33">
        <v>128573</v>
      </c>
      <c r="E540" s="33">
        <v>114756</v>
      </c>
      <c r="F540" s="25" t="s">
        <v>509</v>
      </c>
      <c r="G540" s="33">
        <v>1</v>
      </c>
      <c r="H540" s="33">
        <v>1</v>
      </c>
      <c r="I540" s="33">
        <v>6</v>
      </c>
      <c r="J540" s="33">
        <v>5</v>
      </c>
      <c r="K540" s="33">
        <v>0</v>
      </c>
      <c r="L540" s="33">
        <v>5</v>
      </c>
    </row>
    <row r="541" spans="1:12">
      <c r="A541" s="25" t="s">
        <v>2298</v>
      </c>
      <c r="B541" s="25" t="s">
        <v>2299</v>
      </c>
      <c r="C541" s="25" t="s">
        <v>1146</v>
      </c>
      <c r="D541" s="33">
        <v>128568</v>
      </c>
      <c r="E541" s="33">
        <v>117615</v>
      </c>
      <c r="F541" s="25" t="s">
        <v>39</v>
      </c>
      <c r="G541" s="33">
        <v>150</v>
      </c>
      <c r="H541" s="33">
        <v>150</v>
      </c>
      <c r="I541" s="33">
        <v>151</v>
      </c>
      <c r="J541" s="33">
        <v>1</v>
      </c>
      <c r="K541" s="33">
        <v>0</v>
      </c>
      <c r="L541" s="33">
        <v>27</v>
      </c>
    </row>
    <row r="542" spans="1:12">
      <c r="A542" s="25" t="s">
        <v>2300</v>
      </c>
      <c r="B542" s="25" t="s">
        <v>2301</v>
      </c>
      <c r="C542" s="25" t="s">
        <v>1146</v>
      </c>
      <c r="D542" s="33">
        <v>128566</v>
      </c>
      <c r="E542" s="33">
        <v>117615</v>
      </c>
      <c r="F542" s="25" t="s">
        <v>39</v>
      </c>
      <c r="G542" s="33">
        <v>150</v>
      </c>
      <c r="H542" s="33">
        <v>150</v>
      </c>
      <c r="I542" s="33">
        <v>200</v>
      </c>
      <c r="J542" s="33">
        <v>50</v>
      </c>
      <c r="K542" s="33">
        <v>0</v>
      </c>
      <c r="L542" s="33">
        <v>50</v>
      </c>
    </row>
    <row r="543" spans="1:12">
      <c r="A543" s="25" t="s">
        <v>2302</v>
      </c>
      <c r="B543" s="25" t="s">
        <v>2303</v>
      </c>
      <c r="C543" s="25" t="s">
        <v>1146</v>
      </c>
      <c r="D543" s="33">
        <v>128560</v>
      </c>
      <c r="E543" s="33">
        <v>107432</v>
      </c>
      <c r="F543" s="25" t="s">
        <v>1078</v>
      </c>
      <c r="G543" s="33">
        <v>705</v>
      </c>
      <c r="H543" s="33">
        <v>705</v>
      </c>
      <c r="I543" s="33">
        <v>708</v>
      </c>
      <c r="J543" s="33">
        <v>3</v>
      </c>
      <c r="K543" s="33">
        <v>0</v>
      </c>
      <c r="L543" s="33">
        <v>3</v>
      </c>
    </row>
    <row r="544" spans="1:12">
      <c r="A544" s="25" t="s">
        <v>2304</v>
      </c>
      <c r="B544" s="25" t="s">
        <v>2305</v>
      </c>
      <c r="C544" s="25" t="s">
        <v>1146</v>
      </c>
      <c r="D544" s="33">
        <v>128556</v>
      </c>
      <c r="E544" s="33">
        <v>117679</v>
      </c>
      <c r="F544" s="25" t="s">
        <v>39</v>
      </c>
      <c r="G544" s="33">
        <v>36</v>
      </c>
      <c r="H544" s="33">
        <v>36</v>
      </c>
      <c r="I544" s="33">
        <v>38</v>
      </c>
      <c r="J544" s="33">
        <v>2</v>
      </c>
      <c r="K544" s="33">
        <v>0</v>
      </c>
      <c r="L544" s="33">
        <v>8</v>
      </c>
    </row>
    <row r="545" spans="1:12">
      <c r="A545" s="25" t="s">
        <v>2306</v>
      </c>
      <c r="B545" s="25" t="s">
        <v>2307</v>
      </c>
      <c r="C545" s="25" t="s">
        <v>1146</v>
      </c>
      <c r="D545" s="33">
        <v>128555</v>
      </c>
      <c r="E545" s="33">
        <v>107432</v>
      </c>
      <c r="F545" s="25" t="s">
        <v>1078</v>
      </c>
      <c r="G545" s="33">
        <v>375</v>
      </c>
      <c r="H545" s="33">
        <v>375</v>
      </c>
      <c r="I545" s="33">
        <v>378</v>
      </c>
      <c r="J545" s="33">
        <v>3</v>
      </c>
      <c r="K545" s="33">
        <v>0</v>
      </c>
      <c r="L545" s="33">
        <v>3</v>
      </c>
    </row>
    <row r="546" spans="1:12">
      <c r="A546" s="25" t="s">
        <v>2308</v>
      </c>
      <c r="B546" s="25" t="s">
        <v>2309</v>
      </c>
      <c r="C546" s="25" t="s">
        <v>1271</v>
      </c>
      <c r="D546" s="25" t="s">
        <v>2310</v>
      </c>
      <c r="E546" s="25" t="s">
        <v>1337</v>
      </c>
      <c r="F546" s="25" t="s">
        <v>1071</v>
      </c>
      <c r="G546" s="33">
        <v>1152</v>
      </c>
      <c r="H546" s="33">
        <v>1158</v>
      </c>
      <c r="I546" s="33">
        <v>1164</v>
      </c>
      <c r="J546" s="33">
        <v>12</v>
      </c>
      <c r="K546" s="33">
        <v>0</v>
      </c>
      <c r="L546" s="33">
        <v>12</v>
      </c>
    </row>
    <row r="547" spans="1:12">
      <c r="A547" s="25" t="s">
        <v>2311</v>
      </c>
      <c r="B547" s="25" t="s">
        <v>2312</v>
      </c>
      <c r="C547" s="25" t="s">
        <v>1146</v>
      </c>
      <c r="D547" s="33">
        <v>128553</v>
      </c>
      <c r="E547" s="33">
        <v>106252</v>
      </c>
      <c r="F547" s="25" t="s">
        <v>541</v>
      </c>
      <c r="G547" s="33">
        <v>21</v>
      </c>
      <c r="H547" s="33">
        <v>0</v>
      </c>
      <c r="I547" s="33">
        <v>3</v>
      </c>
      <c r="J547" s="33">
        <v>3</v>
      </c>
      <c r="K547" s="33">
        <v>0</v>
      </c>
      <c r="L547" s="33">
        <v>3</v>
      </c>
    </row>
    <row r="548" spans="1:12">
      <c r="A548" s="25" t="s">
        <v>2313</v>
      </c>
      <c r="B548" s="25" t="s">
        <v>2314</v>
      </c>
      <c r="C548" s="25" t="s">
        <v>1146</v>
      </c>
      <c r="D548" s="33">
        <v>128552</v>
      </c>
      <c r="E548" s="33">
        <v>106252</v>
      </c>
      <c r="F548" s="25" t="s">
        <v>541</v>
      </c>
      <c r="G548" s="33">
        <v>444</v>
      </c>
      <c r="H548" s="33">
        <v>0</v>
      </c>
      <c r="I548" s="33">
        <v>3</v>
      </c>
      <c r="J548" s="33">
        <v>3</v>
      </c>
      <c r="K548" s="33">
        <v>0</v>
      </c>
      <c r="L548" s="33">
        <v>3</v>
      </c>
    </row>
    <row r="549" spans="1:12">
      <c r="A549" s="25" t="s">
        <v>2315</v>
      </c>
      <c r="B549" s="25" t="s">
        <v>2316</v>
      </c>
      <c r="C549" s="25" t="s">
        <v>1146</v>
      </c>
      <c r="D549" s="33">
        <v>128550</v>
      </c>
      <c r="E549" s="33">
        <v>117679</v>
      </c>
      <c r="F549" s="25" t="s">
        <v>39</v>
      </c>
      <c r="G549" s="33">
        <v>48</v>
      </c>
      <c r="H549" s="33">
        <v>48</v>
      </c>
      <c r="I549" s="33">
        <v>60</v>
      </c>
      <c r="J549" s="33">
        <v>12</v>
      </c>
      <c r="K549" s="33">
        <v>0</v>
      </c>
      <c r="L549" s="33">
        <v>12</v>
      </c>
    </row>
    <row r="550" spans="1:12">
      <c r="A550" s="25" t="s">
        <v>2317</v>
      </c>
      <c r="B550" s="25" t="s">
        <v>2318</v>
      </c>
      <c r="C550" s="25" t="s">
        <v>1146</v>
      </c>
      <c r="D550" s="33">
        <v>128549</v>
      </c>
      <c r="E550" s="33">
        <v>107432</v>
      </c>
      <c r="F550" s="25" t="s">
        <v>1078</v>
      </c>
      <c r="G550" s="33">
        <v>615</v>
      </c>
      <c r="H550" s="33">
        <v>615</v>
      </c>
      <c r="I550" s="33">
        <v>618</v>
      </c>
      <c r="J550" s="33">
        <v>3</v>
      </c>
      <c r="K550" s="33">
        <v>0</v>
      </c>
      <c r="L550" s="33">
        <v>2</v>
      </c>
    </row>
    <row r="551" spans="1:12">
      <c r="A551" s="25" t="s">
        <v>2319</v>
      </c>
      <c r="B551" s="25" t="s">
        <v>2320</v>
      </c>
      <c r="C551" s="25" t="s">
        <v>1146</v>
      </c>
      <c r="D551" s="33">
        <v>128548</v>
      </c>
      <c r="E551" s="33">
        <v>117615</v>
      </c>
      <c r="F551" s="25" t="s">
        <v>39</v>
      </c>
      <c r="G551" s="33">
        <v>75</v>
      </c>
      <c r="H551" s="33">
        <v>75</v>
      </c>
      <c r="I551" s="33">
        <v>100</v>
      </c>
      <c r="J551" s="33">
        <v>25</v>
      </c>
      <c r="K551" s="33">
        <v>0</v>
      </c>
      <c r="L551" s="33">
        <v>25</v>
      </c>
    </row>
    <row r="552" spans="1:12">
      <c r="A552" s="25" t="s">
        <v>2321</v>
      </c>
      <c r="B552" s="25" t="s">
        <v>2322</v>
      </c>
      <c r="C552" s="25" t="s">
        <v>1146</v>
      </c>
      <c r="D552" s="33">
        <v>128547</v>
      </c>
      <c r="E552" s="33">
        <v>117615</v>
      </c>
      <c r="F552" s="25" t="s">
        <v>39</v>
      </c>
      <c r="G552" s="33">
        <v>36</v>
      </c>
      <c r="H552" s="33">
        <v>36</v>
      </c>
      <c r="I552" s="33">
        <v>37</v>
      </c>
      <c r="J552" s="33">
        <v>1</v>
      </c>
      <c r="K552" s="33">
        <v>0</v>
      </c>
      <c r="L552" s="33">
        <v>1</v>
      </c>
    </row>
    <row r="553" spans="1:12">
      <c r="A553" s="25" t="s">
        <v>2323</v>
      </c>
      <c r="B553" s="25" t="s">
        <v>2324</v>
      </c>
      <c r="C553" s="25" t="s">
        <v>1146</v>
      </c>
      <c r="D553" s="33">
        <v>128546</v>
      </c>
      <c r="E553" s="33">
        <v>107432</v>
      </c>
      <c r="F553" s="25" t="s">
        <v>1078</v>
      </c>
      <c r="G553" s="33">
        <v>315</v>
      </c>
      <c r="H553" s="33">
        <v>315</v>
      </c>
      <c r="I553" s="33">
        <v>318</v>
      </c>
      <c r="J553" s="33">
        <v>3</v>
      </c>
      <c r="K553" s="33">
        <v>1696</v>
      </c>
      <c r="L553" s="33">
        <v>3</v>
      </c>
    </row>
    <row r="554" spans="1:12">
      <c r="A554" s="25" t="s">
        <v>2325</v>
      </c>
      <c r="B554" s="25" t="s">
        <v>2326</v>
      </c>
      <c r="C554" s="25" t="s">
        <v>1146</v>
      </c>
      <c r="D554" s="33">
        <v>128545</v>
      </c>
      <c r="E554" s="33">
        <v>117595</v>
      </c>
      <c r="F554" s="25" t="s">
        <v>513</v>
      </c>
      <c r="G554" s="33">
        <v>150</v>
      </c>
      <c r="H554" s="33">
        <v>150</v>
      </c>
      <c r="I554" s="33">
        <v>300</v>
      </c>
      <c r="J554" s="33">
        <v>150</v>
      </c>
      <c r="K554" s="33">
        <v>0</v>
      </c>
      <c r="L554" s="33">
        <v>150</v>
      </c>
    </row>
    <row r="555" spans="1:12">
      <c r="A555" s="25" t="s">
        <v>2327</v>
      </c>
      <c r="B555" s="25" t="s">
        <v>2328</v>
      </c>
      <c r="C555" s="25" t="s">
        <v>1146</v>
      </c>
      <c r="D555" s="33">
        <v>128544</v>
      </c>
      <c r="E555" s="33">
        <v>116673</v>
      </c>
      <c r="F555" s="25" t="s">
        <v>547</v>
      </c>
      <c r="G555" s="33">
        <v>468</v>
      </c>
      <c r="H555" s="33">
        <v>468</v>
      </c>
      <c r="I555" s="33">
        <v>486</v>
      </c>
      <c r="J555" s="33">
        <v>18</v>
      </c>
      <c r="K555" s="33">
        <v>0</v>
      </c>
      <c r="L555" s="33">
        <v>18</v>
      </c>
    </row>
    <row r="556" spans="1:12">
      <c r="A556" s="25" t="s">
        <v>2329</v>
      </c>
      <c r="B556" s="25" t="s">
        <v>2330</v>
      </c>
      <c r="C556" s="25" t="s">
        <v>1271</v>
      </c>
      <c r="D556" s="25" t="s">
        <v>2331</v>
      </c>
      <c r="E556" s="25" t="s">
        <v>2332</v>
      </c>
      <c r="F556" s="25" t="s">
        <v>1070</v>
      </c>
      <c r="G556" s="33">
        <v>13</v>
      </c>
      <c r="H556" s="33">
        <v>13</v>
      </c>
      <c r="I556" s="33">
        <v>22</v>
      </c>
      <c r="J556" s="33">
        <v>9</v>
      </c>
      <c r="K556" s="33">
        <v>0</v>
      </c>
      <c r="L556" s="33">
        <v>9</v>
      </c>
    </row>
    <row r="557" spans="1:12">
      <c r="A557" s="25" t="s">
        <v>2333</v>
      </c>
      <c r="B557" s="25" t="s">
        <v>2334</v>
      </c>
      <c r="C557" s="25" t="s">
        <v>1271</v>
      </c>
      <c r="D557" s="25" t="s">
        <v>2335</v>
      </c>
      <c r="E557" s="25" t="s">
        <v>2332</v>
      </c>
      <c r="F557" s="25" t="s">
        <v>1070</v>
      </c>
      <c r="G557" s="33">
        <v>21</v>
      </c>
      <c r="H557" s="33">
        <v>21</v>
      </c>
      <c r="I557" s="33">
        <v>35</v>
      </c>
      <c r="J557" s="33">
        <v>14</v>
      </c>
      <c r="K557" s="33">
        <v>0</v>
      </c>
      <c r="L557" s="33">
        <v>14</v>
      </c>
    </row>
    <row r="558" spans="1:12">
      <c r="A558" s="25" t="s">
        <v>2336</v>
      </c>
      <c r="B558" s="25" t="s">
        <v>2337</v>
      </c>
      <c r="C558" s="25" t="s">
        <v>1146</v>
      </c>
      <c r="D558" s="33">
        <v>128539</v>
      </c>
      <c r="E558" s="33">
        <v>117345</v>
      </c>
      <c r="F558" s="25" t="s">
        <v>167</v>
      </c>
      <c r="G558" s="33">
        <v>216</v>
      </c>
      <c r="H558" s="33">
        <v>249</v>
      </c>
      <c r="I558" s="33">
        <v>249</v>
      </c>
      <c r="J558" s="33">
        <v>33</v>
      </c>
      <c r="K558" s="33">
        <v>0</v>
      </c>
      <c r="L558" s="33">
        <v>33</v>
      </c>
    </row>
    <row r="559" spans="1:12">
      <c r="A559" s="25" t="s">
        <v>2338</v>
      </c>
      <c r="B559" s="25" t="s">
        <v>2339</v>
      </c>
      <c r="C559" s="25" t="s">
        <v>1768</v>
      </c>
      <c r="D559" s="25" t="s">
        <v>2340</v>
      </c>
      <c r="E559" s="25" t="s">
        <v>2332</v>
      </c>
      <c r="F559" s="25" t="s">
        <v>1070</v>
      </c>
      <c r="G559" s="33">
        <v>18</v>
      </c>
      <c r="H559" s="33">
        <v>18</v>
      </c>
      <c r="I559" s="33">
        <v>30</v>
      </c>
      <c r="J559" s="33">
        <v>12</v>
      </c>
      <c r="K559" s="33">
        <v>0</v>
      </c>
      <c r="L559" s="33">
        <v>12</v>
      </c>
    </row>
    <row r="560" spans="1:12">
      <c r="A560" s="25" t="s">
        <v>2341</v>
      </c>
      <c r="B560" s="25" t="s">
        <v>2342</v>
      </c>
      <c r="C560" s="25" t="s">
        <v>1768</v>
      </c>
      <c r="D560" s="25" t="s">
        <v>2343</v>
      </c>
      <c r="E560" s="25" t="s">
        <v>2344</v>
      </c>
      <c r="F560" s="25" t="s">
        <v>1060</v>
      </c>
      <c r="G560" s="33">
        <v>2292</v>
      </c>
      <c r="H560" s="33">
        <v>4062</v>
      </c>
      <c r="I560" s="33">
        <v>4097</v>
      </c>
      <c r="J560" s="33">
        <v>1805</v>
      </c>
      <c r="K560" s="33">
        <v>0</v>
      </c>
      <c r="L560" s="33">
        <v>2007</v>
      </c>
    </row>
    <row r="561" spans="1:12">
      <c r="A561" s="25" t="s">
        <v>2345</v>
      </c>
      <c r="B561" s="25" t="s">
        <v>2346</v>
      </c>
      <c r="C561" s="25" t="s">
        <v>1271</v>
      </c>
      <c r="D561" s="25" t="s">
        <v>2347</v>
      </c>
      <c r="E561" s="25" t="s">
        <v>2332</v>
      </c>
      <c r="F561" s="25" t="s">
        <v>1070</v>
      </c>
      <c r="G561" s="33">
        <v>16</v>
      </c>
      <c r="H561" s="33">
        <v>16</v>
      </c>
      <c r="I561" s="33">
        <v>27</v>
      </c>
      <c r="J561" s="33">
        <v>11</v>
      </c>
      <c r="K561" s="33">
        <v>0</v>
      </c>
      <c r="L561" s="33">
        <v>11</v>
      </c>
    </row>
    <row r="562" spans="1:12">
      <c r="A562" s="25" t="s">
        <v>2348</v>
      </c>
      <c r="B562" s="25" t="s">
        <v>2349</v>
      </c>
      <c r="C562" s="25" t="s">
        <v>1271</v>
      </c>
      <c r="D562" s="25" t="s">
        <v>2350</v>
      </c>
      <c r="E562" s="25" t="s">
        <v>2351</v>
      </c>
      <c r="F562" s="25" t="s">
        <v>1056</v>
      </c>
      <c r="G562" s="33">
        <v>360</v>
      </c>
      <c r="H562" s="33">
        <v>361</v>
      </c>
      <c r="I562" s="33">
        <v>366</v>
      </c>
      <c r="J562" s="33">
        <v>6</v>
      </c>
      <c r="K562" s="33">
        <v>0</v>
      </c>
      <c r="L562" s="33">
        <v>6</v>
      </c>
    </row>
    <row r="563" spans="1:12">
      <c r="A563" s="25" t="s">
        <v>2352</v>
      </c>
      <c r="B563" s="25" t="s">
        <v>2353</v>
      </c>
      <c r="C563" s="25" t="s">
        <v>1768</v>
      </c>
      <c r="D563" s="25" t="s">
        <v>2354</v>
      </c>
      <c r="E563" s="25" t="s">
        <v>2332</v>
      </c>
      <c r="F563" s="25" t="s">
        <v>1070</v>
      </c>
      <c r="G563" s="33">
        <v>81</v>
      </c>
      <c r="H563" s="33">
        <v>81</v>
      </c>
      <c r="I563" s="33">
        <v>140</v>
      </c>
      <c r="J563" s="33">
        <v>59</v>
      </c>
      <c r="K563" s="33">
        <v>0</v>
      </c>
      <c r="L563" s="33">
        <v>60</v>
      </c>
    </row>
    <row r="564" spans="1:12">
      <c r="A564" s="25" t="s">
        <v>2355</v>
      </c>
      <c r="B564" s="25" t="s">
        <v>2356</v>
      </c>
      <c r="C564" s="25" t="s">
        <v>1768</v>
      </c>
      <c r="D564" s="25" t="s">
        <v>2357</v>
      </c>
      <c r="E564" s="25" t="s">
        <v>2332</v>
      </c>
      <c r="F564" s="25" t="s">
        <v>1070</v>
      </c>
      <c r="G564" s="33">
        <v>9</v>
      </c>
      <c r="H564" s="33">
        <v>9</v>
      </c>
      <c r="I564" s="33">
        <v>14</v>
      </c>
      <c r="J564" s="33">
        <v>5</v>
      </c>
      <c r="K564" s="33">
        <v>0</v>
      </c>
      <c r="L564" s="33">
        <v>5</v>
      </c>
    </row>
    <row r="565" spans="1:12">
      <c r="A565" s="25" t="s">
        <v>2358</v>
      </c>
      <c r="B565" s="25" t="s">
        <v>2359</v>
      </c>
      <c r="C565" s="25" t="s">
        <v>1146</v>
      </c>
      <c r="D565" s="33">
        <v>128526</v>
      </c>
      <c r="E565" s="33">
        <v>117345</v>
      </c>
      <c r="F565" s="25" t="s">
        <v>167</v>
      </c>
      <c r="G565" s="33">
        <v>12</v>
      </c>
      <c r="H565" s="33">
        <v>13</v>
      </c>
      <c r="I565" s="33">
        <v>13</v>
      </c>
      <c r="J565" s="33">
        <v>1</v>
      </c>
      <c r="K565" s="33">
        <v>0</v>
      </c>
      <c r="L565" s="33">
        <v>1</v>
      </c>
    </row>
    <row r="566" spans="1:12">
      <c r="A566" s="25" t="s">
        <v>2360</v>
      </c>
      <c r="B566" s="25" t="s">
        <v>2361</v>
      </c>
      <c r="C566" s="25" t="s">
        <v>1146</v>
      </c>
      <c r="D566" s="33">
        <v>128525</v>
      </c>
      <c r="E566" s="33">
        <v>117432</v>
      </c>
      <c r="F566" s="25" t="s">
        <v>261</v>
      </c>
      <c r="G566" s="33">
        <v>6</v>
      </c>
      <c r="H566" s="33">
        <v>6</v>
      </c>
      <c r="I566" s="33">
        <v>9</v>
      </c>
      <c r="J566" s="33">
        <v>3</v>
      </c>
      <c r="K566" s="33">
        <v>0</v>
      </c>
      <c r="L566" s="33">
        <v>3</v>
      </c>
    </row>
    <row r="567" spans="1:12">
      <c r="A567" s="25" t="s">
        <v>2362</v>
      </c>
      <c r="B567" s="25" t="s">
        <v>2363</v>
      </c>
      <c r="C567" s="25" t="s">
        <v>1768</v>
      </c>
      <c r="D567" s="25" t="s">
        <v>2364</v>
      </c>
      <c r="E567" s="25" t="s">
        <v>2332</v>
      </c>
      <c r="F567" s="25" t="s">
        <v>1070</v>
      </c>
      <c r="G567" s="33">
        <v>5</v>
      </c>
      <c r="H567" s="33">
        <v>5</v>
      </c>
      <c r="I567" s="33">
        <v>8</v>
      </c>
      <c r="J567" s="33">
        <v>3</v>
      </c>
      <c r="K567" s="33">
        <v>0</v>
      </c>
      <c r="L567" s="33">
        <v>3</v>
      </c>
    </row>
    <row r="568" spans="1:12">
      <c r="A568" s="25" t="s">
        <v>2365</v>
      </c>
      <c r="B568" s="25" t="s">
        <v>2366</v>
      </c>
      <c r="C568" s="25" t="s">
        <v>1146</v>
      </c>
      <c r="D568" s="33">
        <v>128522</v>
      </c>
      <c r="E568" s="33">
        <v>117345</v>
      </c>
      <c r="F568" s="25" t="s">
        <v>167</v>
      </c>
      <c r="G568" s="33">
        <v>48</v>
      </c>
      <c r="H568" s="33">
        <v>50</v>
      </c>
      <c r="I568" s="33">
        <v>50</v>
      </c>
      <c r="J568" s="33">
        <v>2</v>
      </c>
      <c r="K568" s="33">
        <v>0</v>
      </c>
      <c r="L568" s="33">
        <v>1</v>
      </c>
    </row>
    <row r="569" spans="1:12">
      <c r="A569" s="25" t="s">
        <v>2367</v>
      </c>
      <c r="B569" s="25" t="s">
        <v>2368</v>
      </c>
      <c r="C569" s="25" t="s">
        <v>1146</v>
      </c>
      <c r="D569" s="33">
        <v>128521</v>
      </c>
      <c r="E569" s="33">
        <v>117397</v>
      </c>
      <c r="F569" s="25" t="s">
        <v>58</v>
      </c>
      <c r="G569" s="33">
        <v>120</v>
      </c>
      <c r="H569" s="33">
        <v>120</v>
      </c>
      <c r="I569" s="33">
        <v>131</v>
      </c>
      <c r="J569" s="33">
        <v>11</v>
      </c>
      <c r="K569" s="33">
        <v>0</v>
      </c>
      <c r="L569" s="33">
        <v>11</v>
      </c>
    </row>
    <row r="570" spans="1:12">
      <c r="A570" s="25" t="s">
        <v>2369</v>
      </c>
      <c r="B570" s="25" t="s">
        <v>2370</v>
      </c>
      <c r="C570" s="25" t="s">
        <v>1146</v>
      </c>
      <c r="D570" s="33">
        <v>128520</v>
      </c>
      <c r="E570" s="33">
        <v>116840</v>
      </c>
      <c r="F570" s="25" t="s">
        <v>42</v>
      </c>
      <c r="G570" s="33">
        <v>132</v>
      </c>
      <c r="H570" s="33">
        <v>132</v>
      </c>
      <c r="I570" s="33">
        <v>144</v>
      </c>
      <c r="J570" s="33">
        <v>12</v>
      </c>
      <c r="K570" s="33">
        <v>0</v>
      </c>
      <c r="L570" s="33">
        <v>12</v>
      </c>
    </row>
    <row r="571" spans="1:12">
      <c r="A571" s="25" t="s">
        <v>2371</v>
      </c>
      <c r="B571" s="25" t="s">
        <v>2372</v>
      </c>
      <c r="C571" s="25" t="s">
        <v>1146</v>
      </c>
      <c r="D571" s="33">
        <v>128519</v>
      </c>
      <c r="E571" s="33">
        <v>107432</v>
      </c>
      <c r="F571" s="25" t="s">
        <v>1078</v>
      </c>
      <c r="G571" s="33">
        <v>1</v>
      </c>
      <c r="H571" s="33">
        <v>1</v>
      </c>
      <c r="I571" s="33">
        <v>6</v>
      </c>
      <c r="J571" s="33">
        <v>5</v>
      </c>
      <c r="K571" s="33">
        <v>0</v>
      </c>
      <c r="L571" s="33">
        <v>5</v>
      </c>
    </row>
    <row r="572" spans="1:12">
      <c r="A572" s="25" t="s">
        <v>2373</v>
      </c>
      <c r="B572" s="25" t="s">
        <v>2374</v>
      </c>
      <c r="C572" s="25" t="s">
        <v>1146</v>
      </c>
      <c r="D572" s="33">
        <v>128518</v>
      </c>
      <c r="E572" s="33">
        <v>107432</v>
      </c>
      <c r="F572" s="25" t="s">
        <v>1078</v>
      </c>
      <c r="G572" s="33">
        <v>10</v>
      </c>
      <c r="H572" s="33">
        <v>10</v>
      </c>
      <c r="I572" s="33">
        <v>12</v>
      </c>
      <c r="J572" s="33">
        <v>2</v>
      </c>
      <c r="K572" s="33">
        <v>0</v>
      </c>
      <c r="L572" s="33">
        <v>2</v>
      </c>
    </row>
    <row r="573" spans="1:12">
      <c r="A573" s="25" t="s">
        <v>2375</v>
      </c>
      <c r="B573" s="25" t="s">
        <v>2376</v>
      </c>
      <c r="C573" s="25" t="s">
        <v>1146</v>
      </c>
      <c r="D573" s="33">
        <v>128517</v>
      </c>
      <c r="E573" s="33">
        <v>116160</v>
      </c>
      <c r="F573" s="25" t="s">
        <v>46</v>
      </c>
      <c r="G573" s="33">
        <v>168</v>
      </c>
      <c r="H573" s="33">
        <v>180</v>
      </c>
      <c r="I573" s="33">
        <v>180</v>
      </c>
      <c r="J573" s="33">
        <v>12</v>
      </c>
      <c r="K573" s="33">
        <v>0</v>
      </c>
      <c r="L573" s="33">
        <v>12</v>
      </c>
    </row>
    <row r="574" spans="1:12">
      <c r="A574" s="25" t="s">
        <v>2377</v>
      </c>
      <c r="B574" s="25" t="s">
        <v>2378</v>
      </c>
      <c r="C574" s="25" t="s">
        <v>1146</v>
      </c>
      <c r="D574" s="33">
        <v>128515</v>
      </c>
      <c r="E574" s="33">
        <v>116160</v>
      </c>
      <c r="F574" s="25" t="s">
        <v>46</v>
      </c>
      <c r="G574" s="33">
        <v>36</v>
      </c>
      <c r="H574" s="33">
        <v>44</v>
      </c>
      <c r="I574" s="33">
        <v>44</v>
      </c>
      <c r="J574" s="33">
        <v>8</v>
      </c>
      <c r="K574" s="33">
        <v>0</v>
      </c>
      <c r="L574" s="33">
        <v>8</v>
      </c>
    </row>
    <row r="575" spans="1:12">
      <c r="A575" s="25" t="s">
        <v>2379</v>
      </c>
      <c r="B575" s="25" t="s">
        <v>2380</v>
      </c>
      <c r="C575" s="25" t="s">
        <v>1146</v>
      </c>
      <c r="D575" s="33">
        <v>128514</v>
      </c>
      <c r="E575" s="33">
        <v>117394</v>
      </c>
      <c r="F575" s="25" t="s">
        <v>58</v>
      </c>
      <c r="G575" s="33">
        <v>120</v>
      </c>
      <c r="H575" s="33">
        <v>144</v>
      </c>
      <c r="I575" s="33">
        <v>144</v>
      </c>
      <c r="J575" s="33">
        <v>24</v>
      </c>
      <c r="K575" s="33">
        <v>0</v>
      </c>
      <c r="L575" s="33">
        <v>24</v>
      </c>
    </row>
    <row r="576" spans="1:12">
      <c r="A576" s="25" t="s">
        <v>2381</v>
      </c>
      <c r="B576" s="25" t="s">
        <v>2382</v>
      </c>
      <c r="C576" s="25" t="s">
        <v>1146</v>
      </c>
      <c r="D576" s="33">
        <v>128513</v>
      </c>
      <c r="E576" s="33">
        <v>117394</v>
      </c>
      <c r="F576" s="25" t="s">
        <v>58</v>
      </c>
      <c r="G576" s="33">
        <v>288</v>
      </c>
      <c r="H576" s="33">
        <v>289</v>
      </c>
      <c r="I576" s="33">
        <v>289</v>
      </c>
      <c r="J576" s="33">
        <v>1</v>
      </c>
      <c r="K576" s="33">
        <v>0</v>
      </c>
      <c r="L576" s="33">
        <v>1</v>
      </c>
    </row>
    <row r="577" spans="1:12">
      <c r="A577" s="25" t="s">
        <v>2383</v>
      </c>
      <c r="B577" s="25" t="s">
        <v>2384</v>
      </c>
      <c r="C577" s="25" t="s">
        <v>1146</v>
      </c>
      <c r="D577" s="33">
        <v>128512</v>
      </c>
      <c r="E577" s="33">
        <v>117332</v>
      </c>
      <c r="F577" s="25" t="s">
        <v>509</v>
      </c>
      <c r="G577" s="33">
        <v>9</v>
      </c>
      <c r="H577" s="33">
        <v>9</v>
      </c>
      <c r="I577" s="33">
        <v>30</v>
      </c>
      <c r="J577" s="33">
        <v>21</v>
      </c>
      <c r="K577" s="33">
        <v>0</v>
      </c>
      <c r="L577" s="33">
        <v>21</v>
      </c>
    </row>
    <row r="578" spans="1:12">
      <c r="A578" s="25" t="s">
        <v>2385</v>
      </c>
      <c r="B578" s="25" t="s">
        <v>2386</v>
      </c>
      <c r="C578" s="25" t="s">
        <v>1146</v>
      </c>
      <c r="D578" s="33">
        <v>128511</v>
      </c>
      <c r="E578" s="33">
        <v>117394</v>
      </c>
      <c r="F578" s="25" t="s">
        <v>58</v>
      </c>
      <c r="G578" s="33">
        <v>1320</v>
      </c>
      <c r="H578" s="33">
        <v>1332</v>
      </c>
      <c r="I578" s="33">
        <v>1332</v>
      </c>
      <c r="J578" s="33">
        <v>12</v>
      </c>
      <c r="K578" s="33">
        <v>0</v>
      </c>
      <c r="L578" s="33">
        <v>12</v>
      </c>
    </row>
    <row r="579" spans="1:12">
      <c r="A579" s="25" t="s">
        <v>2387</v>
      </c>
      <c r="B579" s="25" t="s">
        <v>2388</v>
      </c>
      <c r="C579" s="25" t="s">
        <v>1146</v>
      </c>
      <c r="D579" s="33">
        <v>128510</v>
      </c>
      <c r="E579" s="33">
        <v>117394</v>
      </c>
      <c r="F579" s="25" t="s">
        <v>58</v>
      </c>
      <c r="G579" s="33">
        <v>120</v>
      </c>
      <c r="H579" s="33">
        <v>144</v>
      </c>
      <c r="I579" s="33">
        <v>144</v>
      </c>
      <c r="J579" s="33">
        <v>24</v>
      </c>
      <c r="K579" s="33">
        <v>0</v>
      </c>
      <c r="L579" s="33">
        <v>24</v>
      </c>
    </row>
    <row r="580" spans="1:12">
      <c r="A580" s="25" t="s">
        <v>2389</v>
      </c>
      <c r="B580" s="25" t="s">
        <v>2390</v>
      </c>
      <c r="C580" s="25" t="s">
        <v>1146</v>
      </c>
      <c r="D580" s="33">
        <v>128509</v>
      </c>
      <c r="E580" s="33">
        <v>117394</v>
      </c>
      <c r="F580" s="25" t="s">
        <v>58</v>
      </c>
      <c r="G580" s="33">
        <v>624</v>
      </c>
      <c r="H580" s="33">
        <v>647</v>
      </c>
      <c r="I580" s="33">
        <v>647</v>
      </c>
      <c r="J580" s="33">
        <v>23</v>
      </c>
      <c r="K580" s="33">
        <v>0</v>
      </c>
      <c r="L580" s="33">
        <v>23</v>
      </c>
    </row>
    <row r="581" spans="1:12">
      <c r="A581" s="25" t="s">
        <v>2391</v>
      </c>
      <c r="B581" s="25" t="s">
        <v>2392</v>
      </c>
      <c r="C581" s="25" t="s">
        <v>1146</v>
      </c>
      <c r="D581" s="33">
        <v>128508</v>
      </c>
      <c r="E581" s="33">
        <v>117332</v>
      </c>
      <c r="F581" s="25" t="s">
        <v>509</v>
      </c>
      <c r="G581" s="33">
        <v>28</v>
      </c>
      <c r="H581" s="33">
        <v>28</v>
      </c>
      <c r="I581" s="33">
        <v>40</v>
      </c>
      <c r="J581" s="33">
        <v>12</v>
      </c>
      <c r="K581" s="33">
        <v>0</v>
      </c>
      <c r="L581" s="33">
        <v>12</v>
      </c>
    </row>
    <row r="582" spans="1:12">
      <c r="A582" s="25" t="s">
        <v>2393</v>
      </c>
      <c r="B582" s="25" t="s">
        <v>2394</v>
      </c>
      <c r="C582" s="25" t="s">
        <v>1146</v>
      </c>
      <c r="D582" s="33">
        <v>128507</v>
      </c>
      <c r="E582" s="33">
        <v>117332</v>
      </c>
      <c r="F582" s="25" t="s">
        <v>509</v>
      </c>
      <c r="G582" s="33">
        <v>20</v>
      </c>
      <c r="H582" s="33">
        <v>20</v>
      </c>
      <c r="I582" s="33">
        <v>22</v>
      </c>
      <c r="J582" s="33">
        <v>2</v>
      </c>
      <c r="K582" s="33">
        <v>0</v>
      </c>
      <c r="L582" s="33">
        <v>2</v>
      </c>
    </row>
    <row r="583" spans="1:12">
      <c r="A583" s="25" t="s">
        <v>2395</v>
      </c>
      <c r="B583" s="25" t="s">
        <v>2396</v>
      </c>
      <c r="C583" s="25" t="s">
        <v>1146</v>
      </c>
      <c r="D583" s="33">
        <v>128506</v>
      </c>
      <c r="E583" s="33">
        <v>117394</v>
      </c>
      <c r="F583" s="25" t="s">
        <v>58</v>
      </c>
      <c r="G583" s="33">
        <v>480</v>
      </c>
      <c r="H583" s="33">
        <v>528</v>
      </c>
      <c r="I583" s="33">
        <v>528</v>
      </c>
      <c r="J583" s="33">
        <v>48</v>
      </c>
      <c r="K583" s="33">
        <v>0</v>
      </c>
      <c r="L583" s="33">
        <v>48</v>
      </c>
    </row>
    <row r="584" spans="1:12">
      <c r="A584" s="25" t="s">
        <v>2397</v>
      </c>
      <c r="B584" s="25" t="s">
        <v>2398</v>
      </c>
      <c r="C584" s="25" t="s">
        <v>1146</v>
      </c>
      <c r="D584" s="33">
        <v>128505</v>
      </c>
      <c r="E584" s="33">
        <v>116102</v>
      </c>
      <c r="F584" s="25" t="s">
        <v>181</v>
      </c>
      <c r="G584" s="33">
        <v>50</v>
      </c>
      <c r="H584" s="33">
        <v>50</v>
      </c>
      <c r="I584" s="33">
        <v>51</v>
      </c>
      <c r="J584" s="33">
        <v>1</v>
      </c>
      <c r="K584" s="33">
        <v>0</v>
      </c>
      <c r="L584" s="33">
        <v>1</v>
      </c>
    </row>
    <row r="585" spans="1:12">
      <c r="A585" s="25" t="s">
        <v>2399</v>
      </c>
      <c r="B585" s="25" t="s">
        <v>2400</v>
      </c>
      <c r="C585" s="25" t="s">
        <v>1146</v>
      </c>
      <c r="D585" s="33">
        <v>128504</v>
      </c>
      <c r="E585" s="33">
        <v>117394</v>
      </c>
      <c r="F585" s="25" t="s">
        <v>58</v>
      </c>
      <c r="G585" s="33">
        <v>504</v>
      </c>
      <c r="H585" s="33">
        <v>528</v>
      </c>
      <c r="I585" s="33">
        <v>528</v>
      </c>
      <c r="J585" s="33">
        <v>24</v>
      </c>
      <c r="K585" s="33">
        <v>0</v>
      </c>
      <c r="L585" s="33">
        <v>24</v>
      </c>
    </row>
    <row r="586" spans="1:12">
      <c r="A586" s="25" t="s">
        <v>2401</v>
      </c>
      <c r="B586" s="25" t="s">
        <v>2402</v>
      </c>
      <c r="C586" s="25" t="s">
        <v>1271</v>
      </c>
      <c r="D586" s="25" t="s">
        <v>2403</v>
      </c>
      <c r="E586" s="25" t="s">
        <v>2404</v>
      </c>
      <c r="F586" s="25" t="s">
        <v>1072</v>
      </c>
      <c r="G586" s="33">
        <v>2382</v>
      </c>
      <c r="H586" s="33">
        <v>2382</v>
      </c>
      <c r="I586" s="33">
        <v>2403</v>
      </c>
      <c r="J586" s="33">
        <v>21</v>
      </c>
      <c r="K586" s="33">
        <v>68</v>
      </c>
      <c r="L586" s="33">
        <v>16</v>
      </c>
    </row>
    <row r="587" spans="1:12">
      <c r="A587" s="25" t="s">
        <v>2405</v>
      </c>
      <c r="B587" s="25" t="s">
        <v>2406</v>
      </c>
      <c r="C587" s="25" t="s">
        <v>1146</v>
      </c>
      <c r="D587" s="33">
        <v>128500</v>
      </c>
      <c r="E587" s="33">
        <v>117394</v>
      </c>
      <c r="F587" s="25" t="s">
        <v>58</v>
      </c>
      <c r="G587" s="33">
        <v>48</v>
      </c>
      <c r="H587" s="33">
        <v>61</v>
      </c>
      <c r="I587" s="33">
        <v>61</v>
      </c>
      <c r="J587" s="33">
        <v>13</v>
      </c>
      <c r="K587" s="33">
        <v>0</v>
      </c>
      <c r="L587" s="33">
        <v>13</v>
      </c>
    </row>
    <row r="588" spans="1:12">
      <c r="A588" s="25" t="s">
        <v>2407</v>
      </c>
      <c r="B588" s="25" t="s">
        <v>2408</v>
      </c>
      <c r="C588" s="25" t="s">
        <v>1146</v>
      </c>
      <c r="D588" s="33">
        <v>128499</v>
      </c>
      <c r="E588" s="33">
        <v>117394</v>
      </c>
      <c r="F588" s="25" t="s">
        <v>58</v>
      </c>
      <c r="G588" s="33">
        <v>96</v>
      </c>
      <c r="H588" s="33">
        <v>97</v>
      </c>
      <c r="I588" s="33">
        <v>97</v>
      </c>
      <c r="J588" s="33">
        <v>1</v>
      </c>
      <c r="K588" s="33">
        <v>0</v>
      </c>
      <c r="L588" s="33">
        <v>1</v>
      </c>
    </row>
    <row r="589" spans="1:12">
      <c r="A589" s="25" t="s">
        <v>2409</v>
      </c>
      <c r="B589" s="25" t="s">
        <v>2410</v>
      </c>
      <c r="C589" s="25" t="s">
        <v>1146</v>
      </c>
      <c r="D589" s="33">
        <v>128497</v>
      </c>
      <c r="E589" s="33">
        <v>117211</v>
      </c>
      <c r="F589" s="25" t="s">
        <v>551</v>
      </c>
      <c r="G589" s="33">
        <v>456</v>
      </c>
      <c r="H589" s="33">
        <v>456</v>
      </c>
      <c r="I589" s="33">
        <v>497</v>
      </c>
      <c r="J589" s="33">
        <v>41</v>
      </c>
      <c r="K589" s="33">
        <v>0</v>
      </c>
      <c r="L589" s="33">
        <v>41</v>
      </c>
    </row>
    <row r="590" spans="1:12">
      <c r="A590" s="25" t="s">
        <v>2411</v>
      </c>
      <c r="B590" s="25" t="s">
        <v>2412</v>
      </c>
      <c r="C590" s="25" t="s">
        <v>1146</v>
      </c>
      <c r="D590" s="33">
        <v>128496</v>
      </c>
      <c r="E590" s="33">
        <v>114480</v>
      </c>
      <c r="F590" s="25" t="s">
        <v>132</v>
      </c>
      <c r="G590" s="33">
        <v>720</v>
      </c>
      <c r="H590" s="33">
        <v>720</v>
      </c>
      <c r="I590" s="33">
        <v>734</v>
      </c>
      <c r="J590" s="33">
        <v>14</v>
      </c>
      <c r="K590" s="33">
        <v>108</v>
      </c>
      <c r="L590" s="33">
        <v>24</v>
      </c>
    </row>
    <row r="591" spans="1:12">
      <c r="A591" s="25" t="s">
        <v>2413</v>
      </c>
      <c r="B591" s="25" t="s">
        <v>2414</v>
      </c>
      <c r="C591" s="25" t="s">
        <v>1146</v>
      </c>
      <c r="D591" s="33">
        <v>128492</v>
      </c>
      <c r="E591" s="33">
        <v>117034</v>
      </c>
      <c r="F591" s="25" t="s">
        <v>68</v>
      </c>
      <c r="G591" s="33">
        <v>6</v>
      </c>
      <c r="H591" s="33">
        <v>6</v>
      </c>
      <c r="I591" s="33">
        <v>18</v>
      </c>
      <c r="J591" s="33">
        <v>12</v>
      </c>
      <c r="K591" s="33">
        <v>0</v>
      </c>
      <c r="L591" s="33">
        <v>12</v>
      </c>
    </row>
    <row r="592" spans="1:12">
      <c r="A592" s="25" t="s">
        <v>2415</v>
      </c>
      <c r="B592" s="25" t="s">
        <v>2416</v>
      </c>
      <c r="C592" s="25" t="s">
        <v>1146</v>
      </c>
      <c r="D592" s="33">
        <v>128491</v>
      </c>
      <c r="E592" s="33">
        <v>117034</v>
      </c>
      <c r="F592" s="25" t="s">
        <v>68</v>
      </c>
      <c r="G592" s="33">
        <v>6</v>
      </c>
      <c r="H592" s="33">
        <v>6</v>
      </c>
      <c r="I592" s="33">
        <v>16</v>
      </c>
      <c r="J592" s="33">
        <v>10</v>
      </c>
      <c r="K592" s="33">
        <v>0</v>
      </c>
      <c r="L592" s="33">
        <v>10</v>
      </c>
    </row>
    <row r="593" spans="1:12">
      <c r="A593" s="25" t="s">
        <v>2417</v>
      </c>
      <c r="B593" s="25" t="s">
        <v>2418</v>
      </c>
      <c r="C593" s="25" t="s">
        <v>1146</v>
      </c>
      <c r="D593" s="33">
        <v>128490</v>
      </c>
      <c r="E593" s="33">
        <v>117036</v>
      </c>
      <c r="F593" s="25" t="s">
        <v>68</v>
      </c>
      <c r="G593" s="33">
        <v>20</v>
      </c>
      <c r="H593" s="33">
        <v>20</v>
      </c>
      <c r="I593" s="33">
        <v>40</v>
      </c>
      <c r="J593" s="33">
        <v>20</v>
      </c>
      <c r="K593" s="33">
        <v>0</v>
      </c>
      <c r="L593" s="33">
        <v>20</v>
      </c>
    </row>
    <row r="594" spans="1:12">
      <c r="A594" s="25" t="s">
        <v>2419</v>
      </c>
      <c r="B594" s="25" t="s">
        <v>2420</v>
      </c>
      <c r="C594" s="25" t="s">
        <v>1146</v>
      </c>
      <c r="D594" s="33">
        <v>128489</v>
      </c>
      <c r="E594" s="33">
        <v>117034</v>
      </c>
      <c r="F594" s="25" t="s">
        <v>68</v>
      </c>
      <c r="G594" s="33">
        <v>344</v>
      </c>
      <c r="H594" s="33">
        <v>344</v>
      </c>
      <c r="I594" s="33">
        <v>364</v>
      </c>
      <c r="J594" s="33">
        <v>20</v>
      </c>
      <c r="K594" s="33">
        <v>1</v>
      </c>
      <c r="L594" s="33">
        <v>20</v>
      </c>
    </row>
    <row r="595" spans="1:12">
      <c r="A595" s="25" t="s">
        <v>2421</v>
      </c>
      <c r="B595" s="25" t="s">
        <v>2422</v>
      </c>
      <c r="C595" s="25" t="s">
        <v>1146</v>
      </c>
      <c r="D595" s="33">
        <v>128488</v>
      </c>
      <c r="E595" s="33">
        <v>116305</v>
      </c>
      <c r="F595" s="25" t="s">
        <v>530</v>
      </c>
      <c r="G595" s="33">
        <v>240</v>
      </c>
      <c r="H595" s="33">
        <v>240</v>
      </c>
      <c r="I595" s="33">
        <v>241</v>
      </c>
      <c r="J595" s="33">
        <v>1</v>
      </c>
      <c r="K595" s="33">
        <v>0</v>
      </c>
      <c r="L595" s="33">
        <v>1</v>
      </c>
    </row>
    <row r="596" spans="1:12">
      <c r="A596" s="25" t="s">
        <v>2423</v>
      </c>
      <c r="B596" s="25" t="s">
        <v>2424</v>
      </c>
      <c r="C596" s="25" t="s">
        <v>1146</v>
      </c>
      <c r="D596" s="33">
        <v>128487</v>
      </c>
      <c r="E596" s="33">
        <v>116161</v>
      </c>
      <c r="F596" s="25" t="s">
        <v>46</v>
      </c>
      <c r="G596" s="33">
        <v>2772</v>
      </c>
      <c r="H596" s="33">
        <v>2772</v>
      </c>
      <c r="I596" s="33">
        <v>2776</v>
      </c>
      <c r="J596" s="33">
        <v>4</v>
      </c>
      <c r="K596" s="33">
        <v>0</v>
      </c>
      <c r="L596" s="33">
        <v>4</v>
      </c>
    </row>
    <row r="597" spans="1:12">
      <c r="A597" s="25" t="s">
        <v>2425</v>
      </c>
      <c r="B597" s="25" t="s">
        <v>2426</v>
      </c>
      <c r="C597" s="25" t="s">
        <v>1146</v>
      </c>
      <c r="D597" s="33">
        <v>128486</v>
      </c>
      <c r="E597" s="33">
        <v>117332</v>
      </c>
      <c r="F597" s="25" t="s">
        <v>509</v>
      </c>
      <c r="G597" s="33">
        <v>13</v>
      </c>
      <c r="H597" s="33">
        <v>13</v>
      </c>
      <c r="I597" s="33">
        <v>14</v>
      </c>
      <c r="J597" s="33">
        <v>1</v>
      </c>
      <c r="K597" s="33">
        <v>0</v>
      </c>
      <c r="L597" s="33">
        <v>1</v>
      </c>
    </row>
    <row r="598" spans="1:12">
      <c r="A598" s="25" t="s">
        <v>2427</v>
      </c>
      <c r="B598" s="25" t="s">
        <v>2428</v>
      </c>
      <c r="C598" s="25" t="s">
        <v>1146</v>
      </c>
      <c r="D598" s="33">
        <v>128483</v>
      </c>
      <c r="E598" s="33">
        <v>116853</v>
      </c>
      <c r="F598" s="25" t="s">
        <v>49</v>
      </c>
      <c r="G598" s="33">
        <v>1344</v>
      </c>
      <c r="H598" s="33">
        <v>1344</v>
      </c>
      <c r="I598" s="33">
        <v>1440</v>
      </c>
      <c r="J598" s="33">
        <v>96</v>
      </c>
      <c r="K598" s="33">
        <v>0</v>
      </c>
      <c r="L598" s="33">
        <v>96</v>
      </c>
    </row>
    <row r="599" spans="1:12">
      <c r="A599" s="25" t="s">
        <v>2429</v>
      </c>
      <c r="B599" s="25" t="s">
        <v>2430</v>
      </c>
      <c r="C599" s="25" t="s">
        <v>1768</v>
      </c>
      <c r="D599" s="25" t="s">
        <v>2431</v>
      </c>
      <c r="E599" s="25" t="s">
        <v>2432</v>
      </c>
      <c r="F599" s="25" t="s">
        <v>1073</v>
      </c>
      <c r="G599" s="33">
        <v>144</v>
      </c>
      <c r="H599" s="33">
        <v>336</v>
      </c>
      <c r="I599" s="33">
        <v>494</v>
      </c>
      <c r="J599" s="33">
        <v>350</v>
      </c>
      <c r="K599" s="33">
        <v>96</v>
      </c>
      <c r="L599" s="33">
        <v>110</v>
      </c>
    </row>
    <row r="600" spans="1:12">
      <c r="A600" s="25" t="s">
        <v>2433</v>
      </c>
      <c r="B600" s="25" t="s">
        <v>2434</v>
      </c>
      <c r="C600" s="25" t="s">
        <v>1146</v>
      </c>
      <c r="D600" s="33">
        <v>128481</v>
      </c>
      <c r="E600" s="33">
        <v>114810</v>
      </c>
      <c r="F600" s="25" t="s">
        <v>46</v>
      </c>
      <c r="G600" s="33">
        <v>120</v>
      </c>
      <c r="H600" s="33">
        <v>122</v>
      </c>
      <c r="I600" s="33">
        <v>122</v>
      </c>
      <c r="J600" s="33">
        <v>2</v>
      </c>
      <c r="K600" s="33">
        <v>0</v>
      </c>
      <c r="L600" s="33">
        <v>2</v>
      </c>
    </row>
    <row r="601" spans="1:12">
      <c r="A601" s="25" t="s">
        <v>2435</v>
      </c>
      <c r="B601" s="25" t="s">
        <v>2436</v>
      </c>
      <c r="C601" s="25" t="s">
        <v>1146</v>
      </c>
      <c r="D601" s="33">
        <v>128480</v>
      </c>
      <c r="E601" s="33">
        <v>116959</v>
      </c>
      <c r="F601" s="25" t="s">
        <v>39</v>
      </c>
      <c r="G601" s="33">
        <v>300</v>
      </c>
      <c r="H601" s="33">
        <v>300</v>
      </c>
      <c r="I601" s="33">
        <v>372</v>
      </c>
      <c r="J601" s="33">
        <v>72</v>
      </c>
      <c r="K601" s="33">
        <v>0</v>
      </c>
      <c r="L601" s="33">
        <v>72</v>
      </c>
    </row>
    <row r="602" spans="1:12">
      <c r="A602" s="25" t="s">
        <v>2437</v>
      </c>
      <c r="B602" s="25" t="s">
        <v>2438</v>
      </c>
      <c r="C602" s="25" t="s">
        <v>1146</v>
      </c>
      <c r="D602" s="33">
        <v>128479</v>
      </c>
      <c r="E602" s="33">
        <v>117266</v>
      </c>
      <c r="F602" s="25" t="s">
        <v>38</v>
      </c>
      <c r="G602" s="33">
        <v>6480</v>
      </c>
      <c r="H602" s="33">
        <v>6493</v>
      </c>
      <c r="I602" s="33">
        <v>6493</v>
      </c>
      <c r="J602" s="33">
        <v>13</v>
      </c>
      <c r="K602" s="33">
        <v>1129</v>
      </c>
      <c r="L602" s="33">
        <v>13</v>
      </c>
    </row>
    <row r="603" spans="1:12">
      <c r="A603" s="25" t="s">
        <v>2439</v>
      </c>
      <c r="B603" s="25" t="s">
        <v>2440</v>
      </c>
      <c r="C603" s="25" t="s">
        <v>1146</v>
      </c>
      <c r="D603" s="33">
        <v>128477</v>
      </c>
      <c r="E603" s="33">
        <v>114900</v>
      </c>
      <c r="F603" s="25" t="s">
        <v>568</v>
      </c>
      <c r="G603" s="33">
        <v>15</v>
      </c>
      <c r="H603" s="33">
        <v>15</v>
      </c>
      <c r="I603" s="33">
        <v>28</v>
      </c>
      <c r="J603" s="33">
        <v>13</v>
      </c>
      <c r="K603" s="33">
        <v>0</v>
      </c>
      <c r="L603" s="33">
        <v>13</v>
      </c>
    </row>
    <row r="604" spans="1:12">
      <c r="A604" s="25" t="s">
        <v>2441</v>
      </c>
      <c r="B604" s="25" t="s">
        <v>2442</v>
      </c>
      <c r="C604" s="25" t="s">
        <v>1271</v>
      </c>
      <c r="D604" s="25" t="s">
        <v>2443</v>
      </c>
      <c r="E604" s="25" t="s">
        <v>2444</v>
      </c>
      <c r="F604" s="25" t="s">
        <v>1116</v>
      </c>
      <c r="G604" s="33">
        <v>3756</v>
      </c>
      <c r="H604" s="33">
        <v>3768</v>
      </c>
      <c r="I604" s="33">
        <v>3780</v>
      </c>
      <c r="J604" s="33">
        <v>24</v>
      </c>
      <c r="K604" s="33">
        <v>0</v>
      </c>
      <c r="L604" s="33">
        <v>24</v>
      </c>
    </row>
    <row r="605" spans="1:12">
      <c r="A605" s="25" t="s">
        <v>2445</v>
      </c>
      <c r="B605" s="25" t="s">
        <v>2446</v>
      </c>
      <c r="C605" s="25" t="s">
        <v>1146</v>
      </c>
      <c r="D605" s="33">
        <v>128474</v>
      </c>
      <c r="E605" s="33">
        <v>117394</v>
      </c>
      <c r="F605" s="25" t="s">
        <v>58</v>
      </c>
      <c r="G605" s="33">
        <v>2832</v>
      </c>
      <c r="H605" s="33">
        <v>3120</v>
      </c>
      <c r="I605" s="33">
        <v>3120</v>
      </c>
      <c r="J605" s="33">
        <v>288</v>
      </c>
      <c r="K605" s="33">
        <v>0</v>
      </c>
      <c r="L605" s="33">
        <v>288</v>
      </c>
    </row>
    <row r="606" spans="1:12">
      <c r="A606" s="25" t="s">
        <v>2447</v>
      </c>
      <c r="B606" s="25" t="s">
        <v>2448</v>
      </c>
      <c r="C606" s="25" t="s">
        <v>1146</v>
      </c>
      <c r="D606" s="33">
        <v>128473</v>
      </c>
      <c r="E606" s="33">
        <v>115963</v>
      </c>
      <c r="F606" s="25" t="s">
        <v>89</v>
      </c>
      <c r="G606" s="33">
        <v>900</v>
      </c>
      <c r="H606" s="33">
        <v>900</v>
      </c>
      <c r="I606" s="33">
        <v>1050</v>
      </c>
      <c r="J606" s="33">
        <v>150</v>
      </c>
      <c r="K606" s="33">
        <v>0</v>
      </c>
      <c r="L606" s="33">
        <v>150</v>
      </c>
    </row>
    <row r="607" spans="1:12">
      <c r="A607" s="25" t="s">
        <v>2449</v>
      </c>
      <c r="B607" s="25" t="s">
        <v>2450</v>
      </c>
      <c r="C607" s="25" t="s">
        <v>1146</v>
      </c>
      <c r="D607" s="33">
        <v>128472</v>
      </c>
      <c r="E607" s="33">
        <v>115852</v>
      </c>
      <c r="F607" s="25" t="s">
        <v>190</v>
      </c>
      <c r="G607" s="33">
        <v>2</v>
      </c>
      <c r="H607" s="33">
        <v>2</v>
      </c>
      <c r="I607" s="33">
        <v>6</v>
      </c>
      <c r="J607" s="33">
        <v>4</v>
      </c>
      <c r="K607" s="33">
        <v>0</v>
      </c>
      <c r="L607" s="33">
        <v>4</v>
      </c>
    </row>
    <row r="608" spans="1:12">
      <c r="A608" s="25" t="s">
        <v>2451</v>
      </c>
      <c r="B608" s="25" t="s">
        <v>2452</v>
      </c>
      <c r="C608" s="25" t="s">
        <v>1146</v>
      </c>
      <c r="D608" s="33">
        <v>128470</v>
      </c>
      <c r="E608" s="33">
        <v>116730</v>
      </c>
      <c r="F608" s="25" t="s">
        <v>38</v>
      </c>
      <c r="G608" s="33">
        <v>648</v>
      </c>
      <c r="H608" s="33">
        <v>648</v>
      </c>
      <c r="I608" s="33">
        <v>654</v>
      </c>
      <c r="J608" s="33">
        <v>6</v>
      </c>
      <c r="K608" s="33">
        <v>0</v>
      </c>
      <c r="L608" s="33">
        <v>6</v>
      </c>
    </row>
    <row r="609" spans="1:12">
      <c r="A609" s="25" t="s">
        <v>2453</v>
      </c>
      <c r="B609" s="25" t="s">
        <v>2454</v>
      </c>
      <c r="C609" s="25" t="s">
        <v>1146</v>
      </c>
      <c r="D609" s="33">
        <v>128468</v>
      </c>
      <c r="E609" s="33">
        <v>116653</v>
      </c>
      <c r="F609" s="25" t="s">
        <v>46</v>
      </c>
      <c r="G609" s="33">
        <v>36</v>
      </c>
      <c r="H609" s="33">
        <v>38</v>
      </c>
      <c r="I609" s="33">
        <v>38</v>
      </c>
      <c r="J609" s="33">
        <v>2</v>
      </c>
      <c r="K609" s="33">
        <v>0</v>
      </c>
      <c r="L609" s="33">
        <v>2</v>
      </c>
    </row>
    <row r="610" spans="1:12">
      <c r="A610" s="25" t="s">
        <v>2455</v>
      </c>
      <c r="B610" s="25" t="s">
        <v>2456</v>
      </c>
      <c r="C610" s="25" t="s">
        <v>1146</v>
      </c>
      <c r="D610" s="33">
        <v>128467</v>
      </c>
      <c r="E610" s="33">
        <v>112376</v>
      </c>
      <c r="F610" s="25" t="s">
        <v>172</v>
      </c>
      <c r="G610" s="33">
        <v>3</v>
      </c>
      <c r="H610" s="33">
        <v>3</v>
      </c>
      <c r="I610" s="33">
        <v>6</v>
      </c>
      <c r="J610" s="33">
        <v>3</v>
      </c>
      <c r="K610" s="33">
        <v>0</v>
      </c>
      <c r="L610" s="33">
        <v>3</v>
      </c>
    </row>
    <row r="611" spans="1:12">
      <c r="A611" s="25" t="s">
        <v>2457</v>
      </c>
      <c r="B611" s="25" t="s">
        <v>2458</v>
      </c>
      <c r="C611" s="25" t="s">
        <v>1146</v>
      </c>
      <c r="D611" s="33">
        <v>128464</v>
      </c>
      <c r="E611" s="33">
        <v>116355</v>
      </c>
      <c r="F611" s="25" t="s">
        <v>55</v>
      </c>
      <c r="G611" s="33">
        <v>1500</v>
      </c>
      <c r="H611" s="33">
        <v>1500</v>
      </c>
      <c r="I611" s="33">
        <v>1512</v>
      </c>
      <c r="J611" s="33">
        <v>12</v>
      </c>
      <c r="K611" s="33">
        <v>5</v>
      </c>
      <c r="L611" s="33">
        <v>12</v>
      </c>
    </row>
    <row r="612" spans="1:12">
      <c r="A612" s="25" t="s">
        <v>2459</v>
      </c>
      <c r="B612" s="25" t="s">
        <v>2460</v>
      </c>
      <c r="C612" s="25" t="s">
        <v>1146</v>
      </c>
      <c r="D612" s="33">
        <v>128455</v>
      </c>
      <c r="E612" s="33">
        <v>116853</v>
      </c>
      <c r="F612" s="25" t="s">
        <v>49</v>
      </c>
      <c r="G612" s="33">
        <v>448</v>
      </c>
      <c r="H612" s="33">
        <v>448</v>
      </c>
      <c r="I612" s="33">
        <v>449</v>
      </c>
      <c r="J612" s="33">
        <v>1</v>
      </c>
      <c r="K612" s="33">
        <v>0</v>
      </c>
      <c r="L612" s="33">
        <v>1</v>
      </c>
    </row>
    <row r="613" spans="1:12">
      <c r="A613" s="25" t="s">
        <v>2461</v>
      </c>
      <c r="B613" s="25" t="s">
        <v>2462</v>
      </c>
      <c r="C613" s="25" t="s">
        <v>1146</v>
      </c>
      <c r="D613" s="33">
        <v>128454</v>
      </c>
      <c r="E613" s="33">
        <v>115670</v>
      </c>
      <c r="F613" s="25" t="s">
        <v>568</v>
      </c>
      <c r="G613" s="33">
        <v>1</v>
      </c>
      <c r="H613" s="33">
        <v>0</v>
      </c>
      <c r="I613" s="33">
        <v>2</v>
      </c>
      <c r="J613" s="33">
        <v>2</v>
      </c>
      <c r="K613" s="33">
        <v>0</v>
      </c>
      <c r="L613" s="33">
        <v>2</v>
      </c>
    </row>
    <row r="614" spans="1:12">
      <c r="A614" s="25" t="s">
        <v>2463</v>
      </c>
      <c r="B614" s="25" t="s">
        <v>2464</v>
      </c>
      <c r="C614" s="25" t="s">
        <v>1146</v>
      </c>
      <c r="D614" s="33">
        <v>128453</v>
      </c>
      <c r="E614" s="33">
        <v>116547</v>
      </c>
      <c r="F614" s="25" t="s">
        <v>108</v>
      </c>
      <c r="G614" s="33">
        <v>40</v>
      </c>
      <c r="H614" s="33">
        <v>40</v>
      </c>
      <c r="I614" s="33">
        <v>42</v>
      </c>
      <c r="J614" s="33">
        <v>2</v>
      </c>
      <c r="K614" s="33">
        <v>202</v>
      </c>
      <c r="L614" s="33">
        <v>2</v>
      </c>
    </row>
    <row r="615" spans="1:12">
      <c r="A615" s="25" t="s">
        <v>2465</v>
      </c>
      <c r="B615" s="25" t="s">
        <v>2466</v>
      </c>
      <c r="C615" s="25" t="s">
        <v>1146</v>
      </c>
      <c r="D615" s="33">
        <v>128452</v>
      </c>
      <c r="E615" s="33">
        <v>117034</v>
      </c>
      <c r="F615" s="25" t="s">
        <v>68</v>
      </c>
      <c r="G615" s="33">
        <v>2040</v>
      </c>
      <c r="H615" s="33">
        <v>2040</v>
      </c>
      <c r="I615" s="33">
        <v>2044</v>
      </c>
      <c r="J615" s="33">
        <v>4</v>
      </c>
      <c r="K615" s="33">
        <v>11</v>
      </c>
      <c r="L615" s="33">
        <v>4</v>
      </c>
    </row>
    <row r="616" spans="1:12">
      <c r="A616" s="25" t="s">
        <v>2467</v>
      </c>
      <c r="B616" s="25" t="s">
        <v>2468</v>
      </c>
      <c r="C616" s="25" t="s">
        <v>1146</v>
      </c>
      <c r="D616" s="33">
        <v>128451</v>
      </c>
      <c r="E616" s="33">
        <v>111943</v>
      </c>
      <c r="F616" s="25" t="s">
        <v>568</v>
      </c>
      <c r="G616" s="33">
        <v>1</v>
      </c>
      <c r="H616" s="33">
        <v>0</v>
      </c>
      <c r="I616" s="33">
        <v>2</v>
      </c>
      <c r="J616" s="33">
        <v>1</v>
      </c>
      <c r="K616" s="33">
        <v>0</v>
      </c>
      <c r="L616" s="33">
        <v>2</v>
      </c>
    </row>
    <row r="617" spans="1:12">
      <c r="A617" s="25" t="s">
        <v>2469</v>
      </c>
      <c r="B617" s="25" t="s">
        <v>2470</v>
      </c>
      <c r="C617" s="25" t="s">
        <v>1146</v>
      </c>
      <c r="D617" s="33">
        <v>128450</v>
      </c>
      <c r="E617" s="33">
        <v>116897</v>
      </c>
      <c r="F617" s="25" t="s">
        <v>159</v>
      </c>
      <c r="G617" s="33">
        <v>4</v>
      </c>
      <c r="H617" s="33">
        <v>4</v>
      </c>
      <c r="I617" s="33">
        <v>18</v>
      </c>
      <c r="J617" s="33">
        <v>14</v>
      </c>
      <c r="K617" s="33">
        <v>0</v>
      </c>
      <c r="L617" s="33">
        <v>14</v>
      </c>
    </row>
    <row r="618" spans="1:12">
      <c r="A618" s="25" t="s">
        <v>2471</v>
      </c>
      <c r="B618" s="25" t="s">
        <v>2472</v>
      </c>
      <c r="C618" s="25" t="s">
        <v>1146</v>
      </c>
      <c r="D618" s="33">
        <v>128449</v>
      </c>
      <c r="E618" s="33">
        <v>116511</v>
      </c>
      <c r="F618" s="25" t="s">
        <v>77</v>
      </c>
      <c r="G618" s="33">
        <v>84</v>
      </c>
      <c r="H618" s="33">
        <v>84</v>
      </c>
      <c r="I618" s="33">
        <v>90</v>
      </c>
      <c r="J618" s="33">
        <v>6</v>
      </c>
      <c r="K618" s="33">
        <v>0</v>
      </c>
      <c r="L618" s="33">
        <v>6</v>
      </c>
    </row>
    <row r="619" spans="1:12">
      <c r="A619" s="25" t="s">
        <v>2473</v>
      </c>
      <c r="B619" s="25" t="s">
        <v>2474</v>
      </c>
      <c r="C619" s="25" t="s">
        <v>1146</v>
      </c>
      <c r="D619" s="33">
        <v>128448</v>
      </c>
      <c r="E619" s="33">
        <v>116897</v>
      </c>
      <c r="F619" s="25" t="s">
        <v>159</v>
      </c>
      <c r="G619" s="33">
        <v>2</v>
      </c>
      <c r="H619" s="33">
        <v>2</v>
      </c>
      <c r="I619" s="33">
        <v>4</v>
      </c>
      <c r="J619" s="33">
        <v>2</v>
      </c>
      <c r="K619" s="33">
        <v>0</v>
      </c>
      <c r="L619" s="33">
        <v>2</v>
      </c>
    </row>
    <row r="620" spans="1:12">
      <c r="A620" s="25" t="s">
        <v>2475</v>
      </c>
      <c r="B620" s="25" t="s">
        <v>2476</v>
      </c>
      <c r="C620" s="25" t="s">
        <v>1146</v>
      </c>
      <c r="D620" s="33">
        <v>128445</v>
      </c>
      <c r="E620" s="33">
        <v>115687</v>
      </c>
      <c r="F620" s="25" t="s">
        <v>55</v>
      </c>
      <c r="G620" s="33">
        <v>48</v>
      </c>
      <c r="H620" s="33">
        <v>48</v>
      </c>
      <c r="I620" s="33">
        <v>96</v>
      </c>
      <c r="J620" s="33">
        <v>48</v>
      </c>
      <c r="K620" s="33">
        <v>0</v>
      </c>
      <c r="L620" s="33">
        <v>48</v>
      </c>
    </row>
    <row r="621" spans="1:12">
      <c r="A621" s="25" t="s">
        <v>2477</v>
      </c>
      <c r="B621" s="25" t="s">
        <v>2478</v>
      </c>
      <c r="C621" s="25" t="s">
        <v>1146</v>
      </c>
      <c r="D621" s="33">
        <v>128444</v>
      </c>
      <c r="E621" s="33">
        <v>116296</v>
      </c>
      <c r="F621" s="25" t="s">
        <v>147</v>
      </c>
      <c r="G621" s="33">
        <v>300</v>
      </c>
      <c r="H621" s="33">
        <v>300</v>
      </c>
      <c r="I621" s="33">
        <v>317</v>
      </c>
      <c r="J621" s="33">
        <v>17</v>
      </c>
      <c r="K621" s="33">
        <v>0</v>
      </c>
      <c r="L621" s="33">
        <v>17</v>
      </c>
    </row>
    <row r="622" spans="1:12">
      <c r="A622" s="25" t="s">
        <v>2479</v>
      </c>
      <c r="B622" s="25" t="s">
        <v>2480</v>
      </c>
      <c r="C622" s="25" t="s">
        <v>1146</v>
      </c>
      <c r="D622" s="33">
        <v>128443</v>
      </c>
      <c r="E622" s="33">
        <v>116659</v>
      </c>
      <c r="F622" s="25" t="s">
        <v>519</v>
      </c>
      <c r="G622" s="33">
        <v>1260</v>
      </c>
      <c r="H622" s="33">
        <v>1260</v>
      </c>
      <c r="I622" s="33">
        <v>1440</v>
      </c>
      <c r="J622" s="33">
        <v>180</v>
      </c>
      <c r="K622" s="33">
        <v>540</v>
      </c>
      <c r="L622" s="33">
        <v>180</v>
      </c>
    </row>
    <row r="623" spans="1:12">
      <c r="A623" s="25" t="s">
        <v>2481</v>
      </c>
      <c r="B623" s="25" t="s">
        <v>2482</v>
      </c>
      <c r="C623" s="25" t="s">
        <v>1146</v>
      </c>
      <c r="D623" s="33">
        <v>128441</v>
      </c>
      <c r="E623" s="33">
        <v>116898</v>
      </c>
      <c r="F623" s="25" t="s">
        <v>159</v>
      </c>
      <c r="G623" s="33">
        <v>6</v>
      </c>
      <c r="H623" s="33">
        <v>6</v>
      </c>
      <c r="I623" s="33">
        <v>12</v>
      </c>
      <c r="J623" s="33">
        <v>6</v>
      </c>
      <c r="K623" s="33">
        <v>0</v>
      </c>
      <c r="L623" s="33">
        <v>6</v>
      </c>
    </row>
    <row r="624" spans="1:12">
      <c r="A624" s="25" t="s">
        <v>2483</v>
      </c>
      <c r="B624" s="25" t="s">
        <v>2484</v>
      </c>
      <c r="C624" s="25" t="s">
        <v>1271</v>
      </c>
      <c r="D624" s="25" t="s">
        <v>2485</v>
      </c>
      <c r="E624" s="25" t="s">
        <v>2486</v>
      </c>
      <c r="F624" s="25" t="s">
        <v>1074</v>
      </c>
      <c r="G624" s="33">
        <v>1460</v>
      </c>
      <c r="H624" s="33">
        <v>1460</v>
      </c>
      <c r="I624" s="33">
        <v>1477</v>
      </c>
      <c r="J624" s="33">
        <v>17</v>
      </c>
      <c r="K624" s="33">
        <v>0</v>
      </c>
      <c r="L624" s="33">
        <v>17</v>
      </c>
    </row>
    <row r="625" spans="1:12">
      <c r="A625" s="25" t="s">
        <v>2487</v>
      </c>
      <c r="B625" s="25" t="s">
        <v>2488</v>
      </c>
      <c r="C625" s="25" t="s">
        <v>1146</v>
      </c>
      <c r="D625" s="33">
        <v>128438</v>
      </c>
      <c r="E625" s="33">
        <v>116782</v>
      </c>
      <c r="F625" s="25" t="s">
        <v>199</v>
      </c>
      <c r="G625" s="33">
        <v>168</v>
      </c>
      <c r="H625" s="33">
        <v>108</v>
      </c>
      <c r="I625" s="33">
        <v>108</v>
      </c>
      <c r="J625" s="33">
        <v>12</v>
      </c>
      <c r="K625" s="33">
        <v>0</v>
      </c>
      <c r="L625" s="33">
        <v>12</v>
      </c>
    </row>
    <row r="626" spans="1:12">
      <c r="A626" s="25" t="s">
        <v>2489</v>
      </c>
      <c r="B626" s="25" t="s">
        <v>2490</v>
      </c>
      <c r="C626" s="25" t="s">
        <v>1146</v>
      </c>
      <c r="D626" s="33">
        <v>128435</v>
      </c>
      <c r="E626" s="33">
        <v>116653</v>
      </c>
      <c r="F626" s="25" t="s">
        <v>46</v>
      </c>
      <c r="G626" s="33">
        <v>708</v>
      </c>
      <c r="H626" s="33">
        <v>1068</v>
      </c>
      <c r="I626" s="33">
        <v>1068</v>
      </c>
      <c r="J626" s="33">
        <v>360</v>
      </c>
      <c r="K626" s="33">
        <v>0</v>
      </c>
      <c r="L626" s="33">
        <v>360</v>
      </c>
    </row>
    <row r="627" spans="1:12">
      <c r="A627" s="25" t="s">
        <v>2491</v>
      </c>
      <c r="B627" s="25" t="s">
        <v>2492</v>
      </c>
      <c r="C627" s="25" t="s">
        <v>1146</v>
      </c>
      <c r="D627" s="33">
        <v>128433</v>
      </c>
      <c r="E627" s="33">
        <v>117395</v>
      </c>
      <c r="F627" s="25" t="s">
        <v>159</v>
      </c>
      <c r="G627" s="33">
        <v>4</v>
      </c>
      <c r="H627" s="33">
        <v>4</v>
      </c>
      <c r="I627" s="33">
        <v>5</v>
      </c>
      <c r="J627" s="33">
        <v>1</v>
      </c>
      <c r="K627" s="33">
        <v>2</v>
      </c>
      <c r="L627" s="33">
        <v>1</v>
      </c>
    </row>
    <row r="628" spans="1:12">
      <c r="A628" s="25" t="s">
        <v>2493</v>
      </c>
      <c r="B628" s="25" t="s">
        <v>2494</v>
      </c>
      <c r="C628" s="25" t="s">
        <v>1146</v>
      </c>
      <c r="D628" s="33">
        <v>128431</v>
      </c>
      <c r="E628" s="33">
        <v>117394</v>
      </c>
      <c r="F628" s="25" t="s">
        <v>58</v>
      </c>
      <c r="G628" s="33">
        <v>840</v>
      </c>
      <c r="H628" s="33">
        <v>864</v>
      </c>
      <c r="I628" s="33">
        <v>864</v>
      </c>
      <c r="J628" s="33">
        <v>24</v>
      </c>
      <c r="K628" s="33">
        <v>0</v>
      </c>
      <c r="L628" s="33">
        <v>24</v>
      </c>
    </row>
    <row r="629" spans="1:12">
      <c r="A629" s="25" t="s">
        <v>2495</v>
      </c>
      <c r="B629" s="25" t="s">
        <v>2496</v>
      </c>
      <c r="C629" s="25" t="s">
        <v>1146</v>
      </c>
      <c r="D629" s="33">
        <v>128429</v>
      </c>
      <c r="E629" s="33">
        <v>117266</v>
      </c>
      <c r="F629" s="25" t="s">
        <v>38</v>
      </c>
      <c r="G629" s="33">
        <v>576</v>
      </c>
      <c r="H629" s="33">
        <v>1140</v>
      </c>
      <c r="I629" s="33">
        <v>1140</v>
      </c>
      <c r="J629" s="33">
        <v>564</v>
      </c>
      <c r="K629" s="33">
        <v>1</v>
      </c>
      <c r="L629" s="33">
        <v>564</v>
      </c>
    </row>
    <row r="630" spans="1:12">
      <c r="A630" s="25" t="s">
        <v>2497</v>
      </c>
      <c r="B630" s="25" t="s">
        <v>2498</v>
      </c>
      <c r="C630" s="25" t="s">
        <v>1146</v>
      </c>
      <c r="D630" s="33">
        <v>128415</v>
      </c>
      <c r="E630" s="33">
        <v>116274</v>
      </c>
      <c r="F630" s="25" t="s">
        <v>547</v>
      </c>
      <c r="G630" s="33">
        <v>48</v>
      </c>
      <c r="H630" s="33">
        <v>48</v>
      </c>
      <c r="I630" s="33">
        <v>49</v>
      </c>
      <c r="J630" s="33">
        <v>1</v>
      </c>
      <c r="K630" s="33">
        <v>0</v>
      </c>
      <c r="L630" s="33">
        <v>1</v>
      </c>
    </row>
    <row r="631" spans="1:12">
      <c r="A631" s="25" t="s">
        <v>2499</v>
      </c>
      <c r="B631" s="25" t="s">
        <v>2500</v>
      </c>
      <c r="C631" s="25" t="s">
        <v>1146</v>
      </c>
      <c r="D631" s="33">
        <v>128414</v>
      </c>
      <c r="E631" s="33">
        <v>116897</v>
      </c>
      <c r="F631" s="25" t="s">
        <v>159</v>
      </c>
      <c r="G631" s="33">
        <v>4</v>
      </c>
      <c r="H631" s="33">
        <v>4</v>
      </c>
      <c r="I631" s="33">
        <v>5</v>
      </c>
      <c r="J631" s="33">
        <v>1</v>
      </c>
      <c r="K631" s="33">
        <v>0</v>
      </c>
      <c r="L631" s="33">
        <v>1</v>
      </c>
    </row>
    <row r="632" spans="1:12">
      <c r="A632" s="25" t="s">
        <v>2501</v>
      </c>
      <c r="B632" s="25" t="s">
        <v>2502</v>
      </c>
      <c r="C632" s="25" t="s">
        <v>1146</v>
      </c>
      <c r="D632" s="33">
        <v>128413</v>
      </c>
      <c r="E632" s="33">
        <v>115705</v>
      </c>
      <c r="F632" s="25" t="s">
        <v>530</v>
      </c>
      <c r="G632" s="33">
        <v>288</v>
      </c>
      <c r="H632" s="33">
        <v>288</v>
      </c>
      <c r="I632" s="33">
        <v>289</v>
      </c>
      <c r="J632" s="33">
        <v>1</v>
      </c>
      <c r="K632" s="33">
        <v>0</v>
      </c>
      <c r="L632" s="33">
        <v>1</v>
      </c>
    </row>
    <row r="633" spans="1:12">
      <c r="A633" s="25" t="s">
        <v>2503</v>
      </c>
      <c r="B633" s="25" t="s">
        <v>2504</v>
      </c>
      <c r="C633" s="25" t="s">
        <v>1146</v>
      </c>
      <c r="D633" s="33">
        <v>128412</v>
      </c>
      <c r="E633" s="33">
        <v>116728</v>
      </c>
      <c r="F633" s="25" t="s">
        <v>568</v>
      </c>
      <c r="G633" s="33">
        <v>375</v>
      </c>
      <c r="H633" s="33">
        <v>375</v>
      </c>
      <c r="I633" s="33">
        <v>395</v>
      </c>
      <c r="J633" s="33">
        <v>20</v>
      </c>
      <c r="K633" s="33">
        <v>0</v>
      </c>
      <c r="L633" s="33">
        <v>20</v>
      </c>
    </row>
    <row r="634" spans="1:12">
      <c r="A634" s="25" t="s">
        <v>2505</v>
      </c>
      <c r="B634" s="25" t="s">
        <v>2506</v>
      </c>
      <c r="C634" s="25" t="s">
        <v>1271</v>
      </c>
      <c r="D634" s="25" t="s">
        <v>2507</v>
      </c>
      <c r="E634" s="25" t="s">
        <v>2508</v>
      </c>
      <c r="F634" s="25" t="s">
        <v>1056</v>
      </c>
      <c r="G634" s="33">
        <v>192</v>
      </c>
      <c r="H634" s="33">
        <v>195</v>
      </c>
      <c r="I634" s="33">
        <v>331</v>
      </c>
      <c r="J634" s="33">
        <v>139</v>
      </c>
      <c r="K634" s="33">
        <v>0</v>
      </c>
      <c r="L634" s="33">
        <v>161</v>
      </c>
    </row>
    <row r="635" spans="1:12">
      <c r="A635" s="25" t="s">
        <v>2509</v>
      </c>
      <c r="B635" s="25" t="s">
        <v>2510</v>
      </c>
      <c r="C635" s="25" t="s">
        <v>1146</v>
      </c>
      <c r="D635" s="33">
        <v>128410</v>
      </c>
      <c r="E635" s="33">
        <v>113866</v>
      </c>
      <c r="F635" s="25" t="s">
        <v>564</v>
      </c>
      <c r="G635" s="33">
        <v>3</v>
      </c>
      <c r="H635" s="33">
        <v>0</v>
      </c>
      <c r="I635" s="33">
        <v>6</v>
      </c>
      <c r="J635" s="33">
        <v>3</v>
      </c>
      <c r="K635" s="33">
        <v>0</v>
      </c>
      <c r="L635" s="33">
        <v>6</v>
      </c>
    </row>
    <row r="636" spans="1:12">
      <c r="A636" s="25" t="s">
        <v>2511</v>
      </c>
      <c r="B636" s="25" t="s">
        <v>2512</v>
      </c>
      <c r="C636" s="25" t="s">
        <v>1146</v>
      </c>
      <c r="D636" s="33">
        <v>128409</v>
      </c>
      <c r="E636" s="33">
        <v>114682</v>
      </c>
      <c r="F636" s="25" t="s">
        <v>515</v>
      </c>
      <c r="G636" s="33">
        <v>36</v>
      </c>
      <c r="H636" s="33">
        <v>36</v>
      </c>
      <c r="I636" s="33">
        <v>72</v>
      </c>
      <c r="J636" s="33">
        <v>36</v>
      </c>
      <c r="K636" s="33">
        <v>0</v>
      </c>
      <c r="L636" s="33">
        <v>37</v>
      </c>
    </row>
    <row r="637" spans="1:12">
      <c r="A637" s="25" t="s">
        <v>2513</v>
      </c>
      <c r="B637" s="25" t="s">
        <v>2514</v>
      </c>
      <c r="C637" s="25" t="s">
        <v>1768</v>
      </c>
      <c r="D637" s="25" t="s">
        <v>2515</v>
      </c>
      <c r="E637" s="25" t="s">
        <v>2516</v>
      </c>
      <c r="F637" s="25" t="s">
        <v>1112</v>
      </c>
      <c r="G637" s="33">
        <v>288</v>
      </c>
      <c r="H637" s="33">
        <v>288</v>
      </c>
      <c r="I637" s="33">
        <v>317</v>
      </c>
      <c r="J637" s="33">
        <v>29</v>
      </c>
      <c r="K637" s="33">
        <v>0</v>
      </c>
      <c r="L637" s="33">
        <v>43</v>
      </c>
    </row>
    <row r="638" spans="1:12">
      <c r="A638" s="25" t="s">
        <v>2517</v>
      </c>
      <c r="B638" s="25" t="s">
        <v>2518</v>
      </c>
      <c r="C638" s="25" t="s">
        <v>1146</v>
      </c>
      <c r="D638" s="33">
        <v>128407</v>
      </c>
      <c r="E638" s="33">
        <v>116728</v>
      </c>
      <c r="F638" s="25" t="s">
        <v>568</v>
      </c>
      <c r="G638" s="33">
        <v>401</v>
      </c>
      <c r="H638" s="33">
        <v>401</v>
      </c>
      <c r="I638" s="33">
        <v>425</v>
      </c>
      <c r="J638" s="33">
        <v>24</v>
      </c>
      <c r="K638" s="33">
        <v>0</v>
      </c>
      <c r="L638" s="33">
        <v>24</v>
      </c>
    </row>
    <row r="639" spans="1:12">
      <c r="A639" s="25" t="s">
        <v>2519</v>
      </c>
      <c r="B639" s="25" t="s">
        <v>2520</v>
      </c>
      <c r="C639" s="25" t="s">
        <v>1146</v>
      </c>
      <c r="D639" s="33">
        <v>128406</v>
      </c>
      <c r="E639" s="33">
        <v>116160</v>
      </c>
      <c r="F639" s="25" t="s">
        <v>46</v>
      </c>
      <c r="G639" s="33">
        <v>660</v>
      </c>
      <c r="H639" s="33">
        <v>684</v>
      </c>
      <c r="I639" s="33">
        <v>684</v>
      </c>
      <c r="J639" s="33">
        <v>24</v>
      </c>
      <c r="K639" s="33">
        <v>0</v>
      </c>
      <c r="L639" s="33">
        <v>24</v>
      </c>
    </row>
    <row r="640" spans="1:12">
      <c r="A640" s="25" t="s">
        <v>2521</v>
      </c>
      <c r="B640" s="25" t="s">
        <v>2522</v>
      </c>
      <c r="C640" s="25" t="s">
        <v>1146</v>
      </c>
      <c r="D640" s="33">
        <v>128405</v>
      </c>
      <c r="E640" s="33">
        <v>116160</v>
      </c>
      <c r="F640" s="25" t="s">
        <v>46</v>
      </c>
      <c r="G640" s="33">
        <v>168</v>
      </c>
      <c r="H640" s="33">
        <v>213</v>
      </c>
      <c r="I640" s="33">
        <v>213</v>
      </c>
      <c r="J640" s="33">
        <v>45</v>
      </c>
      <c r="K640" s="33">
        <v>0</v>
      </c>
      <c r="L640" s="33">
        <v>45</v>
      </c>
    </row>
    <row r="641" spans="1:12">
      <c r="A641" s="25" t="s">
        <v>2523</v>
      </c>
      <c r="B641" s="25" t="s">
        <v>2524</v>
      </c>
      <c r="C641" s="25" t="s">
        <v>1146</v>
      </c>
      <c r="D641" s="33">
        <v>128404</v>
      </c>
      <c r="E641" s="33">
        <v>117052</v>
      </c>
      <c r="F641" s="25" t="s">
        <v>556</v>
      </c>
      <c r="G641" s="33">
        <v>300</v>
      </c>
      <c r="H641" s="33">
        <v>311</v>
      </c>
      <c r="I641" s="33">
        <v>323</v>
      </c>
      <c r="J641" s="33">
        <v>23</v>
      </c>
      <c r="K641" s="33">
        <v>25</v>
      </c>
      <c r="L641" s="33">
        <v>12</v>
      </c>
    </row>
    <row r="642" spans="1:12">
      <c r="A642" s="25" t="s">
        <v>2525</v>
      </c>
      <c r="B642" s="25" t="s">
        <v>2526</v>
      </c>
      <c r="C642" s="25" t="s">
        <v>1271</v>
      </c>
      <c r="D642" s="25" t="s">
        <v>2527</v>
      </c>
      <c r="E642" s="25" t="s">
        <v>2528</v>
      </c>
      <c r="F642" s="25" t="s">
        <v>1118</v>
      </c>
      <c r="G642" s="33">
        <v>116</v>
      </c>
      <c r="H642" s="33">
        <v>116</v>
      </c>
      <c r="I642" s="33">
        <v>138</v>
      </c>
      <c r="J642" s="33">
        <v>22</v>
      </c>
      <c r="K642" s="33">
        <v>0</v>
      </c>
      <c r="L642" s="33">
        <v>22</v>
      </c>
    </row>
    <row r="643" spans="1:12">
      <c r="A643" s="25" t="s">
        <v>2529</v>
      </c>
      <c r="B643" s="25" t="s">
        <v>2530</v>
      </c>
      <c r="C643" s="25" t="s">
        <v>1271</v>
      </c>
      <c r="D643" s="25" t="s">
        <v>2531</v>
      </c>
      <c r="E643" s="25" t="s">
        <v>2532</v>
      </c>
      <c r="F643" s="25" t="s">
        <v>1065</v>
      </c>
      <c r="G643" s="33">
        <v>2700</v>
      </c>
      <c r="H643" s="33">
        <v>2700</v>
      </c>
      <c r="I643" s="33">
        <v>3342</v>
      </c>
      <c r="J643" s="33">
        <v>642</v>
      </c>
      <c r="K643" s="33">
        <v>0</v>
      </c>
      <c r="L643" s="33">
        <v>696</v>
      </c>
    </row>
    <row r="644" spans="1:12">
      <c r="A644" s="25" t="s">
        <v>2533</v>
      </c>
      <c r="B644" s="25" t="s">
        <v>2534</v>
      </c>
      <c r="C644" s="25" t="s">
        <v>1146</v>
      </c>
      <c r="D644" s="33">
        <v>128399</v>
      </c>
      <c r="E644" s="33">
        <v>116160</v>
      </c>
      <c r="F644" s="25" t="s">
        <v>46</v>
      </c>
      <c r="G644" s="33">
        <v>756</v>
      </c>
      <c r="H644" s="33">
        <v>766</v>
      </c>
      <c r="I644" s="33">
        <v>766</v>
      </c>
      <c r="J644" s="33">
        <v>10</v>
      </c>
      <c r="K644" s="33">
        <v>0</v>
      </c>
      <c r="L644" s="33">
        <v>10</v>
      </c>
    </row>
    <row r="645" spans="1:12">
      <c r="A645" s="25" t="s">
        <v>2535</v>
      </c>
      <c r="B645" s="25" t="s">
        <v>2536</v>
      </c>
      <c r="C645" s="25" t="s">
        <v>1146</v>
      </c>
      <c r="D645" s="33">
        <v>128398</v>
      </c>
      <c r="E645" s="33">
        <v>116611</v>
      </c>
      <c r="F645" s="25" t="s">
        <v>106</v>
      </c>
      <c r="G645" s="33">
        <v>156</v>
      </c>
      <c r="H645" s="33">
        <v>156</v>
      </c>
      <c r="I645" s="33">
        <v>216</v>
      </c>
      <c r="J645" s="33">
        <v>60</v>
      </c>
      <c r="K645" s="33">
        <v>0</v>
      </c>
      <c r="L645" s="33">
        <v>60</v>
      </c>
    </row>
    <row r="646" spans="1:12">
      <c r="A646" s="25" t="s">
        <v>2537</v>
      </c>
      <c r="B646" s="25" t="s">
        <v>2538</v>
      </c>
      <c r="C646" s="25" t="s">
        <v>1146</v>
      </c>
      <c r="D646" s="33">
        <v>128397</v>
      </c>
      <c r="E646" s="33">
        <v>116189</v>
      </c>
      <c r="F646" s="25" t="s">
        <v>558</v>
      </c>
      <c r="G646" s="33">
        <v>30</v>
      </c>
      <c r="H646" s="33">
        <v>30</v>
      </c>
      <c r="I646" s="33">
        <v>31</v>
      </c>
      <c r="J646" s="33">
        <v>1</v>
      </c>
      <c r="K646" s="33">
        <v>0</v>
      </c>
      <c r="L646" s="33">
        <v>1</v>
      </c>
    </row>
    <row r="647" spans="1:12">
      <c r="A647" s="25" t="s">
        <v>2539</v>
      </c>
      <c r="B647" s="25" t="s">
        <v>2540</v>
      </c>
      <c r="C647" s="25" t="s">
        <v>1146</v>
      </c>
      <c r="D647" s="33">
        <v>128394</v>
      </c>
      <c r="E647" s="33">
        <v>116250</v>
      </c>
      <c r="F647" s="25" t="s">
        <v>57</v>
      </c>
      <c r="G647" s="33">
        <v>228</v>
      </c>
      <c r="H647" s="33">
        <v>228</v>
      </c>
      <c r="I647" s="33">
        <v>229</v>
      </c>
      <c r="J647" s="33">
        <v>1</v>
      </c>
      <c r="K647" s="33">
        <v>0</v>
      </c>
      <c r="L647" s="33">
        <v>1</v>
      </c>
    </row>
    <row r="648" spans="1:12">
      <c r="A648" s="25" t="s">
        <v>2541</v>
      </c>
      <c r="B648" s="25" t="s">
        <v>2542</v>
      </c>
      <c r="C648" s="25" t="s">
        <v>1146</v>
      </c>
      <c r="D648" s="33">
        <v>128393</v>
      </c>
      <c r="E648" s="33">
        <v>116611</v>
      </c>
      <c r="F648" s="25" t="s">
        <v>106</v>
      </c>
      <c r="G648" s="33">
        <v>156</v>
      </c>
      <c r="H648" s="33">
        <v>156</v>
      </c>
      <c r="I648" s="33">
        <v>168</v>
      </c>
      <c r="J648" s="33">
        <v>12</v>
      </c>
      <c r="K648" s="33">
        <v>0</v>
      </c>
      <c r="L648" s="33">
        <v>12</v>
      </c>
    </row>
    <row r="649" spans="1:12">
      <c r="A649" s="25" t="s">
        <v>2543</v>
      </c>
      <c r="B649" s="25" t="s">
        <v>2544</v>
      </c>
      <c r="C649" s="25" t="s">
        <v>1146</v>
      </c>
      <c r="D649" s="33">
        <v>128391</v>
      </c>
      <c r="E649" s="33">
        <v>116250</v>
      </c>
      <c r="F649" s="25" t="s">
        <v>57</v>
      </c>
      <c r="G649" s="33">
        <v>12</v>
      </c>
      <c r="H649" s="33">
        <v>12</v>
      </c>
      <c r="I649" s="33">
        <v>13</v>
      </c>
      <c r="J649" s="33">
        <v>1</v>
      </c>
      <c r="K649" s="33">
        <v>0</v>
      </c>
      <c r="L649" s="33">
        <v>1</v>
      </c>
    </row>
    <row r="650" spans="1:12">
      <c r="A650" s="25" t="s">
        <v>2545</v>
      </c>
      <c r="B650" s="25" t="s">
        <v>2546</v>
      </c>
      <c r="C650" s="25" t="s">
        <v>1146</v>
      </c>
      <c r="D650" s="33">
        <v>128390</v>
      </c>
      <c r="E650" s="33">
        <v>116173</v>
      </c>
      <c r="F650" s="25" t="s">
        <v>569</v>
      </c>
      <c r="G650" s="33">
        <v>63</v>
      </c>
      <c r="H650" s="33">
        <v>63</v>
      </c>
      <c r="I650" s="33">
        <v>64</v>
      </c>
      <c r="J650" s="33">
        <v>1</v>
      </c>
      <c r="K650" s="33">
        <v>0</v>
      </c>
      <c r="L650" s="33">
        <v>1</v>
      </c>
    </row>
    <row r="651" spans="1:12">
      <c r="A651" s="25" t="s">
        <v>2547</v>
      </c>
      <c r="B651" s="25" t="s">
        <v>2548</v>
      </c>
      <c r="C651" s="25" t="s">
        <v>1271</v>
      </c>
      <c r="D651" s="25" t="s">
        <v>2549</v>
      </c>
      <c r="E651" s="25" t="s">
        <v>2550</v>
      </c>
      <c r="F651" s="25" t="s">
        <v>1056</v>
      </c>
      <c r="G651" s="33">
        <v>48</v>
      </c>
      <c r="H651" s="33">
        <v>96</v>
      </c>
      <c r="I651" s="33">
        <v>132</v>
      </c>
      <c r="J651" s="33">
        <v>84</v>
      </c>
      <c r="K651" s="33">
        <v>0</v>
      </c>
      <c r="L651" s="33">
        <v>42</v>
      </c>
    </row>
    <row r="652" spans="1:12">
      <c r="A652" s="25" t="s">
        <v>2551</v>
      </c>
      <c r="B652" s="25" t="s">
        <v>2552</v>
      </c>
      <c r="C652" s="25" t="s">
        <v>1146</v>
      </c>
      <c r="D652" s="33">
        <v>128388</v>
      </c>
      <c r="E652" s="33">
        <v>115330</v>
      </c>
      <c r="F652" s="25" t="s">
        <v>214</v>
      </c>
      <c r="G652" s="33">
        <v>16</v>
      </c>
      <c r="H652" s="33">
        <v>16</v>
      </c>
      <c r="I652" s="33">
        <v>17</v>
      </c>
      <c r="J652" s="33">
        <v>1</v>
      </c>
      <c r="K652" s="33">
        <v>0</v>
      </c>
      <c r="L652" s="33">
        <v>1</v>
      </c>
    </row>
    <row r="653" spans="1:12">
      <c r="A653" s="25" t="s">
        <v>2553</v>
      </c>
      <c r="B653" s="25" t="s">
        <v>2554</v>
      </c>
      <c r="C653" s="25" t="s">
        <v>1146</v>
      </c>
      <c r="D653" s="33">
        <v>128387</v>
      </c>
      <c r="E653" s="33">
        <v>116997</v>
      </c>
      <c r="F653" s="25" t="s">
        <v>550</v>
      </c>
      <c r="G653" s="33">
        <v>96</v>
      </c>
      <c r="H653" s="33">
        <v>96</v>
      </c>
      <c r="I653" s="33">
        <v>106</v>
      </c>
      <c r="J653" s="33">
        <v>10</v>
      </c>
      <c r="K653" s="33">
        <v>0</v>
      </c>
      <c r="L653" s="33">
        <v>10</v>
      </c>
    </row>
    <row r="654" spans="1:12">
      <c r="A654" s="25" t="s">
        <v>2555</v>
      </c>
      <c r="B654" s="25" t="s">
        <v>2556</v>
      </c>
      <c r="C654" s="25" t="s">
        <v>1146</v>
      </c>
      <c r="D654" s="33">
        <v>128386</v>
      </c>
      <c r="E654" s="33">
        <v>114480</v>
      </c>
      <c r="F654" s="25" t="s">
        <v>132</v>
      </c>
      <c r="G654" s="33">
        <v>594</v>
      </c>
      <c r="H654" s="33">
        <v>594</v>
      </c>
      <c r="I654" s="33">
        <v>941</v>
      </c>
      <c r="J654" s="33">
        <v>347</v>
      </c>
      <c r="K654" s="33">
        <v>13</v>
      </c>
      <c r="L654" s="33">
        <v>342</v>
      </c>
    </row>
    <row r="655" spans="1:12">
      <c r="A655" s="25" t="s">
        <v>2557</v>
      </c>
      <c r="B655" s="25" t="s">
        <v>2558</v>
      </c>
      <c r="C655" s="25" t="s">
        <v>1146</v>
      </c>
      <c r="D655" s="33">
        <v>128384</v>
      </c>
      <c r="E655" s="33">
        <v>117266</v>
      </c>
      <c r="F655" s="25" t="s">
        <v>38</v>
      </c>
      <c r="G655" s="33">
        <v>1200</v>
      </c>
      <c r="H655" s="33">
        <v>2400</v>
      </c>
      <c r="I655" s="33">
        <v>2400</v>
      </c>
      <c r="J655" s="33">
        <v>1200</v>
      </c>
      <c r="K655" s="33">
        <v>0</v>
      </c>
      <c r="L655" s="33">
        <v>960</v>
      </c>
    </row>
    <row r="656" spans="1:12">
      <c r="A656" s="25" t="s">
        <v>2559</v>
      </c>
      <c r="B656" s="25" t="s">
        <v>2560</v>
      </c>
      <c r="C656" s="25" t="s">
        <v>1146</v>
      </c>
      <c r="D656" s="33">
        <v>128383</v>
      </c>
      <c r="E656" s="33">
        <v>116250</v>
      </c>
      <c r="F656" s="25" t="s">
        <v>57</v>
      </c>
      <c r="G656" s="33">
        <v>1200</v>
      </c>
      <c r="H656" s="33">
        <v>1200</v>
      </c>
      <c r="I656" s="33">
        <v>1224</v>
      </c>
      <c r="J656" s="33">
        <v>24</v>
      </c>
      <c r="K656" s="33">
        <v>0</v>
      </c>
      <c r="L656" s="33">
        <v>24</v>
      </c>
    </row>
    <row r="657" spans="1:12">
      <c r="A657" s="25" t="s">
        <v>2561</v>
      </c>
      <c r="B657" s="25" t="s">
        <v>2562</v>
      </c>
      <c r="C657" s="25" t="s">
        <v>1146</v>
      </c>
      <c r="D657" s="33">
        <v>128381</v>
      </c>
      <c r="E657" s="33">
        <v>116417</v>
      </c>
      <c r="F657" s="25" t="s">
        <v>42</v>
      </c>
      <c r="G657" s="33">
        <v>15</v>
      </c>
      <c r="H657" s="33">
        <v>15</v>
      </c>
      <c r="I657" s="33">
        <v>24</v>
      </c>
      <c r="J657" s="33">
        <v>9</v>
      </c>
      <c r="K657" s="33">
        <v>0</v>
      </c>
      <c r="L657" s="33">
        <v>9</v>
      </c>
    </row>
    <row r="658" spans="1:12">
      <c r="A658" s="25" t="s">
        <v>2563</v>
      </c>
      <c r="B658" s="25" t="s">
        <v>2564</v>
      </c>
      <c r="C658" s="25" t="s">
        <v>1146</v>
      </c>
      <c r="D658" s="33">
        <v>128378</v>
      </c>
      <c r="E658" s="33">
        <v>117275</v>
      </c>
      <c r="F658" s="25" t="s">
        <v>503</v>
      </c>
      <c r="G658" s="33">
        <v>480</v>
      </c>
      <c r="H658" s="33">
        <v>486</v>
      </c>
      <c r="I658" s="33">
        <v>486</v>
      </c>
      <c r="J658" s="33">
        <v>6</v>
      </c>
      <c r="K658" s="33">
        <v>0</v>
      </c>
      <c r="L658" s="33">
        <v>6</v>
      </c>
    </row>
    <row r="659" spans="1:12">
      <c r="A659" s="25" t="s">
        <v>2565</v>
      </c>
      <c r="B659" s="25" t="s">
        <v>2566</v>
      </c>
      <c r="C659" s="25" t="s">
        <v>1146</v>
      </c>
      <c r="D659" s="33">
        <v>128377</v>
      </c>
      <c r="E659" s="33">
        <v>115952</v>
      </c>
      <c r="F659" s="25" t="s">
        <v>297</v>
      </c>
      <c r="G659" s="33">
        <v>4</v>
      </c>
      <c r="H659" s="33">
        <v>4</v>
      </c>
      <c r="I659" s="33">
        <v>6</v>
      </c>
      <c r="J659" s="33">
        <v>2</v>
      </c>
      <c r="K659" s="33">
        <v>0</v>
      </c>
      <c r="L659" s="33">
        <v>2</v>
      </c>
    </row>
    <row r="660" spans="1:12">
      <c r="A660" s="25" t="s">
        <v>2567</v>
      </c>
      <c r="B660" s="25" t="s">
        <v>2568</v>
      </c>
      <c r="C660" s="25" t="s">
        <v>1146</v>
      </c>
      <c r="D660" s="33">
        <v>128374</v>
      </c>
      <c r="E660" s="33">
        <v>117395</v>
      </c>
      <c r="F660" s="25" t="s">
        <v>159</v>
      </c>
      <c r="G660" s="33">
        <v>27</v>
      </c>
      <c r="H660" s="33">
        <v>27</v>
      </c>
      <c r="I660" s="33">
        <v>28</v>
      </c>
      <c r="J660" s="33">
        <v>1</v>
      </c>
      <c r="K660" s="33">
        <v>0</v>
      </c>
      <c r="L660" s="33">
        <v>1</v>
      </c>
    </row>
    <row r="661" spans="1:12">
      <c r="A661" s="25" t="s">
        <v>2569</v>
      </c>
      <c r="B661" s="25" t="s">
        <v>2570</v>
      </c>
      <c r="C661" s="25" t="s">
        <v>1146</v>
      </c>
      <c r="D661" s="33">
        <v>128373</v>
      </c>
      <c r="E661" s="33">
        <v>116903</v>
      </c>
      <c r="F661" s="25" t="s">
        <v>563</v>
      </c>
      <c r="G661" s="33">
        <v>72</v>
      </c>
      <c r="H661" s="33">
        <v>96</v>
      </c>
      <c r="I661" s="33">
        <v>96</v>
      </c>
      <c r="J661" s="33">
        <v>24</v>
      </c>
      <c r="K661" s="33">
        <v>0</v>
      </c>
      <c r="L661" s="33">
        <v>24</v>
      </c>
    </row>
    <row r="662" spans="1:12">
      <c r="A662" s="25" t="s">
        <v>2571</v>
      </c>
      <c r="B662" s="25" t="s">
        <v>2572</v>
      </c>
      <c r="C662" s="25" t="s">
        <v>1146</v>
      </c>
      <c r="D662" s="33">
        <v>128372</v>
      </c>
      <c r="E662" s="33">
        <v>115952</v>
      </c>
      <c r="F662" s="25" t="s">
        <v>297</v>
      </c>
      <c r="G662" s="33">
        <v>4</v>
      </c>
      <c r="H662" s="33">
        <v>4</v>
      </c>
      <c r="I662" s="33">
        <v>5</v>
      </c>
      <c r="J662" s="33">
        <v>1</v>
      </c>
      <c r="K662" s="33">
        <v>0</v>
      </c>
      <c r="L662" s="33">
        <v>1</v>
      </c>
    </row>
    <row r="663" spans="1:12">
      <c r="A663" s="25" t="s">
        <v>2573</v>
      </c>
      <c r="B663" s="25" t="s">
        <v>2574</v>
      </c>
      <c r="C663" s="25" t="s">
        <v>1146</v>
      </c>
      <c r="D663" s="33">
        <v>128371</v>
      </c>
      <c r="E663" s="33">
        <v>116902</v>
      </c>
      <c r="F663" s="25" t="s">
        <v>563</v>
      </c>
      <c r="G663" s="33">
        <v>24</v>
      </c>
      <c r="H663" s="33">
        <v>31</v>
      </c>
      <c r="I663" s="33">
        <v>31</v>
      </c>
      <c r="J663" s="33">
        <v>7</v>
      </c>
      <c r="K663" s="33">
        <v>0</v>
      </c>
      <c r="L663" s="33">
        <v>7</v>
      </c>
    </row>
    <row r="664" spans="1:12">
      <c r="A664" s="25" t="s">
        <v>2575</v>
      </c>
      <c r="B664" s="25" t="s">
        <v>2576</v>
      </c>
      <c r="C664" s="25" t="s">
        <v>1146</v>
      </c>
      <c r="D664" s="33">
        <v>128370</v>
      </c>
      <c r="E664" s="33">
        <v>116897</v>
      </c>
      <c r="F664" s="25" t="s">
        <v>159</v>
      </c>
      <c r="G664" s="33">
        <v>3</v>
      </c>
      <c r="H664" s="33">
        <v>3</v>
      </c>
      <c r="I664" s="33">
        <v>10</v>
      </c>
      <c r="J664" s="33">
        <v>7</v>
      </c>
      <c r="K664" s="33">
        <v>0</v>
      </c>
      <c r="L664" s="33">
        <v>7</v>
      </c>
    </row>
    <row r="665" spans="1:12">
      <c r="A665" s="25" t="s">
        <v>2577</v>
      </c>
      <c r="B665" s="25" t="s">
        <v>2578</v>
      </c>
      <c r="C665" s="25" t="s">
        <v>1146</v>
      </c>
      <c r="D665" s="33">
        <v>128368</v>
      </c>
      <c r="E665" s="33">
        <v>116623</v>
      </c>
      <c r="F665" s="25" t="s">
        <v>78</v>
      </c>
      <c r="G665" s="33">
        <v>72</v>
      </c>
      <c r="H665" s="33">
        <v>72</v>
      </c>
      <c r="I665" s="33">
        <v>74</v>
      </c>
      <c r="J665" s="33">
        <v>2</v>
      </c>
      <c r="K665" s="33">
        <v>0</v>
      </c>
      <c r="L665" s="33">
        <v>2</v>
      </c>
    </row>
    <row r="666" spans="1:12">
      <c r="A666" s="25" t="s">
        <v>2579</v>
      </c>
      <c r="B666" s="25" t="s">
        <v>2580</v>
      </c>
      <c r="C666" s="25" t="s">
        <v>1146</v>
      </c>
      <c r="D666" s="33">
        <v>128367</v>
      </c>
      <c r="E666" s="33">
        <v>117266</v>
      </c>
      <c r="F666" s="25" t="s">
        <v>38</v>
      </c>
      <c r="G666" s="33">
        <v>1524</v>
      </c>
      <c r="H666" s="33">
        <v>1536</v>
      </c>
      <c r="I666" s="33">
        <v>1536</v>
      </c>
      <c r="J666" s="33">
        <v>12</v>
      </c>
      <c r="K666" s="33">
        <v>0</v>
      </c>
      <c r="L666" s="33">
        <v>12</v>
      </c>
    </row>
    <row r="667" spans="1:12">
      <c r="A667" s="25" t="s">
        <v>2581</v>
      </c>
      <c r="B667" s="25" t="s">
        <v>2582</v>
      </c>
      <c r="C667" s="25" t="s">
        <v>1146</v>
      </c>
      <c r="D667" s="33">
        <v>128366</v>
      </c>
      <c r="E667" s="33">
        <v>117348</v>
      </c>
      <c r="F667" s="25" t="s">
        <v>524</v>
      </c>
      <c r="G667" s="33">
        <v>24</v>
      </c>
      <c r="H667" s="33">
        <v>25</v>
      </c>
      <c r="I667" s="33">
        <v>25</v>
      </c>
      <c r="J667" s="33">
        <v>1</v>
      </c>
      <c r="K667" s="33">
        <v>0</v>
      </c>
      <c r="L667" s="33">
        <v>1</v>
      </c>
    </row>
    <row r="668" spans="1:12">
      <c r="A668" s="25" t="s">
        <v>2583</v>
      </c>
      <c r="B668" s="25" t="s">
        <v>2584</v>
      </c>
      <c r="C668" s="25" t="s">
        <v>1146</v>
      </c>
      <c r="D668" s="33">
        <v>128365</v>
      </c>
      <c r="E668" s="33">
        <v>116715</v>
      </c>
      <c r="F668" s="25" t="s">
        <v>128</v>
      </c>
      <c r="G668" s="33">
        <v>120</v>
      </c>
      <c r="H668" s="33">
        <v>120</v>
      </c>
      <c r="I668" s="33">
        <v>132</v>
      </c>
      <c r="J668" s="33">
        <v>12</v>
      </c>
      <c r="K668" s="33">
        <v>0</v>
      </c>
      <c r="L668" s="33">
        <v>12</v>
      </c>
    </row>
    <row r="669" spans="1:12">
      <c r="A669" s="25" t="s">
        <v>2585</v>
      </c>
      <c r="B669" s="25" t="s">
        <v>2586</v>
      </c>
      <c r="C669" s="25" t="s">
        <v>1768</v>
      </c>
      <c r="D669" s="25" t="s">
        <v>2587</v>
      </c>
      <c r="E669" s="25" t="s">
        <v>2588</v>
      </c>
      <c r="F669" s="25" t="s">
        <v>1066</v>
      </c>
      <c r="G669" s="33">
        <v>56568</v>
      </c>
      <c r="H669" s="33">
        <v>56568</v>
      </c>
      <c r="I669" s="33">
        <v>57218</v>
      </c>
      <c r="J669" s="33">
        <v>650</v>
      </c>
      <c r="K669" s="33">
        <v>58</v>
      </c>
      <c r="L669" s="33">
        <v>651</v>
      </c>
    </row>
    <row r="670" spans="1:12">
      <c r="A670" s="25" t="s">
        <v>2589</v>
      </c>
      <c r="B670" s="25" t="s">
        <v>2590</v>
      </c>
      <c r="C670" s="25" t="s">
        <v>1146</v>
      </c>
      <c r="D670" s="33">
        <v>128359</v>
      </c>
      <c r="E670" s="33">
        <v>117348</v>
      </c>
      <c r="F670" s="25" t="s">
        <v>524</v>
      </c>
      <c r="G670" s="33">
        <v>36</v>
      </c>
      <c r="H670" s="33">
        <v>48</v>
      </c>
      <c r="I670" s="33">
        <v>48</v>
      </c>
      <c r="J670" s="33">
        <v>12</v>
      </c>
      <c r="K670" s="33">
        <v>0</v>
      </c>
      <c r="L670" s="33">
        <v>12</v>
      </c>
    </row>
    <row r="671" spans="1:12">
      <c r="A671" s="25" t="s">
        <v>2591</v>
      </c>
      <c r="B671" s="25" t="s">
        <v>2592</v>
      </c>
      <c r="C671" s="25" t="s">
        <v>1768</v>
      </c>
      <c r="D671" s="25" t="s">
        <v>2593</v>
      </c>
      <c r="E671" s="25" t="s">
        <v>2332</v>
      </c>
      <c r="F671" s="25" t="s">
        <v>1070</v>
      </c>
      <c r="G671" s="33">
        <v>12</v>
      </c>
      <c r="H671" s="33">
        <v>12</v>
      </c>
      <c r="I671" s="33">
        <v>20</v>
      </c>
      <c r="J671" s="33">
        <v>8</v>
      </c>
      <c r="K671" s="33">
        <v>0</v>
      </c>
      <c r="L671" s="33">
        <v>8</v>
      </c>
    </row>
    <row r="672" spans="1:12">
      <c r="A672" s="25" t="s">
        <v>2594</v>
      </c>
      <c r="B672" s="25" t="s">
        <v>2595</v>
      </c>
      <c r="C672" s="25" t="s">
        <v>1146</v>
      </c>
      <c r="D672" s="33">
        <v>128354</v>
      </c>
      <c r="E672" s="33">
        <v>116906</v>
      </c>
      <c r="F672" s="25" t="s">
        <v>541</v>
      </c>
      <c r="G672" s="33">
        <v>61</v>
      </c>
      <c r="H672" s="33">
        <v>61</v>
      </c>
      <c r="I672" s="33">
        <v>62</v>
      </c>
      <c r="J672" s="33">
        <v>1</v>
      </c>
      <c r="K672" s="33">
        <v>0</v>
      </c>
      <c r="L672" s="33">
        <v>1</v>
      </c>
    </row>
    <row r="673" spans="1:12">
      <c r="A673" s="25" t="s">
        <v>2596</v>
      </c>
      <c r="B673" s="25" t="s">
        <v>2597</v>
      </c>
      <c r="C673" s="25" t="s">
        <v>1271</v>
      </c>
      <c r="D673" s="25" t="s">
        <v>2598</v>
      </c>
      <c r="E673" s="25" t="s">
        <v>2599</v>
      </c>
      <c r="F673" s="25" t="s">
        <v>1056</v>
      </c>
      <c r="G673" s="33">
        <v>336</v>
      </c>
      <c r="H673" s="33">
        <v>384</v>
      </c>
      <c r="I673" s="33">
        <v>462</v>
      </c>
      <c r="J673" s="33">
        <v>126</v>
      </c>
      <c r="K673" s="33">
        <v>0</v>
      </c>
      <c r="L673" s="33">
        <v>126</v>
      </c>
    </row>
    <row r="674" spans="1:12">
      <c r="A674" s="25" t="s">
        <v>2600</v>
      </c>
      <c r="B674" s="25" t="s">
        <v>2601</v>
      </c>
      <c r="C674" s="25" t="s">
        <v>1768</v>
      </c>
      <c r="D674" s="25" t="s">
        <v>2602</v>
      </c>
      <c r="E674" s="25" t="s">
        <v>2332</v>
      </c>
      <c r="F674" s="25" t="s">
        <v>1070</v>
      </c>
      <c r="G674" s="33">
        <v>9</v>
      </c>
      <c r="H674" s="33">
        <v>9</v>
      </c>
      <c r="I674" s="33">
        <v>16</v>
      </c>
      <c r="J674" s="33">
        <v>7</v>
      </c>
      <c r="K674" s="33">
        <v>0</v>
      </c>
      <c r="L674" s="33">
        <v>7</v>
      </c>
    </row>
    <row r="675" spans="1:12">
      <c r="A675" s="25" t="s">
        <v>2603</v>
      </c>
      <c r="B675" s="25" t="s">
        <v>2604</v>
      </c>
      <c r="C675" s="25" t="s">
        <v>1271</v>
      </c>
      <c r="D675" s="25" t="s">
        <v>2605</v>
      </c>
      <c r="E675" s="25" t="s">
        <v>2332</v>
      </c>
      <c r="F675" s="25" t="s">
        <v>1070</v>
      </c>
      <c r="G675" s="33">
        <v>90</v>
      </c>
      <c r="H675" s="33">
        <v>90</v>
      </c>
      <c r="I675" s="33">
        <v>155</v>
      </c>
      <c r="J675" s="33">
        <v>65</v>
      </c>
      <c r="K675" s="33">
        <v>0</v>
      </c>
      <c r="L675" s="33">
        <v>65</v>
      </c>
    </row>
    <row r="676" spans="1:12">
      <c r="A676" s="25" t="s">
        <v>2606</v>
      </c>
      <c r="B676" s="25" t="s">
        <v>2607</v>
      </c>
      <c r="C676" s="25" t="s">
        <v>1768</v>
      </c>
      <c r="D676" s="25" t="s">
        <v>2608</v>
      </c>
      <c r="E676" s="25" t="s">
        <v>2332</v>
      </c>
      <c r="F676" s="25" t="s">
        <v>1070</v>
      </c>
      <c r="G676" s="33">
        <v>5</v>
      </c>
      <c r="H676" s="33">
        <v>5</v>
      </c>
      <c r="I676" s="33">
        <v>8</v>
      </c>
      <c r="J676" s="33">
        <v>3</v>
      </c>
      <c r="K676" s="33">
        <v>0</v>
      </c>
      <c r="L676" s="33">
        <v>3</v>
      </c>
    </row>
    <row r="677" spans="1:12">
      <c r="A677" s="25" t="s">
        <v>2609</v>
      </c>
      <c r="B677" s="25" t="s">
        <v>2610</v>
      </c>
      <c r="C677" s="25" t="s">
        <v>1146</v>
      </c>
      <c r="D677" s="33">
        <v>128319</v>
      </c>
      <c r="E677" s="33">
        <v>116452</v>
      </c>
      <c r="F677" s="25" t="s">
        <v>855</v>
      </c>
      <c r="G677" s="33">
        <v>1815</v>
      </c>
      <c r="H677" s="33">
        <v>1815</v>
      </c>
      <c r="I677" s="33">
        <v>1820</v>
      </c>
      <c r="J677" s="33">
        <v>5</v>
      </c>
      <c r="K677" s="33">
        <v>76</v>
      </c>
      <c r="L677" s="33">
        <v>5</v>
      </c>
    </row>
    <row r="678" spans="1:12">
      <c r="A678" s="25" t="s">
        <v>2611</v>
      </c>
      <c r="B678" s="25" t="s">
        <v>2612</v>
      </c>
      <c r="C678" s="25" t="s">
        <v>1768</v>
      </c>
      <c r="D678" s="25" t="s">
        <v>2613</v>
      </c>
      <c r="E678" s="25" t="s">
        <v>2332</v>
      </c>
      <c r="F678" s="25" t="s">
        <v>1070</v>
      </c>
      <c r="G678" s="33">
        <v>7</v>
      </c>
      <c r="H678" s="33">
        <v>7</v>
      </c>
      <c r="I678" s="33">
        <v>12</v>
      </c>
      <c r="J678" s="33">
        <v>5</v>
      </c>
      <c r="K678" s="33">
        <v>0</v>
      </c>
      <c r="L678" s="33">
        <v>5</v>
      </c>
    </row>
    <row r="679" spans="1:12">
      <c r="A679" s="25" t="s">
        <v>2614</v>
      </c>
      <c r="B679" s="25" t="s">
        <v>2615</v>
      </c>
      <c r="C679" s="25" t="s">
        <v>1271</v>
      </c>
      <c r="D679" s="25" t="s">
        <v>2616</v>
      </c>
      <c r="E679" s="25" t="s">
        <v>2332</v>
      </c>
      <c r="F679" s="25" t="s">
        <v>1070</v>
      </c>
      <c r="G679" s="33">
        <v>44</v>
      </c>
      <c r="H679" s="33">
        <v>44</v>
      </c>
      <c r="I679" s="33">
        <v>61</v>
      </c>
      <c r="J679" s="33">
        <v>17</v>
      </c>
      <c r="K679" s="33">
        <v>0</v>
      </c>
      <c r="L679" s="33">
        <v>18</v>
      </c>
    </row>
    <row r="680" spans="1:12">
      <c r="A680" s="25" t="s">
        <v>2617</v>
      </c>
      <c r="B680" s="25" t="s">
        <v>2618</v>
      </c>
      <c r="C680" s="25" t="s">
        <v>1146</v>
      </c>
      <c r="D680" s="33">
        <v>128314</v>
      </c>
      <c r="E680" s="33">
        <v>117036</v>
      </c>
      <c r="F680" s="25" t="s">
        <v>68</v>
      </c>
      <c r="G680" s="33">
        <v>1480</v>
      </c>
      <c r="H680" s="33">
        <v>1480</v>
      </c>
      <c r="I680" s="33">
        <v>1482</v>
      </c>
      <c r="J680" s="33">
        <v>2</v>
      </c>
      <c r="K680" s="33">
        <v>0</v>
      </c>
      <c r="L680" s="33">
        <v>2</v>
      </c>
    </row>
    <row r="681" spans="1:12">
      <c r="A681" s="25" t="s">
        <v>2619</v>
      </c>
      <c r="B681" s="25" t="s">
        <v>2620</v>
      </c>
      <c r="C681" s="25" t="s">
        <v>1146</v>
      </c>
      <c r="D681" s="33">
        <v>128313</v>
      </c>
      <c r="E681" s="33">
        <v>116623</v>
      </c>
      <c r="F681" s="25" t="s">
        <v>78</v>
      </c>
      <c r="G681" s="33">
        <v>216</v>
      </c>
      <c r="H681" s="33">
        <v>216</v>
      </c>
      <c r="I681" s="33">
        <v>228</v>
      </c>
      <c r="J681" s="33">
        <v>12</v>
      </c>
      <c r="K681" s="33">
        <v>0</v>
      </c>
      <c r="L681" s="33">
        <v>12</v>
      </c>
    </row>
    <row r="682" spans="1:12">
      <c r="A682" s="25" t="s">
        <v>2621</v>
      </c>
      <c r="B682" s="25" t="s">
        <v>2622</v>
      </c>
      <c r="C682" s="25" t="s">
        <v>1146</v>
      </c>
      <c r="D682" s="33">
        <v>128312</v>
      </c>
      <c r="E682" s="33">
        <v>116798</v>
      </c>
      <c r="F682" s="25" t="s">
        <v>47</v>
      </c>
      <c r="G682" s="33">
        <v>36</v>
      </c>
      <c r="H682" s="33">
        <v>36</v>
      </c>
      <c r="I682" s="33">
        <v>48</v>
      </c>
      <c r="J682" s="33">
        <v>12</v>
      </c>
      <c r="K682" s="33">
        <v>0</v>
      </c>
      <c r="L682" s="33">
        <v>12</v>
      </c>
    </row>
    <row r="683" spans="1:12">
      <c r="A683" s="25" t="s">
        <v>2623</v>
      </c>
      <c r="B683" s="25" t="s">
        <v>2624</v>
      </c>
      <c r="C683" s="25" t="s">
        <v>1271</v>
      </c>
      <c r="D683" s="25" t="s">
        <v>2625</v>
      </c>
      <c r="E683" s="25" t="s">
        <v>2626</v>
      </c>
      <c r="F683" s="25" t="s">
        <v>1090</v>
      </c>
      <c r="G683" s="33">
        <v>300</v>
      </c>
      <c r="H683" s="33">
        <v>300</v>
      </c>
      <c r="I683" s="33">
        <v>318</v>
      </c>
      <c r="J683" s="33">
        <v>18</v>
      </c>
      <c r="K683" s="33">
        <v>0</v>
      </c>
      <c r="L683" s="33">
        <v>18</v>
      </c>
    </row>
    <row r="684" spans="1:12">
      <c r="A684" s="25" t="s">
        <v>2627</v>
      </c>
      <c r="B684" s="25" t="s">
        <v>2628</v>
      </c>
      <c r="C684" s="25" t="s">
        <v>1768</v>
      </c>
      <c r="D684" s="25" t="s">
        <v>2629</v>
      </c>
      <c r="E684" s="25" t="s">
        <v>2332</v>
      </c>
      <c r="F684" s="25" t="s">
        <v>1070</v>
      </c>
      <c r="G684" s="33">
        <v>116</v>
      </c>
      <c r="H684" s="33">
        <v>116</v>
      </c>
      <c r="I684" s="33">
        <v>200</v>
      </c>
      <c r="J684" s="33">
        <v>84</v>
      </c>
      <c r="K684" s="33">
        <v>5</v>
      </c>
      <c r="L684" s="33">
        <v>90</v>
      </c>
    </row>
    <row r="685" spans="1:12">
      <c r="A685" s="25" t="s">
        <v>2630</v>
      </c>
      <c r="B685" s="25" t="s">
        <v>2631</v>
      </c>
      <c r="C685" s="25" t="s">
        <v>1146</v>
      </c>
      <c r="D685" s="33">
        <v>128306</v>
      </c>
      <c r="E685" s="33">
        <v>116623</v>
      </c>
      <c r="F685" s="25" t="s">
        <v>78</v>
      </c>
      <c r="G685" s="33">
        <v>48</v>
      </c>
      <c r="H685" s="33">
        <v>48</v>
      </c>
      <c r="I685" s="33">
        <v>60</v>
      </c>
      <c r="J685" s="33">
        <v>12</v>
      </c>
      <c r="K685" s="33">
        <v>0</v>
      </c>
      <c r="L685" s="33">
        <v>12</v>
      </c>
    </row>
    <row r="686" spans="1:12">
      <c r="A686" s="25" t="s">
        <v>2632</v>
      </c>
      <c r="B686" s="25" t="s">
        <v>2633</v>
      </c>
      <c r="C686" s="25" t="s">
        <v>1146</v>
      </c>
      <c r="D686" s="33">
        <v>128305</v>
      </c>
      <c r="E686" s="33">
        <v>116486</v>
      </c>
      <c r="F686" s="25" t="s">
        <v>83</v>
      </c>
      <c r="G686" s="33">
        <v>72</v>
      </c>
      <c r="H686" s="33">
        <v>72</v>
      </c>
      <c r="I686" s="33">
        <v>78</v>
      </c>
      <c r="J686" s="33">
        <v>6</v>
      </c>
      <c r="K686" s="33">
        <v>0</v>
      </c>
      <c r="L686" s="33">
        <v>6</v>
      </c>
    </row>
    <row r="687" spans="1:12">
      <c r="A687" s="25" t="s">
        <v>2634</v>
      </c>
      <c r="B687" s="25" t="s">
        <v>2635</v>
      </c>
      <c r="C687" s="25" t="s">
        <v>1768</v>
      </c>
      <c r="D687" s="25" t="s">
        <v>2636</v>
      </c>
      <c r="E687" s="25" t="s">
        <v>2332</v>
      </c>
      <c r="F687" s="25" t="s">
        <v>1070</v>
      </c>
      <c r="G687" s="33">
        <v>44</v>
      </c>
      <c r="H687" s="33">
        <v>44</v>
      </c>
      <c r="I687" s="33">
        <v>77</v>
      </c>
      <c r="J687" s="33">
        <v>33</v>
      </c>
      <c r="K687" s="33">
        <v>0</v>
      </c>
      <c r="L687" s="33">
        <v>38</v>
      </c>
    </row>
    <row r="688" spans="1:12">
      <c r="A688" s="25" t="s">
        <v>2637</v>
      </c>
      <c r="B688" s="25" t="s">
        <v>2638</v>
      </c>
      <c r="C688" s="25" t="s">
        <v>1146</v>
      </c>
      <c r="D688" s="33">
        <v>128303</v>
      </c>
      <c r="E688" s="33">
        <v>116623</v>
      </c>
      <c r="F688" s="25" t="s">
        <v>78</v>
      </c>
      <c r="G688" s="33">
        <v>48</v>
      </c>
      <c r="H688" s="33">
        <v>48</v>
      </c>
      <c r="I688" s="33">
        <v>60</v>
      </c>
      <c r="J688" s="33">
        <v>12</v>
      </c>
      <c r="K688" s="33">
        <v>0</v>
      </c>
      <c r="L688" s="33">
        <v>12</v>
      </c>
    </row>
    <row r="689" spans="1:12">
      <c r="A689" s="25" t="s">
        <v>2639</v>
      </c>
      <c r="B689" s="25" t="s">
        <v>2640</v>
      </c>
      <c r="C689" s="25" t="s">
        <v>1146</v>
      </c>
      <c r="D689" s="33">
        <v>128302</v>
      </c>
      <c r="E689" s="33">
        <v>116781</v>
      </c>
      <c r="F689" s="25" t="s">
        <v>511</v>
      </c>
      <c r="G689" s="33">
        <v>62</v>
      </c>
      <c r="H689" s="33">
        <v>62</v>
      </c>
      <c r="I689" s="33">
        <v>80</v>
      </c>
      <c r="J689" s="33">
        <v>18</v>
      </c>
      <c r="K689" s="33">
        <v>0</v>
      </c>
      <c r="L689" s="33">
        <v>18</v>
      </c>
    </row>
    <row r="690" spans="1:12">
      <c r="A690" s="25" t="s">
        <v>2641</v>
      </c>
      <c r="B690" s="25" t="s">
        <v>2642</v>
      </c>
      <c r="C690" s="25" t="s">
        <v>1146</v>
      </c>
      <c r="D690" s="33">
        <v>128300</v>
      </c>
      <c r="E690" s="33">
        <v>116623</v>
      </c>
      <c r="F690" s="25" t="s">
        <v>78</v>
      </c>
      <c r="G690" s="33">
        <v>36</v>
      </c>
      <c r="H690" s="33">
        <v>36</v>
      </c>
      <c r="I690" s="33">
        <v>37</v>
      </c>
      <c r="J690" s="33">
        <v>1</v>
      </c>
      <c r="K690" s="33">
        <v>0</v>
      </c>
      <c r="L690" s="33">
        <v>1</v>
      </c>
    </row>
    <row r="691" spans="1:12">
      <c r="A691" s="25" t="s">
        <v>2643</v>
      </c>
      <c r="B691" s="25" t="s">
        <v>2644</v>
      </c>
      <c r="C691" s="25" t="s">
        <v>1146</v>
      </c>
      <c r="D691" s="33">
        <v>128299</v>
      </c>
      <c r="E691" s="33">
        <v>69090</v>
      </c>
      <c r="F691" s="25" t="s">
        <v>162</v>
      </c>
      <c r="G691" s="33">
        <v>1</v>
      </c>
      <c r="H691" s="33">
        <v>7</v>
      </c>
      <c r="I691" s="33">
        <v>10</v>
      </c>
      <c r="J691" s="33">
        <v>7</v>
      </c>
      <c r="K691" s="33">
        <v>0</v>
      </c>
      <c r="L691" s="33">
        <v>3</v>
      </c>
    </row>
    <row r="692" spans="1:12">
      <c r="A692" s="25" t="s">
        <v>2645</v>
      </c>
      <c r="B692" s="25" t="s">
        <v>2646</v>
      </c>
      <c r="C692" s="25" t="s">
        <v>1146</v>
      </c>
      <c r="D692" s="33">
        <v>128297</v>
      </c>
      <c r="E692" s="33">
        <v>116486</v>
      </c>
      <c r="F692" s="25" t="s">
        <v>83</v>
      </c>
      <c r="G692" s="33">
        <v>432</v>
      </c>
      <c r="H692" s="33">
        <v>432</v>
      </c>
      <c r="I692" s="33">
        <v>435</v>
      </c>
      <c r="J692" s="33">
        <v>3</v>
      </c>
      <c r="K692" s="33">
        <v>24</v>
      </c>
      <c r="L692" s="33">
        <v>3</v>
      </c>
    </row>
    <row r="693" spans="1:12">
      <c r="A693" s="25" t="s">
        <v>2647</v>
      </c>
      <c r="B693" s="25" t="s">
        <v>2648</v>
      </c>
      <c r="C693" s="25" t="s">
        <v>1768</v>
      </c>
      <c r="D693" s="25" t="s">
        <v>2649</v>
      </c>
      <c r="E693" s="25" t="s">
        <v>2650</v>
      </c>
      <c r="F693" s="25" t="s">
        <v>1057</v>
      </c>
      <c r="G693" s="33">
        <v>3582</v>
      </c>
      <c r="H693" s="33">
        <v>3582</v>
      </c>
      <c r="I693" s="33">
        <v>3669</v>
      </c>
      <c r="J693" s="33">
        <v>87</v>
      </c>
      <c r="K693" s="33">
        <v>3</v>
      </c>
      <c r="L693" s="33">
        <v>88</v>
      </c>
    </row>
    <row r="694" spans="1:12">
      <c r="A694" s="25" t="s">
        <v>2651</v>
      </c>
      <c r="B694" s="25" t="s">
        <v>2652</v>
      </c>
      <c r="C694" s="25" t="s">
        <v>1146</v>
      </c>
      <c r="D694" s="33">
        <v>128294</v>
      </c>
      <c r="E694" s="33">
        <v>116491</v>
      </c>
      <c r="F694" s="25" t="s">
        <v>83</v>
      </c>
      <c r="G694" s="33">
        <v>12</v>
      </c>
      <c r="H694" s="33">
        <v>12</v>
      </c>
      <c r="I694" s="33">
        <v>16</v>
      </c>
      <c r="J694" s="33">
        <v>4</v>
      </c>
      <c r="K694" s="33">
        <v>10</v>
      </c>
      <c r="L694" s="33">
        <v>8</v>
      </c>
    </row>
    <row r="695" spans="1:12">
      <c r="A695" s="25" t="s">
        <v>2653</v>
      </c>
      <c r="B695" s="25" t="s">
        <v>2654</v>
      </c>
      <c r="C695" s="25" t="s">
        <v>1146</v>
      </c>
      <c r="D695" s="33">
        <v>128293</v>
      </c>
      <c r="E695" s="33">
        <v>106252</v>
      </c>
      <c r="F695" s="25" t="s">
        <v>541</v>
      </c>
      <c r="G695" s="33">
        <v>2130</v>
      </c>
      <c r="H695" s="33">
        <v>2130</v>
      </c>
      <c r="I695" s="33">
        <v>2136</v>
      </c>
      <c r="J695" s="33">
        <v>6</v>
      </c>
      <c r="K695" s="33">
        <v>0</v>
      </c>
      <c r="L695" s="33">
        <v>6</v>
      </c>
    </row>
    <row r="696" spans="1:12">
      <c r="A696" s="25" t="s">
        <v>2655</v>
      </c>
      <c r="B696" s="25" t="s">
        <v>2656</v>
      </c>
      <c r="C696" s="25" t="s">
        <v>1146</v>
      </c>
      <c r="D696" s="33">
        <v>128291</v>
      </c>
      <c r="E696" s="33">
        <v>116058</v>
      </c>
      <c r="F696" s="25" t="s">
        <v>102</v>
      </c>
      <c r="G696" s="33">
        <v>84</v>
      </c>
      <c r="H696" s="33">
        <v>86</v>
      </c>
      <c r="I696" s="33">
        <v>86</v>
      </c>
      <c r="J696" s="33">
        <v>2</v>
      </c>
      <c r="K696" s="33">
        <v>6</v>
      </c>
      <c r="L696" s="33">
        <v>2</v>
      </c>
    </row>
    <row r="697" spans="1:12">
      <c r="A697" s="25" t="s">
        <v>2657</v>
      </c>
      <c r="B697" s="25" t="s">
        <v>2658</v>
      </c>
      <c r="C697" s="25" t="s">
        <v>1768</v>
      </c>
      <c r="D697" s="25" t="s">
        <v>2659</v>
      </c>
      <c r="E697" s="25" t="s">
        <v>2660</v>
      </c>
      <c r="F697" s="25" t="s">
        <v>1060</v>
      </c>
      <c r="G697" s="33">
        <v>1488</v>
      </c>
      <c r="H697" s="33">
        <v>1572</v>
      </c>
      <c r="I697" s="33">
        <v>1573</v>
      </c>
      <c r="J697" s="33">
        <v>85</v>
      </c>
      <c r="K697" s="33">
        <v>126</v>
      </c>
      <c r="L697" s="33">
        <v>181</v>
      </c>
    </row>
    <row r="698" spans="1:12">
      <c r="A698" s="25" t="s">
        <v>2661</v>
      </c>
      <c r="B698" s="25" t="s">
        <v>2662</v>
      </c>
      <c r="C698" s="25" t="s">
        <v>1146</v>
      </c>
      <c r="D698" s="33">
        <v>128288</v>
      </c>
      <c r="E698" s="33">
        <v>116821</v>
      </c>
      <c r="F698" s="25" t="s">
        <v>69</v>
      </c>
      <c r="G698" s="33">
        <v>2136</v>
      </c>
      <c r="H698" s="33">
        <v>2136</v>
      </c>
      <c r="I698" s="33">
        <v>2236</v>
      </c>
      <c r="J698" s="33">
        <v>100</v>
      </c>
      <c r="K698" s="33">
        <v>1</v>
      </c>
      <c r="L698" s="33">
        <v>100</v>
      </c>
    </row>
    <row r="699" spans="1:12">
      <c r="A699" s="25" t="s">
        <v>2663</v>
      </c>
      <c r="B699" s="25" t="s">
        <v>2664</v>
      </c>
      <c r="C699" s="25" t="s">
        <v>1146</v>
      </c>
      <c r="D699" s="33">
        <v>128286</v>
      </c>
      <c r="E699" s="33">
        <v>116058</v>
      </c>
      <c r="F699" s="25" t="s">
        <v>102</v>
      </c>
      <c r="G699" s="33">
        <v>24</v>
      </c>
      <c r="H699" s="33">
        <v>56</v>
      </c>
      <c r="I699" s="33">
        <v>56</v>
      </c>
      <c r="J699" s="33">
        <v>32</v>
      </c>
      <c r="K699" s="33">
        <v>0</v>
      </c>
      <c r="L699" s="33">
        <v>25</v>
      </c>
    </row>
    <row r="700" spans="1:12">
      <c r="A700" s="25" t="s">
        <v>2665</v>
      </c>
      <c r="B700" s="25" t="s">
        <v>2666</v>
      </c>
      <c r="C700" s="25" t="s">
        <v>1768</v>
      </c>
      <c r="D700" s="25" t="s">
        <v>2667</v>
      </c>
      <c r="E700" s="25" t="s">
        <v>2332</v>
      </c>
      <c r="F700" s="25" t="s">
        <v>1070</v>
      </c>
      <c r="G700" s="33">
        <v>111</v>
      </c>
      <c r="H700" s="33">
        <v>111</v>
      </c>
      <c r="I700" s="33">
        <v>192</v>
      </c>
      <c r="J700" s="33">
        <v>81</v>
      </c>
      <c r="K700" s="33">
        <v>0</v>
      </c>
      <c r="L700" s="33">
        <v>92</v>
      </c>
    </row>
    <row r="701" spans="1:12">
      <c r="A701" s="25" t="s">
        <v>2668</v>
      </c>
      <c r="B701" s="25" t="s">
        <v>2669</v>
      </c>
      <c r="C701" s="25" t="s">
        <v>1146</v>
      </c>
      <c r="D701" s="33">
        <v>128284</v>
      </c>
      <c r="E701" s="33">
        <v>117275</v>
      </c>
      <c r="F701" s="25" t="s">
        <v>503</v>
      </c>
      <c r="G701" s="33">
        <v>60</v>
      </c>
      <c r="H701" s="33">
        <v>61</v>
      </c>
      <c r="I701" s="33">
        <v>61</v>
      </c>
      <c r="J701" s="33">
        <v>1</v>
      </c>
      <c r="K701" s="33">
        <v>0</v>
      </c>
      <c r="L701" s="33">
        <v>1</v>
      </c>
    </row>
    <row r="702" spans="1:12">
      <c r="A702" s="25" t="s">
        <v>2670</v>
      </c>
      <c r="B702" s="25" t="s">
        <v>2671</v>
      </c>
      <c r="C702" s="25" t="s">
        <v>1146</v>
      </c>
      <c r="D702" s="33">
        <v>128282</v>
      </c>
      <c r="E702" s="33">
        <v>117348</v>
      </c>
      <c r="F702" s="25" t="s">
        <v>524</v>
      </c>
      <c r="G702" s="33">
        <v>24</v>
      </c>
      <c r="H702" s="33">
        <v>60</v>
      </c>
      <c r="I702" s="33">
        <v>60</v>
      </c>
      <c r="J702" s="33">
        <v>36</v>
      </c>
      <c r="K702" s="33">
        <v>12</v>
      </c>
      <c r="L702" s="33">
        <v>36</v>
      </c>
    </row>
    <row r="703" spans="1:12">
      <c r="A703" s="25" t="s">
        <v>2672</v>
      </c>
      <c r="B703" s="25" t="s">
        <v>2673</v>
      </c>
      <c r="C703" s="25" t="s">
        <v>1271</v>
      </c>
      <c r="D703" s="25" t="s">
        <v>2674</v>
      </c>
      <c r="E703" s="25" t="s">
        <v>2332</v>
      </c>
      <c r="F703" s="25" t="s">
        <v>1070</v>
      </c>
      <c r="G703" s="33">
        <v>5</v>
      </c>
      <c r="H703" s="33">
        <v>5</v>
      </c>
      <c r="I703" s="33">
        <v>8</v>
      </c>
      <c r="J703" s="33">
        <v>3</v>
      </c>
      <c r="K703" s="33">
        <v>0</v>
      </c>
      <c r="L703" s="33">
        <v>3</v>
      </c>
    </row>
    <row r="704" spans="1:12">
      <c r="A704" s="25" t="s">
        <v>2675</v>
      </c>
      <c r="B704" s="25" t="s">
        <v>2676</v>
      </c>
      <c r="C704" s="25" t="s">
        <v>1146</v>
      </c>
      <c r="D704" s="33">
        <v>128278</v>
      </c>
      <c r="E704" s="33">
        <v>116058</v>
      </c>
      <c r="F704" s="25" t="s">
        <v>102</v>
      </c>
      <c r="G704" s="33">
        <v>72</v>
      </c>
      <c r="H704" s="33">
        <v>156</v>
      </c>
      <c r="I704" s="33">
        <v>156</v>
      </c>
      <c r="J704" s="33">
        <v>84</v>
      </c>
      <c r="K704" s="33">
        <v>2</v>
      </c>
      <c r="L704" s="33">
        <v>84</v>
      </c>
    </row>
    <row r="705" spans="1:12">
      <c r="A705" s="25" t="s">
        <v>2677</v>
      </c>
      <c r="B705" s="25" t="s">
        <v>2678</v>
      </c>
      <c r="C705" s="25" t="s">
        <v>1146</v>
      </c>
      <c r="D705" s="33">
        <v>128275</v>
      </c>
      <c r="E705" s="33">
        <v>116486</v>
      </c>
      <c r="F705" s="25" t="s">
        <v>83</v>
      </c>
      <c r="G705" s="33">
        <v>60</v>
      </c>
      <c r="H705" s="33">
        <v>60</v>
      </c>
      <c r="I705" s="33">
        <v>68</v>
      </c>
      <c r="J705" s="33">
        <v>8</v>
      </c>
      <c r="K705" s="33">
        <v>8</v>
      </c>
      <c r="L705" s="33">
        <v>8</v>
      </c>
    </row>
    <row r="706" spans="1:12">
      <c r="A706" s="25" t="s">
        <v>2679</v>
      </c>
      <c r="B706" s="25" t="s">
        <v>2680</v>
      </c>
      <c r="C706" s="25" t="s">
        <v>1146</v>
      </c>
      <c r="D706" s="33">
        <v>128274</v>
      </c>
      <c r="E706" s="33">
        <v>116130</v>
      </c>
      <c r="F706" s="25" t="s">
        <v>167</v>
      </c>
      <c r="G706" s="33">
        <v>204</v>
      </c>
      <c r="H706" s="33">
        <v>286</v>
      </c>
      <c r="I706" s="33">
        <v>286</v>
      </c>
      <c r="J706" s="33">
        <v>82</v>
      </c>
      <c r="K706" s="33">
        <v>0</v>
      </c>
      <c r="L706" s="33">
        <v>82</v>
      </c>
    </row>
    <row r="707" spans="1:12">
      <c r="A707" s="25" t="s">
        <v>2681</v>
      </c>
      <c r="B707" s="25" t="s">
        <v>2682</v>
      </c>
      <c r="C707" s="25" t="s">
        <v>1146</v>
      </c>
      <c r="D707" s="33">
        <v>128273</v>
      </c>
      <c r="E707" s="33">
        <v>117348</v>
      </c>
      <c r="F707" s="25" t="s">
        <v>524</v>
      </c>
      <c r="G707" s="33">
        <v>84</v>
      </c>
      <c r="H707" s="33">
        <v>108</v>
      </c>
      <c r="I707" s="33">
        <v>108</v>
      </c>
      <c r="J707" s="33">
        <v>24</v>
      </c>
      <c r="K707" s="33">
        <v>0</v>
      </c>
      <c r="L707" s="33">
        <v>24</v>
      </c>
    </row>
    <row r="708" spans="1:12">
      <c r="A708" s="25" t="s">
        <v>2683</v>
      </c>
      <c r="B708" s="25" t="s">
        <v>2684</v>
      </c>
      <c r="C708" s="25" t="s">
        <v>1146</v>
      </c>
      <c r="D708" s="33">
        <v>128272</v>
      </c>
      <c r="E708" s="33">
        <v>116156</v>
      </c>
      <c r="F708" s="25" t="s">
        <v>46</v>
      </c>
      <c r="G708" s="33">
        <v>168</v>
      </c>
      <c r="H708" s="33">
        <v>600</v>
      </c>
      <c r="I708" s="33">
        <v>600</v>
      </c>
      <c r="J708" s="33">
        <v>432</v>
      </c>
      <c r="K708" s="33">
        <v>0</v>
      </c>
      <c r="L708" s="33">
        <v>432</v>
      </c>
    </row>
    <row r="709" spans="1:12">
      <c r="A709" s="25" t="s">
        <v>2685</v>
      </c>
      <c r="B709" s="25" t="s">
        <v>2686</v>
      </c>
      <c r="C709" s="25" t="s">
        <v>1146</v>
      </c>
      <c r="D709" s="33">
        <v>128271</v>
      </c>
      <c r="E709" s="33">
        <v>117348</v>
      </c>
      <c r="F709" s="25" t="s">
        <v>524</v>
      </c>
      <c r="G709" s="33">
        <v>12</v>
      </c>
      <c r="H709" s="33">
        <v>24</v>
      </c>
      <c r="I709" s="33">
        <v>24</v>
      </c>
      <c r="J709" s="33">
        <v>12</v>
      </c>
      <c r="K709" s="33">
        <v>0</v>
      </c>
      <c r="L709" s="33">
        <v>12</v>
      </c>
    </row>
    <row r="710" spans="1:12">
      <c r="A710" s="25" t="s">
        <v>2687</v>
      </c>
      <c r="B710" s="25" t="s">
        <v>2688</v>
      </c>
      <c r="C710" s="25" t="s">
        <v>1146</v>
      </c>
      <c r="D710" s="33">
        <v>128270</v>
      </c>
      <c r="E710" s="33">
        <v>116486</v>
      </c>
      <c r="F710" s="25" t="s">
        <v>83</v>
      </c>
      <c r="G710" s="33">
        <v>744</v>
      </c>
      <c r="H710" s="33">
        <v>744</v>
      </c>
      <c r="I710" s="33">
        <v>749</v>
      </c>
      <c r="J710" s="33">
        <v>5</v>
      </c>
      <c r="K710" s="33">
        <v>4</v>
      </c>
      <c r="L710" s="33">
        <v>2</v>
      </c>
    </row>
    <row r="711" spans="1:12">
      <c r="A711" s="25" t="s">
        <v>2689</v>
      </c>
      <c r="B711" s="25" t="s">
        <v>2690</v>
      </c>
      <c r="C711" s="25" t="s">
        <v>1146</v>
      </c>
      <c r="D711" s="33">
        <v>128269</v>
      </c>
      <c r="E711" s="33">
        <v>116130</v>
      </c>
      <c r="F711" s="25" t="s">
        <v>167</v>
      </c>
      <c r="G711" s="33">
        <v>132</v>
      </c>
      <c r="H711" s="33">
        <v>216</v>
      </c>
      <c r="I711" s="33">
        <v>216</v>
      </c>
      <c r="J711" s="33">
        <v>84</v>
      </c>
      <c r="K711" s="33">
        <v>0</v>
      </c>
      <c r="L711" s="33">
        <v>84</v>
      </c>
    </row>
    <row r="712" spans="1:12">
      <c r="A712" s="25" t="s">
        <v>2691</v>
      </c>
      <c r="B712" s="25" t="s">
        <v>2692</v>
      </c>
      <c r="C712" s="25" t="s">
        <v>1146</v>
      </c>
      <c r="D712" s="33">
        <v>128268</v>
      </c>
      <c r="E712" s="33">
        <v>116130</v>
      </c>
      <c r="F712" s="25" t="s">
        <v>167</v>
      </c>
      <c r="G712" s="33">
        <v>492</v>
      </c>
      <c r="H712" s="33">
        <v>623</v>
      </c>
      <c r="I712" s="33">
        <v>623</v>
      </c>
      <c r="J712" s="33">
        <v>131</v>
      </c>
      <c r="K712" s="33">
        <v>38</v>
      </c>
      <c r="L712" s="33">
        <v>131</v>
      </c>
    </row>
    <row r="713" spans="1:12">
      <c r="A713" s="25" t="s">
        <v>2693</v>
      </c>
      <c r="B713" s="25" t="s">
        <v>2694</v>
      </c>
      <c r="C713" s="25" t="s">
        <v>1146</v>
      </c>
      <c r="D713" s="33">
        <v>128267</v>
      </c>
      <c r="E713" s="33">
        <v>116156</v>
      </c>
      <c r="F713" s="25" t="s">
        <v>46</v>
      </c>
      <c r="G713" s="33">
        <v>252</v>
      </c>
      <c r="H713" s="33">
        <v>276</v>
      </c>
      <c r="I713" s="33">
        <v>276</v>
      </c>
      <c r="J713" s="33">
        <v>24</v>
      </c>
      <c r="K713" s="33">
        <v>0</v>
      </c>
      <c r="L713" s="33">
        <v>24</v>
      </c>
    </row>
    <row r="714" spans="1:12">
      <c r="A714" s="25" t="s">
        <v>2695</v>
      </c>
      <c r="B714" s="25" t="s">
        <v>2696</v>
      </c>
      <c r="C714" s="25" t="s">
        <v>1146</v>
      </c>
      <c r="D714" s="33">
        <v>128266</v>
      </c>
      <c r="E714" s="33">
        <v>116058</v>
      </c>
      <c r="F714" s="25" t="s">
        <v>102</v>
      </c>
      <c r="G714" s="33">
        <v>12</v>
      </c>
      <c r="H714" s="33">
        <v>24</v>
      </c>
      <c r="I714" s="33">
        <v>24</v>
      </c>
      <c r="J714" s="33">
        <v>12</v>
      </c>
      <c r="K714" s="33">
        <v>0</v>
      </c>
      <c r="L714" s="33">
        <v>12</v>
      </c>
    </row>
    <row r="715" spans="1:12">
      <c r="A715" s="25" t="s">
        <v>2697</v>
      </c>
      <c r="B715" s="25" t="s">
        <v>2698</v>
      </c>
      <c r="C715" s="25" t="s">
        <v>1146</v>
      </c>
      <c r="D715" s="33">
        <v>128265</v>
      </c>
      <c r="E715" s="33">
        <v>116058</v>
      </c>
      <c r="F715" s="25" t="s">
        <v>102</v>
      </c>
      <c r="G715" s="33">
        <v>108</v>
      </c>
      <c r="H715" s="33">
        <v>264</v>
      </c>
      <c r="I715" s="33">
        <v>264</v>
      </c>
      <c r="J715" s="33">
        <v>156</v>
      </c>
      <c r="K715" s="33">
        <v>13</v>
      </c>
      <c r="L715" s="33">
        <v>156</v>
      </c>
    </row>
    <row r="716" spans="1:12">
      <c r="A716" s="25" t="s">
        <v>2699</v>
      </c>
      <c r="B716" s="25" t="s">
        <v>2700</v>
      </c>
      <c r="C716" s="25" t="s">
        <v>1146</v>
      </c>
      <c r="D716" s="33">
        <v>128264</v>
      </c>
      <c r="E716" s="33">
        <v>117275</v>
      </c>
      <c r="F716" s="25" t="s">
        <v>503</v>
      </c>
      <c r="G716" s="33">
        <v>480</v>
      </c>
      <c r="H716" s="33">
        <v>488</v>
      </c>
      <c r="I716" s="33">
        <v>488</v>
      </c>
      <c r="J716" s="33">
        <v>8</v>
      </c>
      <c r="K716" s="33">
        <v>0</v>
      </c>
      <c r="L716" s="33">
        <v>8</v>
      </c>
    </row>
    <row r="717" spans="1:12">
      <c r="A717" s="25" t="s">
        <v>2701</v>
      </c>
      <c r="B717" s="25" t="s">
        <v>2702</v>
      </c>
      <c r="C717" s="25" t="s">
        <v>1146</v>
      </c>
      <c r="D717" s="33">
        <v>128263</v>
      </c>
      <c r="E717" s="33">
        <v>116058</v>
      </c>
      <c r="F717" s="25" t="s">
        <v>102</v>
      </c>
      <c r="G717" s="33">
        <v>108</v>
      </c>
      <c r="H717" s="33">
        <v>144</v>
      </c>
      <c r="I717" s="33">
        <v>144</v>
      </c>
      <c r="J717" s="33">
        <v>36</v>
      </c>
      <c r="K717" s="33">
        <v>0</v>
      </c>
      <c r="L717" s="33">
        <v>36</v>
      </c>
    </row>
    <row r="718" spans="1:12">
      <c r="A718" s="25" t="s">
        <v>2703</v>
      </c>
      <c r="B718" s="25" t="s">
        <v>2704</v>
      </c>
      <c r="C718" s="25" t="s">
        <v>1146</v>
      </c>
      <c r="D718" s="33">
        <v>128262</v>
      </c>
      <c r="E718" s="33">
        <v>116058</v>
      </c>
      <c r="F718" s="25" t="s">
        <v>102</v>
      </c>
      <c r="G718" s="33">
        <v>156</v>
      </c>
      <c r="H718" s="33">
        <v>219</v>
      </c>
      <c r="I718" s="33">
        <v>219</v>
      </c>
      <c r="J718" s="33">
        <v>63</v>
      </c>
      <c r="K718" s="33">
        <v>0</v>
      </c>
      <c r="L718" s="33">
        <v>63</v>
      </c>
    </row>
    <row r="719" spans="1:12">
      <c r="A719" s="25" t="s">
        <v>2705</v>
      </c>
      <c r="B719" s="25" t="s">
        <v>2706</v>
      </c>
      <c r="C719" s="25" t="s">
        <v>1146</v>
      </c>
      <c r="D719" s="33">
        <v>128261</v>
      </c>
      <c r="E719" s="33">
        <v>116198</v>
      </c>
      <c r="F719" s="25" t="s">
        <v>60</v>
      </c>
      <c r="G719" s="33">
        <v>33</v>
      </c>
      <c r="H719" s="33">
        <v>33</v>
      </c>
      <c r="I719" s="33">
        <v>38</v>
      </c>
      <c r="J719" s="33">
        <v>5</v>
      </c>
      <c r="K719" s="33">
        <v>0</v>
      </c>
      <c r="L719" s="33">
        <v>3</v>
      </c>
    </row>
    <row r="720" spans="1:12">
      <c r="A720" s="25" t="s">
        <v>2707</v>
      </c>
      <c r="B720" s="25" t="s">
        <v>2708</v>
      </c>
      <c r="C720" s="25" t="s">
        <v>1146</v>
      </c>
      <c r="D720" s="33">
        <v>128260</v>
      </c>
      <c r="E720" s="33">
        <v>116058</v>
      </c>
      <c r="F720" s="25" t="s">
        <v>102</v>
      </c>
      <c r="G720" s="33">
        <v>420</v>
      </c>
      <c r="H720" s="33">
        <v>430</v>
      </c>
      <c r="I720" s="33">
        <v>430</v>
      </c>
      <c r="J720" s="33">
        <v>10</v>
      </c>
      <c r="K720" s="33">
        <v>0</v>
      </c>
      <c r="L720" s="33">
        <v>10</v>
      </c>
    </row>
    <row r="721" spans="1:12">
      <c r="A721" s="25" t="s">
        <v>2709</v>
      </c>
      <c r="B721" s="25" t="s">
        <v>2710</v>
      </c>
      <c r="C721" s="25" t="s">
        <v>1271</v>
      </c>
      <c r="D721" s="25" t="s">
        <v>2711</v>
      </c>
      <c r="E721" s="25" t="s">
        <v>2712</v>
      </c>
      <c r="F721" s="25" t="s">
        <v>1064</v>
      </c>
      <c r="G721" s="33">
        <v>1392</v>
      </c>
      <c r="H721" s="33">
        <v>1392</v>
      </c>
      <c r="I721" s="33">
        <v>1943</v>
      </c>
      <c r="J721" s="33">
        <v>551</v>
      </c>
      <c r="K721" s="33">
        <v>0</v>
      </c>
      <c r="L721" s="33">
        <v>551</v>
      </c>
    </row>
    <row r="722" spans="1:12">
      <c r="A722" s="25" t="s">
        <v>2713</v>
      </c>
      <c r="B722" s="25" t="s">
        <v>2714</v>
      </c>
      <c r="C722" s="25" t="s">
        <v>1146</v>
      </c>
      <c r="D722" s="33">
        <v>128257</v>
      </c>
      <c r="E722" s="33">
        <v>115578</v>
      </c>
      <c r="F722" s="25" t="s">
        <v>529</v>
      </c>
      <c r="G722" s="33">
        <v>40</v>
      </c>
      <c r="H722" s="33">
        <v>40</v>
      </c>
      <c r="I722" s="33">
        <v>48</v>
      </c>
      <c r="J722" s="33">
        <v>8</v>
      </c>
      <c r="K722" s="33">
        <v>0</v>
      </c>
      <c r="L722" s="33">
        <v>4</v>
      </c>
    </row>
    <row r="723" spans="1:12">
      <c r="A723" s="25" t="s">
        <v>2715</v>
      </c>
      <c r="B723" s="25" t="s">
        <v>2716</v>
      </c>
      <c r="C723" s="25" t="s">
        <v>1146</v>
      </c>
      <c r="D723" s="33">
        <v>128256</v>
      </c>
      <c r="E723" s="33">
        <v>116626</v>
      </c>
      <c r="F723" s="25" t="s">
        <v>78</v>
      </c>
      <c r="G723" s="33">
        <v>60</v>
      </c>
      <c r="H723" s="33">
        <v>60</v>
      </c>
      <c r="I723" s="33">
        <v>71</v>
      </c>
      <c r="J723" s="33">
        <v>11</v>
      </c>
      <c r="K723" s="33">
        <v>0</v>
      </c>
      <c r="L723" s="33">
        <v>11</v>
      </c>
    </row>
    <row r="724" spans="1:12">
      <c r="A724" s="25" t="s">
        <v>2717</v>
      </c>
      <c r="B724" s="25" t="s">
        <v>2718</v>
      </c>
      <c r="C724" s="25" t="s">
        <v>1768</v>
      </c>
      <c r="D724" s="25" t="s">
        <v>2719</v>
      </c>
      <c r="E724" s="25" t="s">
        <v>2720</v>
      </c>
      <c r="F724" s="25" t="s">
        <v>1106</v>
      </c>
      <c r="G724" s="33">
        <v>4236</v>
      </c>
      <c r="H724" s="33">
        <v>4236</v>
      </c>
      <c r="I724" s="33">
        <v>4277</v>
      </c>
      <c r="J724" s="33">
        <v>41</v>
      </c>
      <c r="K724" s="33">
        <v>264</v>
      </c>
      <c r="L724" s="33">
        <v>53</v>
      </c>
    </row>
    <row r="725" spans="1:12">
      <c r="A725" s="25" t="s">
        <v>2721</v>
      </c>
      <c r="B725" s="25" t="s">
        <v>2722</v>
      </c>
      <c r="C725" s="25" t="s">
        <v>1146</v>
      </c>
      <c r="D725" s="33">
        <v>128249</v>
      </c>
      <c r="E725" s="33">
        <v>117149</v>
      </c>
      <c r="F725" s="25" t="s">
        <v>108</v>
      </c>
      <c r="G725" s="33">
        <v>546</v>
      </c>
      <c r="H725" s="33">
        <v>546</v>
      </c>
      <c r="I725" s="33">
        <v>684</v>
      </c>
      <c r="J725" s="33">
        <v>138</v>
      </c>
      <c r="K725" s="33">
        <v>0</v>
      </c>
      <c r="L725" s="33">
        <v>138</v>
      </c>
    </row>
    <row r="726" spans="1:12">
      <c r="A726" s="25" t="s">
        <v>2723</v>
      </c>
      <c r="B726" s="25" t="s">
        <v>2724</v>
      </c>
      <c r="C726" s="25" t="s">
        <v>1146</v>
      </c>
      <c r="D726" s="33">
        <v>128248</v>
      </c>
      <c r="E726" s="33">
        <v>116486</v>
      </c>
      <c r="F726" s="25" t="s">
        <v>83</v>
      </c>
      <c r="G726" s="33">
        <v>312</v>
      </c>
      <c r="H726" s="33">
        <v>312</v>
      </c>
      <c r="I726" s="33">
        <v>348</v>
      </c>
      <c r="J726" s="33">
        <v>36</v>
      </c>
      <c r="K726" s="33">
        <v>15</v>
      </c>
      <c r="L726" s="33">
        <v>36</v>
      </c>
    </row>
    <row r="727" spans="1:12">
      <c r="A727" s="25" t="s">
        <v>2725</v>
      </c>
      <c r="B727" s="25" t="s">
        <v>2726</v>
      </c>
      <c r="C727" s="25" t="s">
        <v>1146</v>
      </c>
      <c r="D727" s="33">
        <v>128245</v>
      </c>
      <c r="E727" s="33">
        <v>116561</v>
      </c>
      <c r="F727" s="25" t="s">
        <v>120</v>
      </c>
      <c r="G727" s="33">
        <v>10584</v>
      </c>
      <c r="H727" s="33">
        <v>10584</v>
      </c>
      <c r="I727" s="33">
        <v>10620</v>
      </c>
      <c r="J727" s="33">
        <v>36</v>
      </c>
      <c r="K727" s="33">
        <v>3</v>
      </c>
      <c r="L727" s="33">
        <v>36</v>
      </c>
    </row>
    <row r="728" spans="1:12">
      <c r="A728" s="25" t="s">
        <v>2727</v>
      </c>
      <c r="B728" s="25" t="s">
        <v>2728</v>
      </c>
      <c r="C728" s="25" t="s">
        <v>1146</v>
      </c>
      <c r="D728" s="33">
        <v>128244</v>
      </c>
      <c r="E728" s="33">
        <v>116515</v>
      </c>
      <c r="F728" s="25" t="s">
        <v>77</v>
      </c>
      <c r="G728" s="33">
        <v>6</v>
      </c>
      <c r="H728" s="33">
        <v>6</v>
      </c>
      <c r="I728" s="33">
        <v>11</v>
      </c>
      <c r="J728" s="33">
        <v>5</v>
      </c>
      <c r="K728" s="33">
        <v>0</v>
      </c>
      <c r="L728" s="33">
        <v>5</v>
      </c>
    </row>
    <row r="729" spans="1:12">
      <c r="A729" s="25" t="s">
        <v>2729</v>
      </c>
      <c r="B729" s="25" t="s">
        <v>2730</v>
      </c>
      <c r="C729" s="25" t="s">
        <v>1271</v>
      </c>
      <c r="D729" s="25" t="s">
        <v>2731</v>
      </c>
      <c r="E729" s="25" t="s">
        <v>2732</v>
      </c>
      <c r="F729" s="25" t="s">
        <v>1093</v>
      </c>
      <c r="G729" s="33">
        <v>768</v>
      </c>
      <c r="H729" s="33">
        <v>768</v>
      </c>
      <c r="I729" s="33">
        <v>837</v>
      </c>
      <c r="J729" s="33">
        <v>69</v>
      </c>
      <c r="K729" s="33">
        <v>137</v>
      </c>
      <c r="L729" s="33">
        <v>69</v>
      </c>
    </row>
    <row r="730" spans="1:12">
      <c r="A730" s="25" t="s">
        <v>2733</v>
      </c>
      <c r="B730" s="25" t="s">
        <v>2734</v>
      </c>
      <c r="C730" s="25" t="s">
        <v>1146</v>
      </c>
      <c r="D730" s="33">
        <v>128242</v>
      </c>
      <c r="E730" s="33">
        <v>116933</v>
      </c>
      <c r="F730" s="25" t="s">
        <v>74</v>
      </c>
      <c r="G730" s="33">
        <v>132</v>
      </c>
      <c r="H730" s="33">
        <v>132</v>
      </c>
      <c r="I730" s="33">
        <v>138</v>
      </c>
      <c r="J730" s="33">
        <v>6</v>
      </c>
      <c r="K730" s="33">
        <v>176</v>
      </c>
      <c r="L730" s="33">
        <v>6</v>
      </c>
    </row>
    <row r="731" spans="1:12">
      <c r="A731" s="25" t="s">
        <v>2735</v>
      </c>
      <c r="B731" s="25" t="s">
        <v>2736</v>
      </c>
      <c r="C731" s="25" t="s">
        <v>1146</v>
      </c>
      <c r="D731" s="33">
        <v>128241</v>
      </c>
      <c r="E731" s="33">
        <v>116294</v>
      </c>
      <c r="F731" s="25" t="s">
        <v>70</v>
      </c>
      <c r="G731" s="33">
        <v>24</v>
      </c>
      <c r="H731" s="33">
        <v>24</v>
      </c>
      <c r="I731" s="33">
        <v>60</v>
      </c>
      <c r="J731" s="33">
        <v>36</v>
      </c>
      <c r="K731" s="33">
        <v>0</v>
      </c>
      <c r="L731" s="33">
        <v>36</v>
      </c>
    </row>
    <row r="732" spans="1:12">
      <c r="A732" s="25" t="s">
        <v>2737</v>
      </c>
      <c r="B732" s="25" t="s">
        <v>2738</v>
      </c>
      <c r="C732" s="25" t="s">
        <v>1146</v>
      </c>
      <c r="D732" s="33">
        <v>128239</v>
      </c>
      <c r="E732" s="33">
        <v>116511</v>
      </c>
      <c r="F732" s="25" t="s">
        <v>77</v>
      </c>
      <c r="G732" s="33">
        <v>216</v>
      </c>
      <c r="H732" s="33">
        <v>216</v>
      </c>
      <c r="I732" s="33">
        <v>218</v>
      </c>
      <c r="J732" s="33">
        <v>2</v>
      </c>
      <c r="K732" s="33">
        <v>0</v>
      </c>
      <c r="L732" s="33">
        <v>2</v>
      </c>
    </row>
    <row r="733" spans="1:12">
      <c r="A733" s="25" t="s">
        <v>2739</v>
      </c>
      <c r="B733" s="25" t="s">
        <v>2740</v>
      </c>
      <c r="C733" s="25" t="s">
        <v>1146</v>
      </c>
      <c r="D733" s="33">
        <v>128238</v>
      </c>
      <c r="E733" s="33">
        <v>116618</v>
      </c>
      <c r="F733" s="25" t="s">
        <v>551</v>
      </c>
      <c r="G733" s="33">
        <v>36</v>
      </c>
      <c r="H733" s="33">
        <v>36</v>
      </c>
      <c r="I733" s="33">
        <v>37</v>
      </c>
      <c r="J733" s="33">
        <v>1</v>
      </c>
      <c r="K733" s="33">
        <v>0</v>
      </c>
      <c r="L733" s="33">
        <v>1</v>
      </c>
    </row>
    <row r="734" spans="1:12">
      <c r="A734" s="25" t="s">
        <v>2741</v>
      </c>
      <c r="B734" s="25" t="s">
        <v>2742</v>
      </c>
      <c r="C734" s="25" t="s">
        <v>1146</v>
      </c>
      <c r="D734" s="33">
        <v>128237</v>
      </c>
      <c r="E734" s="33">
        <v>116618</v>
      </c>
      <c r="F734" s="25" t="s">
        <v>551</v>
      </c>
      <c r="G734" s="33">
        <v>288</v>
      </c>
      <c r="H734" s="33">
        <v>288</v>
      </c>
      <c r="I734" s="33">
        <v>290</v>
      </c>
      <c r="J734" s="33">
        <v>2</v>
      </c>
      <c r="K734" s="33">
        <v>0</v>
      </c>
      <c r="L734" s="33">
        <v>2</v>
      </c>
    </row>
    <row r="735" spans="1:12">
      <c r="A735" s="25" t="s">
        <v>2743</v>
      </c>
      <c r="B735" s="25" t="s">
        <v>2744</v>
      </c>
      <c r="C735" s="25" t="s">
        <v>1146</v>
      </c>
      <c r="D735" s="33">
        <v>128236</v>
      </c>
      <c r="E735" s="33">
        <v>116058</v>
      </c>
      <c r="F735" s="25" t="s">
        <v>102</v>
      </c>
      <c r="G735" s="33">
        <v>444</v>
      </c>
      <c r="H735" s="33">
        <v>492</v>
      </c>
      <c r="I735" s="33">
        <v>492</v>
      </c>
      <c r="J735" s="33">
        <v>48</v>
      </c>
      <c r="K735" s="33">
        <v>0</v>
      </c>
      <c r="L735" s="33">
        <v>48</v>
      </c>
    </row>
    <row r="736" spans="1:12">
      <c r="A736" s="25" t="s">
        <v>2745</v>
      </c>
      <c r="B736" s="25" t="s">
        <v>2746</v>
      </c>
      <c r="C736" s="25" t="s">
        <v>1146</v>
      </c>
      <c r="D736" s="33">
        <v>128231</v>
      </c>
      <c r="E736" s="33">
        <v>116902</v>
      </c>
      <c r="F736" s="25" t="s">
        <v>563</v>
      </c>
      <c r="G736" s="33">
        <v>96</v>
      </c>
      <c r="H736" s="33">
        <v>108</v>
      </c>
      <c r="I736" s="33">
        <v>108</v>
      </c>
      <c r="J736" s="33">
        <v>12</v>
      </c>
      <c r="K736" s="33">
        <v>0</v>
      </c>
      <c r="L736" s="33">
        <v>12</v>
      </c>
    </row>
    <row r="737" spans="1:12">
      <c r="A737" s="25" t="s">
        <v>2747</v>
      </c>
      <c r="B737" s="25" t="s">
        <v>2748</v>
      </c>
      <c r="C737" s="25" t="s">
        <v>1146</v>
      </c>
      <c r="D737" s="33">
        <v>128223</v>
      </c>
      <c r="E737" s="33">
        <v>117266</v>
      </c>
      <c r="F737" s="25" t="s">
        <v>38</v>
      </c>
      <c r="G737" s="33">
        <v>2112</v>
      </c>
      <c r="H737" s="33">
        <v>2136</v>
      </c>
      <c r="I737" s="33">
        <v>2136</v>
      </c>
      <c r="J737" s="33">
        <v>24</v>
      </c>
      <c r="K737" s="33">
        <v>0</v>
      </c>
      <c r="L737" s="33">
        <v>24</v>
      </c>
    </row>
    <row r="738" spans="1:12">
      <c r="A738" s="25" t="s">
        <v>2749</v>
      </c>
      <c r="B738" s="25" t="s">
        <v>2750</v>
      </c>
      <c r="C738" s="25" t="s">
        <v>1146</v>
      </c>
      <c r="D738" s="33">
        <v>128211</v>
      </c>
      <c r="E738" s="33">
        <v>116511</v>
      </c>
      <c r="F738" s="25" t="s">
        <v>77</v>
      </c>
      <c r="G738" s="33">
        <v>144</v>
      </c>
      <c r="H738" s="33">
        <v>144</v>
      </c>
      <c r="I738" s="33">
        <v>148</v>
      </c>
      <c r="J738" s="33">
        <v>4</v>
      </c>
      <c r="K738" s="33">
        <v>0</v>
      </c>
      <c r="L738" s="33">
        <v>4</v>
      </c>
    </row>
    <row r="739" spans="1:12">
      <c r="A739" s="25" t="s">
        <v>2751</v>
      </c>
      <c r="B739" s="25" t="s">
        <v>2752</v>
      </c>
      <c r="C739" s="25" t="s">
        <v>1146</v>
      </c>
      <c r="D739" s="33">
        <v>128210</v>
      </c>
      <c r="E739" s="33">
        <v>115674</v>
      </c>
      <c r="F739" s="25" t="s">
        <v>117</v>
      </c>
      <c r="G739" s="33">
        <v>48</v>
      </c>
      <c r="H739" s="33">
        <v>50</v>
      </c>
      <c r="I739" s="33">
        <v>50</v>
      </c>
      <c r="J739" s="33">
        <v>2</v>
      </c>
      <c r="K739" s="33">
        <v>0</v>
      </c>
      <c r="L739" s="33">
        <v>2</v>
      </c>
    </row>
    <row r="740" spans="1:12">
      <c r="A740" s="25" t="s">
        <v>2753</v>
      </c>
      <c r="B740" s="25" t="s">
        <v>2754</v>
      </c>
      <c r="C740" s="25" t="s">
        <v>1271</v>
      </c>
      <c r="D740" s="25" t="s">
        <v>2755</v>
      </c>
      <c r="E740" s="25" t="s">
        <v>2404</v>
      </c>
      <c r="F740" s="25" t="s">
        <v>1072</v>
      </c>
      <c r="G740" s="33">
        <v>3792</v>
      </c>
      <c r="H740" s="33">
        <v>3792</v>
      </c>
      <c r="I740" s="33">
        <v>3895</v>
      </c>
      <c r="J740" s="33">
        <v>103</v>
      </c>
      <c r="K740" s="33">
        <v>0</v>
      </c>
      <c r="L740" s="33">
        <v>101</v>
      </c>
    </row>
    <row r="741" spans="1:12">
      <c r="A741" s="25" t="s">
        <v>2756</v>
      </c>
      <c r="B741" s="25" t="s">
        <v>2757</v>
      </c>
      <c r="C741" s="25" t="s">
        <v>1146</v>
      </c>
      <c r="D741" s="33">
        <v>128206</v>
      </c>
      <c r="E741" s="33">
        <v>117036</v>
      </c>
      <c r="F741" s="25" t="s">
        <v>68</v>
      </c>
      <c r="G741" s="33">
        <v>222</v>
      </c>
      <c r="H741" s="33">
        <v>222</v>
      </c>
      <c r="I741" s="33">
        <v>225</v>
      </c>
      <c r="J741" s="33">
        <v>3</v>
      </c>
      <c r="K741" s="33">
        <v>0</v>
      </c>
      <c r="L741" s="33">
        <v>3</v>
      </c>
    </row>
    <row r="742" spans="1:12">
      <c r="A742" s="25" t="s">
        <v>2758</v>
      </c>
      <c r="B742" s="25" t="s">
        <v>2759</v>
      </c>
      <c r="C742" s="25" t="s">
        <v>1146</v>
      </c>
      <c r="D742" s="33">
        <v>128205</v>
      </c>
      <c r="E742" s="33">
        <v>117148</v>
      </c>
      <c r="F742" s="25" t="s">
        <v>108</v>
      </c>
      <c r="G742" s="33">
        <v>334</v>
      </c>
      <c r="H742" s="33">
        <v>334</v>
      </c>
      <c r="I742" s="33">
        <v>378</v>
      </c>
      <c r="J742" s="33">
        <v>44</v>
      </c>
      <c r="K742" s="33">
        <v>0</v>
      </c>
      <c r="L742" s="33">
        <v>75</v>
      </c>
    </row>
    <row r="743" spans="1:12">
      <c r="A743" s="25" t="s">
        <v>2760</v>
      </c>
      <c r="B743" s="25" t="s">
        <v>2761</v>
      </c>
      <c r="C743" s="25" t="s">
        <v>1146</v>
      </c>
      <c r="D743" s="33">
        <v>128203</v>
      </c>
      <c r="E743" s="33">
        <v>116853</v>
      </c>
      <c r="F743" s="25" t="s">
        <v>49</v>
      </c>
      <c r="G743" s="33">
        <v>448</v>
      </c>
      <c r="H743" s="33">
        <v>448</v>
      </c>
      <c r="I743" s="33">
        <v>480</v>
      </c>
      <c r="J743" s="33">
        <v>32</v>
      </c>
      <c r="K743" s="33">
        <v>0</v>
      </c>
      <c r="L743" s="33">
        <v>32</v>
      </c>
    </row>
    <row r="744" spans="1:12">
      <c r="A744" s="25" t="s">
        <v>2762</v>
      </c>
      <c r="B744" s="25" t="s">
        <v>2763</v>
      </c>
      <c r="C744" s="25" t="s">
        <v>1146</v>
      </c>
      <c r="D744" s="33">
        <v>128202</v>
      </c>
      <c r="E744" s="33">
        <v>116511</v>
      </c>
      <c r="F744" s="25" t="s">
        <v>77</v>
      </c>
      <c r="G744" s="33">
        <v>288</v>
      </c>
      <c r="H744" s="33">
        <v>288</v>
      </c>
      <c r="I744" s="33">
        <v>290</v>
      </c>
      <c r="J744" s="33">
        <v>2</v>
      </c>
      <c r="K744" s="33">
        <v>0</v>
      </c>
      <c r="L744" s="33">
        <v>2</v>
      </c>
    </row>
    <row r="745" spans="1:12">
      <c r="A745" s="25" t="s">
        <v>2764</v>
      </c>
      <c r="B745" s="25" t="s">
        <v>2765</v>
      </c>
      <c r="C745" s="25" t="s">
        <v>1271</v>
      </c>
      <c r="D745" s="25" t="s">
        <v>2766</v>
      </c>
      <c r="E745" s="25" t="s">
        <v>2767</v>
      </c>
      <c r="F745" s="25" t="s">
        <v>1072</v>
      </c>
      <c r="G745" s="33">
        <v>240</v>
      </c>
      <c r="H745" s="33">
        <v>240</v>
      </c>
      <c r="I745" s="33">
        <v>253</v>
      </c>
      <c r="J745" s="33">
        <v>13</v>
      </c>
      <c r="K745" s="33">
        <v>1</v>
      </c>
      <c r="L745" s="33">
        <v>13</v>
      </c>
    </row>
    <row r="746" spans="1:12">
      <c r="A746" s="25" t="s">
        <v>2768</v>
      </c>
      <c r="B746" s="25" t="s">
        <v>2769</v>
      </c>
      <c r="C746" s="25" t="s">
        <v>1271</v>
      </c>
      <c r="D746" s="25" t="s">
        <v>2770</v>
      </c>
      <c r="E746" s="25" t="s">
        <v>2771</v>
      </c>
      <c r="F746" s="25" t="s">
        <v>1100</v>
      </c>
      <c r="G746" s="33">
        <v>228</v>
      </c>
      <c r="H746" s="33">
        <v>277</v>
      </c>
      <c r="I746" s="33">
        <v>277</v>
      </c>
      <c r="J746" s="33">
        <v>49</v>
      </c>
      <c r="K746" s="33">
        <v>0</v>
      </c>
      <c r="L746" s="33">
        <v>49</v>
      </c>
    </row>
    <row r="747" spans="1:12">
      <c r="A747" s="25" t="s">
        <v>2772</v>
      </c>
      <c r="B747" s="25" t="s">
        <v>2773</v>
      </c>
      <c r="C747" s="25" t="s">
        <v>1146</v>
      </c>
      <c r="D747" s="33">
        <v>128192</v>
      </c>
      <c r="E747" s="33">
        <v>116878</v>
      </c>
      <c r="F747" s="25" t="s">
        <v>192</v>
      </c>
      <c r="G747" s="33">
        <v>24</v>
      </c>
      <c r="H747" s="33">
        <v>24</v>
      </c>
      <c r="I747" s="33">
        <v>36</v>
      </c>
      <c r="J747" s="33">
        <v>12</v>
      </c>
      <c r="K747" s="33">
        <v>0</v>
      </c>
      <c r="L747" s="33">
        <v>9</v>
      </c>
    </row>
    <row r="748" spans="1:12">
      <c r="A748" s="25" t="s">
        <v>2774</v>
      </c>
      <c r="B748" s="25" t="s">
        <v>2775</v>
      </c>
      <c r="C748" s="25" t="s">
        <v>1271</v>
      </c>
      <c r="D748" s="25" t="s">
        <v>2776</v>
      </c>
      <c r="E748" s="25" t="s">
        <v>2777</v>
      </c>
      <c r="F748" s="25" t="s">
        <v>1099</v>
      </c>
      <c r="G748" s="33">
        <v>1728</v>
      </c>
      <c r="H748" s="33">
        <v>1728</v>
      </c>
      <c r="I748" s="33">
        <v>1730</v>
      </c>
      <c r="J748" s="33">
        <v>2</v>
      </c>
      <c r="K748" s="33">
        <v>0</v>
      </c>
      <c r="L748" s="33">
        <v>2</v>
      </c>
    </row>
    <row r="749" spans="1:12">
      <c r="A749" s="25" t="s">
        <v>2778</v>
      </c>
      <c r="B749" s="25" t="s">
        <v>2779</v>
      </c>
      <c r="C749" s="25" t="s">
        <v>1146</v>
      </c>
      <c r="D749" s="33">
        <v>128190</v>
      </c>
      <c r="E749" s="33">
        <v>113420</v>
      </c>
      <c r="F749" s="25" t="s">
        <v>45</v>
      </c>
      <c r="G749" s="33">
        <v>480</v>
      </c>
      <c r="H749" s="33">
        <v>480</v>
      </c>
      <c r="I749" s="33">
        <v>482</v>
      </c>
      <c r="J749" s="33">
        <v>2</v>
      </c>
      <c r="K749" s="33">
        <v>0</v>
      </c>
      <c r="L749" s="33">
        <v>2</v>
      </c>
    </row>
    <row r="750" spans="1:12">
      <c r="A750" s="25" t="s">
        <v>2780</v>
      </c>
      <c r="B750" s="25" t="s">
        <v>2781</v>
      </c>
      <c r="C750" s="25" t="s">
        <v>1146</v>
      </c>
      <c r="D750" s="33">
        <v>128157</v>
      </c>
      <c r="E750" s="33">
        <v>115945</v>
      </c>
      <c r="F750" s="25" t="s">
        <v>106</v>
      </c>
      <c r="G750" s="33">
        <v>48</v>
      </c>
      <c r="H750" s="33">
        <v>48</v>
      </c>
      <c r="I750" s="33">
        <v>60</v>
      </c>
      <c r="J750" s="33">
        <v>12</v>
      </c>
      <c r="K750" s="33">
        <v>0</v>
      </c>
      <c r="L750" s="33">
        <v>12</v>
      </c>
    </row>
    <row r="751" spans="1:12">
      <c r="A751" s="25" t="s">
        <v>2782</v>
      </c>
      <c r="B751" s="25" t="s">
        <v>2783</v>
      </c>
      <c r="C751" s="25" t="s">
        <v>1146</v>
      </c>
      <c r="D751" s="33">
        <v>128155</v>
      </c>
      <c r="E751" s="33">
        <v>116250</v>
      </c>
      <c r="F751" s="25" t="s">
        <v>57</v>
      </c>
      <c r="G751" s="33">
        <v>324</v>
      </c>
      <c r="H751" s="33">
        <v>324</v>
      </c>
      <c r="I751" s="33">
        <v>336</v>
      </c>
      <c r="J751" s="33">
        <v>12</v>
      </c>
      <c r="K751" s="33">
        <v>0</v>
      </c>
      <c r="L751" s="33">
        <v>12</v>
      </c>
    </row>
    <row r="752" spans="1:12">
      <c r="A752" s="25" t="s">
        <v>2784</v>
      </c>
      <c r="B752" s="25" t="s">
        <v>2785</v>
      </c>
      <c r="C752" s="25" t="s">
        <v>1146</v>
      </c>
      <c r="D752" s="33">
        <v>128153</v>
      </c>
      <c r="E752" s="33">
        <v>115215</v>
      </c>
      <c r="F752" s="25" t="s">
        <v>564</v>
      </c>
      <c r="G752" s="33">
        <v>21</v>
      </c>
      <c r="H752" s="33">
        <v>25</v>
      </c>
      <c r="I752" s="33">
        <v>25</v>
      </c>
      <c r="J752" s="33">
        <v>4</v>
      </c>
      <c r="K752" s="33">
        <v>0</v>
      </c>
      <c r="L752" s="33">
        <v>4</v>
      </c>
    </row>
    <row r="753" spans="1:12">
      <c r="A753" s="25" t="s">
        <v>2786</v>
      </c>
      <c r="B753" s="25" t="s">
        <v>2787</v>
      </c>
      <c r="C753" s="25" t="s">
        <v>1146</v>
      </c>
      <c r="D753" s="33">
        <v>128152</v>
      </c>
      <c r="E753" s="33">
        <v>116728</v>
      </c>
      <c r="F753" s="25" t="s">
        <v>568</v>
      </c>
      <c r="G753" s="33">
        <v>46</v>
      </c>
      <c r="H753" s="33">
        <v>46</v>
      </c>
      <c r="I753" s="33">
        <v>47</v>
      </c>
      <c r="J753" s="33">
        <v>1</v>
      </c>
      <c r="K753" s="33">
        <v>0</v>
      </c>
      <c r="L753" s="33">
        <v>1</v>
      </c>
    </row>
    <row r="754" spans="1:12">
      <c r="A754" s="25" t="s">
        <v>2788</v>
      </c>
      <c r="B754" s="25" t="s">
        <v>2789</v>
      </c>
      <c r="C754" s="25" t="s">
        <v>1146</v>
      </c>
      <c r="D754" s="33">
        <v>128151</v>
      </c>
      <c r="E754" s="33">
        <v>115215</v>
      </c>
      <c r="F754" s="25" t="s">
        <v>564</v>
      </c>
      <c r="G754" s="33">
        <v>57</v>
      </c>
      <c r="H754" s="33">
        <v>129</v>
      </c>
      <c r="I754" s="33">
        <v>129</v>
      </c>
      <c r="J754" s="33">
        <v>72</v>
      </c>
      <c r="K754" s="33">
        <v>0</v>
      </c>
      <c r="L754" s="33">
        <v>72</v>
      </c>
    </row>
    <row r="755" spans="1:12">
      <c r="A755" s="25" t="s">
        <v>2790</v>
      </c>
      <c r="B755" s="25" t="s">
        <v>2791</v>
      </c>
      <c r="C755" s="25" t="s">
        <v>1271</v>
      </c>
      <c r="D755" s="25" t="s">
        <v>2792</v>
      </c>
      <c r="E755" s="25" t="s">
        <v>2793</v>
      </c>
      <c r="F755" s="25" t="s">
        <v>1056</v>
      </c>
      <c r="G755" s="33">
        <v>96</v>
      </c>
      <c r="H755" s="33">
        <v>108</v>
      </c>
      <c r="I755" s="33">
        <v>120</v>
      </c>
      <c r="J755" s="33">
        <v>24</v>
      </c>
      <c r="K755" s="33">
        <v>0</v>
      </c>
      <c r="L755" s="33">
        <v>24</v>
      </c>
    </row>
    <row r="756" spans="1:12">
      <c r="A756" s="25" t="s">
        <v>2794</v>
      </c>
      <c r="B756" s="25" t="s">
        <v>2795</v>
      </c>
      <c r="C756" s="25" t="s">
        <v>1146</v>
      </c>
      <c r="D756" s="33">
        <v>128149</v>
      </c>
      <c r="E756" s="33">
        <v>115215</v>
      </c>
      <c r="F756" s="25" t="s">
        <v>564</v>
      </c>
      <c r="G756" s="33">
        <v>12</v>
      </c>
      <c r="H756" s="33">
        <v>16</v>
      </c>
      <c r="I756" s="33">
        <v>16</v>
      </c>
      <c r="J756" s="33">
        <v>4</v>
      </c>
      <c r="K756" s="33">
        <v>0</v>
      </c>
      <c r="L756" s="33">
        <v>4</v>
      </c>
    </row>
    <row r="757" spans="1:12">
      <c r="A757" s="25" t="s">
        <v>2796</v>
      </c>
      <c r="B757" s="25" t="s">
        <v>2797</v>
      </c>
      <c r="C757" s="25" t="s">
        <v>1271</v>
      </c>
      <c r="D757" s="25" t="s">
        <v>2798</v>
      </c>
      <c r="E757" s="25" t="s">
        <v>2799</v>
      </c>
      <c r="F757" s="25" t="s">
        <v>1071</v>
      </c>
      <c r="G757" s="33">
        <v>12288</v>
      </c>
      <c r="H757" s="33">
        <v>14826</v>
      </c>
      <c r="I757" s="33">
        <v>14838</v>
      </c>
      <c r="J757" s="33">
        <v>242</v>
      </c>
      <c r="K757" s="33">
        <v>0</v>
      </c>
      <c r="L757" s="33">
        <v>12</v>
      </c>
    </row>
    <row r="758" spans="1:12">
      <c r="A758" s="25" t="s">
        <v>2800</v>
      </c>
      <c r="B758" s="25" t="s">
        <v>2801</v>
      </c>
      <c r="C758" s="25" t="s">
        <v>1146</v>
      </c>
      <c r="D758" s="33">
        <v>128147</v>
      </c>
      <c r="E758" s="33">
        <v>115215</v>
      </c>
      <c r="F758" s="25" t="s">
        <v>564</v>
      </c>
      <c r="G758" s="33">
        <v>24</v>
      </c>
      <c r="H758" s="33">
        <v>47</v>
      </c>
      <c r="I758" s="33">
        <v>47</v>
      </c>
      <c r="J758" s="33">
        <v>23</v>
      </c>
      <c r="K758" s="33">
        <v>0</v>
      </c>
      <c r="L758" s="33">
        <v>23</v>
      </c>
    </row>
    <row r="759" spans="1:12">
      <c r="A759" s="25" t="s">
        <v>2802</v>
      </c>
      <c r="B759" s="25" t="s">
        <v>2803</v>
      </c>
      <c r="C759" s="25" t="s">
        <v>1271</v>
      </c>
      <c r="D759" s="25" t="s">
        <v>2804</v>
      </c>
      <c r="E759" s="25" t="s">
        <v>2805</v>
      </c>
      <c r="F759" s="25" t="s">
        <v>1062</v>
      </c>
      <c r="G759" s="33">
        <v>2618</v>
      </c>
      <c r="H759" s="33">
        <v>2618</v>
      </c>
      <c r="I759" s="33">
        <v>2658</v>
      </c>
      <c r="J759" s="33">
        <v>40</v>
      </c>
      <c r="K759" s="33">
        <v>40</v>
      </c>
      <c r="L759" s="33">
        <v>46</v>
      </c>
    </row>
    <row r="760" spans="1:12">
      <c r="A760" s="25" t="s">
        <v>2806</v>
      </c>
      <c r="B760" s="25" t="s">
        <v>2807</v>
      </c>
      <c r="C760" s="25" t="s">
        <v>1146</v>
      </c>
      <c r="D760" s="33">
        <v>128145</v>
      </c>
      <c r="E760" s="33">
        <v>113998</v>
      </c>
      <c r="F760" s="25" t="s">
        <v>812</v>
      </c>
      <c r="G760" s="33">
        <v>24</v>
      </c>
      <c r="H760" s="33">
        <v>24</v>
      </c>
      <c r="I760" s="33">
        <v>36</v>
      </c>
      <c r="J760" s="33">
        <v>12</v>
      </c>
      <c r="K760" s="33">
        <v>0</v>
      </c>
      <c r="L760" s="33">
        <v>12</v>
      </c>
    </row>
    <row r="761" spans="1:12">
      <c r="A761" s="25" t="s">
        <v>2808</v>
      </c>
      <c r="B761" s="25" t="s">
        <v>2809</v>
      </c>
      <c r="C761" s="25" t="s">
        <v>1146</v>
      </c>
      <c r="D761" s="33">
        <v>128144</v>
      </c>
      <c r="E761" s="33">
        <v>116635</v>
      </c>
      <c r="F761" s="25" t="s">
        <v>58</v>
      </c>
      <c r="G761" s="33">
        <v>12</v>
      </c>
      <c r="H761" s="33">
        <v>12</v>
      </c>
      <c r="I761" s="33">
        <v>24</v>
      </c>
      <c r="J761" s="33">
        <v>12</v>
      </c>
      <c r="K761" s="33">
        <v>2</v>
      </c>
      <c r="L761" s="33">
        <v>12</v>
      </c>
    </row>
    <row r="762" spans="1:12">
      <c r="A762" s="25" t="s">
        <v>2810</v>
      </c>
      <c r="B762" s="25" t="s">
        <v>2811</v>
      </c>
      <c r="C762" s="25" t="s">
        <v>1146</v>
      </c>
      <c r="D762" s="33">
        <v>128143</v>
      </c>
      <c r="E762" s="33">
        <v>113459</v>
      </c>
      <c r="F762" s="25" t="s">
        <v>569</v>
      </c>
      <c r="G762" s="33">
        <v>126</v>
      </c>
      <c r="H762" s="33">
        <v>126</v>
      </c>
      <c r="I762" s="33">
        <v>132</v>
      </c>
      <c r="J762" s="33">
        <v>6</v>
      </c>
      <c r="K762" s="33">
        <v>0</v>
      </c>
      <c r="L762" s="33">
        <v>7</v>
      </c>
    </row>
    <row r="763" spans="1:12">
      <c r="A763" s="25" t="s">
        <v>2812</v>
      </c>
      <c r="B763" s="25" t="s">
        <v>2813</v>
      </c>
      <c r="C763" s="25" t="s">
        <v>1146</v>
      </c>
      <c r="D763" s="33">
        <v>128141</v>
      </c>
      <c r="E763" s="33">
        <v>106420</v>
      </c>
      <c r="F763" s="25" t="s">
        <v>152</v>
      </c>
      <c r="G763" s="33">
        <v>12</v>
      </c>
      <c r="H763" s="33">
        <v>12</v>
      </c>
      <c r="I763" s="33">
        <v>24</v>
      </c>
      <c r="J763" s="33">
        <v>12</v>
      </c>
      <c r="K763" s="33">
        <v>0</v>
      </c>
      <c r="L763" s="33">
        <v>12</v>
      </c>
    </row>
    <row r="764" spans="1:12">
      <c r="A764" s="25" t="s">
        <v>2814</v>
      </c>
      <c r="B764" s="25" t="s">
        <v>2815</v>
      </c>
      <c r="C764" s="25" t="s">
        <v>1146</v>
      </c>
      <c r="D764" s="33">
        <v>128140</v>
      </c>
      <c r="E764" s="33">
        <v>106420</v>
      </c>
      <c r="F764" s="25" t="s">
        <v>152</v>
      </c>
      <c r="G764" s="33">
        <v>12</v>
      </c>
      <c r="H764" s="33">
        <v>12</v>
      </c>
      <c r="I764" s="33">
        <v>24</v>
      </c>
      <c r="J764" s="33">
        <v>12</v>
      </c>
      <c r="K764" s="33">
        <v>0</v>
      </c>
      <c r="L764" s="33">
        <v>12</v>
      </c>
    </row>
    <row r="765" spans="1:12">
      <c r="A765" s="25" t="s">
        <v>2816</v>
      </c>
      <c r="B765" s="25" t="s">
        <v>2817</v>
      </c>
      <c r="C765" s="25" t="s">
        <v>1146</v>
      </c>
      <c r="D765" s="33">
        <v>128139</v>
      </c>
      <c r="E765" s="33">
        <v>116843</v>
      </c>
      <c r="F765" s="25" t="s">
        <v>49</v>
      </c>
      <c r="G765" s="33">
        <v>28</v>
      </c>
      <c r="H765" s="33">
        <v>28</v>
      </c>
      <c r="I765" s="33">
        <v>60</v>
      </c>
      <c r="J765" s="33">
        <v>32</v>
      </c>
      <c r="K765" s="33">
        <v>0</v>
      </c>
      <c r="L765" s="33">
        <v>32</v>
      </c>
    </row>
    <row r="766" spans="1:12">
      <c r="A766" s="25" t="s">
        <v>2818</v>
      </c>
      <c r="B766" s="25" t="s">
        <v>2819</v>
      </c>
      <c r="C766" s="25" t="s">
        <v>1146</v>
      </c>
      <c r="D766" s="33">
        <v>128138</v>
      </c>
      <c r="E766" s="33">
        <v>110244</v>
      </c>
      <c r="F766" s="25" t="s">
        <v>531</v>
      </c>
      <c r="G766" s="33">
        <v>1</v>
      </c>
      <c r="H766" s="33">
        <v>1</v>
      </c>
      <c r="I766" s="33">
        <v>2</v>
      </c>
      <c r="J766" s="33">
        <v>1</v>
      </c>
      <c r="K766" s="33">
        <v>0</v>
      </c>
      <c r="L766" s="33">
        <v>1</v>
      </c>
    </row>
    <row r="767" spans="1:12">
      <c r="A767" s="25" t="s">
        <v>2820</v>
      </c>
      <c r="B767" s="25" t="s">
        <v>2821</v>
      </c>
      <c r="C767" s="25" t="s">
        <v>1146</v>
      </c>
      <c r="D767" s="33">
        <v>128137</v>
      </c>
      <c r="E767" s="33">
        <v>115945</v>
      </c>
      <c r="F767" s="25" t="s">
        <v>106</v>
      </c>
      <c r="G767" s="33">
        <v>84</v>
      </c>
      <c r="H767" s="33">
        <v>84</v>
      </c>
      <c r="I767" s="33">
        <v>96</v>
      </c>
      <c r="J767" s="33">
        <v>12</v>
      </c>
      <c r="K767" s="33">
        <v>0</v>
      </c>
      <c r="L767" s="33">
        <v>12</v>
      </c>
    </row>
    <row r="768" spans="1:12">
      <c r="A768" s="25" t="s">
        <v>2822</v>
      </c>
      <c r="B768" s="25" t="s">
        <v>2823</v>
      </c>
      <c r="C768" s="25" t="s">
        <v>1146</v>
      </c>
      <c r="D768" s="33">
        <v>128128</v>
      </c>
      <c r="E768" s="33">
        <v>113517</v>
      </c>
      <c r="F768" s="25" t="s">
        <v>58</v>
      </c>
      <c r="G768" s="33">
        <v>24</v>
      </c>
      <c r="H768" s="33">
        <v>24</v>
      </c>
      <c r="I768" s="33">
        <v>48</v>
      </c>
      <c r="J768" s="33">
        <v>24</v>
      </c>
      <c r="K768" s="33">
        <v>0</v>
      </c>
      <c r="L768" s="33">
        <v>24</v>
      </c>
    </row>
    <row r="769" spans="1:12">
      <c r="A769" s="25" t="s">
        <v>2824</v>
      </c>
      <c r="B769" s="25" t="s">
        <v>2825</v>
      </c>
      <c r="C769" s="25" t="s">
        <v>1146</v>
      </c>
      <c r="D769" s="33">
        <v>128125</v>
      </c>
      <c r="E769" s="33">
        <v>116630</v>
      </c>
      <c r="F769" s="25" t="s">
        <v>46</v>
      </c>
      <c r="G769" s="33">
        <v>1764</v>
      </c>
      <c r="H769" s="33">
        <v>2016</v>
      </c>
      <c r="I769" s="33">
        <v>2016</v>
      </c>
      <c r="J769" s="33">
        <v>252</v>
      </c>
      <c r="K769" s="33">
        <v>0</v>
      </c>
      <c r="L769" s="33">
        <v>252</v>
      </c>
    </row>
    <row r="770" spans="1:12">
      <c r="A770" s="25" t="s">
        <v>2826</v>
      </c>
      <c r="B770" s="25" t="s">
        <v>2827</v>
      </c>
      <c r="C770" s="25" t="s">
        <v>1146</v>
      </c>
      <c r="D770" s="33">
        <v>128123</v>
      </c>
      <c r="E770" s="33">
        <v>116194</v>
      </c>
      <c r="F770" s="25" t="s">
        <v>558</v>
      </c>
      <c r="G770" s="33">
        <v>120</v>
      </c>
      <c r="H770" s="33">
        <v>120</v>
      </c>
      <c r="I770" s="33">
        <v>146</v>
      </c>
      <c r="J770" s="33">
        <v>26</v>
      </c>
      <c r="K770" s="33">
        <v>0</v>
      </c>
      <c r="L770" s="33">
        <v>26</v>
      </c>
    </row>
    <row r="771" spans="1:12">
      <c r="A771" s="25" t="s">
        <v>2828</v>
      </c>
      <c r="B771" s="25" t="s">
        <v>2829</v>
      </c>
      <c r="C771" s="25" t="s">
        <v>1146</v>
      </c>
      <c r="D771" s="33">
        <v>128121</v>
      </c>
      <c r="E771" s="33">
        <v>115945</v>
      </c>
      <c r="F771" s="25" t="s">
        <v>106</v>
      </c>
      <c r="G771" s="33">
        <v>1692</v>
      </c>
      <c r="H771" s="33">
        <v>1692</v>
      </c>
      <c r="I771" s="33">
        <v>1728</v>
      </c>
      <c r="J771" s="33">
        <v>36</v>
      </c>
      <c r="K771" s="33">
        <v>0</v>
      </c>
      <c r="L771" s="33">
        <v>36</v>
      </c>
    </row>
    <row r="772" spans="1:12">
      <c r="A772" s="25" t="s">
        <v>2830</v>
      </c>
      <c r="B772" s="25" t="s">
        <v>2831</v>
      </c>
      <c r="C772" s="25" t="s">
        <v>1146</v>
      </c>
      <c r="D772" s="33">
        <v>128118</v>
      </c>
      <c r="E772" s="33">
        <v>116386</v>
      </c>
      <c r="F772" s="25" t="s">
        <v>125</v>
      </c>
      <c r="G772" s="33">
        <v>271</v>
      </c>
      <c r="H772" s="33">
        <v>272</v>
      </c>
      <c r="I772" s="33">
        <v>272</v>
      </c>
      <c r="J772" s="33">
        <v>1</v>
      </c>
      <c r="K772" s="33">
        <v>0</v>
      </c>
      <c r="L772" s="33">
        <v>1</v>
      </c>
    </row>
    <row r="773" spans="1:12">
      <c r="A773" s="25" t="s">
        <v>2832</v>
      </c>
      <c r="B773" s="25" t="s">
        <v>2833</v>
      </c>
      <c r="C773" s="25" t="s">
        <v>1146</v>
      </c>
      <c r="D773" s="33">
        <v>128113</v>
      </c>
      <c r="E773" s="33">
        <v>115327</v>
      </c>
      <c r="F773" s="25" t="s">
        <v>214</v>
      </c>
      <c r="G773" s="33">
        <v>7</v>
      </c>
      <c r="H773" s="33">
        <v>7</v>
      </c>
      <c r="I773" s="33">
        <v>11</v>
      </c>
      <c r="J773" s="33">
        <v>4</v>
      </c>
      <c r="K773" s="33">
        <v>0</v>
      </c>
      <c r="L773" s="33">
        <v>4</v>
      </c>
    </row>
    <row r="774" spans="1:12">
      <c r="A774" s="25" t="s">
        <v>2834</v>
      </c>
      <c r="B774" s="25" t="s">
        <v>2835</v>
      </c>
      <c r="C774" s="25" t="s">
        <v>1146</v>
      </c>
      <c r="D774" s="33">
        <v>128112</v>
      </c>
      <c r="E774" s="33">
        <v>116274</v>
      </c>
      <c r="F774" s="25" t="s">
        <v>547</v>
      </c>
      <c r="G774" s="33">
        <v>828</v>
      </c>
      <c r="H774" s="33">
        <v>828</v>
      </c>
      <c r="I774" s="33">
        <v>840</v>
      </c>
      <c r="J774" s="33">
        <v>12</v>
      </c>
      <c r="K774" s="33">
        <v>0</v>
      </c>
      <c r="L774" s="33">
        <v>11</v>
      </c>
    </row>
    <row r="775" spans="1:12">
      <c r="A775" s="25" t="s">
        <v>2836</v>
      </c>
      <c r="B775" s="25" t="s">
        <v>2837</v>
      </c>
      <c r="C775" s="25" t="s">
        <v>1146</v>
      </c>
      <c r="D775" s="33">
        <v>128111</v>
      </c>
      <c r="E775" s="33">
        <v>115327</v>
      </c>
      <c r="F775" s="25" t="s">
        <v>214</v>
      </c>
      <c r="G775" s="33">
        <v>1</v>
      </c>
      <c r="H775" s="33">
        <v>1</v>
      </c>
      <c r="I775" s="33">
        <v>5</v>
      </c>
      <c r="J775" s="33">
        <v>4</v>
      </c>
      <c r="K775" s="33">
        <v>0</v>
      </c>
      <c r="L775" s="33">
        <v>4</v>
      </c>
    </row>
    <row r="776" spans="1:12">
      <c r="A776" s="25" t="s">
        <v>2838</v>
      </c>
      <c r="B776" s="25" t="s">
        <v>2839</v>
      </c>
      <c r="C776" s="25" t="s">
        <v>1146</v>
      </c>
      <c r="D776" s="33">
        <v>128110</v>
      </c>
      <c r="E776" s="33">
        <v>116250</v>
      </c>
      <c r="F776" s="25" t="s">
        <v>57</v>
      </c>
      <c r="G776" s="33">
        <v>348</v>
      </c>
      <c r="H776" s="33">
        <v>348</v>
      </c>
      <c r="I776" s="33">
        <v>360</v>
      </c>
      <c r="J776" s="33">
        <v>12</v>
      </c>
      <c r="K776" s="33">
        <v>11</v>
      </c>
      <c r="L776" s="33">
        <v>12</v>
      </c>
    </row>
    <row r="777" spans="1:12">
      <c r="A777" s="25" t="s">
        <v>2840</v>
      </c>
      <c r="B777" s="25" t="s">
        <v>2841</v>
      </c>
      <c r="C777" s="25" t="s">
        <v>1146</v>
      </c>
      <c r="D777" s="33">
        <v>128109</v>
      </c>
      <c r="E777" s="33">
        <v>115327</v>
      </c>
      <c r="F777" s="25" t="s">
        <v>214</v>
      </c>
      <c r="G777" s="33">
        <v>1</v>
      </c>
      <c r="H777" s="33">
        <v>1</v>
      </c>
      <c r="I777" s="33">
        <v>2</v>
      </c>
      <c r="J777" s="33">
        <v>1</v>
      </c>
      <c r="K777" s="33">
        <v>0</v>
      </c>
      <c r="L777" s="33">
        <v>1</v>
      </c>
    </row>
    <row r="778" spans="1:12">
      <c r="A778" s="25" t="s">
        <v>2842</v>
      </c>
      <c r="B778" s="25" t="s">
        <v>2843</v>
      </c>
      <c r="C778" s="25" t="s">
        <v>1146</v>
      </c>
      <c r="D778" s="33">
        <v>128108</v>
      </c>
      <c r="E778" s="33">
        <v>111744</v>
      </c>
      <c r="F778" s="25" t="s">
        <v>529</v>
      </c>
      <c r="G778" s="33">
        <v>13</v>
      </c>
      <c r="H778" s="33">
        <v>13</v>
      </c>
      <c r="I778" s="33">
        <v>14</v>
      </c>
      <c r="J778" s="33">
        <v>1</v>
      </c>
      <c r="K778" s="33">
        <v>0</v>
      </c>
      <c r="L778" s="33">
        <v>1</v>
      </c>
    </row>
    <row r="779" spans="1:12">
      <c r="A779" s="25" t="s">
        <v>2844</v>
      </c>
      <c r="B779" s="25" t="s">
        <v>2845</v>
      </c>
      <c r="C779" s="25" t="s">
        <v>1146</v>
      </c>
      <c r="D779" s="33">
        <v>128105</v>
      </c>
      <c r="E779" s="33">
        <v>112580</v>
      </c>
      <c r="F779" s="25" t="s">
        <v>818</v>
      </c>
      <c r="G779" s="33">
        <v>30</v>
      </c>
      <c r="H779" s="33">
        <v>0</v>
      </c>
      <c r="I779" s="33">
        <v>58</v>
      </c>
      <c r="J779" s="33">
        <v>28</v>
      </c>
      <c r="K779" s="33">
        <v>0</v>
      </c>
      <c r="L779" s="33">
        <v>58</v>
      </c>
    </row>
    <row r="780" spans="1:12">
      <c r="A780" s="25" t="s">
        <v>2846</v>
      </c>
      <c r="B780" s="25" t="s">
        <v>2847</v>
      </c>
      <c r="C780" s="25" t="s">
        <v>1146</v>
      </c>
      <c r="D780" s="33">
        <v>128104</v>
      </c>
      <c r="E780" s="33">
        <v>116728</v>
      </c>
      <c r="F780" s="25" t="s">
        <v>568</v>
      </c>
      <c r="G780" s="33">
        <v>280</v>
      </c>
      <c r="H780" s="33">
        <v>280</v>
      </c>
      <c r="I780" s="33">
        <v>290</v>
      </c>
      <c r="J780" s="33">
        <v>10</v>
      </c>
      <c r="K780" s="33">
        <v>0</v>
      </c>
      <c r="L780" s="33">
        <v>10</v>
      </c>
    </row>
    <row r="781" spans="1:12">
      <c r="A781" s="25" t="s">
        <v>2848</v>
      </c>
      <c r="B781" s="25" t="s">
        <v>2849</v>
      </c>
      <c r="C781" s="25" t="s">
        <v>1146</v>
      </c>
      <c r="D781" s="33">
        <v>128103</v>
      </c>
      <c r="E781" s="33">
        <v>116250</v>
      </c>
      <c r="F781" s="25" t="s">
        <v>57</v>
      </c>
      <c r="G781" s="33">
        <v>36</v>
      </c>
      <c r="H781" s="33">
        <v>36</v>
      </c>
      <c r="I781" s="33">
        <v>60</v>
      </c>
      <c r="J781" s="33">
        <v>24</v>
      </c>
      <c r="K781" s="33">
        <v>0</v>
      </c>
      <c r="L781" s="33">
        <v>24</v>
      </c>
    </row>
    <row r="782" spans="1:12">
      <c r="A782" s="25" t="s">
        <v>2850</v>
      </c>
      <c r="B782" s="25" t="s">
        <v>2851</v>
      </c>
      <c r="C782" s="25" t="s">
        <v>1146</v>
      </c>
      <c r="D782" s="33">
        <v>128102</v>
      </c>
      <c r="E782" s="33">
        <v>116728</v>
      </c>
      <c r="F782" s="25" t="s">
        <v>568</v>
      </c>
      <c r="G782" s="33">
        <v>139</v>
      </c>
      <c r="H782" s="33">
        <v>139</v>
      </c>
      <c r="I782" s="33">
        <v>140</v>
      </c>
      <c r="J782" s="33">
        <v>1</v>
      </c>
      <c r="K782" s="33">
        <v>0</v>
      </c>
      <c r="L782" s="33">
        <v>1</v>
      </c>
    </row>
    <row r="783" spans="1:12">
      <c r="A783" s="25" t="s">
        <v>2852</v>
      </c>
      <c r="B783" s="25" t="s">
        <v>2853</v>
      </c>
      <c r="C783" s="25" t="s">
        <v>1146</v>
      </c>
      <c r="D783" s="33">
        <v>128101</v>
      </c>
      <c r="E783" s="33">
        <v>115327</v>
      </c>
      <c r="F783" s="25" t="s">
        <v>214</v>
      </c>
      <c r="G783" s="33">
        <v>12</v>
      </c>
      <c r="H783" s="33">
        <v>12</v>
      </c>
      <c r="I783" s="33">
        <v>26</v>
      </c>
      <c r="J783" s="33">
        <v>14</v>
      </c>
      <c r="K783" s="33">
        <v>0</v>
      </c>
      <c r="L783" s="33">
        <v>14</v>
      </c>
    </row>
    <row r="784" spans="1:12">
      <c r="A784" s="25" t="s">
        <v>2854</v>
      </c>
      <c r="B784" s="25" t="s">
        <v>2855</v>
      </c>
      <c r="C784" s="25" t="s">
        <v>1146</v>
      </c>
      <c r="D784" s="33">
        <v>128100</v>
      </c>
      <c r="E784" s="33">
        <v>115327</v>
      </c>
      <c r="F784" s="25" t="s">
        <v>214</v>
      </c>
      <c r="G784" s="33">
        <v>1</v>
      </c>
      <c r="H784" s="33">
        <v>1</v>
      </c>
      <c r="I784" s="33">
        <v>3</v>
      </c>
      <c r="J784" s="33">
        <v>2</v>
      </c>
      <c r="K784" s="33">
        <v>0</v>
      </c>
      <c r="L784" s="33">
        <v>2</v>
      </c>
    </row>
    <row r="785" spans="1:12">
      <c r="A785" s="25" t="s">
        <v>2856</v>
      </c>
      <c r="B785" s="25" t="s">
        <v>2857</v>
      </c>
      <c r="C785" s="25" t="s">
        <v>1146</v>
      </c>
      <c r="D785" s="33">
        <v>128099</v>
      </c>
      <c r="E785" s="33">
        <v>115327</v>
      </c>
      <c r="F785" s="25" t="s">
        <v>214</v>
      </c>
      <c r="G785" s="33">
        <v>3</v>
      </c>
      <c r="H785" s="33">
        <v>3</v>
      </c>
      <c r="I785" s="33">
        <v>4</v>
      </c>
      <c r="J785" s="33">
        <v>1</v>
      </c>
      <c r="K785" s="33">
        <v>0</v>
      </c>
      <c r="L785" s="33">
        <v>1</v>
      </c>
    </row>
    <row r="786" spans="1:12">
      <c r="A786" s="25" t="s">
        <v>2858</v>
      </c>
      <c r="B786" s="25" t="s">
        <v>2859</v>
      </c>
      <c r="C786" s="25" t="s">
        <v>1146</v>
      </c>
      <c r="D786" s="33">
        <v>128097</v>
      </c>
      <c r="E786" s="33">
        <v>115330</v>
      </c>
      <c r="F786" s="25" t="s">
        <v>214</v>
      </c>
      <c r="G786" s="33">
        <v>15</v>
      </c>
      <c r="H786" s="33">
        <v>15</v>
      </c>
      <c r="I786" s="33">
        <v>16</v>
      </c>
      <c r="J786" s="33">
        <v>1</v>
      </c>
      <c r="K786" s="33">
        <v>0</v>
      </c>
      <c r="L786" s="33">
        <v>1</v>
      </c>
    </row>
    <row r="787" spans="1:12">
      <c r="A787" s="25" t="s">
        <v>2860</v>
      </c>
      <c r="B787" s="25" t="s">
        <v>2861</v>
      </c>
      <c r="C787" s="25" t="s">
        <v>1146</v>
      </c>
      <c r="D787" s="33">
        <v>128096</v>
      </c>
      <c r="E787" s="33">
        <v>116070</v>
      </c>
      <c r="F787" s="25" t="s">
        <v>199</v>
      </c>
      <c r="G787" s="33">
        <v>240</v>
      </c>
      <c r="H787" s="33">
        <v>244</v>
      </c>
      <c r="I787" s="33">
        <v>244</v>
      </c>
      <c r="J787" s="33">
        <v>4</v>
      </c>
      <c r="K787" s="33">
        <v>0</v>
      </c>
      <c r="L787" s="33">
        <v>4</v>
      </c>
    </row>
    <row r="788" spans="1:12">
      <c r="A788" s="25" t="s">
        <v>2862</v>
      </c>
      <c r="B788" s="25" t="s">
        <v>2863</v>
      </c>
      <c r="C788" s="25" t="s">
        <v>1146</v>
      </c>
      <c r="D788" s="33">
        <v>128095</v>
      </c>
      <c r="E788" s="33">
        <v>116728</v>
      </c>
      <c r="F788" s="25" t="s">
        <v>568</v>
      </c>
      <c r="G788" s="33">
        <v>26</v>
      </c>
      <c r="H788" s="33">
        <v>26</v>
      </c>
      <c r="I788" s="33">
        <v>29</v>
      </c>
      <c r="J788" s="33">
        <v>3</v>
      </c>
      <c r="K788" s="33">
        <v>0</v>
      </c>
      <c r="L788" s="33">
        <v>3</v>
      </c>
    </row>
    <row r="789" spans="1:12">
      <c r="A789" s="25" t="s">
        <v>2864</v>
      </c>
      <c r="B789" s="25" t="s">
        <v>2865</v>
      </c>
      <c r="C789" s="25" t="s">
        <v>1146</v>
      </c>
      <c r="D789" s="33">
        <v>128094</v>
      </c>
      <c r="E789" s="33">
        <v>116274</v>
      </c>
      <c r="F789" s="25" t="s">
        <v>547</v>
      </c>
      <c r="G789" s="33">
        <v>456</v>
      </c>
      <c r="H789" s="33">
        <v>456</v>
      </c>
      <c r="I789" s="33">
        <v>468</v>
      </c>
      <c r="J789" s="33">
        <v>12</v>
      </c>
      <c r="K789" s="33">
        <v>0</v>
      </c>
      <c r="L789" s="33">
        <v>12</v>
      </c>
    </row>
    <row r="790" spans="1:12">
      <c r="A790" s="25" t="s">
        <v>2866</v>
      </c>
      <c r="B790" s="25" t="s">
        <v>2867</v>
      </c>
      <c r="C790" s="25" t="s">
        <v>1146</v>
      </c>
      <c r="D790" s="33">
        <v>128092</v>
      </c>
      <c r="E790" s="33">
        <v>115519</v>
      </c>
      <c r="F790" s="25" t="s">
        <v>568</v>
      </c>
      <c r="G790" s="33">
        <v>24</v>
      </c>
      <c r="H790" s="33">
        <v>24</v>
      </c>
      <c r="I790" s="33">
        <v>25</v>
      </c>
      <c r="J790" s="33">
        <v>1</v>
      </c>
      <c r="K790" s="33">
        <v>0</v>
      </c>
      <c r="L790" s="33">
        <v>1</v>
      </c>
    </row>
    <row r="791" spans="1:12">
      <c r="A791" s="25" t="s">
        <v>2868</v>
      </c>
      <c r="B791" s="25" t="s">
        <v>2869</v>
      </c>
      <c r="C791" s="25" t="s">
        <v>1146</v>
      </c>
      <c r="D791" s="33">
        <v>128091</v>
      </c>
      <c r="E791" s="33">
        <v>115327</v>
      </c>
      <c r="F791" s="25" t="s">
        <v>214</v>
      </c>
      <c r="G791" s="33">
        <v>8</v>
      </c>
      <c r="H791" s="33">
        <v>8</v>
      </c>
      <c r="I791" s="33">
        <v>9</v>
      </c>
      <c r="J791" s="33">
        <v>1</v>
      </c>
      <c r="K791" s="33">
        <v>0</v>
      </c>
      <c r="L791" s="33">
        <v>7</v>
      </c>
    </row>
    <row r="792" spans="1:12">
      <c r="A792" s="25" t="s">
        <v>2870</v>
      </c>
      <c r="B792" s="25" t="s">
        <v>2871</v>
      </c>
      <c r="C792" s="25" t="s">
        <v>1146</v>
      </c>
      <c r="D792" s="33">
        <v>128090</v>
      </c>
      <c r="E792" s="33">
        <v>116728</v>
      </c>
      <c r="F792" s="25" t="s">
        <v>568</v>
      </c>
      <c r="G792" s="33">
        <v>88</v>
      </c>
      <c r="H792" s="33">
        <v>88</v>
      </c>
      <c r="I792" s="33">
        <v>89</v>
      </c>
      <c r="J792" s="33">
        <v>1</v>
      </c>
      <c r="K792" s="33">
        <v>0</v>
      </c>
      <c r="L792" s="33">
        <v>2</v>
      </c>
    </row>
    <row r="793" spans="1:12">
      <c r="A793" s="25" t="s">
        <v>2872</v>
      </c>
      <c r="B793" s="25" t="s">
        <v>2873</v>
      </c>
      <c r="C793" s="25" t="s">
        <v>1146</v>
      </c>
      <c r="D793" s="33">
        <v>128088</v>
      </c>
      <c r="E793" s="33">
        <v>116728</v>
      </c>
      <c r="F793" s="25" t="s">
        <v>568</v>
      </c>
      <c r="G793" s="33">
        <v>468</v>
      </c>
      <c r="H793" s="33">
        <v>468</v>
      </c>
      <c r="I793" s="33">
        <v>479</v>
      </c>
      <c r="J793" s="33">
        <v>11</v>
      </c>
      <c r="K793" s="33">
        <v>0</v>
      </c>
      <c r="L793" s="33">
        <v>11</v>
      </c>
    </row>
    <row r="794" spans="1:12">
      <c r="A794" s="25" t="s">
        <v>2874</v>
      </c>
      <c r="B794" s="25" t="s">
        <v>2875</v>
      </c>
      <c r="C794" s="25" t="s">
        <v>1146</v>
      </c>
      <c r="D794" s="33">
        <v>128086</v>
      </c>
      <c r="E794" s="33">
        <v>116250</v>
      </c>
      <c r="F794" s="25" t="s">
        <v>57</v>
      </c>
      <c r="G794" s="33">
        <v>1116</v>
      </c>
      <c r="H794" s="33">
        <v>1116</v>
      </c>
      <c r="I794" s="33">
        <v>1152</v>
      </c>
      <c r="J794" s="33">
        <v>36</v>
      </c>
      <c r="K794" s="33">
        <v>0</v>
      </c>
      <c r="L794" s="33">
        <v>36</v>
      </c>
    </row>
    <row r="795" spans="1:12">
      <c r="A795" s="25" t="s">
        <v>2876</v>
      </c>
      <c r="B795" s="25" t="s">
        <v>2877</v>
      </c>
      <c r="C795" s="25" t="s">
        <v>1271</v>
      </c>
      <c r="D795" s="25" t="s">
        <v>2878</v>
      </c>
      <c r="E795" s="25" t="s">
        <v>2879</v>
      </c>
      <c r="F795" s="25" t="s">
        <v>1119</v>
      </c>
      <c r="G795" s="33">
        <v>14112</v>
      </c>
      <c r="H795" s="33">
        <v>14112</v>
      </c>
      <c r="I795" s="33">
        <v>14132</v>
      </c>
      <c r="J795" s="33">
        <v>20</v>
      </c>
      <c r="K795" s="33">
        <v>0</v>
      </c>
      <c r="L795" s="33">
        <v>12</v>
      </c>
    </row>
    <row r="796" spans="1:12">
      <c r="A796" s="25" t="s">
        <v>2880</v>
      </c>
      <c r="B796" s="25" t="s">
        <v>2881</v>
      </c>
      <c r="C796" s="25" t="s">
        <v>1146</v>
      </c>
      <c r="D796" s="33">
        <v>128083</v>
      </c>
      <c r="E796" s="33">
        <v>116728</v>
      </c>
      <c r="F796" s="25" t="s">
        <v>568</v>
      </c>
      <c r="G796" s="33">
        <v>32</v>
      </c>
      <c r="H796" s="33">
        <v>32</v>
      </c>
      <c r="I796" s="33">
        <v>34</v>
      </c>
      <c r="J796" s="33">
        <v>2</v>
      </c>
      <c r="K796" s="33">
        <v>0</v>
      </c>
      <c r="L796" s="33">
        <v>2</v>
      </c>
    </row>
    <row r="797" spans="1:12">
      <c r="A797" s="25" t="s">
        <v>2882</v>
      </c>
      <c r="B797" s="25" t="s">
        <v>2883</v>
      </c>
      <c r="C797" s="25" t="s">
        <v>1146</v>
      </c>
      <c r="D797" s="33">
        <v>128082</v>
      </c>
      <c r="E797" s="33">
        <v>115327</v>
      </c>
      <c r="F797" s="25" t="s">
        <v>214</v>
      </c>
      <c r="G797" s="33">
        <v>28</v>
      </c>
      <c r="H797" s="33">
        <v>28</v>
      </c>
      <c r="I797" s="33">
        <v>40</v>
      </c>
      <c r="J797" s="33">
        <v>12</v>
      </c>
      <c r="K797" s="33">
        <v>0</v>
      </c>
      <c r="L797" s="33">
        <v>12</v>
      </c>
    </row>
    <row r="798" spans="1:12">
      <c r="A798" s="25" t="s">
        <v>2884</v>
      </c>
      <c r="B798" s="25" t="s">
        <v>2885</v>
      </c>
      <c r="C798" s="25" t="s">
        <v>1146</v>
      </c>
      <c r="D798" s="33">
        <v>128081</v>
      </c>
      <c r="E798" s="33">
        <v>108707</v>
      </c>
      <c r="F798" s="25" t="s">
        <v>38</v>
      </c>
      <c r="G798" s="33">
        <v>840</v>
      </c>
      <c r="H798" s="33">
        <v>840</v>
      </c>
      <c r="I798" s="33">
        <v>846</v>
      </c>
      <c r="J798" s="33">
        <v>6</v>
      </c>
      <c r="K798" s="33">
        <v>0</v>
      </c>
      <c r="L798" s="33">
        <v>6</v>
      </c>
    </row>
    <row r="799" spans="1:12">
      <c r="A799" s="25" t="s">
        <v>2886</v>
      </c>
      <c r="B799" s="25" t="s">
        <v>2887</v>
      </c>
      <c r="C799" s="25" t="s">
        <v>1146</v>
      </c>
      <c r="D799" s="33">
        <v>128080</v>
      </c>
      <c r="E799" s="33">
        <v>116728</v>
      </c>
      <c r="F799" s="25" t="s">
        <v>568</v>
      </c>
      <c r="G799" s="33">
        <v>87</v>
      </c>
      <c r="H799" s="33">
        <v>87</v>
      </c>
      <c r="I799" s="33">
        <v>88</v>
      </c>
      <c r="J799" s="33">
        <v>1</v>
      </c>
      <c r="K799" s="33">
        <v>0</v>
      </c>
      <c r="L799" s="33">
        <v>1</v>
      </c>
    </row>
    <row r="800" spans="1:12">
      <c r="A800" s="25" t="s">
        <v>2888</v>
      </c>
      <c r="B800" s="25" t="s">
        <v>2889</v>
      </c>
      <c r="C800" s="25" t="s">
        <v>1146</v>
      </c>
      <c r="D800" s="33">
        <v>128068</v>
      </c>
      <c r="E800" s="33">
        <v>114520</v>
      </c>
      <c r="F800" s="25" t="s">
        <v>214</v>
      </c>
      <c r="G800" s="33">
        <v>5</v>
      </c>
      <c r="H800" s="33">
        <v>5</v>
      </c>
      <c r="I800" s="33">
        <v>6</v>
      </c>
      <c r="J800" s="33">
        <v>1</v>
      </c>
      <c r="K800" s="33">
        <v>0</v>
      </c>
      <c r="L800" s="33">
        <v>1</v>
      </c>
    </row>
    <row r="801" spans="1:12">
      <c r="A801" s="25" t="s">
        <v>2890</v>
      </c>
      <c r="B801" s="25" t="s">
        <v>2891</v>
      </c>
      <c r="C801" s="25" t="s">
        <v>1146</v>
      </c>
      <c r="D801" s="33">
        <v>128064</v>
      </c>
      <c r="E801" s="33">
        <v>114520</v>
      </c>
      <c r="F801" s="25" t="s">
        <v>214</v>
      </c>
      <c r="G801" s="33">
        <v>6</v>
      </c>
      <c r="H801" s="33">
        <v>6</v>
      </c>
      <c r="I801" s="33">
        <v>10</v>
      </c>
      <c r="J801" s="33">
        <v>4</v>
      </c>
      <c r="K801" s="33">
        <v>0</v>
      </c>
      <c r="L801" s="33">
        <v>4</v>
      </c>
    </row>
    <row r="802" spans="1:12">
      <c r="A802" s="25" t="s">
        <v>2892</v>
      </c>
      <c r="B802" s="25" t="s">
        <v>2893</v>
      </c>
      <c r="C802" s="25" t="s">
        <v>1146</v>
      </c>
      <c r="D802" s="33">
        <v>128062</v>
      </c>
      <c r="E802" s="33">
        <v>115330</v>
      </c>
      <c r="F802" s="25" t="s">
        <v>214</v>
      </c>
      <c r="G802" s="33">
        <v>8</v>
      </c>
      <c r="H802" s="33">
        <v>8</v>
      </c>
      <c r="I802" s="33">
        <v>10</v>
      </c>
      <c r="J802" s="33">
        <v>2</v>
      </c>
      <c r="K802" s="33">
        <v>0</v>
      </c>
      <c r="L802" s="33">
        <v>2</v>
      </c>
    </row>
    <row r="803" spans="1:12">
      <c r="A803" s="25" t="s">
        <v>2894</v>
      </c>
      <c r="B803" s="25" t="s">
        <v>2895</v>
      </c>
      <c r="C803" s="25" t="s">
        <v>1146</v>
      </c>
      <c r="D803" s="33">
        <v>128061</v>
      </c>
      <c r="E803" s="33">
        <v>116194</v>
      </c>
      <c r="F803" s="25" t="s">
        <v>558</v>
      </c>
      <c r="G803" s="33">
        <v>180</v>
      </c>
      <c r="H803" s="33">
        <v>180</v>
      </c>
      <c r="I803" s="33">
        <v>181</v>
      </c>
      <c r="J803" s="33">
        <v>1</v>
      </c>
      <c r="K803" s="33">
        <v>0</v>
      </c>
      <c r="L803" s="33">
        <v>1</v>
      </c>
    </row>
    <row r="804" spans="1:12">
      <c r="A804" s="25" t="s">
        <v>2896</v>
      </c>
      <c r="B804" s="25" t="s">
        <v>2897</v>
      </c>
      <c r="C804" s="25" t="s">
        <v>1146</v>
      </c>
      <c r="D804" s="33">
        <v>128060</v>
      </c>
      <c r="E804" s="33">
        <v>114520</v>
      </c>
      <c r="F804" s="25" t="s">
        <v>214</v>
      </c>
      <c r="G804" s="33">
        <v>4</v>
      </c>
      <c r="H804" s="33">
        <v>4</v>
      </c>
      <c r="I804" s="33">
        <v>8</v>
      </c>
      <c r="J804" s="33">
        <v>4</v>
      </c>
      <c r="K804" s="33">
        <v>0</v>
      </c>
      <c r="L804" s="33">
        <v>4</v>
      </c>
    </row>
    <row r="805" spans="1:12">
      <c r="A805" s="25" t="s">
        <v>2898</v>
      </c>
      <c r="B805" s="25" t="s">
        <v>2899</v>
      </c>
      <c r="C805" s="25" t="s">
        <v>1146</v>
      </c>
      <c r="D805" s="33">
        <v>128059</v>
      </c>
      <c r="E805" s="33">
        <v>116343</v>
      </c>
      <c r="F805" s="25" t="s">
        <v>92</v>
      </c>
      <c r="G805" s="33">
        <v>144</v>
      </c>
      <c r="H805" s="33">
        <v>144</v>
      </c>
      <c r="I805" s="33">
        <v>147</v>
      </c>
      <c r="J805" s="33">
        <v>3</v>
      </c>
      <c r="K805" s="33">
        <v>1</v>
      </c>
      <c r="L805" s="33">
        <v>3</v>
      </c>
    </row>
    <row r="806" spans="1:12">
      <c r="A806" s="25" t="s">
        <v>2900</v>
      </c>
      <c r="B806" s="25" t="s">
        <v>2901</v>
      </c>
      <c r="C806" s="25" t="s">
        <v>1146</v>
      </c>
      <c r="D806" s="33">
        <v>128054</v>
      </c>
      <c r="E806" s="33">
        <v>116728</v>
      </c>
      <c r="F806" s="25" t="s">
        <v>568</v>
      </c>
      <c r="G806" s="33">
        <v>73</v>
      </c>
      <c r="H806" s="33">
        <v>73</v>
      </c>
      <c r="I806" s="33">
        <v>75</v>
      </c>
      <c r="J806" s="33">
        <v>2</v>
      </c>
      <c r="K806" s="33">
        <v>0</v>
      </c>
      <c r="L806" s="33">
        <v>2</v>
      </c>
    </row>
    <row r="807" spans="1:12">
      <c r="A807" s="25" t="s">
        <v>2902</v>
      </c>
      <c r="B807" s="25" t="s">
        <v>2903</v>
      </c>
      <c r="C807" s="25" t="s">
        <v>1146</v>
      </c>
      <c r="D807" s="33">
        <v>128053</v>
      </c>
      <c r="E807" s="33">
        <v>116392</v>
      </c>
      <c r="F807" s="25" t="s">
        <v>513</v>
      </c>
      <c r="G807" s="33">
        <v>24</v>
      </c>
      <c r="H807" s="33">
        <v>24</v>
      </c>
      <c r="I807" s="33">
        <v>36</v>
      </c>
      <c r="J807" s="33">
        <v>12</v>
      </c>
      <c r="K807" s="33">
        <v>0</v>
      </c>
      <c r="L807" s="33">
        <v>12</v>
      </c>
    </row>
    <row r="808" spans="1:12">
      <c r="A808" s="25" t="s">
        <v>2904</v>
      </c>
      <c r="B808" s="25" t="s">
        <v>2905</v>
      </c>
      <c r="C808" s="25" t="s">
        <v>1146</v>
      </c>
      <c r="D808" s="33">
        <v>128041</v>
      </c>
      <c r="E808" s="33">
        <v>116728</v>
      </c>
      <c r="F808" s="25" t="s">
        <v>568</v>
      </c>
      <c r="G808" s="33">
        <v>22</v>
      </c>
      <c r="H808" s="33">
        <v>22</v>
      </c>
      <c r="I808" s="33">
        <v>24</v>
      </c>
      <c r="J808" s="33">
        <v>2</v>
      </c>
      <c r="K808" s="33">
        <v>0</v>
      </c>
      <c r="L808" s="33">
        <v>2</v>
      </c>
    </row>
    <row r="809" spans="1:12">
      <c r="A809" s="25" t="s">
        <v>2906</v>
      </c>
      <c r="B809" s="25" t="s">
        <v>2907</v>
      </c>
      <c r="C809" s="25" t="s">
        <v>1271</v>
      </c>
      <c r="D809" s="25" t="s">
        <v>2908</v>
      </c>
      <c r="E809" s="25" t="s">
        <v>2909</v>
      </c>
      <c r="F809" s="25" t="s">
        <v>1062</v>
      </c>
      <c r="G809" s="33">
        <v>378</v>
      </c>
      <c r="H809" s="33">
        <v>378</v>
      </c>
      <c r="I809" s="33">
        <v>672</v>
      </c>
      <c r="J809" s="33">
        <v>294</v>
      </c>
      <c r="K809" s="33">
        <v>112</v>
      </c>
      <c r="L809" s="33">
        <v>289</v>
      </c>
    </row>
    <row r="810" spans="1:12">
      <c r="A810" s="25" t="s">
        <v>2910</v>
      </c>
      <c r="B810" s="25" t="s">
        <v>2911</v>
      </c>
      <c r="C810" s="25" t="s">
        <v>1146</v>
      </c>
      <c r="D810" s="33">
        <v>128038</v>
      </c>
      <c r="E810" s="33">
        <v>114278</v>
      </c>
      <c r="F810" s="25" t="s">
        <v>558</v>
      </c>
      <c r="G810" s="33">
        <v>30</v>
      </c>
      <c r="H810" s="33">
        <v>30</v>
      </c>
      <c r="I810" s="33">
        <v>60</v>
      </c>
      <c r="J810" s="33">
        <v>30</v>
      </c>
      <c r="K810" s="33">
        <v>0</v>
      </c>
      <c r="L810" s="33">
        <v>30</v>
      </c>
    </row>
    <row r="811" spans="1:12">
      <c r="A811" s="25" t="s">
        <v>2912</v>
      </c>
      <c r="B811" s="25" t="s">
        <v>2913</v>
      </c>
      <c r="C811" s="25" t="s">
        <v>1146</v>
      </c>
      <c r="D811" s="33">
        <v>128037</v>
      </c>
      <c r="E811" s="33">
        <v>115993</v>
      </c>
      <c r="F811" s="25" t="s">
        <v>78</v>
      </c>
      <c r="G811" s="33">
        <v>312</v>
      </c>
      <c r="H811" s="33">
        <v>324</v>
      </c>
      <c r="I811" s="33">
        <v>324</v>
      </c>
      <c r="J811" s="33">
        <v>12</v>
      </c>
      <c r="K811" s="33">
        <v>0</v>
      </c>
      <c r="L811" s="33">
        <v>12</v>
      </c>
    </row>
    <row r="812" spans="1:12">
      <c r="A812" s="25" t="s">
        <v>2914</v>
      </c>
      <c r="B812" s="25" t="s">
        <v>2915</v>
      </c>
      <c r="C812" s="25" t="s">
        <v>1146</v>
      </c>
      <c r="D812" s="33">
        <v>128036</v>
      </c>
      <c r="E812" s="33">
        <v>117819</v>
      </c>
      <c r="F812" s="25" t="s">
        <v>38</v>
      </c>
      <c r="G812" s="33">
        <v>533</v>
      </c>
      <c r="H812" s="33">
        <v>533</v>
      </c>
      <c r="I812" s="33">
        <v>816</v>
      </c>
      <c r="J812" s="33">
        <v>283</v>
      </c>
      <c r="K812" s="33">
        <v>107</v>
      </c>
      <c r="L812" s="33">
        <v>283</v>
      </c>
    </row>
    <row r="813" spans="1:12">
      <c r="A813" s="25" t="s">
        <v>2916</v>
      </c>
      <c r="B813" s="25" t="s">
        <v>2917</v>
      </c>
      <c r="C813" s="25" t="s">
        <v>1146</v>
      </c>
      <c r="D813" s="33">
        <v>128035</v>
      </c>
      <c r="E813" s="33">
        <v>115804</v>
      </c>
      <c r="F813" s="25" t="s">
        <v>141</v>
      </c>
      <c r="G813" s="33">
        <v>12</v>
      </c>
      <c r="H813" s="33">
        <v>12</v>
      </c>
      <c r="I813" s="33">
        <v>36</v>
      </c>
      <c r="J813" s="33">
        <v>24</v>
      </c>
      <c r="K813" s="33">
        <v>0</v>
      </c>
      <c r="L813" s="33">
        <v>12</v>
      </c>
    </row>
    <row r="814" spans="1:12">
      <c r="A814" s="25" t="s">
        <v>2918</v>
      </c>
      <c r="B814" s="25" t="s">
        <v>2919</v>
      </c>
      <c r="C814" s="25" t="s">
        <v>1768</v>
      </c>
      <c r="D814" s="25" t="s">
        <v>2920</v>
      </c>
      <c r="E814" s="25" t="s">
        <v>2921</v>
      </c>
      <c r="F814" s="25" t="s">
        <v>1057</v>
      </c>
      <c r="G814" s="33">
        <v>6720</v>
      </c>
      <c r="H814" s="33">
        <v>7809</v>
      </c>
      <c r="I814" s="33">
        <v>9557</v>
      </c>
      <c r="J814" s="33">
        <v>2837</v>
      </c>
      <c r="K814" s="33">
        <v>1161</v>
      </c>
      <c r="L814" s="33">
        <v>1833</v>
      </c>
    </row>
    <row r="815" spans="1:12">
      <c r="A815" s="25" t="s">
        <v>2922</v>
      </c>
      <c r="B815" s="25" t="s">
        <v>2923</v>
      </c>
      <c r="C815" s="25" t="s">
        <v>1146</v>
      </c>
      <c r="D815" s="33">
        <v>128033</v>
      </c>
      <c r="E815" s="33">
        <v>117465</v>
      </c>
      <c r="F815" s="25" t="s">
        <v>61</v>
      </c>
      <c r="G815" s="33">
        <v>2136</v>
      </c>
      <c r="H815" s="33">
        <v>2136</v>
      </c>
      <c r="I815" s="33">
        <v>2139</v>
      </c>
      <c r="J815" s="33">
        <v>3</v>
      </c>
      <c r="K815" s="33">
        <v>0</v>
      </c>
      <c r="L815" s="33">
        <v>3</v>
      </c>
    </row>
    <row r="816" spans="1:12">
      <c r="A816" s="25" t="s">
        <v>2924</v>
      </c>
      <c r="B816" s="25" t="s">
        <v>2925</v>
      </c>
      <c r="C816" s="25" t="s">
        <v>1146</v>
      </c>
      <c r="D816" s="33">
        <v>128031</v>
      </c>
      <c r="E816" s="33">
        <v>112358</v>
      </c>
      <c r="F816" s="25" t="s">
        <v>524</v>
      </c>
      <c r="G816" s="33">
        <v>12</v>
      </c>
      <c r="H816" s="33">
        <v>0</v>
      </c>
      <c r="I816" s="33">
        <v>36</v>
      </c>
      <c r="J816" s="33">
        <v>24</v>
      </c>
      <c r="K816" s="33">
        <v>0</v>
      </c>
      <c r="L816" s="33">
        <v>36</v>
      </c>
    </row>
    <row r="817" spans="1:12">
      <c r="A817" s="25" t="s">
        <v>2926</v>
      </c>
      <c r="B817" s="25" t="s">
        <v>2927</v>
      </c>
      <c r="C817" s="25" t="s">
        <v>1146</v>
      </c>
      <c r="D817" s="33">
        <v>128030</v>
      </c>
      <c r="E817" s="33">
        <v>117271</v>
      </c>
      <c r="F817" s="25" t="s">
        <v>107</v>
      </c>
      <c r="G817" s="33">
        <v>150</v>
      </c>
      <c r="H817" s="33">
        <v>150</v>
      </c>
      <c r="I817" s="33">
        <v>155</v>
      </c>
      <c r="J817" s="33">
        <v>5</v>
      </c>
      <c r="K817" s="33">
        <v>0</v>
      </c>
      <c r="L817" s="33">
        <v>5</v>
      </c>
    </row>
    <row r="818" spans="1:12">
      <c r="A818" s="25" t="s">
        <v>2928</v>
      </c>
      <c r="B818" s="25" t="s">
        <v>2929</v>
      </c>
      <c r="C818" s="25" t="s">
        <v>1146</v>
      </c>
      <c r="D818" s="33">
        <v>128025</v>
      </c>
      <c r="E818" s="33">
        <v>115993</v>
      </c>
      <c r="F818" s="25" t="s">
        <v>78</v>
      </c>
      <c r="G818" s="33">
        <v>252</v>
      </c>
      <c r="H818" s="33">
        <v>265</v>
      </c>
      <c r="I818" s="33">
        <v>265</v>
      </c>
      <c r="J818" s="33">
        <v>13</v>
      </c>
      <c r="K818" s="33">
        <v>0</v>
      </c>
      <c r="L818" s="33">
        <v>13</v>
      </c>
    </row>
    <row r="819" spans="1:12">
      <c r="A819" s="25" t="s">
        <v>2930</v>
      </c>
      <c r="B819" s="25" t="s">
        <v>2931</v>
      </c>
      <c r="C819" s="25" t="s">
        <v>1271</v>
      </c>
      <c r="D819" s="25" t="s">
        <v>2932</v>
      </c>
      <c r="E819" s="25" t="s">
        <v>2332</v>
      </c>
      <c r="F819" s="25" t="s">
        <v>1070</v>
      </c>
      <c r="G819" s="33">
        <v>27</v>
      </c>
      <c r="H819" s="33">
        <v>27</v>
      </c>
      <c r="I819" s="33">
        <v>46</v>
      </c>
      <c r="J819" s="33">
        <v>19</v>
      </c>
      <c r="K819" s="33">
        <v>0</v>
      </c>
      <c r="L819" s="33">
        <v>19</v>
      </c>
    </row>
    <row r="820" spans="1:12">
      <c r="A820" s="25" t="s">
        <v>2933</v>
      </c>
      <c r="B820" s="25" t="s">
        <v>2934</v>
      </c>
      <c r="C820" s="25" t="s">
        <v>1768</v>
      </c>
      <c r="D820" s="25" t="s">
        <v>2935</v>
      </c>
      <c r="E820" s="25" t="s">
        <v>2332</v>
      </c>
      <c r="F820" s="25" t="s">
        <v>1070</v>
      </c>
      <c r="G820" s="33">
        <v>9</v>
      </c>
      <c r="H820" s="33">
        <v>9</v>
      </c>
      <c r="I820" s="33">
        <v>16</v>
      </c>
      <c r="J820" s="33">
        <v>7</v>
      </c>
      <c r="K820" s="33">
        <v>0</v>
      </c>
      <c r="L820" s="33">
        <v>7</v>
      </c>
    </row>
    <row r="821" spans="1:12">
      <c r="A821" s="25" t="s">
        <v>2936</v>
      </c>
      <c r="B821" s="25" t="s">
        <v>2937</v>
      </c>
      <c r="C821" s="25" t="s">
        <v>1271</v>
      </c>
      <c r="D821" s="25" t="s">
        <v>2938</v>
      </c>
      <c r="E821" s="25" t="s">
        <v>2805</v>
      </c>
      <c r="F821" s="25" t="s">
        <v>1062</v>
      </c>
      <c r="G821" s="33">
        <v>252</v>
      </c>
      <c r="H821" s="33">
        <v>252</v>
      </c>
      <c r="I821" s="33">
        <v>1224</v>
      </c>
      <c r="J821" s="33">
        <v>972</v>
      </c>
      <c r="K821" s="33">
        <v>0</v>
      </c>
      <c r="L821" s="33">
        <v>1044</v>
      </c>
    </row>
    <row r="822" spans="1:12">
      <c r="A822" s="25" t="s">
        <v>2939</v>
      </c>
      <c r="B822" s="25" t="s">
        <v>2940</v>
      </c>
      <c r="C822" s="25" t="s">
        <v>1146</v>
      </c>
      <c r="D822" s="33">
        <v>128017</v>
      </c>
      <c r="E822" s="33">
        <v>115215</v>
      </c>
      <c r="F822" s="25" t="s">
        <v>564</v>
      </c>
      <c r="G822" s="33">
        <v>18</v>
      </c>
      <c r="H822" s="33">
        <v>36</v>
      </c>
      <c r="I822" s="33">
        <v>36</v>
      </c>
      <c r="J822" s="33">
        <v>18</v>
      </c>
      <c r="K822" s="33">
        <v>0</v>
      </c>
      <c r="L822" s="33">
        <v>18</v>
      </c>
    </row>
    <row r="823" spans="1:12">
      <c r="A823" s="25" t="s">
        <v>2941</v>
      </c>
      <c r="B823" s="25" t="s">
        <v>2942</v>
      </c>
      <c r="C823" s="25" t="s">
        <v>1146</v>
      </c>
      <c r="D823" s="33">
        <v>128015</v>
      </c>
      <c r="E823" s="33">
        <v>116524</v>
      </c>
      <c r="F823" s="25" t="s">
        <v>81</v>
      </c>
      <c r="G823" s="33">
        <v>12</v>
      </c>
      <c r="H823" s="33">
        <v>12</v>
      </c>
      <c r="I823" s="33">
        <v>24</v>
      </c>
      <c r="J823" s="33">
        <v>12</v>
      </c>
      <c r="K823" s="33">
        <v>0</v>
      </c>
      <c r="L823" s="33">
        <v>12</v>
      </c>
    </row>
    <row r="824" spans="1:12">
      <c r="A824" s="25" t="s">
        <v>2943</v>
      </c>
      <c r="B824" s="25" t="s">
        <v>2944</v>
      </c>
      <c r="C824" s="25" t="s">
        <v>1146</v>
      </c>
      <c r="D824" s="33">
        <v>128013</v>
      </c>
      <c r="E824" s="33">
        <v>116525</v>
      </c>
      <c r="F824" s="25" t="s">
        <v>81</v>
      </c>
      <c r="G824" s="33">
        <v>24</v>
      </c>
      <c r="H824" s="33">
        <v>24</v>
      </c>
      <c r="I824" s="33">
        <v>48</v>
      </c>
      <c r="J824" s="33">
        <v>24</v>
      </c>
      <c r="K824" s="33">
        <v>0</v>
      </c>
      <c r="L824" s="33">
        <v>24</v>
      </c>
    </row>
    <row r="825" spans="1:12">
      <c r="A825" s="25" t="s">
        <v>2945</v>
      </c>
      <c r="B825" s="25" t="s">
        <v>2946</v>
      </c>
      <c r="C825" s="25" t="s">
        <v>1146</v>
      </c>
      <c r="D825" s="33">
        <v>128010</v>
      </c>
      <c r="E825" s="33">
        <v>116397</v>
      </c>
      <c r="F825" s="25" t="s">
        <v>137</v>
      </c>
      <c r="G825" s="33">
        <v>51</v>
      </c>
      <c r="H825" s="33">
        <v>51</v>
      </c>
      <c r="I825" s="33">
        <v>57</v>
      </c>
      <c r="J825" s="33">
        <v>6</v>
      </c>
      <c r="K825" s="33">
        <v>0</v>
      </c>
      <c r="L825" s="33">
        <v>6</v>
      </c>
    </row>
    <row r="826" spans="1:12">
      <c r="A826" s="25" t="s">
        <v>2947</v>
      </c>
      <c r="B826" s="25" t="s">
        <v>2948</v>
      </c>
      <c r="C826" s="25" t="s">
        <v>1146</v>
      </c>
      <c r="D826" s="33">
        <v>128009</v>
      </c>
      <c r="E826" s="33">
        <v>115993</v>
      </c>
      <c r="F826" s="25" t="s">
        <v>78</v>
      </c>
      <c r="G826" s="33">
        <v>216</v>
      </c>
      <c r="H826" s="33">
        <v>264</v>
      </c>
      <c r="I826" s="33">
        <v>264</v>
      </c>
      <c r="J826" s="33">
        <v>48</v>
      </c>
      <c r="K826" s="33">
        <v>0</v>
      </c>
      <c r="L826" s="33">
        <v>24</v>
      </c>
    </row>
    <row r="827" spans="1:12">
      <c r="A827" s="25" t="s">
        <v>2949</v>
      </c>
      <c r="B827" s="25" t="s">
        <v>2950</v>
      </c>
      <c r="C827" s="25" t="s">
        <v>1146</v>
      </c>
      <c r="D827" s="33">
        <v>128004</v>
      </c>
      <c r="E827" s="33">
        <v>116902</v>
      </c>
      <c r="F827" s="25" t="s">
        <v>563</v>
      </c>
      <c r="G827" s="33">
        <v>48</v>
      </c>
      <c r="H827" s="33">
        <v>50</v>
      </c>
      <c r="I827" s="33">
        <v>50</v>
      </c>
      <c r="J827" s="33">
        <v>2</v>
      </c>
      <c r="K827" s="33">
        <v>0</v>
      </c>
      <c r="L827" s="33">
        <v>2</v>
      </c>
    </row>
    <row r="828" spans="1:12">
      <c r="A828" s="25" t="s">
        <v>2951</v>
      </c>
      <c r="B828" s="25" t="s">
        <v>2952</v>
      </c>
      <c r="C828" s="25" t="s">
        <v>1146</v>
      </c>
      <c r="D828" s="33">
        <v>127999</v>
      </c>
      <c r="E828" s="33">
        <v>116902</v>
      </c>
      <c r="F828" s="25" t="s">
        <v>563</v>
      </c>
      <c r="G828" s="33">
        <v>24</v>
      </c>
      <c r="H828" s="33">
        <v>28</v>
      </c>
      <c r="I828" s="33">
        <v>28</v>
      </c>
      <c r="J828" s="33">
        <v>4</v>
      </c>
      <c r="K828" s="33">
        <v>0</v>
      </c>
      <c r="L828" s="33">
        <v>4</v>
      </c>
    </row>
    <row r="829" spans="1:12">
      <c r="A829" s="25" t="s">
        <v>2953</v>
      </c>
      <c r="B829" s="25" t="s">
        <v>2954</v>
      </c>
      <c r="C829" s="25" t="s">
        <v>1146</v>
      </c>
      <c r="D829" s="33">
        <v>127998</v>
      </c>
      <c r="E829" s="33">
        <v>116902</v>
      </c>
      <c r="F829" s="25" t="s">
        <v>563</v>
      </c>
      <c r="G829" s="33">
        <v>24</v>
      </c>
      <c r="H829" s="33">
        <v>25</v>
      </c>
      <c r="I829" s="33">
        <v>25</v>
      </c>
      <c r="J829" s="33">
        <v>1</v>
      </c>
      <c r="K829" s="33">
        <v>0</v>
      </c>
      <c r="L829" s="33">
        <v>1</v>
      </c>
    </row>
    <row r="830" spans="1:12">
      <c r="A830" s="25" t="s">
        <v>2955</v>
      </c>
      <c r="B830" s="25" t="s">
        <v>2956</v>
      </c>
      <c r="C830" s="25" t="s">
        <v>1146</v>
      </c>
      <c r="D830" s="33">
        <v>127993</v>
      </c>
      <c r="E830" s="33">
        <v>117033</v>
      </c>
      <c r="F830" s="25" t="s">
        <v>532</v>
      </c>
      <c r="G830" s="33">
        <v>15144</v>
      </c>
      <c r="H830" s="33">
        <v>15144</v>
      </c>
      <c r="I830" s="33">
        <v>15250</v>
      </c>
      <c r="J830" s="33">
        <v>106</v>
      </c>
      <c r="K830" s="33">
        <v>20</v>
      </c>
      <c r="L830" s="33">
        <v>103</v>
      </c>
    </row>
    <row r="831" spans="1:12">
      <c r="A831" s="25" t="s">
        <v>2957</v>
      </c>
      <c r="B831" s="25" t="s">
        <v>2958</v>
      </c>
      <c r="C831" s="25" t="s">
        <v>1146</v>
      </c>
      <c r="D831" s="33">
        <v>127991</v>
      </c>
      <c r="E831" s="33">
        <v>115804</v>
      </c>
      <c r="F831" s="25" t="s">
        <v>141</v>
      </c>
      <c r="G831" s="33">
        <v>6</v>
      </c>
      <c r="H831" s="33">
        <v>6</v>
      </c>
      <c r="I831" s="33">
        <v>13</v>
      </c>
      <c r="J831" s="33">
        <v>7</v>
      </c>
      <c r="K831" s="33">
        <v>0</v>
      </c>
      <c r="L831" s="33">
        <v>7</v>
      </c>
    </row>
    <row r="832" spans="1:12">
      <c r="A832" s="25" t="s">
        <v>2959</v>
      </c>
      <c r="B832" s="25" t="s">
        <v>2960</v>
      </c>
      <c r="C832" s="25" t="s">
        <v>1271</v>
      </c>
      <c r="D832" s="25" t="s">
        <v>2961</v>
      </c>
      <c r="E832" s="25" t="s">
        <v>2962</v>
      </c>
      <c r="F832" s="25" t="s">
        <v>1064</v>
      </c>
      <c r="G832" s="33">
        <v>432</v>
      </c>
      <c r="H832" s="33">
        <v>480</v>
      </c>
      <c r="I832" s="33">
        <v>504</v>
      </c>
      <c r="J832" s="33">
        <v>72</v>
      </c>
      <c r="K832" s="33">
        <v>333</v>
      </c>
      <c r="L832" s="33">
        <v>72</v>
      </c>
    </row>
    <row r="833" spans="1:12">
      <c r="A833" s="25" t="s">
        <v>2963</v>
      </c>
      <c r="B833" s="25" t="s">
        <v>2964</v>
      </c>
      <c r="C833" s="25" t="s">
        <v>1271</v>
      </c>
      <c r="D833" s="25" t="s">
        <v>2965</v>
      </c>
      <c r="E833" s="25" t="s">
        <v>2966</v>
      </c>
      <c r="F833" s="25" t="s">
        <v>1079</v>
      </c>
      <c r="G833" s="33">
        <v>384</v>
      </c>
      <c r="H833" s="33">
        <v>424</v>
      </c>
      <c r="I833" s="33">
        <v>584</v>
      </c>
      <c r="J833" s="33">
        <v>200</v>
      </c>
      <c r="K833" s="33">
        <v>0</v>
      </c>
      <c r="L833" s="33">
        <v>200</v>
      </c>
    </row>
    <row r="834" spans="1:12">
      <c r="A834" s="25" t="s">
        <v>2967</v>
      </c>
      <c r="B834" s="25" t="s">
        <v>2968</v>
      </c>
      <c r="C834" s="25" t="s">
        <v>1146</v>
      </c>
      <c r="D834" s="33">
        <v>127987</v>
      </c>
      <c r="E834" s="33">
        <v>116454</v>
      </c>
      <c r="F834" s="25" t="s">
        <v>518</v>
      </c>
      <c r="G834" s="33">
        <v>120</v>
      </c>
      <c r="H834" s="33">
        <v>120</v>
      </c>
      <c r="I834" s="33">
        <v>126</v>
      </c>
      <c r="J834" s="33">
        <v>6</v>
      </c>
      <c r="K834" s="33">
        <v>0</v>
      </c>
      <c r="L834" s="33">
        <v>6</v>
      </c>
    </row>
    <row r="835" spans="1:12">
      <c r="A835" s="25" t="s">
        <v>2969</v>
      </c>
      <c r="B835" s="25" t="s">
        <v>2970</v>
      </c>
      <c r="C835" s="25" t="s">
        <v>1146</v>
      </c>
      <c r="D835" s="33">
        <v>127985</v>
      </c>
      <c r="E835" s="33">
        <v>116902</v>
      </c>
      <c r="F835" s="25" t="s">
        <v>563</v>
      </c>
      <c r="G835" s="33">
        <v>24</v>
      </c>
      <c r="H835" s="33">
        <v>36</v>
      </c>
      <c r="I835" s="33">
        <v>36</v>
      </c>
      <c r="J835" s="33">
        <v>12</v>
      </c>
      <c r="K835" s="33">
        <v>0</v>
      </c>
      <c r="L835" s="33">
        <v>12</v>
      </c>
    </row>
    <row r="836" spans="1:12">
      <c r="A836" s="25" t="s">
        <v>2971</v>
      </c>
      <c r="B836" s="25" t="s">
        <v>2972</v>
      </c>
      <c r="C836" s="25" t="s">
        <v>1146</v>
      </c>
      <c r="D836" s="33">
        <v>127984</v>
      </c>
      <c r="E836" s="33">
        <v>117465</v>
      </c>
      <c r="F836" s="25" t="s">
        <v>61</v>
      </c>
      <c r="G836" s="33">
        <v>116</v>
      </c>
      <c r="H836" s="33">
        <v>116</v>
      </c>
      <c r="I836" s="33">
        <v>123</v>
      </c>
      <c r="J836" s="33">
        <v>7</v>
      </c>
      <c r="K836" s="33">
        <v>8</v>
      </c>
      <c r="L836" s="33">
        <v>11</v>
      </c>
    </row>
    <row r="837" spans="1:12">
      <c r="A837" s="25" t="s">
        <v>2973</v>
      </c>
      <c r="B837" s="25" t="s">
        <v>2974</v>
      </c>
      <c r="C837" s="25" t="s">
        <v>1146</v>
      </c>
      <c r="D837" s="33">
        <v>127983</v>
      </c>
      <c r="E837" s="33">
        <v>116902</v>
      </c>
      <c r="F837" s="25" t="s">
        <v>563</v>
      </c>
      <c r="G837" s="33">
        <v>24</v>
      </c>
      <c r="H837" s="33">
        <v>36</v>
      </c>
      <c r="I837" s="33">
        <v>36</v>
      </c>
      <c r="J837" s="33">
        <v>12</v>
      </c>
      <c r="K837" s="33">
        <v>0</v>
      </c>
      <c r="L837" s="33">
        <v>12</v>
      </c>
    </row>
    <row r="838" spans="1:12">
      <c r="A838" s="25" t="s">
        <v>2975</v>
      </c>
      <c r="B838" s="25" t="s">
        <v>2976</v>
      </c>
      <c r="C838" s="25" t="s">
        <v>1146</v>
      </c>
      <c r="D838" s="33">
        <v>127982</v>
      </c>
      <c r="E838" s="33">
        <v>117465</v>
      </c>
      <c r="F838" s="25" t="s">
        <v>61</v>
      </c>
      <c r="G838" s="33">
        <v>92</v>
      </c>
      <c r="H838" s="33">
        <v>92</v>
      </c>
      <c r="I838" s="33">
        <v>95</v>
      </c>
      <c r="J838" s="33">
        <v>3</v>
      </c>
      <c r="K838" s="33">
        <v>0</v>
      </c>
      <c r="L838" s="33">
        <v>3</v>
      </c>
    </row>
    <row r="839" spans="1:12">
      <c r="A839" s="25" t="s">
        <v>2977</v>
      </c>
      <c r="B839" s="25" t="s">
        <v>2978</v>
      </c>
      <c r="C839" s="25" t="s">
        <v>1146</v>
      </c>
      <c r="D839" s="33">
        <v>127980</v>
      </c>
      <c r="E839" s="33">
        <v>116902</v>
      </c>
      <c r="F839" s="25" t="s">
        <v>563</v>
      </c>
      <c r="G839" s="33">
        <v>12</v>
      </c>
      <c r="H839" s="33">
        <v>24</v>
      </c>
      <c r="I839" s="33">
        <v>24</v>
      </c>
      <c r="J839" s="33">
        <v>12</v>
      </c>
      <c r="K839" s="33">
        <v>0</v>
      </c>
      <c r="L839" s="33">
        <v>12</v>
      </c>
    </row>
    <row r="840" spans="1:12">
      <c r="A840" s="25" t="s">
        <v>2979</v>
      </c>
      <c r="B840" s="25" t="s">
        <v>2980</v>
      </c>
      <c r="C840" s="25" t="s">
        <v>1146</v>
      </c>
      <c r="D840" s="33">
        <v>127978</v>
      </c>
      <c r="E840" s="33">
        <v>114914</v>
      </c>
      <c r="F840" s="25" t="s">
        <v>68</v>
      </c>
      <c r="G840" s="33">
        <v>8</v>
      </c>
      <c r="H840" s="33">
        <v>8</v>
      </c>
      <c r="I840" s="33">
        <v>48</v>
      </c>
      <c r="J840" s="33">
        <v>40</v>
      </c>
      <c r="K840" s="33">
        <v>0</v>
      </c>
      <c r="L840" s="33">
        <v>40</v>
      </c>
    </row>
    <row r="841" spans="1:12">
      <c r="A841" s="25" t="s">
        <v>2981</v>
      </c>
      <c r="B841" s="25" t="s">
        <v>2982</v>
      </c>
      <c r="C841" s="25" t="s">
        <v>1146</v>
      </c>
      <c r="D841" s="33">
        <v>127974</v>
      </c>
      <c r="E841" s="33">
        <v>113561</v>
      </c>
      <c r="F841" s="25" t="s">
        <v>68</v>
      </c>
      <c r="G841" s="33">
        <v>30</v>
      </c>
      <c r="H841" s="33">
        <v>30</v>
      </c>
      <c r="I841" s="33">
        <v>72</v>
      </c>
      <c r="J841" s="33">
        <v>42</v>
      </c>
      <c r="K841" s="33">
        <v>0</v>
      </c>
      <c r="L841" s="33">
        <v>42</v>
      </c>
    </row>
    <row r="842" spans="1:12">
      <c r="A842" s="25" t="s">
        <v>2983</v>
      </c>
      <c r="B842" s="25" t="s">
        <v>2984</v>
      </c>
      <c r="C842" s="25" t="s">
        <v>1146</v>
      </c>
      <c r="D842" s="33">
        <v>127967</v>
      </c>
      <c r="E842" s="33">
        <v>116374</v>
      </c>
      <c r="F842" s="25" t="s">
        <v>297</v>
      </c>
      <c r="G842" s="33">
        <v>3</v>
      </c>
      <c r="H842" s="33">
        <v>7</v>
      </c>
      <c r="I842" s="33">
        <v>10</v>
      </c>
      <c r="J842" s="33">
        <v>7</v>
      </c>
      <c r="K842" s="33">
        <v>4</v>
      </c>
      <c r="L842" s="33">
        <v>3</v>
      </c>
    </row>
    <row r="843" spans="1:12">
      <c r="A843" s="25" t="s">
        <v>2985</v>
      </c>
      <c r="B843" s="25" t="s">
        <v>2986</v>
      </c>
      <c r="C843" s="25" t="s">
        <v>1146</v>
      </c>
      <c r="D843" s="33">
        <v>127963</v>
      </c>
      <c r="E843" s="33">
        <v>116374</v>
      </c>
      <c r="F843" s="25" t="s">
        <v>297</v>
      </c>
      <c r="G843" s="33">
        <v>15</v>
      </c>
      <c r="H843" s="33">
        <v>25</v>
      </c>
      <c r="I843" s="33">
        <v>40</v>
      </c>
      <c r="J843" s="33">
        <v>25</v>
      </c>
      <c r="K843" s="33">
        <v>15</v>
      </c>
      <c r="L843" s="33">
        <v>15</v>
      </c>
    </row>
    <row r="844" spans="1:12">
      <c r="A844" s="25" t="s">
        <v>2987</v>
      </c>
      <c r="B844" s="25" t="s">
        <v>2988</v>
      </c>
      <c r="C844" s="25" t="s">
        <v>1146</v>
      </c>
      <c r="D844" s="33">
        <v>127961</v>
      </c>
      <c r="E844" s="33">
        <v>115993</v>
      </c>
      <c r="F844" s="25" t="s">
        <v>78</v>
      </c>
      <c r="G844" s="33">
        <v>84</v>
      </c>
      <c r="H844" s="33">
        <v>108</v>
      </c>
      <c r="I844" s="33">
        <v>108</v>
      </c>
      <c r="J844" s="33">
        <v>24</v>
      </c>
      <c r="K844" s="33">
        <v>0</v>
      </c>
      <c r="L844" s="33">
        <v>23</v>
      </c>
    </row>
    <row r="845" spans="1:12">
      <c r="A845" s="25" t="s">
        <v>2989</v>
      </c>
      <c r="B845" s="25" t="s">
        <v>2990</v>
      </c>
      <c r="C845" s="25" t="s">
        <v>1146</v>
      </c>
      <c r="D845" s="33">
        <v>127958</v>
      </c>
      <c r="E845" s="33">
        <v>115519</v>
      </c>
      <c r="F845" s="25" t="s">
        <v>568</v>
      </c>
      <c r="G845" s="33">
        <v>3</v>
      </c>
      <c r="H845" s="33">
        <v>3</v>
      </c>
      <c r="I845" s="33">
        <v>10</v>
      </c>
      <c r="J845" s="33">
        <v>7</v>
      </c>
      <c r="K845" s="33">
        <v>0</v>
      </c>
      <c r="L845" s="33">
        <v>7</v>
      </c>
    </row>
    <row r="846" spans="1:12">
      <c r="A846" s="25" t="s">
        <v>2991</v>
      </c>
      <c r="B846" s="25" t="s">
        <v>2992</v>
      </c>
      <c r="C846" s="25" t="s">
        <v>1146</v>
      </c>
      <c r="D846" s="33">
        <v>127957</v>
      </c>
      <c r="E846" s="33">
        <v>115519</v>
      </c>
      <c r="F846" s="25" t="s">
        <v>568</v>
      </c>
      <c r="G846" s="33">
        <v>3</v>
      </c>
      <c r="H846" s="33">
        <v>3</v>
      </c>
      <c r="I846" s="33">
        <v>4</v>
      </c>
      <c r="J846" s="33">
        <v>1</v>
      </c>
      <c r="K846" s="33">
        <v>0</v>
      </c>
      <c r="L846" s="33">
        <v>1</v>
      </c>
    </row>
    <row r="847" spans="1:12">
      <c r="A847" s="25" t="s">
        <v>2993</v>
      </c>
      <c r="B847" s="25" t="s">
        <v>2994</v>
      </c>
      <c r="C847" s="25" t="s">
        <v>1146</v>
      </c>
      <c r="D847" s="33">
        <v>127956</v>
      </c>
      <c r="E847" s="33">
        <v>115519</v>
      </c>
      <c r="F847" s="25" t="s">
        <v>568</v>
      </c>
      <c r="G847" s="33">
        <v>14</v>
      </c>
      <c r="H847" s="33">
        <v>14</v>
      </c>
      <c r="I847" s="33">
        <v>26</v>
      </c>
      <c r="J847" s="33">
        <v>12</v>
      </c>
      <c r="K847" s="33">
        <v>0</v>
      </c>
      <c r="L847" s="33">
        <v>12</v>
      </c>
    </row>
    <row r="848" spans="1:12">
      <c r="A848" s="25" t="s">
        <v>2995</v>
      </c>
      <c r="B848" s="25" t="s">
        <v>2996</v>
      </c>
      <c r="C848" s="25" t="s">
        <v>1146</v>
      </c>
      <c r="D848" s="33">
        <v>127955</v>
      </c>
      <c r="E848" s="33">
        <v>115519</v>
      </c>
      <c r="F848" s="25" t="s">
        <v>568</v>
      </c>
      <c r="G848" s="33">
        <v>4</v>
      </c>
      <c r="H848" s="33">
        <v>4</v>
      </c>
      <c r="I848" s="33">
        <v>5</v>
      </c>
      <c r="J848" s="33">
        <v>1</v>
      </c>
      <c r="K848" s="33">
        <v>0</v>
      </c>
      <c r="L848" s="33">
        <v>1</v>
      </c>
    </row>
    <row r="849" spans="1:12">
      <c r="A849" s="25" t="s">
        <v>2997</v>
      </c>
      <c r="B849" s="25" t="s">
        <v>2998</v>
      </c>
      <c r="C849" s="25" t="s">
        <v>1146</v>
      </c>
      <c r="D849" s="33">
        <v>127947</v>
      </c>
      <c r="E849" s="33">
        <v>116374</v>
      </c>
      <c r="F849" s="25" t="s">
        <v>297</v>
      </c>
      <c r="G849" s="33">
        <v>12</v>
      </c>
      <c r="H849" s="33">
        <v>2</v>
      </c>
      <c r="I849" s="33">
        <v>14</v>
      </c>
      <c r="J849" s="33">
        <v>2</v>
      </c>
      <c r="K849" s="33">
        <v>0</v>
      </c>
      <c r="L849" s="33">
        <v>7</v>
      </c>
    </row>
    <row r="850" spans="1:12">
      <c r="A850" s="25" t="s">
        <v>2999</v>
      </c>
      <c r="B850" s="25" t="s">
        <v>3000</v>
      </c>
      <c r="C850" s="25" t="s">
        <v>1146</v>
      </c>
      <c r="D850" s="33">
        <v>127945</v>
      </c>
      <c r="E850" s="33">
        <v>115859</v>
      </c>
      <c r="F850" s="25" t="s">
        <v>46</v>
      </c>
      <c r="G850" s="33">
        <v>36</v>
      </c>
      <c r="H850" s="33">
        <v>120</v>
      </c>
      <c r="I850" s="33">
        <v>120</v>
      </c>
      <c r="J850" s="33">
        <v>84</v>
      </c>
      <c r="K850" s="33">
        <v>0</v>
      </c>
      <c r="L850" s="33">
        <v>84</v>
      </c>
    </row>
    <row r="851" spans="1:12">
      <c r="A851" s="25" t="s">
        <v>3001</v>
      </c>
      <c r="B851" s="25" t="s">
        <v>3002</v>
      </c>
      <c r="C851" s="25" t="s">
        <v>1271</v>
      </c>
      <c r="D851" s="25" t="s">
        <v>3003</v>
      </c>
      <c r="E851" s="25" t="s">
        <v>3004</v>
      </c>
      <c r="F851" s="25" t="s">
        <v>1064</v>
      </c>
      <c r="G851" s="33">
        <v>45</v>
      </c>
      <c r="H851" s="33">
        <v>53</v>
      </c>
      <c r="I851" s="33">
        <v>54</v>
      </c>
      <c r="J851" s="33">
        <v>9</v>
      </c>
      <c r="K851" s="33">
        <v>0</v>
      </c>
      <c r="L851" s="33">
        <v>9</v>
      </c>
    </row>
    <row r="852" spans="1:12">
      <c r="A852" s="25" t="s">
        <v>3005</v>
      </c>
      <c r="B852" s="25" t="s">
        <v>3006</v>
      </c>
      <c r="C852" s="25" t="s">
        <v>1146</v>
      </c>
      <c r="D852" s="33">
        <v>127943</v>
      </c>
      <c r="E852" s="33">
        <v>116374</v>
      </c>
      <c r="F852" s="25" t="s">
        <v>297</v>
      </c>
      <c r="G852" s="33">
        <v>2</v>
      </c>
      <c r="H852" s="33">
        <v>0</v>
      </c>
      <c r="I852" s="33">
        <v>3</v>
      </c>
      <c r="J852" s="33">
        <v>1</v>
      </c>
      <c r="K852" s="33">
        <v>0</v>
      </c>
      <c r="L852" s="33">
        <v>3</v>
      </c>
    </row>
    <row r="853" spans="1:12">
      <c r="A853" s="25" t="s">
        <v>3007</v>
      </c>
      <c r="B853" s="25" t="s">
        <v>3008</v>
      </c>
      <c r="C853" s="25" t="s">
        <v>1146</v>
      </c>
      <c r="D853" s="33">
        <v>127942</v>
      </c>
      <c r="E853" s="33">
        <v>115993</v>
      </c>
      <c r="F853" s="25" t="s">
        <v>78</v>
      </c>
      <c r="G853" s="33">
        <v>36</v>
      </c>
      <c r="H853" s="33">
        <v>42</v>
      </c>
      <c r="I853" s="33">
        <v>42</v>
      </c>
      <c r="J853" s="33">
        <v>6</v>
      </c>
      <c r="K853" s="33">
        <v>0</v>
      </c>
      <c r="L853" s="33">
        <v>6</v>
      </c>
    </row>
    <row r="854" spans="1:12">
      <c r="A854" s="25" t="s">
        <v>3009</v>
      </c>
      <c r="B854" s="25" t="s">
        <v>3010</v>
      </c>
      <c r="C854" s="25" t="s">
        <v>1146</v>
      </c>
      <c r="D854" s="33">
        <v>127941</v>
      </c>
      <c r="E854" s="33">
        <v>115993</v>
      </c>
      <c r="F854" s="25" t="s">
        <v>78</v>
      </c>
      <c r="G854" s="33">
        <v>24</v>
      </c>
      <c r="H854" s="33">
        <v>30</v>
      </c>
      <c r="I854" s="33">
        <v>30</v>
      </c>
      <c r="J854" s="33">
        <v>6</v>
      </c>
      <c r="K854" s="33">
        <v>0</v>
      </c>
      <c r="L854" s="33">
        <v>6</v>
      </c>
    </row>
    <row r="855" spans="1:12">
      <c r="A855" s="25" t="s">
        <v>3011</v>
      </c>
      <c r="B855" s="25" t="s">
        <v>3012</v>
      </c>
      <c r="C855" s="25" t="s">
        <v>1146</v>
      </c>
      <c r="D855" s="33">
        <v>127937</v>
      </c>
      <c r="E855" s="33">
        <v>117465</v>
      </c>
      <c r="F855" s="25" t="s">
        <v>61</v>
      </c>
      <c r="G855" s="33">
        <v>36</v>
      </c>
      <c r="H855" s="33">
        <v>36</v>
      </c>
      <c r="I855" s="33">
        <v>55</v>
      </c>
      <c r="J855" s="33">
        <v>19</v>
      </c>
      <c r="K855" s="33">
        <v>0</v>
      </c>
      <c r="L855" s="33">
        <v>19</v>
      </c>
    </row>
    <row r="856" spans="1:12">
      <c r="A856" s="25" t="s">
        <v>3013</v>
      </c>
      <c r="B856" s="25" t="s">
        <v>3014</v>
      </c>
      <c r="C856" s="25" t="s">
        <v>1146</v>
      </c>
      <c r="D856" s="33">
        <v>127930</v>
      </c>
      <c r="E856" s="33">
        <v>117465</v>
      </c>
      <c r="F856" s="25" t="s">
        <v>61</v>
      </c>
      <c r="G856" s="33">
        <v>96</v>
      </c>
      <c r="H856" s="33">
        <v>96</v>
      </c>
      <c r="I856" s="33">
        <v>104</v>
      </c>
      <c r="J856" s="33">
        <v>8</v>
      </c>
      <c r="K856" s="33">
        <v>0</v>
      </c>
      <c r="L856" s="33">
        <v>8</v>
      </c>
    </row>
    <row r="857" spans="1:12">
      <c r="A857" s="25" t="s">
        <v>3015</v>
      </c>
      <c r="B857" s="25" t="s">
        <v>3016</v>
      </c>
      <c r="C857" s="25" t="s">
        <v>1146</v>
      </c>
      <c r="D857" s="33">
        <v>127927</v>
      </c>
      <c r="E857" s="33">
        <v>117465</v>
      </c>
      <c r="F857" s="25" t="s">
        <v>61</v>
      </c>
      <c r="G857" s="33">
        <v>6</v>
      </c>
      <c r="H857" s="33">
        <v>6</v>
      </c>
      <c r="I857" s="33">
        <v>8</v>
      </c>
      <c r="J857" s="33">
        <v>2</v>
      </c>
      <c r="K857" s="33">
        <v>0</v>
      </c>
      <c r="L857" s="33">
        <v>2</v>
      </c>
    </row>
    <row r="858" spans="1:12">
      <c r="A858" s="25" t="s">
        <v>3017</v>
      </c>
      <c r="B858" s="25" t="s">
        <v>3018</v>
      </c>
      <c r="C858" s="25" t="s">
        <v>1146</v>
      </c>
      <c r="D858" s="33">
        <v>127923</v>
      </c>
      <c r="E858" s="33">
        <v>116374</v>
      </c>
      <c r="F858" s="25" t="s">
        <v>297</v>
      </c>
      <c r="G858" s="33">
        <v>18</v>
      </c>
      <c r="H858" s="33">
        <v>22</v>
      </c>
      <c r="I858" s="33">
        <v>40</v>
      </c>
      <c r="J858" s="33">
        <v>22</v>
      </c>
      <c r="K858" s="33">
        <v>18</v>
      </c>
      <c r="L858" s="33">
        <v>18</v>
      </c>
    </row>
    <row r="859" spans="1:12">
      <c r="A859" s="25" t="s">
        <v>3019</v>
      </c>
      <c r="B859" s="25" t="s">
        <v>3020</v>
      </c>
      <c r="C859" s="25" t="s">
        <v>1146</v>
      </c>
      <c r="D859" s="33">
        <v>127920</v>
      </c>
      <c r="E859" s="33">
        <v>79401</v>
      </c>
      <c r="F859" s="25" t="s">
        <v>565</v>
      </c>
      <c r="G859" s="33">
        <v>132</v>
      </c>
      <c r="H859" s="33">
        <v>202</v>
      </c>
      <c r="I859" s="33">
        <v>324</v>
      </c>
      <c r="J859" s="33">
        <v>192</v>
      </c>
      <c r="K859" s="33">
        <v>0</v>
      </c>
      <c r="L859" s="33">
        <v>1</v>
      </c>
    </row>
    <row r="860" spans="1:12">
      <c r="A860" s="25" t="s">
        <v>3021</v>
      </c>
      <c r="B860" s="25" t="s">
        <v>3022</v>
      </c>
      <c r="C860" s="25" t="s">
        <v>1146</v>
      </c>
      <c r="D860" s="33">
        <v>127917</v>
      </c>
      <c r="E860" s="33">
        <v>116374</v>
      </c>
      <c r="F860" s="25" t="s">
        <v>297</v>
      </c>
      <c r="G860" s="33">
        <v>2</v>
      </c>
      <c r="H860" s="33">
        <v>3</v>
      </c>
      <c r="I860" s="33">
        <v>5</v>
      </c>
      <c r="J860" s="33">
        <v>3</v>
      </c>
      <c r="K860" s="33">
        <v>2</v>
      </c>
      <c r="L860" s="33">
        <v>2</v>
      </c>
    </row>
    <row r="861" spans="1:12">
      <c r="A861" s="25" t="s">
        <v>3023</v>
      </c>
      <c r="B861" s="25" t="s">
        <v>3024</v>
      </c>
      <c r="C861" s="25" t="s">
        <v>1146</v>
      </c>
      <c r="D861" s="33">
        <v>127908</v>
      </c>
      <c r="E861" s="33">
        <v>116374</v>
      </c>
      <c r="F861" s="25" t="s">
        <v>297</v>
      </c>
      <c r="G861" s="33">
        <v>8</v>
      </c>
      <c r="H861" s="33">
        <v>11</v>
      </c>
      <c r="I861" s="33">
        <v>19</v>
      </c>
      <c r="J861" s="33">
        <v>11</v>
      </c>
      <c r="K861" s="33">
        <v>8</v>
      </c>
      <c r="L861" s="33">
        <v>8</v>
      </c>
    </row>
    <row r="862" spans="1:12">
      <c r="A862" s="25" t="s">
        <v>3025</v>
      </c>
      <c r="B862" s="25" t="s">
        <v>3026</v>
      </c>
      <c r="C862" s="25" t="s">
        <v>1146</v>
      </c>
      <c r="D862" s="33">
        <v>127901</v>
      </c>
      <c r="E862" s="33">
        <v>116374</v>
      </c>
      <c r="F862" s="25" t="s">
        <v>297</v>
      </c>
      <c r="G862" s="33">
        <v>2</v>
      </c>
      <c r="H862" s="33">
        <v>3</v>
      </c>
      <c r="I862" s="33">
        <v>5</v>
      </c>
      <c r="J862" s="33">
        <v>3</v>
      </c>
      <c r="K862" s="33">
        <v>2</v>
      </c>
      <c r="L862" s="33">
        <v>2</v>
      </c>
    </row>
    <row r="863" spans="1:12">
      <c r="A863" s="25" t="s">
        <v>3027</v>
      </c>
      <c r="B863" s="25" t="s">
        <v>3028</v>
      </c>
      <c r="C863" s="25" t="s">
        <v>1146</v>
      </c>
      <c r="D863" s="33">
        <v>127898</v>
      </c>
      <c r="E863" s="33">
        <v>117365</v>
      </c>
      <c r="F863" s="25" t="s">
        <v>511</v>
      </c>
      <c r="G863" s="33">
        <v>738</v>
      </c>
      <c r="H863" s="33">
        <v>756</v>
      </c>
      <c r="I863" s="33">
        <v>756</v>
      </c>
      <c r="J863" s="33">
        <v>18</v>
      </c>
      <c r="K863" s="33">
        <v>9</v>
      </c>
      <c r="L863" s="33">
        <v>18</v>
      </c>
    </row>
    <row r="864" spans="1:12">
      <c r="A864" s="25" t="s">
        <v>3029</v>
      </c>
      <c r="B864" s="25" t="s">
        <v>3030</v>
      </c>
      <c r="C864" s="25" t="s">
        <v>1146</v>
      </c>
      <c r="D864" s="33">
        <v>127893</v>
      </c>
      <c r="E864" s="33">
        <v>115327</v>
      </c>
      <c r="F864" s="25" t="s">
        <v>214</v>
      </c>
      <c r="G864" s="33">
        <v>9</v>
      </c>
      <c r="H864" s="33">
        <v>9</v>
      </c>
      <c r="I864" s="33">
        <v>10</v>
      </c>
      <c r="J864" s="33">
        <v>1</v>
      </c>
      <c r="K864" s="33">
        <v>0</v>
      </c>
      <c r="L864" s="33">
        <v>1</v>
      </c>
    </row>
    <row r="865" spans="1:12">
      <c r="A865" s="25" t="s">
        <v>3031</v>
      </c>
      <c r="B865" s="25" t="s">
        <v>3032</v>
      </c>
      <c r="C865" s="25" t="s">
        <v>1146</v>
      </c>
      <c r="D865" s="33">
        <v>127892</v>
      </c>
      <c r="E865" s="33">
        <v>79401</v>
      </c>
      <c r="F865" s="25" t="s">
        <v>565</v>
      </c>
      <c r="G865" s="33">
        <v>24</v>
      </c>
      <c r="H865" s="33">
        <v>24</v>
      </c>
      <c r="I865" s="33">
        <v>35</v>
      </c>
      <c r="J865" s="33">
        <v>35</v>
      </c>
      <c r="K865" s="33">
        <v>0</v>
      </c>
      <c r="L865" s="33">
        <v>11</v>
      </c>
    </row>
    <row r="866" spans="1:12">
      <c r="A866" s="25" t="s">
        <v>3033</v>
      </c>
      <c r="B866" s="25" t="s">
        <v>3034</v>
      </c>
      <c r="C866" s="25" t="s">
        <v>1146</v>
      </c>
      <c r="D866" s="33">
        <v>127890</v>
      </c>
      <c r="E866" s="33">
        <v>79401</v>
      </c>
      <c r="F866" s="25" t="s">
        <v>565</v>
      </c>
      <c r="G866" s="33">
        <v>24</v>
      </c>
      <c r="H866" s="33">
        <v>24</v>
      </c>
      <c r="I866" s="33">
        <v>53</v>
      </c>
      <c r="J866" s="33">
        <v>29</v>
      </c>
      <c r="K866" s="33">
        <v>0</v>
      </c>
      <c r="L866" s="33">
        <v>5</v>
      </c>
    </row>
    <row r="867" spans="1:12">
      <c r="A867" s="25" t="s">
        <v>3035</v>
      </c>
      <c r="B867" s="25" t="s">
        <v>3036</v>
      </c>
      <c r="C867" s="25" t="s">
        <v>1146</v>
      </c>
      <c r="D867" s="33">
        <v>127889</v>
      </c>
      <c r="E867" s="33">
        <v>79401</v>
      </c>
      <c r="F867" s="25" t="s">
        <v>565</v>
      </c>
      <c r="G867" s="33">
        <v>36</v>
      </c>
      <c r="H867" s="33">
        <v>36</v>
      </c>
      <c r="I867" s="33">
        <v>37</v>
      </c>
      <c r="J867" s="33">
        <v>37</v>
      </c>
      <c r="K867" s="33">
        <v>0</v>
      </c>
      <c r="L867" s="33">
        <v>1</v>
      </c>
    </row>
    <row r="868" spans="1:12">
      <c r="A868" s="25" t="s">
        <v>3037</v>
      </c>
      <c r="B868" s="25" t="s">
        <v>3038</v>
      </c>
      <c r="C868" s="25" t="s">
        <v>1146</v>
      </c>
      <c r="D868" s="33">
        <v>127888</v>
      </c>
      <c r="E868" s="33">
        <v>79401</v>
      </c>
      <c r="F868" s="25" t="s">
        <v>565</v>
      </c>
      <c r="G868" s="33">
        <v>12</v>
      </c>
      <c r="H868" s="33">
        <v>91</v>
      </c>
      <c r="I868" s="33">
        <v>114</v>
      </c>
      <c r="J868" s="33">
        <v>102</v>
      </c>
      <c r="K868" s="33">
        <v>0</v>
      </c>
      <c r="L868" s="33">
        <v>11</v>
      </c>
    </row>
    <row r="869" spans="1:12">
      <c r="A869" s="25" t="s">
        <v>3039</v>
      </c>
      <c r="B869" s="25" t="s">
        <v>3040</v>
      </c>
      <c r="C869" s="25" t="s">
        <v>1146</v>
      </c>
      <c r="D869" s="33">
        <v>127887</v>
      </c>
      <c r="E869" s="33">
        <v>116374</v>
      </c>
      <c r="F869" s="25" t="s">
        <v>297</v>
      </c>
      <c r="G869" s="33">
        <v>6</v>
      </c>
      <c r="H869" s="33">
        <v>3</v>
      </c>
      <c r="I869" s="33">
        <v>9</v>
      </c>
      <c r="J869" s="33">
        <v>3</v>
      </c>
      <c r="K869" s="33">
        <v>0</v>
      </c>
      <c r="L869" s="33">
        <v>6</v>
      </c>
    </row>
    <row r="870" spans="1:12">
      <c r="A870" s="25" t="s">
        <v>3041</v>
      </c>
      <c r="B870" s="25" t="s">
        <v>3042</v>
      </c>
      <c r="C870" s="25" t="s">
        <v>1146</v>
      </c>
      <c r="D870" s="33">
        <v>127886</v>
      </c>
      <c r="E870" s="33">
        <v>79401</v>
      </c>
      <c r="F870" s="25" t="s">
        <v>565</v>
      </c>
      <c r="G870" s="33">
        <v>12</v>
      </c>
      <c r="H870" s="33">
        <v>61</v>
      </c>
      <c r="I870" s="33">
        <v>80</v>
      </c>
      <c r="J870" s="33">
        <v>68</v>
      </c>
      <c r="K870" s="33">
        <v>0</v>
      </c>
      <c r="L870" s="33">
        <v>7</v>
      </c>
    </row>
    <row r="871" spans="1:12">
      <c r="A871" s="25" t="s">
        <v>3043</v>
      </c>
      <c r="B871" s="25" t="s">
        <v>3044</v>
      </c>
      <c r="C871" s="25" t="s">
        <v>1146</v>
      </c>
      <c r="D871" s="33">
        <v>127884</v>
      </c>
      <c r="E871" s="33">
        <v>79401</v>
      </c>
      <c r="F871" s="25" t="s">
        <v>565</v>
      </c>
      <c r="G871" s="33">
        <v>12</v>
      </c>
      <c r="H871" s="33">
        <v>86</v>
      </c>
      <c r="I871" s="33">
        <v>105</v>
      </c>
      <c r="J871" s="33">
        <v>93</v>
      </c>
      <c r="K871" s="33">
        <v>0</v>
      </c>
      <c r="L871" s="33">
        <v>7</v>
      </c>
    </row>
    <row r="872" spans="1:12">
      <c r="A872" s="25" t="s">
        <v>3045</v>
      </c>
      <c r="B872" s="25" t="s">
        <v>3046</v>
      </c>
      <c r="C872" s="25" t="s">
        <v>1146</v>
      </c>
      <c r="D872" s="33">
        <v>127881</v>
      </c>
      <c r="E872" s="33">
        <v>79401</v>
      </c>
      <c r="F872" s="25" t="s">
        <v>565</v>
      </c>
      <c r="G872" s="33">
        <v>12</v>
      </c>
      <c r="H872" s="33">
        <v>24</v>
      </c>
      <c r="I872" s="33">
        <v>35</v>
      </c>
      <c r="J872" s="33">
        <v>23</v>
      </c>
      <c r="K872" s="33">
        <v>0</v>
      </c>
      <c r="L872" s="33">
        <v>2</v>
      </c>
    </row>
    <row r="873" spans="1:12">
      <c r="A873" s="25" t="s">
        <v>3047</v>
      </c>
      <c r="B873" s="25" t="s">
        <v>3048</v>
      </c>
      <c r="C873" s="25" t="s">
        <v>1146</v>
      </c>
      <c r="D873" s="33">
        <v>127879</v>
      </c>
      <c r="E873" s="33">
        <v>79401</v>
      </c>
      <c r="F873" s="25" t="s">
        <v>565</v>
      </c>
      <c r="G873" s="33">
        <v>24</v>
      </c>
      <c r="H873" s="33">
        <v>36</v>
      </c>
      <c r="I873" s="33">
        <v>61</v>
      </c>
      <c r="J873" s="33">
        <v>37</v>
      </c>
      <c r="K873" s="33">
        <v>0</v>
      </c>
      <c r="L873" s="33">
        <v>1</v>
      </c>
    </row>
    <row r="874" spans="1:12">
      <c r="A874" s="25" t="s">
        <v>3049</v>
      </c>
      <c r="B874" s="25" t="s">
        <v>3050</v>
      </c>
      <c r="C874" s="25" t="s">
        <v>1146</v>
      </c>
      <c r="D874" s="33">
        <v>127878</v>
      </c>
      <c r="E874" s="33">
        <v>79401</v>
      </c>
      <c r="F874" s="25" t="s">
        <v>565</v>
      </c>
      <c r="G874" s="33">
        <v>24</v>
      </c>
      <c r="H874" s="33">
        <v>66</v>
      </c>
      <c r="I874" s="33">
        <v>96</v>
      </c>
      <c r="J874" s="33">
        <v>72</v>
      </c>
      <c r="K874" s="33">
        <v>0</v>
      </c>
      <c r="L874" s="33">
        <v>6</v>
      </c>
    </row>
    <row r="875" spans="1:12">
      <c r="A875" s="25" t="s">
        <v>3051</v>
      </c>
      <c r="B875" s="25" t="s">
        <v>3052</v>
      </c>
      <c r="C875" s="25" t="s">
        <v>1146</v>
      </c>
      <c r="D875" s="33">
        <v>127877</v>
      </c>
      <c r="E875" s="33">
        <v>114124</v>
      </c>
      <c r="F875" s="25" t="s">
        <v>529</v>
      </c>
      <c r="G875" s="33">
        <v>3</v>
      </c>
      <c r="H875" s="33">
        <v>3</v>
      </c>
      <c r="I875" s="33">
        <v>6</v>
      </c>
      <c r="J875" s="33">
        <v>3</v>
      </c>
      <c r="K875" s="33">
        <v>0</v>
      </c>
      <c r="L875" s="33">
        <v>3</v>
      </c>
    </row>
    <row r="876" spans="1:12">
      <c r="A876" s="25" t="s">
        <v>3053</v>
      </c>
      <c r="B876" s="25" t="s">
        <v>3054</v>
      </c>
      <c r="C876" s="25" t="s">
        <v>1146</v>
      </c>
      <c r="D876" s="33">
        <v>127876</v>
      </c>
      <c r="E876" s="33">
        <v>115706</v>
      </c>
      <c r="F876" s="25" t="s">
        <v>66</v>
      </c>
      <c r="G876" s="33">
        <v>870</v>
      </c>
      <c r="H876" s="33">
        <v>870</v>
      </c>
      <c r="I876" s="33">
        <v>871</v>
      </c>
      <c r="J876" s="33">
        <v>1</v>
      </c>
      <c r="K876" s="33">
        <v>0</v>
      </c>
      <c r="L876" s="33">
        <v>1</v>
      </c>
    </row>
    <row r="877" spans="1:12">
      <c r="A877" s="25" t="s">
        <v>3055</v>
      </c>
      <c r="B877" s="25" t="s">
        <v>3056</v>
      </c>
      <c r="C877" s="25" t="s">
        <v>1146</v>
      </c>
      <c r="D877" s="33">
        <v>127875</v>
      </c>
      <c r="E877" s="33">
        <v>115993</v>
      </c>
      <c r="F877" s="25" t="s">
        <v>78</v>
      </c>
      <c r="G877" s="33">
        <v>48</v>
      </c>
      <c r="H877" s="33">
        <v>49</v>
      </c>
      <c r="I877" s="33">
        <v>49</v>
      </c>
      <c r="J877" s="33">
        <v>1</v>
      </c>
      <c r="K877" s="33">
        <v>0</v>
      </c>
      <c r="L877" s="33">
        <v>1</v>
      </c>
    </row>
    <row r="878" spans="1:12">
      <c r="A878" s="25" t="s">
        <v>3057</v>
      </c>
      <c r="B878" s="25" t="s">
        <v>3058</v>
      </c>
      <c r="C878" s="25" t="s">
        <v>1146</v>
      </c>
      <c r="D878" s="33">
        <v>127869</v>
      </c>
      <c r="E878" s="33">
        <v>115327</v>
      </c>
      <c r="F878" s="25" t="s">
        <v>214</v>
      </c>
      <c r="G878" s="33">
        <v>7</v>
      </c>
      <c r="H878" s="33">
        <v>7</v>
      </c>
      <c r="I878" s="33">
        <v>8</v>
      </c>
      <c r="J878" s="33">
        <v>1</v>
      </c>
      <c r="K878" s="33">
        <v>0</v>
      </c>
      <c r="L878" s="33">
        <v>1</v>
      </c>
    </row>
    <row r="879" spans="1:12">
      <c r="A879" s="25" t="s">
        <v>3059</v>
      </c>
      <c r="B879" s="25" t="s">
        <v>3060</v>
      </c>
      <c r="C879" s="25" t="s">
        <v>1146</v>
      </c>
      <c r="D879" s="33">
        <v>127868</v>
      </c>
      <c r="E879" s="33">
        <v>115330</v>
      </c>
      <c r="F879" s="25" t="s">
        <v>214</v>
      </c>
      <c r="G879" s="33">
        <v>12</v>
      </c>
      <c r="H879" s="33">
        <v>12</v>
      </c>
      <c r="I879" s="33">
        <v>30</v>
      </c>
      <c r="J879" s="33">
        <v>18</v>
      </c>
      <c r="K879" s="33">
        <v>0</v>
      </c>
      <c r="L879" s="33">
        <v>18</v>
      </c>
    </row>
    <row r="880" spans="1:12">
      <c r="A880" s="25" t="s">
        <v>3061</v>
      </c>
      <c r="B880" s="25" t="s">
        <v>3062</v>
      </c>
      <c r="C880" s="25" t="s">
        <v>1271</v>
      </c>
      <c r="D880" s="25" t="s">
        <v>3063</v>
      </c>
      <c r="E880" s="25" t="s">
        <v>3064</v>
      </c>
      <c r="F880" s="25" t="s">
        <v>1089</v>
      </c>
      <c r="G880" s="33">
        <v>84</v>
      </c>
      <c r="H880" s="33">
        <v>84</v>
      </c>
      <c r="I880" s="33">
        <v>91</v>
      </c>
      <c r="J880" s="33">
        <v>7</v>
      </c>
      <c r="K880" s="33">
        <v>2</v>
      </c>
      <c r="L880" s="33">
        <v>7</v>
      </c>
    </row>
    <row r="881" spans="1:12">
      <c r="A881" s="25" t="s">
        <v>3065</v>
      </c>
      <c r="B881" s="25" t="s">
        <v>3066</v>
      </c>
      <c r="C881" s="25" t="s">
        <v>1146</v>
      </c>
      <c r="D881" s="33">
        <v>127865</v>
      </c>
      <c r="E881" s="33">
        <v>116186</v>
      </c>
      <c r="F881" s="25" t="s">
        <v>202</v>
      </c>
      <c r="G881" s="33">
        <v>220</v>
      </c>
      <c r="H881" s="33">
        <v>220</v>
      </c>
      <c r="I881" s="33">
        <v>240</v>
      </c>
      <c r="J881" s="33">
        <v>20</v>
      </c>
      <c r="K881" s="33">
        <v>0</v>
      </c>
      <c r="L881" s="33">
        <v>20</v>
      </c>
    </row>
    <row r="882" spans="1:12">
      <c r="A882" s="25" t="s">
        <v>3067</v>
      </c>
      <c r="B882" s="25" t="s">
        <v>3068</v>
      </c>
      <c r="C882" s="25" t="s">
        <v>1146</v>
      </c>
      <c r="D882" s="33">
        <v>127862</v>
      </c>
      <c r="E882" s="33">
        <v>116194</v>
      </c>
      <c r="F882" s="25" t="s">
        <v>558</v>
      </c>
      <c r="G882" s="33">
        <v>96</v>
      </c>
      <c r="H882" s="33">
        <v>96</v>
      </c>
      <c r="I882" s="33">
        <v>98</v>
      </c>
      <c r="J882" s="33">
        <v>2</v>
      </c>
      <c r="K882" s="33">
        <v>0</v>
      </c>
      <c r="L882" s="33">
        <v>2</v>
      </c>
    </row>
    <row r="883" spans="1:12">
      <c r="A883" s="25" t="s">
        <v>3069</v>
      </c>
      <c r="B883" s="25" t="s">
        <v>3070</v>
      </c>
      <c r="C883" s="25" t="s">
        <v>1146</v>
      </c>
      <c r="D883" s="33">
        <v>127853</v>
      </c>
      <c r="E883" s="33">
        <v>115330</v>
      </c>
      <c r="F883" s="25" t="s">
        <v>214</v>
      </c>
      <c r="G883" s="33">
        <v>14</v>
      </c>
      <c r="H883" s="33">
        <v>14</v>
      </c>
      <c r="I883" s="33">
        <v>22</v>
      </c>
      <c r="J883" s="33">
        <v>8</v>
      </c>
      <c r="K883" s="33">
        <v>0</v>
      </c>
      <c r="L883" s="33">
        <v>8</v>
      </c>
    </row>
    <row r="884" spans="1:12">
      <c r="A884" s="25" t="s">
        <v>3071</v>
      </c>
      <c r="B884" s="25" t="s">
        <v>3072</v>
      </c>
      <c r="C884" s="25" t="s">
        <v>1146</v>
      </c>
      <c r="D884" s="33">
        <v>127852</v>
      </c>
      <c r="E884" s="33">
        <v>115327</v>
      </c>
      <c r="F884" s="25" t="s">
        <v>214</v>
      </c>
      <c r="G884" s="33">
        <v>5</v>
      </c>
      <c r="H884" s="33">
        <v>5</v>
      </c>
      <c r="I884" s="33">
        <v>6</v>
      </c>
      <c r="J884" s="33">
        <v>1</v>
      </c>
      <c r="K884" s="33">
        <v>0</v>
      </c>
      <c r="L884" s="33">
        <v>1</v>
      </c>
    </row>
    <row r="885" spans="1:12">
      <c r="A885" s="25" t="s">
        <v>3073</v>
      </c>
      <c r="B885" s="25" t="s">
        <v>3074</v>
      </c>
      <c r="C885" s="25" t="s">
        <v>1146</v>
      </c>
      <c r="D885" s="33">
        <v>127848</v>
      </c>
      <c r="E885" s="33">
        <v>116374</v>
      </c>
      <c r="F885" s="25" t="s">
        <v>297</v>
      </c>
      <c r="G885" s="33">
        <v>5</v>
      </c>
      <c r="H885" s="33">
        <v>0</v>
      </c>
      <c r="I885" s="33">
        <v>6</v>
      </c>
      <c r="J885" s="33">
        <v>1</v>
      </c>
      <c r="K885" s="33">
        <v>0</v>
      </c>
      <c r="L885" s="33">
        <v>1</v>
      </c>
    </row>
    <row r="886" spans="1:12">
      <c r="A886" s="25" t="s">
        <v>3075</v>
      </c>
      <c r="B886" s="25" t="s">
        <v>3076</v>
      </c>
      <c r="C886" s="25" t="s">
        <v>1146</v>
      </c>
      <c r="D886" s="33">
        <v>127841</v>
      </c>
      <c r="E886" s="33">
        <v>116271</v>
      </c>
      <c r="F886" s="25" t="s">
        <v>210</v>
      </c>
      <c r="G886" s="33">
        <v>1</v>
      </c>
      <c r="H886" s="33">
        <v>1</v>
      </c>
      <c r="I886" s="33">
        <v>12</v>
      </c>
      <c r="J886" s="33">
        <v>11</v>
      </c>
      <c r="K886" s="33">
        <v>137</v>
      </c>
      <c r="L886" s="33">
        <v>11</v>
      </c>
    </row>
    <row r="887" spans="1:12">
      <c r="A887" s="25" t="s">
        <v>3077</v>
      </c>
      <c r="B887" s="25" t="s">
        <v>3078</v>
      </c>
      <c r="C887" s="25" t="s">
        <v>1146</v>
      </c>
      <c r="D887" s="33">
        <v>127840</v>
      </c>
      <c r="E887" s="33">
        <v>116374</v>
      </c>
      <c r="F887" s="25" t="s">
        <v>297</v>
      </c>
      <c r="G887" s="33">
        <v>90</v>
      </c>
      <c r="H887" s="33">
        <v>0</v>
      </c>
      <c r="I887" s="33">
        <v>92</v>
      </c>
      <c r="J887" s="33">
        <v>2</v>
      </c>
      <c r="K887" s="33">
        <v>0</v>
      </c>
      <c r="L887" s="33">
        <v>28</v>
      </c>
    </row>
    <row r="888" spans="1:12">
      <c r="A888" s="25" t="s">
        <v>3079</v>
      </c>
      <c r="B888" s="25" t="s">
        <v>3080</v>
      </c>
      <c r="C888" s="25" t="s">
        <v>1146</v>
      </c>
      <c r="D888" s="33">
        <v>127839</v>
      </c>
      <c r="E888" s="33">
        <v>115330</v>
      </c>
      <c r="F888" s="25" t="s">
        <v>214</v>
      </c>
      <c r="G888" s="33">
        <v>10</v>
      </c>
      <c r="H888" s="33">
        <v>10</v>
      </c>
      <c r="I888" s="33">
        <v>36</v>
      </c>
      <c r="J888" s="33">
        <v>26</v>
      </c>
      <c r="K888" s="33">
        <v>0</v>
      </c>
      <c r="L888" s="33">
        <v>26</v>
      </c>
    </row>
    <row r="889" spans="1:12">
      <c r="A889" s="25" t="s">
        <v>3081</v>
      </c>
      <c r="B889" s="25" t="s">
        <v>3082</v>
      </c>
      <c r="C889" s="25" t="s">
        <v>1146</v>
      </c>
      <c r="D889" s="33">
        <v>127825</v>
      </c>
      <c r="E889" s="33">
        <v>115966</v>
      </c>
      <c r="F889" s="25" t="s">
        <v>92</v>
      </c>
      <c r="G889" s="33">
        <v>48</v>
      </c>
      <c r="H889" s="33">
        <v>48</v>
      </c>
      <c r="I889" s="33">
        <v>60</v>
      </c>
      <c r="J889" s="33">
        <v>12</v>
      </c>
      <c r="K889" s="33">
        <v>0</v>
      </c>
      <c r="L889" s="33">
        <v>12</v>
      </c>
    </row>
    <row r="890" spans="1:12">
      <c r="A890" s="25" t="s">
        <v>3083</v>
      </c>
      <c r="B890" s="25" t="s">
        <v>3084</v>
      </c>
      <c r="C890" s="25" t="s">
        <v>1146</v>
      </c>
      <c r="D890" s="33">
        <v>127824</v>
      </c>
      <c r="E890" s="33">
        <v>115327</v>
      </c>
      <c r="F890" s="25" t="s">
        <v>214</v>
      </c>
      <c r="G890" s="33">
        <v>13</v>
      </c>
      <c r="H890" s="33">
        <v>13</v>
      </c>
      <c r="I890" s="33">
        <v>38</v>
      </c>
      <c r="J890" s="33">
        <v>25</v>
      </c>
      <c r="K890" s="33">
        <v>0</v>
      </c>
      <c r="L890" s="33">
        <v>25</v>
      </c>
    </row>
    <row r="891" spans="1:12">
      <c r="A891" s="25" t="s">
        <v>3085</v>
      </c>
      <c r="B891" s="25" t="s">
        <v>3086</v>
      </c>
      <c r="C891" s="25" t="s">
        <v>1146</v>
      </c>
      <c r="D891" s="33">
        <v>127823</v>
      </c>
      <c r="E891" s="33">
        <v>115327</v>
      </c>
      <c r="F891" s="25" t="s">
        <v>214</v>
      </c>
      <c r="G891" s="33">
        <v>10</v>
      </c>
      <c r="H891" s="33">
        <v>10</v>
      </c>
      <c r="I891" s="33">
        <v>12</v>
      </c>
      <c r="J891" s="33">
        <v>2</v>
      </c>
      <c r="K891" s="33">
        <v>0</v>
      </c>
      <c r="L891" s="33">
        <v>2</v>
      </c>
    </row>
    <row r="892" spans="1:12">
      <c r="A892" s="25" t="s">
        <v>3087</v>
      </c>
      <c r="B892" s="25" t="s">
        <v>3088</v>
      </c>
      <c r="C892" s="25" t="s">
        <v>1146</v>
      </c>
      <c r="D892" s="33">
        <v>127822</v>
      </c>
      <c r="E892" s="33">
        <v>116250</v>
      </c>
      <c r="F892" s="25" t="s">
        <v>57</v>
      </c>
      <c r="G892" s="33">
        <v>12</v>
      </c>
      <c r="H892" s="33">
        <v>12</v>
      </c>
      <c r="I892" s="33">
        <v>24</v>
      </c>
      <c r="J892" s="33">
        <v>12</v>
      </c>
      <c r="K892" s="33">
        <v>0</v>
      </c>
      <c r="L892" s="33">
        <v>12</v>
      </c>
    </row>
    <row r="893" spans="1:12">
      <c r="A893" s="25" t="s">
        <v>3089</v>
      </c>
      <c r="B893" s="25" t="s">
        <v>3090</v>
      </c>
      <c r="C893" s="25" t="s">
        <v>1146</v>
      </c>
      <c r="D893" s="33">
        <v>127821</v>
      </c>
      <c r="E893" s="33">
        <v>116250</v>
      </c>
      <c r="F893" s="25" t="s">
        <v>57</v>
      </c>
      <c r="G893" s="33">
        <v>1296</v>
      </c>
      <c r="H893" s="33">
        <v>1296</v>
      </c>
      <c r="I893" s="33">
        <v>1308</v>
      </c>
      <c r="J893" s="33">
        <v>12</v>
      </c>
      <c r="K893" s="33">
        <v>2</v>
      </c>
      <c r="L893" s="33">
        <v>12</v>
      </c>
    </row>
    <row r="894" spans="1:12">
      <c r="A894" s="25" t="s">
        <v>3091</v>
      </c>
      <c r="B894" s="25" t="s">
        <v>3092</v>
      </c>
      <c r="C894" s="25" t="s">
        <v>1146</v>
      </c>
      <c r="D894" s="33">
        <v>127820</v>
      </c>
      <c r="E894" s="33">
        <v>114520</v>
      </c>
      <c r="F894" s="25" t="s">
        <v>214</v>
      </c>
      <c r="G894" s="33">
        <v>4</v>
      </c>
      <c r="H894" s="33">
        <v>4</v>
      </c>
      <c r="I894" s="33">
        <v>5</v>
      </c>
      <c r="J894" s="33">
        <v>1</v>
      </c>
      <c r="K894" s="33">
        <v>0</v>
      </c>
      <c r="L894" s="33">
        <v>1</v>
      </c>
    </row>
    <row r="895" spans="1:12">
      <c r="A895" s="25" t="s">
        <v>3093</v>
      </c>
      <c r="B895" s="25" t="s">
        <v>3094</v>
      </c>
      <c r="C895" s="25" t="s">
        <v>1146</v>
      </c>
      <c r="D895" s="33">
        <v>127819</v>
      </c>
      <c r="E895" s="33">
        <v>114520</v>
      </c>
      <c r="F895" s="25" t="s">
        <v>214</v>
      </c>
      <c r="G895" s="33">
        <v>10</v>
      </c>
      <c r="H895" s="33">
        <v>10</v>
      </c>
      <c r="I895" s="33">
        <v>40</v>
      </c>
      <c r="J895" s="33">
        <v>30</v>
      </c>
      <c r="K895" s="33">
        <v>0</v>
      </c>
      <c r="L895" s="33">
        <v>30</v>
      </c>
    </row>
    <row r="896" spans="1:12">
      <c r="A896" s="25" t="s">
        <v>3095</v>
      </c>
      <c r="B896" s="25" t="s">
        <v>3096</v>
      </c>
      <c r="C896" s="25" t="s">
        <v>1768</v>
      </c>
      <c r="D896" s="25" t="s">
        <v>3097</v>
      </c>
      <c r="E896" s="25" t="s">
        <v>3098</v>
      </c>
      <c r="F896" s="25" t="s">
        <v>1075</v>
      </c>
      <c r="G896" s="33">
        <v>3600</v>
      </c>
      <c r="H896" s="33">
        <v>3600</v>
      </c>
      <c r="I896" s="33">
        <v>3900</v>
      </c>
      <c r="J896" s="33">
        <v>300</v>
      </c>
      <c r="K896" s="33">
        <v>68</v>
      </c>
      <c r="L896" s="33">
        <v>300</v>
      </c>
    </row>
    <row r="897" spans="1:12">
      <c r="A897" s="25" t="s">
        <v>3099</v>
      </c>
      <c r="B897" s="25" t="s">
        <v>3100</v>
      </c>
      <c r="C897" s="25" t="s">
        <v>1146</v>
      </c>
      <c r="D897" s="33">
        <v>127817</v>
      </c>
      <c r="E897" s="33">
        <v>116250</v>
      </c>
      <c r="F897" s="25" t="s">
        <v>57</v>
      </c>
      <c r="G897" s="33">
        <v>840</v>
      </c>
      <c r="H897" s="33">
        <v>840</v>
      </c>
      <c r="I897" s="33">
        <v>876</v>
      </c>
      <c r="J897" s="33">
        <v>36</v>
      </c>
      <c r="K897" s="33">
        <v>24</v>
      </c>
      <c r="L897" s="33">
        <v>36</v>
      </c>
    </row>
    <row r="898" spans="1:12">
      <c r="A898" s="25" t="s">
        <v>3101</v>
      </c>
      <c r="B898" s="25" t="s">
        <v>3102</v>
      </c>
      <c r="C898" s="25" t="s">
        <v>1271</v>
      </c>
      <c r="D898" s="25" t="s">
        <v>3103</v>
      </c>
      <c r="E898" s="25" t="s">
        <v>3104</v>
      </c>
      <c r="F898" s="25" t="s">
        <v>1091</v>
      </c>
      <c r="G898" s="33">
        <v>1128</v>
      </c>
      <c r="H898" s="33">
        <v>1128</v>
      </c>
      <c r="I898" s="33">
        <v>1154</v>
      </c>
      <c r="J898" s="33">
        <v>26</v>
      </c>
      <c r="K898" s="33">
        <v>0</v>
      </c>
      <c r="L898" s="33">
        <v>26</v>
      </c>
    </row>
    <row r="899" spans="1:12">
      <c r="A899" s="25" t="s">
        <v>3105</v>
      </c>
      <c r="B899" s="25" t="s">
        <v>3106</v>
      </c>
      <c r="C899" s="25" t="s">
        <v>1271</v>
      </c>
      <c r="D899" s="25" t="s">
        <v>3107</v>
      </c>
      <c r="E899" s="33">
        <v>116173</v>
      </c>
      <c r="F899" s="25" t="s">
        <v>569</v>
      </c>
      <c r="G899" s="33">
        <v>1404</v>
      </c>
      <c r="H899" s="33">
        <v>1404</v>
      </c>
      <c r="I899" s="33">
        <v>1873</v>
      </c>
      <c r="J899" s="33">
        <v>469</v>
      </c>
      <c r="K899" s="33">
        <v>0</v>
      </c>
      <c r="L899" s="33">
        <v>465</v>
      </c>
    </row>
    <row r="900" spans="1:12">
      <c r="A900" s="25" t="s">
        <v>3108</v>
      </c>
      <c r="B900" s="25" t="s">
        <v>3109</v>
      </c>
      <c r="C900" s="25" t="s">
        <v>1146</v>
      </c>
      <c r="D900" s="33">
        <v>127811</v>
      </c>
      <c r="E900" s="33">
        <v>114410</v>
      </c>
      <c r="F900" s="25" t="s">
        <v>133</v>
      </c>
      <c r="G900" s="33">
        <v>24</v>
      </c>
      <c r="H900" s="33">
        <v>23</v>
      </c>
      <c r="I900" s="33">
        <v>32</v>
      </c>
      <c r="J900" s="33">
        <v>8</v>
      </c>
      <c r="K900" s="33">
        <v>0</v>
      </c>
      <c r="L900" s="33">
        <v>9</v>
      </c>
    </row>
    <row r="901" spans="1:12">
      <c r="A901" s="25" t="s">
        <v>3110</v>
      </c>
      <c r="B901" s="25" t="s">
        <v>3111</v>
      </c>
      <c r="C901" s="25" t="s">
        <v>1146</v>
      </c>
      <c r="D901" s="33">
        <v>127807</v>
      </c>
      <c r="E901" s="33">
        <v>116274</v>
      </c>
      <c r="F901" s="25" t="s">
        <v>547</v>
      </c>
      <c r="G901" s="33">
        <v>3600</v>
      </c>
      <c r="H901" s="33">
        <v>3600</v>
      </c>
      <c r="I901" s="33">
        <v>3612</v>
      </c>
      <c r="J901" s="33">
        <v>12</v>
      </c>
      <c r="K901" s="33">
        <v>0</v>
      </c>
      <c r="L901" s="33">
        <v>12</v>
      </c>
    </row>
    <row r="902" spans="1:12">
      <c r="A902" s="25" t="s">
        <v>3112</v>
      </c>
      <c r="B902" s="25" t="s">
        <v>3113</v>
      </c>
      <c r="C902" s="25" t="s">
        <v>1146</v>
      </c>
      <c r="D902" s="33">
        <v>127806</v>
      </c>
      <c r="E902" s="33">
        <v>116250</v>
      </c>
      <c r="F902" s="25" t="s">
        <v>57</v>
      </c>
      <c r="G902" s="33">
        <v>444</v>
      </c>
      <c r="H902" s="33">
        <v>444</v>
      </c>
      <c r="I902" s="33">
        <v>552</v>
      </c>
      <c r="J902" s="33">
        <v>108</v>
      </c>
      <c r="K902" s="33">
        <v>108</v>
      </c>
      <c r="L902" s="33">
        <v>108</v>
      </c>
    </row>
    <row r="903" spans="1:12">
      <c r="A903" s="25" t="s">
        <v>3114</v>
      </c>
      <c r="B903" s="25" t="s">
        <v>3115</v>
      </c>
      <c r="C903" s="25" t="s">
        <v>1146</v>
      </c>
      <c r="D903" s="33">
        <v>127805</v>
      </c>
      <c r="E903" s="33">
        <v>116250</v>
      </c>
      <c r="F903" s="25" t="s">
        <v>57</v>
      </c>
      <c r="G903" s="33">
        <v>36</v>
      </c>
      <c r="H903" s="33">
        <v>36</v>
      </c>
      <c r="I903" s="33">
        <v>41</v>
      </c>
      <c r="J903" s="33">
        <v>5</v>
      </c>
      <c r="K903" s="33">
        <v>0</v>
      </c>
      <c r="L903" s="33">
        <v>5</v>
      </c>
    </row>
    <row r="904" spans="1:12">
      <c r="A904" s="25" t="s">
        <v>3116</v>
      </c>
      <c r="B904" s="25" t="s">
        <v>3117</v>
      </c>
      <c r="C904" s="25" t="s">
        <v>1146</v>
      </c>
      <c r="D904" s="33">
        <v>127803</v>
      </c>
      <c r="E904" s="33">
        <v>116343</v>
      </c>
      <c r="F904" s="25" t="s">
        <v>92</v>
      </c>
      <c r="G904" s="33">
        <v>48</v>
      </c>
      <c r="H904" s="33">
        <v>48</v>
      </c>
      <c r="I904" s="33">
        <v>52</v>
      </c>
      <c r="J904" s="33">
        <v>4</v>
      </c>
      <c r="K904" s="33">
        <v>0</v>
      </c>
      <c r="L904" s="33">
        <v>4</v>
      </c>
    </row>
    <row r="905" spans="1:12">
      <c r="A905" s="25" t="s">
        <v>3118</v>
      </c>
      <c r="B905" s="25" t="s">
        <v>3119</v>
      </c>
      <c r="C905" s="25" t="s">
        <v>1146</v>
      </c>
      <c r="D905" s="33">
        <v>127802</v>
      </c>
      <c r="E905" s="33">
        <v>115583</v>
      </c>
      <c r="F905" s="25" t="s">
        <v>558</v>
      </c>
      <c r="G905" s="33">
        <v>90</v>
      </c>
      <c r="H905" s="33">
        <v>91</v>
      </c>
      <c r="I905" s="33">
        <v>91</v>
      </c>
      <c r="J905" s="33">
        <v>1</v>
      </c>
      <c r="K905" s="33">
        <v>0</v>
      </c>
      <c r="L905" s="33">
        <v>1</v>
      </c>
    </row>
    <row r="906" spans="1:12">
      <c r="A906" s="25" t="s">
        <v>3120</v>
      </c>
      <c r="B906" s="25" t="s">
        <v>3121</v>
      </c>
      <c r="C906" s="25" t="s">
        <v>1146</v>
      </c>
      <c r="D906" s="33">
        <v>127801</v>
      </c>
      <c r="E906" s="33">
        <v>116173</v>
      </c>
      <c r="F906" s="25" t="s">
        <v>569</v>
      </c>
      <c r="G906" s="33">
        <v>207</v>
      </c>
      <c r="H906" s="33">
        <v>207</v>
      </c>
      <c r="I906" s="33">
        <v>243</v>
      </c>
      <c r="J906" s="33">
        <v>36</v>
      </c>
      <c r="K906" s="33">
        <v>7</v>
      </c>
      <c r="L906" s="33">
        <v>36</v>
      </c>
    </row>
    <row r="907" spans="1:12">
      <c r="A907" s="25" t="s">
        <v>1233</v>
      </c>
      <c r="B907" s="25" t="s">
        <v>3122</v>
      </c>
      <c r="C907" s="25" t="s">
        <v>1146</v>
      </c>
      <c r="D907" s="33">
        <v>127800</v>
      </c>
      <c r="E907" s="33">
        <v>115707</v>
      </c>
      <c r="F907" s="25" t="s">
        <v>66</v>
      </c>
      <c r="G907" s="33">
        <v>12</v>
      </c>
      <c r="H907" s="33">
        <v>12</v>
      </c>
      <c r="I907" s="33">
        <v>24</v>
      </c>
      <c r="J907" s="33">
        <v>12</v>
      </c>
      <c r="K907" s="33">
        <v>0</v>
      </c>
      <c r="L907" s="33">
        <v>12</v>
      </c>
    </row>
    <row r="908" spans="1:12">
      <c r="A908" s="25" t="s">
        <v>3123</v>
      </c>
      <c r="B908" s="25" t="s">
        <v>3124</v>
      </c>
      <c r="C908" s="25" t="s">
        <v>1146</v>
      </c>
      <c r="D908" s="33">
        <v>127799</v>
      </c>
      <c r="E908" s="33">
        <v>116194</v>
      </c>
      <c r="F908" s="25" t="s">
        <v>558</v>
      </c>
      <c r="G908" s="33">
        <v>20</v>
      </c>
      <c r="H908" s="33">
        <v>20</v>
      </c>
      <c r="I908" s="33">
        <v>23</v>
      </c>
      <c r="J908" s="33">
        <v>3</v>
      </c>
      <c r="K908" s="33">
        <v>0</v>
      </c>
      <c r="L908" s="33">
        <v>3</v>
      </c>
    </row>
    <row r="909" spans="1:12">
      <c r="A909" s="25" t="s">
        <v>3125</v>
      </c>
      <c r="B909" s="25" t="s">
        <v>3126</v>
      </c>
      <c r="C909" s="25" t="s">
        <v>1146</v>
      </c>
      <c r="D909" s="33">
        <v>127798</v>
      </c>
      <c r="E909" s="33">
        <v>116089</v>
      </c>
      <c r="F909" s="25" t="s">
        <v>139</v>
      </c>
      <c r="G909" s="33">
        <v>4</v>
      </c>
      <c r="H909" s="33">
        <v>4</v>
      </c>
      <c r="I909" s="33">
        <v>8</v>
      </c>
      <c r="J909" s="33">
        <v>4</v>
      </c>
      <c r="K909" s="33">
        <v>0</v>
      </c>
      <c r="L909" s="33">
        <v>4</v>
      </c>
    </row>
    <row r="910" spans="1:12">
      <c r="A910" s="25" t="s">
        <v>3127</v>
      </c>
      <c r="B910" s="25" t="s">
        <v>3128</v>
      </c>
      <c r="C910" s="25" t="s">
        <v>1146</v>
      </c>
      <c r="D910" s="33">
        <v>127797</v>
      </c>
      <c r="E910" s="33">
        <v>116832</v>
      </c>
      <c r="F910" s="25" t="s">
        <v>67</v>
      </c>
      <c r="G910" s="33">
        <v>40</v>
      </c>
      <c r="H910" s="33">
        <v>40</v>
      </c>
      <c r="I910" s="33">
        <v>240</v>
      </c>
      <c r="J910" s="33">
        <v>200</v>
      </c>
      <c r="K910" s="33">
        <v>247</v>
      </c>
      <c r="L910" s="33">
        <v>160</v>
      </c>
    </row>
    <row r="911" spans="1:12">
      <c r="A911" s="25" t="s">
        <v>3129</v>
      </c>
      <c r="B911" s="25" t="s">
        <v>3130</v>
      </c>
      <c r="C911" s="25" t="s">
        <v>1146</v>
      </c>
      <c r="D911" s="33">
        <v>127796</v>
      </c>
      <c r="E911" s="33">
        <v>116274</v>
      </c>
      <c r="F911" s="25" t="s">
        <v>547</v>
      </c>
      <c r="G911" s="33">
        <v>240</v>
      </c>
      <c r="H911" s="33">
        <v>240</v>
      </c>
      <c r="I911" s="33">
        <v>252</v>
      </c>
      <c r="J911" s="33">
        <v>12</v>
      </c>
      <c r="K911" s="33">
        <v>0</v>
      </c>
      <c r="L911" s="33">
        <v>12</v>
      </c>
    </row>
    <row r="912" spans="1:12">
      <c r="A912" s="25" t="s">
        <v>3131</v>
      </c>
      <c r="B912" s="25" t="s">
        <v>3132</v>
      </c>
      <c r="C912" s="25" t="s">
        <v>1146</v>
      </c>
      <c r="D912" s="33">
        <v>127795</v>
      </c>
      <c r="E912" s="33">
        <v>114166</v>
      </c>
      <c r="F912" s="25" t="s">
        <v>204</v>
      </c>
      <c r="G912" s="33">
        <v>5</v>
      </c>
      <c r="H912" s="33">
        <v>5</v>
      </c>
      <c r="I912" s="33">
        <v>6</v>
      </c>
      <c r="J912" s="33">
        <v>1</v>
      </c>
      <c r="K912" s="33">
        <v>0</v>
      </c>
      <c r="L912" s="33">
        <v>1</v>
      </c>
    </row>
    <row r="913" spans="1:12">
      <c r="A913" s="25" t="s">
        <v>3133</v>
      </c>
      <c r="B913" s="25" t="s">
        <v>3134</v>
      </c>
      <c r="C913" s="25" t="s">
        <v>1146</v>
      </c>
      <c r="D913" s="33">
        <v>127794</v>
      </c>
      <c r="E913" s="33">
        <v>114166</v>
      </c>
      <c r="F913" s="25" t="s">
        <v>204</v>
      </c>
      <c r="G913" s="33">
        <v>3</v>
      </c>
      <c r="H913" s="33">
        <v>3</v>
      </c>
      <c r="I913" s="33">
        <v>9</v>
      </c>
      <c r="J913" s="33">
        <v>6</v>
      </c>
      <c r="K913" s="33">
        <v>0</v>
      </c>
      <c r="L913" s="33">
        <v>6</v>
      </c>
    </row>
    <row r="914" spans="1:12">
      <c r="A914" s="25" t="s">
        <v>3135</v>
      </c>
      <c r="B914" s="25" t="s">
        <v>3136</v>
      </c>
      <c r="C914" s="25" t="s">
        <v>1146</v>
      </c>
      <c r="D914" s="33">
        <v>127793</v>
      </c>
      <c r="E914" s="33">
        <v>114166</v>
      </c>
      <c r="F914" s="25" t="s">
        <v>204</v>
      </c>
      <c r="G914" s="33">
        <v>1</v>
      </c>
      <c r="H914" s="33">
        <v>1</v>
      </c>
      <c r="I914" s="33">
        <v>2</v>
      </c>
      <c r="J914" s="33">
        <v>1</v>
      </c>
      <c r="K914" s="33">
        <v>0</v>
      </c>
      <c r="L914" s="33">
        <v>1</v>
      </c>
    </row>
    <row r="915" spans="1:12">
      <c r="A915" s="25" t="s">
        <v>3137</v>
      </c>
      <c r="B915" s="25" t="s">
        <v>3138</v>
      </c>
      <c r="C915" s="25" t="s">
        <v>1146</v>
      </c>
      <c r="D915" s="33">
        <v>127792</v>
      </c>
      <c r="E915" s="33">
        <v>114166</v>
      </c>
      <c r="F915" s="25" t="s">
        <v>204</v>
      </c>
      <c r="G915" s="33">
        <v>2</v>
      </c>
      <c r="H915" s="33">
        <v>2</v>
      </c>
      <c r="I915" s="33">
        <v>4</v>
      </c>
      <c r="J915" s="33">
        <v>2</v>
      </c>
      <c r="K915" s="33">
        <v>0</v>
      </c>
      <c r="L915" s="33">
        <v>2</v>
      </c>
    </row>
    <row r="916" spans="1:12">
      <c r="A916" s="25" t="s">
        <v>3139</v>
      </c>
      <c r="B916" s="25" t="s">
        <v>3140</v>
      </c>
      <c r="C916" s="25" t="s">
        <v>1146</v>
      </c>
      <c r="D916" s="33">
        <v>127791</v>
      </c>
      <c r="E916" s="33">
        <v>116343</v>
      </c>
      <c r="F916" s="25" t="s">
        <v>92</v>
      </c>
      <c r="G916" s="33">
        <v>12</v>
      </c>
      <c r="H916" s="33">
        <v>12</v>
      </c>
      <c r="I916" s="33">
        <v>24</v>
      </c>
      <c r="J916" s="33">
        <v>12</v>
      </c>
      <c r="K916" s="33">
        <v>0</v>
      </c>
      <c r="L916" s="33">
        <v>12</v>
      </c>
    </row>
    <row r="917" spans="1:12">
      <c r="A917" s="25" t="s">
        <v>3141</v>
      </c>
      <c r="B917" s="25" t="s">
        <v>3142</v>
      </c>
      <c r="C917" s="25" t="s">
        <v>1271</v>
      </c>
      <c r="D917" s="25" t="s">
        <v>3143</v>
      </c>
      <c r="E917" s="25" t="s">
        <v>3144</v>
      </c>
      <c r="F917" s="25" t="s">
        <v>1085</v>
      </c>
      <c r="G917" s="33">
        <v>120</v>
      </c>
      <c r="H917" s="33">
        <v>120</v>
      </c>
      <c r="I917" s="33">
        <v>127</v>
      </c>
      <c r="J917" s="33">
        <v>7</v>
      </c>
      <c r="K917" s="33">
        <v>0</v>
      </c>
      <c r="L917" s="33">
        <v>7</v>
      </c>
    </row>
    <row r="918" spans="1:12">
      <c r="A918" s="25" t="s">
        <v>3145</v>
      </c>
      <c r="B918" s="25" t="s">
        <v>3146</v>
      </c>
      <c r="C918" s="25" t="s">
        <v>1146</v>
      </c>
      <c r="D918" s="33">
        <v>127789</v>
      </c>
      <c r="E918" s="33">
        <v>115928</v>
      </c>
      <c r="F918" s="25" t="s">
        <v>92</v>
      </c>
      <c r="G918" s="33">
        <v>12</v>
      </c>
      <c r="H918" s="33">
        <v>12</v>
      </c>
      <c r="I918" s="33">
        <v>36</v>
      </c>
      <c r="J918" s="33">
        <v>24</v>
      </c>
      <c r="K918" s="33">
        <v>12</v>
      </c>
      <c r="L918" s="33">
        <v>24</v>
      </c>
    </row>
    <row r="919" spans="1:12">
      <c r="A919" s="25" t="s">
        <v>3147</v>
      </c>
      <c r="B919" s="25" t="s">
        <v>3148</v>
      </c>
      <c r="C919" s="25" t="s">
        <v>1146</v>
      </c>
      <c r="D919" s="33">
        <v>127788</v>
      </c>
      <c r="E919" s="33">
        <v>115686</v>
      </c>
      <c r="F919" s="25" t="s">
        <v>55</v>
      </c>
      <c r="G919" s="33">
        <v>240</v>
      </c>
      <c r="H919" s="33">
        <v>240</v>
      </c>
      <c r="I919" s="33">
        <v>246</v>
      </c>
      <c r="J919" s="33">
        <v>6</v>
      </c>
      <c r="K919" s="33">
        <v>0</v>
      </c>
      <c r="L919" s="33">
        <v>6</v>
      </c>
    </row>
    <row r="920" spans="1:12">
      <c r="A920" s="25" t="s">
        <v>3149</v>
      </c>
      <c r="B920" s="25" t="s">
        <v>3150</v>
      </c>
      <c r="C920" s="25" t="s">
        <v>1146</v>
      </c>
      <c r="D920" s="33">
        <v>127786</v>
      </c>
      <c r="E920" s="33">
        <v>116629</v>
      </c>
      <c r="F920" s="25" t="s">
        <v>46</v>
      </c>
      <c r="G920" s="33">
        <v>17280</v>
      </c>
      <c r="H920" s="33">
        <v>18720</v>
      </c>
      <c r="I920" s="33">
        <v>18720</v>
      </c>
      <c r="J920" s="33">
        <v>1440</v>
      </c>
      <c r="K920" s="33">
        <v>34</v>
      </c>
      <c r="L920" s="33">
        <v>1440</v>
      </c>
    </row>
    <row r="921" spans="1:12">
      <c r="A921" s="25" t="s">
        <v>3151</v>
      </c>
      <c r="B921" s="25" t="s">
        <v>3152</v>
      </c>
      <c r="C921" s="25" t="s">
        <v>1146</v>
      </c>
      <c r="D921" s="33">
        <v>127784</v>
      </c>
      <c r="E921" s="33">
        <v>114854</v>
      </c>
      <c r="F921" s="25" t="s">
        <v>42</v>
      </c>
      <c r="G921" s="33">
        <v>228</v>
      </c>
      <c r="H921" s="33">
        <v>240</v>
      </c>
      <c r="I921" s="33">
        <v>240</v>
      </c>
      <c r="J921" s="33">
        <v>12</v>
      </c>
      <c r="K921" s="33">
        <v>0</v>
      </c>
      <c r="L921" s="33">
        <v>12</v>
      </c>
    </row>
    <row r="922" spans="1:12">
      <c r="A922" s="25" t="s">
        <v>3153</v>
      </c>
      <c r="B922" s="25" t="s">
        <v>3154</v>
      </c>
      <c r="C922" s="25" t="s">
        <v>1146</v>
      </c>
      <c r="D922" s="33">
        <v>127783</v>
      </c>
      <c r="E922" s="33">
        <v>116216</v>
      </c>
      <c r="F922" s="25" t="s">
        <v>202</v>
      </c>
      <c r="G922" s="33">
        <v>150</v>
      </c>
      <c r="H922" s="33">
        <v>150</v>
      </c>
      <c r="I922" s="33">
        <v>151</v>
      </c>
      <c r="J922" s="33">
        <v>1</v>
      </c>
      <c r="K922" s="33">
        <v>0</v>
      </c>
      <c r="L922" s="33">
        <v>1</v>
      </c>
    </row>
    <row r="923" spans="1:12">
      <c r="A923" s="25" t="s">
        <v>3155</v>
      </c>
      <c r="B923" s="25" t="s">
        <v>3156</v>
      </c>
      <c r="C923" s="25" t="s">
        <v>1146</v>
      </c>
      <c r="D923" s="33">
        <v>127781</v>
      </c>
      <c r="E923" s="33">
        <v>116440</v>
      </c>
      <c r="F923" s="25" t="s">
        <v>569</v>
      </c>
      <c r="G923" s="33">
        <v>2592</v>
      </c>
      <c r="H923" s="33">
        <v>2592</v>
      </c>
      <c r="I923" s="33">
        <v>2732</v>
      </c>
      <c r="J923" s="33">
        <v>140</v>
      </c>
      <c r="K923" s="33">
        <v>12</v>
      </c>
      <c r="L923" s="33">
        <v>140</v>
      </c>
    </row>
    <row r="924" spans="1:12">
      <c r="A924" s="25" t="s">
        <v>3157</v>
      </c>
      <c r="B924" s="25" t="s">
        <v>3158</v>
      </c>
      <c r="C924" s="25" t="s">
        <v>1146</v>
      </c>
      <c r="D924" s="33">
        <v>127779</v>
      </c>
      <c r="E924" s="33">
        <v>116867</v>
      </c>
      <c r="F924" s="25" t="s">
        <v>66</v>
      </c>
      <c r="G924" s="33">
        <v>12</v>
      </c>
      <c r="H924" s="33">
        <v>12</v>
      </c>
      <c r="I924" s="33">
        <v>24</v>
      </c>
      <c r="J924" s="33">
        <v>12</v>
      </c>
      <c r="K924" s="33">
        <v>0</v>
      </c>
      <c r="L924" s="33">
        <v>12</v>
      </c>
    </row>
    <row r="925" spans="1:12">
      <c r="A925" s="25" t="s">
        <v>3159</v>
      </c>
      <c r="B925" s="25" t="s">
        <v>3160</v>
      </c>
      <c r="C925" s="25" t="s">
        <v>1146</v>
      </c>
      <c r="D925" s="33">
        <v>127778</v>
      </c>
      <c r="E925" s="33">
        <v>116867</v>
      </c>
      <c r="F925" s="25" t="s">
        <v>66</v>
      </c>
      <c r="G925" s="33">
        <v>12</v>
      </c>
      <c r="H925" s="33">
        <v>12</v>
      </c>
      <c r="I925" s="33">
        <v>24</v>
      </c>
      <c r="J925" s="33">
        <v>12</v>
      </c>
      <c r="K925" s="33">
        <v>0</v>
      </c>
      <c r="L925" s="33">
        <v>12</v>
      </c>
    </row>
    <row r="926" spans="1:12">
      <c r="A926" s="25" t="s">
        <v>3161</v>
      </c>
      <c r="B926" s="25" t="s">
        <v>3162</v>
      </c>
      <c r="C926" s="25" t="s">
        <v>1146</v>
      </c>
      <c r="D926" s="33">
        <v>127777</v>
      </c>
      <c r="E926" s="33">
        <v>116867</v>
      </c>
      <c r="F926" s="25" t="s">
        <v>66</v>
      </c>
      <c r="G926" s="33">
        <v>12</v>
      </c>
      <c r="H926" s="33">
        <v>12</v>
      </c>
      <c r="I926" s="33">
        <v>24</v>
      </c>
      <c r="J926" s="33">
        <v>12</v>
      </c>
      <c r="K926" s="33">
        <v>0</v>
      </c>
      <c r="L926" s="33">
        <v>12</v>
      </c>
    </row>
    <row r="927" spans="1:12">
      <c r="A927" s="25" t="s">
        <v>3163</v>
      </c>
      <c r="B927" s="25" t="s">
        <v>3164</v>
      </c>
      <c r="C927" s="25" t="s">
        <v>1271</v>
      </c>
      <c r="D927" s="25" t="s">
        <v>3165</v>
      </c>
      <c r="E927" s="25" t="s">
        <v>3166</v>
      </c>
      <c r="F927" s="25" t="s">
        <v>1056</v>
      </c>
      <c r="G927" s="33">
        <v>1296</v>
      </c>
      <c r="H927" s="33">
        <v>2017</v>
      </c>
      <c r="I927" s="33">
        <v>2161</v>
      </c>
      <c r="J927" s="33">
        <v>865</v>
      </c>
      <c r="K927" s="33">
        <v>0</v>
      </c>
      <c r="L927" s="33">
        <v>865</v>
      </c>
    </row>
    <row r="928" spans="1:12">
      <c r="A928" s="25" t="s">
        <v>3167</v>
      </c>
      <c r="B928" s="25" t="s">
        <v>3168</v>
      </c>
      <c r="C928" s="25" t="s">
        <v>1146</v>
      </c>
      <c r="D928" s="33">
        <v>127772</v>
      </c>
      <c r="E928" s="33">
        <v>115551</v>
      </c>
      <c r="F928" s="25" t="s">
        <v>46</v>
      </c>
      <c r="G928" s="33">
        <v>0</v>
      </c>
      <c r="H928" s="33">
        <v>0</v>
      </c>
      <c r="I928" s="33">
        <v>168</v>
      </c>
      <c r="J928" s="33">
        <v>0</v>
      </c>
      <c r="K928" s="33">
        <v>12</v>
      </c>
      <c r="L928" s="33">
        <v>168</v>
      </c>
    </row>
    <row r="929" spans="1:12">
      <c r="A929" s="25" t="s">
        <v>3169</v>
      </c>
      <c r="B929" s="25" t="s">
        <v>3170</v>
      </c>
      <c r="C929" s="25" t="s">
        <v>1146</v>
      </c>
      <c r="D929" s="33">
        <v>127769</v>
      </c>
      <c r="E929" s="33">
        <v>115993</v>
      </c>
      <c r="F929" s="25" t="s">
        <v>78</v>
      </c>
      <c r="G929" s="33">
        <v>168</v>
      </c>
      <c r="H929" s="33">
        <v>180</v>
      </c>
      <c r="I929" s="33">
        <v>180</v>
      </c>
      <c r="J929" s="33">
        <v>12</v>
      </c>
      <c r="K929" s="33">
        <v>0</v>
      </c>
      <c r="L929" s="33">
        <v>12</v>
      </c>
    </row>
    <row r="930" spans="1:12">
      <c r="A930" s="25" t="s">
        <v>3171</v>
      </c>
      <c r="B930" s="25" t="s">
        <v>3172</v>
      </c>
      <c r="C930" s="25" t="s">
        <v>1146</v>
      </c>
      <c r="D930" s="33">
        <v>127757</v>
      </c>
      <c r="E930" s="33">
        <v>113988</v>
      </c>
      <c r="F930" s="25" t="s">
        <v>81</v>
      </c>
      <c r="G930" s="33">
        <v>12</v>
      </c>
      <c r="H930" s="33">
        <v>12</v>
      </c>
      <c r="I930" s="33">
        <v>24</v>
      </c>
      <c r="J930" s="33">
        <v>12</v>
      </c>
      <c r="K930" s="33">
        <v>9</v>
      </c>
      <c r="L930" s="33">
        <v>12</v>
      </c>
    </row>
    <row r="931" spans="1:12">
      <c r="A931" s="25" t="s">
        <v>3173</v>
      </c>
      <c r="B931" s="25" t="s">
        <v>3174</v>
      </c>
      <c r="C931" s="25" t="s">
        <v>1146</v>
      </c>
      <c r="D931" s="33">
        <v>127754</v>
      </c>
      <c r="E931" s="33">
        <v>115993</v>
      </c>
      <c r="F931" s="25" t="s">
        <v>78</v>
      </c>
      <c r="G931" s="33">
        <v>468</v>
      </c>
      <c r="H931" s="33">
        <v>480</v>
      </c>
      <c r="I931" s="33">
        <v>480</v>
      </c>
      <c r="J931" s="33">
        <v>12</v>
      </c>
      <c r="K931" s="33">
        <v>0</v>
      </c>
      <c r="L931" s="33">
        <v>12</v>
      </c>
    </row>
    <row r="932" spans="1:12">
      <c r="A932" s="25" t="s">
        <v>3175</v>
      </c>
      <c r="B932" s="25" t="s">
        <v>3176</v>
      </c>
      <c r="C932" s="25" t="s">
        <v>1146</v>
      </c>
      <c r="D932" s="33">
        <v>127744</v>
      </c>
      <c r="E932" s="33">
        <v>115205</v>
      </c>
      <c r="F932" s="25" t="s">
        <v>141</v>
      </c>
      <c r="G932" s="33">
        <v>6</v>
      </c>
      <c r="H932" s="33">
        <v>6</v>
      </c>
      <c r="I932" s="33">
        <v>11</v>
      </c>
      <c r="J932" s="33">
        <v>5</v>
      </c>
      <c r="K932" s="33">
        <v>0</v>
      </c>
      <c r="L932" s="33">
        <v>5</v>
      </c>
    </row>
    <row r="933" spans="1:12">
      <c r="A933" s="25" t="s">
        <v>3177</v>
      </c>
      <c r="B933" s="25" t="s">
        <v>3178</v>
      </c>
      <c r="C933" s="25" t="s">
        <v>1146</v>
      </c>
      <c r="D933" s="33">
        <v>127717</v>
      </c>
      <c r="E933" s="33">
        <v>113829</v>
      </c>
      <c r="F933" s="25" t="s">
        <v>125</v>
      </c>
      <c r="G933" s="33">
        <v>12</v>
      </c>
      <c r="H933" s="33">
        <v>0</v>
      </c>
      <c r="I933" s="33">
        <v>24</v>
      </c>
      <c r="J933" s="33">
        <v>24</v>
      </c>
      <c r="K933" s="33">
        <v>0</v>
      </c>
      <c r="L933" s="33">
        <v>24</v>
      </c>
    </row>
    <row r="934" spans="1:12">
      <c r="A934" s="25" t="s">
        <v>3179</v>
      </c>
      <c r="B934" s="25" t="s">
        <v>3180</v>
      </c>
      <c r="C934" s="25" t="s">
        <v>1146</v>
      </c>
      <c r="D934" s="33">
        <v>127691</v>
      </c>
      <c r="E934" s="33">
        <v>114007</v>
      </c>
      <c r="F934" s="25" t="s">
        <v>214</v>
      </c>
      <c r="G934" s="33">
        <v>2</v>
      </c>
      <c r="H934" s="33">
        <v>2</v>
      </c>
      <c r="I934" s="33">
        <v>3</v>
      </c>
      <c r="J934" s="33">
        <v>1</v>
      </c>
      <c r="K934" s="33">
        <v>0</v>
      </c>
      <c r="L934" s="33">
        <v>1</v>
      </c>
    </row>
    <row r="935" spans="1:12">
      <c r="A935" s="25" t="s">
        <v>3181</v>
      </c>
      <c r="B935" s="25" t="s">
        <v>3182</v>
      </c>
      <c r="C935" s="25" t="s">
        <v>1146</v>
      </c>
      <c r="D935" s="33">
        <v>127666</v>
      </c>
      <c r="E935" s="33">
        <v>115215</v>
      </c>
      <c r="F935" s="25" t="s">
        <v>564</v>
      </c>
      <c r="G935" s="33">
        <v>21</v>
      </c>
      <c r="H935" s="33">
        <v>42</v>
      </c>
      <c r="I935" s="33">
        <v>42</v>
      </c>
      <c r="J935" s="33">
        <v>21</v>
      </c>
      <c r="K935" s="33">
        <v>0</v>
      </c>
      <c r="L935" s="33">
        <v>21</v>
      </c>
    </row>
    <row r="936" spans="1:12">
      <c r="A936" s="25" t="s">
        <v>3183</v>
      </c>
      <c r="B936" s="25" t="s">
        <v>3184</v>
      </c>
      <c r="C936" s="25" t="s">
        <v>1146</v>
      </c>
      <c r="D936" s="33">
        <v>127665</v>
      </c>
      <c r="E936" s="33">
        <v>115215</v>
      </c>
      <c r="F936" s="25" t="s">
        <v>564</v>
      </c>
      <c r="G936" s="33">
        <v>12</v>
      </c>
      <c r="H936" s="33">
        <v>24</v>
      </c>
      <c r="I936" s="33">
        <v>24</v>
      </c>
      <c r="J936" s="33">
        <v>12</v>
      </c>
      <c r="K936" s="33">
        <v>0</v>
      </c>
      <c r="L936" s="33">
        <v>12</v>
      </c>
    </row>
    <row r="937" spans="1:12">
      <c r="A937" s="25" t="s">
        <v>3185</v>
      </c>
      <c r="B937" s="25" t="s">
        <v>3186</v>
      </c>
      <c r="C937" s="25" t="s">
        <v>1146</v>
      </c>
      <c r="D937" s="33">
        <v>127663</v>
      </c>
      <c r="E937" s="33">
        <v>115985</v>
      </c>
      <c r="F937" s="25" t="s">
        <v>529</v>
      </c>
      <c r="G937" s="33">
        <v>3</v>
      </c>
      <c r="H937" s="33">
        <v>3</v>
      </c>
      <c r="I937" s="33">
        <v>6</v>
      </c>
      <c r="J937" s="33">
        <v>6</v>
      </c>
      <c r="K937" s="33">
        <v>0</v>
      </c>
      <c r="L937" s="33">
        <v>3</v>
      </c>
    </row>
    <row r="938" spans="1:12">
      <c r="A938" s="25" t="s">
        <v>3187</v>
      </c>
      <c r="B938" s="25" t="s">
        <v>3188</v>
      </c>
      <c r="C938" s="25" t="s">
        <v>1146</v>
      </c>
      <c r="D938" s="33">
        <v>127657</v>
      </c>
      <c r="E938" s="33">
        <v>116374</v>
      </c>
      <c r="F938" s="25" t="s">
        <v>297</v>
      </c>
      <c r="G938" s="33">
        <v>5</v>
      </c>
      <c r="H938" s="33">
        <v>3</v>
      </c>
      <c r="I938" s="33">
        <v>8</v>
      </c>
      <c r="J938" s="33">
        <v>3</v>
      </c>
      <c r="K938" s="33">
        <v>0</v>
      </c>
      <c r="L938" s="33">
        <v>5</v>
      </c>
    </row>
    <row r="939" spans="1:12">
      <c r="A939" s="25" t="s">
        <v>3189</v>
      </c>
      <c r="B939" s="25" t="s">
        <v>3190</v>
      </c>
      <c r="C939" s="25" t="s">
        <v>1146</v>
      </c>
      <c r="D939" s="33">
        <v>127649</v>
      </c>
      <c r="E939" s="33">
        <v>116846</v>
      </c>
      <c r="F939" s="25" t="s">
        <v>232</v>
      </c>
      <c r="G939" s="33">
        <v>2</v>
      </c>
      <c r="H939" s="33">
        <v>2</v>
      </c>
      <c r="I939" s="33">
        <v>3</v>
      </c>
      <c r="J939" s="33">
        <v>1</v>
      </c>
      <c r="K939" s="33">
        <v>0</v>
      </c>
      <c r="L939" s="33">
        <v>1</v>
      </c>
    </row>
    <row r="940" spans="1:12">
      <c r="A940" s="25" t="s">
        <v>3191</v>
      </c>
      <c r="B940" s="25" t="s">
        <v>3192</v>
      </c>
      <c r="C940" s="25" t="s">
        <v>1146</v>
      </c>
      <c r="D940" s="33">
        <v>127641</v>
      </c>
      <c r="E940" s="33">
        <v>117030</v>
      </c>
      <c r="F940" s="25" t="s">
        <v>564</v>
      </c>
      <c r="G940" s="33">
        <v>21</v>
      </c>
      <c r="H940" s="33">
        <v>40</v>
      </c>
      <c r="I940" s="33">
        <v>40</v>
      </c>
      <c r="J940" s="33">
        <v>19</v>
      </c>
      <c r="K940" s="33">
        <v>0</v>
      </c>
      <c r="L940" s="33">
        <v>19</v>
      </c>
    </row>
    <row r="941" spans="1:12">
      <c r="A941" s="25" t="s">
        <v>3193</v>
      </c>
      <c r="B941" s="25" t="s">
        <v>3194</v>
      </c>
      <c r="C941" s="25" t="s">
        <v>1146</v>
      </c>
      <c r="D941" s="33">
        <v>127636</v>
      </c>
      <c r="E941" s="33">
        <v>116484</v>
      </c>
      <c r="F941" s="25" t="s">
        <v>545</v>
      </c>
      <c r="G941" s="33">
        <v>3</v>
      </c>
      <c r="H941" s="33">
        <v>3</v>
      </c>
      <c r="I941" s="33">
        <v>6</v>
      </c>
      <c r="J941" s="33">
        <v>3</v>
      </c>
      <c r="K941" s="33">
        <v>0</v>
      </c>
      <c r="L941" s="33">
        <v>3</v>
      </c>
    </row>
    <row r="942" spans="1:12">
      <c r="A942" s="25" t="s">
        <v>3195</v>
      </c>
      <c r="B942" s="25" t="s">
        <v>3196</v>
      </c>
      <c r="C942" s="25" t="s">
        <v>1146</v>
      </c>
      <c r="D942" s="33">
        <v>127634</v>
      </c>
      <c r="E942" s="33">
        <v>116484</v>
      </c>
      <c r="F942" s="25" t="s">
        <v>545</v>
      </c>
      <c r="G942" s="33">
        <v>2</v>
      </c>
      <c r="H942" s="33">
        <v>2</v>
      </c>
      <c r="I942" s="33">
        <v>6</v>
      </c>
      <c r="J942" s="33">
        <v>4</v>
      </c>
      <c r="K942" s="33">
        <v>0</v>
      </c>
      <c r="L942" s="33">
        <v>4</v>
      </c>
    </row>
    <row r="943" spans="1:12">
      <c r="A943" s="25" t="s">
        <v>3197</v>
      </c>
      <c r="B943" s="25" t="s">
        <v>3198</v>
      </c>
      <c r="C943" s="25" t="s">
        <v>1146</v>
      </c>
      <c r="D943" s="33">
        <v>127624</v>
      </c>
      <c r="E943" s="33">
        <v>116189</v>
      </c>
      <c r="F943" s="25" t="s">
        <v>558</v>
      </c>
      <c r="G943" s="33">
        <v>16</v>
      </c>
      <c r="H943" s="33">
        <v>16</v>
      </c>
      <c r="I943" s="33">
        <v>32</v>
      </c>
      <c r="J943" s="33">
        <v>16</v>
      </c>
      <c r="K943" s="33">
        <v>0</v>
      </c>
      <c r="L943" s="33">
        <v>16</v>
      </c>
    </row>
    <row r="944" spans="1:12">
      <c r="A944" s="25" t="s">
        <v>3199</v>
      </c>
      <c r="B944" s="25" t="s">
        <v>3200</v>
      </c>
      <c r="C944" s="25" t="s">
        <v>1271</v>
      </c>
      <c r="D944" s="25" t="s">
        <v>3201</v>
      </c>
      <c r="E944" s="25" t="s">
        <v>3202</v>
      </c>
      <c r="F944" s="25" t="s">
        <v>1076</v>
      </c>
      <c r="G944" s="33">
        <v>156</v>
      </c>
      <c r="H944" s="33">
        <v>156</v>
      </c>
      <c r="I944" s="33">
        <v>256</v>
      </c>
      <c r="J944" s="33">
        <v>100</v>
      </c>
      <c r="K944" s="33">
        <v>0</v>
      </c>
      <c r="L944" s="33">
        <v>100</v>
      </c>
    </row>
    <row r="945" spans="1:12">
      <c r="A945" s="25" t="s">
        <v>3203</v>
      </c>
      <c r="B945" s="25" t="s">
        <v>3204</v>
      </c>
      <c r="C945" s="25" t="s">
        <v>1146</v>
      </c>
      <c r="D945" s="33">
        <v>127593</v>
      </c>
      <c r="E945" s="33">
        <v>116641</v>
      </c>
      <c r="F945" s="25" t="s">
        <v>524</v>
      </c>
      <c r="G945" s="33">
        <v>12</v>
      </c>
      <c r="H945" s="33">
        <v>24</v>
      </c>
      <c r="I945" s="33">
        <v>24</v>
      </c>
      <c r="J945" s="33">
        <v>12</v>
      </c>
      <c r="K945" s="33">
        <v>6</v>
      </c>
      <c r="L945" s="33">
        <v>12</v>
      </c>
    </row>
    <row r="946" spans="1:12">
      <c r="A946" s="25" t="s">
        <v>3205</v>
      </c>
      <c r="B946" s="25" t="s">
        <v>3206</v>
      </c>
      <c r="C946" s="25" t="s">
        <v>1146</v>
      </c>
      <c r="D946" s="33">
        <v>127592</v>
      </c>
      <c r="E946" s="33">
        <v>107696</v>
      </c>
      <c r="F946" s="25" t="s">
        <v>194</v>
      </c>
      <c r="G946" s="33">
        <v>12</v>
      </c>
      <c r="H946" s="33">
        <v>12</v>
      </c>
      <c r="I946" s="33">
        <v>24</v>
      </c>
      <c r="J946" s="33">
        <v>12</v>
      </c>
      <c r="K946" s="33">
        <v>0</v>
      </c>
      <c r="L946" s="33">
        <v>12</v>
      </c>
    </row>
    <row r="947" spans="1:12">
      <c r="A947" s="25" t="s">
        <v>3207</v>
      </c>
      <c r="B947" s="25" t="s">
        <v>3208</v>
      </c>
      <c r="C947" s="25" t="s">
        <v>1146</v>
      </c>
      <c r="D947" s="33">
        <v>127582</v>
      </c>
      <c r="E947" s="33">
        <v>113831</v>
      </c>
      <c r="F947" s="25" t="s">
        <v>125</v>
      </c>
      <c r="G947" s="33">
        <v>6</v>
      </c>
      <c r="H947" s="33">
        <v>0</v>
      </c>
      <c r="I947" s="33">
        <v>6</v>
      </c>
      <c r="J947" s="33">
        <v>6</v>
      </c>
      <c r="K947" s="33">
        <v>0</v>
      </c>
      <c r="L947" s="33">
        <v>6</v>
      </c>
    </row>
    <row r="948" spans="1:12">
      <c r="A948" s="25" t="s">
        <v>3209</v>
      </c>
      <c r="B948" s="25" t="s">
        <v>3210</v>
      </c>
      <c r="C948" s="25" t="s">
        <v>1146</v>
      </c>
      <c r="D948" s="33">
        <v>127581</v>
      </c>
      <c r="E948" s="33">
        <v>116180</v>
      </c>
      <c r="F948" s="25" t="s">
        <v>524</v>
      </c>
      <c r="G948" s="33">
        <v>12</v>
      </c>
      <c r="H948" s="33">
        <v>24</v>
      </c>
      <c r="I948" s="33">
        <v>24</v>
      </c>
      <c r="J948" s="33">
        <v>12</v>
      </c>
      <c r="K948" s="33">
        <v>0</v>
      </c>
      <c r="L948" s="33">
        <v>12</v>
      </c>
    </row>
    <row r="949" spans="1:12">
      <c r="A949" s="25" t="s">
        <v>3211</v>
      </c>
      <c r="B949" s="25" t="s">
        <v>3212</v>
      </c>
      <c r="C949" s="25" t="s">
        <v>1146</v>
      </c>
      <c r="D949" s="33">
        <v>127563</v>
      </c>
      <c r="E949" s="33">
        <v>116959</v>
      </c>
      <c r="F949" s="25" t="s">
        <v>39</v>
      </c>
      <c r="G949" s="33">
        <v>50</v>
      </c>
      <c r="H949" s="33">
        <v>50</v>
      </c>
      <c r="I949" s="33">
        <v>100</v>
      </c>
      <c r="J949" s="33">
        <v>50</v>
      </c>
      <c r="K949" s="33">
        <v>0</v>
      </c>
      <c r="L949" s="33">
        <v>50</v>
      </c>
    </row>
    <row r="950" spans="1:12">
      <c r="A950" s="25" t="s">
        <v>3213</v>
      </c>
      <c r="B950" s="25" t="s">
        <v>3214</v>
      </c>
      <c r="C950" s="25" t="s">
        <v>1146</v>
      </c>
      <c r="D950" s="33">
        <v>127559</v>
      </c>
      <c r="E950" s="33">
        <v>115215</v>
      </c>
      <c r="F950" s="25" t="s">
        <v>564</v>
      </c>
      <c r="G950" s="33">
        <v>24</v>
      </c>
      <c r="H950" s="33">
        <v>48</v>
      </c>
      <c r="I950" s="33">
        <v>48</v>
      </c>
      <c r="J950" s="33">
        <v>24</v>
      </c>
      <c r="K950" s="33">
        <v>0</v>
      </c>
      <c r="L950" s="33">
        <v>24</v>
      </c>
    </row>
    <row r="951" spans="1:12">
      <c r="A951" s="25" t="s">
        <v>3215</v>
      </c>
      <c r="B951" s="25" t="s">
        <v>3216</v>
      </c>
      <c r="C951" s="25" t="s">
        <v>1146</v>
      </c>
      <c r="D951" s="33">
        <v>127557</v>
      </c>
      <c r="E951" s="33">
        <v>115215</v>
      </c>
      <c r="F951" s="25" t="s">
        <v>564</v>
      </c>
      <c r="G951" s="33">
        <v>51</v>
      </c>
      <c r="H951" s="33">
        <v>102</v>
      </c>
      <c r="I951" s="33">
        <v>102</v>
      </c>
      <c r="J951" s="33">
        <v>51</v>
      </c>
      <c r="K951" s="33">
        <v>0</v>
      </c>
      <c r="L951" s="33">
        <v>51</v>
      </c>
    </row>
    <row r="952" spans="1:12">
      <c r="A952" s="25" t="s">
        <v>3217</v>
      </c>
      <c r="B952" s="25" t="s">
        <v>3218</v>
      </c>
      <c r="C952" s="25" t="s">
        <v>1146</v>
      </c>
      <c r="D952" s="33">
        <v>127555</v>
      </c>
      <c r="E952" s="33">
        <v>115215</v>
      </c>
      <c r="F952" s="25" t="s">
        <v>564</v>
      </c>
      <c r="G952" s="33">
        <v>12</v>
      </c>
      <c r="H952" s="33">
        <v>24</v>
      </c>
      <c r="I952" s="33">
        <v>24</v>
      </c>
      <c r="J952" s="33">
        <v>12</v>
      </c>
      <c r="K952" s="33">
        <v>0</v>
      </c>
      <c r="L952" s="33">
        <v>12</v>
      </c>
    </row>
    <row r="953" spans="1:12">
      <c r="A953" s="25" t="s">
        <v>3219</v>
      </c>
      <c r="B953" s="25" t="s">
        <v>3220</v>
      </c>
      <c r="C953" s="25" t="s">
        <v>1146</v>
      </c>
      <c r="D953" s="33">
        <v>127552</v>
      </c>
      <c r="E953" s="33">
        <v>115215</v>
      </c>
      <c r="F953" s="25" t="s">
        <v>564</v>
      </c>
      <c r="G953" s="33">
        <v>21</v>
      </c>
      <c r="H953" s="33">
        <v>42</v>
      </c>
      <c r="I953" s="33">
        <v>42</v>
      </c>
      <c r="J953" s="33">
        <v>21</v>
      </c>
      <c r="K953" s="33">
        <v>0</v>
      </c>
      <c r="L953" s="33">
        <v>21</v>
      </c>
    </row>
    <row r="954" spans="1:12">
      <c r="A954" s="25" t="s">
        <v>3221</v>
      </c>
      <c r="B954" s="25" t="s">
        <v>3222</v>
      </c>
      <c r="C954" s="25" t="s">
        <v>1146</v>
      </c>
      <c r="D954" s="33">
        <v>127551</v>
      </c>
      <c r="E954" s="33">
        <v>115215</v>
      </c>
      <c r="F954" s="25" t="s">
        <v>564</v>
      </c>
      <c r="G954" s="33">
        <v>12</v>
      </c>
      <c r="H954" s="33">
        <v>24</v>
      </c>
      <c r="I954" s="33">
        <v>24</v>
      </c>
      <c r="J954" s="33">
        <v>12</v>
      </c>
      <c r="K954" s="33">
        <v>0</v>
      </c>
      <c r="L954" s="33">
        <v>12</v>
      </c>
    </row>
    <row r="955" spans="1:12">
      <c r="A955" s="25" t="s">
        <v>3223</v>
      </c>
      <c r="B955" s="25" t="s">
        <v>3224</v>
      </c>
      <c r="C955" s="25" t="s">
        <v>1146</v>
      </c>
      <c r="D955" s="33">
        <v>127548</v>
      </c>
      <c r="E955" s="33">
        <v>115327</v>
      </c>
      <c r="F955" s="25" t="s">
        <v>214</v>
      </c>
      <c r="G955" s="33">
        <v>24</v>
      </c>
      <c r="H955" s="33">
        <v>24</v>
      </c>
      <c r="I955" s="33">
        <v>65</v>
      </c>
      <c r="J955" s="33">
        <v>41</v>
      </c>
      <c r="K955" s="33">
        <v>0</v>
      </c>
      <c r="L955" s="33">
        <v>41</v>
      </c>
    </row>
    <row r="956" spans="1:12">
      <c r="A956" s="25" t="s">
        <v>3225</v>
      </c>
      <c r="B956" s="25" t="s">
        <v>3226</v>
      </c>
      <c r="C956" s="25" t="s">
        <v>1146</v>
      </c>
      <c r="D956" s="33">
        <v>127543</v>
      </c>
      <c r="E956" s="33">
        <v>112871</v>
      </c>
      <c r="F956" s="25" t="s">
        <v>545</v>
      </c>
      <c r="G956" s="33">
        <v>1</v>
      </c>
      <c r="H956" s="33">
        <v>1</v>
      </c>
      <c r="I956" s="33">
        <v>2</v>
      </c>
      <c r="J956" s="33">
        <v>1</v>
      </c>
      <c r="K956" s="33">
        <v>0</v>
      </c>
      <c r="L956" s="33">
        <v>1</v>
      </c>
    </row>
    <row r="957" spans="1:12">
      <c r="A957" s="25" t="s">
        <v>3227</v>
      </c>
      <c r="B957" s="25" t="s">
        <v>3228</v>
      </c>
      <c r="C957" s="25" t="s">
        <v>1146</v>
      </c>
      <c r="D957" s="33">
        <v>127541</v>
      </c>
      <c r="E957" s="33">
        <v>117030</v>
      </c>
      <c r="F957" s="25" t="s">
        <v>564</v>
      </c>
      <c r="G957" s="33">
        <v>60</v>
      </c>
      <c r="H957" s="33">
        <v>62</v>
      </c>
      <c r="I957" s="33">
        <v>62</v>
      </c>
      <c r="J957" s="33">
        <v>2</v>
      </c>
      <c r="K957" s="33">
        <v>0</v>
      </c>
      <c r="L957" s="33">
        <v>2</v>
      </c>
    </row>
    <row r="958" spans="1:12">
      <c r="A958" s="25" t="s">
        <v>3229</v>
      </c>
      <c r="B958" s="25" t="s">
        <v>3230</v>
      </c>
      <c r="C958" s="25" t="s">
        <v>1146</v>
      </c>
      <c r="D958" s="33">
        <v>127537</v>
      </c>
      <c r="E958" s="33">
        <v>116649</v>
      </c>
      <c r="F958" s="25" t="s">
        <v>46</v>
      </c>
      <c r="G958" s="33">
        <v>12</v>
      </c>
      <c r="H958" s="33">
        <v>48</v>
      </c>
      <c r="I958" s="33">
        <v>48</v>
      </c>
      <c r="J958" s="33">
        <v>36</v>
      </c>
      <c r="K958" s="33">
        <v>0</v>
      </c>
      <c r="L958" s="33">
        <v>36</v>
      </c>
    </row>
    <row r="959" spans="1:12">
      <c r="A959" s="25" t="s">
        <v>3231</v>
      </c>
      <c r="B959" s="25" t="s">
        <v>3232</v>
      </c>
      <c r="C959" s="25" t="s">
        <v>1146</v>
      </c>
      <c r="D959" s="33">
        <v>127532</v>
      </c>
      <c r="E959" s="33">
        <v>115804</v>
      </c>
      <c r="F959" s="25" t="s">
        <v>141</v>
      </c>
      <c r="G959" s="33">
        <v>6</v>
      </c>
      <c r="H959" s="33">
        <v>6</v>
      </c>
      <c r="I959" s="33">
        <v>30</v>
      </c>
      <c r="J959" s="33">
        <v>24</v>
      </c>
      <c r="K959" s="33">
        <v>0</v>
      </c>
      <c r="L959" s="33">
        <v>24</v>
      </c>
    </row>
    <row r="960" spans="1:12">
      <c r="A960" s="25" t="s">
        <v>3233</v>
      </c>
      <c r="B960" s="25" t="s">
        <v>3234</v>
      </c>
      <c r="C960" s="25" t="s">
        <v>1146</v>
      </c>
      <c r="D960" s="33">
        <v>127528</v>
      </c>
      <c r="E960" s="33">
        <v>117030</v>
      </c>
      <c r="F960" s="25" t="s">
        <v>564</v>
      </c>
      <c r="G960" s="33">
        <v>33</v>
      </c>
      <c r="H960" s="33">
        <v>66</v>
      </c>
      <c r="I960" s="33">
        <v>66</v>
      </c>
      <c r="J960" s="33">
        <v>33</v>
      </c>
      <c r="K960" s="33">
        <v>0</v>
      </c>
      <c r="L960" s="33">
        <v>33</v>
      </c>
    </row>
    <row r="961" spans="1:12">
      <c r="A961" s="25" t="s">
        <v>3235</v>
      </c>
      <c r="B961" s="25" t="s">
        <v>3236</v>
      </c>
      <c r="C961" s="25" t="s">
        <v>1271</v>
      </c>
      <c r="D961" s="25" t="s">
        <v>3237</v>
      </c>
      <c r="E961" s="33">
        <v>116726</v>
      </c>
      <c r="F961" s="25" t="s">
        <v>232</v>
      </c>
      <c r="G961" s="33">
        <v>1</v>
      </c>
      <c r="H961" s="33">
        <v>1</v>
      </c>
      <c r="I961" s="33">
        <v>4</v>
      </c>
      <c r="J961" s="33">
        <v>3</v>
      </c>
      <c r="K961" s="33">
        <v>0</v>
      </c>
      <c r="L961" s="33">
        <v>3</v>
      </c>
    </row>
    <row r="962" spans="1:12">
      <c r="A962" s="25" t="s">
        <v>3238</v>
      </c>
      <c r="B962" s="25" t="s">
        <v>3239</v>
      </c>
      <c r="C962" s="25" t="s">
        <v>1146</v>
      </c>
      <c r="D962" s="33">
        <v>127522</v>
      </c>
      <c r="E962" s="33">
        <v>116560</v>
      </c>
      <c r="F962" s="25" t="s">
        <v>95</v>
      </c>
      <c r="G962" s="33">
        <v>320</v>
      </c>
      <c r="H962" s="33">
        <v>320</v>
      </c>
      <c r="I962" s="33">
        <v>322</v>
      </c>
      <c r="J962" s="33">
        <v>2</v>
      </c>
      <c r="K962" s="33">
        <v>0</v>
      </c>
      <c r="L962" s="33">
        <v>2</v>
      </c>
    </row>
    <row r="963" spans="1:12">
      <c r="A963" s="25" t="s">
        <v>3240</v>
      </c>
      <c r="B963" s="25" t="s">
        <v>3241</v>
      </c>
      <c r="C963" s="25" t="s">
        <v>1146</v>
      </c>
      <c r="D963" s="33">
        <v>127519</v>
      </c>
      <c r="E963" s="33">
        <v>116171</v>
      </c>
      <c r="F963" s="25" t="s">
        <v>159</v>
      </c>
      <c r="G963" s="33">
        <v>7</v>
      </c>
      <c r="H963" s="33">
        <v>7</v>
      </c>
      <c r="I963" s="33">
        <v>11</v>
      </c>
      <c r="J963" s="33">
        <v>4</v>
      </c>
      <c r="K963" s="33">
        <v>0</v>
      </c>
      <c r="L963" s="33">
        <v>4</v>
      </c>
    </row>
    <row r="964" spans="1:12">
      <c r="A964" s="25" t="s">
        <v>3242</v>
      </c>
      <c r="B964" s="25" t="s">
        <v>3243</v>
      </c>
      <c r="C964" s="25" t="s">
        <v>1146</v>
      </c>
      <c r="D964" s="33">
        <v>127512</v>
      </c>
      <c r="E964" s="33">
        <v>116569</v>
      </c>
      <c r="F964" s="25" t="s">
        <v>154</v>
      </c>
      <c r="G964" s="33">
        <v>3</v>
      </c>
      <c r="H964" s="33">
        <v>3</v>
      </c>
      <c r="I964" s="33">
        <v>4</v>
      </c>
      <c r="J964" s="33">
        <v>1</v>
      </c>
      <c r="K964" s="33">
        <v>0</v>
      </c>
      <c r="L964" s="33">
        <v>1</v>
      </c>
    </row>
    <row r="965" spans="1:12">
      <c r="A965" s="25" t="s">
        <v>3244</v>
      </c>
      <c r="B965" s="25" t="s">
        <v>3245</v>
      </c>
      <c r="C965" s="25" t="s">
        <v>1271</v>
      </c>
      <c r="D965" s="25" t="s">
        <v>3246</v>
      </c>
      <c r="E965" s="25" t="s">
        <v>1820</v>
      </c>
      <c r="F965" s="25" t="s">
        <v>1056</v>
      </c>
      <c r="G965" s="33">
        <v>1008</v>
      </c>
      <c r="H965" s="33">
        <v>1020</v>
      </c>
      <c r="I965" s="33">
        <v>1056</v>
      </c>
      <c r="J965" s="33">
        <v>48</v>
      </c>
      <c r="K965" s="33">
        <v>0</v>
      </c>
      <c r="L965" s="33">
        <v>48</v>
      </c>
    </row>
    <row r="966" spans="1:12">
      <c r="A966" s="25" t="s">
        <v>3247</v>
      </c>
      <c r="B966" s="25" t="s">
        <v>3248</v>
      </c>
      <c r="C966" s="25" t="s">
        <v>1146</v>
      </c>
      <c r="D966" s="33">
        <v>127494</v>
      </c>
      <c r="E966" s="33">
        <v>115215</v>
      </c>
      <c r="F966" s="25" t="s">
        <v>564</v>
      </c>
      <c r="G966" s="33">
        <v>12</v>
      </c>
      <c r="H966" s="33">
        <v>24</v>
      </c>
      <c r="I966" s="33">
        <v>24</v>
      </c>
      <c r="J966" s="33">
        <v>12</v>
      </c>
      <c r="K966" s="33">
        <v>0</v>
      </c>
      <c r="L966" s="33">
        <v>12</v>
      </c>
    </row>
    <row r="967" spans="1:12">
      <c r="A967" s="25" t="s">
        <v>3249</v>
      </c>
      <c r="B967" s="25" t="s">
        <v>3250</v>
      </c>
      <c r="C967" s="25" t="s">
        <v>1146</v>
      </c>
      <c r="D967" s="33">
        <v>127493</v>
      </c>
      <c r="E967" s="33">
        <v>116630</v>
      </c>
      <c r="F967" s="25" t="s">
        <v>46</v>
      </c>
      <c r="G967" s="33">
        <v>120</v>
      </c>
      <c r="H967" s="33">
        <v>128</v>
      </c>
      <c r="I967" s="33">
        <v>128</v>
      </c>
      <c r="J967" s="33">
        <v>8</v>
      </c>
      <c r="K967" s="33">
        <v>0</v>
      </c>
      <c r="L967" s="33">
        <v>8</v>
      </c>
    </row>
    <row r="968" spans="1:12">
      <c r="A968" s="25" t="s">
        <v>3251</v>
      </c>
      <c r="B968" s="25" t="s">
        <v>3252</v>
      </c>
      <c r="C968" s="25" t="s">
        <v>1146</v>
      </c>
      <c r="D968" s="33">
        <v>127492</v>
      </c>
      <c r="E968" s="33">
        <v>115215</v>
      </c>
      <c r="F968" s="25" t="s">
        <v>564</v>
      </c>
      <c r="G968" s="33">
        <v>12</v>
      </c>
      <c r="H968" s="33">
        <v>24</v>
      </c>
      <c r="I968" s="33">
        <v>24</v>
      </c>
      <c r="J968" s="33">
        <v>12</v>
      </c>
      <c r="K968" s="33">
        <v>0</v>
      </c>
      <c r="L968" s="33">
        <v>12</v>
      </c>
    </row>
    <row r="969" spans="1:12">
      <c r="A969" s="25" t="s">
        <v>3253</v>
      </c>
      <c r="B969" s="25" t="s">
        <v>3254</v>
      </c>
      <c r="C969" s="25" t="s">
        <v>1146</v>
      </c>
      <c r="D969" s="33">
        <v>127491</v>
      </c>
      <c r="E969" s="33">
        <v>115215</v>
      </c>
      <c r="F969" s="25" t="s">
        <v>564</v>
      </c>
      <c r="G969" s="33">
        <v>12</v>
      </c>
      <c r="H969" s="33">
        <v>24</v>
      </c>
      <c r="I969" s="33">
        <v>24</v>
      </c>
      <c r="J969" s="33">
        <v>12</v>
      </c>
      <c r="K969" s="33">
        <v>0</v>
      </c>
      <c r="L969" s="33">
        <v>12</v>
      </c>
    </row>
    <row r="970" spans="1:12">
      <c r="A970" s="25" t="s">
        <v>3255</v>
      </c>
      <c r="B970" s="25" t="s">
        <v>3256</v>
      </c>
      <c r="C970" s="25" t="s">
        <v>1146</v>
      </c>
      <c r="D970" s="33">
        <v>127490</v>
      </c>
      <c r="E970" s="33">
        <v>115215</v>
      </c>
      <c r="F970" s="25" t="s">
        <v>564</v>
      </c>
      <c r="G970" s="33">
        <v>21</v>
      </c>
      <c r="H970" s="33">
        <v>42</v>
      </c>
      <c r="I970" s="33">
        <v>42</v>
      </c>
      <c r="J970" s="33">
        <v>21</v>
      </c>
      <c r="K970" s="33">
        <v>0</v>
      </c>
      <c r="L970" s="33">
        <v>21</v>
      </c>
    </row>
    <row r="971" spans="1:12">
      <c r="A971" s="25" t="s">
        <v>3257</v>
      </c>
      <c r="B971" s="25" t="s">
        <v>3258</v>
      </c>
      <c r="C971" s="25" t="s">
        <v>1146</v>
      </c>
      <c r="D971" s="33">
        <v>127483</v>
      </c>
      <c r="E971" s="33">
        <v>115215</v>
      </c>
      <c r="F971" s="25" t="s">
        <v>564</v>
      </c>
      <c r="G971" s="33">
        <v>12</v>
      </c>
      <c r="H971" s="33">
        <v>24</v>
      </c>
      <c r="I971" s="33">
        <v>24</v>
      </c>
      <c r="J971" s="33">
        <v>12</v>
      </c>
      <c r="K971" s="33">
        <v>0</v>
      </c>
      <c r="L971" s="33">
        <v>12</v>
      </c>
    </row>
    <row r="972" spans="1:12">
      <c r="A972" s="25" t="s">
        <v>3259</v>
      </c>
      <c r="B972" s="25" t="s">
        <v>3260</v>
      </c>
      <c r="C972" s="25" t="s">
        <v>1146</v>
      </c>
      <c r="D972" s="33">
        <v>127482</v>
      </c>
      <c r="E972" s="33">
        <v>115215</v>
      </c>
      <c r="F972" s="25" t="s">
        <v>564</v>
      </c>
      <c r="G972" s="33">
        <v>12</v>
      </c>
      <c r="H972" s="33">
        <v>21</v>
      </c>
      <c r="I972" s="33">
        <v>21</v>
      </c>
      <c r="J972" s="33">
        <v>9</v>
      </c>
      <c r="K972" s="33">
        <v>0</v>
      </c>
      <c r="L972" s="33">
        <v>9</v>
      </c>
    </row>
    <row r="973" spans="1:12">
      <c r="A973" s="25" t="s">
        <v>3261</v>
      </c>
      <c r="B973" s="25" t="s">
        <v>3262</v>
      </c>
      <c r="C973" s="25" t="s">
        <v>1146</v>
      </c>
      <c r="D973" s="33">
        <v>127481</v>
      </c>
      <c r="E973" s="33">
        <v>115215</v>
      </c>
      <c r="F973" s="25" t="s">
        <v>564</v>
      </c>
      <c r="G973" s="33">
        <v>36</v>
      </c>
      <c r="H973" s="33">
        <v>72</v>
      </c>
      <c r="I973" s="33">
        <v>72</v>
      </c>
      <c r="J973" s="33">
        <v>36</v>
      </c>
      <c r="K973" s="33">
        <v>0</v>
      </c>
      <c r="L973" s="33">
        <v>36</v>
      </c>
    </row>
    <row r="974" spans="1:12">
      <c r="A974" s="25" t="s">
        <v>3263</v>
      </c>
      <c r="B974" s="25" t="s">
        <v>3264</v>
      </c>
      <c r="C974" s="25" t="s">
        <v>1271</v>
      </c>
      <c r="D974" s="25" t="s">
        <v>3265</v>
      </c>
      <c r="E974" s="25" t="s">
        <v>3266</v>
      </c>
      <c r="F974" s="25" t="s">
        <v>1056</v>
      </c>
      <c r="G974" s="33">
        <v>408</v>
      </c>
      <c r="H974" s="33">
        <v>412</v>
      </c>
      <c r="I974" s="33">
        <v>412</v>
      </c>
      <c r="J974" s="33">
        <v>4</v>
      </c>
      <c r="K974" s="33">
        <v>0</v>
      </c>
      <c r="L974" s="33">
        <v>4</v>
      </c>
    </row>
    <row r="975" spans="1:12">
      <c r="A975" s="25" t="s">
        <v>3267</v>
      </c>
      <c r="B975" s="25" t="s">
        <v>3268</v>
      </c>
      <c r="C975" s="25" t="s">
        <v>1146</v>
      </c>
      <c r="D975" s="33">
        <v>127479</v>
      </c>
      <c r="E975" s="33">
        <v>115215</v>
      </c>
      <c r="F975" s="25" t="s">
        <v>564</v>
      </c>
      <c r="G975" s="33">
        <v>12</v>
      </c>
      <c r="H975" s="33">
        <v>24</v>
      </c>
      <c r="I975" s="33">
        <v>24</v>
      </c>
      <c r="J975" s="33">
        <v>12</v>
      </c>
      <c r="K975" s="33">
        <v>0</v>
      </c>
      <c r="L975" s="33">
        <v>12</v>
      </c>
    </row>
    <row r="976" spans="1:12">
      <c r="A976" s="25" t="s">
        <v>3269</v>
      </c>
      <c r="B976" s="25" t="s">
        <v>3270</v>
      </c>
      <c r="C976" s="25" t="s">
        <v>1146</v>
      </c>
      <c r="D976" s="33">
        <v>127477</v>
      </c>
      <c r="E976" s="33">
        <v>115215</v>
      </c>
      <c r="F976" s="25" t="s">
        <v>564</v>
      </c>
      <c r="G976" s="33">
        <v>12</v>
      </c>
      <c r="H976" s="33">
        <v>24</v>
      </c>
      <c r="I976" s="33">
        <v>24</v>
      </c>
      <c r="J976" s="33">
        <v>12</v>
      </c>
      <c r="K976" s="33">
        <v>0</v>
      </c>
      <c r="L976" s="33">
        <v>24</v>
      </c>
    </row>
    <row r="977" spans="1:12">
      <c r="A977" s="25" t="s">
        <v>3271</v>
      </c>
      <c r="B977" s="25" t="s">
        <v>3272</v>
      </c>
      <c r="C977" s="25" t="s">
        <v>1146</v>
      </c>
      <c r="D977" s="33">
        <v>127476</v>
      </c>
      <c r="E977" s="33">
        <v>115215</v>
      </c>
      <c r="F977" s="25" t="s">
        <v>564</v>
      </c>
      <c r="G977" s="33">
        <v>12</v>
      </c>
      <c r="H977" s="33">
        <v>36</v>
      </c>
      <c r="I977" s="33">
        <v>36</v>
      </c>
      <c r="J977" s="33">
        <v>24</v>
      </c>
      <c r="K977" s="33">
        <v>0</v>
      </c>
      <c r="L977" s="33">
        <v>24</v>
      </c>
    </row>
    <row r="978" spans="1:12">
      <c r="A978" s="25" t="s">
        <v>3273</v>
      </c>
      <c r="B978" s="25" t="s">
        <v>3274</v>
      </c>
      <c r="C978" s="25" t="s">
        <v>1146</v>
      </c>
      <c r="D978" s="33">
        <v>127447</v>
      </c>
      <c r="E978" s="33">
        <v>116583</v>
      </c>
      <c r="F978" s="25" t="s">
        <v>162</v>
      </c>
      <c r="G978" s="33">
        <v>192</v>
      </c>
      <c r="H978" s="33">
        <v>192</v>
      </c>
      <c r="I978" s="33">
        <v>196</v>
      </c>
      <c r="J978" s="33">
        <v>4</v>
      </c>
      <c r="K978" s="33">
        <v>0</v>
      </c>
      <c r="L978" s="33">
        <v>4</v>
      </c>
    </row>
    <row r="979" spans="1:12">
      <c r="A979" s="25" t="s">
        <v>3275</v>
      </c>
      <c r="B979" s="25" t="s">
        <v>3276</v>
      </c>
      <c r="C979" s="25" t="s">
        <v>1146</v>
      </c>
      <c r="D979" s="33">
        <v>127446</v>
      </c>
      <c r="E979" s="33">
        <v>116912</v>
      </c>
      <c r="F979" s="25" t="s">
        <v>85</v>
      </c>
      <c r="G979" s="33">
        <v>24</v>
      </c>
      <c r="H979" s="33">
        <v>24</v>
      </c>
      <c r="I979" s="33">
        <v>48</v>
      </c>
      <c r="J979" s="33">
        <v>24</v>
      </c>
      <c r="K979" s="33">
        <v>0</v>
      </c>
      <c r="L979" s="33">
        <v>24</v>
      </c>
    </row>
    <row r="980" spans="1:12">
      <c r="A980" s="25" t="s">
        <v>3277</v>
      </c>
      <c r="B980" s="25" t="s">
        <v>3278</v>
      </c>
      <c r="C980" s="25" t="s">
        <v>1146</v>
      </c>
      <c r="D980" s="33">
        <v>127445</v>
      </c>
      <c r="E980" s="33">
        <v>116912</v>
      </c>
      <c r="F980" s="25" t="s">
        <v>85</v>
      </c>
      <c r="G980" s="33">
        <v>84</v>
      </c>
      <c r="H980" s="33">
        <v>84</v>
      </c>
      <c r="I980" s="33">
        <v>180</v>
      </c>
      <c r="J980" s="33">
        <v>96</v>
      </c>
      <c r="K980" s="33">
        <v>0</v>
      </c>
      <c r="L980" s="33">
        <v>96</v>
      </c>
    </row>
    <row r="981" spans="1:12">
      <c r="A981" s="25" t="s">
        <v>3279</v>
      </c>
      <c r="B981" s="25" t="s">
        <v>3280</v>
      </c>
      <c r="C981" s="25" t="s">
        <v>1146</v>
      </c>
      <c r="D981" s="33">
        <v>127442</v>
      </c>
      <c r="E981" s="33">
        <v>116912</v>
      </c>
      <c r="F981" s="25" t="s">
        <v>85</v>
      </c>
      <c r="G981" s="33">
        <v>108</v>
      </c>
      <c r="H981" s="33">
        <v>108</v>
      </c>
      <c r="I981" s="33">
        <v>516</v>
      </c>
      <c r="J981" s="33">
        <v>408</v>
      </c>
      <c r="K981" s="33">
        <v>0</v>
      </c>
      <c r="L981" s="33">
        <v>408</v>
      </c>
    </row>
    <row r="982" spans="1:12">
      <c r="A982" s="25" t="s">
        <v>3281</v>
      </c>
      <c r="B982" s="25" t="s">
        <v>3282</v>
      </c>
      <c r="C982" s="25" t="s">
        <v>1146</v>
      </c>
      <c r="D982" s="33">
        <v>127441</v>
      </c>
      <c r="E982" s="33">
        <v>116912</v>
      </c>
      <c r="F982" s="25" t="s">
        <v>85</v>
      </c>
      <c r="G982" s="33">
        <v>264</v>
      </c>
      <c r="H982" s="33">
        <v>264</v>
      </c>
      <c r="I982" s="33">
        <v>408</v>
      </c>
      <c r="J982" s="33">
        <v>144</v>
      </c>
      <c r="K982" s="33">
        <v>0</v>
      </c>
      <c r="L982" s="33">
        <v>144</v>
      </c>
    </row>
    <row r="983" spans="1:12">
      <c r="A983" s="25" t="s">
        <v>3283</v>
      </c>
      <c r="B983" s="25" t="s">
        <v>3284</v>
      </c>
      <c r="C983" s="25" t="s">
        <v>1146</v>
      </c>
      <c r="D983" s="33">
        <v>127438</v>
      </c>
      <c r="E983" s="33">
        <v>114984</v>
      </c>
      <c r="F983" s="25" t="s">
        <v>531</v>
      </c>
      <c r="G983" s="33">
        <v>2</v>
      </c>
      <c r="H983" s="33">
        <v>2</v>
      </c>
      <c r="I983" s="33">
        <v>3</v>
      </c>
      <c r="J983" s="33">
        <v>1</v>
      </c>
      <c r="K983" s="33">
        <v>0</v>
      </c>
      <c r="L983" s="33">
        <v>2</v>
      </c>
    </row>
    <row r="984" spans="1:12">
      <c r="A984" s="25" t="s">
        <v>3285</v>
      </c>
      <c r="B984" s="25" t="s">
        <v>3286</v>
      </c>
      <c r="C984" s="25" t="s">
        <v>1146</v>
      </c>
      <c r="D984" s="33">
        <v>127437</v>
      </c>
      <c r="E984" s="33">
        <v>116653</v>
      </c>
      <c r="F984" s="25" t="s">
        <v>46</v>
      </c>
      <c r="G984" s="33">
        <v>24</v>
      </c>
      <c r="H984" s="33">
        <v>48</v>
      </c>
      <c r="I984" s="33">
        <v>48</v>
      </c>
      <c r="J984" s="33">
        <v>24</v>
      </c>
      <c r="K984" s="33">
        <v>0</v>
      </c>
      <c r="L984" s="33">
        <v>42</v>
      </c>
    </row>
    <row r="985" spans="1:12">
      <c r="A985" s="25" t="s">
        <v>3287</v>
      </c>
      <c r="B985" s="25" t="s">
        <v>3288</v>
      </c>
      <c r="C985" s="25" t="s">
        <v>1146</v>
      </c>
      <c r="D985" s="33">
        <v>127432</v>
      </c>
      <c r="E985" s="33">
        <v>115804</v>
      </c>
      <c r="F985" s="25" t="s">
        <v>141</v>
      </c>
      <c r="G985" s="33">
        <v>30</v>
      </c>
      <c r="H985" s="33">
        <v>30</v>
      </c>
      <c r="I985" s="33">
        <v>36</v>
      </c>
      <c r="J985" s="33">
        <v>6</v>
      </c>
      <c r="K985" s="33">
        <v>0</v>
      </c>
      <c r="L985" s="33">
        <v>6</v>
      </c>
    </row>
    <row r="986" spans="1:12">
      <c r="A986" s="25" t="s">
        <v>3289</v>
      </c>
      <c r="B986" s="25" t="s">
        <v>3290</v>
      </c>
      <c r="C986" s="25" t="s">
        <v>1146</v>
      </c>
      <c r="D986" s="33">
        <v>127424</v>
      </c>
      <c r="E986" s="33">
        <v>116639</v>
      </c>
      <c r="F986" s="25" t="s">
        <v>102</v>
      </c>
      <c r="G986" s="33">
        <v>132</v>
      </c>
      <c r="H986" s="33">
        <v>208</v>
      </c>
      <c r="I986" s="33">
        <v>208</v>
      </c>
      <c r="J986" s="33">
        <v>76</v>
      </c>
      <c r="K986" s="33">
        <v>0</v>
      </c>
      <c r="L986" s="33">
        <v>76</v>
      </c>
    </row>
    <row r="987" spans="1:12">
      <c r="A987" s="25" t="s">
        <v>3291</v>
      </c>
      <c r="B987" s="25" t="s">
        <v>3292</v>
      </c>
      <c r="C987" s="25" t="s">
        <v>1146</v>
      </c>
      <c r="D987" s="33">
        <v>127418</v>
      </c>
      <c r="E987" s="33">
        <v>110244</v>
      </c>
      <c r="F987" s="25" t="s">
        <v>531</v>
      </c>
      <c r="G987" s="33">
        <v>1</v>
      </c>
      <c r="H987" s="33">
        <v>1</v>
      </c>
      <c r="I987" s="33">
        <v>4</v>
      </c>
      <c r="J987" s="33">
        <v>3</v>
      </c>
      <c r="K987" s="33">
        <v>0</v>
      </c>
      <c r="L987" s="33">
        <v>3</v>
      </c>
    </row>
    <row r="988" spans="1:12">
      <c r="A988" s="25" t="s">
        <v>3293</v>
      </c>
      <c r="B988" s="25" t="s">
        <v>3294</v>
      </c>
      <c r="C988" s="25" t="s">
        <v>1146</v>
      </c>
      <c r="D988" s="33">
        <v>127401</v>
      </c>
      <c r="E988" s="33">
        <v>116639</v>
      </c>
      <c r="F988" s="25" t="s">
        <v>102</v>
      </c>
      <c r="G988" s="33">
        <v>24</v>
      </c>
      <c r="H988" s="33">
        <v>120</v>
      </c>
      <c r="I988" s="33">
        <v>120</v>
      </c>
      <c r="J988" s="33">
        <v>96</v>
      </c>
      <c r="K988" s="33">
        <v>0</v>
      </c>
      <c r="L988" s="33">
        <v>96</v>
      </c>
    </row>
    <row r="989" spans="1:12">
      <c r="A989" s="25" t="s">
        <v>3295</v>
      </c>
      <c r="B989" s="25" t="s">
        <v>3296</v>
      </c>
      <c r="C989" s="25" t="s">
        <v>1146</v>
      </c>
      <c r="D989" s="33">
        <v>127397</v>
      </c>
      <c r="E989" s="33">
        <v>116653</v>
      </c>
      <c r="F989" s="25" t="s">
        <v>46</v>
      </c>
      <c r="G989" s="33">
        <v>12</v>
      </c>
      <c r="H989" s="33">
        <v>48</v>
      </c>
      <c r="I989" s="33">
        <v>48</v>
      </c>
      <c r="J989" s="33">
        <v>36</v>
      </c>
      <c r="K989" s="33">
        <v>0</v>
      </c>
      <c r="L989" s="33">
        <v>48</v>
      </c>
    </row>
    <row r="990" spans="1:12">
      <c r="A990" s="25" t="s">
        <v>3297</v>
      </c>
      <c r="B990" s="25" t="s">
        <v>3298</v>
      </c>
      <c r="C990" s="25" t="s">
        <v>1146</v>
      </c>
      <c r="D990" s="33">
        <v>127395</v>
      </c>
      <c r="E990" s="33">
        <v>117043</v>
      </c>
      <c r="F990" s="25" t="s">
        <v>564</v>
      </c>
      <c r="G990" s="33">
        <v>132</v>
      </c>
      <c r="H990" s="33">
        <v>132</v>
      </c>
      <c r="I990" s="33">
        <v>213</v>
      </c>
      <c r="J990" s="33">
        <v>81</v>
      </c>
      <c r="K990" s="33">
        <v>8</v>
      </c>
      <c r="L990" s="33">
        <v>82</v>
      </c>
    </row>
    <row r="991" spans="1:12">
      <c r="A991" s="25" t="s">
        <v>3299</v>
      </c>
      <c r="B991" s="25" t="s">
        <v>3300</v>
      </c>
      <c r="C991" s="25" t="s">
        <v>1146</v>
      </c>
      <c r="D991" s="33">
        <v>127391</v>
      </c>
      <c r="E991" s="33">
        <v>115967</v>
      </c>
      <c r="F991" s="25" t="s">
        <v>177</v>
      </c>
      <c r="G991" s="33">
        <v>36</v>
      </c>
      <c r="H991" s="33">
        <v>36</v>
      </c>
      <c r="I991" s="33">
        <v>38</v>
      </c>
      <c r="J991" s="33">
        <v>2</v>
      </c>
      <c r="K991" s="33">
        <v>0</v>
      </c>
      <c r="L991" s="33">
        <v>2</v>
      </c>
    </row>
    <row r="992" spans="1:12">
      <c r="A992" s="25" t="s">
        <v>3301</v>
      </c>
      <c r="B992" s="25" t="s">
        <v>3302</v>
      </c>
      <c r="C992" s="25" t="s">
        <v>1146</v>
      </c>
      <c r="D992" s="33">
        <v>127387</v>
      </c>
      <c r="E992" s="33">
        <v>116583</v>
      </c>
      <c r="F992" s="25" t="s">
        <v>162</v>
      </c>
      <c r="G992" s="33">
        <v>36</v>
      </c>
      <c r="H992" s="33">
        <v>36</v>
      </c>
      <c r="I992" s="33">
        <v>74</v>
      </c>
      <c r="J992" s="33">
        <v>38</v>
      </c>
      <c r="K992" s="33">
        <v>0</v>
      </c>
      <c r="L992" s="33">
        <v>38</v>
      </c>
    </row>
    <row r="993" spans="1:12">
      <c r="A993" s="25" t="s">
        <v>3303</v>
      </c>
      <c r="B993" s="25" t="s">
        <v>3304</v>
      </c>
      <c r="C993" s="25" t="s">
        <v>1146</v>
      </c>
      <c r="D993" s="33">
        <v>127384</v>
      </c>
      <c r="E993" s="33">
        <v>115215</v>
      </c>
      <c r="F993" s="25" t="s">
        <v>564</v>
      </c>
      <c r="G993" s="33">
        <v>87</v>
      </c>
      <c r="H993" s="33">
        <v>199</v>
      </c>
      <c r="I993" s="33">
        <v>199</v>
      </c>
      <c r="J993" s="33">
        <v>112</v>
      </c>
      <c r="K993" s="33">
        <v>0</v>
      </c>
      <c r="L993" s="33">
        <v>112</v>
      </c>
    </row>
    <row r="994" spans="1:12">
      <c r="A994" s="25" t="s">
        <v>3305</v>
      </c>
      <c r="B994" s="25" t="s">
        <v>3306</v>
      </c>
      <c r="C994" s="25" t="s">
        <v>1146</v>
      </c>
      <c r="D994" s="33">
        <v>127381</v>
      </c>
      <c r="E994" s="33">
        <v>115215</v>
      </c>
      <c r="F994" s="25" t="s">
        <v>564</v>
      </c>
      <c r="G994" s="33">
        <v>39</v>
      </c>
      <c r="H994" s="33">
        <v>78</v>
      </c>
      <c r="I994" s="33">
        <v>78</v>
      </c>
      <c r="J994" s="33">
        <v>39</v>
      </c>
      <c r="K994" s="33">
        <v>0</v>
      </c>
      <c r="L994" s="33">
        <v>39</v>
      </c>
    </row>
    <row r="995" spans="1:12">
      <c r="A995" s="25" t="s">
        <v>3307</v>
      </c>
      <c r="B995" s="25" t="s">
        <v>3308</v>
      </c>
      <c r="C995" s="25" t="s">
        <v>1146</v>
      </c>
      <c r="D995" s="33">
        <v>127378</v>
      </c>
      <c r="E995" s="33">
        <v>115215</v>
      </c>
      <c r="F995" s="25" t="s">
        <v>564</v>
      </c>
      <c r="G995" s="33">
        <v>12</v>
      </c>
      <c r="H995" s="33">
        <v>76</v>
      </c>
      <c r="I995" s="33">
        <v>76</v>
      </c>
      <c r="J995" s="33">
        <v>64</v>
      </c>
      <c r="K995" s="33">
        <v>0</v>
      </c>
      <c r="L995" s="33">
        <v>64</v>
      </c>
    </row>
    <row r="996" spans="1:12">
      <c r="A996" s="25" t="s">
        <v>3309</v>
      </c>
      <c r="B996" s="25" t="s">
        <v>3310</v>
      </c>
      <c r="C996" s="25" t="s">
        <v>1146</v>
      </c>
      <c r="D996" s="33">
        <v>127377</v>
      </c>
      <c r="E996" s="33">
        <v>115215</v>
      </c>
      <c r="F996" s="25" t="s">
        <v>564</v>
      </c>
      <c r="G996" s="33">
        <v>12</v>
      </c>
      <c r="H996" s="33">
        <v>24</v>
      </c>
      <c r="I996" s="33">
        <v>24</v>
      </c>
      <c r="J996" s="33">
        <v>12</v>
      </c>
      <c r="K996" s="33">
        <v>0</v>
      </c>
      <c r="L996" s="33">
        <v>12</v>
      </c>
    </row>
    <row r="997" spans="1:12">
      <c r="A997" s="25" t="s">
        <v>3311</v>
      </c>
      <c r="B997" s="25" t="s">
        <v>3312</v>
      </c>
      <c r="C997" s="25" t="s">
        <v>1146</v>
      </c>
      <c r="D997" s="33">
        <v>127375</v>
      </c>
      <c r="E997" s="33">
        <v>115215</v>
      </c>
      <c r="F997" s="25" t="s">
        <v>564</v>
      </c>
      <c r="G997" s="33">
        <v>12</v>
      </c>
      <c r="H997" s="33">
        <v>45</v>
      </c>
      <c r="I997" s="33">
        <v>45</v>
      </c>
      <c r="J997" s="33">
        <v>33</v>
      </c>
      <c r="K997" s="33">
        <v>0</v>
      </c>
      <c r="L997" s="33">
        <v>33</v>
      </c>
    </row>
    <row r="998" spans="1:12">
      <c r="A998" s="25" t="s">
        <v>3313</v>
      </c>
      <c r="B998" s="25" t="s">
        <v>3314</v>
      </c>
      <c r="C998" s="25" t="s">
        <v>1146</v>
      </c>
      <c r="D998" s="33">
        <v>127374</v>
      </c>
      <c r="E998" s="33">
        <v>115215</v>
      </c>
      <c r="F998" s="25" t="s">
        <v>564</v>
      </c>
      <c r="G998" s="33">
        <v>21</v>
      </c>
      <c r="H998" s="33">
        <v>42</v>
      </c>
      <c r="I998" s="33">
        <v>42</v>
      </c>
      <c r="J998" s="33">
        <v>21</v>
      </c>
      <c r="K998" s="33">
        <v>0</v>
      </c>
      <c r="L998" s="33">
        <v>21</v>
      </c>
    </row>
    <row r="999" spans="1:12">
      <c r="A999" s="25" t="s">
        <v>3315</v>
      </c>
      <c r="B999" s="25" t="s">
        <v>3316</v>
      </c>
      <c r="C999" s="25" t="s">
        <v>1146</v>
      </c>
      <c r="D999" s="33">
        <v>127373</v>
      </c>
      <c r="E999" s="33">
        <v>115215</v>
      </c>
      <c r="F999" s="25" t="s">
        <v>564</v>
      </c>
      <c r="G999" s="33">
        <v>12</v>
      </c>
      <c r="H999" s="33">
        <v>24</v>
      </c>
      <c r="I999" s="33">
        <v>24</v>
      </c>
      <c r="J999" s="33">
        <v>12</v>
      </c>
      <c r="K999" s="33">
        <v>0</v>
      </c>
      <c r="L999" s="33">
        <v>12</v>
      </c>
    </row>
    <row r="1000" spans="1:12">
      <c r="A1000" s="25" t="s">
        <v>3317</v>
      </c>
      <c r="B1000" s="25" t="s">
        <v>3318</v>
      </c>
      <c r="C1000" s="25" t="s">
        <v>1146</v>
      </c>
      <c r="D1000" s="33">
        <v>127368</v>
      </c>
      <c r="E1000" s="33">
        <v>115215</v>
      </c>
      <c r="F1000" s="25" t="s">
        <v>564</v>
      </c>
      <c r="G1000" s="33">
        <v>12</v>
      </c>
      <c r="H1000" s="33">
        <v>22</v>
      </c>
      <c r="I1000" s="33">
        <v>22</v>
      </c>
      <c r="J1000" s="33">
        <v>10</v>
      </c>
      <c r="K1000" s="33">
        <v>0</v>
      </c>
      <c r="L1000" s="33">
        <v>10</v>
      </c>
    </row>
    <row r="1001" spans="1:12">
      <c r="A1001" s="25" t="s">
        <v>3319</v>
      </c>
      <c r="B1001" s="25" t="s">
        <v>3320</v>
      </c>
      <c r="C1001" s="25" t="s">
        <v>1146</v>
      </c>
      <c r="D1001" s="33">
        <v>127366</v>
      </c>
      <c r="E1001" s="33">
        <v>116159</v>
      </c>
      <c r="F1001" s="25" t="s">
        <v>46</v>
      </c>
      <c r="G1001" s="33">
        <v>840</v>
      </c>
      <c r="H1001" s="33">
        <v>852</v>
      </c>
      <c r="I1001" s="33">
        <v>852</v>
      </c>
      <c r="J1001" s="33">
        <v>12</v>
      </c>
      <c r="K1001" s="33">
        <v>0</v>
      </c>
      <c r="L1001" s="33">
        <v>12</v>
      </c>
    </row>
    <row r="1002" spans="1:12">
      <c r="A1002" s="25" t="s">
        <v>3321</v>
      </c>
      <c r="B1002" s="25" t="s">
        <v>3322</v>
      </c>
      <c r="C1002" s="25" t="s">
        <v>1146</v>
      </c>
      <c r="D1002" s="33">
        <v>127361</v>
      </c>
      <c r="E1002" s="33">
        <v>116374</v>
      </c>
      <c r="F1002" s="25" t="s">
        <v>297</v>
      </c>
      <c r="G1002" s="33">
        <v>20</v>
      </c>
      <c r="H1002" s="33">
        <v>22</v>
      </c>
      <c r="I1002" s="33">
        <v>42</v>
      </c>
      <c r="J1002" s="33">
        <v>22</v>
      </c>
      <c r="K1002" s="33">
        <v>20</v>
      </c>
      <c r="L1002" s="33">
        <v>20</v>
      </c>
    </row>
    <row r="1003" spans="1:12">
      <c r="A1003" s="25" t="s">
        <v>3323</v>
      </c>
      <c r="B1003" s="25" t="s">
        <v>3324</v>
      </c>
      <c r="C1003" s="25" t="s">
        <v>1146</v>
      </c>
      <c r="D1003" s="33">
        <v>127360</v>
      </c>
      <c r="E1003" s="33">
        <v>114234</v>
      </c>
      <c r="F1003" s="25" t="s">
        <v>232</v>
      </c>
      <c r="G1003" s="33">
        <v>3</v>
      </c>
      <c r="H1003" s="33">
        <v>3</v>
      </c>
      <c r="I1003" s="33">
        <v>4</v>
      </c>
      <c r="J1003" s="33">
        <v>1</v>
      </c>
      <c r="K1003" s="33">
        <v>0</v>
      </c>
      <c r="L1003" s="33">
        <v>1</v>
      </c>
    </row>
    <row r="1004" spans="1:12">
      <c r="A1004" s="25" t="s">
        <v>3325</v>
      </c>
      <c r="B1004" s="25" t="s">
        <v>3326</v>
      </c>
      <c r="C1004" s="25" t="s">
        <v>1146</v>
      </c>
      <c r="D1004" s="33">
        <v>127359</v>
      </c>
      <c r="E1004" s="33">
        <v>116055</v>
      </c>
      <c r="F1004" s="25" t="s">
        <v>77</v>
      </c>
      <c r="G1004" s="33">
        <v>276</v>
      </c>
      <c r="H1004" s="33">
        <v>276</v>
      </c>
      <c r="I1004" s="33">
        <v>676</v>
      </c>
      <c r="J1004" s="33">
        <v>400</v>
      </c>
      <c r="K1004" s="33">
        <v>0</v>
      </c>
      <c r="L1004" s="33">
        <v>400</v>
      </c>
    </row>
    <row r="1005" spans="1:12">
      <c r="A1005" s="25" t="s">
        <v>3327</v>
      </c>
      <c r="B1005" s="25" t="s">
        <v>3328</v>
      </c>
      <c r="C1005" s="25" t="s">
        <v>1146</v>
      </c>
      <c r="D1005" s="33">
        <v>127358</v>
      </c>
      <c r="E1005" s="33">
        <v>114980</v>
      </c>
      <c r="F1005" s="25" t="s">
        <v>531</v>
      </c>
      <c r="G1005" s="33">
        <v>3</v>
      </c>
      <c r="H1005" s="33">
        <v>3</v>
      </c>
      <c r="I1005" s="33">
        <v>4</v>
      </c>
      <c r="J1005" s="33">
        <v>1</v>
      </c>
      <c r="K1005" s="33">
        <v>0</v>
      </c>
      <c r="L1005" s="33">
        <v>1</v>
      </c>
    </row>
    <row r="1006" spans="1:12">
      <c r="A1006" s="25" t="s">
        <v>3329</v>
      </c>
      <c r="B1006" s="25" t="s">
        <v>3330</v>
      </c>
      <c r="C1006" s="25" t="s">
        <v>1146</v>
      </c>
      <c r="D1006" s="33">
        <v>127355</v>
      </c>
      <c r="E1006" s="33">
        <v>116498</v>
      </c>
      <c r="F1006" s="25" t="s">
        <v>531</v>
      </c>
      <c r="G1006" s="33">
        <v>3</v>
      </c>
      <c r="H1006" s="33">
        <v>3</v>
      </c>
      <c r="I1006" s="33">
        <v>4</v>
      </c>
      <c r="J1006" s="33">
        <v>1</v>
      </c>
      <c r="K1006" s="33">
        <v>0</v>
      </c>
      <c r="L1006" s="33">
        <v>1</v>
      </c>
    </row>
    <row r="1007" spans="1:12">
      <c r="A1007" s="25" t="s">
        <v>3331</v>
      </c>
      <c r="B1007" s="25" t="s">
        <v>3332</v>
      </c>
      <c r="C1007" s="25" t="s">
        <v>1146</v>
      </c>
      <c r="D1007" s="33">
        <v>127352</v>
      </c>
      <c r="E1007" s="33">
        <v>116171</v>
      </c>
      <c r="F1007" s="25" t="s">
        <v>159</v>
      </c>
      <c r="G1007" s="33">
        <v>41</v>
      </c>
      <c r="H1007" s="33">
        <v>41</v>
      </c>
      <c r="I1007" s="33">
        <v>58</v>
      </c>
      <c r="J1007" s="33">
        <v>17</v>
      </c>
      <c r="K1007" s="33">
        <v>0</v>
      </c>
      <c r="L1007" s="33">
        <v>17</v>
      </c>
    </row>
    <row r="1008" spans="1:12">
      <c r="A1008" s="25" t="s">
        <v>3333</v>
      </c>
      <c r="B1008" s="25" t="s">
        <v>3334</v>
      </c>
      <c r="C1008" s="25" t="s">
        <v>1146</v>
      </c>
      <c r="D1008" s="33">
        <v>127351</v>
      </c>
      <c r="E1008" s="33">
        <v>115506</v>
      </c>
      <c r="F1008" s="25" t="s">
        <v>159</v>
      </c>
      <c r="G1008" s="33">
        <v>1</v>
      </c>
      <c r="H1008" s="33">
        <v>1</v>
      </c>
      <c r="I1008" s="33">
        <v>5</v>
      </c>
      <c r="J1008" s="33">
        <v>4</v>
      </c>
      <c r="K1008" s="33">
        <v>0</v>
      </c>
      <c r="L1008" s="33">
        <v>4</v>
      </c>
    </row>
    <row r="1009" spans="1:12">
      <c r="A1009" s="25" t="s">
        <v>3335</v>
      </c>
      <c r="B1009" s="25" t="s">
        <v>3336</v>
      </c>
      <c r="C1009" s="25" t="s">
        <v>1146</v>
      </c>
      <c r="D1009" s="33">
        <v>127344</v>
      </c>
      <c r="E1009" s="33">
        <v>114809</v>
      </c>
      <c r="F1009" s="25" t="s">
        <v>46</v>
      </c>
      <c r="G1009" s="33">
        <v>60</v>
      </c>
      <c r="H1009" s="33">
        <v>72</v>
      </c>
      <c r="I1009" s="33">
        <v>72</v>
      </c>
      <c r="J1009" s="33">
        <v>12</v>
      </c>
      <c r="K1009" s="33">
        <v>43</v>
      </c>
      <c r="L1009" s="33">
        <v>12</v>
      </c>
    </row>
    <row r="1010" spans="1:12">
      <c r="A1010" s="25" t="s">
        <v>3337</v>
      </c>
      <c r="B1010" s="25" t="s">
        <v>3338</v>
      </c>
      <c r="C1010" s="25" t="s">
        <v>1146</v>
      </c>
      <c r="D1010" s="33">
        <v>127337</v>
      </c>
      <c r="E1010" s="33">
        <v>115215</v>
      </c>
      <c r="F1010" s="25" t="s">
        <v>564</v>
      </c>
      <c r="G1010" s="33">
        <v>24</v>
      </c>
      <c r="H1010" s="33">
        <v>30</v>
      </c>
      <c r="I1010" s="33">
        <v>30</v>
      </c>
      <c r="J1010" s="33">
        <v>6</v>
      </c>
      <c r="K1010" s="33">
        <v>0</v>
      </c>
      <c r="L1010" s="33">
        <v>6</v>
      </c>
    </row>
    <row r="1011" spans="1:12">
      <c r="A1011" s="25" t="s">
        <v>3339</v>
      </c>
      <c r="B1011" s="25" t="s">
        <v>3340</v>
      </c>
      <c r="C1011" s="25" t="s">
        <v>1146</v>
      </c>
      <c r="D1011" s="33">
        <v>127336</v>
      </c>
      <c r="E1011" s="33">
        <v>115215</v>
      </c>
      <c r="F1011" s="25" t="s">
        <v>564</v>
      </c>
      <c r="G1011" s="33">
        <v>33</v>
      </c>
      <c r="H1011" s="33">
        <v>110</v>
      </c>
      <c r="I1011" s="33">
        <v>110</v>
      </c>
      <c r="J1011" s="33">
        <v>77</v>
      </c>
      <c r="K1011" s="33">
        <v>0</v>
      </c>
      <c r="L1011" s="33">
        <v>77</v>
      </c>
    </row>
    <row r="1012" spans="1:12">
      <c r="A1012" s="25" t="s">
        <v>3341</v>
      </c>
      <c r="B1012" s="25" t="s">
        <v>3342</v>
      </c>
      <c r="C1012" s="25" t="s">
        <v>1146</v>
      </c>
      <c r="D1012" s="33">
        <v>127333</v>
      </c>
      <c r="E1012" s="33">
        <v>115215</v>
      </c>
      <c r="F1012" s="25" t="s">
        <v>564</v>
      </c>
      <c r="G1012" s="33">
        <v>30</v>
      </c>
      <c r="H1012" s="33">
        <v>140</v>
      </c>
      <c r="I1012" s="33">
        <v>140</v>
      </c>
      <c r="J1012" s="33">
        <v>110</v>
      </c>
      <c r="K1012" s="33">
        <v>0</v>
      </c>
      <c r="L1012" s="33">
        <v>110</v>
      </c>
    </row>
    <row r="1013" spans="1:12">
      <c r="A1013" s="25" t="s">
        <v>3343</v>
      </c>
      <c r="B1013" s="25" t="s">
        <v>3344</v>
      </c>
      <c r="C1013" s="25" t="s">
        <v>1146</v>
      </c>
      <c r="D1013" s="33">
        <v>127331</v>
      </c>
      <c r="E1013" s="33">
        <v>116594</v>
      </c>
      <c r="F1013" s="25" t="s">
        <v>152</v>
      </c>
      <c r="G1013" s="33">
        <v>156</v>
      </c>
      <c r="H1013" s="33">
        <v>156</v>
      </c>
      <c r="I1013" s="33">
        <v>168</v>
      </c>
      <c r="J1013" s="33">
        <v>12</v>
      </c>
      <c r="K1013" s="33">
        <v>0</v>
      </c>
      <c r="L1013" s="33">
        <v>12</v>
      </c>
    </row>
    <row r="1014" spans="1:12">
      <c r="A1014" s="25" t="s">
        <v>3345</v>
      </c>
      <c r="B1014" s="25" t="s">
        <v>3346</v>
      </c>
      <c r="C1014" s="25" t="s">
        <v>1146</v>
      </c>
      <c r="D1014" s="33">
        <v>127329</v>
      </c>
      <c r="E1014" s="33">
        <v>115215</v>
      </c>
      <c r="F1014" s="25" t="s">
        <v>564</v>
      </c>
      <c r="G1014" s="33">
        <v>63</v>
      </c>
      <c r="H1014" s="33">
        <v>94</v>
      </c>
      <c r="I1014" s="33">
        <v>94</v>
      </c>
      <c r="J1014" s="33">
        <v>31</v>
      </c>
      <c r="K1014" s="33">
        <v>0</v>
      </c>
      <c r="L1014" s="33">
        <v>39</v>
      </c>
    </row>
    <row r="1015" spans="1:12">
      <c r="A1015" s="25" t="s">
        <v>3347</v>
      </c>
      <c r="B1015" s="25" t="s">
        <v>3348</v>
      </c>
      <c r="C1015" s="25" t="s">
        <v>1146</v>
      </c>
      <c r="D1015" s="33">
        <v>127327</v>
      </c>
      <c r="E1015" s="33">
        <v>115215</v>
      </c>
      <c r="F1015" s="25" t="s">
        <v>564</v>
      </c>
      <c r="G1015" s="33">
        <v>12</v>
      </c>
      <c r="H1015" s="33">
        <v>20</v>
      </c>
      <c r="I1015" s="33">
        <v>20</v>
      </c>
      <c r="J1015" s="33">
        <v>8</v>
      </c>
      <c r="K1015" s="33">
        <v>0</v>
      </c>
      <c r="L1015" s="33">
        <v>8</v>
      </c>
    </row>
    <row r="1016" spans="1:12">
      <c r="A1016" s="25" t="s">
        <v>3349</v>
      </c>
      <c r="B1016" s="25" t="s">
        <v>3350</v>
      </c>
      <c r="C1016" s="25" t="s">
        <v>1146</v>
      </c>
      <c r="D1016" s="33">
        <v>127321</v>
      </c>
      <c r="E1016" s="33">
        <v>115215</v>
      </c>
      <c r="F1016" s="25" t="s">
        <v>564</v>
      </c>
      <c r="G1016" s="33">
        <v>12</v>
      </c>
      <c r="H1016" s="33">
        <v>24</v>
      </c>
      <c r="I1016" s="33">
        <v>24</v>
      </c>
      <c r="J1016" s="33">
        <v>12</v>
      </c>
      <c r="K1016" s="33">
        <v>0</v>
      </c>
      <c r="L1016" s="33">
        <v>12</v>
      </c>
    </row>
    <row r="1017" spans="1:12">
      <c r="A1017" s="25" t="s">
        <v>3351</v>
      </c>
      <c r="B1017" s="25" t="s">
        <v>3352</v>
      </c>
      <c r="C1017" s="25" t="s">
        <v>1146</v>
      </c>
      <c r="D1017" s="33">
        <v>127320</v>
      </c>
      <c r="E1017" s="33">
        <v>115215</v>
      </c>
      <c r="F1017" s="25" t="s">
        <v>564</v>
      </c>
      <c r="G1017" s="33">
        <v>12</v>
      </c>
      <c r="H1017" s="33">
        <v>24</v>
      </c>
      <c r="I1017" s="33">
        <v>24</v>
      </c>
      <c r="J1017" s="33">
        <v>12</v>
      </c>
      <c r="K1017" s="33">
        <v>0</v>
      </c>
      <c r="L1017" s="33">
        <v>12</v>
      </c>
    </row>
    <row r="1018" spans="1:12">
      <c r="A1018" s="25" t="s">
        <v>3353</v>
      </c>
      <c r="B1018" s="25" t="s">
        <v>3354</v>
      </c>
      <c r="C1018" s="25" t="s">
        <v>1146</v>
      </c>
      <c r="D1018" s="33">
        <v>127319</v>
      </c>
      <c r="E1018" s="33">
        <v>115215</v>
      </c>
      <c r="F1018" s="25" t="s">
        <v>564</v>
      </c>
      <c r="G1018" s="33">
        <v>12</v>
      </c>
      <c r="H1018" s="33">
        <v>24</v>
      </c>
      <c r="I1018" s="33">
        <v>24</v>
      </c>
      <c r="J1018" s="33">
        <v>12</v>
      </c>
      <c r="K1018" s="33">
        <v>0</v>
      </c>
      <c r="L1018" s="33">
        <v>12</v>
      </c>
    </row>
    <row r="1019" spans="1:12">
      <c r="A1019" s="25" t="s">
        <v>3355</v>
      </c>
      <c r="B1019" s="25" t="s">
        <v>3356</v>
      </c>
      <c r="C1019" s="25" t="s">
        <v>1146</v>
      </c>
      <c r="D1019" s="33">
        <v>127318</v>
      </c>
      <c r="E1019" s="33">
        <v>115215</v>
      </c>
      <c r="F1019" s="25" t="s">
        <v>564</v>
      </c>
      <c r="G1019" s="33">
        <v>21</v>
      </c>
      <c r="H1019" s="33">
        <v>42</v>
      </c>
      <c r="I1019" s="33">
        <v>42</v>
      </c>
      <c r="J1019" s="33">
        <v>21</v>
      </c>
      <c r="K1019" s="33">
        <v>0</v>
      </c>
      <c r="L1019" s="33">
        <v>21</v>
      </c>
    </row>
    <row r="1020" spans="1:12">
      <c r="A1020" s="25" t="s">
        <v>3357</v>
      </c>
      <c r="B1020" s="25" t="s">
        <v>3358</v>
      </c>
      <c r="C1020" s="25" t="s">
        <v>1146</v>
      </c>
      <c r="D1020" s="33">
        <v>127314</v>
      </c>
      <c r="E1020" s="33">
        <v>115215</v>
      </c>
      <c r="F1020" s="25" t="s">
        <v>564</v>
      </c>
      <c r="G1020" s="33">
        <v>12</v>
      </c>
      <c r="H1020" s="33">
        <v>24</v>
      </c>
      <c r="I1020" s="33">
        <v>24</v>
      </c>
      <c r="J1020" s="33">
        <v>12</v>
      </c>
      <c r="K1020" s="33">
        <v>0</v>
      </c>
      <c r="L1020" s="33">
        <v>12</v>
      </c>
    </row>
    <row r="1021" spans="1:12">
      <c r="A1021" s="25" t="s">
        <v>3359</v>
      </c>
      <c r="B1021" s="25" t="s">
        <v>3360</v>
      </c>
      <c r="C1021" s="25" t="s">
        <v>1146</v>
      </c>
      <c r="D1021" s="33">
        <v>127308</v>
      </c>
      <c r="E1021" s="33">
        <v>115215</v>
      </c>
      <c r="F1021" s="25" t="s">
        <v>564</v>
      </c>
      <c r="G1021" s="33">
        <v>39</v>
      </c>
      <c r="H1021" s="33">
        <v>109</v>
      </c>
      <c r="I1021" s="33">
        <v>91</v>
      </c>
      <c r="J1021" s="33">
        <v>52</v>
      </c>
      <c r="K1021" s="33">
        <v>0</v>
      </c>
      <c r="L1021" s="33">
        <v>52</v>
      </c>
    </row>
    <row r="1022" spans="1:12">
      <c r="A1022" s="25" t="s">
        <v>3361</v>
      </c>
      <c r="B1022" s="25" t="s">
        <v>3362</v>
      </c>
      <c r="C1022" s="25" t="s">
        <v>1146</v>
      </c>
      <c r="D1022" s="33">
        <v>127306</v>
      </c>
      <c r="E1022" s="33">
        <v>115215</v>
      </c>
      <c r="F1022" s="25" t="s">
        <v>564</v>
      </c>
      <c r="G1022" s="33">
        <v>12</v>
      </c>
      <c r="H1022" s="33">
        <v>24</v>
      </c>
      <c r="I1022" s="33">
        <v>24</v>
      </c>
      <c r="J1022" s="33">
        <v>12</v>
      </c>
      <c r="K1022" s="33">
        <v>0</v>
      </c>
      <c r="L1022" s="33">
        <v>12</v>
      </c>
    </row>
    <row r="1023" spans="1:12">
      <c r="A1023" s="25" t="s">
        <v>3363</v>
      </c>
      <c r="B1023" s="25" t="s">
        <v>3364</v>
      </c>
      <c r="C1023" s="25" t="s">
        <v>1146</v>
      </c>
      <c r="D1023" s="33">
        <v>127303</v>
      </c>
      <c r="E1023" s="33">
        <v>116079</v>
      </c>
      <c r="F1023" s="25" t="s">
        <v>545</v>
      </c>
      <c r="G1023" s="33">
        <v>3</v>
      </c>
      <c r="H1023" s="33">
        <v>3</v>
      </c>
      <c r="I1023" s="33">
        <v>5</v>
      </c>
      <c r="J1023" s="33">
        <v>2</v>
      </c>
      <c r="K1023" s="33">
        <v>0</v>
      </c>
      <c r="L1023" s="33">
        <v>2</v>
      </c>
    </row>
    <row r="1024" spans="1:12">
      <c r="A1024" s="25" t="s">
        <v>3365</v>
      </c>
      <c r="B1024" s="25" t="s">
        <v>3366</v>
      </c>
      <c r="C1024" s="25" t="s">
        <v>1146</v>
      </c>
      <c r="D1024" s="33">
        <v>127302</v>
      </c>
      <c r="E1024" s="33">
        <v>117030</v>
      </c>
      <c r="F1024" s="25" t="s">
        <v>564</v>
      </c>
      <c r="G1024" s="33">
        <v>3</v>
      </c>
      <c r="H1024" s="33">
        <v>21</v>
      </c>
      <c r="I1024" s="33">
        <v>21</v>
      </c>
      <c r="J1024" s="33">
        <v>18</v>
      </c>
      <c r="K1024" s="33">
        <v>0</v>
      </c>
      <c r="L1024" s="33">
        <v>21</v>
      </c>
    </row>
    <row r="1025" spans="1:12">
      <c r="A1025" s="25" t="s">
        <v>3367</v>
      </c>
      <c r="B1025" s="25" t="s">
        <v>3368</v>
      </c>
      <c r="C1025" s="25" t="s">
        <v>1146</v>
      </c>
      <c r="D1025" s="33">
        <v>127294</v>
      </c>
      <c r="E1025" s="33">
        <v>113245</v>
      </c>
      <c r="F1025" s="25" t="s">
        <v>558</v>
      </c>
      <c r="G1025" s="33">
        <v>90</v>
      </c>
      <c r="H1025" s="33">
        <v>0</v>
      </c>
      <c r="I1025" s="33">
        <v>120</v>
      </c>
      <c r="J1025" s="33">
        <v>30</v>
      </c>
      <c r="K1025" s="33">
        <v>0</v>
      </c>
      <c r="L1025" s="33">
        <v>120</v>
      </c>
    </row>
    <row r="1026" spans="1:12">
      <c r="A1026" s="25" t="s">
        <v>3369</v>
      </c>
      <c r="B1026" s="25" t="s">
        <v>3370</v>
      </c>
      <c r="C1026" s="25" t="s">
        <v>1146</v>
      </c>
      <c r="D1026" s="33">
        <v>127289</v>
      </c>
      <c r="E1026" s="33">
        <v>112871</v>
      </c>
      <c r="F1026" s="25" t="s">
        <v>545</v>
      </c>
      <c r="G1026" s="33">
        <v>1</v>
      </c>
      <c r="H1026" s="33">
        <v>1</v>
      </c>
      <c r="I1026" s="33">
        <v>2</v>
      </c>
      <c r="J1026" s="33">
        <v>1</v>
      </c>
      <c r="K1026" s="33">
        <v>0</v>
      </c>
      <c r="L1026" s="33">
        <v>1</v>
      </c>
    </row>
    <row r="1027" spans="1:12">
      <c r="A1027" s="25" t="s">
        <v>3371</v>
      </c>
      <c r="B1027" s="25" t="s">
        <v>3372</v>
      </c>
      <c r="C1027" s="25" t="s">
        <v>1146</v>
      </c>
      <c r="D1027" s="33">
        <v>127281</v>
      </c>
      <c r="E1027" s="33">
        <v>115215</v>
      </c>
      <c r="F1027" s="25" t="s">
        <v>564</v>
      </c>
      <c r="G1027" s="33">
        <v>87</v>
      </c>
      <c r="H1027" s="33">
        <v>171</v>
      </c>
      <c r="I1027" s="33">
        <v>171</v>
      </c>
      <c r="J1027" s="33">
        <v>84</v>
      </c>
      <c r="K1027" s="33">
        <v>0</v>
      </c>
      <c r="L1027" s="33">
        <v>149</v>
      </c>
    </row>
    <row r="1028" spans="1:12">
      <c r="A1028" s="25" t="s">
        <v>3373</v>
      </c>
      <c r="B1028" s="25" t="s">
        <v>3374</v>
      </c>
      <c r="C1028" s="25" t="s">
        <v>1146</v>
      </c>
      <c r="D1028" s="33">
        <v>127273</v>
      </c>
      <c r="E1028" s="33">
        <v>111744</v>
      </c>
      <c r="F1028" s="25" t="s">
        <v>529</v>
      </c>
      <c r="G1028" s="33">
        <v>3</v>
      </c>
      <c r="H1028" s="33">
        <v>3</v>
      </c>
      <c r="I1028" s="33">
        <v>6</v>
      </c>
      <c r="J1028" s="33">
        <v>3</v>
      </c>
      <c r="K1028" s="33">
        <v>0</v>
      </c>
      <c r="L1028" s="33">
        <v>3</v>
      </c>
    </row>
    <row r="1029" spans="1:12">
      <c r="A1029" s="25" t="s">
        <v>3375</v>
      </c>
      <c r="B1029" s="25" t="s">
        <v>3376</v>
      </c>
      <c r="C1029" s="25" t="s">
        <v>3377</v>
      </c>
      <c r="D1029" s="33">
        <v>127272</v>
      </c>
      <c r="E1029" s="33">
        <v>114166</v>
      </c>
      <c r="F1029" s="25" t="s">
        <v>204</v>
      </c>
      <c r="G1029" s="33">
        <v>2</v>
      </c>
      <c r="H1029" s="33">
        <v>2</v>
      </c>
      <c r="I1029" s="33">
        <v>7</v>
      </c>
      <c r="J1029" s="33">
        <v>5</v>
      </c>
      <c r="K1029" s="33">
        <v>0</v>
      </c>
      <c r="L1029" s="33">
        <v>5</v>
      </c>
    </row>
    <row r="1030" spans="1:12">
      <c r="A1030" s="25" t="s">
        <v>3378</v>
      </c>
      <c r="B1030" s="25" t="s">
        <v>3379</v>
      </c>
      <c r="C1030" s="25" t="s">
        <v>1146</v>
      </c>
      <c r="D1030" s="33">
        <v>127271</v>
      </c>
      <c r="E1030" s="33">
        <v>116232</v>
      </c>
      <c r="F1030" s="25" t="s">
        <v>49</v>
      </c>
      <c r="G1030" s="33">
        <v>28</v>
      </c>
      <c r="H1030" s="33">
        <v>28</v>
      </c>
      <c r="I1030" s="33">
        <v>32</v>
      </c>
      <c r="J1030" s="33">
        <v>4</v>
      </c>
      <c r="K1030" s="33">
        <v>0</v>
      </c>
      <c r="L1030" s="33">
        <v>4</v>
      </c>
    </row>
    <row r="1031" spans="1:12">
      <c r="A1031" s="25" t="s">
        <v>3380</v>
      </c>
      <c r="B1031" s="25" t="s">
        <v>3381</v>
      </c>
      <c r="C1031" s="25" t="s">
        <v>1146</v>
      </c>
      <c r="D1031" s="33">
        <v>127267</v>
      </c>
      <c r="E1031" s="33">
        <v>117030</v>
      </c>
      <c r="F1031" s="25" t="s">
        <v>564</v>
      </c>
      <c r="G1031" s="33">
        <v>30</v>
      </c>
      <c r="H1031" s="33">
        <v>65</v>
      </c>
      <c r="I1031" s="33">
        <v>65</v>
      </c>
      <c r="J1031" s="33">
        <v>35</v>
      </c>
      <c r="K1031" s="33">
        <v>0</v>
      </c>
      <c r="L1031" s="33">
        <v>7</v>
      </c>
    </row>
    <row r="1032" spans="1:12">
      <c r="A1032" s="25" t="s">
        <v>3382</v>
      </c>
      <c r="B1032" s="25" t="s">
        <v>3383</v>
      </c>
      <c r="C1032" s="25" t="s">
        <v>1146</v>
      </c>
      <c r="D1032" s="33">
        <v>127266</v>
      </c>
      <c r="E1032" s="33">
        <v>115457</v>
      </c>
      <c r="F1032" s="25" t="s">
        <v>77</v>
      </c>
      <c r="G1032" s="33">
        <v>2</v>
      </c>
      <c r="H1032" s="33">
        <v>2</v>
      </c>
      <c r="I1032" s="33">
        <v>6</v>
      </c>
      <c r="J1032" s="33">
        <v>4</v>
      </c>
      <c r="K1032" s="33">
        <v>0</v>
      </c>
      <c r="L1032" s="33">
        <v>4</v>
      </c>
    </row>
    <row r="1033" spans="1:12">
      <c r="A1033" s="25" t="s">
        <v>3384</v>
      </c>
      <c r="B1033" s="25" t="s">
        <v>3385</v>
      </c>
      <c r="C1033" s="25" t="s">
        <v>1146</v>
      </c>
      <c r="D1033" s="33">
        <v>127263</v>
      </c>
      <c r="E1033" s="33">
        <v>116324</v>
      </c>
      <c r="F1033" s="25" t="s">
        <v>821</v>
      </c>
      <c r="G1033" s="33">
        <v>36</v>
      </c>
      <c r="H1033" s="33">
        <v>36</v>
      </c>
      <c r="I1033" s="33">
        <v>72</v>
      </c>
      <c r="J1033" s="33">
        <v>36</v>
      </c>
      <c r="K1033" s="33">
        <v>0</v>
      </c>
      <c r="L1033" s="33">
        <v>36</v>
      </c>
    </row>
    <row r="1034" spans="1:12">
      <c r="A1034" s="25" t="s">
        <v>3386</v>
      </c>
      <c r="B1034" s="25" t="s">
        <v>3387</v>
      </c>
      <c r="C1034" s="25" t="s">
        <v>1146</v>
      </c>
      <c r="D1034" s="33">
        <v>127259</v>
      </c>
      <c r="E1034" s="33">
        <v>115694</v>
      </c>
      <c r="F1034" s="25" t="s">
        <v>821</v>
      </c>
      <c r="G1034" s="33">
        <v>48</v>
      </c>
      <c r="H1034" s="33">
        <v>48</v>
      </c>
      <c r="I1034" s="33">
        <v>96</v>
      </c>
      <c r="J1034" s="33">
        <v>48</v>
      </c>
      <c r="K1034" s="33">
        <v>0</v>
      </c>
      <c r="L1034" s="33">
        <v>48</v>
      </c>
    </row>
    <row r="1035" spans="1:12">
      <c r="A1035" s="25" t="s">
        <v>3388</v>
      </c>
      <c r="B1035" s="25" t="s">
        <v>3389</v>
      </c>
      <c r="C1035" s="25" t="s">
        <v>1146</v>
      </c>
      <c r="D1035" s="33">
        <v>127257</v>
      </c>
      <c r="E1035" s="33">
        <v>115694</v>
      </c>
      <c r="F1035" s="25" t="s">
        <v>821</v>
      </c>
      <c r="G1035" s="33">
        <v>48</v>
      </c>
      <c r="H1035" s="33">
        <v>48</v>
      </c>
      <c r="I1035" s="33">
        <v>72</v>
      </c>
      <c r="J1035" s="33">
        <v>24</v>
      </c>
      <c r="K1035" s="33">
        <v>0</v>
      </c>
      <c r="L1035" s="33">
        <v>24</v>
      </c>
    </row>
    <row r="1036" spans="1:12">
      <c r="A1036" s="25" t="s">
        <v>3390</v>
      </c>
      <c r="B1036" s="25" t="s">
        <v>3391</v>
      </c>
      <c r="C1036" s="25" t="s">
        <v>1146</v>
      </c>
      <c r="D1036" s="33">
        <v>127254</v>
      </c>
      <c r="E1036" s="33">
        <v>115694</v>
      </c>
      <c r="F1036" s="25" t="s">
        <v>821</v>
      </c>
      <c r="G1036" s="33">
        <v>36</v>
      </c>
      <c r="H1036" s="33">
        <v>36</v>
      </c>
      <c r="I1036" s="33">
        <v>72</v>
      </c>
      <c r="J1036" s="33">
        <v>36</v>
      </c>
      <c r="K1036" s="33">
        <v>0</v>
      </c>
      <c r="L1036" s="33">
        <v>36</v>
      </c>
    </row>
    <row r="1037" spans="1:12">
      <c r="A1037" s="25" t="s">
        <v>3392</v>
      </c>
      <c r="B1037" s="25" t="s">
        <v>3393</v>
      </c>
      <c r="C1037" s="25" t="s">
        <v>1146</v>
      </c>
      <c r="D1037" s="33">
        <v>127253</v>
      </c>
      <c r="E1037" s="33">
        <v>114124</v>
      </c>
      <c r="F1037" s="25" t="s">
        <v>529</v>
      </c>
      <c r="G1037" s="33">
        <v>3</v>
      </c>
      <c r="H1037" s="33">
        <v>3</v>
      </c>
      <c r="I1037" s="33">
        <v>12</v>
      </c>
      <c r="J1037" s="33">
        <v>9</v>
      </c>
      <c r="K1037" s="33">
        <v>0</v>
      </c>
      <c r="L1037" s="33">
        <v>9</v>
      </c>
    </row>
    <row r="1038" spans="1:12">
      <c r="A1038" s="25" t="s">
        <v>3394</v>
      </c>
      <c r="B1038" s="25" t="s">
        <v>3395</v>
      </c>
      <c r="C1038" s="25" t="s">
        <v>1146</v>
      </c>
      <c r="D1038" s="33">
        <v>127243</v>
      </c>
      <c r="E1038" s="33">
        <v>115985</v>
      </c>
      <c r="F1038" s="25" t="s">
        <v>529</v>
      </c>
      <c r="G1038" s="33">
        <v>4</v>
      </c>
      <c r="H1038" s="33">
        <v>4</v>
      </c>
      <c r="I1038" s="33">
        <v>16</v>
      </c>
      <c r="J1038" s="33">
        <v>12</v>
      </c>
      <c r="K1038" s="33">
        <v>0</v>
      </c>
      <c r="L1038" s="33">
        <v>12</v>
      </c>
    </row>
    <row r="1039" spans="1:12">
      <c r="A1039" s="25" t="s">
        <v>3396</v>
      </c>
      <c r="B1039" s="25" t="s">
        <v>3397</v>
      </c>
      <c r="C1039" s="25" t="s">
        <v>1146</v>
      </c>
      <c r="D1039" s="33">
        <v>127230</v>
      </c>
      <c r="E1039" s="33">
        <v>115762</v>
      </c>
      <c r="F1039" s="25" t="s">
        <v>564</v>
      </c>
      <c r="G1039" s="33">
        <v>9</v>
      </c>
      <c r="H1039" s="33">
        <v>11</v>
      </c>
      <c r="I1039" s="33">
        <v>11</v>
      </c>
      <c r="J1039" s="33">
        <v>2</v>
      </c>
      <c r="K1039" s="33">
        <v>0</v>
      </c>
      <c r="L1039" s="33">
        <v>2</v>
      </c>
    </row>
    <row r="1040" spans="1:12">
      <c r="A1040" s="25" t="s">
        <v>3398</v>
      </c>
      <c r="B1040" s="25" t="s">
        <v>3399</v>
      </c>
      <c r="C1040" s="25" t="s">
        <v>1146</v>
      </c>
      <c r="D1040" s="33">
        <v>127226</v>
      </c>
      <c r="E1040" s="33">
        <v>116484</v>
      </c>
      <c r="F1040" s="25" t="s">
        <v>545</v>
      </c>
      <c r="G1040" s="33">
        <v>2</v>
      </c>
      <c r="H1040" s="33">
        <v>2</v>
      </c>
      <c r="I1040" s="33">
        <v>3</v>
      </c>
      <c r="J1040" s="33">
        <v>1</v>
      </c>
      <c r="K1040" s="33">
        <v>0</v>
      </c>
      <c r="L1040" s="33">
        <v>1</v>
      </c>
    </row>
    <row r="1041" spans="1:12">
      <c r="A1041" s="25" t="s">
        <v>3400</v>
      </c>
      <c r="B1041" s="25" t="s">
        <v>3401</v>
      </c>
      <c r="C1041" s="25" t="s">
        <v>1146</v>
      </c>
      <c r="D1041" s="33">
        <v>127212</v>
      </c>
      <c r="E1041" s="33">
        <v>115578</v>
      </c>
      <c r="F1041" s="25" t="s">
        <v>529</v>
      </c>
      <c r="G1041" s="33">
        <v>9</v>
      </c>
      <c r="H1041" s="33">
        <v>9</v>
      </c>
      <c r="I1041" s="33">
        <v>12</v>
      </c>
      <c r="J1041" s="33">
        <v>3</v>
      </c>
      <c r="K1041" s="33">
        <v>0</v>
      </c>
      <c r="L1041" s="33">
        <v>3</v>
      </c>
    </row>
    <row r="1042" spans="1:12">
      <c r="A1042" s="25" t="s">
        <v>3402</v>
      </c>
      <c r="B1042" s="25" t="s">
        <v>3403</v>
      </c>
      <c r="C1042" s="25" t="s">
        <v>1146</v>
      </c>
      <c r="D1042" s="33">
        <v>127204</v>
      </c>
      <c r="E1042" s="33">
        <v>114900</v>
      </c>
      <c r="F1042" s="25" t="s">
        <v>568</v>
      </c>
      <c r="G1042" s="33">
        <v>102</v>
      </c>
      <c r="H1042" s="33">
        <v>102</v>
      </c>
      <c r="I1042" s="33">
        <v>116</v>
      </c>
      <c r="J1042" s="33">
        <v>14</v>
      </c>
      <c r="K1042" s="33">
        <v>0</v>
      </c>
      <c r="L1042" s="33">
        <v>14</v>
      </c>
    </row>
    <row r="1043" spans="1:12">
      <c r="A1043" s="25" t="s">
        <v>3404</v>
      </c>
      <c r="B1043" s="25" t="s">
        <v>3405</v>
      </c>
      <c r="C1043" s="25" t="s">
        <v>1146</v>
      </c>
      <c r="D1043" s="33">
        <v>127200</v>
      </c>
      <c r="E1043" s="33">
        <v>114900</v>
      </c>
      <c r="F1043" s="25" t="s">
        <v>568</v>
      </c>
      <c r="G1043" s="33">
        <v>16</v>
      </c>
      <c r="H1043" s="33">
        <v>16</v>
      </c>
      <c r="I1043" s="33">
        <v>23</v>
      </c>
      <c r="J1043" s="33">
        <v>7</v>
      </c>
      <c r="K1043" s="33">
        <v>0</v>
      </c>
      <c r="L1043" s="33">
        <v>7</v>
      </c>
    </row>
    <row r="1044" spans="1:12">
      <c r="A1044" s="25" t="s">
        <v>3406</v>
      </c>
      <c r="B1044" s="25" t="s">
        <v>3407</v>
      </c>
      <c r="C1044" s="25" t="s">
        <v>1146</v>
      </c>
      <c r="D1044" s="33">
        <v>127182</v>
      </c>
      <c r="E1044" s="33">
        <v>115578</v>
      </c>
      <c r="F1044" s="25" t="s">
        <v>529</v>
      </c>
      <c r="G1044" s="33">
        <v>3</v>
      </c>
      <c r="H1044" s="33">
        <v>3</v>
      </c>
      <c r="I1044" s="33">
        <v>6</v>
      </c>
      <c r="J1044" s="33">
        <v>3</v>
      </c>
      <c r="K1044" s="33">
        <v>0</v>
      </c>
      <c r="L1044" s="33">
        <v>3</v>
      </c>
    </row>
    <row r="1045" spans="1:12">
      <c r="A1045" s="25" t="s">
        <v>3408</v>
      </c>
      <c r="B1045" s="25" t="s">
        <v>3409</v>
      </c>
      <c r="C1045" s="25" t="s">
        <v>1146</v>
      </c>
      <c r="D1045" s="33">
        <v>127179</v>
      </c>
      <c r="E1045" s="33">
        <v>115578</v>
      </c>
      <c r="F1045" s="25" t="s">
        <v>529</v>
      </c>
      <c r="G1045" s="33">
        <v>24</v>
      </c>
      <c r="H1045" s="33">
        <v>24</v>
      </c>
      <c r="I1045" s="33">
        <v>27</v>
      </c>
      <c r="J1045" s="33">
        <v>3</v>
      </c>
      <c r="K1045" s="33">
        <v>0</v>
      </c>
      <c r="L1045" s="33">
        <v>3</v>
      </c>
    </row>
    <row r="1046" spans="1:12">
      <c r="A1046" s="25" t="s">
        <v>3410</v>
      </c>
      <c r="B1046" s="25" t="s">
        <v>3411</v>
      </c>
      <c r="C1046" s="25" t="s">
        <v>1146</v>
      </c>
      <c r="D1046" s="33">
        <v>127175</v>
      </c>
      <c r="E1046" s="33">
        <v>116404</v>
      </c>
      <c r="F1046" s="25" t="s">
        <v>174</v>
      </c>
      <c r="G1046" s="33">
        <v>720</v>
      </c>
      <c r="H1046" s="33">
        <v>720</v>
      </c>
      <c r="I1046" s="33">
        <v>792</v>
      </c>
      <c r="J1046" s="33">
        <v>72</v>
      </c>
      <c r="K1046" s="33">
        <v>0</v>
      </c>
      <c r="L1046" s="33">
        <v>72</v>
      </c>
    </row>
    <row r="1047" spans="1:12">
      <c r="A1047" s="25" t="s">
        <v>3412</v>
      </c>
      <c r="B1047" s="25" t="s">
        <v>3413</v>
      </c>
      <c r="C1047" s="25" t="s">
        <v>1146</v>
      </c>
      <c r="D1047" s="33">
        <v>127168</v>
      </c>
      <c r="E1047" s="33">
        <v>116272</v>
      </c>
      <c r="F1047" s="25" t="s">
        <v>133</v>
      </c>
      <c r="G1047" s="33">
        <v>48</v>
      </c>
      <c r="H1047" s="33">
        <v>48</v>
      </c>
      <c r="I1047" s="33">
        <v>60</v>
      </c>
      <c r="J1047" s="33">
        <v>12</v>
      </c>
      <c r="K1047" s="33">
        <v>0</v>
      </c>
      <c r="L1047" s="33">
        <v>12</v>
      </c>
    </row>
    <row r="1048" spans="1:12">
      <c r="A1048" s="25" t="s">
        <v>3414</v>
      </c>
      <c r="B1048" s="25" t="s">
        <v>3415</v>
      </c>
      <c r="C1048" s="25" t="s">
        <v>1146</v>
      </c>
      <c r="D1048" s="33">
        <v>127166</v>
      </c>
      <c r="E1048" s="33">
        <v>115804</v>
      </c>
      <c r="F1048" s="25" t="s">
        <v>141</v>
      </c>
      <c r="G1048" s="33">
        <v>30</v>
      </c>
      <c r="H1048" s="33">
        <v>30</v>
      </c>
      <c r="I1048" s="33">
        <v>54</v>
      </c>
      <c r="J1048" s="33">
        <v>24</v>
      </c>
      <c r="K1048" s="33">
        <v>0</v>
      </c>
      <c r="L1048" s="33">
        <v>24</v>
      </c>
    </row>
    <row r="1049" spans="1:12">
      <c r="A1049" s="25" t="s">
        <v>3416</v>
      </c>
      <c r="B1049" s="25" t="s">
        <v>3417</v>
      </c>
      <c r="C1049" s="25" t="s">
        <v>1146</v>
      </c>
      <c r="D1049" s="33">
        <v>127148</v>
      </c>
      <c r="E1049" s="33">
        <v>116404</v>
      </c>
      <c r="F1049" s="25" t="s">
        <v>174</v>
      </c>
      <c r="G1049" s="33">
        <v>144</v>
      </c>
      <c r="H1049" s="33">
        <v>144</v>
      </c>
      <c r="I1049" s="33">
        <v>216</v>
      </c>
      <c r="J1049" s="33">
        <v>72</v>
      </c>
      <c r="K1049" s="33">
        <v>0</v>
      </c>
      <c r="L1049" s="33">
        <v>72</v>
      </c>
    </row>
    <row r="1050" spans="1:12">
      <c r="A1050" s="25" t="s">
        <v>3418</v>
      </c>
      <c r="B1050" s="25" t="s">
        <v>3419</v>
      </c>
      <c r="C1050" s="25" t="s">
        <v>1146</v>
      </c>
      <c r="D1050" s="33">
        <v>127144</v>
      </c>
      <c r="E1050" s="33">
        <v>115804</v>
      </c>
      <c r="F1050" s="25" t="s">
        <v>141</v>
      </c>
      <c r="G1050" s="33">
        <v>6</v>
      </c>
      <c r="H1050" s="33">
        <v>6</v>
      </c>
      <c r="I1050" s="33">
        <v>27</v>
      </c>
      <c r="J1050" s="33">
        <v>21</v>
      </c>
      <c r="K1050" s="33">
        <v>0</v>
      </c>
      <c r="L1050" s="33">
        <v>21</v>
      </c>
    </row>
    <row r="1051" spans="1:12">
      <c r="A1051" s="25" t="s">
        <v>3420</v>
      </c>
      <c r="B1051" s="25" t="s">
        <v>3421</v>
      </c>
      <c r="C1051" s="25" t="s">
        <v>1146</v>
      </c>
      <c r="D1051" s="33">
        <v>127100</v>
      </c>
      <c r="E1051" s="33">
        <v>115762</v>
      </c>
      <c r="F1051" s="25" t="s">
        <v>564</v>
      </c>
      <c r="G1051" s="33">
        <v>9</v>
      </c>
      <c r="H1051" s="33">
        <v>27</v>
      </c>
      <c r="I1051" s="33">
        <v>27</v>
      </c>
      <c r="J1051" s="33">
        <v>18</v>
      </c>
      <c r="K1051" s="33">
        <v>0</v>
      </c>
      <c r="L1051" s="33">
        <v>18</v>
      </c>
    </row>
    <row r="1052" spans="1:12">
      <c r="A1052" s="25" t="s">
        <v>3422</v>
      </c>
      <c r="B1052" s="25" t="s">
        <v>3423</v>
      </c>
      <c r="C1052" s="25" t="s">
        <v>1146</v>
      </c>
      <c r="D1052" s="33">
        <v>127095</v>
      </c>
      <c r="E1052" s="33">
        <v>115799</v>
      </c>
      <c r="F1052" s="25" t="s">
        <v>564</v>
      </c>
      <c r="G1052" s="33">
        <v>3</v>
      </c>
      <c r="H1052" s="33">
        <v>9</v>
      </c>
      <c r="I1052" s="33">
        <v>9</v>
      </c>
      <c r="J1052" s="33">
        <v>6</v>
      </c>
      <c r="K1052" s="33">
        <v>0</v>
      </c>
      <c r="L1052" s="33">
        <v>6</v>
      </c>
    </row>
    <row r="1053" spans="1:12">
      <c r="A1053" s="25" t="s">
        <v>3424</v>
      </c>
      <c r="B1053" s="25" t="s">
        <v>3425</v>
      </c>
      <c r="C1053" s="25" t="s">
        <v>1146</v>
      </c>
      <c r="D1053" s="33">
        <v>127088</v>
      </c>
      <c r="E1053" s="33">
        <v>115490</v>
      </c>
      <c r="F1053" s="25" t="s">
        <v>185</v>
      </c>
      <c r="G1053" s="33">
        <v>24</v>
      </c>
      <c r="H1053" s="33">
        <v>24</v>
      </c>
      <c r="I1053" s="33">
        <v>48</v>
      </c>
      <c r="J1053" s="33">
        <v>24</v>
      </c>
      <c r="K1053" s="33">
        <v>0</v>
      </c>
      <c r="L1053" s="33">
        <v>24</v>
      </c>
    </row>
    <row r="1054" spans="1:12">
      <c r="A1054" s="25" t="s">
        <v>3426</v>
      </c>
      <c r="B1054" s="25" t="s">
        <v>3427</v>
      </c>
      <c r="C1054" s="25" t="s">
        <v>1146</v>
      </c>
      <c r="D1054" s="33">
        <v>127086</v>
      </c>
      <c r="E1054" s="33">
        <v>115762</v>
      </c>
      <c r="F1054" s="25" t="s">
        <v>564</v>
      </c>
      <c r="G1054" s="33">
        <v>27</v>
      </c>
      <c r="H1054" s="33">
        <v>118</v>
      </c>
      <c r="I1054" s="33">
        <v>118</v>
      </c>
      <c r="J1054" s="33">
        <v>91</v>
      </c>
      <c r="K1054" s="33">
        <v>0</v>
      </c>
      <c r="L1054" s="33">
        <v>90</v>
      </c>
    </row>
    <row r="1055" spans="1:12">
      <c r="A1055" s="25" t="s">
        <v>3428</v>
      </c>
      <c r="B1055" s="25" t="s">
        <v>3429</v>
      </c>
      <c r="C1055" s="25" t="s">
        <v>1146</v>
      </c>
      <c r="D1055" s="33">
        <v>127080</v>
      </c>
      <c r="E1055" s="33">
        <v>115560</v>
      </c>
      <c r="F1055" s="25" t="s">
        <v>46</v>
      </c>
      <c r="G1055" s="33">
        <v>12</v>
      </c>
      <c r="H1055" s="33">
        <v>33</v>
      </c>
      <c r="I1055" s="33">
        <v>33</v>
      </c>
      <c r="J1055" s="33">
        <v>21</v>
      </c>
      <c r="K1055" s="33">
        <v>0</v>
      </c>
      <c r="L1055" s="33">
        <v>21</v>
      </c>
    </row>
    <row r="1056" spans="1:12">
      <c r="A1056" s="25" t="s">
        <v>3430</v>
      </c>
      <c r="B1056" s="25" t="s">
        <v>3431</v>
      </c>
      <c r="C1056" s="25" t="s">
        <v>1146</v>
      </c>
      <c r="D1056" s="33">
        <v>127072</v>
      </c>
      <c r="E1056" s="33">
        <v>115762</v>
      </c>
      <c r="F1056" s="25" t="s">
        <v>564</v>
      </c>
      <c r="G1056" s="33">
        <v>15</v>
      </c>
      <c r="H1056" s="33">
        <v>18</v>
      </c>
      <c r="I1056" s="33">
        <v>18</v>
      </c>
      <c r="J1056" s="33">
        <v>3</v>
      </c>
      <c r="K1056" s="33">
        <v>0</v>
      </c>
      <c r="L1056" s="33">
        <v>3</v>
      </c>
    </row>
    <row r="1057" spans="1:12">
      <c r="A1057" s="25" t="s">
        <v>3432</v>
      </c>
      <c r="B1057" s="25" t="s">
        <v>3433</v>
      </c>
      <c r="C1057" s="25" t="s">
        <v>1146</v>
      </c>
      <c r="D1057" s="33">
        <v>127071</v>
      </c>
      <c r="E1057" s="33">
        <v>115762</v>
      </c>
      <c r="F1057" s="25" t="s">
        <v>564</v>
      </c>
      <c r="G1057" s="33">
        <v>33</v>
      </c>
      <c r="H1057" s="33">
        <v>59</v>
      </c>
      <c r="I1057" s="33">
        <v>59</v>
      </c>
      <c r="J1057" s="33">
        <v>26</v>
      </c>
      <c r="K1057" s="33">
        <v>0</v>
      </c>
      <c r="L1057" s="33">
        <v>26</v>
      </c>
    </row>
    <row r="1058" spans="1:12">
      <c r="A1058" s="25" t="s">
        <v>3434</v>
      </c>
      <c r="B1058" s="25" t="s">
        <v>3435</v>
      </c>
      <c r="C1058" s="25" t="s">
        <v>1146</v>
      </c>
      <c r="D1058" s="33">
        <v>127070</v>
      </c>
      <c r="E1058" s="33">
        <v>115519</v>
      </c>
      <c r="F1058" s="25" t="s">
        <v>568</v>
      </c>
      <c r="G1058" s="33">
        <v>18</v>
      </c>
      <c r="H1058" s="33">
        <v>18</v>
      </c>
      <c r="I1058" s="33">
        <v>45</v>
      </c>
      <c r="J1058" s="33">
        <v>27</v>
      </c>
      <c r="K1058" s="33">
        <v>0</v>
      </c>
      <c r="L1058" s="33">
        <v>27</v>
      </c>
    </row>
    <row r="1059" spans="1:12">
      <c r="A1059" s="25" t="s">
        <v>3436</v>
      </c>
      <c r="B1059" s="25" t="s">
        <v>3437</v>
      </c>
      <c r="C1059" s="25" t="s">
        <v>1146</v>
      </c>
      <c r="D1059" s="33">
        <v>127066</v>
      </c>
      <c r="E1059" s="33">
        <v>116959</v>
      </c>
      <c r="F1059" s="25" t="s">
        <v>39</v>
      </c>
      <c r="G1059" s="33">
        <v>250</v>
      </c>
      <c r="H1059" s="33">
        <v>250</v>
      </c>
      <c r="I1059" s="33">
        <v>300</v>
      </c>
      <c r="J1059" s="33">
        <v>50</v>
      </c>
      <c r="K1059" s="33">
        <v>0</v>
      </c>
      <c r="L1059" s="33">
        <v>50</v>
      </c>
    </row>
    <row r="1060" spans="1:12">
      <c r="A1060" s="25" t="s">
        <v>3438</v>
      </c>
      <c r="B1060" s="25" t="s">
        <v>3439</v>
      </c>
      <c r="C1060" s="25" t="s">
        <v>1146</v>
      </c>
      <c r="D1060" s="33">
        <v>127063</v>
      </c>
      <c r="E1060" s="33">
        <v>112938</v>
      </c>
      <c r="F1060" s="25" t="s">
        <v>541</v>
      </c>
      <c r="G1060" s="33">
        <v>84</v>
      </c>
      <c r="H1060" s="33">
        <v>84</v>
      </c>
      <c r="I1060" s="33">
        <v>96</v>
      </c>
      <c r="J1060" s="33">
        <v>12</v>
      </c>
      <c r="K1060" s="33">
        <v>0</v>
      </c>
      <c r="L1060" s="33">
        <v>12</v>
      </c>
    </row>
    <row r="1061" spans="1:12">
      <c r="A1061" s="25" t="s">
        <v>3440</v>
      </c>
      <c r="B1061" s="25" t="s">
        <v>3441</v>
      </c>
      <c r="C1061" s="25" t="s">
        <v>1146</v>
      </c>
      <c r="D1061" s="33">
        <v>127055</v>
      </c>
      <c r="E1061" s="33">
        <v>116730</v>
      </c>
      <c r="F1061" s="25" t="s">
        <v>38</v>
      </c>
      <c r="G1061" s="33">
        <v>816</v>
      </c>
      <c r="H1061" s="33">
        <v>828</v>
      </c>
      <c r="I1061" s="33">
        <v>828</v>
      </c>
      <c r="J1061" s="33">
        <v>12</v>
      </c>
      <c r="K1061" s="33">
        <v>0</v>
      </c>
      <c r="L1061" s="33">
        <v>12</v>
      </c>
    </row>
    <row r="1062" spans="1:12">
      <c r="A1062" s="25" t="s">
        <v>3442</v>
      </c>
      <c r="B1062" s="25" t="s">
        <v>3443</v>
      </c>
      <c r="C1062" s="25" t="s">
        <v>1146</v>
      </c>
      <c r="D1062" s="33">
        <v>127052</v>
      </c>
      <c r="E1062" s="33">
        <v>117233</v>
      </c>
      <c r="F1062" s="25" t="s">
        <v>854</v>
      </c>
      <c r="G1062" s="33">
        <v>120</v>
      </c>
      <c r="H1062" s="33">
        <v>120</v>
      </c>
      <c r="I1062" s="33">
        <v>144</v>
      </c>
      <c r="J1062" s="33">
        <v>24</v>
      </c>
      <c r="K1062" s="33">
        <v>0</v>
      </c>
      <c r="L1062" s="33">
        <v>24</v>
      </c>
    </row>
    <row r="1063" spans="1:12">
      <c r="A1063" s="25" t="s">
        <v>3444</v>
      </c>
      <c r="B1063" s="25" t="s">
        <v>3445</v>
      </c>
      <c r="C1063" s="25" t="s">
        <v>1146</v>
      </c>
      <c r="D1063" s="33">
        <v>127041</v>
      </c>
      <c r="E1063" s="33">
        <v>116440</v>
      </c>
      <c r="F1063" s="25" t="s">
        <v>569</v>
      </c>
      <c r="G1063" s="33">
        <v>16</v>
      </c>
      <c r="H1063" s="33">
        <v>16</v>
      </c>
      <c r="I1063" s="33">
        <v>18</v>
      </c>
      <c r="J1063" s="33">
        <v>2</v>
      </c>
      <c r="K1063" s="33">
        <v>0</v>
      </c>
      <c r="L1063" s="33">
        <v>2</v>
      </c>
    </row>
    <row r="1064" spans="1:12">
      <c r="A1064" s="25" t="s">
        <v>3446</v>
      </c>
      <c r="B1064" s="25" t="s">
        <v>3447</v>
      </c>
      <c r="C1064" s="25" t="s">
        <v>1146</v>
      </c>
      <c r="D1064" s="33">
        <v>127035</v>
      </c>
      <c r="E1064" s="33">
        <v>115804</v>
      </c>
      <c r="F1064" s="25" t="s">
        <v>141</v>
      </c>
      <c r="G1064" s="33">
        <v>1</v>
      </c>
      <c r="H1064" s="33">
        <v>1</v>
      </c>
      <c r="I1064" s="33">
        <v>2</v>
      </c>
      <c r="J1064" s="33">
        <v>1</v>
      </c>
      <c r="K1064" s="33">
        <v>0</v>
      </c>
      <c r="L1064" s="33">
        <v>1</v>
      </c>
    </row>
    <row r="1065" spans="1:12">
      <c r="A1065" s="25" t="s">
        <v>3448</v>
      </c>
      <c r="B1065" s="25" t="s">
        <v>3449</v>
      </c>
      <c r="C1065" s="25" t="s">
        <v>1146</v>
      </c>
      <c r="D1065" s="33">
        <v>127033</v>
      </c>
      <c r="E1065" s="33">
        <v>114900</v>
      </c>
      <c r="F1065" s="25" t="s">
        <v>568</v>
      </c>
      <c r="G1065" s="33">
        <v>18</v>
      </c>
      <c r="H1065" s="33">
        <v>18</v>
      </c>
      <c r="I1065" s="33">
        <v>31</v>
      </c>
      <c r="J1065" s="33">
        <v>13</v>
      </c>
      <c r="K1065" s="33">
        <v>0</v>
      </c>
      <c r="L1065" s="33">
        <v>13</v>
      </c>
    </row>
    <row r="1066" spans="1:12">
      <c r="A1066" s="25" t="s">
        <v>3450</v>
      </c>
      <c r="B1066" s="25" t="s">
        <v>3451</v>
      </c>
      <c r="C1066" s="25" t="s">
        <v>1146</v>
      </c>
      <c r="D1066" s="33">
        <v>127032</v>
      </c>
      <c r="E1066" s="33">
        <v>111633</v>
      </c>
      <c r="F1066" s="25" t="s">
        <v>1132</v>
      </c>
      <c r="G1066" s="33">
        <v>6</v>
      </c>
      <c r="H1066" s="33">
        <v>6</v>
      </c>
      <c r="I1066" s="33">
        <v>7</v>
      </c>
      <c r="J1066" s="33">
        <v>1</v>
      </c>
      <c r="K1066" s="33">
        <v>0</v>
      </c>
      <c r="L1066" s="33">
        <v>1</v>
      </c>
    </row>
    <row r="1067" spans="1:12">
      <c r="A1067" s="25" t="s">
        <v>3452</v>
      </c>
      <c r="B1067" s="25" t="s">
        <v>3453</v>
      </c>
      <c r="C1067" s="25" t="s">
        <v>1146</v>
      </c>
      <c r="D1067" s="33">
        <v>127031</v>
      </c>
      <c r="E1067" s="33">
        <v>111633</v>
      </c>
      <c r="F1067" s="25" t="s">
        <v>1132</v>
      </c>
      <c r="G1067" s="33">
        <v>42</v>
      </c>
      <c r="H1067" s="33">
        <v>42</v>
      </c>
      <c r="I1067" s="33">
        <v>43</v>
      </c>
      <c r="J1067" s="33">
        <v>1</v>
      </c>
      <c r="K1067" s="33">
        <v>0</v>
      </c>
      <c r="L1067" s="33">
        <v>1</v>
      </c>
    </row>
    <row r="1068" spans="1:12">
      <c r="A1068" s="25" t="s">
        <v>3454</v>
      </c>
      <c r="B1068" s="25" t="s">
        <v>3455</v>
      </c>
      <c r="C1068" s="25" t="s">
        <v>1146</v>
      </c>
      <c r="D1068" s="33">
        <v>127020</v>
      </c>
      <c r="E1068" s="33">
        <v>116730</v>
      </c>
      <c r="F1068" s="25" t="s">
        <v>38</v>
      </c>
      <c r="G1068" s="33">
        <v>456</v>
      </c>
      <c r="H1068" s="33">
        <v>468</v>
      </c>
      <c r="I1068" s="33">
        <v>468</v>
      </c>
      <c r="J1068" s="33">
        <v>12</v>
      </c>
      <c r="K1068" s="33">
        <v>12</v>
      </c>
      <c r="L1068" s="33">
        <v>12</v>
      </c>
    </row>
    <row r="1069" spans="1:12">
      <c r="A1069" s="25" t="s">
        <v>3456</v>
      </c>
      <c r="B1069" s="25" t="s">
        <v>3457</v>
      </c>
      <c r="C1069" s="25" t="s">
        <v>1146</v>
      </c>
      <c r="D1069" s="33">
        <v>127016</v>
      </c>
      <c r="E1069" s="33">
        <v>114900</v>
      </c>
      <c r="F1069" s="25" t="s">
        <v>568</v>
      </c>
      <c r="G1069" s="33">
        <v>14</v>
      </c>
      <c r="H1069" s="33">
        <v>14</v>
      </c>
      <c r="I1069" s="33">
        <v>19</v>
      </c>
      <c r="J1069" s="33">
        <v>5</v>
      </c>
      <c r="K1069" s="33">
        <v>0</v>
      </c>
      <c r="L1069" s="33">
        <v>5</v>
      </c>
    </row>
    <row r="1070" spans="1:12">
      <c r="A1070" s="25" t="s">
        <v>3458</v>
      </c>
      <c r="B1070" s="25" t="s">
        <v>3459</v>
      </c>
      <c r="C1070" s="25" t="s">
        <v>1146</v>
      </c>
      <c r="D1070" s="33">
        <v>127008</v>
      </c>
      <c r="E1070" s="33">
        <v>115111</v>
      </c>
      <c r="F1070" s="25" t="s">
        <v>198</v>
      </c>
      <c r="G1070" s="33">
        <v>2</v>
      </c>
      <c r="H1070" s="33">
        <v>2</v>
      </c>
      <c r="I1070" s="33">
        <v>4</v>
      </c>
      <c r="J1070" s="33">
        <v>2</v>
      </c>
      <c r="K1070" s="33">
        <v>0</v>
      </c>
      <c r="L1070" s="33">
        <v>2</v>
      </c>
    </row>
    <row r="1071" spans="1:12">
      <c r="A1071" s="25" t="s">
        <v>3460</v>
      </c>
      <c r="B1071" s="25" t="s">
        <v>3461</v>
      </c>
      <c r="C1071" s="25" t="s">
        <v>1146</v>
      </c>
      <c r="D1071" s="33">
        <v>127006</v>
      </c>
      <c r="E1071" s="33">
        <v>116715</v>
      </c>
      <c r="F1071" s="25" t="s">
        <v>128</v>
      </c>
      <c r="G1071" s="33">
        <v>36</v>
      </c>
      <c r="H1071" s="33">
        <v>36</v>
      </c>
      <c r="I1071" s="33">
        <v>48</v>
      </c>
      <c r="J1071" s="33">
        <v>12</v>
      </c>
      <c r="K1071" s="33">
        <v>0</v>
      </c>
      <c r="L1071" s="33">
        <v>12</v>
      </c>
    </row>
    <row r="1072" spans="1:12">
      <c r="A1072" s="25" t="s">
        <v>3462</v>
      </c>
      <c r="B1072" s="25" t="s">
        <v>3463</v>
      </c>
      <c r="C1072" s="25" t="s">
        <v>1271</v>
      </c>
      <c r="D1072" s="25" t="s">
        <v>3464</v>
      </c>
      <c r="E1072" s="25" t="s">
        <v>3465</v>
      </c>
      <c r="F1072" s="25" t="s">
        <v>1092</v>
      </c>
      <c r="G1072" s="33">
        <v>504</v>
      </c>
      <c r="H1072" s="33">
        <v>504</v>
      </c>
      <c r="I1072" s="33">
        <v>576</v>
      </c>
      <c r="J1072" s="33">
        <v>72</v>
      </c>
      <c r="K1072" s="33">
        <v>0</v>
      </c>
      <c r="L1072" s="33">
        <v>72</v>
      </c>
    </row>
    <row r="1073" spans="1:12">
      <c r="A1073" s="25" t="s">
        <v>3466</v>
      </c>
      <c r="B1073" s="25" t="s">
        <v>3467</v>
      </c>
      <c r="C1073" s="25" t="s">
        <v>1146</v>
      </c>
      <c r="D1073" s="33">
        <v>126992</v>
      </c>
      <c r="E1073" s="33">
        <v>116715</v>
      </c>
      <c r="F1073" s="25" t="s">
        <v>128</v>
      </c>
      <c r="G1073" s="33">
        <v>108</v>
      </c>
      <c r="H1073" s="33">
        <v>108</v>
      </c>
      <c r="I1073" s="33">
        <v>120</v>
      </c>
      <c r="J1073" s="33">
        <v>12</v>
      </c>
      <c r="K1073" s="33">
        <v>0</v>
      </c>
      <c r="L1073" s="33">
        <v>12</v>
      </c>
    </row>
    <row r="1074" spans="1:12">
      <c r="A1074" s="25" t="s">
        <v>3468</v>
      </c>
      <c r="B1074" s="25" t="s">
        <v>3469</v>
      </c>
      <c r="C1074" s="25" t="s">
        <v>1146</v>
      </c>
      <c r="D1074" s="33">
        <v>126980</v>
      </c>
      <c r="E1074" s="33">
        <v>115560</v>
      </c>
      <c r="F1074" s="25" t="s">
        <v>46</v>
      </c>
      <c r="G1074" s="33">
        <v>108</v>
      </c>
      <c r="H1074" s="33">
        <v>120</v>
      </c>
      <c r="I1074" s="33">
        <v>120</v>
      </c>
      <c r="J1074" s="33">
        <v>12</v>
      </c>
      <c r="K1074" s="33">
        <v>0</v>
      </c>
      <c r="L1074" s="33">
        <v>12</v>
      </c>
    </row>
    <row r="1075" spans="1:12">
      <c r="A1075" s="25" t="s">
        <v>3470</v>
      </c>
      <c r="B1075" s="25" t="s">
        <v>3471</v>
      </c>
      <c r="C1075" s="25" t="s">
        <v>1146</v>
      </c>
      <c r="D1075" s="33">
        <v>126967</v>
      </c>
      <c r="E1075" s="33">
        <v>103193</v>
      </c>
      <c r="F1075" s="25" t="s">
        <v>541</v>
      </c>
      <c r="G1075" s="33">
        <v>0</v>
      </c>
      <c r="H1075" s="33">
        <v>29</v>
      </c>
      <c r="I1075" s="33">
        <v>30</v>
      </c>
      <c r="J1075" s="33">
        <v>1</v>
      </c>
      <c r="K1075" s="33">
        <v>0</v>
      </c>
      <c r="L1075" s="33">
        <v>1</v>
      </c>
    </row>
    <row r="1076" spans="1:12">
      <c r="A1076" s="25" t="s">
        <v>3472</v>
      </c>
      <c r="B1076" s="25" t="s">
        <v>3473</v>
      </c>
      <c r="C1076" s="25" t="s">
        <v>1146</v>
      </c>
      <c r="D1076" s="33">
        <v>126937</v>
      </c>
      <c r="E1076" s="33">
        <v>114234</v>
      </c>
      <c r="F1076" s="25" t="s">
        <v>232</v>
      </c>
      <c r="G1076" s="33">
        <v>2</v>
      </c>
      <c r="H1076" s="33">
        <v>2</v>
      </c>
      <c r="I1076" s="33">
        <v>4</v>
      </c>
      <c r="J1076" s="33">
        <v>2</v>
      </c>
      <c r="K1076" s="33">
        <v>0</v>
      </c>
      <c r="L1076" s="33">
        <v>2</v>
      </c>
    </row>
    <row r="1077" spans="1:12">
      <c r="A1077" s="25" t="s">
        <v>3474</v>
      </c>
      <c r="B1077" s="25" t="s">
        <v>3475</v>
      </c>
      <c r="C1077" s="25" t="s">
        <v>1146</v>
      </c>
      <c r="D1077" s="33">
        <v>126921</v>
      </c>
      <c r="E1077" s="33">
        <v>115859</v>
      </c>
      <c r="F1077" s="25" t="s">
        <v>46</v>
      </c>
      <c r="G1077" s="33">
        <v>24</v>
      </c>
      <c r="H1077" s="33">
        <v>60</v>
      </c>
      <c r="I1077" s="33">
        <v>60</v>
      </c>
      <c r="J1077" s="33">
        <v>36</v>
      </c>
      <c r="K1077" s="33">
        <v>0</v>
      </c>
      <c r="L1077" s="33">
        <v>36</v>
      </c>
    </row>
    <row r="1078" spans="1:12">
      <c r="A1078" s="25" t="s">
        <v>3476</v>
      </c>
      <c r="B1078" s="25" t="s">
        <v>3477</v>
      </c>
      <c r="C1078" s="25" t="s">
        <v>1271</v>
      </c>
      <c r="D1078" s="25" t="s">
        <v>3478</v>
      </c>
      <c r="E1078" s="25" t="s">
        <v>3479</v>
      </c>
      <c r="F1078" s="25" t="s">
        <v>1133</v>
      </c>
      <c r="G1078" s="33">
        <v>9</v>
      </c>
      <c r="H1078" s="33">
        <v>9</v>
      </c>
      <c r="I1078" s="33">
        <v>11</v>
      </c>
      <c r="J1078" s="33">
        <v>2</v>
      </c>
      <c r="K1078" s="33">
        <v>0</v>
      </c>
      <c r="L1078" s="33">
        <v>2</v>
      </c>
    </row>
    <row r="1079" spans="1:12">
      <c r="A1079" s="25" t="s">
        <v>3480</v>
      </c>
      <c r="B1079" s="25" t="s">
        <v>3481</v>
      </c>
      <c r="C1079" s="25" t="s">
        <v>1146</v>
      </c>
      <c r="D1079" s="33">
        <v>126844</v>
      </c>
      <c r="E1079" s="33">
        <v>116481</v>
      </c>
      <c r="F1079" s="25" t="s">
        <v>146</v>
      </c>
      <c r="G1079" s="33">
        <v>7</v>
      </c>
      <c r="H1079" s="33">
        <v>8</v>
      </c>
      <c r="I1079" s="33">
        <v>8</v>
      </c>
      <c r="J1079" s="33">
        <v>1</v>
      </c>
      <c r="K1079" s="33">
        <v>0</v>
      </c>
      <c r="L1079" s="33">
        <v>1</v>
      </c>
    </row>
    <row r="1080" spans="1:12">
      <c r="A1080" s="25" t="s">
        <v>3482</v>
      </c>
      <c r="B1080" s="25" t="s">
        <v>3483</v>
      </c>
      <c r="C1080" s="25" t="s">
        <v>1146</v>
      </c>
      <c r="D1080" s="33">
        <v>126843</v>
      </c>
      <c r="E1080" s="33">
        <v>114596</v>
      </c>
      <c r="F1080" s="25" t="s">
        <v>146</v>
      </c>
      <c r="G1080" s="33">
        <v>1</v>
      </c>
      <c r="H1080" s="33">
        <v>1</v>
      </c>
      <c r="I1080" s="33">
        <v>2</v>
      </c>
      <c r="J1080" s="33">
        <v>1</v>
      </c>
      <c r="K1080" s="33">
        <v>0</v>
      </c>
      <c r="L1080" s="33">
        <v>1</v>
      </c>
    </row>
    <row r="1081" spans="1:12">
      <c r="A1081" s="25" t="s">
        <v>3484</v>
      </c>
      <c r="B1081" s="25" t="s">
        <v>3485</v>
      </c>
      <c r="C1081" s="25" t="s">
        <v>1146</v>
      </c>
      <c r="D1081" s="33">
        <v>126842</v>
      </c>
      <c r="E1081" s="33">
        <v>114596</v>
      </c>
      <c r="F1081" s="25" t="s">
        <v>146</v>
      </c>
      <c r="G1081" s="33">
        <v>1</v>
      </c>
      <c r="H1081" s="33">
        <v>1</v>
      </c>
      <c r="I1081" s="33">
        <v>2</v>
      </c>
      <c r="J1081" s="33">
        <v>1</v>
      </c>
      <c r="K1081" s="33">
        <v>0</v>
      </c>
      <c r="L1081" s="33">
        <v>1</v>
      </c>
    </row>
    <row r="1082" spans="1:12">
      <c r="A1082" s="25" t="s">
        <v>3486</v>
      </c>
      <c r="B1082" s="25" t="s">
        <v>3487</v>
      </c>
      <c r="C1082" s="25" t="s">
        <v>1146</v>
      </c>
      <c r="D1082" s="33">
        <v>126830</v>
      </c>
      <c r="E1082" s="33">
        <v>114596</v>
      </c>
      <c r="F1082" s="25" t="s">
        <v>146</v>
      </c>
      <c r="G1082" s="33">
        <v>1</v>
      </c>
      <c r="H1082" s="33">
        <v>1</v>
      </c>
      <c r="I1082" s="33">
        <v>2</v>
      </c>
      <c r="J1082" s="33">
        <v>1</v>
      </c>
      <c r="K1082" s="33">
        <v>0</v>
      </c>
      <c r="L1082" s="33">
        <v>1</v>
      </c>
    </row>
    <row r="1083" spans="1:12">
      <c r="A1083" s="25" t="s">
        <v>3488</v>
      </c>
      <c r="B1083" s="25" t="s">
        <v>3489</v>
      </c>
      <c r="C1083" s="25" t="s">
        <v>1146</v>
      </c>
      <c r="D1083" s="33">
        <v>126828</v>
      </c>
      <c r="E1083" s="33">
        <v>114596</v>
      </c>
      <c r="F1083" s="25" t="s">
        <v>146</v>
      </c>
      <c r="G1083" s="33">
        <v>1</v>
      </c>
      <c r="H1083" s="33">
        <v>1</v>
      </c>
      <c r="I1083" s="33">
        <v>2</v>
      </c>
      <c r="J1083" s="33">
        <v>1</v>
      </c>
      <c r="K1083" s="33">
        <v>0</v>
      </c>
      <c r="L1083" s="33">
        <v>1</v>
      </c>
    </row>
    <row r="1084" spans="1:12">
      <c r="A1084" s="25" t="s">
        <v>3490</v>
      </c>
      <c r="B1084" s="25" t="s">
        <v>3491</v>
      </c>
      <c r="C1084" s="25" t="s">
        <v>1146</v>
      </c>
      <c r="D1084" s="33">
        <v>126827</v>
      </c>
      <c r="E1084" s="33">
        <v>114596</v>
      </c>
      <c r="F1084" s="25" t="s">
        <v>146</v>
      </c>
      <c r="G1084" s="33">
        <v>1</v>
      </c>
      <c r="H1084" s="33">
        <v>1</v>
      </c>
      <c r="I1084" s="33">
        <v>2</v>
      </c>
      <c r="J1084" s="33">
        <v>1</v>
      </c>
      <c r="K1084" s="33">
        <v>0</v>
      </c>
      <c r="L1084" s="33">
        <v>1</v>
      </c>
    </row>
    <row r="1085" spans="1:12">
      <c r="A1085" s="25" t="s">
        <v>3492</v>
      </c>
      <c r="B1085" s="25" t="s">
        <v>3493</v>
      </c>
      <c r="C1085" s="25" t="s">
        <v>1146</v>
      </c>
      <c r="D1085" s="33">
        <v>126823</v>
      </c>
      <c r="E1085" s="33">
        <v>116413</v>
      </c>
      <c r="F1085" s="25" t="s">
        <v>539</v>
      </c>
      <c r="G1085" s="33">
        <v>25</v>
      </c>
      <c r="H1085" s="33">
        <v>25</v>
      </c>
      <c r="I1085" s="33">
        <v>40</v>
      </c>
      <c r="J1085" s="33">
        <v>15</v>
      </c>
      <c r="K1085" s="33">
        <v>0</v>
      </c>
      <c r="L1085" s="33">
        <v>15</v>
      </c>
    </row>
    <row r="1086" spans="1:12">
      <c r="A1086" s="25" t="s">
        <v>3494</v>
      </c>
      <c r="B1086" s="25" t="s">
        <v>3495</v>
      </c>
      <c r="C1086" s="25" t="s">
        <v>1146</v>
      </c>
      <c r="D1086" s="33">
        <v>126819</v>
      </c>
      <c r="E1086" s="33">
        <v>116135</v>
      </c>
      <c r="F1086" s="25" t="s">
        <v>509</v>
      </c>
      <c r="G1086" s="33">
        <v>11</v>
      </c>
      <c r="H1086" s="33">
        <v>11</v>
      </c>
      <c r="I1086" s="33">
        <v>12</v>
      </c>
      <c r="J1086" s="33">
        <v>1</v>
      </c>
      <c r="K1086" s="33">
        <v>0</v>
      </c>
      <c r="L1086" s="33">
        <v>1</v>
      </c>
    </row>
    <row r="1087" spans="1:12">
      <c r="A1087" s="25" t="s">
        <v>3496</v>
      </c>
      <c r="B1087" s="25" t="s">
        <v>3497</v>
      </c>
      <c r="C1087" s="25" t="s">
        <v>1271</v>
      </c>
      <c r="D1087" s="25" t="s">
        <v>3498</v>
      </c>
      <c r="E1087" s="25" t="s">
        <v>3499</v>
      </c>
      <c r="F1087" s="25" t="s">
        <v>1090</v>
      </c>
      <c r="G1087" s="33">
        <v>1320</v>
      </c>
      <c r="H1087" s="33">
        <v>1320</v>
      </c>
      <c r="I1087" s="33">
        <v>1344</v>
      </c>
      <c r="J1087" s="33">
        <v>24</v>
      </c>
      <c r="K1087" s="33">
        <v>0</v>
      </c>
      <c r="L1087" s="33">
        <v>24</v>
      </c>
    </row>
    <row r="1088" spans="1:12">
      <c r="A1088" s="25" t="s">
        <v>3500</v>
      </c>
      <c r="B1088" s="25" t="s">
        <v>3501</v>
      </c>
      <c r="C1088" s="25" t="s">
        <v>1146</v>
      </c>
      <c r="D1088" s="33">
        <v>126709</v>
      </c>
      <c r="E1088" s="33">
        <v>114900</v>
      </c>
      <c r="F1088" s="25" t="s">
        <v>568</v>
      </c>
      <c r="G1088" s="33">
        <v>1</v>
      </c>
      <c r="H1088" s="33">
        <v>1</v>
      </c>
      <c r="I1088" s="33">
        <v>3</v>
      </c>
      <c r="J1088" s="33">
        <v>2</v>
      </c>
      <c r="K1088" s="33">
        <v>0</v>
      </c>
      <c r="L1088" s="33">
        <v>2</v>
      </c>
    </row>
    <row r="1089" spans="1:12">
      <c r="A1089" s="25" t="s">
        <v>3502</v>
      </c>
      <c r="B1089" s="25" t="s">
        <v>3503</v>
      </c>
      <c r="C1089" s="25" t="s">
        <v>1146</v>
      </c>
      <c r="D1089" s="33">
        <v>126707</v>
      </c>
      <c r="E1089" s="33">
        <v>114505</v>
      </c>
      <c r="F1089" s="25" t="s">
        <v>557</v>
      </c>
      <c r="G1089" s="33">
        <v>24</v>
      </c>
      <c r="H1089" s="33">
        <v>48</v>
      </c>
      <c r="I1089" s="33">
        <v>72</v>
      </c>
      <c r="J1089" s="33">
        <v>24</v>
      </c>
      <c r="K1089" s="33">
        <v>0</v>
      </c>
      <c r="L1089" s="33">
        <v>24</v>
      </c>
    </row>
    <row r="1090" spans="1:12">
      <c r="A1090" s="25" t="s">
        <v>3504</v>
      </c>
      <c r="B1090" s="25" t="s">
        <v>3505</v>
      </c>
      <c r="C1090" s="25" t="s">
        <v>1146</v>
      </c>
      <c r="D1090" s="33">
        <v>126704</v>
      </c>
      <c r="E1090" s="33">
        <v>116231</v>
      </c>
      <c r="F1090" s="25" t="s">
        <v>49</v>
      </c>
      <c r="G1090" s="33">
        <v>28</v>
      </c>
      <c r="H1090" s="33">
        <v>28</v>
      </c>
      <c r="I1090" s="33">
        <v>56</v>
      </c>
      <c r="J1090" s="33">
        <v>28</v>
      </c>
      <c r="K1090" s="33">
        <v>0</v>
      </c>
      <c r="L1090" s="33">
        <v>56</v>
      </c>
    </row>
    <row r="1091" spans="1:12">
      <c r="A1091" s="25" t="s">
        <v>3506</v>
      </c>
      <c r="B1091" s="25" t="s">
        <v>3507</v>
      </c>
      <c r="C1091" s="25" t="s">
        <v>1146</v>
      </c>
      <c r="D1091" s="33">
        <v>126672</v>
      </c>
      <c r="E1091" s="33">
        <v>114900</v>
      </c>
      <c r="F1091" s="25" t="s">
        <v>568</v>
      </c>
      <c r="G1091" s="33">
        <v>4</v>
      </c>
      <c r="H1091" s="33">
        <v>4</v>
      </c>
      <c r="I1091" s="33">
        <v>7</v>
      </c>
      <c r="J1091" s="33">
        <v>3</v>
      </c>
      <c r="K1091" s="33">
        <v>0</v>
      </c>
      <c r="L1091" s="33">
        <v>3</v>
      </c>
    </row>
    <row r="1092" spans="1:12">
      <c r="A1092" s="25" t="s">
        <v>3508</v>
      </c>
      <c r="B1092" s="25" t="s">
        <v>3509</v>
      </c>
      <c r="C1092" s="25" t="s">
        <v>1146</v>
      </c>
      <c r="D1092" s="33">
        <v>126656</v>
      </c>
      <c r="E1092" s="33">
        <v>116118</v>
      </c>
      <c r="F1092" s="25" t="s">
        <v>561</v>
      </c>
      <c r="G1092" s="33">
        <v>96</v>
      </c>
      <c r="H1092" s="33">
        <v>96</v>
      </c>
      <c r="I1092" s="33">
        <v>192</v>
      </c>
      <c r="J1092" s="33">
        <v>96</v>
      </c>
      <c r="K1092" s="33">
        <v>0</v>
      </c>
      <c r="L1092" s="33">
        <v>96</v>
      </c>
    </row>
    <row r="1093" spans="1:12">
      <c r="A1093" s="25" t="s">
        <v>3510</v>
      </c>
      <c r="B1093" s="25" t="s">
        <v>3511</v>
      </c>
      <c r="C1093" s="25" t="s">
        <v>1146</v>
      </c>
      <c r="D1093" s="33">
        <v>126636</v>
      </c>
      <c r="E1093" s="33">
        <v>112079</v>
      </c>
      <c r="F1093" s="25" t="s">
        <v>557</v>
      </c>
      <c r="G1093" s="33">
        <v>68</v>
      </c>
      <c r="H1093" s="33">
        <v>71</v>
      </c>
      <c r="I1093" s="33">
        <v>91</v>
      </c>
      <c r="J1093" s="33">
        <v>23</v>
      </c>
      <c r="K1093" s="33">
        <v>4</v>
      </c>
      <c r="L1093" s="33">
        <v>23</v>
      </c>
    </row>
    <row r="1094" spans="1:12">
      <c r="A1094" s="25" t="s">
        <v>3512</v>
      </c>
      <c r="B1094" s="25" t="s">
        <v>3513</v>
      </c>
      <c r="C1094" s="25" t="s">
        <v>1146</v>
      </c>
      <c r="D1094" s="33">
        <v>126616</v>
      </c>
      <c r="E1094" s="33">
        <v>116959</v>
      </c>
      <c r="F1094" s="25" t="s">
        <v>39</v>
      </c>
      <c r="G1094" s="33">
        <v>72</v>
      </c>
      <c r="H1094" s="33">
        <v>72</v>
      </c>
      <c r="I1094" s="33">
        <v>147</v>
      </c>
      <c r="J1094" s="33">
        <v>75</v>
      </c>
      <c r="K1094" s="33">
        <v>0</v>
      </c>
      <c r="L1094" s="33">
        <v>75</v>
      </c>
    </row>
    <row r="1095" spans="1:12">
      <c r="A1095" s="25" t="s">
        <v>3514</v>
      </c>
      <c r="B1095" s="25" t="s">
        <v>3515</v>
      </c>
      <c r="C1095" s="25" t="s">
        <v>1146</v>
      </c>
      <c r="D1095" s="33">
        <v>126607</v>
      </c>
      <c r="E1095" s="33">
        <v>115520</v>
      </c>
      <c r="F1095" s="25" t="s">
        <v>568</v>
      </c>
      <c r="G1095" s="33">
        <v>1</v>
      </c>
      <c r="H1095" s="33">
        <v>1</v>
      </c>
      <c r="I1095" s="33">
        <v>4</v>
      </c>
      <c r="J1095" s="33">
        <v>3</v>
      </c>
      <c r="K1095" s="33">
        <v>0</v>
      </c>
      <c r="L1095" s="33">
        <v>3</v>
      </c>
    </row>
    <row r="1096" spans="1:12">
      <c r="A1096" s="25" t="s">
        <v>3516</v>
      </c>
      <c r="B1096" s="25" t="s">
        <v>3517</v>
      </c>
      <c r="C1096" s="25" t="s">
        <v>1146</v>
      </c>
      <c r="D1096" s="33">
        <v>126579</v>
      </c>
      <c r="E1096" s="33">
        <v>116420</v>
      </c>
      <c r="F1096" s="25" t="s">
        <v>564</v>
      </c>
      <c r="G1096" s="33">
        <v>144</v>
      </c>
      <c r="H1096" s="33">
        <v>147</v>
      </c>
      <c r="I1096" s="33">
        <v>147</v>
      </c>
      <c r="J1096" s="33">
        <v>3</v>
      </c>
      <c r="K1096" s="33">
        <v>0</v>
      </c>
      <c r="L1096" s="33">
        <v>3</v>
      </c>
    </row>
    <row r="1097" spans="1:12">
      <c r="A1097" s="25" t="s">
        <v>3518</v>
      </c>
      <c r="B1097" s="25" t="s">
        <v>3519</v>
      </c>
      <c r="C1097" s="25" t="s">
        <v>1146</v>
      </c>
      <c r="D1097" s="33">
        <v>126567</v>
      </c>
      <c r="E1097" s="33">
        <v>112871</v>
      </c>
      <c r="F1097" s="25" t="s">
        <v>545</v>
      </c>
      <c r="G1097" s="33">
        <v>1</v>
      </c>
      <c r="H1097" s="33">
        <v>1</v>
      </c>
      <c r="I1097" s="33">
        <v>10</v>
      </c>
      <c r="J1097" s="33">
        <v>9</v>
      </c>
      <c r="K1097" s="33">
        <v>0</v>
      </c>
      <c r="L1097" s="33">
        <v>9</v>
      </c>
    </row>
    <row r="1098" spans="1:12">
      <c r="A1098" s="25" t="s">
        <v>3520</v>
      </c>
      <c r="B1098" s="25" t="s">
        <v>3521</v>
      </c>
      <c r="C1098" s="25" t="s">
        <v>1146</v>
      </c>
      <c r="D1098" s="33">
        <v>126566</v>
      </c>
      <c r="E1098" s="33">
        <v>116569</v>
      </c>
      <c r="F1098" s="25" t="s">
        <v>154</v>
      </c>
      <c r="G1098" s="33">
        <v>36</v>
      </c>
      <c r="H1098" s="33">
        <v>36</v>
      </c>
      <c r="I1098" s="33">
        <v>54</v>
      </c>
      <c r="J1098" s="33">
        <v>18</v>
      </c>
      <c r="K1098" s="33">
        <v>0</v>
      </c>
      <c r="L1098" s="33">
        <v>18</v>
      </c>
    </row>
    <row r="1099" spans="1:12">
      <c r="A1099" s="25" t="s">
        <v>3522</v>
      </c>
      <c r="B1099" s="25" t="s">
        <v>3523</v>
      </c>
      <c r="C1099" s="25" t="s">
        <v>1146</v>
      </c>
      <c r="D1099" s="33">
        <v>126565</v>
      </c>
      <c r="E1099" s="33">
        <v>116079</v>
      </c>
      <c r="F1099" s="25" t="s">
        <v>545</v>
      </c>
      <c r="G1099" s="33">
        <v>8</v>
      </c>
      <c r="H1099" s="33">
        <v>8</v>
      </c>
      <c r="I1099" s="33">
        <v>12</v>
      </c>
      <c r="J1099" s="33">
        <v>4</v>
      </c>
      <c r="K1099" s="33">
        <v>0</v>
      </c>
      <c r="L1099" s="33">
        <v>4</v>
      </c>
    </row>
    <row r="1100" spans="1:12">
      <c r="A1100" s="25" t="s">
        <v>3524</v>
      </c>
      <c r="B1100" s="25" t="s">
        <v>3525</v>
      </c>
      <c r="C1100" s="25" t="s">
        <v>1146</v>
      </c>
      <c r="D1100" s="33">
        <v>126564</v>
      </c>
      <c r="E1100" s="33">
        <v>116079</v>
      </c>
      <c r="F1100" s="25" t="s">
        <v>545</v>
      </c>
      <c r="G1100" s="33">
        <v>2</v>
      </c>
      <c r="H1100" s="33">
        <v>2</v>
      </c>
      <c r="I1100" s="33">
        <v>26</v>
      </c>
      <c r="J1100" s="33">
        <v>24</v>
      </c>
      <c r="K1100" s="33">
        <v>0</v>
      </c>
      <c r="L1100" s="33">
        <v>24</v>
      </c>
    </row>
    <row r="1101" spans="1:12">
      <c r="A1101" s="25" t="s">
        <v>3526</v>
      </c>
      <c r="B1101" s="25" t="s">
        <v>3527</v>
      </c>
      <c r="C1101" s="25" t="s">
        <v>1146</v>
      </c>
      <c r="D1101" s="33">
        <v>126560</v>
      </c>
      <c r="E1101" s="33">
        <v>112871</v>
      </c>
      <c r="F1101" s="25" t="s">
        <v>545</v>
      </c>
      <c r="G1101" s="33">
        <v>1</v>
      </c>
      <c r="H1101" s="33">
        <v>1</v>
      </c>
      <c r="I1101" s="33">
        <v>10</v>
      </c>
      <c r="J1101" s="33">
        <v>9</v>
      </c>
      <c r="K1101" s="33">
        <v>0</v>
      </c>
      <c r="L1101" s="33">
        <v>9</v>
      </c>
    </row>
    <row r="1102" spans="1:12">
      <c r="A1102" s="25" t="s">
        <v>3528</v>
      </c>
      <c r="B1102" s="25" t="s">
        <v>3529</v>
      </c>
      <c r="C1102" s="25" t="s">
        <v>1146</v>
      </c>
      <c r="D1102" s="33">
        <v>126558</v>
      </c>
      <c r="E1102" s="33">
        <v>114736</v>
      </c>
      <c r="F1102" s="25" t="s">
        <v>563</v>
      </c>
      <c r="G1102" s="33">
        <v>96</v>
      </c>
      <c r="H1102" s="33">
        <v>96</v>
      </c>
      <c r="I1102" s="33">
        <v>120</v>
      </c>
      <c r="J1102" s="33">
        <v>24</v>
      </c>
      <c r="K1102" s="33">
        <v>24</v>
      </c>
      <c r="L1102" s="33">
        <v>24</v>
      </c>
    </row>
    <row r="1103" spans="1:12">
      <c r="A1103" s="25" t="s">
        <v>3530</v>
      </c>
      <c r="B1103" s="25" t="s">
        <v>3531</v>
      </c>
      <c r="C1103" s="25" t="s">
        <v>1146</v>
      </c>
      <c r="D1103" s="33">
        <v>126557</v>
      </c>
      <c r="E1103" s="33">
        <v>112871</v>
      </c>
      <c r="F1103" s="25" t="s">
        <v>545</v>
      </c>
      <c r="G1103" s="33">
        <v>1</v>
      </c>
      <c r="H1103" s="33">
        <v>1</v>
      </c>
      <c r="I1103" s="33">
        <v>2</v>
      </c>
      <c r="J1103" s="33">
        <v>1</v>
      </c>
      <c r="K1103" s="33">
        <v>0</v>
      </c>
      <c r="L1103" s="33">
        <v>1</v>
      </c>
    </row>
    <row r="1104" spans="1:12">
      <c r="A1104" s="25" t="s">
        <v>3532</v>
      </c>
      <c r="B1104" s="25" t="s">
        <v>3533</v>
      </c>
      <c r="C1104" s="25" t="s">
        <v>1146</v>
      </c>
      <c r="D1104" s="33">
        <v>126556</v>
      </c>
      <c r="E1104" s="33">
        <v>116480</v>
      </c>
      <c r="F1104" s="25" t="s">
        <v>522</v>
      </c>
      <c r="G1104" s="33">
        <v>8</v>
      </c>
      <c r="H1104" s="33">
        <v>8</v>
      </c>
      <c r="I1104" s="33">
        <v>40</v>
      </c>
      <c r="J1104" s="33">
        <v>32</v>
      </c>
      <c r="K1104" s="33">
        <v>0</v>
      </c>
      <c r="L1104" s="33">
        <v>32</v>
      </c>
    </row>
    <row r="1105" spans="1:12">
      <c r="A1105" s="25" t="s">
        <v>3534</v>
      </c>
      <c r="B1105" s="25" t="s">
        <v>3535</v>
      </c>
      <c r="C1105" s="25" t="s">
        <v>1146</v>
      </c>
      <c r="D1105" s="33">
        <v>126553</v>
      </c>
      <c r="E1105" s="33">
        <v>112871</v>
      </c>
      <c r="F1105" s="25" t="s">
        <v>545</v>
      </c>
      <c r="G1105" s="33">
        <v>1</v>
      </c>
      <c r="H1105" s="33">
        <v>1</v>
      </c>
      <c r="I1105" s="33">
        <v>151</v>
      </c>
      <c r="J1105" s="33">
        <v>150</v>
      </c>
      <c r="K1105" s="33">
        <v>0</v>
      </c>
      <c r="L1105" s="33">
        <v>150</v>
      </c>
    </row>
    <row r="1106" spans="1:12">
      <c r="A1106" s="25" t="s">
        <v>3536</v>
      </c>
      <c r="B1106" s="25" t="s">
        <v>3537</v>
      </c>
      <c r="C1106" s="25" t="s">
        <v>1146</v>
      </c>
      <c r="D1106" s="33">
        <v>126548</v>
      </c>
      <c r="E1106" s="33">
        <v>114601</v>
      </c>
      <c r="F1106" s="25" t="s">
        <v>522</v>
      </c>
      <c r="G1106" s="33">
        <v>15</v>
      </c>
      <c r="H1106" s="33">
        <v>15</v>
      </c>
      <c r="I1106" s="33">
        <v>36</v>
      </c>
      <c r="J1106" s="33">
        <v>21</v>
      </c>
      <c r="K1106" s="33">
        <v>0</v>
      </c>
      <c r="L1106" s="33">
        <v>21</v>
      </c>
    </row>
    <row r="1107" spans="1:12">
      <c r="A1107" s="25" t="s">
        <v>3538</v>
      </c>
      <c r="B1107" s="25" t="s">
        <v>3539</v>
      </c>
      <c r="C1107" s="25" t="s">
        <v>1146</v>
      </c>
      <c r="D1107" s="33">
        <v>126517</v>
      </c>
      <c r="E1107" s="33">
        <v>115686</v>
      </c>
      <c r="F1107" s="25" t="s">
        <v>55</v>
      </c>
      <c r="G1107" s="33">
        <v>168</v>
      </c>
      <c r="H1107" s="33">
        <v>168</v>
      </c>
      <c r="I1107" s="33">
        <v>192</v>
      </c>
      <c r="J1107" s="33">
        <v>24</v>
      </c>
      <c r="K1107" s="33">
        <v>0</v>
      </c>
      <c r="L1107" s="33">
        <v>24</v>
      </c>
    </row>
    <row r="1108" spans="1:12">
      <c r="A1108" s="25" t="s">
        <v>3540</v>
      </c>
      <c r="B1108" s="25" t="s">
        <v>3541</v>
      </c>
      <c r="C1108" s="25" t="s">
        <v>1146</v>
      </c>
      <c r="D1108" s="33">
        <v>126515</v>
      </c>
      <c r="E1108" s="33">
        <v>114601</v>
      </c>
      <c r="F1108" s="25" t="s">
        <v>522</v>
      </c>
      <c r="G1108" s="33">
        <v>3</v>
      </c>
      <c r="H1108" s="33">
        <v>3</v>
      </c>
      <c r="I1108" s="33">
        <v>9</v>
      </c>
      <c r="J1108" s="33">
        <v>6</v>
      </c>
      <c r="K1108" s="33">
        <v>0</v>
      </c>
      <c r="L1108" s="33">
        <v>6</v>
      </c>
    </row>
    <row r="1109" spans="1:12">
      <c r="A1109" s="25" t="s">
        <v>3542</v>
      </c>
      <c r="B1109" s="25" t="s">
        <v>3543</v>
      </c>
      <c r="C1109" s="25" t="s">
        <v>1146</v>
      </c>
      <c r="D1109" s="33">
        <v>126511</v>
      </c>
      <c r="E1109" s="33">
        <v>114601</v>
      </c>
      <c r="F1109" s="25" t="s">
        <v>522</v>
      </c>
      <c r="G1109" s="33">
        <v>3</v>
      </c>
      <c r="H1109" s="33">
        <v>3</v>
      </c>
      <c r="I1109" s="33">
        <v>15</v>
      </c>
      <c r="J1109" s="33">
        <v>12</v>
      </c>
      <c r="K1109" s="33">
        <v>0</v>
      </c>
      <c r="L1109" s="33">
        <v>12</v>
      </c>
    </row>
    <row r="1110" spans="1:12">
      <c r="A1110" s="25" t="s">
        <v>3544</v>
      </c>
      <c r="B1110" s="25" t="s">
        <v>3545</v>
      </c>
      <c r="C1110" s="25" t="s">
        <v>1146</v>
      </c>
      <c r="D1110" s="33">
        <v>126505</v>
      </c>
      <c r="E1110" s="33">
        <v>116440</v>
      </c>
      <c r="F1110" s="25" t="s">
        <v>569</v>
      </c>
      <c r="G1110" s="33">
        <v>30</v>
      </c>
      <c r="H1110" s="33">
        <v>30</v>
      </c>
      <c r="I1110" s="33">
        <v>48</v>
      </c>
      <c r="J1110" s="33">
        <v>18</v>
      </c>
      <c r="K1110" s="33">
        <v>0</v>
      </c>
      <c r="L1110" s="33">
        <v>18</v>
      </c>
    </row>
    <row r="1111" spans="1:12">
      <c r="A1111" s="25" t="s">
        <v>3546</v>
      </c>
      <c r="B1111" s="25" t="s">
        <v>3547</v>
      </c>
      <c r="C1111" s="25" t="s">
        <v>1146</v>
      </c>
      <c r="D1111" s="33">
        <v>126474</v>
      </c>
      <c r="E1111" s="33">
        <v>115859</v>
      </c>
      <c r="F1111" s="25" t="s">
        <v>46</v>
      </c>
      <c r="G1111" s="33">
        <v>24</v>
      </c>
      <c r="H1111" s="33">
        <v>120</v>
      </c>
      <c r="I1111" s="33">
        <v>120</v>
      </c>
      <c r="J1111" s="33">
        <v>96</v>
      </c>
      <c r="K1111" s="33">
        <v>0</v>
      </c>
      <c r="L1111" s="33">
        <v>96</v>
      </c>
    </row>
    <row r="1112" spans="1:12">
      <c r="A1112" s="25" t="s">
        <v>3548</v>
      </c>
      <c r="B1112" s="25" t="s">
        <v>3549</v>
      </c>
      <c r="C1112" s="25" t="s">
        <v>1146</v>
      </c>
      <c r="D1112" s="33">
        <v>126469</v>
      </c>
      <c r="E1112" s="33">
        <v>115859</v>
      </c>
      <c r="F1112" s="25" t="s">
        <v>46</v>
      </c>
      <c r="G1112" s="33">
        <v>12</v>
      </c>
      <c r="H1112" s="33">
        <v>48</v>
      </c>
      <c r="I1112" s="33">
        <v>48</v>
      </c>
      <c r="J1112" s="33">
        <v>36</v>
      </c>
      <c r="K1112" s="33">
        <v>0</v>
      </c>
      <c r="L1112" s="33">
        <v>36</v>
      </c>
    </row>
    <row r="1113" spans="1:12">
      <c r="A1113" s="25" t="s">
        <v>3550</v>
      </c>
      <c r="B1113" s="25" t="s">
        <v>3551</v>
      </c>
      <c r="C1113" s="25" t="s">
        <v>1146</v>
      </c>
      <c r="D1113" s="33">
        <v>126454</v>
      </c>
      <c r="E1113" s="33">
        <v>114809</v>
      </c>
      <c r="F1113" s="25" t="s">
        <v>46</v>
      </c>
      <c r="G1113" s="33">
        <v>240</v>
      </c>
      <c r="H1113" s="33">
        <v>360</v>
      </c>
      <c r="I1113" s="33">
        <v>360</v>
      </c>
      <c r="J1113" s="33">
        <v>120</v>
      </c>
      <c r="K1113" s="33">
        <v>0</v>
      </c>
      <c r="L1113" s="33">
        <v>120</v>
      </c>
    </row>
    <row r="1114" spans="1:12">
      <c r="A1114" s="25" t="s">
        <v>3552</v>
      </c>
      <c r="B1114" s="25" t="s">
        <v>3553</v>
      </c>
      <c r="C1114" s="25" t="s">
        <v>1146</v>
      </c>
      <c r="D1114" s="33">
        <v>126452</v>
      </c>
      <c r="E1114" s="33">
        <v>114809</v>
      </c>
      <c r="F1114" s="25" t="s">
        <v>46</v>
      </c>
      <c r="G1114" s="33">
        <v>168</v>
      </c>
      <c r="H1114" s="33">
        <v>333</v>
      </c>
      <c r="I1114" s="33">
        <v>333</v>
      </c>
      <c r="J1114" s="33">
        <v>165</v>
      </c>
      <c r="K1114" s="33">
        <v>0</v>
      </c>
      <c r="L1114" s="33">
        <v>168</v>
      </c>
    </row>
    <row r="1115" spans="1:12">
      <c r="A1115" s="25" t="s">
        <v>3554</v>
      </c>
      <c r="B1115" s="25" t="s">
        <v>3555</v>
      </c>
      <c r="C1115" s="25" t="s">
        <v>1146</v>
      </c>
      <c r="D1115" s="33">
        <v>126445</v>
      </c>
      <c r="E1115" s="33">
        <v>116172</v>
      </c>
      <c r="F1115" s="25" t="s">
        <v>569</v>
      </c>
      <c r="G1115" s="33">
        <v>24</v>
      </c>
      <c r="H1115" s="33">
        <v>27</v>
      </c>
      <c r="I1115" s="33">
        <v>27</v>
      </c>
      <c r="J1115" s="33">
        <v>3</v>
      </c>
      <c r="K1115" s="33">
        <v>0</v>
      </c>
      <c r="L1115" s="33">
        <v>3</v>
      </c>
    </row>
    <row r="1116" spans="1:12">
      <c r="A1116" s="25" t="s">
        <v>3556</v>
      </c>
      <c r="B1116" s="25" t="s">
        <v>3557</v>
      </c>
      <c r="C1116" s="25" t="s">
        <v>1271</v>
      </c>
      <c r="D1116" s="25" t="s">
        <v>3558</v>
      </c>
      <c r="E1116" s="25" t="s">
        <v>3559</v>
      </c>
      <c r="F1116" s="25" t="s">
        <v>1056</v>
      </c>
      <c r="G1116" s="33">
        <v>360</v>
      </c>
      <c r="H1116" s="33">
        <v>708</v>
      </c>
      <c r="I1116" s="33">
        <v>708</v>
      </c>
      <c r="J1116" s="33">
        <v>348</v>
      </c>
      <c r="K1116" s="33">
        <v>0</v>
      </c>
      <c r="L1116" s="33">
        <v>348</v>
      </c>
    </row>
    <row r="1117" spans="1:12">
      <c r="A1117" s="25" t="s">
        <v>3560</v>
      </c>
      <c r="B1117" s="25" t="s">
        <v>3561</v>
      </c>
      <c r="C1117" s="25" t="s">
        <v>1146</v>
      </c>
      <c r="D1117" s="33">
        <v>126405</v>
      </c>
      <c r="E1117" s="33">
        <v>114809</v>
      </c>
      <c r="F1117" s="25" t="s">
        <v>46</v>
      </c>
      <c r="G1117" s="33">
        <v>336</v>
      </c>
      <c r="H1117" s="33">
        <v>672</v>
      </c>
      <c r="I1117" s="33">
        <v>672</v>
      </c>
      <c r="J1117" s="33">
        <v>336</v>
      </c>
      <c r="K1117" s="33">
        <v>0</v>
      </c>
      <c r="L1117" s="33">
        <v>336</v>
      </c>
    </row>
    <row r="1118" spans="1:12">
      <c r="A1118" s="25" t="s">
        <v>3562</v>
      </c>
      <c r="B1118" s="25" t="s">
        <v>3563</v>
      </c>
      <c r="C1118" s="25" t="s">
        <v>1146</v>
      </c>
      <c r="D1118" s="33">
        <v>126402</v>
      </c>
      <c r="E1118" s="33">
        <v>114809</v>
      </c>
      <c r="F1118" s="25" t="s">
        <v>46</v>
      </c>
      <c r="G1118" s="33">
        <v>336</v>
      </c>
      <c r="H1118" s="33">
        <v>672</v>
      </c>
      <c r="I1118" s="33">
        <v>672</v>
      </c>
      <c r="J1118" s="33">
        <v>336</v>
      </c>
      <c r="K1118" s="33">
        <v>0</v>
      </c>
      <c r="L1118" s="33">
        <v>336</v>
      </c>
    </row>
    <row r="1119" spans="1:12">
      <c r="A1119" s="25" t="s">
        <v>3564</v>
      </c>
      <c r="B1119" s="25" t="s">
        <v>3565</v>
      </c>
      <c r="C1119" s="25" t="s">
        <v>1146</v>
      </c>
      <c r="D1119" s="33">
        <v>126391</v>
      </c>
      <c r="E1119" s="33">
        <v>114809</v>
      </c>
      <c r="F1119" s="25" t="s">
        <v>46</v>
      </c>
      <c r="G1119" s="33">
        <v>336</v>
      </c>
      <c r="H1119" s="33">
        <v>337</v>
      </c>
      <c r="I1119" s="33">
        <v>337</v>
      </c>
      <c r="J1119" s="33">
        <v>1</v>
      </c>
      <c r="K1119" s="33">
        <v>0</v>
      </c>
      <c r="L1119" s="33">
        <v>168</v>
      </c>
    </row>
    <row r="1120" spans="1:12">
      <c r="A1120" s="25" t="s">
        <v>3566</v>
      </c>
      <c r="B1120" s="25" t="s">
        <v>3567</v>
      </c>
      <c r="C1120" s="25" t="s">
        <v>1146</v>
      </c>
      <c r="D1120" s="33">
        <v>126380</v>
      </c>
      <c r="E1120" s="33">
        <v>116088</v>
      </c>
      <c r="F1120" s="25" t="s">
        <v>232</v>
      </c>
      <c r="G1120" s="33">
        <v>2</v>
      </c>
      <c r="H1120" s="33">
        <v>2</v>
      </c>
      <c r="I1120" s="33">
        <v>4</v>
      </c>
      <c r="J1120" s="33">
        <v>2</v>
      </c>
      <c r="K1120" s="33">
        <v>0</v>
      </c>
      <c r="L1120" s="33">
        <v>4</v>
      </c>
    </row>
    <row r="1121" spans="1:12">
      <c r="A1121" s="25" t="s">
        <v>3568</v>
      </c>
      <c r="B1121" s="25" t="s">
        <v>3569</v>
      </c>
      <c r="C1121" s="25" t="s">
        <v>1271</v>
      </c>
      <c r="D1121" s="25" t="s">
        <v>3570</v>
      </c>
      <c r="E1121" s="25" t="s">
        <v>3571</v>
      </c>
      <c r="F1121" s="25" t="s">
        <v>1056</v>
      </c>
      <c r="G1121" s="33">
        <v>672</v>
      </c>
      <c r="H1121" s="33">
        <v>1332</v>
      </c>
      <c r="I1121" s="33">
        <v>1332</v>
      </c>
      <c r="J1121" s="33">
        <v>660</v>
      </c>
      <c r="K1121" s="33">
        <v>0</v>
      </c>
      <c r="L1121" s="33">
        <v>660</v>
      </c>
    </row>
    <row r="1122" spans="1:12">
      <c r="A1122" s="25" t="s">
        <v>3572</v>
      </c>
      <c r="B1122" s="25" t="s">
        <v>3573</v>
      </c>
      <c r="C1122" s="25" t="s">
        <v>1768</v>
      </c>
      <c r="D1122" s="25" t="s">
        <v>3574</v>
      </c>
      <c r="E1122" s="25" t="s">
        <v>3575</v>
      </c>
      <c r="F1122" s="25" t="s">
        <v>1060</v>
      </c>
      <c r="G1122" s="33">
        <v>624</v>
      </c>
      <c r="H1122" s="33">
        <v>744</v>
      </c>
      <c r="I1122" s="33">
        <v>866</v>
      </c>
      <c r="J1122" s="33">
        <v>242</v>
      </c>
      <c r="K1122" s="33">
        <v>0</v>
      </c>
      <c r="L1122" s="33">
        <v>242</v>
      </c>
    </row>
    <row r="1123" spans="1:12">
      <c r="A1123" s="25" t="s">
        <v>3576</v>
      </c>
      <c r="B1123" s="25" t="s">
        <v>3577</v>
      </c>
      <c r="C1123" s="25" t="s">
        <v>1271</v>
      </c>
      <c r="D1123" s="25" t="s">
        <v>3578</v>
      </c>
      <c r="E1123" s="25" t="s">
        <v>3579</v>
      </c>
      <c r="F1123" s="25" t="s">
        <v>1056</v>
      </c>
      <c r="G1123" s="33">
        <v>384</v>
      </c>
      <c r="H1123" s="33">
        <v>700</v>
      </c>
      <c r="I1123" s="33">
        <v>700</v>
      </c>
      <c r="J1123" s="33">
        <v>316</v>
      </c>
      <c r="K1123" s="33">
        <v>0</v>
      </c>
      <c r="L1123" s="33">
        <v>408</v>
      </c>
    </row>
    <row r="1124" spans="1:12">
      <c r="A1124" s="25" t="s">
        <v>3580</v>
      </c>
      <c r="B1124" s="25" t="s">
        <v>3581</v>
      </c>
      <c r="C1124" s="25" t="s">
        <v>1146</v>
      </c>
      <c r="D1124" s="33">
        <v>126325</v>
      </c>
      <c r="E1124" s="33">
        <v>114809</v>
      </c>
      <c r="F1124" s="25" t="s">
        <v>46</v>
      </c>
      <c r="G1124" s="33">
        <v>168</v>
      </c>
      <c r="H1124" s="33">
        <v>252</v>
      </c>
      <c r="I1124" s="33">
        <v>252</v>
      </c>
      <c r="J1124" s="33">
        <v>84</v>
      </c>
      <c r="K1124" s="33">
        <v>0</v>
      </c>
      <c r="L1124" s="33">
        <v>84</v>
      </c>
    </row>
    <row r="1125" spans="1:12">
      <c r="A1125" s="25" t="s">
        <v>3582</v>
      </c>
      <c r="B1125" s="25" t="s">
        <v>3583</v>
      </c>
      <c r="C1125" s="25" t="s">
        <v>1271</v>
      </c>
      <c r="D1125" s="25" t="s">
        <v>3584</v>
      </c>
      <c r="E1125" s="25" t="s">
        <v>3585</v>
      </c>
      <c r="F1125" s="25" t="s">
        <v>1056</v>
      </c>
      <c r="G1125" s="33">
        <v>360</v>
      </c>
      <c r="H1125" s="33">
        <v>480</v>
      </c>
      <c r="I1125" s="33">
        <v>520</v>
      </c>
      <c r="J1125" s="33">
        <v>160</v>
      </c>
      <c r="K1125" s="33">
        <v>83</v>
      </c>
      <c r="L1125" s="33">
        <v>160</v>
      </c>
    </row>
    <row r="1126" spans="1:12">
      <c r="A1126" s="25" t="s">
        <v>3586</v>
      </c>
      <c r="B1126" s="25" t="s">
        <v>3587</v>
      </c>
      <c r="C1126" s="25" t="s">
        <v>1146</v>
      </c>
      <c r="D1126" s="33">
        <v>126323</v>
      </c>
      <c r="E1126" s="33">
        <v>114809</v>
      </c>
      <c r="F1126" s="25" t="s">
        <v>46</v>
      </c>
      <c r="G1126" s="33">
        <v>120</v>
      </c>
      <c r="H1126" s="33">
        <v>240</v>
      </c>
      <c r="I1126" s="33">
        <v>240</v>
      </c>
      <c r="J1126" s="33">
        <v>120</v>
      </c>
      <c r="K1126" s="33">
        <v>0</v>
      </c>
      <c r="L1126" s="33">
        <v>120</v>
      </c>
    </row>
    <row r="1127" spans="1:12">
      <c r="A1127" s="25" t="s">
        <v>3588</v>
      </c>
      <c r="B1127" s="25" t="s">
        <v>3589</v>
      </c>
      <c r="C1127" s="25" t="s">
        <v>1146</v>
      </c>
      <c r="D1127" s="33">
        <v>126319</v>
      </c>
      <c r="E1127" s="33">
        <v>116440</v>
      </c>
      <c r="F1127" s="25" t="s">
        <v>569</v>
      </c>
      <c r="G1127" s="33">
        <v>168</v>
      </c>
      <c r="H1127" s="33">
        <v>168</v>
      </c>
      <c r="I1127" s="33">
        <v>180</v>
      </c>
      <c r="J1127" s="33">
        <v>12</v>
      </c>
      <c r="K1127" s="33">
        <v>0</v>
      </c>
      <c r="L1127" s="33">
        <v>12</v>
      </c>
    </row>
    <row r="1128" spans="1:12">
      <c r="A1128" s="25" t="s">
        <v>3590</v>
      </c>
      <c r="B1128" s="25" t="s">
        <v>3591</v>
      </c>
      <c r="C1128" s="25" t="s">
        <v>1146</v>
      </c>
      <c r="D1128" s="33">
        <v>126316</v>
      </c>
      <c r="E1128" s="33">
        <v>116395</v>
      </c>
      <c r="F1128" s="25" t="s">
        <v>39</v>
      </c>
      <c r="G1128" s="33">
        <v>75</v>
      </c>
      <c r="H1128" s="33">
        <v>78</v>
      </c>
      <c r="I1128" s="33">
        <v>78</v>
      </c>
      <c r="J1128" s="33">
        <v>3</v>
      </c>
      <c r="K1128" s="33">
        <v>0</v>
      </c>
      <c r="L1128" s="33">
        <v>3</v>
      </c>
    </row>
    <row r="1129" spans="1:12">
      <c r="A1129" s="25" t="s">
        <v>3592</v>
      </c>
      <c r="B1129" s="25" t="s">
        <v>3593</v>
      </c>
      <c r="C1129" s="25" t="s">
        <v>1146</v>
      </c>
      <c r="D1129" s="33">
        <v>126306</v>
      </c>
      <c r="E1129" s="33">
        <v>116440</v>
      </c>
      <c r="F1129" s="25" t="s">
        <v>569</v>
      </c>
      <c r="G1129" s="33">
        <v>204</v>
      </c>
      <c r="H1129" s="33">
        <v>204</v>
      </c>
      <c r="I1129" s="33">
        <v>240</v>
      </c>
      <c r="J1129" s="33">
        <v>36</v>
      </c>
      <c r="K1129" s="33">
        <v>0</v>
      </c>
      <c r="L1129" s="33">
        <v>36</v>
      </c>
    </row>
    <row r="1130" spans="1:12">
      <c r="A1130" s="25" t="s">
        <v>3594</v>
      </c>
      <c r="B1130" s="25" t="s">
        <v>3595</v>
      </c>
      <c r="C1130" s="25" t="s">
        <v>1146</v>
      </c>
      <c r="D1130" s="33">
        <v>126298</v>
      </c>
      <c r="E1130" s="33">
        <v>114649</v>
      </c>
      <c r="F1130" s="25" t="s">
        <v>519</v>
      </c>
      <c r="G1130" s="33">
        <v>0</v>
      </c>
      <c r="H1130" s="33">
        <v>0</v>
      </c>
      <c r="I1130" s="33">
        <v>52</v>
      </c>
      <c r="J1130" s="33">
        <v>0</v>
      </c>
      <c r="K1130" s="33">
        <v>0</v>
      </c>
      <c r="L1130" s="33">
        <v>52</v>
      </c>
    </row>
    <row r="1131" spans="1:12">
      <c r="A1131" s="25" t="s">
        <v>3596</v>
      </c>
      <c r="B1131" s="25" t="s">
        <v>3597</v>
      </c>
      <c r="C1131" s="25" t="s">
        <v>1146</v>
      </c>
      <c r="D1131" s="33">
        <v>126265</v>
      </c>
      <c r="E1131" s="33">
        <v>115179</v>
      </c>
      <c r="F1131" s="25" t="s">
        <v>195</v>
      </c>
      <c r="G1131" s="33">
        <v>21</v>
      </c>
      <c r="H1131" s="33">
        <v>21</v>
      </c>
      <c r="I1131" s="33">
        <v>22</v>
      </c>
      <c r="J1131" s="33">
        <v>1</v>
      </c>
      <c r="K1131" s="33">
        <v>0</v>
      </c>
      <c r="L1131" s="33">
        <v>1</v>
      </c>
    </row>
    <row r="1132" spans="1:12">
      <c r="A1132" s="25" t="s">
        <v>3598</v>
      </c>
      <c r="B1132" s="25" t="s">
        <v>3599</v>
      </c>
      <c r="C1132" s="25" t="s">
        <v>1146</v>
      </c>
      <c r="D1132" s="33">
        <v>126250</v>
      </c>
      <c r="E1132" s="33">
        <v>115551</v>
      </c>
      <c r="F1132" s="25" t="s">
        <v>46</v>
      </c>
      <c r="G1132" s="33">
        <v>1512</v>
      </c>
      <c r="H1132" s="33">
        <v>1512</v>
      </c>
      <c r="I1132" s="33">
        <v>1513</v>
      </c>
      <c r="J1132" s="33">
        <v>1</v>
      </c>
      <c r="K1132" s="33">
        <v>0</v>
      </c>
      <c r="L1132" s="33">
        <v>1</v>
      </c>
    </row>
    <row r="1133" spans="1:12">
      <c r="A1133" s="25" t="s">
        <v>3600</v>
      </c>
      <c r="B1133" s="25" t="s">
        <v>3601</v>
      </c>
      <c r="C1133" s="25" t="s">
        <v>1271</v>
      </c>
      <c r="D1133" s="25" t="s">
        <v>3602</v>
      </c>
      <c r="E1133" s="25" t="s">
        <v>3603</v>
      </c>
      <c r="F1133" s="25" t="s">
        <v>1063</v>
      </c>
      <c r="G1133" s="33">
        <v>260</v>
      </c>
      <c r="H1133" s="33">
        <v>260</v>
      </c>
      <c r="I1133" s="33">
        <v>1085</v>
      </c>
      <c r="J1133" s="33">
        <v>825</v>
      </c>
      <c r="K1133" s="33">
        <v>0</v>
      </c>
      <c r="L1133" s="33">
        <v>825</v>
      </c>
    </row>
    <row r="1134" spans="1:12">
      <c r="A1134" s="25" t="s">
        <v>3604</v>
      </c>
      <c r="B1134" s="25" t="s">
        <v>3605</v>
      </c>
      <c r="C1134" s="25" t="s">
        <v>1271</v>
      </c>
      <c r="D1134" s="25" t="s">
        <v>3606</v>
      </c>
      <c r="E1134" s="25" t="s">
        <v>3607</v>
      </c>
      <c r="F1134" s="25" t="s">
        <v>1056</v>
      </c>
      <c r="G1134" s="33">
        <v>36</v>
      </c>
      <c r="H1134" s="33">
        <v>72</v>
      </c>
      <c r="I1134" s="33">
        <v>72</v>
      </c>
      <c r="J1134" s="33">
        <v>36</v>
      </c>
      <c r="K1134" s="33">
        <v>0</v>
      </c>
      <c r="L1134" s="33">
        <v>36</v>
      </c>
    </row>
    <row r="1135" spans="1:12">
      <c r="A1135" s="25" t="s">
        <v>3608</v>
      </c>
      <c r="B1135" s="25" t="s">
        <v>3609</v>
      </c>
      <c r="C1135" s="25" t="s">
        <v>1146</v>
      </c>
      <c r="D1135" s="33">
        <v>126237</v>
      </c>
      <c r="E1135" s="33">
        <v>113548</v>
      </c>
      <c r="F1135" s="25" t="s">
        <v>563</v>
      </c>
      <c r="G1135" s="33">
        <v>12</v>
      </c>
      <c r="H1135" s="33">
        <v>24</v>
      </c>
      <c r="I1135" s="33">
        <v>24</v>
      </c>
      <c r="J1135" s="33">
        <v>12</v>
      </c>
      <c r="K1135" s="33">
        <v>0</v>
      </c>
      <c r="L1135" s="33">
        <v>24</v>
      </c>
    </row>
    <row r="1136" spans="1:12">
      <c r="A1136" s="25" t="s">
        <v>3610</v>
      </c>
      <c r="B1136" s="25" t="s">
        <v>3611</v>
      </c>
      <c r="C1136" s="25" t="s">
        <v>1146</v>
      </c>
      <c r="D1136" s="33">
        <v>126228</v>
      </c>
      <c r="E1136" s="33">
        <v>116420</v>
      </c>
      <c r="F1136" s="25" t="s">
        <v>564</v>
      </c>
      <c r="G1136" s="33">
        <v>30</v>
      </c>
      <c r="H1136" s="33">
        <v>33</v>
      </c>
      <c r="I1136" s="33">
        <v>33</v>
      </c>
      <c r="J1136" s="33">
        <v>3</v>
      </c>
      <c r="K1136" s="33">
        <v>0</v>
      </c>
      <c r="L1136" s="33">
        <v>3</v>
      </c>
    </row>
    <row r="1137" spans="1:12">
      <c r="A1137" s="25" t="s">
        <v>3612</v>
      </c>
      <c r="B1137" s="25" t="s">
        <v>3613</v>
      </c>
      <c r="C1137" s="25" t="s">
        <v>1146</v>
      </c>
      <c r="D1137" s="33">
        <v>126217</v>
      </c>
      <c r="E1137" s="33">
        <v>116498</v>
      </c>
      <c r="F1137" s="25" t="s">
        <v>531</v>
      </c>
      <c r="G1137" s="33">
        <v>3</v>
      </c>
      <c r="H1137" s="33">
        <v>3</v>
      </c>
      <c r="I1137" s="33">
        <v>10</v>
      </c>
      <c r="J1137" s="33">
        <v>7</v>
      </c>
      <c r="K1137" s="33">
        <v>0</v>
      </c>
      <c r="L1137" s="33">
        <v>3</v>
      </c>
    </row>
    <row r="1138" spans="1:12">
      <c r="A1138" s="25" t="s">
        <v>3614</v>
      </c>
      <c r="B1138" s="25" t="s">
        <v>3615</v>
      </c>
      <c r="C1138" s="25" t="s">
        <v>1146</v>
      </c>
      <c r="D1138" s="33">
        <v>126208</v>
      </c>
      <c r="E1138" s="33">
        <v>116421</v>
      </c>
      <c r="F1138" s="25" t="s">
        <v>564</v>
      </c>
      <c r="G1138" s="33">
        <v>192</v>
      </c>
      <c r="H1138" s="33">
        <v>192</v>
      </c>
      <c r="I1138" s="33">
        <v>198</v>
      </c>
      <c r="J1138" s="33">
        <v>6</v>
      </c>
      <c r="K1138" s="33">
        <v>50</v>
      </c>
      <c r="L1138" s="33">
        <v>6</v>
      </c>
    </row>
    <row r="1139" spans="1:12">
      <c r="A1139" s="25" t="s">
        <v>3616</v>
      </c>
      <c r="B1139" s="25" t="s">
        <v>3617</v>
      </c>
      <c r="C1139" s="25" t="s">
        <v>1146</v>
      </c>
      <c r="D1139" s="33">
        <v>126199</v>
      </c>
      <c r="E1139" s="33">
        <v>115134</v>
      </c>
      <c r="F1139" s="25" t="s">
        <v>68</v>
      </c>
      <c r="G1139" s="33">
        <v>40</v>
      </c>
      <c r="H1139" s="33">
        <v>40</v>
      </c>
      <c r="I1139" s="33">
        <v>41</v>
      </c>
      <c r="J1139" s="33">
        <v>1</v>
      </c>
      <c r="K1139" s="33">
        <v>0</v>
      </c>
      <c r="L1139" s="33">
        <v>1</v>
      </c>
    </row>
    <row r="1140" spans="1:12">
      <c r="A1140" s="25" t="s">
        <v>3618</v>
      </c>
      <c r="B1140" s="25" t="s">
        <v>3619</v>
      </c>
      <c r="C1140" s="25" t="s">
        <v>1146</v>
      </c>
      <c r="D1140" s="33">
        <v>126194</v>
      </c>
      <c r="E1140" s="33">
        <v>116420</v>
      </c>
      <c r="F1140" s="25" t="s">
        <v>564</v>
      </c>
      <c r="G1140" s="33">
        <v>3</v>
      </c>
      <c r="H1140" s="33">
        <v>9</v>
      </c>
      <c r="I1140" s="33">
        <v>9</v>
      </c>
      <c r="J1140" s="33">
        <v>6</v>
      </c>
      <c r="K1140" s="33">
        <v>0</v>
      </c>
      <c r="L1140" s="33">
        <v>6</v>
      </c>
    </row>
    <row r="1141" spans="1:12">
      <c r="A1141" s="25" t="s">
        <v>3620</v>
      </c>
      <c r="B1141" s="25" t="s">
        <v>3621</v>
      </c>
      <c r="C1141" s="25" t="s">
        <v>1146</v>
      </c>
      <c r="D1141" s="33">
        <v>126188</v>
      </c>
      <c r="E1141" s="33">
        <v>109647</v>
      </c>
      <c r="F1141" s="25" t="s">
        <v>541</v>
      </c>
      <c r="G1141" s="33">
        <v>70</v>
      </c>
      <c r="H1141" s="33">
        <v>70</v>
      </c>
      <c r="I1141" s="33">
        <v>71</v>
      </c>
      <c r="J1141" s="33">
        <v>1</v>
      </c>
      <c r="K1141" s="33">
        <v>0</v>
      </c>
      <c r="L1141" s="33">
        <v>1</v>
      </c>
    </row>
    <row r="1142" spans="1:12">
      <c r="A1142" s="25" t="s">
        <v>3622</v>
      </c>
      <c r="B1142" s="25" t="s">
        <v>3623</v>
      </c>
      <c r="C1142" s="25" t="s">
        <v>1271</v>
      </c>
      <c r="D1142" s="25" t="s">
        <v>3624</v>
      </c>
      <c r="E1142" s="25" t="s">
        <v>3625</v>
      </c>
      <c r="F1142" s="25" t="s">
        <v>1084</v>
      </c>
      <c r="G1142" s="33">
        <v>2604</v>
      </c>
      <c r="H1142" s="33">
        <v>2646</v>
      </c>
      <c r="I1142" s="33">
        <v>2746</v>
      </c>
      <c r="J1142" s="33">
        <v>142</v>
      </c>
      <c r="K1142" s="33">
        <v>0</v>
      </c>
      <c r="L1142" s="33">
        <v>114</v>
      </c>
    </row>
    <row r="1143" spans="1:12">
      <c r="A1143" s="25" t="s">
        <v>3626</v>
      </c>
      <c r="B1143" s="25" t="s">
        <v>3627</v>
      </c>
      <c r="C1143" s="25" t="s">
        <v>1146</v>
      </c>
      <c r="D1143" s="33">
        <v>126177</v>
      </c>
      <c r="E1143" s="33">
        <v>115559</v>
      </c>
      <c r="F1143" s="25" t="s">
        <v>568</v>
      </c>
      <c r="G1143" s="33">
        <v>64</v>
      </c>
      <c r="H1143" s="33">
        <v>64</v>
      </c>
      <c r="I1143" s="33">
        <v>76</v>
      </c>
      <c r="J1143" s="33">
        <v>12</v>
      </c>
      <c r="K1143" s="33">
        <v>0</v>
      </c>
      <c r="L1143" s="33">
        <v>12</v>
      </c>
    </row>
    <row r="1144" spans="1:12">
      <c r="A1144" s="25" t="s">
        <v>3628</v>
      </c>
      <c r="B1144" s="25" t="s">
        <v>3629</v>
      </c>
      <c r="C1144" s="25" t="s">
        <v>1271</v>
      </c>
      <c r="D1144" s="25" t="s">
        <v>3630</v>
      </c>
      <c r="E1144" s="25" t="s">
        <v>3631</v>
      </c>
      <c r="F1144" s="25" t="s">
        <v>1058</v>
      </c>
      <c r="G1144" s="33">
        <v>3336</v>
      </c>
      <c r="H1144" s="33">
        <v>3336</v>
      </c>
      <c r="I1144" s="33">
        <v>5480</v>
      </c>
      <c r="J1144" s="33">
        <v>2144</v>
      </c>
      <c r="K1144" s="33">
        <v>0</v>
      </c>
      <c r="L1144" s="33">
        <v>2144</v>
      </c>
    </row>
    <row r="1145" spans="1:12">
      <c r="A1145" s="25" t="s">
        <v>3632</v>
      </c>
      <c r="B1145" s="25" t="s">
        <v>3633</v>
      </c>
      <c r="C1145" s="25" t="s">
        <v>1146</v>
      </c>
      <c r="D1145" s="33">
        <v>126168</v>
      </c>
      <c r="E1145" s="33">
        <v>114296</v>
      </c>
      <c r="F1145" s="25" t="s">
        <v>1067</v>
      </c>
      <c r="G1145" s="33">
        <v>252</v>
      </c>
      <c r="H1145" s="33">
        <v>252</v>
      </c>
      <c r="I1145" s="33">
        <v>524</v>
      </c>
      <c r="J1145" s="33">
        <v>272</v>
      </c>
      <c r="K1145" s="33">
        <v>0</v>
      </c>
      <c r="L1145" s="33">
        <v>272</v>
      </c>
    </row>
    <row r="1146" spans="1:12">
      <c r="A1146" s="25" t="s">
        <v>3634</v>
      </c>
      <c r="B1146" s="25" t="s">
        <v>3635</v>
      </c>
      <c r="C1146" s="25" t="s">
        <v>1146</v>
      </c>
      <c r="D1146" s="33">
        <v>126166</v>
      </c>
      <c r="E1146" s="33">
        <v>115232</v>
      </c>
      <c r="F1146" s="25" t="s">
        <v>46</v>
      </c>
      <c r="G1146" s="33">
        <v>72</v>
      </c>
      <c r="H1146" s="33">
        <v>72</v>
      </c>
      <c r="I1146" s="33">
        <v>84</v>
      </c>
      <c r="J1146" s="33">
        <v>12</v>
      </c>
      <c r="K1146" s="33">
        <v>0</v>
      </c>
      <c r="L1146" s="33">
        <v>12</v>
      </c>
    </row>
    <row r="1147" spans="1:12">
      <c r="A1147" s="25" t="s">
        <v>3636</v>
      </c>
      <c r="B1147" s="25" t="s">
        <v>3637</v>
      </c>
      <c r="C1147" s="25" t="s">
        <v>1146</v>
      </c>
      <c r="D1147" s="33">
        <v>126162</v>
      </c>
      <c r="E1147" s="33">
        <v>115559</v>
      </c>
      <c r="F1147" s="25" t="s">
        <v>568</v>
      </c>
      <c r="G1147" s="33">
        <v>57</v>
      </c>
      <c r="H1147" s="33">
        <v>57</v>
      </c>
      <c r="I1147" s="33">
        <v>77</v>
      </c>
      <c r="J1147" s="33">
        <v>20</v>
      </c>
      <c r="K1147" s="33">
        <v>0</v>
      </c>
      <c r="L1147" s="33">
        <v>20</v>
      </c>
    </row>
    <row r="1148" spans="1:12">
      <c r="A1148" s="25" t="s">
        <v>3638</v>
      </c>
      <c r="B1148" s="25" t="s">
        <v>3639</v>
      </c>
      <c r="C1148" s="25" t="s">
        <v>1146</v>
      </c>
      <c r="D1148" s="33">
        <v>126157</v>
      </c>
      <c r="E1148" s="33">
        <v>115134</v>
      </c>
      <c r="F1148" s="25" t="s">
        <v>68</v>
      </c>
      <c r="G1148" s="33">
        <v>240</v>
      </c>
      <c r="H1148" s="33">
        <v>240</v>
      </c>
      <c r="I1148" s="33">
        <v>278</v>
      </c>
      <c r="J1148" s="33">
        <v>38</v>
      </c>
      <c r="K1148" s="33">
        <v>0</v>
      </c>
      <c r="L1148" s="33">
        <v>39</v>
      </c>
    </row>
    <row r="1149" spans="1:12">
      <c r="A1149" s="25" t="s">
        <v>3640</v>
      </c>
      <c r="B1149" s="25" t="s">
        <v>3641</v>
      </c>
      <c r="C1149" s="25" t="s">
        <v>1146</v>
      </c>
      <c r="D1149" s="33">
        <v>126148</v>
      </c>
      <c r="E1149" s="33">
        <v>115559</v>
      </c>
      <c r="F1149" s="25" t="s">
        <v>568</v>
      </c>
      <c r="G1149" s="33">
        <v>33</v>
      </c>
      <c r="H1149" s="33">
        <v>33</v>
      </c>
      <c r="I1149" s="33">
        <v>39</v>
      </c>
      <c r="J1149" s="33">
        <v>6</v>
      </c>
      <c r="K1149" s="33">
        <v>0</v>
      </c>
      <c r="L1149" s="33">
        <v>6</v>
      </c>
    </row>
    <row r="1150" spans="1:12">
      <c r="A1150" s="25" t="s">
        <v>3642</v>
      </c>
      <c r="B1150" s="25" t="s">
        <v>3643</v>
      </c>
      <c r="C1150" s="25" t="s">
        <v>1146</v>
      </c>
      <c r="D1150" s="33">
        <v>126136</v>
      </c>
      <c r="E1150" s="33">
        <v>116571</v>
      </c>
      <c r="F1150" s="25" t="s">
        <v>1109</v>
      </c>
      <c r="G1150" s="33">
        <v>98</v>
      </c>
      <c r="H1150" s="33">
        <v>98</v>
      </c>
      <c r="I1150" s="33">
        <v>108</v>
      </c>
      <c r="J1150" s="33">
        <v>10</v>
      </c>
      <c r="K1150" s="33">
        <v>0</v>
      </c>
      <c r="L1150" s="33">
        <v>10</v>
      </c>
    </row>
    <row r="1151" spans="1:12">
      <c r="A1151" s="25" t="s">
        <v>3644</v>
      </c>
      <c r="B1151" s="25" t="s">
        <v>3645</v>
      </c>
      <c r="C1151" s="25" t="s">
        <v>1146</v>
      </c>
      <c r="D1151" s="33">
        <v>126135</v>
      </c>
      <c r="E1151" s="33">
        <v>116544</v>
      </c>
      <c r="F1151" s="25" t="s">
        <v>141</v>
      </c>
      <c r="G1151" s="33">
        <v>12</v>
      </c>
      <c r="H1151" s="33">
        <v>12</v>
      </c>
      <c r="I1151" s="33">
        <v>24</v>
      </c>
      <c r="J1151" s="33">
        <v>12</v>
      </c>
      <c r="K1151" s="33">
        <v>0</v>
      </c>
      <c r="L1151" s="33">
        <v>12</v>
      </c>
    </row>
    <row r="1152" spans="1:12">
      <c r="A1152" s="25" t="s">
        <v>3646</v>
      </c>
      <c r="B1152" s="25" t="s">
        <v>3647</v>
      </c>
      <c r="C1152" s="25" t="s">
        <v>1271</v>
      </c>
      <c r="D1152" s="25" t="s">
        <v>3648</v>
      </c>
      <c r="E1152" s="25" t="s">
        <v>3649</v>
      </c>
      <c r="F1152" s="25" t="s">
        <v>1125</v>
      </c>
      <c r="G1152" s="33">
        <v>23</v>
      </c>
      <c r="H1152" s="33">
        <v>23</v>
      </c>
      <c r="I1152" s="33">
        <v>33</v>
      </c>
      <c r="J1152" s="33">
        <v>10</v>
      </c>
      <c r="K1152" s="33">
        <v>0</v>
      </c>
      <c r="L1152" s="33">
        <v>10</v>
      </c>
    </row>
    <row r="1153" spans="1:12">
      <c r="A1153" s="25" t="s">
        <v>3650</v>
      </c>
      <c r="B1153" s="25" t="s">
        <v>3651</v>
      </c>
      <c r="C1153" s="25" t="s">
        <v>1146</v>
      </c>
      <c r="D1153" s="33">
        <v>126127</v>
      </c>
      <c r="E1153" s="33">
        <v>116544</v>
      </c>
      <c r="F1153" s="25" t="s">
        <v>141</v>
      </c>
      <c r="G1153" s="33">
        <v>6</v>
      </c>
      <c r="H1153" s="33">
        <v>6</v>
      </c>
      <c r="I1153" s="33">
        <v>22</v>
      </c>
      <c r="J1153" s="33">
        <v>16</v>
      </c>
      <c r="K1153" s="33">
        <v>0</v>
      </c>
      <c r="L1153" s="33">
        <v>16</v>
      </c>
    </row>
    <row r="1154" spans="1:12">
      <c r="A1154" s="25" t="s">
        <v>3652</v>
      </c>
      <c r="B1154" s="25" t="s">
        <v>3653</v>
      </c>
      <c r="C1154" s="25" t="s">
        <v>1146</v>
      </c>
      <c r="D1154" s="33">
        <v>126122</v>
      </c>
      <c r="E1154" s="33">
        <v>115545</v>
      </c>
      <c r="F1154" s="25" t="s">
        <v>561</v>
      </c>
      <c r="G1154" s="33">
        <v>24</v>
      </c>
      <c r="H1154" s="33">
        <v>24</v>
      </c>
      <c r="I1154" s="33">
        <v>48</v>
      </c>
      <c r="J1154" s="33">
        <v>24</v>
      </c>
      <c r="K1154" s="33">
        <v>0</v>
      </c>
      <c r="L1154" s="33">
        <v>24</v>
      </c>
    </row>
    <row r="1155" spans="1:12">
      <c r="A1155" s="25" t="s">
        <v>3654</v>
      </c>
      <c r="B1155" s="25" t="s">
        <v>3655</v>
      </c>
      <c r="C1155" s="25" t="s">
        <v>1146</v>
      </c>
      <c r="D1155" s="33">
        <v>126120</v>
      </c>
      <c r="E1155" s="33">
        <v>116571</v>
      </c>
      <c r="F1155" s="25" t="s">
        <v>1109</v>
      </c>
      <c r="G1155" s="33">
        <v>376</v>
      </c>
      <c r="H1155" s="33">
        <v>376</v>
      </c>
      <c r="I1155" s="33">
        <v>377</v>
      </c>
      <c r="J1155" s="33">
        <v>1</v>
      </c>
      <c r="K1155" s="33">
        <v>0</v>
      </c>
      <c r="L1155" s="33">
        <v>27</v>
      </c>
    </row>
    <row r="1156" spans="1:12">
      <c r="A1156" s="25" t="s">
        <v>3656</v>
      </c>
      <c r="B1156" s="25" t="s">
        <v>3657</v>
      </c>
      <c r="C1156" s="25" t="s">
        <v>1146</v>
      </c>
      <c r="D1156" s="33">
        <v>126113</v>
      </c>
      <c r="E1156" s="33">
        <v>116571</v>
      </c>
      <c r="F1156" s="25" t="s">
        <v>1109</v>
      </c>
      <c r="G1156" s="33">
        <v>236</v>
      </c>
      <c r="H1156" s="33">
        <v>236</v>
      </c>
      <c r="I1156" s="33">
        <v>241</v>
      </c>
      <c r="J1156" s="33">
        <v>5</v>
      </c>
      <c r="K1156" s="33">
        <v>0</v>
      </c>
      <c r="L1156" s="33">
        <v>5</v>
      </c>
    </row>
    <row r="1157" spans="1:12">
      <c r="A1157" s="25" t="s">
        <v>3658</v>
      </c>
      <c r="B1157" s="25" t="s">
        <v>3659</v>
      </c>
      <c r="C1157" s="25" t="s">
        <v>1146</v>
      </c>
      <c r="D1157" s="33">
        <v>126112</v>
      </c>
      <c r="E1157" s="33">
        <v>115519</v>
      </c>
      <c r="F1157" s="25" t="s">
        <v>568</v>
      </c>
      <c r="G1157" s="33">
        <v>7</v>
      </c>
      <c r="H1157" s="33">
        <v>7</v>
      </c>
      <c r="I1157" s="33">
        <v>10</v>
      </c>
      <c r="J1157" s="33">
        <v>3</v>
      </c>
      <c r="K1157" s="33">
        <v>0</v>
      </c>
      <c r="L1157" s="33">
        <v>3</v>
      </c>
    </row>
    <row r="1158" spans="1:12">
      <c r="A1158" s="25" t="s">
        <v>3660</v>
      </c>
      <c r="B1158" s="25" t="s">
        <v>3661</v>
      </c>
      <c r="C1158" s="25" t="s">
        <v>1146</v>
      </c>
      <c r="D1158" s="33">
        <v>126111</v>
      </c>
      <c r="E1158" s="33">
        <v>115545</v>
      </c>
      <c r="F1158" s="25" t="s">
        <v>561</v>
      </c>
      <c r="G1158" s="33">
        <v>48</v>
      </c>
      <c r="H1158" s="33">
        <v>48</v>
      </c>
      <c r="I1158" s="33">
        <v>72</v>
      </c>
      <c r="J1158" s="33">
        <v>24</v>
      </c>
      <c r="K1158" s="33">
        <v>0</v>
      </c>
      <c r="L1158" s="33">
        <v>24</v>
      </c>
    </row>
    <row r="1159" spans="1:12">
      <c r="A1159" s="25" t="s">
        <v>3662</v>
      </c>
      <c r="B1159" s="25" t="s">
        <v>3663</v>
      </c>
      <c r="C1159" s="25" t="s">
        <v>1146</v>
      </c>
      <c r="D1159" s="33">
        <v>126109</v>
      </c>
      <c r="E1159" s="33">
        <v>115559</v>
      </c>
      <c r="F1159" s="25" t="s">
        <v>568</v>
      </c>
      <c r="G1159" s="33">
        <v>23</v>
      </c>
      <c r="H1159" s="33">
        <v>23</v>
      </c>
      <c r="I1159" s="33">
        <v>24</v>
      </c>
      <c r="J1159" s="33">
        <v>1</v>
      </c>
      <c r="K1159" s="33">
        <v>0</v>
      </c>
      <c r="L1159" s="33">
        <v>1</v>
      </c>
    </row>
    <row r="1160" spans="1:12">
      <c r="A1160" s="25" t="s">
        <v>3664</v>
      </c>
      <c r="B1160" s="25" t="s">
        <v>3665</v>
      </c>
      <c r="C1160" s="25" t="s">
        <v>1146</v>
      </c>
      <c r="D1160" s="33">
        <v>126106</v>
      </c>
      <c r="E1160" s="33">
        <v>115134</v>
      </c>
      <c r="F1160" s="25" t="s">
        <v>68</v>
      </c>
      <c r="G1160" s="33">
        <v>440</v>
      </c>
      <c r="H1160" s="33">
        <v>440</v>
      </c>
      <c r="I1160" s="33">
        <v>509</v>
      </c>
      <c r="J1160" s="33">
        <v>69</v>
      </c>
      <c r="K1160" s="33">
        <v>0</v>
      </c>
      <c r="L1160" s="33">
        <v>69</v>
      </c>
    </row>
    <row r="1161" spans="1:12">
      <c r="A1161" s="25" t="s">
        <v>3666</v>
      </c>
      <c r="B1161" s="25" t="s">
        <v>3667</v>
      </c>
      <c r="C1161" s="25" t="s">
        <v>1271</v>
      </c>
      <c r="D1161" s="25" t="s">
        <v>3668</v>
      </c>
      <c r="E1161" s="25" t="s">
        <v>3669</v>
      </c>
      <c r="F1161" s="25" t="s">
        <v>1086</v>
      </c>
      <c r="G1161" s="33">
        <v>920</v>
      </c>
      <c r="H1161" s="33">
        <v>920</v>
      </c>
      <c r="I1161" s="33">
        <v>975</v>
      </c>
      <c r="J1161" s="33">
        <v>55</v>
      </c>
      <c r="K1161" s="33">
        <v>0</v>
      </c>
      <c r="L1161" s="33">
        <v>55</v>
      </c>
    </row>
    <row r="1162" spans="1:12">
      <c r="A1162" s="25" t="s">
        <v>3670</v>
      </c>
      <c r="B1162" s="25" t="s">
        <v>3671</v>
      </c>
      <c r="C1162" s="25" t="s">
        <v>1146</v>
      </c>
      <c r="D1162" s="33">
        <v>126071</v>
      </c>
      <c r="E1162" s="33">
        <v>113344</v>
      </c>
      <c r="F1162" s="25" t="s">
        <v>531</v>
      </c>
      <c r="G1162" s="33">
        <v>8</v>
      </c>
      <c r="H1162" s="33">
        <v>8</v>
      </c>
      <c r="I1162" s="33">
        <v>46</v>
      </c>
      <c r="J1162" s="33">
        <v>38</v>
      </c>
      <c r="K1162" s="33">
        <v>0</v>
      </c>
      <c r="L1162" s="33">
        <v>38</v>
      </c>
    </row>
    <row r="1163" spans="1:12">
      <c r="A1163" s="25" t="s">
        <v>3672</v>
      </c>
      <c r="B1163" s="25" t="s">
        <v>3673</v>
      </c>
      <c r="C1163" s="25" t="s">
        <v>1146</v>
      </c>
      <c r="D1163" s="33">
        <v>126069</v>
      </c>
      <c r="E1163" s="33">
        <v>113344</v>
      </c>
      <c r="F1163" s="25" t="s">
        <v>531</v>
      </c>
      <c r="G1163" s="33">
        <v>2</v>
      </c>
      <c r="H1163" s="33">
        <v>2</v>
      </c>
      <c r="I1163" s="33">
        <v>3</v>
      </c>
      <c r="J1163" s="33">
        <v>1</v>
      </c>
      <c r="K1163" s="33">
        <v>0</v>
      </c>
      <c r="L1163" s="33">
        <v>1</v>
      </c>
    </row>
    <row r="1164" spans="1:12">
      <c r="A1164" s="25" t="s">
        <v>3674</v>
      </c>
      <c r="B1164" s="25" t="s">
        <v>3675</v>
      </c>
      <c r="C1164" s="25" t="s">
        <v>1146</v>
      </c>
      <c r="D1164" s="33">
        <v>126068</v>
      </c>
      <c r="E1164" s="33">
        <v>112157</v>
      </c>
      <c r="F1164" s="25" t="s">
        <v>531</v>
      </c>
      <c r="G1164" s="33">
        <v>11</v>
      </c>
      <c r="H1164" s="33">
        <v>11</v>
      </c>
      <c r="I1164" s="33">
        <v>21</v>
      </c>
      <c r="J1164" s="33">
        <v>10</v>
      </c>
      <c r="K1164" s="33">
        <v>0</v>
      </c>
      <c r="L1164" s="33">
        <v>10</v>
      </c>
    </row>
    <row r="1165" spans="1:12">
      <c r="A1165" s="25" t="s">
        <v>3676</v>
      </c>
      <c r="B1165" s="25" t="s">
        <v>3677</v>
      </c>
      <c r="C1165" s="25" t="s">
        <v>1146</v>
      </c>
      <c r="D1165" s="33">
        <v>126058</v>
      </c>
      <c r="E1165" s="33">
        <v>116420</v>
      </c>
      <c r="F1165" s="25" t="s">
        <v>564</v>
      </c>
      <c r="G1165" s="33">
        <v>42</v>
      </c>
      <c r="H1165" s="33">
        <v>114</v>
      </c>
      <c r="I1165" s="33">
        <v>114</v>
      </c>
      <c r="J1165" s="33">
        <v>72</v>
      </c>
      <c r="K1165" s="33">
        <v>0</v>
      </c>
      <c r="L1165" s="33">
        <v>72</v>
      </c>
    </row>
    <row r="1166" spans="1:12">
      <c r="A1166" s="25" t="s">
        <v>3678</v>
      </c>
      <c r="B1166" s="25" t="s">
        <v>3679</v>
      </c>
      <c r="C1166" s="25" t="s">
        <v>1146</v>
      </c>
      <c r="D1166" s="33">
        <v>126054</v>
      </c>
      <c r="E1166" s="33">
        <v>115762</v>
      </c>
      <c r="F1166" s="25" t="s">
        <v>564</v>
      </c>
      <c r="G1166" s="33">
        <v>9</v>
      </c>
      <c r="H1166" s="33">
        <v>24</v>
      </c>
      <c r="I1166" s="33">
        <v>24</v>
      </c>
      <c r="J1166" s="33">
        <v>15</v>
      </c>
      <c r="K1166" s="33">
        <v>0</v>
      </c>
      <c r="L1166" s="33">
        <v>15</v>
      </c>
    </row>
    <row r="1167" spans="1:12">
      <c r="A1167" s="25" t="s">
        <v>3680</v>
      </c>
      <c r="B1167" s="25" t="s">
        <v>3681</v>
      </c>
      <c r="C1167" s="25" t="s">
        <v>1146</v>
      </c>
      <c r="D1167" s="33">
        <v>126039</v>
      </c>
      <c r="E1167" s="33">
        <v>115567</v>
      </c>
      <c r="F1167" s="25" t="s">
        <v>84</v>
      </c>
      <c r="G1167" s="33">
        <v>1</v>
      </c>
      <c r="H1167" s="33">
        <v>2</v>
      </c>
      <c r="I1167" s="33">
        <v>2</v>
      </c>
      <c r="J1167" s="33">
        <v>1</v>
      </c>
      <c r="K1167" s="33">
        <v>0</v>
      </c>
      <c r="L1167" s="33">
        <v>1</v>
      </c>
    </row>
    <row r="1168" spans="1:12">
      <c r="A1168" s="25" t="s">
        <v>3682</v>
      </c>
      <c r="B1168" s="25" t="s">
        <v>3683</v>
      </c>
      <c r="C1168" s="25" t="s">
        <v>1146</v>
      </c>
      <c r="D1168" s="33">
        <v>125961</v>
      </c>
      <c r="E1168" s="33">
        <v>116036</v>
      </c>
      <c r="F1168" s="25" t="s">
        <v>38</v>
      </c>
      <c r="G1168" s="33">
        <v>108</v>
      </c>
      <c r="H1168" s="33">
        <v>120</v>
      </c>
      <c r="I1168" s="33">
        <v>120</v>
      </c>
      <c r="J1168" s="33">
        <v>12</v>
      </c>
      <c r="K1168" s="33">
        <v>1</v>
      </c>
      <c r="L1168" s="33">
        <v>12</v>
      </c>
    </row>
    <row r="1169" spans="1:12">
      <c r="A1169" s="25" t="s">
        <v>3684</v>
      </c>
      <c r="B1169" s="25" t="s">
        <v>3685</v>
      </c>
      <c r="C1169" s="25" t="s">
        <v>1271</v>
      </c>
      <c r="D1169" s="25" t="s">
        <v>3686</v>
      </c>
      <c r="E1169" s="25" t="s">
        <v>3687</v>
      </c>
      <c r="F1169" s="25" t="s">
        <v>1080</v>
      </c>
      <c r="G1169" s="33">
        <v>54</v>
      </c>
      <c r="H1169" s="33">
        <v>54</v>
      </c>
      <c r="I1169" s="33">
        <v>90</v>
      </c>
      <c r="J1169" s="33">
        <v>36</v>
      </c>
      <c r="K1169" s="33">
        <v>0</v>
      </c>
      <c r="L1169" s="33">
        <v>36</v>
      </c>
    </row>
    <row r="1170" spans="1:12">
      <c r="A1170" s="25" t="s">
        <v>3688</v>
      </c>
      <c r="B1170" s="25" t="s">
        <v>3689</v>
      </c>
      <c r="C1170" s="25" t="s">
        <v>1146</v>
      </c>
      <c r="D1170" s="33">
        <v>125946</v>
      </c>
      <c r="E1170" s="33">
        <v>115705</v>
      </c>
      <c r="F1170" s="25" t="s">
        <v>530</v>
      </c>
      <c r="G1170" s="33">
        <v>48</v>
      </c>
      <c r="H1170" s="33">
        <v>48</v>
      </c>
      <c r="I1170" s="33">
        <v>288</v>
      </c>
      <c r="J1170" s="33">
        <v>240</v>
      </c>
      <c r="K1170" s="33">
        <v>0</v>
      </c>
      <c r="L1170" s="33">
        <v>240</v>
      </c>
    </row>
    <row r="1171" spans="1:12">
      <c r="A1171" s="25" t="s">
        <v>3690</v>
      </c>
      <c r="B1171" s="25" t="s">
        <v>3691</v>
      </c>
      <c r="C1171" s="25" t="s">
        <v>1146</v>
      </c>
      <c r="D1171" s="33">
        <v>125943</v>
      </c>
      <c r="E1171" s="33">
        <v>114643</v>
      </c>
      <c r="F1171" s="25" t="s">
        <v>562</v>
      </c>
      <c r="G1171" s="33">
        <v>108</v>
      </c>
      <c r="H1171" s="33">
        <v>208</v>
      </c>
      <c r="I1171" s="33">
        <v>208</v>
      </c>
      <c r="J1171" s="33">
        <v>100</v>
      </c>
      <c r="K1171" s="33">
        <v>0</v>
      </c>
      <c r="L1171" s="33">
        <v>100</v>
      </c>
    </row>
    <row r="1172" spans="1:12">
      <c r="A1172" s="25" t="s">
        <v>3692</v>
      </c>
      <c r="B1172" s="25" t="s">
        <v>3693</v>
      </c>
      <c r="C1172" s="25" t="s">
        <v>1146</v>
      </c>
      <c r="D1172" s="33">
        <v>125937</v>
      </c>
      <c r="E1172" s="33">
        <v>106197</v>
      </c>
      <c r="F1172" s="25" t="s">
        <v>531</v>
      </c>
      <c r="G1172" s="33">
        <v>1</v>
      </c>
      <c r="H1172" s="33">
        <v>1</v>
      </c>
      <c r="I1172" s="33">
        <v>2</v>
      </c>
      <c r="J1172" s="33">
        <v>1</v>
      </c>
      <c r="K1172" s="33">
        <v>0</v>
      </c>
      <c r="L1172" s="33">
        <v>1</v>
      </c>
    </row>
    <row r="1173" spans="1:12">
      <c r="A1173" s="25" t="s">
        <v>3694</v>
      </c>
      <c r="B1173" s="25" t="s">
        <v>3695</v>
      </c>
      <c r="C1173" s="25" t="s">
        <v>1146</v>
      </c>
      <c r="D1173" s="33">
        <v>125926</v>
      </c>
      <c r="E1173" s="33">
        <v>114992</v>
      </c>
      <c r="F1173" s="25" t="s">
        <v>531</v>
      </c>
      <c r="G1173" s="33">
        <v>32</v>
      </c>
      <c r="H1173" s="33">
        <v>32</v>
      </c>
      <c r="I1173" s="33">
        <v>62</v>
      </c>
      <c r="J1173" s="33">
        <v>30</v>
      </c>
      <c r="K1173" s="33">
        <v>6</v>
      </c>
      <c r="L1173" s="33">
        <v>30</v>
      </c>
    </row>
    <row r="1174" spans="1:12">
      <c r="A1174" s="25" t="s">
        <v>3696</v>
      </c>
      <c r="B1174" s="25" t="s">
        <v>3697</v>
      </c>
      <c r="C1174" s="25" t="s">
        <v>1146</v>
      </c>
      <c r="D1174" s="33">
        <v>125922</v>
      </c>
      <c r="E1174" s="33">
        <v>114296</v>
      </c>
      <c r="F1174" s="25" t="s">
        <v>1067</v>
      </c>
      <c r="G1174" s="33">
        <v>556</v>
      </c>
      <c r="H1174" s="33">
        <v>556</v>
      </c>
      <c r="I1174" s="33">
        <v>764</v>
      </c>
      <c r="J1174" s="33">
        <v>208</v>
      </c>
      <c r="K1174" s="33">
        <v>0</v>
      </c>
      <c r="L1174" s="33">
        <v>208</v>
      </c>
    </row>
    <row r="1175" spans="1:12">
      <c r="A1175" s="25" t="s">
        <v>3698</v>
      </c>
      <c r="B1175" s="25" t="s">
        <v>3699</v>
      </c>
      <c r="C1175" s="25" t="s">
        <v>1146</v>
      </c>
      <c r="D1175" s="33">
        <v>125898</v>
      </c>
      <c r="E1175" s="33">
        <v>116079</v>
      </c>
      <c r="F1175" s="25" t="s">
        <v>545</v>
      </c>
      <c r="G1175" s="33">
        <v>5</v>
      </c>
      <c r="H1175" s="33">
        <v>5</v>
      </c>
      <c r="I1175" s="33">
        <v>10</v>
      </c>
      <c r="J1175" s="33">
        <v>5</v>
      </c>
      <c r="K1175" s="33">
        <v>0</v>
      </c>
      <c r="L1175" s="33">
        <v>5</v>
      </c>
    </row>
    <row r="1176" spans="1:12">
      <c r="A1176" s="25" t="s">
        <v>3700</v>
      </c>
      <c r="B1176" s="25" t="s">
        <v>3701</v>
      </c>
      <c r="C1176" s="25" t="s">
        <v>1146</v>
      </c>
      <c r="D1176" s="33">
        <v>125895</v>
      </c>
      <c r="E1176" s="33">
        <v>116088</v>
      </c>
      <c r="F1176" s="25" t="s">
        <v>232</v>
      </c>
      <c r="G1176" s="33">
        <v>3</v>
      </c>
      <c r="H1176" s="33">
        <v>3</v>
      </c>
      <c r="I1176" s="33">
        <v>6</v>
      </c>
      <c r="J1176" s="33">
        <v>3</v>
      </c>
      <c r="K1176" s="33">
        <v>0</v>
      </c>
      <c r="L1176" s="33">
        <v>2</v>
      </c>
    </row>
    <row r="1177" spans="1:12">
      <c r="A1177" s="25" t="s">
        <v>3702</v>
      </c>
      <c r="B1177" s="25" t="s">
        <v>3703</v>
      </c>
      <c r="C1177" s="25" t="s">
        <v>1146</v>
      </c>
      <c r="D1177" s="33">
        <v>125886</v>
      </c>
      <c r="E1177" s="33">
        <v>114410</v>
      </c>
      <c r="F1177" s="25" t="s">
        <v>133</v>
      </c>
      <c r="G1177" s="33">
        <v>36</v>
      </c>
      <c r="H1177" s="33">
        <v>36</v>
      </c>
      <c r="I1177" s="33">
        <v>84</v>
      </c>
      <c r="J1177" s="33">
        <v>48</v>
      </c>
      <c r="K1177" s="33">
        <v>0</v>
      </c>
      <c r="L1177" s="33">
        <v>48</v>
      </c>
    </row>
    <row r="1178" spans="1:12">
      <c r="A1178" s="25" t="s">
        <v>3704</v>
      </c>
      <c r="B1178" s="25" t="s">
        <v>3705</v>
      </c>
      <c r="C1178" s="25" t="s">
        <v>1146</v>
      </c>
      <c r="D1178" s="33">
        <v>125872</v>
      </c>
      <c r="E1178" s="33">
        <v>116110</v>
      </c>
      <c r="F1178" s="25" t="s">
        <v>520</v>
      </c>
      <c r="G1178" s="33">
        <v>12</v>
      </c>
      <c r="H1178" s="33">
        <v>12</v>
      </c>
      <c r="I1178" s="33">
        <v>13</v>
      </c>
      <c r="J1178" s="33">
        <v>1</v>
      </c>
      <c r="K1178" s="33">
        <v>0</v>
      </c>
      <c r="L1178" s="33">
        <v>1</v>
      </c>
    </row>
    <row r="1179" spans="1:12">
      <c r="A1179" s="25" t="s">
        <v>3706</v>
      </c>
      <c r="B1179" s="25" t="s">
        <v>3707</v>
      </c>
      <c r="C1179" s="25" t="s">
        <v>1146</v>
      </c>
      <c r="D1179" s="33">
        <v>125851</v>
      </c>
      <c r="E1179" s="33">
        <v>116396</v>
      </c>
      <c r="F1179" s="25" t="s">
        <v>39</v>
      </c>
      <c r="G1179" s="33">
        <v>300</v>
      </c>
      <c r="H1179" s="33">
        <v>374</v>
      </c>
      <c r="I1179" s="33">
        <v>374</v>
      </c>
      <c r="J1179" s="33">
        <v>74</v>
      </c>
      <c r="K1179" s="33">
        <v>0</v>
      </c>
      <c r="L1179" s="33">
        <v>74</v>
      </c>
    </row>
    <row r="1180" spans="1:12">
      <c r="A1180" s="25" t="s">
        <v>3708</v>
      </c>
      <c r="B1180" s="25" t="s">
        <v>3709</v>
      </c>
      <c r="C1180" s="25" t="s">
        <v>1146</v>
      </c>
      <c r="D1180" s="33">
        <v>125838</v>
      </c>
      <c r="E1180" s="33">
        <v>116159</v>
      </c>
      <c r="F1180" s="25" t="s">
        <v>46</v>
      </c>
      <c r="G1180" s="33">
        <v>2640</v>
      </c>
      <c r="H1180" s="33">
        <v>2736</v>
      </c>
      <c r="I1180" s="33">
        <v>2736</v>
      </c>
      <c r="J1180" s="33">
        <v>96</v>
      </c>
      <c r="K1180" s="33">
        <v>120</v>
      </c>
      <c r="L1180" s="33">
        <v>96</v>
      </c>
    </row>
    <row r="1181" spans="1:12">
      <c r="A1181" s="25" t="s">
        <v>3710</v>
      </c>
      <c r="B1181" s="25" t="s">
        <v>3711</v>
      </c>
      <c r="C1181" s="25" t="s">
        <v>1146</v>
      </c>
      <c r="D1181" s="33">
        <v>125836</v>
      </c>
      <c r="E1181" s="33">
        <v>114767</v>
      </c>
      <c r="F1181" s="25" t="s">
        <v>167</v>
      </c>
      <c r="G1181" s="33">
        <v>108</v>
      </c>
      <c r="H1181" s="33">
        <v>141</v>
      </c>
      <c r="I1181" s="33">
        <v>141</v>
      </c>
      <c r="J1181" s="33">
        <v>33</v>
      </c>
      <c r="K1181" s="33">
        <v>0</v>
      </c>
      <c r="L1181" s="33">
        <v>35</v>
      </c>
    </row>
    <row r="1182" spans="1:12">
      <c r="A1182" s="25" t="s">
        <v>3712</v>
      </c>
      <c r="B1182" s="25" t="s">
        <v>3713</v>
      </c>
      <c r="C1182" s="25" t="s">
        <v>1146</v>
      </c>
      <c r="D1182" s="33">
        <v>125832</v>
      </c>
      <c r="E1182" s="33">
        <v>116159</v>
      </c>
      <c r="F1182" s="25" t="s">
        <v>46</v>
      </c>
      <c r="G1182" s="33">
        <v>840</v>
      </c>
      <c r="H1182" s="33">
        <v>841</v>
      </c>
      <c r="I1182" s="33">
        <v>841</v>
      </c>
      <c r="J1182" s="33">
        <v>1</v>
      </c>
      <c r="K1182" s="33">
        <v>0</v>
      </c>
      <c r="L1182" s="33">
        <v>1</v>
      </c>
    </row>
    <row r="1183" spans="1:12">
      <c r="A1183" s="25" t="s">
        <v>3714</v>
      </c>
      <c r="B1183" s="25" t="s">
        <v>3715</v>
      </c>
      <c r="C1183" s="25" t="s">
        <v>1146</v>
      </c>
      <c r="D1183" s="33">
        <v>125827</v>
      </c>
      <c r="E1183" s="33">
        <v>115553</v>
      </c>
      <c r="F1183" s="25" t="s">
        <v>46</v>
      </c>
      <c r="G1183" s="33">
        <v>120</v>
      </c>
      <c r="H1183" s="33">
        <v>128</v>
      </c>
      <c r="I1183" s="33">
        <v>128</v>
      </c>
      <c r="J1183" s="33">
        <v>8</v>
      </c>
      <c r="K1183" s="33">
        <v>0</v>
      </c>
      <c r="L1183" s="33">
        <v>8</v>
      </c>
    </row>
    <row r="1184" spans="1:12">
      <c r="A1184" s="25" t="s">
        <v>3716</v>
      </c>
      <c r="B1184" s="25" t="s">
        <v>3717</v>
      </c>
      <c r="C1184" s="25" t="s">
        <v>1146</v>
      </c>
      <c r="D1184" s="33">
        <v>125823</v>
      </c>
      <c r="E1184" s="33">
        <v>115355</v>
      </c>
      <c r="F1184" s="25" t="s">
        <v>536</v>
      </c>
      <c r="G1184" s="33">
        <v>708</v>
      </c>
      <c r="H1184" s="33">
        <v>912</v>
      </c>
      <c r="I1184" s="33">
        <v>924</v>
      </c>
      <c r="J1184" s="33">
        <v>216</v>
      </c>
      <c r="K1184" s="33">
        <v>0</v>
      </c>
      <c r="L1184" s="33">
        <v>12</v>
      </c>
    </row>
    <row r="1185" spans="1:12">
      <c r="A1185" s="25" t="s">
        <v>3718</v>
      </c>
      <c r="B1185" s="25" t="s">
        <v>3719</v>
      </c>
      <c r="C1185" s="25" t="s">
        <v>1146</v>
      </c>
      <c r="D1185" s="33">
        <v>125814</v>
      </c>
      <c r="E1185" s="33">
        <v>116106</v>
      </c>
      <c r="F1185" s="25" t="s">
        <v>520</v>
      </c>
      <c r="G1185" s="33">
        <v>48</v>
      </c>
      <c r="H1185" s="33">
        <v>48</v>
      </c>
      <c r="I1185" s="33">
        <v>60</v>
      </c>
      <c r="J1185" s="33">
        <v>12</v>
      </c>
      <c r="K1185" s="33">
        <v>6</v>
      </c>
      <c r="L1185" s="33">
        <v>12</v>
      </c>
    </row>
    <row r="1186" spans="1:12">
      <c r="A1186" s="25" t="s">
        <v>3720</v>
      </c>
      <c r="B1186" s="25" t="s">
        <v>3721</v>
      </c>
      <c r="C1186" s="25" t="s">
        <v>1146</v>
      </c>
      <c r="D1186" s="33">
        <v>125796</v>
      </c>
      <c r="E1186" s="33">
        <v>115708</v>
      </c>
      <c r="F1186" s="25" t="s">
        <v>66</v>
      </c>
      <c r="G1186" s="33">
        <v>12</v>
      </c>
      <c r="H1186" s="33">
        <v>12</v>
      </c>
      <c r="I1186" s="33">
        <v>24</v>
      </c>
      <c r="J1186" s="33">
        <v>12</v>
      </c>
      <c r="K1186" s="33">
        <v>0</v>
      </c>
      <c r="L1186" s="33">
        <v>12</v>
      </c>
    </row>
    <row r="1187" spans="1:12">
      <c r="A1187" s="25" t="s">
        <v>3722</v>
      </c>
      <c r="B1187" s="25" t="s">
        <v>3723</v>
      </c>
      <c r="C1187" s="25" t="s">
        <v>1146</v>
      </c>
      <c r="D1187" s="33">
        <v>125750</v>
      </c>
      <c r="E1187" s="33">
        <v>112251</v>
      </c>
      <c r="F1187" s="25" t="s">
        <v>498</v>
      </c>
      <c r="G1187" s="33">
        <v>1</v>
      </c>
      <c r="H1187" s="33">
        <v>2</v>
      </c>
      <c r="I1187" s="33">
        <v>3</v>
      </c>
      <c r="J1187" s="33">
        <v>2</v>
      </c>
      <c r="K1187" s="33">
        <v>2</v>
      </c>
      <c r="L1187" s="33">
        <v>1</v>
      </c>
    </row>
    <row r="1188" spans="1:12">
      <c r="A1188" s="25" t="s">
        <v>3724</v>
      </c>
      <c r="B1188" s="25" t="s">
        <v>3725</v>
      </c>
      <c r="C1188" s="25" t="s">
        <v>1271</v>
      </c>
      <c r="D1188" s="25" t="s">
        <v>3726</v>
      </c>
      <c r="E1188" s="25" t="s">
        <v>3727</v>
      </c>
      <c r="F1188" s="25" t="s">
        <v>1129</v>
      </c>
      <c r="G1188" s="33">
        <v>4</v>
      </c>
      <c r="H1188" s="33">
        <v>3</v>
      </c>
      <c r="I1188" s="33">
        <v>7</v>
      </c>
      <c r="J1188" s="33">
        <v>3</v>
      </c>
      <c r="K1188" s="33">
        <v>2</v>
      </c>
      <c r="L1188" s="33">
        <v>4</v>
      </c>
    </row>
    <row r="1189" spans="1:12">
      <c r="A1189" s="25" t="s">
        <v>3728</v>
      </c>
      <c r="B1189" s="25" t="s">
        <v>3729</v>
      </c>
      <c r="C1189" s="25" t="s">
        <v>1146</v>
      </c>
      <c r="D1189" s="33">
        <v>125746</v>
      </c>
      <c r="E1189" s="33">
        <v>112251</v>
      </c>
      <c r="F1189" s="25" t="s">
        <v>498</v>
      </c>
      <c r="G1189" s="33">
        <v>17</v>
      </c>
      <c r="H1189" s="33">
        <v>2</v>
      </c>
      <c r="I1189" s="33">
        <v>19</v>
      </c>
      <c r="J1189" s="33">
        <v>2</v>
      </c>
      <c r="K1189" s="33">
        <v>2</v>
      </c>
      <c r="L1189" s="33">
        <v>17</v>
      </c>
    </row>
    <row r="1190" spans="1:12">
      <c r="A1190" s="25" t="s">
        <v>3730</v>
      </c>
      <c r="B1190" s="25" t="s">
        <v>3731</v>
      </c>
      <c r="C1190" s="25" t="s">
        <v>1146</v>
      </c>
      <c r="D1190" s="33">
        <v>125690</v>
      </c>
      <c r="E1190" s="33">
        <v>112251</v>
      </c>
      <c r="F1190" s="25" t="s">
        <v>498</v>
      </c>
      <c r="G1190" s="33">
        <v>21</v>
      </c>
      <c r="H1190" s="33">
        <v>1</v>
      </c>
      <c r="I1190" s="33">
        <v>22</v>
      </c>
      <c r="J1190" s="33">
        <v>1</v>
      </c>
      <c r="K1190" s="33">
        <v>1</v>
      </c>
      <c r="L1190" s="33">
        <v>21</v>
      </c>
    </row>
    <row r="1191" spans="1:12">
      <c r="A1191" s="25" t="s">
        <v>3732</v>
      </c>
      <c r="B1191" s="25" t="s">
        <v>3733</v>
      </c>
      <c r="C1191" s="25" t="s">
        <v>1146</v>
      </c>
      <c r="D1191" s="33">
        <v>125687</v>
      </c>
      <c r="E1191" s="33">
        <v>114566</v>
      </c>
      <c r="F1191" s="25" t="s">
        <v>81</v>
      </c>
      <c r="G1191" s="33">
        <v>60</v>
      </c>
      <c r="H1191" s="33">
        <v>60</v>
      </c>
      <c r="I1191" s="33">
        <v>72</v>
      </c>
      <c r="J1191" s="33">
        <v>12</v>
      </c>
      <c r="K1191" s="33">
        <v>0</v>
      </c>
      <c r="L1191" s="33">
        <v>12</v>
      </c>
    </row>
    <row r="1192" spans="1:12">
      <c r="A1192" s="25" t="s">
        <v>3734</v>
      </c>
      <c r="B1192" s="25" t="s">
        <v>3735</v>
      </c>
      <c r="C1192" s="25" t="s">
        <v>1146</v>
      </c>
      <c r="D1192" s="33">
        <v>125685</v>
      </c>
      <c r="E1192" s="33">
        <v>116121</v>
      </c>
      <c r="F1192" s="25" t="s">
        <v>566</v>
      </c>
      <c r="G1192" s="33">
        <v>180</v>
      </c>
      <c r="H1192" s="33">
        <v>180</v>
      </c>
      <c r="I1192" s="33">
        <v>192</v>
      </c>
      <c r="J1192" s="33">
        <v>12</v>
      </c>
      <c r="K1192" s="33">
        <v>0</v>
      </c>
      <c r="L1192" s="33">
        <v>12</v>
      </c>
    </row>
    <row r="1193" spans="1:12">
      <c r="A1193" s="25" t="s">
        <v>3736</v>
      </c>
      <c r="B1193" s="25" t="s">
        <v>3737</v>
      </c>
      <c r="C1193" s="25" t="s">
        <v>1146</v>
      </c>
      <c r="D1193" s="33">
        <v>125684</v>
      </c>
      <c r="E1193" s="33">
        <v>116180</v>
      </c>
      <c r="F1193" s="25" t="s">
        <v>524</v>
      </c>
      <c r="G1193" s="33">
        <v>36</v>
      </c>
      <c r="H1193" s="33">
        <v>57</v>
      </c>
      <c r="I1193" s="33">
        <v>57</v>
      </c>
      <c r="J1193" s="33">
        <v>21</v>
      </c>
      <c r="K1193" s="33">
        <v>0</v>
      </c>
      <c r="L1193" s="33">
        <v>36</v>
      </c>
    </row>
    <row r="1194" spans="1:12">
      <c r="A1194" s="25" t="s">
        <v>3738</v>
      </c>
      <c r="B1194" s="25" t="s">
        <v>3739</v>
      </c>
      <c r="C1194" s="25" t="s">
        <v>1146</v>
      </c>
      <c r="D1194" s="33">
        <v>125677</v>
      </c>
      <c r="E1194" s="33">
        <v>115421</v>
      </c>
      <c r="F1194" s="25" t="s">
        <v>509</v>
      </c>
      <c r="G1194" s="33">
        <v>19</v>
      </c>
      <c r="H1194" s="33">
        <v>20</v>
      </c>
      <c r="I1194" s="33">
        <v>20</v>
      </c>
      <c r="J1194" s="33">
        <v>1</v>
      </c>
      <c r="K1194" s="33">
        <v>0</v>
      </c>
      <c r="L1194" s="33">
        <v>1</v>
      </c>
    </row>
    <row r="1195" spans="1:12">
      <c r="A1195" s="25" t="s">
        <v>3740</v>
      </c>
      <c r="B1195" s="25" t="s">
        <v>3741</v>
      </c>
      <c r="C1195" s="25" t="s">
        <v>1146</v>
      </c>
      <c r="D1195" s="33">
        <v>125670</v>
      </c>
      <c r="E1195" s="33">
        <v>116135</v>
      </c>
      <c r="F1195" s="25" t="s">
        <v>509</v>
      </c>
      <c r="G1195" s="33">
        <v>14</v>
      </c>
      <c r="H1195" s="33">
        <v>15</v>
      </c>
      <c r="I1195" s="33">
        <v>15</v>
      </c>
      <c r="J1195" s="33">
        <v>1</v>
      </c>
      <c r="K1195" s="33">
        <v>0</v>
      </c>
      <c r="L1195" s="33">
        <v>1</v>
      </c>
    </row>
    <row r="1196" spans="1:12">
      <c r="A1196" s="25" t="s">
        <v>3742</v>
      </c>
      <c r="B1196" s="25" t="s">
        <v>3743</v>
      </c>
      <c r="C1196" s="25" t="s">
        <v>1146</v>
      </c>
      <c r="D1196" s="33">
        <v>125669</v>
      </c>
      <c r="E1196" s="33">
        <v>116135</v>
      </c>
      <c r="F1196" s="25" t="s">
        <v>509</v>
      </c>
      <c r="G1196" s="33">
        <v>16</v>
      </c>
      <c r="H1196" s="33">
        <v>17</v>
      </c>
      <c r="I1196" s="33">
        <v>17</v>
      </c>
      <c r="J1196" s="33">
        <v>1</v>
      </c>
      <c r="K1196" s="33">
        <v>0</v>
      </c>
      <c r="L1196" s="33">
        <v>1</v>
      </c>
    </row>
    <row r="1197" spans="1:12">
      <c r="A1197" s="25" t="s">
        <v>3744</v>
      </c>
      <c r="B1197" s="25" t="s">
        <v>3745</v>
      </c>
      <c r="C1197" s="25" t="s">
        <v>1146</v>
      </c>
      <c r="D1197" s="33">
        <v>125668</v>
      </c>
      <c r="E1197" s="33">
        <v>114756</v>
      </c>
      <c r="F1197" s="25" t="s">
        <v>509</v>
      </c>
      <c r="G1197" s="33">
        <v>5</v>
      </c>
      <c r="H1197" s="33">
        <v>7</v>
      </c>
      <c r="I1197" s="33">
        <v>7</v>
      </c>
      <c r="J1197" s="33">
        <v>2</v>
      </c>
      <c r="K1197" s="33">
        <v>0</v>
      </c>
      <c r="L1197" s="33">
        <v>2</v>
      </c>
    </row>
    <row r="1198" spans="1:12">
      <c r="A1198" s="25" t="s">
        <v>3746</v>
      </c>
      <c r="B1198" s="25" t="s">
        <v>3747</v>
      </c>
      <c r="C1198" s="25" t="s">
        <v>1146</v>
      </c>
      <c r="D1198" s="33">
        <v>125667</v>
      </c>
      <c r="E1198" s="33">
        <v>114756</v>
      </c>
      <c r="F1198" s="25" t="s">
        <v>509</v>
      </c>
      <c r="G1198" s="33">
        <v>1</v>
      </c>
      <c r="H1198" s="33">
        <v>2</v>
      </c>
      <c r="I1198" s="33">
        <v>2</v>
      </c>
      <c r="J1198" s="33">
        <v>1</v>
      </c>
      <c r="K1198" s="33">
        <v>0</v>
      </c>
      <c r="L1198" s="33">
        <v>1</v>
      </c>
    </row>
    <row r="1199" spans="1:12">
      <c r="A1199" s="25" t="s">
        <v>3748</v>
      </c>
      <c r="B1199" s="25" t="s">
        <v>3749</v>
      </c>
      <c r="C1199" s="25" t="s">
        <v>1146</v>
      </c>
      <c r="D1199" s="33">
        <v>125666</v>
      </c>
      <c r="E1199" s="33">
        <v>116135</v>
      </c>
      <c r="F1199" s="25" t="s">
        <v>509</v>
      </c>
      <c r="G1199" s="33">
        <v>7</v>
      </c>
      <c r="H1199" s="33">
        <v>10</v>
      </c>
      <c r="I1199" s="33">
        <v>10</v>
      </c>
      <c r="J1199" s="33">
        <v>3</v>
      </c>
      <c r="K1199" s="33">
        <v>0</v>
      </c>
      <c r="L1199" s="33">
        <v>3</v>
      </c>
    </row>
    <row r="1200" spans="1:12">
      <c r="A1200" s="25" t="s">
        <v>3750</v>
      </c>
      <c r="B1200" s="25" t="s">
        <v>3751</v>
      </c>
      <c r="C1200" s="25" t="s">
        <v>1146</v>
      </c>
      <c r="D1200" s="33">
        <v>125665</v>
      </c>
      <c r="E1200" s="33">
        <v>116137</v>
      </c>
      <c r="F1200" s="25" t="s">
        <v>509</v>
      </c>
      <c r="G1200" s="33">
        <v>3</v>
      </c>
      <c r="H1200" s="33">
        <v>4</v>
      </c>
      <c r="I1200" s="33">
        <v>4</v>
      </c>
      <c r="J1200" s="33">
        <v>1</v>
      </c>
      <c r="K1200" s="33">
        <v>0</v>
      </c>
      <c r="L1200" s="33">
        <v>1</v>
      </c>
    </row>
    <row r="1201" spans="1:12">
      <c r="A1201" s="25" t="s">
        <v>3752</v>
      </c>
      <c r="B1201" s="25" t="s">
        <v>3753</v>
      </c>
      <c r="C1201" s="25" t="s">
        <v>1146</v>
      </c>
      <c r="D1201" s="33">
        <v>125662</v>
      </c>
      <c r="E1201" s="33">
        <v>116171</v>
      </c>
      <c r="F1201" s="25" t="s">
        <v>159</v>
      </c>
      <c r="G1201" s="33">
        <v>25</v>
      </c>
      <c r="H1201" s="33">
        <v>25</v>
      </c>
      <c r="I1201" s="33">
        <v>65</v>
      </c>
      <c r="J1201" s="33">
        <v>40</v>
      </c>
      <c r="K1201" s="33">
        <v>0</v>
      </c>
      <c r="L1201" s="33">
        <v>40</v>
      </c>
    </row>
    <row r="1202" spans="1:12">
      <c r="A1202" s="25" t="s">
        <v>3754</v>
      </c>
      <c r="B1202" s="25" t="s">
        <v>3755</v>
      </c>
      <c r="C1202" s="25" t="s">
        <v>1146</v>
      </c>
      <c r="D1202" s="33">
        <v>125618</v>
      </c>
      <c r="E1202" s="33">
        <v>116180</v>
      </c>
      <c r="F1202" s="25" t="s">
        <v>524</v>
      </c>
      <c r="G1202" s="33">
        <v>12</v>
      </c>
      <c r="H1202" s="33">
        <v>18</v>
      </c>
      <c r="I1202" s="33">
        <v>18</v>
      </c>
      <c r="J1202" s="33">
        <v>6</v>
      </c>
      <c r="K1202" s="33">
        <v>0</v>
      </c>
      <c r="L1202" s="33">
        <v>6</v>
      </c>
    </row>
    <row r="1203" spans="1:12">
      <c r="A1203" s="25" t="s">
        <v>3756</v>
      </c>
      <c r="B1203" s="25" t="s">
        <v>3757</v>
      </c>
      <c r="C1203" s="25" t="s">
        <v>1146</v>
      </c>
      <c r="D1203" s="33">
        <v>125612</v>
      </c>
      <c r="E1203" s="33">
        <v>114809</v>
      </c>
      <c r="F1203" s="25" t="s">
        <v>46</v>
      </c>
      <c r="G1203" s="33">
        <v>120</v>
      </c>
      <c r="H1203" s="33">
        <v>279</v>
      </c>
      <c r="I1203" s="33">
        <v>279</v>
      </c>
      <c r="J1203" s="33">
        <v>159</v>
      </c>
      <c r="K1203" s="33">
        <v>0</v>
      </c>
      <c r="L1203" s="33">
        <v>159</v>
      </c>
    </row>
    <row r="1204" spans="1:12">
      <c r="A1204" s="25" t="s">
        <v>3758</v>
      </c>
      <c r="B1204" s="25" t="s">
        <v>3759</v>
      </c>
      <c r="C1204" s="25" t="s">
        <v>1146</v>
      </c>
      <c r="D1204" s="33">
        <v>125608</v>
      </c>
      <c r="E1204" s="33">
        <v>116180</v>
      </c>
      <c r="F1204" s="25" t="s">
        <v>524</v>
      </c>
      <c r="G1204" s="33">
        <v>24</v>
      </c>
      <c r="H1204" s="33">
        <v>36</v>
      </c>
      <c r="I1204" s="33">
        <v>36</v>
      </c>
      <c r="J1204" s="33">
        <v>12</v>
      </c>
      <c r="K1204" s="33">
        <v>0</v>
      </c>
      <c r="L1204" s="33">
        <v>12</v>
      </c>
    </row>
    <row r="1205" spans="1:12">
      <c r="A1205" s="25" t="s">
        <v>3760</v>
      </c>
      <c r="B1205" s="25" t="s">
        <v>3761</v>
      </c>
      <c r="C1205" s="25" t="s">
        <v>1146</v>
      </c>
      <c r="D1205" s="33">
        <v>125604</v>
      </c>
      <c r="E1205" s="33">
        <v>116180</v>
      </c>
      <c r="F1205" s="25" t="s">
        <v>524</v>
      </c>
      <c r="G1205" s="33">
        <v>24</v>
      </c>
      <c r="H1205" s="33">
        <v>70</v>
      </c>
      <c r="I1205" s="33">
        <v>70</v>
      </c>
      <c r="J1205" s="33">
        <v>46</v>
      </c>
      <c r="K1205" s="33">
        <v>0</v>
      </c>
      <c r="L1205" s="33">
        <v>46</v>
      </c>
    </row>
    <row r="1206" spans="1:12">
      <c r="A1206" s="25" t="s">
        <v>3762</v>
      </c>
      <c r="B1206" s="25" t="s">
        <v>3763</v>
      </c>
      <c r="C1206" s="25" t="s">
        <v>1146</v>
      </c>
      <c r="D1206" s="33">
        <v>125596</v>
      </c>
      <c r="E1206" s="33">
        <v>115521</v>
      </c>
      <c r="F1206" s="25" t="s">
        <v>102</v>
      </c>
      <c r="G1206" s="33">
        <v>12</v>
      </c>
      <c r="H1206" s="33">
        <v>24</v>
      </c>
      <c r="I1206" s="33">
        <v>24</v>
      </c>
      <c r="J1206" s="33">
        <v>12</v>
      </c>
      <c r="K1206" s="33">
        <v>0</v>
      </c>
      <c r="L1206" s="33">
        <v>12</v>
      </c>
    </row>
    <row r="1207" spans="1:12">
      <c r="A1207" s="25" t="s">
        <v>3764</v>
      </c>
      <c r="B1207" s="25" t="s">
        <v>3765</v>
      </c>
      <c r="C1207" s="25" t="s">
        <v>1146</v>
      </c>
      <c r="D1207" s="33">
        <v>125574</v>
      </c>
      <c r="E1207" s="33">
        <v>102020</v>
      </c>
      <c r="F1207" s="25" t="s">
        <v>524</v>
      </c>
      <c r="G1207" s="33">
        <v>12</v>
      </c>
      <c r="H1207" s="33">
        <v>0</v>
      </c>
      <c r="I1207" s="33">
        <v>12</v>
      </c>
      <c r="J1207" s="33">
        <v>12</v>
      </c>
      <c r="K1207" s="33">
        <v>0</v>
      </c>
      <c r="L1207" s="33">
        <v>12</v>
      </c>
    </row>
    <row r="1208" spans="1:12">
      <c r="A1208" s="25" t="s">
        <v>3766</v>
      </c>
      <c r="B1208" s="25" t="s">
        <v>3767</v>
      </c>
      <c r="C1208" s="25" t="s">
        <v>1146</v>
      </c>
      <c r="D1208" s="33">
        <v>125566</v>
      </c>
      <c r="E1208" s="33">
        <v>115421</v>
      </c>
      <c r="F1208" s="25" t="s">
        <v>509</v>
      </c>
      <c r="G1208" s="33">
        <v>5</v>
      </c>
      <c r="H1208" s="33">
        <v>6</v>
      </c>
      <c r="I1208" s="33">
        <v>6</v>
      </c>
      <c r="J1208" s="33">
        <v>1</v>
      </c>
      <c r="K1208" s="33">
        <v>0</v>
      </c>
      <c r="L1208" s="33">
        <v>1</v>
      </c>
    </row>
    <row r="1209" spans="1:12">
      <c r="A1209" s="25" t="s">
        <v>3768</v>
      </c>
      <c r="B1209" s="25" t="s">
        <v>3769</v>
      </c>
      <c r="C1209" s="25" t="s">
        <v>1146</v>
      </c>
      <c r="D1209" s="33">
        <v>125557</v>
      </c>
      <c r="E1209" s="33">
        <v>116171</v>
      </c>
      <c r="F1209" s="25" t="s">
        <v>159</v>
      </c>
      <c r="G1209" s="33">
        <v>1</v>
      </c>
      <c r="H1209" s="33">
        <v>1</v>
      </c>
      <c r="I1209" s="33">
        <v>2</v>
      </c>
      <c r="J1209" s="33">
        <v>1</v>
      </c>
      <c r="K1209" s="33">
        <v>0</v>
      </c>
      <c r="L1209" s="33">
        <v>1</v>
      </c>
    </row>
    <row r="1210" spans="1:12">
      <c r="A1210" s="25" t="s">
        <v>3770</v>
      </c>
      <c r="B1210" s="25" t="s">
        <v>3771</v>
      </c>
      <c r="C1210" s="25" t="s">
        <v>1146</v>
      </c>
      <c r="D1210" s="33">
        <v>125546</v>
      </c>
      <c r="E1210" s="33">
        <v>115264</v>
      </c>
      <c r="F1210" s="25" t="s">
        <v>81</v>
      </c>
      <c r="G1210" s="33">
        <v>12</v>
      </c>
      <c r="H1210" s="33">
        <v>12</v>
      </c>
      <c r="I1210" s="33">
        <v>24</v>
      </c>
      <c r="J1210" s="33">
        <v>12</v>
      </c>
      <c r="K1210" s="33">
        <v>0</v>
      </c>
      <c r="L1210" s="33">
        <v>12</v>
      </c>
    </row>
    <row r="1211" spans="1:12">
      <c r="A1211" s="25" t="s">
        <v>3772</v>
      </c>
      <c r="B1211" s="25" t="s">
        <v>3773</v>
      </c>
      <c r="C1211" s="25" t="s">
        <v>1146</v>
      </c>
      <c r="D1211" s="33">
        <v>125543</v>
      </c>
      <c r="E1211" s="33">
        <v>115264</v>
      </c>
      <c r="F1211" s="25" t="s">
        <v>81</v>
      </c>
      <c r="G1211" s="33">
        <v>12</v>
      </c>
      <c r="H1211" s="33">
        <v>12</v>
      </c>
      <c r="I1211" s="33">
        <v>84</v>
      </c>
      <c r="J1211" s="33">
        <v>72</v>
      </c>
      <c r="K1211" s="33">
        <v>12</v>
      </c>
      <c r="L1211" s="33">
        <v>48</v>
      </c>
    </row>
    <row r="1212" spans="1:12">
      <c r="A1212" s="25" t="s">
        <v>3774</v>
      </c>
      <c r="B1212" s="25" t="s">
        <v>3775</v>
      </c>
      <c r="C1212" s="25" t="s">
        <v>1146</v>
      </c>
      <c r="D1212" s="33">
        <v>125542</v>
      </c>
      <c r="E1212" s="33">
        <v>115625</v>
      </c>
      <c r="F1212" s="25" t="s">
        <v>49</v>
      </c>
      <c r="G1212" s="33">
        <v>28</v>
      </c>
      <c r="H1212" s="33">
        <v>28</v>
      </c>
      <c r="I1212" s="33">
        <v>29</v>
      </c>
      <c r="J1212" s="33">
        <v>1</v>
      </c>
      <c r="K1212" s="33">
        <v>0</v>
      </c>
      <c r="L1212" s="33">
        <v>1</v>
      </c>
    </row>
    <row r="1213" spans="1:12">
      <c r="A1213" s="25" t="s">
        <v>3776</v>
      </c>
      <c r="B1213" s="25" t="s">
        <v>3777</v>
      </c>
      <c r="C1213" s="25" t="s">
        <v>1146</v>
      </c>
      <c r="D1213" s="33">
        <v>125499</v>
      </c>
      <c r="E1213" s="33">
        <v>115214</v>
      </c>
      <c r="F1213" s="25" t="s">
        <v>550</v>
      </c>
      <c r="G1213" s="33">
        <v>668</v>
      </c>
      <c r="H1213" s="33">
        <v>668</v>
      </c>
      <c r="I1213" s="33">
        <v>840</v>
      </c>
      <c r="J1213" s="33">
        <v>172</v>
      </c>
      <c r="K1213" s="33">
        <v>0</v>
      </c>
      <c r="L1213" s="33">
        <v>172</v>
      </c>
    </row>
    <row r="1214" spans="1:12">
      <c r="A1214" s="25" t="s">
        <v>3778</v>
      </c>
      <c r="B1214" s="25" t="s">
        <v>3779</v>
      </c>
      <c r="C1214" s="25" t="s">
        <v>1146</v>
      </c>
      <c r="D1214" s="33">
        <v>125490</v>
      </c>
      <c r="E1214" s="33">
        <v>110917</v>
      </c>
      <c r="F1214" s="25" t="s">
        <v>531</v>
      </c>
      <c r="G1214" s="33">
        <v>2</v>
      </c>
      <c r="H1214" s="33">
        <v>2</v>
      </c>
      <c r="I1214" s="33">
        <v>3</v>
      </c>
      <c r="J1214" s="33">
        <v>1</v>
      </c>
      <c r="K1214" s="33">
        <v>0</v>
      </c>
      <c r="L1214" s="33">
        <v>1</v>
      </c>
    </row>
    <row r="1215" spans="1:12">
      <c r="A1215" s="25" t="s">
        <v>3780</v>
      </c>
      <c r="B1215" s="25" t="s">
        <v>3781</v>
      </c>
      <c r="C1215" s="25" t="s">
        <v>1146</v>
      </c>
      <c r="D1215" s="33">
        <v>125486</v>
      </c>
      <c r="E1215" s="33">
        <v>116212</v>
      </c>
      <c r="F1215" s="25" t="s">
        <v>68</v>
      </c>
      <c r="G1215" s="33">
        <v>52</v>
      </c>
      <c r="H1215" s="33">
        <v>52</v>
      </c>
      <c r="I1215" s="33">
        <v>56</v>
      </c>
      <c r="J1215" s="33">
        <v>4</v>
      </c>
      <c r="K1215" s="33">
        <v>0</v>
      </c>
      <c r="L1215" s="33">
        <v>4</v>
      </c>
    </row>
    <row r="1216" spans="1:12">
      <c r="A1216" s="25" t="s">
        <v>3782</v>
      </c>
      <c r="B1216" s="25" t="s">
        <v>3783</v>
      </c>
      <c r="C1216" s="25" t="s">
        <v>1271</v>
      </c>
      <c r="D1216" s="25" t="s">
        <v>3784</v>
      </c>
      <c r="E1216" s="25" t="s">
        <v>3785</v>
      </c>
      <c r="F1216" s="25" t="s">
        <v>1090</v>
      </c>
      <c r="G1216" s="33">
        <v>1164</v>
      </c>
      <c r="H1216" s="33">
        <v>1164</v>
      </c>
      <c r="I1216" s="33">
        <v>1187</v>
      </c>
      <c r="J1216" s="33">
        <v>23</v>
      </c>
      <c r="K1216" s="33">
        <v>12</v>
      </c>
      <c r="L1216" s="33">
        <v>23</v>
      </c>
    </row>
    <row r="1217" spans="1:12">
      <c r="A1217" s="25" t="s">
        <v>3786</v>
      </c>
      <c r="B1217" s="25" t="s">
        <v>3787</v>
      </c>
      <c r="C1217" s="25" t="s">
        <v>1146</v>
      </c>
      <c r="D1217" s="33">
        <v>125351</v>
      </c>
      <c r="E1217" s="33">
        <v>116357</v>
      </c>
      <c r="F1217" s="25" t="s">
        <v>198</v>
      </c>
      <c r="G1217" s="33">
        <v>1</v>
      </c>
      <c r="H1217" s="33">
        <v>1</v>
      </c>
      <c r="I1217" s="33">
        <v>2</v>
      </c>
      <c r="J1217" s="33">
        <v>1</v>
      </c>
      <c r="K1217" s="33">
        <v>0</v>
      </c>
      <c r="L1217" s="33">
        <v>1</v>
      </c>
    </row>
    <row r="1218" spans="1:12">
      <c r="A1218" s="25" t="s">
        <v>3788</v>
      </c>
      <c r="B1218" s="25" t="s">
        <v>3789</v>
      </c>
      <c r="C1218" s="25" t="s">
        <v>1146</v>
      </c>
      <c r="D1218" s="33">
        <v>125321</v>
      </c>
      <c r="E1218" s="33">
        <v>116036</v>
      </c>
      <c r="F1218" s="25" t="s">
        <v>38</v>
      </c>
      <c r="G1218" s="33">
        <v>7920</v>
      </c>
      <c r="H1218" s="33">
        <v>7944</v>
      </c>
      <c r="I1218" s="33">
        <v>7944</v>
      </c>
      <c r="J1218" s="33">
        <v>24</v>
      </c>
      <c r="K1218" s="33">
        <v>24</v>
      </c>
      <c r="L1218" s="33">
        <v>24</v>
      </c>
    </row>
    <row r="1219" spans="1:12">
      <c r="A1219" s="25" t="s">
        <v>3790</v>
      </c>
      <c r="B1219" s="25" t="s">
        <v>3791</v>
      </c>
      <c r="C1219" s="25" t="s">
        <v>1271</v>
      </c>
      <c r="D1219" s="25" t="s">
        <v>3792</v>
      </c>
      <c r="E1219" s="25" t="s">
        <v>3793</v>
      </c>
      <c r="F1219" s="25" t="s">
        <v>1063</v>
      </c>
      <c r="G1219" s="33">
        <v>130</v>
      </c>
      <c r="H1219" s="33">
        <v>130</v>
      </c>
      <c r="I1219" s="33">
        <v>277</v>
      </c>
      <c r="J1219" s="33">
        <v>147</v>
      </c>
      <c r="K1219" s="33">
        <v>0</v>
      </c>
      <c r="L1219" s="33">
        <v>147</v>
      </c>
    </row>
    <row r="1220" spans="1:12">
      <c r="A1220" s="25" t="s">
        <v>3794</v>
      </c>
      <c r="B1220" s="25" t="s">
        <v>3795</v>
      </c>
      <c r="C1220" s="25" t="s">
        <v>1146</v>
      </c>
      <c r="D1220" s="33">
        <v>125311</v>
      </c>
      <c r="E1220" s="33">
        <v>115932</v>
      </c>
      <c r="F1220" s="25" t="s">
        <v>111</v>
      </c>
      <c r="G1220" s="33">
        <v>6</v>
      </c>
      <c r="H1220" s="33">
        <v>6</v>
      </c>
      <c r="I1220" s="33">
        <v>10</v>
      </c>
      <c r="J1220" s="33">
        <v>4</v>
      </c>
      <c r="K1220" s="33">
        <v>0</v>
      </c>
      <c r="L1220" s="33">
        <v>4</v>
      </c>
    </row>
    <row r="1221" spans="1:12">
      <c r="A1221" s="25" t="s">
        <v>3796</v>
      </c>
      <c r="B1221" s="25" t="s">
        <v>3797</v>
      </c>
      <c r="C1221" s="25" t="s">
        <v>1146</v>
      </c>
      <c r="D1221" s="33">
        <v>125308</v>
      </c>
      <c r="E1221" s="33">
        <v>115932</v>
      </c>
      <c r="F1221" s="25" t="s">
        <v>111</v>
      </c>
      <c r="G1221" s="33">
        <v>6</v>
      </c>
      <c r="H1221" s="33">
        <v>6</v>
      </c>
      <c r="I1221" s="33">
        <v>8</v>
      </c>
      <c r="J1221" s="33">
        <v>2</v>
      </c>
      <c r="K1221" s="33">
        <v>0</v>
      </c>
      <c r="L1221" s="33">
        <v>2</v>
      </c>
    </row>
    <row r="1222" spans="1:12">
      <c r="A1222" s="25" t="s">
        <v>3798</v>
      </c>
      <c r="B1222" s="25" t="s">
        <v>3799</v>
      </c>
      <c r="C1222" s="25" t="s">
        <v>1146</v>
      </c>
      <c r="D1222" s="33">
        <v>125288</v>
      </c>
      <c r="E1222" s="33">
        <v>116171</v>
      </c>
      <c r="F1222" s="25" t="s">
        <v>159</v>
      </c>
      <c r="G1222" s="33">
        <v>1</v>
      </c>
      <c r="H1222" s="33">
        <v>1</v>
      </c>
      <c r="I1222" s="33">
        <v>2</v>
      </c>
      <c r="J1222" s="33">
        <v>1</v>
      </c>
      <c r="K1222" s="33">
        <v>0</v>
      </c>
      <c r="L1222" s="33">
        <v>1</v>
      </c>
    </row>
    <row r="1223" spans="1:12">
      <c r="A1223" s="25" t="s">
        <v>3800</v>
      </c>
      <c r="B1223" s="25" t="s">
        <v>3801</v>
      </c>
      <c r="C1223" s="25" t="s">
        <v>1271</v>
      </c>
      <c r="D1223" s="25" t="s">
        <v>3802</v>
      </c>
      <c r="E1223" s="25" t="s">
        <v>3803</v>
      </c>
      <c r="F1223" s="25" t="s">
        <v>1071</v>
      </c>
      <c r="G1223" s="33">
        <v>2316</v>
      </c>
      <c r="H1223" s="33">
        <v>2340</v>
      </c>
      <c r="I1223" s="33">
        <v>2340</v>
      </c>
      <c r="J1223" s="33">
        <v>24</v>
      </c>
      <c r="K1223" s="33">
        <v>0</v>
      </c>
      <c r="L1223" s="33">
        <v>24</v>
      </c>
    </row>
    <row r="1224" spans="1:12">
      <c r="A1224" s="25" t="s">
        <v>3804</v>
      </c>
      <c r="B1224" s="25" t="s">
        <v>3805</v>
      </c>
      <c r="C1224" s="25" t="s">
        <v>1146</v>
      </c>
      <c r="D1224" s="33">
        <v>125260</v>
      </c>
      <c r="E1224" s="33">
        <v>115624</v>
      </c>
      <c r="F1224" s="25" t="s">
        <v>189</v>
      </c>
      <c r="G1224" s="33">
        <v>72</v>
      </c>
      <c r="H1224" s="33">
        <v>72</v>
      </c>
      <c r="I1224" s="33">
        <v>73</v>
      </c>
      <c r="J1224" s="33">
        <v>1</v>
      </c>
      <c r="K1224" s="33">
        <v>0</v>
      </c>
      <c r="L1224" s="33">
        <v>1</v>
      </c>
    </row>
    <row r="1225" spans="1:12">
      <c r="A1225" s="25" t="s">
        <v>3806</v>
      </c>
      <c r="B1225" s="25" t="s">
        <v>3807</v>
      </c>
      <c r="C1225" s="25" t="s">
        <v>1146</v>
      </c>
      <c r="D1225" s="33">
        <v>125237</v>
      </c>
      <c r="E1225" s="33">
        <v>91907</v>
      </c>
      <c r="F1225" s="25" t="s">
        <v>142</v>
      </c>
      <c r="G1225" s="33">
        <v>50</v>
      </c>
      <c r="H1225" s="33">
        <v>50</v>
      </c>
      <c r="I1225" s="33">
        <v>100</v>
      </c>
      <c r="J1225" s="33">
        <v>50</v>
      </c>
      <c r="K1225" s="33">
        <v>0</v>
      </c>
      <c r="L1225" s="33">
        <v>50</v>
      </c>
    </row>
    <row r="1226" spans="1:12">
      <c r="A1226" s="25" t="s">
        <v>3808</v>
      </c>
      <c r="B1226" s="25" t="s">
        <v>3809</v>
      </c>
      <c r="C1226" s="25" t="s">
        <v>1146</v>
      </c>
      <c r="D1226" s="33">
        <v>125233</v>
      </c>
      <c r="E1226" s="33">
        <v>91907</v>
      </c>
      <c r="F1226" s="25" t="s">
        <v>142</v>
      </c>
      <c r="G1226" s="33">
        <v>50</v>
      </c>
      <c r="H1226" s="33">
        <v>50</v>
      </c>
      <c r="I1226" s="33">
        <v>230</v>
      </c>
      <c r="J1226" s="33">
        <v>180</v>
      </c>
      <c r="K1226" s="33">
        <v>14</v>
      </c>
      <c r="L1226" s="33">
        <v>130</v>
      </c>
    </row>
    <row r="1227" spans="1:12">
      <c r="A1227" s="25" t="s">
        <v>3810</v>
      </c>
      <c r="B1227" s="25" t="s">
        <v>3811</v>
      </c>
      <c r="C1227" s="25" t="s">
        <v>1146</v>
      </c>
      <c r="D1227" s="33">
        <v>125224</v>
      </c>
      <c r="E1227" s="33">
        <v>115932</v>
      </c>
      <c r="F1227" s="25" t="s">
        <v>111</v>
      </c>
      <c r="G1227" s="33">
        <v>48</v>
      </c>
      <c r="H1227" s="33">
        <v>48</v>
      </c>
      <c r="I1227" s="33">
        <v>96</v>
      </c>
      <c r="J1227" s="33">
        <v>48</v>
      </c>
      <c r="K1227" s="33">
        <v>0</v>
      </c>
      <c r="L1227" s="33">
        <v>48</v>
      </c>
    </row>
    <row r="1228" spans="1:12">
      <c r="A1228" s="25" t="s">
        <v>3812</v>
      </c>
      <c r="B1228" s="25" t="s">
        <v>3813</v>
      </c>
      <c r="C1228" s="25" t="s">
        <v>1146</v>
      </c>
      <c r="D1228" s="33">
        <v>125220</v>
      </c>
      <c r="E1228" s="33">
        <v>115243</v>
      </c>
      <c r="F1228" s="25" t="s">
        <v>111</v>
      </c>
      <c r="G1228" s="33">
        <v>36</v>
      </c>
      <c r="H1228" s="33">
        <v>36</v>
      </c>
      <c r="I1228" s="33">
        <v>60</v>
      </c>
      <c r="J1228" s="33">
        <v>24</v>
      </c>
      <c r="K1228" s="33">
        <v>0</v>
      </c>
      <c r="L1228" s="33">
        <v>24</v>
      </c>
    </row>
    <row r="1229" spans="1:12">
      <c r="A1229" s="25" t="s">
        <v>3814</v>
      </c>
      <c r="B1229" s="25" t="s">
        <v>3815</v>
      </c>
      <c r="C1229" s="25" t="s">
        <v>1146</v>
      </c>
      <c r="D1229" s="33">
        <v>125219</v>
      </c>
      <c r="E1229" s="33">
        <v>115932</v>
      </c>
      <c r="F1229" s="25" t="s">
        <v>111</v>
      </c>
      <c r="G1229" s="33">
        <v>12</v>
      </c>
      <c r="H1229" s="33">
        <v>12</v>
      </c>
      <c r="I1229" s="33">
        <v>24</v>
      </c>
      <c r="J1229" s="33">
        <v>12</v>
      </c>
      <c r="K1229" s="33">
        <v>0</v>
      </c>
      <c r="L1229" s="33">
        <v>12</v>
      </c>
    </row>
    <row r="1230" spans="1:12">
      <c r="A1230" s="25" t="s">
        <v>3816</v>
      </c>
      <c r="B1230" s="25" t="s">
        <v>3817</v>
      </c>
      <c r="C1230" s="25" t="s">
        <v>1146</v>
      </c>
      <c r="D1230" s="33">
        <v>125217</v>
      </c>
      <c r="E1230" s="33">
        <v>115665</v>
      </c>
      <c r="F1230" s="25" t="s">
        <v>547</v>
      </c>
      <c r="G1230" s="33">
        <v>504</v>
      </c>
      <c r="H1230" s="33">
        <v>504</v>
      </c>
      <c r="I1230" s="33">
        <v>516</v>
      </c>
      <c r="J1230" s="33">
        <v>12</v>
      </c>
      <c r="K1230" s="33">
        <v>0</v>
      </c>
      <c r="L1230" s="33">
        <v>12</v>
      </c>
    </row>
    <row r="1231" spans="1:12">
      <c r="A1231" s="25" t="s">
        <v>3818</v>
      </c>
      <c r="B1231" s="25" t="s">
        <v>3819</v>
      </c>
      <c r="C1231" s="25" t="s">
        <v>1146</v>
      </c>
      <c r="D1231" s="33">
        <v>125195</v>
      </c>
      <c r="E1231" s="33">
        <v>114984</v>
      </c>
      <c r="F1231" s="25" t="s">
        <v>531</v>
      </c>
      <c r="G1231" s="33">
        <v>2</v>
      </c>
      <c r="H1231" s="33">
        <v>2</v>
      </c>
      <c r="I1231" s="33">
        <v>10</v>
      </c>
      <c r="J1231" s="33">
        <v>8</v>
      </c>
      <c r="K1231" s="33">
        <v>0</v>
      </c>
      <c r="L1231" s="33">
        <v>8</v>
      </c>
    </row>
    <row r="1232" spans="1:12">
      <c r="A1232" s="25" t="s">
        <v>3820</v>
      </c>
      <c r="B1232" s="25" t="s">
        <v>3821</v>
      </c>
      <c r="C1232" s="25" t="s">
        <v>1146</v>
      </c>
      <c r="D1232" s="33">
        <v>125181</v>
      </c>
      <c r="E1232" s="33">
        <v>115243</v>
      </c>
      <c r="F1232" s="25" t="s">
        <v>111</v>
      </c>
      <c r="G1232" s="33">
        <v>36</v>
      </c>
      <c r="H1232" s="33">
        <v>36</v>
      </c>
      <c r="I1232" s="33">
        <v>60</v>
      </c>
      <c r="J1232" s="33">
        <v>24</v>
      </c>
      <c r="K1232" s="33">
        <v>0</v>
      </c>
      <c r="L1232" s="33">
        <v>24</v>
      </c>
    </row>
    <row r="1233" spans="1:12">
      <c r="A1233" s="25" t="s">
        <v>3822</v>
      </c>
      <c r="B1233" s="25" t="s">
        <v>3823</v>
      </c>
      <c r="C1233" s="25" t="s">
        <v>1146</v>
      </c>
      <c r="D1233" s="33">
        <v>125158</v>
      </c>
      <c r="E1233" s="33">
        <v>111235</v>
      </c>
      <c r="F1233" s="25" t="s">
        <v>46</v>
      </c>
      <c r="G1233" s="33">
        <v>12</v>
      </c>
      <c r="H1233" s="33">
        <v>72</v>
      </c>
      <c r="I1233" s="33">
        <v>72</v>
      </c>
      <c r="J1233" s="33">
        <v>60</v>
      </c>
      <c r="K1233" s="33">
        <v>0</v>
      </c>
      <c r="L1233" s="33">
        <v>60</v>
      </c>
    </row>
    <row r="1234" spans="1:12">
      <c r="A1234" s="25" t="s">
        <v>3824</v>
      </c>
      <c r="B1234" s="25" t="s">
        <v>3825</v>
      </c>
      <c r="C1234" s="25" t="s">
        <v>1146</v>
      </c>
      <c r="D1234" s="33">
        <v>125154</v>
      </c>
      <c r="E1234" s="33">
        <v>115421</v>
      </c>
      <c r="F1234" s="25" t="s">
        <v>509</v>
      </c>
      <c r="G1234" s="33">
        <v>19</v>
      </c>
      <c r="H1234" s="33">
        <v>20</v>
      </c>
      <c r="I1234" s="33">
        <v>20</v>
      </c>
      <c r="J1234" s="33">
        <v>1</v>
      </c>
      <c r="K1234" s="33">
        <v>0</v>
      </c>
      <c r="L1234" s="33">
        <v>1</v>
      </c>
    </row>
    <row r="1235" spans="1:12">
      <c r="A1235" s="25" t="s">
        <v>3826</v>
      </c>
      <c r="B1235" s="25" t="s">
        <v>3827</v>
      </c>
      <c r="C1235" s="25" t="s">
        <v>1146</v>
      </c>
      <c r="D1235" s="33">
        <v>125151</v>
      </c>
      <c r="E1235" s="33">
        <v>115421</v>
      </c>
      <c r="F1235" s="25" t="s">
        <v>509</v>
      </c>
      <c r="G1235" s="33">
        <v>4</v>
      </c>
      <c r="H1235" s="33">
        <v>7</v>
      </c>
      <c r="I1235" s="33">
        <v>7</v>
      </c>
      <c r="J1235" s="33">
        <v>3</v>
      </c>
      <c r="K1235" s="33">
        <v>0</v>
      </c>
      <c r="L1235" s="33">
        <v>3</v>
      </c>
    </row>
    <row r="1236" spans="1:12">
      <c r="A1236" s="25" t="s">
        <v>3828</v>
      </c>
      <c r="B1236" s="25" t="s">
        <v>3829</v>
      </c>
      <c r="C1236" s="25" t="s">
        <v>1146</v>
      </c>
      <c r="D1236" s="33">
        <v>125150</v>
      </c>
      <c r="E1236" s="33">
        <v>115421</v>
      </c>
      <c r="F1236" s="25" t="s">
        <v>509</v>
      </c>
      <c r="G1236" s="33">
        <v>2</v>
      </c>
      <c r="H1236" s="33">
        <v>3</v>
      </c>
      <c r="I1236" s="33">
        <v>3</v>
      </c>
      <c r="J1236" s="33">
        <v>1</v>
      </c>
      <c r="K1236" s="33">
        <v>0</v>
      </c>
      <c r="L1236" s="33">
        <v>1</v>
      </c>
    </row>
    <row r="1237" spans="1:12">
      <c r="A1237" s="25" t="s">
        <v>3830</v>
      </c>
      <c r="B1237" s="25" t="s">
        <v>3831</v>
      </c>
      <c r="C1237" s="25" t="s">
        <v>1146</v>
      </c>
      <c r="D1237" s="33">
        <v>125131</v>
      </c>
      <c r="E1237" s="33">
        <v>109749</v>
      </c>
      <c r="F1237" s="25" t="s">
        <v>541</v>
      </c>
      <c r="G1237" s="33">
        <v>360</v>
      </c>
      <c r="H1237" s="33">
        <v>360</v>
      </c>
      <c r="I1237" s="33">
        <v>368</v>
      </c>
      <c r="J1237" s="33">
        <v>8</v>
      </c>
      <c r="K1237" s="33">
        <v>0</v>
      </c>
      <c r="L1237" s="33">
        <v>8</v>
      </c>
    </row>
    <row r="1238" spans="1:12">
      <c r="A1238" s="25" t="s">
        <v>3832</v>
      </c>
      <c r="B1238" s="25" t="s">
        <v>3833</v>
      </c>
      <c r="C1238" s="25" t="s">
        <v>1146</v>
      </c>
      <c r="D1238" s="33">
        <v>125064</v>
      </c>
      <c r="E1238" s="33">
        <v>115572</v>
      </c>
      <c r="F1238" s="25" t="s">
        <v>558</v>
      </c>
      <c r="G1238" s="33">
        <v>30</v>
      </c>
      <c r="H1238" s="33">
        <v>30</v>
      </c>
      <c r="I1238" s="33">
        <v>60</v>
      </c>
      <c r="J1238" s="33">
        <v>30</v>
      </c>
      <c r="K1238" s="33">
        <v>0</v>
      </c>
      <c r="L1238" s="33">
        <v>30</v>
      </c>
    </row>
    <row r="1239" spans="1:12">
      <c r="A1239" s="25" t="s">
        <v>3834</v>
      </c>
      <c r="B1239" s="25" t="s">
        <v>3835</v>
      </c>
      <c r="C1239" s="25" t="s">
        <v>1146</v>
      </c>
      <c r="D1239" s="33">
        <v>124971</v>
      </c>
      <c r="E1239" s="33">
        <v>115608</v>
      </c>
      <c r="F1239" s="25" t="s">
        <v>55</v>
      </c>
      <c r="G1239" s="33">
        <v>168</v>
      </c>
      <c r="H1239" s="33">
        <v>168</v>
      </c>
      <c r="I1239" s="33">
        <v>216</v>
      </c>
      <c r="J1239" s="33">
        <v>48</v>
      </c>
      <c r="K1239" s="33">
        <v>0</v>
      </c>
      <c r="L1239" s="33">
        <v>48</v>
      </c>
    </row>
    <row r="1240" spans="1:12">
      <c r="A1240" s="25" t="s">
        <v>3836</v>
      </c>
      <c r="B1240" s="25" t="s">
        <v>3837</v>
      </c>
      <c r="C1240" s="25" t="s">
        <v>1146</v>
      </c>
      <c r="D1240" s="33">
        <v>124970</v>
      </c>
      <c r="E1240" s="33">
        <v>115608</v>
      </c>
      <c r="F1240" s="25" t="s">
        <v>55</v>
      </c>
      <c r="G1240" s="33">
        <v>72</v>
      </c>
      <c r="H1240" s="33">
        <v>72</v>
      </c>
      <c r="I1240" s="33">
        <v>120</v>
      </c>
      <c r="J1240" s="33">
        <v>48</v>
      </c>
      <c r="K1240" s="33">
        <v>0</v>
      </c>
      <c r="L1240" s="33">
        <v>48</v>
      </c>
    </row>
    <row r="1241" spans="1:12">
      <c r="A1241" s="25" t="s">
        <v>3838</v>
      </c>
      <c r="B1241" s="25" t="s">
        <v>3839</v>
      </c>
      <c r="C1241" s="25" t="s">
        <v>1146</v>
      </c>
      <c r="D1241" s="33">
        <v>124969</v>
      </c>
      <c r="E1241" s="33">
        <v>115608</v>
      </c>
      <c r="F1241" s="25" t="s">
        <v>55</v>
      </c>
      <c r="G1241" s="33">
        <v>24</v>
      </c>
      <c r="H1241" s="33">
        <v>24</v>
      </c>
      <c r="I1241" s="33">
        <v>48</v>
      </c>
      <c r="J1241" s="33">
        <v>24</v>
      </c>
      <c r="K1241" s="33">
        <v>0</v>
      </c>
      <c r="L1241" s="33">
        <v>24</v>
      </c>
    </row>
    <row r="1242" spans="1:12">
      <c r="A1242" s="25" t="s">
        <v>3840</v>
      </c>
      <c r="B1242" s="25" t="s">
        <v>3841</v>
      </c>
      <c r="C1242" s="25" t="s">
        <v>1146</v>
      </c>
      <c r="D1242" s="33">
        <v>124968</v>
      </c>
      <c r="E1242" s="33">
        <v>115608</v>
      </c>
      <c r="F1242" s="25" t="s">
        <v>55</v>
      </c>
      <c r="G1242" s="33">
        <v>24</v>
      </c>
      <c r="H1242" s="33">
        <v>24</v>
      </c>
      <c r="I1242" s="33">
        <v>48</v>
      </c>
      <c r="J1242" s="33">
        <v>24</v>
      </c>
      <c r="K1242" s="33">
        <v>0</v>
      </c>
      <c r="L1242" s="33">
        <v>24</v>
      </c>
    </row>
    <row r="1243" spans="1:12">
      <c r="A1243" s="25" t="s">
        <v>3842</v>
      </c>
      <c r="B1243" s="25" t="s">
        <v>3843</v>
      </c>
      <c r="C1243" s="25" t="s">
        <v>1146</v>
      </c>
      <c r="D1243" s="33">
        <v>124967</v>
      </c>
      <c r="E1243" s="33">
        <v>115608</v>
      </c>
      <c r="F1243" s="25" t="s">
        <v>55</v>
      </c>
      <c r="G1243" s="33">
        <v>72</v>
      </c>
      <c r="H1243" s="33">
        <v>72</v>
      </c>
      <c r="I1243" s="33">
        <v>120</v>
      </c>
      <c r="J1243" s="33">
        <v>48</v>
      </c>
      <c r="K1243" s="33">
        <v>0</v>
      </c>
      <c r="L1243" s="33">
        <v>48</v>
      </c>
    </row>
    <row r="1244" spans="1:12">
      <c r="A1244" s="25" t="s">
        <v>3844</v>
      </c>
      <c r="B1244" s="25" t="s">
        <v>3845</v>
      </c>
      <c r="C1244" s="25" t="s">
        <v>1146</v>
      </c>
      <c r="D1244" s="33">
        <v>124966</v>
      </c>
      <c r="E1244" s="33">
        <v>115608</v>
      </c>
      <c r="F1244" s="25" t="s">
        <v>55</v>
      </c>
      <c r="G1244" s="33">
        <v>48</v>
      </c>
      <c r="H1244" s="33">
        <v>48</v>
      </c>
      <c r="I1244" s="33">
        <v>96</v>
      </c>
      <c r="J1244" s="33">
        <v>48</v>
      </c>
      <c r="K1244" s="33">
        <v>0</v>
      </c>
      <c r="L1244" s="33">
        <v>48</v>
      </c>
    </row>
    <row r="1245" spans="1:12">
      <c r="A1245" s="25" t="s">
        <v>3846</v>
      </c>
      <c r="B1245" s="25" t="s">
        <v>3847</v>
      </c>
      <c r="C1245" s="25" t="s">
        <v>1146</v>
      </c>
      <c r="D1245" s="33">
        <v>124965</v>
      </c>
      <c r="E1245" s="33">
        <v>115608</v>
      </c>
      <c r="F1245" s="25" t="s">
        <v>55</v>
      </c>
      <c r="G1245" s="33">
        <v>24</v>
      </c>
      <c r="H1245" s="33">
        <v>24</v>
      </c>
      <c r="I1245" s="33">
        <v>48</v>
      </c>
      <c r="J1245" s="33">
        <v>24</v>
      </c>
      <c r="K1245" s="33">
        <v>0</v>
      </c>
      <c r="L1245" s="33">
        <v>24</v>
      </c>
    </row>
    <row r="1246" spans="1:12">
      <c r="A1246" s="25" t="s">
        <v>3848</v>
      </c>
      <c r="B1246" s="25" t="s">
        <v>3849</v>
      </c>
      <c r="C1246" s="25" t="s">
        <v>1146</v>
      </c>
      <c r="D1246" s="33">
        <v>124964</v>
      </c>
      <c r="E1246" s="33">
        <v>115608</v>
      </c>
      <c r="F1246" s="25" t="s">
        <v>55</v>
      </c>
      <c r="G1246" s="33">
        <v>24</v>
      </c>
      <c r="H1246" s="33">
        <v>24</v>
      </c>
      <c r="I1246" s="33">
        <v>72</v>
      </c>
      <c r="J1246" s="33">
        <v>48</v>
      </c>
      <c r="K1246" s="33">
        <v>0</v>
      </c>
      <c r="L1246" s="33">
        <v>48</v>
      </c>
    </row>
    <row r="1247" spans="1:12">
      <c r="A1247" s="25" t="s">
        <v>3850</v>
      </c>
      <c r="B1247" s="25" t="s">
        <v>3851</v>
      </c>
      <c r="C1247" s="25" t="s">
        <v>1146</v>
      </c>
      <c r="D1247" s="33">
        <v>124963</v>
      </c>
      <c r="E1247" s="33">
        <v>115608</v>
      </c>
      <c r="F1247" s="25" t="s">
        <v>55</v>
      </c>
      <c r="G1247" s="33">
        <v>72</v>
      </c>
      <c r="H1247" s="33">
        <v>72</v>
      </c>
      <c r="I1247" s="33">
        <v>96</v>
      </c>
      <c r="J1247" s="33">
        <v>24</v>
      </c>
      <c r="K1247" s="33">
        <v>0</v>
      </c>
      <c r="L1247" s="33">
        <v>24</v>
      </c>
    </row>
    <row r="1248" spans="1:12">
      <c r="A1248" s="25" t="s">
        <v>3852</v>
      </c>
      <c r="B1248" s="25" t="s">
        <v>3853</v>
      </c>
      <c r="C1248" s="25" t="s">
        <v>1146</v>
      </c>
      <c r="D1248" s="33">
        <v>124962</v>
      </c>
      <c r="E1248" s="33">
        <v>115608</v>
      </c>
      <c r="F1248" s="25" t="s">
        <v>55</v>
      </c>
      <c r="G1248" s="33">
        <v>24</v>
      </c>
      <c r="H1248" s="33">
        <v>24</v>
      </c>
      <c r="I1248" s="33">
        <v>72</v>
      </c>
      <c r="J1248" s="33">
        <v>48</v>
      </c>
      <c r="K1248" s="33">
        <v>0</v>
      </c>
      <c r="L1248" s="33">
        <v>48</v>
      </c>
    </row>
    <row r="1249" spans="1:12">
      <c r="A1249" s="25" t="s">
        <v>3854</v>
      </c>
      <c r="B1249" s="25" t="s">
        <v>3855</v>
      </c>
      <c r="C1249" s="25" t="s">
        <v>1146</v>
      </c>
      <c r="D1249" s="33">
        <v>124961</v>
      </c>
      <c r="E1249" s="33">
        <v>115608</v>
      </c>
      <c r="F1249" s="25" t="s">
        <v>55</v>
      </c>
      <c r="G1249" s="33">
        <v>24</v>
      </c>
      <c r="H1249" s="33">
        <v>24</v>
      </c>
      <c r="I1249" s="33">
        <v>48</v>
      </c>
      <c r="J1249" s="33">
        <v>24</v>
      </c>
      <c r="K1249" s="33">
        <v>0</v>
      </c>
      <c r="L1249" s="33">
        <v>24</v>
      </c>
    </row>
    <row r="1250" spans="1:12">
      <c r="A1250" s="25" t="s">
        <v>3856</v>
      </c>
      <c r="B1250" s="25" t="s">
        <v>3857</v>
      </c>
      <c r="C1250" s="25" t="s">
        <v>1146</v>
      </c>
      <c r="D1250" s="33">
        <v>124960</v>
      </c>
      <c r="E1250" s="33">
        <v>115608</v>
      </c>
      <c r="F1250" s="25" t="s">
        <v>55</v>
      </c>
      <c r="G1250" s="33">
        <v>24</v>
      </c>
      <c r="H1250" s="33">
        <v>24</v>
      </c>
      <c r="I1250" s="33">
        <v>48</v>
      </c>
      <c r="J1250" s="33">
        <v>24</v>
      </c>
      <c r="K1250" s="33">
        <v>0</v>
      </c>
      <c r="L1250" s="33">
        <v>24</v>
      </c>
    </row>
    <row r="1251" spans="1:12">
      <c r="A1251" s="25" t="s">
        <v>3858</v>
      </c>
      <c r="B1251" s="25" t="s">
        <v>3859</v>
      </c>
      <c r="C1251" s="25" t="s">
        <v>1146</v>
      </c>
      <c r="D1251" s="33">
        <v>124958</v>
      </c>
      <c r="E1251" s="33">
        <v>115608</v>
      </c>
      <c r="F1251" s="25" t="s">
        <v>55</v>
      </c>
      <c r="G1251" s="33">
        <v>24</v>
      </c>
      <c r="H1251" s="33">
        <v>24</v>
      </c>
      <c r="I1251" s="33">
        <v>72</v>
      </c>
      <c r="J1251" s="33">
        <v>48</v>
      </c>
      <c r="K1251" s="33">
        <v>0</v>
      </c>
      <c r="L1251" s="33">
        <v>48</v>
      </c>
    </row>
    <row r="1252" spans="1:12">
      <c r="A1252" s="25" t="s">
        <v>3860</v>
      </c>
      <c r="B1252" s="25" t="s">
        <v>3861</v>
      </c>
      <c r="C1252" s="25" t="s">
        <v>1146</v>
      </c>
      <c r="D1252" s="33">
        <v>124957</v>
      </c>
      <c r="E1252" s="33">
        <v>115608</v>
      </c>
      <c r="F1252" s="25" t="s">
        <v>55</v>
      </c>
      <c r="G1252" s="33">
        <v>288</v>
      </c>
      <c r="H1252" s="33">
        <v>288</v>
      </c>
      <c r="I1252" s="33">
        <v>360</v>
      </c>
      <c r="J1252" s="33">
        <v>72</v>
      </c>
      <c r="K1252" s="33">
        <v>0</v>
      </c>
      <c r="L1252" s="33">
        <v>72</v>
      </c>
    </row>
    <row r="1253" spans="1:12">
      <c r="A1253" s="25" t="s">
        <v>3862</v>
      </c>
      <c r="B1253" s="25" t="s">
        <v>3863</v>
      </c>
      <c r="C1253" s="25" t="s">
        <v>1146</v>
      </c>
      <c r="D1253" s="33">
        <v>124955</v>
      </c>
      <c r="E1253" s="33">
        <v>116135</v>
      </c>
      <c r="F1253" s="25" t="s">
        <v>509</v>
      </c>
      <c r="G1253" s="33">
        <v>6</v>
      </c>
      <c r="H1253" s="33">
        <v>12</v>
      </c>
      <c r="I1253" s="33">
        <v>12</v>
      </c>
      <c r="J1253" s="33">
        <v>6</v>
      </c>
      <c r="K1253" s="33">
        <v>0</v>
      </c>
      <c r="L1253" s="33">
        <v>6</v>
      </c>
    </row>
    <row r="1254" spans="1:12">
      <c r="A1254" s="25" t="s">
        <v>3864</v>
      </c>
      <c r="B1254" s="25" t="s">
        <v>3865</v>
      </c>
      <c r="C1254" s="25" t="s">
        <v>1146</v>
      </c>
      <c r="D1254" s="33">
        <v>124953</v>
      </c>
      <c r="E1254" s="33">
        <v>115608</v>
      </c>
      <c r="F1254" s="25" t="s">
        <v>55</v>
      </c>
      <c r="G1254" s="33">
        <v>24</v>
      </c>
      <c r="H1254" s="33">
        <v>24</v>
      </c>
      <c r="I1254" s="33">
        <v>48</v>
      </c>
      <c r="J1254" s="33">
        <v>24</v>
      </c>
      <c r="K1254" s="33">
        <v>0</v>
      </c>
      <c r="L1254" s="33">
        <v>24</v>
      </c>
    </row>
    <row r="1255" spans="1:12">
      <c r="A1255" s="25" t="s">
        <v>3866</v>
      </c>
      <c r="B1255" s="25" t="s">
        <v>3867</v>
      </c>
      <c r="C1255" s="25" t="s">
        <v>1146</v>
      </c>
      <c r="D1255" s="33">
        <v>124952</v>
      </c>
      <c r="E1255" s="33">
        <v>115608</v>
      </c>
      <c r="F1255" s="25" t="s">
        <v>55</v>
      </c>
      <c r="G1255" s="33">
        <v>96</v>
      </c>
      <c r="H1255" s="33">
        <v>96</v>
      </c>
      <c r="I1255" s="33">
        <v>120</v>
      </c>
      <c r="J1255" s="33">
        <v>24</v>
      </c>
      <c r="K1255" s="33">
        <v>0</v>
      </c>
      <c r="L1255" s="33">
        <v>24</v>
      </c>
    </row>
    <row r="1256" spans="1:12">
      <c r="A1256" s="25" t="s">
        <v>3868</v>
      </c>
      <c r="B1256" s="25" t="s">
        <v>3869</v>
      </c>
      <c r="C1256" s="25" t="s">
        <v>1146</v>
      </c>
      <c r="D1256" s="33">
        <v>124941</v>
      </c>
      <c r="E1256" s="33">
        <v>115608</v>
      </c>
      <c r="F1256" s="25" t="s">
        <v>55</v>
      </c>
      <c r="G1256" s="33">
        <v>120</v>
      </c>
      <c r="H1256" s="33">
        <v>120</v>
      </c>
      <c r="I1256" s="33">
        <v>168</v>
      </c>
      <c r="J1256" s="33">
        <v>48</v>
      </c>
      <c r="K1256" s="33">
        <v>0</v>
      </c>
      <c r="L1256" s="33">
        <v>48</v>
      </c>
    </row>
    <row r="1257" spans="1:12">
      <c r="A1257" s="25" t="s">
        <v>3870</v>
      </c>
      <c r="B1257" s="25" t="s">
        <v>3871</v>
      </c>
      <c r="C1257" s="25" t="s">
        <v>1146</v>
      </c>
      <c r="D1257" s="33">
        <v>124919</v>
      </c>
      <c r="E1257" s="33">
        <v>114756</v>
      </c>
      <c r="F1257" s="25" t="s">
        <v>509</v>
      </c>
      <c r="G1257" s="33">
        <v>25</v>
      </c>
      <c r="H1257" s="33">
        <v>36</v>
      </c>
      <c r="I1257" s="33">
        <v>36</v>
      </c>
      <c r="J1257" s="33">
        <v>11</v>
      </c>
      <c r="K1257" s="33">
        <v>0</v>
      </c>
      <c r="L1257" s="33">
        <v>11</v>
      </c>
    </row>
    <row r="1258" spans="1:12">
      <c r="A1258" s="25" t="s">
        <v>3872</v>
      </c>
      <c r="B1258" s="25" t="s">
        <v>3873</v>
      </c>
      <c r="C1258" s="25" t="s">
        <v>1146</v>
      </c>
      <c r="D1258" s="33">
        <v>124886</v>
      </c>
      <c r="E1258" s="33">
        <v>115335</v>
      </c>
      <c r="F1258" s="25" t="s">
        <v>95</v>
      </c>
      <c r="G1258" s="33">
        <v>216</v>
      </c>
      <c r="H1258" s="33">
        <v>216</v>
      </c>
      <c r="I1258" s="33">
        <v>243</v>
      </c>
      <c r="J1258" s="33">
        <v>27</v>
      </c>
      <c r="K1258" s="33">
        <v>0</v>
      </c>
      <c r="L1258" s="33">
        <v>27</v>
      </c>
    </row>
    <row r="1259" spans="1:12">
      <c r="A1259" s="25" t="s">
        <v>3874</v>
      </c>
      <c r="B1259" s="25" t="s">
        <v>3875</v>
      </c>
      <c r="C1259" s="25" t="s">
        <v>1146</v>
      </c>
      <c r="D1259" s="33">
        <v>124885</v>
      </c>
      <c r="E1259" s="33">
        <v>109041</v>
      </c>
      <c r="F1259" s="25" t="s">
        <v>232</v>
      </c>
      <c r="G1259" s="33">
        <v>5</v>
      </c>
      <c r="H1259" s="33">
        <v>0</v>
      </c>
      <c r="I1259" s="33">
        <v>15</v>
      </c>
      <c r="J1259" s="33">
        <v>10</v>
      </c>
      <c r="K1259" s="33">
        <v>0</v>
      </c>
      <c r="L1259" s="33">
        <v>15</v>
      </c>
    </row>
    <row r="1260" spans="1:12">
      <c r="A1260" s="25" t="s">
        <v>3876</v>
      </c>
      <c r="B1260" s="25" t="s">
        <v>3877</v>
      </c>
      <c r="C1260" s="25" t="s">
        <v>1146</v>
      </c>
      <c r="D1260" s="33">
        <v>124862</v>
      </c>
      <c r="E1260" s="33">
        <v>115717</v>
      </c>
      <c r="F1260" s="25" t="s">
        <v>131</v>
      </c>
      <c r="G1260" s="33">
        <v>120</v>
      </c>
      <c r="H1260" s="33">
        <v>480</v>
      </c>
      <c r="I1260" s="33">
        <v>480</v>
      </c>
      <c r="J1260" s="33">
        <v>360</v>
      </c>
      <c r="K1260" s="33">
        <v>0</v>
      </c>
      <c r="L1260" s="33">
        <v>360</v>
      </c>
    </row>
    <row r="1261" spans="1:12">
      <c r="A1261" s="25" t="s">
        <v>3878</v>
      </c>
      <c r="B1261" s="25" t="s">
        <v>3879</v>
      </c>
      <c r="C1261" s="25" t="s">
        <v>1146</v>
      </c>
      <c r="D1261" s="33">
        <v>124849</v>
      </c>
      <c r="E1261" s="33">
        <v>112754</v>
      </c>
      <c r="F1261" s="25" t="s">
        <v>557</v>
      </c>
      <c r="G1261" s="33">
        <v>3</v>
      </c>
      <c r="H1261" s="33">
        <v>3</v>
      </c>
      <c r="I1261" s="33">
        <v>6</v>
      </c>
      <c r="J1261" s="33">
        <v>3</v>
      </c>
      <c r="K1261" s="33">
        <v>0</v>
      </c>
      <c r="L1261" s="33">
        <v>3</v>
      </c>
    </row>
    <row r="1262" spans="1:12">
      <c r="A1262" s="25" t="s">
        <v>3880</v>
      </c>
      <c r="B1262" s="25" t="s">
        <v>3881</v>
      </c>
      <c r="C1262" s="25" t="s">
        <v>1146</v>
      </c>
      <c r="D1262" s="33">
        <v>124846</v>
      </c>
      <c r="E1262" s="33">
        <v>112754</v>
      </c>
      <c r="F1262" s="25" t="s">
        <v>557</v>
      </c>
      <c r="G1262" s="33">
        <v>3</v>
      </c>
      <c r="H1262" s="33">
        <v>3</v>
      </c>
      <c r="I1262" s="33">
        <v>6</v>
      </c>
      <c r="J1262" s="33">
        <v>3</v>
      </c>
      <c r="K1262" s="33">
        <v>0</v>
      </c>
      <c r="L1262" s="33">
        <v>3</v>
      </c>
    </row>
    <row r="1263" spans="1:12">
      <c r="A1263" s="25" t="s">
        <v>3882</v>
      </c>
      <c r="B1263" s="25" t="s">
        <v>3883</v>
      </c>
      <c r="C1263" s="25" t="s">
        <v>1146</v>
      </c>
      <c r="D1263" s="33">
        <v>124843</v>
      </c>
      <c r="E1263" s="33">
        <v>113239</v>
      </c>
      <c r="F1263" s="25" t="s">
        <v>557</v>
      </c>
      <c r="G1263" s="33">
        <v>15</v>
      </c>
      <c r="H1263" s="33">
        <v>15</v>
      </c>
      <c r="I1263" s="33">
        <v>18</v>
      </c>
      <c r="J1263" s="33">
        <v>3</v>
      </c>
      <c r="K1263" s="33">
        <v>0</v>
      </c>
      <c r="L1263" s="33">
        <v>3</v>
      </c>
    </row>
    <row r="1264" spans="1:12">
      <c r="A1264" s="25" t="s">
        <v>3884</v>
      </c>
      <c r="B1264" s="25" t="s">
        <v>3885</v>
      </c>
      <c r="C1264" s="25" t="s">
        <v>1271</v>
      </c>
      <c r="D1264" s="25" t="s">
        <v>3886</v>
      </c>
      <c r="E1264" s="25" t="s">
        <v>3887</v>
      </c>
      <c r="F1264" s="25" t="s">
        <v>1080</v>
      </c>
      <c r="G1264" s="33">
        <v>508</v>
      </c>
      <c r="H1264" s="33">
        <v>508</v>
      </c>
      <c r="I1264" s="33">
        <v>516</v>
      </c>
      <c r="J1264" s="33">
        <v>8</v>
      </c>
      <c r="K1264" s="33">
        <v>0</v>
      </c>
      <c r="L1264" s="33">
        <v>8</v>
      </c>
    </row>
    <row r="1265" spans="1:12">
      <c r="A1265" s="25" t="s">
        <v>3888</v>
      </c>
      <c r="B1265" s="25" t="s">
        <v>3889</v>
      </c>
      <c r="C1265" s="25" t="s">
        <v>1271</v>
      </c>
      <c r="D1265" s="25" t="s">
        <v>3890</v>
      </c>
      <c r="E1265" s="25" t="s">
        <v>3891</v>
      </c>
      <c r="F1265" s="25" t="s">
        <v>1056</v>
      </c>
      <c r="G1265" s="33">
        <v>204</v>
      </c>
      <c r="H1265" s="33">
        <v>290</v>
      </c>
      <c r="I1265" s="33">
        <v>290</v>
      </c>
      <c r="J1265" s="33">
        <v>86</v>
      </c>
      <c r="K1265" s="33">
        <v>0</v>
      </c>
      <c r="L1265" s="33">
        <v>86</v>
      </c>
    </row>
    <row r="1266" spans="1:12">
      <c r="A1266" s="25" t="s">
        <v>3892</v>
      </c>
      <c r="B1266" s="25" t="s">
        <v>3893</v>
      </c>
      <c r="C1266" s="25" t="s">
        <v>1146</v>
      </c>
      <c r="D1266" s="33">
        <v>124772</v>
      </c>
      <c r="E1266" s="33">
        <v>112320</v>
      </c>
      <c r="F1266" s="25" t="s">
        <v>223</v>
      </c>
      <c r="G1266" s="33">
        <v>84</v>
      </c>
      <c r="H1266" s="33">
        <v>84</v>
      </c>
      <c r="I1266" s="33">
        <v>120</v>
      </c>
      <c r="J1266" s="33">
        <v>36</v>
      </c>
      <c r="K1266" s="33">
        <v>0</v>
      </c>
      <c r="L1266" s="33">
        <v>60</v>
      </c>
    </row>
    <row r="1267" spans="1:12">
      <c r="A1267" s="25" t="s">
        <v>3894</v>
      </c>
      <c r="B1267" s="25" t="s">
        <v>3895</v>
      </c>
      <c r="C1267" s="25" t="s">
        <v>1146</v>
      </c>
      <c r="D1267" s="33">
        <v>124745</v>
      </c>
      <c r="E1267" s="33">
        <v>115690</v>
      </c>
      <c r="F1267" s="25" t="s">
        <v>818</v>
      </c>
      <c r="G1267" s="33">
        <v>30</v>
      </c>
      <c r="H1267" s="33">
        <v>210</v>
      </c>
      <c r="I1267" s="33">
        <v>210</v>
      </c>
      <c r="J1267" s="33">
        <v>180</v>
      </c>
      <c r="K1267" s="33">
        <v>0</v>
      </c>
      <c r="L1267" s="33">
        <v>180</v>
      </c>
    </row>
    <row r="1268" spans="1:12">
      <c r="A1268" s="25" t="s">
        <v>3896</v>
      </c>
      <c r="B1268" s="25" t="s">
        <v>3897</v>
      </c>
      <c r="C1268" s="25" t="s">
        <v>1146</v>
      </c>
      <c r="D1268" s="33">
        <v>124740</v>
      </c>
      <c r="E1268" s="33">
        <v>115331</v>
      </c>
      <c r="F1268" s="25" t="s">
        <v>215</v>
      </c>
      <c r="G1268" s="33">
        <v>4</v>
      </c>
      <c r="H1268" s="33">
        <v>7</v>
      </c>
      <c r="I1268" s="33">
        <v>7</v>
      </c>
      <c r="J1268" s="33">
        <v>3</v>
      </c>
      <c r="K1268" s="33">
        <v>17</v>
      </c>
      <c r="L1268" s="33">
        <v>3</v>
      </c>
    </row>
    <row r="1269" spans="1:12">
      <c r="A1269" s="25" t="s">
        <v>3898</v>
      </c>
      <c r="B1269" s="25" t="s">
        <v>3899</v>
      </c>
      <c r="C1269" s="25" t="s">
        <v>1146</v>
      </c>
      <c r="D1269" s="33">
        <v>124733</v>
      </c>
      <c r="E1269" s="33">
        <v>111834</v>
      </c>
      <c r="F1269" s="25" t="s">
        <v>147</v>
      </c>
      <c r="G1269" s="33">
        <v>25</v>
      </c>
      <c r="H1269" s="33">
        <v>0</v>
      </c>
      <c r="I1269" s="33">
        <v>50</v>
      </c>
      <c r="J1269" s="33">
        <v>25</v>
      </c>
      <c r="K1269" s="33">
        <v>0</v>
      </c>
      <c r="L1269" s="33">
        <v>50</v>
      </c>
    </row>
    <row r="1270" spans="1:12">
      <c r="A1270" s="25" t="s">
        <v>3900</v>
      </c>
      <c r="B1270" s="25" t="s">
        <v>3901</v>
      </c>
      <c r="C1270" s="25" t="s">
        <v>1146</v>
      </c>
      <c r="D1270" s="33">
        <v>124731</v>
      </c>
      <c r="E1270" s="33">
        <v>111834</v>
      </c>
      <c r="F1270" s="25" t="s">
        <v>147</v>
      </c>
      <c r="G1270" s="33">
        <v>25</v>
      </c>
      <c r="H1270" s="33">
        <v>0</v>
      </c>
      <c r="I1270" s="33">
        <v>75</v>
      </c>
      <c r="J1270" s="33">
        <v>50</v>
      </c>
      <c r="K1270" s="33">
        <v>0</v>
      </c>
      <c r="L1270" s="33">
        <v>75</v>
      </c>
    </row>
    <row r="1271" spans="1:12">
      <c r="A1271" s="25" t="s">
        <v>3902</v>
      </c>
      <c r="B1271" s="25" t="s">
        <v>3903</v>
      </c>
      <c r="C1271" s="25" t="s">
        <v>1146</v>
      </c>
      <c r="D1271" s="33">
        <v>124728</v>
      </c>
      <c r="E1271" s="33">
        <v>111834</v>
      </c>
      <c r="F1271" s="25" t="s">
        <v>147</v>
      </c>
      <c r="G1271" s="33">
        <v>50</v>
      </c>
      <c r="H1271" s="33">
        <v>0</v>
      </c>
      <c r="I1271" s="33">
        <v>74</v>
      </c>
      <c r="J1271" s="33">
        <v>24</v>
      </c>
      <c r="K1271" s="33">
        <v>0</v>
      </c>
      <c r="L1271" s="33">
        <v>74</v>
      </c>
    </row>
    <row r="1272" spans="1:12">
      <c r="A1272" s="25" t="s">
        <v>3904</v>
      </c>
      <c r="B1272" s="25" t="s">
        <v>3905</v>
      </c>
      <c r="C1272" s="25" t="s">
        <v>1146</v>
      </c>
      <c r="D1272" s="33">
        <v>124727</v>
      </c>
      <c r="E1272" s="33">
        <v>111834</v>
      </c>
      <c r="F1272" s="25" t="s">
        <v>147</v>
      </c>
      <c r="G1272" s="33">
        <v>25</v>
      </c>
      <c r="H1272" s="33">
        <v>0</v>
      </c>
      <c r="I1272" s="33">
        <v>50</v>
      </c>
      <c r="J1272" s="33">
        <v>25</v>
      </c>
      <c r="K1272" s="33">
        <v>0</v>
      </c>
      <c r="L1272" s="33">
        <v>50</v>
      </c>
    </row>
    <row r="1273" spans="1:12">
      <c r="A1273" s="25" t="s">
        <v>3906</v>
      </c>
      <c r="B1273" s="25" t="s">
        <v>3907</v>
      </c>
      <c r="C1273" s="25" t="s">
        <v>1146</v>
      </c>
      <c r="D1273" s="33">
        <v>124726</v>
      </c>
      <c r="E1273" s="33">
        <v>111834</v>
      </c>
      <c r="F1273" s="25" t="s">
        <v>147</v>
      </c>
      <c r="G1273" s="33">
        <v>25</v>
      </c>
      <c r="H1273" s="33">
        <v>0</v>
      </c>
      <c r="I1273" s="33">
        <v>74</v>
      </c>
      <c r="J1273" s="33">
        <v>49</v>
      </c>
      <c r="K1273" s="33">
        <v>0</v>
      </c>
      <c r="L1273" s="33">
        <v>74</v>
      </c>
    </row>
    <row r="1274" spans="1:12">
      <c r="A1274" s="25" t="s">
        <v>3908</v>
      </c>
      <c r="B1274" s="25" t="s">
        <v>3909</v>
      </c>
      <c r="C1274" s="25" t="s">
        <v>1146</v>
      </c>
      <c r="D1274" s="33">
        <v>124725</v>
      </c>
      <c r="E1274" s="33">
        <v>111834</v>
      </c>
      <c r="F1274" s="25" t="s">
        <v>147</v>
      </c>
      <c r="G1274" s="33">
        <v>25</v>
      </c>
      <c r="H1274" s="33">
        <v>0</v>
      </c>
      <c r="I1274" s="33">
        <v>75</v>
      </c>
      <c r="J1274" s="33">
        <v>50</v>
      </c>
      <c r="K1274" s="33">
        <v>0</v>
      </c>
      <c r="L1274" s="33">
        <v>75</v>
      </c>
    </row>
    <row r="1275" spans="1:12">
      <c r="A1275" s="25" t="s">
        <v>3910</v>
      </c>
      <c r="B1275" s="25" t="s">
        <v>3911</v>
      </c>
      <c r="C1275" s="25" t="s">
        <v>1146</v>
      </c>
      <c r="D1275" s="33">
        <v>124723</v>
      </c>
      <c r="E1275" s="33">
        <v>111834</v>
      </c>
      <c r="F1275" s="25" t="s">
        <v>147</v>
      </c>
      <c r="G1275" s="33">
        <v>25</v>
      </c>
      <c r="H1275" s="33">
        <v>0</v>
      </c>
      <c r="I1275" s="33">
        <v>51</v>
      </c>
      <c r="J1275" s="33">
        <v>26</v>
      </c>
      <c r="K1275" s="33">
        <v>0</v>
      </c>
      <c r="L1275" s="33">
        <v>51</v>
      </c>
    </row>
    <row r="1276" spans="1:12">
      <c r="A1276" s="25" t="s">
        <v>3912</v>
      </c>
      <c r="B1276" s="25" t="s">
        <v>3913</v>
      </c>
      <c r="C1276" s="25" t="s">
        <v>1146</v>
      </c>
      <c r="D1276" s="33">
        <v>124719</v>
      </c>
      <c r="E1276" s="33">
        <v>109749</v>
      </c>
      <c r="F1276" s="25" t="s">
        <v>541</v>
      </c>
      <c r="G1276" s="33">
        <v>92</v>
      </c>
      <c r="H1276" s="33">
        <v>72</v>
      </c>
      <c r="I1276" s="33">
        <v>100</v>
      </c>
      <c r="J1276" s="33">
        <v>28</v>
      </c>
      <c r="K1276" s="33">
        <v>0</v>
      </c>
      <c r="L1276" s="33">
        <v>28</v>
      </c>
    </row>
    <row r="1277" spans="1:12">
      <c r="A1277" s="25" t="s">
        <v>3914</v>
      </c>
      <c r="B1277" s="25" t="s">
        <v>3915</v>
      </c>
      <c r="C1277" s="25" t="s">
        <v>1146</v>
      </c>
      <c r="D1277" s="33">
        <v>124710</v>
      </c>
      <c r="E1277" s="33">
        <v>115525</v>
      </c>
      <c r="F1277" s="25" t="s">
        <v>524</v>
      </c>
      <c r="G1277" s="33">
        <v>12</v>
      </c>
      <c r="H1277" s="33">
        <v>24</v>
      </c>
      <c r="I1277" s="33">
        <v>24</v>
      </c>
      <c r="J1277" s="33">
        <v>12</v>
      </c>
      <c r="K1277" s="33">
        <v>5</v>
      </c>
      <c r="L1277" s="33">
        <v>7</v>
      </c>
    </row>
    <row r="1278" spans="1:12">
      <c r="A1278" s="25" t="s">
        <v>3916</v>
      </c>
      <c r="B1278" s="25" t="s">
        <v>3917</v>
      </c>
      <c r="C1278" s="25" t="s">
        <v>1146</v>
      </c>
      <c r="D1278" s="33">
        <v>124703</v>
      </c>
      <c r="E1278" s="33">
        <v>115525</v>
      </c>
      <c r="F1278" s="25" t="s">
        <v>524</v>
      </c>
      <c r="G1278" s="33">
        <v>12</v>
      </c>
      <c r="H1278" s="33">
        <v>24</v>
      </c>
      <c r="I1278" s="33">
        <v>24</v>
      </c>
      <c r="J1278" s="33">
        <v>12</v>
      </c>
      <c r="K1278" s="33">
        <v>0</v>
      </c>
      <c r="L1278" s="33">
        <v>12</v>
      </c>
    </row>
    <row r="1279" spans="1:12">
      <c r="A1279" s="25" t="s">
        <v>3918</v>
      </c>
      <c r="B1279" s="25" t="s">
        <v>3919</v>
      </c>
      <c r="C1279" s="25" t="s">
        <v>1146</v>
      </c>
      <c r="D1279" s="33">
        <v>124695</v>
      </c>
      <c r="E1279" s="33">
        <v>115234</v>
      </c>
      <c r="F1279" s="25" t="s">
        <v>38</v>
      </c>
      <c r="G1279" s="33">
        <v>972</v>
      </c>
      <c r="H1279" s="33">
        <v>984</v>
      </c>
      <c r="I1279" s="33">
        <v>984</v>
      </c>
      <c r="J1279" s="33">
        <v>12</v>
      </c>
      <c r="K1279" s="33">
        <v>0</v>
      </c>
      <c r="L1279" s="33">
        <v>12</v>
      </c>
    </row>
    <row r="1280" spans="1:12">
      <c r="A1280" s="25" t="s">
        <v>3920</v>
      </c>
      <c r="B1280" s="25" t="s">
        <v>3921</v>
      </c>
      <c r="C1280" s="25" t="s">
        <v>1146</v>
      </c>
      <c r="D1280" s="33">
        <v>124691</v>
      </c>
      <c r="E1280" s="33">
        <v>114198</v>
      </c>
      <c r="F1280" s="25" t="s">
        <v>82</v>
      </c>
      <c r="G1280" s="33">
        <v>216</v>
      </c>
      <c r="H1280" s="33">
        <v>216</v>
      </c>
      <c r="I1280" s="33">
        <v>456</v>
      </c>
      <c r="J1280" s="33">
        <v>240</v>
      </c>
      <c r="K1280" s="33">
        <v>0</v>
      </c>
      <c r="L1280" s="33">
        <v>240</v>
      </c>
    </row>
    <row r="1281" spans="1:12">
      <c r="A1281" s="25" t="s">
        <v>3922</v>
      </c>
      <c r="B1281" s="25" t="s">
        <v>3923</v>
      </c>
      <c r="C1281" s="25" t="s">
        <v>1146</v>
      </c>
      <c r="D1281" s="33">
        <v>124689</v>
      </c>
      <c r="E1281" s="33">
        <v>114844</v>
      </c>
      <c r="F1281" s="25" t="s">
        <v>46</v>
      </c>
      <c r="G1281" s="33">
        <v>60</v>
      </c>
      <c r="H1281" s="33">
        <v>108</v>
      </c>
      <c r="I1281" s="33">
        <v>108</v>
      </c>
      <c r="J1281" s="33">
        <v>48</v>
      </c>
      <c r="K1281" s="33">
        <v>24</v>
      </c>
      <c r="L1281" s="33">
        <v>24</v>
      </c>
    </row>
    <row r="1282" spans="1:12">
      <c r="A1282" s="25" t="s">
        <v>3924</v>
      </c>
      <c r="B1282" s="25" t="s">
        <v>3925</v>
      </c>
      <c r="C1282" s="25" t="s">
        <v>1146</v>
      </c>
      <c r="D1282" s="33">
        <v>124668</v>
      </c>
      <c r="E1282" s="33">
        <v>114505</v>
      </c>
      <c r="F1282" s="25" t="s">
        <v>557</v>
      </c>
      <c r="G1282" s="33">
        <v>108</v>
      </c>
      <c r="H1282" s="33">
        <v>108</v>
      </c>
      <c r="I1282" s="33">
        <v>112</v>
      </c>
      <c r="J1282" s="33">
        <v>4</v>
      </c>
      <c r="K1282" s="33">
        <v>0</v>
      </c>
      <c r="L1282" s="33">
        <v>4</v>
      </c>
    </row>
    <row r="1283" spans="1:12">
      <c r="A1283" s="25" t="s">
        <v>3926</v>
      </c>
      <c r="B1283" s="25" t="s">
        <v>3927</v>
      </c>
      <c r="C1283" s="25" t="s">
        <v>1146</v>
      </c>
      <c r="D1283" s="33">
        <v>124666</v>
      </c>
      <c r="E1283" s="33">
        <v>114505</v>
      </c>
      <c r="F1283" s="25" t="s">
        <v>557</v>
      </c>
      <c r="G1283" s="33">
        <v>24</v>
      </c>
      <c r="H1283" s="33">
        <v>24</v>
      </c>
      <c r="I1283" s="33">
        <v>28</v>
      </c>
      <c r="J1283" s="33">
        <v>4</v>
      </c>
      <c r="K1283" s="33">
        <v>0</v>
      </c>
      <c r="L1283" s="33">
        <v>4</v>
      </c>
    </row>
    <row r="1284" spans="1:12">
      <c r="A1284" s="25" t="s">
        <v>3928</v>
      </c>
      <c r="B1284" s="25" t="s">
        <v>3929</v>
      </c>
      <c r="C1284" s="25" t="s">
        <v>1146</v>
      </c>
      <c r="D1284" s="33">
        <v>124662</v>
      </c>
      <c r="E1284" s="33">
        <v>114505</v>
      </c>
      <c r="F1284" s="25" t="s">
        <v>557</v>
      </c>
      <c r="G1284" s="33">
        <v>126</v>
      </c>
      <c r="H1284" s="33">
        <v>126</v>
      </c>
      <c r="I1284" s="33">
        <v>129</v>
      </c>
      <c r="J1284" s="33">
        <v>3</v>
      </c>
      <c r="K1284" s="33">
        <v>0</v>
      </c>
      <c r="L1284" s="33">
        <v>3</v>
      </c>
    </row>
    <row r="1285" spans="1:12">
      <c r="A1285" s="25" t="s">
        <v>3930</v>
      </c>
      <c r="B1285" s="25" t="s">
        <v>3931</v>
      </c>
      <c r="C1285" s="25" t="s">
        <v>1146</v>
      </c>
      <c r="D1285" s="33">
        <v>124661</v>
      </c>
      <c r="E1285" s="33">
        <v>114505</v>
      </c>
      <c r="F1285" s="25" t="s">
        <v>557</v>
      </c>
      <c r="G1285" s="33">
        <v>15</v>
      </c>
      <c r="H1285" s="33">
        <v>15</v>
      </c>
      <c r="I1285" s="33">
        <v>18</v>
      </c>
      <c r="J1285" s="33">
        <v>3</v>
      </c>
      <c r="K1285" s="33">
        <v>0</v>
      </c>
      <c r="L1285" s="33">
        <v>3</v>
      </c>
    </row>
    <row r="1286" spans="1:12">
      <c r="A1286" s="25" t="s">
        <v>3932</v>
      </c>
      <c r="B1286" s="25" t="s">
        <v>3933</v>
      </c>
      <c r="C1286" s="25" t="s">
        <v>1271</v>
      </c>
      <c r="D1286" s="25" t="s">
        <v>3934</v>
      </c>
      <c r="E1286" s="25" t="s">
        <v>3935</v>
      </c>
      <c r="F1286" s="25" t="s">
        <v>1071</v>
      </c>
      <c r="G1286" s="33">
        <v>2952</v>
      </c>
      <c r="H1286" s="33">
        <v>2970</v>
      </c>
      <c r="I1286" s="33">
        <v>2970</v>
      </c>
      <c r="J1286" s="33">
        <v>18</v>
      </c>
      <c r="K1286" s="33">
        <v>11</v>
      </c>
      <c r="L1286" s="33">
        <v>18</v>
      </c>
    </row>
    <row r="1287" spans="1:12">
      <c r="A1287" s="25" t="s">
        <v>3936</v>
      </c>
      <c r="B1287" s="25" t="s">
        <v>3937</v>
      </c>
      <c r="C1287" s="25" t="s">
        <v>1146</v>
      </c>
      <c r="D1287" s="33">
        <v>124462</v>
      </c>
      <c r="E1287" s="33">
        <v>115061</v>
      </c>
      <c r="F1287" s="25" t="s">
        <v>557</v>
      </c>
      <c r="G1287" s="33">
        <v>48</v>
      </c>
      <c r="H1287" s="33">
        <v>48</v>
      </c>
      <c r="I1287" s="33">
        <v>60</v>
      </c>
      <c r="J1287" s="33">
        <v>12</v>
      </c>
      <c r="K1287" s="33">
        <v>0</v>
      </c>
      <c r="L1287" s="33">
        <v>12</v>
      </c>
    </row>
    <row r="1288" spans="1:12">
      <c r="A1288" s="25" t="s">
        <v>3938</v>
      </c>
      <c r="B1288" s="25" t="s">
        <v>3939</v>
      </c>
      <c r="C1288" s="25" t="s">
        <v>1146</v>
      </c>
      <c r="D1288" s="33">
        <v>124391</v>
      </c>
      <c r="E1288" s="33">
        <v>114988</v>
      </c>
      <c r="F1288" s="25" t="s">
        <v>49</v>
      </c>
      <c r="G1288" s="33">
        <v>28</v>
      </c>
      <c r="H1288" s="33">
        <v>56</v>
      </c>
      <c r="I1288" s="33">
        <v>56</v>
      </c>
      <c r="J1288" s="33">
        <v>28</v>
      </c>
      <c r="K1288" s="33">
        <v>0</v>
      </c>
      <c r="L1288" s="33">
        <v>28</v>
      </c>
    </row>
    <row r="1289" spans="1:12">
      <c r="A1289" s="25" t="s">
        <v>3940</v>
      </c>
      <c r="B1289" s="25" t="s">
        <v>3941</v>
      </c>
      <c r="C1289" s="25" t="s">
        <v>1146</v>
      </c>
      <c r="D1289" s="33">
        <v>124388</v>
      </c>
      <c r="E1289" s="33">
        <v>115234</v>
      </c>
      <c r="F1289" s="25" t="s">
        <v>38</v>
      </c>
      <c r="G1289" s="33">
        <v>600</v>
      </c>
      <c r="H1289" s="33">
        <v>612</v>
      </c>
      <c r="I1289" s="33">
        <v>612</v>
      </c>
      <c r="J1289" s="33">
        <v>12</v>
      </c>
      <c r="K1289" s="33">
        <v>0</v>
      </c>
      <c r="L1289" s="33">
        <v>12</v>
      </c>
    </row>
    <row r="1290" spans="1:12">
      <c r="A1290" s="25" t="s">
        <v>3942</v>
      </c>
      <c r="B1290" s="25" t="s">
        <v>3943</v>
      </c>
      <c r="C1290" s="25" t="s">
        <v>1271</v>
      </c>
      <c r="D1290" s="25" t="s">
        <v>3944</v>
      </c>
      <c r="E1290" s="25" t="s">
        <v>3945</v>
      </c>
      <c r="F1290" s="25" t="s">
        <v>1099</v>
      </c>
      <c r="G1290" s="33">
        <v>12</v>
      </c>
      <c r="H1290" s="33">
        <v>24</v>
      </c>
      <c r="I1290" s="33">
        <v>36</v>
      </c>
      <c r="J1290" s="33">
        <v>12</v>
      </c>
      <c r="K1290" s="33">
        <v>0</v>
      </c>
      <c r="L1290" s="33">
        <v>24</v>
      </c>
    </row>
    <row r="1291" spans="1:12">
      <c r="A1291" s="25" t="s">
        <v>3946</v>
      </c>
      <c r="B1291" s="25" t="s">
        <v>3947</v>
      </c>
      <c r="C1291" s="25" t="s">
        <v>1271</v>
      </c>
      <c r="D1291" s="25" t="s">
        <v>3948</v>
      </c>
      <c r="E1291" s="25" t="s">
        <v>3949</v>
      </c>
      <c r="F1291" s="25" t="s">
        <v>1064</v>
      </c>
      <c r="G1291" s="33">
        <v>60</v>
      </c>
      <c r="H1291" s="33">
        <v>60</v>
      </c>
      <c r="I1291" s="33">
        <v>84</v>
      </c>
      <c r="J1291" s="33">
        <v>24</v>
      </c>
      <c r="K1291" s="33">
        <v>0</v>
      </c>
      <c r="L1291" s="33">
        <v>24</v>
      </c>
    </row>
    <row r="1292" spans="1:12">
      <c r="A1292" s="25" t="s">
        <v>3950</v>
      </c>
      <c r="B1292" s="25" t="s">
        <v>3951</v>
      </c>
      <c r="C1292" s="25" t="s">
        <v>1146</v>
      </c>
      <c r="D1292" s="33">
        <v>124322</v>
      </c>
      <c r="E1292" s="33">
        <v>114992</v>
      </c>
      <c r="F1292" s="25" t="s">
        <v>531</v>
      </c>
      <c r="G1292" s="33">
        <v>11</v>
      </c>
      <c r="H1292" s="33">
        <v>11</v>
      </c>
      <c r="I1292" s="33">
        <v>27</v>
      </c>
      <c r="J1292" s="33">
        <v>16</v>
      </c>
      <c r="K1292" s="33">
        <v>0</v>
      </c>
      <c r="L1292" s="33">
        <v>16</v>
      </c>
    </row>
    <row r="1293" spans="1:12">
      <c r="A1293" s="25" t="s">
        <v>3952</v>
      </c>
      <c r="B1293" s="25" t="s">
        <v>3953</v>
      </c>
      <c r="C1293" s="25" t="s">
        <v>1146</v>
      </c>
      <c r="D1293" s="33">
        <v>124315</v>
      </c>
      <c r="E1293" s="33">
        <v>115755</v>
      </c>
      <c r="F1293" s="25" t="s">
        <v>39</v>
      </c>
      <c r="G1293" s="33">
        <v>525</v>
      </c>
      <c r="H1293" s="33">
        <v>536</v>
      </c>
      <c r="I1293" s="33">
        <v>536</v>
      </c>
      <c r="J1293" s="33">
        <v>11</v>
      </c>
      <c r="K1293" s="33">
        <v>0</v>
      </c>
      <c r="L1293" s="33">
        <v>11</v>
      </c>
    </row>
    <row r="1294" spans="1:12">
      <c r="A1294" s="25" t="s">
        <v>3954</v>
      </c>
      <c r="B1294" s="25" t="s">
        <v>3955</v>
      </c>
      <c r="C1294" s="25" t="s">
        <v>1146</v>
      </c>
      <c r="D1294" s="33">
        <v>124307</v>
      </c>
      <c r="E1294" s="33">
        <v>114516</v>
      </c>
      <c r="F1294" s="25" t="s">
        <v>539</v>
      </c>
      <c r="G1294" s="33">
        <v>5</v>
      </c>
      <c r="H1294" s="33">
        <v>6</v>
      </c>
      <c r="I1294" s="33">
        <v>6</v>
      </c>
      <c r="J1294" s="33">
        <v>1</v>
      </c>
      <c r="K1294" s="33">
        <v>0</v>
      </c>
      <c r="L1294" s="33">
        <v>1</v>
      </c>
    </row>
    <row r="1295" spans="1:12">
      <c r="A1295" s="25" t="s">
        <v>3956</v>
      </c>
      <c r="B1295" s="25" t="s">
        <v>3957</v>
      </c>
      <c r="C1295" s="25" t="s">
        <v>1146</v>
      </c>
      <c r="D1295" s="33">
        <v>124299</v>
      </c>
      <c r="E1295" s="33">
        <v>115506</v>
      </c>
      <c r="F1295" s="25" t="s">
        <v>159</v>
      </c>
      <c r="G1295" s="33">
        <v>37</v>
      </c>
      <c r="H1295" s="33">
        <v>37</v>
      </c>
      <c r="I1295" s="33">
        <v>38</v>
      </c>
      <c r="J1295" s="33">
        <v>1</v>
      </c>
      <c r="K1295" s="33">
        <v>0</v>
      </c>
      <c r="L1295" s="33">
        <v>1</v>
      </c>
    </row>
    <row r="1296" spans="1:12">
      <c r="A1296" s="25" t="s">
        <v>3958</v>
      </c>
      <c r="B1296" s="25" t="s">
        <v>3959</v>
      </c>
      <c r="C1296" s="25" t="s">
        <v>1146</v>
      </c>
      <c r="D1296" s="33">
        <v>124251</v>
      </c>
      <c r="E1296" s="33">
        <v>115339</v>
      </c>
      <c r="F1296" s="25" t="s">
        <v>106</v>
      </c>
      <c r="G1296" s="33">
        <v>12</v>
      </c>
      <c r="H1296" s="33">
        <v>12</v>
      </c>
      <c r="I1296" s="33">
        <v>24</v>
      </c>
      <c r="J1296" s="33">
        <v>12</v>
      </c>
      <c r="K1296" s="33">
        <v>0</v>
      </c>
      <c r="L1296" s="33">
        <v>12</v>
      </c>
    </row>
    <row r="1297" spans="1:12">
      <c r="A1297" s="25" t="s">
        <v>3960</v>
      </c>
      <c r="B1297" s="25" t="s">
        <v>3961</v>
      </c>
      <c r="C1297" s="25" t="s">
        <v>1271</v>
      </c>
      <c r="D1297" s="25" t="s">
        <v>3962</v>
      </c>
      <c r="E1297" s="25" t="s">
        <v>3963</v>
      </c>
      <c r="F1297" s="25" t="s">
        <v>1107</v>
      </c>
      <c r="G1297" s="33">
        <v>144</v>
      </c>
      <c r="H1297" s="33">
        <v>144</v>
      </c>
      <c r="I1297" s="33">
        <v>183</v>
      </c>
      <c r="J1297" s="33">
        <v>39</v>
      </c>
      <c r="K1297" s="33">
        <v>232</v>
      </c>
      <c r="L1297" s="33">
        <v>39</v>
      </c>
    </row>
    <row r="1298" spans="1:12">
      <c r="A1298" s="25" t="s">
        <v>3964</v>
      </c>
      <c r="B1298" s="25" t="s">
        <v>3965</v>
      </c>
      <c r="C1298" s="25" t="s">
        <v>1271</v>
      </c>
      <c r="D1298" s="25" t="s">
        <v>3966</v>
      </c>
      <c r="E1298" s="25" t="s">
        <v>3967</v>
      </c>
      <c r="F1298" s="25" t="s">
        <v>1086</v>
      </c>
      <c r="G1298" s="33">
        <v>333</v>
      </c>
      <c r="H1298" s="33">
        <v>333</v>
      </c>
      <c r="I1298" s="33">
        <v>357</v>
      </c>
      <c r="J1298" s="33">
        <v>24</v>
      </c>
      <c r="K1298" s="33">
        <v>1</v>
      </c>
      <c r="L1298" s="33">
        <v>45</v>
      </c>
    </row>
    <row r="1299" spans="1:12">
      <c r="A1299" s="25" t="s">
        <v>3968</v>
      </c>
      <c r="B1299" s="25" t="s">
        <v>3969</v>
      </c>
      <c r="C1299" s="25" t="s">
        <v>1146</v>
      </c>
      <c r="D1299" s="33">
        <v>124206</v>
      </c>
      <c r="E1299" s="33">
        <v>114274</v>
      </c>
      <c r="F1299" s="25" t="s">
        <v>46</v>
      </c>
      <c r="G1299" s="33">
        <v>36</v>
      </c>
      <c r="H1299" s="33">
        <v>54</v>
      </c>
      <c r="I1299" s="33">
        <v>54</v>
      </c>
      <c r="J1299" s="33">
        <v>18</v>
      </c>
      <c r="K1299" s="33">
        <v>0</v>
      </c>
      <c r="L1299" s="33">
        <v>18</v>
      </c>
    </row>
    <row r="1300" spans="1:12">
      <c r="A1300" s="25" t="s">
        <v>3970</v>
      </c>
      <c r="B1300" s="25" t="s">
        <v>3971</v>
      </c>
      <c r="C1300" s="25" t="s">
        <v>1146</v>
      </c>
      <c r="D1300" s="33">
        <v>124191</v>
      </c>
      <c r="E1300" s="33">
        <v>113931</v>
      </c>
      <c r="F1300" s="25" t="s">
        <v>531</v>
      </c>
      <c r="G1300" s="33">
        <v>4</v>
      </c>
      <c r="H1300" s="33">
        <v>4</v>
      </c>
      <c r="I1300" s="33">
        <v>5</v>
      </c>
      <c r="J1300" s="33">
        <v>1</v>
      </c>
      <c r="K1300" s="33">
        <v>0</v>
      </c>
      <c r="L1300" s="33">
        <v>1</v>
      </c>
    </row>
    <row r="1301" spans="1:12">
      <c r="A1301" s="25" t="s">
        <v>3972</v>
      </c>
      <c r="B1301" s="25" t="s">
        <v>3973</v>
      </c>
      <c r="C1301" s="25" t="s">
        <v>1146</v>
      </c>
      <c r="D1301" s="33">
        <v>124186</v>
      </c>
      <c r="E1301" s="33">
        <v>113931</v>
      </c>
      <c r="F1301" s="25" t="s">
        <v>531</v>
      </c>
      <c r="G1301" s="33">
        <v>2</v>
      </c>
      <c r="H1301" s="33">
        <v>2</v>
      </c>
      <c r="I1301" s="33">
        <v>5</v>
      </c>
      <c r="J1301" s="33">
        <v>3</v>
      </c>
      <c r="K1301" s="33">
        <v>0</v>
      </c>
      <c r="L1301" s="33">
        <v>2</v>
      </c>
    </row>
    <row r="1302" spans="1:12">
      <c r="A1302" s="25" t="s">
        <v>3974</v>
      </c>
      <c r="B1302" s="25" t="s">
        <v>3975</v>
      </c>
      <c r="C1302" s="25" t="s">
        <v>1271</v>
      </c>
      <c r="D1302" s="25" t="s">
        <v>3976</v>
      </c>
      <c r="E1302" s="25" t="s">
        <v>3977</v>
      </c>
      <c r="F1302" s="25" t="s">
        <v>1089</v>
      </c>
      <c r="G1302" s="33">
        <v>9</v>
      </c>
      <c r="H1302" s="33">
        <v>9</v>
      </c>
      <c r="I1302" s="33">
        <v>15</v>
      </c>
      <c r="J1302" s="33">
        <v>6</v>
      </c>
      <c r="K1302" s="33">
        <v>11</v>
      </c>
      <c r="L1302" s="33">
        <v>6</v>
      </c>
    </row>
    <row r="1303" spans="1:12">
      <c r="A1303" s="25" t="s">
        <v>3978</v>
      </c>
      <c r="B1303" s="25" t="s">
        <v>3979</v>
      </c>
      <c r="C1303" s="25" t="s">
        <v>1146</v>
      </c>
      <c r="D1303" s="33">
        <v>124124</v>
      </c>
      <c r="E1303" s="33">
        <v>114543</v>
      </c>
      <c r="F1303" s="25" t="s">
        <v>531</v>
      </c>
      <c r="G1303" s="33">
        <v>5</v>
      </c>
      <c r="H1303" s="33">
        <v>5</v>
      </c>
      <c r="I1303" s="33">
        <v>6</v>
      </c>
      <c r="J1303" s="33">
        <v>1</v>
      </c>
      <c r="K1303" s="33">
        <v>0</v>
      </c>
      <c r="L1303" s="33">
        <v>1</v>
      </c>
    </row>
    <row r="1304" spans="1:12">
      <c r="A1304" s="25" t="s">
        <v>3980</v>
      </c>
      <c r="B1304" s="25" t="s">
        <v>3981</v>
      </c>
      <c r="C1304" s="25" t="s">
        <v>1271</v>
      </c>
      <c r="D1304" s="25" t="s">
        <v>3982</v>
      </c>
      <c r="E1304" s="25" t="s">
        <v>3983</v>
      </c>
      <c r="F1304" s="25" t="s">
        <v>1069</v>
      </c>
      <c r="G1304" s="33">
        <v>216</v>
      </c>
      <c r="H1304" s="33">
        <v>216</v>
      </c>
      <c r="I1304" s="33">
        <v>696</v>
      </c>
      <c r="J1304" s="33">
        <v>480</v>
      </c>
      <c r="K1304" s="33">
        <v>0</v>
      </c>
      <c r="L1304" s="33">
        <v>372</v>
      </c>
    </row>
    <row r="1305" spans="1:12">
      <c r="A1305" s="25" t="s">
        <v>3984</v>
      </c>
      <c r="B1305" s="25" t="s">
        <v>3985</v>
      </c>
      <c r="C1305" s="25" t="s">
        <v>1146</v>
      </c>
      <c r="D1305" s="33">
        <v>124117</v>
      </c>
      <c r="E1305" s="33">
        <v>113334</v>
      </c>
      <c r="F1305" s="25" t="s">
        <v>543</v>
      </c>
      <c r="G1305" s="33">
        <v>24</v>
      </c>
      <c r="H1305" s="33">
        <v>24</v>
      </c>
      <c r="I1305" s="33">
        <v>36</v>
      </c>
      <c r="J1305" s="33">
        <v>12</v>
      </c>
      <c r="K1305" s="33">
        <v>0</v>
      </c>
      <c r="L1305" s="33">
        <v>12</v>
      </c>
    </row>
    <row r="1306" spans="1:12">
      <c r="A1306" s="25" t="s">
        <v>3986</v>
      </c>
      <c r="B1306" s="25" t="s">
        <v>3987</v>
      </c>
      <c r="C1306" s="25" t="s">
        <v>1146</v>
      </c>
      <c r="D1306" s="33">
        <v>124110</v>
      </c>
      <c r="E1306" s="33">
        <v>114980</v>
      </c>
      <c r="F1306" s="25" t="s">
        <v>531</v>
      </c>
      <c r="G1306" s="33">
        <v>7</v>
      </c>
      <c r="H1306" s="33">
        <v>7</v>
      </c>
      <c r="I1306" s="33">
        <v>9</v>
      </c>
      <c r="J1306" s="33">
        <v>2</v>
      </c>
      <c r="K1306" s="33">
        <v>0</v>
      </c>
      <c r="L1306" s="33">
        <v>2</v>
      </c>
    </row>
    <row r="1307" spans="1:12">
      <c r="A1307" s="25" t="s">
        <v>3988</v>
      </c>
      <c r="B1307" s="25" t="s">
        <v>3989</v>
      </c>
      <c r="C1307" s="25" t="s">
        <v>1146</v>
      </c>
      <c r="D1307" s="33">
        <v>124098</v>
      </c>
      <c r="E1307" s="33">
        <v>114827</v>
      </c>
      <c r="F1307" s="25" t="s">
        <v>104</v>
      </c>
      <c r="G1307" s="33">
        <v>24</v>
      </c>
      <c r="H1307" s="33">
        <v>24</v>
      </c>
      <c r="I1307" s="33">
        <v>108</v>
      </c>
      <c r="J1307" s="33">
        <v>84</v>
      </c>
      <c r="K1307" s="33">
        <v>0</v>
      </c>
      <c r="L1307" s="33">
        <v>84</v>
      </c>
    </row>
    <row r="1308" spans="1:12">
      <c r="A1308" s="25" t="s">
        <v>3990</v>
      </c>
      <c r="B1308" s="25" t="s">
        <v>3991</v>
      </c>
      <c r="C1308" s="25" t="s">
        <v>1146</v>
      </c>
      <c r="D1308" s="33">
        <v>124077</v>
      </c>
      <c r="E1308" s="33">
        <v>109055</v>
      </c>
      <c r="F1308" s="25" t="s">
        <v>531</v>
      </c>
      <c r="G1308" s="33">
        <v>1</v>
      </c>
      <c r="H1308" s="33">
        <v>1</v>
      </c>
      <c r="I1308" s="33">
        <v>5</v>
      </c>
      <c r="J1308" s="33">
        <v>4</v>
      </c>
      <c r="K1308" s="33">
        <v>0</v>
      </c>
      <c r="L1308" s="33">
        <v>4</v>
      </c>
    </row>
    <row r="1309" spans="1:12">
      <c r="A1309" s="25" t="s">
        <v>3992</v>
      </c>
      <c r="B1309" s="25" t="s">
        <v>3993</v>
      </c>
      <c r="C1309" s="25" t="s">
        <v>1271</v>
      </c>
      <c r="D1309" s="25" t="s">
        <v>3994</v>
      </c>
      <c r="E1309" s="33">
        <v>114841</v>
      </c>
      <c r="F1309" s="25" t="s">
        <v>232</v>
      </c>
      <c r="G1309" s="33">
        <v>1</v>
      </c>
      <c r="H1309" s="33">
        <v>0</v>
      </c>
      <c r="I1309" s="33">
        <v>100</v>
      </c>
      <c r="J1309" s="33">
        <v>99</v>
      </c>
      <c r="K1309" s="33">
        <v>0</v>
      </c>
      <c r="L1309" s="33">
        <v>100</v>
      </c>
    </row>
    <row r="1310" spans="1:12">
      <c r="A1310" s="25" t="s">
        <v>3995</v>
      </c>
      <c r="B1310" s="25" t="s">
        <v>3996</v>
      </c>
      <c r="C1310" s="25" t="s">
        <v>1146</v>
      </c>
      <c r="D1310" s="33">
        <v>124073</v>
      </c>
      <c r="E1310" s="33">
        <v>112617</v>
      </c>
      <c r="F1310" s="25" t="s">
        <v>531</v>
      </c>
      <c r="G1310" s="33">
        <v>1</v>
      </c>
      <c r="H1310" s="33">
        <v>1</v>
      </c>
      <c r="I1310" s="33">
        <v>2</v>
      </c>
      <c r="J1310" s="33">
        <v>1</v>
      </c>
      <c r="K1310" s="33">
        <v>0</v>
      </c>
      <c r="L1310" s="33">
        <v>1</v>
      </c>
    </row>
    <row r="1311" spans="1:12">
      <c r="A1311" s="25" t="s">
        <v>3997</v>
      </c>
      <c r="B1311" s="25" t="s">
        <v>3998</v>
      </c>
      <c r="C1311" s="25" t="s">
        <v>1146</v>
      </c>
      <c r="D1311" s="33">
        <v>124072</v>
      </c>
      <c r="E1311" s="33">
        <v>114841</v>
      </c>
      <c r="F1311" s="25" t="s">
        <v>232</v>
      </c>
      <c r="G1311" s="33">
        <v>2</v>
      </c>
      <c r="H1311" s="33">
        <v>0</v>
      </c>
      <c r="I1311" s="33">
        <v>25</v>
      </c>
      <c r="J1311" s="33">
        <v>23</v>
      </c>
      <c r="K1311" s="33">
        <v>0</v>
      </c>
      <c r="L1311" s="33">
        <v>25</v>
      </c>
    </row>
    <row r="1312" spans="1:12">
      <c r="A1312" s="25" t="s">
        <v>3999</v>
      </c>
      <c r="B1312" s="25" t="s">
        <v>4000</v>
      </c>
      <c r="C1312" s="25" t="s">
        <v>1146</v>
      </c>
      <c r="D1312" s="33">
        <v>124054</v>
      </c>
      <c r="E1312" s="33">
        <v>114980</v>
      </c>
      <c r="F1312" s="25" t="s">
        <v>531</v>
      </c>
      <c r="G1312" s="33">
        <v>7</v>
      </c>
      <c r="H1312" s="33">
        <v>7</v>
      </c>
      <c r="I1312" s="33">
        <v>8</v>
      </c>
      <c r="J1312" s="33">
        <v>1</v>
      </c>
      <c r="K1312" s="33">
        <v>0</v>
      </c>
      <c r="L1312" s="33">
        <v>1</v>
      </c>
    </row>
    <row r="1313" spans="1:12">
      <c r="A1313" s="25" t="s">
        <v>4001</v>
      </c>
      <c r="B1313" s="25" t="s">
        <v>4002</v>
      </c>
      <c r="C1313" s="25" t="s">
        <v>1146</v>
      </c>
      <c r="D1313" s="33">
        <v>124052</v>
      </c>
      <c r="E1313" s="33">
        <v>115626</v>
      </c>
      <c r="F1313" s="25" t="s">
        <v>68</v>
      </c>
      <c r="G1313" s="33">
        <v>21</v>
      </c>
      <c r="H1313" s="33">
        <v>21</v>
      </c>
      <c r="I1313" s="33">
        <v>24</v>
      </c>
      <c r="J1313" s="33">
        <v>3</v>
      </c>
      <c r="K1313" s="33">
        <v>0</v>
      </c>
      <c r="L1313" s="33">
        <v>3</v>
      </c>
    </row>
    <row r="1314" spans="1:12">
      <c r="A1314" s="25" t="s">
        <v>4003</v>
      </c>
      <c r="B1314" s="25" t="s">
        <v>4004</v>
      </c>
      <c r="C1314" s="25" t="s">
        <v>1271</v>
      </c>
      <c r="D1314" s="25" t="s">
        <v>4005</v>
      </c>
      <c r="E1314" s="25" t="s">
        <v>4006</v>
      </c>
      <c r="F1314" s="25" t="s">
        <v>1087</v>
      </c>
      <c r="G1314" s="33">
        <v>19</v>
      </c>
      <c r="H1314" s="33">
        <v>115</v>
      </c>
      <c r="I1314" s="33">
        <v>125</v>
      </c>
      <c r="J1314" s="33">
        <v>106</v>
      </c>
      <c r="K1314" s="33">
        <v>12</v>
      </c>
      <c r="L1314" s="33">
        <v>94</v>
      </c>
    </row>
    <row r="1315" spans="1:12">
      <c r="A1315" s="25" t="s">
        <v>4007</v>
      </c>
      <c r="B1315" s="25" t="s">
        <v>4008</v>
      </c>
      <c r="C1315" s="25" t="s">
        <v>1146</v>
      </c>
      <c r="D1315" s="33">
        <v>124043</v>
      </c>
      <c r="E1315" s="33">
        <v>114827</v>
      </c>
      <c r="F1315" s="25" t="s">
        <v>104</v>
      </c>
      <c r="G1315" s="33">
        <v>24</v>
      </c>
      <c r="H1315" s="33">
        <v>24</v>
      </c>
      <c r="I1315" s="33">
        <v>120</v>
      </c>
      <c r="J1315" s="33">
        <v>96</v>
      </c>
      <c r="K1315" s="33">
        <v>0</v>
      </c>
      <c r="L1315" s="33">
        <v>96</v>
      </c>
    </row>
    <row r="1316" spans="1:12">
      <c r="A1316" s="25" t="s">
        <v>4009</v>
      </c>
      <c r="B1316" s="25" t="s">
        <v>4010</v>
      </c>
      <c r="C1316" s="25" t="s">
        <v>1271</v>
      </c>
      <c r="D1316" s="25" t="s">
        <v>4011</v>
      </c>
      <c r="E1316" s="25" t="s">
        <v>4012</v>
      </c>
      <c r="F1316" s="25" t="s">
        <v>1068</v>
      </c>
      <c r="G1316" s="33">
        <v>13</v>
      </c>
      <c r="H1316" s="33">
        <v>13</v>
      </c>
      <c r="I1316" s="33">
        <v>21</v>
      </c>
      <c r="J1316" s="33">
        <v>8</v>
      </c>
      <c r="K1316" s="33">
        <v>0</v>
      </c>
      <c r="L1316" s="33">
        <v>8</v>
      </c>
    </row>
    <row r="1317" spans="1:12">
      <c r="A1317" s="25" t="s">
        <v>4013</v>
      </c>
      <c r="B1317" s="25" t="s">
        <v>4014</v>
      </c>
      <c r="C1317" s="25" t="s">
        <v>1146</v>
      </c>
      <c r="D1317" s="33">
        <v>124027</v>
      </c>
      <c r="E1317" s="33">
        <v>114943</v>
      </c>
      <c r="F1317" s="25" t="s">
        <v>68</v>
      </c>
      <c r="G1317" s="33">
        <v>27</v>
      </c>
      <c r="H1317" s="33">
        <v>27</v>
      </c>
      <c r="I1317" s="33">
        <v>63</v>
      </c>
      <c r="J1317" s="33">
        <v>36</v>
      </c>
      <c r="K1317" s="33">
        <v>0</v>
      </c>
      <c r="L1317" s="33">
        <v>36</v>
      </c>
    </row>
    <row r="1318" spans="1:12">
      <c r="A1318" s="25" t="s">
        <v>4015</v>
      </c>
      <c r="B1318" s="25" t="s">
        <v>4016</v>
      </c>
      <c r="C1318" s="25" t="s">
        <v>1146</v>
      </c>
      <c r="D1318" s="33">
        <v>124001</v>
      </c>
      <c r="E1318" s="33">
        <v>115101</v>
      </c>
      <c r="F1318" s="25" t="s">
        <v>232</v>
      </c>
      <c r="G1318" s="33">
        <v>1</v>
      </c>
      <c r="H1318" s="33">
        <v>1</v>
      </c>
      <c r="I1318" s="33">
        <v>2</v>
      </c>
      <c r="J1318" s="33">
        <v>1</v>
      </c>
      <c r="K1318" s="33">
        <v>0</v>
      </c>
      <c r="L1318" s="33">
        <v>1</v>
      </c>
    </row>
    <row r="1319" spans="1:12">
      <c r="A1319" s="25" t="s">
        <v>4017</v>
      </c>
      <c r="B1319" s="25" t="s">
        <v>4018</v>
      </c>
      <c r="C1319" s="25" t="s">
        <v>1146</v>
      </c>
      <c r="D1319" s="33">
        <v>123982</v>
      </c>
      <c r="E1319" s="33">
        <v>114543</v>
      </c>
      <c r="F1319" s="25" t="s">
        <v>531</v>
      </c>
      <c r="G1319" s="33">
        <v>3</v>
      </c>
      <c r="H1319" s="33">
        <v>3</v>
      </c>
      <c r="I1319" s="33">
        <v>5</v>
      </c>
      <c r="J1319" s="33">
        <v>2</v>
      </c>
      <c r="K1319" s="33">
        <v>0</v>
      </c>
      <c r="L1319" s="33">
        <v>1</v>
      </c>
    </row>
    <row r="1320" spans="1:12">
      <c r="A1320" s="25" t="s">
        <v>4019</v>
      </c>
      <c r="B1320" s="25" t="s">
        <v>4020</v>
      </c>
      <c r="C1320" s="25" t="s">
        <v>1146</v>
      </c>
      <c r="D1320" s="33">
        <v>123813</v>
      </c>
      <c r="E1320" s="33">
        <v>112967</v>
      </c>
      <c r="F1320" s="25" t="s">
        <v>509</v>
      </c>
      <c r="G1320" s="33">
        <v>1</v>
      </c>
      <c r="H1320" s="33">
        <v>1</v>
      </c>
      <c r="I1320" s="33">
        <v>2</v>
      </c>
      <c r="J1320" s="33">
        <v>1</v>
      </c>
      <c r="K1320" s="33">
        <v>0</v>
      </c>
      <c r="L1320" s="33">
        <v>1</v>
      </c>
    </row>
    <row r="1321" spans="1:12">
      <c r="A1321" s="25" t="s">
        <v>4021</v>
      </c>
      <c r="B1321" s="25" t="s">
        <v>4022</v>
      </c>
      <c r="C1321" s="25" t="s">
        <v>1146</v>
      </c>
      <c r="D1321" s="33">
        <v>123796</v>
      </c>
      <c r="E1321" s="33">
        <v>114234</v>
      </c>
      <c r="F1321" s="25" t="s">
        <v>232</v>
      </c>
      <c r="G1321" s="33">
        <v>4</v>
      </c>
      <c r="H1321" s="33">
        <v>4</v>
      </c>
      <c r="I1321" s="33">
        <v>5</v>
      </c>
      <c r="J1321" s="33">
        <v>1</v>
      </c>
      <c r="K1321" s="33">
        <v>0</v>
      </c>
      <c r="L1321" s="33">
        <v>1</v>
      </c>
    </row>
    <row r="1322" spans="1:12">
      <c r="A1322" s="25" t="s">
        <v>4023</v>
      </c>
      <c r="B1322" s="25" t="s">
        <v>4024</v>
      </c>
      <c r="C1322" s="25" t="s">
        <v>1146</v>
      </c>
      <c r="D1322" s="33">
        <v>123793</v>
      </c>
      <c r="E1322" s="33">
        <v>114264</v>
      </c>
      <c r="F1322" s="25" t="s">
        <v>46</v>
      </c>
      <c r="G1322" s="33">
        <v>12</v>
      </c>
      <c r="H1322" s="33">
        <v>14</v>
      </c>
      <c r="I1322" s="33">
        <v>14</v>
      </c>
      <c r="J1322" s="33">
        <v>2</v>
      </c>
      <c r="K1322" s="33">
        <v>0</v>
      </c>
      <c r="L1322" s="33">
        <v>2</v>
      </c>
    </row>
    <row r="1323" spans="1:12">
      <c r="A1323" s="25" t="s">
        <v>4025</v>
      </c>
      <c r="B1323" s="25" t="s">
        <v>4026</v>
      </c>
      <c r="C1323" s="25" t="s">
        <v>1146</v>
      </c>
      <c r="D1323" s="33">
        <v>123788</v>
      </c>
      <c r="E1323" s="33">
        <v>114984</v>
      </c>
      <c r="F1323" s="25" t="s">
        <v>531</v>
      </c>
      <c r="G1323" s="33">
        <v>2</v>
      </c>
      <c r="H1323" s="33">
        <v>2</v>
      </c>
      <c r="I1323" s="33">
        <v>4</v>
      </c>
      <c r="J1323" s="33">
        <v>2</v>
      </c>
      <c r="K1323" s="33">
        <v>0</v>
      </c>
      <c r="L1323" s="33">
        <v>2</v>
      </c>
    </row>
    <row r="1324" spans="1:12">
      <c r="A1324" s="25" t="s">
        <v>4027</v>
      </c>
      <c r="B1324" s="25" t="s">
        <v>4028</v>
      </c>
      <c r="C1324" s="25" t="s">
        <v>1146</v>
      </c>
      <c r="D1324" s="33">
        <v>123784</v>
      </c>
      <c r="E1324" s="33">
        <v>114838</v>
      </c>
      <c r="F1324" s="25" t="s">
        <v>232</v>
      </c>
      <c r="G1324" s="33">
        <v>3</v>
      </c>
      <c r="H1324" s="33">
        <v>3</v>
      </c>
      <c r="I1324" s="33">
        <v>4</v>
      </c>
      <c r="J1324" s="33">
        <v>1</v>
      </c>
      <c r="K1324" s="33">
        <v>0</v>
      </c>
      <c r="L1324" s="33">
        <v>1</v>
      </c>
    </row>
    <row r="1325" spans="1:12">
      <c r="A1325" s="25" t="s">
        <v>4029</v>
      </c>
      <c r="B1325" s="25" t="s">
        <v>4030</v>
      </c>
      <c r="C1325" s="25" t="s">
        <v>1146</v>
      </c>
      <c r="D1325" s="33">
        <v>123776</v>
      </c>
      <c r="E1325" s="33">
        <v>112902</v>
      </c>
      <c r="F1325" s="25" t="s">
        <v>232</v>
      </c>
      <c r="G1325" s="33">
        <v>1</v>
      </c>
      <c r="H1325" s="33">
        <v>1</v>
      </c>
      <c r="I1325" s="33">
        <v>2</v>
      </c>
      <c r="J1325" s="33">
        <v>1</v>
      </c>
      <c r="K1325" s="33">
        <v>0</v>
      </c>
      <c r="L1325" s="33">
        <v>1</v>
      </c>
    </row>
    <row r="1326" spans="1:12">
      <c r="A1326" s="25" t="s">
        <v>4031</v>
      </c>
      <c r="B1326" s="25" t="s">
        <v>4032</v>
      </c>
      <c r="C1326" s="25" t="s">
        <v>1146</v>
      </c>
      <c r="D1326" s="33">
        <v>123582</v>
      </c>
      <c r="E1326" s="33">
        <v>114007</v>
      </c>
      <c r="F1326" s="25" t="s">
        <v>214</v>
      </c>
      <c r="G1326" s="33">
        <v>2</v>
      </c>
      <c r="H1326" s="33">
        <v>3</v>
      </c>
      <c r="I1326" s="33">
        <v>3</v>
      </c>
      <c r="J1326" s="33">
        <v>1</v>
      </c>
      <c r="K1326" s="33">
        <v>0</v>
      </c>
      <c r="L1326" s="33">
        <v>1</v>
      </c>
    </row>
    <row r="1327" spans="1:12">
      <c r="A1327" s="25" t="s">
        <v>4033</v>
      </c>
      <c r="B1327" s="25" t="s">
        <v>4034</v>
      </c>
      <c r="C1327" s="25" t="s">
        <v>1146</v>
      </c>
      <c r="D1327" s="33">
        <v>123546</v>
      </c>
      <c r="E1327" s="33">
        <v>112157</v>
      </c>
      <c r="F1327" s="25" t="s">
        <v>531</v>
      </c>
      <c r="G1327" s="33">
        <v>11</v>
      </c>
      <c r="H1327" s="33">
        <v>11</v>
      </c>
      <c r="I1327" s="33">
        <v>19</v>
      </c>
      <c r="J1327" s="33">
        <v>8</v>
      </c>
      <c r="K1327" s="33">
        <v>0</v>
      </c>
      <c r="L1327" s="33">
        <v>8</v>
      </c>
    </row>
    <row r="1328" spans="1:12">
      <c r="A1328" s="25" t="s">
        <v>4035</v>
      </c>
      <c r="B1328" s="25" t="s">
        <v>4036</v>
      </c>
      <c r="C1328" s="25" t="s">
        <v>1768</v>
      </c>
      <c r="D1328" s="25" t="s">
        <v>4037</v>
      </c>
      <c r="E1328" s="25" t="s">
        <v>4038</v>
      </c>
      <c r="F1328" s="25" t="s">
        <v>1102</v>
      </c>
      <c r="G1328" s="33">
        <v>912</v>
      </c>
      <c r="H1328" s="33">
        <v>912</v>
      </c>
      <c r="I1328" s="33">
        <v>960</v>
      </c>
      <c r="J1328" s="33">
        <v>48</v>
      </c>
      <c r="K1328" s="33">
        <v>12</v>
      </c>
      <c r="L1328" s="33">
        <v>48</v>
      </c>
    </row>
    <row r="1329" spans="1:12">
      <c r="A1329" s="25" t="s">
        <v>4039</v>
      </c>
      <c r="B1329" s="25" t="s">
        <v>4040</v>
      </c>
      <c r="C1329" s="25" t="s">
        <v>1146</v>
      </c>
      <c r="D1329" s="33">
        <v>123530</v>
      </c>
      <c r="E1329" s="33">
        <v>113433</v>
      </c>
      <c r="F1329" s="25" t="s">
        <v>519</v>
      </c>
      <c r="G1329" s="33">
        <v>0</v>
      </c>
      <c r="H1329" s="33">
        <v>96</v>
      </c>
      <c r="I1329" s="33">
        <v>96</v>
      </c>
      <c r="J1329" s="33">
        <v>24</v>
      </c>
      <c r="K1329" s="33">
        <v>0</v>
      </c>
      <c r="L1329" s="33">
        <v>24</v>
      </c>
    </row>
    <row r="1330" spans="1:12">
      <c r="A1330" s="25" t="s">
        <v>4041</v>
      </c>
      <c r="B1330" s="25" t="s">
        <v>4042</v>
      </c>
      <c r="C1330" s="25" t="s">
        <v>1146</v>
      </c>
      <c r="D1330" s="33">
        <v>123436</v>
      </c>
      <c r="E1330" s="33">
        <v>97137</v>
      </c>
      <c r="F1330" s="25" t="s">
        <v>565</v>
      </c>
      <c r="G1330" s="33">
        <v>24</v>
      </c>
      <c r="H1330" s="33">
        <v>24</v>
      </c>
      <c r="I1330" s="33">
        <v>72</v>
      </c>
      <c r="J1330" s="33">
        <v>48</v>
      </c>
      <c r="K1330" s="33">
        <v>0</v>
      </c>
      <c r="L1330" s="33">
        <v>48</v>
      </c>
    </row>
    <row r="1331" spans="1:12">
      <c r="A1331" s="25" t="s">
        <v>4043</v>
      </c>
      <c r="B1331" s="25" t="s">
        <v>4044</v>
      </c>
      <c r="C1331" s="25" t="s">
        <v>1146</v>
      </c>
      <c r="D1331" s="33">
        <v>123421</v>
      </c>
      <c r="E1331" s="33">
        <v>115049</v>
      </c>
      <c r="F1331" s="25" t="s">
        <v>820</v>
      </c>
      <c r="G1331" s="33">
        <v>24</v>
      </c>
      <c r="H1331" s="33">
        <v>24</v>
      </c>
      <c r="I1331" s="33">
        <v>48</v>
      </c>
      <c r="J1331" s="33">
        <v>48</v>
      </c>
      <c r="K1331" s="33">
        <v>24</v>
      </c>
      <c r="L1331" s="33">
        <v>24</v>
      </c>
    </row>
    <row r="1332" spans="1:12">
      <c r="A1332" s="25" t="s">
        <v>4045</v>
      </c>
      <c r="B1332" s="25" t="s">
        <v>4046</v>
      </c>
      <c r="C1332" s="25" t="s">
        <v>1146</v>
      </c>
      <c r="D1332" s="33">
        <v>123412</v>
      </c>
      <c r="E1332" s="33">
        <v>115384</v>
      </c>
      <c r="F1332" s="25" t="s">
        <v>834</v>
      </c>
      <c r="G1332" s="33">
        <v>16</v>
      </c>
      <c r="H1332" s="33">
        <v>16</v>
      </c>
      <c r="I1332" s="33">
        <v>18</v>
      </c>
      <c r="J1332" s="33">
        <v>2</v>
      </c>
      <c r="K1332" s="33">
        <v>0</v>
      </c>
      <c r="L1332" s="33">
        <v>2</v>
      </c>
    </row>
    <row r="1333" spans="1:12">
      <c r="A1333" s="25" t="s">
        <v>4047</v>
      </c>
      <c r="B1333" s="25" t="s">
        <v>4048</v>
      </c>
      <c r="C1333" s="25" t="s">
        <v>1146</v>
      </c>
      <c r="D1333" s="33">
        <v>123409</v>
      </c>
      <c r="E1333" s="33">
        <v>114444</v>
      </c>
      <c r="F1333" s="25" t="s">
        <v>513</v>
      </c>
      <c r="G1333" s="33">
        <v>12</v>
      </c>
      <c r="H1333" s="33">
        <v>12</v>
      </c>
      <c r="I1333" s="33">
        <v>102</v>
      </c>
      <c r="J1333" s="33">
        <v>90</v>
      </c>
      <c r="K1333" s="33">
        <v>0</v>
      </c>
      <c r="L1333" s="33">
        <v>90</v>
      </c>
    </row>
    <row r="1334" spans="1:12">
      <c r="A1334" s="25" t="s">
        <v>4049</v>
      </c>
      <c r="B1334" s="25" t="s">
        <v>4050</v>
      </c>
      <c r="C1334" s="25" t="s">
        <v>1146</v>
      </c>
      <c r="D1334" s="33">
        <v>123384</v>
      </c>
      <c r="E1334" s="33">
        <v>113682</v>
      </c>
      <c r="F1334" s="25" t="s">
        <v>232</v>
      </c>
      <c r="G1334" s="33">
        <v>20</v>
      </c>
      <c r="H1334" s="33">
        <v>20</v>
      </c>
      <c r="I1334" s="33">
        <v>22</v>
      </c>
      <c r="J1334" s="33">
        <v>2</v>
      </c>
      <c r="K1334" s="33">
        <v>0</v>
      </c>
      <c r="L1334" s="33">
        <v>2</v>
      </c>
    </row>
    <row r="1335" spans="1:12">
      <c r="A1335" s="25" t="s">
        <v>4051</v>
      </c>
      <c r="B1335" s="25" t="s">
        <v>4052</v>
      </c>
      <c r="C1335" s="25" t="s">
        <v>1146</v>
      </c>
      <c r="D1335" s="33">
        <v>123380</v>
      </c>
      <c r="E1335" s="33">
        <v>114557</v>
      </c>
      <c r="F1335" s="25" t="s">
        <v>190</v>
      </c>
      <c r="G1335" s="33">
        <v>1</v>
      </c>
      <c r="H1335" s="33">
        <v>1</v>
      </c>
      <c r="I1335" s="33">
        <v>2</v>
      </c>
      <c r="J1335" s="33">
        <v>1</v>
      </c>
      <c r="K1335" s="33">
        <v>0</v>
      </c>
      <c r="L1335" s="33">
        <v>1</v>
      </c>
    </row>
    <row r="1336" spans="1:12">
      <c r="A1336" s="25" t="s">
        <v>4053</v>
      </c>
      <c r="B1336" s="25" t="s">
        <v>4054</v>
      </c>
      <c r="C1336" s="25" t="s">
        <v>1146</v>
      </c>
      <c r="D1336" s="33">
        <v>123376</v>
      </c>
      <c r="E1336" s="33">
        <v>113686</v>
      </c>
      <c r="F1336" s="25" t="s">
        <v>181</v>
      </c>
      <c r="G1336" s="33">
        <v>5</v>
      </c>
      <c r="H1336" s="33">
        <v>5</v>
      </c>
      <c r="I1336" s="33">
        <v>6</v>
      </c>
      <c r="J1336" s="33">
        <v>1</v>
      </c>
      <c r="K1336" s="33">
        <v>0</v>
      </c>
      <c r="L1336" s="33">
        <v>1</v>
      </c>
    </row>
    <row r="1337" spans="1:12">
      <c r="A1337" s="25" t="s">
        <v>4055</v>
      </c>
      <c r="B1337" s="25" t="s">
        <v>4056</v>
      </c>
      <c r="C1337" s="25" t="s">
        <v>1146</v>
      </c>
      <c r="D1337" s="33">
        <v>123368</v>
      </c>
      <c r="E1337" s="33">
        <v>114557</v>
      </c>
      <c r="F1337" s="25" t="s">
        <v>190</v>
      </c>
      <c r="G1337" s="33">
        <v>1</v>
      </c>
      <c r="H1337" s="33">
        <v>1</v>
      </c>
      <c r="I1337" s="33">
        <v>2</v>
      </c>
      <c r="J1337" s="33">
        <v>1</v>
      </c>
      <c r="K1337" s="33">
        <v>0</v>
      </c>
      <c r="L1337" s="33">
        <v>2</v>
      </c>
    </row>
    <row r="1338" spans="1:12">
      <c r="A1338" s="25" t="s">
        <v>4057</v>
      </c>
      <c r="B1338" s="25" t="s">
        <v>4058</v>
      </c>
      <c r="C1338" s="25" t="s">
        <v>1146</v>
      </c>
      <c r="D1338" s="33">
        <v>123357</v>
      </c>
      <c r="E1338" s="33">
        <v>114663</v>
      </c>
      <c r="F1338" s="25" t="s">
        <v>123</v>
      </c>
      <c r="G1338" s="33">
        <v>30</v>
      </c>
      <c r="H1338" s="33">
        <v>90</v>
      </c>
      <c r="I1338" s="33">
        <v>90</v>
      </c>
      <c r="J1338" s="33">
        <v>60</v>
      </c>
      <c r="K1338" s="33">
        <v>30</v>
      </c>
      <c r="L1338" s="33">
        <v>30</v>
      </c>
    </row>
    <row r="1339" spans="1:12">
      <c r="A1339" s="25" t="s">
        <v>4059</v>
      </c>
      <c r="B1339" s="25" t="s">
        <v>4060</v>
      </c>
      <c r="C1339" s="25" t="s">
        <v>1146</v>
      </c>
      <c r="D1339" s="33">
        <v>123353</v>
      </c>
      <c r="E1339" s="33">
        <v>113304</v>
      </c>
      <c r="F1339" s="25" t="s">
        <v>513</v>
      </c>
      <c r="G1339" s="33">
        <v>75</v>
      </c>
      <c r="H1339" s="33">
        <v>75</v>
      </c>
      <c r="I1339" s="33">
        <v>135</v>
      </c>
      <c r="J1339" s="33">
        <v>60</v>
      </c>
      <c r="K1339" s="33">
        <v>0</v>
      </c>
      <c r="L1339" s="33">
        <v>60</v>
      </c>
    </row>
    <row r="1340" spans="1:12">
      <c r="A1340" s="25" t="s">
        <v>4061</v>
      </c>
      <c r="B1340" s="25" t="s">
        <v>4062</v>
      </c>
      <c r="C1340" s="25" t="s">
        <v>1271</v>
      </c>
      <c r="D1340" s="25" t="s">
        <v>4063</v>
      </c>
      <c r="E1340" s="25" t="s">
        <v>4064</v>
      </c>
      <c r="F1340" s="25" t="s">
        <v>1068</v>
      </c>
      <c r="G1340" s="33">
        <v>86</v>
      </c>
      <c r="H1340" s="33">
        <v>86</v>
      </c>
      <c r="I1340" s="33">
        <v>191</v>
      </c>
      <c r="J1340" s="33">
        <v>105</v>
      </c>
      <c r="K1340" s="33">
        <v>3</v>
      </c>
      <c r="L1340" s="33">
        <v>102</v>
      </c>
    </row>
    <row r="1341" spans="1:12">
      <c r="A1341" s="25" t="s">
        <v>4065</v>
      </c>
      <c r="B1341" s="25" t="s">
        <v>4066</v>
      </c>
      <c r="C1341" s="25" t="s">
        <v>1146</v>
      </c>
      <c r="D1341" s="33">
        <v>123310</v>
      </c>
      <c r="E1341" s="33">
        <v>114841</v>
      </c>
      <c r="F1341" s="25" t="s">
        <v>232</v>
      </c>
      <c r="G1341" s="33">
        <v>1</v>
      </c>
      <c r="H1341" s="33">
        <v>0</v>
      </c>
      <c r="I1341" s="33">
        <v>12</v>
      </c>
      <c r="J1341" s="33">
        <v>11</v>
      </c>
      <c r="K1341" s="33">
        <v>0</v>
      </c>
      <c r="L1341" s="33">
        <v>12</v>
      </c>
    </row>
    <row r="1342" spans="1:12">
      <c r="A1342" s="25" t="s">
        <v>4067</v>
      </c>
      <c r="B1342" s="25" t="s">
        <v>4068</v>
      </c>
      <c r="C1342" s="25" t="s">
        <v>1146</v>
      </c>
      <c r="D1342" s="33">
        <v>123265</v>
      </c>
      <c r="E1342" s="33">
        <v>113473</v>
      </c>
      <c r="F1342" s="25" t="s">
        <v>558</v>
      </c>
      <c r="G1342" s="33">
        <v>12</v>
      </c>
      <c r="H1342" s="33">
        <v>90</v>
      </c>
      <c r="I1342" s="33">
        <v>90</v>
      </c>
      <c r="J1342" s="33">
        <v>60</v>
      </c>
      <c r="K1342" s="33">
        <v>0</v>
      </c>
      <c r="L1342" s="33">
        <v>60</v>
      </c>
    </row>
    <row r="1343" spans="1:12">
      <c r="A1343" s="25" t="s">
        <v>4069</v>
      </c>
      <c r="B1343" s="25" t="s">
        <v>4070</v>
      </c>
      <c r="C1343" s="25" t="s">
        <v>1146</v>
      </c>
      <c r="D1343" s="33">
        <v>123259</v>
      </c>
      <c r="E1343" s="33">
        <v>113478</v>
      </c>
      <c r="F1343" s="25" t="s">
        <v>558</v>
      </c>
      <c r="G1343" s="33">
        <v>20</v>
      </c>
      <c r="H1343" s="33">
        <v>20</v>
      </c>
      <c r="I1343" s="33">
        <v>60</v>
      </c>
      <c r="J1343" s="33">
        <v>40</v>
      </c>
      <c r="K1343" s="33">
        <v>0</v>
      </c>
      <c r="L1343" s="33">
        <v>40</v>
      </c>
    </row>
    <row r="1344" spans="1:12">
      <c r="A1344" s="25" t="s">
        <v>4071</v>
      </c>
      <c r="B1344" s="25" t="s">
        <v>4072</v>
      </c>
      <c r="C1344" s="25" t="s">
        <v>1146</v>
      </c>
      <c r="D1344" s="33">
        <v>123236</v>
      </c>
      <c r="E1344" s="33">
        <v>106188</v>
      </c>
      <c r="F1344" s="25" t="s">
        <v>531</v>
      </c>
      <c r="G1344" s="33">
        <v>1</v>
      </c>
      <c r="H1344" s="33">
        <v>2</v>
      </c>
      <c r="I1344" s="33">
        <v>4</v>
      </c>
      <c r="J1344" s="33">
        <v>3</v>
      </c>
      <c r="K1344" s="33">
        <v>0</v>
      </c>
      <c r="L1344" s="33">
        <v>2</v>
      </c>
    </row>
    <row r="1345" spans="1:12">
      <c r="A1345" s="25" t="s">
        <v>4073</v>
      </c>
      <c r="B1345" s="25" t="s">
        <v>4074</v>
      </c>
      <c r="C1345" s="25" t="s">
        <v>1146</v>
      </c>
      <c r="D1345" s="33">
        <v>123213</v>
      </c>
      <c r="E1345" s="33">
        <v>113910</v>
      </c>
      <c r="F1345" s="25" t="s">
        <v>71</v>
      </c>
      <c r="G1345" s="33">
        <v>12</v>
      </c>
      <c r="H1345" s="33">
        <v>276</v>
      </c>
      <c r="I1345" s="33">
        <v>276</v>
      </c>
      <c r="J1345" s="33">
        <v>264</v>
      </c>
      <c r="K1345" s="33">
        <v>72</v>
      </c>
      <c r="L1345" s="33">
        <v>215</v>
      </c>
    </row>
    <row r="1346" spans="1:12">
      <c r="A1346" s="25" t="s">
        <v>4075</v>
      </c>
      <c r="B1346" s="25" t="s">
        <v>4076</v>
      </c>
      <c r="C1346" s="25" t="s">
        <v>1271</v>
      </c>
      <c r="D1346" s="25" t="s">
        <v>4077</v>
      </c>
      <c r="E1346" s="25" t="s">
        <v>4078</v>
      </c>
      <c r="F1346" s="25" t="s">
        <v>1094</v>
      </c>
      <c r="G1346" s="33">
        <v>896</v>
      </c>
      <c r="H1346" s="33">
        <v>946</v>
      </c>
      <c r="I1346" s="33">
        <v>946</v>
      </c>
      <c r="J1346" s="33">
        <v>50</v>
      </c>
      <c r="K1346" s="33">
        <v>0</v>
      </c>
      <c r="L1346" s="33">
        <v>50</v>
      </c>
    </row>
    <row r="1347" spans="1:12">
      <c r="A1347" s="25" t="s">
        <v>4079</v>
      </c>
      <c r="B1347" s="25" t="s">
        <v>4080</v>
      </c>
      <c r="C1347" s="25" t="s">
        <v>1271</v>
      </c>
      <c r="D1347" s="25" t="s">
        <v>4081</v>
      </c>
      <c r="E1347" s="33">
        <v>114838</v>
      </c>
      <c r="F1347" s="25" t="s">
        <v>232</v>
      </c>
      <c r="G1347" s="33">
        <v>2</v>
      </c>
      <c r="H1347" s="33">
        <v>2</v>
      </c>
      <c r="I1347" s="33">
        <v>8</v>
      </c>
      <c r="J1347" s="33">
        <v>6</v>
      </c>
      <c r="K1347" s="33">
        <v>0</v>
      </c>
      <c r="L1347" s="33">
        <v>8</v>
      </c>
    </row>
    <row r="1348" spans="1:12">
      <c r="A1348" s="25" t="s">
        <v>4082</v>
      </c>
      <c r="B1348" s="25" t="s">
        <v>4083</v>
      </c>
      <c r="C1348" s="25" t="s">
        <v>1146</v>
      </c>
      <c r="D1348" s="33">
        <v>123128</v>
      </c>
      <c r="E1348" s="33">
        <v>114863</v>
      </c>
      <c r="F1348" s="25" t="s">
        <v>107</v>
      </c>
      <c r="G1348" s="33">
        <v>150</v>
      </c>
      <c r="H1348" s="33">
        <v>412</v>
      </c>
      <c r="I1348" s="33">
        <v>440</v>
      </c>
      <c r="J1348" s="33">
        <v>290</v>
      </c>
      <c r="K1348" s="33">
        <v>0</v>
      </c>
      <c r="L1348" s="33">
        <v>290</v>
      </c>
    </row>
    <row r="1349" spans="1:12">
      <c r="A1349" s="25" t="s">
        <v>4084</v>
      </c>
      <c r="B1349" s="25" t="s">
        <v>4085</v>
      </c>
      <c r="C1349" s="25" t="s">
        <v>1146</v>
      </c>
      <c r="D1349" s="33">
        <v>123115</v>
      </c>
      <c r="E1349" s="33">
        <v>114173</v>
      </c>
      <c r="F1349" s="25" t="s">
        <v>139</v>
      </c>
      <c r="G1349" s="33">
        <v>14</v>
      </c>
      <c r="H1349" s="33">
        <v>14</v>
      </c>
      <c r="I1349" s="33">
        <v>26</v>
      </c>
      <c r="J1349" s="33">
        <v>12</v>
      </c>
      <c r="K1349" s="33">
        <v>0</v>
      </c>
      <c r="L1349" s="33">
        <v>12</v>
      </c>
    </row>
    <row r="1350" spans="1:12">
      <c r="A1350" s="25" t="s">
        <v>4086</v>
      </c>
      <c r="B1350" s="25" t="s">
        <v>4087</v>
      </c>
      <c r="C1350" s="25" t="s">
        <v>1271</v>
      </c>
      <c r="D1350" s="25" t="s">
        <v>4088</v>
      </c>
      <c r="E1350" s="25" t="s">
        <v>4089</v>
      </c>
      <c r="F1350" s="25" t="s">
        <v>1108</v>
      </c>
      <c r="G1350" s="33">
        <v>48</v>
      </c>
      <c r="H1350" s="33">
        <v>72</v>
      </c>
      <c r="I1350" s="33">
        <v>84</v>
      </c>
      <c r="J1350" s="33">
        <v>36</v>
      </c>
      <c r="K1350" s="33">
        <v>0</v>
      </c>
      <c r="L1350" s="33">
        <v>36</v>
      </c>
    </row>
    <row r="1351" spans="1:12">
      <c r="A1351" s="25" t="s">
        <v>4090</v>
      </c>
      <c r="B1351" s="25" t="s">
        <v>4091</v>
      </c>
      <c r="C1351" s="25" t="s">
        <v>1271</v>
      </c>
      <c r="D1351" s="25" t="s">
        <v>4092</v>
      </c>
      <c r="E1351" s="25" t="s">
        <v>4093</v>
      </c>
      <c r="F1351" s="25" t="s">
        <v>1076</v>
      </c>
      <c r="G1351" s="33">
        <v>150</v>
      </c>
      <c r="H1351" s="33">
        <v>241</v>
      </c>
      <c r="I1351" s="33">
        <v>241</v>
      </c>
      <c r="J1351" s="33">
        <v>91</v>
      </c>
      <c r="K1351" s="33">
        <v>0</v>
      </c>
      <c r="L1351" s="33">
        <v>91</v>
      </c>
    </row>
    <row r="1352" spans="1:12">
      <c r="A1352" s="25" t="s">
        <v>4094</v>
      </c>
      <c r="B1352" s="25" t="s">
        <v>4095</v>
      </c>
      <c r="C1352" s="25" t="s">
        <v>1146</v>
      </c>
      <c r="D1352" s="33">
        <v>123064</v>
      </c>
      <c r="E1352" s="33">
        <v>114241</v>
      </c>
      <c r="F1352" s="25" t="s">
        <v>102</v>
      </c>
      <c r="G1352" s="33">
        <v>36</v>
      </c>
      <c r="H1352" s="33">
        <v>60</v>
      </c>
      <c r="I1352" s="33">
        <v>60</v>
      </c>
      <c r="J1352" s="33">
        <v>24</v>
      </c>
      <c r="K1352" s="33">
        <v>0</v>
      </c>
      <c r="L1352" s="33">
        <v>24</v>
      </c>
    </row>
    <row r="1353" spans="1:12">
      <c r="A1353" s="25" t="s">
        <v>4096</v>
      </c>
      <c r="B1353" s="25" t="s">
        <v>4097</v>
      </c>
      <c r="C1353" s="25" t="s">
        <v>1146</v>
      </c>
      <c r="D1353" s="33">
        <v>123045</v>
      </c>
      <c r="E1353" s="33">
        <v>114798</v>
      </c>
      <c r="F1353" s="25" t="s">
        <v>38</v>
      </c>
      <c r="G1353" s="33">
        <v>36</v>
      </c>
      <c r="H1353" s="33">
        <v>48</v>
      </c>
      <c r="I1353" s="33">
        <v>48</v>
      </c>
      <c r="J1353" s="33">
        <v>12</v>
      </c>
      <c r="K1353" s="33">
        <v>0</v>
      </c>
      <c r="L1353" s="33">
        <v>12</v>
      </c>
    </row>
    <row r="1354" spans="1:12">
      <c r="A1354" s="25" t="s">
        <v>4098</v>
      </c>
      <c r="B1354" s="25" t="s">
        <v>4099</v>
      </c>
      <c r="C1354" s="25" t="s">
        <v>1146</v>
      </c>
      <c r="D1354" s="33">
        <v>123044</v>
      </c>
      <c r="E1354" s="33">
        <v>114018</v>
      </c>
      <c r="F1354" s="25" t="s">
        <v>111</v>
      </c>
      <c r="G1354" s="33">
        <v>6</v>
      </c>
      <c r="H1354" s="33">
        <v>6</v>
      </c>
      <c r="I1354" s="33">
        <v>8</v>
      </c>
      <c r="J1354" s="33">
        <v>2</v>
      </c>
      <c r="K1354" s="33">
        <v>0</v>
      </c>
      <c r="L1354" s="33">
        <v>2</v>
      </c>
    </row>
    <row r="1355" spans="1:12">
      <c r="A1355" s="25" t="s">
        <v>4100</v>
      </c>
      <c r="B1355" s="25" t="s">
        <v>4101</v>
      </c>
      <c r="C1355" s="25" t="s">
        <v>1146</v>
      </c>
      <c r="D1355" s="33">
        <v>123039</v>
      </c>
      <c r="E1355" s="33">
        <v>110783</v>
      </c>
      <c r="F1355" s="25" t="s">
        <v>202</v>
      </c>
      <c r="G1355" s="33">
        <v>72</v>
      </c>
      <c r="H1355" s="33">
        <v>72</v>
      </c>
      <c r="I1355" s="33">
        <v>148</v>
      </c>
      <c r="J1355" s="33">
        <v>76</v>
      </c>
      <c r="K1355" s="33">
        <v>0</v>
      </c>
      <c r="L1355" s="33">
        <v>76</v>
      </c>
    </row>
    <row r="1356" spans="1:12">
      <c r="A1356" s="25" t="s">
        <v>4102</v>
      </c>
      <c r="B1356" s="25" t="s">
        <v>4103</v>
      </c>
      <c r="C1356" s="25" t="s">
        <v>1271</v>
      </c>
      <c r="D1356" s="25" t="s">
        <v>4104</v>
      </c>
      <c r="E1356" s="25" t="s">
        <v>4105</v>
      </c>
      <c r="F1356" s="25" t="s">
        <v>1068</v>
      </c>
      <c r="G1356" s="33">
        <v>333</v>
      </c>
      <c r="H1356" s="33">
        <v>333</v>
      </c>
      <c r="I1356" s="33">
        <v>482</v>
      </c>
      <c r="J1356" s="33">
        <v>149</v>
      </c>
      <c r="K1356" s="33">
        <v>0</v>
      </c>
      <c r="L1356" s="33">
        <v>148</v>
      </c>
    </row>
    <row r="1357" spans="1:12">
      <c r="A1357" s="25" t="s">
        <v>4106</v>
      </c>
      <c r="B1357" s="25" t="s">
        <v>4107</v>
      </c>
      <c r="C1357" s="25" t="s">
        <v>1146</v>
      </c>
      <c r="D1357" s="33">
        <v>123017</v>
      </c>
      <c r="E1357" s="33">
        <v>113931</v>
      </c>
      <c r="F1357" s="25" t="s">
        <v>531</v>
      </c>
      <c r="G1357" s="33">
        <v>2</v>
      </c>
      <c r="H1357" s="33">
        <v>2</v>
      </c>
      <c r="I1357" s="33">
        <v>4</v>
      </c>
      <c r="J1357" s="33">
        <v>2</v>
      </c>
      <c r="K1357" s="33">
        <v>0</v>
      </c>
      <c r="L1357" s="33">
        <v>2</v>
      </c>
    </row>
    <row r="1358" spans="1:12">
      <c r="A1358" s="25" t="s">
        <v>4108</v>
      </c>
      <c r="B1358" s="25" t="s">
        <v>4109</v>
      </c>
      <c r="C1358" s="25" t="s">
        <v>1146</v>
      </c>
      <c r="D1358" s="33">
        <v>123008</v>
      </c>
      <c r="E1358" s="33">
        <v>113262</v>
      </c>
      <c r="F1358" s="25" t="s">
        <v>558</v>
      </c>
      <c r="G1358" s="33">
        <v>16</v>
      </c>
      <c r="H1358" s="33">
        <v>16</v>
      </c>
      <c r="I1358" s="33">
        <v>32</v>
      </c>
      <c r="J1358" s="33">
        <v>16</v>
      </c>
      <c r="K1358" s="33">
        <v>0</v>
      </c>
      <c r="L1358" s="33">
        <v>16</v>
      </c>
    </row>
    <row r="1359" spans="1:12">
      <c r="A1359" s="25" t="s">
        <v>4110</v>
      </c>
      <c r="B1359" s="25" t="s">
        <v>4111</v>
      </c>
      <c r="C1359" s="25" t="s">
        <v>1146</v>
      </c>
      <c r="D1359" s="33">
        <v>123007</v>
      </c>
      <c r="E1359" s="33">
        <v>114796</v>
      </c>
      <c r="F1359" s="25" t="s">
        <v>38</v>
      </c>
      <c r="G1359" s="33">
        <v>696</v>
      </c>
      <c r="H1359" s="33">
        <v>708</v>
      </c>
      <c r="I1359" s="33">
        <v>708</v>
      </c>
      <c r="J1359" s="33">
        <v>12</v>
      </c>
      <c r="K1359" s="33">
        <v>0</v>
      </c>
      <c r="L1359" s="33">
        <v>12</v>
      </c>
    </row>
    <row r="1360" spans="1:12">
      <c r="A1360" s="25" t="s">
        <v>4112</v>
      </c>
      <c r="B1360" s="25" t="s">
        <v>4113</v>
      </c>
      <c r="C1360" s="25" t="s">
        <v>1146</v>
      </c>
      <c r="D1360" s="33">
        <v>122996</v>
      </c>
      <c r="E1360" s="33">
        <v>112871</v>
      </c>
      <c r="F1360" s="25" t="s">
        <v>545</v>
      </c>
      <c r="G1360" s="33">
        <v>3</v>
      </c>
      <c r="H1360" s="33">
        <v>6</v>
      </c>
      <c r="I1360" s="33">
        <v>6</v>
      </c>
      <c r="J1360" s="33">
        <v>3</v>
      </c>
      <c r="K1360" s="33">
        <v>0</v>
      </c>
      <c r="L1360" s="33">
        <v>3</v>
      </c>
    </row>
    <row r="1361" spans="1:12">
      <c r="A1361" s="25" t="s">
        <v>4114</v>
      </c>
      <c r="B1361" s="25" t="s">
        <v>4115</v>
      </c>
      <c r="C1361" s="25" t="s">
        <v>1146</v>
      </c>
      <c r="D1361" s="33">
        <v>122993</v>
      </c>
      <c r="E1361" s="33">
        <v>112871</v>
      </c>
      <c r="F1361" s="25" t="s">
        <v>545</v>
      </c>
      <c r="G1361" s="33">
        <v>4</v>
      </c>
      <c r="H1361" s="33">
        <v>6</v>
      </c>
      <c r="I1361" s="33">
        <v>6</v>
      </c>
      <c r="J1361" s="33">
        <v>2</v>
      </c>
      <c r="K1361" s="33">
        <v>0</v>
      </c>
      <c r="L1361" s="33">
        <v>2</v>
      </c>
    </row>
    <row r="1362" spans="1:12">
      <c r="A1362" s="25" t="s">
        <v>4116</v>
      </c>
      <c r="B1362" s="25" t="s">
        <v>4117</v>
      </c>
      <c r="C1362" s="25" t="s">
        <v>1146</v>
      </c>
      <c r="D1362" s="33">
        <v>122979</v>
      </c>
      <c r="E1362" s="33">
        <v>112871</v>
      </c>
      <c r="F1362" s="25" t="s">
        <v>545</v>
      </c>
      <c r="G1362" s="33">
        <v>1</v>
      </c>
      <c r="H1362" s="33">
        <v>5</v>
      </c>
      <c r="I1362" s="33">
        <v>5</v>
      </c>
      <c r="J1362" s="33">
        <v>4</v>
      </c>
      <c r="K1362" s="33">
        <v>0</v>
      </c>
      <c r="L1362" s="33">
        <v>4</v>
      </c>
    </row>
    <row r="1363" spans="1:12">
      <c r="A1363" s="25" t="s">
        <v>4118</v>
      </c>
      <c r="B1363" s="25" t="s">
        <v>4119</v>
      </c>
      <c r="C1363" s="25" t="s">
        <v>1146</v>
      </c>
      <c r="D1363" s="33">
        <v>122954</v>
      </c>
      <c r="E1363" s="33">
        <v>111257</v>
      </c>
      <c r="F1363" s="25" t="s">
        <v>212</v>
      </c>
      <c r="G1363" s="33">
        <v>1</v>
      </c>
      <c r="H1363" s="33">
        <v>1</v>
      </c>
      <c r="I1363" s="33">
        <v>2</v>
      </c>
      <c r="J1363" s="33">
        <v>1</v>
      </c>
      <c r="K1363" s="33">
        <v>0</v>
      </c>
      <c r="L1363" s="33">
        <v>1</v>
      </c>
    </row>
    <row r="1364" spans="1:12">
      <c r="A1364" s="25" t="s">
        <v>4120</v>
      </c>
      <c r="B1364" s="25" t="s">
        <v>4121</v>
      </c>
      <c r="C1364" s="25" t="s">
        <v>1146</v>
      </c>
      <c r="D1364" s="33">
        <v>122842</v>
      </c>
      <c r="E1364" s="33">
        <v>115111</v>
      </c>
      <c r="F1364" s="25" t="s">
        <v>198</v>
      </c>
      <c r="G1364" s="33">
        <v>2</v>
      </c>
      <c r="H1364" s="33">
        <v>2</v>
      </c>
      <c r="I1364" s="33">
        <v>6</v>
      </c>
      <c r="J1364" s="33">
        <v>4</v>
      </c>
      <c r="K1364" s="33">
        <v>0</v>
      </c>
      <c r="L1364" s="33">
        <v>4</v>
      </c>
    </row>
    <row r="1365" spans="1:12">
      <c r="A1365" s="25" t="s">
        <v>4122</v>
      </c>
      <c r="B1365" s="25" t="s">
        <v>4123</v>
      </c>
      <c r="C1365" s="25" t="s">
        <v>1146</v>
      </c>
      <c r="D1365" s="33">
        <v>122837</v>
      </c>
      <c r="E1365" s="33">
        <v>114239</v>
      </c>
      <c r="F1365" s="25" t="s">
        <v>159</v>
      </c>
      <c r="G1365" s="33">
        <v>15</v>
      </c>
      <c r="H1365" s="33">
        <v>40</v>
      </c>
      <c r="I1365" s="33">
        <v>40</v>
      </c>
      <c r="J1365" s="33">
        <v>25</v>
      </c>
      <c r="K1365" s="33">
        <v>0</v>
      </c>
      <c r="L1365" s="33">
        <v>25</v>
      </c>
    </row>
    <row r="1366" spans="1:12">
      <c r="A1366" s="25" t="s">
        <v>4124</v>
      </c>
      <c r="B1366" s="25" t="s">
        <v>4125</v>
      </c>
      <c r="C1366" s="25" t="s">
        <v>1146</v>
      </c>
      <c r="D1366" s="33">
        <v>122832</v>
      </c>
      <c r="E1366" s="33">
        <v>114239</v>
      </c>
      <c r="F1366" s="25" t="s">
        <v>159</v>
      </c>
      <c r="G1366" s="33">
        <v>1</v>
      </c>
      <c r="H1366" s="33">
        <v>4</v>
      </c>
      <c r="I1366" s="33">
        <v>4</v>
      </c>
      <c r="J1366" s="33">
        <v>3</v>
      </c>
      <c r="K1366" s="33">
        <v>0</v>
      </c>
      <c r="L1366" s="33">
        <v>3</v>
      </c>
    </row>
    <row r="1367" spans="1:12">
      <c r="A1367" s="25" t="s">
        <v>4126</v>
      </c>
      <c r="B1367" s="25" t="s">
        <v>4127</v>
      </c>
      <c r="C1367" s="25" t="s">
        <v>1146</v>
      </c>
      <c r="D1367" s="33">
        <v>122828</v>
      </c>
      <c r="E1367" s="33">
        <v>114239</v>
      </c>
      <c r="F1367" s="25" t="s">
        <v>159</v>
      </c>
      <c r="G1367" s="33">
        <v>6</v>
      </c>
      <c r="H1367" s="33">
        <v>14</v>
      </c>
      <c r="I1367" s="33">
        <v>14</v>
      </c>
      <c r="J1367" s="33">
        <v>8</v>
      </c>
      <c r="K1367" s="33">
        <v>0</v>
      </c>
      <c r="L1367" s="33">
        <v>8</v>
      </c>
    </row>
    <row r="1368" spans="1:12">
      <c r="A1368" s="25" t="s">
        <v>4128</v>
      </c>
      <c r="B1368" s="25" t="s">
        <v>4129</v>
      </c>
      <c r="C1368" s="25" t="s">
        <v>1146</v>
      </c>
      <c r="D1368" s="33">
        <v>122826</v>
      </c>
      <c r="E1368" s="33">
        <v>114239</v>
      </c>
      <c r="F1368" s="25" t="s">
        <v>159</v>
      </c>
      <c r="G1368" s="33">
        <v>5</v>
      </c>
      <c r="H1368" s="33">
        <v>30</v>
      </c>
      <c r="I1368" s="33">
        <v>30</v>
      </c>
      <c r="J1368" s="33">
        <v>25</v>
      </c>
      <c r="K1368" s="33">
        <v>0</v>
      </c>
      <c r="L1368" s="33">
        <v>25</v>
      </c>
    </row>
    <row r="1369" spans="1:12">
      <c r="A1369" s="25" t="s">
        <v>4130</v>
      </c>
      <c r="B1369" s="25" t="s">
        <v>4131</v>
      </c>
      <c r="C1369" s="25" t="s">
        <v>1146</v>
      </c>
      <c r="D1369" s="33">
        <v>122819</v>
      </c>
      <c r="E1369" s="33">
        <v>114883</v>
      </c>
      <c r="F1369" s="25" t="s">
        <v>159</v>
      </c>
      <c r="G1369" s="33">
        <v>1</v>
      </c>
      <c r="H1369" s="33">
        <v>2</v>
      </c>
      <c r="I1369" s="33">
        <v>2</v>
      </c>
      <c r="J1369" s="33">
        <v>1</v>
      </c>
      <c r="K1369" s="33">
        <v>0</v>
      </c>
      <c r="L1369" s="33">
        <v>1</v>
      </c>
    </row>
    <row r="1370" spans="1:12">
      <c r="A1370" s="25" t="s">
        <v>4132</v>
      </c>
      <c r="B1370" s="25" t="s">
        <v>4133</v>
      </c>
      <c r="C1370" s="25" t="s">
        <v>1146</v>
      </c>
      <c r="D1370" s="33">
        <v>122802</v>
      </c>
      <c r="E1370" s="33">
        <v>112900</v>
      </c>
      <c r="F1370" s="25" t="s">
        <v>232</v>
      </c>
      <c r="G1370" s="33">
        <v>3</v>
      </c>
      <c r="H1370" s="33">
        <v>3</v>
      </c>
      <c r="I1370" s="33">
        <v>4</v>
      </c>
      <c r="J1370" s="33">
        <v>1</v>
      </c>
      <c r="K1370" s="33">
        <v>0</v>
      </c>
      <c r="L1370" s="33">
        <v>1</v>
      </c>
    </row>
    <row r="1371" spans="1:12">
      <c r="A1371" s="25" t="s">
        <v>4134</v>
      </c>
      <c r="B1371" s="25" t="s">
        <v>4135</v>
      </c>
      <c r="C1371" s="25" t="s">
        <v>1146</v>
      </c>
      <c r="D1371" s="33">
        <v>122679</v>
      </c>
      <c r="E1371" s="33">
        <v>114205</v>
      </c>
      <c r="F1371" s="25" t="s">
        <v>192</v>
      </c>
      <c r="G1371" s="33">
        <v>12</v>
      </c>
      <c r="H1371" s="33">
        <v>24</v>
      </c>
      <c r="I1371" s="33">
        <v>24</v>
      </c>
      <c r="J1371" s="33">
        <v>12</v>
      </c>
      <c r="K1371" s="33">
        <v>0</v>
      </c>
      <c r="L1371" s="33">
        <v>12</v>
      </c>
    </row>
    <row r="1372" spans="1:12">
      <c r="A1372" s="25" t="s">
        <v>4136</v>
      </c>
      <c r="B1372" s="25" t="s">
        <v>4137</v>
      </c>
      <c r="C1372" s="25" t="s">
        <v>1271</v>
      </c>
      <c r="D1372" s="25" t="s">
        <v>4138</v>
      </c>
      <c r="E1372" s="25" t="s">
        <v>4139</v>
      </c>
      <c r="F1372" s="25" t="s">
        <v>1068</v>
      </c>
      <c r="G1372" s="33">
        <v>146</v>
      </c>
      <c r="H1372" s="33">
        <v>146</v>
      </c>
      <c r="I1372" s="33">
        <v>306</v>
      </c>
      <c r="J1372" s="33">
        <v>160</v>
      </c>
      <c r="K1372" s="33">
        <v>0</v>
      </c>
      <c r="L1372" s="33">
        <v>160</v>
      </c>
    </row>
    <row r="1373" spans="1:12">
      <c r="A1373" s="25" t="s">
        <v>4140</v>
      </c>
      <c r="B1373" s="25" t="s">
        <v>4141</v>
      </c>
      <c r="C1373" s="25" t="s">
        <v>1146</v>
      </c>
      <c r="D1373" s="33">
        <v>122491</v>
      </c>
      <c r="E1373" s="33">
        <v>114127</v>
      </c>
      <c r="F1373" s="25" t="s">
        <v>68</v>
      </c>
      <c r="G1373" s="33">
        <v>30</v>
      </c>
      <c r="H1373" s="33">
        <v>40</v>
      </c>
      <c r="I1373" s="33">
        <v>40</v>
      </c>
      <c r="J1373" s="33">
        <v>10</v>
      </c>
      <c r="K1373" s="33">
        <v>0</v>
      </c>
      <c r="L1373" s="33">
        <v>10</v>
      </c>
    </row>
    <row r="1374" spans="1:12">
      <c r="A1374" s="25" t="s">
        <v>4142</v>
      </c>
      <c r="B1374" s="25" t="s">
        <v>4143</v>
      </c>
      <c r="C1374" s="25" t="s">
        <v>1146</v>
      </c>
      <c r="D1374" s="33">
        <v>122425</v>
      </c>
      <c r="E1374" s="33">
        <v>109041</v>
      </c>
      <c r="F1374" s="25" t="s">
        <v>232</v>
      </c>
      <c r="G1374" s="33">
        <v>8</v>
      </c>
      <c r="H1374" s="33">
        <v>8</v>
      </c>
      <c r="I1374" s="33">
        <v>14</v>
      </c>
      <c r="J1374" s="33">
        <v>6</v>
      </c>
      <c r="K1374" s="33">
        <v>0</v>
      </c>
      <c r="L1374" s="33">
        <v>6</v>
      </c>
    </row>
    <row r="1375" spans="1:12">
      <c r="A1375" s="25" t="s">
        <v>4144</v>
      </c>
      <c r="B1375" s="25" t="s">
        <v>4145</v>
      </c>
      <c r="C1375" s="25" t="s">
        <v>1146</v>
      </c>
      <c r="D1375" s="33">
        <v>122395</v>
      </c>
      <c r="E1375" s="33">
        <v>114659</v>
      </c>
      <c r="F1375" s="25" t="s">
        <v>111</v>
      </c>
      <c r="G1375" s="33">
        <v>10</v>
      </c>
      <c r="H1375" s="33">
        <v>10</v>
      </c>
      <c r="I1375" s="33">
        <v>20</v>
      </c>
      <c r="J1375" s="33">
        <v>10</v>
      </c>
      <c r="K1375" s="33">
        <v>0</v>
      </c>
      <c r="L1375" s="33">
        <v>10</v>
      </c>
    </row>
    <row r="1376" spans="1:12">
      <c r="A1376" s="25" t="s">
        <v>4146</v>
      </c>
      <c r="B1376" s="25" t="s">
        <v>4147</v>
      </c>
      <c r="C1376" s="25" t="s">
        <v>1146</v>
      </c>
      <c r="D1376" s="33">
        <v>122392</v>
      </c>
      <c r="E1376" s="33">
        <v>113930</v>
      </c>
      <c r="F1376" s="25" t="s">
        <v>531</v>
      </c>
      <c r="G1376" s="33">
        <v>3</v>
      </c>
      <c r="H1376" s="33">
        <v>3</v>
      </c>
      <c r="I1376" s="33">
        <v>19</v>
      </c>
      <c r="J1376" s="33">
        <v>16</v>
      </c>
      <c r="K1376" s="33">
        <v>1</v>
      </c>
      <c r="L1376" s="33">
        <v>16</v>
      </c>
    </row>
    <row r="1377" spans="1:12">
      <c r="A1377" s="25" t="s">
        <v>4148</v>
      </c>
      <c r="B1377" s="25" t="s">
        <v>4149</v>
      </c>
      <c r="C1377" s="25" t="s">
        <v>1146</v>
      </c>
      <c r="D1377" s="33">
        <v>122370</v>
      </c>
      <c r="E1377" s="33">
        <v>98140</v>
      </c>
      <c r="F1377" s="25" t="s">
        <v>531</v>
      </c>
      <c r="G1377" s="33">
        <v>2</v>
      </c>
      <c r="H1377" s="33">
        <v>2</v>
      </c>
      <c r="I1377" s="33">
        <v>18</v>
      </c>
      <c r="J1377" s="33">
        <v>16</v>
      </c>
      <c r="K1377" s="33">
        <v>0</v>
      </c>
      <c r="L1377" s="33">
        <v>16</v>
      </c>
    </row>
    <row r="1378" spans="1:12">
      <c r="A1378" s="25" t="s">
        <v>4150</v>
      </c>
      <c r="B1378" s="25" t="s">
        <v>4151</v>
      </c>
      <c r="C1378" s="25" t="s">
        <v>1146</v>
      </c>
      <c r="D1378" s="33">
        <v>122333</v>
      </c>
      <c r="E1378" s="33">
        <v>112157</v>
      </c>
      <c r="F1378" s="25" t="s">
        <v>531</v>
      </c>
      <c r="G1378" s="33">
        <v>2</v>
      </c>
      <c r="H1378" s="33">
        <v>2</v>
      </c>
      <c r="I1378" s="33">
        <v>3</v>
      </c>
      <c r="J1378" s="33">
        <v>1</v>
      </c>
      <c r="K1378" s="33">
        <v>0</v>
      </c>
      <c r="L1378" s="33">
        <v>1</v>
      </c>
    </row>
    <row r="1379" spans="1:12">
      <c r="A1379" s="25" t="s">
        <v>4152</v>
      </c>
      <c r="B1379" s="25" t="s">
        <v>4153</v>
      </c>
      <c r="C1379" s="25" t="s">
        <v>1271</v>
      </c>
      <c r="D1379" s="25" t="s">
        <v>4154</v>
      </c>
      <c r="E1379" s="25" t="s">
        <v>4155</v>
      </c>
      <c r="F1379" s="25" t="s">
        <v>1068</v>
      </c>
      <c r="G1379" s="33">
        <v>11</v>
      </c>
      <c r="H1379" s="33">
        <v>11</v>
      </c>
      <c r="I1379" s="33">
        <v>16</v>
      </c>
      <c r="J1379" s="33">
        <v>5</v>
      </c>
      <c r="K1379" s="33">
        <v>0</v>
      </c>
      <c r="L1379" s="33">
        <v>5</v>
      </c>
    </row>
    <row r="1380" spans="1:12">
      <c r="A1380" s="25" t="s">
        <v>4156</v>
      </c>
      <c r="B1380" s="25" t="s">
        <v>4157</v>
      </c>
      <c r="C1380" s="25" t="s">
        <v>1146</v>
      </c>
      <c r="D1380" s="33">
        <v>122314</v>
      </c>
      <c r="E1380" s="33">
        <v>111513</v>
      </c>
      <c r="F1380" s="25" t="s">
        <v>531</v>
      </c>
      <c r="G1380" s="33">
        <v>13</v>
      </c>
      <c r="H1380" s="33">
        <v>13</v>
      </c>
      <c r="I1380" s="33">
        <v>19</v>
      </c>
      <c r="J1380" s="33">
        <v>6</v>
      </c>
      <c r="K1380" s="33">
        <v>0</v>
      </c>
      <c r="L1380" s="33">
        <v>6</v>
      </c>
    </row>
    <row r="1381" spans="1:12">
      <c r="A1381" s="25" t="s">
        <v>4158</v>
      </c>
      <c r="B1381" s="25" t="s">
        <v>4159</v>
      </c>
      <c r="C1381" s="25" t="s">
        <v>1271</v>
      </c>
      <c r="D1381" s="25" t="s">
        <v>4160</v>
      </c>
      <c r="E1381" s="25" t="s">
        <v>4161</v>
      </c>
      <c r="F1381" s="25" t="s">
        <v>1068</v>
      </c>
      <c r="G1381" s="33">
        <v>6</v>
      </c>
      <c r="H1381" s="33">
        <v>6</v>
      </c>
      <c r="I1381" s="33">
        <v>11</v>
      </c>
      <c r="J1381" s="33">
        <v>5</v>
      </c>
      <c r="K1381" s="33">
        <v>0</v>
      </c>
      <c r="L1381" s="33">
        <v>5</v>
      </c>
    </row>
    <row r="1382" spans="1:12">
      <c r="A1382" s="25" t="s">
        <v>4162</v>
      </c>
      <c r="B1382" s="25" t="s">
        <v>4163</v>
      </c>
      <c r="C1382" s="25" t="s">
        <v>1146</v>
      </c>
      <c r="D1382" s="33">
        <v>122281</v>
      </c>
      <c r="E1382" s="33">
        <v>109041</v>
      </c>
      <c r="F1382" s="25" t="s">
        <v>232</v>
      </c>
      <c r="G1382" s="33">
        <v>2</v>
      </c>
      <c r="H1382" s="33">
        <v>2</v>
      </c>
      <c r="I1382" s="33">
        <v>3</v>
      </c>
      <c r="J1382" s="33">
        <v>1</v>
      </c>
      <c r="K1382" s="33">
        <v>0</v>
      </c>
      <c r="L1382" s="33">
        <v>1</v>
      </c>
    </row>
    <row r="1383" spans="1:12">
      <c r="A1383" s="25" t="s">
        <v>4164</v>
      </c>
      <c r="B1383" s="25" t="s">
        <v>4165</v>
      </c>
      <c r="C1383" s="25" t="s">
        <v>1146</v>
      </c>
      <c r="D1383" s="33">
        <v>122268</v>
      </c>
      <c r="E1383" s="33">
        <v>114018</v>
      </c>
      <c r="F1383" s="25" t="s">
        <v>111</v>
      </c>
      <c r="G1383" s="33">
        <v>24</v>
      </c>
      <c r="H1383" s="33">
        <v>24</v>
      </c>
      <c r="I1383" s="33">
        <v>38</v>
      </c>
      <c r="J1383" s="33">
        <v>14</v>
      </c>
      <c r="K1383" s="33">
        <v>0</v>
      </c>
      <c r="L1383" s="33">
        <v>14</v>
      </c>
    </row>
    <row r="1384" spans="1:12">
      <c r="A1384" s="25" t="s">
        <v>4166</v>
      </c>
      <c r="B1384" s="25" t="s">
        <v>4167</v>
      </c>
      <c r="C1384" s="25" t="s">
        <v>1146</v>
      </c>
      <c r="D1384" s="33">
        <v>122228</v>
      </c>
      <c r="E1384" s="33">
        <v>114131</v>
      </c>
      <c r="F1384" s="25" t="s">
        <v>202</v>
      </c>
      <c r="G1384" s="33">
        <v>24</v>
      </c>
      <c r="H1384" s="33">
        <v>48</v>
      </c>
      <c r="I1384" s="33">
        <v>48</v>
      </c>
      <c r="J1384" s="33">
        <v>24</v>
      </c>
      <c r="K1384" s="33">
        <v>1</v>
      </c>
      <c r="L1384" s="33">
        <v>24</v>
      </c>
    </row>
    <row r="1385" spans="1:12">
      <c r="A1385" s="25" t="s">
        <v>4168</v>
      </c>
      <c r="B1385" s="25" t="s">
        <v>4169</v>
      </c>
      <c r="C1385" s="25" t="s">
        <v>1271</v>
      </c>
      <c r="D1385" s="25" t="s">
        <v>4170</v>
      </c>
      <c r="E1385" s="25" t="s">
        <v>4171</v>
      </c>
      <c r="F1385" s="25" t="s">
        <v>1056</v>
      </c>
      <c r="G1385" s="33">
        <v>192</v>
      </c>
      <c r="H1385" s="33">
        <v>216</v>
      </c>
      <c r="I1385" s="33">
        <v>216</v>
      </c>
      <c r="J1385" s="33">
        <v>24</v>
      </c>
      <c r="K1385" s="33">
        <v>0</v>
      </c>
      <c r="L1385" s="33">
        <v>24</v>
      </c>
    </row>
    <row r="1386" spans="1:12">
      <c r="A1386" s="25" t="s">
        <v>4172</v>
      </c>
      <c r="B1386" s="25" t="s">
        <v>4173</v>
      </c>
      <c r="C1386" s="25" t="s">
        <v>1146</v>
      </c>
      <c r="D1386" s="33">
        <v>122123</v>
      </c>
      <c r="E1386" s="33">
        <v>113720</v>
      </c>
      <c r="F1386" s="25" t="s">
        <v>49</v>
      </c>
      <c r="G1386" s="33">
        <v>896</v>
      </c>
      <c r="H1386" s="33">
        <v>897</v>
      </c>
      <c r="I1386" s="33">
        <v>897</v>
      </c>
      <c r="J1386" s="33">
        <v>1</v>
      </c>
      <c r="K1386" s="33">
        <v>0</v>
      </c>
      <c r="L1386" s="33">
        <v>1</v>
      </c>
    </row>
    <row r="1387" spans="1:12">
      <c r="A1387" s="25" t="s">
        <v>4174</v>
      </c>
      <c r="B1387" s="25" t="s">
        <v>4175</v>
      </c>
      <c r="C1387" s="25" t="s">
        <v>1271</v>
      </c>
      <c r="D1387" s="25" t="s">
        <v>4176</v>
      </c>
      <c r="E1387" s="25" t="s">
        <v>4177</v>
      </c>
      <c r="F1387" s="25" t="s">
        <v>1105</v>
      </c>
      <c r="G1387" s="33">
        <v>924</v>
      </c>
      <c r="H1387" s="33">
        <v>925</v>
      </c>
      <c r="I1387" s="33">
        <v>962</v>
      </c>
      <c r="J1387" s="33">
        <v>38</v>
      </c>
      <c r="K1387" s="33">
        <v>26</v>
      </c>
      <c r="L1387" s="33">
        <v>37</v>
      </c>
    </row>
    <row r="1388" spans="1:12">
      <c r="A1388" s="25" t="s">
        <v>4178</v>
      </c>
      <c r="B1388" s="25" t="s">
        <v>4179</v>
      </c>
      <c r="C1388" s="25" t="s">
        <v>1146</v>
      </c>
      <c r="D1388" s="33">
        <v>122114</v>
      </c>
      <c r="E1388" s="33">
        <v>114129</v>
      </c>
      <c r="F1388" s="25" t="s">
        <v>38</v>
      </c>
      <c r="G1388" s="33">
        <v>480</v>
      </c>
      <c r="H1388" s="33">
        <v>492</v>
      </c>
      <c r="I1388" s="33">
        <v>492</v>
      </c>
      <c r="J1388" s="33">
        <v>12</v>
      </c>
      <c r="K1388" s="33">
        <v>0</v>
      </c>
      <c r="L1388" s="33">
        <v>12</v>
      </c>
    </row>
    <row r="1389" spans="1:12">
      <c r="A1389" s="25" t="s">
        <v>4180</v>
      </c>
      <c r="B1389" s="25" t="s">
        <v>4181</v>
      </c>
      <c r="C1389" s="25" t="s">
        <v>1146</v>
      </c>
      <c r="D1389" s="33">
        <v>122080</v>
      </c>
      <c r="E1389" s="33">
        <v>109594</v>
      </c>
      <c r="F1389" s="25" t="s">
        <v>173</v>
      </c>
      <c r="G1389" s="33">
        <v>1350</v>
      </c>
      <c r="H1389" s="33">
        <v>1349</v>
      </c>
      <c r="I1389" s="33">
        <v>1447</v>
      </c>
      <c r="J1389" s="33">
        <v>97</v>
      </c>
      <c r="K1389" s="33">
        <v>0</v>
      </c>
      <c r="L1389" s="33">
        <v>98</v>
      </c>
    </row>
    <row r="1390" spans="1:12">
      <c r="A1390" s="25" t="s">
        <v>4182</v>
      </c>
      <c r="B1390" s="25" t="s">
        <v>4183</v>
      </c>
      <c r="C1390" s="25" t="s">
        <v>1146</v>
      </c>
      <c r="D1390" s="33">
        <v>122068</v>
      </c>
      <c r="E1390" s="33">
        <v>114278</v>
      </c>
      <c r="F1390" s="25" t="s">
        <v>558</v>
      </c>
      <c r="G1390" s="33">
        <v>30</v>
      </c>
      <c r="H1390" s="33">
        <v>47</v>
      </c>
      <c r="I1390" s="33">
        <v>47</v>
      </c>
      <c r="J1390" s="33">
        <v>17</v>
      </c>
      <c r="K1390" s="33">
        <v>0</v>
      </c>
      <c r="L1390" s="33">
        <v>17</v>
      </c>
    </row>
    <row r="1391" spans="1:12">
      <c r="A1391" s="25" t="s">
        <v>4184</v>
      </c>
      <c r="B1391" s="25" t="s">
        <v>4185</v>
      </c>
      <c r="C1391" s="25" t="s">
        <v>1146</v>
      </c>
      <c r="D1391" s="33">
        <v>122038</v>
      </c>
      <c r="E1391" s="33">
        <v>111168</v>
      </c>
      <c r="F1391" s="25" t="s">
        <v>545</v>
      </c>
      <c r="G1391" s="33">
        <v>1</v>
      </c>
      <c r="H1391" s="33">
        <v>1</v>
      </c>
      <c r="I1391" s="33">
        <v>5</v>
      </c>
      <c r="J1391" s="33">
        <v>4</v>
      </c>
      <c r="K1391" s="33">
        <v>0</v>
      </c>
      <c r="L1391" s="33">
        <v>4</v>
      </c>
    </row>
    <row r="1392" spans="1:12">
      <c r="A1392" s="25" t="s">
        <v>4186</v>
      </c>
      <c r="B1392" s="25" t="s">
        <v>4187</v>
      </c>
      <c r="C1392" s="25" t="s">
        <v>1146</v>
      </c>
      <c r="D1392" s="33">
        <v>122020</v>
      </c>
      <c r="E1392" s="33">
        <v>113658</v>
      </c>
      <c r="F1392" s="25" t="s">
        <v>212</v>
      </c>
      <c r="G1392" s="33">
        <v>1</v>
      </c>
      <c r="H1392" s="33">
        <v>1</v>
      </c>
      <c r="I1392" s="33">
        <v>2</v>
      </c>
      <c r="J1392" s="33">
        <v>1</v>
      </c>
      <c r="K1392" s="33">
        <v>0</v>
      </c>
      <c r="L1392" s="33">
        <v>1</v>
      </c>
    </row>
    <row r="1393" spans="1:12">
      <c r="A1393" s="25" t="s">
        <v>4188</v>
      </c>
      <c r="B1393" s="25" t="s">
        <v>4189</v>
      </c>
      <c r="C1393" s="25" t="s">
        <v>1146</v>
      </c>
      <c r="D1393" s="33">
        <v>121986</v>
      </c>
      <c r="E1393" s="33">
        <v>113654</v>
      </c>
      <c r="F1393" s="25" t="s">
        <v>46</v>
      </c>
      <c r="G1393" s="33">
        <v>12</v>
      </c>
      <c r="H1393" s="33">
        <v>24</v>
      </c>
      <c r="I1393" s="33">
        <v>24</v>
      </c>
      <c r="J1393" s="33">
        <v>12</v>
      </c>
      <c r="K1393" s="33">
        <v>0</v>
      </c>
      <c r="L1393" s="33">
        <v>12</v>
      </c>
    </row>
    <row r="1394" spans="1:12">
      <c r="A1394" s="25" t="s">
        <v>4190</v>
      </c>
      <c r="B1394" s="25" t="s">
        <v>4191</v>
      </c>
      <c r="C1394" s="25" t="s">
        <v>1146</v>
      </c>
      <c r="D1394" s="33">
        <v>121935</v>
      </c>
      <c r="E1394" s="33">
        <v>113103</v>
      </c>
      <c r="F1394" s="25" t="s">
        <v>46</v>
      </c>
      <c r="G1394" s="33">
        <v>60</v>
      </c>
      <c r="H1394" s="33">
        <v>84</v>
      </c>
      <c r="I1394" s="33">
        <v>84</v>
      </c>
      <c r="J1394" s="33">
        <v>24</v>
      </c>
      <c r="K1394" s="33">
        <v>0</v>
      </c>
      <c r="L1394" s="33">
        <v>24</v>
      </c>
    </row>
    <row r="1395" spans="1:12">
      <c r="A1395" s="25" t="s">
        <v>4192</v>
      </c>
      <c r="B1395" s="25" t="s">
        <v>4193</v>
      </c>
      <c r="C1395" s="25" t="s">
        <v>1146</v>
      </c>
      <c r="D1395" s="33">
        <v>121922</v>
      </c>
      <c r="E1395" s="33">
        <v>108916</v>
      </c>
      <c r="F1395" s="25" t="s">
        <v>182</v>
      </c>
      <c r="G1395" s="33">
        <v>24</v>
      </c>
      <c r="H1395" s="33">
        <v>24</v>
      </c>
      <c r="I1395" s="33">
        <v>35</v>
      </c>
      <c r="J1395" s="33">
        <v>11</v>
      </c>
      <c r="K1395" s="33">
        <v>0</v>
      </c>
      <c r="L1395" s="33">
        <v>11</v>
      </c>
    </row>
    <row r="1396" spans="1:12">
      <c r="A1396" s="25" t="s">
        <v>4194</v>
      </c>
      <c r="B1396" s="25" t="s">
        <v>4195</v>
      </c>
      <c r="C1396" s="25" t="s">
        <v>1271</v>
      </c>
      <c r="D1396" s="25" t="s">
        <v>4196</v>
      </c>
      <c r="E1396" s="25" t="s">
        <v>3887</v>
      </c>
      <c r="F1396" s="25" t="s">
        <v>1080</v>
      </c>
      <c r="G1396" s="33">
        <v>2160</v>
      </c>
      <c r="H1396" s="33">
        <v>2160</v>
      </c>
      <c r="I1396" s="33">
        <v>2269</v>
      </c>
      <c r="J1396" s="33">
        <v>109</v>
      </c>
      <c r="K1396" s="33">
        <v>0</v>
      </c>
      <c r="L1396" s="33">
        <v>109</v>
      </c>
    </row>
    <row r="1397" spans="1:12">
      <c r="A1397" s="25" t="s">
        <v>4197</v>
      </c>
      <c r="B1397" s="25" t="s">
        <v>4198</v>
      </c>
      <c r="C1397" s="25" t="s">
        <v>1146</v>
      </c>
      <c r="D1397" s="33">
        <v>121870</v>
      </c>
      <c r="E1397" s="33">
        <v>113475</v>
      </c>
      <c r="F1397" s="25" t="s">
        <v>558</v>
      </c>
      <c r="G1397" s="33">
        <v>432</v>
      </c>
      <c r="H1397" s="33">
        <v>432</v>
      </c>
      <c r="I1397" s="33">
        <v>464</v>
      </c>
      <c r="J1397" s="33">
        <v>32</v>
      </c>
      <c r="K1397" s="33">
        <v>0</v>
      </c>
      <c r="L1397" s="33">
        <v>32</v>
      </c>
    </row>
    <row r="1398" spans="1:12">
      <c r="A1398" s="25" t="s">
        <v>4199</v>
      </c>
      <c r="B1398" s="25" t="s">
        <v>4200</v>
      </c>
      <c r="C1398" s="25" t="s">
        <v>1146</v>
      </c>
      <c r="D1398" s="33">
        <v>121796</v>
      </c>
      <c r="E1398" s="33">
        <v>109268</v>
      </c>
      <c r="F1398" s="25" t="s">
        <v>509</v>
      </c>
      <c r="G1398" s="33">
        <v>6</v>
      </c>
      <c r="H1398" s="33">
        <v>29</v>
      </c>
      <c r="I1398" s="33">
        <v>29</v>
      </c>
      <c r="J1398" s="33">
        <v>23</v>
      </c>
      <c r="K1398" s="33">
        <v>0</v>
      </c>
      <c r="L1398" s="33">
        <v>23</v>
      </c>
    </row>
    <row r="1399" spans="1:12">
      <c r="A1399" s="25" t="s">
        <v>4201</v>
      </c>
      <c r="B1399" s="25" t="s">
        <v>4202</v>
      </c>
      <c r="C1399" s="25" t="s">
        <v>1271</v>
      </c>
      <c r="D1399" s="25" t="s">
        <v>4203</v>
      </c>
      <c r="E1399" s="25" t="s">
        <v>4204</v>
      </c>
      <c r="F1399" s="25" t="s">
        <v>1086</v>
      </c>
      <c r="G1399" s="33">
        <v>21</v>
      </c>
      <c r="H1399" s="33">
        <v>21</v>
      </c>
      <c r="I1399" s="33">
        <v>29</v>
      </c>
      <c r="J1399" s="33">
        <v>8</v>
      </c>
      <c r="K1399" s="33">
        <v>0</v>
      </c>
      <c r="L1399" s="33">
        <v>8</v>
      </c>
    </row>
    <row r="1400" spans="1:12">
      <c r="A1400" s="25" t="s">
        <v>4205</v>
      </c>
      <c r="B1400" s="25" t="s">
        <v>4206</v>
      </c>
      <c r="C1400" s="25" t="s">
        <v>1146</v>
      </c>
      <c r="D1400" s="33">
        <v>121728</v>
      </c>
      <c r="E1400" s="33">
        <v>112473</v>
      </c>
      <c r="F1400" s="25" t="s">
        <v>557</v>
      </c>
      <c r="G1400" s="33">
        <v>76</v>
      </c>
      <c r="H1400" s="33">
        <v>76</v>
      </c>
      <c r="I1400" s="33">
        <v>80</v>
      </c>
      <c r="J1400" s="33">
        <v>4</v>
      </c>
      <c r="K1400" s="33">
        <v>0</v>
      </c>
      <c r="L1400" s="33">
        <v>4</v>
      </c>
    </row>
    <row r="1401" spans="1:12">
      <c r="A1401" s="25" t="s">
        <v>4207</v>
      </c>
      <c r="B1401" s="25" t="s">
        <v>4208</v>
      </c>
      <c r="C1401" s="25" t="s">
        <v>1146</v>
      </c>
      <c r="D1401" s="33">
        <v>121704</v>
      </c>
      <c r="E1401" s="33">
        <v>113803</v>
      </c>
      <c r="F1401" s="25" t="s">
        <v>182</v>
      </c>
      <c r="G1401" s="33">
        <v>12</v>
      </c>
      <c r="H1401" s="33">
        <v>12</v>
      </c>
      <c r="I1401" s="33">
        <v>24</v>
      </c>
      <c r="J1401" s="33">
        <v>12</v>
      </c>
      <c r="K1401" s="33">
        <v>0</v>
      </c>
      <c r="L1401" s="33">
        <v>12</v>
      </c>
    </row>
    <row r="1402" spans="1:12">
      <c r="A1402" s="25" t="s">
        <v>4209</v>
      </c>
      <c r="B1402" s="25" t="s">
        <v>4210</v>
      </c>
      <c r="C1402" s="25" t="s">
        <v>1146</v>
      </c>
      <c r="D1402" s="33">
        <v>121699</v>
      </c>
      <c r="E1402" s="33">
        <v>113803</v>
      </c>
      <c r="F1402" s="25" t="s">
        <v>182</v>
      </c>
      <c r="G1402" s="33">
        <v>48</v>
      </c>
      <c r="H1402" s="33">
        <v>48</v>
      </c>
      <c r="I1402" s="33">
        <v>54</v>
      </c>
      <c r="J1402" s="33">
        <v>6</v>
      </c>
      <c r="K1402" s="33">
        <v>0</v>
      </c>
      <c r="L1402" s="33">
        <v>12</v>
      </c>
    </row>
    <row r="1403" spans="1:12">
      <c r="A1403" s="25" t="s">
        <v>4211</v>
      </c>
      <c r="B1403" s="25" t="s">
        <v>4212</v>
      </c>
      <c r="C1403" s="25" t="s">
        <v>1146</v>
      </c>
      <c r="D1403" s="33">
        <v>121695</v>
      </c>
      <c r="E1403" s="33">
        <v>113803</v>
      </c>
      <c r="F1403" s="25" t="s">
        <v>182</v>
      </c>
      <c r="G1403" s="33">
        <v>12</v>
      </c>
      <c r="H1403" s="33">
        <v>12</v>
      </c>
      <c r="I1403" s="33">
        <v>24</v>
      </c>
      <c r="J1403" s="33">
        <v>12</v>
      </c>
      <c r="K1403" s="33">
        <v>0</v>
      </c>
      <c r="L1403" s="33">
        <v>12</v>
      </c>
    </row>
    <row r="1404" spans="1:12">
      <c r="A1404" s="25" t="s">
        <v>4213</v>
      </c>
      <c r="B1404" s="25" t="s">
        <v>4214</v>
      </c>
      <c r="C1404" s="25" t="s">
        <v>1146</v>
      </c>
      <c r="D1404" s="33">
        <v>121687</v>
      </c>
      <c r="E1404" s="33">
        <v>109966</v>
      </c>
      <c r="F1404" s="25" t="s">
        <v>181</v>
      </c>
      <c r="G1404" s="33">
        <v>25</v>
      </c>
      <c r="H1404" s="33">
        <v>24</v>
      </c>
      <c r="I1404" s="33">
        <v>50</v>
      </c>
      <c r="J1404" s="33">
        <v>25</v>
      </c>
      <c r="K1404" s="33">
        <v>0</v>
      </c>
      <c r="L1404" s="33">
        <v>20</v>
      </c>
    </row>
    <row r="1405" spans="1:12">
      <c r="A1405" s="25" t="s">
        <v>4215</v>
      </c>
      <c r="B1405" s="25" t="s">
        <v>4216</v>
      </c>
      <c r="C1405" s="25" t="s">
        <v>1146</v>
      </c>
      <c r="D1405" s="33">
        <v>121685</v>
      </c>
      <c r="E1405" s="33">
        <v>113803</v>
      </c>
      <c r="F1405" s="25" t="s">
        <v>182</v>
      </c>
      <c r="G1405" s="33">
        <v>36</v>
      </c>
      <c r="H1405" s="33">
        <v>36</v>
      </c>
      <c r="I1405" s="33">
        <v>72</v>
      </c>
      <c r="J1405" s="33">
        <v>36</v>
      </c>
      <c r="K1405" s="33">
        <v>0</v>
      </c>
      <c r="L1405" s="33">
        <v>36</v>
      </c>
    </row>
    <row r="1406" spans="1:12">
      <c r="A1406" s="25" t="s">
        <v>4217</v>
      </c>
      <c r="B1406" s="25" t="s">
        <v>4218</v>
      </c>
      <c r="C1406" s="25" t="s">
        <v>1146</v>
      </c>
      <c r="D1406" s="33">
        <v>121668</v>
      </c>
      <c r="E1406" s="33">
        <v>113420</v>
      </c>
      <c r="F1406" s="25" t="s">
        <v>45</v>
      </c>
      <c r="G1406" s="33">
        <v>784</v>
      </c>
      <c r="H1406" s="33">
        <v>784</v>
      </c>
      <c r="I1406" s="33">
        <v>910</v>
      </c>
      <c r="J1406" s="33">
        <v>126</v>
      </c>
      <c r="K1406" s="33">
        <v>0</v>
      </c>
      <c r="L1406" s="33">
        <v>126</v>
      </c>
    </row>
    <row r="1407" spans="1:12">
      <c r="A1407" s="25" t="s">
        <v>4219</v>
      </c>
      <c r="B1407" s="25" t="s">
        <v>4220</v>
      </c>
      <c r="C1407" s="25" t="s">
        <v>1146</v>
      </c>
      <c r="D1407" s="33">
        <v>121665</v>
      </c>
      <c r="E1407" s="33">
        <v>113541</v>
      </c>
      <c r="F1407" s="25" t="s">
        <v>535</v>
      </c>
      <c r="G1407" s="33">
        <v>72</v>
      </c>
      <c r="H1407" s="33">
        <v>72</v>
      </c>
      <c r="I1407" s="33">
        <v>84</v>
      </c>
      <c r="J1407" s="33">
        <v>12</v>
      </c>
      <c r="K1407" s="33">
        <v>0</v>
      </c>
      <c r="L1407" s="33">
        <v>12</v>
      </c>
    </row>
    <row r="1408" spans="1:12">
      <c r="A1408" s="25" t="s">
        <v>4221</v>
      </c>
      <c r="B1408" s="25" t="s">
        <v>4222</v>
      </c>
      <c r="C1408" s="25" t="s">
        <v>1146</v>
      </c>
      <c r="D1408" s="33">
        <v>121664</v>
      </c>
      <c r="E1408" s="33">
        <v>109963</v>
      </c>
      <c r="F1408" s="25" t="s">
        <v>232</v>
      </c>
      <c r="G1408" s="33">
        <v>3</v>
      </c>
      <c r="H1408" s="33">
        <v>3</v>
      </c>
      <c r="I1408" s="33">
        <v>6</v>
      </c>
      <c r="J1408" s="33">
        <v>3</v>
      </c>
      <c r="K1408" s="33">
        <v>0</v>
      </c>
      <c r="L1408" s="33">
        <v>3</v>
      </c>
    </row>
    <row r="1409" spans="1:12">
      <c r="A1409" s="25" t="s">
        <v>4223</v>
      </c>
      <c r="B1409" s="25" t="s">
        <v>4224</v>
      </c>
      <c r="C1409" s="25" t="s">
        <v>1271</v>
      </c>
      <c r="D1409" s="25" t="s">
        <v>4225</v>
      </c>
      <c r="E1409" s="25" t="s">
        <v>4226</v>
      </c>
      <c r="F1409" s="25" t="s">
        <v>1089</v>
      </c>
      <c r="G1409" s="33">
        <v>8</v>
      </c>
      <c r="H1409" s="33">
        <v>8</v>
      </c>
      <c r="I1409" s="33">
        <v>12</v>
      </c>
      <c r="J1409" s="33">
        <v>4</v>
      </c>
      <c r="K1409" s="33">
        <v>0</v>
      </c>
      <c r="L1409" s="33">
        <v>4</v>
      </c>
    </row>
    <row r="1410" spans="1:12">
      <c r="A1410" s="25" t="s">
        <v>4227</v>
      </c>
      <c r="B1410" s="25" t="s">
        <v>4228</v>
      </c>
      <c r="C1410" s="25" t="s">
        <v>1271</v>
      </c>
      <c r="D1410" s="25" t="s">
        <v>4229</v>
      </c>
      <c r="E1410" s="25" t="s">
        <v>4230</v>
      </c>
      <c r="F1410" s="25" t="s">
        <v>1071</v>
      </c>
      <c r="G1410" s="33">
        <v>528</v>
      </c>
      <c r="H1410" s="33">
        <v>540</v>
      </c>
      <c r="I1410" s="33">
        <v>552</v>
      </c>
      <c r="J1410" s="33">
        <v>24</v>
      </c>
      <c r="K1410" s="33">
        <v>12</v>
      </c>
      <c r="L1410" s="33">
        <v>24</v>
      </c>
    </row>
    <row r="1411" spans="1:12">
      <c r="A1411" s="25" t="s">
        <v>4231</v>
      </c>
      <c r="B1411" s="25" t="s">
        <v>4232</v>
      </c>
      <c r="C1411" s="25" t="s">
        <v>1146</v>
      </c>
      <c r="D1411" s="33">
        <v>121653</v>
      </c>
      <c r="E1411" s="33">
        <v>109963</v>
      </c>
      <c r="F1411" s="25" t="s">
        <v>232</v>
      </c>
      <c r="G1411" s="33">
        <v>1</v>
      </c>
      <c r="H1411" s="33">
        <v>1</v>
      </c>
      <c r="I1411" s="33">
        <v>2</v>
      </c>
      <c r="J1411" s="33">
        <v>1</v>
      </c>
      <c r="K1411" s="33">
        <v>0</v>
      </c>
      <c r="L1411" s="33">
        <v>1</v>
      </c>
    </row>
    <row r="1412" spans="1:12">
      <c r="A1412" s="25" t="s">
        <v>4233</v>
      </c>
      <c r="B1412" s="25" t="s">
        <v>4234</v>
      </c>
      <c r="C1412" s="25" t="s">
        <v>1146</v>
      </c>
      <c r="D1412" s="33">
        <v>121650</v>
      </c>
      <c r="E1412" s="33">
        <v>109963</v>
      </c>
      <c r="F1412" s="25" t="s">
        <v>232</v>
      </c>
      <c r="G1412" s="33">
        <v>1</v>
      </c>
      <c r="H1412" s="33">
        <v>1</v>
      </c>
      <c r="I1412" s="33">
        <v>2</v>
      </c>
      <c r="J1412" s="33">
        <v>1</v>
      </c>
      <c r="K1412" s="33">
        <v>0</v>
      </c>
      <c r="L1412" s="33">
        <v>1</v>
      </c>
    </row>
    <row r="1413" spans="1:12">
      <c r="A1413" s="25" t="s">
        <v>4235</v>
      </c>
      <c r="B1413" s="25" t="s">
        <v>4236</v>
      </c>
      <c r="C1413" s="25" t="s">
        <v>1271</v>
      </c>
      <c r="D1413" s="25" t="s">
        <v>4237</v>
      </c>
      <c r="E1413" s="25" t="s">
        <v>4238</v>
      </c>
      <c r="F1413" s="25" t="s">
        <v>1071</v>
      </c>
      <c r="G1413" s="33">
        <v>1500</v>
      </c>
      <c r="H1413" s="33">
        <v>1524</v>
      </c>
      <c r="I1413" s="33">
        <v>1524</v>
      </c>
      <c r="J1413" s="33">
        <v>24</v>
      </c>
      <c r="K1413" s="33">
        <v>0</v>
      </c>
      <c r="L1413" s="33">
        <v>24</v>
      </c>
    </row>
    <row r="1414" spans="1:12">
      <c r="A1414" s="25" t="s">
        <v>4239</v>
      </c>
      <c r="B1414" s="25" t="s">
        <v>4240</v>
      </c>
      <c r="C1414" s="25" t="s">
        <v>1768</v>
      </c>
      <c r="D1414" s="25" t="s">
        <v>4241</v>
      </c>
      <c r="E1414" s="25" t="s">
        <v>4242</v>
      </c>
      <c r="F1414" s="25" t="s">
        <v>1103</v>
      </c>
      <c r="G1414" s="33">
        <v>7644</v>
      </c>
      <c r="H1414" s="33">
        <v>7668</v>
      </c>
      <c r="I1414" s="33">
        <v>7691</v>
      </c>
      <c r="J1414" s="33">
        <v>47</v>
      </c>
      <c r="K1414" s="33">
        <v>4</v>
      </c>
      <c r="L1414" s="33">
        <v>47</v>
      </c>
    </row>
    <row r="1415" spans="1:12">
      <c r="A1415" s="25" t="s">
        <v>4243</v>
      </c>
      <c r="B1415" s="25" t="s">
        <v>4244</v>
      </c>
      <c r="C1415" s="25" t="s">
        <v>1146</v>
      </c>
      <c r="D1415" s="33">
        <v>121640</v>
      </c>
      <c r="E1415" s="33">
        <v>113556</v>
      </c>
      <c r="F1415" s="25" t="s">
        <v>38</v>
      </c>
      <c r="G1415" s="33">
        <v>564</v>
      </c>
      <c r="H1415" s="33">
        <v>576</v>
      </c>
      <c r="I1415" s="33">
        <v>576</v>
      </c>
      <c r="J1415" s="33">
        <v>12</v>
      </c>
      <c r="K1415" s="33">
        <v>0</v>
      </c>
      <c r="L1415" s="33">
        <v>12</v>
      </c>
    </row>
    <row r="1416" spans="1:12">
      <c r="A1416" s="25" t="s">
        <v>4245</v>
      </c>
      <c r="B1416" s="25" t="s">
        <v>4246</v>
      </c>
      <c r="C1416" s="25" t="s">
        <v>1146</v>
      </c>
      <c r="D1416" s="33">
        <v>121624</v>
      </c>
      <c r="E1416" s="33">
        <v>111513</v>
      </c>
      <c r="F1416" s="25" t="s">
        <v>531</v>
      </c>
      <c r="G1416" s="33">
        <v>10</v>
      </c>
      <c r="H1416" s="33">
        <v>10</v>
      </c>
      <c r="I1416" s="33">
        <v>38</v>
      </c>
      <c r="J1416" s="33">
        <v>28</v>
      </c>
      <c r="K1416" s="33">
        <v>0</v>
      </c>
      <c r="L1416" s="33">
        <v>28</v>
      </c>
    </row>
    <row r="1417" spans="1:12">
      <c r="A1417" s="25" t="s">
        <v>4247</v>
      </c>
      <c r="B1417" s="25" t="s">
        <v>4248</v>
      </c>
      <c r="C1417" s="25" t="s">
        <v>1271</v>
      </c>
      <c r="D1417" s="25" t="s">
        <v>4249</v>
      </c>
      <c r="E1417" s="25" t="s">
        <v>4250</v>
      </c>
      <c r="F1417" s="25" t="s">
        <v>1068</v>
      </c>
      <c r="G1417" s="33">
        <v>69</v>
      </c>
      <c r="H1417" s="33">
        <v>69</v>
      </c>
      <c r="I1417" s="33">
        <v>82</v>
      </c>
      <c r="J1417" s="33">
        <v>13</v>
      </c>
      <c r="K1417" s="33">
        <v>0</v>
      </c>
      <c r="L1417" s="33">
        <v>13</v>
      </c>
    </row>
    <row r="1418" spans="1:12">
      <c r="A1418" s="25" t="s">
        <v>4251</v>
      </c>
      <c r="B1418" s="25" t="s">
        <v>4252</v>
      </c>
      <c r="C1418" s="25" t="s">
        <v>1768</v>
      </c>
      <c r="D1418" s="25" t="s">
        <v>4253</v>
      </c>
      <c r="E1418" s="25" t="s">
        <v>4254</v>
      </c>
      <c r="F1418" s="25" t="s">
        <v>1081</v>
      </c>
      <c r="G1418" s="33">
        <v>125</v>
      </c>
      <c r="H1418" s="33">
        <v>125</v>
      </c>
      <c r="I1418" s="33">
        <v>284</v>
      </c>
      <c r="J1418" s="33">
        <v>159</v>
      </c>
      <c r="K1418" s="33">
        <v>2</v>
      </c>
      <c r="L1418" s="33">
        <v>157</v>
      </c>
    </row>
    <row r="1419" spans="1:12">
      <c r="A1419" s="25" t="s">
        <v>4255</v>
      </c>
      <c r="B1419" s="25" t="s">
        <v>4256</v>
      </c>
      <c r="C1419" s="25" t="s">
        <v>1271</v>
      </c>
      <c r="D1419" s="25" t="s">
        <v>4257</v>
      </c>
      <c r="E1419" s="25" t="s">
        <v>4258</v>
      </c>
      <c r="F1419" s="25" t="s">
        <v>1056</v>
      </c>
      <c r="G1419" s="33">
        <v>156</v>
      </c>
      <c r="H1419" s="33">
        <v>168</v>
      </c>
      <c r="I1419" s="33">
        <v>192</v>
      </c>
      <c r="J1419" s="33">
        <v>36</v>
      </c>
      <c r="K1419" s="33">
        <v>0</v>
      </c>
      <c r="L1419" s="33">
        <v>36</v>
      </c>
    </row>
    <row r="1420" spans="1:12">
      <c r="A1420" s="25" t="s">
        <v>4259</v>
      </c>
      <c r="B1420" s="25" t="s">
        <v>4260</v>
      </c>
      <c r="C1420" s="25" t="s">
        <v>1146</v>
      </c>
      <c r="D1420" s="33">
        <v>121590</v>
      </c>
      <c r="E1420" s="33">
        <v>113663</v>
      </c>
      <c r="F1420" s="25" t="s">
        <v>46</v>
      </c>
      <c r="G1420" s="33">
        <v>12</v>
      </c>
      <c r="H1420" s="33">
        <v>18</v>
      </c>
      <c r="I1420" s="33">
        <v>18</v>
      </c>
      <c r="J1420" s="33">
        <v>6</v>
      </c>
      <c r="K1420" s="33">
        <v>0</v>
      </c>
      <c r="L1420" s="33">
        <v>6</v>
      </c>
    </row>
    <row r="1421" spans="1:12">
      <c r="A1421" s="25" t="s">
        <v>4261</v>
      </c>
      <c r="B1421" s="25" t="s">
        <v>4262</v>
      </c>
      <c r="C1421" s="25" t="s">
        <v>1146</v>
      </c>
      <c r="D1421" s="33">
        <v>121537</v>
      </c>
      <c r="E1421" s="33">
        <v>113601</v>
      </c>
      <c r="F1421" s="25" t="s">
        <v>102</v>
      </c>
      <c r="G1421" s="33">
        <v>12</v>
      </c>
      <c r="H1421" s="33">
        <v>172</v>
      </c>
      <c r="I1421" s="33">
        <v>172</v>
      </c>
      <c r="J1421" s="33">
        <v>160</v>
      </c>
      <c r="K1421" s="33">
        <v>0</v>
      </c>
      <c r="L1421" s="33">
        <v>160</v>
      </c>
    </row>
    <row r="1422" spans="1:12">
      <c r="A1422" s="25" t="s">
        <v>4263</v>
      </c>
      <c r="B1422" s="25" t="s">
        <v>4264</v>
      </c>
      <c r="C1422" s="25" t="s">
        <v>1146</v>
      </c>
      <c r="D1422" s="33">
        <v>121524</v>
      </c>
      <c r="E1422" s="33">
        <v>113344</v>
      </c>
      <c r="F1422" s="25" t="s">
        <v>531</v>
      </c>
      <c r="G1422" s="33">
        <v>42</v>
      </c>
      <c r="H1422" s="33">
        <v>42</v>
      </c>
      <c r="I1422" s="33">
        <v>48</v>
      </c>
      <c r="J1422" s="33">
        <v>6</v>
      </c>
      <c r="K1422" s="33">
        <v>0</v>
      </c>
      <c r="L1422" s="33">
        <v>6</v>
      </c>
    </row>
    <row r="1423" spans="1:12">
      <c r="A1423" s="25" t="s">
        <v>4265</v>
      </c>
      <c r="B1423" s="25" t="s">
        <v>4266</v>
      </c>
      <c r="C1423" s="25" t="s">
        <v>1146</v>
      </c>
      <c r="D1423" s="33">
        <v>121523</v>
      </c>
      <c r="E1423" s="33">
        <v>112670</v>
      </c>
      <c r="F1423" s="25" t="s">
        <v>198</v>
      </c>
      <c r="G1423" s="33">
        <v>1</v>
      </c>
      <c r="H1423" s="33">
        <v>1</v>
      </c>
      <c r="I1423" s="33">
        <v>2</v>
      </c>
      <c r="J1423" s="33">
        <v>1</v>
      </c>
      <c r="K1423" s="33">
        <v>0</v>
      </c>
      <c r="L1423" s="33">
        <v>1</v>
      </c>
    </row>
    <row r="1424" spans="1:12">
      <c r="A1424" s="25" t="s">
        <v>4267</v>
      </c>
      <c r="B1424" s="25" t="s">
        <v>4268</v>
      </c>
      <c r="C1424" s="25" t="s">
        <v>1146</v>
      </c>
      <c r="D1424" s="33">
        <v>121519</v>
      </c>
      <c r="E1424" s="33">
        <v>113344</v>
      </c>
      <c r="F1424" s="25" t="s">
        <v>531</v>
      </c>
      <c r="G1424" s="33">
        <v>3</v>
      </c>
      <c r="H1424" s="33">
        <v>3</v>
      </c>
      <c r="I1424" s="33">
        <v>4</v>
      </c>
      <c r="J1424" s="33">
        <v>1</v>
      </c>
      <c r="K1424" s="33">
        <v>0</v>
      </c>
      <c r="L1424" s="33">
        <v>1</v>
      </c>
    </row>
    <row r="1425" spans="1:12">
      <c r="A1425" s="25" t="s">
        <v>4269</v>
      </c>
      <c r="B1425" s="25" t="s">
        <v>4270</v>
      </c>
      <c r="C1425" s="25" t="s">
        <v>1146</v>
      </c>
      <c r="D1425" s="33">
        <v>121485</v>
      </c>
      <c r="E1425" s="33">
        <v>110244</v>
      </c>
      <c r="F1425" s="25" t="s">
        <v>531</v>
      </c>
      <c r="G1425" s="33">
        <v>2</v>
      </c>
      <c r="H1425" s="33">
        <v>2</v>
      </c>
      <c r="I1425" s="33">
        <v>4</v>
      </c>
      <c r="J1425" s="33">
        <v>2</v>
      </c>
      <c r="K1425" s="33">
        <v>0</v>
      </c>
      <c r="L1425" s="33">
        <v>2</v>
      </c>
    </row>
    <row r="1426" spans="1:12">
      <c r="A1426" s="25" t="s">
        <v>4271</v>
      </c>
      <c r="B1426" s="25" t="s">
        <v>4272</v>
      </c>
      <c r="C1426" s="25" t="s">
        <v>1146</v>
      </c>
      <c r="D1426" s="33">
        <v>121483</v>
      </c>
      <c r="E1426" s="33">
        <v>106197</v>
      </c>
      <c r="F1426" s="25" t="s">
        <v>531</v>
      </c>
      <c r="G1426" s="33">
        <v>1</v>
      </c>
      <c r="H1426" s="33">
        <v>1</v>
      </c>
      <c r="I1426" s="33">
        <v>3</v>
      </c>
      <c r="J1426" s="33">
        <v>2</v>
      </c>
      <c r="K1426" s="33">
        <v>0</v>
      </c>
      <c r="L1426" s="33">
        <v>2</v>
      </c>
    </row>
    <row r="1427" spans="1:12">
      <c r="A1427" s="25" t="s">
        <v>4273</v>
      </c>
      <c r="B1427" s="25" t="s">
        <v>4274</v>
      </c>
      <c r="C1427" s="25" t="s">
        <v>1146</v>
      </c>
      <c r="D1427" s="33">
        <v>121482</v>
      </c>
      <c r="E1427" s="33">
        <v>106197</v>
      </c>
      <c r="F1427" s="25" t="s">
        <v>531</v>
      </c>
      <c r="G1427" s="33">
        <v>1</v>
      </c>
      <c r="H1427" s="33">
        <v>1</v>
      </c>
      <c r="I1427" s="33">
        <v>3</v>
      </c>
      <c r="J1427" s="33">
        <v>2</v>
      </c>
      <c r="K1427" s="33">
        <v>0</v>
      </c>
      <c r="L1427" s="33">
        <v>2</v>
      </c>
    </row>
    <row r="1428" spans="1:12">
      <c r="A1428" s="25" t="s">
        <v>4275</v>
      </c>
      <c r="B1428" s="25" t="s">
        <v>4276</v>
      </c>
      <c r="C1428" s="25" t="s">
        <v>1146</v>
      </c>
      <c r="D1428" s="33">
        <v>121480</v>
      </c>
      <c r="E1428" s="33">
        <v>106197</v>
      </c>
      <c r="F1428" s="25" t="s">
        <v>531</v>
      </c>
      <c r="G1428" s="33">
        <v>1</v>
      </c>
      <c r="H1428" s="33">
        <v>1</v>
      </c>
      <c r="I1428" s="33">
        <v>2</v>
      </c>
      <c r="J1428" s="33">
        <v>1</v>
      </c>
      <c r="K1428" s="33">
        <v>0</v>
      </c>
      <c r="L1428" s="33">
        <v>1</v>
      </c>
    </row>
    <row r="1429" spans="1:12">
      <c r="A1429" s="25" t="s">
        <v>4277</v>
      </c>
      <c r="B1429" s="25" t="s">
        <v>4278</v>
      </c>
      <c r="C1429" s="25" t="s">
        <v>1146</v>
      </c>
      <c r="D1429" s="33">
        <v>121430</v>
      </c>
      <c r="E1429" s="33">
        <v>111722</v>
      </c>
      <c r="F1429" s="25" t="s">
        <v>545</v>
      </c>
      <c r="G1429" s="33">
        <v>3</v>
      </c>
      <c r="H1429" s="33">
        <v>4</v>
      </c>
      <c r="I1429" s="33">
        <v>4</v>
      </c>
      <c r="J1429" s="33">
        <v>1</v>
      </c>
      <c r="K1429" s="33">
        <v>0</v>
      </c>
      <c r="L1429" s="33">
        <v>1</v>
      </c>
    </row>
    <row r="1430" spans="1:12">
      <c r="A1430" s="25" t="s">
        <v>4279</v>
      </c>
      <c r="B1430" s="25" t="s">
        <v>4280</v>
      </c>
      <c r="C1430" s="25" t="s">
        <v>1271</v>
      </c>
      <c r="D1430" s="25" t="s">
        <v>4281</v>
      </c>
      <c r="E1430" s="25" t="s">
        <v>4282</v>
      </c>
      <c r="F1430" s="25" t="s">
        <v>1068</v>
      </c>
      <c r="G1430" s="33">
        <v>2</v>
      </c>
      <c r="H1430" s="33">
        <v>2</v>
      </c>
      <c r="I1430" s="33">
        <v>4</v>
      </c>
      <c r="J1430" s="33">
        <v>2</v>
      </c>
      <c r="K1430" s="33">
        <v>0</v>
      </c>
      <c r="L1430" s="33">
        <v>2</v>
      </c>
    </row>
    <row r="1431" spans="1:12">
      <c r="A1431" s="25" t="s">
        <v>4283</v>
      </c>
      <c r="B1431" s="25" t="s">
        <v>4284</v>
      </c>
      <c r="C1431" s="25" t="s">
        <v>1146</v>
      </c>
      <c r="D1431" s="33">
        <v>121419</v>
      </c>
      <c r="E1431" s="33">
        <v>106197</v>
      </c>
      <c r="F1431" s="25" t="s">
        <v>531</v>
      </c>
      <c r="G1431" s="33">
        <v>1</v>
      </c>
      <c r="H1431" s="33">
        <v>1</v>
      </c>
      <c r="I1431" s="33">
        <v>3</v>
      </c>
      <c r="J1431" s="33">
        <v>2</v>
      </c>
      <c r="K1431" s="33">
        <v>0</v>
      </c>
      <c r="L1431" s="33">
        <v>2</v>
      </c>
    </row>
    <row r="1432" spans="1:12">
      <c r="A1432" s="25" t="s">
        <v>4285</v>
      </c>
      <c r="B1432" s="25" t="s">
        <v>4286</v>
      </c>
      <c r="C1432" s="25" t="s">
        <v>1146</v>
      </c>
      <c r="D1432" s="33">
        <v>121392</v>
      </c>
      <c r="E1432" s="33">
        <v>112157</v>
      </c>
      <c r="F1432" s="25" t="s">
        <v>531</v>
      </c>
      <c r="G1432" s="33">
        <v>5</v>
      </c>
      <c r="H1432" s="33">
        <v>5</v>
      </c>
      <c r="I1432" s="33">
        <v>7</v>
      </c>
      <c r="J1432" s="33">
        <v>2</v>
      </c>
      <c r="K1432" s="33">
        <v>0</v>
      </c>
      <c r="L1432" s="33">
        <v>2</v>
      </c>
    </row>
    <row r="1433" spans="1:12">
      <c r="A1433" s="25" t="s">
        <v>4287</v>
      </c>
      <c r="B1433" s="25" t="s">
        <v>4288</v>
      </c>
      <c r="C1433" s="25" t="s">
        <v>1146</v>
      </c>
      <c r="D1433" s="33">
        <v>121366</v>
      </c>
      <c r="E1433" s="33">
        <v>113478</v>
      </c>
      <c r="F1433" s="25" t="s">
        <v>558</v>
      </c>
      <c r="G1433" s="33">
        <v>48</v>
      </c>
      <c r="H1433" s="33">
        <v>48</v>
      </c>
      <c r="I1433" s="33">
        <v>72</v>
      </c>
      <c r="J1433" s="33">
        <v>24</v>
      </c>
      <c r="K1433" s="33">
        <v>0</v>
      </c>
      <c r="L1433" s="33">
        <v>24</v>
      </c>
    </row>
    <row r="1434" spans="1:12">
      <c r="A1434" s="25" t="s">
        <v>4289</v>
      </c>
      <c r="B1434" s="25" t="s">
        <v>4290</v>
      </c>
      <c r="C1434" s="25" t="s">
        <v>1146</v>
      </c>
      <c r="D1434" s="33">
        <v>121255</v>
      </c>
      <c r="E1434" s="33">
        <v>113683</v>
      </c>
      <c r="F1434" s="25" t="s">
        <v>232</v>
      </c>
      <c r="G1434" s="33">
        <v>5</v>
      </c>
      <c r="H1434" s="33">
        <v>5</v>
      </c>
      <c r="I1434" s="33">
        <v>9</v>
      </c>
      <c r="J1434" s="33">
        <v>4</v>
      </c>
      <c r="K1434" s="33">
        <v>0</v>
      </c>
      <c r="L1434" s="33">
        <v>4</v>
      </c>
    </row>
    <row r="1435" spans="1:12">
      <c r="A1435" s="25" t="s">
        <v>4291</v>
      </c>
      <c r="B1435" s="25" t="s">
        <v>4292</v>
      </c>
      <c r="C1435" s="25" t="s">
        <v>1146</v>
      </c>
      <c r="D1435" s="33">
        <v>121242</v>
      </c>
      <c r="E1435" s="33">
        <v>112400</v>
      </c>
      <c r="F1435" s="25" t="s">
        <v>232</v>
      </c>
      <c r="G1435" s="33">
        <v>1</v>
      </c>
      <c r="H1435" s="33">
        <v>1</v>
      </c>
      <c r="I1435" s="33">
        <v>2</v>
      </c>
      <c r="J1435" s="33">
        <v>1</v>
      </c>
      <c r="K1435" s="33">
        <v>0</v>
      </c>
      <c r="L1435" s="33">
        <v>1</v>
      </c>
    </row>
    <row r="1436" spans="1:12">
      <c r="A1436" s="25" t="s">
        <v>4293</v>
      </c>
      <c r="B1436" s="25" t="s">
        <v>4294</v>
      </c>
      <c r="C1436" s="25" t="s">
        <v>1146</v>
      </c>
      <c r="D1436" s="33">
        <v>121188</v>
      </c>
      <c r="E1436" s="33">
        <v>113807</v>
      </c>
      <c r="F1436" s="25" t="s">
        <v>182</v>
      </c>
      <c r="G1436" s="33">
        <v>12</v>
      </c>
      <c r="H1436" s="33">
        <v>12</v>
      </c>
      <c r="I1436" s="33">
        <v>24</v>
      </c>
      <c r="J1436" s="33">
        <v>12</v>
      </c>
      <c r="K1436" s="33">
        <v>0</v>
      </c>
      <c r="L1436" s="33">
        <v>12</v>
      </c>
    </row>
    <row r="1437" spans="1:12">
      <c r="A1437" s="25" t="s">
        <v>4295</v>
      </c>
      <c r="B1437" s="25" t="s">
        <v>4296</v>
      </c>
      <c r="C1437" s="25" t="s">
        <v>1768</v>
      </c>
      <c r="D1437" s="25" t="s">
        <v>4297</v>
      </c>
      <c r="E1437" s="25" t="s">
        <v>4298</v>
      </c>
      <c r="F1437" s="25" t="s">
        <v>1117</v>
      </c>
      <c r="G1437" s="33">
        <v>48</v>
      </c>
      <c r="H1437" s="33">
        <v>48</v>
      </c>
      <c r="I1437" s="33">
        <v>71</v>
      </c>
      <c r="J1437" s="33">
        <v>23</v>
      </c>
      <c r="K1437" s="33">
        <v>0</v>
      </c>
      <c r="L1437" s="33">
        <v>23</v>
      </c>
    </row>
    <row r="1438" spans="1:12">
      <c r="A1438" s="25" t="s">
        <v>4299</v>
      </c>
      <c r="B1438" s="25" t="s">
        <v>4300</v>
      </c>
      <c r="C1438" s="25" t="s">
        <v>1146</v>
      </c>
      <c r="D1438" s="33">
        <v>121180</v>
      </c>
      <c r="E1438" s="33">
        <v>108918</v>
      </c>
      <c r="F1438" s="25" t="s">
        <v>182</v>
      </c>
      <c r="G1438" s="33">
        <v>24</v>
      </c>
      <c r="H1438" s="33">
        <v>24</v>
      </c>
      <c r="I1438" s="33">
        <v>42</v>
      </c>
      <c r="J1438" s="33">
        <v>18</v>
      </c>
      <c r="K1438" s="33">
        <v>10</v>
      </c>
      <c r="L1438" s="33">
        <v>18</v>
      </c>
    </row>
    <row r="1439" spans="1:12">
      <c r="A1439" s="25" t="s">
        <v>4301</v>
      </c>
      <c r="B1439" s="25" t="s">
        <v>4302</v>
      </c>
      <c r="C1439" s="25" t="s">
        <v>1146</v>
      </c>
      <c r="D1439" s="33">
        <v>121156</v>
      </c>
      <c r="E1439" s="33">
        <v>113245</v>
      </c>
      <c r="F1439" s="25" t="s">
        <v>558</v>
      </c>
      <c r="G1439" s="33">
        <v>30</v>
      </c>
      <c r="H1439" s="33">
        <v>42</v>
      </c>
      <c r="I1439" s="33">
        <v>42</v>
      </c>
      <c r="J1439" s="33">
        <v>12</v>
      </c>
      <c r="K1439" s="33">
        <v>0</v>
      </c>
      <c r="L1439" s="33">
        <v>12</v>
      </c>
    </row>
    <row r="1440" spans="1:12">
      <c r="A1440" s="25" t="s">
        <v>4303</v>
      </c>
      <c r="B1440" s="25" t="s">
        <v>4304</v>
      </c>
      <c r="C1440" s="25" t="s">
        <v>1146</v>
      </c>
      <c r="D1440" s="33">
        <v>121121</v>
      </c>
      <c r="E1440" s="33">
        <v>113362</v>
      </c>
      <c r="F1440" s="25" t="s">
        <v>539</v>
      </c>
      <c r="G1440" s="33">
        <v>20</v>
      </c>
      <c r="H1440" s="33">
        <v>40</v>
      </c>
      <c r="I1440" s="33">
        <v>40</v>
      </c>
      <c r="J1440" s="33">
        <v>20</v>
      </c>
      <c r="K1440" s="33">
        <v>0</v>
      </c>
      <c r="L1440" s="33">
        <v>20</v>
      </c>
    </row>
    <row r="1441" spans="1:12">
      <c r="A1441" s="25" t="s">
        <v>4305</v>
      </c>
      <c r="B1441" s="25" t="s">
        <v>4306</v>
      </c>
      <c r="C1441" s="25" t="s">
        <v>1146</v>
      </c>
      <c r="D1441" s="33">
        <v>121113</v>
      </c>
      <c r="E1441" s="33">
        <v>113464</v>
      </c>
      <c r="F1441" s="25" t="s">
        <v>545</v>
      </c>
      <c r="G1441" s="33">
        <v>1</v>
      </c>
      <c r="H1441" s="33">
        <v>4</v>
      </c>
      <c r="I1441" s="33">
        <v>4</v>
      </c>
      <c r="J1441" s="33">
        <v>3</v>
      </c>
      <c r="K1441" s="33">
        <v>0</v>
      </c>
      <c r="L1441" s="33">
        <v>3</v>
      </c>
    </row>
    <row r="1442" spans="1:12">
      <c r="A1442" s="25" t="s">
        <v>4307</v>
      </c>
      <c r="B1442" s="25" t="s">
        <v>4308</v>
      </c>
      <c r="C1442" s="25" t="s">
        <v>1146</v>
      </c>
      <c r="D1442" s="33">
        <v>121071</v>
      </c>
      <c r="E1442" s="33">
        <v>113599</v>
      </c>
      <c r="F1442" s="25" t="s">
        <v>529</v>
      </c>
      <c r="G1442" s="33">
        <v>4</v>
      </c>
      <c r="H1442" s="33">
        <v>4</v>
      </c>
      <c r="I1442" s="33">
        <v>4</v>
      </c>
      <c r="J1442" s="33">
        <v>4</v>
      </c>
      <c r="K1442" s="33">
        <v>0</v>
      </c>
      <c r="L1442" s="33">
        <v>4</v>
      </c>
    </row>
    <row r="1443" spans="1:12">
      <c r="A1443" s="25" t="s">
        <v>4309</v>
      </c>
      <c r="B1443" s="25" t="s">
        <v>4310</v>
      </c>
      <c r="C1443" s="25" t="s">
        <v>1146</v>
      </c>
      <c r="D1443" s="33">
        <v>121061</v>
      </c>
      <c r="E1443" s="33">
        <v>108916</v>
      </c>
      <c r="F1443" s="25" t="s">
        <v>182</v>
      </c>
      <c r="G1443" s="33">
        <v>60</v>
      </c>
      <c r="H1443" s="33">
        <v>60</v>
      </c>
      <c r="I1443" s="33">
        <v>72</v>
      </c>
      <c r="J1443" s="33">
        <v>12</v>
      </c>
      <c r="K1443" s="33">
        <v>0</v>
      </c>
      <c r="L1443" s="33">
        <v>12</v>
      </c>
    </row>
    <row r="1444" spans="1:12">
      <c r="A1444" s="25" t="s">
        <v>4311</v>
      </c>
      <c r="B1444" s="25" t="s">
        <v>4312</v>
      </c>
      <c r="C1444" s="25" t="s">
        <v>1146</v>
      </c>
      <c r="D1444" s="33">
        <v>120973</v>
      </c>
      <c r="E1444" s="33">
        <v>113807</v>
      </c>
      <c r="F1444" s="25" t="s">
        <v>182</v>
      </c>
      <c r="G1444" s="33">
        <v>12</v>
      </c>
      <c r="H1444" s="33">
        <v>12</v>
      </c>
      <c r="I1444" s="33">
        <v>16</v>
      </c>
      <c r="J1444" s="33">
        <v>4</v>
      </c>
      <c r="K1444" s="33">
        <v>0</v>
      </c>
      <c r="L1444" s="33">
        <v>4</v>
      </c>
    </row>
    <row r="1445" spans="1:12">
      <c r="A1445" s="25" t="s">
        <v>4313</v>
      </c>
      <c r="B1445" s="25" t="s">
        <v>4314</v>
      </c>
      <c r="C1445" s="25" t="s">
        <v>1146</v>
      </c>
      <c r="D1445" s="33">
        <v>120972</v>
      </c>
      <c r="E1445" s="33">
        <v>113239</v>
      </c>
      <c r="F1445" s="25" t="s">
        <v>557</v>
      </c>
      <c r="G1445" s="33">
        <v>3</v>
      </c>
      <c r="H1445" s="33">
        <v>3</v>
      </c>
      <c r="I1445" s="33">
        <v>74</v>
      </c>
      <c r="J1445" s="33">
        <v>71</v>
      </c>
      <c r="K1445" s="33">
        <v>0</v>
      </c>
      <c r="L1445" s="33">
        <v>71</v>
      </c>
    </row>
    <row r="1446" spans="1:12">
      <c r="A1446" s="25" t="s">
        <v>4315</v>
      </c>
      <c r="B1446" s="25" t="s">
        <v>4316</v>
      </c>
      <c r="C1446" s="25" t="s">
        <v>1146</v>
      </c>
      <c r="D1446" s="33">
        <v>120895</v>
      </c>
      <c r="E1446" s="33">
        <v>112610</v>
      </c>
      <c r="F1446" s="25" t="s">
        <v>531</v>
      </c>
      <c r="G1446" s="33">
        <v>53</v>
      </c>
      <c r="H1446" s="33">
        <v>53</v>
      </c>
      <c r="I1446" s="33">
        <v>106</v>
      </c>
      <c r="J1446" s="33">
        <v>53</v>
      </c>
      <c r="K1446" s="33">
        <v>0</v>
      </c>
      <c r="L1446" s="33">
        <v>53</v>
      </c>
    </row>
    <row r="1447" spans="1:12">
      <c r="A1447" s="25" t="s">
        <v>4317</v>
      </c>
      <c r="B1447" s="25" t="s">
        <v>4318</v>
      </c>
      <c r="C1447" s="25" t="s">
        <v>1271</v>
      </c>
      <c r="D1447" s="25" t="s">
        <v>4319</v>
      </c>
      <c r="E1447" s="25" t="s">
        <v>4320</v>
      </c>
      <c r="F1447" s="25" t="s">
        <v>1068</v>
      </c>
      <c r="G1447" s="33">
        <v>10</v>
      </c>
      <c r="H1447" s="33">
        <v>10</v>
      </c>
      <c r="I1447" s="33">
        <v>23</v>
      </c>
      <c r="J1447" s="33">
        <v>13</v>
      </c>
      <c r="K1447" s="33">
        <v>0</v>
      </c>
      <c r="L1447" s="33">
        <v>13</v>
      </c>
    </row>
    <row r="1448" spans="1:12">
      <c r="A1448" s="25" t="s">
        <v>4321</v>
      </c>
      <c r="B1448" s="25" t="s">
        <v>4322</v>
      </c>
      <c r="C1448" s="25" t="s">
        <v>1146</v>
      </c>
      <c r="D1448" s="33">
        <v>120789</v>
      </c>
      <c r="E1448" s="33">
        <v>112611</v>
      </c>
      <c r="F1448" s="25" t="s">
        <v>531</v>
      </c>
      <c r="G1448" s="33">
        <v>2</v>
      </c>
      <c r="H1448" s="33">
        <v>2</v>
      </c>
      <c r="I1448" s="33">
        <v>3</v>
      </c>
      <c r="J1448" s="33">
        <v>1</v>
      </c>
      <c r="K1448" s="33">
        <v>0</v>
      </c>
      <c r="L1448" s="33">
        <v>1</v>
      </c>
    </row>
    <row r="1449" spans="1:12">
      <c r="A1449" s="25" t="s">
        <v>4323</v>
      </c>
      <c r="B1449" s="25" t="s">
        <v>4324</v>
      </c>
      <c r="C1449" s="25" t="s">
        <v>1146</v>
      </c>
      <c r="D1449" s="33">
        <v>120787</v>
      </c>
      <c r="E1449" s="33">
        <v>112766</v>
      </c>
      <c r="F1449" s="25" t="s">
        <v>111</v>
      </c>
      <c r="G1449" s="33">
        <v>12</v>
      </c>
      <c r="H1449" s="33">
        <v>12</v>
      </c>
      <c r="I1449" s="33">
        <v>24</v>
      </c>
      <c r="J1449" s="33">
        <v>12</v>
      </c>
      <c r="K1449" s="33">
        <v>0</v>
      </c>
      <c r="L1449" s="33">
        <v>12</v>
      </c>
    </row>
    <row r="1450" spans="1:12">
      <c r="A1450" s="25" t="s">
        <v>4325</v>
      </c>
      <c r="B1450" s="25" t="s">
        <v>4326</v>
      </c>
      <c r="C1450" s="25" t="s">
        <v>1146</v>
      </c>
      <c r="D1450" s="33">
        <v>120766</v>
      </c>
      <c r="E1450" s="33">
        <v>113683</v>
      </c>
      <c r="F1450" s="25" t="s">
        <v>232</v>
      </c>
      <c r="G1450" s="33">
        <v>1</v>
      </c>
      <c r="H1450" s="33">
        <v>1</v>
      </c>
      <c r="I1450" s="33">
        <v>3</v>
      </c>
      <c r="J1450" s="33">
        <v>2</v>
      </c>
      <c r="K1450" s="33">
        <v>0</v>
      </c>
      <c r="L1450" s="33">
        <v>2</v>
      </c>
    </row>
    <row r="1451" spans="1:12">
      <c r="A1451" s="25" t="s">
        <v>4327</v>
      </c>
      <c r="B1451" s="25" t="s">
        <v>4328</v>
      </c>
      <c r="C1451" s="25" t="s">
        <v>1768</v>
      </c>
      <c r="D1451" s="25" t="s">
        <v>4329</v>
      </c>
      <c r="E1451" s="25" t="s">
        <v>4330</v>
      </c>
      <c r="F1451" s="25" t="s">
        <v>1089</v>
      </c>
      <c r="G1451" s="33">
        <v>4</v>
      </c>
      <c r="H1451" s="33">
        <v>4</v>
      </c>
      <c r="I1451" s="33">
        <v>18</v>
      </c>
      <c r="J1451" s="33">
        <v>14</v>
      </c>
      <c r="K1451" s="33">
        <v>0</v>
      </c>
      <c r="L1451" s="33">
        <v>14</v>
      </c>
    </row>
    <row r="1452" spans="1:12">
      <c r="A1452" s="25" t="s">
        <v>4331</v>
      </c>
      <c r="B1452" s="25" t="s">
        <v>4332</v>
      </c>
      <c r="C1452" s="25" t="s">
        <v>1271</v>
      </c>
      <c r="D1452" s="25" t="s">
        <v>4333</v>
      </c>
      <c r="E1452" s="25" t="s">
        <v>4334</v>
      </c>
      <c r="F1452" s="25" t="s">
        <v>1094</v>
      </c>
      <c r="G1452" s="33">
        <v>896</v>
      </c>
      <c r="H1452" s="33">
        <v>907</v>
      </c>
      <c r="I1452" s="33">
        <v>911</v>
      </c>
      <c r="J1452" s="33">
        <v>15</v>
      </c>
      <c r="K1452" s="33">
        <v>26</v>
      </c>
      <c r="L1452" s="33">
        <v>15</v>
      </c>
    </row>
    <row r="1453" spans="1:12">
      <c r="A1453" s="25" t="s">
        <v>4335</v>
      </c>
      <c r="B1453" s="25" t="s">
        <v>4336</v>
      </c>
      <c r="C1453" s="25" t="s">
        <v>4337</v>
      </c>
      <c r="D1453" s="25" t="s">
        <v>4338</v>
      </c>
      <c r="E1453" s="25" t="s">
        <v>4339</v>
      </c>
      <c r="F1453" s="25" t="s">
        <v>1097</v>
      </c>
      <c r="G1453" s="33">
        <v>17</v>
      </c>
      <c r="H1453" s="33">
        <v>17</v>
      </c>
      <c r="I1453" s="33">
        <v>74</v>
      </c>
      <c r="J1453" s="33">
        <v>57</v>
      </c>
      <c r="K1453" s="33">
        <v>0</v>
      </c>
      <c r="L1453" s="33">
        <v>47</v>
      </c>
    </row>
    <row r="1454" spans="1:12">
      <c r="A1454" s="25" t="s">
        <v>4340</v>
      </c>
      <c r="B1454" s="25" t="s">
        <v>4341</v>
      </c>
      <c r="C1454" s="25" t="s">
        <v>1146</v>
      </c>
      <c r="D1454" s="33">
        <v>120648</v>
      </c>
      <c r="E1454" s="33">
        <v>112997</v>
      </c>
      <c r="F1454" s="25" t="s">
        <v>159</v>
      </c>
      <c r="G1454" s="33">
        <v>6</v>
      </c>
      <c r="H1454" s="33">
        <v>9</v>
      </c>
      <c r="I1454" s="33">
        <v>9</v>
      </c>
      <c r="J1454" s="33">
        <v>3</v>
      </c>
      <c r="K1454" s="33">
        <v>19</v>
      </c>
      <c r="L1454" s="33">
        <v>3</v>
      </c>
    </row>
    <row r="1455" spans="1:12">
      <c r="A1455" s="25" t="s">
        <v>4342</v>
      </c>
      <c r="B1455" s="25" t="s">
        <v>4343</v>
      </c>
      <c r="C1455" s="25" t="s">
        <v>1146</v>
      </c>
      <c r="D1455" s="33">
        <v>120638</v>
      </c>
      <c r="E1455" s="33">
        <v>113245</v>
      </c>
      <c r="F1455" s="25" t="s">
        <v>558</v>
      </c>
      <c r="G1455" s="33">
        <v>48</v>
      </c>
      <c r="H1455" s="33">
        <v>86</v>
      </c>
      <c r="I1455" s="33">
        <v>86</v>
      </c>
      <c r="J1455" s="33">
        <v>38</v>
      </c>
      <c r="K1455" s="33">
        <v>0</v>
      </c>
      <c r="L1455" s="33">
        <v>38</v>
      </c>
    </row>
    <row r="1456" spans="1:12">
      <c r="A1456" s="25" t="s">
        <v>4344</v>
      </c>
      <c r="B1456" s="25" t="s">
        <v>4345</v>
      </c>
      <c r="C1456" s="25" t="s">
        <v>1146</v>
      </c>
      <c r="D1456" s="33">
        <v>120611</v>
      </c>
      <c r="E1456" s="33">
        <v>112997</v>
      </c>
      <c r="F1456" s="25" t="s">
        <v>159</v>
      </c>
      <c r="G1456" s="33">
        <v>2</v>
      </c>
      <c r="H1456" s="33">
        <v>4</v>
      </c>
      <c r="I1456" s="33">
        <v>4</v>
      </c>
      <c r="J1456" s="33">
        <v>2</v>
      </c>
      <c r="K1456" s="33">
        <v>0</v>
      </c>
      <c r="L1456" s="33">
        <v>2</v>
      </c>
    </row>
    <row r="1457" spans="1:12">
      <c r="A1457" s="25" t="s">
        <v>4346</v>
      </c>
      <c r="B1457" s="25" t="s">
        <v>4347</v>
      </c>
      <c r="C1457" s="25" t="s">
        <v>1146</v>
      </c>
      <c r="D1457" s="33">
        <v>120544</v>
      </c>
      <c r="E1457" s="33">
        <v>112969</v>
      </c>
      <c r="F1457" s="25" t="s">
        <v>102</v>
      </c>
      <c r="G1457" s="33">
        <v>60</v>
      </c>
      <c r="H1457" s="33">
        <v>120</v>
      </c>
      <c r="I1457" s="33">
        <v>120</v>
      </c>
      <c r="J1457" s="33">
        <v>60</v>
      </c>
      <c r="K1457" s="33">
        <v>0</v>
      </c>
      <c r="L1457" s="33">
        <v>60</v>
      </c>
    </row>
    <row r="1458" spans="1:12">
      <c r="A1458" s="25" t="s">
        <v>4348</v>
      </c>
      <c r="B1458" s="25" t="s">
        <v>4349</v>
      </c>
      <c r="C1458" s="25" t="s">
        <v>1146</v>
      </c>
      <c r="D1458" s="33">
        <v>120519</v>
      </c>
      <c r="E1458" s="33">
        <v>112422</v>
      </c>
      <c r="F1458" s="25" t="s">
        <v>46</v>
      </c>
      <c r="G1458" s="33">
        <v>48</v>
      </c>
      <c r="H1458" s="33">
        <v>108</v>
      </c>
      <c r="I1458" s="33">
        <v>108</v>
      </c>
      <c r="J1458" s="33">
        <v>60</v>
      </c>
      <c r="K1458" s="33">
        <v>0</v>
      </c>
      <c r="L1458" s="33">
        <v>60</v>
      </c>
    </row>
    <row r="1459" spans="1:12">
      <c r="A1459" s="25" t="s">
        <v>4350</v>
      </c>
      <c r="B1459" s="25" t="s">
        <v>4351</v>
      </c>
      <c r="C1459" s="25" t="s">
        <v>1146</v>
      </c>
      <c r="D1459" s="33">
        <v>120493</v>
      </c>
      <c r="E1459" s="33">
        <v>111168</v>
      </c>
      <c r="F1459" s="25" t="s">
        <v>545</v>
      </c>
      <c r="G1459" s="33">
        <v>1</v>
      </c>
      <c r="H1459" s="33">
        <v>1</v>
      </c>
      <c r="I1459" s="33">
        <v>2</v>
      </c>
      <c r="J1459" s="33">
        <v>1</v>
      </c>
      <c r="K1459" s="33">
        <v>0</v>
      </c>
      <c r="L1459" s="33">
        <v>1</v>
      </c>
    </row>
    <row r="1460" spans="1:12">
      <c r="A1460" s="25" t="s">
        <v>4352</v>
      </c>
      <c r="B1460" s="25" t="s">
        <v>4353</v>
      </c>
      <c r="C1460" s="25" t="s">
        <v>1146</v>
      </c>
      <c r="D1460" s="33">
        <v>120489</v>
      </c>
      <c r="E1460" s="33">
        <v>112816</v>
      </c>
      <c r="F1460" s="25" t="s">
        <v>111</v>
      </c>
      <c r="G1460" s="33">
        <v>6</v>
      </c>
      <c r="H1460" s="33">
        <v>6</v>
      </c>
      <c r="I1460" s="33">
        <v>8</v>
      </c>
      <c r="J1460" s="33">
        <v>2</v>
      </c>
      <c r="K1460" s="33">
        <v>0</v>
      </c>
      <c r="L1460" s="33">
        <v>2</v>
      </c>
    </row>
    <row r="1461" spans="1:12">
      <c r="A1461" s="25" t="s">
        <v>4354</v>
      </c>
      <c r="B1461" s="25" t="s">
        <v>4355</v>
      </c>
      <c r="C1461" s="25" t="s">
        <v>1146</v>
      </c>
      <c r="D1461" s="33">
        <v>120471</v>
      </c>
      <c r="E1461" s="33">
        <v>112816</v>
      </c>
      <c r="F1461" s="25" t="s">
        <v>111</v>
      </c>
      <c r="G1461" s="33">
        <v>12</v>
      </c>
      <c r="H1461" s="33">
        <v>12</v>
      </c>
      <c r="I1461" s="33">
        <v>100</v>
      </c>
      <c r="J1461" s="33">
        <v>88</v>
      </c>
      <c r="K1461" s="33">
        <v>0</v>
      </c>
      <c r="L1461" s="33">
        <v>88</v>
      </c>
    </row>
    <row r="1462" spans="1:12">
      <c r="A1462" s="25" t="s">
        <v>4356</v>
      </c>
      <c r="B1462" s="25" t="s">
        <v>4357</v>
      </c>
      <c r="C1462" s="25" t="s">
        <v>1146</v>
      </c>
      <c r="D1462" s="33">
        <v>120447</v>
      </c>
      <c r="E1462" s="33">
        <v>112793</v>
      </c>
      <c r="F1462" s="25" t="s">
        <v>214</v>
      </c>
      <c r="G1462" s="33">
        <v>22</v>
      </c>
      <c r="H1462" s="33">
        <v>25</v>
      </c>
      <c r="I1462" s="33">
        <v>28</v>
      </c>
      <c r="J1462" s="33">
        <v>6</v>
      </c>
      <c r="K1462" s="33">
        <v>0</v>
      </c>
      <c r="L1462" s="33">
        <v>6</v>
      </c>
    </row>
    <row r="1463" spans="1:12">
      <c r="A1463" s="25" t="s">
        <v>4358</v>
      </c>
      <c r="B1463" s="25" t="s">
        <v>4359</v>
      </c>
      <c r="C1463" s="25" t="s">
        <v>4337</v>
      </c>
      <c r="D1463" s="25" t="s">
        <v>4360</v>
      </c>
      <c r="E1463" s="25" t="s">
        <v>4361</v>
      </c>
      <c r="F1463" s="25" t="s">
        <v>1059</v>
      </c>
      <c r="G1463" s="33">
        <v>200</v>
      </c>
      <c r="H1463" s="33">
        <v>784</v>
      </c>
      <c r="I1463" s="33">
        <v>2384</v>
      </c>
      <c r="J1463" s="33">
        <v>2184</v>
      </c>
      <c r="K1463" s="33">
        <v>788</v>
      </c>
      <c r="L1463" s="33">
        <v>1837</v>
      </c>
    </row>
    <row r="1464" spans="1:12">
      <c r="A1464" s="25" t="s">
        <v>4362</v>
      </c>
      <c r="B1464" s="25" t="s">
        <v>4363</v>
      </c>
      <c r="C1464" s="25" t="s">
        <v>1271</v>
      </c>
      <c r="D1464" s="25" t="s">
        <v>4364</v>
      </c>
      <c r="E1464" s="33">
        <v>112382</v>
      </c>
      <c r="F1464" s="25" t="s">
        <v>181</v>
      </c>
      <c r="G1464" s="33">
        <v>16</v>
      </c>
      <c r="H1464" s="33">
        <v>16</v>
      </c>
      <c r="I1464" s="33">
        <v>32</v>
      </c>
      <c r="J1464" s="33">
        <v>16</v>
      </c>
      <c r="K1464" s="33">
        <v>0</v>
      </c>
      <c r="L1464" s="33">
        <v>16</v>
      </c>
    </row>
    <row r="1465" spans="1:12">
      <c r="A1465" s="25" t="s">
        <v>4365</v>
      </c>
      <c r="B1465" s="25" t="s">
        <v>4366</v>
      </c>
      <c r="C1465" s="25" t="s">
        <v>1271</v>
      </c>
      <c r="D1465" s="25" t="s">
        <v>4367</v>
      </c>
      <c r="E1465" s="25" t="s">
        <v>4368</v>
      </c>
      <c r="F1465" s="25" t="s">
        <v>1068</v>
      </c>
      <c r="G1465" s="33">
        <v>14</v>
      </c>
      <c r="H1465" s="33">
        <v>14</v>
      </c>
      <c r="I1465" s="33">
        <v>26</v>
      </c>
      <c r="J1465" s="33">
        <v>12</v>
      </c>
      <c r="K1465" s="33">
        <v>1</v>
      </c>
      <c r="L1465" s="33">
        <v>12</v>
      </c>
    </row>
    <row r="1466" spans="1:12">
      <c r="A1466" s="25" t="s">
        <v>4369</v>
      </c>
      <c r="B1466" s="25" t="s">
        <v>4370</v>
      </c>
      <c r="C1466" s="25" t="s">
        <v>1146</v>
      </c>
      <c r="D1466" s="33">
        <v>120322</v>
      </c>
      <c r="E1466" s="33">
        <v>112853</v>
      </c>
      <c r="F1466" s="25" t="s">
        <v>529</v>
      </c>
      <c r="G1466" s="33">
        <v>8</v>
      </c>
      <c r="H1466" s="33">
        <v>14</v>
      </c>
      <c r="I1466" s="33">
        <v>16</v>
      </c>
      <c r="J1466" s="33">
        <v>8</v>
      </c>
      <c r="K1466" s="33">
        <v>0</v>
      </c>
      <c r="L1466" s="33">
        <v>8</v>
      </c>
    </row>
    <row r="1467" spans="1:12">
      <c r="A1467" s="25" t="s">
        <v>4371</v>
      </c>
      <c r="B1467" s="25" t="s">
        <v>4372</v>
      </c>
      <c r="C1467" s="25" t="s">
        <v>1146</v>
      </c>
      <c r="D1467" s="33">
        <v>120317</v>
      </c>
      <c r="E1467" s="33">
        <v>113261</v>
      </c>
      <c r="F1467" s="25" t="s">
        <v>198</v>
      </c>
      <c r="G1467" s="33">
        <v>3</v>
      </c>
      <c r="H1467" s="33">
        <v>3</v>
      </c>
      <c r="I1467" s="33">
        <v>23</v>
      </c>
      <c r="J1467" s="33">
        <v>20</v>
      </c>
      <c r="K1467" s="33">
        <v>0</v>
      </c>
      <c r="L1467" s="33">
        <v>20</v>
      </c>
    </row>
    <row r="1468" spans="1:12">
      <c r="A1468" s="25" t="s">
        <v>4373</v>
      </c>
      <c r="B1468" s="25" t="s">
        <v>4374</v>
      </c>
      <c r="C1468" s="25" t="s">
        <v>1146</v>
      </c>
      <c r="D1468" s="33">
        <v>120254</v>
      </c>
      <c r="E1468" s="33">
        <v>112384</v>
      </c>
      <c r="F1468" s="25" t="s">
        <v>107</v>
      </c>
      <c r="G1468" s="33">
        <v>280</v>
      </c>
      <c r="H1468" s="33">
        <v>178</v>
      </c>
      <c r="I1468" s="33">
        <v>282</v>
      </c>
      <c r="J1468" s="33">
        <v>2</v>
      </c>
      <c r="K1468" s="33">
        <v>0</v>
      </c>
      <c r="L1468" s="33">
        <v>104</v>
      </c>
    </row>
    <row r="1469" spans="1:12">
      <c r="A1469" s="25" t="s">
        <v>4375</v>
      </c>
      <c r="B1469" s="25" t="s">
        <v>4376</v>
      </c>
      <c r="C1469" s="25" t="s">
        <v>1146</v>
      </c>
      <c r="D1469" s="33">
        <v>120232</v>
      </c>
      <c r="E1469" s="33">
        <v>107235</v>
      </c>
      <c r="F1469" s="25" t="s">
        <v>525</v>
      </c>
      <c r="G1469" s="33">
        <v>60</v>
      </c>
      <c r="H1469" s="33">
        <v>60</v>
      </c>
      <c r="I1469" s="33">
        <v>90</v>
      </c>
      <c r="J1469" s="33">
        <v>30</v>
      </c>
      <c r="K1469" s="33">
        <v>0</v>
      </c>
      <c r="L1469" s="33">
        <v>29</v>
      </c>
    </row>
    <row r="1470" spans="1:12">
      <c r="A1470" s="25" t="s">
        <v>4377</v>
      </c>
      <c r="B1470" s="25" t="s">
        <v>4378</v>
      </c>
      <c r="C1470" s="25" t="s">
        <v>1146</v>
      </c>
      <c r="D1470" s="33">
        <v>120211</v>
      </c>
      <c r="E1470" s="33">
        <v>111513</v>
      </c>
      <c r="F1470" s="25" t="s">
        <v>531</v>
      </c>
      <c r="G1470" s="33">
        <v>2</v>
      </c>
      <c r="H1470" s="33">
        <v>2</v>
      </c>
      <c r="I1470" s="33">
        <v>3</v>
      </c>
      <c r="J1470" s="33">
        <v>1</v>
      </c>
      <c r="K1470" s="33">
        <v>0</v>
      </c>
      <c r="L1470" s="33">
        <v>1</v>
      </c>
    </row>
    <row r="1471" spans="1:12">
      <c r="A1471" s="25" t="s">
        <v>4379</v>
      </c>
      <c r="B1471" s="25" t="s">
        <v>4380</v>
      </c>
      <c r="C1471" s="25" t="s">
        <v>1146</v>
      </c>
      <c r="D1471" s="33">
        <v>120189</v>
      </c>
      <c r="E1471" s="33">
        <v>112475</v>
      </c>
      <c r="F1471" s="25" t="s">
        <v>557</v>
      </c>
      <c r="G1471" s="33">
        <v>18</v>
      </c>
      <c r="H1471" s="33">
        <v>18</v>
      </c>
      <c r="I1471" s="33">
        <v>22</v>
      </c>
      <c r="J1471" s="33">
        <v>4</v>
      </c>
      <c r="K1471" s="33">
        <v>0</v>
      </c>
      <c r="L1471" s="33">
        <v>4</v>
      </c>
    </row>
    <row r="1472" spans="1:12">
      <c r="A1472" s="25" t="s">
        <v>4381</v>
      </c>
      <c r="B1472" s="25" t="s">
        <v>4382</v>
      </c>
      <c r="C1472" s="25" t="s">
        <v>1271</v>
      </c>
      <c r="D1472" s="25" t="s">
        <v>4383</v>
      </c>
      <c r="E1472" s="25" t="s">
        <v>4384</v>
      </c>
      <c r="F1472" s="25" t="s">
        <v>1088</v>
      </c>
      <c r="G1472" s="33">
        <v>50</v>
      </c>
      <c r="H1472" s="33">
        <v>50</v>
      </c>
      <c r="I1472" s="33">
        <v>100</v>
      </c>
      <c r="J1472" s="33">
        <v>50</v>
      </c>
      <c r="K1472" s="33">
        <v>0</v>
      </c>
      <c r="L1472" s="33">
        <v>50</v>
      </c>
    </row>
    <row r="1473" spans="1:12">
      <c r="A1473" s="25" t="s">
        <v>4385</v>
      </c>
      <c r="B1473" s="25" t="s">
        <v>4386</v>
      </c>
      <c r="C1473" s="25" t="s">
        <v>1146</v>
      </c>
      <c r="D1473" s="33">
        <v>120181</v>
      </c>
      <c r="E1473" s="33">
        <v>109041</v>
      </c>
      <c r="F1473" s="25" t="s">
        <v>232</v>
      </c>
      <c r="G1473" s="33">
        <v>2</v>
      </c>
      <c r="H1473" s="33">
        <v>2</v>
      </c>
      <c r="I1473" s="33">
        <v>3</v>
      </c>
      <c r="J1473" s="33">
        <v>1</v>
      </c>
      <c r="K1473" s="33">
        <v>0</v>
      </c>
      <c r="L1473" s="33">
        <v>1</v>
      </c>
    </row>
    <row r="1474" spans="1:12">
      <c r="A1474" s="25" t="s">
        <v>4387</v>
      </c>
      <c r="B1474" s="25" t="s">
        <v>4388</v>
      </c>
      <c r="C1474" s="25" t="s">
        <v>1271</v>
      </c>
      <c r="D1474" s="25" t="s">
        <v>4389</v>
      </c>
      <c r="E1474" s="25" t="s">
        <v>4390</v>
      </c>
      <c r="F1474" s="25" t="s">
        <v>1088</v>
      </c>
      <c r="G1474" s="33">
        <v>50</v>
      </c>
      <c r="H1474" s="33">
        <v>48</v>
      </c>
      <c r="I1474" s="33">
        <v>98</v>
      </c>
      <c r="J1474" s="33">
        <v>48</v>
      </c>
      <c r="K1474" s="33">
        <v>0</v>
      </c>
      <c r="L1474" s="33">
        <v>50</v>
      </c>
    </row>
    <row r="1475" spans="1:12">
      <c r="A1475" s="25" t="s">
        <v>4391</v>
      </c>
      <c r="B1475" s="25" t="s">
        <v>4392</v>
      </c>
      <c r="C1475" s="25" t="s">
        <v>1146</v>
      </c>
      <c r="D1475" s="33">
        <v>120157</v>
      </c>
      <c r="E1475" s="33">
        <v>111517</v>
      </c>
      <c r="F1475" s="25" t="s">
        <v>522</v>
      </c>
      <c r="G1475" s="33">
        <v>1</v>
      </c>
      <c r="H1475" s="33">
        <v>1</v>
      </c>
      <c r="I1475" s="33">
        <v>2</v>
      </c>
      <c r="J1475" s="33">
        <v>1</v>
      </c>
      <c r="K1475" s="33">
        <v>0</v>
      </c>
      <c r="L1475" s="33">
        <v>1</v>
      </c>
    </row>
    <row r="1476" spans="1:12">
      <c r="A1476" s="25" t="s">
        <v>4393</v>
      </c>
      <c r="B1476" s="25" t="s">
        <v>4394</v>
      </c>
      <c r="C1476" s="25" t="s">
        <v>1146</v>
      </c>
      <c r="D1476" s="33">
        <v>120092</v>
      </c>
      <c r="E1476" s="33">
        <v>112793</v>
      </c>
      <c r="F1476" s="25" t="s">
        <v>214</v>
      </c>
      <c r="G1476" s="33">
        <v>4</v>
      </c>
      <c r="H1476" s="33">
        <v>8</v>
      </c>
      <c r="I1476" s="33">
        <v>8</v>
      </c>
      <c r="J1476" s="33">
        <v>4</v>
      </c>
      <c r="K1476" s="33">
        <v>0</v>
      </c>
      <c r="L1476" s="33">
        <v>4</v>
      </c>
    </row>
    <row r="1477" spans="1:12">
      <c r="A1477" s="25" t="s">
        <v>4395</v>
      </c>
      <c r="B1477" s="25" t="s">
        <v>4396</v>
      </c>
      <c r="C1477" s="25" t="s">
        <v>1271</v>
      </c>
      <c r="D1477" s="25" t="s">
        <v>4397</v>
      </c>
      <c r="E1477" s="25" t="s">
        <v>4398</v>
      </c>
      <c r="F1477" s="25" t="s">
        <v>1080</v>
      </c>
      <c r="G1477" s="33">
        <v>236</v>
      </c>
      <c r="H1477" s="33">
        <v>236</v>
      </c>
      <c r="I1477" s="33">
        <v>264</v>
      </c>
      <c r="J1477" s="33">
        <v>28</v>
      </c>
      <c r="K1477" s="33">
        <v>0</v>
      </c>
      <c r="L1477" s="33">
        <v>28</v>
      </c>
    </row>
    <row r="1478" spans="1:12">
      <c r="A1478" s="25" t="s">
        <v>4399</v>
      </c>
      <c r="B1478" s="25" t="s">
        <v>4400</v>
      </c>
      <c r="C1478" s="25" t="s">
        <v>1271</v>
      </c>
      <c r="D1478" s="25" t="s">
        <v>4401</v>
      </c>
      <c r="E1478" s="25" t="s">
        <v>4402</v>
      </c>
      <c r="F1478" s="25" t="s">
        <v>1086</v>
      </c>
      <c r="G1478" s="33">
        <v>98</v>
      </c>
      <c r="H1478" s="33">
        <v>122</v>
      </c>
      <c r="I1478" s="33">
        <v>123</v>
      </c>
      <c r="J1478" s="33">
        <v>25</v>
      </c>
      <c r="K1478" s="33">
        <v>0</v>
      </c>
      <c r="L1478" s="33">
        <v>25</v>
      </c>
    </row>
    <row r="1479" spans="1:12">
      <c r="A1479" s="25" t="s">
        <v>4403</v>
      </c>
      <c r="B1479" s="25" t="s">
        <v>4404</v>
      </c>
      <c r="C1479" s="25" t="s">
        <v>1146</v>
      </c>
      <c r="D1479" s="33">
        <v>119948</v>
      </c>
      <c r="E1479" s="33">
        <v>111738</v>
      </c>
      <c r="F1479" s="25" t="s">
        <v>68</v>
      </c>
      <c r="G1479" s="33">
        <v>16</v>
      </c>
      <c r="H1479" s="33">
        <v>16</v>
      </c>
      <c r="I1479" s="33">
        <v>62</v>
      </c>
      <c r="J1479" s="33">
        <v>46</v>
      </c>
      <c r="K1479" s="33">
        <v>0</v>
      </c>
      <c r="L1479" s="33">
        <v>48</v>
      </c>
    </row>
    <row r="1480" spans="1:12">
      <c r="A1480" s="25" t="s">
        <v>4405</v>
      </c>
      <c r="B1480" s="25" t="s">
        <v>4406</v>
      </c>
      <c r="C1480" s="25" t="s">
        <v>1146</v>
      </c>
      <c r="D1480" s="33">
        <v>119881</v>
      </c>
      <c r="E1480" s="33">
        <v>110244</v>
      </c>
      <c r="F1480" s="25" t="s">
        <v>531</v>
      </c>
      <c r="G1480" s="33">
        <v>1</v>
      </c>
      <c r="H1480" s="33">
        <v>1</v>
      </c>
      <c r="I1480" s="33">
        <v>2</v>
      </c>
      <c r="J1480" s="33">
        <v>1</v>
      </c>
      <c r="K1480" s="33">
        <v>0</v>
      </c>
      <c r="L1480" s="33">
        <v>1</v>
      </c>
    </row>
    <row r="1481" spans="1:12">
      <c r="A1481" s="25" t="s">
        <v>4407</v>
      </c>
      <c r="B1481" s="25" t="s">
        <v>4408</v>
      </c>
      <c r="C1481" s="25" t="s">
        <v>1146</v>
      </c>
      <c r="D1481" s="33">
        <v>119865</v>
      </c>
      <c r="E1481" s="33">
        <v>110345</v>
      </c>
      <c r="F1481" s="25" t="s">
        <v>111</v>
      </c>
      <c r="G1481" s="33">
        <v>3</v>
      </c>
      <c r="H1481" s="33">
        <v>6</v>
      </c>
      <c r="I1481" s="33">
        <v>6</v>
      </c>
      <c r="J1481" s="33">
        <v>3</v>
      </c>
      <c r="K1481" s="33">
        <v>0</v>
      </c>
      <c r="L1481" s="33">
        <v>3</v>
      </c>
    </row>
    <row r="1482" spans="1:12">
      <c r="A1482" s="25" t="s">
        <v>4409</v>
      </c>
      <c r="B1482" s="25" t="s">
        <v>4410</v>
      </c>
      <c r="C1482" s="25" t="s">
        <v>1271</v>
      </c>
      <c r="D1482" s="25" t="s">
        <v>4411</v>
      </c>
      <c r="E1482" s="25" t="s">
        <v>4412</v>
      </c>
      <c r="F1482" s="25" t="s">
        <v>1122</v>
      </c>
      <c r="G1482" s="33">
        <v>24</v>
      </c>
      <c r="H1482" s="33">
        <v>24</v>
      </c>
      <c r="I1482" s="33">
        <v>38</v>
      </c>
      <c r="J1482" s="33">
        <v>14</v>
      </c>
      <c r="K1482" s="33">
        <v>0</v>
      </c>
      <c r="L1482" s="33">
        <v>14</v>
      </c>
    </row>
    <row r="1483" spans="1:12">
      <c r="A1483" s="25" t="s">
        <v>4413</v>
      </c>
      <c r="B1483" s="25" t="s">
        <v>4414</v>
      </c>
      <c r="C1483" s="25" t="s">
        <v>1271</v>
      </c>
      <c r="D1483" s="25" t="s">
        <v>4415</v>
      </c>
      <c r="E1483" s="25" t="s">
        <v>4416</v>
      </c>
      <c r="F1483" s="25" t="s">
        <v>1120</v>
      </c>
      <c r="G1483" s="33">
        <v>36</v>
      </c>
      <c r="H1483" s="33">
        <v>55</v>
      </c>
      <c r="I1483" s="33">
        <v>55</v>
      </c>
      <c r="J1483" s="33">
        <v>19</v>
      </c>
      <c r="K1483" s="33">
        <v>0</v>
      </c>
      <c r="L1483" s="33">
        <v>19</v>
      </c>
    </row>
    <row r="1484" spans="1:12">
      <c r="A1484" s="25" t="s">
        <v>4417</v>
      </c>
      <c r="B1484" s="25" t="s">
        <v>4418</v>
      </c>
      <c r="C1484" s="25" t="s">
        <v>1146</v>
      </c>
      <c r="D1484" s="33">
        <v>119598</v>
      </c>
      <c r="E1484" s="33">
        <v>112754</v>
      </c>
      <c r="F1484" s="25" t="s">
        <v>557</v>
      </c>
      <c r="G1484" s="33">
        <v>4</v>
      </c>
      <c r="H1484" s="33">
        <v>4</v>
      </c>
      <c r="I1484" s="33">
        <v>6</v>
      </c>
      <c r="J1484" s="33">
        <v>2</v>
      </c>
      <c r="K1484" s="33">
        <v>0</v>
      </c>
      <c r="L1484" s="33">
        <v>3</v>
      </c>
    </row>
    <row r="1485" spans="1:12">
      <c r="A1485" s="25" t="s">
        <v>4419</v>
      </c>
      <c r="B1485" s="25" t="s">
        <v>4420</v>
      </c>
      <c r="C1485" s="25" t="s">
        <v>1146</v>
      </c>
      <c r="D1485" s="33">
        <v>119589</v>
      </c>
      <c r="E1485" s="33">
        <v>112470</v>
      </c>
      <c r="F1485" s="25" t="s">
        <v>557</v>
      </c>
      <c r="G1485" s="33">
        <v>3</v>
      </c>
      <c r="H1485" s="33">
        <v>3</v>
      </c>
      <c r="I1485" s="33">
        <v>9</v>
      </c>
      <c r="J1485" s="33">
        <v>6</v>
      </c>
      <c r="K1485" s="33">
        <v>0</v>
      </c>
      <c r="L1485" s="33">
        <v>6</v>
      </c>
    </row>
    <row r="1486" spans="1:12">
      <c r="A1486" s="25" t="s">
        <v>4421</v>
      </c>
      <c r="B1486" s="25" t="s">
        <v>4422</v>
      </c>
      <c r="C1486" s="25" t="s">
        <v>1146</v>
      </c>
      <c r="D1486" s="33">
        <v>119531</v>
      </c>
      <c r="E1486" s="33">
        <v>110345</v>
      </c>
      <c r="F1486" s="25" t="s">
        <v>111</v>
      </c>
      <c r="G1486" s="33">
        <v>480</v>
      </c>
      <c r="H1486" s="33">
        <v>504</v>
      </c>
      <c r="I1486" s="33">
        <v>504</v>
      </c>
      <c r="J1486" s="33">
        <v>24</v>
      </c>
      <c r="K1486" s="33">
        <v>0</v>
      </c>
      <c r="L1486" s="33">
        <v>24</v>
      </c>
    </row>
    <row r="1487" spans="1:12">
      <c r="A1487" s="25" t="s">
        <v>4423</v>
      </c>
      <c r="B1487" s="25" t="s">
        <v>4424</v>
      </c>
      <c r="C1487" s="25" t="s">
        <v>1146</v>
      </c>
      <c r="D1487" s="33">
        <v>119518</v>
      </c>
      <c r="E1487" s="33">
        <v>109963</v>
      </c>
      <c r="F1487" s="25" t="s">
        <v>232</v>
      </c>
      <c r="G1487" s="33">
        <v>1</v>
      </c>
      <c r="H1487" s="33">
        <v>1</v>
      </c>
      <c r="I1487" s="33">
        <v>6</v>
      </c>
      <c r="J1487" s="33">
        <v>5</v>
      </c>
      <c r="K1487" s="33">
        <v>0</v>
      </c>
      <c r="L1487" s="33">
        <v>5</v>
      </c>
    </row>
    <row r="1488" spans="1:12">
      <c r="A1488" s="25" t="s">
        <v>4425</v>
      </c>
      <c r="B1488" s="25" t="s">
        <v>4426</v>
      </c>
      <c r="C1488" s="25" t="s">
        <v>1146</v>
      </c>
      <c r="D1488" s="33">
        <v>119471</v>
      </c>
      <c r="E1488" s="33">
        <v>110345</v>
      </c>
      <c r="F1488" s="25" t="s">
        <v>111</v>
      </c>
      <c r="G1488" s="33">
        <v>24</v>
      </c>
      <c r="H1488" s="33">
        <v>25</v>
      </c>
      <c r="I1488" s="33">
        <v>25</v>
      </c>
      <c r="J1488" s="33">
        <v>1</v>
      </c>
      <c r="K1488" s="33">
        <v>0</v>
      </c>
      <c r="L1488" s="33">
        <v>1</v>
      </c>
    </row>
    <row r="1489" spans="1:12">
      <c r="A1489" s="25" t="s">
        <v>4427</v>
      </c>
      <c r="B1489" s="25" t="s">
        <v>4428</v>
      </c>
      <c r="C1489" s="25" t="s">
        <v>1146</v>
      </c>
      <c r="D1489" s="33">
        <v>119453</v>
      </c>
      <c r="E1489" s="33">
        <v>112385</v>
      </c>
      <c r="F1489" s="25" t="s">
        <v>95</v>
      </c>
      <c r="G1489" s="33">
        <v>10</v>
      </c>
      <c r="H1489" s="33">
        <v>100</v>
      </c>
      <c r="I1489" s="33">
        <v>100</v>
      </c>
      <c r="J1489" s="33">
        <v>90</v>
      </c>
      <c r="K1489" s="33">
        <v>0</v>
      </c>
      <c r="L1489" s="33">
        <v>9</v>
      </c>
    </row>
    <row r="1490" spans="1:12">
      <c r="A1490" s="25" t="s">
        <v>4429</v>
      </c>
      <c r="B1490" s="25" t="s">
        <v>4430</v>
      </c>
      <c r="C1490" s="25" t="s">
        <v>1146</v>
      </c>
      <c r="D1490" s="33">
        <v>119441</v>
      </c>
      <c r="E1490" s="33">
        <v>112161</v>
      </c>
      <c r="F1490" s="25" t="s">
        <v>531</v>
      </c>
      <c r="G1490" s="33">
        <v>6</v>
      </c>
      <c r="H1490" s="33">
        <v>6</v>
      </c>
      <c r="I1490" s="33">
        <v>12</v>
      </c>
      <c r="J1490" s="33">
        <v>6</v>
      </c>
      <c r="K1490" s="33">
        <v>0</v>
      </c>
      <c r="L1490" s="33">
        <v>6</v>
      </c>
    </row>
    <row r="1491" spans="1:12">
      <c r="A1491" s="25" t="s">
        <v>4431</v>
      </c>
      <c r="B1491" s="25" t="s">
        <v>4432</v>
      </c>
      <c r="C1491" s="25" t="s">
        <v>1146</v>
      </c>
      <c r="D1491" s="33">
        <v>119365</v>
      </c>
      <c r="E1491" s="33">
        <v>107292</v>
      </c>
      <c r="F1491" s="25" t="s">
        <v>531</v>
      </c>
      <c r="G1491" s="33">
        <v>1</v>
      </c>
      <c r="H1491" s="33">
        <v>1</v>
      </c>
      <c r="I1491" s="33">
        <v>2</v>
      </c>
      <c r="J1491" s="33">
        <v>1</v>
      </c>
      <c r="K1491" s="33">
        <v>0</v>
      </c>
      <c r="L1491" s="33">
        <v>1</v>
      </c>
    </row>
    <row r="1492" spans="1:12">
      <c r="A1492" s="25" t="s">
        <v>4433</v>
      </c>
      <c r="B1492" s="25" t="s">
        <v>4434</v>
      </c>
      <c r="C1492" s="25" t="s">
        <v>1146</v>
      </c>
      <c r="D1492" s="33">
        <v>119247</v>
      </c>
      <c r="E1492" s="33">
        <v>112851</v>
      </c>
      <c r="F1492" s="25" t="s">
        <v>297</v>
      </c>
      <c r="G1492" s="33">
        <v>20</v>
      </c>
      <c r="H1492" s="33">
        <v>155</v>
      </c>
      <c r="I1492" s="33">
        <v>165</v>
      </c>
      <c r="J1492" s="33">
        <v>145</v>
      </c>
      <c r="K1492" s="33">
        <v>135</v>
      </c>
      <c r="L1492" s="33">
        <v>10</v>
      </c>
    </row>
    <row r="1493" spans="1:12">
      <c r="A1493" s="25" t="s">
        <v>4435</v>
      </c>
      <c r="B1493" s="25" t="s">
        <v>4436</v>
      </c>
      <c r="C1493" s="25" t="s">
        <v>1146</v>
      </c>
      <c r="D1493" s="33">
        <v>119231</v>
      </c>
      <c r="E1493" s="33">
        <v>109054</v>
      </c>
      <c r="F1493" s="25" t="s">
        <v>531</v>
      </c>
      <c r="G1493" s="33">
        <v>39</v>
      </c>
      <c r="H1493" s="33">
        <v>39</v>
      </c>
      <c r="I1493" s="33">
        <v>42</v>
      </c>
      <c r="J1493" s="33">
        <v>3</v>
      </c>
      <c r="K1493" s="33">
        <v>48</v>
      </c>
      <c r="L1493" s="33">
        <v>3</v>
      </c>
    </row>
    <row r="1494" spans="1:12">
      <c r="A1494" s="25" t="s">
        <v>4437</v>
      </c>
      <c r="B1494" s="25" t="s">
        <v>4438</v>
      </c>
      <c r="C1494" s="25" t="s">
        <v>4337</v>
      </c>
      <c r="D1494" s="25" t="s">
        <v>4439</v>
      </c>
      <c r="E1494" s="25" t="s">
        <v>4440</v>
      </c>
      <c r="F1494" s="25" t="s">
        <v>1114</v>
      </c>
      <c r="G1494" s="33">
        <v>180</v>
      </c>
      <c r="H1494" s="33">
        <v>180</v>
      </c>
      <c r="I1494" s="33">
        <v>206</v>
      </c>
      <c r="J1494" s="33">
        <v>26</v>
      </c>
      <c r="K1494" s="33">
        <v>36</v>
      </c>
      <c r="L1494" s="33">
        <v>44</v>
      </c>
    </row>
    <row r="1495" spans="1:12">
      <c r="A1495" s="25" t="s">
        <v>4441</v>
      </c>
      <c r="B1495" s="25" t="s">
        <v>4442</v>
      </c>
      <c r="C1495" s="25" t="s">
        <v>1146</v>
      </c>
      <c r="D1495" s="33">
        <v>119174</v>
      </c>
      <c r="E1495" s="33">
        <v>111557</v>
      </c>
      <c r="F1495" s="25" t="s">
        <v>111</v>
      </c>
      <c r="G1495" s="33">
        <v>3</v>
      </c>
      <c r="H1495" s="33">
        <v>4</v>
      </c>
      <c r="I1495" s="33">
        <v>4</v>
      </c>
      <c r="J1495" s="33">
        <v>1</v>
      </c>
      <c r="K1495" s="33">
        <v>0</v>
      </c>
      <c r="L1495" s="33">
        <v>1</v>
      </c>
    </row>
    <row r="1496" spans="1:12">
      <c r="A1496" s="25" t="s">
        <v>4443</v>
      </c>
      <c r="B1496" s="25" t="s">
        <v>4444</v>
      </c>
      <c r="C1496" s="25" t="s">
        <v>1146</v>
      </c>
      <c r="D1496" s="33">
        <v>119155</v>
      </c>
      <c r="E1496" s="33">
        <v>108916</v>
      </c>
      <c r="F1496" s="25" t="s">
        <v>182</v>
      </c>
      <c r="G1496" s="33">
        <v>18</v>
      </c>
      <c r="H1496" s="33">
        <v>18</v>
      </c>
      <c r="I1496" s="33">
        <v>24</v>
      </c>
      <c r="J1496" s="33">
        <v>6</v>
      </c>
      <c r="K1496" s="33">
        <v>0</v>
      </c>
      <c r="L1496" s="33">
        <v>6</v>
      </c>
    </row>
    <row r="1497" spans="1:12">
      <c r="A1497" s="25" t="s">
        <v>4445</v>
      </c>
      <c r="B1497" s="25" t="s">
        <v>4446</v>
      </c>
      <c r="C1497" s="25" t="s">
        <v>1146</v>
      </c>
      <c r="D1497" s="33">
        <v>119092</v>
      </c>
      <c r="E1497" s="33">
        <v>112143</v>
      </c>
      <c r="F1497" s="25" t="s">
        <v>182</v>
      </c>
      <c r="G1497" s="33">
        <v>12</v>
      </c>
      <c r="H1497" s="33">
        <v>12</v>
      </c>
      <c r="I1497" s="33">
        <v>24</v>
      </c>
      <c r="J1497" s="33">
        <v>12</v>
      </c>
      <c r="K1497" s="33">
        <v>0</v>
      </c>
      <c r="L1497" s="33">
        <v>12</v>
      </c>
    </row>
    <row r="1498" spans="1:12">
      <c r="A1498" s="25" t="s">
        <v>4447</v>
      </c>
      <c r="B1498" s="25" t="s">
        <v>4448</v>
      </c>
      <c r="C1498" s="25" t="s">
        <v>1146</v>
      </c>
      <c r="D1498" s="33">
        <v>119071</v>
      </c>
      <c r="E1498" s="33">
        <v>108916</v>
      </c>
      <c r="F1498" s="25" t="s">
        <v>182</v>
      </c>
      <c r="G1498" s="33">
        <v>60</v>
      </c>
      <c r="H1498" s="33">
        <v>60</v>
      </c>
      <c r="I1498" s="33">
        <v>72</v>
      </c>
      <c r="J1498" s="33">
        <v>12</v>
      </c>
      <c r="K1498" s="33">
        <v>0</v>
      </c>
      <c r="L1498" s="33">
        <v>12</v>
      </c>
    </row>
    <row r="1499" spans="1:12">
      <c r="A1499" s="25" t="s">
        <v>4449</v>
      </c>
      <c r="B1499" s="25" t="s">
        <v>4450</v>
      </c>
      <c r="C1499" s="25" t="s">
        <v>1146</v>
      </c>
      <c r="D1499" s="33">
        <v>119068</v>
      </c>
      <c r="E1499" s="33">
        <v>100668</v>
      </c>
      <c r="F1499" s="25" t="s">
        <v>1109</v>
      </c>
      <c r="G1499" s="33">
        <v>6</v>
      </c>
      <c r="H1499" s="33">
        <v>6</v>
      </c>
      <c r="I1499" s="33">
        <v>12</v>
      </c>
      <c r="J1499" s="33">
        <v>6</v>
      </c>
      <c r="K1499" s="33">
        <v>0</v>
      </c>
      <c r="L1499" s="33">
        <v>6</v>
      </c>
    </row>
    <row r="1500" spans="1:12">
      <c r="A1500" s="25" t="s">
        <v>4451</v>
      </c>
      <c r="B1500" s="25" t="s">
        <v>4452</v>
      </c>
      <c r="C1500" s="25" t="s">
        <v>1146</v>
      </c>
      <c r="D1500" s="33">
        <v>119056</v>
      </c>
      <c r="E1500" s="33">
        <v>100668</v>
      </c>
      <c r="F1500" s="25" t="s">
        <v>1109</v>
      </c>
      <c r="G1500" s="33">
        <v>6</v>
      </c>
      <c r="H1500" s="33">
        <v>6</v>
      </c>
      <c r="I1500" s="33">
        <v>8</v>
      </c>
      <c r="J1500" s="33">
        <v>2</v>
      </c>
      <c r="K1500" s="33">
        <v>0</v>
      </c>
      <c r="L1500" s="33">
        <v>2</v>
      </c>
    </row>
    <row r="1501" spans="1:12">
      <c r="A1501" s="25" t="s">
        <v>4453</v>
      </c>
      <c r="B1501" s="25" t="s">
        <v>4454</v>
      </c>
      <c r="C1501" s="25" t="s">
        <v>1146</v>
      </c>
      <c r="D1501" s="33">
        <v>119040</v>
      </c>
      <c r="E1501" s="33">
        <v>110968</v>
      </c>
      <c r="F1501" s="25" t="s">
        <v>111</v>
      </c>
      <c r="G1501" s="33">
        <v>36</v>
      </c>
      <c r="H1501" s="33">
        <v>45</v>
      </c>
      <c r="I1501" s="33">
        <v>45</v>
      </c>
      <c r="J1501" s="33">
        <v>9</v>
      </c>
      <c r="K1501" s="33">
        <v>0</v>
      </c>
      <c r="L1501" s="33">
        <v>9</v>
      </c>
    </row>
    <row r="1502" spans="1:12">
      <c r="A1502" s="25" t="s">
        <v>4455</v>
      </c>
      <c r="B1502" s="25" t="s">
        <v>4456</v>
      </c>
      <c r="C1502" s="25" t="s">
        <v>1146</v>
      </c>
      <c r="D1502" s="33">
        <v>119016</v>
      </c>
      <c r="E1502" s="33">
        <v>100668</v>
      </c>
      <c r="F1502" s="25" t="s">
        <v>1109</v>
      </c>
      <c r="G1502" s="33">
        <v>6</v>
      </c>
      <c r="H1502" s="33">
        <v>6</v>
      </c>
      <c r="I1502" s="33">
        <v>8</v>
      </c>
      <c r="J1502" s="33">
        <v>2</v>
      </c>
      <c r="K1502" s="33">
        <v>0</v>
      </c>
      <c r="L1502" s="33">
        <v>2</v>
      </c>
    </row>
    <row r="1503" spans="1:12">
      <c r="A1503" s="25" t="s">
        <v>4457</v>
      </c>
      <c r="B1503" s="25" t="s">
        <v>4458</v>
      </c>
      <c r="C1503" s="25" t="s">
        <v>1146</v>
      </c>
      <c r="D1503" s="33">
        <v>118947</v>
      </c>
      <c r="E1503" s="33">
        <v>110968</v>
      </c>
      <c r="F1503" s="25" t="s">
        <v>111</v>
      </c>
      <c r="G1503" s="33">
        <v>12</v>
      </c>
      <c r="H1503" s="33">
        <v>13</v>
      </c>
      <c r="I1503" s="33">
        <v>13</v>
      </c>
      <c r="J1503" s="33">
        <v>1</v>
      </c>
      <c r="K1503" s="33">
        <v>0</v>
      </c>
      <c r="L1503" s="33">
        <v>1</v>
      </c>
    </row>
    <row r="1504" spans="1:12">
      <c r="A1504" s="25" t="s">
        <v>4459</v>
      </c>
      <c r="B1504" s="25" t="s">
        <v>4460</v>
      </c>
      <c r="C1504" s="25" t="s">
        <v>1146</v>
      </c>
      <c r="D1504" s="33">
        <v>118934</v>
      </c>
      <c r="E1504" s="33">
        <v>111463</v>
      </c>
      <c r="F1504" s="25" t="s">
        <v>539</v>
      </c>
      <c r="G1504" s="33">
        <v>10</v>
      </c>
      <c r="H1504" s="33">
        <v>19</v>
      </c>
      <c r="I1504" s="33">
        <v>19</v>
      </c>
      <c r="J1504" s="33">
        <v>9</v>
      </c>
      <c r="K1504" s="33">
        <v>0</v>
      </c>
      <c r="L1504" s="33">
        <v>9</v>
      </c>
    </row>
    <row r="1505" spans="1:12">
      <c r="A1505" s="25" t="s">
        <v>4461</v>
      </c>
      <c r="B1505" s="25" t="s">
        <v>4462</v>
      </c>
      <c r="C1505" s="25" t="s">
        <v>1146</v>
      </c>
      <c r="D1505" s="33">
        <v>118920</v>
      </c>
      <c r="E1505" s="33">
        <v>110244</v>
      </c>
      <c r="F1505" s="25" t="s">
        <v>531</v>
      </c>
      <c r="G1505" s="33">
        <v>3</v>
      </c>
      <c r="H1505" s="33">
        <v>3</v>
      </c>
      <c r="I1505" s="33">
        <v>4</v>
      </c>
      <c r="J1505" s="33">
        <v>1</v>
      </c>
      <c r="K1505" s="33">
        <v>0</v>
      </c>
      <c r="L1505" s="33">
        <v>1</v>
      </c>
    </row>
    <row r="1506" spans="1:12">
      <c r="A1506" s="25" t="s">
        <v>4463</v>
      </c>
      <c r="B1506" s="25" t="s">
        <v>4464</v>
      </c>
      <c r="C1506" s="25" t="s">
        <v>1271</v>
      </c>
      <c r="D1506" s="25" t="s">
        <v>4465</v>
      </c>
      <c r="E1506" s="25" t="s">
        <v>4466</v>
      </c>
      <c r="F1506" s="25" t="s">
        <v>1098</v>
      </c>
      <c r="G1506" s="33">
        <v>60</v>
      </c>
      <c r="H1506" s="33">
        <v>100</v>
      </c>
      <c r="I1506" s="33">
        <v>113</v>
      </c>
      <c r="J1506" s="33">
        <v>53</v>
      </c>
      <c r="K1506" s="33">
        <v>0</v>
      </c>
      <c r="L1506" s="33">
        <v>45</v>
      </c>
    </row>
    <row r="1507" spans="1:12">
      <c r="A1507" s="25" t="s">
        <v>4467</v>
      </c>
      <c r="B1507" s="25" t="s">
        <v>4468</v>
      </c>
      <c r="C1507" s="25" t="s">
        <v>1146</v>
      </c>
      <c r="D1507" s="33">
        <v>118857</v>
      </c>
      <c r="E1507" s="33">
        <v>104785</v>
      </c>
      <c r="F1507" s="25" t="s">
        <v>529</v>
      </c>
      <c r="G1507" s="33">
        <v>6</v>
      </c>
      <c r="H1507" s="33">
        <v>6</v>
      </c>
      <c r="I1507" s="33">
        <v>9</v>
      </c>
      <c r="J1507" s="33">
        <v>3</v>
      </c>
      <c r="K1507" s="33">
        <v>0</v>
      </c>
      <c r="L1507" s="33">
        <v>3</v>
      </c>
    </row>
    <row r="1508" spans="1:12">
      <c r="A1508" s="25" t="s">
        <v>4469</v>
      </c>
      <c r="B1508" s="25" t="s">
        <v>4470</v>
      </c>
      <c r="C1508" s="25" t="s">
        <v>4337</v>
      </c>
      <c r="D1508" s="25" t="s">
        <v>4471</v>
      </c>
      <c r="E1508" s="25" t="s">
        <v>4472</v>
      </c>
      <c r="F1508" s="25" t="s">
        <v>1113</v>
      </c>
      <c r="G1508" s="33">
        <v>34</v>
      </c>
      <c r="H1508" s="33">
        <v>34</v>
      </c>
      <c r="I1508" s="33">
        <v>61</v>
      </c>
      <c r="J1508" s="33">
        <v>27</v>
      </c>
      <c r="K1508" s="33">
        <v>0</v>
      </c>
      <c r="L1508" s="33">
        <v>27</v>
      </c>
    </row>
    <row r="1509" spans="1:12">
      <c r="A1509" s="25" t="s">
        <v>4473</v>
      </c>
      <c r="B1509" s="25" t="s">
        <v>4474</v>
      </c>
      <c r="C1509" s="25" t="s">
        <v>1146</v>
      </c>
      <c r="D1509" s="33">
        <v>118806</v>
      </c>
      <c r="E1509" s="33">
        <v>108916</v>
      </c>
      <c r="F1509" s="25" t="s">
        <v>182</v>
      </c>
      <c r="G1509" s="33">
        <v>12</v>
      </c>
      <c r="H1509" s="33">
        <v>12</v>
      </c>
      <c r="I1509" s="33">
        <v>36</v>
      </c>
      <c r="J1509" s="33">
        <v>24</v>
      </c>
      <c r="K1509" s="33">
        <v>0</v>
      </c>
      <c r="L1509" s="33">
        <v>24</v>
      </c>
    </row>
    <row r="1510" spans="1:12">
      <c r="A1510" s="25" t="s">
        <v>4475</v>
      </c>
      <c r="B1510" s="25" t="s">
        <v>4476</v>
      </c>
      <c r="C1510" s="25" t="s">
        <v>1146</v>
      </c>
      <c r="D1510" s="33">
        <v>118800</v>
      </c>
      <c r="E1510" s="33">
        <v>112669</v>
      </c>
      <c r="F1510" s="25" t="s">
        <v>51</v>
      </c>
      <c r="G1510" s="33">
        <v>24</v>
      </c>
      <c r="H1510" s="33">
        <v>28</v>
      </c>
      <c r="I1510" s="33">
        <v>28</v>
      </c>
      <c r="J1510" s="33">
        <v>4</v>
      </c>
      <c r="K1510" s="33">
        <v>0</v>
      </c>
      <c r="L1510" s="33">
        <v>4</v>
      </c>
    </row>
    <row r="1511" spans="1:12">
      <c r="A1511" s="25" t="s">
        <v>4477</v>
      </c>
      <c r="B1511" s="25" t="s">
        <v>4478</v>
      </c>
      <c r="C1511" s="25" t="s">
        <v>1146</v>
      </c>
      <c r="D1511" s="33">
        <v>118797</v>
      </c>
      <c r="E1511" s="33">
        <v>110119</v>
      </c>
      <c r="F1511" s="25" t="s">
        <v>182</v>
      </c>
      <c r="G1511" s="33">
        <v>35</v>
      </c>
      <c r="H1511" s="33">
        <v>35</v>
      </c>
      <c r="I1511" s="33">
        <v>36</v>
      </c>
      <c r="J1511" s="33">
        <v>1</v>
      </c>
      <c r="K1511" s="33">
        <v>0</v>
      </c>
      <c r="L1511" s="33">
        <v>1</v>
      </c>
    </row>
    <row r="1512" spans="1:12">
      <c r="A1512" s="25" t="s">
        <v>4479</v>
      </c>
      <c r="B1512" s="25" t="s">
        <v>4480</v>
      </c>
      <c r="C1512" s="25" t="s">
        <v>1146</v>
      </c>
      <c r="D1512" s="33">
        <v>118786</v>
      </c>
      <c r="E1512" s="33">
        <v>112143</v>
      </c>
      <c r="F1512" s="25" t="s">
        <v>182</v>
      </c>
      <c r="G1512" s="33">
        <v>12</v>
      </c>
      <c r="H1512" s="33">
        <v>12</v>
      </c>
      <c r="I1512" s="33">
        <v>24</v>
      </c>
      <c r="J1512" s="33">
        <v>12</v>
      </c>
      <c r="K1512" s="33">
        <v>0</v>
      </c>
      <c r="L1512" s="33">
        <v>12</v>
      </c>
    </row>
    <row r="1513" spans="1:12">
      <c r="A1513" s="25" t="s">
        <v>4481</v>
      </c>
      <c r="B1513" s="25" t="s">
        <v>4482</v>
      </c>
      <c r="C1513" s="25" t="s">
        <v>1271</v>
      </c>
      <c r="D1513" s="25" t="s">
        <v>4483</v>
      </c>
      <c r="E1513" s="25" t="s">
        <v>4484</v>
      </c>
      <c r="F1513" s="25" t="s">
        <v>1124</v>
      </c>
      <c r="G1513" s="33">
        <v>14</v>
      </c>
      <c r="H1513" s="33">
        <v>22</v>
      </c>
      <c r="I1513" s="33">
        <v>24</v>
      </c>
      <c r="J1513" s="33">
        <v>10</v>
      </c>
      <c r="K1513" s="33">
        <v>4</v>
      </c>
      <c r="L1513" s="33">
        <v>6</v>
      </c>
    </row>
    <row r="1514" spans="1:12">
      <c r="A1514" s="25" t="s">
        <v>4485</v>
      </c>
      <c r="B1514" s="25" t="s">
        <v>4486</v>
      </c>
      <c r="C1514" s="25" t="s">
        <v>1146</v>
      </c>
      <c r="D1514" s="33">
        <v>118763</v>
      </c>
      <c r="E1514" s="33">
        <v>102865</v>
      </c>
      <c r="F1514" s="25" t="s">
        <v>1109</v>
      </c>
      <c r="G1514" s="33">
        <v>6</v>
      </c>
      <c r="H1514" s="33">
        <v>6</v>
      </c>
      <c r="I1514" s="33">
        <v>8</v>
      </c>
      <c r="J1514" s="33">
        <v>2</v>
      </c>
      <c r="K1514" s="33">
        <v>0</v>
      </c>
      <c r="L1514" s="33">
        <v>2</v>
      </c>
    </row>
    <row r="1515" spans="1:12">
      <c r="A1515" s="25" t="s">
        <v>4487</v>
      </c>
      <c r="B1515" s="25" t="s">
        <v>4488</v>
      </c>
      <c r="C1515" s="25" t="s">
        <v>1146</v>
      </c>
      <c r="D1515" s="33">
        <v>118760</v>
      </c>
      <c r="E1515" s="33">
        <v>102865</v>
      </c>
      <c r="F1515" s="25" t="s">
        <v>1109</v>
      </c>
      <c r="G1515" s="33">
        <v>6</v>
      </c>
      <c r="H1515" s="33">
        <v>6</v>
      </c>
      <c r="I1515" s="33">
        <v>11</v>
      </c>
      <c r="J1515" s="33">
        <v>5</v>
      </c>
      <c r="K1515" s="33">
        <v>0</v>
      </c>
      <c r="L1515" s="33">
        <v>5</v>
      </c>
    </row>
    <row r="1516" spans="1:12">
      <c r="A1516" s="25" t="s">
        <v>4489</v>
      </c>
      <c r="B1516" s="25" t="s">
        <v>4490</v>
      </c>
      <c r="C1516" s="25" t="s">
        <v>1271</v>
      </c>
      <c r="D1516" s="25" t="s">
        <v>4491</v>
      </c>
      <c r="E1516" s="25" t="s">
        <v>4492</v>
      </c>
      <c r="F1516" s="25" t="s">
        <v>1091</v>
      </c>
      <c r="G1516" s="33">
        <v>72</v>
      </c>
      <c r="H1516" s="33">
        <v>72</v>
      </c>
      <c r="I1516" s="33">
        <v>120</v>
      </c>
      <c r="J1516" s="33">
        <v>48</v>
      </c>
      <c r="K1516" s="33">
        <v>0</v>
      </c>
      <c r="L1516" s="33">
        <v>48</v>
      </c>
    </row>
    <row r="1517" spans="1:12">
      <c r="A1517" s="25" t="s">
        <v>4493</v>
      </c>
      <c r="B1517" s="25" t="s">
        <v>4494</v>
      </c>
      <c r="C1517" s="25" t="s">
        <v>1146</v>
      </c>
      <c r="D1517" s="33">
        <v>118701</v>
      </c>
      <c r="E1517" s="33">
        <v>110244</v>
      </c>
      <c r="F1517" s="25" t="s">
        <v>531</v>
      </c>
      <c r="G1517" s="33">
        <v>14</v>
      </c>
      <c r="H1517" s="33">
        <v>14</v>
      </c>
      <c r="I1517" s="33">
        <v>17</v>
      </c>
      <c r="J1517" s="33">
        <v>3</v>
      </c>
      <c r="K1517" s="33">
        <v>1</v>
      </c>
      <c r="L1517" s="33">
        <v>2</v>
      </c>
    </row>
    <row r="1518" spans="1:12">
      <c r="A1518" s="25" t="s">
        <v>4495</v>
      </c>
      <c r="B1518" s="25" t="s">
        <v>4496</v>
      </c>
      <c r="C1518" s="25" t="s">
        <v>1146</v>
      </c>
      <c r="D1518" s="33">
        <v>118696</v>
      </c>
      <c r="E1518" s="33">
        <v>110244</v>
      </c>
      <c r="F1518" s="25" t="s">
        <v>531</v>
      </c>
      <c r="G1518" s="33">
        <v>3</v>
      </c>
      <c r="H1518" s="33">
        <v>3</v>
      </c>
      <c r="I1518" s="33">
        <v>6</v>
      </c>
      <c r="J1518" s="33">
        <v>3</v>
      </c>
      <c r="K1518" s="33">
        <v>1</v>
      </c>
      <c r="L1518" s="33">
        <v>2</v>
      </c>
    </row>
    <row r="1519" spans="1:12">
      <c r="A1519" s="25" t="s">
        <v>4497</v>
      </c>
      <c r="B1519" s="25" t="s">
        <v>4498</v>
      </c>
      <c r="C1519" s="25" t="s">
        <v>1146</v>
      </c>
      <c r="D1519" s="33">
        <v>118612</v>
      </c>
      <c r="E1519" s="33">
        <v>111270</v>
      </c>
      <c r="F1519" s="25" t="s">
        <v>192</v>
      </c>
      <c r="G1519" s="33">
        <v>24</v>
      </c>
      <c r="H1519" s="33">
        <v>24</v>
      </c>
      <c r="I1519" s="33">
        <v>72</v>
      </c>
      <c r="J1519" s="33">
        <v>48</v>
      </c>
      <c r="K1519" s="33">
        <v>0</v>
      </c>
      <c r="L1519" s="33">
        <v>48</v>
      </c>
    </row>
    <row r="1520" spans="1:12">
      <c r="A1520" s="25" t="s">
        <v>4499</v>
      </c>
      <c r="B1520" s="25" t="s">
        <v>4500</v>
      </c>
      <c r="C1520" s="25" t="s">
        <v>1146</v>
      </c>
      <c r="D1520" s="33">
        <v>118585</v>
      </c>
      <c r="E1520" s="33">
        <v>111741</v>
      </c>
      <c r="F1520" s="25" t="s">
        <v>524</v>
      </c>
      <c r="G1520" s="33">
        <v>12</v>
      </c>
      <c r="H1520" s="33">
        <v>24</v>
      </c>
      <c r="I1520" s="33">
        <v>24</v>
      </c>
      <c r="J1520" s="33">
        <v>12</v>
      </c>
      <c r="K1520" s="33">
        <v>0</v>
      </c>
      <c r="L1520" s="33">
        <v>12</v>
      </c>
    </row>
    <row r="1521" spans="1:12">
      <c r="A1521" s="25" t="s">
        <v>4501</v>
      </c>
      <c r="B1521" s="25" t="s">
        <v>4502</v>
      </c>
      <c r="C1521" s="25" t="s">
        <v>1146</v>
      </c>
      <c r="D1521" s="33">
        <v>118436</v>
      </c>
      <c r="E1521" s="33">
        <v>111742</v>
      </c>
      <c r="F1521" s="25" t="s">
        <v>524</v>
      </c>
      <c r="G1521" s="33">
        <v>12</v>
      </c>
      <c r="H1521" s="33">
        <v>24</v>
      </c>
      <c r="I1521" s="33">
        <v>24</v>
      </c>
      <c r="J1521" s="33">
        <v>12</v>
      </c>
      <c r="K1521" s="33">
        <v>0</v>
      </c>
      <c r="L1521" s="33">
        <v>12</v>
      </c>
    </row>
    <row r="1522" spans="1:12">
      <c r="A1522" s="25" t="s">
        <v>4503</v>
      </c>
      <c r="B1522" s="25" t="s">
        <v>4504</v>
      </c>
      <c r="C1522" s="25" t="s">
        <v>1146</v>
      </c>
      <c r="D1522" s="33">
        <v>118430</v>
      </c>
      <c r="E1522" s="33">
        <v>111609</v>
      </c>
      <c r="F1522" s="25" t="s">
        <v>214</v>
      </c>
      <c r="G1522" s="33">
        <v>6</v>
      </c>
      <c r="H1522" s="33">
        <v>7</v>
      </c>
      <c r="I1522" s="33">
        <v>7</v>
      </c>
      <c r="J1522" s="33">
        <v>1</v>
      </c>
      <c r="K1522" s="33">
        <v>0</v>
      </c>
      <c r="L1522" s="33">
        <v>1</v>
      </c>
    </row>
    <row r="1523" spans="1:12">
      <c r="A1523" s="25" t="s">
        <v>4505</v>
      </c>
      <c r="B1523" s="25" t="s">
        <v>4506</v>
      </c>
      <c r="C1523" s="25" t="s">
        <v>1146</v>
      </c>
      <c r="D1523" s="33">
        <v>118421</v>
      </c>
      <c r="E1523" s="33">
        <v>111809</v>
      </c>
      <c r="F1523" s="25" t="s">
        <v>535</v>
      </c>
      <c r="G1523" s="33">
        <v>36</v>
      </c>
      <c r="H1523" s="33">
        <v>36</v>
      </c>
      <c r="I1523" s="33">
        <v>48</v>
      </c>
      <c r="J1523" s="33">
        <v>12</v>
      </c>
      <c r="K1523" s="33">
        <v>0</v>
      </c>
      <c r="L1523" s="33">
        <v>12</v>
      </c>
    </row>
    <row r="1524" spans="1:12">
      <c r="A1524" s="25" t="s">
        <v>4507</v>
      </c>
      <c r="B1524" s="25" t="s">
        <v>4508</v>
      </c>
      <c r="C1524" s="25" t="s">
        <v>1146</v>
      </c>
      <c r="D1524" s="33">
        <v>118336</v>
      </c>
      <c r="E1524" s="33">
        <v>112230</v>
      </c>
      <c r="F1524" s="25" t="s">
        <v>39</v>
      </c>
      <c r="G1524" s="33">
        <v>504</v>
      </c>
      <c r="H1524" s="33">
        <v>528</v>
      </c>
      <c r="I1524" s="33">
        <v>528</v>
      </c>
      <c r="J1524" s="33">
        <v>24</v>
      </c>
      <c r="K1524" s="33">
        <v>0</v>
      </c>
      <c r="L1524" s="33">
        <v>24</v>
      </c>
    </row>
    <row r="1525" spans="1:12">
      <c r="A1525" s="25" t="s">
        <v>4509</v>
      </c>
      <c r="B1525" s="25" t="s">
        <v>4510</v>
      </c>
      <c r="C1525" s="25" t="s">
        <v>1146</v>
      </c>
      <c r="D1525" s="33">
        <v>118312</v>
      </c>
      <c r="E1525" s="33">
        <v>111198</v>
      </c>
      <c r="F1525" s="25" t="s">
        <v>524</v>
      </c>
      <c r="G1525" s="33">
        <v>12</v>
      </c>
      <c r="H1525" s="33">
        <v>24</v>
      </c>
      <c r="I1525" s="33">
        <v>36</v>
      </c>
      <c r="J1525" s="33">
        <v>24</v>
      </c>
      <c r="K1525" s="33">
        <v>0</v>
      </c>
      <c r="L1525" s="33">
        <v>12</v>
      </c>
    </row>
    <row r="1526" spans="1:12">
      <c r="A1526" s="25" t="s">
        <v>4511</v>
      </c>
      <c r="B1526" s="25" t="s">
        <v>4512</v>
      </c>
      <c r="C1526" s="25" t="s">
        <v>1146</v>
      </c>
      <c r="D1526" s="33">
        <v>118297</v>
      </c>
      <c r="E1526" s="33">
        <v>112079</v>
      </c>
      <c r="F1526" s="25" t="s">
        <v>557</v>
      </c>
      <c r="G1526" s="33">
        <v>90</v>
      </c>
      <c r="H1526" s="33">
        <v>90</v>
      </c>
      <c r="I1526" s="33">
        <v>99</v>
      </c>
      <c r="J1526" s="33">
        <v>9</v>
      </c>
      <c r="K1526" s="33">
        <v>0</v>
      </c>
      <c r="L1526" s="33">
        <v>9</v>
      </c>
    </row>
    <row r="1527" spans="1:12">
      <c r="A1527" s="25" t="s">
        <v>4513</v>
      </c>
      <c r="B1527" s="25" t="s">
        <v>4514</v>
      </c>
      <c r="C1527" s="25" t="s">
        <v>1271</v>
      </c>
      <c r="D1527" s="25" t="s">
        <v>4515</v>
      </c>
      <c r="E1527" s="25" t="s">
        <v>4516</v>
      </c>
      <c r="F1527" s="25" t="s">
        <v>1068</v>
      </c>
      <c r="G1527" s="33">
        <v>16</v>
      </c>
      <c r="H1527" s="33">
        <v>16</v>
      </c>
      <c r="I1527" s="33">
        <v>32</v>
      </c>
      <c r="J1527" s="33">
        <v>16</v>
      </c>
      <c r="K1527" s="33">
        <v>0</v>
      </c>
      <c r="L1527" s="33">
        <v>16</v>
      </c>
    </row>
    <row r="1528" spans="1:12">
      <c r="A1528" s="25" t="s">
        <v>4517</v>
      </c>
      <c r="B1528" s="25" t="s">
        <v>4518</v>
      </c>
      <c r="C1528" s="25" t="s">
        <v>1146</v>
      </c>
      <c r="D1528" s="33">
        <v>118158</v>
      </c>
      <c r="E1528" s="33">
        <v>111263</v>
      </c>
      <c r="F1528" s="25" t="s">
        <v>181</v>
      </c>
      <c r="G1528" s="33">
        <v>350</v>
      </c>
      <c r="H1528" s="33">
        <v>350</v>
      </c>
      <c r="I1528" s="33">
        <v>705</v>
      </c>
      <c r="J1528" s="33">
        <v>355</v>
      </c>
      <c r="K1528" s="33">
        <v>0</v>
      </c>
      <c r="L1528" s="33">
        <v>355</v>
      </c>
    </row>
    <row r="1529" spans="1:12">
      <c r="A1529" s="25" t="s">
        <v>4519</v>
      </c>
      <c r="B1529" s="25" t="s">
        <v>4520</v>
      </c>
      <c r="C1529" s="25" t="s">
        <v>1146</v>
      </c>
      <c r="D1529" s="33">
        <v>118154</v>
      </c>
      <c r="E1529" s="33">
        <v>111513</v>
      </c>
      <c r="F1529" s="25" t="s">
        <v>531</v>
      </c>
      <c r="G1529" s="33">
        <v>5</v>
      </c>
      <c r="H1529" s="33">
        <v>5</v>
      </c>
      <c r="I1529" s="33">
        <v>7</v>
      </c>
      <c r="J1529" s="33">
        <v>2</v>
      </c>
      <c r="K1529" s="33">
        <v>3</v>
      </c>
      <c r="L1529" s="33">
        <v>2</v>
      </c>
    </row>
    <row r="1530" spans="1:12">
      <c r="A1530" s="25" t="s">
        <v>4521</v>
      </c>
      <c r="B1530" s="25" t="s">
        <v>4522</v>
      </c>
      <c r="C1530" s="25" t="s">
        <v>1146</v>
      </c>
      <c r="D1530" s="33">
        <v>118091</v>
      </c>
      <c r="E1530" s="33">
        <v>111512</v>
      </c>
      <c r="F1530" s="25" t="s">
        <v>531</v>
      </c>
      <c r="G1530" s="33">
        <v>22</v>
      </c>
      <c r="H1530" s="33">
        <v>22</v>
      </c>
      <c r="I1530" s="33">
        <v>43</v>
      </c>
      <c r="J1530" s="33">
        <v>21</v>
      </c>
      <c r="K1530" s="33">
        <v>0</v>
      </c>
      <c r="L1530" s="33">
        <v>19</v>
      </c>
    </row>
    <row r="1531" spans="1:12">
      <c r="A1531" s="25" t="s">
        <v>4523</v>
      </c>
      <c r="B1531" s="25" t="s">
        <v>4524</v>
      </c>
      <c r="C1531" s="25" t="s">
        <v>1146</v>
      </c>
      <c r="D1531" s="33">
        <v>118061</v>
      </c>
      <c r="E1531" s="33">
        <v>111512</v>
      </c>
      <c r="F1531" s="25" t="s">
        <v>531</v>
      </c>
      <c r="G1531" s="33">
        <v>14</v>
      </c>
      <c r="H1531" s="33">
        <v>14</v>
      </c>
      <c r="I1531" s="33">
        <v>27</v>
      </c>
      <c r="J1531" s="33">
        <v>13</v>
      </c>
      <c r="K1531" s="33">
        <v>0</v>
      </c>
      <c r="L1531" s="33">
        <v>13</v>
      </c>
    </row>
    <row r="1532" spans="1:12">
      <c r="A1532" s="25" t="s">
        <v>4525</v>
      </c>
      <c r="B1532" s="25" t="s">
        <v>4526</v>
      </c>
      <c r="C1532" s="25" t="s">
        <v>1146</v>
      </c>
      <c r="D1532" s="33">
        <v>118009</v>
      </c>
      <c r="E1532" s="33">
        <v>110912</v>
      </c>
      <c r="F1532" s="25" t="s">
        <v>531</v>
      </c>
      <c r="G1532" s="33">
        <v>100</v>
      </c>
      <c r="H1532" s="33">
        <v>100</v>
      </c>
      <c r="I1532" s="33">
        <v>116</v>
      </c>
      <c r="J1532" s="33">
        <v>16</v>
      </c>
      <c r="K1532" s="33">
        <v>34</v>
      </c>
      <c r="L1532" s="33">
        <v>13</v>
      </c>
    </row>
    <row r="1533" spans="1:12">
      <c r="A1533" s="25" t="s">
        <v>4527</v>
      </c>
      <c r="B1533" s="25" t="s">
        <v>4528</v>
      </c>
      <c r="C1533" s="25" t="s">
        <v>1146</v>
      </c>
      <c r="D1533" s="33">
        <v>117963</v>
      </c>
      <c r="E1533" s="33">
        <v>112223</v>
      </c>
      <c r="F1533" s="25" t="s">
        <v>81</v>
      </c>
      <c r="G1533" s="33">
        <v>24</v>
      </c>
      <c r="H1533" s="33">
        <v>24</v>
      </c>
      <c r="I1533" s="33">
        <v>48</v>
      </c>
      <c r="J1533" s="33">
        <v>24</v>
      </c>
      <c r="K1533" s="33">
        <v>0</v>
      </c>
      <c r="L1533" s="33">
        <v>48</v>
      </c>
    </row>
    <row r="1534" spans="1:12">
      <c r="A1534" s="25" t="s">
        <v>4529</v>
      </c>
      <c r="B1534" s="25" t="s">
        <v>4530</v>
      </c>
      <c r="C1534" s="25" t="s">
        <v>1271</v>
      </c>
      <c r="D1534" s="25" t="s">
        <v>4531</v>
      </c>
      <c r="E1534" s="33">
        <v>111512</v>
      </c>
      <c r="F1534" s="25" t="s">
        <v>531</v>
      </c>
      <c r="G1534" s="33">
        <v>3</v>
      </c>
      <c r="H1534" s="33">
        <v>3</v>
      </c>
      <c r="I1534" s="33">
        <v>22</v>
      </c>
      <c r="J1534" s="33">
        <v>19</v>
      </c>
      <c r="K1534" s="33">
        <v>1</v>
      </c>
      <c r="L1534" s="33">
        <v>18</v>
      </c>
    </row>
    <row r="1535" spans="1:12">
      <c r="A1535" s="25" t="s">
        <v>4532</v>
      </c>
      <c r="B1535" s="25" t="s">
        <v>4533</v>
      </c>
      <c r="C1535" s="25" t="s">
        <v>1146</v>
      </c>
      <c r="D1535" s="33">
        <v>117783</v>
      </c>
      <c r="E1535" s="33">
        <v>110118</v>
      </c>
      <c r="F1535" s="25" t="s">
        <v>182</v>
      </c>
      <c r="G1535" s="33">
        <v>12</v>
      </c>
      <c r="H1535" s="33">
        <v>12</v>
      </c>
      <c r="I1535" s="33">
        <v>21</v>
      </c>
      <c r="J1535" s="33">
        <v>9</v>
      </c>
      <c r="K1535" s="33">
        <v>0</v>
      </c>
      <c r="L1535" s="33">
        <v>9</v>
      </c>
    </row>
    <row r="1536" spans="1:12">
      <c r="A1536" s="25" t="s">
        <v>4534</v>
      </c>
      <c r="B1536" s="25" t="s">
        <v>4535</v>
      </c>
      <c r="C1536" s="25" t="s">
        <v>1146</v>
      </c>
      <c r="D1536" s="33">
        <v>117742</v>
      </c>
      <c r="E1536" s="33">
        <v>110917</v>
      </c>
      <c r="F1536" s="25" t="s">
        <v>531</v>
      </c>
      <c r="G1536" s="33">
        <v>1</v>
      </c>
      <c r="H1536" s="33">
        <v>1</v>
      </c>
      <c r="I1536" s="33">
        <v>3</v>
      </c>
      <c r="J1536" s="33">
        <v>2</v>
      </c>
      <c r="K1536" s="33">
        <v>0</v>
      </c>
      <c r="L1536" s="33">
        <v>2</v>
      </c>
    </row>
    <row r="1537" spans="1:12">
      <c r="A1537" s="25" t="s">
        <v>4536</v>
      </c>
      <c r="B1537" s="25" t="s">
        <v>4537</v>
      </c>
      <c r="C1537" s="25" t="s">
        <v>1146</v>
      </c>
      <c r="D1537" s="33">
        <v>117705</v>
      </c>
      <c r="E1537" s="33">
        <v>110383</v>
      </c>
      <c r="F1537" s="25" t="s">
        <v>522</v>
      </c>
      <c r="G1537" s="33">
        <v>9</v>
      </c>
      <c r="H1537" s="33">
        <v>12</v>
      </c>
      <c r="I1537" s="33">
        <v>12</v>
      </c>
      <c r="J1537" s="33">
        <v>3</v>
      </c>
      <c r="K1537" s="33">
        <v>0</v>
      </c>
      <c r="L1537" s="33">
        <v>3</v>
      </c>
    </row>
    <row r="1538" spans="1:12">
      <c r="A1538" s="25" t="s">
        <v>4538</v>
      </c>
      <c r="B1538" s="25" t="s">
        <v>4539</v>
      </c>
      <c r="C1538" s="25" t="s">
        <v>1146</v>
      </c>
      <c r="D1538" s="33">
        <v>117420</v>
      </c>
      <c r="E1538" s="33">
        <v>111744</v>
      </c>
      <c r="F1538" s="25" t="s">
        <v>529</v>
      </c>
      <c r="G1538" s="33">
        <v>10</v>
      </c>
      <c r="H1538" s="33">
        <v>21</v>
      </c>
      <c r="I1538" s="33">
        <v>21</v>
      </c>
      <c r="J1538" s="33">
        <v>11</v>
      </c>
      <c r="K1538" s="33">
        <v>3</v>
      </c>
      <c r="L1538" s="33">
        <v>8</v>
      </c>
    </row>
    <row r="1539" spans="1:12">
      <c r="A1539" s="25" t="s">
        <v>4540</v>
      </c>
      <c r="B1539" s="25" t="s">
        <v>4541</v>
      </c>
      <c r="C1539" s="25" t="s">
        <v>1146</v>
      </c>
      <c r="D1539" s="33">
        <v>116614</v>
      </c>
      <c r="E1539" s="33">
        <v>111401</v>
      </c>
      <c r="F1539" s="25" t="s">
        <v>557</v>
      </c>
      <c r="G1539" s="33">
        <v>28</v>
      </c>
      <c r="H1539" s="33">
        <v>28</v>
      </c>
      <c r="I1539" s="33">
        <v>32</v>
      </c>
      <c r="J1539" s="33">
        <v>4</v>
      </c>
      <c r="K1539" s="33">
        <v>0</v>
      </c>
      <c r="L1539" s="33">
        <v>4</v>
      </c>
    </row>
    <row r="1540" spans="1:12">
      <c r="A1540" s="25" t="s">
        <v>4542</v>
      </c>
      <c r="B1540" s="25" t="s">
        <v>4543</v>
      </c>
      <c r="C1540" s="25" t="s">
        <v>1768</v>
      </c>
      <c r="D1540" s="25" t="s">
        <v>4544</v>
      </c>
      <c r="E1540" s="33">
        <v>111980</v>
      </c>
      <c r="F1540" s="25" t="s">
        <v>198</v>
      </c>
      <c r="G1540" s="33">
        <v>2</v>
      </c>
      <c r="H1540" s="33">
        <v>2</v>
      </c>
      <c r="I1540" s="33">
        <v>6</v>
      </c>
      <c r="J1540" s="33">
        <v>4</v>
      </c>
      <c r="K1540" s="33">
        <v>0</v>
      </c>
      <c r="L1540" s="33">
        <v>4</v>
      </c>
    </row>
    <row r="1541" spans="1:12">
      <c r="A1541" s="25" t="s">
        <v>4545</v>
      </c>
      <c r="B1541" s="25" t="s">
        <v>4546</v>
      </c>
      <c r="C1541" s="25" t="s">
        <v>1271</v>
      </c>
      <c r="D1541" s="25" t="s">
        <v>4547</v>
      </c>
      <c r="E1541" s="25" t="s">
        <v>4548</v>
      </c>
      <c r="F1541" s="25" t="s">
        <v>1131</v>
      </c>
      <c r="G1541" s="33">
        <v>4</v>
      </c>
      <c r="H1541" s="33">
        <v>2</v>
      </c>
      <c r="I1541" s="33">
        <v>4</v>
      </c>
      <c r="J1541" s="33">
        <v>2</v>
      </c>
      <c r="K1541" s="33">
        <v>0</v>
      </c>
      <c r="L1541" s="33">
        <v>2</v>
      </c>
    </row>
    <row r="1542" spans="1:12">
      <c r="A1542" s="25" t="s">
        <v>4549</v>
      </c>
      <c r="B1542" s="25" t="s">
        <v>4550</v>
      </c>
      <c r="C1542" s="25" t="s">
        <v>1271</v>
      </c>
      <c r="D1542" s="25" t="s">
        <v>4551</v>
      </c>
      <c r="E1542" s="33">
        <v>111980</v>
      </c>
      <c r="F1542" s="25" t="s">
        <v>198</v>
      </c>
      <c r="G1542" s="33">
        <v>2</v>
      </c>
      <c r="H1542" s="33">
        <v>2</v>
      </c>
      <c r="I1542" s="33">
        <v>6</v>
      </c>
      <c r="J1542" s="33">
        <v>4</v>
      </c>
      <c r="K1542" s="33">
        <v>0</v>
      </c>
      <c r="L1542" s="33">
        <v>4</v>
      </c>
    </row>
    <row r="1543" spans="1:12">
      <c r="A1543" s="25" t="s">
        <v>4552</v>
      </c>
      <c r="B1543" s="25" t="s">
        <v>4553</v>
      </c>
      <c r="C1543" s="25" t="s">
        <v>1146</v>
      </c>
      <c r="D1543" s="33">
        <v>116262</v>
      </c>
      <c r="E1543" s="33">
        <v>104664</v>
      </c>
      <c r="F1543" s="25" t="s">
        <v>525</v>
      </c>
      <c r="G1543" s="33">
        <v>1020</v>
      </c>
      <c r="H1543" s="33">
        <v>1020</v>
      </c>
      <c r="I1543" s="33">
        <v>1076</v>
      </c>
      <c r="J1543" s="33">
        <v>56</v>
      </c>
      <c r="K1543" s="33">
        <v>4</v>
      </c>
      <c r="L1543" s="33">
        <v>26</v>
      </c>
    </row>
    <row r="1544" spans="1:12">
      <c r="A1544" s="25" t="s">
        <v>4554</v>
      </c>
      <c r="B1544" s="25" t="s">
        <v>4555</v>
      </c>
      <c r="C1544" s="25" t="s">
        <v>1146</v>
      </c>
      <c r="D1544" s="33">
        <v>116007</v>
      </c>
      <c r="E1544" s="33">
        <v>110728</v>
      </c>
      <c r="F1544" s="25" t="s">
        <v>49</v>
      </c>
      <c r="G1544" s="33">
        <v>252</v>
      </c>
      <c r="H1544" s="33">
        <v>252</v>
      </c>
      <c r="I1544" s="33">
        <v>253</v>
      </c>
      <c r="J1544" s="33">
        <v>1</v>
      </c>
      <c r="K1544" s="33">
        <v>0</v>
      </c>
      <c r="L1544" s="33">
        <v>1</v>
      </c>
    </row>
    <row r="1545" spans="1:12">
      <c r="A1545" s="25" t="s">
        <v>4556</v>
      </c>
      <c r="B1545" s="25" t="s">
        <v>4557</v>
      </c>
      <c r="C1545" s="25" t="s">
        <v>1271</v>
      </c>
      <c r="D1545" s="25" t="s">
        <v>4558</v>
      </c>
      <c r="E1545" s="25" t="s">
        <v>4559</v>
      </c>
      <c r="F1545" s="25" t="s">
        <v>1127</v>
      </c>
      <c r="G1545" s="33">
        <v>12</v>
      </c>
      <c r="H1545" s="33">
        <v>12</v>
      </c>
      <c r="I1545" s="33">
        <v>18</v>
      </c>
      <c r="J1545" s="33">
        <v>6</v>
      </c>
      <c r="K1545" s="33">
        <v>0</v>
      </c>
      <c r="L1545" s="33">
        <v>6</v>
      </c>
    </row>
    <row r="1546" spans="1:12">
      <c r="A1546" s="25" t="s">
        <v>4560</v>
      </c>
      <c r="B1546" s="25" t="s">
        <v>4561</v>
      </c>
      <c r="C1546" s="25" t="s">
        <v>1146</v>
      </c>
      <c r="D1546" s="33">
        <v>115736</v>
      </c>
      <c r="E1546" s="33">
        <v>110245</v>
      </c>
      <c r="F1546" s="25" t="s">
        <v>531</v>
      </c>
      <c r="G1546" s="33">
        <v>2</v>
      </c>
      <c r="H1546" s="33">
        <v>2</v>
      </c>
      <c r="I1546" s="33">
        <v>12</v>
      </c>
      <c r="J1546" s="33">
        <v>10</v>
      </c>
      <c r="K1546" s="33">
        <v>5</v>
      </c>
      <c r="L1546" s="33">
        <v>9</v>
      </c>
    </row>
    <row r="1547" spans="1:12">
      <c r="A1547" s="25" t="s">
        <v>4562</v>
      </c>
      <c r="B1547" s="25" t="s">
        <v>4563</v>
      </c>
      <c r="C1547" s="25" t="s">
        <v>1146</v>
      </c>
      <c r="D1547" s="33">
        <v>114769</v>
      </c>
      <c r="E1547" s="33">
        <v>110783</v>
      </c>
      <c r="F1547" s="25" t="s">
        <v>202</v>
      </c>
      <c r="G1547" s="33">
        <v>144</v>
      </c>
      <c r="H1547" s="33">
        <v>144</v>
      </c>
      <c r="I1547" s="33">
        <v>150</v>
      </c>
      <c r="J1547" s="33">
        <v>6</v>
      </c>
      <c r="K1547" s="33">
        <v>0</v>
      </c>
      <c r="L1547" s="33">
        <v>6</v>
      </c>
    </row>
    <row r="1548" spans="1:12">
      <c r="A1548" s="25" t="s">
        <v>4564</v>
      </c>
      <c r="B1548" s="25" t="s">
        <v>4565</v>
      </c>
      <c r="C1548" s="25" t="s">
        <v>1146</v>
      </c>
      <c r="D1548" s="33">
        <v>114755</v>
      </c>
      <c r="E1548" s="33">
        <v>109055</v>
      </c>
      <c r="F1548" s="25" t="s">
        <v>531</v>
      </c>
      <c r="G1548" s="33">
        <v>18</v>
      </c>
      <c r="H1548" s="33">
        <v>18</v>
      </c>
      <c r="I1548" s="33">
        <v>21</v>
      </c>
      <c r="J1548" s="33">
        <v>3</v>
      </c>
      <c r="K1548" s="33">
        <v>0</v>
      </c>
      <c r="L1548" s="33">
        <v>3</v>
      </c>
    </row>
    <row r="1549" spans="1:12">
      <c r="A1549" s="25" t="s">
        <v>4566</v>
      </c>
      <c r="B1549" s="25" t="s">
        <v>4567</v>
      </c>
      <c r="C1549" s="25" t="s">
        <v>1146</v>
      </c>
      <c r="D1549" s="33">
        <v>114093</v>
      </c>
      <c r="E1549" s="33">
        <v>110437</v>
      </c>
      <c r="F1549" s="25" t="s">
        <v>558</v>
      </c>
      <c r="G1549" s="33">
        <v>30</v>
      </c>
      <c r="H1549" s="33">
        <v>30</v>
      </c>
      <c r="I1549" s="33">
        <v>38</v>
      </c>
      <c r="J1549" s="33">
        <v>8</v>
      </c>
      <c r="K1549" s="33">
        <v>0</v>
      </c>
      <c r="L1549" s="33">
        <v>8</v>
      </c>
    </row>
    <row r="1550" spans="1:12">
      <c r="A1550" s="25" t="s">
        <v>4568</v>
      </c>
      <c r="B1550" s="25" t="s">
        <v>4569</v>
      </c>
      <c r="C1550" s="25" t="s">
        <v>1146</v>
      </c>
      <c r="D1550" s="33">
        <v>113902</v>
      </c>
      <c r="E1550" s="33">
        <v>109054</v>
      </c>
      <c r="F1550" s="25" t="s">
        <v>531</v>
      </c>
      <c r="G1550" s="33">
        <v>3</v>
      </c>
      <c r="H1550" s="33">
        <v>3</v>
      </c>
      <c r="I1550" s="33">
        <v>5</v>
      </c>
      <c r="J1550" s="33">
        <v>2</v>
      </c>
      <c r="K1550" s="33">
        <v>0</v>
      </c>
      <c r="L1550" s="33">
        <v>2</v>
      </c>
    </row>
    <row r="1551" spans="1:12">
      <c r="A1551" s="25" t="s">
        <v>4570</v>
      </c>
      <c r="B1551" s="25" t="s">
        <v>4571</v>
      </c>
      <c r="C1551" s="25" t="s">
        <v>1146</v>
      </c>
      <c r="D1551" s="33">
        <v>113084</v>
      </c>
      <c r="E1551" s="33">
        <v>107819</v>
      </c>
      <c r="F1551" s="25" t="s">
        <v>232</v>
      </c>
      <c r="G1551" s="33">
        <v>2</v>
      </c>
      <c r="H1551" s="33">
        <v>2</v>
      </c>
      <c r="I1551" s="33">
        <v>4</v>
      </c>
      <c r="J1551" s="33">
        <v>2</v>
      </c>
      <c r="K1551" s="33">
        <v>0</v>
      </c>
      <c r="L1551" s="33">
        <v>2</v>
      </c>
    </row>
    <row r="1552" spans="1:12">
      <c r="A1552" s="25" t="s">
        <v>4572</v>
      </c>
      <c r="B1552" s="25" t="s">
        <v>4573</v>
      </c>
      <c r="C1552" s="25" t="s">
        <v>1271</v>
      </c>
      <c r="D1552" s="25" t="s">
        <v>4574</v>
      </c>
      <c r="E1552" s="25" t="s">
        <v>4575</v>
      </c>
      <c r="F1552" s="25" t="s">
        <v>1089</v>
      </c>
      <c r="G1552" s="33">
        <v>2</v>
      </c>
      <c r="H1552" s="33">
        <v>2</v>
      </c>
      <c r="I1552" s="33">
        <v>4</v>
      </c>
      <c r="J1552" s="33">
        <v>2</v>
      </c>
      <c r="K1552" s="33">
        <v>0</v>
      </c>
      <c r="L1552" s="33">
        <v>2</v>
      </c>
    </row>
    <row r="1553" spans="1:12">
      <c r="A1553" s="25" t="s">
        <v>4576</v>
      </c>
      <c r="B1553" s="25" t="s">
        <v>4577</v>
      </c>
      <c r="C1553" s="25" t="s">
        <v>1146</v>
      </c>
      <c r="D1553" s="33">
        <v>113039</v>
      </c>
      <c r="E1553" s="33">
        <v>105602</v>
      </c>
      <c r="F1553" s="25" t="s">
        <v>531</v>
      </c>
      <c r="G1553" s="33">
        <v>1</v>
      </c>
      <c r="H1553" s="33">
        <v>1</v>
      </c>
      <c r="I1553" s="33">
        <v>7</v>
      </c>
      <c r="J1553" s="33">
        <v>6</v>
      </c>
      <c r="K1553" s="33">
        <v>0</v>
      </c>
      <c r="L1553" s="33">
        <v>6</v>
      </c>
    </row>
    <row r="1554" spans="1:12">
      <c r="A1554" s="25" t="s">
        <v>4578</v>
      </c>
      <c r="B1554" s="25" t="s">
        <v>4579</v>
      </c>
      <c r="C1554" s="25" t="s">
        <v>1146</v>
      </c>
      <c r="D1554" s="33">
        <v>112650</v>
      </c>
      <c r="E1554" s="33">
        <v>110102</v>
      </c>
      <c r="F1554" s="25" t="s">
        <v>238</v>
      </c>
      <c r="G1554" s="33">
        <v>204</v>
      </c>
      <c r="H1554" s="33">
        <v>204</v>
      </c>
      <c r="I1554" s="33">
        <v>207</v>
      </c>
      <c r="J1554" s="33">
        <v>3</v>
      </c>
      <c r="K1554" s="33">
        <v>0</v>
      </c>
      <c r="L1554" s="33">
        <v>6</v>
      </c>
    </row>
    <row r="1555" spans="1:12">
      <c r="A1555" s="25" t="s">
        <v>4580</v>
      </c>
      <c r="B1555" s="25" t="s">
        <v>4581</v>
      </c>
      <c r="C1555" s="25" t="s">
        <v>1146</v>
      </c>
      <c r="D1555" s="33">
        <v>112092</v>
      </c>
      <c r="E1555" s="33">
        <v>109252</v>
      </c>
      <c r="F1555" s="25" t="s">
        <v>212</v>
      </c>
      <c r="G1555" s="33">
        <v>4</v>
      </c>
      <c r="H1555" s="33">
        <v>4</v>
      </c>
      <c r="I1555" s="33">
        <v>5</v>
      </c>
      <c r="J1555" s="33">
        <v>1</v>
      </c>
      <c r="K1555" s="33">
        <v>0</v>
      </c>
      <c r="L1555" s="33">
        <v>1</v>
      </c>
    </row>
    <row r="1556" spans="1:12">
      <c r="A1556" s="25" t="s">
        <v>4582</v>
      </c>
      <c r="B1556" s="25" t="s">
        <v>4583</v>
      </c>
      <c r="C1556" s="25" t="s">
        <v>3377</v>
      </c>
      <c r="D1556" s="33">
        <v>111678</v>
      </c>
      <c r="E1556" s="33">
        <v>110241</v>
      </c>
      <c r="F1556" s="25" t="s">
        <v>192</v>
      </c>
      <c r="G1556" s="33">
        <v>120</v>
      </c>
      <c r="H1556" s="33">
        <v>144</v>
      </c>
      <c r="I1556" s="33">
        <v>144</v>
      </c>
      <c r="J1556" s="33">
        <v>24</v>
      </c>
      <c r="K1556" s="33">
        <v>0</v>
      </c>
      <c r="L1556" s="33">
        <v>24</v>
      </c>
    </row>
    <row r="1557" spans="1:12">
      <c r="A1557" s="25" t="s">
        <v>4584</v>
      </c>
      <c r="B1557" s="25" t="s">
        <v>4585</v>
      </c>
      <c r="C1557" s="25" t="s">
        <v>4586</v>
      </c>
      <c r="D1557" s="25" t="s">
        <v>4587</v>
      </c>
      <c r="E1557" s="25" t="s">
        <v>4588</v>
      </c>
      <c r="F1557" s="25" t="s">
        <v>1105</v>
      </c>
      <c r="G1557" s="33">
        <v>16</v>
      </c>
      <c r="H1557" s="33">
        <v>16</v>
      </c>
      <c r="I1557" s="33">
        <v>20</v>
      </c>
      <c r="J1557" s="33">
        <v>4</v>
      </c>
      <c r="K1557" s="33">
        <v>0</v>
      </c>
      <c r="L1557" s="33">
        <v>8</v>
      </c>
    </row>
    <row r="1558" spans="1:12">
      <c r="A1558" s="25" t="s">
        <v>4589</v>
      </c>
      <c r="B1558" s="25" t="s">
        <v>4590</v>
      </c>
      <c r="C1558" s="25" t="s">
        <v>3377</v>
      </c>
      <c r="D1558" s="33">
        <v>110057</v>
      </c>
      <c r="E1558" s="33">
        <v>107443</v>
      </c>
      <c r="F1558" s="25" t="s">
        <v>111</v>
      </c>
      <c r="G1558" s="33">
        <v>6</v>
      </c>
      <c r="H1558" s="33">
        <v>12</v>
      </c>
      <c r="I1558" s="33">
        <v>12</v>
      </c>
      <c r="J1558" s="33">
        <v>6</v>
      </c>
      <c r="K1558" s="33">
        <v>0</v>
      </c>
      <c r="L1558" s="33">
        <v>6</v>
      </c>
    </row>
    <row r="1559" spans="1:12">
      <c r="A1559" s="25" t="s">
        <v>4591</v>
      </c>
      <c r="B1559" s="25" t="s">
        <v>4592</v>
      </c>
      <c r="C1559" s="25" t="s">
        <v>4593</v>
      </c>
      <c r="D1559" s="25" t="s">
        <v>4594</v>
      </c>
      <c r="E1559" s="25" t="s">
        <v>4595</v>
      </c>
      <c r="F1559" s="25" t="s">
        <v>1121</v>
      </c>
      <c r="G1559" s="33">
        <v>27</v>
      </c>
      <c r="H1559" s="33">
        <v>27</v>
      </c>
      <c r="I1559" s="33">
        <v>45</v>
      </c>
      <c r="J1559" s="33">
        <v>18</v>
      </c>
      <c r="K1559" s="33">
        <v>0</v>
      </c>
      <c r="L1559" s="33">
        <v>18</v>
      </c>
    </row>
    <row r="1560" spans="1:12">
      <c r="A1560" s="25" t="s">
        <v>4596</v>
      </c>
      <c r="B1560" s="25" t="s">
        <v>4597</v>
      </c>
      <c r="C1560" s="25" t="s">
        <v>3377</v>
      </c>
      <c r="D1560" s="33">
        <v>109878</v>
      </c>
      <c r="E1560" s="33">
        <v>107443</v>
      </c>
      <c r="F1560" s="25" t="s">
        <v>111</v>
      </c>
      <c r="G1560" s="33">
        <v>6</v>
      </c>
      <c r="H1560" s="33">
        <v>12</v>
      </c>
      <c r="I1560" s="33">
        <v>12</v>
      </c>
      <c r="J1560" s="33">
        <v>6</v>
      </c>
      <c r="K1560" s="33">
        <v>0</v>
      </c>
      <c r="L1560" s="33">
        <v>6</v>
      </c>
    </row>
    <row r="1561" spans="1:12">
      <c r="A1561" s="25" t="s">
        <v>4598</v>
      </c>
      <c r="B1561" s="25" t="s">
        <v>4599</v>
      </c>
      <c r="C1561" s="25" t="s">
        <v>3377</v>
      </c>
      <c r="D1561" s="33">
        <v>108511</v>
      </c>
      <c r="E1561" s="33">
        <v>107443</v>
      </c>
      <c r="F1561" s="25" t="s">
        <v>111</v>
      </c>
      <c r="G1561" s="33">
        <v>6</v>
      </c>
      <c r="H1561" s="33">
        <v>12</v>
      </c>
      <c r="I1561" s="33">
        <v>12</v>
      </c>
      <c r="J1561" s="33">
        <v>6</v>
      </c>
      <c r="K1561" s="33">
        <v>0</v>
      </c>
      <c r="L1561" s="33">
        <v>6</v>
      </c>
    </row>
    <row r="1562" spans="1:12">
      <c r="A1562" s="25" t="s">
        <v>4600</v>
      </c>
      <c r="B1562" s="25" t="s">
        <v>4601</v>
      </c>
      <c r="C1562" s="25" t="s">
        <v>1271</v>
      </c>
      <c r="D1562" s="25" t="s">
        <v>4602</v>
      </c>
      <c r="E1562" s="25" t="s">
        <v>4603</v>
      </c>
      <c r="F1562" s="25" t="s">
        <v>1068</v>
      </c>
      <c r="G1562" s="33">
        <v>13</v>
      </c>
      <c r="H1562" s="33">
        <v>13</v>
      </c>
      <c r="I1562" s="33">
        <v>19</v>
      </c>
      <c r="J1562" s="33">
        <v>6</v>
      </c>
      <c r="K1562" s="33">
        <v>1</v>
      </c>
      <c r="L1562" s="33">
        <v>5</v>
      </c>
    </row>
    <row r="1563" spans="1:12">
      <c r="A1563" s="25" t="s">
        <v>4604</v>
      </c>
      <c r="B1563" s="25" t="s">
        <v>4605</v>
      </c>
      <c r="C1563" s="25" t="s">
        <v>1146</v>
      </c>
      <c r="D1563" s="33">
        <v>105855</v>
      </c>
      <c r="E1563" s="33">
        <v>107292</v>
      </c>
      <c r="F1563" s="25" t="s">
        <v>531</v>
      </c>
      <c r="G1563" s="33">
        <v>2</v>
      </c>
      <c r="H1563" s="33">
        <v>2</v>
      </c>
      <c r="I1563" s="33">
        <v>3</v>
      </c>
      <c r="J1563" s="33">
        <v>1</v>
      </c>
      <c r="K1563" s="33">
        <v>0</v>
      </c>
      <c r="L1563" s="33">
        <v>1</v>
      </c>
    </row>
    <row r="1564" spans="1:12">
      <c r="A1564" s="25" t="s">
        <v>4606</v>
      </c>
      <c r="B1564" s="25" t="s">
        <v>4607</v>
      </c>
      <c r="C1564" s="25" t="s">
        <v>1146</v>
      </c>
      <c r="D1564" s="33">
        <v>105646</v>
      </c>
      <c r="E1564" s="33">
        <v>103784</v>
      </c>
      <c r="F1564" s="25" t="s">
        <v>232</v>
      </c>
      <c r="G1564" s="33">
        <v>2</v>
      </c>
      <c r="H1564" s="33">
        <v>0</v>
      </c>
      <c r="I1564" s="33">
        <v>2</v>
      </c>
      <c r="J1564" s="33">
        <v>2</v>
      </c>
      <c r="K1564" s="33">
        <v>0</v>
      </c>
      <c r="L1564" s="33">
        <v>2</v>
      </c>
    </row>
    <row r="1565" spans="1:12">
      <c r="A1565" s="25" t="s">
        <v>4608</v>
      </c>
      <c r="B1565" s="25" t="s">
        <v>4609</v>
      </c>
      <c r="C1565" s="25" t="s">
        <v>1146</v>
      </c>
      <c r="D1565" s="33">
        <v>105628</v>
      </c>
      <c r="E1565" s="33">
        <v>106187</v>
      </c>
      <c r="F1565" s="25" t="s">
        <v>531</v>
      </c>
      <c r="G1565" s="33">
        <v>2</v>
      </c>
      <c r="H1565" s="33">
        <v>2</v>
      </c>
      <c r="I1565" s="33">
        <v>3</v>
      </c>
      <c r="J1565" s="33">
        <v>1</v>
      </c>
      <c r="K1565" s="33">
        <v>0</v>
      </c>
      <c r="L1565" s="33">
        <v>1</v>
      </c>
    </row>
    <row r="1566" spans="1:12">
      <c r="A1566" s="25" t="s">
        <v>4610</v>
      </c>
      <c r="B1566" s="25" t="s">
        <v>4611</v>
      </c>
      <c r="C1566" s="25" t="s">
        <v>1146</v>
      </c>
      <c r="D1566" s="33">
        <v>105486</v>
      </c>
      <c r="E1566" s="33">
        <v>108389</v>
      </c>
      <c r="F1566" s="25" t="s">
        <v>232</v>
      </c>
      <c r="G1566" s="33">
        <v>2</v>
      </c>
      <c r="H1566" s="33">
        <v>2</v>
      </c>
      <c r="I1566" s="33">
        <v>4</v>
      </c>
      <c r="J1566" s="33">
        <v>2</v>
      </c>
      <c r="K1566" s="33">
        <v>0</v>
      </c>
      <c r="L1566" s="33">
        <v>2</v>
      </c>
    </row>
    <row r="1567" spans="1:12">
      <c r="A1567" s="25" t="s">
        <v>4612</v>
      </c>
      <c r="B1567" s="25" t="s">
        <v>4613</v>
      </c>
      <c r="C1567" s="25" t="s">
        <v>3377</v>
      </c>
      <c r="D1567" s="33">
        <v>105316</v>
      </c>
      <c r="E1567" s="33">
        <v>107443</v>
      </c>
      <c r="F1567" s="25" t="s">
        <v>111</v>
      </c>
      <c r="G1567" s="33">
        <v>6</v>
      </c>
      <c r="H1567" s="33">
        <v>12</v>
      </c>
      <c r="I1567" s="33">
        <v>12</v>
      </c>
      <c r="J1567" s="33">
        <v>6</v>
      </c>
      <c r="K1567" s="33">
        <v>0</v>
      </c>
      <c r="L1567" s="33">
        <v>6</v>
      </c>
    </row>
    <row r="1568" spans="1:12">
      <c r="A1568" s="25" t="s">
        <v>4614</v>
      </c>
      <c r="B1568" s="25" t="s">
        <v>4615</v>
      </c>
      <c r="C1568" s="25" t="s">
        <v>3377</v>
      </c>
      <c r="D1568" s="33">
        <v>105289</v>
      </c>
      <c r="E1568" s="33">
        <v>100498</v>
      </c>
      <c r="F1568" s="25" t="s">
        <v>190</v>
      </c>
      <c r="G1568" s="33">
        <v>9</v>
      </c>
      <c r="H1568" s="33">
        <v>9</v>
      </c>
      <c r="I1568" s="33">
        <v>12</v>
      </c>
      <c r="J1568" s="33">
        <v>3</v>
      </c>
      <c r="K1568" s="33">
        <v>0</v>
      </c>
      <c r="L1568" s="33">
        <v>3</v>
      </c>
    </row>
    <row r="1569" spans="1:12">
      <c r="A1569" s="25" t="s">
        <v>4616</v>
      </c>
      <c r="B1569" s="25" t="s">
        <v>4617</v>
      </c>
      <c r="C1569" s="25" t="s">
        <v>3377</v>
      </c>
      <c r="D1569" s="33">
        <v>105288</v>
      </c>
      <c r="E1569" s="33">
        <v>107456</v>
      </c>
      <c r="F1569" s="25" t="s">
        <v>190</v>
      </c>
      <c r="G1569" s="33">
        <v>9</v>
      </c>
      <c r="H1569" s="33">
        <v>10</v>
      </c>
      <c r="I1569" s="33">
        <v>10</v>
      </c>
      <c r="J1569" s="33">
        <v>1</v>
      </c>
      <c r="K1569" s="33">
        <v>0</v>
      </c>
      <c r="L1569" s="33">
        <v>1</v>
      </c>
    </row>
    <row r="1570" spans="1:12">
      <c r="A1570" s="25" t="s">
        <v>4618</v>
      </c>
      <c r="B1570" s="25" t="s">
        <v>4619</v>
      </c>
      <c r="C1570" s="25" t="s">
        <v>3377</v>
      </c>
      <c r="D1570" s="33">
        <v>105285</v>
      </c>
      <c r="E1570" s="33">
        <v>100498</v>
      </c>
      <c r="F1570" s="25" t="s">
        <v>190</v>
      </c>
      <c r="G1570" s="33">
        <v>15</v>
      </c>
      <c r="H1570" s="33">
        <v>15</v>
      </c>
      <c r="I1570" s="33">
        <v>18</v>
      </c>
      <c r="J1570" s="33">
        <v>3</v>
      </c>
      <c r="K1570" s="33">
        <v>0</v>
      </c>
      <c r="L1570" s="33">
        <v>3</v>
      </c>
    </row>
    <row r="1571" spans="1:12">
      <c r="A1571" s="25" t="s">
        <v>4620</v>
      </c>
      <c r="B1571" s="25" t="s">
        <v>4621</v>
      </c>
      <c r="C1571" s="25" t="s">
        <v>1146</v>
      </c>
      <c r="D1571" s="33">
        <v>105284</v>
      </c>
      <c r="E1571" s="33">
        <v>99973</v>
      </c>
      <c r="F1571" s="25" t="s">
        <v>190</v>
      </c>
      <c r="G1571" s="33">
        <v>3</v>
      </c>
      <c r="H1571" s="33">
        <v>3</v>
      </c>
      <c r="I1571" s="33">
        <v>6</v>
      </c>
      <c r="J1571" s="33">
        <v>3</v>
      </c>
      <c r="K1571" s="33">
        <v>0</v>
      </c>
      <c r="L1571" s="33">
        <v>3</v>
      </c>
    </row>
    <row r="1572" spans="1:12">
      <c r="A1572" s="25" t="s">
        <v>4622</v>
      </c>
      <c r="B1572" s="25" t="s">
        <v>4623</v>
      </c>
      <c r="C1572" s="25" t="s">
        <v>3377</v>
      </c>
      <c r="D1572" s="33">
        <v>105256</v>
      </c>
      <c r="E1572" s="33">
        <v>107173</v>
      </c>
      <c r="F1572" s="25" t="s">
        <v>558</v>
      </c>
      <c r="G1572" s="33">
        <v>16</v>
      </c>
      <c r="H1572" s="33">
        <v>10</v>
      </c>
      <c r="I1572" s="33">
        <v>16</v>
      </c>
      <c r="J1572" s="33">
        <v>16</v>
      </c>
      <c r="K1572" s="33">
        <v>0</v>
      </c>
      <c r="L1572" s="33">
        <v>6</v>
      </c>
    </row>
    <row r="1573" spans="1:12">
      <c r="A1573" s="25" t="s">
        <v>4624</v>
      </c>
      <c r="B1573" s="25" t="s">
        <v>4625</v>
      </c>
      <c r="C1573" s="25" t="s">
        <v>1146</v>
      </c>
      <c r="D1573" s="33">
        <v>105221</v>
      </c>
      <c r="E1573" s="33">
        <v>106980</v>
      </c>
      <c r="F1573" s="25" t="s">
        <v>524</v>
      </c>
      <c r="G1573" s="33">
        <v>12</v>
      </c>
      <c r="H1573" s="33">
        <v>0</v>
      </c>
      <c r="I1573" s="33">
        <v>8</v>
      </c>
      <c r="J1573" s="33">
        <v>8</v>
      </c>
      <c r="K1573" s="33">
        <v>0</v>
      </c>
      <c r="L1573" s="33">
        <v>8</v>
      </c>
    </row>
    <row r="1574" spans="1:12">
      <c r="A1574" s="25" t="s">
        <v>4626</v>
      </c>
      <c r="B1574" s="25" t="s">
        <v>4627</v>
      </c>
      <c r="C1574" s="25" t="s">
        <v>1146</v>
      </c>
      <c r="D1574" s="33">
        <v>105139</v>
      </c>
      <c r="E1574" s="33">
        <v>104711</v>
      </c>
      <c r="F1574" s="25" t="s">
        <v>524</v>
      </c>
      <c r="G1574" s="33">
        <v>24</v>
      </c>
      <c r="H1574" s="33">
        <v>0</v>
      </c>
      <c r="I1574" s="33">
        <v>24</v>
      </c>
      <c r="J1574" s="33">
        <v>24</v>
      </c>
      <c r="K1574" s="33">
        <v>5</v>
      </c>
      <c r="L1574" s="33">
        <v>24</v>
      </c>
    </row>
    <row r="1575" spans="1:12">
      <c r="A1575" s="25" t="s">
        <v>4628</v>
      </c>
      <c r="B1575" s="25" t="s">
        <v>4629</v>
      </c>
      <c r="C1575" s="25" t="s">
        <v>4630</v>
      </c>
      <c r="D1575" s="25" t="s">
        <v>4631</v>
      </c>
      <c r="E1575" s="25" t="s">
        <v>4632</v>
      </c>
      <c r="F1575" s="25" t="s">
        <v>1083</v>
      </c>
      <c r="G1575" s="33">
        <v>444</v>
      </c>
      <c r="H1575" s="33">
        <v>444</v>
      </c>
      <c r="I1575" s="33">
        <v>592</v>
      </c>
      <c r="J1575" s="33">
        <v>148</v>
      </c>
      <c r="K1575" s="33">
        <v>0</v>
      </c>
      <c r="L1575" s="33">
        <v>148</v>
      </c>
    </row>
    <row r="1576" spans="1:12">
      <c r="A1576" s="25" t="s">
        <v>4633</v>
      </c>
      <c r="B1576" s="25" t="s">
        <v>4634</v>
      </c>
      <c r="C1576" s="25" t="s">
        <v>3377</v>
      </c>
      <c r="D1576" s="33">
        <v>103905</v>
      </c>
      <c r="E1576" s="33">
        <v>106979</v>
      </c>
      <c r="F1576" s="25" t="s">
        <v>77</v>
      </c>
      <c r="G1576" s="33">
        <v>72</v>
      </c>
      <c r="H1576" s="33">
        <v>72</v>
      </c>
      <c r="I1576" s="33">
        <v>144</v>
      </c>
      <c r="J1576" s="33">
        <v>72</v>
      </c>
      <c r="K1576" s="33">
        <v>0</v>
      </c>
      <c r="L1576" s="33">
        <v>72</v>
      </c>
    </row>
    <row r="1577" spans="1:12">
      <c r="A1577" s="25" t="s">
        <v>4635</v>
      </c>
      <c r="B1577" s="25" t="s">
        <v>4636</v>
      </c>
      <c r="C1577" s="25" t="s">
        <v>4586</v>
      </c>
      <c r="D1577" s="25" t="s">
        <v>4637</v>
      </c>
      <c r="E1577" s="25" t="s">
        <v>4638</v>
      </c>
      <c r="F1577" s="25" t="s">
        <v>1111</v>
      </c>
      <c r="G1577" s="33">
        <v>12</v>
      </c>
      <c r="H1577" s="33">
        <v>18</v>
      </c>
      <c r="I1577" s="33">
        <v>24</v>
      </c>
      <c r="J1577" s="33">
        <v>12</v>
      </c>
      <c r="K1577" s="33">
        <v>0</v>
      </c>
      <c r="L1577" s="33">
        <v>12</v>
      </c>
    </row>
    <row r="1578" spans="1:12">
      <c r="A1578" s="25" t="s">
        <v>4639</v>
      </c>
      <c r="B1578" s="25" t="s">
        <v>4640</v>
      </c>
      <c r="C1578" s="25" t="s">
        <v>3377</v>
      </c>
      <c r="D1578" s="33">
        <v>103828</v>
      </c>
      <c r="E1578" s="33">
        <v>107443</v>
      </c>
      <c r="F1578" s="25" t="s">
        <v>111</v>
      </c>
      <c r="G1578" s="33">
        <v>6</v>
      </c>
      <c r="H1578" s="33">
        <v>12</v>
      </c>
      <c r="I1578" s="33">
        <v>12</v>
      </c>
      <c r="J1578" s="33">
        <v>6</v>
      </c>
      <c r="K1578" s="33">
        <v>0</v>
      </c>
      <c r="L1578" s="33">
        <v>6</v>
      </c>
    </row>
    <row r="1579" spans="1:12">
      <c r="A1579" s="25" t="s">
        <v>4641</v>
      </c>
      <c r="B1579" s="25" t="s">
        <v>4642</v>
      </c>
      <c r="C1579" s="25" t="s">
        <v>3377</v>
      </c>
      <c r="D1579" s="33">
        <v>103822</v>
      </c>
      <c r="E1579" s="33">
        <v>107443</v>
      </c>
      <c r="F1579" s="25" t="s">
        <v>111</v>
      </c>
      <c r="G1579" s="33">
        <v>6</v>
      </c>
      <c r="H1579" s="33">
        <v>12</v>
      </c>
      <c r="I1579" s="33">
        <v>12</v>
      </c>
      <c r="J1579" s="33">
        <v>6</v>
      </c>
      <c r="K1579" s="33">
        <v>0</v>
      </c>
      <c r="L1579" s="33">
        <v>6</v>
      </c>
    </row>
    <row r="1580" spans="1:12">
      <c r="A1580" s="25" t="s">
        <v>4643</v>
      </c>
      <c r="B1580" s="25" t="s">
        <v>4644</v>
      </c>
      <c r="C1580" s="25" t="s">
        <v>3377</v>
      </c>
      <c r="D1580" s="33">
        <v>103818</v>
      </c>
      <c r="E1580" s="33">
        <v>107443</v>
      </c>
      <c r="F1580" s="25" t="s">
        <v>111</v>
      </c>
      <c r="G1580" s="33">
        <v>6</v>
      </c>
      <c r="H1580" s="33">
        <v>12</v>
      </c>
      <c r="I1580" s="33">
        <v>12</v>
      </c>
      <c r="J1580" s="33">
        <v>6</v>
      </c>
      <c r="K1580" s="33">
        <v>0</v>
      </c>
      <c r="L1580" s="33">
        <v>6</v>
      </c>
    </row>
    <row r="1581" spans="1:12">
      <c r="A1581" s="25" t="s">
        <v>4645</v>
      </c>
      <c r="B1581" s="25" t="s">
        <v>4646</v>
      </c>
      <c r="C1581" s="25" t="s">
        <v>3377</v>
      </c>
      <c r="D1581" s="33">
        <v>103817</v>
      </c>
      <c r="E1581" s="33">
        <v>107443</v>
      </c>
      <c r="F1581" s="25" t="s">
        <v>111</v>
      </c>
      <c r="G1581" s="33">
        <v>6</v>
      </c>
      <c r="H1581" s="33">
        <v>12</v>
      </c>
      <c r="I1581" s="33">
        <v>12</v>
      </c>
      <c r="J1581" s="33">
        <v>6</v>
      </c>
      <c r="K1581" s="33">
        <v>0</v>
      </c>
      <c r="L1581" s="33">
        <v>6</v>
      </c>
    </row>
    <row r="1582" spans="1:12">
      <c r="A1582" s="25" t="s">
        <v>4647</v>
      </c>
      <c r="B1582" s="25" t="s">
        <v>4648</v>
      </c>
      <c r="C1582" s="25" t="s">
        <v>3377</v>
      </c>
      <c r="D1582" s="33">
        <v>103816</v>
      </c>
      <c r="E1582" s="33">
        <v>107443</v>
      </c>
      <c r="F1582" s="25" t="s">
        <v>111</v>
      </c>
      <c r="G1582" s="33">
        <v>6</v>
      </c>
      <c r="H1582" s="33">
        <v>18</v>
      </c>
      <c r="I1582" s="33">
        <v>18</v>
      </c>
      <c r="J1582" s="33">
        <v>12</v>
      </c>
      <c r="K1582" s="33">
        <v>0</v>
      </c>
      <c r="L1582" s="33">
        <v>12</v>
      </c>
    </row>
    <row r="1583" spans="1:12">
      <c r="A1583" s="25" t="s">
        <v>4649</v>
      </c>
      <c r="B1583" s="25" t="s">
        <v>4650</v>
      </c>
      <c r="C1583" s="25" t="s">
        <v>3377</v>
      </c>
      <c r="D1583" s="33">
        <v>103815</v>
      </c>
      <c r="E1583" s="33">
        <v>107443</v>
      </c>
      <c r="F1583" s="25" t="s">
        <v>111</v>
      </c>
      <c r="G1583" s="33">
        <v>6</v>
      </c>
      <c r="H1583" s="33">
        <v>12</v>
      </c>
      <c r="I1583" s="33">
        <v>12</v>
      </c>
      <c r="J1583" s="33">
        <v>6</v>
      </c>
      <c r="K1583" s="33">
        <v>0</v>
      </c>
      <c r="L1583" s="33">
        <v>6</v>
      </c>
    </row>
    <row r="1584" spans="1:12">
      <c r="A1584" s="25" t="s">
        <v>4651</v>
      </c>
      <c r="B1584" s="25" t="s">
        <v>4652</v>
      </c>
      <c r="C1584" s="25" t="s">
        <v>3377</v>
      </c>
      <c r="D1584" s="33">
        <v>103814</v>
      </c>
      <c r="E1584" s="33">
        <v>107443</v>
      </c>
      <c r="F1584" s="25" t="s">
        <v>111</v>
      </c>
      <c r="G1584" s="33">
        <v>6</v>
      </c>
      <c r="H1584" s="33">
        <v>12</v>
      </c>
      <c r="I1584" s="33">
        <v>12</v>
      </c>
      <c r="J1584" s="33">
        <v>6</v>
      </c>
      <c r="K1584" s="33">
        <v>0</v>
      </c>
      <c r="L1584" s="33">
        <v>6</v>
      </c>
    </row>
    <row r="1585" spans="1:12">
      <c r="A1585" s="25" t="s">
        <v>4653</v>
      </c>
      <c r="B1585" s="25" t="s">
        <v>4654</v>
      </c>
      <c r="C1585" s="25" t="s">
        <v>3377</v>
      </c>
      <c r="D1585" s="33">
        <v>103789</v>
      </c>
      <c r="E1585" s="33">
        <v>107443</v>
      </c>
      <c r="F1585" s="25" t="s">
        <v>111</v>
      </c>
      <c r="G1585" s="33">
        <v>6</v>
      </c>
      <c r="H1585" s="33">
        <v>12</v>
      </c>
      <c r="I1585" s="33">
        <v>12</v>
      </c>
      <c r="J1585" s="33">
        <v>6</v>
      </c>
      <c r="K1585" s="33">
        <v>0</v>
      </c>
      <c r="L1585" s="33">
        <v>6</v>
      </c>
    </row>
    <row r="1586" spans="1:12">
      <c r="A1586" s="25" t="s">
        <v>4655</v>
      </c>
      <c r="B1586" s="25" t="s">
        <v>4656</v>
      </c>
      <c r="C1586" s="25" t="s">
        <v>3377</v>
      </c>
      <c r="D1586" s="33">
        <v>103781</v>
      </c>
      <c r="E1586" s="33">
        <v>107443</v>
      </c>
      <c r="F1586" s="25" t="s">
        <v>111</v>
      </c>
      <c r="G1586" s="33">
        <v>6</v>
      </c>
      <c r="H1586" s="33">
        <v>12</v>
      </c>
      <c r="I1586" s="33">
        <v>12</v>
      </c>
      <c r="J1586" s="33">
        <v>6</v>
      </c>
      <c r="K1586" s="33">
        <v>0</v>
      </c>
      <c r="L1586" s="33">
        <v>6</v>
      </c>
    </row>
    <row r="1587" spans="1:12">
      <c r="A1587" s="25" t="s">
        <v>4657</v>
      </c>
      <c r="B1587" s="25" t="s">
        <v>4658</v>
      </c>
      <c r="C1587" s="25" t="s">
        <v>4586</v>
      </c>
      <c r="D1587" s="25" t="s">
        <v>4659</v>
      </c>
      <c r="E1587" s="25" t="s">
        <v>4660</v>
      </c>
      <c r="F1587" s="25" t="s">
        <v>1068</v>
      </c>
      <c r="G1587" s="33">
        <v>3</v>
      </c>
      <c r="H1587" s="33">
        <v>3</v>
      </c>
      <c r="I1587" s="33">
        <v>6</v>
      </c>
      <c r="J1587" s="33">
        <v>3</v>
      </c>
      <c r="K1587" s="33">
        <v>0</v>
      </c>
      <c r="L1587" s="33">
        <v>3</v>
      </c>
    </row>
    <row r="1588" spans="1:12">
      <c r="A1588" s="25" t="s">
        <v>4661</v>
      </c>
      <c r="B1588" s="25" t="s">
        <v>4662</v>
      </c>
      <c r="C1588" s="25" t="s">
        <v>3377</v>
      </c>
      <c r="D1588" s="33">
        <v>103712</v>
      </c>
      <c r="E1588" s="33">
        <v>105060</v>
      </c>
      <c r="F1588" s="25" t="s">
        <v>181</v>
      </c>
      <c r="G1588" s="33">
        <v>2</v>
      </c>
      <c r="H1588" s="33">
        <v>2</v>
      </c>
      <c r="I1588" s="33">
        <v>3</v>
      </c>
      <c r="J1588" s="33">
        <v>1</v>
      </c>
      <c r="K1588" s="33">
        <v>0</v>
      </c>
      <c r="L1588" s="33">
        <v>1</v>
      </c>
    </row>
    <row r="1589" spans="1:12">
      <c r="A1589" s="25" t="s">
        <v>4663</v>
      </c>
      <c r="B1589" s="25" t="s">
        <v>4664</v>
      </c>
      <c r="C1589" s="25" t="s">
        <v>4586</v>
      </c>
      <c r="D1589" s="25" t="s">
        <v>4665</v>
      </c>
      <c r="E1589" s="25" t="s">
        <v>4666</v>
      </c>
      <c r="F1589" s="25" t="s">
        <v>1111</v>
      </c>
      <c r="G1589" s="33">
        <v>30</v>
      </c>
      <c r="H1589" s="33">
        <v>48</v>
      </c>
      <c r="I1589" s="33">
        <v>48</v>
      </c>
      <c r="J1589" s="33">
        <v>18</v>
      </c>
      <c r="K1589" s="33">
        <v>0</v>
      </c>
      <c r="L1589" s="33">
        <v>18</v>
      </c>
    </row>
    <row r="1590" spans="1:12">
      <c r="A1590" s="25" t="s">
        <v>4667</v>
      </c>
      <c r="B1590" s="25" t="s">
        <v>4668</v>
      </c>
      <c r="C1590" s="25" t="s">
        <v>4586</v>
      </c>
      <c r="D1590" s="25" t="s">
        <v>4669</v>
      </c>
      <c r="E1590" s="33">
        <v>105815</v>
      </c>
      <c r="F1590" s="25" t="s">
        <v>202</v>
      </c>
      <c r="G1590" s="33">
        <v>165</v>
      </c>
      <c r="H1590" s="33">
        <v>335</v>
      </c>
      <c r="I1590" s="33">
        <v>577</v>
      </c>
      <c r="J1590" s="33">
        <v>412</v>
      </c>
      <c r="K1590" s="33">
        <v>0</v>
      </c>
      <c r="L1590" s="33">
        <v>242</v>
      </c>
    </row>
    <row r="1591" spans="1:12">
      <c r="A1591" s="25" t="s">
        <v>4670</v>
      </c>
      <c r="B1591" s="25" t="s">
        <v>4671</v>
      </c>
      <c r="C1591" s="25" t="s">
        <v>3377</v>
      </c>
      <c r="D1591" s="33">
        <v>100843</v>
      </c>
      <c r="E1591" s="33">
        <v>99973</v>
      </c>
      <c r="F1591" s="25" t="s">
        <v>190</v>
      </c>
      <c r="G1591" s="33">
        <v>1</v>
      </c>
      <c r="H1591" s="33">
        <v>1</v>
      </c>
      <c r="I1591" s="33">
        <v>16</v>
      </c>
      <c r="J1591" s="33">
        <v>16</v>
      </c>
      <c r="K1591" s="33">
        <v>0</v>
      </c>
      <c r="L1591" s="33">
        <v>15</v>
      </c>
    </row>
    <row r="1592" spans="1:12">
      <c r="A1592" s="25" t="s">
        <v>4672</v>
      </c>
      <c r="B1592" s="25" t="s">
        <v>4673</v>
      </c>
      <c r="C1592" s="25" t="s">
        <v>3377</v>
      </c>
      <c r="D1592" s="33">
        <v>100820</v>
      </c>
      <c r="E1592" s="33">
        <v>99973</v>
      </c>
      <c r="F1592" s="25" t="s">
        <v>190</v>
      </c>
      <c r="G1592" s="33">
        <v>1</v>
      </c>
      <c r="H1592" s="33">
        <v>1</v>
      </c>
      <c r="I1592" s="33">
        <v>16</v>
      </c>
      <c r="J1592" s="33">
        <v>16</v>
      </c>
      <c r="K1592" s="33">
        <v>0</v>
      </c>
      <c r="L1592" s="33">
        <v>15</v>
      </c>
    </row>
    <row r="1593" spans="1:12">
      <c r="A1593" s="25" t="s">
        <v>4674</v>
      </c>
      <c r="B1593" s="25" t="s">
        <v>4675</v>
      </c>
      <c r="C1593" s="25" t="s">
        <v>3377</v>
      </c>
      <c r="D1593" s="33">
        <v>100238</v>
      </c>
      <c r="E1593" s="33">
        <v>106771</v>
      </c>
      <c r="F1593" s="25" t="s">
        <v>557</v>
      </c>
      <c r="G1593" s="33">
        <v>72</v>
      </c>
      <c r="H1593" s="33">
        <v>72</v>
      </c>
      <c r="I1593" s="33">
        <v>112</v>
      </c>
      <c r="J1593" s="33">
        <v>40</v>
      </c>
      <c r="K1593" s="33">
        <v>0</v>
      </c>
      <c r="L1593" s="33">
        <v>40</v>
      </c>
    </row>
    <row r="1594" spans="1:12">
      <c r="A1594" s="25" t="s">
        <v>4676</v>
      </c>
      <c r="B1594" s="25" t="s">
        <v>4677</v>
      </c>
      <c r="C1594" s="25" t="s">
        <v>3377</v>
      </c>
      <c r="D1594" s="33">
        <v>99646</v>
      </c>
      <c r="E1594" s="33">
        <v>106842</v>
      </c>
      <c r="F1594" s="25" t="s">
        <v>111</v>
      </c>
      <c r="G1594" s="33">
        <v>6</v>
      </c>
      <c r="H1594" s="33">
        <v>12</v>
      </c>
      <c r="I1594" s="33">
        <v>12</v>
      </c>
      <c r="J1594" s="33">
        <v>6</v>
      </c>
      <c r="K1594" s="33">
        <v>0</v>
      </c>
      <c r="L1594" s="33">
        <v>6</v>
      </c>
    </row>
    <row r="1595" spans="1:12">
      <c r="A1595" s="25" t="s">
        <v>4678</v>
      </c>
      <c r="B1595" s="25" t="s">
        <v>4679</v>
      </c>
      <c r="C1595" s="25" t="s">
        <v>3377</v>
      </c>
      <c r="D1595" s="33">
        <v>99637</v>
      </c>
      <c r="E1595" s="33">
        <v>106757</v>
      </c>
      <c r="F1595" s="25" t="s">
        <v>82</v>
      </c>
      <c r="G1595" s="33">
        <v>4</v>
      </c>
      <c r="H1595" s="33">
        <v>4</v>
      </c>
      <c r="I1595" s="33">
        <v>24</v>
      </c>
      <c r="J1595" s="33">
        <v>20</v>
      </c>
      <c r="K1595" s="33">
        <v>0</v>
      </c>
      <c r="L1595" s="33">
        <v>3</v>
      </c>
    </row>
    <row r="1596" spans="1:12">
      <c r="A1596" s="25" t="s">
        <v>4680</v>
      </c>
      <c r="B1596" s="25" t="s">
        <v>4681</v>
      </c>
      <c r="C1596" s="25" t="s">
        <v>3377</v>
      </c>
      <c r="D1596" s="33">
        <v>98854</v>
      </c>
      <c r="E1596" s="33">
        <v>106420</v>
      </c>
      <c r="F1596" s="25" t="s">
        <v>152</v>
      </c>
      <c r="G1596" s="33">
        <v>6</v>
      </c>
      <c r="H1596" s="33">
        <v>6</v>
      </c>
      <c r="I1596" s="33">
        <v>12</v>
      </c>
      <c r="J1596" s="33">
        <v>6</v>
      </c>
      <c r="K1596" s="33">
        <v>0</v>
      </c>
      <c r="L1596" s="33">
        <v>6</v>
      </c>
    </row>
    <row r="1597" spans="1:12">
      <c r="A1597" s="25" t="s">
        <v>4682</v>
      </c>
      <c r="B1597" s="25" t="s">
        <v>4683</v>
      </c>
      <c r="C1597" s="25" t="s">
        <v>3377</v>
      </c>
      <c r="D1597" s="33">
        <v>96831</v>
      </c>
      <c r="E1597" s="33">
        <v>104204</v>
      </c>
      <c r="F1597" s="25" t="s">
        <v>558</v>
      </c>
      <c r="G1597" s="33">
        <v>24</v>
      </c>
      <c r="H1597" s="33">
        <v>0</v>
      </c>
      <c r="I1597" s="33">
        <v>24</v>
      </c>
      <c r="J1597" s="33">
        <v>24</v>
      </c>
      <c r="K1597" s="33">
        <v>0</v>
      </c>
      <c r="L1597" s="33">
        <v>24</v>
      </c>
    </row>
    <row r="1598" spans="1:12">
      <c r="A1598" s="25" t="s">
        <v>4684</v>
      </c>
      <c r="B1598" s="25" t="s">
        <v>4685</v>
      </c>
      <c r="C1598" s="25" t="s">
        <v>3377</v>
      </c>
      <c r="D1598" s="33">
        <v>96801</v>
      </c>
      <c r="E1598" s="33">
        <v>104204</v>
      </c>
      <c r="F1598" s="25" t="s">
        <v>558</v>
      </c>
      <c r="G1598" s="33">
        <v>24</v>
      </c>
      <c r="H1598" s="33">
        <v>0</v>
      </c>
      <c r="I1598" s="33">
        <v>24</v>
      </c>
      <c r="J1598" s="33">
        <v>24</v>
      </c>
      <c r="K1598" s="33">
        <v>0</v>
      </c>
      <c r="L1598" s="33">
        <v>24</v>
      </c>
    </row>
    <row r="1599" spans="1:12">
      <c r="A1599" s="25" t="s">
        <v>4686</v>
      </c>
      <c r="B1599" s="25" t="s">
        <v>4687</v>
      </c>
      <c r="C1599" s="25" t="s">
        <v>3377</v>
      </c>
      <c r="D1599" s="33">
        <v>96798</v>
      </c>
      <c r="E1599" s="33">
        <v>104204</v>
      </c>
      <c r="F1599" s="25" t="s">
        <v>558</v>
      </c>
      <c r="G1599" s="33">
        <v>24</v>
      </c>
      <c r="H1599" s="33">
        <v>0</v>
      </c>
      <c r="I1599" s="33">
        <v>24</v>
      </c>
      <c r="J1599" s="33">
        <v>24</v>
      </c>
      <c r="K1599" s="33">
        <v>0</v>
      </c>
      <c r="L1599" s="33">
        <v>24</v>
      </c>
    </row>
    <row r="1600" spans="1:12">
      <c r="A1600" s="25" t="s">
        <v>4688</v>
      </c>
      <c r="B1600" s="25" t="s">
        <v>4689</v>
      </c>
      <c r="C1600" s="25" t="s">
        <v>1146</v>
      </c>
      <c r="D1600" s="33">
        <v>96779</v>
      </c>
      <c r="E1600" s="33">
        <v>104204</v>
      </c>
      <c r="F1600" s="25" t="s">
        <v>558</v>
      </c>
      <c r="G1600" s="33">
        <v>30</v>
      </c>
      <c r="H1600" s="33">
        <v>0</v>
      </c>
      <c r="I1600" s="33">
        <v>30</v>
      </c>
      <c r="J1600" s="33">
        <v>30</v>
      </c>
      <c r="K1600" s="33">
        <v>0</v>
      </c>
      <c r="L1600" s="33">
        <v>30</v>
      </c>
    </row>
    <row r="1601" spans="1:12">
      <c r="A1601" s="25" t="s">
        <v>4690</v>
      </c>
      <c r="B1601" s="25" t="s">
        <v>4691</v>
      </c>
      <c r="C1601" s="25" t="s">
        <v>1146</v>
      </c>
      <c r="D1601" s="33">
        <v>96776</v>
      </c>
      <c r="E1601" s="33">
        <v>104204</v>
      </c>
      <c r="F1601" s="25" t="s">
        <v>558</v>
      </c>
      <c r="G1601" s="33">
        <v>24</v>
      </c>
      <c r="H1601" s="33">
        <v>0</v>
      </c>
      <c r="I1601" s="33">
        <v>24</v>
      </c>
      <c r="J1601" s="33">
        <v>24</v>
      </c>
      <c r="K1601" s="33">
        <v>0</v>
      </c>
      <c r="L1601" s="33">
        <v>24</v>
      </c>
    </row>
    <row r="1602" spans="1:12">
      <c r="A1602" s="25" t="s">
        <v>4692</v>
      </c>
      <c r="B1602" s="25" t="s">
        <v>4693</v>
      </c>
      <c r="C1602" s="25" t="s">
        <v>1146</v>
      </c>
      <c r="D1602" s="33">
        <v>96775</v>
      </c>
      <c r="E1602" s="33">
        <v>104204</v>
      </c>
      <c r="F1602" s="25" t="s">
        <v>558</v>
      </c>
      <c r="G1602" s="33">
        <v>30</v>
      </c>
      <c r="H1602" s="33">
        <v>0</v>
      </c>
      <c r="I1602" s="33">
        <v>30</v>
      </c>
      <c r="J1602" s="33">
        <v>30</v>
      </c>
      <c r="K1602" s="33">
        <v>0</v>
      </c>
      <c r="L1602" s="33">
        <v>30</v>
      </c>
    </row>
    <row r="1603" spans="1:12">
      <c r="A1603" s="25" t="s">
        <v>4694</v>
      </c>
      <c r="B1603" s="25" t="s">
        <v>4695</v>
      </c>
      <c r="C1603" s="25" t="s">
        <v>1146</v>
      </c>
      <c r="D1603" s="33">
        <v>96774</v>
      </c>
      <c r="E1603" s="33">
        <v>104204</v>
      </c>
      <c r="F1603" s="25" t="s">
        <v>558</v>
      </c>
      <c r="G1603" s="33">
        <v>30</v>
      </c>
      <c r="H1603" s="33">
        <v>0</v>
      </c>
      <c r="I1603" s="33">
        <v>30</v>
      </c>
      <c r="J1603" s="33">
        <v>30</v>
      </c>
      <c r="K1603" s="33">
        <v>0</v>
      </c>
      <c r="L1603" s="33">
        <v>30</v>
      </c>
    </row>
    <row r="1604" spans="1:12">
      <c r="A1604" s="25" t="s">
        <v>4696</v>
      </c>
      <c r="B1604" s="25" t="s">
        <v>4697</v>
      </c>
      <c r="C1604" s="25" t="s">
        <v>1146</v>
      </c>
      <c r="D1604" s="33">
        <v>96769</v>
      </c>
      <c r="E1604" s="33">
        <v>104204</v>
      </c>
      <c r="F1604" s="25" t="s">
        <v>558</v>
      </c>
      <c r="G1604" s="33">
        <v>24</v>
      </c>
      <c r="H1604" s="33">
        <v>0</v>
      </c>
      <c r="I1604" s="33">
        <v>24</v>
      </c>
      <c r="J1604" s="33">
        <v>24</v>
      </c>
      <c r="K1604" s="33">
        <v>0</v>
      </c>
      <c r="L1604" s="33">
        <v>24</v>
      </c>
    </row>
    <row r="1605" spans="1:12">
      <c r="A1605" s="25" t="s">
        <v>4698</v>
      </c>
      <c r="B1605" s="25" t="s">
        <v>4699</v>
      </c>
      <c r="C1605" s="25" t="s">
        <v>1146</v>
      </c>
      <c r="D1605" s="33">
        <v>96732</v>
      </c>
      <c r="E1605" s="33">
        <v>104204</v>
      </c>
      <c r="F1605" s="25" t="s">
        <v>558</v>
      </c>
      <c r="G1605" s="33">
        <v>24</v>
      </c>
      <c r="H1605" s="33">
        <v>0</v>
      </c>
      <c r="I1605" s="33">
        <v>24</v>
      </c>
      <c r="J1605" s="33">
        <v>24</v>
      </c>
      <c r="K1605" s="33">
        <v>0</v>
      </c>
      <c r="L1605" s="33">
        <v>24</v>
      </c>
    </row>
    <row r="1606" spans="1:12">
      <c r="A1606" s="25" t="s">
        <v>4700</v>
      </c>
      <c r="B1606" s="25" t="s">
        <v>4701</v>
      </c>
      <c r="C1606" s="25" t="s">
        <v>3377</v>
      </c>
      <c r="D1606" s="33">
        <v>96716</v>
      </c>
      <c r="E1606" s="33">
        <v>104204</v>
      </c>
      <c r="F1606" s="25" t="s">
        <v>558</v>
      </c>
      <c r="G1606" s="33">
        <v>24</v>
      </c>
      <c r="H1606" s="33">
        <v>0</v>
      </c>
      <c r="I1606" s="33">
        <v>24</v>
      </c>
      <c r="J1606" s="33">
        <v>24</v>
      </c>
      <c r="K1606" s="33">
        <v>0</v>
      </c>
      <c r="L1606" s="33">
        <v>24</v>
      </c>
    </row>
    <row r="1607" spans="1:12">
      <c r="A1607" s="25" t="s">
        <v>4702</v>
      </c>
      <c r="B1607" s="25" t="s">
        <v>4703</v>
      </c>
      <c r="C1607" s="25" t="s">
        <v>1271</v>
      </c>
      <c r="D1607" s="25" t="s">
        <v>4704</v>
      </c>
      <c r="E1607" s="25" t="s">
        <v>4705</v>
      </c>
      <c r="F1607" s="25" t="s">
        <v>1115</v>
      </c>
      <c r="G1607" s="33">
        <v>120</v>
      </c>
      <c r="H1607" s="33">
        <v>132</v>
      </c>
      <c r="I1607" s="33">
        <v>144</v>
      </c>
      <c r="J1607" s="33">
        <v>24</v>
      </c>
      <c r="K1607" s="33">
        <v>0</v>
      </c>
      <c r="L1607" s="33">
        <v>24</v>
      </c>
    </row>
    <row r="1608" spans="1:12">
      <c r="A1608" s="25" t="s">
        <v>4706</v>
      </c>
      <c r="B1608" s="25" t="s">
        <v>4707</v>
      </c>
      <c r="C1608" s="25" t="s">
        <v>1146</v>
      </c>
      <c r="D1608" s="33">
        <v>91365</v>
      </c>
      <c r="E1608" s="33">
        <v>103776</v>
      </c>
      <c r="F1608" s="25" t="s">
        <v>557</v>
      </c>
      <c r="G1608" s="33">
        <v>40</v>
      </c>
      <c r="H1608" s="33">
        <v>40</v>
      </c>
      <c r="I1608" s="33">
        <v>78</v>
      </c>
      <c r="J1608" s="33">
        <v>38</v>
      </c>
      <c r="K1608" s="33">
        <v>0</v>
      </c>
      <c r="L1608" s="33">
        <v>38</v>
      </c>
    </row>
    <row r="1609" spans="1:12">
      <c r="A1609" s="25" t="s">
        <v>4708</v>
      </c>
      <c r="B1609" s="25" t="s">
        <v>4709</v>
      </c>
      <c r="C1609" s="25" t="s">
        <v>1271</v>
      </c>
      <c r="D1609" s="25" t="s">
        <v>4710</v>
      </c>
      <c r="E1609" s="33">
        <v>103610</v>
      </c>
      <c r="F1609" s="25" t="s">
        <v>107</v>
      </c>
      <c r="G1609" s="33">
        <v>400</v>
      </c>
      <c r="H1609" s="33">
        <v>400</v>
      </c>
      <c r="I1609" s="33">
        <v>497</v>
      </c>
      <c r="J1609" s="33">
        <v>97</v>
      </c>
      <c r="K1609" s="33">
        <v>9</v>
      </c>
      <c r="L1609" s="33">
        <v>125</v>
      </c>
    </row>
    <row r="1610" spans="1:12">
      <c r="A1610" s="25" t="s">
        <v>4711</v>
      </c>
      <c r="B1610" s="25" t="s">
        <v>4712</v>
      </c>
      <c r="C1610" s="25" t="s">
        <v>1146</v>
      </c>
      <c r="D1610" s="33">
        <v>87549</v>
      </c>
      <c r="E1610" s="33">
        <v>102647</v>
      </c>
      <c r="F1610" s="25" t="s">
        <v>557</v>
      </c>
      <c r="G1610" s="33">
        <v>24</v>
      </c>
      <c r="H1610" s="33">
        <v>24</v>
      </c>
      <c r="I1610" s="33">
        <v>32</v>
      </c>
      <c r="J1610" s="33">
        <v>8</v>
      </c>
      <c r="K1610" s="33">
        <v>0</v>
      </c>
      <c r="L1610" s="33">
        <v>8</v>
      </c>
    </row>
    <row r="1611" spans="1:12">
      <c r="A1611" s="25" t="s">
        <v>4713</v>
      </c>
      <c r="B1611" s="25" t="s">
        <v>4714</v>
      </c>
      <c r="C1611" s="25" t="s">
        <v>3377</v>
      </c>
      <c r="D1611" s="33">
        <v>72332</v>
      </c>
      <c r="E1611" s="33">
        <v>99316</v>
      </c>
      <c r="F1611" s="25" t="s">
        <v>557</v>
      </c>
      <c r="G1611" s="33">
        <v>12</v>
      </c>
      <c r="H1611" s="33">
        <v>12</v>
      </c>
      <c r="I1611" s="33">
        <v>18</v>
      </c>
      <c r="J1611" s="33">
        <v>6</v>
      </c>
      <c r="K1611" s="33">
        <v>0</v>
      </c>
      <c r="L1611" s="33">
        <v>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E151"/>
  <sheetViews>
    <sheetView workbookViewId="0"/>
  </sheetViews>
  <sheetFormatPr defaultColWidth="12.6640625" defaultRowHeight="15.75" customHeight="1"/>
  <cols>
    <col min="1" max="1" width="28" customWidth="1"/>
    <col min="2" max="2" width="17.88671875" customWidth="1"/>
    <col min="3" max="3" width="31.109375" customWidth="1"/>
  </cols>
  <sheetData>
    <row r="1" spans="1:5" ht="15.75" customHeight="1">
      <c r="A1" s="219" t="s">
        <v>877</v>
      </c>
      <c r="B1" s="219" t="s">
        <v>4715</v>
      </c>
      <c r="C1" s="219" t="s">
        <v>4716</v>
      </c>
      <c r="D1" s="219" t="s">
        <v>4717</v>
      </c>
      <c r="E1" s="80" t="s">
        <v>579</v>
      </c>
    </row>
    <row r="2" spans="1:5" ht="15.75" customHeight="1">
      <c r="A2" s="220" t="s">
        <v>42</v>
      </c>
      <c r="B2" s="221">
        <v>13</v>
      </c>
      <c r="C2" s="222">
        <v>21.308181820000001</v>
      </c>
      <c r="D2" s="221">
        <v>6730</v>
      </c>
    </row>
    <row r="3" spans="1:5" ht="15.75" customHeight="1">
      <c r="A3" s="220" t="s">
        <v>278</v>
      </c>
      <c r="B3" s="221">
        <v>7</v>
      </c>
      <c r="C3" s="222">
        <v>32.94</v>
      </c>
      <c r="D3" s="221">
        <v>3919</v>
      </c>
    </row>
    <row r="4" spans="1:5" ht="15.75" customHeight="1">
      <c r="A4" s="220" t="s">
        <v>561</v>
      </c>
      <c r="B4" s="221">
        <v>59</v>
      </c>
      <c r="C4" s="222">
        <v>434.8125455</v>
      </c>
      <c r="D4" s="221">
        <v>3652</v>
      </c>
    </row>
    <row r="5" spans="1:5" ht="15.75" customHeight="1">
      <c r="A5" s="220" t="s">
        <v>183</v>
      </c>
      <c r="B5" s="221">
        <v>13</v>
      </c>
      <c r="C5" s="222">
        <v>24.47666667</v>
      </c>
      <c r="D5" s="221">
        <v>3089</v>
      </c>
    </row>
    <row r="6" spans="1:5" ht="15.75" customHeight="1">
      <c r="A6" s="220" t="s">
        <v>1067</v>
      </c>
      <c r="B6" s="221">
        <v>12</v>
      </c>
      <c r="C6" s="222">
        <v>13.04</v>
      </c>
      <c r="D6" s="221">
        <v>2261</v>
      </c>
    </row>
    <row r="7" spans="1:5" ht="15.75" customHeight="1">
      <c r="A7" s="220" t="s">
        <v>558</v>
      </c>
      <c r="B7" s="221">
        <v>83</v>
      </c>
      <c r="C7" s="222">
        <v>129.4366038</v>
      </c>
      <c r="D7" s="221">
        <v>2024</v>
      </c>
    </row>
    <row r="8" spans="1:5" ht="15.75" customHeight="1">
      <c r="A8" s="220" t="s">
        <v>132</v>
      </c>
      <c r="B8" s="221">
        <v>10</v>
      </c>
      <c r="C8" s="222">
        <v>32.445555560000003</v>
      </c>
      <c r="D8" s="221">
        <v>1886</v>
      </c>
    </row>
    <row r="9" spans="1:5" ht="15.75" customHeight="1">
      <c r="A9" s="220" t="s">
        <v>77</v>
      </c>
      <c r="B9" s="221">
        <v>28</v>
      </c>
      <c r="C9" s="222">
        <v>72.306315789999999</v>
      </c>
      <c r="D9" s="221">
        <v>1848</v>
      </c>
    </row>
    <row r="10" spans="1:5" ht="15.75" customHeight="1">
      <c r="A10" s="220" t="s">
        <v>133</v>
      </c>
      <c r="B10" s="221">
        <v>15</v>
      </c>
      <c r="C10" s="222">
        <v>85.741818179999996</v>
      </c>
      <c r="D10" s="221">
        <v>1568</v>
      </c>
    </row>
    <row r="11" spans="1:5" ht="15.75" customHeight="1">
      <c r="A11" s="220" t="s">
        <v>197</v>
      </c>
      <c r="B11" s="221">
        <v>169</v>
      </c>
      <c r="C11" s="222">
        <v>83.431042939999998</v>
      </c>
      <c r="D11" s="221">
        <v>1232</v>
      </c>
    </row>
    <row r="12" spans="1:5" ht="15.75" customHeight="1">
      <c r="A12" s="220" t="s">
        <v>274</v>
      </c>
      <c r="B12" s="221">
        <v>2</v>
      </c>
      <c r="C12" s="222">
        <v>60.69</v>
      </c>
      <c r="D12" s="221">
        <v>1220</v>
      </c>
    </row>
    <row r="13" spans="1:5" ht="15.75" customHeight="1">
      <c r="A13" s="220" t="s">
        <v>122</v>
      </c>
      <c r="B13" s="221">
        <v>12</v>
      </c>
      <c r="C13" s="222">
        <v>49.403333330000002</v>
      </c>
      <c r="D13" s="221">
        <v>1065</v>
      </c>
    </row>
    <row r="14" spans="1:5" ht="15.75" customHeight="1">
      <c r="A14" s="220" t="s">
        <v>273</v>
      </c>
      <c r="B14" s="221">
        <v>3</v>
      </c>
      <c r="C14" s="222">
        <v>25.065000000000001</v>
      </c>
      <c r="D14" s="221">
        <v>936</v>
      </c>
    </row>
    <row r="15" spans="1:5" ht="15.75" customHeight="1">
      <c r="A15" s="220" t="s">
        <v>275</v>
      </c>
      <c r="B15" s="221">
        <v>1</v>
      </c>
      <c r="C15" s="222">
        <v>130.91999999999999</v>
      </c>
      <c r="D15" s="221">
        <v>884</v>
      </c>
    </row>
    <row r="16" spans="1:5" ht="15.75" customHeight="1">
      <c r="A16" s="220" t="s">
        <v>55</v>
      </c>
      <c r="B16" s="221">
        <v>14</v>
      </c>
      <c r="C16" s="222">
        <v>110.25</v>
      </c>
      <c r="D16" s="221">
        <v>796</v>
      </c>
    </row>
    <row r="17" spans="1:4" ht="15.75" customHeight="1">
      <c r="A17" s="220" t="s">
        <v>559</v>
      </c>
      <c r="B17" s="221">
        <v>28</v>
      </c>
      <c r="C17" s="222">
        <v>224.39850000000001</v>
      </c>
      <c r="D17" s="221">
        <v>780</v>
      </c>
    </row>
    <row r="18" spans="1:4" ht="15.75" customHeight="1">
      <c r="A18" s="220" t="s">
        <v>147</v>
      </c>
      <c r="B18" s="221">
        <v>6</v>
      </c>
      <c r="C18" s="222">
        <v>91.596666670000005</v>
      </c>
      <c r="D18" s="221">
        <v>697</v>
      </c>
    </row>
    <row r="19" spans="1:4" ht="15.75" customHeight="1">
      <c r="A19" s="220" t="s">
        <v>261</v>
      </c>
      <c r="B19" s="221">
        <v>37</v>
      </c>
      <c r="C19" s="222">
        <v>47.887826089999997</v>
      </c>
      <c r="D19" s="221">
        <v>694</v>
      </c>
    </row>
    <row r="20" spans="1:4" ht="15.75" customHeight="1">
      <c r="A20" s="220" t="s">
        <v>1109</v>
      </c>
      <c r="B20" s="221">
        <v>13</v>
      </c>
      <c r="C20" s="222">
        <v>72.145555560000005</v>
      </c>
      <c r="D20" s="221">
        <v>654</v>
      </c>
    </row>
    <row r="21" spans="1:4" ht="15.75" customHeight="1">
      <c r="A21" s="220" t="s">
        <v>214</v>
      </c>
      <c r="B21" s="221">
        <v>71</v>
      </c>
      <c r="C21" s="222">
        <v>39.587164180000002</v>
      </c>
      <c r="D21" s="221">
        <v>653</v>
      </c>
    </row>
    <row r="22" spans="1:4" ht="15.75" customHeight="1">
      <c r="A22" s="220" t="s">
        <v>524</v>
      </c>
      <c r="B22" s="221">
        <v>46</v>
      </c>
      <c r="C22" s="222">
        <v>62.826000000000001</v>
      </c>
      <c r="D22" s="221">
        <v>627</v>
      </c>
    </row>
    <row r="23" spans="1:4" ht="15.75" customHeight="1">
      <c r="A23" s="220" t="s">
        <v>404</v>
      </c>
      <c r="B23" s="221">
        <v>5</v>
      </c>
      <c r="C23" s="222">
        <v>64.483999999999995</v>
      </c>
      <c r="D23" s="221">
        <v>585</v>
      </c>
    </row>
    <row r="24" spans="1:4" ht="15.75" customHeight="1">
      <c r="A24" s="220" t="s">
        <v>536</v>
      </c>
      <c r="B24" s="221">
        <v>14</v>
      </c>
      <c r="C24" s="222">
        <v>29.962307689999999</v>
      </c>
      <c r="D24" s="221">
        <v>565</v>
      </c>
    </row>
    <row r="25" spans="1:4" ht="15.75" customHeight="1">
      <c r="A25" s="220" t="s">
        <v>46</v>
      </c>
      <c r="B25" s="221">
        <v>34</v>
      </c>
      <c r="C25" s="222">
        <v>376.57576920000002</v>
      </c>
      <c r="D25" s="221">
        <v>546</v>
      </c>
    </row>
    <row r="26" spans="1:4" ht="15.75" customHeight="1">
      <c r="A26" s="220" t="s">
        <v>541</v>
      </c>
      <c r="B26" s="221">
        <v>6</v>
      </c>
      <c r="C26" s="222">
        <v>6.0774999999999997</v>
      </c>
      <c r="D26" s="221">
        <v>523</v>
      </c>
    </row>
    <row r="27" spans="1:4" ht="15.75" customHeight="1">
      <c r="A27" s="220" t="s">
        <v>70</v>
      </c>
      <c r="B27" s="221">
        <v>5</v>
      </c>
      <c r="C27" s="222">
        <v>57.782499999999999</v>
      </c>
      <c r="D27" s="221">
        <v>460</v>
      </c>
    </row>
    <row r="28" spans="1:4" ht="15.75" customHeight="1">
      <c r="A28" s="220" t="s">
        <v>307</v>
      </c>
      <c r="B28" s="221">
        <v>3</v>
      </c>
      <c r="C28" s="222">
        <v>54.29</v>
      </c>
      <c r="D28" s="221">
        <v>404</v>
      </c>
    </row>
    <row r="29" spans="1:4" ht="15.75" customHeight="1">
      <c r="A29" s="220" t="s">
        <v>568</v>
      </c>
      <c r="B29" s="221">
        <v>25</v>
      </c>
      <c r="C29" s="222">
        <v>72.043157890000003</v>
      </c>
      <c r="D29" s="221">
        <v>391</v>
      </c>
    </row>
    <row r="30" spans="1:4" ht="15.75" customHeight="1">
      <c r="A30" s="220" t="s">
        <v>544</v>
      </c>
      <c r="B30" s="221">
        <v>16</v>
      </c>
      <c r="C30" s="222">
        <v>65.830769230000001</v>
      </c>
      <c r="D30" s="221">
        <v>371</v>
      </c>
    </row>
    <row r="31" spans="1:4" ht="15.75" customHeight="1">
      <c r="A31" s="220" t="s">
        <v>90</v>
      </c>
      <c r="B31" s="221">
        <v>4</v>
      </c>
      <c r="C31" s="223" t="e">
        <v>#DIV/0!</v>
      </c>
      <c r="D31" s="221">
        <v>343</v>
      </c>
    </row>
    <row r="32" spans="1:4" ht="14.4">
      <c r="A32" s="220" t="s">
        <v>569</v>
      </c>
      <c r="B32" s="221">
        <v>7</v>
      </c>
      <c r="C32" s="222">
        <v>34.435000000000002</v>
      </c>
      <c r="D32" s="221">
        <v>332</v>
      </c>
    </row>
    <row r="33" spans="1:4" ht="14.4">
      <c r="A33" s="220" t="s">
        <v>62</v>
      </c>
      <c r="B33" s="221">
        <v>8</v>
      </c>
      <c r="C33" s="222">
        <v>55.48</v>
      </c>
      <c r="D33" s="221">
        <v>330</v>
      </c>
    </row>
    <row r="34" spans="1:4" ht="14.4">
      <c r="A34" s="220" t="s">
        <v>97</v>
      </c>
      <c r="B34" s="221">
        <v>5</v>
      </c>
      <c r="C34" s="222">
        <v>302.80250000000001</v>
      </c>
      <c r="D34" s="221">
        <v>323</v>
      </c>
    </row>
    <row r="35" spans="1:4" ht="14.4">
      <c r="A35" s="220" t="s">
        <v>520</v>
      </c>
      <c r="B35" s="221">
        <v>8</v>
      </c>
      <c r="C35" s="222">
        <v>56.031428570000003</v>
      </c>
      <c r="D35" s="221">
        <v>265</v>
      </c>
    </row>
    <row r="36" spans="1:4" ht="14.4">
      <c r="A36" s="220" t="s">
        <v>83</v>
      </c>
      <c r="B36" s="221">
        <v>10</v>
      </c>
      <c r="C36" s="222">
        <v>29.334</v>
      </c>
      <c r="D36" s="221">
        <v>247</v>
      </c>
    </row>
    <row r="37" spans="1:4" ht="14.4">
      <c r="A37" s="220" t="s">
        <v>517</v>
      </c>
      <c r="B37" s="221">
        <v>4</v>
      </c>
      <c r="C37" s="222">
        <v>13.38</v>
      </c>
      <c r="D37" s="221">
        <v>244</v>
      </c>
    </row>
    <row r="38" spans="1:4" ht="14.4">
      <c r="A38" s="220" t="s">
        <v>532</v>
      </c>
      <c r="B38" s="221">
        <v>1</v>
      </c>
      <c r="C38" s="222">
        <v>108.58</v>
      </c>
      <c r="D38" s="221">
        <v>220</v>
      </c>
    </row>
    <row r="39" spans="1:4" ht="14.4">
      <c r="A39" s="220" t="s">
        <v>107</v>
      </c>
      <c r="B39" s="221">
        <v>9</v>
      </c>
      <c r="C39" s="222">
        <v>153.1542857</v>
      </c>
      <c r="D39" s="221">
        <v>216</v>
      </c>
    </row>
    <row r="40" spans="1:4" ht="14.4">
      <c r="A40" s="220" t="s">
        <v>782</v>
      </c>
      <c r="B40" s="221">
        <v>11</v>
      </c>
      <c r="C40" s="222">
        <v>63.012857140000001</v>
      </c>
      <c r="D40" s="221">
        <v>192</v>
      </c>
    </row>
    <row r="41" spans="1:4" ht="14.4">
      <c r="A41" s="220" t="s">
        <v>440</v>
      </c>
      <c r="B41" s="221">
        <v>10</v>
      </c>
      <c r="C41" s="222">
        <v>156.10499999999999</v>
      </c>
      <c r="D41" s="221">
        <v>190</v>
      </c>
    </row>
    <row r="42" spans="1:4" ht="14.4">
      <c r="A42" s="220" t="s">
        <v>82</v>
      </c>
      <c r="B42" s="221">
        <v>6</v>
      </c>
      <c r="C42" s="222">
        <v>276.52833329999999</v>
      </c>
      <c r="D42" s="221">
        <v>186</v>
      </c>
    </row>
    <row r="43" spans="1:4" ht="14.4">
      <c r="A43" s="220" t="s">
        <v>263</v>
      </c>
      <c r="B43" s="221">
        <v>4</v>
      </c>
      <c r="C43" s="222">
        <v>18.414999999999999</v>
      </c>
      <c r="D43" s="221">
        <v>186</v>
      </c>
    </row>
    <row r="44" spans="1:4" ht="14.4">
      <c r="A44" s="220" t="s">
        <v>529</v>
      </c>
      <c r="B44" s="221">
        <v>14</v>
      </c>
      <c r="C44" s="222">
        <v>112.91</v>
      </c>
      <c r="D44" s="221">
        <v>180</v>
      </c>
    </row>
    <row r="45" spans="1:4" ht="14.4">
      <c r="A45" s="220" t="s">
        <v>519</v>
      </c>
      <c r="B45" s="221">
        <v>5</v>
      </c>
      <c r="C45" s="222">
        <v>66.364999999999995</v>
      </c>
      <c r="D45" s="221">
        <v>177</v>
      </c>
    </row>
    <row r="46" spans="1:4" ht="14.4">
      <c r="A46" s="220" t="s">
        <v>277</v>
      </c>
      <c r="B46" s="221">
        <v>6</v>
      </c>
      <c r="C46" s="222">
        <v>115.3516667</v>
      </c>
      <c r="D46" s="221">
        <v>173</v>
      </c>
    </row>
    <row r="47" spans="1:4" ht="14.4">
      <c r="A47" s="220" t="s">
        <v>49</v>
      </c>
      <c r="B47" s="221">
        <v>14</v>
      </c>
      <c r="C47" s="222">
        <v>18.094999999999999</v>
      </c>
      <c r="D47" s="221">
        <v>173</v>
      </c>
    </row>
    <row r="48" spans="1:4" ht="14.4">
      <c r="A48" s="220" t="s">
        <v>563</v>
      </c>
      <c r="B48" s="221">
        <v>17</v>
      </c>
      <c r="C48" s="222">
        <v>5.4738461540000003</v>
      </c>
      <c r="D48" s="221">
        <v>164</v>
      </c>
    </row>
    <row r="49" spans="1:4" ht="14.4">
      <c r="A49" s="220" t="s">
        <v>113</v>
      </c>
      <c r="B49" s="221">
        <v>14</v>
      </c>
      <c r="C49" s="222">
        <v>27.203636360000001</v>
      </c>
      <c r="D49" s="221">
        <v>156</v>
      </c>
    </row>
    <row r="50" spans="1:4" ht="14.4">
      <c r="A50" s="220" t="s">
        <v>130</v>
      </c>
      <c r="B50" s="221">
        <v>4</v>
      </c>
      <c r="C50" s="222">
        <v>132.01249999999999</v>
      </c>
      <c r="D50" s="221">
        <v>156</v>
      </c>
    </row>
    <row r="51" spans="1:4" ht="14.4">
      <c r="A51" s="220" t="s">
        <v>141</v>
      </c>
      <c r="B51" s="221">
        <v>30</v>
      </c>
      <c r="C51" s="222">
        <v>46.692068970000001</v>
      </c>
      <c r="D51" s="221">
        <v>150</v>
      </c>
    </row>
    <row r="52" spans="1:4" ht="14.4">
      <c r="A52" s="220" t="s">
        <v>537</v>
      </c>
      <c r="B52" s="221">
        <v>2</v>
      </c>
      <c r="C52" s="222">
        <v>28.19</v>
      </c>
      <c r="D52" s="221">
        <v>142</v>
      </c>
    </row>
    <row r="53" spans="1:4" ht="14.4">
      <c r="A53" s="220" t="s">
        <v>406</v>
      </c>
      <c r="B53" s="221">
        <v>2</v>
      </c>
      <c r="C53" s="222">
        <v>151.71</v>
      </c>
      <c r="D53" s="221">
        <v>138</v>
      </c>
    </row>
    <row r="54" spans="1:4" ht="14.4">
      <c r="A54" s="220" t="s">
        <v>518</v>
      </c>
      <c r="B54" s="221">
        <v>4</v>
      </c>
      <c r="C54" s="222">
        <v>100.47</v>
      </c>
      <c r="D54" s="221">
        <v>132</v>
      </c>
    </row>
    <row r="55" spans="1:4" ht="14.4">
      <c r="A55" s="220" t="s">
        <v>81</v>
      </c>
      <c r="B55" s="221">
        <v>2</v>
      </c>
      <c r="C55" s="222">
        <v>291.75</v>
      </c>
      <c r="D55" s="221">
        <v>128</v>
      </c>
    </row>
    <row r="56" spans="1:4" ht="14.4">
      <c r="A56" s="220" t="s">
        <v>85</v>
      </c>
      <c r="B56" s="221">
        <v>1</v>
      </c>
      <c r="C56" s="223" t="e">
        <v>#DIV/0!</v>
      </c>
      <c r="D56" s="221">
        <v>120</v>
      </c>
    </row>
    <row r="57" spans="1:4" ht="14.4">
      <c r="A57" s="220" t="s">
        <v>78</v>
      </c>
      <c r="B57" s="221">
        <v>11</v>
      </c>
      <c r="C57" s="222">
        <v>62.946666669999999</v>
      </c>
      <c r="D57" s="221">
        <v>114</v>
      </c>
    </row>
    <row r="58" spans="1:4" ht="14.4">
      <c r="A58" s="220" t="s">
        <v>61</v>
      </c>
      <c r="B58" s="221">
        <v>7</v>
      </c>
      <c r="C58" s="222">
        <v>15.44</v>
      </c>
      <c r="D58" s="221">
        <v>114</v>
      </c>
    </row>
    <row r="59" spans="1:4" ht="14.4">
      <c r="A59" s="220" t="s">
        <v>84</v>
      </c>
      <c r="B59" s="221">
        <v>9</v>
      </c>
      <c r="C59" s="222">
        <v>72.933333329999996</v>
      </c>
      <c r="D59" s="221">
        <v>112</v>
      </c>
    </row>
    <row r="60" spans="1:4" ht="14.4">
      <c r="A60" s="220" t="s">
        <v>71</v>
      </c>
      <c r="B60" s="221">
        <v>3</v>
      </c>
      <c r="C60" s="222">
        <v>121.79</v>
      </c>
      <c r="D60" s="221">
        <v>109</v>
      </c>
    </row>
    <row r="61" spans="1:4" ht="14.4">
      <c r="A61" s="220" t="s">
        <v>93</v>
      </c>
      <c r="B61" s="221">
        <v>4</v>
      </c>
      <c r="C61" s="222">
        <v>33.973333330000003</v>
      </c>
      <c r="D61" s="221">
        <v>102</v>
      </c>
    </row>
    <row r="62" spans="1:4" ht="14.4">
      <c r="A62" s="220" t="s">
        <v>58</v>
      </c>
      <c r="B62" s="221">
        <v>2</v>
      </c>
      <c r="C62" s="222">
        <v>5.8550000000000004</v>
      </c>
      <c r="D62" s="221">
        <v>96</v>
      </c>
    </row>
    <row r="63" spans="1:4" ht="14.4">
      <c r="A63" s="220" t="s">
        <v>1126</v>
      </c>
      <c r="B63" s="221">
        <v>12</v>
      </c>
      <c r="C63" s="222">
        <v>28.903333329999999</v>
      </c>
      <c r="D63" s="221">
        <v>95</v>
      </c>
    </row>
    <row r="64" spans="1:4" ht="14.4">
      <c r="A64" s="220" t="s">
        <v>68</v>
      </c>
      <c r="B64" s="221">
        <v>7</v>
      </c>
      <c r="C64" s="222">
        <v>19.600000000000001</v>
      </c>
      <c r="D64" s="221">
        <v>94</v>
      </c>
    </row>
    <row r="65" spans="1:4" ht="14.4">
      <c r="A65" s="220" t="s">
        <v>566</v>
      </c>
      <c r="B65" s="221">
        <v>5</v>
      </c>
      <c r="C65" s="222">
        <v>152.99</v>
      </c>
      <c r="D65" s="221">
        <v>88</v>
      </c>
    </row>
    <row r="66" spans="1:4" ht="14.4">
      <c r="A66" s="220" t="s">
        <v>557</v>
      </c>
      <c r="B66" s="221">
        <v>11</v>
      </c>
      <c r="C66" s="222">
        <v>31.715714290000001</v>
      </c>
      <c r="D66" s="221">
        <v>83</v>
      </c>
    </row>
    <row r="67" spans="1:4" ht="14.4">
      <c r="A67" s="220" t="s">
        <v>67</v>
      </c>
      <c r="B67" s="221">
        <v>2</v>
      </c>
      <c r="C67" s="222">
        <v>4.2949999999999999</v>
      </c>
      <c r="D67" s="221">
        <v>80</v>
      </c>
    </row>
    <row r="68" spans="1:4" ht="14.4">
      <c r="A68" s="220" t="s">
        <v>123</v>
      </c>
      <c r="B68" s="221">
        <v>1</v>
      </c>
      <c r="C68" s="222">
        <v>33.96</v>
      </c>
      <c r="D68" s="221">
        <v>80</v>
      </c>
    </row>
    <row r="69" spans="1:4" ht="14.4">
      <c r="A69" s="220" t="s">
        <v>38</v>
      </c>
      <c r="B69" s="221">
        <v>5</v>
      </c>
      <c r="C69" s="222">
        <v>7.48</v>
      </c>
      <c r="D69" s="221">
        <v>78</v>
      </c>
    </row>
    <row r="70" spans="1:4" ht="14.4">
      <c r="A70" s="220" t="s">
        <v>556</v>
      </c>
      <c r="B70" s="221">
        <v>3</v>
      </c>
      <c r="C70" s="222">
        <v>14.823333330000001</v>
      </c>
      <c r="D70" s="221">
        <v>78</v>
      </c>
    </row>
    <row r="71" spans="1:4" ht="14.4">
      <c r="A71" s="220" t="s">
        <v>117</v>
      </c>
      <c r="B71" s="221">
        <v>5</v>
      </c>
      <c r="C71" s="222">
        <v>61.602499999999999</v>
      </c>
      <c r="D71" s="221">
        <v>74</v>
      </c>
    </row>
    <row r="72" spans="1:4" ht="14.4">
      <c r="A72" s="220" t="s">
        <v>192</v>
      </c>
      <c r="B72" s="221">
        <v>2</v>
      </c>
      <c r="C72" s="222">
        <v>10.92</v>
      </c>
      <c r="D72" s="221">
        <v>72</v>
      </c>
    </row>
    <row r="73" spans="1:4" ht="14.4">
      <c r="A73" s="220" t="s">
        <v>547</v>
      </c>
      <c r="B73" s="221">
        <v>5</v>
      </c>
      <c r="C73" s="222">
        <v>38.585000000000001</v>
      </c>
      <c r="D73" s="221">
        <v>66</v>
      </c>
    </row>
    <row r="74" spans="1:4" ht="14.4">
      <c r="A74" s="220" t="s">
        <v>1132</v>
      </c>
      <c r="B74" s="221">
        <v>11</v>
      </c>
      <c r="C74" s="222">
        <v>142.93</v>
      </c>
      <c r="D74" s="221">
        <v>62</v>
      </c>
    </row>
    <row r="75" spans="1:4" ht="14.4">
      <c r="A75" s="220" t="s">
        <v>162</v>
      </c>
      <c r="B75" s="221">
        <v>5</v>
      </c>
      <c r="C75" s="222">
        <v>0</v>
      </c>
      <c r="D75" s="221">
        <v>62</v>
      </c>
    </row>
    <row r="76" spans="1:4" ht="14.4">
      <c r="A76" s="220" t="s">
        <v>178</v>
      </c>
      <c r="B76" s="221">
        <v>2</v>
      </c>
      <c r="C76" s="222">
        <v>102.67</v>
      </c>
      <c r="D76" s="221">
        <v>61</v>
      </c>
    </row>
    <row r="77" spans="1:4" ht="14.4">
      <c r="A77" s="220" t="s">
        <v>128</v>
      </c>
      <c r="B77" s="221">
        <v>2</v>
      </c>
      <c r="C77" s="222">
        <v>567.71</v>
      </c>
      <c r="D77" s="221">
        <v>60</v>
      </c>
    </row>
    <row r="78" spans="1:4" ht="14.4">
      <c r="A78" s="220" t="s">
        <v>232</v>
      </c>
      <c r="B78" s="221">
        <v>3</v>
      </c>
      <c r="C78" s="222">
        <v>95.52</v>
      </c>
      <c r="D78" s="221">
        <v>53</v>
      </c>
    </row>
    <row r="79" spans="1:4" ht="14.4">
      <c r="A79" s="220" t="s">
        <v>108</v>
      </c>
      <c r="B79" s="221">
        <v>3</v>
      </c>
      <c r="C79" s="222">
        <v>0.54</v>
      </c>
      <c r="D79" s="221">
        <v>53</v>
      </c>
    </row>
    <row r="80" spans="1:4" ht="14.4">
      <c r="A80" s="220" t="s">
        <v>172</v>
      </c>
      <c r="B80" s="221">
        <v>1</v>
      </c>
      <c r="C80" s="223" t="e">
        <v>#DIV/0!</v>
      </c>
      <c r="D80" s="221">
        <v>52</v>
      </c>
    </row>
    <row r="81" spans="1:4" ht="14.4">
      <c r="A81" s="220" t="s">
        <v>322</v>
      </c>
      <c r="B81" s="221">
        <v>1</v>
      </c>
      <c r="C81" s="222">
        <v>53.29</v>
      </c>
      <c r="D81" s="221">
        <v>52</v>
      </c>
    </row>
    <row r="82" spans="1:4" ht="14.4">
      <c r="A82" s="220" t="s">
        <v>530</v>
      </c>
      <c r="B82" s="221">
        <v>4</v>
      </c>
      <c r="C82" s="222">
        <v>240.61</v>
      </c>
      <c r="D82" s="221">
        <v>51</v>
      </c>
    </row>
    <row r="83" spans="1:4" ht="14.4">
      <c r="A83" s="220" t="s">
        <v>69</v>
      </c>
      <c r="B83" s="221">
        <v>6</v>
      </c>
      <c r="C83" s="222">
        <v>22.11</v>
      </c>
      <c r="D83" s="221">
        <v>51</v>
      </c>
    </row>
    <row r="84" spans="1:4" ht="14.4">
      <c r="A84" s="220" t="s">
        <v>528</v>
      </c>
      <c r="B84" s="221">
        <v>1</v>
      </c>
      <c r="C84" s="223" t="e">
        <v>#DIV/0!</v>
      </c>
      <c r="D84" s="221">
        <v>49</v>
      </c>
    </row>
    <row r="85" spans="1:4" ht="14.4">
      <c r="A85" s="220" t="s">
        <v>102</v>
      </c>
      <c r="B85" s="221">
        <v>1</v>
      </c>
      <c r="C85" s="223" t="e">
        <v>#DIV/0!</v>
      </c>
      <c r="D85" s="221">
        <v>48</v>
      </c>
    </row>
    <row r="86" spans="1:4" ht="14.4">
      <c r="A86" s="220" t="s">
        <v>99</v>
      </c>
      <c r="B86" s="221">
        <v>3</v>
      </c>
      <c r="C86" s="222">
        <v>3.21</v>
      </c>
      <c r="D86" s="221">
        <v>48</v>
      </c>
    </row>
    <row r="87" spans="1:4" ht="14.4">
      <c r="A87" s="220" t="s">
        <v>125</v>
      </c>
      <c r="B87" s="221">
        <v>4</v>
      </c>
      <c r="C87" s="222">
        <v>10.08</v>
      </c>
      <c r="D87" s="221">
        <v>46</v>
      </c>
    </row>
    <row r="88" spans="1:4" ht="14.4">
      <c r="A88" s="220" t="s">
        <v>535</v>
      </c>
      <c r="B88" s="221">
        <v>9</v>
      </c>
      <c r="C88" s="222">
        <v>158.96</v>
      </c>
      <c r="D88" s="221">
        <v>46</v>
      </c>
    </row>
    <row r="89" spans="1:4" ht="14.4">
      <c r="A89" s="220" t="s">
        <v>175</v>
      </c>
      <c r="B89" s="221">
        <v>3</v>
      </c>
      <c r="C89" s="222">
        <v>3.06</v>
      </c>
      <c r="D89" s="221">
        <v>40</v>
      </c>
    </row>
    <row r="90" spans="1:4" ht="14.4">
      <c r="A90" s="220" t="s">
        <v>191</v>
      </c>
      <c r="B90" s="221">
        <v>5</v>
      </c>
      <c r="C90" s="222">
        <v>64.566666670000004</v>
      </c>
      <c r="D90" s="221">
        <v>37</v>
      </c>
    </row>
    <row r="91" spans="1:4" ht="14.4">
      <c r="A91" s="220" t="s">
        <v>562</v>
      </c>
      <c r="B91" s="221">
        <v>1</v>
      </c>
      <c r="C91" s="222">
        <v>143.83000000000001</v>
      </c>
      <c r="D91" s="221">
        <v>36</v>
      </c>
    </row>
    <row r="92" spans="1:4" ht="14.4">
      <c r="A92" s="220" t="s">
        <v>167</v>
      </c>
      <c r="B92" s="221">
        <v>1</v>
      </c>
      <c r="C92" s="222">
        <v>0.5</v>
      </c>
      <c r="D92" s="221">
        <v>30</v>
      </c>
    </row>
    <row r="93" spans="1:4" ht="14.4">
      <c r="A93" s="220" t="s">
        <v>4718</v>
      </c>
      <c r="B93" s="221">
        <v>2</v>
      </c>
      <c r="C93" s="223" t="e">
        <v>#DIV/0!</v>
      </c>
      <c r="D93" s="221">
        <v>30</v>
      </c>
    </row>
    <row r="94" spans="1:4" ht="14.4">
      <c r="A94" s="220" t="s">
        <v>129</v>
      </c>
      <c r="B94" s="221">
        <v>1</v>
      </c>
      <c r="C94" s="223" t="e">
        <v>#DIV/0!</v>
      </c>
      <c r="D94" s="221">
        <v>27</v>
      </c>
    </row>
    <row r="95" spans="1:4" ht="14.4">
      <c r="A95" s="220" t="s">
        <v>202</v>
      </c>
      <c r="B95" s="221">
        <v>2</v>
      </c>
      <c r="C95" s="222">
        <v>173.91499999999999</v>
      </c>
      <c r="D95" s="221">
        <v>26</v>
      </c>
    </row>
    <row r="96" spans="1:4" ht="14.4">
      <c r="A96" s="220" t="s">
        <v>66</v>
      </c>
      <c r="B96" s="221">
        <v>6</v>
      </c>
      <c r="C96" s="222">
        <v>124.584</v>
      </c>
      <c r="D96" s="221">
        <v>25</v>
      </c>
    </row>
    <row r="97" spans="1:4" ht="14.4">
      <c r="A97" s="220" t="s">
        <v>241</v>
      </c>
      <c r="B97" s="221">
        <v>2</v>
      </c>
      <c r="C97" s="222">
        <v>14</v>
      </c>
      <c r="D97" s="221">
        <v>24</v>
      </c>
    </row>
    <row r="98" spans="1:4" ht="14.4">
      <c r="A98" s="220" t="s">
        <v>564</v>
      </c>
      <c r="B98" s="221">
        <v>2</v>
      </c>
      <c r="C98" s="222">
        <v>34.020000000000003</v>
      </c>
      <c r="D98" s="221">
        <v>24</v>
      </c>
    </row>
    <row r="99" spans="1:4" ht="14.4">
      <c r="A99" s="220" t="s">
        <v>869</v>
      </c>
      <c r="B99" s="221">
        <v>1</v>
      </c>
      <c r="C99" s="222">
        <v>27.13</v>
      </c>
      <c r="D99" s="221">
        <v>24</v>
      </c>
    </row>
    <row r="100" spans="1:4" ht="14.4">
      <c r="A100" s="220" t="s">
        <v>422</v>
      </c>
      <c r="B100" s="221">
        <v>1</v>
      </c>
      <c r="C100" s="222">
        <v>26.83</v>
      </c>
      <c r="D100" s="221">
        <v>24</v>
      </c>
    </row>
    <row r="101" spans="1:4" ht="14.4">
      <c r="A101" s="220" t="s">
        <v>443</v>
      </c>
      <c r="B101" s="221">
        <v>1</v>
      </c>
      <c r="C101" s="223" t="e">
        <v>#DIV/0!</v>
      </c>
      <c r="D101" s="221">
        <v>22</v>
      </c>
    </row>
    <row r="102" spans="1:4" ht="14.4">
      <c r="A102" s="220" t="s">
        <v>270</v>
      </c>
      <c r="B102" s="221">
        <v>3</v>
      </c>
      <c r="C102" s="222">
        <v>172.33500000000001</v>
      </c>
      <c r="D102" s="221">
        <v>21</v>
      </c>
    </row>
    <row r="103" spans="1:4" ht="14.4">
      <c r="A103" s="220" t="s">
        <v>155</v>
      </c>
      <c r="B103" s="221">
        <v>2</v>
      </c>
      <c r="C103" s="223" t="e">
        <v>#DIV/0!</v>
      </c>
      <c r="D103" s="221">
        <v>18</v>
      </c>
    </row>
    <row r="104" spans="1:4" ht="14.4">
      <c r="A104" s="220" t="s">
        <v>121</v>
      </c>
      <c r="B104" s="221">
        <v>2</v>
      </c>
      <c r="C104" s="222">
        <v>0.13</v>
      </c>
      <c r="D104" s="221">
        <v>17</v>
      </c>
    </row>
    <row r="105" spans="1:4" ht="14.4">
      <c r="A105" s="220" t="s">
        <v>153</v>
      </c>
      <c r="B105" s="221">
        <v>2</v>
      </c>
      <c r="C105" s="222">
        <v>17</v>
      </c>
      <c r="D105" s="221">
        <v>16</v>
      </c>
    </row>
    <row r="106" spans="1:4" ht="14.4">
      <c r="A106" s="220" t="s">
        <v>142</v>
      </c>
      <c r="B106" s="221">
        <v>1</v>
      </c>
      <c r="C106" s="223" t="e">
        <v>#DIV/0!</v>
      </c>
      <c r="D106" s="221">
        <v>16</v>
      </c>
    </row>
    <row r="107" spans="1:4" ht="14.4">
      <c r="A107" s="220" t="s">
        <v>161</v>
      </c>
      <c r="B107" s="221">
        <v>4</v>
      </c>
      <c r="C107" s="223" t="e">
        <v>#DIV/0!</v>
      </c>
      <c r="D107" s="221">
        <v>15</v>
      </c>
    </row>
    <row r="108" spans="1:4" ht="14.4">
      <c r="A108" s="220" t="s">
        <v>103</v>
      </c>
      <c r="B108" s="221">
        <v>1</v>
      </c>
      <c r="C108" s="222">
        <v>188.96</v>
      </c>
      <c r="D108" s="221">
        <v>15</v>
      </c>
    </row>
    <row r="109" spans="1:4" ht="14.4">
      <c r="A109" s="220" t="s">
        <v>560</v>
      </c>
      <c r="B109" s="221">
        <v>1</v>
      </c>
      <c r="C109" s="222">
        <v>111.25</v>
      </c>
      <c r="D109" s="221">
        <v>15</v>
      </c>
    </row>
    <row r="110" spans="1:4" ht="14.4">
      <c r="A110" s="220" t="s">
        <v>96</v>
      </c>
      <c r="B110" s="221">
        <v>2</v>
      </c>
      <c r="C110" s="222">
        <v>236.685</v>
      </c>
      <c r="D110" s="221">
        <v>12</v>
      </c>
    </row>
    <row r="111" spans="1:4" ht="14.4">
      <c r="A111" s="220" t="s">
        <v>513</v>
      </c>
      <c r="B111" s="221">
        <v>1</v>
      </c>
      <c r="C111" s="223" t="e">
        <v>#DIV/0!</v>
      </c>
      <c r="D111" s="221">
        <v>12</v>
      </c>
    </row>
    <row r="112" spans="1:4" ht="14.4">
      <c r="A112" s="220" t="s">
        <v>182</v>
      </c>
      <c r="B112" s="221">
        <v>1</v>
      </c>
      <c r="C112" s="223" t="e">
        <v>#DIV/0!</v>
      </c>
      <c r="D112" s="221">
        <v>12</v>
      </c>
    </row>
    <row r="113" spans="1:4" ht="14.4">
      <c r="A113" s="220" t="s">
        <v>57</v>
      </c>
      <c r="B113" s="221">
        <v>1</v>
      </c>
      <c r="C113" s="223" t="e">
        <v>#DIV/0!</v>
      </c>
      <c r="D113" s="221">
        <v>12</v>
      </c>
    </row>
    <row r="114" spans="1:4" ht="14.4">
      <c r="A114" s="220" t="s">
        <v>267</v>
      </c>
      <c r="B114" s="221">
        <v>2</v>
      </c>
      <c r="C114" s="222">
        <v>8.2899999999999991</v>
      </c>
      <c r="D114" s="221">
        <v>12</v>
      </c>
    </row>
    <row r="115" spans="1:4" ht="14.4">
      <c r="A115" s="220" t="s">
        <v>818</v>
      </c>
      <c r="B115" s="221">
        <v>5</v>
      </c>
      <c r="C115" s="222">
        <v>38.76</v>
      </c>
      <c r="D115" s="221">
        <v>12</v>
      </c>
    </row>
    <row r="116" spans="1:4" ht="14.4">
      <c r="A116" s="220" t="s">
        <v>545</v>
      </c>
      <c r="B116" s="221">
        <v>10</v>
      </c>
      <c r="C116" s="222">
        <v>44.152222219999999</v>
      </c>
      <c r="D116" s="221">
        <v>12</v>
      </c>
    </row>
    <row r="117" spans="1:4" ht="14.4">
      <c r="A117" s="220" t="s">
        <v>148</v>
      </c>
      <c r="B117" s="221">
        <v>1</v>
      </c>
      <c r="C117" s="223" t="e">
        <v>#DIV/0!</v>
      </c>
      <c r="D117" s="221">
        <v>10</v>
      </c>
    </row>
    <row r="118" spans="1:4" ht="14.4">
      <c r="A118" s="220" t="s">
        <v>503</v>
      </c>
      <c r="B118" s="221">
        <v>1</v>
      </c>
      <c r="C118" s="223" t="e">
        <v>#DIV/0!</v>
      </c>
      <c r="D118" s="221">
        <v>10</v>
      </c>
    </row>
    <row r="119" spans="1:4" ht="14.4">
      <c r="A119" s="220" t="s">
        <v>498</v>
      </c>
      <c r="B119" s="221">
        <v>1</v>
      </c>
      <c r="C119" s="222">
        <v>0.79</v>
      </c>
      <c r="D119" s="221">
        <v>9</v>
      </c>
    </row>
    <row r="120" spans="1:4" ht="14.4">
      <c r="A120" s="220" t="s">
        <v>509</v>
      </c>
      <c r="B120" s="221">
        <v>4</v>
      </c>
      <c r="C120" s="222">
        <v>46.88</v>
      </c>
      <c r="D120" s="221">
        <v>7</v>
      </c>
    </row>
    <row r="121" spans="1:4" ht="14.4">
      <c r="A121" s="220" t="s">
        <v>531</v>
      </c>
      <c r="B121" s="221">
        <v>3</v>
      </c>
      <c r="C121" s="223" t="e">
        <v>#DIV/0!</v>
      </c>
      <c r="D121" s="221">
        <v>6</v>
      </c>
    </row>
    <row r="122" spans="1:4" ht="14.4">
      <c r="A122" s="220" t="s">
        <v>159</v>
      </c>
      <c r="B122" s="221">
        <v>1</v>
      </c>
      <c r="C122" s="222">
        <v>72.08</v>
      </c>
      <c r="D122" s="221">
        <v>5</v>
      </c>
    </row>
    <row r="123" spans="1:4" ht="14.4">
      <c r="A123" s="220" t="s">
        <v>111</v>
      </c>
      <c r="B123" s="221">
        <v>2</v>
      </c>
      <c r="C123" s="222">
        <v>158.25</v>
      </c>
      <c r="D123" s="221">
        <v>5</v>
      </c>
    </row>
    <row r="124" spans="1:4" ht="14.4">
      <c r="A124" s="220" t="s">
        <v>521</v>
      </c>
      <c r="B124" s="221">
        <v>1</v>
      </c>
      <c r="C124" s="223" t="e">
        <v>#DIV/0!</v>
      </c>
      <c r="D124" s="221">
        <v>5</v>
      </c>
    </row>
    <row r="125" spans="1:4" ht="14.4">
      <c r="A125" s="220" t="s">
        <v>540</v>
      </c>
      <c r="B125" s="221">
        <v>3</v>
      </c>
      <c r="C125" s="223" t="e">
        <v>#DIV/0!</v>
      </c>
      <c r="D125" s="221">
        <v>4</v>
      </c>
    </row>
    <row r="126" spans="1:4" ht="14.4">
      <c r="A126" s="220" t="s">
        <v>210</v>
      </c>
      <c r="B126" s="221">
        <v>1</v>
      </c>
      <c r="C126" s="223" t="e">
        <v>#DIV/0!</v>
      </c>
      <c r="D126" s="221">
        <v>3</v>
      </c>
    </row>
    <row r="127" spans="1:4" ht="14.4">
      <c r="A127" s="220" t="s">
        <v>855</v>
      </c>
      <c r="B127" s="221">
        <v>7</v>
      </c>
      <c r="C127" s="222">
        <v>376.13166669999998</v>
      </c>
      <c r="D127" s="221">
        <v>3</v>
      </c>
    </row>
    <row r="128" spans="1:4" ht="14.4">
      <c r="A128" s="220" t="s">
        <v>95</v>
      </c>
      <c r="B128" s="221">
        <v>1</v>
      </c>
      <c r="C128" s="222">
        <v>54.46</v>
      </c>
      <c r="D128" s="221">
        <v>3</v>
      </c>
    </row>
    <row r="129" spans="1:4" ht="14.4">
      <c r="A129" s="220" t="s">
        <v>196</v>
      </c>
      <c r="B129" s="221">
        <v>1</v>
      </c>
      <c r="C129" s="223" t="e">
        <v>#DIV/0!</v>
      </c>
      <c r="D129" s="221">
        <v>3</v>
      </c>
    </row>
    <row r="130" spans="1:4" ht="14.4">
      <c r="A130" s="220" t="s">
        <v>181</v>
      </c>
      <c r="B130" s="221">
        <v>1</v>
      </c>
      <c r="C130" s="223" t="e">
        <v>#DIV/0!</v>
      </c>
      <c r="D130" s="221">
        <v>3</v>
      </c>
    </row>
    <row r="131" spans="1:4" ht="14.4">
      <c r="A131" s="220" t="s">
        <v>118</v>
      </c>
      <c r="B131" s="221">
        <v>2</v>
      </c>
      <c r="C131" s="223" t="e">
        <v>#DIV/0!</v>
      </c>
      <c r="D131" s="221">
        <v>2</v>
      </c>
    </row>
    <row r="132" spans="1:4" ht="14.4">
      <c r="A132" s="220" t="s">
        <v>522</v>
      </c>
      <c r="B132" s="221">
        <v>3</v>
      </c>
      <c r="C132" s="222">
        <v>64.53</v>
      </c>
      <c r="D132" s="221">
        <v>2</v>
      </c>
    </row>
    <row r="133" spans="1:4" ht="14.4">
      <c r="A133" s="220" t="s">
        <v>525</v>
      </c>
      <c r="B133" s="221">
        <v>1</v>
      </c>
      <c r="C133" s="223" t="e">
        <v>#DIV/0!</v>
      </c>
      <c r="D133" s="221">
        <v>2</v>
      </c>
    </row>
    <row r="134" spans="1:4" ht="14.4">
      <c r="A134" s="220" t="s">
        <v>514</v>
      </c>
      <c r="B134" s="221">
        <v>1</v>
      </c>
      <c r="C134" s="222">
        <v>0.21</v>
      </c>
      <c r="D134" s="221">
        <v>2</v>
      </c>
    </row>
    <row r="135" spans="1:4" ht="14.4">
      <c r="A135" s="220" t="s">
        <v>92</v>
      </c>
      <c r="B135" s="221">
        <v>1</v>
      </c>
      <c r="C135" s="223" t="e">
        <v>#DIV/0!</v>
      </c>
      <c r="D135" s="221">
        <v>1</v>
      </c>
    </row>
    <row r="136" spans="1:4" ht="14.4">
      <c r="A136" s="220" t="s">
        <v>297</v>
      </c>
      <c r="B136" s="221">
        <v>3</v>
      </c>
      <c r="C136" s="222">
        <v>103.7633333</v>
      </c>
      <c r="D136" s="221">
        <v>1</v>
      </c>
    </row>
    <row r="137" spans="1:4" ht="14.4">
      <c r="A137" s="220" t="s">
        <v>516</v>
      </c>
      <c r="B137" s="221">
        <v>1</v>
      </c>
      <c r="C137" s="223" t="e">
        <v>#DIV/0!</v>
      </c>
      <c r="D137" s="221">
        <v>1</v>
      </c>
    </row>
    <row r="138" spans="1:4" ht="14.4">
      <c r="A138" s="220" t="s">
        <v>813</v>
      </c>
      <c r="B138" s="221">
        <v>1</v>
      </c>
      <c r="C138" s="222">
        <v>15.38</v>
      </c>
      <c r="D138" s="221">
        <v>1</v>
      </c>
    </row>
    <row r="139" spans="1:4" ht="14.4">
      <c r="A139" s="220" t="s">
        <v>511</v>
      </c>
      <c r="B139" s="221">
        <v>1</v>
      </c>
      <c r="C139" s="222">
        <v>0.08</v>
      </c>
      <c r="D139" s="221">
        <v>1</v>
      </c>
    </row>
    <row r="140" spans="1:4" ht="14.4">
      <c r="A140" s="220" t="s">
        <v>512</v>
      </c>
      <c r="B140" s="221">
        <v>1</v>
      </c>
      <c r="C140" s="223" t="e">
        <v>#DIV/0!</v>
      </c>
      <c r="D140" s="221">
        <v>1</v>
      </c>
    </row>
    <row r="141" spans="1:4" ht="14.4">
      <c r="A141" s="220" t="s">
        <v>52</v>
      </c>
      <c r="B141" s="221">
        <v>1</v>
      </c>
      <c r="C141" s="223" t="e">
        <v>#DIV/0!</v>
      </c>
      <c r="D141" s="221">
        <v>1</v>
      </c>
    </row>
    <row r="142" spans="1:4" ht="14.4">
      <c r="A142" s="220" t="s">
        <v>124</v>
      </c>
      <c r="B142" s="221">
        <v>1</v>
      </c>
      <c r="C142" s="223" t="e">
        <v>#DIV/0!</v>
      </c>
      <c r="D142" s="221">
        <v>1</v>
      </c>
    </row>
    <row r="143" spans="1:4" ht="14.4">
      <c r="A143" s="220" t="s">
        <v>198</v>
      </c>
      <c r="B143" s="221">
        <v>2</v>
      </c>
      <c r="C143" s="222">
        <v>420.85500000000002</v>
      </c>
      <c r="D143" s="224"/>
    </row>
    <row r="144" spans="1:4" ht="14.4">
      <c r="A144" s="220" t="s">
        <v>526</v>
      </c>
      <c r="B144" s="221">
        <v>1</v>
      </c>
      <c r="C144" s="222">
        <v>137.04</v>
      </c>
      <c r="D144" s="224"/>
    </row>
    <row r="145" spans="1:4" ht="14.4">
      <c r="A145" s="220" t="s">
        <v>555</v>
      </c>
      <c r="B145" s="221">
        <v>1</v>
      </c>
      <c r="C145" s="222">
        <v>7.79</v>
      </c>
      <c r="D145" s="224"/>
    </row>
    <row r="146" spans="1:4" ht="14.4">
      <c r="A146" s="220" t="s">
        <v>39</v>
      </c>
      <c r="B146" s="221">
        <v>1</v>
      </c>
      <c r="C146" s="222">
        <v>13.67</v>
      </c>
      <c r="D146" s="224"/>
    </row>
    <row r="147" spans="1:4" ht="14.4">
      <c r="A147" s="220" t="s">
        <v>168</v>
      </c>
      <c r="B147" s="221">
        <v>1</v>
      </c>
      <c r="C147" s="222">
        <v>59.88</v>
      </c>
      <c r="D147" s="224"/>
    </row>
    <row r="148" spans="1:4" ht="14.4">
      <c r="A148" s="220" t="s">
        <v>146</v>
      </c>
      <c r="B148" s="221">
        <v>3</v>
      </c>
      <c r="C148" s="222">
        <v>833.67</v>
      </c>
      <c r="D148" s="224"/>
    </row>
    <row r="149" spans="1:4" ht="14.4">
      <c r="A149" s="220" t="s">
        <v>4719</v>
      </c>
      <c r="B149" s="221">
        <v>1</v>
      </c>
      <c r="C149" s="222">
        <v>376</v>
      </c>
      <c r="D149" s="224"/>
    </row>
    <row r="150" spans="1:4" ht="14.4">
      <c r="A150" s="220" t="s">
        <v>552</v>
      </c>
      <c r="B150" s="221">
        <v>1</v>
      </c>
      <c r="C150" s="222">
        <v>1.46</v>
      </c>
      <c r="D150" s="224"/>
    </row>
    <row r="151" spans="1:4" ht="14.4">
      <c r="A151" s="225" t="s">
        <v>271</v>
      </c>
      <c r="B151" s="226">
        <v>3</v>
      </c>
      <c r="C151" s="227">
        <v>503.79</v>
      </c>
      <c r="D151" s="228"/>
    </row>
  </sheetData>
  <autoFilter ref="A1:D151" xr:uid="{00000000-0009-0000-0000-000016000000}"/>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B729"/>
  <sheetViews>
    <sheetView workbookViewId="0"/>
  </sheetViews>
  <sheetFormatPr defaultColWidth="12.6640625" defaultRowHeight="15.75" customHeight="1"/>
  <cols>
    <col min="1" max="1" width="110.44140625" customWidth="1"/>
    <col min="2" max="2" width="26.77734375" customWidth="1"/>
  </cols>
  <sheetData>
    <row r="1" spans="1:2" ht="15.75" customHeight="1">
      <c r="A1" s="224"/>
      <c r="B1" s="224"/>
    </row>
    <row r="2" spans="1:2" ht="15.75" customHeight="1">
      <c r="A2" s="224"/>
      <c r="B2" s="224"/>
    </row>
    <row r="3" spans="1:2" ht="15.75" customHeight="1">
      <c r="A3" s="219" t="s">
        <v>877</v>
      </c>
      <c r="B3" s="219" t="s">
        <v>4720</v>
      </c>
    </row>
    <row r="4" spans="1:2" ht="15.75" customHeight="1">
      <c r="A4" s="229" t="s">
        <v>161</v>
      </c>
      <c r="B4" s="230">
        <v>4</v>
      </c>
    </row>
    <row r="5" spans="1:2" ht="15.75" customHeight="1">
      <c r="A5" s="220"/>
      <c r="B5" s="221">
        <v>1</v>
      </c>
    </row>
    <row r="6" spans="1:2" ht="15.75" customHeight="1">
      <c r="A6" s="220" t="s">
        <v>4721</v>
      </c>
      <c r="B6" s="221">
        <v>1</v>
      </c>
    </row>
    <row r="7" spans="1:2" ht="15.75" customHeight="1">
      <c r="A7" s="220" t="s">
        <v>4722</v>
      </c>
      <c r="B7" s="221">
        <v>1</v>
      </c>
    </row>
    <row r="8" spans="1:2" ht="15.75" customHeight="1">
      <c r="A8" s="220" t="s">
        <v>4723</v>
      </c>
      <c r="B8" s="221">
        <v>1</v>
      </c>
    </row>
    <row r="9" spans="1:2" ht="15.75" customHeight="1">
      <c r="A9" s="229" t="s">
        <v>148</v>
      </c>
      <c r="B9" s="230">
        <v>1</v>
      </c>
    </row>
    <row r="10" spans="1:2" ht="15.75" customHeight="1">
      <c r="A10" s="220" t="s">
        <v>4724</v>
      </c>
      <c r="B10" s="221">
        <v>1</v>
      </c>
    </row>
    <row r="11" spans="1:2" ht="15.75" customHeight="1">
      <c r="A11" s="229" t="s">
        <v>71</v>
      </c>
      <c r="B11" s="230">
        <v>3</v>
      </c>
    </row>
    <row r="12" spans="1:2" ht="15.75" customHeight="1">
      <c r="A12" s="220"/>
      <c r="B12" s="221">
        <v>1</v>
      </c>
    </row>
    <row r="13" spans="1:2" ht="15.75" customHeight="1">
      <c r="A13" s="220" t="s">
        <v>4721</v>
      </c>
      <c r="B13" s="221">
        <v>2</v>
      </c>
    </row>
    <row r="14" spans="1:2" ht="15.75" customHeight="1">
      <c r="A14" s="229" t="s">
        <v>121</v>
      </c>
      <c r="B14" s="230">
        <v>2</v>
      </c>
    </row>
    <row r="15" spans="1:2" ht="15.75" customHeight="1">
      <c r="A15" s="220" t="s">
        <v>4725</v>
      </c>
      <c r="B15" s="221">
        <v>1</v>
      </c>
    </row>
    <row r="16" spans="1:2" ht="15.75" customHeight="1">
      <c r="A16" s="220" t="s">
        <v>4726</v>
      </c>
      <c r="B16" s="221">
        <v>1</v>
      </c>
    </row>
    <row r="17" spans="1:2" ht="15.75" customHeight="1">
      <c r="A17" s="229" t="s">
        <v>198</v>
      </c>
      <c r="B17" s="230">
        <v>2</v>
      </c>
    </row>
    <row r="18" spans="1:2" ht="15.75" customHeight="1">
      <c r="A18" s="220" t="s">
        <v>4727</v>
      </c>
      <c r="B18" s="221">
        <v>1</v>
      </c>
    </row>
    <row r="19" spans="1:2" ht="15.75" customHeight="1">
      <c r="A19" s="220" t="s">
        <v>4728</v>
      </c>
      <c r="B19" s="221">
        <v>1</v>
      </c>
    </row>
    <row r="20" spans="1:2" ht="15.75" customHeight="1">
      <c r="A20" s="229" t="s">
        <v>241</v>
      </c>
      <c r="B20" s="230">
        <v>2</v>
      </c>
    </row>
    <row r="21" spans="1:2" ht="15.75" customHeight="1">
      <c r="A21" s="220" t="s">
        <v>4721</v>
      </c>
      <c r="B21" s="221">
        <v>2</v>
      </c>
    </row>
    <row r="22" spans="1:2" ht="15.75" customHeight="1">
      <c r="A22" s="229" t="s">
        <v>159</v>
      </c>
      <c r="B22" s="230">
        <v>1</v>
      </c>
    </row>
    <row r="23" spans="1:2" ht="15.75" customHeight="1">
      <c r="A23" s="220" t="s">
        <v>4729</v>
      </c>
      <c r="B23" s="221">
        <v>1</v>
      </c>
    </row>
    <row r="24" spans="1:2" ht="15.75" customHeight="1">
      <c r="A24" s="229" t="s">
        <v>202</v>
      </c>
      <c r="B24" s="230">
        <v>2</v>
      </c>
    </row>
    <row r="25" spans="1:2" ht="15.75" customHeight="1">
      <c r="A25" s="220" t="s">
        <v>4721</v>
      </c>
      <c r="B25" s="221">
        <v>1</v>
      </c>
    </row>
    <row r="26" spans="1:2" ht="15.75" customHeight="1">
      <c r="A26" s="220" t="s">
        <v>4730</v>
      </c>
      <c r="B26" s="221">
        <v>1</v>
      </c>
    </row>
    <row r="27" spans="1:2" ht="15.75" customHeight="1">
      <c r="A27" s="229" t="s">
        <v>529</v>
      </c>
      <c r="B27" s="230">
        <v>14</v>
      </c>
    </row>
    <row r="28" spans="1:2" ht="15.75" customHeight="1">
      <c r="A28" s="220" t="s">
        <v>4721</v>
      </c>
      <c r="B28" s="221">
        <v>8</v>
      </c>
    </row>
    <row r="29" spans="1:2" ht="15.75" customHeight="1">
      <c r="A29" s="220" t="s">
        <v>4731</v>
      </c>
      <c r="B29" s="221">
        <v>1</v>
      </c>
    </row>
    <row r="30" spans="1:2" ht="15.75" customHeight="1">
      <c r="A30" s="220" t="s">
        <v>4730</v>
      </c>
      <c r="B30" s="221">
        <v>4</v>
      </c>
    </row>
    <row r="31" spans="1:2" ht="15.75" customHeight="1">
      <c r="A31" s="220" t="s">
        <v>4732</v>
      </c>
      <c r="B31" s="221">
        <v>1</v>
      </c>
    </row>
    <row r="32" spans="1:2" ht="14.4">
      <c r="A32" s="229" t="s">
        <v>528</v>
      </c>
      <c r="B32" s="230">
        <v>1</v>
      </c>
    </row>
    <row r="33" spans="1:2" ht="14.4">
      <c r="A33" s="220" t="s">
        <v>4721</v>
      </c>
      <c r="B33" s="221">
        <v>1</v>
      </c>
    </row>
    <row r="34" spans="1:2" ht="14.4">
      <c r="A34" s="229" t="s">
        <v>526</v>
      </c>
      <c r="B34" s="230">
        <v>1</v>
      </c>
    </row>
    <row r="35" spans="1:2" ht="14.4">
      <c r="A35" s="220" t="s">
        <v>4733</v>
      </c>
      <c r="B35" s="221">
        <v>1</v>
      </c>
    </row>
    <row r="36" spans="1:2" ht="14.4">
      <c r="A36" s="229" t="s">
        <v>102</v>
      </c>
      <c r="B36" s="230">
        <v>1</v>
      </c>
    </row>
    <row r="37" spans="1:2" ht="14.4">
      <c r="A37" s="220" t="s">
        <v>4730</v>
      </c>
      <c r="B37" s="221">
        <v>1</v>
      </c>
    </row>
    <row r="38" spans="1:2" ht="14.4">
      <c r="A38" s="229" t="s">
        <v>167</v>
      </c>
      <c r="B38" s="230">
        <v>1</v>
      </c>
    </row>
    <row r="39" spans="1:2" ht="14.4">
      <c r="A39" s="220" t="s">
        <v>4734</v>
      </c>
      <c r="B39" s="221">
        <v>1</v>
      </c>
    </row>
    <row r="40" spans="1:2" ht="14.4">
      <c r="A40" s="229" t="s">
        <v>46</v>
      </c>
      <c r="B40" s="230">
        <v>34</v>
      </c>
    </row>
    <row r="41" spans="1:2" ht="14.4">
      <c r="A41" s="220"/>
      <c r="B41" s="221">
        <v>3</v>
      </c>
    </row>
    <row r="42" spans="1:2" ht="14.4">
      <c r="A42" s="220" t="s">
        <v>4727</v>
      </c>
      <c r="B42" s="221">
        <v>1</v>
      </c>
    </row>
    <row r="43" spans="1:2" ht="14.4">
      <c r="A43" s="220" t="s">
        <v>4721</v>
      </c>
      <c r="B43" s="221">
        <v>2</v>
      </c>
    </row>
    <row r="44" spans="1:2" ht="14.4">
      <c r="A44" s="220" t="s">
        <v>4735</v>
      </c>
      <c r="B44" s="221">
        <v>10</v>
      </c>
    </row>
    <row r="45" spans="1:2" ht="14.4">
      <c r="A45" s="220" t="s">
        <v>4730</v>
      </c>
      <c r="B45" s="221">
        <v>2</v>
      </c>
    </row>
    <row r="46" spans="1:2" ht="14.4">
      <c r="A46" s="220" t="s">
        <v>4724</v>
      </c>
      <c r="B46" s="221">
        <v>2</v>
      </c>
    </row>
    <row r="47" spans="1:2" ht="14.4">
      <c r="A47" s="220" t="s">
        <v>4736</v>
      </c>
      <c r="B47" s="221">
        <v>2</v>
      </c>
    </row>
    <row r="48" spans="1:2" ht="14.4">
      <c r="A48" s="220" t="s">
        <v>4737</v>
      </c>
      <c r="B48" s="221">
        <v>3</v>
      </c>
    </row>
    <row r="49" spans="1:2" ht="14.4">
      <c r="A49" s="220" t="s">
        <v>4722</v>
      </c>
      <c r="B49" s="221">
        <v>1</v>
      </c>
    </row>
    <row r="50" spans="1:2" ht="14.4">
      <c r="A50" s="220" t="s">
        <v>4738</v>
      </c>
      <c r="B50" s="221">
        <v>1</v>
      </c>
    </row>
    <row r="51" spans="1:2" ht="14.4">
      <c r="A51" s="220" t="s">
        <v>4728</v>
      </c>
      <c r="B51" s="221">
        <v>1</v>
      </c>
    </row>
    <row r="52" spans="1:2" ht="14.4">
      <c r="A52" s="220" t="s">
        <v>4739</v>
      </c>
      <c r="B52" s="221">
        <v>4</v>
      </c>
    </row>
    <row r="53" spans="1:2" ht="14.4">
      <c r="A53" s="220" t="s">
        <v>4734</v>
      </c>
      <c r="B53" s="221">
        <v>1</v>
      </c>
    </row>
    <row r="54" spans="1:2" ht="14.4">
      <c r="A54" s="220" t="s">
        <v>4740</v>
      </c>
      <c r="B54" s="221">
        <v>1</v>
      </c>
    </row>
    <row r="55" spans="1:2" ht="14.4">
      <c r="A55" s="229" t="s">
        <v>524</v>
      </c>
      <c r="B55" s="230">
        <v>46</v>
      </c>
    </row>
    <row r="56" spans="1:2" ht="14.4">
      <c r="A56" s="220"/>
      <c r="B56" s="221">
        <v>5</v>
      </c>
    </row>
    <row r="57" spans="1:2" ht="14.4">
      <c r="A57" s="220" t="s">
        <v>4725</v>
      </c>
      <c r="B57" s="221">
        <v>5</v>
      </c>
    </row>
    <row r="58" spans="1:2" ht="14.4">
      <c r="A58" s="220" t="s">
        <v>4741</v>
      </c>
      <c r="B58" s="221">
        <v>1</v>
      </c>
    </row>
    <row r="59" spans="1:2" ht="14.4">
      <c r="A59" s="220" t="s">
        <v>4731</v>
      </c>
      <c r="B59" s="221">
        <v>25</v>
      </c>
    </row>
    <row r="60" spans="1:2" ht="14.4">
      <c r="A60" s="220" t="s">
        <v>4730</v>
      </c>
      <c r="B60" s="221">
        <v>7</v>
      </c>
    </row>
    <row r="61" spans="1:2" ht="14.4">
      <c r="A61" s="220" t="s">
        <v>4729</v>
      </c>
      <c r="B61" s="221">
        <v>2</v>
      </c>
    </row>
    <row r="62" spans="1:2" ht="14.4">
      <c r="A62" s="220" t="s">
        <v>4742</v>
      </c>
      <c r="B62" s="221">
        <v>1</v>
      </c>
    </row>
    <row r="63" spans="1:2" ht="14.4">
      <c r="A63" s="229" t="s">
        <v>4718</v>
      </c>
      <c r="B63" s="230">
        <v>2</v>
      </c>
    </row>
    <row r="64" spans="1:2" ht="14.4">
      <c r="A64" s="220" t="s">
        <v>4721</v>
      </c>
      <c r="B64" s="221">
        <v>2</v>
      </c>
    </row>
    <row r="65" spans="1:2" ht="14.4">
      <c r="A65" s="229" t="s">
        <v>67</v>
      </c>
      <c r="B65" s="230">
        <v>2</v>
      </c>
    </row>
    <row r="66" spans="1:2" ht="14.4">
      <c r="A66" s="220"/>
      <c r="B66" s="221">
        <v>1</v>
      </c>
    </row>
    <row r="67" spans="1:2" ht="14.4">
      <c r="A67" s="220" t="s">
        <v>4743</v>
      </c>
      <c r="B67" s="221">
        <v>1</v>
      </c>
    </row>
    <row r="68" spans="1:2" ht="14.4">
      <c r="A68" s="229" t="s">
        <v>210</v>
      </c>
      <c r="B68" s="230">
        <v>1</v>
      </c>
    </row>
    <row r="69" spans="1:2" ht="14.4">
      <c r="A69" s="220" t="s">
        <v>4744</v>
      </c>
      <c r="B69" s="221">
        <v>1</v>
      </c>
    </row>
    <row r="70" spans="1:2" ht="14.4">
      <c r="A70" s="229" t="s">
        <v>555</v>
      </c>
      <c r="B70" s="230">
        <v>1</v>
      </c>
    </row>
    <row r="71" spans="1:2" ht="14.4">
      <c r="A71" s="220" t="s">
        <v>4724</v>
      </c>
      <c r="B71" s="221">
        <v>1</v>
      </c>
    </row>
    <row r="72" spans="1:2" ht="14.4">
      <c r="A72" s="229" t="s">
        <v>498</v>
      </c>
      <c r="B72" s="230">
        <v>1</v>
      </c>
    </row>
    <row r="73" spans="1:2" ht="14.4">
      <c r="A73" s="220" t="s">
        <v>4721</v>
      </c>
      <c r="B73" s="221">
        <v>1</v>
      </c>
    </row>
    <row r="74" spans="1:2" ht="14.4">
      <c r="A74" s="229" t="s">
        <v>855</v>
      </c>
      <c r="B74" s="230">
        <v>7</v>
      </c>
    </row>
    <row r="75" spans="1:2" ht="14.4">
      <c r="A75" s="220" t="s">
        <v>4727</v>
      </c>
      <c r="B75" s="221">
        <v>1</v>
      </c>
    </row>
    <row r="76" spans="1:2" ht="14.4">
      <c r="A76" s="220" t="s">
        <v>4745</v>
      </c>
      <c r="B76" s="221">
        <v>1</v>
      </c>
    </row>
    <row r="77" spans="1:2" ht="14.4">
      <c r="A77" s="220" t="s">
        <v>4735</v>
      </c>
      <c r="B77" s="221">
        <v>1</v>
      </c>
    </row>
    <row r="78" spans="1:2" ht="14.4">
      <c r="A78" s="220" t="s">
        <v>4728</v>
      </c>
      <c r="B78" s="221">
        <v>3</v>
      </c>
    </row>
    <row r="79" spans="1:2" ht="14.4">
      <c r="A79" s="220" t="s">
        <v>4739</v>
      </c>
      <c r="B79" s="221">
        <v>1</v>
      </c>
    </row>
    <row r="80" spans="1:2" ht="14.4">
      <c r="A80" s="229" t="s">
        <v>90</v>
      </c>
      <c r="B80" s="230">
        <v>4</v>
      </c>
    </row>
    <row r="81" spans="1:2" ht="14.4">
      <c r="A81" s="220"/>
      <c r="B81" s="221">
        <v>1</v>
      </c>
    </row>
    <row r="82" spans="1:2" ht="14.4">
      <c r="A82" s="220" t="s">
        <v>4746</v>
      </c>
      <c r="B82" s="221">
        <v>1</v>
      </c>
    </row>
    <row r="83" spans="1:2" ht="14.4">
      <c r="A83" s="220" t="s">
        <v>4730</v>
      </c>
      <c r="B83" s="221">
        <v>2</v>
      </c>
    </row>
    <row r="84" spans="1:2" ht="14.4">
      <c r="A84" s="229" t="s">
        <v>123</v>
      </c>
      <c r="B84" s="230">
        <v>1</v>
      </c>
    </row>
    <row r="85" spans="1:2" ht="14.4">
      <c r="A85" s="220" t="s">
        <v>4747</v>
      </c>
      <c r="B85" s="221">
        <v>1</v>
      </c>
    </row>
    <row r="86" spans="1:2" ht="14.4">
      <c r="A86" s="229" t="s">
        <v>307</v>
      </c>
      <c r="B86" s="230">
        <v>3</v>
      </c>
    </row>
    <row r="87" spans="1:2" ht="14.4">
      <c r="A87" s="220"/>
      <c r="B87" s="221">
        <v>1</v>
      </c>
    </row>
    <row r="88" spans="1:2" ht="14.4">
      <c r="A88" s="220" t="s">
        <v>4748</v>
      </c>
      <c r="B88" s="221">
        <v>2</v>
      </c>
    </row>
    <row r="89" spans="1:2" ht="14.4">
      <c r="A89" s="229" t="s">
        <v>118</v>
      </c>
      <c r="B89" s="230">
        <v>2</v>
      </c>
    </row>
    <row r="90" spans="1:2" ht="14.4">
      <c r="A90" s="220" t="s">
        <v>4721</v>
      </c>
      <c r="B90" s="221">
        <v>1</v>
      </c>
    </row>
    <row r="91" spans="1:2" ht="14.4">
      <c r="A91" s="220" t="s">
        <v>4749</v>
      </c>
      <c r="B91" s="221">
        <v>1</v>
      </c>
    </row>
    <row r="92" spans="1:2" ht="14.4">
      <c r="A92" s="229" t="s">
        <v>103</v>
      </c>
      <c r="B92" s="230">
        <v>1</v>
      </c>
    </row>
    <row r="93" spans="1:2" ht="14.4">
      <c r="A93" s="220" t="s">
        <v>4750</v>
      </c>
      <c r="B93" s="221">
        <v>1</v>
      </c>
    </row>
    <row r="94" spans="1:2" ht="14.4">
      <c r="A94" s="229" t="s">
        <v>111</v>
      </c>
      <c r="B94" s="230">
        <v>2</v>
      </c>
    </row>
    <row r="95" spans="1:2" ht="14.4">
      <c r="A95" s="220" t="s">
        <v>4751</v>
      </c>
      <c r="B95" s="221">
        <v>1</v>
      </c>
    </row>
    <row r="96" spans="1:2" ht="14.4">
      <c r="A96" s="220" t="s">
        <v>4731</v>
      </c>
      <c r="B96" s="221">
        <v>1</v>
      </c>
    </row>
    <row r="97" spans="1:2" ht="14.4">
      <c r="A97" s="229" t="s">
        <v>183</v>
      </c>
      <c r="B97" s="230">
        <v>13</v>
      </c>
    </row>
    <row r="98" spans="1:2" ht="14.4">
      <c r="A98" s="220" t="s">
        <v>4751</v>
      </c>
      <c r="B98" s="221">
        <v>3</v>
      </c>
    </row>
    <row r="99" spans="1:2" ht="14.4">
      <c r="A99" s="220" t="s">
        <v>4721</v>
      </c>
      <c r="B99" s="221">
        <v>1</v>
      </c>
    </row>
    <row r="100" spans="1:2" ht="14.4">
      <c r="A100" s="220" t="s">
        <v>4752</v>
      </c>
      <c r="B100" s="221">
        <v>3</v>
      </c>
    </row>
    <row r="101" spans="1:2" ht="14.4">
      <c r="A101" s="220" t="s">
        <v>4730</v>
      </c>
      <c r="B101" s="221">
        <v>1</v>
      </c>
    </row>
    <row r="102" spans="1:2" ht="14.4">
      <c r="A102" s="220" t="s">
        <v>4724</v>
      </c>
      <c r="B102" s="221">
        <v>2</v>
      </c>
    </row>
    <row r="103" spans="1:2" ht="14.4">
      <c r="A103" s="220" t="s">
        <v>4722</v>
      </c>
      <c r="B103" s="221">
        <v>3</v>
      </c>
    </row>
    <row r="104" spans="1:2" ht="14.4">
      <c r="A104" s="229" t="s">
        <v>563</v>
      </c>
      <c r="B104" s="230">
        <v>17</v>
      </c>
    </row>
    <row r="105" spans="1:2" ht="14.4">
      <c r="A105" s="220" t="s">
        <v>4753</v>
      </c>
      <c r="B105" s="221">
        <v>1</v>
      </c>
    </row>
    <row r="106" spans="1:2" ht="14.4">
      <c r="A106" s="220" t="s">
        <v>4730</v>
      </c>
      <c r="B106" s="221">
        <v>12</v>
      </c>
    </row>
    <row r="107" spans="1:2" ht="14.4">
      <c r="A107" s="220" t="s">
        <v>4724</v>
      </c>
      <c r="B107" s="221">
        <v>2</v>
      </c>
    </row>
    <row r="108" spans="1:2" ht="14.4">
      <c r="A108" s="220" t="s">
        <v>4754</v>
      </c>
      <c r="B108" s="221">
        <v>1</v>
      </c>
    </row>
    <row r="109" spans="1:2" ht="14.4">
      <c r="A109" s="220" t="s">
        <v>4734</v>
      </c>
      <c r="B109" s="221">
        <v>1</v>
      </c>
    </row>
    <row r="110" spans="1:2" ht="14.4">
      <c r="A110" s="229" t="s">
        <v>95</v>
      </c>
      <c r="B110" s="230">
        <v>1</v>
      </c>
    </row>
    <row r="111" spans="1:2" ht="14.4">
      <c r="A111" s="220" t="s">
        <v>4755</v>
      </c>
      <c r="B111" s="221">
        <v>1</v>
      </c>
    </row>
    <row r="112" spans="1:2" ht="14.4">
      <c r="A112" s="229" t="s">
        <v>522</v>
      </c>
      <c r="B112" s="230">
        <v>3</v>
      </c>
    </row>
    <row r="113" spans="1:2" ht="14.4">
      <c r="A113" s="220" t="s">
        <v>4753</v>
      </c>
      <c r="B113" s="221">
        <v>1</v>
      </c>
    </row>
    <row r="114" spans="1:2" ht="14.4">
      <c r="A114" s="220" t="s">
        <v>4754</v>
      </c>
      <c r="B114" s="221">
        <v>1</v>
      </c>
    </row>
    <row r="115" spans="1:2" ht="14.4">
      <c r="A115" s="220" t="s">
        <v>4756</v>
      </c>
      <c r="B115" s="221">
        <v>1</v>
      </c>
    </row>
    <row r="116" spans="1:2" ht="14.4">
      <c r="A116" s="229" t="s">
        <v>133</v>
      </c>
      <c r="B116" s="230">
        <v>15</v>
      </c>
    </row>
    <row r="117" spans="1:2" ht="14.4">
      <c r="A117" s="220" t="s">
        <v>4721</v>
      </c>
      <c r="B117" s="221">
        <v>1</v>
      </c>
    </row>
    <row r="118" spans="1:2" ht="14.4">
      <c r="A118" s="220" t="s">
        <v>4757</v>
      </c>
      <c r="B118" s="221">
        <v>1</v>
      </c>
    </row>
    <row r="119" spans="1:2" ht="14.4">
      <c r="A119" s="220" t="s">
        <v>4732</v>
      </c>
      <c r="B119" s="221">
        <v>8</v>
      </c>
    </row>
    <row r="120" spans="1:2" ht="14.4">
      <c r="A120" s="220" t="s">
        <v>4722</v>
      </c>
      <c r="B120" s="221">
        <v>1</v>
      </c>
    </row>
    <row r="121" spans="1:2" ht="14.4">
      <c r="A121" s="220" t="s">
        <v>4729</v>
      </c>
      <c r="B121" s="221">
        <v>2</v>
      </c>
    </row>
    <row r="122" spans="1:2" ht="14.4">
      <c r="A122" s="220" t="s">
        <v>4756</v>
      </c>
      <c r="B122" s="221">
        <v>1</v>
      </c>
    </row>
    <row r="123" spans="1:2" ht="14.4">
      <c r="A123" s="220" t="s">
        <v>4758</v>
      </c>
      <c r="B123" s="221">
        <v>1</v>
      </c>
    </row>
    <row r="124" spans="1:2" ht="14.4">
      <c r="A124" s="229" t="s">
        <v>153</v>
      </c>
      <c r="B124" s="230">
        <v>2</v>
      </c>
    </row>
    <row r="125" spans="1:2" ht="14.4">
      <c r="A125" s="220" t="s">
        <v>4737</v>
      </c>
      <c r="B125" s="221">
        <v>1</v>
      </c>
    </row>
    <row r="126" spans="1:2" ht="14.4">
      <c r="A126" s="220" t="s">
        <v>4742</v>
      </c>
      <c r="B126" s="221">
        <v>1</v>
      </c>
    </row>
    <row r="127" spans="1:2" ht="14.4">
      <c r="A127" s="229" t="s">
        <v>92</v>
      </c>
      <c r="B127" s="230">
        <v>1</v>
      </c>
    </row>
    <row r="128" spans="1:2" ht="14.4">
      <c r="A128" s="220"/>
      <c r="B128" s="221">
        <v>1</v>
      </c>
    </row>
    <row r="129" spans="1:2" ht="14.4">
      <c r="A129" s="229" t="s">
        <v>270</v>
      </c>
      <c r="B129" s="230">
        <v>3</v>
      </c>
    </row>
    <row r="130" spans="1:2" ht="14.4">
      <c r="A130" s="220"/>
      <c r="B130" s="221">
        <v>1</v>
      </c>
    </row>
    <row r="131" spans="1:2" ht="14.4">
      <c r="A131" s="220" t="s">
        <v>4730</v>
      </c>
      <c r="B131" s="221">
        <v>1</v>
      </c>
    </row>
    <row r="132" spans="1:2" ht="14.4">
      <c r="A132" s="220" t="s">
        <v>4733</v>
      </c>
      <c r="B132" s="221">
        <v>1</v>
      </c>
    </row>
    <row r="133" spans="1:2" ht="14.4">
      <c r="A133" s="229" t="s">
        <v>78</v>
      </c>
      <c r="B133" s="230">
        <v>11</v>
      </c>
    </row>
    <row r="134" spans="1:2" ht="14.4">
      <c r="A134" s="220" t="s">
        <v>4730</v>
      </c>
      <c r="B134" s="221">
        <v>4</v>
      </c>
    </row>
    <row r="135" spans="1:2" ht="14.4">
      <c r="A135" s="220" t="s">
        <v>4759</v>
      </c>
      <c r="B135" s="221">
        <v>4</v>
      </c>
    </row>
    <row r="136" spans="1:2" ht="14.4">
      <c r="A136" s="220" t="s">
        <v>4724</v>
      </c>
      <c r="B136" s="221">
        <v>1</v>
      </c>
    </row>
    <row r="137" spans="1:2" ht="14.4">
      <c r="A137" s="220" t="s">
        <v>4760</v>
      </c>
      <c r="B137" s="221">
        <v>2</v>
      </c>
    </row>
    <row r="138" spans="1:2" ht="14.4">
      <c r="A138" s="229" t="s">
        <v>562</v>
      </c>
      <c r="B138" s="230">
        <v>1</v>
      </c>
    </row>
    <row r="139" spans="1:2" ht="14.4">
      <c r="A139" s="220" t="s">
        <v>4761</v>
      </c>
      <c r="B139" s="221">
        <v>1</v>
      </c>
    </row>
    <row r="140" spans="1:2" ht="14.4">
      <c r="A140" s="229" t="s">
        <v>536</v>
      </c>
      <c r="B140" s="230">
        <v>14</v>
      </c>
    </row>
    <row r="141" spans="1:2" ht="14.4">
      <c r="A141" s="220"/>
      <c r="B141" s="221">
        <v>1</v>
      </c>
    </row>
    <row r="142" spans="1:2" ht="14.4">
      <c r="A142" s="220" t="s">
        <v>4727</v>
      </c>
      <c r="B142" s="221">
        <v>1</v>
      </c>
    </row>
    <row r="143" spans="1:2" ht="14.4">
      <c r="A143" s="220" t="s">
        <v>4721</v>
      </c>
      <c r="B143" s="221">
        <v>1</v>
      </c>
    </row>
    <row r="144" spans="1:2" ht="14.4">
      <c r="A144" s="220" t="s">
        <v>4762</v>
      </c>
      <c r="B144" s="221">
        <v>1</v>
      </c>
    </row>
    <row r="145" spans="1:2" ht="14.4">
      <c r="A145" s="220" t="s">
        <v>4730</v>
      </c>
      <c r="B145" s="221">
        <v>1</v>
      </c>
    </row>
    <row r="146" spans="1:2" ht="14.4">
      <c r="A146" s="220" t="s">
        <v>4729</v>
      </c>
      <c r="B146" s="221">
        <v>1</v>
      </c>
    </row>
    <row r="147" spans="1:2" ht="14.4">
      <c r="A147" s="220" t="s">
        <v>4726</v>
      </c>
      <c r="B147" s="221">
        <v>3</v>
      </c>
    </row>
    <row r="148" spans="1:2" ht="14.4">
      <c r="A148" s="220" t="s">
        <v>4734</v>
      </c>
      <c r="B148" s="221">
        <v>4</v>
      </c>
    </row>
    <row r="149" spans="1:2" ht="14.4">
      <c r="A149" s="220" t="s">
        <v>4763</v>
      </c>
      <c r="B149" s="221">
        <v>1</v>
      </c>
    </row>
    <row r="150" spans="1:2" ht="14.4">
      <c r="A150" s="229" t="s">
        <v>537</v>
      </c>
      <c r="B150" s="230">
        <v>2</v>
      </c>
    </row>
    <row r="151" spans="1:2" ht="14.4">
      <c r="A151" s="220" t="s">
        <v>4721</v>
      </c>
      <c r="B151" s="221">
        <v>1</v>
      </c>
    </row>
    <row r="152" spans="1:2" ht="14.4">
      <c r="A152" s="220" t="s">
        <v>4724</v>
      </c>
      <c r="B152" s="221">
        <v>1</v>
      </c>
    </row>
    <row r="153" spans="1:2" ht="14.4">
      <c r="A153" s="229" t="s">
        <v>83</v>
      </c>
      <c r="B153" s="230">
        <v>10</v>
      </c>
    </row>
    <row r="154" spans="1:2" ht="14.4">
      <c r="A154" s="220"/>
      <c r="B154" s="221">
        <v>1</v>
      </c>
    </row>
    <row r="155" spans="1:2" ht="14.4">
      <c r="A155" s="220" t="s">
        <v>4727</v>
      </c>
      <c r="B155" s="221">
        <v>1</v>
      </c>
    </row>
    <row r="156" spans="1:2" ht="14.4">
      <c r="A156" s="220" t="s">
        <v>4731</v>
      </c>
      <c r="B156" s="221">
        <v>5</v>
      </c>
    </row>
    <row r="157" spans="1:2" ht="14.4">
      <c r="A157" s="220" t="s">
        <v>4730</v>
      </c>
      <c r="B157" s="221">
        <v>1</v>
      </c>
    </row>
    <row r="158" spans="1:2" ht="14.4">
      <c r="A158" s="220" t="s">
        <v>4734</v>
      </c>
      <c r="B158" s="221">
        <v>1</v>
      </c>
    </row>
    <row r="159" spans="1:2" ht="14.4">
      <c r="A159" s="220" t="s">
        <v>4764</v>
      </c>
      <c r="B159" s="221">
        <v>1</v>
      </c>
    </row>
    <row r="160" spans="1:2" ht="14.4">
      <c r="A160" s="229" t="s">
        <v>96</v>
      </c>
      <c r="B160" s="230">
        <v>2</v>
      </c>
    </row>
    <row r="161" spans="1:2" ht="14.4">
      <c r="A161" s="220" t="s">
        <v>4765</v>
      </c>
      <c r="B161" s="221">
        <v>1</v>
      </c>
    </row>
    <row r="162" spans="1:2" ht="14.4">
      <c r="A162" s="220" t="s">
        <v>4742</v>
      </c>
      <c r="B162" s="221">
        <v>1</v>
      </c>
    </row>
    <row r="163" spans="1:2" ht="14.4">
      <c r="A163" s="229" t="s">
        <v>525</v>
      </c>
      <c r="B163" s="230">
        <v>1</v>
      </c>
    </row>
    <row r="164" spans="1:2" ht="14.4">
      <c r="A164" s="220" t="s">
        <v>4766</v>
      </c>
      <c r="B164" s="221">
        <v>1</v>
      </c>
    </row>
    <row r="165" spans="1:2" ht="14.4">
      <c r="A165" s="229" t="s">
        <v>564</v>
      </c>
      <c r="B165" s="230">
        <v>2</v>
      </c>
    </row>
    <row r="166" spans="1:2" ht="14.4">
      <c r="A166" s="220" t="s">
        <v>4753</v>
      </c>
      <c r="B166" s="221">
        <v>1</v>
      </c>
    </row>
    <row r="167" spans="1:2" ht="14.4">
      <c r="A167" s="220" t="s">
        <v>4754</v>
      </c>
      <c r="B167" s="221">
        <v>1</v>
      </c>
    </row>
    <row r="168" spans="1:2" ht="14.4">
      <c r="A168" s="229" t="s">
        <v>531</v>
      </c>
      <c r="B168" s="230">
        <v>3</v>
      </c>
    </row>
    <row r="169" spans="1:2" ht="14.4">
      <c r="A169" s="220" t="s">
        <v>4767</v>
      </c>
      <c r="B169" s="221">
        <v>1</v>
      </c>
    </row>
    <row r="170" spans="1:2" ht="14.4">
      <c r="A170" s="220" t="s">
        <v>4730</v>
      </c>
      <c r="B170" s="221">
        <v>1</v>
      </c>
    </row>
    <row r="171" spans="1:2" ht="14.4">
      <c r="A171" s="220" t="s">
        <v>4722</v>
      </c>
      <c r="B171" s="221">
        <v>1</v>
      </c>
    </row>
    <row r="172" spans="1:2" ht="14.4">
      <c r="A172" s="229" t="s">
        <v>93</v>
      </c>
      <c r="B172" s="230">
        <v>4</v>
      </c>
    </row>
    <row r="173" spans="1:2" ht="14.4">
      <c r="A173" s="220"/>
      <c r="B173" s="221">
        <v>1</v>
      </c>
    </row>
    <row r="174" spans="1:2" ht="14.4">
      <c r="A174" s="220" t="s">
        <v>4729</v>
      </c>
      <c r="B174" s="221">
        <v>2</v>
      </c>
    </row>
    <row r="175" spans="1:2" ht="14.4">
      <c r="A175" s="220" t="s">
        <v>4726</v>
      </c>
      <c r="B175" s="221">
        <v>1</v>
      </c>
    </row>
    <row r="176" spans="1:2" ht="14.4">
      <c r="A176" s="229" t="s">
        <v>196</v>
      </c>
      <c r="B176" s="230">
        <v>1</v>
      </c>
    </row>
    <row r="177" spans="1:2" ht="14.4">
      <c r="A177" s="220" t="s">
        <v>4730</v>
      </c>
      <c r="B177" s="221">
        <v>1</v>
      </c>
    </row>
    <row r="178" spans="1:2" ht="14.4">
      <c r="A178" s="229" t="s">
        <v>113</v>
      </c>
      <c r="B178" s="230">
        <v>14</v>
      </c>
    </row>
    <row r="179" spans="1:2" ht="14.4">
      <c r="A179" s="220" t="s">
        <v>4727</v>
      </c>
      <c r="B179" s="221">
        <v>1</v>
      </c>
    </row>
    <row r="180" spans="1:2" ht="14.4">
      <c r="A180" s="220" t="s">
        <v>4753</v>
      </c>
      <c r="B180" s="221">
        <v>4</v>
      </c>
    </row>
    <row r="181" spans="1:2" ht="14.4">
      <c r="A181" s="220" t="s">
        <v>4730</v>
      </c>
      <c r="B181" s="221">
        <v>3</v>
      </c>
    </row>
    <row r="182" spans="1:2" ht="14.4">
      <c r="A182" s="220" t="s">
        <v>4724</v>
      </c>
      <c r="B182" s="221">
        <v>1</v>
      </c>
    </row>
    <row r="183" spans="1:2" ht="14.4">
      <c r="A183" s="220" t="s">
        <v>4754</v>
      </c>
      <c r="B183" s="221">
        <v>1</v>
      </c>
    </row>
    <row r="184" spans="1:2" ht="14.4">
      <c r="A184" s="220" t="s">
        <v>4768</v>
      </c>
      <c r="B184" s="221">
        <v>1</v>
      </c>
    </row>
    <row r="185" spans="1:2" ht="14.4">
      <c r="A185" s="220" t="s">
        <v>4732</v>
      </c>
      <c r="B185" s="221">
        <v>2</v>
      </c>
    </row>
    <row r="186" spans="1:2" ht="14.4">
      <c r="A186" s="220" t="s">
        <v>4722</v>
      </c>
      <c r="B186" s="221">
        <v>1</v>
      </c>
    </row>
    <row r="187" spans="1:2" ht="14.4">
      <c r="A187" s="229" t="s">
        <v>62</v>
      </c>
      <c r="B187" s="230">
        <v>8</v>
      </c>
    </row>
    <row r="188" spans="1:2" ht="14.4">
      <c r="A188" s="220"/>
      <c r="B188" s="221">
        <v>3</v>
      </c>
    </row>
    <row r="189" spans="1:2" ht="14.4">
      <c r="A189" s="220" t="s">
        <v>4731</v>
      </c>
      <c r="B189" s="221">
        <v>3</v>
      </c>
    </row>
    <row r="190" spans="1:2" ht="14.4">
      <c r="A190" s="220" t="s">
        <v>4730</v>
      </c>
      <c r="B190" s="221">
        <v>1</v>
      </c>
    </row>
    <row r="191" spans="1:2" ht="14.4">
      <c r="A191" s="220" t="s">
        <v>4750</v>
      </c>
      <c r="B191" s="221">
        <v>1</v>
      </c>
    </row>
    <row r="192" spans="1:2" ht="14.4">
      <c r="A192" s="229" t="s">
        <v>39</v>
      </c>
      <c r="B192" s="230">
        <v>1</v>
      </c>
    </row>
    <row r="193" spans="1:2" ht="14.4">
      <c r="A193" s="220" t="s">
        <v>4753</v>
      </c>
      <c r="B193" s="221">
        <v>1</v>
      </c>
    </row>
    <row r="194" spans="1:2" ht="14.4">
      <c r="A194" s="229" t="s">
        <v>513</v>
      </c>
      <c r="B194" s="230">
        <v>1</v>
      </c>
    </row>
    <row r="195" spans="1:2" ht="14.4">
      <c r="A195" s="220" t="s">
        <v>4721</v>
      </c>
      <c r="B195" s="221">
        <v>1</v>
      </c>
    </row>
    <row r="196" spans="1:2" ht="14.4">
      <c r="A196" s="229" t="s">
        <v>232</v>
      </c>
      <c r="B196" s="230">
        <v>3</v>
      </c>
    </row>
    <row r="197" spans="1:2" ht="14.4">
      <c r="A197" s="220" t="s">
        <v>4769</v>
      </c>
      <c r="B197" s="221">
        <v>1</v>
      </c>
    </row>
    <row r="198" spans="1:2" ht="14.4">
      <c r="A198" s="220" t="s">
        <v>4754</v>
      </c>
      <c r="B198" s="221">
        <v>1</v>
      </c>
    </row>
    <row r="199" spans="1:2" ht="14.4">
      <c r="A199" s="220" t="s">
        <v>4770</v>
      </c>
      <c r="B199" s="221">
        <v>1</v>
      </c>
    </row>
    <row r="200" spans="1:2" ht="14.4">
      <c r="A200" s="229" t="s">
        <v>172</v>
      </c>
      <c r="B200" s="230">
        <v>1</v>
      </c>
    </row>
    <row r="201" spans="1:2" ht="14.4">
      <c r="A201" s="220" t="s">
        <v>4771</v>
      </c>
      <c r="B201" s="221">
        <v>1</v>
      </c>
    </row>
    <row r="202" spans="1:2" ht="14.4">
      <c r="A202" s="229" t="s">
        <v>141</v>
      </c>
      <c r="B202" s="230">
        <v>30</v>
      </c>
    </row>
    <row r="203" spans="1:2" ht="14.4">
      <c r="A203" s="220" t="s">
        <v>4727</v>
      </c>
      <c r="B203" s="221">
        <v>1</v>
      </c>
    </row>
    <row r="204" spans="1:2" ht="14.4">
      <c r="A204" s="220" t="s">
        <v>4753</v>
      </c>
      <c r="B204" s="221">
        <v>3</v>
      </c>
    </row>
    <row r="205" spans="1:2" ht="14.4">
      <c r="A205" s="220" t="s">
        <v>4746</v>
      </c>
      <c r="B205" s="221">
        <v>1</v>
      </c>
    </row>
    <row r="206" spans="1:2" ht="14.4">
      <c r="A206" s="220" t="s">
        <v>4742</v>
      </c>
      <c r="B206" s="221">
        <v>1</v>
      </c>
    </row>
    <row r="207" spans="1:2" ht="14.4">
      <c r="A207" s="220" t="s">
        <v>4772</v>
      </c>
      <c r="B207" s="221">
        <v>1</v>
      </c>
    </row>
    <row r="208" spans="1:2" ht="14.4">
      <c r="A208" s="220" t="s">
        <v>4773</v>
      </c>
      <c r="B208" s="221">
        <v>5</v>
      </c>
    </row>
    <row r="209" spans="1:2" ht="14.4">
      <c r="A209" s="220" t="s">
        <v>4774</v>
      </c>
      <c r="B209" s="221">
        <v>8</v>
      </c>
    </row>
    <row r="210" spans="1:2" ht="14.4">
      <c r="A210" s="220" t="s">
        <v>4775</v>
      </c>
      <c r="B210" s="221">
        <v>2</v>
      </c>
    </row>
    <row r="211" spans="1:2" ht="14.4">
      <c r="A211" s="220" t="s">
        <v>4776</v>
      </c>
      <c r="B211" s="221">
        <v>5</v>
      </c>
    </row>
    <row r="212" spans="1:2" ht="14.4">
      <c r="A212" s="220" t="s">
        <v>4777</v>
      </c>
      <c r="B212" s="221">
        <v>3</v>
      </c>
    </row>
    <row r="213" spans="1:2" ht="14.4">
      <c r="A213" s="229" t="s">
        <v>530</v>
      </c>
      <c r="B213" s="230">
        <v>4</v>
      </c>
    </row>
    <row r="214" spans="1:2" ht="14.4">
      <c r="A214" s="220" t="s">
        <v>4721</v>
      </c>
      <c r="B214" s="221">
        <v>3</v>
      </c>
    </row>
    <row r="215" spans="1:2" ht="14.4">
      <c r="A215" s="220" t="s">
        <v>4724</v>
      </c>
      <c r="B215" s="221">
        <v>1</v>
      </c>
    </row>
    <row r="216" spans="1:2" ht="14.4">
      <c r="A216" s="229" t="s">
        <v>125</v>
      </c>
      <c r="B216" s="230">
        <v>4</v>
      </c>
    </row>
    <row r="217" spans="1:2" ht="14.4">
      <c r="A217" s="220"/>
      <c r="B217" s="221">
        <v>1</v>
      </c>
    </row>
    <row r="218" spans="1:2" ht="14.4">
      <c r="A218" s="220" t="s">
        <v>4744</v>
      </c>
      <c r="B218" s="221">
        <v>2</v>
      </c>
    </row>
    <row r="219" spans="1:2" ht="14.4">
      <c r="A219" s="220" t="s">
        <v>4778</v>
      </c>
      <c r="B219" s="221">
        <v>1</v>
      </c>
    </row>
    <row r="220" spans="1:2" ht="14.4">
      <c r="A220" s="229" t="s">
        <v>297</v>
      </c>
      <c r="B220" s="230">
        <v>3</v>
      </c>
    </row>
    <row r="221" spans="1:2" ht="14.4">
      <c r="A221" s="220" t="s">
        <v>4724</v>
      </c>
      <c r="B221" s="221">
        <v>1</v>
      </c>
    </row>
    <row r="222" spans="1:2" ht="14.4">
      <c r="A222" s="220" t="s">
        <v>4779</v>
      </c>
      <c r="B222" s="221">
        <v>2</v>
      </c>
    </row>
    <row r="223" spans="1:2" ht="14.4">
      <c r="A223" s="229" t="s">
        <v>274</v>
      </c>
      <c r="B223" s="230">
        <v>2</v>
      </c>
    </row>
    <row r="224" spans="1:2" ht="14.4">
      <c r="A224" s="220" t="s">
        <v>4761</v>
      </c>
      <c r="B224" s="221">
        <v>1</v>
      </c>
    </row>
    <row r="225" spans="1:2" ht="14.4">
      <c r="A225" s="220" t="s">
        <v>4751</v>
      </c>
      <c r="B225" s="221">
        <v>1</v>
      </c>
    </row>
    <row r="226" spans="1:2" ht="14.4">
      <c r="A226" s="229" t="s">
        <v>1109</v>
      </c>
      <c r="B226" s="230">
        <v>13</v>
      </c>
    </row>
    <row r="227" spans="1:2" ht="14.4">
      <c r="A227" s="220"/>
      <c r="B227" s="221">
        <v>1</v>
      </c>
    </row>
    <row r="228" spans="1:2" ht="14.4">
      <c r="A228" s="220" t="s">
        <v>4727</v>
      </c>
      <c r="B228" s="221">
        <v>1</v>
      </c>
    </row>
    <row r="229" spans="1:2" ht="14.4">
      <c r="A229" s="220" t="s">
        <v>4730</v>
      </c>
      <c r="B229" s="221">
        <v>1</v>
      </c>
    </row>
    <row r="230" spans="1:2" ht="14.4">
      <c r="A230" s="220" t="s">
        <v>4737</v>
      </c>
      <c r="B230" s="221">
        <v>5</v>
      </c>
    </row>
    <row r="231" spans="1:2" ht="14.4">
      <c r="A231" s="220" t="s">
        <v>4722</v>
      </c>
      <c r="B231" s="221">
        <v>3</v>
      </c>
    </row>
    <row r="232" spans="1:2" ht="14.4">
      <c r="A232" s="220" t="s">
        <v>4780</v>
      </c>
      <c r="B232" s="221">
        <v>2</v>
      </c>
    </row>
    <row r="233" spans="1:2" ht="14.4">
      <c r="A233" s="229" t="s">
        <v>155</v>
      </c>
      <c r="B233" s="230">
        <v>2</v>
      </c>
    </row>
    <row r="234" spans="1:2" ht="14.4">
      <c r="A234" s="220" t="s">
        <v>4731</v>
      </c>
      <c r="B234" s="221">
        <v>1</v>
      </c>
    </row>
    <row r="235" spans="1:2" ht="14.4">
      <c r="A235" s="220" t="s">
        <v>4722</v>
      </c>
      <c r="B235" s="221">
        <v>1</v>
      </c>
    </row>
    <row r="236" spans="1:2" ht="14.4">
      <c r="A236" s="229" t="s">
        <v>182</v>
      </c>
      <c r="B236" s="230">
        <v>1</v>
      </c>
    </row>
    <row r="237" spans="1:2" ht="14.4">
      <c r="A237" s="220" t="s">
        <v>4730</v>
      </c>
      <c r="B237" s="221">
        <v>1</v>
      </c>
    </row>
    <row r="238" spans="1:2" ht="14.4">
      <c r="A238" s="229" t="s">
        <v>147</v>
      </c>
      <c r="B238" s="230">
        <v>6</v>
      </c>
    </row>
    <row r="239" spans="1:2" ht="14.4">
      <c r="A239" s="220" t="s">
        <v>4721</v>
      </c>
      <c r="B239" s="221">
        <v>2</v>
      </c>
    </row>
    <row r="240" spans="1:2" ht="14.4">
      <c r="A240" s="220" t="s">
        <v>4724</v>
      </c>
      <c r="B240" s="221">
        <v>1</v>
      </c>
    </row>
    <row r="241" spans="1:2" ht="14.4">
      <c r="A241" s="220" t="s">
        <v>4729</v>
      </c>
      <c r="B241" s="221">
        <v>3</v>
      </c>
    </row>
    <row r="242" spans="1:2" ht="14.4">
      <c r="A242" s="229" t="s">
        <v>1132</v>
      </c>
      <c r="B242" s="230">
        <v>11</v>
      </c>
    </row>
    <row r="243" spans="1:2" ht="14.4">
      <c r="A243" s="220" t="s">
        <v>4757</v>
      </c>
      <c r="B243" s="221">
        <v>1</v>
      </c>
    </row>
    <row r="244" spans="1:2" ht="14.4">
      <c r="A244" s="220" t="s">
        <v>4730</v>
      </c>
      <c r="B244" s="221">
        <v>10</v>
      </c>
    </row>
    <row r="245" spans="1:2" ht="14.4">
      <c r="A245" s="229" t="s">
        <v>532</v>
      </c>
      <c r="B245" s="230">
        <v>1</v>
      </c>
    </row>
    <row r="246" spans="1:2" ht="14.4">
      <c r="A246" s="220" t="s">
        <v>4781</v>
      </c>
      <c r="B246" s="221">
        <v>1</v>
      </c>
    </row>
    <row r="247" spans="1:2" ht="14.4">
      <c r="A247" s="229" t="s">
        <v>57</v>
      </c>
      <c r="B247" s="230">
        <v>1</v>
      </c>
    </row>
    <row r="248" spans="1:2" ht="14.4">
      <c r="A248" s="220" t="s">
        <v>4745</v>
      </c>
      <c r="B248" s="221">
        <v>1</v>
      </c>
    </row>
    <row r="249" spans="1:2" ht="14.4">
      <c r="A249" s="229" t="s">
        <v>142</v>
      </c>
      <c r="B249" s="230">
        <v>1</v>
      </c>
    </row>
    <row r="250" spans="1:2" ht="14.4">
      <c r="A250" s="220" t="s">
        <v>4726</v>
      </c>
      <c r="B250" s="221">
        <v>1</v>
      </c>
    </row>
    <row r="251" spans="1:2" ht="14.4">
      <c r="A251" s="229" t="s">
        <v>132</v>
      </c>
      <c r="B251" s="230">
        <v>10</v>
      </c>
    </row>
    <row r="252" spans="1:2" ht="14.4">
      <c r="A252" s="220" t="s">
        <v>4727</v>
      </c>
      <c r="B252" s="221">
        <v>1</v>
      </c>
    </row>
    <row r="253" spans="1:2" ht="14.4">
      <c r="A253" s="220" t="s">
        <v>4721</v>
      </c>
      <c r="B253" s="221">
        <v>8</v>
      </c>
    </row>
    <row r="254" spans="1:2" ht="14.4">
      <c r="A254" s="220" t="s">
        <v>4730</v>
      </c>
      <c r="B254" s="221">
        <v>1</v>
      </c>
    </row>
    <row r="255" spans="1:2" ht="14.4">
      <c r="A255" s="229" t="s">
        <v>519</v>
      </c>
      <c r="B255" s="230">
        <v>5</v>
      </c>
    </row>
    <row r="256" spans="1:2" ht="14.4">
      <c r="A256" s="220" t="s">
        <v>4743</v>
      </c>
      <c r="B256" s="221">
        <v>1</v>
      </c>
    </row>
    <row r="257" spans="1:2" ht="14.4">
      <c r="A257" s="220" t="s">
        <v>4730</v>
      </c>
      <c r="B257" s="221">
        <v>1</v>
      </c>
    </row>
    <row r="258" spans="1:2" ht="14.4">
      <c r="A258" s="220" t="s">
        <v>4782</v>
      </c>
      <c r="B258" s="221">
        <v>1</v>
      </c>
    </row>
    <row r="259" spans="1:2" ht="14.4">
      <c r="A259" s="220" t="s">
        <v>4781</v>
      </c>
      <c r="B259" s="221">
        <v>1</v>
      </c>
    </row>
    <row r="260" spans="1:2" ht="14.4">
      <c r="A260" s="220" t="s">
        <v>4783</v>
      </c>
      <c r="B260" s="221">
        <v>1</v>
      </c>
    </row>
    <row r="261" spans="1:2" ht="14.4">
      <c r="A261" s="229" t="s">
        <v>275</v>
      </c>
      <c r="B261" s="230">
        <v>1</v>
      </c>
    </row>
    <row r="262" spans="1:2" ht="14.4">
      <c r="A262" s="220" t="s">
        <v>4751</v>
      </c>
      <c r="B262" s="221">
        <v>1</v>
      </c>
    </row>
    <row r="263" spans="1:2" ht="14.4">
      <c r="A263" s="229" t="s">
        <v>168</v>
      </c>
      <c r="B263" s="230">
        <v>1</v>
      </c>
    </row>
    <row r="264" spans="1:2" ht="14.4">
      <c r="A264" s="220" t="s">
        <v>4754</v>
      </c>
      <c r="B264" s="221">
        <v>1</v>
      </c>
    </row>
    <row r="265" spans="1:2" ht="14.4">
      <c r="A265" s="229" t="s">
        <v>517</v>
      </c>
      <c r="B265" s="230">
        <v>4</v>
      </c>
    </row>
    <row r="266" spans="1:2" ht="14.4">
      <c r="A266" s="220" t="s">
        <v>4721</v>
      </c>
      <c r="B266" s="221">
        <v>1</v>
      </c>
    </row>
    <row r="267" spans="1:2" ht="14.4">
      <c r="A267" s="220" t="s">
        <v>4722</v>
      </c>
      <c r="B267" s="221">
        <v>3</v>
      </c>
    </row>
    <row r="268" spans="1:2" ht="14.4">
      <c r="A268" s="229" t="s">
        <v>178</v>
      </c>
      <c r="B268" s="230">
        <v>2</v>
      </c>
    </row>
    <row r="269" spans="1:2" ht="14.4">
      <c r="A269" s="220" t="s">
        <v>4743</v>
      </c>
      <c r="B269" s="221">
        <v>1</v>
      </c>
    </row>
    <row r="270" spans="1:2" ht="14.4">
      <c r="A270" s="220" t="s">
        <v>4784</v>
      </c>
      <c r="B270" s="221">
        <v>1</v>
      </c>
    </row>
    <row r="271" spans="1:2" ht="14.4">
      <c r="A271" s="229" t="s">
        <v>197</v>
      </c>
      <c r="B271" s="230">
        <v>169</v>
      </c>
    </row>
    <row r="272" spans="1:2" ht="14.4">
      <c r="A272" s="220"/>
      <c r="B272" s="221">
        <v>3</v>
      </c>
    </row>
    <row r="273" spans="1:2" ht="14.4">
      <c r="A273" s="220" t="s">
        <v>4761</v>
      </c>
      <c r="B273" s="221">
        <v>2</v>
      </c>
    </row>
    <row r="274" spans="1:2" ht="14.4">
      <c r="A274" s="220" t="s">
        <v>4727</v>
      </c>
      <c r="B274" s="221">
        <v>53</v>
      </c>
    </row>
    <row r="275" spans="1:2" ht="14.4">
      <c r="A275" s="220" t="s">
        <v>4753</v>
      </c>
      <c r="B275" s="221">
        <v>1</v>
      </c>
    </row>
    <row r="276" spans="1:2" ht="14.4">
      <c r="A276" s="220" t="s">
        <v>4751</v>
      </c>
      <c r="B276" s="221">
        <v>7</v>
      </c>
    </row>
    <row r="277" spans="1:2" ht="14.4">
      <c r="A277" s="220" t="s">
        <v>4757</v>
      </c>
      <c r="B277" s="221">
        <v>2</v>
      </c>
    </row>
    <row r="278" spans="1:2" ht="14.4">
      <c r="A278" s="220" t="s">
        <v>4748</v>
      </c>
      <c r="B278" s="221">
        <v>3</v>
      </c>
    </row>
    <row r="279" spans="1:2" ht="14.4">
      <c r="A279" s="220" t="s">
        <v>4730</v>
      </c>
      <c r="B279" s="221">
        <v>77</v>
      </c>
    </row>
    <row r="280" spans="1:2" ht="14.4">
      <c r="A280" s="220" t="s">
        <v>4754</v>
      </c>
      <c r="B280" s="221">
        <v>2</v>
      </c>
    </row>
    <row r="281" spans="1:2" ht="14.4">
      <c r="A281" s="220" t="s">
        <v>4722</v>
      </c>
      <c r="B281" s="221">
        <v>7</v>
      </c>
    </row>
    <row r="282" spans="1:2" ht="14.4">
      <c r="A282" s="220" t="s">
        <v>4729</v>
      </c>
      <c r="B282" s="221">
        <v>1</v>
      </c>
    </row>
    <row r="283" spans="1:2" ht="14.4">
      <c r="A283" s="220" t="s">
        <v>4772</v>
      </c>
      <c r="B283" s="221">
        <v>3</v>
      </c>
    </row>
    <row r="284" spans="1:2" ht="14.4">
      <c r="A284" s="220" t="s">
        <v>4774</v>
      </c>
      <c r="B284" s="221">
        <v>1</v>
      </c>
    </row>
    <row r="285" spans="1:2" ht="14.4">
      <c r="A285" s="220" t="s">
        <v>4775</v>
      </c>
      <c r="B285" s="221">
        <v>1</v>
      </c>
    </row>
    <row r="286" spans="1:2" ht="14.4">
      <c r="A286" s="220" t="s">
        <v>4776</v>
      </c>
      <c r="B286" s="221">
        <v>3</v>
      </c>
    </row>
    <row r="287" spans="1:2" ht="14.4">
      <c r="A287" s="220" t="s">
        <v>4777</v>
      </c>
      <c r="B287" s="221">
        <v>3</v>
      </c>
    </row>
    <row r="288" spans="1:2" ht="14.4">
      <c r="A288" s="229" t="s">
        <v>85</v>
      </c>
      <c r="B288" s="230">
        <v>1</v>
      </c>
    </row>
    <row r="289" spans="1:2" ht="14.4">
      <c r="A289" s="220" t="s">
        <v>4736</v>
      </c>
      <c r="B289" s="221">
        <v>1</v>
      </c>
    </row>
    <row r="290" spans="1:2" ht="14.4">
      <c r="A290" s="229" t="s">
        <v>520</v>
      </c>
      <c r="B290" s="230">
        <v>8</v>
      </c>
    </row>
    <row r="291" spans="1:2" ht="14.4">
      <c r="A291" s="220" t="s">
        <v>4727</v>
      </c>
      <c r="B291" s="221">
        <v>1</v>
      </c>
    </row>
    <row r="292" spans="1:2" ht="14.4">
      <c r="A292" s="220" t="s">
        <v>4721</v>
      </c>
      <c r="B292" s="221">
        <v>4</v>
      </c>
    </row>
    <row r="293" spans="1:2" ht="14.4">
      <c r="A293" s="220" t="s">
        <v>4726</v>
      </c>
      <c r="B293" s="221">
        <v>3</v>
      </c>
    </row>
    <row r="294" spans="1:2" ht="14.4">
      <c r="A294" s="229" t="s">
        <v>117</v>
      </c>
      <c r="B294" s="230">
        <v>5</v>
      </c>
    </row>
    <row r="295" spans="1:2" ht="14.4">
      <c r="A295" s="220" t="s">
        <v>4768</v>
      </c>
      <c r="B295" s="221">
        <v>1</v>
      </c>
    </row>
    <row r="296" spans="1:2" ht="14.4">
      <c r="A296" s="220" t="s">
        <v>4722</v>
      </c>
      <c r="B296" s="221">
        <v>1</v>
      </c>
    </row>
    <row r="297" spans="1:2" ht="14.4">
      <c r="A297" s="220" t="s">
        <v>4785</v>
      </c>
      <c r="B297" s="221">
        <v>1</v>
      </c>
    </row>
    <row r="298" spans="1:2" ht="14.4">
      <c r="A298" s="220" t="s">
        <v>4750</v>
      </c>
      <c r="B298" s="221">
        <v>1</v>
      </c>
    </row>
    <row r="299" spans="1:2" ht="14.4">
      <c r="A299" s="220" t="s">
        <v>4786</v>
      </c>
      <c r="B299" s="221">
        <v>1</v>
      </c>
    </row>
    <row r="300" spans="1:2" ht="14.4">
      <c r="A300" s="229" t="s">
        <v>55</v>
      </c>
      <c r="B300" s="230">
        <v>14</v>
      </c>
    </row>
    <row r="301" spans="1:2" ht="14.4">
      <c r="A301" s="220"/>
      <c r="B301" s="221">
        <v>1</v>
      </c>
    </row>
    <row r="302" spans="1:2" ht="14.4">
      <c r="A302" s="220" t="s">
        <v>4787</v>
      </c>
      <c r="B302" s="221">
        <v>3</v>
      </c>
    </row>
    <row r="303" spans="1:2" ht="14.4">
      <c r="A303" s="220" t="s">
        <v>4727</v>
      </c>
      <c r="B303" s="221">
        <v>1</v>
      </c>
    </row>
    <row r="304" spans="1:2" ht="14.4">
      <c r="A304" s="220" t="s">
        <v>4752</v>
      </c>
      <c r="B304" s="221">
        <v>1</v>
      </c>
    </row>
    <row r="305" spans="1:2" ht="14.4">
      <c r="A305" s="220" t="s">
        <v>4759</v>
      </c>
      <c r="B305" s="221">
        <v>1</v>
      </c>
    </row>
    <row r="306" spans="1:2" ht="14.4">
      <c r="A306" s="220" t="s">
        <v>4754</v>
      </c>
      <c r="B306" s="221">
        <v>1</v>
      </c>
    </row>
    <row r="307" spans="1:2" ht="14.4">
      <c r="A307" s="220" t="s">
        <v>4722</v>
      </c>
      <c r="B307" s="221">
        <v>1</v>
      </c>
    </row>
    <row r="308" spans="1:2" ht="14.4">
      <c r="A308" s="220" t="s">
        <v>4726</v>
      </c>
      <c r="B308" s="221">
        <v>2</v>
      </c>
    </row>
    <row r="309" spans="1:2" ht="14.4">
      <c r="A309" s="220" t="s">
        <v>4728</v>
      </c>
      <c r="B309" s="221">
        <v>1</v>
      </c>
    </row>
    <row r="310" spans="1:2" ht="14.4">
      <c r="A310" s="220" t="s">
        <v>4788</v>
      </c>
      <c r="B310" s="221">
        <v>1</v>
      </c>
    </row>
    <row r="311" spans="1:2" ht="14.4">
      <c r="A311" s="220" t="s">
        <v>4766</v>
      </c>
      <c r="B311" s="221">
        <v>1</v>
      </c>
    </row>
    <row r="312" spans="1:2" ht="14.4">
      <c r="A312" s="229" t="s">
        <v>68</v>
      </c>
      <c r="B312" s="230">
        <v>7</v>
      </c>
    </row>
    <row r="313" spans="1:2" ht="14.4">
      <c r="A313" s="220" t="s">
        <v>4789</v>
      </c>
      <c r="B313" s="221">
        <v>1</v>
      </c>
    </row>
    <row r="314" spans="1:2" ht="14.4">
      <c r="A314" s="220" t="s">
        <v>4752</v>
      </c>
      <c r="B314" s="221">
        <v>1</v>
      </c>
    </row>
    <row r="315" spans="1:2" ht="14.4">
      <c r="A315" s="220" t="s">
        <v>4724</v>
      </c>
      <c r="B315" s="221">
        <v>1</v>
      </c>
    </row>
    <row r="316" spans="1:2" ht="14.4">
      <c r="A316" s="220" t="s">
        <v>4722</v>
      </c>
      <c r="B316" s="221">
        <v>1</v>
      </c>
    </row>
    <row r="317" spans="1:2" ht="14.4">
      <c r="A317" s="220" t="s">
        <v>4726</v>
      </c>
      <c r="B317" s="221">
        <v>1</v>
      </c>
    </row>
    <row r="318" spans="1:2" ht="14.4">
      <c r="A318" s="220" t="s">
        <v>4734</v>
      </c>
      <c r="B318" s="221">
        <v>2</v>
      </c>
    </row>
    <row r="319" spans="1:2" ht="14.4">
      <c r="A319" s="229" t="s">
        <v>782</v>
      </c>
      <c r="B319" s="230">
        <v>11</v>
      </c>
    </row>
    <row r="320" spans="1:2" ht="14.4">
      <c r="A320" s="220"/>
      <c r="B320" s="221">
        <v>1</v>
      </c>
    </row>
    <row r="321" spans="1:2" ht="14.4">
      <c r="A321" s="220" t="s">
        <v>4730</v>
      </c>
      <c r="B321" s="221">
        <v>5</v>
      </c>
    </row>
    <row r="322" spans="1:2" ht="14.4">
      <c r="A322" s="220" t="s">
        <v>4722</v>
      </c>
      <c r="B322" s="221">
        <v>2</v>
      </c>
    </row>
    <row r="323" spans="1:2" ht="14.4">
      <c r="A323" s="220" t="s">
        <v>4739</v>
      </c>
      <c r="B323" s="221">
        <v>1</v>
      </c>
    </row>
    <row r="324" spans="1:2" ht="14.4">
      <c r="A324" s="220" t="s">
        <v>4790</v>
      </c>
      <c r="B324" s="221">
        <v>1</v>
      </c>
    </row>
    <row r="325" spans="1:2" ht="14.4">
      <c r="A325" s="220" t="s">
        <v>4786</v>
      </c>
      <c r="B325" s="221">
        <v>1</v>
      </c>
    </row>
    <row r="326" spans="1:2" ht="14.4">
      <c r="A326" s="229" t="s">
        <v>69</v>
      </c>
      <c r="B326" s="230">
        <v>6</v>
      </c>
    </row>
    <row r="327" spans="1:2" ht="14.4">
      <c r="A327" s="220" t="s">
        <v>4753</v>
      </c>
      <c r="B327" s="221">
        <v>1</v>
      </c>
    </row>
    <row r="328" spans="1:2" ht="14.4">
      <c r="A328" s="220" t="s">
        <v>4743</v>
      </c>
      <c r="B328" s="221">
        <v>1</v>
      </c>
    </row>
    <row r="329" spans="1:2" ht="14.4">
      <c r="A329" s="220" t="s">
        <v>4757</v>
      </c>
      <c r="B329" s="221">
        <v>1</v>
      </c>
    </row>
    <row r="330" spans="1:2" ht="14.4">
      <c r="A330" s="220" t="s">
        <v>4730</v>
      </c>
      <c r="B330" s="221">
        <v>1</v>
      </c>
    </row>
    <row r="331" spans="1:2" ht="14.4">
      <c r="A331" s="220" t="s">
        <v>4724</v>
      </c>
      <c r="B331" s="221">
        <v>1</v>
      </c>
    </row>
    <row r="332" spans="1:2" ht="14.4">
      <c r="A332" s="220" t="s">
        <v>4742</v>
      </c>
      <c r="B332" s="221">
        <v>1</v>
      </c>
    </row>
    <row r="333" spans="1:2" ht="14.4">
      <c r="A333" s="229" t="s">
        <v>82</v>
      </c>
      <c r="B333" s="230">
        <v>6</v>
      </c>
    </row>
    <row r="334" spans="1:2" ht="14.4">
      <c r="A334" s="220" t="s">
        <v>4753</v>
      </c>
      <c r="B334" s="221">
        <v>2</v>
      </c>
    </row>
    <row r="335" spans="1:2" ht="14.4">
      <c r="A335" s="220" t="s">
        <v>4785</v>
      </c>
      <c r="B335" s="221">
        <v>1</v>
      </c>
    </row>
    <row r="336" spans="1:2" ht="14.4">
      <c r="A336" s="220" t="s">
        <v>4783</v>
      </c>
      <c r="B336" s="221">
        <v>1</v>
      </c>
    </row>
    <row r="337" spans="1:2" ht="14.4">
      <c r="A337" s="220" t="s">
        <v>4756</v>
      </c>
      <c r="B337" s="221">
        <v>1</v>
      </c>
    </row>
    <row r="338" spans="1:2" ht="14.4">
      <c r="A338" s="220" t="s">
        <v>4750</v>
      </c>
      <c r="B338" s="221">
        <v>1</v>
      </c>
    </row>
    <row r="339" spans="1:2" ht="14.4">
      <c r="A339" s="229" t="s">
        <v>516</v>
      </c>
      <c r="B339" s="230">
        <v>1</v>
      </c>
    </row>
    <row r="340" spans="1:2" ht="14.4">
      <c r="A340" s="220"/>
      <c r="B340" s="221">
        <v>1</v>
      </c>
    </row>
    <row r="341" spans="1:2" ht="14.4">
      <c r="A341" s="229" t="s">
        <v>146</v>
      </c>
      <c r="B341" s="230">
        <v>3</v>
      </c>
    </row>
    <row r="342" spans="1:2" ht="14.4">
      <c r="A342" s="220" t="s">
        <v>4728</v>
      </c>
      <c r="B342" s="221">
        <v>3</v>
      </c>
    </row>
    <row r="343" spans="1:2" ht="14.4">
      <c r="A343" s="229" t="s">
        <v>130</v>
      </c>
      <c r="B343" s="230">
        <v>4</v>
      </c>
    </row>
    <row r="344" spans="1:2" ht="14.4">
      <c r="A344" s="220" t="s">
        <v>4791</v>
      </c>
      <c r="B344" s="221">
        <v>1</v>
      </c>
    </row>
    <row r="345" spans="1:2" ht="14.4">
      <c r="A345" s="220" t="s">
        <v>4772</v>
      </c>
      <c r="B345" s="221">
        <v>1</v>
      </c>
    </row>
    <row r="346" spans="1:2" ht="14.4">
      <c r="A346" s="220" t="s">
        <v>4774</v>
      </c>
      <c r="B346" s="221">
        <v>1</v>
      </c>
    </row>
    <row r="347" spans="1:2" ht="14.4">
      <c r="A347" s="220" t="s">
        <v>4777</v>
      </c>
      <c r="B347" s="221">
        <v>1</v>
      </c>
    </row>
    <row r="348" spans="1:2" ht="14.4">
      <c r="A348" s="229" t="s">
        <v>263</v>
      </c>
      <c r="B348" s="230">
        <v>4</v>
      </c>
    </row>
    <row r="349" spans="1:2" ht="14.4">
      <c r="A349" s="220" t="s">
        <v>4721</v>
      </c>
      <c r="B349" s="221">
        <v>1</v>
      </c>
    </row>
    <row r="350" spans="1:2" ht="14.4">
      <c r="A350" s="220" t="s">
        <v>4730</v>
      </c>
      <c r="B350" s="221">
        <v>1</v>
      </c>
    </row>
    <row r="351" spans="1:2" ht="14.4">
      <c r="A351" s="220" t="s">
        <v>4724</v>
      </c>
      <c r="B351" s="221">
        <v>1</v>
      </c>
    </row>
    <row r="352" spans="1:2" ht="14.4">
      <c r="A352" s="220" t="s">
        <v>4729</v>
      </c>
      <c r="B352" s="221">
        <v>1</v>
      </c>
    </row>
    <row r="353" spans="1:2" ht="14.4">
      <c r="A353" s="229" t="s">
        <v>129</v>
      </c>
      <c r="B353" s="230">
        <v>1</v>
      </c>
    </row>
    <row r="354" spans="1:2" ht="14.4">
      <c r="A354" s="220" t="s">
        <v>4742</v>
      </c>
      <c r="B354" s="221">
        <v>1</v>
      </c>
    </row>
    <row r="355" spans="1:2" ht="14.4">
      <c r="A355" s="229" t="s">
        <v>58</v>
      </c>
      <c r="B355" s="230">
        <v>2</v>
      </c>
    </row>
    <row r="356" spans="1:2" ht="14.4">
      <c r="A356" s="220" t="s">
        <v>4721</v>
      </c>
      <c r="B356" s="221">
        <v>1</v>
      </c>
    </row>
    <row r="357" spans="1:2" ht="14.4">
      <c r="A357" s="220" t="s">
        <v>4724</v>
      </c>
      <c r="B357" s="221">
        <v>1</v>
      </c>
    </row>
    <row r="358" spans="1:2" ht="14.4">
      <c r="A358" s="229" t="s">
        <v>547</v>
      </c>
      <c r="B358" s="230">
        <v>5</v>
      </c>
    </row>
    <row r="359" spans="1:2" ht="14.4">
      <c r="A359" s="220"/>
      <c r="B359" s="221">
        <v>1</v>
      </c>
    </row>
    <row r="360" spans="1:2" ht="14.4">
      <c r="A360" s="220" t="s">
        <v>4792</v>
      </c>
      <c r="B360" s="221">
        <v>1</v>
      </c>
    </row>
    <row r="361" spans="1:2" ht="14.4">
      <c r="A361" s="220" t="s">
        <v>4753</v>
      </c>
      <c r="B361" s="221">
        <v>1</v>
      </c>
    </row>
    <row r="362" spans="1:2" ht="14.4">
      <c r="A362" s="220" t="s">
        <v>4743</v>
      </c>
      <c r="B362" s="221">
        <v>1</v>
      </c>
    </row>
    <row r="363" spans="1:2" ht="14.4">
      <c r="A363" s="220" t="s">
        <v>4766</v>
      </c>
      <c r="B363" s="221">
        <v>1</v>
      </c>
    </row>
    <row r="364" spans="1:2" ht="14.4">
      <c r="A364" s="229" t="s">
        <v>322</v>
      </c>
      <c r="B364" s="230">
        <v>1</v>
      </c>
    </row>
    <row r="365" spans="1:2" ht="14.4">
      <c r="A365" s="220" t="s">
        <v>4758</v>
      </c>
      <c r="B365" s="221">
        <v>1</v>
      </c>
    </row>
    <row r="366" spans="1:2" ht="14.4">
      <c r="A366" s="229" t="s">
        <v>559</v>
      </c>
      <c r="B366" s="230">
        <v>28</v>
      </c>
    </row>
    <row r="367" spans="1:2" ht="14.4">
      <c r="A367" s="220"/>
      <c r="B367" s="221">
        <v>1</v>
      </c>
    </row>
    <row r="368" spans="1:2" ht="14.4">
      <c r="A368" s="220" t="s">
        <v>4792</v>
      </c>
      <c r="B368" s="221">
        <v>1</v>
      </c>
    </row>
    <row r="369" spans="1:2" ht="14.4">
      <c r="A369" s="220" t="s">
        <v>4746</v>
      </c>
      <c r="B369" s="221">
        <v>2</v>
      </c>
    </row>
    <row r="370" spans="1:2" ht="14.4">
      <c r="A370" s="220" t="s">
        <v>4730</v>
      </c>
      <c r="B370" s="221">
        <v>3</v>
      </c>
    </row>
    <row r="371" spans="1:2" ht="14.4">
      <c r="A371" s="220" t="s">
        <v>4737</v>
      </c>
      <c r="B371" s="221">
        <v>1</v>
      </c>
    </row>
    <row r="372" spans="1:2" ht="14.4">
      <c r="A372" s="220" t="s">
        <v>4722</v>
      </c>
      <c r="B372" s="221">
        <v>3</v>
      </c>
    </row>
    <row r="373" spans="1:2" ht="14.4">
      <c r="A373" s="220" t="s">
        <v>4784</v>
      </c>
      <c r="B373" s="221">
        <v>2</v>
      </c>
    </row>
    <row r="374" spans="1:2" ht="14.4">
      <c r="A374" s="220" t="s">
        <v>4793</v>
      </c>
      <c r="B374" s="221">
        <v>1</v>
      </c>
    </row>
    <row r="375" spans="1:2" ht="14.4">
      <c r="A375" s="220" t="s">
        <v>4726</v>
      </c>
      <c r="B375" s="221">
        <v>1</v>
      </c>
    </row>
    <row r="376" spans="1:2" ht="14.4">
      <c r="A376" s="220" t="s">
        <v>4742</v>
      </c>
      <c r="B376" s="221">
        <v>4</v>
      </c>
    </row>
    <row r="377" spans="1:2" ht="14.4">
      <c r="A377" s="220" t="s">
        <v>4755</v>
      </c>
      <c r="B377" s="221">
        <v>1</v>
      </c>
    </row>
    <row r="378" spans="1:2" ht="14.4">
      <c r="A378" s="220" t="s">
        <v>4750</v>
      </c>
      <c r="B378" s="221">
        <v>1</v>
      </c>
    </row>
    <row r="379" spans="1:2" ht="14.4">
      <c r="A379" s="220" t="s">
        <v>4780</v>
      </c>
      <c r="B379" s="221">
        <v>1</v>
      </c>
    </row>
    <row r="380" spans="1:2" ht="14.4">
      <c r="A380" s="220" t="s">
        <v>4794</v>
      </c>
      <c r="B380" s="221">
        <v>1</v>
      </c>
    </row>
    <row r="381" spans="1:2" ht="14.4">
      <c r="A381" s="220" t="s">
        <v>4795</v>
      </c>
      <c r="B381" s="221">
        <v>1</v>
      </c>
    </row>
    <row r="382" spans="1:2" ht="14.4">
      <c r="A382" s="220" t="s">
        <v>4796</v>
      </c>
      <c r="B382" s="221">
        <v>1</v>
      </c>
    </row>
    <row r="383" spans="1:2" ht="14.4">
      <c r="A383" s="220" t="s">
        <v>4790</v>
      </c>
      <c r="B383" s="221">
        <v>2</v>
      </c>
    </row>
    <row r="384" spans="1:2" ht="14.4">
      <c r="A384" s="220" t="s">
        <v>4747</v>
      </c>
      <c r="B384" s="221">
        <v>1</v>
      </c>
    </row>
    <row r="385" spans="1:2" ht="14.4">
      <c r="A385" s="229" t="s">
        <v>4719</v>
      </c>
      <c r="B385" s="230">
        <v>1</v>
      </c>
    </row>
    <row r="386" spans="1:2" ht="14.4">
      <c r="A386" s="220" t="s">
        <v>4742</v>
      </c>
      <c r="B386" s="221">
        <v>1</v>
      </c>
    </row>
    <row r="387" spans="1:2" ht="14.4">
      <c r="A387" s="229" t="s">
        <v>97</v>
      </c>
      <c r="B387" s="230">
        <v>5</v>
      </c>
    </row>
    <row r="388" spans="1:2" ht="14.4">
      <c r="A388" s="220" t="s">
        <v>4730</v>
      </c>
      <c r="B388" s="221">
        <v>3</v>
      </c>
    </row>
    <row r="389" spans="1:2" ht="14.4">
      <c r="A389" s="220" t="s">
        <v>4722</v>
      </c>
      <c r="B389" s="221">
        <v>1</v>
      </c>
    </row>
    <row r="390" spans="1:2" ht="14.4">
      <c r="A390" s="220" t="s">
        <v>4728</v>
      </c>
      <c r="B390" s="221">
        <v>1</v>
      </c>
    </row>
    <row r="391" spans="1:2" ht="14.4">
      <c r="A391" s="229" t="s">
        <v>267</v>
      </c>
      <c r="B391" s="230">
        <v>2</v>
      </c>
    </row>
    <row r="392" spans="1:2" ht="14.4">
      <c r="A392" s="220" t="s">
        <v>4724</v>
      </c>
      <c r="B392" s="221">
        <v>1</v>
      </c>
    </row>
    <row r="393" spans="1:2" ht="14.4">
      <c r="A393" s="220" t="s">
        <v>4742</v>
      </c>
      <c r="B393" s="221">
        <v>1</v>
      </c>
    </row>
    <row r="394" spans="1:2" ht="14.4">
      <c r="A394" s="229" t="s">
        <v>557</v>
      </c>
      <c r="B394" s="230">
        <v>11</v>
      </c>
    </row>
    <row r="395" spans="1:2" ht="14.4">
      <c r="A395" s="220"/>
      <c r="B395" s="221">
        <v>1</v>
      </c>
    </row>
    <row r="396" spans="1:2" ht="14.4">
      <c r="A396" s="220" t="s">
        <v>4753</v>
      </c>
      <c r="B396" s="221">
        <v>2</v>
      </c>
    </row>
    <row r="397" spans="1:2" ht="14.4">
      <c r="A397" s="220" t="s">
        <v>4737</v>
      </c>
      <c r="B397" s="221">
        <v>2</v>
      </c>
    </row>
    <row r="398" spans="1:2" ht="14.4">
      <c r="A398" s="220" t="s">
        <v>4732</v>
      </c>
      <c r="B398" s="221">
        <v>2</v>
      </c>
    </row>
    <row r="399" spans="1:2" ht="14.4">
      <c r="A399" s="220" t="s">
        <v>4726</v>
      </c>
      <c r="B399" s="221">
        <v>2</v>
      </c>
    </row>
    <row r="400" spans="1:2" ht="14.4">
      <c r="A400" s="220" t="s">
        <v>4797</v>
      </c>
      <c r="B400" s="221">
        <v>1</v>
      </c>
    </row>
    <row r="401" spans="1:2" ht="14.4">
      <c r="A401" s="220" t="s">
        <v>4790</v>
      </c>
      <c r="B401" s="221">
        <v>1</v>
      </c>
    </row>
    <row r="402" spans="1:2" ht="14.4">
      <c r="A402" s="229" t="s">
        <v>552</v>
      </c>
      <c r="B402" s="230">
        <v>1</v>
      </c>
    </row>
    <row r="403" spans="1:2" ht="14.4">
      <c r="A403" s="220" t="s">
        <v>4754</v>
      </c>
      <c r="B403" s="221">
        <v>1</v>
      </c>
    </row>
    <row r="404" spans="1:2" ht="14.4">
      <c r="A404" s="229" t="s">
        <v>869</v>
      </c>
      <c r="B404" s="230">
        <v>1</v>
      </c>
    </row>
    <row r="405" spans="1:2" ht="14.4">
      <c r="A405" s="220" t="s">
        <v>4798</v>
      </c>
      <c r="B405" s="221">
        <v>1</v>
      </c>
    </row>
    <row r="406" spans="1:2" ht="14.4">
      <c r="A406" s="229" t="s">
        <v>813</v>
      </c>
      <c r="B406" s="230">
        <v>1</v>
      </c>
    </row>
    <row r="407" spans="1:2" ht="14.4">
      <c r="A407" s="220" t="s">
        <v>4724</v>
      </c>
      <c r="B407" s="221">
        <v>1</v>
      </c>
    </row>
    <row r="408" spans="1:2" ht="14.4">
      <c r="A408" s="229" t="s">
        <v>404</v>
      </c>
      <c r="B408" s="230">
        <v>5</v>
      </c>
    </row>
    <row r="409" spans="1:2" ht="14.4">
      <c r="A409" s="220"/>
      <c r="B409" s="221">
        <v>1</v>
      </c>
    </row>
    <row r="410" spans="1:2" ht="14.4">
      <c r="A410" s="220" t="s">
        <v>4751</v>
      </c>
      <c r="B410" s="221">
        <v>2</v>
      </c>
    </row>
    <row r="411" spans="1:2" ht="14.4">
      <c r="A411" s="220" t="s">
        <v>4730</v>
      </c>
      <c r="B411" s="221">
        <v>1</v>
      </c>
    </row>
    <row r="412" spans="1:2" ht="14.4">
      <c r="A412" s="220" t="s">
        <v>4726</v>
      </c>
      <c r="B412" s="221">
        <v>1</v>
      </c>
    </row>
    <row r="413" spans="1:2" ht="14.4">
      <c r="A413" s="229" t="s">
        <v>406</v>
      </c>
      <c r="B413" s="230">
        <v>2</v>
      </c>
    </row>
    <row r="414" spans="1:2" ht="14.4">
      <c r="A414" s="220" t="s">
        <v>4721</v>
      </c>
      <c r="B414" s="221">
        <v>2</v>
      </c>
    </row>
    <row r="415" spans="1:2" ht="14.4">
      <c r="A415" s="229" t="s">
        <v>162</v>
      </c>
      <c r="B415" s="230">
        <v>5</v>
      </c>
    </row>
    <row r="416" spans="1:2" ht="14.4">
      <c r="A416" s="220"/>
      <c r="B416" s="221">
        <v>2</v>
      </c>
    </row>
    <row r="417" spans="1:2" ht="14.4">
      <c r="A417" s="220" t="s">
        <v>4745</v>
      </c>
      <c r="B417" s="221">
        <v>1</v>
      </c>
    </row>
    <row r="418" spans="1:2" ht="14.4">
      <c r="A418" s="220" t="s">
        <v>4730</v>
      </c>
      <c r="B418" s="221">
        <v>1</v>
      </c>
    </row>
    <row r="419" spans="1:2" ht="14.4">
      <c r="A419" s="220" t="s">
        <v>4724</v>
      </c>
      <c r="B419" s="221">
        <v>1</v>
      </c>
    </row>
    <row r="420" spans="1:2" ht="14.4">
      <c r="A420" s="229" t="s">
        <v>84</v>
      </c>
      <c r="B420" s="230">
        <v>9</v>
      </c>
    </row>
    <row r="421" spans="1:2" ht="14.4">
      <c r="A421" s="220"/>
      <c r="B421" s="221">
        <v>1</v>
      </c>
    </row>
    <row r="422" spans="1:2" ht="14.4">
      <c r="A422" s="220" t="s">
        <v>4753</v>
      </c>
      <c r="B422" s="221">
        <v>2</v>
      </c>
    </row>
    <row r="423" spans="1:2" ht="14.4">
      <c r="A423" s="220" t="s">
        <v>4745</v>
      </c>
      <c r="B423" s="221">
        <v>1</v>
      </c>
    </row>
    <row r="424" spans="1:2" ht="14.4">
      <c r="A424" s="220" t="s">
        <v>4730</v>
      </c>
      <c r="B424" s="221">
        <v>3</v>
      </c>
    </row>
    <row r="425" spans="1:2" ht="14.4">
      <c r="A425" s="220" t="s">
        <v>4768</v>
      </c>
      <c r="B425" s="221">
        <v>2</v>
      </c>
    </row>
    <row r="426" spans="1:2" ht="14.4">
      <c r="A426" s="229" t="s">
        <v>181</v>
      </c>
      <c r="B426" s="230">
        <v>1</v>
      </c>
    </row>
    <row r="427" spans="1:2" ht="14.4">
      <c r="A427" s="220" t="s">
        <v>4730</v>
      </c>
      <c r="B427" s="221">
        <v>1</v>
      </c>
    </row>
    <row r="428" spans="1:2" ht="14.4">
      <c r="A428" s="229" t="s">
        <v>511</v>
      </c>
      <c r="B428" s="230">
        <v>1</v>
      </c>
    </row>
    <row r="429" spans="1:2" ht="14.4">
      <c r="A429" s="220" t="s">
        <v>4734</v>
      </c>
      <c r="B429" s="221">
        <v>1</v>
      </c>
    </row>
    <row r="430" spans="1:2" ht="14.4">
      <c r="A430" s="229" t="s">
        <v>271</v>
      </c>
      <c r="B430" s="230">
        <v>3</v>
      </c>
    </row>
    <row r="431" spans="1:2" ht="14.4">
      <c r="A431" s="220" t="s">
        <v>4727</v>
      </c>
      <c r="B431" s="221">
        <v>2</v>
      </c>
    </row>
    <row r="432" spans="1:2" ht="14.4">
      <c r="A432" s="220" t="s">
        <v>4799</v>
      </c>
      <c r="B432" s="221">
        <v>1</v>
      </c>
    </row>
    <row r="433" spans="1:2" ht="14.4">
      <c r="A433" s="229" t="s">
        <v>261</v>
      </c>
      <c r="B433" s="230">
        <v>37</v>
      </c>
    </row>
    <row r="434" spans="1:2" ht="14.4">
      <c r="A434" s="220"/>
      <c r="B434" s="221">
        <v>1</v>
      </c>
    </row>
    <row r="435" spans="1:2" ht="14.4">
      <c r="A435" s="220" t="s">
        <v>4727</v>
      </c>
      <c r="B435" s="221">
        <v>2</v>
      </c>
    </row>
    <row r="436" spans="1:2" ht="14.4">
      <c r="A436" s="220" t="s">
        <v>4721</v>
      </c>
      <c r="B436" s="221">
        <v>3</v>
      </c>
    </row>
    <row r="437" spans="1:2" ht="14.4">
      <c r="A437" s="220" t="s">
        <v>4731</v>
      </c>
      <c r="B437" s="221">
        <v>1</v>
      </c>
    </row>
    <row r="438" spans="1:2" ht="14.4">
      <c r="A438" s="220" t="s">
        <v>4730</v>
      </c>
      <c r="B438" s="221">
        <v>1</v>
      </c>
    </row>
    <row r="439" spans="1:2" ht="14.4">
      <c r="A439" s="220" t="s">
        <v>4736</v>
      </c>
      <c r="B439" s="221">
        <v>5</v>
      </c>
    </row>
    <row r="440" spans="1:2" ht="14.4">
      <c r="A440" s="220" t="s">
        <v>4722</v>
      </c>
      <c r="B440" s="221">
        <v>4</v>
      </c>
    </row>
    <row r="441" spans="1:2" ht="14.4">
      <c r="A441" s="220" t="s">
        <v>4793</v>
      </c>
      <c r="B441" s="221">
        <v>1</v>
      </c>
    </row>
    <row r="442" spans="1:2" ht="14.4">
      <c r="A442" s="220" t="s">
        <v>4729</v>
      </c>
      <c r="B442" s="221">
        <v>3</v>
      </c>
    </row>
    <row r="443" spans="1:2" ht="14.4">
      <c r="A443" s="220" t="s">
        <v>4739</v>
      </c>
      <c r="B443" s="221">
        <v>6</v>
      </c>
    </row>
    <row r="444" spans="1:2" ht="14.4">
      <c r="A444" s="220" t="s">
        <v>4734</v>
      </c>
      <c r="B444" s="221">
        <v>1</v>
      </c>
    </row>
    <row r="445" spans="1:2" ht="14.4">
      <c r="A445" s="220" t="s">
        <v>4800</v>
      </c>
      <c r="B445" s="221">
        <v>1</v>
      </c>
    </row>
    <row r="446" spans="1:2" ht="14.4">
      <c r="A446" s="220" t="s">
        <v>4797</v>
      </c>
      <c r="B446" s="221">
        <v>1</v>
      </c>
    </row>
    <row r="447" spans="1:2" ht="14.4">
      <c r="A447" s="220" t="s">
        <v>4766</v>
      </c>
      <c r="B447" s="221">
        <v>6</v>
      </c>
    </row>
    <row r="448" spans="1:2" ht="14.4">
      <c r="A448" s="220" t="s">
        <v>4801</v>
      </c>
      <c r="B448" s="221">
        <v>1</v>
      </c>
    </row>
    <row r="449" spans="1:2" ht="14.4">
      <c r="A449" s="229" t="s">
        <v>541</v>
      </c>
      <c r="B449" s="230">
        <v>6</v>
      </c>
    </row>
    <row r="450" spans="1:2" ht="14.4">
      <c r="A450" s="220"/>
      <c r="B450" s="221">
        <v>6</v>
      </c>
    </row>
    <row r="451" spans="1:2" ht="14.4">
      <c r="A451" s="229" t="s">
        <v>561</v>
      </c>
      <c r="B451" s="230">
        <v>59</v>
      </c>
    </row>
    <row r="452" spans="1:2" ht="14.4">
      <c r="A452" s="220"/>
      <c r="B452" s="221">
        <v>1</v>
      </c>
    </row>
    <row r="453" spans="1:2" ht="14.4">
      <c r="A453" s="220" t="s">
        <v>4721</v>
      </c>
      <c r="B453" s="221">
        <v>13</v>
      </c>
    </row>
    <row r="454" spans="1:2" ht="14.4">
      <c r="A454" s="220" t="s">
        <v>4731</v>
      </c>
      <c r="B454" s="221">
        <v>2</v>
      </c>
    </row>
    <row r="455" spans="1:2" ht="14.4">
      <c r="A455" s="220" t="s">
        <v>4752</v>
      </c>
      <c r="B455" s="221">
        <v>2</v>
      </c>
    </row>
    <row r="456" spans="1:2" ht="14.4">
      <c r="A456" s="220" t="s">
        <v>4802</v>
      </c>
      <c r="B456" s="221">
        <v>20</v>
      </c>
    </row>
    <row r="457" spans="1:2" ht="14.4">
      <c r="A457" s="220" t="s">
        <v>4803</v>
      </c>
      <c r="B457" s="221">
        <v>10</v>
      </c>
    </row>
    <row r="458" spans="1:2" ht="14.4">
      <c r="A458" s="220" t="s">
        <v>4730</v>
      </c>
      <c r="B458" s="221">
        <v>2</v>
      </c>
    </row>
    <row r="459" spans="1:2" ht="14.4">
      <c r="A459" s="220" t="s">
        <v>4724</v>
      </c>
      <c r="B459" s="221">
        <v>1</v>
      </c>
    </row>
    <row r="460" spans="1:2" ht="14.4">
      <c r="A460" s="220" t="s">
        <v>4737</v>
      </c>
      <c r="B460" s="221">
        <v>1</v>
      </c>
    </row>
    <row r="461" spans="1:2" ht="14.4">
      <c r="A461" s="220" t="s">
        <v>4784</v>
      </c>
      <c r="B461" s="221">
        <v>1</v>
      </c>
    </row>
    <row r="462" spans="1:2" ht="14.4">
      <c r="A462" s="220" t="s">
        <v>4804</v>
      </c>
      <c r="B462" s="221">
        <v>1</v>
      </c>
    </row>
    <row r="463" spans="1:2" ht="14.4">
      <c r="A463" s="220" t="s">
        <v>4734</v>
      </c>
      <c r="B463" s="221">
        <v>2</v>
      </c>
    </row>
    <row r="464" spans="1:2" ht="14.4">
      <c r="A464" s="220" t="s">
        <v>4750</v>
      </c>
      <c r="B464" s="221">
        <v>1</v>
      </c>
    </row>
    <row r="465" spans="1:2" ht="14.4">
      <c r="A465" s="220" t="s">
        <v>4780</v>
      </c>
      <c r="B465" s="221">
        <v>1</v>
      </c>
    </row>
    <row r="466" spans="1:2" ht="14.4">
      <c r="A466" s="220" t="s">
        <v>4790</v>
      </c>
      <c r="B466" s="221">
        <v>1</v>
      </c>
    </row>
    <row r="467" spans="1:2" ht="14.4">
      <c r="A467" s="229" t="s">
        <v>191</v>
      </c>
      <c r="B467" s="230">
        <v>5</v>
      </c>
    </row>
    <row r="468" spans="1:2" ht="14.4">
      <c r="A468" s="220"/>
      <c r="B468" s="221">
        <v>1</v>
      </c>
    </row>
    <row r="469" spans="1:2" ht="14.4">
      <c r="A469" s="220" t="s">
        <v>4727</v>
      </c>
      <c r="B469" s="221">
        <v>1</v>
      </c>
    </row>
    <row r="470" spans="1:2" ht="14.4">
      <c r="A470" s="220" t="s">
        <v>4730</v>
      </c>
      <c r="B470" s="221">
        <v>2</v>
      </c>
    </row>
    <row r="471" spans="1:2" ht="14.4">
      <c r="A471" s="220" t="s">
        <v>4736</v>
      </c>
      <c r="B471" s="221">
        <v>1</v>
      </c>
    </row>
    <row r="472" spans="1:2" ht="14.4">
      <c r="A472" s="229" t="s">
        <v>192</v>
      </c>
      <c r="B472" s="230">
        <v>2</v>
      </c>
    </row>
    <row r="473" spans="1:2" ht="14.4">
      <c r="A473" s="220" t="s">
        <v>4731</v>
      </c>
      <c r="B473" s="221">
        <v>1</v>
      </c>
    </row>
    <row r="474" spans="1:2" ht="14.4">
      <c r="A474" s="220" t="s">
        <v>4722</v>
      </c>
      <c r="B474" s="221">
        <v>1</v>
      </c>
    </row>
    <row r="475" spans="1:2" ht="14.4">
      <c r="A475" s="229" t="s">
        <v>540</v>
      </c>
      <c r="B475" s="230">
        <v>3</v>
      </c>
    </row>
    <row r="476" spans="1:2" ht="14.4">
      <c r="A476" s="220" t="s">
        <v>4730</v>
      </c>
      <c r="B476" s="221">
        <v>3</v>
      </c>
    </row>
    <row r="477" spans="1:2" ht="14.4">
      <c r="A477" s="229" t="s">
        <v>512</v>
      </c>
      <c r="B477" s="230">
        <v>1</v>
      </c>
    </row>
    <row r="478" spans="1:2" ht="14.4">
      <c r="A478" s="220" t="s">
        <v>4730</v>
      </c>
      <c r="B478" s="221">
        <v>1</v>
      </c>
    </row>
    <row r="479" spans="1:2" ht="14.4">
      <c r="A479" s="229" t="s">
        <v>107</v>
      </c>
      <c r="B479" s="230">
        <v>9</v>
      </c>
    </row>
    <row r="480" spans="1:2" ht="14.4">
      <c r="A480" s="220" t="s">
        <v>4753</v>
      </c>
      <c r="B480" s="221">
        <v>2</v>
      </c>
    </row>
    <row r="481" spans="1:2" ht="14.4">
      <c r="A481" s="220" t="s">
        <v>4721</v>
      </c>
      <c r="B481" s="221">
        <v>1</v>
      </c>
    </row>
    <row r="482" spans="1:2" ht="14.4">
      <c r="A482" s="220" t="s">
        <v>4730</v>
      </c>
      <c r="B482" s="221">
        <v>2</v>
      </c>
    </row>
    <row r="483" spans="1:2" ht="14.4">
      <c r="A483" s="220" t="s">
        <v>4805</v>
      </c>
      <c r="B483" s="221">
        <v>1</v>
      </c>
    </row>
    <row r="484" spans="1:2" ht="14.4">
      <c r="A484" s="220" t="s">
        <v>4786</v>
      </c>
      <c r="B484" s="221">
        <v>1</v>
      </c>
    </row>
    <row r="485" spans="1:2" ht="14.4">
      <c r="A485" s="220" t="s">
        <v>4760</v>
      </c>
      <c r="B485" s="221">
        <v>1</v>
      </c>
    </row>
    <row r="486" spans="1:2" ht="14.4">
      <c r="A486" s="220" t="s">
        <v>4806</v>
      </c>
      <c r="B486" s="221">
        <v>1</v>
      </c>
    </row>
    <row r="487" spans="1:2" ht="14.4">
      <c r="A487" s="229" t="s">
        <v>422</v>
      </c>
      <c r="B487" s="230">
        <v>1</v>
      </c>
    </row>
    <row r="488" spans="1:2" ht="14.4">
      <c r="A488" s="220" t="s">
        <v>4721</v>
      </c>
      <c r="B488" s="221">
        <v>1</v>
      </c>
    </row>
    <row r="489" spans="1:2" ht="14.4">
      <c r="A489" s="229" t="s">
        <v>1126</v>
      </c>
      <c r="B489" s="230">
        <v>12</v>
      </c>
    </row>
    <row r="490" spans="1:2" ht="14.4">
      <c r="A490" s="220"/>
      <c r="B490" s="221">
        <v>1</v>
      </c>
    </row>
    <row r="491" spans="1:2" ht="14.4">
      <c r="A491" s="220" t="s">
        <v>4745</v>
      </c>
      <c r="B491" s="221">
        <v>1</v>
      </c>
    </row>
    <row r="492" spans="1:2" ht="14.4">
      <c r="A492" s="220" t="s">
        <v>4785</v>
      </c>
      <c r="B492" s="221">
        <v>1</v>
      </c>
    </row>
    <row r="493" spans="1:2" ht="14.4">
      <c r="A493" s="220" t="s">
        <v>4739</v>
      </c>
      <c r="B493" s="221">
        <v>2</v>
      </c>
    </row>
    <row r="494" spans="1:2" ht="14.4">
      <c r="A494" s="220" t="s">
        <v>4734</v>
      </c>
      <c r="B494" s="221">
        <v>1</v>
      </c>
    </row>
    <row r="495" spans="1:2" ht="14.4">
      <c r="A495" s="220" t="s">
        <v>4766</v>
      </c>
      <c r="B495" s="221">
        <v>6</v>
      </c>
    </row>
    <row r="496" spans="1:2" ht="14.4">
      <c r="A496" s="229" t="s">
        <v>77</v>
      </c>
      <c r="B496" s="230">
        <v>28</v>
      </c>
    </row>
    <row r="497" spans="1:2" ht="14.4">
      <c r="A497" s="220"/>
      <c r="B497" s="221">
        <v>1</v>
      </c>
    </row>
    <row r="498" spans="1:2" ht="14.4">
      <c r="A498" s="220" t="s">
        <v>4792</v>
      </c>
      <c r="B498" s="221">
        <v>1</v>
      </c>
    </row>
    <row r="499" spans="1:2" ht="14.4">
      <c r="A499" s="220" t="s">
        <v>4721</v>
      </c>
      <c r="B499" s="221">
        <v>1</v>
      </c>
    </row>
    <row r="500" spans="1:2" ht="14.4">
      <c r="A500" s="220" t="s">
        <v>4746</v>
      </c>
      <c r="B500" s="221">
        <v>1</v>
      </c>
    </row>
    <row r="501" spans="1:2" ht="14.4">
      <c r="A501" s="220" t="s">
        <v>4731</v>
      </c>
      <c r="B501" s="221">
        <v>5</v>
      </c>
    </row>
    <row r="502" spans="1:2" ht="14.4">
      <c r="A502" s="220" t="s">
        <v>4730</v>
      </c>
      <c r="B502" s="221">
        <v>3</v>
      </c>
    </row>
    <row r="503" spans="1:2" ht="14.4">
      <c r="A503" s="220" t="s">
        <v>4724</v>
      </c>
      <c r="B503" s="221">
        <v>4</v>
      </c>
    </row>
    <row r="504" spans="1:2" ht="14.4">
      <c r="A504" s="220" t="s">
        <v>4784</v>
      </c>
      <c r="B504" s="221">
        <v>1</v>
      </c>
    </row>
    <row r="505" spans="1:2" ht="14.4">
      <c r="A505" s="220" t="s">
        <v>4793</v>
      </c>
      <c r="B505" s="221">
        <v>1</v>
      </c>
    </row>
    <row r="506" spans="1:2" ht="14.4">
      <c r="A506" s="220" t="s">
        <v>4783</v>
      </c>
      <c r="B506" s="221">
        <v>1</v>
      </c>
    </row>
    <row r="507" spans="1:2" ht="14.4">
      <c r="A507" s="220" t="s">
        <v>4807</v>
      </c>
      <c r="B507" s="221">
        <v>2</v>
      </c>
    </row>
    <row r="508" spans="1:2" ht="14.4">
      <c r="A508" s="220" t="s">
        <v>4804</v>
      </c>
      <c r="B508" s="221">
        <v>1</v>
      </c>
    </row>
    <row r="509" spans="1:2" ht="14.4">
      <c r="A509" s="220" t="s">
        <v>4729</v>
      </c>
      <c r="B509" s="221">
        <v>1</v>
      </c>
    </row>
    <row r="510" spans="1:2" ht="14.4">
      <c r="A510" s="220" t="s">
        <v>4734</v>
      </c>
      <c r="B510" s="221">
        <v>1</v>
      </c>
    </row>
    <row r="511" spans="1:2" ht="14.4">
      <c r="A511" s="220" t="s">
        <v>4756</v>
      </c>
      <c r="B511" s="221">
        <v>2</v>
      </c>
    </row>
    <row r="512" spans="1:2" ht="14.4">
      <c r="A512" s="220" t="s">
        <v>4808</v>
      </c>
      <c r="B512" s="221">
        <v>1</v>
      </c>
    </row>
    <row r="513" spans="1:2" ht="14.4">
      <c r="A513" s="220" t="s">
        <v>4747</v>
      </c>
      <c r="B513" s="221">
        <v>1</v>
      </c>
    </row>
    <row r="514" spans="1:2" ht="14.4">
      <c r="A514" s="229" t="s">
        <v>535</v>
      </c>
      <c r="B514" s="230">
        <v>9</v>
      </c>
    </row>
    <row r="515" spans="1:2" ht="14.4">
      <c r="A515" s="220"/>
      <c r="B515" s="221">
        <v>1</v>
      </c>
    </row>
    <row r="516" spans="1:2" ht="14.4">
      <c r="A516" s="220" t="s">
        <v>4725</v>
      </c>
      <c r="B516" s="221">
        <v>1</v>
      </c>
    </row>
    <row r="517" spans="1:2" ht="14.4">
      <c r="A517" s="220" t="s">
        <v>4721</v>
      </c>
      <c r="B517" s="221">
        <v>1</v>
      </c>
    </row>
    <row r="518" spans="1:2" ht="14.4">
      <c r="A518" s="220" t="s">
        <v>4731</v>
      </c>
      <c r="B518" s="221">
        <v>4</v>
      </c>
    </row>
    <row r="519" spans="1:2" ht="14.4">
      <c r="A519" s="220" t="s">
        <v>4737</v>
      </c>
      <c r="B519" s="221">
        <v>2</v>
      </c>
    </row>
    <row r="520" spans="1:2" ht="14.4">
      <c r="A520" s="229" t="s">
        <v>214</v>
      </c>
      <c r="B520" s="230">
        <v>71</v>
      </c>
    </row>
    <row r="521" spans="1:2" ht="14.4">
      <c r="A521" s="220"/>
      <c r="B521" s="221">
        <v>1</v>
      </c>
    </row>
    <row r="522" spans="1:2" ht="14.4">
      <c r="A522" s="220" t="s">
        <v>4753</v>
      </c>
      <c r="B522" s="221">
        <v>2</v>
      </c>
    </row>
    <row r="523" spans="1:2" ht="14.4">
      <c r="A523" s="220" t="s">
        <v>4751</v>
      </c>
      <c r="B523" s="221">
        <v>1</v>
      </c>
    </row>
    <row r="524" spans="1:2" ht="14.4">
      <c r="A524" s="220" t="s">
        <v>4730</v>
      </c>
      <c r="B524" s="221">
        <v>4</v>
      </c>
    </row>
    <row r="525" spans="1:2" ht="14.4">
      <c r="A525" s="220" t="s">
        <v>4754</v>
      </c>
      <c r="B525" s="221">
        <v>1</v>
      </c>
    </row>
    <row r="526" spans="1:2" ht="14.4">
      <c r="A526" s="220" t="s">
        <v>4737</v>
      </c>
      <c r="B526" s="221">
        <v>7</v>
      </c>
    </row>
    <row r="527" spans="1:2" ht="14.4">
      <c r="A527" s="220" t="s">
        <v>4729</v>
      </c>
      <c r="B527" s="221">
        <v>15</v>
      </c>
    </row>
    <row r="528" spans="1:2" ht="14.4">
      <c r="A528" s="220" t="s">
        <v>4726</v>
      </c>
      <c r="B528" s="221">
        <v>5</v>
      </c>
    </row>
    <row r="529" spans="1:2" ht="14.4">
      <c r="A529" s="220" t="s">
        <v>4734</v>
      </c>
      <c r="B529" s="221">
        <v>9</v>
      </c>
    </row>
    <row r="530" spans="1:2" ht="14.4">
      <c r="A530" s="220" t="s">
        <v>4809</v>
      </c>
      <c r="B530" s="221">
        <v>26</v>
      </c>
    </row>
    <row r="531" spans="1:2" ht="14.4">
      <c r="A531" s="229" t="s">
        <v>99</v>
      </c>
      <c r="B531" s="230">
        <v>3</v>
      </c>
    </row>
    <row r="532" spans="1:2" ht="14.4">
      <c r="A532" s="220" t="s">
        <v>4730</v>
      </c>
      <c r="B532" s="221">
        <v>1</v>
      </c>
    </row>
    <row r="533" spans="1:2" ht="14.4">
      <c r="A533" s="220" t="s">
        <v>4724</v>
      </c>
      <c r="B533" s="221">
        <v>2</v>
      </c>
    </row>
    <row r="534" spans="1:2" ht="14.4">
      <c r="A534" s="229" t="s">
        <v>514</v>
      </c>
      <c r="B534" s="230">
        <v>1</v>
      </c>
    </row>
    <row r="535" spans="1:2" ht="14.4">
      <c r="A535" s="220" t="s">
        <v>4745</v>
      </c>
      <c r="B535" s="221">
        <v>1</v>
      </c>
    </row>
    <row r="536" spans="1:2" ht="14.4">
      <c r="A536" s="229" t="s">
        <v>70</v>
      </c>
      <c r="B536" s="230">
        <v>5</v>
      </c>
    </row>
    <row r="537" spans="1:2" ht="14.4">
      <c r="A537" s="220" t="s">
        <v>4721</v>
      </c>
      <c r="B537" s="221">
        <v>1</v>
      </c>
    </row>
    <row r="538" spans="1:2" ht="14.4">
      <c r="A538" s="220" t="s">
        <v>4730</v>
      </c>
      <c r="B538" s="221">
        <v>1</v>
      </c>
    </row>
    <row r="539" spans="1:2" ht="14.4">
      <c r="A539" s="220" t="s">
        <v>4724</v>
      </c>
      <c r="B539" s="221">
        <v>2</v>
      </c>
    </row>
    <row r="540" spans="1:2" ht="14.4">
      <c r="A540" s="220" t="s">
        <v>4739</v>
      </c>
      <c r="B540" s="221">
        <v>1</v>
      </c>
    </row>
    <row r="541" spans="1:2" ht="14.4">
      <c r="A541" s="229" t="s">
        <v>108</v>
      </c>
      <c r="B541" s="230">
        <v>3</v>
      </c>
    </row>
    <row r="542" spans="1:2" ht="14.4">
      <c r="A542" s="220"/>
      <c r="B542" s="221">
        <v>1</v>
      </c>
    </row>
    <row r="543" spans="1:2" ht="14.4">
      <c r="A543" s="220" t="s">
        <v>4730</v>
      </c>
      <c r="B543" s="221">
        <v>1</v>
      </c>
    </row>
    <row r="544" spans="1:2" ht="14.4">
      <c r="A544" s="220" t="s">
        <v>4754</v>
      </c>
      <c r="B544" s="221">
        <v>1</v>
      </c>
    </row>
    <row r="545" spans="1:2" ht="14.4">
      <c r="A545" s="229" t="s">
        <v>52</v>
      </c>
      <c r="B545" s="230">
        <v>1</v>
      </c>
    </row>
    <row r="546" spans="1:2" ht="14.4">
      <c r="A546" s="220" t="s">
        <v>4752</v>
      </c>
      <c r="B546" s="221">
        <v>1</v>
      </c>
    </row>
    <row r="547" spans="1:2" ht="14.4">
      <c r="A547" s="229" t="s">
        <v>568</v>
      </c>
      <c r="B547" s="230">
        <v>25</v>
      </c>
    </row>
    <row r="548" spans="1:2" ht="14.4">
      <c r="A548" s="220" t="s">
        <v>4753</v>
      </c>
      <c r="B548" s="221">
        <v>3</v>
      </c>
    </row>
    <row r="549" spans="1:2" ht="14.4">
      <c r="A549" s="220" t="s">
        <v>4730</v>
      </c>
      <c r="B549" s="221">
        <v>5</v>
      </c>
    </row>
    <row r="550" spans="1:2" ht="14.4">
      <c r="A550" s="220" t="s">
        <v>4810</v>
      </c>
      <c r="B550" s="221">
        <v>2</v>
      </c>
    </row>
    <row r="551" spans="1:2" ht="14.4">
      <c r="A551" s="220" t="s">
        <v>4724</v>
      </c>
      <c r="B551" s="221">
        <v>5</v>
      </c>
    </row>
    <row r="552" spans="1:2" ht="14.4">
      <c r="A552" s="220" t="s">
        <v>4754</v>
      </c>
      <c r="B552" s="221">
        <v>2</v>
      </c>
    </row>
    <row r="553" spans="1:2" ht="14.4">
      <c r="A553" s="220" t="s">
        <v>4722</v>
      </c>
      <c r="B553" s="221">
        <v>4</v>
      </c>
    </row>
    <row r="554" spans="1:2" ht="14.4">
      <c r="A554" s="220" t="s">
        <v>4811</v>
      </c>
      <c r="B554" s="221">
        <v>1</v>
      </c>
    </row>
    <row r="555" spans="1:2" ht="14.4">
      <c r="A555" s="220" t="s">
        <v>4785</v>
      </c>
      <c r="B555" s="221">
        <v>1</v>
      </c>
    </row>
    <row r="556" spans="1:2" ht="14.4">
      <c r="A556" s="220" t="s">
        <v>4729</v>
      </c>
      <c r="B556" s="221">
        <v>1</v>
      </c>
    </row>
    <row r="557" spans="1:2" ht="14.4">
      <c r="A557" s="220" t="s">
        <v>4812</v>
      </c>
      <c r="B557" s="221">
        <v>1</v>
      </c>
    </row>
    <row r="558" spans="1:2" ht="14.4">
      <c r="A558" s="229" t="s">
        <v>124</v>
      </c>
      <c r="B558" s="230">
        <v>1</v>
      </c>
    </row>
    <row r="559" spans="1:2" ht="14.4">
      <c r="A559" s="220" t="s">
        <v>4730</v>
      </c>
      <c r="B559" s="221">
        <v>1</v>
      </c>
    </row>
    <row r="560" spans="1:2" ht="14.4">
      <c r="A560" s="229" t="s">
        <v>818</v>
      </c>
      <c r="B560" s="230">
        <v>5</v>
      </c>
    </row>
    <row r="561" spans="1:2" ht="14.4">
      <c r="A561" s="220" t="s">
        <v>4743</v>
      </c>
      <c r="B561" s="221">
        <v>2</v>
      </c>
    </row>
    <row r="562" spans="1:2" ht="14.4">
      <c r="A562" s="220" t="s">
        <v>4721</v>
      </c>
      <c r="B562" s="221">
        <v>1</v>
      </c>
    </row>
    <row r="563" spans="1:2" ht="14.4">
      <c r="A563" s="220" t="s">
        <v>4730</v>
      </c>
      <c r="B563" s="221">
        <v>2</v>
      </c>
    </row>
    <row r="564" spans="1:2" ht="14.4">
      <c r="A564" s="229" t="s">
        <v>277</v>
      </c>
      <c r="B564" s="230">
        <v>6</v>
      </c>
    </row>
    <row r="565" spans="1:2" ht="14.4">
      <c r="A565" s="220"/>
      <c r="B565" s="221">
        <v>1</v>
      </c>
    </row>
    <row r="566" spans="1:2" ht="14.4">
      <c r="A566" s="220" t="s">
        <v>4743</v>
      </c>
      <c r="B566" s="221">
        <v>2</v>
      </c>
    </row>
    <row r="567" spans="1:2" ht="14.4">
      <c r="A567" s="220" t="s">
        <v>4730</v>
      </c>
      <c r="B567" s="221">
        <v>1</v>
      </c>
    </row>
    <row r="568" spans="1:2" ht="14.4">
      <c r="A568" s="220" t="s">
        <v>4724</v>
      </c>
      <c r="B568" s="221">
        <v>1</v>
      </c>
    </row>
    <row r="569" spans="1:2" ht="14.4">
      <c r="A569" s="220" t="s">
        <v>4742</v>
      </c>
      <c r="B569" s="221">
        <v>1</v>
      </c>
    </row>
    <row r="570" spans="1:2" ht="14.4">
      <c r="A570" s="229" t="s">
        <v>66</v>
      </c>
      <c r="B570" s="230">
        <v>6</v>
      </c>
    </row>
    <row r="571" spans="1:2" ht="14.4">
      <c r="A571" s="220" t="s">
        <v>4753</v>
      </c>
      <c r="B571" s="221">
        <v>1</v>
      </c>
    </row>
    <row r="572" spans="1:2" ht="14.4">
      <c r="A572" s="220" t="s">
        <v>4754</v>
      </c>
      <c r="B572" s="221">
        <v>1</v>
      </c>
    </row>
    <row r="573" spans="1:2" ht="14.4">
      <c r="A573" s="220" t="s">
        <v>4722</v>
      </c>
      <c r="B573" s="221">
        <v>3</v>
      </c>
    </row>
    <row r="574" spans="1:2" ht="14.4">
      <c r="A574" s="220" t="s">
        <v>4742</v>
      </c>
      <c r="B574" s="221">
        <v>1</v>
      </c>
    </row>
    <row r="575" spans="1:2" ht="14.4">
      <c r="A575" s="229" t="s">
        <v>558</v>
      </c>
      <c r="B575" s="230">
        <v>83</v>
      </c>
    </row>
    <row r="576" spans="1:2" ht="14.4">
      <c r="A576" s="220"/>
      <c r="B576" s="221">
        <v>1</v>
      </c>
    </row>
    <row r="577" spans="1:2" ht="14.4">
      <c r="A577" s="220" t="s">
        <v>4761</v>
      </c>
      <c r="B577" s="221">
        <v>1</v>
      </c>
    </row>
    <row r="578" spans="1:2" ht="14.4">
      <c r="A578" s="220" t="s">
        <v>4753</v>
      </c>
      <c r="B578" s="221">
        <v>1</v>
      </c>
    </row>
    <row r="579" spans="1:2" ht="14.4">
      <c r="A579" s="220" t="s">
        <v>4721</v>
      </c>
      <c r="B579" s="221">
        <v>23</v>
      </c>
    </row>
    <row r="580" spans="1:2" ht="14.4">
      <c r="A580" s="220" t="s">
        <v>4752</v>
      </c>
      <c r="B580" s="221">
        <v>16</v>
      </c>
    </row>
    <row r="581" spans="1:2" ht="14.4">
      <c r="A581" s="220" t="s">
        <v>4813</v>
      </c>
      <c r="B581" s="221">
        <v>2</v>
      </c>
    </row>
    <row r="582" spans="1:2" ht="14.4">
      <c r="A582" s="220" t="s">
        <v>4730</v>
      </c>
      <c r="B582" s="221">
        <v>1</v>
      </c>
    </row>
    <row r="583" spans="1:2" ht="14.4">
      <c r="A583" s="220" t="s">
        <v>4724</v>
      </c>
      <c r="B583" s="221">
        <v>3</v>
      </c>
    </row>
    <row r="584" spans="1:2" ht="14.4">
      <c r="A584" s="220" t="s">
        <v>4737</v>
      </c>
      <c r="B584" s="221">
        <v>8</v>
      </c>
    </row>
    <row r="585" spans="1:2" ht="14.4">
      <c r="A585" s="220" t="s">
        <v>4732</v>
      </c>
      <c r="B585" s="221">
        <v>8</v>
      </c>
    </row>
    <row r="586" spans="1:2" ht="14.4">
      <c r="A586" s="220" t="s">
        <v>4722</v>
      </c>
      <c r="B586" s="221">
        <v>4</v>
      </c>
    </row>
    <row r="587" spans="1:2" ht="14.4">
      <c r="A587" s="220" t="s">
        <v>4729</v>
      </c>
      <c r="B587" s="221">
        <v>1</v>
      </c>
    </row>
    <row r="588" spans="1:2" ht="14.4">
      <c r="A588" s="220" t="s">
        <v>4800</v>
      </c>
      <c r="B588" s="221">
        <v>1</v>
      </c>
    </row>
    <row r="589" spans="1:2" ht="14.4">
      <c r="A589" s="220" t="s">
        <v>4755</v>
      </c>
      <c r="B589" s="221">
        <v>2</v>
      </c>
    </row>
    <row r="590" spans="1:2" ht="14.4">
      <c r="A590" s="220" t="s">
        <v>4814</v>
      </c>
      <c r="B590" s="221">
        <v>1</v>
      </c>
    </row>
    <row r="591" spans="1:2" ht="14.4">
      <c r="A591" s="220" t="s">
        <v>4780</v>
      </c>
      <c r="B591" s="221">
        <v>2</v>
      </c>
    </row>
    <row r="592" spans="1:2" ht="14.4">
      <c r="A592" s="220" t="s">
        <v>4794</v>
      </c>
      <c r="B592" s="221">
        <v>1</v>
      </c>
    </row>
    <row r="593" spans="1:2" ht="14.4">
      <c r="A593" s="220" t="s">
        <v>4815</v>
      </c>
      <c r="B593" s="221">
        <v>2</v>
      </c>
    </row>
    <row r="594" spans="1:2" ht="14.4">
      <c r="A594" s="220" t="s">
        <v>4790</v>
      </c>
      <c r="B594" s="221">
        <v>1</v>
      </c>
    </row>
    <row r="595" spans="1:2" ht="14.4">
      <c r="A595" s="220" t="s">
        <v>4758</v>
      </c>
      <c r="B595" s="221">
        <v>1</v>
      </c>
    </row>
    <row r="596" spans="1:2" ht="14.4">
      <c r="A596" s="220" t="s">
        <v>4747</v>
      </c>
      <c r="B596" s="221">
        <v>2</v>
      </c>
    </row>
    <row r="597" spans="1:2" ht="14.4">
      <c r="A597" s="220" t="s">
        <v>4816</v>
      </c>
      <c r="B597" s="221">
        <v>1</v>
      </c>
    </row>
    <row r="598" spans="1:2" ht="14.4">
      <c r="A598" s="229" t="s">
        <v>175</v>
      </c>
      <c r="B598" s="230">
        <v>3</v>
      </c>
    </row>
    <row r="599" spans="1:2" ht="14.4">
      <c r="A599" s="220"/>
      <c r="B599" s="221">
        <v>1</v>
      </c>
    </row>
    <row r="600" spans="1:2" ht="14.4">
      <c r="A600" s="220" t="s">
        <v>4746</v>
      </c>
      <c r="B600" s="221">
        <v>1</v>
      </c>
    </row>
    <row r="601" spans="1:2" ht="14.4">
      <c r="A601" s="220" t="s">
        <v>4724</v>
      </c>
      <c r="B601" s="221">
        <v>1</v>
      </c>
    </row>
    <row r="602" spans="1:2" ht="14.4">
      <c r="A602" s="229" t="s">
        <v>61</v>
      </c>
      <c r="B602" s="230">
        <v>7</v>
      </c>
    </row>
    <row r="603" spans="1:2" ht="14.4">
      <c r="A603" s="220"/>
      <c r="B603" s="221">
        <v>1</v>
      </c>
    </row>
    <row r="604" spans="1:2" ht="14.4">
      <c r="A604" s="220" t="s">
        <v>4741</v>
      </c>
      <c r="B604" s="221">
        <v>1</v>
      </c>
    </row>
    <row r="605" spans="1:2" ht="14.4">
      <c r="A605" s="220" t="s">
        <v>4731</v>
      </c>
      <c r="B605" s="221">
        <v>1</v>
      </c>
    </row>
    <row r="606" spans="1:2" ht="14.4">
      <c r="A606" s="220" t="s">
        <v>4724</v>
      </c>
      <c r="B606" s="221">
        <v>1</v>
      </c>
    </row>
    <row r="607" spans="1:2" ht="14.4">
      <c r="A607" s="220" t="s">
        <v>4754</v>
      </c>
      <c r="B607" s="221">
        <v>2</v>
      </c>
    </row>
    <row r="608" spans="1:2" ht="14.4">
      <c r="A608" s="220" t="s">
        <v>4770</v>
      </c>
      <c r="B608" s="221">
        <v>1</v>
      </c>
    </row>
    <row r="609" spans="1:2" ht="14.4">
      <c r="A609" s="229" t="s">
        <v>1067</v>
      </c>
      <c r="B609" s="230">
        <v>12</v>
      </c>
    </row>
    <row r="610" spans="1:2" ht="14.4">
      <c r="A610" s="220" t="s">
        <v>4737</v>
      </c>
      <c r="B610" s="221">
        <v>5</v>
      </c>
    </row>
    <row r="611" spans="1:2" ht="14.4">
      <c r="A611" s="220" t="s">
        <v>4739</v>
      </c>
      <c r="B611" s="221">
        <v>3</v>
      </c>
    </row>
    <row r="612" spans="1:2" ht="14.4">
      <c r="A612" s="220" t="s">
        <v>4734</v>
      </c>
      <c r="B612" s="221">
        <v>4</v>
      </c>
    </row>
    <row r="613" spans="1:2" ht="14.4">
      <c r="A613" s="229" t="s">
        <v>566</v>
      </c>
      <c r="B613" s="230">
        <v>5</v>
      </c>
    </row>
    <row r="614" spans="1:2" ht="14.4">
      <c r="A614" s="220" t="s">
        <v>4730</v>
      </c>
      <c r="B614" s="221">
        <v>1</v>
      </c>
    </row>
    <row r="615" spans="1:2" ht="14.4">
      <c r="A615" s="220" t="s">
        <v>4732</v>
      </c>
      <c r="B615" s="221">
        <v>1</v>
      </c>
    </row>
    <row r="616" spans="1:2" ht="14.4">
      <c r="A616" s="220" t="s">
        <v>4722</v>
      </c>
      <c r="B616" s="221">
        <v>1</v>
      </c>
    </row>
    <row r="617" spans="1:2" ht="14.4">
      <c r="A617" s="220" t="s">
        <v>4798</v>
      </c>
      <c r="B617" s="221">
        <v>1</v>
      </c>
    </row>
    <row r="618" spans="1:2" ht="14.4">
      <c r="A618" s="220" t="s">
        <v>4755</v>
      </c>
      <c r="B618" s="221">
        <v>1</v>
      </c>
    </row>
    <row r="619" spans="1:2" ht="14.4">
      <c r="A619" s="229" t="s">
        <v>122</v>
      </c>
      <c r="B619" s="230">
        <v>12</v>
      </c>
    </row>
    <row r="620" spans="1:2" ht="14.4">
      <c r="A620" s="220" t="s">
        <v>4761</v>
      </c>
      <c r="B620" s="221">
        <v>1</v>
      </c>
    </row>
    <row r="621" spans="1:2" ht="14.4">
      <c r="A621" s="220" t="s">
        <v>4743</v>
      </c>
      <c r="B621" s="221">
        <v>1</v>
      </c>
    </row>
    <row r="622" spans="1:2" ht="14.4">
      <c r="A622" s="220" t="s">
        <v>4730</v>
      </c>
      <c r="B622" s="221">
        <v>4</v>
      </c>
    </row>
    <row r="623" spans="1:2" ht="14.4">
      <c r="A623" s="220" t="s">
        <v>4729</v>
      </c>
      <c r="B623" s="221">
        <v>1</v>
      </c>
    </row>
    <row r="624" spans="1:2" ht="14.4">
      <c r="A624" s="220" t="s">
        <v>4739</v>
      </c>
      <c r="B624" s="221">
        <v>2</v>
      </c>
    </row>
    <row r="625" spans="1:2" ht="14.4">
      <c r="A625" s="220" t="s">
        <v>4734</v>
      </c>
      <c r="B625" s="221">
        <v>1</v>
      </c>
    </row>
    <row r="626" spans="1:2" ht="14.4">
      <c r="A626" s="220" t="s">
        <v>4817</v>
      </c>
      <c r="B626" s="221">
        <v>1</v>
      </c>
    </row>
    <row r="627" spans="1:2" ht="14.4">
      <c r="A627" s="220" t="s">
        <v>4795</v>
      </c>
      <c r="B627" s="221">
        <v>1</v>
      </c>
    </row>
    <row r="628" spans="1:2" ht="14.4">
      <c r="A628" s="229" t="s">
        <v>440</v>
      </c>
      <c r="B628" s="230">
        <v>10</v>
      </c>
    </row>
    <row r="629" spans="1:2" ht="14.4">
      <c r="A629" s="220" t="s">
        <v>4787</v>
      </c>
      <c r="B629" s="221">
        <v>1</v>
      </c>
    </row>
    <row r="630" spans="1:2" ht="14.4">
      <c r="A630" s="220" t="s">
        <v>4730</v>
      </c>
      <c r="B630" s="221">
        <v>4</v>
      </c>
    </row>
    <row r="631" spans="1:2" ht="14.4">
      <c r="A631" s="220" t="s">
        <v>4738</v>
      </c>
      <c r="B631" s="221">
        <v>1</v>
      </c>
    </row>
    <row r="632" spans="1:2" ht="14.4">
      <c r="A632" s="220" t="s">
        <v>4728</v>
      </c>
      <c r="B632" s="221">
        <v>1</v>
      </c>
    </row>
    <row r="633" spans="1:2" ht="14.4">
      <c r="A633" s="220" t="s">
        <v>4739</v>
      </c>
      <c r="B633" s="221">
        <v>1</v>
      </c>
    </row>
    <row r="634" spans="1:2" ht="14.4">
      <c r="A634" s="220" t="s">
        <v>4734</v>
      </c>
      <c r="B634" s="221">
        <v>2</v>
      </c>
    </row>
    <row r="635" spans="1:2" ht="14.4">
      <c r="A635" s="229" t="s">
        <v>38</v>
      </c>
      <c r="B635" s="230">
        <v>5</v>
      </c>
    </row>
    <row r="636" spans="1:2" ht="14.4">
      <c r="A636" s="220" t="s">
        <v>4745</v>
      </c>
      <c r="B636" s="221">
        <v>1</v>
      </c>
    </row>
    <row r="637" spans="1:2" ht="14.4">
      <c r="A637" s="220" t="s">
        <v>4730</v>
      </c>
      <c r="B637" s="221">
        <v>1</v>
      </c>
    </row>
    <row r="638" spans="1:2" ht="14.4">
      <c r="A638" s="220" t="s">
        <v>4736</v>
      </c>
      <c r="B638" s="221">
        <v>1</v>
      </c>
    </row>
    <row r="639" spans="1:2" ht="14.4">
      <c r="A639" s="220" t="s">
        <v>4722</v>
      </c>
      <c r="B639" s="221">
        <v>1</v>
      </c>
    </row>
    <row r="640" spans="1:2" ht="14.4">
      <c r="A640" s="220" t="s">
        <v>4726</v>
      </c>
      <c r="B640" s="221">
        <v>1</v>
      </c>
    </row>
    <row r="641" spans="1:2" ht="14.4">
      <c r="A641" s="229" t="s">
        <v>560</v>
      </c>
      <c r="B641" s="230">
        <v>1</v>
      </c>
    </row>
    <row r="642" spans="1:2" ht="14.4">
      <c r="A642" s="220" t="s">
        <v>4798</v>
      </c>
      <c r="B642" s="221">
        <v>1</v>
      </c>
    </row>
    <row r="643" spans="1:2" ht="14.4">
      <c r="A643" s="229" t="s">
        <v>569</v>
      </c>
      <c r="B643" s="230">
        <v>7</v>
      </c>
    </row>
    <row r="644" spans="1:2" ht="14.4">
      <c r="A644" s="220"/>
      <c r="B644" s="221">
        <v>1</v>
      </c>
    </row>
    <row r="645" spans="1:2" ht="14.4">
      <c r="A645" s="220" t="s">
        <v>4745</v>
      </c>
      <c r="B645" s="221">
        <v>2</v>
      </c>
    </row>
    <row r="646" spans="1:2" ht="14.4">
      <c r="A646" s="220" t="s">
        <v>4730</v>
      </c>
      <c r="B646" s="221">
        <v>1</v>
      </c>
    </row>
    <row r="647" spans="1:2" ht="14.4">
      <c r="A647" s="220" t="s">
        <v>4736</v>
      </c>
      <c r="B647" s="221">
        <v>2</v>
      </c>
    </row>
    <row r="648" spans="1:2" ht="14.4">
      <c r="A648" s="220" t="s">
        <v>4818</v>
      </c>
      <c r="B648" s="221">
        <v>1</v>
      </c>
    </row>
    <row r="649" spans="1:2" ht="14.4">
      <c r="A649" s="229" t="s">
        <v>443</v>
      </c>
      <c r="B649" s="230">
        <v>1</v>
      </c>
    </row>
    <row r="650" spans="1:2" ht="14.4">
      <c r="A650" s="220" t="s">
        <v>4726</v>
      </c>
      <c r="B650" s="221">
        <v>1</v>
      </c>
    </row>
    <row r="651" spans="1:2" ht="14.4">
      <c r="A651" s="229" t="s">
        <v>521</v>
      </c>
      <c r="B651" s="230">
        <v>1</v>
      </c>
    </row>
    <row r="652" spans="1:2" ht="14.4">
      <c r="A652" s="220" t="s">
        <v>4764</v>
      </c>
      <c r="B652" s="221">
        <v>1</v>
      </c>
    </row>
    <row r="653" spans="1:2" ht="14.4">
      <c r="A653" s="229" t="s">
        <v>278</v>
      </c>
      <c r="B653" s="230">
        <v>7</v>
      </c>
    </row>
    <row r="654" spans="1:2" ht="14.4">
      <c r="A654" s="220" t="s">
        <v>4761</v>
      </c>
      <c r="B654" s="221">
        <v>1</v>
      </c>
    </row>
    <row r="655" spans="1:2" ht="14.4">
      <c r="A655" s="220" t="s">
        <v>4730</v>
      </c>
      <c r="B655" s="221">
        <v>1</v>
      </c>
    </row>
    <row r="656" spans="1:2" ht="14.4">
      <c r="A656" s="220" t="s">
        <v>4724</v>
      </c>
      <c r="B656" s="221">
        <v>2</v>
      </c>
    </row>
    <row r="657" spans="1:2" ht="14.4">
      <c r="A657" s="220" t="s">
        <v>4768</v>
      </c>
      <c r="B657" s="221">
        <v>1</v>
      </c>
    </row>
    <row r="658" spans="1:2" ht="14.4">
      <c r="A658" s="220" t="s">
        <v>4773</v>
      </c>
      <c r="B658" s="221">
        <v>1</v>
      </c>
    </row>
    <row r="659" spans="1:2" ht="14.4">
      <c r="A659" s="220" t="s">
        <v>4774</v>
      </c>
      <c r="B659" s="221">
        <v>1</v>
      </c>
    </row>
    <row r="660" spans="1:2" ht="14.4">
      <c r="A660" s="229" t="s">
        <v>509</v>
      </c>
      <c r="B660" s="230">
        <v>4</v>
      </c>
    </row>
    <row r="661" spans="1:2" ht="14.4">
      <c r="A661" s="220"/>
      <c r="B661" s="221">
        <v>2</v>
      </c>
    </row>
    <row r="662" spans="1:2" ht="14.4">
      <c r="A662" s="220" t="s">
        <v>4730</v>
      </c>
      <c r="B662" s="221">
        <v>1</v>
      </c>
    </row>
    <row r="663" spans="1:2" ht="14.4">
      <c r="A663" s="220" t="s">
        <v>4729</v>
      </c>
      <c r="B663" s="221">
        <v>1</v>
      </c>
    </row>
    <row r="664" spans="1:2" ht="14.4">
      <c r="A664" s="229" t="s">
        <v>503</v>
      </c>
      <c r="B664" s="230">
        <v>1</v>
      </c>
    </row>
    <row r="665" spans="1:2" ht="14.4">
      <c r="A665" s="220" t="s">
        <v>4730</v>
      </c>
      <c r="B665" s="221">
        <v>1</v>
      </c>
    </row>
    <row r="666" spans="1:2" ht="14.4">
      <c r="A666" s="229" t="s">
        <v>81</v>
      </c>
      <c r="B666" s="230">
        <v>2</v>
      </c>
    </row>
    <row r="667" spans="1:2" ht="14.4">
      <c r="A667" s="220" t="s">
        <v>4743</v>
      </c>
      <c r="B667" s="221">
        <v>1</v>
      </c>
    </row>
    <row r="668" spans="1:2" ht="14.4">
      <c r="A668" s="220" t="s">
        <v>4795</v>
      </c>
      <c r="B668" s="221">
        <v>1</v>
      </c>
    </row>
    <row r="669" spans="1:2" ht="14.4">
      <c r="A669" s="229" t="s">
        <v>273</v>
      </c>
      <c r="B669" s="230">
        <v>3</v>
      </c>
    </row>
    <row r="670" spans="1:2" ht="14.4">
      <c r="A670" s="220" t="s">
        <v>4730</v>
      </c>
      <c r="B670" s="221">
        <v>1</v>
      </c>
    </row>
    <row r="671" spans="1:2" ht="14.4">
      <c r="A671" s="220" t="s">
        <v>4724</v>
      </c>
      <c r="B671" s="221">
        <v>1</v>
      </c>
    </row>
    <row r="672" spans="1:2" ht="14.4">
      <c r="A672" s="220" t="s">
        <v>4819</v>
      </c>
      <c r="B672" s="221">
        <v>1</v>
      </c>
    </row>
    <row r="673" spans="1:2" ht="14.4">
      <c r="A673" s="229" t="s">
        <v>556</v>
      </c>
      <c r="B673" s="230">
        <v>3</v>
      </c>
    </row>
    <row r="674" spans="1:2" ht="14.4">
      <c r="A674" s="220" t="s">
        <v>4730</v>
      </c>
      <c r="B674" s="221">
        <v>1</v>
      </c>
    </row>
    <row r="675" spans="1:2" ht="14.4">
      <c r="A675" s="220" t="s">
        <v>4724</v>
      </c>
      <c r="B675" s="221">
        <v>1</v>
      </c>
    </row>
    <row r="676" spans="1:2" ht="14.4">
      <c r="A676" s="220" t="s">
        <v>4756</v>
      </c>
      <c r="B676" s="221">
        <v>1</v>
      </c>
    </row>
    <row r="677" spans="1:2" ht="14.4">
      <c r="A677" s="229" t="s">
        <v>545</v>
      </c>
      <c r="B677" s="230">
        <v>10</v>
      </c>
    </row>
    <row r="678" spans="1:2" ht="14.4">
      <c r="A678" s="220" t="s">
        <v>4730</v>
      </c>
      <c r="B678" s="221">
        <v>3</v>
      </c>
    </row>
    <row r="679" spans="1:2" ht="14.4">
      <c r="A679" s="220" t="s">
        <v>4754</v>
      </c>
      <c r="B679" s="221">
        <v>1</v>
      </c>
    </row>
    <row r="680" spans="1:2" ht="14.4">
      <c r="A680" s="220" t="s">
        <v>4722</v>
      </c>
      <c r="B680" s="221">
        <v>5</v>
      </c>
    </row>
    <row r="681" spans="1:2" ht="14.4">
      <c r="A681" s="220" t="s">
        <v>4820</v>
      </c>
      <c r="B681" s="221">
        <v>1</v>
      </c>
    </row>
    <row r="682" spans="1:2" ht="14.4">
      <c r="A682" s="229" t="s">
        <v>128</v>
      </c>
      <c r="B682" s="230">
        <v>2</v>
      </c>
    </row>
    <row r="683" spans="1:2" ht="14.4">
      <c r="A683" s="220" t="s">
        <v>4730</v>
      </c>
      <c r="B683" s="221">
        <v>1</v>
      </c>
    </row>
    <row r="684" spans="1:2" ht="14.4">
      <c r="A684" s="220" t="s">
        <v>4742</v>
      </c>
      <c r="B684" s="221">
        <v>1</v>
      </c>
    </row>
    <row r="685" spans="1:2" ht="14.4">
      <c r="A685" s="229" t="s">
        <v>518</v>
      </c>
      <c r="B685" s="230">
        <v>4</v>
      </c>
    </row>
    <row r="686" spans="1:2" ht="14.4">
      <c r="A686" s="220" t="s">
        <v>4821</v>
      </c>
      <c r="B686" s="221">
        <v>1</v>
      </c>
    </row>
    <row r="687" spans="1:2" ht="14.4">
      <c r="A687" s="220" t="s">
        <v>4730</v>
      </c>
      <c r="B687" s="221">
        <v>1</v>
      </c>
    </row>
    <row r="688" spans="1:2" ht="14.4">
      <c r="A688" s="220" t="s">
        <v>4736</v>
      </c>
      <c r="B688" s="221">
        <v>1</v>
      </c>
    </row>
    <row r="689" spans="1:2" ht="14.4">
      <c r="A689" s="220" t="s">
        <v>4798</v>
      </c>
      <c r="B689" s="221">
        <v>1</v>
      </c>
    </row>
    <row r="690" spans="1:2" ht="14.4">
      <c r="A690" s="229" t="s">
        <v>544</v>
      </c>
      <c r="B690" s="230">
        <v>16</v>
      </c>
    </row>
    <row r="691" spans="1:2" ht="14.4">
      <c r="A691" s="220"/>
      <c r="B691" s="221">
        <v>1</v>
      </c>
    </row>
    <row r="692" spans="1:2" ht="14.4">
      <c r="A692" s="220" t="s">
        <v>4721</v>
      </c>
      <c r="B692" s="221">
        <v>9</v>
      </c>
    </row>
    <row r="693" spans="1:2" ht="14.4">
      <c r="A693" s="220" t="s">
        <v>4732</v>
      </c>
      <c r="B693" s="221">
        <v>1</v>
      </c>
    </row>
    <row r="694" spans="1:2" ht="14.4">
      <c r="A694" s="220" t="s">
        <v>4822</v>
      </c>
      <c r="B694" s="221">
        <v>1</v>
      </c>
    </row>
    <row r="695" spans="1:2" ht="14.4">
      <c r="A695" s="220" t="s">
        <v>4729</v>
      </c>
      <c r="B695" s="221">
        <v>4</v>
      </c>
    </row>
    <row r="696" spans="1:2" ht="14.4">
      <c r="A696" s="229" t="s">
        <v>49</v>
      </c>
      <c r="B696" s="230">
        <v>14</v>
      </c>
    </row>
    <row r="697" spans="1:2" ht="14.4">
      <c r="A697" s="220"/>
      <c r="B697" s="221">
        <v>1</v>
      </c>
    </row>
    <row r="698" spans="1:2" ht="14.4">
      <c r="A698" s="220" t="s">
        <v>4751</v>
      </c>
      <c r="B698" s="221">
        <v>1</v>
      </c>
    </row>
    <row r="699" spans="1:2" ht="14.4">
      <c r="A699" s="220" t="s">
        <v>4743</v>
      </c>
      <c r="B699" s="221">
        <v>3</v>
      </c>
    </row>
    <row r="700" spans="1:2" ht="14.4">
      <c r="A700" s="220" t="s">
        <v>4721</v>
      </c>
      <c r="B700" s="221">
        <v>1</v>
      </c>
    </row>
    <row r="701" spans="1:2" ht="14.4">
      <c r="A701" s="220" t="s">
        <v>4730</v>
      </c>
      <c r="B701" s="221">
        <v>1</v>
      </c>
    </row>
    <row r="702" spans="1:2" ht="14.4">
      <c r="A702" s="220" t="s">
        <v>4736</v>
      </c>
      <c r="B702" s="221">
        <v>2</v>
      </c>
    </row>
    <row r="703" spans="1:2" ht="14.4">
      <c r="A703" s="220" t="s">
        <v>4737</v>
      </c>
      <c r="B703" s="221">
        <v>1</v>
      </c>
    </row>
    <row r="704" spans="1:2" ht="14.4">
      <c r="A704" s="220" t="s">
        <v>4766</v>
      </c>
      <c r="B704" s="221">
        <v>4</v>
      </c>
    </row>
    <row r="705" spans="1:2" ht="14.4">
      <c r="A705" s="229" t="s">
        <v>42</v>
      </c>
      <c r="B705" s="230">
        <v>13</v>
      </c>
    </row>
    <row r="706" spans="1:2" ht="14.4">
      <c r="A706" s="220"/>
      <c r="B706" s="221">
        <v>3</v>
      </c>
    </row>
    <row r="707" spans="1:2" ht="14.4">
      <c r="A707" s="220" t="s">
        <v>4761</v>
      </c>
      <c r="B707" s="221">
        <v>1</v>
      </c>
    </row>
    <row r="708" spans="1:2" ht="14.4">
      <c r="A708" s="220" t="s">
        <v>4730</v>
      </c>
      <c r="B708" s="221">
        <v>7</v>
      </c>
    </row>
    <row r="709" spans="1:2" ht="14.4">
      <c r="A709" s="220" t="s">
        <v>4783</v>
      </c>
      <c r="B709" s="221">
        <v>1</v>
      </c>
    </row>
    <row r="710" spans="1:2" ht="14.4">
      <c r="A710" s="220" t="s">
        <v>4726</v>
      </c>
      <c r="B710" s="221">
        <v>1</v>
      </c>
    </row>
    <row r="711" spans="1:2" ht="14.4">
      <c r="A711" s="229" t="s">
        <v>4823</v>
      </c>
      <c r="B711" s="230">
        <v>58</v>
      </c>
    </row>
    <row r="712" spans="1:2" ht="14.4">
      <c r="A712" s="220" t="s">
        <v>4743</v>
      </c>
      <c r="B712" s="221">
        <v>1</v>
      </c>
    </row>
    <row r="713" spans="1:2" ht="14.4">
      <c r="A713" s="220" t="s">
        <v>4731</v>
      </c>
      <c r="B713" s="221">
        <v>7</v>
      </c>
    </row>
    <row r="714" spans="1:2" ht="14.4">
      <c r="A714" s="220" t="s">
        <v>4752</v>
      </c>
      <c r="B714" s="221">
        <v>1</v>
      </c>
    </row>
    <row r="715" spans="1:2" ht="14.4">
      <c r="A715" s="220" t="s">
        <v>4730</v>
      </c>
      <c r="B715" s="221">
        <v>2</v>
      </c>
    </row>
    <row r="716" spans="1:2" ht="14.4">
      <c r="A716" s="220" t="s">
        <v>4754</v>
      </c>
      <c r="B716" s="221">
        <v>4</v>
      </c>
    </row>
    <row r="717" spans="1:2" ht="14.4">
      <c r="A717" s="220" t="s">
        <v>4737</v>
      </c>
      <c r="B717" s="221">
        <v>2</v>
      </c>
    </row>
    <row r="718" spans="1:2" ht="14.4">
      <c r="A718" s="220" t="s">
        <v>4722</v>
      </c>
      <c r="B718" s="221">
        <v>3</v>
      </c>
    </row>
    <row r="719" spans="1:2" ht="14.4">
      <c r="A719" s="220" t="s">
        <v>4783</v>
      </c>
      <c r="B719" s="221">
        <v>1</v>
      </c>
    </row>
    <row r="720" spans="1:2" ht="14.4">
      <c r="A720" s="220" t="s">
        <v>4729</v>
      </c>
      <c r="B720" s="221">
        <v>13</v>
      </c>
    </row>
    <row r="721" spans="1:2" ht="14.4">
      <c r="A721" s="220" t="s">
        <v>4726</v>
      </c>
      <c r="B721" s="221">
        <v>8</v>
      </c>
    </row>
    <row r="722" spans="1:2" ht="14.4">
      <c r="A722" s="220" t="s">
        <v>4742</v>
      </c>
      <c r="B722" s="221">
        <v>2</v>
      </c>
    </row>
    <row r="723" spans="1:2" ht="14.4">
      <c r="A723" s="220" t="s">
        <v>4734</v>
      </c>
      <c r="B723" s="221">
        <v>9</v>
      </c>
    </row>
    <row r="724" spans="1:2" ht="14.4">
      <c r="A724" s="220" t="s">
        <v>4824</v>
      </c>
      <c r="B724" s="221">
        <v>1</v>
      </c>
    </row>
    <row r="725" spans="1:2" ht="14.4">
      <c r="A725" s="220" t="s">
        <v>4747</v>
      </c>
      <c r="B725" s="221">
        <v>2</v>
      </c>
    </row>
    <row r="726" spans="1:2" ht="14.4">
      <c r="A726" s="220" t="s">
        <v>4770</v>
      </c>
      <c r="B726" s="221">
        <v>1</v>
      </c>
    </row>
    <row r="727" spans="1:2" ht="14.4">
      <c r="A727" s="220" t="s">
        <v>4766</v>
      </c>
      <c r="B727" s="221">
        <v>1</v>
      </c>
    </row>
    <row r="728" spans="1:2" ht="14.4">
      <c r="A728" s="220" t="s">
        <v>4823</v>
      </c>
      <c r="B728" s="224"/>
    </row>
    <row r="729" spans="1:2" ht="14.4">
      <c r="A729" s="231" t="s">
        <v>878</v>
      </c>
      <c r="B729" s="232">
        <v>1285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Sheet1</vt:lpstr>
      <vt:lpstr>Forecast vs Actuals</vt:lpstr>
      <vt:lpstr>Buy Up Correction</vt:lpstr>
      <vt:lpstr>OP Units</vt:lpstr>
      <vt:lpstr>YoY Bridge</vt:lpstr>
      <vt:lpstr>Dec Receipts Flow</vt:lpstr>
      <vt:lpstr>Oct Receipts Flow</vt:lpstr>
      <vt:lpstr>Sheet22</vt:lpstr>
      <vt:lpstr>Nov Receipts Flow</vt:lpstr>
      <vt:lpstr>PMT Terms</vt:lpstr>
      <vt:lpstr>Oct Receipts Data</vt:lpstr>
      <vt:lpstr>Nov Receipts Data</vt:lpstr>
      <vt:lpstr>Dec Receipts Data</vt:lpstr>
      <vt:lpstr>Buy Ups</vt:lpstr>
      <vt:lpstr>Fin Data with 6 week hist</vt:lpstr>
      <vt:lpstr>Fin Data</vt:lpstr>
      <vt:lpstr>Forecast Data</vt:lpstr>
      <vt:lpstr>Unit Cancellations</vt:lpstr>
      <vt:lpstr>Aging Inventory</vt:lpstr>
      <vt:lpstr>Missed Reciepts</vt:lpstr>
      <vt:lpstr>Overage Summary</vt:lpstr>
      <vt:lpstr>Overages</vt:lpstr>
      <vt:lpstr>IRS</vt:lpstr>
      <vt:lpstr>IRS Listing Issue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Thomas</dc:creator>
  <cp:lastModifiedBy>Max Thomas</cp:lastModifiedBy>
  <dcterms:modified xsi:type="dcterms:W3CDTF">2026-03-24T18:54:30Z</dcterms:modified>
</cp:coreProperties>
</file>